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bllca-my.sharepoint.com/personal/jocelyn_santiago_mbll_ca/Documents/Desktop/Forms/"/>
    </mc:Choice>
  </mc:AlternateContent>
  <xr:revisionPtr revIDLastSave="0" documentId="8_{EFDFB837-56CB-49AF-80DA-6B5CB6B5B2AA}" xr6:coauthVersionLast="47" xr6:coauthVersionMax="47" xr10:uidLastSave="{00000000-0000-0000-0000-000000000000}"/>
  <workbookProtection workbookAlgorithmName="SHA-512" workbookHashValue="oILh+Bo83JxNQmSo2mgZ6nsQLGS/h1CepLnwMKqe+/ing8W4rlO/PTDryjMvYq92mwYSlhI6vMRsk7reh0Jo9Q==" workbookSaltValue="w9tLpR8uyvR93gEWeK1dCw==" workbookSpinCount="100000" lockStructure="1"/>
  <bookViews>
    <workbookView xWindow="57490" yWindow="-2920" windowWidth="30940" windowHeight="16900" tabRatio="728" xr2:uid="{00000000-000D-0000-FFFF-FFFF00000000}"/>
  </bookViews>
  <sheets>
    <sheet name="Beer &amp; Malt-Based Calc only" sheetId="18" r:id="rId1"/>
    <sheet name="Ref_Bev (Non-Beer) Only" sheetId="3" r:id="rId2"/>
    <sheet name="Beer Classifications" sheetId="17" state="hidden" r:id="rId3"/>
    <sheet name="Rates" sheetId="4" state="hidden" r:id="rId4"/>
    <sheet name="REB BEV MIN MKUP" sheetId="19" state="hidden" r:id="rId5"/>
  </sheets>
  <definedNames>
    <definedName name="_xlnm._FilterDatabase" localSheetId="1" hidden="1">'Ref_Bev (Non-Beer) Only'!$B$5:$BA$25</definedName>
    <definedName name="Type">Rates!$N$2:$N$4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800" i="3" l="1"/>
  <c r="AD1799" i="3"/>
  <c r="AD1798" i="3"/>
  <c r="AD1797" i="3"/>
  <c r="AD1796" i="3"/>
  <c r="AD1795" i="3"/>
  <c r="AD1794" i="3"/>
  <c r="AD1793" i="3"/>
  <c r="AD1792" i="3"/>
  <c r="AD1791" i="3"/>
  <c r="AD1790" i="3"/>
  <c r="AD1789" i="3"/>
  <c r="AD1788" i="3"/>
  <c r="AD1787" i="3"/>
  <c r="AD1786" i="3"/>
  <c r="AD1785" i="3"/>
  <c r="AD1784" i="3"/>
  <c r="AD1783" i="3"/>
  <c r="AD1782" i="3"/>
  <c r="AD1781" i="3"/>
  <c r="AD1780" i="3"/>
  <c r="AD1779" i="3"/>
  <c r="AD1778" i="3"/>
  <c r="AD1777" i="3"/>
  <c r="AD1776" i="3"/>
  <c r="AD1775" i="3"/>
  <c r="AD1774" i="3"/>
  <c r="AD1773" i="3"/>
  <c r="AD1772" i="3"/>
  <c r="AD1771" i="3"/>
  <c r="AD1770" i="3"/>
  <c r="AD1769" i="3"/>
  <c r="AD1768" i="3"/>
  <c r="AD1767" i="3"/>
  <c r="AD1766" i="3"/>
  <c r="AD1765" i="3"/>
  <c r="AD1764" i="3"/>
  <c r="AD1763" i="3"/>
  <c r="AD1762" i="3"/>
  <c r="AD1761" i="3"/>
  <c r="AD1760" i="3"/>
  <c r="AD1759" i="3"/>
  <c r="AD1758" i="3"/>
  <c r="AD1757" i="3"/>
  <c r="AD1756" i="3"/>
  <c r="AD1755" i="3"/>
  <c r="AD1754" i="3"/>
  <c r="AD1753" i="3"/>
  <c r="AD1752" i="3"/>
  <c r="AD1751" i="3"/>
  <c r="AD1750" i="3"/>
  <c r="AD1749" i="3"/>
  <c r="AD1748" i="3"/>
  <c r="AD1747" i="3"/>
  <c r="AD1746" i="3"/>
  <c r="AD1745" i="3"/>
  <c r="AD1744" i="3"/>
  <c r="AD1743" i="3"/>
  <c r="AD1742" i="3"/>
  <c r="AD1741" i="3"/>
  <c r="AD1740" i="3"/>
  <c r="AD1739" i="3"/>
  <c r="AD1738" i="3"/>
  <c r="AD1737" i="3"/>
  <c r="AD1736" i="3"/>
  <c r="AD1735" i="3"/>
  <c r="AD1734" i="3"/>
  <c r="AD1733" i="3"/>
  <c r="AD1732" i="3"/>
  <c r="AD1731" i="3"/>
  <c r="AD1730" i="3"/>
  <c r="AD1729" i="3"/>
  <c r="AD1728" i="3"/>
  <c r="AD1727" i="3"/>
  <c r="AD1726" i="3"/>
  <c r="AD1725" i="3"/>
  <c r="AD1724" i="3"/>
  <c r="AD1723" i="3"/>
  <c r="AD1722" i="3"/>
  <c r="AD1721" i="3"/>
  <c r="AD1720" i="3"/>
  <c r="AD1719" i="3"/>
  <c r="AD1718" i="3"/>
  <c r="AD1717" i="3"/>
  <c r="AD1716" i="3"/>
  <c r="AD1715" i="3"/>
  <c r="AD1714" i="3"/>
  <c r="AD1713" i="3"/>
  <c r="AD1712" i="3"/>
  <c r="AD1711" i="3"/>
  <c r="AD1710" i="3"/>
  <c r="AD1709" i="3"/>
  <c r="AD1708" i="3"/>
  <c r="AD1707" i="3"/>
  <c r="AD1706" i="3"/>
  <c r="AD1705" i="3"/>
  <c r="AD1704" i="3"/>
  <c r="AD1703" i="3"/>
  <c r="AD1702" i="3"/>
  <c r="AD1701" i="3"/>
  <c r="AD1700" i="3"/>
  <c r="AD1699" i="3"/>
  <c r="AD1698" i="3"/>
  <c r="AD1697" i="3"/>
  <c r="AD1696" i="3"/>
  <c r="AD1695" i="3"/>
  <c r="AD1694" i="3"/>
  <c r="AD1693" i="3"/>
  <c r="AD1692" i="3"/>
  <c r="AD1691" i="3"/>
  <c r="AD1690" i="3"/>
  <c r="AD1689" i="3"/>
  <c r="AD1688" i="3"/>
  <c r="AD1687" i="3"/>
  <c r="AD1686" i="3"/>
  <c r="AD1685" i="3"/>
  <c r="AD1684" i="3"/>
  <c r="AD1683" i="3"/>
  <c r="AD1682" i="3"/>
  <c r="AD1681" i="3"/>
  <c r="AD1680" i="3"/>
  <c r="AD1679" i="3"/>
  <c r="AD1678" i="3"/>
  <c r="AD1677" i="3"/>
  <c r="AD1676" i="3"/>
  <c r="AD1675" i="3"/>
  <c r="AD1674" i="3"/>
  <c r="AD1673" i="3"/>
  <c r="AD1672" i="3"/>
  <c r="AD1671" i="3"/>
  <c r="AD1670" i="3"/>
  <c r="AD1669" i="3"/>
  <c r="AD1668" i="3"/>
  <c r="AD1667" i="3"/>
  <c r="AD1666" i="3"/>
  <c r="AD1665" i="3"/>
  <c r="AD1664" i="3"/>
  <c r="AD1663" i="3"/>
  <c r="AD1662" i="3"/>
  <c r="AD1661" i="3"/>
  <c r="AD1660" i="3"/>
  <c r="AD1659" i="3"/>
  <c r="AD1658" i="3"/>
  <c r="AD1657" i="3"/>
  <c r="AD1656" i="3"/>
  <c r="AD1655" i="3"/>
  <c r="AD1654" i="3"/>
  <c r="AD1653" i="3"/>
  <c r="AD1652" i="3"/>
  <c r="AD1651" i="3"/>
  <c r="AD1650" i="3"/>
  <c r="AD1649" i="3"/>
  <c r="AD1648" i="3"/>
  <c r="AD1647" i="3"/>
  <c r="AD1646" i="3"/>
  <c r="AD1645" i="3"/>
  <c r="AD1644" i="3"/>
  <c r="AD1643" i="3"/>
  <c r="AD1642" i="3"/>
  <c r="AD1641" i="3"/>
  <c r="AD1640" i="3"/>
  <c r="AD1639" i="3"/>
  <c r="AD1638" i="3"/>
  <c r="AD1637" i="3"/>
  <c r="AD1636" i="3"/>
  <c r="AD1635" i="3"/>
  <c r="AD1634" i="3"/>
  <c r="AD1633" i="3"/>
  <c r="AD1632" i="3"/>
  <c r="AD1631" i="3"/>
  <c r="AD1630" i="3"/>
  <c r="AD1629" i="3"/>
  <c r="AD1628" i="3"/>
  <c r="AD1627" i="3"/>
  <c r="AD1626" i="3"/>
  <c r="AD1625" i="3"/>
  <c r="AD1624" i="3"/>
  <c r="AD1623" i="3"/>
  <c r="AD1622" i="3"/>
  <c r="AD1621" i="3"/>
  <c r="AD1620" i="3"/>
  <c r="AD1619" i="3"/>
  <c r="AD1618" i="3"/>
  <c r="AD1617" i="3"/>
  <c r="AD1616" i="3"/>
  <c r="AD1615" i="3"/>
  <c r="AD1614" i="3"/>
  <c r="AD1613" i="3"/>
  <c r="AD1612" i="3"/>
  <c r="AD1611" i="3"/>
  <c r="AD1610" i="3"/>
  <c r="AD1609" i="3"/>
  <c r="AD1608" i="3"/>
  <c r="AD1607" i="3"/>
  <c r="AD1606" i="3"/>
  <c r="AD1605" i="3"/>
  <c r="AD1604" i="3"/>
  <c r="AD1603" i="3"/>
  <c r="AD1602" i="3"/>
  <c r="AD1601" i="3"/>
  <c r="AD1600" i="3"/>
  <c r="AD1599" i="3"/>
  <c r="AD1598" i="3"/>
  <c r="AD1597" i="3"/>
  <c r="AD1596" i="3"/>
  <c r="AD1595" i="3"/>
  <c r="AD1594" i="3"/>
  <c r="AD1593" i="3"/>
  <c r="AD1592" i="3"/>
  <c r="AD1591" i="3"/>
  <c r="AD1590" i="3"/>
  <c r="AD1589" i="3"/>
  <c r="AD1588" i="3"/>
  <c r="AD1587" i="3"/>
  <c r="AD1586" i="3"/>
  <c r="AD1585" i="3"/>
  <c r="AD1584" i="3"/>
  <c r="AD1583" i="3"/>
  <c r="AD1582" i="3"/>
  <c r="AD1581" i="3"/>
  <c r="AD1580" i="3"/>
  <c r="AD1579" i="3"/>
  <c r="AD1578" i="3"/>
  <c r="AD1577" i="3"/>
  <c r="AD1576" i="3"/>
  <c r="AD1575" i="3"/>
  <c r="AD1574" i="3"/>
  <c r="AD1573" i="3"/>
  <c r="AD1572" i="3"/>
  <c r="AD1571" i="3"/>
  <c r="AD1570" i="3"/>
  <c r="AD1569" i="3"/>
  <c r="AD1568" i="3"/>
  <c r="AD1567" i="3"/>
  <c r="AD1566" i="3"/>
  <c r="AD1565" i="3"/>
  <c r="AD1564" i="3"/>
  <c r="AD1563" i="3"/>
  <c r="AD1562" i="3"/>
  <c r="AD1561" i="3"/>
  <c r="AD1560" i="3"/>
  <c r="AD1559" i="3"/>
  <c r="AD1558" i="3"/>
  <c r="AD1557" i="3"/>
  <c r="AD1556" i="3"/>
  <c r="AD1555" i="3"/>
  <c r="AD1554" i="3"/>
  <c r="AD1553" i="3"/>
  <c r="AD1552" i="3"/>
  <c r="AD1551" i="3"/>
  <c r="AD1550" i="3"/>
  <c r="AD1549" i="3"/>
  <c r="AD1548" i="3"/>
  <c r="AD1547" i="3"/>
  <c r="AD1546" i="3"/>
  <c r="AD1545" i="3"/>
  <c r="AD1544" i="3"/>
  <c r="AD1543" i="3"/>
  <c r="AD1542" i="3"/>
  <c r="AD1541" i="3"/>
  <c r="AD1540" i="3"/>
  <c r="AD1539" i="3"/>
  <c r="AD1538" i="3"/>
  <c r="AD1537" i="3"/>
  <c r="AD1536" i="3"/>
  <c r="AD1535" i="3"/>
  <c r="AD1534" i="3"/>
  <c r="AD1533" i="3"/>
  <c r="AD1532" i="3"/>
  <c r="AD1531" i="3"/>
  <c r="AD1530" i="3"/>
  <c r="AD1529" i="3"/>
  <c r="AD1528" i="3"/>
  <c r="AD1527" i="3"/>
  <c r="AD1526" i="3"/>
  <c r="AD1525" i="3"/>
  <c r="AD1524" i="3"/>
  <c r="AD1523" i="3"/>
  <c r="AD1522" i="3"/>
  <c r="AD1521" i="3"/>
  <c r="AD1520" i="3"/>
  <c r="AD1519" i="3"/>
  <c r="AD1518" i="3"/>
  <c r="AD1517" i="3"/>
  <c r="AD1516" i="3"/>
  <c r="AD1515" i="3"/>
  <c r="AD1514" i="3"/>
  <c r="AD1513" i="3"/>
  <c r="AD1512" i="3"/>
  <c r="AD1511" i="3"/>
  <c r="AD1510" i="3"/>
  <c r="AD1509" i="3"/>
  <c r="AD1508" i="3"/>
  <c r="AD1507" i="3"/>
  <c r="AD1506" i="3"/>
  <c r="AD1505" i="3"/>
  <c r="AD1504" i="3"/>
  <c r="AD1503" i="3"/>
  <c r="AD1502" i="3"/>
  <c r="AD1501" i="3"/>
  <c r="AD1500" i="3"/>
  <c r="AD1499" i="3"/>
  <c r="AD1498" i="3"/>
  <c r="AD1497" i="3"/>
  <c r="AD1496" i="3"/>
  <c r="AD1495" i="3"/>
  <c r="AD1494" i="3"/>
  <c r="AD1493" i="3"/>
  <c r="AD1492" i="3"/>
  <c r="AD1491" i="3"/>
  <c r="AD1490" i="3"/>
  <c r="AD1489" i="3"/>
  <c r="AD1488" i="3"/>
  <c r="AD1487" i="3"/>
  <c r="AD1486" i="3"/>
  <c r="AD1485" i="3"/>
  <c r="AD1484" i="3"/>
  <c r="AD1483" i="3"/>
  <c r="AD1482" i="3"/>
  <c r="AD1481" i="3"/>
  <c r="AD1480" i="3"/>
  <c r="AD1479" i="3"/>
  <c r="AD1478" i="3"/>
  <c r="AD1477" i="3"/>
  <c r="AD1476" i="3"/>
  <c r="AD1475" i="3"/>
  <c r="AD1474" i="3"/>
  <c r="AD1473" i="3"/>
  <c r="AD1472" i="3"/>
  <c r="AD1471" i="3"/>
  <c r="AD1470" i="3"/>
  <c r="AD1469" i="3"/>
  <c r="AD1468" i="3"/>
  <c r="AD1467" i="3"/>
  <c r="AD1466" i="3"/>
  <c r="AD1465" i="3"/>
  <c r="AD1464" i="3"/>
  <c r="AD1463" i="3"/>
  <c r="AD1462" i="3"/>
  <c r="AD1461" i="3"/>
  <c r="AD1460" i="3"/>
  <c r="AD1459" i="3"/>
  <c r="AD1458" i="3"/>
  <c r="AD1457" i="3"/>
  <c r="AD1456" i="3"/>
  <c r="AD1455" i="3"/>
  <c r="AD1454" i="3"/>
  <c r="AD1453" i="3"/>
  <c r="AD1452" i="3"/>
  <c r="AD1451" i="3"/>
  <c r="AD1450" i="3"/>
  <c r="AD1449" i="3"/>
  <c r="AD1448" i="3"/>
  <c r="AD1447" i="3"/>
  <c r="AD1446" i="3"/>
  <c r="AD1445" i="3"/>
  <c r="AD1444" i="3"/>
  <c r="AD1443" i="3"/>
  <c r="AD1442" i="3"/>
  <c r="AD1441" i="3"/>
  <c r="AD1440" i="3"/>
  <c r="AD1439" i="3"/>
  <c r="AD1438" i="3"/>
  <c r="AD1437" i="3"/>
  <c r="AD1436" i="3"/>
  <c r="AD1435" i="3"/>
  <c r="AD1434" i="3"/>
  <c r="AD1433" i="3"/>
  <c r="AD1432" i="3"/>
  <c r="AD1431" i="3"/>
  <c r="AD1430" i="3"/>
  <c r="AD1429" i="3"/>
  <c r="AD1428" i="3"/>
  <c r="AD1427" i="3"/>
  <c r="AD1426" i="3"/>
  <c r="AD1425" i="3"/>
  <c r="AD1424" i="3"/>
  <c r="AD1423" i="3"/>
  <c r="AD1422" i="3"/>
  <c r="AD1421" i="3"/>
  <c r="AD1420" i="3"/>
  <c r="AD1419" i="3"/>
  <c r="AD1418" i="3"/>
  <c r="AD1417" i="3"/>
  <c r="AD1416" i="3"/>
  <c r="AD1415" i="3"/>
  <c r="AD1414" i="3"/>
  <c r="AD1413" i="3"/>
  <c r="AD1412" i="3"/>
  <c r="AD1411" i="3"/>
  <c r="AD1410" i="3"/>
  <c r="AD1409" i="3"/>
  <c r="AD1408" i="3"/>
  <c r="AD1407" i="3"/>
  <c r="AD1406" i="3"/>
  <c r="AD1405" i="3"/>
  <c r="AD1404" i="3"/>
  <c r="AD1403" i="3"/>
  <c r="AD1402" i="3"/>
  <c r="AD1401" i="3"/>
  <c r="AD1400" i="3"/>
  <c r="AD1399" i="3"/>
  <c r="AD1398" i="3"/>
  <c r="AD1397" i="3"/>
  <c r="AD1396" i="3"/>
  <c r="AD1395" i="3"/>
  <c r="AD1394" i="3"/>
  <c r="AD1393" i="3"/>
  <c r="AD1392" i="3"/>
  <c r="AD1391" i="3"/>
  <c r="AD1390" i="3"/>
  <c r="AD1389" i="3"/>
  <c r="AD1388" i="3"/>
  <c r="AD1387" i="3"/>
  <c r="AD1386" i="3"/>
  <c r="AD1385" i="3"/>
  <c r="AD1384" i="3"/>
  <c r="AD1383" i="3"/>
  <c r="AD1382" i="3"/>
  <c r="AD1381" i="3"/>
  <c r="AD1380" i="3"/>
  <c r="AD1379" i="3"/>
  <c r="AD1378" i="3"/>
  <c r="AD1377" i="3"/>
  <c r="AD1376" i="3"/>
  <c r="AD1375" i="3"/>
  <c r="AD1374" i="3"/>
  <c r="AD1373" i="3"/>
  <c r="AD1372" i="3"/>
  <c r="AD1371" i="3"/>
  <c r="AD1370" i="3"/>
  <c r="AD1369" i="3"/>
  <c r="AD1368" i="3"/>
  <c r="AD1367" i="3"/>
  <c r="AD1366" i="3"/>
  <c r="AD1365" i="3"/>
  <c r="AD1364" i="3"/>
  <c r="AD1363" i="3"/>
  <c r="AD1362" i="3"/>
  <c r="AD1361" i="3"/>
  <c r="AD1360" i="3"/>
  <c r="AD1359" i="3"/>
  <c r="AD1358" i="3"/>
  <c r="AD1357" i="3"/>
  <c r="AD1356" i="3"/>
  <c r="AD1355" i="3"/>
  <c r="AD1354" i="3"/>
  <c r="AD1353" i="3"/>
  <c r="AD1352" i="3"/>
  <c r="AD1351" i="3"/>
  <c r="AD1350" i="3"/>
  <c r="AD1349" i="3"/>
  <c r="AD1348" i="3"/>
  <c r="AD1347" i="3"/>
  <c r="AD1346" i="3"/>
  <c r="AD1345" i="3"/>
  <c r="AD1344" i="3"/>
  <c r="AD1343" i="3"/>
  <c r="AD1342" i="3"/>
  <c r="AD1341" i="3"/>
  <c r="AD1340" i="3"/>
  <c r="AD1339" i="3"/>
  <c r="AD1338" i="3"/>
  <c r="AD1337" i="3"/>
  <c r="AD1336" i="3"/>
  <c r="AD1335" i="3"/>
  <c r="AD1334" i="3"/>
  <c r="AD1333" i="3"/>
  <c r="AD1332" i="3"/>
  <c r="AD1331" i="3"/>
  <c r="AD1330" i="3"/>
  <c r="AD1329" i="3"/>
  <c r="AD1328" i="3"/>
  <c r="AD1327" i="3"/>
  <c r="AD1326" i="3"/>
  <c r="AD1325" i="3"/>
  <c r="AD1324" i="3"/>
  <c r="AD1323" i="3"/>
  <c r="AD1322" i="3"/>
  <c r="AD1321" i="3"/>
  <c r="AD1320" i="3"/>
  <c r="AD1319" i="3"/>
  <c r="AD1318" i="3"/>
  <c r="AD1317" i="3"/>
  <c r="AD1316" i="3"/>
  <c r="AD1315" i="3"/>
  <c r="AD1314" i="3"/>
  <c r="AD1313" i="3"/>
  <c r="AD1312" i="3"/>
  <c r="AD1311" i="3"/>
  <c r="AD1310" i="3"/>
  <c r="AD1309" i="3"/>
  <c r="AD1308" i="3"/>
  <c r="AD1307" i="3"/>
  <c r="AD1306" i="3"/>
  <c r="AD1305" i="3"/>
  <c r="AD1304" i="3"/>
  <c r="AD1303" i="3"/>
  <c r="AD1302" i="3"/>
  <c r="AD1301" i="3"/>
  <c r="AD1300" i="3"/>
  <c r="AD1299" i="3"/>
  <c r="AD1298" i="3"/>
  <c r="AD1297" i="3"/>
  <c r="AD1296" i="3"/>
  <c r="AD1295" i="3"/>
  <c r="AD1294" i="3"/>
  <c r="AD1293" i="3"/>
  <c r="AD1292" i="3"/>
  <c r="AD1291" i="3"/>
  <c r="AD1290" i="3"/>
  <c r="AD1289" i="3"/>
  <c r="AD1288" i="3"/>
  <c r="AD1287" i="3"/>
  <c r="AD1286" i="3"/>
  <c r="AD1285" i="3"/>
  <c r="AD1284" i="3"/>
  <c r="AD1283" i="3"/>
  <c r="AD1282" i="3"/>
  <c r="AD1281" i="3"/>
  <c r="AD1280" i="3"/>
  <c r="AD1279" i="3"/>
  <c r="AD1278" i="3"/>
  <c r="AD1277" i="3"/>
  <c r="AD1276" i="3"/>
  <c r="AD1275" i="3"/>
  <c r="AD1274" i="3"/>
  <c r="AD1273" i="3"/>
  <c r="AD1272" i="3"/>
  <c r="AD1271" i="3"/>
  <c r="AD1270" i="3"/>
  <c r="AD1269" i="3"/>
  <c r="AD1268" i="3"/>
  <c r="AD1267" i="3"/>
  <c r="AD1266" i="3"/>
  <c r="AD1265" i="3"/>
  <c r="AD1264" i="3"/>
  <c r="AD1263" i="3"/>
  <c r="AD1262" i="3"/>
  <c r="AD1261" i="3"/>
  <c r="AD1260" i="3"/>
  <c r="AD1259" i="3"/>
  <c r="AD1258" i="3"/>
  <c r="AD1257" i="3"/>
  <c r="AD1256" i="3"/>
  <c r="AD1255" i="3"/>
  <c r="AD1254" i="3"/>
  <c r="AD1253" i="3"/>
  <c r="AD1252" i="3"/>
  <c r="AD1251" i="3"/>
  <c r="AD1250" i="3"/>
  <c r="AD1249" i="3"/>
  <c r="AD1248" i="3"/>
  <c r="AD1247" i="3"/>
  <c r="AD1246" i="3"/>
  <c r="AD1245" i="3"/>
  <c r="AD1244" i="3"/>
  <c r="AD1243" i="3"/>
  <c r="AD1242" i="3"/>
  <c r="AD1241" i="3"/>
  <c r="AD1240" i="3"/>
  <c r="AD1239" i="3"/>
  <c r="AD1238" i="3"/>
  <c r="AD1237" i="3"/>
  <c r="AD1236" i="3"/>
  <c r="AD1235" i="3"/>
  <c r="AD1234" i="3"/>
  <c r="AD1233" i="3"/>
  <c r="AD1232" i="3"/>
  <c r="AD1231" i="3"/>
  <c r="AD1230" i="3"/>
  <c r="AD1229" i="3"/>
  <c r="AD1228" i="3"/>
  <c r="AD1227" i="3"/>
  <c r="AD1226" i="3"/>
  <c r="AD1225" i="3"/>
  <c r="AD1224" i="3"/>
  <c r="AD1223" i="3"/>
  <c r="AD1222" i="3"/>
  <c r="AD1221" i="3"/>
  <c r="AD1220" i="3"/>
  <c r="AD1219" i="3"/>
  <c r="AD1218" i="3"/>
  <c r="AD1217" i="3"/>
  <c r="AD1216" i="3"/>
  <c r="AD1215" i="3"/>
  <c r="AD1214" i="3"/>
  <c r="AD1213" i="3"/>
  <c r="AD1212" i="3"/>
  <c r="AD1211" i="3"/>
  <c r="AD1210" i="3"/>
  <c r="AD1209" i="3"/>
  <c r="AD1208" i="3"/>
  <c r="AD1207" i="3"/>
  <c r="AD1206" i="3"/>
  <c r="AD1205" i="3"/>
  <c r="AD1204" i="3"/>
  <c r="AD1203" i="3"/>
  <c r="AD1202" i="3"/>
  <c r="AD1201" i="3"/>
  <c r="AD1200" i="3"/>
  <c r="AD1199" i="3"/>
  <c r="AD1198" i="3"/>
  <c r="AD1197" i="3"/>
  <c r="AD1196" i="3"/>
  <c r="AD1195" i="3"/>
  <c r="AD1194" i="3"/>
  <c r="AD1193" i="3"/>
  <c r="AD1192" i="3"/>
  <c r="AD1191" i="3"/>
  <c r="AD1190" i="3"/>
  <c r="AD1189" i="3"/>
  <c r="AD1188" i="3"/>
  <c r="AD1187" i="3"/>
  <c r="AD1186" i="3"/>
  <c r="AD1185" i="3"/>
  <c r="AD1184" i="3"/>
  <c r="AD1183" i="3"/>
  <c r="AD1182" i="3"/>
  <c r="AD1181" i="3"/>
  <c r="AD1180" i="3"/>
  <c r="AD1179" i="3"/>
  <c r="AD1178" i="3"/>
  <c r="AD1177" i="3"/>
  <c r="AD1176" i="3"/>
  <c r="AD1175" i="3"/>
  <c r="AD1174" i="3"/>
  <c r="AD1173" i="3"/>
  <c r="AD1172" i="3"/>
  <c r="AD1171" i="3"/>
  <c r="AD1170" i="3"/>
  <c r="AD1169" i="3"/>
  <c r="AD1168" i="3"/>
  <c r="AD1167" i="3"/>
  <c r="AD1166" i="3"/>
  <c r="AD1165" i="3"/>
  <c r="AD1164" i="3"/>
  <c r="AD1163" i="3"/>
  <c r="AD1162" i="3"/>
  <c r="AD1161" i="3"/>
  <c r="AD1160" i="3"/>
  <c r="AD1159" i="3"/>
  <c r="AD1158" i="3"/>
  <c r="AD1157" i="3"/>
  <c r="AD1156" i="3"/>
  <c r="AD1155" i="3"/>
  <c r="AD1154" i="3"/>
  <c r="AD1153" i="3"/>
  <c r="AD1152" i="3"/>
  <c r="AD1151" i="3"/>
  <c r="AD1150" i="3"/>
  <c r="AD1149" i="3"/>
  <c r="AD1148" i="3"/>
  <c r="AD1147" i="3"/>
  <c r="AD1146" i="3"/>
  <c r="AD1145" i="3"/>
  <c r="AD1144" i="3"/>
  <c r="AD1143" i="3"/>
  <c r="AD1142" i="3"/>
  <c r="AD1141" i="3"/>
  <c r="AD1140" i="3"/>
  <c r="AD1139" i="3"/>
  <c r="AD1138" i="3"/>
  <c r="AD1137" i="3"/>
  <c r="AD1136" i="3"/>
  <c r="AD1135" i="3"/>
  <c r="AD1134" i="3"/>
  <c r="AD1133" i="3"/>
  <c r="AD1132" i="3"/>
  <c r="AD1131" i="3"/>
  <c r="AD1130" i="3"/>
  <c r="AD1129" i="3"/>
  <c r="AD1128" i="3"/>
  <c r="AD1127" i="3"/>
  <c r="AD1126" i="3"/>
  <c r="AD1125" i="3"/>
  <c r="AD1124" i="3"/>
  <c r="AD1123" i="3"/>
  <c r="AD1122" i="3"/>
  <c r="AD1121" i="3"/>
  <c r="AD1120" i="3"/>
  <c r="AD1119" i="3"/>
  <c r="AD1118" i="3"/>
  <c r="AD1117" i="3"/>
  <c r="AD1116" i="3"/>
  <c r="AD1115" i="3"/>
  <c r="AD1114" i="3"/>
  <c r="AD1113" i="3"/>
  <c r="AD1112" i="3"/>
  <c r="AD1111" i="3"/>
  <c r="AD1110" i="3"/>
  <c r="AD1109" i="3"/>
  <c r="AD1108" i="3"/>
  <c r="AD1107" i="3"/>
  <c r="AD1106" i="3"/>
  <c r="AD1105" i="3"/>
  <c r="AD1104" i="3"/>
  <c r="AD1103" i="3"/>
  <c r="AD1102" i="3"/>
  <c r="AD1101" i="3"/>
  <c r="AD1100" i="3"/>
  <c r="AD1099" i="3"/>
  <c r="AD1098" i="3"/>
  <c r="AD1097" i="3"/>
  <c r="AD1096" i="3"/>
  <c r="AD1095" i="3"/>
  <c r="AD1094" i="3"/>
  <c r="AD1093" i="3"/>
  <c r="AD1092" i="3"/>
  <c r="AD1091" i="3"/>
  <c r="AD1090" i="3"/>
  <c r="AD1089" i="3"/>
  <c r="AD1088" i="3"/>
  <c r="AD1087" i="3"/>
  <c r="AD1086" i="3"/>
  <c r="AD1085" i="3"/>
  <c r="AD1084" i="3"/>
  <c r="AD1083" i="3"/>
  <c r="AD1082" i="3"/>
  <c r="AD1081" i="3"/>
  <c r="AD1080" i="3"/>
  <c r="AD1079" i="3"/>
  <c r="AD1078" i="3"/>
  <c r="AD1077" i="3"/>
  <c r="AD1076" i="3"/>
  <c r="AD1075" i="3"/>
  <c r="AD1074" i="3"/>
  <c r="AD1073" i="3"/>
  <c r="AD1072" i="3"/>
  <c r="AD1071" i="3"/>
  <c r="AD1070" i="3"/>
  <c r="AD1069" i="3"/>
  <c r="AD1068" i="3"/>
  <c r="AD1067" i="3"/>
  <c r="AD1066" i="3"/>
  <c r="AD1065" i="3"/>
  <c r="AD1064" i="3"/>
  <c r="AD1063" i="3"/>
  <c r="AD1062" i="3"/>
  <c r="AD1061" i="3"/>
  <c r="AD1060" i="3"/>
  <c r="AD1059" i="3"/>
  <c r="AD1058" i="3"/>
  <c r="AD1057" i="3"/>
  <c r="AD1056" i="3"/>
  <c r="AD1055" i="3"/>
  <c r="AD1054" i="3"/>
  <c r="AD1053" i="3"/>
  <c r="AD1052" i="3"/>
  <c r="AD1051" i="3"/>
  <c r="AD1050" i="3"/>
  <c r="AD1049" i="3"/>
  <c r="AD1048" i="3"/>
  <c r="AD1047" i="3"/>
  <c r="AD1046" i="3"/>
  <c r="AD1045" i="3"/>
  <c r="AD1044" i="3"/>
  <c r="AD1043" i="3"/>
  <c r="AD1042" i="3"/>
  <c r="AD1041" i="3"/>
  <c r="AD1040" i="3"/>
  <c r="AD1039" i="3"/>
  <c r="AD1038" i="3"/>
  <c r="AD1037" i="3"/>
  <c r="AD1036" i="3"/>
  <c r="AD1035" i="3"/>
  <c r="AD1034" i="3"/>
  <c r="AD1033" i="3"/>
  <c r="AD1032" i="3"/>
  <c r="AD1031" i="3"/>
  <c r="AD1030" i="3"/>
  <c r="AD1029" i="3"/>
  <c r="AD1028" i="3"/>
  <c r="AD1027" i="3"/>
  <c r="AD1026" i="3"/>
  <c r="AD1025" i="3"/>
  <c r="AD1024" i="3"/>
  <c r="AD1023" i="3"/>
  <c r="AD1022" i="3"/>
  <c r="AD1021" i="3"/>
  <c r="AD1020" i="3"/>
  <c r="AD1019" i="3"/>
  <c r="AD1018" i="3"/>
  <c r="AD1017" i="3"/>
  <c r="AD1016" i="3"/>
  <c r="AD1015" i="3"/>
  <c r="AD1014" i="3"/>
  <c r="AD1013" i="3"/>
  <c r="AD1012" i="3"/>
  <c r="AD1011" i="3"/>
  <c r="AD1010" i="3"/>
  <c r="AD1009" i="3"/>
  <c r="AD1008" i="3"/>
  <c r="AD1007" i="3"/>
  <c r="AD1006" i="3"/>
  <c r="AD1005" i="3"/>
  <c r="AD1004" i="3"/>
  <c r="AD1003" i="3"/>
  <c r="AD1002" i="3"/>
  <c r="AD1001" i="3"/>
  <c r="AD1000" i="3"/>
  <c r="AD999" i="3"/>
  <c r="AD998" i="3"/>
  <c r="AD997" i="3"/>
  <c r="AD996" i="3"/>
  <c r="AD995" i="3"/>
  <c r="AD994" i="3"/>
  <c r="AD993" i="3"/>
  <c r="AD992" i="3"/>
  <c r="AD991" i="3"/>
  <c r="AD990" i="3"/>
  <c r="AD989" i="3"/>
  <c r="AD988" i="3"/>
  <c r="AD987" i="3"/>
  <c r="AD986" i="3"/>
  <c r="AD985" i="3"/>
  <c r="AD984" i="3"/>
  <c r="AD983" i="3"/>
  <c r="AD982" i="3"/>
  <c r="AD981" i="3"/>
  <c r="AD980" i="3"/>
  <c r="AD979" i="3"/>
  <c r="AD978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2000" i="18"/>
  <c r="AA1999" i="18"/>
  <c r="AA1998" i="18"/>
  <c r="AA1997" i="18"/>
  <c r="AA1996" i="18"/>
  <c r="AA1995" i="18"/>
  <c r="AA1994" i="18"/>
  <c r="AA1993" i="18"/>
  <c r="AA1992" i="18"/>
  <c r="AA1991" i="18"/>
  <c r="AA1990" i="18"/>
  <c r="AA1989" i="18"/>
  <c r="AA1988" i="18"/>
  <c r="AA1987" i="18"/>
  <c r="AA1986" i="18"/>
  <c r="AA1985" i="18"/>
  <c r="AA1984" i="18"/>
  <c r="AA1983" i="18"/>
  <c r="AA1982" i="18"/>
  <c r="AA1981" i="18"/>
  <c r="AA1980" i="18"/>
  <c r="AA1979" i="18"/>
  <c r="AA1978" i="18"/>
  <c r="AA1977" i="18"/>
  <c r="AA1976" i="18"/>
  <c r="AA1975" i="18"/>
  <c r="AA1974" i="18"/>
  <c r="AA1973" i="18"/>
  <c r="AA1972" i="18"/>
  <c r="AA1971" i="18"/>
  <c r="AA1970" i="18"/>
  <c r="AA1969" i="18"/>
  <c r="AA1968" i="18"/>
  <c r="AA1967" i="18"/>
  <c r="AA1966" i="18"/>
  <c r="AA1965" i="18"/>
  <c r="AA1964" i="18"/>
  <c r="AA1963" i="18"/>
  <c r="AA1962" i="18"/>
  <c r="AA1961" i="18"/>
  <c r="AA1960" i="18"/>
  <c r="AA1959" i="18"/>
  <c r="AA1958" i="18"/>
  <c r="AA1957" i="18"/>
  <c r="AA1956" i="18"/>
  <c r="AA1955" i="18"/>
  <c r="AA1954" i="18"/>
  <c r="AA1953" i="18"/>
  <c r="AA1952" i="18"/>
  <c r="AA1951" i="18"/>
  <c r="AA1950" i="18"/>
  <c r="AA1949" i="18"/>
  <c r="AA1948" i="18"/>
  <c r="AA1947" i="18"/>
  <c r="AA1946" i="18"/>
  <c r="AA1945" i="18"/>
  <c r="AA1944" i="18"/>
  <c r="AA1943" i="18"/>
  <c r="AA1942" i="18"/>
  <c r="AA1941" i="18"/>
  <c r="AA1940" i="18"/>
  <c r="AA1939" i="18"/>
  <c r="AA1938" i="18"/>
  <c r="AA1937" i="18"/>
  <c r="AA1936" i="18"/>
  <c r="AA1935" i="18"/>
  <c r="AA1934" i="18"/>
  <c r="AA1933" i="18"/>
  <c r="AA1932" i="18"/>
  <c r="AA1931" i="18"/>
  <c r="AA1930" i="18"/>
  <c r="AA1929" i="18"/>
  <c r="AA1928" i="18"/>
  <c r="AA1927" i="18"/>
  <c r="AA1926" i="18"/>
  <c r="AA1925" i="18"/>
  <c r="AA1924" i="18"/>
  <c r="AA1923" i="18"/>
  <c r="AA1922" i="18"/>
  <c r="AA1921" i="18"/>
  <c r="AA1920" i="18"/>
  <c r="AA1919" i="18"/>
  <c r="AA1918" i="18"/>
  <c r="AA1917" i="18"/>
  <c r="AA1916" i="18"/>
  <c r="AA1915" i="18"/>
  <c r="AA1914" i="18"/>
  <c r="AA1913" i="18"/>
  <c r="AA1912" i="18"/>
  <c r="AA1911" i="18"/>
  <c r="AA1910" i="18"/>
  <c r="AA1909" i="18"/>
  <c r="AA1908" i="18"/>
  <c r="AA1907" i="18"/>
  <c r="AA1906" i="18"/>
  <c r="AA1905" i="18"/>
  <c r="AA1904" i="18"/>
  <c r="AA1903" i="18"/>
  <c r="AA1902" i="18"/>
  <c r="AA1901" i="18"/>
  <c r="AA1900" i="18"/>
  <c r="AA1899" i="18"/>
  <c r="AA1898" i="18"/>
  <c r="AA1897" i="18"/>
  <c r="AA1896" i="18"/>
  <c r="AA1895" i="18"/>
  <c r="AA1894" i="18"/>
  <c r="AA1893" i="18"/>
  <c r="AA1892" i="18"/>
  <c r="AA1891" i="18"/>
  <c r="AA1890" i="18"/>
  <c r="AA1889" i="18"/>
  <c r="AA1888" i="18"/>
  <c r="AA1887" i="18"/>
  <c r="AA1886" i="18"/>
  <c r="AA1885" i="18"/>
  <c r="AA1884" i="18"/>
  <c r="AA1883" i="18"/>
  <c r="AA1882" i="18"/>
  <c r="AA1881" i="18"/>
  <c r="AA1880" i="18"/>
  <c r="AA1879" i="18"/>
  <c r="AA1878" i="18"/>
  <c r="AA1877" i="18"/>
  <c r="AA1876" i="18"/>
  <c r="AA1875" i="18"/>
  <c r="AA1874" i="18"/>
  <c r="AA1873" i="18"/>
  <c r="AA1872" i="18"/>
  <c r="AA1871" i="18"/>
  <c r="AA1870" i="18"/>
  <c r="AA1869" i="18"/>
  <c r="AA1868" i="18"/>
  <c r="AA1867" i="18"/>
  <c r="AA1866" i="18"/>
  <c r="AA1865" i="18"/>
  <c r="AA1864" i="18"/>
  <c r="AA1863" i="18"/>
  <c r="AA1862" i="18"/>
  <c r="AA1861" i="18"/>
  <c r="AA1860" i="18"/>
  <c r="AA1859" i="18"/>
  <c r="AA1858" i="18"/>
  <c r="AA1857" i="18"/>
  <c r="AA1856" i="18"/>
  <c r="AA1855" i="18"/>
  <c r="AA1854" i="18"/>
  <c r="AA1853" i="18"/>
  <c r="AA1852" i="18"/>
  <c r="AA1851" i="18"/>
  <c r="AA1850" i="18"/>
  <c r="AA1849" i="18"/>
  <c r="AA1848" i="18"/>
  <c r="AA1847" i="18"/>
  <c r="AA1846" i="18"/>
  <c r="AA1845" i="18"/>
  <c r="AA1844" i="18"/>
  <c r="AA1843" i="18"/>
  <c r="AA1842" i="18"/>
  <c r="AA1841" i="18"/>
  <c r="AA1840" i="18"/>
  <c r="AA1839" i="18"/>
  <c r="AA1838" i="18"/>
  <c r="AA1837" i="18"/>
  <c r="AA1836" i="18"/>
  <c r="AA1835" i="18"/>
  <c r="AA1834" i="18"/>
  <c r="AA1833" i="18"/>
  <c r="AA1832" i="18"/>
  <c r="AA1831" i="18"/>
  <c r="AA1830" i="18"/>
  <c r="AA1829" i="18"/>
  <c r="AA1828" i="18"/>
  <c r="AA1827" i="18"/>
  <c r="AA1826" i="18"/>
  <c r="AA1825" i="18"/>
  <c r="AA1824" i="18"/>
  <c r="AA1823" i="18"/>
  <c r="AA1822" i="18"/>
  <c r="AA1821" i="18"/>
  <c r="AA1820" i="18"/>
  <c r="AA1819" i="18"/>
  <c r="AA1818" i="18"/>
  <c r="AA1817" i="18"/>
  <c r="AA1816" i="18"/>
  <c r="AA1815" i="18"/>
  <c r="AA1814" i="18"/>
  <c r="AA1813" i="18"/>
  <c r="AA1812" i="18"/>
  <c r="AA1811" i="18"/>
  <c r="AA1810" i="18"/>
  <c r="AA1809" i="18"/>
  <c r="AA1808" i="18"/>
  <c r="AA1807" i="18"/>
  <c r="AA1806" i="18"/>
  <c r="AA1805" i="18"/>
  <c r="AA1804" i="18"/>
  <c r="AA1803" i="18"/>
  <c r="AA1802" i="18"/>
  <c r="AA1801" i="18"/>
  <c r="AA1800" i="18"/>
  <c r="AA1799" i="18"/>
  <c r="AA1798" i="18"/>
  <c r="AA1797" i="18"/>
  <c r="AA1796" i="18"/>
  <c r="AA1795" i="18"/>
  <c r="AA1794" i="18"/>
  <c r="AA1793" i="18"/>
  <c r="AA1792" i="18"/>
  <c r="AA1791" i="18"/>
  <c r="AA1790" i="18"/>
  <c r="AA1789" i="18"/>
  <c r="AA1788" i="18"/>
  <c r="AA1787" i="18"/>
  <c r="AA1786" i="18"/>
  <c r="AA1785" i="18"/>
  <c r="AA1784" i="18"/>
  <c r="AA1783" i="18"/>
  <c r="AA1782" i="18"/>
  <c r="AA1781" i="18"/>
  <c r="AA1780" i="18"/>
  <c r="AA1779" i="18"/>
  <c r="AA1778" i="18"/>
  <c r="AA1777" i="18"/>
  <c r="AA1776" i="18"/>
  <c r="AA1775" i="18"/>
  <c r="AA1774" i="18"/>
  <c r="AA1773" i="18"/>
  <c r="AA1772" i="18"/>
  <c r="AA1771" i="18"/>
  <c r="AA1770" i="18"/>
  <c r="AA1769" i="18"/>
  <c r="AA1768" i="18"/>
  <c r="AA1767" i="18"/>
  <c r="AA1766" i="18"/>
  <c r="AA1765" i="18"/>
  <c r="AA1764" i="18"/>
  <c r="AA1763" i="18"/>
  <c r="AA1762" i="18"/>
  <c r="AA1761" i="18"/>
  <c r="AA1760" i="18"/>
  <c r="AA1759" i="18"/>
  <c r="AA1758" i="18"/>
  <c r="AA1757" i="18"/>
  <c r="AA1756" i="18"/>
  <c r="AA1755" i="18"/>
  <c r="AA1754" i="18"/>
  <c r="AA1753" i="18"/>
  <c r="AA1752" i="18"/>
  <c r="AA1751" i="18"/>
  <c r="AA1750" i="18"/>
  <c r="AA1749" i="18"/>
  <c r="AA1748" i="18"/>
  <c r="AA1747" i="18"/>
  <c r="AA1746" i="18"/>
  <c r="AA1745" i="18"/>
  <c r="AA1744" i="18"/>
  <c r="AA1743" i="18"/>
  <c r="AA1742" i="18"/>
  <c r="AA1741" i="18"/>
  <c r="AA1740" i="18"/>
  <c r="AA1739" i="18"/>
  <c r="AA1738" i="18"/>
  <c r="AA1737" i="18"/>
  <c r="AA1736" i="18"/>
  <c r="AA1735" i="18"/>
  <c r="AA1734" i="18"/>
  <c r="AA1733" i="18"/>
  <c r="AA1732" i="18"/>
  <c r="AA1731" i="18"/>
  <c r="AA1730" i="18"/>
  <c r="AA1729" i="18"/>
  <c r="AA1728" i="18"/>
  <c r="AA1727" i="18"/>
  <c r="AA1726" i="18"/>
  <c r="AA1725" i="18"/>
  <c r="AA1724" i="18"/>
  <c r="AA1723" i="18"/>
  <c r="AA1722" i="18"/>
  <c r="AA1721" i="18"/>
  <c r="AA1720" i="18"/>
  <c r="AA1719" i="18"/>
  <c r="AA1718" i="18"/>
  <c r="AA1717" i="18"/>
  <c r="AA1716" i="18"/>
  <c r="AA1715" i="18"/>
  <c r="AA1714" i="18"/>
  <c r="AA1713" i="18"/>
  <c r="AA1712" i="18"/>
  <c r="AA1711" i="18"/>
  <c r="AA1710" i="18"/>
  <c r="AA1709" i="18"/>
  <c r="AA1708" i="18"/>
  <c r="AA1707" i="18"/>
  <c r="AA1706" i="18"/>
  <c r="AA1705" i="18"/>
  <c r="AA1704" i="18"/>
  <c r="AA1703" i="18"/>
  <c r="AA1702" i="18"/>
  <c r="AA1701" i="18"/>
  <c r="AA1700" i="18"/>
  <c r="AA1699" i="18"/>
  <c r="AA1698" i="18"/>
  <c r="AA1697" i="18"/>
  <c r="AA1696" i="18"/>
  <c r="AA1695" i="18"/>
  <c r="AA1694" i="18"/>
  <c r="AA1693" i="18"/>
  <c r="AA1692" i="18"/>
  <c r="AA1691" i="18"/>
  <c r="AA1690" i="18"/>
  <c r="AA1689" i="18"/>
  <c r="AA1688" i="18"/>
  <c r="AA1687" i="18"/>
  <c r="AA1686" i="18"/>
  <c r="AA1685" i="18"/>
  <c r="AA1684" i="18"/>
  <c r="AA1683" i="18"/>
  <c r="AA1682" i="18"/>
  <c r="AA1681" i="18"/>
  <c r="AA1680" i="18"/>
  <c r="AA1679" i="18"/>
  <c r="AA1678" i="18"/>
  <c r="AA1677" i="18"/>
  <c r="AA1676" i="18"/>
  <c r="AA1675" i="18"/>
  <c r="AA1674" i="18"/>
  <c r="AA1673" i="18"/>
  <c r="AA1672" i="18"/>
  <c r="AA1671" i="18"/>
  <c r="AA1670" i="18"/>
  <c r="AA1669" i="18"/>
  <c r="AA1668" i="18"/>
  <c r="AA1667" i="18"/>
  <c r="AA1666" i="18"/>
  <c r="AA1665" i="18"/>
  <c r="AA1664" i="18"/>
  <c r="AA1663" i="18"/>
  <c r="AA1662" i="18"/>
  <c r="AA1661" i="18"/>
  <c r="AA1660" i="18"/>
  <c r="AA1659" i="18"/>
  <c r="AA1658" i="18"/>
  <c r="AA1657" i="18"/>
  <c r="AA1656" i="18"/>
  <c r="AA1655" i="18"/>
  <c r="AA1654" i="18"/>
  <c r="AA1653" i="18"/>
  <c r="AA1652" i="18"/>
  <c r="AA1651" i="18"/>
  <c r="AA1650" i="18"/>
  <c r="AA1649" i="18"/>
  <c r="AA1648" i="18"/>
  <c r="AA1647" i="18"/>
  <c r="AA1646" i="18"/>
  <c r="AA1645" i="18"/>
  <c r="AA1644" i="18"/>
  <c r="AA1643" i="18"/>
  <c r="AA1642" i="18"/>
  <c r="AA1641" i="18"/>
  <c r="AA1640" i="18"/>
  <c r="AA1639" i="18"/>
  <c r="AA1638" i="18"/>
  <c r="AA1637" i="18"/>
  <c r="AA1636" i="18"/>
  <c r="AA1635" i="18"/>
  <c r="AA1634" i="18"/>
  <c r="AA1633" i="18"/>
  <c r="AA1632" i="18"/>
  <c r="AA1631" i="18"/>
  <c r="AA1630" i="18"/>
  <c r="AA1629" i="18"/>
  <c r="AA1628" i="18"/>
  <c r="AA1627" i="18"/>
  <c r="AA1626" i="18"/>
  <c r="AA1625" i="18"/>
  <c r="AA1624" i="18"/>
  <c r="AA1623" i="18"/>
  <c r="AA1622" i="18"/>
  <c r="AA1621" i="18"/>
  <c r="AA1620" i="18"/>
  <c r="AA1619" i="18"/>
  <c r="AA1618" i="18"/>
  <c r="AA1617" i="18"/>
  <c r="AA1616" i="18"/>
  <c r="AA1615" i="18"/>
  <c r="AA1614" i="18"/>
  <c r="AA1613" i="18"/>
  <c r="AA1612" i="18"/>
  <c r="AA1611" i="18"/>
  <c r="AA1610" i="18"/>
  <c r="AA1609" i="18"/>
  <c r="AA1608" i="18"/>
  <c r="AA1607" i="18"/>
  <c r="AA1606" i="18"/>
  <c r="AA1605" i="18"/>
  <c r="AA1604" i="18"/>
  <c r="AA1603" i="18"/>
  <c r="AA1602" i="18"/>
  <c r="AA1601" i="18"/>
  <c r="AA1600" i="18"/>
  <c r="AA1599" i="18"/>
  <c r="AA1598" i="18"/>
  <c r="AA1597" i="18"/>
  <c r="AA1596" i="18"/>
  <c r="AA1595" i="18"/>
  <c r="AA1594" i="18"/>
  <c r="AA1593" i="18"/>
  <c r="AA1592" i="18"/>
  <c r="AA1591" i="18"/>
  <c r="AA1590" i="18"/>
  <c r="AA1589" i="18"/>
  <c r="AA1588" i="18"/>
  <c r="AA1587" i="18"/>
  <c r="AA1586" i="18"/>
  <c r="AA1585" i="18"/>
  <c r="AA1584" i="18"/>
  <c r="AA1583" i="18"/>
  <c r="AA1582" i="18"/>
  <c r="AA1581" i="18"/>
  <c r="AA1580" i="18"/>
  <c r="AA1579" i="18"/>
  <c r="AA1578" i="18"/>
  <c r="AA1577" i="18"/>
  <c r="AA1576" i="18"/>
  <c r="AA1575" i="18"/>
  <c r="AA1574" i="18"/>
  <c r="AA1573" i="18"/>
  <c r="AA1572" i="18"/>
  <c r="AA1571" i="18"/>
  <c r="AA1570" i="18"/>
  <c r="AA1569" i="18"/>
  <c r="AA1568" i="18"/>
  <c r="AA1567" i="18"/>
  <c r="AA1566" i="18"/>
  <c r="AA1565" i="18"/>
  <c r="AA1564" i="18"/>
  <c r="AA1563" i="18"/>
  <c r="AA1562" i="18"/>
  <c r="AA1561" i="18"/>
  <c r="AA1560" i="18"/>
  <c r="AA1559" i="18"/>
  <c r="AA1558" i="18"/>
  <c r="AA1557" i="18"/>
  <c r="AA1556" i="18"/>
  <c r="AA1555" i="18"/>
  <c r="AA1554" i="18"/>
  <c r="AA1553" i="18"/>
  <c r="AA1552" i="18"/>
  <c r="AA1551" i="18"/>
  <c r="AA1550" i="18"/>
  <c r="AA1549" i="18"/>
  <c r="AA1548" i="18"/>
  <c r="AA1547" i="18"/>
  <c r="AA1546" i="18"/>
  <c r="AA1545" i="18"/>
  <c r="AA1544" i="18"/>
  <c r="AA1543" i="18"/>
  <c r="AA1542" i="18"/>
  <c r="AA1541" i="18"/>
  <c r="AA1540" i="18"/>
  <c r="AA1539" i="18"/>
  <c r="AA1538" i="18"/>
  <c r="AA1537" i="18"/>
  <c r="AA1536" i="18"/>
  <c r="AA1535" i="18"/>
  <c r="AA1534" i="18"/>
  <c r="AA1533" i="18"/>
  <c r="AA1532" i="18"/>
  <c r="AA1531" i="18"/>
  <c r="AA1530" i="18"/>
  <c r="AA1529" i="18"/>
  <c r="AA1528" i="18"/>
  <c r="AA1527" i="18"/>
  <c r="AA1526" i="18"/>
  <c r="AA1525" i="18"/>
  <c r="AA1524" i="18"/>
  <c r="AA1523" i="18"/>
  <c r="AA1522" i="18"/>
  <c r="AA1521" i="18"/>
  <c r="AA1520" i="18"/>
  <c r="AA1519" i="18"/>
  <c r="AA1518" i="18"/>
  <c r="AA1517" i="18"/>
  <c r="AA1516" i="18"/>
  <c r="AA1515" i="18"/>
  <c r="AA1514" i="18"/>
  <c r="AA1513" i="18"/>
  <c r="AA1512" i="18"/>
  <c r="AA1511" i="18"/>
  <c r="AA1510" i="18"/>
  <c r="AA1509" i="18"/>
  <c r="AA1508" i="18"/>
  <c r="AA1507" i="18"/>
  <c r="AA1506" i="18"/>
  <c r="AA1505" i="18"/>
  <c r="AA1504" i="18"/>
  <c r="AA1503" i="18"/>
  <c r="AA1502" i="18"/>
  <c r="AA1501" i="18"/>
  <c r="AA1500" i="18"/>
  <c r="AA1499" i="18"/>
  <c r="AA1498" i="18"/>
  <c r="AA1497" i="18"/>
  <c r="AA1496" i="18"/>
  <c r="AA1495" i="18"/>
  <c r="AA1494" i="18"/>
  <c r="AA1493" i="18"/>
  <c r="AA1492" i="18"/>
  <c r="AA1491" i="18"/>
  <c r="AA1490" i="18"/>
  <c r="AA1489" i="18"/>
  <c r="AA1488" i="18"/>
  <c r="AA1487" i="18"/>
  <c r="AA1486" i="18"/>
  <c r="AA1485" i="18"/>
  <c r="AA1484" i="18"/>
  <c r="AA1483" i="18"/>
  <c r="AA1482" i="18"/>
  <c r="AA1481" i="18"/>
  <c r="AA1480" i="18"/>
  <c r="AA1479" i="18"/>
  <c r="AA1478" i="18"/>
  <c r="AA1477" i="18"/>
  <c r="AA1476" i="18"/>
  <c r="AA1475" i="18"/>
  <c r="AA1474" i="18"/>
  <c r="AA1473" i="18"/>
  <c r="AA1472" i="18"/>
  <c r="AA1471" i="18"/>
  <c r="AA1470" i="18"/>
  <c r="AA1469" i="18"/>
  <c r="AA1468" i="18"/>
  <c r="AA1467" i="18"/>
  <c r="AA1466" i="18"/>
  <c r="AA1465" i="18"/>
  <c r="AA1464" i="18"/>
  <c r="AA1463" i="18"/>
  <c r="AA1462" i="18"/>
  <c r="AA1461" i="18"/>
  <c r="AA1460" i="18"/>
  <c r="AA1459" i="18"/>
  <c r="AA1458" i="18"/>
  <c r="AA1457" i="18"/>
  <c r="AA1456" i="18"/>
  <c r="AA1455" i="18"/>
  <c r="AA1454" i="18"/>
  <c r="AA1453" i="18"/>
  <c r="AA1452" i="18"/>
  <c r="AA1451" i="18"/>
  <c r="AA1450" i="18"/>
  <c r="AA1449" i="18"/>
  <c r="AA1448" i="18"/>
  <c r="AA1447" i="18"/>
  <c r="AA1446" i="18"/>
  <c r="AA1445" i="18"/>
  <c r="AA1444" i="18"/>
  <c r="AA1443" i="18"/>
  <c r="AA1442" i="18"/>
  <c r="AA1441" i="18"/>
  <c r="AA1440" i="18"/>
  <c r="AA1439" i="18"/>
  <c r="AA1438" i="18"/>
  <c r="AA1437" i="18"/>
  <c r="AA1436" i="18"/>
  <c r="AA1435" i="18"/>
  <c r="AA1434" i="18"/>
  <c r="AA1433" i="18"/>
  <c r="AA1432" i="18"/>
  <c r="AA1431" i="18"/>
  <c r="AA1430" i="18"/>
  <c r="AA1429" i="18"/>
  <c r="AA1428" i="18"/>
  <c r="AA1427" i="18"/>
  <c r="AA1426" i="18"/>
  <c r="AA1425" i="18"/>
  <c r="AA1424" i="18"/>
  <c r="AA1423" i="18"/>
  <c r="AA1422" i="18"/>
  <c r="AA1421" i="18"/>
  <c r="AA1420" i="18"/>
  <c r="AA1419" i="18"/>
  <c r="AA1418" i="18"/>
  <c r="AA1417" i="18"/>
  <c r="AA1416" i="18"/>
  <c r="AA1415" i="18"/>
  <c r="AA1414" i="18"/>
  <c r="AA1413" i="18"/>
  <c r="AA1412" i="18"/>
  <c r="AA1411" i="18"/>
  <c r="AA1410" i="18"/>
  <c r="AA1409" i="18"/>
  <c r="AA1408" i="18"/>
  <c r="AA1407" i="18"/>
  <c r="AA1406" i="18"/>
  <c r="AA1405" i="18"/>
  <c r="AA1404" i="18"/>
  <c r="AA1403" i="18"/>
  <c r="AA1402" i="18"/>
  <c r="AA1401" i="18"/>
  <c r="AA1400" i="18"/>
  <c r="AA1399" i="18"/>
  <c r="AA1398" i="18"/>
  <c r="AA1397" i="18"/>
  <c r="AA1396" i="18"/>
  <c r="AA1395" i="18"/>
  <c r="AA1394" i="18"/>
  <c r="AA1393" i="18"/>
  <c r="AA1392" i="18"/>
  <c r="AA1391" i="18"/>
  <c r="AA1390" i="18"/>
  <c r="AA1389" i="18"/>
  <c r="AA1388" i="18"/>
  <c r="AA1387" i="18"/>
  <c r="AA1386" i="18"/>
  <c r="AA1385" i="18"/>
  <c r="AA1384" i="18"/>
  <c r="AA1383" i="18"/>
  <c r="AA1382" i="18"/>
  <c r="AA1381" i="18"/>
  <c r="AA1380" i="18"/>
  <c r="AA1379" i="18"/>
  <c r="AA1378" i="18"/>
  <c r="AA1377" i="18"/>
  <c r="AA1376" i="18"/>
  <c r="AA1375" i="18"/>
  <c r="AA1374" i="18"/>
  <c r="AA1373" i="18"/>
  <c r="AA1372" i="18"/>
  <c r="AA1371" i="18"/>
  <c r="AA1370" i="18"/>
  <c r="AA1369" i="18"/>
  <c r="AA1368" i="18"/>
  <c r="AA1367" i="18"/>
  <c r="AA1366" i="18"/>
  <c r="AA1365" i="18"/>
  <c r="AA1364" i="18"/>
  <c r="AA1363" i="18"/>
  <c r="AA1362" i="18"/>
  <c r="AA1361" i="18"/>
  <c r="AA1360" i="18"/>
  <c r="AA1359" i="18"/>
  <c r="AA1358" i="18"/>
  <c r="AA1357" i="18"/>
  <c r="AA1356" i="18"/>
  <c r="AA1355" i="18"/>
  <c r="AA1354" i="18"/>
  <c r="AA1353" i="18"/>
  <c r="AA1352" i="18"/>
  <c r="AA1351" i="18"/>
  <c r="AA1350" i="18"/>
  <c r="AA1349" i="18"/>
  <c r="AA1348" i="18"/>
  <c r="AA1347" i="18"/>
  <c r="AA1346" i="18"/>
  <c r="AA1345" i="18"/>
  <c r="AA1344" i="18"/>
  <c r="AA1343" i="18"/>
  <c r="AA1342" i="18"/>
  <c r="AA1341" i="18"/>
  <c r="AA1340" i="18"/>
  <c r="AA1339" i="18"/>
  <c r="AA1338" i="18"/>
  <c r="AA1337" i="18"/>
  <c r="AA1336" i="18"/>
  <c r="AA1335" i="18"/>
  <c r="AA1334" i="18"/>
  <c r="AA1333" i="18"/>
  <c r="AA1332" i="18"/>
  <c r="AA1331" i="18"/>
  <c r="AA1330" i="18"/>
  <c r="AA1329" i="18"/>
  <c r="AA1328" i="18"/>
  <c r="AA1327" i="18"/>
  <c r="AA1326" i="18"/>
  <c r="AA1325" i="18"/>
  <c r="AA1324" i="18"/>
  <c r="AA1323" i="18"/>
  <c r="AA1322" i="18"/>
  <c r="AA1321" i="18"/>
  <c r="AA1320" i="18"/>
  <c r="AA1319" i="18"/>
  <c r="AA1318" i="18"/>
  <c r="AA1317" i="18"/>
  <c r="AA1316" i="18"/>
  <c r="AA1315" i="18"/>
  <c r="AA1314" i="18"/>
  <c r="AA1313" i="18"/>
  <c r="AA1312" i="18"/>
  <c r="AA1311" i="18"/>
  <c r="AA1310" i="18"/>
  <c r="AA1309" i="18"/>
  <c r="AA1308" i="18"/>
  <c r="AA1307" i="18"/>
  <c r="AA1306" i="18"/>
  <c r="AA1305" i="18"/>
  <c r="AA1304" i="18"/>
  <c r="AA1303" i="18"/>
  <c r="AA1302" i="18"/>
  <c r="AA1301" i="18"/>
  <c r="AA1300" i="18"/>
  <c r="AA1299" i="18"/>
  <c r="AA1298" i="18"/>
  <c r="AA1297" i="18"/>
  <c r="AA1296" i="18"/>
  <c r="AA1295" i="18"/>
  <c r="AA1294" i="18"/>
  <c r="AA1293" i="18"/>
  <c r="AA1292" i="18"/>
  <c r="AA1291" i="18"/>
  <c r="AA1290" i="18"/>
  <c r="AA1289" i="18"/>
  <c r="AA1288" i="18"/>
  <c r="AA1287" i="18"/>
  <c r="AA1286" i="18"/>
  <c r="AA1285" i="18"/>
  <c r="AA1284" i="18"/>
  <c r="AA1283" i="18"/>
  <c r="AA1282" i="18"/>
  <c r="AA1281" i="18"/>
  <c r="AA1280" i="18"/>
  <c r="AA1279" i="18"/>
  <c r="AA1278" i="18"/>
  <c r="AA1277" i="18"/>
  <c r="AA1276" i="18"/>
  <c r="AA1275" i="18"/>
  <c r="AA1274" i="18"/>
  <c r="AA1273" i="18"/>
  <c r="AA1272" i="18"/>
  <c r="AA1271" i="18"/>
  <c r="AA1270" i="18"/>
  <c r="AA1269" i="18"/>
  <c r="AA1268" i="18"/>
  <c r="AA1267" i="18"/>
  <c r="AA1266" i="18"/>
  <c r="AA1265" i="18"/>
  <c r="AA1264" i="18"/>
  <c r="AA1263" i="18"/>
  <c r="AA1262" i="18"/>
  <c r="AA1261" i="18"/>
  <c r="AA1260" i="18"/>
  <c r="AA1259" i="18"/>
  <c r="AA1258" i="18"/>
  <c r="AA1257" i="18"/>
  <c r="AA1256" i="18"/>
  <c r="AA1255" i="18"/>
  <c r="AA1254" i="18"/>
  <c r="AA1253" i="18"/>
  <c r="AA1252" i="18"/>
  <c r="AA1251" i="18"/>
  <c r="AA1250" i="18"/>
  <c r="AA1249" i="18"/>
  <c r="AA1248" i="18"/>
  <c r="AA1247" i="18"/>
  <c r="AA1246" i="18"/>
  <c r="AA1245" i="18"/>
  <c r="AA1244" i="18"/>
  <c r="AA1243" i="18"/>
  <c r="AA1242" i="18"/>
  <c r="AA1241" i="18"/>
  <c r="AA1240" i="18"/>
  <c r="AA1239" i="18"/>
  <c r="AA1238" i="18"/>
  <c r="AA1237" i="18"/>
  <c r="AA1236" i="18"/>
  <c r="AA1235" i="18"/>
  <c r="AA1234" i="18"/>
  <c r="AA1233" i="18"/>
  <c r="AA1232" i="18"/>
  <c r="AA1231" i="18"/>
  <c r="AA1230" i="18"/>
  <c r="AA1229" i="18"/>
  <c r="AA1228" i="18"/>
  <c r="AA1227" i="18"/>
  <c r="AA1226" i="18"/>
  <c r="AA1225" i="18"/>
  <c r="AA1224" i="18"/>
  <c r="AA1223" i="18"/>
  <c r="AA1222" i="18"/>
  <c r="AA1221" i="18"/>
  <c r="AA1220" i="18"/>
  <c r="AA1219" i="18"/>
  <c r="AA1218" i="18"/>
  <c r="AA1217" i="18"/>
  <c r="AA1216" i="18"/>
  <c r="AA1215" i="18"/>
  <c r="AA1214" i="18"/>
  <c r="AA1213" i="18"/>
  <c r="AA1212" i="18"/>
  <c r="AA1211" i="18"/>
  <c r="AA1210" i="18"/>
  <c r="AA1209" i="18"/>
  <c r="AA1208" i="18"/>
  <c r="AA1207" i="18"/>
  <c r="AA1206" i="18"/>
  <c r="AA1205" i="18"/>
  <c r="AA1204" i="18"/>
  <c r="AA1203" i="18"/>
  <c r="AA1202" i="18"/>
  <c r="AA1201" i="18"/>
  <c r="AA1200" i="18"/>
  <c r="AA1199" i="18"/>
  <c r="AA1198" i="18"/>
  <c r="AA1197" i="18"/>
  <c r="AA1196" i="18"/>
  <c r="AA1195" i="18"/>
  <c r="AA1194" i="18"/>
  <c r="AA1193" i="18"/>
  <c r="AA1192" i="18"/>
  <c r="AA1191" i="18"/>
  <c r="AA1190" i="18"/>
  <c r="AA1189" i="18"/>
  <c r="AA1188" i="18"/>
  <c r="AA1187" i="18"/>
  <c r="AA1186" i="18"/>
  <c r="AA1185" i="18"/>
  <c r="AA1184" i="18"/>
  <c r="AA1183" i="18"/>
  <c r="AA1182" i="18"/>
  <c r="AA1181" i="18"/>
  <c r="AA1180" i="18"/>
  <c r="AA1179" i="18"/>
  <c r="AA1178" i="18"/>
  <c r="AA1177" i="18"/>
  <c r="AA1176" i="18"/>
  <c r="AA1175" i="18"/>
  <c r="AA1174" i="18"/>
  <c r="AA1173" i="18"/>
  <c r="AA1172" i="18"/>
  <c r="AA1171" i="18"/>
  <c r="AA1170" i="18"/>
  <c r="AA1169" i="18"/>
  <c r="AA1168" i="18"/>
  <c r="AA1167" i="18"/>
  <c r="AA1166" i="18"/>
  <c r="AA1165" i="18"/>
  <c r="AA1164" i="18"/>
  <c r="AA1163" i="18"/>
  <c r="AA1162" i="18"/>
  <c r="AA1161" i="18"/>
  <c r="AA1160" i="18"/>
  <c r="AA1159" i="18"/>
  <c r="AA1158" i="18"/>
  <c r="AA1157" i="18"/>
  <c r="AA1156" i="18"/>
  <c r="AA1155" i="18"/>
  <c r="AA1154" i="18"/>
  <c r="AA1153" i="18"/>
  <c r="AA1152" i="18"/>
  <c r="AA1151" i="18"/>
  <c r="AA1150" i="18"/>
  <c r="AA1149" i="18"/>
  <c r="AA1148" i="18"/>
  <c r="AA1147" i="18"/>
  <c r="AA1146" i="18"/>
  <c r="AA1145" i="18"/>
  <c r="AA1144" i="18"/>
  <c r="AA1143" i="18"/>
  <c r="AA1142" i="18"/>
  <c r="AA1141" i="18"/>
  <c r="AA1140" i="18"/>
  <c r="AA1139" i="18"/>
  <c r="AA1138" i="18"/>
  <c r="AA1137" i="18"/>
  <c r="AA1136" i="18"/>
  <c r="AA1135" i="18"/>
  <c r="AA1134" i="18"/>
  <c r="AA1133" i="18"/>
  <c r="AA1132" i="18"/>
  <c r="AA1131" i="18"/>
  <c r="AA1130" i="18"/>
  <c r="AA1129" i="18"/>
  <c r="AA1128" i="18"/>
  <c r="AA1127" i="18"/>
  <c r="AA1126" i="18"/>
  <c r="AA1125" i="18"/>
  <c r="AA1124" i="18"/>
  <c r="AA1123" i="18"/>
  <c r="AA1122" i="18"/>
  <c r="AA1121" i="18"/>
  <c r="AA1120" i="18"/>
  <c r="AA1119" i="18"/>
  <c r="AA1118" i="18"/>
  <c r="AA1117" i="18"/>
  <c r="AA1116" i="18"/>
  <c r="AA1115" i="18"/>
  <c r="AA1114" i="18"/>
  <c r="AA1113" i="18"/>
  <c r="AA1112" i="18"/>
  <c r="AA1111" i="18"/>
  <c r="AA1110" i="18"/>
  <c r="AA1109" i="18"/>
  <c r="AA1108" i="18"/>
  <c r="AA1107" i="18"/>
  <c r="AA1106" i="18"/>
  <c r="AA1105" i="18"/>
  <c r="AA1104" i="18"/>
  <c r="AA1103" i="18"/>
  <c r="AA1102" i="18"/>
  <c r="AA1101" i="18"/>
  <c r="AA1100" i="18"/>
  <c r="AA1099" i="18"/>
  <c r="AA1098" i="18"/>
  <c r="AA1097" i="18"/>
  <c r="AA1096" i="18"/>
  <c r="AA1095" i="18"/>
  <c r="AA1094" i="18"/>
  <c r="AA1093" i="18"/>
  <c r="AA1092" i="18"/>
  <c r="AA1091" i="18"/>
  <c r="AA1090" i="18"/>
  <c r="AA1089" i="18"/>
  <c r="AA1088" i="18"/>
  <c r="AA1087" i="18"/>
  <c r="AA1086" i="18"/>
  <c r="AA1085" i="18"/>
  <c r="AA1084" i="18"/>
  <c r="AA1083" i="18"/>
  <c r="AA1082" i="18"/>
  <c r="AA1081" i="18"/>
  <c r="AA1080" i="18"/>
  <c r="AA1079" i="18"/>
  <c r="AA1078" i="18"/>
  <c r="AA1077" i="18"/>
  <c r="AA1076" i="18"/>
  <c r="AA1075" i="18"/>
  <c r="AA1074" i="18"/>
  <c r="AA1073" i="18"/>
  <c r="AA1072" i="18"/>
  <c r="AA1071" i="18"/>
  <c r="AA1070" i="18"/>
  <c r="AA1069" i="18"/>
  <c r="AA1068" i="18"/>
  <c r="AA1067" i="18"/>
  <c r="AA1066" i="18"/>
  <c r="AA1065" i="18"/>
  <c r="AA1064" i="18"/>
  <c r="AA1063" i="18"/>
  <c r="AA1062" i="18"/>
  <c r="AA1061" i="18"/>
  <c r="AA1060" i="18"/>
  <c r="AA1059" i="18"/>
  <c r="AA1058" i="18"/>
  <c r="AA1057" i="18"/>
  <c r="AA1056" i="18"/>
  <c r="AA1055" i="18"/>
  <c r="AA1054" i="18"/>
  <c r="AA1053" i="18"/>
  <c r="AA1052" i="18"/>
  <c r="AA1051" i="18"/>
  <c r="AA1050" i="18"/>
  <c r="AA1049" i="18"/>
  <c r="AA1048" i="18"/>
  <c r="AA1047" i="18"/>
  <c r="AA1046" i="18"/>
  <c r="AA1045" i="18"/>
  <c r="AA1044" i="18"/>
  <c r="AA1043" i="18"/>
  <c r="AA1042" i="18"/>
  <c r="AA1041" i="18"/>
  <c r="AA1040" i="18"/>
  <c r="AA1039" i="18"/>
  <c r="AA1038" i="18"/>
  <c r="AA1037" i="18"/>
  <c r="AA1036" i="18"/>
  <c r="AA1035" i="18"/>
  <c r="AA1034" i="18"/>
  <c r="AA1033" i="18"/>
  <c r="AA1032" i="18"/>
  <c r="AA1031" i="18"/>
  <c r="AA1030" i="18"/>
  <c r="AA1029" i="18"/>
  <c r="AA1028" i="18"/>
  <c r="AA1027" i="18"/>
  <c r="AA1026" i="18"/>
  <c r="AA1025" i="18"/>
  <c r="AA1024" i="18"/>
  <c r="AA1023" i="18"/>
  <c r="AA1022" i="18"/>
  <c r="AA1021" i="18"/>
  <c r="AA1020" i="18"/>
  <c r="AA1019" i="18"/>
  <c r="AA1018" i="18"/>
  <c r="AA1017" i="18"/>
  <c r="AA1016" i="18"/>
  <c r="AA1015" i="18"/>
  <c r="AA1014" i="18"/>
  <c r="AA1013" i="18"/>
  <c r="AA1012" i="18"/>
  <c r="AA1011" i="18"/>
  <c r="AA1010" i="18"/>
  <c r="AA1009" i="18"/>
  <c r="AA1008" i="18"/>
  <c r="AA1007" i="18"/>
  <c r="AA1006" i="18"/>
  <c r="AA1005" i="18"/>
  <c r="AA1004" i="18"/>
  <c r="AA1003" i="18"/>
  <c r="AA1002" i="18"/>
  <c r="AA1001" i="18"/>
  <c r="AA1000" i="18"/>
  <c r="AA999" i="18"/>
  <c r="AA998" i="18"/>
  <c r="AA997" i="18"/>
  <c r="AA996" i="18"/>
  <c r="AA995" i="18"/>
  <c r="AA994" i="18"/>
  <c r="AA993" i="18"/>
  <c r="AA992" i="18"/>
  <c r="AA991" i="18"/>
  <c r="AA990" i="18"/>
  <c r="AA989" i="18"/>
  <c r="AA988" i="18"/>
  <c r="AA987" i="18"/>
  <c r="AA986" i="18"/>
  <c r="AA985" i="18"/>
  <c r="AA984" i="18"/>
  <c r="AA983" i="18"/>
  <c r="AA982" i="18"/>
  <c r="AA981" i="18"/>
  <c r="AA980" i="18"/>
  <c r="AA979" i="18"/>
  <c r="AA978" i="18"/>
  <c r="AA977" i="18"/>
  <c r="AA976" i="18"/>
  <c r="AA975" i="18"/>
  <c r="AA974" i="18"/>
  <c r="AA973" i="18"/>
  <c r="AA972" i="18"/>
  <c r="AA971" i="18"/>
  <c r="AA970" i="18"/>
  <c r="AA969" i="18"/>
  <c r="AA968" i="18"/>
  <c r="AA967" i="18"/>
  <c r="AA966" i="18"/>
  <c r="AA965" i="18"/>
  <c r="AA964" i="18"/>
  <c r="AA963" i="18"/>
  <c r="AA962" i="18"/>
  <c r="AA961" i="18"/>
  <c r="AA960" i="18"/>
  <c r="AA959" i="18"/>
  <c r="AA958" i="18"/>
  <c r="AA957" i="18"/>
  <c r="AA956" i="18"/>
  <c r="AA955" i="18"/>
  <c r="AA954" i="18"/>
  <c r="AA953" i="18"/>
  <c r="AA952" i="18"/>
  <c r="AA951" i="18"/>
  <c r="AA950" i="18"/>
  <c r="AA949" i="18"/>
  <c r="AA948" i="18"/>
  <c r="AA947" i="18"/>
  <c r="AA946" i="18"/>
  <c r="AA945" i="18"/>
  <c r="AA944" i="18"/>
  <c r="AA943" i="18"/>
  <c r="AA942" i="18"/>
  <c r="AA941" i="18"/>
  <c r="AA940" i="18"/>
  <c r="AA939" i="18"/>
  <c r="AA938" i="18"/>
  <c r="AA937" i="18"/>
  <c r="AA936" i="18"/>
  <c r="AA935" i="18"/>
  <c r="AA934" i="18"/>
  <c r="AA933" i="18"/>
  <c r="AA932" i="18"/>
  <c r="AA931" i="18"/>
  <c r="AA930" i="18"/>
  <c r="AA929" i="18"/>
  <c r="AA928" i="18"/>
  <c r="AA927" i="18"/>
  <c r="AA926" i="18"/>
  <c r="AA925" i="18"/>
  <c r="AA924" i="18"/>
  <c r="AA923" i="18"/>
  <c r="AA922" i="18"/>
  <c r="AA921" i="18"/>
  <c r="AA920" i="18"/>
  <c r="AA919" i="18"/>
  <c r="AA918" i="18"/>
  <c r="AA917" i="18"/>
  <c r="AA916" i="18"/>
  <c r="AA915" i="18"/>
  <c r="AA914" i="18"/>
  <c r="AA913" i="18"/>
  <c r="AA912" i="18"/>
  <c r="AA911" i="18"/>
  <c r="AA910" i="18"/>
  <c r="AA909" i="18"/>
  <c r="AA908" i="18"/>
  <c r="AA907" i="18"/>
  <c r="AA906" i="18"/>
  <c r="AA905" i="18"/>
  <c r="AA904" i="18"/>
  <c r="AA903" i="18"/>
  <c r="AA902" i="18"/>
  <c r="AA901" i="18"/>
  <c r="AA900" i="18"/>
  <c r="AA899" i="18"/>
  <c r="AA898" i="18"/>
  <c r="AA897" i="18"/>
  <c r="AA896" i="18"/>
  <c r="AA895" i="18"/>
  <c r="AA894" i="18"/>
  <c r="AA893" i="18"/>
  <c r="AA892" i="18"/>
  <c r="AA891" i="18"/>
  <c r="AA890" i="18"/>
  <c r="AA889" i="18"/>
  <c r="AA888" i="18"/>
  <c r="AA887" i="18"/>
  <c r="AA886" i="18"/>
  <c r="AA885" i="18"/>
  <c r="AA884" i="18"/>
  <c r="AA883" i="18"/>
  <c r="AA882" i="18"/>
  <c r="AA881" i="18"/>
  <c r="AA880" i="18"/>
  <c r="AA879" i="18"/>
  <c r="AA878" i="18"/>
  <c r="AA877" i="18"/>
  <c r="AA876" i="18"/>
  <c r="AA875" i="18"/>
  <c r="AA874" i="18"/>
  <c r="AA873" i="18"/>
  <c r="AA872" i="18"/>
  <c r="AA871" i="18"/>
  <c r="AA870" i="18"/>
  <c r="AA869" i="18"/>
  <c r="AA868" i="18"/>
  <c r="AA867" i="18"/>
  <c r="AA866" i="18"/>
  <c r="AA865" i="18"/>
  <c r="AA864" i="18"/>
  <c r="AA863" i="18"/>
  <c r="AA862" i="18"/>
  <c r="AA861" i="18"/>
  <c r="AA860" i="18"/>
  <c r="AA859" i="18"/>
  <c r="AA858" i="18"/>
  <c r="AA857" i="18"/>
  <c r="AA856" i="18"/>
  <c r="AA855" i="18"/>
  <c r="AA854" i="18"/>
  <c r="AA853" i="18"/>
  <c r="AA852" i="18"/>
  <c r="AA851" i="18"/>
  <c r="AA850" i="18"/>
  <c r="AA849" i="18"/>
  <c r="AA848" i="18"/>
  <c r="AA847" i="18"/>
  <c r="AA846" i="18"/>
  <c r="AA845" i="18"/>
  <c r="AA844" i="18"/>
  <c r="AA843" i="18"/>
  <c r="AA842" i="18"/>
  <c r="AA841" i="18"/>
  <c r="AA840" i="18"/>
  <c r="AA839" i="18"/>
  <c r="AA838" i="18"/>
  <c r="AA837" i="18"/>
  <c r="AA836" i="18"/>
  <c r="AA835" i="18"/>
  <c r="AA834" i="18"/>
  <c r="AA833" i="18"/>
  <c r="AA832" i="18"/>
  <c r="AA831" i="18"/>
  <c r="AA830" i="18"/>
  <c r="AA829" i="18"/>
  <c r="AA828" i="18"/>
  <c r="AA827" i="18"/>
  <c r="AA826" i="18"/>
  <c r="AA825" i="18"/>
  <c r="AA824" i="18"/>
  <c r="AA823" i="18"/>
  <c r="AA822" i="18"/>
  <c r="AA821" i="18"/>
  <c r="AA820" i="18"/>
  <c r="AA819" i="18"/>
  <c r="AA818" i="18"/>
  <c r="AA817" i="18"/>
  <c r="AA816" i="18"/>
  <c r="AA815" i="18"/>
  <c r="AA814" i="18"/>
  <c r="AA813" i="18"/>
  <c r="AA812" i="18"/>
  <c r="AA811" i="18"/>
  <c r="AA810" i="18"/>
  <c r="AA809" i="18"/>
  <c r="AA808" i="18"/>
  <c r="AA807" i="18"/>
  <c r="AA806" i="18"/>
  <c r="AA805" i="18"/>
  <c r="AA804" i="18"/>
  <c r="AA803" i="18"/>
  <c r="AA802" i="18"/>
  <c r="AA801" i="18"/>
  <c r="AA800" i="18"/>
  <c r="AA799" i="18"/>
  <c r="AA798" i="18"/>
  <c r="AA797" i="18"/>
  <c r="AA796" i="18"/>
  <c r="AA795" i="18"/>
  <c r="AA794" i="18"/>
  <c r="AA793" i="18"/>
  <c r="AA792" i="18"/>
  <c r="AA791" i="18"/>
  <c r="AA790" i="18"/>
  <c r="AA789" i="18"/>
  <c r="AA788" i="18"/>
  <c r="AA787" i="18"/>
  <c r="AA786" i="18"/>
  <c r="AA785" i="18"/>
  <c r="AA784" i="18"/>
  <c r="AA783" i="18"/>
  <c r="AA782" i="18"/>
  <c r="AA781" i="18"/>
  <c r="AA780" i="18"/>
  <c r="AA779" i="18"/>
  <c r="AA778" i="18"/>
  <c r="AA777" i="18"/>
  <c r="AA776" i="18"/>
  <c r="AA775" i="18"/>
  <c r="AA774" i="18"/>
  <c r="AA773" i="18"/>
  <c r="AA772" i="18"/>
  <c r="AA771" i="18"/>
  <c r="AA770" i="18"/>
  <c r="AA769" i="18"/>
  <c r="AA768" i="18"/>
  <c r="AA767" i="18"/>
  <c r="AA766" i="18"/>
  <c r="AA765" i="18"/>
  <c r="AA764" i="18"/>
  <c r="AA763" i="18"/>
  <c r="AA762" i="18"/>
  <c r="AA761" i="18"/>
  <c r="AA760" i="18"/>
  <c r="AA759" i="18"/>
  <c r="AA758" i="18"/>
  <c r="AA757" i="18"/>
  <c r="AA756" i="18"/>
  <c r="AA755" i="18"/>
  <c r="AA754" i="18"/>
  <c r="AA753" i="18"/>
  <c r="AA752" i="18"/>
  <c r="AA751" i="18"/>
  <c r="AA750" i="18"/>
  <c r="AA749" i="18"/>
  <c r="AA748" i="18"/>
  <c r="AA747" i="18"/>
  <c r="AA746" i="18"/>
  <c r="AA745" i="18"/>
  <c r="AA744" i="18"/>
  <c r="AA743" i="18"/>
  <c r="AA742" i="18"/>
  <c r="AA741" i="18"/>
  <c r="AA740" i="18"/>
  <c r="AA739" i="18"/>
  <c r="AA738" i="18"/>
  <c r="AA737" i="18"/>
  <c r="AA736" i="18"/>
  <c r="AA735" i="18"/>
  <c r="AA734" i="18"/>
  <c r="AA733" i="18"/>
  <c r="AA732" i="18"/>
  <c r="AA731" i="18"/>
  <c r="AA730" i="18"/>
  <c r="AA729" i="18"/>
  <c r="AA728" i="18"/>
  <c r="AA727" i="18"/>
  <c r="AA726" i="18"/>
  <c r="AA725" i="18"/>
  <c r="AA724" i="18"/>
  <c r="AA723" i="18"/>
  <c r="AA722" i="18"/>
  <c r="AA721" i="18"/>
  <c r="AA720" i="18"/>
  <c r="AA719" i="18"/>
  <c r="AA718" i="18"/>
  <c r="AA717" i="18"/>
  <c r="AA716" i="18"/>
  <c r="AA715" i="18"/>
  <c r="AA714" i="18"/>
  <c r="AA713" i="18"/>
  <c r="AA712" i="18"/>
  <c r="AA711" i="18"/>
  <c r="AA710" i="18"/>
  <c r="AA709" i="18"/>
  <c r="AA708" i="18"/>
  <c r="AA707" i="18"/>
  <c r="AA706" i="18"/>
  <c r="AA705" i="18"/>
  <c r="AA704" i="18"/>
  <c r="AA703" i="18"/>
  <c r="AA702" i="18"/>
  <c r="AA701" i="18"/>
  <c r="AA700" i="18"/>
  <c r="AA699" i="18"/>
  <c r="AA698" i="18"/>
  <c r="AA697" i="18"/>
  <c r="AA696" i="18"/>
  <c r="AA695" i="18"/>
  <c r="AA694" i="18"/>
  <c r="AA693" i="18"/>
  <c r="AA692" i="18"/>
  <c r="AA691" i="18"/>
  <c r="AA690" i="18"/>
  <c r="AA689" i="18"/>
  <c r="AA688" i="18"/>
  <c r="AA687" i="18"/>
  <c r="AA686" i="18"/>
  <c r="AA685" i="18"/>
  <c r="AA684" i="18"/>
  <c r="AA683" i="18"/>
  <c r="AA682" i="18"/>
  <c r="AA681" i="18"/>
  <c r="AA680" i="18"/>
  <c r="AA679" i="18"/>
  <c r="AA678" i="18"/>
  <c r="AA677" i="18"/>
  <c r="AA676" i="18"/>
  <c r="AA675" i="18"/>
  <c r="AA674" i="18"/>
  <c r="AA673" i="18"/>
  <c r="AA672" i="18"/>
  <c r="AA671" i="18"/>
  <c r="AA670" i="18"/>
  <c r="AA669" i="18"/>
  <c r="AA668" i="18"/>
  <c r="AA667" i="18"/>
  <c r="AA666" i="18"/>
  <c r="AA665" i="18"/>
  <c r="AA664" i="18"/>
  <c r="AA663" i="18"/>
  <c r="AA662" i="18"/>
  <c r="AA661" i="18"/>
  <c r="AA660" i="18"/>
  <c r="AA659" i="18"/>
  <c r="AA658" i="18"/>
  <c r="AA657" i="18"/>
  <c r="AA656" i="18"/>
  <c r="AA655" i="18"/>
  <c r="AA654" i="18"/>
  <c r="AA653" i="18"/>
  <c r="AA652" i="18"/>
  <c r="AA651" i="18"/>
  <c r="AA650" i="18"/>
  <c r="AA649" i="18"/>
  <c r="AA648" i="18"/>
  <c r="AA647" i="18"/>
  <c r="AA646" i="18"/>
  <c r="AA645" i="18"/>
  <c r="AA644" i="18"/>
  <c r="AA643" i="18"/>
  <c r="AA642" i="18"/>
  <c r="AA641" i="18"/>
  <c r="AA640" i="18"/>
  <c r="AA639" i="18"/>
  <c r="AA638" i="18"/>
  <c r="AA637" i="18"/>
  <c r="AA636" i="18"/>
  <c r="AA635" i="18"/>
  <c r="AA634" i="18"/>
  <c r="AA633" i="18"/>
  <c r="AA632" i="18"/>
  <c r="AA631" i="18"/>
  <c r="AA630" i="18"/>
  <c r="AA629" i="18"/>
  <c r="AA628" i="18"/>
  <c r="AA627" i="18"/>
  <c r="AA626" i="18"/>
  <c r="AA625" i="18"/>
  <c r="AA624" i="18"/>
  <c r="AA623" i="18"/>
  <c r="AA622" i="18"/>
  <c r="AA621" i="18"/>
  <c r="AA620" i="18"/>
  <c r="AA619" i="18"/>
  <c r="AA618" i="18"/>
  <c r="AA617" i="18"/>
  <c r="AA616" i="18"/>
  <c r="AA615" i="18"/>
  <c r="AA614" i="18"/>
  <c r="AA613" i="18"/>
  <c r="AA612" i="18"/>
  <c r="AA611" i="18"/>
  <c r="AA610" i="18"/>
  <c r="AA609" i="18"/>
  <c r="AA608" i="18"/>
  <c r="AA607" i="18"/>
  <c r="AA606" i="18"/>
  <c r="AA605" i="18"/>
  <c r="AA604" i="18"/>
  <c r="AA603" i="18"/>
  <c r="AA602" i="18"/>
  <c r="AA601" i="18"/>
  <c r="AA600" i="18"/>
  <c r="AA599" i="18"/>
  <c r="AA598" i="18"/>
  <c r="AA597" i="18"/>
  <c r="AA596" i="18"/>
  <c r="AA595" i="18"/>
  <c r="AA594" i="18"/>
  <c r="AA593" i="18"/>
  <c r="AA592" i="18"/>
  <c r="AA591" i="18"/>
  <c r="AA590" i="18"/>
  <c r="AA589" i="18"/>
  <c r="AA588" i="18"/>
  <c r="AA587" i="18"/>
  <c r="AA586" i="18"/>
  <c r="AA585" i="18"/>
  <c r="AA584" i="18"/>
  <c r="AA583" i="18"/>
  <c r="AA582" i="18"/>
  <c r="AA581" i="18"/>
  <c r="AA580" i="18"/>
  <c r="AA579" i="18"/>
  <c r="AA578" i="18"/>
  <c r="AA577" i="18"/>
  <c r="AA576" i="18"/>
  <c r="AA575" i="18"/>
  <c r="AA574" i="18"/>
  <c r="AA573" i="18"/>
  <c r="AA572" i="18"/>
  <c r="AA571" i="18"/>
  <c r="AA570" i="18"/>
  <c r="AA569" i="18"/>
  <c r="AA568" i="18"/>
  <c r="AA567" i="18"/>
  <c r="AA566" i="18"/>
  <c r="AA565" i="18"/>
  <c r="AA564" i="18"/>
  <c r="AA563" i="18"/>
  <c r="AA562" i="18"/>
  <c r="AA561" i="18"/>
  <c r="AA560" i="18"/>
  <c r="AA559" i="18"/>
  <c r="AA558" i="18"/>
  <c r="AA557" i="18"/>
  <c r="AA556" i="18"/>
  <c r="AA555" i="18"/>
  <c r="AA554" i="18"/>
  <c r="AA553" i="18"/>
  <c r="AA552" i="18"/>
  <c r="AA551" i="18"/>
  <c r="AA550" i="18"/>
  <c r="AA549" i="18"/>
  <c r="AA548" i="18"/>
  <c r="AA547" i="18"/>
  <c r="AA546" i="18"/>
  <c r="AA545" i="18"/>
  <c r="AA544" i="18"/>
  <c r="AA543" i="18"/>
  <c r="AA542" i="18"/>
  <c r="AA541" i="18"/>
  <c r="AA540" i="18"/>
  <c r="AA539" i="18"/>
  <c r="AA538" i="18"/>
  <c r="AA537" i="18"/>
  <c r="AA536" i="18"/>
  <c r="AA535" i="18"/>
  <c r="AA534" i="18"/>
  <c r="AA533" i="18"/>
  <c r="AA532" i="18"/>
  <c r="AA531" i="18"/>
  <c r="AA530" i="18"/>
  <c r="AA529" i="18"/>
  <c r="AA528" i="18"/>
  <c r="AA527" i="18"/>
  <c r="AA526" i="18"/>
  <c r="AA525" i="18"/>
  <c r="AA524" i="18"/>
  <c r="AA523" i="18"/>
  <c r="AA522" i="18"/>
  <c r="AA521" i="18"/>
  <c r="AA520" i="18"/>
  <c r="AA519" i="18"/>
  <c r="AA518" i="18"/>
  <c r="AA517" i="18"/>
  <c r="AA516" i="18"/>
  <c r="AA515" i="18"/>
  <c r="AA514" i="18"/>
  <c r="AA513" i="18"/>
  <c r="AA512" i="18"/>
  <c r="AA511" i="18"/>
  <c r="AA510" i="18"/>
  <c r="AA509" i="18"/>
  <c r="AA508" i="18"/>
  <c r="AA507" i="18"/>
  <c r="AA506" i="18"/>
  <c r="AA505" i="18"/>
  <c r="AA504" i="18"/>
  <c r="AA503" i="18"/>
  <c r="AA502" i="18"/>
  <c r="AA501" i="18"/>
  <c r="AA500" i="18"/>
  <c r="AA499" i="18"/>
  <c r="AA498" i="18"/>
  <c r="AA497" i="18"/>
  <c r="AA496" i="18"/>
  <c r="AA495" i="18"/>
  <c r="AA494" i="18"/>
  <c r="AA493" i="18"/>
  <c r="AA492" i="18"/>
  <c r="AA491" i="18"/>
  <c r="AA490" i="18"/>
  <c r="AA489" i="18"/>
  <c r="AA488" i="18"/>
  <c r="AA487" i="18"/>
  <c r="AA486" i="18"/>
  <c r="AA485" i="18"/>
  <c r="AA484" i="18"/>
  <c r="AA483" i="18"/>
  <c r="AA482" i="18"/>
  <c r="AA481" i="18"/>
  <c r="AA480" i="18"/>
  <c r="AA479" i="18"/>
  <c r="AA478" i="18"/>
  <c r="AA477" i="18"/>
  <c r="AA476" i="18"/>
  <c r="AA475" i="18"/>
  <c r="AA474" i="18"/>
  <c r="AA473" i="18"/>
  <c r="AA472" i="18"/>
  <c r="AA471" i="18"/>
  <c r="AA470" i="18"/>
  <c r="AA469" i="18"/>
  <c r="AA468" i="18"/>
  <c r="AA467" i="18"/>
  <c r="AA466" i="18"/>
  <c r="AA465" i="18"/>
  <c r="AA464" i="18"/>
  <c r="AA463" i="18"/>
  <c r="AA462" i="18"/>
  <c r="AA461" i="18"/>
  <c r="AA460" i="18"/>
  <c r="AA459" i="18"/>
  <c r="AA458" i="18"/>
  <c r="AA457" i="18"/>
  <c r="AA456" i="18"/>
  <c r="AA455" i="18"/>
  <c r="AA454" i="18"/>
  <c r="AA453" i="18"/>
  <c r="AA452" i="18"/>
  <c r="AA451" i="18"/>
  <c r="AA450" i="18"/>
  <c r="AA449" i="18"/>
  <c r="AA448" i="18"/>
  <c r="AA447" i="18"/>
  <c r="AA446" i="18"/>
  <c r="AA445" i="18"/>
  <c r="AA444" i="18"/>
  <c r="AA443" i="18"/>
  <c r="AA442" i="18"/>
  <c r="AA441" i="18"/>
  <c r="AA440" i="18"/>
  <c r="AA439" i="18"/>
  <c r="AA438" i="18"/>
  <c r="AA437" i="18"/>
  <c r="AA436" i="18"/>
  <c r="AA435" i="18"/>
  <c r="AA434" i="18"/>
  <c r="AA433" i="18"/>
  <c r="AA432" i="18"/>
  <c r="AA431" i="18"/>
  <c r="AA430" i="18"/>
  <c r="AA429" i="18"/>
  <c r="AA428" i="18"/>
  <c r="AA427" i="18"/>
  <c r="AA426" i="18"/>
  <c r="AA425" i="18"/>
  <c r="AA424" i="18"/>
  <c r="AA423" i="18"/>
  <c r="AA422" i="18"/>
  <c r="AA421" i="18"/>
  <c r="AA420" i="18"/>
  <c r="AA419" i="18"/>
  <c r="AA418" i="18"/>
  <c r="AA417" i="18"/>
  <c r="AA416" i="18"/>
  <c r="AA415" i="18"/>
  <c r="AA414" i="18"/>
  <c r="AA413" i="18"/>
  <c r="AA412" i="18"/>
  <c r="AA411" i="18"/>
  <c r="AA410" i="18"/>
  <c r="AA409" i="18"/>
  <c r="AA408" i="18"/>
  <c r="AA407" i="18"/>
  <c r="AA406" i="18"/>
  <c r="AA405" i="18"/>
  <c r="AA404" i="18"/>
  <c r="AA403" i="18"/>
  <c r="AA402" i="18"/>
  <c r="AA401" i="18"/>
  <c r="AA400" i="18"/>
  <c r="AA399" i="18"/>
  <c r="AA398" i="18"/>
  <c r="AA397" i="18"/>
  <c r="AA396" i="18"/>
  <c r="AA395" i="18"/>
  <c r="AA394" i="18"/>
  <c r="AA393" i="18"/>
  <c r="AA392" i="18"/>
  <c r="AA391" i="18"/>
  <c r="AA390" i="18"/>
  <c r="AA389" i="18"/>
  <c r="AA388" i="18"/>
  <c r="AA387" i="18"/>
  <c r="AA386" i="18"/>
  <c r="AA385" i="18"/>
  <c r="AA384" i="18"/>
  <c r="AA383" i="18"/>
  <c r="AA382" i="18"/>
  <c r="AA381" i="18"/>
  <c r="AA380" i="18"/>
  <c r="AA379" i="18"/>
  <c r="AA378" i="18"/>
  <c r="AA377" i="18"/>
  <c r="AA376" i="18"/>
  <c r="AA375" i="18"/>
  <c r="AA374" i="18"/>
  <c r="AA373" i="18"/>
  <c r="AA372" i="18"/>
  <c r="AA371" i="18"/>
  <c r="AA370" i="18"/>
  <c r="AA369" i="18"/>
  <c r="AA368" i="18"/>
  <c r="AA367" i="18"/>
  <c r="AA366" i="18"/>
  <c r="AA365" i="18"/>
  <c r="AA364" i="18"/>
  <c r="AA363" i="18"/>
  <c r="AA362" i="18"/>
  <c r="AA361" i="18"/>
  <c r="AA360" i="18"/>
  <c r="AA359" i="18"/>
  <c r="AA358" i="18"/>
  <c r="AA357" i="18"/>
  <c r="AA356" i="18"/>
  <c r="AA355" i="18"/>
  <c r="AA354" i="18"/>
  <c r="AA353" i="18"/>
  <c r="AA352" i="18"/>
  <c r="AA351" i="18"/>
  <c r="AA350" i="18"/>
  <c r="AA349" i="18"/>
  <c r="AA348" i="18"/>
  <c r="AA347" i="18"/>
  <c r="AA346" i="18"/>
  <c r="AA345" i="18"/>
  <c r="AA344" i="18"/>
  <c r="AA343" i="18"/>
  <c r="AA342" i="18"/>
  <c r="AA341" i="18"/>
  <c r="AA340" i="18"/>
  <c r="AA339" i="18"/>
  <c r="AA338" i="18"/>
  <c r="AA337" i="18"/>
  <c r="AA336" i="18"/>
  <c r="AA335" i="18"/>
  <c r="AA334" i="18"/>
  <c r="AA333" i="18"/>
  <c r="AA332" i="18"/>
  <c r="AA331" i="18"/>
  <c r="AA330" i="18"/>
  <c r="AA329" i="18"/>
  <c r="AA328" i="18"/>
  <c r="AA327" i="18"/>
  <c r="AA326" i="18"/>
  <c r="AA325" i="18"/>
  <c r="AA324" i="18"/>
  <c r="AA323" i="18"/>
  <c r="AA322" i="18"/>
  <c r="AA321" i="18"/>
  <c r="AA320" i="18"/>
  <c r="AA319" i="18"/>
  <c r="AA318" i="18"/>
  <c r="AA317" i="18"/>
  <c r="AA316" i="18"/>
  <c r="AA315" i="18"/>
  <c r="AA314" i="18"/>
  <c r="AA313" i="18"/>
  <c r="AA312" i="18"/>
  <c r="AA311" i="18"/>
  <c r="AA310" i="18"/>
  <c r="AA309" i="18"/>
  <c r="AA308" i="18"/>
  <c r="AA307" i="18"/>
  <c r="AA306" i="18"/>
  <c r="AA305" i="18"/>
  <c r="AA304" i="18"/>
  <c r="AA303" i="18"/>
  <c r="AA302" i="18"/>
  <c r="AA301" i="18"/>
  <c r="AA300" i="18"/>
  <c r="AA299" i="18"/>
  <c r="AA298" i="18"/>
  <c r="AA297" i="18"/>
  <c r="AA296" i="18"/>
  <c r="AA295" i="18"/>
  <c r="AA294" i="18"/>
  <c r="AA293" i="18"/>
  <c r="AA292" i="18"/>
  <c r="AA291" i="18"/>
  <c r="AA290" i="18"/>
  <c r="AA289" i="18"/>
  <c r="AA288" i="18"/>
  <c r="AA287" i="18"/>
  <c r="AA286" i="18"/>
  <c r="AA285" i="18"/>
  <c r="AA284" i="18"/>
  <c r="AA283" i="18"/>
  <c r="AA282" i="18"/>
  <c r="AA281" i="18"/>
  <c r="AA280" i="18"/>
  <c r="AA279" i="18"/>
  <c r="AA278" i="18"/>
  <c r="AA277" i="18"/>
  <c r="AA276" i="18"/>
  <c r="AA275" i="18"/>
  <c r="AA274" i="18"/>
  <c r="AA273" i="18"/>
  <c r="AA272" i="18"/>
  <c r="AA271" i="18"/>
  <c r="AA270" i="18"/>
  <c r="AA269" i="18"/>
  <c r="AA268" i="18"/>
  <c r="AA267" i="18"/>
  <c r="AA266" i="18"/>
  <c r="AA265" i="18"/>
  <c r="AA264" i="18"/>
  <c r="AA263" i="18"/>
  <c r="AA262" i="18"/>
  <c r="AA261" i="18"/>
  <c r="AA260" i="18"/>
  <c r="AA259" i="18"/>
  <c r="AA258" i="18"/>
  <c r="AA257" i="18"/>
  <c r="AA256" i="18"/>
  <c r="AA255" i="18"/>
  <c r="AA254" i="18"/>
  <c r="AA253" i="18"/>
  <c r="AA252" i="18"/>
  <c r="AA251" i="18"/>
  <c r="AA250" i="18"/>
  <c r="AA249" i="18"/>
  <c r="AA248" i="18"/>
  <c r="AA247" i="18"/>
  <c r="AA246" i="18"/>
  <c r="AA245" i="18"/>
  <c r="AA244" i="18"/>
  <c r="AA243" i="18"/>
  <c r="AA242" i="18"/>
  <c r="AA241" i="18"/>
  <c r="AA240" i="18"/>
  <c r="AA239" i="18"/>
  <c r="AA238" i="18"/>
  <c r="AA237" i="18"/>
  <c r="AA236" i="18"/>
  <c r="AA235" i="18"/>
  <c r="AA234" i="18"/>
  <c r="AA233" i="18"/>
  <c r="AA232" i="18"/>
  <c r="AA231" i="18"/>
  <c r="AA230" i="18"/>
  <c r="AA229" i="18"/>
  <c r="AA228" i="18"/>
  <c r="AA227" i="18"/>
  <c r="AA226" i="18"/>
  <c r="AA225" i="18"/>
  <c r="AA224" i="18"/>
  <c r="AA223" i="18"/>
  <c r="AA222" i="18"/>
  <c r="AA221" i="18"/>
  <c r="AA220" i="18"/>
  <c r="AA219" i="18"/>
  <c r="AA218" i="18"/>
  <c r="AA217" i="18"/>
  <c r="AA216" i="18"/>
  <c r="AA215" i="18"/>
  <c r="AA214" i="18"/>
  <c r="AA213" i="18"/>
  <c r="AA212" i="18"/>
  <c r="AA211" i="18"/>
  <c r="AA210" i="18"/>
  <c r="AA209" i="18"/>
  <c r="AA208" i="18"/>
  <c r="AA207" i="18"/>
  <c r="AA206" i="18"/>
  <c r="AA205" i="18"/>
  <c r="AA204" i="18"/>
  <c r="AA203" i="18"/>
  <c r="AA202" i="18"/>
  <c r="AA201" i="18"/>
  <c r="AA200" i="18"/>
  <c r="AA199" i="18"/>
  <c r="AA198" i="18"/>
  <c r="AA197" i="18"/>
  <c r="AA196" i="18"/>
  <c r="AA195" i="18"/>
  <c r="AA194" i="18"/>
  <c r="AA193" i="18"/>
  <c r="AA192" i="18"/>
  <c r="AA191" i="18"/>
  <c r="AA190" i="18"/>
  <c r="AA189" i="18"/>
  <c r="AA188" i="18"/>
  <c r="AA187" i="18"/>
  <c r="AA186" i="18"/>
  <c r="AA185" i="18"/>
  <c r="AA184" i="18"/>
  <c r="AA183" i="18"/>
  <c r="AA182" i="18"/>
  <c r="AA181" i="18"/>
  <c r="AA180" i="18"/>
  <c r="AA179" i="18"/>
  <c r="AA178" i="18"/>
  <c r="AA177" i="18"/>
  <c r="AA176" i="18"/>
  <c r="AA175" i="18"/>
  <c r="AA174" i="18"/>
  <c r="AA173" i="18"/>
  <c r="AA172" i="18"/>
  <c r="AA171" i="18"/>
  <c r="AA170" i="18"/>
  <c r="AA169" i="18"/>
  <c r="AA168" i="18"/>
  <c r="AA167" i="18"/>
  <c r="AA166" i="18"/>
  <c r="AA165" i="18"/>
  <c r="AA164" i="18"/>
  <c r="AA163" i="18"/>
  <c r="AA162" i="18"/>
  <c r="AA161" i="18"/>
  <c r="AA160" i="18"/>
  <c r="AA159" i="18"/>
  <c r="AA158" i="18"/>
  <c r="AA157" i="18"/>
  <c r="AA156" i="18"/>
  <c r="AA155" i="18"/>
  <c r="AA154" i="18"/>
  <c r="AA153" i="18"/>
  <c r="AA152" i="18"/>
  <c r="AA151" i="18"/>
  <c r="AA150" i="18"/>
  <c r="AA149" i="18"/>
  <c r="AA148" i="18"/>
  <c r="AA147" i="18"/>
  <c r="AA146" i="18"/>
  <c r="AA145" i="18"/>
  <c r="AA144" i="18"/>
  <c r="AA143" i="18"/>
  <c r="AA142" i="18"/>
  <c r="AA141" i="18"/>
  <c r="AA140" i="18"/>
  <c r="AA139" i="18"/>
  <c r="AA138" i="18"/>
  <c r="AA137" i="18"/>
  <c r="AA136" i="18"/>
  <c r="AA135" i="18"/>
  <c r="AA134" i="18"/>
  <c r="AA133" i="18"/>
  <c r="AA132" i="18"/>
  <c r="AA131" i="18"/>
  <c r="AA130" i="18"/>
  <c r="AA129" i="18"/>
  <c r="AA128" i="18"/>
  <c r="AA127" i="18"/>
  <c r="AA126" i="18"/>
  <c r="AA125" i="18"/>
  <c r="AA124" i="18"/>
  <c r="AA123" i="18"/>
  <c r="AA122" i="18"/>
  <c r="AA121" i="18"/>
  <c r="AA120" i="18"/>
  <c r="AA119" i="18"/>
  <c r="AA118" i="18"/>
  <c r="AA117" i="18"/>
  <c r="AA116" i="18"/>
  <c r="AA115" i="18"/>
  <c r="AA114" i="18"/>
  <c r="AA113" i="18"/>
  <c r="AA112" i="18"/>
  <c r="AA111" i="18"/>
  <c r="AA110" i="18"/>
  <c r="AA109" i="18"/>
  <c r="AA108" i="18"/>
  <c r="AA107" i="18"/>
  <c r="AA106" i="18"/>
  <c r="AA105" i="18"/>
  <c r="AA104" i="18"/>
  <c r="AA103" i="18"/>
  <c r="AA102" i="18"/>
  <c r="AA101" i="18"/>
  <c r="AA100" i="18"/>
  <c r="AA99" i="18"/>
  <c r="AA98" i="18"/>
  <c r="AA97" i="18"/>
  <c r="AA96" i="18"/>
  <c r="AA95" i="18"/>
  <c r="AA94" i="18"/>
  <c r="AA93" i="18"/>
  <c r="AA92" i="18"/>
  <c r="AA91" i="18"/>
  <c r="AA90" i="18"/>
  <c r="AA89" i="18"/>
  <c r="AA88" i="18"/>
  <c r="AA87" i="18"/>
  <c r="AA86" i="18"/>
  <c r="AA85" i="18"/>
  <c r="AA84" i="18"/>
  <c r="AA83" i="18"/>
  <c r="AA82" i="18"/>
  <c r="AA81" i="18"/>
  <c r="AA80" i="18"/>
  <c r="AA79" i="18"/>
  <c r="AA78" i="18"/>
  <c r="AA77" i="18"/>
  <c r="AA76" i="18"/>
  <c r="AA75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43" i="18"/>
  <c r="AA42" i="18"/>
  <c r="AA41" i="18"/>
  <c r="AA40" i="18"/>
  <c r="AA39" i="18"/>
  <c r="AA38" i="18"/>
  <c r="AA37" i="18"/>
  <c r="AA36" i="18"/>
  <c r="AA35" i="18"/>
  <c r="AA34" i="18"/>
  <c r="AA33" i="18"/>
  <c r="AA32" i="18"/>
  <c r="AA31" i="18"/>
  <c r="AA30" i="18"/>
  <c r="AA29" i="18"/>
  <c r="AA28" i="18"/>
  <c r="AA27" i="18"/>
  <c r="AA26" i="18"/>
  <c r="AA25" i="18"/>
  <c r="AA24" i="18"/>
  <c r="AA23" i="18"/>
  <c r="AA22" i="18"/>
  <c r="AA21" i="18"/>
  <c r="AA20" i="18"/>
  <c r="AA19" i="18"/>
  <c r="AA18" i="18"/>
  <c r="AA17" i="18"/>
  <c r="AA16" i="18"/>
  <c r="AA15" i="18"/>
  <c r="AA14" i="18"/>
  <c r="AA13" i="18"/>
  <c r="AA12" i="18"/>
  <c r="AA11" i="18"/>
  <c r="AA10" i="18"/>
  <c r="AA9" i="18"/>
  <c r="AA8" i="18"/>
  <c r="AA7" i="18"/>
  <c r="AA6" i="18" l="1"/>
  <c r="M28" i="19"/>
  <c r="O28" i="19" s="1"/>
  <c r="M27" i="19"/>
  <c r="O27" i="19" s="1"/>
  <c r="M26" i="19"/>
  <c r="O26" i="19" s="1"/>
  <c r="M25" i="19"/>
  <c r="O25" i="19" s="1"/>
  <c r="M24" i="19"/>
  <c r="O24" i="19" s="1"/>
  <c r="M23" i="19"/>
  <c r="O23" i="19" s="1"/>
  <c r="M22" i="19"/>
  <c r="O22" i="19" s="1"/>
  <c r="M21" i="19"/>
  <c r="O21" i="19" s="1"/>
  <c r="M20" i="19"/>
  <c r="O20" i="19" s="1"/>
  <c r="M19" i="19"/>
  <c r="O19" i="19" s="1"/>
  <c r="M18" i="19"/>
  <c r="O18" i="19" s="1"/>
  <c r="M17" i="19"/>
  <c r="O17" i="19" s="1"/>
  <c r="M16" i="19"/>
  <c r="O16" i="19" s="1"/>
  <c r="M15" i="19"/>
  <c r="O15" i="19" s="1"/>
  <c r="M14" i="19"/>
  <c r="O14" i="19" s="1"/>
  <c r="M13" i="19"/>
  <c r="O13" i="19" s="1"/>
  <c r="M12" i="19"/>
  <c r="O12" i="19" s="1"/>
  <c r="M11" i="19"/>
  <c r="O11" i="19" s="1"/>
  <c r="M10" i="19"/>
  <c r="O10" i="19" s="1"/>
  <c r="M9" i="19"/>
  <c r="O9" i="19" s="1"/>
  <c r="M8" i="19"/>
  <c r="O8" i="19" s="1"/>
  <c r="M7" i="19"/>
  <c r="O7" i="19" s="1"/>
  <c r="M6" i="19"/>
  <c r="O6" i="19" s="1"/>
  <c r="M5" i="19"/>
  <c r="O5" i="19" s="1"/>
  <c r="M4" i="19"/>
  <c r="O4" i="19" s="1"/>
  <c r="M3" i="19"/>
  <c r="O3" i="19" s="1"/>
  <c r="M2" i="19"/>
  <c r="O2" i="19" s="1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B2" i="19"/>
  <c r="AA6" i="3"/>
  <c r="AX1800" i="3" l="1"/>
  <c r="AT1800" i="3" s="1"/>
  <c r="AS1800" i="3"/>
  <c r="AR1800" i="3" s="1"/>
  <c r="AP1800" i="3"/>
  <c r="AO1800" i="3"/>
  <c r="AL1800" i="3"/>
  <c r="AK1800" i="3"/>
  <c r="AH1800" i="3"/>
  <c r="AG1800" i="3"/>
  <c r="AE1800" i="3"/>
  <c r="AJ1800" i="3" s="1"/>
  <c r="AC1800" i="3" a="1"/>
  <c r="AC1800" i="3" s="1"/>
  <c r="AB1800" i="3" a="1"/>
  <c r="AB1800" i="3" s="1"/>
  <c r="Z1800" i="3"/>
  <c r="Y1800" i="3"/>
  <c r="X1800" i="3"/>
  <c r="W1800" i="3"/>
  <c r="V1800" i="3"/>
  <c r="U1800" i="3"/>
  <c r="T1800" i="3"/>
  <c r="S1800" i="3"/>
  <c r="R1800" i="3"/>
  <c r="Q1800" i="3"/>
  <c r="O1800" i="3"/>
  <c r="N1800" i="3" a="1"/>
  <c r="N1800" i="3" s="1"/>
  <c r="M1800" i="3"/>
  <c r="L1800" i="3" s="1"/>
  <c r="K1800" i="3"/>
  <c r="BA1799" i="3"/>
  <c r="AY1799" i="3"/>
  <c r="AX1799" i="3"/>
  <c r="AZ1799" i="3" s="1"/>
  <c r="AW1799" i="3"/>
  <c r="AU1799" i="3"/>
  <c r="AT1799" i="3"/>
  <c r="AS1799" i="3"/>
  <c r="AP1799" i="3" s="1"/>
  <c r="AQ1799" i="3"/>
  <c r="AO1799" i="3"/>
  <c r="AM1799" i="3"/>
  <c r="AE1799" i="3"/>
  <c r="AI1799" i="3" s="1"/>
  <c r="AC1799" i="3" a="1"/>
  <c r="AC1799" i="3" s="1"/>
  <c r="AB1799" i="3" a="1"/>
  <c r="AB1799" i="3" s="1"/>
  <c r="Z1799" i="3"/>
  <c r="Y1799" i="3"/>
  <c r="X1799" i="3"/>
  <c r="W1799" i="3"/>
  <c r="V1799" i="3"/>
  <c r="U1799" i="3"/>
  <c r="T1799" i="3"/>
  <c r="S1799" i="3"/>
  <c r="R1799" i="3"/>
  <c r="Q1799" i="3"/>
  <c r="O1799" i="3"/>
  <c r="N1799" i="3" a="1"/>
  <c r="N1799" i="3" s="1"/>
  <c r="M1799" i="3"/>
  <c r="L1799" i="3" s="1"/>
  <c r="K1799" i="3"/>
  <c r="AZ1798" i="3"/>
  <c r="AX1798" i="3"/>
  <c r="AY1798" i="3" s="1"/>
  <c r="AV1798" i="3"/>
  <c r="AT1798" i="3"/>
  <c r="AS1798" i="3"/>
  <c r="AR1798" i="3"/>
  <c r="AQ1798" i="3"/>
  <c r="AP1798" i="3"/>
  <c r="AO1798" i="3"/>
  <c r="AN1798" i="3"/>
  <c r="AM1798" i="3"/>
  <c r="AL1798" i="3"/>
  <c r="AJ1798" i="3"/>
  <c r="AH1798" i="3"/>
  <c r="AF1798" i="3"/>
  <c r="AE1798" i="3"/>
  <c r="AI1798" i="3" s="1"/>
  <c r="AC1798" i="3" a="1"/>
  <c r="AC1798" i="3" s="1"/>
  <c r="AB1798" i="3" a="1"/>
  <c r="AB1798" i="3" s="1"/>
  <c r="Z1798" i="3"/>
  <c r="Y1798" i="3"/>
  <c r="X1798" i="3"/>
  <c r="W1798" i="3"/>
  <c r="V1798" i="3"/>
  <c r="U1798" i="3"/>
  <c r="T1798" i="3"/>
  <c r="S1798" i="3"/>
  <c r="R1798" i="3"/>
  <c r="Q1798" i="3"/>
  <c r="O1798" i="3"/>
  <c r="N1798" i="3" a="1"/>
  <c r="N1798" i="3" s="1"/>
  <c r="M1798" i="3"/>
  <c r="L1798" i="3" s="1"/>
  <c r="K1798" i="3"/>
  <c r="BA1797" i="3"/>
  <c r="AY1797" i="3"/>
  <c r="AX1797" i="3"/>
  <c r="AZ1797" i="3" s="1"/>
  <c r="AW1797" i="3"/>
  <c r="AU1797" i="3"/>
  <c r="AT1797" i="3"/>
  <c r="AS1797" i="3"/>
  <c r="AO1797" i="3"/>
  <c r="AK1797" i="3"/>
  <c r="AG1797" i="3"/>
  <c r="AE1797" i="3"/>
  <c r="AJ1797" i="3" s="1"/>
  <c r="AC1797" i="3" a="1"/>
  <c r="AC1797" i="3" s="1"/>
  <c r="AB1797" i="3" a="1"/>
  <c r="AB1797" i="3" s="1"/>
  <c r="Z1797" i="3"/>
  <c r="Y1797" i="3"/>
  <c r="X1797" i="3"/>
  <c r="W1797" i="3"/>
  <c r="V1797" i="3"/>
  <c r="U1797" i="3"/>
  <c r="T1797" i="3"/>
  <c r="S1797" i="3"/>
  <c r="R1797" i="3"/>
  <c r="Q1797" i="3"/>
  <c r="O1797" i="3"/>
  <c r="N1797" i="3" a="1"/>
  <c r="N1797" i="3" s="1"/>
  <c r="M1797" i="3"/>
  <c r="L1797" i="3" s="1"/>
  <c r="K1797" i="3"/>
  <c r="AX1796" i="3"/>
  <c r="AT1796" i="3" s="1"/>
  <c r="AS1796" i="3"/>
  <c r="AR1796" i="3"/>
  <c r="AQ1796" i="3"/>
  <c r="AP1796" i="3"/>
  <c r="AO1796" i="3"/>
  <c r="AN1796" i="3"/>
  <c r="AM1796" i="3"/>
  <c r="AL1796" i="3"/>
  <c r="AJ1796" i="3"/>
  <c r="AH1796" i="3"/>
  <c r="AF1796" i="3"/>
  <c r="AE1796" i="3"/>
  <c r="AK1796" i="3" s="1"/>
  <c r="AC1796" i="3" a="1"/>
  <c r="AC1796" i="3" s="1"/>
  <c r="AB1796" i="3" a="1"/>
  <c r="AB1796" i="3" s="1"/>
  <c r="Z1796" i="3"/>
  <c r="Y1796" i="3"/>
  <c r="X1796" i="3"/>
  <c r="W1796" i="3"/>
  <c r="V1796" i="3"/>
  <c r="U1796" i="3"/>
  <c r="T1796" i="3"/>
  <c r="S1796" i="3"/>
  <c r="R1796" i="3"/>
  <c r="Q1796" i="3"/>
  <c r="O1796" i="3"/>
  <c r="N1796" i="3" a="1"/>
  <c r="N1796" i="3" s="1"/>
  <c r="M1796" i="3"/>
  <c r="L1796" i="3" s="1"/>
  <c r="K1796" i="3"/>
  <c r="BA1795" i="3"/>
  <c r="AZ1795" i="3"/>
  <c r="AY1795" i="3"/>
  <c r="AX1795" i="3"/>
  <c r="AW1795" i="3"/>
  <c r="AV1795" i="3"/>
  <c r="AU1795" i="3"/>
  <c r="AT1795" i="3"/>
  <c r="AS1795" i="3"/>
  <c r="AP1795" i="3" s="1"/>
  <c r="AQ1795" i="3"/>
  <c r="AO1795" i="3"/>
  <c r="AM1795" i="3"/>
  <c r="AI1795" i="3"/>
  <c r="AE1795" i="3"/>
  <c r="AC1795" i="3" a="1"/>
  <c r="AC1795" i="3" s="1"/>
  <c r="AB1795" i="3" a="1"/>
  <c r="AB1795" i="3" s="1"/>
  <c r="Z1795" i="3"/>
  <c r="Y1795" i="3"/>
  <c r="X1795" i="3"/>
  <c r="W1795" i="3"/>
  <c r="V1795" i="3"/>
  <c r="U1795" i="3"/>
  <c r="T1795" i="3"/>
  <c r="S1795" i="3"/>
  <c r="R1795" i="3"/>
  <c r="Q1795" i="3"/>
  <c r="O1795" i="3"/>
  <c r="N1795" i="3"/>
  <c r="N1795" i="3" a="1"/>
  <c r="M1795" i="3"/>
  <c r="L1795" i="3" s="1"/>
  <c r="K1795" i="3"/>
  <c r="AZ1794" i="3"/>
  <c r="AX1794" i="3"/>
  <c r="AY1794" i="3" s="1"/>
  <c r="AV1794" i="3"/>
  <c r="AT1794" i="3"/>
  <c r="AS1794" i="3"/>
  <c r="AQ1794" i="3" s="1"/>
  <c r="AR1794" i="3"/>
  <c r="AP1794" i="3"/>
  <c r="AO1794" i="3"/>
  <c r="AN1794" i="3"/>
  <c r="AL1794" i="3"/>
  <c r="AK1794" i="3"/>
  <c r="AJ1794" i="3"/>
  <c r="AH1794" i="3"/>
  <c r="AG1794" i="3"/>
  <c r="AF1794" i="3"/>
  <c r="AE1794" i="3"/>
  <c r="AI1794" i="3" s="1"/>
  <c r="AC1794" i="3" a="1"/>
  <c r="AC1794" i="3" s="1"/>
  <c r="AB1794" i="3" a="1"/>
  <c r="AB1794" i="3" s="1"/>
  <c r="Z1794" i="3"/>
  <c r="Y1794" i="3"/>
  <c r="X1794" i="3"/>
  <c r="W1794" i="3"/>
  <c r="V1794" i="3"/>
  <c r="U1794" i="3"/>
  <c r="T1794" i="3"/>
  <c r="S1794" i="3"/>
  <c r="R1794" i="3"/>
  <c r="Q1794" i="3"/>
  <c r="O1794" i="3"/>
  <c r="N1794" i="3" a="1"/>
  <c r="N1794" i="3" s="1"/>
  <c r="M1794" i="3"/>
  <c r="L1794" i="3" s="1"/>
  <c r="K1794" i="3"/>
  <c r="BA1793" i="3"/>
  <c r="AY1793" i="3"/>
  <c r="AX1793" i="3"/>
  <c r="AZ1793" i="3" s="1"/>
  <c r="AW1793" i="3"/>
  <c r="AU1793" i="3"/>
  <c r="AT1793" i="3"/>
  <c r="AS1793" i="3"/>
  <c r="AO1793" i="3"/>
  <c r="AK1793" i="3"/>
  <c r="AG1793" i="3"/>
  <c r="AE1793" i="3"/>
  <c r="AJ1793" i="3" s="1"/>
  <c r="AC1793" i="3" a="1"/>
  <c r="AC1793" i="3" s="1"/>
  <c r="AB1793" i="3" a="1"/>
  <c r="AB1793" i="3" s="1"/>
  <c r="Z1793" i="3"/>
  <c r="Y1793" i="3"/>
  <c r="X1793" i="3"/>
  <c r="W1793" i="3"/>
  <c r="V1793" i="3"/>
  <c r="U1793" i="3"/>
  <c r="T1793" i="3"/>
  <c r="S1793" i="3"/>
  <c r="R1793" i="3"/>
  <c r="Q1793" i="3"/>
  <c r="O1793" i="3"/>
  <c r="N1793" i="3"/>
  <c r="N1793" i="3" a="1"/>
  <c r="M1793" i="3"/>
  <c r="L1793" i="3" s="1"/>
  <c r="K1793" i="3"/>
  <c r="AX1792" i="3"/>
  <c r="AT1792" i="3" s="1"/>
  <c r="AS1792" i="3"/>
  <c r="AQ1792" i="3" s="1"/>
  <c r="AR1792" i="3"/>
  <c r="AP1792" i="3"/>
  <c r="AO1792" i="3"/>
  <c r="AN1792" i="3"/>
  <c r="AL1792" i="3"/>
  <c r="AK1792" i="3"/>
  <c r="AJ1792" i="3"/>
  <c r="AH1792" i="3"/>
  <c r="AG1792" i="3"/>
  <c r="AF1792" i="3"/>
  <c r="AE1792" i="3"/>
  <c r="AI1792" i="3" s="1"/>
  <c r="AC1792" i="3" a="1"/>
  <c r="AC1792" i="3" s="1"/>
  <c r="AB1792" i="3" a="1"/>
  <c r="AB1792" i="3" s="1"/>
  <c r="Z1792" i="3"/>
  <c r="Y1792" i="3"/>
  <c r="X1792" i="3"/>
  <c r="W1792" i="3"/>
  <c r="V1792" i="3"/>
  <c r="U1792" i="3"/>
  <c r="T1792" i="3"/>
  <c r="S1792" i="3"/>
  <c r="R1792" i="3"/>
  <c r="Q1792" i="3"/>
  <c r="O1792" i="3"/>
  <c r="N1792" i="3"/>
  <c r="N1792" i="3" a="1"/>
  <c r="M1792" i="3"/>
  <c r="L1792" i="3" s="1"/>
  <c r="K1792" i="3"/>
  <c r="AY1791" i="3"/>
  <c r="AX1791" i="3"/>
  <c r="BA1791" i="3" s="1"/>
  <c r="AU1791" i="3"/>
  <c r="AT1791" i="3"/>
  <c r="AS1791" i="3"/>
  <c r="AR1791" i="3" s="1"/>
  <c r="AQ1791" i="3"/>
  <c r="AP1791" i="3"/>
  <c r="AO1791" i="3"/>
  <c r="AM1791" i="3"/>
  <c r="AL1791" i="3"/>
  <c r="AI1791" i="3"/>
  <c r="AE1791" i="3"/>
  <c r="AC1791" i="3" a="1"/>
  <c r="AC1791" i="3" s="1"/>
  <c r="AB1791" i="3" a="1"/>
  <c r="AB1791" i="3" s="1"/>
  <c r="Z1791" i="3"/>
  <c r="Y1791" i="3"/>
  <c r="X1791" i="3"/>
  <c r="W1791" i="3"/>
  <c r="V1791" i="3"/>
  <c r="U1791" i="3"/>
  <c r="T1791" i="3"/>
  <c r="S1791" i="3"/>
  <c r="R1791" i="3"/>
  <c r="Q1791" i="3"/>
  <c r="O1791" i="3"/>
  <c r="N1791" i="3" a="1"/>
  <c r="N1791" i="3" s="1"/>
  <c r="M1791" i="3"/>
  <c r="L1791" i="3" s="1"/>
  <c r="K1791" i="3"/>
  <c r="AZ1790" i="3"/>
  <c r="AY1790" i="3"/>
  <c r="AX1790" i="3"/>
  <c r="BA1790" i="3" s="1"/>
  <c r="AV1790" i="3"/>
  <c r="AU1790" i="3"/>
  <c r="AT1790" i="3"/>
  <c r="AS1790" i="3"/>
  <c r="AR1790" i="3"/>
  <c r="AQ1790" i="3"/>
  <c r="AP1790" i="3"/>
  <c r="AO1790" i="3"/>
  <c r="AN1790" i="3"/>
  <c r="AM1790" i="3"/>
  <c r="AL1790" i="3"/>
  <c r="AJ1790" i="3"/>
  <c r="AF1790" i="3"/>
  <c r="AE1790" i="3"/>
  <c r="AI1790" i="3" s="1"/>
  <c r="AC1790" i="3" a="1"/>
  <c r="AC1790" i="3" s="1"/>
  <c r="AB1790" i="3" a="1"/>
  <c r="AB1790" i="3" s="1"/>
  <c r="Z1790" i="3"/>
  <c r="Y1790" i="3"/>
  <c r="X1790" i="3"/>
  <c r="W1790" i="3"/>
  <c r="V1790" i="3"/>
  <c r="U1790" i="3"/>
  <c r="T1790" i="3"/>
  <c r="S1790" i="3"/>
  <c r="R1790" i="3"/>
  <c r="Q1790" i="3"/>
  <c r="O1790" i="3"/>
  <c r="N1790" i="3" a="1"/>
  <c r="N1790" i="3" s="1"/>
  <c r="M1790" i="3"/>
  <c r="L1790" i="3" s="1"/>
  <c r="K1790" i="3"/>
  <c r="BA1789" i="3"/>
  <c r="AZ1789" i="3"/>
  <c r="AY1789" i="3"/>
  <c r="AX1789" i="3"/>
  <c r="AW1789" i="3"/>
  <c r="AV1789" i="3"/>
  <c r="AU1789" i="3"/>
  <c r="AT1789" i="3"/>
  <c r="AS1789" i="3"/>
  <c r="AO1789" i="3"/>
  <c r="AK1789" i="3"/>
  <c r="AJ1789" i="3"/>
  <c r="AG1789" i="3"/>
  <c r="AF1789" i="3"/>
  <c r="AE1789" i="3"/>
  <c r="AI1789" i="3" s="1"/>
  <c r="AC1789" i="3" a="1"/>
  <c r="AC1789" i="3" s="1"/>
  <c r="AB1789" i="3" a="1"/>
  <c r="AB1789" i="3" s="1"/>
  <c r="Z1789" i="3"/>
  <c r="Y1789" i="3"/>
  <c r="X1789" i="3"/>
  <c r="W1789" i="3"/>
  <c r="V1789" i="3"/>
  <c r="U1789" i="3"/>
  <c r="T1789" i="3"/>
  <c r="S1789" i="3"/>
  <c r="R1789" i="3"/>
  <c r="Q1789" i="3"/>
  <c r="O1789" i="3"/>
  <c r="N1789" i="3" a="1"/>
  <c r="N1789" i="3" s="1"/>
  <c r="M1789" i="3"/>
  <c r="L1789" i="3" s="1"/>
  <c r="K1789" i="3"/>
  <c r="AX1788" i="3"/>
  <c r="AT1788" i="3" s="1"/>
  <c r="AS1788" i="3"/>
  <c r="AR1788" i="3" s="1"/>
  <c r="AP1788" i="3"/>
  <c r="AO1788" i="3"/>
  <c r="AL1788" i="3"/>
  <c r="AK1788" i="3"/>
  <c r="AJ1788" i="3"/>
  <c r="AH1788" i="3"/>
  <c r="AG1788" i="3"/>
  <c r="AF1788" i="3"/>
  <c r="AE1788" i="3"/>
  <c r="AI1788" i="3" s="1"/>
  <c r="AC1788" i="3" a="1"/>
  <c r="AC1788" i="3" s="1"/>
  <c r="AB1788" i="3" a="1"/>
  <c r="AB1788" i="3" s="1"/>
  <c r="Z1788" i="3"/>
  <c r="Y1788" i="3"/>
  <c r="X1788" i="3"/>
  <c r="W1788" i="3"/>
  <c r="V1788" i="3"/>
  <c r="U1788" i="3"/>
  <c r="T1788" i="3"/>
  <c r="S1788" i="3"/>
  <c r="R1788" i="3"/>
  <c r="Q1788" i="3"/>
  <c r="O1788" i="3"/>
  <c r="N1788" i="3" a="1"/>
  <c r="N1788" i="3" s="1"/>
  <c r="M1788" i="3"/>
  <c r="L1788" i="3" s="1"/>
  <c r="K1788" i="3"/>
  <c r="AY1787" i="3"/>
  <c r="AX1787" i="3"/>
  <c r="BA1787" i="3" s="1"/>
  <c r="AU1787" i="3"/>
  <c r="AT1787" i="3"/>
  <c r="AS1787" i="3"/>
  <c r="AR1787" i="3" s="1"/>
  <c r="AQ1787" i="3"/>
  <c r="AP1787" i="3"/>
  <c r="AO1787" i="3"/>
  <c r="AM1787" i="3"/>
  <c r="AL1787" i="3"/>
  <c r="AE1787" i="3"/>
  <c r="AI1787" i="3" s="1"/>
  <c r="AC1787" i="3" a="1"/>
  <c r="AC1787" i="3" s="1"/>
  <c r="AB1787" i="3" a="1"/>
  <c r="AB1787" i="3" s="1"/>
  <c r="Z1787" i="3"/>
  <c r="Y1787" i="3"/>
  <c r="X1787" i="3"/>
  <c r="W1787" i="3"/>
  <c r="V1787" i="3"/>
  <c r="U1787" i="3"/>
  <c r="T1787" i="3"/>
  <c r="S1787" i="3"/>
  <c r="R1787" i="3"/>
  <c r="Q1787" i="3"/>
  <c r="O1787" i="3"/>
  <c r="N1787" i="3" a="1"/>
  <c r="N1787" i="3" s="1"/>
  <c r="M1787" i="3"/>
  <c r="L1787" i="3" s="1"/>
  <c r="K1787" i="3"/>
  <c r="AZ1786" i="3"/>
  <c r="AY1786" i="3"/>
  <c r="AX1786" i="3"/>
  <c r="BA1786" i="3" s="1"/>
  <c r="AV1786" i="3"/>
  <c r="AU1786" i="3"/>
  <c r="AT1786" i="3"/>
  <c r="AS1786" i="3"/>
  <c r="AR1786" i="3"/>
  <c r="AQ1786" i="3"/>
  <c r="AP1786" i="3"/>
  <c r="AO1786" i="3"/>
  <c r="AN1786" i="3"/>
  <c r="AM1786" i="3"/>
  <c r="AL1786" i="3"/>
  <c r="AJ1786" i="3"/>
  <c r="AF1786" i="3"/>
  <c r="AE1786" i="3"/>
  <c r="AI1786" i="3" s="1"/>
  <c r="AC1786" i="3" a="1"/>
  <c r="AC1786" i="3" s="1"/>
  <c r="AB1786" i="3" a="1"/>
  <c r="AB1786" i="3" s="1"/>
  <c r="Z1786" i="3"/>
  <c r="Y1786" i="3"/>
  <c r="X1786" i="3"/>
  <c r="W1786" i="3"/>
  <c r="V1786" i="3"/>
  <c r="U1786" i="3"/>
  <c r="T1786" i="3"/>
  <c r="S1786" i="3"/>
  <c r="R1786" i="3"/>
  <c r="Q1786" i="3"/>
  <c r="O1786" i="3"/>
  <c r="N1786" i="3" a="1"/>
  <c r="N1786" i="3" s="1"/>
  <c r="M1786" i="3"/>
  <c r="L1786" i="3" s="1"/>
  <c r="K1786" i="3"/>
  <c r="BA1785" i="3"/>
  <c r="AX1785" i="3"/>
  <c r="AZ1785" i="3" s="1"/>
  <c r="AW1785" i="3"/>
  <c r="AT1785" i="3"/>
  <c r="AS1785" i="3"/>
  <c r="AO1785" i="3"/>
  <c r="AK1785" i="3"/>
  <c r="AJ1785" i="3"/>
  <c r="AH1785" i="3"/>
  <c r="AG1785" i="3"/>
  <c r="AF1785" i="3"/>
  <c r="AE1785" i="3"/>
  <c r="AI1785" i="3" s="1"/>
  <c r="AC1785" i="3" a="1"/>
  <c r="AC1785" i="3" s="1"/>
  <c r="AB1785" i="3" a="1"/>
  <c r="AB1785" i="3" s="1"/>
  <c r="Z1785" i="3"/>
  <c r="Y1785" i="3"/>
  <c r="X1785" i="3"/>
  <c r="W1785" i="3"/>
  <c r="V1785" i="3"/>
  <c r="U1785" i="3"/>
  <c r="T1785" i="3"/>
  <c r="S1785" i="3"/>
  <c r="R1785" i="3"/>
  <c r="Q1785" i="3"/>
  <c r="O1785" i="3"/>
  <c r="N1785" i="3" a="1"/>
  <c r="N1785" i="3" s="1"/>
  <c r="M1785" i="3"/>
  <c r="L1785" i="3" s="1"/>
  <c r="K1785" i="3"/>
  <c r="AY1784" i="3"/>
  <c r="AX1784" i="3"/>
  <c r="AU1784" i="3"/>
  <c r="AT1784" i="3"/>
  <c r="AS1784" i="3"/>
  <c r="AR1784" i="3" s="1"/>
  <c r="AQ1784" i="3"/>
  <c r="AP1784" i="3"/>
  <c r="AO1784" i="3"/>
  <c r="AM1784" i="3"/>
  <c r="AL1784" i="3"/>
  <c r="AI1784" i="3"/>
  <c r="AE1784" i="3"/>
  <c r="AH1784" i="3" s="1"/>
  <c r="AC1784" i="3" a="1"/>
  <c r="AC1784" i="3" s="1"/>
  <c r="AB1784" i="3" a="1"/>
  <c r="AB1784" i="3" s="1"/>
  <c r="Z1784" i="3"/>
  <c r="Y1784" i="3"/>
  <c r="X1784" i="3"/>
  <c r="W1784" i="3"/>
  <c r="V1784" i="3"/>
  <c r="U1784" i="3"/>
  <c r="T1784" i="3"/>
  <c r="S1784" i="3"/>
  <c r="R1784" i="3"/>
  <c r="Q1784" i="3"/>
  <c r="O1784" i="3"/>
  <c r="N1784" i="3" a="1"/>
  <c r="N1784" i="3" s="1"/>
  <c r="M1784" i="3"/>
  <c r="L1784" i="3" s="1"/>
  <c r="K1784" i="3"/>
  <c r="AZ1783" i="3"/>
  <c r="AX1783" i="3"/>
  <c r="AV1783" i="3" s="1"/>
  <c r="AU1783" i="3"/>
  <c r="AS1783" i="3"/>
  <c r="AR1783" i="3"/>
  <c r="AQ1783" i="3"/>
  <c r="AP1783" i="3"/>
  <c r="AO1783" i="3"/>
  <c r="AN1783" i="3"/>
  <c r="AM1783" i="3"/>
  <c r="AL1783" i="3"/>
  <c r="AH1783" i="3"/>
  <c r="AE1783" i="3"/>
  <c r="AI1783" i="3" s="1"/>
  <c r="AC1783" i="3" a="1"/>
  <c r="AC1783" i="3" s="1"/>
  <c r="AB1783" i="3" a="1"/>
  <c r="AB1783" i="3" s="1"/>
  <c r="Z1783" i="3"/>
  <c r="Y1783" i="3"/>
  <c r="X1783" i="3"/>
  <c r="W1783" i="3"/>
  <c r="V1783" i="3"/>
  <c r="U1783" i="3"/>
  <c r="T1783" i="3"/>
  <c r="S1783" i="3"/>
  <c r="R1783" i="3"/>
  <c r="Q1783" i="3"/>
  <c r="O1783" i="3"/>
  <c r="N1783" i="3" a="1"/>
  <c r="N1783" i="3" s="1"/>
  <c r="M1783" i="3"/>
  <c r="L1783" i="3" s="1"/>
  <c r="K1783" i="3"/>
  <c r="BA1782" i="3"/>
  <c r="AZ1782" i="3"/>
  <c r="AY1782" i="3"/>
  <c r="AX1782" i="3"/>
  <c r="AW1782" i="3"/>
  <c r="AV1782" i="3"/>
  <c r="AU1782" i="3"/>
  <c r="AT1782" i="3"/>
  <c r="AS1782" i="3"/>
  <c r="AR1782" i="3" s="1"/>
  <c r="AQ1782" i="3"/>
  <c r="AN1782" i="3"/>
  <c r="AK1782" i="3"/>
  <c r="AI1782" i="3"/>
  <c r="AF1782" i="3"/>
  <c r="AE1782" i="3"/>
  <c r="AH1782" i="3" s="1"/>
  <c r="AC1782" i="3" a="1"/>
  <c r="AC1782" i="3" s="1"/>
  <c r="AB1782" i="3" a="1"/>
  <c r="AB1782" i="3" s="1"/>
  <c r="Z1782" i="3"/>
  <c r="Y1782" i="3"/>
  <c r="X1782" i="3"/>
  <c r="W1782" i="3"/>
  <c r="V1782" i="3"/>
  <c r="U1782" i="3"/>
  <c r="T1782" i="3"/>
  <c r="S1782" i="3"/>
  <c r="R1782" i="3"/>
  <c r="Q1782" i="3"/>
  <c r="O1782" i="3"/>
  <c r="N1782" i="3" a="1"/>
  <c r="N1782" i="3" s="1"/>
  <c r="M1782" i="3"/>
  <c r="L1782" i="3" s="1"/>
  <c r="K1782" i="3"/>
  <c r="AX1781" i="3"/>
  <c r="AW1781" i="3" s="1"/>
  <c r="AS1781" i="3"/>
  <c r="AR1781" i="3" s="1"/>
  <c r="AN1781" i="3"/>
  <c r="AK1781" i="3"/>
  <c r="AJ1781" i="3"/>
  <c r="AH1781" i="3"/>
  <c r="AG1781" i="3"/>
  <c r="AF1781" i="3"/>
  <c r="AE1781" i="3"/>
  <c r="AI1781" i="3" s="1"/>
  <c r="AC1781" i="3" a="1"/>
  <c r="AC1781" i="3" s="1"/>
  <c r="AB1781" i="3" a="1"/>
  <c r="AB1781" i="3" s="1"/>
  <c r="Z1781" i="3"/>
  <c r="Y1781" i="3"/>
  <c r="X1781" i="3"/>
  <c r="W1781" i="3"/>
  <c r="V1781" i="3"/>
  <c r="U1781" i="3"/>
  <c r="T1781" i="3"/>
  <c r="S1781" i="3"/>
  <c r="R1781" i="3"/>
  <c r="Q1781" i="3"/>
  <c r="O1781" i="3"/>
  <c r="N1781" i="3"/>
  <c r="N1781" i="3" a="1"/>
  <c r="M1781" i="3"/>
  <c r="L1781" i="3" s="1"/>
  <c r="K1781" i="3"/>
  <c r="BA1780" i="3"/>
  <c r="AY1780" i="3"/>
  <c r="AX1780" i="3"/>
  <c r="AW1780" i="3"/>
  <c r="AU1780" i="3"/>
  <c r="AT1780" i="3"/>
  <c r="AS1780" i="3"/>
  <c r="AQ1780" i="3"/>
  <c r="AP1780" i="3"/>
  <c r="AO1780" i="3"/>
  <c r="AM1780" i="3"/>
  <c r="AL1780" i="3"/>
  <c r="AI1780" i="3"/>
  <c r="AG1780" i="3"/>
  <c r="AE1780" i="3"/>
  <c r="AC1780" i="3" a="1"/>
  <c r="AC1780" i="3" s="1"/>
  <c r="AB1780" i="3" a="1"/>
  <c r="AB1780" i="3" s="1"/>
  <c r="Z1780" i="3"/>
  <c r="Y1780" i="3"/>
  <c r="X1780" i="3"/>
  <c r="W1780" i="3"/>
  <c r="V1780" i="3"/>
  <c r="U1780" i="3"/>
  <c r="T1780" i="3"/>
  <c r="S1780" i="3"/>
  <c r="R1780" i="3"/>
  <c r="Q1780" i="3"/>
  <c r="O1780" i="3"/>
  <c r="N1780" i="3" a="1"/>
  <c r="N1780" i="3" s="1"/>
  <c r="M1780" i="3"/>
  <c r="L1780" i="3" s="1"/>
  <c r="K1780" i="3"/>
  <c r="BA1779" i="3"/>
  <c r="AZ1779" i="3"/>
  <c r="AY1779" i="3"/>
  <c r="AX1779" i="3"/>
  <c r="AW1779" i="3"/>
  <c r="AV1779" i="3"/>
  <c r="AU1779" i="3"/>
  <c r="AT1779" i="3"/>
  <c r="AS1779" i="3"/>
  <c r="AO1779" i="3"/>
  <c r="AK1779" i="3"/>
  <c r="AG1779" i="3"/>
  <c r="AE1779" i="3"/>
  <c r="AI1779" i="3" s="1"/>
  <c r="AC1779" i="3" a="1"/>
  <c r="AC1779" i="3" s="1"/>
  <c r="AB1779" i="3" a="1"/>
  <c r="AB1779" i="3" s="1"/>
  <c r="Z1779" i="3"/>
  <c r="Y1779" i="3"/>
  <c r="X1779" i="3"/>
  <c r="W1779" i="3"/>
  <c r="V1779" i="3"/>
  <c r="U1779" i="3"/>
  <c r="T1779" i="3"/>
  <c r="S1779" i="3"/>
  <c r="R1779" i="3"/>
  <c r="Q1779" i="3"/>
  <c r="O1779" i="3"/>
  <c r="N1779" i="3"/>
  <c r="N1779" i="3" a="1"/>
  <c r="M1779" i="3"/>
  <c r="L1779" i="3" s="1"/>
  <c r="K1779" i="3"/>
  <c r="AX1778" i="3"/>
  <c r="AT1778" i="3" s="1"/>
  <c r="AS1778" i="3"/>
  <c r="AQ1778" i="3" s="1"/>
  <c r="AR1778" i="3"/>
  <c r="AP1778" i="3"/>
  <c r="AO1778" i="3"/>
  <c r="AN1778" i="3"/>
  <c r="AL1778" i="3"/>
  <c r="AK1778" i="3"/>
  <c r="AJ1778" i="3"/>
  <c r="AH1778" i="3"/>
  <c r="AG1778" i="3"/>
  <c r="AF1778" i="3"/>
  <c r="AE1778" i="3"/>
  <c r="AI1778" i="3" s="1"/>
  <c r="AC1778" i="3" a="1"/>
  <c r="AC1778" i="3" s="1"/>
  <c r="AB1778" i="3" a="1"/>
  <c r="AB1778" i="3" s="1"/>
  <c r="Z1778" i="3"/>
  <c r="Y1778" i="3"/>
  <c r="X1778" i="3"/>
  <c r="W1778" i="3"/>
  <c r="V1778" i="3"/>
  <c r="U1778" i="3"/>
  <c r="T1778" i="3"/>
  <c r="S1778" i="3"/>
  <c r="R1778" i="3"/>
  <c r="Q1778" i="3"/>
  <c r="O1778" i="3"/>
  <c r="N1778" i="3" a="1"/>
  <c r="N1778" i="3" s="1"/>
  <c r="M1778" i="3"/>
  <c r="L1778" i="3" s="1"/>
  <c r="K1778" i="3"/>
  <c r="BA1777" i="3"/>
  <c r="AY1777" i="3"/>
  <c r="AX1777" i="3"/>
  <c r="AZ1777" i="3" s="1"/>
  <c r="AW1777" i="3"/>
  <c r="AU1777" i="3"/>
  <c r="AT1777" i="3"/>
  <c r="AS1777" i="3"/>
  <c r="AR1777" i="3" s="1"/>
  <c r="AQ1777" i="3"/>
  <c r="AO1777" i="3"/>
  <c r="AM1777" i="3"/>
  <c r="AE1777" i="3"/>
  <c r="AI1777" i="3" s="1"/>
  <c r="AC1777" i="3" a="1"/>
  <c r="AC1777" i="3" s="1"/>
  <c r="AB1777" i="3" a="1"/>
  <c r="AB1777" i="3" s="1"/>
  <c r="Z1777" i="3"/>
  <c r="Y1777" i="3"/>
  <c r="X1777" i="3"/>
  <c r="W1777" i="3"/>
  <c r="V1777" i="3"/>
  <c r="U1777" i="3"/>
  <c r="T1777" i="3"/>
  <c r="S1777" i="3"/>
  <c r="R1777" i="3"/>
  <c r="Q1777" i="3"/>
  <c r="O1777" i="3"/>
  <c r="N1777" i="3" a="1"/>
  <c r="N1777" i="3" s="1"/>
  <c r="M1777" i="3"/>
  <c r="L1777" i="3" s="1"/>
  <c r="K1777" i="3"/>
  <c r="AZ1776" i="3"/>
  <c r="AX1776" i="3"/>
  <c r="BA1776" i="3" s="1"/>
  <c r="AV1776" i="3"/>
  <c r="AT1776" i="3"/>
  <c r="AS1776" i="3"/>
  <c r="AR1776" i="3"/>
  <c r="AQ1776" i="3"/>
  <c r="AP1776" i="3"/>
  <c r="AO1776" i="3"/>
  <c r="AN1776" i="3"/>
  <c r="AM1776" i="3"/>
  <c r="AL1776" i="3"/>
  <c r="AJ1776" i="3"/>
  <c r="AH1776" i="3"/>
  <c r="AF1776" i="3"/>
  <c r="AE1776" i="3"/>
  <c r="AK1776" i="3" s="1"/>
  <c r="AC1776" i="3" a="1"/>
  <c r="AC1776" i="3" s="1"/>
  <c r="AB1776" i="3" a="1"/>
  <c r="AB1776" i="3" s="1"/>
  <c r="Z1776" i="3"/>
  <c r="Y1776" i="3"/>
  <c r="X1776" i="3"/>
  <c r="W1776" i="3"/>
  <c r="V1776" i="3"/>
  <c r="U1776" i="3"/>
  <c r="T1776" i="3"/>
  <c r="S1776" i="3"/>
  <c r="R1776" i="3"/>
  <c r="Q1776" i="3"/>
  <c r="O1776" i="3"/>
  <c r="N1776" i="3" a="1"/>
  <c r="N1776" i="3" s="1"/>
  <c r="M1776" i="3"/>
  <c r="L1776" i="3" s="1"/>
  <c r="K1776" i="3"/>
  <c r="BA1775" i="3"/>
  <c r="AZ1775" i="3"/>
  <c r="AY1775" i="3"/>
  <c r="AX1775" i="3"/>
  <c r="AW1775" i="3"/>
  <c r="AV1775" i="3"/>
  <c r="AU1775" i="3"/>
  <c r="AT1775" i="3"/>
  <c r="AS1775" i="3"/>
  <c r="AO1775" i="3"/>
  <c r="AK1775" i="3"/>
  <c r="AG1775" i="3"/>
  <c r="AE1775" i="3"/>
  <c r="AC1775" i="3" a="1"/>
  <c r="AC1775" i="3" s="1"/>
  <c r="AB1775" i="3" a="1"/>
  <c r="AB1775" i="3" s="1"/>
  <c r="Z1775" i="3"/>
  <c r="Y1775" i="3"/>
  <c r="X1775" i="3"/>
  <c r="W1775" i="3"/>
  <c r="V1775" i="3"/>
  <c r="U1775" i="3"/>
  <c r="T1775" i="3"/>
  <c r="S1775" i="3"/>
  <c r="R1775" i="3"/>
  <c r="Q1775" i="3"/>
  <c r="O1775" i="3"/>
  <c r="N1775" i="3"/>
  <c r="N1775" i="3" a="1"/>
  <c r="M1775" i="3"/>
  <c r="L1775" i="3" s="1"/>
  <c r="K1775" i="3"/>
  <c r="AX1774" i="3"/>
  <c r="AS1774" i="3"/>
  <c r="AQ1774" i="3" s="1"/>
  <c r="AR1774" i="3"/>
  <c r="AP1774" i="3"/>
  <c r="AO1774" i="3"/>
  <c r="AN1774" i="3"/>
  <c r="AL1774" i="3"/>
  <c r="AK1774" i="3"/>
  <c r="AJ1774" i="3"/>
  <c r="AH1774" i="3"/>
  <c r="AG1774" i="3"/>
  <c r="AF1774" i="3"/>
  <c r="AE1774" i="3"/>
  <c r="AI1774" i="3" s="1"/>
  <c r="AC1774" i="3" a="1"/>
  <c r="AC1774" i="3" s="1"/>
  <c r="AB1774" i="3" a="1"/>
  <c r="AB1774" i="3" s="1"/>
  <c r="Z1774" i="3"/>
  <c r="Y1774" i="3"/>
  <c r="X1774" i="3"/>
  <c r="W1774" i="3"/>
  <c r="V1774" i="3"/>
  <c r="U1774" i="3"/>
  <c r="T1774" i="3"/>
  <c r="S1774" i="3"/>
  <c r="R1774" i="3"/>
  <c r="Q1774" i="3"/>
  <c r="O1774" i="3"/>
  <c r="N1774" i="3" a="1"/>
  <c r="N1774" i="3" s="1"/>
  <c r="M1774" i="3"/>
  <c r="L1774" i="3" s="1"/>
  <c r="K1774" i="3"/>
  <c r="BA1773" i="3"/>
  <c r="AY1773" i="3"/>
  <c r="AX1773" i="3"/>
  <c r="AZ1773" i="3" s="1"/>
  <c r="AW1773" i="3"/>
  <c r="AU1773" i="3"/>
  <c r="AT1773" i="3"/>
  <c r="AS1773" i="3"/>
  <c r="AK1773" i="3"/>
  <c r="AE1773" i="3"/>
  <c r="AC1773" i="3" a="1"/>
  <c r="AC1773" i="3" s="1"/>
  <c r="AB1773" i="3" a="1"/>
  <c r="AB1773" i="3" s="1"/>
  <c r="Z1773" i="3"/>
  <c r="Y1773" i="3"/>
  <c r="X1773" i="3"/>
  <c r="W1773" i="3"/>
  <c r="V1773" i="3"/>
  <c r="U1773" i="3"/>
  <c r="T1773" i="3"/>
  <c r="S1773" i="3"/>
  <c r="R1773" i="3"/>
  <c r="Q1773" i="3"/>
  <c r="O1773" i="3"/>
  <c r="N1773" i="3" a="1"/>
  <c r="N1773" i="3" s="1"/>
  <c r="M1773" i="3"/>
  <c r="L1773" i="3" s="1"/>
  <c r="K1773" i="3"/>
  <c r="AZ1772" i="3"/>
  <c r="AX1772" i="3"/>
  <c r="AV1772" i="3" s="1"/>
  <c r="AT1772" i="3"/>
  <c r="AS1772" i="3"/>
  <c r="AR1772" i="3"/>
  <c r="AQ1772" i="3"/>
  <c r="AP1772" i="3"/>
  <c r="AO1772" i="3"/>
  <c r="AN1772" i="3"/>
  <c r="AM1772" i="3"/>
  <c r="AL1772" i="3"/>
  <c r="AJ1772" i="3"/>
  <c r="AH1772" i="3"/>
  <c r="AF1772" i="3"/>
  <c r="AE1772" i="3"/>
  <c r="AK1772" i="3" s="1"/>
  <c r="AC1772" i="3" a="1"/>
  <c r="AC1772" i="3" s="1"/>
  <c r="AB1772" i="3" a="1"/>
  <c r="AB1772" i="3" s="1"/>
  <c r="Z1772" i="3"/>
  <c r="Y1772" i="3"/>
  <c r="X1772" i="3"/>
  <c r="W1772" i="3"/>
  <c r="V1772" i="3"/>
  <c r="U1772" i="3"/>
  <c r="T1772" i="3"/>
  <c r="S1772" i="3"/>
  <c r="R1772" i="3"/>
  <c r="Q1772" i="3"/>
  <c r="O1772" i="3"/>
  <c r="N1772" i="3" a="1"/>
  <c r="N1772" i="3" s="1"/>
  <c r="M1772" i="3"/>
  <c r="L1772" i="3" s="1"/>
  <c r="K1772" i="3"/>
  <c r="BA1771" i="3"/>
  <c r="AZ1771" i="3"/>
  <c r="AY1771" i="3"/>
  <c r="AX1771" i="3"/>
  <c r="AW1771" i="3"/>
  <c r="AV1771" i="3"/>
  <c r="AU1771" i="3"/>
  <c r="AT1771" i="3"/>
  <c r="AS1771" i="3"/>
  <c r="AQ1771" i="3"/>
  <c r="AO1771" i="3"/>
  <c r="AM1771" i="3"/>
  <c r="AI1771" i="3"/>
  <c r="AG1771" i="3"/>
  <c r="AE1771" i="3"/>
  <c r="AK1771" i="3" s="1"/>
  <c r="AC1771" i="3" a="1"/>
  <c r="AC1771" i="3" s="1"/>
  <c r="AB1771" i="3" a="1"/>
  <c r="AB1771" i="3" s="1"/>
  <c r="Z1771" i="3"/>
  <c r="Y1771" i="3"/>
  <c r="X1771" i="3"/>
  <c r="W1771" i="3"/>
  <c r="V1771" i="3"/>
  <c r="U1771" i="3"/>
  <c r="T1771" i="3"/>
  <c r="S1771" i="3"/>
  <c r="R1771" i="3"/>
  <c r="Q1771" i="3"/>
  <c r="O1771" i="3"/>
  <c r="N1771" i="3" a="1"/>
  <c r="N1771" i="3" s="1"/>
  <c r="M1771" i="3"/>
  <c r="L1771" i="3" s="1"/>
  <c r="K1771" i="3"/>
  <c r="AX1770" i="3"/>
  <c r="AV1770" i="3"/>
  <c r="AS1770" i="3"/>
  <c r="AQ1770" i="3" s="1"/>
  <c r="AR1770" i="3"/>
  <c r="AP1770" i="3"/>
  <c r="AO1770" i="3"/>
  <c r="AN1770" i="3"/>
  <c r="AL1770" i="3"/>
  <c r="AK1770" i="3"/>
  <c r="AJ1770" i="3"/>
  <c r="AH1770" i="3"/>
  <c r="AG1770" i="3"/>
  <c r="AF1770" i="3"/>
  <c r="AE1770" i="3"/>
  <c r="AI1770" i="3" s="1"/>
  <c r="AC1770" i="3" a="1"/>
  <c r="AC1770" i="3" s="1"/>
  <c r="AB1770" i="3" a="1"/>
  <c r="AB1770" i="3" s="1"/>
  <c r="Z1770" i="3"/>
  <c r="Y1770" i="3"/>
  <c r="X1770" i="3"/>
  <c r="W1770" i="3"/>
  <c r="V1770" i="3"/>
  <c r="U1770" i="3"/>
  <c r="T1770" i="3"/>
  <c r="S1770" i="3"/>
  <c r="R1770" i="3"/>
  <c r="Q1770" i="3"/>
  <c r="O1770" i="3"/>
  <c r="N1770" i="3" a="1"/>
  <c r="N1770" i="3" s="1"/>
  <c r="M1770" i="3"/>
  <c r="L1770" i="3" s="1"/>
  <c r="K1770" i="3"/>
  <c r="AX1769" i="3"/>
  <c r="AS1769" i="3"/>
  <c r="AM1769" i="3" s="1"/>
  <c r="AI1769" i="3"/>
  <c r="AH1769" i="3"/>
  <c r="AG1769" i="3"/>
  <c r="AE1769" i="3"/>
  <c r="AC1769" i="3" a="1"/>
  <c r="AC1769" i="3" s="1"/>
  <c r="AB1769" i="3" a="1"/>
  <c r="AB1769" i="3" s="1"/>
  <c r="Z1769" i="3"/>
  <c r="Y1769" i="3"/>
  <c r="X1769" i="3"/>
  <c r="W1769" i="3"/>
  <c r="V1769" i="3"/>
  <c r="U1769" i="3"/>
  <c r="T1769" i="3"/>
  <c r="S1769" i="3"/>
  <c r="R1769" i="3"/>
  <c r="Q1769" i="3"/>
  <c r="O1769" i="3"/>
  <c r="N1769" i="3" a="1"/>
  <c r="N1769" i="3" s="1"/>
  <c r="M1769" i="3"/>
  <c r="L1769" i="3" s="1"/>
  <c r="K1769" i="3"/>
  <c r="AX1768" i="3"/>
  <c r="AV1768" i="3"/>
  <c r="AS1768" i="3"/>
  <c r="AQ1768" i="3" s="1"/>
  <c r="AR1768" i="3"/>
  <c r="AO1768" i="3"/>
  <c r="AN1768" i="3"/>
  <c r="AK1768" i="3"/>
  <c r="AJ1768" i="3"/>
  <c r="AG1768" i="3"/>
  <c r="AF1768" i="3"/>
  <c r="AE1768" i="3"/>
  <c r="AI1768" i="3" s="1"/>
  <c r="AC1768" i="3" a="1"/>
  <c r="AC1768" i="3" s="1"/>
  <c r="AB1768" i="3" a="1"/>
  <c r="AB1768" i="3" s="1"/>
  <c r="Z1768" i="3"/>
  <c r="Y1768" i="3"/>
  <c r="X1768" i="3"/>
  <c r="W1768" i="3"/>
  <c r="V1768" i="3"/>
  <c r="U1768" i="3"/>
  <c r="T1768" i="3"/>
  <c r="S1768" i="3"/>
  <c r="R1768" i="3"/>
  <c r="Q1768" i="3"/>
  <c r="O1768" i="3"/>
  <c r="N1768" i="3" a="1"/>
  <c r="N1768" i="3" s="1"/>
  <c r="M1768" i="3"/>
  <c r="L1768" i="3" s="1"/>
  <c r="K1768" i="3"/>
  <c r="BA1767" i="3"/>
  <c r="AX1767" i="3"/>
  <c r="AZ1767" i="3" s="1"/>
  <c r="AW1767" i="3"/>
  <c r="AT1767" i="3"/>
  <c r="AS1767" i="3"/>
  <c r="AO1767" i="3"/>
  <c r="AK1767" i="3"/>
  <c r="AJ1767" i="3"/>
  <c r="AH1767" i="3"/>
  <c r="AG1767" i="3"/>
  <c r="AF1767" i="3"/>
  <c r="AE1767" i="3"/>
  <c r="AI1767" i="3" s="1"/>
  <c r="AC1767" i="3" a="1"/>
  <c r="AC1767" i="3" s="1"/>
  <c r="AB1767" i="3" a="1"/>
  <c r="AB1767" i="3" s="1"/>
  <c r="Z1767" i="3"/>
  <c r="Y1767" i="3"/>
  <c r="X1767" i="3"/>
  <c r="W1767" i="3"/>
  <c r="V1767" i="3"/>
  <c r="U1767" i="3"/>
  <c r="T1767" i="3"/>
  <c r="S1767" i="3"/>
  <c r="R1767" i="3"/>
  <c r="Q1767" i="3"/>
  <c r="O1767" i="3"/>
  <c r="N1767" i="3"/>
  <c r="N1767" i="3" a="1"/>
  <c r="M1767" i="3"/>
  <c r="L1767" i="3" s="1"/>
  <c r="K1767" i="3"/>
  <c r="AX1766" i="3"/>
  <c r="AT1766" i="3"/>
  <c r="AS1766" i="3"/>
  <c r="AR1766" i="3" s="1"/>
  <c r="AQ1766" i="3"/>
  <c r="AP1766" i="3"/>
  <c r="AO1766" i="3"/>
  <c r="AM1766" i="3"/>
  <c r="AL1766" i="3"/>
  <c r="AH1766" i="3"/>
  <c r="AE1766" i="3"/>
  <c r="AK1766" i="3" s="1"/>
  <c r="AC1766" i="3" a="1"/>
  <c r="AC1766" i="3" s="1"/>
  <c r="AB1766" i="3" a="1"/>
  <c r="AB1766" i="3" s="1"/>
  <c r="Z1766" i="3"/>
  <c r="Y1766" i="3"/>
  <c r="X1766" i="3"/>
  <c r="W1766" i="3"/>
  <c r="V1766" i="3"/>
  <c r="U1766" i="3"/>
  <c r="T1766" i="3"/>
  <c r="S1766" i="3"/>
  <c r="R1766" i="3"/>
  <c r="Q1766" i="3"/>
  <c r="O1766" i="3"/>
  <c r="N1766" i="3"/>
  <c r="N1766" i="3" a="1"/>
  <c r="M1766" i="3"/>
  <c r="L1766" i="3" s="1"/>
  <c r="K1766" i="3"/>
  <c r="AZ1765" i="3"/>
  <c r="AY1765" i="3"/>
  <c r="AX1765" i="3"/>
  <c r="BA1765" i="3" s="1"/>
  <c r="AV1765" i="3"/>
  <c r="AU1765" i="3"/>
  <c r="AT1765" i="3"/>
  <c r="AS1765" i="3"/>
  <c r="AR1765" i="3"/>
  <c r="AQ1765" i="3"/>
  <c r="AP1765" i="3"/>
  <c r="AO1765" i="3"/>
  <c r="AN1765" i="3"/>
  <c r="AM1765" i="3"/>
  <c r="AL1765" i="3"/>
  <c r="AI1765" i="3"/>
  <c r="AE1765" i="3"/>
  <c r="AC1765" i="3" a="1"/>
  <c r="AC1765" i="3" s="1"/>
  <c r="AB1765" i="3" a="1"/>
  <c r="AB1765" i="3" s="1"/>
  <c r="Z1765" i="3"/>
  <c r="Y1765" i="3"/>
  <c r="X1765" i="3"/>
  <c r="W1765" i="3"/>
  <c r="V1765" i="3"/>
  <c r="U1765" i="3"/>
  <c r="T1765" i="3"/>
  <c r="S1765" i="3"/>
  <c r="R1765" i="3"/>
  <c r="Q1765" i="3"/>
  <c r="O1765" i="3"/>
  <c r="N1765" i="3" a="1"/>
  <c r="N1765" i="3" s="1"/>
  <c r="M1765" i="3"/>
  <c r="L1765" i="3" s="1"/>
  <c r="K1765" i="3"/>
  <c r="BA1764" i="3"/>
  <c r="AZ1764" i="3"/>
  <c r="AY1764" i="3"/>
  <c r="AX1764" i="3"/>
  <c r="AW1764" i="3"/>
  <c r="AV1764" i="3"/>
  <c r="AU1764" i="3"/>
  <c r="AT1764" i="3"/>
  <c r="AS1764" i="3"/>
  <c r="AQ1764" i="3" s="1"/>
  <c r="AR1764" i="3"/>
  <c r="AO1764" i="3"/>
  <c r="AN1764" i="3"/>
  <c r="AK1764" i="3"/>
  <c r="AJ1764" i="3"/>
  <c r="AG1764" i="3"/>
  <c r="AF1764" i="3"/>
  <c r="AE1764" i="3"/>
  <c r="AI1764" i="3" s="1"/>
  <c r="AC1764" i="3" a="1"/>
  <c r="AC1764" i="3" s="1"/>
  <c r="AB1764" i="3" a="1"/>
  <c r="AB1764" i="3" s="1"/>
  <c r="Z1764" i="3"/>
  <c r="Y1764" i="3"/>
  <c r="X1764" i="3"/>
  <c r="W1764" i="3"/>
  <c r="V1764" i="3"/>
  <c r="U1764" i="3"/>
  <c r="T1764" i="3"/>
  <c r="S1764" i="3"/>
  <c r="R1764" i="3"/>
  <c r="Q1764" i="3"/>
  <c r="O1764" i="3"/>
  <c r="N1764" i="3" a="1"/>
  <c r="N1764" i="3" s="1"/>
  <c r="M1764" i="3"/>
  <c r="L1764" i="3" s="1"/>
  <c r="K1764" i="3"/>
  <c r="BA1763" i="3"/>
  <c r="AX1763" i="3"/>
  <c r="AZ1763" i="3" s="1"/>
  <c r="AW1763" i="3"/>
  <c r="AT1763" i="3"/>
  <c r="AS1763" i="3"/>
  <c r="AO1763" i="3"/>
  <c r="AK1763" i="3"/>
  <c r="AJ1763" i="3"/>
  <c r="AH1763" i="3"/>
  <c r="AG1763" i="3"/>
  <c r="AF1763" i="3"/>
  <c r="AE1763" i="3"/>
  <c r="AI1763" i="3" s="1"/>
  <c r="AC1763" i="3" a="1"/>
  <c r="AC1763" i="3" s="1"/>
  <c r="AB1763" i="3" a="1"/>
  <c r="AB1763" i="3" s="1"/>
  <c r="Z1763" i="3"/>
  <c r="Y1763" i="3"/>
  <c r="X1763" i="3"/>
  <c r="W1763" i="3"/>
  <c r="V1763" i="3"/>
  <c r="U1763" i="3"/>
  <c r="T1763" i="3"/>
  <c r="S1763" i="3"/>
  <c r="R1763" i="3"/>
  <c r="Q1763" i="3"/>
  <c r="O1763" i="3"/>
  <c r="N1763" i="3"/>
  <c r="N1763" i="3" a="1"/>
  <c r="M1763" i="3"/>
  <c r="L1763" i="3" s="1"/>
  <c r="K1763" i="3"/>
  <c r="AX1762" i="3"/>
  <c r="AT1762" i="3"/>
  <c r="AS1762" i="3"/>
  <c r="AR1762" i="3" s="1"/>
  <c r="AQ1762" i="3"/>
  <c r="AP1762" i="3"/>
  <c r="AO1762" i="3"/>
  <c r="AM1762" i="3"/>
  <c r="AL1762" i="3"/>
  <c r="AH1762" i="3"/>
  <c r="AE1762" i="3"/>
  <c r="AK1762" i="3" s="1"/>
  <c r="AC1762" i="3" a="1"/>
  <c r="AC1762" i="3" s="1"/>
  <c r="AB1762" i="3" a="1"/>
  <c r="AB1762" i="3" s="1"/>
  <c r="Z1762" i="3"/>
  <c r="Y1762" i="3"/>
  <c r="X1762" i="3"/>
  <c r="W1762" i="3"/>
  <c r="V1762" i="3"/>
  <c r="U1762" i="3"/>
  <c r="T1762" i="3"/>
  <c r="S1762" i="3"/>
  <c r="R1762" i="3"/>
  <c r="Q1762" i="3"/>
  <c r="O1762" i="3"/>
  <c r="N1762" i="3" a="1"/>
  <c r="N1762" i="3" s="1"/>
  <c r="M1762" i="3"/>
  <c r="L1762" i="3" s="1"/>
  <c r="K1762" i="3"/>
  <c r="BA1761" i="3"/>
  <c r="AZ1761" i="3"/>
  <c r="AY1761" i="3"/>
  <c r="AX1761" i="3"/>
  <c r="AW1761" i="3"/>
  <c r="AV1761" i="3"/>
  <c r="AU1761" i="3"/>
  <c r="AT1761" i="3"/>
  <c r="AS1761" i="3"/>
  <c r="AP1761" i="3" s="1"/>
  <c r="AQ1761" i="3"/>
  <c r="AO1761" i="3"/>
  <c r="AM1761" i="3"/>
  <c r="AI1761" i="3"/>
  <c r="AE1761" i="3"/>
  <c r="AC1761" i="3" a="1"/>
  <c r="AC1761" i="3" s="1"/>
  <c r="AB1761" i="3" a="1"/>
  <c r="AB1761" i="3" s="1"/>
  <c r="Z1761" i="3"/>
  <c r="Y1761" i="3"/>
  <c r="X1761" i="3"/>
  <c r="W1761" i="3"/>
  <c r="V1761" i="3"/>
  <c r="U1761" i="3"/>
  <c r="T1761" i="3"/>
  <c r="S1761" i="3"/>
  <c r="R1761" i="3"/>
  <c r="Q1761" i="3"/>
  <c r="O1761" i="3"/>
  <c r="N1761" i="3" a="1"/>
  <c r="N1761" i="3" s="1"/>
  <c r="M1761" i="3"/>
  <c r="L1761" i="3" s="1"/>
  <c r="K1761" i="3"/>
  <c r="AZ1760" i="3"/>
  <c r="AX1760" i="3"/>
  <c r="AY1760" i="3" s="1"/>
  <c r="AV1760" i="3"/>
  <c r="AT1760" i="3"/>
  <c r="AS1760" i="3"/>
  <c r="AQ1760" i="3" s="1"/>
  <c r="AR1760" i="3"/>
  <c r="AP1760" i="3"/>
  <c r="AO1760" i="3"/>
  <c r="AN1760" i="3"/>
  <c r="AL1760" i="3"/>
  <c r="AK1760" i="3"/>
  <c r="AJ1760" i="3"/>
  <c r="AH1760" i="3"/>
  <c r="AG1760" i="3"/>
  <c r="AF1760" i="3"/>
  <c r="AE1760" i="3"/>
  <c r="AI1760" i="3" s="1"/>
  <c r="AC1760" i="3" a="1"/>
  <c r="AC1760" i="3" s="1"/>
  <c r="AB1760" i="3" a="1"/>
  <c r="AB1760" i="3" s="1"/>
  <c r="Z1760" i="3"/>
  <c r="Y1760" i="3"/>
  <c r="X1760" i="3"/>
  <c r="W1760" i="3"/>
  <c r="V1760" i="3"/>
  <c r="U1760" i="3"/>
  <c r="T1760" i="3"/>
  <c r="S1760" i="3"/>
  <c r="R1760" i="3"/>
  <c r="Q1760" i="3"/>
  <c r="O1760" i="3"/>
  <c r="N1760" i="3" a="1"/>
  <c r="N1760" i="3" s="1"/>
  <c r="M1760" i="3"/>
  <c r="L1760" i="3" s="1"/>
  <c r="K1760" i="3"/>
  <c r="BA1759" i="3"/>
  <c r="AY1759" i="3"/>
  <c r="AX1759" i="3"/>
  <c r="AZ1759" i="3" s="1"/>
  <c r="AW1759" i="3"/>
  <c r="AU1759" i="3"/>
  <c r="AT1759" i="3"/>
  <c r="AS1759" i="3"/>
  <c r="AQ1759" i="3"/>
  <c r="AO1759" i="3"/>
  <c r="AK1759" i="3"/>
  <c r="AI1759" i="3"/>
  <c r="AG1759" i="3"/>
  <c r="AE1759" i="3"/>
  <c r="AC1759" i="3" a="1"/>
  <c r="AC1759" i="3" s="1"/>
  <c r="AB1759" i="3" a="1"/>
  <c r="AB1759" i="3" s="1"/>
  <c r="Z1759" i="3"/>
  <c r="Y1759" i="3"/>
  <c r="X1759" i="3"/>
  <c r="W1759" i="3"/>
  <c r="V1759" i="3"/>
  <c r="U1759" i="3"/>
  <c r="T1759" i="3"/>
  <c r="S1759" i="3"/>
  <c r="R1759" i="3"/>
  <c r="Q1759" i="3"/>
  <c r="O1759" i="3"/>
  <c r="N1759" i="3" a="1"/>
  <c r="N1759" i="3" s="1"/>
  <c r="M1759" i="3"/>
  <c r="L1759" i="3" s="1"/>
  <c r="K1759" i="3"/>
  <c r="AX1758" i="3"/>
  <c r="AV1758" i="3"/>
  <c r="AS1758" i="3"/>
  <c r="AR1758" i="3"/>
  <c r="AQ1758" i="3"/>
  <c r="AP1758" i="3"/>
  <c r="AO1758" i="3"/>
  <c r="AN1758" i="3"/>
  <c r="AM1758" i="3"/>
  <c r="AL1758" i="3"/>
  <c r="AJ1758" i="3"/>
  <c r="AH1758" i="3"/>
  <c r="AF1758" i="3"/>
  <c r="AE1758" i="3"/>
  <c r="AK1758" i="3" s="1"/>
  <c r="AC1758" i="3" a="1"/>
  <c r="AC1758" i="3" s="1"/>
  <c r="AB1758" i="3" a="1"/>
  <c r="AB1758" i="3" s="1"/>
  <c r="Z1758" i="3"/>
  <c r="Y1758" i="3"/>
  <c r="X1758" i="3"/>
  <c r="W1758" i="3"/>
  <c r="V1758" i="3"/>
  <c r="U1758" i="3"/>
  <c r="T1758" i="3"/>
  <c r="S1758" i="3"/>
  <c r="R1758" i="3"/>
  <c r="Q1758" i="3"/>
  <c r="O1758" i="3"/>
  <c r="N1758" i="3" a="1"/>
  <c r="N1758" i="3" s="1"/>
  <c r="M1758" i="3"/>
  <c r="L1758" i="3" s="1"/>
  <c r="K1758" i="3"/>
  <c r="BA1757" i="3"/>
  <c r="AZ1757" i="3"/>
  <c r="AY1757" i="3"/>
  <c r="AX1757" i="3"/>
  <c r="AW1757" i="3"/>
  <c r="AV1757" i="3"/>
  <c r="AU1757" i="3"/>
  <c r="AT1757" i="3"/>
  <c r="AS1757" i="3"/>
  <c r="AN1757" i="3"/>
  <c r="AI1757" i="3"/>
  <c r="AE1757" i="3"/>
  <c r="AH1757" i="3" s="1"/>
  <c r="AC1757" i="3" a="1"/>
  <c r="AC1757" i="3" s="1"/>
  <c r="AB1757" i="3" a="1"/>
  <c r="AB1757" i="3" s="1"/>
  <c r="Z1757" i="3"/>
  <c r="Y1757" i="3"/>
  <c r="X1757" i="3"/>
  <c r="W1757" i="3"/>
  <c r="V1757" i="3"/>
  <c r="U1757" i="3"/>
  <c r="T1757" i="3"/>
  <c r="S1757" i="3"/>
  <c r="R1757" i="3"/>
  <c r="Q1757" i="3"/>
  <c r="O1757" i="3"/>
  <c r="N1757" i="3" a="1"/>
  <c r="N1757" i="3" s="1"/>
  <c r="M1757" i="3"/>
  <c r="L1757" i="3" s="1"/>
  <c r="K1757" i="3"/>
  <c r="BA1756" i="3"/>
  <c r="AX1756" i="3"/>
  <c r="AW1756" i="3"/>
  <c r="AV1756" i="3"/>
  <c r="AS1756" i="3"/>
  <c r="AR1756" i="3"/>
  <c r="AP1756" i="3"/>
  <c r="AN1756" i="3"/>
  <c r="AL1756" i="3"/>
  <c r="AK1756" i="3"/>
  <c r="AJ1756" i="3"/>
  <c r="AH1756" i="3"/>
  <c r="AG1756" i="3"/>
  <c r="AF1756" i="3"/>
  <c r="AE1756" i="3"/>
  <c r="AI1756" i="3" s="1"/>
  <c r="AC1756" i="3" a="1"/>
  <c r="AC1756" i="3" s="1"/>
  <c r="AB1756" i="3" a="1"/>
  <c r="AB1756" i="3" s="1"/>
  <c r="Z1756" i="3"/>
  <c r="Y1756" i="3"/>
  <c r="X1756" i="3"/>
  <c r="W1756" i="3"/>
  <c r="V1756" i="3"/>
  <c r="U1756" i="3"/>
  <c r="T1756" i="3"/>
  <c r="S1756" i="3"/>
  <c r="R1756" i="3"/>
  <c r="Q1756" i="3"/>
  <c r="O1756" i="3"/>
  <c r="N1756" i="3" a="1"/>
  <c r="N1756" i="3" s="1"/>
  <c r="M1756" i="3"/>
  <c r="L1756" i="3" s="1"/>
  <c r="K1756" i="3"/>
  <c r="BA1755" i="3"/>
  <c r="AY1755" i="3"/>
  <c r="AX1755" i="3"/>
  <c r="AW1755" i="3"/>
  <c r="AU1755" i="3"/>
  <c r="AT1755" i="3"/>
  <c r="AS1755" i="3"/>
  <c r="AQ1755" i="3"/>
  <c r="AP1755" i="3"/>
  <c r="AO1755" i="3"/>
  <c r="AM1755" i="3"/>
  <c r="AL1755" i="3"/>
  <c r="AI1755" i="3"/>
  <c r="AE1755" i="3"/>
  <c r="AC1755" i="3" a="1"/>
  <c r="AC1755" i="3" s="1"/>
  <c r="AB1755" i="3" a="1"/>
  <c r="AB1755" i="3" s="1"/>
  <c r="Z1755" i="3"/>
  <c r="Y1755" i="3"/>
  <c r="X1755" i="3"/>
  <c r="W1755" i="3"/>
  <c r="V1755" i="3"/>
  <c r="U1755" i="3"/>
  <c r="T1755" i="3"/>
  <c r="S1755" i="3"/>
  <c r="R1755" i="3"/>
  <c r="Q1755" i="3"/>
  <c r="O1755" i="3"/>
  <c r="N1755" i="3" a="1"/>
  <c r="N1755" i="3" s="1"/>
  <c r="M1755" i="3"/>
  <c r="L1755" i="3" s="1"/>
  <c r="K1755" i="3"/>
  <c r="AX1754" i="3"/>
  <c r="AS1754" i="3"/>
  <c r="AR1754" i="3"/>
  <c r="AQ1754" i="3"/>
  <c r="AP1754" i="3"/>
  <c r="AO1754" i="3"/>
  <c r="AN1754" i="3"/>
  <c r="AM1754" i="3"/>
  <c r="AL1754" i="3"/>
  <c r="AE1754" i="3"/>
  <c r="AC1754" i="3" a="1"/>
  <c r="AC1754" i="3" s="1"/>
  <c r="AB1754" i="3" a="1"/>
  <c r="AB1754" i="3" s="1"/>
  <c r="Z1754" i="3"/>
  <c r="Y1754" i="3"/>
  <c r="X1754" i="3"/>
  <c r="W1754" i="3"/>
  <c r="V1754" i="3"/>
  <c r="U1754" i="3"/>
  <c r="T1754" i="3"/>
  <c r="S1754" i="3"/>
  <c r="R1754" i="3"/>
  <c r="Q1754" i="3"/>
  <c r="O1754" i="3"/>
  <c r="N1754" i="3" a="1"/>
  <c r="N1754" i="3" s="1"/>
  <c r="M1754" i="3"/>
  <c r="L1754" i="3" s="1"/>
  <c r="K1754" i="3"/>
  <c r="BA1753" i="3"/>
  <c r="AZ1753" i="3"/>
  <c r="AY1753" i="3"/>
  <c r="AX1753" i="3"/>
  <c r="AW1753" i="3"/>
  <c r="AV1753" i="3"/>
  <c r="AU1753" i="3"/>
  <c r="AT1753" i="3"/>
  <c r="AS1753" i="3"/>
  <c r="AP1753" i="3" s="1"/>
  <c r="AR1753" i="3"/>
  <c r="AQ1753" i="3"/>
  <c r="AO1753" i="3"/>
  <c r="AN1753" i="3"/>
  <c r="AM1753" i="3"/>
  <c r="AE1753" i="3"/>
  <c r="AH1753" i="3" s="1"/>
  <c r="AC1753" i="3" a="1"/>
  <c r="AC1753" i="3" s="1"/>
  <c r="AB1753" i="3" a="1"/>
  <c r="AB1753" i="3" s="1"/>
  <c r="Z1753" i="3"/>
  <c r="Y1753" i="3"/>
  <c r="X1753" i="3"/>
  <c r="W1753" i="3"/>
  <c r="V1753" i="3"/>
  <c r="U1753" i="3"/>
  <c r="T1753" i="3"/>
  <c r="S1753" i="3"/>
  <c r="R1753" i="3"/>
  <c r="Q1753" i="3"/>
  <c r="O1753" i="3"/>
  <c r="N1753" i="3" a="1"/>
  <c r="N1753" i="3" s="1"/>
  <c r="M1753" i="3"/>
  <c r="L1753" i="3" s="1"/>
  <c r="K1753" i="3"/>
  <c r="BA1752" i="3"/>
  <c r="AZ1752" i="3"/>
  <c r="AX1752" i="3"/>
  <c r="AY1752" i="3" s="1"/>
  <c r="AW1752" i="3"/>
  <c r="AV1752" i="3"/>
  <c r="AT1752" i="3"/>
  <c r="AS1752" i="3"/>
  <c r="AQ1752" i="3" s="1"/>
  <c r="AR1752" i="3"/>
  <c r="AO1752" i="3"/>
  <c r="AN1752" i="3"/>
  <c r="AK1752" i="3"/>
  <c r="AJ1752" i="3"/>
  <c r="AH1752" i="3"/>
  <c r="AG1752" i="3"/>
  <c r="AF1752" i="3"/>
  <c r="AE1752" i="3"/>
  <c r="AI1752" i="3" s="1"/>
  <c r="AC1752" i="3" a="1"/>
  <c r="AC1752" i="3" s="1"/>
  <c r="AB1752" i="3" a="1"/>
  <c r="AB1752" i="3" s="1"/>
  <c r="Z1752" i="3"/>
  <c r="Y1752" i="3"/>
  <c r="X1752" i="3"/>
  <c r="W1752" i="3"/>
  <c r="V1752" i="3"/>
  <c r="U1752" i="3"/>
  <c r="T1752" i="3"/>
  <c r="S1752" i="3"/>
  <c r="R1752" i="3"/>
  <c r="Q1752" i="3"/>
  <c r="O1752" i="3"/>
  <c r="N1752" i="3" a="1"/>
  <c r="N1752" i="3" s="1"/>
  <c r="M1752" i="3"/>
  <c r="L1752" i="3" s="1"/>
  <c r="K1752" i="3"/>
  <c r="BA1751" i="3"/>
  <c r="AX1751" i="3"/>
  <c r="AZ1751" i="3" s="1"/>
  <c r="AW1751" i="3"/>
  <c r="AT1751" i="3"/>
  <c r="AS1751" i="3"/>
  <c r="AR1751" i="3" s="1"/>
  <c r="AO1751" i="3"/>
  <c r="AK1751" i="3"/>
  <c r="AH1751" i="3"/>
  <c r="AG1751" i="3"/>
  <c r="AE1751" i="3"/>
  <c r="AJ1751" i="3" s="1"/>
  <c r="AC1751" i="3" a="1"/>
  <c r="AC1751" i="3" s="1"/>
  <c r="AB1751" i="3" a="1"/>
  <c r="AB1751" i="3" s="1"/>
  <c r="Z1751" i="3"/>
  <c r="Y1751" i="3"/>
  <c r="X1751" i="3"/>
  <c r="W1751" i="3"/>
  <c r="V1751" i="3"/>
  <c r="U1751" i="3"/>
  <c r="T1751" i="3"/>
  <c r="S1751" i="3"/>
  <c r="R1751" i="3"/>
  <c r="Q1751" i="3"/>
  <c r="O1751" i="3"/>
  <c r="N1751" i="3" a="1"/>
  <c r="N1751" i="3" s="1"/>
  <c r="M1751" i="3"/>
  <c r="L1751" i="3" s="1"/>
  <c r="K1751" i="3"/>
  <c r="AX1750" i="3"/>
  <c r="BA1750" i="3" s="1"/>
  <c r="AT1750" i="3"/>
  <c r="AS1750" i="3"/>
  <c r="AR1750" i="3"/>
  <c r="AQ1750" i="3"/>
  <c r="AP1750" i="3"/>
  <c r="AO1750" i="3"/>
  <c r="AN1750" i="3"/>
  <c r="AM1750" i="3"/>
  <c r="AL1750" i="3"/>
  <c r="AH1750" i="3"/>
  <c r="AE1750" i="3"/>
  <c r="AK1750" i="3" s="1"/>
  <c r="AC1750" i="3" a="1"/>
  <c r="AC1750" i="3" s="1"/>
  <c r="AB1750" i="3" a="1"/>
  <c r="AB1750" i="3" s="1"/>
  <c r="Z1750" i="3"/>
  <c r="Y1750" i="3"/>
  <c r="X1750" i="3"/>
  <c r="W1750" i="3"/>
  <c r="V1750" i="3"/>
  <c r="U1750" i="3"/>
  <c r="T1750" i="3"/>
  <c r="S1750" i="3"/>
  <c r="R1750" i="3"/>
  <c r="Q1750" i="3"/>
  <c r="O1750" i="3"/>
  <c r="N1750" i="3" a="1"/>
  <c r="N1750" i="3" s="1"/>
  <c r="M1750" i="3"/>
  <c r="L1750" i="3" s="1"/>
  <c r="K1750" i="3"/>
  <c r="BA1749" i="3"/>
  <c r="AZ1749" i="3"/>
  <c r="AY1749" i="3"/>
  <c r="AX1749" i="3"/>
  <c r="AW1749" i="3"/>
  <c r="AV1749" i="3"/>
  <c r="AU1749" i="3"/>
  <c r="AT1749" i="3"/>
  <c r="AS1749" i="3"/>
  <c r="AP1749" i="3" s="1"/>
  <c r="AR1749" i="3"/>
  <c r="AQ1749" i="3"/>
  <c r="AO1749" i="3"/>
  <c r="AN1749" i="3"/>
  <c r="AM1749" i="3"/>
  <c r="AE1749" i="3"/>
  <c r="AH1749" i="3" s="1"/>
  <c r="AC1749" i="3" a="1"/>
  <c r="AC1749" i="3" s="1"/>
  <c r="AB1749" i="3" a="1"/>
  <c r="AB1749" i="3" s="1"/>
  <c r="Z1749" i="3"/>
  <c r="Y1749" i="3"/>
  <c r="X1749" i="3"/>
  <c r="W1749" i="3"/>
  <c r="V1749" i="3"/>
  <c r="U1749" i="3"/>
  <c r="T1749" i="3"/>
  <c r="S1749" i="3"/>
  <c r="R1749" i="3"/>
  <c r="Q1749" i="3"/>
  <c r="O1749" i="3"/>
  <c r="N1749" i="3" a="1"/>
  <c r="N1749" i="3" s="1"/>
  <c r="M1749" i="3"/>
  <c r="L1749" i="3" s="1"/>
  <c r="K1749" i="3"/>
  <c r="BA1748" i="3"/>
  <c r="AZ1748" i="3"/>
  <c r="AX1748" i="3"/>
  <c r="AY1748" i="3" s="1"/>
  <c r="AW1748" i="3"/>
  <c r="AV1748" i="3"/>
  <c r="AT1748" i="3"/>
  <c r="AS1748" i="3"/>
  <c r="AQ1748" i="3" s="1"/>
  <c r="AR1748" i="3"/>
  <c r="AO1748" i="3"/>
  <c r="AN1748" i="3"/>
  <c r="AK1748" i="3"/>
  <c r="AJ1748" i="3"/>
  <c r="AH1748" i="3"/>
  <c r="AG1748" i="3"/>
  <c r="AF1748" i="3"/>
  <c r="AE1748" i="3"/>
  <c r="AI1748" i="3" s="1"/>
  <c r="AC1748" i="3" a="1"/>
  <c r="AC1748" i="3" s="1"/>
  <c r="AB1748" i="3" a="1"/>
  <c r="AB1748" i="3" s="1"/>
  <c r="Z1748" i="3"/>
  <c r="Y1748" i="3"/>
  <c r="X1748" i="3"/>
  <c r="W1748" i="3"/>
  <c r="V1748" i="3"/>
  <c r="U1748" i="3"/>
  <c r="T1748" i="3"/>
  <c r="S1748" i="3"/>
  <c r="R1748" i="3"/>
  <c r="Q1748" i="3"/>
  <c r="O1748" i="3"/>
  <c r="N1748" i="3" a="1"/>
  <c r="N1748" i="3" s="1"/>
  <c r="M1748" i="3"/>
  <c r="L1748" i="3" s="1"/>
  <c r="K1748" i="3"/>
  <c r="BA1747" i="3"/>
  <c r="AX1747" i="3"/>
  <c r="AZ1747" i="3" s="1"/>
  <c r="AW1747" i="3"/>
  <c r="AT1747" i="3"/>
  <c r="AS1747" i="3"/>
  <c r="AR1747" i="3" s="1"/>
  <c r="AO1747" i="3"/>
  <c r="AK1747" i="3"/>
  <c r="AH1747" i="3"/>
  <c r="AG1747" i="3"/>
  <c r="AE1747" i="3"/>
  <c r="AJ1747" i="3" s="1"/>
  <c r="AC1747" i="3" a="1"/>
  <c r="AC1747" i="3" s="1"/>
  <c r="AB1747" i="3" a="1"/>
  <c r="AB1747" i="3" s="1"/>
  <c r="Z1747" i="3"/>
  <c r="Y1747" i="3"/>
  <c r="X1747" i="3"/>
  <c r="W1747" i="3"/>
  <c r="V1747" i="3"/>
  <c r="U1747" i="3"/>
  <c r="T1747" i="3"/>
  <c r="S1747" i="3"/>
  <c r="R1747" i="3"/>
  <c r="Q1747" i="3"/>
  <c r="O1747" i="3"/>
  <c r="N1747" i="3"/>
  <c r="N1747" i="3" a="1"/>
  <c r="M1747" i="3"/>
  <c r="L1747" i="3" s="1"/>
  <c r="K1747" i="3"/>
  <c r="AX1746" i="3"/>
  <c r="BA1746" i="3" s="1"/>
  <c r="AT1746" i="3"/>
  <c r="AS1746" i="3"/>
  <c r="AR1746" i="3"/>
  <c r="AQ1746" i="3"/>
  <c r="AP1746" i="3"/>
  <c r="AO1746" i="3"/>
  <c r="AN1746" i="3"/>
  <c r="AM1746" i="3"/>
  <c r="AL1746" i="3"/>
  <c r="AH1746" i="3"/>
  <c r="AE1746" i="3"/>
  <c r="AK1746" i="3" s="1"/>
  <c r="AC1746" i="3" a="1"/>
  <c r="AC1746" i="3" s="1"/>
  <c r="AB1746" i="3" a="1"/>
  <c r="AB1746" i="3" s="1"/>
  <c r="Z1746" i="3"/>
  <c r="Y1746" i="3"/>
  <c r="X1746" i="3"/>
  <c r="W1746" i="3"/>
  <c r="V1746" i="3"/>
  <c r="U1746" i="3"/>
  <c r="T1746" i="3"/>
  <c r="S1746" i="3"/>
  <c r="R1746" i="3"/>
  <c r="Q1746" i="3"/>
  <c r="O1746" i="3"/>
  <c r="N1746" i="3" a="1"/>
  <c r="N1746" i="3" s="1"/>
  <c r="M1746" i="3"/>
  <c r="L1746" i="3" s="1"/>
  <c r="K1746" i="3"/>
  <c r="BA1745" i="3"/>
  <c r="AZ1745" i="3"/>
  <c r="AY1745" i="3"/>
  <c r="AX1745" i="3"/>
  <c r="AW1745" i="3"/>
  <c r="AV1745" i="3"/>
  <c r="AU1745" i="3"/>
  <c r="AT1745" i="3"/>
  <c r="AS1745" i="3"/>
  <c r="AP1745" i="3" s="1"/>
  <c r="AR1745" i="3"/>
  <c r="AQ1745" i="3"/>
  <c r="AO1745" i="3"/>
  <c r="AN1745" i="3"/>
  <c r="AM1745" i="3"/>
  <c r="AE1745" i="3"/>
  <c r="AH1745" i="3" s="1"/>
  <c r="AC1745" i="3" a="1"/>
  <c r="AC1745" i="3" s="1"/>
  <c r="AB1745" i="3" a="1"/>
  <c r="AB1745" i="3" s="1"/>
  <c r="Z1745" i="3"/>
  <c r="Y1745" i="3"/>
  <c r="X1745" i="3"/>
  <c r="W1745" i="3"/>
  <c r="V1745" i="3"/>
  <c r="U1745" i="3"/>
  <c r="T1745" i="3"/>
  <c r="S1745" i="3"/>
  <c r="R1745" i="3"/>
  <c r="Q1745" i="3"/>
  <c r="O1745" i="3"/>
  <c r="N1745" i="3" a="1"/>
  <c r="N1745" i="3" s="1"/>
  <c r="M1745" i="3"/>
  <c r="L1745" i="3" s="1"/>
  <c r="K1745" i="3"/>
  <c r="BA1744" i="3"/>
  <c r="AZ1744" i="3"/>
  <c r="AX1744" i="3"/>
  <c r="AY1744" i="3" s="1"/>
  <c r="AW1744" i="3"/>
  <c r="AV1744" i="3"/>
  <c r="AT1744" i="3"/>
  <c r="AS1744" i="3"/>
  <c r="AQ1744" i="3" s="1"/>
  <c r="AR1744" i="3"/>
  <c r="AO1744" i="3"/>
  <c r="AN1744" i="3"/>
  <c r="AK1744" i="3"/>
  <c r="AJ1744" i="3"/>
  <c r="AH1744" i="3"/>
  <c r="AG1744" i="3"/>
  <c r="AF1744" i="3"/>
  <c r="AE1744" i="3"/>
  <c r="AI1744" i="3" s="1"/>
  <c r="AC1744" i="3" a="1"/>
  <c r="AC1744" i="3" s="1"/>
  <c r="AB1744" i="3" a="1"/>
  <c r="AB1744" i="3" s="1"/>
  <c r="Z1744" i="3"/>
  <c r="Y1744" i="3"/>
  <c r="X1744" i="3"/>
  <c r="W1744" i="3"/>
  <c r="V1744" i="3"/>
  <c r="U1744" i="3"/>
  <c r="T1744" i="3"/>
  <c r="S1744" i="3"/>
  <c r="R1744" i="3"/>
  <c r="Q1744" i="3"/>
  <c r="O1744" i="3"/>
  <c r="N1744" i="3" a="1"/>
  <c r="N1744" i="3" s="1"/>
  <c r="M1744" i="3"/>
  <c r="L1744" i="3" s="1"/>
  <c r="K1744" i="3"/>
  <c r="BA1743" i="3"/>
  <c r="AX1743" i="3"/>
  <c r="AZ1743" i="3" s="1"/>
  <c r="AW1743" i="3"/>
  <c r="AT1743" i="3"/>
  <c r="AS1743" i="3"/>
  <c r="AO1743" i="3"/>
  <c r="AK1743" i="3"/>
  <c r="AH1743" i="3"/>
  <c r="AG1743" i="3"/>
  <c r="AE1743" i="3"/>
  <c r="AJ1743" i="3" s="1"/>
  <c r="AC1743" i="3" a="1"/>
  <c r="AC1743" i="3" s="1"/>
  <c r="AB1743" i="3" a="1"/>
  <c r="AB1743" i="3" s="1"/>
  <c r="Z1743" i="3"/>
  <c r="Y1743" i="3"/>
  <c r="X1743" i="3"/>
  <c r="W1743" i="3"/>
  <c r="V1743" i="3"/>
  <c r="U1743" i="3"/>
  <c r="T1743" i="3"/>
  <c r="S1743" i="3"/>
  <c r="R1743" i="3"/>
  <c r="Q1743" i="3"/>
  <c r="O1743" i="3"/>
  <c r="N1743" i="3" a="1"/>
  <c r="N1743" i="3" s="1"/>
  <c r="M1743" i="3"/>
  <c r="L1743" i="3" s="1"/>
  <c r="K1743" i="3"/>
  <c r="AX1742" i="3"/>
  <c r="AT1742" i="3" s="1"/>
  <c r="AS1742" i="3"/>
  <c r="AR1742" i="3"/>
  <c r="AQ1742" i="3"/>
  <c r="AP1742" i="3"/>
  <c r="AO1742" i="3"/>
  <c r="AN1742" i="3"/>
  <c r="AM1742" i="3"/>
  <c r="AL1742" i="3"/>
  <c r="AH1742" i="3"/>
  <c r="AE1742" i="3"/>
  <c r="AK1742" i="3" s="1"/>
  <c r="AC1742" i="3" a="1"/>
  <c r="AC1742" i="3" s="1"/>
  <c r="AB1742" i="3" a="1"/>
  <c r="AB1742" i="3" s="1"/>
  <c r="Z1742" i="3"/>
  <c r="Y1742" i="3"/>
  <c r="X1742" i="3"/>
  <c r="W1742" i="3"/>
  <c r="V1742" i="3"/>
  <c r="U1742" i="3"/>
  <c r="T1742" i="3"/>
  <c r="S1742" i="3"/>
  <c r="R1742" i="3"/>
  <c r="Q1742" i="3"/>
  <c r="O1742" i="3"/>
  <c r="N1742" i="3" a="1"/>
  <c r="N1742" i="3" s="1"/>
  <c r="M1742" i="3"/>
  <c r="L1742" i="3" s="1"/>
  <c r="K1742" i="3"/>
  <c r="BA1741" i="3"/>
  <c r="AZ1741" i="3"/>
  <c r="AY1741" i="3"/>
  <c r="AX1741" i="3"/>
  <c r="AW1741" i="3"/>
  <c r="AV1741" i="3"/>
  <c r="AU1741" i="3"/>
  <c r="AT1741" i="3"/>
  <c r="AS1741" i="3"/>
  <c r="AP1741" i="3" s="1"/>
  <c r="AR1741" i="3"/>
  <c r="AQ1741" i="3"/>
  <c r="AO1741" i="3"/>
  <c r="AN1741" i="3"/>
  <c r="AM1741" i="3"/>
  <c r="AI1741" i="3"/>
  <c r="AE1741" i="3"/>
  <c r="AC1741" i="3" a="1"/>
  <c r="AC1741" i="3" s="1"/>
  <c r="AB1741" i="3" a="1"/>
  <c r="AB1741" i="3" s="1"/>
  <c r="Z1741" i="3"/>
  <c r="Y1741" i="3"/>
  <c r="X1741" i="3"/>
  <c r="W1741" i="3"/>
  <c r="V1741" i="3"/>
  <c r="U1741" i="3"/>
  <c r="T1741" i="3"/>
  <c r="S1741" i="3"/>
  <c r="R1741" i="3"/>
  <c r="Q1741" i="3"/>
  <c r="O1741" i="3"/>
  <c r="N1741" i="3" a="1"/>
  <c r="N1741" i="3" s="1"/>
  <c r="M1741" i="3"/>
  <c r="L1741" i="3" s="1"/>
  <c r="K1741" i="3"/>
  <c r="BA1740" i="3"/>
  <c r="AZ1740" i="3"/>
  <c r="AX1740" i="3"/>
  <c r="AY1740" i="3" s="1"/>
  <c r="AW1740" i="3"/>
  <c r="AV1740" i="3"/>
  <c r="AT1740" i="3"/>
  <c r="AS1740" i="3"/>
  <c r="AQ1740" i="3" s="1"/>
  <c r="AR1740" i="3"/>
  <c r="AO1740" i="3"/>
  <c r="AN1740" i="3"/>
  <c r="AK1740" i="3"/>
  <c r="AJ1740" i="3"/>
  <c r="AH1740" i="3"/>
  <c r="AG1740" i="3"/>
  <c r="AF1740" i="3"/>
  <c r="AE1740" i="3"/>
  <c r="AI1740" i="3" s="1"/>
  <c r="AC1740" i="3" a="1"/>
  <c r="AC1740" i="3" s="1"/>
  <c r="AB1740" i="3" a="1"/>
  <c r="AB1740" i="3" s="1"/>
  <c r="Z1740" i="3"/>
  <c r="Y1740" i="3"/>
  <c r="X1740" i="3"/>
  <c r="W1740" i="3"/>
  <c r="V1740" i="3"/>
  <c r="U1740" i="3"/>
  <c r="T1740" i="3"/>
  <c r="S1740" i="3"/>
  <c r="R1740" i="3"/>
  <c r="Q1740" i="3"/>
  <c r="O1740" i="3"/>
  <c r="N1740" i="3" a="1"/>
  <c r="N1740" i="3" s="1"/>
  <c r="M1740" i="3"/>
  <c r="L1740" i="3" s="1"/>
  <c r="K1740" i="3"/>
  <c r="BA1739" i="3"/>
  <c r="AX1739" i="3"/>
  <c r="AZ1739" i="3" s="1"/>
  <c r="AW1739" i="3"/>
  <c r="AT1739" i="3"/>
  <c r="AS1739" i="3"/>
  <c r="AO1739" i="3"/>
  <c r="AK1739" i="3"/>
  <c r="AH1739" i="3"/>
  <c r="AG1739" i="3"/>
  <c r="AE1739" i="3"/>
  <c r="AJ1739" i="3" s="1"/>
  <c r="AC1739" i="3" a="1"/>
  <c r="AC1739" i="3" s="1"/>
  <c r="AB1739" i="3" a="1"/>
  <c r="AB1739" i="3" s="1"/>
  <c r="Z1739" i="3"/>
  <c r="Y1739" i="3"/>
  <c r="X1739" i="3"/>
  <c r="W1739" i="3"/>
  <c r="V1739" i="3"/>
  <c r="U1739" i="3"/>
  <c r="T1739" i="3"/>
  <c r="S1739" i="3"/>
  <c r="R1739" i="3"/>
  <c r="Q1739" i="3"/>
  <c r="O1739" i="3"/>
  <c r="N1739" i="3"/>
  <c r="N1739" i="3" a="1"/>
  <c r="M1739" i="3"/>
  <c r="L1739" i="3" s="1"/>
  <c r="K1739" i="3"/>
  <c r="AX1738" i="3"/>
  <c r="AT1738" i="3" s="1"/>
  <c r="AS1738" i="3"/>
  <c r="AR1738" i="3"/>
  <c r="AQ1738" i="3"/>
  <c r="AP1738" i="3"/>
  <c r="AO1738" i="3"/>
  <c r="AN1738" i="3"/>
  <c r="AM1738" i="3"/>
  <c r="AL1738" i="3"/>
  <c r="AH1738" i="3"/>
  <c r="AE1738" i="3"/>
  <c r="AK1738" i="3" s="1"/>
  <c r="AC1738" i="3" a="1"/>
  <c r="AC1738" i="3" s="1"/>
  <c r="AB1738" i="3" a="1"/>
  <c r="AB1738" i="3" s="1"/>
  <c r="Z1738" i="3"/>
  <c r="Y1738" i="3"/>
  <c r="X1738" i="3"/>
  <c r="W1738" i="3"/>
  <c r="V1738" i="3"/>
  <c r="U1738" i="3"/>
  <c r="T1738" i="3"/>
  <c r="S1738" i="3"/>
  <c r="R1738" i="3"/>
  <c r="Q1738" i="3"/>
  <c r="O1738" i="3"/>
  <c r="N1738" i="3" a="1"/>
  <c r="N1738" i="3" s="1"/>
  <c r="M1738" i="3"/>
  <c r="L1738" i="3" s="1"/>
  <c r="K1738" i="3"/>
  <c r="BA1737" i="3"/>
  <c r="AZ1737" i="3"/>
  <c r="AY1737" i="3"/>
  <c r="AX1737" i="3"/>
  <c r="AW1737" i="3"/>
  <c r="AV1737" i="3"/>
  <c r="AU1737" i="3"/>
  <c r="AT1737" i="3"/>
  <c r="AS1737" i="3"/>
  <c r="AP1737" i="3" s="1"/>
  <c r="AR1737" i="3"/>
  <c r="AQ1737" i="3"/>
  <c r="AO1737" i="3"/>
  <c r="AN1737" i="3"/>
  <c r="AM1737" i="3"/>
  <c r="AE1737" i="3"/>
  <c r="AJ1737" i="3" s="1"/>
  <c r="AC1737" i="3" a="1"/>
  <c r="AC1737" i="3" s="1"/>
  <c r="AB1737" i="3" a="1"/>
  <c r="AB1737" i="3" s="1"/>
  <c r="Z1737" i="3"/>
  <c r="Y1737" i="3"/>
  <c r="X1737" i="3"/>
  <c r="W1737" i="3"/>
  <c r="V1737" i="3"/>
  <c r="U1737" i="3"/>
  <c r="T1737" i="3"/>
  <c r="S1737" i="3"/>
  <c r="R1737" i="3"/>
  <c r="Q1737" i="3"/>
  <c r="O1737" i="3"/>
  <c r="N1737" i="3" a="1"/>
  <c r="N1737" i="3" s="1"/>
  <c r="M1737" i="3"/>
  <c r="L1737" i="3" s="1"/>
  <c r="K1737" i="3"/>
  <c r="BA1736" i="3"/>
  <c r="AZ1736" i="3"/>
  <c r="AX1736" i="3"/>
  <c r="AY1736" i="3" s="1"/>
  <c r="AW1736" i="3"/>
  <c r="AV1736" i="3"/>
  <c r="AT1736" i="3"/>
  <c r="AS1736" i="3"/>
  <c r="AO1736" i="3" s="1"/>
  <c r="AR1736" i="3"/>
  <c r="AK1736" i="3"/>
  <c r="AJ1736" i="3"/>
  <c r="AH1736" i="3"/>
  <c r="AG1736" i="3"/>
  <c r="AF1736" i="3"/>
  <c r="AE1736" i="3"/>
  <c r="AI1736" i="3" s="1"/>
  <c r="AC1736" i="3" a="1"/>
  <c r="AC1736" i="3" s="1"/>
  <c r="AB1736" i="3" a="1"/>
  <c r="AB1736" i="3" s="1"/>
  <c r="Z1736" i="3"/>
  <c r="Y1736" i="3"/>
  <c r="X1736" i="3"/>
  <c r="W1736" i="3"/>
  <c r="V1736" i="3"/>
  <c r="U1736" i="3"/>
  <c r="T1736" i="3"/>
  <c r="S1736" i="3"/>
  <c r="R1736" i="3"/>
  <c r="Q1736" i="3"/>
  <c r="O1736" i="3"/>
  <c r="N1736" i="3" a="1"/>
  <c r="N1736" i="3" s="1"/>
  <c r="M1736" i="3"/>
  <c r="L1736" i="3" s="1"/>
  <c r="K1736" i="3"/>
  <c r="BA1735" i="3"/>
  <c r="AX1735" i="3"/>
  <c r="AW1735" i="3"/>
  <c r="AT1735" i="3"/>
  <c r="AS1735" i="3"/>
  <c r="AP1735" i="3" s="1"/>
  <c r="AO1735" i="3"/>
  <c r="AL1735" i="3"/>
  <c r="AK1735" i="3"/>
  <c r="AH1735" i="3"/>
  <c r="AG1735" i="3"/>
  <c r="AE1735" i="3"/>
  <c r="AJ1735" i="3" s="1"/>
  <c r="AC1735" i="3" a="1"/>
  <c r="AC1735" i="3" s="1"/>
  <c r="AB1735" i="3" a="1"/>
  <c r="AB1735" i="3" s="1"/>
  <c r="Z1735" i="3"/>
  <c r="Y1735" i="3"/>
  <c r="X1735" i="3"/>
  <c r="W1735" i="3"/>
  <c r="V1735" i="3"/>
  <c r="U1735" i="3"/>
  <c r="T1735" i="3"/>
  <c r="S1735" i="3"/>
  <c r="R1735" i="3"/>
  <c r="Q1735" i="3"/>
  <c r="O1735" i="3"/>
  <c r="N1735" i="3"/>
  <c r="N1735" i="3" a="1"/>
  <c r="M1735" i="3"/>
  <c r="L1735" i="3" s="1"/>
  <c r="K1735" i="3"/>
  <c r="AX1734" i="3"/>
  <c r="AT1734" i="3" s="1"/>
  <c r="AU1734" i="3"/>
  <c r="AS1734" i="3"/>
  <c r="AR1734" i="3"/>
  <c r="AQ1734" i="3"/>
  <c r="AP1734" i="3"/>
  <c r="AO1734" i="3"/>
  <c r="AN1734" i="3"/>
  <c r="AM1734" i="3"/>
  <c r="AL1734" i="3"/>
  <c r="AE1734" i="3"/>
  <c r="AI1734" i="3" s="1"/>
  <c r="AC1734" i="3" a="1"/>
  <c r="AC1734" i="3" s="1"/>
  <c r="AB1734" i="3" a="1"/>
  <c r="AB1734" i="3" s="1"/>
  <c r="Z1734" i="3"/>
  <c r="Y1734" i="3"/>
  <c r="X1734" i="3"/>
  <c r="W1734" i="3"/>
  <c r="V1734" i="3"/>
  <c r="U1734" i="3"/>
  <c r="T1734" i="3"/>
  <c r="S1734" i="3"/>
  <c r="R1734" i="3"/>
  <c r="Q1734" i="3"/>
  <c r="O1734" i="3"/>
  <c r="N1734" i="3" a="1"/>
  <c r="N1734" i="3" s="1"/>
  <c r="M1734" i="3"/>
  <c r="L1734" i="3" s="1"/>
  <c r="K1734" i="3"/>
  <c r="BA1733" i="3"/>
  <c r="AZ1733" i="3"/>
  <c r="AY1733" i="3"/>
  <c r="AX1733" i="3"/>
  <c r="AW1733" i="3"/>
  <c r="AV1733" i="3"/>
  <c r="AU1733" i="3"/>
  <c r="AT1733" i="3"/>
  <c r="AS1733" i="3"/>
  <c r="AP1733" i="3" s="1"/>
  <c r="AR1733" i="3"/>
  <c r="AQ1733" i="3"/>
  <c r="AO1733" i="3"/>
  <c r="AN1733" i="3"/>
  <c r="AM1733" i="3"/>
  <c r="AI1733" i="3"/>
  <c r="AF1733" i="3"/>
  <c r="AE1733" i="3"/>
  <c r="AJ1733" i="3" s="1"/>
  <c r="AC1733" i="3" a="1"/>
  <c r="AC1733" i="3" s="1"/>
  <c r="AB1733" i="3" a="1"/>
  <c r="AB1733" i="3" s="1"/>
  <c r="Z1733" i="3"/>
  <c r="Y1733" i="3"/>
  <c r="X1733" i="3"/>
  <c r="W1733" i="3"/>
  <c r="V1733" i="3"/>
  <c r="U1733" i="3"/>
  <c r="T1733" i="3"/>
  <c r="S1733" i="3"/>
  <c r="R1733" i="3"/>
  <c r="Q1733" i="3"/>
  <c r="O1733" i="3"/>
  <c r="N1733" i="3" a="1"/>
  <c r="N1733" i="3" s="1"/>
  <c r="M1733" i="3"/>
  <c r="L1733" i="3" s="1"/>
  <c r="K1733" i="3"/>
  <c r="BA1732" i="3"/>
  <c r="AZ1732" i="3"/>
  <c r="AX1732" i="3"/>
  <c r="AY1732" i="3" s="1"/>
  <c r="AW1732" i="3"/>
  <c r="AV1732" i="3"/>
  <c r="AT1732" i="3"/>
  <c r="AS1732" i="3"/>
  <c r="AR1732" i="3" s="1"/>
  <c r="AO1732" i="3"/>
  <c r="AN1732" i="3"/>
  <c r="AK1732" i="3"/>
  <c r="AJ1732" i="3"/>
  <c r="AH1732" i="3"/>
  <c r="AG1732" i="3"/>
  <c r="AF1732" i="3"/>
  <c r="AE1732" i="3"/>
  <c r="AI1732" i="3" s="1"/>
  <c r="AC1732" i="3" a="1"/>
  <c r="AC1732" i="3" s="1"/>
  <c r="AB1732" i="3" a="1"/>
  <c r="AB1732" i="3" s="1"/>
  <c r="Z1732" i="3"/>
  <c r="Y1732" i="3"/>
  <c r="X1732" i="3"/>
  <c r="W1732" i="3"/>
  <c r="V1732" i="3"/>
  <c r="U1732" i="3"/>
  <c r="T1732" i="3"/>
  <c r="S1732" i="3"/>
  <c r="R1732" i="3"/>
  <c r="Q1732" i="3"/>
  <c r="O1732" i="3"/>
  <c r="N1732" i="3" a="1"/>
  <c r="N1732" i="3" s="1"/>
  <c r="M1732" i="3"/>
  <c r="L1732" i="3" s="1"/>
  <c r="K1732" i="3"/>
  <c r="AX1731" i="3"/>
  <c r="AW1731" i="3" s="1"/>
  <c r="AS1731" i="3"/>
  <c r="AO1731" i="3" s="1"/>
  <c r="AP1731" i="3"/>
  <c r="AK1731" i="3"/>
  <c r="AH1731" i="3"/>
  <c r="AG1731" i="3"/>
  <c r="AE1731" i="3"/>
  <c r="AJ1731" i="3" s="1"/>
  <c r="AC1731" i="3" a="1"/>
  <c r="AC1731" i="3" s="1"/>
  <c r="AB1731" i="3" a="1"/>
  <c r="AB1731" i="3" s="1"/>
  <c r="Z1731" i="3"/>
  <c r="Y1731" i="3"/>
  <c r="X1731" i="3"/>
  <c r="W1731" i="3"/>
  <c r="V1731" i="3"/>
  <c r="U1731" i="3"/>
  <c r="T1731" i="3"/>
  <c r="S1731" i="3"/>
  <c r="R1731" i="3"/>
  <c r="Q1731" i="3"/>
  <c r="O1731" i="3"/>
  <c r="N1731" i="3"/>
  <c r="N1731" i="3" a="1"/>
  <c r="M1731" i="3"/>
  <c r="L1731" i="3" s="1"/>
  <c r="K1731" i="3"/>
  <c r="AZ1730" i="3"/>
  <c r="AX1730" i="3"/>
  <c r="AV1730" i="3"/>
  <c r="AU1730" i="3"/>
  <c r="AS1730" i="3"/>
  <c r="AR1730" i="3"/>
  <c r="AQ1730" i="3"/>
  <c r="AP1730" i="3"/>
  <c r="AO1730" i="3"/>
  <c r="AN1730" i="3"/>
  <c r="AM1730" i="3"/>
  <c r="AL1730" i="3"/>
  <c r="AI1730" i="3"/>
  <c r="AH1730" i="3"/>
  <c r="AE1730" i="3"/>
  <c r="AC1730" i="3" a="1"/>
  <c r="AC1730" i="3" s="1"/>
  <c r="AB1730" i="3" a="1"/>
  <c r="AB1730" i="3" s="1"/>
  <c r="Z1730" i="3"/>
  <c r="Y1730" i="3"/>
  <c r="X1730" i="3"/>
  <c r="W1730" i="3"/>
  <c r="V1730" i="3"/>
  <c r="U1730" i="3"/>
  <c r="T1730" i="3"/>
  <c r="S1730" i="3"/>
  <c r="R1730" i="3"/>
  <c r="Q1730" i="3"/>
  <c r="O1730" i="3"/>
  <c r="N1730" i="3" a="1"/>
  <c r="N1730" i="3" s="1"/>
  <c r="M1730" i="3"/>
  <c r="L1730" i="3" s="1"/>
  <c r="K1730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N1729" i="3"/>
  <c r="AM1729" i="3"/>
  <c r="AK1729" i="3"/>
  <c r="AI1729" i="3"/>
  <c r="AG1729" i="3"/>
  <c r="AF1729" i="3"/>
  <c r="AE1729" i="3"/>
  <c r="AH1729" i="3" s="1"/>
  <c r="AC1729" i="3" a="1"/>
  <c r="AC1729" i="3" s="1"/>
  <c r="AB1729" i="3" a="1"/>
  <c r="AB1729" i="3" s="1"/>
  <c r="Z1729" i="3"/>
  <c r="Y1729" i="3"/>
  <c r="X1729" i="3"/>
  <c r="W1729" i="3"/>
  <c r="V1729" i="3"/>
  <c r="U1729" i="3"/>
  <c r="T1729" i="3"/>
  <c r="S1729" i="3"/>
  <c r="R1729" i="3"/>
  <c r="Q1729" i="3"/>
  <c r="O1729" i="3"/>
  <c r="N1729" i="3" a="1"/>
  <c r="N1729" i="3" s="1"/>
  <c r="M1729" i="3"/>
  <c r="L1729" i="3" s="1"/>
  <c r="K1729" i="3"/>
  <c r="AX1728" i="3"/>
  <c r="AW1728" i="3" s="1"/>
  <c r="AS1728" i="3"/>
  <c r="AQ1728" i="3" s="1"/>
  <c r="AN1728" i="3"/>
  <c r="AK1728" i="3"/>
  <c r="AJ1728" i="3"/>
  <c r="AH1728" i="3"/>
  <c r="AG1728" i="3"/>
  <c r="AF1728" i="3"/>
  <c r="AE1728" i="3"/>
  <c r="AI1728" i="3" s="1"/>
  <c r="AC1728" i="3" a="1"/>
  <c r="AC1728" i="3" s="1"/>
  <c r="AB1728" i="3" a="1"/>
  <c r="AB1728" i="3" s="1"/>
  <c r="Z1728" i="3"/>
  <c r="Y1728" i="3"/>
  <c r="X1728" i="3"/>
  <c r="W1728" i="3"/>
  <c r="V1728" i="3"/>
  <c r="U1728" i="3"/>
  <c r="T1728" i="3"/>
  <c r="S1728" i="3"/>
  <c r="R1728" i="3"/>
  <c r="Q1728" i="3"/>
  <c r="O1728" i="3"/>
  <c r="N1728" i="3" a="1"/>
  <c r="N1728" i="3" s="1"/>
  <c r="M1728" i="3"/>
  <c r="L1728" i="3" s="1"/>
  <c r="K1728" i="3"/>
  <c r="BA1727" i="3"/>
  <c r="AX1727" i="3"/>
  <c r="AZ1727" i="3" s="1"/>
  <c r="AW1727" i="3"/>
  <c r="AT1727" i="3"/>
  <c r="AS1727" i="3"/>
  <c r="AP1727" i="3" s="1"/>
  <c r="AO1727" i="3"/>
  <c r="AK1727" i="3"/>
  <c r="AH1727" i="3"/>
  <c r="AG1727" i="3"/>
  <c r="AE1727" i="3"/>
  <c r="AJ1727" i="3" s="1"/>
  <c r="AC1727" i="3" a="1"/>
  <c r="AC1727" i="3" s="1"/>
  <c r="AB1727" i="3" a="1"/>
  <c r="AB1727" i="3" s="1"/>
  <c r="Z1727" i="3"/>
  <c r="Y1727" i="3"/>
  <c r="X1727" i="3"/>
  <c r="W1727" i="3"/>
  <c r="V1727" i="3"/>
  <c r="U1727" i="3"/>
  <c r="T1727" i="3"/>
  <c r="S1727" i="3"/>
  <c r="R1727" i="3"/>
  <c r="Q1727" i="3"/>
  <c r="O1727" i="3"/>
  <c r="N1727" i="3" a="1"/>
  <c r="N1727" i="3" s="1"/>
  <c r="M1727" i="3"/>
  <c r="L1727" i="3" s="1"/>
  <c r="K1727" i="3"/>
  <c r="AX1726" i="3"/>
  <c r="AY1726" i="3" s="1"/>
  <c r="AT1726" i="3"/>
  <c r="AS1726" i="3"/>
  <c r="AR1726" i="3"/>
  <c r="AQ1726" i="3"/>
  <c r="AP1726" i="3"/>
  <c r="AO1726" i="3"/>
  <c r="AN1726" i="3"/>
  <c r="AM1726" i="3"/>
  <c r="AL1726" i="3"/>
  <c r="AH1726" i="3"/>
  <c r="AE1726" i="3"/>
  <c r="AI1726" i="3" s="1"/>
  <c r="AC1726" i="3" a="1"/>
  <c r="AC1726" i="3" s="1"/>
  <c r="AB1726" i="3" a="1"/>
  <c r="AB1726" i="3" s="1"/>
  <c r="Z1726" i="3"/>
  <c r="Y1726" i="3"/>
  <c r="X1726" i="3"/>
  <c r="W1726" i="3"/>
  <c r="V1726" i="3"/>
  <c r="U1726" i="3"/>
  <c r="T1726" i="3"/>
  <c r="S1726" i="3"/>
  <c r="R1726" i="3"/>
  <c r="Q1726" i="3"/>
  <c r="O1726" i="3"/>
  <c r="N1726" i="3" a="1"/>
  <c r="N1726" i="3" s="1"/>
  <c r="M1726" i="3"/>
  <c r="L1726" i="3" s="1"/>
  <c r="K1726" i="3"/>
  <c r="BA1725" i="3"/>
  <c r="AZ1725" i="3"/>
  <c r="AY1725" i="3"/>
  <c r="AX1725" i="3"/>
  <c r="AW1725" i="3"/>
  <c r="AV1725" i="3"/>
  <c r="AU1725" i="3"/>
  <c r="AT1725" i="3"/>
  <c r="AS1725" i="3"/>
  <c r="AP1725" i="3" s="1"/>
  <c r="AR1725" i="3"/>
  <c r="AQ1725" i="3"/>
  <c r="AO1725" i="3"/>
  <c r="AN1725" i="3"/>
  <c r="AM1725" i="3"/>
  <c r="AI1725" i="3"/>
  <c r="AE1725" i="3"/>
  <c r="AC1725" i="3" a="1"/>
  <c r="AC1725" i="3" s="1"/>
  <c r="AB1725" i="3" a="1"/>
  <c r="AB1725" i="3" s="1"/>
  <c r="Z1725" i="3"/>
  <c r="Y1725" i="3"/>
  <c r="X1725" i="3"/>
  <c r="W1725" i="3"/>
  <c r="V1725" i="3"/>
  <c r="U1725" i="3"/>
  <c r="T1725" i="3"/>
  <c r="S1725" i="3"/>
  <c r="R1725" i="3"/>
  <c r="Q1725" i="3"/>
  <c r="O1725" i="3"/>
  <c r="N1725" i="3" a="1"/>
  <c r="N1725" i="3" s="1"/>
  <c r="M1725" i="3"/>
  <c r="L1725" i="3" s="1"/>
  <c r="K1725" i="3"/>
  <c r="BA1724" i="3"/>
  <c r="AZ1724" i="3"/>
  <c r="AX1724" i="3"/>
  <c r="AY1724" i="3" s="1"/>
  <c r="AW1724" i="3"/>
  <c r="AV1724" i="3"/>
  <c r="AT1724" i="3"/>
  <c r="AS1724" i="3"/>
  <c r="AQ1724" i="3" s="1"/>
  <c r="AR1724" i="3"/>
  <c r="AO1724" i="3"/>
  <c r="AN1724" i="3"/>
  <c r="AK1724" i="3"/>
  <c r="AJ1724" i="3"/>
  <c r="AH1724" i="3"/>
  <c r="AG1724" i="3"/>
  <c r="AF1724" i="3"/>
  <c r="AE1724" i="3"/>
  <c r="AI1724" i="3" s="1"/>
  <c r="AC1724" i="3" a="1"/>
  <c r="AC1724" i="3" s="1"/>
  <c r="AB1724" i="3" a="1"/>
  <c r="AB1724" i="3" s="1"/>
  <c r="Z1724" i="3"/>
  <c r="Y1724" i="3"/>
  <c r="X1724" i="3"/>
  <c r="W1724" i="3"/>
  <c r="V1724" i="3"/>
  <c r="U1724" i="3"/>
  <c r="T1724" i="3"/>
  <c r="S1724" i="3"/>
  <c r="R1724" i="3"/>
  <c r="Q1724" i="3"/>
  <c r="O1724" i="3"/>
  <c r="N1724" i="3" a="1"/>
  <c r="N1724" i="3" s="1"/>
  <c r="M1724" i="3"/>
  <c r="L1724" i="3" s="1"/>
  <c r="K1724" i="3"/>
  <c r="BA1723" i="3"/>
  <c r="AX1723" i="3"/>
  <c r="AW1723" i="3" s="1"/>
  <c r="AS1723" i="3"/>
  <c r="AP1723" i="3" s="1"/>
  <c r="AK1723" i="3"/>
  <c r="AH1723" i="3"/>
  <c r="AG1723" i="3"/>
  <c r="AE1723" i="3"/>
  <c r="AJ1723" i="3" s="1"/>
  <c r="AC1723" i="3" a="1"/>
  <c r="AC1723" i="3" s="1"/>
  <c r="AB1723" i="3" a="1"/>
  <c r="AB1723" i="3" s="1"/>
  <c r="Z1723" i="3"/>
  <c r="Y1723" i="3"/>
  <c r="X1723" i="3"/>
  <c r="W1723" i="3"/>
  <c r="V1723" i="3"/>
  <c r="U1723" i="3"/>
  <c r="T1723" i="3"/>
  <c r="S1723" i="3"/>
  <c r="R1723" i="3"/>
  <c r="Q1723" i="3"/>
  <c r="O1723" i="3"/>
  <c r="N1723" i="3" a="1"/>
  <c r="N1723" i="3" s="1"/>
  <c r="M1723" i="3"/>
  <c r="L1723" i="3" s="1"/>
  <c r="K1723" i="3"/>
  <c r="AY1722" i="3"/>
  <c r="AX1722" i="3"/>
  <c r="AU1722" i="3"/>
  <c r="AT1722" i="3"/>
  <c r="AS1722" i="3"/>
  <c r="AR1722" i="3"/>
  <c r="AQ1722" i="3"/>
  <c r="AP1722" i="3"/>
  <c r="AO1722" i="3"/>
  <c r="AN1722" i="3"/>
  <c r="AM1722" i="3"/>
  <c r="AL1722" i="3"/>
  <c r="AE1722" i="3"/>
  <c r="AI1722" i="3" s="1"/>
  <c r="AC1722" i="3" a="1"/>
  <c r="AC1722" i="3" s="1"/>
  <c r="AB1722" i="3" a="1"/>
  <c r="AB1722" i="3" s="1"/>
  <c r="Z1722" i="3"/>
  <c r="Y1722" i="3"/>
  <c r="X1722" i="3"/>
  <c r="W1722" i="3"/>
  <c r="V1722" i="3"/>
  <c r="U1722" i="3"/>
  <c r="T1722" i="3"/>
  <c r="S1722" i="3"/>
  <c r="R1722" i="3"/>
  <c r="Q1722" i="3"/>
  <c r="O1722" i="3"/>
  <c r="N1722" i="3" a="1"/>
  <c r="N1722" i="3" s="1"/>
  <c r="M1722" i="3"/>
  <c r="L1722" i="3" s="1"/>
  <c r="K1722" i="3"/>
  <c r="BA1721" i="3"/>
  <c r="AZ1721" i="3"/>
  <c r="AY1721" i="3"/>
  <c r="AX1721" i="3"/>
  <c r="AW1721" i="3"/>
  <c r="AV1721" i="3"/>
  <c r="AU1721" i="3"/>
  <c r="AT1721" i="3"/>
  <c r="AS1721" i="3"/>
  <c r="AP1721" i="3" s="1"/>
  <c r="AR1721" i="3"/>
  <c r="AQ1721" i="3"/>
  <c r="AO1721" i="3"/>
  <c r="AN1721" i="3"/>
  <c r="AM1721" i="3"/>
  <c r="AE1721" i="3"/>
  <c r="AJ1721" i="3" s="1"/>
  <c r="AC1721" i="3" a="1"/>
  <c r="AC1721" i="3" s="1"/>
  <c r="AB1721" i="3" a="1"/>
  <c r="AB1721" i="3" s="1"/>
  <c r="Z1721" i="3"/>
  <c r="Y1721" i="3"/>
  <c r="X1721" i="3"/>
  <c r="W1721" i="3"/>
  <c r="V1721" i="3"/>
  <c r="U1721" i="3"/>
  <c r="T1721" i="3"/>
  <c r="S1721" i="3"/>
  <c r="R1721" i="3"/>
  <c r="Q1721" i="3"/>
  <c r="O1721" i="3"/>
  <c r="N1721" i="3" a="1"/>
  <c r="N1721" i="3" s="1"/>
  <c r="M1721" i="3"/>
  <c r="L1721" i="3" s="1"/>
  <c r="K1721" i="3"/>
  <c r="BA1720" i="3"/>
  <c r="AZ1720" i="3"/>
  <c r="AX1720" i="3"/>
  <c r="AY1720" i="3" s="1"/>
  <c r="AW1720" i="3"/>
  <c r="AV1720" i="3"/>
  <c r="AT1720" i="3"/>
  <c r="AS1720" i="3"/>
  <c r="AR1720" i="3" s="1"/>
  <c r="AK1720" i="3"/>
  <c r="AJ1720" i="3"/>
  <c r="AH1720" i="3"/>
  <c r="AG1720" i="3"/>
  <c r="AF1720" i="3"/>
  <c r="AE1720" i="3"/>
  <c r="AI1720" i="3" s="1"/>
  <c r="AC1720" i="3" a="1"/>
  <c r="AC1720" i="3" s="1"/>
  <c r="AB1720" i="3" a="1"/>
  <c r="AB1720" i="3" s="1"/>
  <c r="Z1720" i="3"/>
  <c r="Y1720" i="3"/>
  <c r="X1720" i="3"/>
  <c r="W1720" i="3"/>
  <c r="V1720" i="3"/>
  <c r="U1720" i="3"/>
  <c r="T1720" i="3"/>
  <c r="S1720" i="3"/>
  <c r="R1720" i="3"/>
  <c r="Q1720" i="3"/>
  <c r="O1720" i="3"/>
  <c r="N1720" i="3"/>
  <c r="N1720" i="3" a="1"/>
  <c r="M1720" i="3"/>
  <c r="L1720" i="3" s="1"/>
  <c r="K1720" i="3"/>
  <c r="AX1719" i="3"/>
  <c r="BA1719" i="3" s="1"/>
  <c r="AW1719" i="3"/>
  <c r="AT1719" i="3"/>
  <c r="AS1719" i="3"/>
  <c r="AP1719" i="3"/>
  <c r="AO1719" i="3"/>
  <c r="AL1719" i="3"/>
  <c r="AK1719" i="3"/>
  <c r="AH1719" i="3"/>
  <c r="AG1719" i="3"/>
  <c r="AE1719" i="3"/>
  <c r="AJ1719" i="3" s="1"/>
  <c r="AC1719" i="3" a="1"/>
  <c r="AC1719" i="3" s="1"/>
  <c r="AB1719" i="3" a="1"/>
  <c r="AB1719" i="3" s="1"/>
  <c r="Z1719" i="3"/>
  <c r="Y1719" i="3"/>
  <c r="X1719" i="3"/>
  <c r="W1719" i="3"/>
  <c r="V1719" i="3"/>
  <c r="U1719" i="3"/>
  <c r="T1719" i="3"/>
  <c r="S1719" i="3"/>
  <c r="R1719" i="3"/>
  <c r="Q1719" i="3"/>
  <c r="O1719" i="3"/>
  <c r="N1719" i="3" a="1"/>
  <c r="N1719" i="3" s="1"/>
  <c r="M1719" i="3"/>
  <c r="L1719" i="3" s="1"/>
  <c r="K1719" i="3"/>
  <c r="AX1718" i="3"/>
  <c r="AU1718" i="3" s="1"/>
  <c r="AS1718" i="3"/>
  <c r="AR1718" i="3"/>
  <c r="AQ1718" i="3"/>
  <c r="AP1718" i="3"/>
  <c r="AO1718" i="3"/>
  <c r="AN1718" i="3"/>
  <c r="AM1718" i="3"/>
  <c r="AL1718" i="3"/>
  <c r="AH1718" i="3"/>
  <c r="AE1718" i="3"/>
  <c r="AC1718" i="3" a="1"/>
  <c r="AC1718" i="3" s="1"/>
  <c r="AB1718" i="3" a="1"/>
  <c r="AB1718" i="3" s="1"/>
  <c r="Z1718" i="3"/>
  <c r="Y1718" i="3"/>
  <c r="X1718" i="3"/>
  <c r="W1718" i="3"/>
  <c r="V1718" i="3"/>
  <c r="U1718" i="3"/>
  <c r="T1718" i="3"/>
  <c r="S1718" i="3"/>
  <c r="R1718" i="3"/>
  <c r="Q1718" i="3"/>
  <c r="O1718" i="3"/>
  <c r="N1718" i="3" a="1"/>
  <c r="N1718" i="3" s="1"/>
  <c r="M1718" i="3"/>
  <c r="L1718" i="3" s="1"/>
  <c r="K1718" i="3"/>
  <c r="BA1717" i="3"/>
  <c r="AZ1717" i="3"/>
  <c r="AY1717" i="3"/>
  <c r="AX1717" i="3"/>
  <c r="AW1717" i="3"/>
  <c r="AV1717" i="3"/>
  <c r="AU1717" i="3"/>
  <c r="AT1717" i="3"/>
  <c r="AS1717" i="3"/>
  <c r="AP1717" i="3" s="1"/>
  <c r="AR1717" i="3"/>
  <c r="AQ1717" i="3"/>
  <c r="AO1717" i="3"/>
  <c r="AN1717" i="3"/>
  <c r="AM1717" i="3"/>
  <c r="AJ1717" i="3"/>
  <c r="AI1717" i="3"/>
  <c r="AF1717" i="3"/>
  <c r="AE1717" i="3"/>
  <c r="AC1717" i="3" a="1"/>
  <c r="AC1717" i="3" s="1"/>
  <c r="AB1717" i="3" a="1"/>
  <c r="AB1717" i="3" s="1"/>
  <c r="Z1717" i="3"/>
  <c r="Y1717" i="3"/>
  <c r="X1717" i="3"/>
  <c r="W1717" i="3"/>
  <c r="V1717" i="3"/>
  <c r="U1717" i="3"/>
  <c r="T1717" i="3"/>
  <c r="S1717" i="3"/>
  <c r="R1717" i="3"/>
  <c r="Q1717" i="3"/>
  <c r="O1717" i="3"/>
  <c r="N1717" i="3" a="1"/>
  <c r="N1717" i="3" s="1"/>
  <c r="M1717" i="3"/>
  <c r="L1717" i="3" s="1"/>
  <c r="K1717" i="3"/>
  <c r="BA1716" i="3"/>
  <c r="AZ1716" i="3"/>
  <c r="AX1716" i="3"/>
  <c r="AY1716" i="3" s="1"/>
  <c r="AW1716" i="3"/>
  <c r="AV1716" i="3"/>
  <c r="AT1716" i="3"/>
  <c r="AS1716" i="3"/>
  <c r="AR1716" i="3"/>
  <c r="AO1716" i="3"/>
  <c r="AN1716" i="3"/>
  <c r="AK1716" i="3"/>
  <c r="AJ1716" i="3"/>
  <c r="AH1716" i="3"/>
  <c r="AG1716" i="3"/>
  <c r="AF1716" i="3"/>
  <c r="AE1716" i="3"/>
  <c r="AI1716" i="3" s="1"/>
  <c r="AC1716" i="3" a="1"/>
  <c r="AC1716" i="3" s="1"/>
  <c r="AB1716" i="3" a="1"/>
  <c r="AB1716" i="3" s="1"/>
  <c r="Z1716" i="3"/>
  <c r="Y1716" i="3"/>
  <c r="X1716" i="3"/>
  <c r="W1716" i="3"/>
  <c r="V1716" i="3"/>
  <c r="U1716" i="3"/>
  <c r="T1716" i="3"/>
  <c r="S1716" i="3"/>
  <c r="R1716" i="3"/>
  <c r="Q1716" i="3"/>
  <c r="O1716" i="3"/>
  <c r="N1716" i="3" a="1"/>
  <c r="N1716" i="3" s="1"/>
  <c r="M1716" i="3"/>
  <c r="L1716" i="3" s="1"/>
  <c r="K1716" i="3"/>
  <c r="BA1715" i="3"/>
  <c r="AX1715" i="3"/>
  <c r="AW1715" i="3" s="1"/>
  <c r="AT1715" i="3"/>
  <c r="AS1715" i="3"/>
  <c r="AP1715" i="3" s="1"/>
  <c r="AK1715" i="3"/>
  <c r="AH1715" i="3"/>
  <c r="AG1715" i="3"/>
  <c r="AE1715" i="3"/>
  <c r="AJ1715" i="3" s="1"/>
  <c r="AC1715" i="3" a="1"/>
  <c r="AC1715" i="3" s="1"/>
  <c r="AB1715" i="3" a="1"/>
  <c r="AB1715" i="3" s="1"/>
  <c r="Z1715" i="3"/>
  <c r="Y1715" i="3"/>
  <c r="X1715" i="3"/>
  <c r="W1715" i="3"/>
  <c r="V1715" i="3"/>
  <c r="U1715" i="3"/>
  <c r="T1715" i="3"/>
  <c r="S1715" i="3"/>
  <c r="R1715" i="3"/>
  <c r="Q1715" i="3"/>
  <c r="O1715" i="3"/>
  <c r="N1715" i="3" a="1"/>
  <c r="N1715" i="3" s="1"/>
  <c r="M1715" i="3"/>
  <c r="L1715" i="3" s="1"/>
  <c r="K1715" i="3"/>
  <c r="AY1714" i="3"/>
  <c r="AX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I1714" i="3"/>
  <c r="AH1714" i="3"/>
  <c r="AF1714" i="3"/>
  <c r="AE1714" i="3"/>
  <c r="AC1714" i="3" a="1"/>
  <c r="AC1714" i="3" s="1"/>
  <c r="AB1714" i="3" a="1"/>
  <c r="AB1714" i="3" s="1"/>
  <c r="Z1714" i="3"/>
  <c r="Y1714" i="3"/>
  <c r="X1714" i="3"/>
  <c r="W1714" i="3"/>
  <c r="V1714" i="3"/>
  <c r="U1714" i="3"/>
  <c r="T1714" i="3"/>
  <c r="S1714" i="3"/>
  <c r="R1714" i="3"/>
  <c r="Q1714" i="3"/>
  <c r="O1714" i="3"/>
  <c r="N1714" i="3" a="1"/>
  <c r="N1714" i="3" s="1"/>
  <c r="M1714" i="3"/>
  <c r="L1714" i="3" s="1"/>
  <c r="K1714" i="3"/>
  <c r="BA1713" i="3"/>
  <c r="AZ1713" i="3"/>
  <c r="AY1713" i="3"/>
  <c r="AX1713" i="3"/>
  <c r="AW1713" i="3"/>
  <c r="AV1713" i="3"/>
  <c r="AU1713" i="3"/>
  <c r="AT1713" i="3"/>
  <c r="AS1713" i="3"/>
  <c r="AQ1713" i="3" s="1"/>
  <c r="AR1713" i="3"/>
  <c r="AO1713" i="3"/>
  <c r="AN1713" i="3"/>
  <c r="AK1713" i="3"/>
  <c r="AJ1713" i="3"/>
  <c r="AG1713" i="3"/>
  <c r="AF1713" i="3"/>
  <c r="AE1713" i="3"/>
  <c r="AI1713" i="3" s="1"/>
  <c r="AC1713" i="3" a="1"/>
  <c r="AC1713" i="3" s="1"/>
  <c r="AB1713" i="3" a="1"/>
  <c r="AB1713" i="3" s="1"/>
  <c r="Z1713" i="3"/>
  <c r="Y1713" i="3"/>
  <c r="X1713" i="3"/>
  <c r="W1713" i="3"/>
  <c r="V1713" i="3"/>
  <c r="U1713" i="3"/>
  <c r="T1713" i="3"/>
  <c r="S1713" i="3"/>
  <c r="R1713" i="3"/>
  <c r="Q1713" i="3"/>
  <c r="O1713" i="3"/>
  <c r="N1713" i="3" a="1"/>
  <c r="N1713" i="3" s="1"/>
  <c r="M1713" i="3"/>
  <c r="L1713" i="3" s="1"/>
  <c r="K1713" i="3"/>
  <c r="BA1712" i="3"/>
  <c r="AX1712" i="3"/>
  <c r="AZ1712" i="3" s="1"/>
  <c r="AW1712" i="3"/>
  <c r="AT1712" i="3"/>
  <c r="AS1712" i="3"/>
  <c r="AP1712" i="3" s="1"/>
  <c r="AO1712" i="3"/>
  <c r="AK1712" i="3"/>
  <c r="AJ1712" i="3"/>
  <c r="AH1712" i="3"/>
  <c r="AG1712" i="3"/>
  <c r="AF1712" i="3"/>
  <c r="AE1712" i="3"/>
  <c r="AI1712" i="3" s="1"/>
  <c r="AC1712" i="3" a="1"/>
  <c r="AC1712" i="3" s="1"/>
  <c r="AB1712" i="3" a="1"/>
  <c r="AB1712" i="3" s="1"/>
  <c r="Z1712" i="3"/>
  <c r="Y1712" i="3"/>
  <c r="X1712" i="3"/>
  <c r="W1712" i="3"/>
  <c r="V1712" i="3"/>
  <c r="U1712" i="3"/>
  <c r="T1712" i="3"/>
  <c r="S1712" i="3"/>
  <c r="R1712" i="3"/>
  <c r="Q1712" i="3"/>
  <c r="O1712" i="3"/>
  <c r="N1712" i="3"/>
  <c r="N1712" i="3" a="1"/>
  <c r="M1712" i="3"/>
  <c r="L1712" i="3" s="1"/>
  <c r="K1712" i="3"/>
  <c r="AX1711" i="3"/>
  <c r="AY1711" i="3" s="1"/>
  <c r="AT1711" i="3"/>
  <c r="AS1711" i="3"/>
  <c r="AR1711" i="3" s="1"/>
  <c r="AQ1711" i="3"/>
  <c r="AP1711" i="3"/>
  <c r="AO1711" i="3"/>
  <c r="AM1711" i="3"/>
  <c r="AL1711" i="3"/>
  <c r="AH1711" i="3"/>
  <c r="AE1711" i="3"/>
  <c r="AI1711" i="3" s="1"/>
  <c r="AC1711" i="3" a="1"/>
  <c r="AC1711" i="3" s="1"/>
  <c r="AB1711" i="3" a="1"/>
  <c r="AB1711" i="3" s="1"/>
  <c r="Z1711" i="3"/>
  <c r="Y1711" i="3"/>
  <c r="X1711" i="3"/>
  <c r="W1711" i="3"/>
  <c r="V1711" i="3"/>
  <c r="U1711" i="3"/>
  <c r="T1711" i="3"/>
  <c r="S1711" i="3"/>
  <c r="R1711" i="3"/>
  <c r="Q1711" i="3"/>
  <c r="O1711" i="3"/>
  <c r="N1711" i="3" a="1"/>
  <c r="N1711" i="3" s="1"/>
  <c r="M1711" i="3"/>
  <c r="L1711" i="3" s="1"/>
  <c r="K1711" i="3"/>
  <c r="AZ1710" i="3"/>
  <c r="AY1710" i="3"/>
  <c r="AX1710" i="3"/>
  <c r="BA1710" i="3" s="1"/>
  <c r="AV1710" i="3"/>
  <c r="AU1710" i="3"/>
  <c r="AT1710" i="3"/>
  <c r="AS1710" i="3"/>
  <c r="AR1710" i="3"/>
  <c r="AQ1710" i="3"/>
  <c r="AP1710" i="3"/>
  <c r="AO1710" i="3"/>
  <c r="AN1710" i="3"/>
  <c r="AM1710" i="3"/>
  <c r="AL1710" i="3"/>
  <c r="AE1710" i="3"/>
  <c r="AJ1710" i="3" s="1"/>
  <c r="AC1710" i="3" a="1"/>
  <c r="AC1710" i="3" s="1"/>
  <c r="AB1710" i="3" a="1"/>
  <c r="AB1710" i="3" s="1"/>
  <c r="Z1710" i="3"/>
  <c r="Y1710" i="3"/>
  <c r="X1710" i="3"/>
  <c r="W1710" i="3"/>
  <c r="V1710" i="3"/>
  <c r="U1710" i="3"/>
  <c r="T1710" i="3"/>
  <c r="S1710" i="3"/>
  <c r="R1710" i="3"/>
  <c r="Q1710" i="3"/>
  <c r="O1710" i="3"/>
  <c r="N1710" i="3" a="1"/>
  <c r="N1710" i="3" s="1"/>
  <c r="M1710" i="3"/>
  <c r="L1710" i="3" s="1"/>
  <c r="K1710" i="3"/>
  <c r="BA1709" i="3"/>
  <c r="AZ1709" i="3"/>
  <c r="AY1709" i="3"/>
  <c r="AX1709" i="3"/>
  <c r="AW1709" i="3"/>
  <c r="AV1709" i="3"/>
  <c r="AU1709" i="3"/>
  <c r="AT1709" i="3"/>
  <c r="AS1709" i="3"/>
  <c r="AQ1709" i="3" s="1"/>
  <c r="AR1709" i="3"/>
  <c r="AO1709" i="3"/>
  <c r="AN1709" i="3"/>
  <c r="AK1709" i="3"/>
  <c r="AJ1709" i="3"/>
  <c r="AG1709" i="3"/>
  <c r="AF1709" i="3"/>
  <c r="AE1709" i="3"/>
  <c r="AI1709" i="3" s="1"/>
  <c r="AC1709" i="3" a="1"/>
  <c r="AC1709" i="3" s="1"/>
  <c r="AB1709" i="3" a="1"/>
  <c r="AB1709" i="3" s="1"/>
  <c r="Z1709" i="3"/>
  <c r="Y1709" i="3"/>
  <c r="X1709" i="3"/>
  <c r="W1709" i="3"/>
  <c r="V1709" i="3"/>
  <c r="U1709" i="3"/>
  <c r="T1709" i="3"/>
  <c r="S1709" i="3"/>
  <c r="R1709" i="3"/>
  <c r="Q1709" i="3"/>
  <c r="O1709" i="3"/>
  <c r="N1709" i="3" a="1"/>
  <c r="N1709" i="3" s="1"/>
  <c r="M1709" i="3"/>
  <c r="L1709" i="3" s="1"/>
  <c r="K1709" i="3"/>
  <c r="BA1708" i="3"/>
  <c r="AX1708" i="3"/>
  <c r="AZ1708" i="3" s="1"/>
  <c r="AW1708" i="3"/>
  <c r="AT1708" i="3"/>
  <c r="AS1708" i="3"/>
  <c r="AP1708" i="3" s="1"/>
  <c r="AO1708" i="3"/>
  <c r="AK1708" i="3"/>
  <c r="AJ1708" i="3"/>
  <c r="AH1708" i="3"/>
  <c r="AG1708" i="3"/>
  <c r="AF1708" i="3"/>
  <c r="AE1708" i="3"/>
  <c r="AI1708" i="3" s="1"/>
  <c r="AC1708" i="3" a="1"/>
  <c r="AC1708" i="3" s="1"/>
  <c r="AB1708" i="3" a="1"/>
  <c r="AB1708" i="3" s="1"/>
  <c r="Z1708" i="3"/>
  <c r="Y1708" i="3"/>
  <c r="X1708" i="3"/>
  <c r="W1708" i="3"/>
  <c r="V1708" i="3"/>
  <c r="U1708" i="3"/>
  <c r="T1708" i="3"/>
  <c r="S1708" i="3"/>
  <c r="R1708" i="3"/>
  <c r="Q1708" i="3"/>
  <c r="O1708" i="3"/>
  <c r="N1708" i="3"/>
  <c r="N1708" i="3" a="1"/>
  <c r="M1708" i="3"/>
  <c r="L1708" i="3" s="1"/>
  <c r="K1708" i="3"/>
  <c r="AX1707" i="3"/>
  <c r="AY1707" i="3" s="1"/>
  <c r="AT1707" i="3"/>
  <c r="AS1707" i="3"/>
  <c r="AR1707" i="3" s="1"/>
  <c r="AQ1707" i="3"/>
  <c r="AP1707" i="3"/>
  <c r="AO1707" i="3"/>
  <c r="AM1707" i="3"/>
  <c r="AL1707" i="3"/>
  <c r="AH1707" i="3"/>
  <c r="AE1707" i="3"/>
  <c r="AI1707" i="3" s="1"/>
  <c r="AC1707" i="3" a="1"/>
  <c r="AC1707" i="3" s="1"/>
  <c r="AB1707" i="3" a="1"/>
  <c r="AB1707" i="3" s="1"/>
  <c r="Z1707" i="3"/>
  <c r="Y1707" i="3"/>
  <c r="X1707" i="3"/>
  <c r="W1707" i="3"/>
  <c r="V1707" i="3"/>
  <c r="U1707" i="3"/>
  <c r="T1707" i="3"/>
  <c r="S1707" i="3"/>
  <c r="R1707" i="3"/>
  <c r="Q1707" i="3"/>
  <c r="O1707" i="3"/>
  <c r="N1707" i="3"/>
  <c r="N1707" i="3" a="1"/>
  <c r="M1707" i="3"/>
  <c r="L1707" i="3" s="1"/>
  <c r="K1707" i="3"/>
  <c r="AZ1706" i="3"/>
  <c r="AY1706" i="3"/>
  <c r="AX1706" i="3"/>
  <c r="BA1706" i="3" s="1"/>
  <c r="AV1706" i="3"/>
  <c r="AU1706" i="3"/>
  <c r="AT1706" i="3"/>
  <c r="AS1706" i="3"/>
  <c r="AR1706" i="3"/>
  <c r="AQ1706" i="3"/>
  <c r="AP1706" i="3"/>
  <c r="AO1706" i="3"/>
  <c r="AN1706" i="3"/>
  <c r="AM1706" i="3"/>
  <c r="AL1706" i="3"/>
  <c r="AE1706" i="3"/>
  <c r="AJ1706" i="3" s="1"/>
  <c r="AC1706" i="3" a="1"/>
  <c r="AC1706" i="3" s="1"/>
  <c r="AB1706" i="3" a="1"/>
  <c r="AB1706" i="3" s="1"/>
  <c r="Z1706" i="3"/>
  <c r="Y1706" i="3"/>
  <c r="X1706" i="3"/>
  <c r="W1706" i="3"/>
  <c r="V1706" i="3"/>
  <c r="U1706" i="3"/>
  <c r="T1706" i="3"/>
  <c r="S1706" i="3"/>
  <c r="R1706" i="3"/>
  <c r="Q1706" i="3"/>
  <c r="O1706" i="3"/>
  <c r="N1706" i="3" a="1"/>
  <c r="N1706" i="3" s="1"/>
  <c r="M1706" i="3"/>
  <c r="L1706" i="3" s="1"/>
  <c r="K1706" i="3"/>
  <c r="BA1705" i="3"/>
  <c r="AZ1705" i="3"/>
  <c r="AY1705" i="3"/>
  <c r="AX1705" i="3"/>
  <c r="AW1705" i="3"/>
  <c r="AV1705" i="3"/>
  <c r="AU1705" i="3"/>
  <c r="AT1705" i="3"/>
  <c r="AS1705" i="3"/>
  <c r="AQ1705" i="3" s="1"/>
  <c r="AR1705" i="3"/>
  <c r="AO1705" i="3"/>
  <c r="AN1705" i="3"/>
  <c r="AK1705" i="3"/>
  <c r="AJ1705" i="3"/>
  <c r="AG1705" i="3"/>
  <c r="AF1705" i="3"/>
  <c r="AE1705" i="3"/>
  <c r="AI1705" i="3" s="1"/>
  <c r="AC1705" i="3" a="1"/>
  <c r="AC1705" i="3" s="1"/>
  <c r="AB1705" i="3" a="1"/>
  <c r="AB1705" i="3" s="1"/>
  <c r="Z1705" i="3"/>
  <c r="Y1705" i="3"/>
  <c r="X1705" i="3"/>
  <c r="W1705" i="3"/>
  <c r="V1705" i="3"/>
  <c r="U1705" i="3"/>
  <c r="T1705" i="3"/>
  <c r="S1705" i="3"/>
  <c r="R1705" i="3"/>
  <c r="Q1705" i="3"/>
  <c r="O1705" i="3"/>
  <c r="N1705" i="3" a="1"/>
  <c r="N1705" i="3" s="1"/>
  <c r="M1705" i="3"/>
  <c r="L1705" i="3" s="1"/>
  <c r="K1705" i="3"/>
  <c r="BA1704" i="3"/>
  <c r="AX1704" i="3"/>
  <c r="AZ1704" i="3" s="1"/>
  <c r="AW1704" i="3"/>
  <c r="AT1704" i="3"/>
  <c r="AS1704" i="3"/>
  <c r="AO1704" i="3"/>
  <c r="AK1704" i="3"/>
  <c r="AJ1704" i="3"/>
  <c r="AH1704" i="3"/>
  <c r="AG1704" i="3"/>
  <c r="AF1704" i="3"/>
  <c r="AE1704" i="3"/>
  <c r="AI1704" i="3" s="1"/>
  <c r="AC1704" i="3" a="1"/>
  <c r="AC1704" i="3" s="1"/>
  <c r="AB1704" i="3" a="1"/>
  <c r="AB1704" i="3" s="1"/>
  <c r="Z1704" i="3"/>
  <c r="Y1704" i="3"/>
  <c r="X1704" i="3"/>
  <c r="W1704" i="3"/>
  <c r="V1704" i="3"/>
  <c r="U1704" i="3"/>
  <c r="T1704" i="3"/>
  <c r="S1704" i="3"/>
  <c r="R1704" i="3"/>
  <c r="Q1704" i="3"/>
  <c r="O1704" i="3"/>
  <c r="N1704" i="3" a="1"/>
  <c r="N1704" i="3" s="1"/>
  <c r="M1704" i="3"/>
  <c r="L1704" i="3" s="1"/>
  <c r="K1704" i="3"/>
  <c r="AX1703" i="3"/>
  <c r="AT1703" i="3"/>
  <c r="AS1703" i="3"/>
  <c r="AR1703" i="3" s="1"/>
  <c r="AQ1703" i="3"/>
  <c r="AP1703" i="3"/>
  <c r="AO1703" i="3"/>
  <c r="AM1703" i="3"/>
  <c r="AL1703" i="3"/>
  <c r="AH1703" i="3"/>
  <c r="AE1703" i="3"/>
  <c r="AI1703" i="3" s="1"/>
  <c r="AC1703" i="3" a="1"/>
  <c r="AC1703" i="3" s="1"/>
  <c r="AB1703" i="3" a="1"/>
  <c r="AB1703" i="3" s="1"/>
  <c r="Z1703" i="3"/>
  <c r="Y1703" i="3"/>
  <c r="X1703" i="3"/>
  <c r="W1703" i="3"/>
  <c r="V1703" i="3"/>
  <c r="U1703" i="3"/>
  <c r="T1703" i="3"/>
  <c r="S1703" i="3"/>
  <c r="R1703" i="3"/>
  <c r="Q1703" i="3"/>
  <c r="O1703" i="3"/>
  <c r="N1703" i="3" a="1"/>
  <c r="N1703" i="3" s="1"/>
  <c r="M1703" i="3"/>
  <c r="L1703" i="3" s="1"/>
  <c r="K1703" i="3"/>
  <c r="AZ1702" i="3"/>
  <c r="AY1702" i="3"/>
  <c r="AX1702" i="3"/>
  <c r="BA1702" i="3" s="1"/>
  <c r="AV1702" i="3"/>
  <c r="AU1702" i="3"/>
  <c r="AT1702" i="3"/>
  <c r="AS1702" i="3"/>
  <c r="AR1702" i="3"/>
  <c r="AQ1702" i="3"/>
  <c r="AP1702" i="3"/>
  <c r="AO1702" i="3"/>
  <c r="AN1702" i="3"/>
  <c r="AM1702" i="3"/>
  <c r="AL1702" i="3"/>
  <c r="AI1702" i="3"/>
  <c r="AE1702" i="3"/>
  <c r="AC1702" i="3" a="1"/>
  <c r="AC1702" i="3" s="1"/>
  <c r="AB1702" i="3" a="1"/>
  <c r="AB1702" i="3" s="1"/>
  <c r="Z1702" i="3"/>
  <c r="Y1702" i="3"/>
  <c r="X1702" i="3"/>
  <c r="W1702" i="3"/>
  <c r="V1702" i="3"/>
  <c r="U1702" i="3"/>
  <c r="T1702" i="3"/>
  <c r="S1702" i="3"/>
  <c r="R1702" i="3"/>
  <c r="Q1702" i="3"/>
  <c r="O1702" i="3"/>
  <c r="N1702" i="3" a="1"/>
  <c r="N1702" i="3" s="1"/>
  <c r="M1702" i="3"/>
  <c r="L1702" i="3" s="1"/>
  <c r="K1702" i="3"/>
  <c r="BA1701" i="3"/>
  <c r="AZ1701" i="3"/>
  <c r="AY1701" i="3"/>
  <c r="AX1701" i="3"/>
  <c r="AW1701" i="3"/>
  <c r="AV1701" i="3"/>
  <c r="AU1701" i="3"/>
  <c r="AT1701" i="3"/>
  <c r="AS1701" i="3"/>
  <c r="AR1701" i="3"/>
  <c r="AO1701" i="3"/>
  <c r="AK1701" i="3"/>
  <c r="AJ1701" i="3"/>
  <c r="AG1701" i="3"/>
  <c r="AF1701" i="3"/>
  <c r="AE1701" i="3"/>
  <c r="AI1701" i="3" s="1"/>
  <c r="AC1701" i="3" a="1"/>
  <c r="AC1701" i="3" s="1"/>
  <c r="AB1701" i="3" a="1"/>
  <c r="AB1701" i="3" s="1"/>
  <c r="Z1701" i="3"/>
  <c r="Y1701" i="3"/>
  <c r="X1701" i="3"/>
  <c r="W1701" i="3"/>
  <c r="V1701" i="3"/>
  <c r="U1701" i="3"/>
  <c r="T1701" i="3"/>
  <c r="S1701" i="3"/>
  <c r="R1701" i="3"/>
  <c r="Q1701" i="3"/>
  <c r="O1701" i="3"/>
  <c r="N1701" i="3"/>
  <c r="N1701" i="3" a="1"/>
  <c r="M1701" i="3"/>
  <c r="L1701" i="3" s="1"/>
  <c r="K1701" i="3"/>
  <c r="BA1700" i="3"/>
  <c r="AX1700" i="3"/>
  <c r="AS1700" i="3"/>
  <c r="AP1700" i="3" s="1"/>
  <c r="AK1700" i="3"/>
  <c r="AJ1700" i="3"/>
  <c r="AH1700" i="3"/>
  <c r="AG1700" i="3"/>
  <c r="AF1700" i="3"/>
  <c r="AE1700" i="3"/>
  <c r="AI1700" i="3" s="1"/>
  <c r="AC1700" i="3" a="1"/>
  <c r="AC1700" i="3" s="1"/>
  <c r="AB1700" i="3" a="1"/>
  <c r="AB1700" i="3" s="1"/>
  <c r="Z1700" i="3"/>
  <c r="Y1700" i="3"/>
  <c r="X1700" i="3"/>
  <c r="W1700" i="3"/>
  <c r="V1700" i="3"/>
  <c r="U1700" i="3"/>
  <c r="T1700" i="3"/>
  <c r="S1700" i="3"/>
  <c r="R1700" i="3"/>
  <c r="Q1700" i="3"/>
  <c r="O1700" i="3"/>
  <c r="N1700" i="3"/>
  <c r="N1700" i="3" a="1"/>
  <c r="M1700" i="3"/>
  <c r="L1700" i="3" s="1"/>
  <c r="K1700" i="3"/>
  <c r="AX1699" i="3"/>
  <c r="AU1699" i="3"/>
  <c r="AS1699" i="3"/>
  <c r="AR1699" i="3" s="1"/>
  <c r="AQ1699" i="3"/>
  <c r="AP1699" i="3"/>
  <c r="AO1699" i="3"/>
  <c r="AM1699" i="3"/>
  <c r="AL1699" i="3"/>
  <c r="AI1699" i="3"/>
  <c r="AH1699" i="3"/>
  <c r="AE1699" i="3"/>
  <c r="AC1699" i="3" a="1"/>
  <c r="AC1699" i="3" s="1"/>
  <c r="AB1699" i="3" a="1"/>
  <c r="AB1699" i="3" s="1"/>
  <c r="Z1699" i="3"/>
  <c r="Y1699" i="3"/>
  <c r="X1699" i="3"/>
  <c r="W1699" i="3"/>
  <c r="V1699" i="3"/>
  <c r="U1699" i="3"/>
  <c r="T1699" i="3"/>
  <c r="S1699" i="3"/>
  <c r="R1699" i="3"/>
  <c r="Q1699" i="3"/>
  <c r="O1699" i="3"/>
  <c r="N1699" i="3"/>
  <c r="N1699" i="3" a="1"/>
  <c r="M1699" i="3"/>
  <c r="L1699" i="3" s="1"/>
  <c r="K1699" i="3"/>
  <c r="AZ1698" i="3"/>
  <c r="AY1698" i="3"/>
  <c r="AX1698" i="3"/>
  <c r="BA1698" i="3" s="1"/>
  <c r="AV1698" i="3"/>
  <c r="AU1698" i="3"/>
  <c r="AT1698" i="3"/>
  <c r="AS1698" i="3"/>
  <c r="AR1698" i="3"/>
  <c r="AQ1698" i="3"/>
  <c r="AP1698" i="3"/>
  <c r="AO1698" i="3"/>
  <c r="AN1698" i="3"/>
  <c r="AM1698" i="3"/>
  <c r="AL1698" i="3"/>
  <c r="AI1698" i="3"/>
  <c r="AF1698" i="3"/>
  <c r="AE1698" i="3"/>
  <c r="AJ1698" i="3" s="1"/>
  <c r="AC1698" i="3" a="1"/>
  <c r="AC1698" i="3" s="1"/>
  <c r="AB1698" i="3" a="1"/>
  <c r="AB1698" i="3" s="1"/>
  <c r="Z1698" i="3"/>
  <c r="Y1698" i="3"/>
  <c r="X1698" i="3"/>
  <c r="W1698" i="3"/>
  <c r="V1698" i="3"/>
  <c r="U1698" i="3"/>
  <c r="T1698" i="3"/>
  <c r="S1698" i="3"/>
  <c r="R1698" i="3"/>
  <c r="Q1698" i="3"/>
  <c r="O1698" i="3"/>
  <c r="N1698" i="3" a="1"/>
  <c r="N1698" i="3" s="1"/>
  <c r="M1698" i="3"/>
  <c r="L1698" i="3" s="1"/>
  <c r="K1698" i="3"/>
  <c r="BA1697" i="3"/>
  <c r="AZ1697" i="3"/>
  <c r="AY1697" i="3"/>
  <c r="AX1697" i="3"/>
  <c r="AW1697" i="3"/>
  <c r="AV1697" i="3"/>
  <c r="AU1697" i="3"/>
  <c r="AT1697" i="3"/>
  <c r="AS1697" i="3"/>
  <c r="AR1697" i="3"/>
  <c r="AK1697" i="3"/>
  <c r="AJ1697" i="3"/>
  <c r="AG1697" i="3"/>
  <c r="AF1697" i="3"/>
  <c r="AE1697" i="3"/>
  <c r="AI1697" i="3" s="1"/>
  <c r="AC1697" i="3" a="1"/>
  <c r="AC1697" i="3" s="1"/>
  <c r="AB1697" i="3" a="1"/>
  <c r="AB1697" i="3" s="1"/>
  <c r="Z1697" i="3"/>
  <c r="Y1697" i="3"/>
  <c r="X1697" i="3"/>
  <c r="W1697" i="3"/>
  <c r="V1697" i="3"/>
  <c r="U1697" i="3"/>
  <c r="T1697" i="3"/>
  <c r="S1697" i="3"/>
  <c r="R1697" i="3"/>
  <c r="Q1697" i="3"/>
  <c r="O1697" i="3"/>
  <c r="N1697" i="3" a="1"/>
  <c r="N1697" i="3" s="1"/>
  <c r="M1697" i="3"/>
  <c r="L1697" i="3" s="1"/>
  <c r="K1697" i="3"/>
  <c r="BA1696" i="3"/>
  <c r="AX1696" i="3"/>
  <c r="AW1696" i="3" s="1"/>
  <c r="AS1696" i="3"/>
  <c r="AK1696" i="3"/>
  <c r="AJ1696" i="3"/>
  <c r="AH1696" i="3"/>
  <c r="AG1696" i="3"/>
  <c r="AF1696" i="3"/>
  <c r="AE1696" i="3"/>
  <c r="AI1696" i="3" s="1"/>
  <c r="AC1696" i="3" a="1"/>
  <c r="AC1696" i="3" s="1"/>
  <c r="AB1696" i="3" a="1"/>
  <c r="AB1696" i="3" s="1"/>
  <c r="Z1696" i="3"/>
  <c r="Y1696" i="3"/>
  <c r="X1696" i="3"/>
  <c r="W1696" i="3"/>
  <c r="V1696" i="3"/>
  <c r="U1696" i="3"/>
  <c r="T1696" i="3"/>
  <c r="S1696" i="3"/>
  <c r="R1696" i="3"/>
  <c r="Q1696" i="3"/>
  <c r="O1696" i="3"/>
  <c r="N1696" i="3"/>
  <c r="N1696" i="3" a="1"/>
  <c r="M1696" i="3"/>
  <c r="L1696" i="3" s="1"/>
  <c r="K1696" i="3"/>
  <c r="AX1695" i="3"/>
  <c r="AU1695" i="3"/>
  <c r="AS1695" i="3"/>
  <c r="AR1695" i="3" s="1"/>
  <c r="AQ1695" i="3"/>
  <c r="AP1695" i="3"/>
  <c r="AO1695" i="3"/>
  <c r="AM1695" i="3"/>
  <c r="AL1695" i="3"/>
  <c r="AI1695" i="3"/>
  <c r="AH1695" i="3"/>
  <c r="AE1695" i="3"/>
  <c r="AC1695" i="3" a="1"/>
  <c r="AC1695" i="3" s="1"/>
  <c r="AB1695" i="3" a="1"/>
  <c r="AB1695" i="3" s="1"/>
  <c r="Z1695" i="3"/>
  <c r="Y1695" i="3"/>
  <c r="X1695" i="3"/>
  <c r="W1695" i="3"/>
  <c r="V1695" i="3"/>
  <c r="U1695" i="3"/>
  <c r="T1695" i="3"/>
  <c r="S1695" i="3"/>
  <c r="R1695" i="3"/>
  <c r="Q1695" i="3"/>
  <c r="O1695" i="3"/>
  <c r="N1695" i="3" a="1"/>
  <c r="N1695" i="3" s="1"/>
  <c r="M1695" i="3"/>
  <c r="L1695" i="3" s="1"/>
  <c r="K1695" i="3"/>
  <c r="AZ1694" i="3"/>
  <c r="AY1694" i="3"/>
  <c r="AX1694" i="3"/>
  <c r="BA1694" i="3" s="1"/>
  <c r="AV1694" i="3"/>
  <c r="AU1694" i="3"/>
  <c r="AT1694" i="3"/>
  <c r="AS1694" i="3"/>
  <c r="AR1694" i="3"/>
  <c r="AQ1694" i="3"/>
  <c r="AP1694" i="3"/>
  <c r="AO1694" i="3"/>
  <c r="AN1694" i="3"/>
  <c r="AM1694" i="3"/>
  <c r="AL1694" i="3"/>
  <c r="AF1694" i="3"/>
  <c r="AE1694" i="3"/>
  <c r="AJ1694" i="3" s="1"/>
  <c r="AC1694" i="3" a="1"/>
  <c r="AC1694" i="3" s="1"/>
  <c r="AB1694" i="3" a="1"/>
  <c r="AB1694" i="3" s="1"/>
  <c r="Z1694" i="3"/>
  <c r="Y1694" i="3"/>
  <c r="X1694" i="3"/>
  <c r="W1694" i="3"/>
  <c r="V1694" i="3"/>
  <c r="U1694" i="3"/>
  <c r="T1694" i="3"/>
  <c r="S1694" i="3"/>
  <c r="R1694" i="3"/>
  <c r="Q1694" i="3"/>
  <c r="O1694" i="3"/>
  <c r="N1694" i="3" a="1"/>
  <c r="N1694" i="3" s="1"/>
  <c r="M1694" i="3"/>
  <c r="L1694" i="3" s="1"/>
  <c r="K1694" i="3"/>
  <c r="BA1693" i="3"/>
  <c r="AZ1693" i="3"/>
  <c r="AY1693" i="3"/>
  <c r="AX1693" i="3"/>
  <c r="AW1693" i="3"/>
  <c r="AV1693" i="3"/>
  <c r="AU1693" i="3"/>
  <c r="AT1693" i="3"/>
  <c r="AS1693" i="3"/>
  <c r="AR1693" i="3"/>
  <c r="AO1693" i="3"/>
  <c r="AN1693" i="3"/>
  <c r="AK1693" i="3"/>
  <c r="AJ1693" i="3"/>
  <c r="AG1693" i="3"/>
  <c r="AF1693" i="3"/>
  <c r="AE1693" i="3"/>
  <c r="AI1693" i="3" s="1"/>
  <c r="AC1693" i="3" a="1"/>
  <c r="AC1693" i="3" s="1"/>
  <c r="AB1693" i="3" a="1"/>
  <c r="AB1693" i="3" s="1"/>
  <c r="Z1693" i="3"/>
  <c r="Y1693" i="3"/>
  <c r="X1693" i="3"/>
  <c r="W1693" i="3"/>
  <c r="V1693" i="3"/>
  <c r="U1693" i="3"/>
  <c r="T1693" i="3"/>
  <c r="S1693" i="3"/>
  <c r="R1693" i="3"/>
  <c r="Q1693" i="3"/>
  <c r="O1693" i="3"/>
  <c r="N1693" i="3" a="1"/>
  <c r="N1693" i="3" s="1"/>
  <c r="M1693" i="3"/>
  <c r="L1693" i="3" s="1"/>
  <c r="K1693" i="3"/>
  <c r="AX1692" i="3"/>
  <c r="AW1692" i="3" s="1"/>
  <c r="AS1692" i="3"/>
  <c r="AO1692" i="3" s="1"/>
  <c r="AP1692" i="3"/>
  <c r="AK1692" i="3"/>
  <c r="AJ1692" i="3"/>
  <c r="AH1692" i="3"/>
  <c r="AG1692" i="3"/>
  <c r="AF1692" i="3"/>
  <c r="AE1692" i="3"/>
  <c r="AI1692" i="3" s="1"/>
  <c r="AC1692" i="3" a="1"/>
  <c r="AC1692" i="3" s="1"/>
  <c r="AB1692" i="3" a="1"/>
  <c r="AB1692" i="3" s="1"/>
  <c r="Z1692" i="3"/>
  <c r="Y1692" i="3"/>
  <c r="X1692" i="3"/>
  <c r="W1692" i="3"/>
  <c r="V1692" i="3"/>
  <c r="U1692" i="3"/>
  <c r="T1692" i="3"/>
  <c r="S1692" i="3"/>
  <c r="R1692" i="3"/>
  <c r="Q1692" i="3"/>
  <c r="O1692" i="3"/>
  <c r="N1692" i="3"/>
  <c r="N1692" i="3" a="1"/>
  <c r="M1692" i="3"/>
  <c r="L1692" i="3" s="1"/>
  <c r="K1692" i="3"/>
  <c r="AX1691" i="3"/>
  <c r="AW1691" i="3" s="1"/>
  <c r="AS1691" i="3"/>
  <c r="AQ1691" i="3" s="1"/>
  <c r="AM1691" i="3"/>
  <c r="AL1691" i="3"/>
  <c r="AI1691" i="3"/>
  <c r="AH1691" i="3"/>
  <c r="AG1691" i="3"/>
  <c r="AE1691" i="3"/>
  <c r="AC1691" i="3" a="1"/>
  <c r="AC1691" i="3" s="1"/>
  <c r="AB1691" i="3" a="1"/>
  <c r="AB1691" i="3" s="1"/>
  <c r="Z1691" i="3"/>
  <c r="Y1691" i="3"/>
  <c r="X1691" i="3"/>
  <c r="W1691" i="3"/>
  <c r="V1691" i="3"/>
  <c r="U1691" i="3"/>
  <c r="T1691" i="3"/>
  <c r="S1691" i="3"/>
  <c r="R1691" i="3"/>
  <c r="Q1691" i="3"/>
  <c r="O1691" i="3"/>
  <c r="N1691" i="3"/>
  <c r="N1691" i="3" a="1"/>
  <c r="M1691" i="3"/>
  <c r="L1691" i="3" s="1"/>
  <c r="K1691" i="3"/>
  <c r="AZ1690" i="3"/>
  <c r="AX1690" i="3"/>
  <c r="AY1690" i="3" s="1"/>
  <c r="AV1690" i="3"/>
  <c r="AU1690" i="3"/>
  <c r="AS1690" i="3"/>
  <c r="AR1690" i="3"/>
  <c r="AQ1690" i="3"/>
  <c r="AP1690" i="3"/>
  <c r="AO1690" i="3"/>
  <c r="AN1690" i="3"/>
  <c r="AM1690" i="3"/>
  <c r="AL1690" i="3"/>
  <c r="AI1690" i="3"/>
  <c r="AH1690" i="3"/>
  <c r="AE1690" i="3"/>
  <c r="AF1690" i="3" s="1"/>
  <c r="AC1690" i="3" a="1"/>
  <c r="AC1690" i="3" s="1"/>
  <c r="AB1690" i="3" a="1"/>
  <c r="AB1690" i="3" s="1"/>
  <c r="Z1690" i="3"/>
  <c r="Y1690" i="3"/>
  <c r="X1690" i="3"/>
  <c r="W1690" i="3"/>
  <c r="V1690" i="3"/>
  <c r="U1690" i="3"/>
  <c r="T1690" i="3"/>
  <c r="S1690" i="3"/>
  <c r="R1690" i="3"/>
  <c r="Q1690" i="3"/>
  <c r="O1690" i="3"/>
  <c r="N1690" i="3" a="1"/>
  <c r="N1690" i="3" s="1"/>
  <c r="M1690" i="3"/>
  <c r="L1690" i="3" s="1"/>
  <c r="K1690" i="3"/>
  <c r="BA1689" i="3"/>
  <c r="AZ1689" i="3"/>
  <c r="AY1689" i="3"/>
  <c r="AX1689" i="3"/>
  <c r="AW1689" i="3"/>
  <c r="AV1689" i="3"/>
  <c r="AU1689" i="3"/>
  <c r="AT1689" i="3"/>
  <c r="AS1689" i="3"/>
  <c r="AO1689" i="3" s="1"/>
  <c r="AR1689" i="3"/>
  <c r="AQ1689" i="3"/>
  <c r="AN1689" i="3"/>
  <c r="AM1689" i="3"/>
  <c r="AK1689" i="3"/>
  <c r="AI1689" i="3"/>
  <c r="AG1689" i="3"/>
  <c r="AF1689" i="3"/>
  <c r="AE1689" i="3"/>
  <c r="AH1689" i="3" s="1"/>
  <c r="AC1689" i="3" a="1"/>
  <c r="AC1689" i="3" s="1"/>
  <c r="AB1689" i="3" a="1"/>
  <c r="AB1689" i="3" s="1"/>
  <c r="Z1689" i="3"/>
  <c r="Y1689" i="3"/>
  <c r="X1689" i="3"/>
  <c r="W1689" i="3"/>
  <c r="V1689" i="3"/>
  <c r="U1689" i="3"/>
  <c r="T1689" i="3"/>
  <c r="S1689" i="3"/>
  <c r="R1689" i="3"/>
  <c r="Q1689" i="3"/>
  <c r="O1689" i="3"/>
  <c r="N1689" i="3" a="1"/>
  <c r="N1689" i="3" s="1"/>
  <c r="M1689" i="3"/>
  <c r="L1689" i="3" s="1"/>
  <c r="K1689" i="3"/>
  <c r="AX1688" i="3"/>
  <c r="AW1688" i="3" s="1"/>
  <c r="AS1688" i="3"/>
  <c r="AQ1688" i="3" s="1"/>
  <c r="AN1688" i="3"/>
  <c r="AK1688" i="3"/>
  <c r="AJ1688" i="3"/>
  <c r="AH1688" i="3"/>
  <c r="AG1688" i="3"/>
  <c r="AF1688" i="3"/>
  <c r="AE1688" i="3"/>
  <c r="AI1688" i="3" s="1"/>
  <c r="AC1688" i="3" a="1"/>
  <c r="AC1688" i="3" s="1"/>
  <c r="AB1688" i="3" a="1"/>
  <c r="AB1688" i="3" s="1"/>
  <c r="Z1688" i="3"/>
  <c r="Y1688" i="3"/>
  <c r="X1688" i="3"/>
  <c r="W1688" i="3"/>
  <c r="V1688" i="3"/>
  <c r="U1688" i="3"/>
  <c r="T1688" i="3"/>
  <c r="S1688" i="3"/>
  <c r="R1688" i="3"/>
  <c r="Q1688" i="3"/>
  <c r="O1688" i="3"/>
  <c r="N1688" i="3" a="1"/>
  <c r="N1688" i="3" s="1"/>
  <c r="M1688" i="3"/>
  <c r="L1688" i="3" s="1"/>
  <c r="K1688" i="3"/>
  <c r="BA1687" i="3"/>
  <c r="AX1687" i="3"/>
  <c r="AY1687" i="3" s="1"/>
  <c r="AW1687" i="3"/>
  <c r="AT1687" i="3"/>
  <c r="AS1687" i="3"/>
  <c r="AQ1687" i="3" s="1"/>
  <c r="AO1687" i="3"/>
  <c r="AK1687" i="3"/>
  <c r="AH1687" i="3"/>
  <c r="AG1687" i="3"/>
  <c r="AE1687" i="3"/>
  <c r="AI1687" i="3" s="1"/>
  <c r="AC1687" i="3" a="1"/>
  <c r="AC1687" i="3" s="1"/>
  <c r="AB1687" i="3" a="1"/>
  <c r="AB1687" i="3" s="1"/>
  <c r="Z1687" i="3"/>
  <c r="Y1687" i="3"/>
  <c r="X1687" i="3"/>
  <c r="W1687" i="3"/>
  <c r="V1687" i="3"/>
  <c r="U1687" i="3"/>
  <c r="T1687" i="3"/>
  <c r="S1687" i="3"/>
  <c r="R1687" i="3"/>
  <c r="Q1687" i="3"/>
  <c r="O1687" i="3"/>
  <c r="N1687" i="3" a="1"/>
  <c r="N1687" i="3" s="1"/>
  <c r="M1687" i="3"/>
  <c r="L1687" i="3" s="1"/>
  <c r="K1687" i="3"/>
  <c r="AX1686" i="3"/>
  <c r="AZ1686" i="3" s="1"/>
  <c r="AT1686" i="3"/>
  <c r="AS1686" i="3"/>
  <c r="AR1686" i="3"/>
  <c r="AQ1686" i="3"/>
  <c r="AP1686" i="3"/>
  <c r="AO1686" i="3"/>
  <c r="AN1686" i="3"/>
  <c r="AM1686" i="3"/>
  <c r="AL1686" i="3"/>
  <c r="AH1686" i="3"/>
  <c r="AE1686" i="3"/>
  <c r="AJ1686" i="3" s="1"/>
  <c r="AC1686" i="3" a="1"/>
  <c r="AC1686" i="3" s="1"/>
  <c r="AB1686" i="3" a="1"/>
  <c r="AB1686" i="3" s="1"/>
  <c r="Z1686" i="3"/>
  <c r="Y1686" i="3"/>
  <c r="X1686" i="3"/>
  <c r="W1686" i="3"/>
  <c r="V1686" i="3"/>
  <c r="U1686" i="3"/>
  <c r="T1686" i="3"/>
  <c r="S1686" i="3"/>
  <c r="R1686" i="3"/>
  <c r="Q1686" i="3"/>
  <c r="O1686" i="3"/>
  <c r="N1686" i="3" a="1"/>
  <c r="N1686" i="3" s="1"/>
  <c r="M1686" i="3"/>
  <c r="L1686" i="3" s="1"/>
  <c r="K1686" i="3"/>
  <c r="BA1685" i="3"/>
  <c r="AZ1685" i="3"/>
  <c r="AY1685" i="3"/>
  <c r="AX1685" i="3"/>
  <c r="AW1685" i="3"/>
  <c r="AV1685" i="3"/>
  <c r="AU1685" i="3"/>
  <c r="AT1685" i="3"/>
  <c r="AS1685" i="3"/>
  <c r="AP1685" i="3" s="1"/>
  <c r="AR1685" i="3"/>
  <c r="AQ1685" i="3"/>
  <c r="AO1685" i="3"/>
  <c r="AN1685" i="3"/>
  <c r="AM1685" i="3"/>
  <c r="AE1685" i="3"/>
  <c r="AK1685" i="3" s="1"/>
  <c r="AC1685" i="3" a="1"/>
  <c r="AC1685" i="3" s="1"/>
  <c r="AB1685" i="3" a="1"/>
  <c r="AB1685" i="3" s="1"/>
  <c r="Z1685" i="3"/>
  <c r="Y1685" i="3"/>
  <c r="X1685" i="3"/>
  <c r="W1685" i="3"/>
  <c r="V1685" i="3"/>
  <c r="U1685" i="3"/>
  <c r="T1685" i="3"/>
  <c r="S1685" i="3"/>
  <c r="R1685" i="3"/>
  <c r="Q1685" i="3"/>
  <c r="O1685" i="3"/>
  <c r="N1685" i="3" a="1"/>
  <c r="N1685" i="3" s="1"/>
  <c r="M1685" i="3"/>
  <c r="L1685" i="3" s="1"/>
  <c r="K1685" i="3"/>
  <c r="BA1684" i="3"/>
  <c r="AZ1684" i="3"/>
  <c r="AX1684" i="3"/>
  <c r="AY1684" i="3" s="1"/>
  <c r="AW1684" i="3"/>
  <c r="AV1684" i="3"/>
  <c r="AT1684" i="3"/>
  <c r="AS1684" i="3"/>
  <c r="AP1684" i="3" s="1"/>
  <c r="AR1684" i="3"/>
  <c r="AO1684" i="3"/>
  <c r="AN1684" i="3"/>
  <c r="AK1684" i="3"/>
  <c r="AJ1684" i="3"/>
  <c r="AH1684" i="3"/>
  <c r="AG1684" i="3"/>
  <c r="AF1684" i="3"/>
  <c r="AE1684" i="3"/>
  <c r="AI1684" i="3" s="1"/>
  <c r="AC1684" i="3" a="1"/>
  <c r="AC1684" i="3" s="1"/>
  <c r="AB1684" i="3" a="1"/>
  <c r="AB1684" i="3" s="1"/>
  <c r="Z1684" i="3"/>
  <c r="Y1684" i="3"/>
  <c r="X1684" i="3"/>
  <c r="W1684" i="3"/>
  <c r="V1684" i="3"/>
  <c r="U1684" i="3"/>
  <c r="T1684" i="3"/>
  <c r="S1684" i="3"/>
  <c r="R1684" i="3"/>
  <c r="Q1684" i="3"/>
  <c r="O1684" i="3"/>
  <c r="N1684" i="3" a="1"/>
  <c r="N1684" i="3" s="1"/>
  <c r="M1684" i="3"/>
  <c r="L1684" i="3" s="1"/>
  <c r="K1684" i="3"/>
  <c r="BA1683" i="3"/>
  <c r="AX1683" i="3"/>
  <c r="AY1683" i="3" s="1"/>
  <c r="AW1683" i="3"/>
  <c r="AT1683" i="3"/>
  <c r="AS1683" i="3"/>
  <c r="AQ1683" i="3" s="1"/>
  <c r="AO1683" i="3"/>
  <c r="AK1683" i="3"/>
  <c r="AH1683" i="3"/>
  <c r="AG1683" i="3"/>
  <c r="AE1683" i="3"/>
  <c r="AI1683" i="3" s="1"/>
  <c r="AC1683" i="3" a="1"/>
  <c r="AC1683" i="3" s="1"/>
  <c r="AB1683" i="3" a="1"/>
  <c r="AB1683" i="3" s="1"/>
  <c r="Z1683" i="3"/>
  <c r="Y1683" i="3"/>
  <c r="X1683" i="3"/>
  <c r="W1683" i="3"/>
  <c r="V1683" i="3"/>
  <c r="U1683" i="3"/>
  <c r="T1683" i="3"/>
  <c r="S1683" i="3"/>
  <c r="R1683" i="3"/>
  <c r="Q1683" i="3"/>
  <c r="O1683" i="3"/>
  <c r="N1683" i="3"/>
  <c r="N1683" i="3" a="1"/>
  <c r="M1683" i="3"/>
  <c r="L1683" i="3" s="1"/>
  <c r="K1683" i="3"/>
  <c r="AX1682" i="3"/>
  <c r="AZ1682" i="3" s="1"/>
  <c r="AT1682" i="3"/>
  <c r="AS1682" i="3"/>
  <c r="AR1682" i="3"/>
  <c r="AQ1682" i="3"/>
  <c r="AP1682" i="3"/>
  <c r="AO1682" i="3"/>
  <c r="AN1682" i="3"/>
  <c r="AM1682" i="3"/>
  <c r="AL1682" i="3"/>
  <c r="AH1682" i="3"/>
  <c r="AE1682" i="3"/>
  <c r="AJ1682" i="3" s="1"/>
  <c r="AC1682" i="3" a="1"/>
  <c r="AC1682" i="3" s="1"/>
  <c r="AB1682" i="3" a="1"/>
  <c r="AB1682" i="3" s="1"/>
  <c r="Z1682" i="3"/>
  <c r="Y1682" i="3"/>
  <c r="X1682" i="3"/>
  <c r="W1682" i="3"/>
  <c r="V1682" i="3"/>
  <c r="U1682" i="3"/>
  <c r="T1682" i="3"/>
  <c r="S1682" i="3"/>
  <c r="R1682" i="3"/>
  <c r="Q1682" i="3"/>
  <c r="O1682" i="3"/>
  <c r="N1682" i="3" a="1"/>
  <c r="N1682" i="3" s="1"/>
  <c r="M1682" i="3"/>
  <c r="L1682" i="3" s="1"/>
  <c r="K1682" i="3"/>
  <c r="BA1681" i="3"/>
  <c r="AZ1681" i="3"/>
  <c r="AY1681" i="3"/>
  <c r="AX1681" i="3"/>
  <c r="AW1681" i="3"/>
  <c r="AV1681" i="3"/>
  <c r="AU1681" i="3"/>
  <c r="AT1681" i="3"/>
  <c r="AS1681" i="3"/>
  <c r="AP1681" i="3" s="1"/>
  <c r="AR1681" i="3"/>
  <c r="AQ1681" i="3"/>
  <c r="AO1681" i="3"/>
  <c r="AN1681" i="3"/>
  <c r="AM1681" i="3"/>
  <c r="AE1681" i="3"/>
  <c r="AK1681" i="3" s="1"/>
  <c r="AC1681" i="3" a="1"/>
  <c r="AC1681" i="3" s="1"/>
  <c r="AB1681" i="3" a="1"/>
  <c r="AB1681" i="3" s="1"/>
  <c r="Z1681" i="3"/>
  <c r="Y1681" i="3"/>
  <c r="X1681" i="3"/>
  <c r="W1681" i="3"/>
  <c r="V1681" i="3"/>
  <c r="U1681" i="3"/>
  <c r="T1681" i="3"/>
  <c r="S1681" i="3"/>
  <c r="R1681" i="3"/>
  <c r="Q1681" i="3"/>
  <c r="O1681" i="3"/>
  <c r="N1681" i="3" a="1"/>
  <c r="N1681" i="3" s="1"/>
  <c r="M1681" i="3"/>
  <c r="L1681" i="3" s="1"/>
  <c r="K1681" i="3"/>
  <c r="BA1680" i="3"/>
  <c r="AZ1680" i="3"/>
  <c r="AX1680" i="3"/>
  <c r="AY1680" i="3" s="1"/>
  <c r="AW1680" i="3"/>
  <c r="AV1680" i="3"/>
  <c r="AT1680" i="3"/>
  <c r="AS1680" i="3"/>
  <c r="AP1680" i="3" s="1"/>
  <c r="AR1680" i="3"/>
  <c r="AO1680" i="3"/>
  <c r="AN1680" i="3"/>
  <c r="AK1680" i="3"/>
  <c r="AJ1680" i="3"/>
  <c r="AH1680" i="3"/>
  <c r="AG1680" i="3"/>
  <c r="AF1680" i="3"/>
  <c r="AE1680" i="3"/>
  <c r="AI1680" i="3" s="1"/>
  <c r="AC1680" i="3" a="1"/>
  <c r="AC1680" i="3" s="1"/>
  <c r="AB1680" i="3" a="1"/>
  <c r="AB1680" i="3" s="1"/>
  <c r="Z1680" i="3"/>
  <c r="Y1680" i="3"/>
  <c r="X1680" i="3"/>
  <c r="W1680" i="3"/>
  <c r="V1680" i="3"/>
  <c r="U1680" i="3"/>
  <c r="T1680" i="3"/>
  <c r="S1680" i="3"/>
  <c r="R1680" i="3"/>
  <c r="Q1680" i="3"/>
  <c r="O1680" i="3"/>
  <c r="N1680" i="3" a="1"/>
  <c r="N1680" i="3" s="1"/>
  <c r="M1680" i="3"/>
  <c r="L1680" i="3" s="1"/>
  <c r="K1680" i="3"/>
  <c r="BA1679" i="3"/>
  <c r="AX1679" i="3"/>
  <c r="AY1679" i="3" s="1"/>
  <c r="AW1679" i="3"/>
  <c r="AT1679" i="3"/>
  <c r="AS1679" i="3"/>
  <c r="AQ1679" i="3" s="1"/>
  <c r="AO1679" i="3"/>
  <c r="AK1679" i="3"/>
  <c r="AH1679" i="3"/>
  <c r="AG1679" i="3"/>
  <c r="AE1679" i="3"/>
  <c r="AI1679" i="3" s="1"/>
  <c r="AC1679" i="3" a="1"/>
  <c r="AC1679" i="3" s="1"/>
  <c r="AB1679" i="3" a="1"/>
  <c r="AB1679" i="3" s="1"/>
  <c r="Z1679" i="3"/>
  <c r="Y1679" i="3"/>
  <c r="X1679" i="3"/>
  <c r="W1679" i="3"/>
  <c r="V1679" i="3"/>
  <c r="U1679" i="3"/>
  <c r="T1679" i="3"/>
  <c r="S1679" i="3"/>
  <c r="R1679" i="3"/>
  <c r="Q1679" i="3"/>
  <c r="O1679" i="3"/>
  <c r="N1679" i="3"/>
  <c r="N1679" i="3" a="1"/>
  <c r="M1679" i="3"/>
  <c r="L1679" i="3" s="1"/>
  <c r="K1679" i="3"/>
  <c r="AX1678" i="3"/>
  <c r="AZ1678" i="3" s="1"/>
  <c r="AT1678" i="3"/>
  <c r="AS1678" i="3"/>
  <c r="AR1678" i="3"/>
  <c r="AQ1678" i="3"/>
  <c r="AP1678" i="3"/>
  <c r="AO1678" i="3"/>
  <c r="AN1678" i="3"/>
  <c r="AM1678" i="3"/>
  <c r="AL1678" i="3"/>
  <c r="AH1678" i="3"/>
  <c r="AE1678" i="3"/>
  <c r="AJ1678" i="3" s="1"/>
  <c r="AC1678" i="3" a="1"/>
  <c r="AC1678" i="3" s="1"/>
  <c r="AB1678" i="3" a="1"/>
  <c r="AB1678" i="3" s="1"/>
  <c r="Z1678" i="3"/>
  <c r="Y1678" i="3"/>
  <c r="X1678" i="3"/>
  <c r="W1678" i="3"/>
  <c r="V1678" i="3"/>
  <c r="U1678" i="3"/>
  <c r="T1678" i="3"/>
  <c r="S1678" i="3"/>
  <c r="R1678" i="3"/>
  <c r="Q1678" i="3"/>
  <c r="O1678" i="3"/>
  <c r="N1678" i="3" a="1"/>
  <c r="N1678" i="3" s="1"/>
  <c r="M1678" i="3"/>
  <c r="L1678" i="3" s="1"/>
  <c r="K1678" i="3"/>
  <c r="BA1677" i="3"/>
  <c r="AZ1677" i="3"/>
  <c r="AY1677" i="3"/>
  <c r="AX1677" i="3"/>
  <c r="AW1677" i="3"/>
  <c r="AV1677" i="3"/>
  <c r="AU1677" i="3"/>
  <c r="AT1677" i="3"/>
  <c r="AS1677" i="3"/>
  <c r="AP1677" i="3" s="1"/>
  <c r="AR1677" i="3"/>
  <c r="AQ1677" i="3"/>
  <c r="AO1677" i="3"/>
  <c r="AN1677" i="3"/>
  <c r="AM1677" i="3"/>
  <c r="AE1677" i="3"/>
  <c r="AK1677" i="3" s="1"/>
  <c r="AC1677" i="3" a="1"/>
  <c r="AC1677" i="3" s="1"/>
  <c r="AB1677" i="3" a="1"/>
  <c r="AB1677" i="3" s="1"/>
  <c r="Z1677" i="3"/>
  <c r="Y1677" i="3"/>
  <c r="X1677" i="3"/>
  <c r="W1677" i="3"/>
  <c r="V1677" i="3"/>
  <c r="U1677" i="3"/>
  <c r="T1677" i="3"/>
  <c r="S1677" i="3"/>
  <c r="R1677" i="3"/>
  <c r="Q1677" i="3"/>
  <c r="O1677" i="3"/>
  <c r="N1677" i="3" a="1"/>
  <c r="N1677" i="3" s="1"/>
  <c r="M1677" i="3"/>
  <c r="L1677" i="3" s="1"/>
  <c r="K1677" i="3"/>
  <c r="BA1676" i="3"/>
  <c r="AZ1676" i="3"/>
  <c r="AX1676" i="3"/>
  <c r="AY1676" i="3" s="1"/>
  <c r="AW1676" i="3"/>
  <c r="AV1676" i="3"/>
  <c r="AT1676" i="3"/>
  <c r="AS1676" i="3"/>
  <c r="AP1676" i="3" s="1"/>
  <c r="AR1676" i="3"/>
  <c r="AO1676" i="3"/>
  <c r="AN1676" i="3"/>
  <c r="AK1676" i="3"/>
  <c r="AJ1676" i="3"/>
  <c r="AH1676" i="3"/>
  <c r="AG1676" i="3"/>
  <c r="AF1676" i="3"/>
  <c r="AE1676" i="3"/>
  <c r="AI1676" i="3" s="1"/>
  <c r="AC1676" i="3" a="1"/>
  <c r="AC1676" i="3" s="1"/>
  <c r="AB1676" i="3" a="1"/>
  <c r="AB1676" i="3" s="1"/>
  <c r="Z1676" i="3"/>
  <c r="Y1676" i="3"/>
  <c r="X1676" i="3"/>
  <c r="W1676" i="3"/>
  <c r="V1676" i="3"/>
  <c r="U1676" i="3"/>
  <c r="T1676" i="3"/>
  <c r="S1676" i="3"/>
  <c r="R1676" i="3"/>
  <c r="Q1676" i="3"/>
  <c r="O1676" i="3"/>
  <c r="N1676" i="3" a="1"/>
  <c r="N1676" i="3" s="1"/>
  <c r="M1676" i="3"/>
  <c r="L1676" i="3" s="1"/>
  <c r="K1676" i="3"/>
  <c r="BA1675" i="3"/>
  <c r="AX1675" i="3"/>
  <c r="AY1675" i="3" s="1"/>
  <c r="AW1675" i="3"/>
  <c r="AT1675" i="3"/>
  <c r="AS1675" i="3"/>
  <c r="AQ1675" i="3" s="1"/>
  <c r="AO1675" i="3"/>
  <c r="AK1675" i="3"/>
  <c r="AH1675" i="3"/>
  <c r="AG1675" i="3"/>
  <c r="AE1675" i="3"/>
  <c r="AI1675" i="3" s="1"/>
  <c r="AC1675" i="3" a="1"/>
  <c r="AC1675" i="3" s="1"/>
  <c r="AB1675" i="3" a="1"/>
  <c r="AB1675" i="3" s="1"/>
  <c r="Z1675" i="3"/>
  <c r="Y1675" i="3"/>
  <c r="X1675" i="3"/>
  <c r="W1675" i="3"/>
  <c r="V1675" i="3"/>
  <c r="U1675" i="3"/>
  <c r="T1675" i="3"/>
  <c r="S1675" i="3"/>
  <c r="R1675" i="3"/>
  <c r="Q1675" i="3"/>
  <c r="O1675" i="3"/>
  <c r="N1675" i="3"/>
  <c r="N1675" i="3" a="1"/>
  <c r="M1675" i="3"/>
  <c r="L1675" i="3" s="1"/>
  <c r="K1675" i="3"/>
  <c r="AX1674" i="3"/>
  <c r="AZ1674" i="3" s="1"/>
  <c r="AT1674" i="3"/>
  <c r="AS1674" i="3"/>
  <c r="AR1674" i="3"/>
  <c r="AQ1674" i="3"/>
  <c r="AP1674" i="3"/>
  <c r="AO1674" i="3"/>
  <c r="AN1674" i="3"/>
  <c r="AM1674" i="3"/>
  <c r="AL1674" i="3"/>
  <c r="AH1674" i="3"/>
  <c r="AE1674" i="3"/>
  <c r="AJ1674" i="3" s="1"/>
  <c r="AC1674" i="3" a="1"/>
  <c r="AC1674" i="3" s="1"/>
  <c r="AB1674" i="3" a="1"/>
  <c r="AB1674" i="3" s="1"/>
  <c r="Z1674" i="3"/>
  <c r="Y1674" i="3"/>
  <c r="X1674" i="3"/>
  <c r="W1674" i="3"/>
  <c r="V1674" i="3"/>
  <c r="U1674" i="3"/>
  <c r="T1674" i="3"/>
  <c r="S1674" i="3"/>
  <c r="R1674" i="3"/>
  <c r="Q1674" i="3"/>
  <c r="O1674" i="3"/>
  <c r="N1674" i="3" a="1"/>
  <c r="N1674" i="3" s="1"/>
  <c r="M1674" i="3"/>
  <c r="L1674" i="3" s="1"/>
  <c r="K1674" i="3"/>
  <c r="BA1673" i="3"/>
  <c r="AZ1673" i="3"/>
  <c r="AY1673" i="3"/>
  <c r="AX1673" i="3"/>
  <c r="AW1673" i="3"/>
  <c r="AV1673" i="3"/>
  <c r="AU1673" i="3"/>
  <c r="AT1673" i="3"/>
  <c r="AS1673" i="3"/>
  <c r="AP1673" i="3" s="1"/>
  <c r="AR1673" i="3"/>
  <c r="AQ1673" i="3"/>
  <c r="AO1673" i="3"/>
  <c r="AN1673" i="3"/>
  <c r="AM1673" i="3"/>
  <c r="AE1673" i="3"/>
  <c r="AK1673" i="3" s="1"/>
  <c r="AC1673" i="3" a="1"/>
  <c r="AC1673" i="3" s="1"/>
  <c r="AB1673" i="3" a="1"/>
  <c r="AB1673" i="3" s="1"/>
  <c r="Z1673" i="3"/>
  <c r="Y1673" i="3"/>
  <c r="X1673" i="3"/>
  <c r="W1673" i="3"/>
  <c r="V1673" i="3"/>
  <c r="U1673" i="3"/>
  <c r="T1673" i="3"/>
  <c r="S1673" i="3"/>
  <c r="R1673" i="3"/>
  <c r="Q1673" i="3"/>
  <c r="O1673" i="3"/>
  <c r="N1673" i="3" a="1"/>
  <c r="N1673" i="3" s="1"/>
  <c r="M1673" i="3"/>
  <c r="L1673" i="3" s="1"/>
  <c r="K1673" i="3"/>
  <c r="BA1672" i="3"/>
  <c r="AZ1672" i="3"/>
  <c r="AX1672" i="3"/>
  <c r="AY1672" i="3" s="1"/>
  <c r="AW1672" i="3"/>
  <c r="AV1672" i="3"/>
  <c r="AT1672" i="3"/>
  <c r="AS1672" i="3"/>
  <c r="AP1672" i="3" s="1"/>
  <c r="AR1672" i="3"/>
  <c r="AO1672" i="3"/>
  <c r="AN1672" i="3"/>
  <c r="AK1672" i="3"/>
  <c r="AJ1672" i="3"/>
  <c r="AH1672" i="3"/>
  <c r="AG1672" i="3"/>
  <c r="AF1672" i="3"/>
  <c r="AE1672" i="3"/>
  <c r="AI1672" i="3" s="1"/>
  <c r="AC1672" i="3" a="1"/>
  <c r="AC1672" i="3" s="1"/>
  <c r="AB1672" i="3" a="1"/>
  <c r="AB1672" i="3" s="1"/>
  <c r="Z1672" i="3"/>
  <c r="Y1672" i="3"/>
  <c r="X1672" i="3"/>
  <c r="W1672" i="3"/>
  <c r="V1672" i="3"/>
  <c r="U1672" i="3"/>
  <c r="T1672" i="3"/>
  <c r="S1672" i="3"/>
  <c r="R1672" i="3"/>
  <c r="Q1672" i="3"/>
  <c r="O1672" i="3"/>
  <c r="N1672" i="3" a="1"/>
  <c r="N1672" i="3" s="1"/>
  <c r="M1672" i="3"/>
  <c r="L1672" i="3" s="1"/>
  <c r="K1672" i="3"/>
  <c r="BA1671" i="3"/>
  <c r="AX1671" i="3"/>
  <c r="AY1671" i="3" s="1"/>
  <c r="AW1671" i="3"/>
  <c r="AT1671" i="3"/>
  <c r="AS1671" i="3"/>
  <c r="AQ1671" i="3" s="1"/>
  <c r="AO1671" i="3"/>
  <c r="AK1671" i="3"/>
  <c r="AH1671" i="3"/>
  <c r="AG1671" i="3"/>
  <c r="AE1671" i="3"/>
  <c r="AI1671" i="3" s="1"/>
  <c r="AC1671" i="3" a="1"/>
  <c r="AC1671" i="3" s="1"/>
  <c r="AB1671" i="3" a="1"/>
  <c r="AB1671" i="3" s="1"/>
  <c r="Z1671" i="3"/>
  <c r="Y1671" i="3"/>
  <c r="X1671" i="3"/>
  <c r="W1671" i="3"/>
  <c r="V1671" i="3"/>
  <c r="U1671" i="3"/>
  <c r="T1671" i="3"/>
  <c r="S1671" i="3"/>
  <c r="R1671" i="3"/>
  <c r="Q1671" i="3"/>
  <c r="O1671" i="3"/>
  <c r="N1671" i="3" a="1"/>
  <c r="N1671" i="3" s="1"/>
  <c r="M1671" i="3"/>
  <c r="L1671" i="3" s="1"/>
  <c r="K1671" i="3"/>
  <c r="AX1670" i="3"/>
  <c r="AZ1670" i="3" s="1"/>
  <c r="AT1670" i="3"/>
  <c r="AS1670" i="3"/>
  <c r="AR1670" i="3"/>
  <c r="AQ1670" i="3"/>
  <c r="AP1670" i="3"/>
  <c r="AO1670" i="3"/>
  <c r="AN1670" i="3"/>
  <c r="AM1670" i="3"/>
  <c r="AL1670" i="3"/>
  <c r="AH1670" i="3"/>
  <c r="AE1670" i="3"/>
  <c r="AJ1670" i="3" s="1"/>
  <c r="AC1670" i="3" a="1"/>
  <c r="AC1670" i="3" s="1"/>
  <c r="AB1670" i="3" a="1"/>
  <c r="AB1670" i="3" s="1"/>
  <c r="Z1670" i="3"/>
  <c r="Y1670" i="3"/>
  <c r="X1670" i="3"/>
  <c r="W1670" i="3"/>
  <c r="V1670" i="3"/>
  <c r="U1670" i="3"/>
  <c r="T1670" i="3"/>
  <c r="S1670" i="3"/>
  <c r="R1670" i="3"/>
  <c r="Q1670" i="3"/>
  <c r="O1670" i="3"/>
  <c r="N1670" i="3" a="1"/>
  <c r="N1670" i="3" s="1"/>
  <c r="M1670" i="3"/>
  <c r="L1670" i="3" s="1"/>
  <c r="K1670" i="3"/>
  <c r="BA1669" i="3"/>
  <c r="AZ1669" i="3"/>
  <c r="AY1669" i="3"/>
  <c r="AX1669" i="3"/>
  <c r="AW1669" i="3"/>
  <c r="AV1669" i="3"/>
  <c r="AU1669" i="3"/>
  <c r="AT1669" i="3"/>
  <c r="AS1669" i="3"/>
  <c r="AP1669" i="3" s="1"/>
  <c r="AR1669" i="3"/>
  <c r="AQ1669" i="3"/>
  <c r="AO1669" i="3"/>
  <c r="AN1669" i="3"/>
  <c r="AM1669" i="3"/>
  <c r="AE1669" i="3"/>
  <c r="AK1669" i="3" s="1"/>
  <c r="AC1669" i="3" a="1"/>
  <c r="AC1669" i="3" s="1"/>
  <c r="AB1669" i="3" a="1"/>
  <c r="AB1669" i="3" s="1"/>
  <c r="Z1669" i="3"/>
  <c r="Y1669" i="3"/>
  <c r="X1669" i="3"/>
  <c r="W1669" i="3"/>
  <c r="V1669" i="3"/>
  <c r="U1669" i="3"/>
  <c r="T1669" i="3"/>
  <c r="S1669" i="3"/>
  <c r="R1669" i="3"/>
  <c r="Q1669" i="3"/>
  <c r="O1669" i="3"/>
  <c r="N1669" i="3" a="1"/>
  <c r="N1669" i="3" s="1"/>
  <c r="M1669" i="3"/>
  <c r="L1669" i="3" s="1"/>
  <c r="K1669" i="3"/>
  <c r="BA1668" i="3"/>
  <c r="AZ1668" i="3"/>
  <c r="AX1668" i="3"/>
  <c r="AY1668" i="3" s="1"/>
  <c r="AW1668" i="3"/>
  <c r="AV1668" i="3"/>
  <c r="AT1668" i="3"/>
  <c r="AS1668" i="3"/>
  <c r="AP1668" i="3" s="1"/>
  <c r="AR1668" i="3"/>
  <c r="AO1668" i="3"/>
  <c r="AN1668" i="3"/>
  <c r="AK1668" i="3"/>
  <c r="AJ1668" i="3"/>
  <c r="AH1668" i="3"/>
  <c r="AG1668" i="3"/>
  <c r="AF1668" i="3"/>
  <c r="AE1668" i="3"/>
  <c r="AI1668" i="3" s="1"/>
  <c r="AC1668" i="3" a="1"/>
  <c r="AC1668" i="3" s="1"/>
  <c r="AB1668" i="3" a="1"/>
  <c r="AB1668" i="3" s="1"/>
  <c r="Z1668" i="3"/>
  <c r="Y1668" i="3"/>
  <c r="X1668" i="3"/>
  <c r="W1668" i="3"/>
  <c r="V1668" i="3"/>
  <c r="U1668" i="3"/>
  <c r="T1668" i="3"/>
  <c r="S1668" i="3"/>
  <c r="R1668" i="3"/>
  <c r="Q1668" i="3"/>
  <c r="O1668" i="3"/>
  <c r="N1668" i="3" a="1"/>
  <c r="N1668" i="3" s="1"/>
  <c r="M1668" i="3"/>
  <c r="L1668" i="3" s="1"/>
  <c r="K1668" i="3"/>
  <c r="BA1667" i="3"/>
  <c r="AX1667" i="3"/>
  <c r="AY1667" i="3" s="1"/>
  <c r="AW1667" i="3"/>
  <c r="AT1667" i="3"/>
  <c r="AS1667" i="3"/>
  <c r="AQ1667" i="3" s="1"/>
  <c r="AO1667" i="3"/>
  <c r="AK1667" i="3"/>
  <c r="AH1667" i="3"/>
  <c r="AG1667" i="3"/>
  <c r="AE1667" i="3"/>
  <c r="AI1667" i="3" s="1"/>
  <c r="AC1667" i="3" a="1"/>
  <c r="AC1667" i="3" s="1"/>
  <c r="AB1667" i="3" a="1"/>
  <c r="AB1667" i="3" s="1"/>
  <c r="Z1667" i="3"/>
  <c r="Y1667" i="3"/>
  <c r="X1667" i="3"/>
  <c r="W1667" i="3"/>
  <c r="V1667" i="3"/>
  <c r="U1667" i="3"/>
  <c r="T1667" i="3"/>
  <c r="S1667" i="3"/>
  <c r="R1667" i="3"/>
  <c r="Q1667" i="3"/>
  <c r="O1667" i="3"/>
  <c r="N1667" i="3"/>
  <c r="N1667" i="3" a="1"/>
  <c r="M1667" i="3"/>
  <c r="L1667" i="3" s="1"/>
  <c r="K1667" i="3"/>
  <c r="AX1666" i="3"/>
  <c r="AZ1666" i="3" s="1"/>
  <c r="AT1666" i="3"/>
  <c r="AS1666" i="3"/>
  <c r="AR1666" i="3"/>
  <c r="AQ1666" i="3"/>
  <c r="AP1666" i="3"/>
  <c r="AO1666" i="3"/>
  <c r="AN1666" i="3"/>
  <c r="AM1666" i="3"/>
  <c r="AL1666" i="3"/>
  <c r="AH1666" i="3"/>
  <c r="AE1666" i="3"/>
  <c r="AJ1666" i="3" s="1"/>
  <c r="AC1666" i="3" a="1"/>
  <c r="AC1666" i="3" s="1"/>
  <c r="AB1666" i="3" a="1"/>
  <c r="AB1666" i="3" s="1"/>
  <c r="Z1666" i="3"/>
  <c r="Y1666" i="3"/>
  <c r="X1666" i="3"/>
  <c r="W1666" i="3"/>
  <c r="V1666" i="3"/>
  <c r="U1666" i="3"/>
  <c r="T1666" i="3"/>
  <c r="S1666" i="3"/>
  <c r="R1666" i="3"/>
  <c r="Q1666" i="3"/>
  <c r="O1666" i="3"/>
  <c r="N1666" i="3" a="1"/>
  <c r="N1666" i="3" s="1"/>
  <c r="M1666" i="3"/>
  <c r="L1666" i="3" s="1"/>
  <c r="K1666" i="3"/>
  <c r="BA1665" i="3"/>
  <c r="AZ1665" i="3"/>
  <c r="AY1665" i="3"/>
  <c r="AX1665" i="3"/>
  <c r="AW1665" i="3"/>
  <c r="AV1665" i="3"/>
  <c r="AU1665" i="3"/>
  <c r="AT1665" i="3"/>
  <c r="AS1665" i="3"/>
  <c r="AP1665" i="3" s="1"/>
  <c r="AR1665" i="3"/>
  <c r="AQ1665" i="3"/>
  <c r="AO1665" i="3"/>
  <c r="AN1665" i="3"/>
  <c r="AM1665" i="3"/>
  <c r="AE1665" i="3"/>
  <c r="AK1665" i="3" s="1"/>
  <c r="AC1665" i="3" a="1"/>
  <c r="AC1665" i="3" s="1"/>
  <c r="AB1665" i="3" a="1"/>
  <c r="AB1665" i="3" s="1"/>
  <c r="Z1665" i="3"/>
  <c r="Y1665" i="3"/>
  <c r="X1665" i="3"/>
  <c r="W1665" i="3"/>
  <c r="V1665" i="3"/>
  <c r="U1665" i="3"/>
  <c r="T1665" i="3"/>
  <c r="S1665" i="3"/>
  <c r="R1665" i="3"/>
  <c r="Q1665" i="3"/>
  <c r="O1665" i="3"/>
  <c r="N1665" i="3" a="1"/>
  <c r="N1665" i="3" s="1"/>
  <c r="M1665" i="3"/>
  <c r="L1665" i="3" s="1"/>
  <c r="K1665" i="3"/>
  <c r="BA1664" i="3"/>
  <c r="AZ1664" i="3"/>
  <c r="AX1664" i="3"/>
  <c r="AY1664" i="3" s="1"/>
  <c r="AW1664" i="3"/>
  <c r="AV1664" i="3"/>
  <c r="AT1664" i="3"/>
  <c r="AS1664" i="3"/>
  <c r="AP1664" i="3" s="1"/>
  <c r="AR1664" i="3"/>
  <c r="AO1664" i="3"/>
  <c r="AN1664" i="3"/>
  <c r="AK1664" i="3"/>
  <c r="AJ1664" i="3"/>
  <c r="AH1664" i="3"/>
  <c r="AG1664" i="3"/>
  <c r="AF1664" i="3"/>
  <c r="AE1664" i="3"/>
  <c r="AI1664" i="3" s="1"/>
  <c r="AC1664" i="3" a="1"/>
  <c r="AC1664" i="3" s="1"/>
  <c r="AB1664" i="3" a="1"/>
  <c r="AB1664" i="3" s="1"/>
  <c r="Z1664" i="3"/>
  <c r="Y1664" i="3"/>
  <c r="X1664" i="3"/>
  <c r="W1664" i="3"/>
  <c r="V1664" i="3"/>
  <c r="U1664" i="3"/>
  <c r="T1664" i="3"/>
  <c r="S1664" i="3"/>
  <c r="R1664" i="3"/>
  <c r="Q1664" i="3"/>
  <c r="O1664" i="3"/>
  <c r="N1664" i="3" a="1"/>
  <c r="N1664" i="3" s="1"/>
  <c r="M1664" i="3"/>
  <c r="L1664" i="3" s="1"/>
  <c r="K1664" i="3"/>
  <c r="BA1663" i="3"/>
  <c r="AX1663" i="3"/>
  <c r="AY1663" i="3" s="1"/>
  <c r="AW1663" i="3"/>
  <c r="AT1663" i="3"/>
  <c r="AS1663" i="3"/>
  <c r="AQ1663" i="3" s="1"/>
  <c r="AO1663" i="3"/>
  <c r="AK1663" i="3"/>
  <c r="AH1663" i="3"/>
  <c r="AG1663" i="3"/>
  <c r="AE1663" i="3"/>
  <c r="AI1663" i="3" s="1"/>
  <c r="AC1663" i="3" a="1"/>
  <c r="AC1663" i="3" s="1"/>
  <c r="AB1663" i="3" a="1"/>
  <c r="AB1663" i="3" s="1"/>
  <c r="Z1663" i="3"/>
  <c r="Y1663" i="3"/>
  <c r="X1663" i="3"/>
  <c r="W1663" i="3"/>
  <c r="V1663" i="3"/>
  <c r="U1663" i="3"/>
  <c r="T1663" i="3"/>
  <c r="S1663" i="3"/>
  <c r="R1663" i="3"/>
  <c r="Q1663" i="3"/>
  <c r="O1663" i="3"/>
  <c r="N1663" i="3" a="1"/>
  <c r="N1663" i="3" s="1"/>
  <c r="M1663" i="3"/>
  <c r="L1663" i="3" s="1"/>
  <c r="K1663" i="3"/>
  <c r="AX1662" i="3"/>
  <c r="AZ1662" i="3" s="1"/>
  <c r="AT1662" i="3"/>
  <c r="AS1662" i="3"/>
  <c r="AR1662" i="3"/>
  <c r="AQ1662" i="3"/>
  <c r="AP1662" i="3"/>
  <c r="AO1662" i="3"/>
  <c r="AN1662" i="3"/>
  <c r="AM1662" i="3"/>
  <c r="AL1662" i="3"/>
  <c r="AH1662" i="3"/>
  <c r="AE1662" i="3"/>
  <c r="AJ1662" i="3" s="1"/>
  <c r="AC1662" i="3" a="1"/>
  <c r="AC1662" i="3" s="1"/>
  <c r="AB1662" i="3" a="1"/>
  <c r="AB1662" i="3" s="1"/>
  <c r="Z1662" i="3"/>
  <c r="Y1662" i="3"/>
  <c r="X1662" i="3"/>
  <c r="W1662" i="3"/>
  <c r="V1662" i="3"/>
  <c r="U1662" i="3"/>
  <c r="T1662" i="3"/>
  <c r="S1662" i="3"/>
  <c r="R1662" i="3"/>
  <c r="Q1662" i="3"/>
  <c r="O1662" i="3"/>
  <c r="N1662" i="3" a="1"/>
  <c r="N1662" i="3" s="1"/>
  <c r="M1662" i="3"/>
  <c r="L1662" i="3" s="1"/>
  <c r="K1662" i="3"/>
  <c r="BA1661" i="3"/>
  <c r="AZ1661" i="3"/>
  <c r="AY1661" i="3"/>
  <c r="AX1661" i="3"/>
  <c r="AW1661" i="3"/>
  <c r="AV1661" i="3"/>
  <c r="AU1661" i="3"/>
  <c r="AT1661" i="3"/>
  <c r="AS1661" i="3"/>
  <c r="AP1661" i="3" s="1"/>
  <c r="AR1661" i="3"/>
  <c r="AQ1661" i="3"/>
  <c r="AO1661" i="3"/>
  <c r="AN1661" i="3"/>
  <c r="AM1661" i="3"/>
  <c r="AE1661" i="3"/>
  <c r="AK1661" i="3" s="1"/>
  <c r="AC1661" i="3" a="1"/>
  <c r="AC1661" i="3" s="1"/>
  <c r="AB1661" i="3" a="1"/>
  <c r="AB1661" i="3" s="1"/>
  <c r="Z1661" i="3"/>
  <c r="Y1661" i="3"/>
  <c r="X1661" i="3"/>
  <c r="W1661" i="3"/>
  <c r="V1661" i="3"/>
  <c r="U1661" i="3"/>
  <c r="T1661" i="3"/>
  <c r="S1661" i="3"/>
  <c r="R1661" i="3"/>
  <c r="Q1661" i="3"/>
  <c r="O1661" i="3"/>
  <c r="N1661" i="3" a="1"/>
  <c r="N1661" i="3" s="1"/>
  <c r="M1661" i="3"/>
  <c r="L1661" i="3" s="1"/>
  <c r="K1661" i="3"/>
  <c r="BA1660" i="3"/>
  <c r="AZ1660" i="3"/>
  <c r="AX1660" i="3"/>
  <c r="AY1660" i="3" s="1"/>
  <c r="AW1660" i="3"/>
  <c r="AV1660" i="3"/>
  <c r="AT1660" i="3"/>
  <c r="AS1660" i="3"/>
  <c r="AP1660" i="3" s="1"/>
  <c r="AR1660" i="3"/>
  <c r="AO1660" i="3"/>
  <c r="AN1660" i="3"/>
  <c r="AK1660" i="3"/>
  <c r="AJ1660" i="3"/>
  <c r="AH1660" i="3"/>
  <c r="AG1660" i="3"/>
  <c r="AF1660" i="3"/>
  <c r="AE1660" i="3"/>
  <c r="AI1660" i="3" s="1"/>
  <c r="AC1660" i="3" a="1"/>
  <c r="AC1660" i="3" s="1"/>
  <c r="AB1660" i="3" a="1"/>
  <c r="AB1660" i="3" s="1"/>
  <c r="Z1660" i="3"/>
  <c r="Y1660" i="3"/>
  <c r="X1660" i="3"/>
  <c r="W1660" i="3"/>
  <c r="V1660" i="3"/>
  <c r="U1660" i="3"/>
  <c r="T1660" i="3"/>
  <c r="S1660" i="3"/>
  <c r="R1660" i="3"/>
  <c r="Q1660" i="3"/>
  <c r="O1660" i="3"/>
  <c r="N1660" i="3" a="1"/>
  <c r="N1660" i="3" s="1"/>
  <c r="M1660" i="3"/>
  <c r="L1660" i="3" s="1"/>
  <c r="K1660" i="3"/>
  <c r="BA1659" i="3"/>
  <c r="AX1659" i="3"/>
  <c r="AY1659" i="3" s="1"/>
  <c r="AW1659" i="3"/>
  <c r="AT1659" i="3"/>
  <c r="AS1659" i="3"/>
  <c r="AQ1659" i="3" s="1"/>
  <c r="AO1659" i="3"/>
  <c r="AK1659" i="3"/>
  <c r="AH1659" i="3"/>
  <c r="AG1659" i="3"/>
  <c r="AE1659" i="3"/>
  <c r="AI1659" i="3" s="1"/>
  <c r="AC1659" i="3" a="1"/>
  <c r="AC1659" i="3" s="1"/>
  <c r="AB1659" i="3" a="1"/>
  <c r="AB1659" i="3" s="1"/>
  <c r="Z1659" i="3"/>
  <c r="Y1659" i="3"/>
  <c r="X1659" i="3"/>
  <c r="W1659" i="3"/>
  <c r="V1659" i="3"/>
  <c r="U1659" i="3"/>
  <c r="T1659" i="3"/>
  <c r="S1659" i="3"/>
  <c r="R1659" i="3"/>
  <c r="Q1659" i="3"/>
  <c r="O1659" i="3"/>
  <c r="N1659" i="3"/>
  <c r="N1659" i="3" a="1"/>
  <c r="M1659" i="3"/>
  <c r="L1659" i="3" s="1"/>
  <c r="K1659" i="3"/>
  <c r="AX1658" i="3"/>
  <c r="AZ1658" i="3" s="1"/>
  <c r="AT1658" i="3"/>
  <c r="AS1658" i="3"/>
  <c r="AR1658" i="3"/>
  <c r="AQ1658" i="3"/>
  <c r="AP1658" i="3"/>
  <c r="AO1658" i="3"/>
  <c r="AN1658" i="3"/>
  <c r="AM1658" i="3"/>
  <c r="AL1658" i="3"/>
  <c r="AH1658" i="3"/>
  <c r="AE1658" i="3"/>
  <c r="AJ1658" i="3" s="1"/>
  <c r="AC1658" i="3" a="1"/>
  <c r="AC1658" i="3" s="1"/>
  <c r="AB1658" i="3" a="1"/>
  <c r="AB1658" i="3" s="1"/>
  <c r="Z1658" i="3"/>
  <c r="Y1658" i="3"/>
  <c r="X1658" i="3"/>
  <c r="W1658" i="3"/>
  <c r="V1658" i="3"/>
  <c r="U1658" i="3"/>
  <c r="T1658" i="3"/>
  <c r="S1658" i="3"/>
  <c r="R1658" i="3"/>
  <c r="Q1658" i="3"/>
  <c r="O1658" i="3"/>
  <c r="N1658" i="3" a="1"/>
  <c r="N1658" i="3" s="1"/>
  <c r="M1658" i="3"/>
  <c r="L1658" i="3" s="1"/>
  <c r="K1658" i="3"/>
  <c r="BA1657" i="3"/>
  <c r="AZ1657" i="3"/>
  <c r="AY1657" i="3"/>
  <c r="AX1657" i="3"/>
  <c r="AW1657" i="3"/>
  <c r="AV1657" i="3"/>
  <c r="AU1657" i="3"/>
  <c r="AT1657" i="3"/>
  <c r="AS1657" i="3"/>
  <c r="AP1657" i="3" s="1"/>
  <c r="AR1657" i="3"/>
  <c r="AQ1657" i="3"/>
  <c r="AO1657" i="3"/>
  <c r="AN1657" i="3"/>
  <c r="AM1657" i="3"/>
  <c r="AE1657" i="3"/>
  <c r="AK1657" i="3" s="1"/>
  <c r="AC1657" i="3" a="1"/>
  <c r="AC1657" i="3" s="1"/>
  <c r="AB1657" i="3" a="1"/>
  <c r="AB1657" i="3" s="1"/>
  <c r="Z1657" i="3"/>
  <c r="Y1657" i="3"/>
  <c r="X1657" i="3"/>
  <c r="W1657" i="3"/>
  <c r="V1657" i="3"/>
  <c r="U1657" i="3"/>
  <c r="T1657" i="3"/>
  <c r="S1657" i="3"/>
  <c r="R1657" i="3"/>
  <c r="Q1657" i="3"/>
  <c r="O1657" i="3"/>
  <c r="N1657" i="3" a="1"/>
  <c r="N1657" i="3" s="1"/>
  <c r="M1657" i="3"/>
  <c r="L1657" i="3" s="1"/>
  <c r="K1657" i="3"/>
  <c r="BA1656" i="3"/>
  <c r="AZ1656" i="3"/>
  <c r="AX1656" i="3"/>
  <c r="AY1656" i="3" s="1"/>
  <c r="AW1656" i="3"/>
  <c r="AV1656" i="3"/>
  <c r="AT1656" i="3"/>
  <c r="AS1656" i="3"/>
  <c r="AP1656" i="3" s="1"/>
  <c r="AR1656" i="3"/>
  <c r="AO1656" i="3"/>
  <c r="AN1656" i="3"/>
  <c r="AK1656" i="3"/>
  <c r="AJ1656" i="3"/>
  <c r="AH1656" i="3"/>
  <c r="AG1656" i="3"/>
  <c r="AF1656" i="3"/>
  <c r="AE1656" i="3"/>
  <c r="AI1656" i="3" s="1"/>
  <c r="AC1656" i="3" a="1"/>
  <c r="AC1656" i="3" s="1"/>
  <c r="AB1656" i="3" a="1"/>
  <c r="AB1656" i="3" s="1"/>
  <c r="Z1656" i="3"/>
  <c r="Y1656" i="3"/>
  <c r="X1656" i="3"/>
  <c r="W1656" i="3"/>
  <c r="V1656" i="3"/>
  <c r="U1656" i="3"/>
  <c r="T1656" i="3"/>
  <c r="S1656" i="3"/>
  <c r="R1656" i="3"/>
  <c r="Q1656" i="3"/>
  <c r="O1656" i="3"/>
  <c r="N1656" i="3" a="1"/>
  <c r="N1656" i="3" s="1"/>
  <c r="M1656" i="3"/>
  <c r="L1656" i="3" s="1"/>
  <c r="K1656" i="3"/>
  <c r="BA1655" i="3"/>
  <c r="AX1655" i="3"/>
  <c r="AY1655" i="3" s="1"/>
  <c r="AW1655" i="3"/>
  <c r="AT1655" i="3"/>
  <c r="AS1655" i="3"/>
  <c r="AQ1655" i="3" s="1"/>
  <c r="AO1655" i="3"/>
  <c r="AK1655" i="3"/>
  <c r="AH1655" i="3"/>
  <c r="AG1655" i="3"/>
  <c r="AE1655" i="3"/>
  <c r="AI1655" i="3" s="1"/>
  <c r="AC1655" i="3" a="1"/>
  <c r="AC1655" i="3" s="1"/>
  <c r="AB1655" i="3" a="1"/>
  <c r="AB1655" i="3" s="1"/>
  <c r="Z1655" i="3"/>
  <c r="Y1655" i="3"/>
  <c r="X1655" i="3"/>
  <c r="W1655" i="3"/>
  <c r="V1655" i="3"/>
  <c r="U1655" i="3"/>
  <c r="T1655" i="3"/>
  <c r="S1655" i="3"/>
  <c r="R1655" i="3"/>
  <c r="Q1655" i="3"/>
  <c r="O1655" i="3"/>
  <c r="N1655" i="3"/>
  <c r="N1655" i="3" a="1"/>
  <c r="M1655" i="3"/>
  <c r="L1655" i="3" s="1"/>
  <c r="K1655" i="3"/>
  <c r="AX1654" i="3"/>
  <c r="AZ1654" i="3" s="1"/>
  <c r="AT1654" i="3"/>
  <c r="AS1654" i="3"/>
  <c r="AR1654" i="3"/>
  <c r="AQ1654" i="3"/>
  <c r="AP1654" i="3"/>
  <c r="AO1654" i="3"/>
  <c r="AN1654" i="3"/>
  <c r="AM1654" i="3"/>
  <c r="AL1654" i="3"/>
  <c r="AH1654" i="3"/>
  <c r="AE1654" i="3"/>
  <c r="AJ1654" i="3" s="1"/>
  <c r="AC1654" i="3" a="1"/>
  <c r="AC1654" i="3" s="1"/>
  <c r="AB1654" i="3" a="1"/>
  <c r="AB1654" i="3" s="1"/>
  <c r="Z1654" i="3"/>
  <c r="Y1654" i="3"/>
  <c r="X1654" i="3"/>
  <c r="W1654" i="3"/>
  <c r="V1654" i="3"/>
  <c r="U1654" i="3"/>
  <c r="T1654" i="3"/>
  <c r="S1654" i="3"/>
  <c r="R1654" i="3"/>
  <c r="Q1654" i="3"/>
  <c r="O1654" i="3"/>
  <c r="N1654" i="3" a="1"/>
  <c r="N1654" i="3" s="1"/>
  <c r="M1654" i="3"/>
  <c r="L1654" i="3" s="1"/>
  <c r="K1654" i="3"/>
  <c r="BA1653" i="3"/>
  <c r="AZ1653" i="3"/>
  <c r="AY1653" i="3"/>
  <c r="AX1653" i="3"/>
  <c r="AW1653" i="3"/>
  <c r="AV1653" i="3"/>
  <c r="AU1653" i="3"/>
  <c r="AT1653" i="3"/>
  <c r="AS1653" i="3"/>
  <c r="AP1653" i="3" s="1"/>
  <c r="AR1653" i="3"/>
  <c r="AQ1653" i="3"/>
  <c r="AO1653" i="3"/>
  <c r="AN1653" i="3"/>
  <c r="AM1653" i="3"/>
  <c r="AE1653" i="3"/>
  <c r="AK1653" i="3" s="1"/>
  <c r="AC1653" i="3" a="1"/>
  <c r="AC1653" i="3" s="1"/>
  <c r="AB1653" i="3" a="1"/>
  <c r="AB1653" i="3" s="1"/>
  <c r="Z1653" i="3"/>
  <c r="Y1653" i="3"/>
  <c r="X1653" i="3"/>
  <c r="W1653" i="3"/>
  <c r="V1653" i="3"/>
  <c r="U1653" i="3"/>
  <c r="T1653" i="3"/>
  <c r="S1653" i="3"/>
  <c r="R1653" i="3"/>
  <c r="Q1653" i="3"/>
  <c r="O1653" i="3"/>
  <c r="N1653" i="3" a="1"/>
  <c r="N1653" i="3" s="1"/>
  <c r="M1653" i="3"/>
  <c r="L1653" i="3" s="1"/>
  <c r="K1653" i="3"/>
  <c r="BA1652" i="3"/>
  <c r="AZ1652" i="3"/>
  <c r="AX1652" i="3"/>
  <c r="AY1652" i="3" s="1"/>
  <c r="AW1652" i="3"/>
  <c r="AV1652" i="3"/>
  <c r="AT1652" i="3"/>
  <c r="AS1652" i="3"/>
  <c r="AP1652" i="3" s="1"/>
  <c r="AR1652" i="3"/>
  <c r="AO1652" i="3"/>
  <c r="AN1652" i="3"/>
  <c r="AK1652" i="3"/>
  <c r="AJ1652" i="3"/>
  <c r="AH1652" i="3"/>
  <c r="AG1652" i="3"/>
  <c r="AF1652" i="3"/>
  <c r="AE1652" i="3"/>
  <c r="AI1652" i="3" s="1"/>
  <c r="AC1652" i="3" a="1"/>
  <c r="AC1652" i="3" s="1"/>
  <c r="AB1652" i="3" a="1"/>
  <c r="AB1652" i="3" s="1"/>
  <c r="Z1652" i="3"/>
  <c r="Y1652" i="3"/>
  <c r="X1652" i="3"/>
  <c r="W1652" i="3"/>
  <c r="V1652" i="3"/>
  <c r="U1652" i="3"/>
  <c r="T1652" i="3"/>
  <c r="S1652" i="3"/>
  <c r="R1652" i="3"/>
  <c r="Q1652" i="3"/>
  <c r="O1652" i="3"/>
  <c r="N1652" i="3" a="1"/>
  <c r="N1652" i="3" s="1"/>
  <c r="M1652" i="3"/>
  <c r="L1652" i="3" s="1"/>
  <c r="K1652" i="3"/>
  <c r="BA1651" i="3"/>
  <c r="AX1651" i="3"/>
  <c r="AY1651" i="3" s="1"/>
  <c r="AW1651" i="3"/>
  <c r="AT1651" i="3"/>
  <c r="AS1651" i="3"/>
  <c r="AO1651" i="3"/>
  <c r="AK1651" i="3"/>
  <c r="AH1651" i="3"/>
  <c r="AG1651" i="3"/>
  <c r="AE1651" i="3"/>
  <c r="AI1651" i="3" s="1"/>
  <c r="AC1651" i="3" a="1"/>
  <c r="AC1651" i="3" s="1"/>
  <c r="AB1651" i="3" a="1"/>
  <c r="AB1651" i="3" s="1"/>
  <c r="Z1651" i="3"/>
  <c r="Y1651" i="3"/>
  <c r="X1651" i="3"/>
  <c r="W1651" i="3"/>
  <c r="V1651" i="3"/>
  <c r="U1651" i="3"/>
  <c r="T1651" i="3"/>
  <c r="S1651" i="3"/>
  <c r="R1651" i="3"/>
  <c r="Q1651" i="3"/>
  <c r="O1651" i="3"/>
  <c r="N1651" i="3"/>
  <c r="N1651" i="3" a="1"/>
  <c r="M1651" i="3"/>
  <c r="L1651" i="3" s="1"/>
  <c r="K1651" i="3"/>
  <c r="AX1650" i="3"/>
  <c r="AT1650" i="3"/>
  <c r="AS1650" i="3"/>
  <c r="AR1650" i="3"/>
  <c r="AQ1650" i="3"/>
  <c r="AP1650" i="3"/>
  <c r="AO1650" i="3"/>
  <c r="AN1650" i="3"/>
  <c r="AM1650" i="3"/>
  <c r="AL1650" i="3"/>
  <c r="AH1650" i="3"/>
  <c r="AE1650" i="3"/>
  <c r="AJ1650" i="3" s="1"/>
  <c r="AC1650" i="3" a="1"/>
  <c r="AC1650" i="3" s="1"/>
  <c r="AB1650" i="3" a="1"/>
  <c r="AB1650" i="3" s="1"/>
  <c r="Z1650" i="3"/>
  <c r="Y1650" i="3"/>
  <c r="X1650" i="3"/>
  <c r="W1650" i="3"/>
  <c r="V1650" i="3"/>
  <c r="U1650" i="3"/>
  <c r="T1650" i="3"/>
  <c r="S1650" i="3"/>
  <c r="R1650" i="3"/>
  <c r="Q1650" i="3"/>
  <c r="O1650" i="3"/>
  <c r="N1650" i="3" a="1"/>
  <c r="N1650" i="3" s="1"/>
  <c r="M1650" i="3"/>
  <c r="L1650" i="3" s="1"/>
  <c r="K1650" i="3"/>
  <c r="BA1649" i="3"/>
  <c r="AZ1649" i="3"/>
  <c r="AY1649" i="3"/>
  <c r="AX1649" i="3"/>
  <c r="AW1649" i="3"/>
  <c r="AV1649" i="3"/>
  <c r="AU1649" i="3"/>
  <c r="AT1649" i="3"/>
  <c r="AS1649" i="3"/>
  <c r="AP1649" i="3" s="1"/>
  <c r="AR1649" i="3"/>
  <c r="AQ1649" i="3"/>
  <c r="AO1649" i="3"/>
  <c r="AN1649" i="3"/>
  <c r="AM1649" i="3"/>
  <c r="AE1649" i="3"/>
  <c r="AC1649" i="3" a="1"/>
  <c r="AC1649" i="3" s="1"/>
  <c r="AB1649" i="3" a="1"/>
  <c r="AB1649" i="3" s="1"/>
  <c r="Z1649" i="3"/>
  <c r="Y1649" i="3"/>
  <c r="X1649" i="3"/>
  <c r="W1649" i="3"/>
  <c r="V1649" i="3"/>
  <c r="U1649" i="3"/>
  <c r="T1649" i="3"/>
  <c r="S1649" i="3"/>
  <c r="R1649" i="3"/>
  <c r="Q1649" i="3"/>
  <c r="O1649" i="3"/>
  <c r="N1649" i="3" a="1"/>
  <c r="N1649" i="3" s="1"/>
  <c r="M1649" i="3"/>
  <c r="L1649" i="3" s="1"/>
  <c r="K1649" i="3"/>
  <c r="BA1648" i="3"/>
  <c r="AZ1648" i="3"/>
  <c r="AX1648" i="3"/>
  <c r="AY1648" i="3" s="1"/>
  <c r="AW1648" i="3"/>
  <c r="AV1648" i="3"/>
  <c r="AT1648" i="3"/>
  <c r="AS1648" i="3"/>
  <c r="AP1648" i="3" s="1"/>
  <c r="AR1648" i="3"/>
  <c r="AO1648" i="3"/>
  <c r="AN1648" i="3"/>
  <c r="AK1648" i="3"/>
  <c r="AJ1648" i="3"/>
  <c r="AH1648" i="3"/>
  <c r="AG1648" i="3"/>
  <c r="AF1648" i="3"/>
  <c r="AE1648" i="3"/>
  <c r="AI1648" i="3" s="1"/>
  <c r="AC1648" i="3" a="1"/>
  <c r="AC1648" i="3" s="1"/>
  <c r="AB1648" i="3" a="1"/>
  <c r="AB1648" i="3" s="1"/>
  <c r="Z1648" i="3"/>
  <c r="Y1648" i="3"/>
  <c r="X1648" i="3"/>
  <c r="W1648" i="3"/>
  <c r="V1648" i="3"/>
  <c r="U1648" i="3"/>
  <c r="T1648" i="3"/>
  <c r="S1648" i="3"/>
  <c r="R1648" i="3"/>
  <c r="Q1648" i="3"/>
  <c r="O1648" i="3"/>
  <c r="N1648" i="3" a="1"/>
  <c r="N1648" i="3" s="1"/>
  <c r="M1648" i="3"/>
  <c r="L1648" i="3" s="1"/>
  <c r="K1648" i="3"/>
  <c r="BA1647" i="3"/>
  <c r="AX1647" i="3"/>
  <c r="AY1647" i="3" s="1"/>
  <c r="AW1647" i="3"/>
  <c r="AT1647" i="3"/>
  <c r="AS1647" i="3"/>
  <c r="AO1647" i="3" s="1"/>
  <c r="AK1647" i="3"/>
  <c r="AH1647" i="3"/>
  <c r="AG1647" i="3"/>
  <c r="AE1647" i="3"/>
  <c r="AI1647" i="3" s="1"/>
  <c r="AC1647" i="3" a="1"/>
  <c r="AC1647" i="3" s="1"/>
  <c r="AB1647" i="3" a="1"/>
  <c r="AB1647" i="3" s="1"/>
  <c r="Z1647" i="3"/>
  <c r="Y1647" i="3"/>
  <c r="X1647" i="3"/>
  <c r="W1647" i="3"/>
  <c r="V1647" i="3"/>
  <c r="U1647" i="3"/>
  <c r="T1647" i="3"/>
  <c r="S1647" i="3"/>
  <c r="R1647" i="3"/>
  <c r="Q1647" i="3"/>
  <c r="O1647" i="3"/>
  <c r="N1647" i="3"/>
  <c r="N1647" i="3" a="1"/>
  <c r="M1647" i="3"/>
  <c r="L1647" i="3" s="1"/>
  <c r="K1647" i="3"/>
  <c r="AX1646" i="3"/>
  <c r="AS1646" i="3"/>
  <c r="AR1646" i="3"/>
  <c r="AQ1646" i="3"/>
  <c r="AP1646" i="3"/>
  <c r="AO1646" i="3"/>
  <c r="AN1646" i="3"/>
  <c r="AM1646" i="3"/>
  <c r="AL1646" i="3"/>
  <c r="AH1646" i="3"/>
  <c r="AE1646" i="3"/>
  <c r="AJ1646" i="3" s="1"/>
  <c r="AC1646" i="3" a="1"/>
  <c r="AC1646" i="3" s="1"/>
  <c r="AB1646" i="3" a="1"/>
  <c r="AB1646" i="3" s="1"/>
  <c r="Z1646" i="3"/>
  <c r="Y1646" i="3"/>
  <c r="X1646" i="3"/>
  <c r="W1646" i="3"/>
  <c r="V1646" i="3"/>
  <c r="U1646" i="3"/>
  <c r="T1646" i="3"/>
  <c r="S1646" i="3"/>
  <c r="R1646" i="3"/>
  <c r="Q1646" i="3"/>
  <c r="O1646" i="3"/>
  <c r="N1646" i="3" a="1"/>
  <c r="N1646" i="3" s="1"/>
  <c r="M1646" i="3"/>
  <c r="L1646" i="3" s="1"/>
  <c r="K1646" i="3"/>
  <c r="BA1645" i="3"/>
  <c r="AZ1645" i="3"/>
  <c r="AY1645" i="3"/>
  <c r="AX1645" i="3"/>
  <c r="AW1645" i="3"/>
  <c r="AV1645" i="3"/>
  <c r="AU1645" i="3"/>
  <c r="AT1645" i="3"/>
  <c r="AS1645" i="3"/>
  <c r="AP1645" i="3" s="1"/>
  <c r="AR1645" i="3"/>
  <c r="AQ1645" i="3"/>
  <c r="AO1645" i="3"/>
  <c r="AN1645" i="3"/>
  <c r="AM1645" i="3"/>
  <c r="AJ1645" i="3"/>
  <c r="AF1645" i="3"/>
  <c r="AE1645" i="3"/>
  <c r="AC1645" i="3" a="1"/>
  <c r="AC1645" i="3" s="1"/>
  <c r="AB1645" i="3" a="1"/>
  <c r="AB1645" i="3" s="1"/>
  <c r="Z1645" i="3"/>
  <c r="Y1645" i="3"/>
  <c r="X1645" i="3"/>
  <c r="W1645" i="3"/>
  <c r="V1645" i="3"/>
  <c r="U1645" i="3"/>
  <c r="T1645" i="3"/>
  <c r="S1645" i="3"/>
  <c r="R1645" i="3"/>
  <c r="Q1645" i="3"/>
  <c r="O1645" i="3"/>
  <c r="N1645" i="3" a="1"/>
  <c r="N1645" i="3" s="1"/>
  <c r="M1645" i="3"/>
  <c r="L1645" i="3" s="1"/>
  <c r="K1645" i="3"/>
  <c r="BA1644" i="3"/>
  <c r="AZ1644" i="3"/>
  <c r="AX1644" i="3"/>
  <c r="AY1644" i="3" s="1"/>
  <c r="AW1644" i="3"/>
  <c r="AV1644" i="3"/>
  <c r="AT1644" i="3"/>
  <c r="AS1644" i="3"/>
  <c r="AR1644" i="3"/>
  <c r="AN1644" i="3"/>
  <c r="AK1644" i="3"/>
  <c r="AJ1644" i="3"/>
  <c r="AH1644" i="3"/>
  <c r="AG1644" i="3"/>
  <c r="AF1644" i="3"/>
  <c r="AE1644" i="3"/>
  <c r="AI1644" i="3" s="1"/>
  <c r="AC1644" i="3" a="1"/>
  <c r="AC1644" i="3" s="1"/>
  <c r="AB1644" i="3" a="1"/>
  <c r="AB1644" i="3" s="1"/>
  <c r="Z1644" i="3"/>
  <c r="Y1644" i="3"/>
  <c r="X1644" i="3"/>
  <c r="W1644" i="3"/>
  <c r="V1644" i="3"/>
  <c r="U1644" i="3"/>
  <c r="T1644" i="3"/>
  <c r="S1644" i="3"/>
  <c r="R1644" i="3"/>
  <c r="Q1644" i="3"/>
  <c r="O1644" i="3"/>
  <c r="N1644" i="3"/>
  <c r="N1644" i="3" a="1"/>
  <c r="M1644" i="3"/>
  <c r="L1644" i="3" s="1"/>
  <c r="K1644" i="3"/>
  <c r="AX1643" i="3"/>
  <c r="AW1643" i="3" s="1"/>
  <c r="AT1643" i="3"/>
  <c r="AS1643" i="3"/>
  <c r="AP1643" i="3"/>
  <c r="AO1643" i="3"/>
  <c r="AL1643" i="3"/>
  <c r="AK1643" i="3"/>
  <c r="AH1643" i="3"/>
  <c r="AG1643" i="3"/>
  <c r="AE1643" i="3"/>
  <c r="AI1643" i="3" s="1"/>
  <c r="AC1643" i="3" a="1"/>
  <c r="AC1643" i="3" s="1"/>
  <c r="AB1643" i="3" a="1"/>
  <c r="AB1643" i="3" s="1"/>
  <c r="Z1643" i="3"/>
  <c r="Y1643" i="3"/>
  <c r="X1643" i="3"/>
  <c r="W1643" i="3"/>
  <c r="V1643" i="3"/>
  <c r="U1643" i="3"/>
  <c r="T1643" i="3"/>
  <c r="S1643" i="3"/>
  <c r="R1643" i="3"/>
  <c r="Q1643" i="3"/>
  <c r="O1643" i="3"/>
  <c r="N1643" i="3"/>
  <c r="N1643" i="3" a="1"/>
  <c r="M1643" i="3"/>
  <c r="L1643" i="3" s="1"/>
  <c r="K1643" i="3"/>
  <c r="AY1642" i="3"/>
  <c r="AX1642" i="3"/>
  <c r="AU1642" i="3"/>
  <c r="AS1642" i="3"/>
  <c r="AR1642" i="3"/>
  <c r="AQ1642" i="3"/>
  <c r="AP1642" i="3"/>
  <c r="AO1642" i="3"/>
  <c r="AN1642" i="3"/>
  <c r="AM1642" i="3"/>
  <c r="AL1642" i="3"/>
  <c r="AE1642" i="3"/>
  <c r="AC1642" i="3" a="1"/>
  <c r="AC1642" i="3" s="1"/>
  <c r="AB1642" i="3" a="1"/>
  <c r="AB1642" i="3" s="1"/>
  <c r="Z1642" i="3"/>
  <c r="Y1642" i="3"/>
  <c r="X1642" i="3"/>
  <c r="W1642" i="3"/>
  <c r="V1642" i="3"/>
  <c r="U1642" i="3"/>
  <c r="T1642" i="3"/>
  <c r="S1642" i="3"/>
  <c r="R1642" i="3"/>
  <c r="Q1642" i="3"/>
  <c r="O1642" i="3"/>
  <c r="N1642" i="3" a="1"/>
  <c r="N1642" i="3" s="1"/>
  <c r="M1642" i="3"/>
  <c r="L1642" i="3" s="1"/>
  <c r="K1642" i="3"/>
  <c r="BA1641" i="3"/>
  <c r="AZ1641" i="3"/>
  <c r="AY1641" i="3"/>
  <c r="AX1641" i="3"/>
  <c r="AW1641" i="3"/>
  <c r="AV1641" i="3"/>
  <c r="AU1641" i="3"/>
  <c r="AT1641" i="3"/>
  <c r="AS1641" i="3"/>
  <c r="AP1641" i="3" s="1"/>
  <c r="AR1641" i="3"/>
  <c r="AQ1641" i="3"/>
  <c r="AO1641" i="3"/>
  <c r="AN1641" i="3"/>
  <c r="AM1641" i="3"/>
  <c r="AJ1641" i="3"/>
  <c r="AI1641" i="3"/>
  <c r="AF1641" i="3"/>
  <c r="AE1641" i="3"/>
  <c r="AC1641" i="3" a="1"/>
  <c r="AC1641" i="3" s="1"/>
  <c r="AB1641" i="3" a="1"/>
  <c r="AB1641" i="3" s="1"/>
  <c r="Z1641" i="3"/>
  <c r="Y1641" i="3"/>
  <c r="X1641" i="3"/>
  <c r="W1641" i="3"/>
  <c r="V1641" i="3"/>
  <c r="U1641" i="3"/>
  <c r="T1641" i="3"/>
  <c r="S1641" i="3"/>
  <c r="R1641" i="3"/>
  <c r="Q1641" i="3"/>
  <c r="O1641" i="3"/>
  <c r="N1641" i="3" a="1"/>
  <c r="N1641" i="3" s="1"/>
  <c r="M1641" i="3"/>
  <c r="L1641" i="3" s="1"/>
  <c r="K1641" i="3"/>
  <c r="BA1640" i="3"/>
  <c r="AZ1640" i="3"/>
  <c r="AX1640" i="3"/>
  <c r="AY1640" i="3" s="1"/>
  <c r="AW1640" i="3"/>
  <c r="AV1640" i="3"/>
  <c r="AT1640" i="3"/>
  <c r="AS1640" i="3"/>
  <c r="AR1640" i="3"/>
  <c r="AO1640" i="3"/>
  <c r="AN1640" i="3"/>
  <c r="AK1640" i="3"/>
  <c r="AJ1640" i="3"/>
  <c r="AH1640" i="3"/>
  <c r="AG1640" i="3"/>
  <c r="AF1640" i="3"/>
  <c r="AE1640" i="3"/>
  <c r="AI1640" i="3" s="1"/>
  <c r="AC1640" i="3" a="1"/>
  <c r="AC1640" i="3" s="1"/>
  <c r="AB1640" i="3" a="1"/>
  <c r="AB1640" i="3" s="1"/>
  <c r="Z1640" i="3"/>
  <c r="Y1640" i="3"/>
  <c r="X1640" i="3"/>
  <c r="W1640" i="3"/>
  <c r="V1640" i="3"/>
  <c r="U1640" i="3"/>
  <c r="T1640" i="3"/>
  <c r="S1640" i="3"/>
  <c r="R1640" i="3"/>
  <c r="Q1640" i="3"/>
  <c r="O1640" i="3"/>
  <c r="N1640" i="3"/>
  <c r="N1640" i="3" a="1"/>
  <c r="M1640" i="3"/>
  <c r="L1640" i="3" s="1"/>
  <c r="K1640" i="3"/>
  <c r="AX1639" i="3"/>
  <c r="AS1639" i="3"/>
  <c r="AP1639" i="3"/>
  <c r="AL1639" i="3"/>
  <c r="AK1639" i="3"/>
  <c r="AH1639" i="3"/>
  <c r="AG1639" i="3"/>
  <c r="AE1639" i="3"/>
  <c r="AI1639" i="3" s="1"/>
  <c r="AC1639" i="3" a="1"/>
  <c r="AC1639" i="3" s="1"/>
  <c r="AB1639" i="3" a="1"/>
  <c r="AB1639" i="3" s="1"/>
  <c r="Z1639" i="3"/>
  <c r="Y1639" i="3"/>
  <c r="X1639" i="3"/>
  <c r="W1639" i="3"/>
  <c r="V1639" i="3"/>
  <c r="U1639" i="3"/>
  <c r="T1639" i="3"/>
  <c r="S1639" i="3"/>
  <c r="R1639" i="3"/>
  <c r="Q1639" i="3"/>
  <c r="O1639" i="3"/>
  <c r="N1639" i="3"/>
  <c r="N1639" i="3" a="1"/>
  <c r="M1639" i="3"/>
  <c r="L1639" i="3" s="1"/>
  <c r="K1639" i="3"/>
  <c r="AX1638" i="3"/>
  <c r="AV1638" i="3" s="1"/>
  <c r="AS1638" i="3"/>
  <c r="AR1638" i="3"/>
  <c r="AQ1638" i="3"/>
  <c r="AP1638" i="3"/>
  <c r="AO1638" i="3"/>
  <c r="AN1638" i="3"/>
  <c r="AM1638" i="3"/>
  <c r="AL1638" i="3"/>
  <c r="AE1638" i="3"/>
  <c r="AI1638" i="3" s="1"/>
  <c r="AC1638" i="3" a="1"/>
  <c r="AC1638" i="3" s="1"/>
  <c r="AB1638" i="3" a="1"/>
  <c r="AB1638" i="3" s="1"/>
  <c r="Z1638" i="3"/>
  <c r="Y1638" i="3"/>
  <c r="X1638" i="3"/>
  <c r="W1638" i="3"/>
  <c r="V1638" i="3"/>
  <c r="U1638" i="3"/>
  <c r="T1638" i="3"/>
  <c r="S1638" i="3"/>
  <c r="R1638" i="3"/>
  <c r="Q1638" i="3"/>
  <c r="O1638" i="3"/>
  <c r="N1638" i="3" a="1"/>
  <c r="N1638" i="3" s="1"/>
  <c r="M1638" i="3"/>
  <c r="L1638" i="3" s="1"/>
  <c r="K1638" i="3"/>
  <c r="BA1637" i="3"/>
  <c r="AZ1637" i="3"/>
  <c r="AY1637" i="3"/>
  <c r="AX1637" i="3"/>
  <c r="AW1637" i="3"/>
  <c r="AV1637" i="3"/>
  <c r="AU1637" i="3"/>
  <c r="AT1637" i="3"/>
  <c r="AS1637" i="3"/>
  <c r="AR1637" i="3" s="1"/>
  <c r="AQ1637" i="3"/>
  <c r="AN1637" i="3"/>
  <c r="AK1637" i="3"/>
  <c r="AI1637" i="3"/>
  <c r="AG1637" i="3"/>
  <c r="AF1637" i="3"/>
  <c r="AE1637" i="3"/>
  <c r="AH1637" i="3" s="1"/>
  <c r="AC1637" i="3" a="1"/>
  <c r="AC1637" i="3" s="1"/>
  <c r="AB1637" i="3" a="1"/>
  <c r="AB1637" i="3" s="1"/>
  <c r="Z1637" i="3"/>
  <c r="Y1637" i="3"/>
  <c r="X1637" i="3"/>
  <c r="W1637" i="3"/>
  <c r="V1637" i="3"/>
  <c r="U1637" i="3"/>
  <c r="T1637" i="3"/>
  <c r="S1637" i="3"/>
  <c r="R1637" i="3"/>
  <c r="Q1637" i="3"/>
  <c r="O1637" i="3"/>
  <c r="N1637" i="3"/>
  <c r="N1637" i="3" a="1"/>
  <c r="M1637" i="3"/>
  <c r="L1637" i="3" s="1"/>
  <c r="K1637" i="3"/>
  <c r="AX1636" i="3"/>
  <c r="AS1636" i="3"/>
  <c r="AN1636" i="3"/>
  <c r="AK1636" i="3"/>
  <c r="AJ1636" i="3"/>
  <c r="AH1636" i="3"/>
  <c r="AG1636" i="3"/>
  <c r="AF1636" i="3"/>
  <c r="AE1636" i="3"/>
  <c r="AI1636" i="3" s="1"/>
  <c r="AC1636" i="3" a="1"/>
  <c r="AC1636" i="3" s="1"/>
  <c r="AB1636" i="3" a="1"/>
  <c r="AB1636" i="3" s="1"/>
  <c r="Z1636" i="3"/>
  <c r="Y1636" i="3"/>
  <c r="X1636" i="3"/>
  <c r="W1636" i="3"/>
  <c r="V1636" i="3"/>
  <c r="U1636" i="3"/>
  <c r="T1636" i="3"/>
  <c r="S1636" i="3"/>
  <c r="R1636" i="3"/>
  <c r="Q1636" i="3"/>
  <c r="O1636" i="3"/>
  <c r="N1636" i="3" a="1"/>
  <c r="N1636" i="3" s="1"/>
  <c r="M1636" i="3"/>
  <c r="L1636" i="3" s="1"/>
  <c r="K1636" i="3"/>
  <c r="AY1635" i="3"/>
  <c r="AX1635" i="3"/>
  <c r="AW1635" i="3"/>
  <c r="AT1635" i="3"/>
  <c r="AS1635" i="3"/>
  <c r="AQ1635" i="3"/>
  <c r="AO1635" i="3"/>
  <c r="AM1635" i="3"/>
  <c r="AL1635" i="3"/>
  <c r="AI1635" i="3"/>
  <c r="AH1635" i="3"/>
  <c r="AG1635" i="3"/>
  <c r="AE1635" i="3"/>
  <c r="AC1635" i="3" a="1"/>
  <c r="AC1635" i="3" s="1"/>
  <c r="AB1635" i="3" a="1"/>
  <c r="AB1635" i="3" s="1"/>
  <c r="Z1635" i="3"/>
  <c r="Y1635" i="3"/>
  <c r="X1635" i="3"/>
  <c r="W1635" i="3"/>
  <c r="V1635" i="3"/>
  <c r="U1635" i="3"/>
  <c r="T1635" i="3"/>
  <c r="S1635" i="3"/>
  <c r="R1635" i="3"/>
  <c r="Q1635" i="3"/>
  <c r="O1635" i="3"/>
  <c r="N1635" i="3" a="1"/>
  <c r="N1635" i="3" s="1"/>
  <c r="M1635" i="3"/>
  <c r="L1635" i="3" s="1"/>
  <c r="K1635" i="3"/>
  <c r="BA1634" i="3"/>
  <c r="AY1634" i="3"/>
  <c r="AX1634" i="3"/>
  <c r="AZ1634" i="3" s="1"/>
  <c r="AW1634" i="3"/>
  <c r="AU1634" i="3"/>
  <c r="AT1634" i="3"/>
  <c r="AS1634" i="3"/>
  <c r="AR1634" i="3" s="1"/>
  <c r="AO1634" i="3"/>
  <c r="AK1634" i="3"/>
  <c r="AG1634" i="3"/>
  <c r="AE1634" i="3"/>
  <c r="AJ1634" i="3" s="1"/>
  <c r="AC1634" i="3" a="1"/>
  <c r="AC1634" i="3" s="1"/>
  <c r="AB1634" i="3" a="1"/>
  <c r="AB1634" i="3" s="1"/>
  <c r="Z1634" i="3"/>
  <c r="Y1634" i="3"/>
  <c r="X1634" i="3"/>
  <c r="W1634" i="3"/>
  <c r="V1634" i="3"/>
  <c r="U1634" i="3"/>
  <c r="T1634" i="3"/>
  <c r="S1634" i="3"/>
  <c r="R1634" i="3"/>
  <c r="Q1634" i="3"/>
  <c r="O1634" i="3"/>
  <c r="N1634" i="3"/>
  <c r="N1634" i="3" a="1"/>
  <c r="M1634" i="3"/>
  <c r="L1634" i="3" s="1"/>
  <c r="K1634" i="3"/>
  <c r="AX1633" i="3"/>
  <c r="BA1633" i="3" s="1"/>
  <c r="AT1633" i="3"/>
  <c r="AS1633" i="3"/>
  <c r="AR1633" i="3"/>
  <c r="AQ1633" i="3"/>
  <c r="AP1633" i="3"/>
  <c r="AO1633" i="3"/>
  <c r="AN1633" i="3"/>
  <c r="AM1633" i="3"/>
  <c r="AL1633" i="3"/>
  <c r="AJ1633" i="3"/>
  <c r="AH1633" i="3"/>
  <c r="AF1633" i="3"/>
  <c r="AE1633" i="3"/>
  <c r="AK1633" i="3" s="1"/>
  <c r="AC1633" i="3" a="1"/>
  <c r="AC1633" i="3" s="1"/>
  <c r="AB1633" i="3" a="1"/>
  <c r="AB1633" i="3" s="1"/>
  <c r="Z1633" i="3"/>
  <c r="Y1633" i="3"/>
  <c r="X1633" i="3"/>
  <c r="W1633" i="3"/>
  <c r="V1633" i="3"/>
  <c r="U1633" i="3"/>
  <c r="T1633" i="3"/>
  <c r="S1633" i="3"/>
  <c r="R1633" i="3"/>
  <c r="Q1633" i="3"/>
  <c r="O1633" i="3"/>
  <c r="N1633" i="3" a="1"/>
  <c r="N1633" i="3" s="1"/>
  <c r="M1633" i="3"/>
  <c r="L1633" i="3" s="1"/>
  <c r="K1633" i="3"/>
  <c r="BA1632" i="3"/>
  <c r="AZ1632" i="3"/>
  <c r="AY1632" i="3"/>
  <c r="AX1632" i="3"/>
  <c r="AW1632" i="3"/>
  <c r="AV1632" i="3"/>
  <c r="AU1632" i="3"/>
  <c r="AT1632" i="3"/>
  <c r="AS1632" i="3"/>
  <c r="AP1632" i="3" s="1"/>
  <c r="AQ1632" i="3"/>
  <c r="AO1632" i="3"/>
  <c r="AM1632" i="3"/>
  <c r="AE1632" i="3"/>
  <c r="AH1632" i="3" s="1"/>
  <c r="AC1632" i="3" a="1"/>
  <c r="AC1632" i="3" s="1"/>
  <c r="AB1632" i="3" a="1"/>
  <c r="AB1632" i="3" s="1"/>
  <c r="Z1632" i="3"/>
  <c r="Y1632" i="3"/>
  <c r="X1632" i="3"/>
  <c r="W1632" i="3"/>
  <c r="V1632" i="3"/>
  <c r="U1632" i="3"/>
  <c r="T1632" i="3"/>
  <c r="S1632" i="3"/>
  <c r="R1632" i="3"/>
  <c r="Q1632" i="3"/>
  <c r="O1632" i="3"/>
  <c r="N1632" i="3"/>
  <c r="N1632" i="3" a="1"/>
  <c r="M1632" i="3"/>
  <c r="L1632" i="3" s="1"/>
  <c r="K1632" i="3"/>
  <c r="AZ1631" i="3"/>
  <c r="AX1631" i="3"/>
  <c r="AY1631" i="3" s="1"/>
  <c r="AV1631" i="3"/>
  <c r="AT1631" i="3"/>
  <c r="AS1631" i="3"/>
  <c r="AQ1631" i="3" s="1"/>
  <c r="AR1631" i="3"/>
  <c r="AP1631" i="3"/>
  <c r="AO1631" i="3"/>
  <c r="AN1631" i="3"/>
  <c r="AL1631" i="3"/>
  <c r="AK1631" i="3"/>
  <c r="AJ1631" i="3"/>
  <c r="AH1631" i="3"/>
  <c r="AG1631" i="3"/>
  <c r="AF1631" i="3"/>
  <c r="AE1631" i="3"/>
  <c r="AI1631" i="3" s="1"/>
  <c r="AC1631" i="3" a="1"/>
  <c r="AC1631" i="3" s="1"/>
  <c r="AB1631" i="3" a="1"/>
  <c r="AB1631" i="3" s="1"/>
  <c r="Z1631" i="3"/>
  <c r="Y1631" i="3"/>
  <c r="X1631" i="3"/>
  <c r="W1631" i="3"/>
  <c r="V1631" i="3"/>
  <c r="U1631" i="3"/>
  <c r="T1631" i="3"/>
  <c r="S1631" i="3"/>
  <c r="R1631" i="3"/>
  <c r="Q1631" i="3"/>
  <c r="O1631" i="3"/>
  <c r="N1631" i="3" a="1"/>
  <c r="N1631" i="3" s="1"/>
  <c r="M1631" i="3"/>
  <c r="L1631" i="3" s="1"/>
  <c r="K1631" i="3"/>
  <c r="BA1630" i="3"/>
  <c r="AY1630" i="3"/>
  <c r="AX1630" i="3"/>
  <c r="AZ1630" i="3" s="1"/>
  <c r="AW1630" i="3"/>
  <c r="AU1630" i="3"/>
  <c r="AT1630" i="3"/>
  <c r="AS1630" i="3"/>
  <c r="AR1630" i="3" s="1"/>
  <c r="AO1630" i="3"/>
  <c r="AK1630" i="3"/>
  <c r="AG1630" i="3"/>
  <c r="AE1630" i="3"/>
  <c r="AJ1630" i="3" s="1"/>
  <c r="AC1630" i="3" a="1"/>
  <c r="AC1630" i="3" s="1"/>
  <c r="AB1630" i="3" a="1"/>
  <c r="AB1630" i="3" s="1"/>
  <c r="Z1630" i="3"/>
  <c r="Y1630" i="3"/>
  <c r="X1630" i="3"/>
  <c r="W1630" i="3"/>
  <c r="V1630" i="3"/>
  <c r="U1630" i="3"/>
  <c r="T1630" i="3"/>
  <c r="S1630" i="3"/>
  <c r="R1630" i="3"/>
  <c r="Q1630" i="3"/>
  <c r="O1630" i="3"/>
  <c r="N1630" i="3"/>
  <c r="N1630" i="3" a="1"/>
  <c r="M1630" i="3"/>
  <c r="L1630" i="3" s="1"/>
  <c r="K1630" i="3"/>
  <c r="AX1629" i="3"/>
  <c r="BA1629" i="3" s="1"/>
  <c r="AT1629" i="3"/>
  <c r="AS1629" i="3"/>
  <c r="AR1629" i="3"/>
  <c r="AQ1629" i="3"/>
  <c r="AP1629" i="3"/>
  <c r="AO1629" i="3"/>
  <c r="AN1629" i="3"/>
  <c r="AM1629" i="3"/>
  <c r="AL1629" i="3"/>
  <c r="AJ1629" i="3"/>
  <c r="AH1629" i="3"/>
  <c r="AF1629" i="3"/>
  <c r="AE1629" i="3"/>
  <c r="AK1629" i="3" s="1"/>
  <c r="AC1629" i="3" a="1"/>
  <c r="AC1629" i="3" s="1"/>
  <c r="AB1629" i="3" a="1"/>
  <c r="AB1629" i="3" s="1"/>
  <c r="Z1629" i="3"/>
  <c r="Y1629" i="3"/>
  <c r="X1629" i="3"/>
  <c r="W1629" i="3"/>
  <c r="V1629" i="3"/>
  <c r="U1629" i="3"/>
  <c r="T1629" i="3"/>
  <c r="S1629" i="3"/>
  <c r="R1629" i="3"/>
  <c r="Q1629" i="3"/>
  <c r="O1629" i="3"/>
  <c r="N1629" i="3" a="1"/>
  <c r="N1629" i="3" s="1"/>
  <c r="M1629" i="3"/>
  <c r="L1629" i="3" s="1"/>
  <c r="K1629" i="3"/>
  <c r="BA1628" i="3"/>
  <c r="AZ1628" i="3"/>
  <c r="AY1628" i="3"/>
  <c r="AX1628" i="3"/>
  <c r="AW1628" i="3"/>
  <c r="AV1628" i="3"/>
  <c r="AU1628" i="3"/>
  <c r="AT1628" i="3"/>
  <c r="AS1628" i="3"/>
  <c r="AP1628" i="3" s="1"/>
  <c r="AQ1628" i="3"/>
  <c r="AO1628" i="3"/>
  <c r="AM1628" i="3"/>
  <c r="AE1628" i="3"/>
  <c r="AH1628" i="3" s="1"/>
  <c r="AC1628" i="3" a="1"/>
  <c r="AC1628" i="3" s="1"/>
  <c r="AB1628" i="3" a="1"/>
  <c r="AB1628" i="3" s="1"/>
  <c r="Z1628" i="3"/>
  <c r="Y1628" i="3"/>
  <c r="X1628" i="3"/>
  <c r="W1628" i="3"/>
  <c r="V1628" i="3"/>
  <c r="U1628" i="3"/>
  <c r="T1628" i="3"/>
  <c r="S1628" i="3"/>
  <c r="R1628" i="3"/>
  <c r="Q1628" i="3"/>
  <c r="O1628" i="3"/>
  <c r="N1628" i="3" a="1"/>
  <c r="N1628" i="3" s="1"/>
  <c r="M1628" i="3"/>
  <c r="L1628" i="3" s="1"/>
  <c r="K1628" i="3"/>
  <c r="AZ1627" i="3"/>
  <c r="AX1627" i="3"/>
  <c r="AY1627" i="3" s="1"/>
  <c r="AV1627" i="3"/>
  <c r="AT1627" i="3"/>
  <c r="AS1627" i="3"/>
  <c r="AQ1627" i="3" s="1"/>
  <c r="AR1627" i="3"/>
  <c r="AP1627" i="3"/>
  <c r="AO1627" i="3"/>
  <c r="AN1627" i="3"/>
  <c r="AL1627" i="3"/>
  <c r="AK1627" i="3"/>
  <c r="AJ1627" i="3"/>
  <c r="AH1627" i="3"/>
  <c r="AG1627" i="3"/>
  <c r="AF1627" i="3"/>
  <c r="AE1627" i="3"/>
  <c r="AI1627" i="3" s="1"/>
  <c r="AC1627" i="3" a="1"/>
  <c r="AC1627" i="3" s="1"/>
  <c r="AB1627" i="3" a="1"/>
  <c r="AB1627" i="3" s="1"/>
  <c r="Z1627" i="3"/>
  <c r="Y1627" i="3"/>
  <c r="X1627" i="3"/>
  <c r="W1627" i="3"/>
  <c r="V1627" i="3"/>
  <c r="U1627" i="3"/>
  <c r="T1627" i="3"/>
  <c r="S1627" i="3"/>
  <c r="R1627" i="3"/>
  <c r="Q1627" i="3"/>
  <c r="O1627" i="3"/>
  <c r="N1627" i="3" a="1"/>
  <c r="N1627" i="3" s="1"/>
  <c r="M1627" i="3"/>
  <c r="L1627" i="3" s="1"/>
  <c r="K1627" i="3"/>
  <c r="BA1626" i="3"/>
  <c r="AY1626" i="3"/>
  <c r="AX1626" i="3"/>
  <c r="AZ1626" i="3" s="1"/>
  <c r="AW1626" i="3"/>
  <c r="AU1626" i="3"/>
  <c r="AT1626" i="3"/>
  <c r="AS1626" i="3"/>
  <c r="AR1626" i="3" s="1"/>
  <c r="AO1626" i="3"/>
  <c r="AK1626" i="3"/>
  <c r="AG1626" i="3"/>
  <c r="AE1626" i="3"/>
  <c r="AJ1626" i="3" s="1"/>
  <c r="AC1626" i="3" a="1"/>
  <c r="AC1626" i="3" s="1"/>
  <c r="AB1626" i="3" a="1"/>
  <c r="AB1626" i="3" s="1"/>
  <c r="Z1626" i="3"/>
  <c r="Y1626" i="3"/>
  <c r="X1626" i="3"/>
  <c r="W1626" i="3"/>
  <c r="V1626" i="3"/>
  <c r="U1626" i="3"/>
  <c r="T1626" i="3"/>
  <c r="S1626" i="3"/>
  <c r="R1626" i="3"/>
  <c r="Q1626" i="3"/>
  <c r="O1626" i="3"/>
  <c r="N1626" i="3" a="1"/>
  <c r="N1626" i="3" s="1"/>
  <c r="M1626" i="3"/>
  <c r="L1626" i="3" s="1"/>
  <c r="K1626" i="3"/>
  <c r="AX1625" i="3"/>
  <c r="BA1625" i="3" s="1"/>
  <c r="AT1625" i="3"/>
  <c r="AS1625" i="3"/>
  <c r="AR1625" i="3"/>
  <c r="AQ1625" i="3"/>
  <c r="AP1625" i="3"/>
  <c r="AO1625" i="3"/>
  <c r="AN1625" i="3"/>
  <c r="AM1625" i="3"/>
  <c r="AL1625" i="3"/>
  <c r="AJ1625" i="3"/>
  <c r="AH1625" i="3"/>
  <c r="AF1625" i="3"/>
  <c r="AE1625" i="3"/>
  <c r="AK1625" i="3" s="1"/>
  <c r="AC1625" i="3" a="1"/>
  <c r="AC1625" i="3" s="1"/>
  <c r="AB1625" i="3" a="1"/>
  <c r="AB1625" i="3" s="1"/>
  <c r="Z1625" i="3"/>
  <c r="Y1625" i="3"/>
  <c r="X1625" i="3"/>
  <c r="W1625" i="3"/>
  <c r="V1625" i="3"/>
  <c r="U1625" i="3"/>
  <c r="T1625" i="3"/>
  <c r="S1625" i="3"/>
  <c r="R1625" i="3"/>
  <c r="Q1625" i="3"/>
  <c r="O1625" i="3"/>
  <c r="N1625" i="3" a="1"/>
  <c r="N1625" i="3" s="1"/>
  <c r="M1625" i="3"/>
  <c r="L1625" i="3" s="1"/>
  <c r="K1625" i="3"/>
  <c r="BA1624" i="3"/>
  <c r="AZ1624" i="3"/>
  <c r="AY1624" i="3"/>
  <c r="AX1624" i="3"/>
  <c r="AW1624" i="3"/>
  <c r="AV1624" i="3"/>
  <c r="AU1624" i="3"/>
  <c r="AT1624" i="3"/>
  <c r="AS1624" i="3"/>
  <c r="AP1624" i="3" s="1"/>
  <c r="AQ1624" i="3"/>
  <c r="AO1624" i="3"/>
  <c r="AM1624" i="3"/>
  <c r="AE1624" i="3"/>
  <c r="AH1624" i="3" s="1"/>
  <c r="AC1624" i="3" a="1"/>
  <c r="AC1624" i="3" s="1"/>
  <c r="AB1624" i="3" a="1"/>
  <c r="AB1624" i="3" s="1"/>
  <c r="Z1624" i="3"/>
  <c r="Y1624" i="3"/>
  <c r="X1624" i="3"/>
  <c r="W1624" i="3"/>
  <c r="V1624" i="3"/>
  <c r="U1624" i="3"/>
  <c r="T1624" i="3"/>
  <c r="S1624" i="3"/>
  <c r="R1624" i="3"/>
  <c r="Q1624" i="3"/>
  <c r="O1624" i="3"/>
  <c r="N1624" i="3" a="1"/>
  <c r="N1624" i="3" s="1"/>
  <c r="M1624" i="3"/>
  <c r="L1624" i="3" s="1"/>
  <c r="K1624" i="3"/>
  <c r="AZ1623" i="3"/>
  <c r="AX1623" i="3"/>
  <c r="AY1623" i="3" s="1"/>
  <c r="AV1623" i="3"/>
  <c r="AT1623" i="3"/>
  <c r="AS1623" i="3"/>
  <c r="AQ1623" i="3" s="1"/>
  <c r="AR1623" i="3"/>
  <c r="AP1623" i="3"/>
  <c r="AO1623" i="3"/>
  <c r="AN1623" i="3"/>
  <c r="AL1623" i="3"/>
  <c r="AK1623" i="3"/>
  <c r="AJ1623" i="3"/>
  <c r="AH1623" i="3"/>
  <c r="AG1623" i="3"/>
  <c r="AF1623" i="3"/>
  <c r="AE1623" i="3"/>
  <c r="AI1623" i="3" s="1"/>
  <c r="AC1623" i="3" a="1"/>
  <c r="AC1623" i="3" s="1"/>
  <c r="AB1623" i="3" a="1"/>
  <c r="AB1623" i="3" s="1"/>
  <c r="Z1623" i="3"/>
  <c r="Y1623" i="3"/>
  <c r="X1623" i="3"/>
  <c r="W1623" i="3"/>
  <c r="V1623" i="3"/>
  <c r="U1623" i="3"/>
  <c r="T1623" i="3"/>
  <c r="S1623" i="3"/>
  <c r="R1623" i="3"/>
  <c r="Q1623" i="3"/>
  <c r="O1623" i="3"/>
  <c r="N1623" i="3" a="1"/>
  <c r="N1623" i="3" s="1"/>
  <c r="M1623" i="3"/>
  <c r="L1623" i="3" s="1"/>
  <c r="K1623" i="3"/>
  <c r="BA1622" i="3"/>
  <c r="AY1622" i="3"/>
  <c r="AX1622" i="3"/>
  <c r="AZ1622" i="3" s="1"/>
  <c r="AW1622" i="3"/>
  <c r="AU1622" i="3"/>
  <c r="AT1622" i="3"/>
  <c r="AS1622" i="3"/>
  <c r="AR1622" i="3" s="1"/>
  <c r="AO1622" i="3"/>
  <c r="AK1622" i="3"/>
  <c r="AG1622" i="3"/>
  <c r="AE1622" i="3"/>
  <c r="AJ1622" i="3" s="1"/>
  <c r="AC1622" i="3" a="1"/>
  <c r="AC1622" i="3" s="1"/>
  <c r="AB1622" i="3" a="1"/>
  <c r="AB1622" i="3" s="1"/>
  <c r="Z1622" i="3"/>
  <c r="Y1622" i="3"/>
  <c r="X1622" i="3"/>
  <c r="W1622" i="3"/>
  <c r="V1622" i="3"/>
  <c r="U1622" i="3"/>
  <c r="T1622" i="3"/>
  <c r="S1622" i="3"/>
  <c r="R1622" i="3"/>
  <c r="Q1622" i="3"/>
  <c r="O1622" i="3"/>
  <c r="N1622" i="3" a="1"/>
  <c r="N1622" i="3" s="1"/>
  <c r="M1622" i="3"/>
  <c r="L1622" i="3" s="1"/>
  <c r="K1622" i="3"/>
  <c r="AX1621" i="3"/>
  <c r="BA1621" i="3" s="1"/>
  <c r="AT1621" i="3"/>
  <c r="AS1621" i="3"/>
  <c r="AR1621" i="3"/>
  <c r="AQ1621" i="3"/>
  <c r="AP1621" i="3"/>
  <c r="AO1621" i="3"/>
  <c r="AN1621" i="3"/>
  <c r="AM1621" i="3"/>
  <c r="AL1621" i="3"/>
  <c r="AJ1621" i="3"/>
  <c r="AH1621" i="3"/>
  <c r="AF1621" i="3"/>
  <c r="AE1621" i="3"/>
  <c r="AK1621" i="3" s="1"/>
  <c r="AC1621" i="3" a="1"/>
  <c r="AC1621" i="3" s="1"/>
  <c r="AB1621" i="3" a="1"/>
  <c r="AB1621" i="3" s="1"/>
  <c r="Z1621" i="3"/>
  <c r="Y1621" i="3"/>
  <c r="X1621" i="3"/>
  <c r="W1621" i="3"/>
  <c r="V1621" i="3"/>
  <c r="U1621" i="3"/>
  <c r="T1621" i="3"/>
  <c r="S1621" i="3"/>
  <c r="R1621" i="3"/>
  <c r="Q1621" i="3"/>
  <c r="O1621" i="3"/>
  <c r="N1621" i="3" a="1"/>
  <c r="N1621" i="3" s="1"/>
  <c r="M1621" i="3"/>
  <c r="L1621" i="3" s="1"/>
  <c r="K1621" i="3"/>
  <c r="BA1620" i="3"/>
  <c r="AZ1620" i="3"/>
  <c r="AY1620" i="3"/>
  <c r="AX1620" i="3"/>
  <c r="AW1620" i="3"/>
  <c r="AV1620" i="3"/>
  <c r="AU1620" i="3"/>
  <c r="AT1620" i="3"/>
  <c r="AS1620" i="3"/>
  <c r="AP1620" i="3" s="1"/>
  <c r="AQ1620" i="3"/>
  <c r="AO1620" i="3"/>
  <c r="AM1620" i="3"/>
  <c r="AE1620" i="3"/>
  <c r="AH1620" i="3" s="1"/>
  <c r="AC1620" i="3" a="1"/>
  <c r="AC1620" i="3" s="1"/>
  <c r="AB1620" i="3" a="1"/>
  <c r="AB1620" i="3" s="1"/>
  <c r="Z1620" i="3"/>
  <c r="Y1620" i="3"/>
  <c r="X1620" i="3"/>
  <c r="W1620" i="3"/>
  <c r="V1620" i="3"/>
  <c r="U1620" i="3"/>
  <c r="T1620" i="3"/>
  <c r="S1620" i="3"/>
  <c r="R1620" i="3"/>
  <c r="Q1620" i="3"/>
  <c r="O1620" i="3"/>
  <c r="N1620" i="3"/>
  <c r="N1620" i="3" a="1"/>
  <c r="M1620" i="3"/>
  <c r="L1620" i="3" s="1"/>
  <c r="K1620" i="3"/>
  <c r="AZ1619" i="3"/>
  <c r="AX1619" i="3"/>
  <c r="AY1619" i="3" s="1"/>
  <c r="AV1619" i="3"/>
  <c r="AT1619" i="3"/>
  <c r="AS1619" i="3"/>
  <c r="AQ1619" i="3" s="1"/>
  <c r="AR1619" i="3"/>
  <c r="AP1619" i="3"/>
  <c r="AO1619" i="3"/>
  <c r="AN1619" i="3"/>
  <c r="AL1619" i="3"/>
  <c r="AK1619" i="3"/>
  <c r="AJ1619" i="3"/>
  <c r="AH1619" i="3"/>
  <c r="AG1619" i="3"/>
  <c r="AF1619" i="3"/>
  <c r="AE1619" i="3"/>
  <c r="AI1619" i="3" s="1"/>
  <c r="AC1619" i="3" a="1"/>
  <c r="AC1619" i="3" s="1"/>
  <c r="AB1619" i="3" a="1"/>
  <c r="AB1619" i="3" s="1"/>
  <c r="Z1619" i="3"/>
  <c r="Y1619" i="3"/>
  <c r="X1619" i="3"/>
  <c r="W1619" i="3"/>
  <c r="V1619" i="3"/>
  <c r="U1619" i="3"/>
  <c r="T1619" i="3"/>
  <c r="S1619" i="3"/>
  <c r="R1619" i="3"/>
  <c r="Q1619" i="3"/>
  <c r="O1619" i="3"/>
  <c r="N1619" i="3" a="1"/>
  <c r="N1619" i="3" s="1"/>
  <c r="M1619" i="3"/>
  <c r="L1619" i="3" s="1"/>
  <c r="K1619" i="3"/>
  <c r="BA1618" i="3"/>
  <c r="AX1618" i="3"/>
  <c r="AZ1618" i="3" s="1"/>
  <c r="AW1618" i="3"/>
  <c r="AT1618" i="3"/>
  <c r="AS1618" i="3"/>
  <c r="AR1618" i="3" s="1"/>
  <c r="AO1618" i="3"/>
  <c r="AK1618" i="3"/>
  <c r="AG1618" i="3"/>
  <c r="AE1618" i="3"/>
  <c r="AJ1618" i="3" s="1"/>
  <c r="AC1618" i="3" a="1"/>
  <c r="AC1618" i="3" s="1"/>
  <c r="AB1618" i="3" a="1"/>
  <c r="AB1618" i="3" s="1"/>
  <c r="Z1618" i="3"/>
  <c r="Y1618" i="3"/>
  <c r="X1618" i="3"/>
  <c r="W1618" i="3"/>
  <c r="V1618" i="3"/>
  <c r="U1618" i="3"/>
  <c r="T1618" i="3"/>
  <c r="S1618" i="3"/>
  <c r="R1618" i="3"/>
  <c r="Q1618" i="3"/>
  <c r="O1618" i="3"/>
  <c r="N1618" i="3"/>
  <c r="N1618" i="3" a="1"/>
  <c r="M1618" i="3"/>
  <c r="L1618" i="3" s="1"/>
  <c r="K1618" i="3"/>
  <c r="AX1617" i="3"/>
  <c r="BA1617" i="3" s="1"/>
  <c r="AT1617" i="3"/>
  <c r="AS1617" i="3"/>
  <c r="AR1617" i="3"/>
  <c r="AQ1617" i="3"/>
  <c r="AP1617" i="3"/>
  <c r="AO1617" i="3"/>
  <c r="AN1617" i="3"/>
  <c r="AM1617" i="3"/>
  <c r="AL1617" i="3"/>
  <c r="AH1617" i="3"/>
  <c r="AE1617" i="3"/>
  <c r="AK1617" i="3" s="1"/>
  <c r="AC1617" i="3" a="1"/>
  <c r="AC1617" i="3" s="1"/>
  <c r="AB1617" i="3" a="1"/>
  <c r="AB1617" i="3" s="1"/>
  <c r="Z1617" i="3"/>
  <c r="Y1617" i="3"/>
  <c r="X1617" i="3"/>
  <c r="W1617" i="3"/>
  <c r="V1617" i="3"/>
  <c r="U1617" i="3"/>
  <c r="T1617" i="3"/>
  <c r="S1617" i="3"/>
  <c r="R1617" i="3"/>
  <c r="Q1617" i="3"/>
  <c r="O1617" i="3"/>
  <c r="N1617" i="3" a="1"/>
  <c r="N1617" i="3" s="1"/>
  <c r="M1617" i="3"/>
  <c r="L1617" i="3" s="1"/>
  <c r="K1617" i="3"/>
  <c r="BA1616" i="3"/>
  <c r="AZ1616" i="3"/>
  <c r="AY1616" i="3"/>
  <c r="AX1616" i="3"/>
  <c r="AW1616" i="3"/>
  <c r="AV1616" i="3"/>
  <c r="AU1616" i="3"/>
  <c r="AT1616" i="3"/>
  <c r="AS1616" i="3"/>
  <c r="AP1616" i="3" s="1"/>
  <c r="AQ1616" i="3"/>
  <c r="AO1616" i="3"/>
  <c r="AM1616" i="3"/>
  <c r="AE1616" i="3"/>
  <c r="AH1616" i="3" s="1"/>
  <c r="AC1616" i="3" a="1"/>
  <c r="AC1616" i="3" s="1"/>
  <c r="AB1616" i="3" a="1"/>
  <c r="AB1616" i="3" s="1"/>
  <c r="Z1616" i="3"/>
  <c r="Y1616" i="3"/>
  <c r="X1616" i="3"/>
  <c r="W1616" i="3"/>
  <c r="V1616" i="3"/>
  <c r="U1616" i="3"/>
  <c r="T1616" i="3"/>
  <c r="S1616" i="3"/>
  <c r="R1616" i="3"/>
  <c r="Q1616" i="3"/>
  <c r="O1616" i="3"/>
  <c r="N1616" i="3" a="1"/>
  <c r="N1616" i="3" s="1"/>
  <c r="M1616" i="3"/>
  <c r="L1616" i="3" s="1"/>
  <c r="K1616" i="3"/>
  <c r="BA1615" i="3"/>
  <c r="AZ1615" i="3"/>
  <c r="AX1615" i="3"/>
  <c r="AY1615" i="3" s="1"/>
  <c r="AW1615" i="3"/>
  <c r="AV1615" i="3"/>
  <c r="AT1615" i="3"/>
  <c r="AS1615" i="3"/>
  <c r="AQ1615" i="3" s="1"/>
  <c r="AR1615" i="3"/>
  <c r="AO1615" i="3"/>
  <c r="AN1615" i="3"/>
  <c r="AK1615" i="3"/>
  <c r="AJ1615" i="3"/>
  <c r="AH1615" i="3"/>
  <c r="AG1615" i="3"/>
  <c r="AF1615" i="3"/>
  <c r="AE1615" i="3"/>
  <c r="AI1615" i="3" s="1"/>
  <c r="AC1615" i="3" a="1"/>
  <c r="AC1615" i="3" s="1"/>
  <c r="AB1615" i="3" a="1"/>
  <c r="AB1615" i="3" s="1"/>
  <c r="Z1615" i="3"/>
  <c r="Y1615" i="3"/>
  <c r="X1615" i="3"/>
  <c r="W1615" i="3"/>
  <c r="V1615" i="3"/>
  <c r="U1615" i="3"/>
  <c r="T1615" i="3"/>
  <c r="S1615" i="3"/>
  <c r="R1615" i="3"/>
  <c r="Q1615" i="3"/>
  <c r="O1615" i="3"/>
  <c r="N1615" i="3" a="1"/>
  <c r="N1615" i="3" s="1"/>
  <c r="M1615" i="3"/>
  <c r="L1615" i="3" s="1"/>
  <c r="K1615" i="3"/>
  <c r="BA1614" i="3"/>
  <c r="AX1614" i="3"/>
  <c r="AZ1614" i="3" s="1"/>
  <c r="AW1614" i="3"/>
  <c r="AT1614" i="3"/>
  <c r="AS1614" i="3"/>
  <c r="AR1614" i="3" s="1"/>
  <c r="AO1614" i="3"/>
  <c r="AK1614" i="3"/>
  <c r="AH1614" i="3"/>
  <c r="AG1614" i="3"/>
  <c r="AE1614" i="3"/>
  <c r="AJ1614" i="3" s="1"/>
  <c r="AC1614" i="3" a="1"/>
  <c r="AC1614" i="3" s="1"/>
  <c r="AB1614" i="3" a="1"/>
  <c r="AB1614" i="3" s="1"/>
  <c r="Z1614" i="3"/>
  <c r="Y1614" i="3"/>
  <c r="X1614" i="3"/>
  <c r="W1614" i="3"/>
  <c r="V1614" i="3"/>
  <c r="U1614" i="3"/>
  <c r="T1614" i="3"/>
  <c r="S1614" i="3"/>
  <c r="R1614" i="3"/>
  <c r="Q1614" i="3"/>
  <c r="O1614" i="3"/>
  <c r="N1614" i="3"/>
  <c r="N1614" i="3" a="1"/>
  <c r="M1614" i="3"/>
  <c r="L1614" i="3" s="1"/>
  <c r="K1614" i="3"/>
  <c r="AX1613" i="3"/>
  <c r="BA1613" i="3" s="1"/>
  <c r="AT1613" i="3"/>
  <c r="AS1613" i="3"/>
  <c r="AR1613" i="3"/>
  <c r="AQ1613" i="3"/>
  <c r="AP1613" i="3"/>
  <c r="AO1613" i="3"/>
  <c r="AN1613" i="3"/>
  <c r="AM1613" i="3"/>
  <c r="AL1613" i="3"/>
  <c r="AH1613" i="3"/>
  <c r="AE1613" i="3"/>
  <c r="AK1613" i="3" s="1"/>
  <c r="AC1613" i="3" a="1"/>
  <c r="AC1613" i="3" s="1"/>
  <c r="AB1613" i="3" a="1"/>
  <c r="AB1613" i="3" s="1"/>
  <c r="Z1613" i="3"/>
  <c r="Y1613" i="3"/>
  <c r="X1613" i="3"/>
  <c r="W1613" i="3"/>
  <c r="V1613" i="3"/>
  <c r="U1613" i="3"/>
  <c r="T1613" i="3"/>
  <c r="S1613" i="3"/>
  <c r="R1613" i="3"/>
  <c r="Q1613" i="3"/>
  <c r="O1613" i="3"/>
  <c r="N1613" i="3" a="1"/>
  <c r="N1613" i="3" s="1"/>
  <c r="M1613" i="3"/>
  <c r="L1613" i="3" s="1"/>
  <c r="K1613" i="3"/>
  <c r="BA1612" i="3"/>
  <c r="AZ1612" i="3"/>
  <c r="AY1612" i="3"/>
  <c r="AX1612" i="3"/>
  <c r="AW1612" i="3"/>
  <c r="AV1612" i="3"/>
  <c r="AU1612" i="3"/>
  <c r="AT1612" i="3"/>
  <c r="AS1612" i="3"/>
  <c r="AP1612" i="3" s="1"/>
  <c r="AR1612" i="3"/>
  <c r="AQ1612" i="3"/>
  <c r="AO1612" i="3"/>
  <c r="AN1612" i="3"/>
  <c r="AM1612" i="3"/>
  <c r="AE1612" i="3"/>
  <c r="AH1612" i="3" s="1"/>
  <c r="AC1612" i="3" a="1"/>
  <c r="AC1612" i="3" s="1"/>
  <c r="AB1612" i="3" a="1"/>
  <c r="AB1612" i="3" s="1"/>
  <c r="Z1612" i="3"/>
  <c r="Y1612" i="3"/>
  <c r="X1612" i="3"/>
  <c r="W1612" i="3"/>
  <c r="V1612" i="3"/>
  <c r="U1612" i="3"/>
  <c r="T1612" i="3"/>
  <c r="S1612" i="3"/>
  <c r="R1612" i="3"/>
  <c r="Q1612" i="3"/>
  <c r="O1612" i="3"/>
  <c r="N1612" i="3" a="1"/>
  <c r="N1612" i="3" s="1"/>
  <c r="M1612" i="3"/>
  <c r="L1612" i="3" s="1"/>
  <c r="K1612" i="3"/>
  <c r="BA1611" i="3"/>
  <c r="AZ1611" i="3"/>
  <c r="AX1611" i="3"/>
  <c r="AY1611" i="3" s="1"/>
  <c r="AW1611" i="3"/>
  <c r="AV1611" i="3"/>
  <c r="AT1611" i="3"/>
  <c r="AS1611" i="3"/>
  <c r="AQ1611" i="3" s="1"/>
  <c r="AR1611" i="3"/>
  <c r="AO1611" i="3"/>
  <c r="AN1611" i="3"/>
  <c r="AK1611" i="3"/>
  <c r="AJ1611" i="3"/>
  <c r="AH1611" i="3"/>
  <c r="AG1611" i="3"/>
  <c r="AF1611" i="3"/>
  <c r="AE1611" i="3"/>
  <c r="AI1611" i="3" s="1"/>
  <c r="AC1611" i="3" a="1"/>
  <c r="AC1611" i="3" s="1"/>
  <c r="AB1611" i="3" a="1"/>
  <c r="AB1611" i="3" s="1"/>
  <c r="Z1611" i="3"/>
  <c r="Y1611" i="3"/>
  <c r="X1611" i="3"/>
  <c r="W1611" i="3"/>
  <c r="V1611" i="3"/>
  <c r="U1611" i="3"/>
  <c r="T1611" i="3"/>
  <c r="S1611" i="3"/>
  <c r="R1611" i="3"/>
  <c r="Q1611" i="3"/>
  <c r="O1611" i="3"/>
  <c r="N1611" i="3" a="1"/>
  <c r="N1611" i="3" s="1"/>
  <c r="M1611" i="3"/>
  <c r="L1611" i="3" s="1"/>
  <c r="K1611" i="3"/>
  <c r="BA1610" i="3"/>
  <c r="AX1610" i="3"/>
  <c r="AZ1610" i="3" s="1"/>
  <c r="AW1610" i="3"/>
  <c r="AT1610" i="3"/>
  <c r="AS1610" i="3"/>
  <c r="AR1610" i="3" s="1"/>
  <c r="AO1610" i="3"/>
  <c r="AK1610" i="3"/>
  <c r="AH1610" i="3"/>
  <c r="AG1610" i="3"/>
  <c r="AE1610" i="3"/>
  <c r="AJ1610" i="3" s="1"/>
  <c r="AC1610" i="3" a="1"/>
  <c r="AC1610" i="3" s="1"/>
  <c r="AB1610" i="3" a="1"/>
  <c r="AB1610" i="3" s="1"/>
  <c r="Z1610" i="3"/>
  <c r="Y1610" i="3"/>
  <c r="X1610" i="3"/>
  <c r="W1610" i="3"/>
  <c r="V1610" i="3"/>
  <c r="U1610" i="3"/>
  <c r="T1610" i="3"/>
  <c r="S1610" i="3"/>
  <c r="R1610" i="3"/>
  <c r="Q1610" i="3"/>
  <c r="O1610" i="3"/>
  <c r="N1610" i="3" a="1"/>
  <c r="N1610" i="3" s="1"/>
  <c r="M1610" i="3"/>
  <c r="L1610" i="3" s="1"/>
  <c r="K1610" i="3"/>
  <c r="AX1609" i="3"/>
  <c r="BA1609" i="3" s="1"/>
  <c r="AT1609" i="3"/>
  <c r="AS1609" i="3"/>
  <c r="AR1609" i="3"/>
  <c r="AQ1609" i="3"/>
  <c r="AP1609" i="3"/>
  <c r="AO1609" i="3"/>
  <c r="AN1609" i="3"/>
  <c r="AM1609" i="3"/>
  <c r="AL1609" i="3"/>
  <c r="AH1609" i="3"/>
  <c r="AE1609" i="3"/>
  <c r="AK1609" i="3" s="1"/>
  <c r="AC1609" i="3" a="1"/>
  <c r="AC1609" i="3" s="1"/>
  <c r="AB1609" i="3" a="1"/>
  <c r="AB1609" i="3" s="1"/>
  <c r="Z1609" i="3"/>
  <c r="Y1609" i="3"/>
  <c r="X1609" i="3"/>
  <c r="W1609" i="3"/>
  <c r="V1609" i="3"/>
  <c r="U1609" i="3"/>
  <c r="T1609" i="3"/>
  <c r="S1609" i="3"/>
  <c r="R1609" i="3"/>
  <c r="Q1609" i="3"/>
  <c r="O1609" i="3"/>
  <c r="N1609" i="3" a="1"/>
  <c r="N1609" i="3" s="1"/>
  <c r="M1609" i="3"/>
  <c r="L1609" i="3" s="1"/>
  <c r="K1609" i="3"/>
  <c r="BA1608" i="3"/>
  <c r="AZ1608" i="3"/>
  <c r="AY1608" i="3"/>
  <c r="AX1608" i="3"/>
  <c r="AW1608" i="3"/>
  <c r="AV1608" i="3"/>
  <c r="AU1608" i="3"/>
  <c r="AT1608" i="3"/>
  <c r="AS1608" i="3"/>
  <c r="AP1608" i="3" s="1"/>
  <c r="AR1608" i="3"/>
  <c r="AQ1608" i="3"/>
  <c r="AO1608" i="3"/>
  <c r="AN1608" i="3"/>
  <c r="AM1608" i="3"/>
  <c r="AE1608" i="3"/>
  <c r="AH1608" i="3" s="1"/>
  <c r="AC1608" i="3" a="1"/>
  <c r="AC1608" i="3" s="1"/>
  <c r="AB1608" i="3" a="1"/>
  <c r="AB1608" i="3" s="1"/>
  <c r="Z1608" i="3"/>
  <c r="Y1608" i="3"/>
  <c r="X1608" i="3"/>
  <c r="W1608" i="3"/>
  <c r="V1608" i="3"/>
  <c r="U1608" i="3"/>
  <c r="T1608" i="3"/>
  <c r="S1608" i="3"/>
  <c r="R1608" i="3"/>
  <c r="Q1608" i="3"/>
  <c r="O1608" i="3"/>
  <c r="N1608" i="3" a="1"/>
  <c r="N1608" i="3" s="1"/>
  <c r="M1608" i="3"/>
  <c r="L1608" i="3" s="1"/>
  <c r="K1608" i="3"/>
  <c r="BA1607" i="3"/>
  <c r="AZ1607" i="3"/>
  <c r="AX1607" i="3"/>
  <c r="AY1607" i="3" s="1"/>
  <c r="AW1607" i="3"/>
  <c r="AV1607" i="3"/>
  <c r="AT1607" i="3"/>
  <c r="AS1607" i="3"/>
  <c r="AQ1607" i="3" s="1"/>
  <c r="AR1607" i="3"/>
  <c r="AO1607" i="3"/>
  <c r="AN1607" i="3"/>
  <c r="AK1607" i="3"/>
  <c r="AJ1607" i="3"/>
  <c r="AH1607" i="3"/>
  <c r="AG1607" i="3"/>
  <c r="AF1607" i="3"/>
  <c r="AE1607" i="3"/>
  <c r="AI1607" i="3" s="1"/>
  <c r="AC1607" i="3" a="1"/>
  <c r="AC1607" i="3" s="1"/>
  <c r="AB1607" i="3" a="1"/>
  <c r="AB1607" i="3" s="1"/>
  <c r="Z1607" i="3"/>
  <c r="Y1607" i="3"/>
  <c r="X1607" i="3"/>
  <c r="W1607" i="3"/>
  <c r="V1607" i="3"/>
  <c r="U1607" i="3"/>
  <c r="T1607" i="3"/>
  <c r="S1607" i="3"/>
  <c r="R1607" i="3"/>
  <c r="Q1607" i="3"/>
  <c r="O1607" i="3"/>
  <c r="N1607" i="3" a="1"/>
  <c r="N1607" i="3" s="1"/>
  <c r="M1607" i="3"/>
  <c r="L1607" i="3" s="1"/>
  <c r="K1607" i="3"/>
  <c r="BA1606" i="3"/>
  <c r="AX1606" i="3"/>
  <c r="AZ1606" i="3" s="1"/>
  <c r="AW1606" i="3"/>
  <c r="AT1606" i="3"/>
  <c r="AS1606" i="3"/>
  <c r="AR1606" i="3" s="1"/>
  <c r="AO1606" i="3"/>
  <c r="AK1606" i="3"/>
  <c r="AH1606" i="3"/>
  <c r="AG1606" i="3"/>
  <c r="AE1606" i="3"/>
  <c r="AJ1606" i="3" s="1"/>
  <c r="AC1606" i="3" a="1"/>
  <c r="AC1606" i="3" s="1"/>
  <c r="AB1606" i="3" a="1"/>
  <c r="AB1606" i="3" s="1"/>
  <c r="Z1606" i="3"/>
  <c r="Y1606" i="3"/>
  <c r="X1606" i="3"/>
  <c r="W1606" i="3"/>
  <c r="V1606" i="3"/>
  <c r="U1606" i="3"/>
  <c r="T1606" i="3"/>
  <c r="S1606" i="3"/>
  <c r="R1606" i="3"/>
  <c r="Q1606" i="3"/>
  <c r="O1606" i="3"/>
  <c r="N1606" i="3"/>
  <c r="N1606" i="3" a="1"/>
  <c r="M1606" i="3"/>
  <c r="L1606" i="3" s="1"/>
  <c r="K1606" i="3"/>
  <c r="AX1605" i="3"/>
  <c r="BA1605" i="3" s="1"/>
  <c r="AT1605" i="3"/>
  <c r="AS1605" i="3"/>
  <c r="AR1605" i="3"/>
  <c r="AQ1605" i="3"/>
  <c r="AP1605" i="3"/>
  <c r="AO1605" i="3"/>
  <c r="AN1605" i="3"/>
  <c r="AM1605" i="3"/>
  <c r="AL1605" i="3"/>
  <c r="AH1605" i="3"/>
  <c r="AE1605" i="3"/>
  <c r="AK1605" i="3" s="1"/>
  <c r="AC1605" i="3" a="1"/>
  <c r="AC1605" i="3" s="1"/>
  <c r="AB1605" i="3" a="1"/>
  <c r="AB1605" i="3" s="1"/>
  <c r="Z1605" i="3"/>
  <c r="Y1605" i="3"/>
  <c r="X1605" i="3"/>
  <c r="W1605" i="3"/>
  <c r="V1605" i="3"/>
  <c r="U1605" i="3"/>
  <c r="T1605" i="3"/>
  <c r="S1605" i="3"/>
  <c r="R1605" i="3"/>
  <c r="Q1605" i="3"/>
  <c r="O1605" i="3"/>
  <c r="N1605" i="3" a="1"/>
  <c r="N1605" i="3" s="1"/>
  <c r="M1605" i="3"/>
  <c r="L1605" i="3" s="1"/>
  <c r="K1605" i="3"/>
  <c r="BA1604" i="3"/>
  <c r="AZ1604" i="3"/>
  <c r="AY1604" i="3"/>
  <c r="AX1604" i="3"/>
  <c r="AW1604" i="3"/>
  <c r="AV1604" i="3"/>
  <c r="AU1604" i="3"/>
  <c r="AT1604" i="3"/>
  <c r="AS1604" i="3"/>
  <c r="AP1604" i="3" s="1"/>
  <c r="AR1604" i="3"/>
  <c r="AQ1604" i="3"/>
  <c r="AO1604" i="3"/>
  <c r="AN1604" i="3"/>
  <c r="AM1604" i="3"/>
  <c r="AE1604" i="3"/>
  <c r="AH1604" i="3" s="1"/>
  <c r="AC1604" i="3" a="1"/>
  <c r="AC1604" i="3" s="1"/>
  <c r="AB1604" i="3" a="1"/>
  <c r="AB1604" i="3" s="1"/>
  <c r="Z1604" i="3"/>
  <c r="Y1604" i="3"/>
  <c r="X1604" i="3"/>
  <c r="W1604" i="3"/>
  <c r="V1604" i="3"/>
  <c r="U1604" i="3"/>
  <c r="T1604" i="3"/>
  <c r="S1604" i="3"/>
  <c r="R1604" i="3"/>
  <c r="Q1604" i="3"/>
  <c r="O1604" i="3"/>
  <c r="N1604" i="3" a="1"/>
  <c r="N1604" i="3" s="1"/>
  <c r="M1604" i="3"/>
  <c r="L1604" i="3" s="1"/>
  <c r="K1604" i="3"/>
  <c r="BA1603" i="3"/>
  <c r="AZ1603" i="3"/>
  <c r="AX1603" i="3"/>
  <c r="AY1603" i="3" s="1"/>
  <c r="AW1603" i="3"/>
  <c r="AV1603" i="3"/>
  <c r="AT1603" i="3"/>
  <c r="AS1603" i="3"/>
  <c r="AQ1603" i="3" s="1"/>
  <c r="AR1603" i="3"/>
  <c r="AO1603" i="3"/>
  <c r="AN1603" i="3"/>
  <c r="AK1603" i="3"/>
  <c r="AJ1603" i="3"/>
  <c r="AH1603" i="3"/>
  <c r="AG1603" i="3"/>
  <c r="AF1603" i="3"/>
  <c r="AE1603" i="3"/>
  <c r="AI1603" i="3" s="1"/>
  <c r="AC1603" i="3" a="1"/>
  <c r="AC1603" i="3" s="1"/>
  <c r="AB1603" i="3" a="1"/>
  <c r="AB1603" i="3" s="1"/>
  <c r="Z1603" i="3"/>
  <c r="Y1603" i="3"/>
  <c r="X1603" i="3"/>
  <c r="W1603" i="3"/>
  <c r="V1603" i="3"/>
  <c r="U1603" i="3"/>
  <c r="T1603" i="3"/>
  <c r="S1603" i="3"/>
  <c r="R1603" i="3"/>
  <c r="Q1603" i="3"/>
  <c r="O1603" i="3"/>
  <c r="N1603" i="3" a="1"/>
  <c r="N1603" i="3" s="1"/>
  <c r="M1603" i="3"/>
  <c r="L1603" i="3" s="1"/>
  <c r="K1603" i="3"/>
  <c r="BA1602" i="3"/>
  <c r="AX1602" i="3"/>
  <c r="AZ1602" i="3" s="1"/>
  <c r="AW1602" i="3"/>
  <c r="AT1602" i="3"/>
  <c r="AS1602" i="3"/>
  <c r="AR1602" i="3" s="1"/>
  <c r="AO1602" i="3"/>
  <c r="AK1602" i="3"/>
  <c r="AH1602" i="3"/>
  <c r="AG1602" i="3"/>
  <c r="AE1602" i="3"/>
  <c r="AJ1602" i="3" s="1"/>
  <c r="AC1602" i="3" a="1"/>
  <c r="AC1602" i="3" s="1"/>
  <c r="AB1602" i="3" a="1"/>
  <c r="AB1602" i="3" s="1"/>
  <c r="Z1602" i="3"/>
  <c r="Y1602" i="3"/>
  <c r="X1602" i="3"/>
  <c r="W1602" i="3"/>
  <c r="V1602" i="3"/>
  <c r="U1602" i="3"/>
  <c r="T1602" i="3"/>
  <c r="S1602" i="3"/>
  <c r="R1602" i="3"/>
  <c r="Q1602" i="3"/>
  <c r="O1602" i="3"/>
  <c r="N1602" i="3" a="1"/>
  <c r="N1602" i="3" s="1"/>
  <c r="M1602" i="3"/>
  <c r="L1602" i="3" s="1"/>
  <c r="K1602" i="3"/>
  <c r="AX1601" i="3"/>
  <c r="AT1601" i="3"/>
  <c r="AS1601" i="3"/>
  <c r="AR1601" i="3"/>
  <c r="AQ1601" i="3"/>
  <c r="AP1601" i="3"/>
  <c r="AO1601" i="3"/>
  <c r="AN1601" i="3"/>
  <c r="AM1601" i="3"/>
  <c r="AL1601" i="3"/>
  <c r="AH1601" i="3"/>
  <c r="AE1601" i="3"/>
  <c r="AK1601" i="3" s="1"/>
  <c r="AC1601" i="3" a="1"/>
  <c r="AC1601" i="3" s="1"/>
  <c r="AB1601" i="3" a="1"/>
  <c r="AB1601" i="3" s="1"/>
  <c r="Z1601" i="3"/>
  <c r="Y1601" i="3"/>
  <c r="X1601" i="3"/>
  <c r="W1601" i="3"/>
  <c r="V1601" i="3"/>
  <c r="U1601" i="3"/>
  <c r="T1601" i="3"/>
  <c r="S1601" i="3"/>
  <c r="R1601" i="3"/>
  <c r="Q1601" i="3"/>
  <c r="O1601" i="3"/>
  <c r="N1601" i="3" a="1"/>
  <c r="N1601" i="3" s="1"/>
  <c r="M1601" i="3"/>
  <c r="L1601" i="3" s="1"/>
  <c r="K1601" i="3"/>
  <c r="BA1600" i="3"/>
  <c r="AZ1600" i="3"/>
  <c r="AY1600" i="3"/>
  <c r="AX1600" i="3"/>
  <c r="AW1600" i="3"/>
  <c r="AV1600" i="3"/>
  <c r="AU1600" i="3"/>
  <c r="AT1600" i="3"/>
  <c r="AS1600" i="3"/>
  <c r="AP1600" i="3" s="1"/>
  <c r="AR1600" i="3"/>
  <c r="AQ1600" i="3"/>
  <c r="AO1600" i="3"/>
  <c r="AN1600" i="3"/>
  <c r="AM1600" i="3"/>
  <c r="AE1600" i="3"/>
  <c r="AI1600" i="3" s="1"/>
  <c r="AC1600" i="3" a="1"/>
  <c r="AC1600" i="3" s="1"/>
  <c r="AB1600" i="3" a="1"/>
  <c r="AB1600" i="3" s="1"/>
  <c r="Z1600" i="3"/>
  <c r="Y1600" i="3"/>
  <c r="X1600" i="3"/>
  <c r="W1600" i="3"/>
  <c r="V1600" i="3"/>
  <c r="U1600" i="3"/>
  <c r="T1600" i="3"/>
  <c r="S1600" i="3"/>
  <c r="R1600" i="3"/>
  <c r="Q1600" i="3"/>
  <c r="O1600" i="3"/>
  <c r="N1600" i="3" a="1"/>
  <c r="N1600" i="3" s="1"/>
  <c r="M1600" i="3"/>
  <c r="L1600" i="3" s="1"/>
  <c r="K1600" i="3"/>
  <c r="BA1599" i="3"/>
  <c r="AZ1599" i="3"/>
  <c r="AX1599" i="3"/>
  <c r="AY1599" i="3" s="1"/>
  <c r="AW1599" i="3"/>
  <c r="AV1599" i="3"/>
  <c r="AT1599" i="3"/>
  <c r="AS1599" i="3"/>
  <c r="AQ1599" i="3" s="1"/>
  <c r="AR1599" i="3"/>
  <c r="AO1599" i="3"/>
  <c r="AN1599" i="3"/>
  <c r="AK1599" i="3"/>
  <c r="AJ1599" i="3"/>
  <c r="AH1599" i="3"/>
  <c r="AG1599" i="3"/>
  <c r="AF1599" i="3"/>
  <c r="AE1599" i="3"/>
  <c r="AI1599" i="3" s="1"/>
  <c r="AC1599" i="3" a="1"/>
  <c r="AC1599" i="3" s="1"/>
  <c r="AB1599" i="3" a="1"/>
  <c r="AB1599" i="3" s="1"/>
  <c r="Z1599" i="3"/>
  <c r="Y1599" i="3"/>
  <c r="X1599" i="3"/>
  <c r="W1599" i="3"/>
  <c r="V1599" i="3"/>
  <c r="U1599" i="3"/>
  <c r="T1599" i="3"/>
  <c r="S1599" i="3"/>
  <c r="R1599" i="3"/>
  <c r="Q1599" i="3"/>
  <c r="O1599" i="3"/>
  <c r="N1599" i="3" a="1"/>
  <c r="N1599" i="3" s="1"/>
  <c r="M1599" i="3"/>
  <c r="L1599" i="3" s="1"/>
  <c r="K1599" i="3"/>
  <c r="BA1598" i="3"/>
  <c r="AX1598" i="3"/>
  <c r="AZ1598" i="3" s="1"/>
  <c r="AW1598" i="3"/>
  <c r="AT1598" i="3"/>
  <c r="AS1598" i="3"/>
  <c r="AO1598" i="3"/>
  <c r="AK1598" i="3"/>
  <c r="AH1598" i="3"/>
  <c r="AG1598" i="3"/>
  <c r="AE1598" i="3"/>
  <c r="AJ1598" i="3" s="1"/>
  <c r="AC1598" i="3" a="1"/>
  <c r="AC1598" i="3" s="1"/>
  <c r="AB1598" i="3" a="1"/>
  <c r="AB1598" i="3" s="1"/>
  <c r="Z1598" i="3"/>
  <c r="Y1598" i="3"/>
  <c r="X1598" i="3"/>
  <c r="W1598" i="3"/>
  <c r="V1598" i="3"/>
  <c r="U1598" i="3"/>
  <c r="T1598" i="3"/>
  <c r="S1598" i="3"/>
  <c r="R1598" i="3"/>
  <c r="Q1598" i="3"/>
  <c r="O1598" i="3"/>
  <c r="N1598" i="3"/>
  <c r="N1598" i="3" a="1"/>
  <c r="M1598" i="3"/>
  <c r="L1598" i="3" s="1"/>
  <c r="K1598" i="3"/>
  <c r="AX1597" i="3"/>
  <c r="AT1597" i="3" s="1"/>
  <c r="AS1597" i="3"/>
  <c r="AR1597" i="3"/>
  <c r="AQ1597" i="3"/>
  <c r="AP1597" i="3"/>
  <c r="AO1597" i="3"/>
  <c r="AN1597" i="3"/>
  <c r="AM1597" i="3"/>
  <c r="AL1597" i="3"/>
  <c r="AH1597" i="3"/>
  <c r="AE1597" i="3"/>
  <c r="AK1597" i="3" s="1"/>
  <c r="AC1597" i="3" a="1"/>
  <c r="AC1597" i="3" s="1"/>
  <c r="AB1597" i="3" a="1"/>
  <c r="AB1597" i="3" s="1"/>
  <c r="Z1597" i="3"/>
  <c r="Y1597" i="3"/>
  <c r="X1597" i="3"/>
  <c r="W1597" i="3"/>
  <c r="V1597" i="3"/>
  <c r="U1597" i="3"/>
  <c r="T1597" i="3"/>
  <c r="S1597" i="3"/>
  <c r="R1597" i="3"/>
  <c r="Q1597" i="3"/>
  <c r="O1597" i="3"/>
  <c r="N1597" i="3" a="1"/>
  <c r="N1597" i="3" s="1"/>
  <c r="M1597" i="3"/>
  <c r="L1597" i="3" s="1"/>
  <c r="K1597" i="3"/>
  <c r="BA1596" i="3"/>
  <c r="AZ1596" i="3"/>
  <c r="AY1596" i="3"/>
  <c r="AX1596" i="3"/>
  <c r="AW1596" i="3"/>
  <c r="AV1596" i="3"/>
  <c r="AU1596" i="3"/>
  <c r="AT1596" i="3"/>
  <c r="AS1596" i="3"/>
  <c r="AP1596" i="3" s="1"/>
  <c r="AR1596" i="3"/>
  <c r="AQ1596" i="3"/>
  <c r="AO1596" i="3"/>
  <c r="AN1596" i="3"/>
  <c r="AM1596" i="3"/>
  <c r="AI1596" i="3"/>
  <c r="AE1596" i="3"/>
  <c r="AC1596" i="3" a="1"/>
  <c r="AC1596" i="3" s="1"/>
  <c r="AB1596" i="3" a="1"/>
  <c r="AB1596" i="3" s="1"/>
  <c r="Z1596" i="3"/>
  <c r="Y1596" i="3"/>
  <c r="X1596" i="3"/>
  <c r="W1596" i="3"/>
  <c r="V1596" i="3"/>
  <c r="U1596" i="3"/>
  <c r="T1596" i="3"/>
  <c r="S1596" i="3"/>
  <c r="R1596" i="3"/>
  <c r="Q1596" i="3"/>
  <c r="O1596" i="3"/>
  <c r="N1596" i="3" a="1"/>
  <c r="N1596" i="3" s="1"/>
  <c r="M1596" i="3"/>
  <c r="L1596" i="3" s="1"/>
  <c r="K1596" i="3"/>
  <c r="BA1595" i="3"/>
  <c r="AZ1595" i="3"/>
  <c r="AX1595" i="3"/>
  <c r="AY1595" i="3" s="1"/>
  <c r="AW1595" i="3"/>
  <c r="AV1595" i="3"/>
  <c r="AT1595" i="3"/>
  <c r="AS1595" i="3"/>
  <c r="AQ1595" i="3" s="1"/>
  <c r="AR1595" i="3"/>
  <c r="AO1595" i="3"/>
  <c r="AN1595" i="3"/>
  <c r="AK1595" i="3"/>
  <c r="AJ1595" i="3"/>
  <c r="AH1595" i="3"/>
  <c r="AG1595" i="3"/>
  <c r="AF1595" i="3"/>
  <c r="AE1595" i="3"/>
  <c r="AI1595" i="3" s="1"/>
  <c r="AC1595" i="3" a="1"/>
  <c r="AC1595" i="3" s="1"/>
  <c r="AB1595" i="3" a="1"/>
  <c r="AB1595" i="3" s="1"/>
  <c r="Z1595" i="3"/>
  <c r="Y1595" i="3"/>
  <c r="X1595" i="3"/>
  <c r="W1595" i="3"/>
  <c r="V1595" i="3"/>
  <c r="U1595" i="3"/>
  <c r="T1595" i="3"/>
  <c r="S1595" i="3"/>
  <c r="R1595" i="3"/>
  <c r="Q1595" i="3"/>
  <c r="O1595" i="3"/>
  <c r="N1595" i="3" a="1"/>
  <c r="N1595" i="3" s="1"/>
  <c r="M1595" i="3"/>
  <c r="L1595" i="3" s="1"/>
  <c r="K1595" i="3"/>
  <c r="AX1594" i="3"/>
  <c r="AW1594" i="3" s="1"/>
  <c r="AS1594" i="3"/>
  <c r="AO1594" i="3" s="1"/>
  <c r="AP1594" i="3"/>
  <c r="AK1594" i="3"/>
  <c r="AH1594" i="3"/>
  <c r="AG1594" i="3"/>
  <c r="AE1594" i="3"/>
  <c r="AJ1594" i="3" s="1"/>
  <c r="AC1594" i="3" a="1"/>
  <c r="AC1594" i="3" s="1"/>
  <c r="AB1594" i="3" a="1"/>
  <c r="AB1594" i="3" s="1"/>
  <c r="Z1594" i="3"/>
  <c r="Y1594" i="3"/>
  <c r="X1594" i="3"/>
  <c r="W1594" i="3"/>
  <c r="V1594" i="3"/>
  <c r="U1594" i="3"/>
  <c r="T1594" i="3"/>
  <c r="S1594" i="3"/>
  <c r="R1594" i="3"/>
  <c r="Q1594" i="3"/>
  <c r="O1594" i="3"/>
  <c r="N1594" i="3"/>
  <c r="N1594" i="3" a="1"/>
  <c r="M1594" i="3"/>
  <c r="L1594" i="3" s="1"/>
  <c r="K1594" i="3"/>
  <c r="AY1593" i="3"/>
  <c r="AX1593" i="3"/>
  <c r="AU1593" i="3"/>
  <c r="AT1593" i="3"/>
  <c r="AS1593" i="3"/>
  <c r="AR1593" i="3"/>
  <c r="AQ1593" i="3"/>
  <c r="AP1593" i="3"/>
  <c r="AO1593" i="3"/>
  <c r="AN1593" i="3"/>
  <c r="AM1593" i="3"/>
  <c r="AL1593" i="3"/>
  <c r="AE1593" i="3"/>
  <c r="AI1593" i="3" s="1"/>
  <c r="AC1593" i="3" a="1"/>
  <c r="AC1593" i="3" s="1"/>
  <c r="AB1593" i="3" a="1"/>
  <c r="AB1593" i="3" s="1"/>
  <c r="Z1593" i="3"/>
  <c r="Y1593" i="3"/>
  <c r="X1593" i="3"/>
  <c r="W1593" i="3"/>
  <c r="V1593" i="3"/>
  <c r="U1593" i="3"/>
  <c r="T1593" i="3"/>
  <c r="S1593" i="3"/>
  <c r="R1593" i="3"/>
  <c r="Q1593" i="3"/>
  <c r="O1593" i="3"/>
  <c r="N1593" i="3" a="1"/>
  <c r="N1593" i="3" s="1"/>
  <c r="M1593" i="3"/>
  <c r="L1593" i="3" s="1"/>
  <c r="K1593" i="3"/>
  <c r="BA1592" i="3"/>
  <c r="AZ1592" i="3"/>
  <c r="AY1592" i="3"/>
  <c r="AX1592" i="3"/>
  <c r="AW1592" i="3"/>
  <c r="AV1592" i="3"/>
  <c r="AU1592" i="3"/>
  <c r="AT1592" i="3"/>
  <c r="AS1592" i="3"/>
  <c r="AP1592" i="3" s="1"/>
  <c r="AR1592" i="3"/>
  <c r="AQ1592" i="3"/>
  <c r="AO1592" i="3"/>
  <c r="AN1592" i="3"/>
  <c r="AM1592" i="3"/>
  <c r="AE1592" i="3"/>
  <c r="AJ1592" i="3" s="1"/>
  <c r="AC1592" i="3" a="1"/>
  <c r="AC1592" i="3" s="1"/>
  <c r="AB1592" i="3" a="1"/>
  <c r="AB1592" i="3" s="1"/>
  <c r="Z1592" i="3"/>
  <c r="Y1592" i="3"/>
  <c r="X1592" i="3"/>
  <c r="W1592" i="3"/>
  <c r="V1592" i="3"/>
  <c r="U1592" i="3"/>
  <c r="T1592" i="3"/>
  <c r="S1592" i="3"/>
  <c r="R1592" i="3"/>
  <c r="Q1592" i="3"/>
  <c r="O1592" i="3"/>
  <c r="N1592" i="3" a="1"/>
  <c r="N1592" i="3" s="1"/>
  <c r="M1592" i="3"/>
  <c r="L1592" i="3" s="1"/>
  <c r="K1592" i="3"/>
  <c r="BA1591" i="3"/>
  <c r="AZ1591" i="3"/>
  <c r="AX1591" i="3"/>
  <c r="AY1591" i="3" s="1"/>
  <c r="AW1591" i="3"/>
  <c r="AV1591" i="3"/>
  <c r="AT1591" i="3"/>
  <c r="AS1591" i="3"/>
  <c r="AO1591" i="3" s="1"/>
  <c r="AR1591" i="3"/>
  <c r="AK1591" i="3"/>
  <c r="AJ1591" i="3"/>
  <c r="AH1591" i="3"/>
  <c r="AG1591" i="3"/>
  <c r="AF1591" i="3"/>
  <c r="AE1591" i="3"/>
  <c r="AI1591" i="3" s="1"/>
  <c r="AC1591" i="3" a="1"/>
  <c r="AC1591" i="3" s="1"/>
  <c r="AB1591" i="3" a="1"/>
  <c r="AB1591" i="3" s="1"/>
  <c r="Z1591" i="3"/>
  <c r="Y1591" i="3"/>
  <c r="X1591" i="3"/>
  <c r="W1591" i="3"/>
  <c r="V1591" i="3"/>
  <c r="U1591" i="3"/>
  <c r="T1591" i="3"/>
  <c r="S1591" i="3"/>
  <c r="R1591" i="3"/>
  <c r="Q1591" i="3"/>
  <c r="O1591" i="3"/>
  <c r="N1591" i="3" a="1"/>
  <c r="N1591" i="3" s="1"/>
  <c r="M1591" i="3"/>
  <c r="L1591" i="3" s="1"/>
  <c r="K1591" i="3"/>
  <c r="AX1590" i="3"/>
  <c r="AW1590" i="3" s="1"/>
  <c r="AS1590" i="3"/>
  <c r="AQ1590" i="3" s="1"/>
  <c r="AM1590" i="3"/>
  <c r="AI1590" i="3"/>
  <c r="AH1590" i="3"/>
  <c r="AE1590" i="3"/>
  <c r="AG1590" i="3" s="1"/>
  <c r="AC1590" i="3" a="1"/>
  <c r="AC1590" i="3" s="1"/>
  <c r="AB1590" i="3" a="1"/>
  <c r="AB1590" i="3" s="1"/>
  <c r="Z1590" i="3"/>
  <c r="Y1590" i="3"/>
  <c r="X1590" i="3"/>
  <c r="W1590" i="3"/>
  <c r="V1590" i="3"/>
  <c r="U1590" i="3"/>
  <c r="T1590" i="3"/>
  <c r="S1590" i="3"/>
  <c r="R1590" i="3"/>
  <c r="Q1590" i="3"/>
  <c r="O1590" i="3"/>
  <c r="N1590" i="3"/>
  <c r="N1590" i="3" a="1"/>
  <c r="M1590" i="3"/>
  <c r="L1590" i="3" s="1"/>
  <c r="K1590" i="3"/>
  <c r="AX1589" i="3"/>
  <c r="AZ1589" i="3" s="1"/>
  <c r="AV1589" i="3"/>
  <c r="AS1589" i="3"/>
  <c r="AR1589" i="3"/>
  <c r="AQ1589" i="3"/>
  <c r="AP1589" i="3"/>
  <c r="AO1589" i="3"/>
  <c r="AN1589" i="3"/>
  <c r="AM1589" i="3"/>
  <c r="AL1589" i="3"/>
  <c r="AI1589" i="3"/>
  <c r="AE1589" i="3"/>
  <c r="AH1589" i="3" s="1"/>
  <c r="AC1589" i="3" a="1"/>
  <c r="AC1589" i="3" s="1"/>
  <c r="AB1589" i="3" a="1"/>
  <c r="AB1589" i="3" s="1"/>
  <c r="Z1589" i="3"/>
  <c r="Y1589" i="3"/>
  <c r="X1589" i="3"/>
  <c r="W1589" i="3"/>
  <c r="V1589" i="3"/>
  <c r="U1589" i="3"/>
  <c r="T1589" i="3"/>
  <c r="S1589" i="3"/>
  <c r="R1589" i="3"/>
  <c r="Q1589" i="3"/>
  <c r="O1589" i="3"/>
  <c r="N1589" i="3" a="1"/>
  <c r="N1589" i="3" s="1"/>
  <c r="M1589" i="3"/>
  <c r="L1589" i="3" s="1"/>
  <c r="K1589" i="3"/>
  <c r="BA1588" i="3"/>
  <c r="AZ1588" i="3"/>
  <c r="AY1588" i="3"/>
  <c r="AX1588" i="3"/>
  <c r="AW1588" i="3"/>
  <c r="AV1588" i="3"/>
  <c r="AU1588" i="3"/>
  <c r="AT1588" i="3"/>
  <c r="AS1588" i="3"/>
  <c r="AQ1588" i="3" s="1"/>
  <c r="AR1588" i="3"/>
  <c r="AN1588" i="3"/>
  <c r="AM1588" i="3"/>
  <c r="AI1588" i="3"/>
  <c r="AG1588" i="3"/>
  <c r="AE1588" i="3"/>
  <c r="AH1588" i="3" s="1"/>
  <c r="AC1588" i="3" a="1"/>
  <c r="AC1588" i="3" s="1"/>
  <c r="AB1588" i="3" a="1"/>
  <c r="AB1588" i="3" s="1"/>
  <c r="Z1588" i="3"/>
  <c r="Y1588" i="3"/>
  <c r="X1588" i="3"/>
  <c r="W1588" i="3"/>
  <c r="V1588" i="3"/>
  <c r="U1588" i="3"/>
  <c r="T1588" i="3"/>
  <c r="S1588" i="3"/>
  <c r="R1588" i="3"/>
  <c r="Q1588" i="3"/>
  <c r="O1588" i="3"/>
  <c r="N1588" i="3" a="1"/>
  <c r="N1588" i="3" s="1"/>
  <c r="M1588" i="3"/>
  <c r="L1588" i="3" s="1"/>
  <c r="K1588" i="3"/>
  <c r="BA1587" i="3"/>
  <c r="AZ1587" i="3"/>
  <c r="AX1587" i="3"/>
  <c r="AW1587" i="3"/>
  <c r="AV1587" i="3"/>
  <c r="AT1587" i="3"/>
  <c r="AS1587" i="3"/>
  <c r="AR1587" i="3"/>
  <c r="AP1587" i="3"/>
  <c r="AO1587" i="3"/>
  <c r="AN1587" i="3"/>
  <c r="AL1587" i="3"/>
  <c r="AK1587" i="3"/>
  <c r="AJ1587" i="3"/>
  <c r="AH1587" i="3"/>
  <c r="AG1587" i="3"/>
  <c r="AF1587" i="3"/>
  <c r="AE1587" i="3"/>
  <c r="AI1587" i="3" s="1"/>
  <c r="AC1587" i="3" a="1"/>
  <c r="AC1587" i="3" s="1"/>
  <c r="AB1587" i="3" a="1"/>
  <c r="AB1587" i="3" s="1"/>
  <c r="Z1587" i="3"/>
  <c r="Y1587" i="3"/>
  <c r="X1587" i="3"/>
  <c r="W1587" i="3"/>
  <c r="V1587" i="3"/>
  <c r="U1587" i="3"/>
  <c r="T1587" i="3"/>
  <c r="S1587" i="3"/>
  <c r="R1587" i="3"/>
  <c r="Q1587" i="3"/>
  <c r="O1587" i="3"/>
  <c r="N1587" i="3" a="1"/>
  <c r="N1587" i="3" s="1"/>
  <c r="M1587" i="3"/>
  <c r="L1587" i="3" s="1"/>
  <c r="K1587" i="3"/>
  <c r="AX1586" i="3"/>
  <c r="AW1586" i="3" s="1"/>
  <c r="AS1586" i="3"/>
  <c r="AQ1586" i="3" s="1"/>
  <c r="AM1586" i="3"/>
  <c r="AI1586" i="3"/>
  <c r="AH1586" i="3"/>
  <c r="AE1586" i="3"/>
  <c r="AG1586" i="3" s="1"/>
  <c r="AC1586" i="3" a="1"/>
  <c r="AC1586" i="3" s="1"/>
  <c r="AB1586" i="3" a="1"/>
  <c r="AB1586" i="3" s="1"/>
  <c r="Z1586" i="3"/>
  <c r="Y1586" i="3"/>
  <c r="X1586" i="3"/>
  <c r="W1586" i="3"/>
  <c r="V1586" i="3"/>
  <c r="U1586" i="3"/>
  <c r="T1586" i="3"/>
  <c r="S1586" i="3"/>
  <c r="R1586" i="3"/>
  <c r="Q1586" i="3"/>
  <c r="O1586" i="3"/>
  <c r="N1586" i="3"/>
  <c r="N1586" i="3" a="1"/>
  <c r="M1586" i="3"/>
  <c r="L1586" i="3" s="1"/>
  <c r="K1586" i="3"/>
  <c r="AX1585" i="3"/>
  <c r="AZ1585" i="3" s="1"/>
  <c r="AT1585" i="3"/>
  <c r="AS1585" i="3"/>
  <c r="AR1585" i="3"/>
  <c r="AQ1585" i="3"/>
  <c r="AP1585" i="3"/>
  <c r="AO1585" i="3"/>
  <c r="AN1585" i="3"/>
  <c r="AM1585" i="3"/>
  <c r="AL1585" i="3"/>
  <c r="AH1585" i="3"/>
  <c r="AE1585" i="3"/>
  <c r="AJ1585" i="3" s="1"/>
  <c r="AC1585" i="3" a="1"/>
  <c r="AC1585" i="3" s="1"/>
  <c r="AB1585" i="3" a="1"/>
  <c r="AB1585" i="3" s="1"/>
  <c r="Z1585" i="3"/>
  <c r="Y1585" i="3"/>
  <c r="X1585" i="3"/>
  <c r="W1585" i="3"/>
  <c r="V1585" i="3"/>
  <c r="U1585" i="3"/>
  <c r="T1585" i="3"/>
  <c r="S1585" i="3"/>
  <c r="R1585" i="3"/>
  <c r="Q1585" i="3"/>
  <c r="O1585" i="3"/>
  <c r="N1585" i="3" a="1"/>
  <c r="N1585" i="3" s="1"/>
  <c r="M1585" i="3"/>
  <c r="L1585" i="3" s="1"/>
  <c r="K1585" i="3"/>
  <c r="BA1584" i="3"/>
  <c r="AZ1584" i="3"/>
  <c r="AY1584" i="3"/>
  <c r="AX1584" i="3"/>
  <c r="AW1584" i="3"/>
  <c r="AV1584" i="3"/>
  <c r="AU1584" i="3"/>
  <c r="AT1584" i="3"/>
  <c r="AS1584" i="3"/>
  <c r="AP1584" i="3" s="1"/>
  <c r="AR1584" i="3"/>
  <c r="AQ1584" i="3"/>
  <c r="AO1584" i="3"/>
  <c r="AN1584" i="3"/>
  <c r="AM1584" i="3"/>
  <c r="AE1584" i="3"/>
  <c r="AK1584" i="3" s="1"/>
  <c r="AC1584" i="3" a="1"/>
  <c r="AC1584" i="3" s="1"/>
  <c r="AB1584" i="3" a="1"/>
  <c r="AB1584" i="3" s="1"/>
  <c r="Z1584" i="3"/>
  <c r="Y1584" i="3"/>
  <c r="X1584" i="3"/>
  <c r="W1584" i="3"/>
  <c r="V1584" i="3"/>
  <c r="U1584" i="3"/>
  <c r="T1584" i="3"/>
  <c r="S1584" i="3"/>
  <c r="R1584" i="3"/>
  <c r="Q1584" i="3"/>
  <c r="O1584" i="3"/>
  <c r="N1584" i="3" a="1"/>
  <c r="N1584" i="3" s="1"/>
  <c r="M1584" i="3"/>
  <c r="L1584" i="3" s="1"/>
  <c r="K1584" i="3"/>
  <c r="BA1583" i="3"/>
  <c r="AZ1583" i="3"/>
  <c r="AX1583" i="3"/>
  <c r="AY1583" i="3" s="1"/>
  <c r="AW1583" i="3"/>
  <c r="AV1583" i="3"/>
  <c r="AT1583" i="3"/>
  <c r="AS1583" i="3"/>
  <c r="AP1583" i="3" s="1"/>
  <c r="AR1583" i="3"/>
  <c r="AO1583" i="3"/>
  <c r="AN1583" i="3"/>
  <c r="AK1583" i="3"/>
  <c r="AJ1583" i="3"/>
  <c r="AH1583" i="3"/>
  <c r="AG1583" i="3"/>
  <c r="AF1583" i="3"/>
  <c r="AE1583" i="3"/>
  <c r="AI1583" i="3" s="1"/>
  <c r="AC1583" i="3" a="1"/>
  <c r="AC1583" i="3" s="1"/>
  <c r="AB1583" i="3" a="1"/>
  <c r="AB1583" i="3" s="1"/>
  <c r="Z1583" i="3"/>
  <c r="Y1583" i="3"/>
  <c r="X1583" i="3"/>
  <c r="W1583" i="3"/>
  <c r="V1583" i="3"/>
  <c r="U1583" i="3"/>
  <c r="T1583" i="3"/>
  <c r="S1583" i="3"/>
  <c r="R1583" i="3"/>
  <c r="Q1583" i="3"/>
  <c r="O1583" i="3"/>
  <c r="N1583" i="3" a="1"/>
  <c r="N1583" i="3" s="1"/>
  <c r="M1583" i="3"/>
  <c r="L1583" i="3" s="1"/>
  <c r="K1583" i="3"/>
  <c r="BA1582" i="3"/>
  <c r="AX1582" i="3"/>
  <c r="AY1582" i="3" s="1"/>
  <c r="AW1582" i="3"/>
  <c r="AT1582" i="3"/>
  <c r="AS1582" i="3"/>
  <c r="AQ1582" i="3" s="1"/>
  <c r="AO1582" i="3"/>
  <c r="AK1582" i="3"/>
  <c r="AH1582" i="3"/>
  <c r="AG1582" i="3"/>
  <c r="AE1582" i="3"/>
  <c r="AI1582" i="3" s="1"/>
  <c r="AC1582" i="3" a="1"/>
  <c r="AC1582" i="3" s="1"/>
  <c r="AB1582" i="3" a="1"/>
  <c r="AB1582" i="3" s="1"/>
  <c r="Z1582" i="3"/>
  <c r="Y1582" i="3"/>
  <c r="X1582" i="3"/>
  <c r="W1582" i="3"/>
  <c r="V1582" i="3"/>
  <c r="U1582" i="3"/>
  <c r="T1582" i="3"/>
  <c r="S1582" i="3"/>
  <c r="R1582" i="3"/>
  <c r="Q1582" i="3"/>
  <c r="O1582" i="3"/>
  <c r="N1582" i="3"/>
  <c r="N1582" i="3" a="1"/>
  <c r="M1582" i="3"/>
  <c r="L1582" i="3" s="1"/>
  <c r="K1582" i="3"/>
  <c r="AX1581" i="3"/>
  <c r="AZ1581" i="3" s="1"/>
  <c r="AT1581" i="3"/>
  <c r="AS1581" i="3"/>
  <c r="AR1581" i="3"/>
  <c r="AQ1581" i="3"/>
  <c r="AP1581" i="3"/>
  <c r="AO1581" i="3"/>
  <c r="AN1581" i="3"/>
  <c r="AM1581" i="3"/>
  <c r="AL1581" i="3"/>
  <c r="AH1581" i="3"/>
  <c r="AE1581" i="3"/>
  <c r="AJ1581" i="3" s="1"/>
  <c r="AC1581" i="3" a="1"/>
  <c r="AC1581" i="3" s="1"/>
  <c r="AB1581" i="3" a="1"/>
  <c r="AB1581" i="3" s="1"/>
  <c r="Z1581" i="3"/>
  <c r="Y1581" i="3"/>
  <c r="X1581" i="3"/>
  <c r="W1581" i="3"/>
  <c r="V1581" i="3"/>
  <c r="U1581" i="3"/>
  <c r="T1581" i="3"/>
  <c r="S1581" i="3"/>
  <c r="R1581" i="3"/>
  <c r="Q1581" i="3"/>
  <c r="O1581" i="3"/>
  <c r="N1581" i="3" a="1"/>
  <c r="N1581" i="3" s="1"/>
  <c r="M1581" i="3"/>
  <c r="L1581" i="3" s="1"/>
  <c r="K1581" i="3"/>
  <c r="BA1580" i="3"/>
  <c r="AZ1580" i="3"/>
  <c r="AY1580" i="3"/>
  <c r="AX1580" i="3"/>
  <c r="AW1580" i="3"/>
  <c r="AV1580" i="3"/>
  <c r="AU1580" i="3"/>
  <c r="AT1580" i="3"/>
  <c r="AS1580" i="3"/>
  <c r="AP1580" i="3" s="1"/>
  <c r="AR1580" i="3"/>
  <c r="AQ1580" i="3"/>
  <c r="AO1580" i="3"/>
  <c r="AN1580" i="3"/>
  <c r="AM1580" i="3"/>
  <c r="AE1580" i="3"/>
  <c r="AK1580" i="3" s="1"/>
  <c r="AC1580" i="3" a="1"/>
  <c r="AC1580" i="3" s="1"/>
  <c r="AB1580" i="3" a="1"/>
  <c r="AB1580" i="3" s="1"/>
  <c r="Z1580" i="3"/>
  <c r="Y1580" i="3"/>
  <c r="X1580" i="3"/>
  <c r="W1580" i="3"/>
  <c r="V1580" i="3"/>
  <c r="U1580" i="3"/>
  <c r="T1580" i="3"/>
  <c r="S1580" i="3"/>
  <c r="R1580" i="3"/>
  <c r="Q1580" i="3"/>
  <c r="O1580" i="3"/>
  <c r="N1580" i="3" a="1"/>
  <c r="N1580" i="3" s="1"/>
  <c r="M1580" i="3"/>
  <c r="L1580" i="3" s="1"/>
  <c r="K1580" i="3"/>
  <c r="BA1579" i="3"/>
  <c r="AZ1579" i="3"/>
  <c r="AX1579" i="3"/>
  <c r="AY1579" i="3" s="1"/>
  <c r="AW1579" i="3"/>
  <c r="AV1579" i="3"/>
  <c r="AT1579" i="3"/>
  <c r="AS1579" i="3"/>
  <c r="AP1579" i="3" s="1"/>
  <c r="AR1579" i="3"/>
  <c r="AO1579" i="3"/>
  <c r="AN1579" i="3"/>
  <c r="AK1579" i="3"/>
  <c r="AJ1579" i="3"/>
  <c r="AH1579" i="3"/>
  <c r="AG1579" i="3"/>
  <c r="AF1579" i="3"/>
  <c r="AE1579" i="3"/>
  <c r="AI1579" i="3" s="1"/>
  <c r="AC1579" i="3" a="1"/>
  <c r="AC1579" i="3" s="1"/>
  <c r="AB1579" i="3" a="1"/>
  <c r="AB1579" i="3" s="1"/>
  <c r="Z1579" i="3"/>
  <c r="Y1579" i="3"/>
  <c r="X1579" i="3"/>
  <c r="W1579" i="3"/>
  <c r="V1579" i="3"/>
  <c r="U1579" i="3"/>
  <c r="T1579" i="3"/>
  <c r="S1579" i="3"/>
  <c r="R1579" i="3"/>
  <c r="Q1579" i="3"/>
  <c r="O1579" i="3"/>
  <c r="N1579" i="3" a="1"/>
  <c r="N1579" i="3" s="1"/>
  <c r="M1579" i="3"/>
  <c r="L1579" i="3" s="1"/>
  <c r="K1579" i="3"/>
  <c r="BA1578" i="3"/>
  <c r="AX1578" i="3"/>
  <c r="AY1578" i="3" s="1"/>
  <c r="AW1578" i="3"/>
  <c r="AT1578" i="3"/>
  <c r="AS1578" i="3"/>
  <c r="AQ1578" i="3" s="1"/>
  <c r="AO1578" i="3"/>
  <c r="AK1578" i="3"/>
  <c r="AH1578" i="3"/>
  <c r="AG1578" i="3"/>
  <c r="AE1578" i="3"/>
  <c r="AI1578" i="3" s="1"/>
  <c r="AC1578" i="3" a="1"/>
  <c r="AC1578" i="3" s="1"/>
  <c r="AB1578" i="3" a="1"/>
  <c r="AB1578" i="3" s="1"/>
  <c r="Z1578" i="3"/>
  <c r="Y1578" i="3"/>
  <c r="X1578" i="3"/>
  <c r="W1578" i="3"/>
  <c r="V1578" i="3"/>
  <c r="U1578" i="3"/>
  <c r="T1578" i="3"/>
  <c r="S1578" i="3"/>
  <c r="R1578" i="3"/>
  <c r="Q1578" i="3"/>
  <c r="O1578" i="3"/>
  <c r="N1578" i="3"/>
  <c r="N1578" i="3" a="1"/>
  <c r="M1578" i="3"/>
  <c r="L1578" i="3" s="1"/>
  <c r="K1578" i="3"/>
  <c r="AX1577" i="3"/>
  <c r="AZ1577" i="3" s="1"/>
  <c r="AT1577" i="3"/>
  <c r="AS1577" i="3"/>
  <c r="AR1577" i="3"/>
  <c r="AQ1577" i="3"/>
  <c r="AP1577" i="3"/>
  <c r="AO1577" i="3"/>
  <c r="AN1577" i="3"/>
  <c r="AM1577" i="3"/>
  <c r="AL1577" i="3"/>
  <c r="AH1577" i="3"/>
  <c r="AE1577" i="3"/>
  <c r="AJ1577" i="3" s="1"/>
  <c r="AC1577" i="3" a="1"/>
  <c r="AC1577" i="3" s="1"/>
  <c r="AB1577" i="3" a="1"/>
  <c r="AB1577" i="3" s="1"/>
  <c r="Z1577" i="3"/>
  <c r="Y1577" i="3"/>
  <c r="X1577" i="3"/>
  <c r="W1577" i="3"/>
  <c r="V1577" i="3"/>
  <c r="U1577" i="3"/>
  <c r="T1577" i="3"/>
  <c r="S1577" i="3"/>
  <c r="R1577" i="3"/>
  <c r="Q1577" i="3"/>
  <c r="O1577" i="3"/>
  <c r="N1577" i="3" a="1"/>
  <c r="N1577" i="3" s="1"/>
  <c r="M1577" i="3"/>
  <c r="L1577" i="3" s="1"/>
  <c r="K1577" i="3"/>
  <c r="BA1576" i="3"/>
  <c r="AZ1576" i="3"/>
  <c r="AY1576" i="3"/>
  <c r="AX1576" i="3"/>
  <c r="AW1576" i="3"/>
  <c r="AV1576" i="3"/>
  <c r="AU1576" i="3"/>
  <c r="AT1576" i="3"/>
  <c r="AS1576" i="3"/>
  <c r="AP1576" i="3" s="1"/>
  <c r="AR1576" i="3"/>
  <c r="AQ1576" i="3"/>
  <c r="AO1576" i="3"/>
  <c r="AN1576" i="3"/>
  <c r="AM1576" i="3"/>
  <c r="AE1576" i="3"/>
  <c r="AK1576" i="3" s="1"/>
  <c r="AC1576" i="3" a="1"/>
  <c r="AC1576" i="3" s="1"/>
  <c r="AB1576" i="3" a="1"/>
  <c r="AB1576" i="3" s="1"/>
  <c r="Z1576" i="3"/>
  <c r="Y1576" i="3"/>
  <c r="X1576" i="3"/>
  <c r="W1576" i="3"/>
  <c r="V1576" i="3"/>
  <c r="U1576" i="3"/>
  <c r="T1576" i="3"/>
  <c r="S1576" i="3"/>
  <c r="R1576" i="3"/>
  <c r="Q1576" i="3"/>
  <c r="O1576" i="3"/>
  <c r="N1576" i="3" a="1"/>
  <c r="N1576" i="3" s="1"/>
  <c r="M1576" i="3"/>
  <c r="L1576" i="3" s="1"/>
  <c r="K1576" i="3"/>
  <c r="BA1575" i="3"/>
  <c r="AZ1575" i="3"/>
  <c r="AX1575" i="3"/>
  <c r="AY1575" i="3" s="1"/>
  <c r="AW1575" i="3"/>
  <c r="AV1575" i="3"/>
  <c r="AT1575" i="3"/>
  <c r="AS1575" i="3"/>
  <c r="AP1575" i="3" s="1"/>
  <c r="AR1575" i="3"/>
  <c r="AO1575" i="3"/>
  <c r="AN1575" i="3"/>
  <c r="AK1575" i="3"/>
  <c r="AJ1575" i="3"/>
  <c r="AH1575" i="3"/>
  <c r="AG1575" i="3"/>
  <c r="AF1575" i="3"/>
  <c r="AE1575" i="3"/>
  <c r="AI1575" i="3" s="1"/>
  <c r="AC1575" i="3" a="1"/>
  <c r="AC1575" i="3" s="1"/>
  <c r="AB1575" i="3" a="1"/>
  <c r="AB1575" i="3" s="1"/>
  <c r="Z1575" i="3"/>
  <c r="Y1575" i="3"/>
  <c r="X1575" i="3"/>
  <c r="W1575" i="3"/>
  <c r="V1575" i="3"/>
  <c r="U1575" i="3"/>
  <c r="T1575" i="3"/>
  <c r="S1575" i="3"/>
  <c r="R1575" i="3"/>
  <c r="Q1575" i="3"/>
  <c r="O1575" i="3"/>
  <c r="N1575" i="3" a="1"/>
  <c r="N1575" i="3" s="1"/>
  <c r="M1575" i="3"/>
  <c r="L1575" i="3" s="1"/>
  <c r="K1575" i="3"/>
  <c r="BA1574" i="3"/>
  <c r="AX1574" i="3"/>
  <c r="AY1574" i="3" s="1"/>
  <c r="AW1574" i="3"/>
  <c r="AT1574" i="3"/>
  <c r="AS1574" i="3"/>
  <c r="AQ1574" i="3" s="1"/>
  <c r="AO1574" i="3"/>
  <c r="AK1574" i="3"/>
  <c r="AH1574" i="3"/>
  <c r="AG1574" i="3"/>
  <c r="AE1574" i="3"/>
  <c r="AI1574" i="3" s="1"/>
  <c r="AC1574" i="3" a="1"/>
  <c r="AC1574" i="3" s="1"/>
  <c r="AB1574" i="3" a="1"/>
  <c r="AB1574" i="3" s="1"/>
  <c r="Z1574" i="3"/>
  <c r="Y1574" i="3"/>
  <c r="X1574" i="3"/>
  <c r="W1574" i="3"/>
  <c r="V1574" i="3"/>
  <c r="U1574" i="3"/>
  <c r="T1574" i="3"/>
  <c r="S1574" i="3"/>
  <c r="R1574" i="3"/>
  <c r="Q1574" i="3"/>
  <c r="O1574" i="3"/>
  <c r="N1574" i="3"/>
  <c r="N1574" i="3" a="1"/>
  <c r="M1574" i="3"/>
  <c r="L1574" i="3" s="1"/>
  <c r="K1574" i="3"/>
  <c r="AX1573" i="3"/>
  <c r="AZ1573" i="3" s="1"/>
  <c r="AT1573" i="3"/>
  <c r="AS1573" i="3"/>
  <c r="AR1573" i="3"/>
  <c r="AQ1573" i="3"/>
  <c r="AP1573" i="3"/>
  <c r="AO1573" i="3"/>
  <c r="AN1573" i="3"/>
  <c r="AM1573" i="3"/>
  <c r="AL1573" i="3"/>
  <c r="AH1573" i="3"/>
  <c r="AE1573" i="3"/>
  <c r="AJ1573" i="3" s="1"/>
  <c r="AC1573" i="3" a="1"/>
  <c r="AC1573" i="3" s="1"/>
  <c r="AB1573" i="3" a="1"/>
  <c r="AB1573" i="3" s="1"/>
  <c r="Z1573" i="3"/>
  <c r="Y1573" i="3"/>
  <c r="X1573" i="3"/>
  <c r="W1573" i="3"/>
  <c r="V1573" i="3"/>
  <c r="U1573" i="3"/>
  <c r="T1573" i="3"/>
  <c r="S1573" i="3"/>
  <c r="R1573" i="3"/>
  <c r="Q1573" i="3"/>
  <c r="O1573" i="3"/>
  <c r="N1573" i="3" a="1"/>
  <c r="N1573" i="3" s="1"/>
  <c r="M1573" i="3"/>
  <c r="L1573" i="3" s="1"/>
  <c r="K1573" i="3"/>
  <c r="BA1572" i="3"/>
  <c r="AZ1572" i="3"/>
  <c r="AY1572" i="3"/>
  <c r="AX1572" i="3"/>
  <c r="AW1572" i="3"/>
  <c r="AV1572" i="3"/>
  <c r="AU1572" i="3"/>
  <c r="AT1572" i="3"/>
  <c r="AS1572" i="3"/>
  <c r="AP1572" i="3" s="1"/>
  <c r="AR1572" i="3"/>
  <c r="AQ1572" i="3"/>
  <c r="AO1572" i="3"/>
  <c r="AN1572" i="3"/>
  <c r="AM1572" i="3"/>
  <c r="AE1572" i="3"/>
  <c r="AK1572" i="3" s="1"/>
  <c r="AC1572" i="3" a="1"/>
  <c r="AC1572" i="3" s="1"/>
  <c r="AB1572" i="3" a="1"/>
  <c r="AB1572" i="3" s="1"/>
  <c r="Z1572" i="3"/>
  <c r="Y1572" i="3"/>
  <c r="X1572" i="3"/>
  <c r="W1572" i="3"/>
  <c r="V1572" i="3"/>
  <c r="U1572" i="3"/>
  <c r="T1572" i="3"/>
  <c r="S1572" i="3"/>
  <c r="R1572" i="3"/>
  <c r="Q1572" i="3"/>
  <c r="O1572" i="3"/>
  <c r="N1572" i="3" a="1"/>
  <c r="N1572" i="3" s="1"/>
  <c r="M1572" i="3"/>
  <c r="L1572" i="3" s="1"/>
  <c r="K1572" i="3"/>
  <c r="BA1571" i="3"/>
  <c r="AZ1571" i="3"/>
  <c r="AX1571" i="3"/>
  <c r="AY1571" i="3" s="1"/>
  <c r="AW1571" i="3"/>
  <c r="AV1571" i="3"/>
  <c r="AT1571" i="3"/>
  <c r="AS1571" i="3"/>
  <c r="AP1571" i="3" s="1"/>
  <c r="AR1571" i="3"/>
  <c r="AO1571" i="3"/>
  <c r="AN1571" i="3"/>
  <c r="AK1571" i="3"/>
  <c r="AJ1571" i="3"/>
  <c r="AH1571" i="3"/>
  <c r="AG1571" i="3"/>
  <c r="AF1571" i="3"/>
  <c r="AE1571" i="3"/>
  <c r="AI1571" i="3" s="1"/>
  <c r="AC1571" i="3" a="1"/>
  <c r="AC1571" i="3" s="1"/>
  <c r="AB1571" i="3" a="1"/>
  <c r="AB1571" i="3" s="1"/>
  <c r="Z1571" i="3"/>
  <c r="Y1571" i="3"/>
  <c r="X1571" i="3"/>
  <c r="W1571" i="3"/>
  <c r="V1571" i="3"/>
  <c r="U1571" i="3"/>
  <c r="T1571" i="3"/>
  <c r="S1571" i="3"/>
  <c r="R1571" i="3"/>
  <c r="Q1571" i="3"/>
  <c r="O1571" i="3"/>
  <c r="N1571" i="3" a="1"/>
  <c r="N1571" i="3" s="1"/>
  <c r="M1571" i="3"/>
  <c r="L1571" i="3" s="1"/>
  <c r="K1571" i="3"/>
  <c r="BA1570" i="3"/>
  <c r="AX1570" i="3"/>
  <c r="AY1570" i="3" s="1"/>
  <c r="AW1570" i="3"/>
  <c r="AT1570" i="3"/>
  <c r="AS1570" i="3"/>
  <c r="AQ1570" i="3" s="1"/>
  <c r="AO1570" i="3"/>
  <c r="AK1570" i="3"/>
  <c r="AH1570" i="3"/>
  <c r="AG1570" i="3"/>
  <c r="AE1570" i="3"/>
  <c r="AI1570" i="3" s="1"/>
  <c r="AC1570" i="3" a="1"/>
  <c r="AC1570" i="3" s="1"/>
  <c r="AB1570" i="3" a="1"/>
  <c r="AB1570" i="3" s="1"/>
  <c r="Z1570" i="3"/>
  <c r="Y1570" i="3"/>
  <c r="X1570" i="3"/>
  <c r="W1570" i="3"/>
  <c r="V1570" i="3"/>
  <c r="U1570" i="3"/>
  <c r="T1570" i="3"/>
  <c r="S1570" i="3"/>
  <c r="R1570" i="3"/>
  <c r="Q1570" i="3"/>
  <c r="O1570" i="3"/>
  <c r="N1570" i="3"/>
  <c r="N1570" i="3" a="1"/>
  <c r="M1570" i="3"/>
  <c r="L1570" i="3" s="1"/>
  <c r="K1570" i="3"/>
  <c r="AX1569" i="3"/>
  <c r="AZ1569" i="3" s="1"/>
  <c r="AT1569" i="3"/>
  <c r="AS1569" i="3"/>
  <c r="AR1569" i="3"/>
  <c r="AQ1569" i="3"/>
  <c r="AP1569" i="3"/>
  <c r="AO1569" i="3"/>
  <c r="AN1569" i="3"/>
  <c r="AM1569" i="3"/>
  <c r="AL1569" i="3"/>
  <c r="AH1569" i="3"/>
  <c r="AE1569" i="3"/>
  <c r="AJ1569" i="3" s="1"/>
  <c r="AC1569" i="3" a="1"/>
  <c r="AC1569" i="3" s="1"/>
  <c r="AB1569" i="3" a="1"/>
  <c r="AB1569" i="3" s="1"/>
  <c r="Z1569" i="3"/>
  <c r="Y1569" i="3"/>
  <c r="X1569" i="3"/>
  <c r="W1569" i="3"/>
  <c r="V1569" i="3"/>
  <c r="U1569" i="3"/>
  <c r="T1569" i="3"/>
  <c r="S1569" i="3"/>
  <c r="R1569" i="3"/>
  <c r="Q1569" i="3"/>
  <c r="O1569" i="3"/>
  <c r="N1569" i="3" a="1"/>
  <c r="N1569" i="3" s="1"/>
  <c r="M1569" i="3"/>
  <c r="L1569" i="3" s="1"/>
  <c r="K1569" i="3"/>
  <c r="BA1568" i="3"/>
  <c r="AZ1568" i="3"/>
  <c r="AY1568" i="3"/>
  <c r="AX1568" i="3"/>
  <c r="AW1568" i="3"/>
  <c r="AV1568" i="3"/>
  <c r="AU1568" i="3"/>
  <c r="AT1568" i="3"/>
  <c r="AS1568" i="3"/>
  <c r="AP1568" i="3" s="1"/>
  <c r="AR1568" i="3"/>
  <c r="AQ1568" i="3"/>
  <c r="AO1568" i="3"/>
  <c r="AN1568" i="3"/>
  <c r="AM1568" i="3"/>
  <c r="AE1568" i="3"/>
  <c r="AK1568" i="3" s="1"/>
  <c r="AC1568" i="3" a="1"/>
  <c r="AC1568" i="3" s="1"/>
  <c r="AB1568" i="3" a="1"/>
  <c r="AB1568" i="3" s="1"/>
  <c r="Z1568" i="3"/>
  <c r="Y1568" i="3"/>
  <c r="X1568" i="3"/>
  <c r="W1568" i="3"/>
  <c r="V1568" i="3"/>
  <c r="U1568" i="3"/>
  <c r="T1568" i="3"/>
  <c r="S1568" i="3"/>
  <c r="R1568" i="3"/>
  <c r="Q1568" i="3"/>
  <c r="O1568" i="3"/>
  <c r="N1568" i="3" a="1"/>
  <c r="N1568" i="3" s="1"/>
  <c r="M1568" i="3"/>
  <c r="L1568" i="3" s="1"/>
  <c r="K1568" i="3"/>
  <c r="BA1567" i="3"/>
  <c r="AZ1567" i="3"/>
  <c r="AX1567" i="3"/>
  <c r="AY1567" i="3" s="1"/>
  <c r="AW1567" i="3"/>
  <c r="AV1567" i="3"/>
  <c r="AT1567" i="3"/>
  <c r="AS1567" i="3"/>
  <c r="AP1567" i="3" s="1"/>
  <c r="AR1567" i="3"/>
  <c r="AO1567" i="3"/>
  <c r="AN1567" i="3"/>
  <c r="AK1567" i="3"/>
  <c r="AJ1567" i="3"/>
  <c r="AH1567" i="3"/>
  <c r="AG1567" i="3"/>
  <c r="AF1567" i="3"/>
  <c r="AE1567" i="3"/>
  <c r="AI1567" i="3" s="1"/>
  <c r="AC1567" i="3" a="1"/>
  <c r="AC1567" i="3" s="1"/>
  <c r="AB1567" i="3" a="1"/>
  <c r="AB1567" i="3" s="1"/>
  <c r="Z1567" i="3"/>
  <c r="Y1567" i="3"/>
  <c r="X1567" i="3"/>
  <c r="W1567" i="3"/>
  <c r="V1567" i="3"/>
  <c r="U1567" i="3"/>
  <c r="T1567" i="3"/>
  <c r="S1567" i="3"/>
  <c r="R1567" i="3"/>
  <c r="Q1567" i="3"/>
  <c r="O1567" i="3"/>
  <c r="N1567" i="3" a="1"/>
  <c r="N1567" i="3" s="1"/>
  <c r="M1567" i="3"/>
  <c r="L1567" i="3" s="1"/>
  <c r="K1567" i="3"/>
  <c r="BA1566" i="3"/>
  <c r="AX1566" i="3"/>
  <c r="AY1566" i="3" s="1"/>
  <c r="AW1566" i="3"/>
  <c r="AT1566" i="3"/>
  <c r="AS1566" i="3"/>
  <c r="AQ1566" i="3" s="1"/>
  <c r="AO1566" i="3"/>
  <c r="AK1566" i="3"/>
  <c r="AH1566" i="3"/>
  <c r="AG1566" i="3"/>
  <c r="AE1566" i="3"/>
  <c r="AI1566" i="3" s="1"/>
  <c r="AC1566" i="3" a="1"/>
  <c r="AC1566" i="3" s="1"/>
  <c r="AB1566" i="3" a="1"/>
  <c r="AB1566" i="3" s="1"/>
  <c r="Z1566" i="3"/>
  <c r="Y1566" i="3"/>
  <c r="X1566" i="3"/>
  <c r="W1566" i="3"/>
  <c r="V1566" i="3"/>
  <c r="U1566" i="3"/>
  <c r="T1566" i="3"/>
  <c r="S1566" i="3"/>
  <c r="R1566" i="3"/>
  <c r="Q1566" i="3"/>
  <c r="O1566" i="3"/>
  <c r="N1566" i="3" a="1"/>
  <c r="N1566" i="3" s="1"/>
  <c r="M1566" i="3"/>
  <c r="L1566" i="3" s="1"/>
  <c r="K1566" i="3"/>
  <c r="AX1565" i="3"/>
  <c r="AZ1565" i="3" s="1"/>
  <c r="AT1565" i="3"/>
  <c r="AS1565" i="3"/>
  <c r="AR1565" i="3"/>
  <c r="AQ1565" i="3"/>
  <c r="AP1565" i="3"/>
  <c r="AO1565" i="3"/>
  <c r="AN1565" i="3"/>
  <c r="AM1565" i="3"/>
  <c r="AL1565" i="3"/>
  <c r="AH1565" i="3"/>
  <c r="AE1565" i="3"/>
  <c r="AJ1565" i="3" s="1"/>
  <c r="AC1565" i="3" a="1"/>
  <c r="AC1565" i="3" s="1"/>
  <c r="AB1565" i="3" a="1"/>
  <c r="AB1565" i="3" s="1"/>
  <c r="Z1565" i="3"/>
  <c r="Y1565" i="3"/>
  <c r="X1565" i="3"/>
  <c r="W1565" i="3"/>
  <c r="V1565" i="3"/>
  <c r="U1565" i="3"/>
  <c r="T1565" i="3"/>
  <c r="S1565" i="3"/>
  <c r="R1565" i="3"/>
  <c r="Q1565" i="3"/>
  <c r="O1565" i="3"/>
  <c r="N1565" i="3" a="1"/>
  <c r="N1565" i="3" s="1"/>
  <c r="M1565" i="3"/>
  <c r="L1565" i="3" s="1"/>
  <c r="K1565" i="3"/>
  <c r="BA1564" i="3"/>
  <c r="AZ1564" i="3"/>
  <c r="AY1564" i="3"/>
  <c r="AX1564" i="3"/>
  <c r="AW1564" i="3"/>
  <c r="AV1564" i="3"/>
  <c r="AU1564" i="3"/>
  <c r="AT1564" i="3"/>
  <c r="AS1564" i="3"/>
  <c r="AP1564" i="3" s="1"/>
  <c r="AR1564" i="3"/>
  <c r="AQ1564" i="3"/>
  <c r="AO1564" i="3"/>
  <c r="AN1564" i="3"/>
  <c r="AM1564" i="3"/>
  <c r="AE1564" i="3"/>
  <c r="AK1564" i="3" s="1"/>
  <c r="AC1564" i="3" a="1"/>
  <c r="AC1564" i="3" s="1"/>
  <c r="AB1564" i="3" a="1"/>
  <c r="AB1564" i="3" s="1"/>
  <c r="Z1564" i="3"/>
  <c r="Y1564" i="3"/>
  <c r="X1564" i="3"/>
  <c r="W1564" i="3"/>
  <c r="V1564" i="3"/>
  <c r="U1564" i="3"/>
  <c r="T1564" i="3"/>
  <c r="S1564" i="3"/>
  <c r="R1564" i="3"/>
  <c r="Q1564" i="3"/>
  <c r="O1564" i="3"/>
  <c r="N1564" i="3" a="1"/>
  <c r="N1564" i="3" s="1"/>
  <c r="M1564" i="3"/>
  <c r="L1564" i="3" s="1"/>
  <c r="K1564" i="3"/>
  <c r="BA1563" i="3"/>
  <c r="AZ1563" i="3"/>
  <c r="AX1563" i="3"/>
  <c r="AY1563" i="3" s="1"/>
  <c r="AW1563" i="3"/>
  <c r="AV1563" i="3"/>
  <c r="AT1563" i="3"/>
  <c r="AS1563" i="3"/>
  <c r="AP1563" i="3" s="1"/>
  <c r="AR1563" i="3"/>
  <c r="AO1563" i="3"/>
  <c r="AN1563" i="3"/>
  <c r="AK1563" i="3"/>
  <c r="AJ1563" i="3"/>
  <c r="AH1563" i="3"/>
  <c r="AG1563" i="3"/>
  <c r="AF1563" i="3"/>
  <c r="AE1563" i="3"/>
  <c r="AI1563" i="3" s="1"/>
  <c r="AC1563" i="3" a="1"/>
  <c r="AC1563" i="3" s="1"/>
  <c r="AB1563" i="3" a="1"/>
  <c r="AB1563" i="3" s="1"/>
  <c r="Z1563" i="3"/>
  <c r="Y1563" i="3"/>
  <c r="X1563" i="3"/>
  <c r="W1563" i="3"/>
  <c r="V1563" i="3"/>
  <c r="U1563" i="3"/>
  <c r="T1563" i="3"/>
  <c r="S1563" i="3"/>
  <c r="R1563" i="3"/>
  <c r="Q1563" i="3"/>
  <c r="O1563" i="3"/>
  <c r="N1563" i="3" a="1"/>
  <c r="N1563" i="3" s="1"/>
  <c r="M1563" i="3"/>
  <c r="L1563" i="3" s="1"/>
  <c r="K1563" i="3"/>
  <c r="BA1562" i="3"/>
  <c r="AX1562" i="3"/>
  <c r="AY1562" i="3" s="1"/>
  <c r="AW1562" i="3"/>
  <c r="AT1562" i="3"/>
  <c r="AS1562" i="3"/>
  <c r="AQ1562" i="3" s="1"/>
  <c r="AO1562" i="3"/>
  <c r="AK1562" i="3"/>
  <c r="AH1562" i="3"/>
  <c r="AG1562" i="3"/>
  <c r="AE1562" i="3"/>
  <c r="AI1562" i="3" s="1"/>
  <c r="AC1562" i="3" a="1"/>
  <c r="AC1562" i="3" s="1"/>
  <c r="AB1562" i="3" a="1"/>
  <c r="AB1562" i="3" s="1"/>
  <c r="Z1562" i="3"/>
  <c r="Y1562" i="3"/>
  <c r="X1562" i="3"/>
  <c r="W1562" i="3"/>
  <c r="V1562" i="3"/>
  <c r="U1562" i="3"/>
  <c r="T1562" i="3"/>
  <c r="S1562" i="3"/>
  <c r="R1562" i="3"/>
  <c r="Q1562" i="3"/>
  <c r="O1562" i="3"/>
  <c r="N1562" i="3"/>
  <c r="N1562" i="3" a="1"/>
  <c r="M1562" i="3"/>
  <c r="L1562" i="3" s="1"/>
  <c r="K1562" i="3"/>
  <c r="AX1561" i="3"/>
  <c r="AZ1561" i="3" s="1"/>
  <c r="AT1561" i="3"/>
  <c r="AS1561" i="3"/>
  <c r="AR1561" i="3"/>
  <c r="AQ1561" i="3"/>
  <c r="AP1561" i="3"/>
  <c r="AO1561" i="3"/>
  <c r="AN1561" i="3"/>
  <c r="AM1561" i="3"/>
  <c r="AL1561" i="3"/>
  <c r="AH1561" i="3"/>
  <c r="AE1561" i="3"/>
  <c r="AJ1561" i="3" s="1"/>
  <c r="AC1561" i="3" a="1"/>
  <c r="AC1561" i="3" s="1"/>
  <c r="AB1561" i="3" a="1"/>
  <c r="AB1561" i="3" s="1"/>
  <c r="Z1561" i="3"/>
  <c r="Y1561" i="3"/>
  <c r="X1561" i="3"/>
  <c r="W1561" i="3"/>
  <c r="V1561" i="3"/>
  <c r="U1561" i="3"/>
  <c r="T1561" i="3"/>
  <c r="S1561" i="3"/>
  <c r="R1561" i="3"/>
  <c r="Q1561" i="3"/>
  <c r="O1561" i="3"/>
  <c r="N1561" i="3" a="1"/>
  <c r="N1561" i="3" s="1"/>
  <c r="M1561" i="3"/>
  <c r="L1561" i="3" s="1"/>
  <c r="K1561" i="3"/>
  <c r="BA1560" i="3"/>
  <c r="AZ1560" i="3"/>
  <c r="AY1560" i="3"/>
  <c r="AX1560" i="3"/>
  <c r="AW1560" i="3"/>
  <c r="AV1560" i="3"/>
  <c r="AU1560" i="3"/>
  <c r="AT1560" i="3"/>
  <c r="AS1560" i="3"/>
  <c r="AP1560" i="3" s="1"/>
  <c r="AR1560" i="3"/>
  <c r="AQ1560" i="3"/>
  <c r="AO1560" i="3"/>
  <c r="AN1560" i="3"/>
  <c r="AM1560" i="3"/>
  <c r="AE1560" i="3"/>
  <c r="AK1560" i="3" s="1"/>
  <c r="AC1560" i="3" a="1"/>
  <c r="AC1560" i="3" s="1"/>
  <c r="AB1560" i="3" a="1"/>
  <c r="AB1560" i="3" s="1"/>
  <c r="Z1560" i="3"/>
  <c r="Y1560" i="3"/>
  <c r="X1560" i="3"/>
  <c r="W1560" i="3"/>
  <c r="V1560" i="3"/>
  <c r="U1560" i="3"/>
  <c r="T1560" i="3"/>
  <c r="S1560" i="3"/>
  <c r="R1560" i="3"/>
  <c r="Q1560" i="3"/>
  <c r="O1560" i="3"/>
  <c r="N1560" i="3" a="1"/>
  <c r="N1560" i="3" s="1"/>
  <c r="M1560" i="3"/>
  <c r="L1560" i="3" s="1"/>
  <c r="K1560" i="3"/>
  <c r="BA1559" i="3"/>
  <c r="AZ1559" i="3"/>
  <c r="AX1559" i="3"/>
  <c r="AY1559" i="3" s="1"/>
  <c r="AW1559" i="3"/>
  <c r="AV1559" i="3"/>
  <c r="AT1559" i="3"/>
  <c r="AS1559" i="3"/>
  <c r="AP1559" i="3" s="1"/>
  <c r="AR1559" i="3"/>
  <c r="AO1559" i="3"/>
  <c r="AN1559" i="3"/>
  <c r="AK1559" i="3"/>
  <c r="AJ1559" i="3"/>
  <c r="AH1559" i="3"/>
  <c r="AG1559" i="3"/>
  <c r="AF1559" i="3"/>
  <c r="AE1559" i="3"/>
  <c r="AI1559" i="3" s="1"/>
  <c r="AC1559" i="3" a="1"/>
  <c r="AC1559" i="3" s="1"/>
  <c r="AB1559" i="3" a="1"/>
  <c r="AB1559" i="3" s="1"/>
  <c r="Z1559" i="3"/>
  <c r="Y1559" i="3"/>
  <c r="X1559" i="3"/>
  <c r="W1559" i="3"/>
  <c r="V1559" i="3"/>
  <c r="U1559" i="3"/>
  <c r="T1559" i="3"/>
  <c r="S1559" i="3"/>
  <c r="R1559" i="3"/>
  <c r="Q1559" i="3"/>
  <c r="O1559" i="3"/>
  <c r="N1559" i="3" a="1"/>
  <c r="N1559" i="3" s="1"/>
  <c r="M1559" i="3"/>
  <c r="L1559" i="3" s="1"/>
  <c r="K1559" i="3"/>
  <c r="BA1558" i="3"/>
  <c r="AX1558" i="3"/>
  <c r="AY1558" i="3" s="1"/>
  <c r="AW1558" i="3"/>
  <c r="AT1558" i="3"/>
  <c r="AS1558" i="3"/>
  <c r="AQ1558" i="3" s="1"/>
  <c r="AO1558" i="3"/>
  <c r="AK1558" i="3"/>
  <c r="AH1558" i="3"/>
  <c r="AG1558" i="3"/>
  <c r="AE1558" i="3"/>
  <c r="AI1558" i="3" s="1"/>
  <c r="AC1558" i="3" a="1"/>
  <c r="AC1558" i="3" s="1"/>
  <c r="AB1558" i="3" a="1"/>
  <c r="AB1558" i="3" s="1"/>
  <c r="Z1558" i="3"/>
  <c r="Y1558" i="3"/>
  <c r="X1558" i="3"/>
  <c r="W1558" i="3"/>
  <c r="V1558" i="3"/>
  <c r="U1558" i="3"/>
  <c r="T1558" i="3"/>
  <c r="S1558" i="3"/>
  <c r="R1558" i="3"/>
  <c r="Q1558" i="3"/>
  <c r="O1558" i="3"/>
  <c r="N1558" i="3" a="1"/>
  <c r="N1558" i="3" s="1"/>
  <c r="M1558" i="3"/>
  <c r="L1558" i="3" s="1"/>
  <c r="K1558" i="3"/>
  <c r="AX1557" i="3"/>
  <c r="AZ1557" i="3" s="1"/>
  <c r="AT1557" i="3"/>
  <c r="AS1557" i="3"/>
  <c r="AR1557" i="3"/>
  <c r="AQ1557" i="3"/>
  <c r="AP1557" i="3"/>
  <c r="AO1557" i="3"/>
  <c r="AN1557" i="3"/>
  <c r="AM1557" i="3"/>
  <c r="AL1557" i="3"/>
  <c r="AH1557" i="3"/>
  <c r="AE1557" i="3"/>
  <c r="AJ1557" i="3" s="1"/>
  <c r="AC1557" i="3" a="1"/>
  <c r="AC1557" i="3" s="1"/>
  <c r="AB1557" i="3" a="1"/>
  <c r="AB1557" i="3" s="1"/>
  <c r="Z1557" i="3"/>
  <c r="Y1557" i="3"/>
  <c r="X1557" i="3"/>
  <c r="W1557" i="3"/>
  <c r="V1557" i="3"/>
  <c r="U1557" i="3"/>
  <c r="T1557" i="3"/>
  <c r="S1557" i="3"/>
  <c r="R1557" i="3"/>
  <c r="Q1557" i="3"/>
  <c r="O1557" i="3"/>
  <c r="N1557" i="3" a="1"/>
  <c r="N1557" i="3" s="1"/>
  <c r="M1557" i="3"/>
  <c r="L1557" i="3" s="1"/>
  <c r="K1557" i="3"/>
  <c r="BA1556" i="3"/>
  <c r="AZ1556" i="3"/>
  <c r="AY1556" i="3"/>
  <c r="AX1556" i="3"/>
  <c r="AW1556" i="3"/>
  <c r="AV1556" i="3"/>
  <c r="AU1556" i="3"/>
  <c r="AT1556" i="3"/>
  <c r="AS1556" i="3"/>
  <c r="AP1556" i="3" s="1"/>
  <c r="AR1556" i="3"/>
  <c r="AQ1556" i="3"/>
  <c r="AO1556" i="3"/>
  <c r="AN1556" i="3"/>
  <c r="AM1556" i="3"/>
  <c r="AE1556" i="3"/>
  <c r="AK1556" i="3" s="1"/>
  <c r="AC1556" i="3" a="1"/>
  <c r="AC1556" i="3" s="1"/>
  <c r="AB1556" i="3" a="1"/>
  <c r="AB1556" i="3" s="1"/>
  <c r="Z1556" i="3"/>
  <c r="Y1556" i="3"/>
  <c r="X1556" i="3"/>
  <c r="W1556" i="3"/>
  <c r="V1556" i="3"/>
  <c r="U1556" i="3"/>
  <c r="T1556" i="3"/>
  <c r="S1556" i="3"/>
  <c r="R1556" i="3"/>
  <c r="Q1556" i="3"/>
  <c r="O1556" i="3"/>
  <c r="N1556" i="3" a="1"/>
  <c r="N1556" i="3" s="1"/>
  <c r="M1556" i="3"/>
  <c r="L1556" i="3" s="1"/>
  <c r="K1556" i="3"/>
  <c r="BA1555" i="3"/>
  <c r="AZ1555" i="3"/>
  <c r="AX1555" i="3"/>
  <c r="AY1555" i="3" s="1"/>
  <c r="AW1555" i="3"/>
  <c r="AV1555" i="3"/>
  <c r="AT1555" i="3"/>
  <c r="AS1555" i="3"/>
  <c r="AP1555" i="3" s="1"/>
  <c r="AR1555" i="3"/>
  <c r="AO1555" i="3"/>
  <c r="AN1555" i="3"/>
  <c r="AK1555" i="3"/>
  <c r="AJ1555" i="3"/>
  <c r="AH1555" i="3"/>
  <c r="AG1555" i="3"/>
  <c r="AF1555" i="3"/>
  <c r="AE1555" i="3"/>
  <c r="AI1555" i="3" s="1"/>
  <c r="AC1555" i="3" a="1"/>
  <c r="AC1555" i="3" s="1"/>
  <c r="AB1555" i="3" a="1"/>
  <c r="AB1555" i="3" s="1"/>
  <c r="Z1555" i="3"/>
  <c r="Y1555" i="3"/>
  <c r="X1555" i="3"/>
  <c r="W1555" i="3"/>
  <c r="V1555" i="3"/>
  <c r="U1555" i="3"/>
  <c r="T1555" i="3"/>
  <c r="S1555" i="3"/>
  <c r="R1555" i="3"/>
  <c r="Q1555" i="3"/>
  <c r="O1555" i="3"/>
  <c r="N1555" i="3" a="1"/>
  <c r="N1555" i="3" s="1"/>
  <c r="M1555" i="3"/>
  <c r="L1555" i="3" s="1"/>
  <c r="K1555" i="3"/>
  <c r="BA1554" i="3"/>
  <c r="AX1554" i="3"/>
  <c r="AY1554" i="3" s="1"/>
  <c r="AW1554" i="3"/>
  <c r="AT1554" i="3"/>
  <c r="AS1554" i="3"/>
  <c r="AQ1554" i="3" s="1"/>
  <c r="AO1554" i="3"/>
  <c r="AK1554" i="3"/>
  <c r="AH1554" i="3"/>
  <c r="AG1554" i="3"/>
  <c r="AE1554" i="3"/>
  <c r="AI1554" i="3" s="1"/>
  <c r="AC1554" i="3" a="1"/>
  <c r="AC1554" i="3" s="1"/>
  <c r="AB1554" i="3" a="1"/>
  <c r="AB1554" i="3" s="1"/>
  <c r="Z1554" i="3"/>
  <c r="Y1554" i="3"/>
  <c r="X1554" i="3"/>
  <c r="W1554" i="3"/>
  <c r="V1554" i="3"/>
  <c r="U1554" i="3"/>
  <c r="T1554" i="3"/>
  <c r="S1554" i="3"/>
  <c r="R1554" i="3"/>
  <c r="Q1554" i="3"/>
  <c r="O1554" i="3"/>
  <c r="N1554" i="3"/>
  <c r="N1554" i="3" a="1"/>
  <c r="M1554" i="3"/>
  <c r="L1554" i="3" s="1"/>
  <c r="K1554" i="3"/>
  <c r="AX1553" i="3"/>
  <c r="AZ1553" i="3" s="1"/>
  <c r="AT1553" i="3"/>
  <c r="AS1553" i="3"/>
  <c r="AR1553" i="3"/>
  <c r="AQ1553" i="3"/>
  <c r="AP1553" i="3"/>
  <c r="AO1553" i="3"/>
  <c r="AN1553" i="3"/>
  <c r="AM1553" i="3"/>
  <c r="AL1553" i="3"/>
  <c r="AH1553" i="3"/>
  <c r="AE1553" i="3"/>
  <c r="AJ1553" i="3" s="1"/>
  <c r="AC1553" i="3" a="1"/>
  <c r="AC1553" i="3" s="1"/>
  <c r="AB1553" i="3" a="1"/>
  <c r="AB1553" i="3" s="1"/>
  <c r="Z1553" i="3"/>
  <c r="Y1553" i="3"/>
  <c r="X1553" i="3"/>
  <c r="W1553" i="3"/>
  <c r="V1553" i="3"/>
  <c r="U1553" i="3"/>
  <c r="T1553" i="3"/>
  <c r="S1553" i="3"/>
  <c r="R1553" i="3"/>
  <c r="Q1553" i="3"/>
  <c r="O1553" i="3"/>
  <c r="N1553" i="3" a="1"/>
  <c r="N1553" i="3" s="1"/>
  <c r="M1553" i="3"/>
  <c r="L1553" i="3" s="1"/>
  <c r="K1553" i="3"/>
  <c r="BA1552" i="3"/>
  <c r="AZ1552" i="3"/>
  <c r="AY1552" i="3"/>
  <c r="AX1552" i="3"/>
  <c r="AW1552" i="3"/>
  <c r="AV1552" i="3"/>
  <c r="AU1552" i="3"/>
  <c r="AT1552" i="3"/>
  <c r="AS1552" i="3"/>
  <c r="AP1552" i="3" s="1"/>
  <c r="AR1552" i="3"/>
  <c r="AQ1552" i="3"/>
  <c r="AO1552" i="3"/>
  <c r="AN1552" i="3"/>
  <c r="AM1552" i="3"/>
  <c r="AE1552" i="3"/>
  <c r="AK1552" i="3" s="1"/>
  <c r="AC1552" i="3" a="1"/>
  <c r="AC1552" i="3" s="1"/>
  <c r="AB1552" i="3" a="1"/>
  <c r="AB1552" i="3" s="1"/>
  <c r="Z1552" i="3"/>
  <c r="Y1552" i="3"/>
  <c r="X1552" i="3"/>
  <c r="W1552" i="3"/>
  <c r="V1552" i="3"/>
  <c r="U1552" i="3"/>
  <c r="T1552" i="3"/>
  <c r="S1552" i="3"/>
  <c r="R1552" i="3"/>
  <c r="Q1552" i="3"/>
  <c r="O1552" i="3"/>
  <c r="N1552" i="3" a="1"/>
  <c r="N1552" i="3" s="1"/>
  <c r="M1552" i="3"/>
  <c r="L1552" i="3" s="1"/>
  <c r="K1552" i="3"/>
  <c r="BA1551" i="3"/>
  <c r="AZ1551" i="3"/>
  <c r="AX1551" i="3"/>
  <c r="AY1551" i="3" s="1"/>
  <c r="AW1551" i="3"/>
  <c r="AV1551" i="3"/>
  <c r="AT1551" i="3"/>
  <c r="AS1551" i="3"/>
  <c r="AP1551" i="3" s="1"/>
  <c r="AR1551" i="3"/>
  <c r="AO1551" i="3"/>
  <c r="AN1551" i="3"/>
  <c r="AK1551" i="3"/>
  <c r="AJ1551" i="3"/>
  <c r="AH1551" i="3"/>
  <c r="AG1551" i="3"/>
  <c r="AF1551" i="3"/>
  <c r="AE1551" i="3"/>
  <c r="AI1551" i="3" s="1"/>
  <c r="AC1551" i="3" a="1"/>
  <c r="AC1551" i="3" s="1"/>
  <c r="AB1551" i="3" a="1"/>
  <c r="AB1551" i="3" s="1"/>
  <c r="Z1551" i="3"/>
  <c r="Y1551" i="3"/>
  <c r="X1551" i="3"/>
  <c r="W1551" i="3"/>
  <c r="V1551" i="3"/>
  <c r="U1551" i="3"/>
  <c r="T1551" i="3"/>
  <c r="S1551" i="3"/>
  <c r="R1551" i="3"/>
  <c r="Q1551" i="3"/>
  <c r="O1551" i="3"/>
  <c r="N1551" i="3" a="1"/>
  <c r="N1551" i="3" s="1"/>
  <c r="M1551" i="3"/>
  <c r="L1551" i="3" s="1"/>
  <c r="K1551" i="3"/>
  <c r="BA1550" i="3"/>
  <c r="AX1550" i="3"/>
  <c r="AY1550" i="3" s="1"/>
  <c r="AW1550" i="3"/>
  <c r="AT1550" i="3"/>
  <c r="AS1550" i="3"/>
  <c r="AQ1550" i="3" s="1"/>
  <c r="AO1550" i="3"/>
  <c r="AK1550" i="3"/>
  <c r="AH1550" i="3"/>
  <c r="AG1550" i="3"/>
  <c r="AE1550" i="3"/>
  <c r="AI1550" i="3" s="1"/>
  <c r="AC1550" i="3" a="1"/>
  <c r="AC1550" i="3" s="1"/>
  <c r="AB1550" i="3" a="1"/>
  <c r="AB1550" i="3" s="1"/>
  <c r="Z1550" i="3"/>
  <c r="Y1550" i="3"/>
  <c r="X1550" i="3"/>
  <c r="W1550" i="3"/>
  <c r="V1550" i="3"/>
  <c r="U1550" i="3"/>
  <c r="T1550" i="3"/>
  <c r="S1550" i="3"/>
  <c r="R1550" i="3"/>
  <c r="Q1550" i="3"/>
  <c r="O1550" i="3"/>
  <c r="N1550" i="3"/>
  <c r="N1550" i="3" a="1"/>
  <c r="M1550" i="3"/>
  <c r="L1550" i="3" s="1"/>
  <c r="K1550" i="3"/>
  <c r="AX1549" i="3"/>
  <c r="AZ1549" i="3" s="1"/>
  <c r="AT1549" i="3"/>
  <c r="AS1549" i="3"/>
  <c r="AR1549" i="3"/>
  <c r="AQ1549" i="3"/>
  <c r="AP1549" i="3"/>
  <c r="AO1549" i="3"/>
  <c r="AN1549" i="3"/>
  <c r="AM1549" i="3"/>
  <c r="AL1549" i="3"/>
  <c r="AH1549" i="3"/>
  <c r="AE1549" i="3"/>
  <c r="AJ1549" i="3" s="1"/>
  <c r="AC1549" i="3" a="1"/>
  <c r="AC1549" i="3" s="1"/>
  <c r="AB1549" i="3" a="1"/>
  <c r="AB1549" i="3" s="1"/>
  <c r="Z1549" i="3"/>
  <c r="Y1549" i="3"/>
  <c r="X1549" i="3"/>
  <c r="W1549" i="3"/>
  <c r="V1549" i="3"/>
  <c r="U1549" i="3"/>
  <c r="T1549" i="3"/>
  <c r="S1549" i="3"/>
  <c r="R1549" i="3"/>
  <c r="Q1549" i="3"/>
  <c r="O1549" i="3"/>
  <c r="N1549" i="3" a="1"/>
  <c r="N1549" i="3" s="1"/>
  <c r="M1549" i="3"/>
  <c r="L1549" i="3" s="1"/>
  <c r="K1549" i="3"/>
  <c r="BA1548" i="3"/>
  <c r="AZ1548" i="3"/>
  <c r="AY1548" i="3"/>
  <c r="AX1548" i="3"/>
  <c r="AW1548" i="3"/>
  <c r="AV1548" i="3"/>
  <c r="AU1548" i="3"/>
  <c r="AT1548" i="3"/>
  <c r="AS1548" i="3"/>
  <c r="AP1548" i="3" s="1"/>
  <c r="AR1548" i="3"/>
  <c r="AQ1548" i="3"/>
  <c r="AO1548" i="3"/>
  <c r="AN1548" i="3"/>
  <c r="AM1548" i="3"/>
  <c r="AE1548" i="3"/>
  <c r="AK1548" i="3" s="1"/>
  <c r="AC1548" i="3" a="1"/>
  <c r="AC1548" i="3" s="1"/>
  <c r="AB1548" i="3" a="1"/>
  <c r="AB1548" i="3" s="1"/>
  <c r="Z1548" i="3"/>
  <c r="Y1548" i="3"/>
  <c r="X1548" i="3"/>
  <c r="W1548" i="3"/>
  <c r="V1548" i="3"/>
  <c r="U1548" i="3"/>
  <c r="T1548" i="3"/>
  <c r="S1548" i="3"/>
  <c r="R1548" i="3"/>
  <c r="Q1548" i="3"/>
  <c r="O1548" i="3"/>
  <c r="N1548" i="3" a="1"/>
  <c r="N1548" i="3" s="1"/>
  <c r="M1548" i="3"/>
  <c r="L1548" i="3" s="1"/>
  <c r="K1548" i="3"/>
  <c r="BA1547" i="3"/>
  <c r="AZ1547" i="3"/>
  <c r="AX1547" i="3"/>
  <c r="AY1547" i="3" s="1"/>
  <c r="AW1547" i="3"/>
  <c r="AV1547" i="3"/>
  <c r="AT1547" i="3"/>
  <c r="AS1547" i="3"/>
  <c r="AP1547" i="3" s="1"/>
  <c r="AR1547" i="3"/>
  <c r="AO1547" i="3"/>
  <c r="AN1547" i="3"/>
  <c r="AK1547" i="3"/>
  <c r="AJ1547" i="3"/>
  <c r="AH1547" i="3"/>
  <c r="AG1547" i="3"/>
  <c r="AF1547" i="3"/>
  <c r="AE1547" i="3"/>
  <c r="AI1547" i="3" s="1"/>
  <c r="AC1547" i="3" a="1"/>
  <c r="AC1547" i="3" s="1"/>
  <c r="AB1547" i="3" a="1"/>
  <c r="AB1547" i="3" s="1"/>
  <c r="Z1547" i="3"/>
  <c r="Y1547" i="3"/>
  <c r="X1547" i="3"/>
  <c r="W1547" i="3"/>
  <c r="V1547" i="3"/>
  <c r="U1547" i="3"/>
  <c r="T1547" i="3"/>
  <c r="S1547" i="3"/>
  <c r="R1547" i="3"/>
  <c r="Q1547" i="3"/>
  <c r="O1547" i="3"/>
  <c r="N1547" i="3" a="1"/>
  <c r="N1547" i="3" s="1"/>
  <c r="M1547" i="3"/>
  <c r="L1547" i="3" s="1"/>
  <c r="K1547" i="3"/>
  <c r="BA1546" i="3"/>
  <c r="AX1546" i="3"/>
  <c r="AY1546" i="3" s="1"/>
  <c r="AW1546" i="3"/>
  <c r="AT1546" i="3"/>
  <c r="AS1546" i="3"/>
  <c r="AQ1546" i="3" s="1"/>
  <c r="AO1546" i="3"/>
  <c r="AK1546" i="3"/>
  <c r="AH1546" i="3"/>
  <c r="AG1546" i="3"/>
  <c r="AE1546" i="3"/>
  <c r="AI1546" i="3" s="1"/>
  <c r="AC1546" i="3" a="1"/>
  <c r="AC1546" i="3" s="1"/>
  <c r="AB1546" i="3" a="1"/>
  <c r="AB1546" i="3" s="1"/>
  <c r="Z1546" i="3"/>
  <c r="Y1546" i="3"/>
  <c r="X1546" i="3"/>
  <c r="W1546" i="3"/>
  <c r="V1546" i="3"/>
  <c r="U1546" i="3"/>
  <c r="T1546" i="3"/>
  <c r="S1546" i="3"/>
  <c r="R1546" i="3"/>
  <c r="Q1546" i="3"/>
  <c r="O1546" i="3"/>
  <c r="N1546" i="3" a="1"/>
  <c r="N1546" i="3" s="1"/>
  <c r="M1546" i="3"/>
  <c r="L1546" i="3" s="1"/>
  <c r="K1546" i="3"/>
  <c r="AX1545" i="3"/>
  <c r="AZ1545" i="3" s="1"/>
  <c r="AT1545" i="3"/>
  <c r="AS1545" i="3"/>
  <c r="AR1545" i="3"/>
  <c r="AQ1545" i="3"/>
  <c r="AP1545" i="3"/>
  <c r="AO1545" i="3"/>
  <c r="AN1545" i="3"/>
  <c r="AM1545" i="3"/>
  <c r="AL1545" i="3"/>
  <c r="AH1545" i="3"/>
  <c r="AE1545" i="3"/>
  <c r="AJ1545" i="3" s="1"/>
  <c r="AC1545" i="3" a="1"/>
  <c r="AC1545" i="3" s="1"/>
  <c r="AB1545" i="3" a="1"/>
  <c r="AB1545" i="3" s="1"/>
  <c r="Z1545" i="3"/>
  <c r="Y1545" i="3"/>
  <c r="X1545" i="3"/>
  <c r="W1545" i="3"/>
  <c r="V1545" i="3"/>
  <c r="U1545" i="3"/>
  <c r="T1545" i="3"/>
  <c r="S1545" i="3"/>
  <c r="R1545" i="3"/>
  <c r="Q1545" i="3"/>
  <c r="O1545" i="3"/>
  <c r="N1545" i="3" a="1"/>
  <c r="N1545" i="3" s="1"/>
  <c r="M1545" i="3"/>
  <c r="L1545" i="3" s="1"/>
  <c r="K1545" i="3"/>
  <c r="BA1544" i="3"/>
  <c r="AZ1544" i="3"/>
  <c r="AY1544" i="3"/>
  <c r="AX1544" i="3"/>
  <c r="AW1544" i="3"/>
  <c r="AV1544" i="3"/>
  <c r="AU1544" i="3"/>
  <c r="AT1544" i="3"/>
  <c r="AS1544" i="3"/>
  <c r="AP1544" i="3" s="1"/>
  <c r="AR1544" i="3"/>
  <c r="AQ1544" i="3"/>
  <c r="AO1544" i="3"/>
  <c r="AN1544" i="3"/>
  <c r="AM1544" i="3"/>
  <c r="AE1544" i="3"/>
  <c r="AK1544" i="3" s="1"/>
  <c r="AC1544" i="3" a="1"/>
  <c r="AC1544" i="3" s="1"/>
  <c r="AB1544" i="3" a="1"/>
  <c r="AB1544" i="3" s="1"/>
  <c r="Z1544" i="3"/>
  <c r="Y1544" i="3"/>
  <c r="X1544" i="3"/>
  <c r="W1544" i="3"/>
  <c r="V1544" i="3"/>
  <c r="U1544" i="3"/>
  <c r="T1544" i="3"/>
  <c r="S1544" i="3"/>
  <c r="R1544" i="3"/>
  <c r="Q1544" i="3"/>
  <c r="O1544" i="3"/>
  <c r="N1544" i="3" a="1"/>
  <c r="N1544" i="3" s="1"/>
  <c r="M1544" i="3"/>
  <c r="L1544" i="3" s="1"/>
  <c r="K1544" i="3"/>
  <c r="BA1543" i="3"/>
  <c r="AZ1543" i="3"/>
  <c r="AX1543" i="3"/>
  <c r="AY1543" i="3" s="1"/>
  <c r="AW1543" i="3"/>
  <c r="AV1543" i="3"/>
  <c r="AT1543" i="3"/>
  <c r="AS1543" i="3"/>
  <c r="AP1543" i="3" s="1"/>
  <c r="AR1543" i="3"/>
  <c r="AO1543" i="3"/>
  <c r="AN1543" i="3"/>
  <c r="AK1543" i="3"/>
  <c r="AJ1543" i="3"/>
  <c r="AH1543" i="3"/>
  <c r="AG1543" i="3"/>
  <c r="AF1543" i="3"/>
  <c r="AE1543" i="3"/>
  <c r="AI1543" i="3" s="1"/>
  <c r="AC1543" i="3" a="1"/>
  <c r="AC1543" i="3" s="1"/>
  <c r="AB1543" i="3" a="1"/>
  <c r="AB1543" i="3" s="1"/>
  <c r="Z1543" i="3"/>
  <c r="Y1543" i="3"/>
  <c r="X1543" i="3"/>
  <c r="W1543" i="3"/>
  <c r="V1543" i="3"/>
  <c r="U1543" i="3"/>
  <c r="T1543" i="3"/>
  <c r="S1543" i="3"/>
  <c r="R1543" i="3"/>
  <c r="Q1543" i="3"/>
  <c r="O1543" i="3"/>
  <c r="N1543" i="3" a="1"/>
  <c r="N1543" i="3" s="1"/>
  <c r="M1543" i="3"/>
  <c r="L1543" i="3" s="1"/>
  <c r="K1543" i="3"/>
  <c r="BA1542" i="3"/>
  <c r="AX1542" i="3"/>
  <c r="AY1542" i="3" s="1"/>
  <c r="AW1542" i="3"/>
  <c r="AT1542" i="3"/>
  <c r="AS1542" i="3"/>
  <c r="AQ1542" i="3" s="1"/>
  <c r="AO1542" i="3"/>
  <c r="AK1542" i="3"/>
  <c r="AH1542" i="3"/>
  <c r="AG1542" i="3"/>
  <c r="AE1542" i="3"/>
  <c r="AI1542" i="3" s="1"/>
  <c r="AC1542" i="3" a="1"/>
  <c r="AC1542" i="3" s="1"/>
  <c r="AB1542" i="3" a="1"/>
  <c r="AB1542" i="3" s="1"/>
  <c r="Z1542" i="3"/>
  <c r="Y1542" i="3"/>
  <c r="X1542" i="3"/>
  <c r="W1542" i="3"/>
  <c r="V1542" i="3"/>
  <c r="U1542" i="3"/>
  <c r="T1542" i="3"/>
  <c r="S1542" i="3"/>
  <c r="R1542" i="3"/>
  <c r="Q1542" i="3"/>
  <c r="O1542" i="3"/>
  <c r="N1542" i="3"/>
  <c r="N1542" i="3" a="1"/>
  <c r="M1542" i="3"/>
  <c r="L1542" i="3" s="1"/>
  <c r="K1542" i="3"/>
  <c r="AX1541" i="3"/>
  <c r="AZ1541" i="3" s="1"/>
  <c r="AT1541" i="3"/>
  <c r="AS1541" i="3"/>
  <c r="AR1541" i="3"/>
  <c r="AQ1541" i="3"/>
  <c r="AP1541" i="3"/>
  <c r="AO1541" i="3"/>
  <c r="AN1541" i="3"/>
  <c r="AM1541" i="3"/>
  <c r="AL1541" i="3"/>
  <c r="AH1541" i="3"/>
  <c r="AE1541" i="3"/>
  <c r="AJ1541" i="3" s="1"/>
  <c r="AC1541" i="3" a="1"/>
  <c r="AC1541" i="3" s="1"/>
  <c r="AB1541" i="3" a="1"/>
  <c r="AB1541" i="3" s="1"/>
  <c r="Z1541" i="3"/>
  <c r="Y1541" i="3"/>
  <c r="X1541" i="3"/>
  <c r="W1541" i="3"/>
  <c r="V1541" i="3"/>
  <c r="U1541" i="3"/>
  <c r="T1541" i="3"/>
  <c r="S1541" i="3"/>
  <c r="R1541" i="3"/>
  <c r="Q1541" i="3"/>
  <c r="O1541" i="3"/>
  <c r="N1541" i="3" a="1"/>
  <c r="N1541" i="3" s="1"/>
  <c r="M1541" i="3"/>
  <c r="L1541" i="3" s="1"/>
  <c r="K1541" i="3"/>
  <c r="BA1540" i="3"/>
  <c r="AZ1540" i="3"/>
  <c r="AY1540" i="3"/>
  <c r="AX1540" i="3"/>
  <c r="AW1540" i="3"/>
  <c r="AV1540" i="3"/>
  <c r="AU1540" i="3"/>
  <c r="AT1540" i="3"/>
  <c r="AS1540" i="3"/>
  <c r="AP1540" i="3" s="1"/>
  <c r="AR1540" i="3"/>
  <c r="AQ1540" i="3"/>
  <c r="AO1540" i="3"/>
  <c r="AN1540" i="3"/>
  <c r="AM1540" i="3"/>
  <c r="AE1540" i="3"/>
  <c r="AK1540" i="3" s="1"/>
  <c r="AC1540" i="3" a="1"/>
  <c r="AC1540" i="3" s="1"/>
  <c r="AB1540" i="3" a="1"/>
  <c r="AB1540" i="3" s="1"/>
  <c r="Z1540" i="3"/>
  <c r="Y1540" i="3"/>
  <c r="X1540" i="3"/>
  <c r="W1540" i="3"/>
  <c r="V1540" i="3"/>
  <c r="U1540" i="3"/>
  <c r="T1540" i="3"/>
  <c r="S1540" i="3"/>
  <c r="R1540" i="3"/>
  <c r="Q1540" i="3"/>
  <c r="O1540" i="3"/>
  <c r="N1540" i="3" a="1"/>
  <c r="N1540" i="3" s="1"/>
  <c r="M1540" i="3"/>
  <c r="L1540" i="3" s="1"/>
  <c r="K1540" i="3"/>
  <c r="BA1539" i="3"/>
  <c r="AZ1539" i="3"/>
  <c r="AX1539" i="3"/>
  <c r="AY1539" i="3" s="1"/>
  <c r="AW1539" i="3"/>
  <c r="AV1539" i="3"/>
  <c r="AT1539" i="3"/>
  <c r="AS1539" i="3"/>
  <c r="AP1539" i="3" s="1"/>
  <c r="AR1539" i="3"/>
  <c r="AO1539" i="3"/>
  <c r="AN1539" i="3"/>
  <c r="AK1539" i="3"/>
  <c r="AJ1539" i="3"/>
  <c r="AH1539" i="3"/>
  <c r="AG1539" i="3"/>
  <c r="AF1539" i="3"/>
  <c r="AE1539" i="3"/>
  <c r="AI1539" i="3" s="1"/>
  <c r="AC1539" i="3" a="1"/>
  <c r="AC1539" i="3" s="1"/>
  <c r="AB1539" i="3" a="1"/>
  <c r="AB1539" i="3" s="1"/>
  <c r="Z1539" i="3"/>
  <c r="Y1539" i="3"/>
  <c r="X1539" i="3"/>
  <c r="W1539" i="3"/>
  <c r="V1539" i="3"/>
  <c r="U1539" i="3"/>
  <c r="T1539" i="3"/>
  <c r="S1539" i="3"/>
  <c r="R1539" i="3"/>
  <c r="Q1539" i="3"/>
  <c r="O1539" i="3"/>
  <c r="N1539" i="3" a="1"/>
  <c r="N1539" i="3" s="1"/>
  <c r="M1539" i="3"/>
  <c r="L1539" i="3" s="1"/>
  <c r="K1539" i="3"/>
  <c r="BA1538" i="3"/>
  <c r="AX1538" i="3"/>
  <c r="AY1538" i="3" s="1"/>
  <c r="AW1538" i="3"/>
  <c r="AT1538" i="3"/>
  <c r="AS1538" i="3"/>
  <c r="AQ1538" i="3" s="1"/>
  <c r="AO1538" i="3"/>
  <c r="AK1538" i="3"/>
  <c r="AH1538" i="3"/>
  <c r="AG1538" i="3"/>
  <c r="AE1538" i="3"/>
  <c r="AI1538" i="3" s="1"/>
  <c r="AC1538" i="3" a="1"/>
  <c r="AC1538" i="3" s="1"/>
  <c r="AB1538" i="3" a="1"/>
  <c r="AB1538" i="3" s="1"/>
  <c r="Z1538" i="3"/>
  <c r="Y1538" i="3"/>
  <c r="X1538" i="3"/>
  <c r="W1538" i="3"/>
  <c r="V1538" i="3"/>
  <c r="U1538" i="3"/>
  <c r="T1538" i="3"/>
  <c r="S1538" i="3"/>
  <c r="R1538" i="3"/>
  <c r="Q1538" i="3"/>
  <c r="O1538" i="3"/>
  <c r="N1538" i="3"/>
  <c r="N1538" i="3" a="1"/>
  <c r="M1538" i="3"/>
  <c r="L1538" i="3" s="1"/>
  <c r="K1538" i="3"/>
  <c r="AX1537" i="3"/>
  <c r="AZ1537" i="3" s="1"/>
  <c r="AT1537" i="3"/>
  <c r="AS1537" i="3"/>
  <c r="AR1537" i="3"/>
  <c r="AQ1537" i="3"/>
  <c r="AP1537" i="3"/>
  <c r="AO1537" i="3"/>
  <c r="AN1537" i="3"/>
  <c r="AM1537" i="3"/>
  <c r="AL1537" i="3"/>
  <c r="AH1537" i="3"/>
  <c r="AE1537" i="3"/>
  <c r="AJ1537" i="3" s="1"/>
  <c r="AC1537" i="3" a="1"/>
  <c r="AC1537" i="3" s="1"/>
  <c r="AB1537" i="3" a="1"/>
  <c r="AB1537" i="3" s="1"/>
  <c r="Z1537" i="3"/>
  <c r="Y1537" i="3"/>
  <c r="X1537" i="3"/>
  <c r="W1537" i="3"/>
  <c r="V1537" i="3"/>
  <c r="U1537" i="3"/>
  <c r="T1537" i="3"/>
  <c r="S1537" i="3"/>
  <c r="R1537" i="3"/>
  <c r="Q1537" i="3"/>
  <c r="O1537" i="3"/>
  <c r="N1537" i="3" a="1"/>
  <c r="N1537" i="3" s="1"/>
  <c r="M1537" i="3"/>
  <c r="L1537" i="3" s="1"/>
  <c r="K1537" i="3"/>
  <c r="BA1536" i="3"/>
  <c r="AZ1536" i="3"/>
  <c r="AY1536" i="3"/>
  <c r="AX1536" i="3"/>
  <c r="AW1536" i="3"/>
  <c r="AV1536" i="3"/>
  <c r="AU1536" i="3"/>
  <c r="AT1536" i="3"/>
  <c r="AS1536" i="3"/>
  <c r="AP1536" i="3" s="1"/>
  <c r="AR1536" i="3"/>
  <c r="AQ1536" i="3"/>
  <c r="AO1536" i="3"/>
  <c r="AN1536" i="3"/>
  <c r="AM1536" i="3"/>
  <c r="AE1536" i="3"/>
  <c r="AC1536" i="3" a="1"/>
  <c r="AC1536" i="3" s="1"/>
  <c r="AB1536" i="3" a="1"/>
  <c r="AB1536" i="3" s="1"/>
  <c r="Z1536" i="3"/>
  <c r="Y1536" i="3"/>
  <c r="X1536" i="3"/>
  <c r="W1536" i="3"/>
  <c r="V1536" i="3"/>
  <c r="U1536" i="3"/>
  <c r="T1536" i="3"/>
  <c r="S1536" i="3"/>
  <c r="R1536" i="3"/>
  <c r="Q1536" i="3"/>
  <c r="O1536" i="3"/>
  <c r="N1536" i="3" a="1"/>
  <c r="N1536" i="3" s="1"/>
  <c r="M1536" i="3"/>
  <c r="L1536" i="3" s="1"/>
  <c r="K1536" i="3"/>
  <c r="BA1535" i="3"/>
  <c r="AZ1535" i="3"/>
  <c r="AX1535" i="3"/>
  <c r="AY1535" i="3" s="1"/>
  <c r="AW1535" i="3"/>
  <c r="AV1535" i="3"/>
  <c r="AT1535" i="3"/>
  <c r="AS1535" i="3"/>
  <c r="AO1535" i="3"/>
  <c r="AK1535" i="3"/>
  <c r="AJ1535" i="3"/>
  <c r="AH1535" i="3"/>
  <c r="AG1535" i="3"/>
  <c r="AF1535" i="3"/>
  <c r="AE1535" i="3"/>
  <c r="AI1535" i="3" s="1"/>
  <c r="AC1535" i="3" a="1"/>
  <c r="AC1535" i="3" s="1"/>
  <c r="AB1535" i="3" a="1"/>
  <c r="AB1535" i="3" s="1"/>
  <c r="Z1535" i="3"/>
  <c r="Y1535" i="3"/>
  <c r="X1535" i="3"/>
  <c r="W1535" i="3"/>
  <c r="V1535" i="3"/>
  <c r="U1535" i="3"/>
  <c r="T1535" i="3"/>
  <c r="S1535" i="3"/>
  <c r="R1535" i="3"/>
  <c r="Q1535" i="3"/>
  <c r="O1535" i="3"/>
  <c r="N1535" i="3" a="1"/>
  <c r="N1535" i="3" s="1"/>
  <c r="M1535" i="3"/>
  <c r="L1535" i="3" s="1"/>
  <c r="K1535" i="3"/>
  <c r="BA1534" i="3"/>
  <c r="AX1534" i="3"/>
  <c r="AW1534" i="3"/>
  <c r="AS1534" i="3"/>
  <c r="AK1534" i="3"/>
  <c r="AH1534" i="3"/>
  <c r="AG1534" i="3"/>
  <c r="AE1534" i="3"/>
  <c r="AI1534" i="3" s="1"/>
  <c r="AC1534" i="3" a="1"/>
  <c r="AC1534" i="3" s="1"/>
  <c r="AB1534" i="3" a="1"/>
  <c r="AB1534" i="3" s="1"/>
  <c r="Z1534" i="3"/>
  <c r="Y1534" i="3"/>
  <c r="X1534" i="3"/>
  <c r="W1534" i="3"/>
  <c r="V1534" i="3"/>
  <c r="U1534" i="3"/>
  <c r="T1534" i="3"/>
  <c r="S1534" i="3"/>
  <c r="R1534" i="3"/>
  <c r="Q1534" i="3"/>
  <c r="O1534" i="3"/>
  <c r="N1534" i="3"/>
  <c r="N1534" i="3" a="1"/>
  <c r="M1534" i="3"/>
  <c r="L1534" i="3" s="1"/>
  <c r="K1534" i="3"/>
  <c r="AX1533" i="3"/>
  <c r="AT1533" i="3"/>
  <c r="AS1533" i="3"/>
  <c r="AR1533" i="3"/>
  <c r="AQ1533" i="3"/>
  <c r="AP1533" i="3"/>
  <c r="AO1533" i="3"/>
  <c r="AN1533" i="3"/>
  <c r="AM1533" i="3"/>
  <c r="AL1533" i="3"/>
  <c r="AI1533" i="3"/>
  <c r="AH1533" i="3"/>
  <c r="AE1533" i="3"/>
  <c r="AC1533" i="3" a="1"/>
  <c r="AC1533" i="3" s="1"/>
  <c r="AB1533" i="3" a="1"/>
  <c r="AB1533" i="3" s="1"/>
  <c r="Z1533" i="3"/>
  <c r="Y1533" i="3"/>
  <c r="X1533" i="3"/>
  <c r="W1533" i="3"/>
  <c r="V1533" i="3"/>
  <c r="U1533" i="3"/>
  <c r="T1533" i="3"/>
  <c r="S1533" i="3"/>
  <c r="R1533" i="3"/>
  <c r="Q1533" i="3"/>
  <c r="O1533" i="3"/>
  <c r="N1533" i="3" a="1"/>
  <c r="N1533" i="3" s="1"/>
  <c r="M1533" i="3"/>
  <c r="L1533" i="3" s="1"/>
  <c r="K1533" i="3"/>
  <c r="BA1532" i="3"/>
  <c r="AZ1532" i="3"/>
  <c r="AY1532" i="3"/>
  <c r="AX1532" i="3"/>
  <c r="AW1532" i="3"/>
  <c r="AV1532" i="3"/>
  <c r="AU1532" i="3"/>
  <c r="AT1532" i="3"/>
  <c r="AS1532" i="3"/>
  <c r="AP1532" i="3" s="1"/>
  <c r="AR1532" i="3"/>
  <c r="AQ1532" i="3"/>
  <c r="AO1532" i="3"/>
  <c r="AN1532" i="3"/>
  <c r="AM1532" i="3"/>
  <c r="AE1532" i="3"/>
  <c r="AC1532" i="3" a="1"/>
  <c r="AC1532" i="3" s="1"/>
  <c r="AB1532" i="3" a="1"/>
  <c r="AB1532" i="3" s="1"/>
  <c r="Z1532" i="3"/>
  <c r="Y1532" i="3"/>
  <c r="X1532" i="3"/>
  <c r="W1532" i="3"/>
  <c r="V1532" i="3"/>
  <c r="U1532" i="3"/>
  <c r="T1532" i="3"/>
  <c r="S1532" i="3"/>
  <c r="R1532" i="3"/>
  <c r="Q1532" i="3"/>
  <c r="O1532" i="3"/>
  <c r="N1532" i="3" a="1"/>
  <c r="N1532" i="3" s="1"/>
  <c r="M1532" i="3"/>
  <c r="L1532" i="3" s="1"/>
  <c r="K1532" i="3"/>
  <c r="BA1531" i="3"/>
  <c r="AZ1531" i="3"/>
  <c r="AX1531" i="3"/>
  <c r="AY1531" i="3" s="1"/>
  <c r="AW1531" i="3"/>
  <c r="AV1531" i="3"/>
  <c r="AT1531" i="3"/>
  <c r="AS1531" i="3"/>
  <c r="AK1531" i="3"/>
  <c r="AJ1531" i="3"/>
  <c r="AH1531" i="3"/>
  <c r="AG1531" i="3"/>
  <c r="AF1531" i="3"/>
  <c r="AE1531" i="3"/>
  <c r="AI1531" i="3" s="1"/>
  <c r="AC1531" i="3" a="1"/>
  <c r="AC1531" i="3" s="1"/>
  <c r="AB1531" i="3" a="1"/>
  <c r="AB1531" i="3" s="1"/>
  <c r="Z1531" i="3"/>
  <c r="Y1531" i="3"/>
  <c r="X1531" i="3"/>
  <c r="W1531" i="3"/>
  <c r="V1531" i="3"/>
  <c r="U1531" i="3"/>
  <c r="T1531" i="3"/>
  <c r="S1531" i="3"/>
  <c r="R1531" i="3"/>
  <c r="Q1531" i="3"/>
  <c r="O1531" i="3"/>
  <c r="N1531" i="3" a="1"/>
  <c r="N1531" i="3" s="1"/>
  <c r="M1531" i="3"/>
  <c r="L1531" i="3" s="1"/>
  <c r="K1531" i="3"/>
  <c r="BA1530" i="3"/>
  <c r="AX1530" i="3"/>
  <c r="AW1530" i="3"/>
  <c r="AT1530" i="3"/>
  <c r="AS1530" i="3"/>
  <c r="AO1530" i="3"/>
  <c r="AL1530" i="3"/>
  <c r="AK1530" i="3"/>
  <c r="AH1530" i="3"/>
  <c r="AG1530" i="3"/>
  <c r="AE1530" i="3"/>
  <c r="AI1530" i="3" s="1"/>
  <c r="AC1530" i="3" a="1"/>
  <c r="AC1530" i="3" s="1"/>
  <c r="AB1530" i="3" a="1"/>
  <c r="AB1530" i="3" s="1"/>
  <c r="Z1530" i="3"/>
  <c r="Y1530" i="3"/>
  <c r="X1530" i="3"/>
  <c r="W1530" i="3"/>
  <c r="V1530" i="3"/>
  <c r="U1530" i="3"/>
  <c r="T1530" i="3"/>
  <c r="S1530" i="3"/>
  <c r="R1530" i="3"/>
  <c r="Q1530" i="3"/>
  <c r="O1530" i="3"/>
  <c r="N1530" i="3" a="1"/>
  <c r="N1530" i="3" s="1"/>
  <c r="M1530" i="3"/>
  <c r="L1530" i="3" s="1"/>
  <c r="K1530" i="3"/>
  <c r="AX1529" i="3"/>
  <c r="AS1529" i="3"/>
  <c r="AR1529" i="3"/>
  <c r="AQ1529" i="3"/>
  <c r="AP1529" i="3"/>
  <c r="AO1529" i="3"/>
  <c r="AN1529" i="3"/>
  <c r="AM1529" i="3"/>
  <c r="AL1529" i="3"/>
  <c r="AH1529" i="3"/>
  <c r="AE1529" i="3"/>
  <c r="AC1529" i="3" a="1"/>
  <c r="AC1529" i="3" s="1"/>
  <c r="AB1529" i="3" a="1"/>
  <c r="AB1529" i="3" s="1"/>
  <c r="Z1529" i="3"/>
  <c r="Y1529" i="3"/>
  <c r="X1529" i="3"/>
  <c r="W1529" i="3"/>
  <c r="V1529" i="3"/>
  <c r="U1529" i="3"/>
  <c r="T1529" i="3"/>
  <c r="S1529" i="3"/>
  <c r="R1529" i="3"/>
  <c r="Q1529" i="3"/>
  <c r="O1529" i="3"/>
  <c r="N1529" i="3" a="1"/>
  <c r="N1529" i="3" s="1"/>
  <c r="M1529" i="3"/>
  <c r="L1529" i="3" s="1"/>
  <c r="K1529" i="3"/>
  <c r="BA1528" i="3"/>
  <c r="AZ1528" i="3"/>
  <c r="AY1528" i="3"/>
  <c r="AX1528" i="3"/>
  <c r="AW1528" i="3"/>
  <c r="AV1528" i="3"/>
  <c r="AU1528" i="3"/>
  <c r="AT1528" i="3"/>
  <c r="AS1528" i="3"/>
  <c r="AP1528" i="3" s="1"/>
  <c r="AR1528" i="3"/>
  <c r="AQ1528" i="3"/>
  <c r="AO1528" i="3"/>
  <c r="AN1528" i="3"/>
  <c r="AM1528" i="3"/>
  <c r="AI1528" i="3"/>
  <c r="AF1528" i="3"/>
  <c r="AE1528" i="3"/>
  <c r="AC1528" i="3" a="1"/>
  <c r="AC1528" i="3" s="1"/>
  <c r="AB1528" i="3" a="1"/>
  <c r="AB1528" i="3" s="1"/>
  <c r="Z1528" i="3"/>
  <c r="Y1528" i="3"/>
  <c r="X1528" i="3"/>
  <c r="W1528" i="3"/>
  <c r="V1528" i="3"/>
  <c r="U1528" i="3"/>
  <c r="T1528" i="3"/>
  <c r="S1528" i="3"/>
  <c r="R1528" i="3"/>
  <c r="Q1528" i="3"/>
  <c r="O1528" i="3"/>
  <c r="N1528" i="3" a="1"/>
  <c r="N1528" i="3" s="1"/>
  <c r="M1528" i="3"/>
  <c r="L1528" i="3" s="1"/>
  <c r="K1528" i="3"/>
  <c r="BA1527" i="3"/>
  <c r="AZ1527" i="3"/>
  <c r="AX1527" i="3"/>
  <c r="AY1527" i="3" s="1"/>
  <c r="AW1527" i="3"/>
  <c r="AV1527" i="3"/>
  <c r="AT1527" i="3"/>
  <c r="AS1527" i="3"/>
  <c r="AO1527" i="3"/>
  <c r="AN1527" i="3"/>
  <c r="AK1527" i="3"/>
  <c r="AJ1527" i="3"/>
  <c r="AH1527" i="3"/>
  <c r="AG1527" i="3"/>
  <c r="AF1527" i="3"/>
  <c r="AE1527" i="3"/>
  <c r="AI1527" i="3" s="1"/>
  <c r="AC1527" i="3" a="1"/>
  <c r="AC1527" i="3" s="1"/>
  <c r="AB1527" i="3" a="1"/>
  <c r="AB1527" i="3" s="1"/>
  <c r="Z1527" i="3"/>
  <c r="Y1527" i="3"/>
  <c r="X1527" i="3"/>
  <c r="W1527" i="3"/>
  <c r="V1527" i="3"/>
  <c r="U1527" i="3"/>
  <c r="T1527" i="3"/>
  <c r="S1527" i="3"/>
  <c r="R1527" i="3"/>
  <c r="Q1527" i="3"/>
  <c r="O1527" i="3"/>
  <c r="N1527" i="3" a="1"/>
  <c r="N1527" i="3" s="1"/>
  <c r="M1527" i="3"/>
  <c r="L1527" i="3" s="1"/>
  <c r="K1527" i="3"/>
  <c r="BA1526" i="3"/>
  <c r="AX1526" i="3"/>
  <c r="AW1526" i="3" s="1"/>
  <c r="AS1526" i="3"/>
  <c r="AK1526" i="3"/>
  <c r="AH1526" i="3"/>
  <c r="AG1526" i="3"/>
  <c r="AE1526" i="3"/>
  <c r="AI1526" i="3" s="1"/>
  <c r="AC1526" i="3" a="1"/>
  <c r="AC1526" i="3" s="1"/>
  <c r="AB1526" i="3" a="1"/>
  <c r="AB1526" i="3" s="1"/>
  <c r="Z1526" i="3"/>
  <c r="Y1526" i="3"/>
  <c r="X1526" i="3"/>
  <c r="W1526" i="3"/>
  <c r="V1526" i="3"/>
  <c r="U1526" i="3"/>
  <c r="T1526" i="3"/>
  <c r="S1526" i="3"/>
  <c r="R1526" i="3"/>
  <c r="Q1526" i="3"/>
  <c r="O1526" i="3"/>
  <c r="N1526" i="3"/>
  <c r="N1526" i="3" a="1"/>
  <c r="M1526" i="3"/>
  <c r="L1526" i="3" s="1"/>
  <c r="K1526" i="3"/>
  <c r="AY1525" i="3"/>
  <c r="AX1525" i="3"/>
  <c r="AT1525" i="3"/>
  <c r="AS1525" i="3"/>
  <c r="AR1525" i="3"/>
  <c r="AQ1525" i="3"/>
  <c r="AP1525" i="3"/>
  <c r="AO1525" i="3"/>
  <c r="AN1525" i="3"/>
  <c r="AM1525" i="3"/>
  <c r="AL1525" i="3"/>
  <c r="AI1525" i="3"/>
  <c r="AH1525" i="3"/>
  <c r="AE1525" i="3"/>
  <c r="AC1525" i="3" a="1"/>
  <c r="AC1525" i="3" s="1"/>
  <c r="AB1525" i="3" a="1"/>
  <c r="AB1525" i="3" s="1"/>
  <c r="Z1525" i="3"/>
  <c r="Y1525" i="3"/>
  <c r="X1525" i="3"/>
  <c r="W1525" i="3"/>
  <c r="V1525" i="3"/>
  <c r="U1525" i="3"/>
  <c r="T1525" i="3"/>
  <c r="S1525" i="3"/>
  <c r="R1525" i="3"/>
  <c r="Q1525" i="3"/>
  <c r="O1525" i="3"/>
  <c r="N1525" i="3" a="1"/>
  <c r="N1525" i="3" s="1"/>
  <c r="M1525" i="3"/>
  <c r="L1525" i="3" s="1"/>
  <c r="K1525" i="3"/>
  <c r="BA1524" i="3"/>
  <c r="AZ1524" i="3"/>
  <c r="AY1524" i="3"/>
  <c r="AX1524" i="3"/>
  <c r="AW1524" i="3"/>
  <c r="AV1524" i="3"/>
  <c r="AU1524" i="3"/>
  <c r="AT1524" i="3"/>
  <c r="AS1524" i="3"/>
  <c r="AP1524" i="3" s="1"/>
  <c r="AR1524" i="3"/>
  <c r="AQ1524" i="3"/>
  <c r="AO1524" i="3"/>
  <c r="AN1524" i="3"/>
  <c r="AM1524" i="3"/>
  <c r="AE1524" i="3"/>
  <c r="AC1524" i="3" a="1"/>
  <c r="AC1524" i="3" s="1"/>
  <c r="AB1524" i="3" a="1"/>
  <c r="AB1524" i="3" s="1"/>
  <c r="Z1524" i="3"/>
  <c r="Y1524" i="3"/>
  <c r="X1524" i="3"/>
  <c r="W1524" i="3"/>
  <c r="V1524" i="3"/>
  <c r="U1524" i="3"/>
  <c r="T1524" i="3"/>
  <c r="S1524" i="3"/>
  <c r="R1524" i="3"/>
  <c r="Q1524" i="3"/>
  <c r="O1524" i="3"/>
  <c r="N1524" i="3" a="1"/>
  <c r="N1524" i="3" s="1"/>
  <c r="M1524" i="3"/>
  <c r="L1524" i="3" s="1"/>
  <c r="K1524" i="3"/>
  <c r="BA1523" i="3"/>
  <c r="AZ1523" i="3"/>
  <c r="AX1523" i="3"/>
  <c r="AY1523" i="3" s="1"/>
  <c r="AW1523" i="3"/>
  <c r="AV1523" i="3"/>
  <c r="AT1523" i="3"/>
  <c r="AS1523" i="3"/>
  <c r="AK1523" i="3"/>
  <c r="AJ1523" i="3"/>
  <c r="AH1523" i="3"/>
  <c r="AG1523" i="3"/>
  <c r="AF1523" i="3"/>
  <c r="AE1523" i="3"/>
  <c r="AI1523" i="3" s="1"/>
  <c r="AC1523" i="3" a="1"/>
  <c r="AC1523" i="3" s="1"/>
  <c r="AB1523" i="3" a="1"/>
  <c r="AB1523" i="3" s="1"/>
  <c r="Z1523" i="3"/>
  <c r="Y1523" i="3"/>
  <c r="X1523" i="3"/>
  <c r="W1523" i="3"/>
  <c r="V1523" i="3"/>
  <c r="U1523" i="3"/>
  <c r="T1523" i="3"/>
  <c r="S1523" i="3"/>
  <c r="R1523" i="3"/>
  <c r="Q1523" i="3"/>
  <c r="O1523" i="3"/>
  <c r="N1523" i="3"/>
  <c r="N1523" i="3" a="1"/>
  <c r="M1523" i="3"/>
  <c r="L1523" i="3" s="1"/>
  <c r="K1523" i="3"/>
  <c r="BA1522" i="3"/>
  <c r="AX1522" i="3"/>
  <c r="AW1522" i="3"/>
  <c r="AT1522" i="3"/>
  <c r="AS1522" i="3"/>
  <c r="AO1522" i="3"/>
  <c r="AL1522" i="3"/>
  <c r="AK1522" i="3"/>
  <c r="AH1522" i="3"/>
  <c r="AG1522" i="3"/>
  <c r="AE1522" i="3"/>
  <c r="AI1522" i="3" s="1"/>
  <c r="AC1522" i="3" a="1"/>
  <c r="AC1522" i="3" s="1"/>
  <c r="AB1522" i="3" a="1"/>
  <c r="AB1522" i="3" s="1"/>
  <c r="Z1522" i="3"/>
  <c r="Y1522" i="3"/>
  <c r="X1522" i="3"/>
  <c r="W1522" i="3"/>
  <c r="V1522" i="3"/>
  <c r="U1522" i="3"/>
  <c r="T1522" i="3"/>
  <c r="S1522" i="3"/>
  <c r="R1522" i="3"/>
  <c r="Q1522" i="3"/>
  <c r="O1522" i="3"/>
  <c r="N1522" i="3"/>
  <c r="N1522" i="3" a="1"/>
  <c r="M1522" i="3"/>
  <c r="L1522" i="3" s="1"/>
  <c r="K1522" i="3"/>
  <c r="AX1521" i="3"/>
  <c r="AS1521" i="3"/>
  <c r="AR1521" i="3"/>
  <c r="AQ1521" i="3"/>
  <c r="AP1521" i="3"/>
  <c r="AO1521" i="3"/>
  <c r="AN1521" i="3"/>
  <c r="AM1521" i="3"/>
  <c r="AL1521" i="3"/>
  <c r="AH1521" i="3"/>
  <c r="AE1521" i="3"/>
  <c r="AC1521" i="3" a="1"/>
  <c r="AC1521" i="3" s="1"/>
  <c r="AB1521" i="3" a="1"/>
  <c r="AB1521" i="3" s="1"/>
  <c r="Z1521" i="3"/>
  <c r="Y1521" i="3"/>
  <c r="X1521" i="3"/>
  <c r="W1521" i="3"/>
  <c r="V1521" i="3"/>
  <c r="U1521" i="3"/>
  <c r="T1521" i="3"/>
  <c r="S1521" i="3"/>
  <c r="R1521" i="3"/>
  <c r="Q1521" i="3"/>
  <c r="O1521" i="3"/>
  <c r="N1521" i="3" a="1"/>
  <c r="N1521" i="3" s="1"/>
  <c r="M1521" i="3"/>
  <c r="L1521" i="3" s="1"/>
  <c r="K1521" i="3"/>
  <c r="BA1520" i="3"/>
  <c r="AZ1520" i="3"/>
  <c r="AY1520" i="3"/>
  <c r="AX1520" i="3"/>
  <c r="AW1520" i="3"/>
  <c r="AV1520" i="3"/>
  <c r="AU1520" i="3"/>
  <c r="AT1520" i="3"/>
  <c r="AS1520" i="3"/>
  <c r="AP1520" i="3" s="1"/>
  <c r="AR1520" i="3"/>
  <c r="AQ1520" i="3"/>
  <c r="AO1520" i="3"/>
  <c r="AN1520" i="3"/>
  <c r="AM1520" i="3"/>
  <c r="AI1520" i="3"/>
  <c r="AF1520" i="3"/>
  <c r="AE1520" i="3"/>
  <c r="AC1520" i="3" a="1"/>
  <c r="AC1520" i="3" s="1"/>
  <c r="AB1520" i="3" a="1"/>
  <c r="AB1520" i="3" s="1"/>
  <c r="Z1520" i="3"/>
  <c r="Y1520" i="3"/>
  <c r="X1520" i="3"/>
  <c r="W1520" i="3"/>
  <c r="V1520" i="3"/>
  <c r="U1520" i="3"/>
  <c r="T1520" i="3"/>
  <c r="S1520" i="3"/>
  <c r="R1520" i="3"/>
  <c r="Q1520" i="3"/>
  <c r="O1520" i="3"/>
  <c r="N1520" i="3" a="1"/>
  <c r="N1520" i="3" s="1"/>
  <c r="M1520" i="3"/>
  <c r="L1520" i="3" s="1"/>
  <c r="K1520" i="3"/>
  <c r="BA1519" i="3"/>
  <c r="AZ1519" i="3"/>
  <c r="AX1519" i="3"/>
  <c r="AY1519" i="3" s="1"/>
  <c r="AW1519" i="3"/>
  <c r="AV1519" i="3"/>
  <c r="AT1519" i="3"/>
  <c r="AS1519" i="3"/>
  <c r="AO1519" i="3"/>
  <c r="AN1519" i="3"/>
  <c r="AK1519" i="3"/>
  <c r="AJ1519" i="3"/>
  <c r="AH1519" i="3"/>
  <c r="AG1519" i="3"/>
  <c r="AF1519" i="3"/>
  <c r="AE1519" i="3"/>
  <c r="AI1519" i="3" s="1"/>
  <c r="AC1519" i="3" a="1"/>
  <c r="AC1519" i="3" s="1"/>
  <c r="AB1519" i="3" a="1"/>
  <c r="AB1519" i="3" s="1"/>
  <c r="Z1519" i="3"/>
  <c r="Y1519" i="3"/>
  <c r="X1519" i="3"/>
  <c r="W1519" i="3"/>
  <c r="V1519" i="3"/>
  <c r="U1519" i="3"/>
  <c r="T1519" i="3"/>
  <c r="S1519" i="3"/>
  <c r="R1519" i="3"/>
  <c r="Q1519" i="3"/>
  <c r="O1519" i="3"/>
  <c r="N1519" i="3" a="1"/>
  <c r="N1519" i="3" s="1"/>
  <c r="M1519" i="3"/>
  <c r="L1519" i="3" s="1"/>
  <c r="K1519" i="3"/>
  <c r="BA1518" i="3"/>
  <c r="AX1518" i="3"/>
  <c r="AW1518" i="3" s="1"/>
  <c r="AS1518" i="3"/>
  <c r="AK1518" i="3"/>
  <c r="AH1518" i="3"/>
  <c r="AG1518" i="3"/>
  <c r="AE1518" i="3"/>
  <c r="AI1518" i="3" s="1"/>
  <c r="AC1518" i="3" a="1"/>
  <c r="AC1518" i="3" s="1"/>
  <c r="AB1518" i="3" a="1"/>
  <c r="AB1518" i="3" s="1"/>
  <c r="Z1518" i="3"/>
  <c r="Y1518" i="3"/>
  <c r="X1518" i="3"/>
  <c r="W1518" i="3"/>
  <c r="V1518" i="3"/>
  <c r="U1518" i="3"/>
  <c r="T1518" i="3"/>
  <c r="S1518" i="3"/>
  <c r="R1518" i="3"/>
  <c r="Q1518" i="3"/>
  <c r="O1518" i="3"/>
  <c r="N1518" i="3" a="1"/>
  <c r="N1518" i="3" s="1"/>
  <c r="M1518" i="3"/>
  <c r="L1518" i="3" s="1"/>
  <c r="K1518" i="3"/>
  <c r="AY1517" i="3"/>
  <c r="AX1517" i="3"/>
  <c r="AT1517" i="3"/>
  <c r="AS1517" i="3"/>
  <c r="AR1517" i="3"/>
  <c r="AQ1517" i="3"/>
  <c r="AP1517" i="3"/>
  <c r="AO1517" i="3"/>
  <c r="AN1517" i="3"/>
  <c r="AM1517" i="3"/>
  <c r="AL1517" i="3"/>
  <c r="AI1517" i="3"/>
  <c r="AH1517" i="3"/>
  <c r="AE1517" i="3"/>
  <c r="AC1517" i="3" a="1"/>
  <c r="AC1517" i="3" s="1"/>
  <c r="AB1517" i="3" a="1"/>
  <c r="AB1517" i="3" s="1"/>
  <c r="Z1517" i="3"/>
  <c r="Y1517" i="3"/>
  <c r="X1517" i="3"/>
  <c r="W1517" i="3"/>
  <c r="V1517" i="3"/>
  <c r="U1517" i="3"/>
  <c r="T1517" i="3"/>
  <c r="S1517" i="3"/>
  <c r="R1517" i="3"/>
  <c r="Q1517" i="3"/>
  <c r="O1517" i="3"/>
  <c r="N1517" i="3" a="1"/>
  <c r="N1517" i="3" s="1"/>
  <c r="M1517" i="3"/>
  <c r="L1517" i="3" s="1"/>
  <c r="K1517" i="3"/>
  <c r="BA1516" i="3"/>
  <c r="AZ1516" i="3"/>
  <c r="AY1516" i="3"/>
  <c r="AX1516" i="3"/>
  <c r="AW1516" i="3"/>
  <c r="AV1516" i="3"/>
  <c r="AU1516" i="3"/>
  <c r="AT1516" i="3"/>
  <c r="AS1516" i="3"/>
  <c r="AP1516" i="3" s="1"/>
  <c r="AR1516" i="3"/>
  <c r="AQ1516" i="3"/>
  <c r="AO1516" i="3"/>
  <c r="AN1516" i="3"/>
  <c r="AM1516" i="3"/>
  <c r="AE1516" i="3"/>
  <c r="AC1516" i="3" a="1"/>
  <c r="AC1516" i="3" s="1"/>
  <c r="AB1516" i="3" a="1"/>
  <c r="AB1516" i="3" s="1"/>
  <c r="Z1516" i="3"/>
  <c r="Y1516" i="3"/>
  <c r="X1516" i="3"/>
  <c r="W1516" i="3"/>
  <c r="V1516" i="3"/>
  <c r="U1516" i="3"/>
  <c r="T1516" i="3"/>
  <c r="S1516" i="3"/>
  <c r="R1516" i="3"/>
  <c r="Q1516" i="3"/>
  <c r="O1516" i="3"/>
  <c r="N1516" i="3" a="1"/>
  <c r="N1516" i="3" s="1"/>
  <c r="M1516" i="3"/>
  <c r="L1516" i="3" s="1"/>
  <c r="K1516" i="3"/>
  <c r="BA1515" i="3"/>
  <c r="AZ1515" i="3"/>
  <c r="AX1515" i="3"/>
  <c r="AY1515" i="3" s="1"/>
  <c r="AW1515" i="3"/>
  <c r="AV1515" i="3"/>
  <c r="AT1515" i="3"/>
  <c r="AS1515" i="3"/>
  <c r="AL1515" i="3"/>
  <c r="AK1515" i="3"/>
  <c r="AJ1515" i="3"/>
  <c r="AH1515" i="3"/>
  <c r="AG1515" i="3"/>
  <c r="AF1515" i="3"/>
  <c r="AE1515" i="3"/>
  <c r="AI1515" i="3" s="1"/>
  <c r="AC1515" i="3" a="1"/>
  <c r="AC1515" i="3" s="1"/>
  <c r="AB1515" i="3" a="1"/>
  <c r="AB1515" i="3" s="1"/>
  <c r="Z1515" i="3"/>
  <c r="Y1515" i="3"/>
  <c r="X1515" i="3"/>
  <c r="W1515" i="3"/>
  <c r="V1515" i="3"/>
  <c r="U1515" i="3"/>
  <c r="T1515" i="3"/>
  <c r="S1515" i="3"/>
  <c r="R1515" i="3"/>
  <c r="Q1515" i="3"/>
  <c r="O1515" i="3"/>
  <c r="N1515" i="3" a="1"/>
  <c r="N1515" i="3" s="1"/>
  <c r="M1515" i="3"/>
  <c r="L1515" i="3" s="1"/>
  <c r="K1515" i="3"/>
  <c r="BA1514" i="3"/>
  <c r="AY1514" i="3"/>
  <c r="AX1514" i="3"/>
  <c r="AW1514" i="3"/>
  <c r="AU1514" i="3"/>
  <c r="AT1514" i="3"/>
  <c r="AS1514" i="3"/>
  <c r="AQ1514" i="3"/>
  <c r="AP1514" i="3"/>
  <c r="AO1514" i="3"/>
  <c r="AM1514" i="3"/>
  <c r="AL1514" i="3"/>
  <c r="AK1514" i="3"/>
  <c r="AE1514" i="3"/>
  <c r="AC1514" i="3" a="1"/>
  <c r="AC1514" i="3" s="1"/>
  <c r="AB1514" i="3" a="1"/>
  <c r="AB1514" i="3" s="1"/>
  <c r="Z1514" i="3"/>
  <c r="Y1514" i="3"/>
  <c r="X1514" i="3"/>
  <c r="W1514" i="3"/>
  <c r="V1514" i="3"/>
  <c r="U1514" i="3"/>
  <c r="T1514" i="3"/>
  <c r="S1514" i="3"/>
  <c r="R1514" i="3"/>
  <c r="Q1514" i="3"/>
  <c r="O1514" i="3"/>
  <c r="N1514" i="3" a="1"/>
  <c r="N1514" i="3" s="1"/>
  <c r="M1514" i="3"/>
  <c r="L1514" i="3" s="1"/>
  <c r="K1514" i="3"/>
  <c r="AY1513" i="3"/>
  <c r="AX1513" i="3"/>
  <c r="AV1513" i="3" s="1"/>
  <c r="AT1513" i="3"/>
  <c r="AS1513" i="3"/>
  <c r="AR1513" i="3"/>
  <c r="AQ1513" i="3"/>
  <c r="AP1513" i="3"/>
  <c r="AO1513" i="3"/>
  <c r="AN1513" i="3"/>
  <c r="AM1513" i="3"/>
  <c r="AL1513" i="3"/>
  <c r="AF1513" i="3"/>
  <c r="AE1513" i="3"/>
  <c r="AI1513" i="3" s="1"/>
  <c r="AC1513" i="3" a="1"/>
  <c r="AC1513" i="3" s="1"/>
  <c r="AB1513" i="3" a="1"/>
  <c r="AB1513" i="3" s="1"/>
  <c r="Z1513" i="3"/>
  <c r="Y1513" i="3"/>
  <c r="X1513" i="3"/>
  <c r="W1513" i="3"/>
  <c r="V1513" i="3"/>
  <c r="U1513" i="3"/>
  <c r="T1513" i="3"/>
  <c r="S1513" i="3"/>
  <c r="R1513" i="3"/>
  <c r="Q1513" i="3"/>
  <c r="O1513" i="3"/>
  <c r="N1513" i="3" a="1"/>
  <c r="N1513" i="3" s="1"/>
  <c r="M1513" i="3"/>
  <c r="L1513" i="3" s="1"/>
  <c r="K1513" i="3"/>
  <c r="BA1512" i="3"/>
  <c r="AZ1512" i="3"/>
  <c r="AY1512" i="3"/>
  <c r="AX1512" i="3"/>
  <c r="AW1512" i="3"/>
  <c r="AV1512" i="3"/>
  <c r="AU1512" i="3"/>
  <c r="AT1512" i="3"/>
  <c r="AS1512" i="3"/>
  <c r="AR1512" i="3" s="1"/>
  <c r="AO1512" i="3"/>
  <c r="AN1512" i="3"/>
  <c r="AE1512" i="3"/>
  <c r="AC1512" i="3" a="1"/>
  <c r="AC1512" i="3" s="1"/>
  <c r="AB1512" i="3" a="1"/>
  <c r="AB1512" i="3" s="1"/>
  <c r="Z1512" i="3"/>
  <c r="Y1512" i="3"/>
  <c r="X1512" i="3"/>
  <c r="W1512" i="3"/>
  <c r="V1512" i="3"/>
  <c r="U1512" i="3"/>
  <c r="T1512" i="3"/>
  <c r="S1512" i="3"/>
  <c r="R1512" i="3"/>
  <c r="Q1512" i="3"/>
  <c r="O1512" i="3"/>
  <c r="N1512" i="3"/>
  <c r="N1512" i="3" a="1"/>
  <c r="M1512" i="3"/>
  <c r="L1512" i="3" s="1"/>
  <c r="K1512" i="3"/>
  <c r="BA1511" i="3"/>
  <c r="AX1511" i="3"/>
  <c r="AY1511" i="3" s="1"/>
  <c r="AW1511" i="3"/>
  <c r="AV1511" i="3"/>
  <c r="AT1511" i="3"/>
  <c r="AS1511" i="3"/>
  <c r="AO1511" i="3" s="1"/>
  <c r="AK1511" i="3"/>
  <c r="AJ1511" i="3"/>
  <c r="AH1511" i="3"/>
  <c r="AG1511" i="3"/>
  <c r="AF1511" i="3"/>
  <c r="AE1511" i="3"/>
  <c r="AI1511" i="3" s="1"/>
  <c r="AC1511" i="3" a="1"/>
  <c r="AC1511" i="3" s="1"/>
  <c r="AB1511" i="3" a="1"/>
  <c r="AB1511" i="3" s="1"/>
  <c r="Z1511" i="3"/>
  <c r="Y1511" i="3"/>
  <c r="X1511" i="3"/>
  <c r="W1511" i="3"/>
  <c r="V1511" i="3"/>
  <c r="U1511" i="3"/>
  <c r="T1511" i="3"/>
  <c r="S1511" i="3"/>
  <c r="R1511" i="3"/>
  <c r="Q1511" i="3"/>
  <c r="O1511" i="3"/>
  <c r="N1511" i="3" a="1"/>
  <c r="N1511" i="3" s="1"/>
  <c r="M1511" i="3"/>
  <c r="L1511" i="3" s="1"/>
  <c r="K1511" i="3"/>
  <c r="AX1510" i="3"/>
  <c r="AT1510" i="3" s="1"/>
  <c r="AS1510" i="3"/>
  <c r="AQ1510" i="3" s="1"/>
  <c r="AP1510" i="3"/>
  <c r="AO1510" i="3"/>
  <c r="AL1510" i="3"/>
  <c r="AK1510" i="3"/>
  <c r="AH1510" i="3"/>
  <c r="AG1510" i="3"/>
  <c r="AE1510" i="3"/>
  <c r="AI1510" i="3" s="1"/>
  <c r="AC1510" i="3" a="1"/>
  <c r="AC1510" i="3" s="1"/>
  <c r="AB1510" i="3" a="1"/>
  <c r="AB1510" i="3" s="1"/>
  <c r="Z1510" i="3"/>
  <c r="Y1510" i="3"/>
  <c r="X1510" i="3"/>
  <c r="W1510" i="3"/>
  <c r="V1510" i="3"/>
  <c r="U1510" i="3"/>
  <c r="T1510" i="3"/>
  <c r="S1510" i="3"/>
  <c r="R1510" i="3"/>
  <c r="Q1510" i="3"/>
  <c r="O1510" i="3"/>
  <c r="N1510" i="3"/>
  <c r="N1510" i="3" a="1"/>
  <c r="M1510" i="3"/>
  <c r="L1510" i="3" s="1"/>
  <c r="K1510" i="3"/>
  <c r="AY1509" i="3"/>
  <c r="AX1509" i="3"/>
  <c r="AZ1509" i="3" s="1"/>
  <c r="AU1509" i="3"/>
  <c r="AT1509" i="3"/>
  <c r="AS1509" i="3"/>
  <c r="AR1509" i="3"/>
  <c r="AQ1509" i="3"/>
  <c r="AP1509" i="3"/>
  <c r="AO1509" i="3"/>
  <c r="AN1509" i="3"/>
  <c r="AM1509" i="3"/>
  <c r="AL1509" i="3"/>
  <c r="AE1509" i="3"/>
  <c r="AC1509" i="3" a="1"/>
  <c r="AC1509" i="3" s="1"/>
  <c r="AB1509" i="3" a="1"/>
  <c r="AB1509" i="3" s="1"/>
  <c r="Z1509" i="3"/>
  <c r="Y1509" i="3"/>
  <c r="X1509" i="3"/>
  <c r="W1509" i="3"/>
  <c r="V1509" i="3"/>
  <c r="U1509" i="3"/>
  <c r="T1509" i="3"/>
  <c r="S1509" i="3"/>
  <c r="R1509" i="3"/>
  <c r="Q1509" i="3"/>
  <c r="O1509" i="3"/>
  <c r="N1509" i="3" a="1"/>
  <c r="N1509" i="3" s="1"/>
  <c r="M1509" i="3"/>
  <c r="L1509" i="3" s="1"/>
  <c r="K1509" i="3"/>
  <c r="BA1508" i="3"/>
  <c r="AZ1508" i="3"/>
  <c r="AY1508" i="3"/>
  <c r="AX1508" i="3"/>
  <c r="AW1508" i="3"/>
  <c r="AV1508" i="3"/>
  <c r="AU1508" i="3"/>
  <c r="AT1508" i="3"/>
  <c r="AS1508" i="3"/>
  <c r="AP1508" i="3" s="1"/>
  <c r="AR1508" i="3"/>
  <c r="AQ1508" i="3"/>
  <c r="AO1508" i="3"/>
  <c r="AN1508" i="3"/>
  <c r="AM1508" i="3"/>
  <c r="AJ1508" i="3"/>
  <c r="AF1508" i="3"/>
  <c r="AE1508" i="3"/>
  <c r="AK1508" i="3" s="1"/>
  <c r="AC1508" i="3" a="1"/>
  <c r="AC1508" i="3" s="1"/>
  <c r="AB1508" i="3" a="1"/>
  <c r="AB1508" i="3" s="1"/>
  <c r="Z1508" i="3"/>
  <c r="Y1508" i="3"/>
  <c r="X1508" i="3"/>
  <c r="W1508" i="3"/>
  <c r="V1508" i="3"/>
  <c r="U1508" i="3"/>
  <c r="T1508" i="3"/>
  <c r="S1508" i="3"/>
  <c r="R1508" i="3"/>
  <c r="Q1508" i="3"/>
  <c r="O1508" i="3"/>
  <c r="N1508" i="3" a="1"/>
  <c r="N1508" i="3" s="1"/>
  <c r="M1508" i="3"/>
  <c r="L1508" i="3" s="1"/>
  <c r="K1508" i="3"/>
  <c r="BA1507" i="3"/>
  <c r="AZ1507" i="3"/>
  <c r="AX1507" i="3"/>
  <c r="AY1507" i="3" s="1"/>
  <c r="AW1507" i="3"/>
  <c r="AV1507" i="3"/>
  <c r="AT1507" i="3"/>
  <c r="AS1507" i="3"/>
  <c r="AO1507" i="3"/>
  <c r="AK1507" i="3"/>
  <c r="AJ1507" i="3"/>
  <c r="AH1507" i="3"/>
  <c r="AG1507" i="3"/>
  <c r="AF1507" i="3"/>
  <c r="AE1507" i="3"/>
  <c r="AI1507" i="3" s="1"/>
  <c r="AC1507" i="3" a="1"/>
  <c r="AC1507" i="3" s="1"/>
  <c r="AB1507" i="3" a="1"/>
  <c r="AB1507" i="3" s="1"/>
  <c r="Z1507" i="3"/>
  <c r="Y1507" i="3"/>
  <c r="X1507" i="3"/>
  <c r="W1507" i="3"/>
  <c r="V1507" i="3"/>
  <c r="U1507" i="3"/>
  <c r="T1507" i="3"/>
  <c r="S1507" i="3"/>
  <c r="R1507" i="3"/>
  <c r="Q1507" i="3"/>
  <c r="O1507" i="3"/>
  <c r="N1507" i="3"/>
  <c r="N1507" i="3" a="1"/>
  <c r="M1507" i="3"/>
  <c r="L1507" i="3" s="1"/>
  <c r="K1507" i="3"/>
  <c r="AX1506" i="3"/>
  <c r="AT1506" i="3"/>
  <c r="AS1506" i="3"/>
  <c r="AQ1506" i="3" s="1"/>
  <c r="AP1506" i="3"/>
  <c r="AO1506" i="3"/>
  <c r="AL1506" i="3"/>
  <c r="AK1506" i="3"/>
  <c r="AH1506" i="3"/>
  <c r="AG1506" i="3"/>
  <c r="AE1506" i="3"/>
  <c r="AI1506" i="3" s="1"/>
  <c r="AC1506" i="3" a="1"/>
  <c r="AC1506" i="3" s="1"/>
  <c r="AB1506" i="3" a="1"/>
  <c r="AB1506" i="3" s="1"/>
  <c r="Z1506" i="3"/>
  <c r="Y1506" i="3"/>
  <c r="X1506" i="3"/>
  <c r="W1506" i="3"/>
  <c r="V1506" i="3"/>
  <c r="U1506" i="3"/>
  <c r="T1506" i="3"/>
  <c r="S1506" i="3"/>
  <c r="R1506" i="3"/>
  <c r="Q1506" i="3"/>
  <c r="O1506" i="3"/>
  <c r="N1506" i="3" a="1"/>
  <c r="N1506" i="3" s="1"/>
  <c r="M1506" i="3"/>
  <c r="L1506" i="3" s="1"/>
  <c r="K1506" i="3"/>
  <c r="AY1505" i="3"/>
  <c r="AX1505" i="3"/>
  <c r="AZ1505" i="3" s="1"/>
  <c r="AU1505" i="3"/>
  <c r="AT1505" i="3"/>
  <c r="AS1505" i="3"/>
  <c r="AR1505" i="3"/>
  <c r="AQ1505" i="3"/>
  <c r="AP1505" i="3"/>
  <c r="AO1505" i="3"/>
  <c r="AN1505" i="3"/>
  <c r="AM1505" i="3"/>
  <c r="AL1505" i="3"/>
  <c r="AI1505" i="3"/>
  <c r="AE1505" i="3"/>
  <c r="AC1505" i="3" a="1"/>
  <c r="AC1505" i="3" s="1"/>
  <c r="AB1505" i="3" a="1"/>
  <c r="AB1505" i="3" s="1"/>
  <c r="Z1505" i="3"/>
  <c r="Y1505" i="3"/>
  <c r="X1505" i="3"/>
  <c r="W1505" i="3"/>
  <c r="V1505" i="3"/>
  <c r="U1505" i="3"/>
  <c r="T1505" i="3"/>
  <c r="S1505" i="3"/>
  <c r="R1505" i="3"/>
  <c r="Q1505" i="3"/>
  <c r="O1505" i="3"/>
  <c r="N1505" i="3" a="1"/>
  <c r="N1505" i="3" s="1"/>
  <c r="M1505" i="3"/>
  <c r="L1505" i="3" s="1"/>
  <c r="K1505" i="3"/>
  <c r="BA1504" i="3"/>
  <c r="AZ1504" i="3"/>
  <c r="AY1504" i="3"/>
  <c r="AX1504" i="3"/>
  <c r="AW1504" i="3"/>
  <c r="AV1504" i="3"/>
  <c r="AU1504" i="3"/>
  <c r="AT1504" i="3"/>
  <c r="AS1504" i="3"/>
  <c r="AP1504" i="3" s="1"/>
  <c r="AR1504" i="3"/>
  <c r="AQ1504" i="3"/>
  <c r="AO1504" i="3"/>
  <c r="AN1504" i="3"/>
  <c r="AM1504" i="3"/>
  <c r="AJ1504" i="3"/>
  <c r="AF1504" i="3"/>
  <c r="AE1504" i="3"/>
  <c r="AK1504" i="3" s="1"/>
  <c r="AC1504" i="3" a="1"/>
  <c r="AC1504" i="3" s="1"/>
  <c r="AB1504" i="3" a="1"/>
  <c r="AB1504" i="3" s="1"/>
  <c r="Z1504" i="3"/>
  <c r="Y1504" i="3"/>
  <c r="X1504" i="3"/>
  <c r="W1504" i="3"/>
  <c r="V1504" i="3"/>
  <c r="U1504" i="3"/>
  <c r="T1504" i="3"/>
  <c r="S1504" i="3"/>
  <c r="R1504" i="3"/>
  <c r="Q1504" i="3"/>
  <c r="O1504" i="3"/>
  <c r="N1504" i="3" a="1"/>
  <c r="N1504" i="3" s="1"/>
  <c r="M1504" i="3"/>
  <c r="L1504" i="3" s="1"/>
  <c r="K1504" i="3"/>
  <c r="BA1503" i="3"/>
  <c r="AZ1503" i="3"/>
  <c r="AX1503" i="3"/>
  <c r="AY1503" i="3" s="1"/>
  <c r="AW1503" i="3"/>
  <c r="AV1503" i="3"/>
  <c r="AT1503" i="3"/>
  <c r="AS1503" i="3"/>
  <c r="AO1503" i="3" s="1"/>
  <c r="AK1503" i="3"/>
  <c r="AJ1503" i="3"/>
  <c r="AH1503" i="3"/>
  <c r="AG1503" i="3"/>
  <c r="AF1503" i="3"/>
  <c r="AE1503" i="3"/>
  <c r="AI1503" i="3" s="1"/>
  <c r="AC1503" i="3" a="1"/>
  <c r="AC1503" i="3" s="1"/>
  <c r="AB1503" i="3" a="1"/>
  <c r="AB1503" i="3" s="1"/>
  <c r="Z1503" i="3"/>
  <c r="Y1503" i="3"/>
  <c r="X1503" i="3"/>
  <c r="W1503" i="3"/>
  <c r="V1503" i="3"/>
  <c r="U1503" i="3"/>
  <c r="T1503" i="3"/>
  <c r="S1503" i="3"/>
  <c r="R1503" i="3"/>
  <c r="Q1503" i="3"/>
  <c r="O1503" i="3"/>
  <c r="N1503" i="3" a="1"/>
  <c r="N1503" i="3" s="1"/>
  <c r="M1503" i="3"/>
  <c r="L1503" i="3" s="1"/>
  <c r="K1503" i="3"/>
  <c r="AX1502" i="3"/>
  <c r="AT1502" i="3" s="1"/>
  <c r="AS1502" i="3"/>
  <c r="AQ1502" i="3" s="1"/>
  <c r="AP1502" i="3"/>
  <c r="AO1502" i="3"/>
  <c r="AL1502" i="3"/>
  <c r="AK1502" i="3"/>
  <c r="AH1502" i="3"/>
  <c r="AG1502" i="3"/>
  <c r="AE1502" i="3"/>
  <c r="AI1502" i="3" s="1"/>
  <c r="AC1502" i="3" a="1"/>
  <c r="AC1502" i="3" s="1"/>
  <c r="AB1502" i="3" a="1"/>
  <c r="AB1502" i="3" s="1"/>
  <c r="Z1502" i="3"/>
  <c r="Y1502" i="3"/>
  <c r="X1502" i="3"/>
  <c r="W1502" i="3"/>
  <c r="V1502" i="3"/>
  <c r="U1502" i="3"/>
  <c r="T1502" i="3"/>
  <c r="S1502" i="3"/>
  <c r="R1502" i="3"/>
  <c r="Q1502" i="3"/>
  <c r="O1502" i="3"/>
  <c r="N1502" i="3"/>
  <c r="N1502" i="3" a="1"/>
  <c r="M1502" i="3"/>
  <c r="L1502" i="3" s="1"/>
  <c r="K1502" i="3"/>
  <c r="AY1501" i="3"/>
  <c r="AX1501" i="3"/>
  <c r="AZ1501" i="3" s="1"/>
  <c r="AU1501" i="3"/>
  <c r="AT1501" i="3"/>
  <c r="AS1501" i="3"/>
  <c r="AR1501" i="3"/>
  <c r="AQ1501" i="3"/>
  <c r="AP1501" i="3"/>
  <c r="AO1501" i="3"/>
  <c r="AN1501" i="3"/>
  <c r="AM1501" i="3"/>
  <c r="AL1501" i="3"/>
  <c r="AE1501" i="3"/>
  <c r="AC1501" i="3" a="1"/>
  <c r="AC1501" i="3" s="1"/>
  <c r="AB1501" i="3" a="1"/>
  <c r="AB1501" i="3" s="1"/>
  <c r="Z1501" i="3"/>
  <c r="Y1501" i="3"/>
  <c r="X1501" i="3"/>
  <c r="W1501" i="3"/>
  <c r="V1501" i="3"/>
  <c r="U1501" i="3"/>
  <c r="T1501" i="3"/>
  <c r="S1501" i="3"/>
  <c r="R1501" i="3"/>
  <c r="Q1501" i="3"/>
  <c r="O1501" i="3"/>
  <c r="N1501" i="3" a="1"/>
  <c r="N1501" i="3" s="1"/>
  <c r="M1501" i="3"/>
  <c r="L1501" i="3" s="1"/>
  <c r="K1501" i="3"/>
  <c r="BA1500" i="3"/>
  <c r="AZ1500" i="3"/>
  <c r="AY1500" i="3"/>
  <c r="AX1500" i="3"/>
  <c r="AW1500" i="3"/>
  <c r="AV1500" i="3"/>
  <c r="AU1500" i="3"/>
  <c r="AT1500" i="3"/>
  <c r="AS1500" i="3"/>
  <c r="AP1500" i="3" s="1"/>
  <c r="AR1500" i="3"/>
  <c r="AQ1500" i="3"/>
  <c r="AO1500" i="3"/>
  <c r="AN1500" i="3"/>
  <c r="AM1500" i="3"/>
  <c r="AJ1500" i="3"/>
  <c r="AF1500" i="3"/>
  <c r="AE1500" i="3"/>
  <c r="AK1500" i="3" s="1"/>
  <c r="AC1500" i="3" a="1"/>
  <c r="AC1500" i="3" s="1"/>
  <c r="AB1500" i="3" a="1"/>
  <c r="AB1500" i="3" s="1"/>
  <c r="Z1500" i="3"/>
  <c r="Y1500" i="3"/>
  <c r="X1500" i="3"/>
  <c r="W1500" i="3"/>
  <c r="V1500" i="3"/>
  <c r="U1500" i="3"/>
  <c r="T1500" i="3"/>
  <c r="S1500" i="3"/>
  <c r="R1500" i="3"/>
  <c r="Q1500" i="3"/>
  <c r="O1500" i="3"/>
  <c r="N1500" i="3" a="1"/>
  <c r="N1500" i="3" s="1"/>
  <c r="M1500" i="3"/>
  <c r="L1500" i="3" s="1"/>
  <c r="K1500" i="3"/>
  <c r="BA1499" i="3"/>
  <c r="AZ1499" i="3"/>
  <c r="AX1499" i="3"/>
  <c r="AY1499" i="3" s="1"/>
  <c r="AW1499" i="3"/>
  <c r="AV1499" i="3"/>
  <c r="AT1499" i="3"/>
  <c r="AS1499" i="3"/>
  <c r="AO1499" i="3"/>
  <c r="AK1499" i="3"/>
  <c r="AJ1499" i="3"/>
  <c r="AH1499" i="3"/>
  <c r="AG1499" i="3"/>
  <c r="AF1499" i="3"/>
  <c r="AE1499" i="3"/>
  <c r="AI1499" i="3" s="1"/>
  <c r="AC1499" i="3" a="1"/>
  <c r="AC1499" i="3" s="1"/>
  <c r="AB1499" i="3" a="1"/>
  <c r="AB1499" i="3" s="1"/>
  <c r="Z1499" i="3"/>
  <c r="Y1499" i="3"/>
  <c r="X1499" i="3"/>
  <c r="W1499" i="3"/>
  <c r="V1499" i="3"/>
  <c r="U1499" i="3"/>
  <c r="T1499" i="3"/>
  <c r="S1499" i="3"/>
  <c r="R1499" i="3"/>
  <c r="Q1499" i="3"/>
  <c r="O1499" i="3"/>
  <c r="N1499" i="3" a="1"/>
  <c r="N1499" i="3" s="1"/>
  <c r="M1499" i="3"/>
  <c r="L1499" i="3" s="1"/>
  <c r="K1499" i="3"/>
  <c r="AX1498" i="3"/>
  <c r="AT1498" i="3"/>
  <c r="AS1498" i="3"/>
  <c r="AQ1498" i="3" s="1"/>
  <c r="AP1498" i="3"/>
  <c r="AO1498" i="3"/>
  <c r="AL1498" i="3"/>
  <c r="AK1498" i="3"/>
  <c r="AH1498" i="3"/>
  <c r="AG1498" i="3"/>
  <c r="AE1498" i="3"/>
  <c r="AI1498" i="3" s="1"/>
  <c r="AC1498" i="3" a="1"/>
  <c r="AC1498" i="3" s="1"/>
  <c r="AB1498" i="3" a="1"/>
  <c r="AB1498" i="3" s="1"/>
  <c r="Z1498" i="3"/>
  <c r="Y1498" i="3"/>
  <c r="X1498" i="3"/>
  <c r="W1498" i="3"/>
  <c r="V1498" i="3"/>
  <c r="U1498" i="3"/>
  <c r="T1498" i="3"/>
  <c r="S1498" i="3"/>
  <c r="R1498" i="3"/>
  <c r="Q1498" i="3"/>
  <c r="O1498" i="3"/>
  <c r="N1498" i="3" a="1"/>
  <c r="N1498" i="3" s="1"/>
  <c r="M1498" i="3"/>
  <c r="L1498" i="3" s="1"/>
  <c r="K1498" i="3"/>
  <c r="AY1497" i="3"/>
  <c r="AX1497" i="3"/>
  <c r="AZ1497" i="3" s="1"/>
  <c r="AU1497" i="3"/>
  <c r="AT1497" i="3"/>
  <c r="AS1497" i="3"/>
  <c r="AR1497" i="3"/>
  <c r="AQ1497" i="3"/>
  <c r="AP1497" i="3"/>
  <c r="AO1497" i="3"/>
  <c r="AN1497" i="3"/>
  <c r="AM1497" i="3"/>
  <c r="AL1497" i="3"/>
  <c r="AI1497" i="3"/>
  <c r="AE1497" i="3"/>
  <c r="AC1497" i="3" a="1"/>
  <c r="AC1497" i="3" s="1"/>
  <c r="AB1497" i="3" a="1"/>
  <c r="AB1497" i="3" s="1"/>
  <c r="Z1497" i="3"/>
  <c r="Y1497" i="3"/>
  <c r="X1497" i="3"/>
  <c r="W1497" i="3"/>
  <c r="V1497" i="3"/>
  <c r="U1497" i="3"/>
  <c r="T1497" i="3"/>
  <c r="S1497" i="3"/>
  <c r="R1497" i="3"/>
  <c r="Q1497" i="3"/>
  <c r="O1497" i="3"/>
  <c r="N1497" i="3" a="1"/>
  <c r="N1497" i="3" s="1"/>
  <c r="M1497" i="3"/>
  <c r="L1497" i="3" s="1"/>
  <c r="K1497" i="3"/>
  <c r="BA1496" i="3"/>
  <c r="AZ1496" i="3"/>
  <c r="AY1496" i="3"/>
  <c r="AX1496" i="3"/>
  <c r="AW1496" i="3"/>
  <c r="AV1496" i="3"/>
  <c r="AU1496" i="3"/>
  <c r="AT1496" i="3"/>
  <c r="AS1496" i="3"/>
  <c r="AP1496" i="3" s="1"/>
  <c r="AR1496" i="3"/>
  <c r="AQ1496" i="3"/>
  <c r="AO1496" i="3"/>
  <c r="AN1496" i="3"/>
  <c r="AM1496" i="3"/>
  <c r="AJ1496" i="3"/>
  <c r="AF1496" i="3"/>
  <c r="AE1496" i="3"/>
  <c r="AK1496" i="3" s="1"/>
  <c r="AC1496" i="3" a="1"/>
  <c r="AC1496" i="3" s="1"/>
  <c r="AB1496" i="3" a="1"/>
  <c r="AB1496" i="3" s="1"/>
  <c r="Z1496" i="3"/>
  <c r="Y1496" i="3"/>
  <c r="X1496" i="3"/>
  <c r="W1496" i="3"/>
  <c r="V1496" i="3"/>
  <c r="U1496" i="3"/>
  <c r="T1496" i="3"/>
  <c r="S1496" i="3"/>
  <c r="R1496" i="3"/>
  <c r="Q1496" i="3"/>
  <c r="O1496" i="3"/>
  <c r="N1496" i="3" a="1"/>
  <c r="N1496" i="3" s="1"/>
  <c r="M1496" i="3"/>
  <c r="L1496" i="3" s="1"/>
  <c r="K1496" i="3"/>
  <c r="BA1495" i="3"/>
  <c r="AZ1495" i="3"/>
  <c r="AX1495" i="3"/>
  <c r="AY1495" i="3" s="1"/>
  <c r="AW1495" i="3"/>
  <c r="AV1495" i="3"/>
  <c r="AT1495" i="3"/>
  <c r="AS1495" i="3"/>
  <c r="AO1495" i="3" s="1"/>
  <c r="AK1495" i="3"/>
  <c r="AJ1495" i="3"/>
  <c r="AH1495" i="3"/>
  <c r="AG1495" i="3"/>
  <c r="AF1495" i="3"/>
  <c r="AE1495" i="3"/>
  <c r="AI1495" i="3" s="1"/>
  <c r="AC1495" i="3" a="1"/>
  <c r="AC1495" i="3" s="1"/>
  <c r="AB1495" i="3" a="1"/>
  <c r="AB1495" i="3" s="1"/>
  <c r="Z1495" i="3"/>
  <c r="Y1495" i="3"/>
  <c r="X1495" i="3"/>
  <c r="W1495" i="3"/>
  <c r="V1495" i="3"/>
  <c r="U1495" i="3"/>
  <c r="T1495" i="3"/>
  <c r="S1495" i="3"/>
  <c r="R1495" i="3"/>
  <c r="Q1495" i="3"/>
  <c r="O1495" i="3"/>
  <c r="N1495" i="3"/>
  <c r="N1495" i="3" a="1"/>
  <c r="M1495" i="3"/>
  <c r="L1495" i="3" s="1"/>
  <c r="K1495" i="3"/>
  <c r="AX1494" i="3"/>
  <c r="AT1494" i="3" s="1"/>
  <c r="AS1494" i="3"/>
  <c r="AQ1494" i="3" s="1"/>
  <c r="AP1494" i="3"/>
  <c r="AO1494" i="3"/>
  <c r="AL1494" i="3"/>
  <c r="AK1494" i="3"/>
  <c r="AH1494" i="3"/>
  <c r="AG1494" i="3"/>
  <c r="AE1494" i="3"/>
  <c r="AI1494" i="3" s="1"/>
  <c r="AC1494" i="3" a="1"/>
  <c r="AC1494" i="3" s="1"/>
  <c r="AB1494" i="3" a="1"/>
  <c r="AB1494" i="3" s="1"/>
  <c r="Z1494" i="3"/>
  <c r="Y1494" i="3"/>
  <c r="X1494" i="3"/>
  <c r="W1494" i="3"/>
  <c r="V1494" i="3"/>
  <c r="U1494" i="3"/>
  <c r="T1494" i="3"/>
  <c r="S1494" i="3"/>
  <c r="R1494" i="3"/>
  <c r="Q1494" i="3"/>
  <c r="O1494" i="3"/>
  <c r="N1494" i="3" a="1"/>
  <c r="N1494" i="3" s="1"/>
  <c r="M1494" i="3"/>
  <c r="L1494" i="3" s="1"/>
  <c r="K1494" i="3"/>
  <c r="AY1493" i="3"/>
  <c r="AX1493" i="3"/>
  <c r="AZ1493" i="3" s="1"/>
  <c r="AU1493" i="3"/>
  <c r="AT1493" i="3"/>
  <c r="AS1493" i="3"/>
  <c r="AR1493" i="3"/>
  <c r="AQ1493" i="3"/>
  <c r="AP1493" i="3"/>
  <c r="AO1493" i="3"/>
  <c r="AN1493" i="3"/>
  <c r="AM1493" i="3"/>
  <c r="AL1493" i="3"/>
  <c r="AE1493" i="3"/>
  <c r="AC1493" i="3" a="1"/>
  <c r="AC1493" i="3" s="1"/>
  <c r="AB1493" i="3" a="1"/>
  <c r="AB1493" i="3" s="1"/>
  <c r="Z1493" i="3"/>
  <c r="Y1493" i="3"/>
  <c r="X1493" i="3"/>
  <c r="W1493" i="3"/>
  <c r="V1493" i="3"/>
  <c r="U1493" i="3"/>
  <c r="T1493" i="3"/>
  <c r="S1493" i="3"/>
  <c r="R1493" i="3"/>
  <c r="Q1493" i="3"/>
  <c r="O1493" i="3"/>
  <c r="N1493" i="3" a="1"/>
  <c r="N1493" i="3" s="1"/>
  <c r="M1493" i="3"/>
  <c r="L1493" i="3" s="1"/>
  <c r="K1493" i="3"/>
  <c r="BA1492" i="3"/>
  <c r="AZ1492" i="3"/>
  <c r="AY1492" i="3"/>
  <c r="AX1492" i="3"/>
  <c r="AW1492" i="3"/>
  <c r="AV1492" i="3"/>
  <c r="AU1492" i="3"/>
  <c r="AT1492" i="3"/>
  <c r="AS1492" i="3"/>
  <c r="AP1492" i="3" s="1"/>
  <c r="AR1492" i="3"/>
  <c r="AQ1492" i="3"/>
  <c r="AO1492" i="3"/>
  <c r="AN1492" i="3"/>
  <c r="AM1492" i="3"/>
  <c r="AJ1492" i="3"/>
  <c r="AF1492" i="3"/>
  <c r="AE1492" i="3"/>
  <c r="AK1492" i="3" s="1"/>
  <c r="AC1492" i="3" a="1"/>
  <c r="AC1492" i="3" s="1"/>
  <c r="AB1492" i="3" a="1"/>
  <c r="AB1492" i="3" s="1"/>
  <c r="Z1492" i="3"/>
  <c r="Y1492" i="3"/>
  <c r="X1492" i="3"/>
  <c r="W1492" i="3"/>
  <c r="V1492" i="3"/>
  <c r="U1492" i="3"/>
  <c r="T1492" i="3"/>
  <c r="S1492" i="3"/>
  <c r="R1492" i="3"/>
  <c r="Q1492" i="3"/>
  <c r="O1492" i="3"/>
  <c r="N1492" i="3" a="1"/>
  <c r="N1492" i="3" s="1"/>
  <c r="M1492" i="3"/>
  <c r="L1492" i="3" s="1"/>
  <c r="K1492" i="3"/>
  <c r="BA1491" i="3"/>
  <c r="AZ1491" i="3"/>
  <c r="AX1491" i="3"/>
  <c r="AY1491" i="3" s="1"/>
  <c r="AW1491" i="3"/>
  <c r="AV1491" i="3"/>
  <c r="AT1491" i="3"/>
  <c r="AS1491" i="3"/>
  <c r="AO1491" i="3"/>
  <c r="AK1491" i="3"/>
  <c r="AJ1491" i="3"/>
  <c r="AH1491" i="3"/>
  <c r="AG1491" i="3"/>
  <c r="AF1491" i="3"/>
  <c r="AE1491" i="3"/>
  <c r="AI1491" i="3" s="1"/>
  <c r="AC1491" i="3" a="1"/>
  <c r="AC1491" i="3" s="1"/>
  <c r="AB1491" i="3" a="1"/>
  <c r="AB1491" i="3" s="1"/>
  <c r="Z1491" i="3"/>
  <c r="Y1491" i="3"/>
  <c r="X1491" i="3"/>
  <c r="W1491" i="3"/>
  <c r="V1491" i="3"/>
  <c r="U1491" i="3"/>
  <c r="T1491" i="3"/>
  <c r="S1491" i="3"/>
  <c r="R1491" i="3"/>
  <c r="Q1491" i="3"/>
  <c r="O1491" i="3"/>
  <c r="N1491" i="3" a="1"/>
  <c r="N1491" i="3" s="1"/>
  <c r="M1491" i="3"/>
  <c r="L1491" i="3" s="1"/>
  <c r="K1491" i="3"/>
  <c r="AX1490" i="3"/>
  <c r="AT1490" i="3"/>
  <c r="AS1490" i="3"/>
  <c r="AQ1490" i="3" s="1"/>
  <c r="AP1490" i="3"/>
  <c r="AO1490" i="3"/>
  <c r="AL1490" i="3"/>
  <c r="AK1490" i="3"/>
  <c r="AH1490" i="3"/>
  <c r="AG1490" i="3"/>
  <c r="AE1490" i="3"/>
  <c r="AI1490" i="3" s="1"/>
  <c r="AC1490" i="3" a="1"/>
  <c r="AC1490" i="3" s="1"/>
  <c r="AB1490" i="3" a="1"/>
  <c r="AB1490" i="3" s="1"/>
  <c r="Z1490" i="3"/>
  <c r="Y1490" i="3"/>
  <c r="X1490" i="3"/>
  <c r="W1490" i="3"/>
  <c r="V1490" i="3"/>
  <c r="U1490" i="3"/>
  <c r="T1490" i="3"/>
  <c r="S1490" i="3"/>
  <c r="R1490" i="3"/>
  <c r="Q1490" i="3"/>
  <c r="O1490" i="3"/>
  <c r="N1490" i="3" a="1"/>
  <c r="N1490" i="3" s="1"/>
  <c r="M1490" i="3"/>
  <c r="L1490" i="3" s="1"/>
  <c r="K1490" i="3"/>
  <c r="AY1489" i="3"/>
  <c r="AX1489" i="3"/>
  <c r="AZ1489" i="3" s="1"/>
  <c r="AU1489" i="3"/>
  <c r="AT1489" i="3"/>
  <c r="AS1489" i="3"/>
  <c r="AR1489" i="3"/>
  <c r="AQ1489" i="3"/>
  <c r="AP1489" i="3"/>
  <c r="AO1489" i="3"/>
  <c r="AN1489" i="3"/>
  <c r="AM1489" i="3"/>
  <c r="AL1489" i="3"/>
  <c r="AI1489" i="3"/>
  <c r="AE1489" i="3"/>
  <c r="AC1489" i="3" a="1"/>
  <c r="AC1489" i="3" s="1"/>
  <c r="AB1489" i="3" a="1"/>
  <c r="AB1489" i="3" s="1"/>
  <c r="Z1489" i="3"/>
  <c r="Y1489" i="3"/>
  <c r="X1489" i="3"/>
  <c r="W1489" i="3"/>
  <c r="V1489" i="3"/>
  <c r="U1489" i="3"/>
  <c r="T1489" i="3"/>
  <c r="S1489" i="3"/>
  <c r="R1489" i="3"/>
  <c r="Q1489" i="3"/>
  <c r="O1489" i="3"/>
  <c r="N1489" i="3" a="1"/>
  <c r="N1489" i="3" s="1"/>
  <c r="M1489" i="3"/>
  <c r="L1489" i="3" s="1"/>
  <c r="K1489" i="3"/>
  <c r="BA1488" i="3"/>
  <c r="AZ1488" i="3"/>
  <c r="AY1488" i="3"/>
  <c r="AX1488" i="3"/>
  <c r="AW1488" i="3"/>
  <c r="AV1488" i="3"/>
  <c r="AU1488" i="3"/>
  <c r="AT1488" i="3"/>
  <c r="AS1488" i="3"/>
  <c r="AP1488" i="3" s="1"/>
  <c r="AR1488" i="3"/>
  <c r="AQ1488" i="3"/>
  <c r="AO1488" i="3"/>
  <c r="AN1488" i="3"/>
  <c r="AM1488" i="3"/>
  <c r="AJ1488" i="3"/>
  <c r="AF1488" i="3"/>
  <c r="AE1488" i="3"/>
  <c r="AK1488" i="3" s="1"/>
  <c r="AC1488" i="3" a="1"/>
  <c r="AC1488" i="3" s="1"/>
  <c r="AB1488" i="3" a="1"/>
  <c r="AB1488" i="3" s="1"/>
  <c r="Z1488" i="3"/>
  <c r="Y1488" i="3"/>
  <c r="X1488" i="3"/>
  <c r="W1488" i="3"/>
  <c r="V1488" i="3"/>
  <c r="U1488" i="3"/>
  <c r="T1488" i="3"/>
  <c r="S1488" i="3"/>
  <c r="R1488" i="3"/>
  <c r="Q1488" i="3"/>
  <c r="O1488" i="3"/>
  <c r="N1488" i="3" a="1"/>
  <c r="N1488" i="3" s="1"/>
  <c r="M1488" i="3"/>
  <c r="L1488" i="3" s="1"/>
  <c r="K1488" i="3"/>
  <c r="BA1487" i="3"/>
  <c r="AZ1487" i="3"/>
  <c r="AX1487" i="3"/>
  <c r="AY1487" i="3" s="1"/>
  <c r="AW1487" i="3"/>
  <c r="AV1487" i="3"/>
  <c r="AT1487" i="3"/>
  <c r="AS1487" i="3"/>
  <c r="AO1487" i="3" s="1"/>
  <c r="AK1487" i="3"/>
  <c r="AJ1487" i="3"/>
  <c r="AH1487" i="3"/>
  <c r="AG1487" i="3"/>
  <c r="AF1487" i="3"/>
  <c r="AE1487" i="3"/>
  <c r="AI1487" i="3" s="1"/>
  <c r="AC1487" i="3" a="1"/>
  <c r="AC1487" i="3" s="1"/>
  <c r="AB1487" i="3" a="1"/>
  <c r="AB1487" i="3" s="1"/>
  <c r="Z1487" i="3"/>
  <c r="Y1487" i="3"/>
  <c r="X1487" i="3"/>
  <c r="W1487" i="3"/>
  <c r="V1487" i="3"/>
  <c r="U1487" i="3"/>
  <c r="T1487" i="3"/>
  <c r="S1487" i="3"/>
  <c r="R1487" i="3"/>
  <c r="Q1487" i="3"/>
  <c r="O1487" i="3"/>
  <c r="N1487" i="3"/>
  <c r="N1487" i="3" a="1"/>
  <c r="M1487" i="3"/>
  <c r="L1487" i="3" s="1"/>
  <c r="K1487" i="3"/>
  <c r="AX1486" i="3"/>
  <c r="AT1486" i="3" s="1"/>
  <c r="AS1486" i="3"/>
  <c r="AQ1486" i="3" s="1"/>
  <c r="AP1486" i="3"/>
  <c r="AO1486" i="3"/>
  <c r="AL1486" i="3"/>
  <c r="AK1486" i="3"/>
  <c r="AH1486" i="3"/>
  <c r="AG1486" i="3"/>
  <c r="AE1486" i="3"/>
  <c r="AI1486" i="3" s="1"/>
  <c r="AC1486" i="3" a="1"/>
  <c r="AC1486" i="3" s="1"/>
  <c r="AB1486" i="3" a="1"/>
  <c r="AB1486" i="3" s="1"/>
  <c r="Z1486" i="3"/>
  <c r="Y1486" i="3"/>
  <c r="X1486" i="3"/>
  <c r="W1486" i="3"/>
  <c r="V1486" i="3"/>
  <c r="U1486" i="3"/>
  <c r="T1486" i="3"/>
  <c r="S1486" i="3"/>
  <c r="R1486" i="3"/>
  <c r="Q1486" i="3"/>
  <c r="O1486" i="3"/>
  <c r="N1486" i="3" a="1"/>
  <c r="N1486" i="3" s="1"/>
  <c r="M1486" i="3"/>
  <c r="L1486" i="3" s="1"/>
  <c r="K1486" i="3"/>
  <c r="AY1485" i="3"/>
  <c r="AX1485" i="3"/>
  <c r="AZ1485" i="3" s="1"/>
  <c r="AU1485" i="3"/>
  <c r="AT1485" i="3"/>
  <c r="AS1485" i="3"/>
  <c r="AR1485" i="3"/>
  <c r="AQ1485" i="3"/>
  <c r="AP1485" i="3"/>
  <c r="AO1485" i="3"/>
  <c r="AN1485" i="3"/>
  <c r="AM1485" i="3"/>
  <c r="AL1485" i="3"/>
  <c r="AE1485" i="3"/>
  <c r="AC1485" i="3" a="1"/>
  <c r="AC1485" i="3" s="1"/>
  <c r="AB1485" i="3" a="1"/>
  <c r="AB1485" i="3" s="1"/>
  <c r="Z1485" i="3"/>
  <c r="Y1485" i="3"/>
  <c r="X1485" i="3"/>
  <c r="W1485" i="3"/>
  <c r="V1485" i="3"/>
  <c r="U1485" i="3"/>
  <c r="T1485" i="3"/>
  <c r="S1485" i="3"/>
  <c r="R1485" i="3"/>
  <c r="Q1485" i="3"/>
  <c r="O1485" i="3"/>
  <c r="N1485" i="3" a="1"/>
  <c r="N1485" i="3" s="1"/>
  <c r="M1485" i="3"/>
  <c r="L1485" i="3" s="1"/>
  <c r="K1485" i="3"/>
  <c r="BA1484" i="3"/>
  <c r="AZ1484" i="3"/>
  <c r="AY1484" i="3"/>
  <c r="AX1484" i="3"/>
  <c r="AW1484" i="3"/>
  <c r="AV1484" i="3"/>
  <c r="AU1484" i="3"/>
  <c r="AT1484" i="3"/>
  <c r="AS1484" i="3"/>
  <c r="AP1484" i="3" s="1"/>
  <c r="AR1484" i="3"/>
  <c r="AQ1484" i="3"/>
  <c r="AO1484" i="3"/>
  <c r="AN1484" i="3"/>
  <c r="AM1484" i="3"/>
  <c r="AJ1484" i="3"/>
  <c r="AF1484" i="3"/>
  <c r="AE1484" i="3"/>
  <c r="AK1484" i="3" s="1"/>
  <c r="AC1484" i="3" a="1"/>
  <c r="AC1484" i="3" s="1"/>
  <c r="AB1484" i="3" a="1"/>
  <c r="AB1484" i="3" s="1"/>
  <c r="Z1484" i="3"/>
  <c r="Y1484" i="3"/>
  <c r="X1484" i="3"/>
  <c r="W1484" i="3"/>
  <c r="V1484" i="3"/>
  <c r="U1484" i="3"/>
  <c r="T1484" i="3"/>
  <c r="S1484" i="3"/>
  <c r="R1484" i="3"/>
  <c r="Q1484" i="3"/>
  <c r="O1484" i="3"/>
  <c r="N1484" i="3" a="1"/>
  <c r="N1484" i="3" s="1"/>
  <c r="M1484" i="3"/>
  <c r="L1484" i="3" s="1"/>
  <c r="K1484" i="3"/>
  <c r="BA1483" i="3"/>
  <c r="AZ1483" i="3"/>
  <c r="AX1483" i="3"/>
  <c r="AY1483" i="3" s="1"/>
  <c r="AW1483" i="3"/>
  <c r="AV1483" i="3"/>
  <c r="AT1483" i="3"/>
  <c r="AS1483" i="3"/>
  <c r="AO1483" i="3"/>
  <c r="AK1483" i="3"/>
  <c r="AJ1483" i="3"/>
  <c r="AH1483" i="3"/>
  <c r="AG1483" i="3"/>
  <c r="AF1483" i="3"/>
  <c r="AE1483" i="3"/>
  <c r="AI1483" i="3" s="1"/>
  <c r="AC1483" i="3" a="1"/>
  <c r="AC1483" i="3" s="1"/>
  <c r="AB1483" i="3" a="1"/>
  <c r="AB1483" i="3" s="1"/>
  <c r="Z1483" i="3"/>
  <c r="Y1483" i="3"/>
  <c r="X1483" i="3"/>
  <c r="W1483" i="3"/>
  <c r="V1483" i="3"/>
  <c r="U1483" i="3"/>
  <c r="T1483" i="3"/>
  <c r="S1483" i="3"/>
  <c r="R1483" i="3"/>
  <c r="Q1483" i="3"/>
  <c r="O1483" i="3"/>
  <c r="N1483" i="3" a="1"/>
  <c r="N1483" i="3" s="1"/>
  <c r="M1483" i="3"/>
  <c r="L1483" i="3" s="1"/>
  <c r="K1483" i="3"/>
  <c r="AX1482" i="3"/>
  <c r="AT1482" i="3"/>
  <c r="AS1482" i="3"/>
  <c r="AQ1482" i="3" s="1"/>
  <c r="AP1482" i="3"/>
  <c r="AO1482" i="3"/>
  <c r="AL1482" i="3"/>
  <c r="AK1482" i="3"/>
  <c r="AH1482" i="3"/>
  <c r="AG1482" i="3"/>
  <c r="AE1482" i="3"/>
  <c r="AI1482" i="3" s="1"/>
  <c r="AC1482" i="3" a="1"/>
  <c r="AC1482" i="3" s="1"/>
  <c r="AB1482" i="3" a="1"/>
  <c r="AB1482" i="3" s="1"/>
  <c r="Z1482" i="3"/>
  <c r="Y1482" i="3"/>
  <c r="X1482" i="3"/>
  <c r="W1482" i="3"/>
  <c r="V1482" i="3"/>
  <c r="U1482" i="3"/>
  <c r="T1482" i="3"/>
  <c r="S1482" i="3"/>
  <c r="R1482" i="3"/>
  <c r="Q1482" i="3"/>
  <c r="O1482" i="3"/>
  <c r="N1482" i="3" a="1"/>
  <c r="N1482" i="3" s="1"/>
  <c r="M1482" i="3"/>
  <c r="L1482" i="3" s="1"/>
  <c r="K1482" i="3"/>
  <c r="AY1481" i="3"/>
  <c r="AX1481" i="3"/>
  <c r="AZ1481" i="3" s="1"/>
  <c r="AU1481" i="3"/>
  <c r="AT1481" i="3"/>
  <c r="AS1481" i="3"/>
  <c r="AR1481" i="3"/>
  <c r="AQ1481" i="3"/>
  <c r="AP1481" i="3"/>
  <c r="AO1481" i="3"/>
  <c r="AN1481" i="3"/>
  <c r="AM1481" i="3"/>
  <c r="AL1481" i="3"/>
  <c r="AI1481" i="3"/>
  <c r="AE1481" i="3"/>
  <c r="AC1481" i="3" a="1"/>
  <c r="AC1481" i="3" s="1"/>
  <c r="AB1481" i="3" a="1"/>
  <c r="AB1481" i="3" s="1"/>
  <c r="Z1481" i="3"/>
  <c r="Y1481" i="3"/>
  <c r="X1481" i="3"/>
  <c r="W1481" i="3"/>
  <c r="V1481" i="3"/>
  <c r="U1481" i="3"/>
  <c r="T1481" i="3"/>
  <c r="S1481" i="3"/>
  <c r="R1481" i="3"/>
  <c r="Q1481" i="3"/>
  <c r="O1481" i="3"/>
  <c r="N1481" i="3" a="1"/>
  <c r="N1481" i="3" s="1"/>
  <c r="M1481" i="3"/>
  <c r="L1481" i="3" s="1"/>
  <c r="K1481" i="3"/>
  <c r="BA1480" i="3"/>
  <c r="AZ1480" i="3"/>
  <c r="AY1480" i="3"/>
  <c r="AX1480" i="3"/>
  <c r="AW1480" i="3"/>
  <c r="AV1480" i="3"/>
  <c r="AU1480" i="3"/>
  <c r="AT1480" i="3"/>
  <c r="AS1480" i="3"/>
  <c r="AP1480" i="3" s="1"/>
  <c r="AR1480" i="3"/>
  <c r="AQ1480" i="3"/>
  <c r="AO1480" i="3"/>
  <c r="AN1480" i="3"/>
  <c r="AM1480" i="3"/>
  <c r="AJ1480" i="3"/>
  <c r="AF1480" i="3"/>
  <c r="AE1480" i="3"/>
  <c r="AK1480" i="3" s="1"/>
  <c r="AC1480" i="3" a="1"/>
  <c r="AC1480" i="3" s="1"/>
  <c r="AB1480" i="3" a="1"/>
  <c r="AB1480" i="3" s="1"/>
  <c r="Z1480" i="3"/>
  <c r="Y1480" i="3"/>
  <c r="X1480" i="3"/>
  <c r="W1480" i="3"/>
  <c r="V1480" i="3"/>
  <c r="U1480" i="3"/>
  <c r="T1480" i="3"/>
  <c r="S1480" i="3"/>
  <c r="R1480" i="3"/>
  <c r="Q1480" i="3"/>
  <c r="O1480" i="3"/>
  <c r="N1480" i="3" a="1"/>
  <c r="N1480" i="3" s="1"/>
  <c r="M1480" i="3"/>
  <c r="L1480" i="3" s="1"/>
  <c r="K1480" i="3"/>
  <c r="BA1479" i="3"/>
  <c r="AZ1479" i="3"/>
  <c r="AX1479" i="3"/>
  <c r="AY1479" i="3" s="1"/>
  <c r="AW1479" i="3"/>
  <c r="AV1479" i="3"/>
  <c r="AT1479" i="3"/>
  <c r="AS1479" i="3"/>
  <c r="AO1479" i="3" s="1"/>
  <c r="AK1479" i="3"/>
  <c r="AJ1479" i="3"/>
  <c r="AH1479" i="3"/>
  <c r="AG1479" i="3"/>
  <c r="AF1479" i="3"/>
  <c r="AE1479" i="3"/>
  <c r="AI1479" i="3" s="1"/>
  <c r="AC1479" i="3" a="1"/>
  <c r="AC1479" i="3" s="1"/>
  <c r="AB1479" i="3" a="1"/>
  <c r="AB1479" i="3" s="1"/>
  <c r="Z1479" i="3"/>
  <c r="Y1479" i="3"/>
  <c r="X1479" i="3"/>
  <c r="W1479" i="3"/>
  <c r="V1479" i="3"/>
  <c r="U1479" i="3"/>
  <c r="T1479" i="3"/>
  <c r="S1479" i="3"/>
  <c r="R1479" i="3"/>
  <c r="Q1479" i="3"/>
  <c r="O1479" i="3"/>
  <c r="N1479" i="3" a="1"/>
  <c r="N1479" i="3" s="1"/>
  <c r="M1479" i="3"/>
  <c r="L1479" i="3" s="1"/>
  <c r="K1479" i="3"/>
  <c r="AX1478" i="3"/>
  <c r="AT1478" i="3" s="1"/>
  <c r="AS1478" i="3"/>
  <c r="AQ1478" i="3" s="1"/>
  <c r="AP1478" i="3"/>
  <c r="AO1478" i="3"/>
  <c r="AL1478" i="3"/>
  <c r="AK1478" i="3"/>
  <c r="AH1478" i="3"/>
  <c r="AG1478" i="3"/>
  <c r="AE1478" i="3"/>
  <c r="AI1478" i="3" s="1"/>
  <c r="AC1478" i="3" a="1"/>
  <c r="AC1478" i="3" s="1"/>
  <c r="AB1478" i="3" a="1"/>
  <c r="AB1478" i="3" s="1"/>
  <c r="Z1478" i="3"/>
  <c r="Y1478" i="3"/>
  <c r="X1478" i="3"/>
  <c r="W1478" i="3"/>
  <c r="V1478" i="3"/>
  <c r="U1478" i="3"/>
  <c r="T1478" i="3"/>
  <c r="S1478" i="3"/>
  <c r="R1478" i="3"/>
  <c r="Q1478" i="3"/>
  <c r="O1478" i="3"/>
  <c r="N1478" i="3"/>
  <c r="N1478" i="3" a="1"/>
  <c r="M1478" i="3"/>
  <c r="L1478" i="3" s="1"/>
  <c r="K1478" i="3"/>
  <c r="AY1477" i="3"/>
  <c r="AX1477" i="3"/>
  <c r="AZ1477" i="3" s="1"/>
  <c r="AU1477" i="3"/>
  <c r="AT1477" i="3"/>
  <c r="AS1477" i="3"/>
  <c r="AR1477" i="3"/>
  <c r="AQ1477" i="3"/>
  <c r="AP1477" i="3"/>
  <c r="AO1477" i="3"/>
  <c r="AN1477" i="3"/>
  <c r="AM1477" i="3"/>
  <c r="AL1477" i="3"/>
  <c r="AE1477" i="3"/>
  <c r="AC1477" i="3" a="1"/>
  <c r="AC1477" i="3" s="1"/>
  <c r="AB1477" i="3" a="1"/>
  <c r="AB1477" i="3" s="1"/>
  <c r="Z1477" i="3"/>
  <c r="Y1477" i="3"/>
  <c r="X1477" i="3"/>
  <c r="W1477" i="3"/>
  <c r="V1477" i="3"/>
  <c r="U1477" i="3"/>
  <c r="T1477" i="3"/>
  <c r="S1477" i="3"/>
  <c r="R1477" i="3"/>
  <c r="Q1477" i="3"/>
  <c r="O1477" i="3"/>
  <c r="N1477" i="3" a="1"/>
  <c r="N1477" i="3" s="1"/>
  <c r="M1477" i="3"/>
  <c r="L1477" i="3" s="1"/>
  <c r="K1477" i="3"/>
  <c r="BA1476" i="3"/>
  <c r="AZ1476" i="3"/>
  <c r="AY1476" i="3"/>
  <c r="AX1476" i="3"/>
  <c r="AW1476" i="3"/>
  <c r="AV1476" i="3"/>
  <c r="AU1476" i="3"/>
  <c r="AT1476" i="3"/>
  <c r="AS1476" i="3"/>
  <c r="AP1476" i="3" s="1"/>
  <c r="AR1476" i="3"/>
  <c r="AQ1476" i="3"/>
  <c r="AO1476" i="3"/>
  <c r="AN1476" i="3"/>
  <c r="AM1476" i="3"/>
  <c r="AJ1476" i="3"/>
  <c r="AF1476" i="3"/>
  <c r="AE1476" i="3"/>
  <c r="AK1476" i="3" s="1"/>
  <c r="AC1476" i="3" a="1"/>
  <c r="AC1476" i="3" s="1"/>
  <c r="AB1476" i="3" a="1"/>
  <c r="AB1476" i="3" s="1"/>
  <c r="Z1476" i="3"/>
  <c r="Y1476" i="3"/>
  <c r="X1476" i="3"/>
  <c r="W1476" i="3"/>
  <c r="V1476" i="3"/>
  <c r="U1476" i="3"/>
  <c r="T1476" i="3"/>
  <c r="S1476" i="3"/>
  <c r="R1476" i="3"/>
  <c r="Q1476" i="3"/>
  <c r="O1476" i="3"/>
  <c r="N1476" i="3" a="1"/>
  <c r="N1476" i="3" s="1"/>
  <c r="M1476" i="3"/>
  <c r="L1476" i="3" s="1"/>
  <c r="K1476" i="3"/>
  <c r="BA1475" i="3"/>
  <c r="AZ1475" i="3"/>
  <c r="AX1475" i="3"/>
  <c r="AY1475" i="3" s="1"/>
  <c r="AW1475" i="3"/>
  <c r="AV1475" i="3"/>
  <c r="AT1475" i="3"/>
  <c r="AS1475" i="3"/>
  <c r="AO1475" i="3"/>
  <c r="AK1475" i="3"/>
  <c r="AJ1475" i="3"/>
  <c r="AH1475" i="3"/>
  <c r="AG1475" i="3"/>
  <c r="AF1475" i="3"/>
  <c r="AE1475" i="3"/>
  <c r="AI1475" i="3" s="1"/>
  <c r="AC1475" i="3" a="1"/>
  <c r="AC1475" i="3" s="1"/>
  <c r="AB1475" i="3" a="1"/>
  <c r="AB1475" i="3" s="1"/>
  <c r="Z1475" i="3"/>
  <c r="Y1475" i="3"/>
  <c r="X1475" i="3"/>
  <c r="W1475" i="3"/>
  <c r="V1475" i="3"/>
  <c r="U1475" i="3"/>
  <c r="T1475" i="3"/>
  <c r="S1475" i="3"/>
  <c r="R1475" i="3"/>
  <c r="Q1475" i="3"/>
  <c r="O1475" i="3"/>
  <c r="N1475" i="3" a="1"/>
  <c r="N1475" i="3" s="1"/>
  <c r="M1475" i="3"/>
  <c r="L1475" i="3" s="1"/>
  <c r="K1475" i="3"/>
  <c r="AX1474" i="3"/>
  <c r="AT1474" i="3"/>
  <c r="AS1474" i="3"/>
  <c r="AQ1474" i="3" s="1"/>
  <c r="AP1474" i="3"/>
  <c r="AO1474" i="3"/>
  <c r="AL1474" i="3"/>
  <c r="AK1474" i="3"/>
  <c r="AH1474" i="3"/>
  <c r="AG1474" i="3"/>
  <c r="AE1474" i="3"/>
  <c r="AI1474" i="3" s="1"/>
  <c r="AC1474" i="3" a="1"/>
  <c r="AC1474" i="3" s="1"/>
  <c r="AB1474" i="3" a="1"/>
  <c r="AB1474" i="3" s="1"/>
  <c r="Z1474" i="3"/>
  <c r="Y1474" i="3"/>
  <c r="X1474" i="3"/>
  <c r="W1474" i="3"/>
  <c r="V1474" i="3"/>
  <c r="U1474" i="3"/>
  <c r="T1474" i="3"/>
  <c r="S1474" i="3"/>
  <c r="R1474" i="3"/>
  <c r="Q1474" i="3"/>
  <c r="O1474" i="3"/>
  <c r="N1474" i="3" a="1"/>
  <c r="N1474" i="3" s="1"/>
  <c r="M1474" i="3"/>
  <c r="L1474" i="3" s="1"/>
  <c r="K1474" i="3"/>
  <c r="AY1473" i="3"/>
  <c r="AX1473" i="3"/>
  <c r="AZ1473" i="3" s="1"/>
  <c r="AU1473" i="3"/>
  <c r="AT1473" i="3"/>
  <c r="AS1473" i="3"/>
  <c r="AR1473" i="3"/>
  <c r="AQ1473" i="3"/>
  <c r="AP1473" i="3"/>
  <c r="AO1473" i="3"/>
  <c r="AN1473" i="3"/>
  <c r="AM1473" i="3"/>
  <c r="AL1473" i="3"/>
  <c r="AI1473" i="3"/>
  <c r="AE1473" i="3"/>
  <c r="AC1473" i="3" a="1"/>
  <c r="AC1473" i="3" s="1"/>
  <c r="AB1473" i="3" a="1"/>
  <c r="AB1473" i="3" s="1"/>
  <c r="Z1473" i="3"/>
  <c r="Y1473" i="3"/>
  <c r="X1473" i="3"/>
  <c r="W1473" i="3"/>
  <c r="V1473" i="3"/>
  <c r="U1473" i="3"/>
  <c r="T1473" i="3"/>
  <c r="S1473" i="3"/>
  <c r="R1473" i="3"/>
  <c r="Q1473" i="3"/>
  <c r="O1473" i="3"/>
  <c r="N1473" i="3" a="1"/>
  <c r="N1473" i="3" s="1"/>
  <c r="M1473" i="3"/>
  <c r="L1473" i="3" s="1"/>
  <c r="K1473" i="3"/>
  <c r="BA1472" i="3"/>
  <c r="AZ1472" i="3"/>
  <c r="AY1472" i="3"/>
  <c r="AX1472" i="3"/>
  <c r="AW1472" i="3"/>
  <c r="AV1472" i="3"/>
  <c r="AU1472" i="3"/>
  <c r="AT1472" i="3"/>
  <c r="AS1472" i="3"/>
  <c r="AP1472" i="3" s="1"/>
  <c r="AR1472" i="3"/>
  <c r="AQ1472" i="3"/>
  <c r="AO1472" i="3"/>
  <c r="AN1472" i="3"/>
  <c r="AM1472" i="3"/>
  <c r="AJ1472" i="3"/>
  <c r="AF1472" i="3"/>
  <c r="AE1472" i="3"/>
  <c r="AK1472" i="3" s="1"/>
  <c r="AC1472" i="3" a="1"/>
  <c r="AC1472" i="3" s="1"/>
  <c r="AB1472" i="3" a="1"/>
  <c r="AB1472" i="3" s="1"/>
  <c r="Z1472" i="3"/>
  <c r="Y1472" i="3"/>
  <c r="X1472" i="3"/>
  <c r="W1472" i="3"/>
  <c r="V1472" i="3"/>
  <c r="U1472" i="3"/>
  <c r="T1472" i="3"/>
  <c r="S1472" i="3"/>
  <c r="R1472" i="3"/>
  <c r="Q1472" i="3"/>
  <c r="O1472" i="3"/>
  <c r="N1472" i="3" a="1"/>
  <c r="N1472" i="3" s="1"/>
  <c r="M1472" i="3"/>
  <c r="L1472" i="3" s="1"/>
  <c r="K1472" i="3"/>
  <c r="BA1471" i="3"/>
  <c r="AZ1471" i="3"/>
  <c r="AX1471" i="3"/>
  <c r="AY1471" i="3" s="1"/>
  <c r="AW1471" i="3"/>
  <c r="AV1471" i="3"/>
  <c r="AT1471" i="3"/>
  <c r="AS1471" i="3"/>
  <c r="AO1471" i="3"/>
  <c r="AK1471" i="3"/>
  <c r="AJ1471" i="3"/>
  <c r="AH1471" i="3"/>
  <c r="AG1471" i="3"/>
  <c r="AF1471" i="3"/>
  <c r="AE1471" i="3"/>
  <c r="AI1471" i="3" s="1"/>
  <c r="AC1471" i="3" a="1"/>
  <c r="AC1471" i="3" s="1"/>
  <c r="AB1471" i="3" a="1"/>
  <c r="AB1471" i="3" s="1"/>
  <c r="Z1471" i="3"/>
  <c r="Y1471" i="3"/>
  <c r="X1471" i="3"/>
  <c r="W1471" i="3"/>
  <c r="V1471" i="3"/>
  <c r="U1471" i="3"/>
  <c r="T1471" i="3"/>
  <c r="S1471" i="3"/>
  <c r="R1471" i="3"/>
  <c r="Q1471" i="3"/>
  <c r="O1471" i="3"/>
  <c r="N1471" i="3" a="1"/>
  <c r="N1471" i="3" s="1"/>
  <c r="M1471" i="3"/>
  <c r="L1471" i="3" s="1"/>
  <c r="K1471" i="3"/>
  <c r="AX1470" i="3"/>
  <c r="AT1470" i="3"/>
  <c r="AS1470" i="3"/>
  <c r="AQ1470" i="3" s="1"/>
  <c r="AP1470" i="3"/>
  <c r="AO1470" i="3"/>
  <c r="AL1470" i="3"/>
  <c r="AK1470" i="3"/>
  <c r="AH1470" i="3"/>
  <c r="AG1470" i="3"/>
  <c r="AE1470" i="3"/>
  <c r="AI1470" i="3" s="1"/>
  <c r="AC1470" i="3" a="1"/>
  <c r="AC1470" i="3" s="1"/>
  <c r="AB1470" i="3" a="1"/>
  <c r="AB1470" i="3" s="1"/>
  <c r="Z1470" i="3"/>
  <c r="Y1470" i="3"/>
  <c r="X1470" i="3"/>
  <c r="W1470" i="3"/>
  <c r="V1470" i="3"/>
  <c r="U1470" i="3"/>
  <c r="T1470" i="3"/>
  <c r="S1470" i="3"/>
  <c r="R1470" i="3"/>
  <c r="Q1470" i="3"/>
  <c r="O1470" i="3"/>
  <c r="N1470" i="3"/>
  <c r="N1470" i="3" a="1"/>
  <c r="M1470" i="3"/>
  <c r="L1470" i="3" s="1"/>
  <c r="K1470" i="3"/>
  <c r="AY1469" i="3"/>
  <c r="AX1469" i="3"/>
  <c r="AZ1469" i="3" s="1"/>
  <c r="AU1469" i="3"/>
  <c r="AT1469" i="3"/>
  <c r="AS1469" i="3"/>
  <c r="AR1469" i="3"/>
  <c r="AQ1469" i="3"/>
  <c r="AP1469" i="3"/>
  <c r="AO1469" i="3"/>
  <c r="AN1469" i="3"/>
  <c r="AM1469" i="3"/>
  <c r="AL1469" i="3"/>
  <c r="AI1469" i="3"/>
  <c r="AE1469" i="3"/>
  <c r="AC1469" i="3" a="1"/>
  <c r="AC1469" i="3" s="1"/>
  <c r="AB1469" i="3" a="1"/>
  <c r="AB1469" i="3" s="1"/>
  <c r="Z1469" i="3"/>
  <c r="Y1469" i="3"/>
  <c r="X1469" i="3"/>
  <c r="W1469" i="3"/>
  <c r="V1469" i="3"/>
  <c r="U1469" i="3"/>
  <c r="T1469" i="3"/>
  <c r="S1469" i="3"/>
  <c r="R1469" i="3"/>
  <c r="Q1469" i="3"/>
  <c r="O1469" i="3"/>
  <c r="N1469" i="3" a="1"/>
  <c r="N1469" i="3" s="1"/>
  <c r="M1469" i="3"/>
  <c r="L1469" i="3" s="1"/>
  <c r="K1469" i="3"/>
  <c r="BA1468" i="3"/>
  <c r="AZ1468" i="3"/>
  <c r="AY1468" i="3"/>
  <c r="AX1468" i="3"/>
  <c r="AW1468" i="3"/>
  <c r="AV1468" i="3"/>
  <c r="AU1468" i="3"/>
  <c r="AT1468" i="3"/>
  <c r="AS1468" i="3"/>
  <c r="AP1468" i="3" s="1"/>
  <c r="AR1468" i="3"/>
  <c r="AQ1468" i="3"/>
  <c r="AO1468" i="3"/>
  <c r="AN1468" i="3"/>
  <c r="AM1468" i="3"/>
  <c r="AJ1468" i="3"/>
  <c r="AF1468" i="3"/>
  <c r="AE1468" i="3"/>
  <c r="AK1468" i="3" s="1"/>
  <c r="AC1468" i="3" a="1"/>
  <c r="AC1468" i="3" s="1"/>
  <c r="AB1468" i="3" a="1"/>
  <c r="AB1468" i="3" s="1"/>
  <c r="Z1468" i="3"/>
  <c r="Y1468" i="3"/>
  <c r="X1468" i="3"/>
  <c r="W1468" i="3"/>
  <c r="V1468" i="3"/>
  <c r="U1468" i="3"/>
  <c r="T1468" i="3"/>
  <c r="S1468" i="3"/>
  <c r="R1468" i="3"/>
  <c r="Q1468" i="3"/>
  <c r="O1468" i="3"/>
  <c r="N1468" i="3" a="1"/>
  <c r="N1468" i="3" s="1"/>
  <c r="M1468" i="3"/>
  <c r="L1468" i="3" s="1"/>
  <c r="K1468" i="3"/>
  <c r="BA1467" i="3"/>
  <c r="AZ1467" i="3"/>
  <c r="AX1467" i="3"/>
  <c r="AY1467" i="3" s="1"/>
  <c r="AW1467" i="3"/>
  <c r="AV1467" i="3"/>
  <c r="AT1467" i="3"/>
  <c r="AS1467" i="3"/>
  <c r="AO1467" i="3"/>
  <c r="AK1467" i="3"/>
  <c r="AJ1467" i="3"/>
  <c r="AH1467" i="3"/>
  <c r="AG1467" i="3"/>
  <c r="AF1467" i="3"/>
  <c r="AE1467" i="3"/>
  <c r="AI1467" i="3" s="1"/>
  <c r="AC1467" i="3" a="1"/>
  <c r="AC1467" i="3" s="1"/>
  <c r="AB1467" i="3" a="1"/>
  <c r="AB1467" i="3" s="1"/>
  <c r="Z1467" i="3"/>
  <c r="Y1467" i="3"/>
  <c r="X1467" i="3"/>
  <c r="W1467" i="3"/>
  <c r="V1467" i="3"/>
  <c r="U1467" i="3"/>
  <c r="T1467" i="3"/>
  <c r="S1467" i="3"/>
  <c r="R1467" i="3"/>
  <c r="Q1467" i="3"/>
  <c r="O1467" i="3"/>
  <c r="N1467" i="3"/>
  <c r="N1467" i="3" a="1"/>
  <c r="M1467" i="3"/>
  <c r="L1467" i="3" s="1"/>
  <c r="K1467" i="3"/>
  <c r="AX1466" i="3"/>
  <c r="AT1466" i="3"/>
  <c r="AS1466" i="3"/>
  <c r="AQ1466" i="3" s="1"/>
  <c r="AP1466" i="3"/>
  <c r="AO1466" i="3"/>
  <c r="AL1466" i="3"/>
  <c r="AK1466" i="3"/>
  <c r="AH1466" i="3"/>
  <c r="AG1466" i="3"/>
  <c r="AE1466" i="3"/>
  <c r="AI1466" i="3" s="1"/>
  <c r="AC1466" i="3" a="1"/>
  <c r="AC1466" i="3" s="1"/>
  <c r="AB1466" i="3" a="1"/>
  <c r="AB1466" i="3" s="1"/>
  <c r="Z1466" i="3"/>
  <c r="Y1466" i="3"/>
  <c r="X1466" i="3"/>
  <c r="W1466" i="3"/>
  <c r="V1466" i="3"/>
  <c r="U1466" i="3"/>
  <c r="T1466" i="3"/>
  <c r="S1466" i="3"/>
  <c r="R1466" i="3"/>
  <c r="Q1466" i="3"/>
  <c r="O1466" i="3"/>
  <c r="N1466" i="3"/>
  <c r="N1466" i="3" a="1"/>
  <c r="M1466" i="3"/>
  <c r="L1466" i="3" s="1"/>
  <c r="K1466" i="3"/>
  <c r="AY1465" i="3"/>
  <c r="AX1465" i="3"/>
  <c r="AZ1465" i="3" s="1"/>
  <c r="AU1465" i="3"/>
  <c r="AT1465" i="3"/>
  <c r="AS1465" i="3"/>
  <c r="AR1465" i="3"/>
  <c r="AQ1465" i="3"/>
  <c r="AP1465" i="3"/>
  <c r="AO1465" i="3"/>
  <c r="AN1465" i="3"/>
  <c r="AM1465" i="3"/>
  <c r="AL1465" i="3"/>
  <c r="AI1465" i="3"/>
  <c r="AE1465" i="3"/>
  <c r="AC1465" i="3" a="1"/>
  <c r="AC1465" i="3" s="1"/>
  <c r="AB1465" i="3" a="1"/>
  <c r="AB1465" i="3" s="1"/>
  <c r="Z1465" i="3"/>
  <c r="Y1465" i="3"/>
  <c r="X1465" i="3"/>
  <c r="W1465" i="3"/>
  <c r="V1465" i="3"/>
  <c r="U1465" i="3"/>
  <c r="T1465" i="3"/>
  <c r="S1465" i="3"/>
  <c r="R1465" i="3"/>
  <c r="Q1465" i="3"/>
  <c r="O1465" i="3"/>
  <c r="N1465" i="3" a="1"/>
  <c r="N1465" i="3" s="1"/>
  <c r="M1465" i="3"/>
  <c r="L1465" i="3" s="1"/>
  <c r="K1465" i="3"/>
  <c r="BA1464" i="3"/>
  <c r="AZ1464" i="3"/>
  <c r="AY1464" i="3"/>
  <c r="AX1464" i="3"/>
  <c r="AW1464" i="3"/>
  <c r="AV1464" i="3"/>
  <c r="AU1464" i="3"/>
  <c r="AT1464" i="3"/>
  <c r="AS1464" i="3"/>
  <c r="AP1464" i="3" s="1"/>
  <c r="AR1464" i="3"/>
  <c r="AQ1464" i="3"/>
  <c r="AO1464" i="3"/>
  <c r="AN1464" i="3"/>
  <c r="AM1464" i="3"/>
  <c r="AJ1464" i="3"/>
  <c r="AF1464" i="3"/>
  <c r="AE1464" i="3"/>
  <c r="AK1464" i="3" s="1"/>
  <c r="AC1464" i="3" a="1"/>
  <c r="AC1464" i="3" s="1"/>
  <c r="AB1464" i="3" a="1"/>
  <c r="AB1464" i="3" s="1"/>
  <c r="Z1464" i="3"/>
  <c r="Y1464" i="3"/>
  <c r="X1464" i="3"/>
  <c r="W1464" i="3"/>
  <c r="V1464" i="3"/>
  <c r="U1464" i="3"/>
  <c r="T1464" i="3"/>
  <c r="S1464" i="3"/>
  <c r="R1464" i="3"/>
  <c r="Q1464" i="3"/>
  <c r="O1464" i="3"/>
  <c r="N1464" i="3" a="1"/>
  <c r="N1464" i="3" s="1"/>
  <c r="M1464" i="3"/>
  <c r="L1464" i="3" s="1"/>
  <c r="K1464" i="3"/>
  <c r="BA1463" i="3"/>
  <c r="AZ1463" i="3"/>
  <c r="AX1463" i="3"/>
  <c r="AY1463" i="3" s="1"/>
  <c r="AW1463" i="3"/>
  <c r="AV1463" i="3"/>
  <c r="AT1463" i="3"/>
  <c r="AS1463" i="3"/>
  <c r="AO1463" i="3"/>
  <c r="AK1463" i="3"/>
  <c r="AJ1463" i="3"/>
  <c r="AH1463" i="3"/>
  <c r="AG1463" i="3"/>
  <c r="AF1463" i="3"/>
  <c r="AE1463" i="3"/>
  <c r="AI1463" i="3" s="1"/>
  <c r="AC1463" i="3" a="1"/>
  <c r="AC1463" i="3" s="1"/>
  <c r="AB1463" i="3" a="1"/>
  <c r="AB1463" i="3" s="1"/>
  <c r="Z1463" i="3"/>
  <c r="Y1463" i="3"/>
  <c r="X1463" i="3"/>
  <c r="W1463" i="3"/>
  <c r="V1463" i="3"/>
  <c r="U1463" i="3"/>
  <c r="T1463" i="3"/>
  <c r="S1463" i="3"/>
  <c r="R1463" i="3"/>
  <c r="Q1463" i="3"/>
  <c r="O1463" i="3"/>
  <c r="N1463" i="3" a="1"/>
  <c r="N1463" i="3" s="1"/>
  <c r="M1463" i="3"/>
  <c r="L1463" i="3" s="1"/>
  <c r="K1463" i="3"/>
  <c r="AX1462" i="3"/>
  <c r="AT1462" i="3"/>
  <c r="AS1462" i="3"/>
  <c r="AQ1462" i="3" s="1"/>
  <c r="AP1462" i="3"/>
  <c r="AO1462" i="3"/>
  <c r="AL1462" i="3"/>
  <c r="AK1462" i="3"/>
  <c r="AH1462" i="3"/>
  <c r="AG1462" i="3"/>
  <c r="AE1462" i="3"/>
  <c r="AI1462" i="3" s="1"/>
  <c r="AC1462" i="3" a="1"/>
  <c r="AC1462" i="3" s="1"/>
  <c r="AB1462" i="3" a="1"/>
  <c r="AB1462" i="3" s="1"/>
  <c r="Z1462" i="3"/>
  <c r="Y1462" i="3"/>
  <c r="X1462" i="3"/>
  <c r="W1462" i="3"/>
  <c r="V1462" i="3"/>
  <c r="U1462" i="3"/>
  <c r="T1462" i="3"/>
  <c r="S1462" i="3"/>
  <c r="R1462" i="3"/>
  <c r="Q1462" i="3"/>
  <c r="O1462" i="3"/>
  <c r="N1462" i="3" a="1"/>
  <c r="N1462" i="3" s="1"/>
  <c r="M1462" i="3"/>
  <c r="L1462" i="3" s="1"/>
  <c r="K1462" i="3"/>
  <c r="AY1461" i="3"/>
  <c r="AX1461" i="3"/>
  <c r="AZ1461" i="3" s="1"/>
  <c r="AU1461" i="3"/>
  <c r="AT1461" i="3"/>
  <c r="AS1461" i="3"/>
  <c r="AR1461" i="3"/>
  <c r="AQ1461" i="3"/>
  <c r="AP1461" i="3"/>
  <c r="AO1461" i="3"/>
  <c r="AN1461" i="3"/>
  <c r="AM1461" i="3"/>
  <c r="AL1461" i="3"/>
  <c r="AI1461" i="3"/>
  <c r="AE1461" i="3"/>
  <c r="AC1461" i="3" a="1"/>
  <c r="AC1461" i="3" s="1"/>
  <c r="AB1461" i="3" a="1"/>
  <c r="AB1461" i="3" s="1"/>
  <c r="Z1461" i="3"/>
  <c r="Y1461" i="3"/>
  <c r="X1461" i="3"/>
  <c r="W1461" i="3"/>
  <c r="V1461" i="3"/>
  <c r="U1461" i="3"/>
  <c r="T1461" i="3"/>
  <c r="S1461" i="3"/>
  <c r="R1461" i="3"/>
  <c r="Q1461" i="3"/>
  <c r="O1461" i="3"/>
  <c r="N1461" i="3" a="1"/>
  <c r="N1461" i="3" s="1"/>
  <c r="M1461" i="3"/>
  <c r="L1461" i="3" s="1"/>
  <c r="K1461" i="3"/>
  <c r="BA1460" i="3"/>
  <c r="AZ1460" i="3"/>
  <c r="AY1460" i="3"/>
  <c r="AX1460" i="3"/>
  <c r="AW1460" i="3"/>
  <c r="AV1460" i="3"/>
  <c r="AU1460" i="3"/>
  <c r="AT1460" i="3"/>
  <c r="AS1460" i="3"/>
  <c r="AP1460" i="3" s="1"/>
  <c r="AR1460" i="3"/>
  <c r="AQ1460" i="3"/>
  <c r="AO1460" i="3"/>
  <c r="AN1460" i="3"/>
  <c r="AM1460" i="3"/>
  <c r="AJ1460" i="3"/>
  <c r="AF1460" i="3"/>
  <c r="AE1460" i="3"/>
  <c r="AK1460" i="3" s="1"/>
  <c r="AC1460" i="3" a="1"/>
  <c r="AC1460" i="3" s="1"/>
  <c r="AB1460" i="3" a="1"/>
  <c r="AB1460" i="3" s="1"/>
  <c r="Z1460" i="3"/>
  <c r="Y1460" i="3"/>
  <c r="X1460" i="3"/>
  <c r="W1460" i="3"/>
  <c r="V1460" i="3"/>
  <c r="U1460" i="3"/>
  <c r="T1460" i="3"/>
  <c r="S1460" i="3"/>
  <c r="R1460" i="3"/>
  <c r="Q1460" i="3"/>
  <c r="O1460" i="3"/>
  <c r="N1460" i="3" a="1"/>
  <c r="N1460" i="3" s="1"/>
  <c r="M1460" i="3"/>
  <c r="L1460" i="3" s="1"/>
  <c r="K1460" i="3"/>
  <c r="BA1459" i="3"/>
  <c r="AZ1459" i="3"/>
  <c r="AX1459" i="3"/>
  <c r="AY1459" i="3" s="1"/>
  <c r="AW1459" i="3"/>
  <c r="AV1459" i="3"/>
  <c r="AT1459" i="3"/>
  <c r="AS1459" i="3"/>
  <c r="AO1459" i="3"/>
  <c r="AK1459" i="3"/>
  <c r="AJ1459" i="3"/>
  <c r="AH1459" i="3"/>
  <c r="AG1459" i="3"/>
  <c r="AF1459" i="3"/>
  <c r="AE1459" i="3"/>
  <c r="AI1459" i="3" s="1"/>
  <c r="AC1459" i="3" a="1"/>
  <c r="AC1459" i="3" s="1"/>
  <c r="AB1459" i="3" a="1"/>
  <c r="AB1459" i="3" s="1"/>
  <c r="Z1459" i="3"/>
  <c r="Y1459" i="3"/>
  <c r="X1459" i="3"/>
  <c r="W1459" i="3"/>
  <c r="V1459" i="3"/>
  <c r="U1459" i="3"/>
  <c r="T1459" i="3"/>
  <c r="S1459" i="3"/>
  <c r="R1459" i="3"/>
  <c r="Q1459" i="3"/>
  <c r="O1459" i="3"/>
  <c r="N1459" i="3"/>
  <c r="N1459" i="3" a="1"/>
  <c r="M1459" i="3"/>
  <c r="L1459" i="3" s="1"/>
  <c r="K1459" i="3"/>
  <c r="AX1458" i="3"/>
  <c r="AT1458" i="3"/>
  <c r="AS1458" i="3"/>
  <c r="AQ1458" i="3" s="1"/>
  <c r="AP1458" i="3"/>
  <c r="AO1458" i="3"/>
  <c r="AL1458" i="3"/>
  <c r="AK1458" i="3"/>
  <c r="AH1458" i="3"/>
  <c r="AG1458" i="3"/>
  <c r="AE1458" i="3"/>
  <c r="AI1458" i="3" s="1"/>
  <c r="AC1458" i="3" a="1"/>
  <c r="AC1458" i="3" s="1"/>
  <c r="AB1458" i="3" a="1"/>
  <c r="AB1458" i="3" s="1"/>
  <c r="Z1458" i="3"/>
  <c r="Y1458" i="3"/>
  <c r="X1458" i="3"/>
  <c r="W1458" i="3"/>
  <c r="V1458" i="3"/>
  <c r="U1458" i="3"/>
  <c r="T1458" i="3"/>
  <c r="S1458" i="3"/>
  <c r="R1458" i="3"/>
  <c r="Q1458" i="3"/>
  <c r="O1458" i="3"/>
  <c r="N1458" i="3"/>
  <c r="N1458" i="3" a="1"/>
  <c r="M1458" i="3"/>
  <c r="L1458" i="3" s="1"/>
  <c r="K1458" i="3"/>
  <c r="AY1457" i="3"/>
  <c r="AX1457" i="3"/>
  <c r="AZ1457" i="3" s="1"/>
  <c r="AU1457" i="3"/>
  <c r="AT1457" i="3"/>
  <c r="AS1457" i="3"/>
  <c r="AR1457" i="3"/>
  <c r="AQ1457" i="3"/>
  <c r="AP1457" i="3"/>
  <c r="AO1457" i="3"/>
  <c r="AN1457" i="3"/>
  <c r="AM1457" i="3"/>
  <c r="AL1457" i="3"/>
  <c r="AI1457" i="3"/>
  <c r="AE1457" i="3"/>
  <c r="AC1457" i="3" a="1"/>
  <c r="AC1457" i="3" s="1"/>
  <c r="AB1457" i="3" a="1"/>
  <c r="AB1457" i="3" s="1"/>
  <c r="Z1457" i="3"/>
  <c r="Y1457" i="3"/>
  <c r="X1457" i="3"/>
  <c r="W1457" i="3"/>
  <c r="V1457" i="3"/>
  <c r="U1457" i="3"/>
  <c r="T1457" i="3"/>
  <c r="S1457" i="3"/>
  <c r="R1457" i="3"/>
  <c r="Q1457" i="3"/>
  <c r="O1457" i="3"/>
  <c r="N1457" i="3" a="1"/>
  <c r="N1457" i="3" s="1"/>
  <c r="M1457" i="3"/>
  <c r="L1457" i="3" s="1"/>
  <c r="K1457" i="3"/>
  <c r="BA1456" i="3"/>
  <c r="AZ1456" i="3"/>
  <c r="AY1456" i="3"/>
  <c r="AX1456" i="3"/>
  <c r="AW1456" i="3"/>
  <c r="AV1456" i="3"/>
  <c r="AU1456" i="3"/>
  <c r="AT1456" i="3"/>
  <c r="AS1456" i="3"/>
  <c r="AP1456" i="3" s="1"/>
  <c r="AR1456" i="3"/>
  <c r="AQ1456" i="3"/>
  <c r="AO1456" i="3"/>
  <c r="AN1456" i="3"/>
  <c r="AM1456" i="3"/>
  <c r="AJ1456" i="3"/>
  <c r="AF1456" i="3"/>
  <c r="AE1456" i="3"/>
  <c r="AK1456" i="3" s="1"/>
  <c r="AC1456" i="3" a="1"/>
  <c r="AC1456" i="3" s="1"/>
  <c r="AB1456" i="3" a="1"/>
  <c r="AB1456" i="3" s="1"/>
  <c r="Z1456" i="3"/>
  <c r="Y1456" i="3"/>
  <c r="X1456" i="3"/>
  <c r="W1456" i="3"/>
  <c r="V1456" i="3"/>
  <c r="U1456" i="3"/>
  <c r="T1456" i="3"/>
  <c r="S1456" i="3"/>
  <c r="R1456" i="3"/>
  <c r="Q1456" i="3"/>
  <c r="O1456" i="3"/>
  <c r="N1456" i="3" a="1"/>
  <c r="N1456" i="3" s="1"/>
  <c r="M1456" i="3"/>
  <c r="L1456" i="3" s="1"/>
  <c r="K1456" i="3"/>
  <c r="BA1455" i="3"/>
  <c r="AZ1455" i="3"/>
  <c r="AX1455" i="3"/>
  <c r="AY1455" i="3" s="1"/>
  <c r="AW1455" i="3"/>
  <c r="AV1455" i="3"/>
  <c r="AT1455" i="3"/>
  <c r="AS1455" i="3"/>
  <c r="AO1455" i="3"/>
  <c r="AK1455" i="3"/>
  <c r="AJ1455" i="3"/>
  <c r="AH1455" i="3"/>
  <c r="AG1455" i="3"/>
  <c r="AF1455" i="3"/>
  <c r="AE1455" i="3"/>
  <c r="AI1455" i="3" s="1"/>
  <c r="AC1455" i="3" a="1"/>
  <c r="AC1455" i="3" s="1"/>
  <c r="AB1455" i="3" a="1"/>
  <c r="AB1455" i="3" s="1"/>
  <c r="Z1455" i="3"/>
  <c r="Y1455" i="3"/>
  <c r="X1455" i="3"/>
  <c r="W1455" i="3"/>
  <c r="V1455" i="3"/>
  <c r="U1455" i="3"/>
  <c r="T1455" i="3"/>
  <c r="S1455" i="3"/>
  <c r="R1455" i="3"/>
  <c r="Q1455" i="3"/>
  <c r="O1455" i="3"/>
  <c r="N1455" i="3" a="1"/>
  <c r="N1455" i="3" s="1"/>
  <c r="M1455" i="3"/>
  <c r="L1455" i="3" s="1"/>
  <c r="K1455" i="3"/>
  <c r="AX1454" i="3"/>
  <c r="AT1454" i="3"/>
  <c r="AS1454" i="3"/>
  <c r="AQ1454" i="3" s="1"/>
  <c r="AP1454" i="3"/>
  <c r="AO1454" i="3"/>
  <c r="AL1454" i="3"/>
  <c r="AK1454" i="3"/>
  <c r="AH1454" i="3"/>
  <c r="AG1454" i="3"/>
  <c r="AE1454" i="3"/>
  <c r="AI1454" i="3" s="1"/>
  <c r="AC1454" i="3" a="1"/>
  <c r="AC1454" i="3" s="1"/>
  <c r="AB1454" i="3" a="1"/>
  <c r="AB1454" i="3" s="1"/>
  <c r="Z1454" i="3"/>
  <c r="Y1454" i="3"/>
  <c r="X1454" i="3"/>
  <c r="W1454" i="3"/>
  <c r="V1454" i="3"/>
  <c r="U1454" i="3"/>
  <c r="T1454" i="3"/>
  <c r="S1454" i="3"/>
  <c r="R1454" i="3"/>
  <c r="Q1454" i="3"/>
  <c r="O1454" i="3"/>
  <c r="N1454" i="3" a="1"/>
  <c r="N1454" i="3" s="1"/>
  <c r="M1454" i="3"/>
  <c r="L1454" i="3" s="1"/>
  <c r="K1454" i="3"/>
  <c r="AY1453" i="3"/>
  <c r="AX1453" i="3"/>
  <c r="AZ1453" i="3" s="1"/>
  <c r="AU1453" i="3"/>
  <c r="AT1453" i="3"/>
  <c r="AS1453" i="3"/>
  <c r="AR1453" i="3"/>
  <c r="AQ1453" i="3"/>
  <c r="AP1453" i="3"/>
  <c r="AO1453" i="3"/>
  <c r="AN1453" i="3"/>
  <c r="AM1453" i="3"/>
  <c r="AL1453" i="3"/>
  <c r="AI1453" i="3"/>
  <c r="AE1453" i="3"/>
  <c r="AC1453" i="3" a="1"/>
  <c r="AC1453" i="3" s="1"/>
  <c r="AB1453" i="3" a="1"/>
  <c r="AB1453" i="3" s="1"/>
  <c r="Z1453" i="3"/>
  <c r="Y1453" i="3"/>
  <c r="X1453" i="3"/>
  <c r="W1453" i="3"/>
  <c r="V1453" i="3"/>
  <c r="U1453" i="3"/>
  <c r="T1453" i="3"/>
  <c r="S1453" i="3"/>
  <c r="R1453" i="3"/>
  <c r="Q1453" i="3"/>
  <c r="O1453" i="3"/>
  <c r="N1453" i="3" a="1"/>
  <c r="N1453" i="3" s="1"/>
  <c r="M1453" i="3"/>
  <c r="L1453" i="3" s="1"/>
  <c r="K1453" i="3"/>
  <c r="BA1452" i="3"/>
  <c r="AZ1452" i="3"/>
  <c r="AY1452" i="3"/>
  <c r="AX1452" i="3"/>
  <c r="AW1452" i="3"/>
  <c r="AV1452" i="3"/>
  <c r="AU1452" i="3"/>
  <c r="AT1452" i="3"/>
  <c r="AS1452" i="3"/>
  <c r="AP1452" i="3" s="1"/>
  <c r="AR1452" i="3"/>
  <c r="AQ1452" i="3"/>
  <c r="AO1452" i="3"/>
  <c r="AN1452" i="3"/>
  <c r="AM1452" i="3"/>
  <c r="AJ1452" i="3"/>
  <c r="AF1452" i="3"/>
  <c r="AE1452" i="3"/>
  <c r="AK1452" i="3" s="1"/>
  <c r="AC1452" i="3" a="1"/>
  <c r="AC1452" i="3" s="1"/>
  <c r="AB1452" i="3" a="1"/>
  <c r="AB1452" i="3" s="1"/>
  <c r="Z1452" i="3"/>
  <c r="Y1452" i="3"/>
  <c r="X1452" i="3"/>
  <c r="W1452" i="3"/>
  <c r="V1452" i="3"/>
  <c r="U1452" i="3"/>
  <c r="T1452" i="3"/>
  <c r="S1452" i="3"/>
  <c r="R1452" i="3"/>
  <c r="Q1452" i="3"/>
  <c r="O1452" i="3"/>
  <c r="N1452" i="3" a="1"/>
  <c r="N1452" i="3" s="1"/>
  <c r="M1452" i="3"/>
  <c r="L1452" i="3" s="1"/>
  <c r="K1452" i="3"/>
  <c r="BA1451" i="3"/>
  <c r="AZ1451" i="3"/>
  <c r="AX1451" i="3"/>
  <c r="AY1451" i="3" s="1"/>
  <c r="AW1451" i="3"/>
  <c r="AV1451" i="3"/>
  <c r="AT1451" i="3"/>
  <c r="AS1451" i="3"/>
  <c r="AO1451" i="3"/>
  <c r="AK1451" i="3"/>
  <c r="AJ1451" i="3"/>
  <c r="AH1451" i="3"/>
  <c r="AG1451" i="3"/>
  <c r="AF1451" i="3"/>
  <c r="AE1451" i="3"/>
  <c r="AI1451" i="3" s="1"/>
  <c r="AC1451" i="3" a="1"/>
  <c r="AC1451" i="3" s="1"/>
  <c r="AB1451" i="3" a="1"/>
  <c r="AB1451" i="3" s="1"/>
  <c r="Z1451" i="3"/>
  <c r="Y1451" i="3"/>
  <c r="X1451" i="3"/>
  <c r="W1451" i="3"/>
  <c r="V1451" i="3"/>
  <c r="U1451" i="3"/>
  <c r="T1451" i="3"/>
  <c r="S1451" i="3"/>
  <c r="R1451" i="3"/>
  <c r="Q1451" i="3"/>
  <c r="O1451" i="3"/>
  <c r="N1451" i="3" a="1"/>
  <c r="N1451" i="3" s="1"/>
  <c r="M1451" i="3"/>
  <c r="L1451" i="3" s="1"/>
  <c r="K1451" i="3"/>
  <c r="AX1450" i="3"/>
  <c r="AT1450" i="3"/>
  <c r="AS1450" i="3"/>
  <c r="AQ1450" i="3" s="1"/>
  <c r="AP1450" i="3"/>
  <c r="AO1450" i="3"/>
  <c r="AL1450" i="3"/>
  <c r="AK1450" i="3"/>
  <c r="AH1450" i="3"/>
  <c r="AG1450" i="3"/>
  <c r="AE1450" i="3"/>
  <c r="AI1450" i="3" s="1"/>
  <c r="AC1450" i="3" a="1"/>
  <c r="AC1450" i="3" s="1"/>
  <c r="AB1450" i="3" a="1"/>
  <c r="AB1450" i="3" s="1"/>
  <c r="Z1450" i="3"/>
  <c r="Y1450" i="3"/>
  <c r="X1450" i="3"/>
  <c r="W1450" i="3"/>
  <c r="V1450" i="3"/>
  <c r="U1450" i="3"/>
  <c r="T1450" i="3"/>
  <c r="S1450" i="3"/>
  <c r="R1450" i="3"/>
  <c r="Q1450" i="3"/>
  <c r="O1450" i="3"/>
  <c r="N1450" i="3"/>
  <c r="N1450" i="3" a="1"/>
  <c r="M1450" i="3"/>
  <c r="L1450" i="3" s="1"/>
  <c r="K1450" i="3"/>
  <c r="AY1449" i="3"/>
  <c r="AX1449" i="3"/>
  <c r="AZ1449" i="3" s="1"/>
  <c r="AU1449" i="3"/>
  <c r="AT1449" i="3"/>
  <c r="AS1449" i="3"/>
  <c r="AR1449" i="3"/>
  <c r="AQ1449" i="3"/>
  <c r="AP1449" i="3"/>
  <c r="AO1449" i="3"/>
  <c r="AN1449" i="3"/>
  <c r="AM1449" i="3"/>
  <c r="AL1449" i="3"/>
  <c r="AI1449" i="3"/>
  <c r="AE1449" i="3"/>
  <c r="AC1449" i="3" a="1"/>
  <c r="AC1449" i="3" s="1"/>
  <c r="AB1449" i="3" a="1"/>
  <c r="AB1449" i="3" s="1"/>
  <c r="Z1449" i="3"/>
  <c r="Y1449" i="3"/>
  <c r="X1449" i="3"/>
  <c r="W1449" i="3"/>
  <c r="V1449" i="3"/>
  <c r="U1449" i="3"/>
  <c r="T1449" i="3"/>
  <c r="S1449" i="3"/>
  <c r="R1449" i="3"/>
  <c r="Q1449" i="3"/>
  <c r="O1449" i="3"/>
  <c r="N1449" i="3" a="1"/>
  <c r="N1449" i="3" s="1"/>
  <c r="M1449" i="3"/>
  <c r="L1449" i="3" s="1"/>
  <c r="K1449" i="3"/>
  <c r="BA1448" i="3"/>
  <c r="AZ1448" i="3"/>
  <c r="AY1448" i="3"/>
  <c r="AX1448" i="3"/>
  <c r="AW1448" i="3"/>
  <c r="AV1448" i="3"/>
  <c r="AU1448" i="3"/>
  <c r="AT1448" i="3"/>
  <c r="AS1448" i="3"/>
  <c r="AP1448" i="3" s="1"/>
  <c r="AR1448" i="3"/>
  <c r="AQ1448" i="3"/>
  <c r="AO1448" i="3"/>
  <c r="AN1448" i="3"/>
  <c r="AM1448" i="3"/>
  <c r="AJ1448" i="3"/>
  <c r="AF1448" i="3"/>
  <c r="AE1448" i="3"/>
  <c r="AK1448" i="3" s="1"/>
  <c r="AC1448" i="3" a="1"/>
  <c r="AC1448" i="3" s="1"/>
  <c r="AB1448" i="3" a="1"/>
  <c r="AB1448" i="3" s="1"/>
  <c r="Z1448" i="3"/>
  <c r="Y1448" i="3"/>
  <c r="X1448" i="3"/>
  <c r="W1448" i="3"/>
  <c r="V1448" i="3"/>
  <c r="U1448" i="3"/>
  <c r="T1448" i="3"/>
  <c r="S1448" i="3"/>
  <c r="R1448" i="3"/>
  <c r="Q1448" i="3"/>
  <c r="O1448" i="3"/>
  <c r="N1448" i="3" a="1"/>
  <c r="N1448" i="3" s="1"/>
  <c r="M1448" i="3"/>
  <c r="L1448" i="3" s="1"/>
  <c r="K1448" i="3"/>
  <c r="BA1447" i="3"/>
  <c r="AZ1447" i="3"/>
  <c r="AX1447" i="3"/>
  <c r="AY1447" i="3" s="1"/>
  <c r="AW1447" i="3"/>
  <c r="AV1447" i="3"/>
  <c r="AT1447" i="3"/>
  <c r="AS1447" i="3"/>
  <c r="AO1447" i="3"/>
  <c r="AK1447" i="3"/>
  <c r="AJ1447" i="3"/>
  <c r="AH1447" i="3"/>
  <c r="AG1447" i="3"/>
  <c r="AF1447" i="3"/>
  <c r="AE1447" i="3"/>
  <c r="AI1447" i="3" s="1"/>
  <c r="AC1447" i="3" a="1"/>
  <c r="AC1447" i="3" s="1"/>
  <c r="AB1447" i="3" a="1"/>
  <c r="AB1447" i="3" s="1"/>
  <c r="Z1447" i="3"/>
  <c r="Y1447" i="3"/>
  <c r="X1447" i="3"/>
  <c r="W1447" i="3"/>
  <c r="V1447" i="3"/>
  <c r="U1447" i="3"/>
  <c r="T1447" i="3"/>
  <c r="S1447" i="3"/>
  <c r="R1447" i="3"/>
  <c r="Q1447" i="3"/>
  <c r="O1447" i="3"/>
  <c r="N1447" i="3"/>
  <c r="N1447" i="3" a="1"/>
  <c r="M1447" i="3"/>
  <c r="L1447" i="3" s="1"/>
  <c r="K1447" i="3"/>
  <c r="AX1446" i="3"/>
  <c r="AT1446" i="3"/>
  <c r="AS1446" i="3"/>
  <c r="AQ1446" i="3" s="1"/>
  <c r="AP1446" i="3"/>
  <c r="AO1446" i="3"/>
  <c r="AL1446" i="3"/>
  <c r="AK1446" i="3"/>
  <c r="AH1446" i="3"/>
  <c r="AG1446" i="3"/>
  <c r="AE1446" i="3"/>
  <c r="AI1446" i="3" s="1"/>
  <c r="AC1446" i="3" a="1"/>
  <c r="AC1446" i="3" s="1"/>
  <c r="AB1446" i="3" a="1"/>
  <c r="AB1446" i="3" s="1"/>
  <c r="Z1446" i="3"/>
  <c r="Y1446" i="3"/>
  <c r="X1446" i="3"/>
  <c r="W1446" i="3"/>
  <c r="V1446" i="3"/>
  <c r="U1446" i="3"/>
  <c r="T1446" i="3"/>
  <c r="S1446" i="3"/>
  <c r="R1446" i="3"/>
  <c r="Q1446" i="3"/>
  <c r="O1446" i="3"/>
  <c r="N1446" i="3" a="1"/>
  <c r="N1446" i="3" s="1"/>
  <c r="M1446" i="3"/>
  <c r="L1446" i="3" s="1"/>
  <c r="K1446" i="3"/>
  <c r="AY1445" i="3"/>
  <c r="AX1445" i="3"/>
  <c r="AZ1445" i="3" s="1"/>
  <c r="AU1445" i="3"/>
  <c r="AT1445" i="3"/>
  <c r="AS1445" i="3"/>
  <c r="AR1445" i="3"/>
  <c r="AQ1445" i="3"/>
  <c r="AP1445" i="3"/>
  <c r="AO1445" i="3"/>
  <c r="AN1445" i="3"/>
  <c r="AM1445" i="3"/>
  <c r="AL1445" i="3"/>
  <c r="AI1445" i="3"/>
  <c r="AE1445" i="3"/>
  <c r="AC1445" i="3" a="1"/>
  <c r="AC1445" i="3" s="1"/>
  <c r="AB1445" i="3" a="1"/>
  <c r="AB1445" i="3" s="1"/>
  <c r="Z1445" i="3"/>
  <c r="Y1445" i="3"/>
  <c r="X1445" i="3"/>
  <c r="W1445" i="3"/>
  <c r="V1445" i="3"/>
  <c r="U1445" i="3"/>
  <c r="T1445" i="3"/>
  <c r="S1445" i="3"/>
  <c r="R1445" i="3"/>
  <c r="Q1445" i="3"/>
  <c r="O1445" i="3"/>
  <c r="N1445" i="3" a="1"/>
  <c r="N1445" i="3" s="1"/>
  <c r="M1445" i="3"/>
  <c r="L1445" i="3" s="1"/>
  <c r="K1445" i="3"/>
  <c r="BA1444" i="3"/>
  <c r="AZ1444" i="3"/>
  <c r="AY1444" i="3"/>
  <c r="AX1444" i="3"/>
  <c r="AW1444" i="3"/>
  <c r="AV1444" i="3"/>
  <c r="AU1444" i="3"/>
  <c r="AT1444" i="3"/>
  <c r="AS1444" i="3"/>
  <c r="AP1444" i="3" s="1"/>
  <c r="AR1444" i="3"/>
  <c r="AQ1444" i="3"/>
  <c r="AO1444" i="3"/>
  <c r="AN1444" i="3"/>
  <c r="AM1444" i="3"/>
  <c r="AJ1444" i="3"/>
  <c r="AF1444" i="3"/>
  <c r="AE1444" i="3"/>
  <c r="AK1444" i="3" s="1"/>
  <c r="AC1444" i="3" a="1"/>
  <c r="AC1444" i="3" s="1"/>
  <c r="AB1444" i="3" a="1"/>
  <c r="AB1444" i="3" s="1"/>
  <c r="Z1444" i="3"/>
  <c r="Y1444" i="3"/>
  <c r="X1444" i="3"/>
  <c r="W1444" i="3"/>
  <c r="V1444" i="3"/>
  <c r="U1444" i="3"/>
  <c r="T1444" i="3"/>
  <c r="S1444" i="3"/>
  <c r="R1444" i="3"/>
  <c r="Q1444" i="3"/>
  <c r="O1444" i="3"/>
  <c r="N1444" i="3" a="1"/>
  <c r="N1444" i="3" s="1"/>
  <c r="M1444" i="3"/>
  <c r="L1444" i="3" s="1"/>
  <c r="K1444" i="3"/>
  <c r="BA1443" i="3"/>
  <c r="AZ1443" i="3"/>
  <c r="AX1443" i="3"/>
  <c r="AY1443" i="3" s="1"/>
  <c r="AW1443" i="3"/>
  <c r="AV1443" i="3"/>
  <c r="AT1443" i="3"/>
  <c r="AS1443" i="3"/>
  <c r="AO1443" i="3"/>
  <c r="AK1443" i="3"/>
  <c r="AJ1443" i="3"/>
  <c r="AH1443" i="3"/>
  <c r="AG1443" i="3"/>
  <c r="AF1443" i="3"/>
  <c r="AE1443" i="3"/>
  <c r="AI1443" i="3" s="1"/>
  <c r="AC1443" i="3" a="1"/>
  <c r="AC1443" i="3" s="1"/>
  <c r="AB1443" i="3" a="1"/>
  <c r="AB1443" i="3" s="1"/>
  <c r="Z1443" i="3"/>
  <c r="Y1443" i="3"/>
  <c r="X1443" i="3"/>
  <c r="W1443" i="3"/>
  <c r="V1443" i="3"/>
  <c r="U1443" i="3"/>
  <c r="T1443" i="3"/>
  <c r="S1443" i="3"/>
  <c r="R1443" i="3"/>
  <c r="Q1443" i="3"/>
  <c r="O1443" i="3"/>
  <c r="N1443" i="3" a="1"/>
  <c r="N1443" i="3" s="1"/>
  <c r="M1443" i="3"/>
  <c r="L1443" i="3" s="1"/>
  <c r="K1443" i="3"/>
  <c r="AX1442" i="3"/>
  <c r="AT1442" i="3"/>
  <c r="AS1442" i="3"/>
  <c r="AQ1442" i="3" s="1"/>
  <c r="AP1442" i="3"/>
  <c r="AO1442" i="3"/>
  <c r="AL1442" i="3"/>
  <c r="AK1442" i="3"/>
  <c r="AH1442" i="3"/>
  <c r="AG1442" i="3"/>
  <c r="AE1442" i="3"/>
  <c r="AI1442" i="3" s="1"/>
  <c r="AC1442" i="3" a="1"/>
  <c r="AC1442" i="3" s="1"/>
  <c r="AB1442" i="3" a="1"/>
  <c r="AB1442" i="3" s="1"/>
  <c r="Z1442" i="3"/>
  <c r="Y1442" i="3"/>
  <c r="X1442" i="3"/>
  <c r="W1442" i="3"/>
  <c r="V1442" i="3"/>
  <c r="U1442" i="3"/>
  <c r="T1442" i="3"/>
  <c r="S1442" i="3"/>
  <c r="R1442" i="3"/>
  <c r="Q1442" i="3"/>
  <c r="O1442" i="3"/>
  <c r="N1442" i="3"/>
  <c r="N1442" i="3" a="1"/>
  <c r="M1442" i="3"/>
  <c r="L1442" i="3" s="1"/>
  <c r="K1442" i="3"/>
  <c r="AY1441" i="3"/>
  <c r="AX1441" i="3"/>
  <c r="AZ1441" i="3" s="1"/>
  <c r="AU1441" i="3"/>
  <c r="AT1441" i="3"/>
  <c r="AS1441" i="3"/>
  <c r="AR1441" i="3"/>
  <c r="AQ1441" i="3"/>
  <c r="AP1441" i="3"/>
  <c r="AO1441" i="3"/>
  <c r="AN1441" i="3"/>
  <c r="AM1441" i="3"/>
  <c r="AL1441" i="3"/>
  <c r="AI1441" i="3"/>
  <c r="AE1441" i="3"/>
  <c r="AC1441" i="3" a="1"/>
  <c r="AC1441" i="3" s="1"/>
  <c r="AB1441" i="3" a="1"/>
  <c r="AB1441" i="3" s="1"/>
  <c r="Z1441" i="3"/>
  <c r="Y1441" i="3"/>
  <c r="X1441" i="3"/>
  <c r="W1441" i="3"/>
  <c r="V1441" i="3"/>
  <c r="U1441" i="3"/>
  <c r="T1441" i="3"/>
  <c r="S1441" i="3"/>
  <c r="R1441" i="3"/>
  <c r="Q1441" i="3"/>
  <c r="O1441" i="3"/>
  <c r="N1441" i="3" a="1"/>
  <c r="N1441" i="3" s="1"/>
  <c r="M1441" i="3"/>
  <c r="L1441" i="3" s="1"/>
  <c r="K1441" i="3"/>
  <c r="BA1440" i="3"/>
  <c r="AZ1440" i="3"/>
  <c r="AY1440" i="3"/>
  <c r="AX1440" i="3"/>
  <c r="AW1440" i="3"/>
  <c r="AV1440" i="3"/>
  <c r="AU1440" i="3"/>
  <c r="AT1440" i="3"/>
  <c r="AS1440" i="3"/>
  <c r="AP1440" i="3" s="1"/>
  <c r="AR1440" i="3"/>
  <c r="AQ1440" i="3"/>
  <c r="AO1440" i="3"/>
  <c r="AN1440" i="3"/>
  <c r="AM1440" i="3"/>
  <c r="AI1440" i="3"/>
  <c r="AE1440" i="3"/>
  <c r="AJ1440" i="3" s="1"/>
  <c r="AC1440" i="3" a="1"/>
  <c r="AC1440" i="3" s="1"/>
  <c r="AB1440" i="3" a="1"/>
  <c r="AB1440" i="3" s="1"/>
  <c r="Z1440" i="3"/>
  <c r="Y1440" i="3"/>
  <c r="X1440" i="3"/>
  <c r="W1440" i="3"/>
  <c r="V1440" i="3"/>
  <c r="U1440" i="3"/>
  <c r="T1440" i="3"/>
  <c r="S1440" i="3"/>
  <c r="R1440" i="3"/>
  <c r="Q1440" i="3"/>
  <c r="O1440" i="3"/>
  <c r="N1440" i="3" a="1"/>
  <c r="N1440" i="3" s="1"/>
  <c r="M1440" i="3"/>
  <c r="L1440" i="3" s="1"/>
  <c r="K1440" i="3"/>
  <c r="BA1439" i="3"/>
  <c r="AZ1439" i="3"/>
  <c r="AX1439" i="3"/>
  <c r="AY1439" i="3" s="1"/>
  <c r="AW1439" i="3"/>
  <c r="AV1439" i="3"/>
  <c r="AT1439" i="3"/>
  <c r="AS1439" i="3"/>
  <c r="AR1439" i="3" s="1"/>
  <c r="AO1439" i="3"/>
  <c r="AK1439" i="3"/>
  <c r="AJ1439" i="3"/>
  <c r="AH1439" i="3"/>
  <c r="AG1439" i="3"/>
  <c r="AF1439" i="3"/>
  <c r="AE1439" i="3"/>
  <c r="AI1439" i="3" s="1"/>
  <c r="AC1439" i="3" a="1"/>
  <c r="AC1439" i="3" s="1"/>
  <c r="AB1439" i="3" a="1"/>
  <c r="AB1439" i="3" s="1"/>
  <c r="Z1439" i="3"/>
  <c r="Y1439" i="3"/>
  <c r="X1439" i="3"/>
  <c r="W1439" i="3"/>
  <c r="V1439" i="3"/>
  <c r="U1439" i="3"/>
  <c r="T1439" i="3"/>
  <c r="S1439" i="3"/>
  <c r="R1439" i="3"/>
  <c r="Q1439" i="3"/>
  <c r="O1439" i="3"/>
  <c r="N1439" i="3" a="1"/>
  <c r="N1439" i="3" s="1"/>
  <c r="M1439" i="3"/>
  <c r="L1439" i="3" s="1"/>
  <c r="K1439" i="3"/>
  <c r="BA1438" i="3"/>
  <c r="AX1438" i="3"/>
  <c r="AT1438" i="3" s="1"/>
  <c r="AW1438" i="3"/>
  <c r="AS1438" i="3"/>
  <c r="AP1438" i="3" s="1"/>
  <c r="AK1438" i="3"/>
  <c r="AH1438" i="3"/>
  <c r="AG1438" i="3"/>
  <c r="AE1438" i="3"/>
  <c r="AI1438" i="3" s="1"/>
  <c r="AC1438" i="3" a="1"/>
  <c r="AC1438" i="3" s="1"/>
  <c r="AB1438" i="3" a="1"/>
  <c r="AB1438" i="3" s="1"/>
  <c r="Z1438" i="3"/>
  <c r="Y1438" i="3"/>
  <c r="X1438" i="3"/>
  <c r="W1438" i="3"/>
  <c r="V1438" i="3"/>
  <c r="U1438" i="3"/>
  <c r="T1438" i="3"/>
  <c r="S1438" i="3"/>
  <c r="R1438" i="3"/>
  <c r="Q1438" i="3"/>
  <c r="O1438" i="3"/>
  <c r="N1438" i="3"/>
  <c r="N1438" i="3" a="1"/>
  <c r="M1438" i="3"/>
  <c r="L1438" i="3" s="1"/>
  <c r="K1438" i="3"/>
  <c r="AX1437" i="3"/>
  <c r="AU1437" i="3" s="1"/>
  <c r="AT1437" i="3"/>
  <c r="AS1437" i="3"/>
  <c r="AR1437" i="3"/>
  <c r="AQ1437" i="3"/>
  <c r="AP1437" i="3"/>
  <c r="AO1437" i="3"/>
  <c r="AN1437" i="3"/>
  <c r="AM1437" i="3"/>
  <c r="AL1437" i="3"/>
  <c r="AI1437" i="3"/>
  <c r="AH1437" i="3"/>
  <c r="AE1437" i="3"/>
  <c r="AC1437" i="3" a="1"/>
  <c r="AC1437" i="3" s="1"/>
  <c r="AB1437" i="3" a="1"/>
  <c r="AB1437" i="3" s="1"/>
  <c r="Z1437" i="3"/>
  <c r="Y1437" i="3"/>
  <c r="X1437" i="3"/>
  <c r="W1437" i="3"/>
  <c r="V1437" i="3"/>
  <c r="U1437" i="3"/>
  <c r="T1437" i="3"/>
  <c r="S1437" i="3"/>
  <c r="R1437" i="3"/>
  <c r="Q1437" i="3"/>
  <c r="O1437" i="3"/>
  <c r="N1437" i="3" a="1"/>
  <c r="N1437" i="3" s="1"/>
  <c r="M1437" i="3"/>
  <c r="L1437" i="3" s="1"/>
  <c r="K1437" i="3"/>
  <c r="BA1436" i="3"/>
  <c r="AZ1436" i="3"/>
  <c r="AY1436" i="3"/>
  <c r="AX1436" i="3"/>
  <c r="AW1436" i="3"/>
  <c r="AV1436" i="3"/>
  <c r="AU1436" i="3"/>
  <c r="AT1436" i="3"/>
  <c r="AS1436" i="3"/>
  <c r="AP1436" i="3" s="1"/>
  <c r="AR1436" i="3"/>
  <c r="AQ1436" i="3"/>
  <c r="AO1436" i="3"/>
  <c r="AN1436" i="3"/>
  <c r="AM1436" i="3"/>
  <c r="AE1436" i="3"/>
  <c r="AJ1436" i="3" s="1"/>
  <c r="AC1436" i="3" a="1"/>
  <c r="AC1436" i="3" s="1"/>
  <c r="AB1436" i="3" a="1"/>
  <c r="AB1436" i="3" s="1"/>
  <c r="Z1436" i="3"/>
  <c r="Y1436" i="3"/>
  <c r="X1436" i="3"/>
  <c r="W1436" i="3"/>
  <c r="V1436" i="3"/>
  <c r="U1436" i="3"/>
  <c r="T1436" i="3"/>
  <c r="S1436" i="3"/>
  <c r="R1436" i="3"/>
  <c r="Q1436" i="3"/>
  <c r="O1436" i="3"/>
  <c r="N1436" i="3" a="1"/>
  <c r="N1436" i="3" s="1"/>
  <c r="M1436" i="3"/>
  <c r="L1436" i="3" s="1"/>
  <c r="K1436" i="3"/>
  <c r="BA1435" i="3"/>
  <c r="AZ1435" i="3"/>
  <c r="AX1435" i="3"/>
  <c r="AY1435" i="3" s="1"/>
  <c r="AW1435" i="3"/>
  <c r="AV1435" i="3"/>
  <c r="AT1435" i="3"/>
  <c r="AS1435" i="3"/>
  <c r="AR1435" i="3" s="1"/>
  <c r="AK1435" i="3"/>
  <c r="AJ1435" i="3"/>
  <c r="AH1435" i="3"/>
  <c r="AG1435" i="3"/>
  <c r="AF1435" i="3"/>
  <c r="AE1435" i="3"/>
  <c r="AI1435" i="3" s="1"/>
  <c r="AC1435" i="3" a="1"/>
  <c r="AC1435" i="3" s="1"/>
  <c r="AB1435" i="3" a="1"/>
  <c r="AB1435" i="3" s="1"/>
  <c r="Z1435" i="3"/>
  <c r="Y1435" i="3"/>
  <c r="X1435" i="3"/>
  <c r="W1435" i="3"/>
  <c r="V1435" i="3"/>
  <c r="U1435" i="3"/>
  <c r="T1435" i="3"/>
  <c r="S1435" i="3"/>
  <c r="R1435" i="3"/>
  <c r="Q1435" i="3"/>
  <c r="O1435" i="3"/>
  <c r="N1435" i="3" a="1"/>
  <c r="N1435" i="3" s="1"/>
  <c r="M1435" i="3"/>
  <c r="L1435" i="3" s="1"/>
  <c r="K1435" i="3"/>
  <c r="BA1434" i="3"/>
  <c r="AX1434" i="3"/>
  <c r="AW1434" i="3"/>
  <c r="AT1434" i="3"/>
  <c r="AS1434" i="3"/>
  <c r="AP1434" i="3" s="1"/>
  <c r="AO1434" i="3"/>
  <c r="AK1434" i="3"/>
  <c r="AH1434" i="3"/>
  <c r="AG1434" i="3"/>
  <c r="AE1434" i="3"/>
  <c r="AI1434" i="3" s="1"/>
  <c r="AC1434" i="3" a="1"/>
  <c r="AC1434" i="3" s="1"/>
  <c r="AB1434" i="3" a="1"/>
  <c r="AB1434" i="3" s="1"/>
  <c r="Z1434" i="3"/>
  <c r="Y1434" i="3"/>
  <c r="X1434" i="3"/>
  <c r="W1434" i="3"/>
  <c r="V1434" i="3"/>
  <c r="U1434" i="3"/>
  <c r="T1434" i="3"/>
  <c r="S1434" i="3"/>
  <c r="R1434" i="3"/>
  <c r="Q1434" i="3"/>
  <c r="O1434" i="3"/>
  <c r="N1434" i="3" a="1"/>
  <c r="N1434" i="3" s="1"/>
  <c r="M1434" i="3"/>
  <c r="L1434" i="3" s="1"/>
  <c r="K1434" i="3"/>
  <c r="AX1433" i="3"/>
  <c r="AU1433" i="3" s="1"/>
  <c r="AS1433" i="3"/>
  <c r="AR1433" i="3"/>
  <c r="AQ1433" i="3"/>
  <c r="AP1433" i="3"/>
  <c r="AO1433" i="3"/>
  <c r="AN1433" i="3"/>
  <c r="AM1433" i="3"/>
  <c r="AL1433" i="3"/>
  <c r="AH1433" i="3"/>
  <c r="AE1433" i="3"/>
  <c r="AI1433" i="3" s="1"/>
  <c r="AC1433" i="3" a="1"/>
  <c r="AC1433" i="3" s="1"/>
  <c r="AB1433" i="3" a="1"/>
  <c r="AB1433" i="3" s="1"/>
  <c r="Z1433" i="3"/>
  <c r="Y1433" i="3"/>
  <c r="X1433" i="3"/>
  <c r="W1433" i="3"/>
  <c r="V1433" i="3"/>
  <c r="U1433" i="3"/>
  <c r="T1433" i="3"/>
  <c r="S1433" i="3"/>
  <c r="R1433" i="3"/>
  <c r="Q1433" i="3"/>
  <c r="O1433" i="3"/>
  <c r="N1433" i="3" a="1"/>
  <c r="N1433" i="3" s="1"/>
  <c r="M1433" i="3"/>
  <c r="L1433" i="3" s="1"/>
  <c r="K1433" i="3"/>
  <c r="BA1432" i="3"/>
  <c r="AZ1432" i="3"/>
  <c r="AY1432" i="3"/>
  <c r="AX1432" i="3"/>
  <c r="AW1432" i="3"/>
  <c r="AV1432" i="3"/>
  <c r="AU1432" i="3"/>
  <c r="AT1432" i="3"/>
  <c r="AS1432" i="3"/>
  <c r="AP1432" i="3" s="1"/>
  <c r="AR1432" i="3"/>
  <c r="AQ1432" i="3"/>
  <c r="AO1432" i="3"/>
  <c r="AN1432" i="3"/>
  <c r="AM1432" i="3"/>
  <c r="AI1432" i="3"/>
  <c r="AE1432" i="3"/>
  <c r="AJ1432" i="3" s="1"/>
  <c r="AC1432" i="3" a="1"/>
  <c r="AC1432" i="3" s="1"/>
  <c r="AB1432" i="3" a="1"/>
  <c r="AB1432" i="3" s="1"/>
  <c r="Z1432" i="3"/>
  <c r="Y1432" i="3"/>
  <c r="X1432" i="3"/>
  <c r="W1432" i="3"/>
  <c r="V1432" i="3"/>
  <c r="U1432" i="3"/>
  <c r="T1432" i="3"/>
  <c r="S1432" i="3"/>
  <c r="R1432" i="3"/>
  <c r="Q1432" i="3"/>
  <c r="O1432" i="3"/>
  <c r="N1432" i="3" a="1"/>
  <c r="N1432" i="3" s="1"/>
  <c r="M1432" i="3"/>
  <c r="L1432" i="3" s="1"/>
  <c r="K1432" i="3"/>
  <c r="BA1431" i="3"/>
  <c r="AZ1431" i="3"/>
  <c r="AX1431" i="3"/>
  <c r="AY1431" i="3" s="1"/>
  <c r="AW1431" i="3"/>
  <c r="AV1431" i="3"/>
  <c r="AT1431" i="3"/>
  <c r="AS1431" i="3"/>
  <c r="AR1431" i="3" s="1"/>
  <c r="AO1431" i="3"/>
  <c r="AK1431" i="3"/>
  <c r="AJ1431" i="3"/>
  <c r="AH1431" i="3"/>
  <c r="AG1431" i="3"/>
  <c r="AF1431" i="3"/>
  <c r="AE1431" i="3"/>
  <c r="AI1431" i="3" s="1"/>
  <c r="AC1431" i="3" a="1"/>
  <c r="AC1431" i="3" s="1"/>
  <c r="AB1431" i="3" a="1"/>
  <c r="AB1431" i="3" s="1"/>
  <c r="Z1431" i="3"/>
  <c r="Y1431" i="3"/>
  <c r="X1431" i="3"/>
  <c r="W1431" i="3"/>
  <c r="V1431" i="3"/>
  <c r="U1431" i="3"/>
  <c r="T1431" i="3"/>
  <c r="S1431" i="3"/>
  <c r="R1431" i="3"/>
  <c r="Q1431" i="3"/>
  <c r="O1431" i="3"/>
  <c r="N1431" i="3" a="1"/>
  <c r="N1431" i="3" s="1"/>
  <c r="M1431" i="3"/>
  <c r="L1431" i="3" s="1"/>
  <c r="K1431" i="3"/>
  <c r="BA1430" i="3"/>
  <c r="AX1430" i="3"/>
  <c r="AT1430" i="3" s="1"/>
  <c r="AW1430" i="3"/>
  <c r="AS1430" i="3"/>
  <c r="AP1430" i="3" s="1"/>
  <c r="AK1430" i="3"/>
  <c r="AH1430" i="3"/>
  <c r="AG1430" i="3"/>
  <c r="AE1430" i="3"/>
  <c r="AI1430" i="3" s="1"/>
  <c r="AC1430" i="3" a="1"/>
  <c r="AC1430" i="3" s="1"/>
  <c r="AB1430" i="3" a="1"/>
  <c r="AB1430" i="3" s="1"/>
  <c r="Z1430" i="3"/>
  <c r="Y1430" i="3"/>
  <c r="X1430" i="3"/>
  <c r="W1430" i="3"/>
  <c r="V1430" i="3"/>
  <c r="U1430" i="3"/>
  <c r="T1430" i="3"/>
  <c r="S1430" i="3"/>
  <c r="R1430" i="3"/>
  <c r="Q1430" i="3"/>
  <c r="O1430" i="3"/>
  <c r="N1430" i="3"/>
  <c r="N1430" i="3" a="1"/>
  <c r="M1430" i="3"/>
  <c r="L1430" i="3" s="1"/>
  <c r="K1430" i="3"/>
  <c r="AX1429" i="3"/>
  <c r="AU1429" i="3" s="1"/>
  <c r="AT1429" i="3"/>
  <c r="AS1429" i="3"/>
  <c r="AR1429" i="3"/>
  <c r="AQ1429" i="3"/>
  <c r="AP1429" i="3"/>
  <c r="AO1429" i="3"/>
  <c r="AN1429" i="3"/>
  <c r="AM1429" i="3"/>
  <c r="AL1429" i="3"/>
  <c r="AI1429" i="3"/>
  <c r="AH1429" i="3"/>
  <c r="AE1429" i="3"/>
  <c r="AC1429" i="3" a="1"/>
  <c r="AC1429" i="3" s="1"/>
  <c r="AB1429" i="3" a="1"/>
  <c r="AB1429" i="3" s="1"/>
  <c r="Z1429" i="3"/>
  <c r="Y1429" i="3"/>
  <c r="X1429" i="3"/>
  <c r="W1429" i="3"/>
  <c r="V1429" i="3"/>
  <c r="U1429" i="3"/>
  <c r="T1429" i="3"/>
  <c r="S1429" i="3"/>
  <c r="R1429" i="3"/>
  <c r="Q1429" i="3"/>
  <c r="O1429" i="3"/>
  <c r="N1429" i="3" a="1"/>
  <c r="N1429" i="3" s="1"/>
  <c r="M1429" i="3"/>
  <c r="L1429" i="3" s="1"/>
  <c r="K1429" i="3"/>
  <c r="BA1428" i="3"/>
  <c r="AZ1428" i="3"/>
  <c r="AY1428" i="3"/>
  <c r="AX1428" i="3"/>
  <c r="AW1428" i="3"/>
  <c r="AV1428" i="3"/>
  <c r="AU1428" i="3"/>
  <c r="AT1428" i="3"/>
  <c r="AS1428" i="3"/>
  <c r="AP1428" i="3" s="1"/>
  <c r="AR1428" i="3"/>
  <c r="AQ1428" i="3"/>
  <c r="AO1428" i="3"/>
  <c r="AN1428" i="3"/>
  <c r="AM1428" i="3"/>
  <c r="AE1428" i="3"/>
  <c r="AJ1428" i="3" s="1"/>
  <c r="AC1428" i="3" a="1"/>
  <c r="AC1428" i="3" s="1"/>
  <c r="AB1428" i="3" a="1"/>
  <c r="AB1428" i="3" s="1"/>
  <c r="Z1428" i="3"/>
  <c r="Y1428" i="3"/>
  <c r="X1428" i="3"/>
  <c r="W1428" i="3"/>
  <c r="V1428" i="3"/>
  <c r="U1428" i="3"/>
  <c r="T1428" i="3"/>
  <c r="S1428" i="3"/>
  <c r="R1428" i="3"/>
  <c r="Q1428" i="3"/>
  <c r="O1428" i="3"/>
  <c r="N1428" i="3" a="1"/>
  <c r="N1428" i="3" s="1"/>
  <c r="M1428" i="3"/>
  <c r="L1428" i="3" s="1"/>
  <c r="K1428" i="3"/>
  <c r="BA1427" i="3"/>
  <c r="AZ1427" i="3"/>
  <c r="AX1427" i="3"/>
  <c r="AY1427" i="3" s="1"/>
  <c r="AW1427" i="3"/>
  <c r="AV1427" i="3"/>
  <c r="AT1427" i="3"/>
  <c r="AS1427" i="3"/>
  <c r="AR1427" i="3" s="1"/>
  <c r="AK1427" i="3"/>
  <c r="AJ1427" i="3"/>
  <c r="AH1427" i="3"/>
  <c r="AG1427" i="3"/>
  <c r="AF1427" i="3"/>
  <c r="AE1427" i="3"/>
  <c r="AI1427" i="3" s="1"/>
  <c r="AC1427" i="3" a="1"/>
  <c r="AC1427" i="3" s="1"/>
  <c r="AB1427" i="3" a="1"/>
  <c r="AB1427" i="3" s="1"/>
  <c r="Z1427" i="3"/>
  <c r="Y1427" i="3"/>
  <c r="X1427" i="3"/>
  <c r="W1427" i="3"/>
  <c r="V1427" i="3"/>
  <c r="U1427" i="3"/>
  <c r="T1427" i="3"/>
  <c r="S1427" i="3"/>
  <c r="R1427" i="3"/>
  <c r="Q1427" i="3"/>
  <c r="O1427" i="3"/>
  <c r="N1427" i="3" a="1"/>
  <c r="N1427" i="3" s="1"/>
  <c r="M1427" i="3"/>
  <c r="L1427" i="3" s="1"/>
  <c r="K1427" i="3"/>
  <c r="BA1426" i="3"/>
  <c r="AX1426" i="3"/>
  <c r="AW1426" i="3"/>
  <c r="AT1426" i="3"/>
  <c r="AS1426" i="3"/>
  <c r="AP1426" i="3" s="1"/>
  <c r="AO1426" i="3"/>
  <c r="AK1426" i="3"/>
  <c r="AH1426" i="3"/>
  <c r="AG1426" i="3"/>
  <c r="AE1426" i="3"/>
  <c r="AI1426" i="3" s="1"/>
  <c r="AC1426" i="3" a="1"/>
  <c r="AC1426" i="3" s="1"/>
  <c r="AB1426" i="3" a="1"/>
  <c r="AB1426" i="3" s="1"/>
  <c r="Z1426" i="3"/>
  <c r="Y1426" i="3"/>
  <c r="X1426" i="3"/>
  <c r="W1426" i="3"/>
  <c r="V1426" i="3"/>
  <c r="U1426" i="3"/>
  <c r="T1426" i="3"/>
  <c r="S1426" i="3"/>
  <c r="R1426" i="3"/>
  <c r="Q1426" i="3"/>
  <c r="O1426" i="3"/>
  <c r="N1426" i="3"/>
  <c r="N1426" i="3" a="1"/>
  <c r="M1426" i="3"/>
  <c r="L1426" i="3" s="1"/>
  <c r="K1426" i="3"/>
  <c r="AX1425" i="3"/>
  <c r="AU1425" i="3" s="1"/>
  <c r="AS1425" i="3"/>
  <c r="AR1425" i="3"/>
  <c r="AQ1425" i="3"/>
  <c r="AP1425" i="3"/>
  <c r="AO1425" i="3"/>
  <c r="AN1425" i="3"/>
  <c r="AM1425" i="3"/>
  <c r="AL1425" i="3"/>
  <c r="AH1425" i="3"/>
  <c r="AE1425" i="3"/>
  <c r="AI1425" i="3" s="1"/>
  <c r="AC1425" i="3" a="1"/>
  <c r="AC1425" i="3" s="1"/>
  <c r="AB1425" i="3" a="1"/>
  <c r="AB1425" i="3" s="1"/>
  <c r="Z1425" i="3"/>
  <c r="Y1425" i="3"/>
  <c r="X1425" i="3"/>
  <c r="W1425" i="3"/>
  <c r="V1425" i="3"/>
  <c r="U1425" i="3"/>
  <c r="T1425" i="3"/>
  <c r="S1425" i="3"/>
  <c r="R1425" i="3"/>
  <c r="Q1425" i="3"/>
  <c r="O1425" i="3"/>
  <c r="N1425" i="3" a="1"/>
  <c r="N1425" i="3" s="1"/>
  <c r="M1425" i="3"/>
  <c r="L1425" i="3" s="1"/>
  <c r="K1425" i="3"/>
  <c r="BA1424" i="3"/>
  <c r="AZ1424" i="3"/>
  <c r="AY1424" i="3"/>
  <c r="AX1424" i="3"/>
  <c r="AW1424" i="3"/>
  <c r="AV1424" i="3"/>
  <c r="AU1424" i="3"/>
  <c r="AT1424" i="3"/>
  <c r="AS1424" i="3"/>
  <c r="AP1424" i="3" s="1"/>
  <c r="AR1424" i="3"/>
  <c r="AQ1424" i="3"/>
  <c r="AO1424" i="3"/>
  <c r="AN1424" i="3"/>
  <c r="AM1424" i="3"/>
  <c r="AI1424" i="3"/>
  <c r="AE1424" i="3"/>
  <c r="AJ1424" i="3" s="1"/>
  <c r="AC1424" i="3" a="1"/>
  <c r="AC1424" i="3" s="1"/>
  <c r="AB1424" i="3" a="1"/>
  <c r="AB1424" i="3" s="1"/>
  <c r="Z1424" i="3"/>
  <c r="Y1424" i="3"/>
  <c r="X1424" i="3"/>
  <c r="W1424" i="3"/>
  <c r="V1424" i="3"/>
  <c r="U1424" i="3"/>
  <c r="T1424" i="3"/>
  <c r="S1424" i="3"/>
  <c r="R1424" i="3"/>
  <c r="Q1424" i="3"/>
  <c r="O1424" i="3"/>
  <c r="N1424" i="3" a="1"/>
  <c r="N1424" i="3" s="1"/>
  <c r="M1424" i="3"/>
  <c r="L1424" i="3" s="1"/>
  <c r="K1424" i="3"/>
  <c r="BA1423" i="3"/>
  <c r="AZ1423" i="3"/>
  <c r="AX1423" i="3"/>
  <c r="AY1423" i="3" s="1"/>
  <c r="AW1423" i="3"/>
  <c r="AV1423" i="3"/>
  <c r="AT1423" i="3"/>
  <c r="AS1423" i="3"/>
  <c r="AR1423" i="3" s="1"/>
  <c r="AO1423" i="3"/>
  <c r="AK1423" i="3"/>
  <c r="AJ1423" i="3"/>
  <c r="AH1423" i="3"/>
  <c r="AG1423" i="3"/>
  <c r="AF1423" i="3"/>
  <c r="AE1423" i="3"/>
  <c r="AI1423" i="3" s="1"/>
  <c r="AC1423" i="3" a="1"/>
  <c r="AC1423" i="3" s="1"/>
  <c r="AB1423" i="3" a="1"/>
  <c r="AB1423" i="3" s="1"/>
  <c r="Z1423" i="3"/>
  <c r="Y1423" i="3"/>
  <c r="X1423" i="3"/>
  <c r="W1423" i="3"/>
  <c r="V1423" i="3"/>
  <c r="U1423" i="3"/>
  <c r="T1423" i="3"/>
  <c r="S1423" i="3"/>
  <c r="R1423" i="3"/>
  <c r="Q1423" i="3"/>
  <c r="O1423" i="3"/>
  <c r="N1423" i="3" a="1"/>
  <c r="N1423" i="3" s="1"/>
  <c r="M1423" i="3"/>
  <c r="L1423" i="3" s="1"/>
  <c r="K1423" i="3"/>
  <c r="BA1422" i="3"/>
  <c r="AX1422" i="3"/>
  <c r="AT1422" i="3" s="1"/>
  <c r="AW1422" i="3"/>
  <c r="AS1422" i="3"/>
  <c r="AP1422" i="3" s="1"/>
  <c r="AK1422" i="3"/>
  <c r="AH1422" i="3"/>
  <c r="AG1422" i="3"/>
  <c r="AE1422" i="3"/>
  <c r="AI1422" i="3" s="1"/>
  <c r="AC1422" i="3" a="1"/>
  <c r="AC1422" i="3" s="1"/>
  <c r="AB1422" i="3" a="1"/>
  <c r="AB1422" i="3" s="1"/>
  <c r="Z1422" i="3"/>
  <c r="Y1422" i="3"/>
  <c r="X1422" i="3"/>
  <c r="W1422" i="3"/>
  <c r="V1422" i="3"/>
  <c r="U1422" i="3"/>
  <c r="T1422" i="3"/>
  <c r="S1422" i="3"/>
  <c r="R1422" i="3"/>
  <c r="Q1422" i="3"/>
  <c r="O1422" i="3"/>
  <c r="N1422" i="3" a="1"/>
  <c r="N1422" i="3" s="1"/>
  <c r="M1422" i="3"/>
  <c r="L1422" i="3" s="1"/>
  <c r="K1422" i="3"/>
  <c r="AX1421" i="3"/>
  <c r="AU1421" i="3" s="1"/>
  <c r="AT1421" i="3"/>
  <c r="AS1421" i="3"/>
  <c r="AR1421" i="3"/>
  <c r="AQ1421" i="3"/>
  <c r="AP1421" i="3"/>
  <c r="AO1421" i="3"/>
  <c r="AN1421" i="3"/>
  <c r="AM1421" i="3"/>
  <c r="AL1421" i="3"/>
  <c r="AI1421" i="3"/>
  <c r="AH1421" i="3"/>
  <c r="AE1421" i="3"/>
  <c r="AC1421" i="3" a="1"/>
  <c r="AC1421" i="3" s="1"/>
  <c r="AB1421" i="3" a="1"/>
  <c r="AB1421" i="3" s="1"/>
  <c r="Z1421" i="3"/>
  <c r="Y1421" i="3"/>
  <c r="X1421" i="3"/>
  <c r="W1421" i="3"/>
  <c r="V1421" i="3"/>
  <c r="U1421" i="3"/>
  <c r="T1421" i="3"/>
  <c r="S1421" i="3"/>
  <c r="R1421" i="3"/>
  <c r="Q1421" i="3"/>
  <c r="O1421" i="3"/>
  <c r="N1421" i="3" a="1"/>
  <c r="N1421" i="3" s="1"/>
  <c r="M1421" i="3"/>
  <c r="L1421" i="3" s="1"/>
  <c r="K1421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O1420" i="3"/>
  <c r="AN1420" i="3"/>
  <c r="AM1420" i="3"/>
  <c r="AG1420" i="3"/>
  <c r="AE1420" i="3"/>
  <c r="AH1420" i="3" s="1"/>
  <c r="AC1420" i="3" a="1"/>
  <c r="AC1420" i="3" s="1"/>
  <c r="AB1420" i="3" a="1"/>
  <c r="AB1420" i="3" s="1"/>
  <c r="Z1420" i="3"/>
  <c r="Y1420" i="3"/>
  <c r="X1420" i="3"/>
  <c r="W1420" i="3"/>
  <c r="V1420" i="3"/>
  <c r="U1420" i="3"/>
  <c r="T1420" i="3"/>
  <c r="S1420" i="3"/>
  <c r="R1420" i="3"/>
  <c r="Q1420" i="3"/>
  <c r="O1420" i="3"/>
  <c r="N1420" i="3" a="1"/>
  <c r="N1420" i="3" s="1"/>
  <c r="M1420" i="3"/>
  <c r="L1420" i="3" s="1"/>
  <c r="K1420" i="3"/>
  <c r="AZ1419" i="3"/>
  <c r="AX1419" i="3"/>
  <c r="BA1419" i="3" s="1"/>
  <c r="AW1419" i="3"/>
  <c r="AT1419" i="3"/>
  <c r="AS1419" i="3"/>
  <c r="AP1419" i="3" s="1"/>
  <c r="AR1419" i="3"/>
  <c r="AO1419" i="3"/>
  <c r="AN1419" i="3"/>
  <c r="AL1419" i="3"/>
  <c r="AK1419" i="3"/>
  <c r="AJ1419" i="3"/>
  <c r="AH1419" i="3"/>
  <c r="AG1419" i="3"/>
  <c r="AF1419" i="3"/>
  <c r="AE1419" i="3"/>
  <c r="AI1419" i="3" s="1"/>
  <c r="AC1419" i="3" a="1"/>
  <c r="AC1419" i="3" s="1"/>
  <c r="AB1419" i="3" a="1"/>
  <c r="AB1419" i="3" s="1"/>
  <c r="Z1419" i="3"/>
  <c r="Y1419" i="3"/>
  <c r="X1419" i="3"/>
  <c r="W1419" i="3"/>
  <c r="V1419" i="3"/>
  <c r="U1419" i="3"/>
  <c r="T1419" i="3"/>
  <c r="S1419" i="3"/>
  <c r="R1419" i="3"/>
  <c r="Q1419" i="3"/>
  <c r="O1419" i="3"/>
  <c r="N1419" i="3" a="1"/>
  <c r="N1419" i="3" s="1"/>
  <c r="M1419" i="3"/>
  <c r="L1419" i="3" s="1"/>
  <c r="K1419" i="3"/>
  <c r="AX1418" i="3"/>
  <c r="AW1418" i="3" s="1"/>
  <c r="AS1418" i="3"/>
  <c r="AQ1418" i="3" s="1"/>
  <c r="AM1418" i="3"/>
  <c r="AH1418" i="3"/>
  <c r="AE1418" i="3"/>
  <c r="AI1418" i="3" s="1"/>
  <c r="AC1418" i="3" a="1"/>
  <c r="AC1418" i="3" s="1"/>
  <c r="AB1418" i="3" a="1"/>
  <c r="AB1418" i="3" s="1"/>
  <c r="Z1418" i="3"/>
  <c r="Y1418" i="3"/>
  <c r="X1418" i="3"/>
  <c r="W1418" i="3"/>
  <c r="V1418" i="3"/>
  <c r="U1418" i="3"/>
  <c r="T1418" i="3"/>
  <c r="S1418" i="3"/>
  <c r="R1418" i="3"/>
  <c r="Q1418" i="3"/>
  <c r="O1418" i="3"/>
  <c r="N1418" i="3" a="1"/>
  <c r="N1418" i="3" s="1"/>
  <c r="M1418" i="3"/>
  <c r="L1418" i="3" s="1"/>
  <c r="K1418" i="3"/>
  <c r="AZ1417" i="3"/>
  <c r="AY1417" i="3"/>
  <c r="AX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I1417" i="3"/>
  <c r="AH1417" i="3"/>
  <c r="AF1417" i="3"/>
  <c r="AE1417" i="3"/>
  <c r="AC1417" i="3" a="1"/>
  <c r="AC1417" i="3" s="1"/>
  <c r="AB1417" i="3" a="1"/>
  <c r="AB1417" i="3" s="1"/>
  <c r="Z1417" i="3"/>
  <c r="Y1417" i="3"/>
  <c r="X1417" i="3"/>
  <c r="W1417" i="3"/>
  <c r="V1417" i="3"/>
  <c r="U1417" i="3"/>
  <c r="T1417" i="3"/>
  <c r="S1417" i="3"/>
  <c r="R1417" i="3"/>
  <c r="Q1417" i="3"/>
  <c r="O1417" i="3"/>
  <c r="N1417" i="3" a="1"/>
  <c r="N1417" i="3" s="1"/>
  <c r="M1417" i="3"/>
  <c r="L1417" i="3" s="1"/>
  <c r="K1417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O1416" i="3"/>
  <c r="AN1416" i="3"/>
  <c r="AM1416" i="3"/>
  <c r="AG1416" i="3"/>
  <c r="AE1416" i="3"/>
  <c r="AH1416" i="3" s="1"/>
  <c r="AC1416" i="3" a="1"/>
  <c r="AC1416" i="3" s="1"/>
  <c r="AB1416" i="3" a="1"/>
  <c r="AB1416" i="3" s="1"/>
  <c r="Z1416" i="3"/>
  <c r="Y1416" i="3"/>
  <c r="X1416" i="3"/>
  <c r="W1416" i="3"/>
  <c r="V1416" i="3"/>
  <c r="U1416" i="3"/>
  <c r="T1416" i="3"/>
  <c r="S1416" i="3"/>
  <c r="R1416" i="3"/>
  <c r="Q1416" i="3"/>
  <c r="O1416" i="3"/>
  <c r="N1416" i="3" a="1"/>
  <c r="N1416" i="3" s="1"/>
  <c r="M1416" i="3"/>
  <c r="L1416" i="3" s="1"/>
  <c r="K1416" i="3"/>
  <c r="AZ1415" i="3"/>
  <c r="AX1415" i="3"/>
  <c r="BA1415" i="3" s="1"/>
  <c r="AW1415" i="3"/>
  <c r="AT1415" i="3"/>
  <c r="AS1415" i="3"/>
  <c r="AP1415" i="3" s="1"/>
  <c r="AR1415" i="3"/>
  <c r="AO1415" i="3"/>
  <c r="AN1415" i="3"/>
  <c r="AL1415" i="3"/>
  <c r="AK1415" i="3"/>
  <c r="AJ1415" i="3"/>
  <c r="AH1415" i="3"/>
  <c r="AG1415" i="3"/>
  <c r="AF1415" i="3"/>
  <c r="AE1415" i="3"/>
  <c r="AI1415" i="3" s="1"/>
  <c r="AC1415" i="3" a="1"/>
  <c r="AC1415" i="3" s="1"/>
  <c r="AB1415" i="3" a="1"/>
  <c r="AB1415" i="3" s="1"/>
  <c r="Z1415" i="3"/>
  <c r="Y1415" i="3"/>
  <c r="X1415" i="3"/>
  <c r="W1415" i="3"/>
  <c r="V1415" i="3"/>
  <c r="U1415" i="3"/>
  <c r="T1415" i="3"/>
  <c r="S1415" i="3"/>
  <c r="R1415" i="3"/>
  <c r="Q1415" i="3"/>
  <c r="O1415" i="3"/>
  <c r="N1415" i="3" a="1"/>
  <c r="N1415" i="3" s="1"/>
  <c r="M1415" i="3"/>
  <c r="L1415" i="3" s="1"/>
  <c r="K1415" i="3"/>
  <c r="AX1414" i="3"/>
  <c r="AW1414" i="3" s="1"/>
  <c r="AS1414" i="3"/>
  <c r="AR1414" i="3" s="1"/>
  <c r="AO1414" i="3"/>
  <c r="AK1414" i="3"/>
  <c r="AG1414" i="3"/>
  <c r="AE1414" i="3"/>
  <c r="AJ1414" i="3" s="1"/>
  <c r="AC1414" i="3" a="1"/>
  <c r="AC1414" i="3" s="1"/>
  <c r="AB1414" i="3" a="1"/>
  <c r="AB1414" i="3" s="1"/>
  <c r="Z1414" i="3"/>
  <c r="Y1414" i="3"/>
  <c r="X1414" i="3"/>
  <c r="W1414" i="3"/>
  <c r="V1414" i="3"/>
  <c r="U1414" i="3"/>
  <c r="T1414" i="3"/>
  <c r="S1414" i="3"/>
  <c r="R1414" i="3"/>
  <c r="Q1414" i="3"/>
  <c r="O1414" i="3"/>
  <c r="N1414" i="3"/>
  <c r="N1414" i="3" a="1"/>
  <c r="M1414" i="3"/>
  <c r="L1414" i="3" s="1"/>
  <c r="K1414" i="3"/>
  <c r="AX1413" i="3"/>
  <c r="BA1413" i="3" s="1"/>
  <c r="AT1413" i="3"/>
  <c r="AS1413" i="3"/>
  <c r="AQ1413" i="3" s="1"/>
  <c r="AR1413" i="3"/>
  <c r="AP1413" i="3"/>
  <c r="AO1413" i="3"/>
  <c r="AN1413" i="3"/>
  <c r="AL1413" i="3"/>
  <c r="AK1413" i="3"/>
  <c r="AJ1413" i="3"/>
  <c r="AH1413" i="3"/>
  <c r="AG1413" i="3"/>
  <c r="AF1413" i="3"/>
  <c r="AE1413" i="3"/>
  <c r="AI1413" i="3" s="1"/>
  <c r="AC1413" i="3" a="1"/>
  <c r="AC1413" i="3" s="1"/>
  <c r="AB1413" i="3" a="1"/>
  <c r="AB1413" i="3" s="1"/>
  <c r="Z1413" i="3"/>
  <c r="Y1413" i="3"/>
  <c r="X1413" i="3"/>
  <c r="W1413" i="3"/>
  <c r="V1413" i="3"/>
  <c r="U1413" i="3"/>
  <c r="T1413" i="3"/>
  <c r="S1413" i="3"/>
  <c r="R1413" i="3"/>
  <c r="Q1413" i="3"/>
  <c r="O1413" i="3"/>
  <c r="N1413" i="3" a="1"/>
  <c r="N1413" i="3" s="1"/>
  <c r="M1413" i="3"/>
  <c r="L1413" i="3" s="1"/>
  <c r="K1413" i="3"/>
  <c r="BA1412" i="3"/>
  <c r="AY1412" i="3"/>
  <c r="AX1412" i="3"/>
  <c r="AZ1412" i="3" s="1"/>
  <c r="AW1412" i="3"/>
  <c r="AU1412" i="3"/>
  <c r="AT1412" i="3"/>
  <c r="AS1412" i="3"/>
  <c r="AP1412" i="3" s="1"/>
  <c r="AQ1412" i="3"/>
  <c r="AO1412" i="3"/>
  <c r="AM1412" i="3"/>
  <c r="AE1412" i="3"/>
  <c r="AI1412" i="3" s="1"/>
  <c r="AC1412" i="3" a="1"/>
  <c r="AC1412" i="3" s="1"/>
  <c r="AB1412" i="3" a="1"/>
  <c r="AB1412" i="3" s="1"/>
  <c r="Z1412" i="3"/>
  <c r="Y1412" i="3"/>
  <c r="X1412" i="3"/>
  <c r="W1412" i="3"/>
  <c r="V1412" i="3"/>
  <c r="U1412" i="3"/>
  <c r="T1412" i="3"/>
  <c r="S1412" i="3"/>
  <c r="R1412" i="3"/>
  <c r="Q1412" i="3"/>
  <c r="O1412" i="3"/>
  <c r="N1412" i="3" a="1"/>
  <c r="N1412" i="3" s="1"/>
  <c r="M1412" i="3"/>
  <c r="L1412" i="3" s="1"/>
  <c r="K1412" i="3"/>
  <c r="AZ1411" i="3"/>
  <c r="AX1411" i="3"/>
  <c r="AY1411" i="3" s="1"/>
  <c r="AV1411" i="3"/>
  <c r="AT1411" i="3"/>
  <c r="AS1411" i="3"/>
  <c r="AR1411" i="3"/>
  <c r="AQ1411" i="3"/>
  <c r="AP1411" i="3"/>
  <c r="AO1411" i="3"/>
  <c r="AN1411" i="3"/>
  <c r="AM1411" i="3"/>
  <c r="AL1411" i="3"/>
  <c r="AJ1411" i="3"/>
  <c r="AH1411" i="3"/>
  <c r="AF1411" i="3"/>
  <c r="AE1411" i="3"/>
  <c r="AI1411" i="3" s="1"/>
  <c r="AC1411" i="3" a="1"/>
  <c r="AC1411" i="3" s="1"/>
  <c r="AB1411" i="3" a="1"/>
  <c r="AB1411" i="3" s="1"/>
  <c r="Z1411" i="3"/>
  <c r="Y1411" i="3"/>
  <c r="X1411" i="3"/>
  <c r="W1411" i="3"/>
  <c r="V1411" i="3"/>
  <c r="U1411" i="3"/>
  <c r="T1411" i="3"/>
  <c r="S1411" i="3"/>
  <c r="R1411" i="3"/>
  <c r="Q1411" i="3"/>
  <c r="O1411" i="3"/>
  <c r="N1411" i="3" a="1"/>
  <c r="N1411" i="3" s="1"/>
  <c r="M1411" i="3"/>
  <c r="L1411" i="3" s="1"/>
  <c r="K1411" i="3"/>
  <c r="BA1410" i="3"/>
  <c r="AZ1410" i="3"/>
  <c r="AY1410" i="3"/>
  <c r="AX1410" i="3"/>
  <c r="AW1410" i="3"/>
  <c r="AV1410" i="3"/>
  <c r="AU1410" i="3"/>
  <c r="AT1410" i="3"/>
  <c r="AS1410" i="3"/>
  <c r="AR1410" i="3" s="1"/>
  <c r="AO1410" i="3"/>
  <c r="AK1410" i="3"/>
  <c r="AG1410" i="3"/>
  <c r="AE1410" i="3"/>
  <c r="AJ1410" i="3" s="1"/>
  <c r="AC1410" i="3" a="1"/>
  <c r="AC1410" i="3" s="1"/>
  <c r="AB1410" i="3" a="1"/>
  <c r="AB1410" i="3" s="1"/>
  <c r="Z1410" i="3"/>
  <c r="Y1410" i="3"/>
  <c r="X1410" i="3"/>
  <c r="W1410" i="3"/>
  <c r="V1410" i="3"/>
  <c r="U1410" i="3"/>
  <c r="T1410" i="3"/>
  <c r="S1410" i="3"/>
  <c r="R1410" i="3"/>
  <c r="Q1410" i="3"/>
  <c r="O1410" i="3"/>
  <c r="N1410" i="3" a="1"/>
  <c r="N1410" i="3" s="1"/>
  <c r="M1410" i="3"/>
  <c r="L1410" i="3" s="1"/>
  <c r="K1410" i="3"/>
  <c r="AX1409" i="3"/>
  <c r="BA1409" i="3" s="1"/>
  <c r="AT1409" i="3"/>
  <c r="AS1409" i="3"/>
  <c r="AQ1409" i="3" s="1"/>
  <c r="AR1409" i="3"/>
  <c r="AP1409" i="3"/>
  <c r="AO1409" i="3"/>
  <c r="AN1409" i="3"/>
  <c r="AL1409" i="3"/>
  <c r="AK1409" i="3"/>
  <c r="AJ1409" i="3"/>
  <c r="AH1409" i="3"/>
  <c r="AG1409" i="3"/>
  <c r="AF1409" i="3"/>
  <c r="AE1409" i="3"/>
  <c r="AI1409" i="3" s="1"/>
  <c r="AC1409" i="3" a="1"/>
  <c r="AC1409" i="3" s="1"/>
  <c r="AB1409" i="3" a="1"/>
  <c r="AB1409" i="3" s="1"/>
  <c r="Z1409" i="3"/>
  <c r="Y1409" i="3"/>
  <c r="X1409" i="3"/>
  <c r="W1409" i="3"/>
  <c r="V1409" i="3"/>
  <c r="U1409" i="3"/>
  <c r="T1409" i="3"/>
  <c r="S1409" i="3"/>
  <c r="R1409" i="3"/>
  <c r="Q1409" i="3"/>
  <c r="O1409" i="3"/>
  <c r="N1409" i="3" a="1"/>
  <c r="N1409" i="3" s="1"/>
  <c r="M1409" i="3"/>
  <c r="L1409" i="3" s="1"/>
  <c r="K1409" i="3"/>
  <c r="BA1408" i="3"/>
  <c r="AY1408" i="3"/>
  <c r="AX1408" i="3"/>
  <c r="AZ1408" i="3" s="1"/>
  <c r="AW1408" i="3"/>
  <c r="AU1408" i="3"/>
  <c r="AT1408" i="3"/>
  <c r="AS1408" i="3"/>
  <c r="AP1408" i="3" s="1"/>
  <c r="AQ1408" i="3"/>
  <c r="AO1408" i="3"/>
  <c r="AM1408" i="3"/>
  <c r="AE1408" i="3"/>
  <c r="AI1408" i="3" s="1"/>
  <c r="AC1408" i="3" a="1"/>
  <c r="AC1408" i="3" s="1"/>
  <c r="AB1408" i="3" a="1"/>
  <c r="AB1408" i="3" s="1"/>
  <c r="Z1408" i="3"/>
  <c r="Y1408" i="3"/>
  <c r="X1408" i="3"/>
  <c r="W1408" i="3"/>
  <c r="V1408" i="3"/>
  <c r="U1408" i="3"/>
  <c r="T1408" i="3"/>
  <c r="S1408" i="3"/>
  <c r="R1408" i="3"/>
  <c r="Q1408" i="3"/>
  <c r="O1408" i="3"/>
  <c r="N1408" i="3" a="1"/>
  <c r="N1408" i="3" s="1"/>
  <c r="M1408" i="3"/>
  <c r="L1408" i="3" s="1"/>
  <c r="K1408" i="3"/>
  <c r="AZ1407" i="3"/>
  <c r="AX1407" i="3"/>
  <c r="AY1407" i="3" s="1"/>
  <c r="AV1407" i="3"/>
  <c r="AT1407" i="3"/>
  <c r="AS1407" i="3"/>
  <c r="AR1407" i="3"/>
  <c r="AQ1407" i="3"/>
  <c r="AP1407" i="3"/>
  <c r="AO1407" i="3"/>
  <c r="AN1407" i="3"/>
  <c r="AM1407" i="3"/>
  <c r="AL1407" i="3"/>
  <c r="AJ1407" i="3"/>
  <c r="AH1407" i="3"/>
  <c r="AF1407" i="3"/>
  <c r="AE1407" i="3"/>
  <c r="AI1407" i="3" s="1"/>
  <c r="AC1407" i="3" a="1"/>
  <c r="AC1407" i="3" s="1"/>
  <c r="AB1407" i="3" a="1"/>
  <c r="AB1407" i="3" s="1"/>
  <c r="Z1407" i="3"/>
  <c r="Y1407" i="3"/>
  <c r="X1407" i="3"/>
  <c r="W1407" i="3"/>
  <c r="V1407" i="3"/>
  <c r="U1407" i="3"/>
  <c r="T1407" i="3"/>
  <c r="S1407" i="3"/>
  <c r="R1407" i="3"/>
  <c r="Q1407" i="3"/>
  <c r="O1407" i="3"/>
  <c r="N1407" i="3" a="1"/>
  <c r="N1407" i="3" s="1"/>
  <c r="M1407" i="3"/>
  <c r="L1407" i="3" s="1"/>
  <c r="K1407" i="3"/>
  <c r="BA1406" i="3"/>
  <c r="AZ1406" i="3"/>
  <c r="AY1406" i="3"/>
  <c r="AX1406" i="3"/>
  <c r="AW1406" i="3"/>
  <c r="AV1406" i="3"/>
  <c r="AU1406" i="3"/>
  <c r="AT1406" i="3"/>
  <c r="AS1406" i="3"/>
  <c r="AR1406" i="3" s="1"/>
  <c r="AO1406" i="3"/>
  <c r="AK1406" i="3"/>
  <c r="AG1406" i="3"/>
  <c r="AE1406" i="3"/>
  <c r="AJ1406" i="3" s="1"/>
  <c r="AC1406" i="3" a="1"/>
  <c r="AC1406" i="3" s="1"/>
  <c r="AB1406" i="3" a="1"/>
  <c r="AB1406" i="3" s="1"/>
  <c r="Z1406" i="3"/>
  <c r="Y1406" i="3"/>
  <c r="X1406" i="3"/>
  <c r="W1406" i="3"/>
  <c r="V1406" i="3"/>
  <c r="U1406" i="3"/>
  <c r="T1406" i="3"/>
  <c r="S1406" i="3"/>
  <c r="R1406" i="3"/>
  <c r="Q1406" i="3"/>
  <c r="O1406" i="3"/>
  <c r="N1406" i="3" a="1"/>
  <c r="N1406" i="3" s="1"/>
  <c r="M1406" i="3"/>
  <c r="L1406" i="3" s="1"/>
  <c r="K1406" i="3"/>
  <c r="AX1405" i="3"/>
  <c r="BA1405" i="3" s="1"/>
  <c r="AT1405" i="3"/>
  <c r="AS1405" i="3"/>
  <c r="AQ1405" i="3" s="1"/>
  <c r="AR1405" i="3"/>
  <c r="AP1405" i="3"/>
  <c r="AO1405" i="3"/>
  <c r="AN1405" i="3"/>
  <c r="AL1405" i="3"/>
  <c r="AK1405" i="3"/>
  <c r="AJ1405" i="3"/>
  <c r="AH1405" i="3"/>
  <c r="AG1405" i="3"/>
  <c r="AF1405" i="3"/>
  <c r="AE1405" i="3"/>
  <c r="AI1405" i="3" s="1"/>
  <c r="AC1405" i="3" a="1"/>
  <c r="AC1405" i="3" s="1"/>
  <c r="AB1405" i="3" a="1"/>
  <c r="AB1405" i="3" s="1"/>
  <c r="Z1405" i="3"/>
  <c r="Y1405" i="3"/>
  <c r="X1405" i="3"/>
  <c r="W1405" i="3"/>
  <c r="V1405" i="3"/>
  <c r="U1405" i="3"/>
  <c r="T1405" i="3"/>
  <c r="S1405" i="3"/>
  <c r="R1405" i="3"/>
  <c r="Q1405" i="3"/>
  <c r="O1405" i="3"/>
  <c r="N1405" i="3" a="1"/>
  <c r="N1405" i="3" s="1"/>
  <c r="M1405" i="3"/>
  <c r="L1405" i="3" s="1"/>
  <c r="K1405" i="3"/>
  <c r="BA1404" i="3"/>
  <c r="AY1404" i="3"/>
  <c r="AX1404" i="3"/>
  <c r="AZ1404" i="3" s="1"/>
  <c r="AW1404" i="3"/>
  <c r="AU1404" i="3"/>
  <c r="AT1404" i="3"/>
  <c r="AS1404" i="3"/>
  <c r="AP1404" i="3" s="1"/>
  <c r="AQ1404" i="3"/>
  <c r="AO1404" i="3"/>
  <c r="AM1404" i="3"/>
  <c r="AE1404" i="3"/>
  <c r="AI1404" i="3" s="1"/>
  <c r="AC1404" i="3" a="1"/>
  <c r="AC1404" i="3" s="1"/>
  <c r="AB1404" i="3" a="1"/>
  <c r="AB1404" i="3" s="1"/>
  <c r="Z1404" i="3"/>
  <c r="Y1404" i="3"/>
  <c r="X1404" i="3"/>
  <c r="W1404" i="3"/>
  <c r="V1404" i="3"/>
  <c r="U1404" i="3"/>
  <c r="T1404" i="3"/>
  <c r="S1404" i="3"/>
  <c r="R1404" i="3"/>
  <c r="Q1404" i="3"/>
  <c r="O1404" i="3"/>
  <c r="N1404" i="3" a="1"/>
  <c r="N1404" i="3" s="1"/>
  <c r="M1404" i="3"/>
  <c r="L1404" i="3" s="1"/>
  <c r="K1404" i="3"/>
  <c r="AZ1403" i="3"/>
  <c r="AX1403" i="3"/>
  <c r="AY1403" i="3" s="1"/>
  <c r="AV1403" i="3"/>
  <c r="AT1403" i="3"/>
  <c r="AS1403" i="3"/>
  <c r="AR1403" i="3"/>
  <c r="AQ1403" i="3"/>
  <c r="AP1403" i="3"/>
  <c r="AO1403" i="3"/>
  <c r="AN1403" i="3"/>
  <c r="AM1403" i="3"/>
  <c r="AL1403" i="3"/>
  <c r="AJ1403" i="3"/>
  <c r="AH1403" i="3"/>
  <c r="AF1403" i="3"/>
  <c r="AE1403" i="3"/>
  <c r="AI1403" i="3" s="1"/>
  <c r="AC1403" i="3" a="1"/>
  <c r="AC1403" i="3" s="1"/>
  <c r="AB1403" i="3" a="1"/>
  <c r="AB1403" i="3" s="1"/>
  <c r="Z1403" i="3"/>
  <c r="Y1403" i="3"/>
  <c r="X1403" i="3"/>
  <c r="W1403" i="3"/>
  <c r="V1403" i="3"/>
  <c r="U1403" i="3"/>
  <c r="T1403" i="3"/>
  <c r="S1403" i="3"/>
  <c r="R1403" i="3"/>
  <c r="Q1403" i="3"/>
  <c r="O1403" i="3"/>
  <c r="N1403" i="3" a="1"/>
  <c r="N1403" i="3" s="1"/>
  <c r="M1403" i="3"/>
  <c r="L1403" i="3" s="1"/>
  <c r="K1403" i="3"/>
  <c r="BA1402" i="3"/>
  <c r="AZ1402" i="3"/>
  <c r="AY1402" i="3"/>
  <c r="AX1402" i="3"/>
  <c r="AW1402" i="3"/>
  <c r="AV1402" i="3"/>
  <c r="AU1402" i="3"/>
  <c r="AT1402" i="3"/>
  <c r="AS1402" i="3"/>
  <c r="AR1402" i="3" s="1"/>
  <c r="AO1402" i="3"/>
  <c r="AK1402" i="3"/>
  <c r="AG1402" i="3"/>
  <c r="AE1402" i="3"/>
  <c r="AJ1402" i="3" s="1"/>
  <c r="AC1402" i="3" a="1"/>
  <c r="AC1402" i="3" s="1"/>
  <c r="AB1402" i="3" a="1"/>
  <c r="AB1402" i="3" s="1"/>
  <c r="Z1402" i="3"/>
  <c r="Y1402" i="3"/>
  <c r="X1402" i="3"/>
  <c r="W1402" i="3"/>
  <c r="V1402" i="3"/>
  <c r="U1402" i="3"/>
  <c r="T1402" i="3"/>
  <c r="S1402" i="3"/>
  <c r="R1402" i="3"/>
  <c r="Q1402" i="3"/>
  <c r="O1402" i="3"/>
  <c r="N1402" i="3"/>
  <c r="N1402" i="3" a="1"/>
  <c r="M1402" i="3"/>
  <c r="L1402" i="3" s="1"/>
  <c r="K1402" i="3"/>
  <c r="AX1401" i="3"/>
  <c r="BA1401" i="3" s="1"/>
  <c r="AT1401" i="3"/>
  <c r="AS1401" i="3"/>
  <c r="AQ1401" i="3" s="1"/>
  <c r="AR1401" i="3"/>
  <c r="AP1401" i="3"/>
  <c r="AO1401" i="3"/>
  <c r="AN1401" i="3"/>
  <c r="AL1401" i="3"/>
  <c r="AK1401" i="3"/>
  <c r="AJ1401" i="3"/>
  <c r="AH1401" i="3"/>
  <c r="AG1401" i="3"/>
  <c r="AF1401" i="3"/>
  <c r="AE1401" i="3"/>
  <c r="AI1401" i="3" s="1"/>
  <c r="AC1401" i="3" a="1"/>
  <c r="AC1401" i="3" s="1"/>
  <c r="AB1401" i="3" a="1"/>
  <c r="AB1401" i="3" s="1"/>
  <c r="Z1401" i="3"/>
  <c r="Y1401" i="3"/>
  <c r="X1401" i="3"/>
  <c r="W1401" i="3"/>
  <c r="V1401" i="3"/>
  <c r="U1401" i="3"/>
  <c r="T1401" i="3"/>
  <c r="S1401" i="3"/>
  <c r="R1401" i="3"/>
  <c r="Q1401" i="3"/>
  <c r="O1401" i="3"/>
  <c r="N1401" i="3" a="1"/>
  <c r="N1401" i="3" s="1"/>
  <c r="M1401" i="3"/>
  <c r="L1401" i="3" s="1"/>
  <c r="K1401" i="3"/>
  <c r="BA1400" i="3"/>
  <c r="AY1400" i="3"/>
  <c r="AX1400" i="3"/>
  <c r="AZ1400" i="3" s="1"/>
  <c r="AW1400" i="3"/>
  <c r="AU1400" i="3"/>
  <c r="AT1400" i="3"/>
  <c r="AS1400" i="3"/>
  <c r="AP1400" i="3" s="1"/>
  <c r="AQ1400" i="3"/>
  <c r="AO1400" i="3"/>
  <c r="AM1400" i="3"/>
  <c r="AE1400" i="3"/>
  <c r="AI1400" i="3" s="1"/>
  <c r="AC1400" i="3" a="1"/>
  <c r="AC1400" i="3" s="1"/>
  <c r="AB1400" i="3" a="1"/>
  <c r="AB1400" i="3" s="1"/>
  <c r="Z1400" i="3"/>
  <c r="Y1400" i="3"/>
  <c r="X1400" i="3"/>
  <c r="W1400" i="3"/>
  <c r="V1400" i="3"/>
  <c r="U1400" i="3"/>
  <c r="T1400" i="3"/>
  <c r="S1400" i="3"/>
  <c r="R1400" i="3"/>
  <c r="Q1400" i="3"/>
  <c r="O1400" i="3"/>
  <c r="N1400" i="3"/>
  <c r="N1400" i="3" a="1"/>
  <c r="M1400" i="3"/>
  <c r="L1400" i="3" s="1"/>
  <c r="K1400" i="3"/>
  <c r="AZ1399" i="3"/>
  <c r="AX1399" i="3"/>
  <c r="AY1399" i="3" s="1"/>
  <c r="AV1399" i="3"/>
  <c r="AT1399" i="3"/>
  <c r="AS1399" i="3"/>
  <c r="AR1399" i="3"/>
  <c r="AQ1399" i="3"/>
  <c r="AP1399" i="3"/>
  <c r="AO1399" i="3"/>
  <c r="AN1399" i="3"/>
  <c r="AM1399" i="3"/>
  <c r="AL1399" i="3"/>
  <c r="AJ1399" i="3"/>
  <c r="AH1399" i="3"/>
  <c r="AF1399" i="3"/>
  <c r="AE1399" i="3"/>
  <c r="AI1399" i="3" s="1"/>
  <c r="AC1399" i="3" a="1"/>
  <c r="AC1399" i="3" s="1"/>
  <c r="AB1399" i="3" a="1"/>
  <c r="AB1399" i="3" s="1"/>
  <c r="Z1399" i="3"/>
  <c r="Y1399" i="3"/>
  <c r="X1399" i="3"/>
  <c r="W1399" i="3"/>
  <c r="V1399" i="3"/>
  <c r="U1399" i="3"/>
  <c r="T1399" i="3"/>
  <c r="S1399" i="3"/>
  <c r="R1399" i="3"/>
  <c r="Q1399" i="3"/>
  <c r="O1399" i="3"/>
  <c r="N1399" i="3" a="1"/>
  <c r="N1399" i="3" s="1"/>
  <c r="M1399" i="3"/>
  <c r="L1399" i="3" s="1"/>
  <c r="K1399" i="3"/>
  <c r="BA1398" i="3"/>
  <c r="AZ1398" i="3"/>
  <c r="AY1398" i="3"/>
  <c r="AX1398" i="3"/>
  <c r="AW1398" i="3"/>
  <c r="AV1398" i="3"/>
  <c r="AU1398" i="3"/>
  <c r="AT1398" i="3"/>
  <c r="AS1398" i="3"/>
  <c r="AR1398" i="3" s="1"/>
  <c r="AO1398" i="3"/>
  <c r="AK1398" i="3"/>
  <c r="AG1398" i="3"/>
  <c r="AE1398" i="3"/>
  <c r="AJ1398" i="3" s="1"/>
  <c r="AC1398" i="3" a="1"/>
  <c r="AC1398" i="3" s="1"/>
  <c r="AB1398" i="3" a="1"/>
  <c r="AB1398" i="3" s="1"/>
  <c r="Z1398" i="3"/>
  <c r="Y1398" i="3"/>
  <c r="X1398" i="3"/>
  <c r="W1398" i="3"/>
  <c r="V1398" i="3"/>
  <c r="U1398" i="3"/>
  <c r="T1398" i="3"/>
  <c r="S1398" i="3"/>
  <c r="R1398" i="3"/>
  <c r="Q1398" i="3"/>
  <c r="O1398" i="3"/>
  <c r="N1398" i="3"/>
  <c r="N1398" i="3" a="1"/>
  <c r="M1398" i="3"/>
  <c r="L1398" i="3" s="1"/>
  <c r="K1398" i="3"/>
  <c r="AX1397" i="3"/>
  <c r="BA1397" i="3" s="1"/>
  <c r="AT1397" i="3"/>
  <c r="AS1397" i="3"/>
  <c r="AQ1397" i="3" s="1"/>
  <c r="AR1397" i="3"/>
  <c r="AP1397" i="3"/>
  <c r="AO1397" i="3"/>
  <c r="AN1397" i="3"/>
  <c r="AL1397" i="3"/>
  <c r="AK1397" i="3"/>
  <c r="AJ1397" i="3"/>
  <c r="AH1397" i="3"/>
  <c r="AG1397" i="3"/>
  <c r="AF1397" i="3"/>
  <c r="AE1397" i="3"/>
  <c r="AI1397" i="3" s="1"/>
  <c r="AC1397" i="3" a="1"/>
  <c r="AC1397" i="3" s="1"/>
  <c r="AB1397" i="3" a="1"/>
  <c r="AB1397" i="3" s="1"/>
  <c r="Z1397" i="3"/>
  <c r="Y1397" i="3"/>
  <c r="X1397" i="3"/>
  <c r="W1397" i="3"/>
  <c r="V1397" i="3"/>
  <c r="U1397" i="3"/>
  <c r="T1397" i="3"/>
  <c r="S1397" i="3"/>
  <c r="R1397" i="3"/>
  <c r="Q1397" i="3"/>
  <c r="O1397" i="3"/>
  <c r="N1397" i="3" a="1"/>
  <c r="N1397" i="3" s="1"/>
  <c r="M1397" i="3"/>
  <c r="L1397" i="3" s="1"/>
  <c r="K1397" i="3"/>
  <c r="BA1396" i="3"/>
  <c r="AY1396" i="3"/>
  <c r="AX1396" i="3"/>
  <c r="AZ1396" i="3" s="1"/>
  <c r="AW1396" i="3"/>
  <c r="AU1396" i="3"/>
  <c r="AT1396" i="3"/>
  <c r="AS1396" i="3"/>
  <c r="AP1396" i="3" s="1"/>
  <c r="AQ1396" i="3"/>
  <c r="AO1396" i="3"/>
  <c r="AM1396" i="3"/>
  <c r="AE1396" i="3"/>
  <c r="AC1396" i="3" a="1"/>
  <c r="AC1396" i="3" s="1"/>
  <c r="AB1396" i="3" a="1"/>
  <c r="AB1396" i="3" s="1"/>
  <c r="Z1396" i="3"/>
  <c r="Y1396" i="3"/>
  <c r="X1396" i="3"/>
  <c r="W1396" i="3"/>
  <c r="V1396" i="3"/>
  <c r="U1396" i="3"/>
  <c r="T1396" i="3"/>
  <c r="S1396" i="3"/>
  <c r="R1396" i="3"/>
  <c r="Q1396" i="3"/>
  <c r="O1396" i="3"/>
  <c r="N1396" i="3" a="1"/>
  <c r="N1396" i="3" s="1"/>
  <c r="M1396" i="3"/>
  <c r="L1396" i="3" s="1"/>
  <c r="K1396" i="3"/>
  <c r="AZ1395" i="3"/>
  <c r="AX1395" i="3"/>
  <c r="AY1395" i="3" s="1"/>
  <c r="AV1395" i="3"/>
  <c r="AT1395" i="3"/>
  <c r="AS1395" i="3"/>
  <c r="AR1395" i="3"/>
  <c r="AQ1395" i="3"/>
  <c r="AP1395" i="3"/>
  <c r="AO1395" i="3"/>
  <c r="AN1395" i="3"/>
  <c r="AM1395" i="3"/>
  <c r="AL1395" i="3"/>
  <c r="AJ1395" i="3"/>
  <c r="AH1395" i="3"/>
  <c r="AF1395" i="3"/>
  <c r="AE1395" i="3"/>
  <c r="AI1395" i="3" s="1"/>
  <c r="AC1395" i="3" a="1"/>
  <c r="AC1395" i="3" s="1"/>
  <c r="AB1395" i="3" a="1"/>
  <c r="AB1395" i="3" s="1"/>
  <c r="Z1395" i="3"/>
  <c r="Y1395" i="3"/>
  <c r="X1395" i="3"/>
  <c r="W1395" i="3"/>
  <c r="V1395" i="3"/>
  <c r="U1395" i="3"/>
  <c r="T1395" i="3"/>
  <c r="S1395" i="3"/>
  <c r="R1395" i="3"/>
  <c r="Q1395" i="3"/>
  <c r="O1395" i="3"/>
  <c r="N1395" i="3" a="1"/>
  <c r="N1395" i="3" s="1"/>
  <c r="M1395" i="3"/>
  <c r="L1395" i="3" s="1"/>
  <c r="K1395" i="3"/>
  <c r="BA1394" i="3"/>
  <c r="AZ1394" i="3"/>
  <c r="AY1394" i="3"/>
  <c r="AX1394" i="3"/>
  <c r="AW1394" i="3"/>
  <c r="AV1394" i="3"/>
  <c r="AU1394" i="3"/>
  <c r="AT1394" i="3"/>
  <c r="AS1394" i="3"/>
  <c r="AO1394" i="3"/>
  <c r="AK1394" i="3"/>
  <c r="AG1394" i="3"/>
  <c r="AE1394" i="3"/>
  <c r="AJ1394" i="3" s="1"/>
  <c r="AC1394" i="3" a="1"/>
  <c r="AC1394" i="3" s="1"/>
  <c r="AB1394" i="3" a="1"/>
  <c r="AB1394" i="3" s="1"/>
  <c r="Z1394" i="3"/>
  <c r="Y1394" i="3"/>
  <c r="X1394" i="3"/>
  <c r="W1394" i="3"/>
  <c r="V1394" i="3"/>
  <c r="U1394" i="3"/>
  <c r="T1394" i="3"/>
  <c r="S1394" i="3"/>
  <c r="R1394" i="3"/>
  <c r="Q1394" i="3"/>
  <c r="O1394" i="3"/>
  <c r="N1394" i="3" a="1"/>
  <c r="N1394" i="3" s="1"/>
  <c r="M1394" i="3"/>
  <c r="L1394" i="3" s="1"/>
  <c r="K1394" i="3"/>
  <c r="AX1393" i="3"/>
  <c r="AT1393" i="3" s="1"/>
  <c r="AS1393" i="3"/>
  <c r="AQ1393" i="3" s="1"/>
  <c r="AR1393" i="3"/>
  <c r="AP1393" i="3"/>
  <c r="AO1393" i="3"/>
  <c r="AN1393" i="3"/>
  <c r="AL1393" i="3"/>
  <c r="AK1393" i="3"/>
  <c r="AJ1393" i="3"/>
  <c r="AH1393" i="3"/>
  <c r="AG1393" i="3"/>
  <c r="AF1393" i="3"/>
  <c r="AE1393" i="3"/>
  <c r="AI1393" i="3" s="1"/>
  <c r="AC1393" i="3" a="1"/>
  <c r="AC1393" i="3" s="1"/>
  <c r="AB1393" i="3" a="1"/>
  <c r="AB1393" i="3" s="1"/>
  <c r="Z1393" i="3"/>
  <c r="Y1393" i="3"/>
  <c r="X1393" i="3"/>
  <c r="W1393" i="3"/>
  <c r="V1393" i="3"/>
  <c r="U1393" i="3"/>
  <c r="T1393" i="3"/>
  <c r="S1393" i="3"/>
  <c r="R1393" i="3"/>
  <c r="Q1393" i="3"/>
  <c r="O1393" i="3"/>
  <c r="N1393" i="3" a="1"/>
  <c r="N1393" i="3" s="1"/>
  <c r="M1393" i="3"/>
  <c r="L1393" i="3" s="1"/>
  <c r="K1393" i="3"/>
  <c r="BA1392" i="3"/>
  <c r="AY1392" i="3"/>
  <c r="AX1392" i="3"/>
  <c r="AZ1392" i="3" s="1"/>
  <c r="AW1392" i="3"/>
  <c r="AU1392" i="3"/>
  <c r="AT1392" i="3"/>
  <c r="AS1392" i="3"/>
  <c r="AP1392" i="3" s="1"/>
  <c r="AQ1392" i="3"/>
  <c r="AO1392" i="3"/>
  <c r="AM1392" i="3"/>
  <c r="AE1392" i="3"/>
  <c r="AI1392" i="3" s="1"/>
  <c r="AC1392" i="3" a="1"/>
  <c r="AC1392" i="3" s="1"/>
  <c r="AB1392" i="3" a="1"/>
  <c r="AB1392" i="3" s="1"/>
  <c r="Z1392" i="3"/>
  <c r="Y1392" i="3"/>
  <c r="X1392" i="3"/>
  <c r="W1392" i="3"/>
  <c r="V1392" i="3"/>
  <c r="U1392" i="3"/>
  <c r="T1392" i="3"/>
  <c r="S1392" i="3"/>
  <c r="R1392" i="3"/>
  <c r="Q1392" i="3"/>
  <c r="O1392" i="3"/>
  <c r="N1392" i="3" a="1"/>
  <c r="N1392" i="3" s="1"/>
  <c r="M1392" i="3"/>
  <c r="L1392" i="3" s="1"/>
  <c r="K1392" i="3"/>
  <c r="AZ1391" i="3"/>
  <c r="AX1391" i="3"/>
  <c r="AY1391" i="3" s="1"/>
  <c r="AV1391" i="3"/>
  <c r="AT1391" i="3"/>
  <c r="AS1391" i="3"/>
  <c r="AR1391" i="3"/>
  <c r="AQ1391" i="3"/>
  <c r="AP1391" i="3"/>
  <c r="AO1391" i="3"/>
  <c r="AN1391" i="3"/>
  <c r="AM1391" i="3"/>
  <c r="AL1391" i="3"/>
  <c r="AJ1391" i="3"/>
  <c r="AH1391" i="3"/>
  <c r="AF1391" i="3"/>
  <c r="AE1391" i="3"/>
  <c r="AI1391" i="3" s="1"/>
  <c r="AC1391" i="3" a="1"/>
  <c r="AC1391" i="3" s="1"/>
  <c r="AB1391" i="3" a="1"/>
  <c r="AB1391" i="3" s="1"/>
  <c r="Z1391" i="3"/>
  <c r="Y1391" i="3"/>
  <c r="X1391" i="3"/>
  <c r="W1391" i="3"/>
  <c r="V1391" i="3"/>
  <c r="U1391" i="3"/>
  <c r="T1391" i="3"/>
  <c r="S1391" i="3"/>
  <c r="R1391" i="3"/>
  <c r="Q1391" i="3"/>
  <c r="O1391" i="3"/>
  <c r="N1391" i="3" a="1"/>
  <c r="N1391" i="3" s="1"/>
  <c r="M1391" i="3"/>
  <c r="L1391" i="3" s="1"/>
  <c r="K1391" i="3"/>
  <c r="BA1390" i="3"/>
  <c r="AZ1390" i="3"/>
  <c r="AY1390" i="3"/>
  <c r="AX1390" i="3"/>
  <c r="AW1390" i="3"/>
  <c r="AV1390" i="3"/>
  <c r="AU1390" i="3"/>
  <c r="AT1390" i="3"/>
  <c r="AS1390" i="3"/>
  <c r="AO1390" i="3"/>
  <c r="AK1390" i="3"/>
  <c r="AG1390" i="3"/>
  <c r="AE1390" i="3"/>
  <c r="AJ1390" i="3" s="1"/>
  <c r="AC1390" i="3" a="1"/>
  <c r="AC1390" i="3" s="1"/>
  <c r="AB1390" i="3" a="1"/>
  <c r="AB1390" i="3" s="1"/>
  <c r="Z1390" i="3"/>
  <c r="Y1390" i="3"/>
  <c r="X1390" i="3"/>
  <c r="W1390" i="3"/>
  <c r="V1390" i="3"/>
  <c r="U1390" i="3"/>
  <c r="T1390" i="3"/>
  <c r="S1390" i="3"/>
  <c r="R1390" i="3"/>
  <c r="Q1390" i="3"/>
  <c r="O1390" i="3"/>
  <c r="N1390" i="3"/>
  <c r="N1390" i="3" a="1"/>
  <c r="M1390" i="3"/>
  <c r="L1390" i="3" s="1"/>
  <c r="K1390" i="3"/>
  <c r="AX1389" i="3"/>
  <c r="AT1389" i="3" s="1"/>
  <c r="AS1389" i="3"/>
  <c r="AQ1389" i="3" s="1"/>
  <c r="AR1389" i="3"/>
  <c r="AP1389" i="3"/>
  <c r="AO1389" i="3"/>
  <c r="AN1389" i="3"/>
  <c r="AL1389" i="3"/>
  <c r="AK1389" i="3"/>
  <c r="AJ1389" i="3"/>
  <c r="AH1389" i="3"/>
  <c r="AG1389" i="3"/>
  <c r="AF1389" i="3"/>
  <c r="AE1389" i="3"/>
  <c r="AI1389" i="3" s="1"/>
  <c r="AC1389" i="3" a="1"/>
  <c r="AC1389" i="3" s="1"/>
  <c r="AB1389" i="3" a="1"/>
  <c r="AB1389" i="3" s="1"/>
  <c r="Z1389" i="3"/>
  <c r="Y1389" i="3"/>
  <c r="X1389" i="3"/>
  <c r="W1389" i="3"/>
  <c r="V1389" i="3"/>
  <c r="U1389" i="3"/>
  <c r="T1389" i="3"/>
  <c r="S1389" i="3"/>
  <c r="R1389" i="3"/>
  <c r="Q1389" i="3"/>
  <c r="O1389" i="3"/>
  <c r="N1389" i="3" a="1"/>
  <c r="N1389" i="3" s="1"/>
  <c r="M1389" i="3"/>
  <c r="L1389" i="3" s="1"/>
  <c r="K1389" i="3"/>
  <c r="BA1388" i="3"/>
  <c r="AY1388" i="3"/>
  <c r="AX1388" i="3"/>
  <c r="AZ1388" i="3" s="1"/>
  <c r="AW1388" i="3"/>
  <c r="AU1388" i="3"/>
  <c r="AT1388" i="3"/>
  <c r="AS1388" i="3"/>
  <c r="AP1388" i="3" s="1"/>
  <c r="AQ1388" i="3"/>
  <c r="AO1388" i="3"/>
  <c r="AM1388" i="3"/>
  <c r="AE1388" i="3"/>
  <c r="AC1388" i="3" a="1"/>
  <c r="AC1388" i="3" s="1"/>
  <c r="AB1388" i="3" a="1"/>
  <c r="AB1388" i="3" s="1"/>
  <c r="Z1388" i="3"/>
  <c r="Y1388" i="3"/>
  <c r="X1388" i="3"/>
  <c r="W1388" i="3"/>
  <c r="V1388" i="3"/>
  <c r="U1388" i="3"/>
  <c r="T1388" i="3"/>
  <c r="S1388" i="3"/>
  <c r="R1388" i="3"/>
  <c r="Q1388" i="3"/>
  <c r="O1388" i="3"/>
  <c r="N1388" i="3" a="1"/>
  <c r="N1388" i="3" s="1"/>
  <c r="M1388" i="3"/>
  <c r="L1388" i="3" s="1"/>
  <c r="K1388" i="3"/>
  <c r="BA1387" i="3"/>
  <c r="AZ1387" i="3"/>
  <c r="AX1387" i="3"/>
  <c r="AY1387" i="3" s="1"/>
  <c r="AW1387" i="3"/>
  <c r="AV1387" i="3"/>
  <c r="AT1387" i="3"/>
  <c r="AS1387" i="3"/>
  <c r="AR1387" i="3"/>
  <c r="AN1387" i="3"/>
  <c r="AK1387" i="3"/>
  <c r="AJ1387" i="3"/>
  <c r="AH1387" i="3"/>
  <c r="AG1387" i="3"/>
  <c r="AF1387" i="3"/>
  <c r="AE1387" i="3"/>
  <c r="AI1387" i="3" s="1"/>
  <c r="AC1387" i="3" a="1"/>
  <c r="AC1387" i="3" s="1"/>
  <c r="AB1387" i="3" a="1"/>
  <c r="AB1387" i="3" s="1"/>
  <c r="Z1387" i="3"/>
  <c r="Y1387" i="3"/>
  <c r="X1387" i="3"/>
  <c r="W1387" i="3"/>
  <c r="V1387" i="3"/>
  <c r="U1387" i="3"/>
  <c r="T1387" i="3"/>
  <c r="S1387" i="3"/>
  <c r="R1387" i="3"/>
  <c r="Q1387" i="3"/>
  <c r="O1387" i="3"/>
  <c r="N1387" i="3"/>
  <c r="N1387" i="3" a="1"/>
  <c r="M1387" i="3"/>
  <c r="L1387" i="3" s="1"/>
  <c r="K1387" i="3"/>
  <c r="AX1386" i="3"/>
  <c r="AW1386" i="3" s="1"/>
  <c r="AT1386" i="3"/>
  <c r="AS1386" i="3"/>
  <c r="AP1386" i="3"/>
  <c r="AO1386" i="3"/>
  <c r="AL1386" i="3"/>
  <c r="AK1386" i="3"/>
  <c r="AH1386" i="3"/>
  <c r="AG1386" i="3"/>
  <c r="AE1386" i="3"/>
  <c r="AJ1386" i="3" s="1"/>
  <c r="AC1386" i="3" a="1"/>
  <c r="AC1386" i="3" s="1"/>
  <c r="AB1386" i="3" a="1"/>
  <c r="AB1386" i="3" s="1"/>
  <c r="Z1386" i="3"/>
  <c r="Y1386" i="3"/>
  <c r="X1386" i="3"/>
  <c r="W1386" i="3"/>
  <c r="V1386" i="3"/>
  <c r="U1386" i="3"/>
  <c r="T1386" i="3"/>
  <c r="S1386" i="3"/>
  <c r="R1386" i="3"/>
  <c r="Q1386" i="3"/>
  <c r="O1386" i="3"/>
  <c r="N1386" i="3"/>
  <c r="N1386" i="3" a="1"/>
  <c r="M1386" i="3"/>
  <c r="L1386" i="3" s="1"/>
  <c r="K1386" i="3"/>
  <c r="AY1385" i="3"/>
  <c r="AX1385" i="3"/>
  <c r="AU1385" i="3"/>
  <c r="AS1385" i="3"/>
  <c r="AR1385" i="3"/>
  <c r="AQ1385" i="3"/>
  <c r="AP1385" i="3"/>
  <c r="AO1385" i="3"/>
  <c r="AN1385" i="3"/>
  <c r="AM1385" i="3"/>
  <c r="AL1385" i="3"/>
  <c r="AE1385" i="3"/>
  <c r="AI1385" i="3" s="1"/>
  <c r="AC1385" i="3" a="1"/>
  <c r="AC1385" i="3" s="1"/>
  <c r="AB1385" i="3" a="1"/>
  <c r="AB1385" i="3" s="1"/>
  <c r="Z1385" i="3"/>
  <c r="Y1385" i="3"/>
  <c r="X1385" i="3"/>
  <c r="W1385" i="3"/>
  <c r="V1385" i="3"/>
  <c r="U1385" i="3"/>
  <c r="T1385" i="3"/>
  <c r="S1385" i="3"/>
  <c r="R1385" i="3"/>
  <c r="Q1385" i="3"/>
  <c r="O1385" i="3"/>
  <c r="N1385" i="3" a="1"/>
  <c r="N1385" i="3" s="1"/>
  <c r="M1385" i="3"/>
  <c r="L1385" i="3" s="1"/>
  <c r="K1385" i="3"/>
  <c r="BA1384" i="3"/>
  <c r="AZ1384" i="3"/>
  <c r="AY1384" i="3"/>
  <c r="AX1384" i="3"/>
  <c r="AW1384" i="3"/>
  <c r="AV1384" i="3"/>
  <c r="AU1384" i="3"/>
  <c r="AT1384" i="3"/>
  <c r="AS1384" i="3"/>
  <c r="AP1384" i="3" s="1"/>
  <c r="AR1384" i="3"/>
  <c r="AQ1384" i="3"/>
  <c r="AO1384" i="3"/>
  <c r="AN1384" i="3"/>
  <c r="AM1384" i="3"/>
  <c r="AJ1384" i="3"/>
  <c r="AI1384" i="3"/>
  <c r="AF1384" i="3"/>
  <c r="AE1384" i="3"/>
  <c r="AC1384" i="3" a="1"/>
  <c r="AC1384" i="3" s="1"/>
  <c r="AB1384" i="3" a="1"/>
  <c r="AB1384" i="3" s="1"/>
  <c r="Z1384" i="3"/>
  <c r="Y1384" i="3"/>
  <c r="X1384" i="3"/>
  <c r="W1384" i="3"/>
  <c r="V1384" i="3"/>
  <c r="U1384" i="3"/>
  <c r="T1384" i="3"/>
  <c r="S1384" i="3"/>
  <c r="R1384" i="3"/>
  <c r="Q1384" i="3"/>
  <c r="O1384" i="3"/>
  <c r="N1384" i="3" a="1"/>
  <c r="N1384" i="3" s="1"/>
  <c r="M1384" i="3"/>
  <c r="L1384" i="3" s="1"/>
  <c r="K1384" i="3"/>
  <c r="BA1383" i="3"/>
  <c r="AZ1383" i="3"/>
  <c r="AX1383" i="3"/>
  <c r="AY1383" i="3" s="1"/>
  <c r="AW1383" i="3"/>
  <c r="AV1383" i="3"/>
  <c r="AT1383" i="3"/>
  <c r="AS1383" i="3"/>
  <c r="AR1383" i="3"/>
  <c r="AO1383" i="3"/>
  <c r="AN1383" i="3"/>
  <c r="AK1383" i="3"/>
  <c r="AJ1383" i="3"/>
  <c r="AH1383" i="3"/>
  <c r="AG1383" i="3"/>
  <c r="AF1383" i="3"/>
  <c r="AE1383" i="3"/>
  <c r="AI1383" i="3" s="1"/>
  <c r="AC1383" i="3" a="1"/>
  <c r="AC1383" i="3" s="1"/>
  <c r="AB1383" i="3" a="1"/>
  <c r="AB1383" i="3" s="1"/>
  <c r="Z1383" i="3"/>
  <c r="Y1383" i="3"/>
  <c r="X1383" i="3"/>
  <c r="W1383" i="3"/>
  <c r="V1383" i="3"/>
  <c r="U1383" i="3"/>
  <c r="T1383" i="3"/>
  <c r="S1383" i="3"/>
  <c r="R1383" i="3"/>
  <c r="Q1383" i="3"/>
  <c r="O1383" i="3"/>
  <c r="N1383" i="3"/>
  <c r="N1383" i="3" a="1"/>
  <c r="M1383" i="3"/>
  <c r="L1383" i="3" s="1"/>
  <c r="K1383" i="3"/>
  <c r="AX1382" i="3"/>
  <c r="AW1382" i="3" s="1"/>
  <c r="AS1382" i="3"/>
  <c r="AP1382" i="3"/>
  <c r="AL1382" i="3"/>
  <c r="AK1382" i="3"/>
  <c r="AH1382" i="3"/>
  <c r="AG1382" i="3"/>
  <c r="AE1382" i="3"/>
  <c r="AJ1382" i="3" s="1"/>
  <c r="AC1382" i="3" a="1"/>
  <c r="AC1382" i="3" s="1"/>
  <c r="AB1382" i="3" a="1"/>
  <c r="AB1382" i="3" s="1"/>
  <c r="Z1382" i="3"/>
  <c r="Y1382" i="3"/>
  <c r="X1382" i="3"/>
  <c r="W1382" i="3"/>
  <c r="V1382" i="3"/>
  <c r="U1382" i="3"/>
  <c r="T1382" i="3"/>
  <c r="S1382" i="3"/>
  <c r="R1382" i="3"/>
  <c r="Q1382" i="3"/>
  <c r="O1382" i="3"/>
  <c r="N1382" i="3" a="1"/>
  <c r="N1382" i="3" s="1"/>
  <c r="M1382" i="3"/>
  <c r="L1382" i="3" s="1"/>
  <c r="K1382" i="3"/>
  <c r="AY1381" i="3"/>
  <c r="AX1381" i="3"/>
  <c r="AU1381" i="3"/>
  <c r="AT1381" i="3"/>
  <c r="AS1381" i="3"/>
  <c r="AR1381" i="3"/>
  <c r="AQ1381" i="3"/>
  <c r="AP1381" i="3"/>
  <c r="AO1381" i="3"/>
  <c r="AN1381" i="3"/>
  <c r="AM1381" i="3"/>
  <c r="AL1381" i="3"/>
  <c r="AI1381" i="3"/>
  <c r="AE1381" i="3"/>
  <c r="AC1381" i="3" a="1"/>
  <c r="AC1381" i="3" s="1"/>
  <c r="AB1381" i="3" a="1"/>
  <c r="AB1381" i="3" s="1"/>
  <c r="Z1381" i="3"/>
  <c r="Y1381" i="3"/>
  <c r="X1381" i="3"/>
  <c r="W1381" i="3"/>
  <c r="V1381" i="3"/>
  <c r="U1381" i="3"/>
  <c r="T1381" i="3"/>
  <c r="S1381" i="3"/>
  <c r="R1381" i="3"/>
  <c r="Q1381" i="3"/>
  <c r="O1381" i="3"/>
  <c r="N1381" i="3" a="1"/>
  <c r="N1381" i="3" s="1"/>
  <c r="M1381" i="3"/>
  <c r="L1381" i="3" s="1"/>
  <c r="K1381" i="3"/>
  <c r="BA1380" i="3"/>
  <c r="AZ1380" i="3"/>
  <c r="AY1380" i="3"/>
  <c r="AX1380" i="3"/>
  <c r="AW1380" i="3"/>
  <c r="AV1380" i="3"/>
  <c r="AU1380" i="3"/>
  <c r="AT1380" i="3"/>
  <c r="AS1380" i="3"/>
  <c r="AP1380" i="3" s="1"/>
  <c r="AR1380" i="3"/>
  <c r="AQ1380" i="3"/>
  <c r="AO1380" i="3"/>
  <c r="AN1380" i="3"/>
  <c r="AM1380" i="3"/>
  <c r="AJ1380" i="3"/>
  <c r="AF1380" i="3"/>
  <c r="AE1380" i="3"/>
  <c r="AC1380" i="3" a="1"/>
  <c r="AC1380" i="3" s="1"/>
  <c r="AB1380" i="3" a="1"/>
  <c r="AB1380" i="3" s="1"/>
  <c r="Z1380" i="3"/>
  <c r="Y1380" i="3"/>
  <c r="X1380" i="3"/>
  <c r="W1380" i="3"/>
  <c r="V1380" i="3"/>
  <c r="U1380" i="3"/>
  <c r="T1380" i="3"/>
  <c r="S1380" i="3"/>
  <c r="R1380" i="3"/>
  <c r="Q1380" i="3"/>
  <c r="O1380" i="3"/>
  <c r="N1380" i="3" a="1"/>
  <c r="N1380" i="3" s="1"/>
  <c r="M1380" i="3"/>
  <c r="L1380" i="3" s="1"/>
  <c r="K1380" i="3"/>
  <c r="BA1379" i="3"/>
  <c r="AZ1379" i="3"/>
  <c r="AX1379" i="3"/>
  <c r="AY1379" i="3" s="1"/>
  <c r="AW1379" i="3"/>
  <c r="AV1379" i="3"/>
  <c r="AT1379" i="3"/>
  <c r="AS1379" i="3"/>
  <c r="AR1379" i="3"/>
  <c r="AN1379" i="3"/>
  <c r="AK1379" i="3"/>
  <c r="AJ1379" i="3"/>
  <c r="AH1379" i="3"/>
  <c r="AG1379" i="3"/>
  <c r="AF1379" i="3"/>
  <c r="AE1379" i="3"/>
  <c r="AI1379" i="3" s="1"/>
  <c r="AC1379" i="3" a="1"/>
  <c r="AC1379" i="3" s="1"/>
  <c r="AB1379" i="3" a="1"/>
  <c r="AB1379" i="3" s="1"/>
  <c r="Z1379" i="3"/>
  <c r="Y1379" i="3"/>
  <c r="X1379" i="3"/>
  <c r="W1379" i="3"/>
  <c r="V1379" i="3"/>
  <c r="U1379" i="3"/>
  <c r="T1379" i="3"/>
  <c r="S1379" i="3"/>
  <c r="R1379" i="3"/>
  <c r="Q1379" i="3"/>
  <c r="O1379" i="3"/>
  <c r="N1379" i="3" a="1"/>
  <c r="N1379" i="3" s="1"/>
  <c r="M1379" i="3"/>
  <c r="L1379" i="3" s="1"/>
  <c r="K1379" i="3"/>
  <c r="AX1378" i="3"/>
  <c r="AW1378" i="3" s="1"/>
  <c r="AT1378" i="3"/>
  <c r="AS1378" i="3"/>
  <c r="AP1378" i="3"/>
  <c r="AO1378" i="3"/>
  <c r="AL1378" i="3"/>
  <c r="AK1378" i="3"/>
  <c r="AH1378" i="3"/>
  <c r="AG1378" i="3"/>
  <c r="AE1378" i="3"/>
  <c r="AJ1378" i="3" s="1"/>
  <c r="AC1378" i="3" a="1"/>
  <c r="AC1378" i="3" s="1"/>
  <c r="AB1378" i="3" a="1"/>
  <c r="AB1378" i="3" s="1"/>
  <c r="Z1378" i="3"/>
  <c r="Y1378" i="3"/>
  <c r="X1378" i="3"/>
  <c r="W1378" i="3"/>
  <c r="V1378" i="3"/>
  <c r="U1378" i="3"/>
  <c r="T1378" i="3"/>
  <c r="S1378" i="3"/>
  <c r="R1378" i="3"/>
  <c r="Q1378" i="3"/>
  <c r="O1378" i="3"/>
  <c r="N1378" i="3"/>
  <c r="N1378" i="3" a="1"/>
  <c r="M1378" i="3"/>
  <c r="L1378" i="3" s="1"/>
  <c r="K1378" i="3"/>
  <c r="AY1377" i="3"/>
  <c r="AX1377" i="3"/>
  <c r="AU1377" i="3"/>
  <c r="AS1377" i="3"/>
  <c r="AR1377" i="3"/>
  <c r="AQ1377" i="3"/>
  <c r="AP1377" i="3"/>
  <c r="AO1377" i="3"/>
  <c r="AN1377" i="3"/>
  <c r="AM1377" i="3"/>
  <c r="AL1377" i="3"/>
  <c r="AE1377" i="3"/>
  <c r="AI1377" i="3" s="1"/>
  <c r="AC1377" i="3" a="1"/>
  <c r="AC1377" i="3" s="1"/>
  <c r="AB1377" i="3" a="1"/>
  <c r="AB1377" i="3" s="1"/>
  <c r="Z1377" i="3"/>
  <c r="Y1377" i="3"/>
  <c r="X1377" i="3"/>
  <c r="W1377" i="3"/>
  <c r="V1377" i="3"/>
  <c r="U1377" i="3"/>
  <c r="T1377" i="3"/>
  <c r="S1377" i="3"/>
  <c r="R1377" i="3"/>
  <c r="Q1377" i="3"/>
  <c r="O1377" i="3"/>
  <c r="N1377" i="3" a="1"/>
  <c r="N1377" i="3" s="1"/>
  <c r="M1377" i="3"/>
  <c r="L1377" i="3" s="1"/>
  <c r="K1377" i="3"/>
  <c r="BA1376" i="3"/>
  <c r="AZ1376" i="3"/>
  <c r="AY1376" i="3"/>
  <c r="AX1376" i="3"/>
  <c r="AW1376" i="3"/>
  <c r="AV1376" i="3"/>
  <c r="AU1376" i="3"/>
  <c r="AT1376" i="3"/>
  <c r="AS1376" i="3"/>
  <c r="AP1376" i="3" s="1"/>
  <c r="AR1376" i="3"/>
  <c r="AQ1376" i="3"/>
  <c r="AO1376" i="3"/>
  <c r="AN1376" i="3"/>
  <c r="AM1376" i="3"/>
  <c r="AJ1376" i="3"/>
  <c r="AF1376" i="3"/>
  <c r="AE1376" i="3"/>
  <c r="AI1376" i="3" s="1"/>
  <c r="AC1376" i="3" a="1"/>
  <c r="AC1376" i="3" s="1"/>
  <c r="AB1376" i="3" a="1"/>
  <c r="AB1376" i="3" s="1"/>
  <c r="Z1376" i="3"/>
  <c r="Y1376" i="3"/>
  <c r="X1376" i="3"/>
  <c r="W1376" i="3"/>
  <c r="V1376" i="3"/>
  <c r="U1376" i="3"/>
  <c r="T1376" i="3"/>
  <c r="S1376" i="3"/>
  <c r="R1376" i="3"/>
  <c r="Q1376" i="3"/>
  <c r="O1376" i="3"/>
  <c r="N1376" i="3" a="1"/>
  <c r="N1376" i="3" s="1"/>
  <c r="M1376" i="3"/>
  <c r="L1376" i="3" s="1"/>
  <c r="K1376" i="3"/>
  <c r="BA1375" i="3"/>
  <c r="AZ1375" i="3"/>
  <c r="AX1375" i="3"/>
  <c r="AY1375" i="3" s="1"/>
  <c r="AW1375" i="3"/>
  <c r="AV1375" i="3"/>
  <c r="AT1375" i="3"/>
  <c r="AS1375" i="3"/>
  <c r="AO1375" i="3" s="1"/>
  <c r="AR1375" i="3"/>
  <c r="AN1375" i="3"/>
  <c r="AK1375" i="3"/>
  <c r="AJ1375" i="3"/>
  <c r="AH1375" i="3"/>
  <c r="AG1375" i="3"/>
  <c r="AF1375" i="3"/>
  <c r="AE1375" i="3"/>
  <c r="AI1375" i="3" s="1"/>
  <c r="AC1375" i="3" a="1"/>
  <c r="AC1375" i="3" s="1"/>
  <c r="AB1375" i="3" a="1"/>
  <c r="AB1375" i="3" s="1"/>
  <c r="Z1375" i="3"/>
  <c r="Y1375" i="3"/>
  <c r="X1375" i="3"/>
  <c r="W1375" i="3"/>
  <c r="V1375" i="3"/>
  <c r="U1375" i="3"/>
  <c r="T1375" i="3"/>
  <c r="S1375" i="3"/>
  <c r="R1375" i="3"/>
  <c r="Q1375" i="3"/>
  <c r="O1375" i="3"/>
  <c r="N1375" i="3" a="1"/>
  <c r="N1375" i="3" s="1"/>
  <c r="M1375" i="3"/>
  <c r="L1375" i="3" s="1"/>
  <c r="K1375" i="3"/>
  <c r="AX1374" i="3"/>
  <c r="AW1374" i="3" s="1"/>
  <c r="AS1374" i="3"/>
  <c r="AP1374" i="3"/>
  <c r="AO1374" i="3"/>
  <c r="AL1374" i="3"/>
  <c r="AK1374" i="3"/>
  <c r="AH1374" i="3"/>
  <c r="AG1374" i="3"/>
  <c r="AE1374" i="3"/>
  <c r="AJ1374" i="3" s="1"/>
  <c r="AC1374" i="3" a="1"/>
  <c r="AC1374" i="3" s="1"/>
  <c r="AB1374" i="3" a="1"/>
  <c r="AB1374" i="3" s="1"/>
  <c r="Z1374" i="3"/>
  <c r="Y1374" i="3"/>
  <c r="X1374" i="3"/>
  <c r="W1374" i="3"/>
  <c r="V1374" i="3"/>
  <c r="U1374" i="3"/>
  <c r="T1374" i="3"/>
  <c r="S1374" i="3"/>
  <c r="R1374" i="3"/>
  <c r="Q1374" i="3"/>
  <c r="O1374" i="3"/>
  <c r="N1374" i="3" a="1"/>
  <c r="N1374" i="3" s="1"/>
  <c r="M1374" i="3"/>
  <c r="L1374" i="3" s="1"/>
  <c r="K1374" i="3"/>
  <c r="AY1373" i="3"/>
  <c r="AX1373" i="3"/>
  <c r="AT1373" i="3" s="1"/>
  <c r="AU1373" i="3"/>
  <c r="AS1373" i="3"/>
  <c r="AR1373" i="3"/>
  <c r="AQ1373" i="3"/>
  <c r="AP1373" i="3"/>
  <c r="AO1373" i="3"/>
  <c r="AN1373" i="3"/>
  <c r="AM1373" i="3"/>
  <c r="AL1373" i="3"/>
  <c r="AI1373" i="3"/>
  <c r="AE1373" i="3"/>
  <c r="AC1373" i="3" a="1"/>
  <c r="AC1373" i="3" s="1"/>
  <c r="AB1373" i="3" a="1"/>
  <c r="AB1373" i="3" s="1"/>
  <c r="Z1373" i="3"/>
  <c r="Y1373" i="3"/>
  <c r="X1373" i="3"/>
  <c r="W1373" i="3"/>
  <c r="V1373" i="3"/>
  <c r="U1373" i="3"/>
  <c r="T1373" i="3"/>
  <c r="S1373" i="3"/>
  <c r="R1373" i="3"/>
  <c r="Q1373" i="3"/>
  <c r="O1373" i="3"/>
  <c r="N1373" i="3" a="1"/>
  <c r="N1373" i="3" s="1"/>
  <c r="M1373" i="3"/>
  <c r="L1373" i="3" s="1"/>
  <c r="K1373" i="3"/>
  <c r="BA1372" i="3"/>
  <c r="AZ1372" i="3"/>
  <c r="AY1372" i="3"/>
  <c r="AX1372" i="3"/>
  <c r="AW1372" i="3"/>
  <c r="AV1372" i="3"/>
  <c r="AU1372" i="3"/>
  <c r="AT1372" i="3"/>
  <c r="AS1372" i="3"/>
  <c r="AP1372" i="3" s="1"/>
  <c r="AR1372" i="3"/>
  <c r="AQ1372" i="3"/>
  <c r="AO1372" i="3"/>
  <c r="AN1372" i="3"/>
  <c r="AM1372" i="3"/>
  <c r="AJ1372" i="3"/>
  <c r="AI1372" i="3"/>
  <c r="AF1372" i="3"/>
  <c r="AE1372" i="3"/>
  <c r="AC1372" i="3" a="1"/>
  <c r="AC1372" i="3" s="1"/>
  <c r="AB1372" i="3" a="1"/>
  <c r="AB1372" i="3" s="1"/>
  <c r="Z1372" i="3"/>
  <c r="Y1372" i="3"/>
  <c r="X1372" i="3"/>
  <c r="W1372" i="3"/>
  <c r="V1372" i="3"/>
  <c r="U1372" i="3"/>
  <c r="T1372" i="3"/>
  <c r="S1372" i="3"/>
  <c r="R1372" i="3"/>
  <c r="Q1372" i="3"/>
  <c r="O1372" i="3"/>
  <c r="N1372" i="3" a="1"/>
  <c r="N1372" i="3" s="1"/>
  <c r="M1372" i="3"/>
  <c r="L1372" i="3" s="1"/>
  <c r="K1372" i="3"/>
  <c r="BA1371" i="3"/>
  <c r="AZ1371" i="3"/>
  <c r="AX1371" i="3"/>
  <c r="AY1371" i="3" s="1"/>
  <c r="AW1371" i="3"/>
  <c r="AV1371" i="3"/>
  <c r="AT1371" i="3"/>
  <c r="AS1371" i="3"/>
  <c r="AR1371" i="3"/>
  <c r="AO1371" i="3"/>
  <c r="AN1371" i="3"/>
  <c r="AK1371" i="3"/>
  <c r="AJ1371" i="3"/>
  <c r="AH1371" i="3"/>
  <c r="AG1371" i="3"/>
  <c r="AF1371" i="3"/>
  <c r="AE1371" i="3"/>
  <c r="AI1371" i="3" s="1"/>
  <c r="AC1371" i="3" a="1"/>
  <c r="AC1371" i="3" s="1"/>
  <c r="AB1371" i="3" a="1"/>
  <c r="AB1371" i="3" s="1"/>
  <c r="Z1371" i="3"/>
  <c r="Y1371" i="3"/>
  <c r="X1371" i="3"/>
  <c r="W1371" i="3"/>
  <c r="V1371" i="3"/>
  <c r="U1371" i="3"/>
  <c r="T1371" i="3"/>
  <c r="S1371" i="3"/>
  <c r="R1371" i="3"/>
  <c r="Q1371" i="3"/>
  <c r="O1371" i="3"/>
  <c r="N1371" i="3"/>
  <c r="N1371" i="3" a="1"/>
  <c r="M1371" i="3"/>
  <c r="L1371" i="3" s="1"/>
  <c r="K1371" i="3"/>
  <c r="BA1370" i="3"/>
  <c r="AY1370" i="3"/>
  <c r="AX1370" i="3"/>
  <c r="AW1370" i="3"/>
  <c r="AU1370" i="3"/>
  <c r="AT1370" i="3"/>
  <c r="AS1370" i="3"/>
  <c r="AQ1370" i="3"/>
  <c r="AP1370" i="3"/>
  <c r="AO1370" i="3"/>
  <c r="AM1370" i="3"/>
  <c r="AL1370" i="3"/>
  <c r="AI1370" i="3"/>
  <c r="AG1370" i="3"/>
  <c r="AE1370" i="3"/>
  <c r="AH1370" i="3" s="1"/>
  <c r="AC1370" i="3" a="1"/>
  <c r="AC1370" i="3" s="1"/>
  <c r="AB1370" i="3" a="1"/>
  <c r="AB1370" i="3" s="1"/>
  <c r="Z1370" i="3"/>
  <c r="Y1370" i="3"/>
  <c r="X1370" i="3"/>
  <c r="W1370" i="3"/>
  <c r="V1370" i="3"/>
  <c r="U1370" i="3"/>
  <c r="T1370" i="3"/>
  <c r="S1370" i="3"/>
  <c r="R1370" i="3"/>
  <c r="Q1370" i="3"/>
  <c r="O1370" i="3"/>
  <c r="N1370" i="3"/>
  <c r="N1370" i="3" a="1"/>
  <c r="M1370" i="3"/>
  <c r="L1370" i="3" s="1"/>
  <c r="K1370" i="3"/>
  <c r="AZ1369" i="3"/>
  <c r="AX1369" i="3"/>
  <c r="AV1369" i="3" s="1"/>
  <c r="AU1369" i="3"/>
  <c r="AS1369" i="3"/>
  <c r="AR1369" i="3"/>
  <c r="AQ1369" i="3"/>
  <c r="AP1369" i="3"/>
  <c r="AO1369" i="3"/>
  <c r="AN1369" i="3"/>
  <c r="AM1369" i="3"/>
  <c r="AL1369" i="3"/>
  <c r="AH1369" i="3"/>
  <c r="AE1369" i="3"/>
  <c r="AI1369" i="3" s="1"/>
  <c r="AC1369" i="3" a="1"/>
  <c r="AC1369" i="3" s="1"/>
  <c r="AB1369" i="3" a="1"/>
  <c r="AB1369" i="3" s="1"/>
  <c r="Z1369" i="3"/>
  <c r="Y1369" i="3"/>
  <c r="X1369" i="3"/>
  <c r="W1369" i="3"/>
  <c r="V1369" i="3"/>
  <c r="U1369" i="3"/>
  <c r="T1369" i="3"/>
  <c r="S1369" i="3"/>
  <c r="R1369" i="3"/>
  <c r="Q1369" i="3"/>
  <c r="O1369" i="3"/>
  <c r="N1369" i="3" a="1"/>
  <c r="N1369" i="3" s="1"/>
  <c r="M1369" i="3"/>
  <c r="L1369" i="3" s="1"/>
  <c r="K1369" i="3"/>
  <c r="BA1368" i="3"/>
  <c r="AZ1368" i="3"/>
  <c r="AY1368" i="3"/>
  <c r="AX1368" i="3"/>
  <c r="AW1368" i="3"/>
  <c r="AV1368" i="3"/>
  <c r="AU1368" i="3"/>
  <c r="AT1368" i="3"/>
  <c r="AS1368" i="3"/>
  <c r="AR1368" i="3" s="1"/>
  <c r="AQ1368" i="3"/>
  <c r="AN1368" i="3"/>
  <c r="AK1368" i="3"/>
  <c r="AI1368" i="3"/>
  <c r="AF1368" i="3"/>
  <c r="AE1368" i="3"/>
  <c r="AH1368" i="3" s="1"/>
  <c r="AC1368" i="3" a="1"/>
  <c r="AC1368" i="3" s="1"/>
  <c r="AB1368" i="3" a="1"/>
  <c r="AB1368" i="3" s="1"/>
  <c r="Z1368" i="3"/>
  <c r="Y1368" i="3"/>
  <c r="X1368" i="3"/>
  <c r="W1368" i="3"/>
  <c r="V1368" i="3"/>
  <c r="U1368" i="3"/>
  <c r="T1368" i="3"/>
  <c r="S1368" i="3"/>
  <c r="R1368" i="3"/>
  <c r="Q1368" i="3"/>
  <c r="O1368" i="3"/>
  <c r="N1368" i="3"/>
  <c r="N1368" i="3" a="1"/>
  <c r="M1368" i="3"/>
  <c r="L1368" i="3" s="1"/>
  <c r="K1368" i="3"/>
  <c r="AX1367" i="3"/>
  <c r="AW1367" i="3" s="1"/>
  <c r="AS1367" i="3"/>
  <c r="AR1367" i="3" s="1"/>
  <c r="AN1367" i="3"/>
  <c r="AK1367" i="3"/>
  <c r="AJ1367" i="3"/>
  <c r="AH1367" i="3"/>
  <c r="AG1367" i="3"/>
  <c r="AF1367" i="3"/>
  <c r="AE1367" i="3"/>
  <c r="AI1367" i="3" s="1"/>
  <c r="AC1367" i="3" a="1"/>
  <c r="AC1367" i="3" s="1"/>
  <c r="AB1367" i="3" a="1"/>
  <c r="AB1367" i="3" s="1"/>
  <c r="Z1367" i="3"/>
  <c r="Y1367" i="3"/>
  <c r="X1367" i="3"/>
  <c r="W1367" i="3"/>
  <c r="V1367" i="3"/>
  <c r="U1367" i="3"/>
  <c r="T1367" i="3"/>
  <c r="S1367" i="3"/>
  <c r="R1367" i="3"/>
  <c r="Q1367" i="3"/>
  <c r="O1367" i="3"/>
  <c r="N1367" i="3" a="1"/>
  <c r="N1367" i="3" s="1"/>
  <c r="M1367" i="3"/>
  <c r="L1367" i="3" s="1"/>
  <c r="K1367" i="3"/>
  <c r="BA1366" i="3"/>
  <c r="AY1366" i="3"/>
  <c r="AX1366" i="3"/>
  <c r="AW1366" i="3"/>
  <c r="AU1366" i="3"/>
  <c r="AT1366" i="3"/>
  <c r="AS1366" i="3"/>
  <c r="AQ1366" i="3"/>
  <c r="AP1366" i="3"/>
  <c r="AO1366" i="3"/>
  <c r="AM1366" i="3"/>
  <c r="AL1366" i="3"/>
  <c r="AI1366" i="3"/>
  <c r="AG1366" i="3"/>
  <c r="AE1366" i="3"/>
  <c r="AH1366" i="3" s="1"/>
  <c r="AC1366" i="3" a="1"/>
  <c r="AC1366" i="3" s="1"/>
  <c r="AB1366" i="3" a="1"/>
  <c r="AB1366" i="3" s="1"/>
  <c r="Z1366" i="3"/>
  <c r="Y1366" i="3"/>
  <c r="X1366" i="3"/>
  <c r="W1366" i="3"/>
  <c r="V1366" i="3"/>
  <c r="U1366" i="3"/>
  <c r="T1366" i="3"/>
  <c r="S1366" i="3"/>
  <c r="R1366" i="3"/>
  <c r="Q1366" i="3"/>
  <c r="O1366" i="3"/>
  <c r="N1366" i="3" a="1"/>
  <c r="N1366" i="3" s="1"/>
  <c r="M1366" i="3"/>
  <c r="L1366" i="3" s="1"/>
  <c r="K1366" i="3"/>
  <c r="AZ1365" i="3"/>
  <c r="AX1365" i="3"/>
  <c r="AV1365" i="3" s="1"/>
  <c r="AU1365" i="3"/>
  <c r="AS1365" i="3"/>
  <c r="AR1365" i="3"/>
  <c r="AQ1365" i="3"/>
  <c r="AP1365" i="3"/>
  <c r="AO1365" i="3"/>
  <c r="AN1365" i="3"/>
  <c r="AM1365" i="3"/>
  <c r="AL1365" i="3"/>
  <c r="AH1365" i="3"/>
  <c r="AE1365" i="3"/>
  <c r="AI1365" i="3" s="1"/>
  <c r="AC1365" i="3" a="1"/>
  <c r="AC1365" i="3" s="1"/>
  <c r="AB1365" i="3" a="1"/>
  <c r="AB1365" i="3" s="1"/>
  <c r="Z1365" i="3"/>
  <c r="Y1365" i="3"/>
  <c r="X1365" i="3"/>
  <c r="W1365" i="3"/>
  <c r="V1365" i="3"/>
  <c r="U1365" i="3"/>
  <c r="T1365" i="3"/>
  <c r="S1365" i="3"/>
  <c r="R1365" i="3"/>
  <c r="Q1365" i="3"/>
  <c r="O1365" i="3"/>
  <c r="N1365" i="3" a="1"/>
  <c r="N1365" i="3" s="1"/>
  <c r="M1365" i="3"/>
  <c r="L1365" i="3" s="1"/>
  <c r="K1365" i="3"/>
  <c r="BA1364" i="3"/>
  <c r="AZ1364" i="3"/>
  <c r="AY1364" i="3"/>
  <c r="AX1364" i="3"/>
  <c r="AW1364" i="3"/>
  <c r="AV1364" i="3"/>
  <c r="AU1364" i="3"/>
  <c r="AT1364" i="3"/>
  <c r="AS1364" i="3"/>
  <c r="AR1364" i="3" s="1"/>
  <c r="AQ1364" i="3"/>
  <c r="AN1364" i="3"/>
  <c r="AK1364" i="3"/>
  <c r="AI1364" i="3"/>
  <c r="AF1364" i="3"/>
  <c r="AE1364" i="3"/>
  <c r="AH1364" i="3" s="1"/>
  <c r="AC1364" i="3" a="1"/>
  <c r="AC1364" i="3" s="1"/>
  <c r="AB1364" i="3" a="1"/>
  <c r="AB1364" i="3" s="1"/>
  <c r="Z1364" i="3"/>
  <c r="Y1364" i="3"/>
  <c r="X1364" i="3"/>
  <c r="W1364" i="3"/>
  <c r="V1364" i="3"/>
  <c r="U1364" i="3"/>
  <c r="T1364" i="3"/>
  <c r="S1364" i="3"/>
  <c r="R1364" i="3"/>
  <c r="Q1364" i="3"/>
  <c r="O1364" i="3"/>
  <c r="N1364" i="3" a="1"/>
  <c r="N1364" i="3" s="1"/>
  <c r="M1364" i="3"/>
  <c r="L1364" i="3" s="1"/>
  <c r="K1364" i="3"/>
  <c r="AX1363" i="3"/>
  <c r="AW1363" i="3" s="1"/>
  <c r="AS1363" i="3"/>
  <c r="AR1363" i="3" s="1"/>
  <c r="AN1363" i="3"/>
  <c r="AK1363" i="3"/>
  <c r="AJ1363" i="3"/>
  <c r="AH1363" i="3"/>
  <c r="AG1363" i="3"/>
  <c r="AF1363" i="3"/>
  <c r="AE1363" i="3"/>
  <c r="AI1363" i="3" s="1"/>
  <c r="AC1363" i="3" a="1"/>
  <c r="AC1363" i="3" s="1"/>
  <c r="AB1363" i="3" a="1"/>
  <c r="AB1363" i="3" s="1"/>
  <c r="Z1363" i="3"/>
  <c r="Y1363" i="3"/>
  <c r="X1363" i="3"/>
  <c r="W1363" i="3"/>
  <c r="V1363" i="3"/>
  <c r="U1363" i="3"/>
  <c r="T1363" i="3"/>
  <c r="S1363" i="3"/>
  <c r="R1363" i="3"/>
  <c r="Q1363" i="3"/>
  <c r="O1363" i="3"/>
  <c r="N1363" i="3" a="1"/>
  <c r="N1363" i="3" s="1"/>
  <c r="M1363" i="3"/>
  <c r="L1363" i="3" s="1"/>
  <c r="K1363" i="3"/>
  <c r="BA1362" i="3"/>
  <c r="AY1362" i="3"/>
  <c r="AX1362" i="3"/>
  <c r="AW1362" i="3"/>
  <c r="AU1362" i="3"/>
  <c r="AT1362" i="3"/>
  <c r="AS1362" i="3"/>
  <c r="AQ1362" i="3"/>
  <c r="AP1362" i="3"/>
  <c r="AO1362" i="3"/>
  <c r="AM1362" i="3"/>
  <c r="AL1362" i="3"/>
  <c r="AI1362" i="3"/>
  <c r="AG1362" i="3"/>
  <c r="AE1362" i="3"/>
  <c r="AH1362" i="3" s="1"/>
  <c r="AC1362" i="3" a="1"/>
  <c r="AC1362" i="3" s="1"/>
  <c r="AB1362" i="3" a="1"/>
  <c r="AB1362" i="3" s="1"/>
  <c r="Z1362" i="3"/>
  <c r="Y1362" i="3"/>
  <c r="X1362" i="3"/>
  <c r="W1362" i="3"/>
  <c r="V1362" i="3"/>
  <c r="U1362" i="3"/>
  <c r="T1362" i="3"/>
  <c r="S1362" i="3"/>
  <c r="R1362" i="3"/>
  <c r="Q1362" i="3"/>
  <c r="O1362" i="3"/>
  <c r="N1362" i="3"/>
  <c r="N1362" i="3" a="1"/>
  <c r="M1362" i="3"/>
  <c r="L1362" i="3" s="1"/>
  <c r="K1362" i="3"/>
  <c r="AZ1361" i="3"/>
  <c r="AX1361" i="3"/>
  <c r="AV1361" i="3" s="1"/>
  <c r="AU1361" i="3"/>
  <c r="AS1361" i="3"/>
  <c r="AR1361" i="3"/>
  <c r="AQ1361" i="3"/>
  <c r="AP1361" i="3"/>
  <c r="AO1361" i="3"/>
  <c r="AN1361" i="3"/>
  <c r="AM1361" i="3"/>
  <c r="AL1361" i="3"/>
  <c r="AH1361" i="3"/>
  <c r="AE1361" i="3"/>
  <c r="AI1361" i="3" s="1"/>
  <c r="AC1361" i="3" a="1"/>
  <c r="AC1361" i="3" s="1"/>
  <c r="AB1361" i="3" a="1"/>
  <c r="AB1361" i="3" s="1"/>
  <c r="Z1361" i="3"/>
  <c r="Y1361" i="3"/>
  <c r="X1361" i="3"/>
  <c r="W1361" i="3"/>
  <c r="V1361" i="3"/>
  <c r="U1361" i="3"/>
  <c r="T1361" i="3"/>
  <c r="S1361" i="3"/>
  <c r="R1361" i="3"/>
  <c r="Q1361" i="3"/>
  <c r="O1361" i="3"/>
  <c r="N1361" i="3" a="1"/>
  <c r="N1361" i="3" s="1"/>
  <c r="M1361" i="3"/>
  <c r="L1361" i="3" s="1"/>
  <c r="K1361" i="3"/>
  <c r="BA1360" i="3"/>
  <c r="AZ1360" i="3"/>
  <c r="AY1360" i="3"/>
  <c r="AX1360" i="3"/>
  <c r="AW1360" i="3"/>
  <c r="AV1360" i="3"/>
  <c r="AU1360" i="3"/>
  <c r="AT1360" i="3"/>
  <c r="AS1360" i="3"/>
  <c r="AP1360" i="3" s="1"/>
  <c r="AQ1360" i="3"/>
  <c r="AN1360" i="3"/>
  <c r="AL1360" i="3"/>
  <c r="AK1360" i="3"/>
  <c r="AJ1360" i="3"/>
  <c r="AH1360" i="3"/>
  <c r="AG1360" i="3"/>
  <c r="AF1360" i="3"/>
  <c r="AE1360" i="3"/>
  <c r="AI1360" i="3" s="1"/>
  <c r="AC1360" i="3" a="1"/>
  <c r="AC1360" i="3" s="1"/>
  <c r="AB1360" i="3" a="1"/>
  <c r="AB1360" i="3" s="1"/>
  <c r="Z1360" i="3"/>
  <c r="Y1360" i="3"/>
  <c r="X1360" i="3"/>
  <c r="W1360" i="3"/>
  <c r="V1360" i="3"/>
  <c r="U1360" i="3"/>
  <c r="T1360" i="3"/>
  <c r="S1360" i="3"/>
  <c r="R1360" i="3"/>
  <c r="Q1360" i="3"/>
  <c r="O1360" i="3"/>
  <c r="N1360" i="3" a="1"/>
  <c r="N1360" i="3" s="1"/>
  <c r="M1360" i="3"/>
  <c r="L1360" i="3" s="1"/>
  <c r="K1360" i="3"/>
  <c r="BA1359" i="3"/>
  <c r="AY1359" i="3"/>
  <c r="AX1359" i="3"/>
  <c r="AZ1359" i="3" s="1"/>
  <c r="AW1359" i="3"/>
  <c r="AU1359" i="3"/>
  <c r="AT1359" i="3"/>
  <c r="AS1359" i="3"/>
  <c r="AP1359" i="3" s="1"/>
  <c r="AQ1359" i="3"/>
  <c r="AO1359" i="3"/>
  <c r="AM1359" i="3"/>
  <c r="AE1359" i="3"/>
  <c r="AI1359" i="3" s="1"/>
  <c r="AC1359" i="3" a="1"/>
  <c r="AC1359" i="3" s="1"/>
  <c r="AB1359" i="3" a="1"/>
  <c r="AB1359" i="3" s="1"/>
  <c r="Z1359" i="3"/>
  <c r="Y1359" i="3"/>
  <c r="X1359" i="3"/>
  <c r="W1359" i="3"/>
  <c r="V1359" i="3"/>
  <c r="U1359" i="3"/>
  <c r="T1359" i="3"/>
  <c r="S1359" i="3"/>
  <c r="R1359" i="3"/>
  <c r="Q1359" i="3"/>
  <c r="O1359" i="3"/>
  <c r="N1359" i="3" a="1"/>
  <c r="N1359" i="3" s="1"/>
  <c r="M1359" i="3"/>
  <c r="L1359" i="3" s="1"/>
  <c r="K1359" i="3"/>
  <c r="AZ1358" i="3"/>
  <c r="AX1358" i="3"/>
  <c r="AY1358" i="3" s="1"/>
  <c r="AV1358" i="3"/>
  <c r="AT1358" i="3"/>
  <c r="AS1358" i="3"/>
  <c r="AR1358" i="3"/>
  <c r="AQ1358" i="3"/>
  <c r="AP1358" i="3"/>
  <c r="AO1358" i="3"/>
  <c r="AN1358" i="3"/>
  <c r="AM1358" i="3"/>
  <c r="AL1358" i="3"/>
  <c r="AJ1358" i="3"/>
  <c r="AH1358" i="3"/>
  <c r="AF1358" i="3"/>
  <c r="AE1358" i="3"/>
  <c r="AI1358" i="3" s="1"/>
  <c r="AC1358" i="3" a="1"/>
  <c r="AC1358" i="3" s="1"/>
  <c r="AB1358" i="3" a="1"/>
  <c r="AB1358" i="3" s="1"/>
  <c r="Z1358" i="3"/>
  <c r="Y1358" i="3"/>
  <c r="X1358" i="3"/>
  <c r="W1358" i="3"/>
  <c r="V1358" i="3"/>
  <c r="U1358" i="3"/>
  <c r="T1358" i="3"/>
  <c r="S1358" i="3"/>
  <c r="R1358" i="3"/>
  <c r="Q1358" i="3"/>
  <c r="O1358" i="3"/>
  <c r="N1358" i="3" a="1"/>
  <c r="N1358" i="3" s="1"/>
  <c r="M1358" i="3"/>
  <c r="L1358" i="3" s="1"/>
  <c r="K1358" i="3"/>
  <c r="BA1357" i="3"/>
  <c r="AZ1357" i="3"/>
  <c r="AY1357" i="3"/>
  <c r="AX1357" i="3"/>
  <c r="AW1357" i="3"/>
  <c r="AV1357" i="3"/>
  <c r="AU1357" i="3"/>
  <c r="AT1357" i="3"/>
  <c r="AS1357" i="3"/>
  <c r="AR1357" i="3" s="1"/>
  <c r="AO1357" i="3"/>
  <c r="AK1357" i="3"/>
  <c r="AG1357" i="3"/>
  <c r="AE1357" i="3"/>
  <c r="AJ1357" i="3" s="1"/>
  <c r="AC1357" i="3" a="1"/>
  <c r="AC1357" i="3" s="1"/>
  <c r="AB1357" i="3" a="1"/>
  <c r="AB1357" i="3" s="1"/>
  <c r="Z1357" i="3"/>
  <c r="Y1357" i="3"/>
  <c r="X1357" i="3"/>
  <c r="W1357" i="3"/>
  <c r="V1357" i="3"/>
  <c r="U1357" i="3"/>
  <c r="T1357" i="3"/>
  <c r="S1357" i="3"/>
  <c r="R1357" i="3"/>
  <c r="Q1357" i="3"/>
  <c r="O1357" i="3"/>
  <c r="N1357" i="3"/>
  <c r="N1357" i="3" a="1"/>
  <c r="M1357" i="3"/>
  <c r="L1357" i="3" s="1"/>
  <c r="K1357" i="3"/>
  <c r="AX1356" i="3"/>
  <c r="BA1356" i="3" s="1"/>
  <c r="AT1356" i="3"/>
  <c r="AS1356" i="3"/>
  <c r="AQ1356" i="3" s="1"/>
  <c r="AR1356" i="3"/>
  <c r="AP1356" i="3"/>
  <c r="AO1356" i="3"/>
  <c r="AN1356" i="3"/>
  <c r="AL1356" i="3"/>
  <c r="AK1356" i="3"/>
  <c r="AJ1356" i="3"/>
  <c r="AH1356" i="3"/>
  <c r="AG1356" i="3"/>
  <c r="AF1356" i="3"/>
  <c r="AE1356" i="3"/>
  <c r="AI1356" i="3" s="1"/>
  <c r="AC1356" i="3" a="1"/>
  <c r="AC1356" i="3" s="1"/>
  <c r="AB1356" i="3" a="1"/>
  <c r="AB1356" i="3" s="1"/>
  <c r="Z1356" i="3"/>
  <c r="Y1356" i="3"/>
  <c r="X1356" i="3"/>
  <c r="W1356" i="3"/>
  <c r="V1356" i="3"/>
  <c r="U1356" i="3"/>
  <c r="T1356" i="3"/>
  <c r="S1356" i="3"/>
  <c r="R1356" i="3"/>
  <c r="Q1356" i="3"/>
  <c r="O1356" i="3"/>
  <c r="N1356" i="3" a="1"/>
  <c r="N1356" i="3" s="1"/>
  <c r="M1356" i="3"/>
  <c r="L1356" i="3" s="1"/>
  <c r="K1356" i="3"/>
  <c r="BA1355" i="3"/>
  <c r="AY1355" i="3"/>
  <c r="AX1355" i="3"/>
  <c r="AZ1355" i="3" s="1"/>
  <c r="AW1355" i="3"/>
  <c r="AU1355" i="3"/>
  <c r="AT1355" i="3"/>
  <c r="AS1355" i="3"/>
  <c r="AP1355" i="3" s="1"/>
  <c r="AQ1355" i="3"/>
  <c r="AO1355" i="3"/>
  <c r="AM1355" i="3"/>
  <c r="AE1355" i="3"/>
  <c r="AI1355" i="3" s="1"/>
  <c r="AC1355" i="3" a="1"/>
  <c r="AC1355" i="3" s="1"/>
  <c r="AB1355" i="3" a="1"/>
  <c r="AB1355" i="3" s="1"/>
  <c r="Z1355" i="3"/>
  <c r="Y1355" i="3"/>
  <c r="X1355" i="3"/>
  <c r="W1355" i="3"/>
  <c r="V1355" i="3"/>
  <c r="U1355" i="3"/>
  <c r="T1355" i="3"/>
  <c r="S1355" i="3"/>
  <c r="R1355" i="3"/>
  <c r="Q1355" i="3"/>
  <c r="O1355" i="3"/>
  <c r="N1355" i="3"/>
  <c r="N1355" i="3" a="1"/>
  <c r="M1355" i="3"/>
  <c r="L1355" i="3" s="1"/>
  <c r="K1355" i="3"/>
  <c r="AZ1354" i="3"/>
  <c r="AX1354" i="3"/>
  <c r="AY1354" i="3" s="1"/>
  <c r="AV1354" i="3"/>
  <c r="AT1354" i="3"/>
  <c r="AS1354" i="3"/>
  <c r="AR1354" i="3"/>
  <c r="AQ1354" i="3"/>
  <c r="AP1354" i="3"/>
  <c r="AO1354" i="3"/>
  <c r="AN1354" i="3"/>
  <c r="AM1354" i="3"/>
  <c r="AL1354" i="3"/>
  <c r="AJ1354" i="3"/>
  <c r="AH1354" i="3"/>
  <c r="AF1354" i="3"/>
  <c r="AE1354" i="3"/>
  <c r="AI1354" i="3" s="1"/>
  <c r="AC1354" i="3" a="1"/>
  <c r="AC1354" i="3" s="1"/>
  <c r="AB1354" i="3" a="1"/>
  <c r="AB1354" i="3" s="1"/>
  <c r="Z1354" i="3"/>
  <c r="Y1354" i="3"/>
  <c r="X1354" i="3"/>
  <c r="W1354" i="3"/>
  <c r="V1354" i="3"/>
  <c r="U1354" i="3"/>
  <c r="T1354" i="3"/>
  <c r="S1354" i="3"/>
  <c r="R1354" i="3"/>
  <c r="Q1354" i="3"/>
  <c r="O1354" i="3"/>
  <c r="N1354" i="3" a="1"/>
  <c r="N1354" i="3" s="1"/>
  <c r="M1354" i="3"/>
  <c r="L1354" i="3" s="1"/>
  <c r="K1354" i="3"/>
  <c r="BA1353" i="3"/>
  <c r="AZ1353" i="3"/>
  <c r="AY1353" i="3"/>
  <c r="AX1353" i="3"/>
  <c r="AW1353" i="3"/>
  <c r="AV1353" i="3"/>
  <c r="AU1353" i="3"/>
  <c r="AT1353" i="3"/>
  <c r="AS1353" i="3"/>
  <c r="AR1353" i="3" s="1"/>
  <c r="AO1353" i="3"/>
  <c r="AK1353" i="3"/>
  <c r="AG1353" i="3"/>
  <c r="AE1353" i="3"/>
  <c r="AJ1353" i="3" s="1"/>
  <c r="AC1353" i="3" a="1"/>
  <c r="AC1353" i="3" s="1"/>
  <c r="AB1353" i="3" a="1"/>
  <c r="AB1353" i="3" s="1"/>
  <c r="Z1353" i="3"/>
  <c r="Y1353" i="3"/>
  <c r="X1353" i="3"/>
  <c r="W1353" i="3"/>
  <c r="V1353" i="3"/>
  <c r="U1353" i="3"/>
  <c r="T1353" i="3"/>
  <c r="S1353" i="3"/>
  <c r="R1353" i="3"/>
  <c r="Q1353" i="3"/>
  <c r="O1353" i="3"/>
  <c r="N1353" i="3" a="1"/>
  <c r="N1353" i="3" s="1"/>
  <c r="M1353" i="3"/>
  <c r="L1353" i="3" s="1"/>
  <c r="K1353" i="3"/>
  <c r="AX1352" i="3"/>
  <c r="BA1352" i="3" s="1"/>
  <c r="AT1352" i="3"/>
  <c r="AS1352" i="3"/>
  <c r="AQ1352" i="3" s="1"/>
  <c r="AR1352" i="3"/>
  <c r="AP1352" i="3"/>
  <c r="AO1352" i="3"/>
  <c r="AN1352" i="3"/>
  <c r="AL1352" i="3"/>
  <c r="AK1352" i="3"/>
  <c r="AJ1352" i="3"/>
  <c r="AH1352" i="3"/>
  <c r="AG1352" i="3"/>
  <c r="AF1352" i="3"/>
  <c r="AE1352" i="3"/>
  <c r="AI1352" i="3" s="1"/>
  <c r="AC1352" i="3" a="1"/>
  <c r="AC1352" i="3" s="1"/>
  <c r="AB1352" i="3" a="1"/>
  <c r="AB1352" i="3" s="1"/>
  <c r="Z1352" i="3"/>
  <c r="Y1352" i="3"/>
  <c r="X1352" i="3"/>
  <c r="W1352" i="3"/>
  <c r="V1352" i="3"/>
  <c r="U1352" i="3"/>
  <c r="T1352" i="3"/>
  <c r="S1352" i="3"/>
  <c r="R1352" i="3"/>
  <c r="Q1352" i="3"/>
  <c r="O1352" i="3"/>
  <c r="N1352" i="3" a="1"/>
  <c r="N1352" i="3" s="1"/>
  <c r="M1352" i="3"/>
  <c r="L1352" i="3" s="1"/>
  <c r="K1352" i="3"/>
  <c r="BA1351" i="3"/>
  <c r="AY1351" i="3"/>
  <c r="AX1351" i="3"/>
  <c r="AZ1351" i="3" s="1"/>
  <c r="AW1351" i="3"/>
  <c r="AU1351" i="3"/>
  <c r="AT1351" i="3"/>
  <c r="AS1351" i="3"/>
  <c r="AP1351" i="3" s="1"/>
  <c r="AQ1351" i="3"/>
  <c r="AO1351" i="3"/>
  <c r="AM1351" i="3"/>
  <c r="AE1351" i="3"/>
  <c r="AI1351" i="3" s="1"/>
  <c r="AC1351" i="3" a="1"/>
  <c r="AC1351" i="3" s="1"/>
  <c r="AB1351" i="3" a="1"/>
  <c r="AB1351" i="3" s="1"/>
  <c r="Z1351" i="3"/>
  <c r="Y1351" i="3"/>
  <c r="X1351" i="3"/>
  <c r="W1351" i="3"/>
  <c r="V1351" i="3"/>
  <c r="U1351" i="3"/>
  <c r="T1351" i="3"/>
  <c r="S1351" i="3"/>
  <c r="R1351" i="3"/>
  <c r="Q1351" i="3"/>
  <c r="O1351" i="3"/>
  <c r="N1351" i="3"/>
  <c r="N1351" i="3" a="1"/>
  <c r="M1351" i="3"/>
  <c r="L1351" i="3" s="1"/>
  <c r="K1351" i="3"/>
  <c r="AZ1350" i="3"/>
  <c r="AX1350" i="3"/>
  <c r="AY1350" i="3" s="1"/>
  <c r="AV1350" i="3"/>
  <c r="AT1350" i="3"/>
  <c r="AS1350" i="3"/>
  <c r="AR1350" i="3"/>
  <c r="AQ1350" i="3"/>
  <c r="AP1350" i="3"/>
  <c r="AO1350" i="3"/>
  <c r="AN1350" i="3"/>
  <c r="AM1350" i="3"/>
  <c r="AL1350" i="3"/>
  <c r="AJ1350" i="3"/>
  <c r="AF1350" i="3"/>
  <c r="AE1350" i="3"/>
  <c r="AI1350" i="3" s="1"/>
  <c r="AC1350" i="3" a="1"/>
  <c r="AC1350" i="3" s="1"/>
  <c r="AB1350" i="3" a="1"/>
  <c r="AB1350" i="3" s="1"/>
  <c r="Z1350" i="3"/>
  <c r="Y1350" i="3"/>
  <c r="X1350" i="3"/>
  <c r="W1350" i="3"/>
  <c r="V1350" i="3"/>
  <c r="U1350" i="3"/>
  <c r="T1350" i="3"/>
  <c r="S1350" i="3"/>
  <c r="R1350" i="3"/>
  <c r="Q1350" i="3"/>
  <c r="O1350" i="3"/>
  <c r="N1350" i="3" a="1"/>
  <c r="N1350" i="3" s="1"/>
  <c r="M1350" i="3"/>
  <c r="L1350" i="3" s="1"/>
  <c r="K1350" i="3"/>
  <c r="BA1349" i="3"/>
  <c r="AZ1349" i="3"/>
  <c r="AY1349" i="3"/>
  <c r="AX1349" i="3"/>
  <c r="AW1349" i="3"/>
  <c r="AV1349" i="3"/>
  <c r="AU1349" i="3"/>
  <c r="AT1349" i="3"/>
  <c r="AS1349" i="3"/>
  <c r="AR1349" i="3" s="1"/>
  <c r="AO1349" i="3"/>
  <c r="AK1349" i="3"/>
  <c r="AJ1349" i="3"/>
  <c r="AG1349" i="3"/>
  <c r="AF1349" i="3"/>
  <c r="AE1349" i="3"/>
  <c r="AI1349" i="3" s="1"/>
  <c r="AC1349" i="3" a="1"/>
  <c r="AC1349" i="3" s="1"/>
  <c r="AB1349" i="3" a="1"/>
  <c r="AB1349" i="3" s="1"/>
  <c r="Z1349" i="3"/>
  <c r="Y1349" i="3"/>
  <c r="X1349" i="3"/>
  <c r="W1349" i="3"/>
  <c r="V1349" i="3"/>
  <c r="U1349" i="3"/>
  <c r="T1349" i="3"/>
  <c r="S1349" i="3"/>
  <c r="R1349" i="3"/>
  <c r="Q1349" i="3"/>
  <c r="O1349" i="3"/>
  <c r="N1349" i="3"/>
  <c r="N1349" i="3" a="1"/>
  <c r="M1349" i="3"/>
  <c r="L1349" i="3" s="1"/>
  <c r="K1349" i="3"/>
  <c r="AX1348" i="3"/>
  <c r="BA1348" i="3" s="1"/>
  <c r="AT1348" i="3"/>
  <c r="AS1348" i="3"/>
  <c r="AR1348" i="3" s="1"/>
  <c r="AP1348" i="3"/>
  <c r="AO1348" i="3"/>
  <c r="AL1348" i="3"/>
  <c r="AK1348" i="3"/>
  <c r="AJ1348" i="3"/>
  <c r="AH1348" i="3"/>
  <c r="AG1348" i="3"/>
  <c r="AF1348" i="3"/>
  <c r="AE1348" i="3"/>
  <c r="AI1348" i="3" s="1"/>
  <c r="AC1348" i="3" a="1"/>
  <c r="AC1348" i="3" s="1"/>
  <c r="AB1348" i="3" a="1"/>
  <c r="AB1348" i="3" s="1"/>
  <c r="Z1348" i="3"/>
  <c r="Y1348" i="3"/>
  <c r="X1348" i="3"/>
  <c r="W1348" i="3"/>
  <c r="V1348" i="3"/>
  <c r="U1348" i="3"/>
  <c r="T1348" i="3"/>
  <c r="S1348" i="3"/>
  <c r="R1348" i="3"/>
  <c r="Q1348" i="3"/>
  <c r="O1348" i="3"/>
  <c r="N1348" i="3" a="1"/>
  <c r="N1348" i="3" s="1"/>
  <c r="M1348" i="3"/>
  <c r="L1348" i="3" s="1"/>
  <c r="K1348" i="3"/>
  <c r="AY1347" i="3"/>
  <c r="AX1347" i="3"/>
  <c r="BA1347" i="3" s="1"/>
  <c r="AU1347" i="3"/>
  <c r="AT1347" i="3"/>
  <c r="AS1347" i="3"/>
  <c r="AR1347" i="3" s="1"/>
  <c r="AQ1347" i="3"/>
  <c r="AP1347" i="3"/>
  <c r="AO1347" i="3"/>
  <c r="AM1347" i="3"/>
  <c r="AL1347" i="3"/>
  <c r="AE1347" i="3"/>
  <c r="AI1347" i="3" s="1"/>
  <c r="AC1347" i="3" a="1"/>
  <c r="AC1347" i="3" s="1"/>
  <c r="AB1347" i="3" a="1"/>
  <c r="AB1347" i="3" s="1"/>
  <c r="Z1347" i="3"/>
  <c r="Y1347" i="3"/>
  <c r="X1347" i="3"/>
  <c r="W1347" i="3"/>
  <c r="V1347" i="3"/>
  <c r="U1347" i="3"/>
  <c r="T1347" i="3"/>
  <c r="S1347" i="3"/>
  <c r="R1347" i="3"/>
  <c r="Q1347" i="3"/>
  <c r="O1347" i="3"/>
  <c r="N1347" i="3" a="1"/>
  <c r="N1347" i="3" s="1"/>
  <c r="M1347" i="3"/>
  <c r="L1347" i="3" s="1"/>
  <c r="K1347" i="3"/>
  <c r="AZ1346" i="3"/>
  <c r="AY1346" i="3"/>
  <c r="AX1346" i="3"/>
  <c r="BA1346" i="3" s="1"/>
  <c r="AV1346" i="3"/>
  <c r="AU1346" i="3"/>
  <c r="AT1346" i="3"/>
  <c r="AS1346" i="3"/>
  <c r="AR1346" i="3"/>
  <c r="AQ1346" i="3"/>
  <c r="AP1346" i="3"/>
  <c r="AO1346" i="3"/>
  <c r="AN1346" i="3"/>
  <c r="AM1346" i="3"/>
  <c r="AL1346" i="3"/>
  <c r="AJ1346" i="3"/>
  <c r="AF1346" i="3"/>
  <c r="AE1346" i="3"/>
  <c r="AI1346" i="3" s="1"/>
  <c r="AC1346" i="3" a="1"/>
  <c r="AC1346" i="3" s="1"/>
  <c r="AB1346" i="3" a="1"/>
  <c r="AB1346" i="3" s="1"/>
  <c r="Z1346" i="3"/>
  <c r="Y1346" i="3"/>
  <c r="X1346" i="3"/>
  <c r="W1346" i="3"/>
  <c r="V1346" i="3"/>
  <c r="U1346" i="3"/>
  <c r="T1346" i="3"/>
  <c r="S1346" i="3"/>
  <c r="R1346" i="3"/>
  <c r="Q1346" i="3"/>
  <c r="O1346" i="3"/>
  <c r="N1346" i="3" a="1"/>
  <c r="N1346" i="3" s="1"/>
  <c r="M1346" i="3"/>
  <c r="L1346" i="3" s="1"/>
  <c r="K1346" i="3"/>
  <c r="BA1345" i="3"/>
  <c r="AZ1345" i="3"/>
  <c r="AY1345" i="3"/>
  <c r="AX1345" i="3"/>
  <c r="AW1345" i="3"/>
  <c r="AV1345" i="3"/>
  <c r="AU1345" i="3"/>
  <c r="AT1345" i="3"/>
  <c r="AS1345" i="3"/>
  <c r="AR1345" i="3" s="1"/>
  <c r="AO1345" i="3"/>
  <c r="AK1345" i="3"/>
  <c r="AJ1345" i="3"/>
  <c r="AG1345" i="3"/>
  <c r="AF1345" i="3"/>
  <c r="AE1345" i="3"/>
  <c r="AI1345" i="3" s="1"/>
  <c r="AC1345" i="3" a="1"/>
  <c r="AC1345" i="3" s="1"/>
  <c r="AB1345" i="3" a="1"/>
  <c r="AB1345" i="3" s="1"/>
  <c r="Z1345" i="3"/>
  <c r="Y1345" i="3"/>
  <c r="X1345" i="3"/>
  <c r="W1345" i="3"/>
  <c r="V1345" i="3"/>
  <c r="U1345" i="3"/>
  <c r="T1345" i="3"/>
  <c r="S1345" i="3"/>
  <c r="R1345" i="3"/>
  <c r="Q1345" i="3"/>
  <c r="O1345" i="3"/>
  <c r="N1345" i="3"/>
  <c r="N1345" i="3" a="1"/>
  <c r="M1345" i="3"/>
  <c r="L1345" i="3" s="1"/>
  <c r="K1345" i="3"/>
  <c r="AX1344" i="3"/>
  <c r="BA1344" i="3" s="1"/>
  <c r="AT1344" i="3"/>
  <c r="AS1344" i="3"/>
  <c r="AR1344" i="3" s="1"/>
  <c r="AP1344" i="3"/>
  <c r="AO1344" i="3"/>
  <c r="AL1344" i="3"/>
  <c r="AK1344" i="3"/>
  <c r="AJ1344" i="3"/>
  <c r="AH1344" i="3"/>
  <c r="AG1344" i="3"/>
  <c r="AF1344" i="3"/>
  <c r="AE1344" i="3"/>
  <c r="AI1344" i="3" s="1"/>
  <c r="AC1344" i="3" a="1"/>
  <c r="AC1344" i="3" s="1"/>
  <c r="AB1344" i="3" a="1"/>
  <c r="AB1344" i="3" s="1"/>
  <c r="Z1344" i="3"/>
  <c r="Y1344" i="3"/>
  <c r="X1344" i="3"/>
  <c r="W1344" i="3"/>
  <c r="V1344" i="3"/>
  <c r="U1344" i="3"/>
  <c r="T1344" i="3"/>
  <c r="S1344" i="3"/>
  <c r="R1344" i="3"/>
  <c r="Q1344" i="3"/>
  <c r="O1344" i="3"/>
  <c r="N1344" i="3"/>
  <c r="N1344" i="3" a="1"/>
  <c r="M1344" i="3"/>
  <c r="L1344" i="3" s="1"/>
  <c r="K1344" i="3"/>
  <c r="AY1343" i="3"/>
  <c r="AX1343" i="3"/>
  <c r="BA1343" i="3" s="1"/>
  <c r="AU1343" i="3"/>
  <c r="AT1343" i="3"/>
  <c r="AS1343" i="3"/>
  <c r="AR1343" i="3" s="1"/>
  <c r="AQ1343" i="3"/>
  <c r="AP1343" i="3"/>
  <c r="AO1343" i="3"/>
  <c r="AM1343" i="3"/>
  <c r="AL1343" i="3"/>
  <c r="AE1343" i="3"/>
  <c r="AI1343" i="3" s="1"/>
  <c r="AC1343" i="3" a="1"/>
  <c r="AC1343" i="3" s="1"/>
  <c r="AB1343" i="3" a="1"/>
  <c r="AB1343" i="3" s="1"/>
  <c r="Z1343" i="3"/>
  <c r="Y1343" i="3"/>
  <c r="X1343" i="3"/>
  <c r="W1343" i="3"/>
  <c r="V1343" i="3"/>
  <c r="U1343" i="3"/>
  <c r="T1343" i="3"/>
  <c r="S1343" i="3"/>
  <c r="R1343" i="3"/>
  <c r="Q1343" i="3"/>
  <c r="O1343" i="3"/>
  <c r="N1343" i="3" a="1"/>
  <c r="N1343" i="3" s="1"/>
  <c r="M1343" i="3"/>
  <c r="L1343" i="3" s="1"/>
  <c r="K1343" i="3"/>
  <c r="AZ1342" i="3"/>
  <c r="AY1342" i="3"/>
  <c r="AX1342" i="3"/>
  <c r="BA1342" i="3" s="1"/>
  <c r="AV1342" i="3"/>
  <c r="AU1342" i="3"/>
  <c r="AT1342" i="3"/>
  <c r="AS1342" i="3"/>
  <c r="AR1342" i="3"/>
  <c r="AQ1342" i="3"/>
  <c r="AP1342" i="3"/>
  <c r="AO1342" i="3"/>
  <c r="AN1342" i="3"/>
  <c r="AM1342" i="3"/>
  <c r="AL1342" i="3"/>
  <c r="AJ1342" i="3"/>
  <c r="AF1342" i="3"/>
  <c r="AE1342" i="3"/>
  <c r="AI1342" i="3" s="1"/>
  <c r="AC1342" i="3" a="1"/>
  <c r="AC1342" i="3" s="1"/>
  <c r="AB1342" i="3" a="1"/>
  <c r="AB1342" i="3" s="1"/>
  <c r="Z1342" i="3"/>
  <c r="Y1342" i="3"/>
  <c r="X1342" i="3"/>
  <c r="W1342" i="3"/>
  <c r="V1342" i="3"/>
  <c r="U1342" i="3"/>
  <c r="T1342" i="3"/>
  <c r="S1342" i="3"/>
  <c r="R1342" i="3"/>
  <c r="Q1342" i="3"/>
  <c r="O1342" i="3"/>
  <c r="N1342" i="3" a="1"/>
  <c r="N1342" i="3" s="1"/>
  <c r="M1342" i="3"/>
  <c r="L1342" i="3" s="1"/>
  <c r="K1342" i="3"/>
  <c r="BA1341" i="3"/>
  <c r="AZ1341" i="3"/>
  <c r="AY1341" i="3"/>
  <c r="AX1341" i="3"/>
  <c r="AW1341" i="3"/>
  <c r="AV1341" i="3"/>
  <c r="AU1341" i="3"/>
  <c r="AT1341" i="3"/>
  <c r="AS1341" i="3"/>
  <c r="AR1341" i="3" s="1"/>
  <c r="AO1341" i="3"/>
  <c r="AK1341" i="3"/>
  <c r="AJ1341" i="3"/>
  <c r="AG1341" i="3"/>
  <c r="AF1341" i="3"/>
  <c r="AE1341" i="3"/>
  <c r="AI1341" i="3" s="1"/>
  <c r="AC1341" i="3" a="1"/>
  <c r="AC1341" i="3" s="1"/>
  <c r="AB1341" i="3" a="1"/>
  <c r="AB1341" i="3" s="1"/>
  <c r="Z1341" i="3"/>
  <c r="Y1341" i="3"/>
  <c r="X1341" i="3"/>
  <c r="W1341" i="3"/>
  <c r="V1341" i="3"/>
  <c r="U1341" i="3"/>
  <c r="T1341" i="3"/>
  <c r="S1341" i="3"/>
  <c r="R1341" i="3"/>
  <c r="Q1341" i="3"/>
  <c r="O1341" i="3"/>
  <c r="N1341" i="3" a="1"/>
  <c r="N1341" i="3" s="1"/>
  <c r="M1341" i="3"/>
  <c r="L1341" i="3" s="1"/>
  <c r="K1341" i="3"/>
  <c r="AX1340" i="3"/>
  <c r="BA1340" i="3" s="1"/>
  <c r="AT1340" i="3"/>
  <c r="AS1340" i="3"/>
  <c r="AR1340" i="3" s="1"/>
  <c r="AP1340" i="3"/>
  <c r="AO1340" i="3"/>
  <c r="AL1340" i="3"/>
  <c r="AK1340" i="3"/>
  <c r="AJ1340" i="3"/>
  <c r="AH1340" i="3"/>
  <c r="AG1340" i="3"/>
  <c r="AF1340" i="3"/>
  <c r="AE1340" i="3"/>
  <c r="AI1340" i="3" s="1"/>
  <c r="AC1340" i="3" a="1"/>
  <c r="AC1340" i="3" s="1"/>
  <c r="AB1340" i="3" a="1"/>
  <c r="AB1340" i="3" s="1"/>
  <c r="Z1340" i="3"/>
  <c r="Y1340" i="3"/>
  <c r="X1340" i="3"/>
  <c r="W1340" i="3"/>
  <c r="V1340" i="3"/>
  <c r="U1340" i="3"/>
  <c r="T1340" i="3"/>
  <c r="S1340" i="3"/>
  <c r="R1340" i="3"/>
  <c r="Q1340" i="3"/>
  <c r="O1340" i="3"/>
  <c r="N1340" i="3" a="1"/>
  <c r="N1340" i="3" s="1"/>
  <c r="M1340" i="3"/>
  <c r="L1340" i="3" s="1"/>
  <c r="K1340" i="3"/>
  <c r="AY1339" i="3"/>
  <c r="AX1339" i="3"/>
  <c r="BA1339" i="3" s="1"/>
  <c r="AU1339" i="3"/>
  <c r="AT1339" i="3"/>
  <c r="AS1339" i="3"/>
  <c r="AR1339" i="3" s="1"/>
  <c r="AQ1339" i="3"/>
  <c r="AP1339" i="3"/>
  <c r="AO1339" i="3"/>
  <c r="AM1339" i="3"/>
  <c r="AL1339" i="3"/>
  <c r="AE1339" i="3"/>
  <c r="AI1339" i="3" s="1"/>
  <c r="AC1339" i="3" a="1"/>
  <c r="AC1339" i="3" s="1"/>
  <c r="AB1339" i="3" a="1"/>
  <c r="AB1339" i="3" s="1"/>
  <c r="Z1339" i="3"/>
  <c r="Y1339" i="3"/>
  <c r="X1339" i="3"/>
  <c r="W1339" i="3"/>
  <c r="V1339" i="3"/>
  <c r="U1339" i="3"/>
  <c r="T1339" i="3"/>
  <c r="S1339" i="3"/>
  <c r="R1339" i="3"/>
  <c r="Q1339" i="3"/>
  <c r="O1339" i="3"/>
  <c r="N1339" i="3"/>
  <c r="N1339" i="3" a="1"/>
  <c r="M1339" i="3"/>
  <c r="L1339" i="3" s="1"/>
  <c r="K1339" i="3"/>
  <c r="AZ1338" i="3"/>
  <c r="AY1338" i="3"/>
  <c r="AX1338" i="3"/>
  <c r="BA1338" i="3" s="1"/>
  <c r="AV1338" i="3"/>
  <c r="AU1338" i="3"/>
  <c r="AT1338" i="3"/>
  <c r="AS1338" i="3"/>
  <c r="AR1338" i="3"/>
  <c r="AQ1338" i="3"/>
  <c r="AP1338" i="3"/>
  <c r="AO1338" i="3"/>
  <c r="AN1338" i="3"/>
  <c r="AM1338" i="3"/>
  <c r="AL1338" i="3"/>
  <c r="AJ1338" i="3"/>
  <c r="AF1338" i="3"/>
  <c r="AE1338" i="3"/>
  <c r="AI1338" i="3" s="1"/>
  <c r="AC1338" i="3" a="1"/>
  <c r="AC1338" i="3" s="1"/>
  <c r="AB1338" i="3" a="1"/>
  <c r="AB1338" i="3" s="1"/>
  <c r="Z1338" i="3"/>
  <c r="Y1338" i="3"/>
  <c r="X1338" i="3"/>
  <c r="W1338" i="3"/>
  <c r="V1338" i="3"/>
  <c r="U1338" i="3"/>
  <c r="T1338" i="3"/>
  <c r="S1338" i="3"/>
  <c r="R1338" i="3"/>
  <c r="Q1338" i="3"/>
  <c r="O1338" i="3"/>
  <c r="N1338" i="3" a="1"/>
  <c r="N1338" i="3" s="1"/>
  <c r="M1338" i="3"/>
  <c r="L1338" i="3" s="1"/>
  <c r="K1338" i="3"/>
  <c r="BA1337" i="3"/>
  <c r="AZ1337" i="3"/>
  <c r="AY1337" i="3"/>
  <c r="AX1337" i="3"/>
  <c r="AW1337" i="3"/>
  <c r="AV1337" i="3"/>
  <c r="AU1337" i="3"/>
  <c r="AT1337" i="3"/>
  <c r="AS1337" i="3"/>
  <c r="AR1337" i="3" s="1"/>
  <c r="AO1337" i="3"/>
  <c r="AK1337" i="3"/>
  <c r="AJ1337" i="3"/>
  <c r="AG1337" i="3"/>
  <c r="AF1337" i="3"/>
  <c r="AE1337" i="3"/>
  <c r="AI1337" i="3" s="1"/>
  <c r="AC1337" i="3" a="1"/>
  <c r="AC1337" i="3" s="1"/>
  <c r="AB1337" i="3" a="1"/>
  <c r="AB1337" i="3" s="1"/>
  <c r="Z1337" i="3"/>
  <c r="Y1337" i="3"/>
  <c r="X1337" i="3"/>
  <c r="W1337" i="3"/>
  <c r="V1337" i="3"/>
  <c r="U1337" i="3"/>
  <c r="T1337" i="3"/>
  <c r="S1337" i="3"/>
  <c r="R1337" i="3"/>
  <c r="Q1337" i="3"/>
  <c r="O1337" i="3"/>
  <c r="N1337" i="3"/>
  <c r="N1337" i="3" a="1"/>
  <c r="M1337" i="3"/>
  <c r="L1337" i="3" s="1"/>
  <c r="K1337" i="3"/>
  <c r="AX1336" i="3"/>
  <c r="BA1336" i="3" s="1"/>
  <c r="AT1336" i="3"/>
  <c r="AS1336" i="3"/>
  <c r="AR1336" i="3" s="1"/>
  <c r="AP1336" i="3"/>
  <c r="AO1336" i="3"/>
  <c r="AL1336" i="3"/>
  <c r="AK1336" i="3"/>
  <c r="AJ1336" i="3"/>
  <c r="AH1336" i="3"/>
  <c r="AG1336" i="3"/>
  <c r="AF1336" i="3"/>
  <c r="AE1336" i="3"/>
  <c r="AI1336" i="3" s="1"/>
  <c r="AC1336" i="3" a="1"/>
  <c r="AC1336" i="3" s="1"/>
  <c r="AB1336" i="3" a="1"/>
  <c r="AB1336" i="3" s="1"/>
  <c r="Z1336" i="3"/>
  <c r="Y1336" i="3"/>
  <c r="X1336" i="3"/>
  <c r="W1336" i="3"/>
  <c r="V1336" i="3"/>
  <c r="U1336" i="3"/>
  <c r="T1336" i="3"/>
  <c r="S1336" i="3"/>
  <c r="R1336" i="3"/>
  <c r="Q1336" i="3"/>
  <c r="O1336" i="3"/>
  <c r="N1336" i="3" a="1"/>
  <c r="N1336" i="3" s="1"/>
  <c r="M1336" i="3"/>
  <c r="L1336" i="3" s="1"/>
  <c r="K1336" i="3"/>
  <c r="AY1335" i="3"/>
  <c r="AX1335" i="3"/>
  <c r="BA1335" i="3" s="1"/>
  <c r="AU1335" i="3"/>
  <c r="AT1335" i="3"/>
  <c r="AS1335" i="3"/>
  <c r="AR1335" i="3" s="1"/>
  <c r="AQ1335" i="3"/>
  <c r="AP1335" i="3"/>
  <c r="AO1335" i="3"/>
  <c r="AM1335" i="3"/>
  <c r="AL1335" i="3"/>
  <c r="AE1335" i="3"/>
  <c r="AI1335" i="3" s="1"/>
  <c r="AC1335" i="3" a="1"/>
  <c r="AC1335" i="3" s="1"/>
  <c r="AB1335" i="3" a="1"/>
  <c r="AB1335" i="3" s="1"/>
  <c r="Z1335" i="3"/>
  <c r="Y1335" i="3"/>
  <c r="X1335" i="3"/>
  <c r="W1335" i="3"/>
  <c r="V1335" i="3"/>
  <c r="U1335" i="3"/>
  <c r="T1335" i="3"/>
  <c r="S1335" i="3"/>
  <c r="R1335" i="3"/>
  <c r="Q1335" i="3"/>
  <c r="O1335" i="3"/>
  <c r="N1335" i="3" a="1"/>
  <c r="N1335" i="3" s="1"/>
  <c r="M1335" i="3"/>
  <c r="L1335" i="3" s="1"/>
  <c r="K1335" i="3"/>
  <c r="AZ1334" i="3"/>
  <c r="AY1334" i="3"/>
  <c r="AX1334" i="3"/>
  <c r="BA1334" i="3" s="1"/>
  <c r="AV1334" i="3"/>
  <c r="AU1334" i="3"/>
  <c r="AT1334" i="3"/>
  <c r="AS1334" i="3"/>
  <c r="AR1334" i="3"/>
  <c r="AQ1334" i="3"/>
  <c r="AP1334" i="3"/>
  <c r="AO1334" i="3"/>
  <c r="AN1334" i="3"/>
  <c r="AM1334" i="3"/>
  <c r="AL1334" i="3"/>
  <c r="AJ1334" i="3"/>
  <c r="AF1334" i="3"/>
  <c r="AE1334" i="3"/>
  <c r="AI1334" i="3" s="1"/>
  <c r="AC1334" i="3" a="1"/>
  <c r="AC1334" i="3" s="1"/>
  <c r="AB1334" i="3" a="1"/>
  <c r="AB1334" i="3" s="1"/>
  <c r="Z1334" i="3"/>
  <c r="Y1334" i="3"/>
  <c r="X1334" i="3"/>
  <c r="W1334" i="3"/>
  <c r="V1334" i="3"/>
  <c r="U1334" i="3"/>
  <c r="T1334" i="3"/>
  <c r="S1334" i="3"/>
  <c r="R1334" i="3"/>
  <c r="Q1334" i="3"/>
  <c r="O1334" i="3"/>
  <c r="N1334" i="3" a="1"/>
  <c r="N1334" i="3" s="1"/>
  <c r="M1334" i="3"/>
  <c r="L1334" i="3" s="1"/>
  <c r="K1334" i="3"/>
  <c r="BA1333" i="3"/>
  <c r="AZ1333" i="3"/>
  <c r="AY1333" i="3"/>
  <c r="AX1333" i="3"/>
  <c r="AW1333" i="3"/>
  <c r="AV1333" i="3"/>
  <c r="AU1333" i="3"/>
  <c r="AT1333" i="3"/>
  <c r="AS1333" i="3"/>
  <c r="AR1333" i="3" s="1"/>
  <c r="AO1333" i="3"/>
  <c r="AK1333" i="3"/>
  <c r="AJ1333" i="3"/>
  <c r="AG1333" i="3"/>
  <c r="AF1333" i="3"/>
  <c r="AE1333" i="3"/>
  <c r="AI1333" i="3" s="1"/>
  <c r="AC1333" i="3" a="1"/>
  <c r="AC1333" i="3" s="1"/>
  <c r="AB1333" i="3" a="1"/>
  <c r="AB1333" i="3" s="1"/>
  <c r="Z1333" i="3"/>
  <c r="Y1333" i="3"/>
  <c r="X1333" i="3"/>
  <c r="W1333" i="3"/>
  <c r="V1333" i="3"/>
  <c r="U1333" i="3"/>
  <c r="T1333" i="3"/>
  <c r="S1333" i="3"/>
  <c r="R1333" i="3"/>
  <c r="Q1333" i="3"/>
  <c r="O1333" i="3"/>
  <c r="N1333" i="3" a="1"/>
  <c r="N1333" i="3" s="1"/>
  <c r="M1333" i="3"/>
  <c r="L1333" i="3" s="1"/>
  <c r="K1333" i="3"/>
  <c r="AX1332" i="3"/>
  <c r="BA1332" i="3" s="1"/>
  <c r="AT1332" i="3"/>
  <c r="AS1332" i="3"/>
  <c r="AR1332" i="3" s="1"/>
  <c r="AP1332" i="3"/>
  <c r="AO1332" i="3"/>
  <c r="AL1332" i="3"/>
  <c r="AK1332" i="3"/>
  <c r="AJ1332" i="3"/>
  <c r="AH1332" i="3"/>
  <c r="AG1332" i="3"/>
  <c r="AF1332" i="3"/>
  <c r="AE1332" i="3"/>
  <c r="AI1332" i="3" s="1"/>
  <c r="AC1332" i="3" a="1"/>
  <c r="AC1332" i="3" s="1"/>
  <c r="AB1332" i="3" a="1"/>
  <c r="AB1332" i="3" s="1"/>
  <c r="Z1332" i="3"/>
  <c r="Y1332" i="3"/>
  <c r="X1332" i="3"/>
  <c r="W1332" i="3"/>
  <c r="V1332" i="3"/>
  <c r="U1332" i="3"/>
  <c r="T1332" i="3"/>
  <c r="S1332" i="3"/>
  <c r="R1332" i="3"/>
  <c r="Q1332" i="3"/>
  <c r="O1332" i="3"/>
  <c r="N1332" i="3" a="1"/>
  <c r="N1332" i="3" s="1"/>
  <c r="M1332" i="3"/>
  <c r="L1332" i="3" s="1"/>
  <c r="K1332" i="3"/>
  <c r="AY1331" i="3"/>
  <c r="AX1331" i="3"/>
  <c r="BA1331" i="3" s="1"/>
  <c r="AU1331" i="3"/>
  <c r="AT1331" i="3"/>
  <c r="AS1331" i="3"/>
  <c r="AR1331" i="3" s="1"/>
  <c r="AQ1331" i="3"/>
  <c r="AP1331" i="3"/>
  <c r="AO1331" i="3"/>
  <c r="AM1331" i="3"/>
  <c r="AL1331" i="3"/>
  <c r="AE1331" i="3"/>
  <c r="AI1331" i="3" s="1"/>
  <c r="AC1331" i="3" a="1"/>
  <c r="AC1331" i="3" s="1"/>
  <c r="AB1331" i="3" a="1"/>
  <c r="AB1331" i="3" s="1"/>
  <c r="Z1331" i="3"/>
  <c r="Y1331" i="3"/>
  <c r="X1331" i="3"/>
  <c r="W1331" i="3"/>
  <c r="V1331" i="3"/>
  <c r="U1331" i="3"/>
  <c r="T1331" i="3"/>
  <c r="S1331" i="3"/>
  <c r="R1331" i="3"/>
  <c r="Q1331" i="3"/>
  <c r="O1331" i="3"/>
  <c r="N1331" i="3"/>
  <c r="N1331" i="3" a="1"/>
  <c r="M1331" i="3"/>
  <c r="L1331" i="3" s="1"/>
  <c r="K1331" i="3"/>
  <c r="AZ1330" i="3"/>
  <c r="AY1330" i="3"/>
  <c r="AX1330" i="3"/>
  <c r="BA1330" i="3" s="1"/>
  <c r="AV1330" i="3"/>
  <c r="AU1330" i="3"/>
  <c r="AT1330" i="3"/>
  <c r="AS1330" i="3"/>
  <c r="AR1330" i="3"/>
  <c r="AQ1330" i="3"/>
  <c r="AP1330" i="3"/>
  <c r="AO1330" i="3"/>
  <c r="AN1330" i="3"/>
  <c r="AM1330" i="3"/>
  <c r="AL1330" i="3"/>
  <c r="AJ1330" i="3"/>
  <c r="AF1330" i="3"/>
  <c r="AE1330" i="3"/>
  <c r="AI1330" i="3" s="1"/>
  <c r="AC1330" i="3" a="1"/>
  <c r="AC1330" i="3" s="1"/>
  <c r="AB1330" i="3" a="1"/>
  <c r="AB1330" i="3" s="1"/>
  <c r="Z1330" i="3"/>
  <c r="Y1330" i="3"/>
  <c r="X1330" i="3"/>
  <c r="W1330" i="3"/>
  <c r="V1330" i="3"/>
  <c r="U1330" i="3"/>
  <c r="T1330" i="3"/>
  <c r="S1330" i="3"/>
  <c r="R1330" i="3"/>
  <c r="Q1330" i="3"/>
  <c r="O1330" i="3"/>
  <c r="N1330" i="3" a="1"/>
  <c r="N1330" i="3" s="1"/>
  <c r="M1330" i="3"/>
  <c r="L1330" i="3" s="1"/>
  <c r="K1330" i="3"/>
  <c r="BA1329" i="3"/>
  <c r="AZ1329" i="3"/>
  <c r="AY1329" i="3"/>
  <c r="AX1329" i="3"/>
  <c r="AW1329" i="3"/>
  <c r="AV1329" i="3"/>
  <c r="AU1329" i="3"/>
  <c r="AT1329" i="3"/>
  <c r="AS1329" i="3"/>
  <c r="AR1329" i="3" s="1"/>
  <c r="AO1329" i="3"/>
  <c r="AK1329" i="3"/>
  <c r="AJ1329" i="3"/>
  <c r="AG1329" i="3"/>
  <c r="AF1329" i="3"/>
  <c r="AE1329" i="3"/>
  <c r="AI1329" i="3" s="1"/>
  <c r="AC1329" i="3" a="1"/>
  <c r="AC1329" i="3" s="1"/>
  <c r="AB1329" i="3" a="1"/>
  <c r="AB1329" i="3" s="1"/>
  <c r="Z1329" i="3"/>
  <c r="Y1329" i="3"/>
  <c r="X1329" i="3"/>
  <c r="W1329" i="3"/>
  <c r="V1329" i="3"/>
  <c r="U1329" i="3"/>
  <c r="T1329" i="3"/>
  <c r="S1329" i="3"/>
  <c r="R1329" i="3"/>
  <c r="Q1329" i="3"/>
  <c r="O1329" i="3"/>
  <c r="N1329" i="3" a="1"/>
  <c r="N1329" i="3" s="1"/>
  <c r="M1329" i="3"/>
  <c r="L1329" i="3" s="1"/>
  <c r="K1329" i="3"/>
  <c r="AX1328" i="3"/>
  <c r="BA1328" i="3" s="1"/>
  <c r="AT1328" i="3"/>
  <c r="AS1328" i="3"/>
  <c r="AR1328" i="3" s="1"/>
  <c r="AP1328" i="3"/>
  <c r="AO1328" i="3"/>
  <c r="AL1328" i="3"/>
  <c r="AK1328" i="3"/>
  <c r="AJ1328" i="3"/>
  <c r="AH1328" i="3"/>
  <c r="AG1328" i="3"/>
  <c r="AF1328" i="3"/>
  <c r="AE1328" i="3"/>
  <c r="AI1328" i="3" s="1"/>
  <c r="AC1328" i="3" a="1"/>
  <c r="AC1328" i="3" s="1"/>
  <c r="AB1328" i="3" a="1"/>
  <c r="AB1328" i="3" s="1"/>
  <c r="Z1328" i="3"/>
  <c r="Y1328" i="3"/>
  <c r="X1328" i="3"/>
  <c r="W1328" i="3"/>
  <c r="V1328" i="3"/>
  <c r="U1328" i="3"/>
  <c r="T1328" i="3"/>
  <c r="S1328" i="3"/>
  <c r="R1328" i="3"/>
  <c r="Q1328" i="3"/>
  <c r="O1328" i="3"/>
  <c r="N1328" i="3" a="1"/>
  <c r="N1328" i="3" s="1"/>
  <c r="M1328" i="3"/>
  <c r="L1328" i="3" s="1"/>
  <c r="K1328" i="3"/>
  <c r="AY1327" i="3"/>
  <c r="AX1327" i="3"/>
  <c r="BA1327" i="3" s="1"/>
  <c r="AU1327" i="3"/>
  <c r="AT1327" i="3"/>
  <c r="AS1327" i="3"/>
  <c r="AR1327" i="3" s="1"/>
  <c r="AQ1327" i="3"/>
  <c r="AP1327" i="3"/>
  <c r="AO1327" i="3"/>
  <c r="AM1327" i="3"/>
  <c r="AL1327" i="3"/>
  <c r="AE1327" i="3"/>
  <c r="AI1327" i="3" s="1"/>
  <c r="AC1327" i="3" a="1"/>
  <c r="AC1327" i="3" s="1"/>
  <c r="AB1327" i="3" a="1"/>
  <c r="AB1327" i="3" s="1"/>
  <c r="Z1327" i="3"/>
  <c r="Y1327" i="3"/>
  <c r="X1327" i="3"/>
  <c r="W1327" i="3"/>
  <c r="V1327" i="3"/>
  <c r="U1327" i="3"/>
  <c r="T1327" i="3"/>
  <c r="S1327" i="3"/>
  <c r="R1327" i="3"/>
  <c r="Q1327" i="3"/>
  <c r="O1327" i="3"/>
  <c r="N1327" i="3"/>
  <c r="N1327" i="3" a="1"/>
  <c r="M1327" i="3"/>
  <c r="L1327" i="3" s="1"/>
  <c r="K1327" i="3"/>
  <c r="AZ1326" i="3"/>
  <c r="AY1326" i="3"/>
  <c r="AX1326" i="3"/>
  <c r="BA1326" i="3" s="1"/>
  <c r="AV1326" i="3"/>
  <c r="AU1326" i="3"/>
  <c r="AT1326" i="3"/>
  <c r="AS1326" i="3"/>
  <c r="AR1326" i="3"/>
  <c r="AQ1326" i="3"/>
  <c r="AP1326" i="3"/>
  <c r="AO1326" i="3"/>
  <c r="AN1326" i="3"/>
  <c r="AM1326" i="3"/>
  <c r="AL1326" i="3"/>
  <c r="AJ1326" i="3"/>
  <c r="AF1326" i="3"/>
  <c r="AE1326" i="3"/>
  <c r="AI1326" i="3" s="1"/>
  <c r="AC1326" i="3" a="1"/>
  <c r="AC1326" i="3" s="1"/>
  <c r="AB1326" i="3" a="1"/>
  <c r="AB1326" i="3" s="1"/>
  <c r="Z1326" i="3"/>
  <c r="Y1326" i="3"/>
  <c r="X1326" i="3"/>
  <c r="W1326" i="3"/>
  <c r="V1326" i="3"/>
  <c r="U1326" i="3"/>
  <c r="T1326" i="3"/>
  <c r="S1326" i="3"/>
  <c r="R1326" i="3"/>
  <c r="Q1326" i="3"/>
  <c r="O1326" i="3"/>
  <c r="N1326" i="3" a="1"/>
  <c r="N1326" i="3" s="1"/>
  <c r="M1326" i="3"/>
  <c r="L1326" i="3" s="1"/>
  <c r="K1326" i="3"/>
  <c r="BA1325" i="3"/>
  <c r="AZ1325" i="3"/>
  <c r="AY1325" i="3"/>
  <c r="AX1325" i="3"/>
  <c r="AW1325" i="3"/>
  <c r="AV1325" i="3"/>
  <c r="AU1325" i="3"/>
  <c r="AT1325" i="3"/>
  <c r="AS1325" i="3"/>
  <c r="AR1325" i="3" s="1"/>
  <c r="AO1325" i="3"/>
  <c r="AK1325" i="3"/>
  <c r="AJ1325" i="3"/>
  <c r="AG1325" i="3"/>
  <c r="AF1325" i="3"/>
  <c r="AE1325" i="3"/>
  <c r="AI1325" i="3" s="1"/>
  <c r="AC1325" i="3" a="1"/>
  <c r="AC1325" i="3" s="1"/>
  <c r="AB1325" i="3" a="1"/>
  <c r="AB1325" i="3" s="1"/>
  <c r="Z1325" i="3"/>
  <c r="Y1325" i="3"/>
  <c r="X1325" i="3"/>
  <c r="W1325" i="3"/>
  <c r="V1325" i="3"/>
  <c r="U1325" i="3"/>
  <c r="T1325" i="3"/>
  <c r="S1325" i="3"/>
  <c r="R1325" i="3"/>
  <c r="Q1325" i="3"/>
  <c r="O1325" i="3"/>
  <c r="N1325" i="3"/>
  <c r="N1325" i="3" a="1"/>
  <c r="M1325" i="3"/>
  <c r="L1325" i="3" s="1"/>
  <c r="K1325" i="3"/>
  <c r="AX1324" i="3"/>
  <c r="BA1324" i="3" s="1"/>
  <c r="AT1324" i="3"/>
  <c r="AS1324" i="3"/>
  <c r="AR1324" i="3" s="1"/>
  <c r="AP1324" i="3"/>
  <c r="AO1324" i="3"/>
  <c r="AL1324" i="3"/>
  <c r="AK1324" i="3"/>
  <c r="AJ1324" i="3"/>
  <c r="AH1324" i="3"/>
  <c r="AG1324" i="3"/>
  <c r="AF1324" i="3"/>
  <c r="AE1324" i="3"/>
  <c r="AI1324" i="3" s="1"/>
  <c r="AC1324" i="3" a="1"/>
  <c r="AC1324" i="3" s="1"/>
  <c r="AB1324" i="3" a="1"/>
  <c r="AB1324" i="3" s="1"/>
  <c r="Z1324" i="3"/>
  <c r="Y1324" i="3"/>
  <c r="X1324" i="3"/>
  <c r="W1324" i="3"/>
  <c r="V1324" i="3"/>
  <c r="U1324" i="3"/>
  <c r="T1324" i="3"/>
  <c r="S1324" i="3"/>
  <c r="R1324" i="3"/>
  <c r="Q1324" i="3"/>
  <c r="O1324" i="3"/>
  <c r="N1324" i="3" a="1"/>
  <c r="N1324" i="3" s="1"/>
  <c r="M1324" i="3"/>
  <c r="L1324" i="3" s="1"/>
  <c r="K1324" i="3"/>
  <c r="AY1323" i="3"/>
  <c r="AX1323" i="3"/>
  <c r="BA1323" i="3" s="1"/>
  <c r="AU1323" i="3"/>
  <c r="AT1323" i="3"/>
  <c r="AS1323" i="3"/>
  <c r="AR1323" i="3" s="1"/>
  <c r="AQ1323" i="3"/>
  <c r="AP1323" i="3"/>
  <c r="AO1323" i="3"/>
  <c r="AM1323" i="3"/>
  <c r="AL1323" i="3"/>
  <c r="AE1323" i="3"/>
  <c r="AC1323" i="3" a="1"/>
  <c r="AC1323" i="3" s="1"/>
  <c r="AB1323" i="3" a="1"/>
  <c r="AB1323" i="3" s="1"/>
  <c r="Z1323" i="3"/>
  <c r="Y1323" i="3"/>
  <c r="X1323" i="3"/>
  <c r="W1323" i="3"/>
  <c r="V1323" i="3"/>
  <c r="U1323" i="3"/>
  <c r="T1323" i="3"/>
  <c r="S1323" i="3"/>
  <c r="R1323" i="3"/>
  <c r="Q1323" i="3"/>
  <c r="O1323" i="3"/>
  <c r="N1323" i="3" a="1"/>
  <c r="N1323" i="3" s="1"/>
  <c r="M1323" i="3"/>
  <c r="L1323" i="3" s="1"/>
  <c r="K1323" i="3"/>
  <c r="AZ1322" i="3"/>
  <c r="AY1322" i="3"/>
  <c r="AX1322" i="3"/>
  <c r="BA1322" i="3" s="1"/>
  <c r="AV1322" i="3"/>
  <c r="AU1322" i="3"/>
  <c r="AT1322" i="3"/>
  <c r="AS1322" i="3"/>
  <c r="AR1322" i="3"/>
  <c r="AQ1322" i="3"/>
  <c r="AP1322" i="3"/>
  <c r="AO1322" i="3"/>
  <c r="AN1322" i="3"/>
  <c r="AM1322" i="3"/>
  <c r="AL1322" i="3"/>
  <c r="AJ1322" i="3"/>
  <c r="AF1322" i="3"/>
  <c r="AE1322" i="3"/>
  <c r="AI1322" i="3" s="1"/>
  <c r="AC1322" i="3" a="1"/>
  <c r="AC1322" i="3" s="1"/>
  <c r="AB1322" i="3" a="1"/>
  <c r="AB1322" i="3" s="1"/>
  <c r="Z1322" i="3"/>
  <c r="Y1322" i="3"/>
  <c r="X1322" i="3"/>
  <c r="W1322" i="3"/>
  <c r="V1322" i="3"/>
  <c r="U1322" i="3"/>
  <c r="T1322" i="3"/>
  <c r="S1322" i="3"/>
  <c r="R1322" i="3"/>
  <c r="Q1322" i="3"/>
  <c r="O1322" i="3"/>
  <c r="N1322" i="3" a="1"/>
  <c r="N1322" i="3" s="1"/>
  <c r="M1322" i="3"/>
  <c r="L1322" i="3" s="1"/>
  <c r="K1322" i="3"/>
  <c r="BA1321" i="3"/>
  <c r="AZ1321" i="3"/>
  <c r="AY1321" i="3"/>
  <c r="AX1321" i="3"/>
  <c r="AW1321" i="3"/>
  <c r="AV1321" i="3"/>
  <c r="AU1321" i="3"/>
  <c r="AT1321" i="3"/>
  <c r="AS1321" i="3"/>
  <c r="AK1321" i="3"/>
  <c r="AJ1321" i="3"/>
  <c r="AG1321" i="3"/>
  <c r="AF1321" i="3"/>
  <c r="AE1321" i="3"/>
  <c r="AI1321" i="3" s="1"/>
  <c r="AC1321" i="3" a="1"/>
  <c r="AC1321" i="3" s="1"/>
  <c r="AB1321" i="3" a="1"/>
  <c r="AB1321" i="3" s="1"/>
  <c r="Z1321" i="3"/>
  <c r="Y1321" i="3"/>
  <c r="X1321" i="3"/>
  <c r="W1321" i="3"/>
  <c r="V1321" i="3"/>
  <c r="U1321" i="3"/>
  <c r="T1321" i="3"/>
  <c r="S1321" i="3"/>
  <c r="R1321" i="3"/>
  <c r="Q1321" i="3"/>
  <c r="O1321" i="3"/>
  <c r="N1321" i="3" a="1"/>
  <c r="N1321" i="3" s="1"/>
  <c r="M1321" i="3"/>
  <c r="L1321" i="3" s="1"/>
  <c r="K1321" i="3"/>
  <c r="AX1320" i="3"/>
  <c r="AS1320" i="3"/>
  <c r="AQ1320" i="3" s="1"/>
  <c r="AR1320" i="3"/>
  <c r="AP1320" i="3"/>
  <c r="AO1320" i="3"/>
  <c r="AN1320" i="3"/>
  <c r="AL1320" i="3"/>
  <c r="AK1320" i="3"/>
  <c r="AJ1320" i="3"/>
  <c r="AH1320" i="3"/>
  <c r="AG1320" i="3"/>
  <c r="AF1320" i="3"/>
  <c r="AE1320" i="3"/>
  <c r="AI1320" i="3" s="1"/>
  <c r="AC1320" i="3" a="1"/>
  <c r="AC1320" i="3" s="1"/>
  <c r="AB1320" i="3" a="1"/>
  <c r="AB1320" i="3" s="1"/>
  <c r="Z1320" i="3"/>
  <c r="Y1320" i="3"/>
  <c r="X1320" i="3"/>
  <c r="W1320" i="3"/>
  <c r="V1320" i="3"/>
  <c r="U1320" i="3"/>
  <c r="T1320" i="3"/>
  <c r="S1320" i="3"/>
  <c r="R1320" i="3"/>
  <c r="Q1320" i="3"/>
  <c r="O1320" i="3"/>
  <c r="N1320" i="3" a="1"/>
  <c r="N1320" i="3" s="1"/>
  <c r="M1320" i="3"/>
  <c r="L1320" i="3" s="1"/>
  <c r="K1320" i="3"/>
  <c r="BA1319" i="3"/>
  <c r="AY1319" i="3"/>
  <c r="AX1319" i="3"/>
  <c r="AZ1319" i="3" s="1"/>
  <c r="AW1319" i="3"/>
  <c r="AU1319" i="3"/>
  <c r="AT1319" i="3"/>
  <c r="AS1319" i="3"/>
  <c r="AK1319" i="3"/>
  <c r="AG1319" i="3"/>
  <c r="AE1319" i="3"/>
  <c r="AC1319" i="3" a="1"/>
  <c r="AC1319" i="3" s="1"/>
  <c r="AB1319" i="3" a="1"/>
  <c r="AB1319" i="3" s="1"/>
  <c r="Z1319" i="3"/>
  <c r="Y1319" i="3"/>
  <c r="X1319" i="3"/>
  <c r="W1319" i="3"/>
  <c r="V1319" i="3"/>
  <c r="U1319" i="3"/>
  <c r="T1319" i="3"/>
  <c r="S1319" i="3"/>
  <c r="R1319" i="3"/>
  <c r="Q1319" i="3"/>
  <c r="O1319" i="3"/>
  <c r="N1319" i="3" a="1"/>
  <c r="N1319" i="3" s="1"/>
  <c r="M1319" i="3"/>
  <c r="L1319" i="3" s="1"/>
  <c r="K1319" i="3"/>
  <c r="AZ1318" i="3"/>
  <c r="AX1318" i="3"/>
  <c r="AV1318" i="3"/>
  <c r="AT1318" i="3"/>
  <c r="AS1318" i="3"/>
  <c r="AR1318" i="3"/>
  <c r="AQ1318" i="3"/>
  <c r="AP1318" i="3"/>
  <c r="AO1318" i="3"/>
  <c r="AN1318" i="3"/>
  <c r="AM1318" i="3"/>
  <c r="AL1318" i="3"/>
  <c r="AJ1318" i="3"/>
  <c r="AH1318" i="3"/>
  <c r="AF1318" i="3"/>
  <c r="AE1318" i="3"/>
  <c r="AI1318" i="3" s="1"/>
  <c r="AC1318" i="3" a="1"/>
  <c r="AC1318" i="3" s="1"/>
  <c r="AB1318" i="3" a="1"/>
  <c r="AB1318" i="3" s="1"/>
  <c r="Z1318" i="3"/>
  <c r="Y1318" i="3"/>
  <c r="X1318" i="3"/>
  <c r="W1318" i="3"/>
  <c r="V1318" i="3"/>
  <c r="U1318" i="3"/>
  <c r="T1318" i="3"/>
  <c r="S1318" i="3"/>
  <c r="R1318" i="3"/>
  <c r="Q1318" i="3"/>
  <c r="O1318" i="3"/>
  <c r="N1318" i="3" a="1"/>
  <c r="N1318" i="3" s="1"/>
  <c r="M1318" i="3"/>
  <c r="L1318" i="3" s="1"/>
  <c r="K1318" i="3"/>
  <c r="BA1317" i="3"/>
  <c r="AZ1317" i="3"/>
  <c r="AY1317" i="3"/>
  <c r="AX1317" i="3"/>
  <c r="AW1317" i="3"/>
  <c r="AV1317" i="3"/>
  <c r="AU1317" i="3"/>
  <c r="AT1317" i="3"/>
  <c r="AS1317" i="3"/>
  <c r="AQ1317" i="3" s="1"/>
  <c r="AO1317" i="3"/>
  <c r="AK1317" i="3"/>
  <c r="AI1317" i="3"/>
  <c r="AG1317" i="3"/>
  <c r="AE1317" i="3"/>
  <c r="AC1317" i="3" a="1"/>
  <c r="AC1317" i="3" s="1"/>
  <c r="AB1317" i="3" a="1"/>
  <c r="AB1317" i="3" s="1"/>
  <c r="Z1317" i="3"/>
  <c r="Y1317" i="3"/>
  <c r="X1317" i="3"/>
  <c r="W1317" i="3"/>
  <c r="V1317" i="3"/>
  <c r="U1317" i="3"/>
  <c r="T1317" i="3"/>
  <c r="S1317" i="3"/>
  <c r="R1317" i="3"/>
  <c r="Q1317" i="3"/>
  <c r="O1317" i="3"/>
  <c r="N1317" i="3" a="1"/>
  <c r="N1317" i="3" s="1"/>
  <c r="M1317" i="3"/>
  <c r="L1317" i="3" s="1"/>
  <c r="K1317" i="3"/>
  <c r="AZ1316" i="3"/>
  <c r="AX1316" i="3"/>
  <c r="AV1316" i="3"/>
  <c r="AT1316" i="3"/>
  <c r="AS1316" i="3"/>
  <c r="AQ1316" i="3" s="1"/>
  <c r="AR1316" i="3"/>
  <c r="AP1316" i="3"/>
  <c r="AO1316" i="3"/>
  <c r="AN1316" i="3"/>
  <c r="AL1316" i="3"/>
  <c r="AK1316" i="3"/>
  <c r="AJ1316" i="3"/>
  <c r="AH1316" i="3"/>
  <c r="AG1316" i="3"/>
  <c r="AF1316" i="3"/>
  <c r="AE1316" i="3"/>
  <c r="AI1316" i="3" s="1"/>
  <c r="AC1316" i="3" a="1"/>
  <c r="AC1316" i="3" s="1"/>
  <c r="AB1316" i="3" a="1"/>
  <c r="AB1316" i="3" s="1"/>
  <c r="Z1316" i="3"/>
  <c r="Y1316" i="3"/>
  <c r="X1316" i="3"/>
  <c r="W1316" i="3"/>
  <c r="V1316" i="3"/>
  <c r="U1316" i="3"/>
  <c r="T1316" i="3"/>
  <c r="S1316" i="3"/>
  <c r="R1316" i="3"/>
  <c r="Q1316" i="3"/>
  <c r="O1316" i="3"/>
  <c r="N1316" i="3" a="1"/>
  <c r="N1316" i="3" s="1"/>
  <c r="M1316" i="3"/>
  <c r="L1316" i="3" s="1"/>
  <c r="K1316" i="3"/>
  <c r="BA1315" i="3"/>
  <c r="AY1315" i="3"/>
  <c r="AX1315" i="3"/>
  <c r="AZ1315" i="3" s="1"/>
  <c r="AW1315" i="3"/>
  <c r="AU1315" i="3"/>
  <c r="AT1315" i="3"/>
  <c r="AS1315" i="3"/>
  <c r="AQ1315" i="3"/>
  <c r="AO1315" i="3"/>
  <c r="AM1315" i="3"/>
  <c r="AI1315" i="3"/>
  <c r="AE1315" i="3"/>
  <c r="AK1315" i="3" s="1"/>
  <c r="AC1315" i="3" a="1"/>
  <c r="AC1315" i="3" s="1"/>
  <c r="AB1315" i="3" a="1"/>
  <c r="AB1315" i="3" s="1"/>
  <c r="Z1315" i="3"/>
  <c r="Y1315" i="3"/>
  <c r="X1315" i="3"/>
  <c r="W1315" i="3"/>
  <c r="V1315" i="3"/>
  <c r="U1315" i="3"/>
  <c r="T1315" i="3"/>
  <c r="S1315" i="3"/>
  <c r="R1315" i="3"/>
  <c r="Q1315" i="3"/>
  <c r="O1315" i="3"/>
  <c r="N1315" i="3"/>
  <c r="N1315" i="3" a="1"/>
  <c r="M1315" i="3"/>
  <c r="L1315" i="3" s="1"/>
  <c r="K1315" i="3"/>
  <c r="AX1314" i="3"/>
  <c r="AS1314" i="3"/>
  <c r="AR1314" i="3"/>
  <c r="AQ1314" i="3"/>
  <c r="AP1314" i="3"/>
  <c r="AO1314" i="3"/>
  <c r="AN1314" i="3"/>
  <c r="AM1314" i="3"/>
  <c r="AL1314" i="3"/>
  <c r="AJ1314" i="3"/>
  <c r="AH1314" i="3"/>
  <c r="AF1314" i="3"/>
  <c r="AE1314" i="3"/>
  <c r="AI1314" i="3" s="1"/>
  <c r="AC1314" i="3" a="1"/>
  <c r="AC1314" i="3" s="1"/>
  <c r="AB1314" i="3" a="1"/>
  <c r="AB1314" i="3" s="1"/>
  <c r="Z1314" i="3"/>
  <c r="Y1314" i="3"/>
  <c r="X1314" i="3"/>
  <c r="W1314" i="3"/>
  <c r="V1314" i="3"/>
  <c r="U1314" i="3"/>
  <c r="T1314" i="3"/>
  <c r="S1314" i="3"/>
  <c r="R1314" i="3"/>
  <c r="Q1314" i="3"/>
  <c r="O1314" i="3"/>
  <c r="N1314" i="3" a="1"/>
  <c r="N1314" i="3" s="1"/>
  <c r="M1314" i="3"/>
  <c r="L1314" i="3" s="1"/>
  <c r="K1314" i="3"/>
  <c r="BA1313" i="3"/>
  <c r="AZ1313" i="3"/>
  <c r="AY1313" i="3"/>
  <c r="AX1313" i="3"/>
  <c r="AW1313" i="3"/>
  <c r="AV1313" i="3"/>
  <c r="AU1313" i="3"/>
  <c r="AT1313" i="3"/>
  <c r="AS1313" i="3"/>
  <c r="AO1313" i="3" s="1"/>
  <c r="AQ1313" i="3"/>
  <c r="AM1313" i="3"/>
  <c r="AE1313" i="3"/>
  <c r="AC1313" i="3" a="1"/>
  <c r="AC1313" i="3" s="1"/>
  <c r="AB1313" i="3" a="1"/>
  <c r="AB1313" i="3" s="1"/>
  <c r="Z1313" i="3"/>
  <c r="Y1313" i="3"/>
  <c r="X1313" i="3"/>
  <c r="W1313" i="3"/>
  <c r="V1313" i="3"/>
  <c r="U1313" i="3"/>
  <c r="T1313" i="3"/>
  <c r="S1313" i="3"/>
  <c r="R1313" i="3"/>
  <c r="Q1313" i="3"/>
  <c r="O1313" i="3"/>
  <c r="N1313" i="3"/>
  <c r="N1313" i="3" a="1"/>
  <c r="M1313" i="3"/>
  <c r="L1313" i="3" s="1"/>
  <c r="K1313" i="3"/>
  <c r="AX1312" i="3"/>
  <c r="AV1312" i="3" s="1"/>
  <c r="AT1312" i="3"/>
  <c r="AS1312" i="3"/>
  <c r="AQ1312" i="3" s="1"/>
  <c r="AR1312" i="3"/>
  <c r="AP1312" i="3"/>
  <c r="AO1312" i="3"/>
  <c r="AN1312" i="3"/>
  <c r="AL1312" i="3"/>
  <c r="AK1312" i="3"/>
  <c r="AJ1312" i="3"/>
  <c r="AH1312" i="3"/>
  <c r="AG1312" i="3"/>
  <c r="AF1312" i="3"/>
  <c r="AE1312" i="3"/>
  <c r="AI1312" i="3" s="1"/>
  <c r="AC1312" i="3" a="1"/>
  <c r="AC1312" i="3" s="1"/>
  <c r="AB1312" i="3" a="1"/>
  <c r="AB1312" i="3" s="1"/>
  <c r="Z1312" i="3"/>
  <c r="Y1312" i="3"/>
  <c r="X1312" i="3"/>
  <c r="W1312" i="3"/>
  <c r="V1312" i="3"/>
  <c r="U1312" i="3"/>
  <c r="T1312" i="3"/>
  <c r="S1312" i="3"/>
  <c r="R1312" i="3"/>
  <c r="Q1312" i="3"/>
  <c r="O1312" i="3"/>
  <c r="N1312" i="3" a="1"/>
  <c r="N1312" i="3" s="1"/>
  <c r="M1312" i="3"/>
  <c r="L1312" i="3" s="1"/>
  <c r="K1312" i="3"/>
  <c r="BA1311" i="3"/>
  <c r="AY1311" i="3"/>
  <c r="AX1311" i="3"/>
  <c r="AZ1311" i="3" s="1"/>
  <c r="AW1311" i="3"/>
  <c r="AU1311" i="3"/>
  <c r="AT1311" i="3"/>
  <c r="AS1311" i="3"/>
  <c r="AQ1311" i="3" s="1"/>
  <c r="AO1311" i="3"/>
  <c r="AK1311" i="3"/>
  <c r="AG1311" i="3"/>
  <c r="AE1311" i="3"/>
  <c r="AI1311" i="3" s="1"/>
  <c r="AC1311" i="3" a="1"/>
  <c r="AC1311" i="3" s="1"/>
  <c r="AB1311" i="3" a="1"/>
  <c r="AB1311" i="3" s="1"/>
  <c r="Z1311" i="3"/>
  <c r="Y1311" i="3"/>
  <c r="X1311" i="3"/>
  <c r="W1311" i="3"/>
  <c r="V1311" i="3"/>
  <c r="U1311" i="3"/>
  <c r="T1311" i="3"/>
  <c r="S1311" i="3"/>
  <c r="R1311" i="3"/>
  <c r="Q1311" i="3"/>
  <c r="O1311" i="3"/>
  <c r="N1311" i="3"/>
  <c r="N1311" i="3" a="1"/>
  <c r="M1311" i="3"/>
  <c r="L1311" i="3" s="1"/>
  <c r="K1311" i="3"/>
  <c r="AZ1310" i="3"/>
  <c r="AX1310" i="3"/>
  <c r="AV1310" i="3"/>
  <c r="AT1310" i="3"/>
  <c r="AS1310" i="3"/>
  <c r="AR1310" i="3"/>
  <c r="AQ1310" i="3"/>
  <c r="AP1310" i="3"/>
  <c r="AO1310" i="3"/>
  <c r="AN1310" i="3"/>
  <c r="AM1310" i="3"/>
  <c r="AL1310" i="3"/>
  <c r="AJ1310" i="3"/>
  <c r="AH1310" i="3"/>
  <c r="AF1310" i="3"/>
  <c r="AE1310" i="3"/>
  <c r="AI1310" i="3" s="1"/>
  <c r="AC1310" i="3" a="1"/>
  <c r="AC1310" i="3" s="1"/>
  <c r="AB1310" i="3" a="1"/>
  <c r="AB1310" i="3" s="1"/>
  <c r="Z1310" i="3"/>
  <c r="Y1310" i="3"/>
  <c r="X1310" i="3"/>
  <c r="W1310" i="3"/>
  <c r="V1310" i="3"/>
  <c r="U1310" i="3"/>
  <c r="T1310" i="3"/>
  <c r="S1310" i="3"/>
  <c r="R1310" i="3"/>
  <c r="Q1310" i="3"/>
  <c r="O1310" i="3"/>
  <c r="N1310" i="3" a="1"/>
  <c r="N1310" i="3" s="1"/>
  <c r="M1310" i="3"/>
  <c r="L1310" i="3" s="1"/>
  <c r="K1310" i="3"/>
  <c r="BA1309" i="3"/>
  <c r="AZ1309" i="3"/>
  <c r="AY1309" i="3"/>
  <c r="AX1309" i="3"/>
  <c r="AW1309" i="3"/>
  <c r="AV1309" i="3"/>
  <c r="AU1309" i="3"/>
  <c r="AT1309" i="3"/>
  <c r="AS1309" i="3"/>
  <c r="AK1309" i="3"/>
  <c r="AG1309" i="3"/>
  <c r="AE1309" i="3"/>
  <c r="AC1309" i="3" a="1"/>
  <c r="AC1309" i="3" s="1"/>
  <c r="AB1309" i="3" a="1"/>
  <c r="AB1309" i="3" s="1"/>
  <c r="Z1309" i="3"/>
  <c r="Y1309" i="3"/>
  <c r="X1309" i="3"/>
  <c r="W1309" i="3"/>
  <c r="V1309" i="3"/>
  <c r="U1309" i="3"/>
  <c r="T1309" i="3"/>
  <c r="S1309" i="3"/>
  <c r="R1309" i="3"/>
  <c r="Q1309" i="3"/>
  <c r="O1309" i="3"/>
  <c r="N1309" i="3" a="1"/>
  <c r="N1309" i="3" s="1"/>
  <c r="M1309" i="3"/>
  <c r="L1309" i="3" s="1"/>
  <c r="K1309" i="3"/>
  <c r="AZ1308" i="3"/>
  <c r="AX1308" i="3"/>
  <c r="AV1308" i="3"/>
  <c r="AT1308" i="3"/>
  <c r="AS1308" i="3"/>
  <c r="AQ1308" i="3" s="1"/>
  <c r="AR1308" i="3"/>
  <c r="AP1308" i="3"/>
  <c r="AO1308" i="3"/>
  <c r="AN1308" i="3"/>
  <c r="AL1308" i="3"/>
  <c r="AK1308" i="3"/>
  <c r="AJ1308" i="3"/>
  <c r="AH1308" i="3"/>
  <c r="AG1308" i="3"/>
  <c r="AF1308" i="3"/>
  <c r="AE1308" i="3"/>
  <c r="AI1308" i="3" s="1"/>
  <c r="AC1308" i="3" a="1"/>
  <c r="AC1308" i="3" s="1"/>
  <c r="AB1308" i="3" a="1"/>
  <c r="AB1308" i="3" s="1"/>
  <c r="Z1308" i="3"/>
  <c r="Y1308" i="3"/>
  <c r="X1308" i="3"/>
  <c r="W1308" i="3"/>
  <c r="V1308" i="3"/>
  <c r="U1308" i="3"/>
  <c r="T1308" i="3"/>
  <c r="S1308" i="3"/>
  <c r="R1308" i="3"/>
  <c r="Q1308" i="3"/>
  <c r="O1308" i="3"/>
  <c r="N1308" i="3" a="1"/>
  <c r="N1308" i="3" s="1"/>
  <c r="M1308" i="3"/>
  <c r="L1308" i="3" s="1"/>
  <c r="K1308" i="3"/>
  <c r="BA1307" i="3"/>
  <c r="AY1307" i="3"/>
  <c r="AX1307" i="3"/>
  <c r="AZ1307" i="3" s="1"/>
  <c r="AW1307" i="3"/>
  <c r="AU1307" i="3"/>
  <c r="AT1307" i="3"/>
  <c r="AS1307" i="3"/>
  <c r="AQ1307" i="3"/>
  <c r="AO1307" i="3"/>
  <c r="AM1307" i="3"/>
  <c r="AE1307" i="3"/>
  <c r="AC1307" i="3" a="1"/>
  <c r="AC1307" i="3" s="1"/>
  <c r="AB1307" i="3" a="1"/>
  <c r="AB1307" i="3" s="1"/>
  <c r="Z1307" i="3"/>
  <c r="Y1307" i="3"/>
  <c r="X1307" i="3"/>
  <c r="W1307" i="3"/>
  <c r="V1307" i="3"/>
  <c r="U1307" i="3"/>
  <c r="T1307" i="3"/>
  <c r="S1307" i="3"/>
  <c r="R1307" i="3"/>
  <c r="Q1307" i="3"/>
  <c r="O1307" i="3"/>
  <c r="N1307" i="3" a="1"/>
  <c r="N1307" i="3" s="1"/>
  <c r="M1307" i="3"/>
  <c r="L1307" i="3" s="1"/>
  <c r="K1307" i="3"/>
  <c r="AX1306" i="3"/>
  <c r="AV1306" i="3" s="1"/>
  <c r="AT1306" i="3"/>
  <c r="AS1306" i="3"/>
  <c r="AR1306" i="3"/>
  <c r="AQ1306" i="3"/>
  <c r="AP1306" i="3"/>
  <c r="AO1306" i="3"/>
  <c r="AN1306" i="3"/>
  <c r="AM1306" i="3"/>
  <c r="AL1306" i="3"/>
  <c r="AJ1306" i="3"/>
  <c r="AH1306" i="3"/>
  <c r="AF1306" i="3"/>
  <c r="AE1306" i="3"/>
  <c r="AI1306" i="3" s="1"/>
  <c r="AC1306" i="3" a="1"/>
  <c r="AC1306" i="3" s="1"/>
  <c r="AB1306" i="3" a="1"/>
  <c r="AB1306" i="3" s="1"/>
  <c r="Z1306" i="3"/>
  <c r="Y1306" i="3"/>
  <c r="X1306" i="3"/>
  <c r="W1306" i="3"/>
  <c r="V1306" i="3"/>
  <c r="U1306" i="3"/>
  <c r="T1306" i="3"/>
  <c r="S1306" i="3"/>
  <c r="R1306" i="3"/>
  <c r="Q1306" i="3"/>
  <c r="O1306" i="3"/>
  <c r="N1306" i="3" a="1"/>
  <c r="N1306" i="3" s="1"/>
  <c r="M1306" i="3"/>
  <c r="L1306" i="3" s="1"/>
  <c r="K1306" i="3"/>
  <c r="BA1305" i="3"/>
  <c r="AZ1305" i="3"/>
  <c r="AY1305" i="3"/>
  <c r="AX1305" i="3"/>
  <c r="AW1305" i="3"/>
  <c r="AV1305" i="3"/>
  <c r="AU1305" i="3"/>
  <c r="AT1305" i="3"/>
  <c r="AS1305" i="3"/>
  <c r="AQ1305" i="3"/>
  <c r="AM1305" i="3"/>
  <c r="AI1305" i="3"/>
  <c r="AE1305" i="3"/>
  <c r="AK1305" i="3" s="1"/>
  <c r="AC1305" i="3" a="1"/>
  <c r="AC1305" i="3" s="1"/>
  <c r="AB1305" i="3" a="1"/>
  <c r="AB1305" i="3" s="1"/>
  <c r="Z1305" i="3"/>
  <c r="Y1305" i="3"/>
  <c r="X1305" i="3"/>
  <c r="W1305" i="3"/>
  <c r="V1305" i="3"/>
  <c r="U1305" i="3"/>
  <c r="T1305" i="3"/>
  <c r="S1305" i="3"/>
  <c r="R1305" i="3"/>
  <c r="Q1305" i="3"/>
  <c r="O1305" i="3"/>
  <c r="N1305" i="3" a="1"/>
  <c r="N1305" i="3" s="1"/>
  <c r="M1305" i="3"/>
  <c r="L1305" i="3" s="1"/>
  <c r="K1305" i="3"/>
  <c r="AX1304" i="3"/>
  <c r="AS1304" i="3"/>
  <c r="AQ1304" i="3" s="1"/>
  <c r="AR1304" i="3"/>
  <c r="AP1304" i="3"/>
  <c r="AO1304" i="3"/>
  <c r="AN1304" i="3"/>
  <c r="AL1304" i="3"/>
  <c r="AK1304" i="3"/>
  <c r="AJ1304" i="3"/>
  <c r="AH1304" i="3"/>
  <c r="AG1304" i="3"/>
  <c r="AF1304" i="3"/>
  <c r="AE1304" i="3"/>
  <c r="AI1304" i="3" s="1"/>
  <c r="AC1304" i="3" a="1"/>
  <c r="AC1304" i="3" s="1"/>
  <c r="AB1304" i="3" a="1"/>
  <c r="AB1304" i="3" s="1"/>
  <c r="Z1304" i="3"/>
  <c r="Y1304" i="3"/>
  <c r="X1304" i="3"/>
  <c r="W1304" i="3"/>
  <c r="V1304" i="3"/>
  <c r="U1304" i="3"/>
  <c r="T1304" i="3"/>
  <c r="S1304" i="3"/>
  <c r="R1304" i="3"/>
  <c r="Q1304" i="3"/>
  <c r="O1304" i="3"/>
  <c r="N1304" i="3" a="1"/>
  <c r="N1304" i="3" s="1"/>
  <c r="M1304" i="3"/>
  <c r="L1304" i="3" s="1"/>
  <c r="K1304" i="3"/>
  <c r="BA1303" i="3"/>
  <c r="AY1303" i="3"/>
  <c r="AX1303" i="3"/>
  <c r="AZ1303" i="3" s="1"/>
  <c r="AW1303" i="3"/>
  <c r="AU1303" i="3"/>
  <c r="AT1303" i="3"/>
  <c r="AS1303" i="3"/>
  <c r="AK1303" i="3"/>
  <c r="AI1303" i="3"/>
  <c r="AG1303" i="3"/>
  <c r="AE1303" i="3"/>
  <c r="AC1303" i="3" a="1"/>
  <c r="AC1303" i="3" s="1"/>
  <c r="AB1303" i="3" a="1"/>
  <c r="AB1303" i="3" s="1"/>
  <c r="Z1303" i="3"/>
  <c r="Y1303" i="3"/>
  <c r="X1303" i="3"/>
  <c r="W1303" i="3"/>
  <c r="V1303" i="3"/>
  <c r="U1303" i="3"/>
  <c r="T1303" i="3"/>
  <c r="S1303" i="3"/>
  <c r="R1303" i="3"/>
  <c r="Q1303" i="3"/>
  <c r="O1303" i="3"/>
  <c r="N1303" i="3"/>
  <c r="N1303" i="3" a="1"/>
  <c r="M1303" i="3"/>
  <c r="L1303" i="3" s="1"/>
  <c r="K1303" i="3"/>
  <c r="AZ1302" i="3"/>
  <c r="AX1302" i="3"/>
  <c r="AT1302" i="3" s="1"/>
  <c r="AV1302" i="3"/>
  <c r="AS1302" i="3"/>
  <c r="AR1302" i="3"/>
  <c r="AQ1302" i="3"/>
  <c r="AP1302" i="3"/>
  <c r="AO1302" i="3"/>
  <c r="AN1302" i="3"/>
  <c r="AM1302" i="3"/>
  <c r="AL1302" i="3"/>
  <c r="AJ1302" i="3"/>
  <c r="AH1302" i="3"/>
  <c r="AF1302" i="3"/>
  <c r="AE1302" i="3"/>
  <c r="AI1302" i="3" s="1"/>
  <c r="AC1302" i="3" a="1"/>
  <c r="AC1302" i="3" s="1"/>
  <c r="AB1302" i="3" a="1"/>
  <c r="AB1302" i="3" s="1"/>
  <c r="Z1302" i="3"/>
  <c r="Y1302" i="3"/>
  <c r="X1302" i="3"/>
  <c r="W1302" i="3"/>
  <c r="V1302" i="3"/>
  <c r="U1302" i="3"/>
  <c r="T1302" i="3"/>
  <c r="S1302" i="3"/>
  <c r="R1302" i="3"/>
  <c r="Q1302" i="3"/>
  <c r="O1302" i="3"/>
  <c r="N1302" i="3" a="1"/>
  <c r="N1302" i="3" s="1"/>
  <c r="M1302" i="3"/>
  <c r="L1302" i="3" s="1"/>
  <c r="K1302" i="3"/>
  <c r="BA1301" i="3"/>
  <c r="AZ1301" i="3"/>
  <c r="AY1301" i="3"/>
  <c r="AX1301" i="3"/>
  <c r="AW1301" i="3"/>
  <c r="AV1301" i="3"/>
  <c r="AU1301" i="3"/>
  <c r="AT1301" i="3"/>
  <c r="AS1301" i="3"/>
  <c r="AQ1301" i="3" s="1"/>
  <c r="AO1301" i="3"/>
  <c r="AK1301" i="3"/>
  <c r="AG1301" i="3"/>
  <c r="AE1301" i="3"/>
  <c r="AI1301" i="3" s="1"/>
  <c r="AC1301" i="3" a="1"/>
  <c r="AC1301" i="3" s="1"/>
  <c r="AB1301" i="3" a="1"/>
  <c r="AB1301" i="3" s="1"/>
  <c r="Z1301" i="3"/>
  <c r="Y1301" i="3"/>
  <c r="X1301" i="3"/>
  <c r="W1301" i="3"/>
  <c r="V1301" i="3"/>
  <c r="U1301" i="3"/>
  <c r="T1301" i="3"/>
  <c r="S1301" i="3"/>
  <c r="R1301" i="3"/>
  <c r="Q1301" i="3"/>
  <c r="O1301" i="3"/>
  <c r="N1301" i="3" a="1"/>
  <c r="N1301" i="3" s="1"/>
  <c r="M1301" i="3"/>
  <c r="L1301" i="3" s="1"/>
  <c r="K1301" i="3"/>
  <c r="AZ1300" i="3"/>
  <c r="AX1300" i="3"/>
  <c r="AV1300" i="3"/>
  <c r="AT1300" i="3"/>
  <c r="AS1300" i="3"/>
  <c r="AQ1300" i="3" s="1"/>
  <c r="AR1300" i="3"/>
  <c r="AP1300" i="3"/>
  <c r="AO1300" i="3"/>
  <c r="AN1300" i="3"/>
  <c r="AL1300" i="3"/>
  <c r="AK1300" i="3"/>
  <c r="AJ1300" i="3"/>
  <c r="AH1300" i="3"/>
  <c r="AG1300" i="3"/>
  <c r="AF1300" i="3"/>
  <c r="AE1300" i="3"/>
  <c r="AI1300" i="3" s="1"/>
  <c r="AC1300" i="3" a="1"/>
  <c r="AC1300" i="3" s="1"/>
  <c r="AB1300" i="3" a="1"/>
  <c r="AB1300" i="3" s="1"/>
  <c r="Z1300" i="3"/>
  <c r="Y1300" i="3"/>
  <c r="X1300" i="3"/>
  <c r="W1300" i="3"/>
  <c r="V1300" i="3"/>
  <c r="U1300" i="3"/>
  <c r="T1300" i="3"/>
  <c r="S1300" i="3"/>
  <c r="R1300" i="3"/>
  <c r="Q1300" i="3"/>
  <c r="O1300" i="3"/>
  <c r="N1300" i="3" a="1"/>
  <c r="N1300" i="3" s="1"/>
  <c r="M1300" i="3"/>
  <c r="L1300" i="3" s="1"/>
  <c r="K1300" i="3"/>
  <c r="BA1299" i="3"/>
  <c r="AY1299" i="3"/>
  <c r="AX1299" i="3"/>
  <c r="AZ1299" i="3" s="1"/>
  <c r="AW1299" i="3"/>
  <c r="AU1299" i="3"/>
  <c r="AT1299" i="3"/>
  <c r="AS1299" i="3"/>
  <c r="AQ1299" i="3"/>
  <c r="AO1299" i="3"/>
  <c r="AM1299" i="3"/>
  <c r="AI1299" i="3"/>
  <c r="AE1299" i="3"/>
  <c r="AK1299" i="3" s="1"/>
  <c r="AC1299" i="3" a="1"/>
  <c r="AC1299" i="3" s="1"/>
  <c r="AB1299" i="3" a="1"/>
  <c r="AB1299" i="3" s="1"/>
  <c r="Z1299" i="3"/>
  <c r="Y1299" i="3"/>
  <c r="X1299" i="3"/>
  <c r="W1299" i="3"/>
  <c r="V1299" i="3"/>
  <c r="U1299" i="3"/>
  <c r="T1299" i="3"/>
  <c r="S1299" i="3"/>
  <c r="R1299" i="3"/>
  <c r="Q1299" i="3"/>
  <c r="O1299" i="3"/>
  <c r="N1299" i="3"/>
  <c r="N1299" i="3" a="1"/>
  <c r="M1299" i="3"/>
  <c r="L1299" i="3" s="1"/>
  <c r="K1299" i="3"/>
  <c r="AX1298" i="3"/>
  <c r="AS1298" i="3"/>
  <c r="AR1298" i="3"/>
  <c r="AQ1298" i="3"/>
  <c r="AP1298" i="3"/>
  <c r="AO1298" i="3"/>
  <c r="AN1298" i="3"/>
  <c r="AM1298" i="3"/>
  <c r="AL1298" i="3"/>
  <c r="AJ1298" i="3"/>
  <c r="AH1298" i="3"/>
  <c r="AF1298" i="3"/>
  <c r="AE1298" i="3"/>
  <c r="AI1298" i="3" s="1"/>
  <c r="AC1298" i="3" a="1"/>
  <c r="AC1298" i="3" s="1"/>
  <c r="AB1298" i="3" a="1"/>
  <c r="AB1298" i="3" s="1"/>
  <c r="Z1298" i="3"/>
  <c r="Y1298" i="3"/>
  <c r="X1298" i="3"/>
  <c r="W1298" i="3"/>
  <c r="V1298" i="3"/>
  <c r="U1298" i="3"/>
  <c r="T1298" i="3"/>
  <c r="S1298" i="3"/>
  <c r="R1298" i="3"/>
  <c r="Q1298" i="3"/>
  <c r="O1298" i="3"/>
  <c r="N1298" i="3" a="1"/>
  <c r="N1298" i="3" s="1"/>
  <c r="M1298" i="3"/>
  <c r="L1298" i="3" s="1"/>
  <c r="K1298" i="3"/>
  <c r="BA1297" i="3"/>
  <c r="AZ1297" i="3"/>
  <c r="AY1297" i="3"/>
  <c r="AX1297" i="3"/>
  <c r="AW1297" i="3"/>
  <c r="AV1297" i="3"/>
  <c r="AU1297" i="3"/>
  <c r="AT1297" i="3"/>
  <c r="AS1297" i="3"/>
  <c r="AO1297" i="3" s="1"/>
  <c r="AQ1297" i="3"/>
  <c r="AM1297" i="3"/>
  <c r="AE1297" i="3"/>
  <c r="AC1297" i="3" a="1"/>
  <c r="AC1297" i="3" s="1"/>
  <c r="AB1297" i="3" a="1"/>
  <c r="AB1297" i="3" s="1"/>
  <c r="Z1297" i="3"/>
  <c r="Y1297" i="3"/>
  <c r="X1297" i="3"/>
  <c r="W1297" i="3"/>
  <c r="V1297" i="3"/>
  <c r="U1297" i="3"/>
  <c r="T1297" i="3"/>
  <c r="S1297" i="3"/>
  <c r="R1297" i="3"/>
  <c r="Q1297" i="3"/>
  <c r="O1297" i="3"/>
  <c r="N1297" i="3"/>
  <c r="N1297" i="3" a="1"/>
  <c r="M1297" i="3"/>
  <c r="L1297" i="3" s="1"/>
  <c r="K1297" i="3"/>
  <c r="AX1296" i="3"/>
  <c r="AV1296" i="3" s="1"/>
  <c r="AT1296" i="3"/>
  <c r="AS1296" i="3"/>
  <c r="AQ1296" i="3" s="1"/>
  <c r="AR1296" i="3"/>
  <c r="AP1296" i="3"/>
  <c r="AO1296" i="3"/>
  <c r="AN1296" i="3"/>
  <c r="AL1296" i="3"/>
  <c r="AK1296" i="3"/>
  <c r="AJ1296" i="3"/>
  <c r="AH1296" i="3"/>
  <c r="AG1296" i="3"/>
  <c r="AF1296" i="3"/>
  <c r="AE1296" i="3"/>
  <c r="AI1296" i="3" s="1"/>
  <c r="AC1296" i="3" a="1"/>
  <c r="AC1296" i="3" s="1"/>
  <c r="AB1296" i="3" a="1"/>
  <c r="AB1296" i="3" s="1"/>
  <c r="Z1296" i="3"/>
  <c r="Y1296" i="3"/>
  <c r="X1296" i="3"/>
  <c r="W1296" i="3"/>
  <c r="V1296" i="3"/>
  <c r="U1296" i="3"/>
  <c r="T1296" i="3"/>
  <c r="S1296" i="3"/>
  <c r="R1296" i="3"/>
  <c r="Q1296" i="3"/>
  <c r="O1296" i="3"/>
  <c r="N1296" i="3" a="1"/>
  <c r="N1296" i="3" s="1"/>
  <c r="M1296" i="3"/>
  <c r="L1296" i="3" s="1"/>
  <c r="K1296" i="3"/>
  <c r="BA1295" i="3"/>
  <c r="AY1295" i="3"/>
  <c r="AX1295" i="3"/>
  <c r="AZ1295" i="3" s="1"/>
  <c r="AW1295" i="3"/>
  <c r="AU1295" i="3"/>
  <c r="AT1295" i="3"/>
  <c r="AS1295" i="3"/>
  <c r="AQ1295" i="3" s="1"/>
  <c r="AO1295" i="3"/>
  <c r="AK1295" i="3"/>
  <c r="AG1295" i="3"/>
  <c r="AE1295" i="3"/>
  <c r="AI1295" i="3" s="1"/>
  <c r="AC1295" i="3" a="1"/>
  <c r="AC1295" i="3" s="1"/>
  <c r="AB1295" i="3" a="1"/>
  <c r="AB1295" i="3" s="1"/>
  <c r="Z1295" i="3"/>
  <c r="Y1295" i="3"/>
  <c r="X1295" i="3"/>
  <c r="W1295" i="3"/>
  <c r="V1295" i="3"/>
  <c r="U1295" i="3"/>
  <c r="T1295" i="3"/>
  <c r="S1295" i="3"/>
  <c r="R1295" i="3"/>
  <c r="Q1295" i="3"/>
  <c r="O1295" i="3"/>
  <c r="N1295" i="3"/>
  <c r="N1295" i="3" a="1"/>
  <c r="M1295" i="3"/>
  <c r="L1295" i="3" s="1"/>
  <c r="K1295" i="3"/>
  <c r="AZ1294" i="3"/>
  <c r="AX1294" i="3"/>
  <c r="AV1294" i="3"/>
  <c r="AT1294" i="3"/>
  <c r="AS1294" i="3"/>
  <c r="AR1294" i="3"/>
  <c r="AQ1294" i="3"/>
  <c r="AP1294" i="3"/>
  <c r="AO1294" i="3"/>
  <c r="AN1294" i="3"/>
  <c r="AM1294" i="3"/>
  <c r="AL1294" i="3"/>
  <c r="AJ1294" i="3"/>
  <c r="AH1294" i="3"/>
  <c r="AF1294" i="3"/>
  <c r="AE1294" i="3"/>
  <c r="AI1294" i="3" s="1"/>
  <c r="AC1294" i="3" a="1"/>
  <c r="AC1294" i="3" s="1"/>
  <c r="AB1294" i="3" a="1"/>
  <c r="AB1294" i="3" s="1"/>
  <c r="Z1294" i="3"/>
  <c r="Y1294" i="3"/>
  <c r="X1294" i="3"/>
  <c r="W1294" i="3"/>
  <c r="V1294" i="3"/>
  <c r="U1294" i="3"/>
  <c r="T1294" i="3"/>
  <c r="S1294" i="3"/>
  <c r="R1294" i="3"/>
  <c r="Q1294" i="3"/>
  <c r="O1294" i="3"/>
  <c r="N1294" i="3" a="1"/>
  <c r="N1294" i="3" s="1"/>
  <c r="M1294" i="3"/>
  <c r="L1294" i="3" s="1"/>
  <c r="K1294" i="3"/>
  <c r="BA1293" i="3"/>
  <c r="AZ1293" i="3"/>
  <c r="AY1293" i="3"/>
  <c r="AX1293" i="3"/>
  <c r="AW1293" i="3"/>
  <c r="AV1293" i="3"/>
  <c r="AU1293" i="3"/>
  <c r="AT1293" i="3"/>
  <c r="AS1293" i="3"/>
  <c r="AK1293" i="3"/>
  <c r="AI1293" i="3"/>
  <c r="AG1293" i="3"/>
  <c r="AE1293" i="3"/>
  <c r="AC1293" i="3" a="1"/>
  <c r="AC1293" i="3" s="1"/>
  <c r="AB1293" i="3" a="1"/>
  <c r="AB1293" i="3" s="1"/>
  <c r="Z1293" i="3"/>
  <c r="Y1293" i="3"/>
  <c r="X1293" i="3"/>
  <c r="W1293" i="3"/>
  <c r="V1293" i="3"/>
  <c r="U1293" i="3"/>
  <c r="T1293" i="3"/>
  <c r="S1293" i="3"/>
  <c r="R1293" i="3"/>
  <c r="Q1293" i="3"/>
  <c r="O1293" i="3"/>
  <c r="N1293" i="3"/>
  <c r="N1293" i="3" a="1"/>
  <c r="M1293" i="3"/>
  <c r="L1293" i="3" s="1"/>
  <c r="K1293" i="3"/>
  <c r="AZ1292" i="3"/>
  <c r="AX1292" i="3"/>
  <c r="AV1292" i="3"/>
  <c r="AT1292" i="3"/>
  <c r="AS1292" i="3"/>
  <c r="AQ1292" i="3" s="1"/>
  <c r="AR1292" i="3"/>
  <c r="AP1292" i="3"/>
  <c r="AO1292" i="3"/>
  <c r="AN1292" i="3"/>
  <c r="AL1292" i="3"/>
  <c r="AK1292" i="3"/>
  <c r="AJ1292" i="3"/>
  <c r="AH1292" i="3"/>
  <c r="AG1292" i="3"/>
  <c r="AF1292" i="3"/>
  <c r="AE1292" i="3"/>
  <c r="AI1292" i="3" s="1"/>
  <c r="AC1292" i="3" a="1"/>
  <c r="AC1292" i="3" s="1"/>
  <c r="AB1292" i="3" a="1"/>
  <c r="AB1292" i="3" s="1"/>
  <c r="Z1292" i="3"/>
  <c r="Y1292" i="3"/>
  <c r="X1292" i="3"/>
  <c r="W1292" i="3"/>
  <c r="V1292" i="3"/>
  <c r="U1292" i="3"/>
  <c r="T1292" i="3"/>
  <c r="S1292" i="3"/>
  <c r="R1292" i="3"/>
  <c r="Q1292" i="3"/>
  <c r="O1292" i="3"/>
  <c r="N1292" i="3" a="1"/>
  <c r="N1292" i="3" s="1"/>
  <c r="M1292" i="3"/>
  <c r="L1292" i="3" s="1"/>
  <c r="K1292" i="3"/>
  <c r="BA1291" i="3"/>
  <c r="AY1291" i="3"/>
  <c r="AX1291" i="3"/>
  <c r="AZ1291" i="3" s="1"/>
  <c r="AW1291" i="3"/>
  <c r="AU1291" i="3"/>
  <c r="AT1291" i="3"/>
  <c r="AS1291" i="3"/>
  <c r="AQ1291" i="3"/>
  <c r="AO1291" i="3"/>
  <c r="AM1291" i="3"/>
  <c r="AE1291" i="3"/>
  <c r="AC1291" i="3" a="1"/>
  <c r="AC1291" i="3" s="1"/>
  <c r="AB1291" i="3" a="1"/>
  <c r="AB1291" i="3" s="1"/>
  <c r="Z1291" i="3"/>
  <c r="Y1291" i="3"/>
  <c r="X1291" i="3"/>
  <c r="W1291" i="3"/>
  <c r="V1291" i="3"/>
  <c r="U1291" i="3"/>
  <c r="T1291" i="3"/>
  <c r="S1291" i="3"/>
  <c r="R1291" i="3"/>
  <c r="Q1291" i="3"/>
  <c r="O1291" i="3"/>
  <c r="N1291" i="3" a="1"/>
  <c r="N1291" i="3" s="1"/>
  <c r="M1291" i="3"/>
  <c r="L1291" i="3" s="1"/>
  <c r="K1291" i="3"/>
  <c r="AX1290" i="3"/>
  <c r="AV1290" i="3" s="1"/>
  <c r="AT1290" i="3"/>
  <c r="AS1290" i="3"/>
  <c r="AR1290" i="3"/>
  <c r="AQ1290" i="3"/>
  <c r="AP1290" i="3"/>
  <c r="AO1290" i="3"/>
  <c r="AN1290" i="3"/>
  <c r="AM1290" i="3"/>
  <c r="AL1290" i="3"/>
  <c r="AJ1290" i="3"/>
  <c r="AH1290" i="3"/>
  <c r="AF1290" i="3"/>
  <c r="AE1290" i="3"/>
  <c r="AI1290" i="3" s="1"/>
  <c r="AC1290" i="3" a="1"/>
  <c r="AC1290" i="3" s="1"/>
  <c r="AB1290" i="3" a="1"/>
  <c r="AB1290" i="3" s="1"/>
  <c r="Z1290" i="3"/>
  <c r="Y1290" i="3"/>
  <c r="X1290" i="3"/>
  <c r="W1290" i="3"/>
  <c r="V1290" i="3"/>
  <c r="U1290" i="3"/>
  <c r="T1290" i="3"/>
  <c r="S1290" i="3"/>
  <c r="R1290" i="3"/>
  <c r="Q1290" i="3"/>
  <c r="O1290" i="3"/>
  <c r="N1290" i="3" a="1"/>
  <c r="N1290" i="3" s="1"/>
  <c r="M1290" i="3"/>
  <c r="L1290" i="3" s="1"/>
  <c r="K1290" i="3"/>
  <c r="BA1289" i="3"/>
  <c r="AZ1289" i="3"/>
  <c r="AY1289" i="3"/>
  <c r="AX1289" i="3"/>
  <c r="AW1289" i="3"/>
  <c r="AV1289" i="3"/>
  <c r="AU1289" i="3"/>
  <c r="AT1289" i="3"/>
  <c r="AS1289" i="3"/>
  <c r="AQ1289" i="3"/>
  <c r="AM1289" i="3"/>
  <c r="AI1289" i="3"/>
  <c r="AE1289" i="3"/>
  <c r="AK1289" i="3" s="1"/>
  <c r="AC1289" i="3" a="1"/>
  <c r="AC1289" i="3" s="1"/>
  <c r="AB1289" i="3" a="1"/>
  <c r="AB1289" i="3" s="1"/>
  <c r="Z1289" i="3"/>
  <c r="Y1289" i="3"/>
  <c r="X1289" i="3"/>
  <c r="W1289" i="3"/>
  <c r="V1289" i="3"/>
  <c r="U1289" i="3"/>
  <c r="T1289" i="3"/>
  <c r="S1289" i="3"/>
  <c r="R1289" i="3"/>
  <c r="Q1289" i="3"/>
  <c r="O1289" i="3"/>
  <c r="N1289" i="3"/>
  <c r="N1289" i="3" a="1"/>
  <c r="M1289" i="3"/>
  <c r="L1289" i="3" s="1"/>
  <c r="K1289" i="3"/>
  <c r="AX1288" i="3"/>
  <c r="AS1288" i="3"/>
  <c r="AQ1288" i="3" s="1"/>
  <c r="AR1288" i="3"/>
  <c r="AP1288" i="3"/>
  <c r="AO1288" i="3"/>
  <c r="AN1288" i="3"/>
  <c r="AL1288" i="3"/>
  <c r="AK1288" i="3"/>
  <c r="AJ1288" i="3"/>
  <c r="AH1288" i="3"/>
  <c r="AG1288" i="3"/>
  <c r="AF1288" i="3"/>
  <c r="AE1288" i="3"/>
  <c r="AI1288" i="3" s="1"/>
  <c r="AC1288" i="3" a="1"/>
  <c r="AC1288" i="3" s="1"/>
  <c r="AB1288" i="3" a="1"/>
  <c r="AB1288" i="3" s="1"/>
  <c r="Z1288" i="3"/>
  <c r="Y1288" i="3"/>
  <c r="X1288" i="3"/>
  <c r="W1288" i="3"/>
  <c r="V1288" i="3"/>
  <c r="U1288" i="3"/>
  <c r="T1288" i="3"/>
  <c r="S1288" i="3"/>
  <c r="R1288" i="3"/>
  <c r="Q1288" i="3"/>
  <c r="O1288" i="3"/>
  <c r="N1288" i="3"/>
  <c r="N1288" i="3" a="1"/>
  <c r="M1288" i="3"/>
  <c r="L1288" i="3" s="1"/>
  <c r="K1288" i="3"/>
  <c r="AY1287" i="3"/>
  <c r="AX1287" i="3"/>
  <c r="BA1287" i="3" s="1"/>
  <c r="AW1287" i="3"/>
  <c r="AT1287" i="3"/>
  <c r="AS1287" i="3"/>
  <c r="AP1287" i="3" s="1"/>
  <c r="AQ1287" i="3"/>
  <c r="AO1287" i="3"/>
  <c r="AM1287" i="3"/>
  <c r="AL1287" i="3"/>
  <c r="AI1287" i="3"/>
  <c r="AH1287" i="3"/>
  <c r="AG1287" i="3"/>
  <c r="AE1287" i="3"/>
  <c r="AC1287" i="3" a="1"/>
  <c r="AC1287" i="3" s="1"/>
  <c r="AB1287" i="3" a="1"/>
  <c r="AB1287" i="3" s="1"/>
  <c r="Z1287" i="3"/>
  <c r="Y1287" i="3"/>
  <c r="X1287" i="3"/>
  <c r="W1287" i="3"/>
  <c r="V1287" i="3"/>
  <c r="U1287" i="3"/>
  <c r="T1287" i="3"/>
  <c r="S1287" i="3"/>
  <c r="R1287" i="3"/>
  <c r="Q1287" i="3"/>
  <c r="O1287" i="3"/>
  <c r="N1287" i="3"/>
  <c r="N1287" i="3" a="1"/>
  <c r="M1287" i="3"/>
  <c r="L1287" i="3" s="1"/>
  <c r="K1287" i="3"/>
  <c r="AX1286" i="3"/>
  <c r="AS1286" i="3"/>
  <c r="AR1286" i="3"/>
  <c r="AQ1286" i="3"/>
  <c r="AP1286" i="3"/>
  <c r="AO1286" i="3"/>
  <c r="AN1286" i="3"/>
  <c r="AM1286" i="3"/>
  <c r="AL1286" i="3"/>
  <c r="AE1286" i="3"/>
  <c r="AC1286" i="3" a="1"/>
  <c r="AC1286" i="3" s="1"/>
  <c r="AB1286" i="3" a="1"/>
  <c r="AB1286" i="3" s="1"/>
  <c r="Z1286" i="3"/>
  <c r="Y1286" i="3"/>
  <c r="X1286" i="3"/>
  <c r="W1286" i="3"/>
  <c r="V1286" i="3"/>
  <c r="U1286" i="3"/>
  <c r="T1286" i="3"/>
  <c r="S1286" i="3"/>
  <c r="R1286" i="3"/>
  <c r="Q1286" i="3"/>
  <c r="O1286" i="3"/>
  <c r="N1286" i="3" a="1"/>
  <c r="N1286" i="3" s="1"/>
  <c r="M1286" i="3"/>
  <c r="L1286" i="3" s="1"/>
  <c r="K1286" i="3"/>
  <c r="BA1285" i="3"/>
  <c r="AZ1285" i="3"/>
  <c r="AY1285" i="3"/>
  <c r="AX1285" i="3"/>
  <c r="AW1285" i="3"/>
  <c r="AV1285" i="3"/>
  <c r="AU1285" i="3"/>
  <c r="AT1285" i="3"/>
  <c r="AS1285" i="3"/>
  <c r="AN1285" i="3"/>
  <c r="AK1285" i="3"/>
  <c r="AI1285" i="3"/>
  <c r="AG1285" i="3"/>
  <c r="AF1285" i="3"/>
  <c r="AE1285" i="3"/>
  <c r="AH1285" i="3" s="1"/>
  <c r="AC1285" i="3" a="1"/>
  <c r="AC1285" i="3" s="1"/>
  <c r="AB1285" i="3" a="1"/>
  <c r="AB1285" i="3" s="1"/>
  <c r="Z1285" i="3"/>
  <c r="Y1285" i="3"/>
  <c r="X1285" i="3"/>
  <c r="W1285" i="3"/>
  <c r="V1285" i="3"/>
  <c r="U1285" i="3"/>
  <c r="T1285" i="3"/>
  <c r="S1285" i="3"/>
  <c r="R1285" i="3"/>
  <c r="Q1285" i="3"/>
  <c r="O1285" i="3"/>
  <c r="N1285" i="3"/>
  <c r="N1285" i="3" a="1"/>
  <c r="M1285" i="3"/>
  <c r="L1285" i="3" s="1"/>
  <c r="K1285" i="3"/>
  <c r="BA1284" i="3"/>
  <c r="AX1284" i="3"/>
  <c r="AW1284" i="3" s="1"/>
  <c r="AV1284" i="3"/>
  <c r="AS1284" i="3"/>
  <c r="AR1284" i="3" s="1"/>
  <c r="AP1284" i="3"/>
  <c r="AN1284" i="3"/>
  <c r="AK1284" i="3"/>
  <c r="AJ1284" i="3"/>
  <c r="AH1284" i="3"/>
  <c r="AG1284" i="3"/>
  <c r="AF1284" i="3"/>
  <c r="AE1284" i="3"/>
  <c r="AI1284" i="3" s="1"/>
  <c r="AC1284" i="3" a="1"/>
  <c r="AC1284" i="3" s="1"/>
  <c r="AB1284" i="3" a="1"/>
  <c r="AB1284" i="3" s="1"/>
  <c r="Z1284" i="3"/>
  <c r="Y1284" i="3"/>
  <c r="X1284" i="3"/>
  <c r="W1284" i="3"/>
  <c r="V1284" i="3"/>
  <c r="U1284" i="3"/>
  <c r="T1284" i="3"/>
  <c r="S1284" i="3"/>
  <c r="R1284" i="3"/>
  <c r="Q1284" i="3"/>
  <c r="O1284" i="3"/>
  <c r="N1284" i="3"/>
  <c r="N1284" i="3" a="1"/>
  <c r="M1284" i="3"/>
  <c r="L1284" i="3" s="1"/>
  <c r="K1284" i="3"/>
  <c r="AY1283" i="3"/>
  <c r="AX1283" i="3"/>
  <c r="BA1283" i="3" s="1"/>
  <c r="AW1283" i="3"/>
  <c r="AT1283" i="3"/>
  <c r="AS1283" i="3"/>
  <c r="AP1283" i="3" s="1"/>
  <c r="AQ1283" i="3"/>
  <c r="AO1283" i="3"/>
  <c r="AM1283" i="3"/>
  <c r="AL1283" i="3"/>
  <c r="AI1283" i="3"/>
  <c r="AH1283" i="3"/>
  <c r="AG1283" i="3"/>
  <c r="AE1283" i="3"/>
  <c r="AC1283" i="3" a="1"/>
  <c r="AC1283" i="3" s="1"/>
  <c r="AB1283" i="3" a="1"/>
  <c r="AB1283" i="3" s="1"/>
  <c r="Z1283" i="3"/>
  <c r="Y1283" i="3"/>
  <c r="X1283" i="3"/>
  <c r="W1283" i="3"/>
  <c r="V1283" i="3"/>
  <c r="U1283" i="3"/>
  <c r="T1283" i="3"/>
  <c r="S1283" i="3"/>
  <c r="R1283" i="3"/>
  <c r="Q1283" i="3"/>
  <c r="O1283" i="3"/>
  <c r="N1283" i="3"/>
  <c r="N1283" i="3" a="1"/>
  <c r="M1283" i="3"/>
  <c r="L1283" i="3" s="1"/>
  <c r="K1283" i="3"/>
  <c r="AX1282" i="3"/>
  <c r="AS1282" i="3"/>
  <c r="AR1282" i="3"/>
  <c r="AQ1282" i="3"/>
  <c r="AP1282" i="3"/>
  <c r="AO1282" i="3"/>
  <c r="AN1282" i="3"/>
  <c r="AM1282" i="3"/>
  <c r="AL1282" i="3"/>
  <c r="AE1282" i="3"/>
  <c r="AC1282" i="3" a="1"/>
  <c r="AC1282" i="3" s="1"/>
  <c r="AB1282" i="3" a="1"/>
  <c r="AB1282" i="3" s="1"/>
  <c r="Z1282" i="3"/>
  <c r="Y1282" i="3"/>
  <c r="X1282" i="3"/>
  <c r="W1282" i="3"/>
  <c r="V1282" i="3"/>
  <c r="U1282" i="3"/>
  <c r="T1282" i="3"/>
  <c r="S1282" i="3"/>
  <c r="R1282" i="3"/>
  <c r="Q1282" i="3"/>
  <c r="O1282" i="3"/>
  <c r="N1282" i="3" a="1"/>
  <c r="N1282" i="3" s="1"/>
  <c r="M1282" i="3"/>
  <c r="L1282" i="3" s="1"/>
  <c r="K1282" i="3"/>
  <c r="BA1281" i="3"/>
  <c r="AZ1281" i="3"/>
  <c r="AY1281" i="3"/>
  <c r="AX1281" i="3"/>
  <c r="AW1281" i="3"/>
  <c r="AV1281" i="3"/>
  <c r="AU1281" i="3"/>
  <c r="AT1281" i="3"/>
  <c r="AS1281" i="3"/>
  <c r="AN1281" i="3"/>
  <c r="AK1281" i="3"/>
  <c r="AI1281" i="3"/>
  <c r="AG1281" i="3"/>
  <c r="AF1281" i="3"/>
  <c r="AE1281" i="3"/>
  <c r="AH1281" i="3" s="1"/>
  <c r="AC1281" i="3" a="1"/>
  <c r="AC1281" i="3" s="1"/>
  <c r="AB1281" i="3" a="1"/>
  <c r="AB1281" i="3" s="1"/>
  <c r="Z1281" i="3"/>
  <c r="Y1281" i="3"/>
  <c r="X1281" i="3"/>
  <c r="W1281" i="3"/>
  <c r="V1281" i="3"/>
  <c r="U1281" i="3"/>
  <c r="T1281" i="3"/>
  <c r="S1281" i="3"/>
  <c r="R1281" i="3"/>
  <c r="Q1281" i="3"/>
  <c r="O1281" i="3"/>
  <c r="N1281" i="3" a="1"/>
  <c r="N1281" i="3" s="1"/>
  <c r="M1281" i="3"/>
  <c r="L1281" i="3" s="1"/>
  <c r="K1281" i="3"/>
  <c r="BA1280" i="3"/>
  <c r="AX1280" i="3"/>
  <c r="AW1280" i="3" s="1"/>
  <c r="AV1280" i="3"/>
  <c r="AS1280" i="3"/>
  <c r="AR1280" i="3" s="1"/>
  <c r="AP1280" i="3"/>
  <c r="AN1280" i="3"/>
  <c r="AK1280" i="3"/>
  <c r="AJ1280" i="3"/>
  <c r="AH1280" i="3"/>
  <c r="AG1280" i="3"/>
  <c r="AF1280" i="3"/>
  <c r="AE1280" i="3"/>
  <c r="AI1280" i="3" s="1"/>
  <c r="AC1280" i="3" a="1"/>
  <c r="AC1280" i="3" s="1"/>
  <c r="AB1280" i="3" a="1"/>
  <c r="AB1280" i="3" s="1"/>
  <c r="Z1280" i="3"/>
  <c r="Y1280" i="3"/>
  <c r="X1280" i="3"/>
  <c r="W1280" i="3"/>
  <c r="V1280" i="3"/>
  <c r="U1280" i="3"/>
  <c r="T1280" i="3"/>
  <c r="S1280" i="3"/>
  <c r="R1280" i="3"/>
  <c r="Q1280" i="3"/>
  <c r="O1280" i="3"/>
  <c r="N1280" i="3"/>
  <c r="N1280" i="3" a="1"/>
  <c r="M1280" i="3"/>
  <c r="L1280" i="3" s="1"/>
  <c r="K1280" i="3"/>
  <c r="AY1279" i="3"/>
  <c r="AX1279" i="3"/>
  <c r="BA1279" i="3" s="1"/>
  <c r="AW1279" i="3"/>
  <c r="AT1279" i="3"/>
  <c r="AS1279" i="3"/>
  <c r="AP1279" i="3" s="1"/>
  <c r="AQ1279" i="3"/>
  <c r="AO1279" i="3"/>
  <c r="AM1279" i="3"/>
  <c r="AL1279" i="3"/>
  <c r="AI1279" i="3"/>
  <c r="AH1279" i="3"/>
  <c r="AG1279" i="3"/>
  <c r="AE1279" i="3"/>
  <c r="AC1279" i="3" a="1"/>
  <c r="AC1279" i="3" s="1"/>
  <c r="AB1279" i="3" a="1"/>
  <c r="AB1279" i="3" s="1"/>
  <c r="Z1279" i="3"/>
  <c r="Y1279" i="3"/>
  <c r="X1279" i="3"/>
  <c r="W1279" i="3"/>
  <c r="V1279" i="3"/>
  <c r="U1279" i="3"/>
  <c r="T1279" i="3"/>
  <c r="S1279" i="3"/>
  <c r="R1279" i="3"/>
  <c r="Q1279" i="3"/>
  <c r="O1279" i="3"/>
  <c r="N1279" i="3" a="1"/>
  <c r="N1279" i="3" s="1"/>
  <c r="M1279" i="3"/>
  <c r="L1279" i="3" s="1"/>
  <c r="K1279" i="3"/>
  <c r="AX1278" i="3"/>
  <c r="AS1278" i="3"/>
  <c r="AR1278" i="3"/>
  <c r="AQ1278" i="3"/>
  <c r="AP1278" i="3"/>
  <c r="AO1278" i="3"/>
  <c r="AN1278" i="3"/>
  <c r="AM1278" i="3"/>
  <c r="AL1278" i="3"/>
  <c r="AE1278" i="3"/>
  <c r="AC1278" i="3" a="1"/>
  <c r="AC1278" i="3" s="1"/>
  <c r="AB1278" i="3" a="1"/>
  <c r="AB1278" i="3" s="1"/>
  <c r="Z1278" i="3"/>
  <c r="Y1278" i="3"/>
  <c r="X1278" i="3"/>
  <c r="W1278" i="3"/>
  <c r="V1278" i="3"/>
  <c r="U1278" i="3"/>
  <c r="T1278" i="3"/>
  <c r="S1278" i="3"/>
  <c r="R1278" i="3"/>
  <c r="Q1278" i="3"/>
  <c r="O1278" i="3"/>
  <c r="N1278" i="3" a="1"/>
  <c r="N1278" i="3" s="1"/>
  <c r="M1278" i="3"/>
  <c r="L1278" i="3" s="1"/>
  <c r="K1278" i="3"/>
  <c r="BA1277" i="3"/>
  <c r="AZ1277" i="3"/>
  <c r="AY1277" i="3"/>
  <c r="AX1277" i="3"/>
  <c r="AW1277" i="3"/>
  <c r="AV1277" i="3"/>
  <c r="AU1277" i="3"/>
  <c r="AT1277" i="3"/>
  <c r="AS1277" i="3"/>
  <c r="AN1277" i="3"/>
  <c r="AK1277" i="3"/>
  <c r="AI1277" i="3"/>
  <c r="AG1277" i="3"/>
  <c r="AF1277" i="3"/>
  <c r="AE1277" i="3"/>
  <c r="AH1277" i="3" s="1"/>
  <c r="AC1277" i="3" a="1"/>
  <c r="AC1277" i="3" s="1"/>
  <c r="AB1277" i="3" a="1"/>
  <c r="AB1277" i="3" s="1"/>
  <c r="Z1277" i="3"/>
  <c r="Y1277" i="3"/>
  <c r="X1277" i="3"/>
  <c r="W1277" i="3"/>
  <c r="V1277" i="3"/>
  <c r="U1277" i="3"/>
  <c r="T1277" i="3"/>
  <c r="S1277" i="3"/>
  <c r="R1277" i="3"/>
  <c r="Q1277" i="3"/>
  <c r="O1277" i="3"/>
  <c r="N1277" i="3"/>
  <c r="N1277" i="3" a="1"/>
  <c r="M1277" i="3"/>
  <c r="L1277" i="3" s="1"/>
  <c r="K1277" i="3"/>
  <c r="BA1276" i="3"/>
  <c r="AX1276" i="3"/>
  <c r="AW1276" i="3" s="1"/>
  <c r="AV1276" i="3"/>
  <c r="AS1276" i="3"/>
  <c r="AR1276" i="3" s="1"/>
  <c r="AP1276" i="3"/>
  <c r="AN1276" i="3"/>
  <c r="AK1276" i="3"/>
  <c r="AJ1276" i="3"/>
  <c r="AH1276" i="3"/>
  <c r="AG1276" i="3"/>
  <c r="AF1276" i="3"/>
  <c r="AE1276" i="3"/>
  <c r="AI1276" i="3" s="1"/>
  <c r="AC1276" i="3" a="1"/>
  <c r="AC1276" i="3" s="1"/>
  <c r="AB1276" i="3" a="1"/>
  <c r="AB1276" i="3" s="1"/>
  <c r="Z1276" i="3"/>
  <c r="Y1276" i="3"/>
  <c r="X1276" i="3"/>
  <c r="W1276" i="3"/>
  <c r="V1276" i="3"/>
  <c r="U1276" i="3"/>
  <c r="T1276" i="3"/>
  <c r="S1276" i="3"/>
  <c r="R1276" i="3"/>
  <c r="Q1276" i="3"/>
  <c r="O1276" i="3"/>
  <c r="N1276" i="3"/>
  <c r="N1276" i="3" a="1"/>
  <c r="M1276" i="3"/>
  <c r="L1276" i="3" s="1"/>
  <c r="K1276" i="3"/>
  <c r="AY1275" i="3"/>
  <c r="AX1275" i="3"/>
  <c r="BA1275" i="3" s="1"/>
  <c r="AW1275" i="3"/>
  <c r="AT1275" i="3"/>
  <c r="AS1275" i="3"/>
  <c r="AP1275" i="3" s="1"/>
  <c r="AQ1275" i="3"/>
  <c r="AO1275" i="3"/>
  <c r="AM1275" i="3"/>
  <c r="AL1275" i="3"/>
  <c r="AI1275" i="3"/>
  <c r="AH1275" i="3"/>
  <c r="AG1275" i="3"/>
  <c r="AE1275" i="3"/>
  <c r="AC1275" i="3" a="1"/>
  <c r="AC1275" i="3" s="1"/>
  <c r="AB1275" i="3" a="1"/>
  <c r="AB1275" i="3" s="1"/>
  <c r="Z1275" i="3"/>
  <c r="Y1275" i="3"/>
  <c r="X1275" i="3"/>
  <c r="W1275" i="3"/>
  <c r="V1275" i="3"/>
  <c r="U1275" i="3"/>
  <c r="T1275" i="3"/>
  <c r="S1275" i="3"/>
  <c r="R1275" i="3"/>
  <c r="Q1275" i="3"/>
  <c r="O1275" i="3"/>
  <c r="N1275" i="3"/>
  <c r="N1275" i="3" a="1"/>
  <c r="M1275" i="3"/>
  <c r="L1275" i="3" s="1"/>
  <c r="K1275" i="3"/>
  <c r="AX1274" i="3"/>
  <c r="AS1274" i="3"/>
  <c r="AR1274" i="3"/>
  <c r="AQ1274" i="3"/>
  <c r="AP1274" i="3"/>
  <c r="AO1274" i="3"/>
  <c r="AN1274" i="3"/>
  <c r="AM1274" i="3"/>
  <c r="AL1274" i="3"/>
  <c r="AE1274" i="3"/>
  <c r="AC1274" i="3" a="1"/>
  <c r="AC1274" i="3" s="1"/>
  <c r="AB1274" i="3" a="1"/>
  <c r="AB1274" i="3" s="1"/>
  <c r="Z1274" i="3"/>
  <c r="Y1274" i="3"/>
  <c r="X1274" i="3"/>
  <c r="W1274" i="3"/>
  <c r="V1274" i="3"/>
  <c r="U1274" i="3"/>
  <c r="T1274" i="3"/>
  <c r="S1274" i="3"/>
  <c r="R1274" i="3"/>
  <c r="Q1274" i="3"/>
  <c r="O1274" i="3"/>
  <c r="N1274" i="3" a="1"/>
  <c r="N1274" i="3" s="1"/>
  <c r="M1274" i="3"/>
  <c r="L1274" i="3" s="1"/>
  <c r="K1274" i="3"/>
  <c r="BA1273" i="3"/>
  <c r="AZ1273" i="3"/>
  <c r="AY1273" i="3"/>
  <c r="AX1273" i="3"/>
  <c r="AW1273" i="3"/>
  <c r="AV1273" i="3"/>
  <c r="AU1273" i="3"/>
  <c r="AT1273" i="3"/>
  <c r="AS1273" i="3"/>
  <c r="AN1273" i="3"/>
  <c r="AK1273" i="3"/>
  <c r="AI1273" i="3"/>
  <c r="AG1273" i="3"/>
  <c r="AF1273" i="3"/>
  <c r="AE1273" i="3"/>
  <c r="AH1273" i="3" s="1"/>
  <c r="AC1273" i="3" a="1"/>
  <c r="AC1273" i="3" s="1"/>
  <c r="AB1273" i="3" a="1"/>
  <c r="AB1273" i="3" s="1"/>
  <c r="Z1273" i="3"/>
  <c r="Y1273" i="3"/>
  <c r="X1273" i="3"/>
  <c r="W1273" i="3"/>
  <c r="V1273" i="3"/>
  <c r="U1273" i="3"/>
  <c r="T1273" i="3"/>
  <c r="S1273" i="3"/>
  <c r="R1273" i="3"/>
  <c r="Q1273" i="3"/>
  <c r="O1273" i="3"/>
  <c r="N1273" i="3"/>
  <c r="N1273" i="3" a="1"/>
  <c r="M1273" i="3"/>
  <c r="L1273" i="3" s="1"/>
  <c r="K1273" i="3"/>
  <c r="BA1272" i="3"/>
  <c r="AX1272" i="3"/>
  <c r="AW1272" i="3" s="1"/>
  <c r="AV1272" i="3"/>
  <c r="AS1272" i="3"/>
  <c r="AR1272" i="3" s="1"/>
  <c r="AP1272" i="3"/>
  <c r="AN1272" i="3"/>
  <c r="AK1272" i="3"/>
  <c r="AJ1272" i="3"/>
  <c r="AH1272" i="3"/>
  <c r="AG1272" i="3"/>
  <c r="AF1272" i="3"/>
  <c r="AE1272" i="3"/>
  <c r="AI1272" i="3" s="1"/>
  <c r="AC1272" i="3" a="1"/>
  <c r="AC1272" i="3" s="1"/>
  <c r="AB1272" i="3" a="1"/>
  <c r="AB1272" i="3" s="1"/>
  <c r="Z1272" i="3"/>
  <c r="Y1272" i="3"/>
  <c r="X1272" i="3"/>
  <c r="W1272" i="3"/>
  <c r="V1272" i="3"/>
  <c r="U1272" i="3"/>
  <c r="T1272" i="3"/>
  <c r="S1272" i="3"/>
  <c r="R1272" i="3"/>
  <c r="Q1272" i="3"/>
  <c r="O1272" i="3"/>
  <c r="N1272" i="3" a="1"/>
  <c r="N1272" i="3" s="1"/>
  <c r="M1272" i="3"/>
  <c r="L1272" i="3" s="1"/>
  <c r="K1272" i="3"/>
  <c r="AY1271" i="3"/>
  <c r="AX1271" i="3"/>
  <c r="BA1271" i="3" s="1"/>
  <c r="AW1271" i="3"/>
  <c r="AT1271" i="3"/>
  <c r="AS1271" i="3"/>
  <c r="AP1271" i="3" s="1"/>
  <c r="AQ1271" i="3"/>
  <c r="AO1271" i="3"/>
  <c r="AM1271" i="3"/>
  <c r="AL1271" i="3"/>
  <c r="AI1271" i="3"/>
  <c r="AH1271" i="3"/>
  <c r="AG1271" i="3"/>
  <c r="AE1271" i="3"/>
  <c r="AC1271" i="3" a="1"/>
  <c r="AC1271" i="3" s="1"/>
  <c r="AB1271" i="3" a="1"/>
  <c r="AB1271" i="3" s="1"/>
  <c r="Z1271" i="3"/>
  <c r="Y1271" i="3"/>
  <c r="X1271" i="3"/>
  <c r="W1271" i="3"/>
  <c r="V1271" i="3"/>
  <c r="U1271" i="3"/>
  <c r="T1271" i="3"/>
  <c r="S1271" i="3"/>
  <c r="R1271" i="3"/>
  <c r="Q1271" i="3"/>
  <c r="O1271" i="3"/>
  <c r="N1271" i="3" a="1"/>
  <c r="N1271" i="3" s="1"/>
  <c r="M1271" i="3"/>
  <c r="L1271" i="3" s="1"/>
  <c r="K1271" i="3"/>
  <c r="AX1270" i="3"/>
  <c r="AS1270" i="3"/>
  <c r="AR1270" i="3"/>
  <c r="AQ1270" i="3"/>
  <c r="AP1270" i="3"/>
  <c r="AO1270" i="3"/>
  <c r="AN1270" i="3"/>
  <c r="AM1270" i="3"/>
  <c r="AL1270" i="3"/>
  <c r="AE1270" i="3"/>
  <c r="AC1270" i="3" a="1"/>
  <c r="AC1270" i="3" s="1"/>
  <c r="AB1270" i="3" a="1"/>
  <c r="AB1270" i="3" s="1"/>
  <c r="Z1270" i="3"/>
  <c r="Y1270" i="3"/>
  <c r="X1270" i="3"/>
  <c r="W1270" i="3"/>
  <c r="V1270" i="3"/>
  <c r="U1270" i="3"/>
  <c r="T1270" i="3"/>
  <c r="S1270" i="3"/>
  <c r="R1270" i="3"/>
  <c r="Q1270" i="3"/>
  <c r="O1270" i="3"/>
  <c r="N1270" i="3" a="1"/>
  <c r="N1270" i="3" s="1"/>
  <c r="M1270" i="3"/>
  <c r="L1270" i="3" s="1"/>
  <c r="K1270" i="3"/>
  <c r="BA1269" i="3"/>
  <c r="AZ1269" i="3"/>
  <c r="AY1269" i="3"/>
  <c r="AX1269" i="3"/>
  <c r="AW1269" i="3"/>
  <c r="AV1269" i="3"/>
  <c r="AU1269" i="3"/>
  <c r="AT1269" i="3"/>
  <c r="AS1269" i="3"/>
  <c r="AN1269" i="3"/>
  <c r="AK1269" i="3"/>
  <c r="AI1269" i="3"/>
  <c r="AG1269" i="3"/>
  <c r="AF1269" i="3"/>
  <c r="AE1269" i="3"/>
  <c r="AH1269" i="3" s="1"/>
  <c r="AC1269" i="3" a="1"/>
  <c r="AC1269" i="3" s="1"/>
  <c r="AB1269" i="3" a="1"/>
  <c r="AB1269" i="3" s="1"/>
  <c r="Z1269" i="3"/>
  <c r="Y1269" i="3"/>
  <c r="X1269" i="3"/>
  <c r="W1269" i="3"/>
  <c r="V1269" i="3"/>
  <c r="U1269" i="3"/>
  <c r="T1269" i="3"/>
  <c r="S1269" i="3"/>
  <c r="R1269" i="3"/>
  <c r="Q1269" i="3"/>
  <c r="O1269" i="3"/>
  <c r="N1269" i="3" a="1"/>
  <c r="N1269" i="3" s="1"/>
  <c r="M1269" i="3"/>
  <c r="L1269" i="3" s="1"/>
  <c r="K1269" i="3"/>
  <c r="BA1268" i="3"/>
  <c r="AX1268" i="3"/>
  <c r="AW1268" i="3" s="1"/>
  <c r="AV1268" i="3"/>
  <c r="AS1268" i="3"/>
  <c r="AR1268" i="3" s="1"/>
  <c r="AP1268" i="3"/>
  <c r="AN1268" i="3"/>
  <c r="AK1268" i="3"/>
  <c r="AJ1268" i="3"/>
  <c r="AH1268" i="3"/>
  <c r="AG1268" i="3"/>
  <c r="AF1268" i="3"/>
  <c r="AE1268" i="3"/>
  <c r="AI1268" i="3" s="1"/>
  <c r="AC1268" i="3" a="1"/>
  <c r="AC1268" i="3" s="1"/>
  <c r="AB1268" i="3" a="1"/>
  <c r="AB1268" i="3" s="1"/>
  <c r="Z1268" i="3"/>
  <c r="Y1268" i="3"/>
  <c r="X1268" i="3"/>
  <c r="W1268" i="3"/>
  <c r="V1268" i="3"/>
  <c r="U1268" i="3"/>
  <c r="T1268" i="3"/>
  <c r="S1268" i="3"/>
  <c r="R1268" i="3"/>
  <c r="Q1268" i="3"/>
  <c r="O1268" i="3"/>
  <c r="N1268" i="3"/>
  <c r="N1268" i="3" a="1"/>
  <c r="M1268" i="3"/>
  <c r="L1268" i="3" s="1"/>
  <c r="K1268" i="3"/>
  <c r="AY1267" i="3"/>
  <c r="AX1267" i="3"/>
  <c r="BA1267" i="3" s="1"/>
  <c r="AW1267" i="3"/>
  <c r="AT1267" i="3"/>
  <c r="AS1267" i="3"/>
  <c r="AP1267" i="3" s="1"/>
  <c r="AQ1267" i="3"/>
  <c r="AO1267" i="3"/>
  <c r="AM1267" i="3"/>
  <c r="AL1267" i="3"/>
  <c r="AI1267" i="3"/>
  <c r="AH1267" i="3"/>
  <c r="AG1267" i="3"/>
  <c r="AE1267" i="3"/>
  <c r="AC1267" i="3" a="1"/>
  <c r="AC1267" i="3" s="1"/>
  <c r="AB1267" i="3" a="1"/>
  <c r="AB1267" i="3" s="1"/>
  <c r="Z1267" i="3"/>
  <c r="Y1267" i="3"/>
  <c r="X1267" i="3"/>
  <c r="W1267" i="3"/>
  <c r="V1267" i="3"/>
  <c r="U1267" i="3"/>
  <c r="T1267" i="3"/>
  <c r="S1267" i="3"/>
  <c r="R1267" i="3"/>
  <c r="Q1267" i="3"/>
  <c r="O1267" i="3"/>
  <c r="N1267" i="3"/>
  <c r="N1267" i="3" a="1"/>
  <c r="M1267" i="3"/>
  <c r="L1267" i="3" s="1"/>
  <c r="K1267" i="3"/>
  <c r="AX1266" i="3"/>
  <c r="AS1266" i="3"/>
  <c r="AR1266" i="3"/>
  <c r="AQ1266" i="3"/>
  <c r="AP1266" i="3"/>
  <c r="AO1266" i="3"/>
  <c r="AN1266" i="3"/>
  <c r="AM1266" i="3"/>
  <c r="AL1266" i="3"/>
  <c r="AE1266" i="3"/>
  <c r="AC1266" i="3" a="1"/>
  <c r="AC1266" i="3" s="1"/>
  <c r="AB1266" i="3" a="1"/>
  <c r="AB1266" i="3" s="1"/>
  <c r="Z1266" i="3"/>
  <c r="Y1266" i="3"/>
  <c r="X1266" i="3"/>
  <c r="W1266" i="3"/>
  <c r="V1266" i="3"/>
  <c r="U1266" i="3"/>
  <c r="T1266" i="3"/>
  <c r="S1266" i="3"/>
  <c r="R1266" i="3"/>
  <c r="Q1266" i="3"/>
  <c r="O1266" i="3"/>
  <c r="N1266" i="3" a="1"/>
  <c r="N1266" i="3" s="1"/>
  <c r="M1266" i="3"/>
  <c r="L1266" i="3" s="1"/>
  <c r="K1266" i="3"/>
  <c r="BA1265" i="3"/>
  <c r="AZ1265" i="3"/>
  <c r="AY1265" i="3"/>
  <c r="AX1265" i="3"/>
  <c r="AW1265" i="3"/>
  <c r="AV1265" i="3"/>
  <c r="AU1265" i="3"/>
  <c r="AT1265" i="3"/>
  <c r="AS1265" i="3"/>
  <c r="AN1265" i="3"/>
  <c r="AK1265" i="3"/>
  <c r="AI1265" i="3"/>
  <c r="AG1265" i="3"/>
  <c r="AF1265" i="3"/>
  <c r="AE1265" i="3"/>
  <c r="AH1265" i="3" s="1"/>
  <c r="AC1265" i="3" a="1"/>
  <c r="AC1265" i="3" s="1"/>
  <c r="AB1265" i="3" a="1"/>
  <c r="AB1265" i="3" s="1"/>
  <c r="Z1265" i="3"/>
  <c r="Y1265" i="3"/>
  <c r="X1265" i="3"/>
  <c r="W1265" i="3"/>
  <c r="V1265" i="3"/>
  <c r="U1265" i="3"/>
  <c r="T1265" i="3"/>
  <c r="S1265" i="3"/>
  <c r="R1265" i="3"/>
  <c r="Q1265" i="3"/>
  <c r="O1265" i="3"/>
  <c r="N1265" i="3"/>
  <c r="N1265" i="3" a="1"/>
  <c r="M1265" i="3"/>
  <c r="L1265" i="3" s="1"/>
  <c r="K1265" i="3"/>
  <c r="BA1264" i="3"/>
  <c r="AX1264" i="3"/>
  <c r="AW1264" i="3" s="1"/>
  <c r="AV1264" i="3"/>
  <c r="AS1264" i="3"/>
  <c r="AR1264" i="3" s="1"/>
  <c r="AP1264" i="3"/>
  <c r="AN1264" i="3"/>
  <c r="AK1264" i="3"/>
  <c r="AJ1264" i="3"/>
  <c r="AH1264" i="3"/>
  <c r="AG1264" i="3"/>
  <c r="AF1264" i="3"/>
  <c r="AE1264" i="3"/>
  <c r="AI1264" i="3" s="1"/>
  <c r="AC1264" i="3" a="1"/>
  <c r="AC1264" i="3" s="1"/>
  <c r="AB1264" i="3" a="1"/>
  <c r="AB1264" i="3" s="1"/>
  <c r="Z1264" i="3"/>
  <c r="Y1264" i="3"/>
  <c r="X1264" i="3"/>
  <c r="W1264" i="3"/>
  <c r="V1264" i="3"/>
  <c r="U1264" i="3"/>
  <c r="T1264" i="3"/>
  <c r="S1264" i="3"/>
  <c r="R1264" i="3"/>
  <c r="Q1264" i="3"/>
  <c r="O1264" i="3"/>
  <c r="N1264" i="3"/>
  <c r="N1264" i="3" a="1"/>
  <c r="M1264" i="3"/>
  <c r="L1264" i="3" s="1"/>
  <c r="K1264" i="3"/>
  <c r="AY1263" i="3"/>
  <c r="AX1263" i="3"/>
  <c r="BA1263" i="3" s="1"/>
  <c r="AW1263" i="3"/>
  <c r="AT1263" i="3"/>
  <c r="AS1263" i="3"/>
  <c r="AP1263" i="3" s="1"/>
  <c r="AQ1263" i="3"/>
  <c r="AO1263" i="3"/>
  <c r="AM1263" i="3"/>
  <c r="AL1263" i="3"/>
  <c r="AI1263" i="3"/>
  <c r="AH1263" i="3"/>
  <c r="AG1263" i="3"/>
  <c r="AE1263" i="3"/>
  <c r="AC1263" i="3" a="1"/>
  <c r="AC1263" i="3" s="1"/>
  <c r="AB1263" i="3" a="1"/>
  <c r="AB1263" i="3" s="1"/>
  <c r="Z1263" i="3"/>
  <c r="Y1263" i="3"/>
  <c r="X1263" i="3"/>
  <c r="W1263" i="3"/>
  <c r="V1263" i="3"/>
  <c r="U1263" i="3"/>
  <c r="T1263" i="3"/>
  <c r="S1263" i="3"/>
  <c r="R1263" i="3"/>
  <c r="Q1263" i="3"/>
  <c r="O1263" i="3"/>
  <c r="N1263" i="3"/>
  <c r="N1263" i="3" a="1"/>
  <c r="M1263" i="3"/>
  <c r="L1263" i="3" s="1"/>
  <c r="K1263" i="3"/>
  <c r="AX1262" i="3"/>
  <c r="AS1262" i="3"/>
  <c r="AR1262" i="3"/>
  <c r="AQ1262" i="3"/>
  <c r="AP1262" i="3"/>
  <c r="AO1262" i="3"/>
  <c r="AN1262" i="3"/>
  <c r="AM1262" i="3"/>
  <c r="AL1262" i="3"/>
  <c r="AE1262" i="3"/>
  <c r="AC1262" i="3" a="1"/>
  <c r="AC1262" i="3" s="1"/>
  <c r="AB1262" i="3" a="1"/>
  <c r="AB1262" i="3" s="1"/>
  <c r="Z1262" i="3"/>
  <c r="Y1262" i="3"/>
  <c r="X1262" i="3"/>
  <c r="W1262" i="3"/>
  <c r="V1262" i="3"/>
  <c r="U1262" i="3"/>
  <c r="T1262" i="3"/>
  <c r="S1262" i="3"/>
  <c r="R1262" i="3"/>
  <c r="Q1262" i="3"/>
  <c r="O1262" i="3"/>
  <c r="N1262" i="3" a="1"/>
  <c r="N1262" i="3" s="1"/>
  <c r="M1262" i="3"/>
  <c r="L1262" i="3" s="1"/>
  <c r="K1262" i="3"/>
  <c r="BA1261" i="3"/>
  <c r="AZ1261" i="3"/>
  <c r="AY1261" i="3"/>
  <c r="AX1261" i="3"/>
  <c r="AW1261" i="3"/>
  <c r="AV1261" i="3"/>
  <c r="AU1261" i="3"/>
  <c r="AT1261" i="3"/>
  <c r="AS1261" i="3"/>
  <c r="AN1261" i="3"/>
  <c r="AK1261" i="3"/>
  <c r="AI1261" i="3"/>
  <c r="AG1261" i="3"/>
  <c r="AF1261" i="3"/>
  <c r="AE1261" i="3"/>
  <c r="AH1261" i="3" s="1"/>
  <c r="AC1261" i="3" a="1"/>
  <c r="AC1261" i="3" s="1"/>
  <c r="AB1261" i="3" a="1"/>
  <c r="AB1261" i="3" s="1"/>
  <c r="Z1261" i="3"/>
  <c r="Y1261" i="3"/>
  <c r="X1261" i="3"/>
  <c r="W1261" i="3"/>
  <c r="V1261" i="3"/>
  <c r="U1261" i="3"/>
  <c r="T1261" i="3"/>
  <c r="S1261" i="3"/>
  <c r="R1261" i="3"/>
  <c r="Q1261" i="3"/>
  <c r="O1261" i="3"/>
  <c r="N1261" i="3"/>
  <c r="N1261" i="3" a="1"/>
  <c r="M1261" i="3"/>
  <c r="L1261" i="3" s="1"/>
  <c r="K1261" i="3"/>
  <c r="BA1260" i="3"/>
  <c r="AX1260" i="3"/>
  <c r="AW1260" i="3" s="1"/>
  <c r="AV1260" i="3"/>
  <c r="AS1260" i="3"/>
  <c r="AR1260" i="3" s="1"/>
  <c r="AP1260" i="3"/>
  <c r="AN1260" i="3"/>
  <c r="AK1260" i="3"/>
  <c r="AJ1260" i="3"/>
  <c r="AH1260" i="3"/>
  <c r="AG1260" i="3"/>
  <c r="AF1260" i="3"/>
  <c r="AE1260" i="3"/>
  <c r="AI1260" i="3" s="1"/>
  <c r="AC1260" i="3" a="1"/>
  <c r="AC1260" i="3" s="1"/>
  <c r="AB1260" i="3" a="1"/>
  <c r="AB1260" i="3" s="1"/>
  <c r="Z1260" i="3"/>
  <c r="Y1260" i="3"/>
  <c r="X1260" i="3"/>
  <c r="W1260" i="3"/>
  <c r="V1260" i="3"/>
  <c r="U1260" i="3"/>
  <c r="T1260" i="3"/>
  <c r="S1260" i="3"/>
  <c r="R1260" i="3"/>
  <c r="Q1260" i="3"/>
  <c r="O1260" i="3"/>
  <c r="N1260" i="3" a="1"/>
  <c r="N1260" i="3" s="1"/>
  <c r="M1260" i="3"/>
  <c r="L1260" i="3" s="1"/>
  <c r="K1260" i="3"/>
  <c r="AY1259" i="3"/>
  <c r="AX1259" i="3"/>
  <c r="BA1259" i="3" s="1"/>
  <c r="AW1259" i="3"/>
  <c r="AT1259" i="3"/>
  <c r="AS1259" i="3"/>
  <c r="AP1259" i="3" s="1"/>
  <c r="AQ1259" i="3"/>
  <c r="AO1259" i="3"/>
  <c r="AM1259" i="3"/>
  <c r="AL1259" i="3"/>
  <c r="AI1259" i="3"/>
  <c r="AH1259" i="3"/>
  <c r="AG1259" i="3"/>
  <c r="AE1259" i="3"/>
  <c r="AC1259" i="3" a="1"/>
  <c r="AC1259" i="3" s="1"/>
  <c r="AB1259" i="3" a="1"/>
  <c r="AB1259" i="3" s="1"/>
  <c r="Z1259" i="3"/>
  <c r="Y1259" i="3"/>
  <c r="X1259" i="3"/>
  <c r="W1259" i="3"/>
  <c r="V1259" i="3"/>
  <c r="U1259" i="3"/>
  <c r="T1259" i="3"/>
  <c r="S1259" i="3"/>
  <c r="R1259" i="3"/>
  <c r="Q1259" i="3"/>
  <c r="O1259" i="3"/>
  <c r="N1259" i="3" a="1"/>
  <c r="N1259" i="3" s="1"/>
  <c r="M1259" i="3"/>
  <c r="L1259" i="3" s="1"/>
  <c r="K1259" i="3"/>
  <c r="AX1258" i="3"/>
  <c r="AS1258" i="3"/>
  <c r="AR1258" i="3"/>
  <c r="AQ1258" i="3"/>
  <c r="AP1258" i="3"/>
  <c r="AO1258" i="3"/>
  <c r="AN1258" i="3"/>
  <c r="AM1258" i="3"/>
  <c r="AL1258" i="3"/>
  <c r="AE1258" i="3"/>
  <c r="AC1258" i="3" a="1"/>
  <c r="AC1258" i="3" s="1"/>
  <c r="AB1258" i="3" a="1"/>
  <c r="AB1258" i="3" s="1"/>
  <c r="Z1258" i="3"/>
  <c r="Y1258" i="3"/>
  <c r="X1258" i="3"/>
  <c r="W1258" i="3"/>
  <c r="V1258" i="3"/>
  <c r="U1258" i="3"/>
  <c r="T1258" i="3"/>
  <c r="S1258" i="3"/>
  <c r="R1258" i="3"/>
  <c r="Q1258" i="3"/>
  <c r="O1258" i="3"/>
  <c r="N1258" i="3" a="1"/>
  <c r="N1258" i="3" s="1"/>
  <c r="M1258" i="3"/>
  <c r="L1258" i="3" s="1"/>
  <c r="K1258" i="3"/>
  <c r="BA1257" i="3"/>
  <c r="AZ1257" i="3"/>
  <c r="AY1257" i="3"/>
  <c r="AX1257" i="3"/>
  <c r="AW1257" i="3"/>
  <c r="AV1257" i="3"/>
  <c r="AU1257" i="3"/>
  <c r="AT1257" i="3"/>
  <c r="AS1257" i="3"/>
  <c r="AN1257" i="3"/>
  <c r="AK1257" i="3"/>
  <c r="AI1257" i="3"/>
  <c r="AG1257" i="3"/>
  <c r="AF1257" i="3"/>
  <c r="AE1257" i="3"/>
  <c r="AH1257" i="3" s="1"/>
  <c r="AC1257" i="3" a="1"/>
  <c r="AC1257" i="3" s="1"/>
  <c r="AB1257" i="3" a="1"/>
  <c r="AB1257" i="3" s="1"/>
  <c r="Z1257" i="3"/>
  <c r="Y1257" i="3"/>
  <c r="X1257" i="3"/>
  <c r="W1257" i="3"/>
  <c r="V1257" i="3"/>
  <c r="U1257" i="3"/>
  <c r="T1257" i="3"/>
  <c r="S1257" i="3"/>
  <c r="R1257" i="3"/>
  <c r="Q1257" i="3"/>
  <c r="O1257" i="3"/>
  <c r="N1257" i="3" a="1"/>
  <c r="N1257" i="3" s="1"/>
  <c r="M1257" i="3"/>
  <c r="L1257" i="3" s="1"/>
  <c r="K1257" i="3"/>
  <c r="BA1256" i="3"/>
  <c r="AX1256" i="3"/>
  <c r="AW1256" i="3" s="1"/>
  <c r="AV1256" i="3"/>
  <c r="AS1256" i="3"/>
  <c r="AR1256" i="3" s="1"/>
  <c r="AP1256" i="3"/>
  <c r="AN1256" i="3"/>
  <c r="AK1256" i="3"/>
  <c r="AJ1256" i="3"/>
  <c r="AH1256" i="3"/>
  <c r="AG1256" i="3"/>
  <c r="AF1256" i="3"/>
  <c r="AE1256" i="3"/>
  <c r="AI1256" i="3" s="1"/>
  <c r="AC1256" i="3" a="1"/>
  <c r="AC1256" i="3" s="1"/>
  <c r="AB1256" i="3" a="1"/>
  <c r="AB1256" i="3" s="1"/>
  <c r="Z1256" i="3"/>
  <c r="Y1256" i="3"/>
  <c r="X1256" i="3"/>
  <c r="W1256" i="3"/>
  <c r="V1256" i="3"/>
  <c r="U1256" i="3"/>
  <c r="T1256" i="3"/>
  <c r="S1256" i="3"/>
  <c r="R1256" i="3"/>
  <c r="Q1256" i="3"/>
  <c r="O1256" i="3"/>
  <c r="N1256" i="3"/>
  <c r="N1256" i="3" a="1"/>
  <c r="M1256" i="3"/>
  <c r="L1256" i="3" s="1"/>
  <c r="K1256" i="3"/>
  <c r="AY1255" i="3"/>
  <c r="AX1255" i="3"/>
  <c r="AZ1255" i="3" s="1"/>
  <c r="AW1255" i="3"/>
  <c r="AU1255" i="3"/>
  <c r="AT1255" i="3"/>
  <c r="AS1255" i="3"/>
  <c r="AP1255" i="3" s="1"/>
  <c r="AQ1255" i="3"/>
  <c r="AO1255" i="3"/>
  <c r="AM1255" i="3"/>
  <c r="AI1255" i="3"/>
  <c r="AE1255" i="3"/>
  <c r="AC1255" i="3" a="1"/>
  <c r="AC1255" i="3" s="1"/>
  <c r="AB1255" i="3" a="1"/>
  <c r="AB1255" i="3" s="1"/>
  <c r="Z1255" i="3"/>
  <c r="Y1255" i="3"/>
  <c r="X1255" i="3"/>
  <c r="W1255" i="3"/>
  <c r="V1255" i="3"/>
  <c r="U1255" i="3"/>
  <c r="T1255" i="3"/>
  <c r="S1255" i="3"/>
  <c r="R1255" i="3"/>
  <c r="Q1255" i="3"/>
  <c r="O1255" i="3"/>
  <c r="N1255" i="3"/>
  <c r="N1255" i="3" a="1"/>
  <c r="M1255" i="3"/>
  <c r="L1255" i="3" s="1"/>
  <c r="K1255" i="3"/>
  <c r="AZ1254" i="3"/>
  <c r="AX1254" i="3"/>
  <c r="AY1254" i="3" s="1"/>
  <c r="AV1254" i="3"/>
  <c r="AT1254" i="3"/>
  <c r="AS1254" i="3"/>
  <c r="AR1254" i="3"/>
  <c r="AQ1254" i="3"/>
  <c r="AP1254" i="3"/>
  <c r="AO1254" i="3"/>
  <c r="AN1254" i="3"/>
  <c r="AM1254" i="3"/>
  <c r="AL1254" i="3"/>
  <c r="AJ1254" i="3"/>
  <c r="AH1254" i="3"/>
  <c r="AF1254" i="3"/>
  <c r="AE1254" i="3"/>
  <c r="AI1254" i="3" s="1"/>
  <c r="AC1254" i="3" a="1"/>
  <c r="AC1254" i="3" s="1"/>
  <c r="AB1254" i="3" a="1"/>
  <c r="AB1254" i="3" s="1"/>
  <c r="Z1254" i="3"/>
  <c r="Y1254" i="3"/>
  <c r="X1254" i="3"/>
  <c r="W1254" i="3"/>
  <c r="V1254" i="3"/>
  <c r="U1254" i="3"/>
  <c r="T1254" i="3"/>
  <c r="S1254" i="3"/>
  <c r="R1254" i="3"/>
  <c r="Q1254" i="3"/>
  <c r="O1254" i="3"/>
  <c r="N1254" i="3" a="1"/>
  <c r="N1254" i="3" s="1"/>
  <c r="M1254" i="3"/>
  <c r="L1254" i="3" s="1"/>
  <c r="K1254" i="3"/>
  <c r="BA1253" i="3"/>
  <c r="AZ1253" i="3"/>
  <c r="AY1253" i="3"/>
  <c r="AX1253" i="3"/>
  <c r="AW1253" i="3"/>
  <c r="AV1253" i="3"/>
  <c r="AU1253" i="3"/>
  <c r="AT1253" i="3"/>
  <c r="AS1253" i="3"/>
  <c r="AO1253" i="3"/>
  <c r="AK1253" i="3"/>
  <c r="AG1253" i="3"/>
  <c r="AE1253" i="3"/>
  <c r="AJ1253" i="3" s="1"/>
  <c r="AC1253" i="3" a="1"/>
  <c r="AC1253" i="3" s="1"/>
  <c r="AB1253" i="3" a="1"/>
  <c r="AB1253" i="3" s="1"/>
  <c r="Z1253" i="3"/>
  <c r="Y1253" i="3"/>
  <c r="X1253" i="3"/>
  <c r="W1253" i="3"/>
  <c r="V1253" i="3"/>
  <c r="U1253" i="3"/>
  <c r="T1253" i="3"/>
  <c r="S1253" i="3"/>
  <c r="R1253" i="3"/>
  <c r="Q1253" i="3"/>
  <c r="O1253" i="3"/>
  <c r="N1253" i="3"/>
  <c r="N1253" i="3" a="1"/>
  <c r="M1253" i="3"/>
  <c r="L1253" i="3" s="1"/>
  <c r="K1253" i="3"/>
  <c r="AX1252" i="3"/>
  <c r="AS1252" i="3"/>
  <c r="AQ1252" i="3" s="1"/>
  <c r="AR1252" i="3"/>
  <c r="AP1252" i="3"/>
  <c r="AO1252" i="3"/>
  <c r="AN1252" i="3"/>
  <c r="AL1252" i="3"/>
  <c r="AK1252" i="3"/>
  <c r="AJ1252" i="3"/>
  <c r="AH1252" i="3"/>
  <c r="AG1252" i="3"/>
  <c r="AF1252" i="3"/>
  <c r="AE1252" i="3"/>
  <c r="AI1252" i="3" s="1"/>
  <c r="AC1252" i="3" a="1"/>
  <c r="AC1252" i="3" s="1"/>
  <c r="AB1252" i="3" a="1"/>
  <c r="AB1252" i="3" s="1"/>
  <c r="Z1252" i="3"/>
  <c r="Y1252" i="3"/>
  <c r="X1252" i="3"/>
  <c r="W1252" i="3"/>
  <c r="V1252" i="3"/>
  <c r="U1252" i="3"/>
  <c r="T1252" i="3"/>
  <c r="S1252" i="3"/>
  <c r="R1252" i="3"/>
  <c r="Q1252" i="3"/>
  <c r="O1252" i="3"/>
  <c r="N1252" i="3" a="1"/>
  <c r="N1252" i="3" s="1"/>
  <c r="M1252" i="3"/>
  <c r="L1252" i="3" s="1"/>
  <c r="K1252" i="3"/>
  <c r="BA1251" i="3"/>
  <c r="AY1251" i="3"/>
  <c r="AX1251" i="3"/>
  <c r="AZ1251" i="3" s="1"/>
  <c r="AW1251" i="3"/>
  <c r="AU1251" i="3"/>
  <c r="AT1251" i="3"/>
  <c r="AS1251" i="3"/>
  <c r="AM1251" i="3" s="1"/>
  <c r="AQ1251" i="3"/>
  <c r="AO1251" i="3"/>
  <c r="AK1251" i="3"/>
  <c r="AI1251" i="3"/>
  <c r="AG1251" i="3"/>
  <c r="AE1251" i="3"/>
  <c r="AC1251" i="3" a="1"/>
  <c r="AC1251" i="3" s="1"/>
  <c r="AB1251" i="3" a="1"/>
  <c r="AB1251" i="3" s="1"/>
  <c r="Z1251" i="3"/>
  <c r="Y1251" i="3"/>
  <c r="X1251" i="3"/>
  <c r="W1251" i="3"/>
  <c r="V1251" i="3"/>
  <c r="U1251" i="3"/>
  <c r="T1251" i="3"/>
  <c r="S1251" i="3"/>
  <c r="R1251" i="3"/>
  <c r="Q1251" i="3"/>
  <c r="O1251" i="3"/>
  <c r="N1251" i="3" a="1"/>
  <c r="N1251" i="3" s="1"/>
  <c r="M1251" i="3"/>
  <c r="L1251" i="3" s="1"/>
  <c r="K1251" i="3"/>
  <c r="AX1250" i="3"/>
  <c r="AS1250" i="3"/>
  <c r="AR1250" i="3"/>
  <c r="AQ1250" i="3"/>
  <c r="AP1250" i="3"/>
  <c r="AO1250" i="3"/>
  <c r="AN1250" i="3"/>
  <c r="AM1250" i="3"/>
  <c r="AL1250" i="3"/>
  <c r="AJ1250" i="3"/>
  <c r="AH1250" i="3"/>
  <c r="AF1250" i="3"/>
  <c r="AE1250" i="3"/>
  <c r="AI1250" i="3" s="1"/>
  <c r="AC1250" i="3" a="1"/>
  <c r="AC1250" i="3" s="1"/>
  <c r="AB1250" i="3" a="1"/>
  <c r="AB1250" i="3" s="1"/>
  <c r="Z1250" i="3"/>
  <c r="Y1250" i="3"/>
  <c r="X1250" i="3"/>
  <c r="W1250" i="3"/>
  <c r="V1250" i="3"/>
  <c r="U1250" i="3"/>
  <c r="T1250" i="3"/>
  <c r="S1250" i="3"/>
  <c r="R1250" i="3"/>
  <c r="Q1250" i="3"/>
  <c r="O1250" i="3"/>
  <c r="N1250" i="3" a="1"/>
  <c r="N1250" i="3" s="1"/>
  <c r="M1250" i="3"/>
  <c r="L1250" i="3" s="1"/>
  <c r="K1250" i="3"/>
  <c r="BA1249" i="3"/>
  <c r="AZ1249" i="3"/>
  <c r="AY1249" i="3"/>
  <c r="AX1249" i="3"/>
  <c r="AW1249" i="3"/>
  <c r="AV1249" i="3"/>
  <c r="AU1249" i="3"/>
  <c r="AT1249" i="3"/>
  <c r="AS1249" i="3"/>
  <c r="AQ1249" i="3" s="1"/>
  <c r="AM1249" i="3"/>
  <c r="AE1249" i="3"/>
  <c r="AC1249" i="3" a="1"/>
  <c r="AC1249" i="3" s="1"/>
  <c r="AB1249" i="3" a="1"/>
  <c r="AB1249" i="3" s="1"/>
  <c r="Z1249" i="3"/>
  <c r="Y1249" i="3"/>
  <c r="X1249" i="3"/>
  <c r="W1249" i="3"/>
  <c r="V1249" i="3"/>
  <c r="U1249" i="3"/>
  <c r="T1249" i="3"/>
  <c r="S1249" i="3"/>
  <c r="R1249" i="3"/>
  <c r="Q1249" i="3"/>
  <c r="O1249" i="3"/>
  <c r="N1249" i="3"/>
  <c r="N1249" i="3" a="1"/>
  <c r="M1249" i="3"/>
  <c r="L1249" i="3" s="1"/>
  <c r="K1249" i="3"/>
  <c r="AZ1248" i="3"/>
  <c r="AX1248" i="3"/>
  <c r="AT1248" i="3"/>
  <c r="AS1248" i="3"/>
  <c r="AQ1248" i="3" s="1"/>
  <c r="AR1248" i="3"/>
  <c r="AP1248" i="3"/>
  <c r="AO1248" i="3"/>
  <c r="AN1248" i="3"/>
  <c r="AL1248" i="3"/>
  <c r="AK1248" i="3"/>
  <c r="AJ1248" i="3"/>
  <c r="AH1248" i="3"/>
  <c r="AG1248" i="3"/>
  <c r="AF1248" i="3"/>
  <c r="AE1248" i="3"/>
  <c r="AI1248" i="3" s="1"/>
  <c r="AC1248" i="3" a="1"/>
  <c r="AC1248" i="3" s="1"/>
  <c r="AB1248" i="3" a="1"/>
  <c r="AB1248" i="3" s="1"/>
  <c r="Z1248" i="3"/>
  <c r="Y1248" i="3"/>
  <c r="X1248" i="3"/>
  <c r="W1248" i="3"/>
  <c r="V1248" i="3"/>
  <c r="U1248" i="3"/>
  <c r="T1248" i="3"/>
  <c r="S1248" i="3"/>
  <c r="R1248" i="3"/>
  <c r="Q1248" i="3"/>
  <c r="O1248" i="3"/>
  <c r="N1248" i="3" a="1"/>
  <c r="N1248" i="3" s="1"/>
  <c r="M1248" i="3"/>
  <c r="L1248" i="3" s="1"/>
  <c r="K1248" i="3"/>
  <c r="BA1247" i="3"/>
  <c r="AY1247" i="3"/>
  <c r="AX1247" i="3"/>
  <c r="AZ1247" i="3" s="1"/>
  <c r="AW1247" i="3"/>
  <c r="AU1247" i="3"/>
  <c r="AT1247" i="3"/>
  <c r="AS1247" i="3"/>
  <c r="AO1247" i="3"/>
  <c r="AK1247" i="3"/>
  <c r="AG1247" i="3"/>
  <c r="AE1247" i="3"/>
  <c r="AC1247" i="3" a="1"/>
  <c r="AC1247" i="3" s="1"/>
  <c r="AB1247" i="3" a="1"/>
  <c r="AB1247" i="3" s="1"/>
  <c r="Z1247" i="3"/>
  <c r="Y1247" i="3"/>
  <c r="X1247" i="3"/>
  <c r="W1247" i="3"/>
  <c r="V1247" i="3"/>
  <c r="U1247" i="3"/>
  <c r="T1247" i="3"/>
  <c r="S1247" i="3"/>
  <c r="R1247" i="3"/>
  <c r="Q1247" i="3"/>
  <c r="O1247" i="3"/>
  <c r="N1247" i="3"/>
  <c r="N1247" i="3" a="1"/>
  <c r="M1247" i="3"/>
  <c r="L1247" i="3" s="1"/>
  <c r="K1247" i="3"/>
  <c r="AZ1246" i="3"/>
  <c r="AX1246" i="3"/>
  <c r="AV1246" i="3"/>
  <c r="AT1246" i="3"/>
  <c r="AS1246" i="3"/>
  <c r="AR1246" i="3"/>
  <c r="AQ1246" i="3"/>
  <c r="AP1246" i="3"/>
  <c r="AO1246" i="3"/>
  <c r="AN1246" i="3"/>
  <c r="AM1246" i="3"/>
  <c r="AL1246" i="3"/>
  <c r="AJ1246" i="3"/>
  <c r="AH1246" i="3"/>
  <c r="AF1246" i="3"/>
  <c r="AE1246" i="3"/>
  <c r="AI1246" i="3" s="1"/>
  <c r="AC1246" i="3" a="1"/>
  <c r="AC1246" i="3" s="1"/>
  <c r="AB1246" i="3" a="1"/>
  <c r="AB1246" i="3" s="1"/>
  <c r="Z1246" i="3"/>
  <c r="Y1246" i="3"/>
  <c r="X1246" i="3"/>
  <c r="W1246" i="3"/>
  <c r="V1246" i="3"/>
  <c r="U1246" i="3"/>
  <c r="T1246" i="3"/>
  <c r="S1246" i="3"/>
  <c r="R1246" i="3"/>
  <c r="Q1246" i="3"/>
  <c r="O1246" i="3"/>
  <c r="N1246" i="3" a="1"/>
  <c r="N1246" i="3" s="1"/>
  <c r="M1246" i="3"/>
  <c r="L1246" i="3" s="1"/>
  <c r="K1246" i="3"/>
  <c r="BA1245" i="3"/>
  <c r="AZ1245" i="3"/>
  <c r="AY1245" i="3"/>
  <c r="AX1245" i="3"/>
  <c r="AW1245" i="3"/>
  <c r="AV1245" i="3"/>
  <c r="AU1245" i="3"/>
  <c r="AT1245" i="3"/>
  <c r="AS1245" i="3"/>
  <c r="AK1245" i="3"/>
  <c r="AI1245" i="3"/>
  <c r="AG1245" i="3"/>
  <c r="AE1245" i="3"/>
  <c r="AC1245" i="3" a="1"/>
  <c r="AC1245" i="3" s="1"/>
  <c r="AB1245" i="3" a="1"/>
  <c r="AB1245" i="3" s="1"/>
  <c r="Z1245" i="3"/>
  <c r="Y1245" i="3"/>
  <c r="X1245" i="3"/>
  <c r="W1245" i="3"/>
  <c r="V1245" i="3"/>
  <c r="U1245" i="3"/>
  <c r="T1245" i="3"/>
  <c r="S1245" i="3"/>
  <c r="R1245" i="3"/>
  <c r="Q1245" i="3"/>
  <c r="O1245" i="3"/>
  <c r="N1245" i="3"/>
  <c r="N1245" i="3" a="1"/>
  <c r="M1245" i="3"/>
  <c r="L1245" i="3" s="1"/>
  <c r="K1245" i="3"/>
  <c r="AZ1244" i="3"/>
  <c r="AX1244" i="3"/>
  <c r="AV1244" i="3"/>
  <c r="AS1244" i="3"/>
  <c r="AQ1244" i="3" s="1"/>
  <c r="AR1244" i="3"/>
  <c r="AP1244" i="3"/>
  <c r="AO1244" i="3"/>
  <c r="AN1244" i="3"/>
  <c r="AL1244" i="3"/>
  <c r="AK1244" i="3"/>
  <c r="AJ1244" i="3"/>
  <c r="AH1244" i="3"/>
  <c r="AG1244" i="3"/>
  <c r="AF1244" i="3"/>
  <c r="AE1244" i="3"/>
  <c r="AI1244" i="3" s="1"/>
  <c r="AC1244" i="3" a="1"/>
  <c r="AC1244" i="3" s="1"/>
  <c r="AB1244" i="3" a="1"/>
  <c r="AB1244" i="3" s="1"/>
  <c r="Z1244" i="3"/>
  <c r="Y1244" i="3"/>
  <c r="X1244" i="3"/>
  <c r="W1244" i="3"/>
  <c r="V1244" i="3"/>
  <c r="U1244" i="3"/>
  <c r="T1244" i="3"/>
  <c r="S1244" i="3"/>
  <c r="R1244" i="3"/>
  <c r="Q1244" i="3"/>
  <c r="O1244" i="3"/>
  <c r="N1244" i="3" a="1"/>
  <c r="N1244" i="3" s="1"/>
  <c r="M1244" i="3"/>
  <c r="L1244" i="3" s="1"/>
  <c r="K1244" i="3"/>
  <c r="BA1243" i="3"/>
  <c r="AY1243" i="3"/>
  <c r="AX1243" i="3"/>
  <c r="AZ1243" i="3" s="1"/>
  <c r="AW1243" i="3"/>
  <c r="AU1243" i="3"/>
  <c r="AT1243" i="3"/>
  <c r="AS1243" i="3"/>
  <c r="AQ1243" i="3"/>
  <c r="AM1243" i="3"/>
  <c r="AE1243" i="3"/>
  <c r="AC1243" i="3" a="1"/>
  <c r="AC1243" i="3" s="1"/>
  <c r="AB1243" i="3" a="1"/>
  <c r="AB1243" i="3" s="1"/>
  <c r="Z1243" i="3"/>
  <c r="Y1243" i="3"/>
  <c r="X1243" i="3"/>
  <c r="W1243" i="3"/>
  <c r="V1243" i="3"/>
  <c r="U1243" i="3"/>
  <c r="T1243" i="3"/>
  <c r="S1243" i="3"/>
  <c r="R1243" i="3"/>
  <c r="Q1243" i="3"/>
  <c r="O1243" i="3"/>
  <c r="N1243" i="3"/>
  <c r="N1243" i="3" a="1"/>
  <c r="M1243" i="3"/>
  <c r="L1243" i="3" s="1"/>
  <c r="K1243" i="3"/>
  <c r="AX1242" i="3"/>
  <c r="AT1242" i="3"/>
  <c r="AS1242" i="3"/>
  <c r="AR1242" i="3"/>
  <c r="AQ1242" i="3"/>
  <c r="AP1242" i="3"/>
  <c r="AO1242" i="3"/>
  <c r="AN1242" i="3"/>
  <c r="AM1242" i="3"/>
  <c r="AL1242" i="3"/>
  <c r="AJ1242" i="3"/>
  <c r="AH1242" i="3"/>
  <c r="AF1242" i="3"/>
  <c r="AE1242" i="3"/>
  <c r="AI1242" i="3" s="1"/>
  <c r="AC1242" i="3" a="1"/>
  <c r="AC1242" i="3" s="1"/>
  <c r="AB1242" i="3" a="1"/>
  <c r="AB1242" i="3" s="1"/>
  <c r="Z1242" i="3"/>
  <c r="Y1242" i="3"/>
  <c r="X1242" i="3"/>
  <c r="W1242" i="3"/>
  <c r="V1242" i="3"/>
  <c r="U1242" i="3"/>
  <c r="T1242" i="3"/>
  <c r="S1242" i="3"/>
  <c r="R1242" i="3"/>
  <c r="Q1242" i="3"/>
  <c r="O1242" i="3"/>
  <c r="N1242" i="3" a="1"/>
  <c r="N1242" i="3" s="1"/>
  <c r="M1242" i="3"/>
  <c r="L1242" i="3" s="1"/>
  <c r="K1242" i="3"/>
  <c r="BA1241" i="3"/>
  <c r="AZ1241" i="3"/>
  <c r="AY1241" i="3"/>
  <c r="AX1241" i="3"/>
  <c r="AW1241" i="3"/>
  <c r="AV1241" i="3"/>
  <c r="AU1241" i="3"/>
  <c r="AT1241" i="3"/>
  <c r="AS1241" i="3"/>
  <c r="AQ1241" i="3"/>
  <c r="AO1241" i="3"/>
  <c r="AM1241" i="3"/>
  <c r="AI1241" i="3"/>
  <c r="AE1241" i="3"/>
  <c r="AC1241" i="3" a="1"/>
  <c r="AC1241" i="3" s="1"/>
  <c r="AB1241" i="3" a="1"/>
  <c r="AB1241" i="3" s="1"/>
  <c r="Z1241" i="3"/>
  <c r="Y1241" i="3"/>
  <c r="X1241" i="3"/>
  <c r="W1241" i="3"/>
  <c r="V1241" i="3"/>
  <c r="U1241" i="3"/>
  <c r="T1241" i="3"/>
  <c r="S1241" i="3"/>
  <c r="R1241" i="3"/>
  <c r="Q1241" i="3"/>
  <c r="O1241" i="3"/>
  <c r="N1241" i="3" a="1"/>
  <c r="N1241" i="3" s="1"/>
  <c r="M1241" i="3"/>
  <c r="L1241" i="3" s="1"/>
  <c r="K1241" i="3"/>
  <c r="AX1240" i="3"/>
  <c r="AS1240" i="3"/>
  <c r="AQ1240" i="3" s="1"/>
  <c r="AR1240" i="3"/>
  <c r="AP1240" i="3"/>
  <c r="AO1240" i="3"/>
  <c r="AN1240" i="3"/>
  <c r="AL1240" i="3"/>
  <c r="AK1240" i="3"/>
  <c r="AJ1240" i="3"/>
  <c r="AH1240" i="3"/>
  <c r="AG1240" i="3"/>
  <c r="AF1240" i="3"/>
  <c r="AE1240" i="3"/>
  <c r="AI1240" i="3" s="1"/>
  <c r="AC1240" i="3" a="1"/>
  <c r="AC1240" i="3" s="1"/>
  <c r="AB1240" i="3" a="1"/>
  <c r="AB1240" i="3" s="1"/>
  <c r="Z1240" i="3"/>
  <c r="Y1240" i="3"/>
  <c r="X1240" i="3"/>
  <c r="W1240" i="3"/>
  <c r="V1240" i="3"/>
  <c r="U1240" i="3"/>
  <c r="T1240" i="3"/>
  <c r="S1240" i="3"/>
  <c r="R1240" i="3"/>
  <c r="Q1240" i="3"/>
  <c r="O1240" i="3"/>
  <c r="N1240" i="3" a="1"/>
  <c r="N1240" i="3" s="1"/>
  <c r="M1240" i="3"/>
  <c r="L1240" i="3" s="1"/>
  <c r="K1240" i="3"/>
  <c r="BA1239" i="3"/>
  <c r="AY1239" i="3"/>
  <c r="AX1239" i="3"/>
  <c r="AZ1239" i="3" s="1"/>
  <c r="AW1239" i="3"/>
  <c r="AU1239" i="3"/>
  <c r="AT1239" i="3"/>
  <c r="AS1239" i="3"/>
  <c r="AK1239" i="3"/>
  <c r="AI1239" i="3"/>
  <c r="AG1239" i="3"/>
  <c r="AE1239" i="3"/>
  <c r="AC1239" i="3" a="1"/>
  <c r="AC1239" i="3" s="1"/>
  <c r="AB1239" i="3" a="1"/>
  <c r="AB1239" i="3" s="1"/>
  <c r="Z1239" i="3"/>
  <c r="Y1239" i="3"/>
  <c r="X1239" i="3"/>
  <c r="W1239" i="3"/>
  <c r="V1239" i="3"/>
  <c r="U1239" i="3"/>
  <c r="T1239" i="3"/>
  <c r="S1239" i="3"/>
  <c r="R1239" i="3"/>
  <c r="Q1239" i="3"/>
  <c r="O1239" i="3"/>
  <c r="N1239" i="3"/>
  <c r="N1239" i="3" a="1"/>
  <c r="M1239" i="3"/>
  <c r="L1239" i="3" s="1"/>
  <c r="K1239" i="3"/>
  <c r="AZ1238" i="3"/>
  <c r="AX1238" i="3"/>
  <c r="AV1238" i="3"/>
  <c r="AS1238" i="3"/>
  <c r="AR1238" i="3"/>
  <c r="AQ1238" i="3"/>
  <c r="AP1238" i="3"/>
  <c r="AO1238" i="3"/>
  <c r="AN1238" i="3"/>
  <c r="AM1238" i="3"/>
  <c r="AL1238" i="3"/>
  <c r="AJ1238" i="3"/>
  <c r="AE1238" i="3"/>
  <c r="AC1238" i="3" a="1"/>
  <c r="AC1238" i="3" s="1"/>
  <c r="AB1238" i="3" a="1"/>
  <c r="AB1238" i="3" s="1"/>
  <c r="Z1238" i="3"/>
  <c r="Y1238" i="3"/>
  <c r="X1238" i="3"/>
  <c r="W1238" i="3"/>
  <c r="V1238" i="3"/>
  <c r="U1238" i="3"/>
  <c r="T1238" i="3"/>
  <c r="S1238" i="3"/>
  <c r="R1238" i="3"/>
  <c r="Q1238" i="3"/>
  <c r="O1238" i="3"/>
  <c r="N1238" i="3" a="1"/>
  <c r="N1238" i="3" s="1"/>
  <c r="M1238" i="3"/>
  <c r="L1238" i="3" s="1"/>
  <c r="K1238" i="3"/>
  <c r="BA1237" i="3"/>
  <c r="AZ1237" i="3"/>
  <c r="AY1237" i="3"/>
  <c r="AX1237" i="3"/>
  <c r="AW1237" i="3"/>
  <c r="AV1237" i="3"/>
  <c r="AU1237" i="3"/>
  <c r="AT1237" i="3"/>
  <c r="AS1237" i="3"/>
  <c r="AK1237" i="3"/>
  <c r="AI1237" i="3"/>
  <c r="AG1237" i="3"/>
  <c r="AF1237" i="3"/>
  <c r="AE1237" i="3"/>
  <c r="AH1237" i="3" s="1"/>
  <c r="AC1237" i="3" a="1"/>
  <c r="AC1237" i="3" s="1"/>
  <c r="AB1237" i="3" a="1"/>
  <c r="AB1237" i="3" s="1"/>
  <c r="Z1237" i="3"/>
  <c r="Y1237" i="3"/>
  <c r="X1237" i="3"/>
  <c r="W1237" i="3"/>
  <c r="V1237" i="3"/>
  <c r="U1237" i="3"/>
  <c r="T1237" i="3"/>
  <c r="S1237" i="3"/>
  <c r="R1237" i="3"/>
  <c r="Q1237" i="3"/>
  <c r="O1237" i="3"/>
  <c r="N1237" i="3" a="1"/>
  <c r="N1237" i="3" s="1"/>
  <c r="M1237" i="3"/>
  <c r="L1237" i="3" s="1"/>
  <c r="K1237" i="3"/>
  <c r="BA1236" i="3"/>
  <c r="AX1236" i="3"/>
  <c r="AV1236" i="3"/>
  <c r="AS1236" i="3"/>
  <c r="AP1236" i="3"/>
  <c r="AN1236" i="3"/>
  <c r="AK1236" i="3"/>
  <c r="AJ1236" i="3"/>
  <c r="AH1236" i="3"/>
  <c r="AG1236" i="3"/>
  <c r="AF1236" i="3"/>
  <c r="AE1236" i="3"/>
  <c r="AI1236" i="3" s="1"/>
  <c r="AC1236" i="3" a="1"/>
  <c r="AC1236" i="3" s="1"/>
  <c r="AB1236" i="3" a="1"/>
  <c r="AB1236" i="3" s="1"/>
  <c r="Z1236" i="3"/>
  <c r="Y1236" i="3"/>
  <c r="X1236" i="3"/>
  <c r="W1236" i="3"/>
  <c r="V1236" i="3"/>
  <c r="U1236" i="3"/>
  <c r="T1236" i="3"/>
  <c r="S1236" i="3"/>
  <c r="R1236" i="3"/>
  <c r="Q1236" i="3"/>
  <c r="O1236" i="3"/>
  <c r="N1236" i="3"/>
  <c r="N1236" i="3" a="1"/>
  <c r="M1236" i="3"/>
  <c r="L1236" i="3" s="1"/>
  <c r="K1236" i="3"/>
  <c r="AY1235" i="3"/>
  <c r="AX1235" i="3"/>
  <c r="AW1235" i="3"/>
  <c r="AT1235" i="3"/>
  <c r="AS1235" i="3"/>
  <c r="AQ1235" i="3"/>
  <c r="AO1235" i="3"/>
  <c r="AM1235" i="3"/>
  <c r="AL1235" i="3"/>
  <c r="AI1235" i="3"/>
  <c r="AH1235" i="3"/>
  <c r="AG1235" i="3"/>
  <c r="AE1235" i="3"/>
  <c r="AC1235" i="3" a="1"/>
  <c r="AC1235" i="3" s="1"/>
  <c r="AB1235" i="3" a="1"/>
  <c r="AB1235" i="3" s="1"/>
  <c r="Z1235" i="3"/>
  <c r="Y1235" i="3"/>
  <c r="X1235" i="3"/>
  <c r="W1235" i="3"/>
  <c r="V1235" i="3"/>
  <c r="U1235" i="3"/>
  <c r="T1235" i="3"/>
  <c r="S1235" i="3"/>
  <c r="R1235" i="3"/>
  <c r="Q1235" i="3"/>
  <c r="O1235" i="3"/>
  <c r="N1235" i="3" a="1"/>
  <c r="N1235" i="3" s="1"/>
  <c r="M1235" i="3"/>
  <c r="L1235" i="3" s="1"/>
  <c r="K1235" i="3"/>
  <c r="AX1234" i="3"/>
  <c r="AS1234" i="3"/>
  <c r="AR1234" i="3"/>
  <c r="AQ1234" i="3"/>
  <c r="AP1234" i="3"/>
  <c r="AO1234" i="3"/>
  <c r="AN1234" i="3"/>
  <c r="AM1234" i="3"/>
  <c r="AL1234" i="3"/>
  <c r="AJ1234" i="3"/>
  <c r="AE1234" i="3"/>
  <c r="AC1234" i="3" a="1"/>
  <c r="AC1234" i="3" s="1"/>
  <c r="AB1234" i="3" a="1"/>
  <c r="AB1234" i="3" s="1"/>
  <c r="Z1234" i="3"/>
  <c r="Y1234" i="3"/>
  <c r="X1234" i="3"/>
  <c r="W1234" i="3"/>
  <c r="V1234" i="3"/>
  <c r="U1234" i="3"/>
  <c r="T1234" i="3"/>
  <c r="S1234" i="3"/>
  <c r="R1234" i="3"/>
  <c r="Q1234" i="3"/>
  <c r="O1234" i="3"/>
  <c r="N1234" i="3" a="1"/>
  <c r="N1234" i="3" s="1"/>
  <c r="M1234" i="3"/>
  <c r="L1234" i="3" s="1"/>
  <c r="K1234" i="3"/>
  <c r="BA1233" i="3"/>
  <c r="AZ1233" i="3"/>
  <c r="AY1233" i="3"/>
  <c r="AX1233" i="3"/>
  <c r="AW1233" i="3"/>
  <c r="AV1233" i="3"/>
  <c r="AU1233" i="3"/>
  <c r="AT1233" i="3"/>
  <c r="AS1233" i="3"/>
  <c r="AK1233" i="3"/>
  <c r="AI1233" i="3"/>
  <c r="AG1233" i="3"/>
  <c r="AF1233" i="3"/>
  <c r="AE1233" i="3"/>
  <c r="AH1233" i="3" s="1"/>
  <c r="AC1233" i="3" a="1"/>
  <c r="AC1233" i="3" s="1"/>
  <c r="AB1233" i="3" a="1"/>
  <c r="AB1233" i="3" s="1"/>
  <c r="Z1233" i="3"/>
  <c r="Y1233" i="3"/>
  <c r="X1233" i="3"/>
  <c r="W1233" i="3"/>
  <c r="V1233" i="3"/>
  <c r="U1233" i="3"/>
  <c r="T1233" i="3"/>
  <c r="S1233" i="3"/>
  <c r="R1233" i="3"/>
  <c r="Q1233" i="3"/>
  <c r="O1233" i="3"/>
  <c r="N1233" i="3"/>
  <c r="N1233" i="3" a="1"/>
  <c r="M1233" i="3"/>
  <c r="L1233" i="3" s="1"/>
  <c r="K1233" i="3"/>
  <c r="BA1232" i="3"/>
  <c r="AX1232" i="3"/>
  <c r="AV1232" i="3"/>
  <c r="AS1232" i="3"/>
  <c r="AP1232" i="3"/>
  <c r="AN1232" i="3"/>
  <c r="AK1232" i="3"/>
  <c r="AJ1232" i="3"/>
  <c r="AH1232" i="3"/>
  <c r="AG1232" i="3"/>
  <c r="AF1232" i="3"/>
  <c r="AE1232" i="3"/>
  <c r="AI1232" i="3" s="1"/>
  <c r="AC1232" i="3" a="1"/>
  <c r="AC1232" i="3" s="1"/>
  <c r="AB1232" i="3" a="1"/>
  <c r="AB1232" i="3" s="1"/>
  <c r="Z1232" i="3"/>
  <c r="Y1232" i="3"/>
  <c r="X1232" i="3"/>
  <c r="W1232" i="3"/>
  <c r="V1232" i="3"/>
  <c r="U1232" i="3"/>
  <c r="T1232" i="3"/>
  <c r="S1232" i="3"/>
  <c r="R1232" i="3"/>
  <c r="Q1232" i="3"/>
  <c r="O1232" i="3"/>
  <c r="N1232" i="3"/>
  <c r="N1232" i="3" a="1"/>
  <c r="M1232" i="3"/>
  <c r="L1232" i="3" s="1"/>
  <c r="K1232" i="3"/>
  <c r="AY1231" i="3"/>
  <c r="AX1231" i="3"/>
  <c r="AW1231" i="3"/>
  <c r="AT1231" i="3"/>
  <c r="AS1231" i="3"/>
  <c r="AQ1231" i="3"/>
  <c r="AO1231" i="3"/>
  <c r="AM1231" i="3"/>
  <c r="AL1231" i="3"/>
  <c r="AI1231" i="3"/>
  <c r="AH1231" i="3"/>
  <c r="AG1231" i="3"/>
  <c r="AE1231" i="3"/>
  <c r="AC1231" i="3" a="1"/>
  <c r="AC1231" i="3" s="1"/>
  <c r="AB1231" i="3" a="1"/>
  <c r="AB1231" i="3" s="1"/>
  <c r="Z1231" i="3"/>
  <c r="Y1231" i="3"/>
  <c r="X1231" i="3"/>
  <c r="W1231" i="3"/>
  <c r="V1231" i="3"/>
  <c r="U1231" i="3"/>
  <c r="T1231" i="3"/>
  <c r="S1231" i="3"/>
  <c r="R1231" i="3"/>
  <c r="Q1231" i="3"/>
  <c r="O1231" i="3"/>
  <c r="N1231" i="3"/>
  <c r="N1231" i="3" a="1"/>
  <c r="M1231" i="3"/>
  <c r="L1231" i="3" s="1"/>
  <c r="K1231" i="3"/>
  <c r="AX1230" i="3"/>
  <c r="AS1230" i="3"/>
  <c r="AR1230" i="3"/>
  <c r="AQ1230" i="3"/>
  <c r="AP1230" i="3"/>
  <c r="AO1230" i="3"/>
  <c r="AN1230" i="3"/>
  <c r="AM1230" i="3"/>
  <c r="AL1230" i="3"/>
  <c r="AJ1230" i="3"/>
  <c r="AE1230" i="3"/>
  <c r="AC1230" i="3" a="1"/>
  <c r="AC1230" i="3" s="1"/>
  <c r="AB1230" i="3" a="1"/>
  <c r="AB1230" i="3" s="1"/>
  <c r="Z1230" i="3"/>
  <c r="Y1230" i="3"/>
  <c r="X1230" i="3"/>
  <c r="W1230" i="3"/>
  <c r="V1230" i="3"/>
  <c r="U1230" i="3"/>
  <c r="T1230" i="3"/>
  <c r="S1230" i="3"/>
  <c r="R1230" i="3"/>
  <c r="Q1230" i="3"/>
  <c r="O1230" i="3"/>
  <c r="N1230" i="3" a="1"/>
  <c r="N1230" i="3" s="1"/>
  <c r="M1230" i="3"/>
  <c r="L1230" i="3" s="1"/>
  <c r="K1230" i="3"/>
  <c r="BA1229" i="3"/>
  <c r="AZ1229" i="3"/>
  <c r="AY1229" i="3"/>
  <c r="AX1229" i="3"/>
  <c r="AW1229" i="3"/>
  <c r="AV1229" i="3"/>
  <c r="AU1229" i="3"/>
  <c r="AT1229" i="3"/>
  <c r="AS1229" i="3"/>
  <c r="AK1229" i="3"/>
  <c r="AI1229" i="3"/>
  <c r="AG1229" i="3"/>
  <c r="AF1229" i="3"/>
  <c r="AE1229" i="3"/>
  <c r="AH1229" i="3" s="1"/>
  <c r="AC1229" i="3" a="1"/>
  <c r="AC1229" i="3" s="1"/>
  <c r="AB1229" i="3" a="1"/>
  <c r="AB1229" i="3" s="1"/>
  <c r="Z1229" i="3"/>
  <c r="Y1229" i="3"/>
  <c r="X1229" i="3"/>
  <c r="W1229" i="3"/>
  <c r="V1229" i="3"/>
  <c r="U1229" i="3"/>
  <c r="T1229" i="3"/>
  <c r="S1229" i="3"/>
  <c r="R1229" i="3"/>
  <c r="Q1229" i="3"/>
  <c r="O1229" i="3"/>
  <c r="N1229" i="3" a="1"/>
  <c r="N1229" i="3" s="1"/>
  <c r="M1229" i="3"/>
  <c r="L1229" i="3" s="1"/>
  <c r="K1229" i="3"/>
  <c r="BA1228" i="3"/>
  <c r="AX1228" i="3"/>
  <c r="AV1228" i="3"/>
  <c r="AS1228" i="3"/>
  <c r="AP1228" i="3"/>
  <c r="AN1228" i="3"/>
  <c r="AK1228" i="3"/>
  <c r="AJ1228" i="3"/>
  <c r="AH1228" i="3"/>
  <c r="AG1228" i="3"/>
  <c r="AF1228" i="3"/>
  <c r="AE1228" i="3"/>
  <c r="AI1228" i="3" s="1"/>
  <c r="AC1228" i="3" a="1"/>
  <c r="AC1228" i="3" s="1"/>
  <c r="AB1228" i="3" a="1"/>
  <c r="AB1228" i="3" s="1"/>
  <c r="Z1228" i="3"/>
  <c r="Y1228" i="3"/>
  <c r="X1228" i="3"/>
  <c r="W1228" i="3"/>
  <c r="V1228" i="3"/>
  <c r="U1228" i="3"/>
  <c r="T1228" i="3"/>
  <c r="S1228" i="3"/>
  <c r="R1228" i="3"/>
  <c r="Q1228" i="3"/>
  <c r="O1228" i="3"/>
  <c r="N1228" i="3" a="1"/>
  <c r="N1228" i="3" s="1"/>
  <c r="M1228" i="3"/>
  <c r="L1228" i="3" s="1"/>
  <c r="K1228" i="3"/>
  <c r="AY1227" i="3"/>
  <c r="AX1227" i="3"/>
  <c r="AW1227" i="3"/>
  <c r="AT1227" i="3"/>
  <c r="AS1227" i="3"/>
  <c r="AR1227" i="3" s="1"/>
  <c r="AQ1227" i="3"/>
  <c r="AO1227" i="3"/>
  <c r="AN1227" i="3"/>
  <c r="AM1227" i="3"/>
  <c r="AK1227" i="3"/>
  <c r="AG1227" i="3"/>
  <c r="AE1227" i="3"/>
  <c r="AH1227" i="3" s="1"/>
  <c r="AC1227" i="3" a="1"/>
  <c r="AC1227" i="3" s="1"/>
  <c r="AB1227" i="3" a="1"/>
  <c r="AB1227" i="3" s="1"/>
  <c r="Z1227" i="3"/>
  <c r="Y1227" i="3"/>
  <c r="X1227" i="3"/>
  <c r="W1227" i="3"/>
  <c r="V1227" i="3"/>
  <c r="U1227" i="3"/>
  <c r="T1227" i="3"/>
  <c r="S1227" i="3"/>
  <c r="R1227" i="3"/>
  <c r="Q1227" i="3"/>
  <c r="O1227" i="3"/>
  <c r="N1227" i="3" a="1"/>
  <c r="N1227" i="3" s="1"/>
  <c r="M1227" i="3"/>
  <c r="L1227" i="3" s="1"/>
  <c r="K1227" i="3"/>
  <c r="AX1226" i="3"/>
  <c r="AT1226" i="3"/>
  <c r="AS1226" i="3"/>
  <c r="AQ1226" i="3" s="1"/>
  <c r="AR1226" i="3"/>
  <c r="AP1226" i="3"/>
  <c r="AO1226" i="3"/>
  <c r="AN1226" i="3"/>
  <c r="AL1226" i="3"/>
  <c r="AK1226" i="3"/>
  <c r="AJ1226" i="3"/>
  <c r="AH1226" i="3"/>
  <c r="AG1226" i="3"/>
  <c r="AF1226" i="3"/>
  <c r="AE1226" i="3"/>
  <c r="AI1226" i="3" s="1"/>
  <c r="AC1226" i="3" a="1"/>
  <c r="AC1226" i="3" s="1"/>
  <c r="AB1226" i="3" a="1"/>
  <c r="AB1226" i="3" s="1"/>
  <c r="Z1226" i="3"/>
  <c r="Y1226" i="3"/>
  <c r="X1226" i="3"/>
  <c r="W1226" i="3"/>
  <c r="V1226" i="3"/>
  <c r="U1226" i="3"/>
  <c r="T1226" i="3"/>
  <c r="S1226" i="3"/>
  <c r="R1226" i="3"/>
  <c r="Q1226" i="3"/>
  <c r="O1226" i="3"/>
  <c r="N1226" i="3" a="1"/>
  <c r="N1226" i="3" s="1"/>
  <c r="M1226" i="3"/>
  <c r="L1226" i="3" s="1"/>
  <c r="K1226" i="3"/>
  <c r="BA1225" i="3"/>
  <c r="AY1225" i="3"/>
  <c r="AX1225" i="3"/>
  <c r="AZ1225" i="3" s="1"/>
  <c r="AW1225" i="3"/>
  <c r="AU1225" i="3"/>
  <c r="AT1225" i="3"/>
  <c r="AS1225" i="3"/>
  <c r="AR1225" i="3" s="1"/>
  <c r="AQ1225" i="3"/>
  <c r="AO1225" i="3"/>
  <c r="AM1225" i="3"/>
  <c r="AI1225" i="3"/>
  <c r="AE1225" i="3"/>
  <c r="AC1225" i="3" a="1"/>
  <c r="AC1225" i="3" s="1"/>
  <c r="AB1225" i="3" a="1"/>
  <c r="AB1225" i="3" s="1"/>
  <c r="Z1225" i="3"/>
  <c r="Y1225" i="3"/>
  <c r="X1225" i="3"/>
  <c r="W1225" i="3"/>
  <c r="V1225" i="3"/>
  <c r="U1225" i="3"/>
  <c r="T1225" i="3"/>
  <c r="S1225" i="3"/>
  <c r="R1225" i="3"/>
  <c r="Q1225" i="3"/>
  <c r="O1225" i="3"/>
  <c r="N1225" i="3" a="1"/>
  <c r="N1225" i="3" s="1"/>
  <c r="M1225" i="3"/>
  <c r="L1225" i="3" s="1"/>
  <c r="K1225" i="3"/>
  <c r="AZ1224" i="3"/>
  <c r="AX1224" i="3"/>
  <c r="BA1224" i="3" s="1"/>
  <c r="AV1224" i="3"/>
  <c r="AT1224" i="3"/>
  <c r="AS1224" i="3"/>
  <c r="AR1224" i="3"/>
  <c r="AQ1224" i="3"/>
  <c r="AP1224" i="3"/>
  <c r="AO1224" i="3"/>
  <c r="AN1224" i="3"/>
  <c r="AM1224" i="3"/>
  <c r="AL1224" i="3"/>
  <c r="AJ1224" i="3"/>
  <c r="AH1224" i="3"/>
  <c r="AF1224" i="3"/>
  <c r="AE1224" i="3"/>
  <c r="AK1224" i="3" s="1"/>
  <c r="AC1224" i="3" a="1"/>
  <c r="AC1224" i="3" s="1"/>
  <c r="AB1224" i="3" a="1"/>
  <c r="AB1224" i="3" s="1"/>
  <c r="Z1224" i="3"/>
  <c r="Y1224" i="3"/>
  <c r="X1224" i="3"/>
  <c r="W1224" i="3"/>
  <c r="V1224" i="3"/>
  <c r="U1224" i="3"/>
  <c r="T1224" i="3"/>
  <c r="S1224" i="3"/>
  <c r="R1224" i="3"/>
  <c r="Q1224" i="3"/>
  <c r="O1224" i="3"/>
  <c r="N1224" i="3" a="1"/>
  <c r="N1224" i="3" s="1"/>
  <c r="M1224" i="3"/>
  <c r="L1224" i="3" s="1"/>
  <c r="K1224" i="3"/>
  <c r="BA1223" i="3"/>
  <c r="AZ1223" i="3"/>
  <c r="AY1223" i="3"/>
  <c r="AX1223" i="3"/>
  <c r="AW1223" i="3"/>
  <c r="AV1223" i="3"/>
  <c r="AU1223" i="3"/>
  <c r="AT1223" i="3"/>
  <c r="AS1223" i="3"/>
  <c r="AO1223" i="3"/>
  <c r="AK1223" i="3"/>
  <c r="AG1223" i="3"/>
  <c r="AE1223" i="3"/>
  <c r="AH1223" i="3" s="1"/>
  <c r="AC1223" i="3" a="1"/>
  <c r="AC1223" i="3" s="1"/>
  <c r="AB1223" i="3" a="1"/>
  <c r="AB1223" i="3" s="1"/>
  <c r="Z1223" i="3"/>
  <c r="Y1223" i="3"/>
  <c r="X1223" i="3"/>
  <c r="W1223" i="3"/>
  <c r="V1223" i="3"/>
  <c r="U1223" i="3"/>
  <c r="T1223" i="3"/>
  <c r="S1223" i="3"/>
  <c r="R1223" i="3"/>
  <c r="Q1223" i="3"/>
  <c r="O1223" i="3"/>
  <c r="N1223" i="3" a="1"/>
  <c r="N1223" i="3" s="1"/>
  <c r="M1223" i="3"/>
  <c r="L1223" i="3" s="1"/>
  <c r="K1223" i="3"/>
  <c r="AX1222" i="3"/>
  <c r="AS1222" i="3"/>
  <c r="AQ1222" i="3" s="1"/>
  <c r="AR1222" i="3"/>
  <c r="AP1222" i="3"/>
  <c r="AO1222" i="3"/>
  <c r="AN1222" i="3"/>
  <c r="AL1222" i="3"/>
  <c r="AK1222" i="3"/>
  <c r="AJ1222" i="3"/>
  <c r="AH1222" i="3"/>
  <c r="AG1222" i="3"/>
  <c r="AF1222" i="3"/>
  <c r="AE1222" i="3"/>
  <c r="AI1222" i="3" s="1"/>
  <c r="AC1222" i="3" a="1"/>
  <c r="AC1222" i="3" s="1"/>
  <c r="AB1222" i="3" a="1"/>
  <c r="AB1222" i="3" s="1"/>
  <c r="Z1222" i="3"/>
  <c r="Y1222" i="3"/>
  <c r="X1222" i="3"/>
  <c r="W1222" i="3"/>
  <c r="V1222" i="3"/>
  <c r="U1222" i="3"/>
  <c r="T1222" i="3"/>
  <c r="S1222" i="3"/>
  <c r="R1222" i="3"/>
  <c r="Q1222" i="3"/>
  <c r="O1222" i="3"/>
  <c r="N1222" i="3" a="1"/>
  <c r="N1222" i="3" s="1"/>
  <c r="M1222" i="3"/>
  <c r="L1222" i="3" s="1"/>
  <c r="K1222" i="3"/>
  <c r="BA1221" i="3"/>
  <c r="AY1221" i="3"/>
  <c r="AX1221" i="3"/>
  <c r="AZ1221" i="3" s="1"/>
  <c r="AW1221" i="3"/>
  <c r="AU1221" i="3"/>
  <c r="AT1221" i="3"/>
  <c r="AS1221" i="3"/>
  <c r="AR1221" i="3" s="1"/>
  <c r="AQ1221" i="3"/>
  <c r="AO1221" i="3"/>
  <c r="AM1221" i="3"/>
  <c r="AE1221" i="3"/>
  <c r="AC1221" i="3" a="1"/>
  <c r="AC1221" i="3" s="1"/>
  <c r="AB1221" i="3" a="1"/>
  <c r="AB1221" i="3" s="1"/>
  <c r="Z1221" i="3"/>
  <c r="Y1221" i="3"/>
  <c r="X1221" i="3"/>
  <c r="W1221" i="3"/>
  <c r="V1221" i="3"/>
  <c r="U1221" i="3"/>
  <c r="T1221" i="3"/>
  <c r="S1221" i="3"/>
  <c r="R1221" i="3"/>
  <c r="Q1221" i="3"/>
  <c r="O1221" i="3"/>
  <c r="N1221" i="3"/>
  <c r="N1221" i="3" a="1"/>
  <c r="M1221" i="3"/>
  <c r="L1221" i="3" s="1"/>
  <c r="K1221" i="3"/>
  <c r="AZ1220" i="3"/>
  <c r="AX1220" i="3"/>
  <c r="BA1220" i="3" s="1"/>
  <c r="AV1220" i="3"/>
  <c r="AT1220" i="3"/>
  <c r="AS1220" i="3"/>
  <c r="AR1220" i="3"/>
  <c r="AQ1220" i="3"/>
  <c r="AP1220" i="3"/>
  <c r="AO1220" i="3"/>
  <c r="AN1220" i="3"/>
  <c r="AM1220" i="3"/>
  <c r="AL1220" i="3"/>
  <c r="AJ1220" i="3"/>
  <c r="AH1220" i="3"/>
  <c r="AF1220" i="3"/>
  <c r="AE1220" i="3"/>
  <c r="AK1220" i="3" s="1"/>
  <c r="AC1220" i="3" a="1"/>
  <c r="AC1220" i="3" s="1"/>
  <c r="AB1220" i="3" a="1"/>
  <c r="AB1220" i="3" s="1"/>
  <c r="Z1220" i="3"/>
  <c r="Y1220" i="3"/>
  <c r="X1220" i="3"/>
  <c r="W1220" i="3"/>
  <c r="V1220" i="3"/>
  <c r="U1220" i="3"/>
  <c r="T1220" i="3"/>
  <c r="S1220" i="3"/>
  <c r="R1220" i="3"/>
  <c r="Q1220" i="3"/>
  <c r="O1220" i="3"/>
  <c r="N1220" i="3" a="1"/>
  <c r="N1220" i="3" s="1"/>
  <c r="M1220" i="3"/>
  <c r="L1220" i="3" s="1"/>
  <c r="K1220" i="3"/>
  <c r="BA1219" i="3"/>
  <c r="AZ1219" i="3"/>
  <c r="AY1219" i="3"/>
  <c r="AX1219" i="3"/>
  <c r="AW1219" i="3"/>
  <c r="AV1219" i="3"/>
  <c r="AU1219" i="3"/>
  <c r="AT1219" i="3"/>
  <c r="AS1219" i="3"/>
  <c r="AO1219" i="3" s="1"/>
  <c r="AK1219" i="3"/>
  <c r="AG1219" i="3"/>
  <c r="AE1219" i="3"/>
  <c r="AH1219" i="3" s="1"/>
  <c r="AC1219" i="3" a="1"/>
  <c r="AC1219" i="3" s="1"/>
  <c r="AB1219" i="3" a="1"/>
  <c r="AB1219" i="3" s="1"/>
  <c r="Z1219" i="3"/>
  <c r="Y1219" i="3"/>
  <c r="X1219" i="3"/>
  <c r="W1219" i="3"/>
  <c r="V1219" i="3"/>
  <c r="U1219" i="3"/>
  <c r="T1219" i="3"/>
  <c r="S1219" i="3"/>
  <c r="R1219" i="3"/>
  <c r="Q1219" i="3"/>
  <c r="O1219" i="3"/>
  <c r="N1219" i="3"/>
  <c r="N1219" i="3" a="1"/>
  <c r="M1219" i="3"/>
  <c r="L1219" i="3" s="1"/>
  <c r="K1219" i="3"/>
  <c r="AX1218" i="3"/>
  <c r="AT1218" i="3"/>
  <c r="AS1218" i="3"/>
  <c r="AQ1218" i="3" s="1"/>
  <c r="AR1218" i="3"/>
  <c r="AP1218" i="3"/>
  <c r="AO1218" i="3"/>
  <c r="AN1218" i="3"/>
  <c r="AL1218" i="3"/>
  <c r="AK1218" i="3"/>
  <c r="AJ1218" i="3"/>
  <c r="AH1218" i="3"/>
  <c r="AG1218" i="3"/>
  <c r="AF1218" i="3"/>
  <c r="AE1218" i="3"/>
  <c r="AI1218" i="3" s="1"/>
  <c r="AC1218" i="3" a="1"/>
  <c r="AC1218" i="3" s="1"/>
  <c r="AB1218" i="3" a="1"/>
  <c r="AB1218" i="3" s="1"/>
  <c r="Z1218" i="3"/>
  <c r="Y1218" i="3"/>
  <c r="X1218" i="3"/>
  <c r="W1218" i="3"/>
  <c r="V1218" i="3"/>
  <c r="U1218" i="3"/>
  <c r="T1218" i="3"/>
  <c r="S1218" i="3"/>
  <c r="R1218" i="3"/>
  <c r="Q1218" i="3"/>
  <c r="O1218" i="3"/>
  <c r="N1218" i="3" a="1"/>
  <c r="N1218" i="3" s="1"/>
  <c r="M1218" i="3"/>
  <c r="L1218" i="3" s="1"/>
  <c r="K1218" i="3"/>
  <c r="BA1217" i="3"/>
  <c r="AY1217" i="3"/>
  <c r="AX1217" i="3"/>
  <c r="AZ1217" i="3" s="1"/>
  <c r="AW1217" i="3"/>
  <c r="AU1217" i="3"/>
  <c r="AT1217" i="3"/>
  <c r="AS1217" i="3"/>
  <c r="AR1217" i="3" s="1"/>
  <c r="AQ1217" i="3"/>
  <c r="AO1217" i="3"/>
  <c r="AM1217" i="3"/>
  <c r="AI1217" i="3"/>
  <c r="AE1217" i="3"/>
  <c r="AC1217" i="3" a="1"/>
  <c r="AC1217" i="3" s="1"/>
  <c r="AB1217" i="3" a="1"/>
  <c r="AB1217" i="3" s="1"/>
  <c r="Z1217" i="3"/>
  <c r="Y1217" i="3"/>
  <c r="X1217" i="3"/>
  <c r="W1217" i="3"/>
  <c r="V1217" i="3"/>
  <c r="U1217" i="3"/>
  <c r="T1217" i="3"/>
  <c r="S1217" i="3"/>
  <c r="R1217" i="3"/>
  <c r="Q1217" i="3"/>
  <c r="O1217" i="3"/>
  <c r="N1217" i="3"/>
  <c r="N1217" i="3" a="1"/>
  <c r="M1217" i="3"/>
  <c r="L1217" i="3" s="1"/>
  <c r="K1217" i="3"/>
  <c r="AZ1216" i="3"/>
  <c r="AX1216" i="3"/>
  <c r="BA1216" i="3" s="1"/>
  <c r="AV1216" i="3"/>
  <c r="AT1216" i="3"/>
  <c r="AS1216" i="3"/>
  <c r="AR1216" i="3"/>
  <c r="AQ1216" i="3"/>
  <c r="AP1216" i="3"/>
  <c r="AO1216" i="3"/>
  <c r="AN1216" i="3"/>
  <c r="AM1216" i="3"/>
  <c r="AL1216" i="3"/>
  <c r="AJ1216" i="3"/>
  <c r="AH1216" i="3"/>
  <c r="AF1216" i="3"/>
  <c r="AE1216" i="3"/>
  <c r="AK1216" i="3" s="1"/>
  <c r="AC1216" i="3" a="1"/>
  <c r="AC1216" i="3" s="1"/>
  <c r="AB1216" i="3" a="1"/>
  <c r="AB1216" i="3" s="1"/>
  <c r="Z1216" i="3"/>
  <c r="Y1216" i="3"/>
  <c r="X1216" i="3"/>
  <c r="W1216" i="3"/>
  <c r="V1216" i="3"/>
  <c r="U1216" i="3"/>
  <c r="T1216" i="3"/>
  <c r="S1216" i="3"/>
  <c r="R1216" i="3"/>
  <c r="Q1216" i="3"/>
  <c r="O1216" i="3"/>
  <c r="N1216" i="3" a="1"/>
  <c r="N1216" i="3" s="1"/>
  <c r="M1216" i="3"/>
  <c r="L1216" i="3" s="1"/>
  <c r="K1216" i="3"/>
  <c r="BA1215" i="3"/>
  <c r="AZ1215" i="3"/>
  <c r="AY1215" i="3"/>
  <c r="AX1215" i="3"/>
  <c r="AW1215" i="3"/>
  <c r="AV1215" i="3"/>
  <c r="AU1215" i="3"/>
  <c r="AT1215" i="3"/>
  <c r="AS1215" i="3"/>
  <c r="AO1215" i="3"/>
  <c r="AK1215" i="3"/>
  <c r="AG1215" i="3"/>
  <c r="AE1215" i="3"/>
  <c r="AH1215" i="3" s="1"/>
  <c r="AC1215" i="3" a="1"/>
  <c r="AC1215" i="3" s="1"/>
  <c r="AB1215" i="3" a="1"/>
  <c r="AB1215" i="3" s="1"/>
  <c r="Z1215" i="3"/>
  <c r="Y1215" i="3"/>
  <c r="X1215" i="3"/>
  <c r="W1215" i="3"/>
  <c r="V1215" i="3"/>
  <c r="U1215" i="3"/>
  <c r="T1215" i="3"/>
  <c r="S1215" i="3"/>
  <c r="R1215" i="3"/>
  <c r="Q1215" i="3"/>
  <c r="O1215" i="3"/>
  <c r="N1215" i="3" a="1"/>
  <c r="N1215" i="3" s="1"/>
  <c r="M1215" i="3"/>
  <c r="L1215" i="3" s="1"/>
  <c r="K1215" i="3"/>
  <c r="AX1214" i="3"/>
  <c r="AS1214" i="3"/>
  <c r="AQ1214" i="3" s="1"/>
  <c r="AR1214" i="3"/>
  <c r="AP1214" i="3"/>
  <c r="AO1214" i="3"/>
  <c r="AN1214" i="3"/>
  <c r="AL1214" i="3"/>
  <c r="AK1214" i="3"/>
  <c r="AJ1214" i="3"/>
  <c r="AH1214" i="3"/>
  <c r="AG1214" i="3"/>
  <c r="AF1214" i="3"/>
  <c r="AE1214" i="3"/>
  <c r="AI1214" i="3" s="1"/>
  <c r="AC1214" i="3" a="1"/>
  <c r="AC1214" i="3" s="1"/>
  <c r="AB1214" i="3" a="1"/>
  <c r="AB1214" i="3" s="1"/>
  <c r="Z1214" i="3"/>
  <c r="Y1214" i="3"/>
  <c r="X1214" i="3"/>
  <c r="W1214" i="3"/>
  <c r="V1214" i="3"/>
  <c r="U1214" i="3"/>
  <c r="T1214" i="3"/>
  <c r="S1214" i="3"/>
  <c r="R1214" i="3"/>
  <c r="Q1214" i="3"/>
  <c r="O1214" i="3"/>
  <c r="N1214" i="3" a="1"/>
  <c r="N1214" i="3" s="1"/>
  <c r="M1214" i="3"/>
  <c r="L1214" i="3" s="1"/>
  <c r="K1214" i="3"/>
  <c r="BA1213" i="3"/>
  <c r="AY1213" i="3"/>
  <c r="AX1213" i="3"/>
  <c r="AZ1213" i="3" s="1"/>
  <c r="AW1213" i="3"/>
  <c r="AU1213" i="3"/>
  <c r="AT1213" i="3"/>
  <c r="AS1213" i="3"/>
  <c r="AR1213" i="3" s="1"/>
  <c r="AQ1213" i="3"/>
  <c r="AO1213" i="3"/>
  <c r="AM1213" i="3"/>
  <c r="AE1213" i="3"/>
  <c r="AC1213" i="3" a="1"/>
  <c r="AC1213" i="3" s="1"/>
  <c r="AB1213" i="3" a="1"/>
  <c r="AB1213" i="3" s="1"/>
  <c r="Z1213" i="3"/>
  <c r="Y1213" i="3"/>
  <c r="X1213" i="3"/>
  <c r="W1213" i="3"/>
  <c r="V1213" i="3"/>
  <c r="U1213" i="3"/>
  <c r="T1213" i="3"/>
  <c r="S1213" i="3"/>
  <c r="R1213" i="3"/>
  <c r="Q1213" i="3"/>
  <c r="O1213" i="3"/>
  <c r="N1213" i="3" a="1"/>
  <c r="N1213" i="3" s="1"/>
  <c r="M1213" i="3"/>
  <c r="L1213" i="3" s="1"/>
  <c r="K1213" i="3"/>
  <c r="AZ1212" i="3"/>
  <c r="AX1212" i="3"/>
  <c r="BA1212" i="3" s="1"/>
  <c r="AV1212" i="3"/>
  <c r="AT1212" i="3"/>
  <c r="AS1212" i="3"/>
  <c r="AR1212" i="3"/>
  <c r="AQ1212" i="3"/>
  <c r="AP1212" i="3"/>
  <c r="AO1212" i="3"/>
  <c r="AN1212" i="3"/>
  <c r="AM1212" i="3"/>
  <c r="AL1212" i="3"/>
  <c r="AJ1212" i="3"/>
  <c r="AH1212" i="3"/>
  <c r="AF1212" i="3"/>
  <c r="AE1212" i="3"/>
  <c r="AK1212" i="3" s="1"/>
  <c r="AC1212" i="3" a="1"/>
  <c r="AC1212" i="3" s="1"/>
  <c r="AB1212" i="3" a="1"/>
  <c r="AB1212" i="3" s="1"/>
  <c r="Z1212" i="3"/>
  <c r="Y1212" i="3"/>
  <c r="X1212" i="3"/>
  <c r="W1212" i="3"/>
  <c r="V1212" i="3"/>
  <c r="U1212" i="3"/>
  <c r="T1212" i="3"/>
  <c r="S1212" i="3"/>
  <c r="R1212" i="3"/>
  <c r="Q1212" i="3"/>
  <c r="O1212" i="3"/>
  <c r="N1212" i="3" a="1"/>
  <c r="N1212" i="3" s="1"/>
  <c r="M1212" i="3"/>
  <c r="L1212" i="3" s="1"/>
  <c r="K1212" i="3"/>
  <c r="BA1211" i="3"/>
  <c r="AZ1211" i="3"/>
  <c r="AY1211" i="3"/>
  <c r="AX1211" i="3"/>
  <c r="AW1211" i="3"/>
  <c r="AV1211" i="3"/>
  <c r="AU1211" i="3"/>
  <c r="AT1211" i="3"/>
  <c r="AS1211" i="3"/>
  <c r="AO1211" i="3" s="1"/>
  <c r="AK1211" i="3"/>
  <c r="AG1211" i="3"/>
  <c r="AE1211" i="3"/>
  <c r="AH1211" i="3" s="1"/>
  <c r="AC1211" i="3" a="1"/>
  <c r="AC1211" i="3" s="1"/>
  <c r="AB1211" i="3" a="1"/>
  <c r="AB1211" i="3" s="1"/>
  <c r="Z1211" i="3"/>
  <c r="Y1211" i="3"/>
  <c r="X1211" i="3"/>
  <c r="W1211" i="3"/>
  <c r="V1211" i="3"/>
  <c r="U1211" i="3"/>
  <c r="T1211" i="3"/>
  <c r="S1211" i="3"/>
  <c r="R1211" i="3"/>
  <c r="Q1211" i="3"/>
  <c r="O1211" i="3"/>
  <c r="N1211" i="3"/>
  <c r="N1211" i="3" a="1"/>
  <c r="M1211" i="3"/>
  <c r="L1211" i="3" s="1"/>
  <c r="K1211" i="3"/>
  <c r="AX1210" i="3"/>
  <c r="AT1210" i="3"/>
  <c r="AS1210" i="3"/>
  <c r="AQ1210" i="3" s="1"/>
  <c r="AR1210" i="3"/>
  <c r="AP1210" i="3"/>
  <c r="AO1210" i="3"/>
  <c r="AN1210" i="3"/>
  <c r="AL1210" i="3"/>
  <c r="AK1210" i="3"/>
  <c r="AJ1210" i="3"/>
  <c r="AH1210" i="3"/>
  <c r="AG1210" i="3"/>
  <c r="AF1210" i="3"/>
  <c r="AE1210" i="3"/>
  <c r="AI1210" i="3" s="1"/>
  <c r="AC1210" i="3" a="1"/>
  <c r="AC1210" i="3" s="1"/>
  <c r="AB1210" i="3" a="1"/>
  <c r="AB1210" i="3" s="1"/>
  <c r="Z1210" i="3"/>
  <c r="Y1210" i="3"/>
  <c r="X1210" i="3"/>
  <c r="W1210" i="3"/>
  <c r="V1210" i="3"/>
  <c r="U1210" i="3"/>
  <c r="T1210" i="3"/>
  <c r="S1210" i="3"/>
  <c r="R1210" i="3"/>
  <c r="Q1210" i="3"/>
  <c r="O1210" i="3"/>
  <c r="N1210" i="3" a="1"/>
  <c r="N1210" i="3" s="1"/>
  <c r="M1210" i="3"/>
  <c r="L1210" i="3" s="1"/>
  <c r="K1210" i="3"/>
  <c r="BA1209" i="3"/>
  <c r="AY1209" i="3"/>
  <c r="AX1209" i="3"/>
  <c r="AZ1209" i="3" s="1"/>
  <c r="AW1209" i="3"/>
  <c r="AU1209" i="3"/>
  <c r="AT1209" i="3"/>
  <c r="AS1209" i="3"/>
  <c r="AR1209" i="3" s="1"/>
  <c r="AQ1209" i="3"/>
  <c r="AO1209" i="3"/>
  <c r="AM1209" i="3"/>
  <c r="AI1209" i="3"/>
  <c r="AE1209" i="3"/>
  <c r="AC1209" i="3" a="1"/>
  <c r="AC1209" i="3" s="1"/>
  <c r="AB1209" i="3" a="1"/>
  <c r="AB1209" i="3" s="1"/>
  <c r="Z1209" i="3"/>
  <c r="Y1209" i="3"/>
  <c r="X1209" i="3"/>
  <c r="W1209" i="3"/>
  <c r="V1209" i="3"/>
  <c r="U1209" i="3"/>
  <c r="T1209" i="3"/>
  <c r="S1209" i="3"/>
  <c r="R1209" i="3"/>
  <c r="Q1209" i="3"/>
  <c r="O1209" i="3"/>
  <c r="N1209" i="3" a="1"/>
  <c r="N1209" i="3" s="1"/>
  <c r="M1209" i="3"/>
  <c r="L1209" i="3" s="1"/>
  <c r="K1209" i="3"/>
  <c r="AZ1208" i="3"/>
  <c r="AX1208" i="3"/>
  <c r="BA1208" i="3" s="1"/>
  <c r="AV1208" i="3"/>
  <c r="AT1208" i="3"/>
  <c r="AS1208" i="3"/>
  <c r="AR1208" i="3"/>
  <c r="AQ1208" i="3"/>
  <c r="AP1208" i="3"/>
  <c r="AO1208" i="3"/>
  <c r="AN1208" i="3"/>
  <c r="AM1208" i="3"/>
  <c r="AL1208" i="3"/>
  <c r="AJ1208" i="3"/>
  <c r="AH1208" i="3"/>
  <c r="AF1208" i="3"/>
  <c r="AE1208" i="3"/>
  <c r="AK1208" i="3" s="1"/>
  <c r="AC1208" i="3" a="1"/>
  <c r="AC1208" i="3" s="1"/>
  <c r="AB1208" i="3" a="1"/>
  <c r="AB1208" i="3" s="1"/>
  <c r="Z1208" i="3"/>
  <c r="Y1208" i="3"/>
  <c r="X1208" i="3"/>
  <c r="W1208" i="3"/>
  <c r="V1208" i="3"/>
  <c r="U1208" i="3"/>
  <c r="T1208" i="3"/>
  <c r="S1208" i="3"/>
  <c r="R1208" i="3"/>
  <c r="Q1208" i="3"/>
  <c r="O1208" i="3"/>
  <c r="N1208" i="3" a="1"/>
  <c r="N1208" i="3" s="1"/>
  <c r="M1208" i="3"/>
  <c r="L1208" i="3" s="1"/>
  <c r="K1208" i="3"/>
  <c r="BA1207" i="3"/>
  <c r="AZ1207" i="3"/>
  <c r="AY1207" i="3"/>
  <c r="AX1207" i="3"/>
  <c r="AW1207" i="3"/>
  <c r="AV1207" i="3"/>
  <c r="AU1207" i="3"/>
  <c r="AT1207" i="3"/>
  <c r="AS1207" i="3"/>
  <c r="AO1207" i="3"/>
  <c r="AK1207" i="3"/>
  <c r="AG1207" i="3"/>
  <c r="AE1207" i="3"/>
  <c r="AH1207" i="3" s="1"/>
  <c r="AC1207" i="3" a="1"/>
  <c r="AC1207" i="3" s="1"/>
  <c r="AB1207" i="3" a="1"/>
  <c r="AB1207" i="3" s="1"/>
  <c r="Z1207" i="3"/>
  <c r="Y1207" i="3"/>
  <c r="X1207" i="3"/>
  <c r="W1207" i="3"/>
  <c r="V1207" i="3"/>
  <c r="U1207" i="3"/>
  <c r="T1207" i="3"/>
  <c r="S1207" i="3"/>
  <c r="R1207" i="3"/>
  <c r="Q1207" i="3"/>
  <c r="O1207" i="3"/>
  <c r="N1207" i="3" a="1"/>
  <c r="N1207" i="3" s="1"/>
  <c r="M1207" i="3"/>
  <c r="L1207" i="3" s="1"/>
  <c r="K1207" i="3"/>
  <c r="AX1206" i="3"/>
  <c r="AS1206" i="3"/>
  <c r="AQ1206" i="3" s="1"/>
  <c r="AR1206" i="3"/>
  <c r="AP1206" i="3"/>
  <c r="AO1206" i="3"/>
  <c r="AN1206" i="3"/>
  <c r="AL1206" i="3"/>
  <c r="AK1206" i="3"/>
  <c r="AJ1206" i="3"/>
  <c r="AH1206" i="3"/>
  <c r="AG1206" i="3"/>
  <c r="AF1206" i="3"/>
  <c r="AE1206" i="3"/>
  <c r="AI1206" i="3" s="1"/>
  <c r="AC1206" i="3" a="1"/>
  <c r="AC1206" i="3" s="1"/>
  <c r="AB1206" i="3" a="1"/>
  <c r="AB1206" i="3" s="1"/>
  <c r="Z1206" i="3"/>
  <c r="Y1206" i="3"/>
  <c r="X1206" i="3"/>
  <c r="W1206" i="3"/>
  <c r="V1206" i="3"/>
  <c r="U1206" i="3"/>
  <c r="T1206" i="3"/>
  <c r="S1206" i="3"/>
  <c r="R1206" i="3"/>
  <c r="Q1206" i="3"/>
  <c r="O1206" i="3"/>
  <c r="N1206" i="3" a="1"/>
  <c r="N1206" i="3" s="1"/>
  <c r="M1206" i="3"/>
  <c r="L1206" i="3" s="1"/>
  <c r="K1206" i="3"/>
  <c r="BA1205" i="3"/>
  <c r="AY1205" i="3"/>
  <c r="AX1205" i="3"/>
  <c r="AZ1205" i="3" s="1"/>
  <c r="AW1205" i="3"/>
  <c r="AU1205" i="3"/>
  <c r="AT1205" i="3"/>
  <c r="AS1205" i="3"/>
  <c r="AR1205" i="3" s="1"/>
  <c r="AQ1205" i="3"/>
  <c r="AO1205" i="3"/>
  <c r="AM1205" i="3"/>
  <c r="AE1205" i="3"/>
  <c r="AC1205" i="3" a="1"/>
  <c r="AC1205" i="3" s="1"/>
  <c r="AB1205" i="3" a="1"/>
  <c r="AB1205" i="3" s="1"/>
  <c r="Z1205" i="3"/>
  <c r="Y1205" i="3"/>
  <c r="X1205" i="3"/>
  <c r="W1205" i="3"/>
  <c r="V1205" i="3"/>
  <c r="U1205" i="3"/>
  <c r="T1205" i="3"/>
  <c r="S1205" i="3"/>
  <c r="R1205" i="3"/>
  <c r="Q1205" i="3"/>
  <c r="O1205" i="3"/>
  <c r="N1205" i="3"/>
  <c r="N1205" i="3" a="1"/>
  <c r="M1205" i="3"/>
  <c r="L1205" i="3" s="1"/>
  <c r="K1205" i="3"/>
  <c r="AZ1204" i="3"/>
  <c r="AX1204" i="3"/>
  <c r="BA1204" i="3" s="1"/>
  <c r="AV1204" i="3"/>
  <c r="AT1204" i="3"/>
  <c r="AS1204" i="3"/>
  <c r="AR1204" i="3"/>
  <c r="AQ1204" i="3"/>
  <c r="AP1204" i="3"/>
  <c r="AO1204" i="3"/>
  <c r="AN1204" i="3"/>
  <c r="AM1204" i="3"/>
  <c r="AL1204" i="3"/>
  <c r="AJ1204" i="3"/>
  <c r="AH1204" i="3"/>
  <c r="AF1204" i="3"/>
  <c r="AE1204" i="3"/>
  <c r="AK1204" i="3" s="1"/>
  <c r="AC1204" i="3" a="1"/>
  <c r="AC1204" i="3" s="1"/>
  <c r="AB1204" i="3" a="1"/>
  <c r="AB1204" i="3" s="1"/>
  <c r="Z1204" i="3"/>
  <c r="Y1204" i="3"/>
  <c r="X1204" i="3"/>
  <c r="W1204" i="3"/>
  <c r="V1204" i="3"/>
  <c r="U1204" i="3"/>
  <c r="T1204" i="3"/>
  <c r="S1204" i="3"/>
  <c r="R1204" i="3"/>
  <c r="Q1204" i="3"/>
  <c r="O1204" i="3"/>
  <c r="N1204" i="3" a="1"/>
  <c r="N1204" i="3" s="1"/>
  <c r="M1204" i="3"/>
  <c r="L1204" i="3" s="1"/>
  <c r="K1204" i="3"/>
  <c r="BA1203" i="3"/>
  <c r="AZ1203" i="3"/>
  <c r="AY1203" i="3"/>
  <c r="AX1203" i="3"/>
  <c r="AW1203" i="3"/>
  <c r="AV1203" i="3"/>
  <c r="AU1203" i="3"/>
  <c r="AT1203" i="3"/>
  <c r="AS1203" i="3"/>
  <c r="AO1203" i="3" s="1"/>
  <c r="AK1203" i="3"/>
  <c r="AG1203" i="3"/>
  <c r="AE1203" i="3"/>
  <c r="AH1203" i="3" s="1"/>
  <c r="AC1203" i="3" a="1"/>
  <c r="AC1203" i="3" s="1"/>
  <c r="AB1203" i="3" a="1"/>
  <c r="AB1203" i="3" s="1"/>
  <c r="Z1203" i="3"/>
  <c r="Y1203" i="3"/>
  <c r="X1203" i="3"/>
  <c r="W1203" i="3"/>
  <c r="V1203" i="3"/>
  <c r="U1203" i="3"/>
  <c r="T1203" i="3"/>
  <c r="S1203" i="3"/>
  <c r="R1203" i="3"/>
  <c r="Q1203" i="3"/>
  <c r="O1203" i="3"/>
  <c r="N1203" i="3"/>
  <c r="N1203" i="3" a="1"/>
  <c r="M1203" i="3"/>
  <c r="L1203" i="3" s="1"/>
  <c r="K1203" i="3"/>
  <c r="AX1202" i="3"/>
  <c r="AT1202" i="3" s="1"/>
  <c r="AS1202" i="3"/>
  <c r="AQ1202" i="3" s="1"/>
  <c r="AR1202" i="3"/>
  <c r="AP1202" i="3"/>
  <c r="AO1202" i="3"/>
  <c r="AN1202" i="3"/>
  <c r="AL1202" i="3"/>
  <c r="AK1202" i="3"/>
  <c r="AJ1202" i="3"/>
  <c r="AH1202" i="3"/>
  <c r="AG1202" i="3"/>
  <c r="AF1202" i="3"/>
  <c r="AE1202" i="3"/>
  <c r="AI1202" i="3" s="1"/>
  <c r="AC1202" i="3" a="1"/>
  <c r="AC1202" i="3" s="1"/>
  <c r="AB1202" i="3" a="1"/>
  <c r="AB1202" i="3" s="1"/>
  <c r="Z1202" i="3"/>
  <c r="Y1202" i="3"/>
  <c r="X1202" i="3"/>
  <c r="W1202" i="3"/>
  <c r="V1202" i="3"/>
  <c r="U1202" i="3"/>
  <c r="T1202" i="3"/>
  <c r="S1202" i="3"/>
  <c r="R1202" i="3"/>
  <c r="Q1202" i="3"/>
  <c r="O1202" i="3"/>
  <c r="N1202" i="3" a="1"/>
  <c r="N1202" i="3" s="1"/>
  <c r="M1202" i="3"/>
  <c r="L1202" i="3" s="1"/>
  <c r="K1202" i="3"/>
  <c r="BA1201" i="3"/>
  <c r="AY1201" i="3"/>
  <c r="AX1201" i="3"/>
  <c r="AZ1201" i="3" s="1"/>
  <c r="AW1201" i="3"/>
  <c r="AU1201" i="3"/>
  <c r="AT1201" i="3"/>
  <c r="AS1201" i="3"/>
  <c r="AR1201" i="3" s="1"/>
  <c r="AQ1201" i="3"/>
  <c r="AO1201" i="3"/>
  <c r="AM1201" i="3"/>
  <c r="AI1201" i="3"/>
  <c r="AE1201" i="3"/>
  <c r="AC1201" i="3" a="1"/>
  <c r="AC1201" i="3" s="1"/>
  <c r="AB1201" i="3" a="1"/>
  <c r="AB1201" i="3" s="1"/>
  <c r="Z1201" i="3"/>
  <c r="Y1201" i="3"/>
  <c r="X1201" i="3"/>
  <c r="W1201" i="3"/>
  <c r="V1201" i="3"/>
  <c r="U1201" i="3"/>
  <c r="T1201" i="3"/>
  <c r="S1201" i="3"/>
  <c r="R1201" i="3"/>
  <c r="Q1201" i="3"/>
  <c r="O1201" i="3"/>
  <c r="N1201" i="3" a="1"/>
  <c r="N1201" i="3" s="1"/>
  <c r="M1201" i="3"/>
  <c r="L1201" i="3" s="1"/>
  <c r="K1201" i="3"/>
  <c r="AZ1200" i="3"/>
  <c r="AX1200" i="3"/>
  <c r="BA1200" i="3" s="1"/>
  <c r="AV1200" i="3"/>
  <c r="AT1200" i="3"/>
  <c r="AS1200" i="3"/>
  <c r="AR1200" i="3"/>
  <c r="AQ1200" i="3"/>
  <c r="AP1200" i="3"/>
  <c r="AO1200" i="3"/>
  <c r="AN1200" i="3"/>
  <c r="AM1200" i="3"/>
  <c r="AL1200" i="3"/>
  <c r="AJ1200" i="3"/>
  <c r="AH1200" i="3"/>
  <c r="AF1200" i="3"/>
  <c r="AE1200" i="3"/>
  <c r="AK1200" i="3" s="1"/>
  <c r="AC1200" i="3" a="1"/>
  <c r="AC1200" i="3" s="1"/>
  <c r="AB1200" i="3" a="1"/>
  <c r="AB1200" i="3" s="1"/>
  <c r="Z1200" i="3"/>
  <c r="Y1200" i="3"/>
  <c r="X1200" i="3"/>
  <c r="W1200" i="3"/>
  <c r="V1200" i="3"/>
  <c r="U1200" i="3"/>
  <c r="T1200" i="3"/>
  <c r="S1200" i="3"/>
  <c r="R1200" i="3"/>
  <c r="Q1200" i="3"/>
  <c r="O1200" i="3"/>
  <c r="N1200" i="3" a="1"/>
  <c r="N1200" i="3" s="1"/>
  <c r="M1200" i="3"/>
  <c r="L1200" i="3" s="1"/>
  <c r="K1200" i="3"/>
  <c r="BA1199" i="3"/>
  <c r="AZ1199" i="3"/>
  <c r="AY1199" i="3"/>
  <c r="AX1199" i="3"/>
  <c r="AW1199" i="3"/>
  <c r="AV1199" i="3"/>
  <c r="AU1199" i="3"/>
  <c r="AT1199" i="3"/>
  <c r="AS1199" i="3"/>
  <c r="AO1199" i="3"/>
  <c r="AK1199" i="3"/>
  <c r="AG1199" i="3"/>
  <c r="AE1199" i="3"/>
  <c r="AH1199" i="3" s="1"/>
  <c r="AC1199" i="3" a="1"/>
  <c r="AC1199" i="3" s="1"/>
  <c r="AB1199" i="3" a="1"/>
  <c r="AB1199" i="3" s="1"/>
  <c r="Z1199" i="3"/>
  <c r="Y1199" i="3"/>
  <c r="X1199" i="3"/>
  <c r="W1199" i="3"/>
  <c r="V1199" i="3"/>
  <c r="U1199" i="3"/>
  <c r="T1199" i="3"/>
  <c r="S1199" i="3"/>
  <c r="R1199" i="3"/>
  <c r="Q1199" i="3"/>
  <c r="O1199" i="3"/>
  <c r="N1199" i="3" a="1"/>
  <c r="N1199" i="3" s="1"/>
  <c r="M1199" i="3"/>
  <c r="L1199" i="3" s="1"/>
  <c r="K1199" i="3"/>
  <c r="AX1198" i="3"/>
  <c r="AS1198" i="3"/>
  <c r="AQ1198" i="3" s="1"/>
  <c r="AR1198" i="3"/>
  <c r="AP1198" i="3"/>
  <c r="AO1198" i="3"/>
  <c r="AN1198" i="3"/>
  <c r="AL1198" i="3"/>
  <c r="AK1198" i="3"/>
  <c r="AJ1198" i="3"/>
  <c r="AH1198" i="3"/>
  <c r="AG1198" i="3"/>
  <c r="AF1198" i="3"/>
  <c r="AE1198" i="3"/>
  <c r="AI1198" i="3" s="1"/>
  <c r="AC1198" i="3" a="1"/>
  <c r="AC1198" i="3" s="1"/>
  <c r="AB1198" i="3" a="1"/>
  <c r="AB1198" i="3" s="1"/>
  <c r="Z1198" i="3"/>
  <c r="Y1198" i="3"/>
  <c r="X1198" i="3"/>
  <c r="W1198" i="3"/>
  <c r="V1198" i="3"/>
  <c r="U1198" i="3"/>
  <c r="T1198" i="3"/>
  <c r="S1198" i="3"/>
  <c r="R1198" i="3"/>
  <c r="Q1198" i="3"/>
  <c r="O1198" i="3"/>
  <c r="N1198" i="3" a="1"/>
  <c r="N1198" i="3" s="1"/>
  <c r="M1198" i="3"/>
  <c r="L1198" i="3" s="1"/>
  <c r="K1198" i="3"/>
  <c r="BA1197" i="3"/>
  <c r="AY1197" i="3"/>
  <c r="AX1197" i="3"/>
  <c r="AZ1197" i="3" s="1"/>
  <c r="AW1197" i="3"/>
  <c r="AU1197" i="3"/>
  <c r="AT1197" i="3"/>
  <c r="AS1197" i="3"/>
  <c r="AR1197" i="3" s="1"/>
  <c r="AQ1197" i="3"/>
  <c r="AO1197" i="3"/>
  <c r="AM1197" i="3"/>
  <c r="AE1197" i="3"/>
  <c r="AC1197" i="3" a="1"/>
  <c r="AC1197" i="3" s="1"/>
  <c r="AB1197" i="3" a="1"/>
  <c r="AB1197" i="3" s="1"/>
  <c r="Z1197" i="3"/>
  <c r="Y1197" i="3"/>
  <c r="X1197" i="3"/>
  <c r="W1197" i="3"/>
  <c r="V1197" i="3"/>
  <c r="U1197" i="3"/>
  <c r="T1197" i="3"/>
  <c r="S1197" i="3"/>
  <c r="R1197" i="3"/>
  <c r="Q1197" i="3"/>
  <c r="O1197" i="3"/>
  <c r="N1197" i="3" a="1"/>
  <c r="N1197" i="3" s="1"/>
  <c r="M1197" i="3"/>
  <c r="L1197" i="3" s="1"/>
  <c r="K1197" i="3"/>
  <c r="AZ1196" i="3"/>
  <c r="AX1196" i="3"/>
  <c r="BA1196" i="3" s="1"/>
  <c r="AV1196" i="3"/>
  <c r="AT1196" i="3"/>
  <c r="AS1196" i="3"/>
  <c r="AR1196" i="3"/>
  <c r="AQ1196" i="3"/>
  <c r="AP1196" i="3"/>
  <c r="AO1196" i="3"/>
  <c r="AN1196" i="3"/>
  <c r="AM1196" i="3"/>
  <c r="AL1196" i="3"/>
  <c r="AJ1196" i="3"/>
  <c r="AH1196" i="3"/>
  <c r="AF1196" i="3"/>
  <c r="AE1196" i="3"/>
  <c r="AK1196" i="3" s="1"/>
  <c r="AC1196" i="3" a="1"/>
  <c r="AC1196" i="3" s="1"/>
  <c r="AB1196" i="3" a="1"/>
  <c r="AB1196" i="3" s="1"/>
  <c r="Z1196" i="3"/>
  <c r="Y1196" i="3"/>
  <c r="X1196" i="3"/>
  <c r="W1196" i="3"/>
  <c r="V1196" i="3"/>
  <c r="U1196" i="3"/>
  <c r="T1196" i="3"/>
  <c r="S1196" i="3"/>
  <c r="R1196" i="3"/>
  <c r="Q1196" i="3"/>
  <c r="O1196" i="3"/>
  <c r="N1196" i="3" a="1"/>
  <c r="N1196" i="3" s="1"/>
  <c r="M1196" i="3"/>
  <c r="L1196" i="3" s="1"/>
  <c r="K1196" i="3"/>
  <c r="BA1195" i="3"/>
  <c r="AZ1195" i="3"/>
  <c r="AY1195" i="3"/>
  <c r="AX1195" i="3"/>
  <c r="AW1195" i="3"/>
  <c r="AV1195" i="3"/>
  <c r="AU1195" i="3"/>
  <c r="AT1195" i="3"/>
  <c r="AS1195" i="3"/>
  <c r="AO1195" i="3" s="1"/>
  <c r="AK1195" i="3"/>
  <c r="AG1195" i="3"/>
  <c r="AE1195" i="3"/>
  <c r="AH1195" i="3" s="1"/>
  <c r="AC1195" i="3" a="1"/>
  <c r="AC1195" i="3" s="1"/>
  <c r="AB1195" i="3" a="1"/>
  <c r="AB1195" i="3" s="1"/>
  <c r="Z1195" i="3"/>
  <c r="Y1195" i="3"/>
  <c r="X1195" i="3"/>
  <c r="W1195" i="3"/>
  <c r="V1195" i="3"/>
  <c r="U1195" i="3"/>
  <c r="T1195" i="3"/>
  <c r="S1195" i="3"/>
  <c r="R1195" i="3"/>
  <c r="Q1195" i="3"/>
  <c r="O1195" i="3"/>
  <c r="N1195" i="3"/>
  <c r="N1195" i="3" a="1"/>
  <c r="M1195" i="3"/>
  <c r="L1195" i="3" s="1"/>
  <c r="K1195" i="3"/>
  <c r="AX1194" i="3"/>
  <c r="AT1194" i="3" s="1"/>
  <c r="AS1194" i="3"/>
  <c r="AQ1194" i="3" s="1"/>
  <c r="AR1194" i="3"/>
  <c r="AP1194" i="3"/>
  <c r="AO1194" i="3"/>
  <c r="AN1194" i="3"/>
  <c r="AL1194" i="3"/>
  <c r="AK1194" i="3"/>
  <c r="AJ1194" i="3"/>
  <c r="AH1194" i="3"/>
  <c r="AG1194" i="3"/>
  <c r="AF1194" i="3"/>
  <c r="AE1194" i="3"/>
  <c r="AI1194" i="3" s="1"/>
  <c r="AC1194" i="3" a="1"/>
  <c r="AC1194" i="3" s="1"/>
  <c r="AB1194" i="3" a="1"/>
  <c r="AB1194" i="3" s="1"/>
  <c r="Z1194" i="3"/>
  <c r="Y1194" i="3"/>
  <c r="X1194" i="3"/>
  <c r="W1194" i="3"/>
  <c r="V1194" i="3"/>
  <c r="U1194" i="3"/>
  <c r="T1194" i="3"/>
  <c r="S1194" i="3"/>
  <c r="R1194" i="3"/>
  <c r="Q1194" i="3"/>
  <c r="O1194" i="3"/>
  <c r="N1194" i="3" a="1"/>
  <c r="N1194" i="3" s="1"/>
  <c r="M1194" i="3"/>
  <c r="L1194" i="3" s="1"/>
  <c r="K1194" i="3"/>
  <c r="BA1193" i="3"/>
  <c r="AY1193" i="3"/>
  <c r="AX1193" i="3"/>
  <c r="AZ1193" i="3" s="1"/>
  <c r="AW1193" i="3"/>
  <c r="AU1193" i="3"/>
  <c r="AT1193" i="3"/>
  <c r="AS1193" i="3"/>
  <c r="AR1193" i="3" s="1"/>
  <c r="AQ1193" i="3"/>
  <c r="AO1193" i="3"/>
  <c r="AM1193" i="3"/>
  <c r="AI1193" i="3"/>
  <c r="AE1193" i="3"/>
  <c r="AC1193" i="3" a="1"/>
  <c r="AC1193" i="3" s="1"/>
  <c r="AB1193" i="3" a="1"/>
  <c r="AB1193" i="3" s="1"/>
  <c r="Z1193" i="3"/>
  <c r="Y1193" i="3"/>
  <c r="X1193" i="3"/>
  <c r="W1193" i="3"/>
  <c r="V1193" i="3"/>
  <c r="U1193" i="3"/>
  <c r="T1193" i="3"/>
  <c r="S1193" i="3"/>
  <c r="R1193" i="3"/>
  <c r="Q1193" i="3"/>
  <c r="O1193" i="3"/>
  <c r="N1193" i="3" a="1"/>
  <c r="N1193" i="3" s="1"/>
  <c r="M1193" i="3"/>
  <c r="L1193" i="3" s="1"/>
  <c r="K1193" i="3"/>
  <c r="AZ1192" i="3"/>
  <c r="AX1192" i="3"/>
  <c r="BA1192" i="3" s="1"/>
  <c r="AV1192" i="3"/>
  <c r="AT1192" i="3"/>
  <c r="AS1192" i="3"/>
  <c r="AR1192" i="3"/>
  <c r="AQ1192" i="3"/>
  <c r="AP1192" i="3"/>
  <c r="AO1192" i="3"/>
  <c r="AN1192" i="3"/>
  <c r="AM1192" i="3"/>
  <c r="AL1192" i="3"/>
  <c r="AJ1192" i="3"/>
  <c r="AH1192" i="3"/>
  <c r="AF1192" i="3"/>
  <c r="AE1192" i="3"/>
  <c r="AK1192" i="3" s="1"/>
  <c r="AC1192" i="3" a="1"/>
  <c r="AC1192" i="3" s="1"/>
  <c r="AB1192" i="3" a="1"/>
  <c r="AB1192" i="3" s="1"/>
  <c r="Z1192" i="3"/>
  <c r="Y1192" i="3"/>
  <c r="X1192" i="3"/>
  <c r="W1192" i="3"/>
  <c r="V1192" i="3"/>
  <c r="U1192" i="3"/>
  <c r="T1192" i="3"/>
  <c r="S1192" i="3"/>
  <c r="R1192" i="3"/>
  <c r="Q1192" i="3"/>
  <c r="O1192" i="3"/>
  <c r="N1192" i="3" a="1"/>
  <c r="N1192" i="3" s="1"/>
  <c r="M1192" i="3"/>
  <c r="L1192" i="3" s="1"/>
  <c r="K1192" i="3"/>
  <c r="BA1191" i="3"/>
  <c r="AZ1191" i="3"/>
  <c r="AY1191" i="3"/>
  <c r="AX1191" i="3"/>
  <c r="AW1191" i="3"/>
  <c r="AV1191" i="3"/>
  <c r="AU1191" i="3"/>
  <c r="AT1191" i="3"/>
  <c r="AS1191" i="3"/>
  <c r="AO1191" i="3"/>
  <c r="AK1191" i="3"/>
  <c r="AG1191" i="3"/>
  <c r="AE1191" i="3"/>
  <c r="AH1191" i="3" s="1"/>
  <c r="AC1191" i="3" a="1"/>
  <c r="AC1191" i="3" s="1"/>
  <c r="AB1191" i="3" a="1"/>
  <c r="AB1191" i="3" s="1"/>
  <c r="Z1191" i="3"/>
  <c r="Y1191" i="3"/>
  <c r="X1191" i="3"/>
  <c r="W1191" i="3"/>
  <c r="V1191" i="3"/>
  <c r="U1191" i="3"/>
  <c r="T1191" i="3"/>
  <c r="S1191" i="3"/>
  <c r="R1191" i="3"/>
  <c r="Q1191" i="3"/>
  <c r="O1191" i="3"/>
  <c r="N1191" i="3" a="1"/>
  <c r="N1191" i="3" s="1"/>
  <c r="M1191" i="3"/>
  <c r="L1191" i="3" s="1"/>
  <c r="K1191" i="3"/>
  <c r="AX1190" i="3"/>
  <c r="AS1190" i="3"/>
  <c r="AQ1190" i="3" s="1"/>
  <c r="AR1190" i="3"/>
  <c r="AP1190" i="3"/>
  <c r="AO1190" i="3"/>
  <c r="AN1190" i="3"/>
  <c r="AL1190" i="3"/>
  <c r="AK1190" i="3"/>
  <c r="AJ1190" i="3"/>
  <c r="AH1190" i="3"/>
  <c r="AG1190" i="3"/>
  <c r="AF1190" i="3"/>
  <c r="AE1190" i="3"/>
  <c r="AI1190" i="3" s="1"/>
  <c r="AC1190" i="3" a="1"/>
  <c r="AC1190" i="3" s="1"/>
  <c r="AB1190" i="3" a="1"/>
  <c r="AB1190" i="3" s="1"/>
  <c r="Z1190" i="3"/>
  <c r="Y1190" i="3"/>
  <c r="X1190" i="3"/>
  <c r="W1190" i="3"/>
  <c r="V1190" i="3"/>
  <c r="U1190" i="3"/>
  <c r="T1190" i="3"/>
  <c r="S1190" i="3"/>
  <c r="R1190" i="3"/>
  <c r="Q1190" i="3"/>
  <c r="O1190" i="3"/>
  <c r="N1190" i="3" a="1"/>
  <c r="N1190" i="3" s="1"/>
  <c r="M1190" i="3"/>
  <c r="L1190" i="3" s="1"/>
  <c r="K1190" i="3"/>
  <c r="BA1189" i="3"/>
  <c r="AY1189" i="3"/>
  <c r="AX1189" i="3"/>
  <c r="AZ1189" i="3" s="1"/>
  <c r="AW1189" i="3"/>
  <c r="AU1189" i="3"/>
  <c r="AT1189" i="3"/>
  <c r="AS1189" i="3"/>
  <c r="AR1189" i="3" s="1"/>
  <c r="AQ1189" i="3"/>
  <c r="AO1189" i="3"/>
  <c r="AM1189" i="3"/>
  <c r="AE1189" i="3"/>
  <c r="AC1189" i="3" a="1"/>
  <c r="AC1189" i="3" s="1"/>
  <c r="AB1189" i="3" a="1"/>
  <c r="AB1189" i="3" s="1"/>
  <c r="Z1189" i="3"/>
  <c r="Y1189" i="3"/>
  <c r="X1189" i="3"/>
  <c r="W1189" i="3"/>
  <c r="V1189" i="3"/>
  <c r="U1189" i="3"/>
  <c r="T1189" i="3"/>
  <c r="S1189" i="3"/>
  <c r="R1189" i="3"/>
  <c r="Q1189" i="3"/>
  <c r="O1189" i="3"/>
  <c r="N1189" i="3" a="1"/>
  <c r="N1189" i="3" s="1"/>
  <c r="M1189" i="3"/>
  <c r="L1189" i="3" s="1"/>
  <c r="K1189" i="3"/>
  <c r="AZ1188" i="3"/>
  <c r="AX1188" i="3"/>
  <c r="BA1188" i="3" s="1"/>
  <c r="AV1188" i="3"/>
  <c r="AT1188" i="3"/>
  <c r="AS1188" i="3"/>
  <c r="AR1188" i="3"/>
  <c r="AQ1188" i="3"/>
  <c r="AP1188" i="3"/>
  <c r="AO1188" i="3"/>
  <c r="AN1188" i="3"/>
  <c r="AM1188" i="3"/>
  <c r="AL1188" i="3"/>
  <c r="AJ1188" i="3"/>
  <c r="AH1188" i="3"/>
  <c r="AF1188" i="3"/>
  <c r="AE1188" i="3"/>
  <c r="AK1188" i="3" s="1"/>
  <c r="AC1188" i="3" a="1"/>
  <c r="AC1188" i="3" s="1"/>
  <c r="AB1188" i="3" a="1"/>
  <c r="AB1188" i="3" s="1"/>
  <c r="Z1188" i="3"/>
  <c r="Y1188" i="3"/>
  <c r="X1188" i="3"/>
  <c r="W1188" i="3"/>
  <c r="V1188" i="3"/>
  <c r="U1188" i="3"/>
  <c r="T1188" i="3"/>
  <c r="S1188" i="3"/>
  <c r="R1188" i="3"/>
  <c r="Q1188" i="3"/>
  <c r="O1188" i="3"/>
  <c r="N1188" i="3" a="1"/>
  <c r="N1188" i="3" s="1"/>
  <c r="M1188" i="3"/>
  <c r="L1188" i="3" s="1"/>
  <c r="K1188" i="3"/>
  <c r="BA1187" i="3"/>
  <c r="AZ1187" i="3"/>
  <c r="AY1187" i="3"/>
  <c r="AX1187" i="3"/>
  <c r="AW1187" i="3"/>
  <c r="AV1187" i="3"/>
  <c r="AU1187" i="3"/>
  <c r="AT1187" i="3"/>
  <c r="AS1187" i="3"/>
  <c r="AO1187" i="3" s="1"/>
  <c r="AK1187" i="3"/>
  <c r="AG1187" i="3"/>
  <c r="AE1187" i="3"/>
  <c r="AH1187" i="3" s="1"/>
  <c r="AC1187" i="3" a="1"/>
  <c r="AC1187" i="3" s="1"/>
  <c r="AB1187" i="3" a="1"/>
  <c r="AB1187" i="3" s="1"/>
  <c r="Z1187" i="3"/>
  <c r="Y1187" i="3"/>
  <c r="X1187" i="3"/>
  <c r="W1187" i="3"/>
  <c r="V1187" i="3"/>
  <c r="U1187" i="3"/>
  <c r="T1187" i="3"/>
  <c r="S1187" i="3"/>
  <c r="R1187" i="3"/>
  <c r="Q1187" i="3"/>
  <c r="O1187" i="3"/>
  <c r="N1187" i="3"/>
  <c r="N1187" i="3" a="1"/>
  <c r="M1187" i="3"/>
  <c r="L1187" i="3" s="1"/>
  <c r="K1187" i="3"/>
  <c r="AX1186" i="3"/>
  <c r="AT1186" i="3" s="1"/>
  <c r="AS1186" i="3"/>
  <c r="AQ1186" i="3" s="1"/>
  <c r="AR1186" i="3"/>
  <c r="AP1186" i="3"/>
  <c r="AO1186" i="3"/>
  <c r="AN1186" i="3"/>
  <c r="AL1186" i="3"/>
  <c r="AK1186" i="3"/>
  <c r="AJ1186" i="3"/>
  <c r="AH1186" i="3"/>
  <c r="AG1186" i="3"/>
  <c r="AF1186" i="3"/>
  <c r="AE1186" i="3"/>
  <c r="AI1186" i="3" s="1"/>
  <c r="AC1186" i="3" a="1"/>
  <c r="AC1186" i="3" s="1"/>
  <c r="AB1186" i="3" a="1"/>
  <c r="AB1186" i="3" s="1"/>
  <c r="Z1186" i="3"/>
  <c r="Y1186" i="3"/>
  <c r="X1186" i="3"/>
  <c r="W1186" i="3"/>
  <c r="V1186" i="3"/>
  <c r="U1186" i="3"/>
  <c r="T1186" i="3"/>
  <c r="S1186" i="3"/>
  <c r="R1186" i="3"/>
  <c r="Q1186" i="3"/>
  <c r="O1186" i="3"/>
  <c r="N1186" i="3" a="1"/>
  <c r="N1186" i="3" s="1"/>
  <c r="M1186" i="3"/>
  <c r="L1186" i="3" s="1"/>
  <c r="K1186" i="3"/>
  <c r="BA1185" i="3"/>
  <c r="AY1185" i="3"/>
  <c r="AX1185" i="3"/>
  <c r="AZ1185" i="3" s="1"/>
  <c r="AW1185" i="3"/>
  <c r="AU1185" i="3"/>
  <c r="AT1185" i="3"/>
  <c r="AS1185" i="3"/>
  <c r="AR1185" i="3" s="1"/>
  <c r="AQ1185" i="3"/>
  <c r="AO1185" i="3"/>
  <c r="AM1185" i="3"/>
  <c r="AI1185" i="3"/>
  <c r="AE1185" i="3"/>
  <c r="AC1185" i="3" a="1"/>
  <c r="AC1185" i="3" s="1"/>
  <c r="AB1185" i="3" a="1"/>
  <c r="AB1185" i="3" s="1"/>
  <c r="Z1185" i="3"/>
  <c r="Y1185" i="3"/>
  <c r="X1185" i="3"/>
  <c r="W1185" i="3"/>
  <c r="V1185" i="3"/>
  <c r="U1185" i="3"/>
  <c r="T1185" i="3"/>
  <c r="S1185" i="3"/>
  <c r="R1185" i="3"/>
  <c r="Q1185" i="3"/>
  <c r="O1185" i="3"/>
  <c r="N1185" i="3"/>
  <c r="N1185" i="3" a="1"/>
  <c r="M1185" i="3"/>
  <c r="L1185" i="3" s="1"/>
  <c r="K1185" i="3"/>
  <c r="AZ1184" i="3"/>
  <c r="AX1184" i="3"/>
  <c r="BA1184" i="3" s="1"/>
  <c r="AV1184" i="3"/>
  <c r="AT1184" i="3"/>
  <c r="AS1184" i="3"/>
  <c r="AR1184" i="3"/>
  <c r="AQ1184" i="3"/>
  <c r="AP1184" i="3"/>
  <c r="AO1184" i="3"/>
  <c r="AN1184" i="3"/>
  <c r="AM1184" i="3"/>
  <c r="AL1184" i="3"/>
  <c r="AJ1184" i="3"/>
  <c r="AH1184" i="3"/>
  <c r="AF1184" i="3"/>
  <c r="AE1184" i="3"/>
  <c r="AK1184" i="3" s="1"/>
  <c r="AC1184" i="3" a="1"/>
  <c r="AC1184" i="3" s="1"/>
  <c r="AB1184" i="3" a="1"/>
  <c r="AB1184" i="3" s="1"/>
  <c r="Z1184" i="3"/>
  <c r="Y1184" i="3"/>
  <c r="X1184" i="3"/>
  <c r="W1184" i="3"/>
  <c r="V1184" i="3"/>
  <c r="U1184" i="3"/>
  <c r="T1184" i="3"/>
  <c r="S1184" i="3"/>
  <c r="R1184" i="3"/>
  <c r="Q1184" i="3"/>
  <c r="O1184" i="3"/>
  <c r="N1184" i="3" a="1"/>
  <c r="N1184" i="3" s="1"/>
  <c r="M1184" i="3"/>
  <c r="L1184" i="3" s="1"/>
  <c r="K1184" i="3"/>
  <c r="BA1183" i="3"/>
  <c r="AZ1183" i="3"/>
  <c r="AY1183" i="3"/>
  <c r="AX1183" i="3"/>
  <c r="AW1183" i="3"/>
  <c r="AV1183" i="3"/>
  <c r="AU1183" i="3"/>
  <c r="AT1183" i="3"/>
  <c r="AS1183" i="3"/>
  <c r="AO1183" i="3"/>
  <c r="AK1183" i="3"/>
  <c r="AG1183" i="3"/>
  <c r="AE1183" i="3"/>
  <c r="AH1183" i="3" s="1"/>
  <c r="AC1183" i="3" a="1"/>
  <c r="AC1183" i="3" s="1"/>
  <c r="AB1183" i="3" a="1"/>
  <c r="AB1183" i="3" s="1"/>
  <c r="Z1183" i="3"/>
  <c r="Y1183" i="3"/>
  <c r="X1183" i="3"/>
  <c r="W1183" i="3"/>
  <c r="V1183" i="3"/>
  <c r="U1183" i="3"/>
  <c r="T1183" i="3"/>
  <c r="S1183" i="3"/>
  <c r="R1183" i="3"/>
  <c r="Q1183" i="3"/>
  <c r="O1183" i="3"/>
  <c r="N1183" i="3" a="1"/>
  <c r="N1183" i="3" s="1"/>
  <c r="M1183" i="3"/>
  <c r="L1183" i="3" s="1"/>
  <c r="K1183" i="3"/>
  <c r="AX1182" i="3"/>
  <c r="AS1182" i="3"/>
  <c r="AQ1182" i="3" s="1"/>
  <c r="AR1182" i="3"/>
  <c r="AP1182" i="3"/>
  <c r="AO1182" i="3"/>
  <c r="AN1182" i="3"/>
  <c r="AL1182" i="3"/>
  <c r="AK1182" i="3"/>
  <c r="AJ1182" i="3"/>
  <c r="AH1182" i="3"/>
  <c r="AG1182" i="3"/>
  <c r="AF1182" i="3"/>
  <c r="AE1182" i="3"/>
  <c r="AI1182" i="3" s="1"/>
  <c r="AC1182" i="3" a="1"/>
  <c r="AC1182" i="3" s="1"/>
  <c r="AB1182" i="3" a="1"/>
  <c r="AB1182" i="3" s="1"/>
  <c r="Z1182" i="3"/>
  <c r="Y1182" i="3"/>
  <c r="X1182" i="3"/>
  <c r="W1182" i="3"/>
  <c r="V1182" i="3"/>
  <c r="U1182" i="3"/>
  <c r="T1182" i="3"/>
  <c r="S1182" i="3"/>
  <c r="R1182" i="3"/>
  <c r="Q1182" i="3"/>
  <c r="O1182" i="3"/>
  <c r="N1182" i="3" a="1"/>
  <c r="N1182" i="3" s="1"/>
  <c r="M1182" i="3"/>
  <c r="L1182" i="3" s="1"/>
  <c r="K1182" i="3"/>
  <c r="BA1181" i="3"/>
  <c r="AY1181" i="3"/>
  <c r="AX1181" i="3"/>
  <c r="AZ1181" i="3" s="1"/>
  <c r="AW1181" i="3"/>
  <c r="AU1181" i="3"/>
  <c r="AT1181" i="3"/>
  <c r="AS1181" i="3"/>
  <c r="AR1181" i="3" s="1"/>
  <c r="AQ1181" i="3"/>
  <c r="AO1181" i="3"/>
  <c r="AM1181" i="3"/>
  <c r="AE1181" i="3"/>
  <c r="AC1181" i="3" a="1"/>
  <c r="AC1181" i="3" s="1"/>
  <c r="AB1181" i="3" a="1"/>
  <c r="AB1181" i="3" s="1"/>
  <c r="Z1181" i="3"/>
  <c r="Y1181" i="3"/>
  <c r="X1181" i="3"/>
  <c r="W1181" i="3"/>
  <c r="V1181" i="3"/>
  <c r="U1181" i="3"/>
  <c r="T1181" i="3"/>
  <c r="S1181" i="3"/>
  <c r="R1181" i="3"/>
  <c r="Q1181" i="3"/>
  <c r="O1181" i="3"/>
  <c r="N1181" i="3" a="1"/>
  <c r="N1181" i="3" s="1"/>
  <c r="M1181" i="3"/>
  <c r="L1181" i="3" s="1"/>
  <c r="K1181" i="3"/>
  <c r="AZ1180" i="3"/>
  <c r="AX1180" i="3"/>
  <c r="BA1180" i="3" s="1"/>
  <c r="AV1180" i="3"/>
  <c r="AT1180" i="3"/>
  <c r="AS1180" i="3"/>
  <c r="AR1180" i="3"/>
  <c r="AQ1180" i="3"/>
  <c r="AP1180" i="3"/>
  <c r="AO1180" i="3"/>
  <c r="AN1180" i="3"/>
  <c r="AM1180" i="3"/>
  <c r="AL1180" i="3"/>
  <c r="AJ1180" i="3"/>
  <c r="AH1180" i="3"/>
  <c r="AF1180" i="3"/>
  <c r="AE1180" i="3"/>
  <c r="AK1180" i="3" s="1"/>
  <c r="AC1180" i="3" a="1"/>
  <c r="AC1180" i="3" s="1"/>
  <c r="AB1180" i="3" a="1"/>
  <c r="AB1180" i="3" s="1"/>
  <c r="Z1180" i="3"/>
  <c r="Y1180" i="3"/>
  <c r="X1180" i="3"/>
  <c r="W1180" i="3"/>
  <c r="V1180" i="3"/>
  <c r="U1180" i="3"/>
  <c r="T1180" i="3"/>
  <c r="S1180" i="3"/>
  <c r="R1180" i="3"/>
  <c r="Q1180" i="3"/>
  <c r="O1180" i="3"/>
  <c r="N1180" i="3" a="1"/>
  <c r="N1180" i="3" s="1"/>
  <c r="M1180" i="3"/>
  <c r="L1180" i="3" s="1"/>
  <c r="K1180" i="3"/>
  <c r="BA1179" i="3"/>
  <c r="AZ1179" i="3"/>
  <c r="AY1179" i="3"/>
  <c r="AX1179" i="3"/>
  <c r="AW1179" i="3"/>
  <c r="AV1179" i="3"/>
  <c r="AU1179" i="3"/>
  <c r="AT1179" i="3"/>
  <c r="AS1179" i="3"/>
  <c r="AO1179" i="3" s="1"/>
  <c r="AK1179" i="3"/>
  <c r="AG1179" i="3"/>
  <c r="AE1179" i="3"/>
  <c r="AH1179" i="3" s="1"/>
  <c r="AC1179" i="3" a="1"/>
  <c r="AC1179" i="3" s="1"/>
  <c r="AB1179" i="3" a="1"/>
  <c r="AB1179" i="3" s="1"/>
  <c r="Z1179" i="3"/>
  <c r="Y1179" i="3"/>
  <c r="X1179" i="3"/>
  <c r="W1179" i="3"/>
  <c r="V1179" i="3"/>
  <c r="U1179" i="3"/>
  <c r="T1179" i="3"/>
  <c r="S1179" i="3"/>
  <c r="R1179" i="3"/>
  <c r="Q1179" i="3"/>
  <c r="O1179" i="3"/>
  <c r="N1179" i="3" a="1"/>
  <c r="N1179" i="3" s="1"/>
  <c r="M1179" i="3"/>
  <c r="L1179" i="3" s="1"/>
  <c r="K1179" i="3"/>
  <c r="AX1178" i="3"/>
  <c r="AT1178" i="3" s="1"/>
  <c r="AS1178" i="3"/>
  <c r="AQ1178" i="3" s="1"/>
  <c r="AR1178" i="3"/>
  <c r="AP1178" i="3"/>
  <c r="AO1178" i="3"/>
  <c r="AN1178" i="3"/>
  <c r="AL1178" i="3"/>
  <c r="AK1178" i="3"/>
  <c r="AJ1178" i="3"/>
  <c r="AH1178" i="3"/>
  <c r="AG1178" i="3"/>
  <c r="AF1178" i="3"/>
  <c r="AE1178" i="3"/>
  <c r="AI1178" i="3" s="1"/>
  <c r="AC1178" i="3" a="1"/>
  <c r="AC1178" i="3" s="1"/>
  <c r="AB1178" i="3" a="1"/>
  <c r="AB1178" i="3" s="1"/>
  <c r="Z1178" i="3"/>
  <c r="Y1178" i="3"/>
  <c r="X1178" i="3"/>
  <c r="W1178" i="3"/>
  <c r="V1178" i="3"/>
  <c r="U1178" i="3"/>
  <c r="T1178" i="3"/>
  <c r="S1178" i="3"/>
  <c r="R1178" i="3"/>
  <c r="Q1178" i="3"/>
  <c r="O1178" i="3"/>
  <c r="N1178" i="3" a="1"/>
  <c r="N1178" i="3" s="1"/>
  <c r="M1178" i="3"/>
  <c r="L1178" i="3" s="1"/>
  <c r="K1178" i="3"/>
  <c r="BA1177" i="3"/>
  <c r="AY1177" i="3"/>
  <c r="AX1177" i="3"/>
  <c r="AZ1177" i="3" s="1"/>
  <c r="AW1177" i="3"/>
  <c r="AU1177" i="3"/>
  <c r="AT1177" i="3"/>
  <c r="AS1177" i="3"/>
  <c r="AR1177" i="3" s="1"/>
  <c r="AQ1177" i="3"/>
  <c r="AO1177" i="3"/>
  <c r="AM1177" i="3"/>
  <c r="AI1177" i="3"/>
  <c r="AE1177" i="3"/>
  <c r="AC1177" i="3" a="1"/>
  <c r="AC1177" i="3" s="1"/>
  <c r="AB1177" i="3" a="1"/>
  <c r="AB1177" i="3" s="1"/>
  <c r="Z1177" i="3"/>
  <c r="Y1177" i="3"/>
  <c r="X1177" i="3"/>
  <c r="W1177" i="3"/>
  <c r="V1177" i="3"/>
  <c r="U1177" i="3"/>
  <c r="T1177" i="3"/>
  <c r="S1177" i="3"/>
  <c r="R1177" i="3"/>
  <c r="Q1177" i="3"/>
  <c r="O1177" i="3"/>
  <c r="N1177" i="3"/>
  <c r="N1177" i="3" a="1"/>
  <c r="M1177" i="3"/>
  <c r="L1177" i="3" s="1"/>
  <c r="K1177" i="3"/>
  <c r="AZ1176" i="3"/>
  <c r="AX1176" i="3"/>
  <c r="BA1176" i="3" s="1"/>
  <c r="AV1176" i="3"/>
  <c r="AT1176" i="3"/>
  <c r="AS1176" i="3"/>
  <c r="AR1176" i="3"/>
  <c r="AQ1176" i="3"/>
  <c r="AP1176" i="3"/>
  <c r="AO1176" i="3"/>
  <c r="AN1176" i="3"/>
  <c r="AM1176" i="3"/>
  <c r="AL1176" i="3"/>
  <c r="AJ1176" i="3"/>
  <c r="AH1176" i="3"/>
  <c r="AF1176" i="3"/>
  <c r="AE1176" i="3"/>
  <c r="AK1176" i="3" s="1"/>
  <c r="AC1176" i="3" a="1"/>
  <c r="AC1176" i="3" s="1"/>
  <c r="AB1176" i="3" a="1"/>
  <c r="AB1176" i="3" s="1"/>
  <c r="Z1176" i="3"/>
  <c r="Y1176" i="3"/>
  <c r="X1176" i="3"/>
  <c r="W1176" i="3"/>
  <c r="V1176" i="3"/>
  <c r="U1176" i="3"/>
  <c r="T1176" i="3"/>
  <c r="S1176" i="3"/>
  <c r="R1176" i="3"/>
  <c r="Q1176" i="3"/>
  <c r="O1176" i="3"/>
  <c r="N1176" i="3" a="1"/>
  <c r="N1176" i="3" s="1"/>
  <c r="M1176" i="3"/>
  <c r="L1176" i="3" s="1"/>
  <c r="K1176" i="3"/>
  <c r="BA1175" i="3"/>
  <c r="AZ1175" i="3"/>
  <c r="AY1175" i="3"/>
  <c r="AX1175" i="3"/>
  <c r="AW1175" i="3"/>
  <c r="AV1175" i="3"/>
  <c r="AU1175" i="3"/>
  <c r="AT1175" i="3"/>
  <c r="AS1175" i="3"/>
  <c r="AO1175" i="3"/>
  <c r="AK1175" i="3"/>
  <c r="AG1175" i="3"/>
  <c r="AE1175" i="3"/>
  <c r="AH1175" i="3" s="1"/>
  <c r="AC1175" i="3" a="1"/>
  <c r="AC1175" i="3" s="1"/>
  <c r="AB1175" i="3" a="1"/>
  <c r="AB1175" i="3" s="1"/>
  <c r="Z1175" i="3"/>
  <c r="Y1175" i="3"/>
  <c r="X1175" i="3"/>
  <c r="W1175" i="3"/>
  <c r="V1175" i="3"/>
  <c r="U1175" i="3"/>
  <c r="T1175" i="3"/>
  <c r="S1175" i="3"/>
  <c r="R1175" i="3"/>
  <c r="Q1175" i="3"/>
  <c r="O1175" i="3"/>
  <c r="N1175" i="3" a="1"/>
  <c r="N1175" i="3" s="1"/>
  <c r="M1175" i="3"/>
  <c r="L1175" i="3" s="1"/>
  <c r="K1175" i="3"/>
  <c r="AX1174" i="3"/>
  <c r="AS1174" i="3"/>
  <c r="AQ1174" i="3" s="1"/>
  <c r="AR1174" i="3"/>
  <c r="AP1174" i="3"/>
  <c r="AO1174" i="3"/>
  <c r="AN1174" i="3"/>
  <c r="AL1174" i="3"/>
  <c r="AK1174" i="3"/>
  <c r="AJ1174" i="3"/>
  <c r="AH1174" i="3"/>
  <c r="AG1174" i="3"/>
  <c r="AF1174" i="3"/>
  <c r="AE1174" i="3"/>
  <c r="AI1174" i="3" s="1"/>
  <c r="AC1174" i="3" a="1"/>
  <c r="AC1174" i="3" s="1"/>
  <c r="AB1174" i="3" a="1"/>
  <c r="AB1174" i="3" s="1"/>
  <c r="Z1174" i="3"/>
  <c r="Y1174" i="3"/>
  <c r="X1174" i="3"/>
  <c r="W1174" i="3"/>
  <c r="V1174" i="3"/>
  <c r="U1174" i="3"/>
  <c r="T1174" i="3"/>
  <c r="S1174" i="3"/>
  <c r="R1174" i="3"/>
  <c r="Q1174" i="3"/>
  <c r="O1174" i="3"/>
  <c r="N1174" i="3" a="1"/>
  <c r="N1174" i="3" s="1"/>
  <c r="M1174" i="3"/>
  <c r="L1174" i="3" s="1"/>
  <c r="K1174" i="3"/>
  <c r="BA1173" i="3"/>
  <c r="AY1173" i="3"/>
  <c r="AX1173" i="3"/>
  <c r="AZ1173" i="3" s="1"/>
  <c r="AW1173" i="3"/>
  <c r="AU1173" i="3"/>
  <c r="AT1173" i="3"/>
  <c r="AS1173" i="3"/>
  <c r="AR1173" i="3" s="1"/>
  <c r="AQ1173" i="3"/>
  <c r="AO1173" i="3"/>
  <c r="AM1173" i="3"/>
  <c r="AE1173" i="3"/>
  <c r="AC1173" i="3" a="1"/>
  <c r="AC1173" i="3" s="1"/>
  <c r="AB1173" i="3" a="1"/>
  <c r="AB1173" i="3" s="1"/>
  <c r="Z1173" i="3"/>
  <c r="Y1173" i="3"/>
  <c r="X1173" i="3"/>
  <c r="W1173" i="3"/>
  <c r="V1173" i="3"/>
  <c r="U1173" i="3"/>
  <c r="T1173" i="3"/>
  <c r="S1173" i="3"/>
  <c r="R1173" i="3"/>
  <c r="Q1173" i="3"/>
  <c r="O1173" i="3"/>
  <c r="N1173" i="3" a="1"/>
  <c r="N1173" i="3" s="1"/>
  <c r="M1173" i="3"/>
  <c r="L1173" i="3" s="1"/>
  <c r="K1173" i="3"/>
  <c r="AZ1172" i="3"/>
  <c r="AX1172" i="3"/>
  <c r="BA1172" i="3" s="1"/>
  <c r="AV1172" i="3"/>
  <c r="AT1172" i="3"/>
  <c r="AS1172" i="3"/>
  <c r="AR1172" i="3"/>
  <c r="AQ1172" i="3"/>
  <c r="AP1172" i="3"/>
  <c r="AO1172" i="3"/>
  <c r="AN1172" i="3"/>
  <c r="AM1172" i="3"/>
  <c r="AL1172" i="3"/>
  <c r="AJ1172" i="3"/>
  <c r="AH1172" i="3"/>
  <c r="AF1172" i="3"/>
  <c r="AE1172" i="3"/>
  <c r="AK1172" i="3" s="1"/>
  <c r="AC1172" i="3" a="1"/>
  <c r="AC1172" i="3" s="1"/>
  <c r="AB1172" i="3" a="1"/>
  <c r="AB1172" i="3" s="1"/>
  <c r="Z1172" i="3"/>
  <c r="Y1172" i="3"/>
  <c r="X1172" i="3"/>
  <c r="W1172" i="3"/>
  <c r="V1172" i="3"/>
  <c r="U1172" i="3"/>
  <c r="T1172" i="3"/>
  <c r="S1172" i="3"/>
  <c r="R1172" i="3"/>
  <c r="Q1172" i="3"/>
  <c r="O1172" i="3"/>
  <c r="N1172" i="3" a="1"/>
  <c r="N1172" i="3" s="1"/>
  <c r="M1172" i="3"/>
  <c r="L1172" i="3" s="1"/>
  <c r="K1172" i="3"/>
  <c r="BA1171" i="3"/>
  <c r="AZ1171" i="3"/>
  <c r="AY1171" i="3"/>
  <c r="AX1171" i="3"/>
  <c r="AW1171" i="3"/>
  <c r="AV1171" i="3"/>
  <c r="AU1171" i="3"/>
  <c r="AT1171" i="3"/>
  <c r="AS1171" i="3"/>
  <c r="AO1171" i="3" s="1"/>
  <c r="AK1171" i="3"/>
  <c r="AG1171" i="3"/>
  <c r="AE1171" i="3"/>
  <c r="AH1171" i="3" s="1"/>
  <c r="AC1171" i="3" a="1"/>
  <c r="AC1171" i="3" s="1"/>
  <c r="AB1171" i="3" a="1"/>
  <c r="AB1171" i="3" s="1"/>
  <c r="Z1171" i="3"/>
  <c r="Y1171" i="3"/>
  <c r="X1171" i="3"/>
  <c r="W1171" i="3"/>
  <c r="V1171" i="3"/>
  <c r="U1171" i="3"/>
  <c r="T1171" i="3"/>
  <c r="S1171" i="3"/>
  <c r="R1171" i="3"/>
  <c r="Q1171" i="3"/>
  <c r="O1171" i="3"/>
  <c r="N1171" i="3" a="1"/>
  <c r="N1171" i="3" s="1"/>
  <c r="M1171" i="3"/>
  <c r="L1171" i="3" s="1"/>
  <c r="K1171" i="3"/>
  <c r="AX1170" i="3"/>
  <c r="AT1170" i="3" s="1"/>
  <c r="AS1170" i="3"/>
  <c r="AQ1170" i="3" s="1"/>
  <c r="AR1170" i="3"/>
  <c r="AP1170" i="3"/>
  <c r="AO1170" i="3"/>
  <c r="AN1170" i="3"/>
  <c r="AL1170" i="3"/>
  <c r="AK1170" i="3"/>
  <c r="AJ1170" i="3"/>
  <c r="AH1170" i="3"/>
  <c r="AG1170" i="3"/>
  <c r="AF1170" i="3"/>
  <c r="AE1170" i="3"/>
  <c r="AI1170" i="3" s="1"/>
  <c r="AC1170" i="3" a="1"/>
  <c r="AC1170" i="3" s="1"/>
  <c r="AB1170" i="3" a="1"/>
  <c r="AB1170" i="3" s="1"/>
  <c r="Z1170" i="3"/>
  <c r="Y1170" i="3"/>
  <c r="X1170" i="3"/>
  <c r="W1170" i="3"/>
  <c r="V1170" i="3"/>
  <c r="U1170" i="3"/>
  <c r="T1170" i="3"/>
  <c r="S1170" i="3"/>
  <c r="R1170" i="3"/>
  <c r="Q1170" i="3"/>
  <c r="O1170" i="3"/>
  <c r="N1170" i="3" a="1"/>
  <c r="N1170" i="3" s="1"/>
  <c r="M1170" i="3"/>
  <c r="L1170" i="3" s="1"/>
  <c r="K1170" i="3"/>
  <c r="BA1169" i="3"/>
  <c r="AY1169" i="3"/>
  <c r="AX1169" i="3"/>
  <c r="AZ1169" i="3" s="1"/>
  <c r="AW1169" i="3"/>
  <c r="AU1169" i="3"/>
  <c r="AT1169" i="3"/>
  <c r="AS1169" i="3"/>
  <c r="AR1169" i="3" s="1"/>
  <c r="AQ1169" i="3"/>
  <c r="AO1169" i="3"/>
  <c r="AM1169" i="3"/>
  <c r="AI1169" i="3"/>
  <c r="AE1169" i="3"/>
  <c r="AC1169" i="3" a="1"/>
  <c r="AC1169" i="3" s="1"/>
  <c r="AB1169" i="3" a="1"/>
  <c r="AB1169" i="3" s="1"/>
  <c r="Z1169" i="3"/>
  <c r="Y1169" i="3"/>
  <c r="X1169" i="3"/>
  <c r="W1169" i="3"/>
  <c r="V1169" i="3"/>
  <c r="U1169" i="3"/>
  <c r="T1169" i="3"/>
  <c r="S1169" i="3"/>
  <c r="R1169" i="3"/>
  <c r="Q1169" i="3"/>
  <c r="O1169" i="3"/>
  <c r="N1169" i="3"/>
  <c r="N1169" i="3" a="1"/>
  <c r="M1169" i="3"/>
  <c r="L1169" i="3" s="1"/>
  <c r="K1169" i="3"/>
  <c r="AZ1168" i="3"/>
  <c r="AX1168" i="3"/>
  <c r="BA1168" i="3" s="1"/>
  <c r="AV1168" i="3"/>
  <c r="AT1168" i="3"/>
  <c r="AS1168" i="3"/>
  <c r="AR1168" i="3"/>
  <c r="AQ1168" i="3"/>
  <c r="AP1168" i="3"/>
  <c r="AO1168" i="3"/>
  <c r="AN1168" i="3"/>
  <c r="AM1168" i="3"/>
  <c r="AL1168" i="3"/>
  <c r="AJ1168" i="3"/>
  <c r="AH1168" i="3"/>
  <c r="AF1168" i="3"/>
  <c r="AE1168" i="3"/>
  <c r="AK1168" i="3" s="1"/>
  <c r="AC1168" i="3" a="1"/>
  <c r="AC1168" i="3" s="1"/>
  <c r="AB1168" i="3" a="1"/>
  <c r="AB1168" i="3" s="1"/>
  <c r="Z1168" i="3"/>
  <c r="Y1168" i="3"/>
  <c r="X1168" i="3"/>
  <c r="W1168" i="3"/>
  <c r="V1168" i="3"/>
  <c r="U1168" i="3"/>
  <c r="T1168" i="3"/>
  <c r="S1168" i="3"/>
  <c r="R1168" i="3"/>
  <c r="Q1168" i="3"/>
  <c r="O1168" i="3"/>
  <c r="N1168" i="3" a="1"/>
  <c r="N1168" i="3" s="1"/>
  <c r="M1168" i="3"/>
  <c r="L1168" i="3" s="1"/>
  <c r="K1168" i="3"/>
  <c r="BA1167" i="3"/>
  <c r="AZ1167" i="3"/>
  <c r="AY1167" i="3"/>
  <c r="AX1167" i="3"/>
  <c r="AW1167" i="3"/>
  <c r="AV1167" i="3"/>
  <c r="AU1167" i="3"/>
  <c r="AT1167" i="3"/>
  <c r="AS1167" i="3"/>
  <c r="AO1167" i="3"/>
  <c r="AK1167" i="3"/>
  <c r="AG1167" i="3"/>
  <c r="AE1167" i="3"/>
  <c r="AH1167" i="3" s="1"/>
  <c r="AC1167" i="3" a="1"/>
  <c r="AC1167" i="3" s="1"/>
  <c r="AB1167" i="3" a="1"/>
  <c r="AB1167" i="3" s="1"/>
  <c r="Z1167" i="3"/>
  <c r="Y1167" i="3"/>
  <c r="X1167" i="3"/>
  <c r="W1167" i="3"/>
  <c r="V1167" i="3"/>
  <c r="U1167" i="3"/>
  <c r="T1167" i="3"/>
  <c r="S1167" i="3"/>
  <c r="R1167" i="3"/>
  <c r="Q1167" i="3"/>
  <c r="O1167" i="3"/>
  <c r="N1167" i="3" a="1"/>
  <c r="N1167" i="3" s="1"/>
  <c r="M1167" i="3"/>
  <c r="L1167" i="3" s="1"/>
  <c r="K1167" i="3"/>
  <c r="AX1166" i="3"/>
  <c r="AS1166" i="3"/>
  <c r="AQ1166" i="3" s="1"/>
  <c r="AR1166" i="3"/>
  <c r="AP1166" i="3"/>
  <c r="AO1166" i="3"/>
  <c r="AN1166" i="3"/>
  <c r="AL1166" i="3"/>
  <c r="AK1166" i="3"/>
  <c r="AJ1166" i="3"/>
  <c r="AH1166" i="3"/>
  <c r="AG1166" i="3"/>
  <c r="AF1166" i="3"/>
  <c r="AE1166" i="3"/>
  <c r="AI1166" i="3" s="1"/>
  <c r="AC1166" i="3" a="1"/>
  <c r="AC1166" i="3" s="1"/>
  <c r="AB1166" i="3" a="1"/>
  <c r="AB1166" i="3" s="1"/>
  <c r="Z1166" i="3"/>
  <c r="Y1166" i="3"/>
  <c r="X1166" i="3"/>
  <c r="W1166" i="3"/>
  <c r="V1166" i="3"/>
  <c r="U1166" i="3"/>
  <c r="T1166" i="3"/>
  <c r="S1166" i="3"/>
  <c r="R1166" i="3"/>
  <c r="Q1166" i="3"/>
  <c r="O1166" i="3"/>
  <c r="N1166" i="3" a="1"/>
  <c r="N1166" i="3" s="1"/>
  <c r="M1166" i="3"/>
  <c r="L1166" i="3" s="1"/>
  <c r="K1166" i="3"/>
  <c r="BA1165" i="3"/>
  <c r="AY1165" i="3"/>
  <c r="AX1165" i="3"/>
  <c r="AZ1165" i="3" s="1"/>
  <c r="AW1165" i="3"/>
  <c r="AU1165" i="3"/>
  <c r="AT1165" i="3"/>
  <c r="AS1165" i="3"/>
  <c r="AR1165" i="3" s="1"/>
  <c r="AQ1165" i="3"/>
  <c r="AO1165" i="3"/>
  <c r="AM1165" i="3"/>
  <c r="AI1165" i="3"/>
  <c r="AG1165" i="3"/>
  <c r="AE1165" i="3"/>
  <c r="AK1165" i="3" s="1"/>
  <c r="AC1165" i="3" a="1"/>
  <c r="AC1165" i="3" s="1"/>
  <c r="AB1165" i="3" a="1"/>
  <c r="AB1165" i="3" s="1"/>
  <c r="Z1165" i="3"/>
  <c r="Y1165" i="3"/>
  <c r="X1165" i="3"/>
  <c r="W1165" i="3"/>
  <c r="V1165" i="3"/>
  <c r="U1165" i="3"/>
  <c r="T1165" i="3"/>
  <c r="S1165" i="3"/>
  <c r="R1165" i="3"/>
  <c r="Q1165" i="3"/>
  <c r="O1165" i="3"/>
  <c r="N1165" i="3" a="1"/>
  <c r="N1165" i="3" s="1"/>
  <c r="M1165" i="3"/>
  <c r="L1165" i="3" s="1"/>
  <c r="K1165" i="3"/>
  <c r="AX1164" i="3"/>
  <c r="AS1164" i="3"/>
  <c r="AR1164" i="3"/>
  <c r="AQ1164" i="3"/>
  <c r="AP1164" i="3"/>
  <c r="AO1164" i="3"/>
  <c r="AN1164" i="3"/>
  <c r="AM1164" i="3"/>
  <c r="AL1164" i="3"/>
  <c r="AJ1164" i="3"/>
  <c r="AH1164" i="3"/>
  <c r="AF1164" i="3"/>
  <c r="AE1164" i="3"/>
  <c r="AK1164" i="3" s="1"/>
  <c r="AC1164" i="3" a="1"/>
  <c r="AC1164" i="3" s="1"/>
  <c r="AB1164" i="3" a="1"/>
  <c r="AB1164" i="3" s="1"/>
  <c r="Z1164" i="3"/>
  <c r="Y1164" i="3"/>
  <c r="X1164" i="3"/>
  <c r="W1164" i="3"/>
  <c r="V1164" i="3"/>
  <c r="U1164" i="3"/>
  <c r="T1164" i="3"/>
  <c r="S1164" i="3"/>
  <c r="R1164" i="3"/>
  <c r="Q1164" i="3"/>
  <c r="O1164" i="3"/>
  <c r="N1164" i="3" a="1"/>
  <c r="N1164" i="3" s="1"/>
  <c r="M1164" i="3"/>
  <c r="L1164" i="3" s="1"/>
  <c r="K1164" i="3"/>
  <c r="BA1163" i="3"/>
  <c r="AZ1163" i="3"/>
  <c r="AY1163" i="3"/>
  <c r="AX1163" i="3"/>
  <c r="AW1163" i="3"/>
  <c r="AV1163" i="3"/>
  <c r="AU1163" i="3"/>
  <c r="AT1163" i="3"/>
  <c r="AS1163" i="3"/>
  <c r="AQ1163" i="3" s="1"/>
  <c r="AM1163" i="3"/>
  <c r="AE1163" i="3"/>
  <c r="AC1163" i="3" a="1"/>
  <c r="AC1163" i="3" s="1"/>
  <c r="AB1163" i="3" a="1"/>
  <c r="AB1163" i="3" s="1"/>
  <c r="Z1163" i="3"/>
  <c r="Y1163" i="3"/>
  <c r="X1163" i="3"/>
  <c r="W1163" i="3"/>
  <c r="V1163" i="3"/>
  <c r="U1163" i="3"/>
  <c r="T1163" i="3"/>
  <c r="S1163" i="3"/>
  <c r="R1163" i="3"/>
  <c r="Q1163" i="3"/>
  <c r="O1163" i="3"/>
  <c r="N1163" i="3" a="1"/>
  <c r="N1163" i="3" s="1"/>
  <c r="M1163" i="3"/>
  <c r="L1163" i="3" s="1"/>
  <c r="K1163" i="3"/>
  <c r="AZ1162" i="3"/>
  <c r="AX1162" i="3"/>
  <c r="AV1162" i="3" s="1"/>
  <c r="AT1162" i="3"/>
  <c r="AS1162" i="3"/>
  <c r="AQ1162" i="3" s="1"/>
  <c r="AR1162" i="3"/>
  <c r="AP1162" i="3"/>
  <c r="AO1162" i="3"/>
  <c r="AN1162" i="3"/>
  <c r="AL1162" i="3"/>
  <c r="AK1162" i="3"/>
  <c r="AJ1162" i="3"/>
  <c r="AH1162" i="3"/>
  <c r="AG1162" i="3"/>
  <c r="AF1162" i="3"/>
  <c r="AE1162" i="3"/>
  <c r="AI1162" i="3" s="1"/>
  <c r="AC1162" i="3" a="1"/>
  <c r="AC1162" i="3" s="1"/>
  <c r="AB1162" i="3" a="1"/>
  <c r="AB1162" i="3" s="1"/>
  <c r="Z1162" i="3"/>
  <c r="Y1162" i="3"/>
  <c r="X1162" i="3"/>
  <c r="W1162" i="3"/>
  <c r="V1162" i="3"/>
  <c r="U1162" i="3"/>
  <c r="T1162" i="3"/>
  <c r="S1162" i="3"/>
  <c r="R1162" i="3"/>
  <c r="Q1162" i="3"/>
  <c r="O1162" i="3"/>
  <c r="N1162" i="3" a="1"/>
  <c r="N1162" i="3" s="1"/>
  <c r="M1162" i="3"/>
  <c r="L1162" i="3" s="1"/>
  <c r="K1162" i="3"/>
  <c r="BA1161" i="3"/>
  <c r="AY1161" i="3"/>
  <c r="AX1161" i="3"/>
  <c r="AZ1161" i="3" s="1"/>
  <c r="AW1161" i="3"/>
  <c r="AU1161" i="3"/>
  <c r="AT1161" i="3"/>
  <c r="AS1161" i="3"/>
  <c r="AQ1161" i="3" s="1"/>
  <c r="AO1161" i="3"/>
  <c r="AM1161" i="3"/>
  <c r="AG1161" i="3"/>
  <c r="AE1161" i="3"/>
  <c r="AK1161" i="3" s="1"/>
  <c r="AC1161" i="3" a="1"/>
  <c r="AC1161" i="3" s="1"/>
  <c r="AB1161" i="3" a="1"/>
  <c r="AB1161" i="3" s="1"/>
  <c r="Z1161" i="3"/>
  <c r="Y1161" i="3"/>
  <c r="X1161" i="3"/>
  <c r="W1161" i="3"/>
  <c r="V1161" i="3"/>
  <c r="U1161" i="3"/>
  <c r="T1161" i="3"/>
  <c r="S1161" i="3"/>
  <c r="R1161" i="3"/>
  <c r="Q1161" i="3"/>
  <c r="O1161" i="3"/>
  <c r="N1161" i="3" a="1"/>
  <c r="N1161" i="3" s="1"/>
  <c r="M1161" i="3"/>
  <c r="L1161" i="3" s="1"/>
  <c r="K1161" i="3"/>
  <c r="AZ1160" i="3"/>
  <c r="AX1160" i="3"/>
  <c r="AV1160" i="3"/>
  <c r="AT1160" i="3"/>
  <c r="AS1160" i="3"/>
  <c r="AR1160" i="3"/>
  <c r="AQ1160" i="3"/>
  <c r="AP1160" i="3"/>
  <c r="AO1160" i="3"/>
  <c r="AN1160" i="3"/>
  <c r="AM1160" i="3"/>
  <c r="AL1160" i="3"/>
  <c r="AJ1160" i="3"/>
  <c r="AH1160" i="3"/>
  <c r="AF1160" i="3"/>
  <c r="AE1160" i="3"/>
  <c r="AK1160" i="3" s="1"/>
  <c r="AC1160" i="3" a="1"/>
  <c r="AC1160" i="3" s="1"/>
  <c r="AB1160" i="3" a="1"/>
  <c r="AB1160" i="3" s="1"/>
  <c r="Z1160" i="3"/>
  <c r="Y1160" i="3"/>
  <c r="X1160" i="3"/>
  <c r="W1160" i="3"/>
  <c r="V1160" i="3"/>
  <c r="U1160" i="3"/>
  <c r="T1160" i="3"/>
  <c r="S1160" i="3"/>
  <c r="R1160" i="3"/>
  <c r="Q1160" i="3"/>
  <c r="O1160" i="3"/>
  <c r="N1160" i="3" a="1"/>
  <c r="N1160" i="3" s="1"/>
  <c r="M1160" i="3"/>
  <c r="L1160" i="3" s="1"/>
  <c r="K1160" i="3"/>
  <c r="BA1159" i="3"/>
  <c r="AZ1159" i="3"/>
  <c r="AY1159" i="3"/>
  <c r="AX1159" i="3"/>
  <c r="AW1159" i="3"/>
  <c r="AV1159" i="3"/>
  <c r="AU1159" i="3"/>
  <c r="AT1159" i="3"/>
  <c r="AS1159" i="3"/>
  <c r="AK1159" i="3"/>
  <c r="AI1159" i="3"/>
  <c r="AG1159" i="3"/>
  <c r="AE1159" i="3"/>
  <c r="AC1159" i="3" a="1"/>
  <c r="AC1159" i="3" s="1"/>
  <c r="AB1159" i="3" a="1"/>
  <c r="AB1159" i="3" s="1"/>
  <c r="Z1159" i="3"/>
  <c r="Y1159" i="3"/>
  <c r="X1159" i="3"/>
  <c r="W1159" i="3"/>
  <c r="V1159" i="3"/>
  <c r="U1159" i="3"/>
  <c r="T1159" i="3"/>
  <c r="S1159" i="3"/>
  <c r="R1159" i="3"/>
  <c r="Q1159" i="3"/>
  <c r="O1159" i="3"/>
  <c r="N1159" i="3"/>
  <c r="N1159" i="3" a="1"/>
  <c r="M1159" i="3"/>
  <c r="L1159" i="3" s="1"/>
  <c r="K1159" i="3"/>
  <c r="AZ1158" i="3"/>
  <c r="AX1158" i="3"/>
  <c r="AV1158" i="3" s="1"/>
  <c r="AS1158" i="3"/>
  <c r="AQ1158" i="3" s="1"/>
  <c r="AR1158" i="3"/>
  <c r="AP1158" i="3"/>
  <c r="AO1158" i="3"/>
  <c r="AN1158" i="3"/>
  <c r="AL1158" i="3"/>
  <c r="AK1158" i="3"/>
  <c r="AJ1158" i="3"/>
  <c r="AH1158" i="3"/>
  <c r="AG1158" i="3"/>
  <c r="AF1158" i="3"/>
  <c r="AE1158" i="3"/>
  <c r="AI1158" i="3" s="1"/>
  <c r="AC1158" i="3" a="1"/>
  <c r="AC1158" i="3" s="1"/>
  <c r="AB1158" i="3" a="1"/>
  <c r="AB1158" i="3" s="1"/>
  <c r="Z1158" i="3"/>
  <c r="Y1158" i="3"/>
  <c r="X1158" i="3"/>
  <c r="W1158" i="3"/>
  <c r="V1158" i="3"/>
  <c r="U1158" i="3"/>
  <c r="T1158" i="3"/>
  <c r="S1158" i="3"/>
  <c r="R1158" i="3"/>
  <c r="Q1158" i="3"/>
  <c r="O1158" i="3"/>
  <c r="N1158" i="3" a="1"/>
  <c r="N1158" i="3" s="1"/>
  <c r="M1158" i="3"/>
  <c r="L1158" i="3" s="1"/>
  <c r="K1158" i="3"/>
  <c r="BA1157" i="3"/>
  <c r="AY1157" i="3"/>
  <c r="AX1157" i="3"/>
  <c r="AZ1157" i="3" s="1"/>
  <c r="AW1157" i="3"/>
  <c r="AU1157" i="3"/>
  <c r="AT1157" i="3"/>
  <c r="AS1157" i="3"/>
  <c r="AQ1157" i="3" s="1"/>
  <c r="AM1157" i="3"/>
  <c r="AE1157" i="3"/>
  <c r="AC1157" i="3" a="1"/>
  <c r="AC1157" i="3" s="1"/>
  <c r="AB1157" i="3" a="1"/>
  <c r="AB1157" i="3" s="1"/>
  <c r="Z1157" i="3"/>
  <c r="Y1157" i="3"/>
  <c r="X1157" i="3"/>
  <c r="W1157" i="3"/>
  <c r="V1157" i="3"/>
  <c r="U1157" i="3"/>
  <c r="T1157" i="3"/>
  <c r="S1157" i="3"/>
  <c r="R1157" i="3"/>
  <c r="Q1157" i="3"/>
  <c r="O1157" i="3"/>
  <c r="N1157" i="3"/>
  <c r="N1157" i="3" a="1"/>
  <c r="M1157" i="3"/>
  <c r="L1157" i="3" s="1"/>
  <c r="K1157" i="3"/>
  <c r="AZ1156" i="3"/>
  <c r="AX1156" i="3"/>
  <c r="AV1156" i="3" s="1"/>
  <c r="AT1156" i="3"/>
  <c r="AS1156" i="3"/>
  <c r="AR1156" i="3"/>
  <c r="AQ1156" i="3"/>
  <c r="AP1156" i="3"/>
  <c r="AO1156" i="3"/>
  <c r="AN1156" i="3"/>
  <c r="AM1156" i="3"/>
  <c r="AL1156" i="3"/>
  <c r="AJ1156" i="3"/>
  <c r="AH1156" i="3"/>
  <c r="AF1156" i="3"/>
  <c r="AE1156" i="3"/>
  <c r="AK1156" i="3" s="1"/>
  <c r="AC1156" i="3" a="1"/>
  <c r="AC1156" i="3" s="1"/>
  <c r="AB1156" i="3" a="1"/>
  <c r="AB1156" i="3" s="1"/>
  <c r="Z1156" i="3"/>
  <c r="Y1156" i="3"/>
  <c r="X1156" i="3"/>
  <c r="W1156" i="3"/>
  <c r="V1156" i="3"/>
  <c r="U1156" i="3"/>
  <c r="T1156" i="3"/>
  <c r="S1156" i="3"/>
  <c r="R1156" i="3"/>
  <c r="Q1156" i="3"/>
  <c r="O1156" i="3"/>
  <c r="N1156" i="3" a="1"/>
  <c r="N1156" i="3" s="1"/>
  <c r="M1156" i="3"/>
  <c r="L1156" i="3" s="1"/>
  <c r="K1156" i="3"/>
  <c r="BA1155" i="3"/>
  <c r="AZ1155" i="3"/>
  <c r="AY1155" i="3"/>
  <c r="AX1155" i="3"/>
  <c r="AW1155" i="3"/>
  <c r="AV1155" i="3"/>
  <c r="AU1155" i="3"/>
  <c r="AT1155" i="3"/>
  <c r="AS1155" i="3"/>
  <c r="AQ1155" i="3"/>
  <c r="AO1155" i="3"/>
  <c r="AM1155" i="3"/>
  <c r="AI1155" i="3"/>
  <c r="AG1155" i="3"/>
  <c r="AE1155" i="3"/>
  <c r="AK1155" i="3" s="1"/>
  <c r="AC1155" i="3" a="1"/>
  <c r="AC1155" i="3" s="1"/>
  <c r="AB1155" i="3" a="1"/>
  <c r="AB1155" i="3" s="1"/>
  <c r="Z1155" i="3"/>
  <c r="Y1155" i="3"/>
  <c r="X1155" i="3"/>
  <c r="W1155" i="3"/>
  <c r="V1155" i="3"/>
  <c r="U1155" i="3"/>
  <c r="T1155" i="3"/>
  <c r="S1155" i="3"/>
  <c r="R1155" i="3"/>
  <c r="Q1155" i="3"/>
  <c r="O1155" i="3"/>
  <c r="N1155" i="3" a="1"/>
  <c r="N1155" i="3" s="1"/>
  <c r="M1155" i="3"/>
  <c r="L1155" i="3" s="1"/>
  <c r="K1155" i="3"/>
  <c r="AX1154" i="3"/>
  <c r="AS1154" i="3"/>
  <c r="AQ1154" i="3" s="1"/>
  <c r="AR1154" i="3"/>
  <c r="AP1154" i="3"/>
  <c r="AO1154" i="3"/>
  <c r="AN1154" i="3"/>
  <c r="AL1154" i="3"/>
  <c r="AK1154" i="3"/>
  <c r="AJ1154" i="3"/>
  <c r="AH1154" i="3"/>
  <c r="AG1154" i="3"/>
  <c r="AF1154" i="3"/>
  <c r="AE1154" i="3"/>
  <c r="AI1154" i="3" s="1"/>
  <c r="AC1154" i="3" a="1"/>
  <c r="AC1154" i="3" s="1"/>
  <c r="AB1154" i="3" a="1"/>
  <c r="AB1154" i="3" s="1"/>
  <c r="Z1154" i="3"/>
  <c r="Y1154" i="3"/>
  <c r="X1154" i="3"/>
  <c r="W1154" i="3"/>
  <c r="V1154" i="3"/>
  <c r="U1154" i="3"/>
  <c r="T1154" i="3"/>
  <c r="S1154" i="3"/>
  <c r="R1154" i="3"/>
  <c r="Q1154" i="3"/>
  <c r="O1154" i="3"/>
  <c r="N1154" i="3" a="1"/>
  <c r="N1154" i="3" s="1"/>
  <c r="M1154" i="3"/>
  <c r="L1154" i="3" s="1"/>
  <c r="K1154" i="3"/>
  <c r="BA1153" i="3"/>
  <c r="AY1153" i="3"/>
  <c r="AX1153" i="3"/>
  <c r="AZ1153" i="3" s="1"/>
  <c r="AW1153" i="3"/>
  <c r="AU1153" i="3"/>
  <c r="AT1153" i="3"/>
  <c r="AS1153" i="3"/>
  <c r="AK1153" i="3"/>
  <c r="AI1153" i="3"/>
  <c r="AG1153" i="3"/>
  <c r="AE1153" i="3"/>
  <c r="AC1153" i="3" a="1"/>
  <c r="AC1153" i="3" s="1"/>
  <c r="AB1153" i="3" a="1"/>
  <c r="AB1153" i="3" s="1"/>
  <c r="Z1153" i="3"/>
  <c r="Y1153" i="3"/>
  <c r="X1153" i="3"/>
  <c r="W1153" i="3"/>
  <c r="V1153" i="3"/>
  <c r="U1153" i="3"/>
  <c r="T1153" i="3"/>
  <c r="S1153" i="3"/>
  <c r="R1153" i="3"/>
  <c r="Q1153" i="3"/>
  <c r="O1153" i="3"/>
  <c r="N1153" i="3" a="1"/>
  <c r="N1153" i="3" s="1"/>
  <c r="M1153" i="3"/>
  <c r="L1153" i="3" s="1"/>
  <c r="K1153" i="3"/>
  <c r="AZ1152" i="3"/>
  <c r="AX1152" i="3"/>
  <c r="AV1152" i="3" s="1"/>
  <c r="AS1152" i="3"/>
  <c r="AR1152" i="3"/>
  <c r="AQ1152" i="3"/>
  <c r="AP1152" i="3"/>
  <c r="AO1152" i="3"/>
  <c r="AN1152" i="3"/>
  <c r="AM1152" i="3"/>
  <c r="AL1152" i="3"/>
  <c r="AJ1152" i="3"/>
  <c r="AH1152" i="3"/>
  <c r="AF1152" i="3"/>
  <c r="AE1152" i="3"/>
  <c r="AK1152" i="3" s="1"/>
  <c r="AC1152" i="3" a="1"/>
  <c r="AC1152" i="3" s="1"/>
  <c r="AB1152" i="3" a="1"/>
  <c r="AB1152" i="3" s="1"/>
  <c r="Z1152" i="3"/>
  <c r="Y1152" i="3"/>
  <c r="X1152" i="3"/>
  <c r="W1152" i="3"/>
  <c r="V1152" i="3"/>
  <c r="U1152" i="3"/>
  <c r="T1152" i="3"/>
  <c r="S1152" i="3"/>
  <c r="R1152" i="3"/>
  <c r="Q1152" i="3"/>
  <c r="O1152" i="3"/>
  <c r="N1152" i="3" a="1"/>
  <c r="N1152" i="3" s="1"/>
  <c r="M1152" i="3"/>
  <c r="L1152" i="3" s="1"/>
  <c r="K1152" i="3"/>
  <c r="BA1151" i="3"/>
  <c r="AZ1151" i="3"/>
  <c r="AY1151" i="3"/>
  <c r="AX1151" i="3"/>
  <c r="AW1151" i="3"/>
  <c r="AV1151" i="3"/>
  <c r="AU1151" i="3"/>
  <c r="AT1151" i="3"/>
  <c r="AS1151" i="3"/>
  <c r="AQ1151" i="3" s="1"/>
  <c r="AO1151" i="3"/>
  <c r="AM1151" i="3"/>
  <c r="AG1151" i="3"/>
  <c r="AE1151" i="3"/>
  <c r="AK1151" i="3" s="1"/>
  <c r="AC1151" i="3" a="1"/>
  <c r="AC1151" i="3" s="1"/>
  <c r="AB1151" i="3" a="1"/>
  <c r="AB1151" i="3" s="1"/>
  <c r="Z1151" i="3"/>
  <c r="Y1151" i="3"/>
  <c r="X1151" i="3"/>
  <c r="W1151" i="3"/>
  <c r="V1151" i="3"/>
  <c r="U1151" i="3"/>
  <c r="T1151" i="3"/>
  <c r="S1151" i="3"/>
  <c r="R1151" i="3"/>
  <c r="Q1151" i="3"/>
  <c r="O1151" i="3"/>
  <c r="N1151" i="3" a="1"/>
  <c r="N1151" i="3" s="1"/>
  <c r="M1151" i="3"/>
  <c r="L1151" i="3" s="1"/>
  <c r="K1151" i="3"/>
  <c r="AZ1150" i="3"/>
  <c r="AX1150" i="3"/>
  <c r="AV1150" i="3"/>
  <c r="AT1150" i="3"/>
  <c r="AS1150" i="3"/>
  <c r="AQ1150" i="3" s="1"/>
  <c r="AR1150" i="3"/>
  <c r="AP1150" i="3"/>
  <c r="AO1150" i="3"/>
  <c r="AN1150" i="3"/>
  <c r="AL1150" i="3"/>
  <c r="AK1150" i="3"/>
  <c r="AJ1150" i="3"/>
  <c r="AH1150" i="3"/>
  <c r="AG1150" i="3"/>
  <c r="AF1150" i="3"/>
  <c r="AE1150" i="3"/>
  <c r="AI1150" i="3" s="1"/>
  <c r="AC1150" i="3" a="1"/>
  <c r="AC1150" i="3" s="1"/>
  <c r="AB1150" i="3" a="1"/>
  <c r="AB1150" i="3" s="1"/>
  <c r="Z1150" i="3"/>
  <c r="Y1150" i="3"/>
  <c r="X1150" i="3"/>
  <c r="W1150" i="3"/>
  <c r="V1150" i="3"/>
  <c r="U1150" i="3"/>
  <c r="T1150" i="3"/>
  <c r="S1150" i="3"/>
  <c r="R1150" i="3"/>
  <c r="Q1150" i="3"/>
  <c r="O1150" i="3"/>
  <c r="N1150" i="3" a="1"/>
  <c r="N1150" i="3" s="1"/>
  <c r="M1150" i="3"/>
  <c r="L1150" i="3" s="1"/>
  <c r="K1150" i="3"/>
  <c r="BA1149" i="3"/>
  <c r="AY1149" i="3"/>
  <c r="AX1149" i="3"/>
  <c r="AZ1149" i="3" s="1"/>
  <c r="AW1149" i="3"/>
  <c r="AU1149" i="3"/>
  <c r="AT1149" i="3"/>
  <c r="AS1149" i="3"/>
  <c r="AQ1149" i="3"/>
  <c r="AO1149" i="3"/>
  <c r="AM1149" i="3"/>
  <c r="AI1149" i="3"/>
  <c r="AG1149" i="3"/>
  <c r="AE1149" i="3"/>
  <c r="AK1149" i="3" s="1"/>
  <c r="AC1149" i="3" a="1"/>
  <c r="AC1149" i="3" s="1"/>
  <c r="AB1149" i="3" a="1"/>
  <c r="AB1149" i="3" s="1"/>
  <c r="Z1149" i="3"/>
  <c r="Y1149" i="3"/>
  <c r="X1149" i="3"/>
  <c r="W1149" i="3"/>
  <c r="V1149" i="3"/>
  <c r="U1149" i="3"/>
  <c r="T1149" i="3"/>
  <c r="S1149" i="3"/>
  <c r="R1149" i="3"/>
  <c r="Q1149" i="3"/>
  <c r="O1149" i="3"/>
  <c r="N1149" i="3" a="1"/>
  <c r="N1149" i="3" s="1"/>
  <c r="M1149" i="3"/>
  <c r="L1149" i="3" s="1"/>
  <c r="K1149" i="3"/>
  <c r="AX1148" i="3"/>
  <c r="AS1148" i="3"/>
  <c r="AR1148" i="3"/>
  <c r="AQ1148" i="3"/>
  <c r="AP1148" i="3"/>
  <c r="AO1148" i="3"/>
  <c r="AN1148" i="3"/>
  <c r="AM1148" i="3"/>
  <c r="AL1148" i="3"/>
  <c r="AJ1148" i="3"/>
  <c r="AH1148" i="3"/>
  <c r="AF1148" i="3"/>
  <c r="AE1148" i="3"/>
  <c r="AK1148" i="3" s="1"/>
  <c r="AC1148" i="3" a="1"/>
  <c r="AC1148" i="3" s="1"/>
  <c r="AB1148" i="3" a="1"/>
  <c r="AB1148" i="3" s="1"/>
  <c r="Z1148" i="3"/>
  <c r="Y1148" i="3"/>
  <c r="X1148" i="3"/>
  <c r="W1148" i="3"/>
  <c r="V1148" i="3"/>
  <c r="U1148" i="3"/>
  <c r="T1148" i="3"/>
  <c r="S1148" i="3"/>
  <c r="R1148" i="3"/>
  <c r="Q1148" i="3"/>
  <c r="O1148" i="3"/>
  <c r="N1148" i="3" a="1"/>
  <c r="N1148" i="3" s="1"/>
  <c r="M1148" i="3"/>
  <c r="L1148" i="3" s="1"/>
  <c r="K1148" i="3"/>
  <c r="BA1147" i="3"/>
  <c r="AZ1147" i="3"/>
  <c r="AY1147" i="3"/>
  <c r="AX1147" i="3"/>
  <c r="AW1147" i="3"/>
  <c r="AV1147" i="3"/>
  <c r="AU1147" i="3"/>
  <c r="AT1147" i="3"/>
  <c r="AS1147" i="3"/>
  <c r="AQ1147" i="3" s="1"/>
  <c r="AM1147" i="3"/>
  <c r="AE1147" i="3"/>
  <c r="AC1147" i="3" a="1"/>
  <c r="AC1147" i="3" s="1"/>
  <c r="AB1147" i="3" a="1"/>
  <c r="AB1147" i="3" s="1"/>
  <c r="Z1147" i="3"/>
  <c r="Y1147" i="3"/>
  <c r="X1147" i="3"/>
  <c r="W1147" i="3"/>
  <c r="V1147" i="3"/>
  <c r="U1147" i="3"/>
  <c r="T1147" i="3"/>
  <c r="S1147" i="3"/>
  <c r="R1147" i="3"/>
  <c r="Q1147" i="3"/>
  <c r="O1147" i="3"/>
  <c r="N1147" i="3"/>
  <c r="N1147" i="3" a="1"/>
  <c r="M1147" i="3"/>
  <c r="L1147" i="3" s="1"/>
  <c r="K1147" i="3"/>
  <c r="AZ1146" i="3"/>
  <c r="AX1146" i="3"/>
  <c r="AV1146" i="3" s="1"/>
  <c r="AT1146" i="3"/>
  <c r="AS1146" i="3"/>
  <c r="AQ1146" i="3" s="1"/>
  <c r="AR1146" i="3"/>
  <c r="AP1146" i="3"/>
  <c r="AO1146" i="3"/>
  <c r="AN1146" i="3"/>
  <c r="AL1146" i="3"/>
  <c r="AK1146" i="3"/>
  <c r="AJ1146" i="3"/>
  <c r="AH1146" i="3"/>
  <c r="AG1146" i="3"/>
  <c r="AF1146" i="3"/>
  <c r="AE1146" i="3"/>
  <c r="AI1146" i="3" s="1"/>
  <c r="AC1146" i="3" a="1"/>
  <c r="AC1146" i="3" s="1"/>
  <c r="AB1146" i="3" a="1"/>
  <c r="AB1146" i="3" s="1"/>
  <c r="Z1146" i="3"/>
  <c r="Y1146" i="3"/>
  <c r="X1146" i="3"/>
  <c r="W1146" i="3"/>
  <c r="V1146" i="3"/>
  <c r="U1146" i="3"/>
  <c r="T1146" i="3"/>
  <c r="S1146" i="3"/>
  <c r="R1146" i="3"/>
  <c r="Q1146" i="3"/>
  <c r="O1146" i="3"/>
  <c r="N1146" i="3" a="1"/>
  <c r="N1146" i="3" s="1"/>
  <c r="M1146" i="3"/>
  <c r="L1146" i="3" s="1"/>
  <c r="K1146" i="3"/>
  <c r="BA1145" i="3"/>
  <c r="AY1145" i="3"/>
  <c r="AX1145" i="3"/>
  <c r="AZ1145" i="3" s="1"/>
  <c r="AW1145" i="3"/>
  <c r="AU1145" i="3"/>
  <c r="AT1145" i="3"/>
  <c r="AS1145" i="3"/>
  <c r="AQ1145" i="3" s="1"/>
  <c r="AO1145" i="3"/>
  <c r="AM1145" i="3"/>
  <c r="AG1145" i="3"/>
  <c r="AE1145" i="3"/>
  <c r="AK1145" i="3" s="1"/>
  <c r="AC1145" i="3" a="1"/>
  <c r="AC1145" i="3" s="1"/>
  <c r="AB1145" i="3" a="1"/>
  <c r="AB1145" i="3" s="1"/>
  <c r="Z1145" i="3"/>
  <c r="Y1145" i="3"/>
  <c r="X1145" i="3"/>
  <c r="W1145" i="3"/>
  <c r="V1145" i="3"/>
  <c r="U1145" i="3"/>
  <c r="T1145" i="3"/>
  <c r="S1145" i="3"/>
  <c r="R1145" i="3"/>
  <c r="Q1145" i="3"/>
  <c r="O1145" i="3"/>
  <c r="N1145" i="3"/>
  <c r="N1145" i="3" a="1"/>
  <c r="M1145" i="3"/>
  <c r="L1145" i="3" s="1"/>
  <c r="K1145" i="3"/>
  <c r="AZ1144" i="3"/>
  <c r="AX1144" i="3"/>
  <c r="AV1144" i="3"/>
  <c r="AT1144" i="3"/>
  <c r="AS1144" i="3"/>
  <c r="AR1144" i="3"/>
  <c r="AQ1144" i="3"/>
  <c r="AP1144" i="3"/>
  <c r="AO1144" i="3"/>
  <c r="AN1144" i="3"/>
  <c r="AM1144" i="3"/>
  <c r="AL1144" i="3"/>
  <c r="AJ1144" i="3"/>
  <c r="AH1144" i="3"/>
  <c r="AF1144" i="3"/>
  <c r="AE1144" i="3"/>
  <c r="AK1144" i="3" s="1"/>
  <c r="AC1144" i="3" a="1"/>
  <c r="AC1144" i="3" s="1"/>
  <c r="AB1144" i="3" a="1"/>
  <c r="AB1144" i="3" s="1"/>
  <c r="Z1144" i="3"/>
  <c r="Y1144" i="3"/>
  <c r="X1144" i="3"/>
  <c r="W1144" i="3"/>
  <c r="V1144" i="3"/>
  <c r="U1144" i="3"/>
  <c r="T1144" i="3"/>
  <c r="S1144" i="3"/>
  <c r="R1144" i="3"/>
  <c r="Q1144" i="3"/>
  <c r="O1144" i="3"/>
  <c r="N1144" i="3" a="1"/>
  <c r="N1144" i="3" s="1"/>
  <c r="M1144" i="3"/>
  <c r="L1144" i="3" s="1"/>
  <c r="K1144" i="3"/>
  <c r="BA1143" i="3"/>
  <c r="AZ1143" i="3"/>
  <c r="AY1143" i="3"/>
  <c r="AX1143" i="3"/>
  <c r="AW1143" i="3"/>
  <c r="AV1143" i="3"/>
  <c r="AU1143" i="3"/>
  <c r="AT1143" i="3"/>
  <c r="AS1143" i="3"/>
  <c r="AK1143" i="3"/>
  <c r="AI1143" i="3"/>
  <c r="AG1143" i="3"/>
  <c r="AE1143" i="3"/>
  <c r="AC1143" i="3" a="1"/>
  <c r="AC1143" i="3" s="1"/>
  <c r="AB1143" i="3" a="1"/>
  <c r="AB1143" i="3" s="1"/>
  <c r="Z1143" i="3"/>
  <c r="Y1143" i="3"/>
  <c r="X1143" i="3"/>
  <c r="W1143" i="3"/>
  <c r="V1143" i="3"/>
  <c r="U1143" i="3"/>
  <c r="T1143" i="3"/>
  <c r="S1143" i="3"/>
  <c r="R1143" i="3"/>
  <c r="Q1143" i="3"/>
  <c r="O1143" i="3"/>
  <c r="N1143" i="3"/>
  <c r="N1143" i="3" a="1"/>
  <c r="M1143" i="3"/>
  <c r="L1143" i="3" s="1"/>
  <c r="K1143" i="3"/>
  <c r="AZ1142" i="3"/>
  <c r="AX1142" i="3"/>
  <c r="AV1142" i="3" s="1"/>
  <c r="AS1142" i="3"/>
  <c r="AQ1142" i="3" s="1"/>
  <c r="AR1142" i="3"/>
  <c r="AP1142" i="3"/>
  <c r="AO1142" i="3"/>
  <c r="AN1142" i="3"/>
  <c r="AL1142" i="3"/>
  <c r="AK1142" i="3"/>
  <c r="AJ1142" i="3"/>
  <c r="AH1142" i="3"/>
  <c r="AG1142" i="3"/>
  <c r="AF1142" i="3"/>
  <c r="AE1142" i="3"/>
  <c r="AI1142" i="3" s="1"/>
  <c r="AC1142" i="3" a="1"/>
  <c r="AC1142" i="3" s="1"/>
  <c r="AB1142" i="3" a="1"/>
  <c r="AB1142" i="3" s="1"/>
  <c r="Z1142" i="3"/>
  <c r="Y1142" i="3"/>
  <c r="X1142" i="3"/>
  <c r="W1142" i="3"/>
  <c r="V1142" i="3"/>
  <c r="U1142" i="3"/>
  <c r="T1142" i="3"/>
  <c r="S1142" i="3"/>
  <c r="R1142" i="3"/>
  <c r="Q1142" i="3"/>
  <c r="O1142" i="3"/>
  <c r="N1142" i="3" a="1"/>
  <c r="N1142" i="3" s="1"/>
  <c r="M1142" i="3"/>
  <c r="L1142" i="3" s="1"/>
  <c r="K1142" i="3"/>
  <c r="BA1141" i="3"/>
  <c r="AY1141" i="3"/>
  <c r="AX1141" i="3"/>
  <c r="AZ1141" i="3" s="1"/>
  <c r="AW1141" i="3"/>
  <c r="AU1141" i="3"/>
  <c r="AT1141" i="3"/>
  <c r="AS1141" i="3"/>
  <c r="AQ1141" i="3" s="1"/>
  <c r="AM1141" i="3"/>
  <c r="AE1141" i="3"/>
  <c r="AC1141" i="3" a="1"/>
  <c r="AC1141" i="3" s="1"/>
  <c r="AB1141" i="3" a="1"/>
  <c r="AB1141" i="3" s="1"/>
  <c r="Z1141" i="3"/>
  <c r="Y1141" i="3"/>
  <c r="X1141" i="3"/>
  <c r="W1141" i="3"/>
  <c r="V1141" i="3"/>
  <c r="U1141" i="3"/>
  <c r="T1141" i="3"/>
  <c r="S1141" i="3"/>
  <c r="R1141" i="3"/>
  <c r="Q1141" i="3"/>
  <c r="O1141" i="3"/>
  <c r="N1141" i="3" a="1"/>
  <c r="N1141" i="3" s="1"/>
  <c r="M1141" i="3"/>
  <c r="L1141" i="3" s="1"/>
  <c r="K1141" i="3"/>
  <c r="AZ1140" i="3"/>
  <c r="AX1140" i="3"/>
  <c r="AV1140" i="3" s="1"/>
  <c r="AT1140" i="3"/>
  <c r="AS1140" i="3"/>
  <c r="AR1140" i="3"/>
  <c r="AQ1140" i="3"/>
  <c r="AP1140" i="3"/>
  <c r="AO1140" i="3"/>
  <c r="AN1140" i="3"/>
  <c r="AM1140" i="3"/>
  <c r="AL1140" i="3"/>
  <c r="AJ1140" i="3"/>
  <c r="AH1140" i="3"/>
  <c r="AF1140" i="3"/>
  <c r="AE1140" i="3"/>
  <c r="AK1140" i="3" s="1"/>
  <c r="AC1140" i="3" a="1"/>
  <c r="AC1140" i="3" s="1"/>
  <c r="AB1140" i="3" a="1"/>
  <c r="AB1140" i="3" s="1"/>
  <c r="Z1140" i="3"/>
  <c r="Y1140" i="3"/>
  <c r="X1140" i="3"/>
  <c r="W1140" i="3"/>
  <c r="V1140" i="3"/>
  <c r="U1140" i="3"/>
  <c r="T1140" i="3"/>
  <c r="S1140" i="3"/>
  <c r="R1140" i="3"/>
  <c r="Q1140" i="3"/>
  <c r="O1140" i="3"/>
  <c r="N1140" i="3" a="1"/>
  <c r="N1140" i="3" s="1"/>
  <c r="M1140" i="3"/>
  <c r="L1140" i="3" s="1"/>
  <c r="K1140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O1139" i="3"/>
  <c r="AN1139" i="3"/>
  <c r="AM1139" i="3"/>
  <c r="AK1139" i="3"/>
  <c r="AG1139" i="3"/>
  <c r="AF1139" i="3"/>
  <c r="AE1139" i="3"/>
  <c r="AH1139" i="3" s="1"/>
  <c r="AC1139" i="3" a="1"/>
  <c r="AC1139" i="3" s="1"/>
  <c r="AB1139" i="3" a="1"/>
  <c r="AB1139" i="3" s="1"/>
  <c r="Z1139" i="3"/>
  <c r="Y1139" i="3"/>
  <c r="X1139" i="3"/>
  <c r="W1139" i="3"/>
  <c r="V1139" i="3"/>
  <c r="U1139" i="3"/>
  <c r="T1139" i="3"/>
  <c r="S1139" i="3"/>
  <c r="R1139" i="3"/>
  <c r="Q1139" i="3"/>
  <c r="O1139" i="3"/>
  <c r="N1139" i="3" a="1"/>
  <c r="N1139" i="3" s="1"/>
  <c r="M1139" i="3"/>
  <c r="L1139" i="3" s="1"/>
  <c r="K1139" i="3"/>
  <c r="AZ1138" i="3"/>
  <c r="AX1138" i="3"/>
  <c r="AW1138" i="3" s="1"/>
  <c r="AT1138" i="3"/>
  <c r="AS1138" i="3"/>
  <c r="AR1138" i="3" s="1"/>
  <c r="AO1138" i="3"/>
  <c r="AN1138" i="3"/>
  <c r="AK1138" i="3"/>
  <c r="AJ1138" i="3"/>
  <c r="AH1138" i="3"/>
  <c r="AG1138" i="3"/>
  <c r="AF1138" i="3"/>
  <c r="AE1138" i="3"/>
  <c r="AI1138" i="3" s="1"/>
  <c r="AC1138" i="3" a="1"/>
  <c r="AC1138" i="3" s="1"/>
  <c r="AB1138" i="3" a="1"/>
  <c r="AB1138" i="3" s="1"/>
  <c r="Z1138" i="3"/>
  <c r="Y1138" i="3"/>
  <c r="X1138" i="3"/>
  <c r="W1138" i="3"/>
  <c r="V1138" i="3"/>
  <c r="U1138" i="3"/>
  <c r="T1138" i="3"/>
  <c r="S1138" i="3"/>
  <c r="R1138" i="3"/>
  <c r="Q1138" i="3"/>
  <c r="O1138" i="3"/>
  <c r="N1138" i="3" a="1"/>
  <c r="N1138" i="3" s="1"/>
  <c r="M1138" i="3"/>
  <c r="L1138" i="3" s="1"/>
  <c r="K1138" i="3"/>
  <c r="AX1137" i="3"/>
  <c r="AS1137" i="3"/>
  <c r="AM1137" i="3"/>
  <c r="AH1137" i="3"/>
  <c r="AG1137" i="3"/>
  <c r="AE1137" i="3"/>
  <c r="AI1137" i="3" s="1"/>
  <c r="AC1137" i="3" a="1"/>
  <c r="AC1137" i="3" s="1"/>
  <c r="AB1137" i="3" a="1"/>
  <c r="AB1137" i="3" s="1"/>
  <c r="Z1137" i="3"/>
  <c r="Y1137" i="3"/>
  <c r="X1137" i="3"/>
  <c r="W1137" i="3"/>
  <c r="V1137" i="3"/>
  <c r="U1137" i="3"/>
  <c r="T1137" i="3"/>
  <c r="S1137" i="3"/>
  <c r="R1137" i="3"/>
  <c r="Q1137" i="3"/>
  <c r="O1137" i="3"/>
  <c r="N1137" i="3"/>
  <c r="N1137" i="3" a="1"/>
  <c r="M1137" i="3"/>
  <c r="L1137" i="3" s="1"/>
  <c r="K1137" i="3"/>
  <c r="AZ1136" i="3"/>
  <c r="AY1136" i="3"/>
  <c r="AX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I1136" i="3"/>
  <c r="AH1136" i="3"/>
  <c r="AF1136" i="3"/>
  <c r="AE1136" i="3"/>
  <c r="AC1136" i="3" a="1"/>
  <c r="AC1136" i="3" s="1"/>
  <c r="AB1136" i="3" a="1"/>
  <c r="AB1136" i="3" s="1"/>
  <c r="Z1136" i="3"/>
  <c r="Y1136" i="3"/>
  <c r="X1136" i="3"/>
  <c r="W1136" i="3"/>
  <c r="V1136" i="3"/>
  <c r="U1136" i="3"/>
  <c r="T1136" i="3"/>
  <c r="S1136" i="3"/>
  <c r="R1136" i="3"/>
  <c r="Q1136" i="3"/>
  <c r="O1136" i="3"/>
  <c r="N1136" i="3" a="1"/>
  <c r="N1136" i="3" s="1"/>
  <c r="M1136" i="3"/>
  <c r="L1136" i="3" s="1"/>
  <c r="K1136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O1135" i="3"/>
  <c r="AN1135" i="3"/>
  <c r="AM1135" i="3"/>
  <c r="AK1135" i="3"/>
  <c r="AG1135" i="3"/>
  <c r="AF1135" i="3"/>
  <c r="AE1135" i="3"/>
  <c r="AH1135" i="3" s="1"/>
  <c r="AC1135" i="3" a="1"/>
  <c r="AC1135" i="3" s="1"/>
  <c r="AB1135" i="3" a="1"/>
  <c r="AB1135" i="3" s="1"/>
  <c r="Z1135" i="3"/>
  <c r="Y1135" i="3"/>
  <c r="X1135" i="3"/>
  <c r="W1135" i="3"/>
  <c r="V1135" i="3"/>
  <c r="U1135" i="3"/>
  <c r="T1135" i="3"/>
  <c r="S1135" i="3"/>
  <c r="R1135" i="3"/>
  <c r="Q1135" i="3"/>
  <c r="O1135" i="3"/>
  <c r="N1135" i="3" a="1"/>
  <c r="N1135" i="3" s="1"/>
  <c r="M1135" i="3"/>
  <c r="L1135" i="3" s="1"/>
  <c r="K1135" i="3"/>
  <c r="AZ1134" i="3"/>
  <c r="AX1134" i="3"/>
  <c r="AW1134" i="3" s="1"/>
  <c r="AT1134" i="3"/>
  <c r="AS1134" i="3"/>
  <c r="AR1134" i="3" s="1"/>
  <c r="AO1134" i="3"/>
  <c r="AN1134" i="3"/>
  <c r="AK1134" i="3"/>
  <c r="AJ1134" i="3"/>
  <c r="AH1134" i="3"/>
  <c r="AG1134" i="3"/>
  <c r="AF1134" i="3"/>
  <c r="AE1134" i="3"/>
  <c r="AI1134" i="3" s="1"/>
  <c r="AC1134" i="3" a="1"/>
  <c r="AC1134" i="3" s="1"/>
  <c r="AB1134" i="3" a="1"/>
  <c r="AB1134" i="3" s="1"/>
  <c r="Z1134" i="3"/>
  <c r="Y1134" i="3"/>
  <c r="X1134" i="3"/>
  <c r="W1134" i="3"/>
  <c r="V1134" i="3"/>
  <c r="U1134" i="3"/>
  <c r="T1134" i="3"/>
  <c r="S1134" i="3"/>
  <c r="R1134" i="3"/>
  <c r="Q1134" i="3"/>
  <c r="O1134" i="3"/>
  <c r="N1134" i="3"/>
  <c r="N1134" i="3" a="1"/>
  <c r="M1134" i="3"/>
  <c r="L1134" i="3" s="1"/>
  <c r="K1134" i="3"/>
  <c r="AX1133" i="3"/>
  <c r="AS1133" i="3"/>
  <c r="AH1133" i="3"/>
  <c r="AG1133" i="3"/>
  <c r="AE1133" i="3"/>
  <c r="AI1133" i="3" s="1"/>
  <c r="AC1133" i="3" a="1"/>
  <c r="AC1133" i="3" s="1"/>
  <c r="AB1133" i="3" a="1"/>
  <c r="AB1133" i="3" s="1"/>
  <c r="Z1133" i="3"/>
  <c r="Y1133" i="3"/>
  <c r="X1133" i="3"/>
  <c r="W1133" i="3"/>
  <c r="V1133" i="3"/>
  <c r="U1133" i="3"/>
  <c r="T1133" i="3"/>
  <c r="S1133" i="3"/>
  <c r="R1133" i="3"/>
  <c r="Q1133" i="3"/>
  <c r="O1133" i="3"/>
  <c r="N1133" i="3" a="1"/>
  <c r="N1133" i="3" s="1"/>
  <c r="M1133" i="3"/>
  <c r="L1133" i="3" s="1"/>
  <c r="K1133" i="3"/>
  <c r="AZ1132" i="3"/>
  <c r="AY1132" i="3"/>
  <c r="AX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I1132" i="3"/>
  <c r="AH1132" i="3"/>
  <c r="AF1132" i="3"/>
  <c r="AE1132" i="3"/>
  <c r="AC1132" i="3" a="1"/>
  <c r="AC1132" i="3" s="1"/>
  <c r="AB1132" i="3" a="1"/>
  <c r="AB1132" i="3" s="1"/>
  <c r="Z1132" i="3"/>
  <c r="Y1132" i="3"/>
  <c r="X1132" i="3"/>
  <c r="W1132" i="3"/>
  <c r="V1132" i="3"/>
  <c r="U1132" i="3"/>
  <c r="T1132" i="3"/>
  <c r="S1132" i="3"/>
  <c r="R1132" i="3"/>
  <c r="Q1132" i="3"/>
  <c r="O1132" i="3"/>
  <c r="N1132" i="3" a="1"/>
  <c r="N1132" i="3" s="1"/>
  <c r="M1132" i="3"/>
  <c r="L1132" i="3" s="1"/>
  <c r="K1132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O1131" i="3"/>
  <c r="AN1131" i="3"/>
  <c r="AM1131" i="3"/>
  <c r="AK1131" i="3"/>
  <c r="AG1131" i="3"/>
  <c r="AF1131" i="3"/>
  <c r="AE1131" i="3"/>
  <c r="AH1131" i="3" s="1"/>
  <c r="AC1131" i="3" a="1"/>
  <c r="AC1131" i="3" s="1"/>
  <c r="AB1131" i="3" a="1"/>
  <c r="AB1131" i="3" s="1"/>
  <c r="Z1131" i="3"/>
  <c r="Y1131" i="3"/>
  <c r="X1131" i="3"/>
  <c r="W1131" i="3"/>
  <c r="V1131" i="3"/>
  <c r="U1131" i="3"/>
  <c r="T1131" i="3"/>
  <c r="S1131" i="3"/>
  <c r="R1131" i="3"/>
  <c r="Q1131" i="3"/>
  <c r="O1131" i="3"/>
  <c r="N1131" i="3" a="1"/>
  <c r="N1131" i="3" s="1"/>
  <c r="M1131" i="3"/>
  <c r="L1131" i="3" s="1"/>
  <c r="K1131" i="3"/>
  <c r="AZ1130" i="3"/>
  <c r="AX1130" i="3"/>
  <c r="AW1130" i="3" s="1"/>
  <c r="AT1130" i="3"/>
  <c r="AS1130" i="3"/>
  <c r="AR1130" i="3" s="1"/>
  <c r="AO1130" i="3"/>
  <c r="AN1130" i="3"/>
  <c r="AK1130" i="3"/>
  <c r="AJ1130" i="3"/>
  <c r="AH1130" i="3"/>
  <c r="AG1130" i="3"/>
  <c r="AF1130" i="3"/>
  <c r="AE1130" i="3"/>
  <c r="AI1130" i="3" s="1"/>
  <c r="AC1130" i="3" a="1"/>
  <c r="AC1130" i="3" s="1"/>
  <c r="AB1130" i="3" a="1"/>
  <c r="AB1130" i="3" s="1"/>
  <c r="Z1130" i="3"/>
  <c r="Y1130" i="3"/>
  <c r="X1130" i="3"/>
  <c r="W1130" i="3"/>
  <c r="V1130" i="3"/>
  <c r="U1130" i="3"/>
  <c r="T1130" i="3"/>
  <c r="S1130" i="3"/>
  <c r="R1130" i="3"/>
  <c r="Q1130" i="3"/>
  <c r="O1130" i="3"/>
  <c r="N1130" i="3" a="1"/>
  <c r="N1130" i="3" s="1"/>
  <c r="M1130" i="3"/>
  <c r="L1130" i="3" s="1"/>
  <c r="K1130" i="3"/>
  <c r="AX1129" i="3"/>
  <c r="AS1129" i="3"/>
  <c r="AM1129" i="3"/>
  <c r="AH1129" i="3"/>
  <c r="AG1129" i="3"/>
  <c r="AE1129" i="3"/>
  <c r="AI1129" i="3" s="1"/>
  <c r="AC1129" i="3" a="1"/>
  <c r="AC1129" i="3" s="1"/>
  <c r="AB1129" i="3" a="1"/>
  <c r="AB1129" i="3" s="1"/>
  <c r="Z1129" i="3"/>
  <c r="Y1129" i="3"/>
  <c r="X1129" i="3"/>
  <c r="W1129" i="3"/>
  <c r="V1129" i="3"/>
  <c r="U1129" i="3"/>
  <c r="T1129" i="3"/>
  <c r="S1129" i="3"/>
  <c r="R1129" i="3"/>
  <c r="Q1129" i="3"/>
  <c r="O1129" i="3"/>
  <c r="N1129" i="3" a="1"/>
  <c r="N1129" i="3" s="1"/>
  <c r="M1129" i="3"/>
  <c r="L1129" i="3" s="1"/>
  <c r="K1129" i="3"/>
  <c r="AZ1128" i="3"/>
  <c r="AY1128" i="3"/>
  <c r="AX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I1128" i="3"/>
  <c r="AH1128" i="3"/>
  <c r="AF1128" i="3"/>
  <c r="AE1128" i="3"/>
  <c r="AC1128" i="3" a="1"/>
  <c r="AC1128" i="3" s="1"/>
  <c r="AB1128" i="3" a="1"/>
  <c r="AB1128" i="3" s="1"/>
  <c r="Z1128" i="3"/>
  <c r="Y1128" i="3"/>
  <c r="X1128" i="3"/>
  <c r="W1128" i="3"/>
  <c r="V1128" i="3"/>
  <c r="U1128" i="3"/>
  <c r="T1128" i="3"/>
  <c r="S1128" i="3"/>
  <c r="R1128" i="3"/>
  <c r="Q1128" i="3"/>
  <c r="O1128" i="3"/>
  <c r="N1128" i="3" a="1"/>
  <c r="N1128" i="3" s="1"/>
  <c r="M1128" i="3"/>
  <c r="L1128" i="3" s="1"/>
  <c r="K1128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O1127" i="3"/>
  <c r="AN1127" i="3"/>
  <c r="AM1127" i="3"/>
  <c r="AK1127" i="3"/>
  <c r="AG1127" i="3"/>
  <c r="AF1127" i="3"/>
  <c r="AE1127" i="3"/>
  <c r="AH1127" i="3" s="1"/>
  <c r="AC1127" i="3" a="1"/>
  <c r="AC1127" i="3" s="1"/>
  <c r="AB1127" i="3" a="1"/>
  <c r="AB1127" i="3" s="1"/>
  <c r="Z1127" i="3"/>
  <c r="Y1127" i="3"/>
  <c r="X1127" i="3"/>
  <c r="W1127" i="3"/>
  <c r="V1127" i="3"/>
  <c r="U1127" i="3"/>
  <c r="T1127" i="3"/>
  <c r="S1127" i="3"/>
  <c r="R1127" i="3"/>
  <c r="Q1127" i="3"/>
  <c r="O1127" i="3"/>
  <c r="N1127" i="3" a="1"/>
  <c r="N1127" i="3" s="1"/>
  <c r="M1127" i="3"/>
  <c r="L1127" i="3" s="1"/>
  <c r="K1127" i="3"/>
  <c r="AZ1126" i="3"/>
  <c r="AX1126" i="3"/>
  <c r="AW1126" i="3" s="1"/>
  <c r="AT1126" i="3"/>
  <c r="AS1126" i="3"/>
  <c r="AR1126" i="3" s="1"/>
  <c r="AO1126" i="3"/>
  <c r="AN1126" i="3"/>
  <c r="AK1126" i="3"/>
  <c r="AJ1126" i="3"/>
  <c r="AH1126" i="3"/>
  <c r="AG1126" i="3"/>
  <c r="AF1126" i="3"/>
  <c r="AE1126" i="3"/>
  <c r="AI1126" i="3" s="1"/>
  <c r="AC1126" i="3" a="1"/>
  <c r="AC1126" i="3" s="1"/>
  <c r="AB1126" i="3" a="1"/>
  <c r="AB1126" i="3" s="1"/>
  <c r="Z1126" i="3"/>
  <c r="Y1126" i="3"/>
  <c r="X1126" i="3"/>
  <c r="W1126" i="3"/>
  <c r="V1126" i="3"/>
  <c r="U1126" i="3"/>
  <c r="T1126" i="3"/>
  <c r="S1126" i="3"/>
  <c r="R1126" i="3"/>
  <c r="Q1126" i="3"/>
  <c r="O1126" i="3"/>
  <c r="N1126" i="3"/>
  <c r="N1126" i="3" a="1"/>
  <c r="M1126" i="3"/>
  <c r="L1126" i="3" s="1"/>
  <c r="K1126" i="3"/>
  <c r="AX1125" i="3"/>
  <c r="AS1125" i="3"/>
  <c r="AM1125" i="3" s="1"/>
  <c r="AH1125" i="3"/>
  <c r="AG1125" i="3"/>
  <c r="AE1125" i="3"/>
  <c r="AI1125" i="3" s="1"/>
  <c r="AC1125" i="3" a="1"/>
  <c r="AC1125" i="3" s="1"/>
  <c r="AB1125" i="3" a="1"/>
  <c r="AB1125" i="3" s="1"/>
  <c r="Z1125" i="3"/>
  <c r="Y1125" i="3"/>
  <c r="X1125" i="3"/>
  <c r="W1125" i="3"/>
  <c r="V1125" i="3"/>
  <c r="U1125" i="3"/>
  <c r="T1125" i="3"/>
  <c r="S1125" i="3"/>
  <c r="R1125" i="3"/>
  <c r="Q1125" i="3"/>
  <c r="O1125" i="3"/>
  <c r="N1125" i="3" a="1"/>
  <c r="N1125" i="3" s="1"/>
  <c r="M1125" i="3"/>
  <c r="L1125" i="3" s="1"/>
  <c r="K1125" i="3"/>
  <c r="AZ1124" i="3"/>
  <c r="AY1124" i="3"/>
  <c r="AX1124" i="3"/>
  <c r="BA1124" i="3" s="1"/>
  <c r="AW1124" i="3"/>
  <c r="AV1124" i="3"/>
  <c r="AU1124" i="3"/>
  <c r="AT1124" i="3"/>
  <c r="AS1124" i="3"/>
  <c r="AO1124" i="3" s="1"/>
  <c r="AK1124" i="3"/>
  <c r="AJ1124" i="3"/>
  <c r="AG1124" i="3"/>
  <c r="AF1124" i="3"/>
  <c r="AE1124" i="3"/>
  <c r="AI1124" i="3" s="1"/>
  <c r="AC1124" i="3" a="1"/>
  <c r="AC1124" i="3" s="1"/>
  <c r="AB1124" i="3" a="1"/>
  <c r="AB1124" i="3" s="1"/>
  <c r="Z1124" i="3"/>
  <c r="Y1124" i="3"/>
  <c r="X1124" i="3"/>
  <c r="W1124" i="3"/>
  <c r="V1124" i="3"/>
  <c r="U1124" i="3"/>
  <c r="T1124" i="3"/>
  <c r="S1124" i="3"/>
  <c r="R1124" i="3"/>
  <c r="Q1124" i="3"/>
  <c r="O1124" i="3"/>
  <c r="N1124" i="3" a="1"/>
  <c r="N1124" i="3" s="1"/>
  <c r="M1124" i="3"/>
  <c r="L1124" i="3" s="1"/>
  <c r="K1124" i="3"/>
  <c r="AX1123" i="3"/>
  <c r="AT1123" i="3"/>
  <c r="AS1123" i="3"/>
  <c r="AR1123" i="3" s="1"/>
  <c r="AP1123" i="3"/>
  <c r="AO1123" i="3"/>
  <c r="AL1123" i="3"/>
  <c r="AK1123" i="3"/>
  <c r="AJ1123" i="3"/>
  <c r="AH1123" i="3"/>
  <c r="AG1123" i="3"/>
  <c r="AF1123" i="3"/>
  <c r="AE1123" i="3"/>
  <c r="AI1123" i="3" s="1"/>
  <c r="AC1123" i="3" a="1"/>
  <c r="AC1123" i="3" s="1"/>
  <c r="AB1123" i="3" a="1"/>
  <c r="AB1123" i="3" s="1"/>
  <c r="Z1123" i="3"/>
  <c r="Y1123" i="3"/>
  <c r="X1123" i="3"/>
  <c r="W1123" i="3"/>
  <c r="V1123" i="3"/>
  <c r="U1123" i="3"/>
  <c r="T1123" i="3"/>
  <c r="S1123" i="3"/>
  <c r="R1123" i="3"/>
  <c r="Q1123" i="3"/>
  <c r="O1123" i="3"/>
  <c r="N1123" i="3"/>
  <c r="N1123" i="3" a="1"/>
  <c r="M1123" i="3"/>
  <c r="L1123" i="3" s="1"/>
  <c r="K1123" i="3"/>
  <c r="AY1122" i="3"/>
  <c r="AX1122" i="3"/>
  <c r="BA1122" i="3" s="1"/>
  <c r="AU1122" i="3"/>
  <c r="AT1122" i="3"/>
  <c r="AS1122" i="3"/>
  <c r="AR1122" i="3" s="1"/>
  <c r="AQ1122" i="3"/>
  <c r="AP1122" i="3"/>
  <c r="AO1122" i="3"/>
  <c r="AM1122" i="3"/>
  <c r="AL1122" i="3"/>
  <c r="AI1122" i="3"/>
  <c r="AE1122" i="3"/>
  <c r="AC1122" i="3" a="1"/>
  <c r="AC1122" i="3" s="1"/>
  <c r="AB1122" i="3" a="1"/>
  <c r="AB1122" i="3" s="1"/>
  <c r="Z1122" i="3"/>
  <c r="Y1122" i="3"/>
  <c r="X1122" i="3"/>
  <c r="W1122" i="3"/>
  <c r="V1122" i="3"/>
  <c r="U1122" i="3"/>
  <c r="T1122" i="3"/>
  <c r="S1122" i="3"/>
  <c r="R1122" i="3"/>
  <c r="Q1122" i="3"/>
  <c r="O1122" i="3"/>
  <c r="N1122" i="3"/>
  <c r="N1122" i="3" a="1"/>
  <c r="M1122" i="3"/>
  <c r="L1122" i="3" s="1"/>
  <c r="K1122" i="3"/>
  <c r="AZ1121" i="3"/>
  <c r="AY1121" i="3"/>
  <c r="AX1121" i="3"/>
  <c r="BA1121" i="3" s="1"/>
  <c r="AV1121" i="3"/>
  <c r="AU1121" i="3"/>
  <c r="AT1121" i="3"/>
  <c r="AS1121" i="3"/>
  <c r="AR1121" i="3"/>
  <c r="AQ1121" i="3"/>
  <c r="AP1121" i="3"/>
  <c r="AO1121" i="3"/>
  <c r="AN1121" i="3"/>
  <c r="AM1121" i="3"/>
  <c r="AL1121" i="3"/>
  <c r="AJ1121" i="3"/>
  <c r="AF1121" i="3"/>
  <c r="AE1121" i="3"/>
  <c r="AI1121" i="3" s="1"/>
  <c r="AC1121" i="3" a="1"/>
  <c r="AC1121" i="3" s="1"/>
  <c r="AB1121" i="3" a="1"/>
  <c r="AB1121" i="3" s="1"/>
  <c r="Z1121" i="3"/>
  <c r="Y1121" i="3"/>
  <c r="X1121" i="3"/>
  <c r="W1121" i="3"/>
  <c r="V1121" i="3"/>
  <c r="U1121" i="3"/>
  <c r="T1121" i="3"/>
  <c r="S1121" i="3"/>
  <c r="R1121" i="3"/>
  <c r="Q1121" i="3"/>
  <c r="O1121" i="3"/>
  <c r="N1121" i="3" a="1"/>
  <c r="N1121" i="3" s="1"/>
  <c r="M1121" i="3"/>
  <c r="L1121" i="3" s="1"/>
  <c r="K1121" i="3"/>
  <c r="BA1120" i="3"/>
  <c r="AZ1120" i="3"/>
  <c r="AY1120" i="3"/>
  <c r="AX1120" i="3"/>
  <c r="AW1120" i="3"/>
  <c r="AV1120" i="3"/>
  <c r="AU1120" i="3"/>
  <c r="AT1120" i="3"/>
  <c r="AS1120" i="3"/>
  <c r="AO1120" i="3"/>
  <c r="AK1120" i="3"/>
  <c r="AG1120" i="3"/>
  <c r="AE1120" i="3"/>
  <c r="AJ1120" i="3" s="1"/>
  <c r="AC1120" i="3" a="1"/>
  <c r="AC1120" i="3" s="1"/>
  <c r="AB1120" i="3" a="1"/>
  <c r="AB1120" i="3" s="1"/>
  <c r="Z1120" i="3"/>
  <c r="Y1120" i="3"/>
  <c r="X1120" i="3"/>
  <c r="W1120" i="3"/>
  <c r="V1120" i="3"/>
  <c r="U1120" i="3"/>
  <c r="T1120" i="3"/>
  <c r="S1120" i="3"/>
  <c r="R1120" i="3"/>
  <c r="Q1120" i="3"/>
  <c r="O1120" i="3"/>
  <c r="N1120" i="3"/>
  <c r="N1120" i="3" a="1"/>
  <c r="M1120" i="3"/>
  <c r="L1120" i="3" s="1"/>
  <c r="K1120" i="3"/>
  <c r="AX1119" i="3"/>
  <c r="AS1119" i="3"/>
  <c r="AQ1119" i="3" s="1"/>
  <c r="AR1119" i="3"/>
  <c r="AP1119" i="3"/>
  <c r="AO1119" i="3"/>
  <c r="AN1119" i="3"/>
  <c r="AL1119" i="3"/>
  <c r="AK1119" i="3"/>
  <c r="AJ1119" i="3"/>
  <c r="AH1119" i="3"/>
  <c r="AG1119" i="3"/>
  <c r="AF1119" i="3"/>
  <c r="AE1119" i="3"/>
  <c r="AI1119" i="3" s="1"/>
  <c r="AC1119" i="3" a="1"/>
  <c r="AC1119" i="3" s="1"/>
  <c r="AB1119" i="3" a="1"/>
  <c r="AB1119" i="3" s="1"/>
  <c r="Z1119" i="3"/>
  <c r="Y1119" i="3"/>
  <c r="X1119" i="3"/>
  <c r="W1119" i="3"/>
  <c r="V1119" i="3"/>
  <c r="U1119" i="3"/>
  <c r="T1119" i="3"/>
  <c r="S1119" i="3"/>
  <c r="R1119" i="3"/>
  <c r="Q1119" i="3"/>
  <c r="O1119" i="3"/>
  <c r="N1119" i="3" a="1"/>
  <c r="N1119" i="3" s="1"/>
  <c r="M1119" i="3"/>
  <c r="L1119" i="3" s="1"/>
  <c r="K1119" i="3"/>
  <c r="BA1118" i="3"/>
  <c r="AY1118" i="3"/>
  <c r="AX1118" i="3"/>
  <c r="AZ1118" i="3" s="1"/>
  <c r="AW1118" i="3"/>
  <c r="AU1118" i="3"/>
  <c r="AT1118" i="3"/>
  <c r="AS1118" i="3"/>
  <c r="AP1118" i="3" s="1"/>
  <c r="AQ1118" i="3"/>
  <c r="AO1118" i="3"/>
  <c r="AM1118" i="3"/>
  <c r="AE1118" i="3"/>
  <c r="AC1118" i="3" a="1"/>
  <c r="AC1118" i="3" s="1"/>
  <c r="AB1118" i="3" a="1"/>
  <c r="AB1118" i="3" s="1"/>
  <c r="Z1118" i="3"/>
  <c r="Y1118" i="3"/>
  <c r="X1118" i="3"/>
  <c r="W1118" i="3"/>
  <c r="V1118" i="3"/>
  <c r="U1118" i="3"/>
  <c r="T1118" i="3"/>
  <c r="S1118" i="3"/>
  <c r="R1118" i="3"/>
  <c r="Q1118" i="3"/>
  <c r="O1118" i="3"/>
  <c r="N1118" i="3"/>
  <c r="N1118" i="3" a="1"/>
  <c r="M1118" i="3"/>
  <c r="L1118" i="3" s="1"/>
  <c r="K1118" i="3"/>
  <c r="AZ1117" i="3"/>
  <c r="AX1117" i="3"/>
  <c r="AY1117" i="3" s="1"/>
  <c r="AV1117" i="3"/>
  <c r="AT1117" i="3"/>
  <c r="AS1117" i="3"/>
  <c r="AR1117" i="3"/>
  <c r="AQ1117" i="3"/>
  <c r="AP1117" i="3"/>
  <c r="AO1117" i="3"/>
  <c r="AN1117" i="3"/>
  <c r="AM1117" i="3"/>
  <c r="AL1117" i="3"/>
  <c r="AJ1117" i="3"/>
  <c r="AH1117" i="3"/>
  <c r="AF1117" i="3"/>
  <c r="AE1117" i="3"/>
  <c r="AI1117" i="3" s="1"/>
  <c r="AC1117" i="3" a="1"/>
  <c r="AC1117" i="3" s="1"/>
  <c r="AB1117" i="3" a="1"/>
  <c r="AB1117" i="3" s="1"/>
  <c r="Z1117" i="3"/>
  <c r="Y1117" i="3"/>
  <c r="X1117" i="3"/>
  <c r="W1117" i="3"/>
  <c r="V1117" i="3"/>
  <c r="U1117" i="3"/>
  <c r="T1117" i="3"/>
  <c r="S1117" i="3"/>
  <c r="R1117" i="3"/>
  <c r="Q1117" i="3"/>
  <c r="O1117" i="3"/>
  <c r="N1117" i="3" a="1"/>
  <c r="N1117" i="3" s="1"/>
  <c r="M1117" i="3"/>
  <c r="L1117" i="3" s="1"/>
  <c r="K1117" i="3"/>
  <c r="BA1116" i="3"/>
  <c r="AZ1116" i="3"/>
  <c r="AY1116" i="3"/>
  <c r="AX1116" i="3"/>
  <c r="AW1116" i="3"/>
  <c r="AV1116" i="3"/>
  <c r="AU1116" i="3"/>
  <c r="AT1116" i="3"/>
  <c r="AS1116" i="3"/>
  <c r="AO1116" i="3"/>
  <c r="AK1116" i="3"/>
  <c r="AG1116" i="3"/>
  <c r="AE1116" i="3"/>
  <c r="AJ1116" i="3" s="1"/>
  <c r="AC1116" i="3" a="1"/>
  <c r="AC1116" i="3" s="1"/>
  <c r="AB1116" i="3" a="1"/>
  <c r="AB1116" i="3" s="1"/>
  <c r="Z1116" i="3"/>
  <c r="Y1116" i="3"/>
  <c r="X1116" i="3"/>
  <c r="W1116" i="3"/>
  <c r="V1116" i="3"/>
  <c r="U1116" i="3"/>
  <c r="T1116" i="3"/>
  <c r="S1116" i="3"/>
  <c r="R1116" i="3"/>
  <c r="Q1116" i="3"/>
  <c r="O1116" i="3"/>
  <c r="N1116" i="3"/>
  <c r="N1116" i="3" a="1"/>
  <c r="M1116" i="3"/>
  <c r="L1116" i="3" s="1"/>
  <c r="K1116" i="3"/>
  <c r="AX1115" i="3"/>
  <c r="AT1115" i="3" s="1"/>
  <c r="AS1115" i="3"/>
  <c r="AQ1115" i="3" s="1"/>
  <c r="AR1115" i="3"/>
  <c r="AP1115" i="3"/>
  <c r="AO1115" i="3"/>
  <c r="AN1115" i="3"/>
  <c r="AL1115" i="3"/>
  <c r="AK1115" i="3"/>
  <c r="AJ1115" i="3"/>
  <c r="AH1115" i="3"/>
  <c r="AG1115" i="3"/>
  <c r="AF1115" i="3"/>
  <c r="AE1115" i="3"/>
  <c r="AI1115" i="3" s="1"/>
  <c r="AC1115" i="3" a="1"/>
  <c r="AC1115" i="3" s="1"/>
  <c r="AB1115" i="3" a="1"/>
  <c r="AB1115" i="3" s="1"/>
  <c r="Z1115" i="3"/>
  <c r="Y1115" i="3"/>
  <c r="X1115" i="3"/>
  <c r="W1115" i="3"/>
  <c r="V1115" i="3"/>
  <c r="U1115" i="3"/>
  <c r="T1115" i="3"/>
  <c r="S1115" i="3"/>
  <c r="R1115" i="3"/>
  <c r="Q1115" i="3"/>
  <c r="O1115" i="3"/>
  <c r="N1115" i="3" a="1"/>
  <c r="N1115" i="3" s="1"/>
  <c r="M1115" i="3"/>
  <c r="L1115" i="3" s="1"/>
  <c r="K1115" i="3"/>
  <c r="BA1114" i="3"/>
  <c r="AY1114" i="3"/>
  <c r="AX1114" i="3"/>
  <c r="AZ1114" i="3" s="1"/>
  <c r="AW1114" i="3"/>
  <c r="AU1114" i="3"/>
  <c r="AT1114" i="3"/>
  <c r="AS1114" i="3"/>
  <c r="AP1114" i="3" s="1"/>
  <c r="AQ1114" i="3"/>
  <c r="AO1114" i="3"/>
  <c r="AM1114" i="3"/>
  <c r="AE1114" i="3"/>
  <c r="AC1114" i="3" a="1"/>
  <c r="AC1114" i="3" s="1"/>
  <c r="AB1114" i="3" a="1"/>
  <c r="AB1114" i="3" s="1"/>
  <c r="Z1114" i="3"/>
  <c r="Y1114" i="3"/>
  <c r="X1114" i="3"/>
  <c r="W1114" i="3"/>
  <c r="V1114" i="3"/>
  <c r="U1114" i="3"/>
  <c r="T1114" i="3"/>
  <c r="S1114" i="3"/>
  <c r="R1114" i="3"/>
  <c r="Q1114" i="3"/>
  <c r="O1114" i="3"/>
  <c r="N1114" i="3" a="1"/>
  <c r="N1114" i="3" s="1"/>
  <c r="M1114" i="3"/>
  <c r="L1114" i="3" s="1"/>
  <c r="K1114" i="3"/>
  <c r="AZ1113" i="3"/>
  <c r="AX1113" i="3"/>
  <c r="AY1113" i="3" s="1"/>
  <c r="AV1113" i="3"/>
  <c r="AT1113" i="3"/>
  <c r="AS1113" i="3"/>
  <c r="AR1113" i="3"/>
  <c r="AQ1113" i="3"/>
  <c r="AP1113" i="3"/>
  <c r="AO1113" i="3"/>
  <c r="AN1113" i="3"/>
  <c r="AM1113" i="3"/>
  <c r="AL1113" i="3"/>
  <c r="AJ1113" i="3"/>
  <c r="AH1113" i="3"/>
  <c r="AF1113" i="3"/>
  <c r="AE1113" i="3"/>
  <c r="AI1113" i="3" s="1"/>
  <c r="AC1113" i="3" a="1"/>
  <c r="AC1113" i="3" s="1"/>
  <c r="AB1113" i="3" a="1"/>
  <c r="AB1113" i="3" s="1"/>
  <c r="Z1113" i="3"/>
  <c r="Y1113" i="3"/>
  <c r="X1113" i="3"/>
  <c r="W1113" i="3"/>
  <c r="V1113" i="3"/>
  <c r="U1113" i="3"/>
  <c r="T1113" i="3"/>
  <c r="S1113" i="3"/>
  <c r="R1113" i="3"/>
  <c r="Q1113" i="3"/>
  <c r="O1113" i="3"/>
  <c r="N1113" i="3" a="1"/>
  <c r="N1113" i="3" s="1"/>
  <c r="M1113" i="3"/>
  <c r="L1113" i="3" s="1"/>
  <c r="K1113" i="3"/>
  <c r="BA1112" i="3"/>
  <c r="AZ1112" i="3"/>
  <c r="AY1112" i="3"/>
  <c r="AX1112" i="3"/>
  <c r="AW1112" i="3"/>
  <c r="AV1112" i="3"/>
  <c r="AU1112" i="3"/>
  <c r="AT1112" i="3"/>
  <c r="AS1112" i="3"/>
  <c r="AO1112" i="3"/>
  <c r="AK1112" i="3"/>
  <c r="AG1112" i="3"/>
  <c r="AE1112" i="3"/>
  <c r="AJ1112" i="3" s="1"/>
  <c r="AC1112" i="3" a="1"/>
  <c r="AC1112" i="3" s="1"/>
  <c r="AB1112" i="3" a="1"/>
  <c r="AB1112" i="3" s="1"/>
  <c r="Z1112" i="3"/>
  <c r="Y1112" i="3"/>
  <c r="X1112" i="3"/>
  <c r="W1112" i="3"/>
  <c r="V1112" i="3"/>
  <c r="U1112" i="3"/>
  <c r="T1112" i="3"/>
  <c r="S1112" i="3"/>
  <c r="R1112" i="3"/>
  <c r="Q1112" i="3"/>
  <c r="O1112" i="3"/>
  <c r="N1112" i="3"/>
  <c r="N1112" i="3" a="1"/>
  <c r="M1112" i="3"/>
  <c r="L1112" i="3" s="1"/>
  <c r="K1112" i="3"/>
  <c r="AX1111" i="3"/>
  <c r="AS1111" i="3"/>
  <c r="AQ1111" i="3" s="1"/>
  <c r="AR1111" i="3"/>
  <c r="AP1111" i="3"/>
  <c r="AO1111" i="3"/>
  <c r="AN1111" i="3"/>
  <c r="AL1111" i="3"/>
  <c r="AK1111" i="3"/>
  <c r="AJ1111" i="3"/>
  <c r="AH1111" i="3"/>
  <c r="AG1111" i="3"/>
  <c r="AF1111" i="3"/>
  <c r="AE1111" i="3"/>
  <c r="AI1111" i="3" s="1"/>
  <c r="AC1111" i="3" a="1"/>
  <c r="AC1111" i="3" s="1"/>
  <c r="AB1111" i="3" a="1"/>
  <c r="AB1111" i="3" s="1"/>
  <c r="Z1111" i="3"/>
  <c r="Y1111" i="3"/>
  <c r="X1111" i="3"/>
  <c r="W1111" i="3"/>
  <c r="V1111" i="3"/>
  <c r="U1111" i="3"/>
  <c r="T1111" i="3"/>
  <c r="S1111" i="3"/>
  <c r="R1111" i="3"/>
  <c r="Q1111" i="3"/>
  <c r="O1111" i="3"/>
  <c r="N1111" i="3" a="1"/>
  <c r="N1111" i="3" s="1"/>
  <c r="M1111" i="3"/>
  <c r="L1111" i="3" s="1"/>
  <c r="K1111" i="3"/>
  <c r="BA1110" i="3"/>
  <c r="AY1110" i="3"/>
  <c r="AX1110" i="3"/>
  <c r="AZ1110" i="3" s="1"/>
  <c r="AW1110" i="3"/>
  <c r="AU1110" i="3"/>
  <c r="AT1110" i="3"/>
  <c r="AS1110" i="3"/>
  <c r="AP1110" i="3" s="1"/>
  <c r="AQ1110" i="3"/>
  <c r="AO1110" i="3"/>
  <c r="AM1110" i="3"/>
  <c r="AE1110" i="3"/>
  <c r="AC1110" i="3" a="1"/>
  <c r="AC1110" i="3" s="1"/>
  <c r="AB1110" i="3" a="1"/>
  <c r="AB1110" i="3" s="1"/>
  <c r="Z1110" i="3"/>
  <c r="Y1110" i="3"/>
  <c r="X1110" i="3"/>
  <c r="W1110" i="3"/>
  <c r="V1110" i="3"/>
  <c r="U1110" i="3"/>
  <c r="T1110" i="3"/>
  <c r="S1110" i="3"/>
  <c r="R1110" i="3"/>
  <c r="Q1110" i="3"/>
  <c r="O1110" i="3"/>
  <c r="N1110" i="3" a="1"/>
  <c r="N1110" i="3" s="1"/>
  <c r="M1110" i="3"/>
  <c r="L1110" i="3" s="1"/>
  <c r="K1110" i="3"/>
  <c r="AZ1109" i="3"/>
  <c r="AX1109" i="3"/>
  <c r="AY1109" i="3" s="1"/>
  <c r="AV1109" i="3"/>
  <c r="AT1109" i="3"/>
  <c r="AS1109" i="3"/>
  <c r="AR1109" i="3"/>
  <c r="AQ1109" i="3"/>
  <c r="AP1109" i="3"/>
  <c r="AO1109" i="3"/>
  <c r="AN1109" i="3"/>
  <c r="AM1109" i="3"/>
  <c r="AL1109" i="3"/>
  <c r="AJ1109" i="3"/>
  <c r="AH1109" i="3"/>
  <c r="AF1109" i="3"/>
  <c r="AE1109" i="3"/>
  <c r="AI1109" i="3" s="1"/>
  <c r="AC1109" i="3" a="1"/>
  <c r="AC1109" i="3" s="1"/>
  <c r="AB1109" i="3" a="1"/>
  <c r="AB1109" i="3" s="1"/>
  <c r="Z1109" i="3"/>
  <c r="Y1109" i="3"/>
  <c r="X1109" i="3"/>
  <c r="W1109" i="3"/>
  <c r="V1109" i="3"/>
  <c r="U1109" i="3"/>
  <c r="T1109" i="3"/>
  <c r="S1109" i="3"/>
  <c r="R1109" i="3"/>
  <c r="Q1109" i="3"/>
  <c r="O1109" i="3"/>
  <c r="N1109" i="3" a="1"/>
  <c r="N1109" i="3" s="1"/>
  <c r="M1109" i="3"/>
  <c r="L1109" i="3" s="1"/>
  <c r="K1109" i="3"/>
  <c r="BA1108" i="3"/>
  <c r="AZ1108" i="3"/>
  <c r="AY1108" i="3"/>
  <c r="AX1108" i="3"/>
  <c r="AW1108" i="3"/>
  <c r="AV1108" i="3"/>
  <c r="AU1108" i="3"/>
  <c r="AT1108" i="3"/>
  <c r="AS1108" i="3"/>
  <c r="AO1108" i="3"/>
  <c r="AK1108" i="3"/>
  <c r="AG1108" i="3"/>
  <c r="AE1108" i="3"/>
  <c r="AJ1108" i="3" s="1"/>
  <c r="AC1108" i="3" a="1"/>
  <c r="AC1108" i="3" s="1"/>
  <c r="AB1108" i="3" a="1"/>
  <c r="AB1108" i="3" s="1"/>
  <c r="Z1108" i="3"/>
  <c r="Y1108" i="3"/>
  <c r="X1108" i="3"/>
  <c r="W1108" i="3"/>
  <c r="V1108" i="3"/>
  <c r="U1108" i="3"/>
  <c r="T1108" i="3"/>
  <c r="S1108" i="3"/>
  <c r="R1108" i="3"/>
  <c r="Q1108" i="3"/>
  <c r="O1108" i="3"/>
  <c r="N1108" i="3" a="1"/>
  <c r="N1108" i="3" s="1"/>
  <c r="M1108" i="3"/>
  <c r="L1108" i="3" s="1"/>
  <c r="K1108" i="3"/>
  <c r="AX1107" i="3"/>
  <c r="AT1107" i="3" s="1"/>
  <c r="AS1107" i="3"/>
  <c r="AQ1107" i="3" s="1"/>
  <c r="AR1107" i="3"/>
  <c r="AP1107" i="3"/>
  <c r="AO1107" i="3"/>
  <c r="AN1107" i="3"/>
  <c r="AL1107" i="3"/>
  <c r="AK1107" i="3"/>
  <c r="AJ1107" i="3"/>
  <c r="AH1107" i="3"/>
  <c r="AG1107" i="3"/>
  <c r="AF1107" i="3"/>
  <c r="AE1107" i="3"/>
  <c r="AI1107" i="3" s="1"/>
  <c r="AC1107" i="3" a="1"/>
  <c r="AC1107" i="3" s="1"/>
  <c r="AB1107" i="3" a="1"/>
  <c r="AB1107" i="3" s="1"/>
  <c r="Z1107" i="3"/>
  <c r="Y1107" i="3"/>
  <c r="X1107" i="3"/>
  <c r="W1107" i="3"/>
  <c r="V1107" i="3"/>
  <c r="U1107" i="3"/>
  <c r="T1107" i="3"/>
  <c r="S1107" i="3"/>
  <c r="R1107" i="3"/>
  <c r="Q1107" i="3"/>
  <c r="O1107" i="3"/>
  <c r="N1107" i="3" a="1"/>
  <c r="N1107" i="3" s="1"/>
  <c r="M1107" i="3"/>
  <c r="L1107" i="3" s="1"/>
  <c r="K1107" i="3"/>
  <c r="BA1106" i="3"/>
  <c r="AY1106" i="3"/>
  <c r="AX1106" i="3"/>
  <c r="AZ1106" i="3" s="1"/>
  <c r="AW1106" i="3"/>
  <c r="AU1106" i="3"/>
  <c r="AT1106" i="3"/>
  <c r="AS1106" i="3"/>
  <c r="AP1106" i="3" s="1"/>
  <c r="AQ1106" i="3"/>
  <c r="AO1106" i="3"/>
  <c r="AM1106" i="3"/>
  <c r="AE1106" i="3"/>
  <c r="AC1106" i="3" a="1"/>
  <c r="AC1106" i="3" s="1"/>
  <c r="AB1106" i="3" a="1"/>
  <c r="AB1106" i="3" s="1"/>
  <c r="Z1106" i="3"/>
  <c r="Y1106" i="3"/>
  <c r="X1106" i="3"/>
  <c r="W1106" i="3"/>
  <c r="V1106" i="3"/>
  <c r="U1106" i="3"/>
  <c r="T1106" i="3"/>
  <c r="S1106" i="3"/>
  <c r="R1106" i="3"/>
  <c r="Q1106" i="3"/>
  <c r="O1106" i="3"/>
  <c r="N1106" i="3" a="1"/>
  <c r="N1106" i="3" s="1"/>
  <c r="M1106" i="3"/>
  <c r="L1106" i="3" s="1"/>
  <c r="K1106" i="3"/>
  <c r="AZ1105" i="3"/>
  <c r="AX1105" i="3"/>
  <c r="AY1105" i="3" s="1"/>
  <c r="AV1105" i="3"/>
  <c r="AT1105" i="3"/>
  <c r="AS1105" i="3"/>
  <c r="AR1105" i="3"/>
  <c r="AQ1105" i="3"/>
  <c r="AP1105" i="3"/>
  <c r="AO1105" i="3"/>
  <c r="AN1105" i="3"/>
  <c r="AM1105" i="3"/>
  <c r="AL1105" i="3"/>
  <c r="AJ1105" i="3"/>
  <c r="AH1105" i="3"/>
  <c r="AF1105" i="3"/>
  <c r="AE1105" i="3"/>
  <c r="AI1105" i="3" s="1"/>
  <c r="AC1105" i="3" a="1"/>
  <c r="AC1105" i="3" s="1"/>
  <c r="AB1105" i="3" a="1"/>
  <c r="AB1105" i="3" s="1"/>
  <c r="Z1105" i="3"/>
  <c r="Y1105" i="3"/>
  <c r="X1105" i="3"/>
  <c r="W1105" i="3"/>
  <c r="V1105" i="3"/>
  <c r="U1105" i="3"/>
  <c r="T1105" i="3"/>
  <c r="S1105" i="3"/>
  <c r="R1105" i="3"/>
  <c r="Q1105" i="3"/>
  <c r="O1105" i="3"/>
  <c r="N1105" i="3" a="1"/>
  <c r="N1105" i="3" s="1"/>
  <c r="M1105" i="3"/>
  <c r="L1105" i="3" s="1"/>
  <c r="K1105" i="3"/>
  <c r="BA1104" i="3"/>
  <c r="AZ1104" i="3"/>
  <c r="AY1104" i="3"/>
  <c r="AX1104" i="3"/>
  <c r="AW1104" i="3"/>
  <c r="AV1104" i="3"/>
  <c r="AU1104" i="3"/>
  <c r="AT1104" i="3"/>
  <c r="AS1104" i="3"/>
  <c r="AO1104" i="3"/>
  <c r="AK1104" i="3"/>
  <c r="AG1104" i="3"/>
  <c r="AE1104" i="3"/>
  <c r="AJ1104" i="3" s="1"/>
  <c r="AC1104" i="3" a="1"/>
  <c r="AC1104" i="3" s="1"/>
  <c r="AB1104" i="3" a="1"/>
  <c r="AB1104" i="3" s="1"/>
  <c r="Z1104" i="3"/>
  <c r="Y1104" i="3"/>
  <c r="X1104" i="3"/>
  <c r="W1104" i="3"/>
  <c r="V1104" i="3"/>
  <c r="U1104" i="3"/>
  <c r="T1104" i="3"/>
  <c r="S1104" i="3"/>
  <c r="R1104" i="3"/>
  <c r="Q1104" i="3"/>
  <c r="O1104" i="3"/>
  <c r="N1104" i="3" a="1"/>
  <c r="N1104" i="3" s="1"/>
  <c r="M1104" i="3"/>
  <c r="L1104" i="3" s="1"/>
  <c r="K1104" i="3"/>
  <c r="AX1103" i="3"/>
  <c r="AS1103" i="3"/>
  <c r="AQ1103" i="3" s="1"/>
  <c r="AR1103" i="3"/>
  <c r="AP1103" i="3"/>
  <c r="AO1103" i="3"/>
  <c r="AN1103" i="3"/>
  <c r="AL1103" i="3"/>
  <c r="AK1103" i="3"/>
  <c r="AJ1103" i="3"/>
  <c r="AH1103" i="3"/>
  <c r="AG1103" i="3"/>
  <c r="AF1103" i="3"/>
  <c r="AE1103" i="3"/>
  <c r="AI1103" i="3" s="1"/>
  <c r="AC1103" i="3" a="1"/>
  <c r="AC1103" i="3" s="1"/>
  <c r="AB1103" i="3" a="1"/>
  <c r="AB1103" i="3" s="1"/>
  <c r="Z1103" i="3"/>
  <c r="Y1103" i="3"/>
  <c r="X1103" i="3"/>
  <c r="W1103" i="3"/>
  <c r="V1103" i="3"/>
  <c r="U1103" i="3"/>
  <c r="T1103" i="3"/>
  <c r="S1103" i="3"/>
  <c r="R1103" i="3"/>
  <c r="Q1103" i="3"/>
  <c r="O1103" i="3"/>
  <c r="N1103" i="3" a="1"/>
  <c r="N1103" i="3" s="1"/>
  <c r="M1103" i="3"/>
  <c r="L1103" i="3" s="1"/>
  <c r="K1103" i="3"/>
  <c r="BA1102" i="3"/>
  <c r="AY1102" i="3"/>
  <c r="AX1102" i="3"/>
  <c r="AZ1102" i="3" s="1"/>
  <c r="AW1102" i="3"/>
  <c r="AU1102" i="3"/>
  <c r="AT1102" i="3"/>
  <c r="AS1102" i="3"/>
  <c r="AP1102" i="3" s="1"/>
  <c r="AQ1102" i="3"/>
  <c r="AO1102" i="3"/>
  <c r="AM1102" i="3"/>
  <c r="AE1102" i="3"/>
  <c r="AC1102" i="3" a="1"/>
  <c r="AC1102" i="3" s="1"/>
  <c r="AB1102" i="3" a="1"/>
  <c r="AB1102" i="3" s="1"/>
  <c r="Z1102" i="3"/>
  <c r="Y1102" i="3"/>
  <c r="X1102" i="3"/>
  <c r="W1102" i="3"/>
  <c r="V1102" i="3"/>
  <c r="U1102" i="3"/>
  <c r="T1102" i="3"/>
  <c r="S1102" i="3"/>
  <c r="R1102" i="3"/>
  <c r="Q1102" i="3"/>
  <c r="O1102" i="3"/>
  <c r="N1102" i="3" a="1"/>
  <c r="N1102" i="3" s="1"/>
  <c r="M1102" i="3"/>
  <c r="L1102" i="3" s="1"/>
  <c r="K1102" i="3"/>
  <c r="AZ1101" i="3"/>
  <c r="AX1101" i="3"/>
  <c r="AY1101" i="3" s="1"/>
  <c r="AV1101" i="3"/>
  <c r="AT1101" i="3"/>
  <c r="AS1101" i="3"/>
  <c r="AR1101" i="3"/>
  <c r="AQ1101" i="3"/>
  <c r="AP1101" i="3"/>
  <c r="AO1101" i="3"/>
  <c r="AN1101" i="3"/>
  <c r="AM1101" i="3"/>
  <c r="AL1101" i="3"/>
  <c r="AJ1101" i="3"/>
  <c r="AH1101" i="3"/>
  <c r="AF1101" i="3"/>
  <c r="AE1101" i="3"/>
  <c r="AI1101" i="3" s="1"/>
  <c r="AC1101" i="3" a="1"/>
  <c r="AC1101" i="3" s="1"/>
  <c r="AB1101" i="3" a="1"/>
  <c r="AB1101" i="3" s="1"/>
  <c r="Z1101" i="3"/>
  <c r="Y1101" i="3"/>
  <c r="X1101" i="3"/>
  <c r="W1101" i="3"/>
  <c r="V1101" i="3"/>
  <c r="U1101" i="3"/>
  <c r="T1101" i="3"/>
  <c r="S1101" i="3"/>
  <c r="R1101" i="3"/>
  <c r="Q1101" i="3"/>
  <c r="O1101" i="3"/>
  <c r="N1101" i="3" a="1"/>
  <c r="N1101" i="3" s="1"/>
  <c r="M1101" i="3"/>
  <c r="L1101" i="3" s="1"/>
  <c r="K1101" i="3"/>
  <c r="BA1100" i="3"/>
  <c r="AZ1100" i="3"/>
  <c r="AY1100" i="3"/>
  <c r="AX1100" i="3"/>
  <c r="AW1100" i="3"/>
  <c r="AV1100" i="3"/>
  <c r="AU1100" i="3"/>
  <c r="AT1100" i="3"/>
  <c r="AS1100" i="3"/>
  <c r="AO1100" i="3"/>
  <c r="AK1100" i="3"/>
  <c r="AG1100" i="3"/>
  <c r="AE1100" i="3"/>
  <c r="AJ1100" i="3" s="1"/>
  <c r="AC1100" i="3" a="1"/>
  <c r="AC1100" i="3" s="1"/>
  <c r="AB1100" i="3" a="1"/>
  <c r="AB1100" i="3" s="1"/>
  <c r="Z1100" i="3"/>
  <c r="Y1100" i="3"/>
  <c r="X1100" i="3"/>
  <c r="W1100" i="3"/>
  <c r="V1100" i="3"/>
  <c r="U1100" i="3"/>
  <c r="T1100" i="3"/>
  <c r="S1100" i="3"/>
  <c r="R1100" i="3"/>
  <c r="Q1100" i="3"/>
  <c r="O1100" i="3"/>
  <c r="N1100" i="3"/>
  <c r="N1100" i="3" a="1"/>
  <c r="M1100" i="3"/>
  <c r="L1100" i="3" s="1"/>
  <c r="K1100" i="3"/>
  <c r="AX1099" i="3"/>
  <c r="AT1099" i="3" s="1"/>
  <c r="AS1099" i="3"/>
  <c r="AQ1099" i="3" s="1"/>
  <c r="AR1099" i="3"/>
  <c r="AP1099" i="3"/>
  <c r="AO1099" i="3"/>
  <c r="AN1099" i="3"/>
  <c r="AL1099" i="3"/>
  <c r="AK1099" i="3"/>
  <c r="AJ1099" i="3"/>
  <c r="AH1099" i="3"/>
  <c r="AG1099" i="3"/>
  <c r="AF1099" i="3"/>
  <c r="AE1099" i="3"/>
  <c r="AI1099" i="3" s="1"/>
  <c r="AC1099" i="3" a="1"/>
  <c r="AC1099" i="3" s="1"/>
  <c r="AB1099" i="3" a="1"/>
  <c r="AB1099" i="3" s="1"/>
  <c r="Z1099" i="3"/>
  <c r="Y1099" i="3"/>
  <c r="X1099" i="3"/>
  <c r="W1099" i="3"/>
  <c r="V1099" i="3"/>
  <c r="U1099" i="3"/>
  <c r="T1099" i="3"/>
  <c r="S1099" i="3"/>
  <c r="R1099" i="3"/>
  <c r="Q1099" i="3"/>
  <c r="O1099" i="3"/>
  <c r="N1099" i="3" a="1"/>
  <c r="N1099" i="3" s="1"/>
  <c r="M1099" i="3"/>
  <c r="L1099" i="3" s="1"/>
  <c r="K1099" i="3"/>
  <c r="BA1098" i="3"/>
  <c r="AY1098" i="3"/>
  <c r="AX1098" i="3"/>
  <c r="AZ1098" i="3" s="1"/>
  <c r="AW1098" i="3"/>
  <c r="AU1098" i="3"/>
  <c r="AT1098" i="3"/>
  <c r="AS1098" i="3"/>
  <c r="AP1098" i="3" s="1"/>
  <c r="AQ1098" i="3"/>
  <c r="AO1098" i="3"/>
  <c r="AM1098" i="3"/>
  <c r="AE1098" i="3"/>
  <c r="AC1098" i="3" a="1"/>
  <c r="AC1098" i="3" s="1"/>
  <c r="AB1098" i="3" a="1"/>
  <c r="AB1098" i="3" s="1"/>
  <c r="Z1098" i="3"/>
  <c r="Y1098" i="3"/>
  <c r="X1098" i="3"/>
  <c r="W1098" i="3"/>
  <c r="V1098" i="3"/>
  <c r="U1098" i="3"/>
  <c r="T1098" i="3"/>
  <c r="S1098" i="3"/>
  <c r="R1098" i="3"/>
  <c r="Q1098" i="3"/>
  <c r="O1098" i="3"/>
  <c r="N1098" i="3"/>
  <c r="N1098" i="3" a="1"/>
  <c r="M1098" i="3"/>
  <c r="L1098" i="3" s="1"/>
  <c r="K1098" i="3"/>
  <c r="AZ1097" i="3"/>
  <c r="AX1097" i="3"/>
  <c r="AY1097" i="3" s="1"/>
  <c r="AV1097" i="3"/>
  <c r="AT1097" i="3"/>
  <c r="AS1097" i="3"/>
  <c r="AR1097" i="3"/>
  <c r="AQ1097" i="3"/>
  <c r="AP1097" i="3"/>
  <c r="AO1097" i="3"/>
  <c r="AN1097" i="3"/>
  <c r="AM1097" i="3"/>
  <c r="AL1097" i="3"/>
  <c r="AJ1097" i="3"/>
  <c r="AH1097" i="3"/>
  <c r="AF1097" i="3"/>
  <c r="AE1097" i="3"/>
  <c r="AI1097" i="3" s="1"/>
  <c r="AC1097" i="3" a="1"/>
  <c r="AC1097" i="3" s="1"/>
  <c r="AB1097" i="3" a="1"/>
  <c r="AB1097" i="3" s="1"/>
  <c r="Z1097" i="3"/>
  <c r="Y1097" i="3"/>
  <c r="X1097" i="3"/>
  <c r="W1097" i="3"/>
  <c r="V1097" i="3"/>
  <c r="U1097" i="3"/>
  <c r="T1097" i="3"/>
  <c r="S1097" i="3"/>
  <c r="R1097" i="3"/>
  <c r="Q1097" i="3"/>
  <c r="O1097" i="3"/>
  <c r="N1097" i="3" a="1"/>
  <c r="N1097" i="3" s="1"/>
  <c r="M1097" i="3"/>
  <c r="L1097" i="3" s="1"/>
  <c r="K1097" i="3"/>
  <c r="BA1096" i="3"/>
  <c r="AZ1096" i="3"/>
  <c r="AY1096" i="3"/>
  <c r="AX1096" i="3"/>
  <c r="AW1096" i="3"/>
  <c r="AV1096" i="3"/>
  <c r="AU1096" i="3"/>
  <c r="AT1096" i="3"/>
  <c r="AS1096" i="3"/>
  <c r="AO1096" i="3"/>
  <c r="AK1096" i="3"/>
  <c r="AG1096" i="3"/>
  <c r="AE1096" i="3"/>
  <c r="AJ1096" i="3" s="1"/>
  <c r="AC1096" i="3" a="1"/>
  <c r="AC1096" i="3" s="1"/>
  <c r="AB1096" i="3" a="1"/>
  <c r="AB1096" i="3" s="1"/>
  <c r="Z1096" i="3"/>
  <c r="Y1096" i="3"/>
  <c r="X1096" i="3"/>
  <c r="W1096" i="3"/>
  <c r="V1096" i="3"/>
  <c r="U1096" i="3"/>
  <c r="T1096" i="3"/>
  <c r="S1096" i="3"/>
  <c r="R1096" i="3"/>
  <c r="Q1096" i="3"/>
  <c r="O1096" i="3"/>
  <c r="N1096" i="3"/>
  <c r="N1096" i="3" a="1"/>
  <c r="M1096" i="3"/>
  <c r="L1096" i="3" s="1"/>
  <c r="K1096" i="3"/>
  <c r="AX1095" i="3"/>
  <c r="AS1095" i="3"/>
  <c r="AQ1095" i="3" s="1"/>
  <c r="AR1095" i="3"/>
  <c r="AP1095" i="3"/>
  <c r="AO1095" i="3"/>
  <c r="AN1095" i="3"/>
  <c r="AL1095" i="3"/>
  <c r="AK1095" i="3"/>
  <c r="AJ1095" i="3"/>
  <c r="AH1095" i="3"/>
  <c r="AG1095" i="3"/>
  <c r="AF1095" i="3"/>
  <c r="AE1095" i="3"/>
  <c r="AI1095" i="3" s="1"/>
  <c r="AC1095" i="3" a="1"/>
  <c r="AC1095" i="3" s="1"/>
  <c r="AB1095" i="3" a="1"/>
  <c r="AB1095" i="3" s="1"/>
  <c r="Z1095" i="3"/>
  <c r="Y1095" i="3"/>
  <c r="X1095" i="3"/>
  <c r="W1095" i="3"/>
  <c r="V1095" i="3"/>
  <c r="U1095" i="3"/>
  <c r="T1095" i="3"/>
  <c r="S1095" i="3"/>
  <c r="R1095" i="3"/>
  <c r="Q1095" i="3"/>
  <c r="O1095" i="3"/>
  <c r="N1095" i="3" a="1"/>
  <c r="N1095" i="3" s="1"/>
  <c r="M1095" i="3"/>
  <c r="L1095" i="3" s="1"/>
  <c r="K1095" i="3"/>
  <c r="BA1094" i="3"/>
  <c r="AY1094" i="3"/>
  <c r="AX1094" i="3"/>
  <c r="AZ1094" i="3" s="1"/>
  <c r="AW1094" i="3"/>
  <c r="AU1094" i="3"/>
  <c r="AT1094" i="3"/>
  <c r="AS1094" i="3"/>
  <c r="AP1094" i="3" s="1"/>
  <c r="AQ1094" i="3"/>
  <c r="AO1094" i="3"/>
  <c r="AM1094" i="3"/>
  <c r="AE1094" i="3"/>
  <c r="AC1094" i="3" a="1"/>
  <c r="AC1094" i="3" s="1"/>
  <c r="AB1094" i="3" a="1"/>
  <c r="AB1094" i="3" s="1"/>
  <c r="Z1094" i="3"/>
  <c r="Y1094" i="3"/>
  <c r="X1094" i="3"/>
  <c r="W1094" i="3"/>
  <c r="V1094" i="3"/>
  <c r="U1094" i="3"/>
  <c r="T1094" i="3"/>
  <c r="S1094" i="3"/>
  <c r="R1094" i="3"/>
  <c r="Q1094" i="3"/>
  <c r="O1094" i="3"/>
  <c r="N1094" i="3" a="1"/>
  <c r="N1094" i="3" s="1"/>
  <c r="M1094" i="3"/>
  <c r="L1094" i="3" s="1"/>
  <c r="K1094" i="3"/>
  <c r="AZ1093" i="3"/>
  <c r="AX1093" i="3"/>
  <c r="AT1093" i="3" s="1"/>
  <c r="AV1093" i="3"/>
  <c r="AS1093" i="3"/>
  <c r="AR1093" i="3"/>
  <c r="AQ1093" i="3"/>
  <c r="AP1093" i="3"/>
  <c r="AO1093" i="3"/>
  <c r="AN1093" i="3"/>
  <c r="AM1093" i="3"/>
  <c r="AL1093" i="3"/>
  <c r="AJ1093" i="3"/>
  <c r="AH1093" i="3"/>
  <c r="AF1093" i="3"/>
  <c r="AE1093" i="3"/>
  <c r="AI1093" i="3" s="1"/>
  <c r="AC1093" i="3" a="1"/>
  <c r="AC1093" i="3" s="1"/>
  <c r="AB1093" i="3" a="1"/>
  <c r="AB1093" i="3" s="1"/>
  <c r="Z1093" i="3"/>
  <c r="Y1093" i="3"/>
  <c r="X1093" i="3"/>
  <c r="W1093" i="3"/>
  <c r="V1093" i="3"/>
  <c r="U1093" i="3"/>
  <c r="T1093" i="3"/>
  <c r="S1093" i="3"/>
  <c r="R1093" i="3"/>
  <c r="Q1093" i="3"/>
  <c r="O1093" i="3"/>
  <c r="N1093" i="3" a="1"/>
  <c r="N1093" i="3" s="1"/>
  <c r="M1093" i="3"/>
  <c r="L1093" i="3" s="1"/>
  <c r="K1093" i="3"/>
  <c r="BA1092" i="3"/>
  <c r="AZ1092" i="3"/>
  <c r="AY1092" i="3"/>
  <c r="AX1092" i="3"/>
  <c r="AW1092" i="3"/>
  <c r="AV1092" i="3"/>
  <c r="AU1092" i="3"/>
  <c r="AT1092" i="3"/>
  <c r="AS1092" i="3"/>
  <c r="AR1092" i="3" s="1"/>
  <c r="AN1092" i="3"/>
  <c r="AK1092" i="3"/>
  <c r="AI1092" i="3"/>
  <c r="AF1092" i="3"/>
  <c r="AE1092" i="3"/>
  <c r="AH1092" i="3" s="1"/>
  <c r="AC1092" i="3" a="1"/>
  <c r="AC1092" i="3" s="1"/>
  <c r="AB1092" i="3" a="1"/>
  <c r="AB1092" i="3" s="1"/>
  <c r="Z1092" i="3"/>
  <c r="Y1092" i="3"/>
  <c r="X1092" i="3"/>
  <c r="W1092" i="3"/>
  <c r="V1092" i="3"/>
  <c r="U1092" i="3"/>
  <c r="T1092" i="3"/>
  <c r="S1092" i="3"/>
  <c r="R1092" i="3"/>
  <c r="Q1092" i="3"/>
  <c r="O1092" i="3"/>
  <c r="N1092" i="3" a="1"/>
  <c r="N1092" i="3" s="1"/>
  <c r="M1092" i="3"/>
  <c r="L1092" i="3" s="1"/>
  <c r="K1092" i="3"/>
  <c r="BA1091" i="3"/>
  <c r="AX1091" i="3"/>
  <c r="AV1091" i="3"/>
  <c r="AS1091" i="3"/>
  <c r="AP1091" i="3"/>
  <c r="AN1091" i="3"/>
  <c r="AK1091" i="3"/>
  <c r="AJ1091" i="3"/>
  <c r="AH1091" i="3"/>
  <c r="AG1091" i="3"/>
  <c r="AF1091" i="3"/>
  <c r="AE1091" i="3"/>
  <c r="AI1091" i="3" s="1"/>
  <c r="AC1091" i="3" a="1"/>
  <c r="AC1091" i="3" s="1"/>
  <c r="AB1091" i="3" a="1"/>
  <c r="AB1091" i="3" s="1"/>
  <c r="Z1091" i="3"/>
  <c r="Y1091" i="3"/>
  <c r="X1091" i="3"/>
  <c r="W1091" i="3"/>
  <c r="V1091" i="3"/>
  <c r="U1091" i="3"/>
  <c r="T1091" i="3"/>
  <c r="S1091" i="3"/>
  <c r="R1091" i="3"/>
  <c r="Q1091" i="3"/>
  <c r="O1091" i="3"/>
  <c r="N1091" i="3"/>
  <c r="N1091" i="3" a="1"/>
  <c r="M1091" i="3"/>
  <c r="L1091" i="3" s="1"/>
  <c r="K1091" i="3"/>
  <c r="BA1090" i="3"/>
  <c r="AY1090" i="3"/>
  <c r="AX1090" i="3"/>
  <c r="AW1090" i="3"/>
  <c r="AU1090" i="3"/>
  <c r="AT1090" i="3"/>
  <c r="AS1090" i="3"/>
  <c r="AQ1090" i="3"/>
  <c r="AP1090" i="3"/>
  <c r="AO1090" i="3"/>
  <c r="AM1090" i="3"/>
  <c r="AL1090" i="3"/>
  <c r="AI1090" i="3"/>
  <c r="AG1090" i="3"/>
  <c r="AE1090" i="3"/>
  <c r="AH1090" i="3" s="1"/>
  <c r="AC1090" i="3" a="1"/>
  <c r="AC1090" i="3" s="1"/>
  <c r="AB1090" i="3" a="1"/>
  <c r="AB1090" i="3" s="1"/>
  <c r="Z1090" i="3"/>
  <c r="Y1090" i="3"/>
  <c r="X1090" i="3"/>
  <c r="W1090" i="3"/>
  <c r="V1090" i="3"/>
  <c r="U1090" i="3"/>
  <c r="T1090" i="3"/>
  <c r="S1090" i="3"/>
  <c r="R1090" i="3"/>
  <c r="Q1090" i="3"/>
  <c r="O1090" i="3"/>
  <c r="N1090" i="3" a="1"/>
  <c r="N1090" i="3" s="1"/>
  <c r="M1090" i="3"/>
  <c r="L1090" i="3" s="1"/>
  <c r="K1090" i="3"/>
  <c r="AX1089" i="3"/>
  <c r="AV1089" i="3" s="1"/>
  <c r="AS1089" i="3"/>
  <c r="AR1089" i="3"/>
  <c r="AQ1089" i="3"/>
  <c r="AP1089" i="3"/>
  <c r="AO1089" i="3"/>
  <c r="AN1089" i="3"/>
  <c r="AM1089" i="3"/>
  <c r="AL1089" i="3"/>
  <c r="AE1089" i="3"/>
  <c r="AI1089" i="3" s="1"/>
  <c r="AC1089" i="3" a="1"/>
  <c r="AC1089" i="3" s="1"/>
  <c r="AB1089" i="3" a="1"/>
  <c r="AB1089" i="3" s="1"/>
  <c r="Z1089" i="3"/>
  <c r="Y1089" i="3"/>
  <c r="X1089" i="3"/>
  <c r="W1089" i="3"/>
  <c r="V1089" i="3"/>
  <c r="U1089" i="3"/>
  <c r="T1089" i="3"/>
  <c r="S1089" i="3"/>
  <c r="R1089" i="3"/>
  <c r="Q1089" i="3"/>
  <c r="O1089" i="3"/>
  <c r="N1089" i="3" a="1"/>
  <c r="N1089" i="3" s="1"/>
  <c r="M1089" i="3"/>
  <c r="L1089" i="3" s="1"/>
  <c r="K1089" i="3"/>
  <c r="BA1088" i="3"/>
  <c r="AZ1088" i="3"/>
  <c r="AY1088" i="3"/>
  <c r="AX1088" i="3"/>
  <c r="AW1088" i="3"/>
  <c r="AV1088" i="3"/>
  <c r="AU1088" i="3"/>
  <c r="AT1088" i="3"/>
  <c r="AS1088" i="3"/>
  <c r="AR1088" i="3" s="1"/>
  <c r="AN1088" i="3"/>
  <c r="AK1088" i="3"/>
  <c r="AI1088" i="3"/>
  <c r="AF1088" i="3"/>
  <c r="AE1088" i="3"/>
  <c r="AH1088" i="3" s="1"/>
  <c r="AC1088" i="3" a="1"/>
  <c r="AC1088" i="3" s="1"/>
  <c r="AB1088" i="3" a="1"/>
  <c r="AB1088" i="3" s="1"/>
  <c r="Z1088" i="3"/>
  <c r="Y1088" i="3"/>
  <c r="X1088" i="3"/>
  <c r="W1088" i="3"/>
  <c r="V1088" i="3"/>
  <c r="U1088" i="3"/>
  <c r="T1088" i="3"/>
  <c r="S1088" i="3"/>
  <c r="R1088" i="3"/>
  <c r="Q1088" i="3"/>
  <c r="O1088" i="3"/>
  <c r="N1088" i="3" a="1"/>
  <c r="N1088" i="3" s="1"/>
  <c r="M1088" i="3"/>
  <c r="L1088" i="3" s="1"/>
  <c r="K1088" i="3"/>
  <c r="BA1087" i="3"/>
  <c r="AX1087" i="3"/>
  <c r="AV1087" i="3"/>
  <c r="AS1087" i="3"/>
  <c r="AP1087" i="3"/>
  <c r="AN1087" i="3"/>
  <c r="AK1087" i="3"/>
  <c r="AJ1087" i="3"/>
  <c r="AH1087" i="3"/>
  <c r="AG1087" i="3"/>
  <c r="AF1087" i="3"/>
  <c r="AE1087" i="3"/>
  <c r="AI1087" i="3" s="1"/>
  <c r="AC1087" i="3" a="1"/>
  <c r="AC1087" i="3" s="1"/>
  <c r="AB1087" i="3" a="1"/>
  <c r="AB1087" i="3" s="1"/>
  <c r="Z1087" i="3"/>
  <c r="Y1087" i="3"/>
  <c r="X1087" i="3"/>
  <c r="W1087" i="3"/>
  <c r="V1087" i="3"/>
  <c r="U1087" i="3"/>
  <c r="T1087" i="3"/>
  <c r="S1087" i="3"/>
  <c r="R1087" i="3"/>
  <c r="Q1087" i="3"/>
  <c r="O1087" i="3"/>
  <c r="N1087" i="3" a="1"/>
  <c r="N1087" i="3" s="1"/>
  <c r="M1087" i="3"/>
  <c r="L1087" i="3" s="1"/>
  <c r="K1087" i="3"/>
  <c r="BA1086" i="3"/>
  <c r="AY1086" i="3"/>
  <c r="AX1086" i="3"/>
  <c r="AW1086" i="3"/>
  <c r="AU1086" i="3"/>
  <c r="AT1086" i="3"/>
  <c r="AS1086" i="3"/>
  <c r="AQ1086" i="3"/>
  <c r="AP1086" i="3"/>
  <c r="AO1086" i="3"/>
  <c r="AM1086" i="3"/>
  <c r="AL1086" i="3"/>
  <c r="AI1086" i="3"/>
  <c r="AG1086" i="3"/>
  <c r="AE1086" i="3"/>
  <c r="AH1086" i="3" s="1"/>
  <c r="AC1086" i="3" a="1"/>
  <c r="AC1086" i="3" s="1"/>
  <c r="AB1086" i="3" a="1"/>
  <c r="AB1086" i="3" s="1"/>
  <c r="Z1086" i="3"/>
  <c r="Y1086" i="3"/>
  <c r="X1086" i="3"/>
  <c r="W1086" i="3"/>
  <c r="V1086" i="3"/>
  <c r="U1086" i="3"/>
  <c r="T1086" i="3"/>
  <c r="S1086" i="3"/>
  <c r="R1086" i="3"/>
  <c r="Q1086" i="3"/>
  <c r="O1086" i="3"/>
  <c r="N1086" i="3" a="1"/>
  <c r="N1086" i="3" s="1"/>
  <c r="M1086" i="3"/>
  <c r="L1086" i="3" s="1"/>
  <c r="K1086" i="3"/>
  <c r="AX1085" i="3"/>
  <c r="AV1085" i="3" s="1"/>
  <c r="AS1085" i="3"/>
  <c r="AR1085" i="3"/>
  <c r="AQ1085" i="3"/>
  <c r="AP1085" i="3"/>
  <c r="AO1085" i="3"/>
  <c r="AN1085" i="3"/>
  <c r="AM1085" i="3"/>
  <c r="AL1085" i="3"/>
  <c r="AE1085" i="3"/>
  <c r="AI1085" i="3" s="1"/>
  <c r="AC1085" i="3" a="1"/>
  <c r="AC1085" i="3" s="1"/>
  <c r="AB1085" i="3" a="1"/>
  <c r="AB1085" i="3" s="1"/>
  <c r="Z1085" i="3"/>
  <c r="Y1085" i="3"/>
  <c r="X1085" i="3"/>
  <c r="W1085" i="3"/>
  <c r="V1085" i="3"/>
  <c r="U1085" i="3"/>
  <c r="T1085" i="3"/>
  <c r="S1085" i="3"/>
  <c r="R1085" i="3"/>
  <c r="Q1085" i="3"/>
  <c r="O1085" i="3"/>
  <c r="N1085" i="3" a="1"/>
  <c r="N1085" i="3" s="1"/>
  <c r="M1085" i="3"/>
  <c r="L1085" i="3" s="1"/>
  <c r="K1085" i="3"/>
  <c r="BA1084" i="3"/>
  <c r="AZ1084" i="3"/>
  <c r="AY1084" i="3"/>
  <c r="AX1084" i="3"/>
  <c r="AW1084" i="3"/>
  <c r="AV1084" i="3"/>
  <c r="AU1084" i="3"/>
  <c r="AT1084" i="3"/>
  <c r="AS1084" i="3"/>
  <c r="AR1084" i="3" s="1"/>
  <c r="AN1084" i="3"/>
  <c r="AK1084" i="3"/>
  <c r="AI1084" i="3"/>
  <c r="AF1084" i="3"/>
  <c r="AE1084" i="3"/>
  <c r="AH1084" i="3" s="1"/>
  <c r="AC1084" i="3" a="1"/>
  <c r="AC1084" i="3" s="1"/>
  <c r="AB1084" i="3" a="1"/>
  <c r="AB1084" i="3" s="1"/>
  <c r="Z1084" i="3"/>
  <c r="Y1084" i="3"/>
  <c r="X1084" i="3"/>
  <c r="W1084" i="3"/>
  <c r="V1084" i="3"/>
  <c r="U1084" i="3"/>
  <c r="T1084" i="3"/>
  <c r="S1084" i="3"/>
  <c r="R1084" i="3"/>
  <c r="Q1084" i="3"/>
  <c r="O1084" i="3"/>
  <c r="N1084" i="3" a="1"/>
  <c r="N1084" i="3" s="1"/>
  <c r="M1084" i="3"/>
  <c r="L1084" i="3" s="1"/>
  <c r="K1084" i="3"/>
  <c r="BA1083" i="3"/>
  <c r="AX1083" i="3"/>
  <c r="AV1083" i="3"/>
  <c r="AS1083" i="3"/>
  <c r="AP1083" i="3"/>
  <c r="AN1083" i="3"/>
  <c r="AK1083" i="3"/>
  <c r="AJ1083" i="3"/>
  <c r="AH1083" i="3"/>
  <c r="AG1083" i="3"/>
  <c r="AF1083" i="3"/>
  <c r="AE1083" i="3"/>
  <c r="AI1083" i="3" s="1"/>
  <c r="AC1083" i="3" a="1"/>
  <c r="AC1083" i="3" s="1"/>
  <c r="AB1083" i="3" a="1"/>
  <c r="AB1083" i="3" s="1"/>
  <c r="Z1083" i="3"/>
  <c r="Y1083" i="3"/>
  <c r="X1083" i="3"/>
  <c r="W1083" i="3"/>
  <c r="V1083" i="3"/>
  <c r="U1083" i="3"/>
  <c r="T1083" i="3"/>
  <c r="S1083" i="3"/>
  <c r="R1083" i="3"/>
  <c r="Q1083" i="3"/>
  <c r="O1083" i="3"/>
  <c r="N1083" i="3" a="1"/>
  <c r="N1083" i="3" s="1"/>
  <c r="M1083" i="3"/>
  <c r="L1083" i="3" s="1"/>
  <c r="K1083" i="3"/>
  <c r="BA1082" i="3"/>
  <c r="AY1082" i="3"/>
  <c r="AX1082" i="3"/>
  <c r="AW1082" i="3"/>
  <c r="AU1082" i="3"/>
  <c r="AT1082" i="3"/>
  <c r="AS1082" i="3"/>
  <c r="AQ1082" i="3"/>
  <c r="AP1082" i="3"/>
  <c r="AO1082" i="3"/>
  <c r="AM1082" i="3"/>
  <c r="AL1082" i="3"/>
  <c r="AI1082" i="3"/>
  <c r="AG1082" i="3"/>
  <c r="AE1082" i="3"/>
  <c r="AH1082" i="3" s="1"/>
  <c r="AC1082" i="3" a="1"/>
  <c r="AC1082" i="3" s="1"/>
  <c r="AB1082" i="3" a="1"/>
  <c r="AB1082" i="3" s="1"/>
  <c r="Z1082" i="3"/>
  <c r="Y1082" i="3"/>
  <c r="X1082" i="3"/>
  <c r="W1082" i="3"/>
  <c r="V1082" i="3"/>
  <c r="U1082" i="3"/>
  <c r="T1082" i="3"/>
  <c r="S1082" i="3"/>
  <c r="R1082" i="3"/>
  <c r="Q1082" i="3"/>
  <c r="O1082" i="3"/>
  <c r="N1082" i="3" a="1"/>
  <c r="N1082" i="3" s="1"/>
  <c r="M1082" i="3"/>
  <c r="L1082" i="3" s="1"/>
  <c r="K1082" i="3"/>
  <c r="AX1081" i="3"/>
  <c r="AV1081" i="3" s="1"/>
  <c r="AS1081" i="3"/>
  <c r="AR1081" i="3"/>
  <c r="AQ1081" i="3"/>
  <c r="AP1081" i="3"/>
  <c r="AO1081" i="3"/>
  <c r="AN1081" i="3"/>
  <c r="AM1081" i="3"/>
  <c r="AL1081" i="3"/>
  <c r="AE1081" i="3"/>
  <c r="AI1081" i="3" s="1"/>
  <c r="AC1081" i="3" a="1"/>
  <c r="AC1081" i="3" s="1"/>
  <c r="AB1081" i="3" a="1"/>
  <c r="AB1081" i="3" s="1"/>
  <c r="Z1081" i="3"/>
  <c r="Y1081" i="3"/>
  <c r="X1081" i="3"/>
  <c r="W1081" i="3"/>
  <c r="V1081" i="3"/>
  <c r="U1081" i="3"/>
  <c r="T1081" i="3"/>
  <c r="S1081" i="3"/>
  <c r="R1081" i="3"/>
  <c r="Q1081" i="3"/>
  <c r="O1081" i="3"/>
  <c r="N1081" i="3" a="1"/>
  <c r="N1081" i="3" s="1"/>
  <c r="M1081" i="3"/>
  <c r="L1081" i="3" s="1"/>
  <c r="K1081" i="3"/>
  <c r="BA1080" i="3"/>
  <c r="AZ1080" i="3"/>
  <c r="AY1080" i="3"/>
  <c r="AX1080" i="3"/>
  <c r="AW1080" i="3"/>
  <c r="AV1080" i="3"/>
  <c r="AU1080" i="3"/>
  <c r="AT1080" i="3"/>
  <c r="AS1080" i="3"/>
  <c r="AR1080" i="3" s="1"/>
  <c r="AN1080" i="3"/>
  <c r="AK1080" i="3"/>
  <c r="AI1080" i="3"/>
  <c r="AF1080" i="3"/>
  <c r="AE1080" i="3"/>
  <c r="AH1080" i="3" s="1"/>
  <c r="AC1080" i="3" a="1"/>
  <c r="AC1080" i="3" s="1"/>
  <c r="AB1080" i="3" a="1"/>
  <c r="AB1080" i="3" s="1"/>
  <c r="Z1080" i="3"/>
  <c r="Y1080" i="3"/>
  <c r="X1080" i="3"/>
  <c r="W1080" i="3"/>
  <c r="V1080" i="3"/>
  <c r="U1080" i="3"/>
  <c r="T1080" i="3"/>
  <c r="S1080" i="3"/>
  <c r="R1080" i="3"/>
  <c r="Q1080" i="3"/>
  <c r="O1080" i="3"/>
  <c r="N1080" i="3" a="1"/>
  <c r="N1080" i="3" s="1"/>
  <c r="M1080" i="3"/>
  <c r="L1080" i="3" s="1"/>
  <c r="K1080" i="3"/>
  <c r="BA1079" i="3"/>
  <c r="AX1079" i="3"/>
  <c r="AV1079" i="3"/>
  <c r="AS1079" i="3"/>
  <c r="AP1079" i="3"/>
  <c r="AN1079" i="3"/>
  <c r="AK1079" i="3"/>
  <c r="AJ1079" i="3"/>
  <c r="AH1079" i="3"/>
  <c r="AG1079" i="3"/>
  <c r="AF1079" i="3"/>
  <c r="AE1079" i="3"/>
  <c r="AI1079" i="3" s="1"/>
  <c r="AC1079" i="3" a="1"/>
  <c r="AC1079" i="3" s="1"/>
  <c r="AB1079" i="3" a="1"/>
  <c r="AB1079" i="3" s="1"/>
  <c r="Z1079" i="3"/>
  <c r="Y1079" i="3"/>
  <c r="X1079" i="3"/>
  <c r="W1079" i="3"/>
  <c r="V1079" i="3"/>
  <c r="U1079" i="3"/>
  <c r="T1079" i="3"/>
  <c r="S1079" i="3"/>
  <c r="R1079" i="3"/>
  <c r="Q1079" i="3"/>
  <c r="O1079" i="3"/>
  <c r="N1079" i="3" a="1"/>
  <c r="N1079" i="3" s="1"/>
  <c r="M1079" i="3"/>
  <c r="L1079" i="3" s="1"/>
  <c r="K1079" i="3"/>
  <c r="BA1078" i="3"/>
  <c r="AY1078" i="3"/>
  <c r="AX1078" i="3"/>
  <c r="AW1078" i="3"/>
  <c r="AU1078" i="3"/>
  <c r="AT1078" i="3"/>
  <c r="AS1078" i="3"/>
  <c r="AQ1078" i="3"/>
  <c r="AP1078" i="3"/>
  <c r="AO1078" i="3"/>
  <c r="AM1078" i="3"/>
  <c r="AL1078" i="3"/>
  <c r="AI1078" i="3"/>
  <c r="AG1078" i="3"/>
  <c r="AE1078" i="3"/>
  <c r="AH1078" i="3" s="1"/>
  <c r="AC1078" i="3" a="1"/>
  <c r="AC1078" i="3" s="1"/>
  <c r="AB1078" i="3" a="1"/>
  <c r="AB1078" i="3" s="1"/>
  <c r="Z1078" i="3"/>
  <c r="Y1078" i="3"/>
  <c r="X1078" i="3"/>
  <c r="W1078" i="3"/>
  <c r="V1078" i="3"/>
  <c r="U1078" i="3"/>
  <c r="T1078" i="3"/>
  <c r="S1078" i="3"/>
  <c r="R1078" i="3"/>
  <c r="Q1078" i="3"/>
  <c r="O1078" i="3"/>
  <c r="N1078" i="3" a="1"/>
  <c r="N1078" i="3" s="1"/>
  <c r="M1078" i="3"/>
  <c r="L1078" i="3" s="1"/>
  <c r="K1078" i="3"/>
  <c r="AX1077" i="3"/>
  <c r="AV1077" i="3" s="1"/>
  <c r="AS1077" i="3"/>
  <c r="AR1077" i="3"/>
  <c r="AQ1077" i="3"/>
  <c r="AP1077" i="3"/>
  <c r="AO1077" i="3"/>
  <c r="AN1077" i="3"/>
  <c r="AM1077" i="3"/>
  <c r="AL1077" i="3"/>
  <c r="AE1077" i="3"/>
  <c r="AI1077" i="3" s="1"/>
  <c r="AC1077" i="3" a="1"/>
  <c r="AC1077" i="3" s="1"/>
  <c r="AB1077" i="3" a="1"/>
  <c r="AB1077" i="3" s="1"/>
  <c r="Z1077" i="3"/>
  <c r="Y1077" i="3"/>
  <c r="X1077" i="3"/>
  <c r="W1077" i="3"/>
  <c r="V1077" i="3"/>
  <c r="U1077" i="3"/>
  <c r="T1077" i="3"/>
  <c r="S1077" i="3"/>
  <c r="R1077" i="3"/>
  <c r="Q1077" i="3"/>
  <c r="O1077" i="3"/>
  <c r="N1077" i="3" a="1"/>
  <c r="N1077" i="3" s="1"/>
  <c r="M1077" i="3"/>
  <c r="L1077" i="3" s="1"/>
  <c r="K1077" i="3"/>
  <c r="BA1076" i="3"/>
  <c r="AZ1076" i="3"/>
  <c r="AY1076" i="3"/>
  <c r="AX1076" i="3"/>
  <c r="AW1076" i="3"/>
  <c r="AV1076" i="3"/>
  <c r="AU1076" i="3"/>
  <c r="AT1076" i="3"/>
  <c r="AS1076" i="3"/>
  <c r="AR1076" i="3" s="1"/>
  <c r="AN1076" i="3"/>
  <c r="AK1076" i="3"/>
  <c r="AI1076" i="3"/>
  <c r="AF1076" i="3"/>
  <c r="AE1076" i="3"/>
  <c r="AH1076" i="3" s="1"/>
  <c r="AC1076" i="3" a="1"/>
  <c r="AC1076" i="3" s="1"/>
  <c r="AB1076" i="3" a="1"/>
  <c r="AB1076" i="3" s="1"/>
  <c r="Z1076" i="3"/>
  <c r="Y1076" i="3"/>
  <c r="X1076" i="3"/>
  <c r="W1076" i="3"/>
  <c r="V1076" i="3"/>
  <c r="U1076" i="3"/>
  <c r="T1076" i="3"/>
  <c r="S1076" i="3"/>
  <c r="R1076" i="3"/>
  <c r="Q1076" i="3"/>
  <c r="O1076" i="3"/>
  <c r="N1076" i="3"/>
  <c r="N1076" i="3" a="1"/>
  <c r="M1076" i="3"/>
  <c r="L1076" i="3" s="1"/>
  <c r="K1076" i="3"/>
  <c r="BA1075" i="3"/>
  <c r="AX1075" i="3"/>
  <c r="AV1075" i="3"/>
  <c r="AS1075" i="3"/>
  <c r="AP1075" i="3"/>
  <c r="AN1075" i="3"/>
  <c r="AK1075" i="3"/>
  <c r="AJ1075" i="3"/>
  <c r="AH1075" i="3"/>
  <c r="AG1075" i="3"/>
  <c r="AF1075" i="3"/>
  <c r="AE1075" i="3"/>
  <c r="AI1075" i="3" s="1"/>
  <c r="AC1075" i="3" a="1"/>
  <c r="AC1075" i="3" s="1"/>
  <c r="AB1075" i="3" a="1"/>
  <c r="AB1075" i="3" s="1"/>
  <c r="Z1075" i="3"/>
  <c r="Y1075" i="3"/>
  <c r="X1075" i="3"/>
  <c r="W1075" i="3"/>
  <c r="V1075" i="3"/>
  <c r="U1075" i="3"/>
  <c r="T1075" i="3"/>
  <c r="S1075" i="3"/>
  <c r="R1075" i="3"/>
  <c r="Q1075" i="3"/>
  <c r="O1075" i="3"/>
  <c r="N1075" i="3" a="1"/>
  <c r="N1075" i="3" s="1"/>
  <c r="M1075" i="3"/>
  <c r="L1075" i="3" s="1"/>
  <c r="K1075" i="3"/>
  <c r="BA1074" i="3"/>
  <c r="AY1074" i="3"/>
  <c r="AX1074" i="3"/>
  <c r="AW1074" i="3"/>
  <c r="AU1074" i="3"/>
  <c r="AT1074" i="3"/>
  <c r="AS1074" i="3"/>
  <c r="AQ1074" i="3"/>
  <c r="AP1074" i="3"/>
  <c r="AO1074" i="3"/>
  <c r="AM1074" i="3"/>
  <c r="AL1074" i="3"/>
  <c r="AI1074" i="3"/>
  <c r="AG1074" i="3"/>
  <c r="AE1074" i="3"/>
  <c r="AH1074" i="3" s="1"/>
  <c r="AC1074" i="3" a="1"/>
  <c r="AC1074" i="3" s="1"/>
  <c r="AB1074" i="3" a="1"/>
  <c r="AB1074" i="3" s="1"/>
  <c r="Z1074" i="3"/>
  <c r="Y1074" i="3"/>
  <c r="X1074" i="3"/>
  <c r="W1074" i="3"/>
  <c r="V1074" i="3"/>
  <c r="U1074" i="3"/>
  <c r="T1074" i="3"/>
  <c r="S1074" i="3"/>
  <c r="R1074" i="3"/>
  <c r="Q1074" i="3"/>
  <c r="O1074" i="3"/>
  <c r="N1074" i="3" a="1"/>
  <c r="N1074" i="3" s="1"/>
  <c r="M1074" i="3"/>
  <c r="L1074" i="3" s="1"/>
  <c r="K1074" i="3"/>
  <c r="AX1073" i="3"/>
  <c r="AV1073" i="3" s="1"/>
  <c r="AS1073" i="3"/>
  <c r="AR1073" i="3"/>
  <c r="AQ1073" i="3"/>
  <c r="AP1073" i="3"/>
  <c r="AO1073" i="3"/>
  <c r="AN1073" i="3"/>
  <c r="AM1073" i="3"/>
  <c r="AL1073" i="3"/>
  <c r="AE1073" i="3"/>
  <c r="AI1073" i="3" s="1"/>
  <c r="AC1073" i="3" a="1"/>
  <c r="AC1073" i="3" s="1"/>
  <c r="AB1073" i="3" a="1"/>
  <c r="AB1073" i="3" s="1"/>
  <c r="Z1073" i="3"/>
  <c r="Y1073" i="3"/>
  <c r="X1073" i="3"/>
  <c r="W1073" i="3"/>
  <c r="V1073" i="3"/>
  <c r="U1073" i="3"/>
  <c r="T1073" i="3"/>
  <c r="S1073" i="3"/>
  <c r="R1073" i="3"/>
  <c r="Q1073" i="3"/>
  <c r="O1073" i="3"/>
  <c r="N1073" i="3" a="1"/>
  <c r="N1073" i="3" s="1"/>
  <c r="M1073" i="3"/>
  <c r="L1073" i="3" s="1"/>
  <c r="K1073" i="3"/>
  <c r="BA1072" i="3"/>
  <c r="AZ1072" i="3"/>
  <c r="AY1072" i="3"/>
  <c r="AX1072" i="3"/>
  <c r="AW1072" i="3"/>
  <c r="AV1072" i="3"/>
  <c r="AU1072" i="3"/>
  <c r="AT1072" i="3"/>
  <c r="AS1072" i="3"/>
  <c r="AR1072" i="3" s="1"/>
  <c r="AN1072" i="3"/>
  <c r="AK1072" i="3"/>
  <c r="AI1072" i="3"/>
  <c r="AF1072" i="3"/>
  <c r="AE1072" i="3"/>
  <c r="AH1072" i="3" s="1"/>
  <c r="AC1072" i="3" a="1"/>
  <c r="AC1072" i="3" s="1"/>
  <c r="AB1072" i="3" a="1"/>
  <c r="AB1072" i="3" s="1"/>
  <c r="Z1072" i="3"/>
  <c r="Y1072" i="3"/>
  <c r="X1072" i="3"/>
  <c r="W1072" i="3"/>
  <c r="V1072" i="3"/>
  <c r="U1072" i="3"/>
  <c r="T1072" i="3"/>
  <c r="S1072" i="3"/>
  <c r="R1072" i="3"/>
  <c r="Q1072" i="3"/>
  <c r="O1072" i="3"/>
  <c r="N1072" i="3"/>
  <c r="N1072" i="3" a="1"/>
  <c r="M1072" i="3"/>
  <c r="L1072" i="3" s="1"/>
  <c r="K1072" i="3"/>
  <c r="BA1071" i="3"/>
  <c r="AX1071" i="3"/>
  <c r="AV1071" i="3"/>
  <c r="AS1071" i="3"/>
  <c r="AP1071" i="3"/>
  <c r="AN1071" i="3"/>
  <c r="AK1071" i="3"/>
  <c r="AJ1071" i="3"/>
  <c r="AH1071" i="3"/>
  <c r="AG1071" i="3"/>
  <c r="AF1071" i="3"/>
  <c r="AE1071" i="3"/>
  <c r="AI1071" i="3" s="1"/>
  <c r="AC1071" i="3" a="1"/>
  <c r="AC1071" i="3" s="1"/>
  <c r="AB1071" i="3" a="1"/>
  <c r="AB1071" i="3" s="1"/>
  <c r="Z1071" i="3"/>
  <c r="Y1071" i="3"/>
  <c r="X1071" i="3"/>
  <c r="W1071" i="3"/>
  <c r="V1071" i="3"/>
  <c r="U1071" i="3"/>
  <c r="T1071" i="3"/>
  <c r="S1071" i="3"/>
  <c r="R1071" i="3"/>
  <c r="Q1071" i="3"/>
  <c r="O1071" i="3"/>
  <c r="N1071" i="3" a="1"/>
  <c r="N1071" i="3" s="1"/>
  <c r="M1071" i="3"/>
  <c r="L1071" i="3" s="1"/>
  <c r="K1071" i="3"/>
  <c r="BA1070" i="3"/>
  <c r="AY1070" i="3"/>
  <c r="AX1070" i="3"/>
  <c r="AW1070" i="3"/>
  <c r="AU1070" i="3"/>
  <c r="AT1070" i="3"/>
  <c r="AS1070" i="3"/>
  <c r="AQ1070" i="3"/>
  <c r="AP1070" i="3"/>
  <c r="AO1070" i="3"/>
  <c r="AM1070" i="3"/>
  <c r="AL1070" i="3"/>
  <c r="AI1070" i="3"/>
  <c r="AG1070" i="3"/>
  <c r="AE1070" i="3"/>
  <c r="AH1070" i="3" s="1"/>
  <c r="AC1070" i="3" a="1"/>
  <c r="AC1070" i="3" s="1"/>
  <c r="AB1070" i="3" a="1"/>
  <c r="AB1070" i="3" s="1"/>
  <c r="Z1070" i="3"/>
  <c r="Y1070" i="3"/>
  <c r="X1070" i="3"/>
  <c r="W1070" i="3"/>
  <c r="V1070" i="3"/>
  <c r="U1070" i="3"/>
  <c r="T1070" i="3"/>
  <c r="S1070" i="3"/>
  <c r="R1070" i="3"/>
  <c r="Q1070" i="3"/>
  <c r="O1070" i="3"/>
  <c r="N1070" i="3" a="1"/>
  <c r="N1070" i="3" s="1"/>
  <c r="M1070" i="3"/>
  <c r="L1070" i="3" s="1"/>
  <c r="K1070" i="3"/>
  <c r="AX1069" i="3"/>
  <c r="AV1069" i="3" s="1"/>
  <c r="AS1069" i="3"/>
  <c r="AR1069" i="3"/>
  <c r="AQ1069" i="3"/>
  <c r="AP1069" i="3"/>
  <c r="AO1069" i="3"/>
  <c r="AN1069" i="3"/>
  <c r="AM1069" i="3"/>
  <c r="AL1069" i="3"/>
  <c r="AE1069" i="3"/>
  <c r="AI1069" i="3" s="1"/>
  <c r="AC1069" i="3" a="1"/>
  <c r="AC1069" i="3" s="1"/>
  <c r="AB1069" i="3" a="1"/>
  <c r="AB1069" i="3" s="1"/>
  <c r="Z1069" i="3"/>
  <c r="Y1069" i="3"/>
  <c r="X1069" i="3"/>
  <c r="W1069" i="3"/>
  <c r="V1069" i="3"/>
  <c r="U1069" i="3"/>
  <c r="T1069" i="3"/>
  <c r="S1069" i="3"/>
  <c r="R1069" i="3"/>
  <c r="Q1069" i="3"/>
  <c r="O1069" i="3"/>
  <c r="N1069" i="3" a="1"/>
  <c r="N1069" i="3" s="1"/>
  <c r="M1069" i="3"/>
  <c r="L1069" i="3" s="1"/>
  <c r="K1069" i="3"/>
  <c r="BA1068" i="3"/>
  <c r="AZ1068" i="3"/>
  <c r="AY1068" i="3"/>
  <c r="AX1068" i="3"/>
  <c r="AW1068" i="3"/>
  <c r="AV1068" i="3"/>
  <c r="AU1068" i="3"/>
  <c r="AT1068" i="3"/>
  <c r="AS1068" i="3"/>
  <c r="AR1068" i="3" s="1"/>
  <c r="AN1068" i="3"/>
  <c r="AK1068" i="3"/>
  <c r="AI1068" i="3"/>
  <c r="AF1068" i="3"/>
  <c r="AE1068" i="3"/>
  <c r="AH1068" i="3" s="1"/>
  <c r="AC1068" i="3" a="1"/>
  <c r="AC1068" i="3" s="1"/>
  <c r="AB1068" i="3" a="1"/>
  <c r="AB1068" i="3" s="1"/>
  <c r="Z1068" i="3"/>
  <c r="Y1068" i="3"/>
  <c r="X1068" i="3"/>
  <c r="W1068" i="3"/>
  <c r="V1068" i="3"/>
  <c r="U1068" i="3"/>
  <c r="T1068" i="3"/>
  <c r="S1068" i="3"/>
  <c r="R1068" i="3"/>
  <c r="Q1068" i="3"/>
  <c r="O1068" i="3"/>
  <c r="N1068" i="3" a="1"/>
  <c r="N1068" i="3" s="1"/>
  <c r="M1068" i="3"/>
  <c r="L1068" i="3" s="1"/>
  <c r="K1068" i="3"/>
  <c r="BA1067" i="3"/>
  <c r="AX1067" i="3"/>
  <c r="AV1067" i="3"/>
  <c r="AS1067" i="3"/>
  <c r="AP1067" i="3"/>
  <c r="AN1067" i="3"/>
  <c r="AK1067" i="3"/>
  <c r="AJ1067" i="3"/>
  <c r="AH1067" i="3"/>
  <c r="AG1067" i="3"/>
  <c r="AF1067" i="3"/>
  <c r="AE1067" i="3"/>
  <c r="AI1067" i="3" s="1"/>
  <c r="AC1067" i="3" a="1"/>
  <c r="AC1067" i="3" s="1"/>
  <c r="AB1067" i="3" a="1"/>
  <c r="AB1067" i="3" s="1"/>
  <c r="Z1067" i="3"/>
  <c r="Y1067" i="3"/>
  <c r="X1067" i="3"/>
  <c r="W1067" i="3"/>
  <c r="V1067" i="3"/>
  <c r="U1067" i="3"/>
  <c r="T1067" i="3"/>
  <c r="S1067" i="3"/>
  <c r="R1067" i="3"/>
  <c r="Q1067" i="3"/>
  <c r="O1067" i="3"/>
  <c r="N1067" i="3" a="1"/>
  <c r="N1067" i="3" s="1"/>
  <c r="M1067" i="3"/>
  <c r="L1067" i="3" s="1"/>
  <c r="K1067" i="3"/>
  <c r="BA1066" i="3"/>
  <c r="AY1066" i="3"/>
  <c r="AX1066" i="3"/>
  <c r="AW1066" i="3"/>
  <c r="AU1066" i="3"/>
  <c r="AT1066" i="3"/>
  <c r="AS1066" i="3"/>
  <c r="AQ1066" i="3"/>
  <c r="AP1066" i="3"/>
  <c r="AO1066" i="3"/>
  <c r="AM1066" i="3"/>
  <c r="AL1066" i="3"/>
  <c r="AI1066" i="3"/>
  <c r="AG1066" i="3"/>
  <c r="AE1066" i="3"/>
  <c r="AH1066" i="3" s="1"/>
  <c r="AC1066" i="3" a="1"/>
  <c r="AC1066" i="3" s="1"/>
  <c r="AB1066" i="3" a="1"/>
  <c r="AB1066" i="3" s="1"/>
  <c r="Z1066" i="3"/>
  <c r="Y1066" i="3"/>
  <c r="X1066" i="3"/>
  <c r="W1066" i="3"/>
  <c r="V1066" i="3"/>
  <c r="U1066" i="3"/>
  <c r="T1066" i="3"/>
  <c r="S1066" i="3"/>
  <c r="R1066" i="3"/>
  <c r="Q1066" i="3"/>
  <c r="O1066" i="3"/>
  <c r="N1066" i="3"/>
  <c r="N1066" i="3" a="1"/>
  <c r="M1066" i="3"/>
  <c r="L1066" i="3" s="1"/>
  <c r="K1066" i="3"/>
  <c r="AX1065" i="3"/>
  <c r="AV1065" i="3" s="1"/>
  <c r="AS1065" i="3"/>
  <c r="AR1065" i="3"/>
  <c r="AQ1065" i="3"/>
  <c r="AP1065" i="3"/>
  <c r="AO1065" i="3"/>
  <c r="AN1065" i="3"/>
  <c r="AM1065" i="3"/>
  <c r="AL1065" i="3"/>
  <c r="AE1065" i="3"/>
  <c r="AI1065" i="3" s="1"/>
  <c r="AC1065" i="3" a="1"/>
  <c r="AC1065" i="3" s="1"/>
  <c r="AB1065" i="3" a="1"/>
  <c r="AB1065" i="3" s="1"/>
  <c r="Z1065" i="3"/>
  <c r="Y1065" i="3"/>
  <c r="X1065" i="3"/>
  <c r="W1065" i="3"/>
  <c r="V1065" i="3"/>
  <c r="U1065" i="3"/>
  <c r="T1065" i="3"/>
  <c r="S1065" i="3"/>
  <c r="R1065" i="3"/>
  <c r="Q1065" i="3"/>
  <c r="O1065" i="3"/>
  <c r="N1065" i="3" a="1"/>
  <c r="N1065" i="3" s="1"/>
  <c r="M1065" i="3"/>
  <c r="L1065" i="3" s="1"/>
  <c r="K1065" i="3"/>
  <c r="BA1064" i="3"/>
  <c r="AZ1064" i="3"/>
  <c r="AY1064" i="3"/>
  <c r="AX1064" i="3"/>
  <c r="AW1064" i="3"/>
  <c r="AV1064" i="3"/>
  <c r="AU1064" i="3"/>
  <c r="AT1064" i="3"/>
  <c r="AS1064" i="3"/>
  <c r="AR1064" i="3" s="1"/>
  <c r="AN1064" i="3"/>
  <c r="AK1064" i="3"/>
  <c r="AI1064" i="3"/>
  <c r="AF1064" i="3"/>
  <c r="AE1064" i="3"/>
  <c r="AH1064" i="3" s="1"/>
  <c r="AC1064" i="3" a="1"/>
  <c r="AC1064" i="3" s="1"/>
  <c r="AB1064" i="3" a="1"/>
  <c r="AB1064" i="3" s="1"/>
  <c r="Z1064" i="3"/>
  <c r="Y1064" i="3"/>
  <c r="X1064" i="3"/>
  <c r="W1064" i="3"/>
  <c r="V1064" i="3"/>
  <c r="U1064" i="3"/>
  <c r="T1064" i="3"/>
  <c r="S1064" i="3"/>
  <c r="R1064" i="3"/>
  <c r="Q1064" i="3"/>
  <c r="O1064" i="3"/>
  <c r="N1064" i="3" a="1"/>
  <c r="N1064" i="3" s="1"/>
  <c r="M1064" i="3"/>
  <c r="L1064" i="3" s="1"/>
  <c r="K1064" i="3"/>
  <c r="BA1063" i="3"/>
  <c r="AX1063" i="3"/>
  <c r="AV1063" i="3"/>
  <c r="AS1063" i="3"/>
  <c r="AP1063" i="3"/>
  <c r="AN1063" i="3"/>
  <c r="AK1063" i="3"/>
  <c r="AJ1063" i="3"/>
  <c r="AH1063" i="3"/>
  <c r="AG1063" i="3"/>
  <c r="AF1063" i="3"/>
  <c r="AE1063" i="3"/>
  <c r="AI1063" i="3" s="1"/>
  <c r="AC1063" i="3" a="1"/>
  <c r="AC1063" i="3" s="1"/>
  <c r="AB1063" i="3" a="1"/>
  <c r="AB1063" i="3" s="1"/>
  <c r="Z1063" i="3"/>
  <c r="Y1063" i="3"/>
  <c r="X1063" i="3"/>
  <c r="W1063" i="3"/>
  <c r="V1063" i="3"/>
  <c r="U1063" i="3"/>
  <c r="T1063" i="3"/>
  <c r="S1063" i="3"/>
  <c r="R1063" i="3"/>
  <c r="Q1063" i="3"/>
  <c r="O1063" i="3"/>
  <c r="N1063" i="3" a="1"/>
  <c r="N1063" i="3" s="1"/>
  <c r="M1063" i="3"/>
  <c r="L1063" i="3" s="1"/>
  <c r="K1063" i="3"/>
  <c r="AY1062" i="3"/>
  <c r="AX1062" i="3"/>
  <c r="AW1062" i="3"/>
  <c r="AT1062" i="3"/>
  <c r="AS1062" i="3"/>
  <c r="AQ1062" i="3"/>
  <c r="AO1062" i="3"/>
  <c r="AM1062" i="3"/>
  <c r="AL1062" i="3"/>
  <c r="AI1062" i="3"/>
  <c r="AG1062" i="3"/>
  <c r="AE1062" i="3"/>
  <c r="AH1062" i="3" s="1"/>
  <c r="AC1062" i="3" a="1"/>
  <c r="AC1062" i="3" s="1"/>
  <c r="AB1062" i="3" a="1"/>
  <c r="AB1062" i="3" s="1"/>
  <c r="Z1062" i="3"/>
  <c r="Y1062" i="3"/>
  <c r="X1062" i="3"/>
  <c r="W1062" i="3"/>
  <c r="V1062" i="3"/>
  <c r="U1062" i="3"/>
  <c r="T1062" i="3"/>
  <c r="S1062" i="3"/>
  <c r="R1062" i="3"/>
  <c r="Q1062" i="3"/>
  <c r="O1062" i="3"/>
  <c r="N1062" i="3"/>
  <c r="N1062" i="3" a="1"/>
  <c r="M1062" i="3"/>
  <c r="L1062" i="3" s="1"/>
  <c r="K1062" i="3"/>
  <c r="AX1061" i="3"/>
  <c r="AV1061" i="3" s="1"/>
  <c r="AS1061" i="3"/>
  <c r="AR1061" i="3"/>
  <c r="AQ1061" i="3"/>
  <c r="AP1061" i="3"/>
  <c r="AO1061" i="3"/>
  <c r="AN1061" i="3"/>
  <c r="AM1061" i="3"/>
  <c r="AL1061" i="3"/>
  <c r="AE1061" i="3"/>
  <c r="AI1061" i="3" s="1"/>
  <c r="AC1061" i="3" a="1"/>
  <c r="AC1061" i="3" s="1"/>
  <c r="AB1061" i="3" a="1"/>
  <c r="AB1061" i="3" s="1"/>
  <c r="Z1061" i="3"/>
  <c r="Y1061" i="3"/>
  <c r="X1061" i="3"/>
  <c r="W1061" i="3"/>
  <c r="V1061" i="3"/>
  <c r="U1061" i="3"/>
  <c r="T1061" i="3"/>
  <c r="S1061" i="3"/>
  <c r="R1061" i="3"/>
  <c r="Q1061" i="3"/>
  <c r="O1061" i="3"/>
  <c r="N1061" i="3" a="1"/>
  <c r="N1061" i="3" s="1"/>
  <c r="M1061" i="3"/>
  <c r="L1061" i="3" s="1"/>
  <c r="K1061" i="3"/>
  <c r="BA1060" i="3"/>
  <c r="AZ1060" i="3"/>
  <c r="AY1060" i="3"/>
  <c r="AX1060" i="3"/>
  <c r="AW1060" i="3"/>
  <c r="AV1060" i="3"/>
  <c r="AU1060" i="3"/>
  <c r="AT1060" i="3"/>
  <c r="AS1060" i="3"/>
  <c r="AR1060" i="3" s="1"/>
  <c r="AN1060" i="3"/>
  <c r="AK1060" i="3"/>
  <c r="AI1060" i="3"/>
  <c r="AF1060" i="3"/>
  <c r="AE1060" i="3"/>
  <c r="AH1060" i="3" s="1"/>
  <c r="AC1060" i="3" a="1"/>
  <c r="AC1060" i="3" s="1"/>
  <c r="AB1060" i="3" a="1"/>
  <c r="AB1060" i="3" s="1"/>
  <c r="Z1060" i="3"/>
  <c r="Y1060" i="3"/>
  <c r="X1060" i="3"/>
  <c r="W1060" i="3"/>
  <c r="V1060" i="3"/>
  <c r="U1060" i="3"/>
  <c r="T1060" i="3"/>
  <c r="S1060" i="3"/>
  <c r="R1060" i="3"/>
  <c r="Q1060" i="3"/>
  <c r="O1060" i="3"/>
  <c r="N1060" i="3" a="1"/>
  <c r="N1060" i="3" s="1"/>
  <c r="M1060" i="3"/>
  <c r="L1060" i="3" s="1"/>
  <c r="K1060" i="3"/>
  <c r="BA1059" i="3"/>
  <c r="AX1059" i="3"/>
  <c r="AV1059" i="3"/>
  <c r="AS1059" i="3"/>
  <c r="AP1059" i="3"/>
  <c r="AN1059" i="3"/>
  <c r="AK1059" i="3"/>
  <c r="AJ1059" i="3"/>
  <c r="AH1059" i="3"/>
  <c r="AG1059" i="3"/>
  <c r="AF1059" i="3"/>
  <c r="AE1059" i="3"/>
  <c r="AI1059" i="3" s="1"/>
  <c r="AC1059" i="3" a="1"/>
  <c r="AC1059" i="3" s="1"/>
  <c r="AB1059" i="3" a="1"/>
  <c r="AB1059" i="3" s="1"/>
  <c r="Z1059" i="3"/>
  <c r="Y1059" i="3"/>
  <c r="X1059" i="3"/>
  <c r="W1059" i="3"/>
  <c r="V1059" i="3"/>
  <c r="U1059" i="3"/>
  <c r="T1059" i="3"/>
  <c r="S1059" i="3"/>
  <c r="R1059" i="3"/>
  <c r="Q1059" i="3"/>
  <c r="O1059" i="3"/>
  <c r="N1059" i="3"/>
  <c r="N1059" i="3" a="1"/>
  <c r="M1059" i="3"/>
  <c r="L1059" i="3" s="1"/>
  <c r="K1059" i="3"/>
  <c r="AY1058" i="3"/>
  <c r="AX1058" i="3"/>
  <c r="AW1058" i="3"/>
  <c r="AT1058" i="3"/>
  <c r="AS1058" i="3"/>
  <c r="AQ1058" i="3"/>
  <c r="AO1058" i="3"/>
  <c r="AM1058" i="3"/>
  <c r="AL1058" i="3"/>
  <c r="AI1058" i="3"/>
  <c r="AH1058" i="3"/>
  <c r="AG1058" i="3"/>
  <c r="AE1058" i="3"/>
  <c r="AC1058" i="3" a="1"/>
  <c r="AC1058" i="3" s="1"/>
  <c r="AB1058" i="3" a="1"/>
  <c r="AB1058" i="3" s="1"/>
  <c r="Z1058" i="3"/>
  <c r="Y1058" i="3"/>
  <c r="X1058" i="3"/>
  <c r="W1058" i="3"/>
  <c r="V1058" i="3"/>
  <c r="U1058" i="3"/>
  <c r="T1058" i="3"/>
  <c r="S1058" i="3"/>
  <c r="R1058" i="3"/>
  <c r="Q1058" i="3"/>
  <c r="O1058" i="3"/>
  <c r="N1058" i="3"/>
  <c r="N1058" i="3" a="1"/>
  <c r="M1058" i="3"/>
  <c r="L1058" i="3" s="1"/>
  <c r="K1058" i="3"/>
  <c r="AX1057" i="3"/>
  <c r="AV1057" i="3" s="1"/>
  <c r="AS1057" i="3"/>
  <c r="AR1057" i="3"/>
  <c r="AQ1057" i="3"/>
  <c r="AP1057" i="3"/>
  <c r="AO1057" i="3"/>
  <c r="AN1057" i="3"/>
  <c r="AM1057" i="3"/>
  <c r="AL1057" i="3"/>
  <c r="AE1057" i="3"/>
  <c r="AI1057" i="3" s="1"/>
  <c r="AC1057" i="3" a="1"/>
  <c r="AC1057" i="3" s="1"/>
  <c r="AB1057" i="3" a="1"/>
  <c r="AB1057" i="3" s="1"/>
  <c r="Z1057" i="3"/>
  <c r="Y1057" i="3"/>
  <c r="X1057" i="3"/>
  <c r="W1057" i="3"/>
  <c r="V1057" i="3"/>
  <c r="U1057" i="3"/>
  <c r="T1057" i="3"/>
  <c r="S1057" i="3"/>
  <c r="R1057" i="3"/>
  <c r="Q1057" i="3"/>
  <c r="O1057" i="3"/>
  <c r="N1057" i="3" a="1"/>
  <c r="N1057" i="3" s="1"/>
  <c r="M1057" i="3"/>
  <c r="L1057" i="3" s="1"/>
  <c r="K1057" i="3"/>
  <c r="BA1056" i="3"/>
  <c r="AZ1056" i="3"/>
  <c r="AY1056" i="3"/>
  <c r="AX1056" i="3"/>
  <c r="AW1056" i="3"/>
  <c r="AV1056" i="3"/>
  <c r="AU1056" i="3"/>
  <c r="AT1056" i="3"/>
  <c r="AS1056" i="3"/>
  <c r="AR1056" i="3" s="1"/>
  <c r="AN1056" i="3"/>
  <c r="AK1056" i="3"/>
  <c r="AI1056" i="3"/>
  <c r="AG1056" i="3"/>
  <c r="AF1056" i="3"/>
  <c r="AE1056" i="3"/>
  <c r="AH1056" i="3" s="1"/>
  <c r="AC1056" i="3" a="1"/>
  <c r="AC1056" i="3" s="1"/>
  <c r="AB1056" i="3" a="1"/>
  <c r="AB1056" i="3" s="1"/>
  <c r="Z1056" i="3"/>
  <c r="Y1056" i="3"/>
  <c r="X1056" i="3"/>
  <c r="W1056" i="3"/>
  <c r="V1056" i="3"/>
  <c r="U1056" i="3"/>
  <c r="T1056" i="3"/>
  <c r="S1056" i="3"/>
  <c r="R1056" i="3"/>
  <c r="Q1056" i="3"/>
  <c r="O1056" i="3"/>
  <c r="N1056" i="3" a="1"/>
  <c r="N1056" i="3" s="1"/>
  <c r="M1056" i="3"/>
  <c r="L1056" i="3" s="1"/>
  <c r="K1056" i="3"/>
  <c r="BA1055" i="3"/>
  <c r="AX1055" i="3"/>
  <c r="AV1055" i="3"/>
  <c r="AS1055" i="3"/>
  <c r="AP1055" i="3"/>
  <c r="AN1055" i="3"/>
  <c r="AK1055" i="3"/>
  <c r="AJ1055" i="3"/>
  <c r="AH1055" i="3"/>
  <c r="AG1055" i="3"/>
  <c r="AF1055" i="3"/>
  <c r="AE1055" i="3"/>
  <c r="AI1055" i="3" s="1"/>
  <c r="AC1055" i="3" a="1"/>
  <c r="AC1055" i="3" s="1"/>
  <c r="AB1055" i="3" a="1"/>
  <c r="AB1055" i="3" s="1"/>
  <c r="Z1055" i="3"/>
  <c r="Y1055" i="3"/>
  <c r="X1055" i="3"/>
  <c r="W1055" i="3"/>
  <c r="V1055" i="3"/>
  <c r="U1055" i="3"/>
  <c r="T1055" i="3"/>
  <c r="S1055" i="3"/>
  <c r="R1055" i="3"/>
  <c r="Q1055" i="3"/>
  <c r="O1055" i="3"/>
  <c r="N1055" i="3" a="1"/>
  <c r="N1055" i="3" s="1"/>
  <c r="M1055" i="3"/>
  <c r="L1055" i="3" s="1"/>
  <c r="K1055" i="3"/>
  <c r="AY1054" i="3"/>
  <c r="AX1054" i="3"/>
  <c r="AW1054" i="3"/>
  <c r="AT1054" i="3"/>
  <c r="AS1054" i="3"/>
  <c r="AQ1054" i="3"/>
  <c r="AO1054" i="3"/>
  <c r="AM1054" i="3"/>
  <c r="AL1054" i="3"/>
  <c r="AI1054" i="3"/>
  <c r="AH1054" i="3"/>
  <c r="AG1054" i="3"/>
  <c r="AE1054" i="3"/>
  <c r="AC1054" i="3" a="1"/>
  <c r="AC1054" i="3" s="1"/>
  <c r="AB1054" i="3" a="1"/>
  <c r="AB1054" i="3" s="1"/>
  <c r="Z1054" i="3"/>
  <c r="Y1054" i="3"/>
  <c r="X1054" i="3"/>
  <c r="W1054" i="3"/>
  <c r="V1054" i="3"/>
  <c r="U1054" i="3"/>
  <c r="T1054" i="3"/>
  <c r="S1054" i="3"/>
  <c r="R1054" i="3"/>
  <c r="Q1054" i="3"/>
  <c r="O1054" i="3"/>
  <c r="N1054" i="3" a="1"/>
  <c r="N1054" i="3" s="1"/>
  <c r="M1054" i="3"/>
  <c r="L1054" i="3" s="1"/>
  <c r="K1054" i="3"/>
  <c r="AX1053" i="3"/>
  <c r="AV1053" i="3" s="1"/>
  <c r="AS1053" i="3"/>
  <c r="AR1053" i="3"/>
  <c r="AQ1053" i="3"/>
  <c r="AP1053" i="3"/>
  <c r="AO1053" i="3"/>
  <c r="AN1053" i="3"/>
  <c r="AM1053" i="3"/>
  <c r="AL1053" i="3"/>
  <c r="AE1053" i="3"/>
  <c r="AI1053" i="3" s="1"/>
  <c r="AC1053" i="3" a="1"/>
  <c r="AC1053" i="3" s="1"/>
  <c r="AB1053" i="3" a="1"/>
  <c r="AB1053" i="3" s="1"/>
  <c r="Z1053" i="3"/>
  <c r="Y1053" i="3"/>
  <c r="X1053" i="3"/>
  <c r="W1053" i="3"/>
  <c r="V1053" i="3"/>
  <c r="U1053" i="3"/>
  <c r="T1053" i="3"/>
  <c r="S1053" i="3"/>
  <c r="R1053" i="3"/>
  <c r="Q1053" i="3"/>
  <c r="O1053" i="3"/>
  <c r="N1053" i="3" a="1"/>
  <c r="N1053" i="3" s="1"/>
  <c r="M1053" i="3"/>
  <c r="L1053" i="3" s="1"/>
  <c r="K1053" i="3"/>
  <c r="BA1052" i="3"/>
  <c r="AZ1052" i="3"/>
  <c r="AY1052" i="3"/>
  <c r="AX1052" i="3"/>
  <c r="AW1052" i="3"/>
  <c r="AV1052" i="3"/>
  <c r="AU1052" i="3"/>
  <c r="AT1052" i="3"/>
  <c r="AS1052" i="3"/>
  <c r="AR1052" i="3" s="1"/>
  <c r="AN1052" i="3"/>
  <c r="AK1052" i="3"/>
  <c r="AI1052" i="3"/>
  <c r="AG1052" i="3"/>
  <c r="AF1052" i="3"/>
  <c r="AE1052" i="3"/>
  <c r="AH1052" i="3" s="1"/>
  <c r="AC1052" i="3" a="1"/>
  <c r="AC1052" i="3" s="1"/>
  <c r="AB1052" i="3" a="1"/>
  <c r="AB1052" i="3" s="1"/>
  <c r="Z1052" i="3"/>
  <c r="Y1052" i="3"/>
  <c r="X1052" i="3"/>
  <c r="W1052" i="3"/>
  <c r="V1052" i="3"/>
  <c r="U1052" i="3"/>
  <c r="T1052" i="3"/>
  <c r="S1052" i="3"/>
  <c r="R1052" i="3"/>
  <c r="Q1052" i="3"/>
  <c r="O1052" i="3"/>
  <c r="N1052" i="3"/>
  <c r="N1052" i="3" a="1"/>
  <c r="M1052" i="3"/>
  <c r="L1052" i="3" s="1"/>
  <c r="K1052" i="3"/>
  <c r="BA1051" i="3"/>
  <c r="AX1051" i="3"/>
  <c r="AV1051" i="3"/>
  <c r="AS1051" i="3"/>
  <c r="AP1051" i="3"/>
  <c r="AN1051" i="3"/>
  <c r="AK1051" i="3"/>
  <c r="AJ1051" i="3"/>
  <c r="AH1051" i="3"/>
  <c r="AG1051" i="3"/>
  <c r="AF1051" i="3"/>
  <c r="AE1051" i="3"/>
  <c r="AI1051" i="3" s="1"/>
  <c r="AC1051" i="3" a="1"/>
  <c r="AC1051" i="3" s="1"/>
  <c r="AB1051" i="3" a="1"/>
  <c r="AB1051" i="3" s="1"/>
  <c r="Z1051" i="3"/>
  <c r="Y1051" i="3"/>
  <c r="X1051" i="3"/>
  <c r="W1051" i="3"/>
  <c r="V1051" i="3"/>
  <c r="U1051" i="3"/>
  <c r="T1051" i="3"/>
  <c r="S1051" i="3"/>
  <c r="R1051" i="3"/>
  <c r="Q1051" i="3"/>
  <c r="O1051" i="3"/>
  <c r="N1051" i="3"/>
  <c r="N1051" i="3" a="1"/>
  <c r="M1051" i="3"/>
  <c r="L1051" i="3" s="1"/>
  <c r="K1051" i="3"/>
  <c r="AY1050" i="3"/>
  <c r="AX1050" i="3"/>
  <c r="AW1050" i="3"/>
  <c r="AT1050" i="3"/>
  <c r="AS1050" i="3"/>
  <c r="AQ1050" i="3"/>
  <c r="AO1050" i="3"/>
  <c r="AM1050" i="3"/>
  <c r="AL1050" i="3"/>
  <c r="AI1050" i="3"/>
  <c r="AH1050" i="3"/>
  <c r="AG1050" i="3"/>
  <c r="AE1050" i="3"/>
  <c r="AC1050" i="3" a="1"/>
  <c r="AC1050" i="3" s="1"/>
  <c r="AB1050" i="3" a="1"/>
  <c r="AB1050" i="3" s="1"/>
  <c r="Z1050" i="3"/>
  <c r="Y1050" i="3"/>
  <c r="X1050" i="3"/>
  <c r="W1050" i="3"/>
  <c r="V1050" i="3"/>
  <c r="U1050" i="3"/>
  <c r="T1050" i="3"/>
  <c r="S1050" i="3"/>
  <c r="R1050" i="3"/>
  <c r="Q1050" i="3"/>
  <c r="O1050" i="3"/>
  <c r="N1050" i="3"/>
  <c r="N1050" i="3" a="1"/>
  <c r="M1050" i="3"/>
  <c r="L1050" i="3" s="1"/>
  <c r="K1050" i="3"/>
  <c r="AX1049" i="3"/>
  <c r="AV1049" i="3" s="1"/>
  <c r="AS1049" i="3"/>
  <c r="AR1049" i="3"/>
  <c r="AQ1049" i="3"/>
  <c r="AP1049" i="3"/>
  <c r="AO1049" i="3"/>
  <c r="AN1049" i="3"/>
  <c r="AM1049" i="3"/>
  <c r="AL1049" i="3"/>
  <c r="AE1049" i="3"/>
  <c r="AI1049" i="3" s="1"/>
  <c r="AC1049" i="3" a="1"/>
  <c r="AC1049" i="3" s="1"/>
  <c r="AB1049" i="3" a="1"/>
  <c r="AB1049" i="3" s="1"/>
  <c r="Z1049" i="3"/>
  <c r="Y1049" i="3"/>
  <c r="X1049" i="3"/>
  <c r="W1049" i="3"/>
  <c r="V1049" i="3"/>
  <c r="U1049" i="3"/>
  <c r="T1049" i="3"/>
  <c r="S1049" i="3"/>
  <c r="R1049" i="3"/>
  <c r="Q1049" i="3"/>
  <c r="O1049" i="3"/>
  <c r="N1049" i="3" a="1"/>
  <c r="N1049" i="3" s="1"/>
  <c r="M1049" i="3"/>
  <c r="L1049" i="3" s="1"/>
  <c r="K1049" i="3"/>
  <c r="BA1048" i="3"/>
  <c r="AZ1048" i="3"/>
  <c r="AY1048" i="3"/>
  <c r="AX1048" i="3"/>
  <c r="AW1048" i="3"/>
  <c r="AV1048" i="3"/>
  <c r="AU1048" i="3"/>
  <c r="AT1048" i="3"/>
  <c r="AS1048" i="3"/>
  <c r="AR1048" i="3" s="1"/>
  <c r="AN1048" i="3"/>
  <c r="AK1048" i="3"/>
  <c r="AI1048" i="3"/>
  <c r="AG1048" i="3"/>
  <c r="AF1048" i="3"/>
  <c r="AE1048" i="3"/>
  <c r="AH1048" i="3" s="1"/>
  <c r="AC1048" i="3" a="1"/>
  <c r="AC1048" i="3" s="1"/>
  <c r="AB1048" i="3" a="1"/>
  <c r="AB1048" i="3" s="1"/>
  <c r="Z1048" i="3"/>
  <c r="Y1048" i="3"/>
  <c r="X1048" i="3"/>
  <c r="W1048" i="3"/>
  <c r="V1048" i="3"/>
  <c r="U1048" i="3"/>
  <c r="T1048" i="3"/>
  <c r="S1048" i="3"/>
  <c r="R1048" i="3"/>
  <c r="Q1048" i="3"/>
  <c r="O1048" i="3"/>
  <c r="N1048" i="3" a="1"/>
  <c r="N1048" i="3" s="1"/>
  <c r="M1048" i="3"/>
  <c r="L1048" i="3" s="1"/>
  <c r="K1048" i="3"/>
  <c r="BA1047" i="3"/>
  <c r="AX1047" i="3"/>
  <c r="AV1047" i="3"/>
  <c r="AS1047" i="3"/>
  <c r="AP1047" i="3"/>
  <c r="AN1047" i="3"/>
  <c r="AK1047" i="3"/>
  <c r="AJ1047" i="3"/>
  <c r="AH1047" i="3"/>
  <c r="AG1047" i="3"/>
  <c r="AF1047" i="3"/>
  <c r="AE1047" i="3"/>
  <c r="AI1047" i="3" s="1"/>
  <c r="AC1047" i="3" a="1"/>
  <c r="AC1047" i="3" s="1"/>
  <c r="AB1047" i="3" a="1"/>
  <c r="AB1047" i="3" s="1"/>
  <c r="Z1047" i="3"/>
  <c r="Y1047" i="3"/>
  <c r="X1047" i="3"/>
  <c r="W1047" i="3"/>
  <c r="V1047" i="3"/>
  <c r="U1047" i="3"/>
  <c r="T1047" i="3"/>
  <c r="S1047" i="3"/>
  <c r="R1047" i="3"/>
  <c r="Q1047" i="3"/>
  <c r="O1047" i="3"/>
  <c r="N1047" i="3"/>
  <c r="N1047" i="3" a="1"/>
  <c r="M1047" i="3"/>
  <c r="L1047" i="3" s="1"/>
  <c r="K1047" i="3"/>
  <c r="AY1046" i="3"/>
  <c r="AX1046" i="3"/>
  <c r="AW1046" i="3"/>
  <c r="AT1046" i="3"/>
  <c r="AS1046" i="3"/>
  <c r="AQ1046" i="3"/>
  <c r="AO1046" i="3"/>
  <c r="AM1046" i="3"/>
  <c r="AL1046" i="3"/>
  <c r="AI1046" i="3"/>
  <c r="AH1046" i="3"/>
  <c r="AG1046" i="3"/>
  <c r="AE1046" i="3"/>
  <c r="AC1046" i="3" a="1"/>
  <c r="AC1046" i="3" s="1"/>
  <c r="AB1046" i="3" a="1"/>
  <c r="AB1046" i="3" s="1"/>
  <c r="Z1046" i="3"/>
  <c r="Y1046" i="3"/>
  <c r="X1046" i="3"/>
  <c r="W1046" i="3"/>
  <c r="V1046" i="3"/>
  <c r="U1046" i="3"/>
  <c r="T1046" i="3"/>
  <c r="S1046" i="3"/>
  <c r="R1046" i="3"/>
  <c r="Q1046" i="3"/>
  <c r="O1046" i="3"/>
  <c r="N1046" i="3" a="1"/>
  <c r="N1046" i="3" s="1"/>
  <c r="M1046" i="3"/>
  <c r="L1046" i="3" s="1"/>
  <c r="K1046" i="3"/>
  <c r="AX1045" i="3"/>
  <c r="AV1045" i="3" s="1"/>
  <c r="AS1045" i="3"/>
  <c r="AR1045" i="3"/>
  <c r="AQ1045" i="3"/>
  <c r="AP1045" i="3"/>
  <c r="AO1045" i="3"/>
  <c r="AN1045" i="3"/>
  <c r="AM1045" i="3"/>
  <c r="AL1045" i="3"/>
  <c r="AE1045" i="3"/>
  <c r="AI1045" i="3" s="1"/>
  <c r="AC1045" i="3" a="1"/>
  <c r="AC1045" i="3" s="1"/>
  <c r="AB1045" i="3" a="1"/>
  <c r="AB1045" i="3" s="1"/>
  <c r="Z1045" i="3"/>
  <c r="Y1045" i="3"/>
  <c r="X1045" i="3"/>
  <c r="W1045" i="3"/>
  <c r="V1045" i="3"/>
  <c r="U1045" i="3"/>
  <c r="T1045" i="3"/>
  <c r="S1045" i="3"/>
  <c r="R1045" i="3"/>
  <c r="Q1045" i="3"/>
  <c r="O1045" i="3"/>
  <c r="N1045" i="3" a="1"/>
  <c r="N1045" i="3" s="1"/>
  <c r="M1045" i="3"/>
  <c r="L1045" i="3" s="1"/>
  <c r="K1045" i="3"/>
  <c r="BA1044" i="3"/>
  <c r="AZ1044" i="3"/>
  <c r="AY1044" i="3"/>
  <c r="AX1044" i="3"/>
  <c r="AW1044" i="3"/>
  <c r="AV1044" i="3"/>
  <c r="AU1044" i="3"/>
  <c r="AT1044" i="3"/>
  <c r="AS1044" i="3"/>
  <c r="AR1044" i="3" s="1"/>
  <c r="AN1044" i="3"/>
  <c r="AK1044" i="3"/>
  <c r="AI1044" i="3"/>
  <c r="AG1044" i="3"/>
  <c r="AF1044" i="3"/>
  <c r="AE1044" i="3"/>
  <c r="AH1044" i="3" s="1"/>
  <c r="AC1044" i="3" a="1"/>
  <c r="AC1044" i="3" s="1"/>
  <c r="AB1044" i="3" a="1"/>
  <c r="AB1044" i="3" s="1"/>
  <c r="Z1044" i="3"/>
  <c r="Y1044" i="3"/>
  <c r="X1044" i="3"/>
  <c r="W1044" i="3"/>
  <c r="V1044" i="3"/>
  <c r="U1044" i="3"/>
  <c r="T1044" i="3"/>
  <c r="S1044" i="3"/>
  <c r="R1044" i="3"/>
  <c r="Q1044" i="3"/>
  <c r="O1044" i="3"/>
  <c r="N1044" i="3"/>
  <c r="N1044" i="3" a="1"/>
  <c r="M1044" i="3"/>
  <c r="L1044" i="3" s="1"/>
  <c r="K1044" i="3"/>
  <c r="BA1043" i="3"/>
  <c r="AX1043" i="3"/>
  <c r="AV1043" i="3"/>
  <c r="AS1043" i="3"/>
  <c r="AP1043" i="3"/>
  <c r="AN1043" i="3"/>
  <c r="AK1043" i="3"/>
  <c r="AJ1043" i="3"/>
  <c r="AH1043" i="3"/>
  <c r="AG1043" i="3"/>
  <c r="AF1043" i="3"/>
  <c r="AE1043" i="3"/>
  <c r="AI1043" i="3" s="1"/>
  <c r="AC1043" i="3" a="1"/>
  <c r="AC1043" i="3" s="1"/>
  <c r="AB1043" i="3" a="1"/>
  <c r="AB1043" i="3" s="1"/>
  <c r="Z1043" i="3"/>
  <c r="Y1043" i="3"/>
  <c r="X1043" i="3"/>
  <c r="W1043" i="3"/>
  <c r="V1043" i="3"/>
  <c r="U1043" i="3"/>
  <c r="T1043" i="3"/>
  <c r="S1043" i="3"/>
  <c r="R1043" i="3"/>
  <c r="Q1043" i="3"/>
  <c r="O1043" i="3"/>
  <c r="N1043" i="3"/>
  <c r="N1043" i="3" a="1"/>
  <c r="M1043" i="3"/>
  <c r="L1043" i="3" s="1"/>
  <c r="K1043" i="3"/>
  <c r="AY1042" i="3"/>
  <c r="AX1042" i="3"/>
  <c r="AW1042" i="3"/>
  <c r="AT1042" i="3"/>
  <c r="AS1042" i="3"/>
  <c r="AQ1042" i="3"/>
  <c r="AO1042" i="3"/>
  <c r="AM1042" i="3"/>
  <c r="AL1042" i="3"/>
  <c r="AI1042" i="3"/>
  <c r="AH1042" i="3"/>
  <c r="AG1042" i="3"/>
  <c r="AE1042" i="3"/>
  <c r="AC1042" i="3" a="1"/>
  <c r="AC1042" i="3" s="1"/>
  <c r="AB1042" i="3" a="1"/>
  <c r="AB1042" i="3" s="1"/>
  <c r="Z1042" i="3"/>
  <c r="Y1042" i="3"/>
  <c r="X1042" i="3"/>
  <c r="W1042" i="3"/>
  <c r="V1042" i="3"/>
  <c r="U1042" i="3"/>
  <c r="T1042" i="3"/>
  <c r="S1042" i="3"/>
  <c r="R1042" i="3"/>
  <c r="Q1042" i="3"/>
  <c r="O1042" i="3"/>
  <c r="N1042" i="3"/>
  <c r="N1042" i="3" a="1"/>
  <c r="M1042" i="3"/>
  <c r="L1042" i="3" s="1"/>
  <c r="K1042" i="3"/>
  <c r="AX1041" i="3"/>
  <c r="AV1041" i="3" s="1"/>
  <c r="AS1041" i="3"/>
  <c r="AR1041" i="3"/>
  <c r="AQ1041" i="3"/>
  <c r="AP1041" i="3"/>
  <c r="AO1041" i="3"/>
  <c r="AN1041" i="3"/>
  <c r="AM1041" i="3"/>
  <c r="AL1041" i="3"/>
  <c r="AE1041" i="3"/>
  <c r="AI1041" i="3" s="1"/>
  <c r="AC1041" i="3" a="1"/>
  <c r="AC1041" i="3" s="1"/>
  <c r="AB1041" i="3" a="1"/>
  <c r="AB1041" i="3" s="1"/>
  <c r="Z1041" i="3"/>
  <c r="Y1041" i="3"/>
  <c r="X1041" i="3"/>
  <c r="W1041" i="3"/>
  <c r="V1041" i="3"/>
  <c r="U1041" i="3"/>
  <c r="T1041" i="3"/>
  <c r="S1041" i="3"/>
  <c r="R1041" i="3"/>
  <c r="Q1041" i="3"/>
  <c r="O1041" i="3"/>
  <c r="N1041" i="3" a="1"/>
  <c r="N1041" i="3" s="1"/>
  <c r="M1041" i="3"/>
  <c r="L1041" i="3" s="1"/>
  <c r="K1041" i="3"/>
  <c r="BA1040" i="3"/>
  <c r="AZ1040" i="3"/>
  <c r="AY1040" i="3"/>
  <c r="AX1040" i="3"/>
  <c r="AW1040" i="3"/>
  <c r="AV1040" i="3"/>
  <c r="AU1040" i="3"/>
  <c r="AT1040" i="3"/>
  <c r="AS1040" i="3"/>
  <c r="AR1040" i="3" s="1"/>
  <c r="AN1040" i="3"/>
  <c r="AK1040" i="3"/>
  <c r="AI1040" i="3"/>
  <c r="AG1040" i="3"/>
  <c r="AF1040" i="3"/>
  <c r="AE1040" i="3"/>
  <c r="AH1040" i="3" s="1"/>
  <c r="AC1040" i="3" a="1"/>
  <c r="AC1040" i="3" s="1"/>
  <c r="AB1040" i="3" a="1"/>
  <c r="AB1040" i="3" s="1"/>
  <c r="Z1040" i="3"/>
  <c r="Y1040" i="3"/>
  <c r="X1040" i="3"/>
  <c r="W1040" i="3"/>
  <c r="V1040" i="3"/>
  <c r="U1040" i="3"/>
  <c r="T1040" i="3"/>
  <c r="S1040" i="3"/>
  <c r="R1040" i="3"/>
  <c r="Q1040" i="3"/>
  <c r="O1040" i="3"/>
  <c r="N1040" i="3"/>
  <c r="N1040" i="3" a="1"/>
  <c r="M1040" i="3"/>
  <c r="L1040" i="3" s="1"/>
  <c r="K1040" i="3"/>
  <c r="BA1039" i="3"/>
  <c r="AX1039" i="3"/>
  <c r="AV1039" i="3"/>
  <c r="AS1039" i="3"/>
  <c r="AP1039" i="3"/>
  <c r="AN1039" i="3"/>
  <c r="AK1039" i="3"/>
  <c r="AJ1039" i="3"/>
  <c r="AH1039" i="3"/>
  <c r="AG1039" i="3"/>
  <c r="AF1039" i="3"/>
  <c r="AE1039" i="3"/>
  <c r="AI1039" i="3" s="1"/>
  <c r="AC1039" i="3" a="1"/>
  <c r="AC1039" i="3" s="1"/>
  <c r="AB1039" i="3" a="1"/>
  <c r="AB1039" i="3" s="1"/>
  <c r="Z1039" i="3"/>
  <c r="Y1039" i="3"/>
  <c r="X1039" i="3"/>
  <c r="W1039" i="3"/>
  <c r="V1039" i="3"/>
  <c r="U1039" i="3"/>
  <c r="T1039" i="3"/>
  <c r="S1039" i="3"/>
  <c r="R1039" i="3"/>
  <c r="Q1039" i="3"/>
  <c r="O1039" i="3"/>
  <c r="N1039" i="3" a="1"/>
  <c r="N1039" i="3" s="1"/>
  <c r="M1039" i="3"/>
  <c r="L1039" i="3" s="1"/>
  <c r="K1039" i="3"/>
  <c r="AY1038" i="3"/>
  <c r="AX1038" i="3"/>
  <c r="AW1038" i="3"/>
  <c r="AT1038" i="3"/>
  <c r="AS1038" i="3"/>
  <c r="AQ1038" i="3"/>
  <c r="AO1038" i="3"/>
  <c r="AM1038" i="3"/>
  <c r="AL1038" i="3"/>
  <c r="AI1038" i="3"/>
  <c r="AH1038" i="3"/>
  <c r="AG1038" i="3"/>
  <c r="AE1038" i="3"/>
  <c r="AC1038" i="3" a="1"/>
  <c r="AC1038" i="3" s="1"/>
  <c r="AB1038" i="3" a="1"/>
  <c r="AB1038" i="3" s="1"/>
  <c r="Z1038" i="3"/>
  <c r="Y1038" i="3"/>
  <c r="X1038" i="3"/>
  <c r="W1038" i="3"/>
  <c r="V1038" i="3"/>
  <c r="U1038" i="3"/>
  <c r="T1038" i="3"/>
  <c r="S1038" i="3"/>
  <c r="R1038" i="3"/>
  <c r="Q1038" i="3"/>
  <c r="O1038" i="3"/>
  <c r="N1038" i="3" a="1"/>
  <c r="N1038" i="3" s="1"/>
  <c r="M1038" i="3"/>
  <c r="L1038" i="3" s="1"/>
  <c r="K1038" i="3"/>
  <c r="AX1037" i="3"/>
  <c r="AV1037" i="3" s="1"/>
  <c r="AS1037" i="3"/>
  <c r="AR1037" i="3"/>
  <c r="AQ1037" i="3"/>
  <c r="AP1037" i="3"/>
  <c r="AO1037" i="3"/>
  <c r="AN1037" i="3"/>
  <c r="AM1037" i="3"/>
  <c r="AL1037" i="3"/>
  <c r="AE1037" i="3"/>
  <c r="AI1037" i="3" s="1"/>
  <c r="AC1037" i="3" a="1"/>
  <c r="AC1037" i="3" s="1"/>
  <c r="AB1037" i="3" a="1"/>
  <c r="AB1037" i="3" s="1"/>
  <c r="Z1037" i="3"/>
  <c r="Y1037" i="3"/>
  <c r="X1037" i="3"/>
  <c r="W1037" i="3"/>
  <c r="V1037" i="3"/>
  <c r="U1037" i="3"/>
  <c r="T1037" i="3"/>
  <c r="S1037" i="3"/>
  <c r="R1037" i="3"/>
  <c r="Q1037" i="3"/>
  <c r="O1037" i="3"/>
  <c r="N1037" i="3" a="1"/>
  <c r="N1037" i="3" s="1"/>
  <c r="M1037" i="3"/>
  <c r="L1037" i="3" s="1"/>
  <c r="K1037" i="3"/>
  <c r="BA1036" i="3"/>
  <c r="AZ1036" i="3"/>
  <c r="AY1036" i="3"/>
  <c r="AX1036" i="3"/>
  <c r="AW1036" i="3"/>
  <c r="AV1036" i="3"/>
  <c r="AU1036" i="3"/>
  <c r="AT1036" i="3"/>
  <c r="AS1036" i="3"/>
  <c r="AR1036" i="3" s="1"/>
  <c r="AN1036" i="3"/>
  <c r="AK1036" i="3"/>
  <c r="AI1036" i="3"/>
  <c r="AG1036" i="3"/>
  <c r="AF1036" i="3"/>
  <c r="AE1036" i="3"/>
  <c r="AH1036" i="3" s="1"/>
  <c r="AC1036" i="3" a="1"/>
  <c r="AC1036" i="3" s="1"/>
  <c r="AB1036" i="3" a="1"/>
  <c r="AB1036" i="3" s="1"/>
  <c r="Z1036" i="3"/>
  <c r="Y1036" i="3"/>
  <c r="X1036" i="3"/>
  <c r="W1036" i="3"/>
  <c r="V1036" i="3"/>
  <c r="U1036" i="3"/>
  <c r="T1036" i="3"/>
  <c r="S1036" i="3"/>
  <c r="R1036" i="3"/>
  <c r="Q1036" i="3"/>
  <c r="O1036" i="3"/>
  <c r="N1036" i="3"/>
  <c r="N1036" i="3" a="1"/>
  <c r="M1036" i="3"/>
  <c r="L1036" i="3" s="1"/>
  <c r="K1036" i="3"/>
  <c r="BA1035" i="3"/>
  <c r="AX1035" i="3"/>
  <c r="AV1035" i="3"/>
  <c r="AS1035" i="3"/>
  <c r="AP1035" i="3"/>
  <c r="AN1035" i="3"/>
  <c r="AK1035" i="3"/>
  <c r="AJ1035" i="3"/>
  <c r="AH1035" i="3"/>
  <c r="AG1035" i="3"/>
  <c r="AF1035" i="3"/>
  <c r="AE1035" i="3"/>
  <c r="AI1035" i="3" s="1"/>
  <c r="AC1035" i="3" a="1"/>
  <c r="AC1035" i="3" s="1"/>
  <c r="AB1035" i="3" a="1"/>
  <c r="AB1035" i="3" s="1"/>
  <c r="Z1035" i="3"/>
  <c r="Y1035" i="3"/>
  <c r="X1035" i="3"/>
  <c r="W1035" i="3"/>
  <c r="V1035" i="3"/>
  <c r="U1035" i="3"/>
  <c r="T1035" i="3"/>
  <c r="S1035" i="3"/>
  <c r="R1035" i="3"/>
  <c r="Q1035" i="3"/>
  <c r="O1035" i="3"/>
  <c r="N1035" i="3"/>
  <c r="N1035" i="3" a="1"/>
  <c r="M1035" i="3"/>
  <c r="L1035" i="3" s="1"/>
  <c r="K1035" i="3"/>
  <c r="AY1034" i="3"/>
  <c r="AX1034" i="3"/>
  <c r="AW1034" i="3"/>
  <c r="AT1034" i="3"/>
  <c r="AS1034" i="3"/>
  <c r="AQ1034" i="3"/>
  <c r="AO1034" i="3"/>
  <c r="AM1034" i="3"/>
  <c r="AL1034" i="3"/>
  <c r="AI1034" i="3"/>
  <c r="AH1034" i="3"/>
  <c r="AG1034" i="3"/>
  <c r="AE1034" i="3"/>
  <c r="AC1034" i="3" a="1"/>
  <c r="AC1034" i="3" s="1"/>
  <c r="AB1034" i="3" a="1"/>
  <c r="AB1034" i="3" s="1"/>
  <c r="Z1034" i="3"/>
  <c r="Y1034" i="3"/>
  <c r="X1034" i="3"/>
  <c r="W1034" i="3"/>
  <c r="V1034" i="3"/>
  <c r="U1034" i="3"/>
  <c r="T1034" i="3"/>
  <c r="S1034" i="3"/>
  <c r="R1034" i="3"/>
  <c r="Q1034" i="3"/>
  <c r="O1034" i="3"/>
  <c r="N1034" i="3"/>
  <c r="N1034" i="3" a="1"/>
  <c r="M1034" i="3"/>
  <c r="L1034" i="3" s="1"/>
  <c r="K1034" i="3"/>
  <c r="AX1033" i="3"/>
  <c r="AV1033" i="3" s="1"/>
  <c r="AS1033" i="3"/>
  <c r="AR1033" i="3"/>
  <c r="AQ1033" i="3"/>
  <c r="AP1033" i="3"/>
  <c r="AO1033" i="3"/>
  <c r="AN1033" i="3"/>
  <c r="AM1033" i="3"/>
  <c r="AL1033" i="3"/>
  <c r="AE1033" i="3"/>
  <c r="AI1033" i="3" s="1"/>
  <c r="AC1033" i="3" a="1"/>
  <c r="AC1033" i="3" s="1"/>
  <c r="AB1033" i="3" a="1"/>
  <c r="AB1033" i="3" s="1"/>
  <c r="Z1033" i="3"/>
  <c r="Y1033" i="3"/>
  <c r="X1033" i="3"/>
  <c r="W1033" i="3"/>
  <c r="V1033" i="3"/>
  <c r="U1033" i="3"/>
  <c r="T1033" i="3"/>
  <c r="S1033" i="3"/>
  <c r="R1033" i="3"/>
  <c r="Q1033" i="3"/>
  <c r="O1033" i="3"/>
  <c r="N1033" i="3" a="1"/>
  <c r="N1033" i="3" s="1"/>
  <c r="M1033" i="3"/>
  <c r="L1033" i="3" s="1"/>
  <c r="K1033" i="3"/>
  <c r="BA1032" i="3"/>
  <c r="AZ1032" i="3"/>
  <c r="AY1032" i="3"/>
  <c r="AX1032" i="3"/>
  <c r="AW1032" i="3"/>
  <c r="AV1032" i="3"/>
  <c r="AU1032" i="3"/>
  <c r="AT1032" i="3"/>
  <c r="AS1032" i="3"/>
  <c r="AR1032" i="3" s="1"/>
  <c r="AN1032" i="3"/>
  <c r="AK1032" i="3"/>
  <c r="AI1032" i="3"/>
  <c r="AG1032" i="3"/>
  <c r="AF1032" i="3"/>
  <c r="AE1032" i="3"/>
  <c r="AH1032" i="3" s="1"/>
  <c r="AC1032" i="3" a="1"/>
  <c r="AC1032" i="3" s="1"/>
  <c r="AB1032" i="3" a="1"/>
  <c r="AB1032" i="3" s="1"/>
  <c r="Z1032" i="3"/>
  <c r="Y1032" i="3"/>
  <c r="X1032" i="3"/>
  <c r="W1032" i="3"/>
  <c r="V1032" i="3"/>
  <c r="U1032" i="3"/>
  <c r="T1032" i="3"/>
  <c r="S1032" i="3"/>
  <c r="R1032" i="3"/>
  <c r="Q1032" i="3"/>
  <c r="O1032" i="3"/>
  <c r="N1032" i="3" a="1"/>
  <c r="N1032" i="3" s="1"/>
  <c r="M1032" i="3"/>
  <c r="L1032" i="3" s="1"/>
  <c r="K1032" i="3"/>
  <c r="BA1031" i="3"/>
  <c r="AX1031" i="3"/>
  <c r="AV1031" i="3"/>
  <c r="AS1031" i="3"/>
  <c r="AP1031" i="3"/>
  <c r="AN1031" i="3"/>
  <c r="AK1031" i="3"/>
  <c r="AJ1031" i="3"/>
  <c r="AH1031" i="3"/>
  <c r="AG1031" i="3"/>
  <c r="AF1031" i="3"/>
  <c r="AE1031" i="3"/>
  <c r="AI1031" i="3" s="1"/>
  <c r="AC1031" i="3" a="1"/>
  <c r="AC1031" i="3" s="1"/>
  <c r="AB1031" i="3" a="1"/>
  <c r="AB1031" i="3" s="1"/>
  <c r="Z1031" i="3"/>
  <c r="Y1031" i="3"/>
  <c r="X1031" i="3"/>
  <c r="W1031" i="3"/>
  <c r="V1031" i="3"/>
  <c r="U1031" i="3"/>
  <c r="T1031" i="3"/>
  <c r="S1031" i="3"/>
  <c r="R1031" i="3"/>
  <c r="Q1031" i="3"/>
  <c r="O1031" i="3"/>
  <c r="N1031" i="3"/>
  <c r="N1031" i="3" a="1"/>
  <c r="M1031" i="3"/>
  <c r="L1031" i="3" s="1"/>
  <c r="K1031" i="3"/>
  <c r="AY1030" i="3"/>
  <c r="AX1030" i="3"/>
  <c r="AW1030" i="3"/>
  <c r="AT1030" i="3"/>
  <c r="AS1030" i="3"/>
  <c r="AQ1030" i="3" s="1"/>
  <c r="AR1030" i="3"/>
  <c r="AP1030" i="3"/>
  <c r="AO1030" i="3"/>
  <c r="AN1030" i="3"/>
  <c r="AL1030" i="3"/>
  <c r="AK1030" i="3"/>
  <c r="AJ1030" i="3"/>
  <c r="AH1030" i="3"/>
  <c r="AG1030" i="3"/>
  <c r="AF1030" i="3"/>
  <c r="AE1030" i="3"/>
  <c r="AI1030" i="3" s="1"/>
  <c r="AC1030" i="3" a="1"/>
  <c r="AC1030" i="3" s="1"/>
  <c r="AB1030" i="3" a="1"/>
  <c r="AB1030" i="3" s="1"/>
  <c r="Z1030" i="3"/>
  <c r="Y1030" i="3"/>
  <c r="X1030" i="3"/>
  <c r="W1030" i="3"/>
  <c r="V1030" i="3"/>
  <c r="U1030" i="3"/>
  <c r="T1030" i="3"/>
  <c r="S1030" i="3"/>
  <c r="R1030" i="3"/>
  <c r="Q1030" i="3"/>
  <c r="O1030" i="3"/>
  <c r="N1030" i="3" a="1"/>
  <c r="N1030" i="3" s="1"/>
  <c r="M1030" i="3"/>
  <c r="L1030" i="3" s="1"/>
  <c r="K1030" i="3"/>
  <c r="BA1029" i="3"/>
  <c r="AY1029" i="3"/>
  <c r="AX1029" i="3"/>
  <c r="AZ1029" i="3" s="1"/>
  <c r="AW1029" i="3"/>
  <c r="AU1029" i="3"/>
  <c r="AT1029" i="3"/>
  <c r="AS1029" i="3"/>
  <c r="AR1029" i="3" s="1"/>
  <c r="AQ1029" i="3"/>
  <c r="AO1029" i="3"/>
  <c r="AM1029" i="3"/>
  <c r="AE1029" i="3"/>
  <c r="AJ1029" i="3" s="1"/>
  <c r="AC1029" i="3" a="1"/>
  <c r="AC1029" i="3" s="1"/>
  <c r="AB1029" i="3" a="1"/>
  <c r="AB1029" i="3" s="1"/>
  <c r="Z1029" i="3"/>
  <c r="Y1029" i="3"/>
  <c r="X1029" i="3"/>
  <c r="W1029" i="3"/>
  <c r="V1029" i="3"/>
  <c r="U1029" i="3"/>
  <c r="T1029" i="3"/>
  <c r="S1029" i="3"/>
  <c r="R1029" i="3"/>
  <c r="Q1029" i="3"/>
  <c r="O1029" i="3"/>
  <c r="N1029" i="3" a="1"/>
  <c r="N1029" i="3" s="1"/>
  <c r="M1029" i="3"/>
  <c r="L1029" i="3" s="1"/>
  <c r="K1029" i="3"/>
  <c r="AZ1028" i="3"/>
  <c r="AX1028" i="3"/>
  <c r="BA1028" i="3" s="1"/>
  <c r="AV1028" i="3"/>
  <c r="AT1028" i="3"/>
  <c r="AS1028" i="3"/>
  <c r="AR1028" i="3"/>
  <c r="AQ1028" i="3"/>
  <c r="AP1028" i="3"/>
  <c r="AO1028" i="3"/>
  <c r="AN1028" i="3"/>
  <c r="AM1028" i="3"/>
  <c r="AL1028" i="3"/>
  <c r="AJ1028" i="3"/>
  <c r="AH1028" i="3"/>
  <c r="AF1028" i="3"/>
  <c r="AE1028" i="3"/>
  <c r="AK1028" i="3" s="1"/>
  <c r="AC1028" i="3" a="1"/>
  <c r="AC1028" i="3" s="1"/>
  <c r="AB1028" i="3" a="1"/>
  <c r="AB1028" i="3" s="1"/>
  <c r="Z1028" i="3"/>
  <c r="Y1028" i="3"/>
  <c r="X1028" i="3"/>
  <c r="W1028" i="3"/>
  <c r="V1028" i="3"/>
  <c r="U1028" i="3"/>
  <c r="T1028" i="3"/>
  <c r="S1028" i="3"/>
  <c r="R1028" i="3"/>
  <c r="Q1028" i="3"/>
  <c r="O1028" i="3"/>
  <c r="N1028" i="3" a="1"/>
  <c r="N1028" i="3" s="1"/>
  <c r="M1028" i="3"/>
  <c r="L1028" i="3" s="1"/>
  <c r="K1028" i="3"/>
  <c r="BA1027" i="3"/>
  <c r="AZ1027" i="3"/>
  <c r="AY1027" i="3"/>
  <c r="AX1027" i="3"/>
  <c r="AW1027" i="3"/>
  <c r="AV1027" i="3"/>
  <c r="AU1027" i="3"/>
  <c r="AT1027" i="3"/>
  <c r="AS1027" i="3"/>
  <c r="AP1027" i="3" s="1"/>
  <c r="AO1027" i="3"/>
  <c r="AK1027" i="3"/>
  <c r="AG1027" i="3"/>
  <c r="AE1027" i="3"/>
  <c r="AH1027" i="3" s="1"/>
  <c r="AC1027" i="3" a="1"/>
  <c r="AC1027" i="3" s="1"/>
  <c r="AB1027" i="3" a="1"/>
  <c r="AB1027" i="3" s="1"/>
  <c r="Z1027" i="3"/>
  <c r="Y1027" i="3"/>
  <c r="X1027" i="3"/>
  <c r="W1027" i="3"/>
  <c r="V1027" i="3"/>
  <c r="U1027" i="3"/>
  <c r="T1027" i="3"/>
  <c r="S1027" i="3"/>
  <c r="R1027" i="3"/>
  <c r="Q1027" i="3"/>
  <c r="O1027" i="3"/>
  <c r="N1027" i="3"/>
  <c r="N1027" i="3" a="1"/>
  <c r="M1027" i="3"/>
  <c r="L1027" i="3" s="1"/>
  <c r="K1027" i="3"/>
  <c r="AX1026" i="3"/>
  <c r="AY1026" i="3" s="1"/>
  <c r="AT1026" i="3"/>
  <c r="AS1026" i="3"/>
  <c r="AQ1026" i="3" s="1"/>
  <c r="AR1026" i="3"/>
  <c r="AP1026" i="3"/>
  <c r="AO1026" i="3"/>
  <c r="AN1026" i="3"/>
  <c r="AL1026" i="3"/>
  <c r="AK1026" i="3"/>
  <c r="AJ1026" i="3"/>
  <c r="AH1026" i="3"/>
  <c r="AG1026" i="3"/>
  <c r="AF1026" i="3"/>
  <c r="AE1026" i="3"/>
  <c r="AI1026" i="3" s="1"/>
  <c r="AC1026" i="3" a="1"/>
  <c r="AC1026" i="3" s="1"/>
  <c r="AB1026" i="3" a="1"/>
  <c r="AB1026" i="3" s="1"/>
  <c r="Z1026" i="3"/>
  <c r="Y1026" i="3"/>
  <c r="X1026" i="3"/>
  <c r="W1026" i="3"/>
  <c r="V1026" i="3"/>
  <c r="U1026" i="3"/>
  <c r="T1026" i="3"/>
  <c r="S1026" i="3"/>
  <c r="R1026" i="3"/>
  <c r="Q1026" i="3"/>
  <c r="O1026" i="3"/>
  <c r="N1026" i="3" a="1"/>
  <c r="N1026" i="3" s="1"/>
  <c r="M1026" i="3"/>
  <c r="L1026" i="3" s="1"/>
  <c r="K1026" i="3"/>
  <c r="BA1025" i="3"/>
  <c r="AY1025" i="3"/>
  <c r="AX1025" i="3"/>
  <c r="AZ1025" i="3" s="1"/>
  <c r="AW1025" i="3"/>
  <c r="AU1025" i="3"/>
  <c r="AT1025" i="3"/>
  <c r="AS1025" i="3"/>
  <c r="AR1025" i="3" s="1"/>
  <c r="AQ1025" i="3"/>
  <c r="AO1025" i="3"/>
  <c r="AM1025" i="3"/>
  <c r="AE1025" i="3"/>
  <c r="AJ1025" i="3" s="1"/>
  <c r="AC1025" i="3" a="1"/>
  <c r="AC1025" i="3" s="1"/>
  <c r="AB1025" i="3" a="1"/>
  <c r="AB1025" i="3" s="1"/>
  <c r="Z1025" i="3"/>
  <c r="Y1025" i="3"/>
  <c r="X1025" i="3"/>
  <c r="W1025" i="3"/>
  <c r="V1025" i="3"/>
  <c r="U1025" i="3"/>
  <c r="T1025" i="3"/>
  <c r="S1025" i="3"/>
  <c r="R1025" i="3"/>
  <c r="Q1025" i="3"/>
  <c r="O1025" i="3"/>
  <c r="N1025" i="3" a="1"/>
  <c r="N1025" i="3" s="1"/>
  <c r="M1025" i="3"/>
  <c r="L1025" i="3" s="1"/>
  <c r="K1025" i="3"/>
  <c r="AZ1024" i="3"/>
  <c r="AX1024" i="3"/>
  <c r="BA1024" i="3" s="1"/>
  <c r="AV1024" i="3"/>
  <c r="AT1024" i="3"/>
  <c r="AS1024" i="3"/>
  <c r="AR1024" i="3"/>
  <c r="AQ1024" i="3"/>
  <c r="AP1024" i="3"/>
  <c r="AO1024" i="3"/>
  <c r="AN1024" i="3"/>
  <c r="AM1024" i="3"/>
  <c r="AL1024" i="3"/>
  <c r="AJ1024" i="3"/>
  <c r="AH1024" i="3"/>
  <c r="AF1024" i="3"/>
  <c r="AE1024" i="3"/>
  <c r="AK1024" i="3" s="1"/>
  <c r="AC1024" i="3" a="1"/>
  <c r="AC1024" i="3" s="1"/>
  <c r="AB1024" i="3" a="1"/>
  <c r="AB1024" i="3" s="1"/>
  <c r="Z1024" i="3"/>
  <c r="Y1024" i="3"/>
  <c r="X1024" i="3"/>
  <c r="W1024" i="3"/>
  <c r="V1024" i="3"/>
  <c r="U1024" i="3"/>
  <c r="T1024" i="3"/>
  <c r="S1024" i="3"/>
  <c r="R1024" i="3"/>
  <c r="Q1024" i="3"/>
  <c r="O1024" i="3"/>
  <c r="N1024" i="3" a="1"/>
  <c r="N1024" i="3" s="1"/>
  <c r="M1024" i="3"/>
  <c r="L1024" i="3" s="1"/>
  <c r="K1024" i="3"/>
  <c r="BA1023" i="3"/>
  <c r="AZ1023" i="3"/>
  <c r="AY1023" i="3"/>
  <c r="AX1023" i="3"/>
  <c r="AW1023" i="3"/>
  <c r="AV1023" i="3"/>
  <c r="AU1023" i="3"/>
  <c r="AT1023" i="3"/>
  <c r="AS1023" i="3"/>
  <c r="AP1023" i="3" s="1"/>
  <c r="AO1023" i="3"/>
  <c r="AK1023" i="3"/>
  <c r="AG1023" i="3"/>
  <c r="AE1023" i="3"/>
  <c r="AH1023" i="3" s="1"/>
  <c r="AC1023" i="3" a="1"/>
  <c r="AC1023" i="3" s="1"/>
  <c r="AB1023" i="3" a="1"/>
  <c r="AB1023" i="3" s="1"/>
  <c r="Z1023" i="3"/>
  <c r="Y1023" i="3"/>
  <c r="X1023" i="3"/>
  <c r="W1023" i="3"/>
  <c r="V1023" i="3"/>
  <c r="U1023" i="3"/>
  <c r="T1023" i="3"/>
  <c r="S1023" i="3"/>
  <c r="R1023" i="3"/>
  <c r="Q1023" i="3"/>
  <c r="O1023" i="3"/>
  <c r="N1023" i="3"/>
  <c r="N1023" i="3" a="1"/>
  <c r="M1023" i="3"/>
  <c r="L1023" i="3" s="1"/>
  <c r="K1023" i="3"/>
  <c r="AX1022" i="3"/>
  <c r="AY1022" i="3" s="1"/>
  <c r="AT1022" i="3"/>
  <c r="AS1022" i="3"/>
  <c r="AQ1022" i="3" s="1"/>
  <c r="AR1022" i="3"/>
  <c r="AP1022" i="3"/>
  <c r="AO1022" i="3"/>
  <c r="AN1022" i="3"/>
  <c r="AL1022" i="3"/>
  <c r="AK1022" i="3"/>
  <c r="AJ1022" i="3"/>
  <c r="AH1022" i="3"/>
  <c r="AG1022" i="3"/>
  <c r="AF1022" i="3"/>
  <c r="AE1022" i="3"/>
  <c r="AI1022" i="3" s="1"/>
  <c r="AC1022" i="3" a="1"/>
  <c r="AC1022" i="3" s="1"/>
  <c r="AB1022" i="3" a="1"/>
  <c r="AB1022" i="3" s="1"/>
  <c r="Z1022" i="3"/>
  <c r="Y1022" i="3"/>
  <c r="X1022" i="3"/>
  <c r="W1022" i="3"/>
  <c r="V1022" i="3"/>
  <c r="U1022" i="3"/>
  <c r="T1022" i="3"/>
  <c r="S1022" i="3"/>
  <c r="R1022" i="3"/>
  <c r="Q1022" i="3"/>
  <c r="O1022" i="3"/>
  <c r="N1022" i="3" a="1"/>
  <c r="N1022" i="3" s="1"/>
  <c r="M1022" i="3"/>
  <c r="L1022" i="3" s="1"/>
  <c r="K1022" i="3"/>
  <c r="BA1021" i="3"/>
  <c r="AY1021" i="3"/>
  <c r="AX1021" i="3"/>
  <c r="AZ1021" i="3" s="1"/>
  <c r="AW1021" i="3"/>
  <c r="AU1021" i="3"/>
  <c r="AT1021" i="3"/>
  <c r="AS1021" i="3"/>
  <c r="AR1021" i="3" s="1"/>
  <c r="AQ1021" i="3"/>
  <c r="AO1021" i="3"/>
  <c r="AM1021" i="3"/>
  <c r="AE1021" i="3"/>
  <c r="AJ1021" i="3" s="1"/>
  <c r="AC1021" i="3" a="1"/>
  <c r="AC1021" i="3" s="1"/>
  <c r="AB1021" i="3" a="1"/>
  <c r="AB1021" i="3" s="1"/>
  <c r="Z1021" i="3"/>
  <c r="Y1021" i="3"/>
  <c r="X1021" i="3"/>
  <c r="W1021" i="3"/>
  <c r="V1021" i="3"/>
  <c r="U1021" i="3"/>
  <c r="T1021" i="3"/>
  <c r="S1021" i="3"/>
  <c r="R1021" i="3"/>
  <c r="Q1021" i="3"/>
  <c r="O1021" i="3"/>
  <c r="N1021" i="3" a="1"/>
  <c r="N1021" i="3" s="1"/>
  <c r="M1021" i="3"/>
  <c r="L1021" i="3" s="1"/>
  <c r="K1021" i="3"/>
  <c r="AZ1020" i="3"/>
  <c r="AX1020" i="3"/>
  <c r="BA1020" i="3" s="1"/>
  <c r="AV1020" i="3"/>
  <c r="AT1020" i="3"/>
  <c r="AS1020" i="3"/>
  <c r="AR1020" i="3"/>
  <c r="AQ1020" i="3"/>
  <c r="AP1020" i="3"/>
  <c r="AO1020" i="3"/>
  <c r="AN1020" i="3"/>
  <c r="AM1020" i="3"/>
  <c r="AL1020" i="3"/>
  <c r="AJ1020" i="3"/>
  <c r="AH1020" i="3"/>
  <c r="AF1020" i="3"/>
  <c r="AE1020" i="3"/>
  <c r="AK1020" i="3" s="1"/>
  <c r="AC1020" i="3" a="1"/>
  <c r="AC1020" i="3" s="1"/>
  <c r="AB1020" i="3" a="1"/>
  <c r="AB1020" i="3" s="1"/>
  <c r="Z1020" i="3"/>
  <c r="Y1020" i="3"/>
  <c r="X1020" i="3"/>
  <c r="W1020" i="3"/>
  <c r="V1020" i="3"/>
  <c r="U1020" i="3"/>
  <c r="T1020" i="3"/>
  <c r="S1020" i="3"/>
  <c r="R1020" i="3"/>
  <c r="Q1020" i="3"/>
  <c r="O1020" i="3"/>
  <c r="N1020" i="3" a="1"/>
  <c r="N1020" i="3" s="1"/>
  <c r="M1020" i="3"/>
  <c r="L1020" i="3" s="1"/>
  <c r="K1020" i="3"/>
  <c r="BA1019" i="3"/>
  <c r="AZ1019" i="3"/>
  <c r="AY1019" i="3"/>
  <c r="AX1019" i="3"/>
  <c r="AW1019" i="3"/>
  <c r="AV1019" i="3"/>
  <c r="AU1019" i="3"/>
  <c r="AT1019" i="3"/>
  <c r="AS1019" i="3"/>
  <c r="AP1019" i="3" s="1"/>
  <c r="AO1019" i="3"/>
  <c r="AK1019" i="3"/>
  <c r="AG1019" i="3"/>
  <c r="AE1019" i="3"/>
  <c r="AH1019" i="3" s="1"/>
  <c r="AC1019" i="3" a="1"/>
  <c r="AC1019" i="3" s="1"/>
  <c r="AB1019" i="3" a="1"/>
  <c r="AB1019" i="3" s="1"/>
  <c r="Z1019" i="3"/>
  <c r="Y1019" i="3"/>
  <c r="X1019" i="3"/>
  <c r="W1019" i="3"/>
  <c r="V1019" i="3"/>
  <c r="U1019" i="3"/>
  <c r="T1019" i="3"/>
  <c r="S1019" i="3"/>
  <c r="R1019" i="3"/>
  <c r="Q1019" i="3"/>
  <c r="O1019" i="3"/>
  <c r="N1019" i="3"/>
  <c r="N1019" i="3" a="1"/>
  <c r="M1019" i="3"/>
  <c r="L1019" i="3" s="1"/>
  <c r="K1019" i="3"/>
  <c r="AX1018" i="3"/>
  <c r="AY1018" i="3" s="1"/>
  <c r="AT1018" i="3"/>
  <c r="AS1018" i="3"/>
  <c r="AQ1018" i="3" s="1"/>
  <c r="AR1018" i="3"/>
  <c r="AP1018" i="3"/>
  <c r="AO1018" i="3"/>
  <c r="AN1018" i="3"/>
  <c r="AL1018" i="3"/>
  <c r="AK1018" i="3"/>
  <c r="AJ1018" i="3"/>
  <c r="AH1018" i="3"/>
  <c r="AG1018" i="3"/>
  <c r="AF1018" i="3"/>
  <c r="AE1018" i="3"/>
  <c r="AI1018" i="3" s="1"/>
  <c r="AC1018" i="3" a="1"/>
  <c r="AC1018" i="3" s="1"/>
  <c r="AB1018" i="3" a="1"/>
  <c r="AB1018" i="3" s="1"/>
  <c r="Z1018" i="3"/>
  <c r="Y1018" i="3"/>
  <c r="X1018" i="3"/>
  <c r="W1018" i="3"/>
  <c r="V1018" i="3"/>
  <c r="U1018" i="3"/>
  <c r="T1018" i="3"/>
  <c r="S1018" i="3"/>
  <c r="R1018" i="3"/>
  <c r="Q1018" i="3"/>
  <c r="O1018" i="3"/>
  <c r="N1018" i="3" a="1"/>
  <c r="N1018" i="3" s="1"/>
  <c r="M1018" i="3"/>
  <c r="L1018" i="3" s="1"/>
  <c r="K1018" i="3"/>
  <c r="BA1017" i="3"/>
  <c r="AY1017" i="3"/>
  <c r="AX1017" i="3"/>
  <c r="AZ1017" i="3" s="1"/>
  <c r="AW1017" i="3"/>
  <c r="AU1017" i="3"/>
  <c r="AT1017" i="3"/>
  <c r="AS1017" i="3"/>
  <c r="AR1017" i="3" s="1"/>
  <c r="AQ1017" i="3"/>
  <c r="AO1017" i="3"/>
  <c r="AM1017" i="3"/>
  <c r="AE1017" i="3"/>
  <c r="AJ1017" i="3" s="1"/>
  <c r="AC1017" i="3" a="1"/>
  <c r="AC1017" i="3" s="1"/>
  <c r="AB1017" i="3" a="1"/>
  <c r="AB1017" i="3" s="1"/>
  <c r="Z1017" i="3"/>
  <c r="Y1017" i="3"/>
  <c r="X1017" i="3"/>
  <c r="W1017" i="3"/>
  <c r="V1017" i="3"/>
  <c r="U1017" i="3"/>
  <c r="T1017" i="3"/>
  <c r="S1017" i="3"/>
  <c r="R1017" i="3"/>
  <c r="Q1017" i="3"/>
  <c r="O1017" i="3"/>
  <c r="N1017" i="3"/>
  <c r="N1017" i="3" a="1"/>
  <c r="M1017" i="3"/>
  <c r="L1017" i="3" s="1"/>
  <c r="K1017" i="3"/>
  <c r="AZ1016" i="3"/>
  <c r="AX1016" i="3"/>
  <c r="BA1016" i="3" s="1"/>
  <c r="AV1016" i="3"/>
  <c r="AT1016" i="3"/>
  <c r="AS1016" i="3"/>
  <c r="AR1016" i="3"/>
  <c r="AQ1016" i="3"/>
  <c r="AP1016" i="3"/>
  <c r="AO1016" i="3"/>
  <c r="AN1016" i="3"/>
  <c r="AM1016" i="3"/>
  <c r="AL1016" i="3"/>
  <c r="AJ1016" i="3"/>
  <c r="AH1016" i="3"/>
  <c r="AF1016" i="3"/>
  <c r="AE1016" i="3"/>
  <c r="AK1016" i="3" s="1"/>
  <c r="AC1016" i="3" a="1"/>
  <c r="AC1016" i="3" s="1"/>
  <c r="AB1016" i="3" a="1"/>
  <c r="AB1016" i="3" s="1"/>
  <c r="Z1016" i="3"/>
  <c r="Y1016" i="3"/>
  <c r="X1016" i="3"/>
  <c r="W1016" i="3"/>
  <c r="V1016" i="3"/>
  <c r="U1016" i="3"/>
  <c r="T1016" i="3"/>
  <c r="S1016" i="3"/>
  <c r="R1016" i="3"/>
  <c r="Q1016" i="3"/>
  <c r="O1016" i="3"/>
  <c r="N1016" i="3" a="1"/>
  <c r="N1016" i="3" s="1"/>
  <c r="M1016" i="3"/>
  <c r="L1016" i="3" s="1"/>
  <c r="K1016" i="3"/>
  <c r="BA1015" i="3"/>
  <c r="AZ1015" i="3"/>
  <c r="AY1015" i="3"/>
  <c r="AX1015" i="3"/>
  <c r="AW1015" i="3"/>
  <c r="AV1015" i="3"/>
  <c r="AU1015" i="3"/>
  <c r="AT1015" i="3"/>
  <c r="AS1015" i="3"/>
  <c r="AP1015" i="3" s="1"/>
  <c r="AO1015" i="3"/>
  <c r="AK1015" i="3"/>
  <c r="AG1015" i="3"/>
  <c r="AE1015" i="3"/>
  <c r="AH1015" i="3" s="1"/>
  <c r="AC1015" i="3" a="1"/>
  <c r="AC1015" i="3" s="1"/>
  <c r="AB1015" i="3" a="1"/>
  <c r="AB1015" i="3" s="1"/>
  <c r="Z1015" i="3"/>
  <c r="Y1015" i="3"/>
  <c r="X1015" i="3"/>
  <c r="W1015" i="3"/>
  <c r="V1015" i="3"/>
  <c r="U1015" i="3"/>
  <c r="T1015" i="3"/>
  <c r="S1015" i="3"/>
  <c r="R1015" i="3"/>
  <c r="Q1015" i="3"/>
  <c r="O1015" i="3"/>
  <c r="N1015" i="3"/>
  <c r="N1015" i="3" a="1"/>
  <c r="M1015" i="3"/>
  <c r="L1015" i="3" s="1"/>
  <c r="K1015" i="3"/>
  <c r="AX1014" i="3"/>
  <c r="AY1014" i="3" s="1"/>
  <c r="AT1014" i="3"/>
  <c r="AS1014" i="3"/>
  <c r="AQ1014" i="3" s="1"/>
  <c r="AR1014" i="3"/>
  <c r="AP1014" i="3"/>
  <c r="AO1014" i="3"/>
  <c r="AN1014" i="3"/>
  <c r="AL1014" i="3"/>
  <c r="AK1014" i="3"/>
  <c r="AJ1014" i="3"/>
  <c r="AH1014" i="3"/>
  <c r="AG1014" i="3"/>
  <c r="AF1014" i="3"/>
  <c r="AE1014" i="3"/>
  <c r="AI1014" i="3" s="1"/>
  <c r="AC1014" i="3" a="1"/>
  <c r="AC1014" i="3" s="1"/>
  <c r="AB1014" i="3" a="1"/>
  <c r="AB1014" i="3" s="1"/>
  <c r="Z1014" i="3"/>
  <c r="Y1014" i="3"/>
  <c r="X1014" i="3"/>
  <c r="W1014" i="3"/>
  <c r="V1014" i="3"/>
  <c r="U1014" i="3"/>
  <c r="T1014" i="3"/>
  <c r="S1014" i="3"/>
  <c r="R1014" i="3"/>
  <c r="Q1014" i="3"/>
  <c r="O1014" i="3"/>
  <c r="N1014" i="3" a="1"/>
  <c r="N1014" i="3" s="1"/>
  <c r="M1014" i="3"/>
  <c r="L1014" i="3" s="1"/>
  <c r="K1014" i="3"/>
  <c r="BA1013" i="3"/>
  <c r="AY1013" i="3"/>
  <c r="AX1013" i="3"/>
  <c r="AZ1013" i="3" s="1"/>
  <c r="AW1013" i="3"/>
  <c r="AU1013" i="3"/>
  <c r="AT1013" i="3"/>
  <c r="AS1013" i="3"/>
  <c r="AR1013" i="3" s="1"/>
  <c r="AQ1013" i="3"/>
  <c r="AO1013" i="3"/>
  <c r="AM1013" i="3"/>
  <c r="AE1013" i="3"/>
  <c r="AJ1013" i="3" s="1"/>
  <c r="AC1013" i="3" a="1"/>
  <c r="AC1013" i="3" s="1"/>
  <c r="AB1013" i="3" a="1"/>
  <c r="AB1013" i="3" s="1"/>
  <c r="Z1013" i="3"/>
  <c r="Y1013" i="3"/>
  <c r="X1013" i="3"/>
  <c r="W1013" i="3"/>
  <c r="V1013" i="3"/>
  <c r="U1013" i="3"/>
  <c r="T1013" i="3"/>
  <c r="S1013" i="3"/>
  <c r="R1013" i="3"/>
  <c r="Q1013" i="3"/>
  <c r="O1013" i="3"/>
  <c r="N1013" i="3" a="1"/>
  <c r="N1013" i="3" s="1"/>
  <c r="M1013" i="3"/>
  <c r="L1013" i="3" s="1"/>
  <c r="K1013" i="3"/>
  <c r="AZ1012" i="3"/>
  <c r="AX1012" i="3"/>
  <c r="BA1012" i="3" s="1"/>
  <c r="AV1012" i="3"/>
  <c r="AT1012" i="3"/>
  <c r="AS1012" i="3"/>
  <c r="AR1012" i="3"/>
  <c r="AQ1012" i="3"/>
  <c r="AP1012" i="3"/>
  <c r="AO1012" i="3"/>
  <c r="AN1012" i="3"/>
  <c r="AM1012" i="3"/>
  <c r="AL1012" i="3"/>
  <c r="AJ1012" i="3"/>
  <c r="AH1012" i="3"/>
  <c r="AF1012" i="3"/>
  <c r="AE1012" i="3"/>
  <c r="AK1012" i="3" s="1"/>
  <c r="AC1012" i="3" a="1"/>
  <c r="AC1012" i="3" s="1"/>
  <c r="AB1012" i="3" a="1"/>
  <c r="AB1012" i="3" s="1"/>
  <c r="Z1012" i="3"/>
  <c r="Y1012" i="3"/>
  <c r="X1012" i="3"/>
  <c r="W1012" i="3"/>
  <c r="V1012" i="3"/>
  <c r="U1012" i="3"/>
  <c r="T1012" i="3"/>
  <c r="S1012" i="3"/>
  <c r="R1012" i="3"/>
  <c r="Q1012" i="3"/>
  <c r="O1012" i="3"/>
  <c r="N1012" i="3" a="1"/>
  <c r="N1012" i="3" s="1"/>
  <c r="M1012" i="3"/>
  <c r="L1012" i="3" s="1"/>
  <c r="K1012" i="3"/>
  <c r="BA1011" i="3"/>
  <c r="AZ1011" i="3"/>
  <c r="AY1011" i="3"/>
  <c r="AX1011" i="3"/>
  <c r="AW1011" i="3"/>
  <c r="AV1011" i="3"/>
  <c r="AU1011" i="3"/>
  <c r="AT1011" i="3"/>
  <c r="AS1011" i="3"/>
  <c r="AP1011" i="3" s="1"/>
  <c r="AO1011" i="3"/>
  <c r="AK1011" i="3"/>
  <c r="AG1011" i="3"/>
  <c r="AE1011" i="3"/>
  <c r="AH1011" i="3" s="1"/>
  <c r="AC1011" i="3" a="1"/>
  <c r="AC1011" i="3" s="1"/>
  <c r="AB1011" i="3" a="1"/>
  <c r="AB1011" i="3" s="1"/>
  <c r="Z1011" i="3"/>
  <c r="Y1011" i="3"/>
  <c r="X1011" i="3"/>
  <c r="W1011" i="3"/>
  <c r="V1011" i="3"/>
  <c r="U1011" i="3"/>
  <c r="T1011" i="3"/>
  <c r="S1011" i="3"/>
  <c r="R1011" i="3"/>
  <c r="Q1011" i="3"/>
  <c r="O1011" i="3"/>
  <c r="N1011" i="3" a="1"/>
  <c r="N1011" i="3" s="1"/>
  <c r="M1011" i="3"/>
  <c r="L1011" i="3" s="1"/>
  <c r="K1011" i="3"/>
  <c r="AX1010" i="3"/>
  <c r="AY1010" i="3" s="1"/>
  <c r="AT1010" i="3"/>
  <c r="AS1010" i="3"/>
  <c r="AQ1010" i="3" s="1"/>
  <c r="AR1010" i="3"/>
  <c r="AP1010" i="3"/>
  <c r="AO1010" i="3"/>
  <c r="AN1010" i="3"/>
  <c r="AL1010" i="3"/>
  <c r="AK1010" i="3"/>
  <c r="AJ1010" i="3"/>
  <c r="AH1010" i="3"/>
  <c r="AG1010" i="3"/>
  <c r="AF1010" i="3"/>
  <c r="AE1010" i="3"/>
  <c r="AI1010" i="3" s="1"/>
  <c r="AC1010" i="3" a="1"/>
  <c r="AC1010" i="3" s="1"/>
  <c r="AB1010" i="3" a="1"/>
  <c r="AB1010" i="3" s="1"/>
  <c r="Z1010" i="3"/>
  <c r="Y1010" i="3"/>
  <c r="X1010" i="3"/>
  <c r="W1010" i="3"/>
  <c r="V1010" i="3"/>
  <c r="U1010" i="3"/>
  <c r="T1010" i="3"/>
  <c r="S1010" i="3"/>
  <c r="R1010" i="3"/>
  <c r="Q1010" i="3"/>
  <c r="O1010" i="3"/>
  <c r="N1010" i="3" a="1"/>
  <c r="N1010" i="3" s="1"/>
  <c r="M1010" i="3"/>
  <c r="L1010" i="3" s="1"/>
  <c r="K1010" i="3"/>
  <c r="BA1009" i="3"/>
  <c r="AY1009" i="3"/>
  <c r="AX1009" i="3"/>
  <c r="AZ1009" i="3" s="1"/>
  <c r="AW1009" i="3"/>
  <c r="AU1009" i="3"/>
  <c r="AT1009" i="3"/>
  <c r="AS1009" i="3"/>
  <c r="AR1009" i="3" s="1"/>
  <c r="AQ1009" i="3"/>
  <c r="AO1009" i="3"/>
  <c r="AM1009" i="3"/>
  <c r="AE1009" i="3"/>
  <c r="AJ1009" i="3" s="1"/>
  <c r="AC1009" i="3" a="1"/>
  <c r="AC1009" i="3" s="1"/>
  <c r="AB1009" i="3" a="1"/>
  <c r="AB1009" i="3" s="1"/>
  <c r="Z1009" i="3"/>
  <c r="Y1009" i="3"/>
  <c r="X1009" i="3"/>
  <c r="W1009" i="3"/>
  <c r="V1009" i="3"/>
  <c r="U1009" i="3"/>
  <c r="T1009" i="3"/>
  <c r="S1009" i="3"/>
  <c r="R1009" i="3"/>
  <c r="Q1009" i="3"/>
  <c r="O1009" i="3"/>
  <c r="N1009" i="3" a="1"/>
  <c r="N1009" i="3" s="1"/>
  <c r="M1009" i="3"/>
  <c r="L1009" i="3" s="1"/>
  <c r="K1009" i="3"/>
  <c r="AZ1008" i="3"/>
  <c r="AX1008" i="3"/>
  <c r="BA1008" i="3" s="1"/>
  <c r="AV1008" i="3"/>
  <c r="AT1008" i="3"/>
  <c r="AS1008" i="3"/>
  <c r="AR1008" i="3"/>
  <c r="AQ1008" i="3"/>
  <c r="AP1008" i="3"/>
  <c r="AO1008" i="3"/>
  <c r="AN1008" i="3"/>
  <c r="AM1008" i="3"/>
  <c r="AL1008" i="3"/>
  <c r="AJ1008" i="3"/>
  <c r="AH1008" i="3"/>
  <c r="AF1008" i="3"/>
  <c r="AE1008" i="3"/>
  <c r="AK1008" i="3" s="1"/>
  <c r="AC1008" i="3" a="1"/>
  <c r="AC1008" i="3" s="1"/>
  <c r="AB1008" i="3" a="1"/>
  <c r="AB1008" i="3" s="1"/>
  <c r="Z1008" i="3"/>
  <c r="Y1008" i="3"/>
  <c r="X1008" i="3"/>
  <c r="W1008" i="3"/>
  <c r="V1008" i="3"/>
  <c r="U1008" i="3"/>
  <c r="T1008" i="3"/>
  <c r="S1008" i="3"/>
  <c r="R1008" i="3"/>
  <c r="Q1008" i="3"/>
  <c r="O1008" i="3"/>
  <c r="N1008" i="3" a="1"/>
  <c r="N1008" i="3" s="1"/>
  <c r="M1008" i="3"/>
  <c r="L1008" i="3" s="1"/>
  <c r="K1008" i="3"/>
  <c r="BA1007" i="3"/>
  <c r="AZ1007" i="3"/>
  <c r="AY1007" i="3"/>
  <c r="AX1007" i="3"/>
  <c r="AW1007" i="3"/>
  <c r="AV1007" i="3"/>
  <c r="AU1007" i="3"/>
  <c r="AT1007" i="3"/>
  <c r="AS1007" i="3"/>
  <c r="AP1007" i="3" s="1"/>
  <c r="AO1007" i="3"/>
  <c r="AK1007" i="3"/>
  <c r="AG1007" i="3"/>
  <c r="AE1007" i="3"/>
  <c r="AH1007" i="3" s="1"/>
  <c r="AC1007" i="3" a="1"/>
  <c r="AC1007" i="3" s="1"/>
  <c r="AB1007" i="3" a="1"/>
  <c r="AB1007" i="3" s="1"/>
  <c r="Z1007" i="3"/>
  <c r="Y1007" i="3"/>
  <c r="X1007" i="3"/>
  <c r="W1007" i="3"/>
  <c r="V1007" i="3"/>
  <c r="U1007" i="3"/>
  <c r="T1007" i="3"/>
  <c r="S1007" i="3"/>
  <c r="R1007" i="3"/>
  <c r="Q1007" i="3"/>
  <c r="O1007" i="3"/>
  <c r="N1007" i="3"/>
  <c r="N1007" i="3" a="1"/>
  <c r="M1007" i="3"/>
  <c r="L1007" i="3" s="1"/>
  <c r="K1007" i="3"/>
  <c r="AX1006" i="3"/>
  <c r="AY1006" i="3" s="1"/>
  <c r="AT1006" i="3"/>
  <c r="AS1006" i="3"/>
  <c r="AQ1006" i="3" s="1"/>
  <c r="AR1006" i="3"/>
  <c r="AP1006" i="3"/>
  <c r="AO1006" i="3"/>
  <c r="AN1006" i="3"/>
  <c r="AL1006" i="3"/>
  <c r="AK1006" i="3"/>
  <c r="AJ1006" i="3"/>
  <c r="AH1006" i="3"/>
  <c r="AG1006" i="3"/>
  <c r="AF1006" i="3"/>
  <c r="AE1006" i="3"/>
  <c r="AI1006" i="3" s="1"/>
  <c r="AC1006" i="3" a="1"/>
  <c r="AC1006" i="3" s="1"/>
  <c r="AB1006" i="3" a="1"/>
  <c r="AB1006" i="3" s="1"/>
  <c r="Z1006" i="3"/>
  <c r="Y1006" i="3"/>
  <c r="X1006" i="3"/>
  <c r="W1006" i="3"/>
  <c r="V1006" i="3"/>
  <c r="U1006" i="3"/>
  <c r="T1006" i="3"/>
  <c r="S1006" i="3"/>
  <c r="R1006" i="3"/>
  <c r="Q1006" i="3"/>
  <c r="O1006" i="3"/>
  <c r="N1006" i="3" a="1"/>
  <c r="N1006" i="3" s="1"/>
  <c r="M1006" i="3"/>
  <c r="L1006" i="3" s="1"/>
  <c r="K1006" i="3"/>
  <c r="BA1005" i="3"/>
  <c r="AY1005" i="3"/>
  <c r="AX1005" i="3"/>
  <c r="AZ1005" i="3" s="1"/>
  <c r="AW1005" i="3"/>
  <c r="AU1005" i="3"/>
  <c r="AT1005" i="3"/>
  <c r="AS1005" i="3"/>
  <c r="AR1005" i="3" s="1"/>
  <c r="AQ1005" i="3"/>
  <c r="AO1005" i="3"/>
  <c r="AM1005" i="3"/>
  <c r="AE1005" i="3"/>
  <c r="AJ1005" i="3" s="1"/>
  <c r="AC1005" i="3" a="1"/>
  <c r="AC1005" i="3" s="1"/>
  <c r="AB1005" i="3" a="1"/>
  <c r="AB1005" i="3" s="1"/>
  <c r="Z1005" i="3"/>
  <c r="Y1005" i="3"/>
  <c r="X1005" i="3"/>
  <c r="W1005" i="3"/>
  <c r="V1005" i="3"/>
  <c r="U1005" i="3"/>
  <c r="T1005" i="3"/>
  <c r="S1005" i="3"/>
  <c r="R1005" i="3"/>
  <c r="Q1005" i="3"/>
  <c r="O1005" i="3"/>
  <c r="N1005" i="3" a="1"/>
  <c r="N1005" i="3" s="1"/>
  <c r="M1005" i="3"/>
  <c r="L1005" i="3" s="1"/>
  <c r="K1005" i="3"/>
  <c r="AZ1004" i="3"/>
  <c r="AX1004" i="3"/>
  <c r="BA1004" i="3" s="1"/>
  <c r="AV1004" i="3"/>
  <c r="AT1004" i="3"/>
  <c r="AS1004" i="3"/>
  <c r="AR1004" i="3"/>
  <c r="AQ1004" i="3"/>
  <c r="AP1004" i="3"/>
  <c r="AO1004" i="3"/>
  <c r="AN1004" i="3"/>
  <c r="AM1004" i="3"/>
  <c r="AL1004" i="3"/>
  <c r="AJ1004" i="3"/>
  <c r="AH1004" i="3"/>
  <c r="AF1004" i="3"/>
  <c r="AE1004" i="3"/>
  <c r="AK1004" i="3" s="1"/>
  <c r="AC1004" i="3" a="1"/>
  <c r="AC1004" i="3" s="1"/>
  <c r="AB1004" i="3" a="1"/>
  <c r="AB1004" i="3" s="1"/>
  <c r="Z1004" i="3"/>
  <c r="Y1004" i="3"/>
  <c r="X1004" i="3"/>
  <c r="W1004" i="3"/>
  <c r="V1004" i="3"/>
  <c r="U1004" i="3"/>
  <c r="T1004" i="3"/>
  <c r="S1004" i="3"/>
  <c r="R1004" i="3"/>
  <c r="Q1004" i="3"/>
  <c r="O1004" i="3"/>
  <c r="N1004" i="3" a="1"/>
  <c r="N1004" i="3" s="1"/>
  <c r="M1004" i="3"/>
  <c r="L1004" i="3" s="1"/>
  <c r="K1004" i="3"/>
  <c r="BA1003" i="3"/>
  <c r="AZ1003" i="3"/>
  <c r="AY1003" i="3"/>
  <c r="AX1003" i="3"/>
  <c r="AW1003" i="3"/>
  <c r="AV1003" i="3"/>
  <c r="AU1003" i="3"/>
  <c r="AT1003" i="3"/>
  <c r="AS1003" i="3"/>
  <c r="AP1003" i="3" s="1"/>
  <c r="AO1003" i="3"/>
  <c r="AK1003" i="3"/>
  <c r="AG1003" i="3"/>
  <c r="AE1003" i="3"/>
  <c r="AH1003" i="3" s="1"/>
  <c r="AC1003" i="3" a="1"/>
  <c r="AC1003" i="3" s="1"/>
  <c r="AB1003" i="3" a="1"/>
  <c r="AB1003" i="3" s="1"/>
  <c r="Z1003" i="3"/>
  <c r="Y1003" i="3"/>
  <c r="X1003" i="3"/>
  <c r="W1003" i="3"/>
  <c r="V1003" i="3"/>
  <c r="U1003" i="3"/>
  <c r="T1003" i="3"/>
  <c r="S1003" i="3"/>
  <c r="R1003" i="3"/>
  <c r="Q1003" i="3"/>
  <c r="O1003" i="3"/>
  <c r="N1003" i="3" a="1"/>
  <c r="N1003" i="3" s="1"/>
  <c r="M1003" i="3"/>
  <c r="L1003" i="3" s="1"/>
  <c r="K1003" i="3"/>
  <c r="AX1002" i="3"/>
  <c r="AY1002" i="3" s="1"/>
  <c r="AT1002" i="3"/>
  <c r="AS1002" i="3"/>
  <c r="AQ1002" i="3" s="1"/>
  <c r="AR1002" i="3"/>
  <c r="AP1002" i="3"/>
  <c r="AO1002" i="3"/>
  <c r="AN1002" i="3"/>
  <c r="AL1002" i="3"/>
  <c r="AK1002" i="3"/>
  <c r="AJ1002" i="3"/>
  <c r="AH1002" i="3"/>
  <c r="AG1002" i="3"/>
  <c r="AF1002" i="3"/>
  <c r="AE1002" i="3"/>
  <c r="AI1002" i="3" s="1"/>
  <c r="AC1002" i="3" a="1"/>
  <c r="AC1002" i="3" s="1"/>
  <c r="AB1002" i="3" a="1"/>
  <c r="AB1002" i="3" s="1"/>
  <c r="Z1002" i="3"/>
  <c r="Y1002" i="3"/>
  <c r="X1002" i="3"/>
  <c r="W1002" i="3"/>
  <c r="V1002" i="3"/>
  <c r="U1002" i="3"/>
  <c r="T1002" i="3"/>
  <c r="S1002" i="3"/>
  <c r="R1002" i="3"/>
  <c r="Q1002" i="3"/>
  <c r="O1002" i="3"/>
  <c r="N1002" i="3" a="1"/>
  <c r="N1002" i="3" s="1"/>
  <c r="M1002" i="3"/>
  <c r="L1002" i="3" s="1"/>
  <c r="K1002" i="3"/>
  <c r="BA1001" i="3"/>
  <c r="AY1001" i="3"/>
  <c r="AX1001" i="3"/>
  <c r="AZ1001" i="3" s="1"/>
  <c r="AW1001" i="3"/>
  <c r="AU1001" i="3"/>
  <c r="AT1001" i="3"/>
  <c r="AS1001" i="3"/>
  <c r="AR1001" i="3" s="1"/>
  <c r="AQ1001" i="3"/>
  <c r="AO1001" i="3"/>
  <c r="AM1001" i="3"/>
  <c r="AE1001" i="3"/>
  <c r="AJ1001" i="3" s="1"/>
  <c r="AC1001" i="3" a="1"/>
  <c r="AC1001" i="3" s="1"/>
  <c r="AB1001" i="3" a="1"/>
  <c r="AB1001" i="3" s="1"/>
  <c r="Z1001" i="3"/>
  <c r="Y1001" i="3"/>
  <c r="X1001" i="3"/>
  <c r="W1001" i="3"/>
  <c r="V1001" i="3"/>
  <c r="U1001" i="3"/>
  <c r="T1001" i="3"/>
  <c r="S1001" i="3"/>
  <c r="R1001" i="3"/>
  <c r="Q1001" i="3"/>
  <c r="O1001" i="3"/>
  <c r="N1001" i="3" a="1"/>
  <c r="N1001" i="3" s="1"/>
  <c r="M1001" i="3"/>
  <c r="L1001" i="3" s="1"/>
  <c r="K1001" i="3"/>
  <c r="AZ1000" i="3"/>
  <c r="AX1000" i="3"/>
  <c r="BA1000" i="3" s="1"/>
  <c r="AV1000" i="3"/>
  <c r="AT1000" i="3"/>
  <c r="AS1000" i="3"/>
  <c r="AR1000" i="3"/>
  <c r="AQ1000" i="3"/>
  <c r="AP1000" i="3"/>
  <c r="AO1000" i="3"/>
  <c r="AN1000" i="3"/>
  <c r="AM1000" i="3"/>
  <c r="AL1000" i="3"/>
  <c r="AJ1000" i="3"/>
  <c r="AH1000" i="3"/>
  <c r="AF1000" i="3"/>
  <c r="AE1000" i="3"/>
  <c r="AK1000" i="3" s="1"/>
  <c r="AC1000" i="3" a="1"/>
  <c r="AC1000" i="3" s="1"/>
  <c r="AB1000" i="3" a="1"/>
  <c r="AB1000" i="3" s="1"/>
  <c r="Z1000" i="3"/>
  <c r="Y1000" i="3"/>
  <c r="X1000" i="3"/>
  <c r="W1000" i="3"/>
  <c r="V1000" i="3"/>
  <c r="U1000" i="3"/>
  <c r="T1000" i="3"/>
  <c r="S1000" i="3"/>
  <c r="R1000" i="3"/>
  <c r="Q1000" i="3"/>
  <c r="O1000" i="3"/>
  <c r="N1000" i="3" a="1"/>
  <c r="N1000" i="3" s="1"/>
  <c r="M1000" i="3"/>
  <c r="L1000" i="3" s="1"/>
  <c r="K1000" i="3"/>
  <c r="BA999" i="3"/>
  <c r="AZ999" i="3"/>
  <c r="AY999" i="3"/>
  <c r="AX999" i="3"/>
  <c r="AW999" i="3"/>
  <c r="AV999" i="3"/>
  <c r="AU999" i="3"/>
  <c r="AT999" i="3"/>
  <c r="AS999" i="3"/>
  <c r="AP999" i="3" s="1"/>
  <c r="AO999" i="3"/>
  <c r="AK999" i="3"/>
  <c r="AG999" i="3"/>
  <c r="AE999" i="3"/>
  <c r="AH999" i="3" s="1"/>
  <c r="AC999" i="3" a="1"/>
  <c r="AC999" i="3" s="1"/>
  <c r="AB999" i="3" a="1"/>
  <c r="AB999" i="3" s="1"/>
  <c r="Z999" i="3"/>
  <c r="Y999" i="3"/>
  <c r="X999" i="3"/>
  <c r="W999" i="3"/>
  <c r="V999" i="3"/>
  <c r="U999" i="3"/>
  <c r="T999" i="3"/>
  <c r="S999" i="3"/>
  <c r="R999" i="3"/>
  <c r="Q999" i="3"/>
  <c r="O999" i="3"/>
  <c r="N999" i="3" a="1"/>
  <c r="N999" i="3" s="1"/>
  <c r="M999" i="3"/>
  <c r="L999" i="3" s="1"/>
  <c r="K999" i="3"/>
  <c r="AX998" i="3"/>
  <c r="AY998" i="3" s="1"/>
  <c r="AT998" i="3"/>
  <c r="AS998" i="3"/>
  <c r="AQ998" i="3" s="1"/>
  <c r="AR998" i="3"/>
  <c r="AP998" i="3"/>
  <c r="AO998" i="3"/>
  <c r="AN998" i="3"/>
  <c r="AL998" i="3"/>
  <c r="AK998" i="3"/>
  <c r="AJ998" i="3"/>
  <c r="AH998" i="3"/>
  <c r="AG998" i="3"/>
  <c r="AF998" i="3"/>
  <c r="AE998" i="3"/>
  <c r="AI998" i="3" s="1"/>
  <c r="AC998" i="3" a="1"/>
  <c r="AC998" i="3" s="1"/>
  <c r="AB998" i="3" a="1"/>
  <c r="AB998" i="3" s="1"/>
  <c r="Z998" i="3"/>
  <c r="Y998" i="3"/>
  <c r="X998" i="3"/>
  <c r="W998" i="3"/>
  <c r="V998" i="3"/>
  <c r="U998" i="3"/>
  <c r="T998" i="3"/>
  <c r="S998" i="3"/>
  <c r="R998" i="3"/>
  <c r="Q998" i="3"/>
  <c r="O998" i="3"/>
  <c r="N998" i="3" a="1"/>
  <c r="N998" i="3" s="1"/>
  <c r="M998" i="3"/>
  <c r="L998" i="3" s="1"/>
  <c r="K998" i="3"/>
  <c r="BA997" i="3"/>
  <c r="AY997" i="3"/>
  <c r="AX997" i="3"/>
  <c r="AZ997" i="3" s="1"/>
  <c r="AW997" i="3"/>
  <c r="AU997" i="3"/>
  <c r="AT997" i="3"/>
  <c r="AS997" i="3"/>
  <c r="AR997" i="3" s="1"/>
  <c r="AQ997" i="3"/>
  <c r="AO997" i="3"/>
  <c r="AM997" i="3"/>
  <c r="AE997" i="3"/>
  <c r="AJ997" i="3" s="1"/>
  <c r="AC997" i="3" a="1"/>
  <c r="AC997" i="3" s="1"/>
  <c r="AB997" i="3" a="1"/>
  <c r="AB997" i="3" s="1"/>
  <c r="Z997" i="3"/>
  <c r="Y997" i="3"/>
  <c r="X997" i="3"/>
  <c r="W997" i="3"/>
  <c r="V997" i="3"/>
  <c r="U997" i="3"/>
  <c r="T997" i="3"/>
  <c r="S997" i="3"/>
  <c r="R997" i="3"/>
  <c r="Q997" i="3"/>
  <c r="O997" i="3"/>
  <c r="N997" i="3" a="1"/>
  <c r="N997" i="3" s="1"/>
  <c r="M997" i="3"/>
  <c r="L997" i="3" s="1"/>
  <c r="K997" i="3"/>
  <c r="AZ996" i="3"/>
  <c r="AX996" i="3"/>
  <c r="BA996" i="3" s="1"/>
  <c r="AV996" i="3"/>
  <c r="AT996" i="3"/>
  <c r="AS996" i="3"/>
  <c r="AR996" i="3"/>
  <c r="AQ996" i="3"/>
  <c r="AP996" i="3"/>
  <c r="AO996" i="3"/>
  <c r="AN996" i="3"/>
  <c r="AM996" i="3"/>
  <c r="AL996" i="3"/>
  <c r="AJ996" i="3"/>
  <c r="AH996" i="3"/>
  <c r="AF996" i="3"/>
  <c r="AE996" i="3"/>
  <c r="AK996" i="3" s="1"/>
  <c r="AC996" i="3" a="1"/>
  <c r="AC996" i="3" s="1"/>
  <c r="AB996" i="3" a="1"/>
  <c r="AB996" i="3" s="1"/>
  <c r="Z996" i="3"/>
  <c r="Y996" i="3"/>
  <c r="X996" i="3"/>
  <c r="W996" i="3"/>
  <c r="V996" i="3"/>
  <c r="U996" i="3"/>
  <c r="T996" i="3"/>
  <c r="S996" i="3"/>
  <c r="R996" i="3"/>
  <c r="Q996" i="3"/>
  <c r="O996" i="3"/>
  <c r="N996" i="3" a="1"/>
  <c r="N996" i="3" s="1"/>
  <c r="M996" i="3"/>
  <c r="L996" i="3" s="1"/>
  <c r="K996" i="3"/>
  <c r="BA995" i="3"/>
  <c r="AZ995" i="3"/>
  <c r="AY995" i="3"/>
  <c r="AX995" i="3"/>
  <c r="AW995" i="3"/>
  <c r="AV995" i="3"/>
  <c r="AU995" i="3"/>
  <c r="AT995" i="3"/>
  <c r="AS995" i="3"/>
  <c r="AP995" i="3" s="1"/>
  <c r="AO995" i="3"/>
  <c r="AK995" i="3"/>
  <c r="AG995" i="3"/>
  <c r="AE995" i="3"/>
  <c r="AH995" i="3" s="1"/>
  <c r="AC995" i="3" a="1"/>
  <c r="AC995" i="3" s="1"/>
  <c r="AB995" i="3" a="1"/>
  <c r="AB995" i="3" s="1"/>
  <c r="Z995" i="3"/>
  <c r="Y995" i="3"/>
  <c r="X995" i="3"/>
  <c r="W995" i="3"/>
  <c r="V995" i="3"/>
  <c r="U995" i="3"/>
  <c r="T995" i="3"/>
  <c r="S995" i="3"/>
  <c r="R995" i="3"/>
  <c r="Q995" i="3"/>
  <c r="O995" i="3"/>
  <c r="N995" i="3"/>
  <c r="N995" i="3" a="1"/>
  <c r="M995" i="3"/>
  <c r="L995" i="3" s="1"/>
  <c r="K995" i="3"/>
  <c r="AX994" i="3"/>
  <c r="AY994" i="3" s="1"/>
  <c r="AT994" i="3"/>
  <c r="AS994" i="3"/>
  <c r="AQ994" i="3" s="1"/>
  <c r="AR994" i="3"/>
  <c r="AP994" i="3"/>
  <c r="AO994" i="3"/>
  <c r="AN994" i="3"/>
  <c r="AL994" i="3"/>
  <c r="AK994" i="3"/>
  <c r="AJ994" i="3"/>
  <c r="AH994" i="3"/>
  <c r="AG994" i="3"/>
  <c r="AF994" i="3"/>
  <c r="AE994" i="3"/>
  <c r="AI994" i="3" s="1"/>
  <c r="AC994" i="3" a="1"/>
  <c r="AC994" i="3" s="1"/>
  <c r="AB994" i="3" a="1"/>
  <c r="AB994" i="3" s="1"/>
  <c r="Z994" i="3"/>
  <c r="Y994" i="3"/>
  <c r="X994" i="3"/>
  <c r="W994" i="3"/>
  <c r="V994" i="3"/>
  <c r="U994" i="3"/>
  <c r="T994" i="3"/>
  <c r="S994" i="3"/>
  <c r="R994" i="3"/>
  <c r="Q994" i="3"/>
  <c r="O994" i="3"/>
  <c r="N994" i="3" a="1"/>
  <c r="N994" i="3" s="1"/>
  <c r="M994" i="3"/>
  <c r="L994" i="3" s="1"/>
  <c r="K994" i="3"/>
  <c r="BA993" i="3"/>
  <c r="AY993" i="3"/>
  <c r="AX993" i="3"/>
  <c r="AZ993" i="3" s="1"/>
  <c r="AW993" i="3"/>
  <c r="AU993" i="3"/>
  <c r="AT993" i="3"/>
  <c r="AS993" i="3"/>
  <c r="AR993" i="3" s="1"/>
  <c r="AQ993" i="3"/>
  <c r="AO993" i="3"/>
  <c r="AM993" i="3"/>
  <c r="AE993" i="3"/>
  <c r="AJ993" i="3" s="1"/>
  <c r="AC993" i="3" a="1"/>
  <c r="AC993" i="3" s="1"/>
  <c r="AB993" i="3" a="1"/>
  <c r="AB993" i="3" s="1"/>
  <c r="Z993" i="3"/>
  <c r="Y993" i="3"/>
  <c r="X993" i="3"/>
  <c r="W993" i="3"/>
  <c r="V993" i="3"/>
  <c r="U993" i="3"/>
  <c r="T993" i="3"/>
  <c r="S993" i="3"/>
  <c r="R993" i="3"/>
  <c r="Q993" i="3"/>
  <c r="O993" i="3"/>
  <c r="N993" i="3"/>
  <c r="N993" i="3" a="1"/>
  <c r="M993" i="3"/>
  <c r="L993" i="3" s="1"/>
  <c r="K993" i="3"/>
  <c r="AZ992" i="3"/>
  <c r="AX992" i="3"/>
  <c r="BA992" i="3" s="1"/>
  <c r="AV992" i="3"/>
  <c r="AT992" i="3"/>
  <c r="AS992" i="3"/>
  <c r="AR992" i="3"/>
  <c r="AQ992" i="3"/>
  <c r="AP992" i="3"/>
  <c r="AO992" i="3"/>
  <c r="AN992" i="3"/>
  <c r="AM992" i="3"/>
  <c r="AL992" i="3"/>
  <c r="AJ992" i="3"/>
  <c r="AH992" i="3"/>
  <c r="AF992" i="3"/>
  <c r="AE992" i="3"/>
  <c r="AK992" i="3" s="1"/>
  <c r="AC992" i="3" a="1"/>
  <c r="AC992" i="3" s="1"/>
  <c r="AB992" i="3" a="1"/>
  <c r="AB992" i="3" s="1"/>
  <c r="Z992" i="3"/>
  <c r="Y992" i="3"/>
  <c r="X992" i="3"/>
  <c r="W992" i="3"/>
  <c r="V992" i="3"/>
  <c r="U992" i="3"/>
  <c r="T992" i="3"/>
  <c r="S992" i="3"/>
  <c r="R992" i="3"/>
  <c r="Q992" i="3"/>
  <c r="O992" i="3"/>
  <c r="N992" i="3" a="1"/>
  <c r="N992" i="3" s="1"/>
  <c r="M992" i="3"/>
  <c r="L992" i="3" s="1"/>
  <c r="K992" i="3"/>
  <c r="BA991" i="3"/>
  <c r="AZ991" i="3"/>
  <c r="AY991" i="3"/>
  <c r="AX991" i="3"/>
  <c r="AW991" i="3"/>
  <c r="AV991" i="3"/>
  <c r="AU991" i="3"/>
  <c r="AT991" i="3"/>
  <c r="AS991" i="3"/>
  <c r="AP991" i="3" s="1"/>
  <c r="AO991" i="3"/>
  <c r="AK991" i="3"/>
  <c r="AG991" i="3"/>
  <c r="AE991" i="3"/>
  <c r="AH991" i="3" s="1"/>
  <c r="AC991" i="3" a="1"/>
  <c r="AC991" i="3" s="1"/>
  <c r="AB991" i="3" a="1"/>
  <c r="AB991" i="3" s="1"/>
  <c r="Z991" i="3"/>
  <c r="Y991" i="3"/>
  <c r="X991" i="3"/>
  <c r="W991" i="3"/>
  <c r="V991" i="3"/>
  <c r="U991" i="3"/>
  <c r="T991" i="3"/>
  <c r="S991" i="3"/>
  <c r="R991" i="3"/>
  <c r="Q991" i="3"/>
  <c r="O991" i="3"/>
  <c r="N991" i="3"/>
  <c r="N991" i="3" a="1"/>
  <c r="M991" i="3"/>
  <c r="L991" i="3" s="1"/>
  <c r="K991" i="3"/>
  <c r="AX990" i="3"/>
  <c r="AY990" i="3" s="1"/>
  <c r="AT990" i="3"/>
  <c r="AS990" i="3"/>
  <c r="AQ990" i="3" s="1"/>
  <c r="AR990" i="3"/>
  <c r="AP990" i="3"/>
  <c r="AO990" i="3"/>
  <c r="AN990" i="3"/>
  <c r="AL990" i="3"/>
  <c r="AK990" i="3"/>
  <c r="AJ990" i="3"/>
  <c r="AH990" i="3"/>
  <c r="AG990" i="3"/>
  <c r="AF990" i="3"/>
  <c r="AE990" i="3"/>
  <c r="AI990" i="3" s="1"/>
  <c r="AC990" i="3" a="1"/>
  <c r="AC990" i="3" s="1"/>
  <c r="AB990" i="3" a="1"/>
  <c r="AB990" i="3" s="1"/>
  <c r="Z990" i="3"/>
  <c r="Y990" i="3"/>
  <c r="X990" i="3"/>
  <c r="W990" i="3"/>
  <c r="V990" i="3"/>
  <c r="U990" i="3"/>
  <c r="T990" i="3"/>
  <c r="S990" i="3"/>
  <c r="R990" i="3"/>
  <c r="Q990" i="3"/>
  <c r="O990" i="3"/>
  <c r="N990" i="3" a="1"/>
  <c r="N990" i="3" s="1"/>
  <c r="M990" i="3"/>
  <c r="L990" i="3" s="1"/>
  <c r="K990" i="3"/>
  <c r="BA989" i="3"/>
  <c r="AY989" i="3"/>
  <c r="AX989" i="3"/>
  <c r="AZ989" i="3" s="1"/>
  <c r="AW989" i="3"/>
  <c r="AU989" i="3"/>
  <c r="AT989" i="3"/>
  <c r="AS989" i="3"/>
  <c r="AR989" i="3" s="1"/>
  <c r="AQ989" i="3"/>
  <c r="AO989" i="3"/>
  <c r="AM989" i="3"/>
  <c r="AE989" i="3"/>
  <c r="AJ989" i="3" s="1"/>
  <c r="AC989" i="3" a="1"/>
  <c r="AC989" i="3" s="1"/>
  <c r="AB989" i="3" a="1"/>
  <c r="AB989" i="3" s="1"/>
  <c r="Z989" i="3"/>
  <c r="Y989" i="3"/>
  <c r="X989" i="3"/>
  <c r="W989" i="3"/>
  <c r="V989" i="3"/>
  <c r="U989" i="3"/>
  <c r="T989" i="3"/>
  <c r="S989" i="3"/>
  <c r="R989" i="3"/>
  <c r="Q989" i="3"/>
  <c r="O989" i="3"/>
  <c r="N989" i="3"/>
  <c r="N989" i="3" a="1"/>
  <c r="M989" i="3"/>
  <c r="L989" i="3" s="1"/>
  <c r="K989" i="3"/>
  <c r="AZ988" i="3"/>
  <c r="AX988" i="3"/>
  <c r="BA988" i="3" s="1"/>
  <c r="AV988" i="3"/>
  <c r="AT988" i="3"/>
  <c r="AS988" i="3"/>
  <c r="AR988" i="3"/>
  <c r="AQ988" i="3"/>
  <c r="AP988" i="3"/>
  <c r="AO988" i="3"/>
  <c r="AN988" i="3"/>
  <c r="AM988" i="3"/>
  <c r="AL988" i="3"/>
  <c r="AJ988" i="3"/>
  <c r="AH988" i="3"/>
  <c r="AF988" i="3"/>
  <c r="AE988" i="3"/>
  <c r="AK988" i="3" s="1"/>
  <c r="AC988" i="3" a="1"/>
  <c r="AC988" i="3" s="1"/>
  <c r="AB988" i="3" a="1"/>
  <c r="AB988" i="3" s="1"/>
  <c r="Z988" i="3"/>
  <c r="Y988" i="3"/>
  <c r="X988" i="3"/>
  <c r="W988" i="3"/>
  <c r="V988" i="3"/>
  <c r="U988" i="3"/>
  <c r="T988" i="3"/>
  <c r="S988" i="3"/>
  <c r="R988" i="3"/>
  <c r="Q988" i="3"/>
  <c r="O988" i="3"/>
  <c r="N988" i="3" a="1"/>
  <c r="N988" i="3" s="1"/>
  <c r="M988" i="3"/>
  <c r="L988" i="3" s="1"/>
  <c r="K988" i="3"/>
  <c r="BA987" i="3"/>
  <c r="AZ987" i="3"/>
  <c r="AY987" i="3"/>
  <c r="AX987" i="3"/>
  <c r="AW987" i="3"/>
  <c r="AV987" i="3"/>
  <c r="AU987" i="3"/>
  <c r="AT987" i="3"/>
  <c r="AS987" i="3"/>
  <c r="AP987" i="3" s="1"/>
  <c r="AO987" i="3"/>
  <c r="AK987" i="3"/>
  <c r="AG987" i="3"/>
  <c r="AE987" i="3"/>
  <c r="AH987" i="3" s="1"/>
  <c r="AC987" i="3" a="1"/>
  <c r="AC987" i="3" s="1"/>
  <c r="AB987" i="3" a="1"/>
  <c r="AB987" i="3" s="1"/>
  <c r="Z987" i="3"/>
  <c r="Y987" i="3"/>
  <c r="X987" i="3"/>
  <c r="W987" i="3"/>
  <c r="V987" i="3"/>
  <c r="U987" i="3"/>
  <c r="T987" i="3"/>
  <c r="S987" i="3"/>
  <c r="R987" i="3"/>
  <c r="Q987" i="3"/>
  <c r="O987" i="3"/>
  <c r="N987" i="3" a="1"/>
  <c r="N987" i="3" s="1"/>
  <c r="M987" i="3"/>
  <c r="L987" i="3" s="1"/>
  <c r="K987" i="3"/>
  <c r="AX986" i="3"/>
  <c r="AY986" i="3" s="1"/>
  <c r="AT986" i="3"/>
  <c r="AS986" i="3"/>
  <c r="AQ986" i="3" s="1"/>
  <c r="AR986" i="3"/>
  <c r="AP986" i="3"/>
  <c r="AO986" i="3"/>
  <c r="AN986" i="3"/>
  <c r="AL986" i="3"/>
  <c r="AK986" i="3"/>
  <c r="AJ986" i="3"/>
  <c r="AH986" i="3"/>
  <c r="AG986" i="3"/>
  <c r="AF986" i="3"/>
  <c r="AE986" i="3"/>
  <c r="AI986" i="3" s="1"/>
  <c r="AC986" i="3" a="1"/>
  <c r="AC986" i="3" s="1"/>
  <c r="AB986" i="3" a="1"/>
  <c r="AB986" i="3" s="1"/>
  <c r="Z986" i="3"/>
  <c r="Y986" i="3"/>
  <c r="X986" i="3"/>
  <c r="W986" i="3"/>
  <c r="V986" i="3"/>
  <c r="U986" i="3"/>
  <c r="T986" i="3"/>
  <c r="S986" i="3"/>
  <c r="R986" i="3"/>
  <c r="Q986" i="3"/>
  <c r="O986" i="3"/>
  <c r="N986" i="3" a="1"/>
  <c r="N986" i="3" s="1"/>
  <c r="M986" i="3"/>
  <c r="L986" i="3" s="1"/>
  <c r="K986" i="3"/>
  <c r="BA985" i="3"/>
  <c r="AY985" i="3"/>
  <c r="AX985" i="3"/>
  <c r="AZ985" i="3" s="1"/>
  <c r="AW985" i="3"/>
  <c r="AU985" i="3"/>
  <c r="AT985" i="3"/>
  <c r="AS985" i="3"/>
  <c r="AR985" i="3" s="1"/>
  <c r="AQ985" i="3"/>
  <c r="AO985" i="3"/>
  <c r="AM985" i="3"/>
  <c r="AE985" i="3"/>
  <c r="AJ985" i="3" s="1"/>
  <c r="AC985" i="3" a="1"/>
  <c r="AC985" i="3" s="1"/>
  <c r="AB985" i="3" a="1"/>
  <c r="AB985" i="3" s="1"/>
  <c r="Z985" i="3"/>
  <c r="Y985" i="3"/>
  <c r="X985" i="3"/>
  <c r="W985" i="3"/>
  <c r="V985" i="3"/>
  <c r="U985" i="3"/>
  <c r="T985" i="3"/>
  <c r="S985" i="3"/>
  <c r="R985" i="3"/>
  <c r="Q985" i="3"/>
  <c r="O985" i="3"/>
  <c r="N985" i="3" a="1"/>
  <c r="N985" i="3" s="1"/>
  <c r="M985" i="3"/>
  <c r="L985" i="3" s="1"/>
  <c r="K985" i="3"/>
  <c r="AZ984" i="3"/>
  <c r="AX984" i="3"/>
  <c r="BA984" i="3" s="1"/>
  <c r="AV984" i="3"/>
  <c r="AT984" i="3"/>
  <c r="AS984" i="3"/>
  <c r="AR984" i="3"/>
  <c r="AQ984" i="3"/>
  <c r="AP984" i="3"/>
  <c r="AO984" i="3"/>
  <c r="AN984" i="3"/>
  <c r="AM984" i="3"/>
  <c r="AL984" i="3"/>
  <c r="AJ984" i="3"/>
  <c r="AH984" i="3"/>
  <c r="AF984" i="3"/>
  <c r="AE984" i="3"/>
  <c r="AK984" i="3" s="1"/>
  <c r="AC984" i="3" a="1"/>
  <c r="AC984" i="3" s="1"/>
  <c r="AB984" i="3" a="1"/>
  <c r="AB984" i="3" s="1"/>
  <c r="Z984" i="3"/>
  <c r="Y984" i="3"/>
  <c r="X984" i="3"/>
  <c r="W984" i="3"/>
  <c r="V984" i="3"/>
  <c r="U984" i="3"/>
  <c r="T984" i="3"/>
  <c r="S984" i="3"/>
  <c r="R984" i="3"/>
  <c r="Q984" i="3"/>
  <c r="O984" i="3"/>
  <c r="N984" i="3" a="1"/>
  <c r="N984" i="3" s="1"/>
  <c r="M984" i="3"/>
  <c r="L984" i="3" s="1"/>
  <c r="K984" i="3"/>
  <c r="BA983" i="3"/>
  <c r="AZ983" i="3"/>
  <c r="AY983" i="3"/>
  <c r="AX983" i="3"/>
  <c r="AW983" i="3"/>
  <c r="AV983" i="3"/>
  <c r="AU983" i="3"/>
  <c r="AT983" i="3"/>
  <c r="AS983" i="3"/>
  <c r="AP983" i="3" s="1"/>
  <c r="AO983" i="3"/>
  <c r="AK983" i="3"/>
  <c r="AG983" i="3"/>
  <c r="AE983" i="3"/>
  <c r="AH983" i="3" s="1"/>
  <c r="AC983" i="3" a="1"/>
  <c r="AC983" i="3" s="1"/>
  <c r="AB983" i="3" a="1"/>
  <c r="AB983" i="3" s="1"/>
  <c r="Z983" i="3"/>
  <c r="Y983" i="3"/>
  <c r="X983" i="3"/>
  <c r="W983" i="3"/>
  <c r="V983" i="3"/>
  <c r="U983" i="3"/>
  <c r="T983" i="3"/>
  <c r="S983" i="3"/>
  <c r="R983" i="3"/>
  <c r="Q983" i="3"/>
  <c r="O983" i="3"/>
  <c r="N983" i="3" a="1"/>
  <c r="N983" i="3" s="1"/>
  <c r="M983" i="3"/>
  <c r="L983" i="3" s="1"/>
  <c r="K983" i="3"/>
  <c r="AX982" i="3"/>
  <c r="AY982" i="3" s="1"/>
  <c r="AT982" i="3"/>
  <c r="AS982" i="3"/>
  <c r="AQ982" i="3" s="1"/>
  <c r="AR982" i="3"/>
  <c r="AP982" i="3"/>
  <c r="AO982" i="3"/>
  <c r="AN982" i="3"/>
  <c r="AL982" i="3"/>
  <c r="AK982" i="3"/>
  <c r="AJ982" i="3"/>
  <c r="AH982" i="3"/>
  <c r="AG982" i="3"/>
  <c r="AF982" i="3"/>
  <c r="AE982" i="3"/>
  <c r="AI982" i="3" s="1"/>
  <c r="AC982" i="3" a="1"/>
  <c r="AC982" i="3" s="1"/>
  <c r="AB982" i="3" a="1"/>
  <c r="AB982" i="3" s="1"/>
  <c r="Z982" i="3"/>
  <c r="Y982" i="3"/>
  <c r="X982" i="3"/>
  <c r="W982" i="3"/>
  <c r="V982" i="3"/>
  <c r="U982" i="3"/>
  <c r="T982" i="3"/>
  <c r="S982" i="3"/>
  <c r="R982" i="3"/>
  <c r="Q982" i="3"/>
  <c r="O982" i="3"/>
  <c r="N982" i="3" a="1"/>
  <c r="N982" i="3" s="1"/>
  <c r="M982" i="3"/>
  <c r="L982" i="3" s="1"/>
  <c r="K982" i="3"/>
  <c r="BA981" i="3"/>
  <c r="AY981" i="3"/>
  <c r="AX981" i="3"/>
  <c r="AZ981" i="3" s="1"/>
  <c r="AW981" i="3"/>
  <c r="AU981" i="3"/>
  <c r="AT981" i="3"/>
  <c r="AS981" i="3"/>
  <c r="AR981" i="3" s="1"/>
  <c r="AQ981" i="3"/>
  <c r="AO981" i="3"/>
  <c r="AM981" i="3"/>
  <c r="AE981" i="3"/>
  <c r="AJ981" i="3" s="1"/>
  <c r="AC981" i="3" a="1"/>
  <c r="AC981" i="3" s="1"/>
  <c r="AB981" i="3" a="1"/>
  <c r="AB981" i="3" s="1"/>
  <c r="Z981" i="3"/>
  <c r="Y981" i="3"/>
  <c r="X981" i="3"/>
  <c r="W981" i="3"/>
  <c r="V981" i="3"/>
  <c r="U981" i="3"/>
  <c r="T981" i="3"/>
  <c r="S981" i="3"/>
  <c r="R981" i="3"/>
  <c r="Q981" i="3"/>
  <c r="O981" i="3"/>
  <c r="N981" i="3"/>
  <c r="N981" i="3" a="1"/>
  <c r="M981" i="3"/>
  <c r="L981" i="3" s="1"/>
  <c r="K981" i="3"/>
  <c r="AZ980" i="3"/>
  <c r="AX980" i="3"/>
  <c r="BA980" i="3" s="1"/>
  <c r="AV980" i="3"/>
  <c r="AT980" i="3"/>
  <c r="AS980" i="3"/>
  <c r="AR980" i="3"/>
  <c r="AQ980" i="3"/>
  <c r="AP980" i="3"/>
  <c r="AO980" i="3"/>
  <c r="AN980" i="3"/>
  <c r="AM980" i="3"/>
  <c r="AL980" i="3"/>
  <c r="AJ980" i="3"/>
  <c r="AH980" i="3"/>
  <c r="AF980" i="3"/>
  <c r="AE980" i="3"/>
  <c r="AK980" i="3" s="1"/>
  <c r="AC980" i="3" a="1"/>
  <c r="AC980" i="3" s="1"/>
  <c r="AB980" i="3" a="1"/>
  <c r="AB980" i="3" s="1"/>
  <c r="Z980" i="3"/>
  <c r="Y980" i="3"/>
  <c r="X980" i="3"/>
  <c r="W980" i="3"/>
  <c r="V980" i="3"/>
  <c r="U980" i="3"/>
  <c r="T980" i="3"/>
  <c r="S980" i="3"/>
  <c r="R980" i="3"/>
  <c r="Q980" i="3"/>
  <c r="O980" i="3"/>
  <c r="N980" i="3" a="1"/>
  <c r="N980" i="3" s="1"/>
  <c r="M980" i="3"/>
  <c r="L980" i="3" s="1"/>
  <c r="K980" i="3"/>
  <c r="BA979" i="3"/>
  <c r="AZ979" i="3"/>
  <c r="AY979" i="3"/>
  <c r="AX979" i="3"/>
  <c r="AW979" i="3"/>
  <c r="AV979" i="3"/>
  <c r="AU979" i="3"/>
  <c r="AT979" i="3"/>
  <c r="AS979" i="3"/>
  <c r="AP979" i="3" s="1"/>
  <c r="AO979" i="3"/>
  <c r="AK979" i="3"/>
  <c r="AG979" i="3"/>
  <c r="AE979" i="3"/>
  <c r="AH979" i="3" s="1"/>
  <c r="AC979" i="3" a="1"/>
  <c r="AC979" i="3" s="1"/>
  <c r="AB979" i="3" a="1"/>
  <c r="AB979" i="3" s="1"/>
  <c r="Z979" i="3"/>
  <c r="Y979" i="3"/>
  <c r="X979" i="3"/>
  <c r="W979" i="3"/>
  <c r="V979" i="3"/>
  <c r="U979" i="3"/>
  <c r="T979" i="3"/>
  <c r="S979" i="3"/>
  <c r="R979" i="3"/>
  <c r="Q979" i="3"/>
  <c r="O979" i="3"/>
  <c r="N979" i="3"/>
  <c r="N979" i="3" a="1"/>
  <c r="M979" i="3"/>
  <c r="L979" i="3" s="1"/>
  <c r="K979" i="3"/>
  <c r="AX978" i="3"/>
  <c r="AY978" i="3" s="1"/>
  <c r="AT978" i="3"/>
  <c r="AS978" i="3"/>
  <c r="AQ978" i="3" s="1"/>
  <c r="AR978" i="3"/>
  <c r="AP978" i="3"/>
  <c r="AO978" i="3"/>
  <c r="AN978" i="3"/>
  <c r="AL978" i="3"/>
  <c r="AK978" i="3"/>
  <c r="AJ978" i="3"/>
  <c r="AH978" i="3"/>
  <c r="AG978" i="3"/>
  <c r="AF978" i="3"/>
  <c r="AE978" i="3"/>
  <c r="AI978" i="3" s="1"/>
  <c r="AC978" i="3" a="1"/>
  <c r="AC978" i="3" s="1"/>
  <c r="AB978" i="3" a="1"/>
  <c r="AB978" i="3" s="1"/>
  <c r="Z978" i="3"/>
  <c r="Y978" i="3"/>
  <c r="X978" i="3"/>
  <c r="W978" i="3"/>
  <c r="V978" i="3"/>
  <c r="U978" i="3"/>
  <c r="T978" i="3"/>
  <c r="S978" i="3"/>
  <c r="R978" i="3"/>
  <c r="Q978" i="3"/>
  <c r="O978" i="3"/>
  <c r="N978" i="3" a="1"/>
  <c r="N978" i="3" s="1"/>
  <c r="M978" i="3"/>
  <c r="L978" i="3" s="1"/>
  <c r="K978" i="3"/>
  <c r="BA977" i="3"/>
  <c r="AY977" i="3"/>
  <c r="AX977" i="3"/>
  <c r="AZ977" i="3" s="1"/>
  <c r="AW977" i="3"/>
  <c r="AU977" i="3"/>
  <c r="AT977" i="3"/>
  <c r="AS977" i="3"/>
  <c r="AR977" i="3" s="1"/>
  <c r="AQ977" i="3"/>
  <c r="AO977" i="3"/>
  <c r="AM977" i="3"/>
  <c r="AE977" i="3"/>
  <c r="AJ977" i="3" s="1"/>
  <c r="AC977" i="3" a="1"/>
  <c r="AC977" i="3" s="1"/>
  <c r="AB977" i="3" a="1"/>
  <c r="AB977" i="3" s="1"/>
  <c r="Z977" i="3"/>
  <c r="Y977" i="3"/>
  <c r="X977" i="3"/>
  <c r="W977" i="3"/>
  <c r="V977" i="3"/>
  <c r="U977" i="3"/>
  <c r="T977" i="3"/>
  <c r="S977" i="3"/>
  <c r="R977" i="3"/>
  <c r="Q977" i="3"/>
  <c r="O977" i="3"/>
  <c r="N977" i="3" a="1"/>
  <c r="N977" i="3" s="1"/>
  <c r="M977" i="3"/>
  <c r="L977" i="3" s="1"/>
  <c r="K977" i="3"/>
  <c r="AZ976" i="3"/>
  <c r="AX976" i="3"/>
  <c r="BA976" i="3" s="1"/>
  <c r="AV976" i="3"/>
  <c r="AT976" i="3"/>
  <c r="AS976" i="3"/>
  <c r="AR976" i="3"/>
  <c r="AQ976" i="3"/>
  <c r="AP976" i="3"/>
  <c r="AO976" i="3"/>
  <c r="AN976" i="3"/>
  <c r="AM976" i="3"/>
  <c r="AL976" i="3"/>
  <c r="AJ976" i="3"/>
  <c r="AH976" i="3"/>
  <c r="AF976" i="3"/>
  <c r="AE976" i="3"/>
  <c r="AK976" i="3" s="1"/>
  <c r="AC976" i="3" a="1"/>
  <c r="AC976" i="3" s="1"/>
  <c r="AB976" i="3" a="1"/>
  <c r="AB976" i="3" s="1"/>
  <c r="Z976" i="3"/>
  <c r="Y976" i="3"/>
  <c r="X976" i="3"/>
  <c r="W976" i="3"/>
  <c r="V976" i="3"/>
  <c r="U976" i="3"/>
  <c r="T976" i="3"/>
  <c r="S976" i="3"/>
  <c r="R976" i="3"/>
  <c r="Q976" i="3"/>
  <c r="O976" i="3"/>
  <c r="N976" i="3" a="1"/>
  <c r="N976" i="3" s="1"/>
  <c r="M976" i="3"/>
  <c r="L976" i="3" s="1"/>
  <c r="K976" i="3"/>
  <c r="BA975" i="3"/>
  <c r="AZ975" i="3"/>
  <c r="AY975" i="3"/>
  <c r="AX975" i="3"/>
  <c r="AW975" i="3"/>
  <c r="AV975" i="3"/>
  <c r="AU975" i="3"/>
  <c r="AT975" i="3"/>
  <c r="AS975" i="3"/>
  <c r="AP975" i="3" s="1"/>
  <c r="AO975" i="3"/>
  <c r="AK975" i="3"/>
  <c r="AG975" i="3"/>
  <c r="AE975" i="3"/>
  <c r="AH975" i="3" s="1"/>
  <c r="AC975" i="3" a="1"/>
  <c r="AC975" i="3" s="1"/>
  <c r="AB975" i="3" a="1"/>
  <c r="AB975" i="3" s="1"/>
  <c r="Z975" i="3"/>
  <c r="Y975" i="3"/>
  <c r="X975" i="3"/>
  <c r="W975" i="3"/>
  <c r="V975" i="3"/>
  <c r="U975" i="3"/>
  <c r="T975" i="3"/>
  <c r="S975" i="3"/>
  <c r="R975" i="3"/>
  <c r="Q975" i="3"/>
  <c r="O975" i="3"/>
  <c r="N975" i="3" a="1"/>
  <c r="N975" i="3" s="1"/>
  <c r="M975" i="3"/>
  <c r="L975" i="3" s="1"/>
  <c r="K975" i="3"/>
  <c r="AX974" i="3"/>
  <c r="AY974" i="3" s="1"/>
  <c r="AT974" i="3"/>
  <c r="AS974" i="3"/>
  <c r="AQ974" i="3" s="1"/>
  <c r="AR974" i="3"/>
  <c r="AP974" i="3"/>
  <c r="AO974" i="3"/>
  <c r="AN974" i="3"/>
  <c r="AL974" i="3"/>
  <c r="AK974" i="3"/>
  <c r="AJ974" i="3"/>
  <c r="AH974" i="3"/>
  <c r="AG974" i="3"/>
  <c r="AF974" i="3"/>
  <c r="AE974" i="3"/>
  <c r="AI974" i="3" s="1"/>
  <c r="AC974" i="3" a="1"/>
  <c r="AC974" i="3" s="1"/>
  <c r="AB974" i="3" a="1"/>
  <c r="AB974" i="3" s="1"/>
  <c r="Z974" i="3"/>
  <c r="Y974" i="3"/>
  <c r="X974" i="3"/>
  <c r="W974" i="3"/>
  <c r="V974" i="3"/>
  <c r="U974" i="3"/>
  <c r="T974" i="3"/>
  <c r="S974" i="3"/>
  <c r="R974" i="3"/>
  <c r="Q974" i="3"/>
  <c r="O974" i="3"/>
  <c r="N974" i="3" a="1"/>
  <c r="N974" i="3" s="1"/>
  <c r="M974" i="3"/>
  <c r="L974" i="3" s="1"/>
  <c r="K974" i="3"/>
  <c r="BA973" i="3"/>
  <c r="AY973" i="3"/>
  <c r="AX973" i="3"/>
  <c r="AZ973" i="3" s="1"/>
  <c r="AW973" i="3"/>
  <c r="AU973" i="3"/>
  <c r="AT973" i="3"/>
  <c r="AS973" i="3"/>
  <c r="AR973" i="3" s="1"/>
  <c r="AQ973" i="3"/>
  <c r="AO973" i="3"/>
  <c r="AM973" i="3"/>
  <c r="AE973" i="3"/>
  <c r="AJ973" i="3" s="1"/>
  <c r="AC973" i="3" a="1"/>
  <c r="AC973" i="3" s="1"/>
  <c r="AB973" i="3" a="1"/>
  <c r="AB973" i="3" s="1"/>
  <c r="Z973" i="3"/>
  <c r="Y973" i="3"/>
  <c r="X973" i="3"/>
  <c r="W973" i="3"/>
  <c r="V973" i="3"/>
  <c r="U973" i="3"/>
  <c r="T973" i="3"/>
  <c r="S973" i="3"/>
  <c r="R973" i="3"/>
  <c r="Q973" i="3"/>
  <c r="O973" i="3"/>
  <c r="N973" i="3" a="1"/>
  <c r="N973" i="3" s="1"/>
  <c r="M973" i="3"/>
  <c r="L973" i="3" s="1"/>
  <c r="K973" i="3"/>
  <c r="AZ972" i="3"/>
  <c r="AX972" i="3"/>
  <c r="BA972" i="3" s="1"/>
  <c r="AV972" i="3"/>
  <c r="AT972" i="3"/>
  <c r="AS972" i="3"/>
  <c r="AR972" i="3"/>
  <c r="AQ972" i="3"/>
  <c r="AP972" i="3"/>
  <c r="AO972" i="3"/>
  <c r="AN972" i="3"/>
  <c r="AM972" i="3"/>
  <c r="AL972" i="3"/>
  <c r="AJ972" i="3"/>
  <c r="AH972" i="3"/>
  <c r="AF972" i="3"/>
  <c r="AE972" i="3"/>
  <c r="AK972" i="3" s="1"/>
  <c r="AC972" i="3" a="1"/>
  <c r="AC972" i="3" s="1"/>
  <c r="AB972" i="3" a="1"/>
  <c r="AB972" i="3" s="1"/>
  <c r="Z972" i="3"/>
  <c r="Y972" i="3"/>
  <c r="X972" i="3"/>
  <c r="W972" i="3"/>
  <c r="V972" i="3"/>
  <c r="U972" i="3"/>
  <c r="T972" i="3"/>
  <c r="S972" i="3"/>
  <c r="R972" i="3"/>
  <c r="Q972" i="3"/>
  <c r="O972" i="3"/>
  <c r="N972" i="3" a="1"/>
  <c r="N972" i="3" s="1"/>
  <c r="M972" i="3"/>
  <c r="L972" i="3" s="1"/>
  <c r="K972" i="3"/>
  <c r="BA971" i="3"/>
  <c r="AZ971" i="3"/>
  <c r="AY971" i="3"/>
  <c r="AX971" i="3"/>
  <c r="AW971" i="3"/>
  <c r="AV971" i="3"/>
  <c r="AU971" i="3"/>
  <c r="AT971" i="3"/>
  <c r="AS971" i="3"/>
  <c r="AP971" i="3" s="1"/>
  <c r="AO971" i="3"/>
  <c r="AK971" i="3"/>
  <c r="AG971" i="3"/>
  <c r="AE971" i="3"/>
  <c r="AH971" i="3" s="1"/>
  <c r="AC971" i="3" a="1"/>
  <c r="AC971" i="3" s="1"/>
  <c r="AB971" i="3" a="1"/>
  <c r="AB971" i="3" s="1"/>
  <c r="Z971" i="3"/>
  <c r="Y971" i="3"/>
  <c r="X971" i="3"/>
  <c r="W971" i="3"/>
  <c r="V971" i="3"/>
  <c r="U971" i="3"/>
  <c r="T971" i="3"/>
  <c r="S971" i="3"/>
  <c r="R971" i="3"/>
  <c r="Q971" i="3"/>
  <c r="O971" i="3"/>
  <c r="N971" i="3"/>
  <c r="N971" i="3" a="1"/>
  <c r="M971" i="3"/>
  <c r="L971" i="3" s="1"/>
  <c r="K971" i="3"/>
  <c r="AX970" i="3"/>
  <c r="AY970" i="3" s="1"/>
  <c r="AT970" i="3"/>
  <c r="AS970" i="3"/>
  <c r="AQ970" i="3" s="1"/>
  <c r="AR970" i="3"/>
  <c r="AP970" i="3"/>
  <c r="AO970" i="3"/>
  <c r="AN970" i="3"/>
  <c r="AL970" i="3"/>
  <c r="AK970" i="3"/>
  <c r="AJ970" i="3"/>
  <c r="AH970" i="3"/>
  <c r="AG970" i="3"/>
  <c r="AF970" i="3"/>
  <c r="AE970" i="3"/>
  <c r="AI970" i="3" s="1"/>
  <c r="AC970" i="3" a="1"/>
  <c r="AC970" i="3" s="1"/>
  <c r="AB970" i="3" a="1"/>
  <c r="AB970" i="3" s="1"/>
  <c r="Z970" i="3"/>
  <c r="Y970" i="3"/>
  <c r="X970" i="3"/>
  <c r="W970" i="3"/>
  <c r="V970" i="3"/>
  <c r="U970" i="3"/>
  <c r="T970" i="3"/>
  <c r="S970" i="3"/>
  <c r="R970" i="3"/>
  <c r="Q970" i="3"/>
  <c r="O970" i="3"/>
  <c r="N970" i="3" a="1"/>
  <c r="N970" i="3" s="1"/>
  <c r="M970" i="3"/>
  <c r="L970" i="3" s="1"/>
  <c r="K970" i="3"/>
  <c r="BA969" i="3"/>
  <c r="AY969" i="3"/>
  <c r="AX969" i="3"/>
  <c r="AZ969" i="3" s="1"/>
  <c r="AW969" i="3"/>
  <c r="AU969" i="3"/>
  <c r="AT969" i="3"/>
  <c r="AS969" i="3"/>
  <c r="AR969" i="3" s="1"/>
  <c r="AQ969" i="3"/>
  <c r="AO969" i="3"/>
  <c r="AM969" i="3"/>
  <c r="AE969" i="3"/>
  <c r="AJ969" i="3" s="1"/>
  <c r="AC969" i="3" a="1"/>
  <c r="AC969" i="3" s="1"/>
  <c r="AB969" i="3" a="1"/>
  <c r="AB969" i="3" s="1"/>
  <c r="Z969" i="3"/>
  <c r="Y969" i="3"/>
  <c r="X969" i="3"/>
  <c r="W969" i="3"/>
  <c r="V969" i="3"/>
  <c r="U969" i="3"/>
  <c r="T969" i="3"/>
  <c r="S969" i="3"/>
  <c r="R969" i="3"/>
  <c r="Q969" i="3"/>
  <c r="O969" i="3"/>
  <c r="N969" i="3"/>
  <c r="N969" i="3" a="1"/>
  <c r="M969" i="3"/>
  <c r="L969" i="3" s="1"/>
  <c r="K969" i="3"/>
  <c r="AZ968" i="3"/>
  <c r="AX968" i="3"/>
  <c r="BA968" i="3" s="1"/>
  <c r="AV968" i="3"/>
  <c r="AT968" i="3"/>
  <c r="AS968" i="3"/>
  <c r="AR968" i="3"/>
  <c r="AQ968" i="3"/>
  <c r="AP968" i="3"/>
  <c r="AO968" i="3"/>
  <c r="AN968" i="3"/>
  <c r="AM968" i="3"/>
  <c r="AL968" i="3"/>
  <c r="AJ968" i="3"/>
  <c r="AH968" i="3"/>
  <c r="AF968" i="3"/>
  <c r="AE968" i="3"/>
  <c r="AK968" i="3" s="1"/>
  <c r="AC968" i="3" a="1"/>
  <c r="AC968" i="3" s="1"/>
  <c r="AB968" i="3" a="1"/>
  <c r="AB968" i="3" s="1"/>
  <c r="Z968" i="3"/>
  <c r="Y968" i="3"/>
  <c r="X968" i="3"/>
  <c r="W968" i="3"/>
  <c r="V968" i="3"/>
  <c r="U968" i="3"/>
  <c r="T968" i="3"/>
  <c r="S968" i="3"/>
  <c r="R968" i="3"/>
  <c r="Q968" i="3"/>
  <c r="O968" i="3"/>
  <c r="N968" i="3" a="1"/>
  <c r="N968" i="3" s="1"/>
  <c r="M968" i="3"/>
  <c r="L968" i="3" s="1"/>
  <c r="K968" i="3"/>
  <c r="BA967" i="3"/>
  <c r="AZ967" i="3"/>
  <c r="AY967" i="3"/>
  <c r="AX967" i="3"/>
  <c r="AW967" i="3"/>
  <c r="AV967" i="3"/>
  <c r="AU967" i="3"/>
  <c r="AT967" i="3"/>
  <c r="AS967" i="3"/>
  <c r="AP967" i="3" s="1"/>
  <c r="AO967" i="3"/>
  <c r="AK967" i="3"/>
  <c r="AG967" i="3"/>
  <c r="AE967" i="3"/>
  <c r="AH967" i="3" s="1"/>
  <c r="AC967" i="3" a="1"/>
  <c r="AC967" i="3" s="1"/>
  <c r="AB967" i="3" a="1"/>
  <c r="AB967" i="3" s="1"/>
  <c r="Z967" i="3"/>
  <c r="Y967" i="3"/>
  <c r="X967" i="3"/>
  <c r="W967" i="3"/>
  <c r="V967" i="3"/>
  <c r="U967" i="3"/>
  <c r="T967" i="3"/>
  <c r="S967" i="3"/>
  <c r="R967" i="3"/>
  <c r="Q967" i="3"/>
  <c r="O967" i="3"/>
  <c r="N967" i="3"/>
  <c r="N967" i="3" a="1"/>
  <c r="M967" i="3"/>
  <c r="L967" i="3" s="1"/>
  <c r="K967" i="3"/>
  <c r="AX966" i="3"/>
  <c r="AY966" i="3" s="1"/>
  <c r="AT966" i="3"/>
  <c r="AS966" i="3"/>
  <c r="AQ966" i="3" s="1"/>
  <c r="AR966" i="3"/>
  <c r="AP966" i="3"/>
  <c r="AO966" i="3"/>
  <c r="AN966" i="3"/>
  <c r="AL966" i="3"/>
  <c r="AK966" i="3"/>
  <c r="AJ966" i="3"/>
  <c r="AH966" i="3"/>
  <c r="AG966" i="3"/>
  <c r="AF966" i="3"/>
  <c r="AE966" i="3"/>
  <c r="AI966" i="3" s="1"/>
  <c r="AC966" i="3" a="1"/>
  <c r="AC966" i="3" s="1"/>
  <c r="AB966" i="3" a="1"/>
  <c r="AB966" i="3" s="1"/>
  <c r="Z966" i="3"/>
  <c r="Y966" i="3"/>
  <c r="X966" i="3"/>
  <c r="W966" i="3"/>
  <c r="V966" i="3"/>
  <c r="U966" i="3"/>
  <c r="T966" i="3"/>
  <c r="S966" i="3"/>
  <c r="R966" i="3"/>
  <c r="Q966" i="3"/>
  <c r="O966" i="3"/>
  <c r="N966" i="3" a="1"/>
  <c r="N966" i="3" s="1"/>
  <c r="M966" i="3"/>
  <c r="L966" i="3" s="1"/>
  <c r="K966" i="3"/>
  <c r="BA965" i="3"/>
  <c r="AY965" i="3"/>
  <c r="AX965" i="3"/>
  <c r="AZ965" i="3" s="1"/>
  <c r="AW965" i="3"/>
  <c r="AU965" i="3"/>
  <c r="AT965" i="3"/>
  <c r="AS965" i="3"/>
  <c r="AR965" i="3" s="1"/>
  <c r="AQ965" i="3"/>
  <c r="AO965" i="3"/>
  <c r="AM965" i="3"/>
  <c r="AE965" i="3"/>
  <c r="AJ965" i="3" s="1"/>
  <c r="AC965" i="3" a="1"/>
  <c r="AC965" i="3" s="1"/>
  <c r="AB965" i="3" a="1"/>
  <c r="AB965" i="3" s="1"/>
  <c r="Z965" i="3"/>
  <c r="Y965" i="3"/>
  <c r="X965" i="3"/>
  <c r="W965" i="3"/>
  <c r="V965" i="3"/>
  <c r="U965" i="3"/>
  <c r="T965" i="3"/>
  <c r="S965" i="3"/>
  <c r="R965" i="3"/>
  <c r="Q965" i="3"/>
  <c r="O965" i="3"/>
  <c r="N965" i="3"/>
  <c r="N965" i="3" a="1"/>
  <c r="M965" i="3"/>
  <c r="L965" i="3" s="1"/>
  <c r="K965" i="3"/>
  <c r="AZ964" i="3"/>
  <c r="AX964" i="3"/>
  <c r="BA964" i="3" s="1"/>
  <c r="AV964" i="3"/>
  <c r="AT964" i="3"/>
  <c r="AS964" i="3"/>
  <c r="AR964" i="3"/>
  <c r="AQ964" i="3"/>
  <c r="AP964" i="3"/>
  <c r="AO964" i="3"/>
  <c r="AN964" i="3"/>
  <c r="AM964" i="3"/>
  <c r="AL964" i="3"/>
  <c r="AJ964" i="3"/>
  <c r="AH964" i="3"/>
  <c r="AF964" i="3"/>
  <c r="AE964" i="3"/>
  <c r="AK964" i="3" s="1"/>
  <c r="AC964" i="3" a="1"/>
  <c r="AC964" i="3" s="1"/>
  <c r="AB964" i="3" a="1"/>
  <c r="AB964" i="3" s="1"/>
  <c r="Z964" i="3"/>
  <c r="Y964" i="3"/>
  <c r="X964" i="3"/>
  <c r="W964" i="3"/>
  <c r="V964" i="3"/>
  <c r="U964" i="3"/>
  <c r="T964" i="3"/>
  <c r="S964" i="3"/>
  <c r="R964" i="3"/>
  <c r="Q964" i="3"/>
  <c r="O964" i="3"/>
  <c r="N964" i="3" a="1"/>
  <c r="N964" i="3" s="1"/>
  <c r="M964" i="3"/>
  <c r="L964" i="3" s="1"/>
  <c r="K964" i="3"/>
  <c r="BA963" i="3"/>
  <c r="AZ963" i="3"/>
  <c r="AY963" i="3"/>
  <c r="AX963" i="3"/>
  <c r="AW963" i="3"/>
  <c r="AV963" i="3"/>
  <c r="AU963" i="3"/>
  <c r="AT963" i="3"/>
  <c r="AS963" i="3"/>
  <c r="AP963" i="3" s="1"/>
  <c r="AO963" i="3"/>
  <c r="AK963" i="3"/>
  <c r="AG963" i="3"/>
  <c r="AE963" i="3"/>
  <c r="AH963" i="3" s="1"/>
  <c r="AC963" i="3" a="1"/>
  <c r="AC963" i="3" s="1"/>
  <c r="AB963" i="3" a="1"/>
  <c r="AB963" i="3" s="1"/>
  <c r="Z963" i="3"/>
  <c r="Y963" i="3"/>
  <c r="X963" i="3"/>
  <c r="W963" i="3"/>
  <c r="V963" i="3"/>
  <c r="U963" i="3"/>
  <c r="T963" i="3"/>
  <c r="S963" i="3"/>
  <c r="R963" i="3"/>
  <c r="Q963" i="3"/>
  <c r="O963" i="3"/>
  <c r="N963" i="3" a="1"/>
  <c r="N963" i="3" s="1"/>
  <c r="M963" i="3"/>
  <c r="L963" i="3" s="1"/>
  <c r="K963" i="3"/>
  <c r="AX962" i="3"/>
  <c r="AY962" i="3" s="1"/>
  <c r="AT962" i="3"/>
  <c r="AS962" i="3"/>
  <c r="AQ962" i="3" s="1"/>
  <c r="AR962" i="3"/>
  <c r="AP962" i="3"/>
  <c r="AO962" i="3"/>
  <c r="AN962" i="3"/>
  <c r="AL962" i="3"/>
  <c r="AK962" i="3"/>
  <c r="AJ962" i="3"/>
  <c r="AH962" i="3"/>
  <c r="AG962" i="3"/>
  <c r="AF962" i="3"/>
  <c r="AE962" i="3"/>
  <c r="AI962" i="3" s="1"/>
  <c r="AC962" i="3" a="1"/>
  <c r="AC962" i="3" s="1"/>
  <c r="AB962" i="3" a="1"/>
  <c r="AB962" i="3" s="1"/>
  <c r="Z962" i="3"/>
  <c r="Y962" i="3"/>
  <c r="X962" i="3"/>
  <c r="W962" i="3"/>
  <c r="V962" i="3"/>
  <c r="U962" i="3"/>
  <c r="T962" i="3"/>
  <c r="S962" i="3"/>
  <c r="R962" i="3"/>
  <c r="Q962" i="3"/>
  <c r="O962" i="3"/>
  <c r="N962" i="3" a="1"/>
  <c r="N962" i="3" s="1"/>
  <c r="M962" i="3"/>
  <c r="L962" i="3" s="1"/>
  <c r="K962" i="3"/>
  <c r="BA961" i="3"/>
  <c r="AY961" i="3"/>
  <c r="AX961" i="3"/>
  <c r="AZ961" i="3" s="1"/>
  <c r="AW961" i="3"/>
  <c r="AU961" i="3"/>
  <c r="AT961" i="3"/>
  <c r="AS961" i="3"/>
  <c r="AR961" i="3" s="1"/>
  <c r="AQ961" i="3"/>
  <c r="AO961" i="3"/>
  <c r="AM961" i="3"/>
  <c r="AE961" i="3"/>
  <c r="AJ961" i="3" s="1"/>
  <c r="AC961" i="3" a="1"/>
  <c r="AC961" i="3" s="1"/>
  <c r="AB961" i="3" a="1"/>
  <c r="AB961" i="3" s="1"/>
  <c r="Z961" i="3"/>
  <c r="Y961" i="3"/>
  <c r="X961" i="3"/>
  <c r="W961" i="3"/>
  <c r="V961" i="3"/>
  <c r="U961" i="3"/>
  <c r="T961" i="3"/>
  <c r="S961" i="3"/>
  <c r="R961" i="3"/>
  <c r="Q961" i="3"/>
  <c r="O961" i="3"/>
  <c r="N961" i="3"/>
  <c r="N961" i="3" a="1"/>
  <c r="M961" i="3"/>
  <c r="L961" i="3" s="1"/>
  <c r="K961" i="3"/>
  <c r="AZ960" i="3"/>
  <c r="AX960" i="3"/>
  <c r="BA960" i="3" s="1"/>
  <c r="AV960" i="3"/>
  <c r="AT960" i="3"/>
  <c r="AS960" i="3"/>
  <c r="AQ960" i="3" s="1"/>
  <c r="AR960" i="3"/>
  <c r="AP960" i="3"/>
  <c r="AO960" i="3"/>
  <c r="AN960" i="3"/>
  <c r="AL960" i="3"/>
  <c r="AK960" i="3"/>
  <c r="AJ960" i="3"/>
  <c r="AH960" i="3"/>
  <c r="AG960" i="3"/>
  <c r="AF960" i="3"/>
  <c r="AE960" i="3"/>
  <c r="AI960" i="3" s="1"/>
  <c r="AC960" i="3" a="1"/>
  <c r="AC960" i="3" s="1"/>
  <c r="AB960" i="3" a="1"/>
  <c r="AB960" i="3" s="1"/>
  <c r="Z960" i="3"/>
  <c r="Y960" i="3"/>
  <c r="X960" i="3"/>
  <c r="W960" i="3"/>
  <c r="V960" i="3"/>
  <c r="U960" i="3"/>
  <c r="T960" i="3"/>
  <c r="S960" i="3"/>
  <c r="R960" i="3"/>
  <c r="Q960" i="3"/>
  <c r="O960" i="3"/>
  <c r="N960" i="3" a="1"/>
  <c r="N960" i="3" s="1"/>
  <c r="M960" i="3"/>
  <c r="L960" i="3" s="1"/>
  <c r="K960" i="3"/>
  <c r="BA959" i="3"/>
  <c r="AY959" i="3"/>
  <c r="AX959" i="3"/>
  <c r="AZ959" i="3" s="1"/>
  <c r="AW959" i="3"/>
  <c r="AU959" i="3"/>
  <c r="AT959" i="3"/>
  <c r="AS959" i="3"/>
  <c r="AP959" i="3" s="1"/>
  <c r="AO959" i="3"/>
  <c r="AK959" i="3"/>
  <c r="AG959" i="3"/>
  <c r="AE959" i="3"/>
  <c r="AH959" i="3" s="1"/>
  <c r="AC959" i="3" a="1"/>
  <c r="AC959" i="3" s="1"/>
  <c r="AB959" i="3" a="1"/>
  <c r="AB959" i="3" s="1"/>
  <c r="Z959" i="3"/>
  <c r="Y959" i="3"/>
  <c r="X959" i="3"/>
  <c r="W959" i="3"/>
  <c r="V959" i="3"/>
  <c r="U959" i="3"/>
  <c r="T959" i="3"/>
  <c r="S959" i="3"/>
  <c r="R959" i="3"/>
  <c r="Q959" i="3"/>
  <c r="O959" i="3"/>
  <c r="N959" i="3"/>
  <c r="N959" i="3" a="1"/>
  <c r="M959" i="3"/>
  <c r="L959" i="3" s="1"/>
  <c r="K959" i="3"/>
  <c r="AX958" i="3"/>
  <c r="AY958" i="3" s="1"/>
  <c r="AT958" i="3"/>
  <c r="AS958" i="3"/>
  <c r="AR958" i="3"/>
  <c r="AQ958" i="3"/>
  <c r="AP958" i="3"/>
  <c r="AO958" i="3"/>
  <c r="AN958" i="3"/>
  <c r="AM958" i="3"/>
  <c r="AL958" i="3"/>
  <c r="AJ958" i="3"/>
  <c r="AH958" i="3"/>
  <c r="AF958" i="3"/>
  <c r="AE958" i="3"/>
  <c r="AI958" i="3" s="1"/>
  <c r="AC958" i="3" a="1"/>
  <c r="AC958" i="3" s="1"/>
  <c r="AB958" i="3" a="1"/>
  <c r="AB958" i="3" s="1"/>
  <c r="Z958" i="3"/>
  <c r="Y958" i="3"/>
  <c r="X958" i="3"/>
  <c r="W958" i="3"/>
  <c r="V958" i="3"/>
  <c r="U958" i="3"/>
  <c r="T958" i="3"/>
  <c r="S958" i="3"/>
  <c r="R958" i="3"/>
  <c r="Q958" i="3"/>
  <c r="O958" i="3"/>
  <c r="N958" i="3" a="1"/>
  <c r="N958" i="3" s="1"/>
  <c r="M958" i="3"/>
  <c r="L958" i="3" s="1"/>
  <c r="K958" i="3"/>
  <c r="BA957" i="3"/>
  <c r="AZ957" i="3"/>
  <c r="AY957" i="3"/>
  <c r="AX957" i="3"/>
  <c r="AW957" i="3"/>
  <c r="AV957" i="3"/>
  <c r="AU957" i="3"/>
  <c r="AT957" i="3"/>
  <c r="AS957" i="3"/>
  <c r="AR957" i="3" s="1"/>
  <c r="AQ957" i="3"/>
  <c r="AO957" i="3"/>
  <c r="AM957" i="3"/>
  <c r="AE957" i="3"/>
  <c r="AJ957" i="3" s="1"/>
  <c r="AC957" i="3" a="1"/>
  <c r="AC957" i="3" s="1"/>
  <c r="AB957" i="3" a="1"/>
  <c r="AB957" i="3" s="1"/>
  <c r="Z957" i="3"/>
  <c r="Y957" i="3"/>
  <c r="X957" i="3"/>
  <c r="W957" i="3"/>
  <c r="V957" i="3"/>
  <c r="U957" i="3"/>
  <c r="T957" i="3"/>
  <c r="S957" i="3"/>
  <c r="R957" i="3"/>
  <c r="Q957" i="3"/>
  <c r="O957" i="3"/>
  <c r="N957" i="3" a="1"/>
  <c r="N957" i="3" s="1"/>
  <c r="M957" i="3"/>
  <c r="L957" i="3" s="1"/>
  <c r="K957" i="3"/>
  <c r="AZ956" i="3"/>
  <c r="AX956" i="3"/>
  <c r="BA956" i="3" s="1"/>
  <c r="AV956" i="3"/>
  <c r="AT956" i="3"/>
  <c r="AS956" i="3"/>
  <c r="AQ956" i="3" s="1"/>
  <c r="AR956" i="3"/>
  <c r="AP956" i="3"/>
  <c r="AO956" i="3"/>
  <c r="AN956" i="3"/>
  <c r="AL956" i="3"/>
  <c r="AK956" i="3"/>
  <c r="AJ956" i="3"/>
  <c r="AH956" i="3"/>
  <c r="AG956" i="3"/>
  <c r="AF956" i="3"/>
  <c r="AE956" i="3"/>
  <c r="AI956" i="3" s="1"/>
  <c r="AC956" i="3" a="1"/>
  <c r="AC956" i="3" s="1"/>
  <c r="AB956" i="3" a="1"/>
  <c r="AB956" i="3" s="1"/>
  <c r="Z956" i="3"/>
  <c r="Y956" i="3"/>
  <c r="X956" i="3"/>
  <c r="W956" i="3"/>
  <c r="V956" i="3"/>
  <c r="U956" i="3"/>
  <c r="T956" i="3"/>
  <c r="S956" i="3"/>
  <c r="R956" i="3"/>
  <c r="Q956" i="3"/>
  <c r="O956" i="3"/>
  <c r="N956" i="3" a="1"/>
  <c r="N956" i="3" s="1"/>
  <c r="M956" i="3"/>
  <c r="L956" i="3" s="1"/>
  <c r="K956" i="3"/>
  <c r="BA955" i="3"/>
  <c r="AY955" i="3"/>
  <c r="AX955" i="3"/>
  <c r="AZ955" i="3" s="1"/>
  <c r="AW955" i="3"/>
  <c r="AU955" i="3"/>
  <c r="AT955" i="3"/>
  <c r="AS955" i="3"/>
  <c r="AP955" i="3" s="1"/>
  <c r="AO955" i="3"/>
  <c r="AK955" i="3"/>
  <c r="AG955" i="3"/>
  <c r="AE955" i="3"/>
  <c r="AH955" i="3" s="1"/>
  <c r="AC955" i="3" a="1"/>
  <c r="AC955" i="3" s="1"/>
  <c r="AB955" i="3" a="1"/>
  <c r="AB955" i="3" s="1"/>
  <c r="Z955" i="3"/>
  <c r="Y955" i="3"/>
  <c r="X955" i="3"/>
  <c r="W955" i="3"/>
  <c r="V955" i="3"/>
  <c r="U955" i="3"/>
  <c r="T955" i="3"/>
  <c r="S955" i="3"/>
  <c r="R955" i="3"/>
  <c r="Q955" i="3"/>
  <c r="O955" i="3"/>
  <c r="N955" i="3"/>
  <c r="N955" i="3" a="1"/>
  <c r="M955" i="3"/>
  <c r="L955" i="3" s="1"/>
  <c r="K955" i="3"/>
  <c r="AX954" i="3"/>
  <c r="AY954" i="3" s="1"/>
  <c r="AT954" i="3"/>
  <c r="AS954" i="3"/>
  <c r="AR954" i="3"/>
  <c r="AQ954" i="3"/>
  <c r="AP954" i="3"/>
  <c r="AO954" i="3"/>
  <c r="AN954" i="3"/>
  <c r="AM954" i="3"/>
  <c r="AL954" i="3"/>
  <c r="AJ954" i="3"/>
  <c r="AH954" i="3"/>
  <c r="AF954" i="3"/>
  <c r="AE954" i="3"/>
  <c r="AI954" i="3" s="1"/>
  <c r="AC954" i="3" a="1"/>
  <c r="AC954" i="3" s="1"/>
  <c r="AB954" i="3" a="1"/>
  <c r="AB954" i="3" s="1"/>
  <c r="Z954" i="3"/>
  <c r="Y954" i="3"/>
  <c r="X954" i="3"/>
  <c r="W954" i="3"/>
  <c r="V954" i="3"/>
  <c r="U954" i="3"/>
  <c r="T954" i="3"/>
  <c r="S954" i="3"/>
  <c r="R954" i="3"/>
  <c r="Q954" i="3"/>
  <c r="O954" i="3"/>
  <c r="N954" i="3" a="1"/>
  <c r="N954" i="3" s="1"/>
  <c r="M954" i="3"/>
  <c r="L954" i="3" s="1"/>
  <c r="K954" i="3"/>
  <c r="BA953" i="3"/>
  <c r="AZ953" i="3"/>
  <c r="AY953" i="3"/>
  <c r="AX953" i="3"/>
  <c r="AW953" i="3"/>
  <c r="AV953" i="3"/>
  <c r="AU953" i="3"/>
  <c r="AT953" i="3"/>
  <c r="AS953" i="3"/>
  <c r="AR953" i="3" s="1"/>
  <c r="AQ953" i="3"/>
  <c r="AO953" i="3"/>
  <c r="AM953" i="3"/>
  <c r="AE953" i="3"/>
  <c r="AJ953" i="3" s="1"/>
  <c r="AC953" i="3" a="1"/>
  <c r="AC953" i="3" s="1"/>
  <c r="AB953" i="3" a="1"/>
  <c r="AB953" i="3" s="1"/>
  <c r="Z953" i="3"/>
  <c r="Y953" i="3"/>
  <c r="X953" i="3"/>
  <c r="W953" i="3"/>
  <c r="V953" i="3"/>
  <c r="U953" i="3"/>
  <c r="T953" i="3"/>
  <c r="S953" i="3"/>
  <c r="R953" i="3"/>
  <c r="Q953" i="3"/>
  <c r="O953" i="3"/>
  <c r="N953" i="3" a="1"/>
  <c r="N953" i="3" s="1"/>
  <c r="M953" i="3"/>
  <c r="L953" i="3" s="1"/>
  <c r="K953" i="3"/>
  <c r="AZ952" i="3"/>
  <c r="AX952" i="3"/>
  <c r="BA952" i="3" s="1"/>
  <c r="AV952" i="3"/>
  <c r="AT952" i="3"/>
  <c r="AS952" i="3"/>
  <c r="AQ952" i="3" s="1"/>
  <c r="AR952" i="3"/>
  <c r="AP952" i="3"/>
  <c r="AO952" i="3"/>
  <c r="AN952" i="3"/>
  <c r="AL952" i="3"/>
  <c r="AK952" i="3"/>
  <c r="AJ952" i="3"/>
  <c r="AH952" i="3"/>
  <c r="AG952" i="3"/>
  <c r="AF952" i="3"/>
  <c r="AE952" i="3"/>
  <c r="AI952" i="3" s="1"/>
  <c r="AC952" i="3" a="1"/>
  <c r="AC952" i="3" s="1"/>
  <c r="AB952" i="3" a="1"/>
  <c r="AB952" i="3" s="1"/>
  <c r="Z952" i="3"/>
  <c r="Y952" i="3"/>
  <c r="X952" i="3"/>
  <c r="W952" i="3"/>
  <c r="V952" i="3"/>
  <c r="U952" i="3"/>
  <c r="T952" i="3"/>
  <c r="S952" i="3"/>
  <c r="R952" i="3"/>
  <c r="Q952" i="3"/>
  <c r="O952" i="3"/>
  <c r="N952" i="3" a="1"/>
  <c r="N952" i="3" s="1"/>
  <c r="M952" i="3"/>
  <c r="L952" i="3" s="1"/>
  <c r="K952" i="3"/>
  <c r="BA951" i="3"/>
  <c r="AY951" i="3"/>
  <c r="AX951" i="3"/>
  <c r="AZ951" i="3" s="1"/>
  <c r="AW951" i="3"/>
  <c r="AU951" i="3"/>
  <c r="AT951" i="3"/>
  <c r="AS951" i="3"/>
  <c r="AP951" i="3" s="1"/>
  <c r="AO951" i="3"/>
  <c r="AK951" i="3"/>
  <c r="AG951" i="3"/>
  <c r="AE951" i="3"/>
  <c r="AH951" i="3" s="1"/>
  <c r="AC951" i="3" a="1"/>
  <c r="AC951" i="3" s="1"/>
  <c r="AB951" i="3" a="1"/>
  <c r="AB951" i="3" s="1"/>
  <c r="Z951" i="3"/>
  <c r="Y951" i="3"/>
  <c r="X951" i="3"/>
  <c r="W951" i="3"/>
  <c r="V951" i="3"/>
  <c r="U951" i="3"/>
  <c r="T951" i="3"/>
  <c r="S951" i="3"/>
  <c r="R951" i="3"/>
  <c r="Q951" i="3"/>
  <c r="O951" i="3"/>
  <c r="N951" i="3"/>
  <c r="N951" i="3" a="1"/>
  <c r="M951" i="3"/>
  <c r="L951" i="3" s="1"/>
  <c r="K951" i="3"/>
  <c r="AX950" i="3"/>
  <c r="AY950" i="3" s="1"/>
  <c r="AT950" i="3"/>
  <c r="AS950" i="3"/>
  <c r="AR950" i="3"/>
  <c r="AQ950" i="3"/>
  <c r="AP950" i="3"/>
  <c r="AO950" i="3"/>
  <c r="AN950" i="3"/>
  <c r="AM950" i="3"/>
  <c r="AL950" i="3"/>
  <c r="AJ950" i="3"/>
  <c r="AH950" i="3"/>
  <c r="AF950" i="3"/>
  <c r="AE950" i="3"/>
  <c r="AI950" i="3" s="1"/>
  <c r="AC950" i="3" a="1"/>
  <c r="AC950" i="3" s="1"/>
  <c r="AB950" i="3" a="1"/>
  <c r="AB950" i="3" s="1"/>
  <c r="Z950" i="3"/>
  <c r="Y950" i="3"/>
  <c r="X950" i="3"/>
  <c r="W950" i="3"/>
  <c r="V950" i="3"/>
  <c r="U950" i="3"/>
  <c r="T950" i="3"/>
  <c r="S950" i="3"/>
  <c r="R950" i="3"/>
  <c r="Q950" i="3"/>
  <c r="O950" i="3"/>
  <c r="N950" i="3" a="1"/>
  <c r="N950" i="3" s="1"/>
  <c r="M950" i="3"/>
  <c r="L950" i="3" s="1"/>
  <c r="K950" i="3"/>
  <c r="BA949" i="3"/>
  <c r="AZ949" i="3"/>
  <c r="AY949" i="3"/>
  <c r="AX949" i="3"/>
  <c r="AW949" i="3"/>
  <c r="AV949" i="3"/>
  <c r="AU949" i="3"/>
  <c r="AT949" i="3"/>
  <c r="AS949" i="3"/>
  <c r="AR949" i="3" s="1"/>
  <c r="AQ949" i="3"/>
  <c r="AO949" i="3"/>
  <c r="AM949" i="3"/>
  <c r="AE949" i="3"/>
  <c r="AJ949" i="3" s="1"/>
  <c r="AC949" i="3" a="1"/>
  <c r="AC949" i="3" s="1"/>
  <c r="AB949" i="3" a="1"/>
  <c r="AB949" i="3" s="1"/>
  <c r="Z949" i="3"/>
  <c r="Y949" i="3"/>
  <c r="X949" i="3"/>
  <c r="W949" i="3"/>
  <c r="V949" i="3"/>
  <c r="U949" i="3"/>
  <c r="T949" i="3"/>
  <c r="S949" i="3"/>
  <c r="R949" i="3"/>
  <c r="Q949" i="3"/>
  <c r="O949" i="3"/>
  <c r="N949" i="3" a="1"/>
  <c r="N949" i="3" s="1"/>
  <c r="M949" i="3"/>
  <c r="L949" i="3" s="1"/>
  <c r="K949" i="3"/>
  <c r="AZ948" i="3"/>
  <c r="AX948" i="3"/>
  <c r="BA948" i="3" s="1"/>
  <c r="AV948" i="3"/>
  <c r="AT948" i="3"/>
  <c r="AS948" i="3"/>
  <c r="AQ948" i="3" s="1"/>
  <c r="AR948" i="3"/>
  <c r="AP948" i="3"/>
  <c r="AO948" i="3"/>
  <c r="AN948" i="3"/>
  <c r="AL948" i="3"/>
  <c r="AK948" i="3"/>
  <c r="AJ948" i="3"/>
  <c r="AH948" i="3"/>
  <c r="AG948" i="3"/>
  <c r="AF948" i="3"/>
  <c r="AE948" i="3"/>
  <c r="AI948" i="3" s="1"/>
  <c r="AC948" i="3" a="1"/>
  <c r="AC948" i="3" s="1"/>
  <c r="AB948" i="3" a="1"/>
  <c r="AB948" i="3" s="1"/>
  <c r="Z948" i="3"/>
  <c r="Y948" i="3"/>
  <c r="X948" i="3"/>
  <c r="W948" i="3"/>
  <c r="V948" i="3"/>
  <c r="U948" i="3"/>
  <c r="T948" i="3"/>
  <c r="S948" i="3"/>
  <c r="R948" i="3"/>
  <c r="Q948" i="3"/>
  <c r="O948" i="3"/>
  <c r="N948" i="3" a="1"/>
  <c r="N948" i="3" s="1"/>
  <c r="M948" i="3"/>
  <c r="L948" i="3" s="1"/>
  <c r="K948" i="3"/>
  <c r="BA947" i="3"/>
  <c r="AY947" i="3"/>
  <c r="AX947" i="3"/>
  <c r="AZ947" i="3" s="1"/>
  <c r="AW947" i="3"/>
  <c r="AU947" i="3"/>
  <c r="AT947" i="3"/>
  <c r="AS947" i="3"/>
  <c r="AP947" i="3" s="1"/>
  <c r="AO947" i="3"/>
  <c r="AK947" i="3"/>
  <c r="AG947" i="3"/>
  <c r="AE947" i="3"/>
  <c r="AH947" i="3" s="1"/>
  <c r="AC947" i="3" a="1"/>
  <c r="AC947" i="3" s="1"/>
  <c r="AB947" i="3" a="1"/>
  <c r="AB947" i="3" s="1"/>
  <c r="Z947" i="3"/>
  <c r="Y947" i="3"/>
  <c r="X947" i="3"/>
  <c r="W947" i="3"/>
  <c r="V947" i="3"/>
  <c r="U947" i="3"/>
  <c r="T947" i="3"/>
  <c r="S947" i="3"/>
  <c r="R947" i="3"/>
  <c r="Q947" i="3"/>
  <c r="O947" i="3"/>
  <c r="N947" i="3"/>
  <c r="N947" i="3" a="1"/>
  <c r="M947" i="3"/>
  <c r="L947" i="3" s="1"/>
  <c r="K947" i="3"/>
  <c r="AX946" i="3"/>
  <c r="AY946" i="3" s="1"/>
  <c r="AT946" i="3"/>
  <c r="AS946" i="3"/>
  <c r="AR946" i="3"/>
  <c r="AQ946" i="3"/>
  <c r="AP946" i="3"/>
  <c r="AO946" i="3"/>
  <c r="AN946" i="3"/>
  <c r="AM946" i="3"/>
  <c r="AL946" i="3"/>
  <c r="AJ946" i="3"/>
  <c r="AH946" i="3"/>
  <c r="AF946" i="3"/>
  <c r="AE946" i="3"/>
  <c r="AI946" i="3" s="1"/>
  <c r="AC946" i="3" a="1"/>
  <c r="AC946" i="3" s="1"/>
  <c r="AB946" i="3" a="1"/>
  <c r="AB946" i="3" s="1"/>
  <c r="Z946" i="3"/>
  <c r="Y946" i="3"/>
  <c r="X946" i="3"/>
  <c r="W946" i="3"/>
  <c r="V946" i="3"/>
  <c r="U946" i="3"/>
  <c r="T946" i="3"/>
  <c r="S946" i="3"/>
  <c r="R946" i="3"/>
  <c r="Q946" i="3"/>
  <c r="O946" i="3"/>
  <c r="N946" i="3" a="1"/>
  <c r="N946" i="3" s="1"/>
  <c r="M946" i="3"/>
  <c r="L946" i="3" s="1"/>
  <c r="K946" i="3"/>
  <c r="BA945" i="3"/>
  <c r="AZ945" i="3"/>
  <c r="AY945" i="3"/>
  <c r="AX945" i="3"/>
  <c r="AW945" i="3"/>
  <c r="AV945" i="3"/>
  <c r="AU945" i="3"/>
  <c r="AT945" i="3"/>
  <c r="AS945" i="3"/>
  <c r="AR945" i="3" s="1"/>
  <c r="AQ945" i="3"/>
  <c r="AO945" i="3"/>
  <c r="AM945" i="3"/>
  <c r="AE945" i="3"/>
  <c r="AJ945" i="3" s="1"/>
  <c r="AC945" i="3" a="1"/>
  <c r="AC945" i="3" s="1"/>
  <c r="AB945" i="3" a="1"/>
  <c r="AB945" i="3" s="1"/>
  <c r="Z945" i="3"/>
  <c r="Y945" i="3"/>
  <c r="X945" i="3"/>
  <c r="W945" i="3"/>
  <c r="V945" i="3"/>
  <c r="U945" i="3"/>
  <c r="T945" i="3"/>
  <c r="S945" i="3"/>
  <c r="R945" i="3"/>
  <c r="Q945" i="3"/>
  <c r="O945" i="3"/>
  <c r="N945" i="3" a="1"/>
  <c r="N945" i="3" s="1"/>
  <c r="M945" i="3"/>
  <c r="L945" i="3" s="1"/>
  <c r="K945" i="3"/>
  <c r="AZ944" i="3"/>
  <c r="AX944" i="3"/>
  <c r="BA944" i="3" s="1"/>
  <c r="AV944" i="3"/>
  <c r="AT944" i="3"/>
  <c r="AS944" i="3"/>
  <c r="AQ944" i="3" s="1"/>
  <c r="AR944" i="3"/>
  <c r="AP944" i="3"/>
  <c r="AO944" i="3"/>
  <c r="AN944" i="3"/>
  <c r="AL944" i="3"/>
  <c r="AK944" i="3"/>
  <c r="AJ944" i="3"/>
  <c r="AH944" i="3"/>
  <c r="AG944" i="3"/>
  <c r="AF944" i="3"/>
  <c r="AE944" i="3"/>
  <c r="AI944" i="3" s="1"/>
  <c r="AC944" i="3" a="1"/>
  <c r="AC944" i="3" s="1"/>
  <c r="AB944" i="3" a="1"/>
  <c r="AB944" i="3" s="1"/>
  <c r="Z944" i="3"/>
  <c r="Y944" i="3"/>
  <c r="X944" i="3"/>
  <c r="W944" i="3"/>
  <c r="V944" i="3"/>
  <c r="U944" i="3"/>
  <c r="T944" i="3"/>
  <c r="S944" i="3"/>
  <c r="R944" i="3"/>
  <c r="Q944" i="3"/>
  <c r="O944" i="3"/>
  <c r="N944" i="3" a="1"/>
  <c r="N944" i="3" s="1"/>
  <c r="M944" i="3"/>
  <c r="L944" i="3" s="1"/>
  <c r="K944" i="3"/>
  <c r="BA943" i="3"/>
  <c r="AY943" i="3"/>
  <c r="AX943" i="3"/>
  <c r="AZ943" i="3" s="1"/>
  <c r="AW943" i="3"/>
  <c r="AU943" i="3"/>
  <c r="AT943" i="3"/>
  <c r="AS943" i="3"/>
  <c r="AP943" i="3" s="1"/>
  <c r="AO943" i="3"/>
  <c r="AK943" i="3"/>
  <c r="AG943" i="3"/>
  <c r="AE943" i="3"/>
  <c r="AH943" i="3" s="1"/>
  <c r="AC943" i="3" a="1"/>
  <c r="AC943" i="3" s="1"/>
  <c r="AB943" i="3" a="1"/>
  <c r="AB943" i="3" s="1"/>
  <c r="Z943" i="3"/>
  <c r="Y943" i="3"/>
  <c r="X943" i="3"/>
  <c r="W943" i="3"/>
  <c r="V943" i="3"/>
  <c r="U943" i="3"/>
  <c r="T943" i="3"/>
  <c r="S943" i="3"/>
  <c r="R943" i="3"/>
  <c r="Q943" i="3"/>
  <c r="O943" i="3"/>
  <c r="N943" i="3" a="1"/>
  <c r="N943" i="3" s="1"/>
  <c r="M943" i="3"/>
  <c r="L943" i="3" s="1"/>
  <c r="K943" i="3"/>
  <c r="AX942" i="3"/>
  <c r="AY942" i="3" s="1"/>
  <c r="AT942" i="3"/>
  <c r="AS942" i="3"/>
  <c r="AR942" i="3"/>
  <c r="AQ942" i="3"/>
  <c r="AP942" i="3"/>
  <c r="AO942" i="3"/>
  <c r="AN942" i="3"/>
  <c r="AM942" i="3"/>
  <c r="AL942" i="3"/>
  <c r="AJ942" i="3"/>
  <c r="AH942" i="3"/>
  <c r="AF942" i="3"/>
  <c r="AE942" i="3"/>
  <c r="AI942" i="3" s="1"/>
  <c r="AC942" i="3" a="1"/>
  <c r="AC942" i="3" s="1"/>
  <c r="AB942" i="3" a="1"/>
  <c r="AB942" i="3" s="1"/>
  <c r="Z942" i="3"/>
  <c r="Y942" i="3"/>
  <c r="X942" i="3"/>
  <c r="W942" i="3"/>
  <c r="V942" i="3"/>
  <c r="U942" i="3"/>
  <c r="T942" i="3"/>
  <c r="S942" i="3"/>
  <c r="R942" i="3"/>
  <c r="Q942" i="3"/>
  <c r="O942" i="3"/>
  <c r="N942" i="3" a="1"/>
  <c r="N942" i="3" s="1"/>
  <c r="M942" i="3"/>
  <c r="L942" i="3" s="1"/>
  <c r="K942" i="3"/>
  <c r="BA941" i="3"/>
  <c r="AZ941" i="3"/>
  <c r="AY941" i="3"/>
  <c r="AX941" i="3"/>
  <c r="AW941" i="3"/>
  <c r="AV941" i="3"/>
  <c r="AU941" i="3"/>
  <c r="AT941" i="3"/>
  <c r="AS941" i="3"/>
  <c r="AR941" i="3" s="1"/>
  <c r="AQ941" i="3"/>
  <c r="AO941" i="3"/>
  <c r="AM941" i="3"/>
  <c r="AE941" i="3"/>
  <c r="AJ941" i="3" s="1"/>
  <c r="AC941" i="3" a="1"/>
  <c r="AC941" i="3" s="1"/>
  <c r="AB941" i="3" a="1"/>
  <c r="AB941" i="3" s="1"/>
  <c r="Z941" i="3"/>
  <c r="Y941" i="3"/>
  <c r="X941" i="3"/>
  <c r="W941" i="3"/>
  <c r="V941" i="3"/>
  <c r="U941" i="3"/>
  <c r="T941" i="3"/>
  <c r="S941" i="3"/>
  <c r="R941" i="3"/>
  <c r="Q941" i="3"/>
  <c r="O941" i="3"/>
  <c r="N941" i="3" a="1"/>
  <c r="N941" i="3" s="1"/>
  <c r="M941" i="3"/>
  <c r="L941" i="3" s="1"/>
  <c r="K941" i="3"/>
  <c r="AZ940" i="3"/>
  <c r="AX940" i="3"/>
  <c r="BA940" i="3" s="1"/>
  <c r="AV940" i="3"/>
  <c r="AT940" i="3"/>
  <c r="AS940" i="3"/>
  <c r="AQ940" i="3" s="1"/>
  <c r="AR940" i="3"/>
  <c r="AP940" i="3"/>
  <c r="AO940" i="3"/>
  <c r="AN940" i="3"/>
  <c r="AL940" i="3"/>
  <c r="AK940" i="3"/>
  <c r="AJ940" i="3"/>
  <c r="AH940" i="3"/>
  <c r="AG940" i="3"/>
  <c r="AF940" i="3"/>
  <c r="AE940" i="3"/>
  <c r="AI940" i="3" s="1"/>
  <c r="AC940" i="3" a="1"/>
  <c r="AC940" i="3" s="1"/>
  <c r="AB940" i="3" a="1"/>
  <c r="AB940" i="3" s="1"/>
  <c r="Z940" i="3"/>
  <c r="Y940" i="3"/>
  <c r="X940" i="3"/>
  <c r="W940" i="3"/>
  <c r="V940" i="3"/>
  <c r="U940" i="3"/>
  <c r="T940" i="3"/>
  <c r="S940" i="3"/>
  <c r="R940" i="3"/>
  <c r="Q940" i="3"/>
  <c r="O940" i="3"/>
  <c r="N940" i="3" a="1"/>
  <c r="N940" i="3" s="1"/>
  <c r="M940" i="3"/>
  <c r="L940" i="3" s="1"/>
  <c r="K940" i="3"/>
  <c r="BA939" i="3"/>
  <c r="AY939" i="3"/>
  <c r="AX939" i="3"/>
  <c r="AZ939" i="3" s="1"/>
  <c r="AW939" i="3"/>
  <c r="AU939" i="3"/>
  <c r="AT939" i="3"/>
  <c r="AS939" i="3"/>
  <c r="AP939" i="3" s="1"/>
  <c r="AO939" i="3"/>
  <c r="AK939" i="3"/>
  <c r="AG939" i="3"/>
  <c r="AE939" i="3"/>
  <c r="AH939" i="3" s="1"/>
  <c r="AC939" i="3" a="1"/>
  <c r="AC939" i="3" s="1"/>
  <c r="AB939" i="3" a="1"/>
  <c r="AB939" i="3" s="1"/>
  <c r="Z939" i="3"/>
  <c r="Y939" i="3"/>
  <c r="X939" i="3"/>
  <c r="W939" i="3"/>
  <c r="V939" i="3"/>
  <c r="U939" i="3"/>
  <c r="T939" i="3"/>
  <c r="S939" i="3"/>
  <c r="R939" i="3"/>
  <c r="Q939" i="3"/>
  <c r="O939" i="3"/>
  <c r="N939" i="3"/>
  <c r="N939" i="3" a="1"/>
  <c r="M939" i="3"/>
  <c r="L939" i="3" s="1"/>
  <c r="K939" i="3"/>
  <c r="AX938" i="3"/>
  <c r="AY938" i="3" s="1"/>
  <c r="AT938" i="3"/>
  <c r="AS938" i="3"/>
  <c r="AR938" i="3"/>
  <c r="AQ938" i="3"/>
  <c r="AP938" i="3"/>
  <c r="AO938" i="3"/>
  <c r="AN938" i="3"/>
  <c r="AM938" i="3"/>
  <c r="AL938" i="3"/>
  <c r="AJ938" i="3"/>
  <c r="AH938" i="3"/>
  <c r="AF938" i="3"/>
  <c r="AE938" i="3"/>
  <c r="AI938" i="3" s="1"/>
  <c r="AC938" i="3" a="1"/>
  <c r="AC938" i="3" s="1"/>
  <c r="AB938" i="3" a="1"/>
  <c r="AB938" i="3" s="1"/>
  <c r="Z938" i="3"/>
  <c r="Y938" i="3"/>
  <c r="X938" i="3"/>
  <c r="W938" i="3"/>
  <c r="V938" i="3"/>
  <c r="U938" i="3"/>
  <c r="T938" i="3"/>
  <c r="S938" i="3"/>
  <c r="R938" i="3"/>
  <c r="Q938" i="3"/>
  <c r="O938" i="3"/>
  <c r="N938" i="3" a="1"/>
  <c r="N938" i="3" s="1"/>
  <c r="M938" i="3"/>
  <c r="L938" i="3" s="1"/>
  <c r="K938" i="3"/>
  <c r="BA937" i="3"/>
  <c r="AZ937" i="3"/>
  <c r="AY937" i="3"/>
  <c r="AX937" i="3"/>
  <c r="AW937" i="3"/>
  <c r="AV937" i="3"/>
  <c r="AU937" i="3"/>
  <c r="AT937" i="3"/>
  <c r="AS937" i="3"/>
  <c r="AR937" i="3" s="1"/>
  <c r="AQ937" i="3"/>
  <c r="AO937" i="3"/>
  <c r="AM937" i="3"/>
  <c r="AE937" i="3"/>
  <c r="AJ937" i="3" s="1"/>
  <c r="AC937" i="3" a="1"/>
  <c r="AC937" i="3" s="1"/>
  <c r="AB937" i="3" a="1"/>
  <c r="AB937" i="3" s="1"/>
  <c r="Z937" i="3"/>
  <c r="Y937" i="3"/>
  <c r="X937" i="3"/>
  <c r="W937" i="3"/>
  <c r="V937" i="3"/>
  <c r="U937" i="3"/>
  <c r="T937" i="3"/>
  <c r="S937" i="3"/>
  <c r="R937" i="3"/>
  <c r="Q937" i="3"/>
  <c r="O937" i="3"/>
  <c r="N937" i="3" a="1"/>
  <c r="N937" i="3" s="1"/>
  <c r="M937" i="3"/>
  <c r="L937" i="3" s="1"/>
  <c r="K937" i="3"/>
  <c r="AZ936" i="3"/>
  <c r="AX936" i="3"/>
  <c r="BA936" i="3" s="1"/>
  <c r="AV936" i="3"/>
  <c r="AT936" i="3"/>
  <c r="AS936" i="3"/>
  <c r="AQ936" i="3" s="1"/>
  <c r="AR936" i="3"/>
  <c r="AP936" i="3"/>
  <c r="AO936" i="3"/>
  <c r="AN936" i="3"/>
  <c r="AL936" i="3"/>
  <c r="AK936" i="3"/>
  <c r="AJ936" i="3"/>
  <c r="AH936" i="3"/>
  <c r="AG936" i="3"/>
  <c r="AF936" i="3"/>
  <c r="AE936" i="3"/>
  <c r="AI936" i="3" s="1"/>
  <c r="AC936" i="3" a="1"/>
  <c r="AC936" i="3" s="1"/>
  <c r="AB936" i="3" a="1"/>
  <c r="AB936" i="3" s="1"/>
  <c r="Z936" i="3"/>
  <c r="Y936" i="3"/>
  <c r="X936" i="3"/>
  <c r="W936" i="3"/>
  <c r="V936" i="3"/>
  <c r="U936" i="3"/>
  <c r="T936" i="3"/>
  <c r="S936" i="3"/>
  <c r="R936" i="3"/>
  <c r="Q936" i="3"/>
  <c r="O936" i="3"/>
  <c r="N936" i="3" a="1"/>
  <c r="N936" i="3" s="1"/>
  <c r="M936" i="3"/>
  <c r="L936" i="3" s="1"/>
  <c r="K936" i="3"/>
  <c r="BA935" i="3"/>
  <c r="AY935" i="3"/>
  <c r="AX935" i="3"/>
  <c r="AZ935" i="3" s="1"/>
  <c r="AW935" i="3"/>
  <c r="AU935" i="3"/>
  <c r="AT935" i="3"/>
  <c r="AS935" i="3"/>
  <c r="AP935" i="3" s="1"/>
  <c r="AO935" i="3"/>
  <c r="AK935" i="3"/>
  <c r="AG935" i="3"/>
  <c r="AE935" i="3"/>
  <c r="AH935" i="3" s="1"/>
  <c r="AC935" i="3" a="1"/>
  <c r="AC935" i="3" s="1"/>
  <c r="AB935" i="3" a="1"/>
  <c r="AB935" i="3" s="1"/>
  <c r="Z935" i="3"/>
  <c r="Y935" i="3"/>
  <c r="X935" i="3"/>
  <c r="W935" i="3"/>
  <c r="V935" i="3"/>
  <c r="U935" i="3"/>
  <c r="T935" i="3"/>
  <c r="S935" i="3"/>
  <c r="R935" i="3"/>
  <c r="Q935" i="3"/>
  <c r="O935" i="3"/>
  <c r="N935" i="3" a="1"/>
  <c r="N935" i="3" s="1"/>
  <c r="M935" i="3"/>
  <c r="L935" i="3" s="1"/>
  <c r="K935" i="3"/>
  <c r="AX934" i="3"/>
  <c r="AY934" i="3" s="1"/>
  <c r="AT934" i="3"/>
  <c r="AS934" i="3"/>
  <c r="AR934" i="3"/>
  <c r="AQ934" i="3"/>
  <c r="AP934" i="3"/>
  <c r="AO934" i="3"/>
  <c r="AN934" i="3"/>
  <c r="AM934" i="3"/>
  <c r="AL934" i="3"/>
  <c r="AJ934" i="3"/>
  <c r="AH934" i="3"/>
  <c r="AF934" i="3"/>
  <c r="AE934" i="3"/>
  <c r="AI934" i="3" s="1"/>
  <c r="AC934" i="3" a="1"/>
  <c r="AC934" i="3" s="1"/>
  <c r="AB934" i="3" a="1"/>
  <c r="AB934" i="3" s="1"/>
  <c r="Z934" i="3"/>
  <c r="Y934" i="3"/>
  <c r="X934" i="3"/>
  <c r="W934" i="3"/>
  <c r="V934" i="3"/>
  <c r="U934" i="3"/>
  <c r="T934" i="3"/>
  <c r="S934" i="3"/>
  <c r="R934" i="3"/>
  <c r="Q934" i="3"/>
  <c r="O934" i="3"/>
  <c r="N934" i="3" a="1"/>
  <c r="N934" i="3" s="1"/>
  <c r="M934" i="3"/>
  <c r="L934" i="3" s="1"/>
  <c r="K934" i="3"/>
  <c r="BA933" i="3"/>
  <c r="AZ933" i="3"/>
  <c r="AY933" i="3"/>
  <c r="AX933" i="3"/>
  <c r="AW933" i="3"/>
  <c r="AV933" i="3"/>
  <c r="AU933" i="3"/>
  <c r="AT933" i="3"/>
  <c r="AS933" i="3"/>
  <c r="AR933" i="3" s="1"/>
  <c r="AQ933" i="3"/>
  <c r="AO933" i="3"/>
  <c r="AM933" i="3"/>
  <c r="AE933" i="3"/>
  <c r="AJ933" i="3" s="1"/>
  <c r="AC933" i="3" a="1"/>
  <c r="AC933" i="3" s="1"/>
  <c r="AB933" i="3" a="1"/>
  <c r="AB933" i="3" s="1"/>
  <c r="Z933" i="3"/>
  <c r="Y933" i="3"/>
  <c r="X933" i="3"/>
  <c r="W933" i="3"/>
  <c r="V933" i="3"/>
  <c r="U933" i="3"/>
  <c r="T933" i="3"/>
  <c r="S933" i="3"/>
  <c r="R933" i="3"/>
  <c r="Q933" i="3"/>
  <c r="O933" i="3"/>
  <c r="N933" i="3"/>
  <c r="N933" i="3" a="1"/>
  <c r="M933" i="3"/>
  <c r="L933" i="3" s="1"/>
  <c r="K933" i="3"/>
  <c r="AZ932" i="3"/>
  <c r="AX932" i="3"/>
  <c r="BA932" i="3" s="1"/>
  <c r="AV932" i="3"/>
  <c r="AT932" i="3"/>
  <c r="AS932" i="3"/>
  <c r="AQ932" i="3" s="1"/>
  <c r="AR932" i="3"/>
  <c r="AP932" i="3"/>
  <c r="AO932" i="3"/>
  <c r="AN932" i="3"/>
  <c r="AL932" i="3"/>
  <c r="AK932" i="3"/>
  <c r="AJ932" i="3"/>
  <c r="AH932" i="3"/>
  <c r="AG932" i="3"/>
  <c r="AF932" i="3"/>
  <c r="AE932" i="3"/>
  <c r="AI932" i="3" s="1"/>
  <c r="AC932" i="3" a="1"/>
  <c r="AC932" i="3" s="1"/>
  <c r="AB932" i="3" a="1"/>
  <c r="AB932" i="3" s="1"/>
  <c r="Z932" i="3"/>
  <c r="Y932" i="3"/>
  <c r="X932" i="3"/>
  <c r="W932" i="3"/>
  <c r="V932" i="3"/>
  <c r="U932" i="3"/>
  <c r="T932" i="3"/>
  <c r="S932" i="3"/>
  <c r="R932" i="3"/>
  <c r="Q932" i="3"/>
  <c r="O932" i="3"/>
  <c r="N932" i="3" a="1"/>
  <c r="N932" i="3" s="1"/>
  <c r="M932" i="3"/>
  <c r="L932" i="3" s="1"/>
  <c r="K932" i="3"/>
  <c r="BA931" i="3"/>
  <c r="AY931" i="3"/>
  <c r="AX931" i="3"/>
  <c r="AZ931" i="3" s="1"/>
  <c r="AW931" i="3"/>
  <c r="AU931" i="3"/>
  <c r="AT931" i="3"/>
  <c r="AS931" i="3"/>
  <c r="AP931" i="3" s="1"/>
  <c r="AO931" i="3"/>
  <c r="AK931" i="3"/>
  <c r="AG931" i="3"/>
  <c r="AE931" i="3"/>
  <c r="AH931" i="3" s="1"/>
  <c r="AC931" i="3" a="1"/>
  <c r="AC931" i="3" s="1"/>
  <c r="AB931" i="3" a="1"/>
  <c r="AB931" i="3" s="1"/>
  <c r="Z931" i="3"/>
  <c r="Y931" i="3"/>
  <c r="X931" i="3"/>
  <c r="W931" i="3"/>
  <c r="V931" i="3"/>
  <c r="U931" i="3"/>
  <c r="T931" i="3"/>
  <c r="S931" i="3"/>
  <c r="R931" i="3"/>
  <c r="Q931" i="3"/>
  <c r="O931" i="3"/>
  <c r="N931" i="3" a="1"/>
  <c r="N931" i="3" s="1"/>
  <c r="M931" i="3"/>
  <c r="L931" i="3" s="1"/>
  <c r="K931" i="3"/>
  <c r="AX930" i="3"/>
  <c r="AY930" i="3" s="1"/>
  <c r="AT930" i="3"/>
  <c r="AS930" i="3"/>
  <c r="AR930" i="3"/>
  <c r="AQ930" i="3"/>
  <c r="AP930" i="3"/>
  <c r="AO930" i="3"/>
  <c r="AN930" i="3"/>
  <c r="AM930" i="3"/>
  <c r="AL930" i="3"/>
  <c r="AJ930" i="3"/>
  <c r="AH930" i="3"/>
  <c r="AF930" i="3"/>
  <c r="AE930" i="3"/>
  <c r="AI930" i="3" s="1"/>
  <c r="AC930" i="3" a="1"/>
  <c r="AC930" i="3" s="1"/>
  <c r="AB930" i="3" a="1"/>
  <c r="AB930" i="3" s="1"/>
  <c r="Z930" i="3"/>
  <c r="Y930" i="3"/>
  <c r="X930" i="3"/>
  <c r="W930" i="3"/>
  <c r="V930" i="3"/>
  <c r="U930" i="3"/>
  <c r="T930" i="3"/>
  <c r="S930" i="3"/>
  <c r="R930" i="3"/>
  <c r="Q930" i="3"/>
  <c r="O930" i="3"/>
  <c r="N930" i="3" a="1"/>
  <c r="N930" i="3" s="1"/>
  <c r="M930" i="3"/>
  <c r="L930" i="3" s="1"/>
  <c r="K930" i="3"/>
  <c r="BA929" i="3"/>
  <c r="AZ929" i="3"/>
  <c r="AY929" i="3"/>
  <c r="AX929" i="3"/>
  <c r="AW929" i="3"/>
  <c r="AV929" i="3"/>
  <c r="AU929" i="3"/>
  <c r="AT929" i="3"/>
  <c r="AS929" i="3"/>
  <c r="AR929" i="3" s="1"/>
  <c r="AQ929" i="3"/>
  <c r="AO929" i="3"/>
  <c r="AM929" i="3"/>
  <c r="AE929" i="3"/>
  <c r="AJ929" i="3" s="1"/>
  <c r="AC929" i="3" a="1"/>
  <c r="AC929" i="3" s="1"/>
  <c r="AB929" i="3" a="1"/>
  <c r="AB929" i="3" s="1"/>
  <c r="Z929" i="3"/>
  <c r="Y929" i="3"/>
  <c r="X929" i="3"/>
  <c r="W929" i="3"/>
  <c r="V929" i="3"/>
  <c r="U929" i="3"/>
  <c r="T929" i="3"/>
  <c r="S929" i="3"/>
  <c r="R929" i="3"/>
  <c r="Q929" i="3"/>
  <c r="O929" i="3"/>
  <c r="N929" i="3" a="1"/>
  <c r="N929" i="3" s="1"/>
  <c r="M929" i="3"/>
  <c r="L929" i="3" s="1"/>
  <c r="K929" i="3"/>
  <c r="AZ928" i="3"/>
  <c r="AX928" i="3"/>
  <c r="BA928" i="3" s="1"/>
  <c r="AV928" i="3"/>
  <c r="AT928" i="3"/>
  <c r="AS928" i="3"/>
  <c r="AQ928" i="3" s="1"/>
  <c r="AR928" i="3"/>
  <c r="AP928" i="3"/>
  <c r="AO928" i="3"/>
  <c r="AN928" i="3"/>
  <c r="AL928" i="3"/>
  <c r="AK928" i="3"/>
  <c r="AJ928" i="3"/>
  <c r="AH928" i="3"/>
  <c r="AG928" i="3"/>
  <c r="AF928" i="3"/>
  <c r="AE928" i="3"/>
  <c r="AI928" i="3" s="1"/>
  <c r="AC928" i="3" a="1"/>
  <c r="AC928" i="3" s="1"/>
  <c r="AB928" i="3" a="1"/>
  <c r="AB928" i="3" s="1"/>
  <c r="Z928" i="3"/>
  <c r="Y928" i="3"/>
  <c r="X928" i="3"/>
  <c r="W928" i="3"/>
  <c r="V928" i="3"/>
  <c r="U928" i="3"/>
  <c r="T928" i="3"/>
  <c r="S928" i="3"/>
  <c r="R928" i="3"/>
  <c r="Q928" i="3"/>
  <c r="O928" i="3"/>
  <c r="N928" i="3" a="1"/>
  <c r="N928" i="3" s="1"/>
  <c r="M928" i="3"/>
  <c r="L928" i="3" s="1"/>
  <c r="K928" i="3"/>
  <c r="BA927" i="3"/>
  <c r="AY927" i="3"/>
  <c r="AX927" i="3"/>
  <c r="AZ927" i="3" s="1"/>
  <c r="AW927" i="3"/>
  <c r="AU927" i="3"/>
  <c r="AT927" i="3"/>
  <c r="AS927" i="3"/>
  <c r="AP927" i="3" s="1"/>
  <c r="AO927" i="3"/>
  <c r="AK927" i="3"/>
  <c r="AG927" i="3"/>
  <c r="AE927" i="3"/>
  <c r="AH927" i="3" s="1"/>
  <c r="AC927" i="3" a="1"/>
  <c r="AC927" i="3" s="1"/>
  <c r="AB927" i="3" a="1"/>
  <c r="AB927" i="3" s="1"/>
  <c r="Z927" i="3"/>
  <c r="Y927" i="3"/>
  <c r="X927" i="3"/>
  <c r="W927" i="3"/>
  <c r="V927" i="3"/>
  <c r="U927" i="3"/>
  <c r="T927" i="3"/>
  <c r="S927" i="3"/>
  <c r="R927" i="3"/>
  <c r="Q927" i="3"/>
  <c r="O927" i="3"/>
  <c r="N927" i="3"/>
  <c r="N927" i="3" a="1"/>
  <c r="M927" i="3"/>
  <c r="L927" i="3" s="1"/>
  <c r="K927" i="3"/>
  <c r="AX926" i="3"/>
  <c r="AY926" i="3" s="1"/>
  <c r="AT926" i="3"/>
  <c r="AS926" i="3"/>
  <c r="AR926" i="3"/>
  <c r="AQ926" i="3"/>
  <c r="AP926" i="3"/>
  <c r="AO926" i="3"/>
  <c r="AN926" i="3"/>
  <c r="AM926" i="3"/>
  <c r="AL926" i="3"/>
  <c r="AJ926" i="3"/>
  <c r="AH926" i="3"/>
  <c r="AF926" i="3"/>
  <c r="AE926" i="3"/>
  <c r="AI926" i="3" s="1"/>
  <c r="AC926" i="3" a="1"/>
  <c r="AC926" i="3" s="1"/>
  <c r="AB926" i="3" a="1"/>
  <c r="AB926" i="3" s="1"/>
  <c r="Z926" i="3"/>
  <c r="Y926" i="3"/>
  <c r="X926" i="3"/>
  <c r="W926" i="3"/>
  <c r="V926" i="3"/>
  <c r="U926" i="3"/>
  <c r="T926" i="3"/>
  <c r="S926" i="3"/>
  <c r="R926" i="3"/>
  <c r="Q926" i="3"/>
  <c r="O926" i="3"/>
  <c r="N926" i="3" a="1"/>
  <c r="N926" i="3" s="1"/>
  <c r="M926" i="3"/>
  <c r="L926" i="3" s="1"/>
  <c r="K926" i="3"/>
  <c r="BA925" i="3"/>
  <c r="AZ925" i="3"/>
  <c r="AY925" i="3"/>
  <c r="AX925" i="3"/>
  <c r="AW925" i="3"/>
  <c r="AV925" i="3"/>
  <c r="AU925" i="3"/>
  <c r="AT925" i="3"/>
  <c r="AS925" i="3"/>
  <c r="AR925" i="3" s="1"/>
  <c r="AQ925" i="3"/>
  <c r="AO925" i="3"/>
  <c r="AM925" i="3"/>
  <c r="AE925" i="3"/>
  <c r="AJ925" i="3" s="1"/>
  <c r="AC925" i="3" a="1"/>
  <c r="AC925" i="3" s="1"/>
  <c r="AB925" i="3" a="1"/>
  <c r="AB925" i="3" s="1"/>
  <c r="Z925" i="3"/>
  <c r="Y925" i="3"/>
  <c r="X925" i="3"/>
  <c r="W925" i="3"/>
  <c r="V925" i="3"/>
  <c r="U925" i="3"/>
  <c r="T925" i="3"/>
  <c r="S925" i="3"/>
  <c r="R925" i="3"/>
  <c r="Q925" i="3"/>
  <c r="O925" i="3"/>
  <c r="N925" i="3" a="1"/>
  <c r="N925" i="3" s="1"/>
  <c r="M925" i="3"/>
  <c r="L925" i="3" s="1"/>
  <c r="K925" i="3"/>
  <c r="AZ924" i="3"/>
  <c r="AX924" i="3"/>
  <c r="BA924" i="3" s="1"/>
  <c r="AV924" i="3"/>
  <c r="AT924" i="3"/>
  <c r="AS924" i="3"/>
  <c r="AQ924" i="3" s="1"/>
  <c r="AR924" i="3"/>
  <c r="AP924" i="3"/>
  <c r="AO924" i="3"/>
  <c r="AN924" i="3"/>
  <c r="AL924" i="3"/>
  <c r="AK924" i="3"/>
  <c r="AJ924" i="3"/>
  <c r="AH924" i="3"/>
  <c r="AG924" i="3"/>
  <c r="AF924" i="3"/>
  <c r="AE924" i="3"/>
  <c r="AI924" i="3" s="1"/>
  <c r="AC924" i="3" a="1"/>
  <c r="AC924" i="3" s="1"/>
  <c r="AB924" i="3" a="1"/>
  <c r="AB924" i="3" s="1"/>
  <c r="Z924" i="3"/>
  <c r="Y924" i="3"/>
  <c r="X924" i="3"/>
  <c r="W924" i="3"/>
  <c r="V924" i="3"/>
  <c r="U924" i="3"/>
  <c r="T924" i="3"/>
  <c r="S924" i="3"/>
  <c r="R924" i="3"/>
  <c r="Q924" i="3"/>
  <c r="O924" i="3"/>
  <c r="N924" i="3" a="1"/>
  <c r="N924" i="3" s="1"/>
  <c r="M924" i="3"/>
  <c r="L924" i="3" s="1"/>
  <c r="K924" i="3"/>
  <c r="BA923" i="3"/>
  <c r="AY923" i="3"/>
  <c r="AX923" i="3"/>
  <c r="AZ923" i="3" s="1"/>
  <c r="AW923" i="3"/>
  <c r="AU923" i="3"/>
  <c r="AT923" i="3"/>
  <c r="AS923" i="3"/>
  <c r="AP923" i="3" s="1"/>
  <c r="AO923" i="3"/>
  <c r="AK923" i="3"/>
  <c r="AG923" i="3"/>
  <c r="AE923" i="3"/>
  <c r="AH923" i="3" s="1"/>
  <c r="AC923" i="3" a="1"/>
  <c r="AC923" i="3" s="1"/>
  <c r="AB923" i="3" a="1"/>
  <c r="AB923" i="3" s="1"/>
  <c r="Z923" i="3"/>
  <c r="Y923" i="3"/>
  <c r="X923" i="3"/>
  <c r="W923" i="3"/>
  <c r="V923" i="3"/>
  <c r="U923" i="3"/>
  <c r="T923" i="3"/>
  <c r="S923" i="3"/>
  <c r="R923" i="3"/>
  <c r="Q923" i="3"/>
  <c r="O923" i="3"/>
  <c r="N923" i="3"/>
  <c r="N923" i="3" a="1"/>
  <c r="M923" i="3"/>
  <c r="L923" i="3" s="1"/>
  <c r="K923" i="3"/>
  <c r="AX922" i="3"/>
  <c r="AY922" i="3" s="1"/>
  <c r="AT922" i="3"/>
  <c r="AS922" i="3"/>
  <c r="AR922" i="3"/>
  <c r="AQ922" i="3"/>
  <c r="AP922" i="3"/>
  <c r="AO922" i="3"/>
  <c r="AN922" i="3"/>
  <c r="AM922" i="3"/>
  <c r="AL922" i="3"/>
  <c r="AJ922" i="3"/>
  <c r="AH922" i="3"/>
  <c r="AF922" i="3"/>
  <c r="AE922" i="3"/>
  <c r="AI922" i="3" s="1"/>
  <c r="AC922" i="3" a="1"/>
  <c r="AC922" i="3" s="1"/>
  <c r="AB922" i="3" a="1"/>
  <c r="AB922" i="3" s="1"/>
  <c r="Z922" i="3"/>
  <c r="Y922" i="3"/>
  <c r="X922" i="3"/>
  <c r="W922" i="3"/>
  <c r="V922" i="3"/>
  <c r="U922" i="3"/>
  <c r="T922" i="3"/>
  <c r="S922" i="3"/>
  <c r="R922" i="3"/>
  <c r="Q922" i="3"/>
  <c r="O922" i="3"/>
  <c r="N922" i="3" a="1"/>
  <c r="N922" i="3" s="1"/>
  <c r="M922" i="3"/>
  <c r="L922" i="3" s="1"/>
  <c r="K922" i="3"/>
  <c r="BA921" i="3"/>
  <c r="AZ921" i="3"/>
  <c r="AY921" i="3"/>
  <c r="AX921" i="3"/>
  <c r="AW921" i="3"/>
  <c r="AV921" i="3"/>
  <c r="AU921" i="3"/>
  <c r="AT921" i="3"/>
  <c r="AS921" i="3"/>
  <c r="AR921" i="3" s="1"/>
  <c r="AQ921" i="3"/>
  <c r="AO921" i="3"/>
  <c r="AM921" i="3"/>
  <c r="AE921" i="3"/>
  <c r="AJ921" i="3" s="1"/>
  <c r="AC921" i="3" a="1"/>
  <c r="AC921" i="3" s="1"/>
  <c r="AB921" i="3" a="1"/>
  <c r="AB921" i="3" s="1"/>
  <c r="Z921" i="3"/>
  <c r="Y921" i="3"/>
  <c r="X921" i="3"/>
  <c r="W921" i="3"/>
  <c r="V921" i="3"/>
  <c r="U921" i="3"/>
  <c r="T921" i="3"/>
  <c r="S921" i="3"/>
  <c r="R921" i="3"/>
  <c r="Q921" i="3"/>
  <c r="O921" i="3"/>
  <c r="N921" i="3" a="1"/>
  <c r="N921" i="3" s="1"/>
  <c r="M921" i="3"/>
  <c r="L921" i="3" s="1"/>
  <c r="K921" i="3"/>
  <c r="AZ920" i="3"/>
  <c r="AX920" i="3"/>
  <c r="BA920" i="3" s="1"/>
  <c r="AV920" i="3"/>
  <c r="AT920" i="3"/>
  <c r="AS920" i="3"/>
  <c r="AQ920" i="3" s="1"/>
  <c r="AR920" i="3"/>
  <c r="AP920" i="3"/>
  <c r="AO920" i="3"/>
  <c r="AN920" i="3"/>
  <c r="AL920" i="3"/>
  <c r="AK920" i="3"/>
  <c r="AJ920" i="3"/>
  <c r="AH920" i="3"/>
  <c r="AG920" i="3"/>
  <c r="AF920" i="3"/>
  <c r="AE920" i="3"/>
  <c r="AI920" i="3" s="1"/>
  <c r="AC920" i="3" a="1"/>
  <c r="AC920" i="3" s="1"/>
  <c r="AB920" i="3" a="1"/>
  <c r="AB920" i="3" s="1"/>
  <c r="Z920" i="3"/>
  <c r="Y920" i="3"/>
  <c r="X920" i="3"/>
  <c r="W920" i="3"/>
  <c r="V920" i="3"/>
  <c r="U920" i="3"/>
  <c r="T920" i="3"/>
  <c r="S920" i="3"/>
  <c r="R920" i="3"/>
  <c r="Q920" i="3"/>
  <c r="O920" i="3"/>
  <c r="N920" i="3" a="1"/>
  <c r="N920" i="3" s="1"/>
  <c r="M920" i="3"/>
  <c r="L920" i="3" s="1"/>
  <c r="K920" i="3"/>
  <c r="BA919" i="3"/>
  <c r="AX919" i="3"/>
  <c r="AZ919" i="3" s="1"/>
  <c r="AW919" i="3"/>
  <c r="AT919" i="3"/>
  <c r="AS919" i="3"/>
  <c r="AP919" i="3" s="1"/>
  <c r="AO919" i="3"/>
  <c r="AK919" i="3"/>
  <c r="AH919" i="3"/>
  <c r="AG919" i="3"/>
  <c r="AE919" i="3"/>
  <c r="AJ919" i="3" s="1"/>
  <c r="AC919" i="3" a="1"/>
  <c r="AC919" i="3" s="1"/>
  <c r="AB919" i="3" a="1"/>
  <c r="AB919" i="3" s="1"/>
  <c r="Z919" i="3"/>
  <c r="Y919" i="3"/>
  <c r="X919" i="3"/>
  <c r="W919" i="3"/>
  <c r="V919" i="3"/>
  <c r="U919" i="3"/>
  <c r="T919" i="3"/>
  <c r="S919" i="3"/>
  <c r="R919" i="3"/>
  <c r="Q919" i="3"/>
  <c r="O919" i="3"/>
  <c r="N919" i="3"/>
  <c r="N919" i="3" a="1"/>
  <c r="M919" i="3"/>
  <c r="L919" i="3" s="1"/>
  <c r="K919" i="3"/>
  <c r="AX918" i="3"/>
  <c r="AY918" i="3" s="1"/>
  <c r="AT918" i="3"/>
  <c r="AS918" i="3"/>
  <c r="AR918" i="3"/>
  <c r="AQ918" i="3"/>
  <c r="AP918" i="3"/>
  <c r="AO918" i="3"/>
  <c r="AN918" i="3"/>
  <c r="AM918" i="3"/>
  <c r="AL918" i="3"/>
  <c r="AH918" i="3"/>
  <c r="AE918" i="3"/>
  <c r="AI918" i="3" s="1"/>
  <c r="AC918" i="3" a="1"/>
  <c r="AC918" i="3" s="1"/>
  <c r="AB918" i="3" a="1"/>
  <c r="AB918" i="3" s="1"/>
  <c r="Z918" i="3"/>
  <c r="Y918" i="3"/>
  <c r="X918" i="3"/>
  <c r="W918" i="3"/>
  <c r="V918" i="3"/>
  <c r="U918" i="3"/>
  <c r="T918" i="3"/>
  <c r="S918" i="3"/>
  <c r="R918" i="3"/>
  <c r="Q918" i="3"/>
  <c r="O918" i="3"/>
  <c r="N918" i="3" a="1"/>
  <c r="N918" i="3" s="1"/>
  <c r="M918" i="3"/>
  <c r="L918" i="3" s="1"/>
  <c r="K918" i="3"/>
  <c r="BA917" i="3"/>
  <c r="AZ917" i="3"/>
  <c r="AY917" i="3"/>
  <c r="AX917" i="3"/>
  <c r="AW917" i="3"/>
  <c r="AV917" i="3"/>
  <c r="AU917" i="3"/>
  <c r="AT917" i="3"/>
  <c r="AS917" i="3"/>
  <c r="AP917" i="3" s="1"/>
  <c r="AR917" i="3"/>
  <c r="AQ917" i="3"/>
  <c r="AO917" i="3"/>
  <c r="AN917" i="3"/>
  <c r="AM917" i="3"/>
  <c r="AE917" i="3"/>
  <c r="AI917" i="3" s="1"/>
  <c r="AC917" i="3" a="1"/>
  <c r="AC917" i="3" s="1"/>
  <c r="AB917" i="3" a="1"/>
  <c r="AB917" i="3" s="1"/>
  <c r="Z917" i="3"/>
  <c r="Y917" i="3"/>
  <c r="X917" i="3"/>
  <c r="W917" i="3"/>
  <c r="V917" i="3"/>
  <c r="U917" i="3"/>
  <c r="T917" i="3"/>
  <c r="S917" i="3"/>
  <c r="R917" i="3"/>
  <c r="Q917" i="3"/>
  <c r="O917" i="3"/>
  <c r="N917" i="3" a="1"/>
  <c r="N917" i="3" s="1"/>
  <c r="M917" i="3"/>
  <c r="L917" i="3" s="1"/>
  <c r="K917" i="3"/>
  <c r="BA916" i="3"/>
  <c r="AZ916" i="3"/>
  <c r="AX916" i="3"/>
  <c r="AY916" i="3" s="1"/>
  <c r="AW916" i="3"/>
  <c r="AV916" i="3"/>
  <c r="AT916" i="3"/>
  <c r="AS916" i="3"/>
  <c r="AQ916" i="3" s="1"/>
  <c r="AR916" i="3"/>
  <c r="AO916" i="3"/>
  <c r="AN916" i="3"/>
  <c r="AK916" i="3"/>
  <c r="AJ916" i="3"/>
  <c r="AH916" i="3"/>
  <c r="AG916" i="3"/>
  <c r="AF916" i="3"/>
  <c r="AE916" i="3"/>
  <c r="AI916" i="3" s="1"/>
  <c r="AC916" i="3" a="1"/>
  <c r="AC916" i="3" s="1"/>
  <c r="AB916" i="3" a="1"/>
  <c r="AB916" i="3" s="1"/>
  <c r="Z916" i="3"/>
  <c r="Y916" i="3"/>
  <c r="X916" i="3"/>
  <c r="W916" i="3"/>
  <c r="V916" i="3"/>
  <c r="U916" i="3"/>
  <c r="T916" i="3"/>
  <c r="S916" i="3"/>
  <c r="R916" i="3"/>
  <c r="Q916" i="3"/>
  <c r="O916" i="3"/>
  <c r="N916" i="3" a="1"/>
  <c r="N916" i="3" s="1"/>
  <c r="M916" i="3"/>
  <c r="L916" i="3" s="1"/>
  <c r="K916" i="3"/>
  <c r="BA915" i="3"/>
  <c r="AX915" i="3"/>
  <c r="AZ915" i="3" s="1"/>
  <c r="AW915" i="3"/>
  <c r="AT915" i="3"/>
  <c r="AS915" i="3"/>
  <c r="AO915" i="3"/>
  <c r="AK915" i="3"/>
  <c r="AH915" i="3"/>
  <c r="AG915" i="3"/>
  <c r="AE915" i="3"/>
  <c r="AJ915" i="3" s="1"/>
  <c r="AC915" i="3" a="1"/>
  <c r="AC915" i="3" s="1"/>
  <c r="AB915" i="3" a="1"/>
  <c r="AB915" i="3" s="1"/>
  <c r="Z915" i="3"/>
  <c r="Y915" i="3"/>
  <c r="X915" i="3"/>
  <c r="W915" i="3"/>
  <c r="V915" i="3"/>
  <c r="U915" i="3"/>
  <c r="T915" i="3"/>
  <c r="S915" i="3"/>
  <c r="R915" i="3"/>
  <c r="Q915" i="3"/>
  <c r="O915" i="3"/>
  <c r="N915" i="3" a="1"/>
  <c r="N915" i="3" s="1"/>
  <c r="M915" i="3"/>
  <c r="L915" i="3" s="1"/>
  <c r="K915" i="3"/>
  <c r="AX914" i="3"/>
  <c r="AT914" i="3" s="1"/>
  <c r="AS914" i="3"/>
  <c r="AR914" i="3"/>
  <c r="AQ914" i="3"/>
  <c r="AP914" i="3"/>
  <c r="AO914" i="3"/>
  <c r="AN914" i="3"/>
  <c r="AM914" i="3"/>
  <c r="AL914" i="3"/>
  <c r="AH914" i="3"/>
  <c r="AE914" i="3"/>
  <c r="AI914" i="3" s="1"/>
  <c r="AC914" i="3" a="1"/>
  <c r="AC914" i="3" s="1"/>
  <c r="AB914" i="3" a="1"/>
  <c r="AB914" i="3" s="1"/>
  <c r="Z914" i="3"/>
  <c r="Y914" i="3"/>
  <c r="X914" i="3"/>
  <c r="W914" i="3"/>
  <c r="V914" i="3"/>
  <c r="U914" i="3"/>
  <c r="T914" i="3"/>
  <c r="S914" i="3"/>
  <c r="R914" i="3"/>
  <c r="Q914" i="3"/>
  <c r="O914" i="3"/>
  <c r="N914" i="3" a="1"/>
  <c r="N914" i="3" s="1"/>
  <c r="M914" i="3"/>
  <c r="L914" i="3" s="1"/>
  <c r="K914" i="3"/>
  <c r="BA913" i="3"/>
  <c r="AZ913" i="3"/>
  <c r="AY913" i="3"/>
  <c r="AX913" i="3"/>
  <c r="AW913" i="3"/>
  <c r="AV913" i="3"/>
  <c r="AU913" i="3"/>
  <c r="AT913" i="3"/>
  <c r="AS913" i="3"/>
  <c r="AP913" i="3" s="1"/>
  <c r="AR913" i="3"/>
  <c r="AQ913" i="3"/>
  <c r="AO913" i="3"/>
  <c r="AN913" i="3"/>
  <c r="AM913" i="3"/>
  <c r="AI913" i="3"/>
  <c r="AE913" i="3"/>
  <c r="AC913" i="3" a="1"/>
  <c r="AC913" i="3" s="1"/>
  <c r="AB913" i="3" a="1"/>
  <c r="AB913" i="3" s="1"/>
  <c r="Z913" i="3"/>
  <c r="Y913" i="3"/>
  <c r="X913" i="3"/>
  <c r="W913" i="3"/>
  <c r="V913" i="3"/>
  <c r="U913" i="3"/>
  <c r="T913" i="3"/>
  <c r="S913" i="3"/>
  <c r="R913" i="3"/>
  <c r="Q913" i="3"/>
  <c r="O913" i="3"/>
  <c r="N913" i="3" a="1"/>
  <c r="N913" i="3" s="1"/>
  <c r="M913" i="3"/>
  <c r="L913" i="3" s="1"/>
  <c r="K913" i="3"/>
  <c r="BA912" i="3"/>
  <c r="AZ912" i="3"/>
  <c r="AX912" i="3"/>
  <c r="AY912" i="3" s="1"/>
  <c r="AW912" i="3"/>
  <c r="AV912" i="3"/>
  <c r="AT912" i="3"/>
  <c r="AS912" i="3"/>
  <c r="AQ912" i="3" s="1"/>
  <c r="AR912" i="3"/>
  <c r="AO912" i="3"/>
  <c r="AN912" i="3"/>
  <c r="AK912" i="3"/>
  <c r="AJ912" i="3"/>
  <c r="AH912" i="3"/>
  <c r="AG912" i="3"/>
  <c r="AF912" i="3"/>
  <c r="AE912" i="3"/>
  <c r="AI912" i="3" s="1"/>
  <c r="AC912" i="3" a="1"/>
  <c r="AC912" i="3" s="1"/>
  <c r="AB912" i="3" a="1"/>
  <c r="AB912" i="3" s="1"/>
  <c r="Z912" i="3"/>
  <c r="Y912" i="3"/>
  <c r="X912" i="3"/>
  <c r="W912" i="3"/>
  <c r="V912" i="3"/>
  <c r="U912" i="3"/>
  <c r="T912" i="3"/>
  <c r="S912" i="3"/>
  <c r="R912" i="3"/>
  <c r="Q912" i="3"/>
  <c r="O912" i="3"/>
  <c r="N912" i="3" a="1"/>
  <c r="N912" i="3" s="1"/>
  <c r="M912" i="3"/>
  <c r="L912" i="3" s="1"/>
  <c r="K912" i="3"/>
  <c r="BA911" i="3"/>
  <c r="AX911" i="3"/>
  <c r="AZ911" i="3" s="1"/>
  <c r="AW911" i="3"/>
  <c r="AT911" i="3"/>
  <c r="AS911" i="3"/>
  <c r="AO911" i="3"/>
  <c r="AK911" i="3"/>
  <c r="AH911" i="3"/>
  <c r="AG911" i="3"/>
  <c r="AE911" i="3"/>
  <c r="AJ911" i="3" s="1"/>
  <c r="AC911" i="3" a="1"/>
  <c r="AC911" i="3" s="1"/>
  <c r="AB911" i="3" a="1"/>
  <c r="AB911" i="3" s="1"/>
  <c r="Z911" i="3"/>
  <c r="Y911" i="3"/>
  <c r="X911" i="3"/>
  <c r="W911" i="3"/>
  <c r="V911" i="3"/>
  <c r="U911" i="3"/>
  <c r="T911" i="3"/>
  <c r="S911" i="3"/>
  <c r="R911" i="3"/>
  <c r="Q911" i="3"/>
  <c r="O911" i="3"/>
  <c r="N911" i="3"/>
  <c r="N911" i="3" a="1"/>
  <c r="M911" i="3"/>
  <c r="L911" i="3" s="1"/>
  <c r="K911" i="3"/>
  <c r="AX910" i="3"/>
  <c r="AT910" i="3" s="1"/>
  <c r="AS910" i="3"/>
  <c r="AR910" i="3"/>
  <c r="AQ910" i="3"/>
  <c r="AP910" i="3"/>
  <c r="AO910" i="3"/>
  <c r="AN910" i="3"/>
  <c r="AM910" i="3"/>
  <c r="AL910" i="3"/>
  <c r="AH910" i="3"/>
  <c r="AE910" i="3"/>
  <c r="AI910" i="3" s="1"/>
  <c r="AC910" i="3" a="1"/>
  <c r="AC910" i="3" s="1"/>
  <c r="AB910" i="3" a="1"/>
  <c r="AB910" i="3" s="1"/>
  <c r="Z910" i="3"/>
  <c r="Y910" i="3"/>
  <c r="X910" i="3"/>
  <c r="W910" i="3"/>
  <c r="V910" i="3"/>
  <c r="U910" i="3"/>
  <c r="T910" i="3"/>
  <c r="S910" i="3"/>
  <c r="R910" i="3"/>
  <c r="Q910" i="3"/>
  <c r="O910" i="3"/>
  <c r="N910" i="3" a="1"/>
  <c r="N910" i="3" s="1"/>
  <c r="M910" i="3"/>
  <c r="L910" i="3" s="1"/>
  <c r="K910" i="3"/>
  <c r="BA909" i="3"/>
  <c r="AZ909" i="3"/>
  <c r="AY909" i="3"/>
  <c r="AX909" i="3"/>
  <c r="AW909" i="3"/>
  <c r="AV909" i="3"/>
  <c r="AU909" i="3"/>
  <c r="AT909" i="3"/>
  <c r="AS909" i="3"/>
  <c r="AP909" i="3" s="1"/>
  <c r="AR909" i="3"/>
  <c r="AQ909" i="3"/>
  <c r="AO909" i="3"/>
  <c r="AN909" i="3"/>
  <c r="AM909" i="3"/>
  <c r="AI909" i="3"/>
  <c r="AE909" i="3"/>
  <c r="AC909" i="3" a="1"/>
  <c r="AC909" i="3" s="1"/>
  <c r="AB909" i="3" a="1"/>
  <c r="AB909" i="3" s="1"/>
  <c r="Z909" i="3"/>
  <c r="Y909" i="3"/>
  <c r="X909" i="3"/>
  <c r="W909" i="3"/>
  <c r="V909" i="3"/>
  <c r="U909" i="3"/>
  <c r="T909" i="3"/>
  <c r="S909" i="3"/>
  <c r="R909" i="3"/>
  <c r="Q909" i="3"/>
  <c r="O909" i="3"/>
  <c r="N909" i="3" a="1"/>
  <c r="N909" i="3" s="1"/>
  <c r="M909" i="3"/>
  <c r="L909" i="3" s="1"/>
  <c r="K909" i="3"/>
  <c r="BA908" i="3"/>
  <c r="AZ908" i="3"/>
  <c r="AX908" i="3"/>
  <c r="AY908" i="3" s="1"/>
  <c r="AW908" i="3"/>
  <c r="AV908" i="3"/>
  <c r="AT908" i="3"/>
  <c r="AS908" i="3"/>
  <c r="AQ908" i="3" s="1"/>
  <c r="AR908" i="3"/>
  <c r="AO908" i="3"/>
  <c r="AN908" i="3"/>
  <c r="AK908" i="3"/>
  <c r="AJ908" i="3"/>
  <c r="AH908" i="3"/>
  <c r="AG908" i="3"/>
  <c r="AF908" i="3"/>
  <c r="AE908" i="3"/>
  <c r="AI908" i="3" s="1"/>
  <c r="AC908" i="3" a="1"/>
  <c r="AC908" i="3" s="1"/>
  <c r="AB908" i="3" a="1"/>
  <c r="AB908" i="3" s="1"/>
  <c r="Z908" i="3"/>
  <c r="Y908" i="3"/>
  <c r="X908" i="3"/>
  <c r="W908" i="3"/>
  <c r="V908" i="3"/>
  <c r="U908" i="3"/>
  <c r="T908" i="3"/>
  <c r="S908" i="3"/>
  <c r="R908" i="3"/>
  <c r="Q908" i="3"/>
  <c r="O908" i="3"/>
  <c r="N908" i="3" a="1"/>
  <c r="N908" i="3" s="1"/>
  <c r="M908" i="3"/>
  <c r="L908" i="3" s="1"/>
  <c r="K908" i="3"/>
  <c r="BA907" i="3"/>
  <c r="AX907" i="3"/>
  <c r="AZ907" i="3" s="1"/>
  <c r="AW907" i="3"/>
  <c r="AT907" i="3"/>
  <c r="AS907" i="3"/>
  <c r="AO907" i="3"/>
  <c r="AK907" i="3"/>
  <c r="AH907" i="3"/>
  <c r="AG907" i="3"/>
  <c r="AE907" i="3"/>
  <c r="AJ907" i="3" s="1"/>
  <c r="AC907" i="3" a="1"/>
  <c r="AC907" i="3" s="1"/>
  <c r="AB907" i="3" a="1"/>
  <c r="AB907" i="3" s="1"/>
  <c r="Z907" i="3"/>
  <c r="Y907" i="3"/>
  <c r="X907" i="3"/>
  <c r="W907" i="3"/>
  <c r="V907" i="3"/>
  <c r="U907" i="3"/>
  <c r="T907" i="3"/>
  <c r="S907" i="3"/>
  <c r="R907" i="3"/>
  <c r="Q907" i="3"/>
  <c r="O907" i="3"/>
  <c r="N907" i="3"/>
  <c r="N907" i="3" a="1"/>
  <c r="M907" i="3"/>
  <c r="L907" i="3" s="1"/>
  <c r="K907" i="3"/>
  <c r="AX906" i="3"/>
  <c r="AT906" i="3"/>
  <c r="AS906" i="3"/>
  <c r="AR906" i="3"/>
  <c r="AQ906" i="3"/>
  <c r="AP906" i="3"/>
  <c r="AO906" i="3"/>
  <c r="AN906" i="3"/>
  <c r="AM906" i="3"/>
  <c r="AL906" i="3"/>
  <c r="AH906" i="3"/>
  <c r="AE906" i="3"/>
  <c r="AI906" i="3" s="1"/>
  <c r="AC906" i="3" a="1"/>
  <c r="AC906" i="3" s="1"/>
  <c r="AB906" i="3" a="1"/>
  <c r="AB906" i="3" s="1"/>
  <c r="Z906" i="3"/>
  <c r="Y906" i="3"/>
  <c r="X906" i="3"/>
  <c r="W906" i="3"/>
  <c r="V906" i="3"/>
  <c r="U906" i="3"/>
  <c r="T906" i="3"/>
  <c r="S906" i="3"/>
  <c r="R906" i="3"/>
  <c r="Q906" i="3"/>
  <c r="O906" i="3"/>
  <c r="N906" i="3" a="1"/>
  <c r="N906" i="3" s="1"/>
  <c r="M906" i="3"/>
  <c r="L906" i="3" s="1"/>
  <c r="K906" i="3"/>
  <c r="BA905" i="3"/>
  <c r="AZ905" i="3"/>
  <c r="AY905" i="3"/>
  <c r="AX905" i="3"/>
  <c r="AW905" i="3"/>
  <c r="AV905" i="3"/>
  <c r="AU905" i="3"/>
  <c r="AT905" i="3"/>
  <c r="AS905" i="3"/>
  <c r="AP905" i="3" s="1"/>
  <c r="AR905" i="3"/>
  <c r="AQ905" i="3"/>
  <c r="AO905" i="3"/>
  <c r="AN905" i="3"/>
  <c r="AM905" i="3"/>
  <c r="AI905" i="3"/>
  <c r="AE905" i="3"/>
  <c r="AC905" i="3" a="1"/>
  <c r="AC905" i="3" s="1"/>
  <c r="AB905" i="3" a="1"/>
  <c r="AB905" i="3" s="1"/>
  <c r="Z905" i="3"/>
  <c r="Y905" i="3"/>
  <c r="X905" i="3"/>
  <c r="W905" i="3"/>
  <c r="V905" i="3"/>
  <c r="U905" i="3"/>
  <c r="T905" i="3"/>
  <c r="S905" i="3"/>
  <c r="R905" i="3"/>
  <c r="Q905" i="3"/>
  <c r="O905" i="3"/>
  <c r="N905" i="3" a="1"/>
  <c r="N905" i="3" s="1"/>
  <c r="M905" i="3"/>
  <c r="L905" i="3" s="1"/>
  <c r="K905" i="3"/>
  <c r="BA904" i="3"/>
  <c r="AZ904" i="3"/>
  <c r="AX904" i="3"/>
  <c r="AY904" i="3" s="1"/>
  <c r="AW904" i="3"/>
  <c r="AV904" i="3"/>
  <c r="AT904" i="3"/>
  <c r="AS904" i="3"/>
  <c r="AQ904" i="3" s="1"/>
  <c r="AR904" i="3"/>
  <c r="AO904" i="3"/>
  <c r="AN904" i="3"/>
  <c r="AK904" i="3"/>
  <c r="AJ904" i="3"/>
  <c r="AH904" i="3"/>
  <c r="AG904" i="3"/>
  <c r="AF904" i="3"/>
  <c r="AE904" i="3"/>
  <c r="AI904" i="3" s="1"/>
  <c r="AC904" i="3" a="1"/>
  <c r="AC904" i="3" s="1"/>
  <c r="AB904" i="3" a="1"/>
  <c r="AB904" i="3" s="1"/>
  <c r="Z904" i="3"/>
  <c r="Y904" i="3"/>
  <c r="X904" i="3"/>
  <c r="W904" i="3"/>
  <c r="V904" i="3"/>
  <c r="U904" i="3"/>
  <c r="T904" i="3"/>
  <c r="S904" i="3"/>
  <c r="R904" i="3"/>
  <c r="Q904" i="3"/>
  <c r="O904" i="3"/>
  <c r="N904" i="3" a="1"/>
  <c r="N904" i="3" s="1"/>
  <c r="M904" i="3"/>
  <c r="L904" i="3" s="1"/>
  <c r="K904" i="3"/>
  <c r="BA903" i="3"/>
  <c r="AX903" i="3"/>
  <c r="AZ903" i="3" s="1"/>
  <c r="AW903" i="3"/>
  <c r="AT903" i="3"/>
  <c r="AS903" i="3"/>
  <c r="AO903" i="3" s="1"/>
  <c r="AK903" i="3"/>
  <c r="AH903" i="3"/>
  <c r="AG903" i="3"/>
  <c r="AE903" i="3"/>
  <c r="AJ903" i="3" s="1"/>
  <c r="AC903" i="3" a="1"/>
  <c r="AC903" i="3" s="1"/>
  <c r="AB903" i="3" a="1"/>
  <c r="AB903" i="3" s="1"/>
  <c r="Z903" i="3"/>
  <c r="Y903" i="3"/>
  <c r="X903" i="3"/>
  <c r="W903" i="3"/>
  <c r="V903" i="3"/>
  <c r="U903" i="3"/>
  <c r="T903" i="3"/>
  <c r="S903" i="3"/>
  <c r="R903" i="3"/>
  <c r="Q903" i="3"/>
  <c r="O903" i="3"/>
  <c r="N903" i="3"/>
  <c r="N903" i="3" a="1"/>
  <c r="M903" i="3"/>
  <c r="L903" i="3" s="1"/>
  <c r="K903" i="3"/>
  <c r="AX902" i="3"/>
  <c r="AT902" i="3"/>
  <c r="AS902" i="3"/>
  <c r="AR902" i="3"/>
  <c r="AQ902" i="3"/>
  <c r="AP902" i="3"/>
  <c r="AO902" i="3"/>
  <c r="AN902" i="3"/>
  <c r="AM902" i="3"/>
  <c r="AL902" i="3"/>
  <c r="AH902" i="3"/>
  <c r="AE902" i="3"/>
  <c r="AI902" i="3" s="1"/>
  <c r="AC902" i="3" a="1"/>
  <c r="AC902" i="3" s="1"/>
  <c r="AB902" i="3" a="1"/>
  <c r="AB902" i="3" s="1"/>
  <c r="Z902" i="3"/>
  <c r="Y902" i="3"/>
  <c r="X902" i="3"/>
  <c r="W902" i="3"/>
  <c r="V902" i="3"/>
  <c r="U902" i="3"/>
  <c r="T902" i="3"/>
  <c r="S902" i="3"/>
  <c r="R902" i="3"/>
  <c r="Q902" i="3"/>
  <c r="O902" i="3"/>
  <c r="N902" i="3" a="1"/>
  <c r="N902" i="3" s="1"/>
  <c r="M902" i="3"/>
  <c r="L902" i="3" s="1"/>
  <c r="K902" i="3"/>
  <c r="BA901" i="3"/>
  <c r="AZ901" i="3"/>
  <c r="AY901" i="3"/>
  <c r="AX901" i="3"/>
  <c r="AW901" i="3"/>
  <c r="AV901" i="3"/>
  <c r="AU901" i="3"/>
  <c r="AT901" i="3"/>
  <c r="AS901" i="3"/>
  <c r="AP901" i="3" s="1"/>
  <c r="AR901" i="3"/>
  <c r="AQ901" i="3"/>
  <c r="AO901" i="3"/>
  <c r="AN901" i="3"/>
  <c r="AM901" i="3"/>
  <c r="AE901" i="3"/>
  <c r="AI901" i="3" s="1"/>
  <c r="AC901" i="3" a="1"/>
  <c r="AC901" i="3" s="1"/>
  <c r="AB901" i="3" a="1"/>
  <c r="AB901" i="3" s="1"/>
  <c r="Z901" i="3"/>
  <c r="Y901" i="3"/>
  <c r="X901" i="3"/>
  <c r="W901" i="3"/>
  <c r="V901" i="3"/>
  <c r="U901" i="3"/>
  <c r="T901" i="3"/>
  <c r="S901" i="3"/>
  <c r="R901" i="3"/>
  <c r="Q901" i="3"/>
  <c r="O901" i="3"/>
  <c r="N901" i="3" a="1"/>
  <c r="N901" i="3" s="1"/>
  <c r="M901" i="3"/>
  <c r="L901" i="3" s="1"/>
  <c r="K901" i="3"/>
  <c r="BA900" i="3"/>
  <c r="AZ900" i="3"/>
  <c r="AX900" i="3"/>
  <c r="AY900" i="3" s="1"/>
  <c r="AW900" i="3"/>
  <c r="AV900" i="3"/>
  <c r="AT900" i="3"/>
  <c r="AS900" i="3"/>
  <c r="AQ900" i="3" s="1"/>
  <c r="AR900" i="3"/>
  <c r="AO900" i="3"/>
  <c r="AN900" i="3"/>
  <c r="AK900" i="3"/>
  <c r="AJ900" i="3"/>
  <c r="AH900" i="3"/>
  <c r="AG900" i="3"/>
  <c r="AF900" i="3"/>
  <c r="AE900" i="3"/>
  <c r="AI900" i="3" s="1"/>
  <c r="AC900" i="3" a="1"/>
  <c r="AC900" i="3" s="1"/>
  <c r="AB900" i="3" a="1"/>
  <c r="AB900" i="3" s="1"/>
  <c r="Z900" i="3"/>
  <c r="Y900" i="3"/>
  <c r="X900" i="3"/>
  <c r="W900" i="3"/>
  <c r="V900" i="3"/>
  <c r="U900" i="3"/>
  <c r="T900" i="3"/>
  <c r="S900" i="3"/>
  <c r="R900" i="3"/>
  <c r="Q900" i="3"/>
  <c r="O900" i="3"/>
  <c r="N900" i="3" a="1"/>
  <c r="N900" i="3" s="1"/>
  <c r="M900" i="3"/>
  <c r="L900" i="3" s="1"/>
  <c r="K900" i="3"/>
  <c r="BA899" i="3"/>
  <c r="AX899" i="3"/>
  <c r="AZ899" i="3" s="1"/>
  <c r="AW899" i="3"/>
  <c r="AT899" i="3"/>
  <c r="AS899" i="3"/>
  <c r="AO899" i="3"/>
  <c r="AK899" i="3"/>
  <c r="AH899" i="3"/>
  <c r="AG899" i="3"/>
  <c r="AE899" i="3"/>
  <c r="AJ899" i="3" s="1"/>
  <c r="AC899" i="3" a="1"/>
  <c r="AC899" i="3" s="1"/>
  <c r="AB899" i="3" a="1"/>
  <c r="AB899" i="3" s="1"/>
  <c r="Z899" i="3"/>
  <c r="Y899" i="3"/>
  <c r="X899" i="3"/>
  <c r="W899" i="3"/>
  <c r="V899" i="3"/>
  <c r="U899" i="3"/>
  <c r="T899" i="3"/>
  <c r="S899" i="3"/>
  <c r="R899" i="3"/>
  <c r="Q899" i="3"/>
  <c r="O899" i="3"/>
  <c r="N899" i="3"/>
  <c r="N899" i="3" a="1"/>
  <c r="M899" i="3"/>
  <c r="L899" i="3" s="1"/>
  <c r="K899" i="3"/>
  <c r="AX898" i="3"/>
  <c r="AT898" i="3" s="1"/>
  <c r="AS898" i="3"/>
  <c r="AR898" i="3"/>
  <c r="AQ898" i="3"/>
  <c r="AP898" i="3"/>
  <c r="AO898" i="3"/>
  <c r="AN898" i="3"/>
  <c r="AM898" i="3"/>
  <c r="AL898" i="3"/>
  <c r="AH898" i="3"/>
  <c r="AE898" i="3"/>
  <c r="AI898" i="3" s="1"/>
  <c r="AC898" i="3" a="1"/>
  <c r="AC898" i="3" s="1"/>
  <c r="AB898" i="3" a="1"/>
  <c r="AB898" i="3" s="1"/>
  <c r="Z898" i="3"/>
  <c r="Y898" i="3"/>
  <c r="X898" i="3"/>
  <c r="W898" i="3"/>
  <c r="V898" i="3"/>
  <c r="U898" i="3"/>
  <c r="T898" i="3"/>
  <c r="S898" i="3"/>
  <c r="R898" i="3"/>
  <c r="Q898" i="3"/>
  <c r="O898" i="3"/>
  <c r="N898" i="3" a="1"/>
  <c r="N898" i="3" s="1"/>
  <c r="M898" i="3"/>
  <c r="L898" i="3" s="1"/>
  <c r="K898" i="3"/>
  <c r="BA897" i="3"/>
  <c r="AZ897" i="3"/>
  <c r="AY897" i="3"/>
  <c r="AX897" i="3"/>
  <c r="AW897" i="3"/>
  <c r="AV897" i="3"/>
  <c r="AU897" i="3"/>
  <c r="AT897" i="3"/>
  <c r="AS897" i="3"/>
  <c r="AP897" i="3" s="1"/>
  <c r="AR897" i="3"/>
  <c r="AQ897" i="3"/>
  <c r="AO897" i="3"/>
  <c r="AN897" i="3"/>
  <c r="AM897" i="3"/>
  <c r="AI897" i="3"/>
  <c r="AE897" i="3"/>
  <c r="AC897" i="3" a="1"/>
  <c r="AC897" i="3" s="1"/>
  <c r="AB897" i="3" a="1"/>
  <c r="AB897" i="3" s="1"/>
  <c r="Z897" i="3"/>
  <c r="Y897" i="3"/>
  <c r="X897" i="3"/>
  <c r="W897" i="3"/>
  <c r="V897" i="3"/>
  <c r="U897" i="3"/>
  <c r="T897" i="3"/>
  <c r="S897" i="3"/>
  <c r="R897" i="3"/>
  <c r="Q897" i="3"/>
  <c r="O897" i="3"/>
  <c r="N897" i="3" a="1"/>
  <c r="N897" i="3" s="1"/>
  <c r="M897" i="3"/>
  <c r="L897" i="3" s="1"/>
  <c r="K897" i="3"/>
  <c r="BA896" i="3"/>
  <c r="AZ896" i="3"/>
  <c r="AX896" i="3"/>
  <c r="AY896" i="3" s="1"/>
  <c r="AW896" i="3"/>
  <c r="AV896" i="3"/>
  <c r="AT896" i="3"/>
  <c r="AS896" i="3"/>
  <c r="AQ896" i="3" s="1"/>
  <c r="AR896" i="3"/>
  <c r="AO896" i="3"/>
  <c r="AN896" i="3"/>
  <c r="AK896" i="3"/>
  <c r="AJ896" i="3"/>
  <c r="AH896" i="3"/>
  <c r="AG896" i="3"/>
  <c r="AF896" i="3"/>
  <c r="AE896" i="3"/>
  <c r="AI896" i="3" s="1"/>
  <c r="AC896" i="3" a="1"/>
  <c r="AC896" i="3" s="1"/>
  <c r="AB896" i="3" a="1"/>
  <c r="AB896" i="3" s="1"/>
  <c r="Z896" i="3"/>
  <c r="Y896" i="3"/>
  <c r="X896" i="3"/>
  <c r="W896" i="3"/>
  <c r="V896" i="3"/>
  <c r="U896" i="3"/>
  <c r="T896" i="3"/>
  <c r="S896" i="3"/>
  <c r="R896" i="3"/>
  <c r="Q896" i="3"/>
  <c r="O896" i="3"/>
  <c r="N896" i="3" a="1"/>
  <c r="N896" i="3" s="1"/>
  <c r="M896" i="3"/>
  <c r="L896" i="3" s="1"/>
  <c r="K896" i="3"/>
  <c r="BA895" i="3"/>
  <c r="AX895" i="3"/>
  <c r="AZ895" i="3" s="1"/>
  <c r="AW895" i="3"/>
  <c r="AT895" i="3"/>
  <c r="AS895" i="3"/>
  <c r="AO895" i="3"/>
  <c r="AK895" i="3"/>
  <c r="AH895" i="3"/>
  <c r="AG895" i="3"/>
  <c r="AE895" i="3"/>
  <c r="AJ895" i="3" s="1"/>
  <c r="AC895" i="3" a="1"/>
  <c r="AC895" i="3" s="1"/>
  <c r="AB895" i="3" a="1"/>
  <c r="AB895" i="3" s="1"/>
  <c r="Z895" i="3"/>
  <c r="Y895" i="3"/>
  <c r="X895" i="3"/>
  <c r="W895" i="3"/>
  <c r="V895" i="3"/>
  <c r="U895" i="3"/>
  <c r="T895" i="3"/>
  <c r="S895" i="3"/>
  <c r="R895" i="3"/>
  <c r="Q895" i="3"/>
  <c r="O895" i="3"/>
  <c r="N895" i="3"/>
  <c r="N895" i="3" a="1"/>
  <c r="M895" i="3"/>
  <c r="L895" i="3" s="1"/>
  <c r="K895" i="3"/>
  <c r="AX894" i="3"/>
  <c r="AT894" i="3" s="1"/>
  <c r="AS894" i="3"/>
  <c r="AR894" i="3"/>
  <c r="AQ894" i="3"/>
  <c r="AP894" i="3"/>
  <c r="AO894" i="3"/>
  <c r="AN894" i="3"/>
  <c r="AM894" i="3"/>
  <c r="AL894" i="3"/>
  <c r="AH894" i="3"/>
  <c r="AE894" i="3"/>
  <c r="AI894" i="3" s="1"/>
  <c r="AC894" i="3" a="1"/>
  <c r="AC894" i="3" s="1"/>
  <c r="AB894" i="3" a="1"/>
  <c r="AB894" i="3" s="1"/>
  <c r="Z894" i="3"/>
  <c r="Y894" i="3"/>
  <c r="X894" i="3"/>
  <c r="W894" i="3"/>
  <c r="V894" i="3"/>
  <c r="U894" i="3"/>
  <c r="T894" i="3"/>
  <c r="S894" i="3"/>
  <c r="R894" i="3"/>
  <c r="Q894" i="3"/>
  <c r="O894" i="3"/>
  <c r="N894" i="3" a="1"/>
  <c r="N894" i="3" s="1"/>
  <c r="M894" i="3"/>
  <c r="L894" i="3" s="1"/>
  <c r="K894" i="3"/>
  <c r="BA893" i="3"/>
  <c r="AZ893" i="3"/>
  <c r="AY893" i="3"/>
  <c r="AX893" i="3"/>
  <c r="AW893" i="3"/>
  <c r="AV893" i="3"/>
  <c r="AU893" i="3"/>
  <c r="AT893" i="3"/>
  <c r="AS893" i="3"/>
  <c r="AP893" i="3" s="1"/>
  <c r="AR893" i="3"/>
  <c r="AQ893" i="3"/>
  <c r="AO893" i="3"/>
  <c r="AN893" i="3"/>
  <c r="AM893" i="3"/>
  <c r="AI893" i="3"/>
  <c r="AE893" i="3"/>
  <c r="AC893" i="3" a="1"/>
  <c r="AC893" i="3" s="1"/>
  <c r="AB893" i="3" a="1"/>
  <c r="AB893" i="3" s="1"/>
  <c r="Z893" i="3"/>
  <c r="Y893" i="3"/>
  <c r="X893" i="3"/>
  <c r="W893" i="3"/>
  <c r="V893" i="3"/>
  <c r="U893" i="3"/>
  <c r="T893" i="3"/>
  <c r="S893" i="3"/>
  <c r="R893" i="3"/>
  <c r="Q893" i="3"/>
  <c r="O893" i="3"/>
  <c r="N893" i="3" a="1"/>
  <c r="N893" i="3" s="1"/>
  <c r="M893" i="3"/>
  <c r="L893" i="3" s="1"/>
  <c r="K893" i="3"/>
  <c r="BA892" i="3"/>
  <c r="AZ892" i="3"/>
  <c r="AX892" i="3"/>
  <c r="AY892" i="3" s="1"/>
  <c r="AW892" i="3"/>
  <c r="AV892" i="3"/>
  <c r="AT892" i="3"/>
  <c r="AS892" i="3"/>
  <c r="AQ892" i="3" s="1"/>
  <c r="AR892" i="3"/>
  <c r="AO892" i="3"/>
  <c r="AN892" i="3"/>
  <c r="AK892" i="3"/>
  <c r="AJ892" i="3"/>
  <c r="AH892" i="3"/>
  <c r="AG892" i="3"/>
  <c r="AF892" i="3"/>
  <c r="AE892" i="3"/>
  <c r="AI892" i="3" s="1"/>
  <c r="AC892" i="3" a="1"/>
  <c r="AC892" i="3" s="1"/>
  <c r="AB892" i="3" a="1"/>
  <c r="AB892" i="3" s="1"/>
  <c r="Z892" i="3"/>
  <c r="Y892" i="3"/>
  <c r="X892" i="3"/>
  <c r="W892" i="3"/>
  <c r="V892" i="3"/>
  <c r="U892" i="3"/>
  <c r="T892" i="3"/>
  <c r="S892" i="3"/>
  <c r="R892" i="3"/>
  <c r="Q892" i="3"/>
  <c r="O892" i="3"/>
  <c r="N892" i="3" a="1"/>
  <c r="N892" i="3" s="1"/>
  <c r="M892" i="3"/>
  <c r="L892" i="3" s="1"/>
  <c r="K892" i="3"/>
  <c r="BA891" i="3"/>
  <c r="AX891" i="3"/>
  <c r="AZ891" i="3" s="1"/>
  <c r="AW891" i="3"/>
  <c r="AT891" i="3"/>
  <c r="AS891" i="3"/>
  <c r="AO891" i="3"/>
  <c r="AK891" i="3"/>
  <c r="AH891" i="3"/>
  <c r="AG891" i="3"/>
  <c r="AE891" i="3"/>
  <c r="AJ891" i="3" s="1"/>
  <c r="AC891" i="3" a="1"/>
  <c r="AC891" i="3" s="1"/>
  <c r="AB891" i="3" a="1"/>
  <c r="AB891" i="3" s="1"/>
  <c r="Z891" i="3"/>
  <c r="Y891" i="3"/>
  <c r="X891" i="3"/>
  <c r="W891" i="3"/>
  <c r="V891" i="3"/>
  <c r="U891" i="3"/>
  <c r="T891" i="3"/>
  <c r="S891" i="3"/>
  <c r="R891" i="3"/>
  <c r="Q891" i="3"/>
  <c r="O891" i="3"/>
  <c r="N891" i="3"/>
  <c r="N891" i="3" a="1"/>
  <c r="M891" i="3"/>
  <c r="L891" i="3" s="1"/>
  <c r="K891" i="3"/>
  <c r="AX890" i="3"/>
  <c r="AT890" i="3" s="1"/>
  <c r="AS890" i="3"/>
  <c r="AR890" i="3"/>
  <c r="AQ890" i="3"/>
  <c r="AP890" i="3"/>
  <c r="AO890" i="3"/>
  <c r="AN890" i="3"/>
  <c r="AM890" i="3"/>
  <c r="AL890" i="3"/>
  <c r="AH890" i="3"/>
  <c r="AE890" i="3"/>
  <c r="AI890" i="3" s="1"/>
  <c r="AC890" i="3" a="1"/>
  <c r="AC890" i="3" s="1"/>
  <c r="AB890" i="3" a="1"/>
  <c r="AB890" i="3" s="1"/>
  <c r="Z890" i="3"/>
  <c r="Y890" i="3"/>
  <c r="X890" i="3"/>
  <c r="W890" i="3"/>
  <c r="V890" i="3"/>
  <c r="U890" i="3"/>
  <c r="T890" i="3"/>
  <c r="S890" i="3"/>
  <c r="R890" i="3"/>
  <c r="Q890" i="3"/>
  <c r="O890" i="3"/>
  <c r="N890" i="3" a="1"/>
  <c r="N890" i="3" s="1"/>
  <c r="M890" i="3"/>
  <c r="L890" i="3" s="1"/>
  <c r="K890" i="3"/>
  <c r="BA889" i="3"/>
  <c r="AZ889" i="3"/>
  <c r="AY889" i="3"/>
  <c r="AX889" i="3"/>
  <c r="AW889" i="3"/>
  <c r="AV889" i="3"/>
  <c r="AU889" i="3"/>
  <c r="AT889" i="3"/>
  <c r="AS889" i="3"/>
  <c r="AP889" i="3" s="1"/>
  <c r="AR889" i="3"/>
  <c r="AQ889" i="3"/>
  <c r="AO889" i="3"/>
  <c r="AN889" i="3"/>
  <c r="AM889" i="3"/>
  <c r="AI889" i="3"/>
  <c r="AE889" i="3"/>
  <c r="AC889" i="3" a="1"/>
  <c r="AC889" i="3" s="1"/>
  <c r="AB889" i="3" a="1"/>
  <c r="AB889" i="3" s="1"/>
  <c r="Z889" i="3"/>
  <c r="Y889" i="3"/>
  <c r="X889" i="3"/>
  <c r="W889" i="3"/>
  <c r="V889" i="3"/>
  <c r="U889" i="3"/>
  <c r="T889" i="3"/>
  <c r="S889" i="3"/>
  <c r="R889" i="3"/>
  <c r="Q889" i="3"/>
  <c r="O889" i="3"/>
  <c r="N889" i="3" a="1"/>
  <c r="N889" i="3" s="1"/>
  <c r="M889" i="3"/>
  <c r="L889" i="3" s="1"/>
  <c r="K889" i="3"/>
  <c r="BA888" i="3"/>
  <c r="AZ888" i="3"/>
  <c r="AX888" i="3"/>
  <c r="AY888" i="3" s="1"/>
  <c r="AW888" i="3"/>
  <c r="AV888" i="3"/>
  <c r="AT888" i="3"/>
  <c r="AS888" i="3"/>
  <c r="AQ888" i="3" s="1"/>
  <c r="AR888" i="3"/>
  <c r="AO888" i="3"/>
  <c r="AN888" i="3"/>
  <c r="AK888" i="3"/>
  <c r="AJ888" i="3"/>
  <c r="AH888" i="3"/>
  <c r="AG888" i="3"/>
  <c r="AF888" i="3"/>
  <c r="AE888" i="3"/>
  <c r="AI888" i="3" s="1"/>
  <c r="AC888" i="3" a="1"/>
  <c r="AC888" i="3" s="1"/>
  <c r="AB888" i="3" a="1"/>
  <c r="AB888" i="3" s="1"/>
  <c r="Z888" i="3"/>
  <c r="Y888" i="3"/>
  <c r="X888" i="3"/>
  <c r="W888" i="3"/>
  <c r="V888" i="3"/>
  <c r="U888" i="3"/>
  <c r="T888" i="3"/>
  <c r="S888" i="3"/>
  <c r="R888" i="3"/>
  <c r="Q888" i="3"/>
  <c r="O888" i="3"/>
  <c r="N888" i="3" a="1"/>
  <c r="N888" i="3" s="1"/>
  <c r="M888" i="3"/>
  <c r="L888" i="3" s="1"/>
  <c r="K888" i="3"/>
  <c r="BA887" i="3"/>
  <c r="AX887" i="3"/>
  <c r="AZ887" i="3" s="1"/>
  <c r="AW887" i="3"/>
  <c r="AT887" i="3"/>
  <c r="AS887" i="3"/>
  <c r="AO887" i="3" s="1"/>
  <c r="AK887" i="3"/>
  <c r="AH887" i="3"/>
  <c r="AG887" i="3"/>
  <c r="AE887" i="3"/>
  <c r="AJ887" i="3" s="1"/>
  <c r="AC887" i="3" a="1"/>
  <c r="AC887" i="3" s="1"/>
  <c r="AB887" i="3" a="1"/>
  <c r="AB887" i="3" s="1"/>
  <c r="Z887" i="3"/>
  <c r="Y887" i="3"/>
  <c r="X887" i="3"/>
  <c r="W887" i="3"/>
  <c r="V887" i="3"/>
  <c r="U887" i="3"/>
  <c r="T887" i="3"/>
  <c r="S887" i="3"/>
  <c r="R887" i="3"/>
  <c r="Q887" i="3"/>
  <c r="O887" i="3"/>
  <c r="N887" i="3"/>
  <c r="N887" i="3" a="1"/>
  <c r="M887" i="3"/>
  <c r="L887" i="3" s="1"/>
  <c r="K887" i="3"/>
  <c r="AX886" i="3"/>
  <c r="AT886" i="3"/>
  <c r="AS886" i="3"/>
  <c r="AR886" i="3"/>
  <c r="AQ886" i="3"/>
  <c r="AP886" i="3"/>
  <c r="AO886" i="3"/>
  <c r="AN886" i="3"/>
  <c r="AM886" i="3"/>
  <c r="AL886" i="3"/>
  <c r="AH886" i="3"/>
  <c r="AE886" i="3"/>
  <c r="AI886" i="3" s="1"/>
  <c r="AC886" i="3" a="1"/>
  <c r="AC886" i="3" s="1"/>
  <c r="AB886" i="3" a="1"/>
  <c r="AB886" i="3" s="1"/>
  <c r="Z886" i="3"/>
  <c r="Y886" i="3"/>
  <c r="X886" i="3"/>
  <c r="W886" i="3"/>
  <c r="V886" i="3"/>
  <c r="U886" i="3"/>
  <c r="T886" i="3"/>
  <c r="S886" i="3"/>
  <c r="R886" i="3"/>
  <c r="Q886" i="3"/>
  <c r="O886" i="3"/>
  <c r="N886" i="3" a="1"/>
  <c r="N886" i="3" s="1"/>
  <c r="M886" i="3"/>
  <c r="L886" i="3" s="1"/>
  <c r="K886" i="3"/>
  <c r="BA885" i="3"/>
  <c r="AZ885" i="3"/>
  <c r="AY885" i="3"/>
  <c r="AX885" i="3"/>
  <c r="AW885" i="3"/>
  <c r="AV885" i="3"/>
  <c r="AU885" i="3"/>
  <c r="AT885" i="3"/>
  <c r="AS885" i="3"/>
  <c r="AP885" i="3" s="1"/>
  <c r="AR885" i="3"/>
  <c r="AQ885" i="3"/>
  <c r="AO885" i="3"/>
  <c r="AN885" i="3"/>
  <c r="AM885" i="3"/>
  <c r="AE885" i="3"/>
  <c r="AI885" i="3" s="1"/>
  <c r="AC885" i="3" a="1"/>
  <c r="AC885" i="3" s="1"/>
  <c r="AB885" i="3" a="1"/>
  <c r="AB885" i="3" s="1"/>
  <c r="Z885" i="3"/>
  <c r="Y885" i="3"/>
  <c r="X885" i="3"/>
  <c r="W885" i="3"/>
  <c r="V885" i="3"/>
  <c r="U885" i="3"/>
  <c r="T885" i="3"/>
  <c r="S885" i="3"/>
  <c r="R885" i="3"/>
  <c r="Q885" i="3"/>
  <c r="O885" i="3"/>
  <c r="N885" i="3" a="1"/>
  <c r="N885" i="3" s="1"/>
  <c r="M885" i="3"/>
  <c r="L885" i="3" s="1"/>
  <c r="K885" i="3"/>
  <c r="BA884" i="3"/>
  <c r="AZ884" i="3"/>
  <c r="AX884" i="3"/>
  <c r="AY884" i="3" s="1"/>
  <c r="AW884" i="3"/>
  <c r="AV884" i="3"/>
  <c r="AT884" i="3"/>
  <c r="AS884" i="3"/>
  <c r="AQ884" i="3" s="1"/>
  <c r="AR884" i="3"/>
  <c r="AO884" i="3"/>
  <c r="AN884" i="3"/>
  <c r="AK884" i="3"/>
  <c r="AJ884" i="3"/>
  <c r="AH884" i="3"/>
  <c r="AG884" i="3"/>
  <c r="AF884" i="3"/>
  <c r="AE884" i="3"/>
  <c r="AI884" i="3" s="1"/>
  <c r="AC884" i="3" a="1"/>
  <c r="AC884" i="3" s="1"/>
  <c r="AB884" i="3" a="1"/>
  <c r="AB884" i="3" s="1"/>
  <c r="Z884" i="3"/>
  <c r="Y884" i="3"/>
  <c r="X884" i="3"/>
  <c r="W884" i="3"/>
  <c r="V884" i="3"/>
  <c r="U884" i="3"/>
  <c r="T884" i="3"/>
  <c r="S884" i="3"/>
  <c r="R884" i="3"/>
  <c r="Q884" i="3"/>
  <c r="O884" i="3"/>
  <c r="N884" i="3" a="1"/>
  <c r="N884" i="3" s="1"/>
  <c r="M884" i="3"/>
  <c r="L884" i="3" s="1"/>
  <c r="K884" i="3"/>
  <c r="BA883" i="3"/>
  <c r="AX883" i="3"/>
  <c r="AZ883" i="3" s="1"/>
  <c r="AW883" i="3"/>
  <c r="AT883" i="3"/>
  <c r="AS883" i="3"/>
  <c r="AO883" i="3"/>
  <c r="AK883" i="3"/>
  <c r="AH883" i="3"/>
  <c r="AG883" i="3"/>
  <c r="AE883" i="3"/>
  <c r="AJ883" i="3" s="1"/>
  <c r="AC883" i="3" a="1"/>
  <c r="AC883" i="3" s="1"/>
  <c r="AB883" i="3" a="1"/>
  <c r="AB883" i="3" s="1"/>
  <c r="Z883" i="3"/>
  <c r="Y883" i="3"/>
  <c r="X883" i="3"/>
  <c r="W883" i="3"/>
  <c r="V883" i="3"/>
  <c r="U883" i="3"/>
  <c r="T883" i="3"/>
  <c r="S883" i="3"/>
  <c r="R883" i="3"/>
  <c r="Q883" i="3"/>
  <c r="O883" i="3"/>
  <c r="N883" i="3"/>
  <c r="N883" i="3" a="1"/>
  <c r="M883" i="3"/>
  <c r="L883" i="3" s="1"/>
  <c r="K883" i="3"/>
  <c r="AX882" i="3"/>
  <c r="AT882" i="3" s="1"/>
  <c r="AS882" i="3"/>
  <c r="AR882" i="3"/>
  <c r="AQ882" i="3"/>
  <c r="AP882" i="3"/>
  <c r="AO882" i="3"/>
  <c r="AN882" i="3"/>
  <c r="AM882" i="3"/>
  <c r="AL882" i="3"/>
  <c r="AH882" i="3"/>
  <c r="AE882" i="3"/>
  <c r="AI882" i="3" s="1"/>
  <c r="AC882" i="3" a="1"/>
  <c r="AC882" i="3" s="1"/>
  <c r="AB882" i="3" a="1"/>
  <c r="AB882" i="3" s="1"/>
  <c r="Z882" i="3"/>
  <c r="Y882" i="3"/>
  <c r="X882" i="3"/>
  <c r="W882" i="3"/>
  <c r="V882" i="3"/>
  <c r="U882" i="3"/>
  <c r="T882" i="3"/>
  <c r="S882" i="3"/>
  <c r="R882" i="3"/>
  <c r="Q882" i="3"/>
  <c r="O882" i="3"/>
  <c r="N882" i="3" a="1"/>
  <c r="N882" i="3" s="1"/>
  <c r="M882" i="3"/>
  <c r="L882" i="3" s="1"/>
  <c r="K882" i="3"/>
  <c r="BA881" i="3"/>
  <c r="AZ881" i="3"/>
  <c r="AY881" i="3"/>
  <c r="AX881" i="3"/>
  <c r="AW881" i="3"/>
  <c r="AV881" i="3"/>
  <c r="AU881" i="3"/>
  <c r="AT881" i="3"/>
  <c r="AS881" i="3"/>
  <c r="AP881" i="3" s="1"/>
  <c r="AR881" i="3"/>
  <c r="AQ881" i="3"/>
  <c r="AO881" i="3"/>
  <c r="AN881" i="3"/>
  <c r="AM881" i="3"/>
  <c r="AI881" i="3"/>
  <c r="AE881" i="3"/>
  <c r="AC881" i="3" a="1"/>
  <c r="AC881" i="3" s="1"/>
  <c r="AB881" i="3" a="1"/>
  <c r="AB881" i="3" s="1"/>
  <c r="Z881" i="3"/>
  <c r="Y881" i="3"/>
  <c r="X881" i="3"/>
  <c r="W881" i="3"/>
  <c r="V881" i="3"/>
  <c r="U881" i="3"/>
  <c r="T881" i="3"/>
  <c r="S881" i="3"/>
  <c r="R881" i="3"/>
  <c r="Q881" i="3"/>
  <c r="O881" i="3"/>
  <c r="N881" i="3" a="1"/>
  <c r="N881" i="3" s="1"/>
  <c r="M881" i="3"/>
  <c r="L881" i="3" s="1"/>
  <c r="K881" i="3"/>
  <c r="BA880" i="3"/>
  <c r="AZ880" i="3"/>
  <c r="AX880" i="3"/>
  <c r="AY880" i="3" s="1"/>
  <c r="AW880" i="3"/>
  <c r="AV880" i="3"/>
  <c r="AT880" i="3"/>
  <c r="AS880" i="3"/>
  <c r="AQ880" i="3" s="1"/>
  <c r="AR880" i="3"/>
  <c r="AO880" i="3"/>
  <c r="AN880" i="3"/>
  <c r="AK880" i="3"/>
  <c r="AJ880" i="3"/>
  <c r="AH880" i="3"/>
  <c r="AG880" i="3"/>
  <c r="AF880" i="3"/>
  <c r="AE880" i="3"/>
  <c r="AI880" i="3" s="1"/>
  <c r="AC880" i="3" a="1"/>
  <c r="AC880" i="3" s="1"/>
  <c r="AB880" i="3" a="1"/>
  <c r="AB880" i="3" s="1"/>
  <c r="Z880" i="3"/>
  <c r="Y880" i="3"/>
  <c r="X880" i="3"/>
  <c r="W880" i="3"/>
  <c r="V880" i="3"/>
  <c r="U880" i="3"/>
  <c r="T880" i="3"/>
  <c r="S880" i="3"/>
  <c r="R880" i="3"/>
  <c r="Q880" i="3"/>
  <c r="O880" i="3"/>
  <c r="N880" i="3" a="1"/>
  <c r="N880" i="3" s="1"/>
  <c r="M880" i="3"/>
  <c r="L880" i="3" s="1"/>
  <c r="K880" i="3"/>
  <c r="BA879" i="3"/>
  <c r="AX879" i="3"/>
  <c r="AZ879" i="3" s="1"/>
  <c r="AW879" i="3"/>
  <c r="AT879" i="3"/>
  <c r="AS879" i="3"/>
  <c r="AO879" i="3"/>
  <c r="AK879" i="3"/>
  <c r="AH879" i="3"/>
  <c r="AG879" i="3"/>
  <c r="AE879" i="3"/>
  <c r="AJ879" i="3" s="1"/>
  <c r="AC879" i="3" a="1"/>
  <c r="AC879" i="3" s="1"/>
  <c r="AB879" i="3" a="1"/>
  <c r="AB879" i="3" s="1"/>
  <c r="Z879" i="3"/>
  <c r="Y879" i="3"/>
  <c r="X879" i="3"/>
  <c r="W879" i="3"/>
  <c r="V879" i="3"/>
  <c r="U879" i="3"/>
  <c r="T879" i="3"/>
  <c r="S879" i="3"/>
  <c r="R879" i="3"/>
  <c r="Q879" i="3"/>
  <c r="O879" i="3"/>
  <c r="N879" i="3" a="1"/>
  <c r="N879" i="3" s="1"/>
  <c r="M879" i="3"/>
  <c r="L879" i="3" s="1"/>
  <c r="K879" i="3"/>
  <c r="AX878" i="3"/>
  <c r="AT878" i="3" s="1"/>
  <c r="AS878" i="3"/>
  <c r="AR878" i="3"/>
  <c r="AQ878" i="3"/>
  <c r="AP878" i="3"/>
  <c r="AO878" i="3"/>
  <c r="AN878" i="3"/>
  <c r="AM878" i="3"/>
  <c r="AL878" i="3"/>
  <c r="AH878" i="3"/>
  <c r="AE878" i="3"/>
  <c r="AI878" i="3" s="1"/>
  <c r="AC878" i="3" a="1"/>
  <c r="AC878" i="3" s="1"/>
  <c r="AB878" i="3" a="1"/>
  <c r="AB878" i="3" s="1"/>
  <c r="Z878" i="3"/>
  <c r="Y878" i="3"/>
  <c r="X878" i="3"/>
  <c r="W878" i="3"/>
  <c r="V878" i="3"/>
  <c r="U878" i="3"/>
  <c r="T878" i="3"/>
  <c r="S878" i="3"/>
  <c r="R878" i="3"/>
  <c r="Q878" i="3"/>
  <c r="O878" i="3"/>
  <c r="N878" i="3" a="1"/>
  <c r="N878" i="3" s="1"/>
  <c r="M878" i="3"/>
  <c r="L878" i="3" s="1"/>
  <c r="K878" i="3"/>
  <c r="BA877" i="3"/>
  <c r="AZ877" i="3"/>
  <c r="AY877" i="3"/>
  <c r="AX877" i="3"/>
  <c r="AW877" i="3"/>
  <c r="AV877" i="3"/>
  <c r="AU877" i="3"/>
  <c r="AT877" i="3"/>
  <c r="AS877" i="3"/>
  <c r="AP877" i="3" s="1"/>
  <c r="AR877" i="3"/>
  <c r="AQ877" i="3"/>
  <c r="AO877" i="3"/>
  <c r="AN877" i="3"/>
  <c r="AM877" i="3"/>
  <c r="AI877" i="3"/>
  <c r="AE877" i="3"/>
  <c r="AC877" i="3" a="1"/>
  <c r="AC877" i="3" s="1"/>
  <c r="AB877" i="3" a="1"/>
  <c r="AB877" i="3" s="1"/>
  <c r="Z877" i="3"/>
  <c r="Y877" i="3"/>
  <c r="X877" i="3"/>
  <c r="W877" i="3"/>
  <c r="V877" i="3"/>
  <c r="U877" i="3"/>
  <c r="T877" i="3"/>
  <c r="S877" i="3"/>
  <c r="R877" i="3"/>
  <c r="Q877" i="3"/>
  <c r="O877" i="3"/>
  <c r="N877" i="3" a="1"/>
  <c r="N877" i="3" s="1"/>
  <c r="M877" i="3"/>
  <c r="L877" i="3" s="1"/>
  <c r="K877" i="3"/>
  <c r="BA876" i="3"/>
  <c r="AZ876" i="3"/>
  <c r="AX876" i="3"/>
  <c r="AY876" i="3" s="1"/>
  <c r="AW876" i="3"/>
  <c r="AV876" i="3"/>
  <c r="AT876" i="3"/>
  <c r="AS876" i="3"/>
  <c r="AQ876" i="3" s="1"/>
  <c r="AR876" i="3"/>
  <c r="AO876" i="3"/>
  <c r="AN876" i="3"/>
  <c r="AK876" i="3"/>
  <c r="AJ876" i="3"/>
  <c r="AH876" i="3"/>
  <c r="AG876" i="3"/>
  <c r="AF876" i="3"/>
  <c r="AE876" i="3"/>
  <c r="AI876" i="3" s="1"/>
  <c r="AC876" i="3" a="1"/>
  <c r="AC876" i="3" s="1"/>
  <c r="AB876" i="3" a="1"/>
  <c r="AB876" i="3" s="1"/>
  <c r="Z876" i="3"/>
  <c r="Y876" i="3"/>
  <c r="X876" i="3"/>
  <c r="W876" i="3"/>
  <c r="V876" i="3"/>
  <c r="U876" i="3"/>
  <c r="T876" i="3"/>
  <c r="S876" i="3"/>
  <c r="R876" i="3"/>
  <c r="Q876" i="3"/>
  <c r="O876" i="3"/>
  <c r="N876" i="3" a="1"/>
  <c r="N876" i="3" s="1"/>
  <c r="M876" i="3"/>
  <c r="L876" i="3" s="1"/>
  <c r="K876" i="3"/>
  <c r="BA875" i="3"/>
  <c r="AX875" i="3"/>
  <c r="AZ875" i="3" s="1"/>
  <c r="AW875" i="3"/>
  <c r="AT875" i="3"/>
  <c r="AS875" i="3"/>
  <c r="AO875" i="3"/>
  <c r="AK875" i="3"/>
  <c r="AH875" i="3"/>
  <c r="AG875" i="3"/>
  <c r="AE875" i="3"/>
  <c r="AJ875" i="3" s="1"/>
  <c r="AC875" i="3" a="1"/>
  <c r="AC875" i="3" s="1"/>
  <c r="AB875" i="3" a="1"/>
  <c r="AB875" i="3" s="1"/>
  <c r="Z875" i="3"/>
  <c r="Y875" i="3"/>
  <c r="X875" i="3"/>
  <c r="W875" i="3"/>
  <c r="V875" i="3"/>
  <c r="U875" i="3"/>
  <c r="T875" i="3"/>
  <c r="S875" i="3"/>
  <c r="R875" i="3"/>
  <c r="Q875" i="3"/>
  <c r="O875" i="3"/>
  <c r="N875" i="3"/>
  <c r="N875" i="3" a="1"/>
  <c r="M875" i="3"/>
  <c r="L875" i="3" s="1"/>
  <c r="K875" i="3"/>
  <c r="AX874" i="3"/>
  <c r="AT874" i="3" s="1"/>
  <c r="AS874" i="3"/>
  <c r="AR874" i="3"/>
  <c r="AQ874" i="3"/>
  <c r="AP874" i="3"/>
  <c r="AO874" i="3"/>
  <c r="AN874" i="3"/>
  <c r="AM874" i="3"/>
  <c r="AL874" i="3"/>
  <c r="AH874" i="3"/>
  <c r="AE874" i="3"/>
  <c r="AI874" i="3" s="1"/>
  <c r="AC874" i="3" a="1"/>
  <c r="AC874" i="3" s="1"/>
  <c r="AB874" i="3" a="1"/>
  <c r="AB874" i="3" s="1"/>
  <c r="Z874" i="3"/>
  <c r="Y874" i="3"/>
  <c r="X874" i="3"/>
  <c r="W874" i="3"/>
  <c r="V874" i="3"/>
  <c r="U874" i="3"/>
  <c r="T874" i="3"/>
  <c r="S874" i="3"/>
  <c r="R874" i="3"/>
  <c r="Q874" i="3"/>
  <c r="O874" i="3"/>
  <c r="N874" i="3" a="1"/>
  <c r="N874" i="3" s="1"/>
  <c r="M874" i="3"/>
  <c r="L874" i="3" s="1"/>
  <c r="K874" i="3"/>
  <c r="BA873" i="3"/>
  <c r="AZ873" i="3"/>
  <c r="AY873" i="3"/>
  <c r="AX873" i="3"/>
  <c r="AW873" i="3"/>
  <c r="AV873" i="3"/>
  <c r="AU873" i="3"/>
  <c r="AT873" i="3"/>
  <c r="AS873" i="3"/>
  <c r="AP873" i="3" s="1"/>
  <c r="AR873" i="3"/>
  <c r="AQ873" i="3"/>
  <c r="AO873" i="3"/>
  <c r="AN873" i="3"/>
  <c r="AM873" i="3"/>
  <c r="AI873" i="3"/>
  <c r="AE873" i="3"/>
  <c r="AC873" i="3" a="1"/>
  <c r="AC873" i="3" s="1"/>
  <c r="AB873" i="3" a="1"/>
  <c r="AB873" i="3" s="1"/>
  <c r="Z873" i="3"/>
  <c r="Y873" i="3"/>
  <c r="X873" i="3"/>
  <c r="W873" i="3"/>
  <c r="V873" i="3"/>
  <c r="U873" i="3"/>
  <c r="T873" i="3"/>
  <c r="S873" i="3"/>
  <c r="R873" i="3"/>
  <c r="Q873" i="3"/>
  <c r="O873" i="3"/>
  <c r="N873" i="3" a="1"/>
  <c r="N873" i="3" s="1"/>
  <c r="M873" i="3"/>
  <c r="L873" i="3" s="1"/>
  <c r="K873" i="3"/>
  <c r="BA872" i="3"/>
  <c r="AZ872" i="3"/>
  <c r="AX872" i="3"/>
  <c r="AY872" i="3" s="1"/>
  <c r="AW872" i="3"/>
  <c r="AV872" i="3"/>
  <c r="AT872" i="3"/>
  <c r="AS872" i="3"/>
  <c r="AQ872" i="3" s="1"/>
  <c r="AR872" i="3"/>
  <c r="AO872" i="3"/>
  <c r="AN872" i="3"/>
  <c r="AK872" i="3"/>
  <c r="AJ872" i="3"/>
  <c r="AH872" i="3"/>
  <c r="AG872" i="3"/>
  <c r="AF872" i="3"/>
  <c r="AE872" i="3"/>
  <c r="AI872" i="3" s="1"/>
  <c r="AC872" i="3" a="1"/>
  <c r="AC872" i="3" s="1"/>
  <c r="AB872" i="3" a="1"/>
  <c r="AB872" i="3" s="1"/>
  <c r="Z872" i="3"/>
  <c r="Y872" i="3"/>
  <c r="X872" i="3"/>
  <c r="W872" i="3"/>
  <c r="V872" i="3"/>
  <c r="U872" i="3"/>
  <c r="T872" i="3"/>
  <c r="S872" i="3"/>
  <c r="R872" i="3"/>
  <c r="Q872" i="3"/>
  <c r="O872" i="3"/>
  <c r="N872" i="3" a="1"/>
  <c r="N872" i="3" s="1"/>
  <c r="M872" i="3"/>
  <c r="L872" i="3" s="1"/>
  <c r="K872" i="3"/>
  <c r="BA871" i="3"/>
  <c r="AX871" i="3"/>
  <c r="AZ871" i="3" s="1"/>
  <c r="AW871" i="3"/>
  <c r="AT871" i="3"/>
  <c r="AS871" i="3"/>
  <c r="AO871" i="3" s="1"/>
  <c r="AK871" i="3"/>
  <c r="AH871" i="3"/>
  <c r="AG871" i="3"/>
  <c r="AE871" i="3"/>
  <c r="AJ871" i="3" s="1"/>
  <c r="AC871" i="3" a="1"/>
  <c r="AC871" i="3" s="1"/>
  <c r="AB871" i="3" a="1"/>
  <c r="AB871" i="3" s="1"/>
  <c r="Z871" i="3"/>
  <c r="Y871" i="3"/>
  <c r="X871" i="3"/>
  <c r="W871" i="3"/>
  <c r="V871" i="3"/>
  <c r="U871" i="3"/>
  <c r="T871" i="3"/>
  <c r="S871" i="3"/>
  <c r="R871" i="3"/>
  <c r="Q871" i="3"/>
  <c r="O871" i="3"/>
  <c r="N871" i="3" a="1"/>
  <c r="N871" i="3" s="1"/>
  <c r="M871" i="3"/>
  <c r="L871" i="3" s="1"/>
  <c r="K871" i="3"/>
  <c r="AX870" i="3"/>
  <c r="AT870" i="3"/>
  <c r="AS870" i="3"/>
  <c r="AR870" i="3"/>
  <c r="AQ870" i="3"/>
  <c r="AP870" i="3"/>
  <c r="AO870" i="3"/>
  <c r="AN870" i="3"/>
  <c r="AM870" i="3"/>
  <c r="AL870" i="3"/>
  <c r="AH870" i="3"/>
  <c r="AE870" i="3"/>
  <c r="AI870" i="3" s="1"/>
  <c r="AC870" i="3" a="1"/>
  <c r="AC870" i="3" s="1"/>
  <c r="AB870" i="3" a="1"/>
  <c r="AB870" i="3" s="1"/>
  <c r="Z870" i="3"/>
  <c r="Y870" i="3"/>
  <c r="X870" i="3"/>
  <c r="W870" i="3"/>
  <c r="V870" i="3"/>
  <c r="U870" i="3"/>
  <c r="T870" i="3"/>
  <c r="S870" i="3"/>
  <c r="R870" i="3"/>
  <c r="Q870" i="3"/>
  <c r="O870" i="3"/>
  <c r="N870" i="3" a="1"/>
  <c r="N870" i="3" s="1"/>
  <c r="M870" i="3"/>
  <c r="L870" i="3" s="1"/>
  <c r="K870" i="3"/>
  <c r="BA869" i="3"/>
  <c r="AZ869" i="3"/>
  <c r="AY869" i="3"/>
  <c r="AX869" i="3"/>
  <c r="AW869" i="3"/>
  <c r="AV869" i="3"/>
  <c r="AU869" i="3"/>
  <c r="AT869" i="3"/>
  <c r="AS869" i="3"/>
  <c r="AP869" i="3" s="1"/>
  <c r="AR869" i="3"/>
  <c r="AQ869" i="3"/>
  <c r="AO869" i="3"/>
  <c r="AN869" i="3"/>
  <c r="AM869" i="3"/>
  <c r="AE869" i="3"/>
  <c r="AI869" i="3" s="1"/>
  <c r="AC869" i="3" a="1"/>
  <c r="AC869" i="3" s="1"/>
  <c r="AB869" i="3" a="1"/>
  <c r="AB869" i="3" s="1"/>
  <c r="Z869" i="3"/>
  <c r="Y869" i="3"/>
  <c r="X869" i="3"/>
  <c r="W869" i="3"/>
  <c r="V869" i="3"/>
  <c r="U869" i="3"/>
  <c r="T869" i="3"/>
  <c r="S869" i="3"/>
  <c r="R869" i="3"/>
  <c r="Q869" i="3"/>
  <c r="O869" i="3"/>
  <c r="N869" i="3" a="1"/>
  <c r="N869" i="3" s="1"/>
  <c r="M869" i="3"/>
  <c r="L869" i="3" s="1"/>
  <c r="K869" i="3"/>
  <c r="BA868" i="3"/>
  <c r="AZ868" i="3"/>
  <c r="AX868" i="3"/>
  <c r="AY868" i="3" s="1"/>
  <c r="AW868" i="3"/>
  <c r="AV868" i="3"/>
  <c r="AT868" i="3"/>
  <c r="AS868" i="3"/>
  <c r="AQ868" i="3" s="1"/>
  <c r="AR868" i="3"/>
  <c r="AO868" i="3"/>
  <c r="AN868" i="3"/>
  <c r="AK868" i="3"/>
  <c r="AJ868" i="3"/>
  <c r="AH868" i="3"/>
  <c r="AG868" i="3"/>
  <c r="AF868" i="3"/>
  <c r="AE868" i="3"/>
  <c r="AI868" i="3" s="1"/>
  <c r="AC868" i="3" a="1"/>
  <c r="AC868" i="3" s="1"/>
  <c r="AB868" i="3" a="1"/>
  <c r="AB868" i="3" s="1"/>
  <c r="Z868" i="3"/>
  <c r="Y868" i="3"/>
  <c r="X868" i="3"/>
  <c r="W868" i="3"/>
  <c r="V868" i="3"/>
  <c r="U868" i="3"/>
  <c r="T868" i="3"/>
  <c r="S868" i="3"/>
  <c r="R868" i="3"/>
  <c r="Q868" i="3"/>
  <c r="O868" i="3"/>
  <c r="N868" i="3" a="1"/>
  <c r="N868" i="3" s="1"/>
  <c r="M868" i="3"/>
  <c r="L868" i="3" s="1"/>
  <c r="K868" i="3"/>
  <c r="BA867" i="3"/>
  <c r="AX867" i="3"/>
  <c r="AZ867" i="3" s="1"/>
  <c r="AW867" i="3"/>
  <c r="AT867" i="3"/>
  <c r="AS867" i="3"/>
  <c r="AO867" i="3"/>
  <c r="AK867" i="3"/>
  <c r="AH867" i="3"/>
  <c r="AG867" i="3"/>
  <c r="AE867" i="3"/>
  <c r="AJ867" i="3" s="1"/>
  <c r="AC867" i="3" a="1"/>
  <c r="AC867" i="3" s="1"/>
  <c r="AB867" i="3" a="1"/>
  <c r="AB867" i="3" s="1"/>
  <c r="Z867" i="3"/>
  <c r="Y867" i="3"/>
  <c r="X867" i="3"/>
  <c r="W867" i="3"/>
  <c r="V867" i="3"/>
  <c r="U867" i="3"/>
  <c r="T867" i="3"/>
  <c r="S867" i="3"/>
  <c r="R867" i="3"/>
  <c r="Q867" i="3"/>
  <c r="O867" i="3"/>
  <c r="N867" i="3" a="1"/>
  <c r="N867" i="3" s="1"/>
  <c r="M867" i="3"/>
  <c r="L867" i="3" s="1"/>
  <c r="K867" i="3"/>
  <c r="AX866" i="3"/>
  <c r="AT866" i="3" s="1"/>
  <c r="AS866" i="3"/>
  <c r="AR866" i="3"/>
  <c r="AQ866" i="3"/>
  <c r="AP866" i="3"/>
  <c r="AO866" i="3"/>
  <c r="AN866" i="3"/>
  <c r="AM866" i="3"/>
  <c r="AL866" i="3"/>
  <c r="AH866" i="3"/>
  <c r="AE866" i="3"/>
  <c r="AI866" i="3" s="1"/>
  <c r="AC866" i="3" a="1"/>
  <c r="AC866" i="3" s="1"/>
  <c r="AB866" i="3" a="1"/>
  <c r="AB866" i="3" s="1"/>
  <c r="Z866" i="3"/>
  <c r="Y866" i="3"/>
  <c r="X866" i="3"/>
  <c r="W866" i="3"/>
  <c r="V866" i="3"/>
  <c r="U866" i="3"/>
  <c r="T866" i="3"/>
  <c r="S866" i="3"/>
  <c r="R866" i="3"/>
  <c r="Q866" i="3"/>
  <c r="O866" i="3"/>
  <c r="N866" i="3" a="1"/>
  <c r="N866" i="3" s="1"/>
  <c r="M866" i="3"/>
  <c r="L866" i="3" s="1"/>
  <c r="K866" i="3"/>
  <c r="BA865" i="3"/>
  <c r="AZ865" i="3"/>
  <c r="AY865" i="3"/>
  <c r="AX865" i="3"/>
  <c r="AW865" i="3"/>
  <c r="AV865" i="3"/>
  <c r="AU865" i="3"/>
  <c r="AT865" i="3"/>
  <c r="AS865" i="3"/>
  <c r="AP865" i="3" s="1"/>
  <c r="AR865" i="3"/>
  <c r="AQ865" i="3"/>
  <c r="AO865" i="3"/>
  <c r="AN865" i="3"/>
  <c r="AM865" i="3"/>
  <c r="AI865" i="3"/>
  <c r="AE865" i="3"/>
  <c r="AC865" i="3" a="1"/>
  <c r="AC865" i="3" s="1"/>
  <c r="AB865" i="3" a="1"/>
  <c r="AB865" i="3" s="1"/>
  <c r="Z865" i="3"/>
  <c r="Y865" i="3"/>
  <c r="X865" i="3"/>
  <c r="W865" i="3"/>
  <c r="V865" i="3"/>
  <c r="U865" i="3"/>
  <c r="T865" i="3"/>
  <c r="S865" i="3"/>
  <c r="R865" i="3"/>
  <c r="Q865" i="3"/>
  <c r="O865" i="3"/>
  <c r="N865" i="3" a="1"/>
  <c r="N865" i="3" s="1"/>
  <c r="M865" i="3"/>
  <c r="L865" i="3" s="1"/>
  <c r="K865" i="3"/>
  <c r="BA864" i="3"/>
  <c r="AZ864" i="3"/>
  <c r="AX864" i="3"/>
  <c r="AY864" i="3" s="1"/>
  <c r="AW864" i="3"/>
  <c r="AV864" i="3"/>
  <c r="AT864" i="3"/>
  <c r="AS864" i="3"/>
  <c r="AQ864" i="3" s="1"/>
  <c r="AR864" i="3"/>
  <c r="AO864" i="3"/>
  <c r="AN864" i="3"/>
  <c r="AK864" i="3"/>
  <c r="AJ864" i="3"/>
  <c r="AH864" i="3"/>
  <c r="AG864" i="3"/>
  <c r="AF864" i="3"/>
  <c r="AE864" i="3"/>
  <c r="AI864" i="3" s="1"/>
  <c r="AC864" i="3" a="1"/>
  <c r="AC864" i="3" s="1"/>
  <c r="AB864" i="3" a="1"/>
  <c r="AB864" i="3" s="1"/>
  <c r="Z864" i="3"/>
  <c r="Y864" i="3"/>
  <c r="X864" i="3"/>
  <c r="W864" i="3"/>
  <c r="V864" i="3"/>
  <c r="U864" i="3"/>
  <c r="T864" i="3"/>
  <c r="S864" i="3"/>
  <c r="R864" i="3"/>
  <c r="Q864" i="3"/>
  <c r="O864" i="3"/>
  <c r="N864" i="3" a="1"/>
  <c r="N864" i="3" s="1"/>
  <c r="M864" i="3"/>
  <c r="L864" i="3" s="1"/>
  <c r="K864" i="3"/>
  <c r="BA863" i="3"/>
  <c r="AX863" i="3"/>
  <c r="AZ863" i="3" s="1"/>
  <c r="AW863" i="3"/>
  <c r="AT863" i="3"/>
  <c r="AS863" i="3"/>
  <c r="AO863" i="3"/>
  <c r="AK863" i="3"/>
  <c r="AH863" i="3"/>
  <c r="AG863" i="3"/>
  <c r="AE863" i="3"/>
  <c r="AJ863" i="3" s="1"/>
  <c r="AC863" i="3" a="1"/>
  <c r="AC863" i="3" s="1"/>
  <c r="AB863" i="3" a="1"/>
  <c r="AB863" i="3" s="1"/>
  <c r="Z863" i="3"/>
  <c r="Y863" i="3"/>
  <c r="X863" i="3"/>
  <c r="W863" i="3"/>
  <c r="V863" i="3"/>
  <c r="U863" i="3"/>
  <c r="T863" i="3"/>
  <c r="S863" i="3"/>
  <c r="R863" i="3"/>
  <c r="Q863" i="3"/>
  <c r="O863" i="3"/>
  <c r="N863" i="3"/>
  <c r="N863" i="3" a="1"/>
  <c r="M863" i="3"/>
  <c r="L863" i="3" s="1"/>
  <c r="K863" i="3"/>
  <c r="AY862" i="3"/>
  <c r="AX862" i="3"/>
  <c r="AU862" i="3"/>
  <c r="AT862" i="3"/>
  <c r="AS862" i="3"/>
  <c r="AR862" i="3"/>
  <c r="AQ862" i="3"/>
  <c r="AP862" i="3"/>
  <c r="AO862" i="3"/>
  <c r="AN862" i="3"/>
  <c r="AM862" i="3"/>
  <c r="AL862" i="3"/>
  <c r="AI862" i="3"/>
  <c r="AE862" i="3"/>
  <c r="AC862" i="3" a="1"/>
  <c r="AC862" i="3" s="1"/>
  <c r="AB862" i="3" a="1"/>
  <c r="AB862" i="3" s="1"/>
  <c r="Z862" i="3"/>
  <c r="Y862" i="3"/>
  <c r="X862" i="3"/>
  <c r="W862" i="3"/>
  <c r="V862" i="3"/>
  <c r="U862" i="3"/>
  <c r="T862" i="3"/>
  <c r="S862" i="3"/>
  <c r="R862" i="3"/>
  <c r="Q862" i="3"/>
  <c r="O862" i="3"/>
  <c r="N862" i="3" a="1"/>
  <c r="N862" i="3" s="1"/>
  <c r="M862" i="3"/>
  <c r="L862" i="3" s="1"/>
  <c r="K862" i="3"/>
  <c r="BA861" i="3"/>
  <c r="AZ861" i="3"/>
  <c r="AY861" i="3"/>
  <c r="AX861" i="3"/>
  <c r="AW861" i="3"/>
  <c r="AV861" i="3"/>
  <c r="AU861" i="3"/>
  <c r="AT861" i="3"/>
  <c r="AS861" i="3"/>
  <c r="AP861" i="3" s="1"/>
  <c r="AR861" i="3"/>
  <c r="AQ861" i="3"/>
  <c r="AO861" i="3"/>
  <c r="AN861" i="3"/>
  <c r="AM861" i="3"/>
  <c r="AE861" i="3"/>
  <c r="AJ861" i="3" s="1"/>
  <c r="AC861" i="3" a="1"/>
  <c r="AC861" i="3" s="1"/>
  <c r="AB861" i="3" a="1"/>
  <c r="AB861" i="3" s="1"/>
  <c r="Z861" i="3"/>
  <c r="Y861" i="3"/>
  <c r="X861" i="3"/>
  <c r="W861" i="3"/>
  <c r="V861" i="3"/>
  <c r="U861" i="3"/>
  <c r="T861" i="3"/>
  <c r="S861" i="3"/>
  <c r="R861" i="3"/>
  <c r="Q861" i="3"/>
  <c r="O861" i="3"/>
  <c r="N861" i="3" a="1"/>
  <c r="N861" i="3" s="1"/>
  <c r="M861" i="3"/>
  <c r="L861" i="3" s="1"/>
  <c r="K861" i="3"/>
  <c r="BA860" i="3"/>
  <c r="AZ860" i="3"/>
  <c r="AX860" i="3"/>
  <c r="AY860" i="3" s="1"/>
  <c r="AW860" i="3"/>
  <c r="AV860" i="3"/>
  <c r="AT860" i="3"/>
  <c r="AS860" i="3"/>
  <c r="AR860" i="3" s="1"/>
  <c r="AK860" i="3"/>
  <c r="AJ860" i="3"/>
  <c r="AH860" i="3"/>
  <c r="AG860" i="3"/>
  <c r="AF860" i="3"/>
  <c r="AE860" i="3"/>
  <c r="AI860" i="3" s="1"/>
  <c r="AC860" i="3" a="1"/>
  <c r="AC860" i="3" s="1"/>
  <c r="AB860" i="3" a="1"/>
  <c r="AB860" i="3" s="1"/>
  <c r="Z860" i="3"/>
  <c r="Y860" i="3"/>
  <c r="X860" i="3"/>
  <c r="W860" i="3"/>
  <c r="V860" i="3"/>
  <c r="U860" i="3"/>
  <c r="T860" i="3"/>
  <c r="S860" i="3"/>
  <c r="R860" i="3"/>
  <c r="Q860" i="3"/>
  <c r="O860" i="3"/>
  <c r="N860" i="3" a="1"/>
  <c r="N860" i="3" s="1"/>
  <c r="M860" i="3"/>
  <c r="L860" i="3" s="1"/>
  <c r="K860" i="3"/>
  <c r="AX859" i="3"/>
  <c r="AW859" i="3"/>
  <c r="AT859" i="3"/>
  <c r="AS859" i="3"/>
  <c r="AP859" i="3"/>
  <c r="AO859" i="3"/>
  <c r="AL859" i="3"/>
  <c r="AK859" i="3"/>
  <c r="AH859" i="3"/>
  <c r="AG859" i="3"/>
  <c r="AE859" i="3"/>
  <c r="AJ859" i="3" s="1"/>
  <c r="AC859" i="3" a="1"/>
  <c r="AC859" i="3" s="1"/>
  <c r="AB859" i="3" a="1"/>
  <c r="AB859" i="3" s="1"/>
  <c r="Z859" i="3"/>
  <c r="Y859" i="3"/>
  <c r="X859" i="3"/>
  <c r="W859" i="3"/>
  <c r="V859" i="3"/>
  <c r="U859" i="3"/>
  <c r="T859" i="3"/>
  <c r="S859" i="3"/>
  <c r="R859" i="3"/>
  <c r="Q859" i="3"/>
  <c r="O859" i="3"/>
  <c r="N859" i="3" a="1"/>
  <c r="N859" i="3" s="1"/>
  <c r="M859" i="3"/>
  <c r="L859" i="3" s="1"/>
  <c r="K859" i="3"/>
  <c r="AX858" i="3"/>
  <c r="AT858" i="3" s="1"/>
  <c r="AU858" i="3"/>
  <c r="AS858" i="3"/>
  <c r="AR858" i="3"/>
  <c r="AQ858" i="3"/>
  <c r="AP858" i="3"/>
  <c r="AO858" i="3"/>
  <c r="AN858" i="3"/>
  <c r="AM858" i="3"/>
  <c r="AL858" i="3"/>
  <c r="AE858" i="3"/>
  <c r="AI858" i="3" s="1"/>
  <c r="AC858" i="3" a="1"/>
  <c r="AC858" i="3" s="1"/>
  <c r="AB858" i="3" a="1"/>
  <c r="AB858" i="3" s="1"/>
  <c r="Z858" i="3"/>
  <c r="Y858" i="3"/>
  <c r="X858" i="3"/>
  <c r="W858" i="3"/>
  <c r="V858" i="3"/>
  <c r="U858" i="3"/>
  <c r="T858" i="3"/>
  <c r="S858" i="3"/>
  <c r="R858" i="3"/>
  <c r="Q858" i="3"/>
  <c r="O858" i="3"/>
  <c r="N858" i="3" a="1"/>
  <c r="N858" i="3" s="1"/>
  <c r="M858" i="3"/>
  <c r="L858" i="3" s="1"/>
  <c r="K858" i="3"/>
  <c r="BA857" i="3"/>
  <c r="AZ857" i="3"/>
  <c r="AY857" i="3"/>
  <c r="AX857" i="3"/>
  <c r="AW857" i="3"/>
  <c r="AV857" i="3"/>
  <c r="AU857" i="3"/>
  <c r="AT857" i="3"/>
  <c r="AS857" i="3"/>
  <c r="AP857" i="3" s="1"/>
  <c r="AR857" i="3"/>
  <c r="AQ857" i="3"/>
  <c r="AO857" i="3"/>
  <c r="AN857" i="3"/>
  <c r="AM857" i="3"/>
  <c r="AI857" i="3"/>
  <c r="AF857" i="3"/>
  <c r="AE857" i="3"/>
  <c r="AJ857" i="3" s="1"/>
  <c r="AC857" i="3" a="1"/>
  <c r="AC857" i="3" s="1"/>
  <c r="AB857" i="3" a="1"/>
  <c r="AB857" i="3" s="1"/>
  <c r="Z857" i="3"/>
  <c r="Y857" i="3"/>
  <c r="X857" i="3"/>
  <c r="W857" i="3"/>
  <c r="V857" i="3"/>
  <c r="U857" i="3"/>
  <c r="T857" i="3"/>
  <c r="S857" i="3"/>
  <c r="R857" i="3"/>
  <c r="Q857" i="3"/>
  <c r="O857" i="3"/>
  <c r="N857" i="3" a="1"/>
  <c r="N857" i="3" s="1"/>
  <c r="M857" i="3"/>
  <c r="L857" i="3" s="1"/>
  <c r="K857" i="3"/>
  <c r="BA856" i="3"/>
  <c r="AZ856" i="3"/>
  <c r="AX856" i="3"/>
  <c r="AY856" i="3" s="1"/>
  <c r="AW856" i="3"/>
  <c r="AV856" i="3"/>
  <c r="AT856" i="3"/>
  <c r="AS856" i="3"/>
  <c r="AR856" i="3"/>
  <c r="AO856" i="3"/>
  <c r="AN856" i="3"/>
  <c r="AK856" i="3"/>
  <c r="AJ856" i="3"/>
  <c r="AH856" i="3"/>
  <c r="AG856" i="3"/>
  <c r="AF856" i="3"/>
  <c r="AE856" i="3"/>
  <c r="AI856" i="3" s="1"/>
  <c r="AC856" i="3" a="1"/>
  <c r="AC856" i="3" s="1"/>
  <c r="AB856" i="3" a="1"/>
  <c r="AB856" i="3" s="1"/>
  <c r="Z856" i="3"/>
  <c r="Y856" i="3"/>
  <c r="X856" i="3"/>
  <c r="W856" i="3"/>
  <c r="V856" i="3"/>
  <c r="U856" i="3"/>
  <c r="T856" i="3"/>
  <c r="S856" i="3"/>
  <c r="R856" i="3"/>
  <c r="Q856" i="3"/>
  <c r="O856" i="3"/>
  <c r="N856" i="3" a="1"/>
  <c r="N856" i="3" s="1"/>
  <c r="M856" i="3"/>
  <c r="L856" i="3" s="1"/>
  <c r="K856" i="3"/>
  <c r="AX855" i="3"/>
  <c r="AW855" i="3" s="1"/>
  <c r="AS855" i="3"/>
  <c r="AO855" i="3" s="1"/>
  <c r="AP855" i="3"/>
  <c r="AK855" i="3"/>
  <c r="AH855" i="3"/>
  <c r="AG855" i="3"/>
  <c r="AE855" i="3"/>
  <c r="AJ855" i="3" s="1"/>
  <c r="AC855" i="3" a="1"/>
  <c r="AC855" i="3" s="1"/>
  <c r="AB855" i="3" a="1"/>
  <c r="AB855" i="3" s="1"/>
  <c r="Z855" i="3"/>
  <c r="Y855" i="3"/>
  <c r="X855" i="3"/>
  <c r="W855" i="3"/>
  <c r="V855" i="3"/>
  <c r="U855" i="3"/>
  <c r="T855" i="3"/>
  <c r="S855" i="3"/>
  <c r="R855" i="3"/>
  <c r="Q855" i="3"/>
  <c r="O855" i="3"/>
  <c r="N855" i="3"/>
  <c r="N855" i="3" a="1"/>
  <c r="M855" i="3"/>
  <c r="L855" i="3" s="1"/>
  <c r="K855" i="3"/>
  <c r="AY854" i="3"/>
  <c r="AX854" i="3"/>
  <c r="AU854" i="3"/>
  <c r="AT854" i="3"/>
  <c r="AS854" i="3"/>
  <c r="AR854" i="3"/>
  <c r="AQ854" i="3"/>
  <c r="AP854" i="3"/>
  <c r="AO854" i="3"/>
  <c r="AN854" i="3"/>
  <c r="AM854" i="3"/>
  <c r="AL854" i="3"/>
  <c r="AI854" i="3"/>
  <c r="AE854" i="3"/>
  <c r="AC854" i="3" a="1"/>
  <c r="AC854" i="3" s="1"/>
  <c r="AB854" i="3" a="1"/>
  <c r="AB854" i="3" s="1"/>
  <c r="Z854" i="3"/>
  <c r="Y854" i="3"/>
  <c r="X854" i="3"/>
  <c r="W854" i="3"/>
  <c r="V854" i="3"/>
  <c r="U854" i="3"/>
  <c r="T854" i="3"/>
  <c r="S854" i="3"/>
  <c r="R854" i="3"/>
  <c r="Q854" i="3"/>
  <c r="O854" i="3"/>
  <c r="N854" i="3" a="1"/>
  <c r="N854" i="3" s="1"/>
  <c r="M854" i="3"/>
  <c r="L854" i="3" s="1"/>
  <c r="K854" i="3"/>
  <c r="BA853" i="3"/>
  <c r="AZ853" i="3"/>
  <c r="AY853" i="3"/>
  <c r="AX853" i="3"/>
  <c r="AW853" i="3"/>
  <c r="AV853" i="3"/>
  <c r="AU853" i="3"/>
  <c r="AT853" i="3"/>
  <c r="AS853" i="3"/>
  <c r="AP853" i="3" s="1"/>
  <c r="AR853" i="3"/>
  <c r="AQ853" i="3"/>
  <c r="AO853" i="3"/>
  <c r="AN853" i="3"/>
  <c r="AM853" i="3"/>
  <c r="AE853" i="3"/>
  <c r="AJ853" i="3" s="1"/>
  <c r="AC853" i="3" a="1"/>
  <c r="AC853" i="3" s="1"/>
  <c r="AB853" i="3" a="1"/>
  <c r="AB853" i="3" s="1"/>
  <c r="Z853" i="3"/>
  <c r="Y853" i="3"/>
  <c r="X853" i="3"/>
  <c r="W853" i="3"/>
  <c r="V853" i="3"/>
  <c r="U853" i="3"/>
  <c r="T853" i="3"/>
  <c r="S853" i="3"/>
  <c r="R853" i="3"/>
  <c r="Q853" i="3"/>
  <c r="O853" i="3"/>
  <c r="N853" i="3" a="1"/>
  <c r="N853" i="3" s="1"/>
  <c r="M853" i="3"/>
  <c r="L853" i="3" s="1"/>
  <c r="K853" i="3"/>
  <c r="BA852" i="3"/>
  <c r="AZ852" i="3"/>
  <c r="AX852" i="3"/>
  <c r="AY852" i="3" s="1"/>
  <c r="AW852" i="3"/>
  <c r="AV852" i="3"/>
  <c r="AT852" i="3"/>
  <c r="AS852" i="3"/>
  <c r="AO852" i="3" s="1"/>
  <c r="AR852" i="3"/>
  <c r="AK852" i="3"/>
  <c r="AJ852" i="3"/>
  <c r="AH852" i="3"/>
  <c r="AG852" i="3"/>
  <c r="AF852" i="3"/>
  <c r="AE852" i="3"/>
  <c r="AI852" i="3" s="1"/>
  <c r="AC852" i="3" a="1"/>
  <c r="AC852" i="3" s="1"/>
  <c r="AB852" i="3" a="1"/>
  <c r="AB852" i="3" s="1"/>
  <c r="Z852" i="3"/>
  <c r="Y852" i="3"/>
  <c r="X852" i="3"/>
  <c r="W852" i="3"/>
  <c r="V852" i="3"/>
  <c r="U852" i="3"/>
  <c r="T852" i="3"/>
  <c r="S852" i="3"/>
  <c r="R852" i="3"/>
  <c r="Q852" i="3"/>
  <c r="O852" i="3"/>
  <c r="N852" i="3" a="1"/>
  <c r="N852" i="3" s="1"/>
  <c r="M852" i="3"/>
  <c r="L852" i="3" s="1"/>
  <c r="K852" i="3"/>
  <c r="AX851" i="3"/>
  <c r="AW851" i="3"/>
  <c r="AT851" i="3"/>
  <c r="AS851" i="3"/>
  <c r="AP851" i="3"/>
  <c r="AO851" i="3"/>
  <c r="AL851" i="3"/>
  <c r="AK851" i="3"/>
  <c r="AH851" i="3"/>
  <c r="AG851" i="3"/>
  <c r="AE851" i="3"/>
  <c r="AJ851" i="3" s="1"/>
  <c r="AC851" i="3" a="1"/>
  <c r="AC851" i="3" s="1"/>
  <c r="AB851" i="3" a="1"/>
  <c r="AB851" i="3" s="1"/>
  <c r="Z851" i="3"/>
  <c r="Y851" i="3"/>
  <c r="X851" i="3"/>
  <c r="W851" i="3"/>
  <c r="V851" i="3"/>
  <c r="U851" i="3"/>
  <c r="T851" i="3"/>
  <c r="S851" i="3"/>
  <c r="R851" i="3"/>
  <c r="Q851" i="3"/>
  <c r="O851" i="3"/>
  <c r="N851" i="3" a="1"/>
  <c r="N851" i="3" s="1"/>
  <c r="M851" i="3"/>
  <c r="L851" i="3" s="1"/>
  <c r="K851" i="3"/>
  <c r="AX850" i="3"/>
  <c r="AT850" i="3" s="1"/>
  <c r="AU850" i="3"/>
  <c r="AS850" i="3"/>
  <c r="AR850" i="3"/>
  <c r="AQ850" i="3"/>
  <c r="AP850" i="3"/>
  <c r="AO850" i="3"/>
  <c r="AN850" i="3"/>
  <c r="AM850" i="3"/>
  <c r="AL850" i="3"/>
  <c r="AE850" i="3"/>
  <c r="AI850" i="3" s="1"/>
  <c r="AC850" i="3" a="1"/>
  <c r="AC850" i="3" s="1"/>
  <c r="AB850" i="3" a="1"/>
  <c r="AB850" i="3" s="1"/>
  <c r="Z850" i="3"/>
  <c r="Y850" i="3"/>
  <c r="X850" i="3"/>
  <c r="W850" i="3"/>
  <c r="V850" i="3"/>
  <c r="U850" i="3"/>
  <c r="T850" i="3"/>
  <c r="S850" i="3"/>
  <c r="R850" i="3"/>
  <c r="Q850" i="3"/>
  <c r="O850" i="3"/>
  <c r="N850" i="3" a="1"/>
  <c r="N850" i="3" s="1"/>
  <c r="M850" i="3"/>
  <c r="L850" i="3" s="1"/>
  <c r="K850" i="3"/>
  <c r="BA849" i="3"/>
  <c r="AZ849" i="3"/>
  <c r="AY849" i="3"/>
  <c r="AX849" i="3"/>
  <c r="AW849" i="3"/>
  <c r="AV849" i="3"/>
  <c r="AU849" i="3"/>
  <c r="AT849" i="3"/>
  <c r="AS849" i="3"/>
  <c r="AP849" i="3" s="1"/>
  <c r="AR849" i="3"/>
  <c r="AQ849" i="3"/>
  <c r="AO849" i="3"/>
  <c r="AN849" i="3"/>
  <c r="AM849" i="3"/>
  <c r="AJ849" i="3"/>
  <c r="AI849" i="3"/>
  <c r="AF849" i="3"/>
  <c r="AE849" i="3"/>
  <c r="AC849" i="3" a="1"/>
  <c r="AC849" i="3" s="1"/>
  <c r="AB849" i="3" a="1"/>
  <c r="AB849" i="3" s="1"/>
  <c r="Z849" i="3"/>
  <c r="Y849" i="3"/>
  <c r="X849" i="3"/>
  <c r="W849" i="3"/>
  <c r="V849" i="3"/>
  <c r="U849" i="3"/>
  <c r="T849" i="3"/>
  <c r="S849" i="3"/>
  <c r="R849" i="3"/>
  <c r="Q849" i="3"/>
  <c r="O849" i="3"/>
  <c r="N849" i="3" a="1"/>
  <c r="N849" i="3" s="1"/>
  <c r="M849" i="3"/>
  <c r="L849" i="3" s="1"/>
  <c r="K849" i="3"/>
  <c r="BA848" i="3"/>
  <c r="AZ848" i="3"/>
  <c r="AX848" i="3"/>
  <c r="AY848" i="3" s="1"/>
  <c r="AW848" i="3"/>
  <c r="AV848" i="3"/>
  <c r="AT848" i="3"/>
  <c r="AS848" i="3"/>
  <c r="AR848" i="3"/>
  <c r="AO848" i="3"/>
  <c r="AN848" i="3"/>
  <c r="AK848" i="3"/>
  <c r="AJ848" i="3"/>
  <c r="AH848" i="3"/>
  <c r="AG848" i="3"/>
  <c r="AF848" i="3"/>
  <c r="AE848" i="3"/>
  <c r="AI848" i="3" s="1"/>
  <c r="AC848" i="3" a="1"/>
  <c r="AC848" i="3" s="1"/>
  <c r="AB848" i="3" a="1"/>
  <c r="AB848" i="3" s="1"/>
  <c r="Z848" i="3"/>
  <c r="Y848" i="3"/>
  <c r="X848" i="3"/>
  <c r="W848" i="3"/>
  <c r="V848" i="3"/>
  <c r="U848" i="3"/>
  <c r="T848" i="3"/>
  <c r="S848" i="3"/>
  <c r="R848" i="3"/>
  <c r="Q848" i="3"/>
  <c r="O848" i="3"/>
  <c r="N848" i="3" a="1"/>
  <c r="N848" i="3" s="1"/>
  <c r="M848" i="3"/>
  <c r="L848" i="3" s="1"/>
  <c r="K848" i="3"/>
  <c r="AX847" i="3"/>
  <c r="AW847" i="3" s="1"/>
  <c r="AS847" i="3"/>
  <c r="AO847" i="3" s="1"/>
  <c r="AP847" i="3"/>
  <c r="AK847" i="3"/>
  <c r="AH847" i="3"/>
  <c r="AG847" i="3"/>
  <c r="AE847" i="3"/>
  <c r="AJ847" i="3" s="1"/>
  <c r="AC847" i="3" a="1"/>
  <c r="AC847" i="3" s="1"/>
  <c r="AB847" i="3" a="1"/>
  <c r="AB847" i="3" s="1"/>
  <c r="Z847" i="3"/>
  <c r="Y847" i="3"/>
  <c r="X847" i="3"/>
  <c r="W847" i="3"/>
  <c r="V847" i="3"/>
  <c r="U847" i="3"/>
  <c r="T847" i="3"/>
  <c r="S847" i="3"/>
  <c r="R847" i="3"/>
  <c r="Q847" i="3"/>
  <c r="O847" i="3"/>
  <c r="N847" i="3" a="1"/>
  <c r="N847" i="3" s="1"/>
  <c r="M847" i="3"/>
  <c r="L847" i="3" s="1"/>
  <c r="K847" i="3"/>
  <c r="AY846" i="3"/>
  <c r="AX846" i="3"/>
  <c r="AU846" i="3"/>
  <c r="AT846" i="3"/>
  <c r="AS846" i="3"/>
  <c r="AR846" i="3"/>
  <c r="AQ846" i="3"/>
  <c r="AP846" i="3"/>
  <c r="AO846" i="3"/>
  <c r="AN846" i="3"/>
  <c r="AM846" i="3"/>
  <c r="AL846" i="3"/>
  <c r="AI846" i="3"/>
  <c r="AE846" i="3"/>
  <c r="AC846" i="3" a="1"/>
  <c r="AC846" i="3" s="1"/>
  <c r="AB846" i="3" a="1"/>
  <c r="AB846" i="3" s="1"/>
  <c r="Z846" i="3"/>
  <c r="Y846" i="3"/>
  <c r="X846" i="3"/>
  <c r="W846" i="3"/>
  <c r="V846" i="3"/>
  <c r="U846" i="3"/>
  <c r="T846" i="3"/>
  <c r="S846" i="3"/>
  <c r="R846" i="3"/>
  <c r="Q846" i="3"/>
  <c r="O846" i="3"/>
  <c r="N846" i="3" a="1"/>
  <c r="N846" i="3" s="1"/>
  <c r="M846" i="3"/>
  <c r="L846" i="3" s="1"/>
  <c r="K846" i="3"/>
  <c r="BA845" i="3"/>
  <c r="AZ845" i="3"/>
  <c r="AY845" i="3"/>
  <c r="AX845" i="3"/>
  <c r="AW845" i="3"/>
  <c r="AV845" i="3"/>
  <c r="AU845" i="3"/>
  <c r="AT845" i="3"/>
  <c r="AS845" i="3"/>
  <c r="AP845" i="3" s="1"/>
  <c r="AR845" i="3"/>
  <c r="AQ845" i="3"/>
  <c r="AO845" i="3"/>
  <c r="AN845" i="3"/>
  <c r="AM845" i="3"/>
  <c r="AJ845" i="3"/>
  <c r="AE845" i="3"/>
  <c r="AI845" i="3" s="1"/>
  <c r="AC845" i="3" a="1"/>
  <c r="AC845" i="3" s="1"/>
  <c r="AB845" i="3" a="1"/>
  <c r="AB845" i="3" s="1"/>
  <c r="Z845" i="3"/>
  <c r="Y845" i="3"/>
  <c r="X845" i="3"/>
  <c r="W845" i="3"/>
  <c r="V845" i="3"/>
  <c r="U845" i="3"/>
  <c r="T845" i="3"/>
  <c r="S845" i="3"/>
  <c r="R845" i="3"/>
  <c r="Q845" i="3"/>
  <c r="O845" i="3"/>
  <c r="N845" i="3" a="1"/>
  <c r="N845" i="3" s="1"/>
  <c r="M845" i="3"/>
  <c r="L845" i="3" s="1"/>
  <c r="K845" i="3"/>
  <c r="BA844" i="3"/>
  <c r="AZ844" i="3"/>
  <c r="AX844" i="3"/>
  <c r="AY844" i="3" s="1"/>
  <c r="AW844" i="3"/>
  <c r="AV844" i="3"/>
  <c r="AT844" i="3"/>
  <c r="AS844" i="3"/>
  <c r="AO844" i="3" s="1"/>
  <c r="AR844" i="3"/>
  <c r="AK844" i="3"/>
  <c r="AJ844" i="3"/>
  <c r="AH844" i="3"/>
  <c r="AG844" i="3"/>
  <c r="AF844" i="3"/>
  <c r="AE844" i="3"/>
  <c r="AI844" i="3" s="1"/>
  <c r="AC844" i="3" a="1"/>
  <c r="AC844" i="3" s="1"/>
  <c r="AB844" i="3" a="1"/>
  <c r="AB844" i="3" s="1"/>
  <c r="Z844" i="3"/>
  <c r="Y844" i="3"/>
  <c r="X844" i="3"/>
  <c r="W844" i="3"/>
  <c r="V844" i="3"/>
  <c r="U844" i="3"/>
  <c r="T844" i="3"/>
  <c r="S844" i="3"/>
  <c r="R844" i="3"/>
  <c r="Q844" i="3"/>
  <c r="O844" i="3"/>
  <c r="N844" i="3"/>
  <c r="N844" i="3" a="1"/>
  <c r="M844" i="3"/>
  <c r="L844" i="3" s="1"/>
  <c r="K844" i="3"/>
  <c r="AX843" i="3"/>
  <c r="AW843" i="3"/>
  <c r="AT843" i="3"/>
  <c r="AS843" i="3"/>
  <c r="AP843" i="3"/>
  <c r="AO843" i="3"/>
  <c r="AL843" i="3"/>
  <c r="AK843" i="3"/>
  <c r="AH843" i="3"/>
  <c r="AG843" i="3"/>
  <c r="AE843" i="3"/>
  <c r="AJ843" i="3" s="1"/>
  <c r="AC843" i="3" a="1"/>
  <c r="AC843" i="3" s="1"/>
  <c r="AB843" i="3" a="1"/>
  <c r="AB843" i="3" s="1"/>
  <c r="Z843" i="3"/>
  <c r="Y843" i="3"/>
  <c r="X843" i="3"/>
  <c r="W843" i="3"/>
  <c r="V843" i="3"/>
  <c r="U843" i="3"/>
  <c r="T843" i="3"/>
  <c r="S843" i="3"/>
  <c r="R843" i="3"/>
  <c r="Q843" i="3"/>
  <c r="O843" i="3"/>
  <c r="N843" i="3"/>
  <c r="N843" i="3" a="1"/>
  <c r="M843" i="3"/>
  <c r="L843" i="3" s="1"/>
  <c r="K843" i="3"/>
  <c r="AX842" i="3"/>
  <c r="AT842" i="3" s="1"/>
  <c r="AU842" i="3"/>
  <c r="AS842" i="3"/>
  <c r="AR842" i="3"/>
  <c r="AQ842" i="3"/>
  <c r="AP842" i="3"/>
  <c r="AO842" i="3"/>
  <c r="AN842" i="3"/>
  <c r="AM842" i="3"/>
  <c r="AL842" i="3"/>
  <c r="AE842" i="3"/>
  <c r="AI842" i="3" s="1"/>
  <c r="AC842" i="3" a="1"/>
  <c r="AC842" i="3" s="1"/>
  <c r="AB842" i="3" a="1"/>
  <c r="AB842" i="3" s="1"/>
  <c r="Z842" i="3"/>
  <c r="Y842" i="3"/>
  <c r="X842" i="3"/>
  <c r="W842" i="3"/>
  <c r="V842" i="3"/>
  <c r="U842" i="3"/>
  <c r="T842" i="3"/>
  <c r="S842" i="3"/>
  <c r="R842" i="3"/>
  <c r="Q842" i="3"/>
  <c r="O842" i="3"/>
  <c r="N842" i="3" a="1"/>
  <c r="N842" i="3" s="1"/>
  <c r="M842" i="3"/>
  <c r="L842" i="3" s="1"/>
  <c r="K842" i="3"/>
  <c r="BA841" i="3"/>
  <c r="AZ841" i="3"/>
  <c r="AY841" i="3"/>
  <c r="AX841" i="3"/>
  <c r="AW841" i="3"/>
  <c r="AV841" i="3"/>
  <c r="AU841" i="3"/>
  <c r="AT841" i="3"/>
  <c r="AS841" i="3"/>
  <c r="AP841" i="3" s="1"/>
  <c r="AR841" i="3"/>
  <c r="AQ841" i="3"/>
  <c r="AO841" i="3"/>
  <c r="AN841" i="3"/>
  <c r="AM841" i="3"/>
  <c r="AJ841" i="3"/>
  <c r="AI841" i="3"/>
  <c r="AF841" i="3"/>
  <c r="AE841" i="3"/>
  <c r="AC841" i="3" a="1"/>
  <c r="AC841" i="3" s="1"/>
  <c r="AB841" i="3" a="1"/>
  <c r="AB841" i="3" s="1"/>
  <c r="Z841" i="3"/>
  <c r="Y841" i="3"/>
  <c r="X841" i="3"/>
  <c r="W841" i="3"/>
  <c r="V841" i="3"/>
  <c r="U841" i="3"/>
  <c r="T841" i="3"/>
  <c r="S841" i="3"/>
  <c r="R841" i="3"/>
  <c r="Q841" i="3"/>
  <c r="O841" i="3"/>
  <c r="N841" i="3" a="1"/>
  <c r="N841" i="3" s="1"/>
  <c r="M841" i="3"/>
  <c r="L841" i="3" s="1"/>
  <c r="K841" i="3"/>
  <c r="BA840" i="3"/>
  <c r="AZ840" i="3"/>
  <c r="AX840" i="3"/>
  <c r="AY840" i="3" s="1"/>
  <c r="AW840" i="3"/>
  <c r="AV840" i="3"/>
  <c r="AT840" i="3"/>
  <c r="AS840" i="3"/>
  <c r="AR840" i="3"/>
  <c r="AO840" i="3"/>
  <c r="AN840" i="3"/>
  <c r="AK840" i="3"/>
  <c r="AJ840" i="3"/>
  <c r="AH840" i="3"/>
  <c r="AG840" i="3"/>
  <c r="AF840" i="3"/>
  <c r="AE840" i="3"/>
  <c r="AI840" i="3" s="1"/>
  <c r="AC840" i="3" a="1"/>
  <c r="AC840" i="3" s="1"/>
  <c r="AB840" i="3" a="1"/>
  <c r="AB840" i="3" s="1"/>
  <c r="Z840" i="3"/>
  <c r="Y840" i="3"/>
  <c r="X840" i="3"/>
  <c r="W840" i="3"/>
  <c r="V840" i="3"/>
  <c r="U840" i="3"/>
  <c r="T840" i="3"/>
  <c r="S840" i="3"/>
  <c r="R840" i="3"/>
  <c r="Q840" i="3"/>
  <c r="O840" i="3"/>
  <c r="N840" i="3" a="1"/>
  <c r="N840" i="3" s="1"/>
  <c r="M840" i="3"/>
  <c r="L840" i="3" s="1"/>
  <c r="K840" i="3"/>
  <c r="AX839" i="3"/>
  <c r="AW839" i="3" s="1"/>
  <c r="AS839" i="3"/>
  <c r="AO839" i="3" s="1"/>
  <c r="AP839" i="3"/>
  <c r="AK839" i="3"/>
  <c r="AH839" i="3"/>
  <c r="AG839" i="3"/>
  <c r="AE839" i="3"/>
  <c r="AJ839" i="3" s="1"/>
  <c r="AC839" i="3" a="1"/>
  <c r="AC839" i="3" s="1"/>
  <c r="AB839" i="3" a="1"/>
  <c r="AB839" i="3" s="1"/>
  <c r="Z839" i="3"/>
  <c r="Y839" i="3"/>
  <c r="X839" i="3"/>
  <c r="W839" i="3"/>
  <c r="V839" i="3"/>
  <c r="U839" i="3"/>
  <c r="T839" i="3"/>
  <c r="S839" i="3"/>
  <c r="R839" i="3"/>
  <c r="Q839" i="3"/>
  <c r="O839" i="3"/>
  <c r="N839" i="3"/>
  <c r="N839" i="3" a="1"/>
  <c r="M839" i="3"/>
  <c r="L839" i="3" s="1"/>
  <c r="K839" i="3"/>
  <c r="AY838" i="3"/>
  <c r="AX838" i="3"/>
  <c r="AU838" i="3"/>
  <c r="AT838" i="3"/>
  <c r="AS838" i="3"/>
  <c r="AR838" i="3"/>
  <c r="AQ838" i="3"/>
  <c r="AP838" i="3"/>
  <c r="AO838" i="3"/>
  <c r="AN838" i="3"/>
  <c r="AM838" i="3"/>
  <c r="AL838" i="3"/>
  <c r="AI838" i="3"/>
  <c r="AE838" i="3"/>
  <c r="AC838" i="3" a="1"/>
  <c r="AC838" i="3" s="1"/>
  <c r="AB838" i="3" a="1"/>
  <c r="AB838" i="3" s="1"/>
  <c r="Z838" i="3"/>
  <c r="Y838" i="3"/>
  <c r="X838" i="3"/>
  <c r="W838" i="3"/>
  <c r="V838" i="3"/>
  <c r="U838" i="3"/>
  <c r="T838" i="3"/>
  <c r="S838" i="3"/>
  <c r="R838" i="3"/>
  <c r="Q838" i="3"/>
  <c r="O838" i="3"/>
  <c r="N838" i="3" a="1"/>
  <c r="N838" i="3" s="1"/>
  <c r="M838" i="3"/>
  <c r="L838" i="3" s="1"/>
  <c r="K838" i="3"/>
  <c r="BA837" i="3"/>
  <c r="AZ837" i="3"/>
  <c r="AY837" i="3"/>
  <c r="AX837" i="3"/>
  <c r="AW837" i="3"/>
  <c r="AV837" i="3"/>
  <c r="AU837" i="3"/>
  <c r="AT837" i="3"/>
  <c r="AS837" i="3"/>
  <c r="AP837" i="3" s="1"/>
  <c r="AR837" i="3"/>
  <c r="AQ837" i="3"/>
  <c r="AO837" i="3"/>
  <c r="AN837" i="3"/>
  <c r="AM837" i="3"/>
  <c r="AJ837" i="3"/>
  <c r="AE837" i="3"/>
  <c r="AI837" i="3" s="1"/>
  <c r="AC837" i="3" a="1"/>
  <c r="AC837" i="3" s="1"/>
  <c r="AB837" i="3" a="1"/>
  <c r="AB837" i="3" s="1"/>
  <c r="Z837" i="3"/>
  <c r="Y837" i="3"/>
  <c r="X837" i="3"/>
  <c r="W837" i="3"/>
  <c r="V837" i="3"/>
  <c r="U837" i="3"/>
  <c r="T837" i="3"/>
  <c r="S837" i="3"/>
  <c r="R837" i="3"/>
  <c r="Q837" i="3"/>
  <c r="O837" i="3"/>
  <c r="N837" i="3" a="1"/>
  <c r="N837" i="3" s="1"/>
  <c r="M837" i="3"/>
  <c r="L837" i="3" s="1"/>
  <c r="K837" i="3"/>
  <c r="BA836" i="3"/>
  <c r="AZ836" i="3"/>
  <c r="AX836" i="3"/>
  <c r="AY836" i="3" s="1"/>
  <c r="AW836" i="3"/>
  <c r="AV836" i="3"/>
  <c r="AT836" i="3"/>
  <c r="AS836" i="3"/>
  <c r="AO836" i="3" s="1"/>
  <c r="AR836" i="3"/>
  <c r="AK836" i="3"/>
  <c r="AJ836" i="3"/>
  <c r="AH836" i="3"/>
  <c r="AG836" i="3"/>
  <c r="AF836" i="3"/>
  <c r="AE836" i="3"/>
  <c r="AI836" i="3" s="1"/>
  <c r="AC836" i="3" a="1"/>
  <c r="AC836" i="3" s="1"/>
  <c r="AB836" i="3" a="1"/>
  <c r="AB836" i="3" s="1"/>
  <c r="Z836" i="3"/>
  <c r="Y836" i="3"/>
  <c r="X836" i="3"/>
  <c r="W836" i="3"/>
  <c r="V836" i="3"/>
  <c r="U836" i="3"/>
  <c r="T836" i="3"/>
  <c r="S836" i="3"/>
  <c r="R836" i="3"/>
  <c r="Q836" i="3"/>
  <c r="O836" i="3"/>
  <c r="N836" i="3" a="1"/>
  <c r="N836" i="3" s="1"/>
  <c r="M836" i="3"/>
  <c r="L836" i="3" s="1"/>
  <c r="K836" i="3"/>
  <c r="AX835" i="3"/>
  <c r="AW835" i="3"/>
  <c r="AT835" i="3"/>
  <c r="AS835" i="3"/>
  <c r="AP835" i="3"/>
  <c r="AO835" i="3"/>
  <c r="AL835" i="3"/>
  <c r="AK835" i="3"/>
  <c r="AH835" i="3"/>
  <c r="AG835" i="3"/>
  <c r="AE835" i="3"/>
  <c r="AJ835" i="3" s="1"/>
  <c r="AC835" i="3" a="1"/>
  <c r="AC835" i="3" s="1"/>
  <c r="AB835" i="3" a="1"/>
  <c r="AB835" i="3" s="1"/>
  <c r="Z835" i="3"/>
  <c r="Y835" i="3"/>
  <c r="X835" i="3"/>
  <c r="W835" i="3"/>
  <c r="V835" i="3"/>
  <c r="U835" i="3"/>
  <c r="T835" i="3"/>
  <c r="S835" i="3"/>
  <c r="R835" i="3"/>
  <c r="Q835" i="3"/>
  <c r="O835" i="3"/>
  <c r="N835" i="3" a="1"/>
  <c r="N835" i="3" s="1"/>
  <c r="M835" i="3"/>
  <c r="L835" i="3" s="1"/>
  <c r="K835" i="3"/>
  <c r="AX834" i="3"/>
  <c r="AT834" i="3" s="1"/>
  <c r="AU834" i="3"/>
  <c r="AS834" i="3"/>
  <c r="AR834" i="3"/>
  <c r="AQ834" i="3"/>
  <c r="AP834" i="3"/>
  <c r="AO834" i="3"/>
  <c r="AN834" i="3"/>
  <c r="AM834" i="3"/>
  <c r="AL834" i="3"/>
  <c r="AE834" i="3"/>
  <c r="AI834" i="3" s="1"/>
  <c r="AC834" i="3" a="1"/>
  <c r="AC834" i="3" s="1"/>
  <c r="AB834" i="3" a="1"/>
  <c r="AB834" i="3" s="1"/>
  <c r="Z834" i="3"/>
  <c r="Y834" i="3"/>
  <c r="X834" i="3"/>
  <c r="W834" i="3"/>
  <c r="V834" i="3"/>
  <c r="U834" i="3"/>
  <c r="T834" i="3"/>
  <c r="S834" i="3"/>
  <c r="R834" i="3"/>
  <c r="Q834" i="3"/>
  <c r="O834" i="3"/>
  <c r="N834" i="3" a="1"/>
  <c r="N834" i="3" s="1"/>
  <c r="M834" i="3"/>
  <c r="L834" i="3" s="1"/>
  <c r="K834" i="3"/>
  <c r="BA833" i="3"/>
  <c r="AZ833" i="3"/>
  <c r="AY833" i="3"/>
  <c r="AX833" i="3"/>
  <c r="AW833" i="3"/>
  <c r="AV833" i="3"/>
  <c r="AU833" i="3"/>
  <c r="AT833" i="3"/>
  <c r="AS833" i="3"/>
  <c r="AP833" i="3" s="1"/>
  <c r="AR833" i="3"/>
  <c r="AQ833" i="3"/>
  <c r="AO833" i="3"/>
  <c r="AN833" i="3"/>
  <c r="AM833" i="3"/>
  <c r="AJ833" i="3"/>
  <c r="AI833" i="3"/>
  <c r="AF833" i="3"/>
  <c r="AE833" i="3"/>
  <c r="AC833" i="3" a="1"/>
  <c r="AC833" i="3" s="1"/>
  <c r="AB833" i="3" a="1"/>
  <c r="AB833" i="3" s="1"/>
  <c r="Z833" i="3"/>
  <c r="Y833" i="3"/>
  <c r="X833" i="3"/>
  <c r="W833" i="3"/>
  <c r="V833" i="3"/>
  <c r="U833" i="3"/>
  <c r="T833" i="3"/>
  <c r="S833" i="3"/>
  <c r="R833" i="3"/>
  <c r="Q833" i="3"/>
  <c r="O833" i="3"/>
  <c r="N833" i="3" a="1"/>
  <c r="N833" i="3" s="1"/>
  <c r="M833" i="3"/>
  <c r="L833" i="3" s="1"/>
  <c r="K833" i="3"/>
  <c r="BA832" i="3"/>
  <c r="AZ832" i="3"/>
  <c r="AX832" i="3"/>
  <c r="AY832" i="3" s="1"/>
  <c r="AW832" i="3"/>
  <c r="AV832" i="3"/>
  <c r="AT832" i="3"/>
  <c r="AS832" i="3"/>
  <c r="AR832" i="3"/>
  <c r="AO832" i="3"/>
  <c r="AN832" i="3"/>
  <c r="AK832" i="3"/>
  <c r="AJ832" i="3"/>
  <c r="AH832" i="3"/>
  <c r="AG832" i="3"/>
  <c r="AF832" i="3"/>
  <c r="AE832" i="3"/>
  <c r="AI832" i="3" s="1"/>
  <c r="AC832" i="3" a="1"/>
  <c r="AC832" i="3" s="1"/>
  <c r="AB832" i="3" a="1"/>
  <c r="AB832" i="3" s="1"/>
  <c r="Z832" i="3"/>
  <c r="Y832" i="3"/>
  <c r="X832" i="3"/>
  <c r="W832" i="3"/>
  <c r="V832" i="3"/>
  <c r="U832" i="3"/>
  <c r="T832" i="3"/>
  <c r="S832" i="3"/>
  <c r="R832" i="3"/>
  <c r="Q832" i="3"/>
  <c r="O832" i="3"/>
  <c r="N832" i="3" a="1"/>
  <c r="N832" i="3" s="1"/>
  <c r="M832" i="3"/>
  <c r="L832" i="3" s="1"/>
  <c r="K832" i="3"/>
  <c r="AX831" i="3"/>
  <c r="AW831" i="3" s="1"/>
  <c r="AS831" i="3"/>
  <c r="AO831" i="3" s="1"/>
  <c r="AP831" i="3"/>
  <c r="AK831" i="3"/>
  <c r="AH831" i="3"/>
  <c r="AG831" i="3"/>
  <c r="AE831" i="3"/>
  <c r="AJ831" i="3" s="1"/>
  <c r="AC831" i="3" a="1"/>
  <c r="AC831" i="3" s="1"/>
  <c r="AB831" i="3" a="1"/>
  <c r="AB831" i="3" s="1"/>
  <c r="Z831" i="3"/>
  <c r="Y831" i="3"/>
  <c r="X831" i="3"/>
  <c r="W831" i="3"/>
  <c r="V831" i="3"/>
  <c r="U831" i="3"/>
  <c r="T831" i="3"/>
  <c r="S831" i="3"/>
  <c r="R831" i="3"/>
  <c r="Q831" i="3"/>
  <c r="O831" i="3"/>
  <c r="N831" i="3" a="1"/>
  <c r="N831" i="3" s="1"/>
  <c r="M831" i="3"/>
  <c r="L831" i="3" s="1"/>
  <c r="K831" i="3"/>
  <c r="AY830" i="3"/>
  <c r="AX830" i="3"/>
  <c r="AU830" i="3"/>
  <c r="AT830" i="3"/>
  <c r="AS830" i="3"/>
  <c r="AR830" i="3"/>
  <c r="AQ830" i="3"/>
  <c r="AP830" i="3"/>
  <c r="AO830" i="3"/>
  <c r="AN830" i="3"/>
  <c r="AM830" i="3"/>
  <c r="AL830" i="3"/>
  <c r="AI830" i="3"/>
  <c r="AE830" i="3"/>
  <c r="AC830" i="3" a="1"/>
  <c r="AC830" i="3" s="1"/>
  <c r="AB830" i="3" a="1"/>
  <c r="AB830" i="3" s="1"/>
  <c r="Z830" i="3"/>
  <c r="Y830" i="3"/>
  <c r="X830" i="3"/>
  <c r="W830" i="3"/>
  <c r="V830" i="3"/>
  <c r="U830" i="3"/>
  <c r="T830" i="3"/>
  <c r="S830" i="3"/>
  <c r="R830" i="3"/>
  <c r="Q830" i="3"/>
  <c r="O830" i="3"/>
  <c r="N830" i="3" a="1"/>
  <c r="N830" i="3" s="1"/>
  <c r="M830" i="3"/>
  <c r="L830" i="3" s="1"/>
  <c r="K830" i="3"/>
  <c r="BA829" i="3"/>
  <c r="AZ829" i="3"/>
  <c r="AY829" i="3"/>
  <c r="AX829" i="3"/>
  <c r="AW829" i="3"/>
  <c r="AV829" i="3"/>
  <c r="AU829" i="3"/>
  <c r="AT829" i="3"/>
  <c r="AS829" i="3"/>
  <c r="AP829" i="3" s="1"/>
  <c r="AR829" i="3"/>
  <c r="AQ829" i="3"/>
  <c r="AO829" i="3"/>
  <c r="AN829" i="3"/>
  <c r="AM829" i="3"/>
  <c r="AJ829" i="3"/>
  <c r="AE829" i="3"/>
  <c r="AI829" i="3" s="1"/>
  <c r="AC829" i="3" a="1"/>
  <c r="AC829" i="3" s="1"/>
  <c r="AB829" i="3" a="1"/>
  <c r="AB829" i="3" s="1"/>
  <c r="Z829" i="3"/>
  <c r="Y829" i="3"/>
  <c r="X829" i="3"/>
  <c r="W829" i="3"/>
  <c r="V829" i="3"/>
  <c r="U829" i="3"/>
  <c r="T829" i="3"/>
  <c r="S829" i="3"/>
  <c r="R829" i="3"/>
  <c r="Q829" i="3"/>
  <c r="O829" i="3"/>
  <c r="N829" i="3" a="1"/>
  <c r="N829" i="3" s="1"/>
  <c r="M829" i="3"/>
  <c r="L829" i="3" s="1"/>
  <c r="K829" i="3"/>
  <c r="BA828" i="3"/>
  <c r="AZ828" i="3"/>
  <c r="AX828" i="3"/>
  <c r="AY828" i="3" s="1"/>
  <c r="AW828" i="3"/>
  <c r="AV828" i="3"/>
  <c r="AT828" i="3"/>
  <c r="AS828" i="3"/>
  <c r="AO828" i="3" s="1"/>
  <c r="AR828" i="3"/>
  <c r="AK828" i="3"/>
  <c r="AJ828" i="3"/>
  <c r="AH828" i="3"/>
  <c r="AG828" i="3"/>
  <c r="AF828" i="3"/>
  <c r="AE828" i="3"/>
  <c r="AI828" i="3" s="1"/>
  <c r="AC828" i="3" a="1"/>
  <c r="AC828" i="3" s="1"/>
  <c r="AB828" i="3" a="1"/>
  <c r="AB828" i="3" s="1"/>
  <c r="Z828" i="3"/>
  <c r="Y828" i="3"/>
  <c r="X828" i="3"/>
  <c r="W828" i="3"/>
  <c r="V828" i="3"/>
  <c r="U828" i="3"/>
  <c r="T828" i="3"/>
  <c r="S828" i="3"/>
  <c r="R828" i="3"/>
  <c r="Q828" i="3"/>
  <c r="O828" i="3"/>
  <c r="N828" i="3" a="1"/>
  <c r="N828" i="3" s="1"/>
  <c r="M828" i="3"/>
  <c r="L828" i="3" s="1"/>
  <c r="K828" i="3"/>
  <c r="AX827" i="3"/>
  <c r="AW827" i="3"/>
  <c r="AT827" i="3"/>
  <c r="AS827" i="3"/>
  <c r="AP827" i="3"/>
  <c r="AO827" i="3"/>
  <c r="AL827" i="3"/>
  <c r="AK827" i="3"/>
  <c r="AH827" i="3"/>
  <c r="AG827" i="3"/>
  <c r="AE827" i="3"/>
  <c r="AJ827" i="3" s="1"/>
  <c r="AC827" i="3" a="1"/>
  <c r="AC827" i="3" s="1"/>
  <c r="AB827" i="3" a="1"/>
  <c r="AB827" i="3" s="1"/>
  <c r="Z827" i="3"/>
  <c r="Y827" i="3"/>
  <c r="X827" i="3"/>
  <c r="W827" i="3"/>
  <c r="V827" i="3"/>
  <c r="U827" i="3"/>
  <c r="T827" i="3"/>
  <c r="S827" i="3"/>
  <c r="R827" i="3"/>
  <c r="Q827" i="3"/>
  <c r="O827" i="3"/>
  <c r="N827" i="3"/>
  <c r="N827" i="3" a="1"/>
  <c r="M827" i="3"/>
  <c r="L827" i="3" s="1"/>
  <c r="K827" i="3"/>
  <c r="AX826" i="3"/>
  <c r="AT826" i="3" s="1"/>
  <c r="AU826" i="3"/>
  <c r="AS826" i="3"/>
  <c r="AR826" i="3"/>
  <c r="AQ826" i="3"/>
  <c r="AP826" i="3"/>
  <c r="AO826" i="3"/>
  <c r="AN826" i="3"/>
  <c r="AM826" i="3"/>
  <c r="AL826" i="3"/>
  <c r="AE826" i="3"/>
  <c r="AI826" i="3" s="1"/>
  <c r="AC826" i="3" a="1"/>
  <c r="AC826" i="3" s="1"/>
  <c r="AB826" i="3" a="1"/>
  <c r="AB826" i="3" s="1"/>
  <c r="Z826" i="3"/>
  <c r="Y826" i="3"/>
  <c r="X826" i="3"/>
  <c r="W826" i="3"/>
  <c r="V826" i="3"/>
  <c r="U826" i="3"/>
  <c r="T826" i="3"/>
  <c r="S826" i="3"/>
  <c r="R826" i="3"/>
  <c r="Q826" i="3"/>
  <c r="O826" i="3"/>
  <c r="N826" i="3" a="1"/>
  <c r="N826" i="3" s="1"/>
  <c r="M826" i="3"/>
  <c r="L826" i="3" s="1"/>
  <c r="K826" i="3"/>
  <c r="BA825" i="3"/>
  <c r="AZ825" i="3"/>
  <c r="AY825" i="3"/>
  <c r="AX825" i="3"/>
  <c r="AW825" i="3"/>
  <c r="AV825" i="3"/>
  <c r="AU825" i="3"/>
  <c r="AT825" i="3"/>
  <c r="AS825" i="3"/>
  <c r="AP825" i="3" s="1"/>
  <c r="AR825" i="3"/>
  <c r="AQ825" i="3"/>
  <c r="AO825" i="3"/>
  <c r="AN825" i="3"/>
  <c r="AM825" i="3"/>
  <c r="AJ825" i="3"/>
  <c r="AI825" i="3"/>
  <c r="AF825" i="3"/>
  <c r="AE825" i="3"/>
  <c r="AC825" i="3" a="1"/>
  <c r="AC825" i="3" s="1"/>
  <c r="AB825" i="3" a="1"/>
  <c r="AB825" i="3" s="1"/>
  <c r="Z825" i="3"/>
  <c r="Y825" i="3"/>
  <c r="X825" i="3"/>
  <c r="W825" i="3"/>
  <c r="V825" i="3"/>
  <c r="U825" i="3"/>
  <c r="T825" i="3"/>
  <c r="S825" i="3"/>
  <c r="R825" i="3"/>
  <c r="Q825" i="3"/>
  <c r="O825" i="3"/>
  <c r="N825" i="3"/>
  <c r="N825" i="3" a="1"/>
  <c r="M825" i="3"/>
  <c r="L825" i="3" s="1"/>
  <c r="K825" i="3"/>
  <c r="BA824" i="3"/>
  <c r="AX824" i="3"/>
  <c r="AW824" i="3"/>
  <c r="AV824" i="3"/>
  <c r="AS824" i="3"/>
  <c r="AR824" i="3"/>
  <c r="AP824" i="3"/>
  <c r="AN824" i="3"/>
  <c r="AL824" i="3"/>
  <c r="AK824" i="3"/>
  <c r="AJ824" i="3"/>
  <c r="AH824" i="3"/>
  <c r="AG824" i="3"/>
  <c r="AF824" i="3"/>
  <c r="AE824" i="3"/>
  <c r="AI824" i="3" s="1"/>
  <c r="AC824" i="3" a="1"/>
  <c r="AC824" i="3" s="1"/>
  <c r="AB824" i="3" a="1"/>
  <c r="AB824" i="3" s="1"/>
  <c r="Z824" i="3"/>
  <c r="Y824" i="3"/>
  <c r="X824" i="3"/>
  <c r="W824" i="3"/>
  <c r="V824" i="3"/>
  <c r="U824" i="3"/>
  <c r="T824" i="3"/>
  <c r="S824" i="3"/>
  <c r="R824" i="3"/>
  <c r="Q824" i="3"/>
  <c r="O824" i="3"/>
  <c r="N824" i="3" a="1"/>
  <c r="N824" i="3" s="1"/>
  <c r="M824" i="3"/>
  <c r="L824" i="3" s="1"/>
  <c r="K824" i="3"/>
  <c r="BA823" i="3"/>
  <c r="AY823" i="3"/>
  <c r="AX823" i="3"/>
  <c r="AW823" i="3"/>
  <c r="AU823" i="3"/>
  <c r="AT823" i="3"/>
  <c r="AS823" i="3"/>
  <c r="AQ823" i="3"/>
  <c r="AP823" i="3"/>
  <c r="AO823" i="3"/>
  <c r="AM823" i="3"/>
  <c r="AL823" i="3"/>
  <c r="AI823" i="3"/>
  <c r="AE823" i="3"/>
  <c r="AH823" i="3" s="1"/>
  <c r="AC823" i="3" a="1"/>
  <c r="AC823" i="3" s="1"/>
  <c r="AB823" i="3" a="1"/>
  <c r="AB823" i="3" s="1"/>
  <c r="Z823" i="3"/>
  <c r="Y823" i="3"/>
  <c r="X823" i="3"/>
  <c r="W823" i="3"/>
  <c r="V823" i="3"/>
  <c r="U823" i="3"/>
  <c r="T823" i="3"/>
  <c r="S823" i="3"/>
  <c r="R823" i="3"/>
  <c r="Q823" i="3"/>
  <c r="O823" i="3"/>
  <c r="N823" i="3" a="1"/>
  <c r="N823" i="3" s="1"/>
  <c r="M823" i="3"/>
  <c r="L823" i="3" s="1"/>
  <c r="K823" i="3"/>
  <c r="AX822" i="3"/>
  <c r="AV822" i="3" s="1"/>
  <c r="AS822" i="3"/>
  <c r="AR822" i="3"/>
  <c r="AQ822" i="3"/>
  <c r="AP822" i="3"/>
  <c r="AO822" i="3"/>
  <c r="AN822" i="3"/>
  <c r="AM822" i="3"/>
  <c r="AL822" i="3"/>
  <c r="AE822" i="3"/>
  <c r="AI822" i="3" s="1"/>
  <c r="AC822" i="3" a="1"/>
  <c r="AC822" i="3" s="1"/>
  <c r="AB822" i="3" a="1"/>
  <c r="AB822" i="3" s="1"/>
  <c r="Z822" i="3"/>
  <c r="Y822" i="3"/>
  <c r="X822" i="3"/>
  <c r="W822" i="3"/>
  <c r="V822" i="3"/>
  <c r="U822" i="3"/>
  <c r="T822" i="3"/>
  <c r="S822" i="3"/>
  <c r="R822" i="3"/>
  <c r="Q822" i="3"/>
  <c r="O822" i="3"/>
  <c r="N822" i="3" a="1"/>
  <c r="N822" i="3" s="1"/>
  <c r="M822" i="3"/>
  <c r="L822" i="3" s="1"/>
  <c r="K822" i="3"/>
  <c r="BA821" i="3"/>
  <c r="AZ821" i="3"/>
  <c r="AY821" i="3"/>
  <c r="AX821" i="3"/>
  <c r="AW821" i="3"/>
  <c r="AV821" i="3"/>
  <c r="AU821" i="3"/>
  <c r="AT821" i="3"/>
  <c r="AS821" i="3"/>
  <c r="AR821" i="3" s="1"/>
  <c r="AN821" i="3"/>
  <c r="AI821" i="3"/>
  <c r="AE821" i="3"/>
  <c r="AH821" i="3" s="1"/>
  <c r="AC821" i="3" a="1"/>
  <c r="AC821" i="3" s="1"/>
  <c r="AB821" i="3" a="1"/>
  <c r="AB821" i="3" s="1"/>
  <c r="Z821" i="3"/>
  <c r="Y821" i="3"/>
  <c r="X821" i="3"/>
  <c r="W821" i="3"/>
  <c r="V821" i="3"/>
  <c r="U821" i="3"/>
  <c r="T821" i="3"/>
  <c r="S821" i="3"/>
  <c r="R821" i="3"/>
  <c r="Q821" i="3"/>
  <c r="O821" i="3"/>
  <c r="N821" i="3" a="1"/>
  <c r="N821" i="3" s="1"/>
  <c r="M821" i="3"/>
  <c r="L821" i="3" s="1"/>
  <c r="K821" i="3"/>
  <c r="BA820" i="3"/>
  <c r="AX820" i="3"/>
  <c r="AW820" i="3"/>
  <c r="AV820" i="3"/>
  <c r="AS820" i="3"/>
  <c r="AR820" i="3"/>
  <c r="AP820" i="3"/>
  <c r="AN820" i="3"/>
  <c r="AL820" i="3"/>
  <c r="AK820" i="3"/>
  <c r="AJ820" i="3"/>
  <c r="AH820" i="3"/>
  <c r="AG820" i="3"/>
  <c r="AF820" i="3"/>
  <c r="AE820" i="3"/>
  <c r="AI820" i="3" s="1"/>
  <c r="AC820" i="3" a="1"/>
  <c r="AC820" i="3" s="1"/>
  <c r="AB820" i="3" a="1"/>
  <c r="AB820" i="3" s="1"/>
  <c r="Z820" i="3"/>
  <c r="Y820" i="3"/>
  <c r="X820" i="3"/>
  <c r="W820" i="3"/>
  <c r="V820" i="3"/>
  <c r="U820" i="3"/>
  <c r="T820" i="3"/>
  <c r="S820" i="3"/>
  <c r="R820" i="3"/>
  <c r="Q820" i="3"/>
  <c r="O820" i="3"/>
  <c r="N820" i="3" a="1"/>
  <c r="N820" i="3" s="1"/>
  <c r="M820" i="3"/>
  <c r="L820" i="3" s="1"/>
  <c r="K820" i="3"/>
  <c r="BA819" i="3"/>
  <c r="AY819" i="3"/>
  <c r="AX819" i="3"/>
  <c r="AW819" i="3"/>
  <c r="AU819" i="3"/>
  <c r="AT819" i="3"/>
  <c r="AS819" i="3"/>
  <c r="AQ819" i="3"/>
  <c r="AP819" i="3"/>
  <c r="AO819" i="3"/>
  <c r="AM819" i="3"/>
  <c r="AL819" i="3"/>
  <c r="AI819" i="3"/>
  <c r="AE819" i="3"/>
  <c r="AH819" i="3" s="1"/>
  <c r="AC819" i="3" a="1"/>
  <c r="AC819" i="3" s="1"/>
  <c r="AB819" i="3" a="1"/>
  <c r="AB819" i="3" s="1"/>
  <c r="Z819" i="3"/>
  <c r="Y819" i="3"/>
  <c r="X819" i="3"/>
  <c r="W819" i="3"/>
  <c r="V819" i="3"/>
  <c r="U819" i="3"/>
  <c r="T819" i="3"/>
  <c r="S819" i="3"/>
  <c r="R819" i="3"/>
  <c r="Q819" i="3"/>
  <c r="O819" i="3"/>
  <c r="N819" i="3" a="1"/>
  <c r="N819" i="3" s="1"/>
  <c r="M819" i="3"/>
  <c r="L819" i="3" s="1"/>
  <c r="K819" i="3"/>
  <c r="AX818" i="3"/>
  <c r="AV818" i="3" s="1"/>
  <c r="AS818" i="3"/>
  <c r="AR818" i="3"/>
  <c r="AQ818" i="3"/>
  <c r="AP818" i="3"/>
  <c r="AO818" i="3"/>
  <c r="AN818" i="3"/>
  <c r="AM818" i="3"/>
  <c r="AL818" i="3"/>
  <c r="AE818" i="3"/>
  <c r="AI818" i="3" s="1"/>
  <c r="AC818" i="3" a="1"/>
  <c r="AC818" i="3" s="1"/>
  <c r="AB818" i="3" a="1"/>
  <c r="AB818" i="3" s="1"/>
  <c r="Z818" i="3"/>
  <c r="Y818" i="3"/>
  <c r="X818" i="3"/>
  <c r="W818" i="3"/>
  <c r="V818" i="3"/>
  <c r="U818" i="3"/>
  <c r="T818" i="3"/>
  <c r="S818" i="3"/>
  <c r="R818" i="3"/>
  <c r="Q818" i="3"/>
  <c r="O818" i="3"/>
  <c r="N818" i="3" a="1"/>
  <c r="N818" i="3" s="1"/>
  <c r="M818" i="3"/>
  <c r="L818" i="3" s="1"/>
  <c r="K818" i="3"/>
  <c r="BA817" i="3"/>
  <c r="AZ817" i="3"/>
  <c r="AY817" i="3"/>
  <c r="AX817" i="3"/>
  <c r="AW817" i="3"/>
  <c r="AV817" i="3"/>
  <c r="AU817" i="3"/>
  <c r="AT817" i="3"/>
  <c r="AS817" i="3"/>
  <c r="AR817" i="3" s="1"/>
  <c r="AN817" i="3"/>
  <c r="AI817" i="3"/>
  <c r="AE817" i="3"/>
  <c r="AH817" i="3" s="1"/>
  <c r="AC817" i="3" a="1"/>
  <c r="AC817" i="3" s="1"/>
  <c r="AB817" i="3" a="1"/>
  <c r="AB817" i="3" s="1"/>
  <c r="Z817" i="3"/>
  <c r="Y817" i="3"/>
  <c r="X817" i="3"/>
  <c r="W817" i="3"/>
  <c r="V817" i="3"/>
  <c r="U817" i="3"/>
  <c r="T817" i="3"/>
  <c r="S817" i="3"/>
  <c r="R817" i="3"/>
  <c r="Q817" i="3"/>
  <c r="O817" i="3"/>
  <c r="N817" i="3" a="1"/>
  <c r="N817" i="3" s="1"/>
  <c r="M817" i="3"/>
  <c r="L817" i="3" s="1"/>
  <c r="K817" i="3"/>
  <c r="BA816" i="3"/>
  <c r="AX816" i="3"/>
  <c r="AW816" i="3"/>
  <c r="AV816" i="3"/>
  <c r="AS816" i="3"/>
  <c r="AR816" i="3"/>
  <c r="AP816" i="3"/>
  <c r="AN816" i="3"/>
  <c r="AL816" i="3"/>
  <c r="AK816" i="3"/>
  <c r="AJ816" i="3"/>
  <c r="AH816" i="3"/>
  <c r="AG816" i="3"/>
  <c r="AF816" i="3"/>
  <c r="AE816" i="3"/>
  <c r="AI816" i="3" s="1"/>
  <c r="AC816" i="3" a="1"/>
  <c r="AC816" i="3" s="1"/>
  <c r="AB816" i="3" a="1"/>
  <c r="AB816" i="3" s="1"/>
  <c r="Z816" i="3"/>
  <c r="Y816" i="3"/>
  <c r="X816" i="3"/>
  <c r="W816" i="3"/>
  <c r="V816" i="3"/>
  <c r="U816" i="3"/>
  <c r="T816" i="3"/>
  <c r="S816" i="3"/>
  <c r="R816" i="3"/>
  <c r="Q816" i="3"/>
  <c r="O816" i="3"/>
  <c r="N816" i="3" a="1"/>
  <c r="N816" i="3" s="1"/>
  <c r="M816" i="3"/>
  <c r="L816" i="3" s="1"/>
  <c r="K816" i="3"/>
  <c r="BA815" i="3"/>
  <c r="AY815" i="3"/>
  <c r="AX815" i="3"/>
  <c r="AW815" i="3"/>
  <c r="AU815" i="3"/>
  <c r="AT815" i="3"/>
  <c r="AS815" i="3"/>
  <c r="AQ815" i="3"/>
  <c r="AP815" i="3"/>
  <c r="AO815" i="3"/>
  <c r="AM815" i="3"/>
  <c r="AL815" i="3"/>
  <c r="AI815" i="3"/>
  <c r="AE815" i="3"/>
  <c r="AH815" i="3" s="1"/>
  <c r="AC815" i="3" a="1"/>
  <c r="AC815" i="3" s="1"/>
  <c r="AB815" i="3" a="1"/>
  <c r="AB815" i="3" s="1"/>
  <c r="Z815" i="3"/>
  <c r="Y815" i="3"/>
  <c r="X815" i="3"/>
  <c r="W815" i="3"/>
  <c r="V815" i="3"/>
  <c r="U815" i="3"/>
  <c r="T815" i="3"/>
  <c r="S815" i="3"/>
  <c r="R815" i="3"/>
  <c r="Q815" i="3"/>
  <c r="O815" i="3"/>
  <c r="N815" i="3" a="1"/>
  <c r="N815" i="3" s="1"/>
  <c r="M815" i="3"/>
  <c r="L815" i="3" s="1"/>
  <c r="K815" i="3"/>
  <c r="AX814" i="3"/>
  <c r="AV814" i="3" s="1"/>
  <c r="AS814" i="3"/>
  <c r="AR814" i="3"/>
  <c r="AQ814" i="3"/>
  <c r="AP814" i="3"/>
  <c r="AO814" i="3"/>
  <c r="AN814" i="3"/>
  <c r="AM814" i="3"/>
  <c r="AL814" i="3"/>
  <c r="AE814" i="3"/>
  <c r="AI814" i="3" s="1"/>
  <c r="AC814" i="3" a="1"/>
  <c r="AC814" i="3" s="1"/>
  <c r="AB814" i="3" a="1"/>
  <c r="AB814" i="3" s="1"/>
  <c r="Z814" i="3"/>
  <c r="Y814" i="3"/>
  <c r="X814" i="3"/>
  <c r="W814" i="3"/>
  <c r="V814" i="3"/>
  <c r="U814" i="3"/>
  <c r="T814" i="3"/>
  <c r="S814" i="3"/>
  <c r="R814" i="3"/>
  <c r="Q814" i="3"/>
  <c r="O814" i="3"/>
  <c r="N814" i="3" a="1"/>
  <c r="N814" i="3" s="1"/>
  <c r="M814" i="3"/>
  <c r="L814" i="3" s="1"/>
  <c r="K814" i="3"/>
  <c r="BA813" i="3"/>
  <c r="AZ813" i="3"/>
  <c r="AY813" i="3"/>
  <c r="AX813" i="3"/>
  <c r="AW813" i="3"/>
  <c r="AV813" i="3"/>
  <c r="AU813" i="3"/>
  <c r="AT813" i="3"/>
  <c r="AS813" i="3"/>
  <c r="AR813" i="3" s="1"/>
  <c r="AN813" i="3"/>
  <c r="AI813" i="3"/>
  <c r="AE813" i="3"/>
  <c r="AH813" i="3" s="1"/>
  <c r="AC813" i="3" a="1"/>
  <c r="AC813" i="3" s="1"/>
  <c r="AB813" i="3" a="1"/>
  <c r="AB813" i="3" s="1"/>
  <c r="Z813" i="3"/>
  <c r="Y813" i="3"/>
  <c r="X813" i="3"/>
  <c r="W813" i="3"/>
  <c r="V813" i="3"/>
  <c r="U813" i="3"/>
  <c r="T813" i="3"/>
  <c r="S813" i="3"/>
  <c r="R813" i="3"/>
  <c r="Q813" i="3"/>
  <c r="O813" i="3"/>
  <c r="N813" i="3"/>
  <c r="N813" i="3" a="1"/>
  <c r="M813" i="3"/>
  <c r="L813" i="3" s="1"/>
  <c r="K813" i="3"/>
  <c r="BA812" i="3"/>
  <c r="AX812" i="3"/>
  <c r="AW812" i="3"/>
  <c r="AV812" i="3"/>
  <c r="AS812" i="3"/>
  <c r="AR812" i="3"/>
  <c r="AP812" i="3"/>
  <c r="AN812" i="3"/>
  <c r="AL812" i="3"/>
  <c r="AK812" i="3"/>
  <c r="AH812" i="3"/>
  <c r="AG812" i="3"/>
  <c r="AE812" i="3"/>
  <c r="AJ812" i="3" s="1"/>
  <c r="AC812" i="3" a="1"/>
  <c r="AC812" i="3" s="1"/>
  <c r="AB812" i="3" a="1"/>
  <c r="AB812" i="3" s="1"/>
  <c r="Z812" i="3"/>
  <c r="Y812" i="3"/>
  <c r="X812" i="3"/>
  <c r="W812" i="3"/>
  <c r="V812" i="3"/>
  <c r="U812" i="3"/>
  <c r="T812" i="3"/>
  <c r="S812" i="3"/>
  <c r="R812" i="3"/>
  <c r="Q812" i="3"/>
  <c r="O812" i="3"/>
  <c r="N812" i="3" a="1"/>
  <c r="N812" i="3" s="1"/>
  <c r="M812" i="3"/>
  <c r="L812" i="3" s="1"/>
  <c r="K812" i="3"/>
  <c r="AX811" i="3"/>
  <c r="AY811" i="3" s="1"/>
  <c r="AT811" i="3"/>
  <c r="AS811" i="3"/>
  <c r="AR811" i="3"/>
  <c r="AQ811" i="3"/>
  <c r="AP811" i="3"/>
  <c r="AO811" i="3"/>
  <c r="AN811" i="3"/>
  <c r="AM811" i="3"/>
  <c r="AL811" i="3"/>
  <c r="AH811" i="3"/>
  <c r="AE811" i="3"/>
  <c r="AI811" i="3" s="1"/>
  <c r="AC811" i="3" a="1"/>
  <c r="AC811" i="3" s="1"/>
  <c r="AB811" i="3" a="1"/>
  <c r="AB811" i="3" s="1"/>
  <c r="Z811" i="3"/>
  <c r="Y811" i="3"/>
  <c r="X811" i="3"/>
  <c r="W811" i="3"/>
  <c r="V811" i="3"/>
  <c r="U811" i="3"/>
  <c r="T811" i="3"/>
  <c r="S811" i="3"/>
  <c r="R811" i="3"/>
  <c r="Q811" i="3"/>
  <c r="O811" i="3"/>
  <c r="N811" i="3" a="1"/>
  <c r="N811" i="3" s="1"/>
  <c r="M811" i="3"/>
  <c r="L811" i="3" s="1"/>
  <c r="K811" i="3"/>
  <c r="BA810" i="3"/>
  <c r="AZ810" i="3"/>
  <c r="AY810" i="3"/>
  <c r="AX810" i="3"/>
  <c r="AW810" i="3"/>
  <c r="AV810" i="3"/>
  <c r="AU810" i="3"/>
  <c r="AT810" i="3"/>
  <c r="AS810" i="3"/>
  <c r="AP810" i="3" s="1"/>
  <c r="AR810" i="3"/>
  <c r="AQ810" i="3"/>
  <c r="AO810" i="3"/>
  <c r="AN810" i="3"/>
  <c r="AM810" i="3"/>
  <c r="AE810" i="3"/>
  <c r="AJ810" i="3" s="1"/>
  <c r="AC810" i="3" a="1"/>
  <c r="AC810" i="3" s="1"/>
  <c r="AB810" i="3" a="1"/>
  <c r="AB810" i="3" s="1"/>
  <c r="Z810" i="3"/>
  <c r="Y810" i="3"/>
  <c r="X810" i="3"/>
  <c r="W810" i="3"/>
  <c r="V810" i="3"/>
  <c r="U810" i="3"/>
  <c r="T810" i="3"/>
  <c r="S810" i="3"/>
  <c r="R810" i="3"/>
  <c r="Q810" i="3"/>
  <c r="O810" i="3"/>
  <c r="N810" i="3" a="1"/>
  <c r="N810" i="3" s="1"/>
  <c r="M810" i="3"/>
  <c r="L810" i="3" s="1"/>
  <c r="K810" i="3"/>
  <c r="BA809" i="3"/>
  <c r="AZ809" i="3"/>
  <c r="AX809" i="3"/>
  <c r="AY809" i="3" s="1"/>
  <c r="AW809" i="3"/>
  <c r="AV809" i="3"/>
  <c r="AT809" i="3"/>
  <c r="AS809" i="3"/>
  <c r="AQ809" i="3" s="1"/>
  <c r="AR809" i="3"/>
  <c r="AO809" i="3"/>
  <c r="AN809" i="3"/>
  <c r="AK809" i="3"/>
  <c r="AJ809" i="3"/>
  <c r="AH809" i="3"/>
  <c r="AG809" i="3"/>
  <c r="AF809" i="3"/>
  <c r="AE809" i="3"/>
  <c r="AI809" i="3" s="1"/>
  <c r="AC809" i="3" a="1"/>
  <c r="AC809" i="3" s="1"/>
  <c r="AB809" i="3" a="1"/>
  <c r="AB809" i="3" s="1"/>
  <c r="Z809" i="3"/>
  <c r="Y809" i="3"/>
  <c r="X809" i="3"/>
  <c r="W809" i="3"/>
  <c r="V809" i="3"/>
  <c r="U809" i="3"/>
  <c r="T809" i="3"/>
  <c r="S809" i="3"/>
  <c r="R809" i="3"/>
  <c r="Q809" i="3"/>
  <c r="O809" i="3"/>
  <c r="N809" i="3" a="1"/>
  <c r="N809" i="3" s="1"/>
  <c r="M809" i="3"/>
  <c r="L809" i="3" s="1"/>
  <c r="K809" i="3"/>
  <c r="BA808" i="3"/>
  <c r="AX808" i="3"/>
  <c r="AZ808" i="3" s="1"/>
  <c r="AW808" i="3"/>
  <c r="AT808" i="3"/>
  <c r="AS808" i="3"/>
  <c r="AP808" i="3" s="1"/>
  <c r="AO808" i="3"/>
  <c r="AK808" i="3"/>
  <c r="AH808" i="3"/>
  <c r="AG808" i="3"/>
  <c r="AE808" i="3"/>
  <c r="AJ808" i="3" s="1"/>
  <c r="AC808" i="3" a="1"/>
  <c r="AC808" i="3" s="1"/>
  <c r="AB808" i="3" a="1"/>
  <c r="AB808" i="3" s="1"/>
  <c r="Z808" i="3"/>
  <c r="Y808" i="3"/>
  <c r="X808" i="3"/>
  <c r="W808" i="3"/>
  <c r="V808" i="3"/>
  <c r="U808" i="3"/>
  <c r="T808" i="3"/>
  <c r="S808" i="3"/>
  <c r="R808" i="3"/>
  <c r="Q808" i="3"/>
  <c r="O808" i="3"/>
  <c r="N808" i="3"/>
  <c r="N808" i="3" a="1"/>
  <c r="M808" i="3"/>
  <c r="L808" i="3" s="1"/>
  <c r="K808" i="3"/>
  <c r="AX807" i="3"/>
  <c r="AY807" i="3" s="1"/>
  <c r="AT807" i="3"/>
  <c r="AS807" i="3"/>
  <c r="AR807" i="3"/>
  <c r="AQ807" i="3"/>
  <c r="AP807" i="3"/>
  <c r="AO807" i="3"/>
  <c r="AN807" i="3"/>
  <c r="AM807" i="3"/>
  <c r="AL807" i="3"/>
  <c r="AH807" i="3"/>
  <c r="AE807" i="3"/>
  <c r="AI807" i="3" s="1"/>
  <c r="AC807" i="3" a="1"/>
  <c r="AC807" i="3" s="1"/>
  <c r="AB807" i="3" a="1"/>
  <c r="AB807" i="3" s="1"/>
  <c r="Z807" i="3"/>
  <c r="Y807" i="3"/>
  <c r="X807" i="3"/>
  <c r="W807" i="3"/>
  <c r="V807" i="3"/>
  <c r="U807" i="3"/>
  <c r="T807" i="3"/>
  <c r="S807" i="3"/>
  <c r="R807" i="3"/>
  <c r="Q807" i="3"/>
  <c r="O807" i="3"/>
  <c r="N807" i="3" a="1"/>
  <c r="N807" i="3" s="1"/>
  <c r="M807" i="3"/>
  <c r="L807" i="3" s="1"/>
  <c r="K807" i="3"/>
  <c r="BA806" i="3"/>
  <c r="AZ806" i="3"/>
  <c r="AY806" i="3"/>
  <c r="AX806" i="3"/>
  <c r="AW806" i="3"/>
  <c r="AV806" i="3"/>
  <c r="AU806" i="3"/>
  <c r="AT806" i="3"/>
  <c r="AS806" i="3"/>
  <c r="AP806" i="3" s="1"/>
  <c r="AR806" i="3"/>
  <c r="AQ806" i="3"/>
  <c r="AO806" i="3"/>
  <c r="AN806" i="3"/>
  <c r="AM806" i="3"/>
  <c r="AE806" i="3"/>
  <c r="AJ806" i="3" s="1"/>
  <c r="AC806" i="3" a="1"/>
  <c r="AC806" i="3" s="1"/>
  <c r="AB806" i="3" a="1"/>
  <c r="AB806" i="3" s="1"/>
  <c r="Z806" i="3"/>
  <c r="Y806" i="3"/>
  <c r="X806" i="3"/>
  <c r="W806" i="3"/>
  <c r="V806" i="3"/>
  <c r="U806" i="3"/>
  <c r="T806" i="3"/>
  <c r="S806" i="3"/>
  <c r="R806" i="3"/>
  <c r="Q806" i="3"/>
  <c r="O806" i="3"/>
  <c r="N806" i="3" a="1"/>
  <c r="N806" i="3" s="1"/>
  <c r="M806" i="3"/>
  <c r="L806" i="3" s="1"/>
  <c r="K806" i="3"/>
  <c r="BA805" i="3"/>
  <c r="AZ805" i="3"/>
  <c r="AX805" i="3"/>
  <c r="AY805" i="3" s="1"/>
  <c r="AW805" i="3"/>
  <c r="AV805" i="3"/>
  <c r="AT805" i="3"/>
  <c r="AS805" i="3"/>
  <c r="AQ805" i="3" s="1"/>
  <c r="AR805" i="3"/>
  <c r="AO805" i="3"/>
  <c r="AN805" i="3"/>
  <c r="AK805" i="3"/>
  <c r="AJ805" i="3"/>
  <c r="AH805" i="3"/>
  <c r="AG805" i="3"/>
  <c r="AF805" i="3"/>
  <c r="AE805" i="3"/>
  <c r="AI805" i="3" s="1"/>
  <c r="AC805" i="3" a="1"/>
  <c r="AC805" i="3" s="1"/>
  <c r="AB805" i="3" a="1"/>
  <c r="AB805" i="3" s="1"/>
  <c r="Z805" i="3"/>
  <c r="Y805" i="3"/>
  <c r="X805" i="3"/>
  <c r="W805" i="3"/>
  <c r="V805" i="3"/>
  <c r="U805" i="3"/>
  <c r="T805" i="3"/>
  <c r="S805" i="3"/>
  <c r="R805" i="3"/>
  <c r="Q805" i="3"/>
  <c r="O805" i="3"/>
  <c r="N805" i="3" a="1"/>
  <c r="N805" i="3" s="1"/>
  <c r="M805" i="3"/>
  <c r="L805" i="3" s="1"/>
  <c r="K805" i="3"/>
  <c r="BA804" i="3"/>
  <c r="AX804" i="3"/>
  <c r="AZ804" i="3" s="1"/>
  <c r="AW804" i="3"/>
  <c r="AT804" i="3"/>
  <c r="AS804" i="3"/>
  <c r="AP804" i="3" s="1"/>
  <c r="AO804" i="3"/>
  <c r="AK804" i="3"/>
  <c r="AH804" i="3"/>
  <c r="AG804" i="3"/>
  <c r="AE804" i="3"/>
  <c r="AJ804" i="3" s="1"/>
  <c r="AC804" i="3" a="1"/>
  <c r="AC804" i="3" s="1"/>
  <c r="AB804" i="3" a="1"/>
  <c r="AB804" i="3" s="1"/>
  <c r="Z804" i="3"/>
  <c r="Y804" i="3"/>
  <c r="X804" i="3"/>
  <c r="W804" i="3"/>
  <c r="V804" i="3"/>
  <c r="U804" i="3"/>
  <c r="T804" i="3"/>
  <c r="S804" i="3"/>
  <c r="R804" i="3"/>
  <c r="Q804" i="3"/>
  <c r="O804" i="3"/>
  <c r="N804" i="3"/>
  <c r="N804" i="3" a="1"/>
  <c r="M804" i="3"/>
  <c r="L804" i="3" s="1"/>
  <c r="K804" i="3"/>
  <c r="AX803" i="3"/>
  <c r="AY803" i="3" s="1"/>
  <c r="AT803" i="3"/>
  <c r="AS803" i="3"/>
  <c r="AR803" i="3"/>
  <c r="AQ803" i="3"/>
  <c r="AP803" i="3"/>
  <c r="AO803" i="3"/>
  <c r="AN803" i="3"/>
  <c r="AM803" i="3"/>
  <c r="AL803" i="3"/>
  <c r="AH803" i="3"/>
  <c r="AE803" i="3"/>
  <c r="AI803" i="3" s="1"/>
  <c r="AC803" i="3" a="1"/>
  <c r="AC803" i="3" s="1"/>
  <c r="AB803" i="3" a="1"/>
  <c r="AB803" i="3" s="1"/>
  <c r="Z803" i="3"/>
  <c r="Y803" i="3"/>
  <c r="X803" i="3"/>
  <c r="W803" i="3"/>
  <c r="V803" i="3"/>
  <c r="U803" i="3"/>
  <c r="T803" i="3"/>
  <c r="S803" i="3"/>
  <c r="R803" i="3"/>
  <c r="Q803" i="3"/>
  <c r="O803" i="3"/>
  <c r="N803" i="3" a="1"/>
  <c r="N803" i="3" s="1"/>
  <c r="M803" i="3"/>
  <c r="L803" i="3" s="1"/>
  <c r="K803" i="3"/>
  <c r="BA802" i="3"/>
  <c r="AZ802" i="3"/>
  <c r="AY802" i="3"/>
  <c r="AX802" i="3"/>
  <c r="AW802" i="3"/>
  <c r="AV802" i="3"/>
  <c r="AU802" i="3"/>
  <c r="AT802" i="3"/>
  <c r="AS802" i="3"/>
  <c r="AP802" i="3" s="1"/>
  <c r="AR802" i="3"/>
  <c r="AQ802" i="3"/>
  <c r="AO802" i="3"/>
  <c r="AN802" i="3"/>
  <c r="AM802" i="3"/>
  <c r="AE802" i="3"/>
  <c r="AJ802" i="3" s="1"/>
  <c r="AC802" i="3" a="1"/>
  <c r="AC802" i="3" s="1"/>
  <c r="AB802" i="3" a="1"/>
  <c r="AB802" i="3" s="1"/>
  <c r="Z802" i="3"/>
  <c r="Y802" i="3"/>
  <c r="X802" i="3"/>
  <c r="W802" i="3"/>
  <c r="V802" i="3"/>
  <c r="U802" i="3"/>
  <c r="T802" i="3"/>
  <c r="S802" i="3"/>
  <c r="R802" i="3"/>
  <c r="Q802" i="3"/>
  <c r="O802" i="3"/>
  <c r="N802" i="3" a="1"/>
  <c r="N802" i="3" s="1"/>
  <c r="M802" i="3"/>
  <c r="L802" i="3" s="1"/>
  <c r="K802" i="3"/>
  <c r="BA801" i="3"/>
  <c r="AZ801" i="3"/>
  <c r="AX801" i="3"/>
  <c r="AY801" i="3" s="1"/>
  <c r="AW801" i="3"/>
  <c r="AV801" i="3"/>
  <c r="AT801" i="3"/>
  <c r="AS801" i="3"/>
  <c r="AQ801" i="3" s="1"/>
  <c r="AR801" i="3"/>
  <c r="AO801" i="3"/>
  <c r="AN801" i="3"/>
  <c r="AK801" i="3"/>
  <c r="AJ801" i="3"/>
  <c r="AH801" i="3"/>
  <c r="AG801" i="3"/>
  <c r="AF801" i="3"/>
  <c r="AE801" i="3"/>
  <c r="AI801" i="3" s="1"/>
  <c r="AC801" i="3" a="1"/>
  <c r="AC801" i="3" s="1"/>
  <c r="AB801" i="3" a="1"/>
  <c r="AB801" i="3" s="1"/>
  <c r="Z801" i="3"/>
  <c r="Y801" i="3"/>
  <c r="X801" i="3"/>
  <c r="W801" i="3"/>
  <c r="V801" i="3"/>
  <c r="U801" i="3"/>
  <c r="T801" i="3"/>
  <c r="S801" i="3"/>
  <c r="R801" i="3"/>
  <c r="Q801" i="3"/>
  <c r="O801" i="3"/>
  <c r="N801" i="3" a="1"/>
  <c r="N801" i="3" s="1"/>
  <c r="M801" i="3"/>
  <c r="L801" i="3" s="1"/>
  <c r="K801" i="3"/>
  <c r="BA800" i="3"/>
  <c r="AX800" i="3"/>
  <c r="AZ800" i="3" s="1"/>
  <c r="AW800" i="3"/>
  <c r="AT800" i="3"/>
  <c r="AS800" i="3"/>
  <c r="AP800" i="3" s="1"/>
  <c r="AO800" i="3"/>
  <c r="AK800" i="3"/>
  <c r="AH800" i="3"/>
  <c r="AG800" i="3"/>
  <c r="AE800" i="3"/>
  <c r="AJ800" i="3" s="1"/>
  <c r="AC800" i="3" a="1"/>
  <c r="AC800" i="3" s="1"/>
  <c r="AB800" i="3" a="1"/>
  <c r="AB800" i="3" s="1"/>
  <c r="Z800" i="3"/>
  <c r="Y800" i="3"/>
  <c r="X800" i="3"/>
  <c r="W800" i="3"/>
  <c r="V800" i="3"/>
  <c r="U800" i="3"/>
  <c r="T800" i="3"/>
  <c r="S800" i="3"/>
  <c r="R800" i="3"/>
  <c r="Q800" i="3"/>
  <c r="O800" i="3"/>
  <c r="N800" i="3"/>
  <c r="N800" i="3" a="1"/>
  <c r="M800" i="3"/>
  <c r="L800" i="3" s="1"/>
  <c r="K800" i="3"/>
  <c r="AX799" i="3"/>
  <c r="AY799" i="3" s="1"/>
  <c r="AT799" i="3"/>
  <c r="AS799" i="3"/>
  <c r="AR799" i="3"/>
  <c r="AQ799" i="3"/>
  <c r="AP799" i="3"/>
  <c r="AO799" i="3"/>
  <c r="AN799" i="3"/>
  <c r="AM799" i="3"/>
  <c r="AL799" i="3"/>
  <c r="AH799" i="3"/>
  <c r="AE799" i="3"/>
  <c r="AI799" i="3" s="1"/>
  <c r="AC799" i="3" a="1"/>
  <c r="AC799" i="3" s="1"/>
  <c r="AB799" i="3" a="1"/>
  <c r="AB799" i="3" s="1"/>
  <c r="Z799" i="3"/>
  <c r="Y799" i="3"/>
  <c r="X799" i="3"/>
  <c r="W799" i="3"/>
  <c r="V799" i="3"/>
  <c r="U799" i="3"/>
  <c r="T799" i="3"/>
  <c r="S799" i="3"/>
  <c r="R799" i="3"/>
  <c r="Q799" i="3"/>
  <c r="O799" i="3"/>
  <c r="N799" i="3" a="1"/>
  <c r="N799" i="3" s="1"/>
  <c r="M799" i="3"/>
  <c r="L799" i="3" s="1"/>
  <c r="K799" i="3"/>
  <c r="BA798" i="3"/>
  <c r="AZ798" i="3"/>
  <c r="AY798" i="3"/>
  <c r="AX798" i="3"/>
  <c r="AW798" i="3"/>
  <c r="AV798" i="3"/>
  <c r="AU798" i="3"/>
  <c r="AT798" i="3"/>
  <c r="AS798" i="3"/>
  <c r="AP798" i="3" s="1"/>
  <c r="AR798" i="3"/>
  <c r="AQ798" i="3"/>
  <c r="AO798" i="3"/>
  <c r="AN798" i="3"/>
  <c r="AM798" i="3"/>
  <c r="AE798" i="3"/>
  <c r="AJ798" i="3" s="1"/>
  <c r="AC798" i="3" a="1"/>
  <c r="AC798" i="3" s="1"/>
  <c r="AB798" i="3" a="1"/>
  <c r="AB798" i="3" s="1"/>
  <c r="Z798" i="3"/>
  <c r="Y798" i="3"/>
  <c r="X798" i="3"/>
  <c r="W798" i="3"/>
  <c r="V798" i="3"/>
  <c r="U798" i="3"/>
  <c r="T798" i="3"/>
  <c r="S798" i="3"/>
  <c r="R798" i="3"/>
  <c r="Q798" i="3"/>
  <c r="O798" i="3"/>
  <c r="N798" i="3" a="1"/>
  <c r="N798" i="3" s="1"/>
  <c r="M798" i="3"/>
  <c r="L798" i="3" s="1"/>
  <c r="K798" i="3"/>
  <c r="BA797" i="3"/>
  <c r="AZ797" i="3"/>
  <c r="AX797" i="3"/>
  <c r="AY797" i="3" s="1"/>
  <c r="AW797" i="3"/>
  <c r="AV797" i="3"/>
  <c r="AT797" i="3"/>
  <c r="AS797" i="3"/>
  <c r="AQ797" i="3" s="1"/>
  <c r="AR797" i="3"/>
  <c r="AO797" i="3"/>
  <c r="AN797" i="3"/>
  <c r="AK797" i="3"/>
  <c r="AJ797" i="3"/>
  <c r="AH797" i="3"/>
  <c r="AG797" i="3"/>
  <c r="AF797" i="3"/>
  <c r="AE797" i="3"/>
  <c r="AI797" i="3" s="1"/>
  <c r="AC797" i="3" a="1"/>
  <c r="AC797" i="3" s="1"/>
  <c r="AB797" i="3" a="1"/>
  <c r="AB797" i="3" s="1"/>
  <c r="Z797" i="3"/>
  <c r="Y797" i="3"/>
  <c r="X797" i="3"/>
  <c r="W797" i="3"/>
  <c r="V797" i="3"/>
  <c r="U797" i="3"/>
  <c r="T797" i="3"/>
  <c r="S797" i="3"/>
  <c r="R797" i="3"/>
  <c r="Q797" i="3"/>
  <c r="O797" i="3"/>
  <c r="N797" i="3" a="1"/>
  <c r="N797" i="3" s="1"/>
  <c r="M797" i="3"/>
  <c r="L797" i="3" s="1"/>
  <c r="K797" i="3"/>
  <c r="BA796" i="3"/>
  <c r="AX796" i="3"/>
  <c r="AZ796" i="3" s="1"/>
  <c r="AW796" i="3"/>
  <c r="AT796" i="3"/>
  <c r="AS796" i="3"/>
  <c r="AP796" i="3" s="1"/>
  <c r="AO796" i="3"/>
  <c r="AK796" i="3"/>
  <c r="AH796" i="3"/>
  <c r="AG796" i="3"/>
  <c r="AE796" i="3"/>
  <c r="AJ796" i="3" s="1"/>
  <c r="AC796" i="3" a="1"/>
  <c r="AC796" i="3" s="1"/>
  <c r="AB796" i="3" a="1"/>
  <c r="AB796" i="3" s="1"/>
  <c r="Z796" i="3"/>
  <c r="Y796" i="3"/>
  <c r="X796" i="3"/>
  <c r="W796" i="3"/>
  <c r="V796" i="3"/>
  <c r="U796" i="3"/>
  <c r="T796" i="3"/>
  <c r="S796" i="3"/>
  <c r="R796" i="3"/>
  <c r="Q796" i="3"/>
  <c r="O796" i="3"/>
  <c r="N796" i="3"/>
  <c r="N796" i="3" a="1"/>
  <c r="M796" i="3"/>
  <c r="L796" i="3" s="1"/>
  <c r="K796" i="3"/>
  <c r="AX795" i="3"/>
  <c r="AY795" i="3" s="1"/>
  <c r="AT795" i="3"/>
  <c r="AS795" i="3"/>
  <c r="AR795" i="3"/>
  <c r="AQ795" i="3"/>
  <c r="AP795" i="3"/>
  <c r="AO795" i="3"/>
  <c r="AN795" i="3"/>
  <c r="AM795" i="3"/>
  <c r="AL795" i="3"/>
  <c r="AH795" i="3"/>
  <c r="AE795" i="3"/>
  <c r="AI795" i="3" s="1"/>
  <c r="AC795" i="3" a="1"/>
  <c r="AC795" i="3" s="1"/>
  <c r="AB795" i="3" a="1"/>
  <c r="AB795" i="3" s="1"/>
  <c r="Z795" i="3"/>
  <c r="Y795" i="3"/>
  <c r="X795" i="3"/>
  <c r="W795" i="3"/>
  <c r="V795" i="3"/>
  <c r="U795" i="3"/>
  <c r="T795" i="3"/>
  <c r="S795" i="3"/>
  <c r="R795" i="3"/>
  <c r="Q795" i="3"/>
  <c r="O795" i="3"/>
  <c r="N795" i="3" a="1"/>
  <c r="N795" i="3" s="1"/>
  <c r="M795" i="3"/>
  <c r="L795" i="3" s="1"/>
  <c r="K795" i="3"/>
  <c r="BA794" i="3"/>
  <c r="AZ794" i="3"/>
  <c r="AY794" i="3"/>
  <c r="AX794" i="3"/>
  <c r="AW794" i="3"/>
  <c r="AV794" i="3"/>
  <c r="AU794" i="3"/>
  <c r="AT794" i="3"/>
  <c r="AS794" i="3"/>
  <c r="AP794" i="3" s="1"/>
  <c r="AR794" i="3"/>
  <c r="AQ794" i="3"/>
  <c r="AO794" i="3"/>
  <c r="AN794" i="3"/>
  <c r="AM794" i="3"/>
  <c r="AE794" i="3"/>
  <c r="AJ794" i="3" s="1"/>
  <c r="AC794" i="3" a="1"/>
  <c r="AC794" i="3" s="1"/>
  <c r="AB794" i="3" a="1"/>
  <c r="AB794" i="3" s="1"/>
  <c r="Z794" i="3"/>
  <c r="Y794" i="3"/>
  <c r="X794" i="3"/>
  <c r="W794" i="3"/>
  <c r="V794" i="3"/>
  <c r="U794" i="3"/>
  <c r="T794" i="3"/>
  <c r="S794" i="3"/>
  <c r="R794" i="3"/>
  <c r="Q794" i="3"/>
  <c r="O794" i="3"/>
  <c r="N794" i="3" a="1"/>
  <c r="N794" i="3" s="1"/>
  <c r="M794" i="3"/>
  <c r="L794" i="3" s="1"/>
  <c r="K794" i="3"/>
  <c r="BA793" i="3"/>
  <c r="AZ793" i="3"/>
  <c r="AX793" i="3"/>
  <c r="AY793" i="3" s="1"/>
  <c r="AW793" i="3"/>
  <c r="AV793" i="3"/>
  <c r="AT793" i="3"/>
  <c r="AS793" i="3"/>
  <c r="AQ793" i="3" s="1"/>
  <c r="AR793" i="3"/>
  <c r="AO793" i="3"/>
  <c r="AN793" i="3"/>
  <c r="AK793" i="3"/>
  <c r="AJ793" i="3"/>
  <c r="AH793" i="3"/>
  <c r="AG793" i="3"/>
  <c r="AF793" i="3"/>
  <c r="AE793" i="3"/>
  <c r="AI793" i="3" s="1"/>
  <c r="AC793" i="3" a="1"/>
  <c r="AC793" i="3" s="1"/>
  <c r="AB793" i="3" a="1"/>
  <c r="AB793" i="3" s="1"/>
  <c r="Z793" i="3"/>
  <c r="Y793" i="3"/>
  <c r="X793" i="3"/>
  <c r="W793" i="3"/>
  <c r="V793" i="3"/>
  <c r="U793" i="3"/>
  <c r="T793" i="3"/>
  <c r="S793" i="3"/>
  <c r="R793" i="3"/>
  <c r="Q793" i="3"/>
  <c r="O793" i="3"/>
  <c r="N793" i="3" a="1"/>
  <c r="N793" i="3" s="1"/>
  <c r="M793" i="3"/>
  <c r="L793" i="3" s="1"/>
  <c r="K793" i="3"/>
  <c r="BA792" i="3"/>
  <c r="AX792" i="3"/>
  <c r="AZ792" i="3" s="1"/>
  <c r="AW792" i="3"/>
  <c r="AT792" i="3"/>
  <c r="AS792" i="3"/>
  <c r="AP792" i="3" s="1"/>
  <c r="AO792" i="3"/>
  <c r="AK792" i="3"/>
  <c r="AH792" i="3"/>
  <c r="AG792" i="3"/>
  <c r="AE792" i="3"/>
  <c r="AJ792" i="3" s="1"/>
  <c r="AC792" i="3" a="1"/>
  <c r="AC792" i="3" s="1"/>
  <c r="AB792" i="3" a="1"/>
  <c r="AB792" i="3" s="1"/>
  <c r="Z792" i="3"/>
  <c r="Y792" i="3"/>
  <c r="X792" i="3"/>
  <c r="W792" i="3"/>
  <c r="V792" i="3"/>
  <c r="U792" i="3"/>
  <c r="T792" i="3"/>
  <c r="S792" i="3"/>
  <c r="R792" i="3"/>
  <c r="Q792" i="3"/>
  <c r="O792" i="3"/>
  <c r="N792" i="3" a="1"/>
  <c r="N792" i="3" s="1"/>
  <c r="M792" i="3"/>
  <c r="L792" i="3" s="1"/>
  <c r="K792" i="3"/>
  <c r="AX791" i="3"/>
  <c r="AY791" i="3" s="1"/>
  <c r="AT791" i="3"/>
  <c r="AS791" i="3"/>
  <c r="AR791" i="3"/>
  <c r="AQ791" i="3"/>
  <c r="AP791" i="3"/>
  <c r="AO791" i="3"/>
  <c r="AN791" i="3"/>
  <c r="AM791" i="3"/>
  <c r="AL791" i="3"/>
  <c r="AH791" i="3"/>
  <c r="AE791" i="3"/>
  <c r="AI791" i="3" s="1"/>
  <c r="AC791" i="3" a="1"/>
  <c r="AC791" i="3" s="1"/>
  <c r="AB791" i="3" a="1"/>
  <c r="AB791" i="3" s="1"/>
  <c r="Z791" i="3"/>
  <c r="Y791" i="3"/>
  <c r="X791" i="3"/>
  <c r="W791" i="3"/>
  <c r="V791" i="3"/>
  <c r="U791" i="3"/>
  <c r="T791" i="3"/>
  <c r="S791" i="3"/>
  <c r="R791" i="3"/>
  <c r="Q791" i="3"/>
  <c r="O791" i="3"/>
  <c r="N791" i="3" a="1"/>
  <c r="N791" i="3" s="1"/>
  <c r="M791" i="3"/>
  <c r="L791" i="3" s="1"/>
  <c r="K791" i="3"/>
  <c r="BA790" i="3"/>
  <c r="AZ790" i="3"/>
  <c r="AY790" i="3"/>
  <c r="AX790" i="3"/>
  <c r="AW790" i="3"/>
  <c r="AV790" i="3"/>
  <c r="AU790" i="3"/>
  <c r="AT790" i="3"/>
  <c r="AS790" i="3"/>
  <c r="AP790" i="3" s="1"/>
  <c r="AR790" i="3"/>
  <c r="AQ790" i="3"/>
  <c r="AO790" i="3"/>
  <c r="AN790" i="3"/>
  <c r="AM790" i="3"/>
  <c r="AE790" i="3"/>
  <c r="AJ790" i="3" s="1"/>
  <c r="AC790" i="3" a="1"/>
  <c r="AC790" i="3" s="1"/>
  <c r="AB790" i="3" a="1"/>
  <c r="AB790" i="3" s="1"/>
  <c r="Z790" i="3"/>
  <c r="Y790" i="3"/>
  <c r="X790" i="3"/>
  <c r="W790" i="3"/>
  <c r="V790" i="3"/>
  <c r="U790" i="3"/>
  <c r="T790" i="3"/>
  <c r="S790" i="3"/>
  <c r="R790" i="3"/>
  <c r="Q790" i="3"/>
  <c r="O790" i="3"/>
  <c r="N790" i="3" a="1"/>
  <c r="N790" i="3" s="1"/>
  <c r="M790" i="3"/>
  <c r="L790" i="3" s="1"/>
  <c r="K790" i="3"/>
  <c r="BA789" i="3"/>
  <c r="AZ789" i="3"/>
  <c r="AX789" i="3"/>
  <c r="AY789" i="3" s="1"/>
  <c r="AW789" i="3"/>
  <c r="AV789" i="3"/>
  <c r="AT789" i="3"/>
  <c r="AS789" i="3"/>
  <c r="AQ789" i="3" s="1"/>
  <c r="AR789" i="3"/>
  <c r="AO789" i="3"/>
  <c r="AN789" i="3"/>
  <c r="AK789" i="3"/>
  <c r="AJ789" i="3"/>
  <c r="AH789" i="3"/>
  <c r="AG789" i="3"/>
  <c r="AF789" i="3"/>
  <c r="AE789" i="3"/>
  <c r="AI789" i="3" s="1"/>
  <c r="AC789" i="3" a="1"/>
  <c r="AC789" i="3" s="1"/>
  <c r="AB789" i="3" a="1"/>
  <c r="AB789" i="3" s="1"/>
  <c r="Z789" i="3"/>
  <c r="Y789" i="3"/>
  <c r="X789" i="3"/>
  <c r="W789" i="3"/>
  <c r="V789" i="3"/>
  <c r="U789" i="3"/>
  <c r="T789" i="3"/>
  <c r="S789" i="3"/>
  <c r="R789" i="3"/>
  <c r="Q789" i="3"/>
  <c r="O789" i="3"/>
  <c r="N789" i="3" a="1"/>
  <c r="N789" i="3" s="1"/>
  <c r="M789" i="3"/>
  <c r="L789" i="3" s="1"/>
  <c r="K789" i="3"/>
  <c r="BA788" i="3"/>
  <c r="AX788" i="3"/>
  <c r="AZ788" i="3" s="1"/>
  <c r="AW788" i="3"/>
  <c r="AT788" i="3"/>
  <c r="AS788" i="3"/>
  <c r="AP788" i="3" s="1"/>
  <c r="AO788" i="3"/>
  <c r="AK788" i="3"/>
  <c r="AH788" i="3"/>
  <c r="AG788" i="3"/>
  <c r="AE788" i="3"/>
  <c r="AJ788" i="3" s="1"/>
  <c r="AC788" i="3" a="1"/>
  <c r="AC788" i="3" s="1"/>
  <c r="AB788" i="3" a="1"/>
  <c r="AB788" i="3" s="1"/>
  <c r="Z788" i="3"/>
  <c r="Y788" i="3"/>
  <c r="X788" i="3"/>
  <c r="W788" i="3"/>
  <c r="V788" i="3"/>
  <c r="U788" i="3"/>
  <c r="T788" i="3"/>
  <c r="S788" i="3"/>
  <c r="R788" i="3"/>
  <c r="Q788" i="3"/>
  <c r="O788" i="3"/>
  <c r="N788" i="3"/>
  <c r="N788" i="3" a="1"/>
  <c r="M788" i="3"/>
  <c r="L788" i="3" s="1"/>
  <c r="K788" i="3"/>
  <c r="AX787" i="3"/>
  <c r="AY787" i="3" s="1"/>
  <c r="AT787" i="3"/>
  <c r="AS787" i="3"/>
  <c r="AR787" i="3"/>
  <c r="AQ787" i="3"/>
  <c r="AP787" i="3"/>
  <c r="AO787" i="3"/>
  <c r="AN787" i="3"/>
  <c r="AM787" i="3"/>
  <c r="AL787" i="3"/>
  <c r="AH787" i="3"/>
  <c r="AE787" i="3"/>
  <c r="AI787" i="3" s="1"/>
  <c r="AC787" i="3" a="1"/>
  <c r="AC787" i="3" s="1"/>
  <c r="AB787" i="3" a="1"/>
  <c r="AB787" i="3" s="1"/>
  <c r="Z787" i="3"/>
  <c r="Y787" i="3"/>
  <c r="X787" i="3"/>
  <c r="W787" i="3"/>
  <c r="V787" i="3"/>
  <c r="U787" i="3"/>
  <c r="T787" i="3"/>
  <c r="S787" i="3"/>
  <c r="R787" i="3"/>
  <c r="Q787" i="3"/>
  <c r="O787" i="3"/>
  <c r="N787" i="3" a="1"/>
  <c r="N787" i="3" s="1"/>
  <c r="M787" i="3"/>
  <c r="L787" i="3" s="1"/>
  <c r="K787" i="3"/>
  <c r="BA786" i="3"/>
  <c r="AZ786" i="3"/>
  <c r="AY786" i="3"/>
  <c r="AX786" i="3"/>
  <c r="AW786" i="3"/>
  <c r="AV786" i="3"/>
  <c r="AU786" i="3"/>
  <c r="AT786" i="3"/>
  <c r="AS786" i="3"/>
  <c r="AP786" i="3" s="1"/>
  <c r="AR786" i="3"/>
  <c r="AQ786" i="3"/>
  <c r="AO786" i="3"/>
  <c r="AN786" i="3"/>
  <c r="AM786" i="3"/>
  <c r="AE786" i="3"/>
  <c r="AJ786" i="3" s="1"/>
  <c r="AC786" i="3" a="1"/>
  <c r="AC786" i="3" s="1"/>
  <c r="AB786" i="3" a="1"/>
  <c r="AB786" i="3" s="1"/>
  <c r="Z786" i="3"/>
  <c r="Y786" i="3"/>
  <c r="X786" i="3"/>
  <c r="W786" i="3"/>
  <c r="V786" i="3"/>
  <c r="U786" i="3"/>
  <c r="T786" i="3"/>
  <c r="S786" i="3"/>
  <c r="R786" i="3"/>
  <c r="Q786" i="3"/>
  <c r="O786" i="3"/>
  <c r="N786" i="3" a="1"/>
  <c r="N786" i="3" s="1"/>
  <c r="M786" i="3"/>
  <c r="L786" i="3" s="1"/>
  <c r="K786" i="3"/>
  <c r="BA785" i="3"/>
  <c r="AZ785" i="3"/>
  <c r="AX785" i="3"/>
  <c r="AY785" i="3" s="1"/>
  <c r="AW785" i="3"/>
  <c r="AV785" i="3"/>
  <c r="AT785" i="3"/>
  <c r="AS785" i="3"/>
  <c r="AQ785" i="3" s="1"/>
  <c r="AR785" i="3"/>
  <c r="AO785" i="3"/>
  <c r="AN785" i="3"/>
  <c r="AK785" i="3"/>
  <c r="AJ785" i="3"/>
  <c r="AH785" i="3"/>
  <c r="AG785" i="3"/>
  <c r="AF785" i="3"/>
  <c r="AE785" i="3"/>
  <c r="AI785" i="3" s="1"/>
  <c r="AC785" i="3" a="1"/>
  <c r="AC785" i="3" s="1"/>
  <c r="AB785" i="3" a="1"/>
  <c r="AB785" i="3" s="1"/>
  <c r="Z785" i="3"/>
  <c r="Y785" i="3"/>
  <c r="X785" i="3"/>
  <c r="W785" i="3"/>
  <c r="V785" i="3"/>
  <c r="U785" i="3"/>
  <c r="T785" i="3"/>
  <c r="S785" i="3"/>
  <c r="R785" i="3"/>
  <c r="Q785" i="3"/>
  <c r="O785" i="3"/>
  <c r="N785" i="3" a="1"/>
  <c r="N785" i="3" s="1"/>
  <c r="M785" i="3"/>
  <c r="L785" i="3" s="1"/>
  <c r="K785" i="3"/>
  <c r="BA784" i="3"/>
  <c r="AX784" i="3"/>
  <c r="AZ784" i="3" s="1"/>
  <c r="AW784" i="3"/>
  <c r="AT784" i="3"/>
  <c r="AS784" i="3"/>
  <c r="AP784" i="3" s="1"/>
  <c r="AO784" i="3"/>
  <c r="AK784" i="3"/>
  <c r="AH784" i="3"/>
  <c r="AG784" i="3"/>
  <c r="AE784" i="3"/>
  <c r="AJ784" i="3" s="1"/>
  <c r="AC784" i="3" a="1"/>
  <c r="AC784" i="3" s="1"/>
  <c r="AB784" i="3" a="1"/>
  <c r="AB784" i="3" s="1"/>
  <c r="Z784" i="3"/>
  <c r="Y784" i="3"/>
  <c r="X784" i="3"/>
  <c r="W784" i="3"/>
  <c r="V784" i="3"/>
  <c r="U784" i="3"/>
  <c r="T784" i="3"/>
  <c r="S784" i="3"/>
  <c r="R784" i="3"/>
  <c r="Q784" i="3"/>
  <c r="O784" i="3"/>
  <c r="N784" i="3"/>
  <c r="N784" i="3" a="1"/>
  <c r="M784" i="3"/>
  <c r="L784" i="3" s="1"/>
  <c r="K784" i="3"/>
  <c r="AX783" i="3"/>
  <c r="AY783" i="3" s="1"/>
  <c r="AT783" i="3"/>
  <c r="AS783" i="3"/>
  <c r="AR783" i="3"/>
  <c r="AQ783" i="3"/>
  <c r="AP783" i="3"/>
  <c r="AO783" i="3"/>
  <c r="AN783" i="3"/>
  <c r="AM783" i="3"/>
  <c r="AL783" i="3"/>
  <c r="AH783" i="3"/>
  <c r="AE783" i="3"/>
  <c r="AI783" i="3" s="1"/>
  <c r="AC783" i="3" a="1"/>
  <c r="AC783" i="3" s="1"/>
  <c r="AB783" i="3" a="1"/>
  <c r="AB783" i="3" s="1"/>
  <c r="Z783" i="3"/>
  <c r="Y783" i="3"/>
  <c r="X783" i="3"/>
  <c r="W783" i="3"/>
  <c r="V783" i="3"/>
  <c r="U783" i="3"/>
  <c r="T783" i="3"/>
  <c r="S783" i="3"/>
  <c r="R783" i="3"/>
  <c r="Q783" i="3"/>
  <c r="O783" i="3"/>
  <c r="N783" i="3" a="1"/>
  <c r="N783" i="3" s="1"/>
  <c r="M783" i="3"/>
  <c r="L783" i="3" s="1"/>
  <c r="K783" i="3"/>
  <c r="BA782" i="3"/>
  <c r="AZ782" i="3"/>
  <c r="AY782" i="3"/>
  <c r="AX782" i="3"/>
  <c r="AW782" i="3"/>
  <c r="AV782" i="3"/>
  <c r="AU782" i="3"/>
  <c r="AT782" i="3"/>
  <c r="AS782" i="3"/>
  <c r="AP782" i="3" s="1"/>
  <c r="AR782" i="3"/>
  <c r="AQ782" i="3"/>
  <c r="AO782" i="3"/>
  <c r="AN782" i="3"/>
  <c r="AM782" i="3"/>
  <c r="AE782" i="3"/>
  <c r="AJ782" i="3" s="1"/>
  <c r="AC782" i="3" a="1"/>
  <c r="AC782" i="3" s="1"/>
  <c r="AB782" i="3" a="1"/>
  <c r="AB782" i="3" s="1"/>
  <c r="Z782" i="3"/>
  <c r="Y782" i="3"/>
  <c r="X782" i="3"/>
  <c r="W782" i="3"/>
  <c r="V782" i="3"/>
  <c r="U782" i="3"/>
  <c r="T782" i="3"/>
  <c r="S782" i="3"/>
  <c r="R782" i="3"/>
  <c r="Q782" i="3"/>
  <c r="O782" i="3"/>
  <c r="N782" i="3" a="1"/>
  <c r="N782" i="3" s="1"/>
  <c r="M782" i="3"/>
  <c r="L782" i="3" s="1"/>
  <c r="K782" i="3"/>
  <c r="BA781" i="3"/>
  <c r="AZ781" i="3"/>
  <c r="AX781" i="3"/>
  <c r="AY781" i="3" s="1"/>
  <c r="AW781" i="3"/>
  <c r="AV781" i="3"/>
  <c r="AT781" i="3"/>
  <c r="AS781" i="3"/>
  <c r="AQ781" i="3" s="1"/>
  <c r="AR781" i="3"/>
  <c r="AO781" i="3"/>
  <c r="AN781" i="3"/>
  <c r="AK781" i="3"/>
  <c r="AJ781" i="3"/>
  <c r="AH781" i="3"/>
  <c r="AG781" i="3"/>
  <c r="AF781" i="3"/>
  <c r="AE781" i="3"/>
  <c r="AI781" i="3" s="1"/>
  <c r="AC781" i="3" a="1"/>
  <c r="AC781" i="3" s="1"/>
  <c r="AB781" i="3" a="1"/>
  <c r="AB781" i="3" s="1"/>
  <c r="Z781" i="3"/>
  <c r="Y781" i="3"/>
  <c r="X781" i="3"/>
  <c r="W781" i="3"/>
  <c r="V781" i="3"/>
  <c r="U781" i="3"/>
  <c r="T781" i="3"/>
  <c r="S781" i="3"/>
  <c r="R781" i="3"/>
  <c r="Q781" i="3"/>
  <c r="O781" i="3"/>
  <c r="N781" i="3" a="1"/>
  <c r="N781" i="3" s="1"/>
  <c r="M781" i="3"/>
  <c r="L781" i="3" s="1"/>
  <c r="K781" i="3"/>
  <c r="BA780" i="3"/>
  <c r="AX780" i="3"/>
  <c r="AZ780" i="3" s="1"/>
  <c r="AW780" i="3"/>
  <c r="AT780" i="3"/>
  <c r="AS780" i="3"/>
  <c r="AP780" i="3" s="1"/>
  <c r="AO780" i="3"/>
  <c r="AK780" i="3"/>
  <c r="AH780" i="3"/>
  <c r="AG780" i="3"/>
  <c r="AE780" i="3"/>
  <c r="AJ780" i="3" s="1"/>
  <c r="AC780" i="3" a="1"/>
  <c r="AC780" i="3" s="1"/>
  <c r="AB780" i="3" a="1"/>
  <c r="AB780" i="3" s="1"/>
  <c r="Z780" i="3"/>
  <c r="Y780" i="3"/>
  <c r="X780" i="3"/>
  <c r="W780" i="3"/>
  <c r="V780" i="3"/>
  <c r="U780" i="3"/>
  <c r="T780" i="3"/>
  <c r="S780" i="3"/>
  <c r="R780" i="3"/>
  <c r="Q780" i="3"/>
  <c r="O780" i="3"/>
  <c r="N780" i="3" a="1"/>
  <c r="N780" i="3" s="1"/>
  <c r="M780" i="3"/>
  <c r="L780" i="3" s="1"/>
  <c r="K780" i="3"/>
  <c r="AX779" i="3"/>
  <c r="AY779" i="3" s="1"/>
  <c r="AT779" i="3"/>
  <c r="AS779" i="3"/>
  <c r="AR779" i="3"/>
  <c r="AQ779" i="3"/>
  <c r="AP779" i="3"/>
  <c r="AO779" i="3"/>
  <c r="AN779" i="3"/>
  <c r="AM779" i="3"/>
  <c r="AL779" i="3"/>
  <c r="AH779" i="3"/>
  <c r="AE779" i="3"/>
  <c r="AI779" i="3" s="1"/>
  <c r="AC779" i="3" a="1"/>
  <c r="AC779" i="3" s="1"/>
  <c r="AB779" i="3" a="1"/>
  <c r="AB779" i="3" s="1"/>
  <c r="Z779" i="3"/>
  <c r="Y779" i="3"/>
  <c r="X779" i="3"/>
  <c r="W779" i="3"/>
  <c r="V779" i="3"/>
  <c r="U779" i="3"/>
  <c r="T779" i="3"/>
  <c r="S779" i="3"/>
  <c r="R779" i="3"/>
  <c r="Q779" i="3"/>
  <c r="O779" i="3"/>
  <c r="N779" i="3" a="1"/>
  <c r="N779" i="3" s="1"/>
  <c r="M779" i="3"/>
  <c r="L779" i="3" s="1"/>
  <c r="K779" i="3"/>
  <c r="BA778" i="3"/>
  <c r="AZ778" i="3"/>
  <c r="AY778" i="3"/>
  <c r="AX778" i="3"/>
  <c r="AW778" i="3"/>
  <c r="AV778" i="3"/>
  <c r="AU778" i="3"/>
  <c r="AT778" i="3"/>
  <c r="AS778" i="3"/>
  <c r="AP778" i="3" s="1"/>
  <c r="AR778" i="3"/>
  <c r="AQ778" i="3"/>
  <c r="AO778" i="3"/>
  <c r="AN778" i="3"/>
  <c r="AM778" i="3"/>
  <c r="AE778" i="3"/>
  <c r="AJ778" i="3" s="1"/>
  <c r="AC778" i="3" a="1"/>
  <c r="AC778" i="3" s="1"/>
  <c r="AB778" i="3" a="1"/>
  <c r="AB778" i="3" s="1"/>
  <c r="Z778" i="3"/>
  <c r="Y778" i="3"/>
  <c r="X778" i="3"/>
  <c r="W778" i="3"/>
  <c r="V778" i="3"/>
  <c r="U778" i="3"/>
  <c r="T778" i="3"/>
  <c r="S778" i="3"/>
  <c r="R778" i="3"/>
  <c r="Q778" i="3"/>
  <c r="O778" i="3"/>
  <c r="N778" i="3" a="1"/>
  <c r="N778" i="3" s="1"/>
  <c r="M778" i="3"/>
  <c r="L778" i="3" s="1"/>
  <c r="K778" i="3"/>
  <c r="BA777" i="3"/>
  <c r="AZ777" i="3"/>
  <c r="AX777" i="3"/>
  <c r="AY777" i="3" s="1"/>
  <c r="AW777" i="3"/>
  <c r="AV777" i="3"/>
  <c r="AT777" i="3"/>
  <c r="AS777" i="3"/>
  <c r="AQ777" i="3" s="1"/>
  <c r="AR777" i="3"/>
  <c r="AO777" i="3"/>
  <c r="AN777" i="3"/>
  <c r="AK777" i="3"/>
  <c r="AJ777" i="3"/>
  <c r="AH777" i="3"/>
  <c r="AG777" i="3"/>
  <c r="AF777" i="3"/>
  <c r="AE777" i="3"/>
  <c r="AI777" i="3" s="1"/>
  <c r="AC777" i="3" a="1"/>
  <c r="AC777" i="3" s="1"/>
  <c r="AB777" i="3" a="1"/>
  <c r="AB777" i="3" s="1"/>
  <c r="Z777" i="3"/>
  <c r="Y777" i="3"/>
  <c r="X777" i="3"/>
  <c r="W777" i="3"/>
  <c r="V777" i="3"/>
  <c r="U777" i="3"/>
  <c r="T777" i="3"/>
  <c r="S777" i="3"/>
  <c r="R777" i="3"/>
  <c r="Q777" i="3"/>
  <c r="O777" i="3"/>
  <c r="N777" i="3" a="1"/>
  <c r="N777" i="3" s="1"/>
  <c r="M777" i="3"/>
  <c r="L777" i="3" s="1"/>
  <c r="K777" i="3"/>
  <c r="BA776" i="3"/>
  <c r="AX776" i="3"/>
  <c r="AZ776" i="3" s="1"/>
  <c r="AW776" i="3"/>
  <c r="AT776" i="3"/>
  <c r="AS776" i="3"/>
  <c r="AP776" i="3" s="1"/>
  <c r="AO776" i="3"/>
  <c r="AK776" i="3"/>
  <c r="AH776" i="3"/>
  <c r="AG776" i="3"/>
  <c r="AE776" i="3"/>
  <c r="AJ776" i="3" s="1"/>
  <c r="AC776" i="3" a="1"/>
  <c r="AC776" i="3" s="1"/>
  <c r="AB776" i="3" a="1"/>
  <c r="AB776" i="3" s="1"/>
  <c r="Z776" i="3"/>
  <c r="Y776" i="3"/>
  <c r="X776" i="3"/>
  <c r="W776" i="3"/>
  <c r="V776" i="3"/>
  <c r="U776" i="3"/>
  <c r="T776" i="3"/>
  <c r="S776" i="3"/>
  <c r="R776" i="3"/>
  <c r="Q776" i="3"/>
  <c r="O776" i="3"/>
  <c r="N776" i="3"/>
  <c r="N776" i="3" a="1"/>
  <c r="M776" i="3"/>
  <c r="L776" i="3" s="1"/>
  <c r="K776" i="3"/>
  <c r="AX775" i="3"/>
  <c r="AY775" i="3" s="1"/>
  <c r="AT775" i="3"/>
  <c r="AS775" i="3"/>
  <c r="AR775" i="3"/>
  <c r="AQ775" i="3"/>
  <c r="AP775" i="3"/>
  <c r="AO775" i="3"/>
  <c r="AN775" i="3"/>
  <c r="AM775" i="3"/>
  <c r="AL775" i="3"/>
  <c r="AH775" i="3"/>
  <c r="AE775" i="3"/>
  <c r="AI775" i="3" s="1"/>
  <c r="AC775" i="3" a="1"/>
  <c r="AC775" i="3" s="1"/>
  <c r="AB775" i="3" a="1"/>
  <c r="AB775" i="3" s="1"/>
  <c r="Z775" i="3"/>
  <c r="Y775" i="3"/>
  <c r="X775" i="3"/>
  <c r="W775" i="3"/>
  <c r="V775" i="3"/>
  <c r="U775" i="3"/>
  <c r="T775" i="3"/>
  <c r="S775" i="3"/>
  <c r="R775" i="3"/>
  <c r="Q775" i="3"/>
  <c r="O775" i="3"/>
  <c r="N775" i="3" a="1"/>
  <c r="N775" i="3" s="1"/>
  <c r="M775" i="3"/>
  <c r="L775" i="3" s="1"/>
  <c r="K775" i="3"/>
  <c r="BA774" i="3"/>
  <c r="AZ774" i="3"/>
  <c r="AY774" i="3"/>
  <c r="AX774" i="3"/>
  <c r="AW774" i="3"/>
  <c r="AV774" i="3"/>
  <c r="AU774" i="3"/>
  <c r="AT774" i="3"/>
  <c r="AS774" i="3"/>
  <c r="AP774" i="3" s="1"/>
  <c r="AR774" i="3"/>
  <c r="AQ774" i="3"/>
  <c r="AO774" i="3"/>
  <c r="AN774" i="3"/>
  <c r="AM774" i="3"/>
  <c r="AE774" i="3"/>
  <c r="AJ774" i="3" s="1"/>
  <c r="AC774" i="3" a="1"/>
  <c r="AC774" i="3" s="1"/>
  <c r="AB774" i="3" a="1"/>
  <c r="AB774" i="3" s="1"/>
  <c r="Z774" i="3"/>
  <c r="Y774" i="3"/>
  <c r="X774" i="3"/>
  <c r="W774" i="3"/>
  <c r="V774" i="3"/>
  <c r="U774" i="3"/>
  <c r="T774" i="3"/>
  <c r="S774" i="3"/>
  <c r="R774" i="3"/>
  <c r="Q774" i="3"/>
  <c r="O774" i="3"/>
  <c r="N774" i="3" a="1"/>
  <c r="N774" i="3" s="1"/>
  <c r="M774" i="3"/>
  <c r="L774" i="3" s="1"/>
  <c r="K774" i="3"/>
  <c r="BA773" i="3"/>
  <c r="AZ773" i="3"/>
  <c r="AX773" i="3"/>
  <c r="AY773" i="3" s="1"/>
  <c r="AW773" i="3"/>
  <c r="AV773" i="3"/>
  <c r="AT773" i="3"/>
  <c r="AS773" i="3"/>
  <c r="AQ773" i="3" s="1"/>
  <c r="AR773" i="3"/>
  <c r="AO773" i="3"/>
  <c r="AN773" i="3"/>
  <c r="AK773" i="3"/>
  <c r="AJ773" i="3"/>
  <c r="AH773" i="3"/>
  <c r="AG773" i="3"/>
  <c r="AF773" i="3"/>
  <c r="AE773" i="3"/>
  <c r="AI773" i="3" s="1"/>
  <c r="AC773" i="3" a="1"/>
  <c r="AC773" i="3" s="1"/>
  <c r="AB773" i="3" a="1"/>
  <c r="AB773" i="3" s="1"/>
  <c r="Z773" i="3"/>
  <c r="Y773" i="3"/>
  <c r="X773" i="3"/>
  <c r="W773" i="3"/>
  <c r="V773" i="3"/>
  <c r="U773" i="3"/>
  <c r="T773" i="3"/>
  <c r="S773" i="3"/>
  <c r="R773" i="3"/>
  <c r="Q773" i="3"/>
  <c r="O773" i="3"/>
  <c r="N773" i="3" a="1"/>
  <c r="N773" i="3" s="1"/>
  <c r="M773" i="3"/>
  <c r="L773" i="3" s="1"/>
  <c r="K773" i="3"/>
  <c r="BA772" i="3"/>
  <c r="AX772" i="3"/>
  <c r="AZ772" i="3" s="1"/>
  <c r="AW772" i="3"/>
  <c r="AT772" i="3"/>
  <c r="AS772" i="3"/>
  <c r="AP772" i="3" s="1"/>
  <c r="AO772" i="3"/>
  <c r="AK772" i="3"/>
  <c r="AH772" i="3"/>
  <c r="AG772" i="3"/>
  <c r="AE772" i="3"/>
  <c r="AJ772" i="3" s="1"/>
  <c r="AC772" i="3" a="1"/>
  <c r="AC772" i="3" s="1"/>
  <c r="AB772" i="3" a="1"/>
  <c r="AB772" i="3" s="1"/>
  <c r="Z772" i="3"/>
  <c r="Y772" i="3"/>
  <c r="X772" i="3"/>
  <c r="W772" i="3"/>
  <c r="V772" i="3"/>
  <c r="U772" i="3"/>
  <c r="T772" i="3"/>
  <c r="S772" i="3"/>
  <c r="R772" i="3"/>
  <c r="Q772" i="3"/>
  <c r="O772" i="3"/>
  <c r="N772" i="3"/>
  <c r="N772" i="3" a="1"/>
  <c r="M772" i="3"/>
  <c r="L772" i="3" s="1"/>
  <c r="K772" i="3"/>
  <c r="AX771" i="3"/>
  <c r="AY771" i="3" s="1"/>
  <c r="AT771" i="3"/>
  <c r="AS771" i="3"/>
  <c r="AR771" i="3"/>
  <c r="AQ771" i="3"/>
  <c r="AP771" i="3"/>
  <c r="AO771" i="3"/>
  <c r="AN771" i="3"/>
  <c r="AM771" i="3"/>
  <c r="AL771" i="3"/>
  <c r="AH771" i="3"/>
  <c r="AE771" i="3"/>
  <c r="AI771" i="3" s="1"/>
  <c r="AC771" i="3" a="1"/>
  <c r="AC771" i="3" s="1"/>
  <c r="AB771" i="3" a="1"/>
  <c r="AB771" i="3" s="1"/>
  <c r="Z771" i="3"/>
  <c r="Y771" i="3"/>
  <c r="X771" i="3"/>
  <c r="W771" i="3"/>
  <c r="V771" i="3"/>
  <c r="U771" i="3"/>
  <c r="T771" i="3"/>
  <c r="S771" i="3"/>
  <c r="R771" i="3"/>
  <c r="Q771" i="3"/>
  <c r="O771" i="3"/>
  <c r="N771" i="3" a="1"/>
  <c r="N771" i="3" s="1"/>
  <c r="M771" i="3"/>
  <c r="L771" i="3" s="1"/>
  <c r="K771" i="3"/>
  <c r="BA770" i="3"/>
  <c r="AZ770" i="3"/>
  <c r="AY770" i="3"/>
  <c r="AX770" i="3"/>
  <c r="AW770" i="3"/>
  <c r="AV770" i="3"/>
  <c r="AU770" i="3"/>
  <c r="AT770" i="3"/>
  <c r="AS770" i="3"/>
  <c r="AP770" i="3" s="1"/>
  <c r="AR770" i="3"/>
  <c r="AQ770" i="3"/>
  <c r="AO770" i="3"/>
  <c r="AN770" i="3"/>
  <c r="AM770" i="3"/>
  <c r="AE770" i="3"/>
  <c r="AJ770" i="3" s="1"/>
  <c r="AC770" i="3" a="1"/>
  <c r="AC770" i="3" s="1"/>
  <c r="AB770" i="3" a="1"/>
  <c r="AB770" i="3" s="1"/>
  <c r="Z770" i="3"/>
  <c r="Y770" i="3"/>
  <c r="X770" i="3"/>
  <c r="W770" i="3"/>
  <c r="V770" i="3"/>
  <c r="U770" i="3"/>
  <c r="T770" i="3"/>
  <c r="S770" i="3"/>
  <c r="R770" i="3"/>
  <c r="Q770" i="3"/>
  <c r="O770" i="3"/>
  <c r="N770" i="3" a="1"/>
  <c r="N770" i="3" s="1"/>
  <c r="M770" i="3"/>
  <c r="L770" i="3" s="1"/>
  <c r="K770" i="3"/>
  <c r="BA769" i="3"/>
  <c r="AZ769" i="3"/>
  <c r="AX769" i="3"/>
  <c r="AY769" i="3" s="1"/>
  <c r="AW769" i="3"/>
  <c r="AV769" i="3"/>
  <c r="AT769" i="3"/>
  <c r="AS769" i="3"/>
  <c r="AQ769" i="3" s="1"/>
  <c r="AR769" i="3"/>
  <c r="AO769" i="3"/>
  <c r="AN769" i="3"/>
  <c r="AK769" i="3"/>
  <c r="AJ769" i="3"/>
  <c r="AH769" i="3"/>
  <c r="AG769" i="3"/>
  <c r="AF769" i="3"/>
  <c r="AE769" i="3"/>
  <c r="AI769" i="3" s="1"/>
  <c r="AC769" i="3" a="1"/>
  <c r="AC769" i="3" s="1"/>
  <c r="AB769" i="3" a="1"/>
  <c r="AB769" i="3" s="1"/>
  <c r="Z769" i="3"/>
  <c r="Y769" i="3"/>
  <c r="X769" i="3"/>
  <c r="W769" i="3"/>
  <c r="V769" i="3"/>
  <c r="U769" i="3"/>
  <c r="T769" i="3"/>
  <c r="S769" i="3"/>
  <c r="R769" i="3"/>
  <c r="Q769" i="3"/>
  <c r="O769" i="3"/>
  <c r="N769" i="3" a="1"/>
  <c r="N769" i="3" s="1"/>
  <c r="M769" i="3"/>
  <c r="L769" i="3" s="1"/>
  <c r="K769" i="3"/>
  <c r="BA768" i="3"/>
  <c r="AX768" i="3"/>
  <c r="AZ768" i="3" s="1"/>
  <c r="AW768" i="3"/>
  <c r="AT768" i="3"/>
  <c r="AS768" i="3"/>
  <c r="AP768" i="3" s="1"/>
  <c r="AO768" i="3"/>
  <c r="AK768" i="3"/>
  <c r="AH768" i="3"/>
  <c r="AG768" i="3"/>
  <c r="AE768" i="3"/>
  <c r="AJ768" i="3" s="1"/>
  <c r="AC768" i="3" a="1"/>
  <c r="AC768" i="3" s="1"/>
  <c r="AB768" i="3" a="1"/>
  <c r="AB768" i="3" s="1"/>
  <c r="Z768" i="3"/>
  <c r="Y768" i="3"/>
  <c r="X768" i="3"/>
  <c r="W768" i="3"/>
  <c r="V768" i="3"/>
  <c r="U768" i="3"/>
  <c r="T768" i="3"/>
  <c r="S768" i="3"/>
  <c r="R768" i="3"/>
  <c r="Q768" i="3"/>
  <c r="O768" i="3"/>
  <c r="N768" i="3"/>
  <c r="N768" i="3" a="1"/>
  <c r="M768" i="3"/>
  <c r="L768" i="3" s="1"/>
  <c r="K768" i="3"/>
  <c r="AX767" i="3"/>
  <c r="AY767" i="3" s="1"/>
  <c r="AT767" i="3"/>
  <c r="AS767" i="3"/>
  <c r="AR767" i="3"/>
  <c r="AQ767" i="3"/>
  <c r="AP767" i="3"/>
  <c r="AO767" i="3"/>
  <c r="AN767" i="3"/>
  <c r="AM767" i="3"/>
  <c r="AL767" i="3"/>
  <c r="AH767" i="3"/>
  <c r="AE767" i="3"/>
  <c r="AI767" i="3" s="1"/>
  <c r="AC767" i="3" a="1"/>
  <c r="AC767" i="3" s="1"/>
  <c r="AB767" i="3" a="1"/>
  <c r="AB767" i="3" s="1"/>
  <c r="Z767" i="3"/>
  <c r="Y767" i="3"/>
  <c r="X767" i="3"/>
  <c r="W767" i="3"/>
  <c r="V767" i="3"/>
  <c r="U767" i="3"/>
  <c r="T767" i="3"/>
  <c r="S767" i="3"/>
  <c r="R767" i="3"/>
  <c r="Q767" i="3"/>
  <c r="O767" i="3"/>
  <c r="N767" i="3" a="1"/>
  <c r="N767" i="3" s="1"/>
  <c r="M767" i="3"/>
  <c r="L767" i="3" s="1"/>
  <c r="K767" i="3"/>
  <c r="BA766" i="3"/>
  <c r="AZ766" i="3"/>
  <c r="AY766" i="3"/>
  <c r="AX766" i="3"/>
  <c r="AW766" i="3"/>
  <c r="AV766" i="3"/>
  <c r="AU766" i="3"/>
  <c r="AT766" i="3"/>
  <c r="AS766" i="3"/>
  <c r="AP766" i="3" s="1"/>
  <c r="AR766" i="3"/>
  <c r="AQ766" i="3"/>
  <c r="AO766" i="3"/>
  <c r="AN766" i="3"/>
  <c r="AM766" i="3"/>
  <c r="AE766" i="3"/>
  <c r="AJ766" i="3" s="1"/>
  <c r="AC766" i="3" a="1"/>
  <c r="AC766" i="3" s="1"/>
  <c r="AB766" i="3" a="1"/>
  <c r="AB766" i="3" s="1"/>
  <c r="Z766" i="3"/>
  <c r="Y766" i="3"/>
  <c r="X766" i="3"/>
  <c r="W766" i="3"/>
  <c r="V766" i="3"/>
  <c r="U766" i="3"/>
  <c r="T766" i="3"/>
  <c r="S766" i="3"/>
  <c r="R766" i="3"/>
  <c r="Q766" i="3"/>
  <c r="O766" i="3"/>
  <c r="N766" i="3" a="1"/>
  <c r="N766" i="3" s="1"/>
  <c r="M766" i="3"/>
  <c r="L766" i="3" s="1"/>
  <c r="K766" i="3"/>
  <c r="BA765" i="3"/>
  <c r="AZ765" i="3"/>
  <c r="AX765" i="3"/>
  <c r="AY765" i="3" s="1"/>
  <c r="AW765" i="3"/>
  <c r="AV765" i="3"/>
  <c r="AT765" i="3"/>
  <c r="AS765" i="3"/>
  <c r="AQ765" i="3" s="1"/>
  <c r="AR765" i="3"/>
  <c r="AO765" i="3"/>
  <c r="AN765" i="3"/>
  <c r="AK765" i="3"/>
  <c r="AJ765" i="3"/>
  <c r="AH765" i="3"/>
  <c r="AG765" i="3"/>
  <c r="AF765" i="3"/>
  <c r="AE765" i="3"/>
  <c r="AI765" i="3" s="1"/>
  <c r="AC765" i="3" a="1"/>
  <c r="AC765" i="3" s="1"/>
  <c r="AB765" i="3" a="1"/>
  <c r="AB765" i="3" s="1"/>
  <c r="Z765" i="3"/>
  <c r="Y765" i="3"/>
  <c r="X765" i="3"/>
  <c r="W765" i="3"/>
  <c r="V765" i="3"/>
  <c r="U765" i="3"/>
  <c r="T765" i="3"/>
  <c r="S765" i="3"/>
  <c r="R765" i="3"/>
  <c r="Q765" i="3"/>
  <c r="O765" i="3"/>
  <c r="N765" i="3" a="1"/>
  <c r="N765" i="3" s="1"/>
  <c r="M765" i="3"/>
  <c r="L765" i="3" s="1"/>
  <c r="K765" i="3"/>
  <c r="BA764" i="3"/>
  <c r="AX764" i="3"/>
  <c r="AZ764" i="3" s="1"/>
  <c r="AW764" i="3"/>
  <c r="AT764" i="3"/>
  <c r="AS764" i="3"/>
  <c r="AP764" i="3" s="1"/>
  <c r="AO764" i="3"/>
  <c r="AK764" i="3"/>
  <c r="AH764" i="3"/>
  <c r="AG764" i="3"/>
  <c r="AE764" i="3"/>
  <c r="AJ764" i="3" s="1"/>
  <c r="AC764" i="3" a="1"/>
  <c r="AC764" i="3" s="1"/>
  <c r="AB764" i="3" a="1"/>
  <c r="AB764" i="3" s="1"/>
  <c r="Z764" i="3"/>
  <c r="Y764" i="3"/>
  <c r="X764" i="3"/>
  <c r="W764" i="3"/>
  <c r="V764" i="3"/>
  <c r="U764" i="3"/>
  <c r="T764" i="3"/>
  <c r="S764" i="3"/>
  <c r="R764" i="3"/>
  <c r="Q764" i="3"/>
  <c r="O764" i="3"/>
  <c r="N764" i="3"/>
  <c r="N764" i="3" a="1"/>
  <c r="M764" i="3"/>
  <c r="L764" i="3" s="1"/>
  <c r="K764" i="3"/>
  <c r="AX763" i="3"/>
  <c r="AY763" i="3" s="1"/>
  <c r="AT763" i="3"/>
  <c r="AS763" i="3"/>
  <c r="AR763" i="3"/>
  <c r="AQ763" i="3"/>
  <c r="AP763" i="3"/>
  <c r="AO763" i="3"/>
  <c r="AN763" i="3"/>
  <c r="AM763" i="3"/>
  <c r="AL763" i="3"/>
  <c r="AH763" i="3"/>
  <c r="AE763" i="3"/>
  <c r="AI763" i="3" s="1"/>
  <c r="AC763" i="3" a="1"/>
  <c r="AC763" i="3" s="1"/>
  <c r="AB763" i="3" a="1"/>
  <c r="AB763" i="3" s="1"/>
  <c r="Z763" i="3"/>
  <c r="Y763" i="3"/>
  <c r="X763" i="3"/>
  <c r="W763" i="3"/>
  <c r="V763" i="3"/>
  <c r="U763" i="3"/>
  <c r="T763" i="3"/>
  <c r="S763" i="3"/>
  <c r="R763" i="3"/>
  <c r="Q763" i="3"/>
  <c r="O763" i="3"/>
  <c r="N763" i="3" a="1"/>
  <c r="N763" i="3" s="1"/>
  <c r="M763" i="3"/>
  <c r="L763" i="3" s="1"/>
  <c r="K763" i="3"/>
  <c r="BA762" i="3"/>
  <c r="AZ762" i="3"/>
  <c r="AY762" i="3"/>
  <c r="AX762" i="3"/>
  <c r="AW762" i="3"/>
  <c r="AV762" i="3"/>
  <c r="AU762" i="3"/>
  <c r="AT762" i="3"/>
  <c r="AS762" i="3"/>
  <c r="AP762" i="3" s="1"/>
  <c r="AR762" i="3"/>
  <c r="AQ762" i="3"/>
  <c r="AO762" i="3"/>
  <c r="AN762" i="3"/>
  <c r="AM762" i="3"/>
  <c r="AE762" i="3"/>
  <c r="AJ762" i="3" s="1"/>
  <c r="AC762" i="3" a="1"/>
  <c r="AC762" i="3" s="1"/>
  <c r="AB762" i="3" a="1"/>
  <c r="AB762" i="3" s="1"/>
  <c r="Z762" i="3"/>
  <c r="Y762" i="3"/>
  <c r="X762" i="3"/>
  <c r="W762" i="3"/>
  <c r="V762" i="3"/>
  <c r="U762" i="3"/>
  <c r="T762" i="3"/>
  <c r="S762" i="3"/>
  <c r="R762" i="3"/>
  <c r="Q762" i="3"/>
  <c r="O762" i="3"/>
  <c r="N762" i="3" a="1"/>
  <c r="N762" i="3" s="1"/>
  <c r="M762" i="3"/>
  <c r="L762" i="3" s="1"/>
  <c r="K762" i="3"/>
  <c r="BA761" i="3"/>
  <c r="AZ761" i="3"/>
  <c r="AX761" i="3"/>
  <c r="AY761" i="3" s="1"/>
  <c r="AW761" i="3"/>
  <c r="AV761" i="3"/>
  <c r="AT761" i="3"/>
  <c r="AS761" i="3"/>
  <c r="AQ761" i="3" s="1"/>
  <c r="AR761" i="3"/>
  <c r="AO761" i="3"/>
  <c r="AN761" i="3"/>
  <c r="AK761" i="3"/>
  <c r="AJ761" i="3"/>
  <c r="AH761" i="3"/>
  <c r="AG761" i="3"/>
  <c r="AF761" i="3"/>
  <c r="AE761" i="3"/>
  <c r="AI761" i="3" s="1"/>
  <c r="AC761" i="3" a="1"/>
  <c r="AC761" i="3" s="1"/>
  <c r="AB761" i="3" a="1"/>
  <c r="AB761" i="3" s="1"/>
  <c r="Z761" i="3"/>
  <c r="Y761" i="3"/>
  <c r="X761" i="3"/>
  <c r="W761" i="3"/>
  <c r="V761" i="3"/>
  <c r="U761" i="3"/>
  <c r="T761" i="3"/>
  <c r="S761" i="3"/>
  <c r="R761" i="3"/>
  <c r="Q761" i="3"/>
  <c r="O761" i="3"/>
  <c r="N761" i="3" a="1"/>
  <c r="N761" i="3" s="1"/>
  <c r="M761" i="3"/>
  <c r="L761" i="3" s="1"/>
  <c r="K761" i="3"/>
  <c r="BA760" i="3"/>
  <c r="AX760" i="3"/>
  <c r="AZ760" i="3" s="1"/>
  <c r="AW760" i="3"/>
  <c r="AT760" i="3"/>
  <c r="AS760" i="3"/>
  <c r="AP760" i="3" s="1"/>
  <c r="AO760" i="3"/>
  <c r="AK760" i="3"/>
  <c r="AH760" i="3"/>
  <c r="AG760" i="3"/>
  <c r="AE760" i="3"/>
  <c r="AJ760" i="3" s="1"/>
  <c r="AC760" i="3" a="1"/>
  <c r="AC760" i="3" s="1"/>
  <c r="AB760" i="3" a="1"/>
  <c r="AB760" i="3" s="1"/>
  <c r="Z760" i="3"/>
  <c r="Y760" i="3"/>
  <c r="X760" i="3"/>
  <c r="W760" i="3"/>
  <c r="V760" i="3"/>
  <c r="U760" i="3"/>
  <c r="T760" i="3"/>
  <c r="S760" i="3"/>
  <c r="R760" i="3"/>
  <c r="Q760" i="3"/>
  <c r="O760" i="3"/>
  <c r="N760" i="3" a="1"/>
  <c r="N760" i="3" s="1"/>
  <c r="M760" i="3"/>
  <c r="L760" i="3" s="1"/>
  <c r="K760" i="3"/>
  <c r="AX759" i="3"/>
  <c r="AY759" i="3" s="1"/>
  <c r="AT759" i="3"/>
  <c r="AS759" i="3"/>
  <c r="AR759" i="3"/>
  <c r="AQ759" i="3"/>
  <c r="AP759" i="3"/>
  <c r="AO759" i="3"/>
  <c r="AN759" i="3"/>
  <c r="AM759" i="3"/>
  <c r="AL759" i="3"/>
  <c r="AH759" i="3"/>
  <c r="AE759" i="3"/>
  <c r="AI759" i="3" s="1"/>
  <c r="AC759" i="3" a="1"/>
  <c r="AC759" i="3" s="1"/>
  <c r="AB759" i="3" a="1"/>
  <c r="AB759" i="3" s="1"/>
  <c r="Z759" i="3"/>
  <c r="Y759" i="3"/>
  <c r="X759" i="3"/>
  <c r="W759" i="3"/>
  <c r="V759" i="3"/>
  <c r="U759" i="3"/>
  <c r="T759" i="3"/>
  <c r="S759" i="3"/>
  <c r="R759" i="3"/>
  <c r="Q759" i="3"/>
  <c r="O759" i="3"/>
  <c r="N759" i="3" a="1"/>
  <c r="N759" i="3" s="1"/>
  <c r="M759" i="3"/>
  <c r="L759" i="3" s="1"/>
  <c r="K759" i="3"/>
  <c r="BA758" i="3"/>
  <c r="AZ758" i="3"/>
  <c r="AY758" i="3"/>
  <c r="AX758" i="3"/>
  <c r="AW758" i="3"/>
  <c r="AV758" i="3"/>
  <c r="AU758" i="3"/>
  <c r="AT758" i="3"/>
  <c r="AS758" i="3"/>
  <c r="AP758" i="3" s="1"/>
  <c r="AR758" i="3"/>
  <c r="AQ758" i="3"/>
  <c r="AO758" i="3"/>
  <c r="AN758" i="3"/>
  <c r="AM758" i="3"/>
  <c r="AE758" i="3"/>
  <c r="AJ758" i="3" s="1"/>
  <c r="AC758" i="3" a="1"/>
  <c r="AC758" i="3" s="1"/>
  <c r="AB758" i="3" a="1"/>
  <c r="AB758" i="3" s="1"/>
  <c r="Z758" i="3"/>
  <c r="Y758" i="3"/>
  <c r="X758" i="3"/>
  <c r="W758" i="3"/>
  <c r="V758" i="3"/>
  <c r="U758" i="3"/>
  <c r="T758" i="3"/>
  <c r="S758" i="3"/>
  <c r="R758" i="3"/>
  <c r="Q758" i="3"/>
  <c r="O758" i="3"/>
  <c r="N758" i="3" a="1"/>
  <c r="N758" i="3" s="1"/>
  <c r="M758" i="3"/>
  <c r="L758" i="3" s="1"/>
  <c r="K758" i="3"/>
  <c r="BA757" i="3"/>
  <c r="AZ757" i="3"/>
  <c r="AX757" i="3"/>
  <c r="AY757" i="3" s="1"/>
  <c r="AW757" i="3"/>
  <c r="AV757" i="3"/>
  <c r="AT757" i="3"/>
  <c r="AS757" i="3"/>
  <c r="AQ757" i="3" s="1"/>
  <c r="AR757" i="3"/>
  <c r="AO757" i="3"/>
  <c r="AN757" i="3"/>
  <c r="AK757" i="3"/>
  <c r="AJ757" i="3"/>
  <c r="AH757" i="3"/>
  <c r="AG757" i="3"/>
  <c r="AF757" i="3"/>
  <c r="AE757" i="3"/>
  <c r="AI757" i="3" s="1"/>
  <c r="AC757" i="3" a="1"/>
  <c r="AC757" i="3" s="1"/>
  <c r="AB757" i="3" a="1"/>
  <c r="AB757" i="3" s="1"/>
  <c r="Z757" i="3"/>
  <c r="Y757" i="3"/>
  <c r="X757" i="3"/>
  <c r="W757" i="3"/>
  <c r="V757" i="3"/>
  <c r="U757" i="3"/>
  <c r="T757" i="3"/>
  <c r="S757" i="3"/>
  <c r="R757" i="3"/>
  <c r="Q757" i="3"/>
  <c r="O757" i="3"/>
  <c r="N757" i="3" a="1"/>
  <c r="N757" i="3" s="1"/>
  <c r="M757" i="3"/>
  <c r="L757" i="3" s="1"/>
  <c r="K757" i="3"/>
  <c r="BA756" i="3"/>
  <c r="AX756" i="3"/>
  <c r="AZ756" i="3" s="1"/>
  <c r="AW756" i="3"/>
  <c r="AT756" i="3"/>
  <c r="AS756" i="3"/>
  <c r="AP756" i="3" s="1"/>
  <c r="AO756" i="3"/>
  <c r="AK756" i="3"/>
  <c r="AH756" i="3"/>
  <c r="AG756" i="3"/>
  <c r="AE756" i="3"/>
  <c r="AJ756" i="3" s="1"/>
  <c r="AC756" i="3" a="1"/>
  <c r="AC756" i="3" s="1"/>
  <c r="AB756" i="3" a="1"/>
  <c r="AB756" i="3" s="1"/>
  <c r="Z756" i="3"/>
  <c r="Y756" i="3"/>
  <c r="X756" i="3"/>
  <c r="W756" i="3"/>
  <c r="V756" i="3"/>
  <c r="U756" i="3"/>
  <c r="T756" i="3"/>
  <c r="S756" i="3"/>
  <c r="R756" i="3"/>
  <c r="Q756" i="3"/>
  <c r="O756" i="3"/>
  <c r="N756" i="3"/>
  <c r="N756" i="3" a="1"/>
  <c r="M756" i="3"/>
  <c r="L756" i="3" s="1"/>
  <c r="K756" i="3"/>
  <c r="AX755" i="3"/>
  <c r="AY755" i="3" s="1"/>
  <c r="AT755" i="3"/>
  <c r="AS755" i="3"/>
  <c r="AR755" i="3"/>
  <c r="AQ755" i="3"/>
  <c r="AP755" i="3"/>
  <c r="AO755" i="3"/>
  <c r="AN755" i="3"/>
  <c r="AM755" i="3"/>
  <c r="AL755" i="3"/>
  <c r="AH755" i="3"/>
  <c r="AE755" i="3"/>
  <c r="AI755" i="3" s="1"/>
  <c r="AC755" i="3" a="1"/>
  <c r="AC755" i="3" s="1"/>
  <c r="AB755" i="3" a="1"/>
  <c r="AB755" i="3" s="1"/>
  <c r="Z755" i="3"/>
  <c r="Y755" i="3"/>
  <c r="X755" i="3"/>
  <c r="W755" i="3"/>
  <c r="V755" i="3"/>
  <c r="U755" i="3"/>
  <c r="T755" i="3"/>
  <c r="S755" i="3"/>
  <c r="R755" i="3"/>
  <c r="Q755" i="3"/>
  <c r="O755" i="3"/>
  <c r="N755" i="3" a="1"/>
  <c r="N755" i="3" s="1"/>
  <c r="M755" i="3"/>
  <c r="L755" i="3" s="1"/>
  <c r="K755" i="3"/>
  <c r="BA754" i="3"/>
  <c r="AZ754" i="3"/>
  <c r="AY754" i="3"/>
  <c r="AX754" i="3"/>
  <c r="AW754" i="3"/>
  <c r="AV754" i="3"/>
  <c r="AU754" i="3"/>
  <c r="AT754" i="3"/>
  <c r="AS754" i="3"/>
  <c r="AP754" i="3" s="1"/>
  <c r="AR754" i="3"/>
  <c r="AQ754" i="3"/>
  <c r="AO754" i="3"/>
  <c r="AN754" i="3"/>
  <c r="AM754" i="3"/>
  <c r="AE754" i="3"/>
  <c r="AJ754" i="3" s="1"/>
  <c r="AC754" i="3" a="1"/>
  <c r="AC754" i="3" s="1"/>
  <c r="AB754" i="3" a="1"/>
  <c r="AB754" i="3" s="1"/>
  <c r="Z754" i="3"/>
  <c r="Y754" i="3"/>
  <c r="X754" i="3"/>
  <c r="W754" i="3"/>
  <c r="V754" i="3"/>
  <c r="U754" i="3"/>
  <c r="T754" i="3"/>
  <c r="S754" i="3"/>
  <c r="R754" i="3"/>
  <c r="Q754" i="3"/>
  <c r="O754" i="3"/>
  <c r="N754" i="3" a="1"/>
  <c r="N754" i="3" s="1"/>
  <c r="M754" i="3"/>
  <c r="L754" i="3" s="1"/>
  <c r="K754" i="3"/>
  <c r="BA753" i="3"/>
  <c r="AZ753" i="3"/>
  <c r="AX753" i="3"/>
  <c r="AY753" i="3" s="1"/>
  <c r="AW753" i="3"/>
  <c r="AV753" i="3"/>
  <c r="AT753" i="3"/>
  <c r="AS753" i="3"/>
  <c r="AQ753" i="3" s="1"/>
  <c r="AR753" i="3"/>
  <c r="AO753" i="3"/>
  <c r="AN753" i="3"/>
  <c r="AK753" i="3"/>
  <c r="AJ753" i="3"/>
  <c r="AH753" i="3"/>
  <c r="AG753" i="3"/>
  <c r="AF753" i="3"/>
  <c r="AE753" i="3"/>
  <c r="AI753" i="3" s="1"/>
  <c r="AC753" i="3" a="1"/>
  <c r="AC753" i="3" s="1"/>
  <c r="AB753" i="3" a="1"/>
  <c r="AB753" i="3" s="1"/>
  <c r="Z753" i="3"/>
  <c r="Y753" i="3"/>
  <c r="X753" i="3"/>
  <c r="W753" i="3"/>
  <c r="V753" i="3"/>
  <c r="U753" i="3"/>
  <c r="T753" i="3"/>
  <c r="S753" i="3"/>
  <c r="R753" i="3"/>
  <c r="Q753" i="3"/>
  <c r="O753" i="3"/>
  <c r="N753" i="3" a="1"/>
  <c r="N753" i="3" s="1"/>
  <c r="M753" i="3"/>
  <c r="L753" i="3" s="1"/>
  <c r="K753" i="3"/>
  <c r="BA752" i="3"/>
  <c r="AX752" i="3"/>
  <c r="AZ752" i="3" s="1"/>
  <c r="AW752" i="3"/>
  <c r="AT752" i="3"/>
  <c r="AS752" i="3"/>
  <c r="AP752" i="3" s="1"/>
  <c r="AO752" i="3"/>
  <c r="AK752" i="3"/>
  <c r="AH752" i="3"/>
  <c r="AG752" i="3"/>
  <c r="AE752" i="3"/>
  <c r="AJ752" i="3" s="1"/>
  <c r="AC752" i="3" a="1"/>
  <c r="AC752" i="3" s="1"/>
  <c r="AB752" i="3" a="1"/>
  <c r="AB752" i="3" s="1"/>
  <c r="Z752" i="3"/>
  <c r="Y752" i="3"/>
  <c r="X752" i="3"/>
  <c r="W752" i="3"/>
  <c r="V752" i="3"/>
  <c r="U752" i="3"/>
  <c r="T752" i="3"/>
  <c r="S752" i="3"/>
  <c r="R752" i="3"/>
  <c r="Q752" i="3"/>
  <c r="O752" i="3"/>
  <c r="N752" i="3"/>
  <c r="N752" i="3" a="1"/>
  <c r="M752" i="3"/>
  <c r="L752" i="3" s="1"/>
  <c r="K752" i="3"/>
  <c r="AX751" i="3"/>
  <c r="AY751" i="3" s="1"/>
  <c r="AT751" i="3"/>
  <c r="AS751" i="3"/>
  <c r="AR751" i="3"/>
  <c r="AQ751" i="3"/>
  <c r="AP751" i="3"/>
  <c r="AO751" i="3"/>
  <c r="AN751" i="3"/>
  <c r="AM751" i="3"/>
  <c r="AL751" i="3"/>
  <c r="AH751" i="3"/>
  <c r="AE751" i="3"/>
  <c r="AI751" i="3" s="1"/>
  <c r="AC751" i="3" a="1"/>
  <c r="AC751" i="3" s="1"/>
  <c r="AB751" i="3" a="1"/>
  <c r="AB751" i="3" s="1"/>
  <c r="Z751" i="3"/>
  <c r="Y751" i="3"/>
  <c r="X751" i="3"/>
  <c r="W751" i="3"/>
  <c r="V751" i="3"/>
  <c r="U751" i="3"/>
  <c r="T751" i="3"/>
  <c r="S751" i="3"/>
  <c r="R751" i="3"/>
  <c r="Q751" i="3"/>
  <c r="O751" i="3"/>
  <c r="N751" i="3" a="1"/>
  <c r="N751" i="3" s="1"/>
  <c r="M751" i="3"/>
  <c r="L751" i="3" s="1"/>
  <c r="K751" i="3"/>
  <c r="BA750" i="3"/>
  <c r="AZ750" i="3"/>
  <c r="AY750" i="3"/>
  <c r="AX750" i="3"/>
  <c r="AW750" i="3"/>
  <c r="AV750" i="3"/>
  <c r="AU750" i="3"/>
  <c r="AT750" i="3"/>
  <c r="AS750" i="3"/>
  <c r="AP750" i="3" s="1"/>
  <c r="AR750" i="3"/>
  <c r="AQ750" i="3"/>
  <c r="AO750" i="3"/>
  <c r="AN750" i="3"/>
  <c r="AM750" i="3"/>
  <c r="AE750" i="3"/>
  <c r="AJ750" i="3" s="1"/>
  <c r="AC750" i="3" a="1"/>
  <c r="AC750" i="3" s="1"/>
  <c r="AB750" i="3" a="1"/>
  <c r="AB750" i="3" s="1"/>
  <c r="Z750" i="3"/>
  <c r="Y750" i="3"/>
  <c r="X750" i="3"/>
  <c r="W750" i="3"/>
  <c r="V750" i="3"/>
  <c r="U750" i="3"/>
  <c r="T750" i="3"/>
  <c r="S750" i="3"/>
  <c r="R750" i="3"/>
  <c r="Q750" i="3"/>
  <c r="O750" i="3"/>
  <c r="N750" i="3" a="1"/>
  <c r="N750" i="3" s="1"/>
  <c r="M750" i="3"/>
  <c r="L750" i="3" s="1"/>
  <c r="K750" i="3"/>
  <c r="BA749" i="3"/>
  <c r="AZ749" i="3"/>
  <c r="AX749" i="3"/>
  <c r="AY749" i="3" s="1"/>
  <c r="AW749" i="3"/>
  <c r="AV749" i="3"/>
  <c r="AT749" i="3"/>
  <c r="AS749" i="3"/>
  <c r="AQ749" i="3" s="1"/>
  <c r="AR749" i="3"/>
  <c r="AO749" i="3"/>
  <c r="AN749" i="3"/>
  <c r="AK749" i="3"/>
  <c r="AJ749" i="3"/>
  <c r="AH749" i="3"/>
  <c r="AG749" i="3"/>
  <c r="AF749" i="3"/>
  <c r="AE749" i="3"/>
  <c r="AI749" i="3" s="1"/>
  <c r="AC749" i="3" a="1"/>
  <c r="AC749" i="3" s="1"/>
  <c r="AB749" i="3" a="1"/>
  <c r="AB749" i="3" s="1"/>
  <c r="Z749" i="3"/>
  <c r="Y749" i="3"/>
  <c r="X749" i="3"/>
  <c r="W749" i="3"/>
  <c r="V749" i="3"/>
  <c r="U749" i="3"/>
  <c r="T749" i="3"/>
  <c r="S749" i="3"/>
  <c r="R749" i="3"/>
  <c r="Q749" i="3"/>
  <c r="O749" i="3"/>
  <c r="N749" i="3" a="1"/>
  <c r="N749" i="3" s="1"/>
  <c r="M749" i="3"/>
  <c r="L749" i="3" s="1"/>
  <c r="K749" i="3"/>
  <c r="BA748" i="3"/>
  <c r="AX748" i="3"/>
  <c r="AZ748" i="3" s="1"/>
  <c r="AW748" i="3"/>
  <c r="AT748" i="3"/>
  <c r="AS748" i="3"/>
  <c r="AP748" i="3" s="1"/>
  <c r="AO748" i="3"/>
  <c r="AK748" i="3"/>
  <c r="AH748" i="3"/>
  <c r="AG748" i="3"/>
  <c r="AE748" i="3"/>
  <c r="AJ748" i="3" s="1"/>
  <c r="AC748" i="3" a="1"/>
  <c r="AC748" i="3" s="1"/>
  <c r="AB748" i="3" a="1"/>
  <c r="AB748" i="3" s="1"/>
  <c r="Z748" i="3"/>
  <c r="Y748" i="3"/>
  <c r="X748" i="3"/>
  <c r="W748" i="3"/>
  <c r="V748" i="3"/>
  <c r="U748" i="3"/>
  <c r="T748" i="3"/>
  <c r="S748" i="3"/>
  <c r="R748" i="3"/>
  <c r="Q748" i="3"/>
  <c r="O748" i="3"/>
  <c r="N748" i="3" a="1"/>
  <c r="N748" i="3" s="1"/>
  <c r="M748" i="3"/>
  <c r="L748" i="3" s="1"/>
  <c r="K748" i="3"/>
  <c r="AX747" i="3"/>
  <c r="AY747" i="3" s="1"/>
  <c r="AT747" i="3"/>
  <c r="AS747" i="3"/>
  <c r="AR747" i="3"/>
  <c r="AQ747" i="3"/>
  <c r="AP747" i="3"/>
  <c r="AO747" i="3"/>
  <c r="AN747" i="3"/>
  <c r="AM747" i="3"/>
  <c r="AL747" i="3"/>
  <c r="AH747" i="3"/>
  <c r="AE747" i="3"/>
  <c r="AI747" i="3" s="1"/>
  <c r="AC747" i="3" a="1"/>
  <c r="AC747" i="3" s="1"/>
  <c r="AB747" i="3" a="1"/>
  <c r="AB747" i="3" s="1"/>
  <c r="Z747" i="3"/>
  <c r="Y747" i="3"/>
  <c r="X747" i="3"/>
  <c r="W747" i="3"/>
  <c r="V747" i="3"/>
  <c r="U747" i="3"/>
  <c r="T747" i="3"/>
  <c r="S747" i="3"/>
  <c r="R747" i="3"/>
  <c r="Q747" i="3"/>
  <c r="O747" i="3"/>
  <c r="N747" i="3" a="1"/>
  <c r="N747" i="3" s="1"/>
  <c r="M747" i="3"/>
  <c r="L747" i="3" s="1"/>
  <c r="K747" i="3"/>
  <c r="BA746" i="3"/>
  <c r="AZ746" i="3"/>
  <c r="AY746" i="3"/>
  <c r="AX746" i="3"/>
  <c r="AW746" i="3"/>
  <c r="AV746" i="3"/>
  <c r="AU746" i="3"/>
  <c r="AT746" i="3"/>
  <c r="AS746" i="3"/>
  <c r="AP746" i="3" s="1"/>
  <c r="AR746" i="3"/>
  <c r="AQ746" i="3"/>
  <c r="AO746" i="3"/>
  <c r="AN746" i="3"/>
  <c r="AM746" i="3"/>
  <c r="AE746" i="3"/>
  <c r="AJ746" i="3" s="1"/>
  <c r="AC746" i="3" a="1"/>
  <c r="AC746" i="3" s="1"/>
  <c r="AB746" i="3" a="1"/>
  <c r="AB746" i="3" s="1"/>
  <c r="Z746" i="3"/>
  <c r="Y746" i="3"/>
  <c r="X746" i="3"/>
  <c r="W746" i="3"/>
  <c r="V746" i="3"/>
  <c r="U746" i="3"/>
  <c r="T746" i="3"/>
  <c r="S746" i="3"/>
  <c r="R746" i="3"/>
  <c r="Q746" i="3"/>
  <c r="O746" i="3"/>
  <c r="N746" i="3" a="1"/>
  <c r="N746" i="3" s="1"/>
  <c r="M746" i="3"/>
  <c r="L746" i="3" s="1"/>
  <c r="K746" i="3"/>
  <c r="BA745" i="3"/>
  <c r="AZ745" i="3"/>
  <c r="AX745" i="3"/>
  <c r="AY745" i="3" s="1"/>
  <c r="AW745" i="3"/>
  <c r="AV745" i="3"/>
  <c r="AT745" i="3"/>
  <c r="AS745" i="3"/>
  <c r="AQ745" i="3" s="1"/>
  <c r="AR745" i="3"/>
  <c r="AO745" i="3"/>
  <c r="AN745" i="3"/>
  <c r="AK745" i="3"/>
  <c r="AJ745" i="3"/>
  <c r="AH745" i="3"/>
  <c r="AG745" i="3"/>
  <c r="AF745" i="3"/>
  <c r="AE745" i="3"/>
  <c r="AI745" i="3" s="1"/>
  <c r="AC745" i="3" a="1"/>
  <c r="AC745" i="3" s="1"/>
  <c r="AB745" i="3" a="1"/>
  <c r="AB745" i="3" s="1"/>
  <c r="Z745" i="3"/>
  <c r="Y745" i="3"/>
  <c r="X745" i="3"/>
  <c r="W745" i="3"/>
  <c r="V745" i="3"/>
  <c r="U745" i="3"/>
  <c r="T745" i="3"/>
  <c r="S745" i="3"/>
  <c r="R745" i="3"/>
  <c r="Q745" i="3"/>
  <c r="O745" i="3"/>
  <c r="N745" i="3" a="1"/>
  <c r="N745" i="3" s="1"/>
  <c r="M745" i="3"/>
  <c r="L745" i="3" s="1"/>
  <c r="K745" i="3"/>
  <c r="BA744" i="3"/>
  <c r="AX744" i="3"/>
  <c r="AZ744" i="3" s="1"/>
  <c r="AW744" i="3"/>
  <c r="AT744" i="3"/>
  <c r="AS744" i="3"/>
  <c r="AP744" i="3" s="1"/>
  <c r="AO744" i="3"/>
  <c r="AK744" i="3"/>
  <c r="AH744" i="3"/>
  <c r="AG744" i="3"/>
  <c r="AE744" i="3"/>
  <c r="AJ744" i="3" s="1"/>
  <c r="AC744" i="3" a="1"/>
  <c r="AC744" i="3" s="1"/>
  <c r="AB744" i="3" a="1"/>
  <c r="AB744" i="3" s="1"/>
  <c r="Z744" i="3"/>
  <c r="Y744" i="3"/>
  <c r="X744" i="3"/>
  <c r="W744" i="3"/>
  <c r="V744" i="3"/>
  <c r="U744" i="3"/>
  <c r="T744" i="3"/>
  <c r="S744" i="3"/>
  <c r="R744" i="3"/>
  <c r="Q744" i="3"/>
  <c r="O744" i="3"/>
  <c r="N744" i="3"/>
  <c r="N744" i="3" a="1"/>
  <c r="M744" i="3"/>
  <c r="L744" i="3" s="1"/>
  <c r="K744" i="3"/>
  <c r="AX743" i="3"/>
  <c r="AY743" i="3" s="1"/>
  <c r="AT743" i="3"/>
  <c r="AS743" i="3"/>
  <c r="AR743" i="3"/>
  <c r="AQ743" i="3"/>
  <c r="AP743" i="3"/>
  <c r="AO743" i="3"/>
  <c r="AN743" i="3"/>
  <c r="AM743" i="3"/>
  <c r="AL743" i="3"/>
  <c r="AH743" i="3"/>
  <c r="AE743" i="3"/>
  <c r="AI743" i="3" s="1"/>
  <c r="AC743" i="3" a="1"/>
  <c r="AC743" i="3" s="1"/>
  <c r="AB743" i="3" a="1"/>
  <c r="AB743" i="3" s="1"/>
  <c r="Z743" i="3"/>
  <c r="Y743" i="3"/>
  <c r="X743" i="3"/>
  <c r="W743" i="3"/>
  <c r="V743" i="3"/>
  <c r="U743" i="3"/>
  <c r="T743" i="3"/>
  <c r="S743" i="3"/>
  <c r="R743" i="3"/>
  <c r="Q743" i="3"/>
  <c r="O743" i="3"/>
  <c r="N743" i="3" a="1"/>
  <c r="N743" i="3" s="1"/>
  <c r="M743" i="3"/>
  <c r="L743" i="3" s="1"/>
  <c r="K743" i="3"/>
  <c r="BA742" i="3"/>
  <c r="AZ742" i="3"/>
  <c r="AY742" i="3"/>
  <c r="AX742" i="3"/>
  <c r="AW742" i="3"/>
  <c r="AV742" i="3"/>
  <c r="AU742" i="3"/>
  <c r="AT742" i="3"/>
  <c r="AS742" i="3"/>
  <c r="AP742" i="3" s="1"/>
  <c r="AR742" i="3"/>
  <c r="AQ742" i="3"/>
  <c r="AO742" i="3"/>
  <c r="AN742" i="3"/>
  <c r="AM742" i="3"/>
  <c r="AE742" i="3"/>
  <c r="AJ742" i="3" s="1"/>
  <c r="AC742" i="3" a="1"/>
  <c r="AC742" i="3" s="1"/>
  <c r="AB742" i="3" a="1"/>
  <c r="AB742" i="3" s="1"/>
  <c r="Z742" i="3"/>
  <c r="Y742" i="3"/>
  <c r="X742" i="3"/>
  <c r="W742" i="3"/>
  <c r="V742" i="3"/>
  <c r="U742" i="3"/>
  <c r="T742" i="3"/>
  <c r="S742" i="3"/>
  <c r="R742" i="3"/>
  <c r="Q742" i="3"/>
  <c r="O742" i="3"/>
  <c r="N742" i="3" a="1"/>
  <c r="N742" i="3" s="1"/>
  <c r="M742" i="3"/>
  <c r="L742" i="3" s="1"/>
  <c r="K742" i="3"/>
  <c r="BA741" i="3"/>
  <c r="AZ741" i="3"/>
  <c r="AX741" i="3"/>
  <c r="AY741" i="3" s="1"/>
  <c r="AW741" i="3"/>
  <c r="AV741" i="3"/>
  <c r="AT741" i="3"/>
  <c r="AS741" i="3"/>
  <c r="AQ741" i="3" s="1"/>
  <c r="AR741" i="3"/>
  <c r="AO741" i="3"/>
  <c r="AN741" i="3"/>
  <c r="AK741" i="3"/>
  <c r="AJ741" i="3"/>
  <c r="AH741" i="3"/>
  <c r="AG741" i="3"/>
  <c r="AF741" i="3"/>
  <c r="AE741" i="3"/>
  <c r="AI741" i="3" s="1"/>
  <c r="AC741" i="3" a="1"/>
  <c r="AC741" i="3" s="1"/>
  <c r="AB741" i="3" a="1"/>
  <c r="AB741" i="3" s="1"/>
  <c r="Z741" i="3"/>
  <c r="Y741" i="3"/>
  <c r="X741" i="3"/>
  <c r="W741" i="3"/>
  <c r="V741" i="3"/>
  <c r="U741" i="3"/>
  <c r="T741" i="3"/>
  <c r="S741" i="3"/>
  <c r="R741" i="3"/>
  <c r="Q741" i="3"/>
  <c r="O741" i="3"/>
  <c r="N741" i="3" a="1"/>
  <c r="N741" i="3" s="1"/>
  <c r="M741" i="3"/>
  <c r="L741" i="3" s="1"/>
  <c r="K741" i="3"/>
  <c r="BA740" i="3"/>
  <c r="AX740" i="3"/>
  <c r="AZ740" i="3" s="1"/>
  <c r="AW740" i="3"/>
  <c r="AT740" i="3"/>
  <c r="AS740" i="3"/>
  <c r="AP740" i="3" s="1"/>
  <c r="AO740" i="3"/>
  <c r="AK740" i="3"/>
  <c r="AH740" i="3"/>
  <c r="AG740" i="3"/>
  <c r="AE740" i="3"/>
  <c r="AJ740" i="3" s="1"/>
  <c r="AC740" i="3" a="1"/>
  <c r="AC740" i="3" s="1"/>
  <c r="AB740" i="3" a="1"/>
  <c r="AB740" i="3" s="1"/>
  <c r="Z740" i="3"/>
  <c r="Y740" i="3"/>
  <c r="X740" i="3"/>
  <c r="W740" i="3"/>
  <c r="V740" i="3"/>
  <c r="U740" i="3"/>
  <c r="T740" i="3"/>
  <c r="S740" i="3"/>
  <c r="R740" i="3"/>
  <c r="Q740" i="3"/>
  <c r="O740" i="3"/>
  <c r="N740" i="3"/>
  <c r="N740" i="3" a="1"/>
  <c r="M740" i="3"/>
  <c r="L740" i="3" s="1"/>
  <c r="K740" i="3"/>
  <c r="AX739" i="3"/>
  <c r="AY739" i="3" s="1"/>
  <c r="AT739" i="3"/>
  <c r="AS739" i="3"/>
  <c r="AR739" i="3"/>
  <c r="AQ739" i="3"/>
  <c r="AP739" i="3"/>
  <c r="AO739" i="3"/>
  <c r="AN739" i="3"/>
  <c r="AM739" i="3"/>
  <c r="AL739" i="3"/>
  <c r="AH739" i="3"/>
  <c r="AE739" i="3"/>
  <c r="AI739" i="3" s="1"/>
  <c r="AC739" i="3" a="1"/>
  <c r="AC739" i="3" s="1"/>
  <c r="AB739" i="3" a="1"/>
  <c r="AB739" i="3" s="1"/>
  <c r="Z739" i="3"/>
  <c r="Y739" i="3"/>
  <c r="X739" i="3"/>
  <c r="W739" i="3"/>
  <c r="V739" i="3"/>
  <c r="U739" i="3"/>
  <c r="T739" i="3"/>
  <c r="S739" i="3"/>
  <c r="R739" i="3"/>
  <c r="Q739" i="3"/>
  <c r="O739" i="3"/>
  <c r="N739" i="3" a="1"/>
  <c r="N739" i="3" s="1"/>
  <c r="M739" i="3"/>
  <c r="L739" i="3" s="1"/>
  <c r="K739" i="3"/>
  <c r="BA738" i="3"/>
  <c r="AZ738" i="3"/>
  <c r="AY738" i="3"/>
  <c r="AX738" i="3"/>
  <c r="AW738" i="3"/>
  <c r="AV738" i="3"/>
  <c r="AU738" i="3"/>
  <c r="AT738" i="3"/>
  <c r="AS738" i="3"/>
  <c r="AP738" i="3" s="1"/>
  <c r="AR738" i="3"/>
  <c r="AQ738" i="3"/>
  <c r="AO738" i="3"/>
  <c r="AN738" i="3"/>
  <c r="AM738" i="3"/>
  <c r="AE738" i="3"/>
  <c r="AJ738" i="3" s="1"/>
  <c r="AC738" i="3" a="1"/>
  <c r="AC738" i="3" s="1"/>
  <c r="AB738" i="3" a="1"/>
  <c r="AB738" i="3" s="1"/>
  <c r="Z738" i="3"/>
  <c r="Y738" i="3"/>
  <c r="X738" i="3"/>
  <c r="W738" i="3"/>
  <c r="V738" i="3"/>
  <c r="U738" i="3"/>
  <c r="T738" i="3"/>
  <c r="S738" i="3"/>
  <c r="R738" i="3"/>
  <c r="Q738" i="3"/>
  <c r="O738" i="3"/>
  <c r="N738" i="3" a="1"/>
  <c r="N738" i="3" s="1"/>
  <c r="M738" i="3"/>
  <c r="L738" i="3" s="1"/>
  <c r="K738" i="3"/>
  <c r="BA737" i="3"/>
  <c r="AZ737" i="3"/>
  <c r="AX737" i="3"/>
  <c r="AY737" i="3" s="1"/>
  <c r="AW737" i="3"/>
  <c r="AV737" i="3"/>
  <c r="AT737" i="3"/>
  <c r="AS737" i="3"/>
  <c r="AQ737" i="3" s="1"/>
  <c r="AR737" i="3"/>
  <c r="AO737" i="3"/>
  <c r="AN737" i="3"/>
  <c r="AK737" i="3"/>
  <c r="AJ737" i="3"/>
  <c r="AH737" i="3"/>
  <c r="AG737" i="3"/>
  <c r="AF737" i="3"/>
  <c r="AE737" i="3"/>
  <c r="AI737" i="3" s="1"/>
  <c r="AC737" i="3" a="1"/>
  <c r="AC737" i="3" s="1"/>
  <c r="AB737" i="3" a="1"/>
  <c r="AB737" i="3" s="1"/>
  <c r="Z737" i="3"/>
  <c r="Y737" i="3"/>
  <c r="X737" i="3"/>
  <c r="W737" i="3"/>
  <c r="V737" i="3"/>
  <c r="U737" i="3"/>
  <c r="T737" i="3"/>
  <c r="S737" i="3"/>
  <c r="R737" i="3"/>
  <c r="Q737" i="3"/>
  <c r="O737" i="3"/>
  <c r="N737" i="3" a="1"/>
  <c r="N737" i="3" s="1"/>
  <c r="M737" i="3"/>
  <c r="L737" i="3" s="1"/>
  <c r="K737" i="3"/>
  <c r="BA736" i="3"/>
  <c r="AX736" i="3"/>
  <c r="AZ736" i="3" s="1"/>
  <c r="AW736" i="3"/>
  <c r="AT736" i="3"/>
  <c r="AS736" i="3"/>
  <c r="AP736" i="3" s="1"/>
  <c r="AO736" i="3"/>
  <c r="AK736" i="3"/>
  <c r="AH736" i="3"/>
  <c r="AG736" i="3"/>
  <c r="AE736" i="3"/>
  <c r="AJ736" i="3" s="1"/>
  <c r="AC736" i="3" a="1"/>
  <c r="AC736" i="3" s="1"/>
  <c r="AB736" i="3" a="1"/>
  <c r="AB736" i="3" s="1"/>
  <c r="Z736" i="3"/>
  <c r="Y736" i="3"/>
  <c r="X736" i="3"/>
  <c r="W736" i="3"/>
  <c r="V736" i="3"/>
  <c r="U736" i="3"/>
  <c r="T736" i="3"/>
  <c r="S736" i="3"/>
  <c r="R736" i="3"/>
  <c r="Q736" i="3"/>
  <c r="O736" i="3"/>
  <c r="N736" i="3"/>
  <c r="N736" i="3" a="1"/>
  <c r="M736" i="3"/>
  <c r="L736" i="3" s="1"/>
  <c r="K736" i="3"/>
  <c r="AX735" i="3"/>
  <c r="AY735" i="3" s="1"/>
  <c r="AT735" i="3"/>
  <c r="AS735" i="3"/>
  <c r="AR735" i="3"/>
  <c r="AQ735" i="3"/>
  <c r="AP735" i="3"/>
  <c r="AO735" i="3"/>
  <c r="AN735" i="3"/>
  <c r="AM735" i="3"/>
  <c r="AL735" i="3"/>
  <c r="AH735" i="3"/>
  <c r="AE735" i="3"/>
  <c r="AI735" i="3" s="1"/>
  <c r="AC735" i="3" a="1"/>
  <c r="AC735" i="3" s="1"/>
  <c r="AB735" i="3" a="1"/>
  <c r="AB735" i="3" s="1"/>
  <c r="Z735" i="3"/>
  <c r="Y735" i="3"/>
  <c r="X735" i="3"/>
  <c r="W735" i="3"/>
  <c r="V735" i="3"/>
  <c r="U735" i="3"/>
  <c r="T735" i="3"/>
  <c r="S735" i="3"/>
  <c r="R735" i="3"/>
  <c r="Q735" i="3"/>
  <c r="O735" i="3"/>
  <c r="N735" i="3" a="1"/>
  <c r="N735" i="3" s="1"/>
  <c r="M735" i="3"/>
  <c r="L735" i="3" s="1"/>
  <c r="K735" i="3"/>
  <c r="BA734" i="3"/>
  <c r="AZ734" i="3"/>
  <c r="AY734" i="3"/>
  <c r="AX734" i="3"/>
  <c r="AW734" i="3"/>
  <c r="AV734" i="3"/>
  <c r="AU734" i="3"/>
  <c r="AT734" i="3"/>
  <c r="AS734" i="3"/>
  <c r="AP734" i="3" s="1"/>
  <c r="AR734" i="3"/>
  <c r="AQ734" i="3"/>
  <c r="AO734" i="3"/>
  <c r="AN734" i="3"/>
  <c r="AM734" i="3"/>
  <c r="AE734" i="3"/>
  <c r="AJ734" i="3" s="1"/>
  <c r="AC734" i="3" a="1"/>
  <c r="AC734" i="3" s="1"/>
  <c r="AB734" i="3" a="1"/>
  <c r="AB734" i="3" s="1"/>
  <c r="Z734" i="3"/>
  <c r="Y734" i="3"/>
  <c r="X734" i="3"/>
  <c r="W734" i="3"/>
  <c r="V734" i="3"/>
  <c r="U734" i="3"/>
  <c r="T734" i="3"/>
  <c r="S734" i="3"/>
  <c r="R734" i="3"/>
  <c r="Q734" i="3"/>
  <c r="O734" i="3"/>
  <c r="N734" i="3" a="1"/>
  <c r="N734" i="3" s="1"/>
  <c r="M734" i="3"/>
  <c r="L734" i="3" s="1"/>
  <c r="K734" i="3"/>
  <c r="BA733" i="3"/>
  <c r="AZ733" i="3"/>
  <c r="AX733" i="3"/>
  <c r="AY733" i="3" s="1"/>
  <c r="AW733" i="3"/>
  <c r="AV733" i="3"/>
  <c r="AT733" i="3"/>
  <c r="AS733" i="3"/>
  <c r="AQ733" i="3" s="1"/>
  <c r="AR733" i="3"/>
  <c r="AO733" i="3"/>
  <c r="AN733" i="3"/>
  <c r="AK733" i="3"/>
  <c r="AJ733" i="3"/>
  <c r="AH733" i="3"/>
  <c r="AG733" i="3"/>
  <c r="AF733" i="3"/>
  <c r="AE733" i="3"/>
  <c r="AI733" i="3" s="1"/>
  <c r="AC733" i="3" a="1"/>
  <c r="AC733" i="3" s="1"/>
  <c r="AB733" i="3" a="1"/>
  <c r="AB733" i="3" s="1"/>
  <c r="Z733" i="3"/>
  <c r="Y733" i="3"/>
  <c r="X733" i="3"/>
  <c r="W733" i="3"/>
  <c r="V733" i="3"/>
  <c r="U733" i="3"/>
  <c r="T733" i="3"/>
  <c r="S733" i="3"/>
  <c r="R733" i="3"/>
  <c r="Q733" i="3"/>
  <c r="O733" i="3"/>
  <c r="N733" i="3" a="1"/>
  <c r="N733" i="3" s="1"/>
  <c r="M733" i="3"/>
  <c r="L733" i="3" s="1"/>
  <c r="K733" i="3"/>
  <c r="BA732" i="3"/>
  <c r="AX732" i="3"/>
  <c r="AZ732" i="3" s="1"/>
  <c r="AW732" i="3"/>
  <c r="AT732" i="3"/>
  <c r="AS732" i="3"/>
  <c r="AP732" i="3" s="1"/>
  <c r="AO732" i="3"/>
  <c r="AK732" i="3"/>
  <c r="AH732" i="3"/>
  <c r="AG732" i="3"/>
  <c r="AE732" i="3"/>
  <c r="AJ732" i="3" s="1"/>
  <c r="AC732" i="3" a="1"/>
  <c r="AC732" i="3" s="1"/>
  <c r="AB732" i="3" a="1"/>
  <c r="AB732" i="3" s="1"/>
  <c r="Z732" i="3"/>
  <c r="Y732" i="3"/>
  <c r="X732" i="3"/>
  <c r="W732" i="3"/>
  <c r="V732" i="3"/>
  <c r="U732" i="3"/>
  <c r="T732" i="3"/>
  <c r="S732" i="3"/>
  <c r="R732" i="3"/>
  <c r="Q732" i="3"/>
  <c r="O732" i="3"/>
  <c r="N732" i="3"/>
  <c r="N732" i="3" a="1"/>
  <c r="M732" i="3"/>
  <c r="L732" i="3" s="1"/>
  <c r="K732" i="3"/>
  <c r="AX731" i="3"/>
  <c r="AY731" i="3" s="1"/>
  <c r="AT731" i="3"/>
  <c r="AS731" i="3"/>
  <c r="AR731" i="3"/>
  <c r="AQ731" i="3"/>
  <c r="AP731" i="3"/>
  <c r="AO731" i="3"/>
  <c r="AN731" i="3"/>
  <c r="AM731" i="3"/>
  <c r="AL731" i="3"/>
  <c r="AH731" i="3"/>
  <c r="AE731" i="3"/>
  <c r="AI731" i="3" s="1"/>
  <c r="AC731" i="3" a="1"/>
  <c r="AC731" i="3" s="1"/>
  <c r="AB731" i="3" a="1"/>
  <c r="AB731" i="3" s="1"/>
  <c r="Z731" i="3"/>
  <c r="Y731" i="3"/>
  <c r="X731" i="3"/>
  <c r="W731" i="3"/>
  <c r="V731" i="3"/>
  <c r="U731" i="3"/>
  <c r="T731" i="3"/>
  <c r="S731" i="3"/>
  <c r="R731" i="3"/>
  <c r="Q731" i="3"/>
  <c r="O731" i="3"/>
  <c r="N731" i="3" a="1"/>
  <c r="N731" i="3" s="1"/>
  <c r="M731" i="3"/>
  <c r="L731" i="3" s="1"/>
  <c r="K731" i="3"/>
  <c r="BA730" i="3"/>
  <c r="AZ730" i="3"/>
  <c r="AY730" i="3"/>
  <c r="AX730" i="3"/>
  <c r="AW730" i="3"/>
  <c r="AV730" i="3"/>
  <c r="AU730" i="3"/>
  <c r="AT730" i="3"/>
  <c r="AS730" i="3"/>
  <c r="AP730" i="3" s="1"/>
  <c r="AR730" i="3"/>
  <c r="AQ730" i="3"/>
  <c r="AO730" i="3"/>
  <c r="AN730" i="3"/>
  <c r="AM730" i="3"/>
  <c r="AE730" i="3"/>
  <c r="AJ730" i="3" s="1"/>
  <c r="AC730" i="3" a="1"/>
  <c r="AC730" i="3" s="1"/>
  <c r="AB730" i="3" a="1"/>
  <c r="AB730" i="3" s="1"/>
  <c r="Z730" i="3"/>
  <c r="Y730" i="3"/>
  <c r="X730" i="3"/>
  <c r="W730" i="3"/>
  <c r="V730" i="3"/>
  <c r="U730" i="3"/>
  <c r="T730" i="3"/>
  <c r="S730" i="3"/>
  <c r="R730" i="3"/>
  <c r="Q730" i="3"/>
  <c r="O730" i="3"/>
  <c r="N730" i="3" a="1"/>
  <c r="N730" i="3" s="1"/>
  <c r="M730" i="3"/>
  <c r="L730" i="3" s="1"/>
  <c r="K730" i="3"/>
  <c r="BA729" i="3"/>
  <c r="AZ729" i="3"/>
  <c r="AX729" i="3"/>
  <c r="AY729" i="3" s="1"/>
  <c r="AW729" i="3"/>
  <c r="AV729" i="3"/>
  <c r="AT729" i="3"/>
  <c r="AS729" i="3"/>
  <c r="AQ729" i="3" s="1"/>
  <c r="AR729" i="3"/>
  <c r="AO729" i="3"/>
  <c r="AN729" i="3"/>
  <c r="AK729" i="3"/>
  <c r="AJ729" i="3"/>
  <c r="AH729" i="3"/>
  <c r="AG729" i="3"/>
  <c r="AF729" i="3"/>
  <c r="AE729" i="3"/>
  <c r="AI729" i="3" s="1"/>
  <c r="AC729" i="3" a="1"/>
  <c r="AC729" i="3" s="1"/>
  <c r="AB729" i="3" a="1"/>
  <c r="AB729" i="3" s="1"/>
  <c r="Z729" i="3"/>
  <c r="Y729" i="3"/>
  <c r="X729" i="3"/>
  <c r="W729" i="3"/>
  <c r="V729" i="3"/>
  <c r="U729" i="3"/>
  <c r="T729" i="3"/>
  <c r="S729" i="3"/>
  <c r="R729" i="3"/>
  <c r="Q729" i="3"/>
  <c r="O729" i="3"/>
  <c r="N729" i="3" a="1"/>
  <c r="N729" i="3" s="1"/>
  <c r="M729" i="3"/>
  <c r="L729" i="3" s="1"/>
  <c r="K729" i="3"/>
  <c r="BA728" i="3"/>
  <c r="AX728" i="3"/>
  <c r="AZ728" i="3" s="1"/>
  <c r="AW728" i="3"/>
  <c r="AT728" i="3"/>
  <c r="AS728" i="3"/>
  <c r="AP728" i="3" s="1"/>
  <c r="AO728" i="3"/>
  <c r="AK728" i="3"/>
  <c r="AH728" i="3"/>
  <c r="AG728" i="3"/>
  <c r="AE728" i="3"/>
  <c r="AJ728" i="3" s="1"/>
  <c r="AC728" i="3" a="1"/>
  <c r="AC728" i="3" s="1"/>
  <c r="AB728" i="3" a="1"/>
  <c r="AB728" i="3" s="1"/>
  <c r="Z728" i="3"/>
  <c r="Y728" i="3"/>
  <c r="X728" i="3"/>
  <c r="W728" i="3"/>
  <c r="V728" i="3"/>
  <c r="U728" i="3"/>
  <c r="T728" i="3"/>
  <c r="S728" i="3"/>
  <c r="R728" i="3"/>
  <c r="Q728" i="3"/>
  <c r="O728" i="3"/>
  <c r="N728" i="3" a="1"/>
  <c r="N728" i="3" s="1"/>
  <c r="M728" i="3"/>
  <c r="L728" i="3" s="1"/>
  <c r="K728" i="3"/>
  <c r="AX727" i="3"/>
  <c r="AY727" i="3" s="1"/>
  <c r="AT727" i="3"/>
  <c r="AS727" i="3"/>
  <c r="AR727" i="3"/>
  <c r="AQ727" i="3"/>
  <c r="AP727" i="3"/>
  <c r="AO727" i="3"/>
  <c r="AN727" i="3"/>
  <c r="AM727" i="3"/>
  <c r="AL727" i="3"/>
  <c r="AH727" i="3"/>
  <c r="AE727" i="3"/>
  <c r="AI727" i="3" s="1"/>
  <c r="AC727" i="3" a="1"/>
  <c r="AC727" i="3" s="1"/>
  <c r="AB727" i="3" a="1"/>
  <c r="AB727" i="3" s="1"/>
  <c r="Z727" i="3"/>
  <c r="Y727" i="3"/>
  <c r="X727" i="3"/>
  <c r="W727" i="3"/>
  <c r="V727" i="3"/>
  <c r="U727" i="3"/>
  <c r="T727" i="3"/>
  <c r="S727" i="3"/>
  <c r="R727" i="3"/>
  <c r="Q727" i="3"/>
  <c r="O727" i="3"/>
  <c r="N727" i="3" a="1"/>
  <c r="N727" i="3" s="1"/>
  <c r="M727" i="3"/>
  <c r="L727" i="3" s="1"/>
  <c r="K727" i="3"/>
  <c r="BA726" i="3"/>
  <c r="AZ726" i="3"/>
  <c r="AY726" i="3"/>
  <c r="AX726" i="3"/>
  <c r="AW726" i="3"/>
  <c r="AV726" i="3"/>
  <c r="AU726" i="3"/>
  <c r="AT726" i="3"/>
  <c r="AS726" i="3"/>
  <c r="AP726" i="3" s="1"/>
  <c r="AR726" i="3"/>
  <c r="AQ726" i="3"/>
  <c r="AO726" i="3"/>
  <c r="AN726" i="3"/>
  <c r="AM726" i="3"/>
  <c r="AE726" i="3"/>
  <c r="AJ726" i="3" s="1"/>
  <c r="AC726" i="3" a="1"/>
  <c r="AC726" i="3" s="1"/>
  <c r="AB726" i="3" a="1"/>
  <c r="AB726" i="3" s="1"/>
  <c r="Z726" i="3"/>
  <c r="Y726" i="3"/>
  <c r="X726" i="3"/>
  <c r="W726" i="3"/>
  <c r="V726" i="3"/>
  <c r="U726" i="3"/>
  <c r="T726" i="3"/>
  <c r="S726" i="3"/>
  <c r="R726" i="3"/>
  <c r="Q726" i="3"/>
  <c r="O726" i="3"/>
  <c r="N726" i="3" a="1"/>
  <c r="N726" i="3" s="1"/>
  <c r="M726" i="3"/>
  <c r="L726" i="3" s="1"/>
  <c r="K726" i="3"/>
  <c r="BA725" i="3"/>
  <c r="AZ725" i="3"/>
  <c r="AX725" i="3"/>
  <c r="AY725" i="3" s="1"/>
  <c r="AW725" i="3"/>
  <c r="AV725" i="3"/>
  <c r="AT725" i="3"/>
  <c r="AS725" i="3"/>
  <c r="AQ725" i="3" s="1"/>
  <c r="AR725" i="3"/>
  <c r="AO725" i="3"/>
  <c r="AN725" i="3"/>
  <c r="AK725" i="3"/>
  <c r="AJ725" i="3"/>
  <c r="AH725" i="3"/>
  <c r="AG725" i="3"/>
  <c r="AF725" i="3"/>
  <c r="AE725" i="3"/>
  <c r="AI725" i="3" s="1"/>
  <c r="AC725" i="3" a="1"/>
  <c r="AC725" i="3" s="1"/>
  <c r="AB725" i="3" a="1"/>
  <c r="AB725" i="3" s="1"/>
  <c r="Z725" i="3"/>
  <c r="Y725" i="3"/>
  <c r="X725" i="3"/>
  <c r="W725" i="3"/>
  <c r="V725" i="3"/>
  <c r="U725" i="3"/>
  <c r="T725" i="3"/>
  <c r="S725" i="3"/>
  <c r="R725" i="3"/>
  <c r="Q725" i="3"/>
  <c r="O725" i="3"/>
  <c r="N725" i="3" a="1"/>
  <c r="N725" i="3" s="1"/>
  <c r="M725" i="3"/>
  <c r="L725" i="3" s="1"/>
  <c r="K725" i="3"/>
  <c r="BA724" i="3"/>
  <c r="AX724" i="3"/>
  <c r="AZ724" i="3" s="1"/>
  <c r="AW724" i="3"/>
  <c r="AT724" i="3"/>
  <c r="AS724" i="3"/>
  <c r="AP724" i="3" s="1"/>
  <c r="AO724" i="3"/>
  <c r="AK724" i="3"/>
  <c r="AH724" i="3"/>
  <c r="AG724" i="3"/>
  <c r="AE724" i="3"/>
  <c r="AJ724" i="3" s="1"/>
  <c r="AC724" i="3" a="1"/>
  <c r="AC724" i="3" s="1"/>
  <c r="AB724" i="3" a="1"/>
  <c r="AB724" i="3" s="1"/>
  <c r="Z724" i="3"/>
  <c r="Y724" i="3"/>
  <c r="X724" i="3"/>
  <c r="W724" i="3"/>
  <c r="V724" i="3"/>
  <c r="U724" i="3"/>
  <c r="T724" i="3"/>
  <c r="S724" i="3"/>
  <c r="R724" i="3"/>
  <c r="Q724" i="3"/>
  <c r="O724" i="3"/>
  <c r="N724" i="3"/>
  <c r="N724" i="3" a="1"/>
  <c r="M724" i="3"/>
  <c r="L724" i="3" s="1"/>
  <c r="K724" i="3"/>
  <c r="AX723" i="3"/>
  <c r="AY723" i="3" s="1"/>
  <c r="AT723" i="3"/>
  <c r="AS723" i="3"/>
  <c r="AR723" i="3"/>
  <c r="AQ723" i="3"/>
  <c r="AP723" i="3"/>
  <c r="AO723" i="3"/>
  <c r="AN723" i="3"/>
  <c r="AM723" i="3"/>
  <c r="AL723" i="3"/>
  <c r="AH723" i="3"/>
  <c r="AE723" i="3"/>
  <c r="AI723" i="3" s="1"/>
  <c r="AC723" i="3" a="1"/>
  <c r="AC723" i="3" s="1"/>
  <c r="AB723" i="3" a="1"/>
  <c r="AB723" i="3" s="1"/>
  <c r="Z723" i="3"/>
  <c r="Y723" i="3"/>
  <c r="X723" i="3"/>
  <c r="W723" i="3"/>
  <c r="V723" i="3"/>
  <c r="U723" i="3"/>
  <c r="T723" i="3"/>
  <c r="S723" i="3"/>
  <c r="R723" i="3"/>
  <c r="Q723" i="3"/>
  <c r="O723" i="3"/>
  <c r="N723" i="3" a="1"/>
  <c r="N723" i="3" s="1"/>
  <c r="M723" i="3"/>
  <c r="L723" i="3" s="1"/>
  <c r="K723" i="3"/>
  <c r="BA722" i="3"/>
  <c r="AZ722" i="3"/>
  <c r="AY722" i="3"/>
  <c r="AX722" i="3"/>
  <c r="AW722" i="3"/>
  <c r="AV722" i="3"/>
  <c r="AU722" i="3"/>
  <c r="AT722" i="3"/>
  <c r="AS722" i="3"/>
  <c r="AP722" i="3" s="1"/>
  <c r="AR722" i="3"/>
  <c r="AQ722" i="3"/>
  <c r="AO722" i="3"/>
  <c r="AN722" i="3"/>
  <c r="AM722" i="3"/>
  <c r="AE722" i="3"/>
  <c r="AJ722" i="3" s="1"/>
  <c r="AC722" i="3" a="1"/>
  <c r="AC722" i="3" s="1"/>
  <c r="AB722" i="3" a="1"/>
  <c r="AB722" i="3" s="1"/>
  <c r="Z722" i="3"/>
  <c r="Y722" i="3"/>
  <c r="X722" i="3"/>
  <c r="W722" i="3"/>
  <c r="V722" i="3"/>
  <c r="U722" i="3"/>
  <c r="T722" i="3"/>
  <c r="S722" i="3"/>
  <c r="R722" i="3"/>
  <c r="Q722" i="3"/>
  <c r="O722" i="3"/>
  <c r="N722" i="3" a="1"/>
  <c r="N722" i="3" s="1"/>
  <c r="M722" i="3"/>
  <c r="L722" i="3" s="1"/>
  <c r="K722" i="3"/>
  <c r="BA721" i="3"/>
  <c r="AZ721" i="3"/>
  <c r="AX721" i="3"/>
  <c r="AY721" i="3" s="1"/>
  <c r="AW721" i="3"/>
  <c r="AV721" i="3"/>
  <c r="AT721" i="3"/>
  <c r="AS721" i="3"/>
  <c r="AQ721" i="3" s="1"/>
  <c r="AR721" i="3"/>
  <c r="AO721" i="3"/>
  <c r="AN721" i="3"/>
  <c r="AK721" i="3"/>
  <c r="AJ721" i="3"/>
  <c r="AH721" i="3"/>
  <c r="AG721" i="3"/>
  <c r="AF721" i="3"/>
  <c r="AE721" i="3"/>
  <c r="AI721" i="3" s="1"/>
  <c r="AC721" i="3" a="1"/>
  <c r="AC721" i="3" s="1"/>
  <c r="AB721" i="3" a="1"/>
  <c r="AB721" i="3" s="1"/>
  <c r="Z721" i="3"/>
  <c r="Y721" i="3"/>
  <c r="X721" i="3"/>
  <c r="W721" i="3"/>
  <c r="V721" i="3"/>
  <c r="U721" i="3"/>
  <c r="T721" i="3"/>
  <c r="S721" i="3"/>
  <c r="R721" i="3"/>
  <c r="Q721" i="3"/>
  <c r="O721" i="3"/>
  <c r="N721" i="3" a="1"/>
  <c r="N721" i="3" s="1"/>
  <c r="M721" i="3"/>
  <c r="L721" i="3" s="1"/>
  <c r="K721" i="3"/>
  <c r="BA720" i="3"/>
  <c r="AX720" i="3"/>
  <c r="AZ720" i="3" s="1"/>
  <c r="AW720" i="3"/>
  <c r="AT720" i="3"/>
  <c r="AS720" i="3"/>
  <c r="AP720" i="3" s="1"/>
  <c r="AO720" i="3"/>
  <c r="AK720" i="3"/>
  <c r="AH720" i="3"/>
  <c r="AG720" i="3"/>
  <c r="AE720" i="3"/>
  <c r="AJ720" i="3" s="1"/>
  <c r="AC720" i="3" a="1"/>
  <c r="AC720" i="3" s="1"/>
  <c r="AB720" i="3" a="1"/>
  <c r="AB720" i="3" s="1"/>
  <c r="Z720" i="3"/>
  <c r="Y720" i="3"/>
  <c r="X720" i="3"/>
  <c r="W720" i="3"/>
  <c r="V720" i="3"/>
  <c r="U720" i="3"/>
  <c r="T720" i="3"/>
  <c r="S720" i="3"/>
  <c r="R720" i="3"/>
  <c r="Q720" i="3"/>
  <c r="O720" i="3"/>
  <c r="N720" i="3"/>
  <c r="N720" i="3" a="1"/>
  <c r="M720" i="3"/>
  <c r="L720" i="3" s="1"/>
  <c r="K720" i="3"/>
  <c r="AX719" i="3"/>
  <c r="AY719" i="3" s="1"/>
  <c r="AT719" i="3"/>
  <c r="AS719" i="3"/>
  <c r="AR719" i="3"/>
  <c r="AQ719" i="3"/>
  <c r="AP719" i="3"/>
  <c r="AO719" i="3"/>
  <c r="AN719" i="3"/>
  <c r="AM719" i="3"/>
  <c r="AL719" i="3"/>
  <c r="AH719" i="3"/>
  <c r="AE719" i="3"/>
  <c r="AI719" i="3" s="1"/>
  <c r="AC719" i="3" a="1"/>
  <c r="AC719" i="3" s="1"/>
  <c r="AB719" i="3" a="1"/>
  <c r="AB719" i="3" s="1"/>
  <c r="Z719" i="3"/>
  <c r="Y719" i="3"/>
  <c r="X719" i="3"/>
  <c r="W719" i="3"/>
  <c r="V719" i="3"/>
  <c r="U719" i="3"/>
  <c r="T719" i="3"/>
  <c r="S719" i="3"/>
  <c r="R719" i="3"/>
  <c r="Q719" i="3"/>
  <c r="O719" i="3"/>
  <c r="N719" i="3" a="1"/>
  <c r="N719" i="3" s="1"/>
  <c r="M719" i="3"/>
  <c r="L719" i="3" s="1"/>
  <c r="K719" i="3"/>
  <c r="BA718" i="3"/>
  <c r="AZ718" i="3"/>
  <c r="AY718" i="3"/>
  <c r="AX718" i="3"/>
  <c r="AW718" i="3"/>
  <c r="AV718" i="3"/>
  <c r="AU718" i="3"/>
  <c r="AT718" i="3"/>
  <c r="AS718" i="3"/>
  <c r="AP718" i="3" s="1"/>
  <c r="AR718" i="3"/>
  <c r="AQ718" i="3"/>
  <c r="AO718" i="3"/>
  <c r="AN718" i="3"/>
  <c r="AM718" i="3"/>
  <c r="AE718" i="3"/>
  <c r="AJ718" i="3" s="1"/>
  <c r="AC718" i="3" a="1"/>
  <c r="AC718" i="3" s="1"/>
  <c r="AB718" i="3" a="1"/>
  <c r="AB718" i="3" s="1"/>
  <c r="Z718" i="3"/>
  <c r="Y718" i="3"/>
  <c r="X718" i="3"/>
  <c r="W718" i="3"/>
  <c r="V718" i="3"/>
  <c r="U718" i="3"/>
  <c r="T718" i="3"/>
  <c r="S718" i="3"/>
  <c r="R718" i="3"/>
  <c r="Q718" i="3"/>
  <c r="O718" i="3"/>
  <c r="N718" i="3" a="1"/>
  <c r="N718" i="3" s="1"/>
  <c r="M718" i="3"/>
  <c r="L718" i="3" s="1"/>
  <c r="K718" i="3"/>
  <c r="BA717" i="3"/>
  <c r="AZ717" i="3"/>
  <c r="AX717" i="3"/>
  <c r="AY717" i="3" s="1"/>
  <c r="AW717" i="3"/>
  <c r="AV717" i="3"/>
  <c r="AT717" i="3"/>
  <c r="AS717" i="3"/>
  <c r="AQ717" i="3" s="1"/>
  <c r="AR717" i="3"/>
  <c r="AO717" i="3"/>
  <c r="AN717" i="3"/>
  <c r="AK717" i="3"/>
  <c r="AJ717" i="3"/>
  <c r="AH717" i="3"/>
  <c r="AG717" i="3"/>
  <c r="AF717" i="3"/>
  <c r="AE717" i="3"/>
  <c r="AI717" i="3" s="1"/>
  <c r="AC717" i="3" a="1"/>
  <c r="AC717" i="3" s="1"/>
  <c r="AB717" i="3" a="1"/>
  <c r="AB717" i="3" s="1"/>
  <c r="Z717" i="3"/>
  <c r="Y717" i="3"/>
  <c r="X717" i="3"/>
  <c r="W717" i="3"/>
  <c r="V717" i="3"/>
  <c r="U717" i="3"/>
  <c r="T717" i="3"/>
  <c r="S717" i="3"/>
  <c r="R717" i="3"/>
  <c r="Q717" i="3"/>
  <c r="O717" i="3"/>
  <c r="N717" i="3" a="1"/>
  <c r="N717" i="3" s="1"/>
  <c r="M717" i="3"/>
  <c r="L717" i="3" s="1"/>
  <c r="K717" i="3"/>
  <c r="BA716" i="3"/>
  <c r="AX716" i="3"/>
  <c r="AZ716" i="3" s="1"/>
  <c r="AW716" i="3"/>
  <c r="AT716" i="3"/>
  <c r="AS716" i="3"/>
  <c r="AP716" i="3" s="1"/>
  <c r="AO716" i="3"/>
  <c r="AK716" i="3"/>
  <c r="AH716" i="3"/>
  <c r="AG716" i="3"/>
  <c r="AE716" i="3"/>
  <c r="AJ716" i="3" s="1"/>
  <c r="AC716" i="3" a="1"/>
  <c r="AC716" i="3" s="1"/>
  <c r="AB716" i="3" a="1"/>
  <c r="AB716" i="3" s="1"/>
  <c r="Z716" i="3"/>
  <c r="Y716" i="3"/>
  <c r="X716" i="3"/>
  <c r="W716" i="3"/>
  <c r="V716" i="3"/>
  <c r="U716" i="3"/>
  <c r="T716" i="3"/>
  <c r="S716" i="3"/>
  <c r="R716" i="3"/>
  <c r="Q716" i="3"/>
  <c r="O716" i="3"/>
  <c r="N716" i="3" a="1"/>
  <c r="N716" i="3" s="1"/>
  <c r="M716" i="3"/>
  <c r="L716" i="3" s="1"/>
  <c r="K716" i="3"/>
  <c r="AX715" i="3"/>
  <c r="AY715" i="3" s="1"/>
  <c r="AT715" i="3"/>
  <c r="AS715" i="3"/>
  <c r="AR715" i="3"/>
  <c r="AQ715" i="3"/>
  <c r="AP715" i="3"/>
  <c r="AO715" i="3"/>
  <c r="AN715" i="3"/>
  <c r="AM715" i="3"/>
  <c r="AL715" i="3"/>
  <c r="AH715" i="3"/>
  <c r="AE715" i="3"/>
  <c r="AI715" i="3" s="1"/>
  <c r="AC715" i="3" a="1"/>
  <c r="AC715" i="3" s="1"/>
  <c r="AB715" i="3" a="1"/>
  <c r="AB715" i="3" s="1"/>
  <c r="Z715" i="3"/>
  <c r="Y715" i="3"/>
  <c r="X715" i="3"/>
  <c r="W715" i="3"/>
  <c r="V715" i="3"/>
  <c r="U715" i="3"/>
  <c r="T715" i="3"/>
  <c r="S715" i="3"/>
  <c r="R715" i="3"/>
  <c r="Q715" i="3"/>
  <c r="O715" i="3"/>
  <c r="N715" i="3" a="1"/>
  <c r="N715" i="3" s="1"/>
  <c r="M715" i="3"/>
  <c r="L715" i="3" s="1"/>
  <c r="K715" i="3"/>
  <c r="BA714" i="3"/>
  <c r="AZ714" i="3"/>
  <c r="AY714" i="3"/>
  <c r="AX714" i="3"/>
  <c r="AW714" i="3"/>
  <c r="AV714" i="3"/>
  <c r="AU714" i="3"/>
  <c r="AT714" i="3"/>
  <c r="AS714" i="3"/>
  <c r="AP714" i="3" s="1"/>
  <c r="AR714" i="3"/>
  <c r="AQ714" i="3"/>
  <c r="AO714" i="3"/>
  <c r="AN714" i="3"/>
  <c r="AM714" i="3"/>
  <c r="AE714" i="3"/>
  <c r="AJ714" i="3" s="1"/>
  <c r="AC714" i="3" a="1"/>
  <c r="AC714" i="3" s="1"/>
  <c r="AB714" i="3" a="1"/>
  <c r="AB714" i="3" s="1"/>
  <c r="Z714" i="3"/>
  <c r="Y714" i="3"/>
  <c r="X714" i="3"/>
  <c r="W714" i="3"/>
  <c r="V714" i="3"/>
  <c r="U714" i="3"/>
  <c r="T714" i="3"/>
  <c r="S714" i="3"/>
  <c r="R714" i="3"/>
  <c r="Q714" i="3"/>
  <c r="O714" i="3"/>
  <c r="N714" i="3" a="1"/>
  <c r="N714" i="3" s="1"/>
  <c r="M714" i="3"/>
  <c r="L714" i="3" s="1"/>
  <c r="K714" i="3"/>
  <c r="BA713" i="3"/>
  <c r="AZ713" i="3"/>
  <c r="AX713" i="3"/>
  <c r="AY713" i="3" s="1"/>
  <c r="AW713" i="3"/>
  <c r="AV713" i="3"/>
  <c r="AT713" i="3"/>
  <c r="AS713" i="3"/>
  <c r="AQ713" i="3" s="1"/>
  <c r="AR713" i="3"/>
  <c r="AO713" i="3"/>
  <c r="AN713" i="3"/>
  <c r="AK713" i="3"/>
  <c r="AJ713" i="3"/>
  <c r="AH713" i="3"/>
  <c r="AG713" i="3"/>
  <c r="AF713" i="3"/>
  <c r="AE713" i="3"/>
  <c r="AI713" i="3" s="1"/>
  <c r="AC713" i="3" a="1"/>
  <c r="AC713" i="3" s="1"/>
  <c r="AB713" i="3" a="1"/>
  <c r="AB713" i="3" s="1"/>
  <c r="Z713" i="3"/>
  <c r="Y713" i="3"/>
  <c r="X713" i="3"/>
  <c r="W713" i="3"/>
  <c r="V713" i="3"/>
  <c r="U713" i="3"/>
  <c r="T713" i="3"/>
  <c r="S713" i="3"/>
  <c r="R713" i="3"/>
  <c r="Q713" i="3"/>
  <c r="O713" i="3"/>
  <c r="N713" i="3" a="1"/>
  <c r="N713" i="3" s="1"/>
  <c r="M713" i="3"/>
  <c r="L713" i="3" s="1"/>
  <c r="K713" i="3"/>
  <c r="BA712" i="3"/>
  <c r="AX712" i="3"/>
  <c r="AZ712" i="3" s="1"/>
  <c r="AW712" i="3"/>
  <c r="AT712" i="3"/>
  <c r="AS712" i="3"/>
  <c r="AP712" i="3" s="1"/>
  <c r="AO712" i="3"/>
  <c r="AK712" i="3"/>
  <c r="AH712" i="3"/>
  <c r="AG712" i="3"/>
  <c r="AE712" i="3"/>
  <c r="AJ712" i="3" s="1"/>
  <c r="AC712" i="3" a="1"/>
  <c r="AC712" i="3" s="1"/>
  <c r="AB712" i="3" a="1"/>
  <c r="AB712" i="3" s="1"/>
  <c r="Z712" i="3"/>
  <c r="Y712" i="3"/>
  <c r="X712" i="3"/>
  <c r="W712" i="3"/>
  <c r="V712" i="3"/>
  <c r="U712" i="3"/>
  <c r="T712" i="3"/>
  <c r="S712" i="3"/>
  <c r="R712" i="3"/>
  <c r="Q712" i="3"/>
  <c r="O712" i="3"/>
  <c r="N712" i="3"/>
  <c r="N712" i="3" a="1"/>
  <c r="M712" i="3"/>
  <c r="L712" i="3" s="1"/>
  <c r="K712" i="3"/>
  <c r="AX711" i="3"/>
  <c r="AY711" i="3" s="1"/>
  <c r="AT711" i="3"/>
  <c r="AS711" i="3"/>
  <c r="AR711" i="3"/>
  <c r="AQ711" i="3"/>
  <c r="AP711" i="3"/>
  <c r="AO711" i="3"/>
  <c r="AN711" i="3"/>
  <c r="AM711" i="3"/>
  <c r="AL711" i="3"/>
  <c r="AH711" i="3"/>
  <c r="AE711" i="3"/>
  <c r="AI711" i="3" s="1"/>
  <c r="AC711" i="3" a="1"/>
  <c r="AC711" i="3" s="1"/>
  <c r="AB711" i="3" a="1"/>
  <c r="AB711" i="3" s="1"/>
  <c r="Z711" i="3"/>
  <c r="Y711" i="3"/>
  <c r="X711" i="3"/>
  <c r="W711" i="3"/>
  <c r="V711" i="3"/>
  <c r="U711" i="3"/>
  <c r="T711" i="3"/>
  <c r="S711" i="3"/>
  <c r="R711" i="3"/>
  <c r="Q711" i="3"/>
  <c r="O711" i="3"/>
  <c r="N711" i="3" a="1"/>
  <c r="N711" i="3" s="1"/>
  <c r="M711" i="3"/>
  <c r="L711" i="3" s="1"/>
  <c r="K711" i="3"/>
  <c r="BA710" i="3"/>
  <c r="AZ710" i="3"/>
  <c r="AY710" i="3"/>
  <c r="AX710" i="3"/>
  <c r="AW710" i="3"/>
  <c r="AV710" i="3"/>
  <c r="AU710" i="3"/>
  <c r="AT710" i="3"/>
  <c r="AS710" i="3"/>
  <c r="AP710" i="3" s="1"/>
  <c r="AR710" i="3"/>
  <c r="AQ710" i="3"/>
  <c r="AO710" i="3"/>
  <c r="AN710" i="3"/>
  <c r="AM710" i="3"/>
  <c r="AE710" i="3"/>
  <c r="AJ710" i="3" s="1"/>
  <c r="AC710" i="3" a="1"/>
  <c r="AC710" i="3" s="1"/>
  <c r="AB710" i="3" a="1"/>
  <c r="AB710" i="3" s="1"/>
  <c r="Z710" i="3"/>
  <c r="Y710" i="3"/>
  <c r="X710" i="3"/>
  <c r="W710" i="3"/>
  <c r="V710" i="3"/>
  <c r="U710" i="3"/>
  <c r="T710" i="3"/>
  <c r="S710" i="3"/>
  <c r="R710" i="3"/>
  <c r="Q710" i="3"/>
  <c r="O710" i="3"/>
  <c r="N710" i="3" a="1"/>
  <c r="N710" i="3" s="1"/>
  <c r="M710" i="3"/>
  <c r="L710" i="3" s="1"/>
  <c r="K710" i="3"/>
  <c r="BA709" i="3"/>
  <c r="AZ709" i="3"/>
  <c r="AX709" i="3"/>
  <c r="AY709" i="3" s="1"/>
  <c r="AW709" i="3"/>
  <c r="AV709" i="3"/>
  <c r="AT709" i="3"/>
  <c r="AS709" i="3"/>
  <c r="AQ709" i="3" s="1"/>
  <c r="AR709" i="3"/>
  <c r="AO709" i="3"/>
  <c r="AN709" i="3"/>
  <c r="AK709" i="3"/>
  <c r="AJ709" i="3"/>
  <c r="AH709" i="3"/>
  <c r="AG709" i="3"/>
  <c r="AF709" i="3"/>
  <c r="AE709" i="3"/>
  <c r="AI709" i="3" s="1"/>
  <c r="AC709" i="3" a="1"/>
  <c r="AC709" i="3" s="1"/>
  <c r="AB709" i="3" a="1"/>
  <c r="AB709" i="3" s="1"/>
  <c r="Z709" i="3"/>
  <c r="Y709" i="3"/>
  <c r="X709" i="3"/>
  <c r="W709" i="3"/>
  <c r="V709" i="3"/>
  <c r="U709" i="3"/>
  <c r="T709" i="3"/>
  <c r="S709" i="3"/>
  <c r="R709" i="3"/>
  <c r="Q709" i="3"/>
  <c r="O709" i="3"/>
  <c r="N709" i="3" a="1"/>
  <c r="N709" i="3" s="1"/>
  <c r="M709" i="3"/>
  <c r="L709" i="3" s="1"/>
  <c r="K709" i="3"/>
  <c r="BA708" i="3"/>
  <c r="AX708" i="3"/>
  <c r="AZ708" i="3" s="1"/>
  <c r="AW708" i="3"/>
  <c r="AT708" i="3"/>
  <c r="AS708" i="3"/>
  <c r="AP708" i="3" s="1"/>
  <c r="AO708" i="3"/>
  <c r="AK708" i="3"/>
  <c r="AH708" i="3"/>
  <c r="AG708" i="3"/>
  <c r="AE708" i="3"/>
  <c r="AJ708" i="3" s="1"/>
  <c r="AC708" i="3" a="1"/>
  <c r="AC708" i="3" s="1"/>
  <c r="AB708" i="3" a="1"/>
  <c r="AB708" i="3" s="1"/>
  <c r="Z708" i="3"/>
  <c r="Y708" i="3"/>
  <c r="X708" i="3"/>
  <c r="W708" i="3"/>
  <c r="V708" i="3"/>
  <c r="U708" i="3"/>
  <c r="T708" i="3"/>
  <c r="S708" i="3"/>
  <c r="R708" i="3"/>
  <c r="Q708" i="3"/>
  <c r="O708" i="3"/>
  <c r="N708" i="3"/>
  <c r="N708" i="3" a="1"/>
  <c r="M708" i="3"/>
  <c r="L708" i="3" s="1"/>
  <c r="K708" i="3"/>
  <c r="AX707" i="3"/>
  <c r="AY707" i="3" s="1"/>
  <c r="AT707" i="3"/>
  <c r="AS707" i="3"/>
  <c r="AR707" i="3"/>
  <c r="AQ707" i="3"/>
  <c r="AP707" i="3"/>
  <c r="AO707" i="3"/>
  <c r="AN707" i="3"/>
  <c r="AM707" i="3"/>
  <c r="AL707" i="3"/>
  <c r="AH707" i="3"/>
  <c r="AE707" i="3"/>
  <c r="AI707" i="3" s="1"/>
  <c r="AC707" i="3" a="1"/>
  <c r="AC707" i="3" s="1"/>
  <c r="AB707" i="3" a="1"/>
  <c r="AB707" i="3" s="1"/>
  <c r="Z707" i="3"/>
  <c r="Y707" i="3"/>
  <c r="X707" i="3"/>
  <c r="W707" i="3"/>
  <c r="V707" i="3"/>
  <c r="U707" i="3"/>
  <c r="T707" i="3"/>
  <c r="S707" i="3"/>
  <c r="R707" i="3"/>
  <c r="Q707" i="3"/>
  <c r="O707" i="3"/>
  <c r="N707" i="3" a="1"/>
  <c r="N707" i="3" s="1"/>
  <c r="M707" i="3"/>
  <c r="L707" i="3" s="1"/>
  <c r="K707" i="3"/>
  <c r="BA706" i="3"/>
  <c r="AZ706" i="3"/>
  <c r="AY706" i="3"/>
  <c r="AX706" i="3"/>
  <c r="AW706" i="3"/>
  <c r="AV706" i="3"/>
  <c r="AU706" i="3"/>
  <c r="AT706" i="3"/>
  <c r="AS706" i="3"/>
  <c r="AP706" i="3" s="1"/>
  <c r="AR706" i="3"/>
  <c r="AQ706" i="3"/>
  <c r="AO706" i="3"/>
  <c r="AN706" i="3"/>
  <c r="AM706" i="3"/>
  <c r="AE706" i="3"/>
  <c r="AJ706" i="3" s="1"/>
  <c r="AC706" i="3" a="1"/>
  <c r="AC706" i="3" s="1"/>
  <c r="AB706" i="3" a="1"/>
  <c r="AB706" i="3" s="1"/>
  <c r="Z706" i="3"/>
  <c r="Y706" i="3"/>
  <c r="X706" i="3"/>
  <c r="W706" i="3"/>
  <c r="V706" i="3"/>
  <c r="U706" i="3"/>
  <c r="T706" i="3"/>
  <c r="S706" i="3"/>
  <c r="R706" i="3"/>
  <c r="Q706" i="3"/>
  <c r="O706" i="3"/>
  <c r="N706" i="3" a="1"/>
  <c r="N706" i="3" s="1"/>
  <c r="M706" i="3"/>
  <c r="L706" i="3" s="1"/>
  <c r="K706" i="3"/>
  <c r="BA705" i="3"/>
  <c r="AZ705" i="3"/>
  <c r="AX705" i="3"/>
  <c r="AY705" i="3" s="1"/>
  <c r="AW705" i="3"/>
  <c r="AV705" i="3"/>
  <c r="AT705" i="3"/>
  <c r="AS705" i="3"/>
  <c r="AQ705" i="3" s="1"/>
  <c r="AR705" i="3"/>
  <c r="AO705" i="3"/>
  <c r="AN705" i="3"/>
  <c r="AK705" i="3"/>
  <c r="AJ705" i="3"/>
  <c r="AH705" i="3"/>
  <c r="AG705" i="3"/>
  <c r="AF705" i="3"/>
  <c r="AE705" i="3"/>
  <c r="AI705" i="3" s="1"/>
  <c r="AC705" i="3" a="1"/>
  <c r="AC705" i="3" s="1"/>
  <c r="AB705" i="3" a="1"/>
  <c r="AB705" i="3" s="1"/>
  <c r="Z705" i="3"/>
  <c r="Y705" i="3"/>
  <c r="X705" i="3"/>
  <c r="W705" i="3"/>
  <c r="V705" i="3"/>
  <c r="U705" i="3"/>
  <c r="T705" i="3"/>
  <c r="S705" i="3"/>
  <c r="R705" i="3"/>
  <c r="Q705" i="3"/>
  <c r="O705" i="3"/>
  <c r="N705" i="3" a="1"/>
  <c r="N705" i="3" s="1"/>
  <c r="M705" i="3"/>
  <c r="L705" i="3" s="1"/>
  <c r="K705" i="3"/>
  <c r="BA704" i="3"/>
  <c r="AX704" i="3"/>
  <c r="AZ704" i="3" s="1"/>
  <c r="AW704" i="3"/>
  <c r="AT704" i="3"/>
  <c r="AS704" i="3"/>
  <c r="AP704" i="3" s="1"/>
  <c r="AO704" i="3"/>
  <c r="AK704" i="3"/>
  <c r="AH704" i="3"/>
  <c r="AG704" i="3"/>
  <c r="AE704" i="3"/>
  <c r="AJ704" i="3" s="1"/>
  <c r="AC704" i="3" a="1"/>
  <c r="AC704" i="3" s="1"/>
  <c r="AB704" i="3" a="1"/>
  <c r="AB704" i="3" s="1"/>
  <c r="Z704" i="3"/>
  <c r="Y704" i="3"/>
  <c r="X704" i="3"/>
  <c r="W704" i="3"/>
  <c r="V704" i="3"/>
  <c r="U704" i="3"/>
  <c r="T704" i="3"/>
  <c r="S704" i="3"/>
  <c r="R704" i="3"/>
  <c r="Q704" i="3"/>
  <c r="O704" i="3"/>
  <c r="N704" i="3"/>
  <c r="N704" i="3" a="1"/>
  <c r="M704" i="3"/>
  <c r="L704" i="3" s="1"/>
  <c r="K704" i="3"/>
  <c r="AX703" i="3"/>
  <c r="AY703" i="3" s="1"/>
  <c r="AT703" i="3"/>
  <c r="AS703" i="3"/>
  <c r="AR703" i="3"/>
  <c r="AQ703" i="3"/>
  <c r="AP703" i="3"/>
  <c r="AO703" i="3"/>
  <c r="AN703" i="3"/>
  <c r="AM703" i="3"/>
  <c r="AL703" i="3"/>
  <c r="AH703" i="3"/>
  <c r="AE703" i="3"/>
  <c r="AI703" i="3" s="1"/>
  <c r="AC703" i="3" a="1"/>
  <c r="AC703" i="3" s="1"/>
  <c r="AB703" i="3" a="1"/>
  <c r="AB703" i="3" s="1"/>
  <c r="Z703" i="3"/>
  <c r="Y703" i="3"/>
  <c r="X703" i="3"/>
  <c r="W703" i="3"/>
  <c r="V703" i="3"/>
  <c r="U703" i="3"/>
  <c r="T703" i="3"/>
  <c r="S703" i="3"/>
  <c r="R703" i="3"/>
  <c r="Q703" i="3"/>
  <c r="O703" i="3"/>
  <c r="N703" i="3" a="1"/>
  <c r="N703" i="3" s="1"/>
  <c r="M703" i="3"/>
  <c r="L703" i="3" s="1"/>
  <c r="K703" i="3"/>
  <c r="BA702" i="3"/>
  <c r="AZ702" i="3"/>
  <c r="AY702" i="3"/>
  <c r="AX702" i="3"/>
  <c r="AW702" i="3"/>
  <c r="AV702" i="3"/>
  <c r="AU702" i="3"/>
  <c r="AT702" i="3"/>
  <c r="AS702" i="3"/>
  <c r="AP702" i="3" s="1"/>
  <c r="AR702" i="3"/>
  <c r="AQ702" i="3"/>
  <c r="AO702" i="3"/>
  <c r="AN702" i="3"/>
  <c r="AM702" i="3"/>
  <c r="AE702" i="3"/>
  <c r="AJ702" i="3" s="1"/>
  <c r="AC702" i="3" a="1"/>
  <c r="AC702" i="3" s="1"/>
  <c r="AB702" i="3" a="1"/>
  <c r="AB702" i="3" s="1"/>
  <c r="Z702" i="3"/>
  <c r="Y702" i="3"/>
  <c r="X702" i="3"/>
  <c r="W702" i="3"/>
  <c r="V702" i="3"/>
  <c r="U702" i="3"/>
  <c r="T702" i="3"/>
  <c r="S702" i="3"/>
  <c r="R702" i="3"/>
  <c r="Q702" i="3"/>
  <c r="O702" i="3"/>
  <c r="N702" i="3" a="1"/>
  <c r="N702" i="3" s="1"/>
  <c r="M702" i="3"/>
  <c r="L702" i="3" s="1"/>
  <c r="K702" i="3"/>
  <c r="BA701" i="3"/>
  <c r="AZ701" i="3"/>
  <c r="AX701" i="3"/>
  <c r="AY701" i="3" s="1"/>
  <c r="AW701" i="3"/>
  <c r="AV701" i="3"/>
  <c r="AT701" i="3"/>
  <c r="AS701" i="3"/>
  <c r="AQ701" i="3" s="1"/>
  <c r="AR701" i="3"/>
  <c r="AO701" i="3"/>
  <c r="AN701" i="3"/>
  <c r="AK701" i="3"/>
  <c r="AJ701" i="3"/>
  <c r="AH701" i="3"/>
  <c r="AG701" i="3"/>
  <c r="AF701" i="3"/>
  <c r="AE701" i="3"/>
  <c r="AI701" i="3" s="1"/>
  <c r="AC701" i="3" a="1"/>
  <c r="AC701" i="3" s="1"/>
  <c r="AB701" i="3" a="1"/>
  <c r="AB701" i="3" s="1"/>
  <c r="Z701" i="3"/>
  <c r="Y701" i="3"/>
  <c r="X701" i="3"/>
  <c r="W701" i="3"/>
  <c r="V701" i="3"/>
  <c r="U701" i="3"/>
  <c r="T701" i="3"/>
  <c r="S701" i="3"/>
  <c r="R701" i="3"/>
  <c r="Q701" i="3"/>
  <c r="O701" i="3"/>
  <c r="N701" i="3" a="1"/>
  <c r="N701" i="3" s="1"/>
  <c r="M701" i="3"/>
  <c r="L701" i="3" s="1"/>
  <c r="K701" i="3"/>
  <c r="BA700" i="3"/>
  <c r="AX700" i="3"/>
  <c r="AZ700" i="3" s="1"/>
  <c r="AW700" i="3"/>
  <c r="AT700" i="3"/>
  <c r="AS700" i="3"/>
  <c r="AP700" i="3" s="1"/>
  <c r="AO700" i="3"/>
  <c r="AK700" i="3"/>
  <c r="AH700" i="3"/>
  <c r="AG700" i="3"/>
  <c r="AE700" i="3"/>
  <c r="AJ700" i="3" s="1"/>
  <c r="AC700" i="3" a="1"/>
  <c r="AC700" i="3" s="1"/>
  <c r="AB700" i="3" a="1"/>
  <c r="AB700" i="3" s="1"/>
  <c r="Z700" i="3"/>
  <c r="Y700" i="3"/>
  <c r="X700" i="3"/>
  <c r="W700" i="3"/>
  <c r="V700" i="3"/>
  <c r="U700" i="3"/>
  <c r="T700" i="3"/>
  <c r="S700" i="3"/>
  <c r="R700" i="3"/>
  <c r="Q700" i="3"/>
  <c r="O700" i="3"/>
  <c r="N700" i="3" a="1"/>
  <c r="N700" i="3" s="1"/>
  <c r="M700" i="3"/>
  <c r="L700" i="3" s="1"/>
  <c r="K700" i="3"/>
  <c r="AX699" i="3"/>
  <c r="AY699" i="3" s="1"/>
  <c r="AT699" i="3"/>
  <c r="AS699" i="3"/>
  <c r="AR699" i="3"/>
  <c r="AQ699" i="3"/>
  <c r="AP699" i="3"/>
  <c r="AO699" i="3"/>
  <c r="AN699" i="3"/>
  <c r="AM699" i="3"/>
  <c r="AL699" i="3"/>
  <c r="AH699" i="3"/>
  <c r="AE699" i="3"/>
  <c r="AI699" i="3" s="1"/>
  <c r="AC699" i="3" a="1"/>
  <c r="AC699" i="3" s="1"/>
  <c r="AB699" i="3" a="1"/>
  <c r="AB699" i="3" s="1"/>
  <c r="Z699" i="3"/>
  <c r="Y699" i="3"/>
  <c r="X699" i="3"/>
  <c r="W699" i="3"/>
  <c r="V699" i="3"/>
  <c r="U699" i="3"/>
  <c r="T699" i="3"/>
  <c r="S699" i="3"/>
  <c r="R699" i="3"/>
  <c r="Q699" i="3"/>
  <c r="O699" i="3"/>
  <c r="N699" i="3" a="1"/>
  <c r="N699" i="3" s="1"/>
  <c r="M699" i="3"/>
  <c r="L699" i="3" s="1"/>
  <c r="K699" i="3"/>
  <c r="BA698" i="3"/>
  <c r="AZ698" i="3"/>
  <c r="AY698" i="3"/>
  <c r="AX698" i="3"/>
  <c r="AW698" i="3"/>
  <c r="AV698" i="3"/>
  <c r="AU698" i="3"/>
  <c r="AT698" i="3"/>
  <c r="AS698" i="3"/>
  <c r="AP698" i="3" s="1"/>
  <c r="AR698" i="3"/>
  <c r="AQ698" i="3"/>
  <c r="AO698" i="3"/>
  <c r="AN698" i="3"/>
  <c r="AM698" i="3"/>
  <c r="AE698" i="3"/>
  <c r="AJ698" i="3" s="1"/>
  <c r="AC698" i="3" a="1"/>
  <c r="AC698" i="3" s="1"/>
  <c r="AB698" i="3" a="1"/>
  <c r="AB698" i="3" s="1"/>
  <c r="Z698" i="3"/>
  <c r="Y698" i="3"/>
  <c r="X698" i="3"/>
  <c r="W698" i="3"/>
  <c r="V698" i="3"/>
  <c r="U698" i="3"/>
  <c r="T698" i="3"/>
  <c r="S698" i="3"/>
  <c r="R698" i="3"/>
  <c r="Q698" i="3"/>
  <c r="O698" i="3"/>
  <c r="N698" i="3" a="1"/>
  <c r="N698" i="3" s="1"/>
  <c r="M698" i="3"/>
  <c r="L698" i="3" s="1"/>
  <c r="K698" i="3"/>
  <c r="BA697" i="3"/>
  <c r="AZ697" i="3"/>
  <c r="AX697" i="3"/>
  <c r="AY697" i="3" s="1"/>
  <c r="AW697" i="3"/>
  <c r="AV697" i="3"/>
  <c r="AT697" i="3"/>
  <c r="AS697" i="3"/>
  <c r="AQ697" i="3" s="1"/>
  <c r="AR697" i="3"/>
  <c r="AO697" i="3"/>
  <c r="AN697" i="3"/>
  <c r="AK697" i="3"/>
  <c r="AJ697" i="3"/>
  <c r="AH697" i="3"/>
  <c r="AG697" i="3"/>
  <c r="AF697" i="3"/>
  <c r="AE697" i="3"/>
  <c r="AI697" i="3" s="1"/>
  <c r="AC697" i="3" a="1"/>
  <c r="AC697" i="3" s="1"/>
  <c r="AB697" i="3" a="1"/>
  <c r="AB697" i="3" s="1"/>
  <c r="Z697" i="3"/>
  <c r="Y697" i="3"/>
  <c r="X697" i="3"/>
  <c r="W697" i="3"/>
  <c r="V697" i="3"/>
  <c r="U697" i="3"/>
  <c r="T697" i="3"/>
  <c r="S697" i="3"/>
  <c r="R697" i="3"/>
  <c r="Q697" i="3"/>
  <c r="O697" i="3"/>
  <c r="N697" i="3" a="1"/>
  <c r="N697" i="3" s="1"/>
  <c r="M697" i="3"/>
  <c r="L697" i="3" s="1"/>
  <c r="K697" i="3"/>
  <c r="BA696" i="3"/>
  <c r="AX696" i="3"/>
  <c r="AZ696" i="3" s="1"/>
  <c r="AW696" i="3"/>
  <c r="AT696" i="3"/>
  <c r="AS696" i="3"/>
  <c r="AP696" i="3" s="1"/>
  <c r="AO696" i="3"/>
  <c r="AK696" i="3"/>
  <c r="AH696" i="3"/>
  <c r="AG696" i="3"/>
  <c r="AE696" i="3"/>
  <c r="AJ696" i="3" s="1"/>
  <c r="AC696" i="3" a="1"/>
  <c r="AC696" i="3" s="1"/>
  <c r="AB696" i="3" a="1"/>
  <c r="AB696" i="3" s="1"/>
  <c r="Z696" i="3"/>
  <c r="Y696" i="3"/>
  <c r="X696" i="3"/>
  <c r="W696" i="3"/>
  <c r="V696" i="3"/>
  <c r="U696" i="3"/>
  <c r="T696" i="3"/>
  <c r="S696" i="3"/>
  <c r="R696" i="3"/>
  <c r="Q696" i="3"/>
  <c r="O696" i="3"/>
  <c r="N696" i="3" a="1"/>
  <c r="N696" i="3" s="1"/>
  <c r="M696" i="3"/>
  <c r="L696" i="3" s="1"/>
  <c r="K696" i="3"/>
  <c r="AX695" i="3"/>
  <c r="AY695" i="3" s="1"/>
  <c r="AT695" i="3"/>
  <c r="AS695" i="3"/>
  <c r="AR695" i="3"/>
  <c r="AQ695" i="3"/>
  <c r="AP695" i="3"/>
  <c r="AO695" i="3"/>
  <c r="AN695" i="3"/>
  <c r="AM695" i="3"/>
  <c r="AL695" i="3"/>
  <c r="AH695" i="3"/>
  <c r="AE695" i="3"/>
  <c r="AI695" i="3" s="1"/>
  <c r="AC695" i="3" a="1"/>
  <c r="AC695" i="3" s="1"/>
  <c r="AB695" i="3" a="1"/>
  <c r="AB695" i="3" s="1"/>
  <c r="Z695" i="3"/>
  <c r="Y695" i="3"/>
  <c r="X695" i="3"/>
  <c r="W695" i="3"/>
  <c r="V695" i="3"/>
  <c r="U695" i="3"/>
  <c r="T695" i="3"/>
  <c r="S695" i="3"/>
  <c r="R695" i="3"/>
  <c r="Q695" i="3"/>
  <c r="O695" i="3"/>
  <c r="N695" i="3" a="1"/>
  <c r="N695" i="3" s="1"/>
  <c r="M695" i="3"/>
  <c r="L695" i="3" s="1"/>
  <c r="K695" i="3"/>
  <c r="BA694" i="3"/>
  <c r="AZ694" i="3"/>
  <c r="AY694" i="3"/>
  <c r="AX694" i="3"/>
  <c r="AW694" i="3"/>
  <c r="AV694" i="3"/>
  <c r="AU694" i="3"/>
  <c r="AT694" i="3"/>
  <c r="AS694" i="3"/>
  <c r="AP694" i="3" s="1"/>
  <c r="AR694" i="3"/>
  <c r="AQ694" i="3"/>
  <c r="AO694" i="3"/>
  <c r="AN694" i="3"/>
  <c r="AM694" i="3"/>
  <c r="AE694" i="3"/>
  <c r="AJ694" i="3" s="1"/>
  <c r="AC694" i="3" a="1"/>
  <c r="AC694" i="3" s="1"/>
  <c r="AB694" i="3" a="1"/>
  <c r="AB694" i="3" s="1"/>
  <c r="Z694" i="3"/>
  <c r="Y694" i="3"/>
  <c r="X694" i="3"/>
  <c r="W694" i="3"/>
  <c r="V694" i="3"/>
  <c r="U694" i="3"/>
  <c r="T694" i="3"/>
  <c r="S694" i="3"/>
  <c r="R694" i="3"/>
  <c r="Q694" i="3"/>
  <c r="O694" i="3"/>
  <c r="N694" i="3" a="1"/>
  <c r="N694" i="3" s="1"/>
  <c r="M694" i="3"/>
  <c r="L694" i="3" s="1"/>
  <c r="K694" i="3"/>
  <c r="BA693" i="3"/>
  <c r="AZ693" i="3"/>
  <c r="AX693" i="3"/>
  <c r="AY693" i="3" s="1"/>
  <c r="AW693" i="3"/>
  <c r="AV693" i="3"/>
  <c r="AT693" i="3"/>
  <c r="AS693" i="3"/>
  <c r="AQ693" i="3" s="1"/>
  <c r="AR693" i="3"/>
  <c r="AO693" i="3"/>
  <c r="AN693" i="3"/>
  <c r="AK693" i="3"/>
  <c r="AJ693" i="3"/>
  <c r="AH693" i="3"/>
  <c r="AG693" i="3"/>
  <c r="AF693" i="3"/>
  <c r="AE693" i="3"/>
  <c r="AI693" i="3" s="1"/>
  <c r="AC693" i="3" a="1"/>
  <c r="AC693" i="3" s="1"/>
  <c r="AB693" i="3" a="1"/>
  <c r="AB693" i="3" s="1"/>
  <c r="Z693" i="3"/>
  <c r="Y693" i="3"/>
  <c r="X693" i="3"/>
  <c r="W693" i="3"/>
  <c r="V693" i="3"/>
  <c r="U693" i="3"/>
  <c r="T693" i="3"/>
  <c r="S693" i="3"/>
  <c r="R693" i="3"/>
  <c r="Q693" i="3"/>
  <c r="O693" i="3"/>
  <c r="N693" i="3" a="1"/>
  <c r="N693" i="3" s="1"/>
  <c r="M693" i="3"/>
  <c r="L693" i="3" s="1"/>
  <c r="K693" i="3"/>
  <c r="BA692" i="3"/>
  <c r="AX692" i="3"/>
  <c r="AZ692" i="3" s="1"/>
  <c r="AW692" i="3"/>
  <c r="AT692" i="3"/>
  <c r="AS692" i="3"/>
  <c r="AP692" i="3" s="1"/>
  <c r="AO692" i="3"/>
  <c r="AK692" i="3"/>
  <c r="AH692" i="3"/>
  <c r="AG692" i="3"/>
  <c r="AE692" i="3"/>
  <c r="AJ692" i="3" s="1"/>
  <c r="AC692" i="3" a="1"/>
  <c r="AC692" i="3" s="1"/>
  <c r="AB692" i="3" a="1"/>
  <c r="AB692" i="3" s="1"/>
  <c r="Z692" i="3"/>
  <c r="Y692" i="3"/>
  <c r="X692" i="3"/>
  <c r="W692" i="3"/>
  <c r="V692" i="3"/>
  <c r="U692" i="3"/>
  <c r="T692" i="3"/>
  <c r="S692" i="3"/>
  <c r="R692" i="3"/>
  <c r="Q692" i="3"/>
  <c r="O692" i="3"/>
  <c r="N692" i="3"/>
  <c r="N692" i="3" a="1"/>
  <c r="M692" i="3"/>
  <c r="L692" i="3" s="1"/>
  <c r="K692" i="3"/>
  <c r="AX691" i="3"/>
  <c r="AY691" i="3" s="1"/>
  <c r="AT691" i="3"/>
  <c r="AS691" i="3"/>
  <c r="AR691" i="3"/>
  <c r="AQ691" i="3"/>
  <c r="AP691" i="3"/>
  <c r="AO691" i="3"/>
  <c r="AN691" i="3"/>
  <c r="AM691" i="3"/>
  <c r="AL691" i="3"/>
  <c r="AH691" i="3"/>
  <c r="AE691" i="3"/>
  <c r="AI691" i="3" s="1"/>
  <c r="AC691" i="3" a="1"/>
  <c r="AC691" i="3" s="1"/>
  <c r="AB691" i="3" a="1"/>
  <c r="AB691" i="3" s="1"/>
  <c r="Z691" i="3"/>
  <c r="Y691" i="3"/>
  <c r="X691" i="3"/>
  <c r="W691" i="3"/>
  <c r="V691" i="3"/>
  <c r="U691" i="3"/>
  <c r="T691" i="3"/>
  <c r="S691" i="3"/>
  <c r="R691" i="3"/>
  <c r="Q691" i="3"/>
  <c r="O691" i="3"/>
  <c r="N691" i="3" a="1"/>
  <c r="N691" i="3" s="1"/>
  <c r="M691" i="3"/>
  <c r="L691" i="3" s="1"/>
  <c r="K691" i="3"/>
  <c r="BA690" i="3"/>
  <c r="AZ690" i="3"/>
  <c r="AY690" i="3"/>
  <c r="AX690" i="3"/>
  <c r="AW690" i="3"/>
  <c r="AV690" i="3"/>
  <c r="AU690" i="3"/>
  <c r="AT690" i="3"/>
  <c r="AS690" i="3"/>
  <c r="AP690" i="3" s="1"/>
  <c r="AR690" i="3"/>
  <c r="AQ690" i="3"/>
  <c r="AO690" i="3"/>
  <c r="AN690" i="3"/>
  <c r="AM690" i="3"/>
  <c r="AE690" i="3"/>
  <c r="AJ690" i="3" s="1"/>
  <c r="AC690" i="3" a="1"/>
  <c r="AC690" i="3" s="1"/>
  <c r="AB690" i="3" a="1"/>
  <c r="AB690" i="3" s="1"/>
  <c r="Z690" i="3"/>
  <c r="Y690" i="3"/>
  <c r="X690" i="3"/>
  <c r="W690" i="3"/>
  <c r="V690" i="3"/>
  <c r="U690" i="3"/>
  <c r="T690" i="3"/>
  <c r="S690" i="3"/>
  <c r="R690" i="3"/>
  <c r="Q690" i="3"/>
  <c r="O690" i="3"/>
  <c r="N690" i="3" a="1"/>
  <c r="N690" i="3" s="1"/>
  <c r="M690" i="3"/>
  <c r="L690" i="3" s="1"/>
  <c r="K690" i="3"/>
  <c r="BA689" i="3"/>
  <c r="AZ689" i="3"/>
  <c r="AX689" i="3"/>
  <c r="AY689" i="3" s="1"/>
  <c r="AW689" i="3"/>
  <c r="AV689" i="3"/>
  <c r="AT689" i="3"/>
  <c r="AS689" i="3"/>
  <c r="AQ689" i="3" s="1"/>
  <c r="AR689" i="3"/>
  <c r="AO689" i="3"/>
  <c r="AN689" i="3"/>
  <c r="AK689" i="3"/>
  <c r="AJ689" i="3"/>
  <c r="AH689" i="3"/>
  <c r="AG689" i="3"/>
  <c r="AF689" i="3"/>
  <c r="AE689" i="3"/>
  <c r="AI689" i="3" s="1"/>
  <c r="AC689" i="3" a="1"/>
  <c r="AC689" i="3" s="1"/>
  <c r="AB689" i="3" a="1"/>
  <c r="AB689" i="3" s="1"/>
  <c r="Z689" i="3"/>
  <c r="Y689" i="3"/>
  <c r="X689" i="3"/>
  <c r="W689" i="3"/>
  <c r="V689" i="3"/>
  <c r="U689" i="3"/>
  <c r="T689" i="3"/>
  <c r="S689" i="3"/>
  <c r="R689" i="3"/>
  <c r="Q689" i="3"/>
  <c r="O689" i="3"/>
  <c r="N689" i="3" a="1"/>
  <c r="N689" i="3" s="1"/>
  <c r="M689" i="3"/>
  <c r="L689" i="3" s="1"/>
  <c r="K689" i="3"/>
  <c r="BA688" i="3"/>
  <c r="AX688" i="3"/>
  <c r="AZ688" i="3" s="1"/>
  <c r="AW688" i="3"/>
  <c r="AT688" i="3"/>
  <c r="AS688" i="3"/>
  <c r="AP688" i="3" s="1"/>
  <c r="AO688" i="3"/>
  <c r="AK688" i="3"/>
  <c r="AH688" i="3"/>
  <c r="AG688" i="3"/>
  <c r="AE688" i="3"/>
  <c r="AJ688" i="3" s="1"/>
  <c r="AC688" i="3" a="1"/>
  <c r="AC688" i="3" s="1"/>
  <c r="AB688" i="3" a="1"/>
  <c r="AB688" i="3" s="1"/>
  <c r="Z688" i="3"/>
  <c r="Y688" i="3"/>
  <c r="X688" i="3"/>
  <c r="W688" i="3"/>
  <c r="V688" i="3"/>
  <c r="U688" i="3"/>
  <c r="T688" i="3"/>
  <c r="S688" i="3"/>
  <c r="R688" i="3"/>
  <c r="Q688" i="3"/>
  <c r="O688" i="3"/>
  <c r="N688" i="3"/>
  <c r="N688" i="3" a="1"/>
  <c r="M688" i="3"/>
  <c r="L688" i="3" s="1"/>
  <c r="K688" i="3"/>
  <c r="AX687" i="3"/>
  <c r="AY687" i="3" s="1"/>
  <c r="AT687" i="3"/>
  <c r="AS687" i="3"/>
  <c r="AR687" i="3"/>
  <c r="AQ687" i="3"/>
  <c r="AP687" i="3"/>
  <c r="AO687" i="3"/>
  <c r="AN687" i="3"/>
  <c r="AM687" i="3"/>
  <c r="AL687" i="3"/>
  <c r="AH687" i="3"/>
  <c r="AE687" i="3"/>
  <c r="AI687" i="3" s="1"/>
  <c r="AC687" i="3" a="1"/>
  <c r="AC687" i="3" s="1"/>
  <c r="AB687" i="3" a="1"/>
  <c r="AB687" i="3" s="1"/>
  <c r="Z687" i="3"/>
  <c r="Y687" i="3"/>
  <c r="X687" i="3"/>
  <c r="W687" i="3"/>
  <c r="V687" i="3"/>
  <c r="U687" i="3"/>
  <c r="T687" i="3"/>
  <c r="S687" i="3"/>
  <c r="R687" i="3"/>
  <c r="Q687" i="3"/>
  <c r="O687" i="3"/>
  <c r="N687" i="3" a="1"/>
  <c r="N687" i="3" s="1"/>
  <c r="M687" i="3"/>
  <c r="L687" i="3" s="1"/>
  <c r="K687" i="3"/>
  <c r="BA686" i="3"/>
  <c r="AZ686" i="3"/>
  <c r="AY686" i="3"/>
  <c r="AX686" i="3"/>
  <c r="AW686" i="3"/>
  <c r="AV686" i="3"/>
  <c r="AU686" i="3"/>
  <c r="AT686" i="3"/>
  <c r="AS686" i="3"/>
  <c r="AP686" i="3" s="1"/>
  <c r="AR686" i="3"/>
  <c r="AQ686" i="3"/>
  <c r="AO686" i="3"/>
  <c r="AN686" i="3"/>
  <c r="AM686" i="3"/>
  <c r="AE686" i="3"/>
  <c r="AJ686" i="3" s="1"/>
  <c r="AC686" i="3" a="1"/>
  <c r="AC686" i="3" s="1"/>
  <c r="AB686" i="3" a="1"/>
  <c r="AB686" i="3" s="1"/>
  <c r="Z686" i="3"/>
  <c r="Y686" i="3"/>
  <c r="X686" i="3"/>
  <c r="W686" i="3"/>
  <c r="V686" i="3"/>
  <c r="U686" i="3"/>
  <c r="T686" i="3"/>
  <c r="S686" i="3"/>
  <c r="R686" i="3"/>
  <c r="Q686" i="3"/>
  <c r="O686" i="3"/>
  <c r="N686" i="3" a="1"/>
  <c r="N686" i="3" s="1"/>
  <c r="M686" i="3"/>
  <c r="L686" i="3" s="1"/>
  <c r="K686" i="3"/>
  <c r="BA685" i="3"/>
  <c r="AZ685" i="3"/>
  <c r="AX685" i="3"/>
  <c r="AY685" i="3" s="1"/>
  <c r="AW685" i="3"/>
  <c r="AV685" i="3"/>
  <c r="AT685" i="3"/>
  <c r="AS685" i="3"/>
  <c r="AQ685" i="3" s="1"/>
  <c r="AR685" i="3"/>
  <c r="AO685" i="3"/>
  <c r="AN685" i="3"/>
  <c r="AK685" i="3"/>
  <c r="AJ685" i="3"/>
  <c r="AH685" i="3"/>
  <c r="AG685" i="3"/>
  <c r="AF685" i="3"/>
  <c r="AE685" i="3"/>
  <c r="AI685" i="3" s="1"/>
  <c r="AC685" i="3" a="1"/>
  <c r="AC685" i="3" s="1"/>
  <c r="AB685" i="3" a="1"/>
  <c r="AB685" i="3" s="1"/>
  <c r="Z685" i="3"/>
  <c r="Y685" i="3"/>
  <c r="X685" i="3"/>
  <c r="W685" i="3"/>
  <c r="V685" i="3"/>
  <c r="U685" i="3"/>
  <c r="T685" i="3"/>
  <c r="S685" i="3"/>
  <c r="R685" i="3"/>
  <c r="Q685" i="3"/>
  <c r="O685" i="3"/>
  <c r="N685" i="3" a="1"/>
  <c r="N685" i="3" s="1"/>
  <c r="M685" i="3"/>
  <c r="L685" i="3" s="1"/>
  <c r="K685" i="3"/>
  <c r="BA684" i="3"/>
  <c r="AX684" i="3"/>
  <c r="AZ684" i="3" s="1"/>
  <c r="AW684" i="3"/>
  <c r="AT684" i="3"/>
  <c r="AS684" i="3"/>
  <c r="AP684" i="3" s="1"/>
  <c r="AO684" i="3"/>
  <c r="AK684" i="3"/>
  <c r="AH684" i="3"/>
  <c r="AG684" i="3"/>
  <c r="AE684" i="3"/>
  <c r="AJ684" i="3" s="1"/>
  <c r="AC684" i="3" a="1"/>
  <c r="AC684" i="3" s="1"/>
  <c r="AB684" i="3" a="1"/>
  <c r="AB684" i="3" s="1"/>
  <c r="Z684" i="3"/>
  <c r="Y684" i="3"/>
  <c r="X684" i="3"/>
  <c r="W684" i="3"/>
  <c r="V684" i="3"/>
  <c r="U684" i="3"/>
  <c r="T684" i="3"/>
  <c r="S684" i="3"/>
  <c r="R684" i="3"/>
  <c r="Q684" i="3"/>
  <c r="O684" i="3"/>
  <c r="N684" i="3"/>
  <c r="N684" i="3" a="1"/>
  <c r="M684" i="3"/>
  <c r="L684" i="3" s="1"/>
  <c r="K684" i="3"/>
  <c r="AX683" i="3"/>
  <c r="AY683" i="3" s="1"/>
  <c r="AT683" i="3"/>
  <c r="AS683" i="3"/>
  <c r="AR683" i="3"/>
  <c r="AQ683" i="3"/>
  <c r="AP683" i="3"/>
  <c r="AO683" i="3"/>
  <c r="AN683" i="3"/>
  <c r="AM683" i="3"/>
  <c r="AL683" i="3"/>
  <c r="AH683" i="3"/>
  <c r="AE683" i="3"/>
  <c r="AI683" i="3" s="1"/>
  <c r="AC683" i="3" a="1"/>
  <c r="AC683" i="3" s="1"/>
  <c r="AB683" i="3" a="1"/>
  <c r="AB683" i="3" s="1"/>
  <c r="Z683" i="3"/>
  <c r="Y683" i="3"/>
  <c r="X683" i="3"/>
  <c r="W683" i="3"/>
  <c r="V683" i="3"/>
  <c r="U683" i="3"/>
  <c r="T683" i="3"/>
  <c r="S683" i="3"/>
  <c r="R683" i="3"/>
  <c r="Q683" i="3"/>
  <c r="O683" i="3"/>
  <c r="N683" i="3" a="1"/>
  <c r="N683" i="3" s="1"/>
  <c r="M683" i="3"/>
  <c r="L683" i="3" s="1"/>
  <c r="K683" i="3"/>
  <c r="BA682" i="3"/>
  <c r="AZ682" i="3"/>
  <c r="AY682" i="3"/>
  <c r="AX682" i="3"/>
  <c r="AW682" i="3"/>
  <c r="AV682" i="3"/>
  <c r="AU682" i="3"/>
  <c r="AT682" i="3"/>
  <c r="AS682" i="3"/>
  <c r="AP682" i="3" s="1"/>
  <c r="AR682" i="3"/>
  <c r="AQ682" i="3"/>
  <c r="AO682" i="3"/>
  <c r="AN682" i="3"/>
  <c r="AM682" i="3"/>
  <c r="AE682" i="3"/>
  <c r="AJ682" i="3" s="1"/>
  <c r="AC682" i="3" a="1"/>
  <c r="AC682" i="3" s="1"/>
  <c r="AB682" i="3" a="1"/>
  <c r="AB682" i="3" s="1"/>
  <c r="Z682" i="3"/>
  <c r="Y682" i="3"/>
  <c r="X682" i="3"/>
  <c r="W682" i="3"/>
  <c r="V682" i="3"/>
  <c r="U682" i="3"/>
  <c r="T682" i="3"/>
  <c r="S682" i="3"/>
  <c r="R682" i="3"/>
  <c r="Q682" i="3"/>
  <c r="O682" i="3"/>
  <c r="N682" i="3" a="1"/>
  <c r="N682" i="3" s="1"/>
  <c r="M682" i="3"/>
  <c r="L682" i="3" s="1"/>
  <c r="K682" i="3"/>
  <c r="BA681" i="3"/>
  <c r="AZ681" i="3"/>
  <c r="AX681" i="3"/>
  <c r="AY681" i="3" s="1"/>
  <c r="AW681" i="3"/>
  <c r="AV681" i="3"/>
  <c r="AT681" i="3"/>
  <c r="AS681" i="3"/>
  <c r="AQ681" i="3" s="1"/>
  <c r="AR681" i="3"/>
  <c r="AO681" i="3"/>
  <c r="AN681" i="3"/>
  <c r="AK681" i="3"/>
  <c r="AJ681" i="3"/>
  <c r="AH681" i="3"/>
  <c r="AG681" i="3"/>
  <c r="AF681" i="3"/>
  <c r="AE681" i="3"/>
  <c r="AI681" i="3" s="1"/>
  <c r="AC681" i="3" a="1"/>
  <c r="AC681" i="3" s="1"/>
  <c r="AB681" i="3" a="1"/>
  <c r="AB681" i="3" s="1"/>
  <c r="Z681" i="3"/>
  <c r="Y681" i="3"/>
  <c r="X681" i="3"/>
  <c r="W681" i="3"/>
  <c r="V681" i="3"/>
  <c r="U681" i="3"/>
  <c r="T681" i="3"/>
  <c r="S681" i="3"/>
  <c r="R681" i="3"/>
  <c r="Q681" i="3"/>
  <c r="O681" i="3"/>
  <c r="N681" i="3" a="1"/>
  <c r="N681" i="3" s="1"/>
  <c r="M681" i="3"/>
  <c r="L681" i="3" s="1"/>
  <c r="K681" i="3"/>
  <c r="BA680" i="3"/>
  <c r="AX680" i="3"/>
  <c r="AZ680" i="3" s="1"/>
  <c r="AW680" i="3"/>
  <c r="AT680" i="3"/>
  <c r="AS680" i="3"/>
  <c r="AP680" i="3" s="1"/>
  <c r="AO680" i="3"/>
  <c r="AK680" i="3"/>
  <c r="AH680" i="3"/>
  <c r="AG680" i="3"/>
  <c r="AE680" i="3"/>
  <c r="AJ680" i="3" s="1"/>
  <c r="AC680" i="3" a="1"/>
  <c r="AC680" i="3" s="1"/>
  <c r="AB680" i="3" a="1"/>
  <c r="AB680" i="3" s="1"/>
  <c r="Z680" i="3"/>
  <c r="Y680" i="3"/>
  <c r="X680" i="3"/>
  <c r="W680" i="3"/>
  <c r="V680" i="3"/>
  <c r="U680" i="3"/>
  <c r="T680" i="3"/>
  <c r="S680" i="3"/>
  <c r="R680" i="3"/>
  <c r="Q680" i="3"/>
  <c r="O680" i="3"/>
  <c r="N680" i="3"/>
  <c r="N680" i="3" a="1"/>
  <c r="M680" i="3"/>
  <c r="L680" i="3" s="1"/>
  <c r="K680" i="3"/>
  <c r="AX679" i="3"/>
  <c r="AY679" i="3" s="1"/>
  <c r="AT679" i="3"/>
  <c r="AS679" i="3"/>
  <c r="AR679" i="3"/>
  <c r="AQ679" i="3"/>
  <c r="AP679" i="3"/>
  <c r="AO679" i="3"/>
  <c r="AN679" i="3"/>
  <c r="AM679" i="3"/>
  <c r="AL679" i="3"/>
  <c r="AH679" i="3"/>
  <c r="AE679" i="3"/>
  <c r="AI679" i="3" s="1"/>
  <c r="AC679" i="3" a="1"/>
  <c r="AC679" i="3" s="1"/>
  <c r="AB679" i="3" a="1"/>
  <c r="AB679" i="3" s="1"/>
  <c r="Z679" i="3"/>
  <c r="Y679" i="3"/>
  <c r="X679" i="3"/>
  <c r="W679" i="3"/>
  <c r="V679" i="3"/>
  <c r="U679" i="3"/>
  <c r="T679" i="3"/>
  <c r="S679" i="3"/>
  <c r="R679" i="3"/>
  <c r="Q679" i="3"/>
  <c r="O679" i="3"/>
  <c r="N679" i="3" a="1"/>
  <c r="N679" i="3" s="1"/>
  <c r="M679" i="3"/>
  <c r="L679" i="3" s="1"/>
  <c r="K679" i="3"/>
  <c r="BA678" i="3"/>
  <c r="AZ678" i="3"/>
  <c r="AY678" i="3"/>
  <c r="AX678" i="3"/>
  <c r="AW678" i="3"/>
  <c r="AV678" i="3"/>
  <c r="AU678" i="3"/>
  <c r="AT678" i="3"/>
  <c r="AS678" i="3"/>
  <c r="AP678" i="3" s="1"/>
  <c r="AR678" i="3"/>
  <c r="AQ678" i="3"/>
  <c r="AO678" i="3"/>
  <c r="AN678" i="3"/>
  <c r="AM678" i="3"/>
  <c r="AE678" i="3"/>
  <c r="AJ678" i="3" s="1"/>
  <c r="AC678" i="3" a="1"/>
  <c r="AC678" i="3" s="1"/>
  <c r="AB678" i="3" a="1"/>
  <c r="AB678" i="3" s="1"/>
  <c r="Z678" i="3"/>
  <c r="Y678" i="3"/>
  <c r="X678" i="3"/>
  <c r="W678" i="3"/>
  <c r="V678" i="3"/>
  <c r="U678" i="3"/>
  <c r="T678" i="3"/>
  <c r="S678" i="3"/>
  <c r="R678" i="3"/>
  <c r="Q678" i="3"/>
  <c r="O678" i="3"/>
  <c r="N678" i="3" a="1"/>
  <c r="N678" i="3" s="1"/>
  <c r="M678" i="3"/>
  <c r="L678" i="3" s="1"/>
  <c r="K678" i="3"/>
  <c r="BA677" i="3"/>
  <c r="AZ677" i="3"/>
  <c r="AX677" i="3"/>
  <c r="AY677" i="3" s="1"/>
  <c r="AW677" i="3"/>
  <c r="AV677" i="3"/>
  <c r="AT677" i="3"/>
  <c r="AS677" i="3"/>
  <c r="AQ677" i="3" s="1"/>
  <c r="AR677" i="3"/>
  <c r="AO677" i="3"/>
  <c r="AN677" i="3"/>
  <c r="AK677" i="3"/>
  <c r="AJ677" i="3"/>
  <c r="AH677" i="3"/>
  <c r="AG677" i="3"/>
  <c r="AF677" i="3"/>
  <c r="AE677" i="3"/>
  <c r="AI677" i="3" s="1"/>
  <c r="AC677" i="3" a="1"/>
  <c r="AC677" i="3" s="1"/>
  <c r="AB677" i="3" a="1"/>
  <c r="AB677" i="3" s="1"/>
  <c r="Z677" i="3"/>
  <c r="Y677" i="3"/>
  <c r="X677" i="3"/>
  <c r="W677" i="3"/>
  <c r="V677" i="3"/>
  <c r="U677" i="3"/>
  <c r="T677" i="3"/>
  <c r="S677" i="3"/>
  <c r="R677" i="3"/>
  <c r="Q677" i="3"/>
  <c r="O677" i="3"/>
  <c r="N677" i="3" a="1"/>
  <c r="N677" i="3" s="1"/>
  <c r="M677" i="3"/>
  <c r="L677" i="3" s="1"/>
  <c r="K677" i="3"/>
  <c r="BA676" i="3"/>
  <c r="AX676" i="3"/>
  <c r="AZ676" i="3" s="1"/>
  <c r="AW676" i="3"/>
  <c r="AT676" i="3"/>
  <c r="AS676" i="3"/>
  <c r="AP676" i="3" s="1"/>
  <c r="AO676" i="3"/>
  <c r="AK676" i="3"/>
  <c r="AH676" i="3"/>
  <c r="AG676" i="3"/>
  <c r="AE676" i="3"/>
  <c r="AJ676" i="3" s="1"/>
  <c r="AC676" i="3" a="1"/>
  <c r="AC676" i="3" s="1"/>
  <c r="AB676" i="3" a="1"/>
  <c r="AB676" i="3" s="1"/>
  <c r="Z676" i="3"/>
  <c r="Y676" i="3"/>
  <c r="X676" i="3"/>
  <c r="W676" i="3"/>
  <c r="V676" i="3"/>
  <c r="U676" i="3"/>
  <c r="T676" i="3"/>
  <c r="S676" i="3"/>
  <c r="R676" i="3"/>
  <c r="Q676" i="3"/>
  <c r="O676" i="3"/>
  <c r="N676" i="3"/>
  <c r="N676" i="3" a="1"/>
  <c r="M676" i="3"/>
  <c r="L676" i="3" s="1"/>
  <c r="K676" i="3"/>
  <c r="AX675" i="3"/>
  <c r="AY675" i="3" s="1"/>
  <c r="AT675" i="3"/>
  <c r="AS675" i="3"/>
  <c r="AR675" i="3"/>
  <c r="AQ675" i="3"/>
  <c r="AP675" i="3"/>
  <c r="AO675" i="3"/>
  <c r="AN675" i="3"/>
  <c r="AM675" i="3"/>
  <c r="AL675" i="3"/>
  <c r="AH675" i="3"/>
  <c r="AE675" i="3"/>
  <c r="AI675" i="3" s="1"/>
  <c r="AC675" i="3" a="1"/>
  <c r="AC675" i="3" s="1"/>
  <c r="AB675" i="3" a="1"/>
  <c r="AB675" i="3" s="1"/>
  <c r="Z675" i="3"/>
  <c r="Y675" i="3"/>
  <c r="X675" i="3"/>
  <c r="W675" i="3"/>
  <c r="V675" i="3"/>
  <c r="U675" i="3"/>
  <c r="T675" i="3"/>
  <c r="S675" i="3"/>
  <c r="R675" i="3"/>
  <c r="Q675" i="3"/>
  <c r="O675" i="3"/>
  <c r="N675" i="3" a="1"/>
  <c r="N675" i="3" s="1"/>
  <c r="M675" i="3"/>
  <c r="L675" i="3" s="1"/>
  <c r="K675" i="3"/>
  <c r="BA674" i="3"/>
  <c r="AZ674" i="3"/>
  <c r="AY674" i="3"/>
  <c r="AX674" i="3"/>
  <c r="AW674" i="3"/>
  <c r="AV674" i="3"/>
  <c r="AU674" i="3"/>
  <c r="AT674" i="3"/>
  <c r="AS674" i="3"/>
  <c r="AP674" i="3" s="1"/>
  <c r="AR674" i="3"/>
  <c r="AQ674" i="3"/>
  <c r="AO674" i="3"/>
  <c r="AN674" i="3"/>
  <c r="AM674" i="3"/>
  <c r="AE674" i="3"/>
  <c r="AJ674" i="3" s="1"/>
  <c r="AC674" i="3" a="1"/>
  <c r="AC674" i="3" s="1"/>
  <c r="AB674" i="3" a="1"/>
  <c r="AB674" i="3" s="1"/>
  <c r="Z674" i="3"/>
  <c r="Y674" i="3"/>
  <c r="X674" i="3"/>
  <c r="W674" i="3"/>
  <c r="V674" i="3"/>
  <c r="U674" i="3"/>
  <c r="T674" i="3"/>
  <c r="S674" i="3"/>
  <c r="R674" i="3"/>
  <c r="Q674" i="3"/>
  <c r="O674" i="3"/>
  <c r="N674" i="3" a="1"/>
  <c r="N674" i="3" s="1"/>
  <c r="M674" i="3"/>
  <c r="L674" i="3" s="1"/>
  <c r="K674" i="3"/>
  <c r="BA673" i="3"/>
  <c r="AZ673" i="3"/>
  <c r="AX673" i="3"/>
  <c r="AY673" i="3" s="1"/>
  <c r="AW673" i="3"/>
  <c r="AV673" i="3"/>
  <c r="AT673" i="3"/>
  <c r="AS673" i="3"/>
  <c r="AQ673" i="3" s="1"/>
  <c r="AR673" i="3"/>
  <c r="AO673" i="3"/>
  <c r="AN673" i="3"/>
  <c r="AK673" i="3"/>
  <c r="AJ673" i="3"/>
  <c r="AH673" i="3"/>
  <c r="AG673" i="3"/>
  <c r="AF673" i="3"/>
  <c r="AE673" i="3"/>
  <c r="AI673" i="3" s="1"/>
  <c r="AC673" i="3" a="1"/>
  <c r="AC673" i="3" s="1"/>
  <c r="AB673" i="3" a="1"/>
  <c r="AB673" i="3" s="1"/>
  <c r="Z673" i="3"/>
  <c r="Y673" i="3"/>
  <c r="X673" i="3"/>
  <c r="W673" i="3"/>
  <c r="V673" i="3"/>
  <c r="U673" i="3"/>
  <c r="T673" i="3"/>
  <c r="S673" i="3"/>
  <c r="R673" i="3"/>
  <c r="Q673" i="3"/>
  <c r="O673" i="3"/>
  <c r="N673" i="3" a="1"/>
  <c r="N673" i="3" s="1"/>
  <c r="M673" i="3"/>
  <c r="L673" i="3" s="1"/>
  <c r="K673" i="3"/>
  <c r="BA672" i="3"/>
  <c r="AX672" i="3"/>
  <c r="AZ672" i="3" s="1"/>
  <c r="AW672" i="3"/>
  <c r="AT672" i="3"/>
  <c r="AS672" i="3"/>
  <c r="AO672" i="3"/>
  <c r="AK672" i="3"/>
  <c r="AH672" i="3"/>
  <c r="AG672" i="3"/>
  <c r="AE672" i="3"/>
  <c r="AJ672" i="3" s="1"/>
  <c r="AC672" i="3" a="1"/>
  <c r="AC672" i="3" s="1"/>
  <c r="AB672" i="3" a="1"/>
  <c r="AB672" i="3" s="1"/>
  <c r="Z672" i="3"/>
  <c r="Y672" i="3"/>
  <c r="X672" i="3"/>
  <c r="W672" i="3"/>
  <c r="V672" i="3"/>
  <c r="U672" i="3"/>
  <c r="T672" i="3"/>
  <c r="S672" i="3"/>
  <c r="R672" i="3"/>
  <c r="Q672" i="3"/>
  <c r="O672" i="3"/>
  <c r="N672" i="3" a="1"/>
  <c r="N672" i="3" s="1"/>
  <c r="M672" i="3"/>
  <c r="L672" i="3" s="1"/>
  <c r="K672" i="3"/>
  <c r="AX671" i="3"/>
  <c r="AT671" i="3"/>
  <c r="AS671" i="3"/>
  <c r="AR671" i="3"/>
  <c r="AQ671" i="3"/>
  <c r="AP671" i="3"/>
  <c r="AO671" i="3"/>
  <c r="AN671" i="3"/>
  <c r="AM671" i="3"/>
  <c r="AL671" i="3"/>
  <c r="AH671" i="3"/>
  <c r="AE671" i="3"/>
  <c r="AI671" i="3" s="1"/>
  <c r="AC671" i="3" a="1"/>
  <c r="AC671" i="3" s="1"/>
  <c r="AB671" i="3" a="1"/>
  <c r="AB671" i="3" s="1"/>
  <c r="Z671" i="3"/>
  <c r="Y671" i="3"/>
  <c r="X671" i="3"/>
  <c r="W671" i="3"/>
  <c r="V671" i="3"/>
  <c r="U671" i="3"/>
  <c r="T671" i="3"/>
  <c r="S671" i="3"/>
  <c r="R671" i="3"/>
  <c r="Q671" i="3"/>
  <c r="O671" i="3"/>
  <c r="N671" i="3" a="1"/>
  <c r="N671" i="3" s="1"/>
  <c r="M671" i="3"/>
  <c r="L671" i="3" s="1"/>
  <c r="K671" i="3"/>
  <c r="BA670" i="3"/>
  <c r="AZ670" i="3"/>
  <c r="AY670" i="3"/>
  <c r="AX670" i="3"/>
  <c r="AW670" i="3"/>
  <c r="AV670" i="3"/>
  <c r="AU670" i="3"/>
  <c r="AT670" i="3"/>
  <c r="AS670" i="3"/>
  <c r="AP670" i="3" s="1"/>
  <c r="AR670" i="3"/>
  <c r="AQ670" i="3"/>
  <c r="AO670" i="3"/>
  <c r="AN670" i="3"/>
  <c r="AM670" i="3"/>
  <c r="AE670" i="3"/>
  <c r="AC670" i="3" a="1"/>
  <c r="AC670" i="3" s="1"/>
  <c r="AB670" i="3" a="1"/>
  <c r="AB670" i="3" s="1"/>
  <c r="Z670" i="3"/>
  <c r="Y670" i="3"/>
  <c r="X670" i="3"/>
  <c r="W670" i="3"/>
  <c r="V670" i="3"/>
  <c r="U670" i="3"/>
  <c r="T670" i="3"/>
  <c r="S670" i="3"/>
  <c r="R670" i="3"/>
  <c r="Q670" i="3"/>
  <c r="O670" i="3"/>
  <c r="N670" i="3" a="1"/>
  <c r="N670" i="3" s="1"/>
  <c r="M670" i="3"/>
  <c r="L670" i="3" s="1"/>
  <c r="K670" i="3"/>
  <c r="BA669" i="3"/>
  <c r="AZ669" i="3"/>
  <c r="AX669" i="3"/>
  <c r="AY669" i="3" s="1"/>
  <c r="AW669" i="3"/>
  <c r="AV669" i="3"/>
  <c r="AT669" i="3"/>
  <c r="AS669" i="3"/>
  <c r="AQ669" i="3" s="1"/>
  <c r="AR669" i="3"/>
  <c r="AO669" i="3"/>
  <c r="AN669" i="3"/>
  <c r="AK669" i="3"/>
  <c r="AJ669" i="3"/>
  <c r="AH669" i="3"/>
  <c r="AG669" i="3"/>
  <c r="AF669" i="3"/>
  <c r="AE669" i="3"/>
  <c r="AI669" i="3" s="1"/>
  <c r="AC669" i="3" a="1"/>
  <c r="AC669" i="3" s="1"/>
  <c r="AB669" i="3" a="1"/>
  <c r="AB669" i="3" s="1"/>
  <c r="Z669" i="3"/>
  <c r="Y669" i="3"/>
  <c r="X669" i="3"/>
  <c r="W669" i="3"/>
  <c r="V669" i="3"/>
  <c r="U669" i="3"/>
  <c r="T669" i="3"/>
  <c r="S669" i="3"/>
  <c r="R669" i="3"/>
  <c r="Q669" i="3"/>
  <c r="O669" i="3"/>
  <c r="N669" i="3" a="1"/>
  <c r="N669" i="3" s="1"/>
  <c r="M669" i="3"/>
  <c r="L669" i="3" s="1"/>
  <c r="K669" i="3"/>
  <c r="BA668" i="3"/>
  <c r="AX668" i="3"/>
  <c r="AZ668" i="3" s="1"/>
  <c r="AW668" i="3"/>
  <c r="AT668" i="3"/>
  <c r="AS668" i="3"/>
  <c r="AO668" i="3" s="1"/>
  <c r="AK668" i="3"/>
  <c r="AH668" i="3"/>
  <c r="AG668" i="3"/>
  <c r="AE668" i="3"/>
  <c r="AJ668" i="3" s="1"/>
  <c r="AC668" i="3" a="1"/>
  <c r="AC668" i="3" s="1"/>
  <c r="AB668" i="3" a="1"/>
  <c r="AB668" i="3" s="1"/>
  <c r="Z668" i="3"/>
  <c r="Y668" i="3"/>
  <c r="X668" i="3"/>
  <c r="W668" i="3"/>
  <c r="V668" i="3"/>
  <c r="U668" i="3"/>
  <c r="T668" i="3"/>
  <c r="S668" i="3"/>
  <c r="R668" i="3"/>
  <c r="Q668" i="3"/>
  <c r="O668" i="3"/>
  <c r="N668" i="3"/>
  <c r="N668" i="3" a="1"/>
  <c r="M668" i="3"/>
  <c r="L668" i="3" s="1"/>
  <c r="K668" i="3"/>
  <c r="AX667" i="3"/>
  <c r="AS667" i="3"/>
  <c r="AR667" i="3"/>
  <c r="AQ667" i="3"/>
  <c r="AP667" i="3"/>
  <c r="AO667" i="3"/>
  <c r="AN667" i="3"/>
  <c r="AM667" i="3"/>
  <c r="AL667" i="3"/>
  <c r="AH667" i="3"/>
  <c r="AE667" i="3"/>
  <c r="AI667" i="3" s="1"/>
  <c r="AC667" i="3" a="1"/>
  <c r="AC667" i="3" s="1"/>
  <c r="AB667" i="3" a="1"/>
  <c r="AB667" i="3" s="1"/>
  <c r="Z667" i="3"/>
  <c r="Y667" i="3"/>
  <c r="X667" i="3"/>
  <c r="W667" i="3"/>
  <c r="V667" i="3"/>
  <c r="U667" i="3"/>
  <c r="T667" i="3"/>
  <c r="S667" i="3"/>
  <c r="R667" i="3"/>
  <c r="Q667" i="3"/>
  <c r="O667" i="3"/>
  <c r="N667" i="3" a="1"/>
  <c r="N667" i="3" s="1"/>
  <c r="M667" i="3"/>
  <c r="L667" i="3" s="1"/>
  <c r="K667" i="3"/>
  <c r="BA666" i="3"/>
  <c r="AZ666" i="3"/>
  <c r="AY666" i="3"/>
  <c r="AX666" i="3"/>
  <c r="AW666" i="3"/>
  <c r="AV666" i="3"/>
  <c r="AU666" i="3"/>
  <c r="AT666" i="3"/>
  <c r="AS666" i="3"/>
  <c r="AP666" i="3" s="1"/>
  <c r="AR666" i="3"/>
  <c r="AQ666" i="3"/>
  <c r="AO666" i="3"/>
  <c r="AN666" i="3"/>
  <c r="AM666" i="3"/>
  <c r="AI666" i="3"/>
  <c r="AE666" i="3"/>
  <c r="AC666" i="3" a="1"/>
  <c r="AC666" i="3" s="1"/>
  <c r="AB666" i="3" a="1"/>
  <c r="AB666" i="3" s="1"/>
  <c r="Z666" i="3"/>
  <c r="Y666" i="3"/>
  <c r="X666" i="3"/>
  <c r="W666" i="3"/>
  <c r="V666" i="3"/>
  <c r="U666" i="3"/>
  <c r="T666" i="3"/>
  <c r="S666" i="3"/>
  <c r="R666" i="3"/>
  <c r="Q666" i="3"/>
  <c r="O666" i="3"/>
  <c r="N666" i="3" a="1"/>
  <c r="N666" i="3" s="1"/>
  <c r="M666" i="3"/>
  <c r="L666" i="3" s="1"/>
  <c r="K666" i="3"/>
  <c r="BA665" i="3"/>
  <c r="AZ665" i="3"/>
  <c r="AX665" i="3"/>
  <c r="AY665" i="3" s="1"/>
  <c r="AW665" i="3"/>
  <c r="AV665" i="3"/>
  <c r="AT665" i="3"/>
  <c r="AS665" i="3"/>
  <c r="AQ665" i="3" s="1"/>
  <c r="AR665" i="3"/>
  <c r="AO665" i="3"/>
  <c r="AN665" i="3"/>
  <c r="AK665" i="3"/>
  <c r="AJ665" i="3"/>
  <c r="AH665" i="3"/>
  <c r="AG665" i="3"/>
  <c r="AF665" i="3"/>
  <c r="AE665" i="3"/>
  <c r="AI665" i="3" s="1"/>
  <c r="AC665" i="3" a="1"/>
  <c r="AC665" i="3" s="1"/>
  <c r="AB665" i="3" a="1"/>
  <c r="AB665" i="3" s="1"/>
  <c r="Z665" i="3"/>
  <c r="Y665" i="3"/>
  <c r="X665" i="3"/>
  <c r="W665" i="3"/>
  <c r="V665" i="3"/>
  <c r="U665" i="3"/>
  <c r="T665" i="3"/>
  <c r="S665" i="3"/>
  <c r="R665" i="3"/>
  <c r="Q665" i="3"/>
  <c r="O665" i="3"/>
  <c r="N665" i="3" a="1"/>
  <c r="N665" i="3" s="1"/>
  <c r="M665" i="3"/>
  <c r="L665" i="3" s="1"/>
  <c r="K665" i="3"/>
  <c r="BA664" i="3"/>
  <c r="AX664" i="3"/>
  <c r="AZ664" i="3" s="1"/>
  <c r="AW664" i="3"/>
  <c r="AT664" i="3"/>
  <c r="AS664" i="3"/>
  <c r="AO664" i="3"/>
  <c r="AK664" i="3"/>
  <c r="AH664" i="3"/>
  <c r="AG664" i="3"/>
  <c r="AE664" i="3"/>
  <c r="AJ664" i="3" s="1"/>
  <c r="AC664" i="3" a="1"/>
  <c r="AC664" i="3" s="1"/>
  <c r="AB664" i="3" a="1"/>
  <c r="AB664" i="3" s="1"/>
  <c r="Z664" i="3"/>
  <c r="Y664" i="3"/>
  <c r="X664" i="3"/>
  <c r="W664" i="3"/>
  <c r="V664" i="3"/>
  <c r="U664" i="3"/>
  <c r="T664" i="3"/>
  <c r="S664" i="3"/>
  <c r="R664" i="3"/>
  <c r="Q664" i="3"/>
  <c r="O664" i="3"/>
  <c r="N664" i="3"/>
  <c r="N664" i="3" a="1"/>
  <c r="M664" i="3"/>
  <c r="L664" i="3" s="1"/>
  <c r="K664" i="3"/>
  <c r="AX663" i="3"/>
  <c r="AT663" i="3" s="1"/>
  <c r="AS663" i="3"/>
  <c r="AR663" i="3"/>
  <c r="AQ663" i="3"/>
  <c r="AP663" i="3"/>
  <c r="AO663" i="3"/>
  <c r="AN663" i="3"/>
  <c r="AM663" i="3"/>
  <c r="AL663" i="3"/>
  <c r="AH663" i="3"/>
  <c r="AE663" i="3"/>
  <c r="AI663" i="3" s="1"/>
  <c r="AC663" i="3" a="1"/>
  <c r="AC663" i="3" s="1"/>
  <c r="AB663" i="3" a="1"/>
  <c r="AB663" i="3" s="1"/>
  <c r="Z663" i="3"/>
  <c r="Y663" i="3"/>
  <c r="X663" i="3"/>
  <c r="W663" i="3"/>
  <c r="V663" i="3"/>
  <c r="U663" i="3"/>
  <c r="T663" i="3"/>
  <c r="S663" i="3"/>
  <c r="R663" i="3"/>
  <c r="Q663" i="3"/>
  <c r="O663" i="3"/>
  <c r="N663" i="3" a="1"/>
  <c r="N663" i="3" s="1"/>
  <c r="M663" i="3"/>
  <c r="L663" i="3" s="1"/>
  <c r="K663" i="3"/>
  <c r="BA662" i="3"/>
  <c r="AZ662" i="3"/>
  <c r="AY662" i="3"/>
  <c r="AX662" i="3"/>
  <c r="AW662" i="3"/>
  <c r="AV662" i="3"/>
  <c r="AU662" i="3"/>
  <c r="AT662" i="3"/>
  <c r="AS662" i="3"/>
  <c r="AP662" i="3" s="1"/>
  <c r="AR662" i="3"/>
  <c r="AQ662" i="3"/>
  <c r="AO662" i="3"/>
  <c r="AN662" i="3"/>
  <c r="AM662" i="3"/>
  <c r="AI662" i="3"/>
  <c r="AE662" i="3"/>
  <c r="AC662" i="3" a="1"/>
  <c r="AC662" i="3" s="1"/>
  <c r="AB662" i="3" a="1"/>
  <c r="AB662" i="3" s="1"/>
  <c r="Z662" i="3"/>
  <c r="Y662" i="3"/>
  <c r="X662" i="3"/>
  <c r="W662" i="3"/>
  <c r="V662" i="3"/>
  <c r="U662" i="3"/>
  <c r="T662" i="3"/>
  <c r="S662" i="3"/>
  <c r="R662" i="3"/>
  <c r="Q662" i="3"/>
  <c r="O662" i="3"/>
  <c r="N662" i="3" a="1"/>
  <c r="N662" i="3" s="1"/>
  <c r="M662" i="3"/>
  <c r="L662" i="3" s="1"/>
  <c r="K662" i="3"/>
  <c r="BA661" i="3"/>
  <c r="AZ661" i="3"/>
  <c r="AX661" i="3"/>
  <c r="AY661" i="3" s="1"/>
  <c r="AW661" i="3"/>
  <c r="AV661" i="3"/>
  <c r="AT661" i="3"/>
  <c r="AS661" i="3"/>
  <c r="AQ661" i="3" s="1"/>
  <c r="AR661" i="3"/>
  <c r="AO661" i="3"/>
  <c r="AN661" i="3"/>
  <c r="AK661" i="3"/>
  <c r="AJ661" i="3"/>
  <c r="AH661" i="3"/>
  <c r="AG661" i="3"/>
  <c r="AF661" i="3"/>
  <c r="AE661" i="3"/>
  <c r="AI661" i="3" s="1"/>
  <c r="AC661" i="3" a="1"/>
  <c r="AC661" i="3" s="1"/>
  <c r="AB661" i="3" a="1"/>
  <c r="AB661" i="3" s="1"/>
  <c r="Z661" i="3"/>
  <c r="Y661" i="3"/>
  <c r="X661" i="3"/>
  <c r="W661" i="3"/>
  <c r="V661" i="3"/>
  <c r="U661" i="3"/>
  <c r="T661" i="3"/>
  <c r="S661" i="3"/>
  <c r="R661" i="3"/>
  <c r="Q661" i="3"/>
  <c r="O661" i="3"/>
  <c r="N661" i="3" a="1"/>
  <c r="N661" i="3" s="1"/>
  <c r="M661" i="3"/>
  <c r="L661" i="3" s="1"/>
  <c r="K661" i="3"/>
  <c r="BA660" i="3"/>
  <c r="AX660" i="3"/>
  <c r="AZ660" i="3" s="1"/>
  <c r="AW660" i="3"/>
  <c r="AT660" i="3"/>
  <c r="AS660" i="3"/>
  <c r="AK660" i="3"/>
  <c r="AH660" i="3"/>
  <c r="AG660" i="3"/>
  <c r="AE660" i="3"/>
  <c r="AJ660" i="3" s="1"/>
  <c r="AC660" i="3" a="1"/>
  <c r="AC660" i="3" s="1"/>
  <c r="AB660" i="3" a="1"/>
  <c r="AB660" i="3" s="1"/>
  <c r="Z660" i="3"/>
  <c r="Y660" i="3"/>
  <c r="X660" i="3"/>
  <c r="W660" i="3"/>
  <c r="V660" i="3"/>
  <c r="U660" i="3"/>
  <c r="T660" i="3"/>
  <c r="S660" i="3"/>
  <c r="R660" i="3"/>
  <c r="Q660" i="3"/>
  <c r="O660" i="3"/>
  <c r="N660" i="3"/>
  <c r="N660" i="3" a="1"/>
  <c r="M660" i="3"/>
  <c r="L660" i="3" s="1"/>
  <c r="K660" i="3"/>
  <c r="AX659" i="3"/>
  <c r="AT659" i="3" s="1"/>
  <c r="AS659" i="3"/>
  <c r="AR659" i="3"/>
  <c r="AQ659" i="3"/>
  <c r="AP659" i="3"/>
  <c r="AO659" i="3"/>
  <c r="AN659" i="3"/>
  <c r="AM659" i="3"/>
  <c r="AL659" i="3"/>
  <c r="AH659" i="3"/>
  <c r="AE659" i="3"/>
  <c r="AI659" i="3" s="1"/>
  <c r="AC659" i="3" a="1"/>
  <c r="AC659" i="3" s="1"/>
  <c r="AB659" i="3" a="1"/>
  <c r="AB659" i="3" s="1"/>
  <c r="Z659" i="3"/>
  <c r="Y659" i="3"/>
  <c r="X659" i="3"/>
  <c r="W659" i="3"/>
  <c r="V659" i="3"/>
  <c r="U659" i="3"/>
  <c r="T659" i="3"/>
  <c r="S659" i="3"/>
  <c r="R659" i="3"/>
  <c r="Q659" i="3"/>
  <c r="O659" i="3"/>
  <c r="N659" i="3" a="1"/>
  <c r="N659" i="3" s="1"/>
  <c r="M659" i="3"/>
  <c r="L659" i="3" s="1"/>
  <c r="K659" i="3"/>
  <c r="BA658" i="3"/>
  <c r="AZ658" i="3"/>
  <c r="AY658" i="3"/>
  <c r="AX658" i="3"/>
  <c r="AW658" i="3"/>
  <c r="AV658" i="3"/>
  <c r="AU658" i="3"/>
  <c r="AT658" i="3"/>
  <c r="AS658" i="3"/>
  <c r="AP658" i="3" s="1"/>
  <c r="AR658" i="3"/>
  <c r="AQ658" i="3"/>
  <c r="AO658" i="3"/>
  <c r="AN658" i="3"/>
  <c r="AM658" i="3"/>
  <c r="AI658" i="3"/>
  <c r="AE658" i="3"/>
  <c r="AC658" i="3" a="1"/>
  <c r="AC658" i="3" s="1"/>
  <c r="AB658" i="3" a="1"/>
  <c r="AB658" i="3" s="1"/>
  <c r="Z658" i="3"/>
  <c r="Y658" i="3"/>
  <c r="X658" i="3"/>
  <c r="W658" i="3"/>
  <c r="V658" i="3"/>
  <c r="U658" i="3"/>
  <c r="T658" i="3"/>
  <c r="S658" i="3"/>
  <c r="R658" i="3"/>
  <c r="Q658" i="3"/>
  <c r="O658" i="3"/>
  <c r="N658" i="3" a="1"/>
  <c r="N658" i="3" s="1"/>
  <c r="M658" i="3"/>
  <c r="L658" i="3" s="1"/>
  <c r="K658" i="3"/>
  <c r="BA657" i="3"/>
  <c r="AZ657" i="3"/>
  <c r="AX657" i="3"/>
  <c r="AY657" i="3" s="1"/>
  <c r="AW657" i="3"/>
  <c r="AV657" i="3"/>
  <c r="AT657" i="3"/>
  <c r="AS657" i="3"/>
  <c r="AQ657" i="3" s="1"/>
  <c r="AR657" i="3"/>
  <c r="AO657" i="3"/>
  <c r="AN657" i="3"/>
  <c r="AK657" i="3"/>
  <c r="AJ657" i="3"/>
  <c r="AH657" i="3"/>
  <c r="AG657" i="3"/>
  <c r="AF657" i="3"/>
  <c r="AE657" i="3"/>
  <c r="AI657" i="3" s="1"/>
  <c r="AC657" i="3" a="1"/>
  <c r="AC657" i="3" s="1"/>
  <c r="AB657" i="3" a="1"/>
  <c r="AB657" i="3" s="1"/>
  <c r="Z657" i="3"/>
  <c r="Y657" i="3"/>
  <c r="X657" i="3"/>
  <c r="W657" i="3"/>
  <c r="V657" i="3"/>
  <c r="U657" i="3"/>
  <c r="T657" i="3"/>
  <c r="S657" i="3"/>
  <c r="R657" i="3"/>
  <c r="Q657" i="3"/>
  <c r="O657" i="3"/>
  <c r="N657" i="3" a="1"/>
  <c r="N657" i="3" s="1"/>
  <c r="M657" i="3"/>
  <c r="L657" i="3" s="1"/>
  <c r="K657" i="3"/>
  <c r="BA656" i="3"/>
  <c r="AX656" i="3"/>
  <c r="AZ656" i="3" s="1"/>
  <c r="AW656" i="3"/>
  <c r="AT656" i="3"/>
  <c r="AS656" i="3"/>
  <c r="AO656" i="3" s="1"/>
  <c r="AK656" i="3"/>
  <c r="AH656" i="3"/>
  <c r="AG656" i="3"/>
  <c r="AE656" i="3"/>
  <c r="AJ656" i="3" s="1"/>
  <c r="AC656" i="3" a="1"/>
  <c r="AC656" i="3" s="1"/>
  <c r="AB656" i="3" a="1"/>
  <c r="AB656" i="3" s="1"/>
  <c r="Z656" i="3"/>
  <c r="Y656" i="3"/>
  <c r="X656" i="3"/>
  <c r="W656" i="3"/>
  <c r="V656" i="3"/>
  <c r="U656" i="3"/>
  <c r="T656" i="3"/>
  <c r="S656" i="3"/>
  <c r="R656" i="3"/>
  <c r="Q656" i="3"/>
  <c r="O656" i="3"/>
  <c r="N656" i="3"/>
  <c r="N656" i="3" a="1"/>
  <c r="M656" i="3"/>
  <c r="L656" i="3" s="1"/>
  <c r="K656" i="3"/>
  <c r="AX655" i="3"/>
  <c r="AT655" i="3"/>
  <c r="AS655" i="3"/>
  <c r="AR655" i="3"/>
  <c r="AQ655" i="3"/>
  <c r="AP655" i="3"/>
  <c r="AO655" i="3"/>
  <c r="AN655" i="3"/>
  <c r="AM655" i="3"/>
  <c r="AL655" i="3"/>
  <c r="AH655" i="3"/>
  <c r="AE655" i="3"/>
  <c r="AI655" i="3" s="1"/>
  <c r="AC655" i="3" a="1"/>
  <c r="AC655" i="3" s="1"/>
  <c r="AB655" i="3" a="1"/>
  <c r="AB655" i="3" s="1"/>
  <c r="Z655" i="3"/>
  <c r="Y655" i="3"/>
  <c r="X655" i="3"/>
  <c r="W655" i="3"/>
  <c r="V655" i="3"/>
  <c r="U655" i="3"/>
  <c r="T655" i="3"/>
  <c r="S655" i="3"/>
  <c r="R655" i="3"/>
  <c r="Q655" i="3"/>
  <c r="O655" i="3"/>
  <c r="N655" i="3" a="1"/>
  <c r="N655" i="3" s="1"/>
  <c r="M655" i="3"/>
  <c r="L655" i="3" s="1"/>
  <c r="K655" i="3"/>
  <c r="BA654" i="3"/>
  <c r="AZ654" i="3"/>
  <c r="AY654" i="3"/>
  <c r="AX654" i="3"/>
  <c r="AW654" i="3"/>
  <c r="AV654" i="3"/>
  <c r="AU654" i="3"/>
  <c r="AT654" i="3"/>
  <c r="AS654" i="3"/>
  <c r="AP654" i="3" s="1"/>
  <c r="AR654" i="3"/>
  <c r="AQ654" i="3"/>
  <c r="AO654" i="3"/>
  <c r="AN654" i="3"/>
  <c r="AM654" i="3"/>
  <c r="AE654" i="3"/>
  <c r="AC654" i="3" a="1"/>
  <c r="AC654" i="3" s="1"/>
  <c r="AB654" i="3" a="1"/>
  <c r="AB654" i="3" s="1"/>
  <c r="Z654" i="3"/>
  <c r="Y654" i="3"/>
  <c r="X654" i="3"/>
  <c r="W654" i="3"/>
  <c r="V654" i="3"/>
  <c r="U654" i="3"/>
  <c r="T654" i="3"/>
  <c r="S654" i="3"/>
  <c r="R654" i="3"/>
  <c r="Q654" i="3"/>
  <c r="O654" i="3"/>
  <c r="N654" i="3" a="1"/>
  <c r="N654" i="3" s="1"/>
  <c r="M654" i="3"/>
  <c r="L654" i="3" s="1"/>
  <c r="K654" i="3"/>
  <c r="BA653" i="3"/>
  <c r="AZ653" i="3"/>
  <c r="AX653" i="3"/>
  <c r="AY653" i="3" s="1"/>
  <c r="AW653" i="3"/>
  <c r="AV653" i="3"/>
  <c r="AT653" i="3"/>
  <c r="AS653" i="3"/>
  <c r="AQ653" i="3" s="1"/>
  <c r="AR653" i="3"/>
  <c r="AO653" i="3"/>
  <c r="AN653" i="3"/>
  <c r="AK653" i="3"/>
  <c r="AJ653" i="3"/>
  <c r="AH653" i="3"/>
  <c r="AG653" i="3"/>
  <c r="AF653" i="3"/>
  <c r="AE653" i="3"/>
  <c r="AI653" i="3" s="1"/>
  <c r="AC653" i="3" a="1"/>
  <c r="AC653" i="3" s="1"/>
  <c r="AB653" i="3" a="1"/>
  <c r="AB653" i="3" s="1"/>
  <c r="Z653" i="3"/>
  <c r="Y653" i="3"/>
  <c r="X653" i="3"/>
  <c r="W653" i="3"/>
  <c r="V653" i="3"/>
  <c r="U653" i="3"/>
  <c r="T653" i="3"/>
  <c r="S653" i="3"/>
  <c r="R653" i="3"/>
  <c r="Q653" i="3"/>
  <c r="O653" i="3"/>
  <c r="N653" i="3" a="1"/>
  <c r="N653" i="3" s="1"/>
  <c r="M653" i="3"/>
  <c r="L653" i="3" s="1"/>
  <c r="K653" i="3"/>
  <c r="BA652" i="3"/>
  <c r="AX652" i="3"/>
  <c r="AW652" i="3"/>
  <c r="AT652" i="3"/>
  <c r="AS652" i="3"/>
  <c r="AO652" i="3"/>
  <c r="AL652" i="3"/>
  <c r="AK652" i="3"/>
  <c r="AH652" i="3"/>
  <c r="AG652" i="3"/>
  <c r="AE652" i="3"/>
  <c r="AJ652" i="3" s="1"/>
  <c r="AC652" i="3" a="1"/>
  <c r="AC652" i="3" s="1"/>
  <c r="AB652" i="3" a="1"/>
  <c r="AB652" i="3" s="1"/>
  <c r="Z652" i="3"/>
  <c r="Y652" i="3"/>
  <c r="X652" i="3"/>
  <c r="W652" i="3"/>
  <c r="V652" i="3"/>
  <c r="U652" i="3"/>
  <c r="T652" i="3"/>
  <c r="S652" i="3"/>
  <c r="R652" i="3"/>
  <c r="Q652" i="3"/>
  <c r="O652" i="3"/>
  <c r="N652" i="3"/>
  <c r="N652" i="3" a="1"/>
  <c r="M652" i="3"/>
  <c r="L652" i="3" s="1"/>
  <c r="K652" i="3"/>
  <c r="AX651" i="3"/>
  <c r="AU651" i="3" s="1"/>
  <c r="AS651" i="3"/>
  <c r="AR651" i="3"/>
  <c r="AQ651" i="3"/>
  <c r="AP651" i="3"/>
  <c r="AO651" i="3"/>
  <c r="AN651" i="3"/>
  <c r="AM651" i="3"/>
  <c r="AL651" i="3"/>
  <c r="AH651" i="3"/>
  <c r="AE651" i="3"/>
  <c r="AC651" i="3" a="1"/>
  <c r="AC651" i="3" s="1"/>
  <c r="AB651" i="3" a="1"/>
  <c r="AB651" i="3" s="1"/>
  <c r="Z651" i="3"/>
  <c r="Y651" i="3"/>
  <c r="X651" i="3"/>
  <c r="W651" i="3"/>
  <c r="V651" i="3"/>
  <c r="U651" i="3"/>
  <c r="T651" i="3"/>
  <c r="S651" i="3"/>
  <c r="R651" i="3"/>
  <c r="Q651" i="3"/>
  <c r="O651" i="3"/>
  <c r="N651" i="3" a="1"/>
  <c r="N651" i="3" s="1"/>
  <c r="M651" i="3"/>
  <c r="L651" i="3" s="1"/>
  <c r="K651" i="3"/>
  <c r="BA650" i="3"/>
  <c r="AZ650" i="3"/>
  <c r="AY650" i="3"/>
  <c r="AX650" i="3"/>
  <c r="AW650" i="3"/>
  <c r="AV650" i="3"/>
  <c r="AU650" i="3"/>
  <c r="AT650" i="3"/>
  <c r="AS650" i="3"/>
  <c r="AP650" i="3" s="1"/>
  <c r="AR650" i="3"/>
  <c r="AQ650" i="3"/>
  <c r="AO650" i="3"/>
  <c r="AN650" i="3"/>
  <c r="AM650" i="3"/>
  <c r="AI650" i="3"/>
  <c r="AF650" i="3"/>
  <c r="AE650" i="3"/>
  <c r="AC650" i="3" a="1"/>
  <c r="AC650" i="3" s="1"/>
  <c r="AB650" i="3" a="1"/>
  <c r="AB650" i="3" s="1"/>
  <c r="Z650" i="3"/>
  <c r="Y650" i="3"/>
  <c r="X650" i="3"/>
  <c r="W650" i="3"/>
  <c r="V650" i="3"/>
  <c r="U650" i="3"/>
  <c r="T650" i="3"/>
  <c r="S650" i="3"/>
  <c r="R650" i="3"/>
  <c r="Q650" i="3"/>
  <c r="O650" i="3"/>
  <c r="N650" i="3" a="1"/>
  <c r="N650" i="3" s="1"/>
  <c r="M650" i="3"/>
  <c r="L650" i="3" s="1"/>
  <c r="K650" i="3"/>
  <c r="BA649" i="3"/>
  <c r="AZ649" i="3"/>
  <c r="AX649" i="3"/>
  <c r="AY649" i="3" s="1"/>
  <c r="AW649" i="3"/>
  <c r="AV649" i="3"/>
  <c r="AT649" i="3"/>
  <c r="AS649" i="3"/>
  <c r="AO649" i="3"/>
  <c r="AN649" i="3"/>
  <c r="AK649" i="3"/>
  <c r="AJ649" i="3"/>
  <c r="AH649" i="3"/>
  <c r="AG649" i="3"/>
  <c r="AF649" i="3"/>
  <c r="AE649" i="3"/>
  <c r="AI649" i="3" s="1"/>
  <c r="AC649" i="3" a="1"/>
  <c r="AC649" i="3" s="1"/>
  <c r="AB649" i="3" a="1"/>
  <c r="AB649" i="3" s="1"/>
  <c r="Z649" i="3"/>
  <c r="Y649" i="3"/>
  <c r="X649" i="3"/>
  <c r="W649" i="3"/>
  <c r="V649" i="3"/>
  <c r="U649" i="3"/>
  <c r="T649" i="3"/>
  <c r="S649" i="3"/>
  <c r="R649" i="3"/>
  <c r="Q649" i="3"/>
  <c r="O649" i="3"/>
  <c r="N649" i="3" a="1"/>
  <c r="N649" i="3" s="1"/>
  <c r="M649" i="3"/>
  <c r="L649" i="3" s="1"/>
  <c r="K649" i="3"/>
  <c r="BA648" i="3"/>
  <c r="AX648" i="3"/>
  <c r="AW648" i="3" s="1"/>
  <c r="AS648" i="3"/>
  <c r="AP648" i="3" s="1"/>
  <c r="AK648" i="3"/>
  <c r="AH648" i="3"/>
  <c r="AG648" i="3"/>
  <c r="AE648" i="3"/>
  <c r="AJ648" i="3" s="1"/>
  <c r="AC648" i="3" a="1"/>
  <c r="AC648" i="3" s="1"/>
  <c r="AB648" i="3" a="1"/>
  <c r="AB648" i="3" s="1"/>
  <c r="Z648" i="3"/>
  <c r="Y648" i="3"/>
  <c r="X648" i="3"/>
  <c r="W648" i="3"/>
  <c r="V648" i="3"/>
  <c r="U648" i="3"/>
  <c r="T648" i="3"/>
  <c r="S648" i="3"/>
  <c r="R648" i="3"/>
  <c r="Q648" i="3"/>
  <c r="O648" i="3"/>
  <c r="N648" i="3" a="1"/>
  <c r="N648" i="3" s="1"/>
  <c r="M648" i="3"/>
  <c r="L648" i="3" s="1"/>
  <c r="K648" i="3"/>
  <c r="AY647" i="3"/>
  <c r="AX647" i="3"/>
  <c r="AT647" i="3"/>
  <c r="AS647" i="3"/>
  <c r="AR647" i="3"/>
  <c r="AQ647" i="3"/>
  <c r="AP647" i="3"/>
  <c r="AO647" i="3"/>
  <c r="AN647" i="3"/>
  <c r="AM647" i="3"/>
  <c r="AL647" i="3"/>
  <c r="AI647" i="3"/>
  <c r="AH647" i="3"/>
  <c r="AE647" i="3"/>
  <c r="AC647" i="3" a="1"/>
  <c r="AC647" i="3" s="1"/>
  <c r="AB647" i="3" a="1"/>
  <c r="AB647" i="3" s="1"/>
  <c r="Z647" i="3"/>
  <c r="Y647" i="3"/>
  <c r="X647" i="3"/>
  <c r="W647" i="3"/>
  <c r="V647" i="3"/>
  <c r="U647" i="3"/>
  <c r="T647" i="3"/>
  <c r="S647" i="3"/>
  <c r="R647" i="3"/>
  <c r="Q647" i="3"/>
  <c r="O647" i="3"/>
  <c r="N647" i="3" a="1"/>
  <c r="N647" i="3" s="1"/>
  <c r="M647" i="3"/>
  <c r="L647" i="3" s="1"/>
  <c r="K647" i="3"/>
  <c r="BA646" i="3"/>
  <c r="AZ646" i="3"/>
  <c r="AY646" i="3"/>
  <c r="AX646" i="3"/>
  <c r="AW646" i="3"/>
  <c r="AV646" i="3"/>
  <c r="AU646" i="3"/>
  <c r="AT646" i="3"/>
  <c r="AS646" i="3"/>
  <c r="AP646" i="3" s="1"/>
  <c r="AR646" i="3"/>
  <c r="AQ646" i="3"/>
  <c r="AO646" i="3"/>
  <c r="AN646" i="3"/>
  <c r="AM646" i="3"/>
  <c r="AE646" i="3"/>
  <c r="AJ646" i="3" s="1"/>
  <c r="AC646" i="3" a="1"/>
  <c r="AC646" i="3" s="1"/>
  <c r="AB646" i="3" a="1"/>
  <c r="AB646" i="3" s="1"/>
  <c r="Z646" i="3"/>
  <c r="Y646" i="3"/>
  <c r="X646" i="3"/>
  <c r="W646" i="3"/>
  <c r="V646" i="3"/>
  <c r="U646" i="3"/>
  <c r="T646" i="3"/>
  <c r="S646" i="3"/>
  <c r="R646" i="3"/>
  <c r="Q646" i="3"/>
  <c r="O646" i="3"/>
  <c r="N646" i="3" a="1"/>
  <c r="N646" i="3" s="1"/>
  <c r="M646" i="3"/>
  <c r="L646" i="3" s="1"/>
  <c r="K646" i="3"/>
  <c r="BA645" i="3"/>
  <c r="AZ645" i="3"/>
  <c r="AX645" i="3"/>
  <c r="AY645" i="3" s="1"/>
  <c r="AW645" i="3"/>
  <c r="AV645" i="3"/>
  <c r="AT645" i="3"/>
  <c r="AS645" i="3"/>
  <c r="AR645" i="3" s="1"/>
  <c r="AK645" i="3"/>
  <c r="AJ645" i="3"/>
  <c r="AH645" i="3"/>
  <c r="AG645" i="3"/>
  <c r="AF645" i="3"/>
  <c r="AE645" i="3"/>
  <c r="AI645" i="3" s="1"/>
  <c r="AC645" i="3" a="1"/>
  <c r="AC645" i="3" s="1"/>
  <c r="AB645" i="3" a="1"/>
  <c r="AB645" i="3" s="1"/>
  <c r="Z645" i="3"/>
  <c r="Y645" i="3"/>
  <c r="X645" i="3"/>
  <c r="W645" i="3"/>
  <c r="V645" i="3"/>
  <c r="U645" i="3"/>
  <c r="T645" i="3"/>
  <c r="S645" i="3"/>
  <c r="R645" i="3"/>
  <c r="Q645" i="3"/>
  <c r="O645" i="3"/>
  <c r="N645" i="3" a="1"/>
  <c r="N645" i="3" s="1"/>
  <c r="M645" i="3"/>
  <c r="L645" i="3" s="1"/>
  <c r="K645" i="3"/>
  <c r="BA644" i="3"/>
  <c r="AX644" i="3"/>
  <c r="AW644" i="3"/>
  <c r="AT644" i="3"/>
  <c r="AS644" i="3"/>
  <c r="AO644" i="3"/>
  <c r="AL644" i="3"/>
  <c r="AK644" i="3"/>
  <c r="AH644" i="3"/>
  <c r="AG644" i="3"/>
  <c r="AE644" i="3"/>
  <c r="AJ644" i="3" s="1"/>
  <c r="AC644" i="3" a="1"/>
  <c r="AC644" i="3" s="1"/>
  <c r="AB644" i="3" a="1"/>
  <c r="AB644" i="3" s="1"/>
  <c r="Z644" i="3"/>
  <c r="Y644" i="3"/>
  <c r="X644" i="3"/>
  <c r="W644" i="3"/>
  <c r="V644" i="3"/>
  <c r="U644" i="3"/>
  <c r="T644" i="3"/>
  <c r="S644" i="3"/>
  <c r="R644" i="3"/>
  <c r="Q644" i="3"/>
  <c r="O644" i="3"/>
  <c r="N644" i="3"/>
  <c r="N644" i="3" a="1"/>
  <c r="M644" i="3"/>
  <c r="L644" i="3" s="1"/>
  <c r="K644" i="3"/>
  <c r="AX643" i="3"/>
  <c r="AU643" i="3" s="1"/>
  <c r="AS643" i="3"/>
  <c r="AR643" i="3"/>
  <c r="AQ643" i="3"/>
  <c r="AP643" i="3"/>
  <c r="AO643" i="3"/>
  <c r="AN643" i="3"/>
  <c r="AM643" i="3"/>
  <c r="AL643" i="3"/>
  <c r="AH643" i="3"/>
  <c r="AE643" i="3"/>
  <c r="AC643" i="3" a="1"/>
  <c r="AC643" i="3" s="1"/>
  <c r="AB643" i="3" a="1"/>
  <c r="AB643" i="3" s="1"/>
  <c r="Z643" i="3"/>
  <c r="Y643" i="3"/>
  <c r="X643" i="3"/>
  <c r="W643" i="3"/>
  <c r="V643" i="3"/>
  <c r="U643" i="3"/>
  <c r="T643" i="3"/>
  <c r="S643" i="3"/>
  <c r="R643" i="3"/>
  <c r="Q643" i="3"/>
  <c r="O643" i="3"/>
  <c r="N643" i="3" a="1"/>
  <c r="N643" i="3" s="1"/>
  <c r="M643" i="3"/>
  <c r="L643" i="3" s="1"/>
  <c r="K643" i="3"/>
  <c r="BA642" i="3"/>
  <c r="AZ642" i="3"/>
  <c r="AY642" i="3"/>
  <c r="AX642" i="3"/>
  <c r="AW642" i="3"/>
  <c r="AV642" i="3"/>
  <c r="AU642" i="3"/>
  <c r="AT642" i="3"/>
  <c r="AS642" i="3"/>
  <c r="AP642" i="3" s="1"/>
  <c r="AR642" i="3"/>
  <c r="AQ642" i="3"/>
  <c r="AO642" i="3"/>
  <c r="AN642" i="3"/>
  <c r="AM642" i="3"/>
  <c r="AI642" i="3"/>
  <c r="AF642" i="3"/>
  <c r="AE642" i="3"/>
  <c r="AC642" i="3" a="1"/>
  <c r="AC642" i="3" s="1"/>
  <c r="AB642" i="3" a="1"/>
  <c r="AB642" i="3" s="1"/>
  <c r="Z642" i="3"/>
  <c r="Y642" i="3"/>
  <c r="X642" i="3"/>
  <c r="W642" i="3"/>
  <c r="V642" i="3"/>
  <c r="U642" i="3"/>
  <c r="T642" i="3"/>
  <c r="S642" i="3"/>
  <c r="R642" i="3"/>
  <c r="Q642" i="3"/>
  <c r="O642" i="3"/>
  <c r="N642" i="3" a="1"/>
  <c r="N642" i="3" s="1"/>
  <c r="M642" i="3"/>
  <c r="L642" i="3" s="1"/>
  <c r="K642" i="3"/>
  <c r="BA641" i="3"/>
  <c r="AZ641" i="3"/>
  <c r="AX641" i="3"/>
  <c r="AY641" i="3" s="1"/>
  <c r="AW641" i="3"/>
  <c r="AV641" i="3"/>
  <c r="AT641" i="3"/>
  <c r="AS641" i="3"/>
  <c r="AO641" i="3"/>
  <c r="AN641" i="3"/>
  <c r="AK641" i="3"/>
  <c r="AJ641" i="3"/>
  <c r="AH641" i="3"/>
  <c r="AG641" i="3"/>
  <c r="AF641" i="3"/>
  <c r="AE641" i="3"/>
  <c r="AI641" i="3" s="1"/>
  <c r="AC641" i="3" a="1"/>
  <c r="AC641" i="3" s="1"/>
  <c r="AB641" i="3" a="1"/>
  <c r="AB641" i="3" s="1"/>
  <c r="Z641" i="3"/>
  <c r="Y641" i="3"/>
  <c r="X641" i="3"/>
  <c r="W641" i="3"/>
  <c r="V641" i="3"/>
  <c r="U641" i="3"/>
  <c r="T641" i="3"/>
  <c r="S641" i="3"/>
  <c r="R641" i="3"/>
  <c r="Q641" i="3"/>
  <c r="O641" i="3"/>
  <c r="N641" i="3" a="1"/>
  <c r="N641" i="3" s="1"/>
  <c r="M641" i="3"/>
  <c r="L641" i="3" s="1"/>
  <c r="K641" i="3"/>
  <c r="BA640" i="3"/>
  <c r="AX640" i="3"/>
  <c r="AW640" i="3" s="1"/>
  <c r="AS640" i="3"/>
  <c r="AP640" i="3" s="1"/>
  <c r="AK640" i="3"/>
  <c r="AH640" i="3"/>
  <c r="AG640" i="3"/>
  <c r="AE640" i="3"/>
  <c r="AJ640" i="3" s="1"/>
  <c r="AC640" i="3" a="1"/>
  <c r="AC640" i="3" s="1"/>
  <c r="AB640" i="3" a="1"/>
  <c r="AB640" i="3" s="1"/>
  <c r="Z640" i="3"/>
  <c r="Y640" i="3"/>
  <c r="X640" i="3"/>
  <c r="W640" i="3"/>
  <c r="V640" i="3"/>
  <c r="U640" i="3"/>
  <c r="T640" i="3"/>
  <c r="S640" i="3"/>
  <c r="R640" i="3"/>
  <c r="Q640" i="3"/>
  <c r="O640" i="3"/>
  <c r="N640" i="3" a="1"/>
  <c r="N640" i="3" s="1"/>
  <c r="M640" i="3"/>
  <c r="L640" i="3" s="1"/>
  <c r="K640" i="3"/>
  <c r="AY639" i="3"/>
  <c r="AX639" i="3"/>
  <c r="AT639" i="3"/>
  <c r="AS639" i="3"/>
  <c r="AR639" i="3"/>
  <c r="AQ639" i="3"/>
  <c r="AP639" i="3"/>
  <c r="AO639" i="3"/>
  <c r="AN639" i="3"/>
  <c r="AM639" i="3"/>
  <c r="AL639" i="3"/>
  <c r="AI639" i="3"/>
  <c r="AH639" i="3"/>
  <c r="AE639" i="3"/>
  <c r="AC639" i="3" a="1"/>
  <c r="AC639" i="3" s="1"/>
  <c r="AB639" i="3" a="1"/>
  <c r="AB639" i="3" s="1"/>
  <c r="Z639" i="3"/>
  <c r="Y639" i="3"/>
  <c r="X639" i="3"/>
  <c r="W639" i="3"/>
  <c r="V639" i="3"/>
  <c r="U639" i="3"/>
  <c r="T639" i="3"/>
  <c r="S639" i="3"/>
  <c r="R639" i="3"/>
  <c r="Q639" i="3"/>
  <c r="O639" i="3"/>
  <c r="N639" i="3" a="1"/>
  <c r="N639" i="3" s="1"/>
  <c r="M639" i="3"/>
  <c r="L639" i="3" s="1"/>
  <c r="K639" i="3"/>
  <c r="BA638" i="3"/>
  <c r="AZ638" i="3"/>
  <c r="AY638" i="3"/>
  <c r="AX638" i="3"/>
  <c r="AW638" i="3"/>
  <c r="AV638" i="3"/>
  <c r="AU638" i="3"/>
  <c r="AT638" i="3"/>
  <c r="AS638" i="3"/>
  <c r="AP638" i="3" s="1"/>
  <c r="AR638" i="3"/>
  <c r="AQ638" i="3"/>
  <c r="AO638" i="3"/>
  <c r="AN638" i="3"/>
  <c r="AM638" i="3"/>
  <c r="AE638" i="3"/>
  <c r="AJ638" i="3" s="1"/>
  <c r="AC638" i="3" a="1"/>
  <c r="AC638" i="3" s="1"/>
  <c r="AB638" i="3" a="1"/>
  <c r="AB638" i="3" s="1"/>
  <c r="Z638" i="3"/>
  <c r="Y638" i="3"/>
  <c r="X638" i="3"/>
  <c r="W638" i="3"/>
  <c r="V638" i="3"/>
  <c r="U638" i="3"/>
  <c r="T638" i="3"/>
  <c r="S638" i="3"/>
  <c r="R638" i="3"/>
  <c r="Q638" i="3"/>
  <c r="O638" i="3"/>
  <c r="N638" i="3" a="1"/>
  <c r="N638" i="3" s="1"/>
  <c r="M638" i="3"/>
  <c r="L638" i="3" s="1"/>
  <c r="K638" i="3"/>
  <c r="BA637" i="3"/>
  <c r="AZ637" i="3"/>
  <c r="AX637" i="3"/>
  <c r="AY637" i="3" s="1"/>
  <c r="AW637" i="3"/>
  <c r="AV637" i="3"/>
  <c r="AT637" i="3"/>
  <c r="AS637" i="3"/>
  <c r="AR637" i="3" s="1"/>
  <c r="AK637" i="3"/>
  <c r="AJ637" i="3"/>
  <c r="AH637" i="3"/>
  <c r="AG637" i="3"/>
  <c r="AF637" i="3"/>
  <c r="AE637" i="3"/>
  <c r="AI637" i="3" s="1"/>
  <c r="AC637" i="3" a="1"/>
  <c r="AC637" i="3" s="1"/>
  <c r="AB637" i="3" a="1"/>
  <c r="AB637" i="3" s="1"/>
  <c r="Z637" i="3"/>
  <c r="Y637" i="3"/>
  <c r="X637" i="3"/>
  <c r="W637" i="3"/>
  <c r="V637" i="3"/>
  <c r="U637" i="3"/>
  <c r="T637" i="3"/>
  <c r="S637" i="3"/>
  <c r="R637" i="3"/>
  <c r="Q637" i="3"/>
  <c r="O637" i="3"/>
  <c r="N637" i="3" a="1"/>
  <c r="N637" i="3" s="1"/>
  <c r="M637" i="3"/>
  <c r="L637" i="3" s="1"/>
  <c r="K637" i="3"/>
  <c r="BA636" i="3"/>
  <c r="AX636" i="3"/>
  <c r="AW636" i="3"/>
  <c r="AT636" i="3"/>
  <c r="AS636" i="3"/>
  <c r="AO636" i="3"/>
  <c r="AL636" i="3"/>
  <c r="AK636" i="3"/>
  <c r="AH636" i="3"/>
  <c r="AG636" i="3"/>
  <c r="AE636" i="3"/>
  <c r="AJ636" i="3" s="1"/>
  <c r="AC636" i="3" a="1"/>
  <c r="AC636" i="3" s="1"/>
  <c r="AB636" i="3" a="1"/>
  <c r="AB636" i="3" s="1"/>
  <c r="Z636" i="3"/>
  <c r="Y636" i="3"/>
  <c r="X636" i="3"/>
  <c r="W636" i="3"/>
  <c r="V636" i="3"/>
  <c r="U636" i="3"/>
  <c r="T636" i="3"/>
  <c r="S636" i="3"/>
  <c r="R636" i="3"/>
  <c r="Q636" i="3"/>
  <c r="O636" i="3"/>
  <c r="N636" i="3"/>
  <c r="N636" i="3" a="1"/>
  <c r="M636" i="3"/>
  <c r="L636" i="3" s="1"/>
  <c r="K636" i="3"/>
  <c r="AX635" i="3"/>
  <c r="AU635" i="3" s="1"/>
  <c r="AS635" i="3"/>
  <c r="AR635" i="3"/>
  <c r="AQ635" i="3"/>
  <c r="AP635" i="3"/>
  <c r="AO635" i="3"/>
  <c r="AN635" i="3"/>
  <c r="AM635" i="3"/>
  <c r="AL635" i="3"/>
  <c r="AH635" i="3"/>
  <c r="AE635" i="3"/>
  <c r="AC635" i="3" a="1"/>
  <c r="AC635" i="3" s="1"/>
  <c r="AB635" i="3" a="1"/>
  <c r="AB635" i="3" s="1"/>
  <c r="Z635" i="3"/>
  <c r="Y635" i="3"/>
  <c r="X635" i="3"/>
  <c r="W635" i="3"/>
  <c r="V635" i="3"/>
  <c r="U635" i="3"/>
  <c r="T635" i="3"/>
  <c r="S635" i="3"/>
  <c r="R635" i="3"/>
  <c r="Q635" i="3"/>
  <c r="O635" i="3"/>
  <c r="N635" i="3" a="1"/>
  <c r="N635" i="3" s="1"/>
  <c r="M635" i="3"/>
  <c r="L635" i="3" s="1"/>
  <c r="K635" i="3"/>
  <c r="BA634" i="3"/>
  <c r="AZ634" i="3"/>
  <c r="AY634" i="3"/>
  <c r="AX634" i="3"/>
  <c r="AW634" i="3"/>
  <c r="AV634" i="3"/>
  <c r="AU634" i="3"/>
  <c r="AT634" i="3"/>
  <c r="AS634" i="3"/>
  <c r="AP634" i="3" s="1"/>
  <c r="AR634" i="3"/>
  <c r="AQ634" i="3"/>
  <c r="AO634" i="3"/>
  <c r="AN634" i="3"/>
  <c r="AM634" i="3"/>
  <c r="AI634" i="3"/>
  <c r="AF634" i="3"/>
  <c r="AE634" i="3"/>
  <c r="AC634" i="3" a="1"/>
  <c r="AC634" i="3" s="1"/>
  <c r="AB634" i="3" a="1"/>
  <c r="AB634" i="3" s="1"/>
  <c r="Z634" i="3"/>
  <c r="Y634" i="3"/>
  <c r="X634" i="3"/>
  <c r="W634" i="3"/>
  <c r="V634" i="3"/>
  <c r="U634" i="3"/>
  <c r="T634" i="3"/>
  <c r="S634" i="3"/>
  <c r="R634" i="3"/>
  <c r="Q634" i="3"/>
  <c r="O634" i="3"/>
  <c r="N634" i="3" a="1"/>
  <c r="N634" i="3" s="1"/>
  <c r="M634" i="3"/>
  <c r="L634" i="3" s="1"/>
  <c r="K634" i="3"/>
  <c r="BA633" i="3"/>
  <c r="AZ633" i="3"/>
  <c r="AX633" i="3"/>
  <c r="AY633" i="3" s="1"/>
  <c r="AW633" i="3"/>
  <c r="AV633" i="3"/>
  <c r="AT633" i="3"/>
  <c r="AS633" i="3"/>
  <c r="AO633" i="3"/>
  <c r="AN633" i="3"/>
  <c r="AK633" i="3"/>
  <c r="AJ633" i="3"/>
  <c r="AH633" i="3"/>
  <c r="AG633" i="3"/>
  <c r="AF633" i="3"/>
  <c r="AE633" i="3"/>
  <c r="AI633" i="3" s="1"/>
  <c r="AC633" i="3" a="1"/>
  <c r="AC633" i="3" s="1"/>
  <c r="AB633" i="3" a="1"/>
  <c r="AB633" i="3" s="1"/>
  <c r="Z633" i="3"/>
  <c r="Y633" i="3"/>
  <c r="X633" i="3"/>
  <c r="W633" i="3"/>
  <c r="V633" i="3"/>
  <c r="U633" i="3"/>
  <c r="T633" i="3"/>
  <c r="S633" i="3"/>
  <c r="R633" i="3"/>
  <c r="Q633" i="3"/>
  <c r="O633" i="3"/>
  <c r="N633" i="3" a="1"/>
  <c r="N633" i="3" s="1"/>
  <c r="M633" i="3"/>
  <c r="L633" i="3" s="1"/>
  <c r="K633" i="3"/>
  <c r="BA632" i="3"/>
  <c r="AX632" i="3"/>
  <c r="AW632" i="3" s="1"/>
  <c r="AS632" i="3"/>
  <c r="AP632" i="3" s="1"/>
  <c r="AK632" i="3"/>
  <c r="AH632" i="3"/>
  <c r="AG632" i="3"/>
  <c r="AE632" i="3"/>
  <c r="AJ632" i="3" s="1"/>
  <c r="AC632" i="3" a="1"/>
  <c r="AC632" i="3" s="1"/>
  <c r="AB632" i="3" a="1"/>
  <c r="AB632" i="3" s="1"/>
  <c r="Z632" i="3"/>
  <c r="Y632" i="3"/>
  <c r="X632" i="3"/>
  <c r="W632" i="3"/>
  <c r="V632" i="3"/>
  <c r="U632" i="3"/>
  <c r="T632" i="3"/>
  <c r="S632" i="3"/>
  <c r="R632" i="3"/>
  <c r="Q632" i="3"/>
  <c r="O632" i="3"/>
  <c r="N632" i="3"/>
  <c r="N632" i="3" a="1"/>
  <c r="M632" i="3"/>
  <c r="L632" i="3" s="1"/>
  <c r="K632" i="3"/>
  <c r="AY631" i="3"/>
  <c r="AX631" i="3"/>
  <c r="AU631" i="3"/>
  <c r="AT631" i="3"/>
  <c r="AS631" i="3"/>
  <c r="AR631" i="3"/>
  <c r="AQ631" i="3"/>
  <c r="AP631" i="3"/>
  <c r="AO631" i="3"/>
  <c r="AN631" i="3"/>
  <c r="AM631" i="3"/>
  <c r="AL631" i="3"/>
  <c r="AI631" i="3"/>
  <c r="AE631" i="3"/>
  <c r="AH631" i="3" s="1"/>
  <c r="AC631" i="3" a="1"/>
  <c r="AC631" i="3" s="1"/>
  <c r="AB631" i="3" a="1"/>
  <c r="AB631" i="3" s="1"/>
  <c r="Z631" i="3"/>
  <c r="Y631" i="3"/>
  <c r="X631" i="3"/>
  <c r="W631" i="3"/>
  <c r="V631" i="3"/>
  <c r="U631" i="3"/>
  <c r="T631" i="3"/>
  <c r="S631" i="3"/>
  <c r="R631" i="3"/>
  <c r="Q631" i="3"/>
  <c r="O631" i="3"/>
  <c r="N631" i="3" a="1"/>
  <c r="N631" i="3" s="1"/>
  <c r="M631" i="3"/>
  <c r="L631" i="3" s="1"/>
  <c r="K631" i="3"/>
  <c r="BA630" i="3"/>
  <c r="AZ630" i="3"/>
  <c r="AY630" i="3"/>
  <c r="AX630" i="3"/>
  <c r="AW630" i="3"/>
  <c r="AV630" i="3"/>
  <c r="AU630" i="3"/>
  <c r="AT630" i="3"/>
  <c r="AS630" i="3"/>
  <c r="AP630" i="3" s="1"/>
  <c r="AR630" i="3"/>
  <c r="AQ630" i="3"/>
  <c r="AO630" i="3"/>
  <c r="AN630" i="3"/>
  <c r="AM630" i="3"/>
  <c r="AE630" i="3"/>
  <c r="AJ630" i="3" s="1"/>
  <c r="AC630" i="3" a="1"/>
  <c r="AC630" i="3" s="1"/>
  <c r="AB630" i="3" a="1"/>
  <c r="AB630" i="3" s="1"/>
  <c r="Z630" i="3"/>
  <c r="Y630" i="3"/>
  <c r="X630" i="3"/>
  <c r="W630" i="3"/>
  <c r="V630" i="3"/>
  <c r="U630" i="3"/>
  <c r="T630" i="3"/>
  <c r="S630" i="3"/>
  <c r="R630" i="3"/>
  <c r="Q630" i="3"/>
  <c r="O630" i="3"/>
  <c r="N630" i="3" a="1"/>
  <c r="N630" i="3" s="1"/>
  <c r="M630" i="3"/>
  <c r="L630" i="3" s="1"/>
  <c r="K630" i="3"/>
  <c r="BA629" i="3"/>
  <c r="AZ629" i="3"/>
  <c r="AX629" i="3"/>
  <c r="AY629" i="3" s="1"/>
  <c r="AW629" i="3"/>
  <c r="AV629" i="3"/>
  <c r="AT629" i="3"/>
  <c r="AS629" i="3"/>
  <c r="AR629" i="3" s="1"/>
  <c r="AK629" i="3"/>
  <c r="AJ629" i="3"/>
  <c r="AH629" i="3"/>
  <c r="AG629" i="3"/>
  <c r="AF629" i="3"/>
  <c r="AE629" i="3"/>
  <c r="AI629" i="3" s="1"/>
  <c r="AC629" i="3" a="1"/>
  <c r="AC629" i="3" s="1"/>
  <c r="AB629" i="3" a="1"/>
  <c r="AB629" i="3" s="1"/>
  <c r="Z629" i="3"/>
  <c r="Y629" i="3"/>
  <c r="X629" i="3"/>
  <c r="W629" i="3"/>
  <c r="V629" i="3"/>
  <c r="U629" i="3"/>
  <c r="T629" i="3"/>
  <c r="S629" i="3"/>
  <c r="R629" i="3"/>
  <c r="Q629" i="3"/>
  <c r="O629" i="3"/>
  <c r="N629" i="3" a="1"/>
  <c r="N629" i="3" s="1"/>
  <c r="M629" i="3"/>
  <c r="L629" i="3" s="1"/>
  <c r="K629" i="3"/>
  <c r="AX628" i="3"/>
  <c r="BA628" i="3" s="1"/>
  <c r="AW628" i="3"/>
  <c r="AT628" i="3"/>
  <c r="AS628" i="3"/>
  <c r="AP628" i="3"/>
  <c r="AO628" i="3"/>
  <c r="AL628" i="3"/>
  <c r="AK628" i="3"/>
  <c r="AH628" i="3"/>
  <c r="AG628" i="3"/>
  <c r="AE628" i="3"/>
  <c r="AJ628" i="3" s="1"/>
  <c r="AC628" i="3" a="1"/>
  <c r="AC628" i="3" s="1"/>
  <c r="AB628" i="3" a="1"/>
  <c r="AB628" i="3" s="1"/>
  <c r="Z628" i="3"/>
  <c r="Y628" i="3"/>
  <c r="X628" i="3"/>
  <c r="W628" i="3"/>
  <c r="V628" i="3"/>
  <c r="U628" i="3"/>
  <c r="T628" i="3"/>
  <c r="S628" i="3"/>
  <c r="R628" i="3"/>
  <c r="Q628" i="3"/>
  <c r="O628" i="3"/>
  <c r="N628" i="3"/>
  <c r="N628" i="3" a="1"/>
  <c r="M628" i="3"/>
  <c r="L628" i="3" s="1"/>
  <c r="K628" i="3"/>
  <c r="AX627" i="3"/>
  <c r="AU627" i="3" s="1"/>
  <c r="AS627" i="3"/>
  <c r="AR627" i="3"/>
  <c r="AQ627" i="3"/>
  <c r="AP627" i="3"/>
  <c r="AO627" i="3"/>
  <c r="AN627" i="3"/>
  <c r="AM627" i="3"/>
  <c r="AL627" i="3"/>
  <c r="AH627" i="3"/>
  <c r="AE627" i="3"/>
  <c r="AC627" i="3" a="1"/>
  <c r="AC627" i="3" s="1"/>
  <c r="AB627" i="3" a="1"/>
  <c r="AB627" i="3" s="1"/>
  <c r="Z627" i="3"/>
  <c r="Y627" i="3"/>
  <c r="X627" i="3"/>
  <c r="W627" i="3"/>
  <c r="V627" i="3"/>
  <c r="U627" i="3"/>
  <c r="T627" i="3"/>
  <c r="S627" i="3"/>
  <c r="R627" i="3"/>
  <c r="Q627" i="3"/>
  <c r="O627" i="3"/>
  <c r="N627" i="3" a="1"/>
  <c r="N627" i="3" s="1"/>
  <c r="M627" i="3"/>
  <c r="L627" i="3" s="1"/>
  <c r="K627" i="3"/>
  <c r="BA626" i="3"/>
  <c r="AZ626" i="3"/>
  <c r="AY626" i="3"/>
  <c r="AX626" i="3"/>
  <c r="AW626" i="3"/>
  <c r="AV626" i="3"/>
  <c r="AU626" i="3"/>
  <c r="AT626" i="3"/>
  <c r="AS626" i="3"/>
  <c r="AP626" i="3" s="1"/>
  <c r="AR626" i="3"/>
  <c r="AQ626" i="3"/>
  <c r="AO626" i="3"/>
  <c r="AN626" i="3"/>
  <c r="AM626" i="3"/>
  <c r="AJ626" i="3"/>
  <c r="AI626" i="3"/>
  <c r="AF626" i="3"/>
  <c r="AE626" i="3"/>
  <c r="AC626" i="3" a="1"/>
  <c r="AC626" i="3" s="1"/>
  <c r="AB626" i="3" a="1"/>
  <c r="AB626" i="3" s="1"/>
  <c r="Z626" i="3"/>
  <c r="Y626" i="3"/>
  <c r="X626" i="3"/>
  <c r="W626" i="3"/>
  <c r="V626" i="3"/>
  <c r="U626" i="3"/>
  <c r="T626" i="3"/>
  <c r="S626" i="3"/>
  <c r="R626" i="3"/>
  <c r="Q626" i="3"/>
  <c r="O626" i="3"/>
  <c r="N626" i="3" a="1"/>
  <c r="N626" i="3" s="1"/>
  <c r="M626" i="3"/>
  <c r="L626" i="3" s="1"/>
  <c r="K626" i="3"/>
  <c r="BA625" i="3"/>
  <c r="AZ625" i="3"/>
  <c r="AX625" i="3"/>
  <c r="AY625" i="3" s="1"/>
  <c r="AW625" i="3"/>
  <c r="AV625" i="3"/>
  <c r="AT625" i="3"/>
  <c r="AS625" i="3"/>
  <c r="AR625" i="3"/>
  <c r="AO625" i="3"/>
  <c r="AN625" i="3"/>
  <c r="AK625" i="3"/>
  <c r="AJ625" i="3"/>
  <c r="AH625" i="3"/>
  <c r="AG625" i="3"/>
  <c r="AF625" i="3"/>
  <c r="AE625" i="3"/>
  <c r="AI625" i="3" s="1"/>
  <c r="AC625" i="3" a="1"/>
  <c r="AC625" i="3" s="1"/>
  <c r="AB625" i="3" a="1"/>
  <c r="AB625" i="3" s="1"/>
  <c r="Z625" i="3"/>
  <c r="Y625" i="3"/>
  <c r="X625" i="3"/>
  <c r="W625" i="3"/>
  <c r="V625" i="3"/>
  <c r="U625" i="3"/>
  <c r="T625" i="3"/>
  <c r="S625" i="3"/>
  <c r="R625" i="3"/>
  <c r="Q625" i="3"/>
  <c r="O625" i="3"/>
  <c r="N625" i="3" a="1"/>
  <c r="N625" i="3" s="1"/>
  <c r="M625" i="3"/>
  <c r="L625" i="3" s="1"/>
  <c r="K625" i="3"/>
  <c r="BA624" i="3"/>
  <c r="AX624" i="3"/>
  <c r="AW624" i="3" s="1"/>
  <c r="AS624" i="3"/>
  <c r="AP624" i="3" s="1"/>
  <c r="AK624" i="3"/>
  <c r="AH624" i="3"/>
  <c r="AG624" i="3"/>
  <c r="AE624" i="3"/>
  <c r="AJ624" i="3" s="1"/>
  <c r="AC624" i="3" a="1"/>
  <c r="AC624" i="3" s="1"/>
  <c r="AB624" i="3" a="1"/>
  <c r="AB624" i="3" s="1"/>
  <c r="Z624" i="3"/>
  <c r="Y624" i="3"/>
  <c r="X624" i="3"/>
  <c r="W624" i="3"/>
  <c r="V624" i="3"/>
  <c r="U624" i="3"/>
  <c r="T624" i="3"/>
  <c r="S624" i="3"/>
  <c r="R624" i="3"/>
  <c r="Q624" i="3"/>
  <c r="O624" i="3"/>
  <c r="N624" i="3" a="1"/>
  <c r="N624" i="3" s="1"/>
  <c r="M624" i="3"/>
  <c r="L624" i="3" s="1"/>
  <c r="K624" i="3"/>
  <c r="AY623" i="3"/>
  <c r="AX623" i="3"/>
  <c r="AU623" i="3"/>
  <c r="AT623" i="3"/>
  <c r="AS623" i="3"/>
  <c r="AR623" i="3"/>
  <c r="AQ623" i="3"/>
  <c r="AP623" i="3"/>
  <c r="AO623" i="3"/>
  <c r="AN623" i="3"/>
  <c r="AM623" i="3"/>
  <c r="AL623" i="3"/>
  <c r="AI623" i="3"/>
  <c r="AE623" i="3"/>
  <c r="AH623" i="3" s="1"/>
  <c r="AC623" i="3" a="1"/>
  <c r="AC623" i="3" s="1"/>
  <c r="AB623" i="3" a="1"/>
  <c r="AB623" i="3" s="1"/>
  <c r="Z623" i="3"/>
  <c r="Y623" i="3"/>
  <c r="X623" i="3"/>
  <c r="W623" i="3"/>
  <c r="V623" i="3"/>
  <c r="U623" i="3"/>
  <c r="T623" i="3"/>
  <c r="S623" i="3"/>
  <c r="R623" i="3"/>
  <c r="Q623" i="3"/>
  <c r="O623" i="3"/>
  <c r="N623" i="3" a="1"/>
  <c r="N623" i="3" s="1"/>
  <c r="M623" i="3"/>
  <c r="L623" i="3" s="1"/>
  <c r="K623" i="3"/>
  <c r="BA622" i="3"/>
  <c r="AZ622" i="3"/>
  <c r="AY622" i="3"/>
  <c r="AX622" i="3"/>
  <c r="AW622" i="3"/>
  <c r="AV622" i="3"/>
  <c r="AU622" i="3"/>
  <c r="AT622" i="3"/>
  <c r="AS622" i="3"/>
  <c r="AP622" i="3" s="1"/>
  <c r="AR622" i="3"/>
  <c r="AQ622" i="3"/>
  <c r="AO622" i="3"/>
  <c r="AN622" i="3"/>
  <c r="AM622" i="3"/>
  <c r="AE622" i="3"/>
  <c r="AJ622" i="3" s="1"/>
  <c r="AC622" i="3" a="1"/>
  <c r="AC622" i="3" s="1"/>
  <c r="AB622" i="3" a="1"/>
  <c r="AB622" i="3" s="1"/>
  <c r="Z622" i="3"/>
  <c r="Y622" i="3"/>
  <c r="X622" i="3"/>
  <c r="W622" i="3"/>
  <c r="V622" i="3"/>
  <c r="U622" i="3"/>
  <c r="T622" i="3"/>
  <c r="S622" i="3"/>
  <c r="R622" i="3"/>
  <c r="Q622" i="3"/>
  <c r="O622" i="3"/>
  <c r="N622" i="3" a="1"/>
  <c r="N622" i="3" s="1"/>
  <c r="M622" i="3"/>
  <c r="L622" i="3" s="1"/>
  <c r="K622" i="3"/>
  <c r="BA621" i="3"/>
  <c r="AZ621" i="3"/>
  <c r="AX621" i="3"/>
  <c r="AY621" i="3" s="1"/>
  <c r="AW621" i="3"/>
  <c r="AV621" i="3"/>
  <c r="AT621" i="3"/>
  <c r="AS621" i="3"/>
  <c r="AR621" i="3" s="1"/>
  <c r="AK621" i="3"/>
  <c r="AJ621" i="3"/>
  <c r="AH621" i="3"/>
  <c r="AG621" i="3"/>
  <c r="AF621" i="3"/>
  <c r="AE621" i="3"/>
  <c r="AI621" i="3" s="1"/>
  <c r="AC621" i="3" a="1"/>
  <c r="AC621" i="3" s="1"/>
  <c r="AB621" i="3" a="1"/>
  <c r="AB621" i="3" s="1"/>
  <c r="Z621" i="3"/>
  <c r="Y621" i="3"/>
  <c r="X621" i="3"/>
  <c r="W621" i="3"/>
  <c r="V621" i="3"/>
  <c r="U621" i="3"/>
  <c r="T621" i="3"/>
  <c r="S621" i="3"/>
  <c r="R621" i="3"/>
  <c r="Q621" i="3"/>
  <c r="O621" i="3"/>
  <c r="N621" i="3" a="1"/>
  <c r="N621" i="3" s="1"/>
  <c r="M621" i="3"/>
  <c r="L621" i="3" s="1"/>
  <c r="K621" i="3"/>
  <c r="AX620" i="3"/>
  <c r="BA620" i="3" s="1"/>
  <c r="AW620" i="3"/>
  <c r="AT620" i="3"/>
  <c r="AS620" i="3"/>
  <c r="AP620" i="3"/>
  <c r="AO620" i="3"/>
  <c r="AL620" i="3"/>
  <c r="AK620" i="3"/>
  <c r="AH620" i="3"/>
  <c r="AG620" i="3"/>
  <c r="AE620" i="3"/>
  <c r="AJ620" i="3" s="1"/>
  <c r="AC620" i="3" a="1"/>
  <c r="AC620" i="3" s="1"/>
  <c r="AB620" i="3" a="1"/>
  <c r="AB620" i="3" s="1"/>
  <c r="Z620" i="3"/>
  <c r="Y620" i="3"/>
  <c r="X620" i="3"/>
  <c r="W620" i="3"/>
  <c r="V620" i="3"/>
  <c r="U620" i="3"/>
  <c r="T620" i="3"/>
  <c r="S620" i="3"/>
  <c r="R620" i="3"/>
  <c r="Q620" i="3"/>
  <c r="O620" i="3"/>
  <c r="N620" i="3"/>
  <c r="N620" i="3" a="1"/>
  <c r="M620" i="3"/>
  <c r="L620" i="3" s="1"/>
  <c r="K620" i="3"/>
  <c r="AX619" i="3"/>
  <c r="AU619" i="3" s="1"/>
  <c r="AS619" i="3"/>
  <c r="AR619" i="3"/>
  <c r="AQ619" i="3"/>
  <c r="AP619" i="3"/>
  <c r="AO619" i="3"/>
  <c r="AN619" i="3"/>
  <c r="AM619" i="3"/>
  <c r="AL619" i="3"/>
  <c r="AH619" i="3"/>
  <c r="AE619" i="3"/>
  <c r="AC619" i="3" a="1"/>
  <c r="AC619" i="3" s="1"/>
  <c r="AB619" i="3" a="1"/>
  <c r="AB619" i="3" s="1"/>
  <c r="Z619" i="3"/>
  <c r="Y619" i="3"/>
  <c r="X619" i="3"/>
  <c r="W619" i="3"/>
  <c r="V619" i="3"/>
  <c r="U619" i="3"/>
  <c r="T619" i="3"/>
  <c r="S619" i="3"/>
  <c r="R619" i="3"/>
  <c r="Q619" i="3"/>
  <c r="O619" i="3"/>
  <c r="N619" i="3" a="1"/>
  <c r="N619" i="3" s="1"/>
  <c r="M619" i="3"/>
  <c r="L619" i="3" s="1"/>
  <c r="K619" i="3"/>
  <c r="BA618" i="3"/>
  <c r="AZ618" i="3"/>
  <c r="AY618" i="3"/>
  <c r="AX618" i="3"/>
  <c r="AW618" i="3"/>
  <c r="AV618" i="3"/>
  <c r="AU618" i="3"/>
  <c r="AT618" i="3"/>
  <c r="AS618" i="3"/>
  <c r="AP618" i="3" s="1"/>
  <c r="AR618" i="3"/>
  <c r="AQ618" i="3"/>
  <c r="AO618" i="3"/>
  <c r="AN618" i="3"/>
  <c r="AM618" i="3"/>
  <c r="AJ618" i="3"/>
  <c r="AI618" i="3"/>
  <c r="AF618" i="3"/>
  <c r="AE618" i="3"/>
  <c r="AC618" i="3" a="1"/>
  <c r="AC618" i="3" s="1"/>
  <c r="AB618" i="3" a="1"/>
  <c r="AB618" i="3" s="1"/>
  <c r="Z618" i="3"/>
  <c r="Y618" i="3"/>
  <c r="X618" i="3"/>
  <c r="W618" i="3"/>
  <c r="V618" i="3"/>
  <c r="U618" i="3"/>
  <c r="T618" i="3"/>
  <c r="S618" i="3"/>
  <c r="R618" i="3"/>
  <c r="Q618" i="3"/>
  <c r="O618" i="3"/>
  <c r="N618" i="3" a="1"/>
  <c r="N618" i="3" s="1"/>
  <c r="M618" i="3"/>
  <c r="L618" i="3" s="1"/>
  <c r="K618" i="3"/>
  <c r="BA617" i="3"/>
  <c r="AZ617" i="3"/>
  <c r="AX617" i="3"/>
  <c r="AY617" i="3" s="1"/>
  <c r="AW617" i="3"/>
  <c r="AV617" i="3"/>
  <c r="AT617" i="3"/>
  <c r="AS617" i="3"/>
  <c r="AR617" i="3"/>
  <c r="AO617" i="3"/>
  <c r="AN617" i="3"/>
  <c r="AK617" i="3"/>
  <c r="AJ617" i="3"/>
  <c r="AH617" i="3"/>
  <c r="AG617" i="3"/>
  <c r="AF617" i="3"/>
  <c r="AE617" i="3"/>
  <c r="AI617" i="3" s="1"/>
  <c r="AC617" i="3" a="1"/>
  <c r="AC617" i="3" s="1"/>
  <c r="AB617" i="3" a="1"/>
  <c r="AB617" i="3" s="1"/>
  <c r="Z617" i="3"/>
  <c r="Y617" i="3"/>
  <c r="X617" i="3"/>
  <c r="W617" i="3"/>
  <c r="V617" i="3"/>
  <c r="U617" i="3"/>
  <c r="T617" i="3"/>
  <c r="S617" i="3"/>
  <c r="R617" i="3"/>
  <c r="Q617" i="3"/>
  <c r="O617" i="3"/>
  <c r="N617" i="3" a="1"/>
  <c r="N617" i="3" s="1"/>
  <c r="M617" i="3"/>
  <c r="L617" i="3" s="1"/>
  <c r="K617" i="3"/>
  <c r="BA616" i="3"/>
  <c r="AX616" i="3"/>
  <c r="AW616" i="3" s="1"/>
  <c r="AS616" i="3"/>
  <c r="AP616" i="3" s="1"/>
  <c r="AK616" i="3"/>
  <c r="AH616" i="3"/>
  <c r="AG616" i="3"/>
  <c r="AE616" i="3"/>
  <c r="AJ616" i="3" s="1"/>
  <c r="AC616" i="3" a="1"/>
  <c r="AC616" i="3" s="1"/>
  <c r="AB616" i="3" a="1"/>
  <c r="AB616" i="3" s="1"/>
  <c r="Z616" i="3"/>
  <c r="Y616" i="3"/>
  <c r="X616" i="3"/>
  <c r="W616" i="3"/>
  <c r="V616" i="3"/>
  <c r="U616" i="3"/>
  <c r="T616" i="3"/>
  <c r="S616" i="3"/>
  <c r="R616" i="3"/>
  <c r="Q616" i="3"/>
  <c r="O616" i="3"/>
  <c r="N616" i="3"/>
  <c r="N616" i="3" a="1"/>
  <c r="M616" i="3"/>
  <c r="L616" i="3" s="1"/>
  <c r="K616" i="3"/>
  <c r="AY615" i="3"/>
  <c r="AX615" i="3"/>
  <c r="AU615" i="3"/>
  <c r="AT615" i="3"/>
  <c r="AS615" i="3"/>
  <c r="AR615" i="3"/>
  <c r="AQ615" i="3"/>
  <c r="AP615" i="3"/>
  <c r="AO615" i="3"/>
  <c r="AN615" i="3"/>
  <c r="AM615" i="3"/>
  <c r="AL615" i="3"/>
  <c r="AI615" i="3"/>
  <c r="AE615" i="3"/>
  <c r="AH615" i="3" s="1"/>
  <c r="AC615" i="3" a="1"/>
  <c r="AC615" i="3" s="1"/>
  <c r="AB615" i="3" a="1"/>
  <c r="AB615" i="3" s="1"/>
  <c r="Z615" i="3"/>
  <c r="Y615" i="3"/>
  <c r="X615" i="3"/>
  <c r="W615" i="3"/>
  <c r="V615" i="3"/>
  <c r="U615" i="3"/>
  <c r="T615" i="3"/>
  <c r="S615" i="3"/>
  <c r="R615" i="3"/>
  <c r="Q615" i="3"/>
  <c r="O615" i="3"/>
  <c r="N615" i="3" a="1"/>
  <c r="N615" i="3" s="1"/>
  <c r="M615" i="3"/>
  <c r="L615" i="3" s="1"/>
  <c r="K615" i="3"/>
  <c r="BA614" i="3"/>
  <c r="AZ614" i="3"/>
  <c r="AY614" i="3"/>
  <c r="AX614" i="3"/>
  <c r="AW614" i="3"/>
  <c r="AV614" i="3"/>
  <c r="AU614" i="3"/>
  <c r="AT614" i="3"/>
  <c r="AS614" i="3"/>
  <c r="AP614" i="3" s="1"/>
  <c r="AR614" i="3"/>
  <c r="AQ614" i="3"/>
  <c r="AO614" i="3"/>
  <c r="AN614" i="3"/>
  <c r="AM614" i="3"/>
  <c r="AE614" i="3"/>
  <c r="AJ614" i="3" s="1"/>
  <c r="AC614" i="3" a="1"/>
  <c r="AC614" i="3" s="1"/>
  <c r="AB614" i="3" a="1"/>
  <c r="AB614" i="3" s="1"/>
  <c r="Z614" i="3"/>
  <c r="Y614" i="3"/>
  <c r="X614" i="3"/>
  <c r="W614" i="3"/>
  <c r="V614" i="3"/>
  <c r="U614" i="3"/>
  <c r="T614" i="3"/>
  <c r="S614" i="3"/>
  <c r="R614" i="3"/>
  <c r="Q614" i="3"/>
  <c r="O614" i="3"/>
  <c r="N614" i="3" a="1"/>
  <c r="N614" i="3" s="1"/>
  <c r="M614" i="3"/>
  <c r="L614" i="3" s="1"/>
  <c r="K614" i="3"/>
  <c r="BA613" i="3"/>
  <c r="AZ613" i="3"/>
  <c r="AX613" i="3"/>
  <c r="AY613" i="3" s="1"/>
  <c r="AW613" i="3"/>
  <c r="AV613" i="3"/>
  <c r="AT613" i="3"/>
  <c r="AS613" i="3"/>
  <c r="AR613" i="3" s="1"/>
  <c r="AK613" i="3"/>
  <c r="AJ613" i="3"/>
  <c r="AH613" i="3"/>
  <c r="AG613" i="3"/>
  <c r="AF613" i="3"/>
  <c r="AE613" i="3"/>
  <c r="AI613" i="3" s="1"/>
  <c r="AC613" i="3" a="1"/>
  <c r="AC613" i="3" s="1"/>
  <c r="AB613" i="3" a="1"/>
  <c r="AB613" i="3" s="1"/>
  <c r="Z613" i="3"/>
  <c r="Y613" i="3"/>
  <c r="X613" i="3"/>
  <c r="W613" i="3"/>
  <c r="V613" i="3"/>
  <c r="U613" i="3"/>
  <c r="T613" i="3"/>
  <c r="S613" i="3"/>
  <c r="R613" i="3"/>
  <c r="Q613" i="3"/>
  <c r="O613" i="3"/>
  <c r="N613" i="3" a="1"/>
  <c r="N613" i="3" s="1"/>
  <c r="M613" i="3"/>
  <c r="L613" i="3" s="1"/>
  <c r="K613" i="3"/>
  <c r="AX612" i="3"/>
  <c r="BA612" i="3" s="1"/>
  <c r="AW612" i="3"/>
  <c r="AT612" i="3"/>
  <c r="AS612" i="3"/>
  <c r="AP612" i="3"/>
  <c r="AO612" i="3"/>
  <c r="AL612" i="3"/>
  <c r="AK612" i="3"/>
  <c r="AH612" i="3"/>
  <c r="AG612" i="3"/>
  <c r="AE612" i="3"/>
  <c r="AJ612" i="3" s="1"/>
  <c r="AC612" i="3" a="1"/>
  <c r="AC612" i="3" s="1"/>
  <c r="AB612" i="3" a="1"/>
  <c r="AB612" i="3" s="1"/>
  <c r="Z612" i="3"/>
  <c r="Y612" i="3"/>
  <c r="X612" i="3"/>
  <c r="W612" i="3"/>
  <c r="V612" i="3"/>
  <c r="U612" i="3"/>
  <c r="T612" i="3"/>
  <c r="S612" i="3"/>
  <c r="R612" i="3"/>
  <c r="Q612" i="3"/>
  <c r="O612" i="3"/>
  <c r="N612" i="3" a="1"/>
  <c r="N612" i="3" s="1"/>
  <c r="M612" i="3"/>
  <c r="L612" i="3" s="1"/>
  <c r="K612" i="3"/>
  <c r="AX611" i="3"/>
  <c r="AU611" i="3" s="1"/>
  <c r="AS611" i="3"/>
  <c r="AR611" i="3"/>
  <c r="AQ611" i="3"/>
  <c r="AP611" i="3"/>
  <c r="AO611" i="3"/>
  <c r="AN611" i="3"/>
  <c r="AM611" i="3"/>
  <c r="AL611" i="3"/>
  <c r="AH611" i="3"/>
  <c r="AE611" i="3"/>
  <c r="AC611" i="3" a="1"/>
  <c r="AC611" i="3" s="1"/>
  <c r="AB611" i="3" a="1"/>
  <c r="AB611" i="3" s="1"/>
  <c r="Z611" i="3"/>
  <c r="Y611" i="3"/>
  <c r="X611" i="3"/>
  <c r="W611" i="3"/>
  <c r="V611" i="3"/>
  <c r="U611" i="3"/>
  <c r="T611" i="3"/>
  <c r="S611" i="3"/>
  <c r="R611" i="3"/>
  <c r="Q611" i="3"/>
  <c r="O611" i="3"/>
  <c r="N611" i="3" a="1"/>
  <c r="N611" i="3" s="1"/>
  <c r="M611" i="3"/>
  <c r="L611" i="3" s="1"/>
  <c r="K611" i="3"/>
  <c r="BA610" i="3"/>
  <c r="AZ610" i="3"/>
  <c r="AY610" i="3"/>
  <c r="AX610" i="3"/>
  <c r="AW610" i="3"/>
  <c r="AV610" i="3"/>
  <c r="AU610" i="3"/>
  <c r="AT610" i="3"/>
  <c r="AS610" i="3"/>
  <c r="AP610" i="3" s="1"/>
  <c r="AR610" i="3"/>
  <c r="AQ610" i="3"/>
  <c r="AO610" i="3"/>
  <c r="AN610" i="3"/>
  <c r="AM610" i="3"/>
  <c r="AJ610" i="3"/>
  <c r="AI610" i="3"/>
  <c r="AF610" i="3"/>
  <c r="AE610" i="3"/>
  <c r="AC610" i="3" a="1"/>
  <c r="AC610" i="3" s="1"/>
  <c r="AB610" i="3" a="1"/>
  <c r="AB610" i="3" s="1"/>
  <c r="Z610" i="3"/>
  <c r="Y610" i="3"/>
  <c r="X610" i="3"/>
  <c r="W610" i="3"/>
  <c r="V610" i="3"/>
  <c r="U610" i="3"/>
  <c r="T610" i="3"/>
  <c r="S610" i="3"/>
  <c r="R610" i="3"/>
  <c r="Q610" i="3"/>
  <c r="O610" i="3"/>
  <c r="N610" i="3" a="1"/>
  <c r="N610" i="3" s="1"/>
  <c r="M610" i="3"/>
  <c r="L610" i="3" s="1"/>
  <c r="K610" i="3"/>
  <c r="BA609" i="3"/>
  <c r="AZ609" i="3"/>
  <c r="AX609" i="3"/>
  <c r="AY609" i="3" s="1"/>
  <c r="AW609" i="3"/>
  <c r="AV609" i="3"/>
  <c r="AT609" i="3"/>
  <c r="AS609" i="3"/>
  <c r="AR609" i="3"/>
  <c r="AO609" i="3"/>
  <c r="AN609" i="3"/>
  <c r="AK609" i="3"/>
  <c r="AJ609" i="3"/>
  <c r="AH609" i="3"/>
  <c r="AG609" i="3"/>
  <c r="AF609" i="3"/>
  <c r="AE609" i="3"/>
  <c r="AI609" i="3" s="1"/>
  <c r="AC609" i="3" a="1"/>
  <c r="AC609" i="3" s="1"/>
  <c r="AB609" i="3" a="1"/>
  <c r="AB609" i="3" s="1"/>
  <c r="Z609" i="3"/>
  <c r="Y609" i="3"/>
  <c r="X609" i="3"/>
  <c r="W609" i="3"/>
  <c r="V609" i="3"/>
  <c r="U609" i="3"/>
  <c r="T609" i="3"/>
  <c r="S609" i="3"/>
  <c r="R609" i="3"/>
  <c r="Q609" i="3"/>
  <c r="O609" i="3"/>
  <c r="N609" i="3" a="1"/>
  <c r="N609" i="3" s="1"/>
  <c r="M609" i="3"/>
  <c r="L609" i="3" s="1"/>
  <c r="K609" i="3"/>
  <c r="BA608" i="3"/>
  <c r="AX608" i="3"/>
  <c r="AW608" i="3" s="1"/>
  <c r="AS608" i="3"/>
  <c r="AP608" i="3" s="1"/>
  <c r="AK608" i="3"/>
  <c r="AH608" i="3"/>
  <c r="AG608" i="3"/>
  <c r="AE608" i="3"/>
  <c r="AJ608" i="3" s="1"/>
  <c r="AC608" i="3" a="1"/>
  <c r="AC608" i="3" s="1"/>
  <c r="AB608" i="3" a="1"/>
  <c r="AB608" i="3" s="1"/>
  <c r="Z608" i="3"/>
  <c r="Y608" i="3"/>
  <c r="X608" i="3"/>
  <c r="W608" i="3"/>
  <c r="V608" i="3"/>
  <c r="U608" i="3"/>
  <c r="T608" i="3"/>
  <c r="S608" i="3"/>
  <c r="R608" i="3"/>
  <c r="Q608" i="3"/>
  <c r="O608" i="3"/>
  <c r="N608" i="3"/>
  <c r="N608" i="3" a="1"/>
  <c r="M608" i="3"/>
  <c r="L608" i="3" s="1"/>
  <c r="K608" i="3"/>
  <c r="AY607" i="3"/>
  <c r="AX607" i="3"/>
  <c r="AU607" i="3"/>
  <c r="AT607" i="3"/>
  <c r="AS607" i="3"/>
  <c r="AR607" i="3"/>
  <c r="AQ607" i="3"/>
  <c r="AP607" i="3"/>
  <c r="AO607" i="3"/>
  <c r="AN607" i="3"/>
  <c r="AM607" i="3"/>
  <c r="AL607" i="3"/>
  <c r="AI607" i="3"/>
  <c r="AE607" i="3"/>
  <c r="AH607" i="3" s="1"/>
  <c r="AC607" i="3" a="1"/>
  <c r="AC607" i="3" s="1"/>
  <c r="AB607" i="3" a="1"/>
  <c r="AB607" i="3" s="1"/>
  <c r="Z607" i="3"/>
  <c r="Y607" i="3"/>
  <c r="X607" i="3"/>
  <c r="W607" i="3"/>
  <c r="V607" i="3"/>
  <c r="U607" i="3"/>
  <c r="T607" i="3"/>
  <c r="S607" i="3"/>
  <c r="R607" i="3"/>
  <c r="Q607" i="3"/>
  <c r="O607" i="3"/>
  <c r="N607" i="3" a="1"/>
  <c r="N607" i="3" s="1"/>
  <c r="M607" i="3"/>
  <c r="L607" i="3" s="1"/>
  <c r="K607" i="3"/>
  <c r="BA606" i="3"/>
  <c r="AZ606" i="3"/>
  <c r="AY606" i="3"/>
  <c r="AX606" i="3"/>
  <c r="AW606" i="3"/>
  <c r="AV606" i="3"/>
  <c r="AU606" i="3"/>
  <c r="AT606" i="3"/>
  <c r="AS606" i="3"/>
  <c r="AP606" i="3" s="1"/>
  <c r="AR606" i="3"/>
  <c r="AQ606" i="3"/>
  <c r="AO606" i="3"/>
  <c r="AN606" i="3"/>
  <c r="AM606" i="3"/>
  <c r="AE606" i="3"/>
  <c r="AJ606" i="3" s="1"/>
  <c r="AC606" i="3" a="1"/>
  <c r="AC606" i="3" s="1"/>
  <c r="AB606" i="3" a="1"/>
  <c r="AB606" i="3" s="1"/>
  <c r="Z606" i="3"/>
  <c r="Y606" i="3"/>
  <c r="X606" i="3"/>
  <c r="W606" i="3"/>
  <c r="V606" i="3"/>
  <c r="U606" i="3"/>
  <c r="T606" i="3"/>
  <c r="S606" i="3"/>
  <c r="R606" i="3"/>
  <c r="Q606" i="3"/>
  <c r="O606" i="3"/>
  <c r="N606" i="3" a="1"/>
  <c r="N606" i="3" s="1"/>
  <c r="M606" i="3"/>
  <c r="L606" i="3" s="1"/>
  <c r="K606" i="3"/>
  <c r="BA605" i="3"/>
  <c r="AZ605" i="3"/>
  <c r="AX605" i="3"/>
  <c r="AY605" i="3" s="1"/>
  <c r="AW605" i="3"/>
  <c r="AV605" i="3"/>
  <c r="AT605" i="3"/>
  <c r="AS605" i="3"/>
  <c r="AR605" i="3" s="1"/>
  <c r="AK605" i="3"/>
  <c r="AJ605" i="3"/>
  <c r="AH605" i="3"/>
  <c r="AG605" i="3"/>
  <c r="AF605" i="3"/>
  <c r="AE605" i="3"/>
  <c r="AI605" i="3" s="1"/>
  <c r="AC605" i="3" a="1"/>
  <c r="AC605" i="3" s="1"/>
  <c r="AB605" i="3" a="1"/>
  <c r="AB605" i="3" s="1"/>
  <c r="Z605" i="3"/>
  <c r="Y605" i="3"/>
  <c r="X605" i="3"/>
  <c r="W605" i="3"/>
  <c r="V605" i="3"/>
  <c r="U605" i="3"/>
  <c r="T605" i="3"/>
  <c r="S605" i="3"/>
  <c r="R605" i="3"/>
  <c r="Q605" i="3"/>
  <c r="O605" i="3"/>
  <c r="N605" i="3"/>
  <c r="N605" i="3" a="1"/>
  <c r="M605" i="3"/>
  <c r="L605" i="3" s="1"/>
  <c r="K605" i="3"/>
  <c r="AX604" i="3"/>
  <c r="BA604" i="3" s="1"/>
  <c r="AW604" i="3"/>
  <c r="AT604" i="3"/>
  <c r="AS604" i="3"/>
  <c r="AP604" i="3"/>
  <c r="AO604" i="3"/>
  <c r="AL604" i="3"/>
  <c r="AK604" i="3"/>
  <c r="AH604" i="3"/>
  <c r="AG604" i="3"/>
  <c r="AE604" i="3"/>
  <c r="AJ604" i="3" s="1"/>
  <c r="AC604" i="3" a="1"/>
  <c r="AC604" i="3" s="1"/>
  <c r="AB604" i="3" a="1"/>
  <c r="AB604" i="3" s="1"/>
  <c r="Z604" i="3"/>
  <c r="Y604" i="3"/>
  <c r="X604" i="3"/>
  <c r="W604" i="3"/>
  <c r="V604" i="3"/>
  <c r="U604" i="3"/>
  <c r="T604" i="3"/>
  <c r="S604" i="3"/>
  <c r="R604" i="3"/>
  <c r="Q604" i="3"/>
  <c r="O604" i="3"/>
  <c r="N604" i="3"/>
  <c r="N604" i="3" a="1"/>
  <c r="M604" i="3"/>
  <c r="L604" i="3" s="1"/>
  <c r="K604" i="3"/>
  <c r="AX603" i="3"/>
  <c r="AU603" i="3" s="1"/>
  <c r="AS603" i="3"/>
  <c r="AR603" i="3"/>
  <c r="AQ603" i="3"/>
  <c r="AP603" i="3"/>
  <c r="AO603" i="3"/>
  <c r="AN603" i="3"/>
  <c r="AM603" i="3"/>
  <c r="AL603" i="3"/>
  <c r="AH603" i="3"/>
  <c r="AE603" i="3"/>
  <c r="AC603" i="3" a="1"/>
  <c r="AC603" i="3" s="1"/>
  <c r="AB603" i="3" a="1"/>
  <c r="AB603" i="3" s="1"/>
  <c r="Z603" i="3"/>
  <c r="Y603" i="3"/>
  <c r="X603" i="3"/>
  <c r="W603" i="3"/>
  <c r="V603" i="3"/>
  <c r="U603" i="3"/>
  <c r="T603" i="3"/>
  <c r="S603" i="3"/>
  <c r="R603" i="3"/>
  <c r="Q603" i="3"/>
  <c r="O603" i="3"/>
  <c r="N603" i="3" a="1"/>
  <c r="N603" i="3" s="1"/>
  <c r="M603" i="3"/>
  <c r="L603" i="3" s="1"/>
  <c r="K603" i="3"/>
  <c r="BA602" i="3"/>
  <c r="AZ602" i="3"/>
  <c r="AY602" i="3"/>
  <c r="AX602" i="3"/>
  <c r="AW602" i="3"/>
  <c r="AV602" i="3"/>
  <c r="AU602" i="3"/>
  <c r="AT602" i="3"/>
  <c r="AS602" i="3"/>
  <c r="AP602" i="3" s="1"/>
  <c r="AR602" i="3"/>
  <c r="AQ602" i="3"/>
  <c r="AO602" i="3"/>
  <c r="AN602" i="3"/>
  <c r="AM602" i="3"/>
  <c r="AJ602" i="3"/>
  <c r="AI602" i="3"/>
  <c r="AF602" i="3"/>
  <c r="AE602" i="3"/>
  <c r="AC602" i="3" a="1"/>
  <c r="AC602" i="3" s="1"/>
  <c r="AB602" i="3" a="1"/>
  <c r="AB602" i="3" s="1"/>
  <c r="Z602" i="3"/>
  <c r="Y602" i="3"/>
  <c r="X602" i="3"/>
  <c r="W602" i="3"/>
  <c r="V602" i="3"/>
  <c r="U602" i="3"/>
  <c r="T602" i="3"/>
  <c r="S602" i="3"/>
  <c r="R602" i="3"/>
  <c r="Q602" i="3"/>
  <c r="O602" i="3"/>
  <c r="N602" i="3" a="1"/>
  <c r="N602" i="3" s="1"/>
  <c r="M602" i="3"/>
  <c r="L602" i="3" s="1"/>
  <c r="K602" i="3"/>
  <c r="BA601" i="3"/>
  <c r="AZ601" i="3"/>
  <c r="AX601" i="3"/>
  <c r="AY601" i="3" s="1"/>
  <c r="AW601" i="3"/>
  <c r="AV601" i="3"/>
  <c r="AT601" i="3"/>
  <c r="AS601" i="3"/>
  <c r="AR601" i="3"/>
  <c r="AO601" i="3"/>
  <c r="AN601" i="3"/>
  <c r="AK601" i="3"/>
  <c r="AJ601" i="3"/>
  <c r="AH601" i="3"/>
  <c r="AG601" i="3"/>
  <c r="AF601" i="3"/>
  <c r="AE601" i="3"/>
  <c r="AI601" i="3" s="1"/>
  <c r="AC601" i="3" a="1"/>
  <c r="AC601" i="3" s="1"/>
  <c r="AB601" i="3" a="1"/>
  <c r="AB601" i="3" s="1"/>
  <c r="Z601" i="3"/>
  <c r="Y601" i="3"/>
  <c r="X601" i="3"/>
  <c r="W601" i="3"/>
  <c r="V601" i="3"/>
  <c r="U601" i="3"/>
  <c r="T601" i="3"/>
  <c r="S601" i="3"/>
  <c r="R601" i="3"/>
  <c r="Q601" i="3"/>
  <c r="O601" i="3"/>
  <c r="N601" i="3" a="1"/>
  <c r="N601" i="3" s="1"/>
  <c r="M601" i="3"/>
  <c r="L601" i="3" s="1"/>
  <c r="K601" i="3"/>
  <c r="BA600" i="3"/>
  <c r="AX600" i="3"/>
  <c r="AW600" i="3" s="1"/>
  <c r="AS600" i="3"/>
  <c r="AP600" i="3" s="1"/>
  <c r="AK600" i="3"/>
  <c r="AH600" i="3"/>
  <c r="AG600" i="3"/>
  <c r="AE600" i="3"/>
  <c r="AJ600" i="3" s="1"/>
  <c r="AC600" i="3" a="1"/>
  <c r="AC600" i="3" s="1"/>
  <c r="AB600" i="3" a="1"/>
  <c r="AB600" i="3" s="1"/>
  <c r="Z600" i="3"/>
  <c r="Y600" i="3"/>
  <c r="X600" i="3"/>
  <c r="W600" i="3"/>
  <c r="V600" i="3"/>
  <c r="U600" i="3"/>
  <c r="T600" i="3"/>
  <c r="S600" i="3"/>
  <c r="R600" i="3"/>
  <c r="Q600" i="3"/>
  <c r="O600" i="3"/>
  <c r="N600" i="3" a="1"/>
  <c r="N600" i="3" s="1"/>
  <c r="M600" i="3"/>
  <c r="L600" i="3" s="1"/>
  <c r="K600" i="3"/>
  <c r="AY599" i="3"/>
  <c r="AX599" i="3"/>
  <c r="AU599" i="3"/>
  <c r="AT599" i="3"/>
  <c r="AS599" i="3"/>
  <c r="AR599" i="3" s="1"/>
  <c r="AQ599" i="3"/>
  <c r="AP599" i="3"/>
  <c r="AO599" i="3"/>
  <c r="AM599" i="3"/>
  <c r="AL599" i="3"/>
  <c r="AH599" i="3"/>
  <c r="AE599" i="3"/>
  <c r="AC599" i="3" a="1"/>
  <c r="AC599" i="3" s="1"/>
  <c r="AB599" i="3" a="1"/>
  <c r="AB599" i="3" s="1"/>
  <c r="Z599" i="3"/>
  <c r="Y599" i="3"/>
  <c r="X599" i="3"/>
  <c r="W599" i="3"/>
  <c r="V599" i="3"/>
  <c r="U599" i="3"/>
  <c r="T599" i="3"/>
  <c r="S599" i="3"/>
  <c r="R599" i="3"/>
  <c r="Q599" i="3"/>
  <c r="O599" i="3"/>
  <c r="N599" i="3" a="1"/>
  <c r="N599" i="3" s="1"/>
  <c r="M599" i="3"/>
  <c r="L599" i="3" s="1"/>
  <c r="K599" i="3"/>
  <c r="BA598" i="3"/>
  <c r="AZ598" i="3"/>
  <c r="AY598" i="3"/>
  <c r="AX598" i="3"/>
  <c r="AW598" i="3"/>
  <c r="AV598" i="3"/>
  <c r="AU598" i="3"/>
  <c r="AT598" i="3"/>
  <c r="AS598" i="3"/>
  <c r="AP598" i="3" s="1"/>
  <c r="AR598" i="3"/>
  <c r="AQ598" i="3"/>
  <c r="AO598" i="3"/>
  <c r="AN598" i="3"/>
  <c r="AM598" i="3"/>
  <c r="AJ598" i="3"/>
  <c r="AI598" i="3"/>
  <c r="AF598" i="3"/>
  <c r="AE598" i="3"/>
  <c r="AC598" i="3" a="1"/>
  <c r="AC598" i="3" s="1"/>
  <c r="AB598" i="3" a="1"/>
  <c r="AB598" i="3" s="1"/>
  <c r="Z598" i="3"/>
  <c r="Y598" i="3"/>
  <c r="X598" i="3"/>
  <c r="W598" i="3"/>
  <c r="V598" i="3"/>
  <c r="U598" i="3"/>
  <c r="T598" i="3"/>
  <c r="S598" i="3"/>
  <c r="R598" i="3"/>
  <c r="Q598" i="3"/>
  <c r="O598" i="3"/>
  <c r="N598" i="3" a="1"/>
  <c r="N598" i="3" s="1"/>
  <c r="M598" i="3"/>
  <c r="L598" i="3" s="1"/>
  <c r="K598" i="3"/>
  <c r="BA597" i="3"/>
  <c r="AZ597" i="3"/>
  <c r="AX597" i="3"/>
  <c r="AY597" i="3" s="1"/>
  <c r="AW597" i="3"/>
  <c r="AV597" i="3"/>
  <c r="AT597" i="3"/>
  <c r="AS597" i="3"/>
  <c r="AR597" i="3"/>
  <c r="AO597" i="3"/>
  <c r="AN597" i="3"/>
  <c r="AK597" i="3"/>
  <c r="AJ597" i="3"/>
  <c r="AH597" i="3"/>
  <c r="AG597" i="3"/>
  <c r="AF597" i="3"/>
  <c r="AE597" i="3"/>
  <c r="AI597" i="3" s="1"/>
  <c r="AC597" i="3" a="1"/>
  <c r="AC597" i="3" s="1"/>
  <c r="AB597" i="3" a="1"/>
  <c r="AB597" i="3" s="1"/>
  <c r="Z597" i="3"/>
  <c r="Y597" i="3"/>
  <c r="X597" i="3"/>
  <c r="W597" i="3"/>
  <c r="V597" i="3"/>
  <c r="U597" i="3"/>
  <c r="T597" i="3"/>
  <c r="S597" i="3"/>
  <c r="R597" i="3"/>
  <c r="Q597" i="3"/>
  <c r="O597" i="3"/>
  <c r="N597" i="3" a="1"/>
  <c r="N597" i="3" s="1"/>
  <c r="M597" i="3"/>
  <c r="L597" i="3" s="1"/>
  <c r="K597" i="3"/>
  <c r="BA596" i="3"/>
  <c r="AX596" i="3"/>
  <c r="AW596" i="3" s="1"/>
  <c r="AS596" i="3"/>
  <c r="AP596" i="3" s="1"/>
  <c r="AK596" i="3"/>
  <c r="AH596" i="3"/>
  <c r="AG596" i="3"/>
  <c r="AE596" i="3"/>
  <c r="AJ596" i="3" s="1"/>
  <c r="AC596" i="3" a="1"/>
  <c r="AC596" i="3" s="1"/>
  <c r="AB596" i="3" a="1"/>
  <c r="AB596" i="3" s="1"/>
  <c r="Z596" i="3"/>
  <c r="Y596" i="3"/>
  <c r="X596" i="3"/>
  <c r="W596" i="3"/>
  <c r="V596" i="3"/>
  <c r="U596" i="3"/>
  <c r="T596" i="3"/>
  <c r="S596" i="3"/>
  <c r="R596" i="3"/>
  <c r="Q596" i="3"/>
  <c r="O596" i="3"/>
  <c r="N596" i="3"/>
  <c r="N596" i="3" a="1"/>
  <c r="M596" i="3"/>
  <c r="L596" i="3" s="1"/>
  <c r="K596" i="3"/>
  <c r="AY595" i="3"/>
  <c r="AX595" i="3"/>
  <c r="AU595" i="3"/>
  <c r="AT595" i="3"/>
  <c r="AS595" i="3"/>
  <c r="AR595" i="3" s="1"/>
  <c r="AQ595" i="3"/>
  <c r="AP595" i="3"/>
  <c r="AO595" i="3"/>
  <c r="AM595" i="3"/>
  <c r="AL595" i="3"/>
  <c r="AH595" i="3"/>
  <c r="AE595" i="3"/>
  <c r="AC595" i="3" a="1"/>
  <c r="AC595" i="3" s="1"/>
  <c r="AB595" i="3" a="1"/>
  <c r="AB595" i="3" s="1"/>
  <c r="Z595" i="3"/>
  <c r="Y595" i="3"/>
  <c r="X595" i="3"/>
  <c r="W595" i="3"/>
  <c r="V595" i="3"/>
  <c r="U595" i="3"/>
  <c r="T595" i="3"/>
  <c r="S595" i="3"/>
  <c r="R595" i="3"/>
  <c r="Q595" i="3"/>
  <c r="O595" i="3"/>
  <c r="N595" i="3" a="1"/>
  <c r="N595" i="3" s="1"/>
  <c r="M595" i="3"/>
  <c r="L595" i="3" s="1"/>
  <c r="K595" i="3"/>
  <c r="BA594" i="3"/>
  <c r="AZ594" i="3"/>
  <c r="AY594" i="3"/>
  <c r="AX594" i="3"/>
  <c r="AW594" i="3"/>
  <c r="AV594" i="3"/>
  <c r="AU594" i="3"/>
  <c r="AT594" i="3"/>
  <c r="AS594" i="3"/>
  <c r="AP594" i="3" s="1"/>
  <c r="AR594" i="3"/>
  <c r="AQ594" i="3"/>
  <c r="AO594" i="3"/>
  <c r="AN594" i="3"/>
  <c r="AM594" i="3"/>
  <c r="AJ594" i="3"/>
  <c r="AI594" i="3"/>
  <c r="AF594" i="3"/>
  <c r="AE594" i="3"/>
  <c r="AC594" i="3" a="1"/>
  <c r="AC594" i="3" s="1"/>
  <c r="AB594" i="3" a="1"/>
  <c r="AB594" i="3" s="1"/>
  <c r="Z594" i="3"/>
  <c r="Y594" i="3"/>
  <c r="X594" i="3"/>
  <c r="W594" i="3"/>
  <c r="V594" i="3"/>
  <c r="U594" i="3"/>
  <c r="T594" i="3"/>
  <c r="S594" i="3"/>
  <c r="R594" i="3"/>
  <c r="Q594" i="3"/>
  <c r="O594" i="3"/>
  <c r="N594" i="3" a="1"/>
  <c r="N594" i="3" s="1"/>
  <c r="M594" i="3"/>
  <c r="L594" i="3" s="1"/>
  <c r="K594" i="3"/>
  <c r="BA593" i="3"/>
  <c r="AZ593" i="3"/>
  <c r="AX593" i="3"/>
  <c r="AY593" i="3" s="1"/>
  <c r="AW593" i="3"/>
  <c r="AV593" i="3"/>
  <c r="AT593" i="3"/>
  <c r="AS593" i="3"/>
  <c r="AR593" i="3"/>
  <c r="AO593" i="3"/>
  <c r="AN593" i="3"/>
  <c r="AK593" i="3"/>
  <c r="AJ593" i="3"/>
  <c r="AG593" i="3"/>
  <c r="AF593" i="3"/>
  <c r="AE593" i="3"/>
  <c r="AI593" i="3" s="1"/>
  <c r="AC593" i="3" a="1"/>
  <c r="AC593" i="3" s="1"/>
  <c r="AB593" i="3" a="1"/>
  <c r="AB593" i="3" s="1"/>
  <c r="Z593" i="3"/>
  <c r="Y593" i="3"/>
  <c r="X593" i="3"/>
  <c r="W593" i="3"/>
  <c r="V593" i="3"/>
  <c r="U593" i="3"/>
  <c r="T593" i="3"/>
  <c r="S593" i="3"/>
  <c r="R593" i="3"/>
  <c r="Q593" i="3"/>
  <c r="O593" i="3"/>
  <c r="N593" i="3" a="1"/>
  <c r="N593" i="3" s="1"/>
  <c r="M593" i="3"/>
  <c r="L593" i="3" s="1"/>
  <c r="K593" i="3"/>
  <c r="AX592" i="3"/>
  <c r="AW592" i="3" s="1"/>
  <c r="AS592" i="3"/>
  <c r="AL592" i="3" s="1"/>
  <c r="AP592" i="3"/>
  <c r="AO592" i="3"/>
  <c r="AK592" i="3"/>
  <c r="AH592" i="3"/>
  <c r="AG592" i="3"/>
  <c r="AE592" i="3"/>
  <c r="AJ592" i="3" s="1"/>
  <c r="AC592" i="3" a="1"/>
  <c r="AC592" i="3" s="1"/>
  <c r="AB592" i="3" a="1"/>
  <c r="AB592" i="3" s="1"/>
  <c r="Z592" i="3"/>
  <c r="Y592" i="3"/>
  <c r="X592" i="3"/>
  <c r="W592" i="3"/>
  <c r="V592" i="3"/>
  <c r="U592" i="3"/>
  <c r="T592" i="3"/>
  <c r="S592" i="3"/>
  <c r="R592" i="3"/>
  <c r="Q592" i="3"/>
  <c r="O592" i="3"/>
  <c r="N592" i="3"/>
  <c r="N592" i="3" a="1"/>
  <c r="M592" i="3"/>
  <c r="L592" i="3" s="1"/>
  <c r="K592" i="3"/>
  <c r="AY591" i="3"/>
  <c r="AX591" i="3"/>
  <c r="AU591" i="3" s="1"/>
  <c r="AS591" i="3"/>
  <c r="AR591" i="3" s="1"/>
  <c r="AQ591" i="3"/>
  <c r="AP591" i="3"/>
  <c r="AO591" i="3"/>
  <c r="AM591" i="3"/>
  <c r="AL591" i="3"/>
  <c r="AE591" i="3"/>
  <c r="AI591" i="3" s="1"/>
  <c r="AC591" i="3" a="1"/>
  <c r="AC591" i="3" s="1"/>
  <c r="AB591" i="3" a="1"/>
  <c r="AB591" i="3" s="1"/>
  <c r="Z591" i="3"/>
  <c r="Y591" i="3"/>
  <c r="X591" i="3"/>
  <c r="W591" i="3"/>
  <c r="V591" i="3"/>
  <c r="U591" i="3"/>
  <c r="T591" i="3"/>
  <c r="S591" i="3"/>
  <c r="R591" i="3"/>
  <c r="Q591" i="3"/>
  <c r="O591" i="3"/>
  <c r="N591" i="3" a="1"/>
  <c r="N591" i="3" s="1"/>
  <c r="M591" i="3"/>
  <c r="L591" i="3" s="1"/>
  <c r="K591" i="3"/>
  <c r="BA590" i="3"/>
  <c r="AZ590" i="3"/>
  <c r="AY590" i="3"/>
  <c r="AX590" i="3"/>
  <c r="AW590" i="3"/>
  <c r="AV590" i="3"/>
  <c r="AU590" i="3"/>
  <c r="AT590" i="3"/>
  <c r="AS590" i="3"/>
  <c r="AP590" i="3" s="1"/>
  <c r="AR590" i="3"/>
  <c r="AQ590" i="3"/>
  <c r="AO590" i="3"/>
  <c r="AN590" i="3"/>
  <c r="AM590" i="3"/>
  <c r="AF590" i="3"/>
  <c r="AE590" i="3"/>
  <c r="AJ590" i="3" s="1"/>
  <c r="AC590" i="3" a="1"/>
  <c r="AC590" i="3" s="1"/>
  <c r="AB590" i="3" a="1"/>
  <c r="AB590" i="3" s="1"/>
  <c r="Z590" i="3"/>
  <c r="Y590" i="3"/>
  <c r="X590" i="3"/>
  <c r="W590" i="3"/>
  <c r="V590" i="3"/>
  <c r="U590" i="3"/>
  <c r="T590" i="3"/>
  <c r="S590" i="3"/>
  <c r="R590" i="3"/>
  <c r="Q590" i="3"/>
  <c r="O590" i="3"/>
  <c r="N590" i="3" a="1"/>
  <c r="N590" i="3" s="1"/>
  <c r="M590" i="3"/>
  <c r="L590" i="3" s="1"/>
  <c r="K590" i="3"/>
  <c r="BA589" i="3"/>
  <c r="AZ589" i="3"/>
  <c r="AX589" i="3"/>
  <c r="AY589" i="3" s="1"/>
  <c r="AW589" i="3"/>
  <c r="AV589" i="3"/>
  <c r="AT589" i="3"/>
  <c r="AS589" i="3"/>
  <c r="AR589" i="3" s="1"/>
  <c r="AN589" i="3"/>
  <c r="AK589" i="3"/>
  <c r="AJ589" i="3"/>
  <c r="AH589" i="3"/>
  <c r="AG589" i="3"/>
  <c r="AF589" i="3"/>
  <c r="AE589" i="3"/>
  <c r="AI589" i="3" s="1"/>
  <c r="AC589" i="3" a="1"/>
  <c r="AC589" i="3" s="1"/>
  <c r="AB589" i="3" a="1"/>
  <c r="AB589" i="3" s="1"/>
  <c r="Z589" i="3"/>
  <c r="Y589" i="3"/>
  <c r="X589" i="3"/>
  <c r="W589" i="3"/>
  <c r="V589" i="3"/>
  <c r="U589" i="3"/>
  <c r="T589" i="3"/>
  <c r="S589" i="3"/>
  <c r="R589" i="3"/>
  <c r="Q589" i="3"/>
  <c r="O589" i="3"/>
  <c r="N589" i="3" a="1"/>
  <c r="N589" i="3" s="1"/>
  <c r="M589" i="3"/>
  <c r="L589" i="3" s="1"/>
  <c r="K589" i="3"/>
  <c r="AX588" i="3"/>
  <c r="AW588" i="3" s="1"/>
  <c r="AS588" i="3"/>
  <c r="AL588" i="3" s="1"/>
  <c r="AP588" i="3"/>
  <c r="AO588" i="3"/>
  <c r="AK588" i="3"/>
  <c r="AH588" i="3"/>
  <c r="AG588" i="3"/>
  <c r="AE588" i="3"/>
  <c r="AJ588" i="3" s="1"/>
  <c r="AC588" i="3" a="1"/>
  <c r="AC588" i="3" s="1"/>
  <c r="AB588" i="3" a="1"/>
  <c r="AB588" i="3" s="1"/>
  <c r="Z588" i="3"/>
  <c r="Y588" i="3"/>
  <c r="X588" i="3"/>
  <c r="W588" i="3"/>
  <c r="V588" i="3"/>
  <c r="U588" i="3"/>
  <c r="T588" i="3"/>
  <c r="S588" i="3"/>
  <c r="R588" i="3"/>
  <c r="Q588" i="3"/>
  <c r="O588" i="3"/>
  <c r="N588" i="3" a="1"/>
  <c r="N588" i="3" s="1"/>
  <c r="M588" i="3"/>
  <c r="L588" i="3" s="1"/>
  <c r="K588" i="3"/>
  <c r="AY587" i="3"/>
  <c r="AX587" i="3"/>
  <c r="AU587" i="3" s="1"/>
  <c r="AS587" i="3"/>
  <c r="AR587" i="3" s="1"/>
  <c r="AQ587" i="3"/>
  <c r="AP587" i="3"/>
  <c r="AO587" i="3"/>
  <c r="AM587" i="3"/>
  <c r="AL587" i="3"/>
  <c r="AE587" i="3"/>
  <c r="AI587" i="3" s="1"/>
  <c r="AC587" i="3" a="1"/>
  <c r="AC587" i="3" s="1"/>
  <c r="AB587" i="3" a="1"/>
  <c r="AB587" i="3" s="1"/>
  <c r="Z587" i="3"/>
  <c r="Y587" i="3"/>
  <c r="X587" i="3"/>
  <c r="W587" i="3"/>
  <c r="V587" i="3"/>
  <c r="U587" i="3"/>
  <c r="T587" i="3"/>
  <c r="S587" i="3"/>
  <c r="R587" i="3"/>
  <c r="Q587" i="3"/>
  <c r="O587" i="3"/>
  <c r="N587" i="3" a="1"/>
  <c r="N587" i="3" s="1"/>
  <c r="M587" i="3"/>
  <c r="L587" i="3" s="1"/>
  <c r="K587" i="3"/>
  <c r="BA586" i="3"/>
  <c r="AZ586" i="3"/>
  <c r="AY586" i="3"/>
  <c r="AX586" i="3"/>
  <c r="AW586" i="3"/>
  <c r="AV586" i="3"/>
  <c r="AU586" i="3"/>
  <c r="AT586" i="3"/>
  <c r="AS586" i="3"/>
  <c r="AP586" i="3" s="1"/>
  <c r="AR586" i="3"/>
  <c r="AQ586" i="3"/>
  <c r="AO586" i="3"/>
  <c r="AN586" i="3"/>
  <c r="AM586" i="3"/>
  <c r="AF586" i="3"/>
  <c r="AE586" i="3"/>
  <c r="AJ586" i="3" s="1"/>
  <c r="AC586" i="3" a="1"/>
  <c r="AC586" i="3" s="1"/>
  <c r="AB586" i="3" a="1"/>
  <c r="AB586" i="3" s="1"/>
  <c r="Z586" i="3"/>
  <c r="Y586" i="3"/>
  <c r="X586" i="3"/>
  <c r="W586" i="3"/>
  <c r="V586" i="3"/>
  <c r="U586" i="3"/>
  <c r="T586" i="3"/>
  <c r="S586" i="3"/>
  <c r="R586" i="3"/>
  <c r="Q586" i="3"/>
  <c r="O586" i="3"/>
  <c r="N586" i="3" a="1"/>
  <c r="N586" i="3" s="1"/>
  <c r="M586" i="3"/>
  <c r="L586" i="3" s="1"/>
  <c r="K586" i="3"/>
  <c r="BA585" i="3"/>
  <c r="AZ585" i="3"/>
  <c r="AX585" i="3"/>
  <c r="AY585" i="3" s="1"/>
  <c r="AW585" i="3"/>
  <c r="AV585" i="3"/>
  <c r="AT585" i="3"/>
  <c r="AS585" i="3"/>
  <c r="AR585" i="3" s="1"/>
  <c r="AN585" i="3"/>
  <c r="AK585" i="3"/>
  <c r="AJ585" i="3"/>
  <c r="AG585" i="3"/>
  <c r="AF585" i="3"/>
  <c r="AE585" i="3"/>
  <c r="AI585" i="3" s="1"/>
  <c r="AC585" i="3" a="1"/>
  <c r="AC585" i="3" s="1"/>
  <c r="AB585" i="3" a="1"/>
  <c r="AB585" i="3" s="1"/>
  <c r="Z585" i="3"/>
  <c r="Y585" i="3"/>
  <c r="X585" i="3"/>
  <c r="W585" i="3"/>
  <c r="V585" i="3"/>
  <c r="U585" i="3"/>
  <c r="T585" i="3"/>
  <c r="S585" i="3"/>
  <c r="R585" i="3"/>
  <c r="Q585" i="3"/>
  <c r="O585" i="3"/>
  <c r="N585" i="3"/>
  <c r="N585" i="3" a="1"/>
  <c r="M585" i="3"/>
  <c r="L585" i="3" s="1"/>
  <c r="K585" i="3"/>
  <c r="AX584" i="3"/>
  <c r="BA584" i="3" s="1"/>
  <c r="AW584" i="3"/>
  <c r="AT584" i="3"/>
  <c r="AS584" i="3"/>
  <c r="AP584" i="3"/>
  <c r="AO584" i="3"/>
  <c r="AL584" i="3"/>
  <c r="AK584" i="3"/>
  <c r="AH584" i="3"/>
  <c r="AG584" i="3"/>
  <c r="AE584" i="3"/>
  <c r="AJ584" i="3" s="1"/>
  <c r="AC584" i="3" a="1"/>
  <c r="AC584" i="3" s="1"/>
  <c r="AB584" i="3" a="1"/>
  <c r="AB584" i="3" s="1"/>
  <c r="Z584" i="3"/>
  <c r="Y584" i="3"/>
  <c r="X584" i="3"/>
  <c r="W584" i="3"/>
  <c r="V584" i="3"/>
  <c r="U584" i="3"/>
  <c r="T584" i="3"/>
  <c r="S584" i="3"/>
  <c r="R584" i="3"/>
  <c r="Q584" i="3"/>
  <c r="O584" i="3"/>
  <c r="N584" i="3" a="1"/>
  <c r="N584" i="3" s="1"/>
  <c r="M584" i="3"/>
  <c r="L584" i="3" s="1"/>
  <c r="K584" i="3"/>
  <c r="AX583" i="3"/>
  <c r="AU583" i="3" s="1"/>
  <c r="AS583" i="3"/>
  <c r="AR583" i="3" s="1"/>
  <c r="AQ583" i="3"/>
  <c r="AP583" i="3"/>
  <c r="AO583" i="3"/>
  <c r="AM583" i="3"/>
  <c r="AL583" i="3"/>
  <c r="AI583" i="3"/>
  <c r="AE583" i="3"/>
  <c r="AH583" i="3" s="1"/>
  <c r="AC583" i="3" a="1"/>
  <c r="AC583" i="3" s="1"/>
  <c r="AB583" i="3" a="1"/>
  <c r="AB583" i="3" s="1"/>
  <c r="Z583" i="3"/>
  <c r="Y583" i="3"/>
  <c r="X583" i="3"/>
  <c r="W583" i="3"/>
  <c r="V583" i="3"/>
  <c r="U583" i="3"/>
  <c r="T583" i="3"/>
  <c r="S583" i="3"/>
  <c r="R583" i="3"/>
  <c r="Q583" i="3"/>
  <c r="O583" i="3"/>
  <c r="N583" i="3" a="1"/>
  <c r="N583" i="3" s="1"/>
  <c r="M583" i="3"/>
  <c r="L583" i="3" s="1"/>
  <c r="K583" i="3"/>
  <c r="AZ582" i="3"/>
  <c r="AY582" i="3"/>
  <c r="AX582" i="3"/>
  <c r="BA582" i="3" s="1"/>
  <c r="AV582" i="3"/>
  <c r="AU582" i="3"/>
  <c r="AT582" i="3"/>
  <c r="AS582" i="3"/>
  <c r="AR582" i="3"/>
  <c r="AQ582" i="3"/>
  <c r="AP582" i="3"/>
  <c r="AO582" i="3"/>
  <c r="AN582" i="3"/>
  <c r="AM582" i="3"/>
  <c r="AL582" i="3"/>
  <c r="AF582" i="3"/>
  <c r="AE582" i="3"/>
  <c r="AJ582" i="3" s="1"/>
  <c r="AC582" i="3" a="1"/>
  <c r="AC582" i="3" s="1"/>
  <c r="AB582" i="3" a="1"/>
  <c r="AB582" i="3" s="1"/>
  <c r="Z582" i="3"/>
  <c r="Y582" i="3"/>
  <c r="X582" i="3"/>
  <c r="W582" i="3"/>
  <c r="V582" i="3"/>
  <c r="U582" i="3"/>
  <c r="T582" i="3"/>
  <c r="S582" i="3"/>
  <c r="R582" i="3"/>
  <c r="Q582" i="3"/>
  <c r="O582" i="3"/>
  <c r="N582" i="3" a="1"/>
  <c r="N582" i="3" s="1"/>
  <c r="M582" i="3"/>
  <c r="L582" i="3" s="1"/>
  <c r="K582" i="3"/>
  <c r="BA581" i="3"/>
  <c r="AZ581" i="3"/>
  <c r="AY581" i="3"/>
  <c r="AX581" i="3"/>
  <c r="AW581" i="3"/>
  <c r="AV581" i="3"/>
  <c r="AU581" i="3"/>
  <c r="AT581" i="3"/>
  <c r="AS581" i="3"/>
  <c r="AN581" i="3" s="1"/>
  <c r="AR581" i="3"/>
  <c r="AO581" i="3"/>
  <c r="AK581" i="3"/>
  <c r="AJ581" i="3"/>
  <c r="AG581" i="3"/>
  <c r="AF581" i="3"/>
  <c r="AE581" i="3"/>
  <c r="AI581" i="3" s="1"/>
  <c r="AC581" i="3" a="1"/>
  <c r="AC581" i="3" s="1"/>
  <c r="AB581" i="3" a="1"/>
  <c r="AB581" i="3" s="1"/>
  <c r="Z581" i="3"/>
  <c r="Y581" i="3"/>
  <c r="X581" i="3"/>
  <c r="W581" i="3"/>
  <c r="V581" i="3"/>
  <c r="U581" i="3"/>
  <c r="T581" i="3"/>
  <c r="S581" i="3"/>
  <c r="R581" i="3"/>
  <c r="Q581" i="3"/>
  <c r="O581" i="3"/>
  <c r="N581" i="3"/>
  <c r="N581" i="3" a="1"/>
  <c r="M581" i="3"/>
  <c r="L581" i="3" s="1"/>
  <c r="K581" i="3"/>
  <c r="BA580" i="3"/>
  <c r="AX580" i="3"/>
  <c r="AW580" i="3" s="1"/>
  <c r="AS580" i="3"/>
  <c r="AP580" i="3" s="1"/>
  <c r="AK580" i="3"/>
  <c r="AJ580" i="3"/>
  <c r="AH580" i="3"/>
  <c r="AG580" i="3"/>
  <c r="AF580" i="3"/>
  <c r="AE580" i="3"/>
  <c r="AI580" i="3" s="1"/>
  <c r="AC580" i="3" a="1"/>
  <c r="AC580" i="3" s="1"/>
  <c r="AB580" i="3" a="1"/>
  <c r="AB580" i="3" s="1"/>
  <c r="Z580" i="3"/>
  <c r="Y580" i="3"/>
  <c r="X580" i="3"/>
  <c r="W580" i="3"/>
  <c r="V580" i="3"/>
  <c r="U580" i="3"/>
  <c r="T580" i="3"/>
  <c r="S580" i="3"/>
  <c r="R580" i="3"/>
  <c r="Q580" i="3"/>
  <c r="O580" i="3"/>
  <c r="N580" i="3" a="1"/>
  <c r="N580" i="3" s="1"/>
  <c r="M580" i="3"/>
  <c r="L580" i="3" s="1"/>
  <c r="K580" i="3"/>
  <c r="AX579" i="3"/>
  <c r="AU579" i="3" s="1"/>
  <c r="AS579" i="3"/>
  <c r="AR579" i="3" s="1"/>
  <c r="AQ579" i="3"/>
  <c r="AP579" i="3"/>
  <c r="AO579" i="3"/>
  <c r="AM579" i="3"/>
  <c r="AL579" i="3"/>
  <c r="AI579" i="3"/>
  <c r="AE579" i="3"/>
  <c r="AH579" i="3" s="1"/>
  <c r="AC579" i="3" a="1"/>
  <c r="AC579" i="3" s="1"/>
  <c r="AB579" i="3" a="1"/>
  <c r="AB579" i="3" s="1"/>
  <c r="Z579" i="3"/>
  <c r="Y579" i="3"/>
  <c r="X579" i="3"/>
  <c r="W579" i="3"/>
  <c r="V579" i="3"/>
  <c r="U579" i="3"/>
  <c r="T579" i="3"/>
  <c r="S579" i="3"/>
  <c r="R579" i="3"/>
  <c r="Q579" i="3"/>
  <c r="O579" i="3"/>
  <c r="N579" i="3" a="1"/>
  <c r="N579" i="3" s="1"/>
  <c r="M579" i="3"/>
  <c r="L579" i="3" s="1"/>
  <c r="K579" i="3"/>
  <c r="AZ578" i="3"/>
  <c r="AY578" i="3"/>
  <c r="AX578" i="3"/>
  <c r="BA578" i="3" s="1"/>
  <c r="AV578" i="3"/>
  <c r="AU578" i="3"/>
  <c r="AT578" i="3"/>
  <c r="AS578" i="3"/>
  <c r="AR578" i="3"/>
  <c r="AQ578" i="3"/>
  <c r="AP578" i="3"/>
  <c r="AO578" i="3"/>
  <c r="AN578" i="3"/>
  <c r="AM578" i="3"/>
  <c r="AL578" i="3"/>
  <c r="AI578" i="3"/>
  <c r="AF578" i="3"/>
  <c r="AE578" i="3"/>
  <c r="AC578" i="3" a="1"/>
  <c r="AC578" i="3" s="1"/>
  <c r="AB578" i="3" a="1"/>
  <c r="AB578" i="3" s="1"/>
  <c r="Z578" i="3"/>
  <c r="Y578" i="3"/>
  <c r="X578" i="3"/>
  <c r="W578" i="3"/>
  <c r="V578" i="3"/>
  <c r="U578" i="3"/>
  <c r="T578" i="3"/>
  <c r="S578" i="3"/>
  <c r="R578" i="3"/>
  <c r="Q578" i="3"/>
  <c r="O578" i="3"/>
  <c r="N578" i="3" a="1"/>
  <c r="N578" i="3" s="1"/>
  <c r="M578" i="3"/>
  <c r="L578" i="3" s="1"/>
  <c r="K578" i="3"/>
  <c r="BA577" i="3"/>
  <c r="AZ577" i="3"/>
  <c r="AY577" i="3"/>
  <c r="AX577" i="3"/>
  <c r="AW577" i="3"/>
  <c r="AV577" i="3"/>
  <c r="AU577" i="3"/>
  <c r="AT577" i="3"/>
  <c r="AS577" i="3"/>
  <c r="AR577" i="3" s="1"/>
  <c r="AK577" i="3"/>
  <c r="AJ577" i="3"/>
  <c r="AG577" i="3"/>
  <c r="AF577" i="3"/>
  <c r="AE577" i="3"/>
  <c r="AI577" i="3" s="1"/>
  <c r="AC577" i="3" a="1"/>
  <c r="AC577" i="3" s="1"/>
  <c r="AB577" i="3" a="1"/>
  <c r="AB577" i="3" s="1"/>
  <c r="Z577" i="3"/>
  <c r="Y577" i="3"/>
  <c r="X577" i="3"/>
  <c r="W577" i="3"/>
  <c r="V577" i="3"/>
  <c r="U577" i="3"/>
  <c r="T577" i="3"/>
  <c r="S577" i="3"/>
  <c r="R577" i="3"/>
  <c r="Q577" i="3"/>
  <c r="O577" i="3"/>
  <c r="N577" i="3" a="1"/>
  <c r="N577" i="3" s="1"/>
  <c r="M577" i="3"/>
  <c r="L577" i="3" s="1"/>
  <c r="K577" i="3"/>
  <c r="BA576" i="3"/>
  <c r="AX576" i="3"/>
  <c r="AW576" i="3" s="1"/>
  <c r="AS576" i="3"/>
  <c r="AP576" i="3" s="1"/>
  <c r="AK576" i="3"/>
  <c r="AH576" i="3"/>
  <c r="AG576" i="3"/>
  <c r="AE576" i="3"/>
  <c r="AJ576" i="3" s="1"/>
  <c r="AC576" i="3" a="1"/>
  <c r="AC576" i="3" s="1"/>
  <c r="AB576" i="3" a="1"/>
  <c r="AB576" i="3" s="1"/>
  <c r="Z576" i="3"/>
  <c r="Y576" i="3"/>
  <c r="X576" i="3"/>
  <c r="W576" i="3"/>
  <c r="V576" i="3"/>
  <c r="U576" i="3"/>
  <c r="T576" i="3"/>
  <c r="S576" i="3"/>
  <c r="R576" i="3"/>
  <c r="Q576" i="3"/>
  <c r="O576" i="3"/>
  <c r="N576" i="3"/>
  <c r="N576" i="3" a="1"/>
  <c r="M576" i="3"/>
  <c r="L576" i="3" s="1"/>
  <c r="K576" i="3"/>
  <c r="AY575" i="3"/>
  <c r="AX575" i="3"/>
  <c r="AU575" i="3"/>
  <c r="AT575" i="3"/>
  <c r="AS575" i="3"/>
  <c r="AR575" i="3" s="1"/>
  <c r="AQ575" i="3"/>
  <c r="AP575" i="3"/>
  <c r="AO575" i="3"/>
  <c r="AM575" i="3"/>
  <c r="AL575" i="3"/>
  <c r="AH575" i="3"/>
  <c r="AE575" i="3"/>
  <c r="AC575" i="3" a="1"/>
  <c r="AC575" i="3" s="1"/>
  <c r="AB575" i="3" a="1"/>
  <c r="AB575" i="3" s="1"/>
  <c r="Z575" i="3"/>
  <c r="Y575" i="3"/>
  <c r="X575" i="3"/>
  <c r="W575" i="3"/>
  <c r="V575" i="3"/>
  <c r="U575" i="3"/>
  <c r="T575" i="3"/>
  <c r="S575" i="3"/>
  <c r="R575" i="3"/>
  <c r="Q575" i="3"/>
  <c r="O575" i="3"/>
  <c r="N575" i="3" a="1"/>
  <c r="N575" i="3" s="1"/>
  <c r="M575" i="3"/>
  <c r="L575" i="3" s="1"/>
  <c r="K575" i="3"/>
  <c r="BA574" i="3"/>
  <c r="AZ574" i="3"/>
  <c r="AY574" i="3"/>
  <c r="AX574" i="3"/>
  <c r="AW574" i="3"/>
  <c r="AV574" i="3"/>
  <c r="AU574" i="3"/>
  <c r="AT574" i="3"/>
  <c r="AS574" i="3"/>
  <c r="AP574" i="3" s="1"/>
  <c r="AR574" i="3"/>
  <c r="AQ574" i="3"/>
  <c r="AO574" i="3"/>
  <c r="AN574" i="3"/>
  <c r="AM574" i="3"/>
  <c r="AJ574" i="3"/>
  <c r="AI574" i="3"/>
  <c r="AE574" i="3"/>
  <c r="AF574" i="3" s="1"/>
  <c r="AC574" i="3" a="1"/>
  <c r="AC574" i="3" s="1"/>
  <c r="AB574" i="3" a="1"/>
  <c r="AB574" i="3" s="1"/>
  <c r="Z574" i="3"/>
  <c r="Y574" i="3"/>
  <c r="X574" i="3"/>
  <c r="W574" i="3"/>
  <c r="V574" i="3"/>
  <c r="U574" i="3"/>
  <c r="T574" i="3"/>
  <c r="S574" i="3"/>
  <c r="R574" i="3"/>
  <c r="Q574" i="3"/>
  <c r="O574" i="3"/>
  <c r="N574" i="3" a="1"/>
  <c r="N574" i="3" s="1"/>
  <c r="M574" i="3"/>
  <c r="L574" i="3" s="1"/>
  <c r="K574" i="3"/>
  <c r="BA573" i="3"/>
  <c r="AZ573" i="3"/>
  <c r="AX573" i="3"/>
  <c r="AY573" i="3" s="1"/>
  <c r="AW573" i="3"/>
  <c r="AV573" i="3"/>
  <c r="AT573" i="3"/>
  <c r="AS573" i="3"/>
  <c r="AN573" i="3" s="1"/>
  <c r="AR573" i="3"/>
  <c r="AO573" i="3"/>
  <c r="AK573" i="3"/>
  <c r="AJ573" i="3"/>
  <c r="AG573" i="3"/>
  <c r="AF573" i="3"/>
  <c r="AE573" i="3"/>
  <c r="AI573" i="3" s="1"/>
  <c r="AC573" i="3" a="1"/>
  <c r="AC573" i="3" s="1"/>
  <c r="AB573" i="3" a="1"/>
  <c r="AB573" i="3" s="1"/>
  <c r="Z573" i="3"/>
  <c r="Y573" i="3"/>
  <c r="X573" i="3"/>
  <c r="W573" i="3"/>
  <c r="V573" i="3"/>
  <c r="U573" i="3"/>
  <c r="T573" i="3"/>
  <c r="S573" i="3"/>
  <c r="R573" i="3"/>
  <c r="Q573" i="3"/>
  <c r="O573" i="3"/>
  <c r="N573" i="3" a="1"/>
  <c r="N573" i="3" s="1"/>
  <c r="M573" i="3"/>
  <c r="L573" i="3" s="1"/>
  <c r="K573" i="3"/>
  <c r="BA572" i="3"/>
  <c r="AX572" i="3"/>
  <c r="AW572" i="3" s="1"/>
  <c r="AS572" i="3"/>
  <c r="AP572" i="3" s="1"/>
  <c r="AK572" i="3"/>
  <c r="AH572" i="3"/>
  <c r="AG572" i="3"/>
  <c r="AE572" i="3"/>
  <c r="AJ572" i="3" s="1"/>
  <c r="AC572" i="3" a="1"/>
  <c r="AC572" i="3" s="1"/>
  <c r="AB572" i="3" a="1"/>
  <c r="AB572" i="3" s="1"/>
  <c r="Z572" i="3"/>
  <c r="Y572" i="3"/>
  <c r="X572" i="3"/>
  <c r="W572" i="3"/>
  <c r="V572" i="3"/>
  <c r="U572" i="3"/>
  <c r="T572" i="3"/>
  <c r="S572" i="3"/>
  <c r="R572" i="3"/>
  <c r="Q572" i="3"/>
  <c r="O572" i="3"/>
  <c r="N572" i="3"/>
  <c r="N572" i="3" a="1"/>
  <c r="M572" i="3"/>
  <c r="L572" i="3" s="1"/>
  <c r="K572" i="3"/>
  <c r="AY571" i="3"/>
  <c r="AX571" i="3"/>
  <c r="AU571" i="3"/>
  <c r="AT571" i="3"/>
  <c r="AS571" i="3"/>
  <c r="AR571" i="3" s="1"/>
  <c r="AQ571" i="3"/>
  <c r="AP571" i="3"/>
  <c r="AO571" i="3"/>
  <c r="AM571" i="3"/>
  <c r="AL571" i="3"/>
  <c r="AH571" i="3"/>
  <c r="AE571" i="3"/>
  <c r="AC571" i="3" a="1"/>
  <c r="AC571" i="3" s="1"/>
  <c r="AB571" i="3" a="1"/>
  <c r="AB571" i="3" s="1"/>
  <c r="Z571" i="3"/>
  <c r="Y571" i="3"/>
  <c r="X571" i="3"/>
  <c r="W571" i="3"/>
  <c r="V571" i="3"/>
  <c r="U571" i="3"/>
  <c r="T571" i="3"/>
  <c r="S571" i="3"/>
  <c r="R571" i="3"/>
  <c r="Q571" i="3"/>
  <c r="O571" i="3"/>
  <c r="N571" i="3" a="1"/>
  <c r="N571" i="3" s="1"/>
  <c r="M571" i="3"/>
  <c r="L571" i="3" s="1"/>
  <c r="K571" i="3"/>
  <c r="BA570" i="3"/>
  <c r="AZ570" i="3"/>
  <c r="AY570" i="3"/>
  <c r="AX570" i="3"/>
  <c r="AW570" i="3"/>
  <c r="AV570" i="3"/>
  <c r="AU570" i="3"/>
  <c r="AT570" i="3"/>
  <c r="AS570" i="3"/>
  <c r="AP570" i="3" s="1"/>
  <c r="AR570" i="3"/>
  <c r="AQ570" i="3"/>
  <c r="AO570" i="3"/>
  <c r="AN570" i="3"/>
  <c r="AM570" i="3"/>
  <c r="AJ570" i="3"/>
  <c r="AI570" i="3"/>
  <c r="AF570" i="3"/>
  <c r="AE570" i="3"/>
  <c r="AC570" i="3" a="1"/>
  <c r="AC570" i="3" s="1"/>
  <c r="AB570" i="3" a="1"/>
  <c r="AB570" i="3" s="1"/>
  <c r="Z570" i="3"/>
  <c r="Y570" i="3"/>
  <c r="X570" i="3"/>
  <c r="W570" i="3"/>
  <c r="V570" i="3"/>
  <c r="U570" i="3"/>
  <c r="T570" i="3"/>
  <c r="S570" i="3"/>
  <c r="R570" i="3"/>
  <c r="Q570" i="3"/>
  <c r="O570" i="3"/>
  <c r="N570" i="3" a="1"/>
  <c r="N570" i="3" s="1"/>
  <c r="M570" i="3"/>
  <c r="L570" i="3" s="1"/>
  <c r="K570" i="3"/>
  <c r="BA569" i="3"/>
  <c r="AZ569" i="3"/>
  <c r="AX569" i="3"/>
  <c r="AY569" i="3" s="1"/>
  <c r="AW569" i="3"/>
  <c r="AV569" i="3"/>
  <c r="AT569" i="3"/>
  <c r="AS569" i="3"/>
  <c r="AR569" i="3"/>
  <c r="AO569" i="3"/>
  <c r="AN569" i="3"/>
  <c r="AK569" i="3"/>
  <c r="AJ569" i="3"/>
  <c r="AG569" i="3"/>
  <c r="AF569" i="3"/>
  <c r="AE569" i="3"/>
  <c r="AI569" i="3" s="1"/>
  <c r="AC569" i="3" a="1"/>
  <c r="AC569" i="3" s="1"/>
  <c r="AB569" i="3" a="1"/>
  <c r="AB569" i="3" s="1"/>
  <c r="Z569" i="3"/>
  <c r="Y569" i="3"/>
  <c r="X569" i="3"/>
  <c r="W569" i="3"/>
  <c r="V569" i="3"/>
  <c r="U569" i="3"/>
  <c r="T569" i="3"/>
  <c r="S569" i="3"/>
  <c r="R569" i="3"/>
  <c r="Q569" i="3"/>
  <c r="O569" i="3"/>
  <c r="N569" i="3" a="1"/>
  <c r="N569" i="3" s="1"/>
  <c r="M569" i="3"/>
  <c r="L569" i="3" s="1"/>
  <c r="K569" i="3"/>
  <c r="AX568" i="3"/>
  <c r="BA568" i="3" s="1"/>
  <c r="AW568" i="3"/>
  <c r="AT568" i="3"/>
  <c r="AS568" i="3"/>
  <c r="AP568" i="3"/>
  <c r="AO568" i="3"/>
  <c r="AL568" i="3"/>
  <c r="AK568" i="3"/>
  <c r="AH568" i="3"/>
  <c r="AG568" i="3"/>
  <c r="AE568" i="3"/>
  <c r="AJ568" i="3" s="1"/>
  <c r="AC568" i="3" a="1"/>
  <c r="AC568" i="3" s="1"/>
  <c r="AB568" i="3" a="1"/>
  <c r="AB568" i="3" s="1"/>
  <c r="Z568" i="3"/>
  <c r="Y568" i="3"/>
  <c r="X568" i="3"/>
  <c r="W568" i="3"/>
  <c r="V568" i="3"/>
  <c r="U568" i="3"/>
  <c r="T568" i="3"/>
  <c r="S568" i="3"/>
  <c r="R568" i="3"/>
  <c r="Q568" i="3"/>
  <c r="O568" i="3"/>
  <c r="N568" i="3"/>
  <c r="N568" i="3" a="1"/>
  <c r="M568" i="3"/>
  <c r="L568" i="3" s="1"/>
  <c r="K568" i="3"/>
  <c r="AX567" i="3"/>
  <c r="AU567" i="3" s="1"/>
  <c r="AS567" i="3"/>
  <c r="AR567" i="3" s="1"/>
  <c r="AQ567" i="3"/>
  <c r="AP567" i="3"/>
  <c r="AO567" i="3"/>
  <c r="AM567" i="3"/>
  <c r="AL567" i="3"/>
  <c r="AI567" i="3"/>
  <c r="AE567" i="3"/>
  <c r="AH567" i="3" s="1"/>
  <c r="AC567" i="3" a="1"/>
  <c r="AC567" i="3" s="1"/>
  <c r="AB567" i="3" a="1"/>
  <c r="AB567" i="3" s="1"/>
  <c r="Z567" i="3"/>
  <c r="Y567" i="3"/>
  <c r="X567" i="3"/>
  <c r="W567" i="3"/>
  <c r="V567" i="3"/>
  <c r="U567" i="3"/>
  <c r="T567" i="3"/>
  <c r="S567" i="3"/>
  <c r="R567" i="3"/>
  <c r="Q567" i="3"/>
  <c r="O567" i="3"/>
  <c r="N567" i="3" a="1"/>
  <c r="N567" i="3" s="1"/>
  <c r="M567" i="3"/>
  <c r="L567" i="3" s="1"/>
  <c r="K567" i="3"/>
  <c r="BA566" i="3"/>
  <c r="AZ566" i="3"/>
  <c r="AY566" i="3"/>
  <c r="AX566" i="3"/>
  <c r="AW566" i="3"/>
  <c r="AV566" i="3"/>
  <c r="AU566" i="3"/>
  <c r="AT566" i="3"/>
  <c r="AS566" i="3"/>
  <c r="AP566" i="3" s="1"/>
  <c r="AR566" i="3"/>
  <c r="AQ566" i="3"/>
  <c r="AO566" i="3"/>
  <c r="AN566" i="3"/>
  <c r="AM566" i="3"/>
  <c r="AF566" i="3"/>
  <c r="AE566" i="3"/>
  <c r="AJ566" i="3" s="1"/>
  <c r="AC566" i="3" a="1"/>
  <c r="AC566" i="3" s="1"/>
  <c r="AB566" i="3" a="1"/>
  <c r="AB566" i="3" s="1"/>
  <c r="Z566" i="3"/>
  <c r="Y566" i="3"/>
  <c r="X566" i="3"/>
  <c r="W566" i="3"/>
  <c r="V566" i="3"/>
  <c r="U566" i="3"/>
  <c r="T566" i="3"/>
  <c r="S566" i="3"/>
  <c r="R566" i="3"/>
  <c r="Q566" i="3"/>
  <c r="O566" i="3"/>
  <c r="N566" i="3" a="1"/>
  <c r="N566" i="3" s="1"/>
  <c r="M566" i="3"/>
  <c r="L566" i="3" s="1"/>
  <c r="K566" i="3"/>
  <c r="BA565" i="3"/>
  <c r="AZ565" i="3"/>
  <c r="AX565" i="3"/>
  <c r="AY565" i="3" s="1"/>
  <c r="AW565" i="3"/>
  <c r="AV565" i="3"/>
  <c r="AT565" i="3"/>
  <c r="AS565" i="3"/>
  <c r="AR565" i="3" s="1"/>
  <c r="AN565" i="3"/>
  <c r="AK565" i="3"/>
  <c r="AJ565" i="3"/>
  <c r="AH565" i="3"/>
  <c r="AG565" i="3"/>
  <c r="AF565" i="3"/>
  <c r="AE565" i="3"/>
  <c r="AI565" i="3" s="1"/>
  <c r="AC565" i="3" a="1"/>
  <c r="AC565" i="3" s="1"/>
  <c r="AB565" i="3" a="1"/>
  <c r="AB565" i="3" s="1"/>
  <c r="Z565" i="3"/>
  <c r="Y565" i="3"/>
  <c r="X565" i="3"/>
  <c r="W565" i="3"/>
  <c r="V565" i="3"/>
  <c r="U565" i="3"/>
  <c r="T565" i="3"/>
  <c r="S565" i="3"/>
  <c r="R565" i="3"/>
  <c r="Q565" i="3"/>
  <c r="O565" i="3"/>
  <c r="N565" i="3"/>
  <c r="N565" i="3" a="1"/>
  <c r="M565" i="3"/>
  <c r="L565" i="3" s="1"/>
  <c r="K565" i="3"/>
  <c r="AX564" i="3"/>
  <c r="AW564" i="3" s="1"/>
  <c r="AS564" i="3"/>
  <c r="AP564" i="3"/>
  <c r="AO564" i="3"/>
  <c r="AL564" i="3"/>
  <c r="AK564" i="3"/>
  <c r="AH564" i="3"/>
  <c r="AG564" i="3"/>
  <c r="AE564" i="3"/>
  <c r="AJ564" i="3" s="1"/>
  <c r="AC564" i="3" a="1"/>
  <c r="AC564" i="3" s="1"/>
  <c r="AB564" i="3" a="1"/>
  <c r="AB564" i="3" s="1"/>
  <c r="Z564" i="3"/>
  <c r="Y564" i="3"/>
  <c r="X564" i="3"/>
  <c r="W564" i="3"/>
  <c r="V564" i="3"/>
  <c r="U564" i="3"/>
  <c r="T564" i="3"/>
  <c r="S564" i="3"/>
  <c r="R564" i="3"/>
  <c r="Q564" i="3"/>
  <c r="O564" i="3"/>
  <c r="N564" i="3"/>
  <c r="N564" i="3" a="1"/>
  <c r="M564" i="3"/>
  <c r="L564" i="3" s="1"/>
  <c r="K564" i="3"/>
  <c r="AY563" i="3"/>
  <c r="AX563" i="3"/>
  <c r="AU563" i="3" s="1"/>
  <c r="AS563" i="3"/>
  <c r="AR563" i="3" s="1"/>
  <c r="AQ563" i="3"/>
  <c r="AP563" i="3"/>
  <c r="AO563" i="3"/>
  <c r="AM563" i="3"/>
  <c r="AL563" i="3"/>
  <c r="AE563" i="3"/>
  <c r="AI563" i="3" s="1"/>
  <c r="AC563" i="3" a="1"/>
  <c r="AC563" i="3" s="1"/>
  <c r="AB563" i="3" a="1"/>
  <c r="AB563" i="3" s="1"/>
  <c r="Z563" i="3"/>
  <c r="Y563" i="3"/>
  <c r="X563" i="3"/>
  <c r="W563" i="3"/>
  <c r="V563" i="3"/>
  <c r="U563" i="3"/>
  <c r="T563" i="3"/>
  <c r="S563" i="3"/>
  <c r="R563" i="3"/>
  <c r="Q563" i="3"/>
  <c r="O563" i="3"/>
  <c r="N563" i="3" a="1"/>
  <c r="N563" i="3" s="1"/>
  <c r="M563" i="3"/>
  <c r="L563" i="3" s="1"/>
  <c r="K563" i="3"/>
  <c r="BA562" i="3"/>
  <c r="AZ562" i="3"/>
  <c r="AY562" i="3"/>
  <c r="AX562" i="3"/>
  <c r="AW562" i="3"/>
  <c r="AV562" i="3"/>
  <c r="AU562" i="3"/>
  <c r="AT562" i="3"/>
  <c r="AS562" i="3"/>
  <c r="AP562" i="3" s="1"/>
  <c r="AR562" i="3"/>
  <c r="AQ562" i="3"/>
  <c r="AO562" i="3"/>
  <c r="AN562" i="3"/>
  <c r="AM562" i="3"/>
  <c r="AF562" i="3"/>
  <c r="AE562" i="3"/>
  <c r="AJ562" i="3" s="1"/>
  <c r="AC562" i="3" a="1"/>
  <c r="AC562" i="3" s="1"/>
  <c r="AB562" i="3" a="1"/>
  <c r="AB562" i="3" s="1"/>
  <c r="Z562" i="3"/>
  <c r="Y562" i="3"/>
  <c r="X562" i="3"/>
  <c r="W562" i="3"/>
  <c r="V562" i="3"/>
  <c r="U562" i="3"/>
  <c r="T562" i="3"/>
  <c r="S562" i="3"/>
  <c r="R562" i="3"/>
  <c r="Q562" i="3"/>
  <c r="O562" i="3"/>
  <c r="N562" i="3" a="1"/>
  <c r="N562" i="3" s="1"/>
  <c r="M562" i="3"/>
  <c r="L562" i="3" s="1"/>
  <c r="K562" i="3"/>
  <c r="BA561" i="3"/>
  <c r="AZ561" i="3"/>
  <c r="AX561" i="3"/>
  <c r="AY561" i="3" s="1"/>
  <c r="AW561" i="3"/>
  <c r="AV561" i="3"/>
  <c r="AT561" i="3"/>
  <c r="AS561" i="3"/>
  <c r="AR561" i="3" s="1"/>
  <c r="AN561" i="3"/>
  <c r="AK561" i="3"/>
  <c r="AJ561" i="3"/>
  <c r="AG561" i="3"/>
  <c r="AF561" i="3"/>
  <c r="AE561" i="3"/>
  <c r="AI561" i="3" s="1"/>
  <c r="AC561" i="3" a="1"/>
  <c r="AC561" i="3" s="1"/>
  <c r="AB561" i="3" a="1"/>
  <c r="AB561" i="3" s="1"/>
  <c r="Z561" i="3"/>
  <c r="Y561" i="3"/>
  <c r="X561" i="3"/>
  <c r="W561" i="3"/>
  <c r="V561" i="3"/>
  <c r="U561" i="3"/>
  <c r="T561" i="3"/>
  <c r="S561" i="3"/>
  <c r="R561" i="3"/>
  <c r="Q561" i="3"/>
  <c r="O561" i="3"/>
  <c r="N561" i="3" a="1"/>
  <c r="N561" i="3" s="1"/>
  <c r="M561" i="3"/>
  <c r="L561" i="3" s="1"/>
  <c r="K561" i="3"/>
  <c r="BA560" i="3"/>
  <c r="AX560" i="3"/>
  <c r="AW560" i="3"/>
  <c r="AT560" i="3"/>
  <c r="AS560" i="3"/>
  <c r="AO560" i="3"/>
  <c r="AL560" i="3"/>
  <c r="AK560" i="3"/>
  <c r="AH560" i="3"/>
  <c r="AG560" i="3"/>
  <c r="AE560" i="3"/>
  <c r="AJ560" i="3" s="1"/>
  <c r="AC560" i="3" a="1"/>
  <c r="AC560" i="3" s="1"/>
  <c r="AB560" i="3" a="1"/>
  <c r="AB560" i="3" s="1"/>
  <c r="Z560" i="3"/>
  <c r="Y560" i="3"/>
  <c r="X560" i="3"/>
  <c r="W560" i="3"/>
  <c r="V560" i="3"/>
  <c r="U560" i="3"/>
  <c r="T560" i="3"/>
  <c r="S560" i="3"/>
  <c r="R560" i="3"/>
  <c r="Q560" i="3"/>
  <c r="O560" i="3"/>
  <c r="N560" i="3" a="1"/>
  <c r="N560" i="3" s="1"/>
  <c r="M560" i="3"/>
  <c r="L560" i="3" s="1"/>
  <c r="K560" i="3"/>
  <c r="AX559" i="3"/>
  <c r="AU559" i="3" s="1"/>
  <c r="AS559" i="3"/>
  <c r="AR559" i="3" s="1"/>
  <c r="AQ559" i="3"/>
  <c r="AP559" i="3"/>
  <c r="AO559" i="3"/>
  <c r="AM559" i="3"/>
  <c r="AL559" i="3"/>
  <c r="AI559" i="3"/>
  <c r="AH559" i="3"/>
  <c r="AE559" i="3"/>
  <c r="AC559" i="3" a="1"/>
  <c r="AC559" i="3" s="1"/>
  <c r="AB559" i="3" a="1"/>
  <c r="AB559" i="3" s="1"/>
  <c r="Z559" i="3"/>
  <c r="Y559" i="3"/>
  <c r="X559" i="3"/>
  <c r="W559" i="3"/>
  <c r="V559" i="3"/>
  <c r="U559" i="3"/>
  <c r="T559" i="3"/>
  <c r="S559" i="3"/>
  <c r="R559" i="3"/>
  <c r="Q559" i="3"/>
  <c r="O559" i="3"/>
  <c r="N559" i="3" a="1"/>
  <c r="N559" i="3" s="1"/>
  <c r="M559" i="3"/>
  <c r="L559" i="3" s="1"/>
  <c r="K559" i="3"/>
  <c r="AZ558" i="3"/>
  <c r="AY558" i="3"/>
  <c r="AX558" i="3"/>
  <c r="BA558" i="3" s="1"/>
  <c r="AV558" i="3"/>
  <c r="AU558" i="3"/>
  <c r="AT558" i="3"/>
  <c r="AS558" i="3"/>
  <c r="AR558" i="3"/>
  <c r="AQ558" i="3"/>
  <c r="AP558" i="3"/>
  <c r="AO558" i="3"/>
  <c r="AN558" i="3"/>
  <c r="AM558" i="3"/>
  <c r="AL558" i="3"/>
  <c r="AF558" i="3"/>
  <c r="AE558" i="3"/>
  <c r="AJ558" i="3" s="1"/>
  <c r="AC558" i="3" a="1"/>
  <c r="AC558" i="3" s="1"/>
  <c r="AB558" i="3" a="1"/>
  <c r="AB558" i="3" s="1"/>
  <c r="Z558" i="3"/>
  <c r="Y558" i="3"/>
  <c r="X558" i="3"/>
  <c r="W558" i="3"/>
  <c r="V558" i="3"/>
  <c r="U558" i="3"/>
  <c r="T558" i="3"/>
  <c r="S558" i="3"/>
  <c r="R558" i="3"/>
  <c r="Q558" i="3"/>
  <c r="O558" i="3"/>
  <c r="N558" i="3" a="1"/>
  <c r="N558" i="3" s="1"/>
  <c r="M558" i="3"/>
  <c r="L558" i="3" s="1"/>
  <c r="K558" i="3"/>
  <c r="BA557" i="3"/>
  <c r="AZ557" i="3"/>
  <c r="AY557" i="3"/>
  <c r="AX557" i="3"/>
  <c r="AW557" i="3"/>
  <c r="AV557" i="3"/>
  <c r="AU557" i="3"/>
  <c r="AT557" i="3"/>
  <c r="AS557" i="3"/>
  <c r="AR557" i="3"/>
  <c r="AO557" i="3"/>
  <c r="AN557" i="3"/>
  <c r="AK557" i="3"/>
  <c r="AJ557" i="3"/>
  <c r="AG557" i="3"/>
  <c r="AF557" i="3"/>
  <c r="AE557" i="3"/>
  <c r="AI557" i="3" s="1"/>
  <c r="AC557" i="3" a="1"/>
  <c r="AC557" i="3" s="1"/>
  <c r="AB557" i="3" a="1"/>
  <c r="AB557" i="3" s="1"/>
  <c r="Z557" i="3"/>
  <c r="Y557" i="3"/>
  <c r="X557" i="3"/>
  <c r="W557" i="3"/>
  <c r="V557" i="3"/>
  <c r="U557" i="3"/>
  <c r="T557" i="3"/>
  <c r="S557" i="3"/>
  <c r="R557" i="3"/>
  <c r="Q557" i="3"/>
  <c r="O557" i="3"/>
  <c r="N557" i="3"/>
  <c r="N557" i="3" a="1"/>
  <c r="M557" i="3"/>
  <c r="L557" i="3" s="1"/>
  <c r="K557" i="3"/>
  <c r="BA556" i="3"/>
  <c r="AX556" i="3"/>
  <c r="AW556" i="3" s="1"/>
  <c r="AS556" i="3"/>
  <c r="AP556" i="3" s="1"/>
  <c r="AK556" i="3"/>
  <c r="AJ556" i="3"/>
  <c r="AH556" i="3"/>
  <c r="AG556" i="3"/>
  <c r="AF556" i="3"/>
  <c r="AE556" i="3"/>
  <c r="AI556" i="3" s="1"/>
  <c r="AC556" i="3" a="1"/>
  <c r="AC556" i="3" s="1"/>
  <c r="AB556" i="3" a="1"/>
  <c r="AB556" i="3" s="1"/>
  <c r="Z556" i="3"/>
  <c r="Y556" i="3"/>
  <c r="X556" i="3"/>
  <c r="W556" i="3"/>
  <c r="V556" i="3"/>
  <c r="U556" i="3"/>
  <c r="T556" i="3"/>
  <c r="S556" i="3"/>
  <c r="R556" i="3"/>
  <c r="Q556" i="3"/>
  <c r="O556" i="3"/>
  <c r="N556" i="3"/>
  <c r="N556" i="3" a="1"/>
  <c r="M556" i="3"/>
  <c r="L556" i="3" s="1"/>
  <c r="K556" i="3"/>
  <c r="AX555" i="3"/>
  <c r="AU555" i="3" s="1"/>
  <c r="AS555" i="3"/>
  <c r="AR555" i="3" s="1"/>
  <c r="AQ555" i="3"/>
  <c r="AP555" i="3"/>
  <c r="AO555" i="3"/>
  <c r="AM555" i="3"/>
  <c r="AL555" i="3"/>
  <c r="AI555" i="3"/>
  <c r="AH555" i="3"/>
  <c r="AE555" i="3"/>
  <c r="AC555" i="3" a="1"/>
  <c r="AC555" i="3" s="1"/>
  <c r="AB555" i="3" a="1"/>
  <c r="AB555" i="3" s="1"/>
  <c r="Z555" i="3"/>
  <c r="Y555" i="3"/>
  <c r="X555" i="3"/>
  <c r="W555" i="3"/>
  <c r="V555" i="3"/>
  <c r="U555" i="3"/>
  <c r="T555" i="3"/>
  <c r="S555" i="3"/>
  <c r="R555" i="3"/>
  <c r="Q555" i="3"/>
  <c r="O555" i="3"/>
  <c r="N555" i="3" a="1"/>
  <c r="N555" i="3" s="1"/>
  <c r="M555" i="3"/>
  <c r="L555" i="3" s="1"/>
  <c r="K555" i="3"/>
  <c r="AZ554" i="3"/>
  <c r="AY554" i="3"/>
  <c r="AX554" i="3"/>
  <c r="BA554" i="3" s="1"/>
  <c r="AV554" i="3"/>
  <c r="AU554" i="3"/>
  <c r="AT554" i="3"/>
  <c r="AS554" i="3"/>
  <c r="AR554" i="3"/>
  <c r="AQ554" i="3"/>
  <c r="AP554" i="3"/>
  <c r="AO554" i="3"/>
  <c r="AN554" i="3"/>
  <c r="AM554" i="3"/>
  <c r="AL554" i="3"/>
  <c r="AI554" i="3"/>
  <c r="AF554" i="3"/>
  <c r="AE554" i="3"/>
  <c r="AC554" i="3" a="1"/>
  <c r="AC554" i="3" s="1"/>
  <c r="AB554" i="3" a="1"/>
  <c r="AB554" i="3" s="1"/>
  <c r="Z554" i="3"/>
  <c r="Y554" i="3"/>
  <c r="X554" i="3"/>
  <c r="W554" i="3"/>
  <c r="V554" i="3"/>
  <c r="U554" i="3"/>
  <c r="T554" i="3"/>
  <c r="S554" i="3"/>
  <c r="R554" i="3"/>
  <c r="Q554" i="3"/>
  <c r="O554" i="3"/>
  <c r="N554" i="3" a="1"/>
  <c r="N554" i="3" s="1"/>
  <c r="M554" i="3"/>
  <c r="L554" i="3" s="1"/>
  <c r="K554" i="3"/>
  <c r="BA553" i="3"/>
  <c r="AZ553" i="3"/>
  <c r="AY553" i="3"/>
  <c r="AX553" i="3"/>
  <c r="AW553" i="3"/>
  <c r="AV553" i="3"/>
  <c r="AU553" i="3"/>
  <c r="AT553" i="3"/>
  <c r="AS553" i="3"/>
  <c r="AR553" i="3" s="1"/>
  <c r="AK553" i="3"/>
  <c r="AJ553" i="3"/>
  <c r="AG553" i="3"/>
  <c r="AF553" i="3"/>
  <c r="AE553" i="3"/>
  <c r="AI553" i="3" s="1"/>
  <c r="AC553" i="3" a="1"/>
  <c r="AC553" i="3" s="1"/>
  <c r="AB553" i="3" a="1"/>
  <c r="AB553" i="3" s="1"/>
  <c r="Z553" i="3"/>
  <c r="Y553" i="3"/>
  <c r="X553" i="3"/>
  <c r="W553" i="3"/>
  <c r="V553" i="3"/>
  <c r="U553" i="3"/>
  <c r="T553" i="3"/>
  <c r="S553" i="3"/>
  <c r="R553" i="3"/>
  <c r="Q553" i="3"/>
  <c r="O553" i="3"/>
  <c r="N553" i="3"/>
  <c r="N553" i="3" a="1"/>
  <c r="M553" i="3"/>
  <c r="L553" i="3" s="1"/>
  <c r="K553" i="3"/>
  <c r="BA552" i="3"/>
  <c r="AX552" i="3"/>
  <c r="AT552" i="3"/>
  <c r="AS552" i="3"/>
  <c r="AP552" i="3" s="1"/>
  <c r="AL552" i="3"/>
  <c r="AK552" i="3"/>
  <c r="AJ552" i="3"/>
  <c r="AH552" i="3"/>
  <c r="AG552" i="3"/>
  <c r="AF552" i="3"/>
  <c r="AE552" i="3"/>
  <c r="AI552" i="3" s="1"/>
  <c r="AC552" i="3" a="1"/>
  <c r="AC552" i="3" s="1"/>
  <c r="AB552" i="3" a="1"/>
  <c r="AB552" i="3" s="1"/>
  <c r="Z552" i="3"/>
  <c r="Y552" i="3"/>
  <c r="X552" i="3"/>
  <c r="W552" i="3"/>
  <c r="V552" i="3"/>
  <c r="U552" i="3"/>
  <c r="T552" i="3"/>
  <c r="S552" i="3"/>
  <c r="R552" i="3"/>
  <c r="Q552" i="3"/>
  <c r="O552" i="3"/>
  <c r="N552" i="3" a="1"/>
  <c r="N552" i="3" s="1"/>
  <c r="M552" i="3"/>
  <c r="L552" i="3" s="1"/>
  <c r="K552" i="3"/>
  <c r="AY551" i="3"/>
  <c r="AX551" i="3"/>
  <c r="AU551" i="3" s="1"/>
  <c r="AS551" i="3"/>
  <c r="AR551" i="3" s="1"/>
  <c r="AQ551" i="3"/>
  <c r="AP551" i="3"/>
  <c r="AO551" i="3"/>
  <c r="AM551" i="3"/>
  <c r="AL551" i="3"/>
  <c r="AE551" i="3"/>
  <c r="AI551" i="3" s="1"/>
  <c r="AC551" i="3" a="1"/>
  <c r="AC551" i="3" s="1"/>
  <c r="AB551" i="3" a="1"/>
  <c r="AB551" i="3" s="1"/>
  <c r="Z551" i="3"/>
  <c r="Y551" i="3"/>
  <c r="X551" i="3"/>
  <c r="W551" i="3"/>
  <c r="V551" i="3"/>
  <c r="U551" i="3"/>
  <c r="T551" i="3"/>
  <c r="S551" i="3"/>
  <c r="R551" i="3"/>
  <c r="Q551" i="3"/>
  <c r="O551" i="3"/>
  <c r="N551" i="3"/>
  <c r="N551" i="3" a="1"/>
  <c r="M551" i="3"/>
  <c r="L551" i="3" s="1"/>
  <c r="K551" i="3"/>
  <c r="AZ550" i="3"/>
  <c r="AY550" i="3"/>
  <c r="AX550" i="3"/>
  <c r="BA550" i="3" s="1"/>
  <c r="AV550" i="3"/>
  <c r="AU550" i="3"/>
  <c r="AT550" i="3"/>
  <c r="AS550" i="3"/>
  <c r="AR550" i="3"/>
  <c r="AQ550" i="3"/>
  <c r="AP550" i="3"/>
  <c r="AO550" i="3"/>
  <c r="AN550" i="3"/>
  <c r="AM550" i="3"/>
  <c r="AL550" i="3"/>
  <c r="AJ550" i="3"/>
  <c r="AI550" i="3"/>
  <c r="AF550" i="3"/>
  <c r="AE550" i="3"/>
  <c r="AC550" i="3" a="1"/>
  <c r="AC550" i="3" s="1"/>
  <c r="AB550" i="3" a="1"/>
  <c r="AB550" i="3" s="1"/>
  <c r="Z550" i="3"/>
  <c r="Y550" i="3"/>
  <c r="X550" i="3"/>
  <c r="W550" i="3"/>
  <c r="V550" i="3"/>
  <c r="U550" i="3"/>
  <c r="T550" i="3"/>
  <c r="S550" i="3"/>
  <c r="R550" i="3"/>
  <c r="Q550" i="3"/>
  <c r="O550" i="3"/>
  <c r="N550" i="3" a="1"/>
  <c r="N550" i="3" s="1"/>
  <c r="M550" i="3"/>
  <c r="L550" i="3" s="1"/>
  <c r="K550" i="3"/>
  <c r="BA549" i="3"/>
  <c r="AZ549" i="3"/>
  <c r="AY549" i="3"/>
  <c r="AX549" i="3"/>
  <c r="AW549" i="3"/>
  <c r="AV549" i="3"/>
  <c r="AU549" i="3"/>
  <c r="AT549" i="3"/>
  <c r="AS549" i="3"/>
  <c r="AR549" i="3" s="1"/>
  <c r="AN549" i="3"/>
  <c r="AK549" i="3"/>
  <c r="AJ549" i="3"/>
  <c r="AG549" i="3"/>
  <c r="AF549" i="3"/>
  <c r="AE549" i="3"/>
  <c r="AI549" i="3" s="1"/>
  <c r="AC549" i="3" a="1"/>
  <c r="AC549" i="3" s="1"/>
  <c r="AB549" i="3" a="1"/>
  <c r="AB549" i="3" s="1"/>
  <c r="Z549" i="3"/>
  <c r="Y549" i="3"/>
  <c r="X549" i="3"/>
  <c r="W549" i="3"/>
  <c r="V549" i="3"/>
  <c r="U549" i="3"/>
  <c r="T549" i="3"/>
  <c r="S549" i="3"/>
  <c r="R549" i="3"/>
  <c r="Q549" i="3"/>
  <c r="O549" i="3"/>
  <c r="N549" i="3"/>
  <c r="N549" i="3" a="1"/>
  <c r="M549" i="3"/>
  <c r="L549" i="3" s="1"/>
  <c r="K549" i="3"/>
  <c r="BA548" i="3"/>
  <c r="AX548" i="3"/>
  <c r="AW548" i="3"/>
  <c r="AT548" i="3"/>
  <c r="AS548" i="3"/>
  <c r="AO548" i="3"/>
  <c r="AL548" i="3"/>
  <c r="AK548" i="3"/>
  <c r="AJ548" i="3"/>
  <c r="AH548" i="3"/>
  <c r="AG548" i="3"/>
  <c r="AF548" i="3"/>
  <c r="AE548" i="3"/>
  <c r="AI548" i="3" s="1"/>
  <c r="AC548" i="3" a="1"/>
  <c r="AC548" i="3" s="1"/>
  <c r="AB548" i="3" a="1"/>
  <c r="AB548" i="3" s="1"/>
  <c r="Z548" i="3"/>
  <c r="Y548" i="3"/>
  <c r="X548" i="3"/>
  <c r="W548" i="3"/>
  <c r="V548" i="3"/>
  <c r="U548" i="3"/>
  <c r="T548" i="3"/>
  <c r="S548" i="3"/>
  <c r="R548" i="3"/>
  <c r="Q548" i="3"/>
  <c r="O548" i="3"/>
  <c r="N548" i="3" a="1"/>
  <c r="N548" i="3" s="1"/>
  <c r="M548" i="3"/>
  <c r="L548" i="3" s="1"/>
  <c r="K548" i="3"/>
  <c r="AY547" i="3"/>
  <c r="AX547" i="3"/>
  <c r="AT547" i="3"/>
  <c r="AS547" i="3"/>
  <c r="AR547" i="3" s="1"/>
  <c r="AQ547" i="3"/>
  <c r="AP547" i="3"/>
  <c r="AO547" i="3"/>
  <c r="AM547" i="3"/>
  <c r="AL547" i="3"/>
  <c r="AH547" i="3"/>
  <c r="AE547" i="3"/>
  <c r="AC547" i="3" a="1"/>
  <c r="AC547" i="3" s="1"/>
  <c r="AB547" i="3" a="1"/>
  <c r="AB547" i="3" s="1"/>
  <c r="Z547" i="3"/>
  <c r="Y547" i="3"/>
  <c r="X547" i="3"/>
  <c r="W547" i="3"/>
  <c r="V547" i="3"/>
  <c r="U547" i="3"/>
  <c r="T547" i="3"/>
  <c r="S547" i="3"/>
  <c r="R547" i="3"/>
  <c r="Q547" i="3"/>
  <c r="O547" i="3"/>
  <c r="N547" i="3"/>
  <c r="N547" i="3" a="1"/>
  <c r="M547" i="3"/>
  <c r="L547" i="3" s="1"/>
  <c r="K547" i="3"/>
  <c r="AZ546" i="3"/>
  <c r="AY546" i="3"/>
  <c r="AX546" i="3"/>
  <c r="BA546" i="3" s="1"/>
  <c r="AV546" i="3"/>
  <c r="AU546" i="3"/>
  <c r="AT546" i="3"/>
  <c r="AS546" i="3"/>
  <c r="AR546" i="3"/>
  <c r="AQ546" i="3"/>
  <c r="AP546" i="3"/>
  <c r="AO546" i="3"/>
  <c r="AN546" i="3"/>
  <c r="AM546" i="3"/>
  <c r="AL546" i="3"/>
  <c r="AE546" i="3"/>
  <c r="AJ546" i="3" s="1"/>
  <c r="AC546" i="3" a="1"/>
  <c r="AC546" i="3" s="1"/>
  <c r="AB546" i="3" a="1"/>
  <c r="AB546" i="3" s="1"/>
  <c r="Z546" i="3"/>
  <c r="Y546" i="3"/>
  <c r="X546" i="3"/>
  <c r="W546" i="3"/>
  <c r="V546" i="3"/>
  <c r="U546" i="3"/>
  <c r="T546" i="3"/>
  <c r="S546" i="3"/>
  <c r="R546" i="3"/>
  <c r="Q546" i="3"/>
  <c r="O546" i="3"/>
  <c r="N546" i="3" a="1"/>
  <c r="N546" i="3" s="1"/>
  <c r="M546" i="3"/>
  <c r="L546" i="3" s="1"/>
  <c r="K546" i="3"/>
  <c r="BA545" i="3"/>
  <c r="AZ545" i="3"/>
  <c r="AY545" i="3"/>
  <c r="AX545" i="3"/>
  <c r="AW545" i="3"/>
  <c r="AV545" i="3"/>
  <c r="AU545" i="3"/>
  <c r="AT545" i="3"/>
  <c r="AS545" i="3"/>
  <c r="AO545" i="3"/>
  <c r="AN545" i="3"/>
  <c r="AK545" i="3"/>
  <c r="AJ545" i="3"/>
  <c r="AG545" i="3"/>
  <c r="AF545" i="3"/>
  <c r="AE545" i="3"/>
  <c r="AI545" i="3" s="1"/>
  <c r="AC545" i="3" a="1"/>
  <c r="AC545" i="3" s="1"/>
  <c r="AB545" i="3" a="1"/>
  <c r="AB545" i="3" s="1"/>
  <c r="Z545" i="3"/>
  <c r="Y545" i="3"/>
  <c r="X545" i="3"/>
  <c r="W545" i="3"/>
  <c r="V545" i="3"/>
  <c r="U545" i="3"/>
  <c r="T545" i="3"/>
  <c r="S545" i="3"/>
  <c r="R545" i="3"/>
  <c r="Q545" i="3"/>
  <c r="O545" i="3"/>
  <c r="N545" i="3" a="1"/>
  <c r="N545" i="3" s="1"/>
  <c r="M545" i="3"/>
  <c r="L545" i="3" s="1"/>
  <c r="K545" i="3"/>
  <c r="BA544" i="3"/>
  <c r="AX544" i="3"/>
  <c r="AW544" i="3"/>
  <c r="AT544" i="3"/>
  <c r="AS544" i="3"/>
  <c r="AO544" i="3"/>
  <c r="AL544" i="3"/>
  <c r="AK544" i="3"/>
  <c r="AH544" i="3"/>
  <c r="AG544" i="3"/>
  <c r="AE544" i="3"/>
  <c r="AJ544" i="3" s="1"/>
  <c r="AC544" i="3" a="1"/>
  <c r="AC544" i="3" s="1"/>
  <c r="AB544" i="3" a="1"/>
  <c r="AB544" i="3" s="1"/>
  <c r="Z544" i="3"/>
  <c r="Y544" i="3"/>
  <c r="X544" i="3"/>
  <c r="W544" i="3"/>
  <c r="V544" i="3"/>
  <c r="U544" i="3"/>
  <c r="T544" i="3"/>
  <c r="S544" i="3"/>
  <c r="R544" i="3"/>
  <c r="Q544" i="3"/>
  <c r="O544" i="3"/>
  <c r="N544" i="3" a="1"/>
  <c r="N544" i="3" s="1"/>
  <c r="M544" i="3"/>
  <c r="L544" i="3" s="1"/>
  <c r="K544" i="3"/>
  <c r="AX543" i="3"/>
  <c r="AU543" i="3" s="1"/>
  <c r="AS543" i="3"/>
  <c r="AR543" i="3" s="1"/>
  <c r="AQ543" i="3"/>
  <c r="AP543" i="3"/>
  <c r="AO543" i="3"/>
  <c r="AM543" i="3"/>
  <c r="AL543" i="3"/>
  <c r="AI543" i="3"/>
  <c r="AH543" i="3"/>
  <c r="AE543" i="3"/>
  <c r="AC543" i="3" a="1"/>
  <c r="AC543" i="3" s="1"/>
  <c r="AB543" i="3" a="1"/>
  <c r="AB543" i="3" s="1"/>
  <c r="Z543" i="3"/>
  <c r="Y543" i="3"/>
  <c r="X543" i="3"/>
  <c r="W543" i="3"/>
  <c r="V543" i="3"/>
  <c r="U543" i="3"/>
  <c r="T543" i="3"/>
  <c r="S543" i="3"/>
  <c r="R543" i="3"/>
  <c r="Q543" i="3"/>
  <c r="O543" i="3"/>
  <c r="N543" i="3" a="1"/>
  <c r="N543" i="3" s="1"/>
  <c r="M543" i="3"/>
  <c r="L543" i="3" s="1"/>
  <c r="K543" i="3"/>
  <c r="AZ542" i="3"/>
  <c r="AY542" i="3"/>
  <c r="AX542" i="3"/>
  <c r="BA542" i="3" s="1"/>
  <c r="AW542" i="3"/>
  <c r="AV542" i="3"/>
  <c r="AU542" i="3"/>
  <c r="AT542" i="3"/>
  <c r="AS542" i="3"/>
  <c r="AP542" i="3" s="1"/>
  <c r="AR542" i="3"/>
  <c r="AQ542" i="3"/>
  <c r="AO542" i="3"/>
  <c r="AN542" i="3"/>
  <c r="AM542" i="3"/>
  <c r="AE542" i="3"/>
  <c r="AJ542" i="3" s="1"/>
  <c r="AC542" i="3" a="1"/>
  <c r="AC542" i="3" s="1"/>
  <c r="AB542" i="3" a="1"/>
  <c r="AB542" i="3" s="1"/>
  <c r="Z542" i="3"/>
  <c r="Y542" i="3"/>
  <c r="X542" i="3"/>
  <c r="W542" i="3"/>
  <c r="V542" i="3"/>
  <c r="U542" i="3"/>
  <c r="T542" i="3"/>
  <c r="S542" i="3"/>
  <c r="R542" i="3"/>
  <c r="Q542" i="3"/>
  <c r="O542" i="3"/>
  <c r="N542" i="3" a="1"/>
  <c r="N542" i="3" s="1"/>
  <c r="M542" i="3"/>
  <c r="L542" i="3" s="1"/>
  <c r="K542" i="3"/>
  <c r="BA541" i="3"/>
  <c r="AZ541" i="3"/>
  <c r="AX541" i="3"/>
  <c r="AY541" i="3" s="1"/>
  <c r="AW541" i="3"/>
  <c r="AV541" i="3"/>
  <c r="AT541" i="3"/>
  <c r="AS541" i="3"/>
  <c r="AR541" i="3" s="1"/>
  <c r="AK541" i="3"/>
  <c r="AJ541" i="3"/>
  <c r="AG541" i="3"/>
  <c r="AF541" i="3"/>
  <c r="AE541" i="3"/>
  <c r="AI541" i="3" s="1"/>
  <c r="AC541" i="3" a="1"/>
  <c r="AC541" i="3" s="1"/>
  <c r="AB541" i="3" a="1"/>
  <c r="AB541" i="3" s="1"/>
  <c r="Z541" i="3"/>
  <c r="Y541" i="3"/>
  <c r="X541" i="3"/>
  <c r="W541" i="3"/>
  <c r="V541" i="3"/>
  <c r="U541" i="3"/>
  <c r="T541" i="3"/>
  <c r="S541" i="3"/>
  <c r="R541" i="3"/>
  <c r="Q541" i="3"/>
  <c r="O541" i="3"/>
  <c r="N541" i="3"/>
  <c r="N541" i="3" a="1"/>
  <c r="M541" i="3"/>
  <c r="L541" i="3" s="1"/>
  <c r="K541" i="3"/>
  <c r="BA540" i="3"/>
  <c r="AX540" i="3"/>
  <c r="AU540" i="3"/>
  <c r="AT540" i="3"/>
  <c r="AS540" i="3"/>
  <c r="AP540" i="3"/>
  <c r="AO540" i="3"/>
  <c r="AM540" i="3"/>
  <c r="AK540" i="3"/>
  <c r="AJ540" i="3"/>
  <c r="AG540" i="3"/>
  <c r="AF540" i="3"/>
  <c r="AE540" i="3"/>
  <c r="AH540" i="3" s="1"/>
  <c r="AC540" i="3" a="1"/>
  <c r="AC540" i="3" s="1"/>
  <c r="AB540" i="3" a="1"/>
  <c r="AB540" i="3" s="1"/>
  <c r="Z540" i="3"/>
  <c r="Y540" i="3"/>
  <c r="X540" i="3"/>
  <c r="W540" i="3"/>
  <c r="V540" i="3"/>
  <c r="U540" i="3"/>
  <c r="T540" i="3"/>
  <c r="S540" i="3"/>
  <c r="R540" i="3"/>
  <c r="Q540" i="3"/>
  <c r="O540" i="3"/>
  <c r="N540" i="3" a="1"/>
  <c r="N540" i="3" s="1"/>
  <c r="M540" i="3"/>
  <c r="L540" i="3" s="1"/>
  <c r="K540" i="3"/>
  <c r="AX539" i="3"/>
  <c r="AY539" i="3" s="1"/>
  <c r="AT539" i="3"/>
  <c r="AS539" i="3"/>
  <c r="AQ539" i="3" s="1"/>
  <c r="AP539" i="3"/>
  <c r="AO539" i="3"/>
  <c r="AL539" i="3"/>
  <c r="AK539" i="3"/>
  <c r="AJ539" i="3"/>
  <c r="AH539" i="3"/>
  <c r="AG539" i="3"/>
  <c r="AF539" i="3"/>
  <c r="AE539" i="3"/>
  <c r="AI539" i="3" s="1"/>
  <c r="AC539" i="3" a="1"/>
  <c r="AC539" i="3" s="1"/>
  <c r="AB539" i="3" a="1"/>
  <c r="AB539" i="3" s="1"/>
  <c r="Z539" i="3"/>
  <c r="Y539" i="3"/>
  <c r="X539" i="3"/>
  <c r="W539" i="3"/>
  <c r="V539" i="3"/>
  <c r="U539" i="3"/>
  <c r="T539" i="3"/>
  <c r="S539" i="3"/>
  <c r="R539" i="3"/>
  <c r="Q539" i="3"/>
  <c r="O539" i="3"/>
  <c r="N539" i="3" a="1"/>
  <c r="N539" i="3" s="1"/>
  <c r="M539" i="3"/>
  <c r="L539" i="3" s="1"/>
  <c r="K539" i="3"/>
  <c r="AY538" i="3"/>
  <c r="AX538" i="3"/>
  <c r="AZ538" i="3" s="1"/>
  <c r="AU538" i="3"/>
  <c r="AT538" i="3"/>
  <c r="AS538" i="3"/>
  <c r="AR538" i="3" s="1"/>
  <c r="AQ538" i="3"/>
  <c r="AP538" i="3"/>
  <c r="AO538" i="3"/>
  <c r="AM538" i="3"/>
  <c r="AL538" i="3"/>
  <c r="AE538" i="3"/>
  <c r="AJ538" i="3" s="1"/>
  <c r="AC538" i="3" a="1"/>
  <c r="AC538" i="3" s="1"/>
  <c r="AB538" i="3" a="1"/>
  <c r="AB538" i="3" s="1"/>
  <c r="Z538" i="3"/>
  <c r="Y538" i="3"/>
  <c r="X538" i="3"/>
  <c r="W538" i="3"/>
  <c r="V538" i="3"/>
  <c r="U538" i="3"/>
  <c r="T538" i="3"/>
  <c r="S538" i="3"/>
  <c r="R538" i="3"/>
  <c r="Q538" i="3"/>
  <c r="O538" i="3"/>
  <c r="N538" i="3" a="1"/>
  <c r="N538" i="3" s="1"/>
  <c r="M538" i="3"/>
  <c r="L538" i="3" s="1"/>
  <c r="K538" i="3"/>
  <c r="AZ537" i="3"/>
  <c r="AY537" i="3"/>
  <c r="AX537" i="3"/>
  <c r="BA537" i="3" s="1"/>
  <c r="AV537" i="3"/>
  <c r="AU537" i="3"/>
  <c r="AT537" i="3"/>
  <c r="AS537" i="3"/>
  <c r="AR537" i="3"/>
  <c r="AQ537" i="3"/>
  <c r="AP537" i="3"/>
  <c r="AO537" i="3"/>
  <c r="AN537" i="3"/>
  <c r="AM537" i="3"/>
  <c r="AL537" i="3"/>
  <c r="AJ537" i="3"/>
  <c r="AF537" i="3"/>
  <c r="AE537" i="3"/>
  <c r="AK537" i="3" s="1"/>
  <c r="AC537" i="3" a="1"/>
  <c r="AC537" i="3" s="1"/>
  <c r="AB537" i="3" a="1"/>
  <c r="AB537" i="3" s="1"/>
  <c r="Z537" i="3"/>
  <c r="Y537" i="3"/>
  <c r="X537" i="3"/>
  <c r="W537" i="3"/>
  <c r="V537" i="3"/>
  <c r="U537" i="3"/>
  <c r="T537" i="3"/>
  <c r="S537" i="3"/>
  <c r="R537" i="3"/>
  <c r="Q537" i="3"/>
  <c r="O537" i="3"/>
  <c r="N537" i="3" a="1"/>
  <c r="N537" i="3" s="1"/>
  <c r="M537" i="3"/>
  <c r="L537" i="3" s="1"/>
  <c r="K537" i="3"/>
  <c r="BA536" i="3"/>
  <c r="AZ536" i="3"/>
  <c r="AY536" i="3"/>
  <c r="AX536" i="3"/>
  <c r="AW536" i="3"/>
  <c r="AV536" i="3"/>
  <c r="AU536" i="3"/>
  <c r="AT536" i="3"/>
  <c r="AS536" i="3"/>
  <c r="AP536" i="3" s="1"/>
  <c r="AO536" i="3"/>
  <c r="AK536" i="3"/>
  <c r="AJ536" i="3"/>
  <c r="AG536" i="3"/>
  <c r="AF536" i="3"/>
  <c r="AE536" i="3"/>
  <c r="AH536" i="3" s="1"/>
  <c r="AC536" i="3" a="1"/>
  <c r="AC536" i="3" s="1"/>
  <c r="AB536" i="3" a="1"/>
  <c r="AB536" i="3" s="1"/>
  <c r="Z536" i="3"/>
  <c r="Y536" i="3"/>
  <c r="X536" i="3"/>
  <c r="W536" i="3"/>
  <c r="V536" i="3"/>
  <c r="U536" i="3"/>
  <c r="T536" i="3"/>
  <c r="S536" i="3"/>
  <c r="R536" i="3"/>
  <c r="Q536" i="3"/>
  <c r="O536" i="3"/>
  <c r="N536" i="3" a="1"/>
  <c r="N536" i="3" s="1"/>
  <c r="M536" i="3"/>
  <c r="L536" i="3" s="1"/>
  <c r="K536" i="3"/>
  <c r="AX535" i="3"/>
  <c r="AY535" i="3" s="1"/>
  <c r="AT535" i="3"/>
  <c r="AS535" i="3"/>
  <c r="AQ535" i="3" s="1"/>
  <c r="AP535" i="3"/>
  <c r="AO535" i="3"/>
  <c r="AL535" i="3"/>
  <c r="AK535" i="3"/>
  <c r="AJ535" i="3"/>
  <c r="AH535" i="3"/>
  <c r="AG535" i="3"/>
  <c r="AF535" i="3"/>
  <c r="AE535" i="3"/>
  <c r="AI535" i="3" s="1"/>
  <c r="AC535" i="3" a="1"/>
  <c r="AC535" i="3" s="1"/>
  <c r="AB535" i="3" a="1"/>
  <c r="AB535" i="3" s="1"/>
  <c r="Z535" i="3"/>
  <c r="Y535" i="3"/>
  <c r="X535" i="3"/>
  <c r="W535" i="3"/>
  <c r="V535" i="3"/>
  <c r="U535" i="3"/>
  <c r="T535" i="3"/>
  <c r="S535" i="3"/>
  <c r="R535" i="3"/>
  <c r="Q535" i="3"/>
  <c r="O535" i="3"/>
  <c r="N535" i="3"/>
  <c r="N535" i="3" a="1"/>
  <c r="M535" i="3"/>
  <c r="L535" i="3" s="1"/>
  <c r="K535" i="3"/>
  <c r="AY534" i="3"/>
  <c r="AX534" i="3"/>
  <c r="AZ534" i="3" s="1"/>
  <c r="AU534" i="3"/>
  <c r="AT534" i="3"/>
  <c r="AS534" i="3"/>
  <c r="AR534" i="3" s="1"/>
  <c r="AQ534" i="3"/>
  <c r="AP534" i="3"/>
  <c r="AO534" i="3"/>
  <c r="AM534" i="3"/>
  <c r="AL534" i="3"/>
  <c r="AE534" i="3"/>
  <c r="AJ534" i="3" s="1"/>
  <c r="AC534" i="3" a="1"/>
  <c r="AC534" i="3" s="1"/>
  <c r="AB534" i="3" a="1"/>
  <c r="AB534" i="3" s="1"/>
  <c r="Z534" i="3"/>
  <c r="Y534" i="3"/>
  <c r="X534" i="3"/>
  <c r="W534" i="3"/>
  <c r="V534" i="3"/>
  <c r="U534" i="3"/>
  <c r="T534" i="3"/>
  <c r="S534" i="3"/>
  <c r="R534" i="3"/>
  <c r="Q534" i="3"/>
  <c r="O534" i="3"/>
  <c r="N534" i="3" a="1"/>
  <c r="N534" i="3" s="1"/>
  <c r="M534" i="3"/>
  <c r="L534" i="3" s="1"/>
  <c r="K534" i="3"/>
  <c r="AZ533" i="3"/>
  <c r="AY533" i="3"/>
  <c r="AX533" i="3"/>
  <c r="BA533" i="3" s="1"/>
  <c r="AV533" i="3"/>
  <c r="AU533" i="3"/>
  <c r="AT533" i="3"/>
  <c r="AS533" i="3"/>
  <c r="AR533" i="3"/>
  <c r="AQ533" i="3"/>
  <c r="AP533" i="3"/>
  <c r="AO533" i="3"/>
  <c r="AN533" i="3"/>
  <c r="AM533" i="3"/>
  <c r="AL533" i="3"/>
  <c r="AJ533" i="3"/>
  <c r="AF533" i="3"/>
  <c r="AE533" i="3"/>
  <c r="AK533" i="3" s="1"/>
  <c r="AC533" i="3" a="1"/>
  <c r="AC533" i="3" s="1"/>
  <c r="AB533" i="3" a="1"/>
  <c r="AB533" i="3" s="1"/>
  <c r="Z533" i="3"/>
  <c r="Y533" i="3"/>
  <c r="X533" i="3"/>
  <c r="W533" i="3"/>
  <c r="V533" i="3"/>
  <c r="U533" i="3"/>
  <c r="T533" i="3"/>
  <c r="S533" i="3"/>
  <c r="R533" i="3"/>
  <c r="Q533" i="3"/>
  <c r="O533" i="3"/>
  <c r="N533" i="3" a="1"/>
  <c r="N533" i="3" s="1"/>
  <c r="M533" i="3"/>
  <c r="L533" i="3" s="1"/>
  <c r="K533" i="3"/>
  <c r="BA532" i="3"/>
  <c r="AZ532" i="3"/>
  <c r="AY532" i="3"/>
  <c r="AX532" i="3"/>
  <c r="AW532" i="3"/>
  <c r="AV532" i="3"/>
  <c r="AU532" i="3"/>
  <c r="AT532" i="3"/>
  <c r="AS532" i="3"/>
  <c r="AP532" i="3" s="1"/>
  <c r="AO532" i="3"/>
  <c r="AK532" i="3"/>
  <c r="AJ532" i="3"/>
  <c r="AG532" i="3"/>
  <c r="AF532" i="3"/>
  <c r="AE532" i="3"/>
  <c r="AH532" i="3" s="1"/>
  <c r="AC532" i="3" a="1"/>
  <c r="AC532" i="3" s="1"/>
  <c r="AB532" i="3" a="1"/>
  <c r="AB532" i="3" s="1"/>
  <c r="Z532" i="3"/>
  <c r="Y532" i="3"/>
  <c r="X532" i="3"/>
  <c r="W532" i="3"/>
  <c r="V532" i="3"/>
  <c r="U532" i="3"/>
  <c r="T532" i="3"/>
  <c r="S532" i="3"/>
  <c r="R532" i="3"/>
  <c r="Q532" i="3"/>
  <c r="O532" i="3"/>
  <c r="N532" i="3" a="1"/>
  <c r="N532" i="3" s="1"/>
  <c r="M532" i="3"/>
  <c r="L532" i="3" s="1"/>
  <c r="K532" i="3"/>
  <c r="AX531" i="3"/>
  <c r="AY531" i="3" s="1"/>
  <c r="AT531" i="3"/>
  <c r="AS531" i="3"/>
  <c r="AQ531" i="3" s="1"/>
  <c r="AP531" i="3"/>
  <c r="AO531" i="3"/>
  <c r="AL531" i="3"/>
  <c r="AK531" i="3"/>
  <c r="AJ531" i="3"/>
  <c r="AH531" i="3"/>
  <c r="AG531" i="3"/>
  <c r="AF531" i="3"/>
  <c r="AE531" i="3"/>
  <c r="AI531" i="3" s="1"/>
  <c r="AC531" i="3" a="1"/>
  <c r="AC531" i="3" s="1"/>
  <c r="AB531" i="3" a="1"/>
  <c r="AB531" i="3" s="1"/>
  <c r="Z531" i="3"/>
  <c r="Y531" i="3"/>
  <c r="X531" i="3"/>
  <c r="W531" i="3"/>
  <c r="V531" i="3"/>
  <c r="U531" i="3"/>
  <c r="T531" i="3"/>
  <c r="S531" i="3"/>
  <c r="R531" i="3"/>
  <c r="Q531" i="3"/>
  <c r="O531" i="3"/>
  <c r="N531" i="3"/>
  <c r="N531" i="3" a="1"/>
  <c r="M531" i="3"/>
  <c r="L531" i="3" s="1"/>
  <c r="K531" i="3"/>
  <c r="AY530" i="3"/>
  <c r="AX530" i="3"/>
  <c r="AZ530" i="3" s="1"/>
  <c r="AU530" i="3"/>
  <c r="AT530" i="3"/>
  <c r="AS530" i="3"/>
  <c r="AR530" i="3" s="1"/>
  <c r="AQ530" i="3"/>
  <c r="AP530" i="3"/>
  <c r="AO530" i="3"/>
  <c r="AM530" i="3"/>
  <c r="AL530" i="3"/>
  <c r="AE530" i="3"/>
  <c r="AJ530" i="3" s="1"/>
  <c r="AC530" i="3" a="1"/>
  <c r="AC530" i="3" s="1"/>
  <c r="AB530" i="3" a="1"/>
  <c r="AB530" i="3" s="1"/>
  <c r="Z530" i="3"/>
  <c r="Y530" i="3"/>
  <c r="X530" i="3"/>
  <c r="W530" i="3"/>
  <c r="V530" i="3"/>
  <c r="U530" i="3"/>
  <c r="T530" i="3"/>
  <c r="S530" i="3"/>
  <c r="R530" i="3"/>
  <c r="Q530" i="3"/>
  <c r="O530" i="3"/>
  <c r="N530" i="3" a="1"/>
  <c r="N530" i="3" s="1"/>
  <c r="M530" i="3"/>
  <c r="L530" i="3" s="1"/>
  <c r="K530" i="3"/>
  <c r="AZ529" i="3"/>
  <c r="AY529" i="3"/>
  <c r="AX529" i="3"/>
  <c r="BA529" i="3" s="1"/>
  <c r="AV529" i="3"/>
  <c r="AU529" i="3"/>
  <c r="AT529" i="3"/>
  <c r="AS529" i="3"/>
  <c r="AR529" i="3"/>
  <c r="AQ529" i="3"/>
  <c r="AP529" i="3"/>
  <c r="AO529" i="3"/>
  <c r="AN529" i="3"/>
  <c r="AM529" i="3"/>
  <c r="AL529" i="3"/>
  <c r="AJ529" i="3"/>
  <c r="AF529" i="3"/>
  <c r="AE529" i="3"/>
  <c r="AK529" i="3" s="1"/>
  <c r="AC529" i="3" a="1"/>
  <c r="AC529" i="3" s="1"/>
  <c r="AB529" i="3" a="1"/>
  <c r="AB529" i="3" s="1"/>
  <c r="Z529" i="3"/>
  <c r="Y529" i="3"/>
  <c r="X529" i="3"/>
  <c r="W529" i="3"/>
  <c r="V529" i="3"/>
  <c r="U529" i="3"/>
  <c r="T529" i="3"/>
  <c r="S529" i="3"/>
  <c r="R529" i="3"/>
  <c r="Q529" i="3"/>
  <c r="O529" i="3"/>
  <c r="N529" i="3" a="1"/>
  <c r="N529" i="3" s="1"/>
  <c r="M529" i="3"/>
  <c r="L529" i="3" s="1"/>
  <c r="K529" i="3"/>
  <c r="BA528" i="3"/>
  <c r="AZ528" i="3"/>
  <c r="AY528" i="3"/>
  <c r="AX528" i="3"/>
  <c r="AW528" i="3"/>
  <c r="AV528" i="3"/>
  <c r="AU528" i="3"/>
  <c r="AT528" i="3"/>
  <c r="AS528" i="3"/>
  <c r="AP528" i="3" s="1"/>
  <c r="AO528" i="3"/>
  <c r="AK528" i="3"/>
  <c r="AJ528" i="3"/>
  <c r="AG528" i="3"/>
  <c r="AF528" i="3"/>
  <c r="AE528" i="3"/>
  <c r="AH528" i="3" s="1"/>
  <c r="AC528" i="3" a="1"/>
  <c r="AC528" i="3" s="1"/>
  <c r="AB528" i="3" a="1"/>
  <c r="AB528" i="3" s="1"/>
  <c r="Z528" i="3"/>
  <c r="Y528" i="3"/>
  <c r="X528" i="3"/>
  <c r="W528" i="3"/>
  <c r="V528" i="3"/>
  <c r="U528" i="3"/>
  <c r="T528" i="3"/>
  <c r="S528" i="3"/>
  <c r="R528" i="3"/>
  <c r="Q528" i="3"/>
  <c r="O528" i="3"/>
  <c r="N528" i="3" a="1"/>
  <c r="N528" i="3" s="1"/>
  <c r="M528" i="3"/>
  <c r="L528" i="3" s="1"/>
  <c r="K528" i="3"/>
  <c r="AX527" i="3"/>
  <c r="AY527" i="3" s="1"/>
  <c r="AT527" i="3"/>
  <c r="AS527" i="3"/>
  <c r="AQ527" i="3" s="1"/>
  <c r="AP527" i="3"/>
  <c r="AO527" i="3"/>
  <c r="AL527" i="3"/>
  <c r="AK527" i="3"/>
  <c r="AJ527" i="3"/>
  <c r="AH527" i="3"/>
  <c r="AG527" i="3"/>
  <c r="AF527" i="3"/>
  <c r="AE527" i="3"/>
  <c r="AI527" i="3" s="1"/>
  <c r="AC527" i="3" a="1"/>
  <c r="AC527" i="3" s="1"/>
  <c r="AB527" i="3" a="1"/>
  <c r="AB527" i="3" s="1"/>
  <c r="Z527" i="3"/>
  <c r="Y527" i="3"/>
  <c r="X527" i="3"/>
  <c r="W527" i="3"/>
  <c r="V527" i="3"/>
  <c r="U527" i="3"/>
  <c r="T527" i="3"/>
  <c r="S527" i="3"/>
  <c r="R527" i="3"/>
  <c r="Q527" i="3"/>
  <c r="O527" i="3"/>
  <c r="N527" i="3"/>
  <c r="N527" i="3" a="1"/>
  <c r="M527" i="3"/>
  <c r="L527" i="3" s="1"/>
  <c r="K527" i="3"/>
  <c r="AY526" i="3"/>
  <c r="AX526" i="3"/>
  <c r="AZ526" i="3" s="1"/>
  <c r="AU526" i="3"/>
  <c r="AT526" i="3"/>
  <c r="AS526" i="3"/>
  <c r="AR526" i="3" s="1"/>
  <c r="AQ526" i="3"/>
  <c r="AP526" i="3"/>
  <c r="AO526" i="3"/>
  <c r="AM526" i="3"/>
  <c r="AL526" i="3"/>
  <c r="AE526" i="3"/>
  <c r="AJ526" i="3" s="1"/>
  <c r="AC526" i="3" a="1"/>
  <c r="AC526" i="3" s="1"/>
  <c r="AB526" i="3" a="1"/>
  <c r="AB526" i="3" s="1"/>
  <c r="Z526" i="3"/>
  <c r="Y526" i="3"/>
  <c r="X526" i="3"/>
  <c r="W526" i="3"/>
  <c r="V526" i="3"/>
  <c r="U526" i="3"/>
  <c r="T526" i="3"/>
  <c r="S526" i="3"/>
  <c r="R526" i="3"/>
  <c r="Q526" i="3"/>
  <c r="O526" i="3"/>
  <c r="N526" i="3" a="1"/>
  <c r="N526" i="3" s="1"/>
  <c r="M526" i="3"/>
  <c r="L526" i="3" s="1"/>
  <c r="K526" i="3"/>
  <c r="AZ525" i="3"/>
  <c r="AY525" i="3"/>
  <c r="AX525" i="3"/>
  <c r="BA525" i="3" s="1"/>
  <c r="AV525" i="3"/>
  <c r="AU525" i="3"/>
  <c r="AT525" i="3"/>
  <c r="AS525" i="3"/>
  <c r="AR525" i="3"/>
  <c r="AQ525" i="3"/>
  <c r="AP525" i="3"/>
  <c r="AO525" i="3"/>
  <c r="AN525" i="3"/>
  <c r="AM525" i="3"/>
  <c r="AL525" i="3"/>
  <c r="AJ525" i="3"/>
  <c r="AF525" i="3"/>
  <c r="AE525" i="3"/>
  <c r="AK525" i="3" s="1"/>
  <c r="AC525" i="3" a="1"/>
  <c r="AC525" i="3" s="1"/>
  <c r="AB525" i="3" a="1"/>
  <c r="AB525" i="3" s="1"/>
  <c r="Z525" i="3"/>
  <c r="Y525" i="3"/>
  <c r="X525" i="3"/>
  <c r="W525" i="3"/>
  <c r="V525" i="3"/>
  <c r="U525" i="3"/>
  <c r="T525" i="3"/>
  <c r="S525" i="3"/>
  <c r="R525" i="3"/>
  <c r="Q525" i="3"/>
  <c r="O525" i="3"/>
  <c r="N525" i="3" a="1"/>
  <c r="N525" i="3" s="1"/>
  <c r="M525" i="3"/>
  <c r="L525" i="3" s="1"/>
  <c r="K525" i="3"/>
  <c r="BA524" i="3"/>
  <c r="AZ524" i="3"/>
  <c r="AY524" i="3"/>
  <c r="AX524" i="3"/>
  <c r="AW524" i="3"/>
  <c r="AV524" i="3"/>
  <c r="AU524" i="3"/>
  <c r="AT524" i="3"/>
  <c r="AS524" i="3"/>
  <c r="AP524" i="3" s="1"/>
  <c r="AO524" i="3"/>
  <c r="AK524" i="3"/>
  <c r="AJ524" i="3"/>
  <c r="AG524" i="3"/>
  <c r="AF524" i="3"/>
  <c r="AE524" i="3"/>
  <c r="AH524" i="3" s="1"/>
  <c r="AC524" i="3" a="1"/>
  <c r="AC524" i="3" s="1"/>
  <c r="AB524" i="3" a="1"/>
  <c r="AB524" i="3" s="1"/>
  <c r="Z524" i="3"/>
  <c r="Y524" i="3"/>
  <c r="X524" i="3"/>
  <c r="W524" i="3"/>
  <c r="V524" i="3"/>
  <c r="U524" i="3"/>
  <c r="T524" i="3"/>
  <c r="S524" i="3"/>
  <c r="R524" i="3"/>
  <c r="Q524" i="3"/>
  <c r="O524" i="3"/>
  <c r="N524" i="3"/>
  <c r="N524" i="3" a="1"/>
  <c r="M524" i="3"/>
  <c r="L524" i="3" s="1"/>
  <c r="K524" i="3"/>
  <c r="AX523" i="3"/>
  <c r="AY523" i="3" s="1"/>
  <c r="AT523" i="3"/>
  <c r="AS523" i="3"/>
  <c r="AQ523" i="3" s="1"/>
  <c r="AP523" i="3"/>
  <c r="AO523" i="3"/>
  <c r="AL523" i="3"/>
  <c r="AK523" i="3"/>
  <c r="AJ523" i="3"/>
  <c r="AH523" i="3"/>
  <c r="AG523" i="3"/>
  <c r="AF523" i="3"/>
  <c r="AE523" i="3"/>
  <c r="AI523" i="3" s="1"/>
  <c r="AC523" i="3" a="1"/>
  <c r="AC523" i="3" s="1"/>
  <c r="AB523" i="3" a="1"/>
  <c r="AB523" i="3" s="1"/>
  <c r="Z523" i="3"/>
  <c r="Y523" i="3"/>
  <c r="X523" i="3"/>
  <c r="W523" i="3"/>
  <c r="V523" i="3"/>
  <c r="U523" i="3"/>
  <c r="T523" i="3"/>
  <c r="S523" i="3"/>
  <c r="R523" i="3"/>
  <c r="Q523" i="3"/>
  <c r="O523" i="3"/>
  <c r="N523" i="3" a="1"/>
  <c r="N523" i="3" s="1"/>
  <c r="M523" i="3"/>
  <c r="L523" i="3" s="1"/>
  <c r="K523" i="3"/>
  <c r="AY522" i="3"/>
  <c r="AX522" i="3"/>
  <c r="AZ522" i="3" s="1"/>
  <c r="AU522" i="3"/>
  <c r="AT522" i="3"/>
  <c r="AS522" i="3"/>
  <c r="AR522" i="3" s="1"/>
  <c r="AQ522" i="3"/>
  <c r="AP522" i="3"/>
  <c r="AO522" i="3"/>
  <c r="AM522" i="3"/>
  <c r="AL522" i="3"/>
  <c r="AE522" i="3"/>
  <c r="AJ522" i="3" s="1"/>
  <c r="AC522" i="3" a="1"/>
  <c r="AC522" i="3" s="1"/>
  <c r="AB522" i="3" a="1"/>
  <c r="AB522" i="3" s="1"/>
  <c r="Z522" i="3"/>
  <c r="Y522" i="3"/>
  <c r="X522" i="3"/>
  <c r="W522" i="3"/>
  <c r="V522" i="3"/>
  <c r="U522" i="3"/>
  <c r="T522" i="3"/>
  <c r="S522" i="3"/>
  <c r="R522" i="3"/>
  <c r="Q522" i="3"/>
  <c r="O522" i="3"/>
  <c r="N522" i="3" a="1"/>
  <c r="N522" i="3" s="1"/>
  <c r="M522" i="3"/>
  <c r="L522" i="3" s="1"/>
  <c r="K522" i="3"/>
  <c r="AZ521" i="3"/>
  <c r="AY521" i="3"/>
  <c r="AX521" i="3"/>
  <c r="BA521" i="3" s="1"/>
  <c r="AV521" i="3"/>
  <c r="AU521" i="3"/>
  <c r="AT521" i="3"/>
  <c r="AS521" i="3"/>
  <c r="AR521" i="3"/>
  <c r="AQ521" i="3"/>
  <c r="AP521" i="3"/>
  <c r="AO521" i="3"/>
  <c r="AN521" i="3"/>
  <c r="AM521" i="3"/>
  <c r="AL521" i="3"/>
  <c r="AJ521" i="3"/>
  <c r="AF521" i="3"/>
  <c r="AE521" i="3"/>
  <c r="AK521" i="3" s="1"/>
  <c r="AC521" i="3" a="1"/>
  <c r="AC521" i="3" s="1"/>
  <c r="AB521" i="3" a="1"/>
  <c r="AB521" i="3" s="1"/>
  <c r="Z521" i="3"/>
  <c r="Y521" i="3"/>
  <c r="X521" i="3"/>
  <c r="W521" i="3"/>
  <c r="V521" i="3"/>
  <c r="U521" i="3"/>
  <c r="T521" i="3"/>
  <c r="S521" i="3"/>
  <c r="R521" i="3"/>
  <c r="Q521" i="3"/>
  <c r="O521" i="3"/>
  <c r="N521" i="3" a="1"/>
  <c r="N521" i="3" s="1"/>
  <c r="M521" i="3"/>
  <c r="L521" i="3" s="1"/>
  <c r="K521" i="3"/>
  <c r="BA520" i="3"/>
  <c r="AZ520" i="3"/>
  <c r="AY520" i="3"/>
  <c r="AX520" i="3"/>
  <c r="AW520" i="3"/>
  <c r="AV520" i="3"/>
  <c r="AU520" i="3"/>
  <c r="AT520" i="3"/>
  <c r="AS520" i="3"/>
  <c r="AP520" i="3" s="1"/>
  <c r="AO520" i="3"/>
  <c r="AK520" i="3"/>
  <c r="AJ520" i="3"/>
  <c r="AG520" i="3"/>
  <c r="AF520" i="3"/>
  <c r="AE520" i="3"/>
  <c r="AH520" i="3" s="1"/>
  <c r="AC520" i="3" a="1"/>
  <c r="AC520" i="3" s="1"/>
  <c r="AB520" i="3" a="1"/>
  <c r="AB520" i="3" s="1"/>
  <c r="Z520" i="3"/>
  <c r="Y520" i="3"/>
  <c r="X520" i="3"/>
  <c r="W520" i="3"/>
  <c r="V520" i="3"/>
  <c r="U520" i="3"/>
  <c r="T520" i="3"/>
  <c r="S520" i="3"/>
  <c r="R520" i="3"/>
  <c r="Q520" i="3"/>
  <c r="O520" i="3"/>
  <c r="N520" i="3"/>
  <c r="N520" i="3" a="1"/>
  <c r="M520" i="3"/>
  <c r="L520" i="3" s="1"/>
  <c r="K520" i="3"/>
  <c r="AX519" i="3"/>
  <c r="AY519" i="3" s="1"/>
  <c r="AT519" i="3"/>
  <c r="AS519" i="3"/>
  <c r="AQ519" i="3" s="1"/>
  <c r="AP519" i="3"/>
  <c r="AO519" i="3"/>
  <c r="AL519" i="3"/>
  <c r="AK519" i="3"/>
  <c r="AJ519" i="3"/>
  <c r="AH519" i="3"/>
  <c r="AG519" i="3"/>
  <c r="AF519" i="3"/>
  <c r="AE519" i="3"/>
  <c r="AI519" i="3" s="1"/>
  <c r="AC519" i="3" a="1"/>
  <c r="AC519" i="3" s="1"/>
  <c r="AB519" i="3" a="1"/>
  <c r="AB519" i="3" s="1"/>
  <c r="Z519" i="3"/>
  <c r="Y519" i="3"/>
  <c r="X519" i="3"/>
  <c r="W519" i="3"/>
  <c r="V519" i="3"/>
  <c r="U519" i="3"/>
  <c r="T519" i="3"/>
  <c r="S519" i="3"/>
  <c r="R519" i="3"/>
  <c r="Q519" i="3"/>
  <c r="O519" i="3"/>
  <c r="N519" i="3" a="1"/>
  <c r="N519" i="3" s="1"/>
  <c r="M519" i="3"/>
  <c r="L519" i="3" s="1"/>
  <c r="K519" i="3"/>
  <c r="AY518" i="3"/>
  <c r="AX518" i="3"/>
  <c r="AZ518" i="3" s="1"/>
  <c r="AU518" i="3"/>
  <c r="AT518" i="3"/>
  <c r="AS518" i="3"/>
  <c r="AR518" i="3" s="1"/>
  <c r="AQ518" i="3"/>
  <c r="AP518" i="3"/>
  <c r="AO518" i="3"/>
  <c r="AM518" i="3"/>
  <c r="AL518" i="3"/>
  <c r="AE518" i="3"/>
  <c r="AJ518" i="3" s="1"/>
  <c r="AC518" i="3" a="1"/>
  <c r="AC518" i="3" s="1"/>
  <c r="AB518" i="3" a="1"/>
  <c r="AB518" i="3" s="1"/>
  <c r="Z518" i="3"/>
  <c r="Y518" i="3"/>
  <c r="X518" i="3"/>
  <c r="W518" i="3"/>
  <c r="V518" i="3"/>
  <c r="U518" i="3"/>
  <c r="T518" i="3"/>
  <c r="S518" i="3"/>
  <c r="R518" i="3"/>
  <c r="Q518" i="3"/>
  <c r="O518" i="3"/>
  <c r="N518" i="3"/>
  <c r="N518" i="3" a="1"/>
  <c r="M518" i="3"/>
  <c r="L518" i="3" s="1"/>
  <c r="K518" i="3"/>
  <c r="AZ517" i="3"/>
  <c r="AY517" i="3"/>
  <c r="AX517" i="3"/>
  <c r="BA517" i="3" s="1"/>
  <c r="AV517" i="3"/>
  <c r="AU517" i="3"/>
  <c r="AT517" i="3"/>
  <c r="AS517" i="3"/>
  <c r="AR517" i="3"/>
  <c r="AQ517" i="3"/>
  <c r="AP517" i="3"/>
  <c r="AO517" i="3"/>
  <c r="AN517" i="3"/>
  <c r="AM517" i="3"/>
  <c r="AL517" i="3"/>
  <c r="AJ517" i="3"/>
  <c r="AF517" i="3"/>
  <c r="AE517" i="3"/>
  <c r="AK517" i="3" s="1"/>
  <c r="AC517" i="3" a="1"/>
  <c r="AC517" i="3" s="1"/>
  <c r="AB517" i="3" a="1"/>
  <c r="AB517" i="3" s="1"/>
  <c r="Z517" i="3"/>
  <c r="Y517" i="3"/>
  <c r="X517" i="3"/>
  <c r="W517" i="3"/>
  <c r="V517" i="3"/>
  <c r="U517" i="3"/>
  <c r="T517" i="3"/>
  <c r="S517" i="3"/>
  <c r="R517" i="3"/>
  <c r="Q517" i="3"/>
  <c r="O517" i="3"/>
  <c r="N517" i="3" a="1"/>
  <c r="N517" i="3" s="1"/>
  <c r="M517" i="3"/>
  <c r="L517" i="3" s="1"/>
  <c r="K517" i="3"/>
  <c r="BA516" i="3"/>
  <c r="AZ516" i="3"/>
  <c r="AY516" i="3"/>
  <c r="AX516" i="3"/>
  <c r="AW516" i="3"/>
  <c r="AV516" i="3"/>
  <c r="AU516" i="3"/>
  <c r="AT516" i="3"/>
  <c r="AS516" i="3"/>
  <c r="AP516" i="3" s="1"/>
  <c r="AO516" i="3"/>
  <c r="AK516" i="3"/>
  <c r="AJ516" i="3"/>
  <c r="AG516" i="3"/>
  <c r="AF516" i="3"/>
  <c r="AE516" i="3"/>
  <c r="AH516" i="3" s="1"/>
  <c r="AC516" i="3" a="1"/>
  <c r="AC516" i="3" s="1"/>
  <c r="AB516" i="3" a="1"/>
  <c r="AB516" i="3" s="1"/>
  <c r="Z516" i="3"/>
  <c r="Y516" i="3"/>
  <c r="X516" i="3"/>
  <c r="W516" i="3"/>
  <c r="V516" i="3"/>
  <c r="U516" i="3"/>
  <c r="T516" i="3"/>
  <c r="S516" i="3"/>
  <c r="R516" i="3"/>
  <c r="Q516" i="3"/>
  <c r="O516" i="3"/>
  <c r="N516" i="3" a="1"/>
  <c r="N516" i="3" s="1"/>
  <c r="M516" i="3"/>
  <c r="L516" i="3" s="1"/>
  <c r="K516" i="3"/>
  <c r="AX515" i="3"/>
  <c r="AY515" i="3" s="1"/>
  <c r="AT515" i="3"/>
  <c r="AS515" i="3"/>
  <c r="AQ515" i="3" s="1"/>
  <c r="AP515" i="3"/>
  <c r="AO515" i="3"/>
  <c r="AL515" i="3"/>
  <c r="AK515" i="3"/>
  <c r="AJ515" i="3"/>
  <c r="AH515" i="3"/>
  <c r="AG515" i="3"/>
  <c r="AF515" i="3"/>
  <c r="AE515" i="3"/>
  <c r="AI515" i="3" s="1"/>
  <c r="AC515" i="3" a="1"/>
  <c r="AC515" i="3" s="1"/>
  <c r="AB515" i="3" a="1"/>
  <c r="AB515" i="3" s="1"/>
  <c r="Z515" i="3"/>
  <c r="Y515" i="3"/>
  <c r="X515" i="3"/>
  <c r="W515" i="3"/>
  <c r="V515" i="3"/>
  <c r="U515" i="3"/>
  <c r="T515" i="3"/>
  <c r="S515" i="3"/>
  <c r="R515" i="3"/>
  <c r="Q515" i="3"/>
  <c r="O515" i="3"/>
  <c r="N515" i="3"/>
  <c r="N515" i="3" a="1"/>
  <c r="M515" i="3"/>
  <c r="L515" i="3" s="1"/>
  <c r="K515" i="3"/>
  <c r="AY514" i="3"/>
  <c r="AX514" i="3"/>
  <c r="AZ514" i="3" s="1"/>
  <c r="AU514" i="3"/>
  <c r="AT514" i="3"/>
  <c r="AS514" i="3"/>
  <c r="AR514" i="3" s="1"/>
  <c r="AQ514" i="3"/>
  <c r="AP514" i="3"/>
  <c r="AO514" i="3"/>
  <c r="AM514" i="3"/>
  <c r="AL514" i="3"/>
  <c r="AE514" i="3"/>
  <c r="AJ514" i="3" s="1"/>
  <c r="AC514" i="3" a="1"/>
  <c r="AC514" i="3" s="1"/>
  <c r="AB514" i="3" a="1"/>
  <c r="AB514" i="3" s="1"/>
  <c r="Z514" i="3"/>
  <c r="Y514" i="3"/>
  <c r="X514" i="3"/>
  <c r="W514" i="3"/>
  <c r="V514" i="3"/>
  <c r="U514" i="3"/>
  <c r="T514" i="3"/>
  <c r="S514" i="3"/>
  <c r="R514" i="3"/>
  <c r="Q514" i="3"/>
  <c r="O514" i="3"/>
  <c r="N514" i="3" a="1"/>
  <c r="N514" i="3" s="1"/>
  <c r="M514" i="3"/>
  <c r="L514" i="3" s="1"/>
  <c r="K514" i="3"/>
  <c r="AZ513" i="3"/>
  <c r="AY513" i="3"/>
  <c r="AX513" i="3"/>
  <c r="BA513" i="3" s="1"/>
  <c r="AV513" i="3"/>
  <c r="AU513" i="3"/>
  <c r="AT513" i="3"/>
  <c r="AS513" i="3"/>
  <c r="AR513" i="3"/>
  <c r="AQ513" i="3"/>
  <c r="AP513" i="3"/>
  <c r="AO513" i="3"/>
  <c r="AN513" i="3"/>
  <c r="AM513" i="3"/>
  <c r="AL513" i="3"/>
  <c r="AJ513" i="3"/>
  <c r="AF513" i="3"/>
  <c r="AE513" i="3"/>
  <c r="AK513" i="3" s="1"/>
  <c r="AC513" i="3" a="1"/>
  <c r="AC513" i="3" s="1"/>
  <c r="AB513" i="3" a="1"/>
  <c r="AB513" i="3" s="1"/>
  <c r="Z513" i="3"/>
  <c r="Y513" i="3"/>
  <c r="X513" i="3"/>
  <c r="W513" i="3"/>
  <c r="V513" i="3"/>
  <c r="U513" i="3"/>
  <c r="T513" i="3"/>
  <c r="S513" i="3"/>
  <c r="R513" i="3"/>
  <c r="Q513" i="3"/>
  <c r="O513" i="3"/>
  <c r="N513" i="3" a="1"/>
  <c r="N513" i="3" s="1"/>
  <c r="M513" i="3"/>
  <c r="L513" i="3" s="1"/>
  <c r="K513" i="3"/>
  <c r="BA512" i="3"/>
  <c r="AZ512" i="3"/>
  <c r="AY512" i="3"/>
  <c r="AX512" i="3"/>
  <c r="AW512" i="3"/>
  <c r="AV512" i="3"/>
  <c r="AU512" i="3"/>
  <c r="AT512" i="3"/>
  <c r="AS512" i="3"/>
  <c r="AP512" i="3" s="1"/>
  <c r="AO512" i="3"/>
  <c r="AK512" i="3"/>
  <c r="AJ512" i="3"/>
  <c r="AG512" i="3"/>
  <c r="AF512" i="3"/>
  <c r="AE512" i="3"/>
  <c r="AH512" i="3" s="1"/>
  <c r="AC512" i="3" a="1"/>
  <c r="AC512" i="3" s="1"/>
  <c r="AB512" i="3" a="1"/>
  <c r="AB512" i="3" s="1"/>
  <c r="Z512" i="3"/>
  <c r="Y512" i="3"/>
  <c r="X512" i="3"/>
  <c r="W512" i="3"/>
  <c r="V512" i="3"/>
  <c r="U512" i="3"/>
  <c r="T512" i="3"/>
  <c r="S512" i="3"/>
  <c r="R512" i="3"/>
  <c r="Q512" i="3"/>
  <c r="O512" i="3"/>
  <c r="N512" i="3"/>
  <c r="N512" i="3" a="1"/>
  <c r="M512" i="3"/>
  <c r="L512" i="3" s="1"/>
  <c r="K512" i="3"/>
  <c r="AX511" i="3"/>
  <c r="AY511" i="3" s="1"/>
  <c r="AT511" i="3"/>
  <c r="AS511" i="3"/>
  <c r="AQ511" i="3" s="1"/>
  <c r="AP511" i="3"/>
  <c r="AO511" i="3"/>
  <c r="AL511" i="3"/>
  <c r="AK511" i="3"/>
  <c r="AJ511" i="3"/>
  <c r="AH511" i="3"/>
  <c r="AG511" i="3"/>
  <c r="AF511" i="3"/>
  <c r="AE511" i="3"/>
  <c r="AI511" i="3" s="1"/>
  <c r="AC511" i="3" a="1"/>
  <c r="AC511" i="3" s="1"/>
  <c r="AB511" i="3" a="1"/>
  <c r="AB511" i="3" s="1"/>
  <c r="Z511" i="3"/>
  <c r="Y511" i="3"/>
  <c r="X511" i="3"/>
  <c r="W511" i="3"/>
  <c r="V511" i="3"/>
  <c r="U511" i="3"/>
  <c r="T511" i="3"/>
  <c r="S511" i="3"/>
  <c r="R511" i="3"/>
  <c r="Q511" i="3"/>
  <c r="O511" i="3"/>
  <c r="N511" i="3" a="1"/>
  <c r="N511" i="3" s="1"/>
  <c r="M511" i="3"/>
  <c r="L511" i="3" s="1"/>
  <c r="K511" i="3"/>
  <c r="AY510" i="3"/>
  <c r="AX510" i="3"/>
  <c r="AZ510" i="3" s="1"/>
  <c r="AU510" i="3"/>
  <c r="AT510" i="3"/>
  <c r="AS510" i="3"/>
  <c r="AR510" i="3" s="1"/>
  <c r="AQ510" i="3"/>
  <c r="AP510" i="3"/>
  <c r="AO510" i="3"/>
  <c r="AM510" i="3"/>
  <c r="AL510" i="3"/>
  <c r="AE510" i="3"/>
  <c r="AJ510" i="3" s="1"/>
  <c r="AC510" i="3" a="1"/>
  <c r="AC510" i="3" s="1"/>
  <c r="AB510" i="3" a="1"/>
  <c r="AB510" i="3" s="1"/>
  <c r="Z510" i="3"/>
  <c r="Y510" i="3"/>
  <c r="X510" i="3"/>
  <c r="W510" i="3"/>
  <c r="V510" i="3"/>
  <c r="U510" i="3"/>
  <c r="T510" i="3"/>
  <c r="S510" i="3"/>
  <c r="R510" i="3"/>
  <c r="Q510" i="3"/>
  <c r="O510" i="3"/>
  <c r="N510" i="3" a="1"/>
  <c r="N510" i="3" s="1"/>
  <c r="M510" i="3"/>
  <c r="L510" i="3" s="1"/>
  <c r="K510" i="3"/>
  <c r="AZ509" i="3"/>
  <c r="AY509" i="3"/>
  <c r="AX509" i="3"/>
  <c r="BA509" i="3" s="1"/>
  <c r="AV509" i="3"/>
  <c r="AU509" i="3"/>
  <c r="AT509" i="3"/>
  <c r="AS509" i="3"/>
  <c r="AR509" i="3"/>
  <c r="AQ509" i="3"/>
  <c r="AP509" i="3"/>
  <c r="AO509" i="3"/>
  <c r="AN509" i="3"/>
  <c r="AM509" i="3"/>
  <c r="AL509" i="3"/>
  <c r="AJ509" i="3"/>
  <c r="AF509" i="3"/>
  <c r="AE509" i="3"/>
  <c r="AK509" i="3" s="1"/>
  <c r="AC509" i="3" a="1"/>
  <c r="AC509" i="3" s="1"/>
  <c r="AB509" i="3" a="1"/>
  <c r="AB509" i="3" s="1"/>
  <c r="Z509" i="3"/>
  <c r="Y509" i="3"/>
  <c r="X509" i="3"/>
  <c r="W509" i="3"/>
  <c r="V509" i="3"/>
  <c r="U509" i="3"/>
  <c r="T509" i="3"/>
  <c r="S509" i="3"/>
  <c r="R509" i="3"/>
  <c r="Q509" i="3"/>
  <c r="O509" i="3"/>
  <c r="N509" i="3" a="1"/>
  <c r="N509" i="3" s="1"/>
  <c r="M509" i="3"/>
  <c r="L509" i="3" s="1"/>
  <c r="K509" i="3"/>
  <c r="BA508" i="3"/>
  <c r="AZ508" i="3"/>
  <c r="AY508" i="3"/>
  <c r="AX508" i="3"/>
  <c r="AW508" i="3"/>
  <c r="AV508" i="3"/>
  <c r="AU508" i="3"/>
  <c r="AT508" i="3"/>
  <c r="AS508" i="3"/>
  <c r="AP508" i="3" s="1"/>
  <c r="AO508" i="3"/>
  <c r="AK508" i="3"/>
  <c r="AJ508" i="3"/>
  <c r="AG508" i="3"/>
  <c r="AF508" i="3"/>
  <c r="AE508" i="3"/>
  <c r="AH508" i="3" s="1"/>
  <c r="AC508" i="3" a="1"/>
  <c r="AC508" i="3" s="1"/>
  <c r="AB508" i="3" a="1"/>
  <c r="AB508" i="3" s="1"/>
  <c r="Z508" i="3"/>
  <c r="Y508" i="3"/>
  <c r="X508" i="3"/>
  <c r="W508" i="3"/>
  <c r="V508" i="3"/>
  <c r="U508" i="3"/>
  <c r="T508" i="3"/>
  <c r="S508" i="3"/>
  <c r="R508" i="3"/>
  <c r="Q508" i="3"/>
  <c r="O508" i="3"/>
  <c r="N508" i="3"/>
  <c r="N508" i="3" a="1"/>
  <c r="M508" i="3"/>
  <c r="L508" i="3" s="1"/>
  <c r="K508" i="3"/>
  <c r="AX507" i="3"/>
  <c r="AY507" i="3" s="1"/>
  <c r="AT507" i="3"/>
  <c r="AS507" i="3"/>
  <c r="AQ507" i="3" s="1"/>
  <c r="AP507" i="3"/>
  <c r="AO507" i="3"/>
  <c r="AL507" i="3"/>
  <c r="AK507" i="3"/>
  <c r="AJ507" i="3"/>
  <c r="AH507" i="3"/>
  <c r="AG507" i="3"/>
  <c r="AF507" i="3"/>
  <c r="AE507" i="3"/>
  <c r="AI507" i="3" s="1"/>
  <c r="AC507" i="3" a="1"/>
  <c r="AC507" i="3" s="1"/>
  <c r="AB507" i="3" a="1"/>
  <c r="AB507" i="3" s="1"/>
  <c r="Z507" i="3"/>
  <c r="Y507" i="3"/>
  <c r="X507" i="3"/>
  <c r="W507" i="3"/>
  <c r="V507" i="3"/>
  <c r="U507" i="3"/>
  <c r="T507" i="3"/>
  <c r="S507" i="3"/>
  <c r="R507" i="3"/>
  <c r="Q507" i="3"/>
  <c r="O507" i="3"/>
  <c r="N507" i="3" a="1"/>
  <c r="N507" i="3" s="1"/>
  <c r="M507" i="3"/>
  <c r="L507" i="3" s="1"/>
  <c r="K507" i="3"/>
  <c r="AY506" i="3"/>
  <c r="AX506" i="3"/>
  <c r="AZ506" i="3" s="1"/>
  <c r="AU506" i="3"/>
  <c r="AT506" i="3"/>
  <c r="AS506" i="3"/>
  <c r="AR506" i="3" s="1"/>
  <c r="AQ506" i="3"/>
  <c r="AP506" i="3"/>
  <c r="AO506" i="3"/>
  <c r="AM506" i="3"/>
  <c r="AL506" i="3"/>
  <c r="AE506" i="3"/>
  <c r="AJ506" i="3" s="1"/>
  <c r="AC506" i="3" a="1"/>
  <c r="AC506" i="3" s="1"/>
  <c r="AB506" i="3" a="1"/>
  <c r="AB506" i="3" s="1"/>
  <c r="Z506" i="3"/>
  <c r="Y506" i="3"/>
  <c r="X506" i="3"/>
  <c r="W506" i="3"/>
  <c r="V506" i="3"/>
  <c r="U506" i="3"/>
  <c r="T506" i="3"/>
  <c r="S506" i="3"/>
  <c r="R506" i="3"/>
  <c r="Q506" i="3"/>
  <c r="O506" i="3"/>
  <c r="N506" i="3"/>
  <c r="N506" i="3" a="1"/>
  <c r="M506" i="3"/>
  <c r="L506" i="3" s="1"/>
  <c r="K506" i="3"/>
  <c r="AZ505" i="3"/>
  <c r="AY505" i="3"/>
  <c r="AX505" i="3"/>
  <c r="BA505" i="3" s="1"/>
  <c r="AV505" i="3"/>
  <c r="AU505" i="3"/>
  <c r="AT505" i="3"/>
  <c r="AS505" i="3"/>
  <c r="AR505" i="3"/>
  <c r="AQ505" i="3"/>
  <c r="AP505" i="3"/>
  <c r="AO505" i="3"/>
  <c r="AN505" i="3"/>
  <c r="AM505" i="3"/>
  <c r="AL505" i="3"/>
  <c r="AJ505" i="3"/>
  <c r="AF505" i="3"/>
  <c r="AE505" i="3"/>
  <c r="AK505" i="3" s="1"/>
  <c r="AC505" i="3" a="1"/>
  <c r="AC505" i="3" s="1"/>
  <c r="AB505" i="3" a="1"/>
  <c r="AB505" i="3" s="1"/>
  <c r="Z505" i="3"/>
  <c r="Y505" i="3"/>
  <c r="X505" i="3"/>
  <c r="W505" i="3"/>
  <c r="V505" i="3"/>
  <c r="U505" i="3"/>
  <c r="T505" i="3"/>
  <c r="S505" i="3"/>
  <c r="R505" i="3"/>
  <c r="Q505" i="3"/>
  <c r="O505" i="3"/>
  <c r="N505" i="3" a="1"/>
  <c r="N505" i="3" s="1"/>
  <c r="M505" i="3"/>
  <c r="L505" i="3" s="1"/>
  <c r="K505" i="3"/>
  <c r="BA504" i="3"/>
  <c r="AZ504" i="3"/>
  <c r="AY504" i="3"/>
  <c r="AX504" i="3"/>
  <c r="AW504" i="3"/>
  <c r="AV504" i="3"/>
  <c r="AU504" i="3"/>
  <c r="AT504" i="3"/>
  <c r="AS504" i="3"/>
  <c r="AP504" i="3" s="1"/>
  <c r="AO504" i="3"/>
  <c r="AK504" i="3"/>
  <c r="AJ504" i="3"/>
  <c r="AG504" i="3"/>
  <c r="AF504" i="3"/>
  <c r="AE504" i="3"/>
  <c r="AH504" i="3" s="1"/>
  <c r="AC504" i="3" a="1"/>
  <c r="AC504" i="3" s="1"/>
  <c r="AB504" i="3" a="1"/>
  <c r="AB504" i="3" s="1"/>
  <c r="Z504" i="3"/>
  <c r="Y504" i="3"/>
  <c r="X504" i="3"/>
  <c r="W504" i="3"/>
  <c r="V504" i="3"/>
  <c r="U504" i="3"/>
  <c r="T504" i="3"/>
  <c r="S504" i="3"/>
  <c r="R504" i="3"/>
  <c r="Q504" i="3"/>
  <c r="O504" i="3"/>
  <c r="N504" i="3"/>
  <c r="N504" i="3" a="1"/>
  <c r="M504" i="3"/>
  <c r="L504" i="3" s="1"/>
  <c r="K504" i="3"/>
  <c r="AX503" i="3"/>
  <c r="AY503" i="3" s="1"/>
  <c r="AT503" i="3"/>
  <c r="AS503" i="3"/>
  <c r="AQ503" i="3" s="1"/>
  <c r="AP503" i="3"/>
  <c r="AO503" i="3"/>
  <c r="AL503" i="3"/>
  <c r="AK503" i="3"/>
  <c r="AJ503" i="3"/>
  <c r="AH503" i="3"/>
  <c r="AG503" i="3"/>
  <c r="AF503" i="3"/>
  <c r="AE503" i="3"/>
  <c r="AI503" i="3" s="1"/>
  <c r="AC503" i="3" a="1"/>
  <c r="AC503" i="3" s="1"/>
  <c r="AB503" i="3" a="1"/>
  <c r="AB503" i="3" s="1"/>
  <c r="Z503" i="3"/>
  <c r="Y503" i="3"/>
  <c r="X503" i="3"/>
  <c r="W503" i="3"/>
  <c r="V503" i="3"/>
  <c r="U503" i="3"/>
  <c r="T503" i="3"/>
  <c r="S503" i="3"/>
  <c r="R503" i="3"/>
  <c r="Q503" i="3"/>
  <c r="O503" i="3"/>
  <c r="N503" i="3" a="1"/>
  <c r="N503" i="3" s="1"/>
  <c r="M503" i="3"/>
  <c r="L503" i="3" s="1"/>
  <c r="K503" i="3"/>
  <c r="AY502" i="3"/>
  <c r="AX502" i="3"/>
  <c r="AZ502" i="3" s="1"/>
  <c r="AU502" i="3"/>
  <c r="AT502" i="3"/>
  <c r="AS502" i="3"/>
  <c r="AR502" i="3" s="1"/>
  <c r="AQ502" i="3"/>
  <c r="AP502" i="3"/>
  <c r="AO502" i="3"/>
  <c r="AM502" i="3"/>
  <c r="AL502" i="3"/>
  <c r="AE502" i="3"/>
  <c r="AJ502" i="3" s="1"/>
  <c r="AC502" i="3" a="1"/>
  <c r="AC502" i="3" s="1"/>
  <c r="AB502" i="3" a="1"/>
  <c r="AB502" i="3" s="1"/>
  <c r="Z502" i="3"/>
  <c r="Y502" i="3"/>
  <c r="X502" i="3"/>
  <c r="W502" i="3"/>
  <c r="V502" i="3"/>
  <c r="U502" i="3"/>
  <c r="T502" i="3"/>
  <c r="S502" i="3"/>
  <c r="R502" i="3"/>
  <c r="Q502" i="3"/>
  <c r="O502" i="3"/>
  <c r="N502" i="3" a="1"/>
  <c r="N502" i="3" s="1"/>
  <c r="M502" i="3"/>
  <c r="L502" i="3" s="1"/>
  <c r="K502" i="3"/>
  <c r="BA501" i="3"/>
  <c r="AZ501" i="3"/>
  <c r="AY501" i="3"/>
  <c r="AX501" i="3"/>
  <c r="AW501" i="3"/>
  <c r="AV501" i="3"/>
  <c r="AU501" i="3"/>
  <c r="AT501" i="3"/>
  <c r="AS501" i="3"/>
  <c r="AP501" i="3" s="1"/>
  <c r="AR501" i="3"/>
  <c r="AQ501" i="3"/>
  <c r="AO501" i="3"/>
  <c r="AN501" i="3"/>
  <c r="AM501" i="3"/>
  <c r="AJ501" i="3"/>
  <c r="AF501" i="3"/>
  <c r="AE501" i="3"/>
  <c r="AK501" i="3" s="1"/>
  <c r="AC501" i="3" a="1"/>
  <c r="AC501" i="3" s="1"/>
  <c r="AB501" i="3" a="1"/>
  <c r="AB501" i="3" s="1"/>
  <c r="Z501" i="3"/>
  <c r="Y501" i="3"/>
  <c r="X501" i="3"/>
  <c r="W501" i="3"/>
  <c r="V501" i="3"/>
  <c r="U501" i="3"/>
  <c r="T501" i="3"/>
  <c r="S501" i="3"/>
  <c r="R501" i="3"/>
  <c r="Q501" i="3"/>
  <c r="O501" i="3"/>
  <c r="N501" i="3" a="1"/>
  <c r="N501" i="3" s="1"/>
  <c r="M501" i="3"/>
  <c r="L501" i="3" s="1"/>
  <c r="K501" i="3"/>
  <c r="BA500" i="3"/>
  <c r="AZ500" i="3"/>
  <c r="AX500" i="3"/>
  <c r="AY500" i="3" s="1"/>
  <c r="AW500" i="3"/>
  <c r="AV500" i="3"/>
  <c r="AT500" i="3"/>
  <c r="AS500" i="3"/>
  <c r="AP500" i="3" s="1"/>
  <c r="AO500" i="3"/>
  <c r="AK500" i="3"/>
  <c r="AJ500" i="3"/>
  <c r="AH500" i="3"/>
  <c r="AG500" i="3"/>
  <c r="AF500" i="3"/>
  <c r="AE500" i="3"/>
  <c r="AI500" i="3" s="1"/>
  <c r="AC500" i="3" a="1"/>
  <c r="AC500" i="3" s="1"/>
  <c r="AB500" i="3" a="1"/>
  <c r="AB500" i="3" s="1"/>
  <c r="Z500" i="3"/>
  <c r="Y500" i="3"/>
  <c r="X500" i="3"/>
  <c r="W500" i="3"/>
  <c r="V500" i="3"/>
  <c r="U500" i="3"/>
  <c r="T500" i="3"/>
  <c r="S500" i="3"/>
  <c r="R500" i="3"/>
  <c r="Q500" i="3"/>
  <c r="O500" i="3"/>
  <c r="N500" i="3"/>
  <c r="N500" i="3" a="1"/>
  <c r="M500" i="3"/>
  <c r="L500" i="3" s="1"/>
  <c r="K500" i="3"/>
  <c r="AX499" i="3"/>
  <c r="AY499" i="3" s="1"/>
  <c r="AT499" i="3"/>
  <c r="AS499" i="3"/>
  <c r="AQ499" i="3" s="1"/>
  <c r="AP499" i="3"/>
  <c r="AO499" i="3"/>
  <c r="AL499" i="3"/>
  <c r="AK499" i="3"/>
  <c r="AH499" i="3"/>
  <c r="AG499" i="3"/>
  <c r="AE499" i="3"/>
  <c r="AI499" i="3" s="1"/>
  <c r="AC499" i="3" a="1"/>
  <c r="AC499" i="3" s="1"/>
  <c r="AB499" i="3" a="1"/>
  <c r="AB499" i="3" s="1"/>
  <c r="Z499" i="3"/>
  <c r="Y499" i="3"/>
  <c r="X499" i="3"/>
  <c r="W499" i="3"/>
  <c r="V499" i="3"/>
  <c r="U499" i="3"/>
  <c r="T499" i="3"/>
  <c r="S499" i="3"/>
  <c r="R499" i="3"/>
  <c r="Q499" i="3"/>
  <c r="O499" i="3"/>
  <c r="N499" i="3"/>
  <c r="N499" i="3" a="1"/>
  <c r="M499" i="3"/>
  <c r="L499" i="3" s="1"/>
  <c r="K499" i="3"/>
  <c r="AY498" i="3"/>
  <c r="AX498" i="3"/>
  <c r="AZ498" i="3" s="1"/>
  <c r="AU498" i="3"/>
  <c r="AT498" i="3"/>
  <c r="AS498" i="3"/>
  <c r="AR498" i="3" s="1"/>
  <c r="AQ498" i="3"/>
  <c r="AP498" i="3"/>
  <c r="AO498" i="3"/>
  <c r="AM498" i="3"/>
  <c r="AL498" i="3"/>
  <c r="AE498" i="3"/>
  <c r="AJ498" i="3" s="1"/>
  <c r="AC498" i="3" a="1"/>
  <c r="AC498" i="3" s="1"/>
  <c r="AB498" i="3" a="1"/>
  <c r="AB498" i="3" s="1"/>
  <c r="Z498" i="3"/>
  <c r="Y498" i="3"/>
  <c r="X498" i="3"/>
  <c r="W498" i="3"/>
  <c r="V498" i="3"/>
  <c r="U498" i="3"/>
  <c r="T498" i="3"/>
  <c r="S498" i="3"/>
  <c r="R498" i="3"/>
  <c r="Q498" i="3"/>
  <c r="O498" i="3"/>
  <c r="N498" i="3" a="1"/>
  <c r="N498" i="3" s="1"/>
  <c r="M498" i="3"/>
  <c r="L498" i="3" s="1"/>
  <c r="K498" i="3"/>
  <c r="BA497" i="3"/>
  <c r="AZ497" i="3"/>
  <c r="AY497" i="3"/>
  <c r="AX497" i="3"/>
  <c r="AW497" i="3"/>
  <c r="AV497" i="3"/>
  <c r="AU497" i="3"/>
  <c r="AT497" i="3"/>
  <c r="AS497" i="3"/>
  <c r="AP497" i="3" s="1"/>
  <c r="AR497" i="3"/>
  <c r="AQ497" i="3"/>
  <c r="AO497" i="3"/>
  <c r="AN497" i="3"/>
  <c r="AM497" i="3"/>
  <c r="AJ497" i="3"/>
  <c r="AF497" i="3"/>
  <c r="AE497" i="3"/>
  <c r="AK497" i="3" s="1"/>
  <c r="AC497" i="3" a="1"/>
  <c r="AC497" i="3" s="1"/>
  <c r="AB497" i="3" a="1"/>
  <c r="AB497" i="3" s="1"/>
  <c r="Z497" i="3"/>
  <c r="Y497" i="3"/>
  <c r="X497" i="3"/>
  <c r="W497" i="3"/>
  <c r="V497" i="3"/>
  <c r="U497" i="3"/>
  <c r="T497" i="3"/>
  <c r="S497" i="3"/>
  <c r="R497" i="3"/>
  <c r="Q497" i="3"/>
  <c r="O497" i="3"/>
  <c r="N497" i="3" a="1"/>
  <c r="N497" i="3" s="1"/>
  <c r="M497" i="3"/>
  <c r="L497" i="3" s="1"/>
  <c r="K497" i="3"/>
  <c r="BA496" i="3"/>
  <c r="AZ496" i="3"/>
  <c r="AX496" i="3"/>
  <c r="AY496" i="3" s="1"/>
  <c r="AW496" i="3"/>
  <c r="AV496" i="3"/>
  <c r="AT496" i="3"/>
  <c r="AS496" i="3"/>
  <c r="AP496" i="3" s="1"/>
  <c r="AO496" i="3"/>
  <c r="AK496" i="3"/>
  <c r="AJ496" i="3"/>
  <c r="AG496" i="3"/>
  <c r="AF496" i="3"/>
  <c r="AE496" i="3"/>
  <c r="AH496" i="3" s="1"/>
  <c r="AC496" i="3" a="1"/>
  <c r="AC496" i="3" s="1"/>
  <c r="AB496" i="3" a="1"/>
  <c r="AB496" i="3" s="1"/>
  <c r="Z496" i="3"/>
  <c r="Y496" i="3"/>
  <c r="X496" i="3"/>
  <c r="W496" i="3"/>
  <c r="V496" i="3"/>
  <c r="U496" i="3"/>
  <c r="T496" i="3"/>
  <c r="S496" i="3"/>
  <c r="R496" i="3"/>
  <c r="Q496" i="3"/>
  <c r="O496" i="3"/>
  <c r="N496" i="3"/>
  <c r="N496" i="3" a="1"/>
  <c r="M496" i="3"/>
  <c r="L496" i="3" s="1"/>
  <c r="K496" i="3"/>
  <c r="AX495" i="3"/>
  <c r="AY495" i="3" s="1"/>
  <c r="AT495" i="3"/>
  <c r="AS495" i="3"/>
  <c r="AQ495" i="3" s="1"/>
  <c r="AP495" i="3"/>
  <c r="AO495" i="3"/>
  <c r="AL495" i="3"/>
  <c r="AK495" i="3"/>
  <c r="AH495" i="3"/>
  <c r="AG495" i="3"/>
  <c r="AE495" i="3"/>
  <c r="AI495" i="3" s="1"/>
  <c r="AC495" i="3" a="1"/>
  <c r="AC495" i="3" s="1"/>
  <c r="AB495" i="3" a="1"/>
  <c r="AB495" i="3" s="1"/>
  <c r="Z495" i="3"/>
  <c r="Y495" i="3"/>
  <c r="X495" i="3"/>
  <c r="W495" i="3"/>
  <c r="V495" i="3"/>
  <c r="U495" i="3"/>
  <c r="T495" i="3"/>
  <c r="S495" i="3"/>
  <c r="R495" i="3"/>
  <c r="Q495" i="3"/>
  <c r="O495" i="3"/>
  <c r="N495" i="3"/>
  <c r="N495" i="3" a="1"/>
  <c r="M495" i="3"/>
  <c r="L495" i="3" s="1"/>
  <c r="K495" i="3"/>
  <c r="AY494" i="3"/>
  <c r="AX494" i="3"/>
  <c r="AZ494" i="3" s="1"/>
  <c r="AU494" i="3"/>
  <c r="AT494" i="3"/>
  <c r="AS494" i="3"/>
  <c r="AR494" i="3" s="1"/>
  <c r="AQ494" i="3"/>
  <c r="AP494" i="3"/>
  <c r="AO494" i="3"/>
  <c r="AM494" i="3"/>
  <c r="AL494" i="3"/>
  <c r="AE494" i="3"/>
  <c r="AJ494" i="3" s="1"/>
  <c r="AC494" i="3" a="1"/>
  <c r="AC494" i="3" s="1"/>
  <c r="AB494" i="3" a="1"/>
  <c r="AB494" i="3" s="1"/>
  <c r="Z494" i="3"/>
  <c r="Y494" i="3"/>
  <c r="X494" i="3"/>
  <c r="W494" i="3"/>
  <c r="V494" i="3"/>
  <c r="U494" i="3"/>
  <c r="T494" i="3"/>
  <c r="S494" i="3"/>
  <c r="R494" i="3"/>
  <c r="Q494" i="3"/>
  <c r="O494" i="3"/>
  <c r="N494" i="3" a="1"/>
  <c r="N494" i="3" s="1"/>
  <c r="M494" i="3"/>
  <c r="L494" i="3" s="1"/>
  <c r="K494" i="3"/>
  <c r="BA493" i="3"/>
  <c r="AZ493" i="3"/>
  <c r="AY493" i="3"/>
  <c r="AX493" i="3"/>
  <c r="AW493" i="3"/>
  <c r="AV493" i="3"/>
  <c r="AU493" i="3"/>
  <c r="AT493" i="3"/>
  <c r="AS493" i="3"/>
  <c r="AP493" i="3" s="1"/>
  <c r="AR493" i="3"/>
  <c r="AQ493" i="3"/>
  <c r="AO493" i="3"/>
  <c r="AN493" i="3"/>
  <c r="AM493" i="3"/>
  <c r="AJ493" i="3"/>
  <c r="AF493" i="3"/>
  <c r="AE493" i="3"/>
  <c r="AK493" i="3" s="1"/>
  <c r="AC493" i="3" a="1"/>
  <c r="AC493" i="3" s="1"/>
  <c r="AB493" i="3" a="1"/>
  <c r="AB493" i="3" s="1"/>
  <c r="Z493" i="3"/>
  <c r="Y493" i="3"/>
  <c r="X493" i="3"/>
  <c r="W493" i="3"/>
  <c r="V493" i="3"/>
  <c r="U493" i="3"/>
  <c r="T493" i="3"/>
  <c r="S493" i="3"/>
  <c r="R493" i="3"/>
  <c r="Q493" i="3"/>
  <c r="O493" i="3"/>
  <c r="N493" i="3" a="1"/>
  <c r="N493" i="3" s="1"/>
  <c r="M493" i="3"/>
  <c r="L493" i="3" s="1"/>
  <c r="K493" i="3"/>
  <c r="BA492" i="3"/>
  <c r="AZ492" i="3"/>
  <c r="AX492" i="3"/>
  <c r="AY492" i="3" s="1"/>
  <c r="AW492" i="3"/>
  <c r="AV492" i="3"/>
  <c r="AT492" i="3"/>
  <c r="AS492" i="3"/>
  <c r="AP492" i="3" s="1"/>
  <c r="AO492" i="3"/>
  <c r="AK492" i="3"/>
  <c r="AJ492" i="3"/>
  <c r="AH492" i="3"/>
  <c r="AG492" i="3"/>
  <c r="AF492" i="3"/>
  <c r="AE492" i="3"/>
  <c r="AI492" i="3" s="1"/>
  <c r="AC492" i="3" a="1"/>
  <c r="AC492" i="3" s="1"/>
  <c r="AB492" i="3" a="1"/>
  <c r="AB492" i="3" s="1"/>
  <c r="Z492" i="3"/>
  <c r="Y492" i="3"/>
  <c r="X492" i="3"/>
  <c r="W492" i="3"/>
  <c r="V492" i="3"/>
  <c r="U492" i="3"/>
  <c r="T492" i="3"/>
  <c r="S492" i="3"/>
  <c r="R492" i="3"/>
  <c r="Q492" i="3"/>
  <c r="O492" i="3"/>
  <c r="N492" i="3" a="1"/>
  <c r="N492" i="3" s="1"/>
  <c r="M492" i="3"/>
  <c r="L492" i="3" s="1"/>
  <c r="K492" i="3"/>
  <c r="AX491" i="3"/>
  <c r="AY491" i="3" s="1"/>
  <c r="AT491" i="3"/>
  <c r="AS491" i="3"/>
  <c r="AQ491" i="3" s="1"/>
  <c r="AP491" i="3"/>
  <c r="AO491" i="3"/>
  <c r="AL491" i="3"/>
  <c r="AK491" i="3"/>
  <c r="AH491" i="3"/>
  <c r="AG491" i="3"/>
  <c r="AE491" i="3"/>
  <c r="AI491" i="3" s="1"/>
  <c r="AC491" i="3" a="1"/>
  <c r="AC491" i="3" s="1"/>
  <c r="AB491" i="3" a="1"/>
  <c r="AB491" i="3" s="1"/>
  <c r="Z491" i="3"/>
  <c r="Y491" i="3"/>
  <c r="X491" i="3"/>
  <c r="W491" i="3"/>
  <c r="V491" i="3"/>
  <c r="U491" i="3"/>
  <c r="T491" i="3"/>
  <c r="S491" i="3"/>
  <c r="R491" i="3"/>
  <c r="Q491" i="3"/>
  <c r="O491" i="3"/>
  <c r="N491" i="3" a="1"/>
  <c r="N491" i="3" s="1"/>
  <c r="M491" i="3"/>
  <c r="L491" i="3" s="1"/>
  <c r="K491" i="3"/>
  <c r="AY490" i="3"/>
  <c r="AX490" i="3"/>
  <c r="AZ490" i="3" s="1"/>
  <c r="AU490" i="3"/>
  <c r="AT490" i="3"/>
  <c r="AS490" i="3"/>
  <c r="AR490" i="3" s="1"/>
  <c r="AQ490" i="3"/>
  <c r="AP490" i="3"/>
  <c r="AO490" i="3"/>
  <c r="AM490" i="3"/>
  <c r="AL490" i="3"/>
  <c r="AE490" i="3"/>
  <c r="AJ490" i="3" s="1"/>
  <c r="AC490" i="3" a="1"/>
  <c r="AC490" i="3" s="1"/>
  <c r="AB490" i="3" a="1"/>
  <c r="AB490" i="3" s="1"/>
  <c r="Z490" i="3"/>
  <c r="Y490" i="3"/>
  <c r="X490" i="3"/>
  <c r="W490" i="3"/>
  <c r="V490" i="3"/>
  <c r="U490" i="3"/>
  <c r="T490" i="3"/>
  <c r="S490" i="3"/>
  <c r="R490" i="3"/>
  <c r="Q490" i="3"/>
  <c r="O490" i="3"/>
  <c r="N490" i="3" a="1"/>
  <c r="N490" i="3" s="1"/>
  <c r="M490" i="3"/>
  <c r="L490" i="3" s="1"/>
  <c r="K490" i="3"/>
  <c r="BA489" i="3"/>
  <c r="AZ489" i="3"/>
  <c r="AY489" i="3"/>
  <c r="AX489" i="3"/>
  <c r="AW489" i="3"/>
  <c r="AV489" i="3"/>
  <c r="AU489" i="3"/>
  <c r="AT489" i="3"/>
  <c r="AS489" i="3"/>
  <c r="AP489" i="3" s="1"/>
  <c r="AR489" i="3"/>
  <c r="AQ489" i="3"/>
  <c r="AO489" i="3"/>
  <c r="AN489" i="3"/>
  <c r="AM489" i="3"/>
  <c r="AJ489" i="3"/>
  <c r="AF489" i="3"/>
  <c r="AE489" i="3"/>
  <c r="AK489" i="3" s="1"/>
  <c r="AC489" i="3" a="1"/>
  <c r="AC489" i="3" s="1"/>
  <c r="AB489" i="3" a="1"/>
  <c r="AB489" i="3" s="1"/>
  <c r="Z489" i="3"/>
  <c r="Y489" i="3"/>
  <c r="X489" i="3"/>
  <c r="W489" i="3"/>
  <c r="V489" i="3"/>
  <c r="U489" i="3"/>
  <c r="T489" i="3"/>
  <c r="S489" i="3"/>
  <c r="R489" i="3"/>
  <c r="Q489" i="3"/>
  <c r="O489" i="3"/>
  <c r="N489" i="3" a="1"/>
  <c r="N489" i="3" s="1"/>
  <c r="M489" i="3"/>
  <c r="L489" i="3" s="1"/>
  <c r="K489" i="3"/>
  <c r="BA488" i="3"/>
  <c r="AZ488" i="3"/>
  <c r="AX488" i="3"/>
  <c r="AY488" i="3" s="1"/>
  <c r="AW488" i="3"/>
  <c r="AV488" i="3"/>
  <c r="AT488" i="3"/>
  <c r="AS488" i="3"/>
  <c r="AP488" i="3" s="1"/>
  <c r="AO488" i="3"/>
  <c r="AK488" i="3"/>
  <c r="AJ488" i="3"/>
  <c r="AG488" i="3"/>
  <c r="AF488" i="3"/>
  <c r="AE488" i="3"/>
  <c r="AH488" i="3" s="1"/>
  <c r="AC488" i="3" a="1"/>
  <c r="AC488" i="3" s="1"/>
  <c r="AB488" i="3" a="1"/>
  <c r="AB488" i="3" s="1"/>
  <c r="Z488" i="3"/>
  <c r="Y488" i="3"/>
  <c r="X488" i="3"/>
  <c r="W488" i="3"/>
  <c r="V488" i="3"/>
  <c r="U488" i="3"/>
  <c r="T488" i="3"/>
  <c r="S488" i="3"/>
  <c r="R488" i="3"/>
  <c r="Q488" i="3"/>
  <c r="O488" i="3"/>
  <c r="N488" i="3" a="1"/>
  <c r="N488" i="3" s="1"/>
  <c r="M488" i="3"/>
  <c r="L488" i="3" s="1"/>
  <c r="K488" i="3"/>
  <c r="AX487" i="3"/>
  <c r="AY487" i="3" s="1"/>
  <c r="AT487" i="3"/>
  <c r="AS487" i="3"/>
  <c r="AQ487" i="3" s="1"/>
  <c r="AP487" i="3"/>
  <c r="AO487" i="3"/>
  <c r="AL487" i="3"/>
  <c r="AK487" i="3"/>
  <c r="AH487" i="3"/>
  <c r="AG487" i="3"/>
  <c r="AE487" i="3"/>
  <c r="AI487" i="3" s="1"/>
  <c r="AC487" i="3" a="1"/>
  <c r="AC487" i="3" s="1"/>
  <c r="AB487" i="3" a="1"/>
  <c r="AB487" i="3" s="1"/>
  <c r="Z487" i="3"/>
  <c r="Y487" i="3"/>
  <c r="X487" i="3"/>
  <c r="W487" i="3"/>
  <c r="V487" i="3"/>
  <c r="U487" i="3"/>
  <c r="T487" i="3"/>
  <c r="S487" i="3"/>
  <c r="R487" i="3"/>
  <c r="Q487" i="3"/>
  <c r="O487" i="3"/>
  <c r="N487" i="3" a="1"/>
  <c r="N487" i="3" s="1"/>
  <c r="M487" i="3"/>
  <c r="L487" i="3" s="1"/>
  <c r="K487" i="3"/>
  <c r="AY486" i="3"/>
  <c r="AX486" i="3"/>
  <c r="AZ486" i="3" s="1"/>
  <c r="AU486" i="3"/>
  <c r="AT486" i="3"/>
  <c r="AS486" i="3"/>
  <c r="AR486" i="3" s="1"/>
  <c r="AQ486" i="3"/>
  <c r="AP486" i="3"/>
  <c r="AO486" i="3"/>
  <c r="AM486" i="3"/>
  <c r="AL486" i="3"/>
  <c r="AE486" i="3"/>
  <c r="AJ486" i="3" s="1"/>
  <c r="AC486" i="3" a="1"/>
  <c r="AC486" i="3" s="1"/>
  <c r="AB486" i="3" a="1"/>
  <c r="AB486" i="3" s="1"/>
  <c r="Z486" i="3"/>
  <c r="Y486" i="3"/>
  <c r="X486" i="3"/>
  <c r="W486" i="3"/>
  <c r="V486" i="3"/>
  <c r="U486" i="3"/>
  <c r="T486" i="3"/>
  <c r="S486" i="3"/>
  <c r="R486" i="3"/>
  <c r="Q486" i="3"/>
  <c r="O486" i="3"/>
  <c r="N486" i="3" a="1"/>
  <c r="N486" i="3" s="1"/>
  <c r="M486" i="3"/>
  <c r="L486" i="3" s="1"/>
  <c r="K486" i="3"/>
  <c r="AZ485" i="3"/>
  <c r="AY485" i="3"/>
  <c r="AX485" i="3"/>
  <c r="BA485" i="3" s="1"/>
  <c r="AV485" i="3"/>
  <c r="AU485" i="3"/>
  <c r="AT485" i="3"/>
  <c r="AS485" i="3"/>
  <c r="AP485" i="3" s="1"/>
  <c r="AR485" i="3"/>
  <c r="AQ485" i="3"/>
  <c r="AO485" i="3"/>
  <c r="AN485" i="3"/>
  <c r="AM485" i="3"/>
  <c r="AL485" i="3"/>
  <c r="AJ485" i="3"/>
  <c r="AF485" i="3"/>
  <c r="AE485" i="3"/>
  <c r="AK485" i="3" s="1"/>
  <c r="AC485" i="3" a="1"/>
  <c r="AC485" i="3" s="1"/>
  <c r="AB485" i="3" a="1"/>
  <c r="AB485" i="3" s="1"/>
  <c r="Z485" i="3"/>
  <c r="Y485" i="3"/>
  <c r="X485" i="3"/>
  <c r="W485" i="3"/>
  <c r="V485" i="3"/>
  <c r="U485" i="3"/>
  <c r="T485" i="3"/>
  <c r="S485" i="3"/>
  <c r="R485" i="3"/>
  <c r="Q485" i="3"/>
  <c r="O485" i="3"/>
  <c r="N485" i="3" a="1"/>
  <c r="N485" i="3" s="1"/>
  <c r="M485" i="3"/>
  <c r="L485" i="3" s="1"/>
  <c r="K485" i="3"/>
  <c r="BA484" i="3"/>
  <c r="AZ484" i="3"/>
  <c r="AY484" i="3"/>
  <c r="AX484" i="3"/>
  <c r="AW484" i="3"/>
  <c r="AV484" i="3"/>
  <c r="AU484" i="3"/>
  <c r="AT484" i="3"/>
  <c r="AS484" i="3"/>
  <c r="AP484" i="3" s="1"/>
  <c r="AO484" i="3"/>
  <c r="AK484" i="3"/>
  <c r="AJ484" i="3"/>
  <c r="AG484" i="3"/>
  <c r="AF484" i="3"/>
  <c r="AE484" i="3"/>
  <c r="AH484" i="3" s="1"/>
  <c r="AC484" i="3" a="1"/>
  <c r="AC484" i="3" s="1"/>
  <c r="AB484" i="3" a="1"/>
  <c r="AB484" i="3" s="1"/>
  <c r="Z484" i="3"/>
  <c r="Y484" i="3"/>
  <c r="X484" i="3"/>
  <c r="W484" i="3"/>
  <c r="V484" i="3"/>
  <c r="U484" i="3"/>
  <c r="T484" i="3"/>
  <c r="S484" i="3"/>
  <c r="R484" i="3"/>
  <c r="Q484" i="3"/>
  <c r="O484" i="3"/>
  <c r="N484" i="3"/>
  <c r="N484" i="3" a="1"/>
  <c r="M484" i="3"/>
  <c r="L484" i="3" s="1"/>
  <c r="K484" i="3"/>
  <c r="AX483" i="3"/>
  <c r="AY483" i="3" s="1"/>
  <c r="AT483" i="3"/>
  <c r="AS483" i="3"/>
  <c r="AQ483" i="3" s="1"/>
  <c r="AP483" i="3"/>
  <c r="AO483" i="3"/>
  <c r="AL483" i="3"/>
  <c r="AK483" i="3"/>
  <c r="AH483" i="3"/>
  <c r="AG483" i="3"/>
  <c r="AF483" i="3"/>
  <c r="AE483" i="3"/>
  <c r="AI483" i="3" s="1"/>
  <c r="AC483" i="3" a="1"/>
  <c r="AC483" i="3" s="1"/>
  <c r="AB483" i="3" a="1"/>
  <c r="AB483" i="3" s="1"/>
  <c r="Z483" i="3"/>
  <c r="Y483" i="3"/>
  <c r="X483" i="3"/>
  <c r="W483" i="3"/>
  <c r="V483" i="3"/>
  <c r="U483" i="3"/>
  <c r="T483" i="3"/>
  <c r="S483" i="3"/>
  <c r="R483" i="3"/>
  <c r="Q483" i="3"/>
  <c r="O483" i="3"/>
  <c r="N483" i="3"/>
  <c r="N483" i="3" a="1"/>
  <c r="M483" i="3"/>
  <c r="L483" i="3" s="1"/>
  <c r="K483" i="3"/>
  <c r="AY482" i="3"/>
  <c r="AX482" i="3"/>
  <c r="AZ482" i="3" s="1"/>
  <c r="AU482" i="3"/>
  <c r="AT482" i="3"/>
  <c r="AS482" i="3"/>
  <c r="AR482" i="3" s="1"/>
  <c r="AQ482" i="3"/>
  <c r="AP482" i="3"/>
  <c r="AO482" i="3"/>
  <c r="AM482" i="3"/>
  <c r="AL482" i="3"/>
  <c r="AE482" i="3"/>
  <c r="AJ482" i="3" s="1"/>
  <c r="AC482" i="3" a="1"/>
  <c r="AC482" i="3" s="1"/>
  <c r="AB482" i="3" a="1"/>
  <c r="AB482" i="3" s="1"/>
  <c r="Z482" i="3"/>
  <c r="Y482" i="3"/>
  <c r="X482" i="3"/>
  <c r="W482" i="3"/>
  <c r="V482" i="3"/>
  <c r="U482" i="3"/>
  <c r="T482" i="3"/>
  <c r="S482" i="3"/>
  <c r="R482" i="3"/>
  <c r="Q482" i="3"/>
  <c r="O482" i="3"/>
  <c r="N482" i="3" a="1"/>
  <c r="N482" i="3" s="1"/>
  <c r="M482" i="3"/>
  <c r="L482" i="3" s="1"/>
  <c r="K482" i="3"/>
  <c r="AZ481" i="3"/>
  <c r="AY481" i="3"/>
  <c r="AX481" i="3"/>
  <c r="BA481" i="3" s="1"/>
  <c r="AV481" i="3"/>
  <c r="AU481" i="3"/>
  <c r="AT481" i="3"/>
  <c r="AS481" i="3"/>
  <c r="AR481" i="3"/>
  <c r="AQ481" i="3"/>
  <c r="AP481" i="3"/>
  <c r="AO481" i="3"/>
  <c r="AN481" i="3"/>
  <c r="AM481" i="3"/>
  <c r="AL481" i="3"/>
  <c r="AJ481" i="3"/>
  <c r="AF481" i="3"/>
  <c r="AE481" i="3"/>
  <c r="AK481" i="3" s="1"/>
  <c r="AC481" i="3" a="1"/>
  <c r="AC481" i="3" s="1"/>
  <c r="AB481" i="3" a="1"/>
  <c r="AB481" i="3" s="1"/>
  <c r="Z481" i="3"/>
  <c r="Y481" i="3"/>
  <c r="X481" i="3"/>
  <c r="W481" i="3"/>
  <c r="V481" i="3"/>
  <c r="U481" i="3"/>
  <c r="T481" i="3"/>
  <c r="S481" i="3"/>
  <c r="R481" i="3"/>
  <c r="Q481" i="3"/>
  <c r="O481" i="3"/>
  <c r="N481" i="3" a="1"/>
  <c r="N481" i="3" s="1"/>
  <c r="M481" i="3"/>
  <c r="L481" i="3" s="1"/>
  <c r="K481" i="3"/>
  <c r="BA480" i="3"/>
  <c r="AZ480" i="3"/>
  <c r="AY480" i="3"/>
  <c r="AX480" i="3"/>
  <c r="AW480" i="3"/>
  <c r="AV480" i="3"/>
  <c r="AU480" i="3"/>
  <c r="AT480" i="3"/>
  <c r="AS480" i="3"/>
  <c r="AP480" i="3" s="1"/>
  <c r="AO480" i="3"/>
  <c r="AK480" i="3"/>
  <c r="AJ480" i="3"/>
  <c r="AG480" i="3"/>
  <c r="AF480" i="3"/>
  <c r="AE480" i="3"/>
  <c r="AH480" i="3" s="1"/>
  <c r="AC480" i="3" a="1"/>
  <c r="AC480" i="3" s="1"/>
  <c r="AB480" i="3" a="1"/>
  <c r="AB480" i="3" s="1"/>
  <c r="Z480" i="3"/>
  <c r="Y480" i="3"/>
  <c r="X480" i="3"/>
  <c r="W480" i="3"/>
  <c r="V480" i="3"/>
  <c r="U480" i="3"/>
  <c r="T480" i="3"/>
  <c r="S480" i="3"/>
  <c r="R480" i="3"/>
  <c r="Q480" i="3"/>
  <c r="O480" i="3"/>
  <c r="N480" i="3" a="1"/>
  <c r="N480" i="3" s="1"/>
  <c r="M480" i="3"/>
  <c r="L480" i="3" s="1"/>
  <c r="K480" i="3"/>
  <c r="AX479" i="3"/>
  <c r="AY479" i="3" s="1"/>
  <c r="AT479" i="3"/>
  <c r="AS479" i="3"/>
  <c r="AQ479" i="3" s="1"/>
  <c r="AP479" i="3"/>
  <c r="AO479" i="3"/>
  <c r="AL479" i="3"/>
  <c r="AK479" i="3"/>
  <c r="AH479" i="3"/>
  <c r="AG479" i="3"/>
  <c r="AE479" i="3"/>
  <c r="AI479" i="3" s="1"/>
  <c r="AC479" i="3" a="1"/>
  <c r="AC479" i="3" s="1"/>
  <c r="AB479" i="3" a="1"/>
  <c r="AB479" i="3" s="1"/>
  <c r="Z479" i="3"/>
  <c r="Y479" i="3"/>
  <c r="X479" i="3"/>
  <c r="W479" i="3"/>
  <c r="V479" i="3"/>
  <c r="U479" i="3"/>
  <c r="T479" i="3"/>
  <c r="S479" i="3"/>
  <c r="R479" i="3"/>
  <c r="Q479" i="3"/>
  <c r="O479" i="3"/>
  <c r="N479" i="3"/>
  <c r="N479" i="3" a="1"/>
  <c r="M479" i="3"/>
  <c r="L479" i="3" s="1"/>
  <c r="K479" i="3"/>
  <c r="AY478" i="3"/>
  <c r="AX478" i="3"/>
  <c r="AZ478" i="3" s="1"/>
  <c r="AU478" i="3"/>
  <c r="AT478" i="3"/>
  <c r="AS478" i="3"/>
  <c r="AR478" i="3" s="1"/>
  <c r="AQ478" i="3"/>
  <c r="AP478" i="3"/>
  <c r="AO478" i="3"/>
  <c r="AM478" i="3"/>
  <c r="AL478" i="3"/>
  <c r="AE478" i="3"/>
  <c r="AJ478" i="3" s="1"/>
  <c r="AC478" i="3" a="1"/>
  <c r="AC478" i="3" s="1"/>
  <c r="AB478" i="3" a="1"/>
  <c r="AB478" i="3" s="1"/>
  <c r="Z478" i="3"/>
  <c r="Y478" i="3"/>
  <c r="X478" i="3"/>
  <c r="W478" i="3"/>
  <c r="V478" i="3"/>
  <c r="U478" i="3"/>
  <c r="T478" i="3"/>
  <c r="S478" i="3"/>
  <c r="R478" i="3"/>
  <c r="Q478" i="3"/>
  <c r="O478" i="3"/>
  <c r="N478" i="3" a="1"/>
  <c r="N478" i="3" s="1"/>
  <c r="M478" i="3"/>
  <c r="L478" i="3" s="1"/>
  <c r="K478" i="3"/>
  <c r="BA477" i="3"/>
  <c r="AZ477" i="3"/>
  <c r="AY477" i="3"/>
  <c r="AX477" i="3"/>
  <c r="AW477" i="3"/>
  <c r="AV477" i="3"/>
  <c r="AU477" i="3"/>
  <c r="AT477" i="3"/>
  <c r="AS477" i="3"/>
  <c r="AP477" i="3" s="1"/>
  <c r="AR477" i="3"/>
  <c r="AQ477" i="3"/>
  <c r="AO477" i="3"/>
  <c r="AN477" i="3"/>
  <c r="AM477" i="3"/>
  <c r="AJ477" i="3"/>
  <c r="AF477" i="3"/>
  <c r="AE477" i="3"/>
  <c r="AK477" i="3" s="1"/>
  <c r="AC477" i="3" a="1"/>
  <c r="AC477" i="3" s="1"/>
  <c r="AB477" i="3" a="1"/>
  <c r="AB477" i="3" s="1"/>
  <c r="Z477" i="3"/>
  <c r="Y477" i="3"/>
  <c r="X477" i="3"/>
  <c r="W477" i="3"/>
  <c r="V477" i="3"/>
  <c r="U477" i="3"/>
  <c r="T477" i="3"/>
  <c r="S477" i="3"/>
  <c r="R477" i="3"/>
  <c r="Q477" i="3"/>
  <c r="O477" i="3"/>
  <c r="N477" i="3" a="1"/>
  <c r="N477" i="3" s="1"/>
  <c r="M477" i="3"/>
  <c r="L477" i="3" s="1"/>
  <c r="K477" i="3"/>
  <c r="BA476" i="3"/>
  <c r="AZ476" i="3"/>
  <c r="AX476" i="3"/>
  <c r="AY476" i="3" s="1"/>
  <c r="AW476" i="3"/>
  <c r="AV476" i="3"/>
  <c r="AT476" i="3"/>
  <c r="AS476" i="3"/>
  <c r="AP476" i="3" s="1"/>
  <c r="AO476" i="3"/>
  <c r="AK476" i="3"/>
  <c r="AJ476" i="3"/>
  <c r="AH476" i="3"/>
  <c r="AG476" i="3"/>
  <c r="AF476" i="3"/>
  <c r="AE476" i="3"/>
  <c r="AI476" i="3" s="1"/>
  <c r="AC476" i="3" a="1"/>
  <c r="AC476" i="3" s="1"/>
  <c r="AB476" i="3" a="1"/>
  <c r="AB476" i="3" s="1"/>
  <c r="Z476" i="3"/>
  <c r="Y476" i="3"/>
  <c r="X476" i="3"/>
  <c r="W476" i="3"/>
  <c r="V476" i="3"/>
  <c r="U476" i="3"/>
  <c r="T476" i="3"/>
  <c r="S476" i="3"/>
  <c r="R476" i="3"/>
  <c r="Q476" i="3"/>
  <c r="O476" i="3"/>
  <c r="N476" i="3" a="1"/>
  <c r="N476" i="3" s="1"/>
  <c r="M476" i="3"/>
  <c r="L476" i="3" s="1"/>
  <c r="K476" i="3"/>
  <c r="AX475" i="3"/>
  <c r="AY475" i="3" s="1"/>
  <c r="AT475" i="3"/>
  <c r="AS475" i="3"/>
  <c r="AQ475" i="3" s="1"/>
  <c r="AP475" i="3"/>
  <c r="AO475" i="3"/>
  <c r="AL475" i="3"/>
  <c r="AK475" i="3"/>
  <c r="AH475" i="3"/>
  <c r="AG475" i="3"/>
  <c r="AE475" i="3"/>
  <c r="AI475" i="3" s="1"/>
  <c r="AC475" i="3" a="1"/>
  <c r="AC475" i="3" s="1"/>
  <c r="AB475" i="3" a="1"/>
  <c r="AB475" i="3" s="1"/>
  <c r="Z475" i="3"/>
  <c r="Y475" i="3"/>
  <c r="X475" i="3"/>
  <c r="W475" i="3"/>
  <c r="V475" i="3"/>
  <c r="U475" i="3"/>
  <c r="T475" i="3"/>
  <c r="S475" i="3"/>
  <c r="R475" i="3"/>
  <c r="Q475" i="3"/>
  <c r="O475" i="3"/>
  <c r="N475" i="3"/>
  <c r="N475" i="3" a="1"/>
  <c r="M475" i="3"/>
  <c r="L475" i="3" s="1"/>
  <c r="K475" i="3"/>
  <c r="AY474" i="3"/>
  <c r="AX474" i="3"/>
  <c r="AZ474" i="3" s="1"/>
  <c r="AU474" i="3"/>
  <c r="AT474" i="3"/>
  <c r="AS474" i="3"/>
  <c r="AR474" i="3"/>
  <c r="AQ474" i="3"/>
  <c r="AP474" i="3"/>
  <c r="AO474" i="3"/>
  <c r="AN474" i="3"/>
  <c r="AM474" i="3"/>
  <c r="AL474" i="3"/>
  <c r="AE474" i="3"/>
  <c r="AJ474" i="3" s="1"/>
  <c r="AC474" i="3" a="1"/>
  <c r="AC474" i="3" s="1"/>
  <c r="AB474" i="3" a="1"/>
  <c r="AB474" i="3" s="1"/>
  <c r="Z474" i="3"/>
  <c r="Y474" i="3"/>
  <c r="X474" i="3"/>
  <c r="W474" i="3"/>
  <c r="V474" i="3"/>
  <c r="U474" i="3"/>
  <c r="T474" i="3"/>
  <c r="S474" i="3"/>
  <c r="R474" i="3"/>
  <c r="Q474" i="3"/>
  <c r="O474" i="3"/>
  <c r="N474" i="3" a="1"/>
  <c r="N474" i="3" s="1"/>
  <c r="M474" i="3"/>
  <c r="L474" i="3" s="1"/>
  <c r="K474" i="3"/>
  <c r="BA473" i="3"/>
  <c r="AZ473" i="3"/>
  <c r="AY473" i="3"/>
  <c r="AX473" i="3"/>
  <c r="AW473" i="3"/>
  <c r="AV473" i="3"/>
  <c r="AU473" i="3"/>
  <c r="AT473" i="3"/>
  <c r="AS473" i="3"/>
  <c r="AP473" i="3" s="1"/>
  <c r="AR473" i="3"/>
  <c r="AQ473" i="3"/>
  <c r="AO473" i="3"/>
  <c r="AN473" i="3"/>
  <c r="AM473" i="3"/>
  <c r="AJ473" i="3"/>
  <c r="AF473" i="3"/>
  <c r="AE473" i="3"/>
  <c r="AK473" i="3" s="1"/>
  <c r="AC473" i="3" a="1"/>
  <c r="AC473" i="3" s="1"/>
  <c r="AB473" i="3" a="1"/>
  <c r="AB473" i="3" s="1"/>
  <c r="Z473" i="3"/>
  <c r="Y473" i="3"/>
  <c r="X473" i="3"/>
  <c r="W473" i="3"/>
  <c r="V473" i="3"/>
  <c r="U473" i="3"/>
  <c r="T473" i="3"/>
  <c r="S473" i="3"/>
  <c r="R473" i="3"/>
  <c r="Q473" i="3"/>
  <c r="O473" i="3"/>
  <c r="N473" i="3" a="1"/>
  <c r="N473" i="3" s="1"/>
  <c r="M473" i="3"/>
  <c r="L473" i="3" s="1"/>
  <c r="K473" i="3"/>
  <c r="BA472" i="3"/>
  <c r="AZ472" i="3"/>
  <c r="AX472" i="3"/>
  <c r="AY472" i="3" s="1"/>
  <c r="AW472" i="3"/>
  <c r="AV472" i="3"/>
  <c r="AT472" i="3"/>
  <c r="AS472" i="3"/>
  <c r="AP472" i="3" s="1"/>
  <c r="AO472" i="3"/>
  <c r="AK472" i="3"/>
  <c r="AJ472" i="3"/>
  <c r="AH472" i="3"/>
  <c r="AG472" i="3"/>
  <c r="AF472" i="3"/>
  <c r="AE472" i="3"/>
  <c r="AI472" i="3" s="1"/>
  <c r="AC472" i="3" a="1"/>
  <c r="AC472" i="3" s="1"/>
  <c r="AB472" i="3" a="1"/>
  <c r="AB472" i="3" s="1"/>
  <c r="Z472" i="3"/>
  <c r="Y472" i="3"/>
  <c r="X472" i="3"/>
  <c r="W472" i="3"/>
  <c r="V472" i="3"/>
  <c r="U472" i="3"/>
  <c r="T472" i="3"/>
  <c r="S472" i="3"/>
  <c r="R472" i="3"/>
  <c r="Q472" i="3"/>
  <c r="O472" i="3"/>
  <c r="N472" i="3" a="1"/>
  <c r="N472" i="3" s="1"/>
  <c r="M472" i="3"/>
  <c r="L472" i="3" s="1"/>
  <c r="K472" i="3"/>
  <c r="AX471" i="3"/>
  <c r="AY471" i="3" s="1"/>
  <c r="AT471" i="3"/>
  <c r="AS471" i="3"/>
  <c r="AQ471" i="3" s="1"/>
  <c r="AP471" i="3"/>
  <c r="AO471" i="3"/>
  <c r="AL471" i="3"/>
  <c r="AK471" i="3"/>
  <c r="AH471" i="3"/>
  <c r="AG471" i="3"/>
  <c r="AE471" i="3"/>
  <c r="AI471" i="3" s="1"/>
  <c r="AC471" i="3" a="1"/>
  <c r="AC471" i="3" s="1"/>
  <c r="AB471" i="3" a="1"/>
  <c r="AB471" i="3" s="1"/>
  <c r="Z471" i="3"/>
  <c r="Y471" i="3"/>
  <c r="X471" i="3"/>
  <c r="W471" i="3"/>
  <c r="V471" i="3"/>
  <c r="U471" i="3"/>
  <c r="T471" i="3"/>
  <c r="S471" i="3"/>
  <c r="R471" i="3"/>
  <c r="Q471" i="3"/>
  <c r="O471" i="3"/>
  <c r="N471" i="3" a="1"/>
  <c r="N471" i="3" s="1"/>
  <c r="M471" i="3"/>
  <c r="L471" i="3" s="1"/>
  <c r="K471" i="3"/>
  <c r="AY470" i="3"/>
  <c r="AX470" i="3"/>
  <c r="AZ470" i="3" s="1"/>
  <c r="AU470" i="3"/>
  <c r="AT470" i="3"/>
  <c r="AS470" i="3"/>
  <c r="AR470" i="3"/>
  <c r="AQ470" i="3"/>
  <c r="AP470" i="3"/>
  <c r="AO470" i="3"/>
  <c r="AN470" i="3"/>
  <c r="AM470" i="3"/>
  <c r="AL470" i="3"/>
  <c r="AE470" i="3"/>
  <c r="AJ470" i="3" s="1"/>
  <c r="AC470" i="3" a="1"/>
  <c r="AC470" i="3" s="1"/>
  <c r="AB470" i="3" a="1"/>
  <c r="AB470" i="3" s="1"/>
  <c r="Z470" i="3"/>
  <c r="Y470" i="3"/>
  <c r="X470" i="3"/>
  <c r="W470" i="3"/>
  <c r="V470" i="3"/>
  <c r="U470" i="3"/>
  <c r="T470" i="3"/>
  <c r="S470" i="3"/>
  <c r="R470" i="3"/>
  <c r="Q470" i="3"/>
  <c r="O470" i="3"/>
  <c r="N470" i="3" a="1"/>
  <c r="N470" i="3" s="1"/>
  <c r="M470" i="3"/>
  <c r="L470" i="3" s="1"/>
  <c r="K470" i="3"/>
  <c r="BA469" i="3"/>
  <c r="AZ469" i="3"/>
  <c r="AY469" i="3"/>
  <c r="AX469" i="3"/>
  <c r="AW469" i="3"/>
  <c r="AV469" i="3"/>
  <c r="AU469" i="3"/>
  <c r="AT469" i="3"/>
  <c r="AS469" i="3"/>
  <c r="AP469" i="3" s="1"/>
  <c r="AR469" i="3"/>
  <c r="AQ469" i="3"/>
  <c r="AO469" i="3"/>
  <c r="AN469" i="3"/>
  <c r="AM469" i="3"/>
  <c r="AJ469" i="3"/>
  <c r="AF469" i="3"/>
  <c r="AE469" i="3"/>
  <c r="AK469" i="3" s="1"/>
  <c r="AC469" i="3" a="1"/>
  <c r="AC469" i="3" s="1"/>
  <c r="AB469" i="3" a="1"/>
  <c r="AB469" i="3" s="1"/>
  <c r="Z469" i="3"/>
  <c r="Y469" i="3"/>
  <c r="X469" i="3"/>
  <c r="W469" i="3"/>
  <c r="V469" i="3"/>
  <c r="U469" i="3"/>
  <c r="T469" i="3"/>
  <c r="S469" i="3"/>
  <c r="R469" i="3"/>
  <c r="Q469" i="3"/>
  <c r="O469" i="3"/>
  <c r="N469" i="3" a="1"/>
  <c r="N469" i="3" s="1"/>
  <c r="M469" i="3"/>
  <c r="L469" i="3" s="1"/>
  <c r="K469" i="3"/>
  <c r="BA468" i="3"/>
  <c r="AZ468" i="3"/>
  <c r="AX468" i="3"/>
  <c r="AY468" i="3" s="1"/>
  <c r="AW468" i="3"/>
  <c r="AV468" i="3"/>
  <c r="AT468" i="3"/>
  <c r="AS468" i="3"/>
  <c r="AP468" i="3" s="1"/>
  <c r="AO468" i="3"/>
  <c r="AK468" i="3"/>
  <c r="AJ468" i="3"/>
  <c r="AH468" i="3"/>
  <c r="AG468" i="3"/>
  <c r="AF468" i="3"/>
  <c r="AE468" i="3"/>
  <c r="AI468" i="3" s="1"/>
  <c r="AC468" i="3" a="1"/>
  <c r="AC468" i="3" s="1"/>
  <c r="AB468" i="3" a="1"/>
  <c r="AB468" i="3" s="1"/>
  <c r="Z468" i="3"/>
  <c r="Y468" i="3"/>
  <c r="X468" i="3"/>
  <c r="W468" i="3"/>
  <c r="V468" i="3"/>
  <c r="U468" i="3"/>
  <c r="T468" i="3"/>
  <c r="S468" i="3"/>
  <c r="R468" i="3"/>
  <c r="Q468" i="3"/>
  <c r="O468" i="3"/>
  <c r="N468" i="3"/>
  <c r="N468" i="3" a="1"/>
  <c r="M468" i="3"/>
  <c r="L468" i="3" s="1"/>
  <c r="K468" i="3"/>
  <c r="AX467" i="3"/>
  <c r="AY467" i="3" s="1"/>
  <c r="AT467" i="3"/>
  <c r="AS467" i="3"/>
  <c r="AQ467" i="3" s="1"/>
  <c r="AP467" i="3"/>
  <c r="AO467" i="3"/>
  <c r="AL467" i="3"/>
  <c r="AK467" i="3"/>
  <c r="AH467" i="3"/>
  <c r="AG467" i="3"/>
  <c r="AE467" i="3"/>
  <c r="AI467" i="3" s="1"/>
  <c r="AC467" i="3" a="1"/>
  <c r="AC467" i="3" s="1"/>
  <c r="AB467" i="3" a="1"/>
  <c r="AB467" i="3" s="1"/>
  <c r="Z467" i="3"/>
  <c r="Y467" i="3"/>
  <c r="X467" i="3"/>
  <c r="W467" i="3"/>
  <c r="V467" i="3"/>
  <c r="U467" i="3"/>
  <c r="T467" i="3"/>
  <c r="S467" i="3"/>
  <c r="R467" i="3"/>
  <c r="Q467" i="3"/>
  <c r="O467" i="3"/>
  <c r="N467" i="3" a="1"/>
  <c r="N467" i="3" s="1"/>
  <c r="M467" i="3"/>
  <c r="L467" i="3" s="1"/>
  <c r="K467" i="3"/>
  <c r="AY466" i="3"/>
  <c r="AX466" i="3"/>
  <c r="AZ466" i="3" s="1"/>
  <c r="AU466" i="3"/>
  <c r="AT466" i="3"/>
  <c r="AS466" i="3"/>
  <c r="AR466" i="3"/>
  <c r="AQ466" i="3"/>
  <c r="AP466" i="3"/>
  <c r="AO466" i="3"/>
  <c r="AN466" i="3"/>
  <c r="AM466" i="3"/>
  <c r="AL466" i="3"/>
  <c r="AE466" i="3"/>
  <c r="AJ466" i="3" s="1"/>
  <c r="AC466" i="3" a="1"/>
  <c r="AC466" i="3" s="1"/>
  <c r="AB466" i="3" a="1"/>
  <c r="AB466" i="3" s="1"/>
  <c r="Z466" i="3"/>
  <c r="Y466" i="3"/>
  <c r="X466" i="3"/>
  <c r="W466" i="3"/>
  <c r="V466" i="3"/>
  <c r="U466" i="3"/>
  <c r="T466" i="3"/>
  <c r="S466" i="3"/>
  <c r="R466" i="3"/>
  <c r="Q466" i="3"/>
  <c r="O466" i="3"/>
  <c r="N466" i="3" a="1"/>
  <c r="N466" i="3" s="1"/>
  <c r="M466" i="3"/>
  <c r="L466" i="3" s="1"/>
  <c r="K466" i="3"/>
  <c r="BA465" i="3"/>
  <c r="AZ465" i="3"/>
  <c r="AY465" i="3"/>
  <c r="AX465" i="3"/>
  <c r="AW465" i="3"/>
  <c r="AV465" i="3"/>
  <c r="AU465" i="3"/>
  <c r="AT465" i="3"/>
  <c r="AS465" i="3"/>
  <c r="AP465" i="3" s="1"/>
  <c r="AR465" i="3"/>
  <c r="AQ465" i="3"/>
  <c r="AO465" i="3"/>
  <c r="AN465" i="3"/>
  <c r="AM465" i="3"/>
  <c r="AJ465" i="3"/>
  <c r="AF465" i="3"/>
  <c r="AE465" i="3"/>
  <c r="AK465" i="3" s="1"/>
  <c r="AC465" i="3" a="1"/>
  <c r="AC465" i="3" s="1"/>
  <c r="AB465" i="3" a="1"/>
  <c r="AB465" i="3" s="1"/>
  <c r="Z465" i="3"/>
  <c r="Y465" i="3"/>
  <c r="X465" i="3"/>
  <c r="W465" i="3"/>
  <c r="V465" i="3"/>
  <c r="U465" i="3"/>
  <c r="T465" i="3"/>
  <c r="S465" i="3"/>
  <c r="R465" i="3"/>
  <c r="Q465" i="3"/>
  <c r="O465" i="3"/>
  <c r="N465" i="3" a="1"/>
  <c r="N465" i="3" s="1"/>
  <c r="M465" i="3"/>
  <c r="L465" i="3" s="1"/>
  <c r="K465" i="3"/>
  <c r="BA464" i="3"/>
  <c r="AZ464" i="3"/>
  <c r="AX464" i="3"/>
  <c r="AY464" i="3" s="1"/>
  <c r="AW464" i="3"/>
  <c r="AV464" i="3"/>
  <c r="AT464" i="3"/>
  <c r="AS464" i="3"/>
  <c r="AP464" i="3" s="1"/>
  <c r="AO464" i="3"/>
  <c r="AK464" i="3"/>
  <c r="AJ464" i="3"/>
  <c r="AH464" i="3"/>
  <c r="AG464" i="3"/>
  <c r="AF464" i="3"/>
  <c r="AE464" i="3"/>
  <c r="AI464" i="3" s="1"/>
  <c r="AC464" i="3" a="1"/>
  <c r="AC464" i="3" s="1"/>
  <c r="AB464" i="3" a="1"/>
  <c r="AB464" i="3" s="1"/>
  <c r="Z464" i="3"/>
  <c r="Y464" i="3"/>
  <c r="X464" i="3"/>
  <c r="W464" i="3"/>
  <c r="V464" i="3"/>
  <c r="U464" i="3"/>
  <c r="T464" i="3"/>
  <c r="S464" i="3"/>
  <c r="R464" i="3"/>
  <c r="Q464" i="3"/>
  <c r="O464" i="3"/>
  <c r="N464" i="3"/>
  <c r="N464" i="3" a="1"/>
  <c r="M464" i="3"/>
  <c r="L464" i="3" s="1"/>
  <c r="K464" i="3"/>
  <c r="AX463" i="3"/>
  <c r="AY463" i="3" s="1"/>
  <c r="AT463" i="3"/>
  <c r="AS463" i="3"/>
  <c r="AQ463" i="3" s="1"/>
  <c r="AP463" i="3"/>
  <c r="AO463" i="3"/>
  <c r="AL463" i="3"/>
  <c r="AK463" i="3"/>
  <c r="AH463" i="3"/>
  <c r="AG463" i="3"/>
  <c r="AE463" i="3"/>
  <c r="AI463" i="3" s="1"/>
  <c r="AC463" i="3" a="1"/>
  <c r="AC463" i="3" s="1"/>
  <c r="AB463" i="3" a="1"/>
  <c r="AB463" i="3" s="1"/>
  <c r="Z463" i="3"/>
  <c r="Y463" i="3"/>
  <c r="X463" i="3"/>
  <c r="W463" i="3"/>
  <c r="V463" i="3"/>
  <c r="U463" i="3"/>
  <c r="T463" i="3"/>
  <c r="S463" i="3"/>
  <c r="R463" i="3"/>
  <c r="Q463" i="3"/>
  <c r="O463" i="3"/>
  <c r="N463" i="3"/>
  <c r="N463" i="3" a="1"/>
  <c r="M463" i="3"/>
  <c r="L463" i="3" s="1"/>
  <c r="K463" i="3"/>
  <c r="AY462" i="3"/>
  <c r="AX462" i="3"/>
  <c r="AZ462" i="3" s="1"/>
  <c r="AU462" i="3"/>
  <c r="AT462" i="3"/>
  <c r="AS462" i="3"/>
  <c r="AR462" i="3"/>
  <c r="AQ462" i="3"/>
  <c r="AP462" i="3"/>
  <c r="AO462" i="3"/>
  <c r="AN462" i="3"/>
  <c r="AM462" i="3"/>
  <c r="AL462" i="3"/>
  <c r="AE462" i="3"/>
  <c r="AJ462" i="3" s="1"/>
  <c r="AC462" i="3" a="1"/>
  <c r="AC462" i="3" s="1"/>
  <c r="AB462" i="3" a="1"/>
  <c r="AB462" i="3" s="1"/>
  <c r="Z462" i="3"/>
  <c r="Y462" i="3"/>
  <c r="X462" i="3"/>
  <c r="W462" i="3"/>
  <c r="V462" i="3"/>
  <c r="U462" i="3"/>
  <c r="T462" i="3"/>
  <c r="S462" i="3"/>
  <c r="R462" i="3"/>
  <c r="Q462" i="3"/>
  <c r="O462" i="3"/>
  <c r="N462" i="3" a="1"/>
  <c r="N462" i="3" s="1"/>
  <c r="M462" i="3"/>
  <c r="L462" i="3" s="1"/>
  <c r="K462" i="3"/>
  <c r="BA461" i="3"/>
  <c r="AZ461" i="3"/>
  <c r="AY461" i="3"/>
  <c r="AX461" i="3"/>
  <c r="AW461" i="3"/>
  <c r="AV461" i="3"/>
  <c r="AU461" i="3"/>
  <c r="AT461" i="3"/>
  <c r="AS461" i="3"/>
  <c r="AP461" i="3" s="1"/>
  <c r="AR461" i="3"/>
  <c r="AQ461" i="3"/>
  <c r="AO461" i="3"/>
  <c r="AN461" i="3"/>
  <c r="AM461" i="3"/>
  <c r="AJ461" i="3"/>
  <c r="AF461" i="3"/>
  <c r="AE461" i="3"/>
  <c r="AK461" i="3" s="1"/>
  <c r="AC461" i="3" a="1"/>
  <c r="AC461" i="3" s="1"/>
  <c r="AB461" i="3" a="1"/>
  <c r="AB461" i="3" s="1"/>
  <c r="Z461" i="3"/>
  <c r="Y461" i="3"/>
  <c r="X461" i="3"/>
  <c r="W461" i="3"/>
  <c r="V461" i="3"/>
  <c r="U461" i="3"/>
  <c r="T461" i="3"/>
  <c r="S461" i="3"/>
  <c r="R461" i="3"/>
  <c r="Q461" i="3"/>
  <c r="O461" i="3"/>
  <c r="N461" i="3" a="1"/>
  <c r="N461" i="3" s="1"/>
  <c r="M461" i="3"/>
  <c r="L461" i="3" s="1"/>
  <c r="K461" i="3"/>
  <c r="BA460" i="3"/>
  <c r="AZ460" i="3"/>
  <c r="AX460" i="3"/>
  <c r="AY460" i="3" s="1"/>
  <c r="AW460" i="3"/>
  <c r="AV460" i="3"/>
  <c r="AT460" i="3"/>
  <c r="AS460" i="3"/>
  <c r="AP460" i="3" s="1"/>
  <c r="AO460" i="3"/>
  <c r="AK460" i="3"/>
  <c r="AJ460" i="3"/>
  <c r="AH460" i="3"/>
  <c r="AG460" i="3"/>
  <c r="AF460" i="3"/>
  <c r="AE460" i="3"/>
  <c r="AI460" i="3" s="1"/>
  <c r="AC460" i="3" a="1"/>
  <c r="AC460" i="3" s="1"/>
  <c r="AB460" i="3" a="1"/>
  <c r="AB460" i="3" s="1"/>
  <c r="Z460" i="3"/>
  <c r="Y460" i="3"/>
  <c r="X460" i="3"/>
  <c r="W460" i="3"/>
  <c r="V460" i="3"/>
  <c r="U460" i="3"/>
  <c r="T460" i="3"/>
  <c r="S460" i="3"/>
  <c r="R460" i="3"/>
  <c r="Q460" i="3"/>
  <c r="O460" i="3"/>
  <c r="N460" i="3"/>
  <c r="N460" i="3" a="1"/>
  <c r="M460" i="3"/>
  <c r="L460" i="3" s="1"/>
  <c r="K460" i="3"/>
  <c r="AX459" i="3"/>
  <c r="AY459" i="3" s="1"/>
  <c r="AT459" i="3"/>
  <c r="AS459" i="3"/>
  <c r="AQ459" i="3" s="1"/>
  <c r="AP459" i="3"/>
  <c r="AO459" i="3"/>
  <c r="AL459" i="3"/>
  <c r="AK459" i="3"/>
  <c r="AH459" i="3"/>
  <c r="AG459" i="3"/>
  <c r="AE459" i="3"/>
  <c r="AI459" i="3" s="1"/>
  <c r="AC459" i="3" a="1"/>
  <c r="AC459" i="3" s="1"/>
  <c r="AB459" i="3" a="1"/>
  <c r="AB459" i="3" s="1"/>
  <c r="Z459" i="3"/>
  <c r="Y459" i="3"/>
  <c r="X459" i="3"/>
  <c r="W459" i="3"/>
  <c r="V459" i="3"/>
  <c r="U459" i="3"/>
  <c r="T459" i="3"/>
  <c r="S459" i="3"/>
  <c r="R459" i="3"/>
  <c r="Q459" i="3"/>
  <c r="O459" i="3"/>
  <c r="N459" i="3" a="1"/>
  <c r="N459" i="3" s="1"/>
  <c r="M459" i="3"/>
  <c r="L459" i="3" s="1"/>
  <c r="K459" i="3"/>
  <c r="AY458" i="3"/>
  <c r="AX458" i="3"/>
  <c r="AZ458" i="3" s="1"/>
  <c r="AU458" i="3"/>
  <c r="AT458" i="3"/>
  <c r="AS458" i="3"/>
  <c r="AR458" i="3"/>
  <c r="AQ458" i="3"/>
  <c r="AP458" i="3"/>
  <c r="AO458" i="3"/>
  <c r="AN458" i="3"/>
  <c r="AM458" i="3"/>
  <c r="AL458" i="3"/>
  <c r="AE458" i="3"/>
  <c r="AJ458" i="3" s="1"/>
  <c r="AC458" i="3" a="1"/>
  <c r="AC458" i="3" s="1"/>
  <c r="AB458" i="3" a="1"/>
  <c r="AB458" i="3" s="1"/>
  <c r="Z458" i="3"/>
  <c r="Y458" i="3"/>
  <c r="X458" i="3"/>
  <c r="W458" i="3"/>
  <c r="V458" i="3"/>
  <c r="U458" i="3"/>
  <c r="T458" i="3"/>
  <c r="S458" i="3"/>
  <c r="R458" i="3"/>
  <c r="Q458" i="3"/>
  <c r="O458" i="3"/>
  <c r="N458" i="3" a="1"/>
  <c r="N458" i="3" s="1"/>
  <c r="M458" i="3"/>
  <c r="L458" i="3" s="1"/>
  <c r="K458" i="3"/>
  <c r="BA457" i="3"/>
  <c r="AZ457" i="3"/>
  <c r="AY457" i="3"/>
  <c r="AX457" i="3"/>
  <c r="AW457" i="3"/>
  <c r="AV457" i="3"/>
  <c r="AU457" i="3"/>
  <c r="AT457" i="3"/>
  <c r="AS457" i="3"/>
  <c r="AP457" i="3" s="1"/>
  <c r="AR457" i="3"/>
  <c r="AQ457" i="3"/>
  <c r="AO457" i="3"/>
  <c r="AN457" i="3"/>
  <c r="AM457" i="3"/>
  <c r="AJ457" i="3"/>
  <c r="AF457" i="3"/>
  <c r="AE457" i="3"/>
  <c r="AK457" i="3" s="1"/>
  <c r="AC457" i="3" a="1"/>
  <c r="AC457" i="3" s="1"/>
  <c r="AB457" i="3" a="1"/>
  <c r="AB457" i="3" s="1"/>
  <c r="Z457" i="3"/>
  <c r="Y457" i="3"/>
  <c r="X457" i="3"/>
  <c r="W457" i="3"/>
  <c r="V457" i="3"/>
  <c r="U457" i="3"/>
  <c r="T457" i="3"/>
  <c r="S457" i="3"/>
  <c r="R457" i="3"/>
  <c r="Q457" i="3"/>
  <c r="O457" i="3"/>
  <c r="N457" i="3" a="1"/>
  <c r="N457" i="3" s="1"/>
  <c r="M457" i="3"/>
  <c r="L457" i="3" s="1"/>
  <c r="K457" i="3"/>
  <c r="BA456" i="3"/>
  <c r="AZ456" i="3"/>
  <c r="AX456" i="3"/>
  <c r="AY456" i="3" s="1"/>
  <c r="AW456" i="3"/>
  <c r="AV456" i="3"/>
  <c r="AT456" i="3"/>
  <c r="AS456" i="3"/>
  <c r="AP456" i="3" s="1"/>
  <c r="AO456" i="3"/>
  <c r="AK456" i="3"/>
  <c r="AJ456" i="3"/>
  <c r="AH456" i="3"/>
  <c r="AG456" i="3"/>
  <c r="AF456" i="3"/>
  <c r="AE456" i="3"/>
  <c r="AI456" i="3" s="1"/>
  <c r="AC456" i="3" a="1"/>
  <c r="AC456" i="3" s="1"/>
  <c r="AB456" i="3" a="1"/>
  <c r="AB456" i="3" s="1"/>
  <c r="Z456" i="3"/>
  <c r="Y456" i="3"/>
  <c r="X456" i="3"/>
  <c r="W456" i="3"/>
  <c r="V456" i="3"/>
  <c r="U456" i="3"/>
  <c r="T456" i="3"/>
  <c r="S456" i="3"/>
  <c r="R456" i="3"/>
  <c r="Q456" i="3"/>
  <c r="O456" i="3"/>
  <c r="N456" i="3" a="1"/>
  <c r="N456" i="3" s="1"/>
  <c r="M456" i="3"/>
  <c r="L456" i="3" s="1"/>
  <c r="K456" i="3"/>
  <c r="AX455" i="3"/>
  <c r="AY455" i="3" s="1"/>
  <c r="AT455" i="3"/>
  <c r="AS455" i="3"/>
  <c r="AQ455" i="3" s="1"/>
  <c r="AP455" i="3"/>
  <c r="AO455" i="3"/>
  <c r="AL455" i="3"/>
  <c r="AK455" i="3"/>
  <c r="AH455" i="3"/>
  <c r="AG455" i="3"/>
  <c r="AE455" i="3"/>
  <c r="AI455" i="3" s="1"/>
  <c r="AC455" i="3" a="1"/>
  <c r="AC455" i="3" s="1"/>
  <c r="AB455" i="3" a="1"/>
  <c r="AB455" i="3" s="1"/>
  <c r="Z455" i="3"/>
  <c r="Y455" i="3"/>
  <c r="X455" i="3"/>
  <c r="W455" i="3"/>
  <c r="V455" i="3"/>
  <c r="U455" i="3"/>
  <c r="T455" i="3"/>
  <c r="S455" i="3"/>
  <c r="R455" i="3"/>
  <c r="Q455" i="3"/>
  <c r="O455" i="3"/>
  <c r="N455" i="3"/>
  <c r="N455" i="3" a="1"/>
  <c r="M455" i="3"/>
  <c r="L455" i="3" s="1"/>
  <c r="K455" i="3"/>
  <c r="AY454" i="3"/>
  <c r="AX454" i="3"/>
  <c r="AZ454" i="3" s="1"/>
  <c r="AU454" i="3"/>
  <c r="AT454" i="3"/>
  <c r="AS454" i="3"/>
  <c r="AR454" i="3"/>
  <c r="AQ454" i="3"/>
  <c r="AP454" i="3"/>
  <c r="AO454" i="3"/>
  <c r="AN454" i="3"/>
  <c r="AM454" i="3"/>
  <c r="AL454" i="3"/>
  <c r="AE454" i="3"/>
  <c r="AJ454" i="3" s="1"/>
  <c r="AC454" i="3" a="1"/>
  <c r="AC454" i="3" s="1"/>
  <c r="AB454" i="3" a="1"/>
  <c r="AB454" i="3" s="1"/>
  <c r="Z454" i="3"/>
  <c r="Y454" i="3"/>
  <c r="X454" i="3"/>
  <c r="W454" i="3"/>
  <c r="V454" i="3"/>
  <c r="U454" i="3"/>
  <c r="T454" i="3"/>
  <c r="S454" i="3"/>
  <c r="R454" i="3"/>
  <c r="Q454" i="3"/>
  <c r="O454" i="3"/>
  <c r="N454" i="3" a="1"/>
  <c r="N454" i="3" s="1"/>
  <c r="M454" i="3"/>
  <c r="L454" i="3" s="1"/>
  <c r="K454" i="3"/>
  <c r="BA453" i="3"/>
  <c r="AZ453" i="3"/>
  <c r="AY453" i="3"/>
  <c r="AX453" i="3"/>
  <c r="AW453" i="3"/>
  <c r="AV453" i="3"/>
  <c r="AU453" i="3"/>
  <c r="AT453" i="3"/>
  <c r="AS453" i="3"/>
  <c r="AP453" i="3" s="1"/>
  <c r="AR453" i="3"/>
  <c r="AQ453" i="3"/>
  <c r="AO453" i="3"/>
  <c r="AN453" i="3"/>
  <c r="AM453" i="3"/>
  <c r="AJ453" i="3"/>
  <c r="AF453" i="3"/>
  <c r="AE453" i="3"/>
  <c r="AK453" i="3" s="1"/>
  <c r="AC453" i="3" a="1"/>
  <c r="AC453" i="3" s="1"/>
  <c r="AB453" i="3" a="1"/>
  <c r="AB453" i="3" s="1"/>
  <c r="Z453" i="3"/>
  <c r="Y453" i="3"/>
  <c r="X453" i="3"/>
  <c r="W453" i="3"/>
  <c r="V453" i="3"/>
  <c r="U453" i="3"/>
  <c r="T453" i="3"/>
  <c r="S453" i="3"/>
  <c r="R453" i="3"/>
  <c r="Q453" i="3"/>
  <c r="O453" i="3"/>
  <c r="N453" i="3" a="1"/>
  <c r="N453" i="3" s="1"/>
  <c r="M453" i="3"/>
  <c r="L453" i="3" s="1"/>
  <c r="K453" i="3"/>
  <c r="BA452" i="3"/>
  <c r="AZ452" i="3"/>
  <c r="AX452" i="3"/>
  <c r="AY452" i="3" s="1"/>
  <c r="AW452" i="3"/>
  <c r="AV452" i="3"/>
  <c r="AT452" i="3"/>
  <c r="AS452" i="3"/>
  <c r="AP452" i="3" s="1"/>
  <c r="AO452" i="3"/>
  <c r="AK452" i="3"/>
  <c r="AJ452" i="3"/>
  <c r="AH452" i="3"/>
  <c r="AG452" i="3"/>
  <c r="AF452" i="3"/>
  <c r="AE452" i="3"/>
  <c r="AI452" i="3" s="1"/>
  <c r="AC452" i="3" a="1"/>
  <c r="AC452" i="3" s="1"/>
  <c r="AB452" i="3" a="1"/>
  <c r="AB452" i="3" s="1"/>
  <c r="Z452" i="3"/>
  <c r="Y452" i="3"/>
  <c r="X452" i="3"/>
  <c r="W452" i="3"/>
  <c r="V452" i="3"/>
  <c r="U452" i="3"/>
  <c r="T452" i="3"/>
  <c r="S452" i="3"/>
  <c r="R452" i="3"/>
  <c r="Q452" i="3"/>
  <c r="O452" i="3"/>
  <c r="N452" i="3"/>
  <c r="N452" i="3" a="1"/>
  <c r="M452" i="3"/>
  <c r="L452" i="3" s="1"/>
  <c r="K452" i="3"/>
  <c r="AX451" i="3"/>
  <c r="AY451" i="3" s="1"/>
  <c r="AT451" i="3"/>
  <c r="AS451" i="3"/>
  <c r="AQ451" i="3" s="1"/>
  <c r="AP451" i="3"/>
  <c r="AO451" i="3"/>
  <c r="AL451" i="3"/>
  <c r="AK451" i="3"/>
  <c r="AH451" i="3"/>
  <c r="AG451" i="3"/>
  <c r="AE451" i="3"/>
  <c r="AI451" i="3" s="1"/>
  <c r="AC451" i="3" a="1"/>
  <c r="AC451" i="3" s="1"/>
  <c r="AB451" i="3" a="1"/>
  <c r="AB451" i="3" s="1"/>
  <c r="Z451" i="3"/>
  <c r="Y451" i="3"/>
  <c r="X451" i="3"/>
  <c r="W451" i="3"/>
  <c r="V451" i="3"/>
  <c r="U451" i="3"/>
  <c r="T451" i="3"/>
  <c r="S451" i="3"/>
  <c r="R451" i="3"/>
  <c r="Q451" i="3"/>
  <c r="O451" i="3"/>
  <c r="N451" i="3"/>
  <c r="N451" i="3" a="1"/>
  <c r="M451" i="3"/>
  <c r="L451" i="3" s="1"/>
  <c r="K451" i="3"/>
  <c r="AY450" i="3"/>
  <c r="AX450" i="3"/>
  <c r="AZ450" i="3" s="1"/>
  <c r="AU450" i="3"/>
  <c r="AT450" i="3"/>
  <c r="AS450" i="3"/>
  <c r="AR450" i="3"/>
  <c r="AQ450" i="3"/>
  <c r="AP450" i="3"/>
  <c r="AO450" i="3"/>
  <c r="AN450" i="3"/>
  <c r="AM450" i="3"/>
  <c r="AL450" i="3"/>
  <c r="AE450" i="3"/>
  <c r="AJ450" i="3" s="1"/>
  <c r="AC450" i="3" a="1"/>
  <c r="AC450" i="3" s="1"/>
  <c r="AB450" i="3" a="1"/>
  <c r="AB450" i="3" s="1"/>
  <c r="Z450" i="3"/>
  <c r="Y450" i="3"/>
  <c r="X450" i="3"/>
  <c r="W450" i="3"/>
  <c r="V450" i="3"/>
  <c r="U450" i="3"/>
  <c r="T450" i="3"/>
  <c r="S450" i="3"/>
  <c r="R450" i="3"/>
  <c r="Q450" i="3"/>
  <c r="O450" i="3"/>
  <c r="N450" i="3" a="1"/>
  <c r="N450" i="3" s="1"/>
  <c r="M450" i="3"/>
  <c r="L450" i="3" s="1"/>
  <c r="K450" i="3"/>
  <c r="BA449" i="3"/>
  <c r="AZ449" i="3"/>
  <c r="AY449" i="3"/>
  <c r="AX449" i="3"/>
  <c r="AW449" i="3"/>
  <c r="AV449" i="3"/>
  <c r="AU449" i="3"/>
  <c r="AT449" i="3"/>
  <c r="AS449" i="3"/>
  <c r="AP449" i="3" s="1"/>
  <c r="AR449" i="3"/>
  <c r="AQ449" i="3"/>
  <c r="AO449" i="3"/>
  <c r="AN449" i="3"/>
  <c r="AM449" i="3"/>
  <c r="AJ449" i="3"/>
  <c r="AF449" i="3"/>
  <c r="AE449" i="3"/>
  <c r="AK449" i="3" s="1"/>
  <c r="AC449" i="3" a="1"/>
  <c r="AC449" i="3" s="1"/>
  <c r="AB449" i="3" a="1"/>
  <c r="AB449" i="3" s="1"/>
  <c r="Z449" i="3"/>
  <c r="Y449" i="3"/>
  <c r="X449" i="3"/>
  <c r="W449" i="3"/>
  <c r="V449" i="3"/>
  <c r="U449" i="3"/>
  <c r="T449" i="3"/>
  <c r="S449" i="3"/>
  <c r="R449" i="3"/>
  <c r="Q449" i="3"/>
  <c r="O449" i="3"/>
  <c r="N449" i="3" a="1"/>
  <c r="N449" i="3" s="1"/>
  <c r="M449" i="3"/>
  <c r="L449" i="3" s="1"/>
  <c r="K449" i="3"/>
  <c r="BA448" i="3"/>
  <c r="AZ448" i="3"/>
  <c r="AX448" i="3"/>
  <c r="AY448" i="3" s="1"/>
  <c r="AW448" i="3"/>
  <c r="AV448" i="3"/>
  <c r="AT448" i="3"/>
  <c r="AS448" i="3"/>
  <c r="AP448" i="3" s="1"/>
  <c r="AO448" i="3"/>
  <c r="AK448" i="3"/>
  <c r="AJ448" i="3"/>
  <c r="AH448" i="3"/>
  <c r="AG448" i="3"/>
  <c r="AF448" i="3"/>
  <c r="AE448" i="3"/>
  <c r="AI448" i="3" s="1"/>
  <c r="AC448" i="3" a="1"/>
  <c r="AC448" i="3" s="1"/>
  <c r="AB448" i="3" a="1"/>
  <c r="AB448" i="3" s="1"/>
  <c r="Z448" i="3"/>
  <c r="Y448" i="3"/>
  <c r="X448" i="3"/>
  <c r="W448" i="3"/>
  <c r="V448" i="3"/>
  <c r="U448" i="3"/>
  <c r="T448" i="3"/>
  <c r="S448" i="3"/>
  <c r="R448" i="3"/>
  <c r="Q448" i="3"/>
  <c r="O448" i="3"/>
  <c r="N448" i="3" a="1"/>
  <c r="N448" i="3" s="1"/>
  <c r="M448" i="3"/>
  <c r="L448" i="3" s="1"/>
  <c r="K448" i="3"/>
  <c r="AX447" i="3"/>
  <c r="AY447" i="3" s="1"/>
  <c r="AT447" i="3"/>
  <c r="AS447" i="3"/>
  <c r="AQ447" i="3" s="1"/>
  <c r="AP447" i="3"/>
  <c r="AO447" i="3"/>
  <c r="AL447" i="3"/>
  <c r="AK447" i="3"/>
  <c r="AH447" i="3"/>
  <c r="AG447" i="3"/>
  <c r="AE447" i="3"/>
  <c r="AI447" i="3" s="1"/>
  <c r="AC447" i="3" a="1"/>
  <c r="AC447" i="3" s="1"/>
  <c r="AB447" i="3" a="1"/>
  <c r="AB447" i="3" s="1"/>
  <c r="Z447" i="3"/>
  <c r="Y447" i="3"/>
  <c r="X447" i="3"/>
  <c r="W447" i="3"/>
  <c r="V447" i="3"/>
  <c r="U447" i="3"/>
  <c r="T447" i="3"/>
  <c r="S447" i="3"/>
  <c r="R447" i="3"/>
  <c r="Q447" i="3"/>
  <c r="O447" i="3"/>
  <c r="N447" i="3"/>
  <c r="N447" i="3" a="1"/>
  <c r="M447" i="3"/>
  <c r="L447" i="3" s="1"/>
  <c r="K447" i="3"/>
  <c r="AY446" i="3"/>
  <c r="AX446" i="3"/>
  <c r="AZ446" i="3" s="1"/>
  <c r="AU446" i="3"/>
  <c r="AT446" i="3"/>
  <c r="AS446" i="3"/>
  <c r="AR446" i="3"/>
  <c r="AQ446" i="3"/>
  <c r="AP446" i="3"/>
  <c r="AO446" i="3"/>
  <c r="AN446" i="3"/>
  <c r="AM446" i="3"/>
  <c r="AL446" i="3"/>
  <c r="AE446" i="3"/>
  <c r="AJ446" i="3" s="1"/>
  <c r="AC446" i="3" a="1"/>
  <c r="AC446" i="3" s="1"/>
  <c r="AB446" i="3" a="1"/>
  <c r="AB446" i="3" s="1"/>
  <c r="Z446" i="3"/>
  <c r="Y446" i="3"/>
  <c r="X446" i="3"/>
  <c r="W446" i="3"/>
  <c r="V446" i="3"/>
  <c r="U446" i="3"/>
  <c r="T446" i="3"/>
  <c r="S446" i="3"/>
  <c r="R446" i="3"/>
  <c r="Q446" i="3"/>
  <c r="O446" i="3"/>
  <c r="N446" i="3" a="1"/>
  <c r="N446" i="3" s="1"/>
  <c r="M446" i="3"/>
  <c r="L446" i="3" s="1"/>
  <c r="K446" i="3"/>
  <c r="BA445" i="3"/>
  <c r="AZ445" i="3"/>
  <c r="AY445" i="3"/>
  <c r="AX445" i="3"/>
  <c r="AW445" i="3"/>
  <c r="AV445" i="3"/>
  <c r="AU445" i="3"/>
  <c r="AT445" i="3"/>
  <c r="AS445" i="3"/>
  <c r="AP445" i="3" s="1"/>
  <c r="AR445" i="3"/>
  <c r="AQ445" i="3"/>
  <c r="AO445" i="3"/>
  <c r="AN445" i="3"/>
  <c r="AM445" i="3"/>
  <c r="AJ445" i="3"/>
  <c r="AF445" i="3"/>
  <c r="AE445" i="3"/>
  <c r="AK445" i="3" s="1"/>
  <c r="AC445" i="3" a="1"/>
  <c r="AC445" i="3" s="1"/>
  <c r="AB445" i="3" a="1"/>
  <c r="AB445" i="3" s="1"/>
  <c r="Z445" i="3"/>
  <c r="Y445" i="3"/>
  <c r="X445" i="3"/>
  <c r="W445" i="3"/>
  <c r="V445" i="3"/>
  <c r="U445" i="3"/>
  <c r="T445" i="3"/>
  <c r="S445" i="3"/>
  <c r="R445" i="3"/>
  <c r="Q445" i="3"/>
  <c r="O445" i="3"/>
  <c r="N445" i="3" a="1"/>
  <c r="N445" i="3" s="1"/>
  <c r="M445" i="3"/>
  <c r="L445" i="3" s="1"/>
  <c r="K445" i="3"/>
  <c r="BA444" i="3"/>
  <c r="AZ444" i="3"/>
  <c r="AX444" i="3"/>
  <c r="AY444" i="3" s="1"/>
  <c r="AW444" i="3"/>
  <c r="AV444" i="3"/>
  <c r="AT444" i="3"/>
  <c r="AS444" i="3"/>
  <c r="AP444" i="3" s="1"/>
  <c r="AO444" i="3"/>
  <c r="AK444" i="3"/>
  <c r="AJ444" i="3"/>
  <c r="AH444" i="3"/>
  <c r="AG444" i="3"/>
  <c r="AF444" i="3"/>
  <c r="AE444" i="3"/>
  <c r="AI444" i="3" s="1"/>
  <c r="AC444" i="3" a="1"/>
  <c r="AC444" i="3" s="1"/>
  <c r="AB444" i="3" a="1"/>
  <c r="AB444" i="3" s="1"/>
  <c r="Z444" i="3"/>
  <c r="Y444" i="3"/>
  <c r="X444" i="3"/>
  <c r="W444" i="3"/>
  <c r="V444" i="3"/>
  <c r="U444" i="3"/>
  <c r="T444" i="3"/>
  <c r="S444" i="3"/>
  <c r="R444" i="3"/>
  <c r="Q444" i="3"/>
  <c r="O444" i="3"/>
  <c r="N444" i="3" a="1"/>
  <c r="N444" i="3" s="1"/>
  <c r="M444" i="3"/>
  <c r="L444" i="3" s="1"/>
  <c r="K444" i="3"/>
  <c r="AX443" i="3"/>
  <c r="AY443" i="3" s="1"/>
  <c r="AT443" i="3"/>
  <c r="AS443" i="3"/>
  <c r="AQ443" i="3" s="1"/>
  <c r="AP443" i="3"/>
  <c r="AO443" i="3"/>
  <c r="AL443" i="3"/>
  <c r="AK443" i="3"/>
  <c r="AH443" i="3"/>
  <c r="AG443" i="3"/>
  <c r="AE443" i="3"/>
  <c r="AI443" i="3" s="1"/>
  <c r="AC443" i="3" a="1"/>
  <c r="AC443" i="3" s="1"/>
  <c r="AB443" i="3" a="1"/>
  <c r="AB443" i="3" s="1"/>
  <c r="Z443" i="3"/>
  <c r="Y443" i="3"/>
  <c r="X443" i="3"/>
  <c r="W443" i="3"/>
  <c r="V443" i="3"/>
  <c r="U443" i="3"/>
  <c r="T443" i="3"/>
  <c r="S443" i="3"/>
  <c r="R443" i="3"/>
  <c r="Q443" i="3"/>
  <c r="O443" i="3"/>
  <c r="N443" i="3" a="1"/>
  <c r="N443" i="3" s="1"/>
  <c r="M443" i="3"/>
  <c r="L443" i="3" s="1"/>
  <c r="K443" i="3"/>
  <c r="AY442" i="3"/>
  <c r="AX442" i="3"/>
  <c r="AZ442" i="3" s="1"/>
  <c r="AU442" i="3"/>
  <c r="AT442" i="3"/>
  <c r="AS442" i="3"/>
  <c r="AR442" i="3"/>
  <c r="AQ442" i="3"/>
  <c r="AP442" i="3"/>
  <c r="AO442" i="3"/>
  <c r="AN442" i="3"/>
  <c r="AM442" i="3"/>
  <c r="AL442" i="3"/>
  <c r="AE442" i="3"/>
  <c r="AJ442" i="3" s="1"/>
  <c r="AC442" i="3" a="1"/>
  <c r="AC442" i="3" s="1"/>
  <c r="AB442" i="3" a="1"/>
  <c r="AB442" i="3" s="1"/>
  <c r="Z442" i="3"/>
  <c r="Y442" i="3"/>
  <c r="X442" i="3"/>
  <c r="W442" i="3"/>
  <c r="V442" i="3"/>
  <c r="U442" i="3"/>
  <c r="T442" i="3"/>
  <c r="S442" i="3"/>
  <c r="R442" i="3"/>
  <c r="Q442" i="3"/>
  <c r="O442" i="3"/>
  <c r="N442" i="3" a="1"/>
  <c r="N442" i="3" s="1"/>
  <c r="M442" i="3"/>
  <c r="L442" i="3" s="1"/>
  <c r="K442" i="3"/>
  <c r="BA441" i="3"/>
  <c r="AZ441" i="3"/>
  <c r="AY441" i="3"/>
  <c r="AX441" i="3"/>
  <c r="AW441" i="3"/>
  <c r="AV441" i="3"/>
  <c r="AU441" i="3"/>
  <c r="AT441" i="3"/>
  <c r="AS441" i="3"/>
  <c r="AP441" i="3" s="1"/>
  <c r="AR441" i="3"/>
  <c r="AQ441" i="3"/>
  <c r="AO441" i="3"/>
  <c r="AN441" i="3"/>
  <c r="AM441" i="3"/>
  <c r="AJ441" i="3"/>
  <c r="AF441" i="3"/>
  <c r="AE441" i="3"/>
  <c r="AK441" i="3" s="1"/>
  <c r="AC441" i="3" a="1"/>
  <c r="AC441" i="3" s="1"/>
  <c r="AB441" i="3" a="1"/>
  <c r="AB441" i="3" s="1"/>
  <c r="Z441" i="3"/>
  <c r="Y441" i="3"/>
  <c r="X441" i="3"/>
  <c r="W441" i="3"/>
  <c r="V441" i="3"/>
  <c r="U441" i="3"/>
  <c r="T441" i="3"/>
  <c r="S441" i="3"/>
  <c r="R441" i="3"/>
  <c r="Q441" i="3"/>
  <c r="O441" i="3"/>
  <c r="N441" i="3" a="1"/>
  <c r="N441" i="3" s="1"/>
  <c r="M441" i="3"/>
  <c r="L441" i="3" s="1"/>
  <c r="K441" i="3"/>
  <c r="BA440" i="3"/>
  <c r="AZ440" i="3"/>
  <c r="AX440" i="3"/>
  <c r="AY440" i="3" s="1"/>
  <c r="AW440" i="3"/>
  <c r="AV440" i="3"/>
  <c r="AT440" i="3"/>
  <c r="AS440" i="3"/>
  <c r="AP440" i="3" s="1"/>
  <c r="AO440" i="3"/>
  <c r="AK440" i="3"/>
  <c r="AJ440" i="3"/>
  <c r="AH440" i="3"/>
  <c r="AG440" i="3"/>
  <c r="AF440" i="3"/>
  <c r="AE440" i="3"/>
  <c r="AI440" i="3" s="1"/>
  <c r="AC440" i="3" a="1"/>
  <c r="AC440" i="3" s="1"/>
  <c r="AB440" i="3" a="1"/>
  <c r="AB440" i="3" s="1"/>
  <c r="Z440" i="3"/>
  <c r="Y440" i="3"/>
  <c r="X440" i="3"/>
  <c r="W440" i="3"/>
  <c r="V440" i="3"/>
  <c r="U440" i="3"/>
  <c r="T440" i="3"/>
  <c r="S440" i="3"/>
  <c r="R440" i="3"/>
  <c r="Q440" i="3"/>
  <c r="O440" i="3"/>
  <c r="N440" i="3"/>
  <c r="N440" i="3" a="1"/>
  <c r="M440" i="3"/>
  <c r="L440" i="3" s="1"/>
  <c r="K440" i="3"/>
  <c r="AX439" i="3"/>
  <c r="AY439" i="3" s="1"/>
  <c r="AT439" i="3"/>
  <c r="AS439" i="3"/>
  <c r="AQ439" i="3" s="1"/>
  <c r="AP439" i="3"/>
  <c r="AO439" i="3"/>
  <c r="AL439" i="3"/>
  <c r="AK439" i="3"/>
  <c r="AH439" i="3"/>
  <c r="AG439" i="3"/>
  <c r="AE439" i="3"/>
  <c r="AI439" i="3" s="1"/>
  <c r="AC439" i="3" a="1"/>
  <c r="AC439" i="3" s="1"/>
  <c r="AB439" i="3" a="1"/>
  <c r="AB439" i="3" s="1"/>
  <c r="Z439" i="3"/>
  <c r="Y439" i="3"/>
  <c r="X439" i="3"/>
  <c r="W439" i="3"/>
  <c r="V439" i="3"/>
  <c r="U439" i="3"/>
  <c r="T439" i="3"/>
  <c r="S439" i="3"/>
  <c r="R439" i="3"/>
  <c r="Q439" i="3"/>
  <c r="O439" i="3"/>
  <c r="N439" i="3" a="1"/>
  <c r="N439" i="3" s="1"/>
  <c r="M439" i="3"/>
  <c r="L439" i="3" s="1"/>
  <c r="K439" i="3"/>
  <c r="AY438" i="3"/>
  <c r="AX438" i="3"/>
  <c r="AZ438" i="3" s="1"/>
  <c r="AU438" i="3"/>
  <c r="AT438" i="3"/>
  <c r="AS438" i="3"/>
  <c r="AR438" i="3"/>
  <c r="AQ438" i="3"/>
  <c r="AP438" i="3"/>
  <c r="AO438" i="3"/>
  <c r="AN438" i="3"/>
  <c r="AM438" i="3"/>
  <c r="AL438" i="3"/>
  <c r="AE438" i="3"/>
  <c r="AJ438" i="3" s="1"/>
  <c r="AC438" i="3" a="1"/>
  <c r="AC438" i="3" s="1"/>
  <c r="AB438" i="3" a="1"/>
  <c r="AB438" i="3" s="1"/>
  <c r="Z438" i="3"/>
  <c r="Y438" i="3"/>
  <c r="X438" i="3"/>
  <c r="W438" i="3"/>
  <c r="V438" i="3"/>
  <c r="U438" i="3"/>
  <c r="T438" i="3"/>
  <c r="S438" i="3"/>
  <c r="R438" i="3"/>
  <c r="Q438" i="3"/>
  <c r="O438" i="3"/>
  <c r="N438" i="3" a="1"/>
  <c r="N438" i="3" s="1"/>
  <c r="M438" i="3"/>
  <c r="L438" i="3" s="1"/>
  <c r="K438" i="3"/>
  <c r="BA437" i="3"/>
  <c r="AZ437" i="3"/>
  <c r="AY437" i="3"/>
  <c r="AX437" i="3"/>
  <c r="AW437" i="3"/>
  <c r="AV437" i="3"/>
  <c r="AU437" i="3"/>
  <c r="AT437" i="3"/>
  <c r="AS437" i="3"/>
  <c r="AP437" i="3" s="1"/>
  <c r="AR437" i="3"/>
  <c r="AQ437" i="3"/>
  <c r="AO437" i="3"/>
  <c r="AN437" i="3"/>
  <c r="AM437" i="3"/>
  <c r="AJ437" i="3"/>
  <c r="AF437" i="3"/>
  <c r="AE437" i="3"/>
  <c r="AK437" i="3" s="1"/>
  <c r="AC437" i="3" a="1"/>
  <c r="AC437" i="3" s="1"/>
  <c r="AB437" i="3" a="1"/>
  <c r="AB437" i="3" s="1"/>
  <c r="Z437" i="3"/>
  <c r="Y437" i="3"/>
  <c r="X437" i="3"/>
  <c r="W437" i="3"/>
  <c r="V437" i="3"/>
  <c r="U437" i="3"/>
  <c r="T437" i="3"/>
  <c r="S437" i="3"/>
  <c r="R437" i="3"/>
  <c r="Q437" i="3"/>
  <c r="O437" i="3"/>
  <c r="N437" i="3" a="1"/>
  <c r="N437" i="3" s="1"/>
  <c r="M437" i="3"/>
  <c r="L437" i="3" s="1"/>
  <c r="K437" i="3"/>
  <c r="BA436" i="3"/>
  <c r="AZ436" i="3"/>
  <c r="AX436" i="3"/>
  <c r="AY436" i="3" s="1"/>
  <c r="AW436" i="3"/>
  <c r="AV436" i="3"/>
  <c r="AT436" i="3"/>
  <c r="AS436" i="3"/>
  <c r="AP436" i="3" s="1"/>
  <c r="AO436" i="3"/>
  <c r="AK436" i="3"/>
  <c r="AJ436" i="3"/>
  <c r="AH436" i="3"/>
  <c r="AG436" i="3"/>
  <c r="AF436" i="3"/>
  <c r="AE436" i="3"/>
  <c r="AI436" i="3" s="1"/>
  <c r="AC436" i="3" a="1"/>
  <c r="AC436" i="3" s="1"/>
  <c r="AB436" i="3" a="1"/>
  <c r="AB436" i="3" s="1"/>
  <c r="Z436" i="3"/>
  <c r="Y436" i="3"/>
  <c r="X436" i="3"/>
  <c r="W436" i="3"/>
  <c r="V436" i="3"/>
  <c r="U436" i="3"/>
  <c r="T436" i="3"/>
  <c r="S436" i="3"/>
  <c r="R436" i="3"/>
  <c r="Q436" i="3"/>
  <c r="O436" i="3"/>
  <c r="N436" i="3" a="1"/>
  <c r="N436" i="3" s="1"/>
  <c r="M436" i="3"/>
  <c r="L436" i="3" s="1"/>
  <c r="K436" i="3"/>
  <c r="AX435" i="3"/>
  <c r="AY435" i="3" s="1"/>
  <c r="AT435" i="3"/>
  <c r="AS435" i="3"/>
  <c r="AQ435" i="3" s="1"/>
  <c r="AP435" i="3"/>
  <c r="AO435" i="3"/>
  <c r="AL435" i="3"/>
  <c r="AK435" i="3"/>
  <c r="AH435" i="3"/>
  <c r="AG435" i="3"/>
  <c r="AE435" i="3"/>
  <c r="AI435" i="3" s="1"/>
  <c r="AC435" i="3" a="1"/>
  <c r="AC435" i="3" s="1"/>
  <c r="AB435" i="3" a="1"/>
  <c r="AB435" i="3" s="1"/>
  <c r="Z435" i="3"/>
  <c r="Y435" i="3"/>
  <c r="X435" i="3"/>
  <c r="W435" i="3"/>
  <c r="V435" i="3"/>
  <c r="U435" i="3"/>
  <c r="T435" i="3"/>
  <c r="S435" i="3"/>
  <c r="R435" i="3"/>
  <c r="Q435" i="3"/>
  <c r="O435" i="3"/>
  <c r="N435" i="3"/>
  <c r="N435" i="3" a="1"/>
  <c r="M435" i="3"/>
  <c r="L435" i="3" s="1"/>
  <c r="K435" i="3"/>
  <c r="AY434" i="3"/>
  <c r="AX434" i="3"/>
  <c r="AZ434" i="3" s="1"/>
  <c r="AU434" i="3"/>
  <c r="AT434" i="3"/>
  <c r="AS434" i="3"/>
  <c r="AR434" i="3"/>
  <c r="AQ434" i="3"/>
  <c r="AP434" i="3"/>
  <c r="AO434" i="3"/>
  <c r="AN434" i="3"/>
  <c r="AM434" i="3"/>
  <c r="AL434" i="3"/>
  <c r="AE434" i="3"/>
  <c r="AC434" i="3" a="1"/>
  <c r="AC434" i="3" s="1"/>
  <c r="AB434" i="3" a="1"/>
  <c r="AB434" i="3" s="1"/>
  <c r="Z434" i="3"/>
  <c r="Y434" i="3"/>
  <c r="X434" i="3"/>
  <c r="W434" i="3"/>
  <c r="V434" i="3"/>
  <c r="U434" i="3"/>
  <c r="T434" i="3"/>
  <c r="S434" i="3"/>
  <c r="R434" i="3"/>
  <c r="Q434" i="3"/>
  <c r="O434" i="3"/>
  <c r="N434" i="3" a="1"/>
  <c r="N434" i="3" s="1"/>
  <c r="M434" i="3"/>
  <c r="L434" i="3" s="1"/>
  <c r="K434" i="3"/>
  <c r="BA433" i="3"/>
  <c r="AZ433" i="3"/>
  <c r="AY433" i="3"/>
  <c r="AX433" i="3"/>
  <c r="AW433" i="3"/>
  <c r="AV433" i="3"/>
  <c r="AU433" i="3"/>
  <c r="AT433" i="3"/>
  <c r="AS433" i="3"/>
  <c r="AP433" i="3" s="1"/>
  <c r="AR433" i="3"/>
  <c r="AQ433" i="3"/>
  <c r="AO433" i="3"/>
  <c r="AN433" i="3"/>
  <c r="AM433" i="3"/>
  <c r="AJ433" i="3"/>
  <c r="AF433" i="3"/>
  <c r="AE433" i="3"/>
  <c r="AK433" i="3" s="1"/>
  <c r="AC433" i="3" a="1"/>
  <c r="AC433" i="3" s="1"/>
  <c r="AB433" i="3" a="1"/>
  <c r="AB433" i="3" s="1"/>
  <c r="Z433" i="3"/>
  <c r="Y433" i="3"/>
  <c r="X433" i="3"/>
  <c r="W433" i="3"/>
  <c r="V433" i="3"/>
  <c r="U433" i="3"/>
  <c r="T433" i="3"/>
  <c r="S433" i="3"/>
  <c r="R433" i="3"/>
  <c r="Q433" i="3"/>
  <c r="O433" i="3"/>
  <c r="N433" i="3" a="1"/>
  <c r="N433" i="3" s="1"/>
  <c r="M433" i="3"/>
  <c r="L433" i="3" s="1"/>
  <c r="K433" i="3"/>
  <c r="BA432" i="3"/>
  <c r="AZ432" i="3"/>
  <c r="AX432" i="3"/>
  <c r="AY432" i="3" s="1"/>
  <c r="AW432" i="3"/>
  <c r="AV432" i="3"/>
  <c r="AT432" i="3"/>
  <c r="AS432" i="3"/>
  <c r="AO432" i="3"/>
  <c r="AK432" i="3"/>
  <c r="AJ432" i="3"/>
  <c r="AH432" i="3"/>
  <c r="AG432" i="3"/>
  <c r="AF432" i="3"/>
  <c r="AE432" i="3"/>
  <c r="AI432" i="3" s="1"/>
  <c r="AC432" i="3" a="1"/>
  <c r="AC432" i="3" s="1"/>
  <c r="AB432" i="3" a="1"/>
  <c r="AB432" i="3" s="1"/>
  <c r="Z432" i="3"/>
  <c r="Y432" i="3"/>
  <c r="X432" i="3"/>
  <c r="W432" i="3"/>
  <c r="V432" i="3"/>
  <c r="U432" i="3"/>
  <c r="T432" i="3"/>
  <c r="S432" i="3"/>
  <c r="R432" i="3"/>
  <c r="Q432" i="3"/>
  <c r="O432" i="3"/>
  <c r="N432" i="3" a="1"/>
  <c r="N432" i="3" s="1"/>
  <c r="M432" i="3"/>
  <c r="L432" i="3" s="1"/>
  <c r="K432" i="3"/>
  <c r="AX431" i="3"/>
  <c r="AT431" i="3"/>
  <c r="AS431" i="3"/>
  <c r="AQ431" i="3" s="1"/>
  <c r="AP431" i="3"/>
  <c r="AO431" i="3"/>
  <c r="AL431" i="3"/>
  <c r="AK431" i="3"/>
  <c r="AH431" i="3"/>
  <c r="AG431" i="3"/>
  <c r="AE431" i="3"/>
  <c r="AI431" i="3" s="1"/>
  <c r="AC431" i="3" a="1"/>
  <c r="AC431" i="3" s="1"/>
  <c r="AB431" i="3" a="1"/>
  <c r="AB431" i="3" s="1"/>
  <c r="Z431" i="3"/>
  <c r="Y431" i="3"/>
  <c r="X431" i="3"/>
  <c r="W431" i="3"/>
  <c r="V431" i="3"/>
  <c r="U431" i="3"/>
  <c r="T431" i="3"/>
  <c r="S431" i="3"/>
  <c r="R431" i="3"/>
  <c r="Q431" i="3"/>
  <c r="O431" i="3"/>
  <c r="N431" i="3" a="1"/>
  <c r="N431" i="3" s="1"/>
  <c r="M431" i="3"/>
  <c r="L431" i="3" s="1"/>
  <c r="K431" i="3"/>
  <c r="AY430" i="3"/>
  <c r="AX430" i="3"/>
  <c r="AZ430" i="3" s="1"/>
  <c r="AU430" i="3"/>
  <c r="AT430" i="3"/>
  <c r="AS430" i="3"/>
  <c r="AR430" i="3"/>
  <c r="AQ430" i="3"/>
  <c r="AP430" i="3"/>
  <c r="AO430" i="3"/>
  <c r="AN430" i="3"/>
  <c r="AM430" i="3"/>
  <c r="AL430" i="3"/>
  <c r="AI430" i="3"/>
  <c r="AE430" i="3"/>
  <c r="AC430" i="3" a="1"/>
  <c r="AC430" i="3" s="1"/>
  <c r="AB430" i="3" a="1"/>
  <c r="AB430" i="3" s="1"/>
  <c r="Z430" i="3"/>
  <c r="Y430" i="3"/>
  <c r="X430" i="3"/>
  <c r="W430" i="3"/>
  <c r="V430" i="3"/>
  <c r="U430" i="3"/>
  <c r="T430" i="3"/>
  <c r="S430" i="3"/>
  <c r="R430" i="3"/>
  <c r="Q430" i="3"/>
  <c r="O430" i="3"/>
  <c r="N430" i="3" a="1"/>
  <c r="N430" i="3" s="1"/>
  <c r="M430" i="3"/>
  <c r="L430" i="3" s="1"/>
  <c r="K430" i="3"/>
  <c r="BA429" i="3"/>
  <c r="AZ429" i="3"/>
  <c r="AY429" i="3"/>
  <c r="AX429" i="3"/>
  <c r="AW429" i="3"/>
  <c r="AV429" i="3"/>
  <c r="AU429" i="3"/>
  <c r="AT429" i="3"/>
  <c r="AS429" i="3"/>
  <c r="AP429" i="3" s="1"/>
  <c r="AR429" i="3"/>
  <c r="AQ429" i="3"/>
  <c r="AO429" i="3"/>
  <c r="AN429" i="3"/>
  <c r="AM429" i="3"/>
  <c r="AJ429" i="3"/>
  <c r="AF429" i="3"/>
  <c r="AE429" i="3"/>
  <c r="AK429" i="3" s="1"/>
  <c r="AC429" i="3" a="1"/>
  <c r="AC429" i="3" s="1"/>
  <c r="AB429" i="3" a="1"/>
  <c r="AB429" i="3" s="1"/>
  <c r="Z429" i="3"/>
  <c r="Y429" i="3"/>
  <c r="X429" i="3"/>
  <c r="W429" i="3"/>
  <c r="V429" i="3"/>
  <c r="U429" i="3"/>
  <c r="T429" i="3"/>
  <c r="S429" i="3"/>
  <c r="R429" i="3"/>
  <c r="Q429" i="3"/>
  <c r="O429" i="3"/>
  <c r="N429" i="3" a="1"/>
  <c r="N429" i="3" s="1"/>
  <c r="M429" i="3"/>
  <c r="L429" i="3" s="1"/>
  <c r="K429" i="3"/>
  <c r="BA428" i="3"/>
  <c r="AZ428" i="3"/>
  <c r="AX428" i="3"/>
  <c r="AY428" i="3" s="1"/>
  <c r="AW428" i="3"/>
  <c r="AV428" i="3"/>
  <c r="AT428" i="3"/>
  <c r="AS428" i="3"/>
  <c r="AO428" i="3"/>
  <c r="AK428" i="3"/>
  <c r="AJ428" i="3"/>
  <c r="AH428" i="3"/>
  <c r="AG428" i="3"/>
  <c r="AF428" i="3"/>
  <c r="AE428" i="3"/>
  <c r="AI428" i="3" s="1"/>
  <c r="AC428" i="3" a="1"/>
  <c r="AC428" i="3" s="1"/>
  <c r="AB428" i="3" a="1"/>
  <c r="AB428" i="3" s="1"/>
  <c r="Z428" i="3"/>
  <c r="Y428" i="3"/>
  <c r="X428" i="3"/>
  <c r="W428" i="3"/>
  <c r="V428" i="3"/>
  <c r="U428" i="3"/>
  <c r="T428" i="3"/>
  <c r="S428" i="3"/>
  <c r="R428" i="3"/>
  <c r="Q428" i="3"/>
  <c r="O428" i="3"/>
  <c r="N428" i="3" a="1"/>
  <c r="N428" i="3" s="1"/>
  <c r="M428" i="3"/>
  <c r="L428" i="3" s="1"/>
  <c r="K428" i="3"/>
  <c r="AX427" i="3"/>
  <c r="AT427" i="3"/>
  <c r="AS427" i="3"/>
  <c r="AQ427" i="3" s="1"/>
  <c r="AP427" i="3"/>
  <c r="AO427" i="3"/>
  <c r="AL427" i="3"/>
  <c r="AK427" i="3"/>
  <c r="AH427" i="3"/>
  <c r="AG427" i="3"/>
  <c r="AE427" i="3"/>
  <c r="AI427" i="3" s="1"/>
  <c r="AC427" i="3" a="1"/>
  <c r="AC427" i="3" s="1"/>
  <c r="AB427" i="3" a="1"/>
  <c r="AB427" i="3" s="1"/>
  <c r="Z427" i="3"/>
  <c r="Y427" i="3"/>
  <c r="X427" i="3"/>
  <c r="W427" i="3"/>
  <c r="V427" i="3"/>
  <c r="U427" i="3"/>
  <c r="T427" i="3"/>
  <c r="S427" i="3"/>
  <c r="R427" i="3"/>
  <c r="Q427" i="3"/>
  <c r="O427" i="3"/>
  <c r="N427" i="3"/>
  <c r="N427" i="3" a="1"/>
  <c r="M427" i="3"/>
  <c r="L427" i="3" s="1"/>
  <c r="K427" i="3"/>
  <c r="AY426" i="3"/>
  <c r="AX426" i="3"/>
  <c r="AZ426" i="3" s="1"/>
  <c r="AU426" i="3"/>
  <c r="AT426" i="3"/>
  <c r="AS426" i="3"/>
  <c r="AR426" i="3"/>
  <c r="AQ426" i="3"/>
  <c r="AP426" i="3"/>
  <c r="AO426" i="3"/>
  <c r="AN426" i="3"/>
  <c r="AM426" i="3"/>
  <c r="AL426" i="3"/>
  <c r="AI426" i="3"/>
  <c r="AE426" i="3"/>
  <c r="AC426" i="3" a="1"/>
  <c r="AC426" i="3" s="1"/>
  <c r="AB426" i="3" a="1"/>
  <c r="AB426" i="3" s="1"/>
  <c r="Z426" i="3"/>
  <c r="Y426" i="3"/>
  <c r="X426" i="3"/>
  <c r="W426" i="3"/>
  <c r="V426" i="3"/>
  <c r="U426" i="3"/>
  <c r="T426" i="3"/>
  <c r="S426" i="3"/>
  <c r="R426" i="3"/>
  <c r="Q426" i="3"/>
  <c r="O426" i="3"/>
  <c r="N426" i="3" a="1"/>
  <c r="N426" i="3" s="1"/>
  <c r="M426" i="3"/>
  <c r="L426" i="3" s="1"/>
  <c r="K426" i="3"/>
  <c r="BA425" i="3"/>
  <c r="AZ425" i="3"/>
  <c r="AY425" i="3"/>
  <c r="AX425" i="3"/>
  <c r="AW425" i="3"/>
  <c r="AV425" i="3"/>
  <c r="AU425" i="3"/>
  <c r="AT425" i="3"/>
  <c r="AS425" i="3"/>
  <c r="AP425" i="3" s="1"/>
  <c r="AR425" i="3"/>
  <c r="AQ425" i="3"/>
  <c r="AO425" i="3"/>
  <c r="AN425" i="3"/>
  <c r="AM425" i="3"/>
  <c r="AJ425" i="3"/>
  <c r="AF425" i="3"/>
  <c r="AE425" i="3"/>
  <c r="AK425" i="3" s="1"/>
  <c r="AC425" i="3" a="1"/>
  <c r="AC425" i="3" s="1"/>
  <c r="AB425" i="3" a="1"/>
  <c r="AB425" i="3" s="1"/>
  <c r="Z425" i="3"/>
  <c r="Y425" i="3"/>
  <c r="X425" i="3"/>
  <c r="W425" i="3"/>
  <c r="V425" i="3"/>
  <c r="U425" i="3"/>
  <c r="T425" i="3"/>
  <c r="S425" i="3"/>
  <c r="R425" i="3"/>
  <c r="Q425" i="3"/>
  <c r="O425" i="3"/>
  <c r="N425" i="3" a="1"/>
  <c r="N425" i="3" s="1"/>
  <c r="M425" i="3"/>
  <c r="L425" i="3" s="1"/>
  <c r="K425" i="3"/>
  <c r="BA424" i="3"/>
  <c r="AZ424" i="3"/>
  <c r="AX424" i="3"/>
  <c r="AY424" i="3" s="1"/>
  <c r="AW424" i="3"/>
  <c r="AV424" i="3"/>
  <c r="AT424" i="3"/>
  <c r="AS424" i="3"/>
  <c r="AO424" i="3"/>
  <c r="AK424" i="3"/>
  <c r="AJ424" i="3"/>
  <c r="AH424" i="3"/>
  <c r="AG424" i="3"/>
  <c r="AF424" i="3"/>
  <c r="AE424" i="3"/>
  <c r="AI424" i="3" s="1"/>
  <c r="AC424" i="3" a="1"/>
  <c r="AC424" i="3" s="1"/>
  <c r="AB424" i="3" a="1"/>
  <c r="AB424" i="3" s="1"/>
  <c r="Z424" i="3"/>
  <c r="Y424" i="3"/>
  <c r="X424" i="3"/>
  <c r="W424" i="3"/>
  <c r="V424" i="3"/>
  <c r="U424" i="3"/>
  <c r="T424" i="3"/>
  <c r="S424" i="3"/>
  <c r="R424" i="3"/>
  <c r="Q424" i="3"/>
  <c r="O424" i="3"/>
  <c r="N424" i="3" a="1"/>
  <c r="N424" i="3" s="1"/>
  <c r="M424" i="3"/>
  <c r="L424" i="3" s="1"/>
  <c r="K424" i="3"/>
  <c r="AX423" i="3"/>
  <c r="AT423" i="3"/>
  <c r="AS423" i="3"/>
  <c r="AQ423" i="3" s="1"/>
  <c r="AP423" i="3"/>
  <c r="AO423" i="3"/>
  <c r="AL423" i="3"/>
  <c r="AK423" i="3"/>
  <c r="AH423" i="3"/>
  <c r="AG423" i="3"/>
  <c r="AE423" i="3"/>
  <c r="AI423" i="3" s="1"/>
  <c r="AC423" i="3" a="1"/>
  <c r="AC423" i="3" s="1"/>
  <c r="AB423" i="3" a="1"/>
  <c r="AB423" i="3" s="1"/>
  <c r="Z423" i="3"/>
  <c r="Y423" i="3"/>
  <c r="X423" i="3"/>
  <c r="W423" i="3"/>
  <c r="V423" i="3"/>
  <c r="U423" i="3"/>
  <c r="T423" i="3"/>
  <c r="S423" i="3"/>
  <c r="R423" i="3"/>
  <c r="Q423" i="3"/>
  <c r="O423" i="3"/>
  <c r="N423" i="3" a="1"/>
  <c r="N423" i="3" s="1"/>
  <c r="M423" i="3"/>
  <c r="L423" i="3" s="1"/>
  <c r="K423" i="3"/>
  <c r="AY422" i="3"/>
  <c r="AX422" i="3"/>
  <c r="AZ422" i="3" s="1"/>
  <c r="AU422" i="3"/>
  <c r="AT422" i="3"/>
  <c r="AS422" i="3"/>
  <c r="AR422" i="3"/>
  <c r="AQ422" i="3"/>
  <c r="AP422" i="3"/>
  <c r="AO422" i="3"/>
  <c r="AN422" i="3"/>
  <c r="AM422" i="3"/>
  <c r="AL422" i="3"/>
  <c r="AI422" i="3"/>
  <c r="AE422" i="3"/>
  <c r="AC422" i="3" a="1"/>
  <c r="AC422" i="3" s="1"/>
  <c r="AB422" i="3" a="1"/>
  <c r="AB422" i="3" s="1"/>
  <c r="Z422" i="3"/>
  <c r="Y422" i="3"/>
  <c r="X422" i="3"/>
  <c r="W422" i="3"/>
  <c r="V422" i="3"/>
  <c r="U422" i="3"/>
  <c r="T422" i="3"/>
  <c r="S422" i="3"/>
  <c r="R422" i="3"/>
  <c r="Q422" i="3"/>
  <c r="O422" i="3"/>
  <c r="N422" i="3" a="1"/>
  <c r="N422" i="3" s="1"/>
  <c r="M422" i="3"/>
  <c r="L422" i="3" s="1"/>
  <c r="K422" i="3"/>
  <c r="BA421" i="3"/>
  <c r="AZ421" i="3"/>
  <c r="AY421" i="3"/>
  <c r="AX421" i="3"/>
  <c r="AW421" i="3"/>
  <c r="AV421" i="3"/>
  <c r="AU421" i="3"/>
  <c r="AT421" i="3"/>
  <c r="AS421" i="3"/>
  <c r="AP421" i="3" s="1"/>
  <c r="AR421" i="3"/>
  <c r="AQ421" i="3"/>
  <c r="AO421" i="3"/>
  <c r="AN421" i="3"/>
  <c r="AM421" i="3"/>
  <c r="AJ421" i="3"/>
  <c r="AF421" i="3"/>
  <c r="AE421" i="3"/>
  <c r="AK421" i="3" s="1"/>
  <c r="AC421" i="3" a="1"/>
  <c r="AC421" i="3" s="1"/>
  <c r="AB421" i="3" a="1"/>
  <c r="AB421" i="3" s="1"/>
  <c r="Z421" i="3"/>
  <c r="Y421" i="3"/>
  <c r="X421" i="3"/>
  <c r="W421" i="3"/>
  <c r="V421" i="3"/>
  <c r="U421" i="3"/>
  <c r="T421" i="3"/>
  <c r="S421" i="3"/>
  <c r="R421" i="3"/>
  <c r="Q421" i="3"/>
  <c r="O421" i="3"/>
  <c r="N421" i="3" a="1"/>
  <c r="N421" i="3" s="1"/>
  <c r="M421" i="3"/>
  <c r="L421" i="3" s="1"/>
  <c r="K421" i="3"/>
  <c r="BA420" i="3"/>
  <c r="AZ420" i="3"/>
  <c r="AX420" i="3"/>
  <c r="AY420" i="3" s="1"/>
  <c r="AW420" i="3"/>
  <c r="AV420" i="3"/>
  <c r="AT420" i="3"/>
  <c r="AS420" i="3"/>
  <c r="AO420" i="3"/>
  <c r="AK420" i="3"/>
  <c r="AJ420" i="3"/>
  <c r="AH420" i="3"/>
  <c r="AG420" i="3"/>
  <c r="AF420" i="3"/>
  <c r="AE420" i="3"/>
  <c r="AI420" i="3" s="1"/>
  <c r="AC420" i="3" a="1"/>
  <c r="AC420" i="3" s="1"/>
  <c r="AB420" i="3" a="1"/>
  <c r="AB420" i="3" s="1"/>
  <c r="Z420" i="3"/>
  <c r="Y420" i="3"/>
  <c r="X420" i="3"/>
  <c r="W420" i="3"/>
  <c r="V420" i="3"/>
  <c r="U420" i="3"/>
  <c r="T420" i="3"/>
  <c r="S420" i="3"/>
  <c r="R420" i="3"/>
  <c r="Q420" i="3"/>
  <c r="O420" i="3"/>
  <c r="N420" i="3" a="1"/>
  <c r="N420" i="3" s="1"/>
  <c r="M420" i="3"/>
  <c r="L420" i="3" s="1"/>
  <c r="K420" i="3"/>
  <c r="AX419" i="3"/>
  <c r="AT419" i="3"/>
  <c r="AS419" i="3"/>
  <c r="AQ419" i="3" s="1"/>
  <c r="AP419" i="3"/>
  <c r="AO419" i="3"/>
  <c r="AL419" i="3"/>
  <c r="AK419" i="3"/>
  <c r="AH419" i="3"/>
  <c r="AG419" i="3"/>
  <c r="AE419" i="3"/>
  <c r="AI419" i="3" s="1"/>
  <c r="AC419" i="3" a="1"/>
  <c r="AC419" i="3" s="1"/>
  <c r="AB419" i="3" a="1"/>
  <c r="AB419" i="3" s="1"/>
  <c r="Z419" i="3"/>
  <c r="Y419" i="3"/>
  <c r="X419" i="3"/>
  <c r="W419" i="3"/>
  <c r="V419" i="3"/>
  <c r="U419" i="3"/>
  <c r="T419" i="3"/>
  <c r="S419" i="3"/>
  <c r="R419" i="3"/>
  <c r="Q419" i="3"/>
  <c r="O419" i="3"/>
  <c r="N419" i="3"/>
  <c r="N419" i="3" a="1"/>
  <c r="M419" i="3"/>
  <c r="L419" i="3" s="1"/>
  <c r="K419" i="3"/>
  <c r="AY418" i="3"/>
  <c r="AX418" i="3"/>
  <c r="AZ418" i="3" s="1"/>
  <c r="AU418" i="3"/>
  <c r="AT418" i="3"/>
  <c r="AS418" i="3"/>
  <c r="AR418" i="3"/>
  <c r="AQ418" i="3"/>
  <c r="AP418" i="3"/>
  <c r="AO418" i="3"/>
  <c r="AN418" i="3"/>
  <c r="AM418" i="3"/>
  <c r="AL418" i="3"/>
  <c r="AI418" i="3"/>
  <c r="AE418" i="3"/>
  <c r="AC418" i="3" a="1"/>
  <c r="AC418" i="3" s="1"/>
  <c r="AB418" i="3" a="1"/>
  <c r="AB418" i="3" s="1"/>
  <c r="Z418" i="3"/>
  <c r="Y418" i="3"/>
  <c r="X418" i="3"/>
  <c r="W418" i="3"/>
  <c r="V418" i="3"/>
  <c r="U418" i="3"/>
  <c r="T418" i="3"/>
  <c r="S418" i="3"/>
  <c r="R418" i="3"/>
  <c r="Q418" i="3"/>
  <c r="O418" i="3"/>
  <c r="N418" i="3" a="1"/>
  <c r="N418" i="3" s="1"/>
  <c r="M418" i="3"/>
  <c r="L418" i="3" s="1"/>
  <c r="K418" i="3"/>
  <c r="BA417" i="3"/>
  <c r="AZ417" i="3"/>
  <c r="AY417" i="3"/>
  <c r="AX417" i="3"/>
  <c r="AW417" i="3"/>
  <c r="AV417" i="3"/>
  <c r="AU417" i="3"/>
  <c r="AT417" i="3"/>
  <c r="AS417" i="3"/>
  <c r="AP417" i="3" s="1"/>
  <c r="AR417" i="3"/>
  <c r="AQ417" i="3"/>
  <c r="AO417" i="3"/>
  <c r="AN417" i="3"/>
  <c r="AM417" i="3"/>
  <c r="AJ417" i="3"/>
  <c r="AF417" i="3"/>
  <c r="AE417" i="3"/>
  <c r="AK417" i="3" s="1"/>
  <c r="AC417" i="3" a="1"/>
  <c r="AC417" i="3" s="1"/>
  <c r="AB417" i="3" a="1"/>
  <c r="AB417" i="3" s="1"/>
  <c r="Z417" i="3"/>
  <c r="Y417" i="3"/>
  <c r="X417" i="3"/>
  <c r="W417" i="3"/>
  <c r="V417" i="3"/>
  <c r="U417" i="3"/>
  <c r="T417" i="3"/>
  <c r="S417" i="3"/>
  <c r="R417" i="3"/>
  <c r="Q417" i="3"/>
  <c r="O417" i="3"/>
  <c r="N417" i="3" a="1"/>
  <c r="N417" i="3" s="1"/>
  <c r="M417" i="3"/>
  <c r="L417" i="3" s="1"/>
  <c r="K417" i="3"/>
  <c r="BA416" i="3"/>
  <c r="AZ416" i="3"/>
  <c r="AX416" i="3"/>
  <c r="AY416" i="3" s="1"/>
  <c r="AW416" i="3"/>
  <c r="AV416" i="3"/>
  <c r="AT416" i="3"/>
  <c r="AS416" i="3"/>
  <c r="AO416" i="3"/>
  <c r="AK416" i="3"/>
  <c r="AJ416" i="3"/>
  <c r="AH416" i="3"/>
  <c r="AG416" i="3"/>
  <c r="AF416" i="3"/>
  <c r="AE416" i="3"/>
  <c r="AI416" i="3" s="1"/>
  <c r="AC416" i="3" a="1"/>
  <c r="AC416" i="3" s="1"/>
  <c r="AB416" i="3" a="1"/>
  <c r="AB416" i="3" s="1"/>
  <c r="Z416" i="3"/>
  <c r="Y416" i="3"/>
  <c r="X416" i="3"/>
  <c r="W416" i="3"/>
  <c r="V416" i="3"/>
  <c r="U416" i="3"/>
  <c r="T416" i="3"/>
  <c r="S416" i="3"/>
  <c r="R416" i="3"/>
  <c r="Q416" i="3"/>
  <c r="O416" i="3"/>
  <c r="N416" i="3" a="1"/>
  <c r="N416" i="3" s="1"/>
  <c r="M416" i="3"/>
  <c r="L416" i="3" s="1"/>
  <c r="K416" i="3"/>
  <c r="AX415" i="3"/>
  <c r="AT415" i="3"/>
  <c r="AS415" i="3"/>
  <c r="AQ415" i="3" s="1"/>
  <c r="AP415" i="3"/>
  <c r="AO415" i="3"/>
  <c r="AL415" i="3"/>
  <c r="AK415" i="3"/>
  <c r="AH415" i="3"/>
  <c r="AG415" i="3"/>
  <c r="AE415" i="3"/>
  <c r="AI415" i="3" s="1"/>
  <c r="AC415" i="3" a="1"/>
  <c r="AC415" i="3" s="1"/>
  <c r="AB415" i="3" a="1"/>
  <c r="AB415" i="3" s="1"/>
  <c r="Z415" i="3"/>
  <c r="Y415" i="3"/>
  <c r="X415" i="3"/>
  <c r="W415" i="3"/>
  <c r="V415" i="3"/>
  <c r="U415" i="3"/>
  <c r="T415" i="3"/>
  <c r="S415" i="3"/>
  <c r="R415" i="3"/>
  <c r="Q415" i="3"/>
  <c r="O415" i="3"/>
  <c r="N415" i="3" a="1"/>
  <c r="N415" i="3" s="1"/>
  <c r="M415" i="3"/>
  <c r="L415" i="3" s="1"/>
  <c r="K415" i="3"/>
  <c r="AY414" i="3"/>
  <c r="AX414" i="3"/>
  <c r="AZ414" i="3" s="1"/>
  <c r="AU414" i="3"/>
  <c r="AT414" i="3"/>
  <c r="AS414" i="3"/>
  <c r="AR414" i="3"/>
  <c r="AQ414" i="3"/>
  <c r="AP414" i="3"/>
  <c r="AO414" i="3"/>
  <c r="AN414" i="3"/>
  <c r="AM414" i="3"/>
  <c r="AL414" i="3"/>
  <c r="AI414" i="3"/>
  <c r="AE414" i="3"/>
  <c r="AC414" i="3" a="1"/>
  <c r="AC414" i="3" s="1"/>
  <c r="AB414" i="3" a="1"/>
  <c r="AB414" i="3" s="1"/>
  <c r="Z414" i="3"/>
  <c r="Y414" i="3"/>
  <c r="X414" i="3"/>
  <c r="W414" i="3"/>
  <c r="V414" i="3"/>
  <c r="U414" i="3"/>
  <c r="T414" i="3"/>
  <c r="S414" i="3"/>
  <c r="R414" i="3"/>
  <c r="Q414" i="3"/>
  <c r="O414" i="3"/>
  <c r="N414" i="3" a="1"/>
  <c r="N414" i="3" s="1"/>
  <c r="M414" i="3"/>
  <c r="L414" i="3" s="1"/>
  <c r="K414" i="3"/>
  <c r="BA413" i="3"/>
  <c r="AZ413" i="3"/>
  <c r="AY413" i="3"/>
  <c r="AX413" i="3"/>
  <c r="AW413" i="3"/>
  <c r="AV413" i="3"/>
  <c r="AU413" i="3"/>
  <c r="AT413" i="3"/>
  <c r="AS413" i="3"/>
  <c r="AP413" i="3" s="1"/>
  <c r="AR413" i="3"/>
  <c r="AQ413" i="3"/>
  <c r="AO413" i="3"/>
  <c r="AN413" i="3"/>
  <c r="AM413" i="3"/>
  <c r="AJ413" i="3"/>
  <c r="AF413" i="3"/>
  <c r="AE413" i="3"/>
  <c r="AK413" i="3" s="1"/>
  <c r="AC413" i="3" a="1"/>
  <c r="AC413" i="3" s="1"/>
  <c r="AB413" i="3" a="1"/>
  <c r="AB413" i="3" s="1"/>
  <c r="Z413" i="3"/>
  <c r="Y413" i="3"/>
  <c r="X413" i="3"/>
  <c r="W413" i="3"/>
  <c r="V413" i="3"/>
  <c r="U413" i="3"/>
  <c r="T413" i="3"/>
  <c r="S413" i="3"/>
  <c r="R413" i="3"/>
  <c r="Q413" i="3"/>
  <c r="O413" i="3"/>
  <c r="N413" i="3" a="1"/>
  <c r="N413" i="3" s="1"/>
  <c r="M413" i="3"/>
  <c r="L413" i="3" s="1"/>
  <c r="K413" i="3"/>
  <c r="BA412" i="3"/>
  <c r="AZ412" i="3"/>
  <c r="AX412" i="3"/>
  <c r="AY412" i="3" s="1"/>
  <c r="AW412" i="3"/>
  <c r="AV412" i="3"/>
  <c r="AT412" i="3"/>
  <c r="AS412" i="3"/>
  <c r="AO412" i="3"/>
  <c r="AK412" i="3"/>
  <c r="AJ412" i="3"/>
  <c r="AH412" i="3"/>
  <c r="AG412" i="3"/>
  <c r="AF412" i="3"/>
  <c r="AE412" i="3"/>
  <c r="AI412" i="3" s="1"/>
  <c r="AC412" i="3" a="1"/>
  <c r="AC412" i="3" s="1"/>
  <c r="AB412" i="3" a="1"/>
  <c r="AB412" i="3" s="1"/>
  <c r="Z412" i="3"/>
  <c r="Y412" i="3"/>
  <c r="X412" i="3"/>
  <c r="W412" i="3"/>
  <c r="V412" i="3"/>
  <c r="U412" i="3"/>
  <c r="T412" i="3"/>
  <c r="S412" i="3"/>
  <c r="R412" i="3"/>
  <c r="Q412" i="3"/>
  <c r="O412" i="3"/>
  <c r="N412" i="3" a="1"/>
  <c r="N412" i="3" s="1"/>
  <c r="M412" i="3"/>
  <c r="L412" i="3" s="1"/>
  <c r="K412" i="3"/>
  <c r="AX411" i="3"/>
  <c r="AT411" i="3"/>
  <c r="AS411" i="3"/>
  <c r="AQ411" i="3" s="1"/>
  <c r="AP411" i="3"/>
  <c r="AO411" i="3"/>
  <c r="AL411" i="3"/>
  <c r="AK411" i="3"/>
  <c r="AH411" i="3"/>
  <c r="AG411" i="3"/>
  <c r="AE411" i="3"/>
  <c r="AI411" i="3" s="1"/>
  <c r="AC411" i="3" a="1"/>
  <c r="AC411" i="3" s="1"/>
  <c r="AB411" i="3" a="1"/>
  <c r="AB411" i="3" s="1"/>
  <c r="Z411" i="3"/>
  <c r="Y411" i="3"/>
  <c r="X411" i="3"/>
  <c r="W411" i="3"/>
  <c r="V411" i="3"/>
  <c r="U411" i="3"/>
  <c r="T411" i="3"/>
  <c r="S411" i="3"/>
  <c r="R411" i="3"/>
  <c r="Q411" i="3"/>
  <c r="O411" i="3"/>
  <c r="N411" i="3"/>
  <c r="N411" i="3" a="1"/>
  <c r="M411" i="3"/>
  <c r="L411" i="3" s="1"/>
  <c r="K411" i="3"/>
  <c r="AY410" i="3"/>
  <c r="AX410" i="3"/>
  <c r="AZ410" i="3" s="1"/>
  <c r="AU410" i="3"/>
  <c r="AT410" i="3"/>
  <c r="AS410" i="3"/>
  <c r="AR410" i="3"/>
  <c r="AQ410" i="3"/>
  <c r="AP410" i="3"/>
  <c r="AO410" i="3"/>
  <c r="AN410" i="3"/>
  <c r="AM410" i="3"/>
  <c r="AL410" i="3"/>
  <c r="AI410" i="3"/>
  <c r="AE410" i="3"/>
  <c r="AC410" i="3" a="1"/>
  <c r="AC410" i="3" s="1"/>
  <c r="AB410" i="3" a="1"/>
  <c r="AB410" i="3" s="1"/>
  <c r="Z410" i="3"/>
  <c r="Y410" i="3"/>
  <c r="X410" i="3"/>
  <c r="W410" i="3"/>
  <c r="V410" i="3"/>
  <c r="U410" i="3"/>
  <c r="T410" i="3"/>
  <c r="S410" i="3"/>
  <c r="R410" i="3"/>
  <c r="Q410" i="3"/>
  <c r="O410" i="3"/>
  <c r="N410" i="3" a="1"/>
  <c r="N410" i="3" s="1"/>
  <c r="M410" i="3"/>
  <c r="L410" i="3" s="1"/>
  <c r="K410" i="3"/>
  <c r="BA409" i="3"/>
  <c r="AZ409" i="3"/>
  <c r="AY409" i="3"/>
  <c r="AX409" i="3"/>
  <c r="AW409" i="3"/>
  <c r="AV409" i="3"/>
  <c r="AU409" i="3"/>
  <c r="AT409" i="3"/>
  <c r="AS409" i="3"/>
  <c r="AP409" i="3" s="1"/>
  <c r="AR409" i="3"/>
  <c r="AQ409" i="3"/>
  <c r="AO409" i="3"/>
  <c r="AN409" i="3"/>
  <c r="AM409" i="3"/>
  <c r="AJ409" i="3"/>
  <c r="AF409" i="3"/>
  <c r="AE409" i="3"/>
  <c r="AK409" i="3" s="1"/>
  <c r="AC409" i="3" a="1"/>
  <c r="AC409" i="3" s="1"/>
  <c r="AB409" i="3" a="1"/>
  <c r="AB409" i="3" s="1"/>
  <c r="Z409" i="3"/>
  <c r="Y409" i="3"/>
  <c r="X409" i="3"/>
  <c r="W409" i="3"/>
  <c r="V409" i="3"/>
  <c r="U409" i="3"/>
  <c r="T409" i="3"/>
  <c r="S409" i="3"/>
  <c r="R409" i="3"/>
  <c r="Q409" i="3"/>
  <c r="O409" i="3"/>
  <c r="N409" i="3" a="1"/>
  <c r="N409" i="3" s="1"/>
  <c r="M409" i="3"/>
  <c r="L409" i="3" s="1"/>
  <c r="K409" i="3"/>
  <c r="BA408" i="3"/>
  <c r="AZ408" i="3"/>
  <c r="AX408" i="3"/>
  <c r="AY408" i="3" s="1"/>
  <c r="AW408" i="3"/>
  <c r="AV408" i="3"/>
  <c r="AT408" i="3"/>
  <c r="AS408" i="3"/>
  <c r="AO408" i="3"/>
  <c r="AK408" i="3"/>
  <c r="AJ408" i="3"/>
  <c r="AH408" i="3"/>
  <c r="AG408" i="3"/>
  <c r="AF408" i="3"/>
  <c r="AE408" i="3"/>
  <c r="AI408" i="3" s="1"/>
  <c r="AC408" i="3" a="1"/>
  <c r="AC408" i="3" s="1"/>
  <c r="AB408" i="3" a="1"/>
  <c r="AB408" i="3" s="1"/>
  <c r="Z408" i="3"/>
  <c r="Y408" i="3"/>
  <c r="X408" i="3"/>
  <c r="W408" i="3"/>
  <c r="V408" i="3"/>
  <c r="U408" i="3"/>
  <c r="T408" i="3"/>
  <c r="S408" i="3"/>
  <c r="R408" i="3"/>
  <c r="Q408" i="3"/>
  <c r="O408" i="3"/>
  <c r="N408" i="3" a="1"/>
  <c r="N408" i="3" s="1"/>
  <c r="M408" i="3"/>
  <c r="L408" i="3" s="1"/>
  <c r="K408" i="3"/>
  <c r="AX407" i="3"/>
  <c r="AT407" i="3"/>
  <c r="AS407" i="3"/>
  <c r="AQ407" i="3" s="1"/>
  <c r="AP407" i="3"/>
  <c r="AO407" i="3"/>
  <c r="AL407" i="3"/>
  <c r="AK407" i="3"/>
  <c r="AH407" i="3"/>
  <c r="AG407" i="3"/>
  <c r="AE407" i="3"/>
  <c r="AI407" i="3" s="1"/>
  <c r="AC407" i="3" a="1"/>
  <c r="AC407" i="3" s="1"/>
  <c r="AB407" i="3" a="1"/>
  <c r="AB407" i="3" s="1"/>
  <c r="Z407" i="3"/>
  <c r="Y407" i="3"/>
  <c r="X407" i="3"/>
  <c r="W407" i="3"/>
  <c r="V407" i="3"/>
  <c r="U407" i="3"/>
  <c r="T407" i="3"/>
  <c r="S407" i="3"/>
  <c r="R407" i="3"/>
  <c r="Q407" i="3"/>
  <c r="O407" i="3"/>
  <c r="N407" i="3" a="1"/>
  <c r="N407" i="3" s="1"/>
  <c r="M407" i="3"/>
  <c r="L407" i="3" s="1"/>
  <c r="K407" i="3"/>
  <c r="AY406" i="3"/>
  <c r="AX406" i="3"/>
  <c r="AZ406" i="3" s="1"/>
  <c r="AU406" i="3"/>
  <c r="AT406" i="3"/>
  <c r="AS406" i="3"/>
  <c r="AR406" i="3"/>
  <c r="AQ406" i="3"/>
  <c r="AP406" i="3"/>
  <c r="AO406" i="3"/>
  <c r="AN406" i="3"/>
  <c r="AM406" i="3"/>
  <c r="AL406" i="3"/>
  <c r="AI406" i="3"/>
  <c r="AE406" i="3"/>
  <c r="AC406" i="3" a="1"/>
  <c r="AC406" i="3" s="1"/>
  <c r="AB406" i="3" a="1"/>
  <c r="AB406" i="3" s="1"/>
  <c r="Z406" i="3"/>
  <c r="Y406" i="3"/>
  <c r="X406" i="3"/>
  <c r="W406" i="3"/>
  <c r="V406" i="3"/>
  <c r="U406" i="3"/>
  <c r="T406" i="3"/>
  <c r="S406" i="3"/>
  <c r="R406" i="3"/>
  <c r="Q406" i="3"/>
  <c r="O406" i="3"/>
  <c r="N406" i="3" a="1"/>
  <c r="N406" i="3" s="1"/>
  <c r="M406" i="3"/>
  <c r="L406" i="3" s="1"/>
  <c r="K406" i="3"/>
  <c r="BA405" i="3"/>
  <c r="AZ405" i="3"/>
  <c r="AY405" i="3"/>
  <c r="AX405" i="3"/>
  <c r="AW405" i="3"/>
  <c r="AV405" i="3"/>
  <c r="AU405" i="3"/>
  <c r="AT405" i="3"/>
  <c r="AS405" i="3"/>
  <c r="AP405" i="3" s="1"/>
  <c r="AR405" i="3"/>
  <c r="AQ405" i="3"/>
  <c r="AO405" i="3"/>
  <c r="AN405" i="3"/>
  <c r="AM405" i="3"/>
  <c r="AJ405" i="3"/>
  <c r="AF405" i="3"/>
  <c r="AE405" i="3"/>
  <c r="AK405" i="3" s="1"/>
  <c r="AC405" i="3" a="1"/>
  <c r="AC405" i="3" s="1"/>
  <c r="AB405" i="3" a="1"/>
  <c r="AB405" i="3" s="1"/>
  <c r="Z405" i="3"/>
  <c r="Y405" i="3"/>
  <c r="X405" i="3"/>
  <c r="W405" i="3"/>
  <c r="V405" i="3"/>
  <c r="U405" i="3"/>
  <c r="T405" i="3"/>
  <c r="S405" i="3"/>
  <c r="R405" i="3"/>
  <c r="Q405" i="3"/>
  <c r="O405" i="3"/>
  <c r="N405" i="3" a="1"/>
  <c r="N405" i="3" s="1"/>
  <c r="M405" i="3"/>
  <c r="L405" i="3" s="1"/>
  <c r="K405" i="3"/>
  <c r="BA404" i="3"/>
  <c r="AZ404" i="3"/>
  <c r="AX404" i="3"/>
  <c r="AY404" i="3" s="1"/>
  <c r="AW404" i="3"/>
  <c r="AV404" i="3"/>
  <c r="AT404" i="3"/>
  <c r="AS404" i="3"/>
  <c r="AO404" i="3"/>
  <c r="AK404" i="3"/>
  <c r="AJ404" i="3"/>
  <c r="AH404" i="3"/>
  <c r="AG404" i="3"/>
  <c r="AF404" i="3"/>
  <c r="AE404" i="3"/>
  <c r="AI404" i="3" s="1"/>
  <c r="AC404" i="3" a="1"/>
  <c r="AC404" i="3" s="1"/>
  <c r="AB404" i="3" a="1"/>
  <c r="AB404" i="3" s="1"/>
  <c r="Z404" i="3"/>
  <c r="Y404" i="3"/>
  <c r="X404" i="3"/>
  <c r="W404" i="3"/>
  <c r="V404" i="3"/>
  <c r="U404" i="3"/>
  <c r="T404" i="3"/>
  <c r="S404" i="3"/>
  <c r="R404" i="3"/>
  <c r="Q404" i="3"/>
  <c r="O404" i="3"/>
  <c r="N404" i="3" a="1"/>
  <c r="N404" i="3" s="1"/>
  <c r="M404" i="3"/>
  <c r="L404" i="3" s="1"/>
  <c r="K404" i="3"/>
  <c r="AX403" i="3"/>
  <c r="AT403" i="3"/>
  <c r="AS403" i="3"/>
  <c r="AQ403" i="3" s="1"/>
  <c r="AP403" i="3"/>
  <c r="AO403" i="3"/>
  <c r="AL403" i="3"/>
  <c r="AK403" i="3"/>
  <c r="AH403" i="3"/>
  <c r="AG403" i="3"/>
  <c r="AE403" i="3"/>
  <c r="AI403" i="3" s="1"/>
  <c r="AC403" i="3" a="1"/>
  <c r="AC403" i="3" s="1"/>
  <c r="AB403" i="3" a="1"/>
  <c r="AB403" i="3" s="1"/>
  <c r="Z403" i="3"/>
  <c r="Y403" i="3"/>
  <c r="X403" i="3"/>
  <c r="W403" i="3"/>
  <c r="V403" i="3"/>
  <c r="U403" i="3"/>
  <c r="T403" i="3"/>
  <c r="S403" i="3"/>
  <c r="R403" i="3"/>
  <c r="Q403" i="3"/>
  <c r="O403" i="3"/>
  <c r="N403" i="3"/>
  <c r="N403" i="3" a="1"/>
  <c r="M403" i="3"/>
  <c r="L403" i="3" s="1"/>
  <c r="K403" i="3"/>
  <c r="AY402" i="3"/>
  <c r="AX402" i="3"/>
  <c r="AZ402" i="3" s="1"/>
  <c r="AU402" i="3"/>
  <c r="AT402" i="3"/>
  <c r="AS402" i="3"/>
  <c r="AR402" i="3"/>
  <c r="AQ402" i="3"/>
  <c r="AP402" i="3"/>
  <c r="AO402" i="3"/>
  <c r="AN402" i="3"/>
  <c r="AM402" i="3"/>
  <c r="AL402" i="3"/>
  <c r="AI402" i="3"/>
  <c r="AE402" i="3"/>
  <c r="AC402" i="3" a="1"/>
  <c r="AC402" i="3" s="1"/>
  <c r="AB402" i="3" a="1"/>
  <c r="AB402" i="3" s="1"/>
  <c r="Z402" i="3"/>
  <c r="Y402" i="3"/>
  <c r="X402" i="3"/>
  <c r="W402" i="3"/>
  <c r="V402" i="3"/>
  <c r="U402" i="3"/>
  <c r="T402" i="3"/>
  <c r="S402" i="3"/>
  <c r="R402" i="3"/>
  <c r="Q402" i="3"/>
  <c r="O402" i="3"/>
  <c r="N402" i="3" a="1"/>
  <c r="N402" i="3" s="1"/>
  <c r="M402" i="3"/>
  <c r="L402" i="3" s="1"/>
  <c r="K402" i="3"/>
  <c r="BA401" i="3"/>
  <c r="AZ401" i="3"/>
  <c r="AY401" i="3"/>
  <c r="AX401" i="3"/>
  <c r="AW401" i="3"/>
  <c r="AV401" i="3"/>
  <c r="AU401" i="3"/>
  <c r="AT401" i="3"/>
  <c r="AS401" i="3"/>
  <c r="AP401" i="3" s="1"/>
  <c r="AR401" i="3"/>
  <c r="AQ401" i="3"/>
  <c r="AO401" i="3"/>
  <c r="AN401" i="3"/>
  <c r="AM401" i="3"/>
  <c r="AJ401" i="3"/>
  <c r="AF401" i="3"/>
  <c r="AE401" i="3"/>
  <c r="AK401" i="3" s="1"/>
  <c r="AC401" i="3" a="1"/>
  <c r="AC401" i="3" s="1"/>
  <c r="AB401" i="3" a="1"/>
  <c r="AB401" i="3" s="1"/>
  <c r="Z401" i="3"/>
  <c r="Y401" i="3"/>
  <c r="X401" i="3"/>
  <c r="W401" i="3"/>
  <c r="V401" i="3"/>
  <c r="U401" i="3"/>
  <c r="T401" i="3"/>
  <c r="S401" i="3"/>
  <c r="R401" i="3"/>
  <c r="Q401" i="3"/>
  <c r="O401" i="3"/>
  <c r="N401" i="3" a="1"/>
  <c r="N401" i="3" s="1"/>
  <c r="M401" i="3"/>
  <c r="L401" i="3" s="1"/>
  <c r="K401" i="3"/>
  <c r="BA400" i="3"/>
  <c r="AZ400" i="3"/>
  <c r="AX400" i="3"/>
  <c r="AY400" i="3" s="1"/>
  <c r="AW400" i="3"/>
  <c r="AV400" i="3"/>
  <c r="AT400" i="3"/>
  <c r="AS400" i="3"/>
  <c r="AO400" i="3"/>
  <c r="AK400" i="3"/>
  <c r="AJ400" i="3"/>
  <c r="AH400" i="3"/>
  <c r="AG400" i="3"/>
  <c r="AF400" i="3"/>
  <c r="AE400" i="3"/>
  <c r="AI400" i="3" s="1"/>
  <c r="AC400" i="3" a="1"/>
  <c r="AC400" i="3" s="1"/>
  <c r="AB400" i="3" a="1"/>
  <c r="AB400" i="3" s="1"/>
  <c r="Z400" i="3"/>
  <c r="Y400" i="3"/>
  <c r="X400" i="3"/>
  <c r="W400" i="3"/>
  <c r="V400" i="3"/>
  <c r="U400" i="3"/>
  <c r="T400" i="3"/>
  <c r="S400" i="3"/>
  <c r="R400" i="3"/>
  <c r="Q400" i="3"/>
  <c r="O400" i="3"/>
  <c r="N400" i="3" a="1"/>
  <c r="N400" i="3" s="1"/>
  <c r="M400" i="3"/>
  <c r="L400" i="3" s="1"/>
  <c r="K400" i="3"/>
  <c r="AX399" i="3"/>
  <c r="AW399" i="3" s="1"/>
  <c r="AT399" i="3"/>
  <c r="AS399" i="3"/>
  <c r="AO399" i="3" s="1"/>
  <c r="AP399" i="3"/>
  <c r="AL399" i="3"/>
  <c r="AK399" i="3"/>
  <c r="AH399" i="3"/>
  <c r="AG399" i="3"/>
  <c r="AE399" i="3"/>
  <c r="AI399" i="3" s="1"/>
  <c r="AC399" i="3" a="1"/>
  <c r="AC399" i="3" s="1"/>
  <c r="AB399" i="3" a="1"/>
  <c r="AB399" i="3" s="1"/>
  <c r="Z399" i="3"/>
  <c r="Y399" i="3"/>
  <c r="X399" i="3"/>
  <c r="W399" i="3"/>
  <c r="V399" i="3"/>
  <c r="U399" i="3"/>
  <c r="T399" i="3"/>
  <c r="S399" i="3"/>
  <c r="R399" i="3"/>
  <c r="Q399" i="3"/>
  <c r="O399" i="3"/>
  <c r="N399" i="3"/>
  <c r="N399" i="3" a="1"/>
  <c r="M399" i="3"/>
  <c r="L399" i="3" s="1"/>
  <c r="K399" i="3"/>
  <c r="AY398" i="3"/>
  <c r="AX398" i="3"/>
  <c r="AU398" i="3"/>
  <c r="AT398" i="3"/>
  <c r="AS398" i="3"/>
  <c r="AR398" i="3"/>
  <c r="AQ398" i="3"/>
  <c r="AP398" i="3"/>
  <c r="AO398" i="3"/>
  <c r="AN398" i="3"/>
  <c r="AM398" i="3"/>
  <c r="AL398" i="3"/>
  <c r="AE398" i="3"/>
  <c r="AC398" i="3" a="1"/>
  <c r="AC398" i="3" s="1"/>
  <c r="AB398" i="3" a="1"/>
  <c r="AB398" i="3" s="1"/>
  <c r="Z398" i="3"/>
  <c r="Y398" i="3"/>
  <c r="X398" i="3"/>
  <c r="W398" i="3"/>
  <c r="V398" i="3"/>
  <c r="U398" i="3"/>
  <c r="T398" i="3"/>
  <c r="S398" i="3"/>
  <c r="R398" i="3"/>
  <c r="Q398" i="3"/>
  <c r="O398" i="3"/>
  <c r="N398" i="3" a="1"/>
  <c r="N398" i="3" s="1"/>
  <c r="M398" i="3"/>
  <c r="L398" i="3" s="1"/>
  <c r="K398" i="3"/>
  <c r="BA397" i="3"/>
  <c r="AZ397" i="3"/>
  <c r="AY397" i="3"/>
  <c r="AX397" i="3"/>
  <c r="AW397" i="3"/>
  <c r="AV397" i="3"/>
  <c r="AU397" i="3"/>
  <c r="AT397" i="3"/>
  <c r="AS397" i="3"/>
  <c r="AP397" i="3" s="1"/>
  <c r="AR397" i="3"/>
  <c r="AQ397" i="3"/>
  <c r="AO397" i="3"/>
  <c r="AN397" i="3"/>
  <c r="AM397" i="3"/>
  <c r="AJ397" i="3"/>
  <c r="AF397" i="3"/>
  <c r="AE397" i="3"/>
  <c r="AI397" i="3" s="1"/>
  <c r="AC397" i="3" a="1"/>
  <c r="AC397" i="3" s="1"/>
  <c r="AB397" i="3" a="1"/>
  <c r="AB397" i="3" s="1"/>
  <c r="Z397" i="3"/>
  <c r="Y397" i="3"/>
  <c r="X397" i="3"/>
  <c r="W397" i="3"/>
  <c r="V397" i="3"/>
  <c r="U397" i="3"/>
  <c r="T397" i="3"/>
  <c r="S397" i="3"/>
  <c r="R397" i="3"/>
  <c r="Q397" i="3"/>
  <c r="O397" i="3"/>
  <c r="N397" i="3" a="1"/>
  <c r="N397" i="3" s="1"/>
  <c r="M397" i="3"/>
  <c r="L397" i="3" s="1"/>
  <c r="K397" i="3"/>
  <c r="BA396" i="3"/>
  <c r="AZ396" i="3"/>
  <c r="AX396" i="3"/>
  <c r="AY396" i="3" s="1"/>
  <c r="AW396" i="3"/>
  <c r="AV396" i="3"/>
  <c r="AT396" i="3"/>
  <c r="AS396" i="3"/>
  <c r="AO396" i="3" s="1"/>
  <c r="AR396" i="3"/>
  <c r="AN396" i="3"/>
  <c r="AK396" i="3"/>
  <c r="AJ396" i="3"/>
  <c r="AH396" i="3"/>
  <c r="AG396" i="3"/>
  <c r="AF396" i="3"/>
  <c r="AE396" i="3"/>
  <c r="AI396" i="3" s="1"/>
  <c r="AC396" i="3" a="1"/>
  <c r="AC396" i="3" s="1"/>
  <c r="AB396" i="3" a="1"/>
  <c r="AB396" i="3" s="1"/>
  <c r="Z396" i="3"/>
  <c r="Y396" i="3"/>
  <c r="X396" i="3"/>
  <c r="W396" i="3"/>
  <c r="V396" i="3"/>
  <c r="U396" i="3"/>
  <c r="T396" i="3"/>
  <c r="S396" i="3"/>
  <c r="R396" i="3"/>
  <c r="Q396" i="3"/>
  <c r="O396" i="3"/>
  <c r="N396" i="3" a="1"/>
  <c r="N396" i="3" s="1"/>
  <c r="M396" i="3"/>
  <c r="L396" i="3" s="1"/>
  <c r="K396" i="3"/>
  <c r="AX395" i="3"/>
  <c r="AT395" i="3"/>
  <c r="AS395" i="3"/>
  <c r="AP395" i="3"/>
  <c r="AO395" i="3"/>
  <c r="AL395" i="3"/>
  <c r="AK395" i="3"/>
  <c r="AH395" i="3"/>
  <c r="AG395" i="3"/>
  <c r="AE395" i="3"/>
  <c r="AI395" i="3" s="1"/>
  <c r="AC395" i="3" a="1"/>
  <c r="AC395" i="3" s="1"/>
  <c r="AB395" i="3" a="1"/>
  <c r="AB395" i="3" s="1"/>
  <c r="Z395" i="3"/>
  <c r="Y395" i="3"/>
  <c r="X395" i="3"/>
  <c r="W395" i="3"/>
  <c r="V395" i="3"/>
  <c r="U395" i="3"/>
  <c r="T395" i="3"/>
  <c r="S395" i="3"/>
  <c r="R395" i="3"/>
  <c r="Q395" i="3"/>
  <c r="O395" i="3"/>
  <c r="N395" i="3"/>
  <c r="N395" i="3" a="1"/>
  <c r="M395" i="3"/>
  <c r="L395" i="3" s="1"/>
  <c r="K395" i="3"/>
  <c r="AY394" i="3"/>
  <c r="AX394" i="3"/>
  <c r="AU394" i="3"/>
  <c r="AT394" i="3"/>
  <c r="AS394" i="3"/>
  <c r="AR394" i="3"/>
  <c r="AQ394" i="3"/>
  <c r="AP394" i="3"/>
  <c r="AO394" i="3"/>
  <c r="AN394" i="3"/>
  <c r="AM394" i="3"/>
  <c r="AL394" i="3"/>
  <c r="AE394" i="3"/>
  <c r="AI394" i="3" s="1"/>
  <c r="AC394" i="3" a="1"/>
  <c r="AC394" i="3" s="1"/>
  <c r="AB394" i="3" a="1"/>
  <c r="AB394" i="3" s="1"/>
  <c r="Z394" i="3"/>
  <c r="Y394" i="3"/>
  <c r="X394" i="3"/>
  <c r="W394" i="3"/>
  <c r="V394" i="3"/>
  <c r="U394" i="3"/>
  <c r="T394" i="3"/>
  <c r="S394" i="3"/>
  <c r="R394" i="3"/>
  <c r="Q394" i="3"/>
  <c r="O394" i="3"/>
  <c r="N394" i="3" a="1"/>
  <c r="N394" i="3" s="1"/>
  <c r="M394" i="3"/>
  <c r="L394" i="3" s="1"/>
  <c r="K394" i="3"/>
  <c r="BA393" i="3"/>
  <c r="AZ393" i="3"/>
  <c r="AY393" i="3"/>
  <c r="AX393" i="3"/>
  <c r="AW393" i="3"/>
  <c r="AV393" i="3"/>
  <c r="AU393" i="3"/>
  <c r="AT393" i="3"/>
  <c r="AS393" i="3"/>
  <c r="AP393" i="3" s="1"/>
  <c r="AR393" i="3"/>
  <c r="AQ393" i="3"/>
  <c r="AO393" i="3"/>
  <c r="AN393" i="3"/>
  <c r="AM393" i="3"/>
  <c r="AJ393" i="3"/>
  <c r="AF393" i="3"/>
  <c r="AE393" i="3"/>
  <c r="AC393" i="3" a="1"/>
  <c r="AC393" i="3" s="1"/>
  <c r="AB393" i="3" a="1"/>
  <c r="AB393" i="3" s="1"/>
  <c r="Z393" i="3"/>
  <c r="Y393" i="3"/>
  <c r="X393" i="3"/>
  <c r="W393" i="3"/>
  <c r="V393" i="3"/>
  <c r="U393" i="3"/>
  <c r="T393" i="3"/>
  <c r="S393" i="3"/>
  <c r="R393" i="3"/>
  <c r="Q393" i="3"/>
  <c r="O393" i="3"/>
  <c r="N393" i="3" a="1"/>
  <c r="N393" i="3" s="1"/>
  <c r="M393" i="3"/>
  <c r="L393" i="3" s="1"/>
  <c r="K393" i="3"/>
  <c r="BA392" i="3"/>
  <c r="AZ392" i="3"/>
  <c r="AX392" i="3"/>
  <c r="AY392" i="3" s="1"/>
  <c r="AW392" i="3"/>
  <c r="AV392" i="3"/>
  <c r="AT392" i="3"/>
  <c r="AS392" i="3"/>
  <c r="AR392" i="3"/>
  <c r="AN392" i="3"/>
  <c r="AK392" i="3"/>
  <c r="AJ392" i="3"/>
  <c r="AH392" i="3"/>
  <c r="AG392" i="3"/>
  <c r="AF392" i="3"/>
  <c r="AE392" i="3"/>
  <c r="AI392" i="3" s="1"/>
  <c r="AC392" i="3" a="1"/>
  <c r="AC392" i="3" s="1"/>
  <c r="AB392" i="3" a="1"/>
  <c r="AB392" i="3" s="1"/>
  <c r="Z392" i="3"/>
  <c r="Y392" i="3"/>
  <c r="X392" i="3"/>
  <c r="W392" i="3"/>
  <c r="V392" i="3"/>
  <c r="U392" i="3"/>
  <c r="T392" i="3"/>
  <c r="S392" i="3"/>
  <c r="R392" i="3"/>
  <c r="Q392" i="3"/>
  <c r="O392" i="3"/>
  <c r="N392" i="3" a="1"/>
  <c r="N392" i="3" s="1"/>
  <c r="M392" i="3"/>
  <c r="L392" i="3" s="1"/>
  <c r="K392" i="3"/>
  <c r="AX391" i="3"/>
  <c r="AW391" i="3" s="1"/>
  <c r="AT391" i="3"/>
  <c r="AS391" i="3"/>
  <c r="AP391" i="3"/>
  <c r="AO391" i="3"/>
  <c r="AL391" i="3"/>
  <c r="AK391" i="3"/>
  <c r="AH391" i="3"/>
  <c r="AG391" i="3"/>
  <c r="AE391" i="3"/>
  <c r="AI391" i="3" s="1"/>
  <c r="AC391" i="3" a="1"/>
  <c r="AC391" i="3" s="1"/>
  <c r="AB391" i="3" a="1"/>
  <c r="AB391" i="3" s="1"/>
  <c r="Z391" i="3"/>
  <c r="Y391" i="3"/>
  <c r="X391" i="3"/>
  <c r="W391" i="3"/>
  <c r="V391" i="3"/>
  <c r="U391" i="3"/>
  <c r="T391" i="3"/>
  <c r="S391" i="3"/>
  <c r="R391" i="3"/>
  <c r="Q391" i="3"/>
  <c r="O391" i="3"/>
  <c r="N391" i="3"/>
  <c r="N391" i="3" a="1"/>
  <c r="M391" i="3"/>
  <c r="L391" i="3" s="1"/>
  <c r="K391" i="3"/>
  <c r="AY390" i="3"/>
  <c r="AX390" i="3"/>
  <c r="AU390" i="3"/>
  <c r="AT390" i="3"/>
  <c r="AS390" i="3"/>
  <c r="AR390" i="3"/>
  <c r="AQ390" i="3"/>
  <c r="AP390" i="3"/>
  <c r="AO390" i="3"/>
  <c r="AN390" i="3"/>
  <c r="AM390" i="3"/>
  <c r="AL390" i="3"/>
  <c r="AE390" i="3"/>
  <c r="AC390" i="3" a="1"/>
  <c r="AC390" i="3" s="1"/>
  <c r="AB390" i="3" a="1"/>
  <c r="AB390" i="3" s="1"/>
  <c r="Z390" i="3"/>
  <c r="Y390" i="3"/>
  <c r="X390" i="3"/>
  <c r="W390" i="3"/>
  <c r="V390" i="3"/>
  <c r="U390" i="3"/>
  <c r="T390" i="3"/>
  <c r="S390" i="3"/>
  <c r="R390" i="3"/>
  <c r="Q390" i="3"/>
  <c r="O390" i="3"/>
  <c r="N390" i="3" a="1"/>
  <c r="N390" i="3" s="1"/>
  <c r="M390" i="3"/>
  <c r="L390" i="3" s="1"/>
  <c r="K390" i="3"/>
  <c r="BA389" i="3"/>
  <c r="AZ389" i="3"/>
  <c r="AY389" i="3"/>
  <c r="AX389" i="3"/>
  <c r="AW389" i="3"/>
  <c r="AV389" i="3"/>
  <c r="AU389" i="3"/>
  <c r="AT389" i="3"/>
  <c r="AS389" i="3"/>
  <c r="AP389" i="3" s="1"/>
  <c r="AR389" i="3"/>
  <c r="AQ389" i="3"/>
  <c r="AO389" i="3"/>
  <c r="AN389" i="3"/>
  <c r="AM389" i="3"/>
  <c r="AJ389" i="3"/>
  <c r="AF389" i="3"/>
  <c r="AE389" i="3"/>
  <c r="AI389" i="3" s="1"/>
  <c r="AC389" i="3" a="1"/>
  <c r="AC389" i="3" s="1"/>
  <c r="AB389" i="3" a="1"/>
  <c r="AB389" i="3" s="1"/>
  <c r="Z389" i="3"/>
  <c r="Y389" i="3"/>
  <c r="X389" i="3"/>
  <c r="W389" i="3"/>
  <c r="V389" i="3"/>
  <c r="U389" i="3"/>
  <c r="T389" i="3"/>
  <c r="S389" i="3"/>
  <c r="R389" i="3"/>
  <c r="Q389" i="3"/>
  <c r="O389" i="3"/>
  <c r="N389" i="3" a="1"/>
  <c r="N389" i="3" s="1"/>
  <c r="M389" i="3"/>
  <c r="L389" i="3" s="1"/>
  <c r="K389" i="3"/>
  <c r="BA388" i="3"/>
  <c r="AZ388" i="3"/>
  <c r="AX388" i="3"/>
  <c r="AY388" i="3" s="1"/>
  <c r="AW388" i="3"/>
  <c r="AV388" i="3"/>
  <c r="AT388" i="3"/>
  <c r="AS388" i="3"/>
  <c r="AO388" i="3" s="1"/>
  <c r="AR388" i="3"/>
  <c r="AN388" i="3"/>
  <c r="AK388" i="3"/>
  <c r="AJ388" i="3"/>
  <c r="AH388" i="3"/>
  <c r="AG388" i="3"/>
  <c r="AF388" i="3"/>
  <c r="AE388" i="3"/>
  <c r="AI388" i="3" s="1"/>
  <c r="AC388" i="3" a="1"/>
  <c r="AC388" i="3" s="1"/>
  <c r="AB388" i="3" a="1"/>
  <c r="AB388" i="3" s="1"/>
  <c r="Z388" i="3"/>
  <c r="Y388" i="3"/>
  <c r="X388" i="3"/>
  <c r="W388" i="3"/>
  <c r="V388" i="3"/>
  <c r="U388" i="3"/>
  <c r="T388" i="3"/>
  <c r="S388" i="3"/>
  <c r="R388" i="3"/>
  <c r="Q388" i="3"/>
  <c r="O388" i="3"/>
  <c r="N388" i="3" a="1"/>
  <c r="N388" i="3" s="1"/>
  <c r="M388" i="3"/>
  <c r="L388" i="3" s="1"/>
  <c r="K388" i="3"/>
  <c r="AX387" i="3"/>
  <c r="AT387" i="3"/>
  <c r="AS387" i="3"/>
  <c r="AP387" i="3"/>
  <c r="AO387" i="3"/>
  <c r="AL387" i="3"/>
  <c r="AK387" i="3"/>
  <c r="AH387" i="3"/>
  <c r="AG387" i="3"/>
  <c r="AE387" i="3"/>
  <c r="AI387" i="3" s="1"/>
  <c r="AC387" i="3" a="1"/>
  <c r="AC387" i="3" s="1"/>
  <c r="AB387" i="3" a="1"/>
  <c r="AB387" i="3" s="1"/>
  <c r="Z387" i="3"/>
  <c r="Y387" i="3"/>
  <c r="X387" i="3"/>
  <c r="W387" i="3"/>
  <c r="V387" i="3"/>
  <c r="U387" i="3"/>
  <c r="T387" i="3"/>
  <c r="S387" i="3"/>
  <c r="R387" i="3"/>
  <c r="Q387" i="3"/>
  <c r="O387" i="3"/>
  <c r="N387" i="3" a="1"/>
  <c r="N387" i="3" s="1"/>
  <c r="M387" i="3"/>
  <c r="L387" i="3" s="1"/>
  <c r="K387" i="3"/>
  <c r="AY386" i="3"/>
  <c r="AX386" i="3"/>
  <c r="AU386" i="3"/>
  <c r="AT386" i="3"/>
  <c r="AS386" i="3"/>
  <c r="AR386" i="3"/>
  <c r="AQ386" i="3"/>
  <c r="AP386" i="3"/>
  <c r="AO386" i="3"/>
  <c r="AN386" i="3"/>
  <c r="AM386" i="3"/>
  <c r="AL386" i="3"/>
  <c r="AE386" i="3"/>
  <c r="AI386" i="3" s="1"/>
  <c r="AC386" i="3" a="1"/>
  <c r="AC386" i="3" s="1"/>
  <c r="AB386" i="3" a="1"/>
  <c r="AB386" i="3" s="1"/>
  <c r="Z386" i="3"/>
  <c r="Y386" i="3"/>
  <c r="X386" i="3"/>
  <c r="W386" i="3"/>
  <c r="V386" i="3"/>
  <c r="U386" i="3"/>
  <c r="T386" i="3"/>
  <c r="S386" i="3"/>
  <c r="R386" i="3"/>
  <c r="Q386" i="3"/>
  <c r="O386" i="3"/>
  <c r="N386" i="3" a="1"/>
  <c r="N386" i="3" s="1"/>
  <c r="M386" i="3"/>
  <c r="L386" i="3" s="1"/>
  <c r="K386" i="3"/>
  <c r="BA385" i="3"/>
  <c r="AZ385" i="3"/>
  <c r="AY385" i="3"/>
  <c r="AX385" i="3"/>
  <c r="AW385" i="3"/>
  <c r="AV385" i="3"/>
  <c r="AU385" i="3"/>
  <c r="AT385" i="3"/>
  <c r="AS385" i="3"/>
  <c r="AP385" i="3" s="1"/>
  <c r="AR385" i="3"/>
  <c r="AQ385" i="3"/>
  <c r="AO385" i="3"/>
  <c r="AN385" i="3"/>
  <c r="AM385" i="3"/>
  <c r="AJ385" i="3"/>
  <c r="AF385" i="3"/>
  <c r="AE385" i="3"/>
  <c r="AC385" i="3" a="1"/>
  <c r="AC385" i="3" s="1"/>
  <c r="AB385" i="3" a="1"/>
  <c r="AB385" i="3" s="1"/>
  <c r="Z385" i="3"/>
  <c r="Y385" i="3"/>
  <c r="X385" i="3"/>
  <c r="W385" i="3"/>
  <c r="V385" i="3"/>
  <c r="U385" i="3"/>
  <c r="T385" i="3"/>
  <c r="S385" i="3"/>
  <c r="R385" i="3"/>
  <c r="Q385" i="3"/>
  <c r="O385" i="3"/>
  <c r="N385" i="3" a="1"/>
  <c r="N385" i="3" s="1"/>
  <c r="M385" i="3"/>
  <c r="L385" i="3" s="1"/>
  <c r="K385" i="3"/>
  <c r="BA384" i="3"/>
  <c r="AZ384" i="3"/>
  <c r="AX384" i="3"/>
  <c r="AY384" i="3" s="1"/>
  <c r="AW384" i="3"/>
  <c r="AV384" i="3"/>
  <c r="AT384" i="3"/>
  <c r="AS384" i="3"/>
  <c r="AR384" i="3"/>
  <c r="AN384" i="3"/>
  <c r="AK384" i="3"/>
  <c r="AJ384" i="3"/>
  <c r="AH384" i="3"/>
  <c r="AG384" i="3"/>
  <c r="AF384" i="3"/>
  <c r="AE384" i="3"/>
  <c r="AI384" i="3" s="1"/>
  <c r="AC384" i="3" a="1"/>
  <c r="AC384" i="3" s="1"/>
  <c r="AB384" i="3" a="1"/>
  <c r="AB384" i="3" s="1"/>
  <c r="Z384" i="3"/>
  <c r="Y384" i="3"/>
  <c r="X384" i="3"/>
  <c r="W384" i="3"/>
  <c r="V384" i="3"/>
  <c r="U384" i="3"/>
  <c r="T384" i="3"/>
  <c r="S384" i="3"/>
  <c r="R384" i="3"/>
  <c r="Q384" i="3"/>
  <c r="O384" i="3"/>
  <c r="N384" i="3"/>
  <c r="N384" i="3" a="1"/>
  <c r="M384" i="3"/>
  <c r="L384" i="3" s="1"/>
  <c r="K384" i="3"/>
  <c r="AX383" i="3"/>
  <c r="AW383" i="3" s="1"/>
  <c r="AT383" i="3"/>
  <c r="AS383" i="3"/>
  <c r="AP383" i="3"/>
  <c r="AO383" i="3"/>
  <c r="AL383" i="3"/>
  <c r="AK383" i="3"/>
  <c r="AH383" i="3"/>
  <c r="AG383" i="3"/>
  <c r="AE383" i="3"/>
  <c r="AI383" i="3" s="1"/>
  <c r="AC383" i="3" a="1"/>
  <c r="AC383" i="3" s="1"/>
  <c r="AB383" i="3" a="1"/>
  <c r="AB383" i="3" s="1"/>
  <c r="Z383" i="3"/>
  <c r="Y383" i="3"/>
  <c r="X383" i="3"/>
  <c r="W383" i="3"/>
  <c r="V383" i="3"/>
  <c r="U383" i="3"/>
  <c r="T383" i="3"/>
  <c r="S383" i="3"/>
  <c r="R383" i="3"/>
  <c r="Q383" i="3"/>
  <c r="O383" i="3"/>
  <c r="N383" i="3"/>
  <c r="N383" i="3" a="1"/>
  <c r="M383" i="3"/>
  <c r="L383" i="3" s="1"/>
  <c r="K383" i="3"/>
  <c r="AY382" i="3"/>
  <c r="AX382" i="3"/>
  <c r="AU382" i="3"/>
  <c r="AT382" i="3"/>
  <c r="AS382" i="3"/>
  <c r="AR382" i="3"/>
  <c r="AQ382" i="3"/>
  <c r="AP382" i="3"/>
  <c r="AO382" i="3"/>
  <c r="AN382" i="3"/>
  <c r="AM382" i="3"/>
  <c r="AL382" i="3"/>
  <c r="AE382" i="3"/>
  <c r="AC382" i="3" a="1"/>
  <c r="AC382" i="3" s="1"/>
  <c r="AB382" i="3" a="1"/>
  <c r="AB382" i="3" s="1"/>
  <c r="Z382" i="3"/>
  <c r="Y382" i="3"/>
  <c r="X382" i="3"/>
  <c r="W382" i="3"/>
  <c r="V382" i="3"/>
  <c r="U382" i="3"/>
  <c r="T382" i="3"/>
  <c r="S382" i="3"/>
  <c r="R382" i="3"/>
  <c r="Q382" i="3"/>
  <c r="O382" i="3"/>
  <c r="N382" i="3" a="1"/>
  <c r="N382" i="3" s="1"/>
  <c r="M382" i="3"/>
  <c r="L382" i="3" s="1"/>
  <c r="K382" i="3"/>
  <c r="BA381" i="3"/>
  <c r="AZ381" i="3"/>
  <c r="AY381" i="3"/>
  <c r="AX381" i="3"/>
  <c r="AW381" i="3"/>
  <c r="AV381" i="3"/>
  <c r="AU381" i="3"/>
  <c r="AT381" i="3"/>
  <c r="AS381" i="3"/>
  <c r="AP381" i="3" s="1"/>
  <c r="AR381" i="3"/>
  <c r="AQ381" i="3"/>
  <c r="AO381" i="3"/>
  <c r="AN381" i="3"/>
  <c r="AM381" i="3"/>
  <c r="AJ381" i="3"/>
  <c r="AF381" i="3"/>
  <c r="AE381" i="3"/>
  <c r="AI381" i="3" s="1"/>
  <c r="AC381" i="3" a="1"/>
  <c r="AC381" i="3" s="1"/>
  <c r="AB381" i="3" a="1"/>
  <c r="AB381" i="3" s="1"/>
  <c r="Z381" i="3"/>
  <c r="Y381" i="3"/>
  <c r="X381" i="3"/>
  <c r="W381" i="3"/>
  <c r="V381" i="3"/>
  <c r="U381" i="3"/>
  <c r="T381" i="3"/>
  <c r="S381" i="3"/>
  <c r="R381" i="3"/>
  <c r="Q381" i="3"/>
  <c r="O381" i="3"/>
  <c r="N381" i="3" a="1"/>
  <c r="N381" i="3" s="1"/>
  <c r="M381" i="3"/>
  <c r="L381" i="3" s="1"/>
  <c r="K381" i="3"/>
  <c r="BA380" i="3"/>
  <c r="AZ380" i="3"/>
  <c r="AX380" i="3"/>
  <c r="AY380" i="3" s="1"/>
  <c r="AW380" i="3"/>
  <c r="AV380" i="3"/>
  <c r="AT380" i="3"/>
  <c r="AS380" i="3"/>
  <c r="AO380" i="3" s="1"/>
  <c r="AR380" i="3"/>
  <c r="AN380" i="3"/>
  <c r="AK380" i="3"/>
  <c r="AJ380" i="3"/>
  <c r="AH380" i="3"/>
  <c r="AG380" i="3"/>
  <c r="AF380" i="3"/>
  <c r="AE380" i="3"/>
  <c r="AI380" i="3" s="1"/>
  <c r="AC380" i="3" a="1"/>
  <c r="AC380" i="3" s="1"/>
  <c r="AB380" i="3" a="1"/>
  <c r="AB380" i="3" s="1"/>
  <c r="Z380" i="3"/>
  <c r="Y380" i="3"/>
  <c r="X380" i="3"/>
  <c r="W380" i="3"/>
  <c r="V380" i="3"/>
  <c r="U380" i="3"/>
  <c r="T380" i="3"/>
  <c r="S380" i="3"/>
  <c r="R380" i="3"/>
  <c r="Q380" i="3"/>
  <c r="O380" i="3"/>
  <c r="N380" i="3"/>
  <c r="N380" i="3" a="1"/>
  <c r="M380" i="3"/>
  <c r="L380" i="3" s="1"/>
  <c r="K380" i="3"/>
  <c r="AX379" i="3"/>
  <c r="AT379" i="3"/>
  <c r="AS379" i="3"/>
  <c r="AP379" i="3"/>
  <c r="AO379" i="3"/>
  <c r="AL379" i="3"/>
  <c r="AK379" i="3"/>
  <c r="AH379" i="3"/>
  <c r="AG379" i="3"/>
  <c r="AE379" i="3"/>
  <c r="AI379" i="3" s="1"/>
  <c r="AC379" i="3" a="1"/>
  <c r="AC379" i="3" s="1"/>
  <c r="AB379" i="3" a="1"/>
  <c r="AB379" i="3" s="1"/>
  <c r="Z379" i="3"/>
  <c r="Y379" i="3"/>
  <c r="X379" i="3"/>
  <c r="W379" i="3"/>
  <c r="V379" i="3"/>
  <c r="U379" i="3"/>
  <c r="T379" i="3"/>
  <c r="S379" i="3"/>
  <c r="R379" i="3"/>
  <c r="Q379" i="3"/>
  <c r="O379" i="3"/>
  <c r="N379" i="3" a="1"/>
  <c r="N379" i="3" s="1"/>
  <c r="M379" i="3"/>
  <c r="L379" i="3" s="1"/>
  <c r="K379" i="3"/>
  <c r="AY378" i="3"/>
  <c r="AX378" i="3"/>
  <c r="AU378" i="3"/>
  <c r="AT378" i="3"/>
  <c r="AS378" i="3"/>
  <c r="AR378" i="3"/>
  <c r="AQ378" i="3"/>
  <c r="AP378" i="3"/>
  <c r="AO378" i="3"/>
  <c r="AN378" i="3"/>
  <c r="AM378" i="3"/>
  <c r="AL378" i="3"/>
  <c r="AE378" i="3"/>
  <c r="AI378" i="3" s="1"/>
  <c r="AC378" i="3" a="1"/>
  <c r="AC378" i="3" s="1"/>
  <c r="AB378" i="3" a="1"/>
  <c r="AB378" i="3" s="1"/>
  <c r="Z378" i="3"/>
  <c r="Y378" i="3"/>
  <c r="X378" i="3"/>
  <c r="W378" i="3"/>
  <c r="V378" i="3"/>
  <c r="U378" i="3"/>
  <c r="T378" i="3"/>
  <c r="S378" i="3"/>
  <c r="R378" i="3"/>
  <c r="Q378" i="3"/>
  <c r="O378" i="3"/>
  <c r="N378" i="3" a="1"/>
  <c r="N378" i="3" s="1"/>
  <c r="M378" i="3"/>
  <c r="L378" i="3" s="1"/>
  <c r="K378" i="3"/>
  <c r="BA377" i="3"/>
  <c r="AZ377" i="3"/>
  <c r="AY377" i="3"/>
  <c r="AX377" i="3"/>
  <c r="AW377" i="3"/>
  <c r="AV377" i="3"/>
  <c r="AU377" i="3"/>
  <c r="AT377" i="3"/>
  <c r="AS377" i="3"/>
  <c r="AP377" i="3" s="1"/>
  <c r="AR377" i="3"/>
  <c r="AQ377" i="3"/>
  <c r="AO377" i="3"/>
  <c r="AN377" i="3"/>
  <c r="AM377" i="3"/>
  <c r="AJ377" i="3"/>
  <c r="AF377" i="3"/>
  <c r="AE377" i="3"/>
  <c r="AC377" i="3" a="1"/>
  <c r="AC377" i="3" s="1"/>
  <c r="AB377" i="3" a="1"/>
  <c r="AB377" i="3" s="1"/>
  <c r="Z377" i="3"/>
  <c r="Y377" i="3"/>
  <c r="X377" i="3"/>
  <c r="W377" i="3"/>
  <c r="V377" i="3"/>
  <c r="U377" i="3"/>
  <c r="T377" i="3"/>
  <c r="S377" i="3"/>
  <c r="R377" i="3"/>
  <c r="Q377" i="3"/>
  <c r="O377" i="3"/>
  <c r="N377" i="3" a="1"/>
  <c r="N377" i="3" s="1"/>
  <c r="M377" i="3"/>
  <c r="L377" i="3" s="1"/>
  <c r="K377" i="3"/>
  <c r="BA376" i="3"/>
  <c r="AZ376" i="3"/>
  <c r="AX376" i="3"/>
  <c r="AY376" i="3" s="1"/>
  <c r="AW376" i="3"/>
  <c r="AV376" i="3"/>
  <c r="AT376" i="3"/>
  <c r="AS376" i="3"/>
  <c r="AR376" i="3"/>
  <c r="AN376" i="3"/>
  <c r="AK376" i="3"/>
  <c r="AJ376" i="3"/>
  <c r="AH376" i="3"/>
  <c r="AG376" i="3"/>
  <c r="AF376" i="3"/>
  <c r="AE376" i="3"/>
  <c r="AI376" i="3" s="1"/>
  <c r="AC376" i="3" a="1"/>
  <c r="AC376" i="3" s="1"/>
  <c r="AB376" i="3" a="1"/>
  <c r="AB376" i="3" s="1"/>
  <c r="Z376" i="3"/>
  <c r="Y376" i="3"/>
  <c r="X376" i="3"/>
  <c r="W376" i="3"/>
  <c r="V376" i="3"/>
  <c r="U376" i="3"/>
  <c r="T376" i="3"/>
  <c r="S376" i="3"/>
  <c r="R376" i="3"/>
  <c r="Q376" i="3"/>
  <c r="O376" i="3"/>
  <c r="N376" i="3"/>
  <c r="N376" i="3" a="1"/>
  <c r="M376" i="3"/>
  <c r="L376" i="3" s="1"/>
  <c r="K376" i="3"/>
  <c r="AX375" i="3"/>
  <c r="AW375" i="3" s="1"/>
  <c r="AT375" i="3"/>
  <c r="AS375" i="3"/>
  <c r="AP375" i="3"/>
  <c r="AO375" i="3"/>
  <c r="AL375" i="3"/>
  <c r="AK375" i="3"/>
  <c r="AH375" i="3"/>
  <c r="AG375" i="3"/>
  <c r="AE375" i="3"/>
  <c r="AI375" i="3" s="1"/>
  <c r="AC375" i="3" a="1"/>
  <c r="AC375" i="3" s="1"/>
  <c r="AB375" i="3" a="1"/>
  <c r="AB375" i="3" s="1"/>
  <c r="Z375" i="3"/>
  <c r="Y375" i="3"/>
  <c r="X375" i="3"/>
  <c r="W375" i="3"/>
  <c r="V375" i="3"/>
  <c r="U375" i="3"/>
  <c r="T375" i="3"/>
  <c r="S375" i="3"/>
  <c r="R375" i="3"/>
  <c r="Q375" i="3"/>
  <c r="O375" i="3"/>
  <c r="N375" i="3" a="1"/>
  <c r="N375" i="3" s="1"/>
  <c r="M375" i="3"/>
  <c r="L375" i="3" s="1"/>
  <c r="K375" i="3"/>
  <c r="AY374" i="3"/>
  <c r="AX374" i="3"/>
  <c r="AU374" i="3"/>
  <c r="AT374" i="3"/>
  <c r="AS374" i="3"/>
  <c r="AR374" i="3"/>
  <c r="AQ374" i="3"/>
  <c r="AP374" i="3"/>
  <c r="AO374" i="3"/>
  <c r="AN374" i="3"/>
  <c r="AM374" i="3"/>
  <c r="AL374" i="3"/>
  <c r="AE374" i="3"/>
  <c r="AC374" i="3" a="1"/>
  <c r="AC374" i="3" s="1"/>
  <c r="AB374" i="3" a="1"/>
  <c r="AB374" i="3" s="1"/>
  <c r="Z374" i="3"/>
  <c r="Y374" i="3"/>
  <c r="X374" i="3"/>
  <c r="W374" i="3"/>
  <c r="V374" i="3"/>
  <c r="U374" i="3"/>
  <c r="T374" i="3"/>
  <c r="S374" i="3"/>
  <c r="R374" i="3"/>
  <c r="Q374" i="3"/>
  <c r="O374" i="3"/>
  <c r="N374" i="3" a="1"/>
  <c r="N374" i="3" s="1"/>
  <c r="M374" i="3"/>
  <c r="L374" i="3" s="1"/>
  <c r="K374" i="3"/>
  <c r="BA373" i="3"/>
  <c r="AZ373" i="3"/>
  <c r="AY373" i="3"/>
  <c r="AX373" i="3"/>
  <c r="AW373" i="3"/>
  <c r="AV373" i="3"/>
  <c r="AU373" i="3"/>
  <c r="AT373" i="3"/>
  <c r="AS373" i="3"/>
  <c r="AP373" i="3" s="1"/>
  <c r="AR373" i="3"/>
  <c r="AQ373" i="3"/>
  <c r="AO373" i="3"/>
  <c r="AN373" i="3"/>
  <c r="AM373" i="3"/>
  <c r="AJ373" i="3"/>
  <c r="AF373" i="3"/>
  <c r="AE373" i="3"/>
  <c r="AI373" i="3" s="1"/>
  <c r="AC373" i="3" a="1"/>
  <c r="AC373" i="3" s="1"/>
  <c r="AB373" i="3" a="1"/>
  <c r="AB373" i="3" s="1"/>
  <c r="Z373" i="3"/>
  <c r="Y373" i="3"/>
  <c r="X373" i="3"/>
  <c r="W373" i="3"/>
  <c r="V373" i="3"/>
  <c r="U373" i="3"/>
  <c r="T373" i="3"/>
  <c r="S373" i="3"/>
  <c r="R373" i="3"/>
  <c r="Q373" i="3"/>
  <c r="O373" i="3"/>
  <c r="N373" i="3" a="1"/>
  <c r="N373" i="3" s="1"/>
  <c r="M373" i="3"/>
  <c r="L373" i="3" s="1"/>
  <c r="K373" i="3"/>
  <c r="BA372" i="3"/>
  <c r="AZ372" i="3"/>
  <c r="AX372" i="3"/>
  <c r="AY372" i="3" s="1"/>
  <c r="AW372" i="3"/>
  <c r="AV372" i="3"/>
  <c r="AT372" i="3"/>
  <c r="AS372" i="3"/>
  <c r="AO372" i="3" s="1"/>
  <c r="AR372" i="3"/>
  <c r="AN372" i="3"/>
  <c r="AK372" i="3"/>
  <c r="AJ372" i="3"/>
  <c r="AH372" i="3"/>
  <c r="AG372" i="3"/>
  <c r="AF372" i="3"/>
  <c r="AE372" i="3"/>
  <c r="AI372" i="3" s="1"/>
  <c r="AC372" i="3" a="1"/>
  <c r="AC372" i="3" s="1"/>
  <c r="AB372" i="3" a="1"/>
  <c r="AB372" i="3" s="1"/>
  <c r="Z372" i="3"/>
  <c r="Y372" i="3"/>
  <c r="X372" i="3"/>
  <c r="W372" i="3"/>
  <c r="V372" i="3"/>
  <c r="U372" i="3"/>
  <c r="T372" i="3"/>
  <c r="S372" i="3"/>
  <c r="R372" i="3"/>
  <c r="Q372" i="3"/>
  <c r="O372" i="3"/>
  <c r="N372" i="3" a="1"/>
  <c r="N372" i="3" s="1"/>
  <c r="M372" i="3"/>
  <c r="L372" i="3" s="1"/>
  <c r="K372" i="3"/>
  <c r="AX371" i="3"/>
  <c r="AT371" i="3"/>
  <c r="AS371" i="3"/>
  <c r="AP371" i="3"/>
  <c r="AO371" i="3"/>
  <c r="AL371" i="3"/>
  <c r="AK371" i="3"/>
  <c r="AH371" i="3"/>
  <c r="AG371" i="3"/>
  <c r="AE371" i="3"/>
  <c r="AI371" i="3" s="1"/>
  <c r="AC371" i="3" a="1"/>
  <c r="AC371" i="3" s="1"/>
  <c r="AB371" i="3" a="1"/>
  <c r="AB371" i="3" s="1"/>
  <c r="Z371" i="3"/>
  <c r="Y371" i="3"/>
  <c r="X371" i="3"/>
  <c r="W371" i="3"/>
  <c r="V371" i="3"/>
  <c r="U371" i="3"/>
  <c r="T371" i="3"/>
  <c r="S371" i="3"/>
  <c r="R371" i="3"/>
  <c r="Q371" i="3"/>
  <c r="O371" i="3"/>
  <c r="N371" i="3" a="1"/>
  <c r="N371" i="3" s="1"/>
  <c r="M371" i="3"/>
  <c r="L371" i="3" s="1"/>
  <c r="K371" i="3"/>
  <c r="AY370" i="3"/>
  <c r="AX370" i="3"/>
  <c r="AU370" i="3"/>
  <c r="AT370" i="3"/>
  <c r="AS370" i="3"/>
  <c r="AR370" i="3"/>
  <c r="AQ370" i="3"/>
  <c r="AP370" i="3"/>
  <c r="AO370" i="3"/>
  <c r="AN370" i="3"/>
  <c r="AM370" i="3"/>
  <c r="AL370" i="3"/>
  <c r="AE370" i="3"/>
  <c r="AI370" i="3" s="1"/>
  <c r="AC370" i="3" a="1"/>
  <c r="AC370" i="3" s="1"/>
  <c r="AB370" i="3" a="1"/>
  <c r="AB370" i="3" s="1"/>
  <c r="Z370" i="3"/>
  <c r="Y370" i="3"/>
  <c r="X370" i="3"/>
  <c r="W370" i="3"/>
  <c r="V370" i="3"/>
  <c r="U370" i="3"/>
  <c r="T370" i="3"/>
  <c r="S370" i="3"/>
  <c r="R370" i="3"/>
  <c r="Q370" i="3"/>
  <c r="O370" i="3"/>
  <c r="N370" i="3" a="1"/>
  <c r="N370" i="3" s="1"/>
  <c r="M370" i="3"/>
  <c r="L370" i="3" s="1"/>
  <c r="K370" i="3"/>
  <c r="BA369" i="3"/>
  <c r="AZ369" i="3"/>
  <c r="AY369" i="3"/>
  <c r="AX369" i="3"/>
  <c r="AW369" i="3"/>
  <c r="AV369" i="3"/>
  <c r="AU369" i="3"/>
  <c r="AT369" i="3"/>
  <c r="AS369" i="3"/>
  <c r="AP369" i="3" s="1"/>
  <c r="AR369" i="3"/>
  <c r="AQ369" i="3"/>
  <c r="AO369" i="3"/>
  <c r="AN369" i="3"/>
  <c r="AM369" i="3"/>
  <c r="AJ369" i="3"/>
  <c r="AF369" i="3"/>
  <c r="AE369" i="3"/>
  <c r="AC369" i="3" a="1"/>
  <c r="AC369" i="3" s="1"/>
  <c r="AB369" i="3" a="1"/>
  <c r="AB369" i="3" s="1"/>
  <c r="Z369" i="3"/>
  <c r="Y369" i="3"/>
  <c r="X369" i="3"/>
  <c r="W369" i="3"/>
  <c r="V369" i="3"/>
  <c r="U369" i="3"/>
  <c r="T369" i="3"/>
  <c r="S369" i="3"/>
  <c r="R369" i="3"/>
  <c r="Q369" i="3"/>
  <c r="O369" i="3"/>
  <c r="N369" i="3" a="1"/>
  <c r="N369" i="3" s="1"/>
  <c r="M369" i="3"/>
  <c r="L369" i="3" s="1"/>
  <c r="K369" i="3"/>
  <c r="BA368" i="3"/>
  <c r="AZ368" i="3"/>
  <c r="AX368" i="3"/>
  <c r="AY368" i="3" s="1"/>
  <c r="AW368" i="3"/>
  <c r="AV368" i="3"/>
  <c r="AT368" i="3"/>
  <c r="AS368" i="3"/>
  <c r="AR368" i="3"/>
  <c r="AN368" i="3"/>
  <c r="AK368" i="3"/>
  <c r="AJ368" i="3"/>
  <c r="AH368" i="3"/>
  <c r="AG368" i="3"/>
  <c r="AF368" i="3"/>
  <c r="AE368" i="3"/>
  <c r="AI368" i="3" s="1"/>
  <c r="AC368" i="3" a="1"/>
  <c r="AC368" i="3" s="1"/>
  <c r="AB368" i="3" a="1"/>
  <c r="AB368" i="3" s="1"/>
  <c r="Z368" i="3"/>
  <c r="Y368" i="3"/>
  <c r="X368" i="3"/>
  <c r="W368" i="3"/>
  <c r="V368" i="3"/>
  <c r="U368" i="3"/>
  <c r="T368" i="3"/>
  <c r="S368" i="3"/>
  <c r="R368" i="3"/>
  <c r="Q368" i="3"/>
  <c r="O368" i="3"/>
  <c r="N368" i="3" a="1"/>
  <c r="N368" i="3" s="1"/>
  <c r="M368" i="3"/>
  <c r="L368" i="3" s="1"/>
  <c r="K368" i="3"/>
  <c r="AX367" i="3"/>
  <c r="AW367" i="3" s="1"/>
  <c r="AT367" i="3"/>
  <c r="AS367" i="3"/>
  <c r="AP367" i="3"/>
  <c r="AO367" i="3"/>
  <c r="AL367" i="3"/>
  <c r="AK367" i="3"/>
  <c r="AH367" i="3"/>
  <c r="AG367" i="3"/>
  <c r="AE367" i="3"/>
  <c r="AI367" i="3" s="1"/>
  <c r="AC367" i="3" a="1"/>
  <c r="AC367" i="3" s="1"/>
  <c r="AB367" i="3" a="1"/>
  <c r="AB367" i="3" s="1"/>
  <c r="Z367" i="3"/>
  <c r="Y367" i="3"/>
  <c r="X367" i="3"/>
  <c r="W367" i="3"/>
  <c r="V367" i="3"/>
  <c r="U367" i="3"/>
  <c r="T367" i="3"/>
  <c r="S367" i="3"/>
  <c r="R367" i="3"/>
  <c r="Q367" i="3"/>
  <c r="O367" i="3"/>
  <c r="N367" i="3"/>
  <c r="N367" i="3" a="1"/>
  <c r="M367" i="3"/>
  <c r="L367" i="3" s="1"/>
  <c r="K367" i="3"/>
  <c r="AY366" i="3"/>
  <c r="AX366" i="3"/>
  <c r="AU366" i="3"/>
  <c r="AT366" i="3"/>
  <c r="AS366" i="3"/>
  <c r="AR366" i="3"/>
  <c r="AQ366" i="3"/>
  <c r="AP366" i="3"/>
  <c r="AO366" i="3"/>
  <c r="AN366" i="3"/>
  <c r="AM366" i="3"/>
  <c r="AL366" i="3"/>
  <c r="AE366" i="3"/>
  <c r="AC366" i="3" a="1"/>
  <c r="AC366" i="3" s="1"/>
  <c r="AB366" i="3" a="1"/>
  <c r="AB366" i="3" s="1"/>
  <c r="Z366" i="3"/>
  <c r="Y366" i="3"/>
  <c r="X366" i="3"/>
  <c r="W366" i="3"/>
  <c r="V366" i="3"/>
  <c r="U366" i="3"/>
  <c r="T366" i="3"/>
  <c r="S366" i="3"/>
  <c r="R366" i="3"/>
  <c r="Q366" i="3"/>
  <c r="O366" i="3"/>
  <c r="N366" i="3" a="1"/>
  <c r="N366" i="3" s="1"/>
  <c r="M366" i="3"/>
  <c r="L366" i="3" s="1"/>
  <c r="K366" i="3"/>
  <c r="BA365" i="3"/>
  <c r="AZ365" i="3"/>
  <c r="AY365" i="3"/>
  <c r="AX365" i="3"/>
  <c r="AW365" i="3"/>
  <c r="AV365" i="3"/>
  <c r="AU365" i="3"/>
  <c r="AT365" i="3"/>
  <c r="AS365" i="3"/>
  <c r="AP365" i="3" s="1"/>
  <c r="AR365" i="3"/>
  <c r="AQ365" i="3"/>
  <c r="AO365" i="3"/>
  <c r="AN365" i="3"/>
  <c r="AM365" i="3"/>
  <c r="AJ365" i="3"/>
  <c r="AF365" i="3"/>
  <c r="AE365" i="3"/>
  <c r="AI365" i="3" s="1"/>
  <c r="AC365" i="3" a="1"/>
  <c r="AC365" i="3" s="1"/>
  <c r="AB365" i="3" a="1"/>
  <c r="AB365" i="3" s="1"/>
  <c r="Z365" i="3"/>
  <c r="Y365" i="3"/>
  <c r="X365" i="3"/>
  <c r="W365" i="3"/>
  <c r="V365" i="3"/>
  <c r="U365" i="3"/>
  <c r="T365" i="3"/>
  <c r="S365" i="3"/>
  <c r="R365" i="3"/>
  <c r="Q365" i="3"/>
  <c r="O365" i="3"/>
  <c r="N365" i="3" a="1"/>
  <c r="N365" i="3" s="1"/>
  <c r="M365" i="3"/>
  <c r="L365" i="3" s="1"/>
  <c r="K365" i="3"/>
  <c r="BA364" i="3"/>
  <c r="AZ364" i="3"/>
  <c r="AX364" i="3"/>
  <c r="AY364" i="3" s="1"/>
  <c r="AW364" i="3"/>
  <c r="AV364" i="3"/>
  <c r="AT364" i="3"/>
  <c r="AS364" i="3"/>
  <c r="AO364" i="3" s="1"/>
  <c r="AR364" i="3"/>
  <c r="AN364" i="3"/>
  <c r="AK364" i="3"/>
  <c r="AJ364" i="3"/>
  <c r="AH364" i="3"/>
  <c r="AG364" i="3"/>
  <c r="AF364" i="3"/>
  <c r="AE364" i="3"/>
  <c r="AI364" i="3" s="1"/>
  <c r="AC364" i="3" a="1"/>
  <c r="AC364" i="3" s="1"/>
  <c r="AB364" i="3" a="1"/>
  <c r="AB364" i="3" s="1"/>
  <c r="Z364" i="3"/>
  <c r="Y364" i="3"/>
  <c r="X364" i="3"/>
  <c r="W364" i="3"/>
  <c r="V364" i="3"/>
  <c r="U364" i="3"/>
  <c r="T364" i="3"/>
  <c r="S364" i="3"/>
  <c r="R364" i="3"/>
  <c r="Q364" i="3"/>
  <c r="O364" i="3"/>
  <c r="N364" i="3" a="1"/>
  <c r="N364" i="3" s="1"/>
  <c r="M364" i="3"/>
  <c r="L364" i="3" s="1"/>
  <c r="K364" i="3"/>
  <c r="AX363" i="3"/>
  <c r="AT363" i="3"/>
  <c r="AS363" i="3"/>
  <c r="AP363" i="3"/>
  <c r="AO363" i="3"/>
  <c r="AL363" i="3"/>
  <c r="AK363" i="3"/>
  <c r="AH363" i="3"/>
  <c r="AG363" i="3"/>
  <c r="AE363" i="3"/>
  <c r="AI363" i="3" s="1"/>
  <c r="AC363" i="3" a="1"/>
  <c r="AC363" i="3" s="1"/>
  <c r="AB363" i="3" a="1"/>
  <c r="AB363" i="3" s="1"/>
  <c r="Z363" i="3"/>
  <c r="Y363" i="3"/>
  <c r="X363" i="3"/>
  <c r="W363" i="3"/>
  <c r="V363" i="3"/>
  <c r="U363" i="3"/>
  <c r="T363" i="3"/>
  <c r="S363" i="3"/>
  <c r="R363" i="3"/>
  <c r="Q363" i="3"/>
  <c r="O363" i="3"/>
  <c r="N363" i="3"/>
  <c r="N363" i="3" a="1"/>
  <c r="M363" i="3"/>
  <c r="L363" i="3" s="1"/>
  <c r="K363" i="3"/>
  <c r="AY362" i="3"/>
  <c r="AX362" i="3"/>
  <c r="AU362" i="3"/>
  <c r="AT362" i="3"/>
  <c r="AS362" i="3"/>
  <c r="AR362" i="3"/>
  <c r="AQ362" i="3"/>
  <c r="AP362" i="3"/>
  <c r="AO362" i="3"/>
  <c r="AN362" i="3"/>
  <c r="AM362" i="3"/>
  <c r="AL362" i="3"/>
  <c r="AE362" i="3"/>
  <c r="AI362" i="3" s="1"/>
  <c r="AC362" i="3" a="1"/>
  <c r="AC362" i="3" s="1"/>
  <c r="AB362" i="3" a="1"/>
  <c r="AB362" i="3" s="1"/>
  <c r="Z362" i="3"/>
  <c r="Y362" i="3"/>
  <c r="X362" i="3"/>
  <c r="W362" i="3"/>
  <c r="V362" i="3"/>
  <c r="U362" i="3"/>
  <c r="T362" i="3"/>
  <c r="S362" i="3"/>
  <c r="R362" i="3"/>
  <c r="Q362" i="3"/>
  <c r="O362" i="3"/>
  <c r="N362" i="3" a="1"/>
  <c r="N362" i="3" s="1"/>
  <c r="M362" i="3"/>
  <c r="L362" i="3" s="1"/>
  <c r="K362" i="3"/>
  <c r="BA361" i="3"/>
  <c r="AZ361" i="3"/>
  <c r="AY361" i="3"/>
  <c r="AX361" i="3"/>
  <c r="AW361" i="3"/>
  <c r="AV361" i="3"/>
  <c r="AU361" i="3"/>
  <c r="AT361" i="3"/>
  <c r="AS361" i="3"/>
  <c r="AP361" i="3" s="1"/>
  <c r="AR361" i="3"/>
  <c r="AQ361" i="3"/>
  <c r="AO361" i="3"/>
  <c r="AN361" i="3"/>
  <c r="AM361" i="3"/>
  <c r="AJ361" i="3"/>
  <c r="AF361" i="3"/>
  <c r="AE361" i="3"/>
  <c r="AC361" i="3" a="1"/>
  <c r="AC361" i="3" s="1"/>
  <c r="AB361" i="3" a="1"/>
  <c r="AB361" i="3" s="1"/>
  <c r="Z361" i="3"/>
  <c r="Y361" i="3"/>
  <c r="X361" i="3"/>
  <c r="W361" i="3"/>
  <c r="V361" i="3"/>
  <c r="U361" i="3"/>
  <c r="T361" i="3"/>
  <c r="S361" i="3"/>
  <c r="R361" i="3"/>
  <c r="Q361" i="3"/>
  <c r="O361" i="3"/>
  <c r="N361" i="3" a="1"/>
  <c r="N361" i="3" s="1"/>
  <c r="M361" i="3"/>
  <c r="L361" i="3" s="1"/>
  <c r="K361" i="3"/>
  <c r="BA360" i="3"/>
  <c r="AZ360" i="3"/>
  <c r="AX360" i="3"/>
  <c r="AY360" i="3" s="1"/>
  <c r="AW360" i="3"/>
  <c r="AV360" i="3"/>
  <c r="AT360" i="3"/>
  <c r="AS360" i="3"/>
  <c r="AR360" i="3"/>
  <c r="AN360" i="3"/>
  <c r="AK360" i="3"/>
  <c r="AJ360" i="3"/>
  <c r="AH360" i="3"/>
  <c r="AG360" i="3"/>
  <c r="AF360" i="3"/>
  <c r="AE360" i="3"/>
  <c r="AI360" i="3" s="1"/>
  <c r="AC360" i="3" a="1"/>
  <c r="AC360" i="3" s="1"/>
  <c r="AB360" i="3" a="1"/>
  <c r="AB360" i="3" s="1"/>
  <c r="Z360" i="3"/>
  <c r="Y360" i="3"/>
  <c r="X360" i="3"/>
  <c r="W360" i="3"/>
  <c r="V360" i="3"/>
  <c r="U360" i="3"/>
  <c r="T360" i="3"/>
  <c r="S360" i="3"/>
  <c r="R360" i="3"/>
  <c r="Q360" i="3"/>
  <c r="O360" i="3"/>
  <c r="N360" i="3" a="1"/>
  <c r="N360" i="3" s="1"/>
  <c r="M360" i="3"/>
  <c r="L360" i="3" s="1"/>
  <c r="K360" i="3"/>
  <c r="AX359" i="3"/>
  <c r="AW359" i="3" s="1"/>
  <c r="AT359" i="3"/>
  <c r="AS359" i="3"/>
  <c r="AP359" i="3"/>
  <c r="AO359" i="3"/>
  <c r="AL359" i="3"/>
  <c r="AK359" i="3"/>
  <c r="AH359" i="3"/>
  <c r="AG359" i="3"/>
  <c r="AE359" i="3"/>
  <c r="AI359" i="3" s="1"/>
  <c r="AC359" i="3" a="1"/>
  <c r="AC359" i="3" s="1"/>
  <c r="AB359" i="3" a="1"/>
  <c r="AB359" i="3" s="1"/>
  <c r="Z359" i="3"/>
  <c r="Y359" i="3"/>
  <c r="X359" i="3"/>
  <c r="W359" i="3"/>
  <c r="V359" i="3"/>
  <c r="U359" i="3"/>
  <c r="T359" i="3"/>
  <c r="S359" i="3"/>
  <c r="R359" i="3"/>
  <c r="Q359" i="3"/>
  <c r="O359" i="3"/>
  <c r="N359" i="3"/>
  <c r="N359" i="3" a="1"/>
  <c r="M359" i="3"/>
  <c r="L359" i="3" s="1"/>
  <c r="K359" i="3"/>
  <c r="AY358" i="3"/>
  <c r="AX358" i="3"/>
  <c r="AU358" i="3"/>
  <c r="AT358" i="3"/>
  <c r="AS358" i="3"/>
  <c r="AR358" i="3"/>
  <c r="AQ358" i="3"/>
  <c r="AP358" i="3"/>
  <c r="AO358" i="3"/>
  <c r="AN358" i="3"/>
  <c r="AM358" i="3"/>
  <c r="AL358" i="3"/>
  <c r="AE358" i="3"/>
  <c r="AC358" i="3" a="1"/>
  <c r="AC358" i="3" s="1"/>
  <c r="AB358" i="3" a="1"/>
  <c r="AB358" i="3" s="1"/>
  <c r="Z358" i="3"/>
  <c r="Y358" i="3"/>
  <c r="X358" i="3"/>
  <c r="W358" i="3"/>
  <c r="V358" i="3"/>
  <c r="U358" i="3"/>
  <c r="T358" i="3"/>
  <c r="S358" i="3"/>
  <c r="R358" i="3"/>
  <c r="Q358" i="3"/>
  <c r="O358" i="3"/>
  <c r="N358" i="3" a="1"/>
  <c r="N358" i="3" s="1"/>
  <c r="M358" i="3"/>
  <c r="L358" i="3" s="1"/>
  <c r="K358" i="3"/>
  <c r="BA357" i="3"/>
  <c r="AZ357" i="3"/>
  <c r="AY357" i="3"/>
  <c r="AX357" i="3"/>
  <c r="AW357" i="3"/>
  <c r="AV357" i="3"/>
  <c r="AU357" i="3"/>
  <c r="AT357" i="3"/>
  <c r="AS357" i="3"/>
  <c r="AP357" i="3" s="1"/>
  <c r="AR357" i="3"/>
  <c r="AQ357" i="3"/>
  <c r="AO357" i="3"/>
  <c r="AN357" i="3"/>
  <c r="AM357" i="3"/>
  <c r="AJ357" i="3"/>
  <c r="AF357" i="3"/>
  <c r="AE357" i="3"/>
  <c r="AI357" i="3" s="1"/>
  <c r="AC357" i="3" a="1"/>
  <c r="AC357" i="3" s="1"/>
  <c r="AB357" i="3" a="1"/>
  <c r="AB357" i="3" s="1"/>
  <c r="Z357" i="3"/>
  <c r="Y357" i="3"/>
  <c r="X357" i="3"/>
  <c r="W357" i="3"/>
  <c r="V357" i="3"/>
  <c r="U357" i="3"/>
  <c r="T357" i="3"/>
  <c r="S357" i="3"/>
  <c r="R357" i="3"/>
  <c r="Q357" i="3"/>
  <c r="O357" i="3"/>
  <c r="N357" i="3" a="1"/>
  <c r="N357" i="3" s="1"/>
  <c r="M357" i="3"/>
  <c r="L357" i="3" s="1"/>
  <c r="K357" i="3"/>
  <c r="BA356" i="3"/>
  <c r="AZ356" i="3"/>
  <c r="AX356" i="3"/>
  <c r="AY356" i="3" s="1"/>
  <c r="AW356" i="3"/>
  <c r="AV356" i="3"/>
  <c r="AT356" i="3"/>
  <c r="AS356" i="3"/>
  <c r="AO356" i="3" s="1"/>
  <c r="AR356" i="3"/>
  <c r="AN356" i="3"/>
  <c r="AK356" i="3"/>
  <c r="AJ356" i="3"/>
  <c r="AH356" i="3"/>
  <c r="AG356" i="3"/>
  <c r="AF356" i="3"/>
  <c r="AE356" i="3"/>
  <c r="AI356" i="3" s="1"/>
  <c r="AC356" i="3" a="1"/>
  <c r="AC356" i="3" s="1"/>
  <c r="AB356" i="3" a="1"/>
  <c r="AB356" i="3" s="1"/>
  <c r="Z356" i="3"/>
  <c r="Y356" i="3"/>
  <c r="X356" i="3"/>
  <c r="W356" i="3"/>
  <c r="V356" i="3"/>
  <c r="U356" i="3"/>
  <c r="T356" i="3"/>
  <c r="S356" i="3"/>
  <c r="R356" i="3"/>
  <c r="Q356" i="3"/>
  <c r="O356" i="3"/>
  <c r="N356" i="3" a="1"/>
  <c r="N356" i="3" s="1"/>
  <c r="M356" i="3"/>
  <c r="L356" i="3" s="1"/>
  <c r="K356" i="3"/>
  <c r="AX355" i="3"/>
  <c r="AT355" i="3"/>
  <c r="AS355" i="3"/>
  <c r="AP355" i="3"/>
  <c r="AO355" i="3"/>
  <c r="AL355" i="3"/>
  <c r="AK355" i="3"/>
  <c r="AH355" i="3"/>
  <c r="AG355" i="3"/>
  <c r="AE355" i="3"/>
  <c r="AI355" i="3" s="1"/>
  <c r="AC355" i="3" a="1"/>
  <c r="AC355" i="3" s="1"/>
  <c r="AB355" i="3" a="1"/>
  <c r="AB355" i="3" s="1"/>
  <c r="Z355" i="3"/>
  <c r="Y355" i="3"/>
  <c r="X355" i="3"/>
  <c r="W355" i="3"/>
  <c r="V355" i="3"/>
  <c r="U355" i="3"/>
  <c r="T355" i="3"/>
  <c r="S355" i="3"/>
  <c r="R355" i="3"/>
  <c r="Q355" i="3"/>
  <c r="O355" i="3"/>
  <c r="N355" i="3" a="1"/>
  <c r="N355" i="3" s="1"/>
  <c r="M355" i="3"/>
  <c r="L355" i="3" s="1"/>
  <c r="K355" i="3"/>
  <c r="AY354" i="3"/>
  <c r="AX354" i="3"/>
  <c r="AU354" i="3"/>
  <c r="AT354" i="3"/>
  <c r="AS354" i="3"/>
  <c r="AR354" i="3"/>
  <c r="AQ354" i="3"/>
  <c r="AP354" i="3"/>
  <c r="AO354" i="3"/>
  <c r="AN354" i="3"/>
  <c r="AM354" i="3"/>
  <c r="AL354" i="3"/>
  <c r="AE354" i="3"/>
  <c r="AI354" i="3" s="1"/>
  <c r="AC354" i="3" a="1"/>
  <c r="AC354" i="3" s="1"/>
  <c r="AB354" i="3" a="1"/>
  <c r="AB354" i="3" s="1"/>
  <c r="Z354" i="3"/>
  <c r="Y354" i="3"/>
  <c r="X354" i="3"/>
  <c r="W354" i="3"/>
  <c r="V354" i="3"/>
  <c r="U354" i="3"/>
  <c r="T354" i="3"/>
  <c r="S354" i="3"/>
  <c r="R354" i="3"/>
  <c r="Q354" i="3"/>
  <c r="O354" i="3"/>
  <c r="N354" i="3" a="1"/>
  <c r="N354" i="3" s="1"/>
  <c r="M354" i="3"/>
  <c r="L354" i="3" s="1"/>
  <c r="K354" i="3"/>
  <c r="BA353" i="3"/>
  <c r="AZ353" i="3"/>
  <c r="AY353" i="3"/>
  <c r="AX353" i="3"/>
  <c r="AW353" i="3"/>
  <c r="AV353" i="3"/>
  <c r="AU353" i="3"/>
  <c r="AT353" i="3"/>
  <c r="AS353" i="3"/>
  <c r="AP353" i="3" s="1"/>
  <c r="AR353" i="3"/>
  <c r="AQ353" i="3"/>
  <c r="AO353" i="3"/>
  <c r="AN353" i="3"/>
  <c r="AM353" i="3"/>
  <c r="AJ353" i="3"/>
  <c r="AF353" i="3"/>
  <c r="AE353" i="3"/>
  <c r="AC353" i="3" a="1"/>
  <c r="AC353" i="3" s="1"/>
  <c r="AB353" i="3" a="1"/>
  <c r="AB353" i="3" s="1"/>
  <c r="Z353" i="3"/>
  <c r="Y353" i="3"/>
  <c r="X353" i="3"/>
  <c r="W353" i="3"/>
  <c r="V353" i="3"/>
  <c r="U353" i="3"/>
  <c r="T353" i="3"/>
  <c r="S353" i="3"/>
  <c r="R353" i="3"/>
  <c r="Q353" i="3"/>
  <c r="O353" i="3"/>
  <c r="N353" i="3" a="1"/>
  <c r="N353" i="3" s="1"/>
  <c r="M353" i="3"/>
  <c r="L353" i="3" s="1"/>
  <c r="K353" i="3"/>
  <c r="BA352" i="3"/>
  <c r="AZ352" i="3"/>
  <c r="AX352" i="3"/>
  <c r="AY352" i="3" s="1"/>
  <c r="AW352" i="3"/>
  <c r="AV352" i="3"/>
  <c r="AT352" i="3"/>
  <c r="AS352" i="3"/>
  <c r="AR352" i="3"/>
  <c r="AN352" i="3"/>
  <c r="AK352" i="3"/>
  <c r="AJ352" i="3"/>
  <c r="AH352" i="3"/>
  <c r="AG352" i="3"/>
  <c r="AF352" i="3"/>
  <c r="AE352" i="3"/>
  <c r="AI352" i="3" s="1"/>
  <c r="AC352" i="3" a="1"/>
  <c r="AC352" i="3" s="1"/>
  <c r="AB352" i="3" a="1"/>
  <c r="AB352" i="3" s="1"/>
  <c r="Z352" i="3"/>
  <c r="Y352" i="3"/>
  <c r="X352" i="3"/>
  <c r="W352" i="3"/>
  <c r="V352" i="3"/>
  <c r="U352" i="3"/>
  <c r="T352" i="3"/>
  <c r="S352" i="3"/>
  <c r="R352" i="3"/>
  <c r="Q352" i="3"/>
  <c r="O352" i="3"/>
  <c r="N352" i="3"/>
  <c r="N352" i="3" a="1"/>
  <c r="M352" i="3"/>
  <c r="L352" i="3" s="1"/>
  <c r="K352" i="3"/>
  <c r="AX351" i="3"/>
  <c r="AW351" i="3" s="1"/>
  <c r="AT351" i="3"/>
  <c r="AS351" i="3"/>
  <c r="AP351" i="3"/>
  <c r="AO351" i="3"/>
  <c r="AL351" i="3"/>
  <c r="AK351" i="3"/>
  <c r="AH351" i="3"/>
  <c r="AG351" i="3"/>
  <c r="AE351" i="3"/>
  <c r="AI351" i="3" s="1"/>
  <c r="AC351" i="3" a="1"/>
  <c r="AC351" i="3" s="1"/>
  <c r="AB351" i="3" a="1"/>
  <c r="AB351" i="3" s="1"/>
  <c r="Z351" i="3"/>
  <c r="Y351" i="3"/>
  <c r="X351" i="3"/>
  <c r="W351" i="3"/>
  <c r="V351" i="3"/>
  <c r="U351" i="3"/>
  <c r="T351" i="3"/>
  <c r="S351" i="3"/>
  <c r="R351" i="3"/>
  <c r="Q351" i="3"/>
  <c r="O351" i="3"/>
  <c r="N351" i="3"/>
  <c r="N351" i="3" a="1"/>
  <c r="M351" i="3"/>
  <c r="L351" i="3" s="1"/>
  <c r="K351" i="3"/>
  <c r="AY350" i="3"/>
  <c r="AX350" i="3"/>
  <c r="AU350" i="3"/>
  <c r="AT350" i="3"/>
  <c r="AS350" i="3"/>
  <c r="AR350" i="3"/>
  <c r="AQ350" i="3"/>
  <c r="AP350" i="3"/>
  <c r="AO350" i="3"/>
  <c r="AN350" i="3"/>
  <c r="AM350" i="3"/>
  <c r="AL350" i="3"/>
  <c r="AE350" i="3"/>
  <c r="AC350" i="3" a="1"/>
  <c r="AC350" i="3" s="1"/>
  <c r="AB350" i="3" a="1"/>
  <c r="AB350" i="3" s="1"/>
  <c r="Z350" i="3"/>
  <c r="Y350" i="3"/>
  <c r="X350" i="3"/>
  <c r="W350" i="3"/>
  <c r="V350" i="3"/>
  <c r="U350" i="3"/>
  <c r="T350" i="3"/>
  <c r="S350" i="3"/>
  <c r="R350" i="3"/>
  <c r="Q350" i="3"/>
  <c r="O350" i="3"/>
  <c r="N350" i="3" a="1"/>
  <c r="N350" i="3" s="1"/>
  <c r="M350" i="3"/>
  <c r="L350" i="3" s="1"/>
  <c r="K350" i="3"/>
  <c r="BA349" i="3"/>
  <c r="AZ349" i="3"/>
  <c r="AY349" i="3"/>
  <c r="AX349" i="3"/>
  <c r="AW349" i="3"/>
  <c r="AV349" i="3"/>
  <c r="AU349" i="3"/>
  <c r="AT349" i="3"/>
  <c r="AS349" i="3"/>
  <c r="AP349" i="3" s="1"/>
  <c r="AR349" i="3"/>
  <c r="AQ349" i="3"/>
  <c r="AO349" i="3"/>
  <c r="AN349" i="3"/>
  <c r="AM349" i="3"/>
  <c r="AJ349" i="3"/>
  <c r="AF349" i="3"/>
  <c r="AE349" i="3"/>
  <c r="AI349" i="3" s="1"/>
  <c r="AC349" i="3" a="1"/>
  <c r="AC349" i="3" s="1"/>
  <c r="AB349" i="3" a="1"/>
  <c r="AB349" i="3" s="1"/>
  <c r="Z349" i="3"/>
  <c r="Y349" i="3"/>
  <c r="X349" i="3"/>
  <c r="W349" i="3"/>
  <c r="V349" i="3"/>
  <c r="U349" i="3"/>
  <c r="T349" i="3"/>
  <c r="S349" i="3"/>
  <c r="R349" i="3"/>
  <c r="Q349" i="3"/>
  <c r="O349" i="3"/>
  <c r="N349" i="3" a="1"/>
  <c r="N349" i="3" s="1"/>
  <c r="M349" i="3"/>
  <c r="L349" i="3" s="1"/>
  <c r="K349" i="3"/>
  <c r="BA348" i="3"/>
  <c r="AZ348" i="3"/>
  <c r="AX348" i="3"/>
  <c r="AY348" i="3" s="1"/>
  <c r="AW348" i="3"/>
  <c r="AV348" i="3"/>
  <c r="AT348" i="3"/>
  <c r="AS348" i="3"/>
  <c r="AO348" i="3" s="1"/>
  <c r="AR348" i="3"/>
  <c r="AN348" i="3"/>
  <c r="AK348" i="3"/>
  <c r="AJ348" i="3"/>
  <c r="AH348" i="3"/>
  <c r="AG348" i="3"/>
  <c r="AF348" i="3"/>
  <c r="AE348" i="3"/>
  <c r="AI348" i="3" s="1"/>
  <c r="AC348" i="3" a="1"/>
  <c r="AC348" i="3" s="1"/>
  <c r="AB348" i="3" a="1"/>
  <c r="AB348" i="3" s="1"/>
  <c r="Z348" i="3"/>
  <c r="Y348" i="3"/>
  <c r="X348" i="3"/>
  <c r="W348" i="3"/>
  <c r="V348" i="3"/>
  <c r="U348" i="3"/>
  <c r="T348" i="3"/>
  <c r="S348" i="3"/>
  <c r="R348" i="3"/>
  <c r="Q348" i="3"/>
  <c r="O348" i="3"/>
  <c r="N348" i="3"/>
  <c r="N348" i="3" a="1"/>
  <c r="M348" i="3"/>
  <c r="L348" i="3" s="1"/>
  <c r="K348" i="3"/>
  <c r="AX347" i="3"/>
  <c r="AT347" i="3"/>
  <c r="AS347" i="3"/>
  <c r="AP347" i="3"/>
  <c r="AO347" i="3"/>
  <c r="AL347" i="3"/>
  <c r="AK347" i="3"/>
  <c r="AH347" i="3"/>
  <c r="AG347" i="3"/>
  <c r="AE347" i="3"/>
  <c r="AI347" i="3" s="1"/>
  <c r="AC347" i="3" a="1"/>
  <c r="AC347" i="3" s="1"/>
  <c r="AB347" i="3" a="1"/>
  <c r="AB347" i="3" s="1"/>
  <c r="Z347" i="3"/>
  <c r="Y347" i="3"/>
  <c r="X347" i="3"/>
  <c r="W347" i="3"/>
  <c r="V347" i="3"/>
  <c r="U347" i="3"/>
  <c r="T347" i="3"/>
  <c r="S347" i="3"/>
  <c r="R347" i="3"/>
  <c r="Q347" i="3"/>
  <c r="O347" i="3"/>
  <c r="N347" i="3" a="1"/>
  <c r="N347" i="3" s="1"/>
  <c r="M347" i="3"/>
  <c r="L347" i="3" s="1"/>
  <c r="K347" i="3"/>
  <c r="AY346" i="3"/>
  <c r="AX346" i="3"/>
  <c r="AU346" i="3"/>
  <c r="AT346" i="3"/>
  <c r="AS346" i="3"/>
  <c r="AR346" i="3"/>
  <c r="AQ346" i="3"/>
  <c r="AP346" i="3"/>
  <c r="AO346" i="3"/>
  <c r="AN346" i="3"/>
  <c r="AM346" i="3"/>
  <c r="AL346" i="3"/>
  <c r="AE346" i="3"/>
  <c r="AI346" i="3" s="1"/>
  <c r="AC346" i="3" a="1"/>
  <c r="AC346" i="3" s="1"/>
  <c r="AB346" i="3" a="1"/>
  <c r="AB346" i="3" s="1"/>
  <c r="Z346" i="3"/>
  <c r="Y346" i="3"/>
  <c r="X346" i="3"/>
  <c r="W346" i="3"/>
  <c r="V346" i="3"/>
  <c r="U346" i="3"/>
  <c r="T346" i="3"/>
  <c r="S346" i="3"/>
  <c r="R346" i="3"/>
  <c r="Q346" i="3"/>
  <c r="O346" i="3"/>
  <c r="N346" i="3" a="1"/>
  <c r="N346" i="3" s="1"/>
  <c r="M346" i="3"/>
  <c r="L346" i="3" s="1"/>
  <c r="K346" i="3"/>
  <c r="BA345" i="3"/>
  <c r="AZ345" i="3"/>
  <c r="AY345" i="3"/>
  <c r="AX345" i="3"/>
  <c r="AW345" i="3"/>
  <c r="AV345" i="3"/>
  <c r="AU345" i="3"/>
  <c r="AT345" i="3"/>
  <c r="AS345" i="3"/>
  <c r="AP345" i="3" s="1"/>
  <c r="AR345" i="3"/>
  <c r="AQ345" i="3"/>
  <c r="AO345" i="3"/>
  <c r="AN345" i="3"/>
  <c r="AM345" i="3"/>
  <c r="AJ345" i="3"/>
  <c r="AF345" i="3"/>
  <c r="AE345" i="3"/>
  <c r="AC345" i="3" a="1"/>
  <c r="AC345" i="3" s="1"/>
  <c r="AB345" i="3" a="1"/>
  <c r="AB345" i="3" s="1"/>
  <c r="Z345" i="3"/>
  <c r="Y345" i="3"/>
  <c r="X345" i="3"/>
  <c r="W345" i="3"/>
  <c r="V345" i="3"/>
  <c r="U345" i="3"/>
  <c r="T345" i="3"/>
  <c r="S345" i="3"/>
  <c r="R345" i="3"/>
  <c r="Q345" i="3"/>
  <c r="O345" i="3"/>
  <c r="N345" i="3" a="1"/>
  <c r="N345" i="3" s="1"/>
  <c r="M345" i="3"/>
  <c r="L345" i="3" s="1"/>
  <c r="K345" i="3"/>
  <c r="BA344" i="3"/>
  <c r="AZ344" i="3"/>
  <c r="AX344" i="3"/>
  <c r="AY344" i="3" s="1"/>
  <c r="AW344" i="3"/>
  <c r="AV344" i="3"/>
  <c r="AT344" i="3"/>
  <c r="AS344" i="3"/>
  <c r="AR344" i="3"/>
  <c r="AN344" i="3"/>
  <c r="AK344" i="3"/>
  <c r="AJ344" i="3"/>
  <c r="AH344" i="3"/>
  <c r="AG344" i="3"/>
  <c r="AF344" i="3"/>
  <c r="AE344" i="3"/>
  <c r="AI344" i="3" s="1"/>
  <c r="AC344" i="3" a="1"/>
  <c r="AC344" i="3" s="1"/>
  <c r="AB344" i="3" a="1"/>
  <c r="AB344" i="3" s="1"/>
  <c r="Z344" i="3"/>
  <c r="Y344" i="3"/>
  <c r="X344" i="3"/>
  <c r="W344" i="3"/>
  <c r="V344" i="3"/>
  <c r="U344" i="3"/>
  <c r="T344" i="3"/>
  <c r="S344" i="3"/>
  <c r="R344" i="3"/>
  <c r="Q344" i="3"/>
  <c r="O344" i="3"/>
  <c r="N344" i="3"/>
  <c r="N344" i="3" a="1"/>
  <c r="M344" i="3"/>
  <c r="L344" i="3" s="1"/>
  <c r="K344" i="3"/>
  <c r="AX343" i="3"/>
  <c r="AW343" i="3" s="1"/>
  <c r="AT343" i="3"/>
  <c r="AS343" i="3"/>
  <c r="AP343" i="3"/>
  <c r="AO343" i="3"/>
  <c r="AL343" i="3"/>
  <c r="AK343" i="3"/>
  <c r="AH343" i="3"/>
  <c r="AG343" i="3"/>
  <c r="AE343" i="3"/>
  <c r="AI343" i="3" s="1"/>
  <c r="AC343" i="3" a="1"/>
  <c r="AC343" i="3" s="1"/>
  <c r="AB343" i="3" a="1"/>
  <c r="AB343" i="3" s="1"/>
  <c r="Z343" i="3"/>
  <c r="Y343" i="3"/>
  <c r="X343" i="3"/>
  <c r="W343" i="3"/>
  <c r="V343" i="3"/>
  <c r="U343" i="3"/>
  <c r="T343" i="3"/>
  <c r="S343" i="3"/>
  <c r="R343" i="3"/>
  <c r="Q343" i="3"/>
  <c r="O343" i="3"/>
  <c r="N343" i="3" a="1"/>
  <c r="N343" i="3" s="1"/>
  <c r="M343" i="3"/>
  <c r="L343" i="3" s="1"/>
  <c r="K343" i="3"/>
  <c r="AY342" i="3"/>
  <c r="AX342" i="3"/>
  <c r="AU342" i="3"/>
  <c r="AT342" i="3"/>
  <c r="AS342" i="3"/>
  <c r="AR342" i="3"/>
  <c r="AQ342" i="3"/>
  <c r="AP342" i="3"/>
  <c r="AO342" i="3"/>
  <c r="AN342" i="3"/>
  <c r="AM342" i="3"/>
  <c r="AL342" i="3"/>
  <c r="AE342" i="3"/>
  <c r="AC342" i="3" a="1"/>
  <c r="AC342" i="3" s="1"/>
  <c r="AB342" i="3" a="1"/>
  <c r="AB342" i="3" s="1"/>
  <c r="Z342" i="3"/>
  <c r="Y342" i="3"/>
  <c r="X342" i="3"/>
  <c r="W342" i="3"/>
  <c r="V342" i="3"/>
  <c r="U342" i="3"/>
  <c r="T342" i="3"/>
  <c r="S342" i="3"/>
  <c r="R342" i="3"/>
  <c r="Q342" i="3"/>
  <c r="O342" i="3"/>
  <c r="N342" i="3" a="1"/>
  <c r="N342" i="3" s="1"/>
  <c r="M342" i="3"/>
  <c r="L342" i="3" s="1"/>
  <c r="K342" i="3"/>
  <c r="BA341" i="3"/>
  <c r="AZ341" i="3"/>
  <c r="AY341" i="3"/>
  <c r="AX341" i="3"/>
  <c r="AW341" i="3"/>
  <c r="AV341" i="3"/>
  <c r="AU341" i="3"/>
  <c r="AT341" i="3"/>
  <c r="AS341" i="3"/>
  <c r="AP341" i="3" s="1"/>
  <c r="AR341" i="3"/>
  <c r="AQ341" i="3"/>
  <c r="AO341" i="3"/>
  <c r="AN341" i="3"/>
  <c r="AM341" i="3"/>
  <c r="AJ341" i="3"/>
  <c r="AF341" i="3"/>
  <c r="AE341" i="3"/>
  <c r="AI341" i="3" s="1"/>
  <c r="AC341" i="3" a="1"/>
  <c r="AC341" i="3" s="1"/>
  <c r="AB341" i="3" a="1"/>
  <c r="AB341" i="3" s="1"/>
  <c r="Z341" i="3"/>
  <c r="Y341" i="3"/>
  <c r="X341" i="3"/>
  <c r="W341" i="3"/>
  <c r="V341" i="3"/>
  <c r="U341" i="3"/>
  <c r="T341" i="3"/>
  <c r="S341" i="3"/>
  <c r="R341" i="3"/>
  <c r="Q341" i="3"/>
  <c r="O341" i="3"/>
  <c r="N341" i="3" a="1"/>
  <c r="N341" i="3" s="1"/>
  <c r="M341" i="3"/>
  <c r="L341" i="3" s="1"/>
  <c r="K341" i="3"/>
  <c r="BA340" i="3"/>
  <c r="AZ340" i="3"/>
  <c r="AX340" i="3"/>
  <c r="AY340" i="3" s="1"/>
  <c r="AW340" i="3"/>
  <c r="AV340" i="3"/>
  <c r="AT340" i="3"/>
  <c r="AS340" i="3"/>
  <c r="AO340" i="3" s="1"/>
  <c r="AR340" i="3"/>
  <c r="AN340" i="3"/>
  <c r="AK340" i="3"/>
  <c r="AJ340" i="3"/>
  <c r="AH340" i="3"/>
  <c r="AG340" i="3"/>
  <c r="AF340" i="3"/>
  <c r="AE340" i="3"/>
  <c r="AI340" i="3" s="1"/>
  <c r="AC340" i="3" a="1"/>
  <c r="AC340" i="3" s="1"/>
  <c r="AB340" i="3" a="1"/>
  <c r="AB340" i="3" s="1"/>
  <c r="Z340" i="3"/>
  <c r="Y340" i="3"/>
  <c r="X340" i="3"/>
  <c r="W340" i="3"/>
  <c r="V340" i="3"/>
  <c r="U340" i="3"/>
  <c r="T340" i="3"/>
  <c r="S340" i="3"/>
  <c r="R340" i="3"/>
  <c r="Q340" i="3"/>
  <c r="O340" i="3"/>
  <c r="N340" i="3" a="1"/>
  <c r="N340" i="3" s="1"/>
  <c r="M340" i="3"/>
  <c r="L340" i="3" s="1"/>
  <c r="K340" i="3"/>
  <c r="AX339" i="3"/>
  <c r="AT339" i="3"/>
  <c r="AS339" i="3"/>
  <c r="AP339" i="3"/>
  <c r="AO339" i="3"/>
  <c r="AL339" i="3"/>
  <c r="AK339" i="3"/>
  <c r="AH339" i="3"/>
  <c r="AG339" i="3"/>
  <c r="AE339" i="3"/>
  <c r="AI339" i="3" s="1"/>
  <c r="AC339" i="3" a="1"/>
  <c r="AC339" i="3" s="1"/>
  <c r="AB339" i="3" a="1"/>
  <c r="AB339" i="3" s="1"/>
  <c r="Z339" i="3"/>
  <c r="Y339" i="3"/>
  <c r="X339" i="3"/>
  <c r="W339" i="3"/>
  <c r="V339" i="3"/>
  <c r="U339" i="3"/>
  <c r="T339" i="3"/>
  <c r="S339" i="3"/>
  <c r="R339" i="3"/>
  <c r="Q339" i="3"/>
  <c r="O339" i="3"/>
  <c r="N339" i="3" a="1"/>
  <c r="N339" i="3" s="1"/>
  <c r="M339" i="3"/>
  <c r="L339" i="3" s="1"/>
  <c r="K339" i="3"/>
  <c r="AY338" i="3"/>
  <c r="AX338" i="3"/>
  <c r="AU338" i="3"/>
  <c r="AT338" i="3"/>
  <c r="AS338" i="3"/>
  <c r="AR338" i="3"/>
  <c r="AQ338" i="3"/>
  <c r="AP338" i="3"/>
  <c r="AO338" i="3"/>
  <c r="AN338" i="3"/>
  <c r="AM338" i="3"/>
  <c r="AL338" i="3"/>
  <c r="AE338" i="3"/>
  <c r="AI338" i="3" s="1"/>
  <c r="AC338" i="3" a="1"/>
  <c r="AC338" i="3" s="1"/>
  <c r="AB338" i="3" a="1"/>
  <c r="AB338" i="3" s="1"/>
  <c r="Z338" i="3"/>
  <c r="Y338" i="3"/>
  <c r="X338" i="3"/>
  <c r="W338" i="3"/>
  <c r="V338" i="3"/>
  <c r="U338" i="3"/>
  <c r="T338" i="3"/>
  <c r="S338" i="3"/>
  <c r="R338" i="3"/>
  <c r="Q338" i="3"/>
  <c r="O338" i="3"/>
  <c r="N338" i="3" a="1"/>
  <c r="N338" i="3" s="1"/>
  <c r="M338" i="3"/>
  <c r="L338" i="3" s="1"/>
  <c r="K338" i="3"/>
  <c r="BA337" i="3"/>
  <c r="AZ337" i="3"/>
  <c r="AY337" i="3"/>
  <c r="AX337" i="3"/>
  <c r="AW337" i="3"/>
  <c r="AV337" i="3"/>
  <c r="AU337" i="3"/>
  <c r="AT337" i="3"/>
  <c r="AS337" i="3"/>
  <c r="AP337" i="3" s="1"/>
  <c r="AR337" i="3"/>
  <c r="AQ337" i="3"/>
  <c r="AO337" i="3"/>
  <c r="AN337" i="3"/>
  <c r="AM337" i="3"/>
  <c r="AJ337" i="3"/>
  <c r="AF337" i="3"/>
  <c r="AE337" i="3"/>
  <c r="AC337" i="3" a="1"/>
  <c r="AC337" i="3" s="1"/>
  <c r="AB337" i="3" a="1"/>
  <c r="AB337" i="3" s="1"/>
  <c r="Z337" i="3"/>
  <c r="Y337" i="3"/>
  <c r="X337" i="3"/>
  <c r="W337" i="3"/>
  <c r="V337" i="3"/>
  <c r="U337" i="3"/>
  <c r="T337" i="3"/>
  <c r="S337" i="3"/>
  <c r="R337" i="3"/>
  <c r="Q337" i="3"/>
  <c r="O337" i="3"/>
  <c r="N337" i="3" a="1"/>
  <c r="N337" i="3" s="1"/>
  <c r="M337" i="3"/>
  <c r="L337" i="3" s="1"/>
  <c r="K337" i="3"/>
  <c r="BA336" i="3"/>
  <c r="AZ336" i="3"/>
  <c r="AX336" i="3"/>
  <c r="AY336" i="3" s="1"/>
  <c r="AW336" i="3"/>
  <c r="AV336" i="3"/>
  <c r="AT336" i="3"/>
  <c r="AS336" i="3"/>
  <c r="AR336" i="3"/>
  <c r="AN336" i="3"/>
  <c r="AK336" i="3"/>
  <c r="AJ336" i="3"/>
  <c r="AH336" i="3"/>
  <c r="AG336" i="3"/>
  <c r="AF336" i="3"/>
  <c r="AE336" i="3"/>
  <c r="AI336" i="3" s="1"/>
  <c r="AC336" i="3" a="1"/>
  <c r="AC336" i="3" s="1"/>
  <c r="AB336" i="3" a="1"/>
  <c r="AB336" i="3" s="1"/>
  <c r="Z336" i="3"/>
  <c r="Y336" i="3"/>
  <c r="X336" i="3"/>
  <c r="W336" i="3"/>
  <c r="V336" i="3"/>
  <c r="U336" i="3"/>
  <c r="T336" i="3"/>
  <c r="S336" i="3"/>
  <c r="R336" i="3"/>
  <c r="Q336" i="3"/>
  <c r="O336" i="3"/>
  <c r="N336" i="3" a="1"/>
  <c r="N336" i="3" s="1"/>
  <c r="M336" i="3"/>
  <c r="L336" i="3" s="1"/>
  <c r="K336" i="3"/>
  <c r="AX335" i="3"/>
  <c r="AW335" i="3" s="1"/>
  <c r="AT335" i="3"/>
  <c r="AS335" i="3"/>
  <c r="AP335" i="3"/>
  <c r="AO335" i="3"/>
  <c r="AL335" i="3"/>
  <c r="AK335" i="3"/>
  <c r="AH335" i="3"/>
  <c r="AG335" i="3"/>
  <c r="AE335" i="3"/>
  <c r="AI335" i="3" s="1"/>
  <c r="AC335" i="3" a="1"/>
  <c r="AC335" i="3" s="1"/>
  <c r="AB335" i="3" a="1"/>
  <c r="AB335" i="3" s="1"/>
  <c r="Z335" i="3"/>
  <c r="Y335" i="3"/>
  <c r="X335" i="3"/>
  <c r="W335" i="3"/>
  <c r="V335" i="3"/>
  <c r="U335" i="3"/>
  <c r="T335" i="3"/>
  <c r="S335" i="3"/>
  <c r="R335" i="3"/>
  <c r="Q335" i="3"/>
  <c r="O335" i="3"/>
  <c r="N335" i="3"/>
  <c r="N335" i="3" a="1"/>
  <c r="M335" i="3"/>
  <c r="L335" i="3" s="1"/>
  <c r="K335" i="3"/>
  <c r="AY334" i="3"/>
  <c r="AX334" i="3"/>
  <c r="AU334" i="3"/>
  <c r="AT334" i="3"/>
  <c r="AS334" i="3"/>
  <c r="AR334" i="3"/>
  <c r="AQ334" i="3"/>
  <c r="AP334" i="3"/>
  <c r="AO334" i="3"/>
  <c r="AN334" i="3"/>
  <c r="AM334" i="3"/>
  <c r="AL334" i="3"/>
  <c r="AE334" i="3"/>
  <c r="AC334" i="3" a="1"/>
  <c r="AC334" i="3" s="1"/>
  <c r="AB334" i="3" a="1"/>
  <c r="AB334" i="3" s="1"/>
  <c r="Z334" i="3"/>
  <c r="Y334" i="3"/>
  <c r="X334" i="3"/>
  <c r="W334" i="3"/>
  <c r="V334" i="3"/>
  <c r="U334" i="3"/>
  <c r="T334" i="3"/>
  <c r="S334" i="3"/>
  <c r="R334" i="3"/>
  <c r="Q334" i="3"/>
  <c r="O334" i="3"/>
  <c r="N334" i="3" a="1"/>
  <c r="N334" i="3" s="1"/>
  <c r="M334" i="3"/>
  <c r="L334" i="3" s="1"/>
  <c r="K334" i="3"/>
  <c r="BA333" i="3"/>
  <c r="AZ333" i="3"/>
  <c r="AY333" i="3"/>
  <c r="AX333" i="3"/>
  <c r="AW333" i="3"/>
  <c r="AV333" i="3"/>
  <c r="AU333" i="3"/>
  <c r="AT333" i="3"/>
  <c r="AS333" i="3"/>
  <c r="AP333" i="3" s="1"/>
  <c r="AR333" i="3"/>
  <c r="AQ333" i="3"/>
  <c r="AO333" i="3"/>
  <c r="AN333" i="3"/>
  <c r="AM333" i="3"/>
  <c r="AJ333" i="3"/>
  <c r="AF333" i="3"/>
  <c r="AE333" i="3"/>
  <c r="AI333" i="3" s="1"/>
  <c r="AC333" i="3" a="1"/>
  <c r="AC333" i="3" s="1"/>
  <c r="AB333" i="3" a="1"/>
  <c r="AB333" i="3" s="1"/>
  <c r="Z333" i="3"/>
  <c r="Y333" i="3"/>
  <c r="X333" i="3"/>
  <c r="W333" i="3"/>
  <c r="V333" i="3"/>
  <c r="U333" i="3"/>
  <c r="T333" i="3"/>
  <c r="S333" i="3"/>
  <c r="R333" i="3"/>
  <c r="Q333" i="3"/>
  <c r="O333" i="3"/>
  <c r="N333" i="3" a="1"/>
  <c r="N333" i="3" s="1"/>
  <c r="M333" i="3"/>
  <c r="L333" i="3" s="1"/>
  <c r="K333" i="3"/>
  <c r="BA332" i="3"/>
  <c r="AZ332" i="3"/>
  <c r="AX332" i="3"/>
  <c r="AY332" i="3" s="1"/>
  <c r="AW332" i="3"/>
  <c r="AV332" i="3"/>
  <c r="AT332" i="3"/>
  <c r="AS332" i="3"/>
  <c r="AO332" i="3" s="1"/>
  <c r="AR332" i="3"/>
  <c r="AN332" i="3"/>
  <c r="AK332" i="3"/>
  <c r="AJ332" i="3"/>
  <c r="AH332" i="3"/>
  <c r="AG332" i="3"/>
  <c r="AF332" i="3"/>
  <c r="AE332" i="3"/>
  <c r="AI332" i="3" s="1"/>
  <c r="AC332" i="3" a="1"/>
  <c r="AC332" i="3" s="1"/>
  <c r="AB332" i="3" a="1"/>
  <c r="AB332" i="3" s="1"/>
  <c r="Z332" i="3"/>
  <c r="Y332" i="3"/>
  <c r="X332" i="3"/>
  <c r="W332" i="3"/>
  <c r="V332" i="3"/>
  <c r="U332" i="3"/>
  <c r="T332" i="3"/>
  <c r="S332" i="3"/>
  <c r="R332" i="3"/>
  <c r="Q332" i="3"/>
  <c r="O332" i="3"/>
  <c r="N332" i="3" a="1"/>
  <c r="N332" i="3" s="1"/>
  <c r="M332" i="3"/>
  <c r="L332" i="3" s="1"/>
  <c r="K332" i="3"/>
  <c r="AX331" i="3"/>
  <c r="AT331" i="3"/>
  <c r="AS331" i="3"/>
  <c r="AP331" i="3"/>
  <c r="AO331" i="3"/>
  <c r="AL331" i="3"/>
  <c r="AK331" i="3"/>
  <c r="AH331" i="3"/>
  <c r="AG331" i="3"/>
  <c r="AE331" i="3"/>
  <c r="AI331" i="3" s="1"/>
  <c r="AC331" i="3" a="1"/>
  <c r="AC331" i="3" s="1"/>
  <c r="AB331" i="3" a="1"/>
  <c r="AB331" i="3" s="1"/>
  <c r="Z331" i="3"/>
  <c r="Y331" i="3"/>
  <c r="X331" i="3"/>
  <c r="W331" i="3"/>
  <c r="V331" i="3"/>
  <c r="U331" i="3"/>
  <c r="T331" i="3"/>
  <c r="S331" i="3"/>
  <c r="R331" i="3"/>
  <c r="Q331" i="3"/>
  <c r="O331" i="3"/>
  <c r="N331" i="3"/>
  <c r="N331" i="3" a="1"/>
  <c r="M331" i="3"/>
  <c r="L331" i="3" s="1"/>
  <c r="K331" i="3"/>
  <c r="AY330" i="3"/>
  <c r="AX330" i="3"/>
  <c r="AU330" i="3"/>
  <c r="AT330" i="3"/>
  <c r="AS330" i="3"/>
  <c r="AR330" i="3"/>
  <c r="AQ330" i="3"/>
  <c r="AP330" i="3"/>
  <c r="AO330" i="3"/>
  <c r="AN330" i="3"/>
  <c r="AM330" i="3"/>
  <c r="AL330" i="3"/>
  <c r="AE330" i="3"/>
  <c r="AI330" i="3" s="1"/>
  <c r="AC330" i="3" a="1"/>
  <c r="AC330" i="3" s="1"/>
  <c r="AB330" i="3" a="1"/>
  <c r="AB330" i="3" s="1"/>
  <c r="Z330" i="3"/>
  <c r="Y330" i="3"/>
  <c r="X330" i="3"/>
  <c r="W330" i="3"/>
  <c r="V330" i="3"/>
  <c r="U330" i="3"/>
  <c r="T330" i="3"/>
  <c r="S330" i="3"/>
  <c r="R330" i="3"/>
  <c r="Q330" i="3"/>
  <c r="O330" i="3"/>
  <c r="N330" i="3" a="1"/>
  <c r="N330" i="3" s="1"/>
  <c r="M330" i="3"/>
  <c r="L330" i="3" s="1"/>
  <c r="K330" i="3"/>
  <c r="BA329" i="3"/>
  <c r="AZ329" i="3"/>
  <c r="AY329" i="3"/>
  <c r="AX329" i="3"/>
  <c r="AW329" i="3"/>
  <c r="AV329" i="3"/>
  <c r="AU329" i="3"/>
  <c r="AT329" i="3"/>
  <c r="AS329" i="3"/>
  <c r="AP329" i="3" s="1"/>
  <c r="AR329" i="3"/>
  <c r="AQ329" i="3"/>
  <c r="AO329" i="3"/>
  <c r="AN329" i="3"/>
  <c r="AM329" i="3"/>
  <c r="AJ329" i="3"/>
  <c r="AF329" i="3"/>
  <c r="AE329" i="3"/>
  <c r="AC329" i="3" a="1"/>
  <c r="AC329" i="3" s="1"/>
  <c r="AB329" i="3" a="1"/>
  <c r="AB329" i="3" s="1"/>
  <c r="Z329" i="3"/>
  <c r="Y329" i="3"/>
  <c r="X329" i="3"/>
  <c r="W329" i="3"/>
  <c r="V329" i="3"/>
  <c r="U329" i="3"/>
  <c r="T329" i="3"/>
  <c r="S329" i="3"/>
  <c r="R329" i="3"/>
  <c r="Q329" i="3"/>
  <c r="O329" i="3"/>
  <c r="N329" i="3" a="1"/>
  <c r="N329" i="3" s="1"/>
  <c r="M329" i="3"/>
  <c r="L329" i="3" s="1"/>
  <c r="K329" i="3"/>
  <c r="BA328" i="3"/>
  <c r="AZ328" i="3"/>
  <c r="AX328" i="3"/>
  <c r="AY328" i="3" s="1"/>
  <c r="AW328" i="3"/>
  <c r="AV328" i="3"/>
  <c r="AT328" i="3"/>
  <c r="AS328" i="3"/>
  <c r="AR328" i="3"/>
  <c r="AN328" i="3"/>
  <c r="AK328" i="3"/>
  <c r="AJ328" i="3"/>
  <c r="AH328" i="3"/>
  <c r="AG328" i="3"/>
  <c r="AF328" i="3"/>
  <c r="AE328" i="3"/>
  <c r="AI328" i="3" s="1"/>
  <c r="AC328" i="3" a="1"/>
  <c r="AC328" i="3" s="1"/>
  <c r="AB328" i="3" a="1"/>
  <c r="AB328" i="3" s="1"/>
  <c r="Z328" i="3"/>
  <c r="Y328" i="3"/>
  <c r="X328" i="3"/>
  <c r="W328" i="3"/>
  <c r="V328" i="3"/>
  <c r="U328" i="3"/>
  <c r="T328" i="3"/>
  <c r="S328" i="3"/>
  <c r="R328" i="3"/>
  <c r="Q328" i="3"/>
  <c r="O328" i="3"/>
  <c r="N328" i="3" a="1"/>
  <c r="N328" i="3" s="1"/>
  <c r="M328" i="3"/>
  <c r="L328" i="3" s="1"/>
  <c r="K328" i="3"/>
  <c r="AX327" i="3"/>
  <c r="AW327" i="3" s="1"/>
  <c r="AT327" i="3"/>
  <c r="AS327" i="3"/>
  <c r="AP327" i="3"/>
  <c r="AO327" i="3"/>
  <c r="AL327" i="3"/>
  <c r="AK327" i="3"/>
  <c r="AH327" i="3"/>
  <c r="AG327" i="3"/>
  <c r="AE327" i="3"/>
  <c r="AI327" i="3" s="1"/>
  <c r="AC327" i="3" a="1"/>
  <c r="AC327" i="3" s="1"/>
  <c r="AB327" i="3" a="1"/>
  <c r="AB327" i="3" s="1"/>
  <c r="Z327" i="3"/>
  <c r="Y327" i="3"/>
  <c r="X327" i="3"/>
  <c r="W327" i="3"/>
  <c r="V327" i="3"/>
  <c r="U327" i="3"/>
  <c r="T327" i="3"/>
  <c r="S327" i="3"/>
  <c r="R327" i="3"/>
  <c r="Q327" i="3"/>
  <c r="O327" i="3"/>
  <c r="N327" i="3"/>
  <c r="N327" i="3" a="1"/>
  <c r="M327" i="3"/>
  <c r="L327" i="3" s="1"/>
  <c r="K327" i="3"/>
  <c r="AY326" i="3"/>
  <c r="AX326" i="3"/>
  <c r="AU326" i="3"/>
  <c r="AT326" i="3"/>
  <c r="AS326" i="3"/>
  <c r="AR326" i="3"/>
  <c r="AQ326" i="3"/>
  <c r="AP326" i="3"/>
  <c r="AO326" i="3"/>
  <c r="AN326" i="3"/>
  <c r="AM326" i="3"/>
  <c r="AL326" i="3"/>
  <c r="AE326" i="3"/>
  <c r="AC326" i="3" a="1"/>
  <c r="AC326" i="3" s="1"/>
  <c r="AB326" i="3" a="1"/>
  <c r="AB326" i="3" s="1"/>
  <c r="Z326" i="3"/>
  <c r="Y326" i="3"/>
  <c r="X326" i="3"/>
  <c r="W326" i="3"/>
  <c r="V326" i="3"/>
  <c r="U326" i="3"/>
  <c r="T326" i="3"/>
  <c r="S326" i="3"/>
  <c r="R326" i="3"/>
  <c r="Q326" i="3"/>
  <c r="O326" i="3"/>
  <c r="N326" i="3" a="1"/>
  <c r="N326" i="3" s="1"/>
  <c r="M326" i="3"/>
  <c r="L326" i="3" s="1"/>
  <c r="K326" i="3"/>
  <c r="BA325" i="3"/>
  <c r="AZ325" i="3"/>
  <c r="AY325" i="3"/>
  <c r="AX325" i="3"/>
  <c r="AW325" i="3"/>
  <c r="AV325" i="3"/>
  <c r="AU325" i="3"/>
  <c r="AT325" i="3"/>
  <c r="AS325" i="3"/>
  <c r="AP325" i="3" s="1"/>
  <c r="AR325" i="3"/>
  <c r="AQ325" i="3"/>
  <c r="AO325" i="3"/>
  <c r="AN325" i="3"/>
  <c r="AM325" i="3"/>
  <c r="AJ325" i="3"/>
  <c r="AF325" i="3"/>
  <c r="AE325" i="3"/>
  <c r="AI325" i="3" s="1"/>
  <c r="AC325" i="3" a="1"/>
  <c r="AC325" i="3" s="1"/>
  <c r="AB325" i="3" a="1"/>
  <c r="AB325" i="3" s="1"/>
  <c r="Z325" i="3"/>
  <c r="Y325" i="3"/>
  <c r="X325" i="3"/>
  <c r="W325" i="3"/>
  <c r="V325" i="3"/>
  <c r="U325" i="3"/>
  <c r="T325" i="3"/>
  <c r="S325" i="3"/>
  <c r="R325" i="3"/>
  <c r="Q325" i="3"/>
  <c r="O325" i="3"/>
  <c r="N325" i="3" a="1"/>
  <c r="N325" i="3" s="1"/>
  <c r="M325" i="3"/>
  <c r="L325" i="3" s="1"/>
  <c r="K325" i="3"/>
  <c r="BA324" i="3"/>
  <c r="AZ324" i="3"/>
  <c r="AX324" i="3"/>
  <c r="AY324" i="3" s="1"/>
  <c r="AW324" i="3"/>
  <c r="AV324" i="3"/>
  <c r="AT324" i="3"/>
  <c r="AS324" i="3"/>
  <c r="AO324" i="3" s="1"/>
  <c r="AR324" i="3"/>
  <c r="AN324" i="3"/>
  <c r="AK324" i="3"/>
  <c r="AJ324" i="3"/>
  <c r="AH324" i="3"/>
  <c r="AG324" i="3"/>
  <c r="AF324" i="3"/>
  <c r="AE324" i="3"/>
  <c r="AI324" i="3" s="1"/>
  <c r="AC324" i="3" a="1"/>
  <c r="AC324" i="3" s="1"/>
  <c r="AB324" i="3" a="1"/>
  <c r="AB324" i="3" s="1"/>
  <c r="Z324" i="3"/>
  <c r="Y324" i="3"/>
  <c r="X324" i="3"/>
  <c r="W324" i="3"/>
  <c r="V324" i="3"/>
  <c r="U324" i="3"/>
  <c r="T324" i="3"/>
  <c r="S324" i="3"/>
  <c r="R324" i="3"/>
  <c r="Q324" i="3"/>
  <c r="O324" i="3"/>
  <c r="N324" i="3" a="1"/>
  <c r="N324" i="3" s="1"/>
  <c r="M324" i="3"/>
  <c r="L324" i="3" s="1"/>
  <c r="K324" i="3"/>
  <c r="AX323" i="3"/>
  <c r="AT323" i="3"/>
  <c r="AS323" i="3"/>
  <c r="AP323" i="3"/>
  <c r="AO323" i="3"/>
  <c r="AL323" i="3"/>
  <c r="AK323" i="3"/>
  <c r="AH323" i="3"/>
  <c r="AG323" i="3"/>
  <c r="AE323" i="3"/>
  <c r="AI323" i="3" s="1"/>
  <c r="AC323" i="3" a="1"/>
  <c r="AC323" i="3" s="1"/>
  <c r="AB323" i="3" a="1"/>
  <c r="AB323" i="3" s="1"/>
  <c r="Z323" i="3"/>
  <c r="Y323" i="3"/>
  <c r="X323" i="3"/>
  <c r="W323" i="3"/>
  <c r="V323" i="3"/>
  <c r="U323" i="3"/>
  <c r="T323" i="3"/>
  <c r="S323" i="3"/>
  <c r="R323" i="3"/>
  <c r="Q323" i="3"/>
  <c r="O323" i="3"/>
  <c r="N323" i="3" a="1"/>
  <c r="N323" i="3" s="1"/>
  <c r="M323" i="3"/>
  <c r="L323" i="3" s="1"/>
  <c r="K323" i="3"/>
  <c r="AY322" i="3"/>
  <c r="AX322" i="3"/>
  <c r="AU322" i="3"/>
  <c r="AT322" i="3"/>
  <c r="AS322" i="3"/>
  <c r="AR322" i="3"/>
  <c r="AQ322" i="3"/>
  <c r="AP322" i="3"/>
  <c r="AO322" i="3"/>
  <c r="AN322" i="3"/>
  <c r="AM322" i="3"/>
  <c r="AL322" i="3"/>
  <c r="AE322" i="3"/>
  <c r="AI322" i="3" s="1"/>
  <c r="AC322" i="3" a="1"/>
  <c r="AC322" i="3" s="1"/>
  <c r="AB322" i="3" a="1"/>
  <c r="AB322" i="3" s="1"/>
  <c r="Z322" i="3"/>
  <c r="Y322" i="3"/>
  <c r="X322" i="3"/>
  <c r="W322" i="3"/>
  <c r="V322" i="3"/>
  <c r="U322" i="3"/>
  <c r="T322" i="3"/>
  <c r="S322" i="3"/>
  <c r="R322" i="3"/>
  <c r="Q322" i="3"/>
  <c r="O322" i="3"/>
  <c r="N322" i="3" a="1"/>
  <c r="N322" i="3" s="1"/>
  <c r="M322" i="3"/>
  <c r="L322" i="3" s="1"/>
  <c r="K322" i="3"/>
  <c r="BA321" i="3"/>
  <c r="AZ321" i="3"/>
  <c r="AY321" i="3"/>
  <c r="AX321" i="3"/>
  <c r="AW321" i="3"/>
  <c r="AV321" i="3"/>
  <c r="AU321" i="3"/>
  <c r="AT321" i="3"/>
  <c r="AS321" i="3"/>
  <c r="AP321" i="3" s="1"/>
  <c r="AR321" i="3"/>
  <c r="AQ321" i="3"/>
  <c r="AO321" i="3"/>
  <c r="AN321" i="3"/>
  <c r="AM321" i="3"/>
  <c r="AJ321" i="3"/>
  <c r="AF321" i="3"/>
  <c r="AE321" i="3"/>
  <c r="AC321" i="3" a="1"/>
  <c r="AC321" i="3" s="1"/>
  <c r="AB321" i="3" a="1"/>
  <c r="AB321" i="3" s="1"/>
  <c r="Z321" i="3"/>
  <c r="Y321" i="3"/>
  <c r="X321" i="3"/>
  <c r="W321" i="3"/>
  <c r="V321" i="3"/>
  <c r="U321" i="3"/>
  <c r="T321" i="3"/>
  <c r="S321" i="3"/>
  <c r="R321" i="3"/>
  <c r="Q321" i="3"/>
  <c r="O321" i="3"/>
  <c r="N321" i="3" a="1"/>
  <c r="N321" i="3" s="1"/>
  <c r="M321" i="3"/>
  <c r="L321" i="3" s="1"/>
  <c r="K321" i="3"/>
  <c r="BA320" i="3"/>
  <c r="AZ320" i="3"/>
  <c r="AX320" i="3"/>
  <c r="AY320" i="3" s="1"/>
  <c r="AW320" i="3"/>
  <c r="AV320" i="3"/>
  <c r="AT320" i="3"/>
  <c r="AS320" i="3"/>
  <c r="AR320" i="3"/>
  <c r="AN320" i="3"/>
  <c r="AK320" i="3"/>
  <c r="AJ320" i="3"/>
  <c r="AH320" i="3"/>
  <c r="AG320" i="3"/>
  <c r="AF320" i="3"/>
  <c r="AE320" i="3"/>
  <c r="AI320" i="3" s="1"/>
  <c r="AC320" i="3" a="1"/>
  <c r="AC320" i="3" s="1"/>
  <c r="AB320" i="3" a="1"/>
  <c r="AB320" i="3" s="1"/>
  <c r="Z320" i="3"/>
  <c r="Y320" i="3"/>
  <c r="X320" i="3"/>
  <c r="W320" i="3"/>
  <c r="V320" i="3"/>
  <c r="U320" i="3"/>
  <c r="T320" i="3"/>
  <c r="S320" i="3"/>
  <c r="R320" i="3"/>
  <c r="Q320" i="3"/>
  <c r="O320" i="3"/>
  <c r="N320" i="3"/>
  <c r="N320" i="3" a="1"/>
  <c r="M320" i="3"/>
  <c r="L320" i="3" s="1"/>
  <c r="K320" i="3"/>
  <c r="AX319" i="3"/>
  <c r="AW319" i="3" s="1"/>
  <c r="AT319" i="3"/>
  <c r="AS319" i="3"/>
  <c r="AP319" i="3"/>
  <c r="AO319" i="3"/>
  <c r="AL319" i="3"/>
  <c r="AK319" i="3"/>
  <c r="AH319" i="3"/>
  <c r="AG319" i="3"/>
  <c r="AE319" i="3"/>
  <c r="AI319" i="3" s="1"/>
  <c r="AC319" i="3" a="1"/>
  <c r="AC319" i="3" s="1"/>
  <c r="AB319" i="3" a="1"/>
  <c r="AB319" i="3" s="1"/>
  <c r="Z319" i="3"/>
  <c r="Y319" i="3"/>
  <c r="X319" i="3"/>
  <c r="W319" i="3"/>
  <c r="V319" i="3"/>
  <c r="U319" i="3"/>
  <c r="T319" i="3"/>
  <c r="S319" i="3"/>
  <c r="R319" i="3"/>
  <c r="Q319" i="3"/>
  <c r="O319" i="3"/>
  <c r="N319" i="3" a="1"/>
  <c r="N319" i="3" s="1"/>
  <c r="M319" i="3"/>
  <c r="L319" i="3" s="1"/>
  <c r="K319" i="3"/>
  <c r="AY318" i="3"/>
  <c r="AX318" i="3"/>
  <c r="AU318" i="3"/>
  <c r="AT318" i="3"/>
  <c r="AS318" i="3"/>
  <c r="AR318" i="3"/>
  <c r="AQ318" i="3"/>
  <c r="AP318" i="3"/>
  <c r="AO318" i="3"/>
  <c r="AN318" i="3"/>
  <c r="AM318" i="3"/>
  <c r="AL318" i="3"/>
  <c r="AE318" i="3"/>
  <c r="AC318" i="3" a="1"/>
  <c r="AC318" i="3" s="1"/>
  <c r="AB318" i="3" a="1"/>
  <c r="AB318" i="3" s="1"/>
  <c r="Z318" i="3"/>
  <c r="Y318" i="3"/>
  <c r="X318" i="3"/>
  <c r="W318" i="3"/>
  <c r="V318" i="3"/>
  <c r="U318" i="3"/>
  <c r="T318" i="3"/>
  <c r="S318" i="3"/>
  <c r="R318" i="3"/>
  <c r="Q318" i="3"/>
  <c r="O318" i="3"/>
  <c r="N318" i="3" a="1"/>
  <c r="N318" i="3" s="1"/>
  <c r="M318" i="3"/>
  <c r="L318" i="3" s="1"/>
  <c r="K318" i="3"/>
  <c r="BA317" i="3"/>
  <c r="AZ317" i="3"/>
  <c r="AY317" i="3"/>
  <c r="AX317" i="3"/>
  <c r="AW317" i="3"/>
  <c r="AV317" i="3"/>
  <c r="AU317" i="3"/>
  <c r="AT317" i="3"/>
  <c r="AS317" i="3"/>
  <c r="AP317" i="3" s="1"/>
  <c r="AR317" i="3"/>
  <c r="AQ317" i="3"/>
  <c r="AO317" i="3"/>
  <c r="AN317" i="3"/>
  <c r="AM317" i="3"/>
  <c r="AJ317" i="3"/>
  <c r="AF317" i="3"/>
  <c r="AE317" i="3"/>
  <c r="AI317" i="3" s="1"/>
  <c r="AC317" i="3" a="1"/>
  <c r="AC317" i="3" s="1"/>
  <c r="AB317" i="3" a="1"/>
  <c r="AB317" i="3" s="1"/>
  <c r="Z317" i="3"/>
  <c r="Y317" i="3"/>
  <c r="X317" i="3"/>
  <c r="W317" i="3"/>
  <c r="V317" i="3"/>
  <c r="U317" i="3"/>
  <c r="T317" i="3"/>
  <c r="S317" i="3"/>
  <c r="R317" i="3"/>
  <c r="Q317" i="3"/>
  <c r="O317" i="3"/>
  <c r="N317" i="3" a="1"/>
  <c r="N317" i="3" s="1"/>
  <c r="M317" i="3"/>
  <c r="L317" i="3" s="1"/>
  <c r="K317" i="3"/>
  <c r="BA316" i="3"/>
  <c r="AZ316" i="3"/>
  <c r="AX316" i="3"/>
  <c r="AY316" i="3" s="1"/>
  <c r="AW316" i="3"/>
  <c r="AV316" i="3"/>
  <c r="AT316" i="3"/>
  <c r="AS316" i="3"/>
  <c r="AO316" i="3" s="1"/>
  <c r="AR316" i="3"/>
  <c r="AN316" i="3"/>
  <c r="AK316" i="3"/>
  <c r="AJ316" i="3"/>
  <c r="AH316" i="3"/>
  <c r="AG316" i="3"/>
  <c r="AF316" i="3"/>
  <c r="AE316" i="3"/>
  <c r="AI316" i="3" s="1"/>
  <c r="AC316" i="3" a="1"/>
  <c r="AC316" i="3" s="1"/>
  <c r="AB316" i="3" a="1"/>
  <c r="AB316" i="3" s="1"/>
  <c r="Z316" i="3"/>
  <c r="Y316" i="3"/>
  <c r="X316" i="3"/>
  <c r="W316" i="3"/>
  <c r="V316" i="3"/>
  <c r="U316" i="3"/>
  <c r="T316" i="3"/>
  <c r="S316" i="3"/>
  <c r="R316" i="3"/>
  <c r="Q316" i="3"/>
  <c r="O316" i="3"/>
  <c r="N316" i="3"/>
  <c r="N316" i="3" a="1"/>
  <c r="M316" i="3"/>
  <c r="L316" i="3" s="1"/>
  <c r="K316" i="3"/>
  <c r="AX315" i="3"/>
  <c r="AT315" i="3"/>
  <c r="AS315" i="3"/>
  <c r="AP315" i="3"/>
  <c r="AO315" i="3"/>
  <c r="AL315" i="3"/>
  <c r="AK315" i="3"/>
  <c r="AH315" i="3"/>
  <c r="AG315" i="3"/>
  <c r="AE315" i="3"/>
  <c r="AI315" i="3" s="1"/>
  <c r="AC315" i="3" a="1"/>
  <c r="AC315" i="3" s="1"/>
  <c r="AB315" i="3" a="1"/>
  <c r="AB315" i="3" s="1"/>
  <c r="Z315" i="3"/>
  <c r="Y315" i="3"/>
  <c r="X315" i="3"/>
  <c r="W315" i="3"/>
  <c r="V315" i="3"/>
  <c r="U315" i="3"/>
  <c r="T315" i="3"/>
  <c r="S315" i="3"/>
  <c r="R315" i="3"/>
  <c r="Q315" i="3"/>
  <c r="O315" i="3"/>
  <c r="N315" i="3" a="1"/>
  <c r="N315" i="3" s="1"/>
  <c r="M315" i="3"/>
  <c r="L315" i="3" s="1"/>
  <c r="K315" i="3"/>
  <c r="AY314" i="3"/>
  <c r="AX314" i="3"/>
  <c r="AU314" i="3"/>
  <c r="AT314" i="3"/>
  <c r="AS314" i="3"/>
  <c r="AR314" i="3"/>
  <c r="AQ314" i="3"/>
  <c r="AP314" i="3"/>
  <c r="AO314" i="3"/>
  <c r="AN314" i="3"/>
  <c r="AM314" i="3"/>
  <c r="AL314" i="3"/>
  <c r="AE314" i="3"/>
  <c r="AI314" i="3" s="1"/>
  <c r="AC314" i="3" a="1"/>
  <c r="AC314" i="3" s="1"/>
  <c r="AB314" i="3" a="1"/>
  <c r="AB314" i="3" s="1"/>
  <c r="Z314" i="3"/>
  <c r="Y314" i="3"/>
  <c r="X314" i="3"/>
  <c r="W314" i="3"/>
  <c r="V314" i="3"/>
  <c r="U314" i="3"/>
  <c r="T314" i="3"/>
  <c r="S314" i="3"/>
  <c r="R314" i="3"/>
  <c r="Q314" i="3"/>
  <c r="O314" i="3"/>
  <c r="N314" i="3" a="1"/>
  <c r="N314" i="3" s="1"/>
  <c r="M314" i="3"/>
  <c r="L314" i="3" s="1"/>
  <c r="K314" i="3"/>
  <c r="BA313" i="3"/>
  <c r="AZ313" i="3"/>
  <c r="AY313" i="3"/>
  <c r="AX313" i="3"/>
  <c r="AW313" i="3"/>
  <c r="AV313" i="3"/>
  <c r="AU313" i="3"/>
  <c r="AT313" i="3"/>
  <c r="AS313" i="3"/>
  <c r="AP313" i="3" s="1"/>
  <c r="AR313" i="3"/>
  <c r="AQ313" i="3"/>
  <c r="AO313" i="3"/>
  <c r="AN313" i="3"/>
  <c r="AM313" i="3"/>
  <c r="AJ313" i="3"/>
  <c r="AF313" i="3"/>
  <c r="AE313" i="3"/>
  <c r="AC313" i="3" a="1"/>
  <c r="AC313" i="3" s="1"/>
  <c r="AB313" i="3" a="1"/>
  <c r="AB313" i="3" s="1"/>
  <c r="Z313" i="3"/>
  <c r="Y313" i="3"/>
  <c r="X313" i="3"/>
  <c r="W313" i="3"/>
  <c r="V313" i="3"/>
  <c r="U313" i="3"/>
  <c r="T313" i="3"/>
  <c r="S313" i="3"/>
  <c r="R313" i="3"/>
  <c r="Q313" i="3"/>
  <c r="O313" i="3"/>
  <c r="N313" i="3" a="1"/>
  <c r="N313" i="3" s="1"/>
  <c r="M313" i="3"/>
  <c r="L313" i="3" s="1"/>
  <c r="K313" i="3"/>
  <c r="BA312" i="3"/>
  <c r="AZ312" i="3"/>
  <c r="AX312" i="3"/>
  <c r="AY312" i="3" s="1"/>
  <c r="AW312" i="3"/>
  <c r="AV312" i="3"/>
  <c r="AT312" i="3"/>
  <c r="AS312" i="3"/>
  <c r="AR312" i="3"/>
  <c r="AN312" i="3"/>
  <c r="AK312" i="3"/>
  <c r="AJ312" i="3"/>
  <c r="AH312" i="3"/>
  <c r="AG312" i="3"/>
  <c r="AF312" i="3"/>
  <c r="AE312" i="3"/>
  <c r="AI312" i="3" s="1"/>
  <c r="AC312" i="3" a="1"/>
  <c r="AC312" i="3" s="1"/>
  <c r="AB312" i="3" a="1"/>
  <c r="AB312" i="3" s="1"/>
  <c r="Z312" i="3"/>
  <c r="Y312" i="3"/>
  <c r="X312" i="3"/>
  <c r="W312" i="3"/>
  <c r="V312" i="3"/>
  <c r="U312" i="3"/>
  <c r="T312" i="3"/>
  <c r="S312" i="3"/>
  <c r="R312" i="3"/>
  <c r="Q312" i="3"/>
  <c r="O312" i="3"/>
  <c r="N312" i="3"/>
  <c r="N312" i="3" a="1"/>
  <c r="M312" i="3"/>
  <c r="L312" i="3" s="1"/>
  <c r="K312" i="3"/>
  <c r="AX311" i="3"/>
  <c r="AW311" i="3" s="1"/>
  <c r="AT311" i="3"/>
  <c r="AS311" i="3"/>
  <c r="AP311" i="3"/>
  <c r="AO311" i="3"/>
  <c r="AL311" i="3"/>
  <c r="AK311" i="3"/>
  <c r="AH311" i="3"/>
  <c r="AG311" i="3"/>
  <c r="AE311" i="3"/>
  <c r="AI311" i="3" s="1"/>
  <c r="AC311" i="3" a="1"/>
  <c r="AC311" i="3" s="1"/>
  <c r="AB311" i="3" a="1"/>
  <c r="AB311" i="3" s="1"/>
  <c r="Z311" i="3"/>
  <c r="Y311" i="3"/>
  <c r="X311" i="3"/>
  <c r="W311" i="3"/>
  <c r="V311" i="3"/>
  <c r="U311" i="3"/>
  <c r="T311" i="3"/>
  <c r="S311" i="3"/>
  <c r="R311" i="3"/>
  <c r="Q311" i="3"/>
  <c r="O311" i="3"/>
  <c r="N311" i="3" a="1"/>
  <c r="N311" i="3" s="1"/>
  <c r="M311" i="3"/>
  <c r="L311" i="3" s="1"/>
  <c r="K311" i="3"/>
  <c r="AY310" i="3"/>
  <c r="AX310" i="3"/>
  <c r="AU310" i="3"/>
  <c r="AT310" i="3"/>
  <c r="AS310" i="3"/>
  <c r="AR310" i="3"/>
  <c r="AQ310" i="3"/>
  <c r="AP310" i="3"/>
  <c r="AO310" i="3"/>
  <c r="AN310" i="3"/>
  <c r="AM310" i="3"/>
  <c r="AL310" i="3"/>
  <c r="AE310" i="3"/>
  <c r="AC310" i="3" a="1"/>
  <c r="AC310" i="3" s="1"/>
  <c r="AB310" i="3" a="1"/>
  <c r="AB310" i="3" s="1"/>
  <c r="Z310" i="3"/>
  <c r="Y310" i="3"/>
  <c r="X310" i="3"/>
  <c r="W310" i="3"/>
  <c r="V310" i="3"/>
  <c r="U310" i="3"/>
  <c r="T310" i="3"/>
  <c r="S310" i="3"/>
  <c r="R310" i="3"/>
  <c r="Q310" i="3"/>
  <c r="O310" i="3"/>
  <c r="N310" i="3" a="1"/>
  <c r="N310" i="3" s="1"/>
  <c r="M310" i="3"/>
  <c r="L310" i="3" s="1"/>
  <c r="K310" i="3"/>
  <c r="BA309" i="3"/>
  <c r="AZ309" i="3"/>
  <c r="AY309" i="3"/>
  <c r="AX309" i="3"/>
  <c r="AW309" i="3"/>
  <c r="AV309" i="3"/>
  <c r="AU309" i="3"/>
  <c r="AT309" i="3"/>
  <c r="AS309" i="3"/>
  <c r="AP309" i="3" s="1"/>
  <c r="AR309" i="3"/>
  <c r="AQ309" i="3"/>
  <c r="AO309" i="3"/>
  <c r="AN309" i="3"/>
  <c r="AM309" i="3"/>
  <c r="AJ309" i="3"/>
  <c r="AF309" i="3"/>
  <c r="AE309" i="3"/>
  <c r="AI309" i="3" s="1"/>
  <c r="AC309" i="3" a="1"/>
  <c r="AC309" i="3" s="1"/>
  <c r="AB309" i="3" a="1"/>
  <c r="AB309" i="3" s="1"/>
  <c r="Z309" i="3"/>
  <c r="Y309" i="3"/>
  <c r="X309" i="3"/>
  <c r="W309" i="3"/>
  <c r="V309" i="3"/>
  <c r="U309" i="3"/>
  <c r="T309" i="3"/>
  <c r="S309" i="3"/>
  <c r="R309" i="3"/>
  <c r="Q309" i="3"/>
  <c r="O309" i="3"/>
  <c r="N309" i="3" a="1"/>
  <c r="N309" i="3" s="1"/>
  <c r="M309" i="3"/>
  <c r="L309" i="3" s="1"/>
  <c r="K309" i="3"/>
  <c r="BA308" i="3"/>
  <c r="AZ308" i="3"/>
  <c r="AX308" i="3"/>
  <c r="AY308" i="3" s="1"/>
  <c r="AW308" i="3"/>
  <c r="AV308" i="3"/>
  <c r="AT308" i="3"/>
  <c r="AS308" i="3"/>
  <c r="AO308" i="3" s="1"/>
  <c r="AR308" i="3"/>
  <c r="AN308" i="3"/>
  <c r="AK308" i="3"/>
  <c r="AJ308" i="3"/>
  <c r="AH308" i="3"/>
  <c r="AG308" i="3"/>
  <c r="AF308" i="3"/>
  <c r="AE308" i="3"/>
  <c r="AI308" i="3" s="1"/>
  <c r="AC308" i="3" a="1"/>
  <c r="AC308" i="3" s="1"/>
  <c r="AB308" i="3" a="1"/>
  <c r="AB308" i="3" s="1"/>
  <c r="Z308" i="3"/>
  <c r="Y308" i="3"/>
  <c r="X308" i="3"/>
  <c r="W308" i="3"/>
  <c r="V308" i="3"/>
  <c r="U308" i="3"/>
  <c r="T308" i="3"/>
  <c r="S308" i="3"/>
  <c r="R308" i="3"/>
  <c r="Q308" i="3"/>
  <c r="O308" i="3"/>
  <c r="N308" i="3" a="1"/>
  <c r="N308" i="3" s="1"/>
  <c r="M308" i="3"/>
  <c r="L308" i="3" s="1"/>
  <c r="K308" i="3"/>
  <c r="AX307" i="3"/>
  <c r="AT307" i="3"/>
  <c r="AS307" i="3"/>
  <c r="AP307" i="3"/>
  <c r="AO307" i="3"/>
  <c r="AL307" i="3"/>
  <c r="AK307" i="3"/>
  <c r="AH307" i="3"/>
  <c r="AG307" i="3"/>
  <c r="AE307" i="3"/>
  <c r="AI307" i="3" s="1"/>
  <c r="AC307" i="3" a="1"/>
  <c r="AC307" i="3" s="1"/>
  <c r="AB307" i="3" a="1"/>
  <c r="AB307" i="3" s="1"/>
  <c r="Z307" i="3"/>
  <c r="Y307" i="3"/>
  <c r="X307" i="3"/>
  <c r="W307" i="3"/>
  <c r="V307" i="3"/>
  <c r="U307" i="3"/>
  <c r="T307" i="3"/>
  <c r="S307" i="3"/>
  <c r="R307" i="3"/>
  <c r="Q307" i="3"/>
  <c r="O307" i="3"/>
  <c r="N307" i="3" a="1"/>
  <c r="N307" i="3" s="1"/>
  <c r="M307" i="3"/>
  <c r="L307" i="3" s="1"/>
  <c r="K307" i="3"/>
  <c r="AY306" i="3"/>
  <c r="AX306" i="3"/>
  <c r="AU306" i="3"/>
  <c r="AT306" i="3"/>
  <c r="AS306" i="3"/>
  <c r="AR306" i="3"/>
  <c r="AQ306" i="3"/>
  <c r="AP306" i="3"/>
  <c r="AO306" i="3"/>
  <c r="AN306" i="3"/>
  <c r="AM306" i="3"/>
  <c r="AL306" i="3"/>
  <c r="AE306" i="3"/>
  <c r="AI306" i="3" s="1"/>
  <c r="AC306" i="3" a="1"/>
  <c r="AC306" i="3" s="1"/>
  <c r="AB306" i="3" a="1"/>
  <c r="AB306" i="3" s="1"/>
  <c r="Z306" i="3"/>
  <c r="Y306" i="3"/>
  <c r="X306" i="3"/>
  <c r="W306" i="3"/>
  <c r="V306" i="3"/>
  <c r="U306" i="3"/>
  <c r="T306" i="3"/>
  <c r="S306" i="3"/>
  <c r="R306" i="3"/>
  <c r="Q306" i="3"/>
  <c r="O306" i="3"/>
  <c r="N306" i="3" a="1"/>
  <c r="N306" i="3" s="1"/>
  <c r="M306" i="3"/>
  <c r="L306" i="3" s="1"/>
  <c r="K306" i="3"/>
  <c r="BA305" i="3"/>
  <c r="AZ305" i="3"/>
  <c r="AY305" i="3"/>
  <c r="AX305" i="3"/>
  <c r="AW305" i="3"/>
  <c r="AV305" i="3"/>
  <c r="AU305" i="3"/>
  <c r="AT305" i="3"/>
  <c r="AS305" i="3"/>
  <c r="AP305" i="3" s="1"/>
  <c r="AR305" i="3"/>
  <c r="AQ305" i="3"/>
  <c r="AO305" i="3"/>
  <c r="AN305" i="3"/>
  <c r="AM305" i="3"/>
  <c r="AJ305" i="3"/>
  <c r="AF305" i="3"/>
  <c r="AE305" i="3"/>
  <c r="AC305" i="3" a="1"/>
  <c r="AC305" i="3" s="1"/>
  <c r="AB305" i="3" a="1"/>
  <c r="AB305" i="3" s="1"/>
  <c r="Z305" i="3"/>
  <c r="Y305" i="3"/>
  <c r="X305" i="3"/>
  <c r="W305" i="3"/>
  <c r="V305" i="3"/>
  <c r="U305" i="3"/>
  <c r="T305" i="3"/>
  <c r="S305" i="3"/>
  <c r="R305" i="3"/>
  <c r="Q305" i="3"/>
  <c r="O305" i="3"/>
  <c r="N305" i="3" a="1"/>
  <c r="N305" i="3" s="1"/>
  <c r="M305" i="3"/>
  <c r="L305" i="3" s="1"/>
  <c r="K305" i="3"/>
  <c r="BA304" i="3"/>
  <c r="AZ304" i="3"/>
  <c r="AX304" i="3"/>
  <c r="AY304" i="3" s="1"/>
  <c r="AW304" i="3"/>
  <c r="AV304" i="3"/>
  <c r="AT304" i="3"/>
  <c r="AS304" i="3"/>
  <c r="AR304" i="3"/>
  <c r="AN304" i="3"/>
  <c r="AK304" i="3"/>
  <c r="AJ304" i="3"/>
  <c r="AH304" i="3"/>
  <c r="AG304" i="3"/>
  <c r="AF304" i="3"/>
  <c r="AE304" i="3"/>
  <c r="AI304" i="3" s="1"/>
  <c r="AC304" i="3" a="1"/>
  <c r="AC304" i="3" s="1"/>
  <c r="AB304" i="3" a="1"/>
  <c r="AB304" i="3" s="1"/>
  <c r="Z304" i="3"/>
  <c r="Y304" i="3"/>
  <c r="X304" i="3"/>
  <c r="W304" i="3"/>
  <c r="V304" i="3"/>
  <c r="U304" i="3"/>
  <c r="T304" i="3"/>
  <c r="S304" i="3"/>
  <c r="R304" i="3"/>
  <c r="Q304" i="3"/>
  <c r="O304" i="3"/>
  <c r="N304" i="3" a="1"/>
  <c r="N304" i="3" s="1"/>
  <c r="M304" i="3"/>
  <c r="L304" i="3" s="1"/>
  <c r="K304" i="3"/>
  <c r="AX303" i="3"/>
  <c r="AW303" i="3" s="1"/>
  <c r="AT303" i="3"/>
  <c r="AS303" i="3"/>
  <c r="AP303" i="3"/>
  <c r="AO303" i="3"/>
  <c r="AL303" i="3"/>
  <c r="AK303" i="3"/>
  <c r="AH303" i="3"/>
  <c r="AG303" i="3"/>
  <c r="AE303" i="3"/>
  <c r="AI303" i="3" s="1"/>
  <c r="AC303" i="3" a="1"/>
  <c r="AC303" i="3" s="1"/>
  <c r="AB303" i="3" a="1"/>
  <c r="AB303" i="3" s="1"/>
  <c r="Z303" i="3"/>
  <c r="Y303" i="3"/>
  <c r="X303" i="3"/>
  <c r="W303" i="3"/>
  <c r="V303" i="3"/>
  <c r="U303" i="3"/>
  <c r="T303" i="3"/>
  <c r="S303" i="3"/>
  <c r="R303" i="3"/>
  <c r="Q303" i="3"/>
  <c r="O303" i="3"/>
  <c r="N303" i="3"/>
  <c r="N303" i="3" a="1"/>
  <c r="M303" i="3"/>
  <c r="L303" i="3" s="1"/>
  <c r="K303" i="3"/>
  <c r="AY302" i="3"/>
  <c r="AX302" i="3"/>
  <c r="AU302" i="3"/>
  <c r="AT302" i="3"/>
  <c r="AS302" i="3"/>
  <c r="AR302" i="3"/>
  <c r="AQ302" i="3"/>
  <c r="AP302" i="3"/>
  <c r="AO302" i="3"/>
  <c r="AN302" i="3"/>
  <c r="AM302" i="3"/>
  <c r="AL302" i="3"/>
  <c r="AE302" i="3"/>
  <c r="AC302" i="3" a="1"/>
  <c r="AC302" i="3" s="1"/>
  <c r="AB302" i="3" a="1"/>
  <c r="AB302" i="3" s="1"/>
  <c r="Z302" i="3"/>
  <c r="Y302" i="3"/>
  <c r="X302" i="3"/>
  <c r="W302" i="3"/>
  <c r="V302" i="3"/>
  <c r="U302" i="3"/>
  <c r="T302" i="3"/>
  <c r="S302" i="3"/>
  <c r="R302" i="3"/>
  <c r="Q302" i="3"/>
  <c r="O302" i="3"/>
  <c r="N302" i="3" a="1"/>
  <c r="N302" i="3" s="1"/>
  <c r="M302" i="3"/>
  <c r="L302" i="3" s="1"/>
  <c r="K302" i="3"/>
  <c r="BA301" i="3"/>
  <c r="AZ301" i="3"/>
  <c r="AY301" i="3"/>
  <c r="AX301" i="3"/>
  <c r="AW301" i="3"/>
  <c r="AV301" i="3"/>
  <c r="AU301" i="3"/>
  <c r="AT301" i="3"/>
  <c r="AS301" i="3"/>
  <c r="AP301" i="3" s="1"/>
  <c r="AR301" i="3"/>
  <c r="AQ301" i="3"/>
  <c r="AO301" i="3"/>
  <c r="AN301" i="3"/>
  <c r="AM301" i="3"/>
  <c r="AJ301" i="3"/>
  <c r="AF301" i="3"/>
  <c r="AE301" i="3"/>
  <c r="AI301" i="3" s="1"/>
  <c r="AC301" i="3" a="1"/>
  <c r="AC301" i="3" s="1"/>
  <c r="AB301" i="3" a="1"/>
  <c r="AB301" i="3" s="1"/>
  <c r="Z301" i="3"/>
  <c r="Y301" i="3"/>
  <c r="X301" i="3"/>
  <c r="W301" i="3"/>
  <c r="V301" i="3"/>
  <c r="U301" i="3"/>
  <c r="T301" i="3"/>
  <c r="S301" i="3"/>
  <c r="R301" i="3"/>
  <c r="Q301" i="3"/>
  <c r="O301" i="3"/>
  <c r="N301" i="3" a="1"/>
  <c r="N301" i="3" s="1"/>
  <c r="M301" i="3"/>
  <c r="L301" i="3" s="1"/>
  <c r="K301" i="3"/>
  <c r="BA300" i="3"/>
  <c r="AZ300" i="3"/>
  <c r="AX300" i="3"/>
  <c r="AY300" i="3" s="1"/>
  <c r="AW300" i="3"/>
  <c r="AV300" i="3"/>
  <c r="AT300" i="3"/>
  <c r="AS300" i="3"/>
  <c r="AO300" i="3" s="1"/>
  <c r="AR300" i="3"/>
  <c r="AN300" i="3"/>
  <c r="AK300" i="3"/>
  <c r="AJ300" i="3"/>
  <c r="AH300" i="3"/>
  <c r="AG300" i="3"/>
  <c r="AF300" i="3"/>
  <c r="AE300" i="3"/>
  <c r="AI300" i="3" s="1"/>
  <c r="AC300" i="3" a="1"/>
  <c r="AC300" i="3" s="1"/>
  <c r="AB300" i="3" a="1"/>
  <c r="AB300" i="3" s="1"/>
  <c r="Z300" i="3"/>
  <c r="Y300" i="3"/>
  <c r="X300" i="3"/>
  <c r="W300" i="3"/>
  <c r="V300" i="3"/>
  <c r="U300" i="3"/>
  <c r="T300" i="3"/>
  <c r="S300" i="3"/>
  <c r="R300" i="3"/>
  <c r="Q300" i="3"/>
  <c r="O300" i="3"/>
  <c r="N300" i="3" a="1"/>
  <c r="N300" i="3" s="1"/>
  <c r="M300" i="3"/>
  <c r="L300" i="3" s="1"/>
  <c r="K300" i="3"/>
  <c r="AX299" i="3"/>
  <c r="AT299" i="3"/>
  <c r="AS299" i="3"/>
  <c r="AP299" i="3"/>
  <c r="AO299" i="3"/>
  <c r="AL299" i="3"/>
  <c r="AK299" i="3"/>
  <c r="AH299" i="3"/>
  <c r="AG299" i="3"/>
  <c r="AE299" i="3"/>
  <c r="AI299" i="3" s="1"/>
  <c r="AC299" i="3" a="1"/>
  <c r="AC299" i="3" s="1"/>
  <c r="AB299" i="3" a="1"/>
  <c r="AB299" i="3" s="1"/>
  <c r="Z299" i="3"/>
  <c r="Y299" i="3"/>
  <c r="X299" i="3"/>
  <c r="W299" i="3"/>
  <c r="V299" i="3"/>
  <c r="U299" i="3"/>
  <c r="T299" i="3"/>
  <c r="S299" i="3"/>
  <c r="R299" i="3"/>
  <c r="Q299" i="3"/>
  <c r="O299" i="3"/>
  <c r="N299" i="3"/>
  <c r="N299" i="3" a="1"/>
  <c r="M299" i="3"/>
  <c r="L299" i="3" s="1"/>
  <c r="K299" i="3"/>
  <c r="AY298" i="3"/>
  <c r="AX298" i="3"/>
  <c r="AU298" i="3"/>
  <c r="AT298" i="3"/>
  <c r="AS298" i="3"/>
  <c r="AR298" i="3"/>
  <c r="AQ298" i="3"/>
  <c r="AP298" i="3"/>
  <c r="AO298" i="3"/>
  <c r="AN298" i="3"/>
  <c r="AM298" i="3"/>
  <c r="AL298" i="3"/>
  <c r="AE298" i="3"/>
  <c r="AI298" i="3" s="1"/>
  <c r="AC298" i="3" a="1"/>
  <c r="AC298" i="3" s="1"/>
  <c r="AB298" i="3" a="1"/>
  <c r="AB298" i="3" s="1"/>
  <c r="Z298" i="3"/>
  <c r="Y298" i="3"/>
  <c r="X298" i="3"/>
  <c r="W298" i="3"/>
  <c r="V298" i="3"/>
  <c r="U298" i="3"/>
  <c r="T298" i="3"/>
  <c r="S298" i="3"/>
  <c r="R298" i="3"/>
  <c r="Q298" i="3"/>
  <c r="O298" i="3"/>
  <c r="N298" i="3" a="1"/>
  <c r="N298" i="3" s="1"/>
  <c r="M298" i="3"/>
  <c r="L298" i="3" s="1"/>
  <c r="K298" i="3"/>
  <c r="BA297" i="3"/>
  <c r="AZ297" i="3"/>
  <c r="AY297" i="3"/>
  <c r="AX297" i="3"/>
  <c r="AW297" i="3"/>
  <c r="AV297" i="3"/>
  <c r="AU297" i="3"/>
  <c r="AT297" i="3"/>
  <c r="AS297" i="3"/>
  <c r="AP297" i="3" s="1"/>
  <c r="AR297" i="3"/>
  <c r="AQ297" i="3"/>
  <c r="AO297" i="3"/>
  <c r="AN297" i="3"/>
  <c r="AM297" i="3"/>
  <c r="AJ297" i="3"/>
  <c r="AF297" i="3"/>
  <c r="AE297" i="3"/>
  <c r="AC297" i="3" a="1"/>
  <c r="AC297" i="3" s="1"/>
  <c r="AB297" i="3" a="1"/>
  <c r="AB297" i="3" s="1"/>
  <c r="Z297" i="3"/>
  <c r="Y297" i="3"/>
  <c r="X297" i="3"/>
  <c r="W297" i="3"/>
  <c r="V297" i="3"/>
  <c r="U297" i="3"/>
  <c r="T297" i="3"/>
  <c r="S297" i="3"/>
  <c r="R297" i="3"/>
  <c r="Q297" i="3"/>
  <c r="O297" i="3"/>
  <c r="N297" i="3" a="1"/>
  <c r="N297" i="3" s="1"/>
  <c r="M297" i="3"/>
  <c r="L297" i="3" s="1"/>
  <c r="K297" i="3"/>
  <c r="BA296" i="3"/>
  <c r="AZ296" i="3"/>
  <c r="AX296" i="3"/>
  <c r="AY296" i="3" s="1"/>
  <c r="AW296" i="3"/>
  <c r="AV296" i="3"/>
  <c r="AT296" i="3"/>
  <c r="AS296" i="3"/>
  <c r="AR296" i="3"/>
  <c r="AN296" i="3"/>
  <c r="AK296" i="3"/>
  <c r="AJ296" i="3"/>
  <c r="AH296" i="3"/>
  <c r="AG296" i="3"/>
  <c r="AF296" i="3"/>
  <c r="AE296" i="3"/>
  <c r="AI296" i="3" s="1"/>
  <c r="AC296" i="3" a="1"/>
  <c r="AC296" i="3" s="1"/>
  <c r="AB296" i="3" a="1"/>
  <c r="AB296" i="3" s="1"/>
  <c r="Z296" i="3"/>
  <c r="Y296" i="3"/>
  <c r="X296" i="3"/>
  <c r="W296" i="3"/>
  <c r="V296" i="3"/>
  <c r="U296" i="3"/>
  <c r="T296" i="3"/>
  <c r="S296" i="3"/>
  <c r="R296" i="3"/>
  <c r="Q296" i="3"/>
  <c r="O296" i="3"/>
  <c r="N296" i="3" a="1"/>
  <c r="N296" i="3" s="1"/>
  <c r="M296" i="3"/>
  <c r="L296" i="3" s="1"/>
  <c r="K296" i="3"/>
  <c r="AX295" i="3"/>
  <c r="AW295" i="3" s="1"/>
  <c r="AT295" i="3"/>
  <c r="AS295" i="3"/>
  <c r="AP295" i="3"/>
  <c r="AO295" i="3"/>
  <c r="AL295" i="3"/>
  <c r="AK295" i="3"/>
  <c r="AH295" i="3"/>
  <c r="AG295" i="3"/>
  <c r="AE295" i="3"/>
  <c r="AI295" i="3" s="1"/>
  <c r="AC295" i="3" a="1"/>
  <c r="AC295" i="3" s="1"/>
  <c r="AB295" i="3" a="1"/>
  <c r="AB295" i="3" s="1"/>
  <c r="Z295" i="3"/>
  <c r="Y295" i="3"/>
  <c r="X295" i="3"/>
  <c r="W295" i="3"/>
  <c r="V295" i="3"/>
  <c r="U295" i="3"/>
  <c r="T295" i="3"/>
  <c r="S295" i="3"/>
  <c r="R295" i="3"/>
  <c r="Q295" i="3"/>
  <c r="O295" i="3"/>
  <c r="N295" i="3"/>
  <c r="N295" i="3" a="1"/>
  <c r="M295" i="3"/>
  <c r="L295" i="3" s="1"/>
  <c r="K295" i="3"/>
  <c r="AY294" i="3"/>
  <c r="AX294" i="3"/>
  <c r="AU294" i="3"/>
  <c r="AT294" i="3"/>
  <c r="AS294" i="3"/>
  <c r="AR294" i="3"/>
  <c r="AQ294" i="3"/>
  <c r="AP294" i="3"/>
  <c r="AO294" i="3"/>
  <c r="AN294" i="3"/>
  <c r="AM294" i="3"/>
  <c r="AL294" i="3"/>
  <c r="AE294" i="3"/>
  <c r="AC294" i="3" a="1"/>
  <c r="AC294" i="3" s="1"/>
  <c r="AB294" i="3" a="1"/>
  <c r="AB294" i="3" s="1"/>
  <c r="Z294" i="3"/>
  <c r="Y294" i="3"/>
  <c r="X294" i="3"/>
  <c r="W294" i="3"/>
  <c r="V294" i="3"/>
  <c r="U294" i="3"/>
  <c r="T294" i="3"/>
  <c r="S294" i="3"/>
  <c r="R294" i="3"/>
  <c r="Q294" i="3"/>
  <c r="O294" i="3"/>
  <c r="N294" i="3" a="1"/>
  <c r="N294" i="3" s="1"/>
  <c r="M294" i="3"/>
  <c r="L294" i="3" s="1"/>
  <c r="K294" i="3"/>
  <c r="BA293" i="3"/>
  <c r="AZ293" i="3"/>
  <c r="AY293" i="3"/>
  <c r="AX293" i="3"/>
  <c r="AW293" i="3"/>
  <c r="AV293" i="3"/>
  <c r="AU293" i="3"/>
  <c r="AT293" i="3"/>
  <c r="AS293" i="3"/>
  <c r="AP293" i="3" s="1"/>
  <c r="AR293" i="3"/>
  <c r="AQ293" i="3"/>
  <c r="AO293" i="3"/>
  <c r="AN293" i="3"/>
  <c r="AM293" i="3"/>
  <c r="AJ293" i="3"/>
  <c r="AF293" i="3"/>
  <c r="AE293" i="3"/>
  <c r="AI293" i="3" s="1"/>
  <c r="AC293" i="3" a="1"/>
  <c r="AC293" i="3" s="1"/>
  <c r="AB293" i="3" a="1"/>
  <c r="AB293" i="3" s="1"/>
  <c r="Z293" i="3"/>
  <c r="Y293" i="3"/>
  <c r="X293" i="3"/>
  <c r="W293" i="3"/>
  <c r="V293" i="3"/>
  <c r="U293" i="3"/>
  <c r="T293" i="3"/>
  <c r="S293" i="3"/>
  <c r="R293" i="3"/>
  <c r="Q293" i="3"/>
  <c r="O293" i="3"/>
  <c r="N293" i="3" a="1"/>
  <c r="N293" i="3" s="1"/>
  <c r="M293" i="3"/>
  <c r="L293" i="3" s="1"/>
  <c r="K293" i="3"/>
  <c r="BA292" i="3"/>
  <c r="AZ292" i="3"/>
  <c r="AX292" i="3"/>
  <c r="AY292" i="3" s="1"/>
  <c r="AW292" i="3"/>
  <c r="AV292" i="3"/>
  <c r="AT292" i="3"/>
  <c r="AS292" i="3"/>
  <c r="AO292" i="3" s="1"/>
  <c r="AR292" i="3"/>
  <c r="AN292" i="3"/>
  <c r="AK292" i="3"/>
  <c r="AJ292" i="3"/>
  <c r="AH292" i="3"/>
  <c r="AG292" i="3"/>
  <c r="AF292" i="3"/>
  <c r="AE292" i="3"/>
  <c r="AI292" i="3" s="1"/>
  <c r="AC292" i="3" a="1"/>
  <c r="AC292" i="3" s="1"/>
  <c r="AB292" i="3" a="1"/>
  <c r="AB292" i="3" s="1"/>
  <c r="Z292" i="3"/>
  <c r="Y292" i="3"/>
  <c r="X292" i="3"/>
  <c r="W292" i="3"/>
  <c r="V292" i="3"/>
  <c r="U292" i="3"/>
  <c r="T292" i="3"/>
  <c r="S292" i="3"/>
  <c r="R292" i="3"/>
  <c r="Q292" i="3"/>
  <c r="O292" i="3"/>
  <c r="N292" i="3" a="1"/>
  <c r="N292" i="3" s="1"/>
  <c r="M292" i="3"/>
  <c r="L292" i="3" s="1"/>
  <c r="K292" i="3"/>
  <c r="AX291" i="3"/>
  <c r="AU291" i="3"/>
  <c r="AS291" i="3"/>
  <c r="AP291" i="3"/>
  <c r="AM291" i="3"/>
  <c r="AE291" i="3"/>
  <c r="AI291" i="3" s="1"/>
  <c r="AC291" i="3" a="1"/>
  <c r="AC291" i="3" s="1"/>
  <c r="AB291" i="3" a="1"/>
  <c r="AB291" i="3" s="1"/>
  <c r="Z291" i="3"/>
  <c r="Y291" i="3"/>
  <c r="X291" i="3"/>
  <c r="W291" i="3"/>
  <c r="V291" i="3"/>
  <c r="U291" i="3"/>
  <c r="T291" i="3"/>
  <c r="S291" i="3"/>
  <c r="R291" i="3"/>
  <c r="Q291" i="3"/>
  <c r="O291" i="3"/>
  <c r="N291" i="3" a="1"/>
  <c r="N291" i="3" s="1"/>
  <c r="M291" i="3"/>
  <c r="L291" i="3" s="1"/>
  <c r="K291" i="3"/>
  <c r="AY290" i="3"/>
  <c r="AX290" i="3"/>
  <c r="AV290" i="3"/>
  <c r="AT290" i="3"/>
  <c r="AS290" i="3"/>
  <c r="AR290" i="3"/>
  <c r="AQ290" i="3"/>
  <c r="AP290" i="3"/>
  <c r="AO290" i="3"/>
  <c r="AN290" i="3"/>
  <c r="AM290" i="3"/>
  <c r="AL290" i="3"/>
  <c r="AI290" i="3"/>
  <c r="AF290" i="3"/>
  <c r="AE290" i="3"/>
  <c r="AC290" i="3" a="1"/>
  <c r="AC290" i="3" s="1"/>
  <c r="AB290" i="3" a="1"/>
  <c r="AB290" i="3" s="1"/>
  <c r="Z290" i="3"/>
  <c r="Y290" i="3"/>
  <c r="X290" i="3"/>
  <c r="W290" i="3"/>
  <c r="V290" i="3"/>
  <c r="U290" i="3"/>
  <c r="T290" i="3"/>
  <c r="S290" i="3"/>
  <c r="R290" i="3"/>
  <c r="Q290" i="3"/>
  <c r="O290" i="3"/>
  <c r="N290" i="3" a="1"/>
  <c r="N290" i="3" s="1"/>
  <c r="M290" i="3"/>
  <c r="L290" i="3" s="1"/>
  <c r="K290" i="3"/>
  <c r="BA289" i="3"/>
  <c r="AZ289" i="3"/>
  <c r="AY289" i="3"/>
  <c r="AX289" i="3"/>
  <c r="AW289" i="3"/>
  <c r="AV289" i="3"/>
  <c r="AU289" i="3"/>
  <c r="AT289" i="3"/>
  <c r="AS289" i="3"/>
  <c r="AP289" i="3" s="1"/>
  <c r="AR289" i="3"/>
  <c r="AQ289" i="3"/>
  <c r="AO289" i="3"/>
  <c r="AN289" i="3"/>
  <c r="AM289" i="3"/>
  <c r="AL289" i="3"/>
  <c r="AK289" i="3"/>
  <c r="AG289" i="3"/>
  <c r="AE289" i="3"/>
  <c r="AH289" i="3" s="1"/>
  <c r="AC289" i="3" a="1"/>
  <c r="AC289" i="3" s="1"/>
  <c r="AB289" i="3" a="1"/>
  <c r="AB289" i="3" s="1"/>
  <c r="Z289" i="3"/>
  <c r="Y289" i="3"/>
  <c r="X289" i="3"/>
  <c r="W289" i="3"/>
  <c r="V289" i="3"/>
  <c r="U289" i="3"/>
  <c r="T289" i="3"/>
  <c r="S289" i="3"/>
  <c r="R289" i="3"/>
  <c r="Q289" i="3"/>
  <c r="O289" i="3"/>
  <c r="N289" i="3" a="1"/>
  <c r="N289" i="3" s="1"/>
  <c r="M289" i="3"/>
  <c r="L289" i="3" s="1"/>
  <c r="K289" i="3"/>
  <c r="AX288" i="3"/>
  <c r="AY288" i="3" s="1"/>
  <c r="AT288" i="3"/>
  <c r="AS288" i="3"/>
  <c r="AQ288" i="3" s="1"/>
  <c r="AR288" i="3"/>
  <c r="AP288" i="3"/>
  <c r="AO288" i="3"/>
  <c r="AN288" i="3"/>
  <c r="AL288" i="3"/>
  <c r="AJ288" i="3"/>
  <c r="AH288" i="3"/>
  <c r="AG288" i="3"/>
  <c r="AF288" i="3"/>
  <c r="AE288" i="3"/>
  <c r="AI288" i="3" s="1"/>
  <c r="AC288" i="3" a="1"/>
  <c r="AC288" i="3" s="1"/>
  <c r="AB288" i="3" a="1"/>
  <c r="AB288" i="3" s="1"/>
  <c r="Z288" i="3"/>
  <c r="Y288" i="3"/>
  <c r="X288" i="3"/>
  <c r="W288" i="3"/>
  <c r="V288" i="3"/>
  <c r="U288" i="3"/>
  <c r="T288" i="3"/>
  <c r="S288" i="3"/>
  <c r="R288" i="3"/>
  <c r="Q288" i="3"/>
  <c r="O288" i="3"/>
  <c r="N288" i="3" a="1"/>
  <c r="N288" i="3" s="1"/>
  <c r="M288" i="3"/>
  <c r="L288" i="3" s="1"/>
  <c r="K288" i="3"/>
  <c r="BA287" i="3"/>
  <c r="AY287" i="3"/>
  <c r="AX287" i="3"/>
  <c r="AZ287" i="3" s="1"/>
  <c r="AW287" i="3"/>
  <c r="AV287" i="3"/>
  <c r="AU287" i="3"/>
  <c r="AT287" i="3"/>
  <c r="AS287" i="3"/>
  <c r="AR287" i="3" s="1"/>
  <c r="AQ287" i="3"/>
  <c r="AO287" i="3"/>
  <c r="AM287" i="3"/>
  <c r="AE287" i="3"/>
  <c r="AJ287" i="3" s="1"/>
  <c r="AC287" i="3" a="1"/>
  <c r="AC287" i="3" s="1"/>
  <c r="AB287" i="3" a="1"/>
  <c r="AB287" i="3" s="1"/>
  <c r="Z287" i="3"/>
  <c r="Y287" i="3"/>
  <c r="X287" i="3"/>
  <c r="W287" i="3"/>
  <c r="V287" i="3"/>
  <c r="U287" i="3"/>
  <c r="T287" i="3"/>
  <c r="S287" i="3"/>
  <c r="R287" i="3"/>
  <c r="Q287" i="3"/>
  <c r="O287" i="3"/>
  <c r="N287" i="3" a="1"/>
  <c r="N287" i="3" s="1"/>
  <c r="M287" i="3"/>
  <c r="L287" i="3" s="1"/>
  <c r="K287" i="3"/>
  <c r="AZ286" i="3"/>
  <c r="AX286" i="3"/>
  <c r="BA286" i="3" s="1"/>
  <c r="AV286" i="3"/>
  <c r="AT286" i="3"/>
  <c r="AS286" i="3"/>
  <c r="AQ286" i="3" s="1"/>
  <c r="AR286" i="3"/>
  <c r="AP286" i="3"/>
  <c r="AO286" i="3"/>
  <c r="AN286" i="3"/>
  <c r="AL286" i="3"/>
  <c r="AK286" i="3"/>
  <c r="AJ286" i="3"/>
  <c r="AH286" i="3"/>
  <c r="AG286" i="3"/>
  <c r="AF286" i="3"/>
  <c r="AE286" i="3"/>
  <c r="AI286" i="3" s="1"/>
  <c r="AC286" i="3" a="1"/>
  <c r="AC286" i="3" s="1"/>
  <c r="AB286" i="3" a="1"/>
  <c r="AB286" i="3" s="1"/>
  <c r="Z286" i="3"/>
  <c r="Y286" i="3"/>
  <c r="X286" i="3"/>
  <c r="W286" i="3"/>
  <c r="V286" i="3"/>
  <c r="U286" i="3"/>
  <c r="T286" i="3"/>
  <c r="S286" i="3"/>
  <c r="R286" i="3"/>
  <c r="Q286" i="3"/>
  <c r="O286" i="3"/>
  <c r="N286" i="3" a="1"/>
  <c r="N286" i="3" s="1"/>
  <c r="M286" i="3"/>
  <c r="L286" i="3" s="1"/>
  <c r="K286" i="3"/>
  <c r="BA285" i="3"/>
  <c r="AY285" i="3"/>
  <c r="AX285" i="3"/>
  <c r="AZ285" i="3" s="1"/>
  <c r="AW285" i="3"/>
  <c r="AU285" i="3"/>
  <c r="AT285" i="3"/>
  <c r="AS285" i="3"/>
  <c r="AP285" i="3" s="1"/>
  <c r="AO285" i="3"/>
  <c r="AK285" i="3"/>
  <c r="AG285" i="3"/>
  <c r="AE285" i="3"/>
  <c r="AH285" i="3" s="1"/>
  <c r="AC285" i="3" a="1"/>
  <c r="AC285" i="3" s="1"/>
  <c r="AB285" i="3" a="1"/>
  <c r="AB285" i="3" s="1"/>
  <c r="Z285" i="3"/>
  <c r="Y285" i="3"/>
  <c r="X285" i="3"/>
  <c r="W285" i="3"/>
  <c r="V285" i="3"/>
  <c r="U285" i="3"/>
  <c r="T285" i="3"/>
  <c r="S285" i="3"/>
  <c r="R285" i="3"/>
  <c r="Q285" i="3"/>
  <c r="O285" i="3"/>
  <c r="N285" i="3"/>
  <c r="N285" i="3" a="1"/>
  <c r="M285" i="3"/>
  <c r="L285" i="3" s="1"/>
  <c r="K285" i="3"/>
  <c r="AX284" i="3"/>
  <c r="AY284" i="3" s="1"/>
  <c r="AT284" i="3"/>
  <c r="AS284" i="3"/>
  <c r="AR284" i="3"/>
  <c r="AQ284" i="3"/>
  <c r="AP284" i="3"/>
  <c r="AO284" i="3"/>
  <c r="AN284" i="3"/>
  <c r="AM284" i="3"/>
  <c r="AL284" i="3"/>
  <c r="AJ284" i="3"/>
  <c r="AH284" i="3"/>
  <c r="AF284" i="3"/>
  <c r="AE284" i="3"/>
  <c r="AI284" i="3" s="1"/>
  <c r="AC284" i="3" a="1"/>
  <c r="AC284" i="3" s="1"/>
  <c r="AB284" i="3" a="1"/>
  <c r="AB284" i="3" s="1"/>
  <c r="Z284" i="3"/>
  <c r="Y284" i="3"/>
  <c r="X284" i="3"/>
  <c r="W284" i="3"/>
  <c r="V284" i="3"/>
  <c r="U284" i="3"/>
  <c r="T284" i="3"/>
  <c r="S284" i="3"/>
  <c r="R284" i="3"/>
  <c r="Q284" i="3"/>
  <c r="O284" i="3"/>
  <c r="N284" i="3" a="1"/>
  <c r="N284" i="3" s="1"/>
  <c r="M284" i="3"/>
  <c r="L284" i="3" s="1"/>
  <c r="K284" i="3"/>
  <c r="BA283" i="3"/>
  <c r="AZ283" i="3"/>
  <c r="AY283" i="3"/>
  <c r="AX283" i="3"/>
  <c r="AW283" i="3"/>
  <c r="AV283" i="3"/>
  <c r="AU283" i="3"/>
  <c r="AT283" i="3"/>
  <c r="AS283" i="3"/>
  <c r="AR283" i="3" s="1"/>
  <c r="AQ283" i="3"/>
  <c r="AO283" i="3"/>
  <c r="AM283" i="3"/>
  <c r="AE283" i="3"/>
  <c r="AJ283" i="3" s="1"/>
  <c r="AC283" i="3" a="1"/>
  <c r="AC283" i="3" s="1"/>
  <c r="AB283" i="3" a="1"/>
  <c r="AB283" i="3" s="1"/>
  <c r="Z283" i="3"/>
  <c r="Y283" i="3"/>
  <c r="X283" i="3"/>
  <c r="W283" i="3"/>
  <c r="V283" i="3"/>
  <c r="U283" i="3"/>
  <c r="T283" i="3"/>
  <c r="S283" i="3"/>
  <c r="R283" i="3"/>
  <c r="Q283" i="3"/>
  <c r="O283" i="3"/>
  <c r="N283" i="3" a="1"/>
  <c r="N283" i="3" s="1"/>
  <c r="M283" i="3"/>
  <c r="L283" i="3" s="1"/>
  <c r="K283" i="3"/>
  <c r="AZ282" i="3"/>
  <c r="AX282" i="3"/>
  <c r="BA282" i="3" s="1"/>
  <c r="AV282" i="3"/>
  <c r="AT282" i="3"/>
  <c r="AS282" i="3"/>
  <c r="AQ282" i="3" s="1"/>
  <c r="AR282" i="3"/>
  <c r="AP282" i="3"/>
  <c r="AO282" i="3"/>
  <c r="AN282" i="3"/>
  <c r="AL282" i="3"/>
  <c r="AK282" i="3"/>
  <c r="AJ282" i="3"/>
  <c r="AH282" i="3"/>
  <c r="AG282" i="3"/>
  <c r="AF282" i="3"/>
  <c r="AE282" i="3"/>
  <c r="AI282" i="3" s="1"/>
  <c r="AC282" i="3" a="1"/>
  <c r="AC282" i="3" s="1"/>
  <c r="AB282" i="3" a="1"/>
  <c r="AB282" i="3" s="1"/>
  <c r="Z282" i="3"/>
  <c r="Y282" i="3"/>
  <c r="X282" i="3"/>
  <c r="W282" i="3"/>
  <c r="V282" i="3"/>
  <c r="U282" i="3"/>
  <c r="T282" i="3"/>
  <c r="S282" i="3"/>
  <c r="R282" i="3"/>
  <c r="Q282" i="3"/>
  <c r="O282" i="3"/>
  <c r="N282" i="3" a="1"/>
  <c r="N282" i="3" s="1"/>
  <c r="M282" i="3"/>
  <c r="L282" i="3" s="1"/>
  <c r="K282" i="3"/>
  <c r="BA281" i="3"/>
  <c r="AY281" i="3"/>
  <c r="AX281" i="3"/>
  <c r="AZ281" i="3" s="1"/>
  <c r="AW281" i="3"/>
  <c r="AU281" i="3"/>
  <c r="AT281" i="3"/>
  <c r="AS281" i="3"/>
  <c r="AP281" i="3" s="1"/>
  <c r="AO281" i="3"/>
  <c r="AK281" i="3"/>
  <c r="AG281" i="3"/>
  <c r="AE281" i="3"/>
  <c r="AH281" i="3" s="1"/>
  <c r="AC281" i="3" a="1"/>
  <c r="AC281" i="3" s="1"/>
  <c r="AB281" i="3" a="1"/>
  <c r="AB281" i="3" s="1"/>
  <c r="Z281" i="3"/>
  <c r="Y281" i="3"/>
  <c r="X281" i="3"/>
  <c r="W281" i="3"/>
  <c r="V281" i="3"/>
  <c r="U281" i="3"/>
  <c r="T281" i="3"/>
  <c r="S281" i="3"/>
  <c r="R281" i="3"/>
  <c r="Q281" i="3"/>
  <c r="O281" i="3"/>
  <c r="N281" i="3"/>
  <c r="N281" i="3" a="1"/>
  <c r="M281" i="3"/>
  <c r="L281" i="3" s="1"/>
  <c r="K281" i="3"/>
  <c r="AX280" i="3"/>
  <c r="AY280" i="3" s="1"/>
  <c r="AT280" i="3"/>
  <c r="AS280" i="3"/>
  <c r="AR280" i="3"/>
  <c r="AQ280" i="3"/>
  <c r="AP280" i="3"/>
  <c r="AO280" i="3"/>
  <c r="AN280" i="3"/>
  <c r="AM280" i="3"/>
  <c r="AL280" i="3"/>
  <c r="AJ280" i="3"/>
  <c r="AH280" i="3"/>
  <c r="AF280" i="3"/>
  <c r="AE280" i="3"/>
  <c r="AI280" i="3" s="1"/>
  <c r="AC280" i="3" a="1"/>
  <c r="AC280" i="3" s="1"/>
  <c r="AB280" i="3" a="1"/>
  <c r="AB280" i="3" s="1"/>
  <c r="Z280" i="3"/>
  <c r="Y280" i="3"/>
  <c r="X280" i="3"/>
  <c r="W280" i="3"/>
  <c r="V280" i="3"/>
  <c r="U280" i="3"/>
  <c r="T280" i="3"/>
  <c r="S280" i="3"/>
  <c r="R280" i="3"/>
  <c r="Q280" i="3"/>
  <c r="O280" i="3"/>
  <c r="N280" i="3" a="1"/>
  <c r="N280" i="3" s="1"/>
  <c r="M280" i="3"/>
  <c r="L280" i="3" s="1"/>
  <c r="K280" i="3"/>
  <c r="BA279" i="3"/>
  <c r="AZ279" i="3"/>
  <c r="AY279" i="3"/>
  <c r="AX279" i="3"/>
  <c r="AW279" i="3"/>
  <c r="AV279" i="3"/>
  <c r="AU279" i="3"/>
  <c r="AT279" i="3"/>
  <c r="AS279" i="3"/>
  <c r="AR279" i="3" s="1"/>
  <c r="AQ279" i="3"/>
  <c r="AO279" i="3"/>
  <c r="AM279" i="3"/>
  <c r="AE279" i="3"/>
  <c r="AJ279" i="3" s="1"/>
  <c r="AC279" i="3" a="1"/>
  <c r="AC279" i="3" s="1"/>
  <c r="AB279" i="3" a="1"/>
  <c r="AB279" i="3" s="1"/>
  <c r="Z279" i="3"/>
  <c r="Y279" i="3"/>
  <c r="X279" i="3"/>
  <c r="W279" i="3"/>
  <c r="V279" i="3"/>
  <c r="U279" i="3"/>
  <c r="T279" i="3"/>
  <c r="S279" i="3"/>
  <c r="R279" i="3"/>
  <c r="Q279" i="3"/>
  <c r="O279" i="3"/>
  <c r="N279" i="3"/>
  <c r="N279" i="3" a="1"/>
  <c r="M279" i="3"/>
  <c r="L279" i="3" s="1"/>
  <c r="K279" i="3"/>
  <c r="AZ278" i="3"/>
  <c r="AX278" i="3"/>
  <c r="BA278" i="3" s="1"/>
  <c r="AV278" i="3"/>
  <c r="AT278" i="3"/>
  <c r="AS278" i="3"/>
  <c r="AQ278" i="3" s="1"/>
  <c r="AR278" i="3"/>
  <c r="AP278" i="3"/>
  <c r="AO278" i="3"/>
  <c r="AN278" i="3"/>
  <c r="AL278" i="3"/>
  <c r="AK278" i="3"/>
  <c r="AJ278" i="3"/>
  <c r="AH278" i="3"/>
  <c r="AG278" i="3"/>
  <c r="AF278" i="3"/>
  <c r="AE278" i="3"/>
  <c r="AI278" i="3" s="1"/>
  <c r="AC278" i="3" a="1"/>
  <c r="AC278" i="3" s="1"/>
  <c r="AB278" i="3" a="1"/>
  <c r="AB278" i="3" s="1"/>
  <c r="Z278" i="3"/>
  <c r="Y278" i="3"/>
  <c r="X278" i="3"/>
  <c r="W278" i="3"/>
  <c r="V278" i="3"/>
  <c r="U278" i="3"/>
  <c r="T278" i="3"/>
  <c r="S278" i="3"/>
  <c r="R278" i="3"/>
  <c r="Q278" i="3"/>
  <c r="O278" i="3"/>
  <c r="N278" i="3" a="1"/>
  <c r="N278" i="3" s="1"/>
  <c r="M278" i="3"/>
  <c r="L278" i="3" s="1"/>
  <c r="K278" i="3"/>
  <c r="BA277" i="3"/>
  <c r="AY277" i="3"/>
  <c r="AX277" i="3"/>
  <c r="AZ277" i="3" s="1"/>
  <c r="AW277" i="3"/>
  <c r="AU277" i="3"/>
  <c r="AT277" i="3"/>
  <c r="AS277" i="3"/>
  <c r="AP277" i="3" s="1"/>
  <c r="AO277" i="3"/>
  <c r="AK277" i="3"/>
  <c r="AG277" i="3"/>
  <c r="AE277" i="3"/>
  <c r="AH277" i="3" s="1"/>
  <c r="AC277" i="3" a="1"/>
  <c r="AC277" i="3" s="1"/>
  <c r="AB277" i="3" a="1"/>
  <c r="AB277" i="3" s="1"/>
  <c r="Z277" i="3"/>
  <c r="Y277" i="3"/>
  <c r="X277" i="3"/>
  <c r="W277" i="3"/>
  <c r="V277" i="3"/>
  <c r="U277" i="3"/>
  <c r="T277" i="3"/>
  <c r="S277" i="3"/>
  <c r="R277" i="3"/>
  <c r="Q277" i="3"/>
  <c r="O277" i="3"/>
  <c r="N277" i="3"/>
  <c r="N277" i="3" a="1"/>
  <c r="M277" i="3"/>
  <c r="L277" i="3" s="1"/>
  <c r="K277" i="3"/>
  <c r="AX276" i="3"/>
  <c r="AY276" i="3" s="1"/>
  <c r="AT276" i="3"/>
  <c r="AS276" i="3"/>
  <c r="AR276" i="3"/>
  <c r="AQ276" i="3"/>
  <c r="AP276" i="3"/>
  <c r="AO276" i="3"/>
  <c r="AN276" i="3"/>
  <c r="AM276" i="3"/>
  <c r="AL276" i="3"/>
  <c r="AJ276" i="3"/>
  <c r="AH276" i="3"/>
  <c r="AF276" i="3"/>
  <c r="AE276" i="3"/>
  <c r="AI276" i="3" s="1"/>
  <c r="AC276" i="3" a="1"/>
  <c r="AC276" i="3" s="1"/>
  <c r="AB276" i="3" a="1"/>
  <c r="AB276" i="3" s="1"/>
  <c r="Z276" i="3"/>
  <c r="Y276" i="3"/>
  <c r="X276" i="3"/>
  <c r="W276" i="3"/>
  <c r="V276" i="3"/>
  <c r="U276" i="3"/>
  <c r="T276" i="3"/>
  <c r="S276" i="3"/>
  <c r="R276" i="3"/>
  <c r="Q276" i="3"/>
  <c r="O276" i="3"/>
  <c r="N276" i="3" a="1"/>
  <c r="N276" i="3" s="1"/>
  <c r="M276" i="3"/>
  <c r="L276" i="3" s="1"/>
  <c r="K276" i="3"/>
  <c r="BA275" i="3"/>
  <c r="AZ275" i="3"/>
  <c r="AY275" i="3"/>
  <c r="AX275" i="3"/>
  <c r="AW275" i="3"/>
  <c r="AV275" i="3"/>
  <c r="AU275" i="3"/>
  <c r="AT275" i="3"/>
  <c r="AS275" i="3"/>
  <c r="AR275" i="3" s="1"/>
  <c r="AQ275" i="3"/>
  <c r="AO275" i="3"/>
  <c r="AM275" i="3"/>
  <c r="AE275" i="3"/>
  <c r="AJ275" i="3" s="1"/>
  <c r="AC275" i="3" a="1"/>
  <c r="AC275" i="3" s="1"/>
  <c r="AB275" i="3" a="1"/>
  <c r="AB275" i="3" s="1"/>
  <c r="Z275" i="3"/>
  <c r="Y275" i="3"/>
  <c r="X275" i="3"/>
  <c r="W275" i="3"/>
  <c r="V275" i="3"/>
  <c r="U275" i="3"/>
  <c r="T275" i="3"/>
  <c r="S275" i="3"/>
  <c r="R275" i="3"/>
  <c r="Q275" i="3"/>
  <c r="O275" i="3"/>
  <c r="N275" i="3" a="1"/>
  <c r="N275" i="3" s="1"/>
  <c r="M275" i="3"/>
  <c r="L275" i="3" s="1"/>
  <c r="K275" i="3"/>
  <c r="AZ274" i="3"/>
  <c r="AX274" i="3"/>
  <c r="BA274" i="3" s="1"/>
  <c r="AV274" i="3"/>
  <c r="AT274" i="3"/>
  <c r="AS274" i="3"/>
  <c r="AQ274" i="3" s="1"/>
  <c r="AR274" i="3"/>
  <c r="AP274" i="3"/>
  <c r="AO274" i="3"/>
  <c r="AN274" i="3"/>
  <c r="AL274" i="3"/>
  <c r="AK274" i="3"/>
  <c r="AJ274" i="3"/>
  <c r="AH274" i="3"/>
  <c r="AG274" i="3"/>
  <c r="AF274" i="3"/>
  <c r="AE274" i="3"/>
  <c r="AI274" i="3" s="1"/>
  <c r="AC274" i="3" a="1"/>
  <c r="AC274" i="3" s="1"/>
  <c r="AB274" i="3" a="1"/>
  <c r="AB274" i="3" s="1"/>
  <c r="Z274" i="3"/>
  <c r="Y274" i="3"/>
  <c r="X274" i="3"/>
  <c r="W274" i="3"/>
  <c r="V274" i="3"/>
  <c r="U274" i="3"/>
  <c r="T274" i="3"/>
  <c r="S274" i="3"/>
  <c r="R274" i="3"/>
  <c r="Q274" i="3"/>
  <c r="O274" i="3"/>
  <c r="N274" i="3" a="1"/>
  <c r="N274" i="3" s="1"/>
  <c r="M274" i="3"/>
  <c r="L274" i="3" s="1"/>
  <c r="K274" i="3"/>
  <c r="BA273" i="3"/>
  <c r="AY273" i="3"/>
  <c r="AX273" i="3"/>
  <c r="AZ273" i="3" s="1"/>
  <c r="AW273" i="3"/>
  <c r="AU273" i="3"/>
  <c r="AT273" i="3"/>
  <c r="AS273" i="3"/>
  <c r="AP273" i="3" s="1"/>
  <c r="AO273" i="3"/>
  <c r="AK273" i="3"/>
  <c r="AG273" i="3"/>
  <c r="AE273" i="3"/>
  <c r="AH273" i="3" s="1"/>
  <c r="AC273" i="3" a="1"/>
  <c r="AC273" i="3" s="1"/>
  <c r="AB273" i="3" a="1"/>
  <c r="AB273" i="3" s="1"/>
  <c r="Z273" i="3"/>
  <c r="Y273" i="3"/>
  <c r="X273" i="3"/>
  <c r="W273" i="3"/>
  <c r="V273" i="3"/>
  <c r="U273" i="3"/>
  <c r="T273" i="3"/>
  <c r="S273" i="3"/>
  <c r="R273" i="3"/>
  <c r="Q273" i="3"/>
  <c r="O273" i="3"/>
  <c r="N273" i="3" a="1"/>
  <c r="N273" i="3" s="1"/>
  <c r="M273" i="3"/>
  <c r="L273" i="3" s="1"/>
  <c r="K273" i="3"/>
  <c r="AX272" i="3"/>
  <c r="AY272" i="3" s="1"/>
  <c r="AT272" i="3"/>
  <c r="AS272" i="3"/>
  <c r="AR272" i="3"/>
  <c r="AQ272" i="3"/>
  <c r="AP272" i="3"/>
  <c r="AO272" i="3"/>
  <c r="AN272" i="3"/>
  <c r="AM272" i="3"/>
  <c r="AL272" i="3"/>
  <c r="AJ272" i="3"/>
  <c r="AH272" i="3"/>
  <c r="AF272" i="3"/>
  <c r="AE272" i="3"/>
  <c r="AI272" i="3" s="1"/>
  <c r="AC272" i="3" a="1"/>
  <c r="AC272" i="3" s="1"/>
  <c r="AB272" i="3" a="1"/>
  <c r="AB272" i="3" s="1"/>
  <c r="Z272" i="3"/>
  <c r="Y272" i="3"/>
  <c r="X272" i="3"/>
  <c r="W272" i="3"/>
  <c r="V272" i="3"/>
  <c r="U272" i="3"/>
  <c r="T272" i="3"/>
  <c r="S272" i="3"/>
  <c r="R272" i="3"/>
  <c r="Q272" i="3"/>
  <c r="O272" i="3"/>
  <c r="N272" i="3" a="1"/>
  <c r="N272" i="3" s="1"/>
  <c r="M272" i="3"/>
  <c r="L272" i="3" s="1"/>
  <c r="K272" i="3"/>
  <c r="BA271" i="3"/>
  <c r="AZ271" i="3"/>
  <c r="AY271" i="3"/>
  <c r="AX271" i="3"/>
  <c r="AW271" i="3"/>
  <c r="AV271" i="3"/>
  <c r="AU271" i="3"/>
  <c r="AT271" i="3"/>
  <c r="AS271" i="3"/>
  <c r="AR271" i="3" s="1"/>
  <c r="AQ271" i="3"/>
  <c r="AO271" i="3"/>
  <c r="AM271" i="3"/>
  <c r="AE271" i="3"/>
  <c r="AJ271" i="3" s="1"/>
  <c r="AC271" i="3" a="1"/>
  <c r="AC271" i="3" s="1"/>
  <c r="AB271" i="3" a="1"/>
  <c r="AB271" i="3" s="1"/>
  <c r="Z271" i="3"/>
  <c r="Y271" i="3"/>
  <c r="X271" i="3"/>
  <c r="W271" i="3"/>
  <c r="V271" i="3"/>
  <c r="U271" i="3"/>
  <c r="T271" i="3"/>
  <c r="S271" i="3"/>
  <c r="R271" i="3"/>
  <c r="Q271" i="3"/>
  <c r="O271" i="3"/>
  <c r="N271" i="3" a="1"/>
  <c r="N271" i="3" s="1"/>
  <c r="M271" i="3"/>
  <c r="L271" i="3" s="1"/>
  <c r="K271" i="3"/>
  <c r="AZ270" i="3"/>
  <c r="AX270" i="3"/>
  <c r="BA270" i="3" s="1"/>
  <c r="AV270" i="3"/>
  <c r="AT270" i="3"/>
  <c r="AS270" i="3"/>
  <c r="AQ270" i="3" s="1"/>
  <c r="AR270" i="3"/>
  <c r="AP270" i="3"/>
  <c r="AO270" i="3"/>
  <c r="AN270" i="3"/>
  <c r="AL270" i="3"/>
  <c r="AK270" i="3"/>
  <c r="AJ270" i="3"/>
  <c r="AH270" i="3"/>
  <c r="AG270" i="3"/>
  <c r="AF270" i="3"/>
  <c r="AE270" i="3"/>
  <c r="AI270" i="3" s="1"/>
  <c r="AC270" i="3" a="1"/>
  <c r="AC270" i="3" s="1"/>
  <c r="AB270" i="3" a="1"/>
  <c r="AB270" i="3" s="1"/>
  <c r="Z270" i="3"/>
  <c r="Y270" i="3"/>
  <c r="X270" i="3"/>
  <c r="W270" i="3"/>
  <c r="V270" i="3"/>
  <c r="U270" i="3"/>
  <c r="T270" i="3"/>
  <c r="S270" i="3"/>
  <c r="R270" i="3"/>
  <c r="Q270" i="3"/>
  <c r="O270" i="3"/>
  <c r="N270" i="3" a="1"/>
  <c r="N270" i="3" s="1"/>
  <c r="M270" i="3"/>
  <c r="L270" i="3" s="1"/>
  <c r="K270" i="3"/>
  <c r="BA269" i="3"/>
  <c r="AY269" i="3"/>
  <c r="AX269" i="3"/>
  <c r="AZ269" i="3" s="1"/>
  <c r="AW269" i="3"/>
  <c r="AU269" i="3"/>
  <c r="AT269" i="3"/>
  <c r="AS269" i="3"/>
  <c r="AP269" i="3" s="1"/>
  <c r="AO269" i="3"/>
  <c r="AK269" i="3"/>
  <c r="AG269" i="3"/>
  <c r="AE269" i="3"/>
  <c r="AH269" i="3" s="1"/>
  <c r="AC269" i="3" a="1"/>
  <c r="AC269" i="3" s="1"/>
  <c r="AB269" i="3" a="1"/>
  <c r="AB269" i="3" s="1"/>
  <c r="Z269" i="3"/>
  <c r="Y269" i="3"/>
  <c r="X269" i="3"/>
  <c r="W269" i="3"/>
  <c r="V269" i="3"/>
  <c r="U269" i="3"/>
  <c r="T269" i="3"/>
  <c r="S269" i="3"/>
  <c r="R269" i="3"/>
  <c r="Q269" i="3"/>
  <c r="O269" i="3"/>
  <c r="N269" i="3" a="1"/>
  <c r="N269" i="3" s="1"/>
  <c r="M269" i="3"/>
  <c r="L269" i="3" s="1"/>
  <c r="K269" i="3"/>
  <c r="AX268" i="3"/>
  <c r="AY268" i="3" s="1"/>
  <c r="AT268" i="3"/>
  <c r="AS268" i="3"/>
  <c r="AR268" i="3"/>
  <c r="AQ268" i="3"/>
  <c r="AP268" i="3"/>
  <c r="AO268" i="3"/>
  <c r="AN268" i="3"/>
  <c r="AM268" i="3"/>
  <c r="AL268" i="3"/>
  <c r="AE268" i="3"/>
  <c r="AI268" i="3" s="1"/>
  <c r="AC268" i="3" a="1"/>
  <c r="AC268" i="3" s="1"/>
  <c r="AB268" i="3" a="1"/>
  <c r="AB268" i="3" s="1"/>
  <c r="Z268" i="3"/>
  <c r="Y268" i="3"/>
  <c r="X268" i="3"/>
  <c r="W268" i="3"/>
  <c r="V268" i="3"/>
  <c r="U268" i="3"/>
  <c r="T268" i="3"/>
  <c r="S268" i="3"/>
  <c r="R268" i="3"/>
  <c r="Q268" i="3"/>
  <c r="O268" i="3"/>
  <c r="N268" i="3" a="1"/>
  <c r="N268" i="3" s="1"/>
  <c r="M268" i="3"/>
  <c r="L268" i="3" s="1"/>
  <c r="K268" i="3"/>
  <c r="BA267" i="3"/>
  <c r="AZ267" i="3"/>
  <c r="AY267" i="3"/>
  <c r="AX267" i="3"/>
  <c r="AW267" i="3"/>
  <c r="AV267" i="3"/>
  <c r="AU267" i="3"/>
  <c r="AT267" i="3"/>
  <c r="AS267" i="3"/>
  <c r="AP267" i="3" s="1"/>
  <c r="AR267" i="3"/>
  <c r="AQ267" i="3"/>
  <c r="AO267" i="3"/>
  <c r="AN267" i="3"/>
  <c r="AM267" i="3"/>
  <c r="AJ267" i="3"/>
  <c r="AF267" i="3"/>
  <c r="AE267" i="3"/>
  <c r="AI267" i="3" s="1"/>
  <c r="AC267" i="3" a="1"/>
  <c r="AC267" i="3" s="1"/>
  <c r="AB267" i="3" a="1"/>
  <c r="AB267" i="3" s="1"/>
  <c r="Z267" i="3"/>
  <c r="Y267" i="3"/>
  <c r="X267" i="3"/>
  <c r="W267" i="3"/>
  <c r="V267" i="3"/>
  <c r="U267" i="3"/>
  <c r="T267" i="3"/>
  <c r="S267" i="3"/>
  <c r="R267" i="3"/>
  <c r="Q267" i="3"/>
  <c r="O267" i="3"/>
  <c r="N267" i="3" a="1"/>
  <c r="N267" i="3" s="1"/>
  <c r="M267" i="3"/>
  <c r="L267" i="3" s="1"/>
  <c r="K267" i="3"/>
  <c r="BA266" i="3"/>
  <c r="AZ266" i="3"/>
  <c r="AX266" i="3"/>
  <c r="AY266" i="3" s="1"/>
  <c r="AW266" i="3"/>
  <c r="AV266" i="3"/>
  <c r="AT266" i="3"/>
  <c r="AS266" i="3"/>
  <c r="AR266" i="3" s="1"/>
  <c r="AO266" i="3"/>
  <c r="AK266" i="3"/>
  <c r="AJ266" i="3"/>
  <c r="AH266" i="3"/>
  <c r="AG266" i="3"/>
  <c r="AF266" i="3"/>
  <c r="AE266" i="3"/>
  <c r="AI266" i="3" s="1"/>
  <c r="AC266" i="3" a="1"/>
  <c r="AC266" i="3" s="1"/>
  <c r="AB266" i="3" a="1"/>
  <c r="AB266" i="3" s="1"/>
  <c r="Z266" i="3"/>
  <c r="Y266" i="3"/>
  <c r="X266" i="3"/>
  <c r="W266" i="3"/>
  <c r="V266" i="3"/>
  <c r="U266" i="3"/>
  <c r="T266" i="3"/>
  <c r="S266" i="3"/>
  <c r="R266" i="3"/>
  <c r="Q266" i="3"/>
  <c r="O266" i="3"/>
  <c r="N266" i="3" a="1"/>
  <c r="N266" i="3" s="1"/>
  <c r="M266" i="3"/>
  <c r="L266" i="3" s="1"/>
  <c r="K266" i="3"/>
  <c r="AX265" i="3"/>
  <c r="BA265" i="3" s="1"/>
  <c r="AT265" i="3"/>
  <c r="AS265" i="3"/>
  <c r="AR265" i="3" s="1"/>
  <c r="AP265" i="3"/>
  <c r="AO265" i="3"/>
  <c r="AL265" i="3"/>
  <c r="AK265" i="3"/>
  <c r="AH265" i="3"/>
  <c r="AG265" i="3"/>
  <c r="AE265" i="3"/>
  <c r="AJ265" i="3" s="1"/>
  <c r="AC265" i="3" a="1"/>
  <c r="AC265" i="3" s="1"/>
  <c r="AB265" i="3" a="1"/>
  <c r="AB265" i="3" s="1"/>
  <c r="Z265" i="3"/>
  <c r="Y265" i="3"/>
  <c r="X265" i="3"/>
  <c r="W265" i="3"/>
  <c r="V265" i="3"/>
  <c r="U265" i="3"/>
  <c r="T265" i="3"/>
  <c r="S265" i="3"/>
  <c r="R265" i="3"/>
  <c r="Q265" i="3"/>
  <c r="O265" i="3"/>
  <c r="N265" i="3" a="1"/>
  <c r="N265" i="3" s="1"/>
  <c r="M265" i="3"/>
  <c r="L265" i="3" s="1"/>
  <c r="K265" i="3"/>
  <c r="AY264" i="3"/>
  <c r="AX264" i="3"/>
  <c r="BA264" i="3" s="1"/>
  <c r="AU264" i="3"/>
  <c r="AT264" i="3"/>
  <c r="AS264" i="3"/>
  <c r="AR264" i="3"/>
  <c r="AQ264" i="3"/>
  <c r="AP264" i="3"/>
  <c r="AO264" i="3"/>
  <c r="AN264" i="3"/>
  <c r="AM264" i="3"/>
  <c r="AL264" i="3"/>
  <c r="AE264" i="3"/>
  <c r="AI264" i="3" s="1"/>
  <c r="AC264" i="3" a="1"/>
  <c r="AC264" i="3" s="1"/>
  <c r="AB264" i="3" a="1"/>
  <c r="AB264" i="3" s="1"/>
  <c r="Z264" i="3"/>
  <c r="Y264" i="3"/>
  <c r="X264" i="3"/>
  <c r="W264" i="3"/>
  <c r="V264" i="3"/>
  <c r="U264" i="3"/>
  <c r="T264" i="3"/>
  <c r="S264" i="3"/>
  <c r="R264" i="3"/>
  <c r="Q264" i="3"/>
  <c r="O264" i="3"/>
  <c r="N264" i="3" a="1"/>
  <c r="N264" i="3" s="1"/>
  <c r="M264" i="3"/>
  <c r="L264" i="3" s="1"/>
  <c r="K264" i="3"/>
  <c r="BA263" i="3"/>
  <c r="AZ263" i="3"/>
  <c r="AY263" i="3"/>
  <c r="AX263" i="3"/>
  <c r="AW263" i="3"/>
  <c r="AV263" i="3"/>
  <c r="AU263" i="3"/>
  <c r="AT263" i="3"/>
  <c r="AS263" i="3"/>
  <c r="AP263" i="3" s="1"/>
  <c r="AR263" i="3"/>
  <c r="AQ263" i="3"/>
  <c r="AO263" i="3"/>
  <c r="AN263" i="3"/>
  <c r="AM263" i="3"/>
  <c r="AJ263" i="3"/>
  <c r="AF263" i="3"/>
  <c r="AE263" i="3"/>
  <c r="AI263" i="3" s="1"/>
  <c r="AC263" i="3" a="1"/>
  <c r="AC263" i="3" s="1"/>
  <c r="AB263" i="3" a="1"/>
  <c r="AB263" i="3" s="1"/>
  <c r="Z263" i="3"/>
  <c r="Y263" i="3"/>
  <c r="X263" i="3"/>
  <c r="W263" i="3"/>
  <c r="V263" i="3"/>
  <c r="U263" i="3"/>
  <c r="T263" i="3"/>
  <c r="S263" i="3"/>
  <c r="R263" i="3"/>
  <c r="Q263" i="3"/>
  <c r="O263" i="3"/>
  <c r="N263" i="3" a="1"/>
  <c r="N263" i="3" s="1"/>
  <c r="M263" i="3"/>
  <c r="L263" i="3" s="1"/>
  <c r="K263" i="3"/>
  <c r="BA262" i="3"/>
  <c r="AZ262" i="3"/>
  <c r="AX262" i="3"/>
  <c r="AY262" i="3" s="1"/>
  <c r="AW262" i="3"/>
  <c r="AV262" i="3"/>
  <c r="AT262" i="3"/>
  <c r="AS262" i="3"/>
  <c r="AR262" i="3" s="1"/>
  <c r="AO262" i="3"/>
  <c r="AK262" i="3"/>
  <c r="AJ262" i="3"/>
  <c r="AH262" i="3"/>
  <c r="AG262" i="3"/>
  <c r="AF262" i="3"/>
  <c r="AE262" i="3"/>
  <c r="AI262" i="3" s="1"/>
  <c r="AC262" i="3" a="1"/>
  <c r="AC262" i="3" s="1"/>
  <c r="AB262" i="3" a="1"/>
  <c r="AB262" i="3" s="1"/>
  <c r="Z262" i="3"/>
  <c r="Y262" i="3"/>
  <c r="X262" i="3"/>
  <c r="W262" i="3"/>
  <c r="V262" i="3"/>
  <c r="U262" i="3"/>
  <c r="T262" i="3"/>
  <c r="S262" i="3"/>
  <c r="R262" i="3"/>
  <c r="Q262" i="3"/>
  <c r="O262" i="3"/>
  <c r="N262" i="3" a="1"/>
  <c r="N262" i="3" s="1"/>
  <c r="M262" i="3"/>
  <c r="L262" i="3" s="1"/>
  <c r="K262" i="3"/>
  <c r="AX261" i="3"/>
  <c r="BA261" i="3" s="1"/>
  <c r="AT261" i="3"/>
  <c r="AS261" i="3"/>
  <c r="AR261" i="3" s="1"/>
  <c r="AP261" i="3"/>
  <c r="AO261" i="3"/>
  <c r="AL261" i="3"/>
  <c r="AK261" i="3"/>
  <c r="AH261" i="3"/>
  <c r="AG261" i="3"/>
  <c r="AE261" i="3"/>
  <c r="AJ261" i="3" s="1"/>
  <c r="AC261" i="3" a="1"/>
  <c r="AC261" i="3" s="1"/>
  <c r="AB261" i="3" a="1"/>
  <c r="AB261" i="3" s="1"/>
  <c r="Z261" i="3"/>
  <c r="Y261" i="3"/>
  <c r="X261" i="3"/>
  <c r="W261" i="3"/>
  <c r="V261" i="3"/>
  <c r="U261" i="3"/>
  <c r="T261" i="3"/>
  <c r="S261" i="3"/>
  <c r="R261" i="3"/>
  <c r="Q261" i="3"/>
  <c r="O261" i="3"/>
  <c r="N261" i="3" a="1"/>
  <c r="N261" i="3" s="1"/>
  <c r="M261" i="3"/>
  <c r="L261" i="3" s="1"/>
  <c r="K261" i="3"/>
  <c r="AY260" i="3"/>
  <c r="AX260" i="3"/>
  <c r="BA260" i="3" s="1"/>
  <c r="AU260" i="3"/>
  <c r="AT260" i="3"/>
  <c r="AS260" i="3"/>
  <c r="AR260" i="3"/>
  <c r="AQ260" i="3"/>
  <c r="AP260" i="3"/>
  <c r="AO260" i="3"/>
  <c r="AN260" i="3"/>
  <c r="AM260" i="3"/>
  <c r="AL260" i="3"/>
  <c r="AE260" i="3"/>
  <c r="AI260" i="3" s="1"/>
  <c r="AC260" i="3" a="1"/>
  <c r="AC260" i="3" s="1"/>
  <c r="AB260" i="3" a="1"/>
  <c r="AB260" i="3" s="1"/>
  <c r="Z260" i="3"/>
  <c r="Y260" i="3"/>
  <c r="X260" i="3"/>
  <c r="W260" i="3"/>
  <c r="V260" i="3"/>
  <c r="U260" i="3"/>
  <c r="T260" i="3"/>
  <c r="S260" i="3"/>
  <c r="R260" i="3"/>
  <c r="Q260" i="3"/>
  <c r="O260" i="3"/>
  <c r="N260" i="3" a="1"/>
  <c r="N260" i="3" s="1"/>
  <c r="M260" i="3"/>
  <c r="L260" i="3" s="1"/>
  <c r="K260" i="3"/>
  <c r="BA259" i="3"/>
  <c r="AZ259" i="3"/>
  <c r="AY259" i="3"/>
  <c r="AX259" i="3"/>
  <c r="AW259" i="3"/>
  <c r="AV259" i="3"/>
  <c r="AU259" i="3"/>
  <c r="AT259" i="3"/>
  <c r="AS259" i="3"/>
  <c r="AP259" i="3" s="1"/>
  <c r="AR259" i="3"/>
  <c r="AQ259" i="3"/>
  <c r="AO259" i="3"/>
  <c r="AN259" i="3"/>
  <c r="AM259" i="3"/>
  <c r="AJ259" i="3"/>
  <c r="AF259" i="3"/>
  <c r="AE259" i="3"/>
  <c r="AI259" i="3" s="1"/>
  <c r="AC259" i="3" a="1"/>
  <c r="AC259" i="3" s="1"/>
  <c r="AB259" i="3" a="1"/>
  <c r="AB259" i="3" s="1"/>
  <c r="Z259" i="3"/>
  <c r="Y259" i="3"/>
  <c r="X259" i="3"/>
  <c r="W259" i="3"/>
  <c r="V259" i="3"/>
  <c r="U259" i="3"/>
  <c r="T259" i="3"/>
  <c r="S259" i="3"/>
  <c r="R259" i="3"/>
  <c r="Q259" i="3"/>
  <c r="O259" i="3"/>
  <c r="N259" i="3" a="1"/>
  <c r="N259" i="3" s="1"/>
  <c r="M259" i="3"/>
  <c r="L259" i="3" s="1"/>
  <c r="K259" i="3"/>
  <c r="BA258" i="3"/>
  <c r="AZ258" i="3"/>
  <c r="AX258" i="3"/>
  <c r="AY258" i="3" s="1"/>
  <c r="AW258" i="3"/>
  <c r="AV258" i="3"/>
  <c r="AT258" i="3"/>
  <c r="AS258" i="3"/>
  <c r="AR258" i="3" s="1"/>
  <c r="AO258" i="3"/>
  <c r="AK258" i="3"/>
  <c r="AJ258" i="3"/>
  <c r="AH258" i="3"/>
  <c r="AG258" i="3"/>
  <c r="AF258" i="3"/>
  <c r="AE258" i="3"/>
  <c r="AI258" i="3" s="1"/>
  <c r="AC258" i="3" a="1"/>
  <c r="AC258" i="3" s="1"/>
  <c r="AB258" i="3" a="1"/>
  <c r="AB258" i="3" s="1"/>
  <c r="Z258" i="3"/>
  <c r="Y258" i="3"/>
  <c r="X258" i="3"/>
  <c r="W258" i="3"/>
  <c r="V258" i="3"/>
  <c r="U258" i="3"/>
  <c r="T258" i="3"/>
  <c r="S258" i="3"/>
  <c r="R258" i="3"/>
  <c r="Q258" i="3"/>
  <c r="O258" i="3"/>
  <c r="N258" i="3" a="1"/>
  <c r="N258" i="3" s="1"/>
  <c r="M258" i="3"/>
  <c r="L258" i="3" s="1"/>
  <c r="K258" i="3"/>
  <c r="AX257" i="3"/>
  <c r="BA257" i="3" s="1"/>
  <c r="AT257" i="3"/>
  <c r="AS257" i="3"/>
  <c r="AR257" i="3" s="1"/>
  <c r="AP257" i="3"/>
  <c r="AO257" i="3"/>
  <c r="AL257" i="3"/>
  <c r="AK257" i="3"/>
  <c r="AH257" i="3"/>
  <c r="AG257" i="3"/>
  <c r="AE257" i="3"/>
  <c r="AJ257" i="3" s="1"/>
  <c r="AC257" i="3" a="1"/>
  <c r="AC257" i="3" s="1"/>
  <c r="AB257" i="3" a="1"/>
  <c r="AB257" i="3" s="1"/>
  <c r="Z257" i="3"/>
  <c r="Y257" i="3"/>
  <c r="X257" i="3"/>
  <c r="W257" i="3"/>
  <c r="V257" i="3"/>
  <c r="U257" i="3"/>
  <c r="T257" i="3"/>
  <c r="S257" i="3"/>
  <c r="R257" i="3"/>
  <c r="Q257" i="3"/>
  <c r="O257" i="3"/>
  <c r="N257" i="3"/>
  <c r="N257" i="3" a="1"/>
  <c r="M257" i="3"/>
  <c r="L257" i="3" s="1"/>
  <c r="K257" i="3"/>
  <c r="AY256" i="3"/>
  <c r="AX256" i="3"/>
  <c r="BA256" i="3" s="1"/>
  <c r="AU256" i="3"/>
  <c r="AT256" i="3"/>
  <c r="AS256" i="3"/>
  <c r="AR256" i="3"/>
  <c r="AQ256" i="3"/>
  <c r="AP256" i="3"/>
  <c r="AO256" i="3"/>
  <c r="AN256" i="3"/>
  <c r="AM256" i="3"/>
  <c r="AL256" i="3"/>
  <c r="AE256" i="3"/>
  <c r="AI256" i="3" s="1"/>
  <c r="AC256" i="3" a="1"/>
  <c r="AC256" i="3" s="1"/>
  <c r="AB256" i="3" a="1"/>
  <c r="AB256" i="3" s="1"/>
  <c r="Z256" i="3"/>
  <c r="Y256" i="3"/>
  <c r="X256" i="3"/>
  <c r="W256" i="3"/>
  <c r="V256" i="3"/>
  <c r="U256" i="3"/>
  <c r="T256" i="3"/>
  <c r="S256" i="3"/>
  <c r="R256" i="3"/>
  <c r="Q256" i="3"/>
  <c r="O256" i="3"/>
  <c r="N256" i="3" a="1"/>
  <c r="N256" i="3" s="1"/>
  <c r="M256" i="3"/>
  <c r="L256" i="3" s="1"/>
  <c r="K256" i="3"/>
  <c r="BA255" i="3"/>
  <c r="AZ255" i="3"/>
  <c r="AY255" i="3"/>
  <c r="AX255" i="3"/>
  <c r="AW255" i="3"/>
  <c r="AV255" i="3"/>
  <c r="AU255" i="3"/>
  <c r="AT255" i="3"/>
  <c r="AS255" i="3"/>
  <c r="AP255" i="3" s="1"/>
  <c r="AR255" i="3"/>
  <c r="AQ255" i="3"/>
  <c r="AO255" i="3"/>
  <c r="AN255" i="3"/>
  <c r="AM255" i="3"/>
  <c r="AJ255" i="3"/>
  <c r="AF255" i="3"/>
  <c r="AE255" i="3"/>
  <c r="AI255" i="3" s="1"/>
  <c r="AC255" i="3" a="1"/>
  <c r="AC255" i="3" s="1"/>
  <c r="AB255" i="3" a="1"/>
  <c r="AB255" i="3" s="1"/>
  <c r="Z255" i="3"/>
  <c r="Y255" i="3"/>
  <c r="X255" i="3"/>
  <c r="W255" i="3"/>
  <c r="V255" i="3"/>
  <c r="U255" i="3"/>
  <c r="T255" i="3"/>
  <c r="S255" i="3"/>
  <c r="R255" i="3"/>
  <c r="Q255" i="3"/>
  <c r="O255" i="3"/>
  <c r="N255" i="3" a="1"/>
  <c r="N255" i="3" s="1"/>
  <c r="M255" i="3"/>
  <c r="L255" i="3" s="1"/>
  <c r="K255" i="3"/>
  <c r="BA254" i="3"/>
  <c r="AZ254" i="3"/>
  <c r="AX254" i="3"/>
  <c r="AY254" i="3" s="1"/>
  <c r="AW254" i="3"/>
  <c r="AV254" i="3"/>
  <c r="AT254" i="3"/>
  <c r="AS254" i="3"/>
  <c r="AR254" i="3" s="1"/>
  <c r="AO254" i="3"/>
  <c r="AK254" i="3"/>
  <c r="AJ254" i="3"/>
  <c r="AH254" i="3"/>
  <c r="AG254" i="3"/>
  <c r="AF254" i="3"/>
  <c r="AE254" i="3"/>
  <c r="AI254" i="3" s="1"/>
  <c r="AC254" i="3" a="1"/>
  <c r="AC254" i="3" s="1"/>
  <c r="AB254" i="3" a="1"/>
  <c r="AB254" i="3" s="1"/>
  <c r="Z254" i="3"/>
  <c r="Y254" i="3"/>
  <c r="X254" i="3"/>
  <c r="W254" i="3"/>
  <c r="V254" i="3"/>
  <c r="U254" i="3"/>
  <c r="T254" i="3"/>
  <c r="S254" i="3"/>
  <c r="R254" i="3"/>
  <c r="Q254" i="3"/>
  <c r="O254" i="3"/>
  <c r="N254" i="3" a="1"/>
  <c r="N254" i="3" s="1"/>
  <c r="M254" i="3"/>
  <c r="L254" i="3" s="1"/>
  <c r="K254" i="3"/>
  <c r="AX253" i="3"/>
  <c r="BA253" i="3" s="1"/>
  <c r="AT253" i="3"/>
  <c r="AS253" i="3"/>
  <c r="AR253" i="3" s="1"/>
  <c r="AP253" i="3"/>
  <c r="AO253" i="3"/>
  <c r="AL253" i="3"/>
  <c r="AK253" i="3"/>
  <c r="AH253" i="3"/>
  <c r="AG253" i="3"/>
  <c r="AE253" i="3"/>
  <c r="AJ253" i="3" s="1"/>
  <c r="AC253" i="3" a="1"/>
  <c r="AC253" i="3" s="1"/>
  <c r="AB253" i="3" a="1"/>
  <c r="AB253" i="3" s="1"/>
  <c r="Z253" i="3"/>
  <c r="Y253" i="3"/>
  <c r="X253" i="3"/>
  <c r="W253" i="3"/>
  <c r="V253" i="3"/>
  <c r="U253" i="3"/>
  <c r="T253" i="3"/>
  <c r="S253" i="3"/>
  <c r="R253" i="3"/>
  <c r="Q253" i="3"/>
  <c r="O253" i="3"/>
  <c r="N253" i="3" a="1"/>
  <c r="N253" i="3" s="1"/>
  <c r="M253" i="3"/>
  <c r="L253" i="3" s="1"/>
  <c r="K253" i="3"/>
  <c r="AY252" i="3"/>
  <c r="AX252" i="3"/>
  <c r="BA252" i="3" s="1"/>
  <c r="AU252" i="3"/>
  <c r="AT252" i="3"/>
  <c r="AS252" i="3"/>
  <c r="AR252" i="3"/>
  <c r="AQ252" i="3"/>
  <c r="AP252" i="3"/>
  <c r="AO252" i="3"/>
  <c r="AN252" i="3"/>
  <c r="AM252" i="3"/>
  <c r="AL252" i="3"/>
  <c r="AE252" i="3"/>
  <c r="AI252" i="3" s="1"/>
  <c r="AC252" i="3" a="1"/>
  <c r="AC252" i="3" s="1"/>
  <c r="AB252" i="3" a="1"/>
  <c r="AB252" i="3" s="1"/>
  <c r="Z252" i="3"/>
  <c r="Y252" i="3"/>
  <c r="X252" i="3"/>
  <c r="W252" i="3"/>
  <c r="V252" i="3"/>
  <c r="U252" i="3"/>
  <c r="T252" i="3"/>
  <c r="S252" i="3"/>
  <c r="R252" i="3"/>
  <c r="Q252" i="3"/>
  <c r="O252" i="3"/>
  <c r="N252" i="3" a="1"/>
  <c r="N252" i="3" s="1"/>
  <c r="M252" i="3"/>
  <c r="L252" i="3" s="1"/>
  <c r="K252" i="3"/>
  <c r="BA251" i="3"/>
  <c r="AZ251" i="3"/>
  <c r="AY251" i="3"/>
  <c r="AX251" i="3"/>
  <c r="AW251" i="3"/>
  <c r="AV251" i="3"/>
  <c r="AU251" i="3"/>
  <c r="AT251" i="3"/>
  <c r="AS251" i="3"/>
  <c r="AP251" i="3" s="1"/>
  <c r="AR251" i="3"/>
  <c r="AQ251" i="3"/>
  <c r="AO251" i="3"/>
  <c r="AN251" i="3"/>
  <c r="AM251" i="3"/>
  <c r="AJ251" i="3"/>
  <c r="AF251" i="3"/>
  <c r="AE251" i="3"/>
  <c r="AI251" i="3" s="1"/>
  <c r="AC251" i="3" a="1"/>
  <c r="AC251" i="3" s="1"/>
  <c r="AB251" i="3" a="1"/>
  <c r="AB251" i="3" s="1"/>
  <c r="Z251" i="3"/>
  <c r="Y251" i="3"/>
  <c r="X251" i="3"/>
  <c r="W251" i="3"/>
  <c r="V251" i="3"/>
  <c r="U251" i="3"/>
  <c r="T251" i="3"/>
  <c r="S251" i="3"/>
  <c r="R251" i="3"/>
  <c r="Q251" i="3"/>
  <c r="O251" i="3"/>
  <c r="N251" i="3" a="1"/>
  <c r="N251" i="3" s="1"/>
  <c r="M251" i="3"/>
  <c r="L251" i="3" s="1"/>
  <c r="K251" i="3"/>
  <c r="BA250" i="3"/>
  <c r="AZ250" i="3"/>
  <c r="AX250" i="3"/>
  <c r="AY250" i="3" s="1"/>
  <c r="AW250" i="3"/>
  <c r="AV250" i="3"/>
  <c r="AT250" i="3"/>
  <c r="AS250" i="3"/>
  <c r="AR250" i="3" s="1"/>
  <c r="AO250" i="3"/>
  <c r="AK250" i="3"/>
  <c r="AJ250" i="3"/>
  <c r="AH250" i="3"/>
  <c r="AG250" i="3"/>
  <c r="AF250" i="3"/>
  <c r="AE250" i="3"/>
  <c r="AI250" i="3" s="1"/>
  <c r="AC250" i="3" a="1"/>
  <c r="AC250" i="3" s="1"/>
  <c r="AB250" i="3" a="1"/>
  <c r="AB250" i="3" s="1"/>
  <c r="Z250" i="3"/>
  <c r="Y250" i="3"/>
  <c r="X250" i="3"/>
  <c r="W250" i="3"/>
  <c r="V250" i="3"/>
  <c r="U250" i="3"/>
  <c r="T250" i="3"/>
  <c r="S250" i="3"/>
  <c r="R250" i="3"/>
  <c r="Q250" i="3"/>
  <c r="O250" i="3"/>
  <c r="N250" i="3" a="1"/>
  <c r="N250" i="3" s="1"/>
  <c r="M250" i="3"/>
  <c r="L250" i="3" s="1"/>
  <c r="K250" i="3"/>
  <c r="AX249" i="3"/>
  <c r="BA249" i="3" s="1"/>
  <c r="AT249" i="3"/>
  <c r="AS249" i="3"/>
  <c r="AR249" i="3" s="1"/>
  <c r="AP249" i="3"/>
  <c r="AO249" i="3"/>
  <c r="AL249" i="3"/>
  <c r="AK249" i="3"/>
  <c r="AH249" i="3"/>
  <c r="AG249" i="3"/>
  <c r="AE249" i="3"/>
  <c r="AJ249" i="3" s="1"/>
  <c r="AC249" i="3" a="1"/>
  <c r="AC249" i="3" s="1"/>
  <c r="AB249" i="3" a="1"/>
  <c r="AB249" i="3" s="1"/>
  <c r="Z249" i="3"/>
  <c r="Y249" i="3"/>
  <c r="X249" i="3"/>
  <c r="W249" i="3"/>
  <c r="V249" i="3"/>
  <c r="U249" i="3"/>
  <c r="T249" i="3"/>
  <c r="S249" i="3"/>
  <c r="R249" i="3"/>
  <c r="Q249" i="3"/>
  <c r="O249" i="3"/>
  <c r="N249" i="3"/>
  <c r="N249" i="3" a="1"/>
  <c r="M249" i="3"/>
  <c r="L249" i="3" s="1"/>
  <c r="K249" i="3"/>
  <c r="AY248" i="3"/>
  <c r="AX248" i="3"/>
  <c r="BA248" i="3" s="1"/>
  <c r="AU248" i="3"/>
  <c r="AT248" i="3"/>
  <c r="AS248" i="3"/>
  <c r="AR248" i="3"/>
  <c r="AQ248" i="3"/>
  <c r="AP248" i="3"/>
  <c r="AO248" i="3"/>
  <c r="AN248" i="3"/>
  <c r="AM248" i="3"/>
  <c r="AL248" i="3"/>
  <c r="AE248" i="3"/>
  <c r="AI248" i="3" s="1"/>
  <c r="AC248" i="3" a="1"/>
  <c r="AC248" i="3" s="1"/>
  <c r="AB248" i="3" a="1"/>
  <c r="AB248" i="3" s="1"/>
  <c r="Z248" i="3"/>
  <c r="Y248" i="3"/>
  <c r="X248" i="3"/>
  <c r="W248" i="3"/>
  <c r="V248" i="3"/>
  <c r="U248" i="3"/>
  <c r="T248" i="3"/>
  <c r="S248" i="3"/>
  <c r="R248" i="3"/>
  <c r="Q248" i="3"/>
  <c r="O248" i="3"/>
  <c r="N248" i="3" a="1"/>
  <c r="N248" i="3" s="1"/>
  <c r="M248" i="3"/>
  <c r="L248" i="3" s="1"/>
  <c r="K248" i="3"/>
  <c r="BA247" i="3"/>
  <c r="AZ247" i="3"/>
  <c r="AY247" i="3"/>
  <c r="AX247" i="3"/>
  <c r="AW247" i="3"/>
  <c r="AV247" i="3"/>
  <c r="AU247" i="3"/>
  <c r="AT247" i="3"/>
  <c r="AS247" i="3"/>
  <c r="AP247" i="3" s="1"/>
  <c r="AR247" i="3"/>
  <c r="AQ247" i="3"/>
  <c r="AO247" i="3"/>
  <c r="AN247" i="3"/>
  <c r="AM247" i="3"/>
  <c r="AJ247" i="3"/>
  <c r="AF247" i="3"/>
  <c r="AE247" i="3"/>
  <c r="AI247" i="3" s="1"/>
  <c r="AC247" i="3" a="1"/>
  <c r="AC247" i="3" s="1"/>
  <c r="AB247" i="3" a="1"/>
  <c r="AB247" i="3" s="1"/>
  <c r="Z247" i="3"/>
  <c r="Y247" i="3"/>
  <c r="X247" i="3"/>
  <c r="W247" i="3"/>
  <c r="V247" i="3"/>
  <c r="U247" i="3"/>
  <c r="T247" i="3"/>
  <c r="S247" i="3"/>
  <c r="R247" i="3"/>
  <c r="Q247" i="3"/>
  <c r="O247" i="3"/>
  <c r="N247" i="3" a="1"/>
  <c r="N247" i="3" s="1"/>
  <c r="M247" i="3"/>
  <c r="L247" i="3" s="1"/>
  <c r="K247" i="3"/>
  <c r="BA246" i="3"/>
  <c r="AZ246" i="3"/>
  <c r="AX246" i="3"/>
  <c r="AY246" i="3" s="1"/>
  <c r="AW246" i="3"/>
  <c r="AV246" i="3"/>
  <c r="AT246" i="3"/>
  <c r="AS246" i="3"/>
  <c r="AR246" i="3" s="1"/>
  <c r="AO246" i="3"/>
  <c r="AK246" i="3"/>
  <c r="AJ246" i="3"/>
  <c r="AH246" i="3"/>
  <c r="AG246" i="3"/>
  <c r="AF246" i="3"/>
  <c r="AE246" i="3"/>
  <c r="AI246" i="3" s="1"/>
  <c r="AC246" i="3" a="1"/>
  <c r="AC246" i="3" s="1"/>
  <c r="AB246" i="3" a="1"/>
  <c r="AB246" i="3" s="1"/>
  <c r="Z246" i="3"/>
  <c r="Y246" i="3"/>
  <c r="X246" i="3"/>
  <c r="W246" i="3"/>
  <c r="V246" i="3"/>
  <c r="U246" i="3"/>
  <c r="T246" i="3"/>
  <c r="S246" i="3"/>
  <c r="R246" i="3"/>
  <c r="Q246" i="3"/>
  <c r="O246" i="3"/>
  <c r="N246" i="3" a="1"/>
  <c r="N246" i="3" s="1"/>
  <c r="M246" i="3"/>
  <c r="L246" i="3" s="1"/>
  <c r="K246" i="3"/>
  <c r="AX245" i="3"/>
  <c r="BA245" i="3" s="1"/>
  <c r="AT245" i="3"/>
  <c r="AS245" i="3"/>
  <c r="AR245" i="3" s="1"/>
  <c r="AP245" i="3"/>
  <c r="AO245" i="3"/>
  <c r="AL245" i="3"/>
  <c r="AK245" i="3"/>
  <c r="AH245" i="3"/>
  <c r="AG245" i="3"/>
  <c r="AE245" i="3"/>
  <c r="AJ245" i="3" s="1"/>
  <c r="AC245" i="3" a="1"/>
  <c r="AC245" i="3" s="1"/>
  <c r="AB245" i="3" a="1"/>
  <c r="AB245" i="3" s="1"/>
  <c r="Z245" i="3"/>
  <c r="Y245" i="3"/>
  <c r="X245" i="3"/>
  <c r="W245" i="3"/>
  <c r="V245" i="3"/>
  <c r="U245" i="3"/>
  <c r="T245" i="3"/>
  <c r="S245" i="3"/>
  <c r="R245" i="3"/>
  <c r="Q245" i="3"/>
  <c r="O245" i="3"/>
  <c r="N245" i="3" a="1"/>
  <c r="N245" i="3" s="1"/>
  <c r="M245" i="3"/>
  <c r="L245" i="3" s="1"/>
  <c r="K245" i="3"/>
  <c r="AY244" i="3"/>
  <c r="AX244" i="3"/>
  <c r="BA244" i="3" s="1"/>
  <c r="AU244" i="3"/>
  <c r="AT244" i="3"/>
  <c r="AS244" i="3"/>
  <c r="AR244" i="3"/>
  <c r="AQ244" i="3"/>
  <c r="AP244" i="3"/>
  <c r="AO244" i="3"/>
  <c r="AN244" i="3"/>
  <c r="AM244" i="3"/>
  <c r="AL244" i="3"/>
  <c r="AE244" i="3"/>
  <c r="AI244" i="3" s="1"/>
  <c r="AC244" i="3" a="1"/>
  <c r="AC244" i="3" s="1"/>
  <c r="AB244" i="3" a="1"/>
  <c r="AB244" i="3" s="1"/>
  <c r="Z244" i="3"/>
  <c r="Y244" i="3"/>
  <c r="X244" i="3"/>
  <c r="W244" i="3"/>
  <c r="V244" i="3"/>
  <c r="U244" i="3"/>
  <c r="T244" i="3"/>
  <c r="S244" i="3"/>
  <c r="R244" i="3"/>
  <c r="Q244" i="3"/>
  <c r="O244" i="3"/>
  <c r="N244" i="3" a="1"/>
  <c r="N244" i="3" s="1"/>
  <c r="M244" i="3"/>
  <c r="L244" i="3" s="1"/>
  <c r="K244" i="3"/>
  <c r="BA243" i="3"/>
  <c r="AZ243" i="3"/>
  <c r="AY243" i="3"/>
  <c r="AX243" i="3"/>
  <c r="AW243" i="3"/>
  <c r="AV243" i="3"/>
  <c r="AU243" i="3"/>
  <c r="AT243" i="3"/>
  <c r="AS243" i="3"/>
  <c r="AP243" i="3" s="1"/>
  <c r="AR243" i="3"/>
  <c r="AQ243" i="3"/>
  <c r="AO243" i="3"/>
  <c r="AN243" i="3"/>
  <c r="AM243" i="3"/>
  <c r="AJ243" i="3"/>
  <c r="AF243" i="3"/>
  <c r="AE243" i="3"/>
  <c r="AI243" i="3" s="1"/>
  <c r="AC243" i="3" a="1"/>
  <c r="AC243" i="3" s="1"/>
  <c r="AB243" i="3" a="1"/>
  <c r="AB243" i="3" s="1"/>
  <c r="Z243" i="3"/>
  <c r="Y243" i="3"/>
  <c r="X243" i="3"/>
  <c r="W243" i="3"/>
  <c r="V243" i="3"/>
  <c r="U243" i="3"/>
  <c r="T243" i="3"/>
  <c r="S243" i="3"/>
  <c r="R243" i="3"/>
  <c r="Q243" i="3"/>
  <c r="O243" i="3"/>
  <c r="N243" i="3" a="1"/>
  <c r="N243" i="3" s="1"/>
  <c r="M243" i="3"/>
  <c r="L243" i="3" s="1"/>
  <c r="K243" i="3"/>
  <c r="BA242" i="3"/>
  <c r="AZ242" i="3"/>
  <c r="AX242" i="3"/>
  <c r="AY242" i="3" s="1"/>
  <c r="AW242" i="3"/>
  <c r="AV242" i="3"/>
  <c r="AT242" i="3"/>
  <c r="AS242" i="3"/>
  <c r="AR242" i="3" s="1"/>
  <c r="AO242" i="3"/>
  <c r="AK242" i="3"/>
  <c r="AJ242" i="3"/>
  <c r="AH242" i="3"/>
  <c r="AG242" i="3"/>
  <c r="AF242" i="3"/>
  <c r="AE242" i="3"/>
  <c r="AI242" i="3" s="1"/>
  <c r="AC242" i="3" a="1"/>
  <c r="AC242" i="3" s="1"/>
  <c r="AB242" i="3" a="1"/>
  <c r="AB242" i="3" s="1"/>
  <c r="Z242" i="3"/>
  <c r="Y242" i="3"/>
  <c r="X242" i="3"/>
  <c r="W242" i="3"/>
  <c r="V242" i="3"/>
  <c r="U242" i="3"/>
  <c r="T242" i="3"/>
  <c r="S242" i="3"/>
  <c r="R242" i="3"/>
  <c r="Q242" i="3"/>
  <c r="O242" i="3"/>
  <c r="N242" i="3" a="1"/>
  <c r="N242" i="3" s="1"/>
  <c r="M242" i="3"/>
  <c r="L242" i="3" s="1"/>
  <c r="K242" i="3"/>
  <c r="AX241" i="3"/>
  <c r="BA241" i="3" s="1"/>
  <c r="AT241" i="3"/>
  <c r="AS241" i="3"/>
  <c r="AR241" i="3" s="1"/>
  <c r="AP241" i="3"/>
  <c r="AO241" i="3"/>
  <c r="AL241" i="3"/>
  <c r="AK241" i="3"/>
  <c r="AH241" i="3"/>
  <c r="AG241" i="3"/>
  <c r="AE241" i="3"/>
  <c r="AJ241" i="3" s="1"/>
  <c r="AC241" i="3" a="1"/>
  <c r="AC241" i="3" s="1"/>
  <c r="AB241" i="3" a="1"/>
  <c r="AB241" i="3" s="1"/>
  <c r="Z241" i="3"/>
  <c r="Y241" i="3"/>
  <c r="X241" i="3"/>
  <c r="W241" i="3"/>
  <c r="V241" i="3"/>
  <c r="U241" i="3"/>
  <c r="T241" i="3"/>
  <c r="S241" i="3"/>
  <c r="R241" i="3"/>
  <c r="Q241" i="3"/>
  <c r="O241" i="3"/>
  <c r="N241" i="3" a="1"/>
  <c r="N241" i="3" s="1"/>
  <c r="M241" i="3"/>
  <c r="L241" i="3" s="1"/>
  <c r="K241" i="3"/>
  <c r="AY240" i="3"/>
  <c r="AX240" i="3"/>
  <c r="BA240" i="3" s="1"/>
  <c r="AU240" i="3"/>
  <c r="AT240" i="3"/>
  <c r="AS240" i="3"/>
  <c r="AR240" i="3"/>
  <c r="AQ240" i="3"/>
  <c r="AP240" i="3"/>
  <c r="AO240" i="3"/>
  <c r="AN240" i="3"/>
  <c r="AM240" i="3"/>
  <c r="AL240" i="3"/>
  <c r="AE240" i="3"/>
  <c r="AI240" i="3" s="1"/>
  <c r="AC240" i="3" a="1"/>
  <c r="AC240" i="3" s="1"/>
  <c r="AB240" i="3" a="1"/>
  <c r="AB240" i="3" s="1"/>
  <c r="Z240" i="3"/>
  <c r="Y240" i="3"/>
  <c r="X240" i="3"/>
  <c r="W240" i="3"/>
  <c r="V240" i="3"/>
  <c r="U240" i="3"/>
  <c r="T240" i="3"/>
  <c r="S240" i="3"/>
  <c r="R240" i="3"/>
  <c r="Q240" i="3"/>
  <c r="O240" i="3"/>
  <c r="N240" i="3" a="1"/>
  <c r="N240" i="3" s="1"/>
  <c r="M240" i="3"/>
  <c r="L240" i="3" s="1"/>
  <c r="K240" i="3"/>
  <c r="BA239" i="3"/>
  <c r="AZ239" i="3"/>
  <c r="AY239" i="3"/>
  <c r="AX239" i="3"/>
  <c r="AW239" i="3"/>
  <c r="AV239" i="3"/>
  <c r="AU239" i="3"/>
  <c r="AT239" i="3"/>
  <c r="AS239" i="3"/>
  <c r="AP239" i="3" s="1"/>
  <c r="AR239" i="3"/>
  <c r="AQ239" i="3"/>
  <c r="AO239" i="3"/>
  <c r="AN239" i="3"/>
  <c r="AM239" i="3"/>
  <c r="AJ239" i="3"/>
  <c r="AF239" i="3"/>
  <c r="AE239" i="3"/>
  <c r="AI239" i="3" s="1"/>
  <c r="AC239" i="3" a="1"/>
  <c r="AC239" i="3" s="1"/>
  <c r="AB239" i="3" a="1"/>
  <c r="AB239" i="3" s="1"/>
  <c r="Z239" i="3"/>
  <c r="Y239" i="3"/>
  <c r="X239" i="3"/>
  <c r="W239" i="3"/>
  <c r="V239" i="3"/>
  <c r="U239" i="3"/>
  <c r="T239" i="3"/>
  <c r="S239" i="3"/>
  <c r="R239" i="3"/>
  <c r="Q239" i="3"/>
  <c r="O239" i="3"/>
  <c r="N239" i="3" a="1"/>
  <c r="N239" i="3" s="1"/>
  <c r="M239" i="3"/>
  <c r="L239" i="3" s="1"/>
  <c r="K239" i="3"/>
  <c r="BA238" i="3"/>
  <c r="AZ238" i="3"/>
  <c r="AX238" i="3"/>
  <c r="AY238" i="3" s="1"/>
  <c r="AW238" i="3"/>
  <c r="AV238" i="3"/>
  <c r="AT238" i="3"/>
  <c r="AS238" i="3"/>
  <c r="AR238" i="3" s="1"/>
  <c r="AO238" i="3"/>
  <c r="AK238" i="3"/>
  <c r="AJ238" i="3"/>
  <c r="AH238" i="3"/>
  <c r="AG238" i="3"/>
  <c r="AF238" i="3"/>
  <c r="AE238" i="3"/>
  <c r="AI238" i="3" s="1"/>
  <c r="AC238" i="3" a="1"/>
  <c r="AC238" i="3" s="1"/>
  <c r="AB238" i="3" a="1"/>
  <c r="AB238" i="3" s="1"/>
  <c r="Z238" i="3"/>
  <c r="Y238" i="3"/>
  <c r="X238" i="3"/>
  <c r="W238" i="3"/>
  <c r="V238" i="3"/>
  <c r="U238" i="3"/>
  <c r="T238" i="3"/>
  <c r="S238" i="3"/>
  <c r="R238" i="3"/>
  <c r="Q238" i="3"/>
  <c r="O238" i="3"/>
  <c r="N238" i="3" a="1"/>
  <c r="N238" i="3" s="1"/>
  <c r="M238" i="3"/>
  <c r="L238" i="3" s="1"/>
  <c r="K238" i="3"/>
  <c r="AX237" i="3"/>
  <c r="BA237" i="3" s="1"/>
  <c r="AT237" i="3"/>
  <c r="AS237" i="3"/>
  <c r="AR237" i="3" s="1"/>
  <c r="AP237" i="3"/>
  <c r="AO237" i="3"/>
  <c r="AL237" i="3"/>
  <c r="AK237" i="3"/>
  <c r="AH237" i="3"/>
  <c r="AG237" i="3"/>
  <c r="AE237" i="3"/>
  <c r="AJ237" i="3" s="1"/>
  <c r="AC237" i="3" a="1"/>
  <c r="AC237" i="3" s="1"/>
  <c r="AB237" i="3" a="1"/>
  <c r="AB237" i="3" s="1"/>
  <c r="Z237" i="3"/>
  <c r="Y237" i="3"/>
  <c r="X237" i="3"/>
  <c r="W237" i="3"/>
  <c r="V237" i="3"/>
  <c r="U237" i="3"/>
  <c r="T237" i="3"/>
  <c r="S237" i="3"/>
  <c r="R237" i="3"/>
  <c r="Q237" i="3"/>
  <c r="O237" i="3"/>
  <c r="N237" i="3" a="1"/>
  <c r="N237" i="3" s="1"/>
  <c r="M237" i="3"/>
  <c r="L237" i="3" s="1"/>
  <c r="K237" i="3"/>
  <c r="AY236" i="3"/>
  <c r="AX236" i="3"/>
  <c r="BA236" i="3" s="1"/>
  <c r="AU236" i="3"/>
  <c r="AT236" i="3"/>
  <c r="AS236" i="3"/>
  <c r="AR236" i="3"/>
  <c r="AQ236" i="3"/>
  <c r="AP236" i="3"/>
  <c r="AO236" i="3"/>
  <c r="AN236" i="3"/>
  <c r="AM236" i="3"/>
  <c r="AL236" i="3"/>
  <c r="AE236" i="3"/>
  <c r="AI236" i="3" s="1"/>
  <c r="AC236" i="3" a="1"/>
  <c r="AC236" i="3" s="1"/>
  <c r="AB236" i="3" a="1"/>
  <c r="AB236" i="3" s="1"/>
  <c r="Z236" i="3"/>
  <c r="Y236" i="3"/>
  <c r="X236" i="3"/>
  <c r="W236" i="3"/>
  <c r="V236" i="3"/>
  <c r="U236" i="3"/>
  <c r="T236" i="3"/>
  <c r="S236" i="3"/>
  <c r="R236" i="3"/>
  <c r="Q236" i="3"/>
  <c r="O236" i="3"/>
  <c r="N236" i="3" a="1"/>
  <c r="N236" i="3" s="1"/>
  <c r="M236" i="3"/>
  <c r="L236" i="3" s="1"/>
  <c r="K236" i="3"/>
  <c r="BA235" i="3"/>
  <c r="AZ235" i="3"/>
  <c r="AY235" i="3"/>
  <c r="AX235" i="3"/>
  <c r="AW235" i="3"/>
  <c r="AV235" i="3"/>
  <c r="AU235" i="3"/>
  <c r="AT235" i="3"/>
  <c r="AS235" i="3"/>
  <c r="AP235" i="3" s="1"/>
  <c r="AR235" i="3"/>
  <c r="AQ235" i="3"/>
  <c r="AO235" i="3"/>
  <c r="AN235" i="3"/>
  <c r="AM235" i="3"/>
  <c r="AJ235" i="3"/>
  <c r="AF235" i="3"/>
  <c r="AE235" i="3"/>
  <c r="AI235" i="3" s="1"/>
  <c r="AC235" i="3" a="1"/>
  <c r="AC235" i="3" s="1"/>
  <c r="AB235" i="3" a="1"/>
  <c r="AB235" i="3" s="1"/>
  <c r="Z235" i="3"/>
  <c r="Y235" i="3"/>
  <c r="X235" i="3"/>
  <c r="W235" i="3"/>
  <c r="V235" i="3"/>
  <c r="U235" i="3"/>
  <c r="T235" i="3"/>
  <c r="S235" i="3"/>
  <c r="R235" i="3"/>
  <c r="Q235" i="3"/>
  <c r="O235" i="3"/>
  <c r="N235" i="3" a="1"/>
  <c r="N235" i="3" s="1"/>
  <c r="M235" i="3"/>
  <c r="L235" i="3" s="1"/>
  <c r="K235" i="3"/>
  <c r="BA234" i="3"/>
  <c r="AZ234" i="3"/>
  <c r="AX234" i="3"/>
  <c r="AY234" i="3" s="1"/>
  <c r="AW234" i="3"/>
  <c r="AV234" i="3"/>
  <c r="AT234" i="3"/>
  <c r="AS234" i="3"/>
  <c r="AR234" i="3" s="1"/>
  <c r="AO234" i="3"/>
  <c r="AK234" i="3"/>
  <c r="AJ234" i="3"/>
  <c r="AH234" i="3"/>
  <c r="AG234" i="3"/>
  <c r="AF234" i="3"/>
  <c r="AE234" i="3"/>
  <c r="AI234" i="3" s="1"/>
  <c r="AC234" i="3" a="1"/>
  <c r="AC234" i="3" s="1"/>
  <c r="AB234" i="3" a="1"/>
  <c r="AB234" i="3" s="1"/>
  <c r="Z234" i="3"/>
  <c r="Y234" i="3"/>
  <c r="X234" i="3"/>
  <c r="W234" i="3"/>
  <c r="V234" i="3"/>
  <c r="U234" i="3"/>
  <c r="T234" i="3"/>
  <c r="S234" i="3"/>
  <c r="R234" i="3"/>
  <c r="Q234" i="3"/>
  <c r="O234" i="3"/>
  <c r="N234" i="3"/>
  <c r="N234" i="3" a="1"/>
  <c r="M234" i="3"/>
  <c r="L234" i="3" s="1"/>
  <c r="K234" i="3"/>
  <c r="AX233" i="3"/>
  <c r="BA233" i="3" s="1"/>
  <c r="AT233" i="3"/>
  <c r="AS233" i="3"/>
  <c r="AR233" i="3" s="1"/>
  <c r="AP233" i="3"/>
  <c r="AO233" i="3"/>
  <c r="AL233" i="3"/>
  <c r="AK233" i="3"/>
  <c r="AH233" i="3"/>
  <c r="AG233" i="3"/>
  <c r="AE233" i="3"/>
  <c r="AJ233" i="3" s="1"/>
  <c r="AC233" i="3" a="1"/>
  <c r="AC233" i="3" s="1"/>
  <c r="AB233" i="3" a="1"/>
  <c r="AB233" i="3" s="1"/>
  <c r="Z233" i="3"/>
  <c r="Y233" i="3"/>
  <c r="X233" i="3"/>
  <c r="W233" i="3"/>
  <c r="V233" i="3"/>
  <c r="U233" i="3"/>
  <c r="T233" i="3"/>
  <c r="S233" i="3"/>
  <c r="R233" i="3"/>
  <c r="Q233" i="3"/>
  <c r="O233" i="3"/>
  <c r="N233" i="3" a="1"/>
  <c r="N233" i="3" s="1"/>
  <c r="M233" i="3"/>
  <c r="L233" i="3" s="1"/>
  <c r="K233" i="3"/>
  <c r="AY232" i="3"/>
  <c r="AX232" i="3"/>
  <c r="BA232" i="3" s="1"/>
  <c r="AU232" i="3"/>
  <c r="AT232" i="3"/>
  <c r="AS232" i="3"/>
  <c r="AR232" i="3"/>
  <c r="AQ232" i="3"/>
  <c r="AP232" i="3"/>
  <c r="AO232" i="3"/>
  <c r="AN232" i="3"/>
  <c r="AM232" i="3"/>
  <c r="AL232" i="3"/>
  <c r="AE232" i="3"/>
  <c r="AI232" i="3" s="1"/>
  <c r="AC232" i="3" a="1"/>
  <c r="AC232" i="3" s="1"/>
  <c r="AB232" i="3" a="1"/>
  <c r="AB232" i="3" s="1"/>
  <c r="Z232" i="3"/>
  <c r="Y232" i="3"/>
  <c r="X232" i="3"/>
  <c r="W232" i="3"/>
  <c r="V232" i="3"/>
  <c r="U232" i="3"/>
  <c r="T232" i="3"/>
  <c r="S232" i="3"/>
  <c r="R232" i="3"/>
  <c r="Q232" i="3"/>
  <c r="O232" i="3"/>
  <c r="N232" i="3" a="1"/>
  <c r="N232" i="3" s="1"/>
  <c r="M232" i="3"/>
  <c r="L232" i="3" s="1"/>
  <c r="K232" i="3"/>
  <c r="BA231" i="3"/>
  <c r="AZ231" i="3"/>
  <c r="AY231" i="3"/>
  <c r="AX231" i="3"/>
  <c r="AW231" i="3"/>
  <c r="AV231" i="3"/>
  <c r="AU231" i="3"/>
  <c r="AT231" i="3"/>
  <c r="AS231" i="3"/>
  <c r="AP231" i="3" s="1"/>
  <c r="AR231" i="3"/>
  <c r="AQ231" i="3"/>
  <c r="AO231" i="3"/>
  <c r="AN231" i="3"/>
  <c r="AM231" i="3"/>
  <c r="AJ231" i="3"/>
  <c r="AF231" i="3"/>
  <c r="AE231" i="3"/>
  <c r="AI231" i="3" s="1"/>
  <c r="AC231" i="3" a="1"/>
  <c r="AC231" i="3" s="1"/>
  <c r="AB231" i="3" a="1"/>
  <c r="AB231" i="3" s="1"/>
  <c r="Z231" i="3"/>
  <c r="Y231" i="3"/>
  <c r="X231" i="3"/>
  <c r="W231" i="3"/>
  <c r="V231" i="3"/>
  <c r="U231" i="3"/>
  <c r="T231" i="3"/>
  <c r="S231" i="3"/>
  <c r="R231" i="3"/>
  <c r="Q231" i="3"/>
  <c r="O231" i="3"/>
  <c r="N231" i="3" a="1"/>
  <c r="N231" i="3" s="1"/>
  <c r="M231" i="3"/>
  <c r="L231" i="3" s="1"/>
  <c r="K231" i="3"/>
  <c r="BA230" i="3"/>
  <c r="AZ230" i="3"/>
  <c r="AX230" i="3"/>
  <c r="AY230" i="3" s="1"/>
  <c r="AW230" i="3"/>
  <c r="AV230" i="3"/>
  <c r="AT230" i="3"/>
  <c r="AS230" i="3"/>
  <c r="AR230" i="3" s="1"/>
  <c r="AO230" i="3"/>
  <c r="AK230" i="3"/>
  <c r="AJ230" i="3"/>
  <c r="AH230" i="3"/>
  <c r="AG230" i="3"/>
  <c r="AF230" i="3"/>
  <c r="AE230" i="3"/>
  <c r="AI230" i="3" s="1"/>
  <c r="AC230" i="3" a="1"/>
  <c r="AC230" i="3" s="1"/>
  <c r="AB230" i="3" a="1"/>
  <c r="AB230" i="3" s="1"/>
  <c r="Z230" i="3"/>
  <c r="Y230" i="3"/>
  <c r="X230" i="3"/>
  <c r="W230" i="3"/>
  <c r="V230" i="3"/>
  <c r="U230" i="3"/>
  <c r="T230" i="3"/>
  <c r="S230" i="3"/>
  <c r="R230" i="3"/>
  <c r="Q230" i="3"/>
  <c r="O230" i="3"/>
  <c r="N230" i="3"/>
  <c r="N230" i="3" a="1"/>
  <c r="M230" i="3"/>
  <c r="L230" i="3" s="1"/>
  <c r="K230" i="3"/>
  <c r="AX229" i="3"/>
  <c r="BA229" i="3" s="1"/>
  <c r="AT229" i="3"/>
  <c r="AS229" i="3"/>
  <c r="AR229" i="3" s="1"/>
  <c r="AP229" i="3"/>
  <c r="AO229" i="3"/>
  <c r="AL229" i="3"/>
  <c r="AK229" i="3"/>
  <c r="AH229" i="3"/>
  <c r="AG229" i="3"/>
  <c r="AE229" i="3"/>
  <c r="AJ229" i="3" s="1"/>
  <c r="AC229" i="3" a="1"/>
  <c r="AC229" i="3" s="1"/>
  <c r="AB229" i="3" a="1"/>
  <c r="AB229" i="3" s="1"/>
  <c r="Z229" i="3"/>
  <c r="Y229" i="3"/>
  <c r="X229" i="3"/>
  <c r="W229" i="3"/>
  <c r="V229" i="3"/>
  <c r="U229" i="3"/>
  <c r="T229" i="3"/>
  <c r="S229" i="3"/>
  <c r="R229" i="3"/>
  <c r="Q229" i="3"/>
  <c r="O229" i="3"/>
  <c r="N229" i="3"/>
  <c r="N229" i="3" a="1"/>
  <c r="M229" i="3"/>
  <c r="L229" i="3" s="1"/>
  <c r="K229" i="3"/>
  <c r="AY228" i="3"/>
  <c r="AX228" i="3"/>
  <c r="BA228" i="3" s="1"/>
  <c r="AU228" i="3"/>
  <c r="AT228" i="3"/>
  <c r="AS228" i="3"/>
  <c r="AR228" i="3"/>
  <c r="AQ228" i="3"/>
  <c r="AP228" i="3"/>
  <c r="AO228" i="3"/>
  <c r="AN228" i="3"/>
  <c r="AM228" i="3"/>
  <c r="AL228" i="3"/>
  <c r="AE228" i="3"/>
  <c r="AI228" i="3" s="1"/>
  <c r="AC228" i="3" a="1"/>
  <c r="AC228" i="3" s="1"/>
  <c r="AB228" i="3" a="1"/>
  <c r="AB228" i="3" s="1"/>
  <c r="Z228" i="3"/>
  <c r="Y228" i="3"/>
  <c r="X228" i="3"/>
  <c r="W228" i="3"/>
  <c r="V228" i="3"/>
  <c r="U228" i="3"/>
  <c r="T228" i="3"/>
  <c r="S228" i="3"/>
  <c r="R228" i="3"/>
  <c r="Q228" i="3"/>
  <c r="O228" i="3"/>
  <c r="N228" i="3" a="1"/>
  <c r="N228" i="3" s="1"/>
  <c r="M228" i="3"/>
  <c r="L228" i="3" s="1"/>
  <c r="K228" i="3"/>
  <c r="BA227" i="3"/>
  <c r="AZ227" i="3"/>
  <c r="AY227" i="3"/>
  <c r="AX227" i="3"/>
  <c r="AW227" i="3"/>
  <c r="AV227" i="3"/>
  <c r="AU227" i="3"/>
  <c r="AT227" i="3"/>
  <c r="AS227" i="3"/>
  <c r="AP227" i="3" s="1"/>
  <c r="AR227" i="3"/>
  <c r="AQ227" i="3"/>
  <c r="AO227" i="3"/>
  <c r="AN227" i="3"/>
  <c r="AM227" i="3"/>
  <c r="AJ227" i="3"/>
  <c r="AF227" i="3"/>
  <c r="AE227" i="3"/>
  <c r="AI227" i="3" s="1"/>
  <c r="AC227" i="3" a="1"/>
  <c r="AC227" i="3" s="1"/>
  <c r="AB227" i="3" a="1"/>
  <c r="AB227" i="3" s="1"/>
  <c r="Z227" i="3"/>
  <c r="Y227" i="3"/>
  <c r="X227" i="3"/>
  <c r="W227" i="3"/>
  <c r="V227" i="3"/>
  <c r="U227" i="3"/>
  <c r="T227" i="3"/>
  <c r="S227" i="3"/>
  <c r="R227" i="3"/>
  <c r="Q227" i="3"/>
  <c r="O227" i="3"/>
  <c r="N227" i="3" a="1"/>
  <c r="N227" i="3" s="1"/>
  <c r="M227" i="3"/>
  <c r="L227" i="3" s="1"/>
  <c r="K227" i="3"/>
  <c r="BA226" i="3"/>
  <c r="AZ226" i="3"/>
  <c r="AX226" i="3"/>
  <c r="AY226" i="3" s="1"/>
  <c r="AW226" i="3"/>
  <c r="AV226" i="3"/>
  <c r="AT226" i="3"/>
  <c r="AS226" i="3"/>
  <c r="AR226" i="3" s="1"/>
  <c r="AO226" i="3"/>
  <c r="AK226" i="3"/>
  <c r="AJ226" i="3"/>
  <c r="AH226" i="3"/>
  <c r="AG226" i="3"/>
  <c r="AF226" i="3"/>
  <c r="AE226" i="3"/>
  <c r="AI226" i="3" s="1"/>
  <c r="AC226" i="3" a="1"/>
  <c r="AC226" i="3" s="1"/>
  <c r="AB226" i="3" a="1"/>
  <c r="AB226" i="3" s="1"/>
  <c r="Z226" i="3"/>
  <c r="Y226" i="3"/>
  <c r="X226" i="3"/>
  <c r="W226" i="3"/>
  <c r="V226" i="3"/>
  <c r="U226" i="3"/>
  <c r="T226" i="3"/>
  <c r="S226" i="3"/>
  <c r="R226" i="3"/>
  <c r="Q226" i="3"/>
  <c r="O226" i="3"/>
  <c r="N226" i="3"/>
  <c r="N226" i="3" a="1"/>
  <c r="M226" i="3"/>
  <c r="L226" i="3" s="1"/>
  <c r="K226" i="3"/>
  <c r="AX225" i="3"/>
  <c r="BA225" i="3" s="1"/>
  <c r="AT225" i="3"/>
  <c r="AS225" i="3"/>
  <c r="AR225" i="3" s="1"/>
  <c r="AP225" i="3"/>
  <c r="AO225" i="3"/>
  <c r="AL225" i="3"/>
  <c r="AK225" i="3"/>
  <c r="AH225" i="3"/>
  <c r="AG225" i="3"/>
  <c r="AE225" i="3"/>
  <c r="AJ225" i="3" s="1"/>
  <c r="AC225" i="3" a="1"/>
  <c r="AC225" i="3" s="1"/>
  <c r="AB225" i="3" a="1"/>
  <c r="AB225" i="3" s="1"/>
  <c r="Z225" i="3"/>
  <c r="Y225" i="3"/>
  <c r="X225" i="3"/>
  <c r="W225" i="3"/>
  <c r="V225" i="3"/>
  <c r="U225" i="3"/>
  <c r="T225" i="3"/>
  <c r="S225" i="3"/>
  <c r="R225" i="3"/>
  <c r="Q225" i="3"/>
  <c r="O225" i="3"/>
  <c r="N225" i="3"/>
  <c r="N225" i="3" a="1"/>
  <c r="M225" i="3"/>
  <c r="L225" i="3" s="1"/>
  <c r="K225" i="3"/>
  <c r="AY224" i="3"/>
  <c r="AX224" i="3"/>
  <c r="BA224" i="3" s="1"/>
  <c r="AU224" i="3"/>
  <c r="AT224" i="3"/>
  <c r="AS224" i="3"/>
  <c r="AR224" i="3"/>
  <c r="AQ224" i="3"/>
  <c r="AP224" i="3"/>
  <c r="AO224" i="3"/>
  <c r="AN224" i="3"/>
  <c r="AM224" i="3"/>
  <c r="AL224" i="3"/>
  <c r="AE224" i="3"/>
  <c r="AI224" i="3" s="1"/>
  <c r="AC224" i="3" a="1"/>
  <c r="AC224" i="3" s="1"/>
  <c r="AB224" i="3" a="1"/>
  <c r="AB224" i="3" s="1"/>
  <c r="Z224" i="3"/>
  <c r="Y224" i="3"/>
  <c r="X224" i="3"/>
  <c r="W224" i="3"/>
  <c r="V224" i="3"/>
  <c r="U224" i="3"/>
  <c r="T224" i="3"/>
  <c r="S224" i="3"/>
  <c r="R224" i="3"/>
  <c r="Q224" i="3"/>
  <c r="O224" i="3"/>
  <c r="N224" i="3" a="1"/>
  <c r="N224" i="3" s="1"/>
  <c r="M224" i="3"/>
  <c r="L224" i="3" s="1"/>
  <c r="K224" i="3"/>
  <c r="BA223" i="3"/>
  <c r="AZ223" i="3"/>
  <c r="AY223" i="3"/>
  <c r="AX223" i="3"/>
  <c r="AW223" i="3"/>
  <c r="AV223" i="3"/>
  <c r="AU223" i="3"/>
  <c r="AT223" i="3"/>
  <c r="AS223" i="3"/>
  <c r="AP223" i="3" s="1"/>
  <c r="AR223" i="3"/>
  <c r="AQ223" i="3"/>
  <c r="AO223" i="3"/>
  <c r="AN223" i="3"/>
  <c r="AM223" i="3"/>
  <c r="AJ223" i="3"/>
  <c r="AF223" i="3"/>
  <c r="AE223" i="3"/>
  <c r="AI223" i="3" s="1"/>
  <c r="AC223" i="3" a="1"/>
  <c r="AC223" i="3" s="1"/>
  <c r="AB223" i="3" a="1"/>
  <c r="AB223" i="3" s="1"/>
  <c r="Z223" i="3"/>
  <c r="Y223" i="3"/>
  <c r="X223" i="3"/>
  <c r="W223" i="3"/>
  <c r="V223" i="3"/>
  <c r="U223" i="3"/>
  <c r="T223" i="3"/>
  <c r="S223" i="3"/>
  <c r="R223" i="3"/>
  <c r="Q223" i="3"/>
  <c r="O223" i="3"/>
  <c r="N223" i="3" a="1"/>
  <c r="N223" i="3" s="1"/>
  <c r="M223" i="3"/>
  <c r="L223" i="3" s="1"/>
  <c r="K223" i="3"/>
  <c r="BA222" i="3"/>
  <c r="AZ222" i="3"/>
  <c r="AX222" i="3"/>
  <c r="AY222" i="3" s="1"/>
  <c r="AW222" i="3"/>
  <c r="AV222" i="3"/>
  <c r="AT222" i="3"/>
  <c r="AS222" i="3"/>
  <c r="AR222" i="3" s="1"/>
  <c r="AO222" i="3"/>
  <c r="AK222" i="3"/>
  <c r="AJ222" i="3"/>
  <c r="AH222" i="3"/>
  <c r="AG222" i="3"/>
  <c r="AF222" i="3"/>
  <c r="AE222" i="3"/>
  <c r="AI222" i="3" s="1"/>
  <c r="AC222" i="3" a="1"/>
  <c r="AC222" i="3" s="1"/>
  <c r="AB222" i="3" a="1"/>
  <c r="AB222" i="3" s="1"/>
  <c r="Z222" i="3"/>
  <c r="Y222" i="3"/>
  <c r="X222" i="3"/>
  <c r="W222" i="3"/>
  <c r="V222" i="3"/>
  <c r="U222" i="3"/>
  <c r="T222" i="3"/>
  <c r="S222" i="3"/>
  <c r="R222" i="3"/>
  <c r="Q222" i="3"/>
  <c r="O222" i="3"/>
  <c r="N222" i="3" a="1"/>
  <c r="N222" i="3" s="1"/>
  <c r="M222" i="3"/>
  <c r="L222" i="3" s="1"/>
  <c r="K222" i="3"/>
  <c r="AX221" i="3"/>
  <c r="AS221" i="3"/>
  <c r="AR221" i="3" s="1"/>
  <c r="AP221" i="3"/>
  <c r="AO221" i="3"/>
  <c r="AL221" i="3"/>
  <c r="AK221" i="3"/>
  <c r="AH221" i="3"/>
  <c r="AG221" i="3"/>
  <c r="AE221" i="3"/>
  <c r="AJ221" i="3" s="1"/>
  <c r="AC221" i="3" a="1"/>
  <c r="AC221" i="3" s="1"/>
  <c r="AB221" i="3" a="1"/>
  <c r="AB221" i="3" s="1"/>
  <c r="Z221" i="3"/>
  <c r="Y221" i="3"/>
  <c r="X221" i="3"/>
  <c r="W221" i="3"/>
  <c r="V221" i="3"/>
  <c r="U221" i="3"/>
  <c r="T221" i="3"/>
  <c r="S221" i="3"/>
  <c r="R221" i="3"/>
  <c r="Q221" i="3"/>
  <c r="O221" i="3"/>
  <c r="N221" i="3" a="1"/>
  <c r="N221" i="3" s="1"/>
  <c r="M221" i="3"/>
  <c r="L221" i="3" s="1"/>
  <c r="K221" i="3"/>
  <c r="AY220" i="3"/>
  <c r="AX220" i="3"/>
  <c r="BA220" i="3" s="1"/>
  <c r="AU220" i="3"/>
  <c r="AT220" i="3"/>
  <c r="AS220" i="3"/>
  <c r="AR220" i="3"/>
  <c r="AQ220" i="3"/>
  <c r="AP220" i="3"/>
  <c r="AO220" i="3"/>
  <c r="AN220" i="3"/>
  <c r="AM220" i="3"/>
  <c r="AL220" i="3"/>
  <c r="AE220" i="3"/>
  <c r="AC220" i="3" a="1"/>
  <c r="AC220" i="3" s="1"/>
  <c r="AB220" i="3" a="1"/>
  <c r="AB220" i="3" s="1"/>
  <c r="Z220" i="3"/>
  <c r="Y220" i="3"/>
  <c r="X220" i="3"/>
  <c r="W220" i="3"/>
  <c r="V220" i="3"/>
  <c r="U220" i="3"/>
  <c r="T220" i="3"/>
  <c r="S220" i="3"/>
  <c r="R220" i="3"/>
  <c r="Q220" i="3"/>
  <c r="O220" i="3"/>
  <c r="N220" i="3" a="1"/>
  <c r="N220" i="3" s="1"/>
  <c r="M220" i="3"/>
  <c r="L220" i="3" s="1"/>
  <c r="K220" i="3"/>
  <c r="BA219" i="3"/>
  <c r="AZ219" i="3"/>
  <c r="AY219" i="3"/>
  <c r="AX219" i="3"/>
  <c r="AW219" i="3"/>
  <c r="AV219" i="3"/>
  <c r="AU219" i="3"/>
  <c r="AT219" i="3"/>
  <c r="AS219" i="3"/>
  <c r="AP219" i="3" s="1"/>
  <c r="AR219" i="3"/>
  <c r="AQ219" i="3"/>
  <c r="AO219" i="3"/>
  <c r="AN219" i="3"/>
  <c r="AM219" i="3"/>
  <c r="AJ219" i="3"/>
  <c r="AF219" i="3"/>
  <c r="AE219" i="3"/>
  <c r="AI219" i="3" s="1"/>
  <c r="AC219" i="3" a="1"/>
  <c r="AC219" i="3" s="1"/>
  <c r="AB219" i="3" a="1"/>
  <c r="AB219" i="3" s="1"/>
  <c r="Z219" i="3"/>
  <c r="Y219" i="3"/>
  <c r="X219" i="3"/>
  <c r="W219" i="3"/>
  <c r="V219" i="3"/>
  <c r="U219" i="3"/>
  <c r="T219" i="3"/>
  <c r="S219" i="3"/>
  <c r="R219" i="3"/>
  <c r="Q219" i="3"/>
  <c r="O219" i="3"/>
  <c r="N219" i="3" a="1"/>
  <c r="N219" i="3" s="1"/>
  <c r="M219" i="3"/>
  <c r="L219" i="3" s="1"/>
  <c r="K219" i="3"/>
  <c r="BA218" i="3"/>
  <c r="AZ218" i="3"/>
  <c r="AX218" i="3"/>
  <c r="AY218" i="3" s="1"/>
  <c r="AW218" i="3"/>
  <c r="AV218" i="3"/>
  <c r="AT218" i="3"/>
  <c r="AS218" i="3"/>
  <c r="AO218" i="3"/>
  <c r="AK218" i="3"/>
  <c r="AJ218" i="3"/>
  <c r="AH218" i="3"/>
  <c r="AG218" i="3"/>
  <c r="AF218" i="3"/>
  <c r="AE218" i="3"/>
  <c r="AI218" i="3" s="1"/>
  <c r="AC218" i="3" a="1"/>
  <c r="AC218" i="3" s="1"/>
  <c r="AB218" i="3" a="1"/>
  <c r="AB218" i="3" s="1"/>
  <c r="Z218" i="3"/>
  <c r="Y218" i="3"/>
  <c r="X218" i="3"/>
  <c r="W218" i="3"/>
  <c r="V218" i="3"/>
  <c r="U218" i="3"/>
  <c r="T218" i="3"/>
  <c r="S218" i="3"/>
  <c r="R218" i="3"/>
  <c r="Q218" i="3"/>
  <c r="O218" i="3"/>
  <c r="N218" i="3"/>
  <c r="N218" i="3" a="1"/>
  <c r="M218" i="3"/>
  <c r="L218" i="3" s="1"/>
  <c r="K218" i="3"/>
  <c r="AX217" i="3"/>
  <c r="AT217" i="3"/>
  <c r="AS217" i="3"/>
  <c r="AR217" i="3" s="1"/>
  <c r="AP217" i="3"/>
  <c r="AO217" i="3"/>
  <c r="AL217" i="3"/>
  <c r="AK217" i="3"/>
  <c r="AH217" i="3"/>
  <c r="AG217" i="3"/>
  <c r="AE217" i="3"/>
  <c r="AJ217" i="3" s="1"/>
  <c r="AC217" i="3" a="1"/>
  <c r="AC217" i="3" s="1"/>
  <c r="AB217" i="3" a="1"/>
  <c r="AB217" i="3" s="1"/>
  <c r="Z217" i="3"/>
  <c r="Y217" i="3"/>
  <c r="X217" i="3"/>
  <c r="W217" i="3"/>
  <c r="V217" i="3"/>
  <c r="U217" i="3"/>
  <c r="T217" i="3"/>
  <c r="S217" i="3"/>
  <c r="R217" i="3"/>
  <c r="Q217" i="3"/>
  <c r="O217" i="3"/>
  <c r="N217" i="3"/>
  <c r="N217" i="3" a="1"/>
  <c r="M217" i="3"/>
  <c r="L217" i="3" s="1"/>
  <c r="K217" i="3"/>
  <c r="AY216" i="3"/>
  <c r="AX216" i="3"/>
  <c r="BA216" i="3" s="1"/>
  <c r="AU216" i="3"/>
  <c r="AT216" i="3"/>
  <c r="AS216" i="3"/>
  <c r="AR216" i="3"/>
  <c r="AQ216" i="3"/>
  <c r="AP216" i="3"/>
  <c r="AO216" i="3"/>
  <c r="AN216" i="3"/>
  <c r="AM216" i="3"/>
  <c r="AL216" i="3"/>
  <c r="AI216" i="3"/>
  <c r="AE216" i="3"/>
  <c r="AC216" i="3" a="1"/>
  <c r="AC216" i="3" s="1"/>
  <c r="AB216" i="3" a="1"/>
  <c r="AB216" i="3" s="1"/>
  <c r="Z216" i="3"/>
  <c r="Y216" i="3"/>
  <c r="X216" i="3"/>
  <c r="W216" i="3"/>
  <c r="V216" i="3"/>
  <c r="U216" i="3"/>
  <c r="T216" i="3"/>
  <c r="S216" i="3"/>
  <c r="R216" i="3"/>
  <c r="Q216" i="3"/>
  <c r="O216" i="3"/>
  <c r="N216" i="3" a="1"/>
  <c r="N216" i="3" s="1"/>
  <c r="M216" i="3"/>
  <c r="L216" i="3" s="1"/>
  <c r="K216" i="3"/>
  <c r="BA215" i="3"/>
  <c r="AZ215" i="3"/>
  <c r="AY215" i="3"/>
  <c r="AX215" i="3"/>
  <c r="AW215" i="3"/>
  <c r="AV215" i="3"/>
  <c r="AU215" i="3"/>
  <c r="AT215" i="3"/>
  <c r="AS215" i="3"/>
  <c r="AP215" i="3" s="1"/>
  <c r="AR215" i="3"/>
  <c r="AQ215" i="3"/>
  <c r="AO215" i="3"/>
  <c r="AN215" i="3"/>
  <c r="AM215" i="3"/>
  <c r="AJ215" i="3"/>
  <c r="AF215" i="3"/>
  <c r="AE215" i="3"/>
  <c r="AI215" i="3" s="1"/>
  <c r="AC215" i="3" a="1"/>
  <c r="AC215" i="3" s="1"/>
  <c r="AB215" i="3" a="1"/>
  <c r="AB215" i="3" s="1"/>
  <c r="Z215" i="3"/>
  <c r="Y215" i="3"/>
  <c r="X215" i="3"/>
  <c r="W215" i="3"/>
  <c r="V215" i="3"/>
  <c r="U215" i="3"/>
  <c r="T215" i="3"/>
  <c r="S215" i="3"/>
  <c r="R215" i="3"/>
  <c r="Q215" i="3"/>
  <c r="O215" i="3"/>
  <c r="N215" i="3" a="1"/>
  <c r="N215" i="3" s="1"/>
  <c r="M215" i="3"/>
  <c r="L215" i="3" s="1"/>
  <c r="K215" i="3"/>
  <c r="BA214" i="3"/>
  <c r="AZ214" i="3"/>
  <c r="AX214" i="3"/>
  <c r="AY214" i="3" s="1"/>
  <c r="AW214" i="3"/>
  <c r="AV214" i="3"/>
  <c r="AT214" i="3"/>
  <c r="AS214" i="3"/>
  <c r="AO214" i="3"/>
  <c r="AK214" i="3"/>
  <c r="AJ214" i="3"/>
  <c r="AH214" i="3"/>
  <c r="AG214" i="3"/>
  <c r="AF214" i="3"/>
  <c r="AE214" i="3"/>
  <c r="AI214" i="3" s="1"/>
  <c r="AC214" i="3" a="1"/>
  <c r="AC214" i="3" s="1"/>
  <c r="AB214" i="3" a="1"/>
  <c r="AB214" i="3" s="1"/>
  <c r="Z214" i="3"/>
  <c r="Y214" i="3"/>
  <c r="X214" i="3"/>
  <c r="W214" i="3"/>
  <c r="V214" i="3"/>
  <c r="U214" i="3"/>
  <c r="T214" i="3"/>
  <c r="S214" i="3"/>
  <c r="R214" i="3"/>
  <c r="Q214" i="3"/>
  <c r="O214" i="3"/>
  <c r="N214" i="3" a="1"/>
  <c r="N214" i="3" s="1"/>
  <c r="M214" i="3"/>
  <c r="L214" i="3" s="1"/>
  <c r="K214" i="3"/>
  <c r="AX213" i="3"/>
  <c r="AT213" i="3"/>
  <c r="AS213" i="3"/>
  <c r="AR213" i="3" s="1"/>
  <c r="AP213" i="3"/>
  <c r="AO213" i="3"/>
  <c r="AL213" i="3"/>
  <c r="AK213" i="3"/>
  <c r="AH213" i="3"/>
  <c r="AG213" i="3"/>
  <c r="AE213" i="3"/>
  <c r="AJ213" i="3" s="1"/>
  <c r="AC213" i="3" a="1"/>
  <c r="AC213" i="3" s="1"/>
  <c r="AB213" i="3" a="1"/>
  <c r="AB213" i="3" s="1"/>
  <c r="Z213" i="3"/>
  <c r="Y213" i="3"/>
  <c r="X213" i="3"/>
  <c r="W213" i="3"/>
  <c r="V213" i="3"/>
  <c r="U213" i="3"/>
  <c r="T213" i="3"/>
  <c r="S213" i="3"/>
  <c r="R213" i="3"/>
  <c r="Q213" i="3"/>
  <c r="O213" i="3"/>
  <c r="N213" i="3"/>
  <c r="N213" i="3" a="1"/>
  <c r="M213" i="3"/>
  <c r="L213" i="3" s="1"/>
  <c r="K213" i="3"/>
  <c r="AY212" i="3"/>
  <c r="AX212" i="3"/>
  <c r="BA212" i="3" s="1"/>
  <c r="AU212" i="3"/>
  <c r="AT212" i="3"/>
  <c r="AS212" i="3"/>
  <c r="AR212" i="3"/>
  <c r="AQ212" i="3"/>
  <c r="AP212" i="3"/>
  <c r="AO212" i="3"/>
  <c r="AN212" i="3"/>
  <c r="AM212" i="3"/>
  <c r="AL212" i="3"/>
  <c r="AI212" i="3"/>
  <c r="AE212" i="3"/>
  <c r="AC212" i="3" a="1"/>
  <c r="AC212" i="3" s="1"/>
  <c r="AB212" i="3" a="1"/>
  <c r="AB212" i="3" s="1"/>
  <c r="Z212" i="3"/>
  <c r="Y212" i="3"/>
  <c r="X212" i="3"/>
  <c r="W212" i="3"/>
  <c r="V212" i="3"/>
  <c r="U212" i="3"/>
  <c r="T212" i="3"/>
  <c r="S212" i="3"/>
  <c r="R212" i="3"/>
  <c r="Q212" i="3"/>
  <c r="O212" i="3"/>
  <c r="N212" i="3" a="1"/>
  <c r="N212" i="3" s="1"/>
  <c r="M212" i="3"/>
  <c r="L212" i="3" s="1"/>
  <c r="K212" i="3"/>
  <c r="BA211" i="3"/>
  <c r="AZ211" i="3"/>
  <c r="AY211" i="3"/>
  <c r="AX211" i="3"/>
  <c r="AW211" i="3"/>
  <c r="AV211" i="3"/>
  <c r="AU211" i="3"/>
  <c r="AT211" i="3"/>
  <c r="AS211" i="3"/>
  <c r="AP211" i="3" s="1"/>
  <c r="AR211" i="3"/>
  <c r="AQ211" i="3"/>
  <c r="AO211" i="3"/>
  <c r="AN211" i="3"/>
  <c r="AM211" i="3"/>
  <c r="AJ211" i="3"/>
  <c r="AF211" i="3"/>
  <c r="AE211" i="3"/>
  <c r="AI211" i="3" s="1"/>
  <c r="AC211" i="3" a="1"/>
  <c r="AC211" i="3" s="1"/>
  <c r="AB211" i="3" a="1"/>
  <c r="AB211" i="3" s="1"/>
  <c r="Z211" i="3"/>
  <c r="Y211" i="3"/>
  <c r="X211" i="3"/>
  <c r="W211" i="3"/>
  <c r="V211" i="3"/>
  <c r="U211" i="3"/>
  <c r="T211" i="3"/>
  <c r="S211" i="3"/>
  <c r="R211" i="3"/>
  <c r="Q211" i="3"/>
  <c r="O211" i="3"/>
  <c r="N211" i="3" a="1"/>
  <c r="N211" i="3" s="1"/>
  <c r="M211" i="3"/>
  <c r="L211" i="3" s="1"/>
  <c r="K211" i="3"/>
  <c r="BA210" i="3"/>
  <c r="AZ210" i="3"/>
  <c r="AX210" i="3"/>
  <c r="AY210" i="3" s="1"/>
  <c r="AW210" i="3"/>
  <c r="AV210" i="3"/>
  <c r="AT210" i="3"/>
  <c r="AS210" i="3"/>
  <c r="AO210" i="3"/>
  <c r="AK210" i="3"/>
  <c r="AJ210" i="3"/>
  <c r="AH210" i="3"/>
  <c r="AG210" i="3"/>
  <c r="AF210" i="3"/>
  <c r="AE210" i="3"/>
  <c r="AI210" i="3" s="1"/>
  <c r="AC210" i="3" a="1"/>
  <c r="AC210" i="3" s="1"/>
  <c r="AB210" i="3" a="1"/>
  <c r="AB210" i="3" s="1"/>
  <c r="Z210" i="3"/>
  <c r="Y210" i="3"/>
  <c r="X210" i="3"/>
  <c r="W210" i="3"/>
  <c r="V210" i="3"/>
  <c r="U210" i="3"/>
  <c r="T210" i="3"/>
  <c r="S210" i="3"/>
  <c r="R210" i="3"/>
  <c r="Q210" i="3"/>
  <c r="O210" i="3"/>
  <c r="N210" i="3"/>
  <c r="N210" i="3" a="1"/>
  <c r="M210" i="3"/>
  <c r="L210" i="3" s="1"/>
  <c r="K210" i="3"/>
  <c r="AX209" i="3"/>
  <c r="AT209" i="3"/>
  <c r="AS209" i="3"/>
  <c r="AR209" i="3" s="1"/>
  <c r="AP209" i="3"/>
  <c r="AO209" i="3"/>
  <c r="AL209" i="3"/>
  <c r="AK209" i="3"/>
  <c r="AH209" i="3"/>
  <c r="AG209" i="3"/>
  <c r="AE209" i="3"/>
  <c r="AJ209" i="3" s="1"/>
  <c r="AC209" i="3" a="1"/>
  <c r="AC209" i="3" s="1"/>
  <c r="AB209" i="3" a="1"/>
  <c r="AB209" i="3" s="1"/>
  <c r="Z209" i="3"/>
  <c r="Y209" i="3"/>
  <c r="X209" i="3"/>
  <c r="W209" i="3"/>
  <c r="V209" i="3"/>
  <c r="U209" i="3"/>
  <c r="T209" i="3"/>
  <c r="S209" i="3"/>
  <c r="R209" i="3"/>
  <c r="Q209" i="3"/>
  <c r="O209" i="3"/>
  <c r="N209" i="3"/>
  <c r="N209" i="3" a="1"/>
  <c r="M209" i="3"/>
  <c r="L209" i="3" s="1"/>
  <c r="K209" i="3"/>
  <c r="AY208" i="3"/>
  <c r="AX208" i="3"/>
  <c r="BA208" i="3" s="1"/>
  <c r="AU208" i="3"/>
  <c r="AT208" i="3"/>
  <c r="AS208" i="3"/>
  <c r="AR208" i="3"/>
  <c r="AQ208" i="3"/>
  <c r="AP208" i="3"/>
  <c r="AO208" i="3"/>
  <c r="AN208" i="3"/>
  <c r="AM208" i="3"/>
  <c r="AL208" i="3"/>
  <c r="AI208" i="3"/>
  <c r="AE208" i="3"/>
  <c r="AC208" i="3" a="1"/>
  <c r="AC208" i="3" s="1"/>
  <c r="AB208" i="3" a="1"/>
  <c r="AB208" i="3" s="1"/>
  <c r="Z208" i="3"/>
  <c r="Y208" i="3"/>
  <c r="X208" i="3"/>
  <c r="W208" i="3"/>
  <c r="V208" i="3"/>
  <c r="U208" i="3"/>
  <c r="T208" i="3"/>
  <c r="S208" i="3"/>
  <c r="R208" i="3"/>
  <c r="Q208" i="3"/>
  <c r="O208" i="3"/>
  <c r="N208" i="3" a="1"/>
  <c r="N208" i="3" s="1"/>
  <c r="M208" i="3"/>
  <c r="L208" i="3" s="1"/>
  <c r="K208" i="3"/>
  <c r="BA207" i="3"/>
  <c r="AZ207" i="3"/>
  <c r="AY207" i="3"/>
  <c r="AX207" i="3"/>
  <c r="AW207" i="3"/>
  <c r="AV207" i="3"/>
  <c r="AU207" i="3"/>
  <c r="AT207" i="3"/>
  <c r="AS207" i="3"/>
  <c r="AP207" i="3" s="1"/>
  <c r="AR207" i="3"/>
  <c r="AQ207" i="3"/>
  <c r="AO207" i="3"/>
  <c r="AN207" i="3"/>
  <c r="AM207" i="3"/>
  <c r="AJ207" i="3"/>
  <c r="AF207" i="3"/>
  <c r="AE207" i="3"/>
  <c r="AI207" i="3" s="1"/>
  <c r="AC207" i="3" a="1"/>
  <c r="AC207" i="3" s="1"/>
  <c r="AB207" i="3" a="1"/>
  <c r="AB207" i="3" s="1"/>
  <c r="Z207" i="3"/>
  <c r="Y207" i="3"/>
  <c r="X207" i="3"/>
  <c r="W207" i="3"/>
  <c r="V207" i="3"/>
  <c r="U207" i="3"/>
  <c r="T207" i="3"/>
  <c r="S207" i="3"/>
  <c r="R207" i="3"/>
  <c r="Q207" i="3"/>
  <c r="O207" i="3"/>
  <c r="N207" i="3" a="1"/>
  <c r="N207" i="3" s="1"/>
  <c r="M207" i="3"/>
  <c r="L207" i="3" s="1"/>
  <c r="K207" i="3"/>
  <c r="BA206" i="3"/>
  <c r="AZ206" i="3"/>
  <c r="AX206" i="3"/>
  <c r="AY206" i="3" s="1"/>
  <c r="AW206" i="3"/>
  <c r="AV206" i="3"/>
  <c r="AT206" i="3"/>
  <c r="AS206" i="3"/>
  <c r="AO206" i="3"/>
  <c r="AK206" i="3"/>
  <c r="AJ206" i="3"/>
  <c r="AH206" i="3"/>
  <c r="AG206" i="3"/>
  <c r="AF206" i="3"/>
  <c r="AE206" i="3"/>
  <c r="AI206" i="3" s="1"/>
  <c r="AC206" i="3" a="1"/>
  <c r="AC206" i="3" s="1"/>
  <c r="AB206" i="3" a="1"/>
  <c r="AB206" i="3" s="1"/>
  <c r="Z206" i="3"/>
  <c r="Y206" i="3"/>
  <c r="X206" i="3"/>
  <c r="W206" i="3"/>
  <c r="V206" i="3"/>
  <c r="U206" i="3"/>
  <c r="T206" i="3"/>
  <c r="S206" i="3"/>
  <c r="R206" i="3"/>
  <c r="Q206" i="3"/>
  <c r="O206" i="3"/>
  <c r="N206" i="3" a="1"/>
  <c r="N206" i="3" s="1"/>
  <c r="M206" i="3"/>
  <c r="L206" i="3" s="1"/>
  <c r="K206" i="3"/>
  <c r="AX205" i="3"/>
  <c r="AT205" i="3"/>
  <c r="AS205" i="3"/>
  <c r="AR205" i="3" s="1"/>
  <c r="AP205" i="3"/>
  <c r="AO205" i="3"/>
  <c r="AL205" i="3"/>
  <c r="AK205" i="3"/>
  <c r="AH205" i="3"/>
  <c r="AG205" i="3"/>
  <c r="AE205" i="3"/>
  <c r="AJ205" i="3" s="1"/>
  <c r="AC205" i="3" a="1"/>
  <c r="AC205" i="3" s="1"/>
  <c r="AB205" i="3" a="1"/>
  <c r="AB205" i="3" s="1"/>
  <c r="Z205" i="3"/>
  <c r="Y205" i="3"/>
  <c r="X205" i="3"/>
  <c r="W205" i="3"/>
  <c r="V205" i="3"/>
  <c r="U205" i="3"/>
  <c r="T205" i="3"/>
  <c r="S205" i="3"/>
  <c r="R205" i="3"/>
  <c r="Q205" i="3"/>
  <c r="O205" i="3"/>
  <c r="N205" i="3"/>
  <c r="N205" i="3" a="1"/>
  <c r="M205" i="3"/>
  <c r="L205" i="3" s="1"/>
  <c r="K205" i="3"/>
  <c r="AY204" i="3"/>
  <c r="AX204" i="3"/>
  <c r="BA204" i="3" s="1"/>
  <c r="AU204" i="3"/>
  <c r="AT204" i="3"/>
  <c r="AS204" i="3"/>
  <c r="AR204" i="3"/>
  <c r="AQ204" i="3"/>
  <c r="AP204" i="3"/>
  <c r="AO204" i="3"/>
  <c r="AN204" i="3"/>
  <c r="AM204" i="3"/>
  <c r="AL204" i="3"/>
  <c r="AI204" i="3"/>
  <c r="AE204" i="3"/>
  <c r="AC204" i="3" a="1"/>
  <c r="AC204" i="3" s="1"/>
  <c r="AB204" i="3" a="1"/>
  <c r="AB204" i="3" s="1"/>
  <c r="Z204" i="3"/>
  <c r="Y204" i="3"/>
  <c r="X204" i="3"/>
  <c r="W204" i="3"/>
  <c r="V204" i="3"/>
  <c r="U204" i="3"/>
  <c r="T204" i="3"/>
  <c r="S204" i="3"/>
  <c r="R204" i="3"/>
  <c r="Q204" i="3"/>
  <c r="O204" i="3"/>
  <c r="N204" i="3" a="1"/>
  <c r="N204" i="3" s="1"/>
  <c r="M204" i="3"/>
  <c r="L204" i="3" s="1"/>
  <c r="K204" i="3"/>
  <c r="BA203" i="3"/>
  <c r="AZ203" i="3"/>
  <c r="AY203" i="3"/>
  <c r="AX203" i="3"/>
  <c r="AW203" i="3"/>
  <c r="AV203" i="3"/>
  <c r="AU203" i="3"/>
  <c r="AT203" i="3"/>
  <c r="AS203" i="3"/>
  <c r="AP203" i="3" s="1"/>
  <c r="AR203" i="3"/>
  <c r="AQ203" i="3"/>
  <c r="AO203" i="3"/>
  <c r="AN203" i="3"/>
  <c r="AM203" i="3"/>
  <c r="AJ203" i="3"/>
  <c r="AF203" i="3"/>
  <c r="AE203" i="3"/>
  <c r="AI203" i="3" s="1"/>
  <c r="AC203" i="3" a="1"/>
  <c r="AC203" i="3" s="1"/>
  <c r="AB203" i="3" a="1"/>
  <c r="AB203" i="3" s="1"/>
  <c r="Z203" i="3"/>
  <c r="Y203" i="3"/>
  <c r="X203" i="3"/>
  <c r="W203" i="3"/>
  <c r="V203" i="3"/>
  <c r="U203" i="3"/>
  <c r="T203" i="3"/>
  <c r="S203" i="3"/>
  <c r="R203" i="3"/>
  <c r="Q203" i="3"/>
  <c r="O203" i="3"/>
  <c r="N203" i="3" a="1"/>
  <c r="N203" i="3" s="1"/>
  <c r="M203" i="3"/>
  <c r="L203" i="3" s="1"/>
  <c r="K203" i="3"/>
  <c r="BA202" i="3"/>
  <c r="AZ202" i="3"/>
  <c r="AX202" i="3"/>
  <c r="AY202" i="3" s="1"/>
  <c r="AW202" i="3"/>
  <c r="AV202" i="3"/>
  <c r="AT202" i="3"/>
  <c r="AS202" i="3"/>
  <c r="AO202" i="3"/>
  <c r="AK202" i="3"/>
  <c r="AJ202" i="3"/>
  <c r="AH202" i="3"/>
  <c r="AG202" i="3"/>
  <c r="AF202" i="3"/>
  <c r="AE202" i="3"/>
  <c r="AI202" i="3" s="1"/>
  <c r="AC202" i="3" a="1"/>
  <c r="AC202" i="3" s="1"/>
  <c r="AB202" i="3" a="1"/>
  <c r="AB202" i="3" s="1"/>
  <c r="Z202" i="3"/>
  <c r="Y202" i="3"/>
  <c r="X202" i="3"/>
  <c r="W202" i="3"/>
  <c r="V202" i="3"/>
  <c r="U202" i="3"/>
  <c r="T202" i="3"/>
  <c r="S202" i="3"/>
  <c r="R202" i="3"/>
  <c r="Q202" i="3"/>
  <c r="O202" i="3"/>
  <c r="N202" i="3"/>
  <c r="N202" i="3" a="1"/>
  <c r="M202" i="3"/>
  <c r="L202" i="3" s="1"/>
  <c r="K202" i="3"/>
  <c r="AX201" i="3"/>
  <c r="AT201" i="3"/>
  <c r="AS201" i="3"/>
  <c r="AR201" i="3" s="1"/>
  <c r="AP201" i="3"/>
  <c r="AO201" i="3"/>
  <c r="AL201" i="3"/>
  <c r="AK201" i="3"/>
  <c r="AH201" i="3"/>
  <c r="AG201" i="3"/>
  <c r="AE201" i="3"/>
  <c r="AJ201" i="3" s="1"/>
  <c r="AC201" i="3" a="1"/>
  <c r="AC201" i="3" s="1"/>
  <c r="AB201" i="3" a="1"/>
  <c r="AB201" i="3" s="1"/>
  <c r="Z201" i="3"/>
  <c r="Y201" i="3"/>
  <c r="X201" i="3"/>
  <c r="W201" i="3"/>
  <c r="V201" i="3"/>
  <c r="U201" i="3"/>
  <c r="T201" i="3"/>
  <c r="S201" i="3"/>
  <c r="R201" i="3"/>
  <c r="Q201" i="3"/>
  <c r="O201" i="3"/>
  <c r="N201" i="3"/>
  <c r="N201" i="3" a="1"/>
  <c r="M201" i="3"/>
  <c r="L201" i="3" s="1"/>
  <c r="K201" i="3"/>
  <c r="AY200" i="3"/>
  <c r="AX200" i="3"/>
  <c r="BA200" i="3" s="1"/>
  <c r="AU200" i="3"/>
  <c r="AT200" i="3"/>
  <c r="AS200" i="3"/>
  <c r="AR200" i="3"/>
  <c r="AQ200" i="3"/>
  <c r="AP200" i="3"/>
  <c r="AO200" i="3"/>
  <c r="AN200" i="3"/>
  <c r="AM200" i="3"/>
  <c r="AL200" i="3"/>
  <c r="AI200" i="3"/>
  <c r="AE200" i="3"/>
  <c r="AC200" i="3" a="1"/>
  <c r="AC200" i="3" s="1"/>
  <c r="AB200" i="3" a="1"/>
  <c r="AB200" i="3" s="1"/>
  <c r="Z200" i="3"/>
  <c r="Y200" i="3"/>
  <c r="X200" i="3"/>
  <c r="W200" i="3"/>
  <c r="V200" i="3"/>
  <c r="U200" i="3"/>
  <c r="T200" i="3"/>
  <c r="S200" i="3"/>
  <c r="R200" i="3"/>
  <c r="Q200" i="3"/>
  <c r="O200" i="3"/>
  <c r="N200" i="3" a="1"/>
  <c r="N200" i="3" s="1"/>
  <c r="M200" i="3"/>
  <c r="L200" i="3" s="1"/>
  <c r="K200" i="3"/>
  <c r="BA199" i="3"/>
  <c r="AZ199" i="3"/>
  <c r="AY199" i="3"/>
  <c r="AX199" i="3"/>
  <c r="AW199" i="3"/>
  <c r="AV199" i="3"/>
  <c r="AU199" i="3"/>
  <c r="AT199" i="3"/>
  <c r="AS199" i="3"/>
  <c r="AP199" i="3" s="1"/>
  <c r="AR199" i="3"/>
  <c r="AQ199" i="3"/>
  <c r="AO199" i="3"/>
  <c r="AN199" i="3"/>
  <c r="AM199" i="3"/>
  <c r="AJ199" i="3"/>
  <c r="AF199" i="3"/>
  <c r="AE199" i="3"/>
  <c r="AI199" i="3" s="1"/>
  <c r="AC199" i="3" a="1"/>
  <c r="AC199" i="3" s="1"/>
  <c r="AB199" i="3" a="1"/>
  <c r="AB199" i="3" s="1"/>
  <c r="Z199" i="3"/>
  <c r="Y199" i="3"/>
  <c r="X199" i="3"/>
  <c r="W199" i="3"/>
  <c r="V199" i="3"/>
  <c r="U199" i="3"/>
  <c r="T199" i="3"/>
  <c r="S199" i="3"/>
  <c r="R199" i="3"/>
  <c r="Q199" i="3"/>
  <c r="O199" i="3"/>
  <c r="N199" i="3" a="1"/>
  <c r="N199" i="3" s="1"/>
  <c r="M199" i="3"/>
  <c r="L199" i="3" s="1"/>
  <c r="K199" i="3"/>
  <c r="BA198" i="3"/>
  <c r="AZ198" i="3"/>
  <c r="AX198" i="3"/>
  <c r="AY198" i="3" s="1"/>
  <c r="AW198" i="3"/>
  <c r="AV198" i="3"/>
  <c r="AT198" i="3"/>
  <c r="AS198" i="3"/>
  <c r="AO198" i="3"/>
  <c r="AK198" i="3"/>
  <c r="AJ198" i="3"/>
  <c r="AH198" i="3"/>
  <c r="AG198" i="3"/>
  <c r="AF198" i="3"/>
  <c r="AE198" i="3"/>
  <c r="AI198" i="3" s="1"/>
  <c r="AC198" i="3" a="1"/>
  <c r="AC198" i="3" s="1"/>
  <c r="AB198" i="3" a="1"/>
  <c r="AB198" i="3" s="1"/>
  <c r="Z198" i="3"/>
  <c r="Y198" i="3"/>
  <c r="X198" i="3"/>
  <c r="W198" i="3"/>
  <c r="V198" i="3"/>
  <c r="U198" i="3"/>
  <c r="T198" i="3"/>
  <c r="S198" i="3"/>
  <c r="R198" i="3"/>
  <c r="Q198" i="3"/>
  <c r="O198" i="3"/>
  <c r="N198" i="3" a="1"/>
  <c r="N198" i="3" s="1"/>
  <c r="M198" i="3"/>
  <c r="L198" i="3" s="1"/>
  <c r="K198" i="3"/>
  <c r="AX197" i="3"/>
  <c r="AT197" i="3"/>
  <c r="AS197" i="3"/>
  <c r="AR197" i="3" s="1"/>
  <c r="AP197" i="3"/>
  <c r="AO197" i="3"/>
  <c r="AL197" i="3"/>
  <c r="AK197" i="3"/>
  <c r="AH197" i="3"/>
  <c r="AG197" i="3"/>
  <c r="AE197" i="3"/>
  <c r="AJ197" i="3" s="1"/>
  <c r="AC197" i="3" a="1"/>
  <c r="AC197" i="3" s="1"/>
  <c r="AB197" i="3" a="1"/>
  <c r="AB197" i="3" s="1"/>
  <c r="Z197" i="3"/>
  <c r="Y197" i="3"/>
  <c r="X197" i="3"/>
  <c r="W197" i="3"/>
  <c r="V197" i="3"/>
  <c r="U197" i="3"/>
  <c r="T197" i="3"/>
  <c r="S197" i="3"/>
  <c r="R197" i="3"/>
  <c r="Q197" i="3"/>
  <c r="O197" i="3"/>
  <c r="N197" i="3"/>
  <c r="N197" i="3" a="1"/>
  <c r="M197" i="3"/>
  <c r="L197" i="3" s="1"/>
  <c r="K197" i="3"/>
  <c r="AY196" i="3"/>
  <c r="AX196" i="3"/>
  <c r="BA196" i="3" s="1"/>
  <c r="AU196" i="3"/>
  <c r="AT196" i="3"/>
  <c r="AS196" i="3"/>
  <c r="AR196" i="3"/>
  <c r="AQ196" i="3"/>
  <c r="AP196" i="3"/>
  <c r="AO196" i="3"/>
  <c r="AN196" i="3"/>
  <c r="AM196" i="3"/>
  <c r="AL196" i="3"/>
  <c r="AI196" i="3"/>
  <c r="AE196" i="3"/>
  <c r="AC196" i="3" a="1"/>
  <c r="AC196" i="3" s="1"/>
  <c r="AB196" i="3" a="1"/>
  <c r="AB196" i="3" s="1"/>
  <c r="Z196" i="3"/>
  <c r="Y196" i="3"/>
  <c r="X196" i="3"/>
  <c r="W196" i="3"/>
  <c r="V196" i="3"/>
  <c r="U196" i="3"/>
  <c r="T196" i="3"/>
  <c r="S196" i="3"/>
  <c r="R196" i="3"/>
  <c r="Q196" i="3"/>
  <c r="O196" i="3"/>
  <c r="N196" i="3" a="1"/>
  <c r="N196" i="3" s="1"/>
  <c r="M196" i="3"/>
  <c r="L196" i="3" s="1"/>
  <c r="K196" i="3"/>
  <c r="BA195" i="3"/>
  <c r="AZ195" i="3"/>
  <c r="AY195" i="3"/>
  <c r="AX195" i="3"/>
  <c r="AW195" i="3"/>
  <c r="AV195" i="3"/>
  <c r="AU195" i="3"/>
  <c r="AT195" i="3"/>
  <c r="AS195" i="3"/>
  <c r="AP195" i="3" s="1"/>
  <c r="AR195" i="3"/>
  <c r="AQ195" i="3"/>
  <c r="AO195" i="3"/>
  <c r="AN195" i="3"/>
  <c r="AM195" i="3"/>
  <c r="AJ195" i="3"/>
  <c r="AF195" i="3"/>
  <c r="AE195" i="3"/>
  <c r="AI195" i="3" s="1"/>
  <c r="AC195" i="3" a="1"/>
  <c r="AC195" i="3" s="1"/>
  <c r="AB195" i="3" a="1"/>
  <c r="AB195" i="3" s="1"/>
  <c r="Z195" i="3"/>
  <c r="Y195" i="3"/>
  <c r="X195" i="3"/>
  <c r="W195" i="3"/>
  <c r="V195" i="3"/>
  <c r="U195" i="3"/>
  <c r="T195" i="3"/>
  <c r="S195" i="3"/>
  <c r="R195" i="3"/>
  <c r="Q195" i="3"/>
  <c r="O195" i="3"/>
  <c r="N195" i="3" a="1"/>
  <c r="N195" i="3" s="1"/>
  <c r="M195" i="3"/>
  <c r="L195" i="3" s="1"/>
  <c r="K195" i="3"/>
  <c r="BA194" i="3"/>
  <c r="AZ194" i="3"/>
  <c r="AX194" i="3"/>
  <c r="AY194" i="3" s="1"/>
  <c r="AW194" i="3"/>
  <c r="AV194" i="3"/>
  <c r="AT194" i="3"/>
  <c r="AS194" i="3"/>
  <c r="AO194" i="3"/>
  <c r="AK194" i="3"/>
  <c r="AJ194" i="3"/>
  <c r="AH194" i="3"/>
  <c r="AG194" i="3"/>
  <c r="AF194" i="3"/>
  <c r="AE194" i="3"/>
  <c r="AI194" i="3" s="1"/>
  <c r="AC194" i="3" a="1"/>
  <c r="AC194" i="3" s="1"/>
  <c r="AB194" i="3" a="1"/>
  <c r="AB194" i="3" s="1"/>
  <c r="Z194" i="3"/>
  <c r="Y194" i="3"/>
  <c r="X194" i="3"/>
  <c r="W194" i="3"/>
  <c r="V194" i="3"/>
  <c r="U194" i="3"/>
  <c r="T194" i="3"/>
  <c r="S194" i="3"/>
  <c r="R194" i="3"/>
  <c r="Q194" i="3"/>
  <c r="O194" i="3"/>
  <c r="N194" i="3"/>
  <c r="N194" i="3" a="1"/>
  <c r="M194" i="3"/>
  <c r="L194" i="3" s="1"/>
  <c r="K194" i="3"/>
  <c r="AX193" i="3"/>
  <c r="AT193" i="3"/>
  <c r="AS193" i="3"/>
  <c r="AR193" i="3" s="1"/>
  <c r="AP193" i="3"/>
  <c r="AO193" i="3"/>
  <c r="AL193" i="3"/>
  <c r="AK193" i="3"/>
  <c r="AH193" i="3"/>
  <c r="AG193" i="3"/>
  <c r="AE193" i="3"/>
  <c r="AJ193" i="3" s="1"/>
  <c r="AC193" i="3" a="1"/>
  <c r="AC193" i="3" s="1"/>
  <c r="AB193" i="3" a="1"/>
  <c r="AB193" i="3" s="1"/>
  <c r="Z193" i="3"/>
  <c r="Y193" i="3"/>
  <c r="X193" i="3"/>
  <c r="W193" i="3"/>
  <c r="V193" i="3"/>
  <c r="U193" i="3"/>
  <c r="T193" i="3"/>
  <c r="S193" i="3"/>
  <c r="R193" i="3"/>
  <c r="Q193" i="3"/>
  <c r="O193" i="3"/>
  <c r="N193" i="3"/>
  <c r="N193" i="3" a="1"/>
  <c r="M193" i="3"/>
  <c r="L193" i="3" s="1"/>
  <c r="K193" i="3"/>
  <c r="AY192" i="3"/>
  <c r="AX192" i="3"/>
  <c r="BA192" i="3" s="1"/>
  <c r="AU192" i="3"/>
  <c r="AT192" i="3"/>
  <c r="AS192" i="3"/>
  <c r="AR192" i="3"/>
  <c r="AQ192" i="3"/>
  <c r="AP192" i="3"/>
  <c r="AO192" i="3"/>
  <c r="AN192" i="3"/>
  <c r="AM192" i="3"/>
  <c r="AL192" i="3"/>
  <c r="AI192" i="3"/>
  <c r="AE192" i="3"/>
  <c r="AC192" i="3" a="1"/>
  <c r="AC192" i="3" s="1"/>
  <c r="AB192" i="3" a="1"/>
  <c r="AB192" i="3" s="1"/>
  <c r="Z192" i="3"/>
  <c r="Y192" i="3"/>
  <c r="X192" i="3"/>
  <c r="W192" i="3"/>
  <c r="V192" i="3"/>
  <c r="U192" i="3"/>
  <c r="T192" i="3"/>
  <c r="S192" i="3"/>
  <c r="R192" i="3"/>
  <c r="Q192" i="3"/>
  <c r="O192" i="3"/>
  <c r="N192" i="3" a="1"/>
  <c r="N192" i="3" s="1"/>
  <c r="M192" i="3"/>
  <c r="L192" i="3" s="1"/>
  <c r="K192" i="3"/>
  <c r="BA191" i="3"/>
  <c r="AZ191" i="3"/>
  <c r="AY191" i="3"/>
  <c r="AX191" i="3"/>
  <c r="AW191" i="3"/>
  <c r="AV191" i="3"/>
  <c r="AU191" i="3"/>
  <c r="AT191" i="3"/>
  <c r="AS191" i="3"/>
  <c r="AP191" i="3" s="1"/>
  <c r="AR191" i="3"/>
  <c r="AQ191" i="3"/>
  <c r="AO191" i="3"/>
  <c r="AN191" i="3"/>
  <c r="AM191" i="3"/>
  <c r="AJ191" i="3"/>
  <c r="AF191" i="3"/>
  <c r="AE191" i="3"/>
  <c r="AI191" i="3" s="1"/>
  <c r="AC191" i="3" a="1"/>
  <c r="AC191" i="3" s="1"/>
  <c r="AB191" i="3" a="1"/>
  <c r="AB191" i="3" s="1"/>
  <c r="Z191" i="3"/>
  <c r="Y191" i="3"/>
  <c r="X191" i="3"/>
  <c r="W191" i="3"/>
  <c r="V191" i="3"/>
  <c r="U191" i="3"/>
  <c r="T191" i="3"/>
  <c r="S191" i="3"/>
  <c r="R191" i="3"/>
  <c r="Q191" i="3"/>
  <c r="O191" i="3"/>
  <c r="N191" i="3" a="1"/>
  <c r="N191" i="3" s="1"/>
  <c r="M191" i="3"/>
  <c r="L191" i="3" s="1"/>
  <c r="K191" i="3"/>
  <c r="BA190" i="3"/>
  <c r="AZ190" i="3"/>
  <c r="AX190" i="3"/>
  <c r="AY190" i="3" s="1"/>
  <c r="AW190" i="3"/>
  <c r="AV190" i="3"/>
  <c r="AT190" i="3"/>
  <c r="AS190" i="3"/>
  <c r="AO190" i="3"/>
  <c r="AK190" i="3"/>
  <c r="AJ190" i="3"/>
  <c r="AH190" i="3"/>
  <c r="AG190" i="3"/>
  <c r="AF190" i="3"/>
  <c r="AE190" i="3"/>
  <c r="AI190" i="3" s="1"/>
  <c r="AC190" i="3" a="1"/>
  <c r="AC190" i="3" s="1"/>
  <c r="AB190" i="3" a="1"/>
  <c r="AB190" i="3" s="1"/>
  <c r="Z190" i="3"/>
  <c r="Y190" i="3"/>
  <c r="X190" i="3"/>
  <c r="W190" i="3"/>
  <c r="V190" i="3"/>
  <c r="U190" i="3"/>
  <c r="T190" i="3"/>
  <c r="S190" i="3"/>
  <c r="R190" i="3"/>
  <c r="Q190" i="3"/>
  <c r="O190" i="3"/>
  <c r="N190" i="3" a="1"/>
  <c r="N190" i="3" s="1"/>
  <c r="M190" i="3"/>
  <c r="L190" i="3" s="1"/>
  <c r="K190" i="3"/>
  <c r="AX189" i="3"/>
  <c r="AT189" i="3"/>
  <c r="AS189" i="3"/>
  <c r="AR189" i="3" s="1"/>
  <c r="AP189" i="3"/>
  <c r="AO189" i="3"/>
  <c r="AL189" i="3"/>
  <c r="AK189" i="3"/>
  <c r="AH189" i="3"/>
  <c r="AG189" i="3"/>
  <c r="AE189" i="3"/>
  <c r="AJ189" i="3" s="1"/>
  <c r="AC189" i="3" a="1"/>
  <c r="AC189" i="3" s="1"/>
  <c r="AB189" i="3" a="1"/>
  <c r="AB189" i="3" s="1"/>
  <c r="Z189" i="3"/>
  <c r="Y189" i="3"/>
  <c r="X189" i="3"/>
  <c r="W189" i="3"/>
  <c r="V189" i="3"/>
  <c r="U189" i="3"/>
  <c r="T189" i="3"/>
  <c r="S189" i="3"/>
  <c r="R189" i="3"/>
  <c r="Q189" i="3"/>
  <c r="O189" i="3"/>
  <c r="N189" i="3"/>
  <c r="N189" i="3" a="1"/>
  <c r="M189" i="3"/>
  <c r="L189" i="3" s="1"/>
  <c r="K189" i="3"/>
  <c r="AY188" i="3"/>
  <c r="AX188" i="3"/>
  <c r="BA188" i="3" s="1"/>
  <c r="AU188" i="3"/>
  <c r="AT188" i="3"/>
  <c r="AS188" i="3"/>
  <c r="AR188" i="3"/>
  <c r="AQ188" i="3"/>
  <c r="AP188" i="3"/>
  <c r="AO188" i="3"/>
  <c r="AN188" i="3"/>
  <c r="AM188" i="3"/>
  <c r="AL188" i="3"/>
  <c r="AI188" i="3"/>
  <c r="AE188" i="3"/>
  <c r="AC188" i="3" a="1"/>
  <c r="AC188" i="3" s="1"/>
  <c r="AB188" i="3" a="1"/>
  <c r="AB188" i="3" s="1"/>
  <c r="Z188" i="3"/>
  <c r="Y188" i="3"/>
  <c r="X188" i="3"/>
  <c r="W188" i="3"/>
  <c r="V188" i="3"/>
  <c r="U188" i="3"/>
  <c r="T188" i="3"/>
  <c r="S188" i="3"/>
  <c r="R188" i="3"/>
  <c r="Q188" i="3"/>
  <c r="O188" i="3"/>
  <c r="N188" i="3" a="1"/>
  <c r="N188" i="3" s="1"/>
  <c r="M188" i="3"/>
  <c r="L188" i="3" s="1"/>
  <c r="K188" i="3"/>
  <c r="BA187" i="3"/>
  <c r="AZ187" i="3"/>
  <c r="AY187" i="3"/>
  <c r="AX187" i="3"/>
  <c r="AW187" i="3"/>
  <c r="AV187" i="3"/>
  <c r="AU187" i="3"/>
  <c r="AT187" i="3"/>
  <c r="AS187" i="3"/>
  <c r="AP187" i="3" s="1"/>
  <c r="AR187" i="3"/>
  <c r="AQ187" i="3"/>
  <c r="AO187" i="3"/>
  <c r="AN187" i="3"/>
  <c r="AM187" i="3"/>
  <c r="AJ187" i="3"/>
  <c r="AF187" i="3"/>
  <c r="AE187" i="3"/>
  <c r="AI187" i="3" s="1"/>
  <c r="AC187" i="3" a="1"/>
  <c r="AC187" i="3" s="1"/>
  <c r="AB187" i="3" a="1"/>
  <c r="AB187" i="3" s="1"/>
  <c r="Z187" i="3"/>
  <c r="Y187" i="3"/>
  <c r="X187" i="3"/>
  <c r="W187" i="3"/>
  <c r="V187" i="3"/>
  <c r="U187" i="3"/>
  <c r="T187" i="3"/>
  <c r="S187" i="3"/>
  <c r="R187" i="3"/>
  <c r="Q187" i="3"/>
  <c r="O187" i="3"/>
  <c r="N187" i="3" a="1"/>
  <c r="N187" i="3" s="1"/>
  <c r="M187" i="3"/>
  <c r="L187" i="3" s="1"/>
  <c r="K187" i="3"/>
  <c r="BA186" i="3"/>
  <c r="AZ186" i="3"/>
  <c r="AX186" i="3"/>
  <c r="AY186" i="3" s="1"/>
  <c r="AW186" i="3"/>
  <c r="AV186" i="3"/>
  <c r="AT186" i="3"/>
  <c r="AS186" i="3"/>
  <c r="AO186" i="3"/>
  <c r="AK186" i="3"/>
  <c r="AJ186" i="3"/>
  <c r="AH186" i="3"/>
  <c r="AG186" i="3"/>
  <c r="AF186" i="3"/>
  <c r="AE186" i="3"/>
  <c r="AI186" i="3" s="1"/>
  <c r="AC186" i="3" a="1"/>
  <c r="AC186" i="3" s="1"/>
  <c r="AB186" i="3" a="1"/>
  <c r="AB186" i="3" s="1"/>
  <c r="Z186" i="3"/>
  <c r="Y186" i="3"/>
  <c r="X186" i="3"/>
  <c r="W186" i="3"/>
  <c r="V186" i="3"/>
  <c r="U186" i="3"/>
  <c r="T186" i="3"/>
  <c r="S186" i="3"/>
  <c r="R186" i="3"/>
  <c r="Q186" i="3"/>
  <c r="O186" i="3"/>
  <c r="N186" i="3"/>
  <c r="N186" i="3" a="1"/>
  <c r="M186" i="3"/>
  <c r="L186" i="3" s="1"/>
  <c r="K186" i="3"/>
  <c r="AX185" i="3"/>
  <c r="AT185" i="3"/>
  <c r="AS185" i="3"/>
  <c r="AR185" i="3" s="1"/>
  <c r="AP185" i="3"/>
  <c r="AO185" i="3"/>
  <c r="AL185" i="3"/>
  <c r="AK185" i="3"/>
  <c r="AH185" i="3"/>
  <c r="AG185" i="3"/>
  <c r="AE185" i="3"/>
  <c r="AJ185" i="3" s="1"/>
  <c r="AC185" i="3" a="1"/>
  <c r="AC185" i="3" s="1"/>
  <c r="AB185" i="3" a="1"/>
  <c r="AB185" i="3" s="1"/>
  <c r="Z185" i="3"/>
  <c r="Y185" i="3"/>
  <c r="X185" i="3"/>
  <c r="W185" i="3"/>
  <c r="V185" i="3"/>
  <c r="U185" i="3"/>
  <c r="T185" i="3"/>
  <c r="S185" i="3"/>
  <c r="R185" i="3"/>
  <c r="Q185" i="3"/>
  <c r="O185" i="3"/>
  <c r="N185" i="3"/>
  <c r="N185" i="3" a="1"/>
  <c r="M185" i="3"/>
  <c r="L185" i="3" s="1"/>
  <c r="K185" i="3"/>
  <c r="AY184" i="3"/>
  <c r="AX184" i="3"/>
  <c r="BA184" i="3" s="1"/>
  <c r="AU184" i="3"/>
  <c r="AT184" i="3"/>
  <c r="AS184" i="3"/>
  <c r="AR184" i="3"/>
  <c r="AQ184" i="3"/>
  <c r="AP184" i="3"/>
  <c r="AO184" i="3"/>
  <c r="AN184" i="3"/>
  <c r="AM184" i="3"/>
  <c r="AL184" i="3"/>
  <c r="AI184" i="3"/>
  <c r="AE184" i="3"/>
  <c r="AC184" i="3" a="1"/>
  <c r="AC184" i="3" s="1"/>
  <c r="AB184" i="3" a="1"/>
  <c r="AB184" i="3" s="1"/>
  <c r="Z184" i="3"/>
  <c r="Y184" i="3"/>
  <c r="X184" i="3"/>
  <c r="W184" i="3"/>
  <c r="V184" i="3"/>
  <c r="U184" i="3"/>
  <c r="T184" i="3"/>
  <c r="S184" i="3"/>
  <c r="R184" i="3"/>
  <c r="Q184" i="3"/>
  <c r="O184" i="3"/>
  <c r="N184" i="3" a="1"/>
  <c r="N184" i="3" s="1"/>
  <c r="M184" i="3"/>
  <c r="L184" i="3" s="1"/>
  <c r="K184" i="3"/>
  <c r="BA183" i="3"/>
  <c r="AZ183" i="3"/>
  <c r="AY183" i="3"/>
  <c r="AX183" i="3"/>
  <c r="AW183" i="3"/>
  <c r="AV183" i="3"/>
  <c r="AU183" i="3"/>
  <c r="AT183" i="3"/>
  <c r="AS183" i="3"/>
  <c r="AP183" i="3" s="1"/>
  <c r="AR183" i="3"/>
  <c r="AQ183" i="3"/>
  <c r="AO183" i="3"/>
  <c r="AN183" i="3"/>
  <c r="AM183" i="3"/>
  <c r="AJ183" i="3"/>
  <c r="AF183" i="3"/>
  <c r="AE183" i="3"/>
  <c r="AI183" i="3" s="1"/>
  <c r="AC183" i="3" a="1"/>
  <c r="AC183" i="3" s="1"/>
  <c r="AB183" i="3" a="1"/>
  <c r="AB183" i="3" s="1"/>
  <c r="Z183" i="3"/>
  <c r="Y183" i="3"/>
  <c r="X183" i="3"/>
  <c r="W183" i="3"/>
  <c r="V183" i="3"/>
  <c r="U183" i="3"/>
  <c r="T183" i="3"/>
  <c r="S183" i="3"/>
  <c r="R183" i="3"/>
  <c r="Q183" i="3"/>
  <c r="O183" i="3"/>
  <c r="N183" i="3" a="1"/>
  <c r="N183" i="3" s="1"/>
  <c r="M183" i="3"/>
  <c r="L183" i="3" s="1"/>
  <c r="K183" i="3"/>
  <c r="BA182" i="3"/>
  <c r="AZ182" i="3"/>
  <c r="AX182" i="3"/>
  <c r="AY182" i="3" s="1"/>
  <c r="AW182" i="3"/>
  <c r="AV182" i="3"/>
  <c r="AT182" i="3"/>
  <c r="AS182" i="3"/>
  <c r="AO182" i="3"/>
  <c r="AK182" i="3"/>
  <c r="AJ182" i="3"/>
  <c r="AH182" i="3"/>
  <c r="AG182" i="3"/>
  <c r="AF182" i="3"/>
  <c r="AE182" i="3"/>
  <c r="AI182" i="3" s="1"/>
  <c r="AC182" i="3" a="1"/>
  <c r="AC182" i="3" s="1"/>
  <c r="AB182" i="3" a="1"/>
  <c r="AB182" i="3" s="1"/>
  <c r="Z182" i="3"/>
  <c r="Y182" i="3"/>
  <c r="X182" i="3"/>
  <c r="W182" i="3"/>
  <c r="V182" i="3"/>
  <c r="U182" i="3"/>
  <c r="T182" i="3"/>
  <c r="S182" i="3"/>
  <c r="R182" i="3"/>
  <c r="Q182" i="3"/>
  <c r="O182" i="3"/>
  <c r="N182" i="3" a="1"/>
  <c r="N182" i="3" s="1"/>
  <c r="M182" i="3"/>
  <c r="L182" i="3" s="1"/>
  <c r="K182" i="3"/>
  <c r="AX181" i="3"/>
  <c r="AT181" i="3"/>
  <c r="AS181" i="3"/>
  <c r="AR181" i="3" s="1"/>
  <c r="AP181" i="3"/>
  <c r="AO181" i="3"/>
  <c r="AL181" i="3"/>
  <c r="AK181" i="3"/>
  <c r="AH181" i="3"/>
  <c r="AG181" i="3"/>
  <c r="AE181" i="3"/>
  <c r="AJ181" i="3" s="1"/>
  <c r="AC181" i="3" a="1"/>
  <c r="AC181" i="3" s="1"/>
  <c r="AB181" i="3" a="1"/>
  <c r="AB181" i="3" s="1"/>
  <c r="Z181" i="3"/>
  <c r="Y181" i="3"/>
  <c r="X181" i="3"/>
  <c r="W181" i="3"/>
  <c r="V181" i="3"/>
  <c r="U181" i="3"/>
  <c r="T181" i="3"/>
  <c r="S181" i="3"/>
  <c r="R181" i="3"/>
  <c r="Q181" i="3"/>
  <c r="O181" i="3"/>
  <c r="N181" i="3"/>
  <c r="N181" i="3" a="1"/>
  <c r="M181" i="3"/>
  <c r="L181" i="3" s="1"/>
  <c r="K181" i="3"/>
  <c r="AY180" i="3"/>
  <c r="AX180" i="3"/>
  <c r="BA180" i="3" s="1"/>
  <c r="AU180" i="3"/>
  <c r="AT180" i="3"/>
  <c r="AS180" i="3"/>
  <c r="AR180" i="3"/>
  <c r="AQ180" i="3"/>
  <c r="AP180" i="3"/>
  <c r="AO180" i="3"/>
  <c r="AN180" i="3"/>
  <c r="AM180" i="3"/>
  <c r="AL180" i="3"/>
  <c r="AI180" i="3"/>
  <c r="AE180" i="3"/>
  <c r="AC180" i="3" a="1"/>
  <c r="AC180" i="3" s="1"/>
  <c r="AB180" i="3" a="1"/>
  <c r="AB180" i="3" s="1"/>
  <c r="Z180" i="3"/>
  <c r="Y180" i="3"/>
  <c r="X180" i="3"/>
  <c r="W180" i="3"/>
  <c r="V180" i="3"/>
  <c r="U180" i="3"/>
  <c r="T180" i="3"/>
  <c r="S180" i="3"/>
  <c r="R180" i="3"/>
  <c r="Q180" i="3"/>
  <c r="O180" i="3"/>
  <c r="N180" i="3" a="1"/>
  <c r="N180" i="3" s="1"/>
  <c r="M180" i="3"/>
  <c r="L180" i="3" s="1"/>
  <c r="K180" i="3"/>
  <c r="BA179" i="3"/>
  <c r="AZ179" i="3"/>
  <c r="AY179" i="3"/>
  <c r="AX179" i="3"/>
  <c r="AW179" i="3"/>
  <c r="AV179" i="3"/>
  <c r="AU179" i="3"/>
  <c r="AT179" i="3"/>
  <c r="AS179" i="3"/>
  <c r="AP179" i="3" s="1"/>
  <c r="AR179" i="3"/>
  <c r="AQ179" i="3"/>
  <c r="AO179" i="3"/>
  <c r="AN179" i="3"/>
  <c r="AM179" i="3"/>
  <c r="AJ179" i="3"/>
  <c r="AF179" i="3"/>
  <c r="AE179" i="3"/>
  <c r="AI179" i="3" s="1"/>
  <c r="AC179" i="3" a="1"/>
  <c r="AC179" i="3" s="1"/>
  <c r="AB179" i="3" a="1"/>
  <c r="AB179" i="3" s="1"/>
  <c r="Z179" i="3"/>
  <c r="Y179" i="3"/>
  <c r="X179" i="3"/>
  <c r="W179" i="3"/>
  <c r="V179" i="3"/>
  <c r="U179" i="3"/>
  <c r="T179" i="3"/>
  <c r="S179" i="3"/>
  <c r="R179" i="3"/>
  <c r="Q179" i="3"/>
  <c r="O179" i="3"/>
  <c r="N179" i="3" a="1"/>
  <c r="N179" i="3" s="1"/>
  <c r="M179" i="3"/>
  <c r="L179" i="3" s="1"/>
  <c r="K179" i="3"/>
  <c r="BA178" i="3"/>
  <c r="AZ178" i="3"/>
  <c r="AX178" i="3"/>
  <c r="AY178" i="3" s="1"/>
  <c r="AW178" i="3"/>
  <c r="AV178" i="3"/>
  <c r="AT178" i="3"/>
  <c r="AS178" i="3"/>
  <c r="AO178" i="3"/>
  <c r="AK178" i="3"/>
  <c r="AJ178" i="3"/>
  <c r="AH178" i="3"/>
  <c r="AG178" i="3"/>
  <c r="AF178" i="3"/>
  <c r="AE178" i="3"/>
  <c r="AI178" i="3" s="1"/>
  <c r="AC178" i="3" a="1"/>
  <c r="AC178" i="3" s="1"/>
  <c r="AB178" i="3" a="1"/>
  <c r="AB178" i="3" s="1"/>
  <c r="Z178" i="3"/>
  <c r="Y178" i="3"/>
  <c r="X178" i="3"/>
  <c r="W178" i="3"/>
  <c r="V178" i="3"/>
  <c r="U178" i="3"/>
  <c r="T178" i="3"/>
  <c r="S178" i="3"/>
  <c r="R178" i="3"/>
  <c r="Q178" i="3"/>
  <c r="O178" i="3"/>
  <c r="N178" i="3"/>
  <c r="N178" i="3" a="1"/>
  <c r="M178" i="3"/>
  <c r="L178" i="3" s="1"/>
  <c r="K178" i="3"/>
  <c r="AX177" i="3"/>
  <c r="AT177" i="3"/>
  <c r="AS177" i="3"/>
  <c r="AR177" i="3" s="1"/>
  <c r="AP177" i="3"/>
  <c r="AO177" i="3"/>
  <c r="AL177" i="3"/>
  <c r="AK177" i="3"/>
  <c r="AH177" i="3"/>
  <c r="AG177" i="3"/>
  <c r="AE177" i="3"/>
  <c r="AJ177" i="3" s="1"/>
  <c r="AC177" i="3" a="1"/>
  <c r="AC177" i="3" s="1"/>
  <c r="AB177" i="3" a="1"/>
  <c r="AB177" i="3" s="1"/>
  <c r="Z177" i="3"/>
  <c r="Y177" i="3"/>
  <c r="X177" i="3"/>
  <c r="W177" i="3"/>
  <c r="V177" i="3"/>
  <c r="U177" i="3"/>
  <c r="T177" i="3"/>
  <c r="S177" i="3"/>
  <c r="R177" i="3"/>
  <c r="Q177" i="3"/>
  <c r="O177" i="3"/>
  <c r="N177" i="3"/>
  <c r="N177" i="3" a="1"/>
  <c r="M177" i="3"/>
  <c r="L177" i="3" s="1"/>
  <c r="K177" i="3"/>
  <c r="AY176" i="3"/>
  <c r="AX176" i="3"/>
  <c r="BA176" i="3" s="1"/>
  <c r="AU176" i="3"/>
  <c r="AT176" i="3"/>
  <c r="AS176" i="3"/>
  <c r="AR176" i="3"/>
  <c r="AQ176" i="3"/>
  <c r="AP176" i="3"/>
  <c r="AO176" i="3"/>
  <c r="AN176" i="3"/>
  <c r="AM176" i="3"/>
  <c r="AL176" i="3"/>
  <c r="AI176" i="3"/>
  <c r="AE176" i="3"/>
  <c r="AC176" i="3" a="1"/>
  <c r="AC176" i="3" s="1"/>
  <c r="AB176" i="3" a="1"/>
  <c r="AB176" i="3" s="1"/>
  <c r="Z176" i="3"/>
  <c r="Y176" i="3"/>
  <c r="X176" i="3"/>
  <c r="W176" i="3"/>
  <c r="V176" i="3"/>
  <c r="U176" i="3"/>
  <c r="T176" i="3"/>
  <c r="S176" i="3"/>
  <c r="R176" i="3"/>
  <c r="Q176" i="3"/>
  <c r="O176" i="3"/>
  <c r="N176" i="3" a="1"/>
  <c r="N176" i="3" s="1"/>
  <c r="M176" i="3"/>
  <c r="L176" i="3" s="1"/>
  <c r="K176" i="3"/>
  <c r="BA175" i="3"/>
  <c r="AZ175" i="3"/>
  <c r="AY175" i="3"/>
  <c r="AX175" i="3"/>
  <c r="AW175" i="3"/>
  <c r="AV175" i="3"/>
  <c r="AU175" i="3"/>
  <c r="AT175" i="3"/>
  <c r="AS175" i="3"/>
  <c r="AP175" i="3" s="1"/>
  <c r="AR175" i="3"/>
  <c r="AQ175" i="3"/>
  <c r="AO175" i="3"/>
  <c r="AN175" i="3"/>
  <c r="AM175" i="3"/>
  <c r="AJ175" i="3"/>
  <c r="AF175" i="3"/>
  <c r="AE175" i="3"/>
  <c r="AI175" i="3" s="1"/>
  <c r="AC175" i="3" a="1"/>
  <c r="AC175" i="3" s="1"/>
  <c r="AB175" i="3" a="1"/>
  <c r="AB175" i="3" s="1"/>
  <c r="Z175" i="3"/>
  <c r="Y175" i="3"/>
  <c r="X175" i="3"/>
  <c r="W175" i="3"/>
  <c r="V175" i="3"/>
  <c r="U175" i="3"/>
  <c r="T175" i="3"/>
  <c r="S175" i="3"/>
  <c r="R175" i="3"/>
  <c r="Q175" i="3"/>
  <c r="O175" i="3"/>
  <c r="N175" i="3" a="1"/>
  <c r="N175" i="3" s="1"/>
  <c r="M175" i="3"/>
  <c r="L175" i="3" s="1"/>
  <c r="K175" i="3"/>
  <c r="BA174" i="3"/>
  <c r="AZ174" i="3"/>
  <c r="AX174" i="3"/>
  <c r="AY174" i="3" s="1"/>
  <c r="AW174" i="3"/>
  <c r="AV174" i="3"/>
  <c r="AT174" i="3"/>
  <c r="AS174" i="3"/>
  <c r="AO174" i="3"/>
  <c r="AK174" i="3"/>
  <c r="AJ174" i="3"/>
  <c r="AH174" i="3"/>
  <c r="AG174" i="3"/>
  <c r="AF174" i="3"/>
  <c r="AE174" i="3"/>
  <c r="AI174" i="3" s="1"/>
  <c r="AC174" i="3" a="1"/>
  <c r="AC174" i="3" s="1"/>
  <c r="AB174" i="3" a="1"/>
  <c r="AB174" i="3" s="1"/>
  <c r="Z174" i="3"/>
  <c r="Y174" i="3"/>
  <c r="X174" i="3"/>
  <c r="W174" i="3"/>
  <c r="V174" i="3"/>
  <c r="U174" i="3"/>
  <c r="T174" i="3"/>
  <c r="S174" i="3"/>
  <c r="R174" i="3"/>
  <c r="Q174" i="3"/>
  <c r="O174" i="3"/>
  <c r="N174" i="3"/>
  <c r="N174" i="3" a="1"/>
  <c r="M174" i="3"/>
  <c r="L174" i="3" s="1"/>
  <c r="K174" i="3"/>
  <c r="AX173" i="3"/>
  <c r="AT173" i="3"/>
  <c r="AS173" i="3"/>
  <c r="AR173" i="3" s="1"/>
  <c r="AP173" i="3"/>
  <c r="AO173" i="3"/>
  <c r="AL173" i="3"/>
  <c r="AK173" i="3"/>
  <c r="AH173" i="3"/>
  <c r="AG173" i="3"/>
  <c r="AE173" i="3"/>
  <c r="AJ173" i="3" s="1"/>
  <c r="AC173" i="3" a="1"/>
  <c r="AC173" i="3" s="1"/>
  <c r="AB173" i="3" a="1"/>
  <c r="AB173" i="3" s="1"/>
  <c r="Z173" i="3"/>
  <c r="Y173" i="3"/>
  <c r="X173" i="3"/>
  <c r="W173" i="3"/>
  <c r="V173" i="3"/>
  <c r="U173" i="3"/>
  <c r="T173" i="3"/>
  <c r="S173" i="3"/>
  <c r="R173" i="3"/>
  <c r="Q173" i="3"/>
  <c r="O173" i="3"/>
  <c r="N173" i="3"/>
  <c r="N173" i="3" a="1"/>
  <c r="M173" i="3"/>
  <c r="L173" i="3" s="1"/>
  <c r="K173" i="3"/>
  <c r="AY172" i="3"/>
  <c r="AX172" i="3"/>
  <c r="BA172" i="3" s="1"/>
  <c r="AU172" i="3"/>
  <c r="AT172" i="3"/>
  <c r="AS172" i="3"/>
  <c r="AR172" i="3"/>
  <c r="AQ172" i="3"/>
  <c r="AP172" i="3"/>
  <c r="AO172" i="3"/>
  <c r="AN172" i="3"/>
  <c r="AM172" i="3"/>
  <c r="AL172" i="3"/>
  <c r="AI172" i="3"/>
  <c r="AE172" i="3"/>
  <c r="AC172" i="3" a="1"/>
  <c r="AC172" i="3" s="1"/>
  <c r="AB172" i="3" a="1"/>
  <c r="AB172" i="3" s="1"/>
  <c r="Z172" i="3"/>
  <c r="Y172" i="3"/>
  <c r="X172" i="3"/>
  <c r="W172" i="3"/>
  <c r="V172" i="3"/>
  <c r="U172" i="3"/>
  <c r="T172" i="3"/>
  <c r="S172" i="3"/>
  <c r="R172" i="3"/>
  <c r="Q172" i="3"/>
  <c r="O172" i="3"/>
  <c r="N172" i="3" a="1"/>
  <c r="N172" i="3" s="1"/>
  <c r="M172" i="3"/>
  <c r="L172" i="3" s="1"/>
  <c r="K172" i="3"/>
  <c r="BA171" i="3"/>
  <c r="AZ171" i="3"/>
  <c r="AY171" i="3"/>
  <c r="AX171" i="3"/>
  <c r="AW171" i="3"/>
  <c r="AV171" i="3"/>
  <c r="AU171" i="3"/>
  <c r="AT171" i="3"/>
  <c r="AS171" i="3"/>
  <c r="AP171" i="3" s="1"/>
  <c r="AR171" i="3"/>
  <c r="AQ171" i="3"/>
  <c r="AO171" i="3"/>
  <c r="AN171" i="3"/>
  <c r="AM171" i="3"/>
  <c r="AJ171" i="3"/>
  <c r="AF171" i="3"/>
  <c r="AE171" i="3"/>
  <c r="AI171" i="3" s="1"/>
  <c r="AC171" i="3" a="1"/>
  <c r="AC171" i="3" s="1"/>
  <c r="AB171" i="3" a="1"/>
  <c r="AB171" i="3" s="1"/>
  <c r="Z171" i="3"/>
  <c r="Y171" i="3"/>
  <c r="X171" i="3"/>
  <c r="W171" i="3"/>
  <c r="V171" i="3"/>
  <c r="U171" i="3"/>
  <c r="T171" i="3"/>
  <c r="S171" i="3"/>
  <c r="R171" i="3"/>
  <c r="Q171" i="3"/>
  <c r="O171" i="3"/>
  <c r="N171" i="3" a="1"/>
  <c r="N171" i="3" s="1"/>
  <c r="M171" i="3"/>
  <c r="L171" i="3" s="1"/>
  <c r="K171" i="3"/>
  <c r="BA170" i="3"/>
  <c r="AZ170" i="3"/>
  <c r="AX170" i="3"/>
  <c r="AY170" i="3" s="1"/>
  <c r="AW170" i="3"/>
  <c r="AV170" i="3"/>
  <c r="AT170" i="3"/>
  <c r="AS170" i="3"/>
  <c r="AO170" i="3"/>
  <c r="AK170" i="3"/>
  <c r="AJ170" i="3"/>
  <c r="AH170" i="3"/>
  <c r="AG170" i="3"/>
  <c r="AF170" i="3"/>
  <c r="AE170" i="3"/>
  <c r="AI170" i="3" s="1"/>
  <c r="AC170" i="3" a="1"/>
  <c r="AC170" i="3" s="1"/>
  <c r="AB170" i="3" a="1"/>
  <c r="AB170" i="3" s="1"/>
  <c r="Z170" i="3"/>
  <c r="Y170" i="3"/>
  <c r="X170" i="3"/>
  <c r="W170" i="3"/>
  <c r="V170" i="3"/>
  <c r="U170" i="3"/>
  <c r="T170" i="3"/>
  <c r="S170" i="3"/>
  <c r="R170" i="3"/>
  <c r="Q170" i="3"/>
  <c r="O170" i="3"/>
  <c r="N170" i="3" a="1"/>
  <c r="N170" i="3" s="1"/>
  <c r="M170" i="3"/>
  <c r="L170" i="3" s="1"/>
  <c r="K170" i="3"/>
  <c r="AX169" i="3"/>
  <c r="AT169" i="3"/>
  <c r="AS169" i="3"/>
  <c r="AR169" i="3" s="1"/>
  <c r="AP169" i="3"/>
  <c r="AO169" i="3"/>
  <c r="AL169" i="3"/>
  <c r="AK169" i="3"/>
  <c r="AH169" i="3"/>
  <c r="AG169" i="3"/>
  <c r="AE169" i="3"/>
  <c r="AJ169" i="3" s="1"/>
  <c r="AC169" i="3" a="1"/>
  <c r="AC169" i="3" s="1"/>
  <c r="AB169" i="3" a="1"/>
  <c r="AB169" i="3" s="1"/>
  <c r="Z169" i="3"/>
  <c r="Y169" i="3"/>
  <c r="X169" i="3"/>
  <c r="W169" i="3"/>
  <c r="V169" i="3"/>
  <c r="U169" i="3"/>
  <c r="T169" i="3"/>
  <c r="S169" i="3"/>
  <c r="R169" i="3"/>
  <c r="Q169" i="3"/>
  <c r="O169" i="3"/>
  <c r="N169" i="3" a="1"/>
  <c r="N169" i="3" s="1"/>
  <c r="M169" i="3"/>
  <c r="L169" i="3" s="1"/>
  <c r="K169" i="3"/>
  <c r="AY168" i="3"/>
  <c r="AX168" i="3"/>
  <c r="BA168" i="3" s="1"/>
  <c r="AU168" i="3"/>
  <c r="AT168" i="3"/>
  <c r="AS168" i="3"/>
  <c r="AR168" i="3"/>
  <c r="AQ168" i="3"/>
  <c r="AP168" i="3"/>
  <c r="AO168" i="3"/>
  <c r="AN168" i="3"/>
  <c r="AM168" i="3"/>
  <c r="AL168" i="3"/>
  <c r="AI168" i="3"/>
  <c r="AE168" i="3"/>
  <c r="AC168" i="3" a="1"/>
  <c r="AC168" i="3" s="1"/>
  <c r="AB168" i="3" a="1"/>
  <c r="AB168" i="3" s="1"/>
  <c r="Z168" i="3"/>
  <c r="Y168" i="3"/>
  <c r="X168" i="3"/>
  <c r="W168" i="3"/>
  <c r="V168" i="3"/>
  <c r="U168" i="3"/>
  <c r="T168" i="3"/>
  <c r="S168" i="3"/>
  <c r="R168" i="3"/>
  <c r="Q168" i="3"/>
  <c r="O168" i="3"/>
  <c r="N168" i="3" a="1"/>
  <c r="N168" i="3" s="1"/>
  <c r="M168" i="3"/>
  <c r="L168" i="3" s="1"/>
  <c r="K168" i="3"/>
  <c r="BA167" i="3"/>
  <c r="AZ167" i="3"/>
  <c r="AY167" i="3"/>
  <c r="AX167" i="3"/>
  <c r="AW167" i="3"/>
  <c r="AV167" i="3"/>
  <c r="AU167" i="3"/>
  <c r="AT167" i="3"/>
  <c r="AS167" i="3"/>
  <c r="AP167" i="3" s="1"/>
  <c r="AR167" i="3"/>
  <c r="AQ167" i="3"/>
  <c r="AO167" i="3"/>
  <c r="AN167" i="3"/>
  <c r="AM167" i="3"/>
  <c r="AJ167" i="3"/>
  <c r="AF167" i="3"/>
  <c r="AE167" i="3"/>
  <c r="AI167" i="3" s="1"/>
  <c r="AC167" i="3" a="1"/>
  <c r="AC167" i="3" s="1"/>
  <c r="AB167" i="3" a="1"/>
  <c r="AB167" i="3" s="1"/>
  <c r="Z167" i="3"/>
  <c r="Y167" i="3"/>
  <c r="X167" i="3"/>
  <c r="W167" i="3"/>
  <c r="V167" i="3"/>
  <c r="U167" i="3"/>
  <c r="T167" i="3"/>
  <c r="S167" i="3"/>
  <c r="R167" i="3"/>
  <c r="Q167" i="3"/>
  <c r="O167" i="3"/>
  <c r="N167" i="3" a="1"/>
  <c r="N167" i="3" s="1"/>
  <c r="M167" i="3"/>
  <c r="L167" i="3" s="1"/>
  <c r="K167" i="3"/>
  <c r="BA166" i="3"/>
  <c r="AZ166" i="3"/>
  <c r="AX166" i="3"/>
  <c r="AY166" i="3" s="1"/>
  <c r="AW166" i="3"/>
  <c r="AV166" i="3"/>
  <c r="AT166" i="3"/>
  <c r="AS166" i="3"/>
  <c r="AO166" i="3"/>
  <c r="AK166" i="3"/>
  <c r="AJ166" i="3"/>
  <c r="AH166" i="3"/>
  <c r="AG166" i="3"/>
  <c r="AF166" i="3"/>
  <c r="AE166" i="3"/>
  <c r="AI166" i="3" s="1"/>
  <c r="AC166" i="3" a="1"/>
  <c r="AC166" i="3" s="1"/>
  <c r="AB166" i="3" a="1"/>
  <c r="AB166" i="3" s="1"/>
  <c r="Z166" i="3"/>
  <c r="Y166" i="3"/>
  <c r="X166" i="3"/>
  <c r="W166" i="3"/>
  <c r="V166" i="3"/>
  <c r="U166" i="3"/>
  <c r="T166" i="3"/>
  <c r="S166" i="3"/>
  <c r="R166" i="3"/>
  <c r="Q166" i="3"/>
  <c r="O166" i="3"/>
  <c r="N166" i="3"/>
  <c r="N166" i="3" a="1"/>
  <c r="M166" i="3"/>
  <c r="L166" i="3" s="1"/>
  <c r="K166" i="3"/>
  <c r="AX165" i="3"/>
  <c r="AT165" i="3"/>
  <c r="AS165" i="3"/>
  <c r="AR165" i="3" s="1"/>
  <c r="AP165" i="3"/>
  <c r="AO165" i="3"/>
  <c r="AL165" i="3"/>
  <c r="AK165" i="3"/>
  <c r="AH165" i="3"/>
  <c r="AG165" i="3"/>
  <c r="AE165" i="3"/>
  <c r="AJ165" i="3" s="1"/>
  <c r="AC165" i="3" a="1"/>
  <c r="AC165" i="3" s="1"/>
  <c r="AB165" i="3" a="1"/>
  <c r="AB165" i="3" s="1"/>
  <c r="Z165" i="3"/>
  <c r="Y165" i="3"/>
  <c r="X165" i="3"/>
  <c r="W165" i="3"/>
  <c r="V165" i="3"/>
  <c r="U165" i="3"/>
  <c r="T165" i="3"/>
  <c r="S165" i="3"/>
  <c r="R165" i="3"/>
  <c r="Q165" i="3"/>
  <c r="O165" i="3"/>
  <c r="N165" i="3"/>
  <c r="N165" i="3" a="1"/>
  <c r="M165" i="3"/>
  <c r="L165" i="3" s="1"/>
  <c r="K165" i="3"/>
  <c r="AY164" i="3"/>
  <c r="AX164" i="3"/>
  <c r="BA164" i="3" s="1"/>
  <c r="AU164" i="3"/>
  <c r="AT164" i="3"/>
  <c r="AS164" i="3"/>
  <c r="AR164" i="3"/>
  <c r="AQ164" i="3"/>
  <c r="AP164" i="3"/>
  <c r="AO164" i="3"/>
  <c r="AN164" i="3"/>
  <c r="AM164" i="3"/>
  <c r="AL164" i="3"/>
  <c r="AI164" i="3"/>
  <c r="AE164" i="3"/>
  <c r="AC164" i="3" a="1"/>
  <c r="AC164" i="3" s="1"/>
  <c r="AB164" i="3" a="1"/>
  <c r="AB164" i="3" s="1"/>
  <c r="Z164" i="3"/>
  <c r="Y164" i="3"/>
  <c r="X164" i="3"/>
  <c r="W164" i="3"/>
  <c r="V164" i="3"/>
  <c r="U164" i="3"/>
  <c r="T164" i="3"/>
  <c r="S164" i="3"/>
  <c r="R164" i="3"/>
  <c r="Q164" i="3"/>
  <c r="O164" i="3"/>
  <c r="N164" i="3" a="1"/>
  <c r="N164" i="3" s="1"/>
  <c r="M164" i="3"/>
  <c r="L164" i="3" s="1"/>
  <c r="K164" i="3"/>
  <c r="BA163" i="3"/>
  <c r="AZ163" i="3"/>
  <c r="AY163" i="3"/>
  <c r="AX163" i="3"/>
  <c r="AW163" i="3"/>
  <c r="AV163" i="3"/>
  <c r="AU163" i="3"/>
  <c r="AT163" i="3"/>
  <c r="AS163" i="3"/>
  <c r="AP163" i="3" s="1"/>
  <c r="AR163" i="3"/>
  <c r="AQ163" i="3"/>
  <c r="AO163" i="3"/>
  <c r="AN163" i="3"/>
  <c r="AM163" i="3"/>
  <c r="AJ163" i="3"/>
  <c r="AF163" i="3"/>
  <c r="AE163" i="3"/>
  <c r="AI163" i="3" s="1"/>
  <c r="AC163" i="3" a="1"/>
  <c r="AC163" i="3" s="1"/>
  <c r="AB163" i="3" a="1"/>
  <c r="AB163" i="3" s="1"/>
  <c r="Z163" i="3"/>
  <c r="Y163" i="3"/>
  <c r="X163" i="3"/>
  <c r="W163" i="3"/>
  <c r="V163" i="3"/>
  <c r="U163" i="3"/>
  <c r="T163" i="3"/>
  <c r="S163" i="3"/>
  <c r="R163" i="3"/>
  <c r="Q163" i="3"/>
  <c r="O163" i="3"/>
  <c r="N163" i="3" a="1"/>
  <c r="N163" i="3" s="1"/>
  <c r="M163" i="3"/>
  <c r="L163" i="3" s="1"/>
  <c r="K163" i="3"/>
  <c r="BA162" i="3"/>
  <c r="AZ162" i="3"/>
  <c r="AX162" i="3"/>
  <c r="AY162" i="3" s="1"/>
  <c r="AW162" i="3"/>
  <c r="AV162" i="3"/>
  <c r="AT162" i="3"/>
  <c r="AS162" i="3"/>
  <c r="AO162" i="3"/>
  <c r="AK162" i="3"/>
  <c r="AJ162" i="3"/>
  <c r="AH162" i="3"/>
  <c r="AG162" i="3"/>
  <c r="AF162" i="3"/>
  <c r="AE162" i="3"/>
  <c r="AI162" i="3" s="1"/>
  <c r="AC162" i="3" a="1"/>
  <c r="AC162" i="3" s="1"/>
  <c r="AB162" i="3" a="1"/>
  <c r="AB162" i="3" s="1"/>
  <c r="Z162" i="3"/>
  <c r="Y162" i="3"/>
  <c r="X162" i="3"/>
  <c r="W162" i="3"/>
  <c r="V162" i="3"/>
  <c r="U162" i="3"/>
  <c r="T162" i="3"/>
  <c r="S162" i="3"/>
  <c r="R162" i="3"/>
  <c r="Q162" i="3"/>
  <c r="O162" i="3"/>
  <c r="N162" i="3" a="1"/>
  <c r="N162" i="3" s="1"/>
  <c r="M162" i="3"/>
  <c r="L162" i="3" s="1"/>
  <c r="K162" i="3"/>
  <c r="AX161" i="3"/>
  <c r="AT161" i="3"/>
  <c r="AS161" i="3"/>
  <c r="AR161" i="3" s="1"/>
  <c r="AP161" i="3"/>
  <c r="AO161" i="3"/>
  <c r="AL161" i="3"/>
  <c r="AK161" i="3"/>
  <c r="AH161" i="3"/>
  <c r="AG161" i="3"/>
  <c r="AE161" i="3"/>
  <c r="AJ161" i="3" s="1"/>
  <c r="AC161" i="3" a="1"/>
  <c r="AC161" i="3" s="1"/>
  <c r="AB161" i="3" a="1"/>
  <c r="AB161" i="3" s="1"/>
  <c r="Z161" i="3"/>
  <c r="Y161" i="3"/>
  <c r="X161" i="3"/>
  <c r="W161" i="3"/>
  <c r="V161" i="3"/>
  <c r="U161" i="3"/>
  <c r="T161" i="3"/>
  <c r="S161" i="3"/>
  <c r="R161" i="3"/>
  <c r="Q161" i="3"/>
  <c r="O161" i="3"/>
  <c r="N161" i="3" a="1"/>
  <c r="N161" i="3" s="1"/>
  <c r="M161" i="3"/>
  <c r="L161" i="3" s="1"/>
  <c r="K161" i="3"/>
  <c r="AY160" i="3"/>
  <c r="AX160" i="3"/>
  <c r="BA160" i="3" s="1"/>
  <c r="AU160" i="3"/>
  <c r="AT160" i="3"/>
  <c r="AS160" i="3"/>
  <c r="AP160" i="3" s="1"/>
  <c r="AQ160" i="3"/>
  <c r="AO160" i="3"/>
  <c r="AM160" i="3"/>
  <c r="AI160" i="3"/>
  <c r="AE160" i="3"/>
  <c r="AC160" i="3" a="1"/>
  <c r="AC160" i="3" s="1"/>
  <c r="AB160" i="3" a="1"/>
  <c r="AB160" i="3" s="1"/>
  <c r="Z160" i="3"/>
  <c r="Y160" i="3"/>
  <c r="X160" i="3"/>
  <c r="W160" i="3"/>
  <c r="V160" i="3"/>
  <c r="U160" i="3"/>
  <c r="T160" i="3"/>
  <c r="S160" i="3"/>
  <c r="R160" i="3"/>
  <c r="Q160" i="3"/>
  <c r="O160" i="3"/>
  <c r="N160" i="3" a="1"/>
  <c r="N160" i="3" s="1"/>
  <c r="M160" i="3"/>
  <c r="L160" i="3" s="1"/>
  <c r="K160" i="3"/>
  <c r="AZ159" i="3"/>
  <c r="AX159" i="3"/>
  <c r="AY159" i="3" s="1"/>
  <c r="AV159" i="3"/>
  <c r="AT159" i="3"/>
  <c r="AS159" i="3"/>
  <c r="AR159" i="3"/>
  <c r="AQ159" i="3"/>
  <c r="AP159" i="3"/>
  <c r="AO159" i="3"/>
  <c r="AN159" i="3"/>
  <c r="AM159" i="3"/>
  <c r="AL159" i="3"/>
  <c r="AJ159" i="3"/>
  <c r="AH159" i="3"/>
  <c r="AF159" i="3"/>
  <c r="AE159" i="3"/>
  <c r="AI159" i="3" s="1"/>
  <c r="AC159" i="3" a="1"/>
  <c r="AC159" i="3" s="1"/>
  <c r="AB159" i="3" a="1"/>
  <c r="AB159" i="3" s="1"/>
  <c r="Z159" i="3"/>
  <c r="Y159" i="3"/>
  <c r="X159" i="3"/>
  <c r="W159" i="3"/>
  <c r="V159" i="3"/>
  <c r="U159" i="3"/>
  <c r="T159" i="3"/>
  <c r="S159" i="3"/>
  <c r="R159" i="3"/>
  <c r="Q159" i="3"/>
  <c r="O159" i="3"/>
  <c r="N159" i="3" a="1"/>
  <c r="N159" i="3" s="1"/>
  <c r="M159" i="3"/>
  <c r="L159" i="3" s="1"/>
  <c r="K159" i="3"/>
  <c r="BA158" i="3"/>
  <c r="AZ158" i="3"/>
  <c r="AY158" i="3"/>
  <c r="AX158" i="3"/>
  <c r="AW158" i="3"/>
  <c r="AV158" i="3"/>
  <c r="AU158" i="3"/>
  <c r="AT158" i="3"/>
  <c r="AS158" i="3"/>
  <c r="AO158" i="3" s="1"/>
  <c r="AK158" i="3"/>
  <c r="AG158" i="3"/>
  <c r="AE158" i="3"/>
  <c r="AJ158" i="3" s="1"/>
  <c r="AC158" i="3" a="1"/>
  <c r="AC158" i="3" s="1"/>
  <c r="AB158" i="3" a="1"/>
  <c r="AB158" i="3" s="1"/>
  <c r="Z158" i="3"/>
  <c r="Y158" i="3"/>
  <c r="X158" i="3"/>
  <c r="W158" i="3"/>
  <c r="V158" i="3"/>
  <c r="U158" i="3"/>
  <c r="T158" i="3"/>
  <c r="S158" i="3"/>
  <c r="R158" i="3"/>
  <c r="Q158" i="3"/>
  <c r="O158" i="3"/>
  <c r="N158" i="3"/>
  <c r="N158" i="3" a="1"/>
  <c r="M158" i="3"/>
  <c r="L158" i="3" s="1"/>
  <c r="K158" i="3"/>
  <c r="AX157" i="3"/>
  <c r="AT157" i="3"/>
  <c r="AS157" i="3"/>
  <c r="AQ157" i="3" s="1"/>
  <c r="AR157" i="3"/>
  <c r="AP157" i="3"/>
  <c r="AO157" i="3"/>
  <c r="AN157" i="3"/>
  <c r="AL157" i="3"/>
  <c r="AK157" i="3"/>
  <c r="AJ157" i="3"/>
  <c r="AH157" i="3"/>
  <c r="AG157" i="3"/>
  <c r="AF157" i="3"/>
  <c r="AE157" i="3"/>
  <c r="AI157" i="3" s="1"/>
  <c r="AC157" i="3" a="1"/>
  <c r="AC157" i="3" s="1"/>
  <c r="AB157" i="3" a="1"/>
  <c r="AB157" i="3" s="1"/>
  <c r="Z157" i="3"/>
  <c r="Y157" i="3"/>
  <c r="X157" i="3"/>
  <c r="W157" i="3"/>
  <c r="V157" i="3"/>
  <c r="U157" i="3"/>
  <c r="T157" i="3"/>
  <c r="S157" i="3"/>
  <c r="R157" i="3"/>
  <c r="Q157" i="3"/>
  <c r="O157" i="3"/>
  <c r="N157" i="3" a="1"/>
  <c r="N157" i="3" s="1"/>
  <c r="M157" i="3"/>
  <c r="L157" i="3" s="1"/>
  <c r="K157" i="3"/>
  <c r="BA156" i="3"/>
  <c r="AY156" i="3"/>
  <c r="AX156" i="3"/>
  <c r="AZ156" i="3" s="1"/>
  <c r="AW156" i="3"/>
  <c r="AU156" i="3"/>
  <c r="AT156" i="3"/>
  <c r="AS156" i="3"/>
  <c r="AP156" i="3" s="1"/>
  <c r="AQ156" i="3"/>
  <c r="AO156" i="3"/>
  <c r="AM156" i="3"/>
  <c r="AI156" i="3"/>
  <c r="AE156" i="3"/>
  <c r="AC156" i="3" a="1"/>
  <c r="AC156" i="3" s="1"/>
  <c r="AB156" i="3" a="1"/>
  <c r="AB156" i="3" s="1"/>
  <c r="Z156" i="3"/>
  <c r="Y156" i="3"/>
  <c r="X156" i="3"/>
  <c r="W156" i="3"/>
  <c r="V156" i="3"/>
  <c r="U156" i="3"/>
  <c r="T156" i="3"/>
  <c r="S156" i="3"/>
  <c r="R156" i="3"/>
  <c r="Q156" i="3"/>
  <c r="O156" i="3"/>
  <c r="N156" i="3"/>
  <c r="N156" i="3" a="1"/>
  <c r="M156" i="3"/>
  <c r="L156" i="3" s="1"/>
  <c r="K156" i="3"/>
  <c r="AZ155" i="3"/>
  <c r="AX155" i="3"/>
  <c r="AY155" i="3" s="1"/>
  <c r="AV155" i="3"/>
  <c r="AT155" i="3"/>
  <c r="AS155" i="3"/>
  <c r="AR155" i="3"/>
  <c r="AQ155" i="3"/>
  <c r="AP155" i="3"/>
  <c r="AO155" i="3"/>
  <c r="AN155" i="3"/>
  <c r="AM155" i="3"/>
  <c r="AL155" i="3"/>
  <c r="AJ155" i="3"/>
  <c r="AH155" i="3"/>
  <c r="AF155" i="3"/>
  <c r="AE155" i="3"/>
  <c r="AI155" i="3" s="1"/>
  <c r="AC155" i="3" a="1"/>
  <c r="AC155" i="3" s="1"/>
  <c r="AB155" i="3" a="1"/>
  <c r="AB155" i="3" s="1"/>
  <c r="Z155" i="3"/>
  <c r="Y155" i="3"/>
  <c r="X155" i="3"/>
  <c r="W155" i="3"/>
  <c r="V155" i="3"/>
  <c r="U155" i="3"/>
  <c r="T155" i="3"/>
  <c r="S155" i="3"/>
  <c r="R155" i="3"/>
  <c r="Q155" i="3"/>
  <c r="O155" i="3"/>
  <c r="N155" i="3" a="1"/>
  <c r="N155" i="3" s="1"/>
  <c r="M155" i="3"/>
  <c r="L155" i="3" s="1"/>
  <c r="K155" i="3"/>
  <c r="BA154" i="3"/>
  <c r="AZ154" i="3"/>
  <c r="AY154" i="3"/>
  <c r="AX154" i="3"/>
  <c r="AW154" i="3"/>
  <c r="AV154" i="3"/>
  <c r="AU154" i="3"/>
  <c r="AT154" i="3"/>
  <c r="AS154" i="3"/>
  <c r="AO154" i="3" s="1"/>
  <c r="AK154" i="3"/>
  <c r="AG154" i="3"/>
  <c r="AE154" i="3"/>
  <c r="AJ154" i="3" s="1"/>
  <c r="AC154" i="3" a="1"/>
  <c r="AC154" i="3" s="1"/>
  <c r="AB154" i="3" a="1"/>
  <c r="AB154" i="3" s="1"/>
  <c r="Z154" i="3"/>
  <c r="Y154" i="3"/>
  <c r="X154" i="3"/>
  <c r="W154" i="3"/>
  <c r="V154" i="3"/>
  <c r="U154" i="3"/>
  <c r="T154" i="3"/>
  <c r="S154" i="3"/>
  <c r="R154" i="3"/>
  <c r="Q154" i="3"/>
  <c r="O154" i="3"/>
  <c r="N154" i="3" a="1"/>
  <c r="N154" i="3" s="1"/>
  <c r="M154" i="3"/>
  <c r="L154" i="3" s="1"/>
  <c r="K154" i="3"/>
  <c r="AX153" i="3"/>
  <c r="AT153" i="3"/>
  <c r="AS153" i="3"/>
  <c r="AQ153" i="3" s="1"/>
  <c r="AR153" i="3"/>
  <c r="AP153" i="3"/>
  <c r="AO153" i="3"/>
  <c r="AN153" i="3"/>
  <c r="AL153" i="3"/>
  <c r="AK153" i="3"/>
  <c r="AJ153" i="3"/>
  <c r="AH153" i="3"/>
  <c r="AG153" i="3"/>
  <c r="AF153" i="3"/>
  <c r="AE153" i="3"/>
  <c r="AI153" i="3" s="1"/>
  <c r="AC153" i="3" a="1"/>
  <c r="AC153" i="3" s="1"/>
  <c r="AB153" i="3" a="1"/>
  <c r="AB153" i="3" s="1"/>
  <c r="Z153" i="3"/>
  <c r="Y153" i="3"/>
  <c r="X153" i="3"/>
  <c r="W153" i="3"/>
  <c r="V153" i="3"/>
  <c r="U153" i="3"/>
  <c r="T153" i="3"/>
  <c r="S153" i="3"/>
  <c r="R153" i="3"/>
  <c r="Q153" i="3"/>
  <c r="O153" i="3"/>
  <c r="N153" i="3" a="1"/>
  <c r="N153" i="3" s="1"/>
  <c r="M153" i="3"/>
  <c r="L153" i="3" s="1"/>
  <c r="K153" i="3"/>
  <c r="BA152" i="3"/>
  <c r="AY152" i="3"/>
  <c r="AX152" i="3"/>
  <c r="AZ152" i="3" s="1"/>
  <c r="AW152" i="3"/>
  <c r="AU152" i="3"/>
  <c r="AT152" i="3"/>
  <c r="AS152" i="3"/>
  <c r="AP152" i="3" s="1"/>
  <c r="AQ152" i="3"/>
  <c r="AO152" i="3"/>
  <c r="AM152" i="3"/>
  <c r="AI152" i="3"/>
  <c r="AE152" i="3"/>
  <c r="AC152" i="3" a="1"/>
  <c r="AC152" i="3" s="1"/>
  <c r="AB152" i="3" a="1"/>
  <c r="AB152" i="3" s="1"/>
  <c r="Z152" i="3"/>
  <c r="Y152" i="3"/>
  <c r="X152" i="3"/>
  <c r="W152" i="3"/>
  <c r="V152" i="3"/>
  <c r="U152" i="3"/>
  <c r="T152" i="3"/>
  <c r="S152" i="3"/>
  <c r="R152" i="3"/>
  <c r="Q152" i="3"/>
  <c r="O152" i="3"/>
  <c r="N152" i="3" a="1"/>
  <c r="N152" i="3" s="1"/>
  <c r="M152" i="3"/>
  <c r="L152" i="3" s="1"/>
  <c r="K152" i="3"/>
  <c r="AZ151" i="3"/>
  <c r="AX151" i="3"/>
  <c r="AY151" i="3" s="1"/>
  <c r="AV151" i="3"/>
  <c r="AT151" i="3"/>
  <c r="AS151" i="3"/>
  <c r="AR151" i="3"/>
  <c r="AQ151" i="3"/>
  <c r="AP151" i="3"/>
  <c r="AO151" i="3"/>
  <c r="AN151" i="3"/>
  <c r="AM151" i="3"/>
  <c r="AL151" i="3"/>
  <c r="AJ151" i="3"/>
  <c r="AH151" i="3"/>
  <c r="AF151" i="3"/>
  <c r="AE151" i="3"/>
  <c r="AI151" i="3" s="1"/>
  <c r="AC151" i="3" a="1"/>
  <c r="AC151" i="3" s="1"/>
  <c r="AB151" i="3" a="1"/>
  <c r="AB151" i="3" s="1"/>
  <c r="Z151" i="3"/>
  <c r="Y151" i="3"/>
  <c r="X151" i="3"/>
  <c r="W151" i="3"/>
  <c r="V151" i="3"/>
  <c r="U151" i="3"/>
  <c r="T151" i="3"/>
  <c r="S151" i="3"/>
  <c r="R151" i="3"/>
  <c r="Q151" i="3"/>
  <c r="O151" i="3"/>
  <c r="N151" i="3" a="1"/>
  <c r="N151" i="3" s="1"/>
  <c r="M151" i="3"/>
  <c r="L151" i="3" s="1"/>
  <c r="K151" i="3"/>
  <c r="BA150" i="3"/>
  <c r="AZ150" i="3"/>
  <c r="AY150" i="3"/>
  <c r="AX150" i="3"/>
  <c r="AW150" i="3"/>
  <c r="AV150" i="3"/>
  <c r="AU150" i="3"/>
  <c r="AT150" i="3"/>
  <c r="AS150" i="3"/>
  <c r="AO150" i="3" s="1"/>
  <c r="AK150" i="3"/>
  <c r="AG150" i="3"/>
  <c r="AE150" i="3"/>
  <c r="AJ150" i="3" s="1"/>
  <c r="AC150" i="3" a="1"/>
  <c r="AC150" i="3" s="1"/>
  <c r="AB150" i="3" a="1"/>
  <c r="AB150" i="3" s="1"/>
  <c r="Z150" i="3"/>
  <c r="Y150" i="3"/>
  <c r="X150" i="3"/>
  <c r="W150" i="3"/>
  <c r="V150" i="3"/>
  <c r="U150" i="3"/>
  <c r="T150" i="3"/>
  <c r="S150" i="3"/>
  <c r="R150" i="3"/>
  <c r="Q150" i="3"/>
  <c r="O150" i="3"/>
  <c r="N150" i="3"/>
  <c r="N150" i="3" a="1"/>
  <c r="M150" i="3"/>
  <c r="L150" i="3" s="1"/>
  <c r="K150" i="3"/>
  <c r="AX149" i="3"/>
  <c r="AT149" i="3"/>
  <c r="AS149" i="3"/>
  <c r="AQ149" i="3" s="1"/>
  <c r="AR149" i="3"/>
  <c r="AP149" i="3"/>
  <c r="AO149" i="3"/>
  <c r="AN149" i="3"/>
  <c r="AL149" i="3"/>
  <c r="AK149" i="3"/>
  <c r="AJ149" i="3"/>
  <c r="AH149" i="3"/>
  <c r="AG149" i="3"/>
  <c r="AF149" i="3"/>
  <c r="AE149" i="3"/>
  <c r="AI149" i="3" s="1"/>
  <c r="AC149" i="3" a="1"/>
  <c r="AC149" i="3" s="1"/>
  <c r="AB149" i="3" a="1"/>
  <c r="AB149" i="3" s="1"/>
  <c r="Z149" i="3"/>
  <c r="Y149" i="3"/>
  <c r="X149" i="3"/>
  <c r="W149" i="3"/>
  <c r="V149" i="3"/>
  <c r="U149" i="3"/>
  <c r="T149" i="3"/>
  <c r="S149" i="3"/>
  <c r="R149" i="3"/>
  <c r="Q149" i="3"/>
  <c r="O149" i="3"/>
  <c r="N149" i="3" a="1"/>
  <c r="N149" i="3" s="1"/>
  <c r="M149" i="3"/>
  <c r="L149" i="3" s="1"/>
  <c r="K149" i="3"/>
  <c r="BA148" i="3"/>
  <c r="AY148" i="3"/>
  <c r="AX148" i="3"/>
  <c r="AZ148" i="3" s="1"/>
  <c r="AW148" i="3"/>
  <c r="AU148" i="3"/>
  <c r="AT148" i="3"/>
  <c r="AS148" i="3"/>
  <c r="AP148" i="3" s="1"/>
  <c r="AQ148" i="3"/>
  <c r="AO148" i="3"/>
  <c r="AM148" i="3"/>
  <c r="AI148" i="3"/>
  <c r="AE148" i="3"/>
  <c r="AC148" i="3" a="1"/>
  <c r="AC148" i="3" s="1"/>
  <c r="AB148" i="3" a="1"/>
  <c r="AB148" i="3" s="1"/>
  <c r="Z148" i="3"/>
  <c r="Y148" i="3"/>
  <c r="X148" i="3"/>
  <c r="W148" i="3"/>
  <c r="V148" i="3"/>
  <c r="U148" i="3"/>
  <c r="T148" i="3"/>
  <c r="S148" i="3"/>
  <c r="R148" i="3"/>
  <c r="Q148" i="3"/>
  <c r="O148" i="3"/>
  <c r="N148" i="3"/>
  <c r="N148" i="3" a="1"/>
  <c r="M148" i="3"/>
  <c r="L148" i="3" s="1"/>
  <c r="K148" i="3"/>
  <c r="AZ147" i="3"/>
  <c r="AX147" i="3"/>
  <c r="AY147" i="3" s="1"/>
  <c r="AV147" i="3"/>
  <c r="AT147" i="3"/>
  <c r="AS147" i="3"/>
  <c r="AR147" i="3"/>
  <c r="AQ147" i="3"/>
  <c r="AP147" i="3"/>
  <c r="AO147" i="3"/>
  <c r="AN147" i="3"/>
  <c r="AM147" i="3"/>
  <c r="AL147" i="3"/>
  <c r="AJ147" i="3"/>
  <c r="AH147" i="3"/>
  <c r="AF147" i="3"/>
  <c r="AE147" i="3"/>
  <c r="AI147" i="3" s="1"/>
  <c r="AC147" i="3" a="1"/>
  <c r="AC147" i="3" s="1"/>
  <c r="AB147" i="3" a="1"/>
  <c r="AB147" i="3" s="1"/>
  <c r="Z147" i="3"/>
  <c r="Y147" i="3"/>
  <c r="X147" i="3"/>
  <c r="W147" i="3"/>
  <c r="V147" i="3"/>
  <c r="U147" i="3"/>
  <c r="T147" i="3"/>
  <c r="S147" i="3"/>
  <c r="R147" i="3"/>
  <c r="Q147" i="3"/>
  <c r="O147" i="3"/>
  <c r="N147" i="3" a="1"/>
  <c r="N147" i="3" s="1"/>
  <c r="M147" i="3"/>
  <c r="L147" i="3" s="1"/>
  <c r="K147" i="3"/>
  <c r="BA146" i="3"/>
  <c r="AZ146" i="3"/>
  <c r="AY146" i="3"/>
  <c r="AX146" i="3"/>
  <c r="AW146" i="3"/>
  <c r="AV146" i="3"/>
  <c r="AU146" i="3"/>
  <c r="AT146" i="3"/>
  <c r="AS146" i="3"/>
  <c r="AO146" i="3" s="1"/>
  <c r="AK146" i="3"/>
  <c r="AG146" i="3"/>
  <c r="AE146" i="3"/>
  <c r="AJ146" i="3" s="1"/>
  <c r="AC146" i="3" a="1"/>
  <c r="AC146" i="3" s="1"/>
  <c r="AB146" i="3" a="1"/>
  <c r="AB146" i="3" s="1"/>
  <c r="Z146" i="3"/>
  <c r="Y146" i="3"/>
  <c r="X146" i="3"/>
  <c r="W146" i="3"/>
  <c r="V146" i="3"/>
  <c r="U146" i="3"/>
  <c r="T146" i="3"/>
  <c r="S146" i="3"/>
  <c r="R146" i="3"/>
  <c r="Q146" i="3"/>
  <c r="O146" i="3"/>
  <c r="N146" i="3"/>
  <c r="N146" i="3" a="1"/>
  <c r="M146" i="3"/>
  <c r="L146" i="3" s="1"/>
  <c r="K146" i="3"/>
  <c r="AX145" i="3"/>
  <c r="AT145" i="3"/>
  <c r="AS145" i="3"/>
  <c r="AQ145" i="3" s="1"/>
  <c r="AR145" i="3"/>
  <c r="AP145" i="3"/>
  <c r="AO145" i="3"/>
  <c r="AN145" i="3"/>
  <c r="AL145" i="3"/>
  <c r="AK145" i="3"/>
  <c r="AJ145" i="3"/>
  <c r="AH145" i="3"/>
  <c r="AG145" i="3"/>
  <c r="AF145" i="3"/>
  <c r="AE145" i="3"/>
  <c r="AI145" i="3" s="1"/>
  <c r="AC145" i="3" a="1"/>
  <c r="AC145" i="3" s="1"/>
  <c r="AB145" i="3" a="1"/>
  <c r="AB145" i="3" s="1"/>
  <c r="Z145" i="3"/>
  <c r="Y145" i="3"/>
  <c r="X145" i="3"/>
  <c r="W145" i="3"/>
  <c r="V145" i="3"/>
  <c r="U145" i="3"/>
  <c r="T145" i="3"/>
  <c r="S145" i="3"/>
  <c r="R145" i="3"/>
  <c r="Q145" i="3"/>
  <c r="O145" i="3"/>
  <c r="N145" i="3" a="1"/>
  <c r="N145" i="3" s="1"/>
  <c r="M145" i="3"/>
  <c r="L145" i="3" s="1"/>
  <c r="K145" i="3"/>
  <c r="BA144" i="3"/>
  <c r="AY144" i="3"/>
  <c r="AX144" i="3"/>
  <c r="AZ144" i="3" s="1"/>
  <c r="AW144" i="3"/>
  <c r="AU144" i="3"/>
  <c r="AT144" i="3"/>
  <c r="AS144" i="3"/>
  <c r="AP144" i="3" s="1"/>
  <c r="AQ144" i="3"/>
  <c r="AO144" i="3"/>
  <c r="AM144" i="3"/>
  <c r="AI144" i="3"/>
  <c r="AE144" i="3"/>
  <c r="AC144" i="3" a="1"/>
  <c r="AC144" i="3" s="1"/>
  <c r="AB144" i="3" a="1"/>
  <c r="AB144" i="3" s="1"/>
  <c r="Z144" i="3"/>
  <c r="Y144" i="3"/>
  <c r="X144" i="3"/>
  <c r="W144" i="3"/>
  <c r="V144" i="3"/>
  <c r="U144" i="3"/>
  <c r="T144" i="3"/>
  <c r="S144" i="3"/>
  <c r="R144" i="3"/>
  <c r="Q144" i="3"/>
  <c r="O144" i="3"/>
  <c r="N144" i="3"/>
  <c r="N144" i="3" a="1"/>
  <c r="M144" i="3"/>
  <c r="L144" i="3" s="1"/>
  <c r="K144" i="3"/>
  <c r="AZ143" i="3"/>
  <c r="AX143" i="3"/>
  <c r="AY143" i="3" s="1"/>
  <c r="AV143" i="3"/>
  <c r="AT143" i="3"/>
  <c r="AS143" i="3"/>
  <c r="AR143" i="3"/>
  <c r="AQ143" i="3"/>
  <c r="AP143" i="3"/>
  <c r="AO143" i="3"/>
  <c r="AN143" i="3"/>
  <c r="AM143" i="3"/>
  <c r="AL143" i="3"/>
  <c r="AJ143" i="3"/>
  <c r="AH143" i="3"/>
  <c r="AF143" i="3"/>
  <c r="AE143" i="3"/>
  <c r="AI143" i="3" s="1"/>
  <c r="AC143" i="3" a="1"/>
  <c r="AC143" i="3" s="1"/>
  <c r="AB143" i="3" a="1"/>
  <c r="AB143" i="3" s="1"/>
  <c r="Z143" i="3"/>
  <c r="Y143" i="3"/>
  <c r="X143" i="3"/>
  <c r="W143" i="3"/>
  <c r="V143" i="3"/>
  <c r="U143" i="3"/>
  <c r="T143" i="3"/>
  <c r="S143" i="3"/>
  <c r="R143" i="3"/>
  <c r="Q143" i="3"/>
  <c r="O143" i="3"/>
  <c r="N143" i="3" a="1"/>
  <c r="N143" i="3" s="1"/>
  <c r="M143" i="3"/>
  <c r="L143" i="3" s="1"/>
  <c r="K143" i="3"/>
  <c r="BA142" i="3"/>
  <c r="AZ142" i="3"/>
  <c r="AY142" i="3"/>
  <c r="AX142" i="3"/>
  <c r="AW142" i="3"/>
  <c r="AV142" i="3"/>
  <c r="AU142" i="3"/>
  <c r="AT142" i="3"/>
  <c r="AS142" i="3"/>
  <c r="AO142" i="3" s="1"/>
  <c r="AK142" i="3"/>
  <c r="AG142" i="3"/>
  <c r="AE142" i="3"/>
  <c r="AJ142" i="3" s="1"/>
  <c r="AC142" i="3" a="1"/>
  <c r="AC142" i="3" s="1"/>
  <c r="AB142" i="3" a="1"/>
  <c r="AB142" i="3" s="1"/>
  <c r="Z142" i="3"/>
  <c r="Y142" i="3"/>
  <c r="X142" i="3"/>
  <c r="W142" i="3"/>
  <c r="V142" i="3"/>
  <c r="U142" i="3"/>
  <c r="T142" i="3"/>
  <c r="S142" i="3"/>
  <c r="R142" i="3"/>
  <c r="Q142" i="3"/>
  <c r="O142" i="3"/>
  <c r="N142" i="3" a="1"/>
  <c r="N142" i="3" s="1"/>
  <c r="M142" i="3"/>
  <c r="L142" i="3" s="1"/>
  <c r="K142" i="3"/>
  <c r="AX141" i="3"/>
  <c r="AT141" i="3"/>
  <c r="AS141" i="3"/>
  <c r="AQ141" i="3" s="1"/>
  <c r="AR141" i="3"/>
  <c r="AP141" i="3"/>
  <c r="AO141" i="3"/>
  <c r="AN141" i="3"/>
  <c r="AL141" i="3"/>
  <c r="AK141" i="3"/>
  <c r="AJ141" i="3"/>
  <c r="AH141" i="3"/>
  <c r="AG141" i="3"/>
  <c r="AF141" i="3"/>
  <c r="AE141" i="3"/>
  <c r="AI141" i="3" s="1"/>
  <c r="AC141" i="3" a="1"/>
  <c r="AC141" i="3" s="1"/>
  <c r="AB141" i="3" a="1"/>
  <c r="AB141" i="3" s="1"/>
  <c r="Z141" i="3"/>
  <c r="Y141" i="3"/>
  <c r="X141" i="3"/>
  <c r="W141" i="3"/>
  <c r="V141" i="3"/>
  <c r="U141" i="3"/>
  <c r="T141" i="3"/>
  <c r="S141" i="3"/>
  <c r="R141" i="3"/>
  <c r="Q141" i="3"/>
  <c r="O141" i="3"/>
  <c r="N141" i="3" a="1"/>
  <c r="N141" i="3" s="1"/>
  <c r="M141" i="3"/>
  <c r="L141" i="3" s="1"/>
  <c r="K141" i="3"/>
  <c r="BA140" i="3"/>
  <c r="AY140" i="3"/>
  <c r="AX140" i="3"/>
  <c r="AZ140" i="3" s="1"/>
  <c r="AW140" i="3"/>
  <c r="AU140" i="3"/>
  <c r="AT140" i="3"/>
  <c r="AS140" i="3"/>
  <c r="AP140" i="3" s="1"/>
  <c r="AQ140" i="3"/>
  <c r="AO140" i="3"/>
  <c r="AM140" i="3"/>
  <c r="AI140" i="3"/>
  <c r="AE140" i="3"/>
  <c r="AC140" i="3" a="1"/>
  <c r="AC140" i="3" s="1"/>
  <c r="AB140" i="3" a="1"/>
  <c r="AB140" i="3" s="1"/>
  <c r="Z140" i="3"/>
  <c r="Y140" i="3"/>
  <c r="X140" i="3"/>
  <c r="W140" i="3"/>
  <c r="V140" i="3"/>
  <c r="U140" i="3"/>
  <c r="T140" i="3"/>
  <c r="S140" i="3"/>
  <c r="R140" i="3"/>
  <c r="Q140" i="3"/>
  <c r="O140" i="3"/>
  <c r="N140" i="3" a="1"/>
  <c r="N140" i="3" s="1"/>
  <c r="M140" i="3"/>
  <c r="L140" i="3" s="1"/>
  <c r="K140" i="3"/>
  <c r="AZ139" i="3"/>
  <c r="AX139" i="3"/>
  <c r="AY139" i="3" s="1"/>
  <c r="AV139" i="3"/>
  <c r="AT139" i="3"/>
  <c r="AS139" i="3"/>
  <c r="AR139" i="3"/>
  <c r="AQ139" i="3"/>
  <c r="AP139" i="3"/>
  <c r="AO139" i="3"/>
  <c r="AN139" i="3"/>
  <c r="AM139" i="3"/>
  <c r="AL139" i="3"/>
  <c r="AJ139" i="3"/>
  <c r="AH139" i="3"/>
  <c r="AF139" i="3"/>
  <c r="AE139" i="3"/>
  <c r="AI139" i="3" s="1"/>
  <c r="AC139" i="3" a="1"/>
  <c r="AC139" i="3" s="1"/>
  <c r="AB139" i="3" a="1"/>
  <c r="AB139" i="3" s="1"/>
  <c r="Z139" i="3"/>
  <c r="Y139" i="3"/>
  <c r="X139" i="3"/>
  <c r="W139" i="3"/>
  <c r="V139" i="3"/>
  <c r="U139" i="3"/>
  <c r="T139" i="3"/>
  <c r="S139" i="3"/>
  <c r="R139" i="3"/>
  <c r="Q139" i="3"/>
  <c r="O139" i="3"/>
  <c r="N139" i="3" a="1"/>
  <c r="N139" i="3" s="1"/>
  <c r="M139" i="3"/>
  <c r="L139" i="3" s="1"/>
  <c r="K139" i="3"/>
  <c r="BA138" i="3"/>
  <c r="AZ138" i="3"/>
  <c r="AY138" i="3"/>
  <c r="AX138" i="3"/>
  <c r="AW138" i="3"/>
  <c r="AV138" i="3"/>
  <c r="AU138" i="3"/>
  <c r="AT138" i="3"/>
  <c r="AS138" i="3"/>
  <c r="AO138" i="3" s="1"/>
  <c r="AK138" i="3"/>
  <c r="AG138" i="3"/>
  <c r="AE138" i="3"/>
  <c r="AJ138" i="3" s="1"/>
  <c r="AC138" i="3" a="1"/>
  <c r="AC138" i="3" s="1"/>
  <c r="AB138" i="3" a="1"/>
  <c r="AB138" i="3" s="1"/>
  <c r="Z138" i="3"/>
  <c r="Y138" i="3"/>
  <c r="X138" i="3"/>
  <c r="W138" i="3"/>
  <c r="V138" i="3"/>
  <c r="U138" i="3"/>
  <c r="T138" i="3"/>
  <c r="S138" i="3"/>
  <c r="R138" i="3"/>
  <c r="Q138" i="3"/>
  <c r="O138" i="3"/>
  <c r="N138" i="3" a="1"/>
  <c r="N138" i="3" s="1"/>
  <c r="M138" i="3"/>
  <c r="L138" i="3" s="1"/>
  <c r="K138" i="3"/>
  <c r="AX137" i="3"/>
  <c r="AT137" i="3"/>
  <c r="AS137" i="3"/>
  <c r="AQ137" i="3" s="1"/>
  <c r="AR137" i="3"/>
  <c r="AP137" i="3"/>
  <c r="AO137" i="3"/>
  <c r="AN137" i="3"/>
  <c r="AL137" i="3"/>
  <c r="AK137" i="3"/>
  <c r="AJ137" i="3"/>
  <c r="AH137" i="3"/>
  <c r="AG137" i="3"/>
  <c r="AF137" i="3"/>
  <c r="AE137" i="3"/>
  <c r="AI137" i="3" s="1"/>
  <c r="AC137" i="3" a="1"/>
  <c r="AC137" i="3" s="1"/>
  <c r="AB137" i="3" a="1"/>
  <c r="AB137" i="3" s="1"/>
  <c r="Z137" i="3"/>
  <c r="Y137" i="3"/>
  <c r="X137" i="3"/>
  <c r="W137" i="3"/>
  <c r="V137" i="3"/>
  <c r="U137" i="3"/>
  <c r="T137" i="3"/>
  <c r="S137" i="3"/>
  <c r="R137" i="3"/>
  <c r="Q137" i="3"/>
  <c r="O137" i="3"/>
  <c r="N137" i="3" a="1"/>
  <c r="N137" i="3" s="1"/>
  <c r="M137" i="3"/>
  <c r="L137" i="3" s="1"/>
  <c r="K137" i="3"/>
  <c r="BA136" i="3"/>
  <c r="AY136" i="3"/>
  <c r="AX136" i="3"/>
  <c r="AZ136" i="3" s="1"/>
  <c r="AW136" i="3"/>
  <c r="AU136" i="3"/>
  <c r="AT136" i="3"/>
  <c r="AS136" i="3"/>
  <c r="AP136" i="3" s="1"/>
  <c r="AQ136" i="3"/>
  <c r="AO136" i="3"/>
  <c r="AM136" i="3"/>
  <c r="AI136" i="3"/>
  <c r="AE136" i="3"/>
  <c r="AC136" i="3" a="1"/>
  <c r="AC136" i="3" s="1"/>
  <c r="AB136" i="3" a="1"/>
  <c r="AB136" i="3" s="1"/>
  <c r="Z136" i="3"/>
  <c r="Y136" i="3"/>
  <c r="X136" i="3"/>
  <c r="W136" i="3"/>
  <c r="V136" i="3"/>
  <c r="U136" i="3"/>
  <c r="T136" i="3"/>
  <c r="S136" i="3"/>
  <c r="R136" i="3"/>
  <c r="Q136" i="3"/>
  <c r="O136" i="3"/>
  <c r="N136" i="3"/>
  <c r="N136" i="3" a="1"/>
  <c r="M136" i="3"/>
  <c r="L136" i="3" s="1"/>
  <c r="K136" i="3"/>
  <c r="AZ135" i="3"/>
  <c r="AX135" i="3"/>
  <c r="AY135" i="3" s="1"/>
  <c r="AV135" i="3"/>
  <c r="AT135" i="3"/>
  <c r="AS135" i="3"/>
  <c r="AR135" i="3"/>
  <c r="AQ135" i="3"/>
  <c r="AP135" i="3"/>
  <c r="AO135" i="3"/>
  <c r="AN135" i="3"/>
  <c r="AM135" i="3"/>
  <c r="AL135" i="3"/>
  <c r="AJ135" i="3"/>
  <c r="AH135" i="3"/>
  <c r="AF135" i="3"/>
  <c r="AE135" i="3"/>
  <c r="AI135" i="3" s="1"/>
  <c r="AC135" i="3" a="1"/>
  <c r="AC135" i="3" s="1"/>
  <c r="AB135" i="3" a="1"/>
  <c r="AB135" i="3" s="1"/>
  <c r="Z135" i="3"/>
  <c r="Y135" i="3"/>
  <c r="X135" i="3"/>
  <c r="W135" i="3"/>
  <c r="V135" i="3"/>
  <c r="U135" i="3"/>
  <c r="T135" i="3"/>
  <c r="S135" i="3"/>
  <c r="R135" i="3"/>
  <c r="Q135" i="3"/>
  <c r="O135" i="3"/>
  <c r="N135" i="3" a="1"/>
  <c r="N135" i="3" s="1"/>
  <c r="M135" i="3"/>
  <c r="L135" i="3" s="1"/>
  <c r="K135" i="3"/>
  <c r="BA134" i="3"/>
  <c r="AZ134" i="3"/>
  <c r="AY134" i="3"/>
  <c r="AX134" i="3"/>
  <c r="AW134" i="3"/>
  <c r="AV134" i="3"/>
  <c r="AU134" i="3"/>
  <c r="AT134" i="3"/>
  <c r="AS134" i="3"/>
  <c r="AO134" i="3" s="1"/>
  <c r="AK134" i="3"/>
  <c r="AG134" i="3"/>
  <c r="AE134" i="3"/>
  <c r="AJ134" i="3" s="1"/>
  <c r="AC134" i="3" a="1"/>
  <c r="AC134" i="3" s="1"/>
  <c r="AB134" i="3" a="1"/>
  <c r="AB134" i="3" s="1"/>
  <c r="Z134" i="3"/>
  <c r="Y134" i="3"/>
  <c r="X134" i="3"/>
  <c r="W134" i="3"/>
  <c r="V134" i="3"/>
  <c r="U134" i="3"/>
  <c r="T134" i="3"/>
  <c r="S134" i="3"/>
  <c r="R134" i="3"/>
  <c r="Q134" i="3"/>
  <c r="O134" i="3"/>
  <c r="N134" i="3" a="1"/>
  <c r="N134" i="3" s="1"/>
  <c r="M134" i="3"/>
  <c r="L134" i="3" s="1"/>
  <c r="K134" i="3"/>
  <c r="AX133" i="3"/>
  <c r="AT133" i="3"/>
  <c r="AS133" i="3"/>
  <c r="AR133" i="3"/>
  <c r="AQ133" i="3"/>
  <c r="AP133" i="3"/>
  <c r="AO133" i="3"/>
  <c r="AN133" i="3"/>
  <c r="AM133" i="3"/>
  <c r="AL133" i="3"/>
  <c r="AJ133" i="3"/>
  <c r="AH133" i="3"/>
  <c r="AF133" i="3"/>
  <c r="AE133" i="3"/>
  <c r="AK133" i="3" s="1"/>
  <c r="AC133" i="3" a="1"/>
  <c r="AC133" i="3" s="1"/>
  <c r="AB133" i="3" a="1"/>
  <c r="AB133" i="3" s="1"/>
  <c r="Z133" i="3"/>
  <c r="Y133" i="3"/>
  <c r="X133" i="3"/>
  <c r="W133" i="3"/>
  <c r="V133" i="3"/>
  <c r="U133" i="3"/>
  <c r="T133" i="3"/>
  <c r="S133" i="3"/>
  <c r="R133" i="3"/>
  <c r="Q133" i="3"/>
  <c r="O133" i="3"/>
  <c r="N133" i="3" a="1"/>
  <c r="N133" i="3" s="1"/>
  <c r="M133" i="3"/>
  <c r="L133" i="3" s="1"/>
  <c r="K133" i="3"/>
  <c r="BA132" i="3"/>
  <c r="AY132" i="3"/>
  <c r="AX132" i="3"/>
  <c r="AZ132" i="3" s="1"/>
  <c r="AW132" i="3"/>
  <c r="AU132" i="3"/>
  <c r="AT132" i="3"/>
  <c r="AS132" i="3"/>
  <c r="AP132" i="3" s="1"/>
  <c r="AQ132" i="3"/>
  <c r="AO132" i="3"/>
  <c r="AM132" i="3"/>
  <c r="AE132" i="3"/>
  <c r="AC132" i="3" a="1"/>
  <c r="AC132" i="3" s="1"/>
  <c r="AB132" i="3" a="1"/>
  <c r="AB132" i="3" s="1"/>
  <c r="Z132" i="3"/>
  <c r="Y132" i="3"/>
  <c r="X132" i="3"/>
  <c r="W132" i="3"/>
  <c r="V132" i="3"/>
  <c r="U132" i="3"/>
  <c r="T132" i="3"/>
  <c r="S132" i="3"/>
  <c r="R132" i="3"/>
  <c r="Q132" i="3"/>
  <c r="O132" i="3"/>
  <c r="N132" i="3" a="1"/>
  <c r="N132" i="3" s="1"/>
  <c r="M132" i="3"/>
  <c r="L132" i="3" s="1"/>
  <c r="K132" i="3"/>
  <c r="AZ131" i="3"/>
  <c r="AX131" i="3"/>
  <c r="AY131" i="3" s="1"/>
  <c r="AV131" i="3"/>
  <c r="AT131" i="3"/>
  <c r="AS131" i="3"/>
  <c r="AQ131" i="3" s="1"/>
  <c r="AR131" i="3"/>
  <c r="AP131" i="3"/>
  <c r="AO131" i="3"/>
  <c r="AN131" i="3"/>
  <c r="AL131" i="3"/>
  <c r="AK131" i="3"/>
  <c r="AJ131" i="3"/>
  <c r="AH131" i="3"/>
  <c r="AG131" i="3"/>
  <c r="AF131" i="3"/>
  <c r="AE131" i="3"/>
  <c r="AI131" i="3" s="1"/>
  <c r="AC131" i="3" a="1"/>
  <c r="AC131" i="3" s="1"/>
  <c r="AB131" i="3" a="1"/>
  <c r="AB131" i="3" s="1"/>
  <c r="Z131" i="3"/>
  <c r="Y131" i="3"/>
  <c r="X131" i="3"/>
  <c r="W131" i="3"/>
  <c r="V131" i="3"/>
  <c r="U131" i="3"/>
  <c r="T131" i="3"/>
  <c r="S131" i="3"/>
  <c r="R131" i="3"/>
  <c r="Q131" i="3"/>
  <c r="O131" i="3"/>
  <c r="N131" i="3" a="1"/>
  <c r="N131" i="3" s="1"/>
  <c r="M131" i="3"/>
  <c r="L131" i="3" s="1"/>
  <c r="K131" i="3"/>
  <c r="BA130" i="3"/>
  <c r="AY130" i="3"/>
  <c r="AX130" i="3"/>
  <c r="AZ130" i="3" s="1"/>
  <c r="AW130" i="3"/>
  <c r="AU130" i="3"/>
  <c r="AT130" i="3"/>
  <c r="AS130" i="3"/>
  <c r="AO130" i="3"/>
  <c r="AK130" i="3"/>
  <c r="AG130" i="3"/>
  <c r="AE130" i="3"/>
  <c r="AJ130" i="3" s="1"/>
  <c r="AC130" i="3" a="1"/>
  <c r="AC130" i="3" s="1"/>
  <c r="AB130" i="3" a="1"/>
  <c r="AB130" i="3" s="1"/>
  <c r="Z130" i="3"/>
  <c r="Y130" i="3"/>
  <c r="X130" i="3"/>
  <c r="W130" i="3"/>
  <c r="V130" i="3"/>
  <c r="U130" i="3"/>
  <c r="T130" i="3"/>
  <c r="S130" i="3"/>
  <c r="R130" i="3"/>
  <c r="Q130" i="3"/>
  <c r="O130" i="3"/>
  <c r="N130" i="3" a="1"/>
  <c r="N130" i="3" s="1"/>
  <c r="M130" i="3"/>
  <c r="L130" i="3" s="1"/>
  <c r="K130" i="3"/>
  <c r="AX129" i="3"/>
  <c r="AT129" i="3" s="1"/>
  <c r="AS129" i="3"/>
  <c r="AQ129" i="3" s="1"/>
  <c r="AR129" i="3"/>
  <c r="AP129" i="3"/>
  <c r="AO129" i="3"/>
  <c r="AN129" i="3"/>
  <c r="AL129" i="3"/>
  <c r="AK129" i="3"/>
  <c r="AJ129" i="3"/>
  <c r="AH129" i="3"/>
  <c r="AG129" i="3"/>
  <c r="AF129" i="3"/>
  <c r="AE129" i="3"/>
  <c r="AI129" i="3" s="1"/>
  <c r="AC129" i="3" a="1"/>
  <c r="AC129" i="3" s="1"/>
  <c r="AB129" i="3" a="1"/>
  <c r="AB129" i="3" s="1"/>
  <c r="Z129" i="3"/>
  <c r="Y129" i="3"/>
  <c r="X129" i="3"/>
  <c r="W129" i="3"/>
  <c r="V129" i="3"/>
  <c r="U129" i="3"/>
  <c r="T129" i="3"/>
  <c r="S129" i="3"/>
  <c r="R129" i="3"/>
  <c r="Q129" i="3"/>
  <c r="O129" i="3"/>
  <c r="N129" i="3" a="1"/>
  <c r="N129" i="3" s="1"/>
  <c r="M129" i="3"/>
  <c r="L129" i="3" s="1"/>
  <c r="K129" i="3"/>
  <c r="BA128" i="3"/>
  <c r="AY128" i="3"/>
  <c r="AX128" i="3"/>
  <c r="AZ128" i="3" s="1"/>
  <c r="AW128" i="3"/>
  <c r="AU128" i="3"/>
  <c r="AT128" i="3"/>
  <c r="AS128" i="3"/>
  <c r="AP128" i="3" s="1"/>
  <c r="AQ128" i="3"/>
  <c r="AO128" i="3"/>
  <c r="AM128" i="3"/>
  <c r="AI128" i="3"/>
  <c r="AE128" i="3"/>
  <c r="AC128" i="3" a="1"/>
  <c r="AC128" i="3" s="1"/>
  <c r="AB128" i="3" a="1"/>
  <c r="AB128" i="3" s="1"/>
  <c r="Z128" i="3"/>
  <c r="Y128" i="3"/>
  <c r="X128" i="3"/>
  <c r="W128" i="3"/>
  <c r="V128" i="3"/>
  <c r="U128" i="3"/>
  <c r="T128" i="3"/>
  <c r="S128" i="3"/>
  <c r="R128" i="3"/>
  <c r="Q128" i="3"/>
  <c r="O128" i="3"/>
  <c r="N128" i="3" a="1"/>
  <c r="N128" i="3" s="1"/>
  <c r="M128" i="3"/>
  <c r="L128" i="3" s="1"/>
  <c r="K128" i="3"/>
  <c r="AZ127" i="3"/>
  <c r="AX127" i="3"/>
  <c r="AY127" i="3" s="1"/>
  <c r="AV127" i="3"/>
  <c r="AT127" i="3"/>
  <c r="AS127" i="3"/>
  <c r="AQ127" i="3" s="1"/>
  <c r="AR127" i="3"/>
  <c r="AP127" i="3"/>
  <c r="AO127" i="3"/>
  <c r="AN127" i="3"/>
  <c r="AL127" i="3"/>
  <c r="AK127" i="3"/>
  <c r="AJ127" i="3"/>
  <c r="AH127" i="3"/>
  <c r="AG127" i="3"/>
  <c r="AF127" i="3"/>
  <c r="AE127" i="3"/>
  <c r="AI127" i="3" s="1"/>
  <c r="AC127" i="3" a="1"/>
  <c r="AC127" i="3" s="1"/>
  <c r="AB127" i="3" a="1"/>
  <c r="AB127" i="3" s="1"/>
  <c r="Z127" i="3"/>
  <c r="Y127" i="3"/>
  <c r="X127" i="3"/>
  <c r="W127" i="3"/>
  <c r="V127" i="3"/>
  <c r="U127" i="3"/>
  <c r="T127" i="3"/>
  <c r="S127" i="3"/>
  <c r="R127" i="3"/>
  <c r="Q127" i="3"/>
  <c r="O127" i="3"/>
  <c r="N127" i="3" a="1"/>
  <c r="N127" i="3" s="1"/>
  <c r="M127" i="3"/>
  <c r="L127" i="3" s="1"/>
  <c r="K127" i="3"/>
  <c r="BA126" i="3"/>
  <c r="AY126" i="3"/>
  <c r="AX126" i="3"/>
  <c r="AZ126" i="3" s="1"/>
  <c r="AW126" i="3"/>
  <c r="AU126" i="3"/>
  <c r="AT126" i="3"/>
  <c r="AS126" i="3"/>
  <c r="AO126" i="3" s="1"/>
  <c r="AK126" i="3"/>
  <c r="AG126" i="3"/>
  <c r="AE126" i="3"/>
  <c r="AJ126" i="3" s="1"/>
  <c r="AC126" i="3" a="1"/>
  <c r="AC126" i="3" s="1"/>
  <c r="AB126" i="3" a="1"/>
  <c r="AB126" i="3" s="1"/>
  <c r="Z126" i="3"/>
  <c r="Y126" i="3"/>
  <c r="X126" i="3"/>
  <c r="W126" i="3"/>
  <c r="V126" i="3"/>
  <c r="U126" i="3"/>
  <c r="T126" i="3"/>
  <c r="S126" i="3"/>
  <c r="R126" i="3"/>
  <c r="Q126" i="3"/>
  <c r="O126" i="3"/>
  <c r="N126" i="3" a="1"/>
  <c r="N126" i="3" s="1"/>
  <c r="M126" i="3"/>
  <c r="L126" i="3" s="1"/>
  <c r="K126" i="3"/>
  <c r="AX125" i="3"/>
  <c r="AT125" i="3"/>
  <c r="AS125" i="3"/>
  <c r="AQ125" i="3" s="1"/>
  <c r="AR125" i="3"/>
  <c r="AP125" i="3"/>
  <c r="AO125" i="3"/>
  <c r="AN125" i="3"/>
  <c r="AL125" i="3"/>
  <c r="AH125" i="3"/>
  <c r="AE125" i="3"/>
  <c r="AK125" i="3" s="1"/>
  <c r="AC125" i="3" a="1"/>
  <c r="AC125" i="3" s="1"/>
  <c r="AB125" i="3" a="1"/>
  <c r="AB125" i="3" s="1"/>
  <c r="Z125" i="3"/>
  <c r="Y125" i="3"/>
  <c r="X125" i="3"/>
  <c r="W125" i="3"/>
  <c r="V125" i="3"/>
  <c r="U125" i="3"/>
  <c r="T125" i="3"/>
  <c r="S125" i="3"/>
  <c r="R125" i="3"/>
  <c r="Q125" i="3"/>
  <c r="O125" i="3"/>
  <c r="N125" i="3" a="1"/>
  <c r="N125" i="3" s="1"/>
  <c r="M125" i="3"/>
  <c r="L125" i="3" s="1"/>
  <c r="K125" i="3"/>
  <c r="BA124" i="3"/>
  <c r="AZ124" i="3"/>
  <c r="AY124" i="3"/>
  <c r="AX124" i="3"/>
  <c r="AW124" i="3"/>
  <c r="AV124" i="3"/>
  <c r="AU124" i="3"/>
  <c r="AT124" i="3"/>
  <c r="AS124" i="3"/>
  <c r="AP124" i="3" s="1"/>
  <c r="AR124" i="3"/>
  <c r="AQ124" i="3"/>
  <c r="AO124" i="3"/>
  <c r="AN124" i="3"/>
  <c r="AM124" i="3"/>
  <c r="AE124" i="3"/>
  <c r="AI124" i="3" s="1"/>
  <c r="AC124" i="3" a="1"/>
  <c r="AC124" i="3" s="1"/>
  <c r="AB124" i="3" a="1"/>
  <c r="AB124" i="3" s="1"/>
  <c r="Z124" i="3"/>
  <c r="Y124" i="3"/>
  <c r="X124" i="3"/>
  <c r="W124" i="3"/>
  <c r="V124" i="3"/>
  <c r="U124" i="3"/>
  <c r="T124" i="3"/>
  <c r="S124" i="3"/>
  <c r="R124" i="3"/>
  <c r="Q124" i="3"/>
  <c r="O124" i="3"/>
  <c r="N124" i="3" a="1"/>
  <c r="N124" i="3" s="1"/>
  <c r="M124" i="3"/>
  <c r="L124" i="3" s="1"/>
  <c r="K124" i="3"/>
  <c r="BA123" i="3"/>
  <c r="AZ123" i="3"/>
  <c r="AX123" i="3"/>
  <c r="AY123" i="3" s="1"/>
  <c r="AW123" i="3"/>
  <c r="AV123" i="3"/>
  <c r="AT123" i="3"/>
  <c r="AS123" i="3"/>
  <c r="AQ123" i="3" s="1"/>
  <c r="AR123" i="3"/>
  <c r="AO123" i="3"/>
  <c r="AN123" i="3"/>
  <c r="AK123" i="3"/>
  <c r="AJ123" i="3"/>
  <c r="AH123" i="3"/>
  <c r="AG123" i="3"/>
  <c r="AF123" i="3"/>
  <c r="AE123" i="3"/>
  <c r="AI123" i="3" s="1"/>
  <c r="AC123" i="3" a="1"/>
  <c r="AC123" i="3" s="1"/>
  <c r="AB123" i="3" a="1"/>
  <c r="AB123" i="3" s="1"/>
  <c r="Z123" i="3"/>
  <c r="Y123" i="3"/>
  <c r="X123" i="3"/>
  <c r="W123" i="3"/>
  <c r="V123" i="3"/>
  <c r="U123" i="3"/>
  <c r="T123" i="3"/>
  <c r="S123" i="3"/>
  <c r="R123" i="3"/>
  <c r="Q123" i="3"/>
  <c r="O123" i="3"/>
  <c r="N123" i="3" a="1"/>
  <c r="N123" i="3" s="1"/>
  <c r="M123" i="3"/>
  <c r="L123" i="3" s="1"/>
  <c r="K123" i="3"/>
  <c r="BA122" i="3"/>
  <c r="AX122" i="3"/>
  <c r="AZ122" i="3" s="1"/>
  <c r="AW122" i="3"/>
  <c r="AT122" i="3"/>
  <c r="AS122" i="3"/>
  <c r="AO122" i="3" s="1"/>
  <c r="AK122" i="3"/>
  <c r="AH122" i="3"/>
  <c r="AG122" i="3"/>
  <c r="AE122" i="3"/>
  <c r="AJ122" i="3" s="1"/>
  <c r="AC122" i="3" a="1"/>
  <c r="AC122" i="3" s="1"/>
  <c r="AB122" i="3" a="1"/>
  <c r="AB122" i="3" s="1"/>
  <c r="Z122" i="3"/>
  <c r="Y122" i="3"/>
  <c r="X122" i="3"/>
  <c r="W122" i="3"/>
  <c r="V122" i="3"/>
  <c r="U122" i="3"/>
  <c r="T122" i="3"/>
  <c r="S122" i="3"/>
  <c r="R122" i="3"/>
  <c r="Q122" i="3"/>
  <c r="O122" i="3"/>
  <c r="N122" i="3" a="1"/>
  <c r="N122" i="3" s="1"/>
  <c r="M122" i="3"/>
  <c r="L122" i="3" s="1"/>
  <c r="K122" i="3"/>
  <c r="AX121" i="3"/>
  <c r="AT121" i="3" s="1"/>
  <c r="AS121" i="3"/>
  <c r="AR121" i="3"/>
  <c r="AQ121" i="3"/>
  <c r="AP121" i="3"/>
  <c r="AO121" i="3"/>
  <c r="AN121" i="3"/>
  <c r="AM121" i="3"/>
  <c r="AL121" i="3"/>
  <c r="AH121" i="3"/>
  <c r="AE121" i="3"/>
  <c r="AK121" i="3" s="1"/>
  <c r="AC121" i="3" a="1"/>
  <c r="AC121" i="3" s="1"/>
  <c r="AB121" i="3" a="1"/>
  <c r="AB121" i="3" s="1"/>
  <c r="Z121" i="3"/>
  <c r="Y121" i="3"/>
  <c r="X121" i="3"/>
  <c r="W121" i="3"/>
  <c r="V121" i="3"/>
  <c r="U121" i="3"/>
  <c r="T121" i="3"/>
  <c r="S121" i="3"/>
  <c r="R121" i="3"/>
  <c r="Q121" i="3"/>
  <c r="O121" i="3"/>
  <c r="N121" i="3" a="1"/>
  <c r="N121" i="3" s="1"/>
  <c r="M121" i="3"/>
  <c r="L121" i="3" s="1"/>
  <c r="K121" i="3"/>
  <c r="BA120" i="3"/>
  <c r="AZ120" i="3"/>
  <c r="AY120" i="3"/>
  <c r="AX120" i="3"/>
  <c r="AW120" i="3"/>
  <c r="AV120" i="3"/>
  <c r="AU120" i="3"/>
  <c r="AT120" i="3"/>
  <c r="AS120" i="3"/>
  <c r="AP120" i="3" s="1"/>
  <c r="AR120" i="3"/>
  <c r="AQ120" i="3"/>
  <c r="AO120" i="3"/>
  <c r="AN120" i="3"/>
  <c r="AM120" i="3"/>
  <c r="AI120" i="3"/>
  <c r="AE120" i="3"/>
  <c r="AC120" i="3" a="1"/>
  <c r="AC120" i="3" s="1"/>
  <c r="AB120" i="3" a="1"/>
  <c r="AB120" i="3" s="1"/>
  <c r="Z120" i="3"/>
  <c r="Y120" i="3"/>
  <c r="X120" i="3"/>
  <c r="W120" i="3"/>
  <c r="V120" i="3"/>
  <c r="U120" i="3"/>
  <c r="T120" i="3"/>
  <c r="S120" i="3"/>
  <c r="R120" i="3"/>
  <c r="Q120" i="3"/>
  <c r="O120" i="3"/>
  <c r="N120" i="3" a="1"/>
  <c r="N120" i="3" s="1"/>
  <c r="M120" i="3"/>
  <c r="L120" i="3" s="1"/>
  <c r="K120" i="3"/>
  <c r="BA119" i="3"/>
  <c r="AZ119" i="3"/>
  <c r="AX119" i="3"/>
  <c r="AY119" i="3" s="1"/>
  <c r="AW119" i="3"/>
  <c r="AV119" i="3"/>
  <c r="AT119" i="3"/>
  <c r="AS119" i="3"/>
  <c r="AQ119" i="3" s="1"/>
  <c r="AR119" i="3"/>
  <c r="AO119" i="3"/>
  <c r="AN119" i="3"/>
  <c r="AK119" i="3"/>
  <c r="AJ119" i="3"/>
  <c r="AH119" i="3"/>
  <c r="AG119" i="3"/>
  <c r="AF119" i="3"/>
  <c r="AE119" i="3"/>
  <c r="AI119" i="3" s="1"/>
  <c r="AC119" i="3" a="1"/>
  <c r="AC119" i="3" s="1"/>
  <c r="AB119" i="3" a="1"/>
  <c r="AB119" i="3" s="1"/>
  <c r="Z119" i="3"/>
  <c r="Y119" i="3"/>
  <c r="X119" i="3"/>
  <c r="W119" i="3"/>
  <c r="V119" i="3"/>
  <c r="U119" i="3"/>
  <c r="T119" i="3"/>
  <c r="S119" i="3"/>
  <c r="R119" i="3"/>
  <c r="Q119" i="3"/>
  <c r="O119" i="3"/>
  <c r="N119" i="3" a="1"/>
  <c r="N119" i="3" s="1"/>
  <c r="M119" i="3"/>
  <c r="L119" i="3" s="1"/>
  <c r="K119" i="3"/>
  <c r="BA118" i="3"/>
  <c r="AX118" i="3"/>
  <c r="AZ118" i="3" s="1"/>
  <c r="AW118" i="3"/>
  <c r="AT118" i="3"/>
  <c r="AS118" i="3"/>
  <c r="AO118" i="3"/>
  <c r="AK118" i="3"/>
  <c r="AH118" i="3"/>
  <c r="AG118" i="3"/>
  <c r="AE118" i="3"/>
  <c r="AJ118" i="3" s="1"/>
  <c r="AC118" i="3" a="1"/>
  <c r="AC118" i="3" s="1"/>
  <c r="AB118" i="3" a="1"/>
  <c r="AB118" i="3" s="1"/>
  <c r="Z118" i="3"/>
  <c r="Y118" i="3"/>
  <c r="X118" i="3"/>
  <c r="W118" i="3"/>
  <c r="V118" i="3"/>
  <c r="U118" i="3"/>
  <c r="T118" i="3"/>
  <c r="S118" i="3"/>
  <c r="R118" i="3"/>
  <c r="Q118" i="3"/>
  <c r="O118" i="3"/>
  <c r="N118" i="3"/>
  <c r="N118" i="3" a="1"/>
  <c r="M118" i="3"/>
  <c r="L118" i="3" s="1"/>
  <c r="K118" i="3"/>
  <c r="AX117" i="3"/>
  <c r="AT117" i="3"/>
  <c r="AS117" i="3"/>
  <c r="AR117" i="3"/>
  <c r="AQ117" i="3"/>
  <c r="AP117" i="3"/>
  <c r="AO117" i="3"/>
  <c r="AN117" i="3"/>
  <c r="AM117" i="3"/>
  <c r="AL117" i="3"/>
  <c r="AH117" i="3"/>
  <c r="AE117" i="3"/>
  <c r="AK117" i="3" s="1"/>
  <c r="AC117" i="3" a="1"/>
  <c r="AC117" i="3" s="1"/>
  <c r="AB117" i="3" a="1"/>
  <c r="AB117" i="3" s="1"/>
  <c r="Z117" i="3"/>
  <c r="Y117" i="3"/>
  <c r="X117" i="3"/>
  <c r="W117" i="3"/>
  <c r="V117" i="3"/>
  <c r="U117" i="3"/>
  <c r="T117" i="3"/>
  <c r="S117" i="3"/>
  <c r="R117" i="3"/>
  <c r="Q117" i="3"/>
  <c r="O117" i="3"/>
  <c r="N117" i="3" a="1"/>
  <c r="N117" i="3" s="1"/>
  <c r="M117" i="3"/>
  <c r="L117" i="3" s="1"/>
  <c r="K117" i="3"/>
  <c r="BA116" i="3"/>
  <c r="AZ116" i="3"/>
  <c r="AY116" i="3"/>
  <c r="AX116" i="3"/>
  <c r="AW116" i="3"/>
  <c r="AV116" i="3"/>
  <c r="AU116" i="3"/>
  <c r="AT116" i="3"/>
  <c r="AS116" i="3"/>
  <c r="AP116" i="3" s="1"/>
  <c r="AR116" i="3"/>
  <c r="AQ116" i="3"/>
  <c r="AO116" i="3"/>
  <c r="AN116" i="3"/>
  <c r="AM116" i="3"/>
  <c r="AE116" i="3"/>
  <c r="AC116" i="3" a="1"/>
  <c r="AC116" i="3" s="1"/>
  <c r="AB116" i="3" a="1"/>
  <c r="AB116" i="3" s="1"/>
  <c r="Z116" i="3"/>
  <c r="Y116" i="3"/>
  <c r="X116" i="3"/>
  <c r="W116" i="3"/>
  <c r="V116" i="3"/>
  <c r="U116" i="3"/>
  <c r="T116" i="3"/>
  <c r="S116" i="3"/>
  <c r="R116" i="3"/>
  <c r="Q116" i="3"/>
  <c r="O116" i="3"/>
  <c r="N116" i="3" a="1"/>
  <c r="N116" i="3" s="1"/>
  <c r="M116" i="3"/>
  <c r="L116" i="3" s="1"/>
  <c r="K116" i="3"/>
  <c r="BA115" i="3"/>
  <c r="AZ115" i="3"/>
  <c r="AX115" i="3"/>
  <c r="AY115" i="3" s="1"/>
  <c r="AW115" i="3"/>
  <c r="AV115" i="3"/>
  <c r="AT115" i="3"/>
  <c r="AS115" i="3"/>
  <c r="AQ115" i="3" s="1"/>
  <c r="AR115" i="3"/>
  <c r="AO115" i="3"/>
  <c r="AN115" i="3"/>
  <c r="AK115" i="3"/>
  <c r="AJ115" i="3"/>
  <c r="AH115" i="3"/>
  <c r="AG115" i="3"/>
  <c r="AF115" i="3"/>
  <c r="AE115" i="3"/>
  <c r="AI115" i="3" s="1"/>
  <c r="AC115" i="3" a="1"/>
  <c r="AC115" i="3" s="1"/>
  <c r="AB115" i="3" a="1"/>
  <c r="AB115" i="3" s="1"/>
  <c r="Z115" i="3"/>
  <c r="Y115" i="3"/>
  <c r="X115" i="3"/>
  <c r="W115" i="3"/>
  <c r="V115" i="3"/>
  <c r="U115" i="3"/>
  <c r="T115" i="3"/>
  <c r="S115" i="3"/>
  <c r="R115" i="3"/>
  <c r="Q115" i="3"/>
  <c r="O115" i="3"/>
  <c r="N115" i="3" a="1"/>
  <c r="N115" i="3" s="1"/>
  <c r="M115" i="3"/>
  <c r="L115" i="3" s="1"/>
  <c r="K115" i="3"/>
  <c r="BA114" i="3"/>
  <c r="AX114" i="3"/>
  <c r="AZ114" i="3" s="1"/>
  <c r="AW114" i="3"/>
  <c r="AT114" i="3"/>
  <c r="AS114" i="3"/>
  <c r="AO114" i="3" s="1"/>
  <c r="AK114" i="3"/>
  <c r="AH114" i="3"/>
  <c r="AG114" i="3"/>
  <c r="AE114" i="3"/>
  <c r="AJ114" i="3" s="1"/>
  <c r="AC114" i="3" a="1"/>
  <c r="AC114" i="3" s="1"/>
  <c r="AB114" i="3" a="1"/>
  <c r="AB114" i="3" s="1"/>
  <c r="Z114" i="3"/>
  <c r="Y114" i="3"/>
  <c r="X114" i="3"/>
  <c r="W114" i="3"/>
  <c r="V114" i="3"/>
  <c r="U114" i="3"/>
  <c r="T114" i="3"/>
  <c r="S114" i="3"/>
  <c r="R114" i="3"/>
  <c r="Q114" i="3"/>
  <c r="O114" i="3"/>
  <c r="N114" i="3" a="1"/>
  <c r="N114" i="3" s="1"/>
  <c r="M114" i="3"/>
  <c r="L114" i="3" s="1"/>
  <c r="K114" i="3"/>
  <c r="AX113" i="3"/>
  <c r="AT113" i="3" s="1"/>
  <c r="AS113" i="3"/>
  <c r="AR113" i="3"/>
  <c r="AQ113" i="3"/>
  <c r="AP113" i="3"/>
  <c r="AO113" i="3"/>
  <c r="AN113" i="3"/>
  <c r="AM113" i="3"/>
  <c r="AL113" i="3"/>
  <c r="AH113" i="3"/>
  <c r="AE113" i="3"/>
  <c r="AK113" i="3" s="1"/>
  <c r="AC113" i="3" a="1"/>
  <c r="AC113" i="3" s="1"/>
  <c r="AB113" i="3" a="1"/>
  <c r="AB113" i="3" s="1"/>
  <c r="Z113" i="3"/>
  <c r="Y113" i="3"/>
  <c r="X113" i="3"/>
  <c r="W113" i="3"/>
  <c r="V113" i="3"/>
  <c r="U113" i="3"/>
  <c r="T113" i="3"/>
  <c r="S113" i="3"/>
  <c r="R113" i="3"/>
  <c r="Q113" i="3"/>
  <c r="O113" i="3"/>
  <c r="N113" i="3" a="1"/>
  <c r="N113" i="3" s="1"/>
  <c r="M113" i="3"/>
  <c r="L113" i="3" s="1"/>
  <c r="K113" i="3"/>
  <c r="BA112" i="3"/>
  <c r="AZ112" i="3"/>
  <c r="AY112" i="3"/>
  <c r="AX112" i="3"/>
  <c r="AW112" i="3"/>
  <c r="AV112" i="3"/>
  <c r="AU112" i="3"/>
  <c r="AT112" i="3"/>
  <c r="AS112" i="3"/>
  <c r="AP112" i="3" s="1"/>
  <c r="AR112" i="3"/>
  <c r="AQ112" i="3"/>
  <c r="AO112" i="3"/>
  <c r="AN112" i="3"/>
  <c r="AM112" i="3"/>
  <c r="AI112" i="3"/>
  <c r="AE112" i="3"/>
  <c r="AC112" i="3" a="1"/>
  <c r="AC112" i="3" s="1"/>
  <c r="AB112" i="3" a="1"/>
  <c r="AB112" i="3" s="1"/>
  <c r="Z112" i="3"/>
  <c r="Y112" i="3"/>
  <c r="X112" i="3"/>
  <c r="W112" i="3"/>
  <c r="V112" i="3"/>
  <c r="U112" i="3"/>
  <c r="T112" i="3"/>
  <c r="S112" i="3"/>
  <c r="R112" i="3"/>
  <c r="Q112" i="3"/>
  <c r="O112" i="3"/>
  <c r="N112" i="3" a="1"/>
  <c r="N112" i="3" s="1"/>
  <c r="M112" i="3"/>
  <c r="L112" i="3" s="1"/>
  <c r="K112" i="3"/>
  <c r="BA111" i="3"/>
  <c r="AZ111" i="3"/>
  <c r="AX111" i="3"/>
  <c r="AY111" i="3" s="1"/>
  <c r="AW111" i="3"/>
  <c r="AV111" i="3"/>
  <c r="AT111" i="3"/>
  <c r="AS111" i="3"/>
  <c r="AQ111" i="3" s="1"/>
  <c r="AR111" i="3"/>
  <c r="AO111" i="3"/>
  <c r="AN111" i="3"/>
  <c r="AK111" i="3"/>
  <c r="AJ111" i="3"/>
  <c r="AH111" i="3"/>
  <c r="AG111" i="3"/>
  <c r="AF111" i="3"/>
  <c r="AE111" i="3"/>
  <c r="AI111" i="3" s="1"/>
  <c r="AC111" i="3" a="1"/>
  <c r="AC111" i="3" s="1"/>
  <c r="AB111" i="3" a="1"/>
  <c r="AB111" i="3" s="1"/>
  <c r="Z111" i="3"/>
  <c r="Y111" i="3"/>
  <c r="X111" i="3"/>
  <c r="W111" i="3"/>
  <c r="V111" i="3"/>
  <c r="U111" i="3"/>
  <c r="T111" i="3"/>
  <c r="S111" i="3"/>
  <c r="R111" i="3"/>
  <c r="Q111" i="3"/>
  <c r="O111" i="3"/>
  <c r="N111" i="3" a="1"/>
  <c r="N111" i="3" s="1"/>
  <c r="M111" i="3"/>
  <c r="L111" i="3" s="1"/>
  <c r="K111" i="3"/>
  <c r="BA110" i="3"/>
  <c r="AX110" i="3"/>
  <c r="AZ110" i="3" s="1"/>
  <c r="AW110" i="3"/>
  <c r="AT110" i="3"/>
  <c r="AS110" i="3"/>
  <c r="AO110" i="3"/>
  <c r="AK110" i="3"/>
  <c r="AH110" i="3"/>
  <c r="AG110" i="3"/>
  <c r="AE110" i="3"/>
  <c r="AJ110" i="3" s="1"/>
  <c r="AC110" i="3" a="1"/>
  <c r="AC110" i="3" s="1"/>
  <c r="AB110" i="3" a="1"/>
  <c r="AB110" i="3" s="1"/>
  <c r="Z110" i="3"/>
  <c r="Y110" i="3"/>
  <c r="X110" i="3"/>
  <c r="W110" i="3"/>
  <c r="V110" i="3"/>
  <c r="U110" i="3"/>
  <c r="T110" i="3"/>
  <c r="S110" i="3"/>
  <c r="R110" i="3"/>
  <c r="Q110" i="3"/>
  <c r="O110" i="3"/>
  <c r="N110" i="3"/>
  <c r="N110" i="3" a="1"/>
  <c r="M110" i="3"/>
  <c r="L110" i="3" s="1"/>
  <c r="K110" i="3"/>
  <c r="AX109" i="3"/>
  <c r="AU109" i="3" s="1"/>
  <c r="AS109" i="3"/>
  <c r="AR109" i="3"/>
  <c r="AQ109" i="3"/>
  <c r="AP109" i="3"/>
  <c r="AO109" i="3"/>
  <c r="AN109" i="3"/>
  <c r="AM109" i="3"/>
  <c r="AL109" i="3"/>
  <c r="AI109" i="3"/>
  <c r="AH109" i="3"/>
  <c r="AE109" i="3"/>
  <c r="AC109" i="3" a="1"/>
  <c r="AC109" i="3" s="1"/>
  <c r="AB109" i="3" a="1"/>
  <c r="AB109" i="3" s="1"/>
  <c r="Z109" i="3"/>
  <c r="Y109" i="3"/>
  <c r="X109" i="3"/>
  <c r="W109" i="3"/>
  <c r="V109" i="3"/>
  <c r="U109" i="3"/>
  <c r="T109" i="3"/>
  <c r="S109" i="3"/>
  <c r="R109" i="3"/>
  <c r="Q109" i="3"/>
  <c r="O109" i="3"/>
  <c r="N109" i="3" a="1"/>
  <c r="N109" i="3" s="1"/>
  <c r="M109" i="3"/>
  <c r="L109" i="3" s="1"/>
  <c r="K109" i="3"/>
  <c r="BA108" i="3"/>
  <c r="AZ108" i="3"/>
  <c r="AY108" i="3"/>
  <c r="AX108" i="3"/>
  <c r="AW108" i="3"/>
  <c r="AV108" i="3"/>
  <c r="AU108" i="3"/>
  <c r="AT108" i="3"/>
  <c r="AS108" i="3"/>
  <c r="AP108" i="3" s="1"/>
  <c r="AR108" i="3"/>
  <c r="AQ108" i="3"/>
  <c r="AO108" i="3"/>
  <c r="AN108" i="3"/>
  <c r="AM108" i="3"/>
  <c r="AI108" i="3"/>
  <c r="AE108" i="3"/>
  <c r="AJ108" i="3" s="1"/>
  <c r="AC108" i="3" a="1"/>
  <c r="AC108" i="3" s="1"/>
  <c r="AB108" i="3" a="1"/>
  <c r="AB108" i="3" s="1"/>
  <c r="Z108" i="3"/>
  <c r="Y108" i="3"/>
  <c r="X108" i="3"/>
  <c r="W108" i="3"/>
  <c r="V108" i="3"/>
  <c r="U108" i="3"/>
  <c r="T108" i="3"/>
  <c r="S108" i="3"/>
  <c r="R108" i="3"/>
  <c r="Q108" i="3"/>
  <c r="O108" i="3"/>
  <c r="N108" i="3" a="1"/>
  <c r="N108" i="3" s="1"/>
  <c r="M108" i="3"/>
  <c r="L108" i="3" s="1"/>
  <c r="K108" i="3"/>
  <c r="BA107" i="3"/>
  <c r="AZ107" i="3"/>
  <c r="AX107" i="3"/>
  <c r="AY107" i="3" s="1"/>
  <c r="AW107" i="3"/>
  <c r="AV107" i="3"/>
  <c r="AT107" i="3"/>
  <c r="AS107" i="3"/>
  <c r="AR107" i="3" s="1"/>
  <c r="AO107" i="3"/>
  <c r="AK107" i="3"/>
  <c r="AJ107" i="3"/>
  <c r="AH107" i="3"/>
  <c r="AG107" i="3"/>
  <c r="AF107" i="3"/>
  <c r="AE107" i="3"/>
  <c r="AI107" i="3" s="1"/>
  <c r="AC107" i="3" a="1"/>
  <c r="AC107" i="3" s="1"/>
  <c r="AB107" i="3" a="1"/>
  <c r="AB107" i="3" s="1"/>
  <c r="Z107" i="3"/>
  <c r="Y107" i="3"/>
  <c r="X107" i="3"/>
  <c r="W107" i="3"/>
  <c r="V107" i="3"/>
  <c r="U107" i="3"/>
  <c r="T107" i="3"/>
  <c r="S107" i="3"/>
  <c r="R107" i="3"/>
  <c r="Q107" i="3"/>
  <c r="O107" i="3"/>
  <c r="N107" i="3" a="1"/>
  <c r="N107" i="3" s="1"/>
  <c r="M107" i="3"/>
  <c r="L107" i="3" s="1"/>
  <c r="K107" i="3"/>
  <c r="BA106" i="3"/>
  <c r="AX106" i="3"/>
  <c r="AW106" i="3"/>
  <c r="AT106" i="3"/>
  <c r="AS106" i="3"/>
  <c r="AP106" i="3" s="1"/>
  <c r="AK106" i="3"/>
  <c r="AH106" i="3"/>
  <c r="AG106" i="3"/>
  <c r="AE106" i="3"/>
  <c r="AJ106" i="3" s="1"/>
  <c r="AC106" i="3" a="1"/>
  <c r="AC106" i="3" s="1"/>
  <c r="AB106" i="3" a="1"/>
  <c r="AB106" i="3" s="1"/>
  <c r="Z106" i="3"/>
  <c r="Y106" i="3"/>
  <c r="X106" i="3"/>
  <c r="W106" i="3"/>
  <c r="V106" i="3"/>
  <c r="U106" i="3"/>
  <c r="T106" i="3"/>
  <c r="S106" i="3"/>
  <c r="R106" i="3"/>
  <c r="Q106" i="3"/>
  <c r="O106" i="3"/>
  <c r="N106" i="3" a="1"/>
  <c r="N106" i="3" s="1"/>
  <c r="M106" i="3"/>
  <c r="L106" i="3" s="1"/>
  <c r="K106" i="3"/>
  <c r="AX105" i="3"/>
  <c r="AU105" i="3"/>
  <c r="AT105" i="3"/>
  <c r="AS105" i="3"/>
  <c r="AR105" i="3"/>
  <c r="AQ105" i="3"/>
  <c r="AP105" i="3"/>
  <c r="AO105" i="3"/>
  <c r="AN105" i="3"/>
  <c r="AM105" i="3"/>
  <c r="AL105" i="3"/>
  <c r="AE105" i="3"/>
  <c r="AC105" i="3" a="1"/>
  <c r="AC105" i="3" s="1"/>
  <c r="AB105" i="3" a="1"/>
  <c r="AB105" i="3" s="1"/>
  <c r="Z105" i="3"/>
  <c r="Y105" i="3"/>
  <c r="X105" i="3"/>
  <c r="W105" i="3"/>
  <c r="V105" i="3"/>
  <c r="U105" i="3"/>
  <c r="T105" i="3"/>
  <c r="S105" i="3"/>
  <c r="R105" i="3"/>
  <c r="Q105" i="3"/>
  <c r="O105" i="3"/>
  <c r="N105" i="3" a="1"/>
  <c r="N105" i="3" s="1"/>
  <c r="M105" i="3"/>
  <c r="L105" i="3" s="1"/>
  <c r="K105" i="3"/>
  <c r="BA104" i="3"/>
  <c r="AZ104" i="3"/>
  <c r="AY104" i="3"/>
  <c r="AX104" i="3"/>
  <c r="AW104" i="3"/>
  <c r="AV104" i="3"/>
  <c r="AU104" i="3"/>
  <c r="AT104" i="3"/>
  <c r="AS104" i="3"/>
  <c r="AP104" i="3" s="1"/>
  <c r="AR104" i="3"/>
  <c r="AQ104" i="3"/>
  <c r="AO104" i="3"/>
  <c r="AN104" i="3"/>
  <c r="AM104" i="3"/>
  <c r="AE104" i="3"/>
  <c r="AJ104" i="3" s="1"/>
  <c r="AC104" i="3" a="1"/>
  <c r="AC104" i="3" s="1"/>
  <c r="AB104" i="3" a="1"/>
  <c r="AB104" i="3" s="1"/>
  <c r="Z104" i="3"/>
  <c r="Y104" i="3"/>
  <c r="X104" i="3"/>
  <c r="W104" i="3"/>
  <c r="V104" i="3"/>
  <c r="U104" i="3"/>
  <c r="T104" i="3"/>
  <c r="S104" i="3"/>
  <c r="R104" i="3"/>
  <c r="Q104" i="3"/>
  <c r="O104" i="3"/>
  <c r="N104" i="3" a="1"/>
  <c r="N104" i="3" s="1"/>
  <c r="M104" i="3"/>
  <c r="L104" i="3" s="1"/>
  <c r="K104" i="3"/>
  <c r="BA103" i="3"/>
  <c r="AZ103" i="3"/>
  <c r="AX103" i="3"/>
  <c r="AY103" i="3" s="1"/>
  <c r="AW103" i="3"/>
  <c r="AV103" i="3"/>
  <c r="AT103" i="3"/>
  <c r="AS103" i="3"/>
  <c r="AR103" i="3" s="1"/>
  <c r="AK103" i="3"/>
  <c r="AJ103" i="3"/>
  <c r="AH103" i="3"/>
  <c r="AG103" i="3"/>
  <c r="AF103" i="3"/>
  <c r="AE103" i="3"/>
  <c r="AI103" i="3" s="1"/>
  <c r="AC103" i="3" a="1"/>
  <c r="AC103" i="3" s="1"/>
  <c r="AB103" i="3" a="1"/>
  <c r="AB103" i="3" s="1"/>
  <c r="Z103" i="3"/>
  <c r="Y103" i="3"/>
  <c r="X103" i="3"/>
  <c r="W103" i="3"/>
  <c r="V103" i="3"/>
  <c r="U103" i="3"/>
  <c r="T103" i="3"/>
  <c r="S103" i="3"/>
  <c r="R103" i="3"/>
  <c r="Q103" i="3"/>
  <c r="O103" i="3"/>
  <c r="N103" i="3" a="1"/>
  <c r="N103" i="3" s="1"/>
  <c r="M103" i="3"/>
  <c r="L103" i="3" s="1"/>
  <c r="K103" i="3"/>
  <c r="AX102" i="3"/>
  <c r="AW102" i="3"/>
  <c r="AS102" i="3"/>
  <c r="AP102" i="3"/>
  <c r="AO102" i="3"/>
  <c r="AK102" i="3"/>
  <c r="AH102" i="3"/>
  <c r="AG102" i="3"/>
  <c r="AE102" i="3"/>
  <c r="AJ102" i="3" s="1"/>
  <c r="AC102" i="3" a="1"/>
  <c r="AC102" i="3" s="1"/>
  <c r="AB102" i="3" a="1"/>
  <c r="AB102" i="3" s="1"/>
  <c r="Z102" i="3"/>
  <c r="Y102" i="3"/>
  <c r="X102" i="3"/>
  <c r="W102" i="3"/>
  <c r="V102" i="3"/>
  <c r="U102" i="3"/>
  <c r="T102" i="3"/>
  <c r="S102" i="3"/>
  <c r="R102" i="3"/>
  <c r="Q102" i="3"/>
  <c r="O102" i="3"/>
  <c r="N102" i="3" a="1"/>
  <c r="N102" i="3" s="1"/>
  <c r="M102" i="3"/>
  <c r="L102" i="3" s="1"/>
  <c r="K102" i="3"/>
  <c r="AX101" i="3"/>
  <c r="AU101" i="3" s="1"/>
  <c r="AS101" i="3"/>
  <c r="AR101" i="3"/>
  <c r="AQ101" i="3"/>
  <c r="AP101" i="3"/>
  <c r="AO101" i="3"/>
  <c r="AN101" i="3"/>
  <c r="AM101" i="3"/>
  <c r="AL101" i="3"/>
  <c r="AH101" i="3"/>
  <c r="AE101" i="3"/>
  <c r="AI101" i="3" s="1"/>
  <c r="AC101" i="3" a="1"/>
  <c r="AC101" i="3" s="1"/>
  <c r="AB101" i="3" a="1"/>
  <c r="AB101" i="3" s="1"/>
  <c r="Z101" i="3"/>
  <c r="Y101" i="3"/>
  <c r="X101" i="3"/>
  <c r="W101" i="3"/>
  <c r="V101" i="3"/>
  <c r="U101" i="3"/>
  <c r="T101" i="3"/>
  <c r="S101" i="3"/>
  <c r="R101" i="3"/>
  <c r="Q101" i="3"/>
  <c r="O101" i="3"/>
  <c r="N101" i="3" a="1"/>
  <c r="N101" i="3" s="1"/>
  <c r="M101" i="3"/>
  <c r="L101" i="3" s="1"/>
  <c r="K101" i="3"/>
  <c r="BA100" i="3"/>
  <c r="AZ100" i="3"/>
  <c r="AY100" i="3"/>
  <c r="AX100" i="3"/>
  <c r="AW100" i="3"/>
  <c r="AV100" i="3"/>
  <c r="AU100" i="3"/>
  <c r="AT100" i="3"/>
  <c r="AS100" i="3"/>
  <c r="AP100" i="3" s="1"/>
  <c r="AR100" i="3"/>
  <c r="AQ100" i="3"/>
  <c r="AO100" i="3"/>
  <c r="AN100" i="3"/>
  <c r="AM100" i="3"/>
  <c r="AJ100" i="3"/>
  <c r="AI100" i="3"/>
  <c r="AE100" i="3"/>
  <c r="AC100" i="3" a="1"/>
  <c r="AC100" i="3" s="1"/>
  <c r="AB100" i="3" a="1"/>
  <c r="AB100" i="3" s="1"/>
  <c r="Z100" i="3"/>
  <c r="Y100" i="3"/>
  <c r="X100" i="3"/>
  <c r="W100" i="3"/>
  <c r="V100" i="3"/>
  <c r="U100" i="3"/>
  <c r="T100" i="3"/>
  <c r="S100" i="3"/>
  <c r="R100" i="3"/>
  <c r="Q100" i="3"/>
  <c r="O100" i="3"/>
  <c r="N100" i="3" a="1"/>
  <c r="N100" i="3" s="1"/>
  <c r="M100" i="3"/>
  <c r="L100" i="3" s="1"/>
  <c r="K100" i="3"/>
  <c r="BA99" i="3"/>
  <c r="AZ99" i="3"/>
  <c r="AX99" i="3"/>
  <c r="AY99" i="3" s="1"/>
  <c r="AW99" i="3"/>
  <c r="AV99" i="3"/>
  <c r="AT99" i="3"/>
  <c r="AS99" i="3"/>
  <c r="AR99" i="3"/>
  <c r="AO99" i="3"/>
  <c r="AK99" i="3"/>
  <c r="AJ99" i="3"/>
  <c r="AH99" i="3"/>
  <c r="AG99" i="3"/>
  <c r="AF99" i="3"/>
  <c r="AE99" i="3"/>
  <c r="AI99" i="3" s="1"/>
  <c r="AC99" i="3" a="1"/>
  <c r="AC99" i="3" s="1"/>
  <c r="AB99" i="3" a="1"/>
  <c r="AB99" i="3" s="1"/>
  <c r="Z99" i="3"/>
  <c r="Y99" i="3"/>
  <c r="X99" i="3"/>
  <c r="W99" i="3"/>
  <c r="V99" i="3"/>
  <c r="U99" i="3"/>
  <c r="T99" i="3"/>
  <c r="S99" i="3"/>
  <c r="R99" i="3"/>
  <c r="Q99" i="3"/>
  <c r="O99" i="3"/>
  <c r="N99" i="3" a="1"/>
  <c r="N99" i="3" s="1"/>
  <c r="M99" i="3"/>
  <c r="L99" i="3" s="1"/>
  <c r="K99" i="3"/>
  <c r="BA98" i="3"/>
  <c r="AX98" i="3"/>
  <c r="AW98" i="3"/>
  <c r="AT98" i="3"/>
  <c r="AS98" i="3"/>
  <c r="AP98" i="3" s="1"/>
  <c r="AK98" i="3"/>
  <c r="AH98" i="3"/>
  <c r="AG98" i="3"/>
  <c r="AE98" i="3"/>
  <c r="AJ98" i="3" s="1"/>
  <c r="AC98" i="3" a="1"/>
  <c r="AC98" i="3" s="1"/>
  <c r="AB98" i="3" a="1"/>
  <c r="AB98" i="3" s="1"/>
  <c r="Z98" i="3"/>
  <c r="Y98" i="3"/>
  <c r="X98" i="3"/>
  <c r="W98" i="3"/>
  <c r="V98" i="3"/>
  <c r="U98" i="3"/>
  <c r="T98" i="3"/>
  <c r="S98" i="3"/>
  <c r="R98" i="3"/>
  <c r="Q98" i="3"/>
  <c r="O98" i="3"/>
  <c r="N98" i="3"/>
  <c r="N98" i="3" a="1"/>
  <c r="M98" i="3"/>
  <c r="L98" i="3" s="1"/>
  <c r="K98" i="3"/>
  <c r="AX97" i="3"/>
  <c r="AU97" i="3"/>
  <c r="AT97" i="3"/>
  <c r="AS97" i="3"/>
  <c r="AR97" i="3"/>
  <c r="AQ97" i="3"/>
  <c r="AP97" i="3"/>
  <c r="AO97" i="3"/>
  <c r="AN97" i="3"/>
  <c r="AM97" i="3"/>
  <c r="AL97" i="3"/>
  <c r="AE97" i="3"/>
  <c r="AC97" i="3" a="1"/>
  <c r="AC97" i="3" s="1"/>
  <c r="AB97" i="3" a="1"/>
  <c r="AB97" i="3" s="1"/>
  <c r="Z97" i="3"/>
  <c r="Y97" i="3"/>
  <c r="X97" i="3"/>
  <c r="W97" i="3"/>
  <c r="V97" i="3"/>
  <c r="U97" i="3"/>
  <c r="T97" i="3"/>
  <c r="S97" i="3"/>
  <c r="R97" i="3"/>
  <c r="Q97" i="3"/>
  <c r="O97" i="3"/>
  <c r="N97" i="3" a="1"/>
  <c r="N97" i="3" s="1"/>
  <c r="M97" i="3"/>
  <c r="L97" i="3" s="1"/>
  <c r="K97" i="3"/>
  <c r="BA96" i="3"/>
  <c r="AZ96" i="3"/>
  <c r="AY96" i="3"/>
  <c r="AX96" i="3"/>
  <c r="AW96" i="3"/>
  <c r="AV96" i="3"/>
  <c r="AU96" i="3"/>
  <c r="AT96" i="3"/>
  <c r="AS96" i="3"/>
  <c r="AP96" i="3" s="1"/>
  <c r="AR96" i="3"/>
  <c r="AQ96" i="3"/>
  <c r="AO96" i="3"/>
  <c r="AN96" i="3"/>
  <c r="AM96" i="3"/>
  <c r="AE96" i="3"/>
  <c r="AJ96" i="3" s="1"/>
  <c r="AC96" i="3" a="1"/>
  <c r="AC96" i="3" s="1"/>
  <c r="AB96" i="3" a="1"/>
  <c r="AB96" i="3" s="1"/>
  <c r="Z96" i="3"/>
  <c r="Y96" i="3"/>
  <c r="X96" i="3"/>
  <c r="W96" i="3"/>
  <c r="V96" i="3"/>
  <c r="U96" i="3"/>
  <c r="T96" i="3"/>
  <c r="S96" i="3"/>
  <c r="R96" i="3"/>
  <c r="Q96" i="3"/>
  <c r="O96" i="3"/>
  <c r="N96" i="3" a="1"/>
  <c r="N96" i="3" s="1"/>
  <c r="M96" i="3"/>
  <c r="L96" i="3" s="1"/>
  <c r="K96" i="3"/>
  <c r="BA95" i="3"/>
  <c r="AZ95" i="3"/>
  <c r="AX95" i="3"/>
  <c r="AY95" i="3" s="1"/>
  <c r="AW95" i="3"/>
  <c r="AV95" i="3"/>
  <c r="AT95" i="3"/>
  <c r="AS95" i="3"/>
  <c r="AR95" i="3" s="1"/>
  <c r="AK95" i="3"/>
  <c r="AJ95" i="3"/>
  <c r="AH95" i="3"/>
  <c r="AG95" i="3"/>
  <c r="AF95" i="3"/>
  <c r="AE95" i="3"/>
  <c r="AI95" i="3" s="1"/>
  <c r="AC95" i="3" a="1"/>
  <c r="AC95" i="3" s="1"/>
  <c r="AB95" i="3" a="1"/>
  <c r="AB95" i="3" s="1"/>
  <c r="Z95" i="3"/>
  <c r="Y95" i="3"/>
  <c r="X95" i="3"/>
  <c r="W95" i="3"/>
  <c r="V95" i="3"/>
  <c r="U95" i="3"/>
  <c r="T95" i="3"/>
  <c r="S95" i="3"/>
  <c r="R95" i="3"/>
  <c r="Q95" i="3"/>
  <c r="O95" i="3"/>
  <c r="N95" i="3" a="1"/>
  <c r="N95" i="3" s="1"/>
  <c r="M95" i="3"/>
  <c r="L95" i="3" s="1"/>
  <c r="K95" i="3"/>
  <c r="AX94" i="3"/>
  <c r="AW94" i="3"/>
  <c r="AS94" i="3"/>
  <c r="AP94" i="3"/>
  <c r="AO94" i="3"/>
  <c r="AL94" i="3"/>
  <c r="AK94" i="3"/>
  <c r="AH94" i="3"/>
  <c r="AG94" i="3"/>
  <c r="AE94" i="3"/>
  <c r="AJ94" i="3" s="1"/>
  <c r="AC94" i="3" a="1"/>
  <c r="AC94" i="3" s="1"/>
  <c r="AB94" i="3" a="1"/>
  <c r="AB94" i="3" s="1"/>
  <c r="Z94" i="3"/>
  <c r="Y94" i="3"/>
  <c r="X94" i="3"/>
  <c r="W94" i="3"/>
  <c r="V94" i="3"/>
  <c r="U94" i="3"/>
  <c r="T94" i="3"/>
  <c r="S94" i="3"/>
  <c r="R94" i="3"/>
  <c r="Q94" i="3"/>
  <c r="O94" i="3"/>
  <c r="N94" i="3" a="1"/>
  <c r="N94" i="3" s="1"/>
  <c r="M94" i="3"/>
  <c r="L94" i="3" s="1"/>
  <c r="K94" i="3"/>
  <c r="AX93" i="3"/>
  <c r="AU93" i="3" s="1"/>
  <c r="AS93" i="3"/>
  <c r="AR93" i="3"/>
  <c r="AQ93" i="3"/>
  <c r="AP93" i="3"/>
  <c r="AO93" i="3"/>
  <c r="AN93" i="3"/>
  <c r="AM93" i="3"/>
  <c r="AL93" i="3"/>
  <c r="AI93" i="3"/>
  <c r="AH93" i="3"/>
  <c r="AE93" i="3"/>
  <c r="AC93" i="3" a="1"/>
  <c r="AC93" i="3" s="1"/>
  <c r="AB93" i="3" a="1"/>
  <c r="AB93" i="3" s="1"/>
  <c r="Z93" i="3"/>
  <c r="Y93" i="3"/>
  <c r="X93" i="3"/>
  <c r="W93" i="3"/>
  <c r="V93" i="3"/>
  <c r="U93" i="3"/>
  <c r="T93" i="3"/>
  <c r="S93" i="3"/>
  <c r="R93" i="3"/>
  <c r="Q93" i="3"/>
  <c r="O93" i="3"/>
  <c r="N93" i="3" a="1"/>
  <c r="N93" i="3" s="1"/>
  <c r="M93" i="3"/>
  <c r="L93" i="3" s="1"/>
  <c r="K93" i="3"/>
  <c r="BA92" i="3"/>
  <c r="AZ92" i="3"/>
  <c r="AY92" i="3"/>
  <c r="AX92" i="3"/>
  <c r="AW92" i="3"/>
  <c r="AV92" i="3"/>
  <c r="AU92" i="3"/>
  <c r="AT92" i="3"/>
  <c r="AS92" i="3"/>
  <c r="AP92" i="3" s="1"/>
  <c r="AR92" i="3"/>
  <c r="AQ92" i="3"/>
  <c r="AO92" i="3"/>
  <c r="AN92" i="3"/>
  <c r="AM92" i="3"/>
  <c r="AJ92" i="3"/>
  <c r="AI92" i="3"/>
  <c r="AF92" i="3"/>
  <c r="AE92" i="3"/>
  <c r="AC92" i="3" a="1"/>
  <c r="AC92" i="3" s="1"/>
  <c r="AB92" i="3" a="1"/>
  <c r="AB92" i="3" s="1"/>
  <c r="Z92" i="3"/>
  <c r="Y92" i="3"/>
  <c r="X92" i="3"/>
  <c r="W92" i="3"/>
  <c r="V92" i="3"/>
  <c r="U92" i="3"/>
  <c r="T92" i="3"/>
  <c r="S92" i="3"/>
  <c r="R92" i="3"/>
  <c r="Q92" i="3"/>
  <c r="O92" i="3"/>
  <c r="N92" i="3" a="1"/>
  <c r="N92" i="3" s="1"/>
  <c r="M92" i="3"/>
  <c r="L92" i="3" s="1"/>
  <c r="K92" i="3"/>
  <c r="BA91" i="3"/>
  <c r="AZ91" i="3"/>
  <c r="AX91" i="3"/>
  <c r="AY91" i="3" s="1"/>
  <c r="AW91" i="3"/>
  <c r="AV91" i="3"/>
  <c r="AT91" i="3"/>
  <c r="AS91" i="3"/>
  <c r="AR91" i="3"/>
  <c r="AO91" i="3"/>
  <c r="AN91" i="3"/>
  <c r="AK91" i="3"/>
  <c r="AJ91" i="3"/>
  <c r="AH91" i="3"/>
  <c r="AG91" i="3"/>
  <c r="AF91" i="3"/>
  <c r="AE91" i="3"/>
  <c r="AI91" i="3" s="1"/>
  <c r="AC91" i="3" a="1"/>
  <c r="AC91" i="3" s="1"/>
  <c r="AB91" i="3" a="1"/>
  <c r="AB91" i="3" s="1"/>
  <c r="Z91" i="3"/>
  <c r="Y91" i="3"/>
  <c r="X91" i="3"/>
  <c r="W91" i="3"/>
  <c r="V91" i="3"/>
  <c r="U91" i="3"/>
  <c r="T91" i="3"/>
  <c r="S91" i="3"/>
  <c r="R91" i="3"/>
  <c r="Q91" i="3"/>
  <c r="O91" i="3"/>
  <c r="N91" i="3" a="1"/>
  <c r="N91" i="3" s="1"/>
  <c r="M91" i="3"/>
  <c r="L91" i="3" s="1"/>
  <c r="K91" i="3"/>
  <c r="BA90" i="3"/>
  <c r="AX90" i="3"/>
  <c r="AW90" i="3" s="1"/>
  <c r="AT90" i="3"/>
  <c r="AS90" i="3"/>
  <c r="AP90" i="3" s="1"/>
  <c r="AK90" i="3"/>
  <c r="AH90" i="3"/>
  <c r="AG90" i="3"/>
  <c r="AE90" i="3"/>
  <c r="AJ90" i="3" s="1"/>
  <c r="AC90" i="3" a="1"/>
  <c r="AC90" i="3" s="1"/>
  <c r="AB90" i="3" a="1"/>
  <c r="AB90" i="3" s="1"/>
  <c r="Z90" i="3"/>
  <c r="Y90" i="3"/>
  <c r="X90" i="3"/>
  <c r="W90" i="3"/>
  <c r="V90" i="3"/>
  <c r="U90" i="3"/>
  <c r="T90" i="3"/>
  <c r="S90" i="3"/>
  <c r="R90" i="3"/>
  <c r="Q90" i="3"/>
  <c r="O90" i="3"/>
  <c r="N90" i="3"/>
  <c r="N90" i="3" a="1"/>
  <c r="M90" i="3"/>
  <c r="L90" i="3" s="1"/>
  <c r="K90" i="3"/>
  <c r="AY89" i="3"/>
  <c r="AX89" i="3"/>
  <c r="AU89" i="3"/>
  <c r="AT89" i="3"/>
  <c r="AS89" i="3"/>
  <c r="AR89" i="3"/>
  <c r="AQ89" i="3"/>
  <c r="AP89" i="3"/>
  <c r="AO89" i="3"/>
  <c r="AN89" i="3"/>
  <c r="AM89" i="3"/>
  <c r="AL89" i="3"/>
  <c r="AE89" i="3"/>
  <c r="AC89" i="3" a="1"/>
  <c r="AC89" i="3" s="1"/>
  <c r="AB89" i="3" a="1"/>
  <c r="AB89" i="3" s="1"/>
  <c r="Z89" i="3"/>
  <c r="Y89" i="3"/>
  <c r="X89" i="3"/>
  <c r="W89" i="3"/>
  <c r="V89" i="3"/>
  <c r="U89" i="3"/>
  <c r="T89" i="3"/>
  <c r="S89" i="3"/>
  <c r="R89" i="3"/>
  <c r="Q89" i="3"/>
  <c r="O89" i="3"/>
  <c r="N89" i="3" a="1"/>
  <c r="N89" i="3" s="1"/>
  <c r="M89" i="3"/>
  <c r="L89" i="3" s="1"/>
  <c r="K89" i="3"/>
  <c r="BA88" i="3"/>
  <c r="AZ88" i="3"/>
  <c r="AY88" i="3"/>
  <c r="AX88" i="3"/>
  <c r="AW88" i="3"/>
  <c r="AV88" i="3"/>
  <c r="AU88" i="3"/>
  <c r="AT88" i="3"/>
  <c r="AS88" i="3"/>
  <c r="AP88" i="3" s="1"/>
  <c r="AR88" i="3"/>
  <c r="AQ88" i="3"/>
  <c r="AO88" i="3"/>
  <c r="AN88" i="3"/>
  <c r="AM88" i="3"/>
  <c r="AE88" i="3"/>
  <c r="AJ88" i="3" s="1"/>
  <c r="AC88" i="3" a="1"/>
  <c r="AC88" i="3" s="1"/>
  <c r="AB88" i="3" a="1"/>
  <c r="AB88" i="3" s="1"/>
  <c r="Z88" i="3"/>
  <c r="Y88" i="3"/>
  <c r="X88" i="3"/>
  <c r="W88" i="3"/>
  <c r="V88" i="3"/>
  <c r="U88" i="3"/>
  <c r="T88" i="3"/>
  <c r="S88" i="3"/>
  <c r="R88" i="3"/>
  <c r="Q88" i="3"/>
  <c r="O88" i="3"/>
  <c r="N88" i="3" a="1"/>
  <c r="N88" i="3" s="1"/>
  <c r="M88" i="3"/>
  <c r="L88" i="3" s="1"/>
  <c r="K88" i="3"/>
  <c r="BA87" i="3"/>
  <c r="AZ87" i="3"/>
  <c r="AX87" i="3"/>
  <c r="AY87" i="3" s="1"/>
  <c r="AW87" i="3"/>
  <c r="AV87" i="3"/>
  <c r="AT87" i="3"/>
  <c r="AS87" i="3"/>
  <c r="AR87" i="3" s="1"/>
  <c r="AK87" i="3"/>
  <c r="AJ87" i="3"/>
  <c r="AH87" i="3"/>
  <c r="AG87" i="3"/>
  <c r="AF87" i="3"/>
  <c r="AE87" i="3"/>
  <c r="AI87" i="3" s="1"/>
  <c r="AC87" i="3" a="1"/>
  <c r="AC87" i="3" s="1"/>
  <c r="AB87" i="3" a="1"/>
  <c r="AB87" i="3" s="1"/>
  <c r="Z87" i="3"/>
  <c r="Y87" i="3"/>
  <c r="X87" i="3"/>
  <c r="W87" i="3"/>
  <c r="V87" i="3"/>
  <c r="U87" i="3"/>
  <c r="T87" i="3"/>
  <c r="S87" i="3"/>
  <c r="R87" i="3"/>
  <c r="Q87" i="3"/>
  <c r="O87" i="3"/>
  <c r="N87" i="3" a="1"/>
  <c r="N87" i="3" s="1"/>
  <c r="M87" i="3"/>
  <c r="L87" i="3" s="1"/>
  <c r="K87" i="3"/>
  <c r="BA86" i="3"/>
  <c r="AY86" i="3"/>
  <c r="AX86" i="3"/>
  <c r="AW86" i="3" s="1"/>
  <c r="AU86" i="3"/>
  <c r="AT86" i="3"/>
  <c r="AS86" i="3"/>
  <c r="AQ86" i="3" s="1"/>
  <c r="AP86" i="3"/>
  <c r="AO86" i="3"/>
  <c r="AM86" i="3"/>
  <c r="AI86" i="3"/>
  <c r="AE86" i="3"/>
  <c r="AC86" i="3" a="1"/>
  <c r="AC86" i="3" s="1"/>
  <c r="AB86" i="3" a="1"/>
  <c r="AB86" i="3" s="1"/>
  <c r="Z86" i="3"/>
  <c r="Y86" i="3"/>
  <c r="X86" i="3"/>
  <c r="W86" i="3"/>
  <c r="V86" i="3"/>
  <c r="U86" i="3"/>
  <c r="T86" i="3"/>
  <c r="S86" i="3"/>
  <c r="R86" i="3"/>
  <c r="Q86" i="3"/>
  <c r="O86" i="3"/>
  <c r="N86" i="3"/>
  <c r="N86" i="3" a="1"/>
  <c r="M86" i="3"/>
  <c r="L86" i="3" s="1"/>
  <c r="K86" i="3"/>
  <c r="AX85" i="3"/>
  <c r="AV85" i="3" s="1"/>
  <c r="AS85" i="3"/>
  <c r="AR85" i="3"/>
  <c r="AQ85" i="3"/>
  <c r="AP85" i="3"/>
  <c r="AO85" i="3"/>
  <c r="AN85" i="3"/>
  <c r="AM85" i="3"/>
  <c r="AL85" i="3"/>
  <c r="AE85" i="3"/>
  <c r="AI85" i="3" s="1"/>
  <c r="AC85" i="3" a="1"/>
  <c r="AC85" i="3" s="1"/>
  <c r="AB85" i="3" a="1"/>
  <c r="AB85" i="3" s="1"/>
  <c r="Z85" i="3"/>
  <c r="Y85" i="3"/>
  <c r="X85" i="3"/>
  <c r="W85" i="3"/>
  <c r="V85" i="3"/>
  <c r="U85" i="3"/>
  <c r="T85" i="3"/>
  <c r="S85" i="3"/>
  <c r="R85" i="3"/>
  <c r="Q85" i="3"/>
  <c r="O85" i="3"/>
  <c r="N85" i="3" a="1"/>
  <c r="N85" i="3" s="1"/>
  <c r="M85" i="3"/>
  <c r="L85" i="3" s="1"/>
  <c r="K85" i="3"/>
  <c r="BA84" i="3"/>
  <c r="AZ84" i="3"/>
  <c r="AY84" i="3"/>
  <c r="AX84" i="3"/>
  <c r="AW84" i="3"/>
  <c r="AV84" i="3"/>
  <c r="AU84" i="3"/>
  <c r="AT84" i="3"/>
  <c r="AS84" i="3"/>
  <c r="AR84" i="3" s="1"/>
  <c r="AN84" i="3"/>
  <c r="AI84" i="3"/>
  <c r="AE84" i="3"/>
  <c r="AH84" i="3" s="1"/>
  <c r="AC84" i="3" a="1"/>
  <c r="AC84" i="3" s="1"/>
  <c r="AB84" i="3" a="1"/>
  <c r="AB84" i="3" s="1"/>
  <c r="Z84" i="3"/>
  <c r="Y84" i="3"/>
  <c r="X84" i="3"/>
  <c r="W84" i="3"/>
  <c r="V84" i="3"/>
  <c r="U84" i="3"/>
  <c r="T84" i="3"/>
  <c r="S84" i="3"/>
  <c r="R84" i="3"/>
  <c r="Q84" i="3"/>
  <c r="O84" i="3"/>
  <c r="N84" i="3"/>
  <c r="N84" i="3" a="1"/>
  <c r="M84" i="3"/>
  <c r="L84" i="3" s="1"/>
  <c r="K84" i="3"/>
  <c r="BA83" i="3"/>
  <c r="AZ83" i="3"/>
  <c r="AX83" i="3"/>
  <c r="AW83" i="3"/>
  <c r="AV83" i="3"/>
  <c r="AT83" i="3"/>
  <c r="AS83" i="3"/>
  <c r="AR83" i="3"/>
  <c r="AP83" i="3"/>
  <c r="AO83" i="3"/>
  <c r="AN83" i="3"/>
  <c r="AL83" i="3"/>
  <c r="AK83" i="3"/>
  <c r="AJ83" i="3"/>
  <c r="AH83" i="3"/>
  <c r="AG83" i="3"/>
  <c r="AF83" i="3"/>
  <c r="AE83" i="3"/>
  <c r="AI83" i="3" s="1"/>
  <c r="AC83" i="3" a="1"/>
  <c r="AC83" i="3" s="1"/>
  <c r="AB83" i="3" a="1"/>
  <c r="AB83" i="3" s="1"/>
  <c r="Z83" i="3"/>
  <c r="Y83" i="3"/>
  <c r="X83" i="3"/>
  <c r="W83" i="3"/>
  <c r="V83" i="3"/>
  <c r="U83" i="3"/>
  <c r="T83" i="3"/>
  <c r="S83" i="3"/>
  <c r="R83" i="3"/>
  <c r="Q83" i="3"/>
  <c r="O83" i="3"/>
  <c r="N83" i="3" a="1"/>
  <c r="N83" i="3" s="1"/>
  <c r="M83" i="3"/>
  <c r="L83" i="3" s="1"/>
  <c r="K83" i="3"/>
  <c r="BA82" i="3"/>
  <c r="AY82" i="3"/>
  <c r="AX82" i="3"/>
  <c r="AW82" i="3" s="1"/>
  <c r="AU82" i="3"/>
  <c r="AT82" i="3"/>
  <c r="AS82" i="3"/>
  <c r="AQ82" i="3" s="1"/>
  <c r="AP82" i="3"/>
  <c r="AO82" i="3"/>
  <c r="AM82" i="3"/>
  <c r="AI82" i="3"/>
  <c r="AE82" i="3"/>
  <c r="AC82" i="3" a="1"/>
  <c r="AC82" i="3" s="1"/>
  <c r="AB82" i="3" a="1"/>
  <c r="AB82" i="3" s="1"/>
  <c r="Z82" i="3"/>
  <c r="Y82" i="3"/>
  <c r="X82" i="3"/>
  <c r="W82" i="3"/>
  <c r="V82" i="3"/>
  <c r="U82" i="3"/>
  <c r="T82" i="3"/>
  <c r="S82" i="3"/>
  <c r="R82" i="3"/>
  <c r="Q82" i="3"/>
  <c r="O82" i="3"/>
  <c r="N82" i="3"/>
  <c r="N82" i="3" a="1"/>
  <c r="M82" i="3"/>
  <c r="L82" i="3" s="1"/>
  <c r="K82" i="3"/>
  <c r="AX81" i="3"/>
  <c r="AV81" i="3" s="1"/>
  <c r="AS81" i="3"/>
  <c r="AR81" i="3"/>
  <c r="AQ81" i="3"/>
  <c r="AP81" i="3"/>
  <c r="AO81" i="3"/>
  <c r="AN81" i="3"/>
  <c r="AM81" i="3"/>
  <c r="AL81" i="3"/>
  <c r="AE81" i="3"/>
  <c r="AI81" i="3" s="1"/>
  <c r="AC81" i="3" a="1"/>
  <c r="AC81" i="3" s="1"/>
  <c r="AB81" i="3" a="1"/>
  <c r="AB81" i="3" s="1"/>
  <c r="Z81" i="3"/>
  <c r="Y81" i="3"/>
  <c r="X81" i="3"/>
  <c r="W81" i="3"/>
  <c r="V81" i="3"/>
  <c r="U81" i="3"/>
  <c r="T81" i="3"/>
  <c r="S81" i="3"/>
  <c r="R81" i="3"/>
  <c r="Q81" i="3"/>
  <c r="O81" i="3"/>
  <c r="N81" i="3" a="1"/>
  <c r="N81" i="3" s="1"/>
  <c r="M81" i="3"/>
  <c r="L81" i="3" s="1"/>
  <c r="K81" i="3"/>
  <c r="BA80" i="3"/>
  <c r="AZ80" i="3"/>
  <c r="AY80" i="3"/>
  <c r="AX80" i="3"/>
  <c r="AW80" i="3"/>
  <c r="AV80" i="3"/>
  <c r="AU80" i="3"/>
  <c r="AT80" i="3"/>
  <c r="AS80" i="3"/>
  <c r="AR80" i="3" s="1"/>
  <c r="AN80" i="3"/>
  <c r="AI80" i="3"/>
  <c r="AE80" i="3"/>
  <c r="AH80" i="3" s="1"/>
  <c r="AC80" i="3" a="1"/>
  <c r="AC80" i="3" s="1"/>
  <c r="AB80" i="3" a="1"/>
  <c r="AB80" i="3" s="1"/>
  <c r="Z80" i="3"/>
  <c r="Y80" i="3"/>
  <c r="X80" i="3"/>
  <c r="W80" i="3"/>
  <c r="V80" i="3"/>
  <c r="U80" i="3"/>
  <c r="T80" i="3"/>
  <c r="S80" i="3"/>
  <c r="R80" i="3"/>
  <c r="Q80" i="3"/>
  <c r="O80" i="3"/>
  <c r="N80" i="3"/>
  <c r="N80" i="3" a="1"/>
  <c r="M80" i="3"/>
  <c r="L80" i="3" s="1"/>
  <c r="K80" i="3"/>
  <c r="AX79" i="3"/>
  <c r="BA79" i="3" s="1"/>
  <c r="AT79" i="3"/>
  <c r="AS79" i="3"/>
  <c r="AR79" i="3" s="1"/>
  <c r="AQ79" i="3"/>
  <c r="AP79" i="3"/>
  <c r="AO79" i="3"/>
  <c r="AM79" i="3"/>
  <c r="AL79" i="3"/>
  <c r="AH79" i="3"/>
  <c r="AE79" i="3"/>
  <c r="AK79" i="3" s="1"/>
  <c r="AC79" i="3" a="1"/>
  <c r="AC79" i="3" s="1"/>
  <c r="AB79" i="3" a="1"/>
  <c r="AB79" i="3" s="1"/>
  <c r="Z79" i="3"/>
  <c r="Y79" i="3"/>
  <c r="X79" i="3"/>
  <c r="W79" i="3"/>
  <c r="V79" i="3"/>
  <c r="U79" i="3"/>
  <c r="T79" i="3"/>
  <c r="S79" i="3"/>
  <c r="R79" i="3"/>
  <c r="Q79" i="3"/>
  <c r="O79" i="3"/>
  <c r="N79" i="3" a="1"/>
  <c r="N79" i="3" s="1"/>
  <c r="M79" i="3"/>
  <c r="L79" i="3" s="1"/>
  <c r="K79" i="3"/>
  <c r="AZ78" i="3"/>
  <c r="AY78" i="3"/>
  <c r="AX78" i="3"/>
  <c r="BA78" i="3" s="1"/>
  <c r="AV78" i="3"/>
  <c r="AU78" i="3"/>
  <c r="AT78" i="3"/>
  <c r="AS78" i="3"/>
  <c r="AR78" i="3"/>
  <c r="AQ78" i="3"/>
  <c r="AP78" i="3"/>
  <c r="AO78" i="3"/>
  <c r="AN78" i="3"/>
  <c r="AM78" i="3"/>
  <c r="AL78" i="3"/>
  <c r="AE78" i="3"/>
  <c r="AI78" i="3" s="1"/>
  <c r="AC78" i="3" a="1"/>
  <c r="AC78" i="3" s="1"/>
  <c r="AB78" i="3" a="1"/>
  <c r="AB78" i="3" s="1"/>
  <c r="Z78" i="3"/>
  <c r="Y78" i="3"/>
  <c r="X78" i="3"/>
  <c r="W78" i="3"/>
  <c r="V78" i="3"/>
  <c r="U78" i="3"/>
  <c r="T78" i="3"/>
  <c r="S78" i="3"/>
  <c r="R78" i="3"/>
  <c r="Q78" i="3"/>
  <c r="O78" i="3"/>
  <c r="N78" i="3" a="1"/>
  <c r="N78" i="3" s="1"/>
  <c r="M78" i="3"/>
  <c r="L78" i="3" s="1"/>
  <c r="K78" i="3"/>
  <c r="BA77" i="3"/>
  <c r="AZ77" i="3"/>
  <c r="AY77" i="3"/>
  <c r="AX77" i="3"/>
  <c r="AW77" i="3"/>
  <c r="AV77" i="3"/>
  <c r="AU77" i="3"/>
  <c r="AT77" i="3"/>
  <c r="AS77" i="3"/>
  <c r="AQ77" i="3" s="1"/>
  <c r="AR77" i="3"/>
  <c r="AO77" i="3"/>
  <c r="AN77" i="3"/>
  <c r="AK77" i="3"/>
  <c r="AJ77" i="3"/>
  <c r="AG77" i="3"/>
  <c r="AF77" i="3"/>
  <c r="AE77" i="3"/>
  <c r="AI77" i="3" s="1"/>
  <c r="AC77" i="3" a="1"/>
  <c r="AC77" i="3" s="1"/>
  <c r="AB77" i="3" a="1"/>
  <c r="AB77" i="3" s="1"/>
  <c r="Z77" i="3"/>
  <c r="Y77" i="3"/>
  <c r="X77" i="3"/>
  <c r="W77" i="3"/>
  <c r="V77" i="3"/>
  <c r="U77" i="3"/>
  <c r="T77" i="3"/>
  <c r="S77" i="3"/>
  <c r="R77" i="3"/>
  <c r="Q77" i="3"/>
  <c r="O77" i="3"/>
  <c r="N77" i="3" a="1"/>
  <c r="N77" i="3" s="1"/>
  <c r="M77" i="3"/>
  <c r="L77" i="3" s="1"/>
  <c r="K77" i="3"/>
  <c r="BA76" i="3"/>
  <c r="AX76" i="3"/>
  <c r="AZ76" i="3" s="1"/>
  <c r="AW76" i="3"/>
  <c r="AT76" i="3"/>
  <c r="AS76" i="3"/>
  <c r="AR76" i="3" s="1"/>
  <c r="AO76" i="3"/>
  <c r="AK76" i="3"/>
  <c r="AH76" i="3"/>
  <c r="AG76" i="3"/>
  <c r="AF76" i="3"/>
  <c r="AE76" i="3"/>
  <c r="AJ76" i="3" s="1"/>
  <c r="AC76" i="3" a="1"/>
  <c r="AC76" i="3" s="1"/>
  <c r="AB76" i="3" a="1"/>
  <c r="AB76" i="3" s="1"/>
  <c r="Z76" i="3"/>
  <c r="Y76" i="3"/>
  <c r="X76" i="3"/>
  <c r="W76" i="3"/>
  <c r="V76" i="3"/>
  <c r="U76" i="3"/>
  <c r="T76" i="3"/>
  <c r="S76" i="3"/>
  <c r="R76" i="3"/>
  <c r="Q76" i="3"/>
  <c r="O76" i="3"/>
  <c r="N76" i="3"/>
  <c r="N76" i="3" a="1"/>
  <c r="M76" i="3"/>
  <c r="L76" i="3" s="1"/>
  <c r="K76" i="3"/>
  <c r="AX75" i="3"/>
  <c r="BA75" i="3" s="1"/>
  <c r="AT75" i="3"/>
  <c r="AS75" i="3"/>
  <c r="AR75" i="3" s="1"/>
  <c r="AQ75" i="3"/>
  <c r="AP75" i="3"/>
  <c r="AO75" i="3"/>
  <c r="AM75" i="3"/>
  <c r="AL75" i="3"/>
  <c r="AH75" i="3"/>
  <c r="AE75" i="3"/>
  <c r="AK75" i="3" s="1"/>
  <c r="AC75" i="3" a="1"/>
  <c r="AC75" i="3" s="1"/>
  <c r="AB75" i="3" a="1"/>
  <c r="AB75" i="3" s="1"/>
  <c r="Z75" i="3"/>
  <c r="Y75" i="3"/>
  <c r="X75" i="3"/>
  <c r="W75" i="3"/>
  <c r="V75" i="3"/>
  <c r="U75" i="3"/>
  <c r="T75" i="3"/>
  <c r="S75" i="3"/>
  <c r="R75" i="3"/>
  <c r="Q75" i="3"/>
  <c r="O75" i="3"/>
  <c r="N75" i="3" a="1"/>
  <c r="N75" i="3" s="1"/>
  <c r="M75" i="3"/>
  <c r="L75" i="3" s="1"/>
  <c r="K75" i="3"/>
  <c r="AZ74" i="3"/>
  <c r="AY74" i="3"/>
  <c r="AX74" i="3"/>
  <c r="BA74" i="3" s="1"/>
  <c r="AV74" i="3"/>
  <c r="AU74" i="3"/>
  <c r="AT74" i="3"/>
  <c r="AS74" i="3"/>
  <c r="AP74" i="3" s="1"/>
  <c r="AR74" i="3"/>
  <c r="AQ74" i="3"/>
  <c r="AO74" i="3"/>
  <c r="AN74" i="3"/>
  <c r="AM74" i="3"/>
  <c r="AL74" i="3"/>
  <c r="AE74" i="3"/>
  <c r="AI74" i="3" s="1"/>
  <c r="AC74" i="3" a="1"/>
  <c r="AC74" i="3" s="1"/>
  <c r="AB74" i="3" a="1"/>
  <c r="AB74" i="3" s="1"/>
  <c r="Z74" i="3"/>
  <c r="Y74" i="3"/>
  <c r="X74" i="3"/>
  <c r="W74" i="3"/>
  <c r="V74" i="3"/>
  <c r="U74" i="3"/>
  <c r="T74" i="3"/>
  <c r="S74" i="3"/>
  <c r="R74" i="3"/>
  <c r="Q74" i="3"/>
  <c r="O74" i="3"/>
  <c r="N74" i="3" a="1"/>
  <c r="N74" i="3" s="1"/>
  <c r="M74" i="3"/>
  <c r="L74" i="3" s="1"/>
  <c r="K74" i="3"/>
  <c r="BA73" i="3"/>
  <c r="AZ73" i="3"/>
  <c r="AY73" i="3"/>
  <c r="AX73" i="3"/>
  <c r="AW73" i="3"/>
  <c r="AV73" i="3"/>
  <c r="AU73" i="3"/>
  <c r="AT73" i="3"/>
  <c r="AS73" i="3"/>
  <c r="AQ73" i="3" s="1"/>
  <c r="AR73" i="3"/>
  <c r="AO73" i="3"/>
  <c r="AN73" i="3"/>
  <c r="AK73" i="3"/>
  <c r="AJ73" i="3"/>
  <c r="AG73" i="3"/>
  <c r="AF73" i="3"/>
  <c r="AE73" i="3"/>
  <c r="AI73" i="3" s="1"/>
  <c r="AC73" i="3" a="1"/>
  <c r="AC73" i="3" s="1"/>
  <c r="AB73" i="3" a="1"/>
  <c r="AB73" i="3" s="1"/>
  <c r="Z73" i="3"/>
  <c r="Y73" i="3"/>
  <c r="X73" i="3"/>
  <c r="W73" i="3"/>
  <c r="V73" i="3"/>
  <c r="U73" i="3"/>
  <c r="T73" i="3"/>
  <c r="S73" i="3"/>
  <c r="R73" i="3"/>
  <c r="Q73" i="3"/>
  <c r="O73" i="3"/>
  <c r="N73" i="3" a="1"/>
  <c r="N73" i="3" s="1"/>
  <c r="M73" i="3"/>
  <c r="L73" i="3" s="1"/>
  <c r="K73" i="3"/>
  <c r="BA72" i="3"/>
  <c r="AX72" i="3"/>
  <c r="AZ72" i="3" s="1"/>
  <c r="AW72" i="3"/>
  <c r="AT72" i="3"/>
  <c r="AS72" i="3"/>
  <c r="AR72" i="3" s="1"/>
  <c r="AO72" i="3"/>
  <c r="AK72" i="3"/>
  <c r="AH72" i="3"/>
  <c r="AG72" i="3"/>
  <c r="AE72" i="3"/>
  <c r="AJ72" i="3" s="1"/>
  <c r="AC72" i="3" a="1"/>
  <c r="AC72" i="3" s="1"/>
  <c r="AB72" i="3" a="1"/>
  <c r="AB72" i="3" s="1"/>
  <c r="Z72" i="3"/>
  <c r="Y72" i="3"/>
  <c r="X72" i="3"/>
  <c r="W72" i="3"/>
  <c r="V72" i="3"/>
  <c r="U72" i="3"/>
  <c r="T72" i="3"/>
  <c r="S72" i="3"/>
  <c r="R72" i="3"/>
  <c r="Q72" i="3"/>
  <c r="O72" i="3"/>
  <c r="N72" i="3"/>
  <c r="N72" i="3" a="1"/>
  <c r="M72" i="3"/>
  <c r="L72" i="3" s="1"/>
  <c r="K72" i="3"/>
  <c r="AX71" i="3"/>
  <c r="BA71" i="3" s="1"/>
  <c r="AT71" i="3"/>
  <c r="AS71" i="3"/>
  <c r="AR71" i="3" s="1"/>
  <c r="AQ71" i="3"/>
  <c r="AP71" i="3"/>
  <c r="AO71" i="3"/>
  <c r="AM71" i="3"/>
  <c r="AL71" i="3"/>
  <c r="AH71" i="3"/>
  <c r="AE71" i="3"/>
  <c r="AK71" i="3" s="1"/>
  <c r="AC71" i="3" a="1"/>
  <c r="AC71" i="3" s="1"/>
  <c r="AB71" i="3" a="1"/>
  <c r="AB71" i="3" s="1"/>
  <c r="Z71" i="3"/>
  <c r="Y71" i="3"/>
  <c r="X71" i="3"/>
  <c r="W71" i="3"/>
  <c r="V71" i="3"/>
  <c r="U71" i="3"/>
  <c r="T71" i="3"/>
  <c r="S71" i="3"/>
  <c r="R71" i="3"/>
  <c r="Q71" i="3"/>
  <c r="O71" i="3"/>
  <c r="N71" i="3" a="1"/>
  <c r="N71" i="3" s="1"/>
  <c r="M71" i="3"/>
  <c r="L71" i="3" s="1"/>
  <c r="K71" i="3"/>
  <c r="AZ70" i="3"/>
  <c r="AY70" i="3"/>
  <c r="AX70" i="3"/>
  <c r="BA70" i="3" s="1"/>
  <c r="AV70" i="3"/>
  <c r="AU70" i="3"/>
  <c r="AT70" i="3"/>
  <c r="AS70" i="3"/>
  <c r="AR70" i="3"/>
  <c r="AQ70" i="3"/>
  <c r="AP70" i="3"/>
  <c r="AO70" i="3"/>
  <c r="AN70" i="3"/>
  <c r="AM70" i="3"/>
  <c r="AL70" i="3"/>
  <c r="AE70" i="3"/>
  <c r="AI70" i="3" s="1"/>
  <c r="AC70" i="3" a="1"/>
  <c r="AC70" i="3" s="1"/>
  <c r="AB70" i="3" a="1"/>
  <c r="AB70" i="3" s="1"/>
  <c r="Z70" i="3"/>
  <c r="Y70" i="3"/>
  <c r="X70" i="3"/>
  <c r="W70" i="3"/>
  <c r="V70" i="3"/>
  <c r="U70" i="3"/>
  <c r="T70" i="3"/>
  <c r="S70" i="3"/>
  <c r="R70" i="3"/>
  <c r="Q70" i="3"/>
  <c r="O70" i="3"/>
  <c r="N70" i="3" a="1"/>
  <c r="N70" i="3" s="1"/>
  <c r="M70" i="3"/>
  <c r="L70" i="3" s="1"/>
  <c r="K70" i="3"/>
  <c r="BA69" i="3"/>
  <c r="AZ69" i="3"/>
  <c r="AY69" i="3"/>
  <c r="AX69" i="3"/>
  <c r="AW69" i="3"/>
  <c r="AV69" i="3"/>
  <c r="AU69" i="3"/>
  <c r="AT69" i="3"/>
  <c r="AS69" i="3"/>
  <c r="AQ69" i="3" s="1"/>
  <c r="AR69" i="3"/>
  <c r="AO69" i="3"/>
  <c r="AN69" i="3"/>
  <c r="AK69" i="3"/>
  <c r="AJ69" i="3"/>
  <c r="AG69" i="3"/>
  <c r="AF69" i="3"/>
  <c r="AE69" i="3"/>
  <c r="AI69" i="3" s="1"/>
  <c r="AC69" i="3" a="1"/>
  <c r="AC69" i="3" s="1"/>
  <c r="AB69" i="3" a="1"/>
  <c r="AB69" i="3" s="1"/>
  <c r="Z69" i="3"/>
  <c r="Y69" i="3"/>
  <c r="X69" i="3"/>
  <c r="W69" i="3"/>
  <c r="V69" i="3"/>
  <c r="U69" i="3"/>
  <c r="T69" i="3"/>
  <c r="S69" i="3"/>
  <c r="R69" i="3"/>
  <c r="Q69" i="3"/>
  <c r="O69" i="3"/>
  <c r="N69" i="3" a="1"/>
  <c r="N69" i="3" s="1"/>
  <c r="M69" i="3"/>
  <c r="L69" i="3" s="1"/>
  <c r="K69" i="3"/>
  <c r="BA68" i="3"/>
  <c r="AX68" i="3"/>
  <c r="AZ68" i="3" s="1"/>
  <c r="AW68" i="3"/>
  <c r="AT68" i="3"/>
  <c r="AS68" i="3"/>
  <c r="AR68" i="3" s="1"/>
  <c r="AO68" i="3"/>
  <c r="AK68" i="3"/>
  <c r="AJ68" i="3"/>
  <c r="AH68" i="3"/>
  <c r="AG68" i="3"/>
  <c r="AF68" i="3"/>
  <c r="AE68" i="3"/>
  <c r="AI68" i="3" s="1"/>
  <c r="AC68" i="3" a="1"/>
  <c r="AC68" i="3" s="1"/>
  <c r="AB68" i="3" a="1"/>
  <c r="AB68" i="3" s="1"/>
  <c r="Z68" i="3"/>
  <c r="Y68" i="3"/>
  <c r="X68" i="3"/>
  <c r="W68" i="3"/>
  <c r="V68" i="3"/>
  <c r="U68" i="3"/>
  <c r="T68" i="3"/>
  <c r="S68" i="3"/>
  <c r="R68" i="3"/>
  <c r="Q68" i="3"/>
  <c r="O68" i="3"/>
  <c r="N68" i="3" a="1"/>
  <c r="N68" i="3" s="1"/>
  <c r="M68" i="3"/>
  <c r="L68" i="3" s="1"/>
  <c r="K68" i="3"/>
  <c r="AX67" i="3"/>
  <c r="BA67" i="3" s="1"/>
  <c r="AT67" i="3"/>
  <c r="AS67" i="3"/>
  <c r="AR67" i="3" s="1"/>
  <c r="AQ67" i="3"/>
  <c r="AP67" i="3"/>
  <c r="AO67" i="3"/>
  <c r="AM67" i="3"/>
  <c r="AL67" i="3"/>
  <c r="AH67" i="3"/>
  <c r="AE67" i="3"/>
  <c r="AK67" i="3" s="1"/>
  <c r="AC67" i="3" a="1"/>
  <c r="AC67" i="3" s="1"/>
  <c r="AB67" i="3" a="1"/>
  <c r="AB67" i="3" s="1"/>
  <c r="Z67" i="3"/>
  <c r="Y67" i="3"/>
  <c r="X67" i="3"/>
  <c r="W67" i="3"/>
  <c r="V67" i="3"/>
  <c r="U67" i="3"/>
  <c r="T67" i="3"/>
  <c r="S67" i="3"/>
  <c r="R67" i="3"/>
  <c r="Q67" i="3"/>
  <c r="O67" i="3"/>
  <c r="N67" i="3" a="1"/>
  <c r="N67" i="3" s="1"/>
  <c r="M67" i="3"/>
  <c r="L67" i="3" s="1"/>
  <c r="K67" i="3"/>
  <c r="BA66" i="3"/>
  <c r="AZ66" i="3"/>
  <c r="AY66" i="3"/>
  <c r="AX66" i="3"/>
  <c r="AW66" i="3"/>
  <c r="AV66" i="3"/>
  <c r="AU66" i="3"/>
  <c r="AT66" i="3"/>
  <c r="AS66" i="3"/>
  <c r="AP66" i="3" s="1"/>
  <c r="AR66" i="3"/>
  <c r="AQ66" i="3"/>
  <c r="AO66" i="3"/>
  <c r="AN66" i="3"/>
  <c r="AM66" i="3"/>
  <c r="AE66" i="3"/>
  <c r="AI66" i="3" s="1"/>
  <c r="AC66" i="3" a="1"/>
  <c r="AC66" i="3" s="1"/>
  <c r="AB66" i="3" a="1"/>
  <c r="AB66" i="3" s="1"/>
  <c r="Z66" i="3"/>
  <c r="Y66" i="3"/>
  <c r="X66" i="3"/>
  <c r="W66" i="3"/>
  <c r="V66" i="3"/>
  <c r="U66" i="3"/>
  <c r="T66" i="3"/>
  <c r="S66" i="3"/>
  <c r="R66" i="3"/>
  <c r="Q66" i="3"/>
  <c r="O66" i="3"/>
  <c r="N66" i="3" a="1"/>
  <c r="N66" i="3" s="1"/>
  <c r="M66" i="3"/>
  <c r="L66" i="3" s="1"/>
  <c r="K66" i="3"/>
  <c r="BA65" i="3"/>
  <c r="AZ65" i="3"/>
  <c r="AX65" i="3"/>
  <c r="AY65" i="3" s="1"/>
  <c r="AW65" i="3"/>
  <c r="AV65" i="3"/>
  <c r="AU65" i="3"/>
  <c r="AT65" i="3"/>
  <c r="AS65" i="3"/>
  <c r="AQ65" i="3" s="1"/>
  <c r="AR65" i="3"/>
  <c r="AO65" i="3"/>
  <c r="AN65" i="3"/>
  <c r="AK65" i="3"/>
  <c r="AJ65" i="3"/>
  <c r="AG65" i="3"/>
  <c r="AF65" i="3"/>
  <c r="AE65" i="3"/>
  <c r="AI65" i="3" s="1"/>
  <c r="AC65" i="3" a="1"/>
  <c r="AC65" i="3" s="1"/>
  <c r="AB65" i="3" a="1"/>
  <c r="AB65" i="3" s="1"/>
  <c r="Z65" i="3"/>
  <c r="Y65" i="3"/>
  <c r="X65" i="3"/>
  <c r="W65" i="3"/>
  <c r="V65" i="3"/>
  <c r="U65" i="3"/>
  <c r="T65" i="3"/>
  <c r="S65" i="3"/>
  <c r="R65" i="3"/>
  <c r="Q65" i="3"/>
  <c r="O65" i="3"/>
  <c r="N65" i="3" a="1"/>
  <c r="N65" i="3" s="1"/>
  <c r="M65" i="3"/>
  <c r="L65" i="3" s="1"/>
  <c r="K65" i="3"/>
  <c r="BA64" i="3"/>
  <c r="AX64" i="3"/>
  <c r="AZ64" i="3" s="1"/>
  <c r="AW64" i="3"/>
  <c r="AT64" i="3"/>
  <c r="AS64" i="3"/>
  <c r="AR64" i="3" s="1"/>
  <c r="AO64" i="3"/>
  <c r="AK64" i="3"/>
  <c r="AH64" i="3"/>
  <c r="AG64" i="3"/>
  <c r="AE64" i="3"/>
  <c r="AJ64" i="3" s="1"/>
  <c r="AC64" i="3" a="1"/>
  <c r="AC64" i="3" s="1"/>
  <c r="AB64" i="3" a="1"/>
  <c r="AB64" i="3" s="1"/>
  <c r="Z64" i="3"/>
  <c r="Y64" i="3"/>
  <c r="X64" i="3"/>
  <c r="W64" i="3"/>
  <c r="V64" i="3"/>
  <c r="U64" i="3"/>
  <c r="T64" i="3"/>
  <c r="S64" i="3"/>
  <c r="R64" i="3"/>
  <c r="Q64" i="3"/>
  <c r="O64" i="3"/>
  <c r="N64" i="3" a="1"/>
  <c r="N64" i="3" s="1"/>
  <c r="M64" i="3"/>
  <c r="L64" i="3" s="1"/>
  <c r="K64" i="3"/>
  <c r="AX63" i="3"/>
  <c r="BA63" i="3" s="1"/>
  <c r="AT63" i="3"/>
  <c r="AS63" i="3"/>
  <c r="AR63" i="3" s="1"/>
  <c r="AQ63" i="3"/>
  <c r="AP63" i="3"/>
  <c r="AO63" i="3"/>
  <c r="AM63" i="3"/>
  <c r="AL63" i="3"/>
  <c r="AH63" i="3"/>
  <c r="AE63" i="3"/>
  <c r="AK63" i="3" s="1"/>
  <c r="AC63" i="3" a="1"/>
  <c r="AC63" i="3" s="1"/>
  <c r="AB63" i="3" a="1"/>
  <c r="AB63" i="3" s="1"/>
  <c r="Z63" i="3"/>
  <c r="Y63" i="3"/>
  <c r="X63" i="3"/>
  <c r="W63" i="3"/>
  <c r="V63" i="3"/>
  <c r="U63" i="3"/>
  <c r="T63" i="3"/>
  <c r="S63" i="3"/>
  <c r="R63" i="3"/>
  <c r="Q63" i="3"/>
  <c r="O63" i="3"/>
  <c r="N63" i="3" a="1"/>
  <c r="N63" i="3" s="1"/>
  <c r="M63" i="3"/>
  <c r="L63" i="3" s="1"/>
  <c r="K63" i="3"/>
  <c r="BA62" i="3"/>
  <c r="AZ62" i="3"/>
  <c r="AY62" i="3"/>
  <c r="AX62" i="3"/>
  <c r="AW62" i="3"/>
  <c r="AV62" i="3"/>
  <c r="AU62" i="3"/>
  <c r="AT62" i="3"/>
  <c r="AS62" i="3"/>
  <c r="AP62" i="3" s="1"/>
  <c r="AR62" i="3"/>
  <c r="AQ62" i="3"/>
  <c r="AO62" i="3"/>
  <c r="AN62" i="3"/>
  <c r="AM62" i="3"/>
  <c r="AE62" i="3"/>
  <c r="AI62" i="3" s="1"/>
  <c r="AC62" i="3" a="1"/>
  <c r="AC62" i="3" s="1"/>
  <c r="AB62" i="3" a="1"/>
  <c r="AB62" i="3" s="1"/>
  <c r="Z62" i="3"/>
  <c r="Y62" i="3"/>
  <c r="X62" i="3"/>
  <c r="W62" i="3"/>
  <c r="V62" i="3"/>
  <c r="U62" i="3"/>
  <c r="T62" i="3"/>
  <c r="S62" i="3"/>
  <c r="R62" i="3"/>
  <c r="Q62" i="3"/>
  <c r="O62" i="3"/>
  <c r="N62" i="3" a="1"/>
  <c r="N62" i="3" s="1"/>
  <c r="M62" i="3"/>
  <c r="L62" i="3" s="1"/>
  <c r="K62" i="3"/>
  <c r="BA61" i="3"/>
  <c r="AZ61" i="3"/>
  <c r="AX61" i="3"/>
  <c r="AY61" i="3" s="1"/>
  <c r="AW61" i="3"/>
  <c r="AV61" i="3"/>
  <c r="AT61" i="3"/>
  <c r="AS61" i="3"/>
  <c r="AQ61" i="3" s="1"/>
  <c r="AR61" i="3"/>
  <c r="AO61" i="3"/>
  <c r="AN61" i="3"/>
  <c r="AK61" i="3"/>
  <c r="AJ61" i="3"/>
  <c r="AH61" i="3"/>
  <c r="AG61" i="3"/>
  <c r="AF61" i="3"/>
  <c r="AE61" i="3"/>
  <c r="AI61" i="3" s="1"/>
  <c r="AC61" i="3" a="1"/>
  <c r="AC61" i="3" s="1"/>
  <c r="AB61" i="3" a="1"/>
  <c r="AB61" i="3" s="1"/>
  <c r="Z61" i="3"/>
  <c r="Y61" i="3"/>
  <c r="X61" i="3"/>
  <c r="W61" i="3"/>
  <c r="V61" i="3"/>
  <c r="U61" i="3"/>
  <c r="T61" i="3"/>
  <c r="S61" i="3"/>
  <c r="R61" i="3"/>
  <c r="Q61" i="3"/>
  <c r="O61" i="3"/>
  <c r="N61" i="3" a="1"/>
  <c r="N61" i="3" s="1"/>
  <c r="M61" i="3"/>
  <c r="L61" i="3" s="1"/>
  <c r="K61" i="3"/>
  <c r="BA60" i="3"/>
  <c r="AX60" i="3"/>
  <c r="AZ60" i="3" s="1"/>
  <c r="AW60" i="3"/>
  <c r="AT60" i="3"/>
  <c r="AS60" i="3"/>
  <c r="AR60" i="3" s="1"/>
  <c r="AO60" i="3"/>
  <c r="AK60" i="3"/>
  <c r="AH60" i="3"/>
  <c r="AG60" i="3"/>
  <c r="AE60" i="3"/>
  <c r="AJ60" i="3" s="1"/>
  <c r="AC60" i="3" a="1"/>
  <c r="AC60" i="3" s="1"/>
  <c r="AB60" i="3" a="1"/>
  <c r="AB60" i="3" s="1"/>
  <c r="Z60" i="3"/>
  <c r="Y60" i="3"/>
  <c r="X60" i="3"/>
  <c r="W60" i="3"/>
  <c r="V60" i="3"/>
  <c r="U60" i="3"/>
  <c r="T60" i="3"/>
  <c r="S60" i="3"/>
  <c r="R60" i="3"/>
  <c r="Q60" i="3"/>
  <c r="O60" i="3"/>
  <c r="N60" i="3"/>
  <c r="N60" i="3" a="1"/>
  <c r="M60" i="3"/>
  <c r="L60" i="3" s="1"/>
  <c r="K60" i="3"/>
  <c r="AX59" i="3"/>
  <c r="BA59" i="3" s="1"/>
  <c r="AT59" i="3"/>
  <c r="AS59" i="3"/>
  <c r="AR59" i="3" s="1"/>
  <c r="AQ59" i="3"/>
  <c r="AP59" i="3"/>
  <c r="AO59" i="3"/>
  <c r="AM59" i="3"/>
  <c r="AL59" i="3"/>
  <c r="AH59" i="3"/>
  <c r="AE59" i="3"/>
  <c r="AK59" i="3" s="1"/>
  <c r="AC59" i="3" a="1"/>
  <c r="AC59" i="3" s="1"/>
  <c r="AB59" i="3" a="1"/>
  <c r="AB59" i="3" s="1"/>
  <c r="Z59" i="3"/>
  <c r="Y59" i="3"/>
  <c r="X59" i="3"/>
  <c r="W59" i="3"/>
  <c r="V59" i="3"/>
  <c r="U59" i="3"/>
  <c r="T59" i="3"/>
  <c r="S59" i="3"/>
  <c r="R59" i="3"/>
  <c r="Q59" i="3"/>
  <c r="O59" i="3"/>
  <c r="N59" i="3" a="1"/>
  <c r="N59" i="3" s="1"/>
  <c r="M59" i="3"/>
  <c r="L59" i="3" s="1"/>
  <c r="K59" i="3"/>
  <c r="BA58" i="3"/>
  <c r="AZ58" i="3"/>
  <c r="AY58" i="3"/>
  <c r="AX58" i="3"/>
  <c r="AW58" i="3"/>
  <c r="AV58" i="3"/>
  <c r="AU58" i="3"/>
  <c r="AT58" i="3"/>
  <c r="AS58" i="3"/>
  <c r="AP58" i="3" s="1"/>
  <c r="AR58" i="3"/>
  <c r="AQ58" i="3"/>
  <c r="AO58" i="3"/>
  <c r="AN58" i="3"/>
  <c r="AM58" i="3"/>
  <c r="AE58" i="3"/>
  <c r="AI58" i="3" s="1"/>
  <c r="AC58" i="3" a="1"/>
  <c r="AC58" i="3" s="1"/>
  <c r="AB58" i="3" a="1"/>
  <c r="AB58" i="3" s="1"/>
  <c r="Z58" i="3"/>
  <c r="Y58" i="3"/>
  <c r="X58" i="3"/>
  <c r="W58" i="3"/>
  <c r="V58" i="3"/>
  <c r="U58" i="3"/>
  <c r="T58" i="3"/>
  <c r="S58" i="3"/>
  <c r="R58" i="3"/>
  <c r="Q58" i="3"/>
  <c r="O58" i="3"/>
  <c r="N58" i="3" a="1"/>
  <c r="N58" i="3" s="1"/>
  <c r="M58" i="3"/>
  <c r="L58" i="3" s="1"/>
  <c r="K58" i="3"/>
  <c r="BA57" i="3"/>
  <c r="AZ57" i="3"/>
  <c r="AX57" i="3"/>
  <c r="AY57" i="3" s="1"/>
  <c r="AW57" i="3"/>
  <c r="AV57" i="3"/>
  <c r="AT57" i="3"/>
  <c r="AS57" i="3"/>
  <c r="AQ57" i="3" s="1"/>
  <c r="AR57" i="3"/>
  <c r="AO57" i="3"/>
  <c r="AN57" i="3"/>
  <c r="AK57" i="3"/>
  <c r="AJ57" i="3"/>
  <c r="AH57" i="3"/>
  <c r="AG57" i="3"/>
  <c r="AF57" i="3"/>
  <c r="AE57" i="3"/>
  <c r="AI57" i="3" s="1"/>
  <c r="AC57" i="3" a="1"/>
  <c r="AC57" i="3" s="1"/>
  <c r="AB57" i="3" a="1"/>
  <c r="AB57" i="3" s="1"/>
  <c r="Z57" i="3"/>
  <c r="Y57" i="3"/>
  <c r="X57" i="3"/>
  <c r="W57" i="3"/>
  <c r="V57" i="3"/>
  <c r="U57" i="3"/>
  <c r="T57" i="3"/>
  <c r="S57" i="3"/>
  <c r="R57" i="3"/>
  <c r="Q57" i="3"/>
  <c r="O57" i="3"/>
  <c r="N57" i="3" a="1"/>
  <c r="N57" i="3" s="1"/>
  <c r="M57" i="3"/>
  <c r="L57" i="3" s="1"/>
  <c r="K57" i="3"/>
  <c r="BA56" i="3"/>
  <c r="AX56" i="3"/>
  <c r="AZ56" i="3" s="1"/>
  <c r="AW56" i="3"/>
  <c r="AT56" i="3"/>
  <c r="AS56" i="3"/>
  <c r="AR56" i="3" s="1"/>
  <c r="AO56" i="3"/>
  <c r="AK56" i="3"/>
  <c r="AH56" i="3"/>
  <c r="AG56" i="3"/>
  <c r="AE56" i="3"/>
  <c r="AJ56" i="3" s="1"/>
  <c r="AC56" i="3" a="1"/>
  <c r="AC56" i="3" s="1"/>
  <c r="AB56" i="3" a="1"/>
  <c r="AB56" i="3" s="1"/>
  <c r="Z56" i="3"/>
  <c r="Y56" i="3"/>
  <c r="X56" i="3"/>
  <c r="W56" i="3"/>
  <c r="V56" i="3"/>
  <c r="U56" i="3"/>
  <c r="T56" i="3"/>
  <c r="S56" i="3"/>
  <c r="R56" i="3"/>
  <c r="Q56" i="3"/>
  <c r="O56" i="3"/>
  <c r="N56" i="3"/>
  <c r="N56" i="3" a="1"/>
  <c r="M56" i="3"/>
  <c r="L56" i="3" s="1"/>
  <c r="K56" i="3"/>
  <c r="AX55" i="3"/>
  <c r="BA55" i="3" s="1"/>
  <c r="AT55" i="3"/>
  <c r="AS55" i="3"/>
  <c r="AR55" i="3" s="1"/>
  <c r="AQ55" i="3"/>
  <c r="AP55" i="3"/>
  <c r="AO55" i="3"/>
  <c r="AM55" i="3"/>
  <c r="AL55" i="3"/>
  <c r="AH55" i="3"/>
  <c r="AE55" i="3"/>
  <c r="AK55" i="3" s="1"/>
  <c r="AC55" i="3" a="1"/>
  <c r="AC55" i="3" s="1"/>
  <c r="AB55" i="3" a="1"/>
  <c r="AB55" i="3" s="1"/>
  <c r="Z55" i="3"/>
  <c r="Y55" i="3"/>
  <c r="X55" i="3"/>
  <c r="W55" i="3"/>
  <c r="V55" i="3"/>
  <c r="U55" i="3"/>
  <c r="T55" i="3"/>
  <c r="S55" i="3"/>
  <c r="R55" i="3"/>
  <c r="Q55" i="3"/>
  <c r="O55" i="3"/>
  <c r="N55" i="3" a="1"/>
  <c r="N55" i="3" s="1"/>
  <c r="M55" i="3"/>
  <c r="L55" i="3" s="1"/>
  <c r="K55" i="3"/>
  <c r="BA54" i="3"/>
  <c r="AZ54" i="3"/>
  <c r="AY54" i="3"/>
  <c r="AX54" i="3"/>
  <c r="AW54" i="3"/>
  <c r="AV54" i="3"/>
  <c r="AU54" i="3"/>
  <c r="AT54" i="3"/>
  <c r="AS54" i="3"/>
  <c r="AP54" i="3" s="1"/>
  <c r="AR54" i="3"/>
  <c r="AQ54" i="3"/>
  <c r="AO54" i="3"/>
  <c r="AN54" i="3"/>
  <c r="AM54" i="3"/>
  <c r="AE54" i="3"/>
  <c r="AI54" i="3" s="1"/>
  <c r="AC54" i="3" a="1"/>
  <c r="AC54" i="3" s="1"/>
  <c r="AB54" i="3" a="1"/>
  <c r="AB54" i="3" s="1"/>
  <c r="Z54" i="3"/>
  <c r="Y54" i="3"/>
  <c r="X54" i="3"/>
  <c r="W54" i="3"/>
  <c r="V54" i="3"/>
  <c r="U54" i="3"/>
  <c r="T54" i="3"/>
  <c r="S54" i="3"/>
  <c r="R54" i="3"/>
  <c r="Q54" i="3"/>
  <c r="O54" i="3"/>
  <c r="N54" i="3" a="1"/>
  <c r="N54" i="3" s="1"/>
  <c r="M54" i="3"/>
  <c r="L54" i="3" s="1"/>
  <c r="K54" i="3"/>
  <c r="BA53" i="3"/>
  <c r="AZ53" i="3"/>
  <c r="AX53" i="3"/>
  <c r="AY53" i="3" s="1"/>
  <c r="AW53" i="3"/>
  <c r="AV53" i="3"/>
  <c r="AT53" i="3"/>
  <c r="AS53" i="3"/>
  <c r="AQ53" i="3" s="1"/>
  <c r="AR53" i="3"/>
  <c r="AO53" i="3"/>
  <c r="AN53" i="3"/>
  <c r="AK53" i="3"/>
  <c r="AJ53" i="3"/>
  <c r="AG53" i="3"/>
  <c r="AF53" i="3"/>
  <c r="AE53" i="3"/>
  <c r="AI53" i="3" s="1"/>
  <c r="AC53" i="3" a="1"/>
  <c r="AC53" i="3" s="1"/>
  <c r="AB53" i="3" a="1"/>
  <c r="AB53" i="3" s="1"/>
  <c r="Z53" i="3"/>
  <c r="Y53" i="3"/>
  <c r="X53" i="3"/>
  <c r="W53" i="3"/>
  <c r="V53" i="3"/>
  <c r="U53" i="3"/>
  <c r="T53" i="3"/>
  <c r="S53" i="3"/>
  <c r="R53" i="3"/>
  <c r="Q53" i="3"/>
  <c r="O53" i="3"/>
  <c r="N53" i="3" a="1"/>
  <c r="N53" i="3" s="1"/>
  <c r="M53" i="3"/>
  <c r="L53" i="3" s="1"/>
  <c r="K53" i="3"/>
  <c r="BA52" i="3"/>
  <c r="AX52" i="3"/>
  <c r="AZ52" i="3" s="1"/>
  <c r="AW52" i="3"/>
  <c r="AT52" i="3"/>
  <c r="AS52" i="3"/>
  <c r="AR52" i="3" s="1"/>
  <c r="AO52" i="3"/>
  <c r="AK52" i="3"/>
  <c r="AH52" i="3"/>
  <c r="AG52" i="3"/>
  <c r="AE52" i="3"/>
  <c r="AJ52" i="3" s="1"/>
  <c r="AC52" i="3" a="1"/>
  <c r="AC52" i="3" s="1"/>
  <c r="AB52" i="3" a="1"/>
  <c r="AB52" i="3" s="1"/>
  <c r="Z52" i="3"/>
  <c r="Y52" i="3"/>
  <c r="X52" i="3"/>
  <c r="W52" i="3"/>
  <c r="V52" i="3"/>
  <c r="U52" i="3"/>
  <c r="T52" i="3"/>
  <c r="S52" i="3"/>
  <c r="R52" i="3"/>
  <c r="Q52" i="3"/>
  <c r="O52" i="3"/>
  <c r="N52" i="3"/>
  <c r="N52" i="3" a="1"/>
  <c r="M52" i="3"/>
  <c r="L52" i="3" s="1"/>
  <c r="K52" i="3"/>
  <c r="AX51" i="3"/>
  <c r="BA51" i="3" s="1"/>
  <c r="AT51" i="3"/>
  <c r="AS51" i="3"/>
  <c r="AR51" i="3" s="1"/>
  <c r="AQ51" i="3"/>
  <c r="AP51" i="3"/>
  <c r="AO51" i="3"/>
  <c r="AN51" i="3"/>
  <c r="AM51" i="3"/>
  <c r="AL51" i="3"/>
  <c r="AH51" i="3"/>
  <c r="AE51" i="3"/>
  <c r="AK51" i="3" s="1"/>
  <c r="AC51" i="3" a="1"/>
  <c r="AC51" i="3" s="1"/>
  <c r="AB51" i="3" a="1"/>
  <c r="AB51" i="3" s="1"/>
  <c r="Z51" i="3"/>
  <c r="Y51" i="3"/>
  <c r="X51" i="3"/>
  <c r="W51" i="3"/>
  <c r="V51" i="3"/>
  <c r="U51" i="3"/>
  <c r="T51" i="3"/>
  <c r="S51" i="3"/>
  <c r="R51" i="3"/>
  <c r="Q51" i="3"/>
  <c r="O51" i="3"/>
  <c r="N51" i="3" a="1"/>
  <c r="N51" i="3" s="1"/>
  <c r="M51" i="3"/>
  <c r="L51" i="3" s="1"/>
  <c r="K51" i="3"/>
  <c r="BA50" i="3"/>
  <c r="AZ50" i="3"/>
  <c r="AY50" i="3"/>
  <c r="AX50" i="3"/>
  <c r="AW50" i="3"/>
  <c r="AV50" i="3"/>
  <c r="AU50" i="3"/>
  <c r="AT50" i="3"/>
  <c r="AS50" i="3"/>
  <c r="AP50" i="3" s="1"/>
  <c r="AR50" i="3"/>
  <c r="AQ50" i="3"/>
  <c r="AO50" i="3"/>
  <c r="AN50" i="3"/>
  <c r="AM50" i="3"/>
  <c r="AE50" i="3"/>
  <c r="AI50" i="3" s="1"/>
  <c r="AC50" i="3" a="1"/>
  <c r="AC50" i="3" s="1"/>
  <c r="AB50" i="3" a="1"/>
  <c r="AB50" i="3" s="1"/>
  <c r="Z50" i="3"/>
  <c r="Y50" i="3"/>
  <c r="X50" i="3"/>
  <c r="W50" i="3"/>
  <c r="V50" i="3"/>
  <c r="U50" i="3"/>
  <c r="T50" i="3"/>
  <c r="S50" i="3"/>
  <c r="R50" i="3"/>
  <c r="Q50" i="3"/>
  <c r="O50" i="3"/>
  <c r="N50" i="3" a="1"/>
  <c r="N50" i="3" s="1"/>
  <c r="M50" i="3"/>
  <c r="L50" i="3" s="1"/>
  <c r="K50" i="3"/>
  <c r="BA49" i="3"/>
  <c r="AZ49" i="3"/>
  <c r="AX49" i="3"/>
  <c r="AY49" i="3" s="1"/>
  <c r="AW49" i="3"/>
  <c r="AV49" i="3"/>
  <c r="AU49" i="3"/>
  <c r="AT49" i="3"/>
  <c r="AS49" i="3"/>
  <c r="AQ49" i="3" s="1"/>
  <c r="AR49" i="3"/>
  <c r="AO49" i="3"/>
  <c r="AN49" i="3"/>
  <c r="AK49" i="3"/>
  <c r="AJ49" i="3"/>
  <c r="AG49" i="3"/>
  <c r="AF49" i="3"/>
  <c r="AE49" i="3"/>
  <c r="AI49" i="3" s="1"/>
  <c r="AC49" i="3" a="1"/>
  <c r="AC49" i="3" s="1"/>
  <c r="AB49" i="3" a="1"/>
  <c r="AB49" i="3" s="1"/>
  <c r="Z49" i="3"/>
  <c r="Y49" i="3"/>
  <c r="X49" i="3"/>
  <c r="W49" i="3"/>
  <c r="V49" i="3"/>
  <c r="U49" i="3"/>
  <c r="T49" i="3"/>
  <c r="S49" i="3"/>
  <c r="R49" i="3"/>
  <c r="Q49" i="3"/>
  <c r="O49" i="3"/>
  <c r="N49" i="3" a="1"/>
  <c r="N49" i="3" s="1"/>
  <c r="M49" i="3"/>
  <c r="L49" i="3" s="1"/>
  <c r="K49" i="3"/>
  <c r="BA48" i="3"/>
  <c r="AX48" i="3"/>
  <c r="AZ48" i="3" s="1"/>
  <c r="AW48" i="3"/>
  <c r="AT48" i="3"/>
  <c r="AS48" i="3"/>
  <c r="AR48" i="3" s="1"/>
  <c r="AO48" i="3"/>
  <c r="AK48" i="3"/>
  <c r="AH48" i="3"/>
  <c r="AG48" i="3"/>
  <c r="AE48" i="3"/>
  <c r="AJ48" i="3" s="1"/>
  <c r="AC48" i="3" a="1"/>
  <c r="AC48" i="3" s="1"/>
  <c r="AB48" i="3" a="1"/>
  <c r="AB48" i="3" s="1"/>
  <c r="Z48" i="3"/>
  <c r="Y48" i="3"/>
  <c r="X48" i="3"/>
  <c r="W48" i="3"/>
  <c r="V48" i="3"/>
  <c r="U48" i="3"/>
  <c r="T48" i="3"/>
  <c r="S48" i="3"/>
  <c r="R48" i="3"/>
  <c r="Q48" i="3"/>
  <c r="O48" i="3"/>
  <c r="N48" i="3"/>
  <c r="N48" i="3" a="1"/>
  <c r="M48" i="3"/>
  <c r="L48" i="3" s="1"/>
  <c r="K48" i="3"/>
  <c r="AX47" i="3"/>
  <c r="BA47" i="3" s="1"/>
  <c r="AT47" i="3"/>
  <c r="AS47" i="3"/>
  <c r="AR47" i="3" s="1"/>
  <c r="AQ47" i="3"/>
  <c r="AP47" i="3"/>
  <c r="AO47" i="3"/>
  <c r="AN47" i="3"/>
  <c r="AM47" i="3"/>
  <c r="AL47" i="3"/>
  <c r="AH47" i="3"/>
  <c r="AE47" i="3"/>
  <c r="AK47" i="3" s="1"/>
  <c r="AC47" i="3" a="1"/>
  <c r="AC47" i="3" s="1"/>
  <c r="AB47" i="3" a="1"/>
  <c r="AB47" i="3" s="1"/>
  <c r="Z47" i="3"/>
  <c r="Y47" i="3"/>
  <c r="X47" i="3"/>
  <c r="W47" i="3"/>
  <c r="V47" i="3"/>
  <c r="U47" i="3"/>
  <c r="T47" i="3"/>
  <c r="S47" i="3"/>
  <c r="R47" i="3"/>
  <c r="Q47" i="3"/>
  <c r="O47" i="3"/>
  <c r="N47" i="3" a="1"/>
  <c r="N47" i="3" s="1"/>
  <c r="M47" i="3"/>
  <c r="L47" i="3" s="1"/>
  <c r="K47" i="3"/>
  <c r="AZ46" i="3"/>
  <c r="AY46" i="3"/>
  <c r="AX46" i="3"/>
  <c r="BA46" i="3" s="1"/>
  <c r="AW46" i="3"/>
  <c r="AV46" i="3"/>
  <c r="AU46" i="3"/>
  <c r="AT46" i="3"/>
  <c r="AS46" i="3"/>
  <c r="AR46" i="3"/>
  <c r="AQ46" i="3"/>
  <c r="AP46" i="3"/>
  <c r="AO46" i="3"/>
  <c r="AN46" i="3"/>
  <c r="AM46" i="3"/>
  <c r="AL46" i="3"/>
  <c r="AE46" i="3"/>
  <c r="AI46" i="3" s="1"/>
  <c r="AC46" i="3" a="1"/>
  <c r="AC46" i="3" s="1"/>
  <c r="AB46" i="3" a="1"/>
  <c r="AB46" i="3" s="1"/>
  <c r="Z46" i="3"/>
  <c r="Y46" i="3"/>
  <c r="X46" i="3"/>
  <c r="W46" i="3"/>
  <c r="V46" i="3"/>
  <c r="U46" i="3"/>
  <c r="T46" i="3"/>
  <c r="S46" i="3"/>
  <c r="R46" i="3"/>
  <c r="Q46" i="3"/>
  <c r="O46" i="3"/>
  <c r="N46" i="3" a="1"/>
  <c r="N46" i="3" s="1"/>
  <c r="M46" i="3"/>
  <c r="L46" i="3" s="1"/>
  <c r="K46" i="3"/>
  <c r="BA45" i="3"/>
  <c r="AZ45" i="3"/>
  <c r="AX45" i="3"/>
  <c r="AY45" i="3" s="1"/>
  <c r="AW45" i="3"/>
  <c r="AV45" i="3"/>
  <c r="AT45" i="3"/>
  <c r="AS45" i="3"/>
  <c r="AQ45" i="3" s="1"/>
  <c r="AR45" i="3"/>
  <c r="AO45" i="3"/>
  <c r="AN45" i="3"/>
  <c r="AK45" i="3"/>
  <c r="AJ45" i="3"/>
  <c r="AG45" i="3"/>
  <c r="AF45" i="3"/>
  <c r="AE45" i="3"/>
  <c r="AI45" i="3" s="1"/>
  <c r="AC45" i="3" a="1"/>
  <c r="AC45" i="3" s="1"/>
  <c r="AB45" i="3" a="1"/>
  <c r="AB45" i="3" s="1"/>
  <c r="Z45" i="3"/>
  <c r="Y45" i="3"/>
  <c r="X45" i="3"/>
  <c r="W45" i="3"/>
  <c r="V45" i="3"/>
  <c r="U45" i="3"/>
  <c r="T45" i="3"/>
  <c r="S45" i="3"/>
  <c r="R45" i="3"/>
  <c r="Q45" i="3"/>
  <c r="O45" i="3"/>
  <c r="N45" i="3" a="1"/>
  <c r="N45" i="3" s="1"/>
  <c r="M45" i="3"/>
  <c r="L45" i="3" s="1"/>
  <c r="K45" i="3"/>
  <c r="BA44" i="3"/>
  <c r="AX44" i="3"/>
  <c r="AZ44" i="3" s="1"/>
  <c r="AW44" i="3"/>
  <c r="AT44" i="3"/>
  <c r="AS44" i="3"/>
  <c r="AR44" i="3" s="1"/>
  <c r="AO44" i="3"/>
  <c r="AK44" i="3"/>
  <c r="AH44" i="3"/>
  <c r="AG44" i="3"/>
  <c r="AE44" i="3"/>
  <c r="AJ44" i="3" s="1"/>
  <c r="AC44" i="3" a="1"/>
  <c r="AC44" i="3" s="1"/>
  <c r="AB44" i="3" a="1"/>
  <c r="AB44" i="3" s="1"/>
  <c r="Z44" i="3"/>
  <c r="Y44" i="3"/>
  <c r="X44" i="3"/>
  <c r="W44" i="3"/>
  <c r="V44" i="3"/>
  <c r="U44" i="3"/>
  <c r="T44" i="3"/>
  <c r="S44" i="3"/>
  <c r="R44" i="3"/>
  <c r="Q44" i="3"/>
  <c r="O44" i="3"/>
  <c r="N44" i="3"/>
  <c r="N44" i="3" a="1"/>
  <c r="M44" i="3"/>
  <c r="L44" i="3" s="1"/>
  <c r="K44" i="3"/>
  <c r="AX43" i="3"/>
  <c r="BA43" i="3" s="1"/>
  <c r="AT43" i="3"/>
  <c r="AS43" i="3"/>
  <c r="AR43" i="3" s="1"/>
  <c r="AQ43" i="3"/>
  <c r="AP43" i="3"/>
  <c r="AO43" i="3"/>
  <c r="AM43" i="3"/>
  <c r="AL43" i="3"/>
  <c r="AH43" i="3"/>
  <c r="AE43" i="3"/>
  <c r="AK43" i="3" s="1"/>
  <c r="AC43" i="3" a="1"/>
  <c r="AC43" i="3" s="1"/>
  <c r="AB43" i="3" a="1"/>
  <c r="AB43" i="3" s="1"/>
  <c r="Z43" i="3"/>
  <c r="Y43" i="3"/>
  <c r="X43" i="3"/>
  <c r="W43" i="3"/>
  <c r="V43" i="3"/>
  <c r="U43" i="3"/>
  <c r="T43" i="3"/>
  <c r="S43" i="3"/>
  <c r="R43" i="3"/>
  <c r="Q43" i="3"/>
  <c r="O43" i="3"/>
  <c r="N43" i="3" a="1"/>
  <c r="N43" i="3" s="1"/>
  <c r="M43" i="3"/>
  <c r="L43" i="3" s="1"/>
  <c r="K43" i="3"/>
  <c r="AZ42" i="3"/>
  <c r="AY42" i="3"/>
  <c r="AX42" i="3"/>
  <c r="BA42" i="3" s="1"/>
  <c r="AV42" i="3"/>
  <c r="AU42" i="3"/>
  <c r="AT42" i="3"/>
  <c r="AS42" i="3"/>
  <c r="AR42" i="3"/>
  <c r="AQ42" i="3"/>
  <c r="AP42" i="3"/>
  <c r="AO42" i="3"/>
  <c r="AN42" i="3"/>
  <c r="AM42" i="3"/>
  <c r="AL42" i="3"/>
  <c r="AE42" i="3"/>
  <c r="AI42" i="3" s="1"/>
  <c r="AC42" i="3" a="1"/>
  <c r="AC42" i="3" s="1"/>
  <c r="AB42" i="3" a="1"/>
  <c r="AB42" i="3" s="1"/>
  <c r="Z42" i="3"/>
  <c r="Y42" i="3"/>
  <c r="X42" i="3"/>
  <c r="W42" i="3"/>
  <c r="V42" i="3"/>
  <c r="U42" i="3"/>
  <c r="T42" i="3"/>
  <c r="S42" i="3"/>
  <c r="R42" i="3"/>
  <c r="Q42" i="3"/>
  <c r="O42" i="3"/>
  <c r="N42" i="3" a="1"/>
  <c r="N42" i="3" s="1"/>
  <c r="M42" i="3"/>
  <c r="L42" i="3" s="1"/>
  <c r="K42" i="3"/>
  <c r="BA41" i="3"/>
  <c r="AZ41" i="3"/>
  <c r="AX41" i="3"/>
  <c r="AY41" i="3" s="1"/>
  <c r="AW41" i="3"/>
  <c r="AV41" i="3"/>
  <c r="AT41" i="3"/>
  <c r="AS41" i="3"/>
  <c r="AQ41" i="3" s="1"/>
  <c r="AR41" i="3"/>
  <c r="AO41" i="3"/>
  <c r="AN41" i="3"/>
  <c r="AK41" i="3"/>
  <c r="AJ41" i="3"/>
  <c r="AG41" i="3"/>
  <c r="AF41" i="3"/>
  <c r="AE41" i="3"/>
  <c r="AI41" i="3" s="1"/>
  <c r="AC41" i="3" a="1"/>
  <c r="AC41" i="3" s="1"/>
  <c r="AB41" i="3" a="1"/>
  <c r="AB41" i="3" s="1"/>
  <c r="Z41" i="3"/>
  <c r="Y41" i="3"/>
  <c r="X41" i="3"/>
  <c r="W41" i="3"/>
  <c r="V41" i="3"/>
  <c r="U41" i="3"/>
  <c r="T41" i="3"/>
  <c r="S41" i="3"/>
  <c r="R41" i="3"/>
  <c r="Q41" i="3"/>
  <c r="O41" i="3"/>
  <c r="N41" i="3" a="1"/>
  <c r="N41" i="3" s="1"/>
  <c r="M41" i="3"/>
  <c r="L41" i="3" s="1"/>
  <c r="K41" i="3"/>
  <c r="BA40" i="3"/>
  <c r="AX40" i="3"/>
  <c r="AZ40" i="3" s="1"/>
  <c r="AW40" i="3"/>
  <c r="AT40" i="3"/>
  <c r="AS40" i="3"/>
  <c r="AR40" i="3" s="1"/>
  <c r="AO40" i="3"/>
  <c r="AK40" i="3"/>
  <c r="AH40" i="3"/>
  <c r="AG40" i="3"/>
  <c r="AE40" i="3"/>
  <c r="AJ40" i="3" s="1"/>
  <c r="AC40" i="3" a="1"/>
  <c r="AC40" i="3" s="1"/>
  <c r="AB40" i="3" a="1"/>
  <c r="AB40" i="3" s="1"/>
  <c r="Z40" i="3"/>
  <c r="Y40" i="3"/>
  <c r="X40" i="3"/>
  <c r="W40" i="3"/>
  <c r="V40" i="3"/>
  <c r="U40" i="3"/>
  <c r="T40" i="3"/>
  <c r="S40" i="3"/>
  <c r="R40" i="3"/>
  <c r="Q40" i="3"/>
  <c r="O40" i="3"/>
  <c r="N40" i="3"/>
  <c r="N40" i="3" a="1"/>
  <c r="M40" i="3"/>
  <c r="L40" i="3" s="1"/>
  <c r="K40" i="3"/>
  <c r="AX39" i="3"/>
  <c r="BA39" i="3" s="1"/>
  <c r="AT39" i="3"/>
  <c r="AS39" i="3"/>
  <c r="AR39" i="3" s="1"/>
  <c r="AQ39" i="3"/>
  <c r="AP39" i="3"/>
  <c r="AO39" i="3"/>
  <c r="AN39" i="3"/>
  <c r="AM39" i="3"/>
  <c r="AL39" i="3"/>
  <c r="AH39" i="3"/>
  <c r="AE39" i="3"/>
  <c r="AK39" i="3" s="1"/>
  <c r="AC39" i="3" a="1"/>
  <c r="AC39" i="3" s="1"/>
  <c r="AB39" i="3" a="1"/>
  <c r="AB39" i="3" s="1"/>
  <c r="Z39" i="3"/>
  <c r="Y39" i="3"/>
  <c r="X39" i="3"/>
  <c r="W39" i="3"/>
  <c r="V39" i="3"/>
  <c r="U39" i="3"/>
  <c r="T39" i="3"/>
  <c r="S39" i="3"/>
  <c r="R39" i="3"/>
  <c r="Q39" i="3"/>
  <c r="O39" i="3"/>
  <c r="N39" i="3" a="1"/>
  <c r="N39" i="3" s="1"/>
  <c r="M39" i="3"/>
  <c r="L39" i="3" s="1"/>
  <c r="K39" i="3"/>
  <c r="BA38" i="3"/>
  <c r="AZ38" i="3"/>
  <c r="AY38" i="3"/>
  <c r="AX38" i="3"/>
  <c r="AW38" i="3"/>
  <c r="AV38" i="3"/>
  <c r="AU38" i="3"/>
  <c r="AT38" i="3"/>
  <c r="AS38" i="3"/>
  <c r="AP38" i="3" s="1"/>
  <c r="AR38" i="3"/>
  <c r="AQ38" i="3"/>
  <c r="AO38" i="3"/>
  <c r="AN38" i="3"/>
  <c r="AM38" i="3"/>
  <c r="AL38" i="3"/>
  <c r="AE38" i="3"/>
  <c r="AI38" i="3" s="1"/>
  <c r="AC38" i="3" a="1"/>
  <c r="AC38" i="3" s="1"/>
  <c r="AB38" i="3" a="1"/>
  <c r="AB38" i="3" s="1"/>
  <c r="Z38" i="3"/>
  <c r="Y38" i="3"/>
  <c r="X38" i="3"/>
  <c r="W38" i="3"/>
  <c r="V38" i="3"/>
  <c r="U38" i="3"/>
  <c r="T38" i="3"/>
  <c r="S38" i="3"/>
  <c r="R38" i="3"/>
  <c r="Q38" i="3"/>
  <c r="O38" i="3"/>
  <c r="N38" i="3" a="1"/>
  <c r="N38" i="3" s="1"/>
  <c r="M38" i="3"/>
  <c r="L38" i="3" s="1"/>
  <c r="K38" i="3"/>
  <c r="BA37" i="3"/>
  <c r="AZ37" i="3"/>
  <c r="AX37" i="3"/>
  <c r="AY37" i="3" s="1"/>
  <c r="AW37" i="3"/>
  <c r="AV37" i="3"/>
  <c r="AU37" i="3"/>
  <c r="AT37" i="3"/>
  <c r="AS37" i="3"/>
  <c r="AQ37" i="3" s="1"/>
  <c r="AR37" i="3"/>
  <c r="AO37" i="3"/>
  <c r="AN37" i="3"/>
  <c r="AK37" i="3"/>
  <c r="AJ37" i="3"/>
  <c r="AG37" i="3"/>
  <c r="AF37" i="3"/>
  <c r="AE37" i="3"/>
  <c r="AI37" i="3" s="1"/>
  <c r="AC37" i="3" a="1"/>
  <c r="AC37" i="3" s="1"/>
  <c r="AB37" i="3" a="1"/>
  <c r="AB37" i="3" s="1"/>
  <c r="Z37" i="3"/>
  <c r="Y37" i="3"/>
  <c r="X37" i="3"/>
  <c r="W37" i="3"/>
  <c r="V37" i="3"/>
  <c r="U37" i="3"/>
  <c r="T37" i="3"/>
  <c r="S37" i="3"/>
  <c r="R37" i="3"/>
  <c r="Q37" i="3"/>
  <c r="O37" i="3"/>
  <c r="N37" i="3" a="1"/>
  <c r="N37" i="3" s="1"/>
  <c r="M37" i="3"/>
  <c r="L37" i="3" s="1"/>
  <c r="K37" i="3"/>
  <c r="BA36" i="3"/>
  <c r="AX36" i="3"/>
  <c r="AZ36" i="3" s="1"/>
  <c r="AW36" i="3"/>
  <c r="AT36" i="3"/>
  <c r="AS36" i="3"/>
  <c r="AR36" i="3" s="1"/>
  <c r="AO36" i="3"/>
  <c r="AK36" i="3"/>
  <c r="AH36" i="3"/>
  <c r="AG36" i="3"/>
  <c r="AE36" i="3"/>
  <c r="AJ36" i="3" s="1"/>
  <c r="AC36" i="3" a="1"/>
  <c r="AC36" i="3" s="1"/>
  <c r="AB36" i="3" a="1"/>
  <c r="AB36" i="3" s="1"/>
  <c r="Z36" i="3"/>
  <c r="Y36" i="3"/>
  <c r="X36" i="3"/>
  <c r="W36" i="3"/>
  <c r="V36" i="3"/>
  <c r="U36" i="3"/>
  <c r="T36" i="3"/>
  <c r="S36" i="3"/>
  <c r="R36" i="3"/>
  <c r="Q36" i="3"/>
  <c r="O36" i="3"/>
  <c r="N36" i="3"/>
  <c r="N36" i="3" a="1"/>
  <c r="M36" i="3"/>
  <c r="L36" i="3" s="1"/>
  <c r="K36" i="3"/>
  <c r="AX35" i="3"/>
  <c r="BA35" i="3" s="1"/>
  <c r="AT35" i="3"/>
  <c r="AS35" i="3"/>
  <c r="AR35" i="3" s="1"/>
  <c r="AQ35" i="3"/>
  <c r="AP35" i="3"/>
  <c r="AO35" i="3"/>
  <c r="AM35" i="3"/>
  <c r="AL35" i="3"/>
  <c r="AH35" i="3"/>
  <c r="AE35" i="3"/>
  <c r="AK35" i="3" s="1"/>
  <c r="AC35" i="3" a="1"/>
  <c r="AC35" i="3" s="1"/>
  <c r="AB35" i="3" a="1"/>
  <c r="AB35" i="3" s="1"/>
  <c r="Z35" i="3"/>
  <c r="Y35" i="3"/>
  <c r="X35" i="3"/>
  <c r="W35" i="3"/>
  <c r="V35" i="3"/>
  <c r="U35" i="3"/>
  <c r="T35" i="3"/>
  <c r="S35" i="3"/>
  <c r="R35" i="3"/>
  <c r="Q35" i="3"/>
  <c r="O35" i="3"/>
  <c r="N35" i="3" a="1"/>
  <c r="N35" i="3" s="1"/>
  <c r="M35" i="3"/>
  <c r="L35" i="3" s="1"/>
  <c r="K35" i="3"/>
  <c r="BA34" i="3"/>
  <c r="AZ34" i="3"/>
  <c r="AY34" i="3"/>
  <c r="AX34" i="3"/>
  <c r="AW34" i="3"/>
  <c r="AV34" i="3"/>
  <c r="AU34" i="3"/>
  <c r="AT34" i="3"/>
  <c r="AS34" i="3"/>
  <c r="AP34" i="3" s="1"/>
  <c r="AR34" i="3"/>
  <c r="AQ34" i="3"/>
  <c r="AO34" i="3"/>
  <c r="AN34" i="3"/>
  <c r="AM34" i="3"/>
  <c r="AE34" i="3"/>
  <c r="AI34" i="3" s="1"/>
  <c r="AC34" i="3" a="1"/>
  <c r="AC34" i="3" s="1"/>
  <c r="AB34" i="3" a="1"/>
  <c r="AB34" i="3" s="1"/>
  <c r="Z34" i="3"/>
  <c r="Y34" i="3"/>
  <c r="X34" i="3"/>
  <c r="W34" i="3"/>
  <c r="V34" i="3"/>
  <c r="U34" i="3"/>
  <c r="T34" i="3"/>
  <c r="S34" i="3"/>
  <c r="R34" i="3"/>
  <c r="Q34" i="3"/>
  <c r="O34" i="3"/>
  <c r="N34" i="3" a="1"/>
  <c r="N34" i="3" s="1"/>
  <c r="M34" i="3"/>
  <c r="L34" i="3" s="1"/>
  <c r="K34" i="3"/>
  <c r="BA33" i="3"/>
  <c r="AZ33" i="3"/>
  <c r="AX33" i="3"/>
  <c r="AY33" i="3" s="1"/>
  <c r="AW33" i="3"/>
  <c r="AV33" i="3"/>
  <c r="AT33" i="3"/>
  <c r="AS33" i="3"/>
  <c r="AQ33" i="3" s="1"/>
  <c r="AR33" i="3"/>
  <c r="AO33" i="3"/>
  <c r="AN33" i="3"/>
  <c r="AK33" i="3"/>
  <c r="AJ33" i="3"/>
  <c r="AG33" i="3"/>
  <c r="AF33" i="3"/>
  <c r="AE33" i="3"/>
  <c r="AI33" i="3" s="1"/>
  <c r="AC33" i="3" a="1"/>
  <c r="AC33" i="3" s="1"/>
  <c r="AB33" i="3" a="1"/>
  <c r="AB33" i="3" s="1"/>
  <c r="Z33" i="3"/>
  <c r="Y33" i="3"/>
  <c r="X33" i="3"/>
  <c r="W33" i="3"/>
  <c r="V33" i="3"/>
  <c r="U33" i="3"/>
  <c r="T33" i="3"/>
  <c r="S33" i="3"/>
  <c r="R33" i="3"/>
  <c r="Q33" i="3"/>
  <c r="O33" i="3"/>
  <c r="N33" i="3" a="1"/>
  <c r="N33" i="3" s="1"/>
  <c r="M33" i="3"/>
  <c r="L33" i="3" s="1"/>
  <c r="K33" i="3"/>
  <c r="BA32" i="3"/>
  <c r="AX32" i="3"/>
  <c r="AZ32" i="3" s="1"/>
  <c r="AW32" i="3"/>
  <c r="AT32" i="3"/>
  <c r="AS32" i="3"/>
  <c r="AR32" i="3" s="1"/>
  <c r="AO32" i="3"/>
  <c r="AK32" i="3"/>
  <c r="AH32" i="3"/>
  <c r="AG32" i="3"/>
  <c r="AE32" i="3"/>
  <c r="AJ32" i="3" s="1"/>
  <c r="AC32" i="3" a="1"/>
  <c r="AC32" i="3" s="1"/>
  <c r="AB32" i="3" a="1"/>
  <c r="AB32" i="3" s="1"/>
  <c r="Z32" i="3"/>
  <c r="Y32" i="3"/>
  <c r="X32" i="3"/>
  <c r="W32" i="3"/>
  <c r="V32" i="3"/>
  <c r="U32" i="3"/>
  <c r="T32" i="3"/>
  <c r="S32" i="3"/>
  <c r="R32" i="3"/>
  <c r="Q32" i="3"/>
  <c r="O32" i="3"/>
  <c r="N32" i="3"/>
  <c r="N32" i="3" a="1"/>
  <c r="M32" i="3"/>
  <c r="L32" i="3" s="1"/>
  <c r="K32" i="3"/>
  <c r="AX31" i="3"/>
  <c r="BA31" i="3" s="1"/>
  <c r="AT31" i="3"/>
  <c r="AS31" i="3"/>
  <c r="AR31" i="3" s="1"/>
  <c r="AQ31" i="3"/>
  <c r="AP31" i="3"/>
  <c r="AO31" i="3"/>
  <c r="AN31" i="3"/>
  <c r="AM31" i="3"/>
  <c r="AL31" i="3"/>
  <c r="AH31" i="3"/>
  <c r="AE31" i="3"/>
  <c r="AK31" i="3" s="1"/>
  <c r="AC31" i="3" a="1"/>
  <c r="AC31" i="3" s="1"/>
  <c r="AB31" i="3" a="1"/>
  <c r="AB31" i="3" s="1"/>
  <c r="Z31" i="3"/>
  <c r="Y31" i="3"/>
  <c r="X31" i="3"/>
  <c r="W31" i="3"/>
  <c r="V31" i="3"/>
  <c r="U31" i="3"/>
  <c r="T31" i="3"/>
  <c r="S31" i="3"/>
  <c r="R31" i="3"/>
  <c r="Q31" i="3"/>
  <c r="O31" i="3"/>
  <c r="N31" i="3" a="1"/>
  <c r="N31" i="3" s="1"/>
  <c r="M31" i="3"/>
  <c r="L31" i="3" s="1"/>
  <c r="K31" i="3"/>
  <c r="BA30" i="3"/>
  <c r="AZ30" i="3"/>
  <c r="AY30" i="3"/>
  <c r="AX30" i="3"/>
  <c r="AW30" i="3"/>
  <c r="AV30" i="3"/>
  <c r="AU30" i="3"/>
  <c r="AT30" i="3"/>
  <c r="AS30" i="3"/>
  <c r="AP30" i="3" s="1"/>
  <c r="AR30" i="3"/>
  <c r="AQ30" i="3"/>
  <c r="AO30" i="3"/>
  <c r="AN30" i="3"/>
  <c r="AM30" i="3"/>
  <c r="AE30" i="3"/>
  <c r="AI30" i="3" s="1"/>
  <c r="AC30" i="3" a="1"/>
  <c r="AC30" i="3" s="1"/>
  <c r="AB30" i="3" a="1"/>
  <c r="AB30" i="3" s="1"/>
  <c r="Z30" i="3"/>
  <c r="Y30" i="3"/>
  <c r="X30" i="3"/>
  <c r="W30" i="3"/>
  <c r="V30" i="3"/>
  <c r="U30" i="3"/>
  <c r="T30" i="3"/>
  <c r="S30" i="3"/>
  <c r="R30" i="3"/>
  <c r="Q30" i="3"/>
  <c r="O30" i="3"/>
  <c r="N30" i="3" a="1"/>
  <c r="N30" i="3" s="1"/>
  <c r="M30" i="3"/>
  <c r="L30" i="3" s="1"/>
  <c r="K30" i="3"/>
  <c r="BA29" i="3"/>
  <c r="AZ29" i="3"/>
  <c r="AX29" i="3"/>
  <c r="AY29" i="3" s="1"/>
  <c r="AW29" i="3"/>
  <c r="AV29" i="3"/>
  <c r="AT29" i="3"/>
  <c r="AS29" i="3"/>
  <c r="AQ29" i="3" s="1"/>
  <c r="AR29" i="3"/>
  <c r="AO29" i="3"/>
  <c r="AN29" i="3"/>
  <c r="AK29" i="3"/>
  <c r="AJ29" i="3"/>
  <c r="AG29" i="3"/>
  <c r="AF29" i="3"/>
  <c r="AE29" i="3"/>
  <c r="AI29" i="3" s="1"/>
  <c r="AC29" i="3" a="1"/>
  <c r="AC29" i="3" s="1"/>
  <c r="AB29" i="3" a="1"/>
  <c r="AB29" i="3" s="1"/>
  <c r="Z29" i="3"/>
  <c r="Y29" i="3"/>
  <c r="X29" i="3"/>
  <c r="W29" i="3"/>
  <c r="V29" i="3"/>
  <c r="U29" i="3"/>
  <c r="T29" i="3"/>
  <c r="S29" i="3"/>
  <c r="R29" i="3"/>
  <c r="Q29" i="3"/>
  <c r="O29" i="3"/>
  <c r="N29" i="3" a="1"/>
  <c r="N29" i="3" s="1"/>
  <c r="M29" i="3"/>
  <c r="L29" i="3" s="1"/>
  <c r="K29" i="3"/>
  <c r="BA28" i="3"/>
  <c r="AX28" i="3"/>
  <c r="AZ28" i="3" s="1"/>
  <c r="AW28" i="3"/>
  <c r="AT28" i="3"/>
  <c r="AS28" i="3"/>
  <c r="AR28" i="3" s="1"/>
  <c r="AO28" i="3"/>
  <c r="AK28" i="3"/>
  <c r="AH28" i="3"/>
  <c r="AG28" i="3"/>
  <c r="AE28" i="3"/>
  <c r="AJ28" i="3" s="1"/>
  <c r="AC28" i="3" a="1"/>
  <c r="AC28" i="3" s="1"/>
  <c r="AB28" i="3" a="1"/>
  <c r="AB28" i="3" s="1"/>
  <c r="Z28" i="3"/>
  <c r="Y28" i="3"/>
  <c r="X28" i="3"/>
  <c r="W28" i="3"/>
  <c r="V28" i="3"/>
  <c r="U28" i="3"/>
  <c r="T28" i="3"/>
  <c r="S28" i="3"/>
  <c r="R28" i="3"/>
  <c r="Q28" i="3"/>
  <c r="O28" i="3"/>
  <c r="N28" i="3"/>
  <c r="N28" i="3" a="1"/>
  <c r="M28" i="3"/>
  <c r="L28" i="3" s="1"/>
  <c r="K28" i="3"/>
  <c r="AX27" i="3"/>
  <c r="BA27" i="3" s="1"/>
  <c r="AT27" i="3"/>
  <c r="AS27" i="3"/>
  <c r="AR27" i="3" s="1"/>
  <c r="AQ27" i="3"/>
  <c r="AP27" i="3"/>
  <c r="AO27" i="3"/>
  <c r="AM27" i="3"/>
  <c r="AL27" i="3"/>
  <c r="AH27" i="3"/>
  <c r="AE27" i="3"/>
  <c r="AK27" i="3" s="1"/>
  <c r="AC27" i="3" a="1"/>
  <c r="AC27" i="3" s="1"/>
  <c r="AB27" i="3" a="1"/>
  <c r="AB27" i="3" s="1"/>
  <c r="Z27" i="3"/>
  <c r="Y27" i="3"/>
  <c r="X27" i="3"/>
  <c r="W27" i="3"/>
  <c r="V27" i="3"/>
  <c r="U27" i="3"/>
  <c r="T27" i="3"/>
  <c r="S27" i="3"/>
  <c r="R27" i="3"/>
  <c r="Q27" i="3"/>
  <c r="O27" i="3"/>
  <c r="N27" i="3" a="1"/>
  <c r="N27" i="3" s="1"/>
  <c r="M27" i="3"/>
  <c r="L27" i="3" s="1"/>
  <c r="K27" i="3"/>
  <c r="AZ26" i="3"/>
  <c r="AY26" i="3"/>
  <c r="AX26" i="3"/>
  <c r="BA26" i="3" s="1"/>
  <c r="AW26" i="3"/>
  <c r="AV26" i="3"/>
  <c r="AU26" i="3"/>
  <c r="AT26" i="3"/>
  <c r="AS26" i="3"/>
  <c r="AP26" i="3" s="1"/>
  <c r="AR26" i="3"/>
  <c r="AQ26" i="3"/>
  <c r="AO26" i="3"/>
  <c r="AN26" i="3"/>
  <c r="AM26" i="3"/>
  <c r="AL26" i="3"/>
  <c r="AE26" i="3"/>
  <c r="AI26" i="3" s="1"/>
  <c r="AC26" i="3" a="1"/>
  <c r="AC26" i="3" s="1"/>
  <c r="AB26" i="3" a="1"/>
  <c r="AB26" i="3" s="1"/>
  <c r="Z26" i="3"/>
  <c r="Y26" i="3"/>
  <c r="X26" i="3"/>
  <c r="W26" i="3"/>
  <c r="V26" i="3"/>
  <c r="U26" i="3"/>
  <c r="T26" i="3"/>
  <c r="S26" i="3"/>
  <c r="R26" i="3"/>
  <c r="Q26" i="3"/>
  <c r="O26" i="3"/>
  <c r="N26" i="3" a="1"/>
  <c r="N26" i="3" s="1"/>
  <c r="M26" i="3"/>
  <c r="L26" i="3" s="1"/>
  <c r="K26" i="3"/>
  <c r="BA25" i="3"/>
  <c r="AZ25" i="3"/>
  <c r="AX25" i="3"/>
  <c r="AY25" i="3" s="1"/>
  <c r="AW25" i="3"/>
  <c r="AV25" i="3"/>
  <c r="AT25" i="3"/>
  <c r="AS25" i="3"/>
  <c r="AQ25" i="3" s="1"/>
  <c r="AR25" i="3"/>
  <c r="AO25" i="3"/>
  <c r="AN25" i="3"/>
  <c r="AK25" i="3"/>
  <c r="AJ25" i="3"/>
  <c r="AG25" i="3"/>
  <c r="AF25" i="3"/>
  <c r="AE25" i="3"/>
  <c r="AI25" i="3" s="1"/>
  <c r="AC25" i="3" a="1"/>
  <c r="AC25" i="3" s="1"/>
  <c r="AB25" i="3" a="1"/>
  <c r="AB25" i="3" s="1"/>
  <c r="Z25" i="3"/>
  <c r="Y25" i="3"/>
  <c r="X25" i="3"/>
  <c r="W25" i="3"/>
  <c r="V25" i="3"/>
  <c r="U25" i="3"/>
  <c r="T25" i="3"/>
  <c r="S25" i="3"/>
  <c r="R25" i="3"/>
  <c r="Q25" i="3"/>
  <c r="O25" i="3"/>
  <c r="N25" i="3" a="1"/>
  <c r="N25" i="3" s="1"/>
  <c r="M25" i="3"/>
  <c r="L25" i="3" s="1"/>
  <c r="K25" i="3"/>
  <c r="BA24" i="3"/>
  <c r="AX24" i="3"/>
  <c r="AZ24" i="3" s="1"/>
  <c r="AW24" i="3"/>
  <c r="AT24" i="3"/>
  <c r="AS24" i="3"/>
  <c r="AR24" i="3" s="1"/>
  <c r="AO24" i="3"/>
  <c r="AK24" i="3"/>
  <c r="AH24" i="3"/>
  <c r="AG24" i="3"/>
  <c r="AE24" i="3"/>
  <c r="AJ24" i="3" s="1"/>
  <c r="AC24" i="3" a="1"/>
  <c r="AC24" i="3" s="1"/>
  <c r="AB24" i="3" a="1"/>
  <c r="AB24" i="3" s="1"/>
  <c r="Z24" i="3"/>
  <c r="Y24" i="3"/>
  <c r="X24" i="3"/>
  <c r="W24" i="3"/>
  <c r="V24" i="3"/>
  <c r="U24" i="3"/>
  <c r="T24" i="3"/>
  <c r="S24" i="3"/>
  <c r="R24" i="3"/>
  <c r="Q24" i="3"/>
  <c r="O24" i="3"/>
  <c r="N24" i="3"/>
  <c r="N24" i="3" a="1"/>
  <c r="M24" i="3"/>
  <c r="L24" i="3" s="1"/>
  <c r="K24" i="3"/>
  <c r="AX23" i="3"/>
  <c r="BA23" i="3" s="1"/>
  <c r="AT23" i="3"/>
  <c r="AS23" i="3"/>
  <c r="AR23" i="3" s="1"/>
  <c r="AQ23" i="3"/>
  <c r="AP23" i="3"/>
  <c r="AO23" i="3"/>
  <c r="AM23" i="3"/>
  <c r="AL23" i="3"/>
  <c r="AH23" i="3"/>
  <c r="AE23" i="3"/>
  <c r="AK23" i="3" s="1"/>
  <c r="AC23" i="3" a="1"/>
  <c r="AC23" i="3" s="1"/>
  <c r="AB23" i="3" a="1"/>
  <c r="AB23" i="3" s="1"/>
  <c r="Z23" i="3"/>
  <c r="Y23" i="3"/>
  <c r="X23" i="3"/>
  <c r="W23" i="3"/>
  <c r="V23" i="3"/>
  <c r="U23" i="3"/>
  <c r="T23" i="3"/>
  <c r="S23" i="3"/>
  <c r="R23" i="3"/>
  <c r="Q23" i="3"/>
  <c r="O23" i="3"/>
  <c r="N23" i="3" a="1"/>
  <c r="N23" i="3" s="1"/>
  <c r="M23" i="3"/>
  <c r="L23" i="3" s="1"/>
  <c r="K23" i="3"/>
  <c r="BA22" i="3"/>
  <c r="AZ22" i="3"/>
  <c r="AY22" i="3"/>
  <c r="AX22" i="3"/>
  <c r="AW22" i="3"/>
  <c r="AV22" i="3"/>
  <c r="AU22" i="3"/>
  <c r="AT22" i="3"/>
  <c r="AS22" i="3"/>
  <c r="AP22" i="3" s="1"/>
  <c r="AR22" i="3"/>
  <c r="AQ22" i="3"/>
  <c r="AO22" i="3"/>
  <c r="AN22" i="3"/>
  <c r="AM22" i="3"/>
  <c r="AE22" i="3"/>
  <c r="AI22" i="3" s="1"/>
  <c r="AC22" i="3" a="1"/>
  <c r="AC22" i="3" s="1"/>
  <c r="AB22" i="3" a="1"/>
  <c r="AB22" i="3" s="1"/>
  <c r="Z22" i="3"/>
  <c r="Y22" i="3"/>
  <c r="X22" i="3"/>
  <c r="W22" i="3"/>
  <c r="V22" i="3"/>
  <c r="U22" i="3"/>
  <c r="T22" i="3"/>
  <c r="S22" i="3"/>
  <c r="R22" i="3"/>
  <c r="Q22" i="3"/>
  <c r="O22" i="3"/>
  <c r="N22" i="3" a="1"/>
  <c r="N22" i="3" s="1"/>
  <c r="M22" i="3"/>
  <c r="L22" i="3" s="1"/>
  <c r="K22" i="3"/>
  <c r="BA21" i="3"/>
  <c r="AZ21" i="3"/>
  <c r="AX21" i="3"/>
  <c r="AY21" i="3" s="1"/>
  <c r="AW21" i="3"/>
  <c r="AV21" i="3"/>
  <c r="AT21" i="3"/>
  <c r="AS21" i="3"/>
  <c r="AQ21" i="3" s="1"/>
  <c r="AR21" i="3"/>
  <c r="AO21" i="3"/>
  <c r="AN21" i="3"/>
  <c r="AK21" i="3"/>
  <c r="AJ21" i="3"/>
  <c r="AG21" i="3"/>
  <c r="AF21" i="3"/>
  <c r="AE21" i="3"/>
  <c r="AI21" i="3" s="1"/>
  <c r="AC21" i="3" a="1"/>
  <c r="AC21" i="3" s="1"/>
  <c r="AB21" i="3" a="1"/>
  <c r="AB21" i="3" s="1"/>
  <c r="Z21" i="3"/>
  <c r="Y21" i="3"/>
  <c r="X21" i="3"/>
  <c r="W21" i="3"/>
  <c r="V21" i="3"/>
  <c r="U21" i="3"/>
  <c r="T21" i="3"/>
  <c r="S21" i="3"/>
  <c r="R21" i="3"/>
  <c r="Q21" i="3"/>
  <c r="O21" i="3"/>
  <c r="N21" i="3" a="1"/>
  <c r="N21" i="3" s="1"/>
  <c r="M21" i="3"/>
  <c r="L21" i="3" s="1"/>
  <c r="K21" i="3"/>
  <c r="BA20" i="3"/>
  <c r="AX20" i="3"/>
  <c r="AZ20" i="3" s="1"/>
  <c r="AW20" i="3"/>
  <c r="AT20" i="3"/>
  <c r="AS20" i="3"/>
  <c r="AR20" i="3" s="1"/>
  <c r="AO20" i="3"/>
  <c r="AK20" i="3"/>
  <c r="AH20" i="3"/>
  <c r="AG20" i="3"/>
  <c r="AE20" i="3"/>
  <c r="AJ20" i="3" s="1"/>
  <c r="AC20" i="3" a="1"/>
  <c r="AC20" i="3" s="1"/>
  <c r="AB20" i="3" a="1"/>
  <c r="AB20" i="3" s="1"/>
  <c r="Z20" i="3"/>
  <c r="Y20" i="3"/>
  <c r="X20" i="3"/>
  <c r="W20" i="3"/>
  <c r="V20" i="3"/>
  <c r="U20" i="3"/>
  <c r="T20" i="3"/>
  <c r="S20" i="3"/>
  <c r="R20" i="3"/>
  <c r="Q20" i="3"/>
  <c r="O20" i="3"/>
  <c r="N20" i="3"/>
  <c r="N20" i="3" a="1"/>
  <c r="M20" i="3"/>
  <c r="L20" i="3" s="1"/>
  <c r="K20" i="3"/>
  <c r="AX19" i="3"/>
  <c r="BA19" i="3" s="1"/>
  <c r="AT19" i="3"/>
  <c r="AS19" i="3"/>
  <c r="AR19" i="3" s="1"/>
  <c r="AQ19" i="3"/>
  <c r="AP19" i="3"/>
  <c r="AO19" i="3"/>
  <c r="AN19" i="3"/>
  <c r="AM19" i="3"/>
  <c r="AL19" i="3"/>
  <c r="AH19" i="3"/>
  <c r="AE19" i="3"/>
  <c r="AK19" i="3" s="1"/>
  <c r="AC19" i="3" a="1"/>
  <c r="AC19" i="3" s="1"/>
  <c r="AB19" i="3" a="1"/>
  <c r="AB19" i="3" s="1"/>
  <c r="Z19" i="3"/>
  <c r="Y19" i="3"/>
  <c r="X19" i="3"/>
  <c r="W19" i="3"/>
  <c r="V19" i="3"/>
  <c r="U19" i="3"/>
  <c r="T19" i="3"/>
  <c r="S19" i="3"/>
  <c r="R19" i="3"/>
  <c r="Q19" i="3"/>
  <c r="O19" i="3"/>
  <c r="N19" i="3" a="1"/>
  <c r="N19" i="3" s="1"/>
  <c r="M19" i="3"/>
  <c r="L19" i="3" s="1"/>
  <c r="K19" i="3"/>
  <c r="BA18" i="3"/>
  <c r="AZ18" i="3"/>
  <c r="AY18" i="3"/>
  <c r="AX18" i="3"/>
  <c r="AW18" i="3"/>
  <c r="AV18" i="3"/>
  <c r="AU18" i="3"/>
  <c r="AT18" i="3"/>
  <c r="AS18" i="3"/>
  <c r="AP18" i="3" s="1"/>
  <c r="AR18" i="3"/>
  <c r="AQ18" i="3"/>
  <c r="AO18" i="3"/>
  <c r="AN18" i="3"/>
  <c r="AM18" i="3"/>
  <c r="AE18" i="3"/>
  <c r="AI18" i="3" s="1"/>
  <c r="AC18" i="3" a="1"/>
  <c r="AC18" i="3" s="1"/>
  <c r="AB18" i="3" a="1"/>
  <c r="AB18" i="3" s="1"/>
  <c r="Z18" i="3"/>
  <c r="Y18" i="3"/>
  <c r="X18" i="3"/>
  <c r="W18" i="3"/>
  <c r="V18" i="3"/>
  <c r="U18" i="3"/>
  <c r="T18" i="3"/>
  <c r="S18" i="3"/>
  <c r="R18" i="3"/>
  <c r="Q18" i="3"/>
  <c r="O18" i="3"/>
  <c r="N18" i="3" a="1"/>
  <c r="N18" i="3" s="1"/>
  <c r="M18" i="3"/>
  <c r="L18" i="3" s="1"/>
  <c r="K18" i="3"/>
  <c r="BA17" i="3"/>
  <c r="AZ17" i="3"/>
  <c r="AX17" i="3"/>
  <c r="AY17" i="3" s="1"/>
  <c r="AW17" i="3"/>
  <c r="AV17" i="3"/>
  <c r="AT17" i="3"/>
  <c r="AS17" i="3"/>
  <c r="AQ17" i="3" s="1"/>
  <c r="AR17" i="3"/>
  <c r="AO17" i="3"/>
  <c r="AN17" i="3"/>
  <c r="AK17" i="3"/>
  <c r="AJ17" i="3"/>
  <c r="AG17" i="3"/>
  <c r="AF17" i="3"/>
  <c r="AE17" i="3"/>
  <c r="AI17" i="3" s="1"/>
  <c r="AC17" i="3" a="1"/>
  <c r="AC17" i="3" s="1"/>
  <c r="AB17" i="3" a="1"/>
  <c r="AB17" i="3" s="1"/>
  <c r="Z17" i="3"/>
  <c r="Y17" i="3"/>
  <c r="X17" i="3"/>
  <c r="W17" i="3"/>
  <c r="V17" i="3"/>
  <c r="U17" i="3"/>
  <c r="T17" i="3"/>
  <c r="S17" i="3"/>
  <c r="R17" i="3"/>
  <c r="Q17" i="3"/>
  <c r="O17" i="3"/>
  <c r="N17" i="3" a="1"/>
  <c r="N17" i="3" s="1"/>
  <c r="M17" i="3"/>
  <c r="L17" i="3" s="1"/>
  <c r="K17" i="3"/>
  <c r="AX16" i="3"/>
  <c r="BA16" i="3" s="1"/>
  <c r="AS16" i="3"/>
  <c r="AR16" i="3" s="1"/>
  <c r="AO16" i="3"/>
  <c r="AK16" i="3"/>
  <c r="AH16" i="3"/>
  <c r="AG16" i="3"/>
  <c r="AE16" i="3"/>
  <c r="AJ16" i="3" s="1"/>
  <c r="AC16" i="3" a="1"/>
  <c r="AC16" i="3" s="1"/>
  <c r="AB16" i="3" a="1"/>
  <c r="AB16" i="3" s="1"/>
  <c r="Z16" i="3"/>
  <c r="Y16" i="3"/>
  <c r="X16" i="3"/>
  <c r="W16" i="3"/>
  <c r="V16" i="3"/>
  <c r="U16" i="3"/>
  <c r="T16" i="3"/>
  <c r="S16" i="3"/>
  <c r="R16" i="3"/>
  <c r="Q16" i="3"/>
  <c r="O16" i="3"/>
  <c r="N16" i="3"/>
  <c r="N16" i="3" a="1"/>
  <c r="M16" i="3"/>
  <c r="L16" i="3" s="1"/>
  <c r="K16" i="3"/>
  <c r="AX15" i="3"/>
  <c r="BA15" i="3" s="1"/>
  <c r="AT15" i="3"/>
  <c r="AS15" i="3"/>
  <c r="AR15" i="3" s="1"/>
  <c r="AQ15" i="3"/>
  <c r="AP15" i="3"/>
  <c r="AO15" i="3"/>
  <c r="AM15" i="3"/>
  <c r="AL15" i="3"/>
  <c r="AH15" i="3"/>
  <c r="AE15" i="3"/>
  <c r="AK15" i="3" s="1"/>
  <c r="AC15" i="3" a="1"/>
  <c r="AC15" i="3" s="1"/>
  <c r="AB15" i="3" a="1"/>
  <c r="AB15" i="3" s="1"/>
  <c r="Z15" i="3"/>
  <c r="Y15" i="3"/>
  <c r="X15" i="3"/>
  <c r="W15" i="3"/>
  <c r="V15" i="3"/>
  <c r="U15" i="3"/>
  <c r="T15" i="3"/>
  <c r="S15" i="3"/>
  <c r="R15" i="3"/>
  <c r="Q15" i="3"/>
  <c r="O15" i="3"/>
  <c r="N15" i="3" a="1"/>
  <c r="N15" i="3" s="1"/>
  <c r="M15" i="3"/>
  <c r="L15" i="3" s="1"/>
  <c r="K15" i="3"/>
  <c r="AX14" i="3"/>
  <c r="AY14" i="3" s="1"/>
  <c r="AS14" i="3"/>
  <c r="AE14" i="3"/>
  <c r="AI14" i="3" s="1"/>
  <c r="AC14" i="3" a="1"/>
  <c r="AC14" i="3" s="1"/>
  <c r="AB14" i="3" a="1"/>
  <c r="AB14" i="3" s="1"/>
  <c r="Z14" i="3"/>
  <c r="Y14" i="3"/>
  <c r="X14" i="3"/>
  <c r="W14" i="3"/>
  <c r="V14" i="3"/>
  <c r="U14" i="3"/>
  <c r="T14" i="3"/>
  <c r="S14" i="3"/>
  <c r="R14" i="3"/>
  <c r="Q14" i="3"/>
  <c r="O14" i="3"/>
  <c r="N14" i="3" a="1"/>
  <c r="N14" i="3" s="1"/>
  <c r="M14" i="3"/>
  <c r="L14" i="3" s="1"/>
  <c r="K14" i="3"/>
  <c r="BA13" i="3"/>
  <c r="AZ13" i="3"/>
  <c r="AX13" i="3"/>
  <c r="AY13" i="3" s="1"/>
  <c r="AW13" i="3"/>
  <c r="AV13" i="3"/>
  <c r="AT13" i="3"/>
  <c r="AS13" i="3"/>
  <c r="AQ13" i="3" s="1"/>
  <c r="AR13" i="3"/>
  <c r="AN13" i="3"/>
  <c r="AK13" i="3"/>
  <c r="AJ13" i="3"/>
  <c r="AG13" i="3"/>
  <c r="AF13" i="3"/>
  <c r="AE13" i="3"/>
  <c r="AI13" i="3" s="1"/>
  <c r="AC13" i="3" a="1"/>
  <c r="AC13" i="3" s="1"/>
  <c r="AB13" i="3" a="1"/>
  <c r="AB13" i="3" s="1"/>
  <c r="Z13" i="3"/>
  <c r="Y13" i="3"/>
  <c r="X13" i="3"/>
  <c r="W13" i="3"/>
  <c r="V13" i="3"/>
  <c r="U13" i="3"/>
  <c r="T13" i="3"/>
  <c r="S13" i="3"/>
  <c r="R13" i="3"/>
  <c r="Q13" i="3"/>
  <c r="O13" i="3"/>
  <c r="N13" i="3" a="1"/>
  <c r="N13" i="3" s="1"/>
  <c r="M13" i="3"/>
  <c r="L13" i="3" s="1"/>
  <c r="K13" i="3"/>
  <c r="BA12" i="3"/>
  <c r="AX12" i="3"/>
  <c r="AZ12" i="3" s="1"/>
  <c r="AW12" i="3"/>
  <c r="AS12" i="3"/>
  <c r="AR12" i="3" s="1"/>
  <c r="AO12" i="3"/>
  <c r="AK12" i="3"/>
  <c r="AH12" i="3"/>
  <c r="AG12" i="3"/>
  <c r="AE12" i="3"/>
  <c r="AJ12" i="3" s="1"/>
  <c r="AC12" i="3" a="1"/>
  <c r="AC12" i="3" s="1"/>
  <c r="AB12" i="3" a="1"/>
  <c r="AB12" i="3" s="1"/>
  <c r="Z12" i="3"/>
  <c r="Y12" i="3"/>
  <c r="X12" i="3"/>
  <c r="W12" i="3"/>
  <c r="V12" i="3"/>
  <c r="U12" i="3"/>
  <c r="T12" i="3"/>
  <c r="S12" i="3"/>
  <c r="R12" i="3"/>
  <c r="Q12" i="3"/>
  <c r="O12" i="3"/>
  <c r="N12" i="3"/>
  <c r="N12" i="3" a="1"/>
  <c r="M12" i="3"/>
  <c r="L12" i="3" s="1"/>
  <c r="K12" i="3"/>
  <c r="AX11" i="3"/>
  <c r="BA11" i="3" s="1"/>
  <c r="AT11" i="3"/>
  <c r="AS11" i="3"/>
  <c r="AR11" i="3"/>
  <c r="AQ11" i="3"/>
  <c r="AP11" i="3"/>
  <c r="AO11" i="3"/>
  <c r="AN11" i="3"/>
  <c r="AM11" i="3"/>
  <c r="AL11" i="3"/>
  <c r="AI11" i="3"/>
  <c r="AH11" i="3"/>
  <c r="AE11" i="3"/>
  <c r="AK11" i="3" s="1"/>
  <c r="AC11" i="3" a="1"/>
  <c r="AC11" i="3" s="1"/>
  <c r="AB11" i="3" a="1"/>
  <c r="AB11" i="3" s="1"/>
  <c r="Z11" i="3"/>
  <c r="Y11" i="3"/>
  <c r="X11" i="3"/>
  <c r="W11" i="3"/>
  <c r="V11" i="3"/>
  <c r="U11" i="3"/>
  <c r="T11" i="3"/>
  <c r="S11" i="3"/>
  <c r="R11" i="3"/>
  <c r="Q11" i="3"/>
  <c r="O11" i="3"/>
  <c r="N11" i="3" a="1"/>
  <c r="N11" i="3" s="1"/>
  <c r="M11" i="3"/>
  <c r="L11" i="3" s="1"/>
  <c r="K11" i="3"/>
  <c r="BA10" i="3"/>
  <c r="AZ10" i="3"/>
  <c r="AY10" i="3"/>
  <c r="AX10" i="3"/>
  <c r="AW10" i="3"/>
  <c r="AV10" i="3"/>
  <c r="AU10" i="3"/>
  <c r="AT10" i="3"/>
  <c r="AS10" i="3"/>
  <c r="AP10" i="3" s="1"/>
  <c r="AR10" i="3"/>
  <c r="AQ10" i="3"/>
  <c r="AO10" i="3"/>
  <c r="AN10" i="3"/>
  <c r="AM10" i="3"/>
  <c r="AI10" i="3"/>
  <c r="AE10" i="3"/>
  <c r="AH10" i="3" s="1"/>
  <c r="AC10" i="3" a="1"/>
  <c r="AC10" i="3" s="1"/>
  <c r="AB10" i="3" a="1"/>
  <c r="AB10" i="3" s="1"/>
  <c r="Z10" i="3"/>
  <c r="Y10" i="3"/>
  <c r="X10" i="3"/>
  <c r="W10" i="3"/>
  <c r="V10" i="3"/>
  <c r="U10" i="3"/>
  <c r="T10" i="3"/>
  <c r="S10" i="3"/>
  <c r="R10" i="3"/>
  <c r="Q10" i="3"/>
  <c r="O10" i="3"/>
  <c r="N10" i="3" a="1"/>
  <c r="N10" i="3" s="1"/>
  <c r="M10" i="3"/>
  <c r="L10" i="3" s="1"/>
  <c r="K10" i="3"/>
  <c r="BA9" i="3"/>
  <c r="AZ9" i="3"/>
  <c r="AX9" i="3"/>
  <c r="AY9" i="3" s="1"/>
  <c r="AW9" i="3"/>
  <c r="AV9" i="3"/>
  <c r="AT9" i="3"/>
  <c r="AS9" i="3"/>
  <c r="AQ9" i="3" s="1"/>
  <c r="AR9" i="3"/>
  <c r="AO9" i="3"/>
  <c r="AN9" i="3"/>
  <c r="AK9" i="3"/>
  <c r="AJ9" i="3"/>
  <c r="AH9" i="3"/>
  <c r="AG9" i="3"/>
  <c r="AF9" i="3"/>
  <c r="AE9" i="3"/>
  <c r="AI9" i="3" s="1"/>
  <c r="AC9" i="3" a="1"/>
  <c r="AC9" i="3" s="1"/>
  <c r="AB9" i="3" a="1"/>
  <c r="AB9" i="3" s="1"/>
  <c r="Z9" i="3"/>
  <c r="Y9" i="3"/>
  <c r="X9" i="3"/>
  <c r="W9" i="3"/>
  <c r="V9" i="3"/>
  <c r="U9" i="3"/>
  <c r="T9" i="3"/>
  <c r="S9" i="3"/>
  <c r="R9" i="3"/>
  <c r="Q9" i="3"/>
  <c r="O9" i="3"/>
  <c r="N9" i="3" a="1"/>
  <c r="N9" i="3" s="1"/>
  <c r="M9" i="3"/>
  <c r="L9" i="3" s="1"/>
  <c r="K9" i="3"/>
  <c r="BA8" i="3"/>
  <c r="AX8" i="3"/>
  <c r="AZ8" i="3" s="1"/>
  <c r="AW8" i="3"/>
  <c r="AT8" i="3"/>
  <c r="AS8" i="3"/>
  <c r="AO8" i="3" s="1"/>
  <c r="AK8" i="3"/>
  <c r="AH8" i="3"/>
  <c r="AG8" i="3"/>
  <c r="AE8" i="3"/>
  <c r="AJ8" i="3" s="1"/>
  <c r="AC8" i="3" a="1"/>
  <c r="AC8" i="3" s="1"/>
  <c r="AB8" i="3" a="1"/>
  <c r="AB8" i="3" s="1"/>
  <c r="Z8" i="3"/>
  <c r="Y8" i="3"/>
  <c r="X8" i="3"/>
  <c r="W8" i="3"/>
  <c r="V8" i="3"/>
  <c r="U8" i="3"/>
  <c r="T8" i="3"/>
  <c r="S8" i="3"/>
  <c r="R8" i="3"/>
  <c r="Q8" i="3"/>
  <c r="O8" i="3"/>
  <c r="N8" i="3"/>
  <c r="N8" i="3" a="1"/>
  <c r="M8" i="3"/>
  <c r="L8" i="3" s="1"/>
  <c r="K8" i="3"/>
  <c r="K7" i="3"/>
  <c r="N7" i="3" a="1"/>
  <c r="N7" i="3" s="1"/>
  <c r="N6" i="3" a="1"/>
  <c r="N6" i="3" s="1"/>
  <c r="M7" i="3"/>
  <c r="M6" i="3"/>
  <c r="AX7" i="3"/>
  <c r="BA7" i="3" s="1"/>
  <c r="AT7" i="3"/>
  <c r="AS7" i="3"/>
  <c r="AR7" i="3"/>
  <c r="AQ7" i="3"/>
  <c r="AP7" i="3"/>
  <c r="AO7" i="3"/>
  <c r="AN7" i="3"/>
  <c r="AM7" i="3"/>
  <c r="AL7" i="3"/>
  <c r="AE7" i="3"/>
  <c r="AK7" i="3" s="1"/>
  <c r="AC7" i="3" a="1"/>
  <c r="AC7" i="3" s="1"/>
  <c r="AB7" i="3" a="1"/>
  <c r="AB7" i="3" s="1"/>
  <c r="Z7" i="3"/>
  <c r="Y7" i="3"/>
  <c r="X7" i="3"/>
  <c r="W7" i="3"/>
  <c r="V7" i="3"/>
  <c r="U7" i="3"/>
  <c r="T7" i="3"/>
  <c r="S7" i="3"/>
  <c r="R7" i="3"/>
  <c r="Q7" i="3"/>
  <c r="AC6" i="3" a="1"/>
  <c r="AC6" i="3" s="1"/>
  <c r="AB6" i="3" a="1"/>
  <c r="AB6" i="3" s="1"/>
  <c r="X6" i="3"/>
  <c r="W6" i="3"/>
  <c r="V6" i="3"/>
  <c r="Z6" i="3"/>
  <c r="T6" i="3"/>
  <c r="Q6" i="3"/>
  <c r="Y6" i="3" s="1"/>
  <c r="AD2000" i="18"/>
  <c r="AD1999" i="18"/>
  <c r="AD1998" i="18"/>
  <c r="AD1997" i="18"/>
  <c r="AD1996" i="18"/>
  <c r="AD1995" i="18"/>
  <c r="AD1994" i="18"/>
  <c r="AD1993" i="18"/>
  <c r="AD1992" i="18"/>
  <c r="AD1991" i="18"/>
  <c r="AD1990" i="18"/>
  <c r="AD1989" i="18"/>
  <c r="AD1988" i="18"/>
  <c r="AD1987" i="18"/>
  <c r="AD1986" i="18"/>
  <c r="AD1985" i="18"/>
  <c r="AD1984" i="18"/>
  <c r="AD1983" i="18"/>
  <c r="AD1982" i="18"/>
  <c r="AD1981" i="18"/>
  <c r="AD1980" i="18"/>
  <c r="AD1979" i="18"/>
  <c r="AD1978" i="18"/>
  <c r="AD1977" i="18"/>
  <c r="AD1976" i="18"/>
  <c r="AD1975" i="18"/>
  <c r="AD1974" i="18"/>
  <c r="AD1973" i="18"/>
  <c r="AD1972" i="18"/>
  <c r="AD1971" i="18"/>
  <c r="AD1970" i="18"/>
  <c r="AD1969" i="18"/>
  <c r="AD1968" i="18"/>
  <c r="AD1967" i="18"/>
  <c r="AD1966" i="18"/>
  <c r="AD1965" i="18"/>
  <c r="AD1964" i="18"/>
  <c r="AD1963" i="18"/>
  <c r="AD1962" i="18"/>
  <c r="AD1961" i="18"/>
  <c r="AD1960" i="18"/>
  <c r="AD1959" i="18"/>
  <c r="AD1958" i="18"/>
  <c r="AD1957" i="18"/>
  <c r="AD1956" i="18"/>
  <c r="AD1955" i="18"/>
  <c r="AD1954" i="18"/>
  <c r="AD1953" i="18"/>
  <c r="AD1952" i="18"/>
  <c r="AD1951" i="18"/>
  <c r="AD1950" i="18"/>
  <c r="AD1949" i="18"/>
  <c r="AD1948" i="18"/>
  <c r="AD1947" i="18"/>
  <c r="AD1946" i="18"/>
  <c r="AD1945" i="18"/>
  <c r="AD1944" i="18"/>
  <c r="AD1943" i="18"/>
  <c r="AD1942" i="18"/>
  <c r="AD1941" i="18"/>
  <c r="AD1940" i="18"/>
  <c r="AD1939" i="18"/>
  <c r="AD1938" i="18"/>
  <c r="AD1937" i="18"/>
  <c r="AD1936" i="18"/>
  <c r="AD1935" i="18"/>
  <c r="AD1934" i="18"/>
  <c r="AD1933" i="18"/>
  <c r="AD1932" i="18"/>
  <c r="AD1931" i="18"/>
  <c r="AD1930" i="18"/>
  <c r="AD1929" i="18"/>
  <c r="AD1928" i="18"/>
  <c r="AD1927" i="18"/>
  <c r="AD1926" i="18"/>
  <c r="AD1925" i="18"/>
  <c r="AD1924" i="18"/>
  <c r="AD1923" i="18"/>
  <c r="AD1922" i="18"/>
  <c r="AD1921" i="18"/>
  <c r="AD1920" i="18"/>
  <c r="AD1919" i="18"/>
  <c r="AD1918" i="18"/>
  <c r="AD1917" i="18"/>
  <c r="AD1916" i="18"/>
  <c r="AD1915" i="18"/>
  <c r="AD1914" i="18"/>
  <c r="AD1913" i="18"/>
  <c r="AD1912" i="18"/>
  <c r="AD1911" i="18"/>
  <c r="AD1910" i="18"/>
  <c r="AD1909" i="18"/>
  <c r="AD1908" i="18"/>
  <c r="AD1907" i="18"/>
  <c r="AD1906" i="18"/>
  <c r="AD1905" i="18"/>
  <c r="AD1904" i="18"/>
  <c r="AD1903" i="18"/>
  <c r="AD1902" i="18"/>
  <c r="AD1901" i="18"/>
  <c r="AD1900" i="18"/>
  <c r="AD1899" i="18"/>
  <c r="AD1898" i="18"/>
  <c r="AD1897" i="18"/>
  <c r="AD1896" i="18"/>
  <c r="AD1895" i="18"/>
  <c r="AD1894" i="18"/>
  <c r="AD1893" i="18"/>
  <c r="AD1892" i="18"/>
  <c r="AD1891" i="18"/>
  <c r="AD1890" i="18"/>
  <c r="AD1889" i="18"/>
  <c r="AD1888" i="18"/>
  <c r="AD1887" i="18"/>
  <c r="AD1886" i="18"/>
  <c r="AD1885" i="18"/>
  <c r="AD1884" i="18"/>
  <c r="AD1883" i="18"/>
  <c r="AD1882" i="18"/>
  <c r="AD1881" i="18"/>
  <c r="AD1880" i="18"/>
  <c r="AD1879" i="18"/>
  <c r="AD1878" i="18"/>
  <c r="AD1877" i="18"/>
  <c r="AD1876" i="18"/>
  <c r="AD1875" i="18"/>
  <c r="AD1874" i="18"/>
  <c r="AD1873" i="18"/>
  <c r="AD1872" i="18"/>
  <c r="AD1871" i="18"/>
  <c r="AD1870" i="18"/>
  <c r="AD1869" i="18"/>
  <c r="AD1868" i="18"/>
  <c r="AD1867" i="18"/>
  <c r="AD1866" i="18"/>
  <c r="AD1865" i="18"/>
  <c r="AD1864" i="18"/>
  <c r="AD1863" i="18"/>
  <c r="AD1862" i="18"/>
  <c r="AD1861" i="18"/>
  <c r="AD1860" i="18"/>
  <c r="AD1859" i="18"/>
  <c r="AD1858" i="18"/>
  <c r="AD1857" i="18"/>
  <c r="AD1856" i="18"/>
  <c r="AD1855" i="18"/>
  <c r="AD1854" i="18"/>
  <c r="AD1853" i="18"/>
  <c r="AD1852" i="18"/>
  <c r="AD1851" i="18"/>
  <c r="AD1850" i="18"/>
  <c r="AD1849" i="18"/>
  <c r="AD1848" i="18"/>
  <c r="AD1847" i="18"/>
  <c r="AD1846" i="18"/>
  <c r="AD1845" i="18"/>
  <c r="AD1844" i="18"/>
  <c r="AD1843" i="18"/>
  <c r="AD1842" i="18"/>
  <c r="AD1841" i="18"/>
  <c r="AD1840" i="18"/>
  <c r="AD1839" i="18"/>
  <c r="AD1838" i="18"/>
  <c r="AD1837" i="18"/>
  <c r="AD1836" i="18"/>
  <c r="AD1835" i="18"/>
  <c r="AD1834" i="18"/>
  <c r="AD1833" i="18"/>
  <c r="AD1832" i="18"/>
  <c r="AD1831" i="18"/>
  <c r="AD1830" i="18"/>
  <c r="AD1829" i="18"/>
  <c r="AD1828" i="18"/>
  <c r="AD1827" i="18"/>
  <c r="AD1826" i="18"/>
  <c r="AD1825" i="18"/>
  <c r="AD1824" i="18"/>
  <c r="AD1823" i="18"/>
  <c r="AD1822" i="18"/>
  <c r="AD1821" i="18"/>
  <c r="AD1820" i="18"/>
  <c r="AD1819" i="18"/>
  <c r="AD1818" i="18"/>
  <c r="AD1817" i="18"/>
  <c r="AD1816" i="18"/>
  <c r="AD1815" i="18"/>
  <c r="AD1814" i="18"/>
  <c r="AD1813" i="18"/>
  <c r="AD1812" i="18"/>
  <c r="AD1811" i="18"/>
  <c r="AD1810" i="18"/>
  <c r="AD1809" i="18"/>
  <c r="AD1808" i="18"/>
  <c r="AD1807" i="18"/>
  <c r="AD1806" i="18"/>
  <c r="AD1805" i="18"/>
  <c r="AD1804" i="18"/>
  <c r="AD1803" i="18"/>
  <c r="AD1802" i="18"/>
  <c r="AD1801" i="18"/>
  <c r="AD1800" i="18"/>
  <c r="AD1799" i="18"/>
  <c r="AD1798" i="18"/>
  <c r="AD1797" i="18"/>
  <c r="AD1796" i="18"/>
  <c r="AD1795" i="18"/>
  <c r="AD1794" i="18"/>
  <c r="AD1793" i="18"/>
  <c r="AD1792" i="18"/>
  <c r="AD1791" i="18"/>
  <c r="AD1790" i="18"/>
  <c r="AD1789" i="18"/>
  <c r="AD1788" i="18"/>
  <c r="AD1787" i="18"/>
  <c r="AD1786" i="18"/>
  <c r="AD1785" i="18"/>
  <c r="AD1784" i="18"/>
  <c r="AD1783" i="18"/>
  <c r="AD1782" i="18"/>
  <c r="AD1781" i="18"/>
  <c r="AD1780" i="18"/>
  <c r="AD1779" i="18"/>
  <c r="AD1778" i="18"/>
  <c r="AD1777" i="18"/>
  <c r="AD1776" i="18"/>
  <c r="AD1775" i="18"/>
  <c r="AD1774" i="18"/>
  <c r="AD1773" i="18"/>
  <c r="AD1772" i="18"/>
  <c r="AD1771" i="18"/>
  <c r="AD1770" i="18"/>
  <c r="AD1769" i="18"/>
  <c r="AD1768" i="18"/>
  <c r="AD1767" i="18"/>
  <c r="AD1766" i="18"/>
  <c r="AD1765" i="18"/>
  <c r="AD1764" i="18"/>
  <c r="AD1763" i="18"/>
  <c r="AD1762" i="18"/>
  <c r="AD1761" i="18"/>
  <c r="AD1760" i="18"/>
  <c r="AD1759" i="18"/>
  <c r="AD1758" i="18"/>
  <c r="AD1757" i="18"/>
  <c r="AD1756" i="18"/>
  <c r="AD1755" i="18"/>
  <c r="AD1754" i="18"/>
  <c r="AD1753" i="18"/>
  <c r="AD1752" i="18"/>
  <c r="AD1751" i="18"/>
  <c r="AD1750" i="18"/>
  <c r="AD1749" i="18"/>
  <c r="AD1748" i="18"/>
  <c r="AD1747" i="18"/>
  <c r="AD1746" i="18"/>
  <c r="AD1745" i="18"/>
  <c r="AD1744" i="18"/>
  <c r="AD1743" i="18"/>
  <c r="AD1742" i="18"/>
  <c r="AD1741" i="18"/>
  <c r="AD1740" i="18"/>
  <c r="AD1739" i="18"/>
  <c r="AD1738" i="18"/>
  <c r="AD1737" i="18"/>
  <c r="AD1736" i="18"/>
  <c r="AD1735" i="18"/>
  <c r="AD1734" i="18"/>
  <c r="AD1733" i="18"/>
  <c r="AD1732" i="18"/>
  <c r="AD1731" i="18"/>
  <c r="AD1730" i="18"/>
  <c r="AD1729" i="18"/>
  <c r="AD1728" i="18"/>
  <c r="AD1727" i="18"/>
  <c r="AD1726" i="18"/>
  <c r="AD1725" i="18"/>
  <c r="AD1724" i="18"/>
  <c r="AD1723" i="18"/>
  <c r="AD1722" i="18"/>
  <c r="AD1721" i="18"/>
  <c r="AD1720" i="18"/>
  <c r="AD1719" i="18"/>
  <c r="AD1718" i="18"/>
  <c r="AD1717" i="18"/>
  <c r="AD1716" i="18"/>
  <c r="AD1715" i="18"/>
  <c r="AD1714" i="18"/>
  <c r="AD1713" i="18"/>
  <c r="AD1712" i="18"/>
  <c r="AD1711" i="18"/>
  <c r="AD1710" i="18"/>
  <c r="AD1709" i="18"/>
  <c r="AD1708" i="18"/>
  <c r="AD1707" i="18"/>
  <c r="AD1706" i="18"/>
  <c r="AD1705" i="18"/>
  <c r="AD1704" i="18"/>
  <c r="AD1703" i="18"/>
  <c r="AD1702" i="18"/>
  <c r="AD1701" i="18"/>
  <c r="AD1700" i="18"/>
  <c r="AD1699" i="18"/>
  <c r="AD1698" i="18"/>
  <c r="AD1697" i="18"/>
  <c r="AD1696" i="18"/>
  <c r="AD1695" i="18"/>
  <c r="AD1694" i="18"/>
  <c r="AD1693" i="18"/>
  <c r="AD1692" i="18"/>
  <c r="AD1691" i="18"/>
  <c r="AD1690" i="18"/>
  <c r="AD1689" i="18"/>
  <c r="AD1688" i="18"/>
  <c r="AD1687" i="18"/>
  <c r="AD1686" i="18"/>
  <c r="AD1685" i="18"/>
  <c r="AD1684" i="18"/>
  <c r="AD1683" i="18"/>
  <c r="AD1682" i="18"/>
  <c r="AD1681" i="18"/>
  <c r="AD1680" i="18"/>
  <c r="AD1679" i="18"/>
  <c r="AD1678" i="18"/>
  <c r="AD1677" i="18"/>
  <c r="AD1676" i="18"/>
  <c r="AD1675" i="18"/>
  <c r="AD1674" i="18"/>
  <c r="AD1673" i="18"/>
  <c r="AD1672" i="18"/>
  <c r="AD1671" i="18"/>
  <c r="AD1670" i="18"/>
  <c r="AD1669" i="18"/>
  <c r="AD1668" i="18"/>
  <c r="AD1667" i="18"/>
  <c r="AD1666" i="18"/>
  <c r="AD1665" i="18"/>
  <c r="AD1664" i="18"/>
  <c r="AD1663" i="18"/>
  <c r="AD1662" i="18"/>
  <c r="AD1661" i="18"/>
  <c r="AD1660" i="18"/>
  <c r="AD1659" i="18"/>
  <c r="AD1658" i="18"/>
  <c r="AD1657" i="18"/>
  <c r="AD1656" i="18"/>
  <c r="AD1655" i="18"/>
  <c r="AD1654" i="18"/>
  <c r="AD1653" i="18"/>
  <c r="AD1652" i="18"/>
  <c r="AD1651" i="18"/>
  <c r="AD1650" i="18"/>
  <c r="AD1649" i="18"/>
  <c r="AD1648" i="18"/>
  <c r="AD1647" i="18"/>
  <c r="AD1646" i="18"/>
  <c r="AD1645" i="18"/>
  <c r="AD1644" i="18"/>
  <c r="AD1643" i="18"/>
  <c r="AD1642" i="18"/>
  <c r="AD1641" i="18"/>
  <c r="AD1640" i="18"/>
  <c r="AD1639" i="18"/>
  <c r="AD1638" i="18"/>
  <c r="AD1637" i="18"/>
  <c r="AD1636" i="18"/>
  <c r="AD1635" i="18"/>
  <c r="AD1634" i="18"/>
  <c r="AD1633" i="18"/>
  <c r="AD1632" i="18"/>
  <c r="AD1631" i="18"/>
  <c r="AD1630" i="18"/>
  <c r="AD1629" i="18"/>
  <c r="AD1628" i="18"/>
  <c r="AD1627" i="18"/>
  <c r="AD1626" i="18"/>
  <c r="AD1625" i="18"/>
  <c r="AD1624" i="18"/>
  <c r="AD1623" i="18"/>
  <c r="AD1622" i="18"/>
  <c r="AD1621" i="18"/>
  <c r="AD1620" i="18"/>
  <c r="AD1619" i="18"/>
  <c r="AD1618" i="18"/>
  <c r="AD1617" i="18"/>
  <c r="AD1616" i="18"/>
  <c r="AD1615" i="18"/>
  <c r="AD1614" i="18"/>
  <c r="AD1613" i="18"/>
  <c r="AD1612" i="18"/>
  <c r="AD1611" i="18"/>
  <c r="AD1610" i="18"/>
  <c r="AD1609" i="18"/>
  <c r="AD1608" i="18"/>
  <c r="AD1607" i="18"/>
  <c r="AD1606" i="18"/>
  <c r="AD1605" i="18"/>
  <c r="AD1604" i="18"/>
  <c r="AD1603" i="18"/>
  <c r="AD1602" i="18"/>
  <c r="AD1601" i="18"/>
  <c r="AD1600" i="18"/>
  <c r="AD1599" i="18"/>
  <c r="AD1598" i="18"/>
  <c r="AD1597" i="18"/>
  <c r="AD1596" i="18"/>
  <c r="AD1595" i="18"/>
  <c r="AD1594" i="18"/>
  <c r="AD1593" i="18"/>
  <c r="AD1592" i="18"/>
  <c r="AD1591" i="18"/>
  <c r="AD1590" i="18"/>
  <c r="AD1589" i="18"/>
  <c r="AD1588" i="18"/>
  <c r="AD1587" i="18"/>
  <c r="AD1586" i="18"/>
  <c r="AD1585" i="18"/>
  <c r="AD1584" i="18"/>
  <c r="AD1583" i="18"/>
  <c r="AD1582" i="18"/>
  <c r="AD1581" i="18"/>
  <c r="AD1580" i="18"/>
  <c r="AD1579" i="18"/>
  <c r="AD1578" i="18"/>
  <c r="AD1577" i="18"/>
  <c r="AD1576" i="18"/>
  <c r="AD1575" i="18"/>
  <c r="AD1574" i="18"/>
  <c r="AD1573" i="18"/>
  <c r="AD1572" i="18"/>
  <c r="AD1571" i="18"/>
  <c r="AD1570" i="18"/>
  <c r="AD1569" i="18"/>
  <c r="AD1568" i="18"/>
  <c r="AD1567" i="18"/>
  <c r="AD1566" i="18"/>
  <c r="AD1565" i="18"/>
  <c r="AD1564" i="18"/>
  <c r="AD1563" i="18"/>
  <c r="AD1562" i="18"/>
  <c r="AD1561" i="18"/>
  <c r="AD1560" i="18"/>
  <c r="AD1559" i="18"/>
  <c r="AD1558" i="18"/>
  <c r="AD1557" i="18"/>
  <c r="AD1556" i="18"/>
  <c r="AD1555" i="18"/>
  <c r="AD1554" i="18"/>
  <c r="AD1553" i="18"/>
  <c r="AD1552" i="18"/>
  <c r="AD1551" i="18"/>
  <c r="AD1550" i="18"/>
  <c r="AD1549" i="18"/>
  <c r="AD1548" i="18"/>
  <c r="AD1547" i="18"/>
  <c r="AD1546" i="18"/>
  <c r="AD1545" i="18"/>
  <c r="AD1544" i="18"/>
  <c r="AD1543" i="18"/>
  <c r="AD1542" i="18"/>
  <c r="AD1541" i="18"/>
  <c r="AD1540" i="18"/>
  <c r="AD1539" i="18"/>
  <c r="AD1538" i="18"/>
  <c r="AD1537" i="18"/>
  <c r="AD1536" i="18"/>
  <c r="AD1535" i="18"/>
  <c r="AD1534" i="18"/>
  <c r="AD1533" i="18"/>
  <c r="AD1532" i="18"/>
  <c r="AD1531" i="18"/>
  <c r="AD1530" i="18"/>
  <c r="AD1529" i="18"/>
  <c r="AD1528" i="18"/>
  <c r="AD1527" i="18"/>
  <c r="AD1526" i="18"/>
  <c r="AD1525" i="18"/>
  <c r="AD1524" i="18"/>
  <c r="AD1523" i="18"/>
  <c r="AD1522" i="18"/>
  <c r="AD1521" i="18"/>
  <c r="AD1520" i="18"/>
  <c r="AD1519" i="18"/>
  <c r="AD1518" i="18"/>
  <c r="AD1517" i="18"/>
  <c r="AD1516" i="18"/>
  <c r="AD1515" i="18"/>
  <c r="AD1514" i="18"/>
  <c r="AD1513" i="18"/>
  <c r="AD1512" i="18"/>
  <c r="AD1511" i="18"/>
  <c r="AD1510" i="18"/>
  <c r="AD1509" i="18"/>
  <c r="AD1508" i="18"/>
  <c r="AD1507" i="18"/>
  <c r="AD1506" i="18"/>
  <c r="AD1505" i="18"/>
  <c r="AD1504" i="18"/>
  <c r="AD1503" i="18"/>
  <c r="AD1502" i="18"/>
  <c r="AD1501" i="18"/>
  <c r="AD1500" i="18"/>
  <c r="AD1499" i="18"/>
  <c r="AD1498" i="18"/>
  <c r="AD1497" i="18"/>
  <c r="AD1496" i="18"/>
  <c r="AD1495" i="18"/>
  <c r="AD1494" i="18"/>
  <c r="AD1493" i="18"/>
  <c r="AD1492" i="18"/>
  <c r="AD1491" i="18"/>
  <c r="AD1490" i="18"/>
  <c r="AD1489" i="18"/>
  <c r="AD1488" i="18"/>
  <c r="AD1487" i="18"/>
  <c r="AD1486" i="18"/>
  <c r="AD1485" i="18"/>
  <c r="AD1484" i="18"/>
  <c r="AD1483" i="18"/>
  <c r="AD1482" i="18"/>
  <c r="AD1481" i="18"/>
  <c r="AD1480" i="18"/>
  <c r="AD1479" i="18"/>
  <c r="AD1478" i="18"/>
  <c r="AD1477" i="18"/>
  <c r="AD1476" i="18"/>
  <c r="AD1475" i="18"/>
  <c r="AD1474" i="18"/>
  <c r="AD1473" i="18"/>
  <c r="AD1472" i="18"/>
  <c r="AD1471" i="18"/>
  <c r="AD1470" i="18"/>
  <c r="AD1469" i="18"/>
  <c r="AD1468" i="18"/>
  <c r="AD1467" i="18"/>
  <c r="AD1466" i="18"/>
  <c r="AD1465" i="18"/>
  <c r="AD1464" i="18"/>
  <c r="AD1463" i="18"/>
  <c r="AD1462" i="18"/>
  <c r="AD1461" i="18"/>
  <c r="AD1460" i="18"/>
  <c r="AD1459" i="18"/>
  <c r="AD1458" i="18"/>
  <c r="AD1457" i="18"/>
  <c r="AD1456" i="18"/>
  <c r="AD1455" i="18"/>
  <c r="AD1454" i="18"/>
  <c r="AD1453" i="18"/>
  <c r="AD1452" i="18"/>
  <c r="AD1451" i="18"/>
  <c r="AD1450" i="18"/>
  <c r="AD1449" i="18"/>
  <c r="AD1448" i="18"/>
  <c r="AD1447" i="18"/>
  <c r="AD1446" i="18"/>
  <c r="AD1445" i="18"/>
  <c r="AD1444" i="18"/>
  <c r="AD1443" i="18"/>
  <c r="AD1442" i="18"/>
  <c r="AD1441" i="18"/>
  <c r="AD1440" i="18"/>
  <c r="AD1439" i="18"/>
  <c r="AD1438" i="18"/>
  <c r="AD1437" i="18"/>
  <c r="AD1436" i="18"/>
  <c r="AD1435" i="18"/>
  <c r="AD1434" i="18"/>
  <c r="AD1433" i="18"/>
  <c r="AD1432" i="18"/>
  <c r="AD1431" i="18"/>
  <c r="AD1430" i="18"/>
  <c r="AD1429" i="18"/>
  <c r="AD1428" i="18"/>
  <c r="AD1427" i="18"/>
  <c r="AD1426" i="18"/>
  <c r="AD1425" i="18"/>
  <c r="AD1424" i="18"/>
  <c r="AD1423" i="18"/>
  <c r="AD1422" i="18"/>
  <c r="AD1421" i="18"/>
  <c r="AD1420" i="18"/>
  <c r="AD1419" i="18"/>
  <c r="AD1418" i="18"/>
  <c r="AD1417" i="18"/>
  <c r="AD1416" i="18"/>
  <c r="AD1415" i="18"/>
  <c r="AD1414" i="18"/>
  <c r="AD1413" i="18"/>
  <c r="AD1412" i="18"/>
  <c r="AD1411" i="18"/>
  <c r="AD1410" i="18"/>
  <c r="AD1409" i="18"/>
  <c r="AD1408" i="18"/>
  <c r="AD1407" i="18"/>
  <c r="AD1406" i="18"/>
  <c r="AD1405" i="18"/>
  <c r="AD1404" i="18"/>
  <c r="AD1403" i="18"/>
  <c r="AD1402" i="18"/>
  <c r="AD1401" i="18"/>
  <c r="AD1400" i="18"/>
  <c r="AD1399" i="18"/>
  <c r="AD1398" i="18"/>
  <c r="AD1397" i="18"/>
  <c r="AD1396" i="18"/>
  <c r="AD1395" i="18"/>
  <c r="AD1394" i="18"/>
  <c r="AD1393" i="18"/>
  <c r="AD1392" i="18"/>
  <c r="AD1391" i="18"/>
  <c r="AD1390" i="18"/>
  <c r="AD1389" i="18"/>
  <c r="AD1388" i="18"/>
  <c r="AD1387" i="18"/>
  <c r="AD1386" i="18"/>
  <c r="AD1385" i="18"/>
  <c r="AD1384" i="18"/>
  <c r="AD1383" i="18"/>
  <c r="AD1382" i="18"/>
  <c r="AD1381" i="18"/>
  <c r="AD1380" i="18"/>
  <c r="AD1379" i="18"/>
  <c r="AD1378" i="18"/>
  <c r="AD1377" i="18"/>
  <c r="AD1376" i="18"/>
  <c r="AD1375" i="18"/>
  <c r="AD1374" i="18"/>
  <c r="AD1373" i="18"/>
  <c r="AD1372" i="18"/>
  <c r="AD1371" i="18"/>
  <c r="AD1370" i="18"/>
  <c r="AD1369" i="18"/>
  <c r="AD1368" i="18"/>
  <c r="AD1367" i="18"/>
  <c r="AD1366" i="18"/>
  <c r="AD1365" i="18"/>
  <c r="AD1364" i="18"/>
  <c r="AD1363" i="18"/>
  <c r="AD1362" i="18"/>
  <c r="AD1361" i="18"/>
  <c r="AD1360" i="18"/>
  <c r="AD1359" i="18"/>
  <c r="AD1358" i="18"/>
  <c r="AD1357" i="18"/>
  <c r="AD1356" i="18"/>
  <c r="AD1355" i="18"/>
  <c r="AD1354" i="18"/>
  <c r="AD1353" i="18"/>
  <c r="AD1352" i="18"/>
  <c r="AD1351" i="18"/>
  <c r="AD1350" i="18"/>
  <c r="AD1349" i="18"/>
  <c r="AD1348" i="18"/>
  <c r="AD1347" i="18"/>
  <c r="AD1346" i="18"/>
  <c r="AD1345" i="18"/>
  <c r="AD1344" i="18"/>
  <c r="AD1343" i="18"/>
  <c r="AD1342" i="18"/>
  <c r="AD1341" i="18"/>
  <c r="AD1340" i="18"/>
  <c r="AD1339" i="18"/>
  <c r="AD1338" i="18"/>
  <c r="AD1337" i="18"/>
  <c r="AD1336" i="18"/>
  <c r="AD1335" i="18"/>
  <c r="AD1334" i="18"/>
  <c r="AD1333" i="18"/>
  <c r="AD1332" i="18"/>
  <c r="AD1331" i="18"/>
  <c r="AD1330" i="18"/>
  <c r="AD1329" i="18"/>
  <c r="AD1328" i="18"/>
  <c r="AD1327" i="18"/>
  <c r="AD1326" i="18"/>
  <c r="AD1325" i="18"/>
  <c r="AD1324" i="18"/>
  <c r="AD1323" i="18"/>
  <c r="AD1322" i="18"/>
  <c r="AD1321" i="18"/>
  <c r="AD1320" i="18"/>
  <c r="AD1319" i="18"/>
  <c r="AD1318" i="18"/>
  <c r="AD1317" i="18"/>
  <c r="AD1316" i="18"/>
  <c r="AD1315" i="18"/>
  <c r="AD1314" i="18"/>
  <c r="AD1313" i="18"/>
  <c r="AD1312" i="18"/>
  <c r="AD1311" i="18"/>
  <c r="AD1310" i="18"/>
  <c r="AD1309" i="18"/>
  <c r="AD1308" i="18"/>
  <c r="AD1307" i="18"/>
  <c r="AD1306" i="18"/>
  <c r="AD1305" i="18"/>
  <c r="AD1304" i="18"/>
  <c r="AD1303" i="18"/>
  <c r="AD1302" i="18"/>
  <c r="AD1301" i="18"/>
  <c r="AD1300" i="18"/>
  <c r="AD1299" i="18"/>
  <c r="AD1298" i="18"/>
  <c r="AD1297" i="18"/>
  <c r="AD1296" i="18"/>
  <c r="AD1295" i="18"/>
  <c r="AD1294" i="18"/>
  <c r="AD1293" i="18"/>
  <c r="AD1292" i="18"/>
  <c r="AD1291" i="18"/>
  <c r="AD1290" i="18"/>
  <c r="AD1289" i="18"/>
  <c r="AD1288" i="18"/>
  <c r="AD1287" i="18"/>
  <c r="AD1286" i="18"/>
  <c r="AD1285" i="18"/>
  <c r="AD1284" i="18"/>
  <c r="AD1283" i="18"/>
  <c r="AD1282" i="18"/>
  <c r="AD1281" i="18"/>
  <c r="AD1280" i="18"/>
  <c r="AD1279" i="18"/>
  <c r="AD1278" i="18"/>
  <c r="AD1277" i="18"/>
  <c r="AD1276" i="18"/>
  <c r="AD1275" i="18"/>
  <c r="AD1274" i="18"/>
  <c r="AD1273" i="18"/>
  <c r="AD1272" i="18"/>
  <c r="AD1271" i="18"/>
  <c r="AD1270" i="18"/>
  <c r="AD1269" i="18"/>
  <c r="AD1268" i="18"/>
  <c r="AD1267" i="18"/>
  <c r="AD1266" i="18"/>
  <c r="AD1265" i="18"/>
  <c r="AD1264" i="18"/>
  <c r="AD1263" i="18"/>
  <c r="AD1262" i="18"/>
  <c r="AD1261" i="18"/>
  <c r="AD1260" i="18"/>
  <c r="AD1259" i="18"/>
  <c r="AD1258" i="18"/>
  <c r="AD1257" i="18"/>
  <c r="AD1256" i="18"/>
  <c r="AD1255" i="18"/>
  <c r="AD1254" i="18"/>
  <c r="AD1253" i="18"/>
  <c r="AD1252" i="18"/>
  <c r="AD1251" i="18"/>
  <c r="AD1250" i="18"/>
  <c r="AD1249" i="18"/>
  <c r="AD1248" i="18"/>
  <c r="AD1247" i="18"/>
  <c r="AD1246" i="18"/>
  <c r="AD1245" i="18"/>
  <c r="AD1244" i="18"/>
  <c r="AD1243" i="18"/>
  <c r="AD1242" i="18"/>
  <c r="AD1241" i="18"/>
  <c r="AD1240" i="18"/>
  <c r="AD1239" i="18"/>
  <c r="AD1238" i="18"/>
  <c r="AD1237" i="18"/>
  <c r="AD1236" i="18"/>
  <c r="AD1235" i="18"/>
  <c r="AD1234" i="18"/>
  <c r="AD1233" i="18"/>
  <c r="AD1232" i="18"/>
  <c r="AD1231" i="18"/>
  <c r="AD1230" i="18"/>
  <c r="AD1229" i="18"/>
  <c r="AD1228" i="18"/>
  <c r="AD1227" i="18"/>
  <c r="AD1226" i="18"/>
  <c r="AD1225" i="18"/>
  <c r="AD1224" i="18"/>
  <c r="AD1223" i="18"/>
  <c r="AD1222" i="18"/>
  <c r="AD1221" i="18"/>
  <c r="AD1220" i="18"/>
  <c r="AD1219" i="18"/>
  <c r="AD1218" i="18"/>
  <c r="AD1217" i="18"/>
  <c r="AD1216" i="18"/>
  <c r="AD1215" i="18"/>
  <c r="AD1214" i="18"/>
  <c r="AD1213" i="18"/>
  <c r="AD1212" i="18"/>
  <c r="AD1211" i="18"/>
  <c r="AD1210" i="18"/>
  <c r="AD1209" i="18"/>
  <c r="AD1208" i="18"/>
  <c r="AD1207" i="18"/>
  <c r="AD1206" i="18"/>
  <c r="AD1205" i="18"/>
  <c r="AD1204" i="18"/>
  <c r="AD1203" i="18"/>
  <c r="AD1202" i="18"/>
  <c r="AD1201" i="18"/>
  <c r="AD1200" i="18"/>
  <c r="AD1199" i="18"/>
  <c r="AD1198" i="18"/>
  <c r="AD1197" i="18"/>
  <c r="AD1196" i="18"/>
  <c r="AD1195" i="18"/>
  <c r="AD1194" i="18"/>
  <c r="AD1193" i="18"/>
  <c r="AD1192" i="18"/>
  <c r="AD1191" i="18"/>
  <c r="AD1190" i="18"/>
  <c r="AD1189" i="18"/>
  <c r="AD1188" i="18"/>
  <c r="AD1187" i="18"/>
  <c r="AD1186" i="18"/>
  <c r="AD1185" i="18"/>
  <c r="AD1184" i="18"/>
  <c r="AD1183" i="18"/>
  <c r="AD1182" i="18"/>
  <c r="AD1181" i="18"/>
  <c r="AD1180" i="18"/>
  <c r="AD1179" i="18"/>
  <c r="AD1178" i="18"/>
  <c r="AD1177" i="18"/>
  <c r="AD1176" i="18"/>
  <c r="AD1175" i="18"/>
  <c r="AD1174" i="18"/>
  <c r="AD1173" i="18"/>
  <c r="AD1172" i="18"/>
  <c r="AD1171" i="18"/>
  <c r="AD1170" i="18"/>
  <c r="AD1169" i="18"/>
  <c r="AD1168" i="18"/>
  <c r="AD1167" i="18"/>
  <c r="AD1166" i="18"/>
  <c r="AD1165" i="18"/>
  <c r="AD1164" i="18"/>
  <c r="AD1163" i="18"/>
  <c r="AD1162" i="18"/>
  <c r="AD1161" i="18"/>
  <c r="AD1160" i="18"/>
  <c r="AD1159" i="18"/>
  <c r="AD1158" i="18"/>
  <c r="AD1157" i="18"/>
  <c r="AD1156" i="18"/>
  <c r="AD1155" i="18"/>
  <c r="AD1154" i="18"/>
  <c r="AD1153" i="18"/>
  <c r="AD1152" i="18"/>
  <c r="AD1151" i="18"/>
  <c r="AD1150" i="18"/>
  <c r="AD1149" i="18"/>
  <c r="AD1148" i="18"/>
  <c r="AD1147" i="18"/>
  <c r="AD1146" i="18"/>
  <c r="AD1145" i="18"/>
  <c r="AD1144" i="18"/>
  <c r="AD1143" i="18"/>
  <c r="AD1142" i="18"/>
  <c r="AD1141" i="18"/>
  <c r="AD1140" i="18"/>
  <c r="AD1139" i="18"/>
  <c r="AD1138" i="18"/>
  <c r="AD1137" i="18"/>
  <c r="AD1136" i="18"/>
  <c r="AD1135" i="18"/>
  <c r="AD1134" i="18"/>
  <c r="AD1133" i="18"/>
  <c r="AD1132" i="18"/>
  <c r="AD1131" i="18"/>
  <c r="AD1130" i="18"/>
  <c r="AD1129" i="18"/>
  <c r="AD1128" i="18"/>
  <c r="AD1127" i="18"/>
  <c r="AD1126" i="18"/>
  <c r="AD1125" i="18"/>
  <c r="AD1124" i="18"/>
  <c r="AD1123" i="18"/>
  <c r="AD1122" i="18"/>
  <c r="AD1121" i="18"/>
  <c r="AD1120" i="18"/>
  <c r="AD1119" i="18"/>
  <c r="AD1118" i="18"/>
  <c r="AD1117" i="18"/>
  <c r="AD1116" i="18"/>
  <c r="AD1115" i="18"/>
  <c r="AD1114" i="18"/>
  <c r="AD1113" i="18"/>
  <c r="AD1112" i="18"/>
  <c r="AD1111" i="18"/>
  <c r="AD1110" i="18"/>
  <c r="AD1109" i="18"/>
  <c r="AD1108" i="18"/>
  <c r="AD1107" i="18"/>
  <c r="AD1106" i="18"/>
  <c r="AD1105" i="18"/>
  <c r="AD1104" i="18"/>
  <c r="AD1103" i="18"/>
  <c r="AD1102" i="18"/>
  <c r="AD1101" i="18"/>
  <c r="AD1100" i="18"/>
  <c r="AD1099" i="18"/>
  <c r="AD1098" i="18"/>
  <c r="AD1097" i="18"/>
  <c r="AD1096" i="18"/>
  <c r="AD1095" i="18"/>
  <c r="AD1094" i="18"/>
  <c r="AD1093" i="18"/>
  <c r="AD1092" i="18"/>
  <c r="AD1091" i="18"/>
  <c r="AD1090" i="18"/>
  <c r="AD1089" i="18"/>
  <c r="AD1088" i="18"/>
  <c r="AD1087" i="18"/>
  <c r="AD1086" i="18"/>
  <c r="AD1085" i="18"/>
  <c r="AD1084" i="18"/>
  <c r="AD1083" i="18"/>
  <c r="AD1082" i="18"/>
  <c r="AD1081" i="18"/>
  <c r="AD1080" i="18"/>
  <c r="AD1079" i="18"/>
  <c r="AD1078" i="18"/>
  <c r="AD1077" i="18"/>
  <c r="AD1076" i="18"/>
  <c r="AD1075" i="18"/>
  <c r="AD1074" i="18"/>
  <c r="AD1073" i="18"/>
  <c r="AD1072" i="18"/>
  <c r="AD1071" i="18"/>
  <c r="AD1070" i="18"/>
  <c r="AD1069" i="18"/>
  <c r="AD1068" i="18"/>
  <c r="AD1067" i="18"/>
  <c r="AD1066" i="18"/>
  <c r="AD1065" i="18"/>
  <c r="AD1064" i="18"/>
  <c r="AD1063" i="18"/>
  <c r="AD1062" i="18"/>
  <c r="AD1061" i="18"/>
  <c r="AD1060" i="18"/>
  <c r="AD1059" i="18"/>
  <c r="AD1058" i="18"/>
  <c r="AD1057" i="18"/>
  <c r="AD1056" i="18"/>
  <c r="AD1055" i="18"/>
  <c r="AD1054" i="18"/>
  <c r="AD1053" i="18"/>
  <c r="AD1052" i="18"/>
  <c r="AD1051" i="18"/>
  <c r="AD1050" i="18"/>
  <c r="AD1049" i="18"/>
  <c r="AD1048" i="18"/>
  <c r="AD1047" i="18"/>
  <c r="AD1046" i="18"/>
  <c r="AD1045" i="18"/>
  <c r="AD1044" i="18"/>
  <c r="AD1043" i="18"/>
  <c r="AD1042" i="18"/>
  <c r="AD1041" i="18"/>
  <c r="AD1040" i="18"/>
  <c r="AD1039" i="18"/>
  <c r="AD1038" i="18"/>
  <c r="AD1037" i="18"/>
  <c r="AD1036" i="18"/>
  <c r="AD1035" i="18"/>
  <c r="AD1034" i="18"/>
  <c r="AD1033" i="18"/>
  <c r="AD1032" i="18"/>
  <c r="AD1031" i="18"/>
  <c r="AD1030" i="18"/>
  <c r="AD1029" i="18"/>
  <c r="AD1028" i="18"/>
  <c r="AD1027" i="18"/>
  <c r="AD1026" i="18"/>
  <c r="AD1025" i="18"/>
  <c r="AD1024" i="18"/>
  <c r="AD1023" i="18"/>
  <c r="AD1022" i="18"/>
  <c r="AD1021" i="18"/>
  <c r="AD1020" i="18"/>
  <c r="AD1019" i="18"/>
  <c r="AD1018" i="18"/>
  <c r="AD1017" i="18"/>
  <c r="AD1016" i="18"/>
  <c r="AD1015" i="18"/>
  <c r="AD1014" i="18"/>
  <c r="AD1013" i="18"/>
  <c r="AD1012" i="18"/>
  <c r="AD1011" i="18"/>
  <c r="AD1010" i="18"/>
  <c r="AD1009" i="18"/>
  <c r="AD1008" i="18"/>
  <c r="AD1007" i="18"/>
  <c r="AD1006" i="18"/>
  <c r="AD1005" i="18"/>
  <c r="AD1004" i="18"/>
  <c r="AD1003" i="18"/>
  <c r="AD1002" i="18"/>
  <c r="AD1001" i="18"/>
  <c r="AD1000" i="18"/>
  <c r="AD999" i="18"/>
  <c r="AD998" i="18"/>
  <c r="AD997" i="18"/>
  <c r="AD996" i="18"/>
  <c r="AD995" i="18"/>
  <c r="AD994" i="18"/>
  <c r="AD993" i="18"/>
  <c r="AD992" i="18"/>
  <c r="AD991" i="18"/>
  <c r="AD990" i="18"/>
  <c r="AD989" i="18"/>
  <c r="AD988" i="18"/>
  <c r="AD987" i="18"/>
  <c r="AD986" i="18"/>
  <c r="AD985" i="18"/>
  <c r="AD984" i="18"/>
  <c r="AD983" i="18"/>
  <c r="AD982" i="18"/>
  <c r="AD981" i="18"/>
  <c r="AD980" i="18"/>
  <c r="AD979" i="18"/>
  <c r="AD978" i="18"/>
  <c r="AD977" i="18"/>
  <c r="AD976" i="18"/>
  <c r="AD975" i="18"/>
  <c r="AD974" i="18"/>
  <c r="AD973" i="18"/>
  <c r="AD972" i="18"/>
  <c r="AD971" i="18"/>
  <c r="AD970" i="18"/>
  <c r="AD969" i="18"/>
  <c r="AD968" i="18"/>
  <c r="AD967" i="18"/>
  <c r="AD966" i="18"/>
  <c r="AD965" i="18"/>
  <c r="AD964" i="18"/>
  <c r="AD963" i="18"/>
  <c r="AD962" i="18"/>
  <c r="AD961" i="18"/>
  <c r="AD960" i="18"/>
  <c r="AD959" i="18"/>
  <c r="AD958" i="18"/>
  <c r="AD957" i="18"/>
  <c r="AD956" i="18"/>
  <c r="AD955" i="18"/>
  <c r="AD954" i="18"/>
  <c r="AD953" i="18"/>
  <c r="AD952" i="18"/>
  <c r="AD951" i="18"/>
  <c r="AD950" i="18"/>
  <c r="AD949" i="18"/>
  <c r="AD948" i="18"/>
  <c r="AD947" i="18"/>
  <c r="AD946" i="18"/>
  <c r="AD945" i="18"/>
  <c r="AD944" i="18"/>
  <c r="AD943" i="18"/>
  <c r="AD942" i="18"/>
  <c r="AD941" i="18"/>
  <c r="AD940" i="18"/>
  <c r="AD939" i="18"/>
  <c r="AD938" i="18"/>
  <c r="AD937" i="18"/>
  <c r="AD936" i="18"/>
  <c r="AD935" i="18"/>
  <c r="AD934" i="18"/>
  <c r="AD933" i="18"/>
  <c r="AD932" i="18"/>
  <c r="AD931" i="18"/>
  <c r="AD930" i="18"/>
  <c r="AD929" i="18"/>
  <c r="AD928" i="18"/>
  <c r="AD927" i="18"/>
  <c r="AD926" i="18"/>
  <c r="AD925" i="18"/>
  <c r="AD924" i="18"/>
  <c r="AD923" i="18"/>
  <c r="AD922" i="18"/>
  <c r="AD921" i="18"/>
  <c r="AD920" i="18"/>
  <c r="AD919" i="18"/>
  <c r="AD918" i="18"/>
  <c r="AD917" i="18"/>
  <c r="AD916" i="18"/>
  <c r="AD915" i="18"/>
  <c r="AD914" i="18"/>
  <c r="AD913" i="18"/>
  <c r="AD912" i="18"/>
  <c r="AD911" i="18"/>
  <c r="AD910" i="18"/>
  <c r="AD909" i="18"/>
  <c r="AD908" i="18"/>
  <c r="AD907" i="18"/>
  <c r="AD906" i="18"/>
  <c r="AD905" i="18"/>
  <c r="AD904" i="18"/>
  <c r="AD903" i="18"/>
  <c r="AD902" i="18"/>
  <c r="AD901" i="18"/>
  <c r="AD900" i="18"/>
  <c r="AD899" i="18"/>
  <c r="AD898" i="18"/>
  <c r="AD897" i="18"/>
  <c r="AD896" i="18"/>
  <c r="AD895" i="18"/>
  <c r="AD894" i="18"/>
  <c r="AD893" i="18"/>
  <c r="AD892" i="18"/>
  <c r="AD891" i="18"/>
  <c r="AD890" i="18"/>
  <c r="AD889" i="18"/>
  <c r="AD888" i="18"/>
  <c r="AD887" i="18"/>
  <c r="AD886" i="18"/>
  <c r="AD885" i="18"/>
  <c r="AD884" i="18"/>
  <c r="AD883" i="18"/>
  <c r="AD882" i="18"/>
  <c r="AD881" i="18"/>
  <c r="AD880" i="18"/>
  <c r="AD879" i="18"/>
  <c r="AD878" i="18"/>
  <c r="AD877" i="18"/>
  <c r="AD876" i="18"/>
  <c r="AD875" i="18"/>
  <c r="AD874" i="18"/>
  <c r="AD873" i="18"/>
  <c r="AD872" i="18"/>
  <c r="AD871" i="18"/>
  <c r="AD870" i="18"/>
  <c r="AD869" i="18"/>
  <c r="AD868" i="18"/>
  <c r="AD867" i="18"/>
  <c r="AD866" i="18"/>
  <c r="AD865" i="18"/>
  <c r="AD864" i="18"/>
  <c r="AD863" i="18"/>
  <c r="AD862" i="18"/>
  <c r="AD861" i="18"/>
  <c r="AD860" i="18"/>
  <c r="AD859" i="18"/>
  <c r="AD858" i="18"/>
  <c r="AD857" i="18"/>
  <c r="AD856" i="18"/>
  <c r="AD855" i="18"/>
  <c r="AD854" i="18"/>
  <c r="AD853" i="18"/>
  <c r="AD852" i="18"/>
  <c r="AD851" i="18"/>
  <c r="AD850" i="18"/>
  <c r="AD849" i="18"/>
  <c r="AD848" i="18"/>
  <c r="AD847" i="18"/>
  <c r="AD846" i="18"/>
  <c r="AD845" i="18"/>
  <c r="AD844" i="18"/>
  <c r="AD843" i="18"/>
  <c r="AD842" i="18"/>
  <c r="AD841" i="18"/>
  <c r="AD840" i="18"/>
  <c r="AD839" i="18"/>
  <c r="AD838" i="18"/>
  <c r="AD837" i="18"/>
  <c r="AD836" i="18"/>
  <c r="AD835" i="18"/>
  <c r="AD834" i="18"/>
  <c r="AD833" i="18"/>
  <c r="AD832" i="18"/>
  <c r="AD831" i="18"/>
  <c r="AD830" i="18"/>
  <c r="AD829" i="18"/>
  <c r="AD828" i="18"/>
  <c r="AD827" i="18"/>
  <c r="AD826" i="18"/>
  <c r="AD825" i="18"/>
  <c r="AD824" i="18"/>
  <c r="AD823" i="18"/>
  <c r="AD822" i="18"/>
  <c r="AD821" i="18"/>
  <c r="AD820" i="18"/>
  <c r="AD819" i="18"/>
  <c r="AD818" i="18"/>
  <c r="AD817" i="18"/>
  <c r="AD816" i="18"/>
  <c r="AD815" i="18"/>
  <c r="AD814" i="18"/>
  <c r="AD813" i="18"/>
  <c r="AD812" i="18"/>
  <c r="AD811" i="18"/>
  <c r="AD810" i="18"/>
  <c r="AD809" i="18"/>
  <c r="AD808" i="18"/>
  <c r="AD807" i="18"/>
  <c r="AD806" i="18"/>
  <c r="AD805" i="18"/>
  <c r="AD804" i="18"/>
  <c r="AD803" i="18"/>
  <c r="AD802" i="18"/>
  <c r="AD801" i="18"/>
  <c r="AD800" i="18"/>
  <c r="AD799" i="18"/>
  <c r="AD798" i="18"/>
  <c r="AD797" i="18"/>
  <c r="AD796" i="18"/>
  <c r="AD795" i="18"/>
  <c r="AD794" i="18"/>
  <c r="AD793" i="18"/>
  <c r="AD792" i="18"/>
  <c r="AD791" i="18"/>
  <c r="AD790" i="18"/>
  <c r="AD789" i="18"/>
  <c r="AD788" i="18"/>
  <c r="AD787" i="18"/>
  <c r="AD786" i="18"/>
  <c r="AD785" i="18"/>
  <c r="AD784" i="18"/>
  <c r="AD783" i="18"/>
  <c r="AD782" i="18"/>
  <c r="AD781" i="18"/>
  <c r="AD780" i="18"/>
  <c r="AD779" i="18"/>
  <c r="AD778" i="18"/>
  <c r="AD777" i="18"/>
  <c r="AD776" i="18"/>
  <c r="AD775" i="18"/>
  <c r="AD774" i="18"/>
  <c r="AD773" i="18"/>
  <c r="AD772" i="18"/>
  <c r="AD771" i="18"/>
  <c r="AD770" i="18"/>
  <c r="AD769" i="18"/>
  <c r="AD768" i="18"/>
  <c r="AD767" i="18"/>
  <c r="AD766" i="18"/>
  <c r="AD765" i="18"/>
  <c r="AD764" i="18"/>
  <c r="AD763" i="18"/>
  <c r="AD762" i="18"/>
  <c r="AD761" i="18"/>
  <c r="AD760" i="18"/>
  <c r="AD759" i="18"/>
  <c r="AD758" i="18"/>
  <c r="AD757" i="18"/>
  <c r="AD756" i="18"/>
  <c r="AD755" i="18"/>
  <c r="AD754" i="18"/>
  <c r="AD753" i="18"/>
  <c r="AD752" i="18"/>
  <c r="AD751" i="18"/>
  <c r="AD750" i="18"/>
  <c r="AD749" i="18"/>
  <c r="AD748" i="18"/>
  <c r="AD747" i="18"/>
  <c r="AD746" i="18"/>
  <c r="AD745" i="18"/>
  <c r="AD744" i="18"/>
  <c r="AD743" i="18"/>
  <c r="AD742" i="18"/>
  <c r="AD741" i="18"/>
  <c r="AD740" i="18"/>
  <c r="AD739" i="18"/>
  <c r="AD738" i="18"/>
  <c r="AD737" i="18"/>
  <c r="AD736" i="18"/>
  <c r="AD735" i="18"/>
  <c r="AD734" i="18"/>
  <c r="AD733" i="18"/>
  <c r="AD732" i="18"/>
  <c r="AD731" i="18"/>
  <c r="AD730" i="18"/>
  <c r="AD729" i="18"/>
  <c r="AD728" i="18"/>
  <c r="AD727" i="18"/>
  <c r="AD726" i="18"/>
  <c r="AD725" i="18"/>
  <c r="AD724" i="18"/>
  <c r="AD723" i="18"/>
  <c r="AD722" i="18"/>
  <c r="AD721" i="18"/>
  <c r="AD720" i="18"/>
  <c r="AD719" i="18"/>
  <c r="AD718" i="18"/>
  <c r="AD717" i="18"/>
  <c r="AD716" i="18"/>
  <c r="AD715" i="18"/>
  <c r="AD714" i="18"/>
  <c r="AD713" i="18"/>
  <c r="AD712" i="18"/>
  <c r="AD711" i="18"/>
  <c r="AD710" i="18"/>
  <c r="AD709" i="18"/>
  <c r="AD708" i="18"/>
  <c r="AD707" i="18"/>
  <c r="AD706" i="18"/>
  <c r="AD705" i="18"/>
  <c r="AD704" i="18"/>
  <c r="AD703" i="18"/>
  <c r="AD702" i="18"/>
  <c r="AD701" i="18"/>
  <c r="AD700" i="18"/>
  <c r="AD699" i="18"/>
  <c r="AD698" i="18"/>
  <c r="AD697" i="18"/>
  <c r="AD696" i="18"/>
  <c r="AD695" i="18"/>
  <c r="AD694" i="18"/>
  <c r="AD693" i="18"/>
  <c r="AD692" i="18"/>
  <c r="AD691" i="18"/>
  <c r="AD690" i="18"/>
  <c r="AD689" i="18"/>
  <c r="AD688" i="18"/>
  <c r="AD687" i="18"/>
  <c r="AD686" i="18"/>
  <c r="AD685" i="18"/>
  <c r="AD684" i="18"/>
  <c r="AD683" i="18"/>
  <c r="AD682" i="18"/>
  <c r="AD681" i="18"/>
  <c r="AD680" i="18"/>
  <c r="AD679" i="18"/>
  <c r="AD678" i="18"/>
  <c r="AD677" i="18"/>
  <c r="AD676" i="18"/>
  <c r="AD675" i="18"/>
  <c r="AD674" i="18"/>
  <c r="AD673" i="18"/>
  <c r="AD672" i="18"/>
  <c r="AD671" i="18"/>
  <c r="AD670" i="18"/>
  <c r="AD669" i="18"/>
  <c r="AD668" i="18"/>
  <c r="AD667" i="18"/>
  <c r="AD666" i="18"/>
  <c r="AD665" i="18"/>
  <c r="AD664" i="18"/>
  <c r="AD663" i="18"/>
  <c r="AD662" i="18"/>
  <c r="AD661" i="18"/>
  <c r="AD660" i="18"/>
  <c r="AD659" i="18"/>
  <c r="AD658" i="18"/>
  <c r="AD657" i="18"/>
  <c r="AD656" i="18"/>
  <c r="AD655" i="18"/>
  <c r="AD654" i="18"/>
  <c r="AD653" i="18"/>
  <c r="AD652" i="18"/>
  <c r="AD651" i="18"/>
  <c r="AD650" i="18"/>
  <c r="AD649" i="18"/>
  <c r="AD648" i="18"/>
  <c r="AD647" i="18"/>
  <c r="AD646" i="18"/>
  <c r="AD645" i="18"/>
  <c r="AD644" i="18"/>
  <c r="AD643" i="18"/>
  <c r="AD642" i="18"/>
  <c r="AD641" i="18"/>
  <c r="AD640" i="18"/>
  <c r="AD639" i="18"/>
  <c r="AD638" i="18"/>
  <c r="AD637" i="18"/>
  <c r="AD636" i="18"/>
  <c r="AD635" i="18"/>
  <c r="AD634" i="18"/>
  <c r="AD633" i="18"/>
  <c r="AD632" i="18"/>
  <c r="AD631" i="18"/>
  <c r="AD630" i="18"/>
  <c r="AD629" i="18"/>
  <c r="AD628" i="18"/>
  <c r="AD627" i="18"/>
  <c r="AD626" i="18"/>
  <c r="AD625" i="18"/>
  <c r="AD624" i="18"/>
  <c r="AD623" i="18"/>
  <c r="AD622" i="18"/>
  <c r="AD621" i="18"/>
  <c r="AD620" i="18"/>
  <c r="AD619" i="18"/>
  <c r="AD618" i="18"/>
  <c r="AD617" i="18"/>
  <c r="AD616" i="18"/>
  <c r="AD615" i="18"/>
  <c r="AD614" i="18"/>
  <c r="AD613" i="18"/>
  <c r="AD612" i="18"/>
  <c r="AD611" i="18"/>
  <c r="AD610" i="18"/>
  <c r="AD609" i="18"/>
  <c r="AD608" i="18"/>
  <c r="AD607" i="18"/>
  <c r="AD606" i="18"/>
  <c r="AD605" i="18"/>
  <c r="AD604" i="18"/>
  <c r="AD603" i="18"/>
  <c r="AD602" i="18"/>
  <c r="AD601" i="18"/>
  <c r="AD600" i="18"/>
  <c r="AD599" i="18"/>
  <c r="AD598" i="18"/>
  <c r="AD597" i="18"/>
  <c r="AD596" i="18"/>
  <c r="AD595" i="18"/>
  <c r="AD594" i="18"/>
  <c r="AD593" i="18"/>
  <c r="AD592" i="18"/>
  <c r="AD591" i="18"/>
  <c r="AD590" i="18"/>
  <c r="AD589" i="18"/>
  <c r="AD588" i="18"/>
  <c r="AD587" i="18"/>
  <c r="AD586" i="18"/>
  <c r="AD585" i="18"/>
  <c r="AD584" i="18"/>
  <c r="AD583" i="18"/>
  <c r="AD582" i="18"/>
  <c r="AD581" i="18"/>
  <c r="AD580" i="18"/>
  <c r="AD579" i="18"/>
  <c r="AD578" i="18"/>
  <c r="AD577" i="18"/>
  <c r="AD576" i="18"/>
  <c r="AD575" i="18"/>
  <c r="AD574" i="18"/>
  <c r="AD573" i="18"/>
  <c r="AD572" i="18"/>
  <c r="AD571" i="18"/>
  <c r="AD570" i="18"/>
  <c r="AD569" i="18"/>
  <c r="AD568" i="18"/>
  <c r="AD567" i="18"/>
  <c r="AD566" i="18"/>
  <c r="AD565" i="18"/>
  <c r="AD564" i="18"/>
  <c r="AD563" i="18"/>
  <c r="AD562" i="18"/>
  <c r="AD561" i="18"/>
  <c r="AD560" i="18"/>
  <c r="AD559" i="18"/>
  <c r="AD558" i="18"/>
  <c r="AD557" i="18"/>
  <c r="AD556" i="18"/>
  <c r="AD555" i="18"/>
  <c r="AD554" i="18"/>
  <c r="AD553" i="18"/>
  <c r="AD552" i="18"/>
  <c r="AD551" i="18"/>
  <c r="AD550" i="18"/>
  <c r="AD549" i="18"/>
  <c r="AD548" i="18"/>
  <c r="AD547" i="18"/>
  <c r="AD546" i="18"/>
  <c r="AD545" i="18"/>
  <c r="AD544" i="18"/>
  <c r="AD543" i="18"/>
  <c r="AD542" i="18"/>
  <c r="AD541" i="18"/>
  <c r="AD540" i="18"/>
  <c r="AD539" i="18"/>
  <c r="AD538" i="18"/>
  <c r="AD537" i="18"/>
  <c r="AD536" i="18"/>
  <c r="AD535" i="18"/>
  <c r="AD534" i="18"/>
  <c r="AD533" i="18"/>
  <c r="AD532" i="18"/>
  <c r="AD531" i="18"/>
  <c r="AD530" i="18"/>
  <c r="AD529" i="18"/>
  <c r="AD528" i="18"/>
  <c r="AD527" i="18"/>
  <c r="AD526" i="18"/>
  <c r="AD525" i="18"/>
  <c r="AD524" i="18"/>
  <c r="AD523" i="18"/>
  <c r="AD522" i="18"/>
  <c r="AD521" i="18"/>
  <c r="AD520" i="18"/>
  <c r="AD519" i="18"/>
  <c r="AD518" i="18"/>
  <c r="AD517" i="18"/>
  <c r="AD516" i="18"/>
  <c r="AD515" i="18"/>
  <c r="AD514" i="18"/>
  <c r="AD513" i="18"/>
  <c r="AD512" i="18"/>
  <c r="AD511" i="18"/>
  <c r="AD510" i="18"/>
  <c r="AD509" i="18"/>
  <c r="AD508" i="18"/>
  <c r="AD507" i="18"/>
  <c r="AD506" i="18"/>
  <c r="AD505" i="18"/>
  <c r="AD504" i="18"/>
  <c r="AD503" i="18"/>
  <c r="AD502" i="18"/>
  <c r="AD501" i="18"/>
  <c r="AD500" i="18"/>
  <c r="AD499" i="18"/>
  <c r="AD498" i="18"/>
  <c r="AD497" i="18"/>
  <c r="AD496" i="18"/>
  <c r="AD495" i="18"/>
  <c r="AD494" i="18"/>
  <c r="AD493" i="18"/>
  <c r="AD492" i="18"/>
  <c r="AD491" i="18"/>
  <c r="AD490" i="18"/>
  <c r="AD489" i="18"/>
  <c r="AD488" i="18"/>
  <c r="AD487" i="18"/>
  <c r="AD486" i="18"/>
  <c r="AD485" i="18"/>
  <c r="AD484" i="18"/>
  <c r="AD483" i="18"/>
  <c r="AD482" i="18"/>
  <c r="AD481" i="18"/>
  <c r="AD480" i="18"/>
  <c r="AD479" i="18"/>
  <c r="AD478" i="18"/>
  <c r="AD477" i="18"/>
  <c r="AD476" i="18"/>
  <c r="AD475" i="18"/>
  <c r="AD474" i="18"/>
  <c r="AD473" i="18"/>
  <c r="AD472" i="18"/>
  <c r="AD471" i="18"/>
  <c r="AD470" i="18"/>
  <c r="AD469" i="18"/>
  <c r="AD468" i="18"/>
  <c r="AD467" i="18"/>
  <c r="AD466" i="18"/>
  <c r="AD465" i="18"/>
  <c r="AD464" i="18"/>
  <c r="AD463" i="18"/>
  <c r="AD462" i="18"/>
  <c r="AD461" i="18"/>
  <c r="AD460" i="18"/>
  <c r="AD459" i="18"/>
  <c r="AD458" i="18"/>
  <c r="AD457" i="18"/>
  <c r="AD456" i="18"/>
  <c r="AD455" i="18"/>
  <c r="AD454" i="18"/>
  <c r="AD453" i="18"/>
  <c r="AD452" i="18"/>
  <c r="AD451" i="18"/>
  <c r="AD450" i="18"/>
  <c r="AD449" i="18"/>
  <c r="AD448" i="18"/>
  <c r="AD447" i="18"/>
  <c r="AD446" i="18"/>
  <c r="AD445" i="18"/>
  <c r="AD444" i="18"/>
  <c r="AD443" i="18"/>
  <c r="AD442" i="18"/>
  <c r="AD441" i="18"/>
  <c r="AD440" i="18"/>
  <c r="AD439" i="18"/>
  <c r="AD438" i="18"/>
  <c r="AD437" i="18"/>
  <c r="AD436" i="18"/>
  <c r="AD435" i="18"/>
  <c r="AD434" i="18"/>
  <c r="AD433" i="18"/>
  <c r="AD432" i="18"/>
  <c r="AD431" i="18"/>
  <c r="AD430" i="18"/>
  <c r="AD429" i="18"/>
  <c r="AD428" i="18"/>
  <c r="AD427" i="18"/>
  <c r="AD426" i="18"/>
  <c r="AD425" i="18"/>
  <c r="AD424" i="18"/>
  <c r="AD423" i="18"/>
  <c r="AD422" i="18"/>
  <c r="AD421" i="18"/>
  <c r="AD420" i="18"/>
  <c r="AD419" i="18"/>
  <c r="AD418" i="18"/>
  <c r="AD417" i="18"/>
  <c r="AD416" i="18"/>
  <c r="AD415" i="18"/>
  <c r="AD414" i="18"/>
  <c r="AD413" i="18"/>
  <c r="AD412" i="18"/>
  <c r="AD411" i="18"/>
  <c r="AD410" i="18"/>
  <c r="AD409" i="18"/>
  <c r="AD408" i="18"/>
  <c r="AD407" i="18"/>
  <c r="AD406" i="18"/>
  <c r="AD405" i="18"/>
  <c r="AD404" i="18"/>
  <c r="AD403" i="18"/>
  <c r="AD402" i="18"/>
  <c r="AD401" i="18"/>
  <c r="AD400" i="18"/>
  <c r="AD399" i="18"/>
  <c r="AD398" i="18"/>
  <c r="AD397" i="18"/>
  <c r="AD396" i="18"/>
  <c r="AD395" i="18"/>
  <c r="AD394" i="18"/>
  <c r="AD393" i="18"/>
  <c r="AD392" i="18"/>
  <c r="AD391" i="18"/>
  <c r="AD390" i="18"/>
  <c r="AD389" i="18"/>
  <c r="AD388" i="18"/>
  <c r="AD387" i="18"/>
  <c r="AD386" i="18"/>
  <c r="AD385" i="18"/>
  <c r="AD384" i="18"/>
  <c r="AD383" i="18"/>
  <c r="AD382" i="18"/>
  <c r="AD381" i="18"/>
  <c r="AD380" i="18"/>
  <c r="AD379" i="18"/>
  <c r="AD378" i="18"/>
  <c r="AD377" i="18"/>
  <c r="AD376" i="18"/>
  <c r="AD375" i="18"/>
  <c r="AD374" i="18"/>
  <c r="AD373" i="18"/>
  <c r="AD372" i="18"/>
  <c r="AD371" i="18"/>
  <c r="AD370" i="18"/>
  <c r="AD369" i="18"/>
  <c r="AD368" i="18"/>
  <c r="AD367" i="18"/>
  <c r="AD366" i="18"/>
  <c r="AD365" i="18"/>
  <c r="AD364" i="18"/>
  <c r="AD363" i="18"/>
  <c r="AD362" i="18"/>
  <c r="AD361" i="18"/>
  <c r="AD360" i="18"/>
  <c r="AD359" i="18"/>
  <c r="AD358" i="18"/>
  <c r="AD357" i="18"/>
  <c r="AD356" i="18"/>
  <c r="AD355" i="18"/>
  <c r="AD354" i="18"/>
  <c r="AD353" i="18"/>
  <c r="AD352" i="18"/>
  <c r="AD351" i="18"/>
  <c r="AD350" i="18"/>
  <c r="AD349" i="18"/>
  <c r="AD348" i="18"/>
  <c r="AD347" i="18"/>
  <c r="AD346" i="18"/>
  <c r="AD345" i="18"/>
  <c r="AD344" i="18"/>
  <c r="AD343" i="18"/>
  <c r="AD342" i="18"/>
  <c r="AD341" i="18"/>
  <c r="AD340" i="18"/>
  <c r="AD339" i="18"/>
  <c r="AD338" i="18"/>
  <c r="AD337" i="18"/>
  <c r="AD336" i="18"/>
  <c r="AD335" i="18"/>
  <c r="AD334" i="18"/>
  <c r="AD333" i="18"/>
  <c r="AD332" i="18"/>
  <c r="AD331" i="18"/>
  <c r="AD330" i="18"/>
  <c r="AD329" i="18"/>
  <c r="AD328" i="18"/>
  <c r="AD327" i="18"/>
  <c r="AD326" i="18"/>
  <c r="AD325" i="18"/>
  <c r="AD324" i="18"/>
  <c r="AD323" i="18"/>
  <c r="AD322" i="18"/>
  <c r="AD321" i="18"/>
  <c r="AD320" i="18"/>
  <c r="AD319" i="18"/>
  <c r="AD318" i="18"/>
  <c r="AD317" i="18"/>
  <c r="AD316" i="18"/>
  <c r="AD315" i="18"/>
  <c r="AD314" i="18"/>
  <c r="AD313" i="18"/>
  <c r="AD312" i="18"/>
  <c r="AD311" i="18"/>
  <c r="AD310" i="18"/>
  <c r="AD309" i="18"/>
  <c r="AD308" i="18"/>
  <c r="AD307" i="18"/>
  <c r="AD306" i="18"/>
  <c r="AD305" i="18"/>
  <c r="AD304" i="18"/>
  <c r="AD303" i="18"/>
  <c r="AD302" i="18"/>
  <c r="AD301" i="18"/>
  <c r="AD300" i="18"/>
  <c r="AD299" i="18"/>
  <c r="AD298" i="18"/>
  <c r="AD297" i="18"/>
  <c r="AD296" i="18"/>
  <c r="AD295" i="18"/>
  <c r="AD294" i="18"/>
  <c r="AD293" i="18"/>
  <c r="AD292" i="18"/>
  <c r="AD291" i="18"/>
  <c r="AD290" i="18"/>
  <c r="AD289" i="18"/>
  <c r="AD288" i="18"/>
  <c r="AD287" i="18"/>
  <c r="AD286" i="18"/>
  <c r="AD285" i="18"/>
  <c r="AD284" i="18"/>
  <c r="AD283" i="18"/>
  <c r="AD282" i="18"/>
  <c r="AD281" i="18"/>
  <c r="AD280" i="18"/>
  <c r="AD279" i="18"/>
  <c r="AD278" i="18"/>
  <c r="AD277" i="18"/>
  <c r="AD276" i="18"/>
  <c r="AD275" i="18"/>
  <c r="AD274" i="18"/>
  <c r="AD273" i="18"/>
  <c r="AD272" i="18"/>
  <c r="AD271" i="18"/>
  <c r="AD270" i="18"/>
  <c r="AD269" i="18"/>
  <c r="AD268" i="18"/>
  <c r="AD267" i="18"/>
  <c r="AD266" i="18"/>
  <c r="AD265" i="18"/>
  <c r="AD264" i="18"/>
  <c r="AD263" i="18"/>
  <c r="AD262" i="18"/>
  <c r="AD261" i="18"/>
  <c r="AD260" i="18"/>
  <c r="AD259" i="18"/>
  <c r="AD258" i="18"/>
  <c r="AD257" i="18"/>
  <c r="AD256" i="18"/>
  <c r="AD255" i="18"/>
  <c r="AD254" i="18"/>
  <c r="AD253" i="18"/>
  <c r="AD252" i="18"/>
  <c r="AD251" i="18"/>
  <c r="AD250" i="18"/>
  <c r="AD249" i="18"/>
  <c r="AD248" i="18"/>
  <c r="AD247" i="18"/>
  <c r="AD246" i="18"/>
  <c r="AD245" i="18"/>
  <c r="AD244" i="18"/>
  <c r="AD243" i="18"/>
  <c r="AD242" i="18"/>
  <c r="AD241" i="18"/>
  <c r="AD240" i="18"/>
  <c r="AD239" i="18"/>
  <c r="AD238" i="18"/>
  <c r="AD237" i="18"/>
  <c r="AD236" i="18"/>
  <c r="AD235" i="18"/>
  <c r="AD234" i="18"/>
  <c r="AD233" i="18"/>
  <c r="AD232" i="18"/>
  <c r="AD231" i="18"/>
  <c r="AD230" i="18"/>
  <c r="AD229" i="18"/>
  <c r="AD228" i="18"/>
  <c r="AD227" i="18"/>
  <c r="AD226" i="18"/>
  <c r="AD225" i="18"/>
  <c r="AD224" i="18"/>
  <c r="AD223" i="18"/>
  <c r="AD222" i="18"/>
  <c r="AD221" i="18"/>
  <c r="AD220" i="18"/>
  <c r="AD219" i="18"/>
  <c r="AD218" i="18"/>
  <c r="AD217" i="18"/>
  <c r="AD216" i="18"/>
  <c r="AD215" i="18"/>
  <c r="AD214" i="18"/>
  <c r="AD213" i="18"/>
  <c r="AD212" i="18"/>
  <c r="AD211" i="18"/>
  <c r="AD210" i="18"/>
  <c r="AD209" i="18"/>
  <c r="AD208" i="18"/>
  <c r="AD207" i="18"/>
  <c r="AD206" i="18"/>
  <c r="AD205" i="18"/>
  <c r="AD204" i="18"/>
  <c r="AD203" i="18"/>
  <c r="AD202" i="18"/>
  <c r="AD201" i="18"/>
  <c r="AD200" i="18"/>
  <c r="AD199" i="18"/>
  <c r="AD198" i="18"/>
  <c r="AD197" i="18"/>
  <c r="AD196" i="18"/>
  <c r="AD195" i="18"/>
  <c r="AD194" i="18"/>
  <c r="AD193" i="18"/>
  <c r="AD192" i="18"/>
  <c r="AD191" i="18"/>
  <c r="AD190" i="18"/>
  <c r="AD189" i="18"/>
  <c r="AD188" i="18"/>
  <c r="AD187" i="18"/>
  <c r="AD186" i="18"/>
  <c r="AD185" i="18"/>
  <c r="AD184" i="18"/>
  <c r="AD183" i="18"/>
  <c r="AD182" i="18"/>
  <c r="AD181" i="18"/>
  <c r="AD180" i="18"/>
  <c r="AD179" i="18"/>
  <c r="AD178" i="18"/>
  <c r="AD177" i="18"/>
  <c r="AD176" i="18"/>
  <c r="AD175" i="18"/>
  <c r="AD174" i="18"/>
  <c r="AD173" i="18"/>
  <c r="AD172" i="18"/>
  <c r="AD171" i="18"/>
  <c r="AD170" i="18"/>
  <c r="AD169" i="18"/>
  <c r="AD168" i="18"/>
  <c r="AD167" i="18"/>
  <c r="AD166" i="18"/>
  <c r="AD165" i="18"/>
  <c r="AD164" i="18"/>
  <c r="AD163" i="18"/>
  <c r="AD162" i="18"/>
  <c r="AD161" i="18"/>
  <c r="AD160" i="18"/>
  <c r="AD159" i="18"/>
  <c r="AD158" i="18"/>
  <c r="AD157" i="18"/>
  <c r="AD156" i="18"/>
  <c r="AD155" i="18"/>
  <c r="AD154" i="18"/>
  <c r="AD153" i="18"/>
  <c r="AD152" i="18"/>
  <c r="AD151" i="18"/>
  <c r="AD150" i="18"/>
  <c r="AD149" i="18"/>
  <c r="AD148" i="18"/>
  <c r="AD147" i="18"/>
  <c r="AD146" i="18"/>
  <c r="AD145" i="18"/>
  <c r="AD144" i="18"/>
  <c r="AD143" i="18"/>
  <c r="AD142" i="18"/>
  <c r="AD141" i="18"/>
  <c r="AD140" i="18"/>
  <c r="AD139" i="18"/>
  <c r="AD138" i="18"/>
  <c r="AD137" i="18"/>
  <c r="AD136" i="18"/>
  <c r="AD135" i="18"/>
  <c r="AD134" i="18"/>
  <c r="AD133" i="18"/>
  <c r="AD132" i="18"/>
  <c r="AD131" i="18"/>
  <c r="AD130" i="18"/>
  <c r="AD129" i="18"/>
  <c r="AD128" i="18"/>
  <c r="AD127" i="18"/>
  <c r="AD126" i="18"/>
  <c r="AD125" i="18"/>
  <c r="AD124" i="18"/>
  <c r="AD123" i="18"/>
  <c r="AD122" i="18"/>
  <c r="AD121" i="18"/>
  <c r="AD120" i="18"/>
  <c r="AD119" i="18"/>
  <c r="AD118" i="18"/>
  <c r="AD117" i="18"/>
  <c r="AD116" i="18"/>
  <c r="AD115" i="18"/>
  <c r="AD114" i="18"/>
  <c r="AD113" i="18"/>
  <c r="AD112" i="18"/>
  <c r="AD111" i="18"/>
  <c r="AD110" i="18"/>
  <c r="AD109" i="18"/>
  <c r="AD108" i="18"/>
  <c r="AD107" i="18"/>
  <c r="AD106" i="18"/>
  <c r="AD105" i="18"/>
  <c r="AD104" i="18"/>
  <c r="AD103" i="18"/>
  <c r="AD102" i="18"/>
  <c r="AD101" i="18"/>
  <c r="AD100" i="18"/>
  <c r="AD99" i="18"/>
  <c r="AD98" i="18"/>
  <c r="AD97" i="18"/>
  <c r="AD96" i="18"/>
  <c r="AD95" i="18"/>
  <c r="AD94" i="18"/>
  <c r="AD93" i="18"/>
  <c r="AD92" i="18"/>
  <c r="AD91" i="18"/>
  <c r="AD90" i="18"/>
  <c r="AD89" i="18"/>
  <c r="AD88" i="18"/>
  <c r="AD87" i="18"/>
  <c r="AD86" i="18"/>
  <c r="AD85" i="18"/>
  <c r="AD84" i="18"/>
  <c r="AD83" i="18"/>
  <c r="AD82" i="18"/>
  <c r="AD81" i="18"/>
  <c r="AD80" i="18"/>
  <c r="AD79" i="18"/>
  <c r="AD78" i="18"/>
  <c r="AD77" i="18"/>
  <c r="AD76" i="18"/>
  <c r="AD75" i="18"/>
  <c r="AD74" i="18"/>
  <c r="AD73" i="18"/>
  <c r="AD72" i="18"/>
  <c r="AD71" i="18"/>
  <c r="AD70" i="18"/>
  <c r="AD69" i="18"/>
  <c r="AD68" i="18"/>
  <c r="AD67" i="18"/>
  <c r="AD66" i="18"/>
  <c r="AD65" i="18"/>
  <c r="AD64" i="18"/>
  <c r="AD63" i="18"/>
  <c r="AD62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43" i="18"/>
  <c r="AD42" i="18"/>
  <c r="AD41" i="18"/>
  <c r="AD40" i="18"/>
  <c r="AD39" i="18"/>
  <c r="AD38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3" i="18"/>
  <c r="AD22" i="18"/>
  <c r="AD21" i="18"/>
  <c r="AD20" i="18"/>
  <c r="AD19" i="18"/>
  <c r="AD18" i="18"/>
  <c r="AD17" i="18"/>
  <c r="AD16" i="18"/>
  <c r="AD15" i="18"/>
  <c r="AD14" i="18"/>
  <c r="AD13" i="18"/>
  <c r="AD12" i="18"/>
  <c r="AD11" i="18"/>
  <c r="AD10" i="18"/>
  <c r="AD9" i="18"/>
  <c r="AD8" i="18"/>
  <c r="AD6" i="18"/>
  <c r="S6" i="3" l="1"/>
  <c r="AZ14" i="3"/>
  <c r="AT14" i="3"/>
  <c r="AV14" i="3"/>
  <c r="AW14" i="3"/>
  <c r="BA14" i="3"/>
  <c r="AQ14" i="3"/>
  <c r="AR14" i="3" s="1"/>
  <c r="AO14" i="3" s="1"/>
  <c r="AM14" i="3" s="1"/>
  <c r="AN14" i="3" s="1"/>
  <c r="AU14" i="3"/>
  <c r="AJ10" i="3"/>
  <c r="AL12" i="3"/>
  <c r="AJ14" i="3"/>
  <c r="AI15" i="3"/>
  <c r="AU15" i="3"/>
  <c r="AY15" i="3"/>
  <c r="AL16" i="3"/>
  <c r="AP16" i="3"/>
  <c r="AF18" i="3"/>
  <c r="AJ18" i="3"/>
  <c r="AI19" i="3"/>
  <c r="AU19" i="3"/>
  <c r="AY19" i="3"/>
  <c r="AL20" i="3"/>
  <c r="AP20" i="3"/>
  <c r="AF22" i="3"/>
  <c r="AJ22" i="3"/>
  <c r="AI23" i="3"/>
  <c r="AU23" i="3"/>
  <c r="AY23" i="3"/>
  <c r="AL24" i="3"/>
  <c r="AP24" i="3"/>
  <c r="AF26" i="3"/>
  <c r="AJ26" i="3"/>
  <c r="AI27" i="3"/>
  <c r="AU27" i="3"/>
  <c r="AY27" i="3"/>
  <c r="AL28" i="3"/>
  <c r="AP28" i="3"/>
  <c r="AF30" i="3"/>
  <c r="AJ30" i="3"/>
  <c r="AI31" i="3"/>
  <c r="AU31" i="3"/>
  <c r="AY31" i="3"/>
  <c r="AL32" i="3"/>
  <c r="AP32" i="3"/>
  <c r="AF34" i="3"/>
  <c r="AJ34" i="3"/>
  <c r="AI35" i="3"/>
  <c r="AU35" i="3"/>
  <c r="AY35" i="3"/>
  <c r="AL36" i="3"/>
  <c r="AP36" i="3"/>
  <c r="AF38" i="3"/>
  <c r="AJ38" i="3"/>
  <c r="AI39" i="3"/>
  <c r="AU39" i="3"/>
  <c r="AY39" i="3"/>
  <c r="AL40" i="3"/>
  <c r="AP40" i="3"/>
  <c r="AF42" i="3"/>
  <c r="AJ42" i="3"/>
  <c r="AI43" i="3"/>
  <c r="AU43" i="3"/>
  <c r="AY43" i="3"/>
  <c r="AL44" i="3"/>
  <c r="AP44" i="3"/>
  <c r="AF46" i="3"/>
  <c r="AJ46" i="3"/>
  <c r="AI47" i="3"/>
  <c r="AU47" i="3"/>
  <c r="AY47" i="3"/>
  <c r="AL48" i="3"/>
  <c r="AP48" i="3"/>
  <c r="AF50" i="3"/>
  <c r="AJ50" i="3"/>
  <c r="AI51" i="3"/>
  <c r="AU51" i="3"/>
  <c r="AY51" i="3"/>
  <c r="AL52" i="3"/>
  <c r="AP52" i="3"/>
  <c r="AF54" i="3"/>
  <c r="AJ54" i="3"/>
  <c r="AI55" i="3"/>
  <c r="AU55" i="3"/>
  <c r="AY55" i="3"/>
  <c r="AL56" i="3"/>
  <c r="AP56" i="3"/>
  <c r="AF58" i="3"/>
  <c r="AJ58" i="3"/>
  <c r="AI59" i="3"/>
  <c r="AU59" i="3"/>
  <c r="AY59" i="3"/>
  <c r="AL60" i="3"/>
  <c r="AP60" i="3"/>
  <c r="AF62" i="3"/>
  <c r="AJ62" i="3"/>
  <c r="AI63" i="3"/>
  <c r="AU63" i="3"/>
  <c r="AY63" i="3"/>
  <c r="AL64" i="3"/>
  <c r="AP64" i="3"/>
  <c r="AF66" i="3"/>
  <c r="AJ66" i="3"/>
  <c r="AI67" i="3"/>
  <c r="AU67" i="3"/>
  <c r="AY67" i="3"/>
  <c r="AL68" i="3"/>
  <c r="AP68" i="3"/>
  <c r="AF70" i="3"/>
  <c r="AJ70" i="3"/>
  <c r="AI71" i="3"/>
  <c r="AU71" i="3"/>
  <c r="AY71" i="3"/>
  <c r="AL72" i="3"/>
  <c r="AP72" i="3"/>
  <c r="AF74" i="3"/>
  <c r="AJ74" i="3"/>
  <c r="AI75" i="3"/>
  <c r="AU75" i="3"/>
  <c r="AY75" i="3"/>
  <c r="AL76" i="3"/>
  <c r="AP76" i="3"/>
  <c r="AF78" i="3"/>
  <c r="AJ78" i="3"/>
  <c r="AI79" i="3"/>
  <c r="AU79" i="3"/>
  <c r="AY79" i="3"/>
  <c r="AJ80" i="3"/>
  <c r="AO80" i="3"/>
  <c r="AF81" i="3"/>
  <c r="AT81" i="3"/>
  <c r="AY81" i="3"/>
  <c r="AJ82" i="3"/>
  <c r="AF82" i="3"/>
  <c r="AK82" i="3"/>
  <c r="AJ84" i="3"/>
  <c r="AO84" i="3"/>
  <c r="AF85" i="3"/>
  <c r="AT85" i="3"/>
  <c r="AY85" i="3"/>
  <c r="AJ86" i="3"/>
  <c r="AF86" i="3"/>
  <c r="AK86" i="3"/>
  <c r="AN87" i="3"/>
  <c r="AF88" i="3"/>
  <c r="AK89" i="3"/>
  <c r="AG89" i="3"/>
  <c r="AJ89" i="3"/>
  <c r="AF89" i="3"/>
  <c r="AL90" i="3"/>
  <c r="AY93" i="3"/>
  <c r="AZ94" i="3"/>
  <c r="AV94" i="3"/>
  <c r="AY94" i="3"/>
  <c r="AU94" i="3"/>
  <c r="AN95" i="3"/>
  <c r="AF96" i="3"/>
  <c r="AK97" i="3"/>
  <c r="AG97" i="3"/>
  <c r="AJ97" i="3"/>
  <c r="AF97" i="3"/>
  <c r="AL98" i="3"/>
  <c r="AY101" i="3"/>
  <c r="AZ102" i="3"/>
  <c r="AV102" i="3"/>
  <c r="AY102" i="3"/>
  <c r="AU102" i="3"/>
  <c r="AN103" i="3"/>
  <c r="AF104" i="3"/>
  <c r="AK105" i="3"/>
  <c r="AG105" i="3"/>
  <c r="AJ105" i="3"/>
  <c r="AF105" i="3"/>
  <c r="AL106" i="3"/>
  <c r="AY109" i="3"/>
  <c r="AR118" i="3"/>
  <c r="AN118" i="3"/>
  <c r="AQ118" i="3"/>
  <c r="AM118" i="3"/>
  <c r="AP118" i="3"/>
  <c r="AL118" i="3"/>
  <c r="AH120" i="3"/>
  <c r="AK120" i="3"/>
  <c r="AG120" i="3"/>
  <c r="AJ120" i="3"/>
  <c r="AF120" i="3"/>
  <c r="BA133" i="3"/>
  <c r="AW133" i="3"/>
  <c r="AZ133" i="3"/>
  <c r="AV133" i="3"/>
  <c r="AY133" i="3"/>
  <c r="AU133" i="3"/>
  <c r="AH140" i="3"/>
  <c r="AK140" i="3"/>
  <c r="AG140" i="3"/>
  <c r="AJ140" i="3"/>
  <c r="AF140" i="3"/>
  <c r="BA141" i="3"/>
  <c r="AW141" i="3"/>
  <c r="AZ141" i="3"/>
  <c r="AV141" i="3"/>
  <c r="AY141" i="3"/>
  <c r="AU141" i="3"/>
  <c r="AH148" i="3"/>
  <c r="AK148" i="3"/>
  <c r="AG148" i="3"/>
  <c r="AJ148" i="3"/>
  <c r="AF148" i="3"/>
  <c r="BA149" i="3"/>
  <c r="AW149" i="3"/>
  <c r="AZ149" i="3"/>
  <c r="AV149" i="3"/>
  <c r="AY149" i="3"/>
  <c r="AU149" i="3"/>
  <c r="AH156" i="3"/>
  <c r="AK156" i="3"/>
  <c r="AG156" i="3"/>
  <c r="AJ156" i="3"/>
  <c r="AF156" i="3"/>
  <c r="BA157" i="3"/>
  <c r="AW157" i="3"/>
  <c r="AZ157" i="3"/>
  <c r="AV157" i="3"/>
  <c r="AY157" i="3"/>
  <c r="AU157" i="3"/>
  <c r="AH164" i="3"/>
  <c r="AK164" i="3"/>
  <c r="AG164" i="3"/>
  <c r="AJ164" i="3"/>
  <c r="AF164" i="3"/>
  <c r="BA165" i="3"/>
  <c r="AW165" i="3"/>
  <c r="AZ165" i="3"/>
  <c r="AV165" i="3"/>
  <c r="AY165" i="3"/>
  <c r="AU165" i="3"/>
  <c r="AR166" i="3"/>
  <c r="AN166" i="3"/>
  <c r="AQ166" i="3"/>
  <c r="AM166" i="3"/>
  <c r="AP166" i="3"/>
  <c r="AL166" i="3"/>
  <c r="AH172" i="3"/>
  <c r="AK172" i="3"/>
  <c r="AG172" i="3"/>
  <c r="AJ172" i="3"/>
  <c r="AF172" i="3"/>
  <c r="BA173" i="3"/>
  <c r="AW173" i="3"/>
  <c r="AZ173" i="3"/>
  <c r="AV173" i="3"/>
  <c r="AY173" i="3"/>
  <c r="AU173" i="3"/>
  <c r="AR174" i="3"/>
  <c r="AN174" i="3"/>
  <c r="AQ174" i="3"/>
  <c r="AM174" i="3"/>
  <c r="AP174" i="3"/>
  <c r="AL174" i="3"/>
  <c r="AH180" i="3"/>
  <c r="AK180" i="3"/>
  <c r="AG180" i="3"/>
  <c r="AJ180" i="3"/>
  <c r="AF180" i="3"/>
  <c r="BA181" i="3"/>
  <c r="AW181" i="3"/>
  <c r="AZ181" i="3"/>
  <c r="AV181" i="3"/>
  <c r="AY181" i="3"/>
  <c r="AU181" i="3"/>
  <c r="AR182" i="3"/>
  <c r="AN182" i="3"/>
  <c r="AQ182" i="3"/>
  <c r="AM182" i="3"/>
  <c r="AP182" i="3"/>
  <c r="AL182" i="3"/>
  <c r="AH188" i="3"/>
  <c r="AK188" i="3"/>
  <c r="AG188" i="3"/>
  <c r="AJ188" i="3"/>
  <c r="AF188" i="3"/>
  <c r="BA189" i="3"/>
  <c r="AW189" i="3"/>
  <c r="AZ189" i="3"/>
  <c r="AV189" i="3"/>
  <c r="AY189" i="3"/>
  <c r="AU189" i="3"/>
  <c r="AR190" i="3"/>
  <c r="AN190" i="3"/>
  <c r="AQ190" i="3"/>
  <c r="AM190" i="3"/>
  <c r="AP190" i="3"/>
  <c r="AL190" i="3"/>
  <c r="AH196" i="3"/>
  <c r="AK196" i="3"/>
  <c r="AG196" i="3"/>
  <c r="AJ196" i="3"/>
  <c r="AF196" i="3"/>
  <c r="BA197" i="3"/>
  <c r="AW197" i="3"/>
  <c r="AZ197" i="3"/>
  <c r="AV197" i="3"/>
  <c r="AY197" i="3"/>
  <c r="AU197" i="3"/>
  <c r="AR198" i="3"/>
  <c r="AN198" i="3"/>
  <c r="AQ198" i="3"/>
  <c r="AM198" i="3"/>
  <c r="AP198" i="3"/>
  <c r="AL198" i="3"/>
  <c r="AH204" i="3"/>
  <c r="AK204" i="3"/>
  <c r="AG204" i="3"/>
  <c r="AJ204" i="3"/>
  <c r="AF204" i="3"/>
  <c r="BA205" i="3"/>
  <c r="AW205" i="3"/>
  <c r="AZ205" i="3"/>
  <c r="AV205" i="3"/>
  <c r="AY205" i="3"/>
  <c r="AU205" i="3"/>
  <c r="AR206" i="3"/>
  <c r="AN206" i="3"/>
  <c r="AQ206" i="3"/>
  <c r="AM206" i="3"/>
  <c r="AP206" i="3"/>
  <c r="AL206" i="3"/>
  <c r="AH212" i="3"/>
  <c r="AK212" i="3"/>
  <c r="AG212" i="3"/>
  <c r="AJ212" i="3"/>
  <c r="AF212" i="3"/>
  <c r="BA213" i="3"/>
  <c r="AW213" i="3"/>
  <c r="AZ213" i="3"/>
  <c r="AV213" i="3"/>
  <c r="AY213" i="3"/>
  <c r="AU213" i="3"/>
  <c r="AR214" i="3"/>
  <c r="AN214" i="3"/>
  <c r="AQ214" i="3"/>
  <c r="AM214" i="3"/>
  <c r="AP214" i="3"/>
  <c r="AL214" i="3"/>
  <c r="AH220" i="3"/>
  <c r="AK220" i="3"/>
  <c r="AG220" i="3"/>
  <c r="AJ220" i="3"/>
  <c r="AF220" i="3"/>
  <c r="BA221" i="3"/>
  <c r="AW221" i="3"/>
  <c r="AZ221" i="3"/>
  <c r="AV221" i="3"/>
  <c r="AY221" i="3"/>
  <c r="AU221" i="3"/>
  <c r="AL8" i="3"/>
  <c r="AP8" i="3"/>
  <c r="AY11" i="3"/>
  <c r="AP12" i="3"/>
  <c r="AT12" i="3"/>
  <c r="AO13" i="3"/>
  <c r="AF14" i="3"/>
  <c r="AT16" i="3"/>
  <c r="AZ7" i="3"/>
  <c r="AI8" i="3"/>
  <c r="AM8" i="3"/>
  <c r="AQ8" i="3"/>
  <c r="AU8" i="3"/>
  <c r="AY8" i="3"/>
  <c r="AL9" i="3"/>
  <c r="AP9" i="3"/>
  <c r="AG10" i="3"/>
  <c r="AK10" i="3"/>
  <c r="AF11" i="3"/>
  <c r="AJ11" i="3"/>
  <c r="AV11" i="3"/>
  <c r="AZ11" i="3"/>
  <c r="AI12" i="3"/>
  <c r="AM12" i="3"/>
  <c r="AQ12" i="3"/>
  <c r="AU12" i="3"/>
  <c r="AY12" i="3"/>
  <c r="AH13" i="3"/>
  <c r="AL13" i="3"/>
  <c r="AP13" i="3"/>
  <c r="AG14" i="3"/>
  <c r="AK14" i="3"/>
  <c r="AF15" i="3"/>
  <c r="AJ15" i="3"/>
  <c r="AN15" i="3"/>
  <c r="AV15" i="3"/>
  <c r="AZ15" i="3"/>
  <c r="AI16" i="3"/>
  <c r="AM16" i="3"/>
  <c r="AQ16" i="3"/>
  <c r="AU16" i="3"/>
  <c r="AY16" i="3"/>
  <c r="AH17" i="3"/>
  <c r="AL17" i="3"/>
  <c r="AP17" i="3"/>
  <c r="AG18" i="3"/>
  <c r="AK18" i="3"/>
  <c r="AF19" i="3"/>
  <c r="AJ19" i="3"/>
  <c r="AV19" i="3"/>
  <c r="AZ19" i="3"/>
  <c r="AI20" i="3"/>
  <c r="AM20" i="3"/>
  <c r="AQ20" i="3"/>
  <c r="AU20" i="3"/>
  <c r="AY20" i="3"/>
  <c r="AH21" i="3"/>
  <c r="AL21" i="3"/>
  <c r="AP21" i="3"/>
  <c r="AG22" i="3"/>
  <c r="AK22" i="3"/>
  <c r="AF23" i="3"/>
  <c r="AJ23" i="3"/>
  <c r="AN23" i="3"/>
  <c r="AV23" i="3"/>
  <c r="AZ23" i="3"/>
  <c r="AI24" i="3"/>
  <c r="AM24" i="3"/>
  <c r="AQ24" i="3"/>
  <c r="AU24" i="3"/>
  <c r="AY24" i="3"/>
  <c r="AH25" i="3"/>
  <c r="AL25" i="3"/>
  <c r="AP25" i="3"/>
  <c r="AG26" i="3"/>
  <c r="AK26" i="3"/>
  <c r="AF27" i="3"/>
  <c r="AJ27" i="3"/>
  <c r="AN27" i="3"/>
  <c r="AV27" i="3"/>
  <c r="AZ27" i="3"/>
  <c r="AI28" i="3"/>
  <c r="AM28" i="3"/>
  <c r="AQ28" i="3"/>
  <c r="AU28" i="3"/>
  <c r="AY28" i="3"/>
  <c r="AH29" i="3"/>
  <c r="AL29" i="3"/>
  <c r="AP29" i="3"/>
  <c r="AG30" i="3"/>
  <c r="AK30" i="3"/>
  <c r="AF31" i="3"/>
  <c r="AJ31" i="3"/>
  <c r="AV31" i="3"/>
  <c r="AZ31" i="3"/>
  <c r="AI32" i="3"/>
  <c r="AM32" i="3"/>
  <c r="AQ32" i="3"/>
  <c r="AU32" i="3"/>
  <c r="AY32" i="3"/>
  <c r="AH33" i="3"/>
  <c r="AL33" i="3"/>
  <c r="AP33" i="3"/>
  <c r="AG34" i="3"/>
  <c r="AK34" i="3"/>
  <c r="AF35" i="3"/>
  <c r="AJ35" i="3"/>
  <c r="AN35" i="3"/>
  <c r="AV35" i="3"/>
  <c r="AZ35" i="3"/>
  <c r="AI36" i="3"/>
  <c r="AM36" i="3"/>
  <c r="AQ36" i="3"/>
  <c r="AU36" i="3"/>
  <c r="AY36" i="3"/>
  <c r="AH37" i="3"/>
  <c r="AL37" i="3"/>
  <c r="AP37" i="3"/>
  <c r="AG38" i="3"/>
  <c r="AK38" i="3"/>
  <c r="AF39" i="3"/>
  <c r="AJ39" i="3"/>
  <c r="AV39" i="3"/>
  <c r="AZ39" i="3"/>
  <c r="AI40" i="3"/>
  <c r="AM40" i="3"/>
  <c r="AQ40" i="3"/>
  <c r="AU40" i="3"/>
  <c r="AY40" i="3"/>
  <c r="AH41" i="3"/>
  <c r="AL41" i="3"/>
  <c r="AP41" i="3"/>
  <c r="AG42" i="3"/>
  <c r="AK42" i="3"/>
  <c r="AW42" i="3"/>
  <c r="AF43" i="3"/>
  <c r="AJ43" i="3"/>
  <c r="AN43" i="3"/>
  <c r="AV43" i="3"/>
  <c r="AZ43" i="3"/>
  <c r="AI44" i="3"/>
  <c r="AM44" i="3"/>
  <c r="AQ44" i="3"/>
  <c r="AU44" i="3"/>
  <c r="AY44" i="3"/>
  <c r="AH45" i="3"/>
  <c r="AL45" i="3"/>
  <c r="AP45" i="3"/>
  <c r="AG46" i="3"/>
  <c r="AK46" i="3"/>
  <c r="AF47" i="3"/>
  <c r="AJ47" i="3"/>
  <c r="AV47" i="3"/>
  <c r="AZ47" i="3"/>
  <c r="AI48" i="3"/>
  <c r="AM48" i="3"/>
  <c r="AQ48" i="3"/>
  <c r="AU48" i="3"/>
  <c r="AY48" i="3"/>
  <c r="AH49" i="3"/>
  <c r="AL49" i="3"/>
  <c r="AP49" i="3"/>
  <c r="AG50" i="3"/>
  <c r="AK50" i="3"/>
  <c r="AF51" i="3"/>
  <c r="AJ51" i="3"/>
  <c r="AV51" i="3"/>
  <c r="AZ51" i="3"/>
  <c r="AI52" i="3"/>
  <c r="AM52" i="3"/>
  <c r="AQ52" i="3"/>
  <c r="AU52" i="3"/>
  <c r="AY52" i="3"/>
  <c r="AH53" i="3"/>
  <c r="AL53" i="3"/>
  <c r="AP53" i="3"/>
  <c r="AG54" i="3"/>
  <c r="AK54" i="3"/>
  <c r="AF55" i="3"/>
  <c r="AJ55" i="3"/>
  <c r="AN55" i="3"/>
  <c r="AV55" i="3"/>
  <c r="AZ55" i="3"/>
  <c r="AI56" i="3"/>
  <c r="AM56" i="3"/>
  <c r="AQ56" i="3"/>
  <c r="AU56" i="3"/>
  <c r="AY56" i="3"/>
  <c r="AL57" i="3"/>
  <c r="AP57" i="3"/>
  <c r="AG58" i="3"/>
  <c r="AK58" i="3"/>
  <c r="AF59" i="3"/>
  <c r="AJ59" i="3"/>
  <c r="AN59" i="3"/>
  <c r="AV59" i="3"/>
  <c r="AZ59" i="3"/>
  <c r="AI60" i="3"/>
  <c r="AM60" i="3"/>
  <c r="AQ60" i="3"/>
  <c r="AU60" i="3"/>
  <c r="AY60" i="3"/>
  <c r="AL61" i="3"/>
  <c r="AP61" i="3"/>
  <c r="AG62" i="3"/>
  <c r="AK62" i="3"/>
  <c r="AF63" i="3"/>
  <c r="AJ63" i="3"/>
  <c r="AN63" i="3"/>
  <c r="AV63" i="3"/>
  <c r="AZ63" i="3"/>
  <c r="AI64" i="3"/>
  <c r="AM64" i="3"/>
  <c r="AQ64" i="3"/>
  <c r="AU64" i="3"/>
  <c r="AY64" i="3"/>
  <c r="AH65" i="3"/>
  <c r="AL65" i="3"/>
  <c r="AP65" i="3"/>
  <c r="AG66" i="3"/>
  <c r="AK66" i="3"/>
  <c r="AF67" i="3"/>
  <c r="AJ67" i="3"/>
  <c r="AN67" i="3"/>
  <c r="AV67" i="3"/>
  <c r="AZ67" i="3"/>
  <c r="AM68" i="3"/>
  <c r="AQ68" i="3"/>
  <c r="AU68" i="3"/>
  <c r="AY68" i="3"/>
  <c r="AH69" i="3"/>
  <c r="AL69" i="3"/>
  <c r="AP69" i="3"/>
  <c r="AG70" i="3"/>
  <c r="AK70" i="3"/>
  <c r="AW70" i="3"/>
  <c r="AF71" i="3"/>
  <c r="AJ71" i="3"/>
  <c r="AN71" i="3"/>
  <c r="AV71" i="3"/>
  <c r="AZ71" i="3"/>
  <c r="AI72" i="3"/>
  <c r="AM72" i="3"/>
  <c r="AQ72" i="3"/>
  <c r="AU72" i="3"/>
  <c r="AY72" i="3"/>
  <c r="AH73" i="3"/>
  <c r="AL73" i="3"/>
  <c r="AP73" i="3"/>
  <c r="AG74" i="3"/>
  <c r="AK74" i="3"/>
  <c r="AW74" i="3"/>
  <c r="AF75" i="3"/>
  <c r="AJ75" i="3"/>
  <c r="AN75" i="3"/>
  <c r="AV75" i="3"/>
  <c r="AZ75" i="3"/>
  <c r="AI76" i="3"/>
  <c r="AM76" i="3"/>
  <c r="AQ76" i="3"/>
  <c r="AU76" i="3"/>
  <c r="AY76" i="3"/>
  <c r="AH77" i="3"/>
  <c r="AL77" i="3"/>
  <c r="AP77" i="3"/>
  <c r="AG78" i="3"/>
  <c r="AK78" i="3"/>
  <c r="AW78" i="3"/>
  <c r="AF79" i="3"/>
  <c r="AJ79" i="3"/>
  <c r="AN79" i="3"/>
  <c r="AV79" i="3"/>
  <c r="AZ79" i="3"/>
  <c r="AF80" i="3"/>
  <c r="AK80" i="3"/>
  <c r="AQ80" i="3"/>
  <c r="AH81" i="3"/>
  <c r="AU81" i="3"/>
  <c r="AZ81" i="3"/>
  <c r="AG82" i="3"/>
  <c r="AL82" i="3"/>
  <c r="AQ83" i="3"/>
  <c r="AM83" i="3"/>
  <c r="AY83" i="3"/>
  <c r="AU83" i="3"/>
  <c r="AF84" i="3"/>
  <c r="AK84" i="3"/>
  <c r="AQ84" i="3"/>
  <c r="AH85" i="3"/>
  <c r="AU85" i="3"/>
  <c r="AZ85" i="3"/>
  <c r="AG86" i="3"/>
  <c r="AL86" i="3"/>
  <c r="AO87" i="3"/>
  <c r="AI88" i="3"/>
  <c r="AH89" i="3"/>
  <c r="BA89" i="3"/>
  <c r="AW89" i="3"/>
  <c r="AZ89" i="3"/>
  <c r="AV89" i="3"/>
  <c r="AO90" i="3"/>
  <c r="AQ91" i="3"/>
  <c r="AM91" i="3"/>
  <c r="AP91" i="3"/>
  <c r="AL91" i="3"/>
  <c r="AH92" i="3"/>
  <c r="AK92" i="3"/>
  <c r="AG92" i="3"/>
  <c r="AT93" i="3"/>
  <c r="AR94" i="3"/>
  <c r="AN94" i="3"/>
  <c r="AQ94" i="3"/>
  <c r="AM94" i="3"/>
  <c r="BA94" i="3"/>
  <c r="AO95" i="3"/>
  <c r="AI96" i="3"/>
  <c r="AH97" i="3"/>
  <c r="BA97" i="3"/>
  <c r="AW97" i="3"/>
  <c r="AZ97" i="3"/>
  <c r="AV97" i="3"/>
  <c r="AO98" i="3"/>
  <c r="AQ99" i="3"/>
  <c r="AM99" i="3"/>
  <c r="AP99" i="3"/>
  <c r="AL99" i="3"/>
  <c r="AH100" i="3"/>
  <c r="AK100" i="3"/>
  <c r="AG100" i="3"/>
  <c r="AT101" i="3"/>
  <c r="AR102" i="3"/>
  <c r="AN102" i="3"/>
  <c r="AQ102" i="3"/>
  <c r="AM102" i="3"/>
  <c r="BA102" i="3"/>
  <c r="AO103" i="3"/>
  <c r="AI104" i="3"/>
  <c r="AH105" i="3"/>
  <c r="BA105" i="3"/>
  <c r="AW105" i="3"/>
  <c r="AZ105" i="3"/>
  <c r="AV105" i="3"/>
  <c r="AO106" i="3"/>
  <c r="AQ107" i="3"/>
  <c r="AM107" i="3"/>
  <c r="AP107" i="3"/>
  <c r="AL107" i="3"/>
  <c r="AH108" i="3"/>
  <c r="AK108" i="3"/>
  <c r="AG108" i="3"/>
  <c r="AT109" i="3"/>
  <c r="AR114" i="3"/>
  <c r="AN114" i="3"/>
  <c r="AQ114" i="3"/>
  <c r="AM114" i="3"/>
  <c r="AP114" i="3"/>
  <c r="AL114" i="3"/>
  <c r="AH116" i="3"/>
  <c r="AK116" i="3"/>
  <c r="AG116" i="3"/>
  <c r="AJ116" i="3"/>
  <c r="AF116" i="3"/>
  <c r="BA121" i="3"/>
  <c r="AW121" i="3"/>
  <c r="AZ121" i="3"/>
  <c r="AV121" i="3"/>
  <c r="AY121" i="3"/>
  <c r="AU121" i="3"/>
  <c r="BA129" i="3"/>
  <c r="AW129" i="3"/>
  <c r="AZ129" i="3"/>
  <c r="AV129" i="3"/>
  <c r="AY129" i="3"/>
  <c r="AU129" i="3"/>
  <c r="AH132" i="3"/>
  <c r="AK132" i="3"/>
  <c r="AG132" i="3"/>
  <c r="AJ132" i="3"/>
  <c r="AF132" i="3"/>
  <c r="AR134" i="3"/>
  <c r="AN134" i="3"/>
  <c r="AQ134" i="3"/>
  <c r="AM134" i="3"/>
  <c r="AP134" i="3"/>
  <c r="AL134" i="3"/>
  <c r="AR142" i="3"/>
  <c r="AN142" i="3"/>
  <c r="AQ142" i="3"/>
  <c r="AM142" i="3"/>
  <c r="AP142" i="3"/>
  <c r="AL142" i="3"/>
  <c r="AR150" i="3"/>
  <c r="AN150" i="3"/>
  <c r="AQ150" i="3"/>
  <c r="AM150" i="3"/>
  <c r="AP150" i="3"/>
  <c r="AL150" i="3"/>
  <c r="AR158" i="3"/>
  <c r="AN158" i="3"/>
  <c r="AQ158" i="3"/>
  <c r="AM158" i="3"/>
  <c r="AP158" i="3"/>
  <c r="AL158" i="3"/>
  <c r="AI220" i="3"/>
  <c r="AF10" i="3"/>
  <c r="AU11" i="3"/>
  <c r="AH7" i="3"/>
  <c r="AF8" i="3"/>
  <c r="AN8" i="3"/>
  <c r="AR8" i="3"/>
  <c r="AV8" i="3"/>
  <c r="AM9" i="3"/>
  <c r="AU9" i="3"/>
  <c r="AL10" i="3"/>
  <c r="AG11" i="3"/>
  <c r="AW11" i="3"/>
  <c r="AF12" i="3"/>
  <c r="AN12" i="3"/>
  <c r="AV12" i="3"/>
  <c r="AM13" i="3"/>
  <c r="AU13" i="3"/>
  <c r="AH14" i="3"/>
  <c r="AG15" i="3"/>
  <c r="AW15" i="3"/>
  <c r="AF16" i="3"/>
  <c r="AN16" i="3"/>
  <c r="AV16" i="3"/>
  <c r="AZ16" i="3"/>
  <c r="AM17" i="3"/>
  <c r="AU17" i="3"/>
  <c r="AH18" i="3"/>
  <c r="AL18" i="3"/>
  <c r="AG19" i="3"/>
  <c r="AW19" i="3"/>
  <c r="AF20" i="3"/>
  <c r="AN20" i="3"/>
  <c r="AV20" i="3"/>
  <c r="AM21" i="3"/>
  <c r="AU21" i="3"/>
  <c r="AH22" i="3"/>
  <c r="AL22" i="3"/>
  <c r="AG23" i="3"/>
  <c r="AW23" i="3"/>
  <c r="AF24" i="3"/>
  <c r="AN24" i="3"/>
  <c r="AV24" i="3"/>
  <c r="AM25" i="3"/>
  <c r="AU25" i="3"/>
  <c r="AH26" i="3"/>
  <c r="AG27" i="3"/>
  <c r="AW27" i="3"/>
  <c r="AF28" i="3"/>
  <c r="AN28" i="3"/>
  <c r="AV28" i="3"/>
  <c r="AM29" i="3"/>
  <c r="AU29" i="3"/>
  <c r="AH30" i="3"/>
  <c r="AL30" i="3"/>
  <c r="AG31" i="3"/>
  <c r="AW31" i="3"/>
  <c r="AF32" i="3"/>
  <c r="AN32" i="3"/>
  <c r="AV32" i="3"/>
  <c r="AM33" i="3"/>
  <c r="AU33" i="3"/>
  <c r="AH34" i="3"/>
  <c r="AL34" i="3"/>
  <c r="AG35" i="3"/>
  <c r="AW35" i="3"/>
  <c r="AF36" i="3"/>
  <c r="AN36" i="3"/>
  <c r="AV36" i="3"/>
  <c r="AM37" i="3"/>
  <c r="AH38" i="3"/>
  <c r="AG39" i="3"/>
  <c r="AW39" i="3"/>
  <c r="AF40" i="3"/>
  <c r="AN40" i="3"/>
  <c r="AV40" i="3"/>
  <c r="AM41" i="3"/>
  <c r="AU41" i="3"/>
  <c r="AH42" i="3"/>
  <c r="AG43" i="3"/>
  <c r="AW43" i="3"/>
  <c r="AF44" i="3"/>
  <c r="AN44" i="3"/>
  <c r="AV44" i="3"/>
  <c r="AM45" i="3"/>
  <c r="AU45" i="3"/>
  <c r="AH46" i="3"/>
  <c r="AG47" i="3"/>
  <c r="AW47" i="3"/>
  <c r="AF48" i="3"/>
  <c r="AN48" i="3"/>
  <c r="AV48" i="3"/>
  <c r="AM49" i="3"/>
  <c r="AH50" i="3"/>
  <c r="AL50" i="3"/>
  <c r="AG51" i="3"/>
  <c r="AW51" i="3"/>
  <c r="AF52" i="3"/>
  <c r="AN52" i="3"/>
  <c r="AV52" i="3"/>
  <c r="AM53" i="3"/>
  <c r="AU53" i="3"/>
  <c r="AH54" i="3"/>
  <c r="AL54" i="3"/>
  <c r="AG55" i="3"/>
  <c r="AW55" i="3"/>
  <c r="AF56" i="3"/>
  <c r="AN56" i="3"/>
  <c r="AV56" i="3"/>
  <c r="AM57" i="3"/>
  <c r="AU57" i="3"/>
  <c r="AH58" i="3"/>
  <c r="AL58" i="3"/>
  <c r="AG59" i="3"/>
  <c r="AW59" i="3"/>
  <c r="AF60" i="3"/>
  <c r="AN60" i="3"/>
  <c r="AV60" i="3"/>
  <c r="AM61" i="3"/>
  <c r="AU61" i="3"/>
  <c r="AH62" i="3"/>
  <c r="AL62" i="3"/>
  <c r="AG63" i="3"/>
  <c r="AW63" i="3"/>
  <c r="AF64" i="3"/>
  <c r="AN64" i="3"/>
  <c r="AV64" i="3"/>
  <c r="AM65" i="3"/>
  <c r="AH66" i="3"/>
  <c r="AL66" i="3"/>
  <c r="AG67" i="3"/>
  <c r="AW67" i="3"/>
  <c r="AN68" i="3"/>
  <c r="AV68" i="3"/>
  <c r="AM69" i="3"/>
  <c r="AH70" i="3"/>
  <c r="AG71" i="3"/>
  <c r="AW71" i="3"/>
  <c r="AF72" i="3"/>
  <c r="AN72" i="3"/>
  <c r="AV72" i="3"/>
  <c r="AM73" i="3"/>
  <c r="AH74" i="3"/>
  <c r="AG75" i="3"/>
  <c r="AW75" i="3"/>
  <c r="AN76" i="3"/>
  <c r="AV76" i="3"/>
  <c r="AM77" i="3"/>
  <c r="AH78" i="3"/>
  <c r="AG79" i="3"/>
  <c r="AW79" i="3"/>
  <c r="AG80" i="3"/>
  <c r="AM80" i="3"/>
  <c r="AH82" i="3"/>
  <c r="AR82" i="3"/>
  <c r="AN82" i="3"/>
  <c r="AZ82" i="3"/>
  <c r="AV82" i="3"/>
  <c r="AG84" i="3"/>
  <c r="AM84" i="3"/>
  <c r="AH86" i="3"/>
  <c r="AR86" i="3"/>
  <c r="AN86" i="3"/>
  <c r="AZ86" i="3"/>
  <c r="AV86" i="3"/>
  <c r="AI89" i="3"/>
  <c r="AZ90" i="3"/>
  <c r="AV90" i="3"/>
  <c r="AY90" i="3"/>
  <c r="AU90" i="3"/>
  <c r="AK93" i="3"/>
  <c r="AG93" i="3"/>
  <c r="AJ93" i="3"/>
  <c r="AF93" i="3"/>
  <c r="AT94" i="3"/>
  <c r="AI97" i="3"/>
  <c r="AY97" i="3"/>
  <c r="AZ98" i="3"/>
  <c r="AV98" i="3"/>
  <c r="AY98" i="3"/>
  <c r="AU98" i="3"/>
  <c r="AN99" i="3"/>
  <c r="AF100" i="3"/>
  <c r="AK101" i="3"/>
  <c r="AG101" i="3"/>
  <c r="AJ101" i="3"/>
  <c r="AF101" i="3"/>
  <c r="AL102" i="3"/>
  <c r="AT102" i="3"/>
  <c r="AI105" i="3"/>
  <c r="AY105" i="3"/>
  <c r="AZ106" i="3"/>
  <c r="AV106" i="3"/>
  <c r="AY106" i="3"/>
  <c r="AU106" i="3"/>
  <c r="AN107" i="3"/>
  <c r="AF108" i="3"/>
  <c r="AK109" i="3"/>
  <c r="AG109" i="3"/>
  <c r="AJ109" i="3"/>
  <c r="AF109" i="3"/>
  <c r="AR110" i="3"/>
  <c r="AN110" i="3"/>
  <c r="AQ110" i="3"/>
  <c r="AM110" i="3"/>
  <c r="AP110" i="3"/>
  <c r="AL110" i="3"/>
  <c r="AH112" i="3"/>
  <c r="AK112" i="3"/>
  <c r="AG112" i="3"/>
  <c r="AJ112" i="3"/>
  <c r="AF112" i="3"/>
  <c r="AI116" i="3"/>
  <c r="BA117" i="3"/>
  <c r="AW117" i="3"/>
  <c r="AZ117" i="3"/>
  <c r="AV117" i="3"/>
  <c r="AY117" i="3"/>
  <c r="AU117" i="3"/>
  <c r="BA125" i="3"/>
  <c r="AW125" i="3"/>
  <c r="AZ125" i="3"/>
  <c r="AV125" i="3"/>
  <c r="AY125" i="3"/>
  <c r="AU125" i="3"/>
  <c r="AH128" i="3"/>
  <c r="AK128" i="3"/>
  <c r="AG128" i="3"/>
  <c r="AJ128" i="3"/>
  <c r="AF128" i="3"/>
  <c r="AR130" i="3"/>
  <c r="AN130" i="3"/>
  <c r="AQ130" i="3"/>
  <c r="AM130" i="3"/>
  <c r="AP130" i="3"/>
  <c r="AL130" i="3"/>
  <c r="AI132" i="3"/>
  <c r="AH136" i="3"/>
  <c r="AK136" i="3"/>
  <c r="AG136" i="3"/>
  <c r="AJ136" i="3"/>
  <c r="AF136" i="3"/>
  <c r="BA137" i="3"/>
  <c r="AW137" i="3"/>
  <c r="AZ137" i="3"/>
  <c r="AV137" i="3"/>
  <c r="AY137" i="3"/>
  <c r="AU137" i="3"/>
  <c r="AH144" i="3"/>
  <c r="AK144" i="3"/>
  <c r="AG144" i="3"/>
  <c r="AJ144" i="3"/>
  <c r="AF144" i="3"/>
  <c r="BA145" i="3"/>
  <c r="AW145" i="3"/>
  <c r="AZ145" i="3"/>
  <c r="AV145" i="3"/>
  <c r="AY145" i="3"/>
  <c r="AU145" i="3"/>
  <c r="AH152" i="3"/>
  <c r="AK152" i="3"/>
  <c r="AG152" i="3"/>
  <c r="AJ152" i="3"/>
  <c r="AF152" i="3"/>
  <c r="BA153" i="3"/>
  <c r="AW153" i="3"/>
  <c r="AZ153" i="3"/>
  <c r="AV153" i="3"/>
  <c r="AY153" i="3"/>
  <c r="AU153" i="3"/>
  <c r="AH160" i="3"/>
  <c r="AK160" i="3"/>
  <c r="AG160" i="3"/>
  <c r="AJ160" i="3"/>
  <c r="AF160" i="3"/>
  <c r="BA161" i="3"/>
  <c r="AW161" i="3"/>
  <c r="AZ161" i="3"/>
  <c r="AV161" i="3"/>
  <c r="AY161" i="3"/>
  <c r="AU161" i="3"/>
  <c r="AR162" i="3"/>
  <c r="AN162" i="3"/>
  <c r="AQ162" i="3"/>
  <c r="AM162" i="3"/>
  <c r="AP162" i="3"/>
  <c r="AL162" i="3"/>
  <c r="AH168" i="3"/>
  <c r="AK168" i="3"/>
  <c r="AG168" i="3"/>
  <c r="AJ168" i="3"/>
  <c r="AF168" i="3"/>
  <c r="BA169" i="3"/>
  <c r="AW169" i="3"/>
  <c r="AZ169" i="3"/>
  <c r="AV169" i="3"/>
  <c r="AY169" i="3"/>
  <c r="AU169" i="3"/>
  <c r="AR170" i="3"/>
  <c r="AN170" i="3"/>
  <c r="AQ170" i="3"/>
  <c r="AM170" i="3"/>
  <c r="AP170" i="3"/>
  <c r="AL170" i="3"/>
  <c r="AH176" i="3"/>
  <c r="AK176" i="3"/>
  <c r="AG176" i="3"/>
  <c r="AJ176" i="3"/>
  <c r="AF176" i="3"/>
  <c r="BA177" i="3"/>
  <c r="AW177" i="3"/>
  <c r="AZ177" i="3"/>
  <c r="AV177" i="3"/>
  <c r="AY177" i="3"/>
  <c r="AU177" i="3"/>
  <c r="AR178" i="3"/>
  <c r="AN178" i="3"/>
  <c r="AQ178" i="3"/>
  <c r="AM178" i="3"/>
  <c r="AP178" i="3"/>
  <c r="AL178" i="3"/>
  <c r="AH184" i="3"/>
  <c r="AK184" i="3"/>
  <c r="AG184" i="3"/>
  <c r="AJ184" i="3"/>
  <c r="AF184" i="3"/>
  <c r="BA185" i="3"/>
  <c r="AW185" i="3"/>
  <c r="AZ185" i="3"/>
  <c r="AV185" i="3"/>
  <c r="AY185" i="3"/>
  <c r="AU185" i="3"/>
  <c r="AR186" i="3"/>
  <c r="AN186" i="3"/>
  <c r="AQ186" i="3"/>
  <c r="AM186" i="3"/>
  <c r="AP186" i="3"/>
  <c r="AL186" i="3"/>
  <c r="AH192" i="3"/>
  <c r="AK192" i="3"/>
  <c r="AG192" i="3"/>
  <c r="AJ192" i="3"/>
  <c r="AF192" i="3"/>
  <c r="BA193" i="3"/>
  <c r="AW193" i="3"/>
  <c r="AZ193" i="3"/>
  <c r="AV193" i="3"/>
  <c r="AY193" i="3"/>
  <c r="AU193" i="3"/>
  <c r="AR194" i="3"/>
  <c r="AN194" i="3"/>
  <c r="AQ194" i="3"/>
  <c r="AM194" i="3"/>
  <c r="AP194" i="3"/>
  <c r="AL194" i="3"/>
  <c r="AH200" i="3"/>
  <c r="AK200" i="3"/>
  <c r="AG200" i="3"/>
  <c r="AJ200" i="3"/>
  <c r="AF200" i="3"/>
  <c r="BA201" i="3"/>
  <c r="AW201" i="3"/>
  <c r="AZ201" i="3"/>
  <c r="AV201" i="3"/>
  <c r="AY201" i="3"/>
  <c r="AU201" i="3"/>
  <c r="AR202" i="3"/>
  <c r="AN202" i="3"/>
  <c r="AQ202" i="3"/>
  <c r="AM202" i="3"/>
  <c r="AP202" i="3"/>
  <c r="AL202" i="3"/>
  <c r="AH208" i="3"/>
  <c r="AK208" i="3"/>
  <c r="AG208" i="3"/>
  <c r="AJ208" i="3"/>
  <c r="AF208" i="3"/>
  <c r="BA209" i="3"/>
  <c r="AW209" i="3"/>
  <c r="AZ209" i="3"/>
  <c r="AV209" i="3"/>
  <c r="AY209" i="3"/>
  <c r="AU209" i="3"/>
  <c r="AR210" i="3"/>
  <c r="AN210" i="3"/>
  <c r="AQ210" i="3"/>
  <c r="AM210" i="3"/>
  <c r="AP210" i="3"/>
  <c r="AL210" i="3"/>
  <c r="AH216" i="3"/>
  <c r="AK216" i="3"/>
  <c r="AG216" i="3"/>
  <c r="AJ216" i="3"/>
  <c r="AF216" i="3"/>
  <c r="BA217" i="3"/>
  <c r="AW217" i="3"/>
  <c r="AZ217" i="3"/>
  <c r="AV217" i="3"/>
  <c r="AY217" i="3"/>
  <c r="AU217" i="3"/>
  <c r="AR218" i="3"/>
  <c r="AN218" i="3"/>
  <c r="AQ218" i="3"/>
  <c r="AM218" i="3"/>
  <c r="AP218" i="3"/>
  <c r="AL218" i="3"/>
  <c r="AW16" i="3"/>
  <c r="AP80" i="3"/>
  <c r="AL80" i="3"/>
  <c r="AK81" i="3"/>
  <c r="AG81" i="3"/>
  <c r="AJ81" i="3"/>
  <c r="BA81" i="3"/>
  <c r="AW81" i="3"/>
  <c r="AP84" i="3"/>
  <c r="AL84" i="3"/>
  <c r="AK85" i="3"/>
  <c r="AG85" i="3"/>
  <c r="AJ85" i="3"/>
  <c r="BA85" i="3"/>
  <c r="AW85" i="3"/>
  <c r="AQ87" i="3"/>
  <c r="AM87" i="3"/>
  <c r="AP87" i="3"/>
  <c r="AL87" i="3"/>
  <c r="AH88" i="3"/>
  <c r="AK88" i="3"/>
  <c r="AG88" i="3"/>
  <c r="AR90" i="3"/>
  <c r="AN90" i="3"/>
  <c r="AQ90" i="3"/>
  <c r="AM90" i="3"/>
  <c r="BA93" i="3"/>
  <c r="AW93" i="3"/>
  <c r="AZ93" i="3"/>
  <c r="AV93" i="3"/>
  <c r="AQ95" i="3"/>
  <c r="AM95" i="3"/>
  <c r="AP95" i="3"/>
  <c r="AL95" i="3"/>
  <c r="AH96" i="3"/>
  <c r="AK96" i="3"/>
  <c r="AG96" i="3"/>
  <c r="AR98" i="3"/>
  <c r="AN98" i="3"/>
  <c r="AQ98" i="3"/>
  <c r="AM98" i="3"/>
  <c r="BA101" i="3"/>
  <c r="AW101" i="3"/>
  <c r="AZ101" i="3"/>
  <c r="AV101" i="3"/>
  <c r="AQ103" i="3"/>
  <c r="AM103" i="3"/>
  <c r="AP103" i="3"/>
  <c r="AL103" i="3"/>
  <c r="AH104" i="3"/>
  <c r="AK104" i="3"/>
  <c r="AG104" i="3"/>
  <c r="AR106" i="3"/>
  <c r="AN106" i="3"/>
  <c r="AQ106" i="3"/>
  <c r="AM106" i="3"/>
  <c r="BA109" i="3"/>
  <c r="AW109" i="3"/>
  <c r="AZ109" i="3"/>
  <c r="AV109" i="3"/>
  <c r="BA113" i="3"/>
  <c r="AW113" i="3"/>
  <c r="AZ113" i="3"/>
  <c r="AV113" i="3"/>
  <c r="AY113" i="3"/>
  <c r="AU113" i="3"/>
  <c r="AR122" i="3"/>
  <c r="AN122" i="3"/>
  <c r="AQ122" i="3"/>
  <c r="AM122" i="3"/>
  <c r="AP122" i="3"/>
  <c r="AL122" i="3"/>
  <c r="AH124" i="3"/>
  <c r="AK124" i="3"/>
  <c r="AG124" i="3"/>
  <c r="AJ124" i="3"/>
  <c r="AF124" i="3"/>
  <c r="AR126" i="3"/>
  <c r="AN126" i="3"/>
  <c r="AQ126" i="3"/>
  <c r="AM126" i="3"/>
  <c r="AP126" i="3"/>
  <c r="AL126" i="3"/>
  <c r="AR138" i="3"/>
  <c r="AN138" i="3"/>
  <c r="AQ138" i="3"/>
  <c r="AM138" i="3"/>
  <c r="AP138" i="3"/>
  <c r="AL138" i="3"/>
  <c r="AR146" i="3"/>
  <c r="AN146" i="3"/>
  <c r="AQ146" i="3"/>
  <c r="AM146" i="3"/>
  <c r="AP146" i="3"/>
  <c r="AL146" i="3"/>
  <c r="AR154" i="3"/>
  <c r="AN154" i="3"/>
  <c r="AQ154" i="3"/>
  <c r="AM154" i="3"/>
  <c r="AP154" i="3"/>
  <c r="AL154" i="3"/>
  <c r="AT221" i="3"/>
  <c r="AI113" i="3"/>
  <c r="AI117" i="3"/>
  <c r="AI121" i="3"/>
  <c r="AI125" i="3"/>
  <c r="AM125" i="3"/>
  <c r="AH126" i="3"/>
  <c r="AW127" i="3"/>
  <c r="BA127" i="3"/>
  <c r="AN128" i="3"/>
  <c r="AR128" i="3"/>
  <c r="AV128" i="3"/>
  <c r="AM129" i="3"/>
  <c r="AH130" i="3"/>
  <c r="AW131" i="3"/>
  <c r="BA131" i="3"/>
  <c r="AN132" i="3"/>
  <c r="AR132" i="3"/>
  <c r="AV132" i="3"/>
  <c r="AI133" i="3"/>
  <c r="AH134" i="3"/>
  <c r="AG135" i="3"/>
  <c r="AK135" i="3"/>
  <c r="AW135" i="3"/>
  <c r="BA135" i="3"/>
  <c r="AN136" i="3"/>
  <c r="AR136" i="3"/>
  <c r="AV136" i="3"/>
  <c r="AM137" i="3"/>
  <c r="AH138" i="3"/>
  <c r="AG139" i="3"/>
  <c r="AK139" i="3"/>
  <c r="AW139" i="3"/>
  <c r="BA139" i="3"/>
  <c r="AN140" i="3"/>
  <c r="AR140" i="3"/>
  <c r="AV140" i="3"/>
  <c r="AM141" i="3"/>
  <c r="AH142" i="3"/>
  <c r="AG143" i="3"/>
  <c r="AK143" i="3"/>
  <c r="AW143" i="3"/>
  <c r="BA143" i="3"/>
  <c r="AN144" i="3"/>
  <c r="AR144" i="3"/>
  <c r="AV144" i="3"/>
  <c r="AM145" i="3"/>
  <c r="AH146" i="3"/>
  <c r="AG147" i="3"/>
  <c r="AK147" i="3"/>
  <c r="AW147" i="3"/>
  <c r="BA147" i="3"/>
  <c r="AN148" i="3"/>
  <c r="AR148" i="3"/>
  <c r="AV148" i="3"/>
  <c r="AM149" i="3"/>
  <c r="AH150" i="3"/>
  <c r="AG151" i="3"/>
  <c r="AK151" i="3"/>
  <c r="AW151" i="3"/>
  <c r="BA151" i="3"/>
  <c r="AN152" i="3"/>
  <c r="AR152" i="3"/>
  <c r="AV152" i="3"/>
  <c r="AM153" i="3"/>
  <c r="AH154" i="3"/>
  <c r="AG155" i="3"/>
  <c r="AK155" i="3"/>
  <c r="AW155" i="3"/>
  <c r="BA155" i="3"/>
  <c r="AN156" i="3"/>
  <c r="AR156" i="3"/>
  <c r="AV156" i="3"/>
  <c r="AM157" i="3"/>
  <c r="AH158" i="3"/>
  <c r="AG159" i="3"/>
  <c r="AK159" i="3"/>
  <c r="AW159" i="3"/>
  <c r="BA159" i="3"/>
  <c r="AN160" i="3"/>
  <c r="AR160" i="3"/>
  <c r="AV160" i="3"/>
  <c r="AZ160" i="3"/>
  <c r="AI161" i="3"/>
  <c r="AM161" i="3"/>
  <c r="AQ161" i="3"/>
  <c r="AG163" i="3"/>
  <c r="AK163" i="3"/>
  <c r="AV164" i="3"/>
  <c r="AZ164" i="3"/>
  <c r="AI165" i="3"/>
  <c r="AM165" i="3"/>
  <c r="AQ165" i="3"/>
  <c r="AG167" i="3"/>
  <c r="AK167" i="3"/>
  <c r="AV168" i="3"/>
  <c r="AZ168" i="3"/>
  <c r="AI169" i="3"/>
  <c r="AM169" i="3"/>
  <c r="AQ169" i="3"/>
  <c r="AG171" i="3"/>
  <c r="AK171" i="3"/>
  <c r="AV172" i="3"/>
  <c r="AZ172" i="3"/>
  <c r="AI173" i="3"/>
  <c r="AM173" i="3"/>
  <c r="AQ173" i="3"/>
  <c r="AG175" i="3"/>
  <c r="AK175" i="3"/>
  <c r="AV176" i="3"/>
  <c r="AZ176" i="3"/>
  <c r="AI177" i="3"/>
  <c r="AM177" i="3"/>
  <c r="AQ177" i="3"/>
  <c r="AG179" i="3"/>
  <c r="AK179" i="3"/>
  <c r="AV180" i="3"/>
  <c r="AZ180" i="3"/>
  <c r="AI181" i="3"/>
  <c r="AM181" i="3"/>
  <c r="AQ181" i="3"/>
  <c r="AG183" i="3"/>
  <c r="AK183" i="3"/>
  <c r="AV184" i="3"/>
  <c r="AZ184" i="3"/>
  <c r="AI185" i="3"/>
  <c r="AM185" i="3"/>
  <c r="AQ185" i="3"/>
  <c r="AG187" i="3"/>
  <c r="AK187" i="3"/>
  <c r="AV188" i="3"/>
  <c r="AZ188" i="3"/>
  <c r="AI189" i="3"/>
  <c r="AM189" i="3"/>
  <c r="AQ189" i="3"/>
  <c r="AG191" i="3"/>
  <c r="AK191" i="3"/>
  <c r="AV192" i="3"/>
  <c r="AZ192" i="3"/>
  <c r="AI193" i="3"/>
  <c r="AM193" i="3"/>
  <c r="AQ193" i="3"/>
  <c r="AG195" i="3"/>
  <c r="AK195" i="3"/>
  <c r="AV196" i="3"/>
  <c r="AZ196" i="3"/>
  <c r="AI197" i="3"/>
  <c r="AM197" i="3"/>
  <c r="AQ197" i="3"/>
  <c r="AG199" i="3"/>
  <c r="AK199" i="3"/>
  <c r="AV200" i="3"/>
  <c r="AZ200" i="3"/>
  <c r="AI201" i="3"/>
  <c r="AM201" i="3"/>
  <c r="AQ201" i="3"/>
  <c r="AG203" i="3"/>
  <c r="AK203" i="3"/>
  <c r="AV204" i="3"/>
  <c r="AZ204" i="3"/>
  <c r="AI205" i="3"/>
  <c r="AM205" i="3"/>
  <c r="AQ205" i="3"/>
  <c r="AG207" i="3"/>
  <c r="AK207" i="3"/>
  <c r="AV208" i="3"/>
  <c r="AZ208" i="3"/>
  <c r="AI209" i="3"/>
  <c r="AM209" i="3"/>
  <c r="AQ209" i="3"/>
  <c r="AG211" i="3"/>
  <c r="AK211" i="3"/>
  <c r="AV212" i="3"/>
  <c r="AZ212" i="3"/>
  <c r="AI213" i="3"/>
  <c r="AM213" i="3"/>
  <c r="AQ213" i="3"/>
  <c r="AG215" i="3"/>
  <c r="AK215" i="3"/>
  <c r="AV216" i="3"/>
  <c r="AZ216" i="3"/>
  <c r="AI217" i="3"/>
  <c r="AM217" i="3"/>
  <c r="AQ217" i="3"/>
  <c r="AG219" i="3"/>
  <c r="AK219" i="3"/>
  <c r="AV220" i="3"/>
  <c r="AZ220" i="3"/>
  <c r="AI221" i="3"/>
  <c r="AM221" i="3"/>
  <c r="AQ221" i="3"/>
  <c r="AL222" i="3"/>
  <c r="AP222" i="3"/>
  <c r="AG223" i="3"/>
  <c r="AK223" i="3"/>
  <c r="AF224" i="3"/>
  <c r="AJ224" i="3"/>
  <c r="AV224" i="3"/>
  <c r="AZ224" i="3"/>
  <c r="AI225" i="3"/>
  <c r="AM225" i="3"/>
  <c r="AQ225" i="3"/>
  <c r="AU225" i="3"/>
  <c r="AY225" i="3"/>
  <c r="AL226" i="3"/>
  <c r="AP226" i="3"/>
  <c r="AG227" i="3"/>
  <c r="AK227" i="3"/>
  <c r="AF228" i="3"/>
  <c r="AJ228" i="3"/>
  <c r="AV228" i="3"/>
  <c r="AZ228" i="3"/>
  <c r="AI229" i="3"/>
  <c r="AM229" i="3"/>
  <c r="AQ229" i="3"/>
  <c r="AU229" i="3"/>
  <c r="AY229" i="3"/>
  <c r="AL230" i="3"/>
  <c r="AP230" i="3"/>
  <c r="AG231" i="3"/>
  <c r="AK231" i="3"/>
  <c r="AF232" i="3"/>
  <c r="AJ232" i="3"/>
  <c r="AV232" i="3"/>
  <c r="AZ232" i="3"/>
  <c r="AI233" i="3"/>
  <c r="AM233" i="3"/>
  <c r="AQ233" i="3"/>
  <c r="AU233" i="3"/>
  <c r="AY233" i="3"/>
  <c r="AL234" i="3"/>
  <c r="AP234" i="3"/>
  <c r="AG235" i="3"/>
  <c r="AK235" i="3"/>
  <c r="AF236" i="3"/>
  <c r="AJ236" i="3"/>
  <c r="AV236" i="3"/>
  <c r="AZ236" i="3"/>
  <c r="AI237" i="3"/>
  <c r="AM237" i="3"/>
  <c r="AQ237" i="3"/>
  <c r="AU237" i="3"/>
  <c r="AY237" i="3"/>
  <c r="AL238" i="3"/>
  <c r="AP238" i="3"/>
  <c r="AG239" i="3"/>
  <c r="AK239" i="3"/>
  <c r="AF240" i="3"/>
  <c r="AJ240" i="3"/>
  <c r="AV240" i="3"/>
  <c r="AZ240" i="3"/>
  <c r="AI241" i="3"/>
  <c r="AM241" i="3"/>
  <c r="AQ241" i="3"/>
  <c r="AU241" i="3"/>
  <c r="AY241" i="3"/>
  <c r="AL242" i="3"/>
  <c r="AP242" i="3"/>
  <c r="AG243" i="3"/>
  <c r="AK243" i="3"/>
  <c r="AF244" i="3"/>
  <c r="AJ244" i="3"/>
  <c r="AV244" i="3"/>
  <c r="AZ244" i="3"/>
  <c r="AI245" i="3"/>
  <c r="AM245" i="3"/>
  <c r="AQ245" i="3"/>
  <c r="AU245" i="3"/>
  <c r="AY245" i="3"/>
  <c r="AL246" i="3"/>
  <c r="AP246" i="3"/>
  <c r="AG247" i="3"/>
  <c r="AK247" i="3"/>
  <c r="AF248" i="3"/>
  <c r="AJ248" i="3"/>
  <c r="AV248" i="3"/>
  <c r="AZ248" i="3"/>
  <c r="AI249" i="3"/>
  <c r="AM249" i="3"/>
  <c r="AQ249" i="3"/>
  <c r="AU249" i="3"/>
  <c r="AY249" i="3"/>
  <c r="AL250" i="3"/>
  <c r="AP250" i="3"/>
  <c r="AG251" i="3"/>
  <c r="AK251" i="3"/>
  <c r="AF252" i="3"/>
  <c r="AJ252" i="3"/>
  <c r="AV252" i="3"/>
  <c r="AZ252" i="3"/>
  <c r="AI253" i="3"/>
  <c r="AM253" i="3"/>
  <c r="AQ253" i="3"/>
  <c r="AU253" i="3"/>
  <c r="AY253" i="3"/>
  <c r="AL254" i="3"/>
  <c r="AP254" i="3"/>
  <c r="AG255" i="3"/>
  <c r="AK255" i="3"/>
  <c r="AF256" i="3"/>
  <c r="AJ256" i="3"/>
  <c r="AV256" i="3"/>
  <c r="AZ256" i="3"/>
  <c r="AI257" i="3"/>
  <c r="AM257" i="3"/>
  <c r="AQ257" i="3"/>
  <c r="AU257" i="3"/>
  <c r="AY257" i="3"/>
  <c r="AL258" i="3"/>
  <c r="AP258" i="3"/>
  <c r="AG259" i="3"/>
  <c r="AK259" i="3"/>
  <c r="AF260" i="3"/>
  <c r="AJ260" i="3"/>
  <c r="AV260" i="3"/>
  <c r="AZ260" i="3"/>
  <c r="AI261" i="3"/>
  <c r="AM261" i="3"/>
  <c r="AQ261" i="3"/>
  <c r="AU261" i="3"/>
  <c r="AY261" i="3"/>
  <c r="AL262" i="3"/>
  <c r="AP262" i="3"/>
  <c r="AG263" i="3"/>
  <c r="AK263" i="3"/>
  <c r="AF264" i="3"/>
  <c r="AJ264" i="3"/>
  <c r="AV264" i="3"/>
  <c r="AZ264" i="3"/>
  <c r="AI265" i="3"/>
  <c r="AM265" i="3"/>
  <c r="AQ265" i="3"/>
  <c r="AU265" i="3"/>
  <c r="AY265" i="3"/>
  <c r="AL266" i="3"/>
  <c r="AP266" i="3"/>
  <c r="AG267" i="3"/>
  <c r="AK267" i="3"/>
  <c r="AF268" i="3"/>
  <c r="AJ268" i="3"/>
  <c r="AV268" i="3"/>
  <c r="AZ268" i="3"/>
  <c r="AI269" i="3"/>
  <c r="AM269" i="3"/>
  <c r="AQ269" i="3"/>
  <c r="AG271" i="3"/>
  <c r="AK271" i="3"/>
  <c r="AV272" i="3"/>
  <c r="AZ272" i="3"/>
  <c r="AI273" i="3"/>
  <c r="AM273" i="3"/>
  <c r="AQ273" i="3"/>
  <c r="AG275" i="3"/>
  <c r="AK275" i="3"/>
  <c r="AV276" i="3"/>
  <c r="AZ276" i="3"/>
  <c r="AI277" i="3"/>
  <c r="AM277" i="3"/>
  <c r="AQ277" i="3"/>
  <c r="AG279" i="3"/>
  <c r="AK279" i="3"/>
  <c r="AV280" i="3"/>
  <c r="AZ280" i="3"/>
  <c r="AI281" i="3"/>
  <c r="AM281" i="3"/>
  <c r="AQ281" i="3"/>
  <c r="AG283" i="3"/>
  <c r="AK283" i="3"/>
  <c r="AV284" i="3"/>
  <c r="AZ284" i="3"/>
  <c r="AI285" i="3"/>
  <c r="AM285" i="3"/>
  <c r="AQ285" i="3"/>
  <c r="AG287" i="3"/>
  <c r="AK287" i="3"/>
  <c r="AV288" i="3"/>
  <c r="AZ288" i="3"/>
  <c r="AI289" i="3"/>
  <c r="AH291" i="3"/>
  <c r="AR291" i="3"/>
  <c r="AN291" i="3"/>
  <c r="AY291" i="3"/>
  <c r="AZ291" i="3"/>
  <c r="AV291" i="3"/>
  <c r="AJ294" i="3"/>
  <c r="AF294" i="3"/>
  <c r="AK294" i="3"/>
  <c r="AG294" i="3"/>
  <c r="AY299" i="3"/>
  <c r="AU299" i="3"/>
  <c r="AZ299" i="3"/>
  <c r="AV299" i="3"/>
  <c r="AJ302" i="3"/>
  <c r="AF302" i="3"/>
  <c r="AK302" i="3"/>
  <c r="AG302" i="3"/>
  <c r="AY307" i="3"/>
  <c r="AU307" i="3"/>
  <c r="AZ307" i="3"/>
  <c r="AV307" i="3"/>
  <c r="AJ310" i="3"/>
  <c r="AF310" i="3"/>
  <c r="AK310" i="3"/>
  <c r="AG310" i="3"/>
  <c r="AY315" i="3"/>
  <c r="AU315" i="3"/>
  <c r="AZ315" i="3"/>
  <c r="AV315" i="3"/>
  <c r="AJ318" i="3"/>
  <c r="AF318" i="3"/>
  <c r="AK318" i="3"/>
  <c r="AG318" i="3"/>
  <c r="AY323" i="3"/>
  <c r="AU323" i="3"/>
  <c r="AZ323" i="3"/>
  <c r="AV323" i="3"/>
  <c r="AJ326" i="3"/>
  <c r="AF326" i="3"/>
  <c r="AK326" i="3"/>
  <c r="AG326" i="3"/>
  <c r="AY331" i="3"/>
  <c r="AU331" i="3"/>
  <c r="AZ331" i="3"/>
  <c r="AV331" i="3"/>
  <c r="AJ334" i="3"/>
  <c r="AF334" i="3"/>
  <c r="AK334" i="3"/>
  <c r="AG334" i="3"/>
  <c r="AY339" i="3"/>
  <c r="AU339" i="3"/>
  <c r="AZ339" i="3"/>
  <c r="AV339" i="3"/>
  <c r="AJ342" i="3"/>
  <c r="AF342" i="3"/>
  <c r="AK342" i="3"/>
  <c r="AG342" i="3"/>
  <c r="AY347" i="3"/>
  <c r="AU347" i="3"/>
  <c r="AZ347" i="3"/>
  <c r="AV347" i="3"/>
  <c r="AJ350" i="3"/>
  <c r="AF350" i="3"/>
  <c r="AK350" i="3"/>
  <c r="AG350" i="3"/>
  <c r="AY355" i="3"/>
  <c r="AU355" i="3"/>
  <c r="AZ355" i="3"/>
  <c r="AV355" i="3"/>
  <c r="AJ358" i="3"/>
  <c r="AF358" i="3"/>
  <c r="AK358" i="3"/>
  <c r="AG358" i="3"/>
  <c r="AY363" i="3"/>
  <c r="AU363" i="3"/>
  <c r="AZ363" i="3"/>
  <c r="AV363" i="3"/>
  <c r="AJ366" i="3"/>
  <c r="AF366" i="3"/>
  <c r="AK366" i="3"/>
  <c r="AG366" i="3"/>
  <c r="AY371" i="3"/>
  <c r="AU371" i="3"/>
  <c r="AZ371" i="3"/>
  <c r="AV371" i="3"/>
  <c r="AJ374" i="3"/>
  <c r="AF374" i="3"/>
  <c r="AK374" i="3"/>
  <c r="AG374" i="3"/>
  <c r="AY379" i="3"/>
  <c r="AU379" i="3"/>
  <c r="AZ379" i="3"/>
  <c r="AV379" i="3"/>
  <c r="AJ382" i="3"/>
  <c r="AF382" i="3"/>
  <c r="AK382" i="3"/>
  <c r="AG382" i="3"/>
  <c r="AY387" i="3"/>
  <c r="AU387" i="3"/>
  <c r="AZ387" i="3"/>
  <c r="AV387" i="3"/>
  <c r="AJ390" i="3"/>
  <c r="AF390" i="3"/>
  <c r="AK390" i="3"/>
  <c r="AG390" i="3"/>
  <c r="AY395" i="3"/>
  <c r="AU395" i="3"/>
  <c r="AZ395" i="3"/>
  <c r="AV395" i="3"/>
  <c r="AJ398" i="3"/>
  <c r="AF398" i="3"/>
  <c r="AK398" i="3"/>
  <c r="AG398" i="3"/>
  <c r="AI90" i="3"/>
  <c r="AI94" i="3"/>
  <c r="AI98" i="3"/>
  <c r="AI102" i="3"/>
  <c r="AI106" i="3"/>
  <c r="AI110" i="3"/>
  <c r="AU110" i="3"/>
  <c r="AY110" i="3"/>
  <c r="AL111" i="3"/>
  <c r="AP111" i="3"/>
  <c r="AF113" i="3"/>
  <c r="AJ113" i="3"/>
  <c r="AI114" i="3"/>
  <c r="AU114" i="3"/>
  <c r="AY114" i="3"/>
  <c r="AL115" i="3"/>
  <c r="AP115" i="3"/>
  <c r="AF117" i="3"/>
  <c r="AJ117" i="3"/>
  <c r="AI118" i="3"/>
  <c r="AU118" i="3"/>
  <c r="AY118" i="3"/>
  <c r="AL119" i="3"/>
  <c r="AP119" i="3"/>
  <c r="AF121" i="3"/>
  <c r="AJ121" i="3"/>
  <c r="AI122" i="3"/>
  <c r="AU122" i="3"/>
  <c r="AY122" i="3"/>
  <c r="AL123" i="3"/>
  <c r="AP123" i="3"/>
  <c r="AF125" i="3"/>
  <c r="AJ125" i="3"/>
  <c r="AI126" i="3"/>
  <c r="AI130" i="3"/>
  <c r="AI134" i="3"/>
  <c r="AI138" i="3"/>
  <c r="AI142" i="3"/>
  <c r="AI146" i="3"/>
  <c r="AI150" i="3"/>
  <c r="AI154" i="3"/>
  <c r="AI158" i="3"/>
  <c r="AW160" i="3"/>
  <c r="AF161" i="3"/>
  <c r="AN161" i="3"/>
  <c r="AU162" i="3"/>
  <c r="AH163" i="3"/>
  <c r="AL163" i="3"/>
  <c r="AW164" i="3"/>
  <c r="AF165" i="3"/>
  <c r="AN165" i="3"/>
  <c r="AU166" i="3"/>
  <c r="AH167" i="3"/>
  <c r="AL167" i="3"/>
  <c r="AW168" i="3"/>
  <c r="AF169" i="3"/>
  <c r="AN169" i="3"/>
  <c r="AU170" i="3"/>
  <c r="AH171" i="3"/>
  <c r="AL171" i="3"/>
  <c r="AW172" i="3"/>
  <c r="AF173" i="3"/>
  <c r="AN173" i="3"/>
  <c r="AU174" i="3"/>
  <c r="AH175" i="3"/>
  <c r="AL175" i="3"/>
  <c r="AW176" i="3"/>
  <c r="AF177" i="3"/>
  <c r="AN177" i="3"/>
  <c r="AU178" i="3"/>
  <c r="AH179" i="3"/>
  <c r="AL179" i="3"/>
  <c r="AW180" i="3"/>
  <c r="AF181" i="3"/>
  <c r="AN181" i="3"/>
  <c r="AU182" i="3"/>
  <c r="AH183" i="3"/>
  <c r="AL183" i="3"/>
  <c r="AW184" i="3"/>
  <c r="AF185" i="3"/>
  <c r="AN185" i="3"/>
  <c r="AU186" i="3"/>
  <c r="AH187" i="3"/>
  <c r="AL187" i="3"/>
  <c r="AW188" i="3"/>
  <c r="AF189" i="3"/>
  <c r="AN189" i="3"/>
  <c r="AU190" i="3"/>
  <c r="AH191" i="3"/>
  <c r="AL191" i="3"/>
  <c r="AW192" i="3"/>
  <c r="AF193" i="3"/>
  <c r="AN193" i="3"/>
  <c r="AU194" i="3"/>
  <c r="AH195" i="3"/>
  <c r="AL195" i="3"/>
  <c r="AW196" i="3"/>
  <c r="AF197" i="3"/>
  <c r="AN197" i="3"/>
  <c r="AU198" i="3"/>
  <c r="AH199" i="3"/>
  <c r="AL199" i="3"/>
  <c r="AW200" i="3"/>
  <c r="AF201" i="3"/>
  <c r="AN201" i="3"/>
  <c r="AU202" i="3"/>
  <c r="AH203" i="3"/>
  <c r="AL203" i="3"/>
  <c r="AW204" i="3"/>
  <c r="AF205" i="3"/>
  <c r="AN205" i="3"/>
  <c r="AU206" i="3"/>
  <c r="AH207" i="3"/>
  <c r="AL207" i="3"/>
  <c r="AW208" i="3"/>
  <c r="AF209" i="3"/>
  <c r="AN209" i="3"/>
  <c r="AU210" i="3"/>
  <c r="AH211" i="3"/>
  <c r="AL211" i="3"/>
  <c r="AW212" i="3"/>
  <c r="AF213" i="3"/>
  <c r="AN213" i="3"/>
  <c r="AU214" i="3"/>
  <c r="AH215" i="3"/>
  <c r="AL215" i="3"/>
  <c r="AW216" i="3"/>
  <c r="AF217" i="3"/>
  <c r="AN217" i="3"/>
  <c r="AU218" i="3"/>
  <c r="AH219" i="3"/>
  <c r="AL219" i="3"/>
  <c r="AW220" i="3"/>
  <c r="AF221" i="3"/>
  <c r="AN221" i="3"/>
  <c r="AM222" i="3"/>
  <c r="AQ222" i="3"/>
  <c r="AU222" i="3"/>
  <c r="AH223" i="3"/>
  <c r="AL223" i="3"/>
  <c r="AG224" i="3"/>
  <c r="AK224" i="3"/>
  <c r="AW224" i="3"/>
  <c r="AF225" i="3"/>
  <c r="AN225" i="3"/>
  <c r="AV225" i="3"/>
  <c r="AZ225" i="3"/>
  <c r="AM226" i="3"/>
  <c r="AQ226" i="3"/>
  <c r="AU226" i="3"/>
  <c r="AH227" i="3"/>
  <c r="AL227" i="3"/>
  <c r="AG228" i="3"/>
  <c r="AK228" i="3"/>
  <c r="AW228" i="3"/>
  <c r="AF229" i="3"/>
  <c r="AN229" i="3"/>
  <c r="AV229" i="3"/>
  <c r="AZ229" i="3"/>
  <c r="AM230" i="3"/>
  <c r="AQ230" i="3"/>
  <c r="AU230" i="3"/>
  <c r="AH231" i="3"/>
  <c r="AL231" i="3"/>
  <c r="AG232" i="3"/>
  <c r="AK232" i="3"/>
  <c r="AW232" i="3"/>
  <c r="AF233" i="3"/>
  <c r="AN233" i="3"/>
  <c r="AV233" i="3"/>
  <c r="AZ233" i="3"/>
  <c r="AM234" i="3"/>
  <c r="AQ234" i="3"/>
  <c r="AU234" i="3"/>
  <c r="AH235" i="3"/>
  <c r="AL235" i="3"/>
  <c r="AG236" i="3"/>
  <c r="AK236" i="3"/>
  <c r="AW236" i="3"/>
  <c r="AF237" i="3"/>
  <c r="AN237" i="3"/>
  <c r="AV237" i="3"/>
  <c r="AZ237" i="3"/>
  <c r="AM238" i="3"/>
  <c r="AQ238" i="3"/>
  <c r="AU238" i="3"/>
  <c r="AH239" i="3"/>
  <c r="AL239" i="3"/>
  <c r="AG240" i="3"/>
  <c r="AK240" i="3"/>
  <c r="AW240" i="3"/>
  <c r="AF241" i="3"/>
  <c r="AN241" i="3"/>
  <c r="AV241" i="3"/>
  <c r="AZ241" i="3"/>
  <c r="AM242" i="3"/>
  <c r="AQ242" i="3"/>
  <c r="AU242" i="3"/>
  <c r="AH243" i="3"/>
  <c r="AL243" i="3"/>
  <c r="AG244" i="3"/>
  <c r="AK244" i="3"/>
  <c r="AW244" i="3"/>
  <c r="AF245" i="3"/>
  <c r="AN245" i="3"/>
  <c r="AV245" i="3"/>
  <c r="AZ245" i="3"/>
  <c r="AM246" i="3"/>
  <c r="AQ246" i="3"/>
  <c r="AU246" i="3"/>
  <c r="AH247" i="3"/>
  <c r="AL247" i="3"/>
  <c r="AG248" i="3"/>
  <c r="AK248" i="3"/>
  <c r="AW248" i="3"/>
  <c r="AF249" i="3"/>
  <c r="AN249" i="3"/>
  <c r="AV249" i="3"/>
  <c r="AZ249" i="3"/>
  <c r="AM250" i="3"/>
  <c r="AQ250" i="3"/>
  <c r="AU250" i="3"/>
  <c r="AH251" i="3"/>
  <c r="AL251" i="3"/>
  <c r="AG252" i="3"/>
  <c r="AK252" i="3"/>
  <c r="AW252" i="3"/>
  <c r="AF253" i="3"/>
  <c r="AN253" i="3"/>
  <c r="AV253" i="3"/>
  <c r="AZ253" i="3"/>
  <c r="AM254" i="3"/>
  <c r="AQ254" i="3"/>
  <c r="AU254" i="3"/>
  <c r="AH255" i="3"/>
  <c r="AL255" i="3"/>
  <c r="AG256" i="3"/>
  <c r="AK256" i="3"/>
  <c r="AW256" i="3"/>
  <c r="AF257" i="3"/>
  <c r="AN257" i="3"/>
  <c r="AV257" i="3"/>
  <c r="AZ257" i="3"/>
  <c r="AM258" i="3"/>
  <c r="AQ258" i="3"/>
  <c r="AU258" i="3"/>
  <c r="AH259" i="3"/>
  <c r="AL259" i="3"/>
  <c r="AG260" i="3"/>
  <c r="AK260" i="3"/>
  <c r="AW260" i="3"/>
  <c r="AF261" i="3"/>
  <c r="AN261" i="3"/>
  <c r="AV261" i="3"/>
  <c r="AZ261" i="3"/>
  <c r="AM262" i="3"/>
  <c r="AQ262" i="3"/>
  <c r="AU262" i="3"/>
  <c r="AH263" i="3"/>
  <c r="AL263" i="3"/>
  <c r="AG264" i="3"/>
  <c r="AK264" i="3"/>
  <c r="AW264" i="3"/>
  <c r="AF265" i="3"/>
  <c r="AN265" i="3"/>
  <c r="AV265" i="3"/>
  <c r="AZ265" i="3"/>
  <c r="AM266" i="3"/>
  <c r="AQ266" i="3"/>
  <c r="AU266" i="3"/>
  <c r="AH267" i="3"/>
  <c r="AL267" i="3"/>
  <c r="AG268" i="3"/>
  <c r="AK268" i="3"/>
  <c r="AW268" i="3"/>
  <c r="BA268" i="3"/>
  <c r="AF269" i="3"/>
  <c r="AJ269" i="3"/>
  <c r="AN269" i="3"/>
  <c r="AR269" i="3"/>
  <c r="AV269" i="3"/>
  <c r="AM270" i="3"/>
  <c r="AU270" i="3"/>
  <c r="AY270" i="3"/>
  <c r="AH271" i="3"/>
  <c r="AL271" i="3"/>
  <c r="AP271" i="3"/>
  <c r="AG272" i="3"/>
  <c r="AK272" i="3"/>
  <c r="AW272" i="3"/>
  <c r="BA272" i="3"/>
  <c r="AF273" i="3"/>
  <c r="AJ273" i="3"/>
  <c r="AN273" i="3"/>
  <c r="AR273" i="3"/>
  <c r="AV273" i="3"/>
  <c r="AM274" i="3"/>
  <c r="AU274" i="3"/>
  <c r="AY274" i="3"/>
  <c r="AH275" i="3"/>
  <c r="AL275" i="3"/>
  <c r="AP275" i="3"/>
  <c r="AG276" i="3"/>
  <c r="AK276" i="3"/>
  <c r="AW276" i="3"/>
  <c r="BA276" i="3"/>
  <c r="AF277" i="3"/>
  <c r="AJ277" i="3"/>
  <c r="AN277" i="3"/>
  <c r="AR277" i="3"/>
  <c r="AV277" i="3"/>
  <c r="AM278" i="3"/>
  <c r="AU278" i="3"/>
  <c r="AY278" i="3"/>
  <c r="AH279" i="3"/>
  <c r="AL279" i="3"/>
  <c r="AP279" i="3"/>
  <c r="AG280" i="3"/>
  <c r="AK280" i="3"/>
  <c r="AW280" i="3"/>
  <c r="BA280" i="3"/>
  <c r="AF281" i="3"/>
  <c r="AJ281" i="3"/>
  <c r="AN281" i="3"/>
  <c r="AR281" i="3"/>
  <c r="AV281" i="3"/>
  <c r="AM282" i="3"/>
  <c r="AU282" i="3"/>
  <c r="AY282" i="3"/>
  <c r="AH283" i="3"/>
  <c r="AL283" i="3"/>
  <c r="AP283" i="3"/>
  <c r="AG284" i="3"/>
  <c r="AK284" i="3"/>
  <c r="AW284" i="3"/>
  <c r="BA284" i="3"/>
  <c r="AF285" i="3"/>
  <c r="AJ285" i="3"/>
  <c r="AN285" i="3"/>
  <c r="AR285" i="3"/>
  <c r="AV285" i="3"/>
  <c r="AM286" i="3"/>
  <c r="AU286" i="3"/>
  <c r="AY286" i="3"/>
  <c r="AH287" i="3"/>
  <c r="AL287" i="3"/>
  <c r="AP287" i="3"/>
  <c r="AK288" i="3"/>
  <c r="AW288" i="3"/>
  <c r="BA288" i="3"/>
  <c r="AF289" i="3"/>
  <c r="AJ289" i="3"/>
  <c r="AK290" i="3"/>
  <c r="AG290" i="3"/>
  <c r="AJ290" i="3"/>
  <c r="BA290" i="3"/>
  <c r="AW290" i="3"/>
  <c r="AO291" i="3"/>
  <c r="AT291" i="3"/>
  <c r="BA291" i="3"/>
  <c r="AH294" i="3"/>
  <c r="AZ294" i="3"/>
  <c r="AV294" i="3"/>
  <c r="BA294" i="3"/>
  <c r="AW294" i="3"/>
  <c r="AP296" i="3"/>
  <c r="AL296" i="3"/>
  <c r="AQ296" i="3"/>
  <c r="AM296" i="3"/>
  <c r="AK297" i="3"/>
  <c r="AG297" i="3"/>
  <c r="AH297" i="3"/>
  <c r="AQ299" i="3"/>
  <c r="AM299" i="3"/>
  <c r="AR299" i="3"/>
  <c r="AN299" i="3"/>
  <c r="BA299" i="3"/>
  <c r="AH302" i="3"/>
  <c r="AZ302" i="3"/>
  <c r="AV302" i="3"/>
  <c r="BA302" i="3"/>
  <c r="AW302" i="3"/>
  <c r="AP304" i="3"/>
  <c r="AL304" i="3"/>
  <c r="AQ304" i="3"/>
  <c r="AM304" i="3"/>
  <c r="AK305" i="3"/>
  <c r="AG305" i="3"/>
  <c r="AH305" i="3"/>
  <c r="AQ307" i="3"/>
  <c r="AM307" i="3"/>
  <c r="AR307" i="3"/>
  <c r="AN307" i="3"/>
  <c r="BA307" i="3"/>
  <c r="AH310" i="3"/>
  <c r="AZ310" i="3"/>
  <c r="AV310" i="3"/>
  <c r="BA310" i="3"/>
  <c r="AW310" i="3"/>
  <c r="AP312" i="3"/>
  <c r="AL312" i="3"/>
  <c r="AQ312" i="3"/>
  <c r="AM312" i="3"/>
  <c r="AK313" i="3"/>
  <c r="AG313" i="3"/>
  <c r="AH313" i="3"/>
  <c r="AQ315" i="3"/>
  <c r="AM315" i="3"/>
  <c r="AR315" i="3"/>
  <c r="AN315" i="3"/>
  <c r="BA315" i="3"/>
  <c r="AH318" i="3"/>
  <c r="AZ318" i="3"/>
  <c r="AV318" i="3"/>
  <c r="BA318" i="3"/>
  <c r="AW318" i="3"/>
  <c r="AP320" i="3"/>
  <c r="AL320" i="3"/>
  <c r="AQ320" i="3"/>
  <c r="AM320" i="3"/>
  <c r="AK321" i="3"/>
  <c r="AG321" i="3"/>
  <c r="AH321" i="3"/>
  <c r="AQ323" i="3"/>
  <c r="AM323" i="3"/>
  <c r="AR323" i="3"/>
  <c r="AN323" i="3"/>
  <c r="BA323" i="3"/>
  <c r="AH326" i="3"/>
  <c r="AZ326" i="3"/>
  <c r="AV326" i="3"/>
  <c r="BA326" i="3"/>
  <c r="AW326" i="3"/>
  <c r="AP328" i="3"/>
  <c r="AL328" i="3"/>
  <c r="AQ328" i="3"/>
  <c r="AM328" i="3"/>
  <c r="AK329" i="3"/>
  <c r="AG329" i="3"/>
  <c r="AH329" i="3"/>
  <c r="AQ331" i="3"/>
  <c r="AM331" i="3"/>
  <c r="AR331" i="3"/>
  <c r="AN331" i="3"/>
  <c r="BA331" i="3"/>
  <c r="AH334" i="3"/>
  <c r="AZ334" i="3"/>
  <c r="AV334" i="3"/>
  <c r="BA334" i="3"/>
  <c r="AW334" i="3"/>
  <c r="AP336" i="3"/>
  <c r="AL336" i="3"/>
  <c r="AQ336" i="3"/>
  <c r="AM336" i="3"/>
  <c r="AK337" i="3"/>
  <c r="AG337" i="3"/>
  <c r="AH337" i="3"/>
  <c r="AQ339" i="3"/>
  <c r="AM339" i="3"/>
  <c r="AR339" i="3"/>
  <c r="AN339" i="3"/>
  <c r="BA339" i="3"/>
  <c r="AH342" i="3"/>
  <c r="AZ342" i="3"/>
  <c r="AV342" i="3"/>
  <c r="BA342" i="3"/>
  <c r="AW342" i="3"/>
  <c r="AP344" i="3"/>
  <c r="AL344" i="3"/>
  <c r="AQ344" i="3"/>
  <c r="AM344" i="3"/>
  <c r="AK345" i="3"/>
  <c r="AG345" i="3"/>
  <c r="AH345" i="3"/>
  <c r="AQ347" i="3"/>
  <c r="AM347" i="3"/>
  <c r="AR347" i="3"/>
  <c r="AN347" i="3"/>
  <c r="BA347" i="3"/>
  <c r="AH350" i="3"/>
  <c r="AZ350" i="3"/>
  <c r="AV350" i="3"/>
  <c r="BA350" i="3"/>
  <c r="AW350" i="3"/>
  <c r="AP352" i="3"/>
  <c r="AL352" i="3"/>
  <c r="AQ352" i="3"/>
  <c r="AM352" i="3"/>
  <c r="AK353" i="3"/>
  <c r="AG353" i="3"/>
  <c r="AH353" i="3"/>
  <c r="AQ355" i="3"/>
  <c r="AM355" i="3"/>
  <c r="AR355" i="3"/>
  <c r="AN355" i="3"/>
  <c r="BA355" i="3"/>
  <c r="AH358" i="3"/>
  <c r="AZ358" i="3"/>
  <c r="AV358" i="3"/>
  <c r="BA358" i="3"/>
  <c r="AW358" i="3"/>
  <c r="AP360" i="3"/>
  <c r="AL360" i="3"/>
  <c r="AQ360" i="3"/>
  <c r="AM360" i="3"/>
  <c r="AK361" i="3"/>
  <c r="AG361" i="3"/>
  <c r="AH361" i="3"/>
  <c r="AQ363" i="3"/>
  <c r="AM363" i="3"/>
  <c r="AR363" i="3"/>
  <c r="AN363" i="3"/>
  <c r="BA363" i="3"/>
  <c r="AH366" i="3"/>
  <c r="AZ366" i="3"/>
  <c r="AV366" i="3"/>
  <c r="BA366" i="3"/>
  <c r="AW366" i="3"/>
  <c r="AP368" i="3"/>
  <c r="AL368" i="3"/>
  <c r="AQ368" i="3"/>
  <c r="AM368" i="3"/>
  <c r="AK369" i="3"/>
  <c r="AG369" i="3"/>
  <c r="AH369" i="3"/>
  <c r="AQ371" i="3"/>
  <c r="AM371" i="3"/>
  <c r="AR371" i="3"/>
  <c r="AN371" i="3"/>
  <c r="BA371" i="3"/>
  <c r="AH374" i="3"/>
  <c r="AZ374" i="3"/>
  <c r="AV374" i="3"/>
  <c r="BA374" i="3"/>
  <c r="AW374" i="3"/>
  <c r="AP376" i="3"/>
  <c r="AL376" i="3"/>
  <c r="AQ376" i="3"/>
  <c r="AM376" i="3"/>
  <c r="AK377" i="3"/>
  <c r="AG377" i="3"/>
  <c r="AH377" i="3"/>
  <c r="AQ379" i="3"/>
  <c r="AM379" i="3"/>
  <c r="AR379" i="3"/>
  <c r="AN379" i="3"/>
  <c r="BA379" i="3"/>
  <c r="AH382" i="3"/>
  <c r="AZ382" i="3"/>
  <c r="AV382" i="3"/>
  <c r="BA382" i="3"/>
  <c r="AW382" i="3"/>
  <c r="AP384" i="3"/>
  <c r="AL384" i="3"/>
  <c r="AQ384" i="3"/>
  <c r="AM384" i="3"/>
  <c r="AK385" i="3"/>
  <c r="AG385" i="3"/>
  <c r="AH385" i="3"/>
  <c r="AQ387" i="3"/>
  <c r="AM387" i="3"/>
  <c r="AR387" i="3"/>
  <c r="AN387" i="3"/>
  <c r="BA387" i="3"/>
  <c r="AH390" i="3"/>
  <c r="AZ390" i="3"/>
  <c r="AV390" i="3"/>
  <c r="BA390" i="3"/>
  <c r="AW390" i="3"/>
  <c r="AP392" i="3"/>
  <c r="AL392" i="3"/>
  <c r="AQ392" i="3"/>
  <c r="AM392" i="3"/>
  <c r="AK393" i="3"/>
  <c r="AG393" i="3"/>
  <c r="AH393" i="3"/>
  <c r="AQ395" i="3"/>
  <c r="AM395" i="3"/>
  <c r="AR395" i="3"/>
  <c r="AN395" i="3"/>
  <c r="BA395" i="3"/>
  <c r="AH398" i="3"/>
  <c r="AZ398" i="3"/>
  <c r="AV398" i="3"/>
  <c r="BA398" i="3"/>
  <c r="AW398" i="3"/>
  <c r="AJ402" i="3"/>
  <c r="AF402" i="3"/>
  <c r="AH402" i="3"/>
  <c r="AK402" i="3"/>
  <c r="AG402" i="3"/>
  <c r="AY403" i="3"/>
  <c r="AU403" i="3"/>
  <c r="BA403" i="3"/>
  <c r="AW403" i="3"/>
  <c r="AZ403" i="3"/>
  <c r="AV403" i="3"/>
  <c r="AP404" i="3"/>
  <c r="AL404" i="3"/>
  <c r="AR404" i="3"/>
  <c r="AN404" i="3"/>
  <c r="AQ404" i="3"/>
  <c r="AM404" i="3"/>
  <c r="AJ410" i="3"/>
  <c r="AF410" i="3"/>
  <c r="AH410" i="3"/>
  <c r="AK410" i="3"/>
  <c r="AG410" i="3"/>
  <c r="AY411" i="3"/>
  <c r="AU411" i="3"/>
  <c r="BA411" i="3"/>
  <c r="AW411" i="3"/>
  <c r="AZ411" i="3"/>
  <c r="AV411" i="3"/>
  <c r="AP412" i="3"/>
  <c r="AL412" i="3"/>
  <c r="AR412" i="3"/>
  <c r="AN412" i="3"/>
  <c r="AQ412" i="3"/>
  <c r="AM412" i="3"/>
  <c r="AJ418" i="3"/>
  <c r="AF418" i="3"/>
  <c r="AH418" i="3"/>
  <c r="AK418" i="3"/>
  <c r="AG418" i="3"/>
  <c r="AY419" i="3"/>
  <c r="AU419" i="3"/>
  <c r="BA419" i="3"/>
  <c r="AW419" i="3"/>
  <c r="AZ419" i="3"/>
  <c r="AV419" i="3"/>
  <c r="AP420" i="3"/>
  <c r="AL420" i="3"/>
  <c r="AR420" i="3"/>
  <c r="AN420" i="3"/>
  <c r="AQ420" i="3"/>
  <c r="AM420" i="3"/>
  <c r="AJ426" i="3"/>
  <c r="AF426" i="3"/>
  <c r="AH426" i="3"/>
  <c r="AK426" i="3"/>
  <c r="AG426" i="3"/>
  <c r="AY427" i="3"/>
  <c r="AU427" i="3"/>
  <c r="BA427" i="3"/>
  <c r="AW427" i="3"/>
  <c r="AZ427" i="3"/>
  <c r="AV427" i="3"/>
  <c r="AP428" i="3"/>
  <c r="AL428" i="3"/>
  <c r="AR428" i="3"/>
  <c r="AN428" i="3"/>
  <c r="AQ428" i="3"/>
  <c r="AM428" i="3"/>
  <c r="AJ434" i="3"/>
  <c r="AF434" i="3"/>
  <c r="AH434" i="3"/>
  <c r="AK434" i="3"/>
  <c r="AG434" i="3"/>
  <c r="AU87" i="3"/>
  <c r="AL88" i="3"/>
  <c r="AF90" i="3"/>
  <c r="AU91" i="3"/>
  <c r="AL92" i="3"/>
  <c r="AF94" i="3"/>
  <c r="AU95" i="3"/>
  <c r="AL96" i="3"/>
  <c r="AF98" i="3"/>
  <c r="AU99" i="3"/>
  <c r="AL100" i="3"/>
  <c r="AF102" i="3"/>
  <c r="AU103" i="3"/>
  <c r="AL104" i="3"/>
  <c r="AF106" i="3"/>
  <c r="AU107" i="3"/>
  <c r="AL108" i="3"/>
  <c r="AF110" i="3"/>
  <c r="AV110" i="3"/>
  <c r="AM111" i="3"/>
  <c r="AU111" i="3"/>
  <c r="AL112" i="3"/>
  <c r="AG113" i="3"/>
  <c r="AF114" i="3"/>
  <c r="AV114" i="3"/>
  <c r="AM115" i="3"/>
  <c r="AU115" i="3"/>
  <c r="AL116" i="3"/>
  <c r="AG117" i="3"/>
  <c r="AF118" i="3"/>
  <c r="AV118" i="3"/>
  <c r="AM119" i="3"/>
  <c r="AU119" i="3"/>
  <c r="AL120" i="3"/>
  <c r="AG121" i="3"/>
  <c r="AF122" i="3"/>
  <c r="AV122" i="3"/>
  <c r="AM123" i="3"/>
  <c r="AU123" i="3"/>
  <c r="AL124" i="3"/>
  <c r="AG125" i="3"/>
  <c r="AF126" i="3"/>
  <c r="AV126" i="3"/>
  <c r="AM127" i="3"/>
  <c r="AU127" i="3"/>
  <c r="AL128" i="3"/>
  <c r="AF130" i="3"/>
  <c r="AV130" i="3"/>
  <c r="AM131" i="3"/>
  <c r="AU131" i="3"/>
  <c r="AL132" i="3"/>
  <c r="AG133" i="3"/>
  <c r="AF134" i="3"/>
  <c r="AU135" i="3"/>
  <c r="AL136" i="3"/>
  <c r="AF138" i="3"/>
  <c r="AU139" i="3"/>
  <c r="AL140" i="3"/>
  <c r="AF142" i="3"/>
  <c r="AU143" i="3"/>
  <c r="AL144" i="3"/>
  <c r="AF146" i="3"/>
  <c r="AU147" i="3"/>
  <c r="AL148" i="3"/>
  <c r="AF150" i="3"/>
  <c r="AU151" i="3"/>
  <c r="AL152" i="3"/>
  <c r="AF154" i="3"/>
  <c r="AU155" i="3"/>
  <c r="AL156" i="3"/>
  <c r="AF158" i="3"/>
  <c r="AU159" i="3"/>
  <c r="AL160" i="3"/>
  <c r="AN222" i="3"/>
  <c r="AH224" i="3"/>
  <c r="AW225" i="3"/>
  <c r="AN226" i="3"/>
  <c r="AH228" i="3"/>
  <c r="AW229" i="3"/>
  <c r="AN230" i="3"/>
  <c r="AH232" i="3"/>
  <c r="AW233" i="3"/>
  <c r="AN234" i="3"/>
  <c r="AH236" i="3"/>
  <c r="AW237" i="3"/>
  <c r="AN238" i="3"/>
  <c r="AH240" i="3"/>
  <c r="AW241" i="3"/>
  <c r="AN242" i="3"/>
  <c r="AH244" i="3"/>
  <c r="AW245" i="3"/>
  <c r="AN246" i="3"/>
  <c r="AH248" i="3"/>
  <c r="AW249" i="3"/>
  <c r="AN250" i="3"/>
  <c r="AH252" i="3"/>
  <c r="AW253" i="3"/>
  <c r="AN254" i="3"/>
  <c r="AH256" i="3"/>
  <c r="AW257" i="3"/>
  <c r="AN258" i="3"/>
  <c r="AH260" i="3"/>
  <c r="AW261" i="3"/>
  <c r="AN262" i="3"/>
  <c r="AH264" i="3"/>
  <c r="AW265" i="3"/>
  <c r="AN266" i="3"/>
  <c r="AH268" i="3"/>
  <c r="AI271" i="3"/>
  <c r="AI275" i="3"/>
  <c r="AI279" i="3"/>
  <c r="AI283" i="3"/>
  <c r="AI287" i="3"/>
  <c r="AJ291" i="3"/>
  <c r="AF291" i="3"/>
  <c r="AK291" i="3"/>
  <c r="AI294" i="3"/>
  <c r="AY295" i="3"/>
  <c r="AU295" i="3"/>
  <c r="AZ295" i="3"/>
  <c r="AV295" i="3"/>
  <c r="AJ298" i="3"/>
  <c r="AF298" i="3"/>
  <c r="AK298" i="3"/>
  <c r="AG298" i="3"/>
  <c r="AI302" i="3"/>
  <c r="AY303" i="3"/>
  <c r="AU303" i="3"/>
  <c r="AZ303" i="3"/>
  <c r="AV303" i="3"/>
  <c r="AJ306" i="3"/>
  <c r="AF306" i="3"/>
  <c r="AK306" i="3"/>
  <c r="AG306" i="3"/>
  <c r="AI310" i="3"/>
  <c r="AY311" i="3"/>
  <c r="AU311" i="3"/>
  <c r="AZ311" i="3"/>
  <c r="AV311" i="3"/>
  <c r="AJ314" i="3"/>
  <c r="AF314" i="3"/>
  <c r="AK314" i="3"/>
  <c r="AG314" i="3"/>
  <c r="AI318" i="3"/>
  <c r="AY319" i="3"/>
  <c r="AU319" i="3"/>
  <c r="AZ319" i="3"/>
  <c r="AV319" i="3"/>
  <c r="AJ322" i="3"/>
  <c r="AF322" i="3"/>
  <c r="AK322" i="3"/>
  <c r="AG322" i="3"/>
  <c r="AI326" i="3"/>
  <c r="AY327" i="3"/>
  <c r="AU327" i="3"/>
  <c r="AZ327" i="3"/>
  <c r="AV327" i="3"/>
  <c r="AJ330" i="3"/>
  <c r="AF330" i="3"/>
  <c r="AK330" i="3"/>
  <c r="AG330" i="3"/>
  <c r="AI334" i="3"/>
  <c r="AY335" i="3"/>
  <c r="AU335" i="3"/>
  <c r="AZ335" i="3"/>
  <c r="AV335" i="3"/>
  <c r="AJ338" i="3"/>
  <c r="AF338" i="3"/>
  <c r="AK338" i="3"/>
  <c r="AG338" i="3"/>
  <c r="AI342" i="3"/>
  <c r="AY343" i="3"/>
  <c r="AU343" i="3"/>
  <c r="AZ343" i="3"/>
  <c r="AV343" i="3"/>
  <c r="AJ346" i="3"/>
  <c r="AF346" i="3"/>
  <c r="AK346" i="3"/>
  <c r="AG346" i="3"/>
  <c r="AI350" i="3"/>
  <c r="AY351" i="3"/>
  <c r="AU351" i="3"/>
  <c r="AZ351" i="3"/>
  <c r="AV351" i="3"/>
  <c r="AJ354" i="3"/>
  <c r="AF354" i="3"/>
  <c r="AK354" i="3"/>
  <c r="AG354" i="3"/>
  <c r="AI358" i="3"/>
  <c r="AY359" i="3"/>
  <c r="AU359" i="3"/>
  <c r="AZ359" i="3"/>
  <c r="AV359" i="3"/>
  <c r="AJ362" i="3"/>
  <c r="AF362" i="3"/>
  <c r="AK362" i="3"/>
  <c r="AG362" i="3"/>
  <c r="AI366" i="3"/>
  <c r="AY367" i="3"/>
  <c r="AU367" i="3"/>
  <c r="AZ367" i="3"/>
  <c r="AV367" i="3"/>
  <c r="AJ370" i="3"/>
  <c r="AF370" i="3"/>
  <c r="AK370" i="3"/>
  <c r="AG370" i="3"/>
  <c r="AI374" i="3"/>
  <c r="AY375" i="3"/>
  <c r="AU375" i="3"/>
  <c r="AZ375" i="3"/>
  <c r="AV375" i="3"/>
  <c r="AJ378" i="3"/>
  <c r="AF378" i="3"/>
  <c r="AK378" i="3"/>
  <c r="AG378" i="3"/>
  <c r="AI382" i="3"/>
  <c r="AY383" i="3"/>
  <c r="AU383" i="3"/>
  <c r="AZ383" i="3"/>
  <c r="AV383" i="3"/>
  <c r="AJ386" i="3"/>
  <c r="AF386" i="3"/>
  <c r="AK386" i="3"/>
  <c r="AG386" i="3"/>
  <c r="AI390" i="3"/>
  <c r="AY391" i="3"/>
  <c r="AU391" i="3"/>
  <c r="AZ391" i="3"/>
  <c r="AV391" i="3"/>
  <c r="AJ394" i="3"/>
  <c r="AF394" i="3"/>
  <c r="AK394" i="3"/>
  <c r="AG394" i="3"/>
  <c r="AI398" i="3"/>
  <c r="AY399" i="3"/>
  <c r="AU399" i="3"/>
  <c r="AZ399" i="3"/>
  <c r="AV399" i="3"/>
  <c r="AI434" i="3"/>
  <c r="AU268" i="3"/>
  <c r="AL269" i="3"/>
  <c r="AW270" i="3"/>
  <c r="AF271" i="3"/>
  <c r="AN271" i="3"/>
  <c r="AU272" i="3"/>
  <c r="AL273" i="3"/>
  <c r="AW274" i="3"/>
  <c r="AF275" i="3"/>
  <c r="AN275" i="3"/>
  <c r="AU276" i="3"/>
  <c r="AL277" i="3"/>
  <c r="AW278" i="3"/>
  <c r="AF279" i="3"/>
  <c r="AN279" i="3"/>
  <c r="AU280" i="3"/>
  <c r="AL281" i="3"/>
  <c r="AW282" i="3"/>
  <c r="AF283" i="3"/>
  <c r="AN283" i="3"/>
  <c r="AU284" i="3"/>
  <c r="AL285" i="3"/>
  <c r="AW286" i="3"/>
  <c r="AF287" i="3"/>
  <c r="AN287" i="3"/>
  <c r="AM288" i="3"/>
  <c r="AU288" i="3"/>
  <c r="AH290" i="3"/>
  <c r="AU290" i="3"/>
  <c r="AZ290" i="3"/>
  <c r="AG291" i="3"/>
  <c r="AL291" i="3"/>
  <c r="AQ291" i="3"/>
  <c r="AW291" i="3"/>
  <c r="AP292" i="3"/>
  <c r="AL292" i="3"/>
  <c r="AQ292" i="3"/>
  <c r="AM292" i="3"/>
  <c r="AK293" i="3"/>
  <c r="AG293" i="3"/>
  <c r="AH293" i="3"/>
  <c r="AQ295" i="3"/>
  <c r="AM295" i="3"/>
  <c r="AR295" i="3"/>
  <c r="AN295" i="3"/>
  <c r="BA295" i="3"/>
  <c r="AO296" i="3"/>
  <c r="AI297" i="3"/>
  <c r="AH298" i="3"/>
  <c r="AZ298" i="3"/>
  <c r="AV298" i="3"/>
  <c r="BA298" i="3"/>
  <c r="AW298" i="3"/>
  <c r="AW299" i="3"/>
  <c r="AP300" i="3"/>
  <c r="AL300" i="3"/>
  <c r="AQ300" i="3"/>
  <c r="AM300" i="3"/>
  <c r="AK301" i="3"/>
  <c r="AG301" i="3"/>
  <c r="AH301" i="3"/>
  <c r="AQ303" i="3"/>
  <c r="AM303" i="3"/>
  <c r="AR303" i="3"/>
  <c r="AN303" i="3"/>
  <c r="BA303" i="3"/>
  <c r="AO304" i="3"/>
  <c r="AI305" i="3"/>
  <c r="AH306" i="3"/>
  <c r="AZ306" i="3"/>
  <c r="AV306" i="3"/>
  <c r="BA306" i="3"/>
  <c r="AW306" i="3"/>
  <c r="AW307" i="3"/>
  <c r="AP308" i="3"/>
  <c r="AL308" i="3"/>
  <c r="AQ308" i="3"/>
  <c r="AM308" i="3"/>
  <c r="AK309" i="3"/>
  <c r="AG309" i="3"/>
  <c r="AH309" i="3"/>
  <c r="AQ311" i="3"/>
  <c r="AM311" i="3"/>
  <c r="AR311" i="3"/>
  <c r="AN311" i="3"/>
  <c r="BA311" i="3"/>
  <c r="AO312" i="3"/>
  <c r="AI313" i="3"/>
  <c r="AH314" i="3"/>
  <c r="AZ314" i="3"/>
  <c r="AV314" i="3"/>
  <c r="BA314" i="3"/>
  <c r="AW314" i="3"/>
  <c r="AW315" i="3"/>
  <c r="AP316" i="3"/>
  <c r="AL316" i="3"/>
  <c r="AQ316" i="3"/>
  <c r="AM316" i="3"/>
  <c r="AK317" i="3"/>
  <c r="AG317" i="3"/>
  <c r="AH317" i="3"/>
  <c r="AQ319" i="3"/>
  <c r="AM319" i="3"/>
  <c r="AR319" i="3"/>
  <c r="AN319" i="3"/>
  <c r="BA319" i="3"/>
  <c r="AO320" i="3"/>
  <c r="AI321" i="3"/>
  <c r="AH322" i="3"/>
  <c r="AZ322" i="3"/>
  <c r="AV322" i="3"/>
  <c r="BA322" i="3"/>
  <c r="AW322" i="3"/>
  <c r="AW323" i="3"/>
  <c r="AP324" i="3"/>
  <c r="AL324" i="3"/>
  <c r="AQ324" i="3"/>
  <c r="AM324" i="3"/>
  <c r="AK325" i="3"/>
  <c r="AG325" i="3"/>
  <c r="AH325" i="3"/>
  <c r="AQ327" i="3"/>
  <c r="AM327" i="3"/>
  <c r="AR327" i="3"/>
  <c r="AN327" i="3"/>
  <c r="BA327" i="3"/>
  <c r="AO328" i="3"/>
  <c r="AI329" i="3"/>
  <c r="AH330" i="3"/>
  <c r="AZ330" i="3"/>
  <c r="AV330" i="3"/>
  <c r="BA330" i="3"/>
  <c r="AW330" i="3"/>
  <c r="AW331" i="3"/>
  <c r="AP332" i="3"/>
  <c r="AL332" i="3"/>
  <c r="AQ332" i="3"/>
  <c r="AM332" i="3"/>
  <c r="AK333" i="3"/>
  <c r="AG333" i="3"/>
  <c r="AH333" i="3"/>
  <c r="AQ335" i="3"/>
  <c r="AM335" i="3"/>
  <c r="AR335" i="3"/>
  <c r="AN335" i="3"/>
  <c r="BA335" i="3"/>
  <c r="AO336" i="3"/>
  <c r="AI337" i="3"/>
  <c r="AH338" i="3"/>
  <c r="AZ338" i="3"/>
  <c r="AV338" i="3"/>
  <c r="BA338" i="3"/>
  <c r="AW338" i="3"/>
  <c r="AW339" i="3"/>
  <c r="AP340" i="3"/>
  <c r="AL340" i="3"/>
  <c r="AQ340" i="3"/>
  <c r="AM340" i="3"/>
  <c r="AK341" i="3"/>
  <c r="AG341" i="3"/>
  <c r="AH341" i="3"/>
  <c r="AQ343" i="3"/>
  <c r="AM343" i="3"/>
  <c r="AR343" i="3"/>
  <c r="AN343" i="3"/>
  <c r="BA343" i="3"/>
  <c r="AO344" i="3"/>
  <c r="AI345" i="3"/>
  <c r="AH346" i="3"/>
  <c r="AZ346" i="3"/>
  <c r="AV346" i="3"/>
  <c r="BA346" i="3"/>
  <c r="AW346" i="3"/>
  <c r="AW347" i="3"/>
  <c r="AP348" i="3"/>
  <c r="AL348" i="3"/>
  <c r="AQ348" i="3"/>
  <c r="AM348" i="3"/>
  <c r="AK349" i="3"/>
  <c r="AG349" i="3"/>
  <c r="AH349" i="3"/>
  <c r="AQ351" i="3"/>
  <c r="AM351" i="3"/>
  <c r="AR351" i="3"/>
  <c r="AN351" i="3"/>
  <c r="BA351" i="3"/>
  <c r="AO352" i="3"/>
  <c r="AI353" i="3"/>
  <c r="AH354" i="3"/>
  <c r="AZ354" i="3"/>
  <c r="AV354" i="3"/>
  <c r="BA354" i="3"/>
  <c r="AW354" i="3"/>
  <c r="AW355" i="3"/>
  <c r="AP356" i="3"/>
  <c r="AL356" i="3"/>
  <c r="AQ356" i="3"/>
  <c r="AM356" i="3"/>
  <c r="AK357" i="3"/>
  <c r="AG357" i="3"/>
  <c r="AH357" i="3"/>
  <c r="AQ359" i="3"/>
  <c r="AM359" i="3"/>
  <c r="AR359" i="3"/>
  <c r="AN359" i="3"/>
  <c r="BA359" i="3"/>
  <c r="AO360" i="3"/>
  <c r="AI361" i="3"/>
  <c r="AH362" i="3"/>
  <c r="AZ362" i="3"/>
  <c r="AV362" i="3"/>
  <c r="BA362" i="3"/>
  <c r="AW362" i="3"/>
  <c r="AW363" i="3"/>
  <c r="AP364" i="3"/>
  <c r="AL364" i="3"/>
  <c r="AQ364" i="3"/>
  <c r="AM364" i="3"/>
  <c r="AK365" i="3"/>
  <c r="AG365" i="3"/>
  <c r="AH365" i="3"/>
  <c r="AQ367" i="3"/>
  <c r="AM367" i="3"/>
  <c r="AR367" i="3"/>
  <c r="AN367" i="3"/>
  <c r="BA367" i="3"/>
  <c r="AO368" i="3"/>
  <c r="AI369" i="3"/>
  <c r="AH370" i="3"/>
  <c r="AZ370" i="3"/>
  <c r="AV370" i="3"/>
  <c r="BA370" i="3"/>
  <c r="AW370" i="3"/>
  <c r="AW371" i="3"/>
  <c r="AP372" i="3"/>
  <c r="AL372" i="3"/>
  <c r="AQ372" i="3"/>
  <c r="AM372" i="3"/>
  <c r="AK373" i="3"/>
  <c r="AG373" i="3"/>
  <c r="AH373" i="3"/>
  <c r="AQ375" i="3"/>
  <c r="AM375" i="3"/>
  <c r="AR375" i="3"/>
  <c r="AN375" i="3"/>
  <c r="BA375" i="3"/>
  <c r="AO376" i="3"/>
  <c r="AI377" i="3"/>
  <c r="AH378" i="3"/>
  <c r="AZ378" i="3"/>
  <c r="AV378" i="3"/>
  <c r="BA378" i="3"/>
  <c r="AW378" i="3"/>
  <c r="AW379" i="3"/>
  <c r="AP380" i="3"/>
  <c r="AL380" i="3"/>
  <c r="AQ380" i="3"/>
  <c r="AM380" i="3"/>
  <c r="AK381" i="3"/>
  <c r="AG381" i="3"/>
  <c r="AH381" i="3"/>
  <c r="AQ383" i="3"/>
  <c r="AM383" i="3"/>
  <c r="AR383" i="3"/>
  <c r="AN383" i="3"/>
  <c r="BA383" i="3"/>
  <c r="AO384" i="3"/>
  <c r="AI385" i="3"/>
  <c r="AH386" i="3"/>
  <c r="AZ386" i="3"/>
  <c r="AV386" i="3"/>
  <c r="BA386" i="3"/>
  <c r="AW386" i="3"/>
  <c r="AW387" i="3"/>
  <c r="AP388" i="3"/>
  <c r="AL388" i="3"/>
  <c r="AQ388" i="3"/>
  <c r="AM388" i="3"/>
  <c r="AK389" i="3"/>
  <c r="AG389" i="3"/>
  <c r="AH389" i="3"/>
  <c r="AQ391" i="3"/>
  <c r="AM391" i="3"/>
  <c r="AR391" i="3"/>
  <c r="AN391" i="3"/>
  <c r="BA391" i="3"/>
  <c r="AO392" i="3"/>
  <c r="AI393" i="3"/>
  <c r="AH394" i="3"/>
  <c r="AZ394" i="3"/>
  <c r="AV394" i="3"/>
  <c r="BA394" i="3"/>
  <c r="AW394" i="3"/>
  <c r="AW395" i="3"/>
  <c r="AP396" i="3"/>
  <c r="AL396" i="3"/>
  <c r="AQ396" i="3"/>
  <c r="AM396" i="3"/>
  <c r="AK397" i="3"/>
  <c r="AG397" i="3"/>
  <c r="AH397" i="3"/>
  <c r="AQ399" i="3"/>
  <c r="AM399" i="3"/>
  <c r="AR399" i="3"/>
  <c r="AN399" i="3"/>
  <c r="BA399" i="3"/>
  <c r="AP400" i="3"/>
  <c r="AL400" i="3"/>
  <c r="AR400" i="3"/>
  <c r="AN400" i="3"/>
  <c r="AQ400" i="3"/>
  <c r="AM400" i="3"/>
  <c r="AJ406" i="3"/>
  <c r="AF406" i="3"/>
  <c r="AH406" i="3"/>
  <c r="AK406" i="3"/>
  <c r="AG406" i="3"/>
  <c r="AY407" i="3"/>
  <c r="AU407" i="3"/>
  <c r="BA407" i="3"/>
  <c r="AW407" i="3"/>
  <c r="AZ407" i="3"/>
  <c r="AV407" i="3"/>
  <c r="AP408" i="3"/>
  <c r="AL408" i="3"/>
  <c r="AR408" i="3"/>
  <c r="AN408" i="3"/>
  <c r="AQ408" i="3"/>
  <c r="AM408" i="3"/>
  <c r="AJ414" i="3"/>
  <c r="AF414" i="3"/>
  <c r="AH414" i="3"/>
  <c r="AK414" i="3"/>
  <c r="AG414" i="3"/>
  <c r="AY415" i="3"/>
  <c r="AU415" i="3"/>
  <c r="BA415" i="3"/>
  <c r="AW415" i="3"/>
  <c r="AZ415" i="3"/>
  <c r="AV415" i="3"/>
  <c r="AP416" i="3"/>
  <c r="AL416" i="3"/>
  <c r="AR416" i="3"/>
  <c r="AN416" i="3"/>
  <c r="AQ416" i="3"/>
  <c r="AM416" i="3"/>
  <c r="AJ422" i="3"/>
  <c r="AF422" i="3"/>
  <c r="AH422" i="3"/>
  <c r="AK422" i="3"/>
  <c r="AG422" i="3"/>
  <c r="AY423" i="3"/>
  <c r="AU423" i="3"/>
  <c r="BA423" i="3"/>
  <c r="AW423" i="3"/>
  <c r="AZ423" i="3"/>
  <c r="AV423" i="3"/>
  <c r="AP424" i="3"/>
  <c r="AL424" i="3"/>
  <c r="AR424" i="3"/>
  <c r="AN424" i="3"/>
  <c r="AQ424" i="3"/>
  <c r="AM424" i="3"/>
  <c r="AJ430" i="3"/>
  <c r="AF430" i="3"/>
  <c r="AH430" i="3"/>
  <c r="AK430" i="3"/>
  <c r="AG430" i="3"/>
  <c r="AY431" i="3"/>
  <c r="AU431" i="3"/>
  <c r="BA431" i="3"/>
  <c r="AW431" i="3"/>
  <c r="AZ431" i="3"/>
  <c r="AV431" i="3"/>
  <c r="AP432" i="3"/>
  <c r="AL432" i="3"/>
  <c r="AR432" i="3"/>
  <c r="AN432" i="3"/>
  <c r="AQ432" i="3"/>
  <c r="AM432" i="3"/>
  <c r="AU292" i="3"/>
  <c r="AL293" i="3"/>
  <c r="AF295" i="3"/>
  <c r="AJ295" i="3"/>
  <c r="AU296" i="3"/>
  <c r="AL297" i="3"/>
  <c r="AF299" i="3"/>
  <c r="AJ299" i="3"/>
  <c r="AU300" i="3"/>
  <c r="AL301" i="3"/>
  <c r="AF303" i="3"/>
  <c r="AJ303" i="3"/>
  <c r="AU304" i="3"/>
  <c r="AL305" i="3"/>
  <c r="AF307" i="3"/>
  <c r="AJ307" i="3"/>
  <c r="AU308" i="3"/>
  <c r="AL309" i="3"/>
  <c r="AF311" i="3"/>
  <c r="AJ311" i="3"/>
  <c r="AU312" i="3"/>
  <c r="AL313" i="3"/>
  <c r="AF315" i="3"/>
  <c r="AJ315" i="3"/>
  <c r="AU316" i="3"/>
  <c r="AL317" i="3"/>
  <c r="AF319" i="3"/>
  <c r="AJ319" i="3"/>
  <c r="AU320" i="3"/>
  <c r="AL321" i="3"/>
  <c r="AF323" i="3"/>
  <c r="AJ323" i="3"/>
  <c r="AU324" i="3"/>
  <c r="AL325" i="3"/>
  <c r="AF327" i="3"/>
  <c r="AJ327" i="3"/>
  <c r="AU328" i="3"/>
  <c r="AL329" i="3"/>
  <c r="AF331" i="3"/>
  <c r="AJ331" i="3"/>
  <c r="AU332" i="3"/>
  <c r="AL333" i="3"/>
  <c r="AF335" i="3"/>
  <c r="AJ335" i="3"/>
  <c r="AU336" i="3"/>
  <c r="AL337" i="3"/>
  <c r="AF339" i="3"/>
  <c r="AJ339" i="3"/>
  <c r="AU340" i="3"/>
  <c r="AL341" i="3"/>
  <c r="AF343" i="3"/>
  <c r="AJ343" i="3"/>
  <c r="AU344" i="3"/>
  <c r="AL345" i="3"/>
  <c r="AF347" i="3"/>
  <c r="AJ347" i="3"/>
  <c r="AU348" i="3"/>
  <c r="AL349" i="3"/>
  <c r="AF351" i="3"/>
  <c r="AJ351" i="3"/>
  <c r="AU352" i="3"/>
  <c r="AL353" i="3"/>
  <c r="AF355" i="3"/>
  <c r="AJ355" i="3"/>
  <c r="AU356" i="3"/>
  <c r="AL357" i="3"/>
  <c r="AF359" i="3"/>
  <c r="AJ359" i="3"/>
  <c r="AU360" i="3"/>
  <c r="AL361" i="3"/>
  <c r="AF363" i="3"/>
  <c r="AJ363" i="3"/>
  <c r="AU364" i="3"/>
  <c r="AL365" i="3"/>
  <c r="AF367" i="3"/>
  <c r="AJ367" i="3"/>
  <c r="AU368" i="3"/>
  <c r="AL369" i="3"/>
  <c r="AF371" i="3"/>
  <c r="AJ371" i="3"/>
  <c r="AU372" i="3"/>
  <c r="AL373" i="3"/>
  <c r="AF375" i="3"/>
  <c r="AJ375" i="3"/>
  <c r="AU376" i="3"/>
  <c r="AL377" i="3"/>
  <c r="AF379" i="3"/>
  <c r="AJ379" i="3"/>
  <c r="AU380" i="3"/>
  <c r="AL381" i="3"/>
  <c r="AF383" i="3"/>
  <c r="AJ383" i="3"/>
  <c r="AU384" i="3"/>
  <c r="AL385" i="3"/>
  <c r="AF387" i="3"/>
  <c r="AJ387" i="3"/>
  <c r="AU388" i="3"/>
  <c r="AL389" i="3"/>
  <c r="AF391" i="3"/>
  <c r="AJ391" i="3"/>
  <c r="AU392" i="3"/>
  <c r="AL393" i="3"/>
  <c r="AF395" i="3"/>
  <c r="AJ395" i="3"/>
  <c r="AU396" i="3"/>
  <c r="AL397" i="3"/>
  <c r="AF399" i="3"/>
  <c r="AJ399" i="3"/>
  <c r="AU400" i="3"/>
  <c r="AH401" i="3"/>
  <c r="AL401" i="3"/>
  <c r="AW402" i="3"/>
  <c r="BA402" i="3"/>
  <c r="AF403" i="3"/>
  <c r="AJ403" i="3"/>
  <c r="AN403" i="3"/>
  <c r="AR403" i="3"/>
  <c r="AU404" i="3"/>
  <c r="AH405" i="3"/>
  <c r="AL405" i="3"/>
  <c r="AW406" i="3"/>
  <c r="BA406" i="3"/>
  <c r="AF407" i="3"/>
  <c r="AJ407" i="3"/>
  <c r="AN407" i="3"/>
  <c r="AR407" i="3"/>
  <c r="AU408" i="3"/>
  <c r="AH409" i="3"/>
  <c r="AL409" i="3"/>
  <c r="AW410" i="3"/>
  <c r="BA410" i="3"/>
  <c r="AF411" i="3"/>
  <c r="AJ411" i="3"/>
  <c r="AN411" i="3"/>
  <c r="AR411" i="3"/>
  <c r="AU412" i="3"/>
  <c r="AH413" i="3"/>
  <c r="AL413" i="3"/>
  <c r="AW414" i="3"/>
  <c r="BA414" i="3"/>
  <c r="AF415" i="3"/>
  <c r="AJ415" i="3"/>
  <c r="AN415" i="3"/>
  <c r="AR415" i="3"/>
  <c r="AU416" i="3"/>
  <c r="AH417" i="3"/>
  <c r="AL417" i="3"/>
  <c r="AW418" i="3"/>
  <c r="BA418" i="3"/>
  <c r="AF419" i="3"/>
  <c r="AJ419" i="3"/>
  <c r="AN419" i="3"/>
  <c r="AR419" i="3"/>
  <c r="AU420" i="3"/>
  <c r="AH421" i="3"/>
  <c r="AL421" i="3"/>
  <c r="AW422" i="3"/>
  <c r="BA422" i="3"/>
  <c r="AF423" i="3"/>
  <c r="AJ423" i="3"/>
  <c r="AN423" i="3"/>
  <c r="AR423" i="3"/>
  <c r="AU424" i="3"/>
  <c r="AH425" i="3"/>
  <c r="AL425" i="3"/>
  <c r="AW426" i="3"/>
  <c r="BA426" i="3"/>
  <c r="AF427" i="3"/>
  <c r="AJ427" i="3"/>
  <c r="AN427" i="3"/>
  <c r="AR427" i="3"/>
  <c r="AU428" i="3"/>
  <c r="AH429" i="3"/>
  <c r="AL429" i="3"/>
  <c r="AW430" i="3"/>
  <c r="BA430" i="3"/>
  <c r="AF431" i="3"/>
  <c r="AJ431" i="3"/>
  <c r="AN431" i="3"/>
  <c r="AR431" i="3"/>
  <c r="AU432" i="3"/>
  <c r="AH433" i="3"/>
  <c r="AL433" i="3"/>
  <c r="AW434" i="3"/>
  <c r="BA434" i="3"/>
  <c r="AF435" i="3"/>
  <c r="AJ435" i="3"/>
  <c r="AN435" i="3"/>
  <c r="AR435" i="3"/>
  <c r="AV435" i="3"/>
  <c r="AZ435" i="3"/>
  <c r="AM436" i="3"/>
  <c r="AQ436" i="3"/>
  <c r="AU436" i="3"/>
  <c r="AH437" i="3"/>
  <c r="AL437" i="3"/>
  <c r="AG438" i="3"/>
  <c r="AK438" i="3"/>
  <c r="AW438" i="3"/>
  <c r="BA438" i="3"/>
  <c r="AF439" i="3"/>
  <c r="AJ439" i="3"/>
  <c r="AN439" i="3"/>
  <c r="AR439" i="3"/>
  <c r="AV439" i="3"/>
  <c r="AZ439" i="3"/>
  <c r="AM440" i="3"/>
  <c r="AQ440" i="3"/>
  <c r="AU440" i="3"/>
  <c r="AH441" i="3"/>
  <c r="AL441" i="3"/>
  <c r="AG442" i="3"/>
  <c r="AK442" i="3"/>
  <c r="AW442" i="3"/>
  <c r="BA442" i="3"/>
  <c r="AF443" i="3"/>
  <c r="AJ443" i="3"/>
  <c r="AN443" i="3"/>
  <c r="AR443" i="3"/>
  <c r="AV443" i="3"/>
  <c r="AZ443" i="3"/>
  <c r="AM444" i="3"/>
  <c r="AQ444" i="3"/>
  <c r="AU444" i="3"/>
  <c r="AH445" i="3"/>
  <c r="AL445" i="3"/>
  <c r="AG446" i="3"/>
  <c r="AK446" i="3"/>
  <c r="AW446" i="3"/>
  <c r="BA446" i="3"/>
  <c r="AF447" i="3"/>
  <c r="AJ447" i="3"/>
  <c r="AN447" i="3"/>
  <c r="AR447" i="3"/>
  <c r="AV447" i="3"/>
  <c r="AZ447" i="3"/>
  <c r="AM448" i="3"/>
  <c r="AQ448" i="3"/>
  <c r="AU448" i="3"/>
  <c r="AH449" i="3"/>
  <c r="AL449" i="3"/>
  <c r="AG450" i="3"/>
  <c r="AK450" i="3"/>
  <c r="AW450" i="3"/>
  <c r="BA450" i="3"/>
  <c r="AF451" i="3"/>
  <c r="AJ451" i="3"/>
  <c r="AN451" i="3"/>
  <c r="AR451" i="3"/>
  <c r="AV451" i="3"/>
  <c r="AZ451" i="3"/>
  <c r="AM452" i="3"/>
  <c r="AQ452" i="3"/>
  <c r="AU452" i="3"/>
  <c r="AH453" i="3"/>
  <c r="AL453" i="3"/>
  <c r="AG454" i="3"/>
  <c r="AK454" i="3"/>
  <c r="AW454" i="3"/>
  <c r="BA454" i="3"/>
  <c r="AF455" i="3"/>
  <c r="AJ455" i="3"/>
  <c r="AN455" i="3"/>
  <c r="AR455" i="3"/>
  <c r="AV455" i="3"/>
  <c r="AZ455" i="3"/>
  <c r="AM456" i="3"/>
  <c r="AQ456" i="3"/>
  <c r="AU456" i="3"/>
  <c r="AH457" i="3"/>
  <c r="AL457" i="3"/>
  <c r="AG458" i="3"/>
  <c r="AK458" i="3"/>
  <c r="AW458" i="3"/>
  <c r="BA458" i="3"/>
  <c r="AF459" i="3"/>
  <c r="AJ459" i="3"/>
  <c r="AN459" i="3"/>
  <c r="AR459" i="3"/>
  <c r="AV459" i="3"/>
  <c r="AZ459" i="3"/>
  <c r="AM460" i="3"/>
  <c r="AQ460" i="3"/>
  <c r="AU460" i="3"/>
  <c r="AH461" i="3"/>
  <c r="AL461" i="3"/>
  <c r="AG462" i="3"/>
  <c r="AK462" i="3"/>
  <c r="AW462" i="3"/>
  <c r="BA462" i="3"/>
  <c r="AF463" i="3"/>
  <c r="AJ463" i="3"/>
  <c r="AN463" i="3"/>
  <c r="AR463" i="3"/>
  <c r="AV463" i="3"/>
  <c r="AZ463" i="3"/>
  <c r="AM464" i="3"/>
  <c r="AQ464" i="3"/>
  <c r="AU464" i="3"/>
  <c r="AH465" i="3"/>
  <c r="AL465" i="3"/>
  <c r="AG466" i="3"/>
  <c r="AK466" i="3"/>
  <c r="AW466" i="3"/>
  <c r="BA466" i="3"/>
  <c r="AF467" i="3"/>
  <c r="AJ467" i="3"/>
  <c r="AN467" i="3"/>
  <c r="AR467" i="3"/>
  <c r="AV467" i="3"/>
  <c r="AZ467" i="3"/>
  <c r="AM468" i="3"/>
  <c r="AQ468" i="3"/>
  <c r="AU468" i="3"/>
  <c r="AH469" i="3"/>
  <c r="AL469" i="3"/>
  <c r="AG470" i="3"/>
  <c r="AK470" i="3"/>
  <c r="AW470" i="3"/>
  <c r="BA470" i="3"/>
  <c r="AF471" i="3"/>
  <c r="AJ471" i="3"/>
  <c r="AN471" i="3"/>
  <c r="AR471" i="3"/>
  <c r="AV471" i="3"/>
  <c r="AZ471" i="3"/>
  <c r="AM472" i="3"/>
  <c r="AQ472" i="3"/>
  <c r="AU472" i="3"/>
  <c r="AH473" i="3"/>
  <c r="AL473" i="3"/>
  <c r="AG474" i="3"/>
  <c r="AK474" i="3"/>
  <c r="AW474" i="3"/>
  <c r="BA474" i="3"/>
  <c r="AF475" i="3"/>
  <c r="AJ475" i="3"/>
  <c r="AN475" i="3"/>
  <c r="AR475" i="3"/>
  <c r="AV475" i="3"/>
  <c r="AZ475" i="3"/>
  <c r="AM476" i="3"/>
  <c r="AQ476" i="3"/>
  <c r="AU476" i="3"/>
  <c r="AH477" i="3"/>
  <c r="AL477" i="3"/>
  <c r="AG478" i="3"/>
  <c r="AK478" i="3"/>
  <c r="AW478" i="3"/>
  <c r="BA478" i="3"/>
  <c r="AF479" i="3"/>
  <c r="AJ479" i="3"/>
  <c r="AN479" i="3"/>
  <c r="AR479" i="3"/>
  <c r="AV479" i="3"/>
  <c r="AZ479" i="3"/>
  <c r="AI480" i="3"/>
  <c r="AM480" i="3"/>
  <c r="AQ480" i="3"/>
  <c r="AH481" i="3"/>
  <c r="AG482" i="3"/>
  <c r="AK482" i="3"/>
  <c r="AW482" i="3"/>
  <c r="BA482" i="3"/>
  <c r="AJ483" i="3"/>
  <c r="AN483" i="3"/>
  <c r="AR483" i="3"/>
  <c r="AV483" i="3"/>
  <c r="AZ483" i="3"/>
  <c r="AI484" i="3"/>
  <c r="AM484" i="3"/>
  <c r="AQ484" i="3"/>
  <c r="AH485" i="3"/>
  <c r="AG486" i="3"/>
  <c r="AK486" i="3"/>
  <c r="AW486" i="3"/>
  <c r="BA486" i="3"/>
  <c r="AF487" i="3"/>
  <c r="AJ487" i="3"/>
  <c r="AN487" i="3"/>
  <c r="AR487" i="3"/>
  <c r="AV487" i="3"/>
  <c r="AZ487" i="3"/>
  <c r="AI488" i="3"/>
  <c r="AM488" i="3"/>
  <c r="AQ488" i="3"/>
  <c r="AU488" i="3"/>
  <c r="AH489" i="3"/>
  <c r="AL489" i="3"/>
  <c r="AG490" i="3"/>
  <c r="AK490" i="3"/>
  <c r="AW490" i="3"/>
  <c r="BA490" i="3"/>
  <c r="AF491" i="3"/>
  <c r="AJ491" i="3"/>
  <c r="AN491" i="3"/>
  <c r="AR491" i="3"/>
  <c r="AV491" i="3"/>
  <c r="AZ491" i="3"/>
  <c r="AM492" i="3"/>
  <c r="AQ492" i="3"/>
  <c r="AU492" i="3"/>
  <c r="AH493" i="3"/>
  <c r="AL493" i="3"/>
  <c r="AG494" i="3"/>
  <c r="AK494" i="3"/>
  <c r="AW494" i="3"/>
  <c r="BA494" i="3"/>
  <c r="AF495" i="3"/>
  <c r="AJ495" i="3"/>
  <c r="AN495" i="3"/>
  <c r="AR495" i="3"/>
  <c r="AV495" i="3"/>
  <c r="AZ495" i="3"/>
  <c r="AI496" i="3"/>
  <c r="AM496" i="3"/>
  <c r="AQ496" i="3"/>
  <c r="AU496" i="3"/>
  <c r="AH497" i="3"/>
  <c r="AL497" i="3"/>
  <c r="AG498" i="3"/>
  <c r="AK498" i="3"/>
  <c r="AW498" i="3"/>
  <c r="BA498" i="3"/>
  <c r="AF499" i="3"/>
  <c r="AJ499" i="3"/>
  <c r="AN499" i="3"/>
  <c r="AR499" i="3"/>
  <c r="AV499" i="3"/>
  <c r="AZ499" i="3"/>
  <c r="AM500" i="3"/>
  <c r="AQ500" i="3"/>
  <c r="AU500" i="3"/>
  <c r="AH501" i="3"/>
  <c r="AL501" i="3"/>
  <c r="AG502" i="3"/>
  <c r="AK502" i="3"/>
  <c r="AW502" i="3"/>
  <c r="BA502" i="3"/>
  <c r="AN503" i="3"/>
  <c r="AR503" i="3"/>
  <c r="AV503" i="3"/>
  <c r="AZ503" i="3"/>
  <c r="AI504" i="3"/>
  <c r="AM504" i="3"/>
  <c r="AQ504" i="3"/>
  <c r="AH505" i="3"/>
  <c r="AG506" i="3"/>
  <c r="AK506" i="3"/>
  <c r="AW506" i="3"/>
  <c r="BA506" i="3"/>
  <c r="AN507" i="3"/>
  <c r="AR507" i="3"/>
  <c r="AV507" i="3"/>
  <c r="AZ507" i="3"/>
  <c r="AI508" i="3"/>
  <c r="AM508" i="3"/>
  <c r="AQ508" i="3"/>
  <c r="AH509" i="3"/>
  <c r="AG510" i="3"/>
  <c r="AK510" i="3"/>
  <c r="AW510" i="3"/>
  <c r="BA510" i="3"/>
  <c r="AN511" i="3"/>
  <c r="AR511" i="3"/>
  <c r="AV511" i="3"/>
  <c r="AZ511" i="3"/>
  <c r="AI512" i="3"/>
  <c r="AM512" i="3"/>
  <c r="AQ512" i="3"/>
  <c r="AH513" i="3"/>
  <c r="AG514" i="3"/>
  <c r="AK514" i="3"/>
  <c r="AW514" i="3"/>
  <c r="BA514" i="3"/>
  <c r="AN515" i="3"/>
  <c r="AR515" i="3"/>
  <c r="AV515" i="3"/>
  <c r="AZ515" i="3"/>
  <c r="AI516" i="3"/>
  <c r="AM516" i="3"/>
  <c r="AQ516" i="3"/>
  <c r="AH517" i="3"/>
  <c r="AG518" i="3"/>
  <c r="AK518" i="3"/>
  <c r="AW518" i="3"/>
  <c r="BA518" i="3"/>
  <c r="AN519" i="3"/>
  <c r="AR519" i="3"/>
  <c r="AV519" i="3"/>
  <c r="AZ519" i="3"/>
  <c r="AI520" i="3"/>
  <c r="AM520" i="3"/>
  <c r="AQ520" i="3"/>
  <c r="AH521" i="3"/>
  <c r="AG522" i="3"/>
  <c r="AK522" i="3"/>
  <c r="AW522" i="3"/>
  <c r="BA522" i="3"/>
  <c r="AN523" i="3"/>
  <c r="AR523" i="3"/>
  <c r="AV523" i="3"/>
  <c r="AZ523" i="3"/>
  <c r="AI524" i="3"/>
  <c r="AM524" i="3"/>
  <c r="AQ524" i="3"/>
  <c r="AH525" i="3"/>
  <c r="AG526" i="3"/>
  <c r="AK526" i="3"/>
  <c r="AW526" i="3"/>
  <c r="BA526" i="3"/>
  <c r="AN527" i="3"/>
  <c r="AR527" i="3"/>
  <c r="AV527" i="3"/>
  <c r="AZ527" i="3"/>
  <c r="AI528" i="3"/>
  <c r="AM528" i="3"/>
  <c r="AQ528" i="3"/>
  <c r="AH529" i="3"/>
  <c r="AG530" i="3"/>
  <c r="AK530" i="3"/>
  <c r="AW530" i="3"/>
  <c r="BA530" i="3"/>
  <c r="AN531" i="3"/>
  <c r="AR531" i="3"/>
  <c r="AV531" i="3"/>
  <c r="AZ531" i="3"/>
  <c r="AI532" i="3"/>
  <c r="AM532" i="3"/>
  <c r="AQ532" i="3"/>
  <c r="AH533" i="3"/>
  <c r="AG534" i="3"/>
  <c r="AK534" i="3"/>
  <c r="AW534" i="3"/>
  <c r="BA534" i="3"/>
  <c r="AN535" i="3"/>
  <c r="AR535" i="3"/>
  <c r="AV535" i="3"/>
  <c r="AZ535" i="3"/>
  <c r="AI536" i="3"/>
  <c r="AM536" i="3"/>
  <c r="AQ536" i="3"/>
  <c r="AH537" i="3"/>
  <c r="AG538" i="3"/>
  <c r="AK538" i="3"/>
  <c r="AW538" i="3"/>
  <c r="BA538" i="3"/>
  <c r="AN539" i="3"/>
  <c r="AR539" i="3"/>
  <c r="AV539" i="3"/>
  <c r="AZ539" i="3"/>
  <c r="AI540" i="3"/>
  <c r="AR540" i="3"/>
  <c r="AN540" i="3"/>
  <c r="AZ540" i="3"/>
  <c r="AV540" i="3"/>
  <c r="AY540" i="3"/>
  <c r="AO541" i="3"/>
  <c r="AI542" i="3"/>
  <c r="AT543" i="3"/>
  <c r="AR544" i="3"/>
  <c r="AN544" i="3"/>
  <c r="AQ544" i="3"/>
  <c r="AM544" i="3"/>
  <c r="AQ545" i="3"/>
  <c r="AM545" i="3"/>
  <c r="AP545" i="3"/>
  <c r="AL545" i="3"/>
  <c r="AI546" i="3"/>
  <c r="BA547" i="3"/>
  <c r="AW547" i="3"/>
  <c r="AZ547" i="3"/>
  <c r="AV547" i="3"/>
  <c r="AR548" i="3"/>
  <c r="AN548" i="3"/>
  <c r="AQ548" i="3"/>
  <c r="AM548" i="3"/>
  <c r="AZ552" i="3"/>
  <c r="AV552" i="3"/>
  <c r="AY552" i="3"/>
  <c r="AU552" i="3"/>
  <c r="AO553" i="3"/>
  <c r="AH554" i="3"/>
  <c r="AK554" i="3"/>
  <c r="AG554" i="3"/>
  <c r="AT555" i="3"/>
  <c r="AO556" i="3"/>
  <c r="AT559" i="3"/>
  <c r="AR560" i="3"/>
  <c r="AN560" i="3"/>
  <c r="AQ560" i="3"/>
  <c r="AM560" i="3"/>
  <c r="AT564" i="3"/>
  <c r="AT567" i="3"/>
  <c r="AR568" i="3"/>
  <c r="AN568" i="3"/>
  <c r="AQ568" i="3"/>
  <c r="AM568" i="3"/>
  <c r="AQ569" i="3"/>
  <c r="AM569" i="3"/>
  <c r="AP569" i="3"/>
  <c r="AL569" i="3"/>
  <c r="AH570" i="3"/>
  <c r="AK570" i="3"/>
  <c r="AG570" i="3"/>
  <c r="BA571" i="3"/>
  <c r="AW571" i="3"/>
  <c r="AZ571" i="3"/>
  <c r="AV571" i="3"/>
  <c r="AO572" i="3"/>
  <c r="BA575" i="3"/>
  <c r="AW575" i="3"/>
  <c r="AZ575" i="3"/>
  <c r="AV575" i="3"/>
  <c r="AO576" i="3"/>
  <c r="AO577" i="3"/>
  <c r="AH578" i="3"/>
  <c r="AK578" i="3"/>
  <c r="AG578" i="3"/>
  <c r="AT579" i="3"/>
  <c r="AO580" i="3"/>
  <c r="AT583" i="3"/>
  <c r="AR584" i="3"/>
  <c r="AN584" i="3"/>
  <c r="AQ584" i="3"/>
  <c r="AM584" i="3"/>
  <c r="AT588" i="3"/>
  <c r="AT592" i="3"/>
  <c r="AQ593" i="3"/>
  <c r="AM593" i="3"/>
  <c r="AP593" i="3"/>
  <c r="AL593" i="3"/>
  <c r="AH594" i="3"/>
  <c r="AK594" i="3"/>
  <c r="AG594" i="3"/>
  <c r="BA595" i="3"/>
  <c r="AW595" i="3"/>
  <c r="AZ595" i="3"/>
  <c r="AV595" i="3"/>
  <c r="AO596" i="3"/>
  <c r="AQ597" i="3"/>
  <c r="AM597" i="3"/>
  <c r="AP597" i="3"/>
  <c r="AL597" i="3"/>
  <c r="AH598" i="3"/>
  <c r="AK598" i="3"/>
  <c r="AG598" i="3"/>
  <c r="BA599" i="3"/>
  <c r="AW599" i="3"/>
  <c r="AZ599" i="3"/>
  <c r="AV599" i="3"/>
  <c r="AO600" i="3"/>
  <c r="AQ601" i="3"/>
  <c r="AM601" i="3"/>
  <c r="AP601" i="3"/>
  <c r="AL601" i="3"/>
  <c r="AH602" i="3"/>
  <c r="AK602" i="3"/>
  <c r="AG602" i="3"/>
  <c r="AT603" i="3"/>
  <c r="AR604" i="3"/>
  <c r="AN604" i="3"/>
  <c r="AQ604" i="3"/>
  <c r="AM604" i="3"/>
  <c r="AO605" i="3"/>
  <c r="AI606" i="3"/>
  <c r="BA607" i="3"/>
  <c r="AW607" i="3"/>
  <c r="AZ607" i="3"/>
  <c r="AV607" i="3"/>
  <c r="AO608" i="3"/>
  <c r="AQ609" i="3"/>
  <c r="AM609" i="3"/>
  <c r="AP609" i="3"/>
  <c r="AL609" i="3"/>
  <c r="AH610" i="3"/>
  <c r="AK610" i="3"/>
  <c r="AG610" i="3"/>
  <c r="AT611" i="3"/>
  <c r="AR612" i="3"/>
  <c r="AN612" i="3"/>
  <c r="AQ612" i="3"/>
  <c r="AM612" i="3"/>
  <c r="AO613" i="3"/>
  <c r="AI614" i="3"/>
  <c r="BA615" i="3"/>
  <c r="AW615" i="3"/>
  <c r="AZ615" i="3"/>
  <c r="AV615" i="3"/>
  <c r="AO616" i="3"/>
  <c r="AQ617" i="3"/>
  <c r="AM617" i="3"/>
  <c r="AP617" i="3"/>
  <c r="AL617" i="3"/>
  <c r="AH618" i="3"/>
  <c r="AK618" i="3"/>
  <c r="AG618" i="3"/>
  <c r="AT619" i="3"/>
  <c r="AR620" i="3"/>
  <c r="AN620" i="3"/>
  <c r="AQ620" i="3"/>
  <c r="AM620" i="3"/>
  <c r="AO621" i="3"/>
  <c r="AI622" i="3"/>
  <c r="BA623" i="3"/>
  <c r="AW623" i="3"/>
  <c r="AZ623" i="3"/>
  <c r="AV623" i="3"/>
  <c r="AO624" i="3"/>
  <c r="AQ625" i="3"/>
  <c r="AM625" i="3"/>
  <c r="AP625" i="3"/>
  <c r="AL625" i="3"/>
  <c r="AH626" i="3"/>
  <c r="AK626" i="3"/>
  <c r="AG626" i="3"/>
  <c r="AT627" i="3"/>
  <c r="AR628" i="3"/>
  <c r="AN628" i="3"/>
  <c r="AQ628" i="3"/>
  <c r="AM628" i="3"/>
  <c r="AO629" i="3"/>
  <c r="AI630" i="3"/>
  <c r="BA631" i="3"/>
  <c r="AW631" i="3"/>
  <c r="AZ631" i="3"/>
  <c r="AV631" i="3"/>
  <c r="AO632" i="3"/>
  <c r="AQ633" i="3"/>
  <c r="AM633" i="3"/>
  <c r="AP633" i="3"/>
  <c r="AL633" i="3"/>
  <c r="AH634" i="3"/>
  <c r="AK634" i="3"/>
  <c r="AG634" i="3"/>
  <c r="AT635" i="3"/>
  <c r="AR636" i="3"/>
  <c r="AN636" i="3"/>
  <c r="AQ636" i="3"/>
  <c r="AM636" i="3"/>
  <c r="AO637" i="3"/>
  <c r="AI638" i="3"/>
  <c r="BA639" i="3"/>
  <c r="AW639" i="3"/>
  <c r="AZ639" i="3"/>
  <c r="AV639" i="3"/>
  <c r="AO640" i="3"/>
  <c r="AQ641" i="3"/>
  <c r="AM641" i="3"/>
  <c r="AP641" i="3"/>
  <c r="AL641" i="3"/>
  <c r="AH642" i="3"/>
  <c r="AK642" i="3"/>
  <c r="AG642" i="3"/>
  <c r="AT643" i="3"/>
  <c r="AR644" i="3"/>
  <c r="AN644" i="3"/>
  <c r="AQ644" i="3"/>
  <c r="AM644" i="3"/>
  <c r="AO645" i="3"/>
  <c r="AI646" i="3"/>
  <c r="BA647" i="3"/>
  <c r="AW647" i="3"/>
  <c r="AZ647" i="3"/>
  <c r="AV647" i="3"/>
  <c r="AO648" i="3"/>
  <c r="AQ649" i="3"/>
  <c r="AM649" i="3"/>
  <c r="AP649" i="3"/>
  <c r="AL649" i="3"/>
  <c r="AH650" i="3"/>
  <c r="AK650" i="3"/>
  <c r="AG650" i="3"/>
  <c r="AT651" i="3"/>
  <c r="AR652" i="3"/>
  <c r="AN652" i="3"/>
  <c r="AQ652" i="3"/>
  <c r="AM652" i="3"/>
  <c r="AP660" i="3"/>
  <c r="AL660" i="3"/>
  <c r="AR660" i="3"/>
  <c r="AN660" i="3"/>
  <c r="AQ660" i="3"/>
  <c r="AM660" i="3"/>
  <c r="AJ662" i="3"/>
  <c r="AF662" i="3"/>
  <c r="AH662" i="3"/>
  <c r="AK662" i="3"/>
  <c r="AG662" i="3"/>
  <c r="AY667" i="3"/>
  <c r="AU667" i="3"/>
  <c r="BA667" i="3"/>
  <c r="AW667" i="3"/>
  <c r="AZ667" i="3"/>
  <c r="AV667" i="3"/>
  <c r="AI401" i="3"/>
  <c r="AI405" i="3"/>
  <c r="AI409" i="3"/>
  <c r="AI413" i="3"/>
  <c r="AI417" i="3"/>
  <c r="AI421" i="3"/>
  <c r="AI425" i="3"/>
  <c r="AI429" i="3"/>
  <c r="AI433" i="3"/>
  <c r="AW435" i="3"/>
  <c r="BA435" i="3"/>
  <c r="AN436" i="3"/>
  <c r="AR436" i="3"/>
  <c r="AI437" i="3"/>
  <c r="AH438" i="3"/>
  <c r="AW439" i="3"/>
  <c r="BA439" i="3"/>
  <c r="AN440" i="3"/>
  <c r="AR440" i="3"/>
  <c r="AI441" i="3"/>
  <c r="AH442" i="3"/>
  <c r="AW443" i="3"/>
  <c r="BA443" i="3"/>
  <c r="AN444" i="3"/>
  <c r="AR444" i="3"/>
  <c r="AI445" i="3"/>
  <c r="AH446" i="3"/>
  <c r="AW447" i="3"/>
  <c r="BA447" i="3"/>
  <c r="AN448" i="3"/>
  <c r="AR448" i="3"/>
  <c r="AI449" i="3"/>
  <c r="AH450" i="3"/>
  <c r="AW451" i="3"/>
  <c r="BA451" i="3"/>
  <c r="AN452" i="3"/>
  <c r="AR452" i="3"/>
  <c r="AI453" i="3"/>
  <c r="AH454" i="3"/>
  <c r="AW455" i="3"/>
  <c r="BA455" i="3"/>
  <c r="AN456" i="3"/>
  <c r="AR456" i="3"/>
  <c r="AI457" i="3"/>
  <c r="AH458" i="3"/>
  <c r="AW459" i="3"/>
  <c r="BA459" i="3"/>
  <c r="AN460" i="3"/>
  <c r="AR460" i="3"/>
  <c r="AI461" i="3"/>
  <c r="AH462" i="3"/>
  <c r="AW463" i="3"/>
  <c r="BA463" i="3"/>
  <c r="AN464" i="3"/>
  <c r="AR464" i="3"/>
  <c r="AI465" i="3"/>
  <c r="AH466" i="3"/>
  <c r="AW467" i="3"/>
  <c r="BA467" i="3"/>
  <c r="AN468" i="3"/>
  <c r="AR468" i="3"/>
  <c r="AI469" i="3"/>
  <c r="AH470" i="3"/>
  <c r="AW471" i="3"/>
  <c r="BA471" i="3"/>
  <c r="AN472" i="3"/>
  <c r="AR472" i="3"/>
  <c r="AI473" i="3"/>
  <c r="AH474" i="3"/>
  <c r="AW475" i="3"/>
  <c r="BA475" i="3"/>
  <c r="AN476" i="3"/>
  <c r="AR476" i="3"/>
  <c r="AI477" i="3"/>
  <c r="AH478" i="3"/>
  <c r="AW479" i="3"/>
  <c r="BA479" i="3"/>
  <c r="AN480" i="3"/>
  <c r="AR480" i="3"/>
  <c r="AI481" i="3"/>
  <c r="AH482" i="3"/>
  <c r="AW483" i="3"/>
  <c r="BA483" i="3"/>
  <c r="AN484" i="3"/>
  <c r="AR484" i="3"/>
  <c r="AI485" i="3"/>
  <c r="AH486" i="3"/>
  <c r="AW487" i="3"/>
  <c r="BA487" i="3"/>
  <c r="AN488" i="3"/>
  <c r="AR488" i="3"/>
  <c r="AI489" i="3"/>
  <c r="AH490" i="3"/>
  <c r="AW491" i="3"/>
  <c r="BA491" i="3"/>
  <c r="AN492" i="3"/>
  <c r="AR492" i="3"/>
  <c r="AI493" i="3"/>
  <c r="AH494" i="3"/>
  <c r="AW495" i="3"/>
  <c r="BA495" i="3"/>
  <c r="AN496" i="3"/>
  <c r="AR496" i="3"/>
  <c r="AI497" i="3"/>
  <c r="AH498" i="3"/>
  <c r="AW499" i="3"/>
  <c r="BA499" i="3"/>
  <c r="AN500" i="3"/>
  <c r="AR500" i="3"/>
  <c r="AI501" i="3"/>
  <c r="AH502" i="3"/>
  <c r="AW503" i="3"/>
  <c r="BA503" i="3"/>
  <c r="AN504" i="3"/>
  <c r="AR504" i="3"/>
  <c r="AI505" i="3"/>
  <c r="AH506" i="3"/>
  <c r="AW507" i="3"/>
  <c r="BA507" i="3"/>
  <c r="AN508" i="3"/>
  <c r="AR508" i="3"/>
  <c r="AI509" i="3"/>
  <c r="AH510" i="3"/>
  <c r="AW511" i="3"/>
  <c r="BA511" i="3"/>
  <c r="AN512" i="3"/>
  <c r="AR512" i="3"/>
  <c r="AI513" i="3"/>
  <c r="AH514" i="3"/>
  <c r="AW515" i="3"/>
  <c r="BA515" i="3"/>
  <c r="AN516" i="3"/>
  <c r="AR516" i="3"/>
  <c r="AI517" i="3"/>
  <c r="AH518" i="3"/>
  <c r="AW519" i="3"/>
  <c r="BA519" i="3"/>
  <c r="AN520" i="3"/>
  <c r="AR520" i="3"/>
  <c r="AI521" i="3"/>
  <c r="AH522" i="3"/>
  <c r="AW523" i="3"/>
  <c r="BA523" i="3"/>
  <c r="AN524" i="3"/>
  <c r="AR524" i="3"/>
  <c r="AI525" i="3"/>
  <c r="AH526" i="3"/>
  <c r="AW527" i="3"/>
  <c r="BA527" i="3"/>
  <c r="AN528" i="3"/>
  <c r="AR528" i="3"/>
  <c r="AI529" i="3"/>
  <c r="AH530" i="3"/>
  <c r="AW531" i="3"/>
  <c r="BA531" i="3"/>
  <c r="AN532" i="3"/>
  <c r="AR532" i="3"/>
  <c r="AI533" i="3"/>
  <c r="AH534" i="3"/>
  <c r="AW535" i="3"/>
  <c r="BA535" i="3"/>
  <c r="AN536" i="3"/>
  <c r="AR536" i="3"/>
  <c r="AI537" i="3"/>
  <c r="AH538" i="3"/>
  <c r="AW539" i="3"/>
  <c r="BA539" i="3"/>
  <c r="AK547" i="3"/>
  <c r="AG547" i="3"/>
  <c r="AJ547" i="3"/>
  <c r="AF547" i="3"/>
  <c r="AQ549" i="3"/>
  <c r="AM549" i="3"/>
  <c r="AP549" i="3"/>
  <c r="AL549" i="3"/>
  <c r="BA551" i="3"/>
  <c r="AW551" i="3"/>
  <c r="AZ551" i="3"/>
  <c r="AV551" i="3"/>
  <c r="AR552" i="3"/>
  <c r="AN552" i="3"/>
  <c r="AQ552" i="3"/>
  <c r="AM552" i="3"/>
  <c r="AZ556" i="3"/>
  <c r="AV556" i="3"/>
  <c r="AY556" i="3"/>
  <c r="AU556" i="3"/>
  <c r="AH558" i="3"/>
  <c r="AK558" i="3"/>
  <c r="AG558" i="3"/>
  <c r="AQ561" i="3"/>
  <c r="AM561" i="3"/>
  <c r="AP561" i="3"/>
  <c r="AL561" i="3"/>
  <c r="AH562" i="3"/>
  <c r="AK562" i="3"/>
  <c r="AG562" i="3"/>
  <c r="BA563" i="3"/>
  <c r="AW563" i="3"/>
  <c r="AZ563" i="3"/>
  <c r="AV563" i="3"/>
  <c r="AQ565" i="3"/>
  <c r="AM565" i="3"/>
  <c r="AP565" i="3"/>
  <c r="AL565" i="3"/>
  <c r="AH566" i="3"/>
  <c r="AK566" i="3"/>
  <c r="AG566" i="3"/>
  <c r="AK571" i="3"/>
  <c r="AG571" i="3"/>
  <c r="AJ571" i="3"/>
  <c r="AF571" i="3"/>
  <c r="AZ572" i="3"/>
  <c r="AV572" i="3"/>
  <c r="AY572" i="3"/>
  <c r="AU572" i="3"/>
  <c r="AK575" i="3"/>
  <c r="AG575" i="3"/>
  <c r="AJ575" i="3"/>
  <c r="AF575" i="3"/>
  <c r="AZ576" i="3"/>
  <c r="AV576" i="3"/>
  <c r="AY576" i="3"/>
  <c r="AU576" i="3"/>
  <c r="AZ580" i="3"/>
  <c r="AV580" i="3"/>
  <c r="AY580" i="3"/>
  <c r="AU580" i="3"/>
  <c r="AH582" i="3"/>
  <c r="AK582" i="3"/>
  <c r="AG582" i="3"/>
  <c r="AQ585" i="3"/>
  <c r="AM585" i="3"/>
  <c r="AP585" i="3"/>
  <c r="AL585" i="3"/>
  <c r="AH586" i="3"/>
  <c r="AK586" i="3"/>
  <c r="AG586" i="3"/>
  <c r="BA587" i="3"/>
  <c r="AW587" i="3"/>
  <c r="AZ587" i="3"/>
  <c r="AV587" i="3"/>
  <c r="AQ589" i="3"/>
  <c r="AM589" i="3"/>
  <c r="AP589" i="3"/>
  <c r="AL589" i="3"/>
  <c r="AH590" i="3"/>
  <c r="AK590" i="3"/>
  <c r="AG590" i="3"/>
  <c r="BA591" i="3"/>
  <c r="AW591" i="3"/>
  <c r="AZ591" i="3"/>
  <c r="AV591" i="3"/>
  <c r="AK595" i="3"/>
  <c r="AG595" i="3"/>
  <c r="AJ595" i="3"/>
  <c r="AF595" i="3"/>
  <c r="AZ596" i="3"/>
  <c r="AV596" i="3"/>
  <c r="AY596" i="3"/>
  <c r="AU596" i="3"/>
  <c r="AK599" i="3"/>
  <c r="AG599" i="3"/>
  <c r="AJ599" i="3"/>
  <c r="AF599" i="3"/>
  <c r="AZ600" i="3"/>
  <c r="AV600" i="3"/>
  <c r="AY600" i="3"/>
  <c r="AU600" i="3"/>
  <c r="AK603" i="3"/>
  <c r="AG603" i="3"/>
  <c r="AJ603" i="3"/>
  <c r="AF603" i="3"/>
  <c r="AZ608" i="3"/>
  <c r="AV608" i="3"/>
  <c r="AY608" i="3"/>
  <c r="AU608" i="3"/>
  <c r="AK611" i="3"/>
  <c r="AG611" i="3"/>
  <c r="AJ611" i="3"/>
  <c r="AF611" i="3"/>
  <c r="AZ616" i="3"/>
  <c r="AV616" i="3"/>
  <c r="AY616" i="3"/>
  <c r="AU616" i="3"/>
  <c r="AK619" i="3"/>
  <c r="AG619" i="3"/>
  <c r="AJ619" i="3"/>
  <c r="AF619" i="3"/>
  <c r="AZ624" i="3"/>
  <c r="AV624" i="3"/>
  <c r="AY624" i="3"/>
  <c r="AU624" i="3"/>
  <c r="AK627" i="3"/>
  <c r="AG627" i="3"/>
  <c r="AJ627" i="3"/>
  <c r="AF627" i="3"/>
  <c r="AZ632" i="3"/>
  <c r="AV632" i="3"/>
  <c r="AY632" i="3"/>
  <c r="AU632" i="3"/>
  <c r="AK635" i="3"/>
  <c r="AG635" i="3"/>
  <c r="AJ635" i="3"/>
  <c r="AF635" i="3"/>
  <c r="AZ640" i="3"/>
  <c r="AV640" i="3"/>
  <c r="AY640" i="3"/>
  <c r="AU640" i="3"/>
  <c r="AK643" i="3"/>
  <c r="AG643" i="3"/>
  <c r="AJ643" i="3"/>
  <c r="AF643" i="3"/>
  <c r="AZ648" i="3"/>
  <c r="AV648" i="3"/>
  <c r="AY648" i="3"/>
  <c r="AU648" i="3"/>
  <c r="AK651" i="3"/>
  <c r="AG651" i="3"/>
  <c r="AJ651" i="3"/>
  <c r="AF651" i="3"/>
  <c r="AP656" i="3"/>
  <c r="AL656" i="3"/>
  <c r="AR656" i="3"/>
  <c r="AN656" i="3"/>
  <c r="AQ656" i="3"/>
  <c r="AM656" i="3"/>
  <c r="AJ658" i="3"/>
  <c r="AF658" i="3"/>
  <c r="AH658" i="3"/>
  <c r="AK658" i="3"/>
  <c r="AG658" i="3"/>
  <c r="AY663" i="3"/>
  <c r="AU663" i="3"/>
  <c r="BA663" i="3"/>
  <c r="AW663" i="3"/>
  <c r="AZ663" i="3"/>
  <c r="AV663" i="3"/>
  <c r="AP672" i="3"/>
  <c r="AL672" i="3"/>
  <c r="AR672" i="3"/>
  <c r="AN672" i="3"/>
  <c r="AQ672" i="3"/>
  <c r="AM672" i="3"/>
  <c r="AI438" i="3"/>
  <c r="AI442" i="3"/>
  <c r="AI446" i="3"/>
  <c r="AI450" i="3"/>
  <c r="AI454" i="3"/>
  <c r="AI458" i="3"/>
  <c r="AI462" i="3"/>
  <c r="AI466" i="3"/>
  <c r="AI470" i="3"/>
  <c r="AI474" i="3"/>
  <c r="AI478" i="3"/>
  <c r="AI482" i="3"/>
  <c r="AI486" i="3"/>
  <c r="AI490" i="3"/>
  <c r="AI494" i="3"/>
  <c r="AI498" i="3"/>
  <c r="AI502" i="3"/>
  <c r="AI506" i="3"/>
  <c r="AI510" i="3"/>
  <c r="AI514" i="3"/>
  <c r="AI518" i="3"/>
  <c r="AI522" i="3"/>
  <c r="AI526" i="3"/>
  <c r="AI530" i="3"/>
  <c r="AI534" i="3"/>
  <c r="AI538" i="3"/>
  <c r="AQ541" i="3"/>
  <c r="AM541" i="3"/>
  <c r="AP541" i="3"/>
  <c r="AL541" i="3"/>
  <c r="AH542" i="3"/>
  <c r="AK542" i="3"/>
  <c r="AG542" i="3"/>
  <c r="BA543" i="3"/>
  <c r="AW543" i="3"/>
  <c r="AZ543" i="3"/>
  <c r="AV543" i="3"/>
  <c r="AH546" i="3"/>
  <c r="AK546" i="3"/>
  <c r="AG546" i="3"/>
  <c r="AK551" i="3"/>
  <c r="AG551" i="3"/>
  <c r="AJ551" i="3"/>
  <c r="AF551" i="3"/>
  <c r="AQ553" i="3"/>
  <c r="AM553" i="3"/>
  <c r="AP553" i="3"/>
  <c r="AL553" i="3"/>
  <c r="BA555" i="3"/>
  <c r="AW555" i="3"/>
  <c r="AZ555" i="3"/>
  <c r="AV555" i="3"/>
  <c r="AR556" i="3"/>
  <c r="AN556" i="3"/>
  <c r="AQ556" i="3"/>
  <c r="AM556" i="3"/>
  <c r="BA559" i="3"/>
  <c r="AW559" i="3"/>
  <c r="AZ559" i="3"/>
  <c r="AV559" i="3"/>
  <c r="AK563" i="3"/>
  <c r="AG563" i="3"/>
  <c r="AJ563" i="3"/>
  <c r="AF563" i="3"/>
  <c r="AZ564" i="3"/>
  <c r="AV564" i="3"/>
  <c r="AY564" i="3"/>
  <c r="AU564" i="3"/>
  <c r="BA567" i="3"/>
  <c r="AW567" i="3"/>
  <c r="AZ567" i="3"/>
  <c r="AV567" i="3"/>
  <c r="AR572" i="3"/>
  <c r="AN572" i="3"/>
  <c r="AQ572" i="3"/>
  <c r="AM572" i="3"/>
  <c r="AR576" i="3"/>
  <c r="AN576" i="3"/>
  <c r="AQ576" i="3"/>
  <c r="AM576" i="3"/>
  <c r="AQ577" i="3"/>
  <c r="AM577" i="3"/>
  <c r="AP577" i="3"/>
  <c r="AL577" i="3"/>
  <c r="BA579" i="3"/>
  <c r="AW579" i="3"/>
  <c r="AZ579" i="3"/>
  <c r="AV579" i="3"/>
  <c r="AR580" i="3"/>
  <c r="AN580" i="3"/>
  <c r="AQ580" i="3"/>
  <c r="AM580" i="3"/>
  <c r="BA583" i="3"/>
  <c r="AW583" i="3"/>
  <c r="AZ583" i="3"/>
  <c r="AV583" i="3"/>
  <c r="AK587" i="3"/>
  <c r="AG587" i="3"/>
  <c r="AJ587" i="3"/>
  <c r="AF587" i="3"/>
  <c r="AZ588" i="3"/>
  <c r="AV588" i="3"/>
  <c r="AY588" i="3"/>
  <c r="AU588" i="3"/>
  <c r="AK591" i="3"/>
  <c r="AG591" i="3"/>
  <c r="AJ591" i="3"/>
  <c r="AF591" i="3"/>
  <c r="AZ592" i="3"/>
  <c r="AV592" i="3"/>
  <c r="AY592" i="3"/>
  <c r="AU592" i="3"/>
  <c r="AR596" i="3"/>
  <c r="AN596" i="3"/>
  <c r="AQ596" i="3"/>
  <c r="AM596" i="3"/>
  <c r="AR600" i="3"/>
  <c r="AN600" i="3"/>
  <c r="AQ600" i="3"/>
  <c r="AM600" i="3"/>
  <c r="BA603" i="3"/>
  <c r="AW603" i="3"/>
  <c r="AZ603" i="3"/>
  <c r="AV603" i="3"/>
  <c r="AQ605" i="3"/>
  <c r="AM605" i="3"/>
  <c r="AP605" i="3"/>
  <c r="AL605" i="3"/>
  <c r="AH606" i="3"/>
  <c r="AK606" i="3"/>
  <c r="AG606" i="3"/>
  <c r="AR608" i="3"/>
  <c r="AN608" i="3"/>
  <c r="AQ608" i="3"/>
  <c r="AM608" i="3"/>
  <c r="BA611" i="3"/>
  <c r="AW611" i="3"/>
  <c r="AZ611" i="3"/>
  <c r="AV611" i="3"/>
  <c r="AQ613" i="3"/>
  <c r="AM613" i="3"/>
  <c r="AP613" i="3"/>
  <c r="AL613" i="3"/>
  <c r="AH614" i="3"/>
  <c r="AK614" i="3"/>
  <c r="AG614" i="3"/>
  <c r="AR616" i="3"/>
  <c r="AN616" i="3"/>
  <c r="AQ616" i="3"/>
  <c r="AM616" i="3"/>
  <c r="BA619" i="3"/>
  <c r="AW619" i="3"/>
  <c r="AZ619" i="3"/>
  <c r="AV619" i="3"/>
  <c r="AQ621" i="3"/>
  <c r="AM621" i="3"/>
  <c r="AP621" i="3"/>
  <c r="AL621" i="3"/>
  <c r="AH622" i="3"/>
  <c r="AK622" i="3"/>
  <c r="AG622" i="3"/>
  <c r="AR624" i="3"/>
  <c r="AN624" i="3"/>
  <c r="AQ624" i="3"/>
  <c r="AM624" i="3"/>
  <c r="BA627" i="3"/>
  <c r="AW627" i="3"/>
  <c r="AZ627" i="3"/>
  <c r="AV627" i="3"/>
  <c r="AQ629" i="3"/>
  <c r="AM629" i="3"/>
  <c r="AP629" i="3"/>
  <c r="AL629" i="3"/>
  <c r="AH630" i="3"/>
  <c r="AK630" i="3"/>
  <c r="AG630" i="3"/>
  <c r="AR632" i="3"/>
  <c r="AN632" i="3"/>
  <c r="AQ632" i="3"/>
  <c r="AM632" i="3"/>
  <c r="BA635" i="3"/>
  <c r="AW635" i="3"/>
  <c r="AZ635" i="3"/>
  <c r="AV635" i="3"/>
  <c r="AQ637" i="3"/>
  <c r="AM637" i="3"/>
  <c r="AP637" i="3"/>
  <c r="AL637" i="3"/>
  <c r="AH638" i="3"/>
  <c r="AK638" i="3"/>
  <c r="AG638" i="3"/>
  <c r="AR640" i="3"/>
  <c r="AN640" i="3"/>
  <c r="AQ640" i="3"/>
  <c r="AM640" i="3"/>
  <c r="BA643" i="3"/>
  <c r="AW643" i="3"/>
  <c r="AZ643" i="3"/>
  <c r="AV643" i="3"/>
  <c r="AQ645" i="3"/>
  <c r="AM645" i="3"/>
  <c r="AP645" i="3"/>
  <c r="AL645" i="3"/>
  <c r="AH646" i="3"/>
  <c r="AK646" i="3"/>
  <c r="AG646" i="3"/>
  <c r="AR648" i="3"/>
  <c r="AN648" i="3"/>
  <c r="AQ648" i="3"/>
  <c r="AM648" i="3"/>
  <c r="BA651" i="3"/>
  <c r="AW651" i="3"/>
  <c r="AZ651" i="3"/>
  <c r="AV651" i="3"/>
  <c r="AJ654" i="3"/>
  <c r="AF654" i="3"/>
  <c r="AH654" i="3"/>
  <c r="AK654" i="3"/>
  <c r="AG654" i="3"/>
  <c r="AY659" i="3"/>
  <c r="AU659" i="3"/>
  <c r="BA659" i="3"/>
  <c r="AW659" i="3"/>
  <c r="AZ659" i="3"/>
  <c r="AV659" i="3"/>
  <c r="AP668" i="3"/>
  <c r="AL668" i="3"/>
  <c r="AR668" i="3"/>
  <c r="AN668" i="3"/>
  <c r="AQ668" i="3"/>
  <c r="AM668" i="3"/>
  <c r="AJ670" i="3"/>
  <c r="AF670" i="3"/>
  <c r="AH670" i="3"/>
  <c r="AK670" i="3"/>
  <c r="AG670" i="3"/>
  <c r="AG401" i="3"/>
  <c r="AV402" i="3"/>
  <c r="AM403" i="3"/>
  <c r="AG405" i="3"/>
  <c r="AV406" i="3"/>
  <c r="AM407" i="3"/>
  <c r="AG409" i="3"/>
  <c r="AV410" i="3"/>
  <c r="AM411" i="3"/>
  <c r="AG413" i="3"/>
  <c r="AV414" i="3"/>
  <c r="AM415" i="3"/>
  <c r="AG417" i="3"/>
  <c r="AV418" i="3"/>
  <c r="AM419" i="3"/>
  <c r="AG421" i="3"/>
  <c r="AV422" i="3"/>
  <c r="AM423" i="3"/>
  <c r="AG425" i="3"/>
  <c r="AV426" i="3"/>
  <c r="AM427" i="3"/>
  <c r="AG429" i="3"/>
  <c r="AV430" i="3"/>
  <c r="AM431" i="3"/>
  <c r="AG433" i="3"/>
  <c r="AV434" i="3"/>
  <c r="AM435" i="3"/>
  <c r="AU435" i="3"/>
  <c r="AL436" i="3"/>
  <c r="AG437" i="3"/>
  <c r="AF438" i="3"/>
  <c r="AV438" i="3"/>
  <c r="AM439" i="3"/>
  <c r="AU439" i="3"/>
  <c r="AL440" i="3"/>
  <c r="AG441" i="3"/>
  <c r="AF442" i="3"/>
  <c r="AV442" i="3"/>
  <c r="AM443" i="3"/>
  <c r="AU443" i="3"/>
  <c r="AL444" i="3"/>
  <c r="AG445" i="3"/>
  <c r="AF446" i="3"/>
  <c r="AV446" i="3"/>
  <c r="AM447" i="3"/>
  <c r="AU447" i="3"/>
  <c r="AL448" i="3"/>
  <c r="AG449" i="3"/>
  <c r="AF450" i="3"/>
  <c r="AV450" i="3"/>
  <c r="AM451" i="3"/>
  <c r="AU451" i="3"/>
  <c r="AL452" i="3"/>
  <c r="AG453" i="3"/>
  <c r="AF454" i="3"/>
  <c r="AV454" i="3"/>
  <c r="AM455" i="3"/>
  <c r="AU455" i="3"/>
  <c r="AL456" i="3"/>
  <c r="AG457" i="3"/>
  <c r="AF458" i="3"/>
  <c r="AV458" i="3"/>
  <c r="AM459" i="3"/>
  <c r="AU459" i="3"/>
  <c r="AL460" i="3"/>
  <c r="AG461" i="3"/>
  <c r="AF462" i="3"/>
  <c r="AV462" i="3"/>
  <c r="AM463" i="3"/>
  <c r="AU463" i="3"/>
  <c r="AL464" i="3"/>
  <c r="AG465" i="3"/>
  <c r="AF466" i="3"/>
  <c r="AV466" i="3"/>
  <c r="AM467" i="3"/>
  <c r="AU467" i="3"/>
  <c r="AL468" i="3"/>
  <c r="AG469" i="3"/>
  <c r="AF470" i="3"/>
  <c r="AV470" i="3"/>
  <c r="AM471" i="3"/>
  <c r="AU471" i="3"/>
  <c r="AL472" i="3"/>
  <c r="AG473" i="3"/>
  <c r="AF474" i="3"/>
  <c r="AV474" i="3"/>
  <c r="AM475" i="3"/>
  <c r="AU475" i="3"/>
  <c r="AL476" i="3"/>
  <c r="AG477" i="3"/>
  <c r="AF478" i="3"/>
  <c r="AN478" i="3"/>
  <c r="AV478" i="3"/>
  <c r="AM479" i="3"/>
  <c r="AU479" i="3"/>
  <c r="AL480" i="3"/>
  <c r="AG481" i="3"/>
  <c r="AW481" i="3"/>
  <c r="AF482" i="3"/>
  <c r="AN482" i="3"/>
  <c r="AV482" i="3"/>
  <c r="AM483" i="3"/>
  <c r="AU483" i="3"/>
  <c r="AL484" i="3"/>
  <c r="AG485" i="3"/>
  <c r="AW485" i="3"/>
  <c r="AF486" i="3"/>
  <c r="AN486" i="3"/>
  <c r="AV486" i="3"/>
  <c r="AM487" i="3"/>
  <c r="AU487" i="3"/>
  <c r="AL488" i="3"/>
  <c r="AG489" i="3"/>
  <c r="AF490" i="3"/>
  <c r="AN490" i="3"/>
  <c r="AV490" i="3"/>
  <c r="AM491" i="3"/>
  <c r="AU491" i="3"/>
  <c r="AL492" i="3"/>
  <c r="AG493" i="3"/>
  <c r="AF494" i="3"/>
  <c r="AN494" i="3"/>
  <c r="AV494" i="3"/>
  <c r="AM495" i="3"/>
  <c r="AU495" i="3"/>
  <c r="AL496" i="3"/>
  <c r="AG497" i="3"/>
  <c r="AF498" i="3"/>
  <c r="AN498" i="3"/>
  <c r="AV498" i="3"/>
  <c r="AM499" i="3"/>
  <c r="AU499" i="3"/>
  <c r="AL500" i="3"/>
  <c r="AG501" i="3"/>
  <c r="AF502" i="3"/>
  <c r="AN502" i="3"/>
  <c r="AV502" i="3"/>
  <c r="AM503" i="3"/>
  <c r="AU503" i="3"/>
  <c r="AL504" i="3"/>
  <c r="AG505" i="3"/>
  <c r="AW505" i="3"/>
  <c r="AF506" i="3"/>
  <c r="AN506" i="3"/>
  <c r="AV506" i="3"/>
  <c r="AM507" i="3"/>
  <c r="AU507" i="3"/>
  <c r="AL508" i="3"/>
  <c r="AG509" i="3"/>
  <c r="AW509" i="3"/>
  <c r="AF510" i="3"/>
  <c r="AN510" i="3"/>
  <c r="AV510" i="3"/>
  <c r="AM511" i="3"/>
  <c r="AU511" i="3"/>
  <c r="AL512" i="3"/>
  <c r="AG513" i="3"/>
  <c r="AW513" i="3"/>
  <c r="AF514" i="3"/>
  <c r="AN514" i="3"/>
  <c r="AV514" i="3"/>
  <c r="AM515" i="3"/>
  <c r="AU515" i="3"/>
  <c r="AL516" i="3"/>
  <c r="AG517" i="3"/>
  <c r="AW517" i="3"/>
  <c r="AF518" i="3"/>
  <c r="AN518" i="3"/>
  <c r="AV518" i="3"/>
  <c r="AM519" i="3"/>
  <c r="AU519" i="3"/>
  <c r="AL520" i="3"/>
  <c r="AG521" i="3"/>
  <c r="AW521" i="3"/>
  <c r="AF522" i="3"/>
  <c r="AN522" i="3"/>
  <c r="AV522" i="3"/>
  <c r="AM523" i="3"/>
  <c r="AU523" i="3"/>
  <c r="AL524" i="3"/>
  <c r="AG525" i="3"/>
  <c r="AW525" i="3"/>
  <c r="AF526" i="3"/>
  <c r="AN526" i="3"/>
  <c r="AV526" i="3"/>
  <c r="AM527" i="3"/>
  <c r="AU527" i="3"/>
  <c r="AL528" i="3"/>
  <c r="AG529" i="3"/>
  <c r="AW529" i="3"/>
  <c r="AF530" i="3"/>
  <c r="AN530" i="3"/>
  <c r="AV530" i="3"/>
  <c r="AM531" i="3"/>
  <c r="AU531" i="3"/>
  <c r="AL532" i="3"/>
  <c r="AG533" i="3"/>
  <c r="AW533" i="3"/>
  <c r="AF534" i="3"/>
  <c r="AN534" i="3"/>
  <c r="AV534" i="3"/>
  <c r="AM535" i="3"/>
  <c r="AU535" i="3"/>
  <c r="AL536" i="3"/>
  <c r="AG537" i="3"/>
  <c r="AW537" i="3"/>
  <c r="AF538" i="3"/>
  <c r="AN538" i="3"/>
  <c r="AV538" i="3"/>
  <c r="AM539" i="3"/>
  <c r="AU539" i="3"/>
  <c r="AL540" i="3"/>
  <c r="AQ540" i="3"/>
  <c r="AW540" i="3"/>
  <c r="AN541" i="3"/>
  <c r="AF542" i="3"/>
  <c r="AK543" i="3"/>
  <c r="AG543" i="3"/>
  <c r="AJ543" i="3"/>
  <c r="AF543" i="3"/>
  <c r="AY543" i="3"/>
  <c r="AP544" i="3"/>
  <c r="AZ544" i="3"/>
  <c r="AV544" i="3"/>
  <c r="AY544" i="3"/>
  <c r="AU544" i="3"/>
  <c r="AR545" i="3"/>
  <c r="AF546" i="3"/>
  <c r="AI547" i="3"/>
  <c r="AU547" i="3"/>
  <c r="AP548" i="3"/>
  <c r="AZ548" i="3"/>
  <c r="AV548" i="3"/>
  <c r="AY548" i="3"/>
  <c r="AU548" i="3"/>
  <c r="AO549" i="3"/>
  <c r="AH550" i="3"/>
  <c r="AK550" i="3"/>
  <c r="AG550" i="3"/>
  <c r="AH551" i="3"/>
  <c r="AT551" i="3"/>
  <c r="AO552" i="3"/>
  <c r="AW552" i="3"/>
  <c r="AN553" i="3"/>
  <c r="AJ554" i="3"/>
  <c r="AK555" i="3"/>
  <c r="AG555" i="3"/>
  <c r="AJ555" i="3"/>
  <c r="AF555" i="3"/>
  <c r="AY555" i="3"/>
  <c r="AL556" i="3"/>
  <c r="AT556" i="3"/>
  <c r="AQ557" i="3"/>
  <c r="AM557" i="3"/>
  <c r="AP557" i="3"/>
  <c r="AL557" i="3"/>
  <c r="AI558" i="3"/>
  <c r="AK559" i="3"/>
  <c r="AG559" i="3"/>
  <c r="AJ559" i="3"/>
  <c r="AF559" i="3"/>
  <c r="AY559" i="3"/>
  <c r="AP560" i="3"/>
  <c r="AZ560" i="3"/>
  <c r="AV560" i="3"/>
  <c r="AY560" i="3"/>
  <c r="AU560" i="3"/>
  <c r="AO561" i="3"/>
  <c r="AI562" i="3"/>
  <c r="AH563" i="3"/>
  <c r="AT563" i="3"/>
  <c r="AR564" i="3"/>
  <c r="AN564" i="3"/>
  <c r="AQ564" i="3"/>
  <c r="AM564" i="3"/>
  <c r="BA564" i="3"/>
  <c r="AO565" i="3"/>
  <c r="AI566" i="3"/>
  <c r="AK567" i="3"/>
  <c r="AG567" i="3"/>
  <c r="AJ567" i="3"/>
  <c r="AF567" i="3"/>
  <c r="AY567" i="3"/>
  <c r="AZ568" i="3"/>
  <c r="AV568" i="3"/>
  <c r="AY568" i="3"/>
  <c r="AU568" i="3"/>
  <c r="AI571" i="3"/>
  <c r="AL572" i="3"/>
  <c r="AT572" i="3"/>
  <c r="AQ573" i="3"/>
  <c r="AM573" i="3"/>
  <c r="AP573" i="3"/>
  <c r="AL573" i="3"/>
  <c r="AH574" i="3"/>
  <c r="AK574" i="3"/>
  <c r="AG574" i="3"/>
  <c r="AI575" i="3"/>
  <c r="AL576" i="3"/>
  <c r="AT576" i="3"/>
  <c r="AN577" i="3"/>
  <c r="AJ578" i="3"/>
  <c r="AK579" i="3"/>
  <c r="AG579" i="3"/>
  <c r="AJ579" i="3"/>
  <c r="AF579" i="3"/>
  <c r="AY579" i="3"/>
  <c r="AL580" i="3"/>
  <c r="AT580" i="3"/>
  <c r="AQ581" i="3"/>
  <c r="AM581" i="3"/>
  <c r="AP581" i="3"/>
  <c r="AL581" i="3"/>
  <c r="AI582" i="3"/>
  <c r="AK583" i="3"/>
  <c r="AG583" i="3"/>
  <c r="AJ583" i="3"/>
  <c r="AF583" i="3"/>
  <c r="AY583" i="3"/>
  <c r="AZ584" i="3"/>
  <c r="AV584" i="3"/>
  <c r="AY584" i="3"/>
  <c r="AU584" i="3"/>
  <c r="AO585" i="3"/>
  <c r="AI586" i="3"/>
  <c r="AH587" i="3"/>
  <c r="AT587" i="3"/>
  <c r="AR588" i="3"/>
  <c r="AN588" i="3"/>
  <c r="AQ588" i="3"/>
  <c r="AM588" i="3"/>
  <c r="BA588" i="3"/>
  <c r="AO589" i="3"/>
  <c r="AI590" i="3"/>
  <c r="AH591" i="3"/>
  <c r="AT591" i="3"/>
  <c r="AR592" i="3"/>
  <c r="AN592" i="3"/>
  <c r="AQ592" i="3"/>
  <c r="AM592" i="3"/>
  <c r="BA592" i="3"/>
  <c r="AI595" i="3"/>
  <c r="AL596" i="3"/>
  <c r="AT596" i="3"/>
  <c r="AI599" i="3"/>
  <c r="AL600" i="3"/>
  <c r="AT600" i="3"/>
  <c r="AI603" i="3"/>
  <c r="AY603" i="3"/>
  <c r="AZ604" i="3"/>
  <c r="AV604" i="3"/>
  <c r="AY604" i="3"/>
  <c r="AU604" i="3"/>
  <c r="AN605" i="3"/>
  <c r="AF606" i="3"/>
  <c r="AK607" i="3"/>
  <c r="AG607" i="3"/>
  <c r="AJ607" i="3"/>
  <c r="AF607" i="3"/>
  <c r="AL608" i="3"/>
  <c r="AT608" i="3"/>
  <c r="AI611" i="3"/>
  <c r="AY611" i="3"/>
  <c r="AZ612" i="3"/>
  <c r="AV612" i="3"/>
  <c r="AY612" i="3"/>
  <c r="AU612" i="3"/>
  <c r="AN613" i="3"/>
  <c r="AF614" i="3"/>
  <c r="AK615" i="3"/>
  <c r="AG615" i="3"/>
  <c r="AJ615" i="3"/>
  <c r="AF615" i="3"/>
  <c r="AL616" i="3"/>
  <c r="AT616" i="3"/>
  <c r="AI619" i="3"/>
  <c r="AY619" i="3"/>
  <c r="AZ620" i="3"/>
  <c r="AV620" i="3"/>
  <c r="AY620" i="3"/>
  <c r="AU620" i="3"/>
  <c r="AN621" i="3"/>
  <c r="AF622" i="3"/>
  <c r="AK623" i="3"/>
  <c r="AG623" i="3"/>
  <c r="AJ623" i="3"/>
  <c r="AF623" i="3"/>
  <c r="AL624" i="3"/>
  <c r="AT624" i="3"/>
  <c r="AI627" i="3"/>
  <c r="AY627" i="3"/>
  <c r="AZ628" i="3"/>
  <c r="AV628" i="3"/>
  <c r="AY628" i="3"/>
  <c r="AU628" i="3"/>
  <c r="AN629" i="3"/>
  <c r="AF630" i="3"/>
  <c r="AK631" i="3"/>
  <c r="AG631" i="3"/>
  <c r="AJ631" i="3"/>
  <c r="AF631" i="3"/>
  <c r="AL632" i="3"/>
  <c r="AT632" i="3"/>
  <c r="AR633" i="3"/>
  <c r="AJ634" i="3"/>
  <c r="AI635" i="3"/>
  <c r="AY635" i="3"/>
  <c r="AP636" i="3"/>
  <c r="AZ636" i="3"/>
  <c r="AV636" i="3"/>
  <c r="AY636" i="3"/>
  <c r="AU636" i="3"/>
  <c r="AN637" i="3"/>
  <c r="AF638" i="3"/>
  <c r="AK639" i="3"/>
  <c r="AG639" i="3"/>
  <c r="AJ639" i="3"/>
  <c r="AF639" i="3"/>
  <c r="AU639" i="3"/>
  <c r="AL640" i="3"/>
  <c r="AT640" i="3"/>
  <c r="AR641" i="3"/>
  <c r="AJ642" i="3"/>
  <c r="AI643" i="3"/>
  <c r="AY643" i="3"/>
  <c r="AP644" i="3"/>
  <c r="AZ644" i="3"/>
  <c r="AV644" i="3"/>
  <c r="AY644" i="3"/>
  <c r="AU644" i="3"/>
  <c r="AN645" i="3"/>
  <c r="AF646" i="3"/>
  <c r="AK647" i="3"/>
  <c r="AG647" i="3"/>
  <c r="AJ647" i="3"/>
  <c r="AF647" i="3"/>
  <c r="AU647" i="3"/>
  <c r="AL648" i="3"/>
  <c r="AT648" i="3"/>
  <c r="AR649" i="3"/>
  <c r="AJ650" i="3"/>
  <c r="AI651" i="3"/>
  <c r="AY651" i="3"/>
  <c r="AP652" i="3"/>
  <c r="AZ652" i="3"/>
  <c r="AV652" i="3"/>
  <c r="AY652" i="3"/>
  <c r="AU652" i="3"/>
  <c r="AI654" i="3"/>
  <c r="AY655" i="3"/>
  <c r="AU655" i="3"/>
  <c r="BA655" i="3"/>
  <c r="AW655" i="3"/>
  <c r="AZ655" i="3"/>
  <c r="AV655" i="3"/>
  <c r="AO660" i="3"/>
  <c r="AP664" i="3"/>
  <c r="AL664" i="3"/>
  <c r="AR664" i="3"/>
  <c r="AN664" i="3"/>
  <c r="AQ664" i="3"/>
  <c r="AM664" i="3"/>
  <c r="AJ666" i="3"/>
  <c r="AF666" i="3"/>
  <c r="AH666" i="3"/>
  <c r="AK666" i="3"/>
  <c r="AG666" i="3"/>
  <c r="AT667" i="3"/>
  <c r="AI670" i="3"/>
  <c r="AY671" i="3"/>
  <c r="AU671" i="3"/>
  <c r="BA671" i="3"/>
  <c r="AW671" i="3"/>
  <c r="AZ671" i="3"/>
  <c r="AV671" i="3"/>
  <c r="AH541" i="3"/>
  <c r="AN543" i="3"/>
  <c r="AI544" i="3"/>
  <c r="AH545" i="3"/>
  <c r="AW546" i="3"/>
  <c r="AN547" i="3"/>
  <c r="AH549" i="3"/>
  <c r="AW550" i="3"/>
  <c r="AN551" i="3"/>
  <c r="AH553" i="3"/>
  <c r="AW554" i="3"/>
  <c r="AN555" i="3"/>
  <c r="AH557" i="3"/>
  <c r="AW558" i="3"/>
  <c r="AN559" i="3"/>
  <c r="AI560" i="3"/>
  <c r="AH561" i="3"/>
  <c r="AN563" i="3"/>
  <c r="AI564" i="3"/>
  <c r="AN567" i="3"/>
  <c r="AI568" i="3"/>
  <c r="AH569" i="3"/>
  <c r="AN571" i="3"/>
  <c r="AI572" i="3"/>
  <c r="AH573" i="3"/>
  <c r="AN575" i="3"/>
  <c r="AI576" i="3"/>
  <c r="AH577" i="3"/>
  <c r="AW578" i="3"/>
  <c r="AN579" i="3"/>
  <c r="AH581" i="3"/>
  <c r="AW582" i="3"/>
  <c r="AN583" i="3"/>
  <c r="AI584" i="3"/>
  <c r="AH585" i="3"/>
  <c r="AN587" i="3"/>
  <c r="AI588" i="3"/>
  <c r="AN591" i="3"/>
  <c r="AI592" i="3"/>
  <c r="AH593" i="3"/>
  <c r="AN595" i="3"/>
  <c r="AI596" i="3"/>
  <c r="AN599" i="3"/>
  <c r="AI600" i="3"/>
  <c r="AI604" i="3"/>
  <c r="AI608" i="3"/>
  <c r="AI612" i="3"/>
  <c r="AI616" i="3"/>
  <c r="AI620" i="3"/>
  <c r="AI624" i="3"/>
  <c r="AI628" i="3"/>
  <c r="AI632" i="3"/>
  <c r="AI636" i="3"/>
  <c r="AI640" i="3"/>
  <c r="AI644" i="3"/>
  <c r="AI648" i="3"/>
  <c r="AI652" i="3"/>
  <c r="AL653" i="3"/>
  <c r="AP653" i="3"/>
  <c r="AF655" i="3"/>
  <c r="AJ655" i="3"/>
  <c r="AI656" i="3"/>
  <c r="AU656" i="3"/>
  <c r="AY656" i="3"/>
  <c r="AL657" i="3"/>
  <c r="AP657" i="3"/>
  <c r="AF659" i="3"/>
  <c r="AJ659" i="3"/>
  <c r="AI660" i="3"/>
  <c r="AU660" i="3"/>
  <c r="AY660" i="3"/>
  <c r="AL661" i="3"/>
  <c r="AP661" i="3"/>
  <c r="AF663" i="3"/>
  <c r="AJ663" i="3"/>
  <c r="AI664" i="3"/>
  <c r="AU664" i="3"/>
  <c r="AY664" i="3"/>
  <c r="AL665" i="3"/>
  <c r="AP665" i="3"/>
  <c r="AF667" i="3"/>
  <c r="AJ667" i="3"/>
  <c r="AI668" i="3"/>
  <c r="AU668" i="3"/>
  <c r="AY668" i="3"/>
  <c r="AL669" i="3"/>
  <c r="AP669" i="3"/>
  <c r="AF671" i="3"/>
  <c r="AJ671" i="3"/>
  <c r="AI672" i="3"/>
  <c r="AU672" i="3"/>
  <c r="AY672" i="3"/>
  <c r="AL673" i="3"/>
  <c r="AP673" i="3"/>
  <c r="AG674" i="3"/>
  <c r="AK674" i="3"/>
  <c r="AF675" i="3"/>
  <c r="AJ675" i="3"/>
  <c r="AV675" i="3"/>
  <c r="AZ675" i="3"/>
  <c r="AI676" i="3"/>
  <c r="AM676" i="3"/>
  <c r="AQ676" i="3"/>
  <c r="AU676" i="3"/>
  <c r="AY676" i="3"/>
  <c r="AL677" i="3"/>
  <c r="AP677" i="3"/>
  <c r="AG678" i="3"/>
  <c r="AK678" i="3"/>
  <c r="AF679" i="3"/>
  <c r="AJ679" i="3"/>
  <c r="AV679" i="3"/>
  <c r="AZ679" i="3"/>
  <c r="AI680" i="3"/>
  <c r="AM680" i="3"/>
  <c r="AQ680" i="3"/>
  <c r="AU680" i="3"/>
  <c r="AY680" i="3"/>
  <c r="AL681" i="3"/>
  <c r="AP681" i="3"/>
  <c r="AG682" i="3"/>
  <c r="AK682" i="3"/>
  <c r="AF683" i="3"/>
  <c r="AJ683" i="3"/>
  <c r="AV683" i="3"/>
  <c r="AZ683" i="3"/>
  <c r="AI684" i="3"/>
  <c r="AM684" i="3"/>
  <c r="AQ684" i="3"/>
  <c r="AU684" i="3"/>
  <c r="AY684" i="3"/>
  <c r="AL685" i="3"/>
  <c r="AP685" i="3"/>
  <c r="AG686" i="3"/>
  <c r="AK686" i="3"/>
  <c r="AF687" i="3"/>
  <c r="AJ687" i="3"/>
  <c r="AV687" i="3"/>
  <c r="AZ687" i="3"/>
  <c r="AI688" i="3"/>
  <c r="AM688" i="3"/>
  <c r="AQ688" i="3"/>
  <c r="AU688" i="3"/>
  <c r="AY688" i="3"/>
  <c r="AL689" i="3"/>
  <c r="AP689" i="3"/>
  <c r="AG690" i="3"/>
  <c r="AK690" i="3"/>
  <c r="AF691" i="3"/>
  <c r="AJ691" i="3"/>
  <c r="AV691" i="3"/>
  <c r="AZ691" i="3"/>
  <c r="AI692" i="3"/>
  <c r="AM692" i="3"/>
  <c r="AQ692" i="3"/>
  <c r="AU692" i="3"/>
  <c r="AY692" i="3"/>
  <c r="AL693" i="3"/>
  <c r="AP693" i="3"/>
  <c r="AG694" i="3"/>
  <c r="AK694" i="3"/>
  <c r="AF695" i="3"/>
  <c r="AJ695" i="3"/>
  <c r="AV695" i="3"/>
  <c r="AZ695" i="3"/>
  <c r="AI696" i="3"/>
  <c r="AM696" i="3"/>
  <c r="AQ696" i="3"/>
  <c r="AU696" i="3"/>
  <c r="AY696" i="3"/>
  <c r="AL697" i="3"/>
  <c r="AP697" i="3"/>
  <c r="AG698" i="3"/>
  <c r="AK698" i="3"/>
  <c r="AF699" i="3"/>
  <c r="AJ699" i="3"/>
  <c r="AV699" i="3"/>
  <c r="AZ699" i="3"/>
  <c r="AI700" i="3"/>
  <c r="AM700" i="3"/>
  <c r="AQ700" i="3"/>
  <c r="AU700" i="3"/>
  <c r="AY700" i="3"/>
  <c r="AL701" i="3"/>
  <c r="AP701" i="3"/>
  <c r="AG702" i="3"/>
  <c r="AK702" i="3"/>
  <c r="AF703" i="3"/>
  <c r="AJ703" i="3"/>
  <c r="AV703" i="3"/>
  <c r="AZ703" i="3"/>
  <c r="AI704" i="3"/>
  <c r="AM704" i="3"/>
  <c r="AQ704" i="3"/>
  <c r="AU704" i="3"/>
  <c r="AY704" i="3"/>
  <c r="AL705" i="3"/>
  <c r="AP705" i="3"/>
  <c r="AG706" i="3"/>
  <c r="AK706" i="3"/>
  <c r="AF707" i="3"/>
  <c r="AJ707" i="3"/>
  <c r="AV707" i="3"/>
  <c r="AZ707" i="3"/>
  <c r="AI708" i="3"/>
  <c r="AM708" i="3"/>
  <c r="AQ708" i="3"/>
  <c r="AU708" i="3"/>
  <c r="AY708" i="3"/>
  <c r="AL709" i="3"/>
  <c r="AP709" i="3"/>
  <c r="AG710" i="3"/>
  <c r="AK710" i="3"/>
  <c r="AF711" i="3"/>
  <c r="AJ711" i="3"/>
  <c r="AV711" i="3"/>
  <c r="AZ711" i="3"/>
  <c r="AI712" i="3"/>
  <c r="AM712" i="3"/>
  <c r="AQ712" i="3"/>
  <c r="AU712" i="3"/>
  <c r="AY712" i="3"/>
  <c r="AL713" i="3"/>
  <c r="AP713" i="3"/>
  <c r="AG714" i="3"/>
  <c r="AK714" i="3"/>
  <c r="AF715" i="3"/>
  <c r="AJ715" i="3"/>
  <c r="AV715" i="3"/>
  <c r="AZ715" i="3"/>
  <c r="AI716" i="3"/>
  <c r="AM716" i="3"/>
  <c r="AQ716" i="3"/>
  <c r="AU716" i="3"/>
  <c r="AY716" i="3"/>
  <c r="AL717" i="3"/>
  <c r="AP717" i="3"/>
  <c r="AG718" i="3"/>
  <c r="AK718" i="3"/>
  <c r="AF719" i="3"/>
  <c r="AJ719" i="3"/>
  <c r="AV719" i="3"/>
  <c r="AZ719" i="3"/>
  <c r="AI720" i="3"/>
  <c r="AM720" i="3"/>
  <c r="AQ720" i="3"/>
  <c r="AU720" i="3"/>
  <c r="AY720" i="3"/>
  <c r="AL721" i="3"/>
  <c r="AP721" i="3"/>
  <c r="AG722" i="3"/>
  <c r="AK722" i="3"/>
  <c r="AF723" i="3"/>
  <c r="AJ723" i="3"/>
  <c r="AV723" i="3"/>
  <c r="AZ723" i="3"/>
  <c r="AI724" i="3"/>
  <c r="AM724" i="3"/>
  <c r="AQ724" i="3"/>
  <c r="AU724" i="3"/>
  <c r="AY724" i="3"/>
  <c r="AL725" i="3"/>
  <c r="AP725" i="3"/>
  <c r="AG726" i="3"/>
  <c r="AK726" i="3"/>
  <c r="AF727" i="3"/>
  <c r="AJ727" i="3"/>
  <c r="AV727" i="3"/>
  <c r="AZ727" i="3"/>
  <c r="AI728" i="3"/>
  <c r="AM728" i="3"/>
  <c r="AQ728" i="3"/>
  <c r="AU728" i="3"/>
  <c r="AY728" i="3"/>
  <c r="AL729" i="3"/>
  <c r="AP729" i="3"/>
  <c r="AG730" i="3"/>
  <c r="AK730" i="3"/>
  <c r="AF731" i="3"/>
  <c r="AJ731" i="3"/>
  <c r="AV731" i="3"/>
  <c r="AZ731" i="3"/>
  <c r="AI732" i="3"/>
  <c r="AM732" i="3"/>
  <c r="AQ732" i="3"/>
  <c r="AU732" i="3"/>
  <c r="AY732" i="3"/>
  <c r="AL733" i="3"/>
  <c r="AP733" i="3"/>
  <c r="AG734" i="3"/>
  <c r="AK734" i="3"/>
  <c r="AF735" i="3"/>
  <c r="AJ735" i="3"/>
  <c r="AV735" i="3"/>
  <c r="AZ735" i="3"/>
  <c r="AI736" i="3"/>
  <c r="AM736" i="3"/>
  <c r="AQ736" i="3"/>
  <c r="AU736" i="3"/>
  <c r="AY736" i="3"/>
  <c r="AL737" i="3"/>
  <c r="AP737" i="3"/>
  <c r="AG738" i="3"/>
  <c r="AK738" i="3"/>
  <c r="AF739" i="3"/>
  <c r="AJ739" i="3"/>
  <c r="AV739" i="3"/>
  <c r="AZ739" i="3"/>
  <c r="AI740" i="3"/>
  <c r="AM740" i="3"/>
  <c r="AQ740" i="3"/>
  <c r="AU740" i="3"/>
  <c r="AY740" i="3"/>
  <c r="AL741" i="3"/>
  <c r="AP741" i="3"/>
  <c r="AG742" i="3"/>
  <c r="AK742" i="3"/>
  <c r="AF743" i="3"/>
  <c r="AJ743" i="3"/>
  <c r="AV743" i="3"/>
  <c r="AZ743" i="3"/>
  <c r="AI744" i="3"/>
  <c r="AM744" i="3"/>
  <c r="AQ744" i="3"/>
  <c r="AU744" i="3"/>
  <c r="AY744" i="3"/>
  <c r="AL745" i="3"/>
  <c r="AP745" i="3"/>
  <c r="AG746" i="3"/>
  <c r="AK746" i="3"/>
  <c r="AF747" i="3"/>
  <c r="AJ747" i="3"/>
  <c r="AV747" i="3"/>
  <c r="AZ747" i="3"/>
  <c r="AI748" i="3"/>
  <c r="AM748" i="3"/>
  <c r="AQ748" i="3"/>
  <c r="AU748" i="3"/>
  <c r="AY748" i="3"/>
  <c r="AL749" i="3"/>
  <c r="AP749" i="3"/>
  <c r="AG750" i="3"/>
  <c r="AK750" i="3"/>
  <c r="AF751" i="3"/>
  <c r="AJ751" i="3"/>
  <c r="AV751" i="3"/>
  <c r="AZ751" i="3"/>
  <c r="AI752" i="3"/>
  <c r="AM752" i="3"/>
  <c r="AQ752" i="3"/>
  <c r="AU752" i="3"/>
  <c r="AY752" i="3"/>
  <c r="AL753" i="3"/>
  <c r="AP753" i="3"/>
  <c r="AG754" i="3"/>
  <c r="AK754" i="3"/>
  <c r="AF755" i="3"/>
  <c r="AJ755" i="3"/>
  <c r="AV755" i="3"/>
  <c r="AZ755" i="3"/>
  <c r="AI756" i="3"/>
  <c r="AM756" i="3"/>
  <c r="AQ756" i="3"/>
  <c r="AU756" i="3"/>
  <c r="AY756" i="3"/>
  <c r="AL757" i="3"/>
  <c r="AP757" i="3"/>
  <c r="AG758" i="3"/>
  <c r="AK758" i="3"/>
  <c r="AF759" i="3"/>
  <c r="AJ759" i="3"/>
  <c r="AV759" i="3"/>
  <c r="AZ759" i="3"/>
  <c r="AI760" i="3"/>
  <c r="AM760" i="3"/>
  <c r="AQ760" i="3"/>
  <c r="AU760" i="3"/>
  <c r="AY760" i="3"/>
  <c r="AL761" i="3"/>
  <c r="AP761" i="3"/>
  <c r="AG762" i="3"/>
  <c r="AK762" i="3"/>
  <c r="AF763" i="3"/>
  <c r="AJ763" i="3"/>
  <c r="AV763" i="3"/>
  <c r="AZ763" i="3"/>
  <c r="AI764" i="3"/>
  <c r="AM764" i="3"/>
  <c r="AQ764" i="3"/>
  <c r="AU764" i="3"/>
  <c r="AY764" i="3"/>
  <c r="AL765" i="3"/>
  <c r="AP765" i="3"/>
  <c r="AG766" i="3"/>
  <c r="AK766" i="3"/>
  <c r="AF767" i="3"/>
  <c r="AJ767" i="3"/>
  <c r="AV767" i="3"/>
  <c r="AZ767" i="3"/>
  <c r="AI768" i="3"/>
  <c r="AM768" i="3"/>
  <c r="AQ768" i="3"/>
  <c r="AU768" i="3"/>
  <c r="AY768" i="3"/>
  <c r="AL769" i="3"/>
  <c r="AP769" i="3"/>
  <c r="AG770" i="3"/>
  <c r="AK770" i="3"/>
  <c r="AF771" i="3"/>
  <c r="AJ771" i="3"/>
  <c r="AV771" i="3"/>
  <c r="AZ771" i="3"/>
  <c r="AI772" i="3"/>
  <c r="AM772" i="3"/>
  <c r="AQ772" i="3"/>
  <c r="AU772" i="3"/>
  <c r="AY772" i="3"/>
  <c r="AL773" i="3"/>
  <c r="AP773" i="3"/>
  <c r="AG774" i="3"/>
  <c r="AK774" i="3"/>
  <c r="AF775" i="3"/>
  <c r="AJ775" i="3"/>
  <c r="AV775" i="3"/>
  <c r="AZ775" i="3"/>
  <c r="AI776" i="3"/>
  <c r="AM776" i="3"/>
  <c r="AQ776" i="3"/>
  <c r="AU776" i="3"/>
  <c r="AY776" i="3"/>
  <c r="AL777" i="3"/>
  <c r="AP777" i="3"/>
  <c r="AG778" i="3"/>
  <c r="AK778" i="3"/>
  <c r="AF779" i="3"/>
  <c r="AJ779" i="3"/>
  <c r="AV779" i="3"/>
  <c r="AZ779" i="3"/>
  <c r="AI780" i="3"/>
  <c r="AM780" i="3"/>
  <c r="AQ780" i="3"/>
  <c r="AU780" i="3"/>
  <c r="AY780" i="3"/>
  <c r="AL781" i="3"/>
  <c r="AP781" i="3"/>
  <c r="AG782" i="3"/>
  <c r="AK782" i="3"/>
  <c r="AF783" i="3"/>
  <c r="AJ783" i="3"/>
  <c r="AV783" i="3"/>
  <c r="AZ783" i="3"/>
  <c r="AI784" i="3"/>
  <c r="AM784" i="3"/>
  <c r="AQ784" i="3"/>
  <c r="AU784" i="3"/>
  <c r="AY784" i="3"/>
  <c r="AL785" i="3"/>
  <c r="AP785" i="3"/>
  <c r="AG786" i="3"/>
  <c r="AK786" i="3"/>
  <c r="AF787" i="3"/>
  <c r="AJ787" i="3"/>
  <c r="AV787" i="3"/>
  <c r="AZ787" i="3"/>
  <c r="AI788" i="3"/>
  <c r="AM788" i="3"/>
  <c r="AQ788" i="3"/>
  <c r="AU788" i="3"/>
  <c r="AY788" i="3"/>
  <c r="AL789" i="3"/>
  <c r="AP789" i="3"/>
  <c r="AG790" i="3"/>
  <c r="AK790" i="3"/>
  <c r="AF791" i="3"/>
  <c r="AJ791" i="3"/>
  <c r="AV791" i="3"/>
  <c r="AZ791" i="3"/>
  <c r="AI792" i="3"/>
  <c r="AM792" i="3"/>
  <c r="AQ792" i="3"/>
  <c r="AU792" i="3"/>
  <c r="AY792" i="3"/>
  <c r="AL793" i="3"/>
  <c r="AP793" i="3"/>
  <c r="AG794" i="3"/>
  <c r="AK794" i="3"/>
  <c r="AF795" i="3"/>
  <c r="AJ795" i="3"/>
  <c r="AV795" i="3"/>
  <c r="AZ795" i="3"/>
  <c r="AI796" i="3"/>
  <c r="AM796" i="3"/>
  <c r="AQ796" i="3"/>
  <c r="AU796" i="3"/>
  <c r="AY796" i="3"/>
  <c r="AL797" i="3"/>
  <c r="AP797" i="3"/>
  <c r="AG798" i="3"/>
  <c r="AK798" i="3"/>
  <c r="AF799" i="3"/>
  <c r="AJ799" i="3"/>
  <c r="AV799" i="3"/>
  <c r="AZ799" i="3"/>
  <c r="AI800" i="3"/>
  <c r="AM800" i="3"/>
  <c r="AQ800" i="3"/>
  <c r="AU800" i="3"/>
  <c r="AY800" i="3"/>
  <c r="AL801" i="3"/>
  <c r="AP801" i="3"/>
  <c r="AG802" i="3"/>
  <c r="AK802" i="3"/>
  <c r="AF803" i="3"/>
  <c r="AJ803" i="3"/>
  <c r="AV803" i="3"/>
  <c r="AZ803" i="3"/>
  <c r="AI804" i="3"/>
  <c r="AM804" i="3"/>
  <c r="AQ804" i="3"/>
  <c r="AU804" i="3"/>
  <c r="AY804" i="3"/>
  <c r="AL805" i="3"/>
  <c r="AP805" i="3"/>
  <c r="AG806" i="3"/>
  <c r="AK806" i="3"/>
  <c r="AF807" i="3"/>
  <c r="AJ807" i="3"/>
  <c r="AV807" i="3"/>
  <c r="AZ807" i="3"/>
  <c r="AI808" i="3"/>
  <c r="AM808" i="3"/>
  <c r="AQ808" i="3"/>
  <c r="AU808" i="3"/>
  <c r="AY808" i="3"/>
  <c r="AL809" i="3"/>
  <c r="AP809" i="3"/>
  <c r="AG810" i="3"/>
  <c r="AK810" i="3"/>
  <c r="AF811" i="3"/>
  <c r="AJ811" i="3"/>
  <c r="AV811" i="3"/>
  <c r="AZ811" i="3"/>
  <c r="AI812" i="3"/>
  <c r="AQ812" i="3"/>
  <c r="AM812" i="3"/>
  <c r="AY812" i="3"/>
  <c r="AU812" i="3"/>
  <c r="AF813" i="3"/>
  <c r="AK813" i="3"/>
  <c r="AQ813" i="3"/>
  <c r="AH814" i="3"/>
  <c r="AU814" i="3"/>
  <c r="AZ814" i="3"/>
  <c r="AG815" i="3"/>
  <c r="AQ816" i="3"/>
  <c r="AM816" i="3"/>
  <c r="AY816" i="3"/>
  <c r="AU816" i="3"/>
  <c r="AF817" i="3"/>
  <c r="AK817" i="3"/>
  <c r="AQ817" i="3"/>
  <c r="AH818" i="3"/>
  <c r="AU818" i="3"/>
  <c r="AZ818" i="3"/>
  <c r="AG819" i="3"/>
  <c r="AQ820" i="3"/>
  <c r="AM820" i="3"/>
  <c r="AY820" i="3"/>
  <c r="AU820" i="3"/>
  <c r="AF821" i="3"/>
  <c r="AK821" i="3"/>
  <c r="AQ821" i="3"/>
  <c r="AH822" i="3"/>
  <c r="AU822" i="3"/>
  <c r="AZ822" i="3"/>
  <c r="AG823" i="3"/>
  <c r="AQ824" i="3"/>
  <c r="AM824" i="3"/>
  <c r="AY824" i="3"/>
  <c r="AU824" i="3"/>
  <c r="AY826" i="3"/>
  <c r="AZ827" i="3"/>
  <c r="AV827" i="3"/>
  <c r="AY827" i="3"/>
  <c r="AU827" i="3"/>
  <c r="AN828" i="3"/>
  <c r="AF829" i="3"/>
  <c r="AK830" i="3"/>
  <c r="AG830" i="3"/>
  <c r="AJ830" i="3"/>
  <c r="AF830" i="3"/>
  <c r="AL831" i="3"/>
  <c r="AT831" i="3"/>
  <c r="AY834" i="3"/>
  <c r="AZ835" i="3"/>
  <c r="AV835" i="3"/>
  <c r="AY835" i="3"/>
  <c r="AU835" i="3"/>
  <c r="AN836" i="3"/>
  <c r="AF837" i="3"/>
  <c r="AK838" i="3"/>
  <c r="AG838" i="3"/>
  <c r="AJ838" i="3"/>
  <c r="AF838" i="3"/>
  <c r="AL839" i="3"/>
  <c r="AT839" i="3"/>
  <c r="AY842" i="3"/>
  <c r="AZ843" i="3"/>
  <c r="AV843" i="3"/>
  <c r="AY843" i="3"/>
  <c r="AU843" i="3"/>
  <c r="AN844" i="3"/>
  <c r="AF845" i="3"/>
  <c r="AK846" i="3"/>
  <c r="AG846" i="3"/>
  <c r="AJ846" i="3"/>
  <c r="AF846" i="3"/>
  <c r="AL847" i="3"/>
  <c r="AT847" i="3"/>
  <c r="AY850" i="3"/>
  <c r="AZ851" i="3"/>
  <c r="AV851" i="3"/>
  <c r="AY851" i="3"/>
  <c r="AU851" i="3"/>
  <c r="AN852" i="3"/>
  <c r="AF853" i="3"/>
  <c r="AK854" i="3"/>
  <c r="AG854" i="3"/>
  <c r="AJ854" i="3"/>
  <c r="AF854" i="3"/>
  <c r="AL855" i="3"/>
  <c r="AT855" i="3"/>
  <c r="AY858" i="3"/>
  <c r="AZ859" i="3"/>
  <c r="AV859" i="3"/>
  <c r="AY859" i="3"/>
  <c r="AU859" i="3"/>
  <c r="AN860" i="3"/>
  <c r="AF861" i="3"/>
  <c r="AK862" i="3"/>
  <c r="AG862" i="3"/>
  <c r="AJ862" i="3"/>
  <c r="AF862" i="3"/>
  <c r="AP863" i="3"/>
  <c r="AL863" i="3"/>
  <c r="AR863" i="3"/>
  <c r="AN863" i="3"/>
  <c r="AQ863" i="3"/>
  <c r="AM863" i="3"/>
  <c r="AJ865" i="3"/>
  <c r="AF865" i="3"/>
  <c r="AH865" i="3"/>
  <c r="AK865" i="3"/>
  <c r="AG865" i="3"/>
  <c r="AY870" i="3"/>
  <c r="AU870" i="3"/>
  <c r="BA870" i="3"/>
  <c r="AW870" i="3"/>
  <c r="AZ870" i="3"/>
  <c r="AV870" i="3"/>
  <c r="AP879" i="3"/>
  <c r="AL879" i="3"/>
  <c r="AR879" i="3"/>
  <c r="AN879" i="3"/>
  <c r="AQ879" i="3"/>
  <c r="AM879" i="3"/>
  <c r="AJ881" i="3"/>
  <c r="AF881" i="3"/>
  <c r="AH881" i="3"/>
  <c r="AK881" i="3"/>
  <c r="AG881" i="3"/>
  <c r="AY886" i="3"/>
  <c r="AU886" i="3"/>
  <c r="BA886" i="3"/>
  <c r="AW886" i="3"/>
  <c r="AZ886" i="3"/>
  <c r="AV886" i="3"/>
  <c r="AP895" i="3"/>
  <c r="AL895" i="3"/>
  <c r="AR895" i="3"/>
  <c r="AN895" i="3"/>
  <c r="AQ895" i="3"/>
  <c r="AM895" i="3"/>
  <c r="AJ897" i="3"/>
  <c r="AF897" i="3"/>
  <c r="AH897" i="3"/>
  <c r="AK897" i="3"/>
  <c r="AG897" i="3"/>
  <c r="AY902" i="3"/>
  <c r="AU902" i="3"/>
  <c r="BA902" i="3"/>
  <c r="AW902" i="3"/>
  <c r="AZ902" i="3"/>
  <c r="AV902" i="3"/>
  <c r="AP911" i="3"/>
  <c r="AL911" i="3"/>
  <c r="AR911" i="3"/>
  <c r="AN911" i="3"/>
  <c r="AQ911" i="3"/>
  <c r="AM911" i="3"/>
  <c r="AJ913" i="3"/>
  <c r="AF913" i="3"/>
  <c r="AH913" i="3"/>
  <c r="AK913" i="3"/>
  <c r="AG913" i="3"/>
  <c r="AU541" i="3"/>
  <c r="AL542" i="3"/>
  <c r="AF544" i="3"/>
  <c r="AF560" i="3"/>
  <c r="AU561" i="3"/>
  <c r="AL562" i="3"/>
  <c r="AF564" i="3"/>
  <c r="AU565" i="3"/>
  <c r="AL566" i="3"/>
  <c r="AF568" i="3"/>
  <c r="AU569" i="3"/>
  <c r="AL570" i="3"/>
  <c r="AF572" i="3"/>
  <c r="AU573" i="3"/>
  <c r="AL574" i="3"/>
  <c r="AF576" i="3"/>
  <c r="AF584" i="3"/>
  <c r="AU585" i="3"/>
  <c r="AL586" i="3"/>
  <c r="AF588" i="3"/>
  <c r="AU589" i="3"/>
  <c r="AL590" i="3"/>
  <c r="AF592" i="3"/>
  <c r="AU593" i="3"/>
  <c r="AL594" i="3"/>
  <c r="AF596" i="3"/>
  <c r="AU597" i="3"/>
  <c r="AL598" i="3"/>
  <c r="AF600" i="3"/>
  <c r="AU601" i="3"/>
  <c r="AL602" i="3"/>
  <c r="AF604" i="3"/>
  <c r="AU605" i="3"/>
  <c r="AL606" i="3"/>
  <c r="AF608" i="3"/>
  <c r="AU609" i="3"/>
  <c r="AL610" i="3"/>
  <c r="AF612" i="3"/>
  <c r="AU613" i="3"/>
  <c r="AL614" i="3"/>
  <c r="AF616" i="3"/>
  <c r="AU617" i="3"/>
  <c r="AL618" i="3"/>
  <c r="AF620" i="3"/>
  <c r="AU621" i="3"/>
  <c r="AL622" i="3"/>
  <c r="AF624" i="3"/>
  <c r="AU625" i="3"/>
  <c r="AL626" i="3"/>
  <c r="AF628" i="3"/>
  <c r="AU629" i="3"/>
  <c r="AL630" i="3"/>
  <c r="AF632" i="3"/>
  <c r="AU633" i="3"/>
  <c r="AL634" i="3"/>
  <c r="AF636" i="3"/>
  <c r="AU637" i="3"/>
  <c r="AL638" i="3"/>
  <c r="AF640" i="3"/>
  <c r="AU641" i="3"/>
  <c r="AL642" i="3"/>
  <c r="AF644" i="3"/>
  <c r="AU645" i="3"/>
  <c r="AL646" i="3"/>
  <c r="AF648" i="3"/>
  <c r="AU649" i="3"/>
  <c r="AL650" i="3"/>
  <c r="AF652" i="3"/>
  <c r="AM653" i="3"/>
  <c r="AU653" i="3"/>
  <c r="AL654" i="3"/>
  <c r="AG655" i="3"/>
  <c r="AK655" i="3"/>
  <c r="AF656" i="3"/>
  <c r="AV656" i="3"/>
  <c r="AM657" i="3"/>
  <c r="AU657" i="3"/>
  <c r="AL658" i="3"/>
  <c r="AG659" i="3"/>
  <c r="AK659" i="3"/>
  <c r="AF660" i="3"/>
  <c r="AV660" i="3"/>
  <c r="AM661" i="3"/>
  <c r="AU661" i="3"/>
  <c r="AL662" i="3"/>
  <c r="AG663" i="3"/>
  <c r="AK663" i="3"/>
  <c r="AF664" i="3"/>
  <c r="AV664" i="3"/>
  <c r="AM665" i="3"/>
  <c r="AU665" i="3"/>
  <c r="AL666" i="3"/>
  <c r="AG667" i="3"/>
  <c r="AK667" i="3"/>
  <c r="AF668" i="3"/>
  <c r="AV668" i="3"/>
  <c r="AM669" i="3"/>
  <c r="AU669" i="3"/>
  <c r="AL670" i="3"/>
  <c r="AG671" i="3"/>
  <c r="AK671" i="3"/>
  <c r="AF672" i="3"/>
  <c r="AV672" i="3"/>
  <c r="AM673" i="3"/>
  <c r="AU673" i="3"/>
  <c r="AH674" i="3"/>
  <c r="AL674" i="3"/>
  <c r="AG675" i="3"/>
  <c r="AK675" i="3"/>
  <c r="AW675" i="3"/>
  <c r="BA675" i="3"/>
  <c r="AF676" i="3"/>
  <c r="AN676" i="3"/>
  <c r="AR676" i="3"/>
  <c r="AV676" i="3"/>
  <c r="AM677" i="3"/>
  <c r="AU677" i="3"/>
  <c r="AH678" i="3"/>
  <c r="AL678" i="3"/>
  <c r="AG679" i="3"/>
  <c r="AK679" i="3"/>
  <c r="AW679" i="3"/>
  <c r="BA679" i="3"/>
  <c r="AF680" i="3"/>
  <c r="AN680" i="3"/>
  <c r="AR680" i="3"/>
  <c r="AV680" i="3"/>
  <c r="AM681" i="3"/>
  <c r="AU681" i="3"/>
  <c r="AH682" i="3"/>
  <c r="AL682" i="3"/>
  <c r="AG683" i="3"/>
  <c r="AK683" i="3"/>
  <c r="AW683" i="3"/>
  <c r="BA683" i="3"/>
  <c r="AF684" i="3"/>
  <c r="AN684" i="3"/>
  <c r="AR684" i="3"/>
  <c r="AV684" i="3"/>
  <c r="AM685" i="3"/>
  <c r="AU685" i="3"/>
  <c r="AH686" i="3"/>
  <c r="AL686" i="3"/>
  <c r="AG687" i="3"/>
  <c r="AK687" i="3"/>
  <c r="AW687" i="3"/>
  <c r="BA687" i="3"/>
  <c r="AF688" i="3"/>
  <c r="AN688" i="3"/>
  <c r="AR688" i="3"/>
  <c r="AV688" i="3"/>
  <c r="AM689" i="3"/>
  <c r="AU689" i="3"/>
  <c r="AH690" i="3"/>
  <c r="AL690" i="3"/>
  <c r="AG691" i="3"/>
  <c r="AK691" i="3"/>
  <c r="AW691" i="3"/>
  <c r="BA691" i="3"/>
  <c r="AF692" i="3"/>
  <c r="AN692" i="3"/>
  <c r="AR692" i="3"/>
  <c r="AV692" i="3"/>
  <c r="AM693" i="3"/>
  <c r="AU693" i="3"/>
  <c r="AH694" i="3"/>
  <c r="AL694" i="3"/>
  <c r="AG695" i="3"/>
  <c r="AK695" i="3"/>
  <c r="AW695" i="3"/>
  <c r="BA695" i="3"/>
  <c r="AF696" i="3"/>
  <c r="AN696" i="3"/>
  <c r="AR696" i="3"/>
  <c r="AV696" i="3"/>
  <c r="AM697" i="3"/>
  <c r="AU697" i="3"/>
  <c r="AH698" i="3"/>
  <c r="AL698" i="3"/>
  <c r="AG699" i="3"/>
  <c r="AK699" i="3"/>
  <c r="AW699" i="3"/>
  <c r="BA699" i="3"/>
  <c r="AF700" i="3"/>
  <c r="AN700" i="3"/>
  <c r="AR700" i="3"/>
  <c r="AV700" i="3"/>
  <c r="AM701" i="3"/>
  <c r="AU701" i="3"/>
  <c r="AH702" i="3"/>
  <c r="AL702" i="3"/>
  <c r="AG703" i="3"/>
  <c r="AK703" i="3"/>
  <c r="AW703" i="3"/>
  <c r="BA703" i="3"/>
  <c r="AF704" i="3"/>
  <c r="AN704" i="3"/>
  <c r="AR704" i="3"/>
  <c r="AV704" i="3"/>
  <c r="AM705" i="3"/>
  <c r="AU705" i="3"/>
  <c r="AH706" i="3"/>
  <c r="AL706" i="3"/>
  <c r="AG707" i="3"/>
  <c r="AK707" i="3"/>
  <c r="AW707" i="3"/>
  <c r="BA707" i="3"/>
  <c r="AF708" i="3"/>
  <c r="AN708" i="3"/>
  <c r="AR708" i="3"/>
  <c r="AV708" i="3"/>
  <c r="AM709" i="3"/>
  <c r="AU709" i="3"/>
  <c r="AH710" i="3"/>
  <c r="AL710" i="3"/>
  <c r="AG711" i="3"/>
  <c r="AK711" i="3"/>
  <c r="AW711" i="3"/>
  <c r="BA711" i="3"/>
  <c r="AF712" i="3"/>
  <c r="AN712" i="3"/>
  <c r="AR712" i="3"/>
  <c r="AV712" i="3"/>
  <c r="AM713" i="3"/>
  <c r="AU713" i="3"/>
  <c r="AH714" i="3"/>
  <c r="AL714" i="3"/>
  <c r="AG715" i="3"/>
  <c r="AK715" i="3"/>
  <c r="AW715" i="3"/>
  <c r="BA715" i="3"/>
  <c r="AF716" i="3"/>
  <c r="AN716" i="3"/>
  <c r="AR716" i="3"/>
  <c r="AV716" i="3"/>
  <c r="AM717" i="3"/>
  <c r="AU717" i="3"/>
  <c r="AH718" i="3"/>
  <c r="AL718" i="3"/>
  <c r="AG719" i="3"/>
  <c r="AK719" i="3"/>
  <c r="AW719" i="3"/>
  <c r="BA719" i="3"/>
  <c r="AF720" i="3"/>
  <c r="AN720" i="3"/>
  <c r="AR720" i="3"/>
  <c r="AV720" i="3"/>
  <c r="AM721" i="3"/>
  <c r="AU721" i="3"/>
  <c r="AH722" i="3"/>
  <c r="AL722" i="3"/>
  <c r="AG723" i="3"/>
  <c r="AK723" i="3"/>
  <c r="AW723" i="3"/>
  <c r="BA723" i="3"/>
  <c r="AF724" i="3"/>
  <c r="AN724" i="3"/>
  <c r="AR724" i="3"/>
  <c r="AV724" i="3"/>
  <c r="AM725" i="3"/>
  <c r="AU725" i="3"/>
  <c r="AH726" i="3"/>
  <c r="AL726" i="3"/>
  <c r="AG727" i="3"/>
  <c r="AK727" i="3"/>
  <c r="AW727" i="3"/>
  <c r="BA727" i="3"/>
  <c r="AF728" i="3"/>
  <c r="AN728" i="3"/>
  <c r="AR728" i="3"/>
  <c r="AV728" i="3"/>
  <c r="AM729" i="3"/>
  <c r="AU729" i="3"/>
  <c r="AH730" i="3"/>
  <c r="AL730" i="3"/>
  <c r="AG731" i="3"/>
  <c r="AK731" i="3"/>
  <c r="AW731" i="3"/>
  <c r="BA731" i="3"/>
  <c r="AF732" i="3"/>
  <c r="AN732" i="3"/>
  <c r="AR732" i="3"/>
  <c r="AV732" i="3"/>
  <c r="AM733" i="3"/>
  <c r="AU733" i="3"/>
  <c r="AH734" i="3"/>
  <c r="AL734" i="3"/>
  <c r="AG735" i="3"/>
  <c r="AK735" i="3"/>
  <c r="AW735" i="3"/>
  <c r="BA735" i="3"/>
  <c r="AF736" i="3"/>
  <c r="AN736" i="3"/>
  <c r="AR736" i="3"/>
  <c r="AV736" i="3"/>
  <c r="AM737" i="3"/>
  <c r="AU737" i="3"/>
  <c r="AH738" i="3"/>
  <c r="AL738" i="3"/>
  <c r="AG739" i="3"/>
  <c r="AK739" i="3"/>
  <c r="AW739" i="3"/>
  <c r="BA739" i="3"/>
  <c r="AF740" i="3"/>
  <c r="AN740" i="3"/>
  <c r="AR740" i="3"/>
  <c r="AV740" i="3"/>
  <c r="AM741" i="3"/>
  <c r="AU741" i="3"/>
  <c r="AH742" i="3"/>
  <c r="AL742" i="3"/>
  <c r="AG743" i="3"/>
  <c r="AK743" i="3"/>
  <c r="AW743" i="3"/>
  <c r="BA743" i="3"/>
  <c r="AF744" i="3"/>
  <c r="AN744" i="3"/>
  <c r="AR744" i="3"/>
  <c r="AV744" i="3"/>
  <c r="AM745" i="3"/>
  <c r="AU745" i="3"/>
  <c r="AH746" i="3"/>
  <c r="AL746" i="3"/>
  <c r="AG747" i="3"/>
  <c r="AK747" i="3"/>
  <c r="AW747" i="3"/>
  <c r="BA747" i="3"/>
  <c r="AF748" i="3"/>
  <c r="AN748" i="3"/>
  <c r="AR748" i="3"/>
  <c r="AV748" i="3"/>
  <c r="AM749" i="3"/>
  <c r="AU749" i="3"/>
  <c r="AH750" i="3"/>
  <c r="AL750" i="3"/>
  <c r="AG751" i="3"/>
  <c r="AK751" i="3"/>
  <c r="AW751" i="3"/>
  <c r="BA751" i="3"/>
  <c r="AF752" i="3"/>
  <c r="AN752" i="3"/>
  <c r="AR752" i="3"/>
  <c r="AV752" i="3"/>
  <c r="AM753" i="3"/>
  <c r="AU753" i="3"/>
  <c r="AH754" i="3"/>
  <c r="AL754" i="3"/>
  <c r="AG755" i="3"/>
  <c r="AK755" i="3"/>
  <c r="AW755" i="3"/>
  <c r="BA755" i="3"/>
  <c r="AF756" i="3"/>
  <c r="AN756" i="3"/>
  <c r="AR756" i="3"/>
  <c r="AV756" i="3"/>
  <c r="AM757" i="3"/>
  <c r="AU757" i="3"/>
  <c r="AH758" i="3"/>
  <c r="AL758" i="3"/>
  <c r="AG759" i="3"/>
  <c r="AK759" i="3"/>
  <c r="AW759" i="3"/>
  <c r="BA759" i="3"/>
  <c r="AF760" i="3"/>
  <c r="AN760" i="3"/>
  <c r="AR760" i="3"/>
  <c r="AV760" i="3"/>
  <c r="AM761" i="3"/>
  <c r="AU761" i="3"/>
  <c r="AH762" i="3"/>
  <c r="AL762" i="3"/>
  <c r="AG763" i="3"/>
  <c r="AK763" i="3"/>
  <c r="AW763" i="3"/>
  <c r="BA763" i="3"/>
  <c r="AF764" i="3"/>
  <c r="AN764" i="3"/>
  <c r="AR764" i="3"/>
  <c r="AV764" i="3"/>
  <c r="AM765" i="3"/>
  <c r="AU765" i="3"/>
  <c r="AH766" i="3"/>
  <c r="AL766" i="3"/>
  <c r="AG767" i="3"/>
  <c r="AK767" i="3"/>
  <c r="AW767" i="3"/>
  <c r="BA767" i="3"/>
  <c r="AF768" i="3"/>
  <c r="AN768" i="3"/>
  <c r="AR768" i="3"/>
  <c r="AV768" i="3"/>
  <c r="AM769" i="3"/>
  <c r="AU769" i="3"/>
  <c r="AH770" i="3"/>
  <c r="AL770" i="3"/>
  <c r="AG771" i="3"/>
  <c r="AK771" i="3"/>
  <c r="AW771" i="3"/>
  <c r="BA771" i="3"/>
  <c r="AF772" i="3"/>
  <c r="AN772" i="3"/>
  <c r="AR772" i="3"/>
  <c r="AV772" i="3"/>
  <c r="AM773" i="3"/>
  <c r="AU773" i="3"/>
  <c r="AH774" i="3"/>
  <c r="AL774" i="3"/>
  <c r="AG775" i="3"/>
  <c r="AK775" i="3"/>
  <c r="AW775" i="3"/>
  <c r="BA775" i="3"/>
  <c r="AF776" i="3"/>
  <c r="AN776" i="3"/>
  <c r="AR776" i="3"/>
  <c r="AV776" i="3"/>
  <c r="AM777" i="3"/>
  <c r="AU777" i="3"/>
  <c r="AH778" i="3"/>
  <c r="AL778" i="3"/>
  <c r="AG779" i="3"/>
  <c r="AK779" i="3"/>
  <c r="AW779" i="3"/>
  <c r="BA779" i="3"/>
  <c r="AF780" i="3"/>
  <c r="AN780" i="3"/>
  <c r="AR780" i="3"/>
  <c r="AV780" i="3"/>
  <c r="AM781" i="3"/>
  <c r="AU781" i="3"/>
  <c r="AH782" i="3"/>
  <c r="AL782" i="3"/>
  <c r="AG783" i="3"/>
  <c r="AK783" i="3"/>
  <c r="AW783" i="3"/>
  <c r="BA783" i="3"/>
  <c r="AF784" i="3"/>
  <c r="AN784" i="3"/>
  <c r="AR784" i="3"/>
  <c r="AV784" i="3"/>
  <c r="AM785" i="3"/>
  <c r="AU785" i="3"/>
  <c r="AH786" i="3"/>
  <c r="AL786" i="3"/>
  <c r="AG787" i="3"/>
  <c r="AK787" i="3"/>
  <c r="AW787" i="3"/>
  <c r="BA787" i="3"/>
  <c r="AF788" i="3"/>
  <c r="AN788" i="3"/>
  <c r="AR788" i="3"/>
  <c r="AV788" i="3"/>
  <c r="AM789" i="3"/>
  <c r="AU789" i="3"/>
  <c r="AH790" i="3"/>
  <c r="AL790" i="3"/>
  <c r="AG791" i="3"/>
  <c r="AK791" i="3"/>
  <c r="AW791" i="3"/>
  <c r="BA791" i="3"/>
  <c r="AF792" i="3"/>
  <c r="AN792" i="3"/>
  <c r="AR792" i="3"/>
  <c r="AV792" i="3"/>
  <c r="AM793" i="3"/>
  <c r="AU793" i="3"/>
  <c r="AH794" i="3"/>
  <c r="AL794" i="3"/>
  <c r="AG795" i="3"/>
  <c r="AK795" i="3"/>
  <c r="AW795" i="3"/>
  <c r="BA795" i="3"/>
  <c r="AF796" i="3"/>
  <c r="AN796" i="3"/>
  <c r="AR796" i="3"/>
  <c r="AV796" i="3"/>
  <c r="AM797" i="3"/>
  <c r="AU797" i="3"/>
  <c r="AH798" i="3"/>
  <c r="AL798" i="3"/>
  <c r="AG799" i="3"/>
  <c r="AK799" i="3"/>
  <c r="AW799" i="3"/>
  <c r="BA799" i="3"/>
  <c r="AF800" i="3"/>
  <c r="AN800" i="3"/>
  <c r="AR800" i="3"/>
  <c r="AV800" i="3"/>
  <c r="AM801" i="3"/>
  <c r="AU801" i="3"/>
  <c r="AH802" i="3"/>
  <c r="AL802" i="3"/>
  <c r="AG803" i="3"/>
  <c r="AK803" i="3"/>
  <c r="AW803" i="3"/>
  <c r="BA803" i="3"/>
  <c r="AF804" i="3"/>
  <c r="AN804" i="3"/>
  <c r="AR804" i="3"/>
  <c r="AV804" i="3"/>
  <c r="AM805" i="3"/>
  <c r="AU805" i="3"/>
  <c r="AH806" i="3"/>
  <c r="AL806" i="3"/>
  <c r="AG807" i="3"/>
  <c r="AK807" i="3"/>
  <c r="AW807" i="3"/>
  <c r="BA807" i="3"/>
  <c r="AF808" i="3"/>
  <c r="AN808" i="3"/>
  <c r="AR808" i="3"/>
  <c r="AV808" i="3"/>
  <c r="AM809" i="3"/>
  <c r="AU809" i="3"/>
  <c r="AH810" i="3"/>
  <c r="AL810" i="3"/>
  <c r="AG811" i="3"/>
  <c r="AK811" i="3"/>
  <c r="AW811" i="3"/>
  <c r="BA811" i="3"/>
  <c r="AF812" i="3"/>
  <c r="AO812" i="3"/>
  <c r="AT812" i="3"/>
  <c r="AZ812" i="3"/>
  <c r="AG813" i="3"/>
  <c r="AM813" i="3"/>
  <c r="AR815" i="3"/>
  <c r="AN815" i="3"/>
  <c r="AZ815" i="3"/>
  <c r="AV815" i="3"/>
  <c r="AO816" i="3"/>
  <c r="AT816" i="3"/>
  <c r="AZ816" i="3"/>
  <c r="AG817" i="3"/>
  <c r="AM817" i="3"/>
  <c r="AR819" i="3"/>
  <c r="AN819" i="3"/>
  <c r="AZ819" i="3"/>
  <c r="AV819" i="3"/>
  <c r="AO820" i="3"/>
  <c r="AT820" i="3"/>
  <c r="AZ820" i="3"/>
  <c r="AG821" i="3"/>
  <c r="AM821" i="3"/>
  <c r="AR823" i="3"/>
  <c r="AN823" i="3"/>
  <c r="AZ823" i="3"/>
  <c r="AV823" i="3"/>
  <c r="AO824" i="3"/>
  <c r="AT824" i="3"/>
  <c r="AZ824" i="3"/>
  <c r="AH825" i="3"/>
  <c r="AK825" i="3"/>
  <c r="AG825" i="3"/>
  <c r="AR827" i="3"/>
  <c r="AN827" i="3"/>
  <c r="AQ827" i="3"/>
  <c r="AM827" i="3"/>
  <c r="BA827" i="3"/>
  <c r="AH830" i="3"/>
  <c r="BA830" i="3"/>
  <c r="AW830" i="3"/>
  <c r="AZ830" i="3"/>
  <c r="AV830" i="3"/>
  <c r="AQ832" i="3"/>
  <c r="AM832" i="3"/>
  <c r="AP832" i="3"/>
  <c r="AL832" i="3"/>
  <c r="AH833" i="3"/>
  <c r="AK833" i="3"/>
  <c r="AG833" i="3"/>
  <c r="AR835" i="3"/>
  <c r="AN835" i="3"/>
  <c r="AQ835" i="3"/>
  <c r="AM835" i="3"/>
  <c r="BA835" i="3"/>
  <c r="AH838" i="3"/>
  <c r="BA838" i="3"/>
  <c r="AW838" i="3"/>
  <c r="AZ838" i="3"/>
  <c r="AV838" i="3"/>
  <c r="AQ840" i="3"/>
  <c r="AM840" i="3"/>
  <c r="AP840" i="3"/>
  <c r="AL840" i="3"/>
  <c r="AH841" i="3"/>
  <c r="AK841" i="3"/>
  <c r="AG841" i="3"/>
  <c r="AR843" i="3"/>
  <c r="AN843" i="3"/>
  <c r="AQ843" i="3"/>
  <c r="AM843" i="3"/>
  <c r="BA843" i="3"/>
  <c r="AH846" i="3"/>
  <c r="BA846" i="3"/>
  <c r="AW846" i="3"/>
  <c r="AZ846" i="3"/>
  <c r="AV846" i="3"/>
  <c r="AQ848" i="3"/>
  <c r="AM848" i="3"/>
  <c r="AP848" i="3"/>
  <c r="AL848" i="3"/>
  <c r="AH849" i="3"/>
  <c r="AK849" i="3"/>
  <c r="AG849" i="3"/>
  <c r="AR851" i="3"/>
  <c r="AN851" i="3"/>
  <c r="AQ851" i="3"/>
  <c r="AM851" i="3"/>
  <c r="BA851" i="3"/>
  <c r="AI853" i="3"/>
  <c r="AH854" i="3"/>
  <c r="BA854" i="3"/>
  <c r="AW854" i="3"/>
  <c r="AZ854" i="3"/>
  <c r="AV854" i="3"/>
  <c r="AQ856" i="3"/>
  <c r="AM856" i="3"/>
  <c r="AP856" i="3"/>
  <c r="AL856" i="3"/>
  <c r="AH857" i="3"/>
  <c r="AK857" i="3"/>
  <c r="AG857" i="3"/>
  <c r="AR859" i="3"/>
  <c r="AN859" i="3"/>
  <c r="AQ859" i="3"/>
  <c r="AM859" i="3"/>
  <c r="BA859" i="3"/>
  <c r="AO860" i="3"/>
  <c r="AI861" i="3"/>
  <c r="AH862" i="3"/>
  <c r="BA862" i="3"/>
  <c r="AW862" i="3"/>
  <c r="AZ862" i="3"/>
  <c r="AV862" i="3"/>
  <c r="AY866" i="3"/>
  <c r="AU866" i="3"/>
  <c r="BA866" i="3"/>
  <c r="AW866" i="3"/>
  <c r="AZ866" i="3"/>
  <c r="AV866" i="3"/>
  <c r="AP875" i="3"/>
  <c r="AL875" i="3"/>
  <c r="AR875" i="3"/>
  <c r="AN875" i="3"/>
  <c r="AQ875" i="3"/>
  <c r="AM875" i="3"/>
  <c r="AJ877" i="3"/>
  <c r="AF877" i="3"/>
  <c r="AH877" i="3"/>
  <c r="AK877" i="3"/>
  <c r="AG877" i="3"/>
  <c r="AY882" i="3"/>
  <c r="AU882" i="3"/>
  <c r="BA882" i="3"/>
  <c r="AW882" i="3"/>
  <c r="AZ882" i="3"/>
  <c r="AV882" i="3"/>
  <c r="AP891" i="3"/>
  <c r="AL891" i="3"/>
  <c r="AR891" i="3"/>
  <c r="AN891" i="3"/>
  <c r="AQ891" i="3"/>
  <c r="AM891" i="3"/>
  <c r="AJ893" i="3"/>
  <c r="AF893" i="3"/>
  <c r="AH893" i="3"/>
  <c r="AK893" i="3"/>
  <c r="AG893" i="3"/>
  <c r="AY898" i="3"/>
  <c r="AU898" i="3"/>
  <c r="BA898" i="3"/>
  <c r="AW898" i="3"/>
  <c r="AZ898" i="3"/>
  <c r="AV898" i="3"/>
  <c r="AP907" i="3"/>
  <c r="AL907" i="3"/>
  <c r="AR907" i="3"/>
  <c r="AN907" i="3"/>
  <c r="AQ907" i="3"/>
  <c r="AM907" i="3"/>
  <c r="AJ909" i="3"/>
  <c r="AF909" i="3"/>
  <c r="AH909" i="3"/>
  <c r="AK909" i="3"/>
  <c r="AG909" i="3"/>
  <c r="AY914" i="3"/>
  <c r="AU914" i="3"/>
  <c r="BA914" i="3"/>
  <c r="AW914" i="3"/>
  <c r="AZ914" i="3"/>
  <c r="AV914" i="3"/>
  <c r="AI674" i="3"/>
  <c r="AI678" i="3"/>
  <c r="AI682" i="3"/>
  <c r="AI686" i="3"/>
  <c r="AI690" i="3"/>
  <c r="AI694" i="3"/>
  <c r="AI698" i="3"/>
  <c r="AI702" i="3"/>
  <c r="AI706" i="3"/>
  <c r="AI710" i="3"/>
  <c r="AI714" i="3"/>
  <c r="AI718" i="3"/>
  <c r="AI722" i="3"/>
  <c r="AI726" i="3"/>
  <c r="AI730" i="3"/>
  <c r="AI734" i="3"/>
  <c r="AI738" i="3"/>
  <c r="AI742" i="3"/>
  <c r="AI746" i="3"/>
  <c r="AI750" i="3"/>
  <c r="AI754" i="3"/>
  <c r="AI758" i="3"/>
  <c r="AI762" i="3"/>
  <c r="AI766" i="3"/>
  <c r="AI770" i="3"/>
  <c r="AI774" i="3"/>
  <c r="AI778" i="3"/>
  <c r="AI782" i="3"/>
  <c r="AI786" i="3"/>
  <c r="AI790" i="3"/>
  <c r="AI794" i="3"/>
  <c r="AI798" i="3"/>
  <c r="AI802" i="3"/>
  <c r="AI806" i="3"/>
  <c r="AI810" i="3"/>
  <c r="AP813" i="3"/>
  <c r="AL813" i="3"/>
  <c r="AK814" i="3"/>
  <c r="AG814" i="3"/>
  <c r="AJ814" i="3"/>
  <c r="BA814" i="3"/>
  <c r="AW814" i="3"/>
  <c r="AP817" i="3"/>
  <c r="AL817" i="3"/>
  <c r="AK818" i="3"/>
  <c r="AG818" i="3"/>
  <c r="AJ818" i="3"/>
  <c r="BA818" i="3"/>
  <c r="AW818" i="3"/>
  <c r="AP821" i="3"/>
  <c r="AL821" i="3"/>
  <c r="AK822" i="3"/>
  <c r="AG822" i="3"/>
  <c r="AJ822" i="3"/>
  <c r="BA822" i="3"/>
  <c r="AW822" i="3"/>
  <c r="AK826" i="3"/>
  <c r="AG826" i="3"/>
  <c r="AJ826" i="3"/>
  <c r="AF826" i="3"/>
  <c r="AZ831" i="3"/>
  <c r="AV831" i="3"/>
  <c r="AY831" i="3"/>
  <c r="AU831" i="3"/>
  <c r="AK834" i="3"/>
  <c r="AG834" i="3"/>
  <c r="AJ834" i="3"/>
  <c r="AF834" i="3"/>
  <c r="AZ839" i="3"/>
  <c r="AV839" i="3"/>
  <c r="AY839" i="3"/>
  <c r="AU839" i="3"/>
  <c r="AK842" i="3"/>
  <c r="AG842" i="3"/>
  <c r="AJ842" i="3"/>
  <c r="AF842" i="3"/>
  <c r="AZ847" i="3"/>
  <c r="AV847" i="3"/>
  <c r="AY847" i="3"/>
  <c r="AU847" i="3"/>
  <c r="AK850" i="3"/>
  <c r="AG850" i="3"/>
  <c r="AJ850" i="3"/>
  <c r="AF850" i="3"/>
  <c r="AZ855" i="3"/>
  <c r="AV855" i="3"/>
  <c r="AY855" i="3"/>
  <c r="AU855" i="3"/>
  <c r="AK858" i="3"/>
  <c r="AG858" i="3"/>
  <c r="AJ858" i="3"/>
  <c r="AF858" i="3"/>
  <c r="AP871" i="3"/>
  <c r="AL871" i="3"/>
  <c r="AR871" i="3"/>
  <c r="AN871" i="3"/>
  <c r="AQ871" i="3"/>
  <c r="AM871" i="3"/>
  <c r="AJ873" i="3"/>
  <c r="AF873" i="3"/>
  <c r="AH873" i="3"/>
  <c r="AK873" i="3"/>
  <c r="AG873" i="3"/>
  <c r="AY878" i="3"/>
  <c r="AU878" i="3"/>
  <c r="BA878" i="3"/>
  <c r="AW878" i="3"/>
  <c r="AZ878" i="3"/>
  <c r="AV878" i="3"/>
  <c r="AP887" i="3"/>
  <c r="AL887" i="3"/>
  <c r="AR887" i="3"/>
  <c r="AN887" i="3"/>
  <c r="AQ887" i="3"/>
  <c r="AM887" i="3"/>
  <c r="AJ889" i="3"/>
  <c r="AF889" i="3"/>
  <c r="AH889" i="3"/>
  <c r="AK889" i="3"/>
  <c r="AG889" i="3"/>
  <c r="AY894" i="3"/>
  <c r="AU894" i="3"/>
  <c r="BA894" i="3"/>
  <c r="AW894" i="3"/>
  <c r="AZ894" i="3"/>
  <c r="AV894" i="3"/>
  <c r="AP903" i="3"/>
  <c r="AL903" i="3"/>
  <c r="AR903" i="3"/>
  <c r="AN903" i="3"/>
  <c r="AQ903" i="3"/>
  <c r="AM903" i="3"/>
  <c r="AJ905" i="3"/>
  <c r="AF905" i="3"/>
  <c r="AH905" i="3"/>
  <c r="AK905" i="3"/>
  <c r="AG905" i="3"/>
  <c r="AY910" i="3"/>
  <c r="AU910" i="3"/>
  <c r="BA910" i="3"/>
  <c r="AW910" i="3"/>
  <c r="AZ910" i="3"/>
  <c r="AV910" i="3"/>
  <c r="AF674" i="3"/>
  <c r="AU675" i="3"/>
  <c r="AL676" i="3"/>
  <c r="AF678" i="3"/>
  <c r="AU679" i="3"/>
  <c r="AL680" i="3"/>
  <c r="AF682" i="3"/>
  <c r="AU683" i="3"/>
  <c r="AL684" i="3"/>
  <c r="AF686" i="3"/>
  <c r="AU687" i="3"/>
  <c r="AL688" i="3"/>
  <c r="AF690" i="3"/>
  <c r="AU691" i="3"/>
  <c r="AL692" i="3"/>
  <c r="AF694" i="3"/>
  <c r="AU695" i="3"/>
  <c r="AL696" i="3"/>
  <c r="AF698" i="3"/>
  <c r="AU699" i="3"/>
  <c r="AL700" i="3"/>
  <c r="AF702" i="3"/>
  <c r="AU703" i="3"/>
  <c r="AL704" i="3"/>
  <c r="AF706" i="3"/>
  <c r="AU707" i="3"/>
  <c r="AL708" i="3"/>
  <c r="AF710" i="3"/>
  <c r="AU711" i="3"/>
  <c r="AL712" i="3"/>
  <c r="AF714" i="3"/>
  <c r="AU715" i="3"/>
  <c r="AL716" i="3"/>
  <c r="AF718" i="3"/>
  <c r="AU719" i="3"/>
  <c r="AL720" i="3"/>
  <c r="AF722" i="3"/>
  <c r="AU723" i="3"/>
  <c r="AL724" i="3"/>
  <c r="AF726" i="3"/>
  <c r="AU727" i="3"/>
  <c r="AL728" i="3"/>
  <c r="AF730" i="3"/>
  <c r="AU731" i="3"/>
  <c r="AL732" i="3"/>
  <c r="AF734" i="3"/>
  <c r="AU735" i="3"/>
  <c r="AL736" i="3"/>
  <c r="AF738" i="3"/>
  <c r="AU739" i="3"/>
  <c r="AL740" i="3"/>
  <c r="AF742" i="3"/>
  <c r="AU743" i="3"/>
  <c r="AL744" i="3"/>
  <c r="AF746" i="3"/>
  <c r="AU747" i="3"/>
  <c r="AL748" i="3"/>
  <c r="AF750" i="3"/>
  <c r="AU751" i="3"/>
  <c r="AL752" i="3"/>
  <c r="AF754" i="3"/>
  <c r="AU755" i="3"/>
  <c r="AL756" i="3"/>
  <c r="AF758" i="3"/>
  <c r="AU759" i="3"/>
  <c r="AL760" i="3"/>
  <c r="AF762" i="3"/>
  <c r="AU763" i="3"/>
  <c r="AL764" i="3"/>
  <c r="AF766" i="3"/>
  <c r="AU767" i="3"/>
  <c r="AL768" i="3"/>
  <c r="AF770" i="3"/>
  <c r="AU771" i="3"/>
  <c r="AL772" i="3"/>
  <c r="AF774" i="3"/>
  <c r="AU775" i="3"/>
  <c r="AL776" i="3"/>
  <c r="AF778" i="3"/>
  <c r="AU779" i="3"/>
  <c r="AL780" i="3"/>
  <c r="AF782" i="3"/>
  <c r="AU783" i="3"/>
  <c r="AL784" i="3"/>
  <c r="AF786" i="3"/>
  <c r="AU787" i="3"/>
  <c r="AL788" i="3"/>
  <c r="AF790" i="3"/>
  <c r="AU791" i="3"/>
  <c r="AL792" i="3"/>
  <c r="AF794" i="3"/>
  <c r="AU795" i="3"/>
  <c r="AL796" i="3"/>
  <c r="AF798" i="3"/>
  <c r="AU799" i="3"/>
  <c r="AL800" i="3"/>
  <c r="AF802" i="3"/>
  <c r="AU803" i="3"/>
  <c r="AL804" i="3"/>
  <c r="AF806" i="3"/>
  <c r="AU807" i="3"/>
  <c r="AL808" i="3"/>
  <c r="AF810" i="3"/>
  <c r="AU811" i="3"/>
  <c r="AJ813" i="3"/>
  <c r="AO813" i="3"/>
  <c r="AF814" i="3"/>
  <c r="AT814" i="3"/>
  <c r="AY814" i="3"/>
  <c r="AJ815" i="3"/>
  <c r="AF815" i="3"/>
  <c r="AK815" i="3"/>
  <c r="AJ817" i="3"/>
  <c r="AO817" i="3"/>
  <c r="AF818" i="3"/>
  <c r="AT818" i="3"/>
  <c r="AY818" i="3"/>
  <c r="AJ819" i="3"/>
  <c r="AF819" i="3"/>
  <c r="AK819" i="3"/>
  <c r="AJ821" i="3"/>
  <c r="AO821" i="3"/>
  <c r="AF822" i="3"/>
  <c r="AT822" i="3"/>
  <c r="AY822" i="3"/>
  <c r="AJ823" i="3"/>
  <c r="AF823" i="3"/>
  <c r="AK823" i="3"/>
  <c r="AH826" i="3"/>
  <c r="BA826" i="3"/>
  <c r="AW826" i="3"/>
  <c r="AZ826" i="3"/>
  <c r="AV826" i="3"/>
  <c r="AQ828" i="3"/>
  <c r="AM828" i="3"/>
  <c r="AP828" i="3"/>
  <c r="AL828" i="3"/>
  <c r="AH829" i="3"/>
  <c r="AK829" i="3"/>
  <c r="AG829" i="3"/>
  <c r="AR831" i="3"/>
  <c r="AN831" i="3"/>
  <c r="AQ831" i="3"/>
  <c r="AM831" i="3"/>
  <c r="BA831" i="3"/>
  <c r="AH834" i="3"/>
  <c r="BA834" i="3"/>
  <c r="AW834" i="3"/>
  <c r="AZ834" i="3"/>
  <c r="AV834" i="3"/>
  <c r="AQ836" i="3"/>
  <c r="AM836" i="3"/>
  <c r="AP836" i="3"/>
  <c r="AL836" i="3"/>
  <c r="AH837" i="3"/>
  <c r="AK837" i="3"/>
  <c r="AG837" i="3"/>
  <c r="AR839" i="3"/>
  <c r="AN839" i="3"/>
  <c r="AQ839" i="3"/>
  <c r="AM839" i="3"/>
  <c r="BA839" i="3"/>
  <c r="AH842" i="3"/>
  <c r="BA842" i="3"/>
  <c r="AW842" i="3"/>
  <c r="AZ842" i="3"/>
  <c r="AV842" i="3"/>
  <c r="AQ844" i="3"/>
  <c r="AM844" i="3"/>
  <c r="AP844" i="3"/>
  <c r="AL844" i="3"/>
  <c r="AH845" i="3"/>
  <c r="AK845" i="3"/>
  <c r="AG845" i="3"/>
  <c r="AR847" i="3"/>
  <c r="AN847" i="3"/>
  <c r="AQ847" i="3"/>
  <c r="AM847" i="3"/>
  <c r="BA847" i="3"/>
  <c r="AH850" i="3"/>
  <c r="BA850" i="3"/>
  <c r="AW850" i="3"/>
  <c r="AZ850" i="3"/>
  <c r="AV850" i="3"/>
  <c r="AQ852" i="3"/>
  <c r="AM852" i="3"/>
  <c r="AP852" i="3"/>
  <c r="AL852" i="3"/>
  <c r="AH853" i="3"/>
  <c r="AK853" i="3"/>
  <c r="AG853" i="3"/>
  <c r="AR855" i="3"/>
  <c r="AN855" i="3"/>
  <c r="AQ855" i="3"/>
  <c r="AM855" i="3"/>
  <c r="BA855" i="3"/>
  <c r="AH858" i="3"/>
  <c r="BA858" i="3"/>
  <c r="AW858" i="3"/>
  <c r="AZ858" i="3"/>
  <c r="AV858" i="3"/>
  <c r="AQ860" i="3"/>
  <c r="AM860" i="3"/>
  <c r="AP860" i="3"/>
  <c r="AL860" i="3"/>
  <c r="AH861" i="3"/>
  <c r="AK861" i="3"/>
  <c r="AG861" i="3"/>
  <c r="AP867" i="3"/>
  <c r="AL867" i="3"/>
  <c r="AR867" i="3"/>
  <c r="AN867" i="3"/>
  <c r="AQ867" i="3"/>
  <c r="AM867" i="3"/>
  <c r="AJ869" i="3"/>
  <c r="AF869" i="3"/>
  <c r="AH869" i="3"/>
  <c r="AK869" i="3"/>
  <c r="AG869" i="3"/>
  <c r="AY874" i="3"/>
  <c r="AU874" i="3"/>
  <c r="BA874" i="3"/>
  <c r="AW874" i="3"/>
  <c r="AZ874" i="3"/>
  <c r="AV874" i="3"/>
  <c r="AP883" i="3"/>
  <c r="AL883" i="3"/>
  <c r="AR883" i="3"/>
  <c r="AN883" i="3"/>
  <c r="AQ883" i="3"/>
  <c r="AM883" i="3"/>
  <c r="AJ885" i="3"/>
  <c r="AF885" i="3"/>
  <c r="AH885" i="3"/>
  <c r="AK885" i="3"/>
  <c r="AG885" i="3"/>
  <c r="AY890" i="3"/>
  <c r="AU890" i="3"/>
  <c r="BA890" i="3"/>
  <c r="AW890" i="3"/>
  <c r="AZ890" i="3"/>
  <c r="AV890" i="3"/>
  <c r="AP899" i="3"/>
  <c r="AL899" i="3"/>
  <c r="AR899" i="3"/>
  <c r="AN899" i="3"/>
  <c r="AQ899" i="3"/>
  <c r="AM899" i="3"/>
  <c r="AJ901" i="3"/>
  <c r="AF901" i="3"/>
  <c r="AH901" i="3"/>
  <c r="AK901" i="3"/>
  <c r="AG901" i="3"/>
  <c r="AY906" i="3"/>
  <c r="AU906" i="3"/>
  <c r="BA906" i="3"/>
  <c r="AW906" i="3"/>
  <c r="AZ906" i="3"/>
  <c r="AV906" i="3"/>
  <c r="AP915" i="3"/>
  <c r="AL915" i="3"/>
  <c r="AR915" i="3"/>
  <c r="AN915" i="3"/>
  <c r="AQ915" i="3"/>
  <c r="AM915" i="3"/>
  <c r="AJ917" i="3"/>
  <c r="AF917" i="3"/>
  <c r="AH917" i="3"/>
  <c r="AK917" i="3"/>
  <c r="AG917" i="3"/>
  <c r="AI827" i="3"/>
  <c r="AI831" i="3"/>
  <c r="AI835" i="3"/>
  <c r="AI839" i="3"/>
  <c r="AI843" i="3"/>
  <c r="AI847" i="3"/>
  <c r="AI851" i="3"/>
  <c r="AI855" i="3"/>
  <c r="AI859" i="3"/>
  <c r="AI863" i="3"/>
  <c r="AU863" i="3"/>
  <c r="AY863" i="3"/>
  <c r="AL864" i="3"/>
  <c r="AP864" i="3"/>
  <c r="AF866" i="3"/>
  <c r="AJ866" i="3"/>
  <c r="AI867" i="3"/>
  <c r="AU867" i="3"/>
  <c r="AY867" i="3"/>
  <c r="AL868" i="3"/>
  <c r="AP868" i="3"/>
  <c r="AF870" i="3"/>
  <c r="AJ870" i="3"/>
  <c r="AI871" i="3"/>
  <c r="AU871" i="3"/>
  <c r="AY871" i="3"/>
  <c r="AL872" i="3"/>
  <c r="AP872" i="3"/>
  <c r="AF874" i="3"/>
  <c r="AJ874" i="3"/>
  <c r="AI875" i="3"/>
  <c r="AU875" i="3"/>
  <c r="AY875" i="3"/>
  <c r="AL876" i="3"/>
  <c r="AP876" i="3"/>
  <c r="AF878" i="3"/>
  <c r="AJ878" i="3"/>
  <c r="AI879" i="3"/>
  <c r="AU879" i="3"/>
  <c r="AY879" i="3"/>
  <c r="AL880" i="3"/>
  <c r="AP880" i="3"/>
  <c r="AF882" i="3"/>
  <c r="AJ882" i="3"/>
  <c r="AI883" i="3"/>
  <c r="AU883" i="3"/>
  <c r="AY883" i="3"/>
  <c r="AL884" i="3"/>
  <c r="AP884" i="3"/>
  <c r="AF886" i="3"/>
  <c r="AJ886" i="3"/>
  <c r="AI887" i="3"/>
  <c r="AU887" i="3"/>
  <c r="AY887" i="3"/>
  <c r="AL888" i="3"/>
  <c r="AP888" i="3"/>
  <c r="AF890" i="3"/>
  <c r="AJ890" i="3"/>
  <c r="AI891" i="3"/>
  <c r="AU891" i="3"/>
  <c r="AY891" i="3"/>
  <c r="AL892" i="3"/>
  <c r="AP892" i="3"/>
  <c r="AF894" i="3"/>
  <c r="AJ894" i="3"/>
  <c r="AI895" i="3"/>
  <c r="AU895" i="3"/>
  <c r="AY895" i="3"/>
  <c r="AL896" i="3"/>
  <c r="AP896" i="3"/>
  <c r="AF898" i="3"/>
  <c r="AJ898" i="3"/>
  <c r="AI899" i="3"/>
  <c r="AU899" i="3"/>
  <c r="AY899" i="3"/>
  <c r="AL900" i="3"/>
  <c r="AP900" i="3"/>
  <c r="AF902" i="3"/>
  <c r="AJ902" i="3"/>
  <c r="AI903" i="3"/>
  <c r="AU903" i="3"/>
  <c r="AY903" i="3"/>
  <c r="AL904" i="3"/>
  <c r="AP904" i="3"/>
  <c r="AF906" i="3"/>
  <c r="AJ906" i="3"/>
  <c r="AI907" i="3"/>
  <c r="AU907" i="3"/>
  <c r="AY907" i="3"/>
  <c r="AL908" i="3"/>
  <c r="AP908" i="3"/>
  <c r="AF910" i="3"/>
  <c r="AJ910" i="3"/>
  <c r="AI911" i="3"/>
  <c r="AU911" i="3"/>
  <c r="AY911" i="3"/>
  <c r="AL912" i="3"/>
  <c r="AP912" i="3"/>
  <c r="AF914" i="3"/>
  <c r="AJ914" i="3"/>
  <c r="AI915" i="3"/>
  <c r="AU915" i="3"/>
  <c r="AY915" i="3"/>
  <c r="AL916" i="3"/>
  <c r="AP916" i="3"/>
  <c r="AF918" i="3"/>
  <c r="AJ918" i="3"/>
  <c r="AV918" i="3"/>
  <c r="AZ918" i="3"/>
  <c r="AI919" i="3"/>
  <c r="AM919" i="3"/>
  <c r="AQ919" i="3"/>
  <c r="AU919" i="3"/>
  <c r="AY919" i="3"/>
  <c r="AG921" i="3"/>
  <c r="AK921" i="3"/>
  <c r="AV922" i="3"/>
  <c r="AZ922" i="3"/>
  <c r="AI923" i="3"/>
  <c r="AM923" i="3"/>
  <c r="AQ923" i="3"/>
  <c r="AG925" i="3"/>
  <c r="AK925" i="3"/>
  <c r="AV926" i="3"/>
  <c r="AZ926" i="3"/>
  <c r="AI927" i="3"/>
  <c r="AM927" i="3"/>
  <c r="AQ927" i="3"/>
  <c r="AG929" i="3"/>
  <c r="AK929" i="3"/>
  <c r="AV930" i="3"/>
  <c r="AZ930" i="3"/>
  <c r="AI931" i="3"/>
  <c r="AM931" i="3"/>
  <c r="AQ931" i="3"/>
  <c r="AG933" i="3"/>
  <c r="AK933" i="3"/>
  <c r="AV934" i="3"/>
  <c r="AZ934" i="3"/>
  <c r="AI935" i="3"/>
  <c r="AM935" i="3"/>
  <c r="AQ935" i="3"/>
  <c r="AG937" i="3"/>
  <c r="AK937" i="3"/>
  <c r="AV938" i="3"/>
  <c r="AZ938" i="3"/>
  <c r="AI939" i="3"/>
  <c r="AM939" i="3"/>
  <c r="AQ939" i="3"/>
  <c r="AG941" i="3"/>
  <c r="AK941" i="3"/>
  <c r="AV942" i="3"/>
  <c r="AZ942" i="3"/>
  <c r="AI943" i="3"/>
  <c r="AM943" i="3"/>
  <c r="AQ943" i="3"/>
  <c r="AG945" i="3"/>
  <c r="AK945" i="3"/>
  <c r="AV946" i="3"/>
  <c r="AZ946" i="3"/>
  <c r="AI947" i="3"/>
  <c r="AM947" i="3"/>
  <c r="AQ947" i="3"/>
  <c r="AG949" i="3"/>
  <c r="AK949" i="3"/>
  <c r="AV950" i="3"/>
  <c r="AZ950" i="3"/>
  <c r="AI951" i="3"/>
  <c r="AM951" i="3"/>
  <c r="AQ951" i="3"/>
  <c r="AG953" i="3"/>
  <c r="AK953" i="3"/>
  <c r="AV954" i="3"/>
  <c r="AZ954" i="3"/>
  <c r="AI955" i="3"/>
  <c r="AM955" i="3"/>
  <c r="AQ955" i="3"/>
  <c r="AG957" i="3"/>
  <c r="AK957" i="3"/>
  <c r="AV958" i="3"/>
  <c r="AZ958" i="3"/>
  <c r="AI959" i="3"/>
  <c r="AM959" i="3"/>
  <c r="AQ959" i="3"/>
  <c r="AG961" i="3"/>
  <c r="AK961" i="3"/>
  <c r="AV962" i="3"/>
  <c r="AZ962" i="3"/>
  <c r="AI963" i="3"/>
  <c r="AM963" i="3"/>
  <c r="AQ963" i="3"/>
  <c r="AG965" i="3"/>
  <c r="AK965" i="3"/>
  <c r="AV966" i="3"/>
  <c r="AZ966" i="3"/>
  <c r="AI967" i="3"/>
  <c r="AM967" i="3"/>
  <c r="AQ967" i="3"/>
  <c r="AG969" i="3"/>
  <c r="AK969" i="3"/>
  <c r="AV970" i="3"/>
  <c r="AZ970" i="3"/>
  <c r="AI971" i="3"/>
  <c r="AM971" i="3"/>
  <c r="AQ971" i="3"/>
  <c r="AG973" i="3"/>
  <c r="AK973" i="3"/>
  <c r="AV974" i="3"/>
  <c r="AZ974" i="3"/>
  <c r="AI975" i="3"/>
  <c r="AM975" i="3"/>
  <c r="AQ975" i="3"/>
  <c r="AG977" i="3"/>
  <c r="AK977" i="3"/>
  <c r="AV978" i="3"/>
  <c r="AZ978" i="3"/>
  <c r="AI979" i="3"/>
  <c r="AM979" i="3"/>
  <c r="AQ979" i="3"/>
  <c r="AG981" i="3"/>
  <c r="AK981" i="3"/>
  <c r="AV982" i="3"/>
  <c r="AZ982" i="3"/>
  <c r="AI983" i="3"/>
  <c r="AM983" i="3"/>
  <c r="AQ983" i="3"/>
  <c r="AG985" i="3"/>
  <c r="AK985" i="3"/>
  <c r="AV986" i="3"/>
  <c r="AZ986" i="3"/>
  <c r="AI987" i="3"/>
  <c r="AM987" i="3"/>
  <c r="AQ987" i="3"/>
  <c r="AG989" i="3"/>
  <c r="AK989" i="3"/>
  <c r="AV990" i="3"/>
  <c r="AZ990" i="3"/>
  <c r="AI991" i="3"/>
  <c r="AM991" i="3"/>
  <c r="AQ991" i="3"/>
  <c r="AG993" i="3"/>
  <c r="AK993" i="3"/>
  <c r="AV994" i="3"/>
  <c r="AZ994" i="3"/>
  <c r="AI995" i="3"/>
  <c r="AM995" i="3"/>
  <c r="AQ995" i="3"/>
  <c r="AG997" i="3"/>
  <c r="AK997" i="3"/>
  <c r="AV998" i="3"/>
  <c r="AZ998" i="3"/>
  <c r="AI999" i="3"/>
  <c r="AM999" i="3"/>
  <c r="AQ999" i="3"/>
  <c r="AG1001" i="3"/>
  <c r="AK1001" i="3"/>
  <c r="AV1002" i="3"/>
  <c r="AZ1002" i="3"/>
  <c r="AI1003" i="3"/>
  <c r="AM1003" i="3"/>
  <c r="AQ1003" i="3"/>
  <c r="AG1005" i="3"/>
  <c r="AK1005" i="3"/>
  <c r="AV1006" i="3"/>
  <c r="AZ1006" i="3"/>
  <c r="AI1007" i="3"/>
  <c r="AM1007" i="3"/>
  <c r="AQ1007" i="3"/>
  <c r="AG1009" i="3"/>
  <c r="AK1009" i="3"/>
  <c r="AV1010" i="3"/>
  <c r="AZ1010" i="3"/>
  <c r="AI1011" i="3"/>
  <c r="AM1011" i="3"/>
  <c r="AQ1011" i="3"/>
  <c r="AG1013" i="3"/>
  <c r="AK1013" i="3"/>
  <c r="AV1014" i="3"/>
  <c r="AZ1014" i="3"/>
  <c r="AI1015" i="3"/>
  <c r="AM1015" i="3"/>
  <c r="AQ1015" i="3"/>
  <c r="AG1017" i="3"/>
  <c r="AK1017" i="3"/>
  <c r="AV1018" i="3"/>
  <c r="AZ1018" i="3"/>
  <c r="AI1019" i="3"/>
  <c r="AM1019" i="3"/>
  <c r="AQ1019" i="3"/>
  <c r="AG1021" i="3"/>
  <c r="AK1021" i="3"/>
  <c r="AV1022" i="3"/>
  <c r="AZ1022" i="3"/>
  <c r="AI1023" i="3"/>
  <c r="AM1023" i="3"/>
  <c r="AQ1023" i="3"/>
  <c r="AG1025" i="3"/>
  <c r="AK1025" i="3"/>
  <c r="AV1026" i="3"/>
  <c r="AZ1026" i="3"/>
  <c r="AI1027" i="3"/>
  <c r="AM1027" i="3"/>
  <c r="AQ1027" i="3"/>
  <c r="AG1029" i="3"/>
  <c r="AK1029" i="3"/>
  <c r="AQ1031" i="3"/>
  <c r="AM1031" i="3"/>
  <c r="AY1031" i="3"/>
  <c r="AU1031" i="3"/>
  <c r="AQ1032" i="3"/>
  <c r="AH1033" i="3"/>
  <c r="AU1033" i="3"/>
  <c r="AZ1033" i="3"/>
  <c r="AQ1035" i="3"/>
  <c r="AM1035" i="3"/>
  <c r="AY1035" i="3"/>
  <c r="AU1035" i="3"/>
  <c r="AQ1036" i="3"/>
  <c r="AH1037" i="3"/>
  <c r="AU1037" i="3"/>
  <c r="AZ1037" i="3"/>
  <c r="AQ1039" i="3"/>
  <c r="AM1039" i="3"/>
  <c r="AY1039" i="3"/>
  <c r="AU1039" i="3"/>
  <c r="AQ1040" i="3"/>
  <c r="AH1041" i="3"/>
  <c r="AU1041" i="3"/>
  <c r="AZ1041" i="3"/>
  <c r="AQ1043" i="3"/>
  <c r="AM1043" i="3"/>
  <c r="AY1043" i="3"/>
  <c r="AU1043" i="3"/>
  <c r="AQ1044" i="3"/>
  <c r="AH1045" i="3"/>
  <c r="AU1045" i="3"/>
  <c r="AZ1045" i="3"/>
  <c r="AQ1047" i="3"/>
  <c r="AM1047" i="3"/>
  <c r="AY1047" i="3"/>
  <c r="AU1047" i="3"/>
  <c r="AQ1048" i="3"/>
  <c r="AH1049" i="3"/>
  <c r="AU1049" i="3"/>
  <c r="AZ1049" i="3"/>
  <c r="AQ1051" i="3"/>
  <c r="AM1051" i="3"/>
  <c r="AY1051" i="3"/>
  <c r="AU1051" i="3"/>
  <c r="AQ1052" i="3"/>
  <c r="AH1053" i="3"/>
  <c r="AU1053" i="3"/>
  <c r="AZ1053" i="3"/>
  <c r="AQ1055" i="3"/>
  <c r="AM1055" i="3"/>
  <c r="AY1055" i="3"/>
  <c r="AU1055" i="3"/>
  <c r="AQ1056" i="3"/>
  <c r="AH1057" i="3"/>
  <c r="AU1057" i="3"/>
  <c r="AZ1057" i="3"/>
  <c r="AQ1059" i="3"/>
  <c r="AM1059" i="3"/>
  <c r="AY1059" i="3"/>
  <c r="AU1059" i="3"/>
  <c r="AQ1060" i="3"/>
  <c r="AH1061" i="3"/>
  <c r="AU1061" i="3"/>
  <c r="AZ1061" i="3"/>
  <c r="AQ1063" i="3"/>
  <c r="AM1063" i="3"/>
  <c r="AY1063" i="3"/>
  <c r="AU1063" i="3"/>
  <c r="AQ1064" i="3"/>
  <c r="AH1065" i="3"/>
  <c r="AU1065" i="3"/>
  <c r="AZ1065" i="3"/>
  <c r="AQ1067" i="3"/>
  <c r="AM1067" i="3"/>
  <c r="AY1067" i="3"/>
  <c r="AU1067" i="3"/>
  <c r="AQ1068" i="3"/>
  <c r="AH1069" i="3"/>
  <c r="AU1069" i="3"/>
  <c r="AZ1069" i="3"/>
  <c r="AQ1071" i="3"/>
  <c r="AM1071" i="3"/>
  <c r="AY1071" i="3"/>
  <c r="AU1071" i="3"/>
  <c r="AQ1072" i="3"/>
  <c r="AH1073" i="3"/>
  <c r="AU1073" i="3"/>
  <c r="AZ1073" i="3"/>
  <c r="AQ1075" i="3"/>
  <c r="AM1075" i="3"/>
  <c r="AY1075" i="3"/>
  <c r="AU1075" i="3"/>
  <c r="AQ1076" i="3"/>
  <c r="AH1077" i="3"/>
  <c r="AU1077" i="3"/>
  <c r="AZ1077" i="3"/>
  <c r="AQ1079" i="3"/>
  <c r="AM1079" i="3"/>
  <c r="AY1079" i="3"/>
  <c r="AU1079" i="3"/>
  <c r="AQ1080" i="3"/>
  <c r="AH1081" i="3"/>
  <c r="AU1081" i="3"/>
  <c r="AZ1081" i="3"/>
  <c r="AQ1083" i="3"/>
  <c r="AM1083" i="3"/>
  <c r="AY1083" i="3"/>
  <c r="AU1083" i="3"/>
  <c r="AQ1084" i="3"/>
  <c r="AH1085" i="3"/>
  <c r="AU1085" i="3"/>
  <c r="AZ1085" i="3"/>
  <c r="AQ1087" i="3"/>
  <c r="AM1087" i="3"/>
  <c r="AY1087" i="3"/>
  <c r="AU1087" i="3"/>
  <c r="AQ1088" i="3"/>
  <c r="AH1089" i="3"/>
  <c r="AU1089" i="3"/>
  <c r="AZ1089" i="3"/>
  <c r="AQ1091" i="3"/>
  <c r="AM1091" i="3"/>
  <c r="AY1091" i="3"/>
  <c r="AU1091" i="3"/>
  <c r="AQ1092" i="3"/>
  <c r="AH1094" i="3"/>
  <c r="AK1094" i="3"/>
  <c r="AG1094" i="3"/>
  <c r="AJ1094" i="3"/>
  <c r="AF1094" i="3"/>
  <c r="BA1095" i="3"/>
  <c r="AW1095" i="3"/>
  <c r="AZ1095" i="3"/>
  <c r="AV1095" i="3"/>
  <c r="AY1095" i="3"/>
  <c r="AU1095" i="3"/>
  <c r="AH1102" i="3"/>
  <c r="AK1102" i="3"/>
  <c r="AG1102" i="3"/>
  <c r="AJ1102" i="3"/>
  <c r="AF1102" i="3"/>
  <c r="BA1103" i="3"/>
  <c r="AW1103" i="3"/>
  <c r="AZ1103" i="3"/>
  <c r="AV1103" i="3"/>
  <c r="AY1103" i="3"/>
  <c r="AU1103" i="3"/>
  <c r="AH1110" i="3"/>
  <c r="AK1110" i="3"/>
  <c r="AG1110" i="3"/>
  <c r="AJ1110" i="3"/>
  <c r="AF1110" i="3"/>
  <c r="BA1111" i="3"/>
  <c r="AW1111" i="3"/>
  <c r="AZ1111" i="3"/>
  <c r="AV1111" i="3"/>
  <c r="AY1111" i="3"/>
  <c r="AU1111" i="3"/>
  <c r="AH1118" i="3"/>
  <c r="AK1118" i="3"/>
  <c r="AG1118" i="3"/>
  <c r="AJ1118" i="3"/>
  <c r="AF1118" i="3"/>
  <c r="BA1119" i="3"/>
  <c r="AW1119" i="3"/>
  <c r="AZ1119" i="3"/>
  <c r="AV1119" i="3"/>
  <c r="AY1119" i="3"/>
  <c r="AU1119" i="3"/>
  <c r="AZ1129" i="3"/>
  <c r="AV1129" i="3"/>
  <c r="AW1129" i="3"/>
  <c r="BA1129" i="3"/>
  <c r="AU1129" i="3"/>
  <c r="AY1129" i="3"/>
  <c r="AT1129" i="3"/>
  <c r="AR1133" i="3"/>
  <c r="AN1133" i="3"/>
  <c r="AQ1133" i="3"/>
  <c r="AL1133" i="3"/>
  <c r="AP1133" i="3"/>
  <c r="AO1133" i="3"/>
  <c r="AH1147" i="3"/>
  <c r="AJ1147" i="3"/>
  <c r="AF1147" i="3"/>
  <c r="AK1147" i="3"/>
  <c r="AI1147" i="3"/>
  <c r="AG1147" i="3"/>
  <c r="BA1148" i="3"/>
  <c r="AW1148" i="3"/>
  <c r="AY1148" i="3"/>
  <c r="AU1148" i="3"/>
  <c r="AV1148" i="3"/>
  <c r="AT1148" i="3"/>
  <c r="AZ1148" i="3"/>
  <c r="AY1154" i="3"/>
  <c r="AU1154" i="3"/>
  <c r="BA1154" i="3"/>
  <c r="AW1154" i="3"/>
  <c r="AV1154" i="3"/>
  <c r="AT1154" i="3"/>
  <c r="AZ1154" i="3"/>
  <c r="AL825" i="3"/>
  <c r="AF827" i="3"/>
  <c r="AU828" i="3"/>
  <c r="AL829" i="3"/>
  <c r="AF831" i="3"/>
  <c r="AU832" i="3"/>
  <c r="AL833" i="3"/>
  <c r="AF835" i="3"/>
  <c r="AU836" i="3"/>
  <c r="AL837" i="3"/>
  <c r="AF839" i="3"/>
  <c r="AU840" i="3"/>
  <c r="AL841" i="3"/>
  <c r="AF843" i="3"/>
  <c r="AU844" i="3"/>
  <c r="AL845" i="3"/>
  <c r="AF847" i="3"/>
  <c r="AU848" i="3"/>
  <c r="AL849" i="3"/>
  <c r="AF851" i="3"/>
  <c r="AU852" i="3"/>
  <c r="AL853" i="3"/>
  <c r="AF855" i="3"/>
  <c r="AU856" i="3"/>
  <c r="AL857" i="3"/>
  <c r="AF859" i="3"/>
  <c r="AU860" i="3"/>
  <c r="AL861" i="3"/>
  <c r="AF863" i="3"/>
  <c r="AV863" i="3"/>
  <c r="AM864" i="3"/>
  <c r="AU864" i="3"/>
  <c r="AL865" i="3"/>
  <c r="AG866" i="3"/>
  <c r="AK866" i="3"/>
  <c r="AF867" i="3"/>
  <c r="AV867" i="3"/>
  <c r="AM868" i="3"/>
  <c r="AU868" i="3"/>
  <c r="AL869" i="3"/>
  <c r="AG870" i="3"/>
  <c r="AK870" i="3"/>
  <c r="AF871" i="3"/>
  <c r="AV871" i="3"/>
  <c r="AM872" i="3"/>
  <c r="AU872" i="3"/>
  <c r="AL873" i="3"/>
  <c r="AG874" i="3"/>
  <c r="AK874" i="3"/>
  <c r="AF875" i="3"/>
  <c r="AV875" i="3"/>
  <c r="AM876" i="3"/>
  <c r="AU876" i="3"/>
  <c r="AL877" i="3"/>
  <c r="AG878" i="3"/>
  <c r="AK878" i="3"/>
  <c r="AF879" i="3"/>
  <c r="AV879" i="3"/>
  <c r="AM880" i="3"/>
  <c r="AU880" i="3"/>
  <c r="AL881" i="3"/>
  <c r="AG882" i="3"/>
  <c r="AK882" i="3"/>
  <c r="AF883" i="3"/>
  <c r="AV883" i="3"/>
  <c r="AM884" i="3"/>
  <c r="AU884" i="3"/>
  <c r="AL885" i="3"/>
  <c r="AG886" i="3"/>
  <c r="AK886" i="3"/>
  <c r="AF887" i="3"/>
  <c r="AV887" i="3"/>
  <c r="AM888" i="3"/>
  <c r="AU888" i="3"/>
  <c r="AL889" i="3"/>
  <c r="AG890" i="3"/>
  <c r="AK890" i="3"/>
  <c r="AF891" i="3"/>
  <c r="AV891" i="3"/>
  <c r="AM892" i="3"/>
  <c r="AU892" i="3"/>
  <c r="AL893" i="3"/>
  <c r="AG894" i="3"/>
  <c r="AK894" i="3"/>
  <c r="AF895" i="3"/>
  <c r="AV895" i="3"/>
  <c r="AM896" i="3"/>
  <c r="AU896" i="3"/>
  <c r="AL897" i="3"/>
  <c r="AG898" i="3"/>
  <c r="AK898" i="3"/>
  <c r="AF899" i="3"/>
  <c r="AV899" i="3"/>
  <c r="AM900" i="3"/>
  <c r="AU900" i="3"/>
  <c r="AL901" i="3"/>
  <c r="AG902" i="3"/>
  <c r="AK902" i="3"/>
  <c r="AF903" i="3"/>
  <c r="AV903" i="3"/>
  <c r="AM904" i="3"/>
  <c r="AU904" i="3"/>
  <c r="AL905" i="3"/>
  <c r="AG906" i="3"/>
  <c r="AK906" i="3"/>
  <c r="AF907" i="3"/>
  <c r="AV907" i="3"/>
  <c r="AM908" i="3"/>
  <c r="AU908" i="3"/>
  <c r="AL909" i="3"/>
  <c r="AG910" i="3"/>
  <c r="AK910" i="3"/>
  <c r="AF911" i="3"/>
  <c r="AV911" i="3"/>
  <c r="AM912" i="3"/>
  <c r="AU912" i="3"/>
  <c r="AL913" i="3"/>
  <c r="AG914" i="3"/>
  <c r="AK914" i="3"/>
  <c r="AF915" i="3"/>
  <c r="AV915" i="3"/>
  <c r="AM916" i="3"/>
  <c r="AU916" i="3"/>
  <c r="AL917" i="3"/>
  <c r="AG918" i="3"/>
  <c r="AK918" i="3"/>
  <c r="AW918" i="3"/>
  <c r="BA918" i="3"/>
  <c r="AF919" i="3"/>
  <c r="AN919" i="3"/>
  <c r="AR919" i="3"/>
  <c r="AV919" i="3"/>
  <c r="AM920" i="3"/>
  <c r="AU920" i="3"/>
  <c r="AY920" i="3"/>
  <c r="AH921" i="3"/>
  <c r="AL921" i="3"/>
  <c r="AP921" i="3"/>
  <c r="AG922" i="3"/>
  <c r="AK922" i="3"/>
  <c r="AW922" i="3"/>
  <c r="BA922" i="3"/>
  <c r="AF923" i="3"/>
  <c r="AJ923" i="3"/>
  <c r="AN923" i="3"/>
  <c r="AR923" i="3"/>
  <c r="AV923" i="3"/>
  <c r="AM924" i="3"/>
  <c r="AU924" i="3"/>
  <c r="AY924" i="3"/>
  <c r="AH925" i="3"/>
  <c r="AL925" i="3"/>
  <c r="AP925" i="3"/>
  <c r="AG926" i="3"/>
  <c r="AK926" i="3"/>
  <c r="AW926" i="3"/>
  <c r="BA926" i="3"/>
  <c r="AF927" i="3"/>
  <c r="AJ927" i="3"/>
  <c r="AN927" i="3"/>
  <c r="AR927" i="3"/>
  <c r="AV927" i="3"/>
  <c r="AM928" i="3"/>
  <c r="AU928" i="3"/>
  <c r="AY928" i="3"/>
  <c r="AH929" i="3"/>
  <c r="AL929" i="3"/>
  <c r="AP929" i="3"/>
  <c r="AG930" i="3"/>
  <c r="AK930" i="3"/>
  <c r="AW930" i="3"/>
  <c r="BA930" i="3"/>
  <c r="AF931" i="3"/>
  <c r="AJ931" i="3"/>
  <c r="AN931" i="3"/>
  <c r="AR931" i="3"/>
  <c r="AV931" i="3"/>
  <c r="AM932" i="3"/>
  <c r="AU932" i="3"/>
  <c r="AY932" i="3"/>
  <c r="AH933" i="3"/>
  <c r="AL933" i="3"/>
  <c r="AP933" i="3"/>
  <c r="AG934" i="3"/>
  <c r="AK934" i="3"/>
  <c r="AW934" i="3"/>
  <c r="BA934" i="3"/>
  <c r="AF935" i="3"/>
  <c r="AJ935" i="3"/>
  <c r="AN935" i="3"/>
  <c r="AR935" i="3"/>
  <c r="AV935" i="3"/>
  <c r="AM936" i="3"/>
  <c r="AU936" i="3"/>
  <c r="AY936" i="3"/>
  <c r="AH937" i="3"/>
  <c r="AL937" i="3"/>
  <c r="AP937" i="3"/>
  <c r="AG938" i="3"/>
  <c r="AK938" i="3"/>
  <c r="AW938" i="3"/>
  <c r="BA938" i="3"/>
  <c r="AF939" i="3"/>
  <c r="AJ939" i="3"/>
  <c r="AN939" i="3"/>
  <c r="AR939" i="3"/>
  <c r="AV939" i="3"/>
  <c r="AM940" i="3"/>
  <c r="AU940" i="3"/>
  <c r="AY940" i="3"/>
  <c r="AH941" i="3"/>
  <c r="AL941" i="3"/>
  <c r="AP941" i="3"/>
  <c r="AG942" i="3"/>
  <c r="AK942" i="3"/>
  <c r="AW942" i="3"/>
  <c r="BA942" i="3"/>
  <c r="AF943" i="3"/>
  <c r="AJ943" i="3"/>
  <c r="AN943" i="3"/>
  <c r="AR943" i="3"/>
  <c r="AV943" i="3"/>
  <c r="AM944" i="3"/>
  <c r="AU944" i="3"/>
  <c r="AY944" i="3"/>
  <c r="AH945" i="3"/>
  <c r="AL945" i="3"/>
  <c r="AP945" i="3"/>
  <c r="AG946" i="3"/>
  <c r="AK946" i="3"/>
  <c r="AW946" i="3"/>
  <c r="BA946" i="3"/>
  <c r="AF947" i="3"/>
  <c r="AJ947" i="3"/>
  <c r="AN947" i="3"/>
  <c r="AR947" i="3"/>
  <c r="AV947" i="3"/>
  <c r="AM948" i="3"/>
  <c r="AU948" i="3"/>
  <c r="AY948" i="3"/>
  <c r="AH949" i="3"/>
  <c r="AL949" i="3"/>
  <c r="AP949" i="3"/>
  <c r="AG950" i="3"/>
  <c r="AK950" i="3"/>
  <c r="AW950" i="3"/>
  <c r="BA950" i="3"/>
  <c r="AF951" i="3"/>
  <c r="AJ951" i="3"/>
  <c r="AN951" i="3"/>
  <c r="AR951" i="3"/>
  <c r="AV951" i="3"/>
  <c r="AM952" i="3"/>
  <c r="AU952" i="3"/>
  <c r="AY952" i="3"/>
  <c r="AH953" i="3"/>
  <c r="AL953" i="3"/>
  <c r="AP953" i="3"/>
  <c r="AG954" i="3"/>
  <c r="AK954" i="3"/>
  <c r="AW954" i="3"/>
  <c r="BA954" i="3"/>
  <c r="AF955" i="3"/>
  <c r="AJ955" i="3"/>
  <c r="AN955" i="3"/>
  <c r="AR955" i="3"/>
  <c r="AV955" i="3"/>
  <c r="AM956" i="3"/>
  <c r="AU956" i="3"/>
  <c r="AY956" i="3"/>
  <c r="AH957" i="3"/>
  <c r="AL957" i="3"/>
  <c r="AP957" i="3"/>
  <c r="AG958" i="3"/>
  <c r="AK958" i="3"/>
  <c r="AW958" i="3"/>
  <c r="BA958" i="3"/>
  <c r="AF959" i="3"/>
  <c r="AJ959" i="3"/>
  <c r="AN959" i="3"/>
  <c r="AR959" i="3"/>
  <c r="AV959" i="3"/>
  <c r="AM960" i="3"/>
  <c r="AU960" i="3"/>
  <c r="AY960" i="3"/>
  <c r="AH961" i="3"/>
  <c r="AL961" i="3"/>
  <c r="AP961" i="3"/>
  <c r="AW962" i="3"/>
  <c r="BA962" i="3"/>
  <c r="AF963" i="3"/>
  <c r="AJ963" i="3"/>
  <c r="AN963" i="3"/>
  <c r="AR963" i="3"/>
  <c r="AI964" i="3"/>
  <c r="AU964" i="3"/>
  <c r="AY964" i="3"/>
  <c r="AH965" i="3"/>
  <c r="AL965" i="3"/>
  <c r="AP965" i="3"/>
  <c r="AW966" i="3"/>
  <c r="BA966" i="3"/>
  <c r="AF967" i="3"/>
  <c r="AJ967" i="3"/>
  <c r="AN967" i="3"/>
  <c r="AR967" i="3"/>
  <c r="AI968" i="3"/>
  <c r="AU968" i="3"/>
  <c r="AY968" i="3"/>
  <c r="AH969" i="3"/>
  <c r="AL969" i="3"/>
  <c r="AP969" i="3"/>
  <c r="AW970" i="3"/>
  <c r="BA970" i="3"/>
  <c r="AF971" i="3"/>
  <c r="AJ971" i="3"/>
  <c r="AN971" i="3"/>
  <c r="AR971" i="3"/>
  <c r="AI972" i="3"/>
  <c r="AU972" i="3"/>
  <c r="AY972" i="3"/>
  <c r="AH973" i="3"/>
  <c r="AL973" i="3"/>
  <c r="AP973" i="3"/>
  <c r="AW974" i="3"/>
  <c r="BA974" i="3"/>
  <c r="AF975" i="3"/>
  <c r="AJ975" i="3"/>
  <c r="AN975" i="3"/>
  <c r="AR975" i="3"/>
  <c r="AI976" i="3"/>
  <c r="AU976" i="3"/>
  <c r="AY976" i="3"/>
  <c r="AH977" i="3"/>
  <c r="AL977" i="3"/>
  <c r="AP977" i="3"/>
  <c r="AW978" i="3"/>
  <c r="BA978" i="3"/>
  <c r="AF979" i="3"/>
  <c r="AJ979" i="3"/>
  <c r="AN979" i="3"/>
  <c r="AR979" i="3"/>
  <c r="AI980" i="3"/>
  <c r="AU980" i="3"/>
  <c r="AY980" i="3"/>
  <c r="AH981" i="3"/>
  <c r="AL981" i="3"/>
  <c r="AP981" i="3"/>
  <c r="AW982" i="3"/>
  <c r="BA982" i="3"/>
  <c r="AF983" i="3"/>
  <c r="AJ983" i="3"/>
  <c r="AN983" i="3"/>
  <c r="AR983" i="3"/>
  <c r="AI984" i="3"/>
  <c r="AU984" i="3"/>
  <c r="AY984" i="3"/>
  <c r="AH985" i="3"/>
  <c r="AL985" i="3"/>
  <c r="AP985" i="3"/>
  <c r="AW986" i="3"/>
  <c r="BA986" i="3"/>
  <c r="AF987" i="3"/>
  <c r="AJ987" i="3"/>
  <c r="AN987" i="3"/>
  <c r="AR987" i="3"/>
  <c r="AI988" i="3"/>
  <c r="AU988" i="3"/>
  <c r="AY988" i="3"/>
  <c r="AH989" i="3"/>
  <c r="AL989" i="3"/>
  <c r="AP989" i="3"/>
  <c r="AW990" i="3"/>
  <c r="BA990" i="3"/>
  <c r="AF991" i="3"/>
  <c r="AJ991" i="3"/>
  <c r="AN991" i="3"/>
  <c r="AR991" i="3"/>
  <c r="AI992" i="3"/>
  <c r="AU992" i="3"/>
  <c r="AY992" i="3"/>
  <c r="AH993" i="3"/>
  <c r="AL993" i="3"/>
  <c r="AP993" i="3"/>
  <c r="AW994" i="3"/>
  <c r="BA994" i="3"/>
  <c r="AF995" i="3"/>
  <c r="AJ995" i="3"/>
  <c r="AN995" i="3"/>
  <c r="AR995" i="3"/>
  <c r="AI996" i="3"/>
  <c r="AU996" i="3"/>
  <c r="AY996" i="3"/>
  <c r="AH997" i="3"/>
  <c r="AL997" i="3"/>
  <c r="AP997" i="3"/>
  <c r="AW998" i="3"/>
  <c r="BA998" i="3"/>
  <c r="AF999" i="3"/>
  <c r="AJ999" i="3"/>
  <c r="AN999" i="3"/>
  <c r="AR999" i="3"/>
  <c r="AI1000" i="3"/>
  <c r="AU1000" i="3"/>
  <c r="AY1000" i="3"/>
  <c r="AH1001" i="3"/>
  <c r="AL1001" i="3"/>
  <c r="AP1001" i="3"/>
  <c r="AW1002" i="3"/>
  <c r="BA1002" i="3"/>
  <c r="AF1003" i="3"/>
  <c r="AJ1003" i="3"/>
  <c r="AN1003" i="3"/>
  <c r="AR1003" i="3"/>
  <c r="AI1004" i="3"/>
  <c r="AU1004" i="3"/>
  <c r="AY1004" i="3"/>
  <c r="AH1005" i="3"/>
  <c r="AL1005" i="3"/>
  <c r="AP1005" i="3"/>
  <c r="AW1006" i="3"/>
  <c r="BA1006" i="3"/>
  <c r="AF1007" i="3"/>
  <c r="AJ1007" i="3"/>
  <c r="AN1007" i="3"/>
  <c r="AR1007" i="3"/>
  <c r="AI1008" i="3"/>
  <c r="AU1008" i="3"/>
  <c r="AY1008" i="3"/>
  <c r="AH1009" i="3"/>
  <c r="AL1009" i="3"/>
  <c r="AP1009" i="3"/>
  <c r="AW1010" i="3"/>
  <c r="BA1010" i="3"/>
  <c r="AF1011" i="3"/>
  <c r="AJ1011" i="3"/>
  <c r="AN1011" i="3"/>
  <c r="AR1011" i="3"/>
  <c r="AI1012" i="3"/>
  <c r="AU1012" i="3"/>
  <c r="AY1012" i="3"/>
  <c r="AH1013" i="3"/>
  <c r="AL1013" i="3"/>
  <c r="AP1013" i="3"/>
  <c r="AW1014" i="3"/>
  <c r="BA1014" i="3"/>
  <c r="AF1015" i="3"/>
  <c r="AJ1015" i="3"/>
  <c r="AN1015" i="3"/>
  <c r="AR1015" i="3"/>
  <c r="AI1016" i="3"/>
  <c r="AU1016" i="3"/>
  <c r="AY1016" i="3"/>
  <c r="AH1017" i="3"/>
  <c r="AL1017" i="3"/>
  <c r="AP1017" i="3"/>
  <c r="AW1018" i="3"/>
  <c r="BA1018" i="3"/>
  <c r="AF1019" i="3"/>
  <c r="AJ1019" i="3"/>
  <c r="AN1019" i="3"/>
  <c r="AR1019" i="3"/>
  <c r="AI1020" i="3"/>
  <c r="AU1020" i="3"/>
  <c r="AY1020" i="3"/>
  <c r="AH1021" i="3"/>
  <c r="AL1021" i="3"/>
  <c r="AP1021" i="3"/>
  <c r="AW1022" i="3"/>
  <c r="BA1022" i="3"/>
  <c r="AF1023" i="3"/>
  <c r="AJ1023" i="3"/>
  <c r="AN1023" i="3"/>
  <c r="AR1023" i="3"/>
  <c r="AI1024" i="3"/>
  <c r="AU1024" i="3"/>
  <c r="AY1024" i="3"/>
  <c r="AH1025" i="3"/>
  <c r="AL1025" i="3"/>
  <c r="AP1025" i="3"/>
  <c r="AW1026" i="3"/>
  <c r="BA1026" i="3"/>
  <c r="AF1027" i="3"/>
  <c r="AJ1027" i="3"/>
  <c r="AN1027" i="3"/>
  <c r="AR1027" i="3"/>
  <c r="AI1028" i="3"/>
  <c r="AU1028" i="3"/>
  <c r="AY1028" i="3"/>
  <c r="AH1029" i="3"/>
  <c r="AL1029" i="3"/>
  <c r="AP1029" i="3"/>
  <c r="AZ1030" i="3"/>
  <c r="AV1030" i="3"/>
  <c r="AO1031" i="3"/>
  <c r="AT1031" i="3"/>
  <c r="AZ1031" i="3"/>
  <c r="AM1032" i="3"/>
  <c r="AR1034" i="3"/>
  <c r="AN1034" i="3"/>
  <c r="AZ1034" i="3"/>
  <c r="AV1034" i="3"/>
  <c r="AO1035" i="3"/>
  <c r="AT1035" i="3"/>
  <c r="AZ1035" i="3"/>
  <c r="AM1036" i="3"/>
  <c r="AR1038" i="3"/>
  <c r="AN1038" i="3"/>
  <c r="AZ1038" i="3"/>
  <c r="AV1038" i="3"/>
  <c r="AO1039" i="3"/>
  <c r="AT1039" i="3"/>
  <c r="AZ1039" i="3"/>
  <c r="AM1040" i="3"/>
  <c r="AR1042" i="3"/>
  <c r="AN1042" i="3"/>
  <c r="AZ1042" i="3"/>
  <c r="AV1042" i="3"/>
  <c r="AO1043" i="3"/>
  <c r="AT1043" i="3"/>
  <c r="AZ1043" i="3"/>
  <c r="AM1044" i="3"/>
  <c r="AR1046" i="3"/>
  <c r="AN1046" i="3"/>
  <c r="AZ1046" i="3"/>
  <c r="AV1046" i="3"/>
  <c r="AO1047" i="3"/>
  <c r="AT1047" i="3"/>
  <c r="AZ1047" i="3"/>
  <c r="AM1048" i="3"/>
  <c r="AR1050" i="3"/>
  <c r="AN1050" i="3"/>
  <c r="AZ1050" i="3"/>
  <c r="AV1050" i="3"/>
  <c r="AO1051" i="3"/>
  <c r="AT1051" i="3"/>
  <c r="AZ1051" i="3"/>
  <c r="AM1052" i="3"/>
  <c r="AR1054" i="3"/>
  <c r="AN1054" i="3"/>
  <c r="AZ1054" i="3"/>
  <c r="AV1054" i="3"/>
  <c r="AO1055" i="3"/>
  <c r="AT1055" i="3"/>
  <c r="AZ1055" i="3"/>
  <c r="AM1056" i="3"/>
  <c r="AR1058" i="3"/>
  <c r="AN1058" i="3"/>
  <c r="AZ1058" i="3"/>
  <c r="AV1058" i="3"/>
  <c r="AO1059" i="3"/>
  <c r="AT1059" i="3"/>
  <c r="AZ1059" i="3"/>
  <c r="AG1060" i="3"/>
  <c r="AM1060" i="3"/>
  <c r="AR1062" i="3"/>
  <c r="AN1062" i="3"/>
  <c r="AZ1062" i="3"/>
  <c r="AV1062" i="3"/>
  <c r="AO1063" i="3"/>
  <c r="AT1063" i="3"/>
  <c r="AZ1063" i="3"/>
  <c r="AG1064" i="3"/>
  <c r="AM1064" i="3"/>
  <c r="AR1066" i="3"/>
  <c r="AN1066" i="3"/>
  <c r="AZ1066" i="3"/>
  <c r="AV1066" i="3"/>
  <c r="AO1067" i="3"/>
  <c r="AT1067" i="3"/>
  <c r="AZ1067" i="3"/>
  <c r="AG1068" i="3"/>
  <c r="AM1068" i="3"/>
  <c r="AR1070" i="3"/>
  <c r="AN1070" i="3"/>
  <c r="AZ1070" i="3"/>
  <c r="AV1070" i="3"/>
  <c r="AO1071" i="3"/>
  <c r="AT1071" i="3"/>
  <c r="AZ1071" i="3"/>
  <c r="AG1072" i="3"/>
  <c r="AM1072" i="3"/>
  <c r="AR1074" i="3"/>
  <c r="AN1074" i="3"/>
  <c r="AZ1074" i="3"/>
  <c r="AV1074" i="3"/>
  <c r="AO1075" i="3"/>
  <c r="AT1075" i="3"/>
  <c r="AZ1075" i="3"/>
  <c r="AG1076" i="3"/>
  <c r="AM1076" i="3"/>
  <c r="AR1078" i="3"/>
  <c r="AN1078" i="3"/>
  <c r="AZ1078" i="3"/>
  <c r="AV1078" i="3"/>
  <c r="AO1079" i="3"/>
  <c r="AT1079" i="3"/>
  <c r="AZ1079" i="3"/>
  <c r="AG1080" i="3"/>
  <c r="AM1080" i="3"/>
  <c r="AR1082" i="3"/>
  <c r="AN1082" i="3"/>
  <c r="AZ1082" i="3"/>
  <c r="AV1082" i="3"/>
  <c r="AO1083" i="3"/>
  <c r="AT1083" i="3"/>
  <c r="AZ1083" i="3"/>
  <c r="AG1084" i="3"/>
  <c r="AM1084" i="3"/>
  <c r="AR1086" i="3"/>
  <c r="AN1086" i="3"/>
  <c r="AZ1086" i="3"/>
  <c r="AV1086" i="3"/>
  <c r="AO1087" i="3"/>
  <c r="AT1087" i="3"/>
  <c r="AZ1087" i="3"/>
  <c r="AG1088" i="3"/>
  <c r="AM1088" i="3"/>
  <c r="AR1090" i="3"/>
  <c r="AN1090" i="3"/>
  <c r="AZ1090" i="3"/>
  <c r="AV1090" i="3"/>
  <c r="AO1091" i="3"/>
  <c r="AT1091" i="3"/>
  <c r="AZ1091" i="3"/>
  <c r="AG1092" i="3"/>
  <c r="AM1092" i="3"/>
  <c r="AI1094" i="3"/>
  <c r="AR1096" i="3"/>
  <c r="AN1096" i="3"/>
  <c r="AQ1096" i="3"/>
  <c r="AM1096" i="3"/>
  <c r="AP1096" i="3"/>
  <c r="AL1096" i="3"/>
  <c r="AI1102" i="3"/>
  <c r="AR1104" i="3"/>
  <c r="AN1104" i="3"/>
  <c r="AQ1104" i="3"/>
  <c r="AM1104" i="3"/>
  <c r="AP1104" i="3"/>
  <c r="AL1104" i="3"/>
  <c r="AI1110" i="3"/>
  <c r="AR1112" i="3"/>
  <c r="AN1112" i="3"/>
  <c r="AQ1112" i="3"/>
  <c r="AM1112" i="3"/>
  <c r="AP1112" i="3"/>
  <c r="AL1112" i="3"/>
  <c r="AI1118" i="3"/>
  <c r="AR1120" i="3"/>
  <c r="AN1120" i="3"/>
  <c r="AQ1120" i="3"/>
  <c r="AM1120" i="3"/>
  <c r="AP1120" i="3"/>
  <c r="AL1120" i="3"/>
  <c r="AZ1133" i="3"/>
  <c r="AV1133" i="3"/>
  <c r="AW1133" i="3"/>
  <c r="BA1133" i="3"/>
  <c r="AU1133" i="3"/>
  <c r="AY1133" i="3"/>
  <c r="AT1133" i="3"/>
  <c r="AR1137" i="3"/>
  <c r="AN1137" i="3"/>
  <c r="AQ1137" i="3"/>
  <c r="AL1137" i="3"/>
  <c r="AP1137" i="3"/>
  <c r="AO1137" i="3"/>
  <c r="AJ1141" i="3"/>
  <c r="AF1141" i="3"/>
  <c r="AH1141" i="3"/>
  <c r="AK1141" i="3"/>
  <c r="AI1141" i="3"/>
  <c r="AG1141" i="3"/>
  <c r="AP1159" i="3"/>
  <c r="AL1159" i="3"/>
  <c r="AR1159" i="3"/>
  <c r="AN1159" i="3"/>
  <c r="AQ1159" i="3"/>
  <c r="AO1159" i="3"/>
  <c r="AM1159" i="3"/>
  <c r="AI921" i="3"/>
  <c r="AI925" i="3"/>
  <c r="AI929" i="3"/>
  <c r="AI933" i="3"/>
  <c r="AI937" i="3"/>
  <c r="AI941" i="3"/>
  <c r="AI945" i="3"/>
  <c r="AI949" i="3"/>
  <c r="AI953" i="3"/>
  <c r="AI957" i="3"/>
  <c r="AI961" i="3"/>
  <c r="AI965" i="3"/>
  <c r="AI969" i="3"/>
  <c r="AI973" i="3"/>
  <c r="AI977" i="3"/>
  <c r="AI981" i="3"/>
  <c r="AI985" i="3"/>
  <c r="AI989" i="3"/>
  <c r="AI993" i="3"/>
  <c r="AI997" i="3"/>
  <c r="AI1001" i="3"/>
  <c r="AI1005" i="3"/>
  <c r="AI1009" i="3"/>
  <c r="AI1013" i="3"/>
  <c r="AI1017" i="3"/>
  <c r="AI1021" i="3"/>
  <c r="AI1025" i="3"/>
  <c r="AI1029" i="3"/>
  <c r="AP1032" i="3"/>
  <c r="AL1032" i="3"/>
  <c r="AK1033" i="3"/>
  <c r="AG1033" i="3"/>
  <c r="AJ1033" i="3"/>
  <c r="BA1033" i="3"/>
  <c r="AW1033" i="3"/>
  <c r="AP1036" i="3"/>
  <c r="AL1036" i="3"/>
  <c r="AK1037" i="3"/>
  <c r="AG1037" i="3"/>
  <c r="AJ1037" i="3"/>
  <c r="BA1037" i="3"/>
  <c r="AW1037" i="3"/>
  <c r="AP1040" i="3"/>
  <c r="AL1040" i="3"/>
  <c r="AK1041" i="3"/>
  <c r="AG1041" i="3"/>
  <c r="AJ1041" i="3"/>
  <c r="BA1041" i="3"/>
  <c r="AW1041" i="3"/>
  <c r="AP1044" i="3"/>
  <c r="AL1044" i="3"/>
  <c r="AK1045" i="3"/>
  <c r="AG1045" i="3"/>
  <c r="AJ1045" i="3"/>
  <c r="BA1045" i="3"/>
  <c r="AW1045" i="3"/>
  <c r="AP1048" i="3"/>
  <c r="AL1048" i="3"/>
  <c r="AK1049" i="3"/>
  <c r="AG1049" i="3"/>
  <c r="AJ1049" i="3"/>
  <c r="BA1049" i="3"/>
  <c r="AW1049" i="3"/>
  <c r="AP1052" i="3"/>
  <c r="AL1052" i="3"/>
  <c r="AK1053" i="3"/>
  <c r="AG1053" i="3"/>
  <c r="AJ1053" i="3"/>
  <c r="BA1053" i="3"/>
  <c r="AW1053" i="3"/>
  <c r="AP1056" i="3"/>
  <c r="AL1056" i="3"/>
  <c r="AK1057" i="3"/>
  <c r="AG1057" i="3"/>
  <c r="AJ1057" i="3"/>
  <c r="BA1057" i="3"/>
  <c r="AW1057" i="3"/>
  <c r="AP1060" i="3"/>
  <c r="AL1060" i="3"/>
  <c r="AK1061" i="3"/>
  <c r="AG1061" i="3"/>
  <c r="AJ1061" i="3"/>
  <c r="BA1061" i="3"/>
  <c r="AW1061" i="3"/>
  <c r="AP1064" i="3"/>
  <c r="AL1064" i="3"/>
  <c r="AK1065" i="3"/>
  <c r="AG1065" i="3"/>
  <c r="AJ1065" i="3"/>
  <c r="BA1065" i="3"/>
  <c r="AW1065" i="3"/>
  <c r="AP1068" i="3"/>
  <c r="AL1068" i="3"/>
  <c r="AK1069" i="3"/>
  <c r="AG1069" i="3"/>
  <c r="AJ1069" i="3"/>
  <c r="BA1069" i="3"/>
  <c r="AW1069" i="3"/>
  <c r="AP1072" i="3"/>
  <c r="AL1072" i="3"/>
  <c r="AK1073" i="3"/>
  <c r="AG1073" i="3"/>
  <c r="AJ1073" i="3"/>
  <c r="BA1073" i="3"/>
  <c r="AW1073" i="3"/>
  <c r="AP1076" i="3"/>
  <c r="AL1076" i="3"/>
  <c r="AK1077" i="3"/>
  <c r="AG1077" i="3"/>
  <c r="AJ1077" i="3"/>
  <c r="BA1077" i="3"/>
  <c r="AW1077" i="3"/>
  <c r="AP1080" i="3"/>
  <c r="AL1080" i="3"/>
  <c r="AK1081" i="3"/>
  <c r="AG1081" i="3"/>
  <c r="AJ1081" i="3"/>
  <c r="BA1081" i="3"/>
  <c r="AW1081" i="3"/>
  <c r="AP1084" i="3"/>
  <c r="AL1084" i="3"/>
  <c r="AK1085" i="3"/>
  <c r="AG1085" i="3"/>
  <c r="AJ1085" i="3"/>
  <c r="BA1085" i="3"/>
  <c r="AW1085" i="3"/>
  <c r="AP1088" i="3"/>
  <c r="AL1088" i="3"/>
  <c r="AK1089" i="3"/>
  <c r="AG1089" i="3"/>
  <c r="AJ1089" i="3"/>
  <c r="BA1089" i="3"/>
  <c r="AW1089" i="3"/>
  <c r="AP1092" i="3"/>
  <c r="AL1092" i="3"/>
  <c r="AH1098" i="3"/>
  <c r="AK1098" i="3"/>
  <c r="AG1098" i="3"/>
  <c r="AJ1098" i="3"/>
  <c r="AF1098" i="3"/>
  <c r="BA1099" i="3"/>
  <c r="AW1099" i="3"/>
  <c r="AZ1099" i="3"/>
  <c r="AV1099" i="3"/>
  <c r="AY1099" i="3"/>
  <c r="AU1099" i="3"/>
  <c r="AH1106" i="3"/>
  <c r="AK1106" i="3"/>
  <c r="AG1106" i="3"/>
  <c r="AJ1106" i="3"/>
  <c r="AF1106" i="3"/>
  <c r="BA1107" i="3"/>
  <c r="AW1107" i="3"/>
  <c r="AZ1107" i="3"/>
  <c r="AV1107" i="3"/>
  <c r="AY1107" i="3"/>
  <c r="AU1107" i="3"/>
  <c r="AH1114" i="3"/>
  <c r="AK1114" i="3"/>
  <c r="AG1114" i="3"/>
  <c r="AJ1114" i="3"/>
  <c r="AF1114" i="3"/>
  <c r="BA1115" i="3"/>
  <c r="AW1115" i="3"/>
  <c r="AZ1115" i="3"/>
  <c r="AV1115" i="3"/>
  <c r="AY1115" i="3"/>
  <c r="AU1115" i="3"/>
  <c r="AR1124" i="3"/>
  <c r="AN1124" i="3"/>
  <c r="AQ1124" i="3"/>
  <c r="AM1124" i="3"/>
  <c r="AP1124" i="3"/>
  <c r="AL1124" i="3"/>
  <c r="AR1125" i="3"/>
  <c r="AN1125" i="3"/>
  <c r="AQ1125" i="3"/>
  <c r="AL1125" i="3"/>
  <c r="AP1125" i="3"/>
  <c r="AO1125" i="3"/>
  <c r="AZ1137" i="3"/>
  <c r="AV1137" i="3"/>
  <c r="AW1137" i="3"/>
  <c r="BA1137" i="3"/>
  <c r="AU1137" i="3"/>
  <c r="AY1137" i="3"/>
  <c r="AT1137" i="3"/>
  <c r="AH1163" i="3"/>
  <c r="AJ1163" i="3"/>
  <c r="AF1163" i="3"/>
  <c r="AK1163" i="3"/>
  <c r="AI1163" i="3"/>
  <c r="AG1163" i="3"/>
  <c r="AU918" i="3"/>
  <c r="AL919" i="3"/>
  <c r="AW920" i="3"/>
  <c r="AF921" i="3"/>
  <c r="AN921" i="3"/>
  <c r="AU922" i="3"/>
  <c r="AL923" i="3"/>
  <c r="AW924" i="3"/>
  <c r="AF925" i="3"/>
  <c r="AN925" i="3"/>
  <c r="AU926" i="3"/>
  <c r="AL927" i="3"/>
  <c r="AW928" i="3"/>
  <c r="AF929" i="3"/>
  <c r="AN929" i="3"/>
  <c r="AU930" i="3"/>
  <c r="AL931" i="3"/>
  <c r="AW932" i="3"/>
  <c r="AF933" i="3"/>
  <c r="AN933" i="3"/>
  <c r="AU934" i="3"/>
  <c r="AL935" i="3"/>
  <c r="AW936" i="3"/>
  <c r="AF937" i="3"/>
  <c r="AN937" i="3"/>
  <c r="AU938" i="3"/>
  <c r="AL939" i="3"/>
  <c r="AW940" i="3"/>
  <c r="AF941" i="3"/>
  <c r="AN941" i="3"/>
  <c r="AU942" i="3"/>
  <c r="AL943" i="3"/>
  <c r="AW944" i="3"/>
  <c r="AF945" i="3"/>
  <c r="AN945" i="3"/>
  <c r="AU946" i="3"/>
  <c r="AL947" i="3"/>
  <c r="AW948" i="3"/>
  <c r="AF949" i="3"/>
  <c r="AN949" i="3"/>
  <c r="AU950" i="3"/>
  <c r="AL951" i="3"/>
  <c r="AW952" i="3"/>
  <c r="AF953" i="3"/>
  <c r="AN953" i="3"/>
  <c r="AU954" i="3"/>
  <c r="AL955" i="3"/>
  <c r="AW956" i="3"/>
  <c r="AF957" i="3"/>
  <c r="AN957" i="3"/>
  <c r="AU958" i="3"/>
  <c r="AL959" i="3"/>
  <c r="AW960" i="3"/>
  <c r="AF961" i="3"/>
  <c r="AN961" i="3"/>
  <c r="AV961" i="3"/>
  <c r="AM962" i="3"/>
  <c r="AU962" i="3"/>
  <c r="AL963" i="3"/>
  <c r="AG964" i="3"/>
  <c r="AW964" i="3"/>
  <c r="AF965" i="3"/>
  <c r="AN965" i="3"/>
  <c r="AV965" i="3"/>
  <c r="AM966" i="3"/>
  <c r="AU966" i="3"/>
  <c r="AL967" i="3"/>
  <c r="AG968" i="3"/>
  <c r="AW968" i="3"/>
  <c r="AF969" i="3"/>
  <c r="AN969" i="3"/>
  <c r="AV969" i="3"/>
  <c r="AM970" i="3"/>
  <c r="AU970" i="3"/>
  <c r="AL971" i="3"/>
  <c r="AG972" i="3"/>
  <c r="AW972" i="3"/>
  <c r="AF973" i="3"/>
  <c r="AN973" i="3"/>
  <c r="AV973" i="3"/>
  <c r="AM974" i="3"/>
  <c r="AU974" i="3"/>
  <c r="AL975" i="3"/>
  <c r="AG976" i="3"/>
  <c r="AW976" i="3"/>
  <c r="AF977" i="3"/>
  <c r="AN977" i="3"/>
  <c r="AV977" i="3"/>
  <c r="AM978" i="3"/>
  <c r="AU978" i="3"/>
  <c r="AL979" i="3"/>
  <c r="AG980" i="3"/>
  <c r="AW980" i="3"/>
  <c r="AF981" i="3"/>
  <c r="AN981" i="3"/>
  <c r="AV981" i="3"/>
  <c r="AM982" i="3"/>
  <c r="AU982" i="3"/>
  <c r="AL983" i="3"/>
  <c r="AG984" i="3"/>
  <c r="AW984" i="3"/>
  <c r="AF985" i="3"/>
  <c r="AN985" i="3"/>
  <c r="AV985" i="3"/>
  <c r="AM986" i="3"/>
  <c r="AU986" i="3"/>
  <c r="AL987" i="3"/>
  <c r="AG988" i="3"/>
  <c r="AW988" i="3"/>
  <c r="AF989" i="3"/>
  <c r="AN989" i="3"/>
  <c r="AV989" i="3"/>
  <c r="AM990" i="3"/>
  <c r="AU990" i="3"/>
  <c r="AL991" i="3"/>
  <c r="AG992" i="3"/>
  <c r="AW992" i="3"/>
  <c r="AF993" i="3"/>
  <c r="AN993" i="3"/>
  <c r="AV993" i="3"/>
  <c r="AM994" i="3"/>
  <c r="AU994" i="3"/>
  <c r="AL995" i="3"/>
  <c r="AG996" i="3"/>
  <c r="AW996" i="3"/>
  <c r="AF997" i="3"/>
  <c r="AN997" i="3"/>
  <c r="AV997" i="3"/>
  <c r="AM998" i="3"/>
  <c r="AU998" i="3"/>
  <c r="AL999" i="3"/>
  <c r="AG1000" i="3"/>
  <c r="AW1000" i="3"/>
  <c r="AF1001" i="3"/>
  <c r="AN1001" i="3"/>
  <c r="AV1001" i="3"/>
  <c r="AM1002" i="3"/>
  <c r="AU1002" i="3"/>
  <c r="AL1003" i="3"/>
  <c r="AG1004" i="3"/>
  <c r="AW1004" i="3"/>
  <c r="AF1005" i="3"/>
  <c r="AN1005" i="3"/>
  <c r="AV1005" i="3"/>
  <c r="AM1006" i="3"/>
  <c r="AU1006" i="3"/>
  <c r="AL1007" i="3"/>
  <c r="AG1008" i="3"/>
  <c r="AW1008" i="3"/>
  <c r="AF1009" i="3"/>
  <c r="AN1009" i="3"/>
  <c r="AV1009" i="3"/>
  <c r="AM1010" i="3"/>
  <c r="AU1010" i="3"/>
  <c r="AL1011" i="3"/>
  <c r="AG1012" i="3"/>
  <c r="AW1012" i="3"/>
  <c r="AF1013" i="3"/>
  <c r="AN1013" i="3"/>
  <c r="AV1013" i="3"/>
  <c r="AM1014" i="3"/>
  <c r="AU1014" i="3"/>
  <c r="AL1015" i="3"/>
  <c r="AG1016" i="3"/>
  <c r="AW1016" i="3"/>
  <c r="AF1017" i="3"/>
  <c r="AN1017" i="3"/>
  <c r="AV1017" i="3"/>
  <c r="AM1018" i="3"/>
  <c r="AU1018" i="3"/>
  <c r="AL1019" i="3"/>
  <c r="AG1020" i="3"/>
  <c r="AW1020" i="3"/>
  <c r="AF1021" i="3"/>
  <c r="AN1021" i="3"/>
  <c r="AV1021" i="3"/>
  <c r="AM1022" i="3"/>
  <c r="AU1022" i="3"/>
  <c r="AL1023" i="3"/>
  <c r="AG1024" i="3"/>
  <c r="AW1024" i="3"/>
  <c r="AF1025" i="3"/>
  <c r="AN1025" i="3"/>
  <c r="AV1025" i="3"/>
  <c r="AM1026" i="3"/>
  <c r="AU1026" i="3"/>
  <c r="AL1027" i="3"/>
  <c r="AG1028" i="3"/>
  <c r="AW1028" i="3"/>
  <c r="AF1029" i="3"/>
  <c r="AN1029" i="3"/>
  <c r="AV1029" i="3"/>
  <c r="AM1030" i="3"/>
  <c r="AU1030" i="3"/>
  <c r="BA1030" i="3"/>
  <c r="AL1031" i="3"/>
  <c r="AR1031" i="3"/>
  <c r="AW1031" i="3"/>
  <c r="AJ1032" i="3"/>
  <c r="AO1032" i="3"/>
  <c r="AF1033" i="3"/>
  <c r="AT1033" i="3"/>
  <c r="AY1033" i="3"/>
  <c r="AJ1034" i="3"/>
  <c r="AF1034" i="3"/>
  <c r="AK1034" i="3"/>
  <c r="AP1034" i="3"/>
  <c r="AU1034" i="3"/>
  <c r="BA1034" i="3"/>
  <c r="AL1035" i="3"/>
  <c r="AR1035" i="3"/>
  <c r="AW1035" i="3"/>
  <c r="AJ1036" i="3"/>
  <c r="AO1036" i="3"/>
  <c r="AF1037" i="3"/>
  <c r="AT1037" i="3"/>
  <c r="AY1037" i="3"/>
  <c r="AJ1038" i="3"/>
  <c r="AF1038" i="3"/>
  <c r="AK1038" i="3"/>
  <c r="AP1038" i="3"/>
  <c r="AU1038" i="3"/>
  <c r="BA1038" i="3"/>
  <c r="AL1039" i="3"/>
  <c r="AR1039" i="3"/>
  <c r="AW1039" i="3"/>
  <c r="AJ1040" i="3"/>
  <c r="AO1040" i="3"/>
  <c r="AF1041" i="3"/>
  <c r="AT1041" i="3"/>
  <c r="AY1041" i="3"/>
  <c r="AJ1042" i="3"/>
  <c r="AF1042" i="3"/>
  <c r="AK1042" i="3"/>
  <c r="AP1042" i="3"/>
  <c r="AU1042" i="3"/>
  <c r="BA1042" i="3"/>
  <c r="AL1043" i="3"/>
  <c r="AR1043" i="3"/>
  <c r="AW1043" i="3"/>
  <c r="AJ1044" i="3"/>
  <c r="AO1044" i="3"/>
  <c r="AF1045" i="3"/>
  <c r="AT1045" i="3"/>
  <c r="AY1045" i="3"/>
  <c r="AJ1046" i="3"/>
  <c r="AF1046" i="3"/>
  <c r="AK1046" i="3"/>
  <c r="AP1046" i="3"/>
  <c r="AU1046" i="3"/>
  <c r="BA1046" i="3"/>
  <c r="AL1047" i="3"/>
  <c r="AR1047" i="3"/>
  <c r="AW1047" i="3"/>
  <c r="AJ1048" i="3"/>
  <c r="AO1048" i="3"/>
  <c r="AF1049" i="3"/>
  <c r="AT1049" i="3"/>
  <c r="AY1049" i="3"/>
  <c r="AJ1050" i="3"/>
  <c r="AF1050" i="3"/>
  <c r="AK1050" i="3"/>
  <c r="AP1050" i="3"/>
  <c r="AU1050" i="3"/>
  <c r="BA1050" i="3"/>
  <c r="AL1051" i="3"/>
  <c r="AR1051" i="3"/>
  <c r="AW1051" i="3"/>
  <c r="AJ1052" i="3"/>
  <c r="AO1052" i="3"/>
  <c r="AF1053" i="3"/>
  <c r="AT1053" i="3"/>
  <c r="AY1053" i="3"/>
  <c r="AJ1054" i="3"/>
  <c r="AF1054" i="3"/>
  <c r="AK1054" i="3"/>
  <c r="AP1054" i="3"/>
  <c r="AU1054" i="3"/>
  <c r="BA1054" i="3"/>
  <c r="AL1055" i="3"/>
  <c r="AR1055" i="3"/>
  <c r="AW1055" i="3"/>
  <c r="AJ1056" i="3"/>
  <c r="AO1056" i="3"/>
  <c r="AF1057" i="3"/>
  <c r="AT1057" i="3"/>
  <c r="AY1057" i="3"/>
  <c r="AJ1058" i="3"/>
  <c r="AF1058" i="3"/>
  <c r="AK1058" i="3"/>
  <c r="AP1058" i="3"/>
  <c r="AU1058" i="3"/>
  <c r="BA1058" i="3"/>
  <c r="AL1059" i="3"/>
  <c r="AR1059" i="3"/>
  <c r="AW1059" i="3"/>
  <c r="AJ1060" i="3"/>
  <c r="AO1060" i="3"/>
  <c r="AF1061" i="3"/>
  <c r="AT1061" i="3"/>
  <c r="AY1061" i="3"/>
  <c r="AJ1062" i="3"/>
  <c r="AF1062" i="3"/>
  <c r="AK1062" i="3"/>
  <c r="AP1062" i="3"/>
  <c r="AU1062" i="3"/>
  <c r="BA1062" i="3"/>
  <c r="AL1063" i="3"/>
  <c r="AR1063" i="3"/>
  <c r="AW1063" i="3"/>
  <c r="AJ1064" i="3"/>
  <c r="AO1064" i="3"/>
  <c r="AF1065" i="3"/>
  <c r="AT1065" i="3"/>
  <c r="AY1065" i="3"/>
  <c r="AJ1066" i="3"/>
  <c r="AF1066" i="3"/>
  <c r="AK1066" i="3"/>
  <c r="AL1067" i="3"/>
  <c r="AR1067" i="3"/>
  <c r="AW1067" i="3"/>
  <c r="AJ1068" i="3"/>
  <c r="AO1068" i="3"/>
  <c r="AF1069" i="3"/>
  <c r="AT1069" i="3"/>
  <c r="AY1069" i="3"/>
  <c r="AJ1070" i="3"/>
  <c r="AF1070" i="3"/>
  <c r="AK1070" i="3"/>
  <c r="AL1071" i="3"/>
  <c r="AR1071" i="3"/>
  <c r="AW1071" i="3"/>
  <c r="AJ1072" i="3"/>
  <c r="AO1072" i="3"/>
  <c r="AF1073" i="3"/>
  <c r="AT1073" i="3"/>
  <c r="AY1073" i="3"/>
  <c r="AJ1074" i="3"/>
  <c r="AF1074" i="3"/>
  <c r="AK1074" i="3"/>
  <c r="AL1075" i="3"/>
  <c r="AR1075" i="3"/>
  <c r="AW1075" i="3"/>
  <c r="AJ1076" i="3"/>
  <c r="AO1076" i="3"/>
  <c r="AF1077" i="3"/>
  <c r="AT1077" i="3"/>
  <c r="AY1077" i="3"/>
  <c r="AJ1078" i="3"/>
  <c r="AF1078" i="3"/>
  <c r="AK1078" i="3"/>
  <c r="AL1079" i="3"/>
  <c r="AR1079" i="3"/>
  <c r="AW1079" i="3"/>
  <c r="AJ1080" i="3"/>
  <c r="AO1080" i="3"/>
  <c r="AF1081" i="3"/>
  <c r="AT1081" i="3"/>
  <c r="AY1081" i="3"/>
  <c r="AJ1082" i="3"/>
  <c r="AF1082" i="3"/>
  <c r="AK1082" i="3"/>
  <c r="AL1083" i="3"/>
  <c r="AR1083" i="3"/>
  <c r="AW1083" i="3"/>
  <c r="AJ1084" i="3"/>
  <c r="AO1084" i="3"/>
  <c r="AF1085" i="3"/>
  <c r="AT1085" i="3"/>
  <c r="AY1085" i="3"/>
  <c r="AJ1086" i="3"/>
  <c r="AF1086" i="3"/>
  <c r="AK1086" i="3"/>
  <c r="AL1087" i="3"/>
  <c r="AR1087" i="3"/>
  <c r="AW1087" i="3"/>
  <c r="AJ1088" i="3"/>
  <c r="AO1088" i="3"/>
  <c r="AF1089" i="3"/>
  <c r="AT1089" i="3"/>
  <c r="AY1089" i="3"/>
  <c r="AJ1090" i="3"/>
  <c r="AF1090" i="3"/>
  <c r="AK1090" i="3"/>
  <c r="AL1091" i="3"/>
  <c r="AR1091" i="3"/>
  <c r="AW1091" i="3"/>
  <c r="AJ1092" i="3"/>
  <c r="AO1092" i="3"/>
  <c r="AY1093" i="3"/>
  <c r="AU1093" i="3"/>
  <c r="BA1093" i="3"/>
  <c r="AW1093" i="3"/>
  <c r="AT1095" i="3"/>
  <c r="AI1098" i="3"/>
  <c r="AR1100" i="3"/>
  <c r="AN1100" i="3"/>
  <c r="AQ1100" i="3"/>
  <c r="AM1100" i="3"/>
  <c r="AP1100" i="3"/>
  <c r="AL1100" i="3"/>
  <c r="AT1103" i="3"/>
  <c r="AI1106" i="3"/>
  <c r="AR1108" i="3"/>
  <c r="AN1108" i="3"/>
  <c r="AQ1108" i="3"/>
  <c r="AM1108" i="3"/>
  <c r="AP1108" i="3"/>
  <c r="AL1108" i="3"/>
  <c r="AT1111" i="3"/>
  <c r="AI1114" i="3"/>
  <c r="AR1116" i="3"/>
  <c r="AN1116" i="3"/>
  <c r="AQ1116" i="3"/>
  <c r="AM1116" i="3"/>
  <c r="AP1116" i="3"/>
  <c r="AL1116" i="3"/>
  <c r="AT1119" i="3"/>
  <c r="AH1122" i="3"/>
  <c r="AK1122" i="3"/>
  <c r="AG1122" i="3"/>
  <c r="AJ1122" i="3"/>
  <c r="AF1122" i="3"/>
  <c r="BA1123" i="3"/>
  <c r="AW1123" i="3"/>
  <c r="AZ1123" i="3"/>
  <c r="AV1123" i="3"/>
  <c r="AY1123" i="3"/>
  <c r="AU1123" i="3"/>
  <c r="AZ1125" i="3"/>
  <c r="AV1125" i="3"/>
  <c r="AW1125" i="3"/>
  <c r="BA1125" i="3"/>
  <c r="AU1125" i="3"/>
  <c r="AY1125" i="3"/>
  <c r="AT1125" i="3"/>
  <c r="AR1129" i="3"/>
  <c r="AN1129" i="3"/>
  <c r="AQ1129" i="3"/>
  <c r="AL1129" i="3"/>
  <c r="AP1129" i="3"/>
  <c r="AO1129" i="3"/>
  <c r="AM1133" i="3"/>
  <c r="AP1143" i="3"/>
  <c r="AL1143" i="3"/>
  <c r="AR1143" i="3"/>
  <c r="AN1143" i="3"/>
  <c r="AQ1143" i="3"/>
  <c r="AO1143" i="3"/>
  <c r="AM1143" i="3"/>
  <c r="AR1153" i="3"/>
  <c r="AN1153" i="3"/>
  <c r="AP1153" i="3"/>
  <c r="AL1153" i="3"/>
  <c r="AQ1153" i="3"/>
  <c r="AO1153" i="3"/>
  <c r="AM1153" i="3"/>
  <c r="AJ1157" i="3"/>
  <c r="AF1157" i="3"/>
  <c r="AH1157" i="3"/>
  <c r="AK1157" i="3"/>
  <c r="AI1157" i="3"/>
  <c r="AG1157" i="3"/>
  <c r="BA1164" i="3"/>
  <c r="AW1164" i="3"/>
  <c r="AY1164" i="3"/>
  <c r="AU1164" i="3"/>
  <c r="AY1166" i="3"/>
  <c r="AU1166" i="3"/>
  <c r="BA1166" i="3"/>
  <c r="AW1166" i="3"/>
  <c r="AZ1166" i="3"/>
  <c r="AV1166" i="3"/>
  <c r="AJ1173" i="3"/>
  <c r="AF1173" i="3"/>
  <c r="AH1173" i="3"/>
  <c r="AK1173" i="3"/>
  <c r="AG1173" i="3"/>
  <c r="AY1174" i="3"/>
  <c r="AU1174" i="3"/>
  <c r="BA1174" i="3"/>
  <c r="AW1174" i="3"/>
  <c r="AZ1174" i="3"/>
  <c r="AV1174" i="3"/>
  <c r="AJ1181" i="3"/>
  <c r="AF1181" i="3"/>
  <c r="AH1181" i="3"/>
  <c r="AK1181" i="3"/>
  <c r="AG1181" i="3"/>
  <c r="AY1182" i="3"/>
  <c r="AU1182" i="3"/>
  <c r="BA1182" i="3"/>
  <c r="AW1182" i="3"/>
  <c r="AZ1182" i="3"/>
  <c r="AV1182" i="3"/>
  <c r="AJ1189" i="3"/>
  <c r="AF1189" i="3"/>
  <c r="AH1189" i="3"/>
  <c r="AK1189" i="3"/>
  <c r="AG1189" i="3"/>
  <c r="AY1190" i="3"/>
  <c r="AU1190" i="3"/>
  <c r="BA1190" i="3"/>
  <c r="AW1190" i="3"/>
  <c r="AZ1190" i="3"/>
  <c r="AV1190" i="3"/>
  <c r="AJ1197" i="3"/>
  <c r="AF1197" i="3"/>
  <c r="AH1197" i="3"/>
  <c r="AK1197" i="3"/>
  <c r="AG1197" i="3"/>
  <c r="AY1198" i="3"/>
  <c r="AU1198" i="3"/>
  <c r="BA1198" i="3"/>
  <c r="AW1198" i="3"/>
  <c r="AZ1198" i="3"/>
  <c r="AV1198" i="3"/>
  <c r="AJ1205" i="3"/>
  <c r="AF1205" i="3"/>
  <c r="AH1205" i="3"/>
  <c r="AK1205" i="3"/>
  <c r="AG1205" i="3"/>
  <c r="AY1206" i="3"/>
  <c r="AU1206" i="3"/>
  <c r="BA1206" i="3"/>
  <c r="AW1206" i="3"/>
  <c r="AZ1206" i="3"/>
  <c r="AV1206" i="3"/>
  <c r="AJ1213" i="3"/>
  <c r="AF1213" i="3"/>
  <c r="AH1213" i="3"/>
  <c r="AK1213" i="3"/>
  <c r="AG1213" i="3"/>
  <c r="AY1214" i="3"/>
  <c r="AU1214" i="3"/>
  <c r="BA1214" i="3"/>
  <c r="AW1214" i="3"/>
  <c r="AZ1214" i="3"/>
  <c r="AV1214" i="3"/>
  <c r="AJ1221" i="3"/>
  <c r="AF1221" i="3"/>
  <c r="AH1221" i="3"/>
  <c r="AK1221" i="3"/>
  <c r="AG1221" i="3"/>
  <c r="AY1222" i="3"/>
  <c r="AU1222" i="3"/>
  <c r="BA1222" i="3"/>
  <c r="AW1222" i="3"/>
  <c r="AZ1222" i="3"/>
  <c r="AV1222" i="3"/>
  <c r="AP1229" i="3"/>
  <c r="AL1229" i="3"/>
  <c r="AO1229" i="3"/>
  <c r="AR1229" i="3"/>
  <c r="AM1229" i="3"/>
  <c r="AQ1229" i="3"/>
  <c r="BA1230" i="3"/>
  <c r="AW1230" i="3"/>
  <c r="AY1230" i="3"/>
  <c r="AT1230" i="3"/>
  <c r="AV1230" i="3"/>
  <c r="AZ1230" i="3"/>
  <c r="AU1230" i="3"/>
  <c r="AP1233" i="3"/>
  <c r="AL1233" i="3"/>
  <c r="AO1233" i="3"/>
  <c r="AR1233" i="3"/>
  <c r="AM1233" i="3"/>
  <c r="AQ1233" i="3"/>
  <c r="BA1234" i="3"/>
  <c r="AW1234" i="3"/>
  <c r="AY1234" i="3"/>
  <c r="AT1234" i="3"/>
  <c r="AV1234" i="3"/>
  <c r="AZ1234" i="3"/>
  <c r="AU1234" i="3"/>
  <c r="AP1237" i="3"/>
  <c r="AL1237" i="3"/>
  <c r="AO1237" i="3"/>
  <c r="AR1237" i="3"/>
  <c r="AM1237" i="3"/>
  <c r="AQ1237" i="3"/>
  <c r="BA1240" i="3"/>
  <c r="AW1240" i="3"/>
  <c r="AY1240" i="3"/>
  <c r="AU1240" i="3"/>
  <c r="AZ1240" i="3"/>
  <c r="AV1240" i="3"/>
  <c r="AT1240" i="3"/>
  <c r="AG1093" i="3"/>
  <c r="AK1093" i="3"/>
  <c r="AN1094" i="3"/>
  <c r="AR1094" i="3"/>
  <c r="AV1094" i="3"/>
  <c r="AM1095" i="3"/>
  <c r="AH1096" i="3"/>
  <c r="AG1097" i="3"/>
  <c r="AK1097" i="3"/>
  <c r="AW1097" i="3"/>
  <c r="BA1097" i="3"/>
  <c r="AN1098" i="3"/>
  <c r="AR1098" i="3"/>
  <c r="AV1098" i="3"/>
  <c r="AM1099" i="3"/>
  <c r="AH1100" i="3"/>
  <c r="AG1101" i="3"/>
  <c r="AK1101" i="3"/>
  <c r="AW1101" i="3"/>
  <c r="BA1101" i="3"/>
  <c r="AN1102" i="3"/>
  <c r="AR1102" i="3"/>
  <c r="AV1102" i="3"/>
  <c r="AM1103" i="3"/>
  <c r="AH1104" i="3"/>
  <c r="AG1105" i="3"/>
  <c r="AK1105" i="3"/>
  <c r="AW1105" i="3"/>
  <c r="BA1105" i="3"/>
  <c r="AN1106" i="3"/>
  <c r="AR1106" i="3"/>
  <c r="AV1106" i="3"/>
  <c r="AM1107" i="3"/>
  <c r="AH1108" i="3"/>
  <c r="AG1109" i="3"/>
  <c r="AK1109" i="3"/>
  <c r="AW1109" i="3"/>
  <c r="BA1109" i="3"/>
  <c r="AN1110" i="3"/>
  <c r="AR1110" i="3"/>
  <c r="AV1110" i="3"/>
  <c r="AM1111" i="3"/>
  <c r="AH1112" i="3"/>
  <c r="AG1113" i="3"/>
  <c r="AK1113" i="3"/>
  <c r="AW1113" i="3"/>
  <c r="BA1113" i="3"/>
  <c r="AN1114" i="3"/>
  <c r="AR1114" i="3"/>
  <c r="AV1114" i="3"/>
  <c r="AM1115" i="3"/>
  <c r="AH1116" i="3"/>
  <c r="AG1117" i="3"/>
  <c r="AK1117" i="3"/>
  <c r="AW1117" i="3"/>
  <c r="BA1117" i="3"/>
  <c r="AN1118" i="3"/>
  <c r="AR1118" i="3"/>
  <c r="AV1118" i="3"/>
  <c r="AM1119" i="3"/>
  <c r="AH1120" i="3"/>
  <c r="AG1121" i="3"/>
  <c r="AK1121" i="3"/>
  <c r="AW1121" i="3"/>
  <c r="AN1122" i="3"/>
  <c r="AV1122" i="3"/>
  <c r="AZ1122" i="3"/>
  <c r="AM1123" i="3"/>
  <c r="AQ1123" i="3"/>
  <c r="AH1124" i="3"/>
  <c r="AP1126" i="3"/>
  <c r="AV1126" i="3"/>
  <c r="BA1126" i="3"/>
  <c r="AI1127" i="3"/>
  <c r="AP1127" i="3"/>
  <c r="AL1127" i="3"/>
  <c r="AK1128" i="3"/>
  <c r="AG1128" i="3"/>
  <c r="AJ1128" i="3"/>
  <c r="BA1128" i="3"/>
  <c r="AW1128" i="3"/>
  <c r="AP1130" i="3"/>
  <c r="AV1130" i="3"/>
  <c r="BA1130" i="3"/>
  <c r="AI1131" i="3"/>
  <c r="AP1131" i="3"/>
  <c r="AL1131" i="3"/>
  <c r="AK1132" i="3"/>
  <c r="AG1132" i="3"/>
  <c r="AJ1132" i="3"/>
  <c r="BA1132" i="3"/>
  <c r="AW1132" i="3"/>
  <c r="AP1134" i="3"/>
  <c r="AV1134" i="3"/>
  <c r="BA1134" i="3"/>
  <c r="AI1135" i="3"/>
  <c r="AP1135" i="3"/>
  <c r="AL1135" i="3"/>
  <c r="AK1136" i="3"/>
  <c r="AG1136" i="3"/>
  <c r="AJ1136" i="3"/>
  <c r="BA1136" i="3"/>
  <c r="AW1136" i="3"/>
  <c r="AP1138" i="3"/>
  <c r="AV1138" i="3"/>
  <c r="BA1138" i="3"/>
  <c r="AI1139" i="3"/>
  <c r="AP1139" i="3"/>
  <c r="AL1139" i="3"/>
  <c r="AO1141" i="3"/>
  <c r="AT1142" i="3"/>
  <c r="AH1143" i="3"/>
  <c r="AJ1143" i="3"/>
  <c r="AF1143" i="3"/>
  <c r="BA1144" i="3"/>
  <c r="AW1144" i="3"/>
  <c r="AY1144" i="3"/>
  <c r="AU1144" i="3"/>
  <c r="AI1145" i="3"/>
  <c r="AO1147" i="3"/>
  <c r="AR1149" i="3"/>
  <c r="AN1149" i="3"/>
  <c r="AP1149" i="3"/>
  <c r="AL1149" i="3"/>
  <c r="AY1150" i="3"/>
  <c r="AU1150" i="3"/>
  <c r="BA1150" i="3"/>
  <c r="AW1150" i="3"/>
  <c r="AI1151" i="3"/>
  <c r="AT1152" i="3"/>
  <c r="AJ1153" i="3"/>
  <c r="AF1153" i="3"/>
  <c r="AH1153" i="3"/>
  <c r="AP1155" i="3"/>
  <c r="AL1155" i="3"/>
  <c r="AR1155" i="3"/>
  <c r="AN1155" i="3"/>
  <c r="AO1157" i="3"/>
  <c r="AT1158" i="3"/>
  <c r="AH1159" i="3"/>
  <c r="AJ1159" i="3"/>
  <c r="AF1159" i="3"/>
  <c r="BA1160" i="3"/>
  <c r="AW1160" i="3"/>
  <c r="AY1160" i="3"/>
  <c r="AU1160" i="3"/>
  <c r="AI1161" i="3"/>
  <c r="AO1163" i="3"/>
  <c r="AZ1164" i="3"/>
  <c r="AP1167" i="3"/>
  <c r="AL1167" i="3"/>
  <c r="AR1167" i="3"/>
  <c r="AN1167" i="3"/>
  <c r="AQ1167" i="3"/>
  <c r="AM1167" i="3"/>
  <c r="AI1173" i="3"/>
  <c r="AP1175" i="3"/>
  <c r="AL1175" i="3"/>
  <c r="AR1175" i="3"/>
  <c r="AN1175" i="3"/>
  <c r="AQ1175" i="3"/>
  <c r="AM1175" i="3"/>
  <c r="AI1181" i="3"/>
  <c r="AP1183" i="3"/>
  <c r="AL1183" i="3"/>
  <c r="AR1183" i="3"/>
  <c r="AN1183" i="3"/>
  <c r="AQ1183" i="3"/>
  <c r="AM1183" i="3"/>
  <c r="AI1189" i="3"/>
  <c r="AP1191" i="3"/>
  <c r="AL1191" i="3"/>
  <c r="AR1191" i="3"/>
  <c r="AN1191" i="3"/>
  <c r="AQ1191" i="3"/>
  <c r="AM1191" i="3"/>
  <c r="AI1197" i="3"/>
  <c r="AP1199" i="3"/>
  <c r="AL1199" i="3"/>
  <c r="AR1199" i="3"/>
  <c r="AN1199" i="3"/>
  <c r="AQ1199" i="3"/>
  <c r="AM1199" i="3"/>
  <c r="AI1205" i="3"/>
  <c r="AP1207" i="3"/>
  <c r="AL1207" i="3"/>
  <c r="AR1207" i="3"/>
  <c r="AN1207" i="3"/>
  <c r="AQ1207" i="3"/>
  <c r="AM1207" i="3"/>
  <c r="AI1213" i="3"/>
  <c r="AP1215" i="3"/>
  <c r="AL1215" i="3"/>
  <c r="AR1215" i="3"/>
  <c r="AN1215" i="3"/>
  <c r="AQ1215" i="3"/>
  <c r="AM1215" i="3"/>
  <c r="AI1221" i="3"/>
  <c r="AP1223" i="3"/>
  <c r="AL1223" i="3"/>
  <c r="AR1223" i="3"/>
  <c r="AN1223" i="3"/>
  <c r="AQ1223" i="3"/>
  <c r="AM1223" i="3"/>
  <c r="AH1243" i="3"/>
  <c r="AJ1243" i="3"/>
  <c r="AF1243" i="3"/>
  <c r="AG1243" i="3"/>
  <c r="AK1243" i="3"/>
  <c r="AI1243" i="3"/>
  <c r="AR1245" i="3"/>
  <c r="AN1245" i="3"/>
  <c r="AP1245" i="3"/>
  <c r="AL1245" i="3"/>
  <c r="AM1245" i="3"/>
  <c r="AQ1245" i="3"/>
  <c r="AO1245" i="3"/>
  <c r="AI1096" i="3"/>
  <c r="AI1100" i="3"/>
  <c r="AI1104" i="3"/>
  <c r="AI1108" i="3"/>
  <c r="AI1112" i="3"/>
  <c r="AI1116" i="3"/>
  <c r="AI1120" i="3"/>
  <c r="AH1121" i="3"/>
  <c r="AW1122" i="3"/>
  <c r="AN1123" i="3"/>
  <c r="AJ1125" i="3"/>
  <c r="AF1125" i="3"/>
  <c r="AK1125" i="3"/>
  <c r="AL1126" i="3"/>
  <c r="AJ1127" i="3"/>
  <c r="AJ1129" i="3"/>
  <c r="AF1129" i="3"/>
  <c r="AK1129" i="3"/>
  <c r="AL1130" i="3"/>
  <c r="AJ1131" i="3"/>
  <c r="AJ1133" i="3"/>
  <c r="AF1133" i="3"/>
  <c r="AK1133" i="3"/>
  <c r="AL1134" i="3"/>
  <c r="AJ1135" i="3"/>
  <c r="AJ1137" i="3"/>
  <c r="AF1137" i="3"/>
  <c r="AK1137" i="3"/>
  <c r="AL1138" i="3"/>
  <c r="AJ1139" i="3"/>
  <c r="BA1140" i="3"/>
  <c r="AW1140" i="3"/>
  <c r="AY1140" i="3"/>
  <c r="AU1140" i="3"/>
  <c r="AR1145" i="3"/>
  <c r="AN1145" i="3"/>
  <c r="AP1145" i="3"/>
  <c r="AL1145" i="3"/>
  <c r="AY1146" i="3"/>
  <c r="AU1146" i="3"/>
  <c r="BA1146" i="3"/>
  <c r="AW1146" i="3"/>
  <c r="AJ1149" i="3"/>
  <c r="AF1149" i="3"/>
  <c r="AH1149" i="3"/>
  <c r="AP1151" i="3"/>
  <c r="AL1151" i="3"/>
  <c r="AR1151" i="3"/>
  <c r="AN1151" i="3"/>
  <c r="AH1155" i="3"/>
  <c r="AJ1155" i="3"/>
  <c r="AF1155" i="3"/>
  <c r="BA1156" i="3"/>
  <c r="AW1156" i="3"/>
  <c r="AY1156" i="3"/>
  <c r="AU1156" i="3"/>
  <c r="AR1161" i="3"/>
  <c r="AN1161" i="3"/>
  <c r="AP1161" i="3"/>
  <c r="AL1161" i="3"/>
  <c r="AY1162" i="3"/>
  <c r="AU1162" i="3"/>
  <c r="BA1162" i="3"/>
  <c r="AW1162" i="3"/>
  <c r="AT1164" i="3"/>
  <c r="AJ1165" i="3"/>
  <c r="AF1165" i="3"/>
  <c r="AH1165" i="3"/>
  <c r="AJ1169" i="3"/>
  <c r="AF1169" i="3"/>
  <c r="AH1169" i="3"/>
  <c r="AK1169" i="3"/>
  <c r="AG1169" i="3"/>
  <c r="AY1170" i="3"/>
  <c r="AU1170" i="3"/>
  <c r="BA1170" i="3"/>
  <c r="AW1170" i="3"/>
  <c r="AZ1170" i="3"/>
  <c r="AV1170" i="3"/>
  <c r="AJ1177" i="3"/>
  <c r="AF1177" i="3"/>
  <c r="AH1177" i="3"/>
  <c r="AK1177" i="3"/>
  <c r="AG1177" i="3"/>
  <c r="AY1178" i="3"/>
  <c r="AU1178" i="3"/>
  <c r="BA1178" i="3"/>
  <c r="AW1178" i="3"/>
  <c r="AZ1178" i="3"/>
  <c r="AV1178" i="3"/>
  <c r="AJ1185" i="3"/>
  <c r="AF1185" i="3"/>
  <c r="AH1185" i="3"/>
  <c r="AK1185" i="3"/>
  <c r="AG1185" i="3"/>
  <c r="AY1186" i="3"/>
  <c r="AU1186" i="3"/>
  <c r="BA1186" i="3"/>
  <c r="AW1186" i="3"/>
  <c r="AZ1186" i="3"/>
  <c r="AV1186" i="3"/>
  <c r="AJ1193" i="3"/>
  <c r="AF1193" i="3"/>
  <c r="AH1193" i="3"/>
  <c r="AK1193" i="3"/>
  <c r="AG1193" i="3"/>
  <c r="AY1194" i="3"/>
  <c r="AU1194" i="3"/>
  <c r="BA1194" i="3"/>
  <c r="AW1194" i="3"/>
  <c r="AZ1194" i="3"/>
  <c r="AV1194" i="3"/>
  <c r="AJ1201" i="3"/>
  <c r="AF1201" i="3"/>
  <c r="AH1201" i="3"/>
  <c r="AK1201" i="3"/>
  <c r="AG1201" i="3"/>
  <c r="AY1202" i="3"/>
  <c r="AU1202" i="3"/>
  <c r="BA1202" i="3"/>
  <c r="AW1202" i="3"/>
  <c r="AZ1202" i="3"/>
  <c r="AV1202" i="3"/>
  <c r="AJ1209" i="3"/>
  <c r="AF1209" i="3"/>
  <c r="AH1209" i="3"/>
  <c r="AK1209" i="3"/>
  <c r="AG1209" i="3"/>
  <c r="AY1210" i="3"/>
  <c r="AU1210" i="3"/>
  <c r="BA1210" i="3"/>
  <c r="AW1210" i="3"/>
  <c r="AZ1210" i="3"/>
  <c r="AV1210" i="3"/>
  <c r="AJ1217" i="3"/>
  <c r="AF1217" i="3"/>
  <c r="AH1217" i="3"/>
  <c r="AK1217" i="3"/>
  <c r="AG1217" i="3"/>
  <c r="AY1218" i="3"/>
  <c r="AU1218" i="3"/>
  <c r="BA1218" i="3"/>
  <c r="AW1218" i="3"/>
  <c r="AZ1218" i="3"/>
  <c r="AV1218" i="3"/>
  <c r="AJ1225" i="3"/>
  <c r="AF1225" i="3"/>
  <c r="AH1225" i="3"/>
  <c r="AK1225" i="3"/>
  <c r="AG1225" i="3"/>
  <c r="AY1226" i="3"/>
  <c r="AU1226" i="3"/>
  <c r="BA1226" i="3"/>
  <c r="AW1226" i="3"/>
  <c r="AZ1226" i="3"/>
  <c r="AV1226" i="3"/>
  <c r="AK1230" i="3"/>
  <c r="AG1230" i="3"/>
  <c r="AF1230" i="3"/>
  <c r="AI1230" i="3"/>
  <c r="AH1230" i="3"/>
  <c r="AK1234" i="3"/>
  <c r="AG1234" i="3"/>
  <c r="AF1234" i="3"/>
  <c r="AI1234" i="3"/>
  <c r="AH1234" i="3"/>
  <c r="AK1238" i="3"/>
  <c r="AG1238" i="3"/>
  <c r="AF1238" i="3"/>
  <c r="AI1238" i="3"/>
  <c r="AH1238" i="3"/>
  <c r="AL1094" i="3"/>
  <c r="AF1096" i="3"/>
  <c r="AU1097" i="3"/>
  <c r="AL1098" i="3"/>
  <c r="AF1100" i="3"/>
  <c r="AU1101" i="3"/>
  <c r="AL1102" i="3"/>
  <c r="AF1104" i="3"/>
  <c r="AU1105" i="3"/>
  <c r="AL1106" i="3"/>
  <c r="AF1108" i="3"/>
  <c r="AU1109" i="3"/>
  <c r="AL1110" i="3"/>
  <c r="AF1112" i="3"/>
  <c r="AU1113" i="3"/>
  <c r="AL1114" i="3"/>
  <c r="AF1116" i="3"/>
  <c r="AU1117" i="3"/>
  <c r="AL1118" i="3"/>
  <c r="AF1120" i="3"/>
  <c r="AQ1126" i="3"/>
  <c r="AM1126" i="3"/>
  <c r="AY1126" i="3"/>
  <c r="AU1126" i="3"/>
  <c r="AQ1130" i="3"/>
  <c r="AM1130" i="3"/>
  <c r="AY1130" i="3"/>
  <c r="AU1130" i="3"/>
  <c r="AQ1134" i="3"/>
  <c r="AM1134" i="3"/>
  <c r="AY1134" i="3"/>
  <c r="AU1134" i="3"/>
  <c r="AQ1138" i="3"/>
  <c r="AM1138" i="3"/>
  <c r="AY1138" i="3"/>
  <c r="AU1138" i="3"/>
  <c r="AR1141" i="3"/>
  <c r="AN1141" i="3"/>
  <c r="AP1141" i="3"/>
  <c r="AL1141" i="3"/>
  <c r="AY1142" i="3"/>
  <c r="AU1142" i="3"/>
  <c r="BA1142" i="3"/>
  <c r="AW1142" i="3"/>
  <c r="AJ1145" i="3"/>
  <c r="AF1145" i="3"/>
  <c r="AH1145" i="3"/>
  <c r="AP1147" i="3"/>
  <c r="AL1147" i="3"/>
  <c r="AR1147" i="3"/>
  <c r="AN1147" i="3"/>
  <c r="AH1151" i="3"/>
  <c r="AJ1151" i="3"/>
  <c r="AF1151" i="3"/>
  <c r="BA1152" i="3"/>
  <c r="AW1152" i="3"/>
  <c r="AY1152" i="3"/>
  <c r="AU1152" i="3"/>
  <c r="AR1157" i="3"/>
  <c r="AN1157" i="3"/>
  <c r="AP1157" i="3"/>
  <c r="AL1157" i="3"/>
  <c r="AY1158" i="3"/>
  <c r="AU1158" i="3"/>
  <c r="BA1158" i="3"/>
  <c r="AW1158" i="3"/>
  <c r="AJ1161" i="3"/>
  <c r="AF1161" i="3"/>
  <c r="AH1161" i="3"/>
  <c r="AP1163" i="3"/>
  <c r="AL1163" i="3"/>
  <c r="AR1163" i="3"/>
  <c r="AN1163" i="3"/>
  <c r="AV1164" i="3"/>
  <c r="AT1166" i="3"/>
  <c r="AP1171" i="3"/>
  <c r="AL1171" i="3"/>
  <c r="AR1171" i="3"/>
  <c r="AN1171" i="3"/>
  <c r="AQ1171" i="3"/>
  <c r="AM1171" i="3"/>
  <c r="AT1174" i="3"/>
  <c r="AP1179" i="3"/>
  <c r="AL1179" i="3"/>
  <c r="AR1179" i="3"/>
  <c r="AN1179" i="3"/>
  <c r="AQ1179" i="3"/>
  <c r="AM1179" i="3"/>
  <c r="AT1182" i="3"/>
  <c r="AP1187" i="3"/>
  <c r="AL1187" i="3"/>
  <c r="AR1187" i="3"/>
  <c r="AN1187" i="3"/>
  <c r="AQ1187" i="3"/>
  <c r="AM1187" i="3"/>
  <c r="AT1190" i="3"/>
  <c r="AP1195" i="3"/>
  <c r="AL1195" i="3"/>
  <c r="AR1195" i="3"/>
  <c r="AN1195" i="3"/>
  <c r="AQ1195" i="3"/>
  <c r="AM1195" i="3"/>
  <c r="AT1198" i="3"/>
  <c r="AP1203" i="3"/>
  <c r="AL1203" i="3"/>
  <c r="AR1203" i="3"/>
  <c r="AN1203" i="3"/>
  <c r="AQ1203" i="3"/>
  <c r="AM1203" i="3"/>
  <c r="AT1206" i="3"/>
  <c r="AP1211" i="3"/>
  <c r="AL1211" i="3"/>
  <c r="AR1211" i="3"/>
  <c r="AN1211" i="3"/>
  <c r="AQ1211" i="3"/>
  <c r="AM1211" i="3"/>
  <c r="AT1214" i="3"/>
  <c r="AP1219" i="3"/>
  <c r="AL1219" i="3"/>
  <c r="AR1219" i="3"/>
  <c r="AN1219" i="3"/>
  <c r="AQ1219" i="3"/>
  <c r="AM1219" i="3"/>
  <c r="AT1222" i="3"/>
  <c r="AN1229" i="3"/>
  <c r="AN1233" i="3"/>
  <c r="AN1237" i="3"/>
  <c r="AP1239" i="3"/>
  <c r="AL1239" i="3"/>
  <c r="AR1239" i="3"/>
  <c r="AN1239" i="3"/>
  <c r="AM1239" i="3"/>
  <c r="AQ1239" i="3"/>
  <c r="AO1239" i="3"/>
  <c r="AJ1249" i="3"/>
  <c r="AF1249" i="3"/>
  <c r="AH1249" i="3"/>
  <c r="AG1249" i="3"/>
  <c r="AK1249" i="3"/>
  <c r="AI1249" i="3"/>
  <c r="AY1250" i="3"/>
  <c r="AU1250" i="3"/>
  <c r="BA1250" i="3"/>
  <c r="AW1250" i="3"/>
  <c r="AZ1250" i="3"/>
  <c r="AV1250" i="3"/>
  <c r="AT1250" i="3"/>
  <c r="BA1252" i="3"/>
  <c r="AW1252" i="3"/>
  <c r="AZ1252" i="3"/>
  <c r="AV1252" i="3"/>
  <c r="AY1252" i="3"/>
  <c r="AU1252" i="3"/>
  <c r="AT1252" i="3"/>
  <c r="AI1167" i="3"/>
  <c r="AI1171" i="3"/>
  <c r="AI1175" i="3"/>
  <c r="AI1179" i="3"/>
  <c r="AI1183" i="3"/>
  <c r="AI1187" i="3"/>
  <c r="AI1191" i="3"/>
  <c r="AI1195" i="3"/>
  <c r="AI1199" i="3"/>
  <c r="AI1203" i="3"/>
  <c r="AI1207" i="3"/>
  <c r="AI1211" i="3"/>
  <c r="AI1215" i="3"/>
  <c r="AI1219" i="3"/>
  <c r="AI1223" i="3"/>
  <c r="AI1227" i="3"/>
  <c r="AQ1228" i="3"/>
  <c r="AM1228" i="3"/>
  <c r="AY1228" i="3"/>
  <c r="AU1228" i="3"/>
  <c r="AQ1232" i="3"/>
  <c r="AM1232" i="3"/>
  <c r="AY1232" i="3"/>
  <c r="AU1232" i="3"/>
  <c r="AQ1236" i="3"/>
  <c r="AM1236" i="3"/>
  <c r="AY1236" i="3"/>
  <c r="AU1236" i="3"/>
  <c r="AJ1241" i="3"/>
  <c r="AF1241" i="3"/>
  <c r="AH1241" i="3"/>
  <c r="AY1242" i="3"/>
  <c r="AU1242" i="3"/>
  <c r="BA1242" i="3"/>
  <c r="AW1242" i="3"/>
  <c r="AP1247" i="3"/>
  <c r="AL1247" i="3"/>
  <c r="AR1247" i="3"/>
  <c r="AN1247" i="3"/>
  <c r="BA1248" i="3"/>
  <c r="AW1248" i="3"/>
  <c r="AY1248" i="3"/>
  <c r="AU1248" i="3"/>
  <c r="AH1251" i="3"/>
  <c r="AJ1251" i="3"/>
  <c r="AF1251" i="3"/>
  <c r="AH1255" i="3"/>
  <c r="AK1255" i="3"/>
  <c r="AG1255" i="3"/>
  <c r="AJ1255" i="3"/>
  <c r="AF1255" i="3"/>
  <c r="AP1257" i="3"/>
  <c r="AL1257" i="3"/>
  <c r="AR1257" i="3"/>
  <c r="AM1257" i="3"/>
  <c r="AQ1257" i="3"/>
  <c r="AO1257" i="3"/>
  <c r="BA1258" i="3"/>
  <c r="AW1258" i="3"/>
  <c r="AV1258" i="3"/>
  <c r="AZ1258" i="3"/>
  <c r="AU1258" i="3"/>
  <c r="AY1258" i="3"/>
  <c r="AT1258" i="3"/>
  <c r="AP1261" i="3"/>
  <c r="AL1261" i="3"/>
  <c r="AR1261" i="3"/>
  <c r="AM1261" i="3"/>
  <c r="AQ1261" i="3"/>
  <c r="AO1261" i="3"/>
  <c r="AI1140" i="3"/>
  <c r="AI1144" i="3"/>
  <c r="AI1148" i="3"/>
  <c r="AI1152" i="3"/>
  <c r="AI1156" i="3"/>
  <c r="AI1160" i="3"/>
  <c r="AI1164" i="3"/>
  <c r="AL1165" i="3"/>
  <c r="AP1165" i="3"/>
  <c r="AF1167" i="3"/>
  <c r="AJ1167" i="3"/>
  <c r="AI1168" i="3"/>
  <c r="AU1168" i="3"/>
  <c r="AY1168" i="3"/>
  <c r="AL1169" i="3"/>
  <c r="AP1169" i="3"/>
  <c r="AF1171" i="3"/>
  <c r="AJ1171" i="3"/>
  <c r="AI1172" i="3"/>
  <c r="AU1172" i="3"/>
  <c r="AY1172" i="3"/>
  <c r="AL1173" i="3"/>
  <c r="AP1173" i="3"/>
  <c r="AF1175" i="3"/>
  <c r="AJ1175" i="3"/>
  <c r="AI1176" i="3"/>
  <c r="AU1176" i="3"/>
  <c r="AY1176" i="3"/>
  <c r="AL1177" i="3"/>
  <c r="AP1177" i="3"/>
  <c r="AF1179" i="3"/>
  <c r="AJ1179" i="3"/>
  <c r="AI1180" i="3"/>
  <c r="AU1180" i="3"/>
  <c r="AY1180" i="3"/>
  <c r="AL1181" i="3"/>
  <c r="AP1181" i="3"/>
  <c r="AF1183" i="3"/>
  <c r="AJ1183" i="3"/>
  <c r="AI1184" i="3"/>
  <c r="AU1184" i="3"/>
  <c r="AY1184" i="3"/>
  <c r="AL1185" i="3"/>
  <c r="AP1185" i="3"/>
  <c r="AF1187" i="3"/>
  <c r="AJ1187" i="3"/>
  <c r="AI1188" i="3"/>
  <c r="AU1188" i="3"/>
  <c r="AY1188" i="3"/>
  <c r="AL1189" i="3"/>
  <c r="AP1189" i="3"/>
  <c r="AF1191" i="3"/>
  <c r="AJ1191" i="3"/>
  <c r="AI1192" i="3"/>
  <c r="AU1192" i="3"/>
  <c r="AY1192" i="3"/>
  <c r="AL1193" i="3"/>
  <c r="AP1193" i="3"/>
  <c r="AF1195" i="3"/>
  <c r="AJ1195" i="3"/>
  <c r="AI1196" i="3"/>
  <c r="AU1196" i="3"/>
  <c r="AY1196" i="3"/>
  <c r="AL1197" i="3"/>
  <c r="AP1197" i="3"/>
  <c r="AF1199" i="3"/>
  <c r="AJ1199" i="3"/>
  <c r="AI1200" i="3"/>
  <c r="AU1200" i="3"/>
  <c r="AY1200" i="3"/>
  <c r="AL1201" i="3"/>
  <c r="AP1201" i="3"/>
  <c r="AF1203" i="3"/>
  <c r="AJ1203" i="3"/>
  <c r="AI1204" i="3"/>
  <c r="AU1204" i="3"/>
  <c r="AY1204" i="3"/>
  <c r="AL1205" i="3"/>
  <c r="AP1205" i="3"/>
  <c r="AF1207" i="3"/>
  <c r="AJ1207" i="3"/>
  <c r="AI1208" i="3"/>
  <c r="AU1208" i="3"/>
  <c r="AY1208" i="3"/>
  <c r="AL1209" i="3"/>
  <c r="AP1209" i="3"/>
  <c r="AF1211" i="3"/>
  <c r="AJ1211" i="3"/>
  <c r="AI1212" i="3"/>
  <c r="AU1212" i="3"/>
  <c r="AY1212" i="3"/>
  <c r="AL1213" i="3"/>
  <c r="AP1213" i="3"/>
  <c r="AF1215" i="3"/>
  <c r="AJ1215" i="3"/>
  <c r="AI1216" i="3"/>
  <c r="AU1216" i="3"/>
  <c r="AY1216" i="3"/>
  <c r="AL1217" i="3"/>
  <c r="AP1217" i="3"/>
  <c r="AF1219" i="3"/>
  <c r="AJ1219" i="3"/>
  <c r="AI1220" i="3"/>
  <c r="AU1220" i="3"/>
  <c r="AY1220" i="3"/>
  <c r="AL1221" i="3"/>
  <c r="AP1221" i="3"/>
  <c r="AF1223" i="3"/>
  <c r="AJ1223" i="3"/>
  <c r="AI1224" i="3"/>
  <c r="AU1224" i="3"/>
  <c r="AY1224" i="3"/>
  <c r="AL1225" i="3"/>
  <c r="AP1225" i="3"/>
  <c r="AF1227" i="3"/>
  <c r="AJ1227" i="3"/>
  <c r="AZ1227" i="3"/>
  <c r="AV1227" i="3"/>
  <c r="AO1228" i="3"/>
  <c r="AT1228" i="3"/>
  <c r="AZ1228" i="3"/>
  <c r="AR1231" i="3"/>
  <c r="AN1231" i="3"/>
  <c r="AZ1231" i="3"/>
  <c r="AV1231" i="3"/>
  <c r="AO1232" i="3"/>
  <c r="AT1232" i="3"/>
  <c r="AZ1232" i="3"/>
  <c r="AR1235" i="3"/>
  <c r="AN1235" i="3"/>
  <c r="AZ1235" i="3"/>
  <c r="AV1235" i="3"/>
  <c r="AO1236" i="3"/>
  <c r="AT1236" i="3"/>
  <c r="AZ1236" i="3"/>
  <c r="AY1238" i="3"/>
  <c r="AU1238" i="3"/>
  <c r="BA1238" i="3"/>
  <c r="AW1238" i="3"/>
  <c r="AG1241" i="3"/>
  <c r="AZ1242" i="3"/>
  <c r="AP1243" i="3"/>
  <c r="AL1243" i="3"/>
  <c r="AR1243" i="3"/>
  <c r="AN1243" i="3"/>
  <c r="BA1244" i="3"/>
  <c r="AW1244" i="3"/>
  <c r="AY1244" i="3"/>
  <c r="AU1244" i="3"/>
  <c r="AH1247" i="3"/>
  <c r="AJ1247" i="3"/>
  <c r="AF1247" i="3"/>
  <c r="AM1247" i="3"/>
  <c r="AR1249" i="3"/>
  <c r="AN1249" i="3"/>
  <c r="AP1249" i="3"/>
  <c r="AL1249" i="3"/>
  <c r="AK1258" i="3"/>
  <c r="AG1258" i="3"/>
  <c r="AI1258" i="3"/>
  <c r="AH1258" i="3"/>
  <c r="AF1258" i="3"/>
  <c r="AG1140" i="3"/>
  <c r="AV1141" i="3"/>
  <c r="AM1142" i="3"/>
  <c r="AG1144" i="3"/>
  <c r="AV1145" i="3"/>
  <c r="AM1146" i="3"/>
  <c r="AG1148" i="3"/>
  <c r="AV1149" i="3"/>
  <c r="AM1150" i="3"/>
  <c r="AG1152" i="3"/>
  <c r="AV1153" i="3"/>
  <c r="AM1154" i="3"/>
  <c r="AG1156" i="3"/>
  <c r="AV1157" i="3"/>
  <c r="AM1158" i="3"/>
  <c r="AG1160" i="3"/>
  <c r="AV1161" i="3"/>
  <c r="AM1162" i="3"/>
  <c r="AG1164" i="3"/>
  <c r="AN1165" i="3"/>
  <c r="AV1165" i="3"/>
  <c r="AM1166" i="3"/>
  <c r="AG1168" i="3"/>
  <c r="AW1168" i="3"/>
  <c r="AN1169" i="3"/>
  <c r="AV1169" i="3"/>
  <c r="AM1170" i="3"/>
  <c r="AG1172" i="3"/>
  <c r="AW1172" i="3"/>
  <c r="AN1173" i="3"/>
  <c r="AV1173" i="3"/>
  <c r="AM1174" i="3"/>
  <c r="AG1176" i="3"/>
  <c r="AW1176" i="3"/>
  <c r="AN1177" i="3"/>
  <c r="AV1177" i="3"/>
  <c r="AM1178" i="3"/>
  <c r="AG1180" i="3"/>
  <c r="AW1180" i="3"/>
  <c r="AN1181" i="3"/>
  <c r="AV1181" i="3"/>
  <c r="AM1182" i="3"/>
  <c r="AG1184" i="3"/>
  <c r="AW1184" i="3"/>
  <c r="AN1185" i="3"/>
  <c r="AV1185" i="3"/>
  <c r="AM1186" i="3"/>
  <c r="AG1188" i="3"/>
  <c r="AW1188" i="3"/>
  <c r="AN1189" i="3"/>
  <c r="AV1189" i="3"/>
  <c r="AM1190" i="3"/>
  <c r="AG1192" i="3"/>
  <c r="AW1192" i="3"/>
  <c r="AN1193" i="3"/>
  <c r="AV1193" i="3"/>
  <c r="AM1194" i="3"/>
  <c r="AG1196" i="3"/>
  <c r="AW1196" i="3"/>
  <c r="AN1197" i="3"/>
  <c r="AV1197" i="3"/>
  <c r="AM1198" i="3"/>
  <c r="AG1200" i="3"/>
  <c r="AW1200" i="3"/>
  <c r="AN1201" i="3"/>
  <c r="AV1201" i="3"/>
  <c r="AM1202" i="3"/>
  <c r="AG1204" i="3"/>
  <c r="AW1204" i="3"/>
  <c r="AN1205" i="3"/>
  <c r="AV1205" i="3"/>
  <c r="AM1206" i="3"/>
  <c r="AG1208" i="3"/>
  <c r="AW1208" i="3"/>
  <c r="AN1209" i="3"/>
  <c r="AV1209" i="3"/>
  <c r="AM1210" i="3"/>
  <c r="AG1212" i="3"/>
  <c r="AW1212" i="3"/>
  <c r="AN1213" i="3"/>
  <c r="AV1213" i="3"/>
  <c r="AM1214" i="3"/>
  <c r="AG1216" i="3"/>
  <c r="AW1216" i="3"/>
  <c r="AN1217" i="3"/>
  <c r="AV1217" i="3"/>
  <c r="AM1218" i="3"/>
  <c r="AG1220" i="3"/>
  <c r="AW1220" i="3"/>
  <c r="AN1221" i="3"/>
  <c r="AV1221" i="3"/>
  <c r="AM1222" i="3"/>
  <c r="AG1224" i="3"/>
  <c r="AW1224" i="3"/>
  <c r="AN1225" i="3"/>
  <c r="AV1225" i="3"/>
  <c r="AM1226" i="3"/>
  <c r="AL1227" i="3"/>
  <c r="AP1227" i="3"/>
  <c r="AU1227" i="3"/>
  <c r="BA1227" i="3"/>
  <c r="AL1228" i="3"/>
  <c r="AR1228" i="3"/>
  <c r="AW1228" i="3"/>
  <c r="AJ1229" i="3"/>
  <c r="AJ1231" i="3"/>
  <c r="AF1231" i="3"/>
  <c r="AK1231" i="3"/>
  <c r="AP1231" i="3"/>
  <c r="AU1231" i="3"/>
  <c r="BA1231" i="3"/>
  <c r="AL1232" i="3"/>
  <c r="AR1232" i="3"/>
  <c r="AW1232" i="3"/>
  <c r="AJ1233" i="3"/>
  <c r="AJ1235" i="3"/>
  <c r="AF1235" i="3"/>
  <c r="AK1235" i="3"/>
  <c r="AP1235" i="3"/>
  <c r="AU1235" i="3"/>
  <c r="BA1235" i="3"/>
  <c r="AL1236" i="3"/>
  <c r="AR1236" i="3"/>
  <c r="AW1236" i="3"/>
  <c r="AJ1237" i="3"/>
  <c r="AT1238" i="3"/>
  <c r="AH1239" i="3"/>
  <c r="AJ1239" i="3"/>
  <c r="AF1239" i="3"/>
  <c r="AK1241" i="3"/>
  <c r="AR1241" i="3"/>
  <c r="AN1241" i="3"/>
  <c r="AP1241" i="3"/>
  <c r="AL1241" i="3"/>
  <c r="AV1242" i="3"/>
  <c r="AO1243" i="3"/>
  <c r="AT1244" i="3"/>
  <c r="AJ1245" i="3"/>
  <c r="AF1245" i="3"/>
  <c r="AH1245" i="3"/>
  <c r="AY1246" i="3"/>
  <c r="AU1246" i="3"/>
  <c r="BA1246" i="3"/>
  <c r="AW1246" i="3"/>
  <c r="AI1247" i="3"/>
  <c r="AQ1247" i="3"/>
  <c r="AV1248" i="3"/>
  <c r="AO1249" i="3"/>
  <c r="AP1251" i="3"/>
  <c r="AL1251" i="3"/>
  <c r="AR1251" i="3"/>
  <c r="AN1251" i="3"/>
  <c r="AR1253" i="3"/>
  <c r="AN1253" i="3"/>
  <c r="AQ1253" i="3"/>
  <c r="AM1253" i="3"/>
  <c r="AP1253" i="3"/>
  <c r="AL1253" i="3"/>
  <c r="AJ1258" i="3"/>
  <c r="AK1262" i="3"/>
  <c r="AG1262" i="3"/>
  <c r="AJ1262" i="3"/>
  <c r="BA1262" i="3"/>
  <c r="AW1262" i="3"/>
  <c r="AP1265" i="3"/>
  <c r="AL1265" i="3"/>
  <c r="AK1266" i="3"/>
  <c r="AG1266" i="3"/>
  <c r="AJ1266" i="3"/>
  <c r="BA1266" i="3"/>
  <c r="AW1266" i="3"/>
  <c r="AP1269" i="3"/>
  <c r="AL1269" i="3"/>
  <c r="AK1270" i="3"/>
  <c r="AG1270" i="3"/>
  <c r="AJ1270" i="3"/>
  <c r="BA1270" i="3"/>
  <c r="AW1270" i="3"/>
  <c r="AP1273" i="3"/>
  <c r="AL1273" i="3"/>
  <c r="AK1274" i="3"/>
  <c r="AG1274" i="3"/>
  <c r="AJ1274" i="3"/>
  <c r="BA1274" i="3"/>
  <c r="AW1274" i="3"/>
  <c r="AP1277" i="3"/>
  <c r="AL1277" i="3"/>
  <c r="AK1278" i="3"/>
  <c r="AG1278" i="3"/>
  <c r="AJ1278" i="3"/>
  <c r="BA1278" i="3"/>
  <c r="AW1278" i="3"/>
  <c r="AP1281" i="3"/>
  <c r="AL1281" i="3"/>
  <c r="AK1282" i="3"/>
  <c r="AG1282" i="3"/>
  <c r="AJ1282" i="3"/>
  <c r="BA1282" i="3"/>
  <c r="AW1282" i="3"/>
  <c r="AP1285" i="3"/>
  <c r="AL1285" i="3"/>
  <c r="AK1286" i="3"/>
  <c r="AG1286" i="3"/>
  <c r="AJ1286" i="3"/>
  <c r="BA1286" i="3"/>
  <c r="AW1286" i="3"/>
  <c r="BA1288" i="3"/>
  <c r="AW1288" i="3"/>
  <c r="AY1288" i="3"/>
  <c r="AU1288" i="3"/>
  <c r="AH1291" i="3"/>
  <c r="AJ1291" i="3"/>
  <c r="AF1291" i="3"/>
  <c r="AR1293" i="3"/>
  <c r="AN1293" i="3"/>
  <c r="AP1293" i="3"/>
  <c r="AL1293" i="3"/>
  <c r="AJ1297" i="3"/>
  <c r="AF1297" i="3"/>
  <c r="AH1297" i="3"/>
  <c r="AY1298" i="3"/>
  <c r="AU1298" i="3"/>
  <c r="BA1298" i="3"/>
  <c r="AW1298" i="3"/>
  <c r="AP1303" i="3"/>
  <c r="AL1303" i="3"/>
  <c r="AR1303" i="3"/>
  <c r="AN1303" i="3"/>
  <c r="BA1304" i="3"/>
  <c r="AW1304" i="3"/>
  <c r="AY1304" i="3"/>
  <c r="AU1304" i="3"/>
  <c r="AH1307" i="3"/>
  <c r="AJ1307" i="3"/>
  <c r="AF1307" i="3"/>
  <c r="AR1309" i="3"/>
  <c r="AN1309" i="3"/>
  <c r="AP1309" i="3"/>
  <c r="AL1309" i="3"/>
  <c r="AJ1313" i="3"/>
  <c r="AF1313" i="3"/>
  <c r="AH1313" i="3"/>
  <c r="AY1314" i="3"/>
  <c r="AU1314" i="3"/>
  <c r="BA1314" i="3"/>
  <c r="AW1314" i="3"/>
  <c r="AP1319" i="3"/>
  <c r="AL1319" i="3"/>
  <c r="AR1319" i="3"/>
  <c r="AN1319" i="3"/>
  <c r="BA1320" i="3"/>
  <c r="AW1320" i="3"/>
  <c r="AY1320" i="3"/>
  <c r="AU1320" i="3"/>
  <c r="AR1321" i="3"/>
  <c r="AN1321" i="3"/>
  <c r="AQ1321" i="3"/>
  <c r="AM1321" i="3"/>
  <c r="AP1321" i="3"/>
  <c r="AL1321" i="3"/>
  <c r="AV1239" i="3"/>
  <c r="AM1240" i="3"/>
  <c r="AG1242" i="3"/>
  <c r="AK1242" i="3"/>
  <c r="AV1243" i="3"/>
  <c r="AM1244" i="3"/>
  <c r="AG1246" i="3"/>
  <c r="AK1246" i="3"/>
  <c r="AV1247" i="3"/>
  <c r="AM1248" i="3"/>
  <c r="AG1250" i="3"/>
  <c r="AK1250" i="3"/>
  <c r="AV1251" i="3"/>
  <c r="AM1252" i="3"/>
  <c r="AH1253" i="3"/>
  <c r="AG1254" i="3"/>
  <c r="AK1254" i="3"/>
  <c r="AW1254" i="3"/>
  <c r="BA1254" i="3"/>
  <c r="AN1255" i="3"/>
  <c r="AR1255" i="3"/>
  <c r="AV1255" i="3"/>
  <c r="BA1255" i="3"/>
  <c r="AL1256" i="3"/>
  <c r="AJ1257" i="3"/>
  <c r="AJ1259" i="3"/>
  <c r="AF1259" i="3"/>
  <c r="AK1259" i="3"/>
  <c r="AU1259" i="3"/>
  <c r="AL1260" i="3"/>
  <c r="AJ1261" i="3"/>
  <c r="AF1262" i="3"/>
  <c r="AT1262" i="3"/>
  <c r="AY1262" i="3"/>
  <c r="AJ1263" i="3"/>
  <c r="AF1263" i="3"/>
  <c r="AK1263" i="3"/>
  <c r="AU1263" i="3"/>
  <c r="AL1264" i="3"/>
  <c r="AJ1265" i="3"/>
  <c r="AO1265" i="3"/>
  <c r="AF1266" i="3"/>
  <c r="AT1266" i="3"/>
  <c r="AY1266" i="3"/>
  <c r="AJ1267" i="3"/>
  <c r="AF1267" i="3"/>
  <c r="AK1267" i="3"/>
  <c r="AU1267" i="3"/>
  <c r="AL1268" i="3"/>
  <c r="AJ1269" i="3"/>
  <c r="AO1269" i="3"/>
  <c r="AF1270" i="3"/>
  <c r="AT1270" i="3"/>
  <c r="AY1270" i="3"/>
  <c r="AJ1271" i="3"/>
  <c r="AF1271" i="3"/>
  <c r="AK1271" i="3"/>
  <c r="AU1271" i="3"/>
  <c r="AL1272" i="3"/>
  <c r="AJ1273" i="3"/>
  <c r="AO1273" i="3"/>
  <c r="AF1274" i="3"/>
  <c r="AT1274" i="3"/>
  <c r="AY1274" i="3"/>
  <c r="AJ1275" i="3"/>
  <c r="AF1275" i="3"/>
  <c r="AK1275" i="3"/>
  <c r="AU1275" i="3"/>
  <c r="AL1276" i="3"/>
  <c r="AJ1277" i="3"/>
  <c r="AO1277" i="3"/>
  <c r="AF1278" i="3"/>
  <c r="AT1278" i="3"/>
  <c r="AY1278" i="3"/>
  <c r="AJ1279" i="3"/>
  <c r="AF1279" i="3"/>
  <c r="AK1279" i="3"/>
  <c r="AU1279" i="3"/>
  <c r="AL1280" i="3"/>
  <c r="AJ1281" i="3"/>
  <c r="AO1281" i="3"/>
  <c r="AF1282" i="3"/>
  <c r="AT1282" i="3"/>
  <c r="AY1282" i="3"/>
  <c r="AJ1283" i="3"/>
  <c r="AF1283" i="3"/>
  <c r="AK1283" i="3"/>
  <c r="AU1283" i="3"/>
  <c r="AL1284" i="3"/>
  <c r="AJ1285" i="3"/>
  <c r="AO1285" i="3"/>
  <c r="AF1286" i="3"/>
  <c r="AT1286" i="3"/>
  <c r="AY1286" i="3"/>
  <c r="AJ1287" i="3"/>
  <c r="AF1287" i="3"/>
  <c r="AK1287" i="3"/>
  <c r="AU1287" i="3"/>
  <c r="AZ1288" i="3"/>
  <c r="AR1289" i="3"/>
  <c r="AN1289" i="3"/>
  <c r="AP1289" i="3"/>
  <c r="AL1289" i="3"/>
  <c r="AG1291" i="3"/>
  <c r="AJ1293" i="3"/>
  <c r="AF1293" i="3"/>
  <c r="AH1293" i="3"/>
  <c r="AM1293" i="3"/>
  <c r="AY1294" i="3"/>
  <c r="AU1294" i="3"/>
  <c r="BA1294" i="3"/>
  <c r="AW1294" i="3"/>
  <c r="AG1297" i="3"/>
  <c r="AZ1298" i="3"/>
  <c r="AP1299" i="3"/>
  <c r="AL1299" i="3"/>
  <c r="AR1299" i="3"/>
  <c r="AN1299" i="3"/>
  <c r="BA1300" i="3"/>
  <c r="AW1300" i="3"/>
  <c r="AY1300" i="3"/>
  <c r="AU1300" i="3"/>
  <c r="AH1303" i="3"/>
  <c r="AJ1303" i="3"/>
  <c r="AF1303" i="3"/>
  <c r="AM1303" i="3"/>
  <c r="AZ1304" i="3"/>
  <c r="AR1305" i="3"/>
  <c r="AN1305" i="3"/>
  <c r="AP1305" i="3"/>
  <c r="AL1305" i="3"/>
  <c r="AG1307" i="3"/>
  <c r="AJ1309" i="3"/>
  <c r="AF1309" i="3"/>
  <c r="AH1309" i="3"/>
  <c r="AM1309" i="3"/>
  <c r="AY1310" i="3"/>
  <c r="AU1310" i="3"/>
  <c r="BA1310" i="3"/>
  <c r="AW1310" i="3"/>
  <c r="AG1313" i="3"/>
  <c r="AZ1314" i="3"/>
  <c r="AP1315" i="3"/>
  <c r="AL1315" i="3"/>
  <c r="AR1315" i="3"/>
  <c r="AN1315" i="3"/>
  <c r="BA1316" i="3"/>
  <c r="AW1316" i="3"/>
  <c r="AY1316" i="3"/>
  <c r="AU1316" i="3"/>
  <c r="AH1319" i="3"/>
  <c r="AJ1319" i="3"/>
  <c r="AF1319" i="3"/>
  <c r="AM1319" i="3"/>
  <c r="AZ1320" i="3"/>
  <c r="AI1253" i="3"/>
  <c r="AQ1256" i="3"/>
  <c r="AM1256" i="3"/>
  <c r="AY1256" i="3"/>
  <c r="AU1256" i="3"/>
  <c r="AQ1260" i="3"/>
  <c r="AM1260" i="3"/>
  <c r="AY1260" i="3"/>
  <c r="AU1260" i="3"/>
  <c r="AH1262" i="3"/>
  <c r="AU1262" i="3"/>
  <c r="AZ1262" i="3"/>
  <c r="AQ1264" i="3"/>
  <c r="AM1264" i="3"/>
  <c r="AY1264" i="3"/>
  <c r="AU1264" i="3"/>
  <c r="AQ1265" i="3"/>
  <c r="AH1266" i="3"/>
  <c r="AU1266" i="3"/>
  <c r="AZ1266" i="3"/>
  <c r="AQ1268" i="3"/>
  <c r="AM1268" i="3"/>
  <c r="AY1268" i="3"/>
  <c r="AU1268" i="3"/>
  <c r="AQ1269" i="3"/>
  <c r="AH1270" i="3"/>
  <c r="AU1270" i="3"/>
  <c r="AZ1270" i="3"/>
  <c r="AQ1272" i="3"/>
  <c r="AM1272" i="3"/>
  <c r="AY1272" i="3"/>
  <c r="AU1272" i="3"/>
  <c r="AQ1273" i="3"/>
  <c r="AH1274" i="3"/>
  <c r="AU1274" i="3"/>
  <c r="AZ1274" i="3"/>
  <c r="AQ1276" i="3"/>
  <c r="AM1276" i="3"/>
  <c r="AY1276" i="3"/>
  <c r="AU1276" i="3"/>
  <c r="AQ1277" i="3"/>
  <c r="AH1278" i="3"/>
  <c r="AU1278" i="3"/>
  <c r="AZ1278" i="3"/>
  <c r="AQ1280" i="3"/>
  <c r="AM1280" i="3"/>
  <c r="AY1280" i="3"/>
  <c r="AU1280" i="3"/>
  <c r="AQ1281" i="3"/>
  <c r="AH1282" i="3"/>
  <c r="AU1282" i="3"/>
  <c r="AZ1282" i="3"/>
  <c r="AQ1284" i="3"/>
  <c r="AM1284" i="3"/>
  <c r="AY1284" i="3"/>
  <c r="AU1284" i="3"/>
  <c r="AQ1285" i="3"/>
  <c r="AH1286" i="3"/>
  <c r="AU1286" i="3"/>
  <c r="AZ1286" i="3"/>
  <c r="AT1288" i="3"/>
  <c r="AJ1289" i="3"/>
  <c r="AF1289" i="3"/>
  <c r="AH1289" i="3"/>
  <c r="AY1290" i="3"/>
  <c r="AU1290" i="3"/>
  <c r="BA1290" i="3"/>
  <c r="AW1290" i="3"/>
  <c r="AI1291" i="3"/>
  <c r="AO1293" i="3"/>
  <c r="AP1295" i="3"/>
  <c r="AL1295" i="3"/>
  <c r="AR1295" i="3"/>
  <c r="AN1295" i="3"/>
  <c r="BA1296" i="3"/>
  <c r="AW1296" i="3"/>
  <c r="AY1296" i="3"/>
  <c r="AU1296" i="3"/>
  <c r="AI1297" i="3"/>
  <c r="AT1298" i="3"/>
  <c r="AH1299" i="3"/>
  <c r="AJ1299" i="3"/>
  <c r="AF1299" i="3"/>
  <c r="AR1301" i="3"/>
  <c r="AN1301" i="3"/>
  <c r="AP1301" i="3"/>
  <c r="AL1301" i="3"/>
  <c r="AO1303" i="3"/>
  <c r="AT1304" i="3"/>
  <c r="AJ1305" i="3"/>
  <c r="AF1305" i="3"/>
  <c r="AH1305" i="3"/>
  <c r="AY1306" i="3"/>
  <c r="AU1306" i="3"/>
  <c r="BA1306" i="3"/>
  <c r="AW1306" i="3"/>
  <c r="AI1307" i="3"/>
  <c r="AO1309" i="3"/>
  <c r="AP1311" i="3"/>
  <c r="AL1311" i="3"/>
  <c r="AR1311" i="3"/>
  <c r="AN1311" i="3"/>
  <c r="BA1312" i="3"/>
  <c r="AW1312" i="3"/>
  <c r="AY1312" i="3"/>
  <c r="AU1312" i="3"/>
  <c r="AI1313" i="3"/>
  <c r="AT1314" i="3"/>
  <c r="AH1315" i="3"/>
  <c r="AJ1315" i="3"/>
  <c r="AF1315" i="3"/>
  <c r="AR1317" i="3"/>
  <c r="AN1317" i="3"/>
  <c r="AP1317" i="3"/>
  <c r="AL1317" i="3"/>
  <c r="AO1319" i="3"/>
  <c r="AT1320" i="3"/>
  <c r="AH1323" i="3"/>
  <c r="AK1323" i="3"/>
  <c r="AG1323" i="3"/>
  <c r="AJ1323" i="3"/>
  <c r="AF1323" i="3"/>
  <c r="AF1253" i="3"/>
  <c r="AU1254" i="3"/>
  <c r="AL1255" i="3"/>
  <c r="AO1256" i="3"/>
  <c r="AT1256" i="3"/>
  <c r="AZ1256" i="3"/>
  <c r="AR1259" i="3"/>
  <c r="AN1259" i="3"/>
  <c r="AZ1259" i="3"/>
  <c r="AV1259" i="3"/>
  <c r="AO1260" i="3"/>
  <c r="AT1260" i="3"/>
  <c r="AZ1260" i="3"/>
  <c r="AI1262" i="3"/>
  <c r="AV1262" i="3"/>
  <c r="AR1263" i="3"/>
  <c r="AN1263" i="3"/>
  <c r="AZ1263" i="3"/>
  <c r="AV1263" i="3"/>
  <c r="AO1264" i="3"/>
  <c r="AT1264" i="3"/>
  <c r="AZ1264" i="3"/>
  <c r="AM1265" i="3"/>
  <c r="AR1265" i="3"/>
  <c r="AI1266" i="3"/>
  <c r="AV1266" i="3"/>
  <c r="AR1267" i="3"/>
  <c r="AN1267" i="3"/>
  <c r="AZ1267" i="3"/>
  <c r="AV1267" i="3"/>
  <c r="AO1268" i="3"/>
  <c r="AT1268" i="3"/>
  <c r="AZ1268" i="3"/>
  <c r="AM1269" i="3"/>
  <c r="AR1269" i="3"/>
  <c r="AI1270" i="3"/>
  <c r="AV1270" i="3"/>
  <c r="AR1271" i="3"/>
  <c r="AN1271" i="3"/>
  <c r="AZ1271" i="3"/>
  <c r="AV1271" i="3"/>
  <c r="AO1272" i="3"/>
  <c r="AT1272" i="3"/>
  <c r="AZ1272" i="3"/>
  <c r="AM1273" i="3"/>
  <c r="AR1273" i="3"/>
  <c r="AI1274" i="3"/>
  <c r="AV1274" i="3"/>
  <c r="AR1275" i="3"/>
  <c r="AN1275" i="3"/>
  <c r="AZ1275" i="3"/>
  <c r="AV1275" i="3"/>
  <c r="AO1276" i="3"/>
  <c r="AT1276" i="3"/>
  <c r="AZ1276" i="3"/>
  <c r="AM1277" i="3"/>
  <c r="AR1277" i="3"/>
  <c r="AI1278" i="3"/>
  <c r="AV1278" i="3"/>
  <c r="AR1279" i="3"/>
  <c r="AN1279" i="3"/>
  <c r="AZ1279" i="3"/>
  <c r="AV1279" i="3"/>
  <c r="AO1280" i="3"/>
  <c r="AT1280" i="3"/>
  <c r="AZ1280" i="3"/>
  <c r="AM1281" i="3"/>
  <c r="AR1281" i="3"/>
  <c r="AI1282" i="3"/>
  <c r="AV1282" i="3"/>
  <c r="AR1283" i="3"/>
  <c r="AN1283" i="3"/>
  <c r="AZ1283" i="3"/>
  <c r="AV1283" i="3"/>
  <c r="AO1284" i="3"/>
  <c r="AT1284" i="3"/>
  <c r="AZ1284" i="3"/>
  <c r="AM1285" i="3"/>
  <c r="AR1285" i="3"/>
  <c r="AI1286" i="3"/>
  <c r="AV1286" i="3"/>
  <c r="AR1287" i="3"/>
  <c r="AN1287" i="3"/>
  <c r="AZ1287" i="3"/>
  <c r="AV1287" i="3"/>
  <c r="AV1288" i="3"/>
  <c r="AG1289" i="3"/>
  <c r="AO1289" i="3"/>
  <c r="AZ1290" i="3"/>
  <c r="AK1291" i="3"/>
  <c r="AP1291" i="3"/>
  <c r="AL1291" i="3"/>
  <c r="AR1291" i="3"/>
  <c r="AN1291" i="3"/>
  <c r="BA1292" i="3"/>
  <c r="AW1292" i="3"/>
  <c r="AY1292" i="3"/>
  <c r="AU1292" i="3"/>
  <c r="AQ1293" i="3"/>
  <c r="AH1295" i="3"/>
  <c r="AJ1295" i="3"/>
  <c r="AF1295" i="3"/>
  <c r="AM1295" i="3"/>
  <c r="AZ1296" i="3"/>
  <c r="AK1297" i="3"/>
  <c r="AR1297" i="3"/>
  <c r="AN1297" i="3"/>
  <c r="AP1297" i="3"/>
  <c r="AL1297" i="3"/>
  <c r="AV1298" i="3"/>
  <c r="AG1299" i="3"/>
  <c r="AJ1301" i="3"/>
  <c r="AF1301" i="3"/>
  <c r="AH1301" i="3"/>
  <c r="AM1301" i="3"/>
  <c r="AY1302" i="3"/>
  <c r="AU1302" i="3"/>
  <c r="BA1302" i="3"/>
  <c r="AW1302" i="3"/>
  <c r="AQ1303" i="3"/>
  <c r="AV1304" i="3"/>
  <c r="AG1305" i="3"/>
  <c r="AO1305" i="3"/>
  <c r="AZ1306" i="3"/>
  <c r="AK1307" i="3"/>
  <c r="AP1307" i="3"/>
  <c r="AL1307" i="3"/>
  <c r="AR1307" i="3"/>
  <c r="AN1307" i="3"/>
  <c r="BA1308" i="3"/>
  <c r="AW1308" i="3"/>
  <c r="AY1308" i="3"/>
  <c r="AU1308" i="3"/>
  <c r="AI1309" i="3"/>
  <c r="AQ1309" i="3"/>
  <c r="AH1311" i="3"/>
  <c r="AJ1311" i="3"/>
  <c r="AF1311" i="3"/>
  <c r="AM1311" i="3"/>
  <c r="AZ1312" i="3"/>
  <c r="AK1313" i="3"/>
  <c r="AR1313" i="3"/>
  <c r="AN1313" i="3"/>
  <c r="AP1313" i="3"/>
  <c r="AL1313" i="3"/>
  <c r="AV1314" i="3"/>
  <c r="AG1315" i="3"/>
  <c r="AJ1317" i="3"/>
  <c r="AF1317" i="3"/>
  <c r="AH1317" i="3"/>
  <c r="AM1317" i="3"/>
  <c r="AY1318" i="3"/>
  <c r="AU1318" i="3"/>
  <c r="BA1318" i="3"/>
  <c r="AW1318" i="3"/>
  <c r="AI1319" i="3"/>
  <c r="AQ1319" i="3"/>
  <c r="AV1320" i="3"/>
  <c r="AO1321" i="3"/>
  <c r="AI1323" i="3"/>
  <c r="AM1288" i="3"/>
  <c r="AG1290" i="3"/>
  <c r="AK1290" i="3"/>
  <c r="AV1291" i="3"/>
  <c r="AM1292" i="3"/>
  <c r="AG1294" i="3"/>
  <c r="AK1294" i="3"/>
  <c r="AV1295" i="3"/>
  <c r="AM1296" i="3"/>
  <c r="AG1298" i="3"/>
  <c r="AK1298" i="3"/>
  <c r="AV1299" i="3"/>
  <c r="AM1300" i="3"/>
  <c r="AG1302" i="3"/>
  <c r="AK1302" i="3"/>
  <c r="AV1303" i="3"/>
  <c r="AM1304" i="3"/>
  <c r="AG1306" i="3"/>
  <c r="AK1306" i="3"/>
  <c r="AV1307" i="3"/>
  <c r="AM1308" i="3"/>
  <c r="AG1310" i="3"/>
  <c r="AK1310" i="3"/>
  <c r="AV1311" i="3"/>
  <c r="AM1312" i="3"/>
  <c r="AG1314" i="3"/>
  <c r="AK1314" i="3"/>
  <c r="AV1315" i="3"/>
  <c r="AM1316" i="3"/>
  <c r="AG1318" i="3"/>
  <c r="AK1318" i="3"/>
  <c r="AV1319" i="3"/>
  <c r="AM1320" i="3"/>
  <c r="AH1321" i="3"/>
  <c r="AG1322" i="3"/>
  <c r="AK1322" i="3"/>
  <c r="AW1322" i="3"/>
  <c r="AN1323" i="3"/>
  <c r="AV1323" i="3"/>
  <c r="AZ1323" i="3"/>
  <c r="AM1324" i="3"/>
  <c r="AQ1324" i="3"/>
  <c r="AU1324" i="3"/>
  <c r="AY1324" i="3"/>
  <c r="AH1325" i="3"/>
  <c r="AL1325" i="3"/>
  <c r="AP1325" i="3"/>
  <c r="AG1326" i="3"/>
  <c r="AK1326" i="3"/>
  <c r="AW1326" i="3"/>
  <c r="AF1327" i="3"/>
  <c r="AJ1327" i="3"/>
  <c r="AN1327" i="3"/>
  <c r="AV1327" i="3"/>
  <c r="AZ1327" i="3"/>
  <c r="AM1328" i="3"/>
  <c r="AQ1328" i="3"/>
  <c r="AU1328" i="3"/>
  <c r="AY1328" i="3"/>
  <c r="AH1329" i="3"/>
  <c r="AL1329" i="3"/>
  <c r="AP1329" i="3"/>
  <c r="AG1330" i="3"/>
  <c r="AK1330" i="3"/>
  <c r="AW1330" i="3"/>
  <c r="AF1331" i="3"/>
  <c r="AJ1331" i="3"/>
  <c r="AN1331" i="3"/>
  <c r="AV1331" i="3"/>
  <c r="AZ1331" i="3"/>
  <c r="AM1332" i="3"/>
  <c r="AQ1332" i="3"/>
  <c r="AU1332" i="3"/>
  <c r="AY1332" i="3"/>
  <c r="AH1333" i="3"/>
  <c r="AL1333" i="3"/>
  <c r="AP1333" i="3"/>
  <c r="AG1334" i="3"/>
  <c r="AK1334" i="3"/>
  <c r="AW1334" i="3"/>
  <c r="AF1335" i="3"/>
  <c r="AJ1335" i="3"/>
  <c r="AN1335" i="3"/>
  <c r="AV1335" i="3"/>
  <c r="AZ1335" i="3"/>
  <c r="AM1336" i="3"/>
  <c r="AQ1336" i="3"/>
  <c r="AU1336" i="3"/>
  <c r="AY1336" i="3"/>
  <c r="AH1337" i="3"/>
  <c r="AL1337" i="3"/>
  <c r="AP1337" i="3"/>
  <c r="AG1338" i="3"/>
  <c r="AK1338" i="3"/>
  <c r="AW1338" i="3"/>
  <c r="AF1339" i="3"/>
  <c r="AJ1339" i="3"/>
  <c r="AN1339" i="3"/>
  <c r="AV1339" i="3"/>
  <c r="AZ1339" i="3"/>
  <c r="AM1340" i="3"/>
  <c r="AQ1340" i="3"/>
  <c r="AU1340" i="3"/>
  <c r="AY1340" i="3"/>
  <c r="AH1341" i="3"/>
  <c r="AL1341" i="3"/>
  <c r="AP1341" i="3"/>
  <c r="AG1342" i="3"/>
  <c r="AK1342" i="3"/>
  <c r="AW1342" i="3"/>
  <c r="AF1343" i="3"/>
  <c r="AJ1343" i="3"/>
  <c r="AN1343" i="3"/>
  <c r="AV1343" i="3"/>
  <c r="AZ1343" i="3"/>
  <c r="AM1344" i="3"/>
  <c r="AQ1344" i="3"/>
  <c r="AU1344" i="3"/>
  <c r="AY1344" i="3"/>
  <c r="AH1345" i="3"/>
  <c r="AL1345" i="3"/>
  <c r="AP1345" i="3"/>
  <c r="AG1346" i="3"/>
  <c r="AK1346" i="3"/>
  <c r="AW1346" i="3"/>
  <c r="AF1347" i="3"/>
  <c r="AJ1347" i="3"/>
  <c r="AN1347" i="3"/>
  <c r="AV1347" i="3"/>
  <c r="AZ1347" i="3"/>
  <c r="AM1348" i="3"/>
  <c r="AQ1348" i="3"/>
  <c r="AU1348" i="3"/>
  <c r="AY1348" i="3"/>
  <c r="AH1349" i="3"/>
  <c r="AL1349" i="3"/>
  <c r="AP1349" i="3"/>
  <c r="AG1350" i="3"/>
  <c r="AK1350" i="3"/>
  <c r="AW1350" i="3"/>
  <c r="BA1350" i="3"/>
  <c r="AF1351" i="3"/>
  <c r="AJ1351" i="3"/>
  <c r="AN1351" i="3"/>
  <c r="AR1351" i="3"/>
  <c r="AV1351" i="3"/>
  <c r="AM1352" i="3"/>
  <c r="AU1352" i="3"/>
  <c r="AY1352" i="3"/>
  <c r="AH1353" i="3"/>
  <c r="AL1353" i="3"/>
  <c r="AP1353" i="3"/>
  <c r="AG1354" i="3"/>
  <c r="AK1354" i="3"/>
  <c r="AW1354" i="3"/>
  <c r="BA1354" i="3"/>
  <c r="AF1355" i="3"/>
  <c r="AJ1355" i="3"/>
  <c r="AN1355" i="3"/>
  <c r="AR1355" i="3"/>
  <c r="AV1355" i="3"/>
  <c r="AM1356" i="3"/>
  <c r="AU1356" i="3"/>
  <c r="AY1356" i="3"/>
  <c r="AH1357" i="3"/>
  <c r="AL1357" i="3"/>
  <c r="AP1357" i="3"/>
  <c r="AG1358" i="3"/>
  <c r="AK1358" i="3"/>
  <c r="AW1358" i="3"/>
  <c r="BA1358" i="3"/>
  <c r="AF1359" i="3"/>
  <c r="AJ1359" i="3"/>
  <c r="AN1359" i="3"/>
  <c r="AR1359" i="3"/>
  <c r="AV1359" i="3"/>
  <c r="AM1360" i="3"/>
  <c r="AR1360" i="3"/>
  <c r="AR1362" i="3"/>
  <c r="AN1362" i="3"/>
  <c r="AZ1362" i="3"/>
  <c r="AV1362" i="3"/>
  <c r="AO1363" i="3"/>
  <c r="AT1363" i="3"/>
  <c r="AZ1363" i="3"/>
  <c r="AG1364" i="3"/>
  <c r="AM1364" i="3"/>
  <c r="AR1366" i="3"/>
  <c r="AN1366" i="3"/>
  <c r="AZ1366" i="3"/>
  <c r="AV1366" i="3"/>
  <c r="AO1367" i="3"/>
  <c r="AT1367" i="3"/>
  <c r="AZ1367" i="3"/>
  <c r="AG1368" i="3"/>
  <c r="AM1368" i="3"/>
  <c r="AR1370" i="3"/>
  <c r="AN1370" i="3"/>
  <c r="AZ1370" i="3"/>
  <c r="AV1370" i="3"/>
  <c r="AQ1371" i="3"/>
  <c r="AM1371" i="3"/>
  <c r="AP1371" i="3"/>
  <c r="AL1371" i="3"/>
  <c r="AH1372" i="3"/>
  <c r="AK1372" i="3"/>
  <c r="AG1372" i="3"/>
  <c r="AR1374" i="3"/>
  <c r="AN1374" i="3"/>
  <c r="AQ1374" i="3"/>
  <c r="AM1374" i="3"/>
  <c r="BA1374" i="3"/>
  <c r="AH1377" i="3"/>
  <c r="BA1377" i="3"/>
  <c r="AW1377" i="3"/>
  <c r="AZ1377" i="3"/>
  <c r="AV1377" i="3"/>
  <c r="AQ1379" i="3"/>
  <c r="AM1379" i="3"/>
  <c r="AP1379" i="3"/>
  <c r="AL1379" i="3"/>
  <c r="AH1380" i="3"/>
  <c r="AK1380" i="3"/>
  <c r="AG1380" i="3"/>
  <c r="AR1382" i="3"/>
  <c r="AN1382" i="3"/>
  <c r="AQ1382" i="3"/>
  <c r="AM1382" i="3"/>
  <c r="BA1382" i="3"/>
  <c r="AH1385" i="3"/>
  <c r="BA1385" i="3"/>
  <c r="AW1385" i="3"/>
  <c r="AZ1385" i="3"/>
  <c r="AV1385" i="3"/>
  <c r="AQ1387" i="3"/>
  <c r="AM1387" i="3"/>
  <c r="AP1387" i="3"/>
  <c r="AL1387" i="3"/>
  <c r="AR1394" i="3"/>
  <c r="AN1394" i="3"/>
  <c r="AQ1394" i="3"/>
  <c r="AM1394" i="3"/>
  <c r="AP1394" i="3"/>
  <c r="AL1394" i="3"/>
  <c r="AH1322" i="3"/>
  <c r="AW1323" i="3"/>
  <c r="AN1324" i="3"/>
  <c r="AV1324" i="3"/>
  <c r="AZ1324" i="3"/>
  <c r="AM1325" i="3"/>
  <c r="AQ1325" i="3"/>
  <c r="AH1326" i="3"/>
  <c r="AG1327" i="3"/>
  <c r="AK1327" i="3"/>
  <c r="AW1327" i="3"/>
  <c r="AN1328" i="3"/>
  <c r="AV1328" i="3"/>
  <c r="AZ1328" i="3"/>
  <c r="AM1329" i="3"/>
  <c r="AQ1329" i="3"/>
  <c r="AH1330" i="3"/>
  <c r="AG1331" i="3"/>
  <c r="AK1331" i="3"/>
  <c r="AW1331" i="3"/>
  <c r="AN1332" i="3"/>
  <c r="AV1332" i="3"/>
  <c r="AZ1332" i="3"/>
  <c r="AM1333" i="3"/>
  <c r="AQ1333" i="3"/>
  <c r="AH1334" i="3"/>
  <c r="AG1335" i="3"/>
  <c r="AK1335" i="3"/>
  <c r="AW1335" i="3"/>
  <c r="AN1336" i="3"/>
  <c r="AV1336" i="3"/>
  <c r="AZ1336" i="3"/>
  <c r="AM1337" i="3"/>
  <c r="AQ1337" i="3"/>
  <c r="AH1338" i="3"/>
  <c r="AG1339" i="3"/>
  <c r="AK1339" i="3"/>
  <c r="AW1339" i="3"/>
  <c r="AN1340" i="3"/>
  <c r="AV1340" i="3"/>
  <c r="AZ1340" i="3"/>
  <c r="AM1341" i="3"/>
  <c r="AQ1341" i="3"/>
  <c r="AH1342" i="3"/>
  <c r="AG1343" i="3"/>
  <c r="AK1343" i="3"/>
  <c r="AW1343" i="3"/>
  <c r="AN1344" i="3"/>
  <c r="AV1344" i="3"/>
  <c r="AZ1344" i="3"/>
  <c r="AM1345" i="3"/>
  <c r="AQ1345" i="3"/>
  <c r="AH1346" i="3"/>
  <c r="AG1347" i="3"/>
  <c r="AK1347" i="3"/>
  <c r="AW1347" i="3"/>
  <c r="AN1348" i="3"/>
  <c r="AV1348" i="3"/>
  <c r="AZ1348" i="3"/>
  <c r="AM1349" i="3"/>
  <c r="AQ1349" i="3"/>
  <c r="AH1350" i="3"/>
  <c r="AG1351" i="3"/>
  <c r="AK1351" i="3"/>
  <c r="AV1352" i="3"/>
  <c r="AZ1352" i="3"/>
  <c r="AI1353" i="3"/>
  <c r="AM1353" i="3"/>
  <c r="AQ1353" i="3"/>
  <c r="AG1355" i="3"/>
  <c r="AK1355" i="3"/>
  <c r="AV1356" i="3"/>
  <c r="AZ1356" i="3"/>
  <c r="AI1357" i="3"/>
  <c r="AM1357" i="3"/>
  <c r="AQ1357" i="3"/>
  <c r="AG1359" i="3"/>
  <c r="AK1359" i="3"/>
  <c r="AK1361" i="3"/>
  <c r="AG1361" i="3"/>
  <c r="AJ1361" i="3"/>
  <c r="BA1361" i="3"/>
  <c r="AW1361" i="3"/>
  <c r="AP1363" i="3"/>
  <c r="AV1363" i="3"/>
  <c r="BA1363" i="3"/>
  <c r="AP1364" i="3"/>
  <c r="AL1364" i="3"/>
  <c r="AK1365" i="3"/>
  <c r="AG1365" i="3"/>
  <c r="AJ1365" i="3"/>
  <c r="BA1365" i="3"/>
  <c r="AW1365" i="3"/>
  <c r="AP1367" i="3"/>
  <c r="AV1367" i="3"/>
  <c r="BA1367" i="3"/>
  <c r="AP1368" i="3"/>
  <c r="AL1368" i="3"/>
  <c r="AK1369" i="3"/>
  <c r="AG1369" i="3"/>
  <c r="AJ1369" i="3"/>
  <c r="BA1369" i="3"/>
  <c r="AW1369" i="3"/>
  <c r="AK1373" i="3"/>
  <c r="AG1373" i="3"/>
  <c r="AJ1373" i="3"/>
  <c r="AF1373" i="3"/>
  <c r="AT1374" i="3"/>
  <c r="AZ1378" i="3"/>
  <c r="AV1378" i="3"/>
  <c r="AY1378" i="3"/>
  <c r="AU1378" i="3"/>
  <c r="AK1381" i="3"/>
  <c r="AG1381" i="3"/>
  <c r="AJ1381" i="3"/>
  <c r="AF1381" i="3"/>
  <c r="AT1382" i="3"/>
  <c r="AZ1386" i="3"/>
  <c r="AV1386" i="3"/>
  <c r="AY1386" i="3"/>
  <c r="AU1386" i="3"/>
  <c r="AH1388" i="3"/>
  <c r="AK1388" i="3"/>
  <c r="AG1388" i="3"/>
  <c r="AJ1388" i="3"/>
  <c r="AF1388" i="3"/>
  <c r="BA1389" i="3"/>
  <c r="AW1389" i="3"/>
  <c r="AZ1389" i="3"/>
  <c r="AV1389" i="3"/>
  <c r="AY1389" i="3"/>
  <c r="AU1389" i="3"/>
  <c r="AI1396" i="3"/>
  <c r="AH1396" i="3"/>
  <c r="AK1396" i="3"/>
  <c r="AG1396" i="3"/>
  <c r="AJ1396" i="3"/>
  <c r="AF1396" i="3"/>
  <c r="AW1324" i="3"/>
  <c r="AN1325" i="3"/>
  <c r="AH1327" i="3"/>
  <c r="AW1328" i="3"/>
  <c r="AN1329" i="3"/>
  <c r="AH1331" i="3"/>
  <c r="AW1332" i="3"/>
  <c r="AN1333" i="3"/>
  <c r="AH1335" i="3"/>
  <c r="AW1336" i="3"/>
  <c r="AN1337" i="3"/>
  <c r="AH1339" i="3"/>
  <c r="AW1340" i="3"/>
  <c r="AN1341" i="3"/>
  <c r="AH1343" i="3"/>
  <c r="AW1344" i="3"/>
  <c r="AN1345" i="3"/>
  <c r="AH1347" i="3"/>
  <c r="AW1348" i="3"/>
  <c r="AN1349" i="3"/>
  <c r="AU1350" i="3"/>
  <c r="AH1351" i="3"/>
  <c r="AL1351" i="3"/>
  <c r="AW1352" i="3"/>
  <c r="AF1353" i="3"/>
  <c r="AN1353" i="3"/>
  <c r="AU1354" i="3"/>
  <c r="AH1355" i="3"/>
  <c r="AL1355" i="3"/>
  <c r="AW1356" i="3"/>
  <c r="AF1357" i="3"/>
  <c r="AN1357" i="3"/>
  <c r="AU1358" i="3"/>
  <c r="AH1359" i="3"/>
  <c r="AL1359" i="3"/>
  <c r="AO1360" i="3"/>
  <c r="AF1361" i="3"/>
  <c r="AT1361" i="3"/>
  <c r="AY1361" i="3"/>
  <c r="AJ1362" i="3"/>
  <c r="AF1362" i="3"/>
  <c r="AK1362" i="3"/>
  <c r="AL1363" i="3"/>
  <c r="AJ1364" i="3"/>
  <c r="AO1364" i="3"/>
  <c r="AF1365" i="3"/>
  <c r="AT1365" i="3"/>
  <c r="AY1365" i="3"/>
  <c r="AJ1366" i="3"/>
  <c r="AF1366" i="3"/>
  <c r="AK1366" i="3"/>
  <c r="AL1367" i="3"/>
  <c r="AJ1368" i="3"/>
  <c r="AO1368" i="3"/>
  <c r="AF1369" i="3"/>
  <c r="AT1369" i="3"/>
  <c r="AY1369" i="3"/>
  <c r="AJ1370" i="3"/>
  <c r="AF1370" i="3"/>
  <c r="AK1370" i="3"/>
  <c r="AH1373" i="3"/>
  <c r="BA1373" i="3"/>
  <c r="AW1373" i="3"/>
  <c r="AZ1373" i="3"/>
  <c r="AV1373" i="3"/>
  <c r="AQ1375" i="3"/>
  <c r="AM1375" i="3"/>
  <c r="AP1375" i="3"/>
  <c r="AL1375" i="3"/>
  <c r="AH1376" i="3"/>
  <c r="AK1376" i="3"/>
  <c r="AG1376" i="3"/>
  <c r="AT1377" i="3"/>
  <c r="AR1378" i="3"/>
  <c r="AN1378" i="3"/>
  <c r="AQ1378" i="3"/>
  <c r="AM1378" i="3"/>
  <c r="BA1378" i="3"/>
  <c r="AO1379" i="3"/>
  <c r="AI1380" i="3"/>
  <c r="AH1381" i="3"/>
  <c r="BA1381" i="3"/>
  <c r="AW1381" i="3"/>
  <c r="AZ1381" i="3"/>
  <c r="AV1381" i="3"/>
  <c r="AO1382" i="3"/>
  <c r="AQ1383" i="3"/>
  <c r="AM1383" i="3"/>
  <c r="AP1383" i="3"/>
  <c r="AL1383" i="3"/>
  <c r="AH1384" i="3"/>
  <c r="AK1384" i="3"/>
  <c r="AG1384" i="3"/>
  <c r="AT1385" i="3"/>
  <c r="AR1386" i="3"/>
  <c r="AN1386" i="3"/>
  <c r="AQ1386" i="3"/>
  <c r="AM1386" i="3"/>
  <c r="BA1386" i="3"/>
  <c r="AO1387" i="3"/>
  <c r="AI1388" i="3"/>
  <c r="AR1390" i="3"/>
  <c r="AN1390" i="3"/>
  <c r="AQ1390" i="3"/>
  <c r="AM1390" i="3"/>
  <c r="AP1390" i="3"/>
  <c r="AL1390" i="3"/>
  <c r="AQ1363" i="3"/>
  <c r="AM1363" i="3"/>
  <c r="AY1363" i="3"/>
  <c r="AU1363" i="3"/>
  <c r="AQ1367" i="3"/>
  <c r="AM1367" i="3"/>
  <c r="AY1367" i="3"/>
  <c r="AU1367" i="3"/>
  <c r="AZ1374" i="3"/>
  <c r="AV1374" i="3"/>
  <c r="AY1374" i="3"/>
  <c r="AU1374" i="3"/>
  <c r="AK1377" i="3"/>
  <c r="AG1377" i="3"/>
  <c r="AJ1377" i="3"/>
  <c r="AF1377" i="3"/>
  <c r="AZ1382" i="3"/>
  <c r="AV1382" i="3"/>
  <c r="AY1382" i="3"/>
  <c r="AU1382" i="3"/>
  <c r="AK1385" i="3"/>
  <c r="AG1385" i="3"/>
  <c r="AJ1385" i="3"/>
  <c r="AF1385" i="3"/>
  <c r="AH1392" i="3"/>
  <c r="AK1392" i="3"/>
  <c r="AG1392" i="3"/>
  <c r="AJ1392" i="3"/>
  <c r="AF1392" i="3"/>
  <c r="BA1393" i="3"/>
  <c r="AW1393" i="3"/>
  <c r="AZ1393" i="3"/>
  <c r="AV1393" i="3"/>
  <c r="AY1393" i="3"/>
  <c r="AU1393" i="3"/>
  <c r="AN1388" i="3"/>
  <c r="AR1388" i="3"/>
  <c r="AV1388" i="3"/>
  <c r="AM1389" i="3"/>
  <c r="AH1390" i="3"/>
  <c r="AG1391" i="3"/>
  <c r="AK1391" i="3"/>
  <c r="AW1391" i="3"/>
  <c r="BA1391" i="3"/>
  <c r="AN1392" i="3"/>
  <c r="AR1392" i="3"/>
  <c r="AV1392" i="3"/>
  <c r="AM1393" i="3"/>
  <c r="AH1394" i="3"/>
  <c r="AG1395" i="3"/>
  <c r="AK1395" i="3"/>
  <c r="AW1395" i="3"/>
  <c r="BA1395" i="3"/>
  <c r="AN1396" i="3"/>
  <c r="AR1396" i="3"/>
  <c r="AV1396" i="3"/>
  <c r="AM1397" i="3"/>
  <c r="AU1397" i="3"/>
  <c r="AY1397" i="3"/>
  <c r="AH1398" i="3"/>
  <c r="AL1398" i="3"/>
  <c r="AP1398" i="3"/>
  <c r="AG1399" i="3"/>
  <c r="AK1399" i="3"/>
  <c r="AW1399" i="3"/>
  <c r="BA1399" i="3"/>
  <c r="AF1400" i="3"/>
  <c r="AJ1400" i="3"/>
  <c r="AN1400" i="3"/>
  <c r="AR1400" i="3"/>
  <c r="AV1400" i="3"/>
  <c r="AM1401" i="3"/>
  <c r="AU1401" i="3"/>
  <c r="AY1401" i="3"/>
  <c r="AH1402" i="3"/>
  <c r="AL1402" i="3"/>
  <c r="AP1402" i="3"/>
  <c r="AG1403" i="3"/>
  <c r="AK1403" i="3"/>
  <c r="AW1403" i="3"/>
  <c r="BA1403" i="3"/>
  <c r="AF1404" i="3"/>
  <c r="AJ1404" i="3"/>
  <c r="AN1404" i="3"/>
  <c r="AR1404" i="3"/>
  <c r="AV1404" i="3"/>
  <c r="AM1405" i="3"/>
  <c r="AU1405" i="3"/>
  <c r="AY1405" i="3"/>
  <c r="AH1406" i="3"/>
  <c r="AL1406" i="3"/>
  <c r="AP1406" i="3"/>
  <c r="AG1407" i="3"/>
  <c r="AK1407" i="3"/>
  <c r="AW1407" i="3"/>
  <c r="BA1407" i="3"/>
  <c r="AF1408" i="3"/>
  <c r="AJ1408" i="3"/>
  <c r="AN1408" i="3"/>
  <c r="AR1408" i="3"/>
  <c r="AV1408" i="3"/>
  <c r="AM1409" i="3"/>
  <c r="AU1409" i="3"/>
  <c r="AY1409" i="3"/>
  <c r="AH1410" i="3"/>
  <c r="AL1410" i="3"/>
  <c r="AP1410" i="3"/>
  <c r="AG1411" i="3"/>
  <c r="AK1411" i="3"/>
  <c r="AW1411" i="3"/>
  <c r="BA1411" i="3"/>
  <c r="AF1412" i="3"/>
  <c r="AJ1412" i="3"/>
  <c r="AN1412" i="3"/>
  <c r="AR1412" i="3"/>
  <c r="AV1412" i="3"/>
  <c r="AM1413" i="3"/>
  <c r="AU1413" i="3"/>
  <c r="AY1413" i="3"/>
  <c r="AH1414" i="3"/>
  <c r="AL1414" i="3"/>
  <c r="AP1414" i="3"/>
  <c r="AT1414" i="3"/>
  <c r="AY1414" i="3"/>
  <c r="AV1415" i="3"/>
  <c r="AI1416" i="3"/>
  <c r="AP1416" i="3"/>
  <c r="AL1416" i="3"/>
  <c r="AK1417" i="3"/>
  <c r="AG1417" i="3"/>
  <c r="AJ1417" i="3"/>
  <c r="BA1417" i="3"/>
  <c r="AW1417" i="3"/>
  <c r="AO1418" i="3"/>
  <c r="AT1418" i="3"/>
  <c r="AY1418" i="3"/>
  <c r="AV1419" i="3"/>
  <c r="AI1420" i="3"/>
  <c r="AP1420" i="3"/>
  <c r="AL1420" i="3"/>
  <c r="AJ1421" i="3"/>
  <c r="AF1421" i="3"/>
  <c r="AK1421" i="3"/>
  <c r="AG1421" i="3"/>
  <c r="AL1422" i="3"/>
  <c r="AY1425" i="3"/>
  <c r="AY1426" i="3"/>
  <c r="AU1426" i="3"/>
  <c r="AZ1426" i="3"/>
  <c r="AV1426" i="3"/>
  <c r="AN1427" i="3"/>
  <c r="AF1428" i="3"/>
  <c r="AJ1429" i="3"/>
  <c r="AF1429" i="3"/>
  <c r="AK1429" i="3"/>
  <c r="AG1429" i="3"/>
  <c r="AL1430" i="3"/>
  <c r="AY1433" i="3"/>
  <c r="AY1434" i="3"/>
  <c r="AU1434" i="3"/>
  <c r="AZ1434" i="3"/>
  <c r="AV1434" i="3"/>
  <c r="AN1435" i="3"/>
  <c r="AF1436" i="3"/>
  <c r="AJ1437" i="3"/>
  <c r="AF1437" i="3"/>
  <c r="AK1437" i="3"/>
  <c r="AG1437" i="3"/>
  <c r="AL1438" i="3"/>
  <c r="AJ1441" i="3"/>
  <c r="AF1441" i="3"/>
  <c r="AH1441" i="3"/>
  <c r="AK1441" i="3"/>
  <c r="AG1441" i="3"/>
  <c r="AY1442" i="3"/>
  <c r="AU1442" i="3"/>
  <c r="BA1442" i="3"/>
  <c r="AW1442" i="3"/>
  <c r="AZ1442" i="3"/>
  <c r="AV1442" i="3"/>
  <c r="AP1443" i="3"/>
  <c r="AL1443" i="3"/>
  <c r="AR1443" i="3"/>
  <c r="AN1443" i="3"/>
  <c r="AQ1443" i="3"/>
  <c r="AM1443" i="3"/>
  <c r="AJ1449" i="3"/>
  <c r="AF1449" i="3"/>
  <c r="AH1449" i="3"/>
  <c r="AK1449" i="3"/>
  <c r="AG1449" i="3"/>
  <c r="AY1450" i="3"/>
  <c r="AU1450" i="3"/>
  <c r="BA1450" i="3"/>
  <c r="AW1450" i="3"/>
  <c r="AZ1450" i="3"/>
  <c r="AV1450" i="3"/>
  <c r="AP1451" i="3"/>
  <c r="AL1451" i="3"/>
  <c r="AR1451" i="3"/>
  <c r="AN1451" i="3"/>
  <c r="AQ1451" i="3"/>
  <c r="AM1451" i="3"/>
  <c r="AJ1457" i="3"/>
  <c r="AF1457" i="3"/>
  <c r="AH1457" i="3"/>
  <c r="AK1457" i="3"/>
  <c r="AG1457" i="3"/>
  <c r="AY1458" i="3"/>
  <c r="AU1458" i="3"/>
  <c r="BA1458" i="3"/>
  <c r="AW1458" i="3"/>
  <c r="AZ1458" i="3"/>
  <c r="AV1458" i="3"/>
  <c r="AP1459" i="3"/>
  <c r="AL1459" i="3"/>
  <c r="AR1459" i="3"/>
  <c r="AN1459" i="3"/>
  <c r="AQ1459" i="3"/>
  <c r="AM1459" i="3"/>
  <c r="AJ1465" i="3"/>
  <c r="AF1465" i="3"/>
  <c r="AH1465" i="3"/>
  <c r="AK1465" i="3"/>
  <c r="AG1465" i="3"/>
  <c r="AY1466" i="3"/>
  <c r="AU1466" i="3"/>
  <c r="BA1466" i="3"/>
  <c r="AW1466" i="3"/>
  <c r="AZ1466" i="3"/>
  <c r="AV1466" i="3"/>
  <c r="AP1467" i="3"/>
  <c r="AL1467" i="3"/>
  <c r="AR1467" i="3"/>
  <c r="AN1467" i="3"/>
  <c r="AQ1467" i="3"/>
  <c r="AM1467" i="3"/>
  <c r="AJ1473" i="3"/>
  <c r="AF1473" i="3"/>
  <c r="AH1473" i="3"/>
  <c r="AK1473" i="3"/>
  <c r="AG1473" i="3"/>
  <c r="AY1474" i="3"/>
  <c r="AU1474" i="3"/>
  <c r="BA1474" i="3"/>
  <c r="AW1474" i="3"/>
  <c r="AZ1474" i="3"/>
  <c r="AV1474" i="3"/>
  <c r="AP1475" i="3"/>
  <c r="AL1475" i="3"/>
  <c r="AR1475" i="3"/>
  <c r="AN1475" i="3"/>
  <c r="AQ1475" i="3"/>
  <c r="AM1475" i="3"/>
  <c r="AJ1481" i="3"/>
  <c r="AF1481" i="3"/>
  <c r="AH1481" i="3"/>
  <c r="AK1481" i="3"/>
  <c r="AG1481" i="3"/>
  <c r="AY1482" i="3"/>
  <c r="AU1482" i="3"/>
  <c r="BA1482" i="3"/>
  <c r="AW1482" i="3"/>
  <c r="AZ1482" i="3"/>
  <c r="AV1482" i="3"/>
  <c r="AP1483" i="3"/>
  <c r="AL1483" i="3"/>
  <c r="AR1483" i="3"/>
  <c r="AN1483" i="3"/>
  <c r="AQ1483" i="3"/>
  <c r="AM1483" i="3"/>
  <c r="AJ1489" i="3"/>
  <c r="AF1489" i="3"/>
  <c r="AH1489" i="3"/>
  <c r="AK1489" i="3"/>
  <c r="AG1489" i="3"/>
  <c r="AY1490" i="3"/>
  <c r="AU1490" i="3"/>
  <c r="BA1490" i="3"/>
  <c r="AW1490" i="3"/>
  <c r="AZ1490" i="3"/>
  <c r="AV1490" i="3"/>
  <c r="AP1491" i="3"/>
  <c r="AL1491" i="3"/>
  <c r="AR1491" i="3"/>
  <c r="AN1491" i="3"/>
  <c r="AQ1491" i="3"/>
  <c r="AM1491" i="3"/>
  <c r="AJ1497" i="3"/>
  <c r="AF1497" i="3"/>
  <c r="AH1497" i="3"/>
  <c r="AK1497" i="3"/>
  <c r="AG1497" i="3"/>
  <c r="AY1498" i="3"/>
  <c r="AU1498" i="3"/>
  <c r="BA1498" i="3"/>
  <c r="AW1498" i="3"/>
  <c r="AZ1498" i="3"/>
  <c r="AV1498" i="3"/>
  <c r="AP1499" i="3"/>
  <c r="AL1499" i="3"/>
  <c r="AR1499" i="3"/>
  <c r="AN1499" i="3"/>
  <c r="AQ1499" i="3"/>
  <c r="AM1499" i="3"/>
  <c r="AJ1505" i="3"/>
  <c r="AF1505" i="3"/>
  <c r="AH1505" i="3"/>
  <c r="AK1505" i="3"/>
  <c r="AG1505" i="3"/>
  <c r="AY1506" i="3"/>
  <c r="AU1506" i="3"/>
  <c r="BA1506" i="3"/>
  <c r="AW1506" i="3"/>
  <c r="AZ1506" i="3"/>
  <c r="AV1506" i="3"/>
  <c r="AP1507" i="3"/>
  <c r="AL1507" i="3"/>
  <c r="AR1507" i="3"/>
  <c r="AN1507" i="3"/>
  <c r="AQ1507" i="3"/>
  <c r="AM1507" i="3"/>
  <c r="AH1512" i="3"/>
  <c r="AK1512" i="3"/>
  <c r="AF1512" i="3"/>
  <c r="AI1512" i="3"/>
  <c r="AG1512" i="3"/>
  <c r="AP1531" i="3"/>
  <c r="AL1531" i="3"/>
  <c r="AQ1531" i="3"/>
  <c r="AM1531" i="3"/>
  <c r="AN1531" i="3"/>
  <c r="AR1531" i="3"/>
  <c r="AO1531" i="3"/>
  <c r="AK1532" i="3"/>
  <c r="AG1532" i="3"/>
  <c r="AH1532" i="3"/>
  <c r="AF1532" i="3"/>
  <c r="AJ1532" i="3"/>
  <c r="AI1532" i="3"/>
  <c r="AI1374" i="3"/>
  <c r="AI1378" i="3"/>
  <c r="AI1382" i="3"/>
  <c r="AI1386" i="3"/>
  <c r="AI1390" i="3"/>
  <c r="AI1394" i="3"/>
  <c r="AV1397" i="3"/>
  <c r="AZ1397" i="3"/>
  <c r="AI1398" i="3"/>
  <c r="AM1398" i="3"/>
  <c r="AQ1398" i="3"/>
  <c r="AG1400" i="3"/>
  <c r="AK1400" i="3"/>
  <c r="AV1401" i="3"/>
  <c r="AZ1401" i="3"/>
  <c r="AI1402" i="3"/>
  <c r="AM1402" i="3"/>
  <c r="AQ1402" i="3"/>
  <c r="AG1404" i="3"/>
  <c r="AK1404" i="3"/>
  <c r="AV1405" i="3"/>
  <c r="AZ1405" i="3"/>
  <c r="AI1406" i="3"/>
  <c r="AM1406" i="3"/>
  <c r="AQ1406" i="3"/>
  <c r="AG1408" i="3"/>
  <c r="AK1408" i="3"/>
  <c r="AV1409" i="3"/>
  <c r="AZ1409" i="3"/>
  <c r="AI1410" i="3"/>
  <c r="AM1410" i="3"/>
  <c r="AQ1410" i="3"/>
  <c r="AG1412" i="3"/>
  <c r="AK1412" i="3"/>
  <c r="AV1413" i="3"/>
  <c r="AZ1413" i="3"/>
  <c r="AI1414" i="3"/>
  <c r="AM1414" i="3"/>
  <c r="AQ1414" i="3"/>
  <c r="AU1414" i="3"/>
  <c r="BA1414" i="3"/>
  <c r="AJ1416" i="3"/>
  <c r="AJ1418" i="3"/>
  <c r="AF1418" i="3"/>
  <c r="AK1418" i="3"/>
  <c r="AP1418" i="3"/>
  <c r="AU1418" i="3"/>
  <c r="BA1418" i="3"/>
  <c r="AJ1420" i="3"/>
  <c r="AZ1421" i="3"/>
  <c r="AV1421" i="3"/>
  <c r="BA1421" i="3"/>
  <c r="AW1421" i="3"/>
  <c r="AO1422" i="3"/>
  <c r="AP1423" i="3"/>
  <c r="AL1423" i="3"/>
  <c r="AQ1423" i="3"/>
  <c r="AM1423" i="3"/>
  <c r="AK1424" i="3"/>
  <c r="AG1424" i="3"/>
  <c r="AH1424" i="3"/>
  <c r="AT1425" i="3"/>
  <c r="AQ1426" i="3"/>
  <c r="AM1426" i="3"/>
  <c r="AR1426" i="3"/>
  <c r="AN1426" i="3"/>
  <c r="AO1427" i="3"/>
  <c r="AI1428" i="3"/>
  <c r="AZ1429" i="3"/>
  <c r="AV1429" i="3"/>
  <c r="BA1429" i="3"/>
  <c r="AW1429" i="3"/>
  <c r="AO1430" i="3"/>
  <c r="AP1431" i="3"/>
  <c r="AL1431" i="3"/>
  <c r="AQ1431" i="3"/>
  <c r="AM1431" i="3"/>
  <c r="AK1432" i="3"/>
  <c r="AG1432" i="3"/>
  <c r="AH1432" i="3"/>
  <c r="AT1433" i="3"/>
  <c r="AQ1434" i="3"/>
  <c r="AM1434" i="3"/>
  <c r="AR1434" i="3"/>
  <c r="AN1434" i="3"/>
  <c r="AO1435" i="3"/>
  <c r="AI1436" i="3"/>
  <c r="AZ1437" i="3"/>
  <c r="AV1437" i="3"/>
  <c r="BA1437" i="3"/>
  <c r="AW1437" i="3"/>
  <c r="AO1438" i="3"/>
  <c r="AP1439" i="3"/>
  <c r="AL1439" i="3"/>
  <c r="AQ1439" i="3"/>
  <c r="AM1439" i="3"/>
  <c r="AK1440" i="3"/>
  <c r="AG1440" i="3"/>
  <c r="AH1440" i="3"/>
  <c r="AJ1512" i="3"/>
  <c r="AZ1521" i="3"/>
  <c r="AV1521" i="3"/>
  <c r="BA1521" i="3"/>
  <c r="AW1521" i="3"/>
  <c r="AY1521" i="3"/>
  <c r="AU1521" i="3"/>
  <c r="AT1521" i="3"/>
  <c r="AU1371" i="3"/>
  <c r="AL1372" i="3"/>
  <c r="AF1374" i="3"/>
  <c r="AU1375" i="3"/>
  <c r="AL1376" i="3"/>
  <c r="AF1378" i="3"/>
  <c r="AU1379" i="3"/>
  <c r="AL1380" i="3"/>
  <c r="AF1382" i="3"/>
  <c r="AU1383" i="3"/>
  <c r="AL1384" i="3"/>
  <c r="AF1386" i="3"/>
  <c r="AU1387" i="3"/>
  <c r="AL1388" i="3"/>
  <c r="AF1390" i="3"/>
  <c r="AU1391" i="3"/>
  <c r="AL1392" i="3"/>
  <c r="AF1394" i="3"/>
  <c r="AU1395" i="3"/>
  <c r="AL1396" i="3"/>
  <c r="AW1397" i="3"/>
  <c r="AF1398" i="3"/>
  <c r="AN1398" i="3"/>
  <c r="AU1399" i="3"/>
  <c r="AH1400" i="3"/>
  <c r="AL1400" i="3"/>
  <c r="AW1401" i="3"/>
  <c r="AF1402" i="3"/>
  <c r="AN1402" i="3"/>
  <c r="AU1403" i="3"/>
  <c r="AH1404" i="3"/>
  <c r="AL1404" i="3"/>
  <c r="AW1405" i="3"/>
  <c r="AF1406" i="3"/>
  <c r="AN1406" i="3"/>
  <c r="AU1407" i="3"/>
  <c r="AH1408" i="3"/>
  <c r="AL1408" i="3"/>
  <c r="AW1409" i="3"/>
  <c r="AF1410" i="3"/>
  <c r="AN1410" i="3"/>
  <c r="AU1411" i="3"/>
  <c r="AH1412" i="3"/>
  <c r="AL1412" i="3"/>
  <c r="AW1413" i="3"/>
  <c r="AF1414" i="3"/>
  <c r="AN1414" i="3"/>
  <c r="AQ1415" i="3"/>
  <c r="AM1415" i="3"/>
  <c r="AY1415" i="3"/>
  <c r="AU1415" i="3"/>
  <c r="AF1416" i="3"/>
  <c r="AK1416" i="3"/>
  <c r="AG1418" i="3"/>
  <c r="AL1418" i="3"/>
  <c r="AQ1419" i="3"/>
  <c r="AM1419" i="3"/>
  <c r="AY1419" i="3"/>
  <c r="AU1419" i="3"/>
  <c r="AF1420" i="3"/>
  <c r="AK1420" i="3"/>
  <c r="AY1421" i="3"/>
  <c r="AY1422" i="3"/>
  <c r="AU1422" i="3"/>
  <c r="AZ1422" i="3"/>
  <c r="AV1422" i="3"/>
  <c r="AN1423" i="3"/>
  <c r="AF1424" i="3"/>
  <c r="AJ1425" i="3"/>
  <c r="AF1425" i="3"/>
  <c r="AK1425" i="3"/>
  <c r="AG1425" i="3"/>
  <c r="AL1426" i="3"/>
  <c r="AY1429" i="3"/>
  <c r="AY1430" i="3"/>
  <c r="AU1430" i="3"/>
  <c r="AZ1430" i="3"/>
  <c r="AV1430" i="3"/>
  <c r="AN1431" i="3"/>
  <c r="AF1432" i="3"/>
  <c r="AJ1433" i="3"/>
  <c r="AF1433" i="3"/>
  <c r="AK1433" i="3"/>
  <c r="AG1433" i="3"/>
  <c r="AL1434" i="3"/>
  <c r="AY1437" i="3"/>
  <c r="AY1438" i="3"/>
  <c r="AU1438" i="3"/>
  <c r="AZ1438" i="3"/>
  <c r="AV1438" i="3"/>
  <c r="AN1439" i="3"/>
  <c r="AF1440" i="3"/>
  <c r="AJ1445" i="3"/>
  <c r="AF1445" i="3"/>
  <c r="AH1445" i="3"/>
  <c r="AK1445" i="3"/>
  <c r="AG1445" i="3"/>
  <c r="AY1446" i="3"/>
  <c r="AU1446" i="3"/>
  <c r="BA1446" i="3"/>
  <c r="AW1446" i="3"/>
  <c r="AZ1446" i="3"/>
  <c r="AV1446" i="3"/>
  <c r="AP1447" i="3"/>
  <c r="AL1447" i="3"/>
  <c r="AR1447" i="3"/>
  <c r="AN1447" i="3"/>
  <c r="AQ1447" i="3"/>
  <c r="AM1447" i="3"/>
  <c r="AJ1453" i="3"/>
  <c r="AF1453" i="3"/>
  <c r="AH1453" i="3"/>
  <c r="AK1453" i="3"/>
  <c r="AG1453" i="3"/>
  <c r="AY1454" i="3"/>
  <c r="AU1454" i="3"/>
  <c r="BA1454" i="3"/>
  <c r="AW1454" i="3"/>
  <c r="AZ1454" i="3"/>
  <c r="AV1454" i="3"/>
  <c r="AP1455" i="3"/>
  <c r="AL1455" i="3"/>
  <c r="AR1455" i="3"/>
  <c r="AN1455" i="3"/>
  <c r="AQ1455" i="3"/>
  <c r="AM1455" i="3"/>
  <c r="AJ1461" i="3"/>
  <c r="AF1461" i="3"/>
  <c r="AH1461" i="3"/>
  <c r="AK1461" i="3"/>
  <c r="AG1461" i="3"/>
  <c r="AY1462" i="3"/>
  <c r="AU1462" i="3"/>
  <c r="BA1462" i="3"/>
  <c r="AW1462" i="3"/>
  <c r="AZ1462" i="3"/>
  <c r="AV1462" i="3"/>
  <c r="AP1463" i="3"/>
  <c r="AL1463" i="3"/>
  <c r="AR1463" i="3"/>
  <c r="AN1463" i="3"/>
  <c r="AQ1463" i="3"/>
  <c r="AM1463" i="3"/>
  <c r="AJ1469" i="3"/>
  <c r="AF1469" i="3"/>
  <c r="AH1469" i="3"/>
  <c r="AK1469" i="3"/>
  <c r="AG1469" i="3"/>
  <c r="AY1470" i="3"/>
  <c r="AU1470" i="3"/>
  <c r="BA1470" i="3"/>
  <c r="AW1470" i="3"/>
  <c r="AZ1470" i="3"/>
  <c r="AV1470" i="3"/>
  <c r="AP1471" i="3"/>
  <c r="AL1471" i="3"/>
  <c r="AR1471" i="3"/>
  <c r="AN1471" i="3"/>
  <c r="AQ1471" i="3"/>
  <c r="AM1471" i="3"/>
  <c r="AJ1477" i="3"/>
  <c r="AF1477" i="3"/>
  <c r="AH1477" i="3"/>
  <c r="AK1477" i="3"/>
  <c r="AG1477" i="3"/>
  <c r="AY1478" i="3"/>
  <c r="AU1478" i="3"/>
  <c r="BA1478" i="3"/>
  <c r="AW1478" i="3"/>
  <c r="AZ1478" i="3"/>
  <c r="AV1478" i="3"/>
  <c r="AP1479" i="3"/>
  <c r="AL1479" i="3"/>
  <c r="AR1479" i="3"/>
  <c r="AN1479" i="3"/>
  <c r="AQ1479" i="3"/>
  <c r="AM1479" i="3"/>
  <c r="AJ1485" i="3"/>
  <c r="AF1485" i="3"/>
  <c r="AH1485" i="3"/>
  <c r="AK1485" i="3"/>
  <c r="AG1485" i="3"/>
  <c r="AY1486" i="3"/>
  <c r="AU1486" i="3"/>
  <c r="BA1486" i="3"/>
  <c r="AW1486" i="3"/>
  <c r="AZ1486" i="3"/>
  <c r="AV1486" i="3"/>
  <c r="AP1487" i="3"/>
  <c r="AL1487" i="3"/>
  <c r="AR1487" i="3"/>
  <c r="AN1487" i="3"/>
  <c r="AQ1487" i="3"/>
  <c r="AM1487" i="3"/>
  <c r="AJ1493" i="3"/>
  <c r="AF1493" i="3"/>
  <c r="AH1493" i="3"/>
  <c r="AK1493" i="3"/>
  <c r="AG1493" i="3"/>
  <c r="AY1494" i="3"/>
  <c r="AU1494" i="3"/>
  <c r="BA1494" i="3"/>
  <c r="AW1494" i="3"/>
  <c r="AZ1494" i="3"/>
  <c r="AV1494" i="3"/>
  <c r="AP1495" i="3"/>
  <c r="AL1495" i="3"/>
  <c r="AR1495" i="3"/>
  <c r="AN1495" i="3"/>
  <c r="AQ1495" i="3"/>
  <c r="AM1495" i="3"/>
  <c r="AJ1501" i="3"/>
  <c r="AF1501" i="3"/>
  <c r="AH1501" i="3"/>
  <c r="AK1501" i="3"/>
  <c r="AG1501" i="3"/>
  <c r="AY1502" i="3"/>
  <c r="AU1502" i="3"/>
  <c r="BA1502" i="3"/>
  <c r="AW1502" i="3"/>
  <c r="AZ1502" i="3"/>
  <c r="AV1502" i="3"/>
  <c r="AP1503" i="3"/>
  <c r="AL1503" i="3"/>
  <c r="AR1503" i="3"/>
  <c r="AN1503" i="3"/>
  <c r="AQ1503" i="3"/>
  <c r="AM1503" i="3"/>
  <c r="AJ1509" i="3"/>
  <c r="AF1509" i="3"/>
  <c r="AH1509" i="3"/>
  <c r="AK1509" i="3"/>
  <c r="AG1509" i="3"/>
  <c r="AY1510" i="3"/>
  <c r="AU1510" i="3"/>
  <c r="BA1510" i="3"/>
  <c r="AW1510" i="3"/>
  <c r="AZ1510" i="3"/>
  <c r="AV1510" i="3"/>
  <c r="AP1511" i="3"/>
  <c r="AL1511" i="3"/>
  <c r="AR1511" i="3"/>
  <c r="AN1511" i="3"/>
  <c r="AQ1511" i="3"/>
  <c r="AM1511" i="3"/>
  <c r="AQ1518" i="3"/>
  <c r="AM1518" i="3"/>
  <c r="AR1518" i="3"/>
  <c r="AN1518" i="3"/>
  <c r="AL1518" i="3"/>
  <c r="AP1518" i="3"/>
  <c r="AO1518" i="3"/>
  <c r="AZ1529" i="3"/>
  <c r="AV1529" i="3"/>
  <c r="BA1529" i="3"/>
  <c r="AW1529" i="3"/>
  <c r="AY1529" i="3"/>
  <c r="AU1529" i="3"/>
  <c r="AT1529" i="3"/>
  <c r="AZ1414" i="3"/>
  <c r="AV1414" i="3"/>
  <c r="AR1418" i="3"/>
  <c r="AN1418" i="3"/>
  <c r="AZ1418" i="3"/>
  <c r="AV1418" i="3"/>
  <c r="AQ1422" i="3"/>
  <c r="AM1422" i="3"/>
  <c r="AR1422" i="3"/>
  <c r="AN1422" i="3"/>
  <c r="AZ1425" i="3"/>
  <c r="AV1425" i="3"/>
  <c r="BA1425" i="3"/>
  <c r="AW1425" i="3"/>
  <c r="AP1427" i="3"/>
  <c r="AL1427" i="3"/>
  <c r="AQ1427" i="3"/>
  <c r="AM1427" i="3"/>
  <c r="AK1428" i="3"/>
  <c r="AG1428" i="3"/>
  <c r="AH1428" i="3"/>
  <c r="AQ1430" i="3"/>
  <c r="AM1430" i="3"/>
  <c r="AR1430" i="3"/>
  <c r="AN1430" i="3"/>
  <c r="AZ1433" i="3"/>
  <c r="AV1433" i="3"/>
  <c r="BA1433" i="3"/>
  <c r="AW1433" i="3"/>
  <c r="AP1435" i="3"/>
  <c r="AL1435" i="3"/>
  <c r="AQ1435" i="3"/>
  <c r="AM1435" i="3"/>
  <c r="AK1436" i="3"/>
  <c r="AG1436" i="3"/>
  <c r="AH1436" i="3"/>
  <c r="AQ1438" i="3"/>
  <c r="AM1438" i="3"/>
  <c r="AR1438" i="3"/>
  <c r="AN1438" i="3"/>
  <c r="AI1477" i="3"/>
  <c r="AI1485" i="3"/>
  <c r="AI1493" i="3"/>
  <c r="AI1501" i="3"/>
  <c r="AI1509" i="3"/>
  <c r="AJ1514" i="3"/>
  <c r="AF1514" i="3"/>
  <c r="AG1514" i="3"/>
  <c r="AI1514" i="3"/>
  <c r="AH1514" i="3"/>
  <c r="AP1515" i="3"/>
  <c r="AQ1515" i="3"/>
  <c r="AM1515" i="3"/>
  <c r="AN1515" i="3"/>
  <c r="AR1515" i="3"/>
  <c r="AO1515" i="3"/>
  <c r="AK1516" i="3"/>
  <c r="AG1516" i="3"/>
  <c r="AH1516" i="3"/>
  <c r="AF1516" i="3"/>
  <c r="AJ1516" i="3"/>
  <c r="AI1516" i="3"/>
  <c r="AP1523" i="3"/>
  <c r="AL1523" i="3"/>
  <c r="AQ1523" i="3"/>
  <c r="AM1523" i="3"/>
  <c r="AN1523" i="3"/>
  <c r="AR1523" i="3"/>
  <c r="AO1523" i="3"/>
  <c r="AK1524" i="3"/>
  <c r="AG1524" i="3"/>
  <c r="AH1524" i="3"/>
  <c r="AF1524" i="3"/>
  <c r="AJ1524" i="3"/>
  <c r="AI1524" i="3"/>
  <c r="AQ1526" i="3"/>
  <c r="AM1526" i="3"/>
  <c r="AR1526" i="3"/>
  <c r="AN1526" i="3"/>
  <c r="AL1526" i="3"/>
  <c r="AP1526" i="3"/>
  <c r="AO1526" i="3"/>
  <c r="AQ1534" i="3"/>
  <c r="AM1534" i="3"/>
  <c r="AR1534" i="3"/>
  <c r="AN1534" i="3"/>
  <c r="AL1534" i="3"/>
  <c r="AP1534" i="3"/>
  <c r="AO1534" i="3"/>
  <c r="AF1422" i="3"/>
  <c r="AJ1422" i="3"/>
  <c r="AU1423" i="3"/>
  <c r="AL1424" i="3"/>
  <c r="AF1426" i="3"/>
  <c r="AJ1426" i="3"/>
  <c r="AU1427" i="3"/>
  <c r="AL1428" i="3"/>
  <c r="AF1430" i="3"/>
  <c r="AJ1430" i="3"/>
  <c r="AU1431" i="3"/>
  <c r="AL1432" i="3"/>
  <c r="AF1434" i="3"/>
  <c r="AJ1434" i="3"/>
  <c r="AU1435" i="3"/>
  <c r="AL1436" i="3"/>
  <c r="AF1438" i="3"/>
  <c r="AJ1438" i="3"/>
  <c r="AU1439" i="3"/>
  <c r="AL1440" i="3"/>
  <c r="AW1441" i="3"/>
  <c r="BA1441" i="3"/>
  <c r="AF1442" i="3"/>
  <c r="AJ1442" i="3"/>
  <c r="AN1442" i="3"/>
  <c r="AR1442" i="3"/>
  <c r="AU1443" i="3"/>
  <c r="AH1444" i="3"/>
  <c r="AL1444" i="3"/>
  <c r="AW1445" i="3"/>
  <c r="BA1445" i="3"/>
  <c r="AF1446" i="3"/>
  <c r="AJ1446" i="3"/>
  <c r="AN1446" i="3"/>
  <c r="AR1446" i="3"/>
  <c r="AU1447" i="3"/>
  <c r="AH1448" i="3"/>
  <c r="AL1448" i="3"/>
  <c r="AW1449" i="3"/>
  <c r="BA1449" i="3"/>
  <c r="AF1450" i="3"/>
  <c r="AJ1450" i="3"/>
  <c r="AN1450" i="3"/>
  <c r="AR1450" i="3"/>
  <c r="AU1451" i="3"/>
  <c r="AH1452" i="3"/>
  <c r="AL1452" i="3"/>
  <c r="AW1453" i="3"/>
  <c r="BA1453" i="3"/>
  <c r="AF1454" i="3"/>
  <c r="AJ1454" i="3"/>
  <c r="AN1454" i="3"/>
  <c r="AR1454" i="3"/>
  <c r="AU1455" i="3"/>
  <c r="AH1456" i="3"/>
  <c r="AL1456" i="3"/>
  <c r="AW1457" i="3"/>
  <c r="BA1457" i="3"/>
  <c r="AF1458" i="3"/>
  <c r="AJ1458" i="3"/>
  <c r="AN1458" i="3"/>
  <c r="AR1458" i="3"/>
  <c r="AU1459" i="3"/>
  <c r="AH1460" i="3"/>
  <c r="AL1460" i="3"/>
  <c r="AW1461" i="3"/>
  <c r="BA1461" i="3"/>
  <c r="AF1462" i="3"/>
  <c r="AJ1462" i="3"/>
  <c r="AN1462" i="3"/>
  <c r="AR1462" i="3"/>
  <c r="AU1463" i="3"/>
  <c r="AH1464" i="3"/>
  <c r="AL1464" i="3"/>
  <c r="AW1465" i="3"/>
  <c r="BA1465" i="3"/>
  <c r="AF1466" i="3"/>
  <c r="AJ1466" i="3"/>
  <c r="AN1466" i="3"/>
  <c r="AR1466" i="3"/>
  <c r="AU1467" i="3"/>
  <c r="AH1468" i="3"/>
  <c r="AL1468" i="3"/>
  <c r="AW1469" i="3"/>
  <c r="BA1469" i="3"/>
  <c r="AF1470" i="3"/>
  <c r="AJ1470" i="3"/>
  <c r="AN1470" i="3"/>
  <c r="AR1470" i="3"/>
  <c r="AU1471" i="3"/>
  <c r="AH1472" i="3"/>
  <c r="AL1472" i="3"/>
  <c r="AW1473" i="3"/>
  <c r="BA1473" i="3"/>
  <c r="AF1474" i="3"/>
  <c r="AJ1474" i="3"/>
  <c r="AN1474" i="3"/>
  <c r="AR1474" i="3"/>
  <c r="AU1475" i="3"/>
  <c r="AH1476" i="3"/>
  <c r="AL1476" i="3"/>
  <c r="AW1477" i="3"/>
  <c r="BA1477" i="3"/>
  <c r="AF1478" i="3"/>
  <c r="AJ1478" i="3"/>
  <c r="AN1478" i="3"/>
  <c r="AR1478" i="3"/>
  <c r="AU1479" i="3"/>
  <c r="AH1480" i="3"/>
  <c r="AL1480" i="3"/>
  <c r="AW1481" i="3"/>
  <c r="BA1481" i="3"/>
  <c r="AF1482" i="3"/>
  <c r="AJ1482" i="3"/>
  <c r="AN1482" i="3"/>
  <c r="AR1482" i="3"/>
  <c r="AU1483" i="3"/>
  <c r="AH1484" i="3"/>
  <c r="AL1484" i="3"/>
  <c r="AW1485" i="3"/>
  <c r="BA1485" i="3"/>
  <c r="AF1486" i="3"/>
  <c r="AJ1486" i="3"/>
  <c r="AN1486" i="3"/>
  <c r="AR1486" i="3"/>
  <c r="AU1487" i="3"/>
  <c r="AH1488" i="3"/>
  <c r="AL1488" i="3"/>
  <c r="AW1489" i="3"/>
  <c r="BA1489" i="3"/>
  <c r="AF1490" i="3"/>
  <c r="AJ1490" i="3"/>
  <c r="AN1490" i="3"/>
  <c r="AR1490" i="3"/>
  <c r="AU1491" i="3"/>
  <c r="AH1492" i="3"/>
  <c r="AL1492" i="3"/>
  <c r="AW1493" i="3"/>
  <c r="BA1493" i="3"/>
  <c r="AF1494" i="3"/>
  <c r="AJ1494" i="3"/>
  <c r="AN1494" i="3"/>
  <c r="AR1494" i="3"/>
  <c r="AU1495" i="3"/>
  <c r="AH1496" i="3"/>
  <c r="AL1496" i="3"/>
  <c r="AW1497" i="3"/>
  <c r="BA1497" i="3"/>
  <c r="AF1498" i="3"/>
  <c r="AJ1498" i="3"/>
  <c r="AN1498" i="3"/>
  <c r="AR1498" i="3"/>
  <c r="AU1499" i="3"/>
  <c r="AH1500" i="3"/>
  <c r="AL1500" i="3"/>
  <c r="AW1501" i="3"/>
  <c r="BA1501" i="3"/>
  <c r="AF1502" i="3"/>
  <c r="AJ1502" i="3"/>
  <c r="AN1502" i="3"/>
  <c r="AR1502" i="3"/>
  <c r="AU1503" i="3"/>
  <c r="AH1504" i="3"/>
  <c r="AL1504" i="3"/>
  <c r="AW1505" i="3"/>
  <c r="BA1505" i="3"/>
  <c r="AF1506" i="3"/>
  <c r="AJ1506" i="3"/>
  <c r="AN1506" i="3"/>
  <c r="AR1506" i="3"/>
  <c r="AU1507" i="3"/>
  <c r="AH1508" i="3"/>
  <c r="AL1508" i="3"/>
  <c r="AW1509" i="3"/>
  <c r="BA1509" i="3"/>
  <c r="AF1510" i="3"/>
  <c r="AJ1510" i="3"/>
  <c r="AN1510" i="3"/>
  <c r="AR1510" i="3"/>
  <c r="AU1511" i="3"/>
  <c r="AZ1511" i="3"/>
  <c r="AM1512" i="3"/>
  <c r="AR1514" i="3"/>
  <c r="AN1514" i="3"/>
  <c r="AZ1514" i="3"/>
  <c r="AV1514" i="3"/>
  <c r="AZ1517" i="3"/>
  <c r="AV1517" i="3"/>
  <c r="BA1517" i="3"/>
  <c r="AW1517" i="3"/>
  <c r="AP1519" i="3"/>
  <c r="AL1519" i="3"/>
  <c r="AQ1519" i="3"/>
  <c r="AM1519" i="3"/>
  <c r="AK1520" i="3"/>
  <c r="AG1520" i="3"/>
  <c r="AH1520" i="3"/>
  <c r="AQ1522" i="3"/>
  <c r="AM1522" i="3"/>
  <c r="AR1522" i="3"/>
  <c r="AN1522" i="3"/>
  <c r="AZ1525" i="3"/>
  <c r="AV1525" i="3"/>
  <c r="BA1525" i="3"/>
  <c r="AW1525" i="3"/>
  <c r="AP1527" i="3"/>
  <c r="AL1527" i="3"/>
  <c r="AQ1527" i="3"/>
  <c r="AM1527" i="3"/>
  <c r="AK1528" i="3"/>
  <c r="AG1528" i="3"/>
  <c r="AH1528" i="3"/>
  <c r="AQ1530" i="3"/>
  <c r="AM1530" i="3"/>
  <c r="AR1530" i="3"/>
  <c r="AN1530" i="3"/>
  <c r="AZ1533" i="3"/>
  <c r="AV1533" i="3"/>
  <c r="BA1533" i="3"/>
  <c r="AW1533" i="3"/>
  <c r="AP1535" i="3"/>
  <c r="AL1535" i="3"/>
  <c r="AQ1535" i="3"/>
  <c r="AM1535" i="3"/>
  <c r="AK1536" i="3"/>
  <c r="AG1536" i="3"/>
  <c r="AJ1536" i="3"/>
  <c r="AF1536" i="3"/>
  <c r="AH1536" i="3"/>
  <c r="AI1444" i="3"/>
  <c r="AI1448" i="3"/>
  <c r="AI1452" i="3"/>
  <c r="AI1456" i="3"/>
  <c r="AI1460" i="3"/>
  <c r="AI1464" i="3"/>
  <c r="AI1468" i="3"/>
  <c r="AI1472" i="3"/>
  <c r="AI1476" i="3"/>
  <c r="AI1480" i="3"/>
  <c r="AI1484" i="3"/>
  <c r="AI1488" i="3"/>
  <c r="AI1492" i="3"/>
  <c r="AI1496" i="3"/>
  <c r="AI1500" i="3"/>
  <c r="AI1504" i="3"/>
  <c r="AI1508" i="3"/>
  <c r="AP1512" i="3"/>
  <c r="AL1512" i="3"/>
  <c r="AK1513" i="3"/>
  <c r="AG1513" i="3"/>
  <c r="AJ1513" i="3"/>
  <c r="BA1513" i="3"/>
  <c r="AW1513" i="3"/>
  <c r="AY1518" i="3"/>
  <c r="AU1518" i="3"/>
  <c r="AZ1518" i="3"/>
  <c r="AV1518" i="3"/>
  <c r="AJ1521" i="3"/>
  <c r="AF1521" i="3"/>
  <c r="AK1521" i="3"/>
  <c r="AG1521" i="3"/>
  <c r="AY1526" i="3"/>
  <c r="AU1526" i="3"/>
  <c r="AZ1526" i="3"/>
  <c r="AV1526" i="3"/>
  <c r="AJ1529" i="3"/>
  <c r="AF1529" i="3"/>
  <c r="AK1529" i="3"/>
  <c r="AG1529" i="3"/>
  <c r="AY1533" i="3"/>
  <c r="AY1534" i="3"/>
  <c r="AU1534" i="3"/>
  <c r="AZ1534" i="3"/>
  <c r="AV1534" i="3"/>
  <c r="AN1535" i="3"/>
  <c r="AI1536" i="3"/>
  <c r="AV1441" i="3"/>
  <c r="AM1442" i="3"/>
  <c r="AG1444" i="3"/>
  <c r="AV1445" i="3"/>
  <c r="AM1446" i="3"/>
  <c r="AG1448" i="3"/>
  <c r="AV1449" i="3"/>
  <c r="AM1450" i="3"/>
  <c r="AG1452" i="3"/>
  <c r="AV1453" i="3"/>
  <c r="AM1454" i="3"/>
  <c r="AG1456" i="3"/>
  <c r="AV1457" i="3"/>
  <c r="AM1458" i="3"/>
  <c r="AG1460" i="3"/>
  <c r="AV1461" i="3"/>
  <c r="AM1462" i="3"/>
  <c r="AG1464" i="3"/>
  <c r="AV1465" i="3"/>
  <c r="AM1466" i="3"/>
  <c r="AG1468" i="3"/>
  <c r="AV1469" i="3"/>
  <c r="AM1470" i="3"/>
  <c r="AG1472" i="3"/>
  <c r="AV1473" i="3"/>
  <c r="AM1474" i="3"/>
  <c r="AG1476" i="3"/>
  <c r="AV1477" i="3"/>
  <c r="AM1478" i="3"/>
  <c r="AG1480" i="3"/>
  <c r="AV1481" i="3"/>
  <c r="AM1482" i="3"/>
  <c r="AG1484" i="3"/>
  <c r="AV1485" i="3"/>
  <c r="AM1486" i="3"/>
  <c r="AG1488" i="3"/>
  <c r="AV1489" i="3"/>
  <c r="AM1490" i="3"/>
  <c r="AG1492" i="3"/>
  <c r="AV1493" i="3"/>
  <c r="AM1494" i="3"/>
  <c r="AG1496" i="3"/>
  <c r="AV1497" i="3"/>
  <c r="AM1498" i="3"/>
  <c r="AG1500" i="3"/>
  <c r="AV1501" i="3"/>
  <c r="AM1502" i="3"/>
  <c r="AG1504" i="3"/>
  <c r="AV1505" i="3"/>
  <c r="AM1506" i="3"/>
  <c r="AG1508" i="3"/>
  <c r="AV1509" i="3"/>
  <c r="AM1510" i="3"/>
  <c r="AQ1512" i="3"/>
  <c r="AH1513" i="3"/>
  <c r="AU1513" i="3"/>
  <c r="AZ1513" i="3"/>
  <c r="AJ1517" i="3"/>
  <c r="AF1517" i="3"/>
  <c r="AK1517" i="3"/>
  <c r="AG1517" i="3"/>
  <c r="AU1517" i="3"/>
  <c r="AT1518" i="3"/>
  <c r="AR1519" i="3"/>
  <c r="AJ1520" i="3"/>
  <c r="AI1521" i="3"/>
  <c r="AP1522" i="3"/>
  <c r="AY1522" i="3"/>
  <c r="AU1522" i="3"/>
  <c r="AZ1522" i="3"/>
  <c r="AV1522" i="3"/>
  <c r="AJ1525" i="3"/>
  <c r="AF1525" i="3"/>
  <c r="AK1525" i="3"/>
  <c r="AG1525" i="3"/>
  <c r="AU1525" i="3"/>
  <c r="AT1526" i="3"/>
  <c r="AR1527" i="3"/>
  <c r="AJ1528" i="3"/>
  <c r="AI1529" i="3"/>
  <c r="AP1530" i="3"/>
  <c r="AY1530" i="3"/>
  <c r="AU1530" i="3"/>
  <c r="AZ1530" i="3"/>
  <c r="AV1530" i="3"/>
  <c r="AJ1533" i="3"/>
  <c r="AF1533" i="3"/>
  <c r="AK1533" i="3"/>
  <c r="AG1533" i="3"/>
  <c r="AU1533" i="3"/>
  <c r="AT1534" i="3"/>
  <c r="AR1535" i="3"/>
  <c r="AU1515" i="3"/>
  <c r="AL1516" i="3"/>
  <c r="AF1518" i="3"/>
  <c r="AJ1518" i="3"/>
  <c r="AU1519" i="3"/>
  <c r="AL1520" i="3"/>
  <c r="AF1522" i="3"/>
  <c r="AJ1522" i="3"/>
  <c r="AU1523" i="3"/>
  <c r="AL1524" i="3"/>
  <c r="AF1526" i="3"/>
  <c r="AJ1526" i="3"/>
  <c r="AU1527" i="3"/>
  <c r="AL1528" i="3"/>
  <c r="AF1530" i="3"/>
  <c r="AJ1530" i="3"/>
  <c r="AU1531" i="3"/>
  <c r="AL1532" i="3"/>
  <c r="AF1534" i="3"/>
  <c r="AJ1534" i="3"/>
  <c r="AU1535" i="3"/>
  <c r="AL1536" i="3"/>
  <c r="AG1537" i="3"/>
  <c r="AK1537" i="3"/>
  <c r="AW1537" i="3"/>
  <c r="BA1537" i="3"/>
  <c r="AF1538" i="3"/>
  <c r="AJ1538" i="3"/>
  <c r="AN1538" i="3"/>
  <c r="AR1538" i="3"/>
  <c r="AV1538" i="3"/>
  <c r="AZ1538" i="3"/>
  <c r="AM1539" i="3"/>
  <c r="AQ1539" i="3"/>
  <c r="AU1539" i="3"/>
  <c r="AH1540" i="3"/>
  <c r="AL1540" i="3"/>
  <c r="AG1541" i="3"/>
  <c r="AK1541" i="3"/>
  <c r="AW1541" i="3"/>
  <c r="BA1541" i="3"/>
  <c r="AF1542" i="3"/>
  <c r="AJ1542" i="3"/>
  <c r="AN1542" i="3"/>
  <c r="AR1542" i="3"/>
  <c r="AV1542" i="3"/>
  <c r="AZ1542" i="3"/>
  <c r="AM1543" i="3"/>
  <c r="AQ1543" i="3"/>
  <c r="AU1543" i="3"/>
  <c r="AH1544" i="3"/>
  <c r="AL1544" i="3"/>
  <c r="AG1545" i="3"/>
  <c r="AK1545" i="3"/>
  <c r="AW1545" i="3"/>
  <c r="BA1545" i="3"/>
  <c r="AF1546" i="3"/>
  <c r="AJ1546" i="3"/>
  <c r="AN1546" i="3"/>
  <c r="AR1546" i="3"/>
  <c r="AV1546" i="3"/>
  <c r="AZ1546" i="3"/>
  <c r="AM1547" i="3"/>
  <c r="AQ1547" i="3"/>
  <c r="AU1547" i="3"/>
  <c r="AH1548" i="3"/>
  <c r="AL1548" i="3"/>
  <c r="AG1549" i="3"/>
  <c r="AK1549" i="3"/>
  <c r="AW1549" i="3"/>
  <c r="BA1549" i="3"/>
  <c r="AF1550" i="3"/>
  <c r="AJ1550" i="3"/>
  <c r="AN1550" i="3"/>
  <c r="AR1550" i="3"/>
  <c r="AV1550" i="3"/>
  <c r="AZ1550" i="3"/>
  <c r="AM1551" i="3"/>
  <c r="AQ1551" i="3"/>
  <c r="AU1551" i="3"/>
  <c r="AH1552" i="3"/>
  <c r="AL1552" i="3"/>
  <c r="AG1553" i="3"/>
  <c r="AK1553" i="3"/>
  <c r="AW1553" i="3"/>
  <c r="BA1553" i="3"/>
  <c r="AF1554" i="3"/>
  <c r="AJ1554" i="3"/>
  <c r="AN1554" i="3"/>
  <c r="AR1554" i="3"/>
  <c r="AV1554" i="3"/>
  <c r="AZ1554" i="3"/>
  <c r="AM1555" i="3"/>
  <c r="AQ1555" i="3"/>
  <c r="AU1555" i="3"/>
  <c r="AH1556" i="3"/>
  <c r="AL1556" i="3"/>
  <c r="AG1557" i="3"/>
  <c r="AK1557" i="3"/>
  <c r="AW1557" i="3"/>
  <c r="BA1557" i="3"/>
  <c r="AF1558" i="3"/>
  <c r="AJ1558" i="3"/>
  <c r="AN1558" i="3"/>
  <c r="AR1558" i="3"/>
  <c r="AV1558" i="3"/>
  <c r="AZ1558" i="3"/>
  <c r="AM1559" i="3"/>
  <c r="AQ1559" i="3"/>
  <c r="AU1559" i="3"/>
  <c r="AH1560" i="3"/>
  <c r="AL1560" i="3"/>
  <c r="AG1561" i="3"/>
  <c r="AK1561" i="3"/>
  <c r="AW1561" i="3"/>
  <c r="BA1561" i="3"/>
  <c r="AF1562" i="3"/>
  <c r="AJ1562" i="3"/>
  <c r="AN1562" i="3"/>
  <c r="AR1562" i="3"/>
  <c r="AV1562" i="3"/>
  <c r="AZ1562" i="3"/>
  <c r="AM1563" i="3"/>
  <c r="AQ1563" i="3"/>
  <c r="AU1563" i="3"/>
  <c r="AH1564" i="3"/>
  <c r="AL1564" i="3"/>
  <c r="AG1565" i="3"/>
  <c r="AK1565" i="3"/>
  <c r="AW1565" i="3"/>
  <c r="BA1565" i="3"/>
  <c r="AF1566" i="3"/>
  <c r="AJ1566" i="3"/>
  <c r="AN1566" i="3"/>
  <c r="AR1566" i="3"/>
  <c r="AV1566" i="3"/>
  <c r="AZ1566" i="3"/>
  <c r="AM1567" i="3"/>
  <c r="AQ1567" i="3"/>
  <c r="AU1567" i="3"/>
  <c r="AH1568" i="3"/>
  <c r="AL1568" i="3"/>
  <c r="AG1569" i="3"/>
  <c r="AK1569" i="3"/>
  <c r="AW1569" i="3"/>
  <c r="BA1569" i="3"/>
  <c r="AF1570" i="3"/>
  <c r="AJ1570" i="3"/>
  <c r="AN1570" i="3"/>
  <c r="AR1570" i="3"/>
  <c r="AV1570" i="3"/>
  <c r="AZ1570" i="3"/>
  <c r="AM1571" i="3"/>
  <c r="AQ1571" i="3"/>
  <c r="AU1571" i="3"/>
  <c r="AH1572" i="3"/>
  <c r="AL1572" i="3"/>
  <c r="AG1573" i="3"/>
  <c r="AK1573" i="3"/>
  <c r="AW1573" i="3"/>
  <c r="BA1573" i="3"/>
  <c r="AF1574" i="3"/>
  <c r="AJ1574" i="3"/>
  <c r="AN1574" i="3"/>
  <c r="AR1574" i="3"/>
  <c r="AV1574" i="3"/>
  <c r="AZ1574" i="3"/>
  <c r="AM1575" i="3"/>
  <c r="AQ1575" i="3"/>
  <c r="AU1575" i="3"/>
  <c r="AH1576" i="3"/>
  <c r="AL1576" i="3"/>
  <c r="AG1577" i="3"/>
  <c r="AK1577" i="3"/>
  <c r="AW1577" i="3"/>
  <c r="BA1577" i="3"/>
  <c r="AF1578" i="3"/>
  <c r="AJ1578" i="3"/>
  <c r="AN1578" i="3"/>
  <c r="AR1578" i="3"/>
  <c r="AV1578" i="3"/>
  <c r="AZ1578" i="3"/>
  <c r="AM1579" i="3"/>
  <c r="AQ1579" i="3"/>
  <c r="AU1579" i="3"/>
  <c r="AH1580" i="3"/>
  <c r="AL1580" i="3"/>
  <c r="AG1581" i="3"/>
  <c r="AK1581" i="3"/>
  <c r="AW1581" i="3"/>
  <c r="BA1581" i="3"/>
  <c r="AF1582" i="3"/>
  <c r="AJ1582" i="3"/>
  <c r="AN1582" i="3"/>
  <c r="AR1582" i="3"/>
  <c r="AV1582" i="3"/>
  <c r="AZ1582" i="3"/>
  <c r="AM1583" i="3"/>
  <c r="AQ1583" i="3"/>
  <c r="AU1583" i="3"/>
  <c r="AH1584" i="3"/>
  <c r="AL1584" i="3"/>
  <c r="AG1585" i="3"/>
  <c r="AK1585" i="3"/>
  <c r="AW1585" i="3"/>
  <c r="BA1585" i="3"/>
  <c r="AL1586" i="3"/>
  <c r="AQ1587" i="3"/>
  <c r="AM1587" i="3"/>
  <c r="AY1587" i="3"/>
  <c r="AU1587" i="3"/>
  <c r="AF1588" i="3"/>
  <c r="AK1588" i="3"/>
  <c r="AU1589" i="3"/>
  <c r="AL1590" i="3"/>
  <c r="AI1592" i="3"/>
  <c r="AH1593" i="3"/>
  <c r="BA1593" i="3"/>
  <c r="AW1593" i="3"/>
  <c r="AZ1593" i="3"/>
  <c r="AV1593" i="3"/>
  <c r="AH1596" i="3"/>
  <c r="AK1596" i="3"/>
  <c r="AG1596" i="3"/>
  <c r="AJ1596" i="3"/>
  <c r="AF1596" i="3"/>
  <c r="BA1601" i="3"/>
  <c r="AW1601" i="3"/>
  <c r="AZ1601" i="3"/>
  <c r="AV1601" i="3"/>
  <c r="AY1601" i="3"/>
  <c r="AU1601" i="3"/>
  <c r="AI1540" i="3"/>
  <c r="AI1544" i="3"/>
  <c r="AI1548" i="3"/>
  <c r="AI1552" i="3"/>
  <c r="AI1556" i="3"/>
  <c r="AI1560" i="3"/>
  <c r="AI1564" i="3"/>
  <c r="AI1568" i="3"/>
  <c r="AI1572" i="3"/>
  <c r="AI1576" i="3"/>
  <c r="AI1580" i="3"/>
  <c r="AI1584" i="3"/>
  <c r="AR1586" i="3"/>
  <c r="AN1586" i="3"/>
  <c r="AZ1586" i="3"/>
  <c r="AV1586" i="3"/>
  <c r="AR1590" i="3"/>
  <c r="AN1590" i="3"/>
  <c r="AZ1590" i="3"/>
  <c r="AV1590" i="3"/>
  <c r="AZ1594" i="3"/>
  <c r="AV1594" i="3"/>
  <c r="AY1594" i="3"/>
  <c r="AU1594" i="3"/>
  <c r="BA1597" i="3"/>
  <c r="AW1597" i="3"/>
  <c r="AZ1597" i="3"/>
  <c r="AV1597" i="3"/>
  <c r="AY1597" i="3"/>
  <c r="AU1597" i="3"/>
  <c r="AI1537" i="3"/>
  <c r="AU1537" i="3"/>
  <c r="AY1537" i="3"/>
  <c r="AL1538" i="3"/>
  <c r="AP1538" i="3"/>
  <c r="AF1540" i="3"/>
  <c r="AJ1540" i="3"/>
  <c r="AI1541" i="3"/>
  <c r="AU1541" i="3"/>
  <c r="AY1541" i="3"/>
  <c r="AL1542" i="3"/>
  <c r="AP1542" i="3"/>
  <c r="AF1544" i="3"/>
  <c r="AJ1544" i="3"/>
  <c r="AI1545" i="3"/>
  <c r="AU1545" i="3"/>
  <c r="AY1545" i="3"/>
  <c r="AL1546" i="3"/>
  <c r="AP1546" i="3"/>
  <c r="AF1548" i="3"/>
  <c r="AJ1548" i="3"/>
  <c r="AI1549" i="3"/>
  <c r="AU1549" i="3"/>
  <c r="AY1549" i="3"/>
  <c r="AL1550" i="3"/>
  <c r="AP1550" i="3"/>
  <c r="AF1552" i="3"/>
  <c r="AJ1552" i="3"/>
  <c r="AI1553" i="3"/>
  <c r="AU1553" i="3"/>
  <c r="AY1553" i="3"/>
  <c r="AL1554" i="3"/>
  <c r="AP1554" i="3"/>
  <c r="AF1556" i="3"/>
  <c r="AJ1556" i="3"/>
  <c r="AI1557" i="3"/>
  <c r="AU1557" i="3"/>
  <c r="AY1557" i="3"/>
  <c r="AL1558" i="3"/>
  <c r="AP1558" i="3"/>
  <c r="AF1560" i="3"/>
  <c r="AJ1560" i="3"/>
  <c r="AI1561" i="3"/>
  <c r="AU1561" i="3"/>
  <c r="AY1561" i="3"/>
  <c r="AL1562" i="3"/>
  <c r="AP1562" i="3"/>
  <c r="AF1564" i="3"/>
  <c r="AJ1564" i="3"/>
  <c r="AI1565" i="3"/>
  <c r="AU1565" i="3"/>
  <c r="AY1565" i="3"/>
  <c r="AL1566" i="3"/>
  <c r="AP1566" i="3"/>
  <c r="AF1568" i="3"/>
  <c r="AJ1568" i="3"/>
  <c r="AI1569" i="3"/>
  <c r="AU1569" i="3"/>
  <c r="AY1569" i="3"/>
  <c r="AL1570" i="3"/>
  <c r="AP1570" i="3"/>
  <c r="AF1572" i="3"/>
  <c r="AJ1572" i="3"/>
  <c r="AI1573" i="3"/>
  <c r="AU1573" i="3"/>
  <c r="AY1573" i="3"/>
  <c r="AL1574" i="3"/>
  <c r="AP1574" i="3"/>
  <c r="AF1576" i="3"/>
  <c r="AJ1576" i="3"/>
  <c r="AI1577" i="3"/>
  <c r="AU1577" i="3"/>
  <c r="AY1577" i="3"/>
  <c r="AL1578" i="3"/>
  <c r="AP1578" i="3"/>
  <c r="AF1580" i="3"/>
  <c r="AJ1580" i="3"/>
  <c r="AI1581" i="3"/>
  <c r="AU1581" i="3"/>
  <c r="AY1581" i="3"/>
  <c r="AL1582" i="3"/>
  <c r="AP1582" i="3"/>
  <c r="AF1584" i="3"/>
  <c r="AJ1584" i="3"/>
  <c r="AI1585" i="3"/>
  <c r="AU1585" i="3"/>
  <c r="AY1585" i="3"/>
  <c r="AO1586" i="3"/>
  <c r="AT1586" i="3"/>
  <c r="AY1586" i="3"/>
  <c r="AP1588" i="3"/>
  <c r="AL1588" i="3"/>
  <c r="AK1589" i="3"/>
  <c r="AG1589" i="3"/>
  <c r="AJ1589" i="3"/>
  <c r="BA1589" i="3"/>
  <c r="AW1589" i="3"/>
  <c r="AO1590" i="3"/>
  <c r="AT1590" i="3"/>
  <c r="AY1590" i="3"/>
  <c r="AQ1591" i="3"/>
  <c r="AM1591" i="3"/>
  <c r="AP1591" i="3"/>
  <c r="AL1591" i="3"/>
  <c r="AH1592" i="3"/>
  <c r="AK1592" i="3"/>
  <c r="AG1592" i="3"/>
  <c r="AR1594" i="3"/>
  <c r="AN1594" i="3"/>
  <c r="AQ1594" i="3"/>
  <c r="AM1594" i="3"/>
  <c r="BA1594" i="3"/>
  <c r="AF1537" i="3"/>
  <c r="AV1537" i="3"/>
  <c r="AM1538" i="3"/>
  <c r="AU1538" i="3"/>
  <c r="AL1539" i="3"/>
  <c r="AG1540" i="3"/>
  <c r="AF1541" i="3"/>
  <c r="AV1541" i="3"/>
  <c r="AM1542" i="3"/>
  <c r="AU1542" i="3"/>
  <c r="AL1543" i="3"/>
  <c r="AG1544" i="3"/>
  <c r="AF1545" i="3"/>
  <c r="AV1545" i="3"/>
  <c r="AM1546" i="3"/>
  <c r="AU1546" i="3"/>
  <c r="AL1547" i="3"/>
  <c r="AG1548" i="3"/>
  <c r="AF1549" i="3"/>
  <c r="AV1549" i="3"/>
  <c r="AM1550" i="3"/>
  <c r="AU1550" i="3"/>
  <c r="AL1551" i="3"/>
  <c r="AG1552" i="3"/>
  <c r="AF1553" i="3"/>
  <c r="AV1553" i="3"/>
  <c r="AM1554" i="3"/>
  <c r="AU1554" i="3"/>
  <c r="AL1555" i="3"/>
  <c r="AG1556" i="3"/>
  <c r="AF1557" i="3"/>
  <c r="AV1557" i="3"/>
  <c r="AM1558" i="3"/>
  <c r="AU1558" i="3"/>
  <c r="AL1559" i="3"/>
  <c r="AG1560" i="3"/>
  <c r="AF1561" i="3"/>
  <c r="AV1561" i="3"/>
  <c r="AM1562" i="3"/>
  <c r="AU1562" i="3"/>
  <c r="AL1563" i="3"/>
  <c r="AG1564" i="3"/>
  <c r="AF1565" i="3"/>
  <c r="AV1565" i="3"/>
  <c r="AM1566" i="3"/>
  <c r="AU1566" i="3"/>
  <c r="AL1567" i="3"/>
  <c r="AG1568" i="3"/>
  <c r="AF1569" i="3"/>
  <c r="AV1569" i="3"/>
  <c r="AM1570" i="3"/>
  <c r="AU1570" i="3"/>
  <c r="AL1571" i="3"/>
  <c r="AG1572" i="3"/>
  <c r="AF1573" i="3"/>
  <c r="AV1573" i="3"/>
  <c r="AM1574" i="3"/>
  <c r="AU1574" i="3"/>
  <c r="AL1575" i="3"/>
  <c r="AG1576" i="3"/>
  <c r="AF1577" i="3"/>
  <c r="AV1577" i="3"/>
  <c r="AM1578" i="3"/>
  <c r="AU1578" i="3"/>
  <c r="AL1579" i="3"/>
  <c r="AG1580" i="3"/>
  <c r="AF1581" i="3"/>
  <c r="AV1581" i="3"/>
  <c r="AM1582" i="3"/>
  <c r="AU1582" i="3"/>
  <c r="AL1583" i="3"/>
  <c r="AG1584" i="3"/>
  <c r="AF1585" i="3"/>
  <c r="AV1585" i="3"/>
  <c r="AJ1586" i="3"/>
  <c r="AF1586" i="3"/>
  <c r="AK1586" i="3"/>
  <c r="AP1586" i="3"/>
  <c r="AU1586" i="3"/>
  <c r="BA1586" i="3"/>
  <c r="AJ1588" i="3"/>
  <c r="AO1588" i="3"/>
  <c r="AF1589" i="3"/>
  <c r="AT1589" i="3"/>
  <c r="AY1589" i="3"/>
  <c r="AJ1590" i="3"/>
  <c r="AF1590" i="3"/>
  <c r="AK1590" i="3"/>
  <c r="AP1590" i="3"/>
  <c r="AU1590" i="3"/>
  <c r="BA1590" i="3"/>
  <c r="AN1591" i="3"/>
  <c r="AF1592" i="3"/>
  <c r="AK1593" i="3"/>
  <c r="AG1593" i="3"/>
  <c r="AJ1593" i="3"/>
  <c r="AF1593" i="3"/>
  <c r="AL1594" i="3"/>
  <c r="AT1594" i="3"/>
  <c r="AR1598" i="3"/>
  <c r="AN1598" i="3"/>
  <c r="AQ1598" i="3"/>
  <c r="AM1598" i="3"/>
  <c r="AP1598" i="3"/>
  <c r="AL1598" i="3"/>
  <c r="AH1600" i="3"/>
  <c r="AK1600" i="3"/>
  <c r="AG1600" i="3"/>
  <c r="AJ1600" i="3"/>
  <c r="AF1600" i="3"/>
  <c r="AI1604" i="3"/>
  <c r="AI1608" i="3"/>
  <c r="AI1612" i="3"/>
  <c r="AI1616" i="3"/>
  <c r="AI1620" i="3"/>
  <c r="AI1624" i="3"/>
  <c r="AI1628" i="3"/>
  <c r="AI1632" i="3"/>
  <c r="AQ1636" i="3"/>
  <c r="AM1636" i="3"/>
  <c r="AY1636" i="3"/>
  <c r="AU1636" i="3"/>
  <c r="AH1638" i="3"/>
  <c r="AU1638" i="3"/>
  <c r="AZ1638" i="3"/>
  <c r="AY1639" i="3"/>
  <c r="AU1639" i="3"/>
  <c r="AZ1639" i="3"/>
  <c r="AV1639" i="3"/>
  <c r="AJ1642" i="3"/>
  <c r="AF1642" i="3"/>
  <c r="AK1642" i="3"/>
  <c r="AG1642" i="3"/>
  <c r="AZ1646" i="3"/>
  <c r="AV1646" i="3"/>
  <c r="AY1646" i="3"/>
  <c r="AU1646" i="3"/>
  <c r="BA1646" i="3"/>
  <c r="AW1646" i="3"/>
  <c r="AI1597" i="3"/>
  <c r="AI1601" i="3"/>
  <c r="AL1602" i="3"/>
  <c r="AP1602" i="3"/>
  <c r="AF1604" i="3"/>
  <c r="AJ1604" i="3"/>
  <c r="AI1605" i="3"/>
  <c r="AU1605" i="3"/>
  <c r="AY1605" i="3"/>
  <c r="AL1606" i="3"/>
  <c r="AP1606" i="3"/>
  <c r="AF1608" i="3"/>
  <c r="AJ1608" i="3"/>
  <c r="AI1609" i="3"/>
  <c r="AU1609" i="3"/>
  <c r="AY1609" i="3"/>
  <c r="AL1610" i="3"/>
  <c r="AP1610" i="3"/>
  <c r="AF1612" i="3"/>
  <c r="AJ1612" i="3"/>
  <c r="AI1613" i="3"/>
  <c r="AU1613" i="3"/>
  <c r="AY1613" i="3"/>
  <c r="AL1614" i="3"/>
  <c r="AP1614" i="3"/>
  <c r="AF1616" i="3"/>
  <c r="AJ1616" i="3"/>
  <c r="AN1616" i="3"/>
  <c r="AR1616" i="3"/>
  <c r="AI1617" i="3"/>
  <c r="AU1617" i="3"/>
  <c r="AY1617" i="3"/>
  <c r="AH1618" i="3"/>
  <c r="AL1618" i="3"/>
  <c r="AP1618" i="3"/>
  <c r="AW1619" i="3"/>
  <c r="BA1619" i="3"/>
  <c r="AF1620" i="3"/>
  <c r="AJ1620" i="3"/>
  <c r="AN1620" i="3"/>
  <c r="AR1620" i="3"/>
  <c r="AI1621" i="3"/>
  <c r="AU1621" i="3"/>
  <c r="AY1621" i="3"/>
  <c r="AH1622" i="3"/>
  <c r="AL1622" i="3"/>
  <c r="AP1622" i="3"/>
  <c r="AW1623" i="3"/>
  <c r="BA1623" i="3"/>
  <c r="AF1624" i="3"/>
  <c r="AJ1624" i="3"/>
  <c r="AN1624" i="3"/>
  <c r="AR1624" i="3"/>
  <c r="AI1625" i="3"/>
  <c r="AU1625" i="3"/>
  <c r="AY1625" i="3"/>
  <c r="AH1626" i="3"/>
  <c r="AL1626" i="3"/>
  <c r="AP1626" i="3"/>
  <c r="AW1627" i="3"/>
  <c r="BA1627" i="3"/>
  <c r="AF1628" i="3"/>
  <c r="AJ1628" i="3"/>
  <c r="AN1628" i="3"/>
  <c r="AR1628" i="3"/>
  <c r="AI1629" i="3"/>
  <c r="AU1629" i="3"/>
  <c r="AY1629" i="3"/>
  <c r="AH1630" i="3"/>
  <c r="AL1630" i="3"/>
  <c r="AP1630" i="3"/>
  <c r="AW1631" i="3"/>
  <c r="BA1631" i="3"/>
  <c r="AF1632" i="3"/>
  <c r="AJ1632" i="3"/>
  <c r="AN1632" i="3"/>
  <c r="AR1632" i="3"/>
  <c r="AI1633" i="3"/>
  <c r="AU1633" i="3"/>
  <c r="AY1633" i="3"/>
  <c r="AH1634" i="3"/>
  <c r="AL1634" i="3"/>
  <c r="AP1634" i="3"/>
  <c r="AR1635" i="3"/>
  <c r="AN1635" i="3"/>
  <c r="AZ1635" i="3"/>
  <c r="AV1635" i="3"/>
  <c r="AO1636" i="3"/>
  <c r="AT1636" i="3"/>
  <c r="AZ1636" i="3"/>
  <c r="AM1637" i="3"/>
  <c r="AQ1639" i="3"/>
  <c r="AM1639" i="3"/>
  <c r="AR1639" i="3"/>
  <c r="AN1639" i="3"/>
  <c r="BA1639" i="3"/>
  <c r="AH1642" i="3"/>
  <c r="AZ1642" i="3"/>
  <c r="AV1642" i="3"/>
  <c r="BA1642" i="3"/>
  <c r="AW1642" i="3"/>
  <c r="AP1644" i="3"/>
  <c r="AL1644" i="3"/>
  <c r="AQ1644" i="3"/>
  <c r="AM1644" i="3"/>
  <c r="AK1645" i="3"/>
  <c r="AG1645" i="3"/>
  <c r="AH1645" i="3"/>
  <c r="AQ1651" i="3"/>
  <c r="AM1651" i="3"/>
  <c r="AP1651" i="3"/>
  <c r="AL1651" i="3"/>
  <c r="AR1651" i="3"/>
  <c r="AN1651" i="3"/>
  <c r="AI1594" i="3"/>
  <c r="AL1595" i="3"/>
  <c r="AP1595" i="3"/>
  <c r="AF1597" i="3"/>
  <c r="AJ1597" i="3"/>
  <c r="AI1598" i="3"/>
  <c r="AU1598" i="3"/>
  <c r="AY1598" i="3"/>
  <c r="AL1599" i="3"/>
  <c r="AP1599" i="3"/>
  <c r="AF1601" i="3"/>
  <c r="AJ1601" i="3"/>
  <c r="AI1602" i="3"/>
  <c r="AM1602" i="3"/>
  <c r="AQ1602" i="3"/>
  <c r="AU1602" i="3"/>
  <c r="AY1602" i="3"/>
  <c r="AL1603" i="3"/>
  <c r="AP1603" i="3"/>
  <c r="AG1604" i="3"/>
  <c r="AK1604" i="3"/>
  <c r="AF1605" i="3"/>
  <c r="AJ1605" i="3"/>
  <c r="AV1605" i="3"/>
  <c r="AZ1605" i="3"/>
  <c r="AI1606" i="3"/>
  <c r="AM1606" i="3"/>
  <c r="AQ1606" i="3"/>
  <c r="AU1606" i="3"/>
  <c r="AY1606" i="3"/>
  <c r="AL1607" i="3"/>
  <c r="AP1607" i="3"/>
  <c r="AG1608" i="3"/>
  <c r="AK1608" i="3"/>
  <c r="AF1609" i="3"/>
  <c r="AJ1609" i="3"/>
  <c r="AV1609" i="3"/>
  <c r="AZ1609" i="3"/>
  <c r="AI1610" i="3"/>
  <c r="AM1610" i="3"/>
  <c r="AQ1610" i="3"/>
  <c r="AU1610" i="3"/>
  <c r="AY1610" i="3"/>
  <c r="AL1611" i="3"/>
  <c r="AP1611" i="3"/>
  <c r="AG1612" i="3"/>
  <c r="AK1612" i="3"/>
  <c r="AF1613" i="3"/>
  <c r="AJ1613" i="3"/>
  <c r="AV1613" i="3"/>
  <c r="AZ1613" i="3"/>
  <c r="AI1614" i="3"/>
  <c r="AM1614" i="3"/>
  <c r="AQ1614" i="3"/>
  <c r="AU1614" i="3"/>
  <c r="AY1614" i="3"/>
  <c r="AL1615" i="3"/>
  <c r="AP1615" i="3"/>
  <c r="AG1616" i="3"/>
  <c r="AK1616" i="3"/>
  <c r="AF1617" i="3"/>
  <c r="AJ1617" i="3"/>
  <c r="AV1617" i="3"/>
  <c r="AZ1617" i="3"/>
  <c r="AI1618" i="3"/>
  <c r="AM1618" i="3"/>
  <c r="AQ1618" i="3"/>
  <c r="AU1618" i="3"/>
  <c r="AY1618" i="3"/>
  <c r="AG1620" i="3"/>
  <c r="AK1620" i="3"/>
  <c r="AV1621" i="3"/>
  <c r="AZ1621" i="3"/>
  <c r="AI1622" i="3"/>
  <c r="AM1622" i="3"/>
  <c r="AQ1622" i="3"/>
  <c r="AG1624" i="3"/>
  <c r="AK1624" i="3"/>
  <c r="AV1625" i="3"/>
  <c r="AZ1625" i="3"/>
  <c r="AI1626" i="3"/>
  <c r="AM1626" i="3"/>
  <c r="AQ1626" i="3"/>
  <c r="AG1628" i="3"/>
  <c r="AK1628" i="3"/>
  <c r="AV1629" i="3"/>
  <c r="AZ1629" i="3"/>
  <c r="AI1630" i="3"/>
  <c r="AM1630" i="3"/>
  <c r="AQ1630" i="3"/>
  <c r="AG1632" i="3"/>
  <c r="AK1632" i="3"/>
  <c r="AV1633" i="3"/>
  <c r="AZ1633" i="3"/>
  <c r="AI1634" i="3"/>
  <c r="AM1634" i="3"/>
  <c r="AQ1634" i="3"/>
  <c r="AP1636" i="3"/>
  <c r="AV1636" i="3"/>
  <c r="BA1636" i="3"/>
  <c r="AP1637" i="3"/>
  <c r="AL1637" i="3"/>
  <c r="AK1638" i="3"/>
  <c r="AG1638" i="3"/>
  <c r="AJ1638" i="3"/>
  <c r="BA1638" i="3"/>
  <c r="AW1638" i="3"/>
  <c r="AT1639" i="3"/>
  <c r="AI1642" i="3"/>
  <c r="AY1643" i="3"/>
  <c r="AU1643" i="3"/>
  <c r="AZ1643" i="3"/>
  <c r="AV1643" i="3"/>
  <c r="AQ1647" i="3"/>
  <c r="AM1647" i="3"/>
  <c r="AP1647" i="3"/>
  <c r="AL1647" i="3"/>
  <c r="AR1647" i="3"/>
  <c r="AN1647" i="3"/>
  <c r="AK1649" i="3"/>
  <c r="AG1649" i="3"/>
  <c r="AJ1649" i="3"/>
  <c r="AF1649" i="3"/>
  <c r="AH1649" i="3"/>
  <c r="AU1591" i="3"/>
  <c r="AL1592" i="3"/>
  <c r="AF1594" i="3"/>
  <c r="AM1595" i="3"/>
  <c r="AU1595" i="3"/>
  <c r="AL1596" i="3"/>
  <c r="AG1597" i="3"/>
  <c r="AF1598" i="3"/>
  <c r="AV1598" i="3"/>
  <c r="AM1599" i="3"/>
  <c r="AU1599" i="3"/>
  <c r="AL1600" i="3"/>
  <c r="AG1601" i="3"/>
  <c r="AF1602" i="3"/>
  <c r="AN1602" i="3"/>
  <c r="AV1602" i="3"/>
  <c r="AM1603" i="3"/>
  <c r="AU1603" i="3"/>
  <c r="AL1604" i="3"/>
  <c r="AG1605" i="3"/>
  <c r="AW1605" i="3"/>
  <c r="AF1606" i="3"/>
  <c r="AN1606" i="3"/>
  <c r="AV1606" i="3"/>
  <c r="AM1607" i="3"/>
  <c r="AU1607" i="3"/>
  <c r="AL1608" i="3"/>
  <c r="AG1609" i="3"/>
  <c r="AW1609" i="3"/>
  <c r="AF1610" i="3"/>
  <c r="AN1610" i="3"/>
  <c r="AV1610" i="3"/>
  <c r="AM1611" i="3"/>
  <c r="AU1611" i="3"/>
  <c r="AL1612" i="3"/>
  <c r="AG1613" i="3"/>
  <c r="AW1613" i="3"/>
  <c r="AF1614" i="3"/>
  <c r="AN1614" i="3"/>
  <c r="AV1614" i="3"/>
  <c r="AM1615" i="3"/>
  <c r="AU1615" i="3"/>
  <c r="AL1616" i="3"/>
  <c r="AG1617" i="3"/>
  <c r="AW1617" i="3"/>
  <c r="AF1618" i="3"/>
  <c r="AN1618" i="3"/>
  <c r="AV1618" i="3"/>
  <c r="AM1619" i="3"/>
  <c r="AU1619" i="3"/>
  <c r="AL1620" i="3"/>
  <c r="AG1621" i="3"/>
  <c r="AW1621" i="3"/>
  <c r="AF1622" i="3"/>
  <c r="AN1622" i="3"/>
  <c r="AV1622" i="3"/>
  <c r="AM1623" i="3"/>
  <c r="AU1623" i="3"/>
  <c r="AL1624" i="3"/>
  <c r="AG1625" i="3"/>
  <c r="AW1625" i="3"/>
  <c r="AF1626" i="3"/>
  <c r="AN1626" i="3"/>
  <c r="AV1626" i="3"/>
  <c r="AM1627" i="3"/>
  <c r="AU1627" i="3"/>
  <c r="AL1628" i="3"/>
  <c r="AG1629" i="3"/>
  <c r="AW1629" i="3"/>
  <c r="AF1630" i="3"/>
  <c r="AN1630" i="3"/>
  <c r="AV1630" i="3"/>
  <c r="AM1631" i="3"/>
  <c r="AU1631" i="3"/>
  <c r="AL1632" i="3"/>
  <c r="AG1633" i="3"/>
  <c r="AW1633" i="3"/>
  <c r="AF1634" i="3"/>
  <c r="AN1634" i="3"/>
  <c r="AV1634" i="3"/>
  <c r="AJ1635" i="3"/>
  <c r="AF1635" i="3"/>
  <c r="AK1635" i="3"/>
  <c r="AP1635" i="3"/>
  <c r="AU1635" i="3"/>
  <c r="BA1635" i="3"/>
  <c r="AL1636" i="3"/>
  <c r="AR1636" i="3"/>
  <c r="AW1636" i="3"/>
  <c r="AJ1637" i="3"/>
  <c r="AO1637" i="3"/>
  <c r="AF1638" i="3"/>
  <c r="AT1638" i="3"/>
  <c r="AY1638" i="3"/>
  <c r="AO1639" i="3"/>
  <c r="AW1639" i="3"/>
  <c r="AP1640" i="3"/>
  <c r="AL1640" i="3"/>
  <c r="AQ1640" i="3"/>
  <c r="AM1640" i="3"/>
  <c r="AK1641" i="3"/>
  <c r="AG1641" i="3"/>
  <c r="AH1641" i="3"/>
  <c r="AT1642" i="3"/>
  <c r="AQ1643" i="3"/>
  <c r="AM1643" i="3"/>
  <c r="AR1643" i="3"/>
  <c r="AN1643" i="3"/>
  <c r="BA1643" i="3"/>
  <c r="AO1644" i="3"/>
  <c r="AI1645" i="3"/>
  <c r="AT1646" i="3"/>
  <c r="AI1649" i="3"/>
  <c r="AZ1650" i="3"/>
  <c r="AV1650" i="3"/>
  <c r="AY1650" i="3"/>
  <c r="AU1650" i="3"/>
  <c r="BA1650" i="3"/>
  <c r="AW1650" i="3"/>
  <c r="AF1639" i="3"/>
  <c r="AJ1639" i="3"/>
  <c r="AU1640" i="3"/>
  <c r="AL1641" i="3"/>
  <c r="AF1643" i="3"/>
  <c r="AJ1643" i="3"/>
  <c r="AU1644" i="3"/>
  <c r="AL1645" i="3"/>
  <c r="AG1646" i="3"/>
  <c r="AK1646" i="3"/>
  <c r="AF1647" i="3"/>
  <c r="AJ1647" i="3"/>
  <c r="AV1647" i="3"/>
  <c r="AZ1647" i="3"/>
  <c r="AM1648" i="3"/>
  <c r="AQ1648" i="3"/>
  <c r="AU1648" i="3"/>
  <c r="AL1649" i="3"/>
  <c r="AG1650" i="3"/>
  <c r="AK1650" i="3"/>
  <c r="AF1651" i="3"/>
  <c r="AJ1651" i="3"/>
  <c r="AV1651" i="3"/>
  <c r="AZ1651" i="3"/>
  <c r="AM1652" i="3"/>
  <c r="AQ1652" i="3"/>
  <c r="AU1652" i="3"/>
  <c r="AH1653" i="3"/>
  <c r="AL1653" i="3"/>
  <c r="AG1654" i="3"/>
  <c r="AK1654" i="3"/>
  <c r="AW1654" i="3"/>
  <c r="BA1654" i="3"/>
  <c r="AF1655" i="3"/>
  <c r="AJ1655" i="3"/>
  <c r="AN1655" i="3"/>
  <c r="AR1655" i="3"/>
  <c r="AV1655" i="3"/>
  <c r="AZ1655" i="3"/>
  <c r="AM1656" i="3"/>
  <c r="AQ1656" i="3"/>
  <c r="AU1656" i="3"/>
  <c r="AH1657" i="3"/>
  <c r="AL1657" i="3"/>
  <c r="AG1658" i="3"/>
  <c r="AK1658" i="3"/>
  <c r="AW1658" i="3"/>
  <c r="BA1658" i="3"/>
  <c r="AF1659" i="3"/>
  <c r="AJ1659" i="3"/>
  <c r="AN1659" i="3"/>
  <c r="AR1659" i="3"/>
  <c r="AV1659" i="3"/>
  <c r="AZ1659" i="3"/>
  <c r="AM1660" i="3"/>
  <c r="AQ1660" i="3"/>
  <c r="AU1660" i="3"/>
  <c r="AH1661" i="3"/>
  <c r="AL1661" i="3"/>
  <c r="AG1662" i="3"/>
  <c r="AK1662" i="3"/>
  <c r="AW1662" i="3"/>
  <c r="BA1662" i="3"/>
  <c r="AF1663" i="3"/>
  <c r="AJ1663" i="3"/>
  <c r="AN1663" i="3"/>
  <c r="AR1663" i="3"/>
  <c r="AV1663" i="3"/>
  <c r="AZ1663" i="3"/>
  <c r="AM1664" i="3"/>
  <c r="AQ1664" i="3"/>
  <c r="AU1664" i="3"/>
  <c r="AH1665" i="3"/>
  <c r="AL1665" i="3"/>
  <c r="AG1666" i="3"/>
  <c r="AK1666" i="3"/>
  <c r="AW1666" i="3"/>
  <c r="BA1666" i="3"/>
  <c r="AF1667" i="3"/>
  <c r="AJ1667" i="3"/>
  <c r="AN1667" i="3"/>
  <c r="AR1667" i="3"/>
  <c r="AV1667" i="3"/>
  <c r="AZ1667" i="3"/>
  <c r="AM1668" i="3"/>
  <c r="AQ1668" i="3"/>
  <c r="AU1668" i="3"/>
  <c r="AH1669" i="3"/>
  <c r="AL1669" i="3"/>
  <c r="AG1670" i="3"/>
  <c r="AK1670" i="3"/>
  <c r="AW1670" i="3"/>
  <c r="BA1670" i="3"/>
  <c r="AF1671" i="3"/>
  <c r="AJ1671" i="3"/>
  <c r="AN1671" i="3"/>
  <c r="AR1671" i="3"/>
  <c r="AV1671" i="3"/>
  <c r="AZ1671" i="3"/>
  <c r="AM1672" i="3"/>
  <c r="AQ1672" i="3"/>
  <c r="AU1672" i="3"/>
  <c r="AH1673" i="3"/>
  <c r="AL1673" i="3"/>
  <c r="AG1674" i="3"/>
  <c r="AK1674" i="3"/>
  <c r="AW1674" i="3"/>
  <c r="BA1674" i="3"/>
  <c r="AF1675" i="3"/>
  <c r="AJ1675" i="3"/>
  <c r="AN1675" i="3"/>
  <c r="AR1675" i="3"/>
  <c r="AV1675" i="3"/>
  <c r="AZ1675" i="3"/>
  <c r="AM1676" i="3"/>
  <c r="AQ1676" i="3"/>
  <c r="AU1676" i="3"/>
  <c r="AH1677" i="3"/>
  <c r="AL1677" i="3"/>
  <c r="AG1678" i="3"/>
  <c r="AK1678" i="3"/>
  <c r="AW1678" i="3"/>
  <c r="BA1678" i="3"/>
  <c r="AF1679" i="3"/>
  <c r="AJ1679" i="3"/>
  <c r="AN1679" i="3"/>
  <c r="AR1679" i="3"/>
  <c r="AV1679" i="3"/>
  <c r="AZ1679" i="3"/>
  <c r="AM1680" i="3"/>
  <c r="AQ1680" i="3"/>
  <c r="AU1680" i="3"/>
  <c r="AH1681" i="3"/>
  <c r="AL1681" i="3"/>
  <c r="AG1682" i="3"/>
  <c r="AK1682" i="3"/>
  <c r="AW1682" i="3"/>
  <c r="BA1682" i="3"/>
  <c r="AF1683" i="3"/>
  <c r="AJ1683" i="3"/>
  <c r="AN1683" i="3"/>
  <c r="AR1683" i="3"/>
  <c r="AV1683" i="3"/>
  <c r="AZ1683" i="3"/>
  <c r="AM1684" i="3"/>
  <c r="AQ1684" i="3"/>
  <c r="AU1684" i="3"/>
  <c r="AH1685" i="3"/>
  <c r="AL1685" i="3"/>
  <c r="AG1686" i="3"/>
  <c r="AK1686" i="3"/>
  <c r="AW1686" i="3"/>
  <c r="BA1686" i="3"/>
  <c r="AF1687" i="3"/>
  <c r="AJ1687" i="3"/>
  <c r="AN1687" i="3"/>
  <c r="AR1687" i="3"/>
  <c r="AV1687" i="3"/>
  <c r="AZ1687" i="3"/>
  <c r="AM1688" i="3"/>
  <c r="AR1688" i="3"/>
  <c r="AJ1689" i="3"/>
  <c r="AT1690" i="3"/>
  <c r="AJ1691" i="3"/>
  <c r="AF1691" i="3"/>
  <c r="AK1691" i="3"/>
  <c r="AP1691" i="3"/>
  <c r="AU1691" i="3"/>
  <c r="BA1691" i="3"/>
  <c r="AL1692" i="3"/>
  <c r="AT1692" i="3"/>
  <c r="AQ1693" i="3"/>
  <c r="AM1693" i="3"/>
  <c r="AP1693" i="3"/>
  <c r="AL1693" i="3"/>
  <c r="AI1694" i="3"/>
  <c r="BA1695" i="3"/>
  <c r="AW1695" i="3"/>
  <c r="AZ1695" i="3"/>
  <c r="AV1695" i="3"/>
  <c r="AR1696" i="3"/>
  <c r="AN1696" i="3"/>
  <c r="AQ1696" i="3"/>
  <c r="AM1696" i="3"/>
  <c r="AZ1700" i="3"/>
  <c r="AV1700" i="3"/>
  <c r="AY1700" i="3"/>
  <c r="AU1700" i="3"/>
  <c r="AJ1702" i="3"/>
  <c r="AF1702" i="3"/>
  <c r="AH1702" i="3"/>
  <c r="AK1702" i="3"/>
  <c r="AG1702" i="3"/>
  <c r="AI1653" i="3"/>
  <c r="AI1657" i="3"/>
  <c r="AI1661" i="3"/>
  <c r="AI1665" i="3"/>
  <c r="AI1669" i="3"/>
  <c r="AI1673" i="3"/>
  <c r="AI1677" i="3"/>
  <c r="AI1681" i="3"/>
  <c r="AI1685" i="3"/>
  <c r="AY1688" i="3"/>
  <c r="AU1688" i="3"/>
  <c r="AK1695" i="3"/>
  <c r="AG1695" i="3"/>
  <c r="AJ1695" i="3"/>
  <c r="AF1695" i="3"/>
  <c r="AY1695" i="3"/>
  <c r="AL1696" i="3"/>
  <c r="AT1696" i="3"/>
  <c r="AQ1697" i="3"/>
  <c r="AM1697" i="3"/>
  <c r="AP1697" i="3"/>
  <c r="AL1697" i="3"/>
  <c r="BA1699" i="3"/>
  <c r="AW1699" i="3"/>
  <c r="AZ1699" i="3"/>
  <c r="AV1699" i="3"/>
  <c r="AR1700" i="3"/>
  <c r="AN1700" i="3"/>
  <c r="AQ1700" i="3"/>
  <c r="AM1700" i="3"/>
  <c r="AY1703" i="3"/>
  <c r="AU1703" i="3"/>
  <c r="BA1703" i="3"/>
  <c r="AW1703" i="3"/>
  <c r="AZ1703" i="3"/>
  <c r="AV1703" i="3"/>
  <c r="AP1704" i="3"/>
  <c r="AL1704" i="3"/>
  <c r="AR1704" i="3"/>
  <c r="AN1704" i="3"/>
  <c r="AQ1704" i="3"/>
  <c r="AM1704" i="3"/>
  <c r="AI1646" i="3"/>
  <c r="AI1650" i="3"/>
  <c r="AF1653" i="3"/>
  <c r="AJ1653" i="3"/>
  <c r="AI1654" i="3"/>
  <c r="AU1654" i="3"/>
  <c r="AY1654" i="3"/>
  <c r="AL1655" i="3"/>
  <c r="AP1655" i="3"/>
  <c r="AF1657" i="3"/>
  <c r="AJ1657" i="3"/>
  <c r="AI1658" i="3"/>
  <c r="AU1658" i="3"/>
  <c r="AY1658" i="3"/>
  <c r="AL1659" i="3"/>
  <c r="AP1659" i="3"/>
  <c r="AF1661" i="3"/>
  <c r="AJ1661" i="3"/>
  <c r="AI1662" i="3"/>
  <c r="AU1662" i="3"/>
  <c r="AY1662" i="3"/>
  <c r="AL1663" i="3"/>
  <c r="AP1663" i="3"/>
  <c r="AF1665" i="3"/>
  <c r="AJ1665" i="3"/>
  <c r="AI1666" i="3"/>
  <c r="AU1666" i="3"/>
  <c r="AY1666" i="3"/>
  <c r="AL1667" i="3"/>
  <c r="AP1667" i="3"/>
  <c r="AF1669" i="3"/>
  <c r="AJ1669" i="3"/>
  <c r="AI1670" i="3"/>
  <c r="AU1670" i="3"/>
  <c r="AY1670" i="3"/>
  <c r="AL1671" i="3"/>
  <c r="AP1671" i="3"/>
  <c r="AF1673" i="3"/>
  <c r="AJ1673" i="3"/>
  <c r="AI1674" i="3"/>
  <c r="AU1674" i="3"/>
  <c r="AY1674" i="3"/>
  <c r="AL1675" i="3"/>
  <c r="AP1675" i="3"/>
  <c r="AF1677" i="3"/>
  <c r="AJ1677" i="3"/>
  <c r="AI1678" i="3"/>
  <c r="AU1678" i="3"/>
  <c r="AY1678" i="3"/>
  <c r="AL1679" i="3"/>
  <c r="AP1679" i="3"/>
  <c r="AF1681" i="3"/>
  <c r="AJ1681" i="3"/>
  <c r="AI1682" i="3"/>
  <c r="AU1682" i="3"/>
  <c r="AY1682" i="3"/>
  <c r="AL1683" i="3"/>
  <c r="AP1683" i="3"/>
  <c r="AF1685" i="3"/>
  <c r="AJ1685" i="3"/>
  <c r="AI1686" i="3"/>
  <c r="AU1686" i="3"/>
  <c r="AY1686" i="3"/>
  <c r="AL1687" i="3"/>
  <c r="AP1687" i="3"/>
  <c r="AO1688" i="3"/>
  <c r="AT1688" i="3"/>
  <c r="AZ1688" i="3"/>
  <c r="AR1691" i="3"/>
  <c r="AN1691" i="3"/>
  <c r="AZ1691" i="3"/>
  <c r="AV1691" i="3"/>
  <c r="AZ1692" i="3"/>
  <c r="AV1692" i="3"/>
  <c r="AY1692" i="3"/>
  <c r="AU1692" i="3"/>
  <c r="AH1694" i="3"/>
  <c r="AK1694" i="3"/>
  <c r="AG1694" i="3"/>
  <c r="AT1695" i="3"/>
  <c r="AO1696" i="3"/>
  <c r="AN1697" i="3"/>
  <c r="AK1699" i="3"/>
  <c r="AG1699" i="3"/>
  <c r="AJ1699" i="3"/>
  <c r="AF1699" i="3"/>
  <c r="AY1699" i="3"/>
  <c r="AL1700" i="3"/>
  <c r="AT1700" i="3"/>
  <c r="AQ1701" i="3"/>
  <c r="AM1701" i="3"/>
  <c r="AP1701" i="3"/>
  <c r="AL1701" i="3"/>
  <c r="AF1646" i="3"/>
  <c r="AU1647" i="3"/>
  <c r="AL1648" i="3"/>
  <c r="AF1650" i="3"/>
  <c r="AU1651" i="3"/>
  <c r="AL1652" i="3"/>
  <c r="AG1653" i="3"/>
  <c r="AF1654" i="3"/>
  <c r="AV1654" i="3"/>
  <c r="AM1655" i="3"/>
  <c r="AU1655" i="3"/>
  <c r="AL1656" i="3"/>
  <c r="AG1657" i="3"/>
  <c r="AF1658" i="3"/>
  <c r="AV1658" i="3"/>
  <c r="AM1659" i="3"/>
  <c r="AU1659" i="3"/>
  <c r="AL1660" i="3"/>
  <c r="AG1661" i="3"/>
  <c r="AF1662" i="3"/>
  <c r="AV1662" i="3"/>
  <c r="AM1663" i="3"/>
  <c r="AU1663" i="3"/>
  <c r="AL1664" i="3"/>
  <c r="AG1665" i="3"/>
  <c r="AF1666" i="3"/>
  <c r="AV1666" i="3"/>
  <c r="AM1667" i="3"/>
  <c r="AU1667" i="3"/>
  <c r="AL1668" i="3"/>
  <c r="AG1669" i="3"/>
  <c r="AF1670" i="3"/>
  <c r="AV1670" i="3"/>
  <c r="AM1671" i="3"/>
  <c r="AU1671" i="3"/>
  <c r="AL1672" i="3"/>
  <c r="AG1673" i="3"/>
  <c r="AF1674" i="3"/>
  <c r="AV1674" i="3"/>
  <c r="AM1675" i="3"/>
  <c r="AU1675" i="3"/>
  <c r="AL1676" i="3"/>
  <c r="AG1677" i="3"/>
  <c r="AF1678" i="3"/>
  <c r="AV1678" i="3"/>
  <c r="AM1679" i="3"/>
  <c r="AU1679" i="3"/>
  <c r="AL1680" i="3"/>
  <c r="AG1681" i="3"/>
  <c r="AF1682" i="3"/>
  <c r="AV1682" i="3"/>
  <c r="AM1683" i="3"/>
  <c r="AU1683" i="3"/>
  <c r="AL1684" i="3"/>
  <c r="AG1685" i="3"/>
  <c r="AF1686" i="3"/>
  <c r="AV1686" i="3"/>
  <c r="AM1687" i="3"/>
  <c r="AU1687" i="3"/>
  <c r="AL1688" i="3"/>
  <c r="AP1688" i="3"/>
  <c r="AV1688" i="3"/>
  <c r="BA1688" i="3"/>
  <c r="AP1689" i="3"/>
  <c r="AL1689" i="3"/>
  <c r="AK1690" i="3"/>
  <c r="AG1690" i="3"/>
  <c r="AJ1690" i="3"/>
  <c r="BA1690" i="3"/>
  <c r="AW1690" i="3"/>
  <c r="AO1691" i="3"/>
  <c r="AT1691" i="3"/>
  <c r="AY1691" i="3"/>
  <c r="AR1692" i="3"/>
  <c r="AN1692" i="3"/>
  <c r="AQ1692" i="3"/>
  <c r="AM1692" i="3"/>
  <c r="BA1692" i="3"/>
  <c r="AP1696" i="3"/>
  <c r="AZ1696" i="3"/>
  <c r="AV1696" i="3"/>
  <c r="AY1696" i="3"/>
  <c r="AU1696" i="3"/>
  <c r="AO1697" i="3"/>
  <c r="AH1698" i="3"/>
  <c r="AK1698" i="3"/>
  <c r="AG1698" i="3"/>
  <c r="AT1699" i="3"/>
  <c r="AO1700" i="3"/>
  <c r="AW1700" i="3"/>
  <c r="AN1701" i="3"/>
  <c r="AH1693" i="3"/>
  <c r="AW1694" i="3"/>
  <c r="AN1695" i="3"/>
  <c r="AH1697" i="3"/>
  <c r="AW1698" i="3"/>
  <c r="AN1699" i="3"/>
  <c r="AH1701" i="3"/>
  <c r="AW1702" i="3"/>
  <c r="AF1703" i="3"/>
  <c r="AJ1703" i="3"/>
  <c r="AN1703" i="3"/>
  <c r="AU1704" i="3"/>
  <c r="AY1704" i="3"/>
  <c r="AH1705" i="3"/>
  <c r="AL1705" i="3"/>
  <c r="AP1705" i="3"/>
  <c r="AG1706" i="3"/>
  <c r="AK1706" i="3"/>
  <c r="AW1706" i="3"/>
  <c r="AF1707" i="3"/>
  <c r="AJ1707" i="3"/>
  <c r="AN1707" i="3"/>
  <c r="AV1707" i="3"/>
  <c r="AZ1707" i="3"/>
  <c r="AM1708" i="3"/>
  <c r="AQ1708" i="3"/>
  <c r="AU1708" i="3"/>
  <c r="AY1708" i="3"/>
  <c r="AH1709" i="3"/>
  <c r="AL1709" i="3"/>
  <c r="AP1709" i="3"/>
  <c r="AG1710" i="3"/>
  <c r="AK1710" i="3"/>
  <c r="AW1710" i="3"/>
  <c r="AF1711" i="3"/>
  <c r="AJ1711" i="3"/>
  <c r="AN1711" i="3"/>
  <c r="AV1711" i="3"/>
  <c r="AZ1711" i="3"/>
  <c r="AM1712" i="3"/>
  <c r="AQ1712" i="3"/>
  <c r="AU1712" i="3"/>
  <c r="AY1712" i="3"/>
  <c r="AH1713" i="3"/>
  <c r="AL1713" i="3"/>
  <c r="AP1713" i="3"/>
  <c r="AK1714" i="3"/>
  <c r="AG1714" i="3"/>
  <c r="AJ1714" i="3"/>
  <c r="BA1714" i="3"/>
  <c r="AW1714" i="3"/>
  <c r="AZ1714" i="3"/>
  <c r="AO1715" i="3"/>
  <c r="AQ1716" i="3"/>
  <c r="AM1716" i="3"/>
  <c r="AP1716" i="3"/>
  <c r="AL1716" i="3"/>
  <c r="AH1717" i="3"/>
  <c r="AK1717" i="3"/>
  <c r="AG1717" i="3"/>
  <c r="AT1718" i="3"/>
  <c r="AR1719" i="3"/>
  <c r="AN1719" i="3"/>
  <c r="AQ1719" i="3"/>
  <c r="AM1719" i="3"/>
  <c r="AO1720" i="3"/>
  <c r="AI1721" i="3"/>
  <c r="AH1722" i="3"/>
  <c r="BA1722" i="3"/>
  <c r="AW1722" i="3"/>
  <c r="AZ1722" i="3"/>
  <c r="AV1722" i="3"/>
  <c r="AO1723" i="3"/>
  <c r="AG1703" i="3"/>
  <c r="AK1703" i="3"/>
  <c r="AV1704" i="3"/>
  <c r="AM1705" i="3"/>
  <c r="AH1706" i="3"/>
  <c r="AG1707" i="3"/>
  <c r="AK1707" i="3"/>
  <c r="AW1707" i="3"/>
  <c r="BA1707" i="3"/>
  <c r="AN1708" i="3"/>
  <c r="AR1708" i="3"/>
  <c r="AV1708" i="3"/>
  <c r="AM1709" i="3"/>
  <c r="AH1710" i="3"/>
  <c r="AG1711" i="3"/>
  <c r="AK1711" i="3"/>
  <c r="AW1711" i="3"/>
  <c r="BA1711" i="3"/>
  <c r="AN1712" i="3"/>
  <c r="AR1712" i="3"/>
  <c r="AV1712" i="3"/>
  <c r="AM1713" i="3"/>
  <c r="AZ1715" i="3"/>
  <c r="AV1715" i="3"/>
  <c r="AY1715" i="3"/>
  <c r="AU1715" i="3"/>
  <c r="AK1718" i="3"/>
  <c r="AG1718" i="3"/>
  <c r="AJ1718" i="3"/>
  <c r="AF1718" i="3"/>
  <c r="AZ1723" i="3"/>
  <c r="AV1723" i="3"/>
  <c r="AY1723" i="3"/>
  <c r="AU1723" i="3"/>
  <c r="AI1706" i="3"/>
  <c r="AI1710" i="3"/>
  <c r="AR1715" i="3"/>
  <c r="AN1715" i="3"/>
  <c r="AQ1715" i="3"/>
  <c r="AM1715" i="3"/>
  <c r="BA1718" i="3"/>
  <c r="AW1718" i="3"/>
  <c r="AZ1718" i="3"/>
  <c r="AV1718" i="3"/>
  <c r="AQ1720" i="3"/>
  <c r="AM1720" i="3"/>
  <c r="AP1720" i="3"/>
  <c r="AL1720" i="3"/>
  <c r="AH1721" i="3"/>
  <c r="AK1721" i="3"/>
  <c r="AG1721" i="3"/>
  <c r="AR1723" i="3"/>
  <c r="AN1723" i="3"/>
  <c r="AQ1723" i="3"/>
  <c r="AM1723" i="3"/>
  <c r="AF1706" i="3"/>
  <c r="AU1707" i="3"/>
  <c r="AL1708" i="3"/>
  <c r="AF1710" i="3"/>
  <c r="AU1711" i="3"/>
  <c r="AL1712" i="3"/>
  <c r="AL1715" i="3"/>
  <c r="AI1718" i="3"/>
  <c r="AY1718" i="3"/>
  <c r="AZ1719" i="3"/>
  <c r="AV1719" i="3"/>
  <c r="AY1719" i="3"/>
  <c r="AU1719" i="3"/>
  <c r="AN1720" i="3"/>
  <c r="AF1721" i="3"/>
  <c r="AK1722" i="3"/>
  <c r="AG1722" i="3"/>
  <c r="AJ1722" i="3"/>
  <c r="AF1722" i="3"/>
  <c r="AL1723" i="3"/>
  <c r="AT1723" i="3"/>
  <c r="AJ1725" i="3"/>
  <c r="AF1725" i="3"/>
  <c r="AH1725" i="3"/>
  <c r="AK1725" i="3"/>
  <c r="AG1725" i="3"/>
  <c r="AI1715" i="3"/>
  <c r="AI1719" i="3"/>
  <c r="AI1723" i="3"/>
  <c r="AL1724" i="3"/>
  <c r="AP1724" i="3"/>
  <c r="AF1726" i="3"/>
  <c r="AJ1726" i="3"/>
  <c r="AV1726" i="3"/>
  <c r="AZ1726" i="3"/>
  <c r="AI1727" i="3"/>
  <c r="AM1727" i="3"/>
  <c r="AQ1727" i="3"/>
  <c r="AU1727" i="3"/>
  <c r="AY1727" i="3"/>
  <c r="AL1728" i="3"/>
  <c r="AP1728" i="3"/>
  <c r="AV1728" i="3"/>
  <c r="BA1728" i="3"/>
  <c r="AP1729" i="3"/>
  <c r="AL1729" i="3"/>
  <c r="AK1730" i="3"/>
  <c r="AG1730" i="3"/>
  <c r="AJ1730" i="3"/>
  <c r="BA1730" i="3"/>
  <c r="AW1730" i="3"/>
  <c r="AL1731" i="3"/>
  <c r="AT1731" i="3"/>
  <c r="AY1734" i="3"/>
  <c r="AZ1735" i="3"/>
  <c r="AV1735" i="3"/>
  <c r="AY1735" i="3"/>
  <c r="AU1735" i="3"/>
  <c r="AN1736" i="3"/>
  <c r="AF1737" i="3"/>
  <c r="AR1739" i="3"/>
  <c r="AN1739" i="3"/>
  <c r="AQ1739" i="3"/>
  <c r="AM1739" i="3"/>
  <c r="AP1739" i="3"/>
  <c r="AL1739" i="3"/>
  <c r="AH1741" i="3"/>
  <c r="AK1741" i="3"/>
  <c r="AG1741" i="3"/>
  <c r="AJ1741" i="3"/>
  <c r="AF1741" i="3"/>
  <c r="AF1715" i="3"/>
  <c r="AU1716" i="3"/>
  <c r="AL1717" i="3"/>
  <c r="AF1719" i="3"/>
  <c r="AU1720" i="3"/>
  <c r="AL1721" i="3"/>
  <c r="AF1723" i="3"/>
  <c r="AM1724" i="3"/>
  <c r="AU1724" i="3"/>
  <c r="AL1725" i="3"/>
  <c r="AG1726" i="3"/>
  <c r="AK1726" i="3"/>
  <c r="AW1726" i="3"/>
  <c r="BA1726" i="3"/>
  <c r="AF1727" i="3"/>
  <c r="AN1727" i="3"/>
  <c r="AR1727" i="3"/>
  <c r="AV1727" i="3"/>
  <c r="AM1728" i="3"/>
  <c r="AR1728" i="3"/>
  <c r="AJ1729" i="3"/>
  <c r="AO1729" i="3"/>
  <c r="AF1730" i="3"/>
  <c r="AT1730" i="3"/>
  <c r="AY1730" i="3"/>
  <c r="AQ1732" i="3"/>
  <c r="AM1732" i="3"/>
  <c r="AP1732" i="3"/>
  <c r="AL1732" i="3"/>
  <c r="AH1733" i="3"/>
  <c r="AK1733" i="3"/>
  <c r="AG1733" i="3"/>
  <c r="AR1735" i="3"/>
  <c r="AN1735" i="3"/>
  <c r="AQ1735" i="3"/>
  <c r="AM1735" i="3"/>
  <c r="AI1737" i="3"/>
  <c r="BA1742" i="3"/>
  <c r="AW1742" i="3"/>
  <c r="AZ1742" i="3"/>
  <c r="AV1742" i="3"/>
  <c r="AY1742" i="3"/>
  <c r="AU1742" i="3"/>
  <c r="AY1728" i="3"/>
  <c r="AU1728" i="3"/>
  <c r="AZ1731" i="3"/>
  <c r="AV1731" i="3"/>
  <c r="AY1731" i="3"/>
  <c r="AU1731" i="3"/>
  <c r="AK1734" i="3"/>
  <c r="AG1734" i="3"/>
  <c r="AJ1734" i="3"/>
  <c r="AF1734" i="3"/>
  <c r="BA1738" i="3"/>
  <c r="AW1738" i="3"/>
  <c r="AZ1738" i="3"/>
  <c r="AV1738" i="3"/>
  <c r="AY1738" i="3"/>
  <c r="AU1738" i="3"/>
  <c r="AU1726" i="3"/>
  <c r="AL1727" i="3"/>
  <c r="AO1728" i="3"/>
  <c r="AT1728" i="3"/>
  <c r="AZ1728" i="3"/>
  <c r="AR1731" i="3"/>
  <c r="AN1731" i="3"/>
  <c r="AQ1731" i="3"/>
  <c r="AM1731" i="3"/>
  <c r="BA1731" i="3"/>
  <c r="AH1734" i="3"/>
  <c r="BA1734" i="3"/>
  <c r="AW1734" i="3"/>
  <c r="AZ1734" i="3"/>
  <c r="AV1734" i="3"/>
  <c r="AQ1736" i="3"/>
  <c r="AM1736" i="3"/>
  <c r="AP1736" i="3"/>
  <c r="AL1736" i="3"/>
  <c r="AH1737" i="3"/>
  <c r="AK1737" i="3"/>
  <c r="AG1737" i="3"/>
  <c r="AR1743" i="3"/>
  <c r="AN1743" i="3"/>
  <c r="AQ1743" i="3"/>
  <c r="AM1743" i="3"/>
  <c r="AP1743" i="3"/>
  <c r="AL1743" i="3"/>
  <c r="AI1745" i="3"/>
  <c r="AI1749" i="3"/>
  <c r="AI1753" i="3"/>
  <c r="AK1754" i="3"/>
  <c r="AG1754" i="3"/>
  <c r="AJ1754" i="3"/>
  <c r="BA1754" i="3"/>
  <c r="AW1754" i="3"/>
  <c r="AP1757" i="3"/>
  <c r="AL1757" i="3"/>
  <c r="AI1738" i="3"/>
  <c r="AI1742" i="3"/>
  <c r="AF1745" i="3"/>
  <c r="AJ1745" i="3"/>
  <c r="AI1746" i="3"/>
  <c r="AU1746" i="3"/>
  <c r="AY1746" i="3"/>
  <c r="AL1747" i="3"/>
  <c r="AP1747" i="3"/>
  <c r="AF1749" i="3"/>
  <c r="AJ1749" i="3"/>
  <c r="AI1750" i="3"/>
  <c r="AU1750" i="3"/>
  <c r="AY1750" i="3"/>
  <c r="AL1751" i="3"/>
  <c r="AP1751" i="3"/>
  <c r="AF1753" i="3"/>
  <c r="AJ1753" i="3"/>
  <c r="AF1754" i="3"/>
  <c r="AT1754" i="3"/>
  <c r="AY1754" i="3"/>
  <c r="AJ1755" i="3"/>
  <c r="AF1755" i="3"/>
  <c r="AK1755" i="3"/>
  <c r="AJ1757" i="3"/>
  <c r="AO1757" i="3"/>
  <c r="BA1758" i="3"/>
  <c r="AW1758" i="3"/>
  <c r="AY1758" i="3"/>
  <c r="AU1758" i="3"/>
  <c r="BA1762" i="3"/>
  <c r="AW1762" i="3"/>
  <c r="AZ1762" i="3"/>
  <c r="AV1762" i="3"/>
  <c r="AY1762" i="3"/>
  <c r="AU1762" i="3"/>
  <c r="AR1763" i="3"/>
  <c r="AN1763" i="3"/>
  <c r="AQ1763" i="3"/>
  <c r="AM1763" i="3"/>
  <c r="AP1763" i="3"/>
  <c r="AL1763" i="3"/>
  <c r="AI1731" i="3"/>
  <c r="AI1735" i="3"/>
  <c r="AF1738" i="3"/>
  <c r="AJ1738" i="3"/>
  <c r="AI1739" i="3"/>
  <c r="AU1739" i="3"/>
  <c r="AY1739" i="3"/>
  <c r="AL1740" i="3"/>
  <c r="AP1740" i="3"/>
  <c r="AF1742" i="3"/>
  <c r="AJ1742" i="3"/>
  <c r="AI1743" i="3"/>
  <c r="AU1743" i="3"/>
  <c r="AY1743" i="3"/>
  <c r="AL1744" i="3"/>
  <c r="AP1744" i="3"/>
  <c r="AG1745" i="3"/>
  <c r="AK1745" i="3"/>
  <c r="AF1746" i="3"/>
  <c r="AJ1746" i="3"/>
  <c r="AV1746" i="3"/>
  <c r="AZ1746" i="3"/>
  <c r="AI1747" i="3"/>
  <c r="AM1747" i="3"/>
  <c r="AQ1747" i="3"/>
  <c r="AU1747" i="3"/>
  <c r="AY1747" i="3"/>
  <c r="AL1748" i="3"/>
  <c r="AP1748" i="3"/>
  <c r="AG1749" i="3"/>
  <c r="AK1749" i="3"/>
  <c r="AF1750" i="3"/>
  <c r="AJ1750" i="3"/>
  <c r="AV1750" i="3"/>
  <c r="AZ1750" i="3"/>
  <c r="AI1751" i="3"/>
  <c r="AM1751" i="3"/>
  <c r="AQ1751" i="3"/>
  <c r="AU1751" i="3"/>
  <c r="AY1751" i="3"/>
  <c r="AL1752" i="3"/>
  <c r="AP1752" i="3"/>
  <c r="AG1753" i="3"/>
  <c r="AK1753" i="3"/>
  <c r="AH1754" i="3"/>
  <c r="AU1754" i="3"/>
  <c r="AZ1754" i="3"/>
  <c r="AG1755" i="3"/>
  <c r="AQ1756" i="3"/>
  <c r="AM1756" i="3"/>
  <c r="AY1756" i="3"/>
  <c r="AU1756" i="3"/>
  <c r="AF1757" i="3"/>
  <c r="AK1757" i="3"/>
  <c r="AQ1757" i="3"/>
  <c r="AZ1758" i="3"/>
  <c r="AR1759" i="3"/>
  <c r="AN1759" i="3"/>
  <c r="AP1759" i="3"/>
  <c r="AL1759" i="3"/>
  <c r="AH1765" i="3"/>
  <c r="AK1765" i="3"/>
  <c r="AG1765" i="3"/>
  <c r="AJ1765" i="3"/>
  <c r="AF1765" i="3"/>
  <c r="AR1769" i="3"/>
  <c r="AN1769" i="3"/>
  <c r="AQ1769" i="3"/>
  <c r="AL1769" i="3"/>
  <c r="AP1769" i="3"/>
  <c r="AO1769" i="3"/>
  <c r="AR1773" i="3"/>
  <c r="AN1773" i="3"/>
  <c r="AP1773" i="3"/>
  <c r="AL1773" i="3"/>
  <c r="AQ1773" i="3"/>
  <c r="AO1773" i="3"/>
  <c r="AM1773" i="3"/>
  <c r="AF1731" i="3"/>
  <c r="AU1732" i="3"/>
  <c r="AL1733" i="3"/>
  <c r="AF1735" i="3"/>
  <c r="AU1736" i="3"/>
  <c r="AL1737" i="3"/>
  <c r="AG1738" i="3"/>
  <c r="AF1739" i="3"/>
  <c r="AV1739" i="3"/>
  <c r="AM1740" i="3"/>
  <c r="AU1740" i="3"/>
  <c r="AL1741" i="3"/>
  <c r="AG1742" i="3"/>
  <c r="AF1743" i="3"/>
  <c r="AV1743" i="3"/>
  <c r="AM1744" i="3"/>
  <c r="AU1744" i="3"/>
  <c r="AL1745" i="3"/>
  <c r="AG1746" i="3"/>
  <c r="AW1746" i="3"/>
  <c r="AF1747" i="3"/>
  <c r="AN1747" i="3"/>
  <c r="AV1747" i="3"/>
  <c r="AM1748" i="3"/>
  <c r="AU1748" i="3"/>
  <c r="AL1749" i="3"/>
  <c r="AG1750" i="3"/>
  <c r="AW1750" i="3"/>
  <c r="AF1751" i="3"/>
  <c r="AN1751" i="3"/>
  <c r="AV1751" i="3"/>
  <c r="AM1752" i="3"/>
  <c r="AU1752" i="3"/>
  <c r="AL1753" i="3"/>
  <c r="AI1754" i="3"/>
  <c r="AV1754" i="3"/>
  <c r="AH1755" i="3"/>
  <c r="AR1755" i="3"/>
  <c r="AN1755" i="3"/>
  <c r="AZ1755" i="3"/>
  <c r="AV1755" i="3"/>
  <c r="AO1756" i="3"/>
  <c r="AT1756" i="3"/>
  <c r="AZ1756" i="3"/>
  <c r="AG1757" i="3"/>
  <c r="AM1757" i="3"/>
  <c r="AR1757" i="3"/>
  <c r="AT1758" i="3"/>
  <c r="AJ1759" i="3"/>
  <c r="AF1759" i="3"/>
  <c r="AH1759" i="3"/>
  <c r="AM1759" i="3"/>
  <c r="AH1761" i="3"/>
  <c r="AK1761" i="3"/>
  <c r="AG1761" i="3"/>
  <c r="AJ1761" i="3"/>
  <c r="AF1761" i="3"/>
  <c r="BA1766" i="3"/>
  <c r="AW1766" i="3"/>
  <c r="AZ1766" i="3"/>
  <c r="AV1766" i="3"/>
  <c r="AY1766" i="3"/>
  <c r="AU1766" i="3"/>
  <c r="AR1767" i="3"/>
  <c r="AN1767" i="3"/>
  <c r="AQ1767" i="3"/>
  <c r="AM1767" i="3"/>
  <c r="AP1767" i="3"/>
  <c r="AL1767" i="3"/>
  <c r="AZ1769" i="3"/>
  <c r="AV1769" i="3"/>
  <c r="AW1769" i="3"/>
  <c r="BA1769" i="3"/>
  <c r="AU1769" i="3"/>
  <c r="AY1769" i="3"/>
  <c r="AT1769" i="3"/>
  <c r="AY1774" i="3"/>
  <c r="AU1774" i="3"/>
  <c r="BA1774" i="3"/>
  <c r="AW1774" i="3"/>
  <c r="AV1774" i="3"/>
  <c r="AT1774" i="3"/>
  <c r="AZ1774" i="3"/>
  <c r="AQ1779" i="3"/>
  <c r="AM1779" i="3"/>
  <c r="AP1779" i="3"/>
  <c r="AL1779" i="3"/>
  <c r="AR1779" i="3"/>
  <c r="AN1779" i="3"/>
  <c r="AI1758" i="3"/>
  <c r="AW1760" i="3"/>
  <c r="BA1760" i="3"/>
  <c r="AN1761" i="3"/>
  <c r="AR1761" i="3"/>
  <c r="AI1762" i="3"/>
  <c r="AI1766" i="3"/>
  <c r="BA1768" i="3"/>
  <c r="AW1768" i="3"/>
  <c r="AY1770" i="3"/>
  <c r="AU1770" i="3"/>
  <c r="BA1770" i="3"/>
  <c r="AW1770" i="3"/>
  <c r="AJ1773" i="3"/>
  <c r="AF1773" i="3"/>
  <c r="AH1773" i="3"/>
  <c r="AF1762" i="3"/>
  <c r="AJ1762" i="3"/>
  <c r="AN1762" i="3"/>
  <c r="AU1763" i="3"/>
  <c r="AY1763" i="3"/>
  <c r="AH1764" i="3"/>
  <c r="AL1764" i="3"/>
  <c r="AP1764" i="3"/>
  <c r="AW1765" i="3"/>
  <c r="AF1766" i="3"/>
  <c r="AJ1766" i="3"/>
  <c r="AN1766" i="3"/>
  <c r="AU1767" i="3"/>
  <c r="AY1767" i="3"/>
  <c r="AH1768" i="3"/>
  <c r="AL1768" i="3"/>
  <c r="AP1768" i="3"/>
  <c r="AT1768" i="3"/>
  <c r="AY1768" i="3"/>
  <c r="AJ1769" i="3"/>
  <c r="AF1769" i="3"/>
  <c r="AK1769" i="3"/>
  <c r="AZ1770" i="3"/>
  <c r="AP1771" i="3"/>
  <c r="AL1771" i="3"/>
  <c r="AR1771" i="3"/>
  <c r="AN1771" i="3"/>
  <c r="AG1773" i="3"/>
  <c r="AI1775" i="3"/>
  <c r="AH1775" i="3"/>
  <c r="AJ1775" i="3"/>
  <c r="AF1775" i="3"/>
  <c r="AQ1775" i="3"/>
  <c r="AM1775" i="3"/>
  <c r="AP1775" i="3"/>
  <c r="AL1775" i="3"/>
  <c r="AR1775" i="3"/>
  <c r="AN1775" i="3"/>
  <c r="AG1758" i="3"/>
  <c r="AV1759" i="3"/>
  <c r="AM1760" i="3"/>
  <c r="AU1760" i="3"/>
  <c r="AL1761" i="3"/>
  <c r="AG1762" i="3"/>
  <c r="AV1763" i="3"/>
  <c r="AM1764" i="3"/>
  <c r="AG1766" i="3"/>
  <c r="AV1767" i="3"/>
  <c r="AM1768" i="3"/>
  <c r="AU1768" i="3"/>
  <c r="AZ1768" i="3"/>
  <c r="AT1770" i="3"/>
  <c r="AH1771" i="3"/>
  <c r="AJ1771" i="3"/>
  <c r="AF1771" i="3"/>
  <c r="BA1772" i="3"/>
  <c r="AW1772" i="3"/>
  <c r="AY1772" i="3"/>
  <c r="AU1772" i="3"/>
  <c r="AI1773" i="3"/>
  <c r="AK1777" i="3"/>
  <c r="AG1777" i="3"/>
  <c r="AJ1777" i="3"/>
  <c r="AF1777" i="3"/>
  <c r="AH1777" i="3"/>
  <c r="AZ1778" i="3"/>
  <c r="AV1778" i="3"/>
  <c r="AY1778" i="3"/>
  <c r="AU1778" i="3"/>
  <c r="BA1778" i="3"/>
  <c r="AW1778" i="3"/>
  <c r="AI1772" i="3"/>
  <c r="AI1776" i="3"/>
  <c r="AU1776" i="3"/>
  <c r="AY1776" i="3"/>
  <c r="AL1777" i="3"/>
  <c r="AP1777" i="3"/>
  <c r="AF1779" i="3"/>
  <c r="AJ1779" i="3"/>
  <c r="AJ1780" i="3"/>
  <c r="AF1780" i="3"/>
  <c r="AK1780" i="3"/>
  <c r="AL1781" i="3"/>
  <c r="AJ1782" i="3"/>
  <c r="AO1782" i="3"/>
  <c r="AF1783" i="3"/>
  <c r="AT1783" i="3"/>
  <c r="AY1783" i="3"/>
  <c r="AR1785" i="3"/>
  <c r="AN1785" i="3"/>
  <c r="AQ1785" i="3"/>
  <c r="AM1785" i="3"/>
  <c r="AP1785" i="3"/>
  <c r="AL1785" i="3"/>
  <c r="AH1791" i="3"/>
  <c r="AK1791" i="3"/>
  <c r="AG1791" i="3"/>
  <c r="AJ1791" i="3"/>
  <c r="AF1791" i="3"/>
  <c r="AR1797" i="3"/>
  <c r="AN1797" i="3"/>
  <c r="AQ1797" i="3"/>
  <c r="AM1797" i="3"/>
  <c r="AP1797" i="3"/>
  <c r="AL1797" i="3"/>
  <c r="AQ1781" i="3"/>
  <c r="AM1781" i="3"/>
  <c r="AY1781" i="3"/>
  <c r="AU1781" i="3"/>
  <c r="BA1792" i="3"/>
  <c r="AW1792" i="3"/>
  <c r="AZ1792" i="3"/>
  <c r="AV1792" i="3"/>
  <c r="AY1792" i="3"/>
  <c r="AU1792" i="3"/>
  <c r="AM1770" i="3"/>
  <c r="AG1772" i="3"/>
  <c r="AV1773" i="3"/>
  <c r="AM1774" i="3"/>
  <c r="AG1776" i="3"/>
  <c r="AW1776" i="3"/>
  <c r="AN1777" i="3"/>
  <c r="AV1777" i="3"/>
  <c r="AM1778" i="3"/>
  <c r="AH1779" i="3"/>
  <c r="AH1780" i="3"/>
  <c r="AR1780" i="3"/>
  <c r="AN1780" i="3"/>
  <c r="AZ1780" i="3"/>
  <c r="AV1780" i="3"/>
  <c r="AO1781" i="3"/>
  <c r="AT1781" i="3"/>
  <c r="AZ1781" i="3"/>
  <c r="AG1782" i="3"/>
  <c r="AM1782" i="3"/>
  <c r="BA1784" i="3"/>
  <c r="AW1784" i="3"/>
  <c r="AZ1784" i="3"/>
  <c r="AV1784" i="3"/>
  <c r="AR1789" i="3"/>
  <c r="AN1789" i="3"/>
  <c r="AQ1789" i="3"/>
  <c r="AM1789" i="3"/>
  <c r="AP1789" i="3"/>
  <c r="AL1789" i="3"/>
  <c r="AR1793" i="3"/>
  <c r="AN1793" i="3"/>
  <c r="AQ1793" i="3"/>
  <c r="AM1793" i="3"/>
  <c r="AP1793" i="3"/>
  <c r="AL1793" i="3"/>
  <c r="AH1795" i="3"/>
  <c r="AK1795" i="3"/>
  <c r="AG1795" i="3"/>
  <c r="AJ1795" i="3"/>
  <c r="AF1795" i="3"/>
  <c r="AP1781" i="3"/>
  <c r="AV1781" i="3"/>
  <c r="BA1781" i="3"/>
  <c r="AP1782" i="3"/>
  <c r="AL1782" i="3"/>
  <c r="AK1783" i="3"/>
  <c r="AG1783" i="3"/>
  <c r="AJ1783" i="3"/>
  <c r="BA1783" i="3"/>
  <c r="AW1783" i="3"/>
  <c r="AK1784" i="3"/>
  <c r="AG1784" i="3"/>
  <c r="AJ1784" i="3"/>
  <c r="AF1784" i="3"/>
  <c r="AH1787" i="3"/>
  <c r="AK1787" i="3"/>
  <c r="AG1787" i="3"/>
  <c r="AJ1787" i="3"/>
  <c r="AF1787" i="3"/>
  <c r="BA1788" i="3"/>
  <c r="AW1788" i="3"/>
  <c r="AZ1788" i="3"/>
  <c r="AV1788" i="3"/>
  <c r="AY1788" i="3"/>
  <c r="AU1788" i="3"/>
  <c r="BA1796" i="3"/>
  <c r="AW1796" i="3"/>
  <c r="AZ1796" i="3"/>
  <c r="AV1796" i="3"/>
  <c r="AY1796" i="3"/>
  <c r="AU1796" i="3"/>
  <c r="AH1799" i="3"/>
  <c r="AK1799" i="3"/>
  <c r="AG1799" i="3"/>
  <c r="AJ1799" i="3"/>
  <c r="AF1799" i="3"/>
  <c r="BA1800" i="3"/>
  <c r="AW1800" i="3"/>
  <c r="AZ1800" i="3"/>
  <c r="AV1800" i="3"/>
  <c r="AY1800" i="3"/>
  <c r="AU1800" i="3"/>
  <c r="AG1786" i="3"/>
  <c r="AK1786" i="3"/>
  <c r="AW1786" i="3"/>
  <c r="AN1787" i="3"/>
  <c r="AV1787" i="3"/>
  <c r="AZ1787" i="3"/>
  <c r="AM1788" i="3"/>
  <c r="AQ1788" i="3"/>
  <c r="AH1789" i="3"/>
  <c r="AG1790" i="3"/>
  <c r="AK1790" i="3"/>
  <c r="AW1790" i="3"/>
  <c r="AN1791" i="3"/>
  <c r="AV1791" i="3"/>
  <c r="AZ1791" i="3"/>
  <c r="AM1792" i="3"/>
  <c r="AH1793" i="3"/>
  <c r="AW1794" i="3"/>
  <c r="BA1794" i="3"/>
  <c r="AN1795" i="3"/>
  <c r="AR1795" i="3"/>
  <c r="AI1796" i="3"/>
  <c r="AH1797" i="3"/>
  <c r="AG1798" i="3"/>
  <c r="AK1798" i="3"/>
  <c r="AW1798" i="3"/>
  <c r="BA1798" i="3"/>
  <c r="AN1799" i="3"/>
  <c r="AR1799" i="3"/>
  <c r="AV1799" i="3"/>
  <c r="AI1800" i="3"/>
  <c r="AM1800" i="3"/>
  <c r="AQ1800" i="3"/>
  <c r="AN1784" i="3"/>
  <c r="AU1785" i="3"/>
  <c r="AY1785" i="3"/>
  <c r="AH1786" i="3"/>
  <c r="AW1787" i="3"/>
  <c r="AN1788" i="3"/>
  <c r="AH1790" i="3"/>
  <c r="AW1791" i="3"/>
  <c r="AI1793" i="3"/>
  <c r="AI1797" i="3"/>
  <c r="AF1800" i="3"/>
  <c r="AN1800" i="3"/>
  <c r="AV1785" i="3"/>
  <c r="AF1793" i="3"/>
  <c r="AV1793" i="3"/>
  <c r="AM1794" i="3"/>
  <c r="AU1794" i="3"/>
  <c r="AL1795" i="3"/>
  <c r="AG1796" i="3"/>
  <c r="AF1797" i="3"/>
  <c r="AV1797" i="3"/>
  <c r="AU1798" i="3"/>
  <c r="AL1799" i="3"/>
  <c r="AI7" i="3"/>
  <c r="AU7" i="3"/>
  <c r="AY7" i="3"/>
  <c r="AF7" i="3"/>
  <c r="AJ7" i="3"/>
  <c r="AV7" i="3"/>
  <c r="AG7" i="3"/>
  <c r="AW7" i="3"/>
  <c r="U6" i="3"/>
  <c r="AL14" i="3" l="1"/>
  <c r="AP14" i="3"/>
  <c r="AX2000" i="18"/>
  <c r="BA2000" i="18" s="1"/>
  <c r="AS2000" i="18"/>
  <c r="AR2000" i="18" s="1"/>
  <c r="AP2000" i="18"/>
  <c r="AO2000" i="18"/>
  <c r="AK2000" i="18"/>
  <c r="AH2000" i="18"/>
  <c r="AG2000" i="18"/>
  <c r="AE2000" i="18"/>
  <c r="AJ2000" i="18" s="1"/>
  <c r="AC2000" i="18" a="1"/>
  <c r="AC2000" i="18" s="1"/>
  <c r="AB2000" i="18" a="1"/>
  <c r="AB2000" i="18" s="1"/>
  <c r="Z2000" i="18"/>
  <c r="Y2000" i="18"/>
  <c r="X2000" i="18"/>
  <c r="W2000" i="18"/>
  <c r="V2000" i="18"/>
  <c r="U2000" i="18"/>
  <c r="T2000" i="18"/>
  <c r="S2000" i="18"/>
  <c r="R2000" i="18"/>
  <c r="Q2000" i="18"/>
  <c r="O2000" i="18"/>
  <c r="N2000" i="18" a="1"/>
  <c r="N2000" i="18" s="1"/>
  <c r="M2000" i="18"/>
  <c r="L2000" i="18"/>
  <c r="K2000" i="18"/>
  <c r="AX1999" i="18"/>
  <c r="AS1999" i="18"/>
  <c r="AE1999" i="18"/>
  <c r="AC1999" i="18" a="1"/>
  <c r="AC1999" i="18" s="1"/>
  <c r="AB1999" i="18" a="1"/>
  <c r="AB1999" i="18" s="1"/>
  <c r="Z1999" i="18"/>
  <c r="Y1999" i="18"/>
  <c r="X1999" i="18"/>
  <c r="W1999" i="18"/>
  <c r="V1999" i="18"/>
  <c r="U1999" i="18"/>
  <c r="T1999" i="18"/>
  <c r="S1999" i="18"/>
  <c r="R1999" i="18"/>
  <c r="Q1999" i="18"/>
  <c r="O1999" i="18"/>
  <c r="N1999" i="18" a="1"/>
  <c r="N1999" i="18" s="1"/>
  <c r="M1999" i="18"/>
  <c r="L1999" i="18"/>
  <c r="K1999" i="18"/>
  <c r="AX1998" i="18"/>
  <c r="AY1998" i="18" s="1"/>
  <c r="AT1998" i="18"/>
  <c r="AS1998" i="18"/>
  <c r="AR1998" i="18" s="1"/>
  <c r="AP1998" i="18"/>
  <c r="AO1998" i="18"/>
  <c r="AL1998" i="18"/>
  <c r="AE1998" i="18"/>
  <c r="AC1998" i="18" a="1"/>
  <c r="AC1998" i="18" s="1"/>
  <c r="AB1998" i="18" a="1"/>
  <c r="AB1998" i="18" s="1"/>
  <c r="Z1998" i="18"/>
  <c r="Y1998" i="18"/>
  <c r="X1998" i="18"/>
  <c r="W1998" i="18"/>
  <c r="V1998" i="18"/>
  <c r="U1998" i="18"/>
  <c r="T1998" i="18"/>
  <c r="S1998" i="18"/>
  <c r="R1998" i="18"/>
  <c r="Q1998" i="18"/>
  <c r="O1998" i="18"/>
  <c r="N1998" i="18" a="1"/>
  <c r="N1998" i="18" s="1"/>
  <c r="M1998" i="18"/>
  <c r="L1998" i="18"/>
  <c r="K1998" i="18"/>
  <c r="BA1997" i="18"/>
  <c r="AY1997" i="18"/>
  <c r="AX1997" i="18"/>
  <c r="AZ1997" i="18" s="1"/>
  <c r="AW1997" i="18"/>
  <c r="AV1997" i="18"/>
  <c r="AU1997" i="18"/>
  <c r="AT1997" i="18"/>
  <c r="AS1997" i="18"/>
  <c r="AR1997" i="18" s="1"/>
  <c r="AQ1997" i="18"/>
  <c r="AO1997" i="18"/>
  <c r="AE1997" i="18"/>
  <c r="AJ1997" i="18" s="1"/>
  <c r="AC1997" i="18" a="1"/>
  <c r="AC1997" i="18" s="1"/>
  <c r="AB1997" i="18" a="1"/>
  <c r="AB1997" i="18" s="1"/>
  <c r="Z1997" i="18"/>
  <c r="Y1997" i="18"/>
  <c r="X1997" i="18"/>
  <c r="W1997" i="18"/>
  <c r="V1997" i="18"/>
  <c r="U1997" i="18"/>
  <c r="T1997" i="18"/>
  <c r="S1997" i="18"/>
  <c r="R1997" i="18"/>
  <c r="Q1997" i="18"/>
  <c r="O1997" i="18"/>
  <c r="N1997" i="18"/>
  <c r="N1997" i="18" a="1"/>
  <c r="M1997" i="18"/>
  <c r="L1997" i="18"/>
  <c r="K1997" i="18"/>
  <c r="AX1996" i="18"/>
  <c r="BA1996" i="18" s="1"/>
  <c r="AV1996" i="18"/>
  <c r="AT1996" i="18"/>
  <c r="AS1996" i="18"/>
  <c r="AQ1996" i="18" s="1"/>
  <c r="AR1996" i="18"/>
  <c r="AP1996" i="18"/>
  <c r="AO1996" i="18"/>
  <c r="AN1996" i="18"/>
  <c r="AM1996" i="18"/>
  <c r="AL1996" i="18"/>
  <c r="AE1996" i="18"/>
  <c r="AC1996" i="18" a="1"/>
  <c r="AC1996" i="18" s="1"/>
  <c r="AB1996" i="18" a="1"/>
  <c r="AB1996" i="18" s="1"/>
  <c r="Z1996" i="18"/>
  <c r="Y1996" i="18"/>
  <c r="X1996" i="18"/>
  <c r="W1996" i="18"/>
  <c r="V1996" i="18"/>
  <c r="U1996" i="18"/>
  <c r="T1996" i="18"/>
  <c r="S1996" i="18"/>
  <c r="R1996" i="18"/>
  <c r="Q1996" i="18"/>
  <c r="O1996" i="18"/>
  <c r="N1996" i="18" a="1"/>
  <c r="N1996" i="18" s="1"/>
  <c r="M1996" i="18"/>
  <c r="L1996" i="18"/>
  <c r="K1996" i="18"/>
  <c r="BA1995" i="18"/>
  <c r="AZ1995" i="18"/>
  <c r="AX1995" i="18"/>
  <c r="AY1995" i="18" s="1"/>
  <c r="AW1995" i="18"/>
  <c r="AV1995" i="18"/>
  <c r="AT1995" i="18"/>
  <c r="AS1995" i="18"/>
  <c r="AE1995" i="18"/>
  <c r="AC1995" i="18" a="1"/>
  <c r="AC1995" i="18" s="1"/>
  <c r="AB1995" i="18" a="1"/>
  <c r="AB1995" i="18" s="1"/>
  <c r="Z1995" i="18"/>
  <c r="Y1995" i="18"/>
  <c r="X1995" i="18"/>
  <c r="W1995" i="18"/>
  <c r="V1995" i="18"/>
  <c r="U1995" i="18"/>
  <c r="T1995" i="18"/>
  <c r="S1995" i="18"/>
  <c r="R1995" i="18"/>
  <c r="Q1995" i="18"/>
  <c r="O1995" i="18"/>
  <c r="N1995" i="18" a="1"/>
  <c r="N1995" i="18" s="1"/>
  <c r="M1995" i="18"/>
  <c r="L1995" i="18"/>
  <c r="K1995" i="18"/>
  <c r="BA1994" i="18"/>
  <c r="AY1994" i="18"/>
  <c r="AX1994" i="18"/>
  <c r="AZ1994" i="18" s="1"/>
  <c r="AW1994" i="18"/>
  <c r="AU1994" i="18"/>
  <c r="AT1994" i="18"/>
  <c r="AS1994" i="18"/>
  <c r="AQ1994" i="18" s="1"/>
  <c r="AO1994" i="18"/>
  <c r="AK1994" i="18"/>
  <c r="AE1994" i="18"/>
  <c r="AI1994" i="18" s="1"/>
  <c r="AC1994" i="18" a="1"/>
  <c r="AC1994" i="18" s="1"/>
  <c r="AB1994" i="18" a="1"/>
  <c r="AB1994" i="18" s="1"/>
  <c r="Z1994" i="18"/>
  <c r="Y1994" i="18"/>
  <c r="X1994" i="18"/>
  <c r="W1994" i="18"/>
  <c r="V1994" i="18"/>
  <c r="U1994" i="18"/>
  <c r="T1994" i="18"/>
  <c r="S1994" i="18"/>
  <c r="R1994" i="18"/>
  <c r="Q1994" i="18"/>
  <c r="O1994" i="18"/>
  <c r="N1994" i="18"/>
  <c r="N1994" i="18" a="1"/>
  <c r="M1994" i="18"/>
  <c r="L1994" i="18"/>
  <c r="K1994" i="18"/>
  <c r="AX1993" i="18"/>
  <c r="AZ1993" i="18" s="1"/>
  <c r="AS1993" i="18"/>
  <c r="AO1993" i="18"/>
  <c r="AJ1993" i="18"/>
  <c r="AH1993" i="18"/>
  <c r="AF1993" i="18"/>
  <c r="AE1993" i="18"/>
  <c r="AI1993" i="18" s="1"/>
  <c r="AC1993" i="18" a="1"/>
  <c r="AC1993" i="18" s="1"/>
  <c r="AB1993" i="18" a="1"/>
  <c r="AB1993" i="18" s="1"/>
  <c r="Z1993" i="18"/>
  <c r="Y1993" i="18"/>
  <c r="X1993" i="18"/>
  <c r="W1993" i="18"/>
  <c r="V1993" i="18"/>
  <c r="U1993" i="18"/>
  <c r="T1993" i="18"/>
  <c r="S1993" i="18"/>
  <c r="R1993" i="18"/>
  <c r="Q1993" i="18"/>
  <c r="O1993" i="18"/>
  <c r="N1993" i="18" a="1"/>
  <c r="N1993" i="18" s="1"/>
  <c r="M1993" i="18"/>
  <c r="L1993" i="18"/>
  <c r="K1993" i="18"/>
  <c r="AZ1992" i="18"/>
  <c r="AY1992" i="18"/>
  <c r="AX1992" i="18"/>
  <c r="BA1992" i="18" s="1"/>
  <c r="AV1992" i="18"/>
  <c r="AU1992" i="18"/>
  <c r="AT1992" i="18"/>
  <c r="AS1992" i="18"/>
  <c r="AR1992" i="18" s="1"/>
  <c r="AQ1992" i="18"/>
  <c r="AO1992" i="18"/>
  <c r="AM1992" i="18"/>
  <c r="AE1992" i="18"/>
  <c r="AK1992" i="18" s="1"/>
  <c r="AC1992" i="18" a="1"/>
  <c r="AC1992" i="18" s="1"/>
  <c r="AB1992" i="18" a="1"/>
  <c r="AB1992" i="18" s="1"/>
  <c r="Z1992" i="18"/>
  <c r="Y1992" i="18"/>
  <c r="X1992" i="18"/>
  <c r="W1992" i="18"/>
  <c r="V1992" i="18"/>
  <c r="U1992" i="18"/>
  <c r="T1992" i="18"/>
  <c r="S1992" i="18"/>
  <c r="R1992" i="18"/>
  <c r="Q1992" i="18"/>
  <c r="O1992" i="18"/>
  <c r="N1992" i="18" a="1"/>
  <c r="N1992" i="18" s="1"/>
  <c r="M1992" i="18"/>
  <c r="L1992" i="18"/>
  <c r="K1992" i="18"/>
  <c r="AZ1991" i="18"/>
  <c r="AX1991" i="18"/>
  <c r="BA1991" i="18" s="1"/>
  <c r="AV1991" i="18"/>
  <c r="AT1991" i="18"/>
  <c r="AS1991" i="18"/>
  <c r="AQ1991" i="18" s="1"/>
  <c r="AP1991" i="18"/>
  <c r="AO1991" i="18"/>
  <c r="AN1991" i="18"/>
  <c r="AK1991" i="18"/>
  <c r="AF1991" i="18"/>
  <c r="AE1991" i="18"/>
  <c r="AI1991" i="18" s="1"/>
  <c r="AC1991" i="18" a="1"/>
  <c r="AC1991" i="18" s="1"/>
  <c r="AB1991" i="18" a="1"/>
  <c r="AB1991" i="18" s="1"/>
  <c r="Z1991" i="18"/>
  <c r="Y1991" i="18"/>
  <c r="X1991" i="18"/>
  <c r="W1991" i="18"/>
  <c r="V1991" i="18"/>
  <c r="U1991" i="18"/>
  <c r="T1991" i="18"/>
  <c r="S1991" i="18"/>
  <c r="R1991" i="18"/>
  <c r="Q1991" i="18"/>
  <c r="O1991" i="18"/>
  <c r="N1991" i="18" a="1"/>
  <c r="N1991" i="18" s="1"/>
  <c r="M1991" i="18"/>
  <c r="L1991" i="18"/>
  <c r="K1991" i="18"/>
  <c r="BA1990" i="18"/>
  <c r="AY1990" i="18"/>
  <c r="AX1990" i="18"/>
  <c r="AZ1990" i="18" s="1"/>
  <c r="AW1990" i="18"/>
  <c r="AU1990" i="18"/>
  <c r="AT1990" i="18"/>
  <c r="AS1990" i="18"/>
  <c r="AQ1990" i="18" s="1"/>
  <c r="AO1990" i="18"/>
  <c r="AK1990" i="18"/>
  <c r="AE1990" i="18"/>
  <c r="AI1990" i="18" s="1"/>
  <c r="AC1990" i="18" a="1"/>
  <c r="AC1990" i="18" s="1"/>
  <c r="AB1990" i="18" a="1"/>
  <c r="AB1990" i="18" s="1"/>
  <c r="Z1990" i="18"/>
  <c r="Y1990" i="18"/>
  <c r="X1990" i="18"/>
  <c r="W1990" i="18"/>
  <c r="V1990" i="18"/>
  <c r="U1990" i="18"/>
  <c r="T1990" i="18"/>
  <c r="S1990" i="18"/>
  <c r="R1990" i="18"/>
  <c r="Q1990" i="18"/>
  <c r="O1990" i="18"/>
  <c r="N1990" i="18"/>
  <c r="N1990" i="18" a="1"/>
  <c r="M1990" i="18"/>
  <c r="L1990" i="18"/>
  <c r="K1990" i="18"/>
  <c r="AX1989" i="18"/>
  <c r="AZ1989" i="18" s="1"/>
  <c r="AS1989" i="18"/>
  <c r="AO1989" i="18" s="1"/>
  <c r="AJ1989" i="18"/>
  <c r="AH1989" i="18"/>
  <c r="AF1989" i="18"/>
  <c r="AE1989" i="18"/>
  <c r="AI1989" i="18" s="1"/>
  <c r="AC1989" i="18" a="1"/>
  <c r="AC1989" i="18" s="1"/>
  <c r="AB1989" i="18" a="1"/>
  <c r="AB1989" i="18" s="1"/>
  <c r="Z1989" i="18"/>
  <c r="Y1989" i="18"/>
  <c r="X1989" i="18"/>
  <c r="W1989" i="18"/>
  <c r="V1989" i="18"/>
  <c r="U1989" i="18"/>
  <c r="T1989" i="18"/>
  <c r="S1989" i="18"/>
  <c r="R1989" i="18"/>
  <c r="Q1989" i="18"/>
  <c r="O1989" i="18"/>
  <c r="N1989" i="18" a="1"/>
  <c r="N1989" i="18" s="1"/>
  <c r="M1989" i="18"/>
  <c r="L1989" i="18"/>
  <c r="K1989" i="18"/>
  <c r="AZ1988" i="18"/>
  <c r="AY1988" i="18"/>
  <c r="AX1988" i="18"/>
  <c r="BA1988" i="18" s="1"/>
  <c r="AV1988" i="18"/>
  <c r="AU1988" i="18"/>
  <c r="AT1988" i="18"/>
  <c r="AS1988" i="18"/>
  <c r="AR1988" i="18" s="1"/>
  <c r="AQ1988" i="18"/>
  <c r="AO1988" i="18"/>
  <c r="AM1988" i="18"/>
  <c r="AE1988" i="18"/>
  <c r="AK1988" i="18" s="1"/>
  <c r="AC1988" i="18" a="1"/>
  <c r="AC1988" i="18" s="1"/>
  <c r="AB1988" i="18" a="1"/>
  <c r="AB1988" i="18" s="1"/>
  <c r="Z1988" i="18"/>
  <c r="Y1988" i="18"/>
  <c r="X1988" i="18"/>
  <c r="W1988" i="18"/>
  <c r="V1988" i="18"/>
  <c r="U1988" i="18"/>
  <c r="T1988" i="18"/>
  <c r="S1988" i="18"/>
  <c r="R1988" i="18"/>
  <c r="Q1988" i="18"/>
  <c r="O1988" i="18"/>
  <c r="N1988" i="18" a="1"/>
  <c r="N1988" i="18" s="1"/>
  <c r="M1988" i="18"/>
  <c r="L1988" i="18"/>
  <c r="K1988" i="18"/>
  <c r="AZ1987" i="18"/>
  <c r="AX1987" i="18"/>
  <c r="BA1987" i="18" s="1"/>
  <c r="AV1987" i="18"/>
  <c r="AT1987" i="18"/>
  <c r="AS1987" i="18"/>
  <c r="AQ1987" i="18" s="1"/>
  <c r="AP1987" i="18"/>
  <c r="AO1987" i="18"/>
  <c r="AN1987" i="18"/>
  <c r="AK1987" i="18"/>
  <c r="AF1987" i="18"/>
  <c r="AE1987" i="18"/>
  <c r="AI1987" i="18" s="1"/>
  <c r="AC1987" i="18" a="1"/>
  <c r="AC1987" i="18" s="1"/>
  <c r="AB1987" i="18" a="1"/>
  <c r="AB1987" i="18" s="1"/>
  <c r="Z1987" i="18"/>
  <c r="Y1987" i="18"/>
  <c r="X1987" i="18"/>
  <c r="W1987" i="18"/>
  <c r="V1987" i="18"/>
  <c r="U1987" i="18"/>
  <c r="T1987" i="18"/>
  <c r="S1987" i="18"/>
  <c r="R1987" i="18"/>
  <c r="Q1987" i="18"/>
  <c r="O1987" i="18"/>
  <c r="N1987" i="18" a="1"/>
  <c r="N1987" i="18" s="1"/>
  <c r="M1987" i="18"/>
  <c r="L1987" i="18"/>
  <c r="K1987" i="18"/>
  <c r="BA1986" i="18"/>
  <c r="AY1986" i="18"/>
  <c r="AX1986" i="18"/>
  <c r="AZ1986" i="18" s="1"/>
  <c r="AW1986" i="18"/>
  <c r="AU1986" i="18"/>
  <c r="AT1986" i="18"/>
  <c r="AS1986" i="18"/>
  <c r="AO1986" i="18"/>
  <c r="AK1986" i="18"/>
  <c r="AE1986" i="18"/>
  <c r="AI1986" i="18" s="1"/>
  <c r="AC1986" i="18" a="1"/>
  <c r="AC1986" i="18" s="1"/>
  <c r="AB1986" i="18" a="1"/>
  <c r="AB1986" i="18" s="1"/>
  <c r="Z1986" i="18"/>
  <c r="Y1986" i="18"/>
  <c r="X1986" i="18"/>
  <c r="W1986" i="18"/>
  <c r="V1986" i="18"/>
  <c r="U1986" i="18"/>
  <c r="T1986" i="18"/>
  <c r="S1986" i="18"/>
  <c r="R1986" i="18"/>
  <c r="Q1986" i="18"/>
  <c r="O1986" i="18"/>
  <c r="N1986" i="18"/>
  <c r="N1986" i="18" a="1"/>
  <c r="M1986" i="18"/>
  <c r="L1986" i="18"/>
  <c r="K1986" i="18"/>
  <c r="AX1985" i="18"/>
  <c r="AT1985" i="18" s="1"/>
  <c r="AS1985" i="18"/>
  <c r="AO1985" i="18" s="1"/>
  <c r="AJ1985" i="18"/>
  <c r="AH1985" i="18"/>
  <c r="AF1985" i="18"/>
  <c r="AE1985" i="18"/>
  <c r="AI1985" i="18" s="1"/>
  <c r="AC1985" i="18" a="1"/>
  <c r="AC1985" i="18" s="1"/>
  <c r="AB1985" i="18" a="1"/>
  <c r="AB1985" i="18" s="1"/>
  <c r="Z1985" i="18"/>
  <c r="Y1985" i="18"/>
  <c r="X1985" i="18"/>
  <c r="W1985" i="18"/>
  <c r="V1985" i="18"/>
  <c r="U1985" i="18"/>
  <c r="T1985" i="18"/>
  <c r="S1985" i="18"/>
  <c r="R1985" i="18"/>
  <c r="Q1985" i="18"/>
  <c r="O1985" i="18"/>
  <c r="N1985" i="18" a="1"/>
  <c r="N1985" i="18" s="1"/>
  <c r="M1985" i="18"/>
  <c r="L1985" i="18"/>
  <c r="K1985" i="18"/>
  <c r="AZ1984" i="18"/>
  <c r="AY1984" i="18"/>
  <c r="AX1984" i="18"/>
  <c r="BA1984" i="18" s="1"/>
  <c r="AV1984" i="18"/>
  <c r="AU1984" i="18"/>
  <c r="AT1984" i="18"/>
  <c r="AS1984" i="18"/>
  <c r="AQ1984" i="18"/>
  <c r="AE1984" i="18"/>
  <c r="AC1984" i="18" a="1"/>
  <c r="AC1984" i="18" s="1"/>
  <c r="AB1984" i="18" a="1"/>
  <c r="AB1984" i="18" s="1"/>
  <c r="Z1984" i="18"/>
  <c r="Y1984" i="18"/>
  <c r="X1984" i="18"/>
  <c r="W1984" i="18"/>
  <c r="V1984" i="18"/>
  <c r="U1984" i="18"/>
  <c r="T1984" i="18"/>
  <c r="S1984" i="18"/>
  <c r="R1984" i="18"/>
  <c r="Q1984" i="18"/>
  <c r="O1984" i="18"/>
  <c r="N1984" i="18" a="1"/>
  <c r="N1984" i="18" s="1"/>
  <c r="M1984" i="18"/>
  <c r="L1984" i="18"/>
  <c r="K1984" i="18"/>
  <c r="AX1983" i="18"/>
  <c r="AV1983" i="18"/>
  <c r="AT1983" i="18"/>
  <c r="AS1983" i="18"/>
  <c r="AQ1983" i="18" s="1"/>
  <c r="AR1983" i="18"/>
  <c r="AP1983" i="18"/>
  <c r="AO1983" i="18"/>
  <c r="AN1983" i="18"/>
  <c r="AL1983" i="18"/>
  <c r="AK1983" i="18"/>
  <c r="AF1983" i="18"/>
  <c r="AE1983" i="18"/>
  <c r="AI1983" i="18" s="1"/>
  <c r="AC1983" i="18" a="1"/>
  <c r="AC1983" i="18" s="1"/>
  <c r="AB1983" i="18" a="1"/>
  <c r="AB1983" i="18" s="1"/>
  <c r="Z1983" i="18"/>
  <c r="Y1983" i="18"/>
  <c r="X1983" i="18"/>
  <c r="W1983" i="18"/>
  <c r="V1983" i="18"/>
  <c r="U1983" i="18"/>
  <c r="T1983" i="18"/>
  <c r="S1983" i="18"/>
  <c r="R1983" i="18"/>
  <c r="Q1983" i="18"/>
  <c r="O1983" i="18"/>
  <c r="N1983" i="18" a="1"/>
  <c r="N1983" i="18" s="1"/>
  <c r="M1983" i="18"/>
  <c r="L1983" i="18"/>
  <c r="K1983" i="18"/>
  <c r="BA1982" i="18"/>
  <c r="AX1982" i="18"/>
  <c r="AZ1982" i="18" s="1"/>
  <c r="AW1982" i="18"/>
  <c r="AU1982" i="18"/>
  <c r="AS1982" i="18"/>
  <c r="AQ1982" i="18"/>
  <c r="AO1982" i="18"/>
  <c r="AG1982" i="18"/>
  <c r="AE1982" i="18"/>
  <c r="AK1982" i="18" s="1"/>
  <c r="AC1982" i="18" a="1"/>
  <c r="AC1982" i="18" s="1"/>
  <c r="AB1982" i="18" a="1"/>
  <c r="AB1982" i="18" s="1"/>
  <c r="Z1982" i="18"/>
  <c r="Y1982" i="18"/>
  <c r="X1982" i="18"/>
  <c r="W1982" i="18"/>
  <c r="V1982" i="18"/>
  <c r="U1982" i="18"/>
  <c r="T1982" i="18"/>
  <c r="S1982" i="18"/>
  <c r="R1982" i="18"/>
  <c r="Q1982" i="18"/>
  <c r="O1982" i="18"/>
  <c r="N1982" i="18" a="1"/>
  <c r="N1982" i="18" s="1"/>
  <c r="M1982" i="18"/>
  <c r="L1982" i="18"/>
  <c r="K1982" i="18"/>
  <c r="AZ1981" i="18"/>
  <c r="AX1981" i="18"/>
  <c r="AV1981" i="18" s="1"/>
  <c r="AS1981" i="18"/>
  <c r="AO1981" i="18" s="1"/>
  <c r="AH1981" i="18"/>
  <c r="AF1981" i="18"/>
  <c r="AE1981" i="18"/>
  <c r="AI1981" i="18" s="1"/>
  <c r="AC1981" i="18" a="1"/>
  <c r="AC1981" i="18" s="1"/>
  <c r="AB1981" i="18" a="1"/>
  <c r="AB1981" i="18" s="1"/>
  <c r="Z1981" i="18"/>
  <c r="Y1981" i="18"/>
  <c r="X1981" i="18"/>
  <c r="W1981" i="18"/>
  <c r="V1981" i="18"/>
  <c r="U1981" i="18"/>
  <c r="T1981" i="18"/>
  <c r="S1981" i="18"/>
  <c r="R1981" i="18"/>
  <c r="Q1981" i="18"/>
  <c r="O1981" i="18"/>
  <c r="N1981" i="18" a="1"/>
  <c r="N1981" i="18" s="1"/>
  <c r="M1981" i="18"/>
  <c r="L1981" i="18"/>
  <c r="K1981" i="18"/>
  <c r="AY1980" i="18"/>
  <c r="AX1980" i="18"/>
  <c r="BA1980" i="18" s="1"/>
  <c r="AV1980" i="18"/>
  <c r="AT1980" i="18"/>
  <c r="AS1980" i="18"/>
  <c r="AR1980" i="18" s="1"/>
  <c r="AP1980" i="18"/>
  <c r="AO1980" i="18"/>
  <c r="AN1980" i="18"/>
  <c r="AL1980" i="18"/>
  <c r="AE1980" i="18"/>
  <c r="AI1980" i="18" s="1"/>
  <c r="AC1980" i="18" a="1"/>
  <c r="AC1980" i="18" s="1"/>
  <c r="AB1980" i="18" a="1"/>
  <c r="AB1980" i="18" s="1"/>
  <c r="Z1980" i="18"/>
  <c r="Y1980" i="18"/>
  <c r="X1980" i="18"/>
  <c r="W1980" i="18"/>
  <c r="V1980" i="18"/>
  <c r="U1980" i="18"/>
  <c r="T1980" i="18"/>
  <c r="S1980" i="18"/>
  <c r="R1980" i="18"/>
  <c r="Q1980" i="18"/>
  <c r="O1980" i="18"/>
  <c r="N1980" i="18" a="1"/>
  <c r="N1980" i="18" s="1"/>
  <c r="M1980" i="18"/>
  <c r="L1980" i="18"/>
  <c r="K1980" i="18"/>
  <c r="AZ1979" i="18"/>
  <c r="AX1979" i="18"/>
  <c r="AY1979" i="18" s="1"/>
  <c r="AV1979" i="18"/>
  <c r="AT1979" i="18"/>
  <c r="AS1979" i="18"/>
  <c r="AQ1979" i="18" s="1"/>
  <c r="AR1979" i="18"/>
  <c r="AN1979" i="18"/>
  <c r="AJ1979" i="18"/>
  <c r="AF1979" i="18"/>
  <c r="AE1979" i="18"/>
  <c r="AI1979" i="18" s="1"/>
  <c r="AC1979" i="18" a="1"/>
  <c r="AC1979" i="18" s="1"/>
  <c r="AB1979" i="18" a="1"/>
  <c r="AB1979" i="18" s="1"/>
  <c r="Z1979" i="18"/>
  <c r="Y1979" i="18"/>
  <c r="X1979" i="18"/>
  <c r="W1979" i="18"/>
  <c r="V1979" i="18"/>
  <c r="U1979" i="18"/>
  <c r="T1979" i="18"/>
  <c r="S1979" i="18"/>
  <c r="R1979" i="18"/>
  <c r="Q1979" i="18"/>
  <c r="O1979" i="18"/>
  <c r="N1979" i="18" a="1"/>
  <c r="N1979" i="18" s="1"/>
  <c r="M1979" i="18"/>
  <c r="L1979" i="18"/>
  <c r="K1979" i="18"/>
  <c r="BA1978" i="18"/>
  <c r="AX1978" i="18"/>
  <c r="AZ1978" i="18" s="1"/>
  <c r="AW1978" i="18"/>
  <c r="AT1978" i="18"/>
  <c r="AS1978" i="18"/>
  <c r="AG1978" i="18"/>
  <c r="AE1978" i="18"/>
  <c r="AI1978" i="18" s="1"/>
  <c r="AC1978" i="18" a="1"/>
  <c r="AC1978" i="18" s="1"/>
  <c r="AB1978" i="18" a="1"/>
  <c r="AB1978" i="18" s="1"/>
  <c r="Z1978" i="18"/>
  <c r="Y1978" i="18"/>
  <c r="X1978" i="18"/>
  <c r="W1978" i="18"/>
  <c r="V1978" i="18"/>
  <c r="U1978" i="18"/>
  <c r="T1978" i="18"/>
  <c r="S1978" i="18"/>
  <c r="R1978" i="18"/>
  <c r="Q1978" i="18"/>
  <c r="O1978" i="18"/>
  <c r="N1978" i="18" a="1"/>
  <c r="N1978" i="18" s="1"/>
  <c r="M1978" i="18"/>
  <c r="L1978" i="18"/>
  <c r="K1978" i="18"/>
  <c r="AX1977" i="18"/>
  <c r="AT1977" i="18" s="1"/>
  <c r="AS1977" i="18"/>
  <c r="AR1977" i="18" s="1"/>
  <c r="AQ1977" i="18"/>
  <c r="AP1977" i="18"/>
  <c r="AO1977" i="18"/>
  <c r="AM1977" i="18"/>
  <c r="AL1977" i="18"/>
  <c r="AE1977" i="18"/>
  <c r="AC1977" i="18" a="1"/>
  <c r="AC1977" i="18" s="1"/>
  <c r="AB1977" i="18" a="1"/>
  <c r="AB1977" i="18" s="1"/>
  <c r="Z1977" i="18"/>
  <c r="Y1977" i="18"/>
  <c r="X1977" i="18"/>
  <c r="W1977" i="18"/>
  <c r="V1977" i="18"/>
  <c r="U1977" i="18"/>
  <c r="T1977" i="18"/>
  <c r="S1977" i="18"/>
  <c r="R1977" i="18"/>
  <c r="Q1977" i="18"/>
  <c r="O1977" i="18"/>
  <c r="N1977" i="18" a="1"/>
  <c r="N1977" i="18" s="1"/>
  <c r="M1977" i="18"/>
  <c r="L1977" i="18"/>
  <c r="K1977" i="18"/>
  <c r="AX1976" i="18"/>
  <c r="AS1976" i="18"/>
  <c r="AO1976" i="18"/>
  <c r="AI1976" i="18"/>
  <c r="AE1976" i="18"/>
  <c r="AC1976" i="18" a="1"/>
  <c r="AC1976" i="18" s="1"/>
  <c r="AB1976" i="18" a="1"/>
  <c r="AB1976" i="18" s="1"/>
  <c r="Z1976" i="18"/>
  <c r="Y1976" i="18"/>
  <c r="X1976" i="18"/>
  <c r="W1976" i="18"/>
  <c r="V1976" i="18"/>
  <c r="U1976" i="18"/>
  <c r="T1976" i="18"/>
  <c r="S1976" i="18"/>
  <c r="R1976" i="18"/>
  <c r="Q1976" i="18"/>
  <c r="O1976" i="18"/>
  <c r="N1976" i="18" a="1"/>
  <c r="N1976" i="18" s="1"/>
  <c r="M1976" i="18"/>
  <c r="L1976" i="18"/>
  <c r="K1976" i="18"/>
  <c r="BA1975" i="18"/>
  <c r="AZ1975" i="18"/>
  <c r="AY1975" i="18"/>
  <c r="AX1975" i="18"/>
  <c r="AW1975" i="18"/>
  <c r="AV1975" i="18"/>
  <c r="AU1975" i="18"/>
  <c r="AT1975" i="18"/>
  <c r="AS1975" i="18"/>
  <c r="AQ1975" i="18" s="1"/>
  <c r="AO1975" i="18"/>
  <c r="AG1975" i="18"/>
  <c r="AE1975" i="18"/>
  <c r="AI1975" i="18" s="1"/>
  <c r="AC1975" i="18" a="1"/>
  <c r="AC1975" i="18" s="1"/>
  <c r="AB1975" i="18" a="1"/>
  <c r="AB1975" i="18" s="1"/>
  <c r="Z1975" i="18"/>
  <c r="Y1975" i="18"/>
  <c r="X1975" i="18"/>
  <c r="W1975" i="18"/>
  <c r="V1975" i="18"/>
  <c r="U1975" i="18"/>
  <c r="T1975" i="18"/>
  <c r="S1975" i="18"/>
  <c r="R1975" i="18"/>
  <c r="Q1975" i="18"/>
  <c r="O1975" i="18"/>
  <c r="N1975" i="18" a="1"/>
  <c r="N1975" i="18" s="1"/>
  <c r="M1975" i="18"/>
  <c r="L1975" i="18"/>
  <c r="K1975" i="18"/>
  <c r="AX1974" i="18"/>
  <c r="AS1974" i="18"/>
  <c r="AO1974" i="18" s="1"/>
  <c r="AK1974" i="18"/>
  <c r="AH1974" i="18"/>
  <c r="AG1974" i="18"/>
  <c r="AF1974" i="18"/>
  <c r="AE1974" i="18"/>
  <c r="AI1974" i="18" s="1"/>
  <c r="AC1974" i="18" a="1"/>
  <c r="AC1974" i="18" s="1"/>
  <c r="AB1974" i="18" a="1"/>
  <c r="AB1974" i="18" s="1"/>
  <c r="Z1974" i="18"/>
  <c r="Y1974" i="18"/>
  <c r="X1974" i="18"/>
  <c r="W1974" i="18"/>
  <c r="V1974" i="18"/>
  <c r="U1974" i="18"/>
  <c r="T1974" i="18"/>
  <c r="S1974" i="18"/>
  <c r="R1974" i="18"/>
  <c r="Q1974" i="18"/>
  <c r="O1974" i="18"/>
  <c r="N1974" i="18" a="1"/>
  <c r="N1974" i="18" s="1"/>
  <c r="M1974" i="18"/>
  <c r="L1974" i="18"/>
  <c r="K1974" i="18"/>
  <c r="AX1973" i="18"/>
  <c r="AT1973" i="18" s="1"/>
  <c r="AS1973" i="18"/>
  <c r="AL1973" i="18" s="1"/>
  <c r="AE1973" i="18"/>
  <c r="AK1973" i="18" s="1"/>
  <c r="AC1973" i="18" a="1"/>
  <c r="AC1973" i="18" s="1"/>
  <c r="AB1973" i="18" a="1"/>
  <c r="AB1973" i="18" s="1"/>
  <c r="Z1973" i="18"/>
  <c r="Y1973" i="18"/>
  <c r="X1973" i="18"/>
  <c r="W1973" i="18"/>
  <c r="V1973" i="18"/>
  <c r="U1973" i="18"/>
  <c r="T1973" i="18"/>
  <c r="S1973" i="18"/>
  <c r="R1973" i="18"/>
  <c r="Q1973" i="18"/>
  <c r="O1973" i="18"/>
  <c r="N1973" i="18" a="1"/>
  <c r="N1973" i="18" s="1"/>
  <c r="M1973" i="18"/>
  <c r="L1973" i="18"/>
  <c r="K1973" i="18"/>
  <c r="AY1972" i="18"/>
  <c r="AX1972" i="18"/>
  <c r="BA1972" i="18" s="1"/>
  <c r="AU1972" i="18"/>
  <c r="AT1972" i="18"/>
  <c r="AS1972" i="18"/>
  <c r="AE1972" i="18"/>
  <c r="AI1972" i="18" s="1"/>
  <c r="AC1972" i="18" a="1"/>
  <c r="AC1972" i="18" s="1"/>
  <c r="AB1972" i="18" a="1"/>
  <c r="AB1972" i="18" s="1"/>
  <c r="Z1972" i="18"/>
  <c r="Y1972" i="18"/>
  <c r="X1972" i="18"/>
  <c r="W1972" i="18"/>
  <c r="V1972" i="18"/>
  <c r="U1972" i="18"/>
  <c r="T1972" i="18"/>
  <c r="S1972" i="18"/>
  <c r="R1972" i="18"/>
  <c r="Q1972" i="18"/>
  <c r="O1972" i="18"/>
  <c r="N1972" i="18" a="1"/>
  <c r="N1972" i="18" s="1"/>
  <c r="M1972" i="18"/>
  <c r="L1972" i="18"/>
  <c r="K1972" i="18"/>
  <c r="AX1971" i="18"/>
  <c r="AT1971" i="18" s="1"/>
  <c r="AS1971" i="18"/>
  <c r="AP1971" i="18" s="1"/>
  <c r="AR1971" i="18"/>
  <c r="AQ1971" i="18"/>
  <c r="AO1971" i="18"/>
  <c r="AN1971" i="18"/>
  <c r="AM1971" i="18"/>
  <c r="AF1971" i="18"/>
  <c r="AE1971" i="18"/>
  <c r="AI1971" i="18" s="1"/>
  <c r="AC1971" i="18" a="1"/>
  <c r="AC1971" i="18" s="1"/>
  <c r="AB1971" i="18" a="1"/>
  <c r="AB1971" i="18" s="1"/>
  <c r="Z1971" i="18"/>
  <c r="Y1971" i="18"/>
  <c r="X1971" i="18"/>
  <c r="W1971" i="18"/>
  <c r="V1971" i="18"/>
  <c r="U1971" i="18"/>
  <c r="T1971" i="18"/>
  <c r="S1971" i="18"/>
  <c r="R1971" i="18"/>
  <c r="Q1971" i="18"/>
  <c r="O1971" i="18"/>
  <c r="N1971" i="18" a="1"/>
  <c r="N1971" i="18" s="1"/>
  <c r="M1971" i="18"/>
  <c r="L1971" i="18"/>
  <c r="K1971" i="18"/>
  <c r="AX1970" i="18"/>
  <c r="AS1970" i="18"/>
  <c r="AO1970" i="18" s="1"/>
  <c r="AK1970" i="18"/>
  <c r="AH1970" i="18"/>
  <c r="AF1970" i="18"/>
  <c r="AE1970" i="18"/>
  <c r="AI1970" i="18" s="1"/>
  <c r="AC1970" i="18" a="1"/>
  <c r="AC1970" i="18" s="1"/>
  <c r="AB1970" i="18" a="1"/>
  <c r="AB1970" i="18" s="1"/>
  <c r="Z1970" i="18"/>
  <c r="Y1970" i="18"/>
  <c r="X1970" i="18"/>
  <c r="W1970" i="18"/>
  <c r="V1970" i="18"/>
  <c r="U1970" i="18"/>
  <c r="T1970" i="18"/>
  <c r="S1970" i="18"/>
  <c r="R1970" i="18"/>
  <c r="Q1970" i="18"/>
  <c r="O1970" i="18"/>
  <c r="N1970" i="18"/>
  <c r="N1970" i="18" a="1"/>
  <c r="M1970" i="18"/>
  <c r="L1970" i="18"/>
  <c r="K1970" i="18"/>
  <c r="AX1969" i="18"/>
  <c r="AT1969" i="18" s="1"/>
  <c r="AS1969" i="18"/>
  <c r="AR1969" i="18" s="1"/>
  <c r="AO1969" i="18"/>
  <c r="AK1969" i="18"/>
  <c r="AH1969" i="18"/>
  <c r="AG1969" i="18"/>
  <c r="AE1969" i="18"/>
  <c r="AJ1969" i="18" s="1"/>
  <c r="AC1969" i="18" a="1"/>
  <c r="AC1969" i="18" s="1"/>
  <c r="AB1969" i="18" a="1"/>
  <c r="AB1969" i="18" s="1"/>
  <c r="Z1969" i="18"/>
  <c r="Y1969" i="18"/>
  <c r="X1969" i="18"/>
  <c r="W1969" i="18"/>
  <c r="V1969" i="18"/>
  <c r="U1969" i="18"/>
  <c r="T1969" i="18"/>
  <c r="S1969" i="18"/>
  <c r="R1969" i="18"/>
  <c r="Q1969" i="18"/>
  <c r="O1969" i="18"/>
  <c r="N1969" i="18" a="1"/>
  <c r="N1969" i="18" s="1"/>
  <c r="M1969" i="18"/>
  <c r="L1969" i="18"/>
  <c r="K1969" i="18"/>
  <c r="AX1968" i="18"/>
  <c r="AS1968" i="18"/>
  <c r="AQ1968" i="18" s="1"/>
  <c r="AR1968" i="18"/>
  <c r="AP1968" i="18"/>
  <c r="AO1968" i="18"/>
  <c r="AN1968" i="18"/>
  <c r="AL1968" i="18"/>
  <c r="AE1968" i="18"/>
  <c r="AI1968" i="18" s="1"/>
  <c r="AC1968" i="18" a="1"/>
  <c r="AC1968" i="18" s="1"/>
  <c r="AB1968" i="18" a="1"/>
  <c r="AB1968" i="18" s="1"/>
  <c r="Z1968" i="18"/>
  <c r="Y1968" i="18"/>
  <c r="X1968" i="18"/>
  <c r="W1968" i="18"/>
  <c r="V1968" i="18"/>
  <c r="U1968" i="18"/>
  <c r="T1968" i="18"/>
  <c r="S1968" i="18"/>
  <c r="R1968" i="18"/>
  <c r="Q1968" i="18"/>
  <c r="O1968" i="18"/>
  <c r="N1968" i="18" a="1"/>
  <c r="N1968" i="18" s="1"/>
  <c r="M1968" i="18"/>
  <c r="L1968" i="18"/>
  <c r="K1968" i="18"/>
  <c r="AX1967" i="18"/>
  <c r="AS1967" i="18"/>
  <c r="AP1967" i="18" s="1"/>
  <c r="AR1967" i="18"/>
  <c r="AO1967" i="18"/>
  <c r="AN1967" i="18"/>
  <c r="AM1967" i="18"/>
  <c r="AE1967" i="18"/>
  <c r="AC1967" i="18" a="1"/>
  <c r="AC1967" i="18" s="1"/>
  <c r="AB1967" i="18" a="1"/>
  <c r="AB1967" i="18" s="1"/>
  <c r="Z1967" i="18"/>
  <c r="Y1967" i="18"/>
  <c r="X1967" i="18"/>
  <c r="W1967" i="18"/>
  <c r="V1967" i="18"/>
  <c r="U1967" i="18"/>
  <c r="T1967" i="18"/>
  <c r="S1967" i="18"/>
  <c r="R1967" i="18"/>
  <c r="Q1967" i="18"/>
  <c r="O1967" i="18"/>
  <c r="N1967" i="18" a="1"/>
  <c r="N1967" i="18" s="1"/>
  <c r="M1967" i="18"/>
  <c r="L1967" i="18"/>
  <c r="K1967" i="18"/>
  <c r="BA1966" i="18"/>
  <c r="AX1966" i="18"/>
  <c r="AV1966" i="18" s="1"/>
  <c r="AS1966" i="18"/>
  <c r="AO1966" i="18"/>
  <c r="AE1966" i="18"/>
  <c r="AC1966" i="18" a="1"/>
  <c r="AC1966" i="18" s="1"/>
  <c r="AB1966" i="18" a="1"/>
  <c r="AB1966" i="18" s="1"/>
  <c r="Z1966" i="18"/>
  <c r="Y1966" i="18"/>
  <c r="X1966" i="18"/>
  <c r="W1966" i="18"/>
  <c r="V1966" i="18"/>
  <c r="U1966" i="18"/>
  <c r="T1966" i="18"/>
  <c r="S1966" i="18"/>
  <c r="R1966" i="18"/>
  <c r="Q1966" i="18"/>
  <c r="O1966" i="18"/>
  <c r="N1966" i="18" a="1"/>
  <c r="N1966" i="18" s="1"/>
  <c r="M1966" i="18"/>
  <c r="L1966" i="18"/>
  <c r="K1966" i="18"/>
  <c r="AX1965" i="18"/>
  <c r="AU1965" i="18" s="1"/>
  <c r="AS1965" i="18"/>
  <c r="AR1965" i="18" s="1"/>
  <c r="AN1965" i="18"/>
  <c r="AL1965" i="18"/>
  <c r="AF1965" i="18"/>
  <c r="AE1965" i="18"/>
  <c r="AI1965" i="18" s="1"/>
  <c r="AC1965" i="18" a="1"/>
  <c r="AC1965" i="18" s="1"/>
  <c r="AB1965" i="18" a="1"/>
  <c r="AB1965" i="18" s="1"/>
  <c r="Z1965" i="18"/>
  <c r="Y1965" i="18"/>
  <c r="X1965" i="18"/>
  <c r="W1965" i="18"/>
  <c r="V1965" i="18"/>
  <c r="U1965" i="18"/>
  <c r="T1965" i="18"/>
  <c r="S1965" i="18"/>
  <c r="R1965" i="18"/>
  <c r="Q1965" i="18"/>
  <c r="O1965" i="18"/>
  <c r="N1965" i="18" a="1"/>
  <c r="N1965" i="18" s="1"/>
  <c r="M1965" i="18"/>
  <c r="L1965" i="18"/>
  <c r="K1965" i="18"/>
  <c r="AX1964" i="18"/>
  <c r="AT1964" i="18" s="1"/>
  <c r="AS1964" i="18"/>
  <c r="AR1964" i="18" s="1"/>
  <c r="AM1964" i="18"/>
  <c r="AE1964" i="18"/>
  <c r="AJ1964" i="18" s="1"/>
  <c r="AC1964" i="18" a="1"/>
  <c r="AC1964" i="18" s="1"/>
  <c r="AB1964" i="18" a="1"/>
  <c r="AB1964" i="18" s="1"/>
  <c r="Z1964" i="18"/>
  <c r="Y1964" i="18"/>
  <c r="X1964" i="18"/>
  <c r="W1964" i="18"/>
  <c r="V1964" i="18"/>
  <c r="U1964" i="18"/>
  <c r="T1964" i="18"/>
  <c r="S1964" i="18"/>
  <c r="R1964" i="18"/>
  <c r="Q1964" i="18"/>
  <c r="O1964" i="18"/>
  <c r="N1964" i="18" a="1"/>
  <c r="N1964" i="18" s="1"/>
  <c r="M1964" i="18"/>
  <c r="L1964" i="18"/>
  <c r="K1964" i="18"/>
  <c r="AZ1963" i="18"/>
  <c r="AX1963" i="18"/>
  <c r="BA1963" i="18" s="1"/>
  <c r="AS1963" i="18"/>
  <c r="AK1963" i="18"/>
  <c r="AH1963" i="18"/>
  <c r="AG1963" i="18"/>
  <c r="AF1963" i="18"/>
  <c r="AE1963" i="18"/>
  <c r="AI1963" i="18" s="1"/>
  <c r="AC1963" i="18" a="1"/>
  <c r="AC1963" i="18" s="1"/>
  <c r="AB1963" i="18" a="1"/>
  <c r="AB1963" i="18" s="1"/>
  <c r="Z1963" i="18"/>
  <c r="Y1963" i="18"/>
  <c r="X1963" i="18"/>
  <c r="W1963" i="18"/>
  <c r="V1963" i="18"/>
  <c r="U1963" i="18"/>
  <c r="T1963" i="18"/>
  <c r="S1963" i="18"/>
  <c r="R1963" i="18"/>
  <c r="Q1963" i="18"/>
  <c r="O1963" i="18"/>
  <c r="N1963" i="18" a="1"/>
  <c r="N1963" i="18" s="1"/>
  <c r="M1963" i="18"/>
  <c r="L1963" i="18"/>
  <c r="K1963" i="18"/>
  <c r="AY1962" i="18"/>
  <c r="AX1962" i="18"/>
  <c r="AZ1962" i="18" s="1"/>
  <c r="AT1962" i="18"/>
  <c r="AS1962" i="18"/>
  <c r="AP1962" i="18" s="1"/>
  <c r="AG1962" i="18"/>
  <c r="AE1962" i="18"/>
  <c r="AH1962" i="18" s="1"/>
  <c r="AC1962" i="18" a="1"/>
  <c r="AC1962" i="18" s="1"/>
  <c r="AB1962" i="18" a="1"/>
  <c r="AB1962" i="18" s="1"/>
  <c r="Z1962" i="18"/>
  <c r="Y1962" i="18"/>
  <c r="X1962" i="18"/>
  <c r="W1962" i="18"/>
  <c r="V1962" i="18"/>
  <c r="U1962" i="18"/>
  <c r="T1962" i="18"/>
  <c r="S1962" i="18"/>
  <c r="R1962" i="18"/>
  <c r="Q1962" i="18"/>
  <c r="O1962" i="18"/>
  <c r="N1962" i="18" a="1"/>
  <c r="N1962" i="18" s="1"/>
  <c r="M1962" i="18"/>
  <c r="L1962" i="18"/>
  <c r="K1962" i="18"/>
  <c r="AX1961" i="18"/>
  <c r="AS1961" i="18"/>
  <c r="AR1961" i="18" s="1"/>
  <c r="AQ1961" i="18"/>
  <c r="AP1961" i="18"/>
  <c r="AO1961" i="18"/>
  <c r="AM1961" i="18"/>
  <c r="AL1961" i="18"/>
  <c r="AF1961" i="18"/>
  <c r="AE1961" i="18"/>
  <c r="AI1961" i="18" s="1"/>
  <c r="AC1961" i="18" a="1"/>
  <c r="AC1961" i="18" s="1"/>
  <c r="AB1961" i="18" a="1"/>
  <c r="AB1961" i="18" s="1"/>
  <c r="Z1961" i="18"/>
  <c r="Y1961" i="18"/>
  <c r="X1961" i="18"/>
  <c r="W1961" i="18"/>
  <c r="V1961" i="18"/>
  <c r="U1961" i="18"/>
  <c r="T1961" i="18"/>
  <c r="S1961" i="18"/>
  <c r="R1961" i="18"/>
  <c r="Q1961" i="18"/>
  <c r="O1961" i="18"/>
  <c r="N1961" i="18" a="1"/>
  <c r="N1961" i="18" s="1"/>
  <c r="M1961" i="18"/>
  <c r="L1961" i="18"/>
  <c r="K1961" i="18"/>
  <c r="AX1960" i="18"/>
  <c r="AS1960" i="18"/>
  <c r="AR1960" i="18" s="1"/>
  <c r="AM1960" i="18"/>
  <c r="AE1960" i="18"/>
  <c r="AJ1960" i="18" s="1"/>
  <c r="AC1960" i="18" a="1"/>
  <c r="AC1960" i="18" s="1"/>
  <c r="AB1960" i="18" a="1"/>
  <c r="AB1960" i="18" s="1"/>
  <c r="Z1960" i="18"/>
  <c r="Y1960" i="18"/>
  <c r="X1960" i="18"/>
  <c r="W1960" i="18"/>
  <c r="V1960" i="18"/>
  <c r="U1960" i="18"/>
  <c r="T1960" i="18"/>
  <c r="S1960" i="18"/>
  <c r="R1960" i="18"/>
  <c r="Q1960" i="18"/>
  <c r="O1960" i="18"/>
  <c r="N1960" i="18" a="1"/>
  <c r="N1960" i="18" s="1"/>
  <c r="M1960" i="18"/>
  <c r="L1960" i="18"/>
  <c r="K1960" i="18"/>
  <c r="AZ1959" i="18"/>
  <c r="AX1959" i="18"/>
  <c r="BA1959" i="18" s="1"/>
  <c r="AS1959" i="18"/>
  <c r="AN1959" i="18"/>
  <c r="AK1959" i="18"/>
  <c r="AH1959" i="18"/>
  <c r="AG1959" i="18"/>
  <c r="AF1959" i="18"/>
  <c r="AE1959" i="18"/>
  <c r="AI1959" i="18" s="1"/>
  <c r="AC1959" i="18" a="1"/>
  <c r="AC1959" i="18" s="1"/>
  <c r="AB1959" i="18" a="1"/>
  <c r="AB1959" i="18" s="1"/>
  <c r="Z1959" i="18"/>
  <c r="Y1959" i="18"/>
  <c r="X1959" i="18"/>
  <c r="W1959" i="18"/>
  <c r="V1959" i="18"/>
  <c r="U1959" i="18"/>
  <c r="T1959" i="18"/>
  <c r="S1959" i="18"/>
  <c r="R1959" i="18"/>
  <c r="Q1959" i="18"/>
  <c r="O1959" i="18"/>
  <c r="N1959" i="18" a="1"/>
  <c r="N1959" i="18" s="1"/>
  <c r="M1959" i="18"/>
  <c r="L1959" i="18"/>
  <c r="K1959" i="18"/>
  <c r="AY1958" i="18"/>
  <c r="AX1958" i="18"/>
  <c r="AZ1958" i="18" s="1"/>
  <c r="AT1958" i="18"/>
  <c r="AS1958" i="18"/>
  <c r="AP1958" i="18" s="1"/>
  <c r="AG1958" i="18"/>
  <c r="AE1958" i="18"/>
  <c r="AH1958" i="18" s="1"/>
  <c r="AC1958" i="18" a="1"/>
  <c r="AC1958" i="18" s="1"/>
  <c r="AB1958" i="18" a="1"/>
  <c r="AB1958" i="18" s="1"/>
  <c r="Z1958" i="18"/>
  <c r="Y1958" i="18"/>
  <c r="X1958" i="18"/>
  <c r="W1958" i="18"/>
  <c r="V1958" i="18"/>
  <c r="U1958" i="18"/>
  <c r="T1958" i="18"/>
  <c r="S1958" i="18"/>
  <c r="R1958" i="18"/>
  <c r="Q1958" i="18"/>
  <c r="O1958" i="18"/>
  <c r="N1958" i="18" a="1"/>
  <c r="N1958" i="18" s="1"/>
  <c r="M1958" i="18"/>
  <c r="L1958" i="18"/>
  <c r="K1958" i="18"/>
  <c r="AX1957" i="18"/>
  <c r="AS1957" i="18"/>
  <c r="AR1957" i="18" s="1"/>
  <c r="AQ1957" i="18"/>
  <c r="AP1957" i="18"/>
  <c r="AO1957" i="18"/>
  <c r="AM1957" i="18"/>
  <c r="AL1957" i="18"/>
  <c r="AF1957" i="18"/>
  <c r="AE1957" i="18"/>
  <c r="AI1957" i="18" s="1"/>
  <c r="AC1957" i="18" a="1"/>
  <c r="AC1957" i="18" s="1"/>
  <c r="AB1957" i="18" a="1"/>
  <c r="AB1957" i="18" s="1"/>
  <c r="Z1957" i="18"/>
  <c r="Y1957" i="18"/>
  <c r="X1957" i="18"/>
  <c r="W1957" i="18"/>
  <c r="V1957" i="18"/>
  <c r="U1957" i="18"/>
  <c r="T1957" i="18"/>
  <c r="S1957" i="18"/>
  <c r="R1957" i="18"/>
  <c r="Q1957" i="18"/>
  <c r="O1957" i="18"/>
  <c r="N1957" i="18" a="1"/>
  <c r="N1957" i="18" s="1"/>
  <c r="M1957" i="18"/>
  <c r="L1957" i="18"/>
  <c r="K1957" i="18"/>
  <c r="AX1956" i="18"/>
  <c r="AT1956" i="18"/>
  <c r="AS1956" i="18"/>
  <c r="AR1956" i="18" s="1"/>
  <c r="AM1956" i="18"/>
  <c r="AE1956" i="18"/>
  <c r="AJ1956" i="18" s="1"/>
  <c r="AC1956" i="18" a="1"/>
  <c r="AC1956" i="18" s="1"/>
  <c r="AB1956" i="18" a="1"/>
  <c r="AB1956" i="18" s="1"/>
  <c r="Z1956" i="18"/>
  <c r="Y1956" i="18"/>
  <c r="X1956" i="18"/>
  <c r="W1956" i="18"/>
  <c r="V1956" i="18"/>
  <c r="U1956" i="18"/>
  <c r="T1956" i="18"/>
  <c r="S1956" i="18"/>
  <c r="R1956" i="18"/>
  <c r="Q1956" i="18"/>
  <c r="O1956" i="18"/>
  <c r="N1956" i="18" a="1"/>
  <c r="N1956" i="18" s="1"/>
  <c r="M1956" i="18"/>
  <c r="L1956" i="18"/>
  <c r="K1956" i="18"/>
  <c r="AZ1955" i="18"/>
  <c r="AX1955" i="18"/>
  <c r="BA1955" i="18" s="1"/>
  <c r="AS1955" i="18"/>
  <c r="AN1955" i="18" s="1"/>
  <c r="AK1955" i="18"/>
  <c r="AH1955" i="18"/>
  <c r="AG1955" i="18"/>
  <c r="AF1955" i="18"/>
  <c r="AE1955" i="18"/>
  <c r="AI1955" i="18" s="1"/>
  <c r="AC1955" i="18" a="1"/>
  <c r="AC1955" i="18" s="1"/>
  <c r="AB1955" i="18" a="1"/>
  <c r="AB1955" i="18" s="1"/>
  <c r="Z1955" i="18"/>
  <c r="Y1955" i="18"/>
  <c r="X1955" i="18"/>
  <c r="W1955" i="18"/>
  <c r="V1955" i="18"/>
  <c r="U1955" i="18"/>
  <c r="T1955" i="18"/>
  <c r="S1955" i="18"/>
  <c r="R1955" i="18"/>
  <c r="Q1955" i="18"/>
  <c r="O1955" i="18"/>
  <c r="N1955" i="18" a="1"/>
  <c r="N1955" i="18" s="1"/>
  <c r="M1955" i="18"/>
  <c r="L1955" i="18"/>
  <c r="K1955" i="18"/>
  <c r="AY1954" i="18"/>
  <c r="AX1954" i="18"/>
  <c r="AZ1954" i="18" s="1"/>
  <c r="AT1954" i="18"/>
  <c r="AS1954" i="18"/>
  <c r="AP1954" i="18" s="1"/>
  <c r="AG1954" i="18"/>
  <c r="AE1954" i="18"/>
  <c r="AH1954" i="18" s="1"/>
  <c r="AC1954" i="18" a="1"/>
  <c r="AC1954" i="18" s="1"/>
  <c r="AB1954" i="18"/>
  <c r="AB1954" i="18" a="1"/>
  <c r="Z1954" i="18"/>
  <c r="Y1954" i="18"/>
  <c r="X1954" i="18"/>
  <c r="W1954" i="18"/>
  <c r="V1954" i="18"/>
  <c r="U1954" i="18"/>
  <c r="T1954" i="18"/>
  <c r="S1954" i="18"/>
  <c r="R1954" i="18"/>
  <c r="Q1954" i="18"/>
  <c r="O1954" i="18"/>
  <c r="N1954" i="18" a="1"/>
  <c r="N1954" i="18" s="1"/>
  <c r="M1954" i="18"/>
  <c r="L1954" i="18"/>
  <c r="K1954" i="18"/>
  <c r="AX1953" i="18"/>
  <c r="AT1953" i="18" s="1"/>
  <c r="AS1953" i="18"/>
  <c r="AR1953" i="18" s="1"/>
  <c r="AQ1953" i="18"/>
  <c r="AP1953" i="18"/>
  <c r="AO1953" i="18"/>
  <c r="AM1953" i="18"/>
  <c r="AL1953" i="18"/>
  <c r="AF1953" i="18"/>
  <c r="AE1953" i="18"/>
  <c r="AI1953" i="18" s="1"/>
  <c r="AC1953" i="18" a="1"/>
  <c r="AC1953" i="18" s="1"/>
  <c r="AB1953" i="18" a="1"/>
  <c r="AB1953" i="18" s="1"/>
  <c r="Z1953" i="18"/>
  <c r="Y1953" i="18"/>
  <c r="X1953" i="18"/>
  <c r="W1953" i="18"/>
  <c r="V1953" i="18"/>
  <c r="U1953" i="18"/>
  <c r="T1953" i="18"/>
  <c r="S1953" i="18"/>
  <c r="R1953" i="18"/>
  <c r="Q1953" i="18"/>
  <c r="O1953" i="18"/>
  <c r="N1953" i="18" a="1"/>
  <c r="N1953" i="18" s="1"/>
  <c r="M1953" i="18"/>
  <c r="L1953" i="18"/>
  <c r="K1953" i="18"/>
  <c r="AX1952" i="18"/>
  <c r="AT1952" i="18" s="1"/>
  <c r="AS1952" i="18"/>
  <c r="AQ1952" i="18" s="1"/>
  <c r="AE1952" i="18"/>
  <c r="AC1952" i="18" a="1"/>
  <c r="AC1952" i="18" s="1"/>
  <c r="AB1952" i="18" a="1"/>
  <c r="AB1952" i="18" s="1"/>
  <c r="Z1952" i="18"/>
  <c r="Y1952" i="18"/>
  <c r="X1952" i="18"/>
  <c r="W1952" i="18"/>
  <c r="V1952" i="18"/>
  <c r="U1952" i="18"/>
  <c r="T1952" i="18"/>
  <c r="S1952" i="18"/>
  <c r="R1952" i="18"/>
  <c r="Q1952" i="18"/>
  <c r="O1952" i="18"/>
  <c r="N1952" i="18" a="1"/>
  <c r="N1952" i="18" s="1"/>
  <c r="M1952" i="18"/>
  <c r="L1952" i="18"/>
  <c r="K1952" i="18"/>
  <c r="AX1951" i="18"/>
  <c r="AW1951" i="18" s="1"/>
  <c r="AS1951" i="18"/>
  <c r="AR1951" i="18" s="1"/>
  <c r="AN1951" i="18"/>
  <c r="AK1951" i="18"/>
  <c r="AG1951" i="18"/>
  <c r="AF1951" i="18"/>
  <c r="AE1951" i="18"/>
  <c r="AI1951" i="18" s="1"/>
  <c r="AC1951" i="18" a="1"/>
  <c r="AC1951" i="18" s="1"/>
  <c r="AB1951" i="18" a="1"/>
  <c r="AB1951" i="18" s="1"/>
  <c r="Z1951" i="18"/>
  <c r="Y1951" i="18"/>
  <c r="X1951" i="18"/>
  <c r="W1951" i="18"/>
  <c r="V1951" i="18"/>
  <c r="U1951" i="18"/>
  <c r="T1951" i="18"/>
  <c r="S1951" i="18"/>
  <c r="R1951" i="18"/>
  <c r="Q1951" i="18"/>
  <c r="O1951" i="18"/>
  <c r="N1951" i="18"/>
  <c r="N1951" i="18" a="1"/>
  <c r="M1951" i="18"/>
  <c r="L1951" i="18"/>
  <c r="K1951" i="18"/>
  <c r="AX1950" i="18"/>
  <c r="AW1950" i="18"/>
  <c r="AT1950" i="18"/>
  <c r="AS1950" i="18"/>
  <c r="AQ1950" i="18" s="1"/>
  <c r="AP1950" i="18"/>
  <c r="AO1950" i="18"/>
  <c r="AN1950" i="18"/>
  <c r="AL1950" i="18"/>
  <c r="AK1950" i="18"/>
  <c r="AF1950" i="18"/>
  <c r="AE1950" i="18"/>
  <c r="AI1950" i="18" s="1"/>
  <c r="AC1950" i="18" a="1"/>
  <c r="AC1950" i="18" s="1"/>
  <c r="AB1950" i="18" a="1"/>
  <c r="AB1950" i="18" s="1"/>
  <c r="Z1950" i="18"/>
  <c r="Y1950" i="18"/>
  <c r="X1950" i="18"/>
  <c r="W1950" i="18"/>
  <c r="V1950" i="18"/>
  <c r="U1950" i="18"/>
  <c r="T1950" i="18"/>
  <c r="S1950" i="18"/>
  <c r="R1950" i="18"/>
  <c r="Q1950" i="18"/>
  <c r="O1950" i="18"/>
  <c r="N1950" i="18" a="1"/>
  <c r="N1950" i="18" s="1"/>
  <c r="M1950" i="18"/>
  <c r="L1950" i="18"/>
  <c r="K1950" i="18"/>
  <c r="BA1949" i="18"/>
  <c r="AX1949" i="18"/>
  <c r="AZ1949" i="18" s="1"/>
  <c r="AW1949" i="18"/>
  <c r="AU1949" i="18"/>
  <c r="AS1949" i="18"/>
  <c r="AR1949" i="18" s="1"/>
  <c r="AO1949" i="18"/>
  <c r="AK1949" i="18"/>
  <c r="AE1949" i="18"/>
  <c r="AJ1949" i="18" s="1"/>
  <c r="AC1949" i="18" a="1"/>
  <c r="AC1949" i="18" s="1"/>
  <c r="AB1949" i="18" a="1"/>
  <c r="AB1949" i="18" s="1"/>
  <c r="Z1949" i="18"/>
  <c r="Y1949" i="18"/>
  <c r="X1949" i="18"/>
  <c r="W1949" i="18"/>
  <c r="V1949" i="18"/>
  <c r="U1949" i="18"/>
  <c r="T1949" i="18"/>
  <c r="S1949" i="18"/>
  <c r="R1949" i="18"/>
  <c r="Q1949" i="18"/>
  <c r="O1949" i="18"/>
  <c r="N1949" i="18"/>
  <c r="N1949" i="18" a="1"/>
  <c r="M1949" i="18"/>
  <c r="L1949" i="18"/>
  <c r="K1949" i="18"/>
  <c r="AX1948" i="18"/>
  <c r="BA1948" i="18" s="1"/>
  <c r="AT1948" i="18"/>
  <c r="AS1948" i="18"/>
  <c r="AO1948" i="18"/>
  <c r="AJ1948" i="18"/>
  <c r="AH1948" i="18"/>
  <c r="AE1948" i="18"/>
  <c r="AK1948" i="18" s="1"/>
  <c r="AC1948" i="18" a="1"/>
  <c r="AC1948" i="18" s="1"/>
  <c r="AB1948" i="18" a="1"/>
  <c r="AB1948" i="18" s="1"/>
  <c r="Z1948" i="18"/>
  <c r="Y1948" i="18"/>
  <c r="X1948" i="18"/>
  <c r="W1948" i="18"/>
  <c r="V1948" i="18"/>
  <c r="U1948" i="18"/>
  <c r="T1948" i="18"/>
  <c r="S1948" i="18"/>
  <c r="R1948" i="18"/>
  <c r="Q1948" i="18"/>
  <c r="O1948" i="18"/>
  <c r="N1948" i="18" a="1"/>
  <c r="N1948" i="18" s="1"/>
  <c r="M1948" i="18"/>
  <c r="L1948" i="18"/>
  <c r="K1948" i="18"/>
  <c r="AZ1947" i="18"/>
  <c r="AY1947" i="18"/>
  <c r="AX1947" i="18"/>
  <c r="BA1947" i="18" s="1"/>
  <c r="AW1947" i="18"/>
  <c r="AV1947" i="18"/>
  <c r="AU1947" i="18"/>
  <c r="AT1947" i="18"/>
  <c r="AS1947" i="18"/>
  <c r="AP1947" i="18" s="1"/>
  <c r="AQ1947" i="18"/>
  <c r="AO1947" i="18"/>
  <c r="AE1947" i="18"/>
  <c r="AI1947" i="18" s="1"/>
  <c r="AC1947" i="18" a="1"/>
  <c r="AC1947" i="18" s="1"/>
  <c r="AB1947" i="18" a="1"/>
  <c r="AB1947" i="18" s="1"/>
  <c r="Z1947" i="18"/>
  <c r="Y1947" i="18"/>
  <c r="X1947" i="18"/>
  <c r="W1947" i="18"/>
  <c r="V1947" i="18"/>
  <c r="U1947" i="18"/>
  <c r="T1947" i="18"/>
  <c r="S1947" i="18"/>
  <c r="R1947" i="18"/>
  <c r="Q1947" i="18"/>
  <c r="O1947" i="18"/>
  <c r="N1947" i="18" a="1"/>
  <c r="N1947" i="18" s="1"/>
  <c r="M1947" i="18"/>
  <c r="L1947" i="18"/>
  <c r="K1947" i="18"/>
  <c r="AX1946" i="18"/>
  <c r="AY1946" i="18" s="1"/>
  <c r="AV1946" i="18"/>
  <c r="AT1946" i="18"/>
  <c r="AS1946" i="18"/>
  <c r="AQ1946" i="18" s="1"/>
  <c r="AR1946" i="18"/>
  <c r="AP1946" i="18"/>
  <c r="AO1946" i="18"/>
  <c r="AN1946" i="18"/>
  <c r="AL1946" i="18"/>
  <c r="AK1946" i="18"/>
  <c r="AF1946" i="18"/>
  <c r="AE1946" i="18"/>
  <c r="AI1946" i="18" s="1"/>
  <c r="AC1946" i="18" a="1"/>
  <c r="AC1946" i="18" s="1"/>
  <c r="AB1946" i="18" a="1"/>
  <c r="AB1946" i="18" s="1"/>
  <c r="Z1946" i="18"/>
  <c r="Y1946" i="18"/>
  <c r="X1946" i="18"/>
  <c r="W1946" i="18"/>
  <c r="V1946" i="18"/>
  <c r="U1946" i="18"/>
  <c r="T1946" i="18"/>
  <c r="S1946" i="18"/>
  <c r="R1946" i="18"/>
  <c r="Q1946" i="18"/>
  <c r="O1946" i="18"/>
  <c r="N1946" i="18" a="1"/>
  <c r="N1946" i="18" s="1"/>
  <c r="M1946" i="18"/>
  <c r="L1946" i="18"/>
  <c r="K1946" i="18"/>
  <c r="BA1945" i="18"/>
  <c r="AX1945" i="18"/>
  <c r="AZ1945" i="18" s="1"/>
  <c r="AW1945" i="18"/>
  <c r="AU1945" i="18"/>
  <c r="AS1945" i="18"/>
  <c r="AR1945" i="18" s="1"/>
  <c r="AO1945" i="18"/>
  <c r="AK1945" i="18"/>
  <c r="AE1945" i="18"/>
  <c r="AJ1945" i="18" s="1"/>
  <c r="AC1945" i="18" a="1"/>
  <c r="AC1945" i="18" s="1"/>
  <c r="AB1945" i="18" a="1"/>
  <c r="AB1945" i="18" s="1"/>
  <c r="Z1945" i="18"/>
  <c r="Y1945" i="18"/>
  <c r="X1945" i="18"/>
  <c r="W1945" i="18"/>
  <c r="V1945" i="18"/>
  <c r="U1945" i="18"/>
  <c r="T1945" i="18"/>
  <c r="S1945" i="18"/>
  <c r="R1945" i="18"/>
  <c r="Q1945" i="18"/>
  <c r="O1945" i="18"/>
  <c r="N1945" i="18"/>
  <c r="N1945" i="18" a="1"/>
  <c r="M1945" i="18"/>
  <c r="L1945" i="18"/>
  <c r="K1945" i="18"/>
  <c r="AX1944" i="18"/>
  <c r="BA1944" i="18" s="1"/>
  <c r="AS1944" i="18"/>
  <c r="AJ1944" i="18"/>
  <c r="AH1944" i="18"/>
  <c r="AF1944" i="18"/>
  <c r="AE1944" i="18"/>
  <c r="AK1944" i="18" s="1"/>
  <c r="AC1944" i="18" a="1"/>
  <c r="AC1944" i="18" s="1"/>
  <c r="AB1944" i="18" a="1"/>
  <c r="AB1944" i="18" s="1"/>
  <c r="Z1944" i="18"/>
  <c r="Y1944" i="18"/>
  <c r="X1944" i="18"/>
  <c r="W1944" i="18"/>
  <c r="V1944" i="18"/>
  <c r="U1944" i="18"/>
  <c r="T1944" i="18"/>
  <c r="S1944" i="18"/>
  <c r="R1944" i="18"/>
  <c r="Q1944" i="18"/>
  <c r="O1944" i="18"/>
  <c r="N1944" i="18" a="1"/>
  <c r="N1944" i="18" s="1"/>
  <c r="M1944" i="18"/>
  <c r="L1944" i="18"/>
  <c r="K1944" i="18"/>
  <c r="AZ1943" i="18"/>
  <c r="AY1943" i="18"/>
  <c r="AX1943" i="18"/>
  <c r="BA1943" i="18" s="1"/>
  <c r="AV1943" i="18"/>
  <c r="AU1943" i="18"/>
  <c r="AT1943" i="18"/>
  <c r="AS1943" i="18"/>
  <c r="AP1943" i="18" s="1"/>
  <c r="AQ1943" i="18"/>
  <c r="AO1943" i="18"/>
  <c r="AM1943" i="18"/>
  <c r="AE1943" i="18"/>
  <c r="AI1943" i="18" s="1"/>
  <c r="AC1943" i="18" a="1"/>
  <c r="AC1943" i="18" s="1"/>
  <c r="AB1943" i="18" a="1"/>
  <c r="AB1943" i="18" s="1"/>
  <c r="Z1943" i="18"/>
  <c r="Y1943" i="18"/>
  <c r="X1943" i="18"/>
  <c r="W1943" i="18"/>
  <c r="V1943" i="18"/>
  <c r="U1943" i="18"/>
  <c r="T1943" i="18"/>
  <c r="S1943" i="18"/>
  <c r="R1943" i="18"/>
  <c r="Q1943" i="18"/>
  <c r="O1943" i="18"/>
  <c r="N1943" i="18" a="1"/>
  <c r="N1943" i="18" s="1"/>
  <c r="M1943" i="18"/>
  <c r="L1943" i="18"/>
  <c r="K1943" i="18"/>
  <c r="AZ1942" i="18"/>
  <c r="AX1942" i="18"/>
  <c r="AY1942" i="18" s="1"/>
  <c r="AV1942" i="18"/>
  <c r="AT1942" i="18"/>
  <c r="AS1942" i="18"/>
  <c r="AQ1942" i="18" s="1"/>
  <c r="AP1942" i="18"/>
  <c r="AO1942" i="18"/>
  <c r="AN1942" i="18"/>
  <c r="AK1942" i="18"/>
  <c r="AF1942" i="18"/>
  <c r="AE1942" i="18"/>
  <c r="AI1942" i="18" s="1"/>
  <c r="AC1942" i="18" a="1"/>
  <c r="AC1942" i="18" s="1"/>
  <c r="AB1942" i="18" a="1"/>
  <c r="AB1942" i="18" s="1"/>
  <c r="Z1942" i="18"/>
  <c r="Y1942" i="18"/>
  <c r="X1942" i="18"/>
  <c r="W1942" i="18"/>
  <c r="V1942" i="18"/>
  <c r="U1942" i="18"/>
  <c r="T1942" i="18"/>
  <c r="S1942" i="18"/>
  <c r="R1942" i="18"/>
  <c r="Q1942" i="18"/>
  <c r="O1942" i="18"/>
  <c r="N1942" i="18" a="1"/>
  <c r="N1942" i="18" s="1"/>
  <c r="M1942" i="18"/>
  <c r="L1942" i="18"/>
  <c r="K1942" i="18"/>
  <c r="BA1941" i="18"/>
  <c r="AY1941" i="18"/>
  <c r="AX1941" i="18"/>
  <c r="AZ1941" i="18" s="1"/>
  <c r="AW1941" i="18"/>
  <c r="AU1941" i="18"/>
  <c r="AT1941" i="18"/>
  <c r="AS1941" i="18"/>
  <c r="AR1941" i="18" s="1"/>
  <c r="AO1941" i="18"/>
  <c r="AK1941" i="18"/>
  <c r="AE1941" i="18"/>
  <c r="AJ1941" i="18" s="1"/>
  <c r="AC1941" i="18" a="1"/>
  <c r="AC1941" i="18" s="1"/>
  <c r="AB1941" i="18" a="1"/>
  <c r="AB1941" i="18" s="1"/>
  <c r="Z1941" i="18"/>
  <c r="Y1941" i="18"/>
  <c r="X1941" i="18"/>
  <c r="W1941" i="18"/>
  <c r="V1941" i="18"/>
  <c r="U1941" i="18"/>
  <c r="T1941" i="18"/>
  <c r="S1941" i="18"/>
  <c r="R1941" i="18"/>
  <c r="Q1941" i="18"/>
  <c r="O1941" i="18"/>
  <c r="N1941" i="18"/>
  <c r="N1941" i="18" a="1"/>
  <c r="M1941" i="18"/>
  <c r="L1941" i="18"/>
  <c r="K1941" i="18"/>
  <c r="AX1940" i="18"/>
  <c r="BA1940" i="18" s="1"/>
  <c r="AS1940" i="18"/>
  <c r="AO1940" i="18"/>
  <c r="AJ1940" i="18"/>
  <c r="AH1940" i="18"/>
  <c r="AF1940" i="18"/>
  <c r="AE1940" i="18"/>
  <c r="AK1940" i="18" s="1"/>
  <c r="AC1940" i="18" a="1"/>
  <c r="AC1940" i="18" s="1"/>
  <c r="AB1940" i="18" a="1"/>
  <c r="AB1940" i="18" s="1"/>
  <c r="Z1940" i="18"/>
  <c r="Y1940" i="18"/>
  <c r="X1940" i="18"/>
  <c r="W1940" i="18"/>
  <c r="V1940" i="18"/>
  <c r="U1940" i="18"/>
  <c r="T1940" i="18"/>
  <c r="S1940" i="18"/>
  <c r="R1940" i="18"/>
  <c r="Q1940" i="18"/>
  <c r="O1940" i="18"/>
  <c r="N1940" i="18" a="1"/>
  <c r="N1940" i="18" s="1"/>
  <c r="M1940" i="18"/>
  <c r="L1940" i="18"/>
  <c r="K1940" i="18"/>
  <c r="AZ1939" i="18"/>
  <c r="AY1939" i="18"/>
  <c r="AX1939" i="18"/>
  <c r="BA1939" i="18" s="1"/>
  <c r="AV1939" i="18"/>
  <c r="AU1939" i="18"/>
  <c r="AT1939" i="18"/>
  <c r="AS1939" i="18"/>
  <c r="AP1939" i="18" s="1"/>
  <c r="AQ1939" i="18"/>
  <c r="AO1939" i="18"/>
  <c r="AM1939" i="18"/>
  <c r="AE1939" i="18"/>
  <c r="AI1939" i="18" s="1"/>
  <c r="AC1939" i="18" a="1"/>
  <c r="AC1939" i="18" s="1"/>
  <c r="AB1939" i="18" a="1"/>
  <c r="AB1939" i="18" s="1"/>
  <c r="Z1939" i="18"/>
  <c r="Y1939" i="18"/>
  <c r="X1939" i="18"/>
  <c r="W1939" i="18"/>
  <c r="V1939" i="18"/>
  <c r="U1939" i="18"/>
  <c r="T1939" i="18"/>
  <c r="S1939" i="18"/>
  <c r="R1939" i="18"/>
  <c r="Q1939" i="18"/>
  <c r="O1939" i="18"/>
  <c r="N1939" i="18" a="1"/>
  <c r="N1939" i="18" s="1"/>
  <c r="M1939" i="18"/>
  <c r="L1939" i="18"/>
  <c r="K1939" i="18"/>
  <c r="AZ1938" i="18"/>
  <c r="AX1938" i="18"/>
  <c r="AY1938" i="18" s="1"/>
  <c r="AV1938" i="18"/>
  <c r="AT1938" i="18"/>
  <c r="AS1938" i="18"/>
  <c r="AQ1938" i="18" s="1"/>
  <c r="AP1938" i="18"/>
  <c r="AO1938" i="18"/>
  <c r="AN1938" i="18"/>
  <c r="AK1938" i="18"/>
  <c r="AF1938" i="18"/>
  <c r="AE1938" i="18"/>
  <c r="AI1938" i="18" s="1"/>
  <c r="AC1938" i="18" a="1"/>
  <c r="AC1938" i="18" s="1"/>
  <c r="AB1938" i="18" a="1"/>
  <c r="AB1938" i="18" s="1"/>
  <c r="Z1938" i="18"/>
  <c r="Y1938" i="18"/>
  <c r="X1938" i="18"/>
  <c r="W1938" i="18"/>
  <c r="V1938" i="18"/>
  <c r="U1938" i="18"/>
  <c r="T1938" i="18"/>
  <c r="S1938" i="18"/>
  <c r="R1938" i="18"/>
  <c r="Q1938" i="18"/>
  <c r="O1938" i="18"/>
  <c r="N1938" i="18" a="1"/>
  <c r="N1938" i="18" s="1"/>
  <c r="M1938" i="18"/>
  <c r="L1938" i="18"/>
  <c r="K1938" i="18"/>
  <c r="BA1937" i="18"/>
  <c r="AY1937" i="18"/>
  <c r="AX1937" i="18"/>
  <c r="AZ1937" i="18" s="1"/>
  <c r="AW1937" i="18"/>
  <c r="AU1937" i="18"/>
  <c r="AT1937" i="18"/>
  <c r="AS1937" i="18"/>
  <c r="AR1937" i="18" s="1"/>
  <c r="AO1937" i="18"/>
  <c r="AK1937" i="18"/>
  <c r="AE1937" i="18"/>
  <c r="AJ1937" i="18" s="1"/>
  <c r="AC1937" i="18" a="1"/>
  <c r="AC1937" i="18" s="1"/>
  <c r="AB1937" i="18" a="1"/>
  <c r="AB1937" i="18" s="1"/>
  <c r="Z1937" i="18"/>
  <c r="Y1937" i="18"/>
  <c r="X1937" i="18"/>
  <c r="W1937" i="18"/>
  <c r="V1937" i="18"/>
  <c r="U1937" i="18"/>
  <c r="T1937" i="18"/>
  <c r="S1937" i="18"/>
  <c r="R1937" i="18"/>
  <c r="Q1937" i="18"/>
  <c r="O1937" i="18"/>
  <c r="N1937" i="18"/>
  <c r="N1937" i="18" a="1"/>
  <c r="M1937" i="18"/>
  <c r="L1937" i="18"/>
  <c r="K1937" i="18"/>
  <c r="AX1936" i="18"/>
  <c r="BA1936" i="18" s="1"/>
  <c r="AS1936" i="18"/>
  <c r="AO1936" i="18"/>
  <c r="AJ1936" i="18"/>
  <c r="AH1936" i="18"/>
  <c r="AF1936" i="18"/>
  <c r="AE1936" i="18"/>
  <c r="AK1936" i="18" s="1"/>
  <c r="AC1936" i="18" a="1"/>
  <c r="AC1936" i="18" s="1"/>
  <c r="AB1936" i="18" a="1"/>
  <c r="AB1936" i="18" s="1"/>
  <c r="Z1936" i="18"/>
  <c r="Y1936" i="18"/>
  <c r="X1936" i="18"/>
  <c r="W1936" i="18"/>
  <c r="V1936" i="18"/>
  <c r="U1936" i="18"/>
  <c r="T1936" i="18"/>
  <c r="S1936" i="18"/>
  <c r="R1936" i="18"/>
  <c r="Q1936" i="18"/>
  <c r="O1936" i="18"/>
  <c r="N1936" i="18" a="1"/>
  <c r="N1936" i="18" s="1"/>
  <c r="M1936" i="18"/>
  <c r="L1936" i="18"/>
  <c r="K1936" i="18"/>
  <c r="AZ1935" i="18"/>
  <c r="AY1935" i="18"/>
  <c r="AX1935" i="18"/>
  <c r="BA1935" i="18" s="1"/>
  <c r="AV1935" i="18"/>
  <c r="AU1935" i="18"/>
  <c r="AT1935" i="18"/>
  <c r="AS1935" i="18"/>
  <c r="AP1935" i="18" s="1"/>
  <c r="AQ1935" i="18"/>
  <c r="AO1935" i="18"/>
  <c r="AM1935" i="18"/>
  <c r="AE1935" i="18"/>
  <c r="AI1935" i="18" s="1"/>
  <c r="AC1935" i="18" a="1"/>
  <c r="AC1935" i="18" s="1"/>
  <c r="AB1935" i="18" a="1"/>
  <c r="AB1935" i="18" s="1"/>
  <c r="Z1935" i="18"/>
  <c r="Y1935" i="18"/>
  <c r="X1935" i="18"/>
  <c r="W1935" i="18"/>
  <c r="V1935" i="18"/>
  <c r="U1935" i="18"/>
  <c r="T1935" i="18"/>
  <c r="S1935" i="18"/>
  <c r="R1935" i="18"/>
  <c r="Q1935" i="18"/>
  <c r="O1935" i="18"/>
  <c r="N1935" i="18"/>
  <c r="N1935" i="18" a="1"/>
  <c r="M1935" i="18"/>
  <c r="L1935" i="18"/>
  <c r="K1935" i="18"/>
  <c r="AZ1934" i="18"/>
  <c r="AX1934" i="18"/>
  <c r="AY1934" i="18" s="1"/>
  <c r="AV1934" i="18"/>
  <c r="AT1934" i="18"/>
  <c r="AS1934" i="18"/>
  <c r="AQ1934" i="18" s="1"/>
  <c r="AP1934" i="18"/>
  <c r="AO1934" i="18"/>
  <c r="AN1934" i="18"/>
  <c r="AK1934" i="18"/>
  <c r="AF1934" i="18"/>
  <c r="AE1934" i="18"/>
  <c r="AI1934" i="18" s="1"/>
  <c r="AC1934" i="18" a="1"/>
  <c r="AC1934" i="18" s="1"/>
  <c r="AB1934" i="18" a="1"/>
  <c r="AB1934" i="18" s="1"/>
  <c r="Z1934" i="18"/>
  <c r="Y1934" i="18"/>
  <c r="X1934" i="18"/>
  <c r="W1934" i="18"/>
  <c r="V1934" i="18"/>
  <c r="U1934" i="18"/>
  <c r="T1934" i="18"/>
  <c r="S1934" i="18"/>
  <c r="R1934" i="18"/>
  <c r="Q1934" i="18"/>
  <c r="O1934" i="18"/>
  <c r="N1934" i="18" a="1"/>
  <c r="N1934" i="18" s="1"/>
  <c r="M1934" i="18"/>
  <c r="L1934" i="18"/>
  <c r="K1934" i="18"/>
  <c r="BA1933" i="18"/>
  <c r="AY1933" i="18"/>
  <c r="AX1933" i="18"/>
  <c r="AZ1933" i="18" s="1"/>
  <c r="AW1933" i="18"/>
  <c r="AU1933" i="18"/>
  <c r="AT1933" i="18"/>
  <c r="AS1933" i="18"/>
  <c r="AR1933" i="18" s="1"/>
  <c r="AO1933" i="18"/>
  <c r="AK1933" i="18"/>
  <c r="AG1933" i="18"/>
  <c r="AE1933" i="18"/>
  <c r="AJ1933" i="18" s="1"/>
  <c r="AC1933" i="18" a="1"/>
  <c r="AC1933" i="18" s="1"/>
  <c r="AB1933" i="18" a="1"/>
  <c r="AB1933" i="18" s="1"/>
  <c r="Z1933" i="18"/>
  <c r="Y1933" i="18"/>
  <c r="X1933" i="18"/>
  <c r="W1933" i="18"/>
  <c r="V1933" i="18"/>
  <c r="U1933" i="18"/>
  <c r="T1933" i="18"/>
  <c r="S1933" i="18"/>
  <c r="R1933" i="18"/>
  <c r="Q1933" i="18"/>
  <c r="O1933" i="18"/>
  <c r="N1933" i="18"/>
  <c r="N1933" i="18" a="1"/>
  <c r="M1933" i="18"/>
  <c r="L1933" i="18"/>
  <c r="K1933" i="18"/>
  <c r="AX1932" i="18"/>
  <c r="BA1932" i="18" s="1"/>
  <c r="AS1932" i="18"/>
  <c r="AO1932" i="18"/>
  <c r="AJ1932" i="18"/>
  <c r="AH1932" i="18"/>
  <c r="AF1932" i="18"/>
  <c r="AE1932" i="18"/>
  <c r="AK1932" i="18" s="1"/>
  <c r="AC1932" i="18" a="1"/>
  <c r="AC1932" i="18" s="1"/>
  <c r="AB1932" i="18" a="1"/>
  <c r="AB1932" i="18" s="1"/>
  <c r="Z1932" i="18"/>
  <c r="Y1932" i="18"/>
  <c r="X1932" i="18"/>
  <c r="W1932" i="18"/>
  <c r="V1932" i="18"/>
  <c r="U1932" i="18"/>
  <c r="T1932" i="18"/>
  <c r="S1932" i="18"/>
  <c r="R1932" i="18"/>
  <c r="Q1932" i="18"/>
  <c r="O1932" i="18"/>
  <c r="N1932" i="18" a="1"/>
  <c r="N1932" i="18" s="1"/>
  <c r="M1932" i="18"/>
  <c r="L1932" i="18"/>
  <c r="K1932" i="18"/>
  <c r="AZ1931" i="18"/>
  <c r="AY1931" i="18"/>
  <c r="AX1931" i="18"/>
  <c r="BA1931" i="18" s="1"/>
  <c r="AV1931" i="18"/>
  <c r="AU1931" i="18"/>
  <c r="AT1931" i="18"/>
  <c r="AS1931" i="18"/>
  <c r="AP1931" i="18" s="1"/>
  <c r="AQ1931" i="18"/>
  <c r="AO1931" i="18"/>
  <c r="AM1931" i="18"/>
  <c r="AE1931" i="18"/>
  <c r="AI1931" i="18" s="1"/>
  <c r="AC1931" i="18" a="1"/>
  <c r="AC1931" i="18" s="1"/>
  <c r="AB1931" i="18" a="1"/>
  <c r="AB1931" i="18" s="1"/>
  <c r="Z1931" i="18"/>
  <c r="Y1931" i="18"/>
  <c r="X1931" i="18"/>
  <c r="W1931" i="18"/>
  <c r="V1931" i="18"/>
  <c r="U1931" i="18"/>
  <c r="T1931" i="18"/>
  <c r="S1931" i="18"/>
  <c r="R1931" i="18"/>
  <c r="Q1931" i="18"/>
  <c r="O1931" i="18"/>
  <c r="N1931" i="18" a="1"/>
  <c r="N1931" i="18" s="1"/>
  <c r="M1931" i="18"/>
  <c r="L1931" i="18"/>
  <c r="K1931" i="18"/>
  <c r="AZ1930" i="18"/>
  <c r="AX1930" i="18"/>
  <c r="AY1930" i="18" s="1"/>
  <c r="AV1930" i="18"/>
  <c r="AT1930" i="18"/>
  <c r="AS1930" i="18"/>
  <c r="AQ1930" i="18" s="1"/>
  <c r="AP1930" i="18"/>
  <c r="AO1930" i="18"/>
  <c r="AN1930" i="18"/>
  <c r="AK1930" i="18"/>
  <c r="AF1930" i="18"/>
  <c r="AE1930" i="18"/>
  <c r="AI1930" i="18" s="1"/>
  <c r="AC1930" i="18" a="1"/>
  <c r="AC1930" i="18" s="1"/>
  <c r="AB1930" i="18" a="1"/>
  <c r="AB1930" i="18" s="1"/>
  <c r="Z1930" i="18"/>
  <c r="Y1930" i="18"/>
  <c r="X1930" i="18"/>
  <c r="W1930" i="18"/>
  <c r="V1930" i="18"/>
  <c r="U1930" i="18"/>
  <c r="T1930" i="18"/>
  <c r="S1930" i="18"/>
  <c r="R1930" i="18"/>
  <c r="Q1930" i="18"/>
  <c r="O1930" i="18"/>
  <c r="N1930" i="18" a="1"/>
  <c r="N1930" i="18" s="1"/>
  <c r="M1930" i="18"/>
  <c r="L1930" i="18"/>
  <c r="K1930" i="18"/>
  <c r="BA1929" i="18"/>
  <c r="AY1929" i="18"/>
  <c r="AX1929" i="18"/>
  <c r="AZ1929" i="18" s="1"/>
  <c r="AW1929" i="18"/>
  <c r="AU1929" i="18"/>
  <c r="AT1929" i="18"/>
  <c r="AS1929" i="18"/>
  <c r="AR1929" i="18" s="1"/>
  <c r="AO1929" i="18"/>
  <c r="AK1929" i="18"/>
  <c r="AG1929" i="18"/>
  <c r="AE1929" i="18"/>
  <c r="AJ1929" i="18" s="1"/>
  <c r="AC1929" i="18" a="1"/>
  <c r="AC1929" i="18" s="1"/>
  <c r="AB1929" i="18" a="1"/>
  <c r="AB1929" i="18" s="1"/>
  <c r="Z1929" i="18"/>
  <c r="Y1929" i="18"/>
  <c r="X1929" i="18"/>
  <c r="W1929" i="18"/>
  <c r="V1929" i="18"/>
  <c r="U1929" i="18"/>
  <c r="T1929" i="18"/>
  <c r="S1929" i="18"/>
  <c r="R1929" i="18"/>
  <c r="Q1929" i="18"/>
  <c r="O1929" i="18"/>
  <c r="N1929" i="18" a="1"/>
  <c r="N1929" i="18" s="1"/>
  <c r="M1929" i="18"/>
  <c r="L1929" i="18"/>
  <c r="K1929" i="18"/>
  <c r="AX1928" i="18"/>
  <c r="BA1928" i="18" s="1"/>
  <c r="AS1928" i="18"/>
  <c r="AO1928" i="18"/>
  <c r="AJ1928" i="18"/>
  <c r="AH1928" i="18"/>
  <c r="AF1928" i="18"/>
  <c r="AE1928" i="18"/>
  <c r="AK1928" i="18" s="1"/>
  <c r="AC1928" i="18" a="1"/>
  <c r="AC1928" i="18" s="1"/>
  <c r="AB1928" i="18" a="1"/>
  <c r="AB1928" i="18" s="1"/>
  <c r="Z1928" i="18"/>
  <c r="Y1928" i="18"/>
  <c r="X1928" i="18"/>
  <c r="W1928" i="18"/>
  <c r="V1928" i="18"/>
  <c r="U1928" i="18"/>
  <c r="T1928" i="18"/>
  <c r="S1928" i="18"/>
  <c r="R1928" i="18"/>
  <c r="Q1928" i="18"/>
  <c r="O1928" i="18"/>
  <c r="N1928" i="18" a="1"/>
  <c r="N1928" i="18" s="1"/>
  <c r="M1928" i="18"/>
  <c r="L1928" i="18"/>
  <c r="K1928" i="18"/>
  <c r="AZ1927" i="18"/>
  <c r="AY1927" i="18"/>
  <c r="AX1927" i="18"/>
  <c r="BA1927" i="18" s="1"/>
  <c r="AV1927" i="18"/>
  <c r="AU1927" i="18"/>
  <c r="AT1927" i="18"/>
  <c r="AS1927" i="18"/>
  <c r="AP1927" i="18" s="1"/>
  <c r="AQ1927" i="18"/>
  <c r="AO1927" i="18"/>
  <c r="AM1927" i="18"/>
  <c r="AE1927" i="18"/>
  <c r="AI1927" i="18" s="1"/>
  <c r="AC1927" i="18" a="1"/>
  <c r="AC1927" i="18" s="1"/>
  <c r="AB1927" i="18" a="1"/>
  <c r="AB1927" i="18" s="1"/>
  <c r="Z1927" i="18"/>
  <c r="Y1927" i="18"/>
  <c r="X1927" i="18"/>
  <c r="W1927" i="18"/>
  <c r="V1927" i="18"/>
  <c r="U1927" i="18"/>
  <c r="T1927" i="18"/>
  <c r="S1927" i="18"/>
  <c r="R1927" i="18"/>
  <c r="Q1927" i="18"/>
  <c r="O1927" i="18"/>
  <c r="N1927" i="18" a="1"/>
  <c r="N1927" i="18" s="1"/>
  <c r="M1927" i="18"/>
  <c r="L1927" i="18"/>
  <c r="K1927" i="18"/>
  <c r="AZ1926" i="18"/>
  <c r="AX1926" i="18"/>
  <c r="AY1926" i="18" s="1"/>
  <c r="AV1926" i="18"/>
  <c r="AT1926" i="18"/>
  <c r="AS1926" i="18"/>
  <c r="AQ1926" i="18" s="1"/>
  <c r="AP1926" i="18"/>
  <c r="AO1926" i="18"/>
  <c r="AN1926" i="18"/>
  <c r="AK1926" i="18"/>
  <c r="AF1926" i="18"/>
  <c r="AE1926" i="18"/>
  <c r="AI1926" i="18" s="1"/>
  <c r="AC1926" i="18" a="1"/>
  <c r="AC1926" i="18" s="1"/>
  <c r="AB1926" i="18" a="1"/>
  <c r="AB1926" i="18" s="1"/>
  <c r="Z1926" i="18"/>
  <c r="Y1926" i="18"/>
  <c r="X1926" i="18"/>
  <c r="W1926" i="18"/>
  <c r="V1926" i="18"/>
  <c r="U1926" i="18"/>
  <c r="T1926" i="18"/>
  <c r="S1926" i="18"/>
  <c r="R1926" i="18"/>
  <c r="Q1926" i="18"/>
  <c r="O1926" i="18"/>
  <c r="N1926" i="18" a="1"/>
  <c r="N1926" i="18" s="1"/>
  <c r="M1926" i="18"/>
  <c r="L1926" i="18"/>
  <c r="K1926" i="18"/>
  <c r="BA1925" i="18"/>
  <c r="AY1925" i="18"/>
  <c r="AX1925" i="18"/>
  <c r="AZ1925" i="18" s="1"/>
  <c r="AW1925" i="18"/>
  <c r="AU1925" i="18"/>
  <c r="AT1925" i="18"/>
  <c r="AS1925" i="18"/>
  <c r="AO1925" i="18" s="1"/>
  <c r="AK1925" i="18"/>
  <c r="AG1925" i="18"/>
  <c r="AE1925" i="18"/>
  <c r="AJ1925" i="18" s="1"/>
  <c r="AC1925" i="18" a="1"/>
  <c r="AC1925" i="18" s="1"/>
  <c r="AB1925" i="18" a="1"/>
  <c r="AB1925" i="18" s="1"/>
  <c r="Z1925" i="18"/>
  <c r="Y1925" i="18"/>
  <c r="X1925" i="18"/>
  <c r="W1925" i="18"/>
  <c r="V1925" i="18"/>
  <c r="U1925" i="18"/>
  <c r="T1925" i="18"/>
  <c r="S1925" i="18"/>
  <c r="R1925" i="18"/>
  <c r="Q1925" i="18"/>
  <c r="O1925" i="18"/>
  <c r="N1925" i="18"/>
  <c r="N1925" i="18" a="1"/>
  <c r="M1925" i="18"/>
  <c r="L1925" i="18"/>
  <c r="K1925" i="18"/>
  <c r="AX1924" i="18"/>
  <c r="AT1924" i="18" s="1"/>
  <c r="AS1924" i="18"/>
  <c r="AP1924" i="18" s="1"/>
  <c r="AR1924" i="18"/>
  <c r="AQ1924" i="18"/>
  <c r="AO1924" i="18"/>
  <c r="AN1924" i="18"/>
  <c r="AM1924" i="18"/>
  <c r="AL1924" i="18"/>
  <c r="AH1924" i="18"/>
  <c r="AF1924" i="18"/>
  <c r="AE1924" i="18"/>
  <c r="AK1924" i="18" s="1"/>
  <c r="AC1924" i="18" a="1"/>
  <c r="AC1924" i="18" s="1"/>
  <c r="AB1924" i="18" a="1"/>
  <c r="AB1924" i="18" s="1"/>
  <c r="Z1924" i="18"/>
  <c r="Y1924" i="18"/>
  <c r="X1924" i="18"/>
  <c r="W1924" i="18"/>
  <c r="V1924" i="18"/>
  <c r="U1924" i="18"/>
  <c r="T1924" i="18"/>
  <c r="S1924" i="18"/>
  <c r="R1924" i="18"/>
  <c r="Q1924" i="18"/>
  <c r="O1924" i="18"/>
  <c r="N1924" i="18" a="1"/>
  <c r="N1924" i="18" s="1"/>
  <c r="M1924" i="18"/>
  <c r="L1924" i="18"/>
  <c r="K1924" i="18"/>
  <c r="AY1923" i="18"/>
  <c r="AX1923" i="18"/>
  <c r="BA1923" i="18" s="1"/>
  <c r="AU1923" i="18"/>
  <c r="AT1923" i="18"/>
  <c r="AS1923" i="18"/>
  <c r="AQ1923" i="18" s="1"/>
  <c r="AE1923" i="18"/>
  <c r="AC1923" i="18" a="1"/>
  <c r="AC1923" i="18" s="1"/>
  <c r="AB1923" i="18" a="1"/>
  <c r="AB1923" i="18" s="1"/>
  <c r="Z1923" i="18"/>
  <c r="Y1923" i="18"/>
  <c r="X1923" i="18"/>
  <c r="W1923" i="18"/>
  <c r="V1923" i="18"/>
  <c r="U1923" i="18"/>
  <c r="T1923" i="18"/>
  <c r="S1923" i="18"/>
  <c r="R1923" i="18"/>
  <c r="Q1923" i="18"/>
  <c r="O1923" i="18"/>
  <c r="N1923" i="18" a="1"/>
  <c r="N1923" i="18" s="1"/>
  <c r="M1923" i="18"/>
  <c r="L1923" i="18"/>
  <c r="K1923" i="18"/>
  <c r="AX1922" i="18"/>
  <c r="AT1922" i="18" s="1"/>
  <c r="AV1922" i="18"/>
  <c r="AS1922" i="18"/>
  <c r="AQ1922" i="18" s="1"/>
  <c r="AO1922" i="18"/>
  <c r="AN1922" i="18"/>
  <c r="AE1922" i="18"/>
  <c r="AC1922" i="18" a="1"/>
  <c r="AC1922" i="18" s="1"/>
  <c r="AB1922" i="18" a="1"/>
  <c r="AB1922" i="18" s="1"/>
  <c r="Z1922" i="18"/>
  <c r="Y1922" i="18"/>
  <c r="X1922" i="18"/>
  <c r="W1922" i="18"/>
  <c r="V1922" i="18"/>
  <c r="U1922" i="18"/>
  <c r="T1922" i="18"/>
  <c r="S1922" i="18"/>
  <c r="R1922" i="18"/>
  <c r="Q1922" i="18"/>
  <c r="O1922" i="18"/>
  <c r="N1922" i="18" a="1"/>
  <c r="N1922" i="18" s="1"/>
  <c r="M1922" i="18"/>
  <c r="L1922" i="18"/>
  <c r="K1922" i="18"/>
  <c r="AX1921" i="18"/>
  <c r="AW1921" i="18" s="1"/>
  <c r="AS1921" i="18"/>
  <c r="AE1921" i="18"/>
  <c r="AC1921" i="18" a="1"/>
  <c r="AC1921" i="18" s="1"/>
  <c r="AB1921" i="18" a="1"/>
  <c r="AB1921" i="18" s="1"/>
  <c r="Z1921" i="18"/>
  <c r="Y1921" i="18"/>
  <c r="X1921" i="18"/>
  <c r="W1921" i="18"/>
  <c r="V1921" i="18"/>
  <c r="U1921" i="18"/>
  <c r="T1921" i="18"/>
  <c r="S1921" i="18"/>
  <c r="R1921" i="18"/>
  <c r="Q1921" i="18"/>
  <c r="O1921" i="18"/>
  <c r="N1921" i="18" a="1"/>
  <c r="N1921" i="18" s="1"/>
  <c r="M1921" i="18"/>
  <c r="L1921" i="18"/>
  <c r="K1921" i="18"/>
  <c r="AX1920" i="18"/>
  <c r="AZ1920" i="18" s="1"/>
  <c r="AV1920" i="18"/>
  <c r="AS1920" i="18"/>
  <c r="AP1920" i="18" s="1"/>
  <c r="AL1920" i="18"/>
  <c r="AI1920" i="18"/>
  <c r="AE1920" i="18"/>
  <c r="AH1920" i="18" s="1"/>
  <c r="AC1920" i="18" a="1"/>
  <c r="AC1920" i="18" s="1"/>
  <c r="AB1920" i="18" a="1"/>
  <c r="AB1920" i="18" s="1"/>
  <c r="Z1920" i="18"/>
  <c r="Y1920" i="18"/>
  <c r="X1920" i="18"/>
  <c r="W1920" i="18"/>
  <c r="V1920" i="18"/>
  <c r="U1920" i="18"/>
  <c r="T1920" i="18"/>
  <c r="S1920" i="18"/>
  <c r="R1920" i="18"/>
  <c r="Q1920" i="18"/>
  <c r="O1920" i="18"/>
  <c r="N1920" i="18" a="1"/>
  <c r="N1920" i="18" s="1"/>
  <c r="M1920" i="18"/>
  <c r="L1920" i="18"/>
  <c r="K1920" i="18"/>
  <c r="AX1919" i="18"/>
  <c r="AU1919" i="18"/>
  <c r="AT1919" i="18"/>
  <c r="AS1919" i="18"/>
  <c r="AP1919" i="18" s="1"/>
  <c r="AR1919" i="18"/>
  <c r="AQ1919" i="18"/>
  <c r="AO1919" i="18"/>
  <c r="AN1919" i="18"/>
  <c r="AM1919" i="18"/>
  <c r="AE1919" i="18"/>
  <c r="AK1919" i="18" s="1"/>
  <c r="AC1919" i="18" a="1"/>
  <c r="AC1919" i="18" s="1"/>
  <c r="AB1919" i="18" a="1"/>
  <c r="AB1919" i="18" s="1"/>
  <c r="Z1919" i="18"/>
  <c r="Y1919" i="18"/>
  <c r="X1919" i="18"/>
  <c r="W1919" i="18"/>
  <c r="V1919" i="18"/>
  <c r="U1919" i="18"/>
  <c r="T1919" i="18"/>
  <c r="S1919" i="18"/>
  <c r="R1919" i="18"/>
  <c r="Q1919" i="18"/>
  <c r="O1919" i="18"/>
  <c r="N1919" i="18" a="1"/>
  <c r="N1919" i="18" s="1"/>
  <c r="M1919" i="18"/>
  <c r="L1919" i="18"/>
  <c r="K1919" i="18"/>
  <c r="BA1918" i="18"/>
  <c r="AZ1918" i="18"/>
  <c r="AX1918" i="18"/>
  <c r="AY1918" i="18" s="1"/>
  <c r="AW1918" i="18"/>
  <c r="AV1918" i="18"/>
  <c r="AT1918" i="18"/>
  <c r="AS1918" i="18"/>
  <c r="AP1918" i="18" s="1"/>
  <c r="AR1918" i="18"/>
  <c r="AO1918" i="18"/>
  <c r="AN1918" i="18"/>
  <c r="AE1918" i="18"/>
  <c r="AC1918" i="18" a="1"/>
  <c r="AC1918" i="18" s="1"/>
  <c r="AB1918" i="18" a="1"/>
  <c r="AB1918" i="18" s="1"/>
  <c r="Z1918" i="18"/>
  <c r="Y1918" i="18"/>
  <c r="X1918" i="18"/>
  <c r="W1918" i="18"/>
  <c r="V1918" i="18"/>
  <c r="U1918" i="18"/>
  <c r="T1918" i="18"/>
  <c r="S1918" i="18"/>
  <c r="R1918" i="18"/>
  <c r="Q1918" i="18"/>
  <c r="O1918" i="18"/>
  <c r="N1918" i="18" a="1"/>
  <c r="N1918" i="18" s="1"/>
  <c r="M1918" i="18"/>
  <c r="L1918" i="18"/>
  <c r="K1918" i="18"/>
  <c r="BA1917" i="18"/>
  <c r="AX1917" i="18"/>
  <c r="AS1917" i="18"/>
  <c r="AQ1917" i="18" s="1"/>
  <c r="AO1917" i="18"/>
  <c r="AG1917" i="18"/>
  <c r="AE1917" i="18"/>
  <c r="AC1917" i="18" a="1"/>
  <c r="AC1917" i="18" s="1"/>
  <c r="AB1917" i="18" a="1"/>
  <c r="AB1917" i="18" s="1"/>
  <c r="Z1917" i="18"/>
  <c r="Y1917" i="18"/>
  <c r="X1917" i="18"/>
  <c r="W1917" i="18"/>
  <c r="V1917" i="18"/>
  <c r="U1917" i="18"/>
  <c r="T1917" i="18"/>
  <c r="S1917" i="18"/>
  <c r="R1917" i="18"/>
  <c r="Q1917" i="18"/>
  <c r="O1917" i="18"/>
  <c r="N1917" i="18" a="1"/>
  <c r="N1917" i="18" s="1"/>
  <c r="M1917" i="18"/>
  <c r="L1917" i="18"/>
  <c r="K1917" i="18"/>
  <c r="AX1916" i="18"/>
  <c r="AZ1916" i="18" s="1"/>
  <c r="AT1916" i="18"/>
  <c r="AS1916" i="18"/>
  <c r="AR1916" i="18" s="1"/>
  <c r="AP1916" i="18"/>
  <c r="AO1916" i="18"/>
  <c r="AL1916" i="18"/>
  <c r="AH1916" i="18"/>
  <c r="AE1916" i="18"/>
  <c r="AJ1916" i="18" s="1"/>
  <c r="AC1916" i="18" a="1"/>
  <c r="AC1916" i="18" s="1"/>
  <c r="AB1916" i="18" a="1"/>
  <c r="AB1916" i="18" s="1"/>
  <c r="Z1916" i="18"/>
  <c r="Y1916" i="18"/>
  <c r="X1916" i="18"/>
  <c r="W1916" i="18"/>
  <c r="V1916" i="18"/>
  <c r="U1916" i="18"/>
  <c r="T1916" i="18"/>
  <c r="S1916" i="18"/>
  <c r="R1916" i="18"/>
  <c r="Q1916" i="18"/>
  <c r="O1916" i="18"/>
  <c r="N1916" i="18" a="1"/>
  <c r="N1916" i="18" s="1"/>
  <c r="M1916" i="18"/>
  <c r="L1916" i="18"/>
  <c r="K1916" i="18"/>
  <c r="AY1915" i="18"/>
  <c r="AX1915" i="18"/>
  <c r="BA1915" i="18" s="1"/>
  <c r="AU1915" i="18"/>
  <c r="AT1915" i="18"/>
  <c r="AS1915" i="18"/>
  <c r="AP1915" i="18" s="1"/>
  <c r="AR1915" i="18"/>
  <c r="AQ1915" i="18"/>
  <c r="AO1915" i="18"/>
  <c r="AN1915" i="18"/>
  <c r="AM1915" i="18"/>
  <c r="AE1915" i="18"/>
  <c r="AK1915" i="18" s="1"/>
  <c r="AC1915" i="18" a="1"/>
  <c r="AC1915" i="18" s="1"/>
  <c r="AB1915" i="18" a="1"/>
  <c r="AB1915" i="18" s="1"/>
  <c r="Z1915" i="18"/>
  <c r="Y1915" i="18"/>
  <c r="X1915" i="18"/>
  <c r="W1915" i="18"/>
  <c r="V1915" i="18"/>
  <c r="U1915" i="18"/>
  <c r="T1915" i="18"/>
  <c r="S1915" i="18"/>
  <c r="R1915" i="18"/>
  <c r="Q1915" i="18"/>
  <c r="O1915" i="18"/>
  <c r="N1915" i="18" a="1"/>
  <c r="N1915" i="18" s="1"/>
  <c r="M1915" i="18"/>
  <c r="L1915" i="18"/>
  <c r="K1915" i="18"/>
  <c r="BA1914" i="18"/>
  <c r="AX1914" i="18"/>
  <c r="AY1914" i="18" s="1"/>
  <c r="AW1914" i="18"/>
  <c r="AV1914" i="18"/>
  <c r="AS1914" i="18"/>
  <c r="AP1914" i="18" s="1"/>
  <c r="AR1914" i="18"/>
  <c r="AO1914" i="18"/>
  <c r="AE1914" i="18"/>
  <c r="AC1914" i="18" a="1"/>
  <c r="AC1914" i="18" s="1"/>
  <c r="AB1914" i="18" a="1"/>
  <c r="AB1914" i="18" s="1"/>
  <c r="Z1914" i="18"/>
  <c r="Y1914" i="18"/>
  <c r="X1914" i="18"/>
  <c r="W1914" i="18"/>
  <c r="V1914" i="18"/>
  <c r="U1914" i="18"/>
  <c r="T1914" i="18"/>
  <c r="S1914" i="18"/>
  <c r="R1914" i="18"/>
  <c r="Q1914" i="18"/>
  <c r="O1914" i="18"/>
  <c r="N1914" i="18" a="1"/>
  <c r="N1914" i="18" s="1"/>
  <c r="M1914" i="18"/>
  <c r="L1914" i="18"/>
  <c r="K1914" i="18"/>
  <c r="BA1913" i="18"/>
  <c r="AX1913" i="18"/>
  <c r="AY1913" i="18" s="1"/>
  <c r="AS1913" i="18"/>
  <c r="AG1913" i="18"/>
  <c r="AE1913" i="18"/>
  <c r="AI1913" i="18" s="1"/>
  <c r="AC1913" i="18" a="1"/>
  <c r="AC1913" i="18" s="1"/>
  <c r="AB1913" i="18" a="1"/>
  <c r="AB1913" i="18" s="1"/>
  <c r="Z1913" i="18"/>
  <c r="Y1913" i="18"/>
  <c r="X1913" i="18"/>
  <c r="W1913" i="18"/>
  <c r="V1913" i="18"/>
  <c r="U1913" i="18"/>
  <c r="T1913" i="18"/>
  <c r="S1913" i="18"/>
  <c r="R1913" i="18"/>
  <c r="Q1913" i="18"/>
  <c r="O1913" i="18"/>
  <c r="N1913" i="18" a="1"/>
  <c r="N1913" i="18" s="1"/>
  <c r="M1913" i="18"/>
  <c r="L1913" i="18"/>
  <c r="K1913" i="18"/>
  <c r="AX1912" i="18"/>
  <c r="AZ1912" i="18" s="1"/>
  <c r="AT1912" i="18"/>
  <c r="AS1912" i="18"/>
  <c r="AR1912" i="18" s="1"/>
  <c r="AP1912" i="18"/>
  <c r="AO1912" i="18"/>
  <c r="AL1912" i="18"/>
  <c r="AH1912" i="18"/>
  <c r="AE1912" i="18"/>
  <c r="AJ1912" i="18" s="1"/>
  <c r="AC1912" i="18" a="1"/>
  <c r="AC1912" i="18" s="1"/>
  <c r="AB1912" i="18" a="1"/>
  <c r="AB1912" i="18" s="1"/>
  <c r="Z1912" i="18"/>
  <c r="Y1912" i="18"/>
  <c r="X1912" i="18"/>
  <c r="W1912" i="18"/>
  <c r="V1912" i="18"/>
  <c r="U1912" i="18"/>
  <c r="T1912" i="18"/>
  <c r="S1912" i="18"/>
  <c r="R1912" i="18"/>
  <c r="Q1912" i="18"/>
  <c r="O1912" i="18"/>
  <c r="N1912" i="18" a="1"/>
  <c r="N1912" i="18" s="1"/>
  <c r="M1912" i="18"/>
  <c r="L1912" i="18"/>
  <c r="K1912" i="18"/>
  <c r="AY1911" i="18"/>
  <c r="AX1911" i="18"/>
  <c r="BA1911" i="18" s="1"/>
  <c r="AU1911" i="18"/>
  <c r="AT1911" i="18"/>
  <c r="AS1911" i="18"/>
  <c r="AP1911" i="18" s="1"/>
  <c r="AR1911" i="18"/>
  <c r="AQ1911" i="18"/>
  <c r="AO1911" i="18"/>
  <c r="AN1911" i="18"/>
  <c r="AM1911" i="18"/>
  <c r="AE1911" i="18"/>
  <c r="AK1911" i="18" s="1"/>
  <c r="AC1911" i="18" a="1"/>
  <c r="AC1911" i="18" s="1"/>
  <c r="AB1911" i="18" a="1"/>
  <c r="AB1911" i="18" s="1"/>
  <c r="Z1911" i="18"/>
  <c r="Y1911" i="18"/>
  <c r="X1911" i="18"/>
  <c r="W1911" i="18"/>
  <c r="V1911" i="18"/>
  <c r="U1911" i="18"/>
  <c r="T1911" i="18"/>
  <c r="S1911" i="18"/>
  <c r="R1911" i="18"/>
  <c r="Q1911" i="18"/>
  <c r="O1911" i="18"/>
  <c r="N1911" i="18" a="1"/>
  <c r="N1911" i="18" s="1"/>
  <c r="M1911" i="18"/>
  <c r="L1911" i="18"/>
  <c r="K1911" i="18"/>
  <c r="BA1910" i="18"/>
  <c r="AX1910" i="18"/>
  <c r="AY1910" i="18" s="1"/>
  <c r="AW1910" i="18"/>
  <c r="AV1910" i="18"/>
  <c r="AS1910" i="18"/>
  <c r="AP1910" i="18" s="1"/>
  <c r="AR1910" i="18"/>
  <c r="AO1910" i="18"/>
  <c r="AJ1910" i="18"/>
  <c r="AE1910" i="18"/>
  <c r="AC1910" i="18" a="1"/>
  <c r="AC1910" i="18" s="1"/>
  <c r="AB1910" i="18" a="1"/>
  <c r="AB1910" i="18" s="1"/>
  <c r="Z1910" i="18"/>
  <c r="Y1910" i="18"/>
  <c r="X1910" i="18"/>
  <c r="W1910" i="18"/>
  <c r="V1910" i="18"/>
  <c r="U1910" i="18"/>
  <c r="T1910" i="18"/>
  <c r="S1910" i="18"/>
  <c r="R1910" i="18"/>
  <c r="Q1910" i="18"/>
  <c r="O1910" i="18"/>
  <c r="N1910" i="18" a="1"/>
  <c r="N1910" i="18" s="1"/>
  <c r="M1910" i="18"/>
  <c r="L1910" i="18"/>
  <c r="K1910" i="18"/>
  <c r="BA1909" i="18"/>
  <c r="AX1909" i="18"/>
  <c r="AY1909" i="18" s="1"/>
  <c r="AS1909" i="18"/>
  <c r="AG1909" i="18"/>
  <c r="AE1909" i="18"/>
  <c r="AI1909" i="18" s="1"/>
  <c r="AC1909" i="18" a="1"/>
  <c r="AC1909" i="18" s="1"/>
  <c r="AB1909" i="18" a="1"/>
  <c r="AB1909" i="18" s="1"/>
  <c r="Z1909" i="18"/>
  <c r="Y1909" i="18"/>
  <c r="X1909" i="18"/>
  <c r="W1909" i="18"/>
  <c r="V1909" i="18"/>
  <c r="U1909" i="18"/>
  <c r="T1909" i="18"/>
  <c r="S1909" i="18"/>
  <c r="R1909" i="18"/>
  <c r="Q1909" i="18"/>
  <c r="O1909" i="18"/>
  <c r="N1909" i="18" a="1"/>
  <c r="N1909" i="18" s="1"/>
  <c r="M1909" i="18"/>
  <c r="L1909" i="18"/>
  <c r="K1909" i="18"/>
  <c r="AX1908" i="18"/>
  <c r="AZ1908" i="18" s="1"/>
  <c r="AT1908" i="18"/>
  <c r="AS1908" i="18"/>
  <c r="AR1908" i="18" s="1"/>
  <c r="AP1908" i="18"/>
  <c r="AO1908" i="18"/>
  <c r="AL1908" i="18"/>
  <c r="AH1908" i="18"/>
  <c r="AE1908" i="18"/>
  <c r="AJ1908" i="18" s="1"/>
  <c r="AC1908" i="18" a="1"/>
  <c r="AC1908" i="18" s="1"/>
  <c r="AB1908" i="18" a="1"/>
  <c r="AB1908" i="18" s="1"/>
  <c r="Z1908" i="18"/>
  <c r="Y1908" i="18"/>
  <c r="X1908" i="18"/>
  <c r="W1908" i="18"/>
  <c r="V1908" i="18"/>
  <c r="U1908" i="18"/>
  <c r="T1908" i="18"/>
  <c r="S1908" i="18"/>
  <c r="R1908" i="18"/>
  <c r="Q1908" i="18"/>
  <c r="O1908" i="18"/>
  <c r="N1908" i="18" a="1"/>
  <c r="N1908" i="18" s="1"/>
  <c r="M1908" i="18"/>
  <c r="L1908" i="18"/>
  <c r="K1908" i="18"/>
  <c r="AY1907" i="18"/>
  <c r="AX1907" i="18"/>
  <c r="BA1907" i="18" s="1"/>
  <c r="AU1907" i="18"/>
  <c r="AT1907" i="18"/>
  <c r="AS1907" i="18"/>
  <c r="AP1907" i="18" s="1"/>
  <c r="AR1907" i="18"/>
  <c r="AQ1907" i="18"/>
  <c r="AO1907" i="18"/>
  <c r="AN1907" i="18"/>
  <c r="AM1907" i="18"/>
  <c r="AE1907" i="18"/>
  <c r="AC1907" i="18" a="1"/>
  <c r="AC1907" i="18" s="1"/>
  <c r="AB1907" i="18" a="1"/>
  <c r="AB1907" i="18" s="1"/>
  <c r="Z1907" i="18"/>
  <c r="Y1907" i="18"/>
  <c r="X1907" i="18"/>
  <c r="W1907" i="18"/>
  <c r="V1907" i="18"/>
  <c r="U1907" i="18"/>
  <c r="T1907" i="18"/>
  <c r="S1907" i="18"/>
  <c r="R1907" i="18"/>
  <c r="Q1907" i="18"/>
  <c r="O1907" i="18"/>
  <c r="N1907" i="18" a="1"/>
  <c r="N1907" i="18" s="1"/>
  <c r="M1907" i="18"/>
  <c r="L1907" i="18"/>
  <c r="K1907" i="18"/>
  <c r="BA1906" i="18"/>
  <c r="AX1906" i="18"/>
  <c r="AY1906" i="18" s="1"/>
  <c r="AW1906" i="18"/>
  <c r="AV1906" i="18"/>
  <c r="AS1906" i="18"/>
  <c r="AP1906" i="18" s="1"/>
  <c r="AR1906" i="18"/>
  <c r="AO1906" i="18"/>
  <c r="AE1906" i="18"/>
  <c r="AC1906" i="18" a="1"/>
  <c r="AC1906" i="18" s="1"/>
  <c r="AB1906" i="18" a="1"/>
  <c r="AB1906" i="18" s="1"/>
  <c r="Z1906" i="18"/>
  <c r="Y1906" i="18"/>
  <c r="X1906" i="18"/>
  <c r="W1906" i="18"/>
  <c r="V1906" i="18"/>
  <c r="U1906" i="18"/>
  <c r="T1906" i="18"/>
  <c r="S1906" i="18"/>
  <c r="R1906" i="18"/>
  <c r="Q1906" i="18"/>
  <c r="O1906" i="18"/>
  <c r="N1906" i="18" a="1"/>
  <c r="N1906" i="18" s="1"/>
  <c r="M1906" i="18"/>
  <c r="L1906" i="18"/>
  <c r="K1906" i="18"/>
  <c r="BA1905" i="18"/>
  <c r="AX1905" i="18"/>
  <c r="AY1905" i="18" s="1"/>
  <c r="AS1905" i="18"/>
  <c r="AO1905" i="18" s="1"/>
  <c r="AG1905" i="18"/>
  <c r="AE1905" i="18"/>
  <c r="AI1905" i="18" s="1"/>
  <c r="AC1905" i="18" a="1"/>
  <c r="AC1905" i="18" s="1"/>
  <c r="AB1905" i="18" a="1"/>
  <c r="AB1905" i="18" s="1"/>
  <c r="Z1905" i="18"/>
  <c r="Y1905" i="18"/>
  <c r="X1905" i="18"/>
  <c r="W1905" i="18"/>
  <c r="V1905" i="18"/>
  <c r="U1905" i="18"/>
  <c r="T1905" i="18"/>
  <c r="S1905" i="18"/>
  <c r="R1905" i="18"/>
  <c r="Q1905" i="18"/>
  <c r="O1905" i="18"/>
  <c r="N1905" i="18" a="1"/>
  <c r="N1905" i="18" s="1"/>
  <c r="M1905" i="18"/>
  <c r="L1905" i="18"/>
  <c r="K1905" i="18"/>
  <c r="AX1904" i="18"/>
  <c r="AT1904" i="18"/>
  <c r="AS1904" i="18"/>
  <c r="AR1904" i="18" s="1"/>
  <c r="AP1904" i="18"/>
  <c r="AO1904" i="18"/>
  <c r="AL1904" i="18"/>
  <c r="AI1904" i="18"/>
  <c r="AE1904" i="18"/>
  <c r="AH1904" i="18" s="1"/>
  <c r="AC1904" i="18" a="1"/>
  <c r="AC1904" i="18" s="1"/>
  <c r="AB1904" i="18" a="1"/>
  <c r="AB1904" i="18" s="1"/>
  <c r="Z1904" i="18"/>
  <c r="Y1904" i="18"/>
  <c r="X1904" i="18"/>
  <c r="W1904" i="18"/>
  <c r="V1904" i="18"/>
  <c r="U1904" i="18"/>
  <c r="T1904" i="18"/>
  <c r="S1904" i="18"/>
  <c r="R1904" i="18"/>
  <c r="Q1904" i="18"/>
  <c r="O1904" i="18"/>
  <c r="N1904" i="18" a="1"/>
  <c r="N1904" i="18" s="1"/>
  <c r="M1904" i="18"/>
  <c r="L1904" i="18"/>
  <c r="K1904" i="18"/>
  <c r="BA1903" i="18"/>
  <c r="AZ1903" i="18"/>
  <c r="AX1903" i="18"/>
  <c r="AY1903" i="18" s="1"/>
  <c r="AW1903" i="18"/>
  <c r="AV1903" i="18"/>
  <c r="AT1903" i="18"/>
  <c r="AS1903" i="18"/>
  <c r="AN1903" i="18"/>
  <c r="AE1903" i="18"/>
  <c r="AI1903" i="18" s="1"/>
  <c r="AC1903" i="18" a="1"/>
  <c r="AC1903" i="18" s="1"/>
  <c r="AB1903" i="18" a="1"/>
  <c r="AB1903" i="18" s="1"/>
  <c r="Z1903" i="18"/>
  <c r="Y1903" i="18"/>
  <c r="X1903" i="18"/>
  <c r="W1903" i="18"/>
  <c r="V1903" i="18"/>
  <c r="U1903" i="18"/>
  <c r="T1903" i="18"/>
  <c r="S1903" i="18"/>
  <c r="R1903" i="18"/>
  <c r="Q1903" i="18"/>
  <c r="O1903" i="18"/>
  <c r="N1903" i="18" a="1"/>
  <c r="N1903" i="18" s="1"/>
  <c r="M1903" i="18"/>
  <c r="L1903" i="18"/>
  <c r="K1903" i="18"/>
  <c r="BA1902" i="18"/>
  <c r="AZ1902" i="18"/>
  <c r="AX1902" i="18"/>
  <c r="AY1902" i="18" s="1"/>
  <c r="AW1902" i="18"/>
  <c r="AV1902" i="18"/>
  <c r="AT1902" i="18"/>
  <c r="AS1902" i="18"/>
  <c r="AR1902" i="18"/>
  <c r="AO1902" i="18"/>
  <c r="AK1902" i="18"/>
  <c r="AH1902" i="18"/>
  <c r="AG1902" i="18"/>
  <c r="AF1902" i="18"/>
  <c r="AE1902" i="18"/>
  <c r="AI1902" i="18" s="1"/>
  <c r="AC1902" i="18" a="1"/>
  <c r="AC1902" i="18" s="1"/>
  <c r="AB1902" i="18" a="1"/>
  <c r="AB1902" i="18" s="1"/>
  <c r="Z1902" i="18"/>
  <c r="Y1902" i="18"/>
  <c r="X1902" i="18"/>
  <c r="W1902" i="18"/>
  <c r="V1902" i="18"/>
  <c r="U1902" i="18"/>
  <c r="T1902" i="18"/>
  <c r="S1902" i="18"/>
  <c r="R1902" i="18"/>
  <c r="Q1902" i="18"/>
  <c r="O1902" i="18"/>
  <c r="N1902" i="18" a="1"/>
  <c r="N1902" i="18" s="1"/>
  <c r="M1902" i="18"/>
  <c r="L1902" i="18"/>
  <c r="K1902" i="18"/>
  <c r="AX1901" i="18"/>
  <c r="AS1901" i="18"/>
  <c r="AP1901" i="18" s="1"/>
  <c r="AO1901" i="18"/>
  <c r="AL1901" i="18"/>
  <c r="AE1901" i="18"/>
  <c r="AC1901" i="18" a="1"/>
  <c r="AC1901" i="18" s="1"/>
  <c r="AB1901" i="18" a="1"/>
  <c r="AB1901" i="18" s="1"/>
  <c r="Z1901" i="18"/>
  <c r="Y1901" i="18"/>
  <c r="X1901" i="18"/>
  <c r="W1901" i="18"/>
  <c r="V1901" i="18"/>
  <c r="U1901" i="18"/>
  <c r="T1901" i="18"/>
  <c r="S1901" i="18"/>
  <c r="R1901" i="18"/>
  <c r="Q1901" i="18"/>
  <c r="O1901" i="18"/>
  <c r="N1901" i="18" a="1"/>
  <c r="N1901" i="18" s="1"/>
  <c r="M1901" i="18"/>
  <c r="L1901" i="18"/>
  <c r="K1901" i="18"/>
  <c r="AX1900" i="18"/>
  <c r="AZ1900" i="18" s="1"/>
  <c r="AV1900" i="18"/>
  <c r="AU1900" i="18"/>
  <c r="AS1900" i="18"/>
  <c r="AP1900" i="18" s="1"/>
  <c r="AR1900" i="18"/>
  <c r="AQ1900" i="18"/>
  <c r="AO1900" i="18"/>
  <c r="AN1900" i="18"/>
  <c r="AM1900" i="18"/>
  <c r="AI1900" i="18"/>
  <c r="AH1900" i="18"/>
  <c r="AF1900" i="18"/>
  <c r="AE1900" i="18"/>
  <c r="AC1900" i="18" a="1"/>
  <c r="AC1900" i="18" s="1"/>
  <c r="AB1900" i="18" a="1"/>
  <c r="AB1900" i="18" s="1"/>
  <c r="Z1900" i="18"/>
  <c r="Y1900" i="18"/>
  <c r="X1900" i="18"/>
  <c r="W1900" i="18"/>
  <c r="V1900" i="18"/>
  <c r="U1900" i="18"/>
  <c r="T1900" i="18"/>
  <c r="S1900" i="18"/>
  <c r="R1900" i="18"/>
  <c r="Q1900" i="18"/>
  <c r="O1900" i="18"/>
  <c r="N1900" i="18" a="1"/>
  <c r="N1900" i="18" s="1"/>
  <c r="M1900" i="18"/>
  <c r="L1900" i="18"/>
  <c r="K1900" i="18"/>
  <c r="BA1899" i="18"/>
  <c r="AZ1899" i="18"/>
  <c r="AY1899" i="18"/>
  <c r="AX1899" i="18"/>
  <c r="AW1899" i="18"/>
  <c r="AV1899" i="18"/>
  <c r="AU1899" i="18"/>
  <c r="AT1899" i="18"/>
  <c r="AS1899" i="18"/>
  <c r="AP1899" i="18" s="1"/>
  <c r="AR1899" i="18"/>
  <c r="AN1899" i="18"/>
  <c r="AE1899" i="18"/>
  <c r="AJ1899" i="18" s="1"/>
  <c r="AC1899" i="18" a="1"/>
  <c r="AC1899" i="18" s="1"/>
  <c r="AB1899" i="18" a="1"/>
  <c r="AB1899" i="18" s="1"/>
  <c r="Z1899" i="18"/>
  <c r="Y1899" i="18"/>
  <c r="X1899" i="18"/>
  <c r="W1899" i="18"/>
  <c r="V1899" i="18"/>
  <c r="U1899" i="18"/>
  <c r="T1899" i="18"/>
  <c r="S1899" i="18"/>
  <c r="R1899" i="18"/>
  <c r="Q1899" i="18"/>
  <c r="O1899" i="18"/>
  <c r="N1899" i="18" a="1"/>
  <c r="N1899" i="18" s="1"/>
  <c r="M1899" i="18"/>
  <c r="L1899" i="18"/>
  <c r="K1899" i="18"/>
  <c r="BA1898" i="18"/>
  <c r="AZ1898" i="18"/>
  <c r="AX1898" i="18"/>
  <c r="AY1898" i="18" s="1"/>
  <c r="AW1898" i="18"/>
  <c r="AV1898" i="18"/>
  <c r="AT1898" i="18"/>
  <c r="AS1898" i="18"/>
  <c r="AK1898" i="18"/>
  <c r="AE1898" i="18"/>
  <c r="AC1898" i="18" a="1"/>
  <c r="AC1898" i="18" s="1"/>
  <c r="AB1898" i="18" a="1"/>
  <c r="AB1898" i="18" s="1"/>
  <c r="Z1898" i="18"/>
  <c r="Y1898" i="18"/>
  <c r="X1898" i="18"/>
  <c r="W1898" i="18"/>
  <c r="V1898" i="18"/>
  <c r="U1898" i="18"/>
  <c r="T1898" i="18"/>
  <c r="S1898" i="18"/>
  <c r="R1898" i="18"/>
  <c r="Q1898" i="18"/>
  <c r="O1898" i="18"/>
  <c r="N1898" i="18" a="1"/>
  <c r="N1898" i="18" s="1"/>
  <c r="M1898" i="18"/>
  <c r="L1898" i="18"/>
  <c r="K1898" i="18"/>
  <c r="BA1897" i="18"/>
  <c r="AX1897" i="18"/>
  <c r="AZ1897" i="18" s="1"/>
  <c r="AW1897" i="18"/>
  <c r="AT1897" i="18"/>
  <c r="AS1897" i="18"/>
  <c r="AP1897" i="18" s="1"/>
  <c r="AJ1897" i="18"/>
  <c r="AE1897" i="18"/>
  <c r="AC1897" i="18" a="1"/>
  <c r="AC1897" i="18" s="1"/>
  <c r="AB1897" i="18" a="1"/>
  <c r="AB1897" i="18" s="1"/>
  <c r="Z1897" i="18"/>
  <c r="Y1897" i="18"/>
  <c r="X1897" i="18"/>
  <c r="W1897" i="18"/>
  <c r="V1897" i="18"/>
  <c r="U1897" i="18"/>
  <c r="T1897" i="18"/>
  <c r="S1897" i="18"/>
  <c r="R1897" i="18"/>
  <c r="Q1897" i="18"/>
  <c r="O1897" i="18"/>
  <c r="N1897" i="18" a="1"/>
  <c r="N1897" i="18" s="1"/>
  <c r="M1897" i="18"/>
  <c r="L1897" i="18"/>
  <c r="K1897" i="18"/>
  <c r="AX1896" i="18"/>
  <c r="AY1896" i="18" s="1"/>
  <c r="AT1896" i="18"/>
  <c r="AS1896" i="18"/>
  <c r="AE1896" i="18"/>
  <c r="AI1896" i="18" s="1"/>
  <c r="AC1896" i="18" a="1"/>
  <c r="AC1896" i="18" s="1"/>
  <c r="AB1896" i="18" a="1"/>
  <c r="AB1896" i="18" s="1"/>
  <c r="Z1896" i="18"/>
  <c r="Y1896" i="18"/>
  <c r="X1896" i="18"/>
  <c r="W1896" i="18"/>
  <c r="V1896" i="18"/>
  <c r="U1896" i="18"/>
  <c r="T1896" i="18"/>
  <c r="S1896" i="18"/>
  <c r="R1896" i="18"/>
  <c r="Q1896" i="18"/>
  <c r="O1896" i="18"/>
  <c r="N1896" i="18"/>
  <c r="N1896" i="18" a="1"/>
  <c r="M1896" i="18"/>
  <c r="L1896" i="18"/>
  <c r="K1896" i="18"/>
  <c r="AZ1895" i="18"/>
  <c r="AX1895" i="18"/>
  <c r="BA1895" i="18" s="1"/>
  <c r="AV1895" i="18"/>
  <c r="AU1895" i="18"/>
  <c r="AS1895" i="18"/>
  <c r="AP1895" i="18" s="1"/>
  <c r="AR1895" i="18"/>
  <c r="AQ1895" i="18"/>
  <c r="AO1895" i="18"/>
  <c r="AN1895" i="18"/>
  <c r="AM1895" i="18"/>
  <c r="AE1895" i="18"/>
  <c r="AJ1895" i="18" s="1"/>
  <c r="AC1895" i="18" a="1"/>
  <c r="AC1895" i="18" s="1"/>
  <c r="AB1895" i="18" a="1"/>
  <c r="AB1895" i="18" s="1"/>
  <c r="Z1895" i="18"/>
  <c r="Y1895" i="18"/>
  <c r="X1895" i="18"/>
  <c r="W1895" i="18"/>
  <c r="V1895" i="18"/>
  <c r="U1895" i="18"/>
  <c r="T1895" i="18"/>
  <c r="S1895" i="18"/>
  <c r="R1895" i="18"/>
  <c r="Q1895" i="18"/>
  <c r="O1895" i="18"/>
  <c r="N1895" i="18" a="1"/>
  <c r="N1895" i="18" s="1"/>
  <c r="M1895" i="18"/>
  <c r="L1895" i="18"/>
  <c r="K1895" i="18"/>
  <c r="BA1894" i="18"/>
  <c r="AZ1894" i="18"/>
  <c r="AX1894" i="18"/>
  <c r="AY1894" i="18" s="1"/>
  <c r="AW1894" i="18"/>
  <c r="AV1894" i="18"/>
  <c r="AT1894" i="18"/>
  <c r="AS1894" i="18"/>
  <c r="AE1894" i="18"/>
  <c r="AC1894" i="18" a="1"/>
  <c r="AC1894" i="18" s="1"/>
  <c r="AB1894" i="18" a="1"/>
  <c r="AB1894" i="18" s="1"/>
  <c r="Z1894" i="18"/>
  <c r="Y1894" i="18"/>
  <c r="X1894" i="18"/>
  <c r="W1894" i="18"/>
  <c r="V1894" i="18"/>
  <c r="U1894" i="18"/>
  <c r="T1894" i="18"/>
  <c r="S1894" i="18"/>
  <c r="R1894" i="18"/>
  <c r="Q1894" i="18"/>
  <c r="O1894" i="18"/>
  <c r="N1894" i="18" a="1"/>
  <c r="N1894" i="18" s="1"/>
  <c r="M1894" i="18"/>
  <c r="L1894" i="18"/>
  <c r="K1894" i="18"/>
  <c r="BA1893" i="18"/>
  <c r="AX1893" i="18"/>
  <c r="AZ1893" i="18" s="1"/>
  <c r="AW1893" i="18"/>
  <c r="AT1893" i="18"/>
  <c r="AS1893" i="18"/>
  <c r="AP1893" i="18" s="1"/>
  <c r="AE1893" i="18"/>
  <c r="AC1893" i="18" a="1"/>
  <c r="AC1893" i="18" s="1"/>
  <c r="AB1893" i="18" a="1"/>
  <c r="AB1893" i="18" s="1"/>
  <c r="Z1893" i="18"/>
  <c r="Y1893" i="18"/>
  <c r="X1893" i="18"/>
  <c r="W1893" i="18"/>
  <c r="V1893" i="18"/>
  <c r="U1893" i="18"/>
  <c r="T1893" i="18"/>
  <c r="S1893" i="18"/>
  <c r="R1893" i="18"/>
  <c r="Q1893" i="18"/>
  <c r="O1893" i="18"/>
  <c r="N1893" i="18"/>
  <c r="N1893" i="18" a="1"/>
  <c r="M1893" i="18"/>
  <c r="L1893" i="18"/>
  <c r="K1893" i="18"/>
  <c r="AX1892" i="18"/>
  <c r="AY1892" i="18" s="1"/>
  <c r="AT1892" i="18"/>
  <c r="AS1892" i="18"/>
  <c r="AM1892" i="18"/>
  <c r="AE1892" i="18"/>
  <c r="AI1892" i="18" s="1"/>
  <c r="AC1892" i="18" a="1"/>
  <c r="AC1892" i="18" s="1"/>
  <c r="AB1892" i="18" a="1"/>
  <c r="AB1892" i="18" s="1"/>
  <c r="Z1892" i="18"/>
  <c r="Y1892" i="18"/>
  <c r="X1892" i="18"/>
  <c r="W1892" i="18"/>
  <c r="V1892" i="18"/>
  <c r="U1892" i="18"/>
  <c r="T1892" i="18"/>
  <c r="S1892" i="18"/>
  <c r="R1892" i="18"/>
  <c r="Q1892" i="18"/>
  <c r="O1892" i="18"/>
  <c r="N1892" i="18"/>
  <c r="N1892" i="18" a="1"/>
  <c r="M1892" i="18"/>
  <c r="L1892" i="18"/>
  <c r="K1892" i="18"/>
  <c r="AZ1891" i="18"/>
  <c r="AX1891" i="18"/>
  <c r="BA1891" i="18" s="1"/>
  <c r="AV1891" i="18"/>
  <c r="AU1891" i="18"/>
  <c r="AS1891" i="18"/>
  <c r="AP1891" i="18" s="1"/>
  <c r="AR1891" i="18"/>
  <c r="AQ1891" i="18"/>
  <c r="AO1891" i="18"/>
  <c r="AN1891" i="18"/>
  <c r="AM1891" i="18"/>
  <c r="AE1891" i="18"/>
  <c r="AJ1891" i="18" s="1"/>
  <c r="AC1891" i="18" a="1"/>
  <c r="AC1891" i="18" s="1"/>
  <c r="AB1891" i="18" a="1"/>
  <c r="AB1891" i="18" s="1"/>
  <c r="Z1891" i="18"/>
  <c r="Y1891" i="18"/>
  <c r="X1891" i="18"/>
  <c r="W1891" i="18"/>
  <c r="V1891" i="18"/>
  <c r="U1891" i="18"/>
  <c r="T1891" i="18"/>
  <c r="S1891" i="18"/>
  <c r="R1891" i="18"/>
  <c r="Q1891" i="18"/>
  <c r="O1891" i="18"/>
  <c r="N1891" i="18" a="1"/>
  <c r="N1891" i="18" s="1"/>
  <c r="M1891" i="18"/>
  <c r="L1891" i="18"/>
  <c r="K1891" i="18"/>
  <c r="BA1890" i="18"/>
  <c r="AZ1890" i="18"/>
  <c r="AX1890" i="18"/>
  <c r="AY1890" i="18" s="1"/>
  <c r="AW1890" i="18"/>
  <c r="AV1890" i="18"/>
  <c r="AT1890" i="18"/>
  <c r="AS1890" i="18"/>
  <c r="AK1890" i="18"/>
  <c r="AE1890" i="18"/>
  <c r="AC1890" i="18" a="1"/>
  <c r="AC1890" i="18" s="1"/>
  <c r="AB1890" i="18" a="1"/>
  <c r="AB1890" i="18" s="1"/>
  <c r="Z1890" i="18"/>
  <c r="Y1890" i="18"/>
  <c r="X1890" i="18"/>
  <c r="W1890" i="18"/>
  <c r="V1890" i="18"/>
  <c r="U1890" i="18"/>
  <c r="T1890" i="18"/>
  <c r="S1890" i="18"/>
  <c r="R1890" i="18"/>
  <c r="Q1890" i="18"/>
  <c r="O1890" i="18"/>
  <c r="N1890" i="18" a="1"/>
  <c r="N1890" i="18" s="1"/>
  <c r="M1890" i="18"/>
  <c r="L1890" i="18"/>
  <c r="K1890" i="18"/>
  <c r="BA1889" i="18"/>
  <c r="AX1889" i="18"/>
  <c r="AZ1889" i="18" s="1"/>
  <c r="AW1889" i="18"/>
  <c r="AT1889" i="18"/>
  <c r="AS1889" i="18"/>
  <c r="AP1889" i="18" s="1"/>
  <c r="AJ1889" i="18"/>
  <c r="AE1889" i="18"/>
  <c r="AC1889" i="18" a="1"/>
  <c r="AC1889" i="18" s="1"/>
  <c r="AB1889" i="18" a="1"/>
  <c r="AB1889" i="18" s="1"/>
  <c r="Z1889" i="18"/>
  <c r="Y1889" i="18"/>
  <c r="X1889" i="18"/>
  <c r="W1889" i="18"/>
  <c r="V1889" i="18"/>
  <c r="U1889" i="18"/>
  <c r="T1889" i="18"/>
  <c r="S1889" i="18"/>
  <c r="R1889" i="18"/>
  <c r="Q1889" i="18"/>
  <c r="O1889" i="18"/>
  <c r="N1889" i="18" a="1"/>
  <c r="N1889" i="18" s="1"/>
  <c r="M1889" i="18"/>
  <c r="L1889" i="18"/>
  <c r="K1889" i="18"/>
  <c r="AX1888" i="18"/>
  <c r="AY1888" i="18" s="1"/>
  <c r="AT1888" i="18"/>
  <c r="AS1888" i="18"/>
  <c r="AM1888" i="18" s="1"/>
  <c r="AE1888" i="18"/>
  <c r="AI1888" i="18" s="1"/>
  <c r="AC1888" i="18" a="1"/>
  <c r="AC1888" i="18" s="1"/>
  <c r="AB1888" i="18" a="1"/>
  <c r="AB1888" i="18" s="1"/>
  <c r="Z1888" i="18"/>
  <c r="Y1888" i="18"/>
  <c r="X1888" i="18"/>
  <c r="W1888" i="18"/>
  <c r="V1888" i="18"/>
  <c r="U1888" i="18"/>
  <c r="T1888" i="18"/>
  <c r="S1888" i="18"/>
  <c r="R1888" i="18"/>
  <c r="Q1888" i="18"/>
  <c r="O1888" i="18"/>
  <c r="N1888" i="18"/>
  <c r="N1888" i="18" a="1"/>
  <c r="M1888" i="18"/>
  <c r="L1888" i="18"/>
  <c r="K1888" i="18"/>
  <c r="AZ1887" i="18"/>
  <c r="AX1887" i="18"/>
  <c r="BA1887" i="18" s="1"/>
  <c r="AV1887" i="18"/>
  <c r="AU1887" i="18"/>
  <c r="AS1887" i="18"/>
  <c r="AP1887" i="18" s="1"/>
  <c r="AR1887" i="18"/>
  <c r="AQ1887" i="18"/>
  <c r="AO1887" i="18"/>
  <c r="AN1887" i="18"/>
  <c r="AM1887" i="18"/>
  <c r="AE1887" i="18"/>
  <c r="AJ1887" i="18" s="1"/>
  <c r="AC1887" i="18" a="1"/>
  <c r="AC1887" i="18" s="1"/>
  <c r="AB1887" i="18" a="1"/>
  <c r="AB1887" i="18" s="1"/>
  <c r="Z1887" i="18"/>
  <c r="Y1887" i="18"/>
  <c r="X1887" i="18"/>
  <c r="W1887" i="18"/>
  <c r="V1887" i="18"/>
  <c r="U1887" i="18"/>
  <c r="T1887" i="18"/>
  <c r="S1887" i="18"/>
  <c r="R1887" i="18"/>
  <c r="Q1887" i="18"/>
  <c r="O1887" i="18"/>
  <c r="N1887" i="18" a="1"/>
  <c r="N1887" i="18" s="1"/>
  <c r="M1887" i="18"/>
  <c r="L1887" i="18"/>
  <c r="K1887" i="18"/>
  <c r="BA1886" i="18"/>
  <c r="AZ1886" i="18"/>
  <c r="AX1886" i="18"/>
  <c r="AY1886" i="18" s="1"/>
  <c r="AW1886" i="18"/>
  <c r="AV1886" i="18"/>
  <c r="AT1886" i="18"/>
  <c r="AS1886" i="18"/>
  <c r="AE1886" i="18"/>
  <c r="AC1886" i="18" a="1"/>
  <c r="AC1886" i="18" s="1"/>
  <c r="AB1886" i="18" a="1"/>
  <c r="AB1886" i="18" s="1"/>
  <c r="Z1886" i="18"/>
  <c r="Y1886" i="18"/>
  <c r="X1886" i="18"/>
  <c r="W1886" i="18"/>
  <c r="V1886" i="18"/>
  <c r="U1886" i="18"/>
  <c r="T1886" i="18"/>
  <c r="S1886" i="18"/>
  <c r="R1886" i="18"/>
  <c r="Q1886" i="18"/>
  <c r="O1886" i="18"/>
  <c r="N1886" i="18" a="1"/>
  <c r="N1886" i="18" s="1"/>
  <c r="M1886" i="18"/>
  <c r="L1886" i="18"/>
  <c r="K1886" i="18"/>
  <c r="BA1885" i="18"/>
  <c r="AX1885" i="18"/>
  <c r="AZ1885" i="18" s="1"/>
  <c r="AW1885" i="18"/>
  <c r="AT1885" i="18"/>
  <c r="AS1885" i="18"/>
  <c r="AP1885" i="18" s="1"/>
  <c r="AE1885" i="18"/>
  <c r="AC1885" i="18" a="1"/>
  <c r="AC1885" i="18" s="1"/>
  <c r="AB1885" i="18" a="1"/>
  <c r="AB1885" i="18" s="1"/>
  <c r="Z1885" i="18"/>
  <c r="Y1885" i="18"/>
  <c r="X1885" i="18"/>
  <c r="W1885" i="18"/>
  <c r="V1885" i="18"/>
  <c r="U1885" i="18"/>
  <c r="T1885" i="18"/>
  <c r="S1885" i="18"/>
  <c r="R1885" i="18"/>
  <c r="Q1885" i="18"/>
  <c r="O1885" i="18"/>
  <c r="N1885" i="18"/>
  <c r="N1885" i="18" a="1"/>
  <c r="M1885" i="18"/>
  <c r="L1885" i="18"/>
  <c r="K1885" i="18"/>
  <c r="AX1884" i="18"/>
  <c r="AY1884" i="18" s="1"/>
  <c r="AT1884" i="18"/>
  <c r="AS1884" i="18"/>
  <c r="AM1884" i="18"/>
  <c r="AE1884" i="18"/>
  <c r="AI1884" i="18" s="1"/>
  <c r="AC1884" i="18" a="1"/>
  <c r="AC1884" i="18" s="1"/>
  <c r="AB1884" i="18" a="1"/>
  <c r="AB1884" i="18" s="1"/>
  <c r="Z1884" i="18"/>
  <c r="Y1884" i="18"/>
  <c r="X1884" i="18"/>
  <c r="W1884" i="18"/>
  <c r="V1884" i="18"/>
  <c r="U1884" i="18"/>
  <c r="T1884" i="18"/>
  <c r="S1884" i="18"/>
  <c r="R1884" i="18"/>
  <c r="Q1884" i="18"/>
  <c r="O1884" i="18"/>
  <c r="N1884" i="18" a="1"/>
  <c r="N1884" i="18" s="1"/>
  <c r="M1884" i="18"/>
  <c r="L1884" i="18"/>
  <c r="K1884" i="18"/>
  <c r="AZ1883" i="18"/>
  <c r="AX1883" i="18"/>
  <c r="BA1883" i="18" s="1"/>
  <c r="AV1883" i="18"/>
  <c r="AU1883" i="18"/>
  <c r="AS1883" i="18"/>
  <c r="AP1883" i="18" s="1"/>
  <c r="AR1883" i="18"/>
  <c r="AQ1883" i="18"/>
  <c r="AO1883" i="18"/>
  <c r="AN1883" i="18"/>
  <c r="AM1883" i="18"/>
  <c r="AE1883" i="18"/>
  <c r="AJ1883" i="18" s="1"/>
  <c r="AC1883" i="18" a="1"/>
  <c r="AC1883" i="18" s="1"/>
  <c r="AB1883" i="18" a="1"/>
  <c r="AB1883" i="18" s="1"/>
  <c r="Z1883" i="18"/>
  <c r="Y1883" i="18"/>
  <c r="X1883" i="18"/>
  <c r="W1883" i="18"/>
  <c r="V1883" i="18"/>
  <c r="U1883" i="18"/>
  <c r="T1883" i="18"/>
  <c r="S1883" i="18"/>
  <c r="R1883" i="18"/>
  <c r="Q1883" i="18"/>
  <c r="O1883" i="18"/>
  <c r="N1883" i="18" a="1"/>
  <c r="N1883" i="18" s="1"/>
  <c r="M1883" i="18"/>
  <c r="L1883" i="18"/>
  <c r="K1883" i="18"/>
  <c r="BA1882" i="18"/>
  <c r="AZ1882" i="18"/>
  <c r="AX1882" i="18"/>
  <c r="AY1882" i="18" s="1"/>
  <c r="AW1882" i="18"/>
  <c r="AV1882" i="18"/>
  <c r="AT1882" i="18"/>
  <c r="AS1882" i="18"/>
  <c r="AK1882" i="18"/>
  <c r="AE1882" i="18"/>
  <c r="AC1882" i="18" a="1"/>
  <c r="AC1882" i="18" s="1"/>
  <c r="AB1882" i="18" a="1"/>
  <c r="AB1882" i="18" s="1"/>
  <c r="Z1882" i="18"/>
  <c r="Y1882" i="18"/>
  <c r="X1882" i="18"/>
  <c r="W1882" i="18"/>
  <c r="V1882" i="18"/>
  <c r="U1882" i="18"/>
  <c r="T1882" i="18"/>
  <c r="S1882" i="18"/>
  <c r="R1882" i="18"/>
  <c r="Q1882" i="18"/>
  <c r="O1882" i="18"/>
  <c r="N1882" i="18" a="1"/>
  <c r="N1882" i="18" s="1"/>
  <c r="M1882" i="18"/>
  <c r="L1882" i="18"/>
  <c r="K1882" i="18"/>
  <c r="BA1881" i="18"/>
  <c r="AX1881" i="18"/>
  <c r="AZ1881" i="18" s="1"/>
  <c r="AW1881" i="18"/>
  <c r="AT1881" i="18"/>
  <c r="AS1881" i="18"/>
  <c r="AP1881" i="18" s="1"/>
  <c r="AJ1881" i="18"/>
  <c r="AE1881" i="18"/>
  <c r="AC1881" i="18" a="1"/>
  <c r="AC1881" i="18" s="1"/>
  <c r="AB1881" i="18" a="1"/>
  <c r="AB1881" i="18" s="1"/>
  <c r="Z1881" i="18"/>
  <c r="Y1881" i="18"/>
  <c r="X1881" i="18"/>
  <c r="W1881" i="18"/>
  <c r="V1881" i="18"/>
  <c r="U1881" i="18"/>
  <c r="T1881" i="18"/>
  <c r="S1881" i="18"/>
  <c r="R1881" i="18"/>
  <c r="Q1881" i="18"/>
  <c r="O1881" i="18"/>
  <c r="N1881" i="18" a="1"/>
  <c r="N1881" i="18" s="1"/>
  <c r="M1881" i="18"/>
  <c r="L1881" i="18"/>
  <c r="K1881" i="18"/>
  <c r="AX1880" i="18"/>
  <c r="AY1880" i="18" s="1"/>
  <c r="AT1880" i="18"/>
  <c r="AS1880" i="18"/>
  <c r="AE1880" i="18"/>
  <c r="AI1880" i="18" s="1"/>
  <c r="AC1880" i="18" a="1"/>
  <c r="AC1880" i="18" s="1"/>
  <c r="AB1880" i="18" a="1"/>
  <c r="AB1880" i="18" s="1"/>
  <c r="Z1880" i="18"/>
  <c r="Y1880" i="18"/>
  <c r="X1880" i="18"/>
  <c r="W1880" i="18"/>
  <c r="V1880" i="18"/>
  <c r="U1880" i="18"/>
  <c r="T1880" i="18"/>
  <c r="S1880" i="18"/>
  <c r="R1880" i="18"/>
  <c r="Q1880" i="18"/>
  <c r="O1880" i="18"/>
  <c r="N1880" i="18" a="1"/>
  <c r="N1880" i="18" s="1"/>
  <c r="M1880" i="18"/>
  <c r="L1880" i="18"/>
  <c r="K1880" i="18"/>
  <c r="AZ1879" i="18"/>
  <c r="AX1879" i="18"/>
  <c r="BA1879" i="18" s="1"/>
  <c r="AV1879" i="18"/>
  <c r="AU1879" i="18"/>
  <c r="AS1879" i="18"/>
  <c r="AP1879" i="18" s="1"/>
  <c r="AR1879" i="18"/>
  <c r="AQ1879" i="18"/>
  <c r="AO1879" i="18"/>
  <c r="AN1879" i="18"/>
  <c r="AM1879" i="18"/>
  <c r="AE1879" i="18"/>
  <c r="AJ1879" i="18" s="1"/>
  <c r="AC1879" i="18" a="1"/>
  <c r="AC1879" i="18" s="1"/>
  <c r="AB1879" i="18" a="1"/>
  <c r="AB1879" i="18" s="1"/>
  <c r="Z1879" i="18"/>
  <c r="Y1879" i="18"/>
  <c r="X1879" i="18"/>
  <c r="W1879" i="18"/>
  <c r="V1879" i="18"/>
  <c r="U1879" i="18"/>
  <c r="T1879" i="18"/>
  <c r="S1879" i="18"/>
  <c r="R1879" i="18"/>
  <c r="Q1879" i="18"/>
  <c r="O1879" i="18"/>
  <c r="N1879" i="18" a="1"/>
  <c r="N1879" i="18" s="1"/>
  <c r="M1879" i="18"/>
  <c r="L1879" i="18"/>
  <c r="K1879" i="18"/>
  <c r="BA1878" i="18"/>
  <c r="AZ1878" i="18"/>
  <c r="AX1878" i="18"/>
  <c r="AY1878" i="18" s="1"/>
  <c r="AW1878" i="18"/>
  <c r="AV1878" i="18"/>
  <c r="AT1878" i="18"/>
  <c r="AS1878" i="18"/>
  <c r="AE1878" i="18"/>
  <c r="AC1878" i="18" a="1"/>
  <c r="AC1878" i="18" s="1"/>
  <c r="AB1878" i="18" a="1"/>
  <c r="AB1878" i="18" s="1"/>
  <c r="Z1878" i="18"/>
  <c r="Y1878" i="18"/>
  <c r="X1878" i="18"/>
  <c r="W1878" i="18"/>
  <c r="V1878" i="18"/>
  <c r="U1878" i="18"/>
  <c r="T1878" i="18"/>
  <c r="S1878" i="18"/>
  <c r="R1878" i="18"/>
  <c r="Q1878" i="18"/>
  <c r="O1878" i="18"/>
  <c r="N1878" i="18" a="1"/>
  <c r="N1878" i="18" s="1"/>
  <c r="M1878" i="18"/>
  <c r="L1878" i="18"/>
  <c r="K1878" i="18"/>
  <c r="BA1877" i="18"/>
  <c r="AX1877" i="18"/>
  <c r="AZ1877" i="18" s="1"/>
  <c r="AW1877" i="18"/>
  <c r="AT1877" i="18"/>
  <c r="AS1877" i="18"/>
  <c r="AH1877" i="18"/>
  <c r="AE1877" i="18"/>
  <c r="AJ1877" i="18" s="1"/>
  <c r="AC1877" i="18" a="1"/>
  <c r="AC1877" i="18" s="1"/>
  <c r="AB1877" i="18" a="1"/>
  <c r="AB1877" i="18" s="1"/>
  <c r="Z1877" i="18"/>
  <c r="Y1877" i="18"/>
  <c r="X1877" i="18"/>
  <c r="W1877" i="18"/>
  <c r="V1877" i="18"/>
  <c r="U1877" i="18"/>
  <c r="T1877" i="18"/>
  <c r="S1877" i="18"/>
  <c r="R1877" i="18"/>
  <c r="Q1877" i="18"/>
  <c r="O1877" i="18"/>
  <c r="N1877" i="18" a="1"/>
  <c r="N1877" i="18" s="1"/>
  <c r="M1877" i="18"/>
  <c r="L1877" i="18"/>
  <c r="K1877" i="18"/>
  <c r="AX1876" i="18"/>
  <c r="AY1876" i="18" s="1"/>
  <c r="AT1876" i="18"/>
  <c r="AS1876" i="18"/>
  <c r="AE1876" i="18"/>
  <c r="AI1876" i="18" s="1"/>
  <c r="AC1876" i="18" a="1"/>
  <c r="AC1876" i="18" s="1"/>
  <c r="AB1876" i="18" a="1"/>
  <c r="AB1876" i="18" s="1"/>
  <c r="Z1876" i="18"/>
  <c r="Y1876" i="18"/>
  <c r="X1876" i="18"/>
  <c r="W1876" i="18"/>
  <c r="V1876" i="18"/>
  <c r="U1876" i="18"/>
  <c r="T1876" i="18"/>
  <c r="S1876" i="18"/>
  <c r="R1876" i="18"/>
  <c r="Q1876" i="18"/>
  <c r="O1876" i="18"/>
  <c r="N1876" i="18" a="1"/>
  <c r="N1876" i="18" s="1"/>
  <c r="M1876" i="18"/>
  <c r="L1876" i="18"/>
  <c r="K1876" i="18"/>
  <c r="AZ1875" i="18"/>
  <c r="AX1875" i="18"/>
  <c r="BA1875" i="18" s="1"/>
  <c r="AV1875" i="18"/>
  <c r="AU1875" i="18"/>
  <c r="AS1875" i="18"/>
  <c r="AP1875" i="18" s="1"/>
  <c r="AR1875" i="18"/>
  <c r="AQ1875" i="18"/>
  <c r="AO1875" i="18"/>
  <c r="AN1875" i="18"/>
  <c r="AM1875" i="18"/>
  <c r="AE1875" i="18"/>
  <c r="AC1875" i="18" a="1"/>
  <c r="AC1875" i="18" s="1"/>
  <c r="AB1875" i="18" a="1"/>
  <c r="AB1875" i="18" s="1"/>
  <c r="Z1875" i="18"/>
  <c r="Y1875" i="18"/>
  <c r="X1875" i="18"/>
  <c r="W1875" i="18"/>
  <c r="V1875" i="18"/>
  <c r="U1875" i="18"/>
  <c r="T1875" i="18"/>
  <c r="S1875" i="18"/>
  <c r="R1875" i="18"/>
  <c r="Q1875" i="18"/>
  <c r="O1875" i="18"/>
  <c r="N1875" i="18" a="1"/>
  <c r="N1875" i="18" s="1"/>
  <c r="M1875" i="18"/>
  <c r="L1875" i="18"/>
  <c r="K1875" i="18"/>
  <c r="BA1874" i="18"/>
  <c r="AZ1874" i="18"/>
  <c r="AX1874" i="18"/>
  <c r="AY1874" i="18" s="1"/>
  <c r="AW1874" i="18"/>
  <c r="AV1874" i="18"/>
  <c r="AT1874" i="18"/>
  <c r="AS1874" i="18"/>
  <c r="AO1874" i="18" s="1"/>
  <c r="AJ1874" i="18"/>
  <c r="AG1874" i="18"/>
  <c r="AF1874" i="18"/>
  <c r="AE1874" i="18"/>
  <c r="AI1874" i="18" s="1"/>
  <c r="AC1874" i="18" a="1"/>
  <c r="AC1874" i="18" s="1"/>
  <c r="AB1874" i="18" a="1"/>
  <c r="AB1874" i="18" s="1"/>
  <c r="Z1874" i="18"/>
  <c r="Y1874" i="18"/>
  <c r="X1874" i="18"/>
  <c r="W1874" i="18"/>
  <c r="V1874" i="18"/>
  <c r="U1874" i="18"/>
  <c r="T1874" i="18"/>
  <c r="S1874" i="18"/>
  <c r="R1874" i="18"/>
  <c r="Q1874" i="18"/>
  <c r="O1874" i="18"/>
  <c r="N1874" i="18" a="1"/>
  <c r="N1874" i="18" s="1"/>
  <c r="M1874" i="18"/>
  <c r="L1874" i="18"/>
  <c r="K1874" i="18"/>
  <c r="AX1873" i="18"/>
  <c r="AW1873" i="18" s="1"/>
  <c r="AS1873" i="18"/>
  <c r="AO1873" i="18" s="1"/>
  <c r="AP1873" i="18"/>
  <c r="AH1873" i="18"/>
  <c r="AE1873" i="18"/>
  <c r="AJ1873" i="18" s="1"/>
  <c r="AC1873" i="18" a="1"/>
  <c r="AC1873" i="18" s="1"/>
  <c r="AB1873" i="18" a="1"/>
  <c r="AB1873" i="18" s="1"/>
  <c r="Z1873" i="18"/>
  <c r="Y1873" i="18"/>
  <c r="X1873" i="18"/>
  <c r="W1873" i="18"/>
  <c r="V1873" i="18"/>
  <c r="U1873" i="18"/>
  <c r="T1873" i="18"/>
  <c r="S1873" i="18"/>
  <c r="R1873" i="18"/>
  <c r="Q1873" i="18"/>
  <c r="O1873" i="18"/>
  <c r="N1873" i="18" a="1"/>
  <c r="N1873" i="18" s="1"/>
  <c r="M1873" i="18"/>
  <c r="L1873" i="18"/>
  <c r="K1873" i="18"/>
  <c r="AX1872" i="18"/>
  <c r="AU1872" i="18"/>
  <c r="AT1872" i="18"/>
  <c r="AS1872" i="18"/>
  <c r="AM1872" i="18" s="1"/>
  <c r="AO1872" i="18"/>
  <c r="AH1872" i="18"/>
  <c r="AE1872" i="18"/>
  <c r="AI1872" i="18" s="1"/>
  <c r="AC1872" i="18" a="1"/>
  <c r="AC1872" i="18" s="1"/>
  <c r="AB1872" i="18" a="1"/>
  <c r="AB1872" i="18" s="1"/>
  <c r="Z1872" i="18"/>
  <c r="Y1872" i="18"/>
  <c r="X1872" i="18"/>
  <c r="W1872" i="18"/>
  <c r="V1872" i="18"/>
  <c r="U1872" i="18"/>
  <c r="T1872" i="18"/>
  <c r="S1872" i="18"/>
  <c r="R1872" i="18"/>
  <c r="Q1872" i="18"/>
  <c r="O1872" i="18"/>
  <c r="N1872" i="18" a="1"/>
  <c r="N1872" i="18" s="1"/>
  <c r="M1872" i="18"/>
  <c r="L1872" i="18"/>
  <c r="K1872" i="18"/>
  <c r="AX1871" i="18"/>
  <c r="AT1871" i="18" s="1"/>
  <c r="AS1871" i="18"/>
  <c r="AJ1871" i="18"/>
  <c r="AE1871" i="18"/>
  <c r="AC1871" i="18" a="1"/>
  <c r="AC1871" i="18" s="1"/>
  <c r="AB1871" i="18" a="1"/>
  <c r="AB1871" i="18" s="1"/>
  <c r="Z1871" i="18"/>
  <c r="Y1871" i="18"/>
  <c r="X1871" i="18"/>
  <c r="W1871" i="18"/>
  <c r="V1871" i="18"/>
  <c r="U1871" i="18"/>
  <c r="T1871" i="18"/>
  <c r="S1871" i="18"/>
  <c r="R1871" i="18"/>
  <c r="Q1871" i="18"/>
  <c r="O1871" i="18"/>
  <c r="N1871" i="18" a="1"/>
  <c r="N1871" i="18" s="1"/>
  <c r="M1871" i="18"/>
  <c r="L1871" i="18"/>
  <c r="K1871" i="18"/>
  <c r="AX1870" i="18"/>
  <c r="AW1870" i="18" s="1"/>
  <c r="AT1870" i="18"/>
  <c r="AS1870" i="18"/>
  <c r="AE1870" i="18"/>
  <c r="AC1870" i="18" a="1"/>
  <c r="AC1870" i="18" s="1"/>
  <c r="AB1870" i="18" a="1"/>
  <c r="AB1870" i="18" s="1"/>
  <c r="Z1870" i="18"/>
  <c r="Y1870" i="18"/>
  <c r="X1870" i="18"/>
  <c r="W1870" i="18"/>
  <c r="V1870" i="18"/>
  <c r="U1870" i="18"/>
  <c r="T1870" i="18"/>
  <c r="S1870" i="18"/>
  <c r="R1870" i="18"/>
  <c r="Q1870" i="18"/>
  <c r="O1870" i="18"/>
  <c r="N1870" i="18" a="1"/>
  <c r="N1870" i="18" s="1"/>
  <c r="M1870" i="18"/>
  <c r="L1870" i="18"/>
  <c r="K1870" i="18"/>
  <c r="AX1869" i="18"/>
  <c r="AW1869" i="18" s="1"/>
  <c r="AS1869" i="18"/>
  <c r="AR1869" i="18" s="1"/>
  <c r="AH1869" i="18"/>
  <c r="AG1869" i="18"/>
  <c r="AE1869" i="18"/>
  <c r="AI1869" i="18" s="1"/>
  <c r="AC1869" i="18" a="1"/>
  <c r="AC1869" i="18" s="1"/>
  <c r="AB1869" i="18" a="1"/>
  <c r="AB1869" i="18" s="1"/>
  <c r="Z1869" i="18"/>
  <c r="Y1869" i="18"/>
  <c r="X1869" i="18"/>
  <c r="W1869" i="18"/>
  <c r="V1869" i="18"/>
  <c r="U1869" i="18"/>
  <c r="T1869" i="18"/>
  <c r="S1869" i="18"/>
  <c r="R1869" i="18"/>
  <c r="Q1869" i="18"/>
  <c r="O1869" i="18"/>
  <c r="N1869" i="18" a="1"/>
  <c r="N1869" i="18" s="1"/>
  <c r="M1869" i="18"/>
  <c r="L1869" i="18"/>
  <c r="K1869" i="18"/>
  <c r="BA1868" i="18"/>
  <c r="AX1868" i="18"/>
  <c r="AW1868" i="18"/>
  <c r="AU1868" i="18"/>
  <c r="AS1868" i="18"/>
  <c r="AE1868" i="18"/>
  <c r="AI1868" i="18" s="1"/>
  <c r="AC1868" i="18" a="1"/>
  <c r="AC1868" i="18" s="1"/>
  <c r="AB1868" i="18" a="1"/>
  <c r="AB1868" i="18" s="1"/>
  <c r="Z1868" i="18"/>
  <c r="Y1868" i="18"/>
  <c r="X1868" i="18"/>
  <c r="W1868" i="18"/>
  <c r="V1868" i="18"/>
  <c r="U1868" i="18"/>
  <c r="T1868" i="18"/>
  <c r="S1868" i="18"/>
  <c r="R1868" i="18"/>
  <c r="Q1868" i="18"/>
  <c r="O1868" i="18"/>
  <c r="N1868" i="18" a="1"/>
  <c r="N1868" i="18" s="1"/>
  <c r="M1868" i="18"/>
  <c r="L1868" i="18"/>
  <c r="K1868" i="18"/>
  <c r="BA1867" i="18"/>
  <c r="AZ1867" i="18"/>
  <c r="AY1867" i="18"/>
  <c r="AX1867" i="18"/>
  <c r="AW1867" i="18"/>
  <c r="AV1867" i="18"/>
  <c r="AU1867" i="18"/>
  <c r="AT1867" i="18"/>
  <c r="AS1867" i="18"/>
  <c r="AM1867" i="18"/>
  <c r="AE1867" i="18"/>
  <c r="AJ1867" i="18" s="1"/>
  <c r="AC1867" i="18" a="1"/>
  <c r="AC1867" i="18" s="1"/>
  <c r="AB1867" i="18" a="1"/>
  <c r="AB1867" i="18" s="1"/>
  <c r="Z1867" i="18"/>
  <c r="Y1867" i="18"/>
  <c r="X1867" i="18"/>
  <c r="W1867" i="18"/>
  <c r="V1867" i="18"/>
  <c r="U1867" i="18"/>
  <c r="T1867" i="18"/>
  <c r="S1867" i="18"/>
  <c r="R1867" i="18"/>
  <c r="Q1867" i="18"/>
  <c r="O1867" i="18"/>
  <c r="N1867" i="18" a="1"/>
  <c r="N1867" i="18" s="1"/>
  <c r="M1867" i="18"/>
  <c r="L1867" i="18"/>
  <c r="K1867" i="18"/>
  <c r="AZ1866" i="18"/>
  <c r="AX1866" i="18"/>
  <c r="AW1866" i="18"/>
  <c r="AV1866" i="18"/>
  <c r="AT1866" i="18"/>
  <c r="AS1866" i="18"/>
  <c r="AR1866" i="18" s="1"/>
  <c r="AO1866" i="18"/>
  <c r="AG1866" i="18"/>
  <c r="AE1866" i="18"/>
  <c r="AI1866" i="18" s="1"/>
  <c r="AC1866" i="18" a="1"/>
  <c r="AC1866" i="18" s="1"/>
  <c r="AB1866" i="18" a="1"/>
  <c r="AB1866" i="18" s="1"/>
  <c r="Z1866" i="18"/>
  <c r="Y1866" i="18"/>
  <c r="X1866" i="18"/>
  <c r="W1866" i="18"/>
  <c r="V1866" i="18"/>
  <c r="U1866" i="18"/>
  <c r="T1866" i="18"/>
  <c r="S1866" i="18"/>
  <c r="R1866" i="18"/>
  <c r="Q1866" i="18"/>
  <c r="O1866" i="18"/>
  <c r="N1866" i="18" a="1"/>
  <c r="N1866" i="18" s="1"/>
  <c r="M1866" i="18"/>
  <c r="L1866" i="18"/>
  <c r="K1866" i="18"/>
  <c r="AX1865" i="18"/>
  <c r="BA1865" i="18" s="1"/>
  <c r="AT1865" i="18"/>
  <c r="AS1865" i="18"/>
  <c r="AR1865" i="18" s="1"/>
  <c r="AP1865" i="18"/>
  <c r="AL1865" i="18"/>
  <c r="AE1865" i="18"/>
  <c r="AC1865" i="18" a="1"/>
  <c r="AC1865" i="18" s="1"/>
  <c r="AB1865" i="18" a="1"/>
  <c r="AB1865" i="18" s="1"/>
  <c r="Z1865" i="18"/>
  <c r="Y1865" i="18"/>
  <c r="X1865" i="18"/>
  <c r="W1865" i="18"/>
  <c r="V1865" i="18"/>
  <c r="U1865" i="18"/>
  <c r="T1865" i="18"/>
  <c r="S1865" i="18"/>
  <c r="R1865" i="18"/>
  <c r="Q1865" i="18"/>
  <c r="O1865" i="18"/>
  <c r="N1865" i="18" a="1"/>
  <c r="N1865" i="18" s="1"/>
  <c r="M1865" i="18"/>
  <c r="L1865" i="18"/>
  <c r="K1865" i="18"/>
  <c r="AY1864" i="18"/>
  <c r="AX1864" i="18"/>
  <c r="BA1864" i="18" s="1"/>
  <c r="AU1864" i="18"/>
  <c r="AT1864" i="18"/>
  <c r="AS1864" i="18"/>
  <c r="AP1864" i="18" s="1"/>
  <c r="AQ1864" i="18"/>
  <c r="AO1864" i="18"/>
  <c r="AM1864" i="18"/>
  <c r="AE1864" i="18"/>
  <c r="AI1864" i="18" s="1"/>
  <c r="AC1864" i="18" a="1"/>
  <c r="AC1864" i="18" s="1"/>
  <c r="AB1864" i="18" a="1"/>
  <c r="AB1864" i="18" s="1"/>
  <c r="Z1864" i="18"/>
  <c r="Y1864" i="18"/>
  <c r="X1864" i="18"/>
  <c r="W1864" i="18"/>
  <c r="V1864" i="18"/>
  <c r="U1864" i="18"/>
  <c r="T1864" i="18"/>
  <c r="S1864" i="18"/>
  <c r="R1864" i="18"/>
  <c r="Q1864" i="18"/>
  <c r="O1864" i="18"/>
  <c r="N1864" i="18" a="1"/>
  <c r="N1864" i="18" s="1"/>
  <c r="M1864" i="18"/>
  <c r="L1864" i="18"/>
  <c r="K1864" i="18"/>
  <c r="BA1863" i="18"/>
  <c r="AY1863" i="18"/>
  <c r="AX1863" i="18"/>
  <c r="AZ1863" i="18" s="1"/>
  <c r="AW1863" i="18"/>
  <c r="AU1863" i="18"/>
  <c r="AT1863" i="18"/>
  <c r="AS1863" i="18"/>
  <c r="AP1863" i="18" s="1"/>
  <c r="AQ1863" i="18"/>
  <c r="AN1863" i="18"/>
  <c r="AE1863" i="18"/>
  <c r="AJ1863" i="18" s="1"/>
  <c r="AC1863" i="18" a="1"/>
  <c r="AC1863" i="18" s="1"/>
  <c r="AB1863" i="18" a="1"/>
  <c r="AB1863" i="18" s="1"/>
  <c r="Z1863" i="18"/>
  <c r="Y1863" i="18"/>
  <c r="X1863" i="18"/>
  <c r="W1863" i="18"/>
  <c r="V1863" i="18"/>
  <c r="U1863" i="18"/>
  <c r="T1863" i="18"/>
  <c r="S1863" i="18"/>
  <c r="R1863" i="18"/>
  <c r="Q1863" i="18"/>
  <c r="O1863" i="18"/>
  <c r="N1863" i="18" a="1"/>
  <c r="N1863" i="18" s="1"/>
  <c r="M1863" i="18"/>
  <c r="L1863" i="18"/>
  <c r="K1863" i="18"/>
  <c r="BA1862" i="18"/>
  <c r="AZ1862" i="18"/>
  <c r="AX1862" i="18"/>
  <c r="AY1862" i="18" s="1"/>
  <c r="AW1862" i="18"/>
  <c r="AV1862" i="18"/>
  <c r="AT1862" i="18"/>
  <c r="AS1862" i="18"/>
  <c r="AR1862" i="18" s="1"/>
  <c r="AO1862" i="18"/>
  <c r="AG1862" i="18"/>
  <c r="AE1862" i="18"/>
  <c r="AI1862" i="18" s="1"/>
  <c r="AC1862" i="18" a="1"/>
  <c r="AC1862" i="18" s="1"/>
  <c r="AB1862" i="18" a="1"/>
  <c r="AB1862" i="18" s="1"/>
  <c r="Z1862" i="18"/>
  <c r="Y1862" i="18"/>
  <c r="X1862" i="18"/>
  <c r="W1862" i="18"/>
  <c r="V1862" i="18"/>
  <c r="U1862" i="18"/>
  <c r="T1862" i="18"/>
  <c r="S1862" i="18"/>
  <c r="R1862" i="18"/>
  <c r="Q1862" i="18"/>
  <c r="O1862" i="18"/>
  <c r="N1862" i="18" a="1"/>
  <c r="N1862" i="18" s="1"/>
  <c r="M1862" i="18"/>
  <c r="L1862" i="18"/>
  <c r="K1862" i="18"/>
  <c r="AX1861" i="18"/>
  <c r="BA1861" i="18" s="1"/>
  <c r="AT1861" i="18"/>
  <c r="AS1861" i="18"/>
  <c r="AP1861" i="18" s="1"/>
  <c r="AO1861" i="18"/>
  <c r="AH1861" i="18"/>
  <c r="AE1861" i="18"/>
  <c r="AJ1861" i="18" s="1"/>
  <c r="AC1861" i="18" a="1"/>
  <c r="AC1861" i="18" s="1"/>
  <c r="AB1861" i="18" a="1"/>
  <c r="AB1861" i="18" s="1"/>
  <c r="Z1861" i="18"/>
  <c r="Y1861" i="18"/>
  <c r="X1861" i="18"/>
  <c r="W1861" i="18"/>
  <c r="V1861" i="18"/>
  <c r="U1861" i="18"/>
  <c r="T1861" i="18"/>
  <c r="S1861" i="18"/>
  <c r="R1861" i="18"/>
  <c r="Q1861" i="18"/>
  <c r="O1861" i="18"/>
  <c r="N1861" i="18" a="1"/>
  <c r="N1861" i="18" s="1"/>
  <c r="M1861" i="18"/>
  <c r="L1861" i="18"/>
  <c r="K1861" i="18"/>
  <c r="AY1860" i="18"/>
  <c r="AX1860" i="18"/>
  <c r="BA1860" i="18" s="1"/>
  <c r="AU1860" i="18"/>
  <c r="AS1860" i="18"/>
  <c r="AE1860" i="18"/>
  <c r="AI1860" i="18" s="1"/>
  <c r="AC1860" i="18" a="1"/>
  <c r="AC1860" i="18" s="1"/>
  <c r="AB1860" i="18" a="1"/>
  <c r="AB1860" i="18" s="1"/>
  <c r="Z1860" i="18"/>
  <c r="Y1860" i="18"/>
  <c r="X1860" i="18"/>
  <c r="W1860" i="18"/>
  <c r="V1860" i="18"/>
  <c r="U1860" i="18"/>
  <c r="T1860" i="18"/>
  <c r="S1860" i="18"/>
  <c r="R1860" i="18"/>
  <c r="Q1860" i="18"/>
  <c r="O1860" i="18"/>
  <c r="N1860" i="18" a="1"/>
  <c r="N1860" i="18" s="1"/>
  <c r="M1860" i="18"/>
  <c r="L1860" i="18"/>
  <c r="K1860" i="18"/>
  <c r="BA1859" i="18"/>
  <c r="AZ1859" i="18"/>
  <c r="AY1859" i="18"/>
  <c r="AX1859" i="18"/>
  <c r="AW1859" i="18"/>
  <c r="AV1859" i="18"/>
  <c r="AU1859" i="18"/>
  <c r="AT1859" i="18"/>
  <c r="AS1859" i="18"/>
  <c r="AN1859" i="18"/>
  <c r="AE1859" i="18"/>
  <c r="AJ1859" i="18" s="1"/>
  <c r="AC1859" i="18" a="1"/>
  <c r="AC1859" i="18" s="1"/>
  <c r="AB1859" i="18" a="1"/>
  <c r="AB1859" i="18" s="1"/>
  <c r="Z1859" i="18"/>
  <c r="Y1859" i="18"/>
  <c r="X1859" i="18"/>
  <c r="W1859" i="18"/>
  <c r="V1859" i="18"/>
  <c r="U1859" i="18"/>
  <c r="T1859" i="18"/>
  <c r="S1859" i="18"/>
  <c r="R1859" i="18"/>
  <c r="Q1859" i="18"/>
  <c r="O1859" i="18"/>
  <c r="N1859" i="18" a="1"/>
  <c r="N1859" i="18" s="1"/>
  <c r="M1859" i="18"/>
  <c r="L1859" i="18"/>
  <c r="K1859" i="18"/>
  <c r="AZ1858" i="18"/>
  <c r="AX1858" i="18"/>
  <c r="AY1858" i="18" s="1"/>
  <c r="AW1858" i="18"/>
  <c r="AT1858" i="18"/>
  <c r="AS1858" i="18"/>
  <c r="AR1858" i="18" s="1"/>
  <c r="AO1858" i="18"/>
  <c r="AE1858" i="18"/>
  <c r="AC1858" i="18" a="1"/>
  <c r="AC1858" i="18" s="1"/>
  <c r="AB1858" i="18" a="1"/>
  <c r="AB1858" i="18" s="1"/>
  <c r="Z1858" i="18"/>
  <c r="Y1858" i="18"/>
  <c r="X1858" i="18"/>
  <c r="W1858" i="18"/>
  <c r="V1858" i="18"/>
  <c r="U1858" i="18"/>
  <c r="T1858" i="18"/>
  <c r="S1858" i="18"/>
  <c r="R1858" i="18"/>
  <c r="Q1858" i="18"/>
  <c r="O1858" i="18"/>
  <c r="N1858" i="18" a="1"/>
  <c r="N1858" i="18" s="1"/>
  <c r="M1858" i="18"/>
  <c r="L1858" i="18"/>
  <c r="K1858" i="18"/>
  <c r="AX1857" i="18"/>
  <c r="BA1857" i="18" s="1"/>
  <c r="AT1857" i="18"/>
  <c r="AS1857" i="18"/>
  <c r="AR1857" i="18" s="1"/>
  <c r="AP1857" i="18"/>
  <c r="AO1857" i="18"/>
  <c r="AL1857" i="18"/>
  <c r="AH1857" i="18"/>
  <c r="AE1857" i="18"/>
  <c r="AJ1857" i="18" s="1"/>
  <c r="AC1857" i="18" a="1"/>
  <c r="AC1857" i="18" s="1"/>
  <c r="AB1857" i="18" a="1"/>
  <c r="AB1857" i="18" s="1"/>
  <c r="Z1857" i="18"/>
  <c r="Y1857" i="18"/>
  <c r="X1857" i="18"/>
  <c r="W1857" i="18"/>
  <c r="V1857" i="18"/>
  <c r="U1857" i="18"/>
  <c r="T1857" i="18"/>
  <c r="S1857" i="18"/>
  <c r="R1857" i="18"/>
  <c r="Q1857" i="18"/>
  <c r="O1857" i="18"/>
  <c r="N1857" i="18" a="1"/>
  <c r="N1857" i="18" s="1"/>
  <c r="M1857" i="18"/>
  <c r="L1857" i="18"/>
  <c r="K1857" i="18"/>
  <c r="AY1856" i="18"/>
  <c r="AX1856" i="18"/>
  <c r="BA1856" i="18" s="1"/>
  <c r="AU1856" i="18"/>
  <c r="AS1856" i="18"/>
  <c r="AO1856" i="18"/>
  <c r="AE1856" i="18"/>
  <c r="AI1856" i="18" s="1"/>
  <c r="AC1856" i="18" a="1"/>
  <c r="AC1856" i="18" s="1"/>
  <c r="AB1856" i="18" a="1"/>
  <c r="AB1856" i="18" s="1"/>
  <c r="Z1856" i="18"/>
  <c r="Y1856" i="18"/>
  <c r="X1856" i="18"/>
  <c r="W1856" i="18"/>
  <c r="V1856" i="18"/>
  <c r="U1856" i="18"/>
  <c r="T1856" i="18"/>
  <c r="S1856" i="18"/>
  <c r="R1856" i="18"/>
  <c r="Q1856" i="18"/>
  <c r="O1856" i="18"/>
  <c r="N1856" i="18" a="1"/>
  <c r="N1856" i="18" s="1"/>
  <c r="M1856" i="18"/>
  <c r="L1856" i="18"/>
  <c r="K1856" i="18"/>
  <c r="AX1855" i="18"/>
  <c r="AT1855" i="18" s="1"/>
  <c r="AS1855" i="18"/>
  <c r="AP1855" i="18" s="1"/>
  <c r="AR1855" i="18"/>
  <c r="AO1855" i="18"/>
  <c r="AN1855" i="18"/>
  <c r="AM1855" i="18"/>
  <c r="AF1855" i="18"/>
  <c r="AE1855" i="18"/>
  <c r="AI1855" i="18" s="1"/>
  <c r="AC1855" i="18" a="1"/>
  <c r="AC1855" i="18" s="1"/>
  <c r="AB1855" i="18" a="1"/>
  <c r="AB1855" i="18" s="1"/>
  <c r="Z1855" i="18"/>
  <c r="Y1855" i="18"/>
  <c r="X1855" i="18"/>
  <c r="W1855" i="18"/>
  <c r="V1855" i="18"/>
  <c r="U1855" i="18"/>
  <c r="T1855" i="18"/>
  <c r="S1855" i="18"/>
  <c r="R1855" i="18"/>
  <c r="Q1855" i="18"/>
  <c r="O1855" i="18"/>
  <c r="N1855" i="18" a="1"/>
  <c r="N1855" i="18" s="1"/>
  <c r="M1855" i="18"/>
  <c r="L1855" i="18"/>
  <c r="K1855" i="18"/>
  <c r="AX1854" i="18"/>
  <c r="AS1854" i="18"/>
  <c r="AK1854" i="18"/>
  <c r="AH1854" i="18"/>
  <c r="AG1854" i="18"/>
  <c r="AF1854" i="18"/>
  <c r="AE1854" i="18"/>
  <c r="AI1854" i="18" s="1"/>
  <c r="AC1854" i="18" a="1"/>
  <c r="AC1854" i="18" s="1"/>
  <c r="AB1854" i="18" a="1"/>
  <c r="AB1854" i="18" s="1"/>
  <c r="Z1854" i="18"/>
  <c r="Y1854" i="18"/>
  <c r="X1854" i="18"/>
  <c r="W1854" i="18"/>
  <c r="V1854" i="18"/>
  <c r="U1854" i="18"/>
  <c r="T1854" i="18"/>
  <c r="S1854" i="18"/>
  <c r="R1854" i="18"/>
  <c r="Q1854" i="18"/>
  <c r="O1854" i="18"/>
  <c r="N1854" i="18" a="1"/>
  <c r="N1854" i="18" s="1"/>
  <c r="M1854" i="18"/>
  <c r="L1854" i="18"/>
  <c r="K1854" i="18"/>
  <c r="AX1853" i="18"/>
  <c r="AS1853" i="18"/>
  <c r="AR1853" i="18" s="1"/>
  <c r="AO1853" i="18"/>
  <c r="AK1853" i="18"/>
  <c r="AG1853" i="18"/>
  <c r="AE1853" i="18"/>
  <c r="AJ1853" i="18" s="1"/>
  <c r="AC1853" i="18" a="1"/>
  <c r="AC1853" i="18" s="1"/>
  <c r="AB1853" i="18" a="1"/>
  <c r="AB1853" i="18" s="1"/>
  <c r="Z1853" i="18"/>
  <c r="Y1853" i="18"/>
  <c r="X1853" i="18"/>
  <c r="W1853" i="18"/>
  <c r="V1853" i="18"/>
  <c r="U1853" i="18"/>
  <c r="T1853" i="18"/>
  <c r="S1853" i="18"/>
  <c r="R1853" i="18"/>
  <c r="Q1853" i="18"/>
  <c r="O1853" i="18"/>
  <c r="N1853" i="18" a="1"/>
  <c r="N1853" i="18" s="1"/>
  <c r="M1853" i="18"/>
  <c r="L1853" i="18"/>
  <c r="K1853" i="18"/>
  <c r="AX1852" i="18"/>
  <c r="AS1852" i="18"/>
  <c r="AR1852" i="18"/>
  <c r="AQ1852" i="18"/>
  <c r="AP1852" i="18"/>
  <c r="AO1852" i="18"/>
  <c r="AN1852" i="18"/>
  <c r="AM1852" i="18"/>
  <c r="AL1852" i="18"/>
  <c r="AE1852" i="18"/>
  <c r="AI1852" i="18" s="1"/>
  <c r="AC1852" i="18" a="1"/>
  <c r="AC1852" i="18" s="1"/>
  <c r="AB1852" i="18" a="1"/>
  <c r="AB1852" i="18" s="1"/>
  <c r="Z1852" i="18"/>
  <c r="Y1852" i="18"/>
  <c r="X1852" i="18"/>
  <c r="W1852" i="18"/>
  <c r="V1852" i="18"/>
  <c r="U1852" i="18"/>
  <c r="T1852" i="18"/>
  <c r="S1852" i="18"/>
  <c r="R1852" i="18"/>
  <c r="Q1852" i="18"/>
  <c r="O1852" i="18"/>
  <c r="N1852" i="18" a="1"/>
  <c r="N1852" i="18" s="1"/>
  <c r="M1852" i="18"/>
  <c r="L1852" i="18"/>
  <c r="K1852" i="18"/>
  <c r="BA1851" i="18"/>
  <c r="AZ1851" i="18"/>
  <c r="AY1851" i="18"/>
  <c r="AX1851" i="18"/>
  <c r="AW1851" i="18"/>
  <c r="AV1851" i="18"/>
  <c r="AU1851" i="18"/>
  <c r="AT1851" i="18"/>
  <c r="AS1851" i="18"/>
  <c r="AE1851" i="18"/>
  <c r="AC1851" i="18" a="1"/>
  <c r="AC1851" i="18" s="1"/>
  <c r="AB1851" i="18" a="1"/>
  <c r="AB1851" i="18" s="1"/>
  <c r="Z1851" i="18"/>
  <c r="Y1851" i="18"/>
  <c r="X1851" i="18"/>
  <c r="W1851" i="18"/>
  <c r="V1851" i="18"/>
  <c r="U1851" i="18"/>
  <c r="T1851" i="18"/>
  <c r="S1851" i="18"/>
  <c r="R1851" i="18"/>
  <c r="Q1851" i="18"/>
  <c r="O1851" i="18"/>
  <c r="N1851" i="18" a="1"/>
  <c r="N1851" i="18" s="1"/>
  <c r="M1851" i="18"/>
  <c r="L1851" i="18"/>
  <c r="K1851" i="18"/>
  <c r="BA1850" i="18"/>
  <c r="AZ1850" i="18"/>
  <c r="AX1850" i="18"/>
  <c r="AY1850" i="18" s="1"/>
  <c r="AW1850" i="18"/>
  <c r="AV1850" i="18"/>
  <c r="AT1850" i="18"/>
  <c r="AS1850" i="18"/>
  <c r="AR1850" i="18" s="1"/>
  <c r="AO1850" i="18"/>
  <c r="AG1850" i="18"/>
  <c r="AF1850" i="18"/>
  <c r="AE1850" i="18"/>
  <c r="AI1850" i="18" s="1"/>
  <c r="AC1850" i="18" a="1"/>
  <c r="AC1850" i="18" s="1"/>
  <c r="AB1850" i="18" a="1"/>
  <c r="AB1850" i="18" s="1"/>
  <c r="Z1850" i="18"/>
  <c r="Y1850" i="18"/>
  <c r="X1850" i="18"/>
  <c r="W1850" i="18"/>
  <c r="V1850" i="18"/>
  <c r="U1850" i="18"/>
  <c r="T1850" i="18"/>
  <c r="S1850" i="18"/>
  <c r="R1850" i="18"/>
  <c r="Q1850" i="18"/>
  <c r="O1850" i="18"/>
  <c r="N1850" i="18" a="1"/>
  <c r="N1850" i="18" s="1"/>
  <c r="M1850" i="18"/>
  <c r="L1850" i="18"/>
  <c r="K1850" i="18"/>
  <c r="AX1849" i="18"/>
  <c r="AS1849" i="18"/>
  <c r="AR1849" i="18" s="1"/>
  <c r="AO1849" i="18"/>
  <c r="AL1849" i="18"/>
  <c r="AG1849" i="18"/>
  <c r="AE1849" i="18"/>
  <c r="AJ1849" i="18" s="1"/>
  <c r="AC1849" i="18" a="1"/>
  <c r="AC1849" i="18" s="1"/>
  <c r="AB1849" i="18" a="1"/>
  <c r="AB1849" i="18" s="1"/>
  <c r="Z1849" i="18"/>
  <c r="Y1849" i="18"/>
  <c r="X1849" i="18"/>
  <c r="W1849" i="18"/>
  <c r="V1849" i="18"/>
  <c r="U1849" i="18"/>
  <c r="T1849" i="18"/>
  <c r="S1849" i="18"/>
  <c r="R1849" i="18"/>
  <c r="Q1849" i="18"/>
  <c r="O1849" i="18"/>
  <c r="N1849" i="18" a="1"/>
  <c r="N1849" i="18" s="1"/>
  <c r="M1849" i="18"/>
  <c r="L1849" i="18"/>
  <c r="K1849" i="18"/>
  <c r="AX1848" i="18"/>
  <c r="AS1848" i="18"/>
  <c r="AR1848" i="18"/>
  <c r="AQ1848" i="18"/>
  <c r="AP1848" i="18"/>
  <c r="AO1848" i="18"/>
  <c r="AN1848" i="18"/>
  <c r="AM1848" i="18"/>
  <c r="AL1848" i="18"/>
  <c r="AE1848" i="18"/>
  <c r="AI1848" i="18" s="1"/>
  <c r="AC1848" i="18" a="1"/>
  <c r="AC1848" i="18" s="1"/>
  <c r="AB1848" i="18" a="1"/>
  <c r="AB1848" i="18" s="1"/>
  <c r="Z1848" i="18"/>
  <c r="Y1848" i="18"/>
  <c r="X1848" i="18"/>
  <c r="W1848" i="18"/>
  <c r="V1848" i="18"/>
  <c r="U1848" i="18"/>
  <c r="T1848" i="18"/>
  <c r="S1848" i="18"/>
  <c r="R1848" i="18"/>
  <c r="Q1848" i="18"/>
  <c r="O1848" i="18"/>
  <c r="N1848" i="18" a="1"/>
  <c r="N1848" i="18" s="1"/>
  <c r="M1848" i="18"/>
  <c r="L1848" i="18"/>
  <c r="K1848" i="18"/>
  <c r="BA1847" i="18"/>
  <c r="AZ1847" i="18"/>
  <c r="AY1847" i="18"/>
  <c r="AX1847" i="18"/>
  <c r="AW1847" i="18"/>
  <c r="AV1847" i="18"/>
  <c r="AU1847" i="18"/>
  <c r="AT1847" i="18"/>
  <c r="AS1847" i="18"/>
  <c r="AN1847" i="18" s="1"/>
  <c r="AE1847" i="18"/>
  <c r="AC1847" i="18" a="1"/>
  <c r="AC1847" i="18" s="1"/>
  <c r="AB1847" i="18" a="1"/>
  <c r="AB1847" i="18" s="1"/>
  <c r="Z1847" i="18"/>
  <c r="Y1847" i="18"/>
  <c r="X1847" i="18"/>
  <c r="W1847" i="18"/>
  <c r="V1847" i="18"/>
  <c r="U1847" i="18"/>
  <c r="T1847" i="18"/>
  <c r="S1847" i="18"/>
  <c r="R1847" i="18"/>
  <c r="Q1847" i="18"/>
  <c r="O1847" i="18"/>
  <c r="N1847" i="18" a="1"/>
  <c r="N1847" i="18" s="1"/>
  <c r="M1847" i="18"/>
  <c r="L1847" i="18"/>
  <c r="K1847" i="18"/>
  <c r="BA1846" i="18"/>
  <c r="AZ1846" i="18"/>
  <c r="AX1846" i="18"/>
  <c r="AY1846" i="18" s="1"/>
  <c r="AW1846" i="18"/>
  <c r="AV1846" i="18"/>
  <c r="AT1846" i="18"/>
  <c r="AS1846" i="18"/>
  <c r="AR1846" i="18" s="1"/>
  <c r="AO1846" i="18"/>
  <c r="AK1846" i="18"/>
  <c r="AG1846" i="18"/>
  <c r="AF1846" i="18"/>
  <c r="AE1846" i="18"/>
  <c r="AI1846" i="18" s="1"/>
  <c r="AC1846" i="18" a="1"/>
  <c r="AC1846" i="18" s="1"/>
  <c r="AB1846" i="18" a="1"/>
  <c r="AB1846" i="18" s="1"/>
  <c r="Z1846" i="18"/>
  <c r="Y1846" i="18"/>
  <c r="X1846" i="18"/>
  <c r="W1846" i="18"/>
  <c r="V1846" i="18"/>
  <c r="U1846" i="18"/>
  <c r="T1846" i="18"/>
  <c r="S1846" i="18"/>
  <c r="R1846" i="18"/>
  <c r="Q1846" i="18"/>
  <c r="O1846" i="18"/>
  <c r="N1846" i="18" a="1"/>
  <c r="N1846" i="18" s="1"/>
  <c r="M1846" i="18"/>
  <c r="L1846" i="18"/>
  <c r="K1846" i="18"/>
  <c r="AX1845" i="18"/>
  <c r="AT1845" i="18" s="1"/>
  <c r="AS1845" i="18"/>
  <c r="AR1845" i="18" s="1"/>
  <c r="AL1845" i="18"/>
  <c r="AE1845" i="18"/>
  <c r="AC1845" i="18" a="1"/>
  <c r="AC1845" i="18" s="1"/>
  <c r="AB1845" i="18" a="1"/>
  <c r="AB1845" i="18" s="1"/>
  <c r="Z1845" i="18"/>
  <c r="Y1845" i="18"/>
  <c r="X1845" i="18"/>
  <c r="W1845" i="18"/>
  <c r="V1845" i="18"/>
  <c r="U1845" i="18"/>
  <c r="T1845" i="18"/>
  <c r="S1845" i="18"/>
  <c r="R1845" i="18"/>
  <c r="Q1845" i="18"/>
  <c r="O1845" i="18"/>
  <c r="N1845" i="18"/>
  <c r="N1845" i="18" a="1"/>
  <c r="M1845" i="18"/>
  <c r="L1845" i="18"/>
  <c r="K1845" i="18"/>
  <c r="AX1844" i="18"/>
  <c r="AT1844" i="18" s="1"/>
  <c r="AS1844" i="18"/>
  <c r="AO1844" i="18" s="1"/>
  <c r="AE1844" i="18"/>
  <c r="AI1844" i="18" s="1"/>
  <c r="AC1844" i="18" a="1"/>
  <c r="AC1844" i="18" s="1"/>
  <c r="AB1844" i="18" a="1"/>
  <c r="AB1844" i="18" s="1"/>
  <c r="Z1844" i="18"/>
  <c r="Y1844" i="18"/>
  <c r="X1844" i="18"/>
  <c r="W1844" i="18"/>
  <c r="V1844" i="18"/>
  <c r="U1844" i="18"/>
  <c r="T1844" i="18"/>
  <c r="S1844" i="18"/>
  <c r="R1844" i="18"/>
  <c r="Q1844" i="18"/>
  <c r="O1844" i="18"/>
  <c r="N1844" i="18" a="1"/>
  <c r="N1844" i="18" s="1"/>
  <c r="M1844" i="18"/>
  <c r="L1844" i="18"/>
  <c r="K1844" i="18"/>
  <c r="BA1843" i="18"/>
  <c r="AZ1843" i="18"/>
  <c r="AY1843" i="18"/>
  <c r="AX1843" i="18"/>
  <c r="AW1843" i="18"/>
  <c r="AV1843" i="18"/>
  <c r="AU1843" i="18"/>
  <c r="AT1843" i="18"/>
  <c r="AS1843" i="18"/>
  <c r="AN1843" i="18"/>
  <c r="AF1843" i="18"/>
  <c r="AE1843" i="18"/>
  <c r="AJ1843" i="18" s="1"/>
  <c r="AC1843" i="18" a="1"/>
  <c r="AC1843" i="18" s="1"/>
  <c r="AB1843" i="18" a="1"/>
  <c r="AB1843" i="18" s="1"/>
  <c r="Z1843" i="18"/>
  <c r="Y1843" i="18"/>
  <c r="X1843" i="18"/>
  <c r="W1843" i="18"/>
  <c r="V1843" i="18"/>
  <c r="U1843" i="18"/>
  <c r="T1843" i="18"/>
  <c r="S1843" i="18"/>
  <c r="R1843" i="18"/>
  <c r="Q1843" i="18"/>
  <c r="O1843" i="18"/>
  <c r="N1843" i="18" a="1"/>
  <c r="N1843" i="18" s="1"/>
  <c r="M1843" i="18"/>
  <c r="L1843" i="18"/>
  <c r="K1843" i="18"/>
  <c r="AX1842" i="18"/>
  <c r="AS1842" i="18"/>
  <c r="AJ1842" i="18"/>
  <c r="AE1842" i="18"/>
  <c r="AC1842" i="18" a="1"/>
  <c r="AC1842" i="18" s="1"/>
  <c r="AB1842" i="18" a="1"/>
  <c r="AB1842" i="18" s="1"/>
  <c r="Z1842" i="18"/>
  <c r="Y1842" i="18"/>
  <c r="X1842" i="18"/>
  <c r="W1842" i="18"/>
  <c r="V1842" i="18"/>
  <c r="U1842" i="18"/>
  <c r="T1842" i="18"/>
  <c r="S1842" i="18"/>
  <c r="R1842" i="18"/>
  <c r="Q1842" i="18"/>
  <c r="O1842" i="18"/>
  <c r="N1842" i="18" a="1"/>
  <c r="N1842" i="18" s="1"/>
  <c r="M1842" i="18"/>
  <c r="L1842" i="18"/>
  <c r="K1842" i="18"/>
  <c r="BA1841" i="18"/>
  <c r="AX1841" i="18"/>
  <c r="AW1841" i="18" s="1"/>
  <c r="AS1841" i="18"/>
  <c r="AP1841" i="18" s="1"/>
  <c r="AE1841" i="18"/>
  <c r="AC1841" i="18" a="1"/>
  <c r="AC1841" i="18" s="1"/>
  <c r="AB1841" i="18" a="1"/>
  <c r="AB1841" i="18" s="1"/>
  <c r="Z1841" i="18"/>
  <c r="Y1841" i="18"/>
  <c r="X1841" i="18"/>
  <c r="W1841" i="18"/>
  <c r="V1841" i="18"/>
  <c r="U1841" i="18"/>
  <c r="T1841" i="18"/>
  <c r="S1841" i="18"/>
  <c r="R1841" i="18"/>
  <c r="Q1841" i="18"/>
  <c r="O1841" i="18"/>
  <c r="N1841" i="18"/>
  <c r="N1841" i="18" a="1"/>
  <c r="M1841" i="18"/>
  <c r="L1841" i="18"/>
  <c r="K1841" i="18"/>
  <c r="AY1840" i="18"/>
  <c r="AX1840" i="18"/>
  <c r="AV1840" i="18"/>
  <c r="AU1840" i="18"/>
  <c r="AT1840" i="18"/>
  <c r="AS1840" i="18"/>
  <c r="AR1840" i="18"/>
  <c r="AQ1840" i="18"/>
  <c r="AP1840" i="18"/>
  <c r="AO1840" i="18"/>
  <c r="AN1840" i="18"/>
  <c r="AM1840" i="18"/>
  <c r="AL1840" i="18"/>
  <c r="AH1840" i="18"/>
  <c r="AF1840" i="18"/>
  <c r="AE1840" i="18"/>
  <c r="AI1840" i="18" s="1"/>
  <c r="AC1840" i="18" a="1"/>
  <c r="AC1840" i="18" s="1"/>
  <c r="AB1840" i="18" a="1"/>
  <c r="AB1840" i="18" s="1"/>
  <c r="Z1840" i="18"/>
  <c r="Y1840" i="18"/>
  <c r="X1840" i="18"/>
  <c r="W1840" i="18"/>
  <c r="V1840" i="18"/>
  <c r="U1840" i="18"/>
  <c r="T1840" i="18"/>
  <c r="S1840" i="18"/>
  <c r="R1840" i="18"/>
  <c r="Q1840" i="18"/>
  <c r="O1840" i="18"/>
  <c r="N1840" i="18" a="1"/>
  <c r="N1840" i="18" s="1"/>
  <c r="M1840" i="18"/>
  <c r="L1840" i="18"/>
  <c r="K1840" i="18"/>
  <c r="AZ1839" i="18"/>
  <c r="AY1839" i="18"/>
  <c r="AX1839" i="18"/>
  <c r="BA1839" i="18" s="1"/>
  <c r="AV1839" i="18"/>
  <c r="AU1839" i="18"/>
  <c r="AT1839" i="18"/>
  <c r="AS1839" i="18"/>
  <c r="AQ1839" i="18" s="1"/>
  <c r="AR1839" i="18"/>
  <c r="AN1839" i="18"/>
  <c r="AM1839" i="18"/>
  <c r="AI1839" i="18"/>
  <c r="AG1839" i="18"/>
  <c r="AF1839" i="18"/>
  <c r="AE1839" i="18"/>
  <c r="AH1839" i="18" s="1"/>
  <c r="AC1839" i="18" a="1"/>
  <c r="AC1839" i="18" s="1"/>
  <c r="AB1839" i="18" a="1"/>
  <c r="AB1839" i="18" s="1"/>
  <c r="Z1839" i="18"/>
  <c r="Y1839" i="18"/>
  <c r="X1839" i="18"/>
  <c r="W1839" i="18"/>
  <c r="V1839" i="18"/>
  <c r="U1839" i="18"/>
  <c r="T1839" i="18"/>
  <c r="S1839" i="18"/>
  <c r="R1839" i="18"/>
  <c r="Q1839" i="18"/>
  <c r="O1839" i="18"/>
  <c r="N1839" i="18" a="1"/>
  <c r="N1839" i="18" s="1"/>
  <c r="M1839" i="18"/>
  <c r="L1839" i="18"/>
  <c r="K1839" i="18"/>
  <c r="AX1838" i="18"/>
  <c r="AY1838" i="18" s="1"/>
  <c r="AT1838" i="18"/>
  <c r="AS1838" i="18"/>
  <c r="AP1838" i="18" s="1"/>
  <c r="AJ1838" i="18"/>
  <c r="AE1838" i="18"/>
  <c r="AC1838" i="18" a="1"/>
  <c r="AC1838" i="18" s="1"/>
  <c r="AB1838" i="18" a="1"/>
  <c r="AB1838" i="18" s="1"/>
  <c r="Z1838" i="18"/>
  <c r="Y1838" i="18"/>
  <c r="X1838" i="18"/>
  <c r="W1838" i="18"/>
  <c r="V1838" i="18"/>
  <c r="U1838" i="18"/>
  <c r="T1838" i="18"/>
  <c r="S1838" i="18"/>
  <c r="R1838" i="18"/>
  <c r="Q1838" i="18"/>
  <c r="O1838" i="18"/>
  <c r="N1838" i="18" a="1"/>
  <c r="N1838" i="18" s="1"/>
  <c r="M1838" i="18"/>
  <c r="L1838" i="18"/>
  <c r="K1838" i="18"/>
  <c r="AX1837" i="18"/>
  <c r="AY1837" i="18" s="1"/>
  <c r="AS1837" i="18"/>
  <c r="AM1837" i="18" s="1"/>
  <c r="AH1837" i="18"/>
  <c r="AE1837" i="18"/>
  <c r="AI1837" i="18" s="1"/>
  <c r="AC1837" i="18" a="1"/>
  <c r="AC1837" i="18" s="1"/>
  <c r="AB1837" i="18" a="1"/>
  <c r="AB1837" i="18" s="1"/>
  <c r="Z1837" i="18"/>
  <c r="Y1837" i="18"/>
  <c r="X1837" i="18"/>
  <c r="W1837" i="18"/>
  <c r="V1837" i="18"/>
  <c r="U1837" i="18"/>
  <c r="T1837" i="18"/>
  <c r="S1837" i="18"/>
  <c r="R1837" i="18"/>
  <c r="Q1837" i="18"/>
  <c r="O1837" i="18"/>
  <c r="N1837" i="18" a="1"/>
  <c r="N1837" i="18" s="1"/>
  <c r="M1837" i="18"/>
  <c r="L1837" i="18"/>
  <c r="K1837" i="18"/>
  <c r="AZ1836" i="18"/>
  <c r="AY1836" i="18"/>
  <c r="AX1836" i="18"/>
  <c r="BA1836" i="18" s="1"/>
  <c r="AV1836" i="18"/>
  <c r="AU1836" i="18"/>
  <c r="AT1836" i="18"/>
  <c r="AS1836" i="18"/>
  <c r="AR1836" i="18"/>
  <c r="AQ1836" i="18"/>
  <c r="AP1836" i="18"/>
  <c r="AO1836" i="18"/>
  <c r="AN1836" i="18"/>
  <c r="AM1836" i="18"/>
  <c r="AL1836" i="18"/>
  <c r="AE1836" i="18"/>
  <c r="AJ1836" i="18" s="1"/>
  <c r="AC1836" i="18" a="1"/>
  <c r="AC1836" i="18" s="1"/>
  <c r="AB1836" i="18" a="1"/>
  <c r="AB1836" i="18" s="1"/>
  <c r="Z1836" i="18"/>
  <c r="Y1836" i="18"/>
  <c r="X1836" i="18"/>
  <c r="W1836" i="18"/>
  <c r="V1836" i="18"/>
  <c r="U1836" i="18"/>
  <c r="T1836" i="18"/>
  <c r="S1836" i="18"/>
  <c r="R1836" i="18"/>
  <c r="Q1836" i="18"/>
  <c r="O1836" i="18"/>
  <c r="N1836" i="18" a="1"/>
  <c r="N1836" i="18" s="1"/>
  <c r="M1836" i="18"/>
  <c r="L1836" i="18"/>
  <c r="K1836" i="18"/>
  <c r="BA1835" i="18"/>
  <c r="AZ1835" i="18"/>
  <c r="AY1835" i="18"/>
  <c r="AX1835" i="18"/>
  <c r="AW1835" i="18"/>
  <c r="AV1835" i="18"/>
  <c r="AU1835" i="18"/>
  <c r="AT1835" i="18"/>
  <c r="AS1835" i="18"/>
  <c r="AE1835" i="18"/>
  <c r="AC1835" i="18" a="1"/>
  <c r="AC1835" i="18" s="1"/>
  <c r="AB1835" i="18" a="1"/>
  <c r="AB1835" i="18" s="1"/>
  <c r="Z1835" i="18"/>
  <c r="Y1835" i="18"/>
  <c r="X1835" i="18"/>
  <c r="W1835" i="18"/>
  <c r="V1835" i="18"/>
  <c r="U1835" i="18"/>
  <c r="T1835" i="18"/>
  <c r="S1835" i="18"/>
  <c r="R1835" i="18"/>
  <c r="Q1835" i="18"/>
  <c r="O1835" i="18"/>
  <c r="N1835" i="18" a="1"/>
  <c r="N1835" i="18" s="1"/>
  <c r="M1835" i="18"/>
  <c r="L1835" i="18"/>
  <c r="K1835" i="18"/>
  <c r="BA1834" i="18"/>
  <c r="AX1834" i="18"/>
  <c r="AZ1834" i="18" s="1"/>
  <c r="AT1834" i="18"/>
  <c r="AS1834" i="18"/>
  <c r="AP1834" i="18" s="1"/>
  <c r="AJ1834" i="18"/>
  <c r="AE1834" i="18"/>
  <c r="AC1834" i="18" a="1"/>
  <c r="AC1834" i="18" s="1"/>
  <c r="AB1834" i="18" a="1"/>
  <c r="AB1834" i="18" s="1"/>
  <c r="Z1834" i="18"/>
  <c r="Y1834" i="18"/>
  <c r="X1834" i="18"/>
  <c r="W1834" i="18"/>
  <c r="V1834" i="18"/>
  <c r="U1834" i="18"/>
  <c r="T1834" i="18"/>
  <c r="S1834" i="18"/>
  <c r="R1834" i="18"/>
  <c r="Q1834" i="18"/>
  <c r="O1834" i="18"/>
  <c r="N1834" i="18"/>
  <c r="N1834" i="18" a="1"/>
  <c r="M1834" i="18"/>
  <c r="L1834" i="18"/>
  <c r="K1834" i="18"/>
  <c r="AX1833" i="18"/>
  <c r="AY1833" i="18" s="1"/>
  <c r="AS1833" i="18"/>
  <c r="AH1833" i="18"/>
  <c r="AE1833" i="18"/>
  <c r="AI1833" i="18" s="1"/>
  <c r="AC1833" i="18" a="1"/>
  <c r="AC1833" i="18" s="1"/>
  <c r="AB1833" i="18" a="1"/>
  <c r="AB1833" i="18" s="1"/>
  <c r="Z1833" i="18"/>
  <c r="Y1833" i="18"/>
  <c r="X1833" i="18"/>
  <c r="W1833" i="18"/>
  <c r="V1833" i="18"/>
  <c r="U1833" i="18"/>
  <c r="T1833" i="18"/>
  <c r="S1833" i="18"/>
  <c r="R1833" i="18"/>
  <c r="Q1833" i="18"/>
  <c r="O1833" i="18"/>
  <c r="N1833" i="18" a="1"/>
  <c r="N1833" i="18" s="1"/>
  <c r="M1833" i="18"/>
  <c r="L1833" i="18"/>
  <c r="K1833" i="18"/>
  <c r="AZ1832" i="18"/>
  <c r="AY1832" i="18"/>
  <c r="AX1832" i="18"/>
  <c r="BA1832" i="18" s="1"/>
  <c r="AV1832" i="18"/>
  <c r="AU1832" i="18"/>
  <c r="AT1832" i="18"/>
  <c r="AS1832" i="18"/>
  <c r="AR1832" i="18"/>
  <c r="AQ1832" i="18"/>
  <c r="AP1832" i="18"/>
  <c r="AO1832" i="18"/>
  <c r="AN1832" i="18"/>
  <c r="AM1832" i="18"/>
  <c r="AL1832" i="18"/>
  <c r="AE1832" i="18"/>
  <c r="AJ1832" i="18" s="1"/>
  <c r="AC1832" i="18" a="1"/>
  <c r="AC1832" i="18" s="1"/>
  <c r="AB1832" i="18" a="1"/>
  <c r="AB1832" i="18" s="1"/>
  <c r="Z1832" i="18"/>
  <c r="Y1832" i="18"/>
  <c r="X1832" i="18"/>
  <c r="W1832" i="18"/>
  <c r="V1832" i="18"/>
  <c r="U1832" i="18"/>
  <c r="T1832" i="18"/>
  <c r="S1832" i="18"/>
  <c r="R1832" i="18"/>
  <c r="Q1832" i="18"/>
  <c r="O1832" i="18"/>
  <c r="N1832" i="18" a="1"/>
  <c r="N1832" i="18" s="1"/>
  <c r="M1832" i="18"/>
  <c r="L1832" i="18"/>
  <c r="K1832" i="18"/>
  <c r="BA1831" i="18"/>
  <c r="AZ1831" i="18"/>
  <c r="AY1831" i="18"/>
  <c r="AX1831" i="18"/>
  <c r="AW1831" i="18"/>
  <c r="AV1831" i="18"/>
  <c r="AU1831" i="18"/>
  <c r="AT1831" i="18"/>
  <c r="AS1831" i="18"/>
  <c r="AK1831" i="18"/>
  <c r="AE1831" i="18"/>
  <c r="AC1831" i="18" a="1"/>
  <c r="AC1831" i="18" s="1"/>
  <c r="AB1831" i="18" a="1"/>
  <c r="AB1831" i="18" s="1"/>
  <c r="Z1831" i="18"/>
  <c r="Y1831" i="18"/>
  <c r="X1831" i="18"/>
  <c r="W1831" i="18"/>
  <c r="V1831" i="18"/>
  <c r="U1831" i="18"/>
  <c r="T1831" i="18"/>
  <c r="S1831" i="18"/>
  <c r="R1831" i="18"/>
  <c r="Q1831" i="18"/>
  <c r="O1831" i="18"/>
  <c r="N1831" i="18" a="1"/>
  <c r="N1831" i="18" s="1"/>
  <c r="M1831" i="18"/>
  <c r="L1831" i="18"/>
  <c r="K1831" i="18"/>
  <c r="BA1830" i="18"/>
  <c r="AX1830" i="18"/>
  <c r="AZ1830" i="18" s="1"/>
  <c r="AT1830" i="18"/>
  <c r="AS1830" i="18"/>
  <c r="AP1830" i="18" s="1"/>
  <c r="AJ1830" i="18"/>
  <c r="AE1830" i="18"/>
  <c r="AC1830" i="18" a="1"/>
  <c r="AC1830" i="18" s="1"/>
  <c r="AB1830" i="18" a="1"/>
  <c r="AB1830" i="18" s="1"/>
  <c r="Z1830" i="18"/>
  <c r="Y1830" i="18"/>
  <c r="X1830" i="18"/>
  <c r="W1830" i="18"/>
  <c r="V1830" i="18"/>
  <c r="U1830" i="18"/>
  <c r="T1830" i="18"/>
  <c r="S1830" i="18"/>
  <c r="R1830" i="18"/>
  <c r="Q1830" i="18"/>
  <c r="O1830" i="18"/>
  <c r="N1830" i="18"/>
  <c r="N1830" i="18" a="1"/>
  <c r="M1830" i="18"/>
  <c r="L1830" i="18"/>
  <c r="K1830" i="18"/>
  <c r="AX1829" i="18"/>
  <c r="AY1829" i="18" s="1"/>
  <c r="AS1829" i="18"/>
  <c r="AM1829" i="18" s="1"/>
  <c r="AH1829" i="18"/>
  <c r="AE1829" i="18"/>
  <c r="AI1829" i="18" s="1"/>
  <c r="AC1829" i="18" a="1"/>
  <c r="AC1829" i="18" s="1"/>
  <c r="AB1829" i="18" a="1"/>
  <c r="AB1829" i="18" s="1"/>
  <c r="Z1829" i="18"/>
  <c r="Y1829" i="18"/>
  <c r="X1829" i="18"/>
  <c r="W1829" i="18"/>
  <c r="V1829" i="18"/>
  <c r="U1829" i="18"/>
  <c r="T1829" i="18"/>
  <c r="S1829" i="18"/>
  <c r="R1829" i="18"/>
  <c r="Q1829" i="18"/>
  <c r="O1829" i="18"/>
  <c r="N1829" i="18" a="1"/>
  <c r="N1829" i="18" s="1"/>
  <c r="M1829" i="18"/>
  <c r="L1829" i="18"/>
  <c r="K1829" i="18"/>
  <c r="AZ1828" i="18"/>
  <c r="AY1828" i="18"/>
  <c r="AX1828" i="18"/>
  <c r="BA1828" i="18" s="1"/>
  <c r="AV1828" i="18"/>
  <c r="AU1828" i="18"/>
  <c r="AT1828" i="18"/>
  <c r="AS1828" i="18"/>
  <c r="AR1828" i="18"/>
  <c r="AQ1828" i="18"/>
  <c r="AP1828" i="18"/>
  <c r="AO1828" i="18"/>
  <c r="AN1828" i="18"/>
  <c r="AM1828" i="18"/>
  <c r="AL1828" i="18"/>
  <c r="AE1828" i="18"/>
  <c r="AJ1828" i="18" s="1"/>
  <c r="AC1828" i="18" a="1"/>
  <c r="AC1828" i="18" s="1"/>
  <c r="AB1828" i="18" a="1"/>
  <c r="AB1828" i="18" s="1"/>
  <c r="Z1828" i="18"/>
  <c r="Y1828" i="18"/>
  <c r="X1828" i="18"/>
  <c r="W1828" i="18"/>
  <c r="V1828" i="18"/>
  <c r="U1828" i="18"/>
  <c r="T1828" i="18"/>
  <c r="S1828" i="18"/>
  <c r="R1828" i="18"/>
  <c r="Q1828" i="18"/>
  <c r="O1828" i="18"/>
  <c r="N1828" i="18" a="1"/>
  <c r="N1828" i="18" s="1"/>
  <c r="M1828" i="18"/>
  <c r="L1828" i="18"/>
  <c r="K1828" i="18"/>
  <c r="BA1827" i="18"/>
  <c r="AZ1827" i="18"/>
  <c r="AY1827" i="18"/>
  <c r="AX1827" i="18"/>
  <c r="AW1827" i="18"/>
  <c r="AV1827" i="18"/>
  <c r="AU1827" i="18"/>
  <c r="AT1827" i="18"/>
  <c r="AS1827" i="18"/>
  <c r="AE1827" i="18"/>
  <c r="AC1827" i="18" a="1"/>
  <c r="AC1827" i="18" s="1"/>
  <c r="AB1827" i="18" a="1"/>
  <c r="AB1827" i="18" s="1"/>
  <c r="Z1827" i="18"/>
  <c r="Y1827" i="18"/>
  <c r="X1827" i="18"/>
  <c r="W1827" i="18"/>
  <c r="V1827" i="18"/>
  <c r="U1827" i="18"/>
  <c r="T1827" i="18"/>
  <c r="S1827" i="18"/>
  <c r="R1827" i="18"/>
  <c r="Q1827" i="18"/>
  <c r="O1827" i="18"/>
  <c r="N1827" i="18" a="1"/>
  <c r="N1827" i="18" s="1"/>
  <c r="M1827" i="18"/>
  <c r="L1827" i="18"/>
  <c r="K1827" i="18"/>
  <c r="BA1826" i="18"/>
  <c r="AX1826" i="18"/>
  <c r="AZ1826" i="18" s="1"/>
  <c r="AT1826" i="18"/>
  <c r="AS1826" i="18"/>
  <c r="AP1826" i="18" s="1"/>
  <c r="AJ1826" i="18"/>
  <c r="AE1826" i="18"/>
  <c r="AC1826" i="18" a="1"/>
  <c r="AC1826" i="18" s="1"/>
  <c r="AB1826" i="18" a="1"/>
  <c r="AB1826" i="18" s="1"/>
  <c r="Z1826" i="18"/>
  <c r="Y1826" i="18"/>
  <c r="X1826" i="18"/>
  <c r="W1826" i="18"/>
  <c r="V1826" i="18"/>
  <c r="U1826" i="18"/>
  <c r="T1826" i="18"/>
  <c r="S1826" i="18"/>
  <c r="R1826" i="18"/>
  <c r="Q1826" i="18"/>
  <c r="O1826" i="18"/>
  <c r="N1826" i="18" a="1"/>
  <c r="N1826" i="18" s="1"/>
  <c r="M1826" i="18"/>
  <c r="L1826" i="18"/>
  <c r="K1826" i="18"/>
  <c r="AX1825" i="18"/>
  <c r="AY1825" i="18" s="1"/>
  <c r="AS1825" i="18"/>
  <c r="AH1825" i="18"/>
  <c r="AE1825" i="18"/>
  <c r="AI1825" i="18" s="1"/>
  <c r="AC1825" i="18" a="1"/>
  <c r="AC1825" i="18" s="1"/>
  <c r="AB1825" i="18" a="1"/>
  <c r="AB1825" i="18" s="1"/>
  <c r="Z1825" i="18"/>
  <c r="Y1825" i="18"/>
  <c r="X1825" i="18"/>
  <c r="W1825" i="18"/>
  <c r="V1825" i="18"/>
  <c r="U1825" i="18"/>
  <c r="T1825" i="18"/>
  <c r="S1825" i="18"/>
  <c r="R1825" i="18"/>
  <c r="Q1825" i="18"/>
  <c r="O1825" i="18"/>
  <c r="N1825" i="18" a="1"/>
  <c r="N1825" i="18" s="1"/>
  <c r="M1825" i="18"/>
  <c r="L1825" i="18"/>
  <c r="K1825" i="18"/>
  <c r="AZ1824" i="18"/>
  <c r="AY1824" i="18"/>
  <c r="AX1824" i="18"/>
  <c r="BA1824" i="18" s="1"/>
  <c r="AV1824" i="18"/>
  <c r="AU1824" i="18"/>
  <c r="AT1824" i="18"/>
  <c r="AS1824" i="18"/>
  <c r="AR1824" i="18"/>
  <c r="AQ1824" i="18"/>
  <c r="AP1824" i="18"/>
  <c r="AO1824" i="18"/>
  <c r="AN1824" i="18"/>
  <c r="AM1824" i="18"/>
  <c r="AL1824" i="18"/>
  <c r="AE1824" i="18"/>
  <c r="AJ1824" i="18" s="1"/>
  <c r="AC1824" i="18" a="1"/>
  <c r="AC1824" i="18" s="1"/>
  <c r="AB1824" i="18" a="1"/>
  <c r="AB1824" i="18" s="1"/>
  <c r="Z1824" i="18"/>
  <c r="Y1824" i="18"/>
  <c r="X1824" i="18"/>
  <c r="W1824" i="18"/>
  <c r="V1824" i="18"/>
  <c r="U1824" i="18"/>
  <c r="T1824" i="18"/>
  <c r="S1824" i="18"/>
  <c r="R1824" i="18"/>
  <c r="Q1824" i="18"/>
  <c r="O1824" i="18"/>
  <c r="N1824" i="18" a="1"/>
  <c r="N1824" i="18" s="1"/>
  <c r="M1824" i="18"/>
  <c r="L1824" i="18"/>
  <c r="K1824" i="18"/>
  <c r="BA1823" i="18"/>
  <c r="AZ1823" i="18"/>
  <c r="AY1823" i="18"/>
  <c r="AX1823" i="18"/>
  <c r="AW1823" i="18"/>
  <c r="AV1823" i="18"/>
  <c r="AU1823" i="18"/>
  <c r="AT1823" i="18"/>
  <c r="AS1823" i="18"/>
  <c r="AK1823" i="18"/>
  <c r="AE1823" i="18"/>
  <c r="AC1823" i="18" a="1"/>
  <c r="AC1823" i="18" s="1"/>
  <c r="AB1823" i="18" a="1"/>
  <c r="AB1823" i="18" s="1"/>
  <c r="Z1823" i="18"/>
  <c r="Y1823" i="18"/>
  <c r="X1823" i="18"/>
  <c r="W1823" i="18"/>
  <c r="V1823" i="18"/>
  <c r="U1823" i="18"/>
  <c r="T1823" i="18"/>
  <c r="S1823" i="18"/>
  <c r="R1823" i="18"/>
  <c r="Q1823" i="18"/>
  <c r="O1823" i="18"/>
  <c r="N1823" i="18" a="1"/>
  <c r="N1823" i="18" s="1"/>
  <c r="M1823" i="18"/>
  <c r="L1823" i="18"/>
  <c r="K1823" i="18"/>
  <c r="BA1822" i="18"/>
  <c r="AX1822" i="18"/>
  <c r="AZ1822" i="18" s="1"/>
  <c r="AT1822" i="18"/>
  <c r="AS1822" i="18"/>
  <c r="AP1822" i="18" s="1"/>
  <c r="AJ1822" i="18"/>
  <c r="AE1822" i="18"/>
  <c r="AC1822" i="18" a="1"/>
  <c r="AC1822" i="18" s="1"/>
  <c r="AB1822" i="18" a="1"/>
  <c r="AB1822" i="18" s="1"/>
  <c r="Z1822" i="18"/>
  <c r="Y1822" i="18"/>
  <c r="X1822" i="18"/>
  <c r="W1822" i="18"/>
  <c r="V1822" i="18"/>
  <c r="U1822" i="18"/>
  <c r="T1822" i="18"/>
  <c r="S1822" i="18"/>
  <c r="R1822" i="18"/>
  <c r="Q1822" i="18"/>
  <c r="O1822" i="18"/>
  <c r="N1822" i="18" a="1"/>
  <c r="N1822" i="18" s="1"/>
  <c r="M1822" i="18"/>
  <c r="L1822" i="18"/>
  <c r="K1822" i="18"/>
  <c r="AX1821" i="18"/>
  <c r="AY1821" i="18" s="1"/>
  <c r="AS1821" i="18"/>
  <c r="AM1821" i="18" s="1"/>
  <c r="AH1821" i="18"/>
  <c r="AE1821" i="18"/>
  <c r="AI1821" i="18" s="1"/>
  <c r="AC1821" i="18" a="1"/>
  <c r="AC1821" i="18" s="1"/>
  <c r="AB1821" i="18" a="1"/>
  <c r="AB1821" i="18" s="1"/>
  <c r="Z1821" i="18"/>
  <c r="Y1821" i="18"/>
  <c r="X1821" i="18"/>
  <c r="W1821" i="18"/>
  <c r="V1821" i="18"/>
  <c r="U1821" i="18"/>
  <c r="T1821" i="18"/>
  <c r="S1821" i="18"/>
  <c r="R1821" i="18"/>
  <c r="Q1821" i="18"/>
  <c r="O1821" i="18"/>
  <c r="N1821" i="18"/>
  <c r="N1821" i="18" a="1"/>
  <c r="M1821" i="18"/>
  <c r="L1821" i="18"/>
  <c r="K1821" i="18"/>
  <c r="AZ1820" i="18"/>
  <c r="AY1820" i="18"/>
  <c r="AX1820" i="18"/>
  <c r="BA1820" i="18" s="1"/>
  <c r="AV1820" i="18"/>
  <c r="AU1820" i="18"/>
  <c r="AT1820" i="18"/>
  <c r="AS1820" i="18"/>
  <c r="AR1820" i="18"/>
  <c r="AQ1820" i="18"/>
  <c r="AP1820" i="18"/>
  <c r="AO1820" i="18"/>
  <c r="AN1820" i="18"/>
  <c r="AM1820" i="18"/>
  <c r="AL1820" i="18"/>
  <c r="AE1820" i="18"/>
  <c r="AJ1820" i="18" s="1"/>
  <c r="AC1820" i="18" a="1"/>
  <c r="AC1820" i="18" s="1"/>
  <c r="AB1820" i="18" a="1"/>
  <c r="AB1820" i="18" s="1"/>
  <c r="Z1820" i="18"/>
  <c r="Y1820" i="18"/>
  <c r="X1820" i="18"/>
  <c r="W1820" i="18"/>
  <c r="V1820" i="18"/>
  <c r="U1820" i="18"/>
  <c r="T1820" i="18"/>
  <c r="S1820" i="18"/>
  <c r="R1820" i="18"/>
  <c r="Q1820" i="18"/>
  <c r="O1820" i="18"/>
  <c r="N1820" i="18" a="1"/>
  <c r="N1820" i="18" s="1"/>
  <c r="M1820" i="18"/>
  <c r="L1820" i="18"/>
  <c r="K1820" i="18"/>
  <c r="BA1819" i="18"/>
  <c r="AZ1819" i="18"/>
  <c r="AY1819" i="18"/>
  <c r="AX1819" i="18"/>
  <c r="AW1819" i="18"/>
  <c r="AV1819" i="18"/>
  <c r="AU1819" i="18"/>
  <c r="AT1819" i="18"/>
  <c r="AS1819" i="18"/>
  <c r="AE1819" i="18"/>
  <c r="AC1819" i="18" a="1"/>
  <c r="AC1819" i="18" s="1"/>
  <c r="AB1819" i="18" a="1"/>
  <c r="AB1819" i="18" s="1"/>
  <c r="Z1819" i="18"/>
  <c r="Y1819" i="18"/>
  <c r="X1819" i="18"/>
  <c r="W1819" i="18"/>
  <c r="V1819" i="18"/>
  <c r="U1819" i="18"/>
  <c r="T1819" i="18"/>
  <c r="S1819" i="18"/>
  <c r="R1819" i="18"/>
  <c r="Q1819" i="18"/>
  <c r="O1819" i="18"/>
  <c r="N1819" i="18" a="1"/>
  <c r="N1819" i="18" s="1"/>
  <c r="M1819" i="18"/>
  <c r="L1819" i="18"/>
  <c r="K1819" i="18"/>
  <c r="BA1818" i="18"/>
  <c r="AX1818" i="18"/>
  <c r="AZ1818" i="18" s="1"/>
  <c r="AT1818" i="18"/>
  <c r="AS1818" i="18"/>
  <c r="AJ1818" i="18"/>
  <c r="AE1818" i="18"/>
  <c r="AC1818" i="18" a="1"/>
  <c r="AC1818" i="18" s="1"/>
  <c r="AB1818" i="18" a="1"/>
  <c r="AB1818" i="18" s="1"/>
  <c r="Z1818" i="18"/>
  <c r="Y1818" i="18"/>
  <c r="X1818" i="18"/>
  <c r="W1818" i="18"/>
  <c r="V1818" i="18"/>
  <c r="U1818" i="18"/>
  <c r="T1818" i="18"/>
  <c r="S1818" i="18"/>
  <c r="R1818" i="18"/>
  <c r="Q1818" i="18"/>
  <c r="O1818" i="18"/>
  <c r="N1818" i="18"/>
  <c r="N1818" i="18" a="1"/>
  <c r="M1818" i="18"/>
  <c r="L1818" i="18"/>
  <c r="K1818" i="18"/>
  <c r="AX1817" i="18"/>
  <c r="AS1817" i="18"/>
  <c r="AP1817" i="18" s="1"/>
  <c r="AQ1817" i="18"/>
  <c r="AM1817" i="18"/>
  <c r="AL1817" i="18"/>
  <c r="AH1817" i="18"/>
  <c r="AE1817" i="18"/>
  <c r="AI1817" i="18" s="1"/>
  <c r="AC1817" i="18" a="1"/>
  <c r="AC1817" i="18" s="1"/>
  <c r="AB1817" i="18" a="1"/>
  <c r="AB1817" i="18" s="1"/>
  <c r="Z1817" i="18"/>
  <c r="Y1817" i="18"/>
  <c r="X1817" i="18"/>
  <c r="W1817" i="18"/>
  <c r="V1817" i="18"/>
  <c r="U1817" i="18"/>
  <c r="T1817" i="18"/>
  <c r="S1817" i="18"/>
  <c r="R1817" i="18"/>
  <c r="Q1817" i="18"/>
  <c r="O1817" i="18"/>
  <c r="N1817" i="18"/>
  <c r="N1817" i="18" a="1"/>
  <c r="M1817" i="18"/>
  <c r="L1817" i="18"/>
  <c r="K1817" i="18"/>
  <c r="AZ1816" i="18"/>
  <c r="AY1816" i="18"/>
  <c r="AX1816" i="18"/>
  <c r="BA1816" i="18" s="1"/>
  <c r="AV1816" i="18"/>
  <c r="AU1816" i="18"/>
  <c r="AT1816" i="18"/>
  <c r="AS1816" i="18"/>
  <c r="AR1816" i="18"/>
  <c r="AQ1816" i="18"/>
  <c r="AP1816" i="18"/>
  <c r="AO1816" i="18"/>
  <c r="AN1816" i="18"/>
  <c r="AM1816" i="18"/>
  <c r="AL1816" i="18"/>
  <c r="AE1816" i="18"/>
  <c r="AJ1816" i="18" s="1"/>
  <c r="AC1816" i="18" a="1"/>
  <c r="AC1816" i="18" s="1"/>
  <c r="AB1816" i="18" a="1"/>
  <c r="AB1816" i="18" s="1"/>
  <c r="Z1816" i="18"/>
  <c r="Y1816" i="18"/>
  <c r="X1816" i="18"/>
  <c r="W1816" i="18"/>
  <c r="V1816" i="18"/>
  <c r="U1816" i="18"/>
  <c r="T1816" i="18"/>
  <c r="S1816" i="18"/>
  <c r="R1816" i="18"/>
  <c r="Q1816" i="18"/>
  <c r="O1816" i="18"/>
  <c r="N1816" i="18" a="1"/>
  <c r="N1816" i="18" s="1"/>
  <c r="M1816" i="18"/>
  <c r="L1816" i="18"/>
  <c r="K1816" i="18"/>
  <c r="BA1815" i="18"/>
  <c r="AZ1815" i="18"/>
  <c r="AY1815" i="18"/>
  <c r="AX1815" i="18"/>
  <c r="AW1815" i="18"/>
  <c r="AV1815" i="18"/>
  <c r="AU1815" i="18"/>
  <c r="AT1815" i="18"/>
  <c r="AS1815" i="18"/>
  <c r="AJ1815" i="18"/>
  <c r="AE1815" i="18"/>
  <c r="AK1815" i="18" s="1"/>
  <c r="AC1815" i="18" a="1"/>
  <c r="AC1815" i="18" s="1"/>
  <c r="AB1815" i="18" a="1"/>
  <c r="AB1815" i="18" s="1"/>
  <c r="Z1815" i="18"/>
  <c r="Y1815" i="18"/>
  <c r="X1815" i="18"/>
  <c r="W1815" i="18"/>
  <c r="V1815" i="18"/>
  <c r="U1815" i="18"/>
  <c r="T1815" i="18"/>
  <c r="S1815" i="18"/>
  <c r="R1815" i="18"/>
  <c r="Q1815" i="18"/>
  <c r="O1815" i="18"/>
  <c r="N1815" i="18" a="1"/>
  <c r="N1815" i="18" s="1"/>
  <c r="M1815" i="18"/>
  <c r="L1815" i="18"/>
  <c r="K1815" i="18"/>
  <c r="BA1814" i="18"/>
  <c r="AX1814" i="18"/>
  <c r="AT1814" i="18"/>
  <c r="AS1814" i="18"/>
  <c r="AP1814" i="18" s="1"/>
  <c r="AO1814" i="18"/>
  <c r="AH1814" i="18"/>
  <c r="AE1814" i="18"/>
  <c r="AJ1814" i="18" s="1"/>
  <c r="AC1814" i="18" a="1"/>
  <c r="AC1814" i="18" s="1"/>
  <c r="AB1814" i="18" a="1"/>
  <c r="AB1814" i="18" s="1"/>
  <c r="Z1814" i="18"/>
  <c r="Y1814" i="18"/>
  <c r="X1814" i="18"/>
  <c r="W1814" i="18"/>
  <c r="V1814" i="18"/>
  <c r="U1814" i="18"/>
  <c r="T1814" i="18"/>
  <c r="S1814" i="18"/>
  <c r="R1814" i="18"/>
  <c r="Q1814" i="18"/>
  <c r="O1814" i="18"/>
  <c r="N1814" i="18" a="1"/>
  <c r="N1814" i="18" s="1"/>
  <c r="M1814" i="18"/>
  <c r="L1814" i="18"/>
  <c r="K1814" i="18"/>
  <c r="AX1813" i="18"/>
  <c r="AS1813" i="18"/>
  <c r="AP1813" i="18" s="1"/>
  <c r="AQ1813" i="18"/>
  <c r="AM1813" i="18"/>
  <c r="AL1813" i="18"/>
  <c r="AH1813" i="18"/>
  <c r="AE1813" i="18"/>
  <c r="AI1813" i="18" s="1"/>
  <c r="AC1813" i="18" a="1"/>
  <c r="AC1813" i="18" s="1"/>
  <c r="AB1813" i="18" a="1"/>
  <c r="AB1813" i="18" s="1"/>
  <c r="Z1813" i="18"/>
  <c r="Y1813" i="18"/>
  <c r="X1813" i="18"/>
  <c r="W1813" i="18"/>
  <c r="V1813" i="18"/>
  <c r="U1813" i="18"/>
  <c r="T1813" i="18"/>
  <c r="S1813" i="18"/>
  <c r="R1813" i="18"/>
  <c r="Q1813" i="18"/>
  <c r="O1813" i="18"/>
  <c r="N1813" i="18" a="1"/>
  <c r="N1813" i="18" s="1"/>
  <c r="M1813" i="18"/>
  <c r="L1813" i="18"/>
  <c r="K1813" i="18"/>
  <c r="AZ1812" i="18"/>
  <c r="AY1812" i="18"/>
  <c r="AX1812" i="18"/>
  <c r="BA1812" i="18" s="1"/>
  <c r="AV1812" i="18"/>
  <c r="AU1812" i="18"/>
  <c r="AT1812" i="18"/>
  <c r="AS1812" i="18"/>
  <c r="AR1812" i="18"/>
  <c r="AQ1812" i="18"/>
  <c r="AP1812" i="18"/>
  <c r="AO1812" i="18"/>
  <c r="AN1812" i="18"/>
  <c r="AM1812" i="18"/>
  <c r="AL1812" i="18"/>
  <c r="AE1812" i="18"/>
  <c r="AJ1812" i="18" s="1"/>
  <c r="AC1812" i="18" a="1"/>
  <c r="AC1812" i="18" s="1"/>
  <c r="AB1812" i="18" a="1"/>
  <c r="AB1812" i="18" s="1"/>
  <c r="Z1812" i="18"/>
  <c r="Y1812" i="18"/>
  <c r="X1812" i="18"/>
  <c r="W1812" i="18"/>
  <c r="V1812" i="18"/>
  <c r="U1812" i="18"/>
  <c r="T1812" i="18"/>
  <c r="S1812" i="18"/>
  <c r="R1812" i="18"/>
  <c r="Q1812" i="18"/>
  <c r="O1812" i="18"/>
  <c r="N1812" i="18" a="1"/>
  <c r="N1812" i="18" s="1"/>
  <c r="M1812" i="18"/>
  <c r="L1812" i="18"/>
  <c r="K1812" i="18"/>
  <c r="BA1811" i="18"/>
  <c r="AZ1811" i="18"/>
  <c r="AY1811" i="18"/>
  <c r="AX1811" i="18"/>
  <c r="AW1811" i="18"/>
  <c r="AV1811" i="18"/>
  <c r="AU1811" i="18"/>
  <c r="AT1811" i="18"/>
  <c r="AS1811" i="18"/>
  <c r="AE1811" i="18"/>
  <c r="AC1811" i="18" a="1"/>
  <c r="AC1811" i="18" s="1"/>
  <c r="AB1811" i="18" a="1"/>
  <c r="AB1811" i="18" s="1"/>
  <c r="Z1811" i="18"/>
  <c r="Y1811" i="18"/>
  <c r="X1811" i="18"/>
  <c r="W1811" i="18"/>
  <c r="V1811" i="18"/>
  <c r="U1811" i="18"/>
  <c r="T1811" i="18"/>
  <c r="S1811" i="18"/>
  <c r="R1811" i="18"/>
  <c r="Q1811" i="18"/>
  <c r="O1811" i="18"/>
  <c r="N1811" i="18" a="1"/>
  <c r="N1811" i="18" s="1"/>
  <c r="M1811" i="18"/>
  <c r="L1811" i="18"/>
  <c r="K1811" i="18"/>
  <c r="AX1810" i="18"/>
  <c r="AZ1810" i="18" s="1"/>
  <c r="AT1810" i="18"/>
  <c r="AS1810" i="18"/>
  <c r="AP1810" i="18" s="1"/>
  <c r="AO1810" i="18"/>
  <c r="AJ1810" i="18"/>
  <c r="AE1810" i="18"/>
  <c r="AC1810" i="18" a="1"/>
  <c r="AC1810" i="18" s="1"/>
  <c r="AB1810" i="18" a="1"/>
  <c r="AB1810" i="18" s="1"/>
  <c r="Z1810" i="18"/>
  <c r="Y1810" i="18"/>
  <c r="X1810" i="18"/>
  <c r="W1810" i="18"/>
  <c r="V1810" i="18"/>
  <c r="U1810" i="18"/>
  <c r="T1810" i="18"/>
  <c r="S1810" i="18"/>
  <c r="R1810" i="18"/>
  <c r="Q1810" i="18"/>
  <c r="O1810" i="18"/>
  <c r="N1810" i="18" a="1"/>
  <c r="N1810" i="18" s="1"/>
  <c r="M1810" i="18"/>
  <c r="L1810" i="18"/>
  <c r="K1810" i="18"/>
  <c r="AX1809" i="18"/>
  <c r="AY1809" i="18" s="1"/>
  <c r="AS1809" i="18"/>
  <c r="AM1809" i="18"/>
  <c r="AH1809" i="18"/>
  <c r="AE1809" i="18"/>
  <c r="AI1809" i="18" s="1"/>
  <c r="AC1809" i="18" a="1"/>
  <c r="AC1809" i="18" s="1"/>
  <c r="AB1809" i="18" a="1"/>
  <c r="AB1809" i="18" s="1"/>
  <c r="Z1809" i="18"/>
  <c r="Y1809" i="18"/>
  <c r="X1809" i="18"/>
  <c r="W1809" i="18"/>
  <c r="V1809" i="18"/>
  <c r="U1809" i="18"/>
  <c r="T1809" i="18"/>
  <c r="S1809" i="18"/>
  <c r="R1809" i="18"/>
  <c r="Q1809" i="18"/>
  <c r="O1809" i="18"/>
  <c r="N1809" i="18" a="1"/>
  <c r="N1809" i="18" s="1"/>
  <c r="M1809" i="18"/>
  <c r="L1809" i="18"/>
  <c r="K1809" i="18"/>
  <c r="AZ1808" i="18"/>
  <c r="AY1808" i="18"/>
  <c r="AX1808" i="18"/>
  <c r="BA1808" i="18" s="1"/>
  <c r="AV1808" i="18"/>
  <c r="AU1808" i="18"/>
  <c r="AT1808" i="18"/>
  <c r="AS1808" i="18"/>
  <c r="AR1808" i="18"/>
  <c r="AQ1808" i="18"/>
  <c r="AP1808" i="18"/>
  <c r="AO1808" i="18"/>
  <c r="AN1808" i="18"/>
  <c r="AM1808" i="18"/>
  <c r="AL1808" i="18"/>
  <c r="AE1808" i="18"/>
  <c r="AJ1808" i="18" s="1"/>
  <c r="AC1808" i="18" a="1"/>
  <c r="AC1808" i="18" s="1"/>
  <c r="AB1808" i="18" a="1"/>
  <c r="AB1808" i="18" s="1"/>
  <c r="Z1808" i="18"/>
  <c r="Y1808" i="18"/>
  <c r="X1808" i="18"/>
  <c r="W1808" i="18"/>
  <c r="V1808" i="18"/>
  <c r="U1808" i="18"/>
  <c r="T1808" i="18"/>
  <c r="S1808" i="18"/>
  <c r="R1808" i="18"/>
  <c r="Q1808" i="18"/>
  <c r="O1808" i="18"/>
  <c r="N1808" i="18" a="1"/>
  <c r="N1808" i="18" s="1"/>
  <c r="M1808" i="18"/>
  <c r="L1808" i="18"/>
  <c r="K1808" i="18"/>
  <c r="BA1807" i="18"/>
  <c r="AZ1807" i="18"/>
  <c r="AY1807" i="18"/>
  <c r="AX1807" i="18"/>
  <c r="AW1807" i="18"/>
  <c r="AV1807" i="18"/>
  <c r="AU1807" i="18"/>
  <c r="AT1807" i="18"/>
  <c r="AS1807" i="18"/>
  <c r="AE1807" i="18"/>
  <c r="AC1807" i="18" a="1"/>
  <c r="AC1807" i="18" s="1"/>
  <c r="AB1807" i="18" a="1"/>
  <c r="AB1807" i="18" s="1"/>
  <c r="Z1807" i="18"/>
  <c r="Y1807" i="18"/>
  <c r="X1807" i="18"/>
  <c r="W1807" i="18"/>
  <c r="V1807" i="18"/>
  <c r="U1807" i="18"/>
  <c r="T1807" i="18"/>
  <c r="S1807" i="18"/>
  <c r="R1807" i="18"/>
  <c r="Q1807" i="18"/>
  <c r="O1807" i="18"/>
  <c r="N1807" i="18" a="1"/>
  <c r="N1807" i="18" s="1"/>
  <c r="M1807" i="18"/>
  <c r="L1807" i="18"/>
  <c r="K1807" i="18"/>
  <c r="AX1806" i="18"/>
  <c r="AZ1806" i="18" s="1"/>
  <c r="AT1806" i="18"/>
  <c r="AS1806" i="18"/>
  <c r="AP1806" i="18" s="1"/>
  <c r="AO1806" i="18"/>
  <c r="AJ1806" i="18"/>
  <c r="AE1806" i="18"/>
  <c r="AC1806" i="18" a="1"/>
  <c r="AC1806" i="18" s="1"/>
  <c r="AB1806" i="18" a="1"/>
  <c r="AB1806" i="18" s="1"/>
  <c r="Z1806" i="18"/>
  <c r="Y1806" i="18"/>
  <c r="X1806" i="18"/>
  <c r="W1806" i="18"/>
  <c r="V1806" i="18"/>
  <c r="U1806" i="18"/>
  <c r="T1806" i="18"/>
  <c r="S1806" i="18"/>
  <c r="R1806" i="18"/>
  <c r="Q1806" i="18"/>
  <c r="O1806" i="18"/>
  <c r="N1806" i="18" a="1"/>
  <c r="N1806" i="18" s="1"/>
  <c r="M1806" i="18"/>
  <c r="L1806" i="18"/>
  <c r="K1806" i="18"/>
  <c r="AX1805" i="18"/>
  <c r="AY1805" i="18" s="1"/>
  <c r="AS1805" i="18"/>
  <c r="AM1805" i="18"/>
  <c r="AH1805" i="18"/>
  <c r="AE1805" i="18"/>
  <c r="AI1805" i="18" s="1"/>
  <c r="AC1805" i="18" a="1"/>
  <c r="AC1805" i="18" s="1"/>
  <c r="AB1805" i="18" a="1"/>
  <c r="AB1805" i="18" s="1"/>
  <c r="Z1805" i="18"/>
  <c r="Y1805" i="18"/>
  <c r="X1805" i="18"/>
  <c r="W1805" i="18"/>
  <c r="V1805" i="18"/>
  <c r="U1805" i="18"/>
  <c r="T1805" i="18"/>
  <c r="S1805" i="18"/>
  <c r="R1805" i="18"/>
  <c r="Q1805" i="18"/>
  <c r="O1805" i="18"/>
  <c r="N1805" i="18" a="1"/>
  <c r="N1805" i="18" s="1"/>
  <c r="M1805" i="18"/>
  <c r="L1805" i="18"/>
  <c r="K1805" i="18"/>
  <c r="AZ1804" i="18"/>
  <c r="AY1804" i="18"/>
  <c r="AX1804" i="18"/>
  <c r="BA1804" i="18" s="1"/>
  <c r="AV1804" i="18"/>
  <c r="AU1804" i="18"/>
  <c r="AT1804" i="18"/>
  <c r="AS1804" i="18"/>
  <c r="AR1804" i="18"/>
  <c r="AQ1804" i="18"/>
  <c r="AP1804" i="18"/>
  <c r="AO1804" i="18"/>
  <c r="AN1804" i="18"/>
  <c r="AM1804" i="18"/>
  <c r="AL1804" i="18"/>
  <c r="AE1804" i="18"/>
  <c r="AJ1804" i="18" s="1"/>
  <c r="AC1804" i="18" a="1"/>
  <c r="AC1804" i="18" s="1"/>
  <c r="AB1804" i="18" a="1"/>
  <c r="AB1804" i="18" s="1"/>
  <c r="Z1804" i="18"/>
  <c r="Y1804" i="18"/>
  <c r="X1804" i="18"/>
  <c r="W1804" i="18"/>
  <c r="V1804" i="18"/>
  <c r="U1804" i="18"/>
  <c r="T1804" i="18"/>
  <c r="S1804" i="18"/>
  <c r="R1804" i="18"/>
  <c r="Q1804" i="18"/>
  <c r="O1804" i="18"/>
  <c r="N1804" i="18" a="1"/>
  <c r="N1804" i="18" s="1"/>
  <c r="M1804" i="18"/>
  <c r="L1804" i="18"/>
  <c r="K1804" i="18"/>
  <c r="BA1803" i="18"/>
  <c r="AZ1803" i="18"/>
  <c r="AY1803" i="18"/>
  <c r="AX1803" i="18"/>
  <c r="AW1803" i="18"/>
  <c r="AV1803" i="18"/>
  <c r="AU1803" i="18"/>
  <c r="AT1803" i="18"/>
  <c r="AS1803" i="18"/>
  <c r="AE1803" i="18"/>
  <c r="AC1803" i="18" a="1"/>
  <c r="AC1803" i="18" s="1"/>
  <c r="AB1803" i="18" a="1"/>
  <c r="AB1803" i="18" s="1"/>
  <c r="Z1803" i="18"/>
  <c r="Y1803" i="18"/>
  <c r="X1803" i="18"/>
  <c r="W1803" i="18"/>
  <c r="V1803" i="18"/>
  <c r="U1803" i="18"/>
  <c r="T1803" i="18"/>
  <c r="S1803" i="18"/>
  <c r="R1803" i="18"/>
  <c r="Q1803" i="18"/>
  <c r="O1803" i="18"/>
  <c r="N1803" i="18" a="1"/>
  <c r="N1803" i="18" s="1"/>
  <c r="M1803" i="18"/>
  <c r="L1803" i="18"/>
  <c r="K1803" i="18"/>
  <c r="AX1802" i="18"/>
  <c r="AZ1802" i="18" s="1"/>
  <c r="AT1802" i="18"/>
  <c r="AS1802" i="18"/>
  <c r="AP1802" i="18" s="1"/>
  <c r="AO1802" i="18"/>
  <c r="AJ1802" i="18"/>
  <c r="AE1802" i="18"/>
  <c r="AC1802" i="18" a="1"/>
  <c r="AC1802" i="18" s="1"/>
  <c r="AB1802" i="18" a="1"/>
  <c r="AB1802" i="18" s="1"/>
  <c r="Z1802" i="18"/>
  <c r="Y1802" i="18"/>
  <c r="X1802" i="18"/>
  <c r="W1802" i="18"/>
  <c r="V1802" i="18"/>
  <c r="U1802" i="18"/>
  <c r="T1802" i="18"/>
  <c r="S1802" i="18"/>
  <c r="R1802" i="18"/>
  <c r="Q1802" i="18"/>
  <c r="O1802" i="18"/>
  <c r="N1802" i="18" a="1"/>
  <c r="N1802" i="18" s="1"/>
  <c r="M1802" i="18"/>
  <c r="L1802" i="18"/>
  <c r="K1802" i="18"/>
  <c r="AX1801" i="18"/>
  <c r="AT1801" i="18" s="1"/>
  <c r="AS1801" i="18"/>
  <c r="AM1801" i="18"/>
  <c r="AH1801" i="18"/>
  <c r="AE1801" i="18"/>
  <c r="AI1801" i="18" s="1"/>
  <c r="AC1801" i="18" a="1"/>
  <c r="AC1801" i="18" s="1"/>
  <c r="AB1801" i="18" a="1"/>
  <c r="AB1801" i="18" s="1"/>
  <c r="Z1801" i="18"/>
  <c r="Y1801" i="18"/>
  <c r="X1801" i="18"/>
  <c r="W1801" i="18"/>
  <c r="V1801" i="18"/>
  <c r="U1801" i="18"/>
  <c r="T1801" i="18"/>
  <c r="S1801" i="18"/>
  <c r="R1801" i="18"/>
  <c r="Q1801" i="18"/>
  <c r="O1801" i="18"/>
  <c r="N1801" i="18"/>
  <c r="N1801" i="18" a="1"/>
  <c r="M1801" i="18"/>
  <c r="L1801" i="18"/>
  <c r="K1801" i="18"/>
  <c r="AZ1800" i="18"/>
  <c r="AY1800" i="18"/>
  <c r="AX1800" i="18"/>
  <c r="BA1800" i="18" s="1"/>
  <c r="AV1800" i="18"/>
  <c r="AU1800" i="18"/>
  <c r="AT1800" i="18"/>
  <c r="AS1800" i="18"/>
  <c r="AR1800" i="18"/>
  <c r="AQ1800" i="18"/>
  <c r="AP1800" i="18"/>
  <c r="AO1800" i="18"/>
  <c r="AN1800" i="18"/>
  <c r="AM1800" i="18"/>
  <c r="AL1800" i="18"/>
  <c r="AE1800" i="18"/>
  <c r="AI1800" i="18" s="1"/>
  <c r="AC1800" i="18" a="1"/>
  <c r="AC1800" i="18" s="1"/>
  <c r="AB1800" i="18" a="1"/>
  <c r="AB1800" i="18" s="1"/>
  <c r="Z1800" i="18"/>
  <c r="Y1800" i="18"/>
  <c r="X1800" i="18"/>
  <c r="W1800" i="18"/>
  <c r="V1800" i="18"/>
  <c r="U1800" i="18"/>
  <c r="T1800" i="18"/>
  <c r="S1800" i="18"/>
  <c r="R1800" i="18"/>
  <c r="Q1800" i="18"/>
  <c r="O1800" i="18"/>
  <c r="N1800" i="18" a="1"/>
  <c r="N1800" i="18" s="1"/>
  <c r="M1800" i="18"/>
  <c r="L1800" i="18"/>
  <c r="K1800" i="18"/>
  <c r="BA1799" i="18"/>
  <c r="AZ1799" i="18"/>
  <c r="AY1799" i="18"/>
  <c r="AX1799" i="18"/>
  <c r="AW1799" i="18"/>
  <c r="AV1799" i="18"/>
  <c r="AU1799" i="18"/>
  <c r="AT1799" i="18"/>
  <c r="AS1799" i="18"/>
  <c r="AE1799" i="18"/>
  <c r="AC1799" i="18" a="1"/>
  <c r="AC1799" i="18" s="1"/>
  <c r="AB1799" i="18" a="1"/>
  <c r="AB1799" i="18" s="1"/>
  <c r="Z1799" i="18"/>
  <c r="Y1799" i="18"/>
  <c r="X1799" i="18"/>
  <c r="W1799" i="18"/>
  <c r="V1799" i="18"/>
  <c r="U1799" i="18"/>
  <c r="T1799" i="18"/>
  <c r="S1799" i="18"/>
  <c r="R1799" i="18"/>
  <c r="Q1799" i="18"/>
  <c r="O1799" i="18"/>
  <c r="N1799" i="18" a="1"/>
  <c r="N1799" i="18" s="1"/>
  <c r="M1799" i="18"/>
  <c r="L1799" i="18"/>
  <c r="K1799" i="18"/>
  <c r="AX1798" i="18"/>
  <c r="AW1798" i="18" s="1"/>
  <c r="AS1798" i="18"/>
  <c r="AK1798" i="18"/>
  <c r="AH1798" i="18"/>
  <c r="AF1798" i="18"/>
  <c r="AE1798" i="18"/>
  <c r="AI1798" i="18" s="1"/>
  <c r="AC1798" i="18" a="1"/>
  <c r="AC1798" i="18" s="1"/>
  <c r="AB1798" i="18" a="1"/>
  <c r="AB1798" i="18" s="1"/>
  <c r="Z1798" i="18"/>
  <c r="Y1798" i="18"/>
  <c r="X1798" i="18"/>
  <c r="W1798" i="18"/>
  <c r="V1798" i="18"/>
  <c r="U1798" i="18"/>
  <c r="T1798" i="18"/>
  <c r="S1798" i="18"/>
  <c r="R1798" i="18"/>
  <c r="Q1798" i="18"/>
  <c r="O1798" i="18"/>
  <c r="N1798" i="18" a="1"/>
  <c r="N1798" i="18" s="1"/>
  <c r="M1798" i="18"/>
  <c r="L1798" i="18"/>
  <c r="K1798" i="18"/>
  <c r="AX1797" i="18"/>
  <c r="AU1797" i="18"/>
  <c r="AS1797" i="18"/>
  <c r="AR1797" i="18" s="1"/>
  <c r="AQ1797" i="18"/>
  <c r="AO1797" i="18"/>
  <c r="AM1797" i="18"/>
  <c r="AL1797" i="18"/>
  <c r="AE1797" i="18"/>
  <c r="AI1797" i="18" s="1"/>
  <c r="AC1797" i="18" a="1"/>
  <c r="AC1797" i="18" s="1"/>
  <c r="AB1797" i="18" a="1"/>
  <c r="AB1797" i="18" s="1"/>
  <c r="Z1797" i="18"/>
  <c r="Y1797" i="18"/>
  <c r="X1797" i="18"/>
  <c r="W1797" i="18"/>
  <c r="V1797" i="18"/>
  <c r="U1797" i="18"/>
  <c r="T1797" i="18"/>
  <c r="S1797" i="18"/>
  <c r="R1797" i="18"/>
  <c r="Q1797" i="18"/>
  <c r="O1797" i="18"/>
  <c r="N1797" i="18" a="1"/>
  <c r="N1797" i="18" s="1"/>
  <c r="M1797" i="18"/>
  <c r="L1797" i="18"/>
  <c r="K1797" i="18"/>
  <c r="AX1796" i="18"/>
  <c r="AS1796" i="18"/>
  <c r="AO1796" i="18"/>
  <c r="AJ1796" i="18"/>
  <c r="AE1796" i="18"/>
  <c r="AI1796" i="18" s="1"/>
  <c r="AC1796" i="18" a="1"/>
  <c r="AC1796" i="18" s="1"/>
  <c r="AB1796" i="18" a="1"/>
  <c r="AB1796" i="18" s="1"/>
  <c r="Z1796" i="18"/>
  <c r="Y1796" i="18"/>
  <c r="X1796" i="18"/>
  <c r="W1796" i="18"/>
  <c r="V1796" i="18"/>
  <c r="U1796" i="18"/>
  <c r="T1796" i="18"/>
  <c r="S1796" i="18"/>
  <c r="R1796" i="18"/>
  <c r="Q1796" i="18"/>
  <c r="O1796" i="18"/>
  <c r="N1796" i="18" a="1"/>
  <c r="N1796" i="18" s="1"/>
  <c r="M1796" i="18"/>
  <c r="L1796" i="18"/>
  <c r="K1796" i="18"/>
  <c r="AZ1795" i="18"/>
  <c r="AX1795" i="18"/>
  <c r="AY1795" i="18" s="1"/>
  <c r="AV1795" i="18"/>
  <c r="AT1795" i="18"/>
  <c r="AS1795" i="18"/>
  <c r="AR1795" i="18"/>
  <c r="AJ1795" i="18"/>
  <c r="AF1795" i="18"/>
  <c r="AE1795" i="18"/>
  <c r="AI1795" i="18" s="1"/>
  <c r="AC1795" i="18" a="1"/>
  <c r="AC1795" i="18" s="1"/>
  <c r="AB1795" i="18" a="1"/>
  <c r="AB1795" i="18" s="1"/>
  <c r="Z1795" i="18"/>
  <c r="Y1795" i="18"/>
  <c r="X1795" i="18"/>
  <c r="W1795" i="18"/>
  <c r="V1795" i="18"/>
  <c r="U1795" i="18"/>
  <c r="T1795" i="18"/>
  <c r="S1795" i="18"/>
  <c r="R1795" i="18"/>
  <c r="Q1795" i="18"/>
  <c r="O1795" i="18"/>
  <c r="N1795" i="18" a="1"/>
  <c r="N1795" i="18" s="1"/>
  <c r="M1795" i="18"/>
  <c r="L1795" i="18"/>
  <c r="K1795" i="18"/>
  <c r="AX1794" i="18"/>
  <c r="AS1794" i="18"/>
  <c r="AP1794" i="18"/>
  <c r="AO1794" i="18"/>
  <c r="AK1794" i="18"/>
  <c r="AH1794" i="18"/>
  <c r="AG1794" i="18"/>
  <c r="AF1794" i="18"/>
  <c r="AE1794" i="18"/>
  <c r="AI1794" i="18" s="1"/>
  <c r="AC1794" i="18" a="1"/>
  <c r="AC1794" i="18" s="1"/>
  <c r="AB1794" i="18" a="1"/>
  <c r="AB1794" i="18" s="1"/>
  <c r="Z1794" i="18"/>
  <c r="Y1794" i="18"/>
  <c r="X1794" i="18"/>
  <c r="W1794" i="18"/>
  <c r="V1794" i="18"/>
  <c r="U1794" i="18"/>
  <c r="T1794" i="18"/>
  <c r="S1794" i="18"/>
  <c r="R1794" i="18"/>
  <c r="Q1794" i="18"/>
  <c r="O1794" i="18"/>
  <c r="N1794" i="18" a="1"/>
  <c r="N1794" i="18" s="1"/>
  <c r="M1794" i="18"/>
  <c r="L1794" i="18"/>
  <c r="K1794" i="18"/>
  <c r="AX1793" i="18"/>
  <c r="AT1793" i="18" s="1"/>
  <c r="AU1793" i="18"/>
  <c r="AS1793" i="18"/>
  <c r="AM1793" i="18"/>
  <c r="AE1793" i="18"/>
  <c r="AC1793" i="18" a="1"/>
  <c r="AC1793" i="18" s="1"/>
  <c r="AB1793" i="18" a="1"/>
  <c r="AB1793" i="18" s="1"/>
  <c r="Z1793" i="18"/>
  <c r="Y1793" i="18"/>
  <c r="X1793" i="18"/>
  <c r="W1793" i="18"/>
  <c r="V1793" i="18"/>
  <c r="U1793" i="18"/>
  <c r="T1793" i="18"/>
  <c r="S1793" i="18"/>
  <c r="R1793" i="18"/>
  <c r="Q1793" i="18"/>
  <c r="O1793" i="18"/>
  <c r="N1793" i="18" a="1"/>
  <c r="N1793" i="18" s="1"/>
  <c r="M1793" i="18"/>
  <c r="L1793" i="18"/>
  <c r="K1793" i="18"/>
  <c r="AX1792" i="18"/>
  <c r="AS1792" i="18"/>
  <c r="AO1792" i="18"/>
  <c r="AJ1792" i="18"/>
  <c r="AI1792" i="18"/>
  <c r="AF1792" i="18"/>
  <c r="AE1792" i="18"/>
  <c r="AC1792" i="18" a="1"/>
  <c r="AC1792" i="18" s="1"/>
  <c r="AB1792" i="18" a="1"/>
  <c r="AB1792" i="18" s="1"/>
  <c r="Z1792" i="18"/>
  <c r="Y1792" i="18"/>
  <c r="X1792" i="18"/>
  <c r="W1792" i="18"/>
  <c r="V1792" i="18"/>
  <c r="U1792" i="18"/>
  <c r="T1792" i="18"/>
  <c r="S1792" i="18"/>
  <c r="R1792" i="18"/>
  <c r="Q1792" i="18"/>
  <c r="O1792" i="18"/>
  <c r="N1792" i="18" a="1"/>
  <c r="N1792" i="18" s="1"/>
  <c r="M1792" i="18"/>
  <c r="L1792" i="18"/>
  <c r="K1792" i="18"/>
  <c r="BA1791" i="18"/>
  <c r="AZ1791" i="18"/>
  <c r="AY1791" i="18"/>
  <c r="AX1791" i="18"/>
  <c r="AW1791" i="18"/>
  <c r="AV1791" i="18"/>
  <c r="AU1791" i="18"/>
  <c r="AT1791" i="18"/>
  <c r="AS1791" i="18"/>
  <c r="AJ1791" i="18"/>
  <c r="AG1791" i="18"/>
  <c r="AF1791" i="18"/>
  <c r="AE1791" i="18"/>
  <c r="AI1791" i="18" s="1"/>
  <c r="AC1791" i="18" a="1"/>
  <c r="AC1791" i="18" s="1"/>
  <c r="AB1791" i="18" a="1"/>
  <c r="AB1791" i="18" s="1"/>
  <c r="Z1791" i="18"/>
  <c r="Y1791" i="18"/>
  <c r="X1791" i="18"/>
  <c r="W1791" i="18"/>
  <c r="V1791" i="18"/>
  <c r="U1791" i="18"/>
  <c r="T1791" i="18"/>
  <c r="S1791" i="18"/>
  <c r="R1791" i="18"/>
  <c r="Q1791" i="18"/>
  <c r="O1791" i="18"/>
  <c r="N1791" i="18" a="1"/>
  <c r="N1791" i="18" s="1"/>
  <c r="M1791" i="18"/>
  <c r="L1791" i="18"/>
  <c r="K1791" i="18"/>
  <c r="AX1790" i="18"/>
  <c r="AW1790" i="18" s="1"/>
  <c r="AT1790" i="18"/>
  <c r="AS1790" i="18"/>
  <c r="AO1790" i="18" s="1"/>
  <c r="AP1790" i="18"/>
  <c r="AL1790" i="18"/>
  <c r="AG1790" i="18"/>
  <c r="AE1790" i="18"/>
  <c r="AI1790" i="18" s="1"/>
  <c r="AC1790" i="18" a="1"/>
  <c r="AC1790" i="18" s="1"/>
  <c r="AB1790" i="18" a="1"/>
  <c r="AB1790" i="18" s="1"/>
  <c r="Z1790" i="18"/>
  <c r="Y1790" i="18"/>
  <c r="X1790" i="18"/>
  <c r="W1790" i="18"/>
  <c r="V1790" i="18"/>
  <c r="U1790" i="18"/>
  <c r="T1790" i="18"/>
  <c r="S1790" i="18"/>
  <c r="R1790" i="18"/>
  <c r="Q1790" i="18"/>
  <c r="O1790" i="18"/>
  <c r="N1790" i="18" a="1"/>
  <c r="N1790" i="18" s="1"/>
  <c r="M1790" i="18"/>
  <c r="L1790" i="18"/>
  <c r="K1790" i="18"/>
  <c r="AY1789" i="18"/>
  <c r="AX1789" i="18"/>
  <c r="AT1789" i="18" s="1"/>
  <c r="AU1789" i="18"/>
  <c r="AS1789" i="18"/>
  <c r="AM1789" i="18"/>
  <c r="AE1789" i="18"/>
  <c r="AC1789" i="18" a="1"/>
  <c r="AC1789" i="18" s="1"/>
  <c r="AB1789" i="18" a="1"/>
  <c r="AB1789" i="18" s="1"/>
  <c r="Z1789" i="18"/>
  <c r="Y1789" i="18"/>
  <c r="X1789" i="18"/>
  <c r="W1789" i="18"/>
  <c r="V1789" i="18"/>
  <c r="U1789" i="18"/>
  <c r="T1789" i="18"/>
  <c r="S1789" i="18"/>
  <c r="R1789" i="18"/>
  <c r="Q1789" i="18"/>
  <c r="O1789" i="18"/>
  <c r="N1789" i="18" a="1"/>
  <c r="N1789" i="18" s="1"/>
  <c r="M1789" i="18"/>
  <c r="L1789" i="18"/>
  <c r="K1789" i="18"/>
  <c r="AY1788" i="18"/>
  <c r="AX1788" i="18"/>
  <c r="BA1788" i="18" s="1"/>
  <c r="AV1788" i="18"/>
  <c r="AT1788" i="18"/>
  <c r="AS1788" i="18"/>
  <c r="AQ1788" i="18" s="1"/>
  <c r="AR1788" i="18"/>
  <c r="AP1788" i="18"/>
  <c r="AO1788" i="18"/>
  <c r="AN1788" i="18"/>
  <c r="AL1788" i="18"/>
  <c r="AI1788" i="18"/>
  <c r="AF1788" i="18"/>
  <c r="AE1788" i="18"/>
  <c r="AJ1788" i="18" s="1"/>
  <c r="AC1788" i="18" a="1"/>
  <c r="AC1788" i="18" s="1"/>
  <c r="AB1788" i="18" a="1"/>
  <c r="AB1788" i="18" s="1"/>
  <c r="Z1788" i="18"/>
  <c r="Y1788" i="18"/>
  <c r="X1788" i="18"/>
  <c r="W1788" i="18"/>
  <c r="V1788" i="18"/>
  <c r="U1788" i="18"/>
  <c r="T1788" i="18"/>
  <c r="S1788" i="18"/>
  <c r="R1788" i="18"/>
  <c r="Q1788" i="18"/>
  <c r="O1788" i="18"/>
  <c r="N1788" i="18" a="1"/>
  <c r="N1788" i="18" s="1"/>
  <c r="M1788" i="18"/>
  <c r="L1788" i="18"/>
  <c r="K1788" i="18"/>
  <c r="BA1787" i="18"/>
  <c r="AZ1787" i="18"/>
  <c r="AY1787" i="18"/>
  <c r="AX1787" i="18"/>
  <c r="AW1787" i="18"/>
  <c r="AV1787" i="18"/>
  <c r="AU1787" i="18"/>
  <c r="AT1787" i="18"/>
  <c r="AS1787" i="18"/>
  <c r="AE1787" i="18"/>
  <c r="AC1787" i="18" a="1"/>
  <c r="AC1787" i="18" s="1"/>
  <c r="AB1787" i="18" a="1"/>
  <c r="AB1787" i="18" s="1"/>
  <c r="Z1787" i="18"/>
  <c r="Y1787" i="18"/>
  <c r="X1787" i="18"/>
  <c r="W1787" i="18"/>
  <c r="V1787" i="18"/>
  <c r="U1787" i="18"/>
  <c r="T1787" i="18"/>
  <c r="S1787" i="18"/>
  <c r="R1787" i="18"/>
  <c r="Q1787" i="18"/>
  <c r="O1787" i="18"/>
  <c r="N1787" i="18" a="1"/>
  <c r="N1787" i="18" s="1"/>
  <c r="M1787" i="18"/>
  <c r="L1787" i="18"/>
  <c r="K1787" i="18"/>
  <c r="AX1786" i="18"/>
  <c r="AS1786" i="18"/>
  <c r="AP1786" i="18" s="1"/>
  <c r="AO1786" i="18"/>
  <c r="AL1786" i="18"/>
  <c r="AK1786" i="18"/>
  <c r="AH1786" i="18"/>
  <c r="AG1786" i="18"/>
  <c r="AF1786" i="18"/>
  <c r="AE1786" i="18"/>
  <c r="AI1786" i="18" s="1"/>
  <c r="AC1786" i="18" a="1"/>
  <c r="AC1786" i="18" s="1"/>
  <c r="AB1786" i="18" a="1"/>
  <c r="AB1786" i="18" s="1"/>
  <c r="Z1786" i="18"/>
  <c r="Y1786" i="18"/>
  <c r="X1786" i="18"/>
  <c r="W1786" i="18"/>
  <c r="V1786" i="18"/>
  <c r="U1786" i="18"/>
  <c r="T1786" i="18"/>
  <c r="S1786" i="18"/>
  <c r="R1786" i="18"/>
  <c r="Q1786" i="18"/>
  <c r="O1786" i="18"/>
  <c r="N1786" i="18" a="1"/>
  <c r="N1786" i="18" s="1"/>
  <c r="M1786" i="18"/>
  <c r="L1786" i="18"/>
  <c r="K1786" i="18"/>
  <c r="AY1785" i="18"/>
  <c r="AX1785" i="18"/>
  <c r="AU1785" i="18" s="1"/>
  <c r="AS1785" i="18"/>
  <c r="AM1785" i="18"/>
  <c r="AH1785" i="18"/>
  <c r="AE1785" i="18"/>
  <c r="AC1785" i="18" a="1"/>
  <c r="AC1785" i="18" s="1"/>
  <c r="AB1785" i="18" a="1"/>
  <c r="AB1785" i="18" s="1"/>
  <c r="Z1785" i="18"/>
  <c r="Y1785" i="18"/>
  <c r="X1785" i="18"/>
  <c r="W1785" i="18"/>
  <c r="V1785" i="18"/>
  <c r="U1785" i="18"/>
  <c r="T1785" i="18"/>
  <c r="S1785" i="18"/>
  <c r="R1785" i="18"/>
  <c r="Q1785" i="18"/>
  <c r="O1785" i="18"/>
  <c r="N1785" i="18" a="1"/>
  <c r="N1785" i="18" s="1"/>
  <c r="M1785" i="18"/>
  <c r="L1785" i="18"/>
  <c r="K1785" i="18"/>
  <c r="AX1784" i="18"/>
  <c r="AS1784" i="18"/>
  <c r="AO1784" i="18"/>
  <c r="AF1784" i="18"/>
  <c r="AE1784" i="18"/>
  <c r="AC1784" i="18" a="1"/>
  <c r="AC1784" i="18" s="1"/>
  <c r="AB1784" i="18" a="1"/>
  <c r="AB1784" i="18" s="1"/>
  <c r="Z1784" i="18"/>
  <c r="Y1784" i="18"/>
  <c r="X1784" i="18"/>
  <c r="W1784" i="18"/>
  <c r="V1784" i="18"/>
  <c r="U1784" i="18"/>
  <c r="T1784" i="18"/>
  <c r="S1784" i="18"/>
  <c r="R1784" i="18"/>
  <c r="Q1784" i="18"/>
  <c r="O1784" i="18"/>
  <c r="N1784" i="18" a="1"/>
  <c r="N1784" i="18" s="1"/>
  <c r="M1784" i="18"/>
  <c r="L1784" i="18"/>
  <c r="K1784" i="18"/>
  <c r="AY1783" i="18"/>
  <c r="AX1783" i="18"/>
  <c r="BA1783" i="18" s="1"/>
  <c r="AU1783" i="18"/>
  <c r="AT1783" i="18"/>
  <c r="AS1783" i="18"/>
  <c r="AR1783" i="18" s="1"/>
  <c r="AE1783" i="18"/>
  <c r="AC1783" i="18" a="1"/>
  <c r="AC1783" i="18" s="1"/>
  <c r="AB1783" i="18" a="1"/>
  <c r="AB1783" i="18" s="1"/>
  <c r="Z1783" i="18"/>
  <c r="Y1783" i="18"/>
  <c r="X1783" i="18"/>
  <c r="W1783" i="18"/>
  <c r="V1783" i="18"/>
  <c r="U1783" i="18"/>
  <c r="T1783" i="18"/>
  <c r="S1783" i="18"/>
  <c r="R1783" i="18"/>
  <c r="Q1783" i="18"/>
  <c r="O1783" i="18"/>
  <c r="N1783" i="18" a="1"/>
  <c r="N1783" i="18" s="1"/>
  <c r="M1783" i="18"/>
  <c r="L1783" i="18"/>
  <c r="K1783" i="18"/>
  <c r="AX1782" i="18"/>
  <c r="AS1782" i="18"/>
  <c r="AL1782" i="18" s="1"/>
  <c r="AK1782" i="18"/>
  <c r="AF1782" i="18"/>
  <c r="AE1782" i="18"/>
  <c r="AI1782" i="18" s="1"/>
  <c r="AC1782" i="18" a="1"/>
  <c r="AC1782" i="18" s="1"/>
  <c r="AB1782" i="18" a="1"/>
  <c r="AB1782" i="18" s="1"/>
  <c r="Z1782" i="18"/>
  <c r="Y1782" i="18"/>
  <c r="X1782" i="18"/>
  <c r="W1782" i="18"/>
  <c r="V1782" i="18"/>
  <c r="U1782" i="18"/>
  <c r="T1782" i="18"/>
  <c r="S1782" i="18"/>
  <c r="R1782" i="18"/>
  <c r="Q1782" i="18"/>
  <c r="O1782" i="18"/>
  <c r="N1782" i="18" a="1"/>
  <c r="N1782" i="18" s="1"/>
  <c r="M1782" i="18"/>
  <c r="L1782" i="18"/>
  <c r="K1782" i="18"/>
  <c r="AX1781" i="18"/>
  <c r="AS1781" i="18"/>
  <c r="AR1781" i="18" s="1"/>
  <c r="AQ1781" i="18"/>
  <c r="AP1781" i="18"/>
  <c r="AO1781" i="18"/>
  <c r="AM1781" i="18"/>
  <c r="AL1781" i="18"/>
  <c r="AE1781" i="18"/>
  <c r="AC1781" i="18" a="1"/>
  <c r="AC1781" i="18" s="1"/>
  <c r="AB1781" i="18" a="1"/>
  <c r="AB1781" i="18" s="1"/>
  <c r="Z1781" i="18"/>
  <c r="Y1781" i="18"/>
  <c r="X1781" i="18"/>
  <c r="W1781" i="18"/>
  <c r="V1781" i="18"/>
  <c r="U1781" i="18"/>
  <c r="T1781" i="18"/>
  <c r="S1781" i="18"/>
  <c r="R1781" i="18"/>
  <c r="Q1781" i="18"/>
  <c r="O1781" i="18"/>
  <c r="N1781" i="18" a="1"/>
  <c r="N1781" i="18" s="1"/>
  <c r="M1781" i="18"/>
  <c r="L1781" i="18"/>
  <c r="K1781" i="18"/>
  <c r="AZ1780" i="18"/>
  <c r="AY1780" i="18"/>
  <c r="AX1780" i="18"/>
  <c r="BA1780" i="18" s="1"/>
  <c r="AU1780" i="18"/>
  <c r="AT1780" i="18"/>
  <c r="AS1780" i="18"/>
  <c r="AR1780" i="18" s="1"/>
  <c r="AQ1780" i="18"/>
  <c r="AP1780" i="18"/>
  <c r="AO1780" i="18"/>
  <c r="AM1780" i="18"/>
  <c r="AL1780" i="18"/>
  <c r="AE1780" i="18"/>
  <c r="AJ1780" i="18" s="1"/>
  <c r="AC1780" i="18" a="1"/>
  <c r="AC1780" i="18" s="1"/>
  <c r="AB1780" i="18" a="1"/>
  <c r="AB1780" i="18" s="1"/>
  <c r="Z1780" i="18"/>
  <c r="Y1780" i="18"/>
  <c r="X1780" i="18"/>
  <c r="W1780" i="18"/>
  <c r="V1780" i="18"/>
  <c r="U1780" i="18"/>
  <c r="T1780" i="18"/>
  <c r="S1780" i="18"/>
  <c r="R1780" i="18"/>
  <c r="Q1780" i="18"/>
  <c r="O1780" i="18"/>
  <c r="N1780" i="18" a="1"/>
  <c r="N1780" i="18" s="1"/>
  <c r="M1780" i="18"/>
  <c r="L1780" i="18"/>
  <c r="K1780" i="18"/>
  <c r="AZ1779" i="18"/>
  <c r="AY1779" i="18"/>
  <c r="AX1779" i="18"/>
  <c r="BA1779" i="18" s="1"/>
  <c r="AV1779" i="18"/>
  <c r="AU1779" i="18"/>
  <c r="AT1779" i="18"/>
  <c r="AS1779" i="18"/>
  <c r="AN1779" i="18"/>
  <c r="AF1779" i="18"/>
  <c r="AE1779" i="18"/>
  <c r="AI1779" i="18" s="1"/>
  <c r="AC1779" i="18" a="1"/>
  <c r="AC1779" i="18" s="1"/>
  <c r="AB1779" i="18" a="1"/>
  <c r="AB1779" i="18" s="1"/>
  <c r="Z1779" i="18"/>
  <c r="Y1779" i="18"/>
  <c r="X1779" i="18"/>
  <c r="W1779" i="18"/>
  <c r="V1779" i="18"/>
  <c r="U1779" i="18"/>
  <c r="T1779" i="18"/>
  <c r="S1779" i="18"/>
  <c r="R1779" i="18"/>
  <c r="Q1779" i="18"/>
  <c r="O1779" i="18"/>
  <c r="N1779" i="18" a="1"/>
  <c r="N1779" i="18" s="1"/>
  <c r="M1779" i="18"/>
  <c r="L1779" i="18"/>
  <c r="K1779" i="18"/>
  <c r="BA1778" i="18"/>
  <c r="AX1778" i="18"/>
  <c r="AT1778" i="18"/>
  <c r="AS1778" i="18"/>
  <c r="AP1778" i="18" s="1"/>
  <c r="AK1778" i="18"/>
  <c r="AH1778" i="18"/>
  <c r="AG1778" i="18"/>
  <c r="AF1778" i="18"/>
  <c r="AE1778" i="18"/>
  <c r="AI1778" i="18" s="1"/>
  <c r="AC1778" i="18" a="1"/>
  <c r="AC1778" i="18" s="1"/>
  <c r="AB1778" i="18" a="1"/>
  <c r="AB1778" i="18" s="1"/>
  <c r="Z1778" i="18"/>
  <c r="Y1778" i="18"/>
  <c r="X1778" i="18"/>
  <c r="W1778" i="18"/>
  <c r="V1778" i="18"/>
  <c r="U1778" i="18"/>
  <c r="T1778" i="18"/>
  <c r="S1778" i="18"/>
  <c r="R1778" i="18"/>
  <c r="Q1778" i="18"/>
  <c r="O1778" i="18"/>
  <c r="N1778" i="18" a="1"/>
  <c r="N1778" i="18" s="1"/>
  <c r="M1778" i="18"/>
  <c r="L1778" i="18"/>
  <c r="K1778" i="18"/>
  <c r="AY1777" i="18"/>
  <c r="AX1777" i="18"/>
  <c r="AT1777" i="18" s="1"/>
  <c r="AS1777" i="18"/>
  <c r="AH1777" i="18"/>
  <c r="AE1777" i="18"/>
  <c r="AI1777" i="18" s="1"/>
  <c r="AC1777" i="18" a="1"/>
  <c r="AC1777" i="18" s="1"/>
  <c r="AB1777" i="18" a="1"/>
  <c r="AB1777" i="18" s="1"/>
  <c r="Z1777" i="18"/>
  <c r="Y1777" i="18"/>
  <c r="X1777" i="18"/>
  <c r="W1777" i="18"/>
  <c r="V1777" i="18"/>
  <c r="U1777" i="18"/>
  <c r="T1777" i="18"/>
  <c r="S1777" i="18"/>
  <c r="R1777" i="18"/>
  <c r="Q1777" i="18"/>
  <c r="O1777" i="18"/>
  <c r="N1777" i="18" a="1"/>
  <c r="N1777" i="18" s="1"/>
  <c r="M1777" i="18"/>
  <c r="L1777" i="18"/>
  <c r="K1777" i="18"/>
  <c r="AX1776" i="18"/>
  <c r="AV1776" i="18" s="1"/>
  <c r="AS1776" i="18"/>
  <c r="AO1776" i="18"/>
  <c r="AE1776" i="18"/>
  <c r="AI1776" i="18" s="1"/>
  <c r="AC1776" i="18" a="1"/>
  <c r="AC1776" i="18" s="1"/>
  <c r="AB1776" i="18" a="1"/>
  <c r="AB1776" i="18" s="1"/>
  <c r="Z1776" i="18"/>
  <c r="Y1776" i="18"/>
  <c r="X1776" i="18"/>
  <c r="W1776" i="18"/>
  <c r="V1776" i="18"/>
  <c r="U1776" i="18"/>
  <c r="T1776" i="18"/>
  <c r="S1776" i="18"/>
  <c r="R1776" i="18"/>
  <c r="Q1776" i="18"/>
  <c r="O1776" i="18"/>
  <c r="N1776" i="18" a="1"/>
  <c r="N1776" i="18" s="1"/>
  <c r="M1776" i="18"/>
  <c r="L1776" i="18"/>
  <c r="K1776" i="18"/>
  <c r="AZ1775" i="18"/>
  <c r="AY1775" i="18"/>
  <c r="AX1775" i="18"/>
  <c r="BA1775" i="18" s="1"/>
  <c r="AV1775" i="18"/>
  <c r="AU1775" i="18"/>
  <c r="AT1775" i="18"/>
  <c r="AS1775" i="18"/>
  <c r="AR1775" i="18"/>
  <c r="AQ1775" i="18"/>
  <c r="AP1775" i="18"/>
  <c r="AO1775" i="18"/>
  <c r="AN1775" i="18"/>
  <c r="AM1775" i="18"/>
  <c r="AL1775" i="18"/>
  <c r="AE1775" i="18"/>
  <c r="AK1775" i="18" s="1"/>
  <c r="AC1775" i="18" a="1"/>
  <c r="AC1775" i="18" s="1"/>
  <c r="AB1775" i="18" a="1"/>
  <c r="AB1775" i="18" s="1"/>
  <c r="Z1775" i="18"/>
  <c r="Y1775" i="18"/>
  <c r="X1775" i="18"/>
  <c r="W1775" i="18"/>
  <c r="V1775" i="18"/>
  <c r="U1775" i="18"/>
  <c r="T1775" i="18"/>
  <c r="S1775" i="18"/>
  <c r="R1775" i="18"/>
  <c r="Q1775" i="18"/>
  <c r="O1775" i="18"/>
  <c r="N1775" i="18" a="1"/>
  <c r="N1775" i="18" s="1"/>
  <c r="M1775" i="18"/>
  <c r="L1775" i="18"/>
  <c r="K1775" i="18"/>
  <c r="BA1774" i="18"/>
  <c r="AZ1774" i="18"/>
  <c r="AY1774" i="18"/>
  <c r="AX1774" i="18"/>
  <c r="AW1774" i="18"/>
  <c r="AV1774" i="18"/>
  <c r="AU1774" i="18"/>
  <c r="AT1774" i="18"/>
  <c r="AS1774" i="18"/>
  <c r="AK1774" i="18"/>
  <c r="AE1774" i="18"/>
  <c r="AC1774" i="18" a="1"/>
  <c r="AC1774" i="18" s="1"/>
  <c r="AB1774" i="18" a="1"/>
  <c r="AB1774" i="18" s="1"/>
  <c r="Z1774" i="18"/>
  <c r="Y1774" i="18"/>
  <c r="X1774" i="18"/>
  <c r="W1774" i="18"/>
  <c r="V1774" i="18"/>
  <c r="U1774" i="18"/>
  <c r="T1774" i="18"/>
  <c r="S1774" i="18"/>
  <c r="R1774" i="18"/>
  <c r="Q1774" i="18"/>
  <c r="O1774" i="18"/>
  <c r="N1774" i="18" a="1"/>
  <c r="N1774" i="18" s="1"/>
  <c r="M1774" i="18"/>
  <c r="L1774" i="18"/>
  <c r="K1774" i="18"/>
  <c r="BA1773" i="18"/>
  <c r="AX1773" i="18"/>
  <c r="AY1773" i="18" s="1"/>
  <c r="AT1773" i="18"/>
  <c r="AS1773" i="18"/>
  <c r="AQ1773" i="18" s="1"/>
  <c r="AE1773" i="18"/>
  <c r="AC1773" i="18" a="1"/>
  <c r="AC1773" i="18" s="1"/>
  <c r="AB1773" i="18" a="1"/>
  <c r="AB1773" i="18" s="1"/>
  <c r="Z1773" i="18"/>
  <c r="Y1773" i="18"/>
  <c r="X1773" i="18"/>
  <c r="W1773" i="18"/>
  <c r="V1773" i="18"/>
  <c r="U1773" i="18"/>
  <c r="T1773" i="18"/>
  <c r="S1773" i="18"/>
  <c r="R1773" i="18"/>
  <c r="Q1773" i="18"/>
  <c r="O1773" i="18"/>
  <c r="N1773" i="18" a="1"/>
  <c r="N1773" i="18" s="1"/>
  <c r="M1773" i="18"/>
  <c r="L1773" i="18"/>
  <c r="K1773" i="18"/>
  <c r="AX1772" i="18"/>
  <c r="AZ1772" i="18" s="1"/>
  <c r="AS1772" i="18"/>
  <c r="AM1772" i="18"/>
  <c r="AH1772" i="18"/>
  <c r="AE1772" i="18"/>
  <c r="AJ1772" i="18" s="1"/>
  <c r="AC1772" i="18" a="1"/>
  <c r="AC1772" i="18" s="1"/>
  <c r="AB1772" i="18" a="1"/>
  <c r="AB1772" i="18" s="1"/>
  <c r="Z1772" i="18"/>
  <c r="Y1772" i="18"/>
  <c r="X1772" i="18"/>
  <c r="W1772" i="18"/>
  <c r="V1772" i="18"/>
  <c r="U1772" i="18"/>
  <c r="T1772" i="18"/>
  <c r="S1772" i="18"/>
  <c r="R1772" i="18"/>
  <c r="Q1772" i="18"/>
  <c r="O1772" i="18"/>
  <c r="N1772" i="18" a="1"/>
  <c r="N1772" i="18" s="1"/>
  <c r="M1772" i="18"/>
  <c r="L1772" i="18"/>
  <c r="K1772" i="18"/>
  <c r="AZ1771" i="18"/>
  <c r="AY1771" i="18"/>
  <c r="AX1771" i="18"/>
  <c r="BA1771" i="18" s="1"/>
  <c r="AV1771" i="18"/>
  <c r="AU1771" i="18"/>
  <c r="AT1771" i="18"/>
  <c r="AS1771" i="18"/>
  <c r="AR1771" i="18"/>
  <c r="AQ1771" i="18"/>
  <c r="AP1771" i="18"/>
  <c r="AO1771" i="18"/>
  <c r="AN1771" i="18"/>
  <c r="AM1771" i="18"/>
  <c r="AL1771" i="18"/>
  <c r="AE1771" i="18"/>
  <c r="AK1771" i="18" s="1"/>
  <c r="AC1771" i="18" a="1"/>
  <c r="AC1771" i="18" s="1"/>
  <c r="AB1771" i="18" a="1"/>
  <c r="AB1771" i="18" s="1"/>
  <c r="Z1771" i="18"/>
  <c r="Y1771" i="18"/>
  <c r="X1771" i="18"/>
  <c r="W1771" i="18"/>
  <c r="V1771" i="18"/>
  <c r="U1771" i="18"/>
  <c r="T1771" i="18"/>
  <c r="S1771" i="18"/>
  <c r="R1771" i="18"/>
  <c r="Q1771" i="18"/>
  <c r="O1771" i="18"/>
  <c r="N1771" i="18" a="1"/>
  <c r="N1771" i="18" s="1"/>
  <c r="M1771" i="18"/>
  <c r="L1771" i="18"/>
  <c r="K1771" i="18"/>
  <c r="BA1770" i="18"/>
  <c r="AZ1770" i="18"/>
  <c r="AY1770" i="18"/>
  <c r="AX1770" i="18"/>
  <c r="AW1770" i="18"/>
  <c r="AV1770" i="18"/>
  <c r="AU1770" i="18"/>
  <c r="AT1770" i="18"/>
  <c r="AS1770" i="18"/>
  <c r="AE1770" i="18"/>
  <c r="AC1770" i="18" a="1"/>
  <c r="AC1770" i="18" s="1"/>
  <c r="AB1770" i="18" a="1"/>
  <c r="AB1770" i="18" s="1"/>
  <c r="Z1770" i="18"/>
  <c r="Y1770" i="18"/>
  <c r="X1770" i="18"/>
  <c r="W1770" i="18"/>
  <c r="V1770" i="18"/>
  <c r="U1770" i="18"/>
  <c r="T1770" i="18"/>
  <c r="S1770" i="18"/>
  <c r="R1770" i="18"/>
  <c r="Q1770" i="18"/>
  <c r="O1770" i="18"/>
  <c r="N1770" i="18" a="1"/>
  <c r="N1770" i="18" s="1"/>
  <c r="M1770" i="18"/>
  <c r="L1770" i="18"/>
  <c r="K1770" i="18"/>
  <c r="BA1769" i="18"/>
  <c r="AX1769" i="18"/>
  <c r="AY1769" i="18" s="1"/>
  <c r="AT1769" i="18"/>
  <c r="AS1769" i="18"/>
  <c r="AQ1769" i="18" s="1"/>
  <c r="AE1769" i="18"/>
  <c r="AC1769" i="18" a="1"/>
  <c r="AC1769" i="18" s="1"/>
  <c r="AB1769" i="18" a="1"/>
  <c r="AB1769" i="18" s="1"/>
  <c r="Z1769" i="18"/>
  <c r="Y1769" i="18"/>
  <c r="X1769" i="18"/>
  <c r="W1769" i="18"/>
  <c r="V1769" i="18"/>
  <c r="U1769" i="18"/>
  <c r="T1769" i="18"/>
  <c r="S1769" i="18"/>
  <c r="R1769" i="18"/>
  <c r="Q1769" i="18"/>
  <c r="O1769" i="18"/>
  <c r="N1769" i="18"/>
  <c r="N1769" i="18" a="1"/>
  <c r="M1769" i="18"/>
  <c r="L1769" i="18"/>
  <c r="K1769" i="18"/>
  <c r="AX1768" i="18"/>
  <c r="AZ1768" i="18" s="1"/>
  <c r="AS1768" i="18"/>
  <c r="AM1768" i="18"/>
  <c r="AH1768" i="18"/>
  <c r="AE1768" i="18"/>
  <c r="AJ1768" i="18" s="1"/>
  <c r="AC1768" i="18" a="1"/>
  <c r="AC1768" i="18" s="1"/>
  <c r="AB1768" i="18" a="1"/>
  <c r="AB1768" i="18" s="1"/>
  <c r="Z1768" i="18"/>
  <c r="Y1768" i="18"/>
  <c r="X1768" i="18"/>
  <c r="W1768" i="18"/>
  <c r="V1768" i="18"/>
  <c r="U1768" i="18"/>
  <c r="T1768" i="18"/>
  <c r="S1768" i="18"/>
  <c r="R1768" i="18"/>
  <c r="Q1768" i="18"/>
  <c r="O1768" i="18"/>
  <c r="N1768" i="18"/>
  <c r="N1768" i="18" a="1"/>
  <c r="M1768" i="18"/>
  <c r="L1768" i="18"/>
  <c r="K1768" i="18"/>
  <c r="AZ1767" i="18"/>
  <c r="AY1767" i="18"/>
  <c r="AX1767" i="18"/>
  <c r="BA1767" i="18" s="1"/>
  <c r="AV1767" i="18"/>
  <c r="AU1767" i="18"/>
  <c r="AT1767" i="18"/>
  <c r="AS1767" i="18"/>
  <c r="AR1767" i="18"/>
  <c r="AQ1767" i="18"/>
  <c r="AP1767" i="18"/>
  <c r="AO1767" i="18"/>
  <c r="AN1767" i="18"/>
  <c r="AM1767" i="18"/>
  <c r="AL1767" i="18"/>
  <c r="AE1767" i="18"/>
  <c r="AK1767" i="18" s="1"/>
  <c r="AC1767" i="18" a="1"/>
  <c r="AC1767" i="18" s="1"/>
  <c r="AB1767" i="18" a="1"/>
  <c r="AB1767" i="18" s="1"/>
  <c r="Z1767" i="18"/>
  <c r="Y1767" i="18"/>
  <c r="X1767" i="18"/>
  <c r="W1767" i="18"/>
  <c r="V1767" i="18"/>
  <c r="U1767" i="18"/>
  <c r="T1767" i="18"/>
  <c r="S1767" i="18"/>
  <c r="R1767" i="18"/>
  <c r="Q1767" i="18"/>
  <c r="O1767" i="18"/>
  <c r="N1767" i="18" a="1"/>
  <c r="N1767" i="18" s="1"/>
  <c r="M1767" i="18"/>
  <c r="L1767" i="18"/>
  <c r="K1767" i="18"/>
  <c r="BA1766" i="18"/>
  <c r="AZ1766" i="18"/>
  <c r="AY1766" i="18"/>
  <c r="AX1766" i="18"/>
  <c r="AW1766" i="18"/>
  <c r="AV1766" i="18"/>
  <c r="AU1766" i="18"/>
  <c r="AT1766" i="18"/>
  <c r="AS1766" i="18"/>
  <c r="AK1766" i="18"/>
  <c r="AE1766" i="18"/>
  <c r="AC1766" i="18" a="1"/>
  <c r="AC1766" i="18" s="1"/>
  <c r="AB1766" i="18" a="1"/>
  <c r="AB1766" i="18" s="1"/>
  <c r="Z1766" i="18"/>
  <c r="Y1766" i="18"/>
  <c r="X1766" i="18"/>
  <c r="W1766" i="18"/>
  <c r="V1766" i="18"/>
  <c r="U1766" i="18"/>
  <c r="T1766" i="18"/>
  <c r="S1766" i="18"/>
  <c r="R1766" i="18"/>
  <c r="Q1766" i="18"/>
  <c r="O1766" i="18"/>
  <c r="N1766" i="18" a="1"/>
  <c r="N1766" i="18" s="1"/>
  <c r="M1766" i="18"/>
  <c r="L1766" i="18"/>
  <c r="K1766" i="18"/>
  <c r="BA1765" i="18"/>
  <c r="AX1765" i="18"/>
  <c r="AY1765" i="18" s="1"/>
  <c r="AT1765" i="18"/>
  <c r="AS1765" i="18"/>
  <c r="AQ1765" i="18" s="1"/>
  <c r="AE1765" i="18"/>
  <c r="AC1765" i="18" a="1"/>
  <c r="AC1765" i="18" s="1"/>
  <c r="AB1765" i="18" a="1"/>
  <c r="AB1765" i="18" s="1"/>
  <c r="Z1765" i="18"/>
  <c r="Y1765" i="18"/>
  <c r="X1765" i="18"/>
  <c r="W1765" i="18"/>
  <c r="V1765" i="18"/>
  <c r="U1765" i="18"/>
  <c r="T1765" i="18"/>
  <c r="S1765" i="18"/>
  <c r="R1765" i="18"/>
  <c r="Q1765" i="18"/>
  <c r="O1765" i="18"/>
  <c r="N1765" i="18" a="1"/>
  <c r="N1765" i="18" s="1"/>
  <c r="M1765" i="18"/>
  <c r="L1765" i="18"/>
  <c r="K1765" i="18"/>
  <c r="AX1764" i="18"/>
  <c r="AZ1764" i="18" s="1"/>
  <c r="AS1764" i="18"/>
  <c r="AM1764" i="18"/>
  <c r="AH1764" i="18"/>
  <c r="AE1764" i="18"/>
  <c r="AJ1764" i="18" s="1"/>
  <c r="AC1764" i="18" a="1"/>
  <c r="AC1764" i="18" s="1"/>
  <c r="AB1764" i="18" a="1"/>
  <c r="AB1764" i="18" s="1"/>
  <c r="Z1764" i="18"/>
  <c r="Y1764" i="18"/>
  <c r="X1764" i="18"/>
  <c r="W1764" i="18"/>
  <c r="V1764" i="18"/>
  <c r="U1764" i="18"/>
  <c r="T1764" i="18"/>
  <c r="S1764" i="18"/>
  <c r="R1764" i="18"/>
  <c r="Q1764" i="18"/>
  <c r="O1764" i="18"/>
  <c r="N1764" i="18" a="1"/>
  <c r="N1764" i="18" s="1"/>
  <c r="M1764" i="18"/>
  <c r="L1764" i="18"/>
  <c r="K1764" i="18"/>
  <c r="AZ1763" i="18"/>
  <c r="AY1763" i="18"/>
  <c r="AX1763" i="18"/>
  <c r="BA1763" i="18" s="1"/>
  <c r="AV1763" i="18"/>
  <c r="AU1763" i="18"/>
  <c r="AT1763" i="18"/>
  <c r="AS1763" i="18"/>
  <c r="AR1763" i="18"/>
  <c r="AQ1763" i="18"/>
  <c r="AP1763" i="18"/>
  <c r="AO1763" i="18"/>
  <c r="AN1763" i="18"/>
  <c r="AM1763" i="18"/>
  <c r="AL1763" i="18"/>
  <c r="AE1763" i="18"/>
  <c r="AK1763" i="18" s="1"/>
  <c r="AC1763" i="18" a="1"/>
  <c r="AC1763" i="18" s="1"/>
  <c r="AB1763" i="18" a="1"/>
  <c r="AB1763" i="18" s="1"/>
  <c r="Z1763" i="18"/>
  <c r="Y1763" i="18"/>
  <c r="X1763" i="18"/>
  <c r="W1763" i="18"/>
  <c r="V1763" i="18"/>
  <c r="U1763" i="18"/>
  <c r="T1763" i="18"/>
  <c r="S1763" i="18"/>
  <c r="R1763" i="18"/>
  <c r="Q1763" i="18"/>
  <c r="O1763" i="18"/>
  <c r="N1763" i="18" a="1"/>
  <c r="N1763" i="18" s="1"/>
  <c r="M1763" i="18"/>
  <c r="L1763" i="18"/>
  <c r="K1763" i="18"/>
  <c r="BA1762" i="18"/>
  <c r="AZ1762" i="18"/>
  <c r="AY1762" i="18"/>
  <c r="AX1762" i="18"/>
  <c r="AW1762" i="18"/>
  <c r="AV1762" i="18"/>
  <c r="AU1762" i="18"/>
  <c r="AT1762" i="18"/>
  <c r="AS1762" i="18"/>
  <c r="AE1762" i="18"/>
  <c r="AC1762" i="18" a="1"/>
  <c r="AC1762" i="18" s="1"/>
  <c r="AB1762" i="18" a="1"/>
  <c r="AB1762" i="18" s="1"/>
  <c r="Z1762" i="18"/>
  <c r="Y1762" i="18"/>
  <c r="X1762" i="18"/>
  <c r="W1762" i="18"/>
  <c r="V1762" i="18"/>
  <c r="U1762" i="18"/>
  <c r="T1762" i="18"/>
  <c r="S1762" i="18"/>
  <c r="R1762" i="18"/>
  <c r="Q1762" i="18"/>
  <c r="O1762" i="18"/>
  <c r="N1762" i="18" a="1"/>
  <c r="N1762" i="18" s="1"/>
  <c r="M1762" i="18"/>
  <c r="L1762" i="18"/>
  <c r="K1762" i="18"/>
  <c r="BA1761" i="18"/>
  <c r="AX1761" i="18"/>
  <c r="AY1761" i="18" s="1"/>
  <c r="AT1761" i="18"/>
  <c r="AS1761" i="18"/>
  <c r="AQ1761" i="18" s="1"/>
  <c r="AE1761" i="18"/>
  <c r="AC1761" i="18" a="1"/>
  <c r="AC1761" i="18" s="1"/>
  <c r="AB1761" i="18" a="1"/>
  <c r="AB1761" i="18" s="1"/>
  <c r="Z1761" i="18"/>
  <c r="Y1761" i="18"/>
  <c r="X1761" i="18"/>
  <c r="W1761" i="18"/>
  <c r="V1761" i="18"/>
  <c r="U1761" i="18"/>
  <c r="T1761" i="18"/>
  <c r="S1761" i="18"/>
  <c r="R1761" i="18"/>
  <c r="Q1761" i="18"/>
  <c r="O1761" i="18"/>
  <c r="N1761" i="18" a="1"/>
  <c r="N1761" i="18" s="1"/>
  <c r="M1761" i="18"/>
  <c r="L1761" i="18"/>
  <c r="K1761" i="18"/>
  <c r="AX1760" i="18"/>
  <c r="AZ1760" i="18" s="1"/>
  <c r="AS1760" i="18"/>
  <c r="AM1760" i="18"/>
  <c r="AH1760" i="18"/>
  <c r="AE1760" i="18"/>
  <c r="AJ1760" i="18" s="1"/>
  <c r="AC1760" i="18" a="1"/>
  <c r="AC1760" i="18" s="1"/>
  <c r="AB1760" i="18" a="1"/>
  <c r="AB1760" i="18" s="1"/>
  <c r="Z1760" i="18"/>
  <c r="Y1760" i="18"/>
  <c r="X1760" i="18"/>
  <c r="W1760" i="18"/>
  <c r="V1760" i="18"/>
  <c r="U1760" i="18"/>
  <c r="T1760" i="18"/>
  <c r="S1760" i="18"/>
  <c r="R1760" i="18"/>
  <c r="Q1760" i="18"/>
  <c r="O1760" i="18"/>
  <c r="N1760" i="18" a="1"/>
  <c r="N1760" i="18" s="1"/>
  <c r="M1760" i="18"/>
  <c r="L1760" i="18"/>
  <c r="K1760" i="18"/>
  <c r="AZ1759" i="18"/>
  <c r="AY1759" i="18"/>
  <c r="AX1759" i="18"/>
  <c r="BA1759" i="18" s="1"/>
  <c r="AV1759" i="18"/>
  <c r="AU1759" i="18"/>
  <c r="AT1759" i="18"/>
  <c r="AS1759" i="18"/>
  <c r="AR1759" i="18"/>
  <c r="AQ1759" i="18"/>
  <c r="AP1759" i="18"/>
  <c r="AO1759" i="18"/>
  <c r="AN1759" i="18"/>
  <c r="AM1759" i="18"/>
  <c r="AL1759" i="18"/>
  <c r="AE1759" i="18"/>
  <c r="AK1759" i="18" s="1"/>
  <c r="AC1759" i="18" a="1"/>
  <c r="AC1759" i="18" s="1"/>
  <c r="AB1759" i="18" a="1"/>
  <c r="AB1759" i="18" s="1"/>
  <c r="Z1759" i="18"/>
  <c r="Y1759" i="18"/>
  <c r="X1759" i="18"/>
  <c r="W1759" i="18"/>
  <c r="V1759" i="18"/>
  <c r="U1759" i="18"/>
  <c r="T1759" i="18"/>
  <c r="S1759" i="18"/>
  <c r="R1759" i="18"/>
  <c r="Q1759" i="18"/>
  <c r="O1759" i="18"/>
  <c r="N1759" i="18" a="1"/>
  <c r="N1759" i="18" s="1"/>
  <c r="M1759" i="18"/>
  <c r="L1759" i="18"/>
  <c r="K1759" i="18"/>
  <c r="BA1758" i="18"/>
  <c r="AZ1758" i="18"/>
  <c r="AX1758" i="18"/>
  <c r="AY1758" i="18" s="1"/>
  <c r="AW1758" i="18"/>
  <c r="AV1758" i="18"/>
  <c r="AT1758" i="18"/>
  <c r="AS1758" i="18"/>
  <c r="AE1758" i="18"/>
  <c r="AC1758" i="18" a="1"/>
  <c r="AC1758" i="18" s="1"/>
  <c r="AB1758" i="18" a="1"/>
  <c r="AB1758" i="18" s="1"/>
  <c r="Z1758" i="18"/>
  <c r="Y1758" i="18"/>
  <c r="X1758" i="18"/>
  <c r="W1758" i="18"/>
  <c r="V1758" i="18"/>
  <c r="U1758" i="18"/>
  <c r="T1758" i="18"/>
  <c r="S1758" i="18"/>
  <c r="R1758" i="18"/>
  <c r="Q1758" i="18"/>
  <c r="O1758" i="18"/>
  <c r="N1758" i="18" a="1"/>
  <c r="N1758" i="18" s="1"/>
  <c r="M1758" i="18"/>
  <c r="L1758" i="18"/>
  <c r="K1758" i="18"/>
  <c r="BA1757" i="18"/>
  <c r="AX1757" i="18"/>
  <c r="AY1757" i="18" s="1"/>
  <c r="AT1757" i="18"/>
  <c r="AS1757" i="18"/>
  <c r="AO1757" i="18" s="1"/>
  <c r="AE1757" i="18"/>
  <c r="AC1757" i="18" a="1"/>
  <c r="AC1757" i="18" s="1"/>
  <c r="AB1757" i="18" a="1"/>
  <c r="AB1757" i="18" s="1"/>
  <c r="Z1757" i="18"/>
  <c r="Y1757" i="18"/>
  <c r="X1757" i="18"/>
  <c r="W1757" i="18"/>
  <c r="V1757" i="18"/>
  <c r="U1757" i="18"/>
  <c r="T1757" i="18"/>
  <c r="S1757" i="18"/>
  <c r="R1757" i="18"/>
  <c r="Q1757" i="18"/>
  <c r="O1757" i="18"/>
  <c r="N1757" i="18" a="1"/>
  <c r="N1757" i="18" s="1"/>
  <c r="M1757" i="18"/>
  <c r="L1757" i="18"/>
  <c r="K1757" i="18"/>
  <c r="AX1756" i="18"/>
  <c r="AT1756" i="18"/>
  <c r="AS1756" i="18"/>
  <c r="AM1756" i="18"/>
  <c r="AE1756" i="18"/>
  <c r="AC1756" i="18" a="1"/>
  <c r="AC1756" i="18" s="1"/>
  <c r="AB1756" i="18" a="1"/>
  <c r="AB1756" i="18" s="1"/>
  <c r="Z1756" i="18"/>
  <c r="Y1756" i="18"/>
  <c r="X1756" i="18"/>
  <c r="W1756" i="18"/>
  <c r="V1756" i="18"/>
  <c r="U1756" i="18"/>
  <c r="T1756" i="18"/>
  <c r="S1756" i="18"/>
  <c r="R1756" i="18"/>
  <c r="Q1756" i="18"/>
  <c r="O1756" i="18"/>
  <c r="N1756" i="18" a="1"/>
  <c r="N1756" i="18" s="1"/>
  <c r="M1756" i="18"/>
  <c r="L1756" i="18"/>
  <c r="K1756" i="18"/>
  <c r="AX1755" i="18"/>
  <c r="AS1755" i="18"/>
  <c r="AO1755" i="18"/>
  <c r="AE1755" i="18"/>
  <c r="AJ1755" i="18" s="1"/>
  <c r="AC1755" i="18" a="1"/>
  <c r="AC1755" i="18" s="1"/>
  <c r="AB1755" i="18" a="1"/>
  <c r="AB1755" i="18" s="1"/>
  <c r="Z1755" i="18"/>
  <c r="Y1755" i="18"/>
  <c r="X1755" i="18"/>
  <c r="W1755" i="18"/>
  <c r="V1755" i="18"/>
  <c r="U1755" i="18"/>
  <c r="T1755" i="18"/>
  <c r="S1755" i="18"/>
  <c r="R1755" i="18"/>
  <c r="Q1755" i="18"/>
  <c r="O1755" i="18"/>
  <c r="N1755" i="18" a="1"/>
  <c r="N1755" i="18" s="1"/>
  <c r="M1755" i="18"/>
  <c r="L1755" i="18"/>
  <c r="K1755" i="18"/>
  <c r="AX1754" i="18"/>
  <c r="AS1754" i="18"/>
  <c r="AO1754" i="18" s="1"/>
  <c r="AJ1754" i="18"/>
  <c r="AG1754" i="18"/>
  <c r="AE1754" i="18"/>
  <c r="AH1754" i="18" s="1"/>
  <c r="AC1754" i="18" a="1"/>
  <c r="AC1754" i="18" s="1"/>
  <c r="AB1754" i="18" a="1"/>
  <c r="AB1754" i="18" s="1"/>
  <c r="Z1754" i="18"/>
  <c r="Y1754" i="18"/>
  <c r="X1754" i="18"/>
  <c r="W1754" i="18"/>
  <c r="V1754" i="18"/>
  <c r="U1754" i="18"/>
  <c r="T1754" i="18"/>
  <c r="S1754" i="18"/>
  <c r="R1754" i="18"/>
  <c r="Q1754" i="18"/>
  <c r="O1754" i="18"/>
  <c r="N1754" i="18" a="1"/>
  <c r="N1754" i="18" s="1"/>
  <c r="M1754" i="18"/>
  <c r="L1754" i="18"/>
  <c r="K1754" i="18"/>
  <c r="BA1753" i="18"/>
  <c r="AX1753" i="18"/>
  <c r="AW1753" i="18" s="1"/>
  <c r="AT1753" i="18"/>
  <c r="AS1753" i="18"/>
  <c r="AP1753" i="18" s="1"/>
  <c r="AH1753" i="18"/>
  <c r="AG1753" i="18"/>
  <c r="AF1753" i="18"/>
  <c r="AE1753" i="18"/>
  <c r="AI1753" i="18" s="1"/>
  <c r="AC1753" i="18" a="1"/>
  <c r="AC1753" i="18" s="1"/>
  <c r="AB1753" i="18" a="1"/>
  <c r="AB1753" i="18" s="1"/>
  <c r="Z1753" i="18"/>
  <c r="Y1753" i="18"/>
  <c r="X1753" i="18"/>
  <c r="W1753" i="18"/>
  <c r="V1753" i="18"/>
  <c r="U1753" i="18"/>
  <c r="T1753" i="18"/>
  <c r="S1753" i="18"/>
  <c r="R1753" i="18"/>
  <c r="Q1753" i="18"/>
  <c r="O1753" i="18"/>
  <c r="N1753" i="18" a="1"/>
  <c r="N1753" i="18" s="1"/>
  <c r="M1753" i="18"/>
  <c r="L1753" i="18"/>
  <c r="K1753" i="18"/>
  <c r="AX1752" i="18"/>
  <c r="AS1752" i="18"/>
  <c r="AE1752" i="18"/>
  <c r="AC1752" i="18" a="1"/>
  <c r="AC1752" i="18" s="1"/>
  <c r="AB1752" i="18" a="1"/>
  <c r="AB1752" i="18" s="1"/>
  <c r="Z1752" i="18"/>
  <c r="Y1752" i="18"/>
  <c r="X1752" i="18"/>
  <c r="W1752" i="18"/>
  <c r="V1752" i="18"/>
  <c r="U1752" i="18"/>
  <c r="T1752" i="18"/>
  <c r="S1752" i="18"/>
  <c r="R1752" i="18"/>
  <c r="Q1752" i="18"/>
  <c r="O1752" i="18"/>
  <c r="N1752" i="18" a="1"/>
  <c r="N1752" i="18" s="1"/>
  <c r="M1752" i="18"/>
  <c r="L1752" i="18"/>
  <c r="K1752" i="18"/>
  <c r="AX1751" i="18"/>
  <c r="AV1751" i="18"/>
  <c r="AS1751" i="18"/>
  <c r="AR1751" i="18"/>
  <c r="AJ1751" i="18"/>
  <c r="AF1751" i="18"/>
  <c r="AE1751" i="18"/>
  <c r="AC1751" i="18" a="1"/>
  <c r="AC1751" i="18" s="1"/>
  <c r="AB1751" i="18" a="1"/>
  <c r="AB1751" i="18" s="1"/>
  <c r="Z1751" i="18"/>
  <c r="Y1751" i="18"/>
  <c r="X1751" i="18"/>
  <c r="W1751" i="18"/>
  <c r="V1751" i="18"/>
  <c r="U1751" i="18"/>
  <c r="T1751" i="18"/>
  <c r="S1751" i="18"/>
  <c r="R1751" i="18"/>
  <c r="Q1751" i="18"/>
  <c r="O1751" i="18"/>
  <c r="N1751" i="18" a="1"/>
  <c r="N1751" i="18" s="1"/>
  <c r="M1751" i="18"/>
  <c r="L1751" i="18"/>
  <c r="K1751" i="18"/>
  <c r="AZ1750" i="18"/>
  <c r="AY1750" i="18"/>
  <c r="AX1750" i="18"/>
  <c r="BA1750" i="18" s="1"/>
  <c r="AV1750" i="18"/>
  <c r="AU1750" i="18"/>
  <c r="AT1750" i="18"/>
  <c r="AS1750" i="18"/>
  <c r="AO1750" i="18" s="1"/>
  <c r="AR1750" i="18"/>
  <c r="AE1750" i="18"/>
  <c r="AC1750" i="18" a="1"/>
  <c r="AC1750" i="18" s="1"/>
  <c r="AB1750" i="18" a="1"/>
  <c r="AB1750" i="18" s="1"/>
  <c r="Z1750" i="18"/>
  <c r="Y1750" i="18"/>
  <c r="X1750" i="18"/>
  <c r="W1750" i="18"/>
  <c r="V1750" i="18"/>
  <c r="U1750" i="18"/>
  <c r="T1750" i="18"/>
  <c r="S1750" i="18"/>
  <c r="R1750" i="18"/>
  <c r="Q1750" i="18"/>
  <c r="O1750" i="18"/>
  <c r="N1750" i="18" a="1"/>
  <c r="N1750" i="18" s="1"/>
  <c r="M1750" i="18"/>
  <c r="L1750" i="18"/>
  <c r="K1750" i="18"/>
  <c r="AX1749" i="18"/>
  <c r="AW1749" i="18" s="1"/>
  <c r="AT1749" i="18"/>
  <c r="AS1749" i="18"/>
  <c r="AL1749" i="18"/>
  <c r="AJ1749" i="18"/>
  <c r="AE1749" i="18"/>
  <c r="AC1749" i="18" a="1"/>
  <c r="AC1749" i="18" s="1"/>
  <c r="AB1749" i="18" a="1"/>
  <c r="AB1749" i="18" s="1"/>
  <c r="Z1749" i="18"/>
  <c r="Y1749" i="18"/>
  <c r="X1749" i="18"/>
  <c r="W1749" i="18"/>
  <c r="V1749" i="18"/>
  <c r="U1749" i="18"/>
  <c r="T1749" i="18"/>
  <c r="S1749" i="18"/>
  <c r="R1749" i="18"/>
  <c r="Q1749" i="18"/>
  <c r="O1749" i="18"/>
  <c r="N1749" i="18" a="1"/>
  <c r="N1749" i="18" s="1"/>
  <c r="M1749" i="18"/>
  <c r="L1749" i="18"/>
  <c r="K1749" i="18"/>
  <c r="AX1748" i="18"/>
  <c r="AT1748" i="18" s="1"/>
  <c r="AU1748" i="18"/>
  <c r="AS1748" i="18"/>
  <c r="AR1748" i="18" s="1"/>
  <c r="AQ1748" i="18"/>
  <c r="AP1748" i="18"/>
  <c r="AM1748" i="18"/>
  <c r="AL1748" i="18"/>
  <c r="AI1748" i="18"/>
  <c r="AE1748" i="18"/>
  <c r="AH1748" i="18" s="1"/>
  <c r="AC1748" i="18" a="1"/>
  <c r="AC1748" i="18" s="1"/>
  <c r="AB1748" i="18" a="1"/>
  <c r="AB1748" i="18" s="1"/>
  <c r="Z1748" i="18"/>
  <c r="Y1748" i="18"/>
  <c r="X1748" i="18"/>
  <c r="W1748" i="18"/>
  <c r="V1748" i="18"/>
  <c r="U1748" i="18"/>
  <c r="T1748" i="18"/>
  <c r="S1748" i="18"/>
  <c r="R1748" i="18"/>
  <c r="Q1748" i="18"/>
  <c r="O1748" i="18"/>
  <c r="N1748" i="18" a="1"/>
  <c r="N1748" i="18" s="1"/>
  <c r="M1748" i="18"/>
  <c r="L1748" i="18"/>
  <c r="K1748" i="18"/>
  <c r="AX1747" i="18"/>
  <c r="AV1747" i="18" s="1"/>
  <c r="AS1747" i="18"/>
  <c r="AP1747" i="18" s="1"/>
  <c r="AR1747" i="18"/>
  <c r="AQ1747" i="18"/>
  <c r="AO1747" i="18"/>
  <c r="AN1747" i="18"/>
  <c r="AM1747" i="18"/>
  <c r="AE1747" i="18"/>
  <c r="AC1747" i="18" a="1"/>
  <c r="AC1747" i="18" s="1"/>
  <c r="AB1747" i="18" a="1"/>
  <c r="AB1747" i="18" s="1"/>
  <c r="Z1747" i="18"/>
  <c r="Y1747" i="18"/>
  <c r="X1747" i="18"/>
  <c r="W1747" i="18"/>
  <c r="V1747" i="18"/>
  <c r="U1747" i="18"/>
  <c r="T1747" i="18"/>
  <c r="S1747" i="18"/>
  <c r="R1747" i="18"/>
  <c r="Q1747" i="18"/>
  <c r="O1747" i="18"/>
  <c r="N1747" i="18" a="1"/>
  <c r="N1747" i="18" s="1"/>
  <c r="M1747" i="18"/>
  <c r="L1747" i="18"/>
  <c r="K1747" i="18"/>
  <c r="AX1746" i="18"/>
  <c r="BA1746" i="18" s="1"/>
  <c r="AT1746" i="18"/>
  <c r="AS1746" i="18"/>
  <c r="AQ1746" i="18" s="1"/>
  <c r="AR1746" i="18"/>
  <c r="AO1746" i="18"/>
  <c r="AN1746" i="18"/>
  <c r="AE1746" i="18"/>
  <c r="AC1746" i="18" a="1"/>
  <c r="AC1746" i="18" s="1"/>
  <c r="AB1746" i="18" a="1"/>
  <c r="AB1746" i="18" s="1"/>
  <c r="Z1746" i="18"/>
  <c r="Y1746" i="18"/>
  <c r="X1746" i="18"/>
  <c r="W1746" i="18"/>
  <c r="V1746" i="18"/>
  <c r="U1746" i="18"/>
  <c r="T1746" i="18"/>
  <c r="S1746" i="18"/>
  <c r="R1746" i="18"/>
  <c r="Q1746" i="18"/>
  <c r="O1746" i="18"/>
  <c r="N1746" i="18" a="1"/>
  <c r="N1746" i="18" s="1"/>
  <c r="M1746" i="18"/>
  <c r="L1746" i="18"/>
  <c r="K1746" i="18"/>
  <c r="BA1745" i="18"/>
  <c r="AX1745" i="18"/>
  <c r="AZ1745" i="18" s="1"/>
  <c r="AW1745" i="18"/>
  <c r="AT1745" i="18"/>
  <c r="AS1745" i="18"/>
  <c r="AE1745" i="18"/>
  <c r="AI1745" i="18" s="1"/>
  <c r="AC1745" i="18" a="1"/>
  <c r="AC1745" i="18" s="1"/>
  <c r="AB1745" i="18" a="1"/>
  <c r="AB1745" i="18" s="1"/>
  <c r="Z1745" i="18"/>
  <c r="Y1745" i="18"/>
  <c r="X1745" i="18"/>
  <c r="W1745" i="18"/>
  <c r="V1745" i="18"/>
  <c r="U1745" i="18"/>
  <c r="T1745" i="18"/>
  <c r="S1745" i="18"/>
  <c r="R1745" i="18"/>
  <c r="Q1745" i="18"/>
  <c r="O1745" i="18"/>
  <c r="N1745" i="18" a="1"/>
  <c r="N1745" i="18" s="1"/>
  <c r="M1745" i="18"/>
  <c r="L1745" i="18"/>
  <c r="K1745" i="18"/>
  <c r="AX1744" i="18"/>
  <c r="AS1744" i="18"/>
  <c r="AQ1744" i="18" s="1"/>
  <c r="AR1744" i="18"/>
  <c r="AN1744" i="18"/>
  <c r="AL1744" i="18"/>
  <c r="AK1744" i="18"/>
  <c r="AH1744" i="18"/>
  <c r="AG1744" i="18"/>
  <c r="AF1744" i="18"/>
  <c r="AE1744" i="18"/>
  <c r="AI1744" i="18" s="1"/>
  <c r="AC1744" i="18" a="1"/>
  <c r="AC1744" i="18" s="1"/>
  <c r="AB1744" i="18" a="1"/>
  <c r="AB1744" i="18" s="1"/>
  <c r="Z1744" i="18"/>
  <c r="Y1744" i="18"/>
  <c r="X1744" i="18"/>
  <c r="W1744" i="18"/>
  <c r="V1744" i="18"/>
  <c r="U1744" i="18"/>
  <c r="T1744" i="18"/>
  <c r="S1744" i="18"/>
  <c r="R1744" i="18"/>
  <c r="Q1744" i="18"/>
  <c r="O1744" i="18"/>
  <c r="N1744" i="18" a="1"/>
  <c r="N1744" i="18" s="1"/>
  <c r="M1744" i="18"/>
  <c r="L1744" i="18"/>
  <c r="K1744" i="18"/>
  <c r="AX1743" i="18"/>
  <c r="AS1743" i="18"/>
  <c r="AE1743" i="18"/>
  <c r="AC1743" i="18" a="1"/>
  <c r="AC1743" i="18" s="1"/>
  <c r="AB1743" i="18" a="1"/>
  <c r="AB1743" i="18" s="1"/>
  <c r="Z1743" i="18"/>
  <c r="Y1743" i="18"/>
  <c r="X1743" i="18"/>
  <c r="W1743" i="18"/>
  <c r="V1743" i="18"/>
  <c r="U1743" i="18"/>
  <c r="T1743" i="18"/>
  <c r="S1743" i="18"/>
  <c r="R1743" i="18"/>
  <c r="Q1743" i="18"/>
  <c r="O1743" i="18"/>
  <c r="N1743" i="18" a="1"/>
  <c r="N1743" i="18" s="1"/>
  <c r="M1743" i="18"/>
  <c r="L1743" i="18"/>
  <c r="K1743" i="18"/>
  <c r="AX1742" i="18"/>
  <c r="BA1742" i="18" s="1"/>
  <c r="AT1742" i="18"/>
  <c r="AS1742" i="18"/>
  <c r="AR1742" i="18" s="1"/>
  <c r="AQ1742" i="18"/>
  <c r="AP1742" i="18"/>
  <c r="AO1742" i="18"/>
  <c r="AM1742" i="18"/>
  <c r="AL1742" i="18"/>
  <c r="AE1742" i="18"/>
  <c r="AC1742" i="18" a="1"/>
  <c r="AC1742" i="18" s="1"/>
  <c r="AB1742" i="18" a="1"/>
  <c r="AB1742" i="18" s="1"/>
  <c r="Z1742" i="18"/>
  <c r="Y1742" i="18"/>
  <c r="X1742" i="18"/>
  <c r="W1742" i="18"/>
  <c r="V1742" i="18"/>
  <c r="U1742" i="18"/>
  <c r="T1742" i="18"/>
  <c r="S1742" i="18"/>
  <c r="R1742" i="18"/>
  <c r="Q1742" i="18"/>
  <c r="O1742" i="18"/>
  <c r="N1742" i="18" a="1"/>
  <c r="N1742" i="18" s="1"/>
  <c r="M1742" i="18"/>
  <c r="L1742" i="18"/>
  <c r="K1742" i="18"/>
  <c r="BA1741" i="18"/>
  <c r="AX1741" i="18"/>
  <c r="AZ1741" i="18" s="1"/>
  <c r="AW1741" i="18"/>
  <c r="AT1741" i="18"/>
  <c r="AS1741" i="18"/>
  <c r="AE1741" i="18"/>
  <c r="AI1741" i="18" s="1"/>
  <c r="AC1741" i="18" a="1"/>
  <c r="AC1741" i="18" s="1"/>
  <c r="AB1741" i="18" a="1"/>
  <c r="AB1741" i="18" s="1"/>
  <c r="Z1741" i="18"/>
  <c r="Y1741" i="18"/>
  <c r="X1741" i="18"/>
  <c r="W1741" i="18"/>
  <c r="V1741" i="18"/>
  <c r="U1741" i="18"/>
  <c r="T1741" i="18"/>
  <c r="S1741" i="18"/>
  <c r="R1741" i="18"/>
  <c r="Q1741" i="18"/>
  <c r="O1741" i="18"/>
  <c r="N1741" i="18" a="1"/>
  <c r="N1741" i="18" s="1"/>
  <c r="M1741" i="18"/>
  <c r="L1741" i="18"/>
  <c r="K1741" i="18"/>
  <c r="AX1740" i="18"/>
  <c r="AS1740" i="18"/>
  <c r="AQ1740" i="18" s="1"/>
  <c r="AR1740" i="18"/>
  <c r="AN1740" i="18"/>
  <c r="AL1740" i="18"/>
  <c r="AK1740" i="18"/>
  <c r="AH1740" i="18"/>
  <c r="AG1740" i="18"/>
  <c r="AF1740" i="18"/>
  <c r="AE1740" i="18"/>
  <c r="AI1740" i="18" s="1"/>
  <c r="AC1740" i="18" a="1"/>
  <c r="AC1740" i="18" s="1"/>
  <c r="AB1740" i="18" a="1"/>
  <c r="AB1740" i="18" s="1"/>
  <c r="Z1740" i="18"/>
  <c r="Y1740" i="18"/>
  <c r="X1740" i="18"/>
  <c r="W1740" i="18"/>
  <c r="V1740" i="18"/>
  <c r="U1740" i="18"/>
  <c r="T1740" i="18"/>
  <c r="S1740" i="18"/>
  <c r="R1740" i="18"/>
  <c r="Q1740" i="18"/>
  <c r="O1740" i="18"/>
  <c r="N1740" i="18" a="1"/>
  <c r="N1740" i="18" s="1"/>
  <c r="M1740" i="18"/>
  <c r="L1740" i="18"/>
  <c r="K1740" i="18"/>
  <c r="AX1739" i="18"/>
  <c r="AS1739" i="18"/>
  <c r="AE1739" i="18"/>
  <c r="AC1739" i="18" a="1"/>
  <c r="AC1739" i="18" s="1"/>
  <c r="AB1739" i="18" a="1"/>
  <c r="AB1739" i="18" s="1"/>
  <c r="Z1739" i="18"/>
  <c r="Y1739" i="18"/>
  <c r="X1739" i="18"/>
  <c r="W1739" i="18"/>
  <c r="V1739" i="18"/>
  <c r="U1739" i="18"/>
  <c r="T1739" i="18"/>
  <c r="S1739" i="18"/>
  <c r="R1739" i="18"/>
  <c r="Q1739" i="18"/>
  <c r="O1739" i="18"/>
  <c r="N1739" i="18" a="1"/>
  <c r="N1739" i="18" s="1"/>
  <c r="M1739" i="18"/>
  <c r="L1739" i="18"/>
  <c r="K1739" i="18"/>
  <c r="AX1738" i="18"/>
  <c r="BA1738" i="18" s="1"/>
  <c r="AT1738" i="18"/>
  <c r="AS1738" i="18"/>
  <c r="AR1738" i="18" s="1"/>
  <c r="AQ1738" i="18"/>
  <c r="AP1738" i="18"/>
  <c r="AO1738" i="18"/>
  <c r="AM1738" i="18"/>
  <c r="AL1738" i="18"/>
  <c r="AE1738" i="18"/>
  <c r="AC1738" i="18" a="1"/>
  <c r="AC1738" i="18" s="1"/>
  <c r="AB1738" i="18" a="1"/>
  <c r="AB1738" i="18" s="1"/>
  <c r="Z1738" i="18"/>
  <c r="Y1738" i="18"/>
  <c r="X1738" i="18"/>
  <c r="W1738" i="18"/>
  <c r="V1738" i="18"/>
  <c r="U1738" i="18"/>
  <c r="T1738" i="18"/>
  <c r="S1738" i="18"/>
  <c r="R1738" i="18"/>
  <c r="Q1738" i="18"/>
  <c r="O1738" i="18"/>
  <c r="N1738" i="18" a="1"/>
  <c r="N1738" i="18" s="1"/>
  <c r="M1738" i="18"/>
  <c r="L1738" i="18"/>
  <c r="K1738" i="18"/>
  <c r="BA1737" i="18"/>
  <c r="AX1737" i="18"/>
  <c r="AZ1737" i="18" s="1"/>
  <c r="AW1737" i="18"/>
  <c r="AT1737" i="18"/>
  <c r="AS1737" i="18"/>
  <c r="AE1737" i="18"/>
  <c r="AI1737" i="18" s="1"/>
  <c r="AC1737" i="18" a="1"/>
  <c r="AC1737" i="18" s="1"/>
  <c r="AB1737" i="18" a="1"/>
  <c r="AB1737" i="18" s="1"/>
  <c r="Z1737" i="18"/>
  <c r="Y1737" i="18"/>
  <c r="X1737" i="18"/>
  <c r="W1737" i="18"/>
  <c r="V1737" i="18"/>
  <c r="U1737" i="18"/>
  <c r="T1737" i="18"/>
  <c r="S1737" i="18"/>
  <c r="R1737" i="18"/>
  <c r="Q1737" i="18"/>
  <c r="O1737" i="18"/>
  <c r="N1737" i="18" a="1"/>
  <c r="N1737" i="18" s="1"/>
  <c r="M1737" i="18"/>
  <c r="L1737" i="18"/>
  <c r="K1737" i="18"/>
  <c r="AX1736" i="18"/>
  <c r="AS1736" i="18"/>
  <c r="AQ1736" i="18" s="1"/>
  <c r="AR1736" i="18"/>
  <c r="AN1736" i="18"/>
  <c r="AL1736" i="18"/>
  <c r="AK1736" i="18"/>
  <c r="AH1736" i="18"/>
  <c r="AG1736" i="18"/>
  <c r="AF1736" i="18"/>
  <c r="AE1736" i="18"/>
  <c r="AI1736" i="18" s="1"/>
  <c r="AC1736" i="18" a="1"/>
  <c r="AC1736" i="18" s="1"/>
  <c r="AB1736" i="18" a="1"/>
  <c r="AB1736" i="18" s="1"/>
  <c r="Z1736" i="18"/>
  <c r="Y1736" i="18"/>
  <c r="X1736" i="18"/>
  <c r="W1736" i="18"/>
  <c r="V1736" i="18"/>
  <c r="U1736" i="18"/>
  <c r="T1736" i="18"/>
  <c r="S1736" i="18"/>
  <c r="R1736" i="18"/>
  <c r="Q1736" i="18"/>
  <c r="O1736" i="18"/>
  <c r="N1736" i="18" a="1"/>
  <c r="N1736" i="18" s="1"/>
  <c r="M1736" i="18"/>
  <c r="L1736" i="18"/>
  <c r="K1736" i="18"/>
  <c r="AX1735" i="18"/>
  <c r="AS1735" i="18"/>
  <c r="AE1735" i="18"/>
  <c r="AC1735" i="18" a="1"/>
  <c r="AC1735" i="18" s="1"/>
  <c r="AB1735" i="18" a="1"/>
  <c r="AB1735" i="18" s="1"/>
  <c r="Z1735" i="18"/>
  <c r="Y1735" i="18"/>
  <c r="X1735" i="18"/>
  <c r="W1735" i="18"/>
  <c r="V1735" i="18"/>
  <c r="U1735" i="18"/>
  <c r="T1735" i="18"/>
  <c r="S1735" i="18"/>
  <c r="R1735" i="18"/>
  <c r="Q1735" i="18"/>
  <c r="O1735" i="18"/>
  <c r="N1735" i="18" a="1"/>
  <c r="N1735" i="18" s="1"/>
  <c r="M1735" i="18"/>
  <c r="L1735" i="18"/>
  <c r="K1735" i="18"/>
  <c r="AX1734" i="18"/>
  <c r="BA1734" i="18" s="1"/>
  <c r="AT1734" i="18"/>
  <c r="AS1734" i="18"/>
  <c r="AR1734" i="18" s="1"/>
  <c r="AQ1734" i="18"/>
  <c r="AP1734" i="18"/>
  <c r="AO1734" i="18"/>
  <c r="AM1734" i="18"/>
  <c r="AL1734" i="18"/>
  <c r="AE1734" i="18"/>
  <c r="AC1734" i="18" a="1"/>
  <c r="AC1734" i="18" s="1"/>
  <c r="AB1734" i="18" a="1"/>
  <c r="AB1734" i="18" s="1"/>
  <c r="Z1734" i="18"/>
  <c r="Y1734" i="18"/>
  <c r="X1734" i="18"/>
  <c r="W1734" i="18"/>
  <c r="V1734" i="18"/>
  <c r="U1734" i="18"/>
  <c r="T1734" i="18"/>
  <c r="S1734" i="18"/>
  <c r="R1734" i="18"/>
  <c r="Q1734" i="18"/>
  <c r="O1734" i="18"/>
  <c r="N1734" i="18" a="1"/>
  <c r="N1734" i="18" s="1"/>
  <c r="M1734" i="18"/>
  <c r="L1734" i="18"/>
  <c r="K1734" i="18"/>
  <c r="BA1733" i="18"/>
  <c r="AX1733" i="18"/>
  <c r="AZ1733" i="18" s="1"/>
  <c r="AW1733" i="18"/>
  <c r="AT1733" i="18"/>
  <c r="AS1733" i="18"/>
  <c r="AE1733" i="18"/>
  <c r="AI1733" i="18" s="1"/>
  <c r="AC1733" i="18" a="1"/>
  <c r="AC1733" i="18" s="1"/>
  <c r="AB1733" i="18" a="1"/>
  <c r="AB1733" i="18" s="1"/>
  <c r="Z1733" i="18"/>
  <c r="Y1733" i="18"/>
  <c r="X1733" i="18"/>
  <c r="W1733" i="18"/>
  <c r="V1733" i="18"/>
  <c r="U1733" i="18"/>
  <c r="T1733" i="18"/>
  <c r="S1733" i="18"/>
  <c r="R1733" i="18"/>
  <c r="Q1733" i="18"/>
  <c r="O1733" i="18"/>
  <c r="N1733" i="18" a="1"/>
  <c r="N1733" i="18" s="1"/>
  <c r="M1733" i="18"/>
  <c r="L1733" i="18"/>
  <c r="K1733" i="18"/>
  <c r="AX1732" i="18"/>
  <c r="AS1732" i="18"/>
  <c r="AQ1732" i="18" s="1"/>
  <c r="AR1732" i="18"/>
  <c r="AN1732" i="18"/>
  <c r="AL1732" i="18"/>
  <c r="AK1732" i="18"/>
  <c r="AH1732" i="18"/>
  <c r="AG1732" i="18"/>
  <c r="AF1732" i="18"/>
  <c r="AE1732" i="18"/>
  <c r="AI1732" i="18" s="1"/>
  <c r="AC1732" i="18" a="1"/>
  <c r="AC1732" i="18" s="1"/>
  <c r="AB1732" i="18" a="1"/>
  <c r="AB1732" i="18" s="1"/>
  <c r="Z1732" i="18"/>
  <c r="Y1732" i="18"/>
  <c r="X1732" i="18"/>
  <c r="W1732" i="18"/>
  <c r="V1732" i="18"/>
  <c r="U1732" i="18"/>
  <c r="T1732" i="18"/>
  <c r="S1732" i="18"/>
  <c r="R1732" i="18"/>
  <c r="Q1732" i="18"/>
  <c r="O1732" i="18"/>
  <c r="N1732" i="18" a="1"/>
  <c r="N1732" i="18" s="1"/>
  <c r="M1732" i="18"/>
  <c r="L1732" i="18"/>
  <c r="K1732" i="18"/>
  <c r="AX1731" i="18"/>
  <c r="AS1731" i="18"/>
  <c r="AE1731" i="18"/>
  <c r="AC1731" i="18" a="1"/>
  <c r="AC1731" i="18" s="1"/>
  <c r="AB1731" i="18" a="1"/>
  <c r="AB1731" i="18" s="1"/>
  <c r="Z1731" i="18"/>
  <c r="Y1731" i="18"/>
  <c r="X1731" i="18"/>
  <c r="W1731" i="18"/>
  <c r="V1731" i="18"/>
  <c r="U1731" i="18"/>
  <c r="T1731" i="18"/>
  <c r="S1731" i="18"/>
  <c r="R1731" i="18"/>
  <c r="Q1731" i="18"/>
  <c r="O1731" i="18"/>
  <c r="N1731" i="18" a="1"/>
  <c r="N1731" i="18" s="1"/>
  <c r="M1731" i="18"/>
  <c r="L1731" i="18"/>
  <c r="K1731" i="18"/>
  <c r="AX1730" i="18"/>
  <c r="BA1730" i="18" s="1"/>
  <c r="AT1730" i="18"/>
  <c r="AS1730" i="18"/>
  <c r="AR1730" i="18" s="1"/>
  <c r="AQ1730" i="18"/>
  <c r="AP1730" i="18"/>
  <c r="AO1730" i="18"/>
  <c r="AM1730" i="18"/>
  <c r="AL1730" i="18"/>
  <c r="AE1730" i="18"/>
  <c r="AC1730" i="18" a="1"/>
  <c r="AC1730" i="18" s="1"/>
  <c r="AB1730" i="18" a="1"/>
  <c r="AB1730" i="18" s="1"/>
  <c r="Z1730" i="18"/>
  <c r="Y1730" i="18"/>
  <c r="X1730" i="18"/>
  <c r="W1730" i="18"/>
  <c r="V1730" i="18"/>
  <c r="U1730" i="18"/>
  <c r="T1730" i="18"/>
  <c r="S1730" i="18"/>
  <c r="R1730" i="18"/>
  <c r="Q1730" i="18"/>
  <c r="O1730" i="18"/>
  <c r="N1730" i="18" a="1"/>
  <c r="N1730" i="18" s="1"/>
  <c r="M1730" i="18"/>
  <c r="L1730" i="18"/>
  <c r="K1730" i="18"/>
  <c r="BA1729" i="18"/>
  <c r="AX1729" i="18"/>
  <c r="AZ1729" i="18" s="1"/>
  <c r="AW1729" i="18"/>
  <c r="AT1729" i="18"/>
  <c r="AS1729" i="18"/>
  <c r="AE1729" i="18"/>
  <c r="AI1729" i="18" s="1"/>
  <c r="AC1729" i="18" a="1"/>
  <c r="AC1729" i="18" s="1"/>
  <c r="AB1729" i="18" a="1"/>
  <c r="AB1729" i="18" s="1"/>
  <c r="Z1729" i="18"/>
  <c r="Y1729" i="18"/>
  <c r="X1729" i="18"/>
  <c r="W1729" i="18"/>
  <c r="V1729" i="18"/>
  <c r="U1729" i="18"/>
  <c r="T1729" i="18"/>
  <c r="S1729" i="18"/>
  <c r="R1729" i="18"/>
  <c r="Q1729" i="18"/>
  <c r="O1729" i="18"/>
  <c r="N1729" i="18" a="1"/>
  <c r="N1729" i="18" s="1"/>
  <c r="M1729" i="18"/>
  <c r="L1729" i="18"/>
  <c r="K1729" i="18"/>
  <c r="AX1728" i="18"/>
  <c r="AS1728" i="18"/>
  <c r="AQ1728" i="18" s="1"/>
  <c r="AR1728" i="18"/>
  <c r="AN1728" i="18"/>
  <c r="AL1728" i="18"/>
  <c r="AK1728" i="18"/>
  <c r="AH1728" i="18"/>
  <c r="AG1728" i="18"/>
  <c r="AF1728" i="18"/>
  <c r="AE1728" i="18"/>
  <c r="AI1728" i="18" s="1"/>
  <c r="AC1728" i="18" a="1"/>
  <c r="AC1728" i="18" s="1"/>
  <c r="AB1728" i="18" a="1"/>
  <c r="AB1728" i="18" s="1"/>
  <c r="Z1728" i="18"/>
  <c r="Y1728" i="18"/>
  <c r="X1728" i="18"/>
  <c r="W1728" i="18"/>
  <c r="V1728" i="18"/>
  <c r="U1728" i="18"/>
  <c r="T1728" i="18"/>
  <c r="S1728" i="18"/>
  <c r="R1728" i="18"/>
  <c r="Q1728" i="18"/>
  <c r="O1728" i="18"/>
  <c r="N1728" i="18" a="1"/>
  <c r="N1728" i="18" s="1"/>
  <c r="M1728" i="18"/>
  <c r="L1728" i="18"/>
  <c r="K1728" i="18"/>
  <c r="AX1727" i="18"/>
  <c r="AS1727" i="18"/>
  <c r="AE1727" i="18"/>
  <c r="AC1727" i="18" a="1"/>
  <c r="AC1727" i="18" s="1"/>
  <c r="AB1727" i="18" a="1"/>
  <c r="AB1727" i="18" s="1"/>
  <c r="Z1727" i="18"/>
  <c r="Y1727" i="18"/>
  <c r="X1727" i="18"/>
  <c r="W1727" i="18"/>
  <c r="V1727" i="18"/>
  <c r="U1727" i="18"/>
  <c r="T1727" i="18"/>
  <c r="S1727" i="18"/>
  <c r="R1727" i="18"/>
  <c r="Q1727" i="18"/>
  <c r="O1727" i="18"/>
  <c r="N1727" i="18" a="1"/>
  <c r="N1727" i="18" s="1"/>
  <c r="M1727" i="18"/>
  <c r="L1727" i="18"/>
  <c r="K1727" i="18"/>
  <c r="AX1726" i="18"/>
  <c r="BA1726" i="18" s="1"/>
  <c r="AT1726" i="18"/>
  <c r="AS1726" i="18"/>
  <c r="AR1726" i="18" s="1"/>
  <c r="AQ1726" i="18"/>
  <c r="AP1726" i="18"/>
  <c r="AO1726" i="18"/>
  <c r="AM1726" i="18"/>
  <c r="AL1726" i="18"/>
  <c r="AE1726" i="18"/>
  <c r="AC1726" i="18" a="1"/>
  <c r="AC1726" i="18" s="1"/>
  <c r="AB1726" i="18" a="1"/>
  <c r="AB1726" i="18" s="1"/>
  <c r="Z1726" i="18"/>
  <c r="Y1726" i="18"/>
  <c r="X1726" i="18"/>
  <c r="W1726" i="18"/>
  <c r="V1726" i="18"/>
  <c r="U1726" i="18"/>
  <c r="T1726" i="18"/>
  <c r="S1726" i="18"/>
  <c r="R1726" i="18"/>
  <c r="Q1726" i="18"/>
  <c r="O1726" i="18"/>
  <c r="N1726" i="18" a="1"/>
  <c r="N1726" i="18" s="1"/>
  <c r="M1726" i="18"/>
  <c r="L1726" i="18"/>
  <c r="K1726" i="18"/>
  <c r="BA1725" i="18"/>
  <c r="AX1725" i="18"/>
  <c r="AZ1725" i="18" s="1"/>
  <c r="AW1725" i="18"/>
  <c r="AT1725" i="18"/>
  <c r="AS1725" i="18"/>
  <c r="AE1725" i="18"/>
  <c r="AI1725" i="18" s="1"/>
  <c r="AC1725" i="18" a="1"/>
  <c r="AC1725" i="18" s="1"/>
  <c r="AB1725" i="18" a="1"/>
  <c r="AB1725" i="18" s="1"/>
  <c r="Z1725" i="18"/>
  <c r="Y1725" i="18"/>
  <c r="X1725" i="18"/>
  <c r="W1725" i="18"/>
  <c r="V1725" i="18"/>
  <c r="U1725" i="18"/>
  <c r="T1725" i="18"/>
  <c r="S1725" i="18"/>
  <c r="R1725" i="18"/>
  <c r="Q1725" i="18"/>
  <c r="O1725" i="18"/>
  <c r="N1725" i="18" a="1"/>
  <c r="N1725" i="18" s="1"/>
  <c r="M1725" i="18"/>
  <c r="L1725" i="18"/>
  <c r="K1725" i="18"/>
  <c r="AX1724" i="18"/>
  <c r="AS1724" i="18"/>
  <c r="AQ1724" i="18" s="1"/>
  <c r="AR1724" i="18"/>
  <c r="AN1724" i="18"/>
  <c r="AL1724" i="18"/>
  <c r="AK1724" i="18"/>
  <c r="AH1724" i="18"/>
  <c r="AG1724" i="18"/>
  <c r="AF1724" i="18"/>
  <c r="AE1724" i="18"/>
  <c r="AI1724" i="18" s="1"/>
  <c r="AC1724" i="18" a="1"/>
  <c r="AC1724" i="18" s="1"/>
  <c r="AB1724" i="18" a="1"/>
  <c r="AB1724" i="18" s="1"/>
  <c r="Z1724" i="18"/>
  <c r="Y1724" i="18"/>
  <c r="X1724" i="18"/>
  <c r="W1724" i="18"/>
  <c r="V1724" i="18"/>
  <c r="U1724" i="18"/>
  <c r="T1724" i="18"/>
  <c r="S1724" i="18"/>
  <c r="R1724" i="18"/>
  <c r="Q1724" i="18"/>
  <c r="O1724" i="18"/>
  <c r="N1724" i="18" a="1"/>
  <c r="N1724" i="18" s="1"/>
  <c r="M1724" i="18"/>
  <c r="L1724" i="18"/>
  <c r="K1724" i="18"/>
  <c r="AX1723" i="18"/>
  <c r="AS1723" i="18"/>
  <c r="AE1723" i="18"/>
  <c r="AC1723" i="18" a="1"/>
  <c r="AC1723" i="18" s="1"/>
  <c r="AB1723" i="18" a="1"/>
  <c r="AB1723" i="18" s="1"/>
  <c r="Z1723" i="18"/>
  <c r="Y1723" i="18"/>
  <c r="X1723" i="18"/>
  <c r="W1723" i="18"/>
  <c r="V1723" i="18"/>
  <c r="U1723" i="18"/>
  <c r="T1723" i="18"/>
  <c r="S1723" i="18"/>
  <c r="R1723" i="18"/>
  <c r="Q1723" i="18"/>
  <c r="O1723" i="18"/>
  <c r="N1723" i="18" a="1"/>
  <c r="N1723" i="18" s="1"/>
  <c r="M1723" i="18"/>
  <c r="L1723" i="18"/>
  <c r="K1723" i="18"/>
  <c r="AX1722" i="18"/>
  <c r="BA1722" i="18" s="1"/>
  <c r="AT1722" i="18"/>
  <c r="AS1722" i="18"/>
  <c r="AR1722" i="18" s="1"/>
  <c r="AQ1722" i="18"/>
  <c r="AP1722" i="18"/>
  <c r="AO1722" i="18"/>
  <c r="AM1722" i="18"/>
  <c r="AL1722" i="18"/>
  <c r="AE1722" i="18"/>
  <c r="AC1722" i="18" a="1"/>
  <c r="AC1722" i="18" s="1"/>
  <c r="AB1722" i="18" a="1"/>
  <c r="AB1722" i="18" s="1"/>
  <c r="Z1722" i="18"/>
  <c r="Y1722" i="18"/>
  <c r="X1722" i="18"/>
  <c r="W1722" i="18"/>
  <c r="V1722" i="18"/>
  <c r="U1722" i="18"/>
  <c r="T1722" i="18"/>
  <c r="S1722" i="18"/>
  <c r="R1722" i="18"/>
  <c r="Q1722" i="18"/>
  <c r="O1722" i="18"/>
  <c r="N1722" i="18" a="1"/>
  <c r="N1722" i="18" s="1"/>
  <c r="M1722" i="18"/>
  <c r="L1722" i="18"/>
  <c r="K1722" i="18"/>
  <c r="BA1721" i="18"/>
  <c r="AX1721" i="18"/>
  <c r="AZ1721" i="18" s="1"/>
  <c r="AW1721" i="18"/>
  <c r="AT1721" i="18"/>
  <c r="AS1721" i="18"/>
  <c r="AE1721" i="18"/>
  <c r="AI1721" i="18" s="1"/>
  <c r="AC1721" i="18" a="1"/>
  <c r="AC1721" i="18" s="1"/>
  <c r="AB1721" i="18" a="1"/>
  <c r="AB1721" i="18" s="1"/>
  <c r="Z1721" i="18"/>
  <c r="Y1721" i="18"/>
  <c r="X1721" i="18"/>
  <c r="W1721" i="18"/>
  <c r="V1721" i="18"/>
  <c r="U1721" i="18"/>
  <c r="T1721" i="18"/>
  <c r="S1721" i="18"/>
  <c r="R1721" i="18"/>
  <c r="Q1721" i="18"/>
  <c r="O1721" i="18"/>
  <c r="N1721" i="18" a="1"/>
  <c r="N1721" i="18" s="1"/>
  <c r="M1721" i="18"/>
  <c r="L1721" i="18"/>
  <c r="K1721" i="18"/>
  <c r="AX1720" i="18"/>
  <c r="AS1720" i="18"/>
  <c r="AQ1720" i="18" s="1"/>
  <c r="AR1720" i="18"/>
  <c r="AN1720" i="18"/>
  <c r="AL1720" i="18"/>
  <c r="AK1720" i="18"/>
  <c r="AH1720" i="18"/>
  <c r="AG1720" i="18"/>
  <c r="AF1720" i="18"/>
  <c r="AE1720" i="18"/>
  <c r="AI1720" i="18" s="1"/>
  <c r="AC1720" i="18" a="1"/>
  <c r="AC1720" i="18" s="1"/>
  <c r="AB1720" i="18" a="1"/>
  <c r="AB1720" i="18" s="1"/>
  <c r="Z1720" i="18"/>
  <c r="Y1720" i="18"/>
  <c r="X1720" i="18"/>
  <c r="W1720" i="18"/>
  <c r="V1720" i="18"/>
  <c r="U1720" i="18"/>
  <c r="T1720" i="18"/>
  <c r="S1720" i="18"/>
  <c r="R1720" i="18"/>
  <c r="Q1720" i="18"/>
  <c r="O1720" i="18"/>
  <c r="N1720" i="18" a="1"/>
  <c r="N1720" i="18" s="1"/>
  <c r="M1720" i="18"/>
  <c r="L1720" i="18"/>
  <c r="K1720" i="18"/>
  <c r="AX1719" i="18"/>
  <c r="AS1719" i="18"/>
  <c r="AE1719" i="18"/>
  <c r="AC1719" i="18" a="1"/>
  <c r="AC1719" i="18" s="1"/>
  <c r="AB1719" i="18" a="1"/>
  <c r="AB1719" i="18" s="1"/>
  <c r="Z1719" i="18"/>
  <c r="Y1719" i="18"/>
  <c r="X1719" i="18"/>
  <c r="W1719" i="18"/>
  <c r="V1719" i="18"/>
  <c r="U1719" i="18"/>
  <c r="T1719" i="18"/>
  <c r="S1719" i="18"/>
  <c r="R1719" i="18"/>
  <c r="Q1719" i="18"/>
  <c r="O1719" i="18"/>
  <c r="N1719" i="18" a="1"/>
  <c r="N1719" i="18" s="1"/>
  <c r="M1719" i="18"/>
  <c r="L1719" i="18"/>
  <c r="K1719" i="18"/>
  <c r="AX1718" i="18"/>
  <c r="BA1718" i="18" s="1"/>
  <c r="AT1718" i="18"/>
  <c r="AS1718" i="18"/>
  <c r="AR1718" i="18" s="1"/>
  <c r="AQ1718" i="18"/>
  <c r="AP1718" i="18"/>
  <c r="AO1718" i="18"/>
  <c r="AM1718" i="18"/>
  <c r="AL1718" i="18"/>
  <c r="AE1718" i="18"/>
  <c r="AC1718" i="18" a="1"/>
  <c r="AC1718" i="18" s="1"/>
  <c r="AB1718" i="18" a="1"/>
  <c r="AB1718" i="18" s="1"/>
  <c r="Z1718" i="18"/>
  <c r="Y1718" i="18"/>
  <c r="X1718" i="18"/>
  <c r="W1718" i="18"/>
  <c r="V1718" i="18"/>
  <c r="U1718" i="18"/>
  <c r="T1718" i="18"/>
  <c r="S1718" i="18"/>
  <c r="R1718" i="18"/>
  <c r="Q1718" i="18"/>
  <c r="O1718" i="18"/>
  <c r="N1718" i="18" a="1"/>
  <c r="N1718" i="18" s="1"/>
  <c r="M1718" i="18"/>
  <c r="L1718" i="18"/>
  <c r="K1718" i="18"/>
  <c r="BA1717" i="18"/>
  <c r="AX1717" i="18"/>
  <c r="AZ1717" i="18" s="1"/>
  <c r="AW1717" i="18"/>
  <c r="AT1717" i="18"/>
  <c r="AS1717" i="18"/>
  <c r="AE1717" i="18"/>
  <c r="AI1717" i="18" s="1"/>
  <c r="AC1717" i="18" a="1"/>
  <c r="AC1717" i="18" s="1"/>
  <c r="AB1717" i="18" a="1"/>
  <c r="AB1717" i="18" s="1"/>
  <c r="Z1717" i="18"/>
  <c r="Y1717" i="18"/>
  <c r="X1717" i="18"/>
  <c r="W1717" i="18"/>
  <c r="V1717" i="18"/>
  <c r="U1717" i="18"/>
  <c r="T1717" i="18"/>
  <c r="S1717" i="18"/>
  <c r="R1717" i="18"/>
  <c r="Q1717" i="18"/>
  <c r="O1717" i="18"/>
  <c r="N1717" i="18" a="1"/>
  <c r="N1717" i="18" s="1"/>
  <c r="M1717" i="18"/>
  <c r="L1717" i="18"/>
  <c r="K1717" i="18"/>
  <c r="AX1716" i="18"/>
  <c r="AS1716" i="18"/>
  <c r="AQ1716" i="18" s="1"/>
  <c r="AR1716" i="18"/>
  <c r="AN1716" i="18"/>
  <c r="AL1716" i="18"/>
  <c r="AK1716" i="18"/>
  <c r="AH1716" i="18"/>
  <c r="AG1716" i="18"/>
  <c r="AF1716" i="18"/>
  <c r="AE1716" i="18"/>
  <c r="AI1716" i="18" s="1"/>
  <c r="AC1716" i="18" a="1"/>
  <c r="AC1716" i="18" s="1"/>
  <c r="AB1716" i="18" a="1"/>
  <c r="AB1716" i="18" s="1"/>
  <c r="Z1716" i="18"/>
  <c r="Y1716" i="18"/>
  <c r="X1716" i="18"/>
  <c r="W1716" i="18"/>
  <c r="V1716" i="18"/>
  <c r="U1716" i="18"/>
  <c r="T1716" i="18"/>
  <c r="S1716" i="18"/>
  <c r="R1716" i="18"/>
  <c r="Q1716" i="18"/>
  <c r="O1716" i="18"/>
  <c r="N1716" i="18" a="1"/>
  <c r="N1716" i="18" s="1"/>
  <c r="M1716" i="18"/>
  <c r="L1716" i="18"/>
  <c r="K1716" i="18"/>
  <c r="AX1715" i="18"/>
  <c r="AS1715" i="18"/>
  <c r="AE1715" i="18"/>
  <c r="AC1715" i="18" a="1"/>
  <c r="AC1715" i="18" s="1"/>
  <c r="AB1715" i="18" a="1"/>
  <c r="AB1715" i="18" s="1"/>
  <c r="Z1715" i="18"/>
  <c r="Y1715" i="18"/>
  <c r="X1715" i="18"/>
  <c r="W1715" i="18"/>
  <c r="V1715" i="18"/>
  <c r="U1715" i="18"/>
  <c r="T1715" i="18"/>
  <c r="S1715" i="18"/>
  <c r="R1715" i="18"/>
  <c r="Q1715" i="18"/>
  <c r="O1715" i="18"/>
  <c r="N1715" i="18" a="1"/>
  <c r="N1715" i="18" s="1"/>
  <c r="M1715" i="18"/>
  <c r="L1715" i="18"/>
  <c r="K1715" i="18"/>
  <c r="AX1714" i="18"/>
  <c r="BA1714" i="18" s="1"/>
  <c r="AT1714" i="18"/>
  <c r="AS1714" i="18"/>
  <c r="AR1714" i="18" s="1"/>
  <c r="AQ1714" i="18"/>
  <c r="AP1714" i="18"/>
  <c r="AO1714" i="18"/>
  <c r="AM1714" i="18"/>
  <c r="AL1714" i="18"/>
  <c r="AE1714" i="18"/>
  <c r="AC1714" i="18" a="1"/>
  <c r="AC1714" i="18" s="1"/>
  <c r="AB1714" i="18" a="1"/>
  <c r="AB1714" i="18" s="1"/>
  <c r="Z1714" i="18"/>
  <c r="Y1714" i="18"/>
  <c r="X1714" i="18"/>
  <c r="W1714" i="18"/>
  <c r="V1714" i="18"/>
  <c r="U1714" i="18"/>
  <c r="T1714" i="18"/>
  <c r="S1714" i="18"/>
  <c r="R1714" i="18"/>
  <c r="Q1714" i="18"/>
  <c r="O1714" i="18"/>
  <c r="N1714" i="18" a="1"/>
  <c r="N1714" i="18" s="1"/>
  <c r="M1714" i="18"/>
  <c r="L1714" i="18"/>
  <c r="K1714" i="18"/>
  <c r="BA1713" i="18"/>
  <c r="AX1713" i="18"/>
  <c r="AZ1713" i="18" s="1"/>
  <c r="AW1713" i="18"/>
  <c r="AT1713" i="18"/>
  <c r="AS1713" i="18"/>
  <c r="AE1713" i="18"/>
  <c r="AI1713" i="18" s="1"/>
  <c r="AC1713" i="18" a="1"/>
  <c r="AC1713" i="18" s="1"/>
  <c r="AB1713" i="18" a="1"/>
  <c r="AB1713" i="18" s="1"/>
  <c r="Z1713" i="18"/>
  <c r="Y1713" i="18"/>
  <c r="X1713" i="18"/>
  <c r="W1713" i="18"/>
  <c r="V1713" i="18"/>
  <c r="U1713" i="18"/>
  <c r="T1713" i="18"/>
  <c r="S1713" i="18"/>
  <c r="R1713" i="18"/>
  <c r="Q1713" i="18"/>
  <c r="O1713" i="18"/>
  <c r="N1713" i="18" a="1"/>
  <c r="N1713" i="18" s="1"/>
  <c r="M1713" i="18"/>
  <c r="L1713" i="18"/>
  <c r="K1713" i="18"/>
  <c r="AX1712" i="18"/>
  <c r="AS1712" i="18"/>
  <c r="AQ1712" i="18" s="1"/>
  <c r="AR1712" i="18"/>
  <c r="AN1712" i="18"/>
  <c r="AL1712" i="18"/>
  <c r="AK1712" i="18"/>
  <c r="AH1712" i="18"/>
  <c r="AG1712" i="18"/>
  <c r="AF1712" i="18"/>
  <c r="AE1712" i="18"/>
  <c r="AI1712" i="18" s="1"/>
  <c r="AC1712" i="18" a="1"/>
  <c r="AC1712" i="18" s="1"/>
  <c r="AB1712" i="18" a="1"/>
  <c r="AB1712" i="18" s="1"/>
  <c r="Z1712" i="18"/>
  <c r="Y1712" i="18"/>
  <c r="X1712" i="18"/>
  <c r="W1712" i="18"/>
  <c r="V1712" i="18"/>
  <c r="U1712" i="18"/>
  <c r="T1712" i="18"/>
  <c r="S1712" i="18"/>
  <c r="R1712" i="18"/>
  <c r="Q1712" i="18"/>
  <c r="O1712" i="18"/>
  <c r="N1712" i="18" a="1"/>
  <c r="N1712" i="18" s="1"/>
  <c r="M1712" i="18"/>
  <c r="L1712" i="18"/>
  <c r="K1712" i="18"/>
  <c r="AX1711" i="18"/>
  <c r="AS1711" i="18"/>
  <c r="AE1711" i="18"/>
  <c r="AC1711" i="18" a="1"/>
  <c r="AC1711" i="18" s="1"/>
  <c r="AB1711" i="18" a="1"/>
  <c r="AB1711" i="18" s="1"/>
  <c r="Z1711" i="18"/>
  <c r="Y1711" i="18"/>
  <c r="X1711" i="18"/>
  <c r="W1711" i="18"/>
  <c r="V1711" i="18"/>
  <c r="U1711" i="18"/>
  <c r="T1711" i="18"/>
  <c r="S1711" i="18"/>
  <c r="R1711" i="18"/>
  <c r="Q1711" i="18"/>
  <c r="O1711" i="18"/>
  <c r="N1711" i="18" a="1"/>
  <c r="N1711" i="18" s="1"/>
  <c r="M1711" i="18"/>
  <c r="L1711" i="18"/>
  <c r="K1711" i="18"/>
  <c r="AX1710" i="18"/>
  <c r="BA1710" i="18" s="1"/>
  <c r="AT1710" i="18"/>
  <c r="AS1710" i="18"/>
  <c r="AR1710" i="18" s="1"/>
  <c r="AQ1710" i="18"/>
  <c r="AP1710" i="18"/>
  <c r="AO1710" i="18"/>
  <c r="AM1710" i="18"/>
  <c r="AL1710" i="18"/>
  <c r="AE1710" i="18"/>
  <c r="AC1710" i="18" a="1"/>
  <c r="AC1710" i="18" s="1"/>
  <c r="AB1710" i="18" a="1"/>
  <c r="AB1710" i="18" s="1"/>
  <c r="Z1710" i="18"/>
  <c r="Y1710" i="18"/>
  <c r="X1710" i="18"/>
  <c r="W1710" i="18"/>
  <c r="V1710" i="18"/>
  <c r="U1710" i="18"/>
  <c r="T1710" i="18"/>
  <c r="S1710" i="18"/>
  <c r="R1710" i="18"/>
  <c r="Q1710" i="18"/>
  <c r="O1710" i="18"/>
  <c r="N1710" i="18" a="1"/>
  <c r="N1710" i="18" s="1"/>
  <c r="M1710" i="18"/>
  <c r="L1710" i="18"/>
  <c r="K1710" i="18"/>
  <c r="BA1709" i="18"/>
  <c r="AX1709" i="18"/>
  <c r="AZ1709" i="18" s="1"/>
  <c r="AW1709" i="18"/>
  <c r="AT1709" i="18"/>
  <c r="AS1709" i="18"/>
  <c r="AE1709" i="18"/>
  <c r="AI1709" i="18" s="1"/>
  <c r="AC1709" i="18" a="1"/>
  <c r="AC1709" i="18" s="1"/>
  <c r="AB1709" i="18" a="1"/>
  <c r="AB1709" i="18" s="1"/>
  <c r="Z1709" i="18"/>
  <c r="Y1709" i="18"/>
  <c r="X1709" i="18"/>
  <c r="W1709" i="18"/>
  <c r="V1709" i="18"/>
  <c r="U1709" i="18"/>
  <c r="T1709" i="18"/>
  <c r="S1709" i="18"/>
  <c r="R1709" i="18"/>
  <c r="Q1709" i="18"/>
  <c r="O1709" i="18"/>
  <c r="N1709" i="18" a="1"/>
  <c r="N1709" i="18" s="1"/>
  <c r="M1709" i="18"/>
  <c r="L1709" i="18"/>
  <c r="K1709" i="18"/>
  <c r="AX1708" i="18"/>
  <c r="AS1708" i="18"/>
  <c r="AQ1708" i="18" s="1"/>
  <c r="AR1708" i="18"/>
  <c r="AN1708" i="18"/>
  <c r="AL1708" i="18"/>
  <c r="AK1708" i="18"/>
  <c r="AH1708" i="18"/>
  <c r="AG1708" i="18"/>
  <c r="AF1708" i="18"/>
  <c r="AE1708" i="18"/>
  <c r="AI1708" i="18" s="1"/>
  <c r="AC1708" i="18" a="1"/>
  <c r="AC1708" i="18" s="1"/>
  <c r="AB1708" i="18" a="1"/>
  <c r="AB1708" i="18" s="1"/>
  <c r="Z1708" i="18"/>
  <c r="Y1708" i="18"/>
  <c r="X1708" i="18"/>
  <c r="W1708" i="18"/>
  <c r="V1708" i="18"/>
  <c r="U1708" i="18"/>
  <c r="T1708" i="18"/>
  <c r="S1708" i="18"/>
  <c r="R1708" i="18"/>
  <c r="Q1708" i="18"/>
  <c r="O1708" i="18"/>
  <c r="N1708" i="18" a="1"/>
  <c r="N1708" i="18" s="1"/>
  <c r="M1708" i="18"/>
  <c r="L1708" i="18"/>
  <c r="K1708" i="18"/>
  <c r="AX1707" i="18"/>
  <c r="AS1707" i="18"/>
  <c r="AE1707" i="18"/>
  <c r="AC1707" i="18" a="1"/>
  <c r="AC1707" i="18" s="1"/>
  <c r="AB1707" i="18" a="1"/>
  <c r="AB1707" i="18" s="1"/>
  <c r="Z1707" i="18"/>
  <c r="Y1707" i="18"/>
  <c r="X1707" i="18"/>
  <c r="W1707" i="18"/>
  <c r="V1707" i="18"/>
  <c r="U1707" i="18"/>
  <c r="T1707" i="18"/>
  <c r="S1707" i="18"/>
  <c r="R1707" i="18"/>
  <c r="Q1707" i="18"/>
  <c r="O1707" i="18"/>
  <c r="N1707" i="18" a="1"/>
  <c r="N1707" i="18" s="1"/>
  <c r="M1707" i="18"/>
  <c r="L1707" i="18"/>
  <c r="K1707" i="18"/>
  <c r="AX1706" i="18"/>
  <c r="BA1706" i="18" s="1"/>
  <c r="AT1706" i="18"/>
  <c r="AS1706" i="18"/>
  <c r="AR1706" i="18" s="1"/>
  <c r="AQ1706" i="18"/>
  <c r="AP1706" i="18"/>
  <c r="AO1706" i="18"/>
  <c r="AM1706" i="18"/>
  <c r="AL1706" i="18"/>
  <c r="AE1706" i="18"/>
  <c r="AC1706" i="18" a="1"/>
  <c r="AC1706" i="18" s="1"/>
  <c r="AB1706" i="18" a="1"/>
  <c r="AB1706" i="18" s="1"/>
  <c r="Z1706" i="18"/>
  <c r="Y1706" i="18"/>
  <c r="X1706" i="18"/>
  <c r="W1706" i="18"/>
  <c r="V1706" i="18"/>
  <c r="U1706" i="18"/>
  <c r="T1706" i="18"/>
  <c r="S1706" i="18"/>
  <c r="R1706" i="18"/>
  <c r="Q1706" i="18"/>
  <c r="O1706" i="18"/>
  <c r="N1706" i="18" a="1"/>
  <c r="N1706" i="18" s="1"/>
  <c r="M1706" i="18"/>
  <c r="L1706" i="18"/>
  <c r="K1706" i="18"/>
  <c r="BA1705" i="18"/>
  <c r="AX1705" i="18"/>
  <c r="AZ1705" i="18" s="1"/>
  <c r="AW1705" i="18"/>
  <c r="AT1705" i="18"/>
  <c r="AS1705" i="18"/>
  <c r="AE1705" i="18"/>
  <c r="AI1705" i="18" s="1"/>
  <c r="AC1705" i="18" a="1"/>
  <c r="AC1705" i="18" s="1"/>
  <c r="AB1705" i="18" a="1"/>
  <c r="AB1705" i="18" s="1"/>
  <c r="Z1705" i="18"/>
  <c r="Y1705" i="18"/>
  <c r="X1705" i="18"/>
  <c r="W1705" i="18"/>
  <c r="V1705" i="18"/>
  <c r="U1705" i="18"/>
  <c r="T1705" i="18"/>
  <c r="S1705" i="18"/>
  <c r="R1705" i="18"/>
  <c r="Q1705" i="18"/>
  <c r="O1705" i="18"/>
  <c r="N1705" i="18" a="1"/>
  <c r="N1705" i="18" s="1"/>
  <c r="M1705" i="18"/>
  <c r="L1705" i="18"/>
  <c r="K1705" i="18"/>
  <c r="AX1704" i="18"/>
  <c r="AS1704" i="18"/>
  <c r="AQ1704" i="18" s="1"/>
  <c r="AR1704" i="18"/>
  <c r="AN1704" i="18"/>
  <c r="AL1704" i="18"/>
  <c r="AK1704" i="18"/>
  <c r="AH1704" i="18"/>
  <c r="AG1704" i="18"/>
  <c r="AF1704" i="18"/>
  <c r="AE1704" i="18"/>
  <c r="AI1704" i="18" s="1"/>
  <c r="AC1704" i="18" a="1"/>
  <c r="AC1704" i="18" s="1"/>
  <c r="AB1704" i="18" a="1"/>
  <c r="AB1704" i="18" s="1"/>
  <c r="Z1704" i="18"/>
  <c r="Y1704" i="18"/>
  <c r="X1704" i="18"/>
  <c r="W1704" i="18"/>
  <c r="V1704" i="18"/>
  <c r="U1704" i="18"/>
  <c r="T1704" i="18"/>
  <c r="S1704" i="18"/>
  <c r="R1704" i="18"/>
  <c r="Q1704" i="18"/>
  <c r="O1704" i="18"/>
  <c r="N1704" i="18" a="1"/>
  <c r="N1704" i="18" s="1"/>
  <c r="M1704" i="18"/>
  <c r="L1704" i="18"/>
  <c r="K1704" i="18"/>
  <c r="AX1703" i="18"/>
  <c r="AS1703" i="18"/>
  <c r="AE1703" i="18"/>
  <c r="AC1703" i="18" a="1"/>
  <c r="AC1703" i="18" s="1"/>
  <c r="AB1703" i="18" a="1"/>
  <c r="AB1703" i="18" s="1"/>
  <c r="Z1703" i="18"/>
  <c r="Y1703" i="18"/>
  <c r="X1703" i="18"/>
  <c r="W1703" i="18"/>
  <c r="V1703" i="18"/>
  <c r="U1703" i="18"/>
  <c r="T1703" i="18"/>
  <c r="S1703" i="18"/>
  <c r="R1703" i="18"/>
  <c r="Q1703" i="18"/>
  <c r="O1703" i="18"/>
  <c r="N1703" i="18" a="1"/>
  <c r="N1703" i="18" s="1"/>
  <c r="M1703" i="18"/>
  <c r="L1703" i="18"/>
  <c r="K1703" i="18"/>
  <c r="AX1702" i="18"/>
  <c r="BA1702" i="18" s="1"/>
  <c r="AT1702" i="18"/>
  <c r="AS1702" i="18"/>
  <c r="AR1702" i="18" s="1"/>
  <c r="AQ1702" i="18"/>
  <c r="AP1702" i="18"/>
  <c r="AO1702" i="18"/>
  <c r="AM1702" i="18"/>
  <c r="AL1702" i="18"/>
  <c r="AE1702" i="18"/>
  <c r="AC1702" i="18" a="1"/>
  <c r="AC1702" i="18" s="1"/>
  <c r="AB1702" i="18" a="1"/>
  <c r="AB1702" i="18" s="1"/>
  <c r="Z1702" i="18"/>
  <c r="Y1702" i="18"/>
  <c r="X1702" i="18"/>
  <c r="W1702" i="18"/>
  <c r="V1702" i="18"/>
  <c r="U1702" i="18"/>
  <c r="T1702" i="18"/>
  <c r="S1702" i="18"/>
  <c r="R1702" i="18"/>
  <c r="Q1702" i="18"/>
  <c r="O1702" i="18"/>
  <c r="N1702" i="18" a="1"/>
  <c r="N1702" i="18" s="1"/>
  <c r="M1702" i="18"/>
  <c r="L1702" i="18"/>
  <c r="K1702" i="18"/>
  <c r="BA1701" i="18"/>
  <c r="AX1701" i="18"/>
  <c r="AZ1701" i="18" s="1"/>
  <c r="AW1701" i="18"/>
  <c r="AT1701" i="18"/>
  <c r="AS1701" i="18"/>
  <c r="AE1701" i="18"/>
  <c r="AI1701" i="18" s="1"/>
  <c r="AC1701" i="18" a="1"/>
  <c r="AC1701" i="18" s="1"/>
  <c r="AB1701" i="18" a="1"/>
  <c r="AB1701" i="18" s="1"/>
  <c r="Z1701" i="18"/>
  <c r="Y1701" i="18"/>
  <c r="X1701" i="18"/>
  <c r="W1701" i="18"/>
  <c r="V1701" i="18"/>
  <c r="U1701" i="18"/>
  <c r="T1701" i="18"/>
  <c r="S1701" i="18"/>
  <c r="R1701" i="18"/>
  <c r="Q1701" i="18"/>
  <c r="O1701" i="18"/>
  <c r="N1701" i="18" a="1"/>
  <c r="N1701" i="18" s="1"/>
  <c r="M1701" i="18"/>
  <c r="L1701" i="18"/>
  <c r="K1701" i="18"/>
  <c r="AX1700" i="18"/>
  <c r="AS1700" i="18"/>
  <c r="AQ1700" i="18" s="1"/>
  <c r="AR1700" i="18"/>
  <c r="AN1700" i="18"/>
  <c r="AL1700" i="18"/>
  <c r="AK1700" i="18"/>
  <c r="AH1700" i="18"/>
  <c r="AG1700" i="18"/>
  <c r="AF1700" i="18"/>
  <c r="AE1700" i="18"/>
  <c r="AI1700" i="18" s="1"/>
  <c r="AC1700" i="18" a="1"/>
  <c r="AC1700" i="18" s="1"/>
  <c r="AB1700" i="18" a="1"/>
  <c r="AB1700" i="18" s="1"/>
  <c r="Z1700" i="18"/>
  <c r="Y1700" i="18"/>
  <c r="X1700" i="18"/>
  <c r="W1700" i="18"/>
  <c r="V1700" i="18"/>
  <c r="U1700" i="18"/>
  <c r="T1700" i="18"/>
  <c r="S1700" i="18"/>
  <c r="R1700" i="18"/>
  <c r="Q1700" i="18"/>
  <c r="O1700" i="18"/>
  <c r="N1700" i="18" a="1"/>
  <c r="N1700" i="18" s="1"/>
  <c r="M1700" i="18"/>
  <c r="L1700" i="18"/>
  <c r="K1700" i="18"/>
  <c r="AX1699" i="18"/>
  <c r="AS1699" i="18"/>
  <c r="AE1699" i="18"/>
  <c r="AC1699" i="18" a="1"/>
  <c r="AC1699" i="18" s="1"/>
  <c r="AB1699" i="18" a="1"/>
  <c r="AB1699" i="18" s="1"/>
  <c r="Z1699" i="18"/>
  <c r="Y1699" i="18"/>
  <c r="X1699" i="18"/>
  <c r="W1699" i="18"/>
  <c r="V1699" i="18"/>
  <c r="U1699" i="18"/>
  <c r="T1699" i="18"/>
  <c r="S1699" i="18"/>
  <c r="R1699" i="18"/>
  <c r="Q1699" i="18"/>
  <c r="O1699" i="18"/>
  <c r="N1699" i="18" a="1"/>
  <c r="N1699" i="18" s="1"/>
  <c r="M1699" i="18"/>
  <c r="L1699" i="18"/>
  <c r="K1699" i="18"/>
  <c r="AX1698" i="18"/>
  <c r="BA1698" i="18" s="1"/>
  <c r="AT1698" i="18"/>
  <c r="AS1698" i="18"/>
  <c r="AR1698" i="18" s="1"/>
  <c r="AQ1698" i="18"/>
  <c r="AP1698" i="18"/>
  <c r="AO1698" i="18"/>
  <c r="AM1698" i="18"/>
  <c r="AL1698" i="18"/>
  <c r="AE1698" i="18"/>
  <c r="AC1698" i="18" a="1"/>
  <c r="AC1698" i="18" s="1"/>
  <c r="AB1698" i="18" a="1"/>
  <c r="AB1698" i="18" s="1"/>
  <c r="Z1698" i="18"/>
  <c r="Y1698" i="18"/>
  <c r="X1698" i="18"/>
  <c r="W1698" i="18"/>
  <c r="V1698" i="18"/>
  <c r="U1698" i="18"/>
  <c r="T1698" i="18"/>
  <c r="S1698" i="18"/>
  <c r="R1698" i="18"/>
  <c r="Q1698" i="18"/>
  <c r="O1698" i="18"/>
  <c r="N1698" i="18" a="1"/>
  <c r="N1698" i="18" s="1"/>
  <c r="M1698" i="18"/>
  <c r="L1698" i="18"/>
  <c r="K1698" i="18"/>
  <c r="BA1697" i="18"/>
  <c r="AX1697" i="18"/>
  <c r="AZ1697" i="18" s="1"/>
  <c r="AW1697" i="18"/>
  <c r="AT1697" i="18"/>
  <c r="AS1697" i="18"/>
  <c r="AE1697" i="18"/>
  <c r="AI1697" i="18" s="1"/>
  <c r="AC1697" i="18" a="1"/>
  <c r="AC1697" i="18" s="1"/>
  <c r="AB1697" i="18" a="1"/>
  <c r="AB1697" i="18" s="1"/>
  <c r="Z1697" i="18"/>
  <c r="Y1697" i="18"/>
  <c r="X1697" i="18"/>
  <c r="W1697" i="18"/>
  <c r="V1697" i="18"/>
  <c r="U1697" i="18"/>
  <c r="T1697" i="18"/>
  <c r="S1697" i="18"/>
  <c r="R1697" i="18"/>
  <c r="Q1697" i="18"/>
  <c r="O1697" i="18"/>
  <c r="N1697" i="18" a="1"/>
  <c r="N1697" i="18" s="1"/>
  <c r="M1697" i="18"/>
  <c r="L1697" i="18"/>
  <c r="K1697" i="18"/>
  <c r="AX1696" i="18"/>
  <c r="AS1696" i="18"/>
  <c r="AQ1696" i="18" s="1"/>
  <c r="AR1696" i="18"/>
  <c r="AN1696" i="18"/>
  <c r="AL1696" i="18"/>
  <c r="AK1696" i="18"/>
  <c r="AH1696" i="18"/>
  <c r="AG1696" i="18"/>
  <c r="AF1696" i="18"/>
  <c r="AE1696" i="18"/>
  <c r="AI1696" i="18" s="1"/>
  <c r="AC1696" i="18" a="1"/>
  <c r="AC1696" i="18" s="1"/>
  <c r="AB1696" i="18" a="1"/>
  <c r="AB1696" i="18" s="1"/>
  <c r="Z1696" i="18"/>
  <c r="Y1696" i="18"/>
  <c r="X1696" i="18"/>
  <c r="W1696" i="18"/>
  <c r="V1696" i="18"/>
  <c r="U1696" i="18"/>
  <c r="T1696" i="18"/>
  <c r="S1696" i="18"/>
  <c r="R1696" i="18"/>
  <c r="Q1696" i="18"/>
  <c r="O1696" i="18"/>
  <c r="N1696" i="18" a="1"/>
  <c r="N1696" i="18" s="1"/>
  <c r="M1696" i="18"/>
  <c r="L1696" i="18"/>
  <c r="K1696" i="18"/>
  <c r="AX1695" i="18"/>
  <c r="AS1695" i="18"/>
  <c r="AE1695" i="18"/>
  <c r="AC1695" i="18" a="1"/>
  <c r="AC1695" i="18" s="1"/>
  <c r="AB1695" i="18" a="1"/>
  <c r="AB1695" i="18" s="1"/>
  <c r="Z1695" i="18"/>
  <c r="Y1695" i="18"/>
  <c r="X1695" i="18"/>
  <c r="W1695" i="18"/>
  <c r="V1695" i="18"/>
  <c r="U1695" i="18"/>
  <c r="T1695" i="18"/>
  <c r="S1695" i="18"/>
  <c r="R1695" i="18"/>
  <c r="Q1695" i="18"/>
  <c r="O1695" i="18"/>
  <c r="N1695" i="18" a="1"/>
  <c r="N1695" i="18" s="1"/>
  <c r="M1695" i="18"/>
  <c r="L1695" i="18"/>
  <c r="K1695" i="18"/>
  <c r="AX1694" i="18"/>
  <c r="BA1694" i="18" s="1"/>
  <c r="AT1694" i="18"/>
  <c r="AS1694" i="18"/>
  <c r="AR1694" i="18" s="1"/>
  <c r="AQ1694" i="18"/>
  <c r="AP1694" i="18"/>
  <c r="AO1694" i="18"/>
  <c r="AM1694" i="18"/>
  <c r="AL1694" i="18"/>
  <c r="AE1694" i="18"/>
  <c r="AC1694" i="18" a="1"/>
  <c r="AC1694" i="18" s="1"/>
  <c r="AB1694" i="18" a="1"/>
  <c r="AB1694" i="18" s="1"/>
  <c r="Z1694" i="18"/>
  <c r="Y1694" i="18"/>
  <c r="X1694" i="18"/>
  <c r="W1694" i="18"/>
  <c r="V1694" i="18"/>
  <c r="U1694" i="18"/>
  <c r="T1694" i="18"/>
  <c r="S1694" i="18"/>
  <c r="R1694" i="18"/>
  <c r="Q1694" i="18"/>
  <c r="O1694" i="18"/>
  <c r="N1694" i="18" a="1"/>
  <c r="N1694" i="18" s="1"/>
  <c r="M1694" i="18"/>
  <c r="L1694" i="18"/>
  <c r="K1694" i="18"/>
  <c r="BA1693" i="18"/>
  <c r="AX1693" i="18"/>
  <c r="AZ1693" i="18" s="1"/>
  <c r="AW1693" i="18"/>
  <c r="AT1693" i="18"/>
  <c r="AS1693" i="18"/>
  <c r="AI1693" i="18"/>
  <c r="AE1693" i="18"/>
  <c r="AC1693" i="18" a="1"/>
  <c r="AC1693" i="18" s="1"/>
  <c r="AB1693" i="18" a="1"/>
  <c r="AB1693" i="18" s="1"/>
  <c r="Z1693" i="18"/>
  <c r="Y1693" i="18"/>
  <c r="X1693" i="18"/>
  <c r="W1693" i="18"/>
  <c r="V1693" i="18"/>
  <c r="U1693" i="18"/>
  <c r="T1693" i="18"/>
  <c r="S1693" i="18"/>
  <c r="R1693" i="18"/>
  <c r="Q1693" i="18"/>
  <c r="O1693" i="18"/>
  <c r="N1693" i="18" a="1"/>
  <c r="N1693" i="18" s="1"/>
  <c r="M1693" i="18"/>
  <c r="L1693" i="18"/>
  <c r="K1693" i="18"/>
  <c r="AZ1692" i="18"/>
  <c r="AX1692" i="18"/>
  <c r="AY1692" i="18" s="1"/>
  <c r="AT1692" i="18"/>
  <c r="AS1692" i="18"/>
  <c r="AN1692" i="18" s="1"/>
  <c r="AH1692" i="18"/>
  <c r="AE1692" i="18"/>
  <c r="AI1692" i="18" s="1"/>
  <c r="AC1692" i="18" a="1"/>
  <c r="AC1692" i="18" s="1"/>
  <c r="AB1692" i="18" a="1"/>
  <c r="AB1692" i="18" s="1"/>
  <c r="Z1692" i="18"/>
  <c r="Y1692" i="18"/>
  <c r="X1692" i="18"/>
  <c r="W1692" i="18"/>
  <c r="V1692" i="18"/>
  <c r="U1692" i="18"/>
  <c r="T1692" i="18"/>
  <c r="S1692" i="18"/>
  <c r="R1692" i="18"/>
  <c r="Q1692" i="18"/>
  <c r="O1692" i="18"/>
  <c r="N1692" i="18" a="1"/>
  <c r="N1692" i="18" s="1"/>
  <c r="M1692" i="18"/>
  <c r="L1692" i="18"/>
  <c r="K1692" i="18"/>
  <c r="BA1691" i="18"/>
  <c r="AY1691" i="18"/>
  <c r="AX1691" i="18"/>
  <c r="AZ1691" i="18" s="1"/>
  <c r="AU1691" i="18"/>
  <c r="AT1691" i="18"/>
  <c r="AS1691" i="18"/>
  <c r="AO1691" i="18" s="1"/>
  <c r="AK1691" i="18"/>
  <c r="AG1691" i="18"/>
  <c r="AE1691" i="18"/>
  <c r="AC1691" i="18" a="1"/>
  <c r="AC1691" i="18" s="1"/>
  <c r="AB1691" i="18" a="1"/>
  <c r="AB1691" i="18" s="1"/>
  <c r="Z1691" i="18"/>
  <c r="Y1691" i="18"/>
  <c r="X1691" i="18"/>
  <c r="W1691" i="18"/>
  <c r="V1691" i="18"/>
  <c r="U1691" i="18"/>
  <c r="T1691" i="18"/>
  <c r="S1691" i="18"/>
  <c r="R1691" i="18"/>
  <c r="Q1691" i="18"/>
  <c r="O1691" i="18"/>
  <c r="N1691" i="18" a="1"/>
  <c r="N1691" i="18" s="1"/>
  <c r="M1691" i="18"/>
  <c r="L1691" i="18"/>
  <c r="K1691" i="18"/>
  <c r="AZ1690" i="18"/>
  <c r="AX1690" i="18"/>
  <c r="AV1690" i="18" s="1"/>
  <c r="AS1690" i="18"/>
  <c r="AQ1690" i="18" s="1"/>
  <c r="AR1690" i="18"/>
  <c r="AO1690" i="18"/>
  <c r="AN1690" i="18"/>
  <c r="AJ1690" i="18"/>
  <c r="AH1690" i="18"/>
  <c r="AF1690" i="18"/>
  <c r="AE1690" i="18"/>
  <c r="AK1690" i="18" s="1"/>
  <c r="AC1690" i="18" a="1"/>
  <c r="AC1690" i="18" s="1"/>
  <c r="AB1690" i="18" a="1"/>
  <c r="AB1690" i="18" s="1"/>
  <c r="Z1690" i="18"/>
  <c r="Y1690" i="18"/>
  <c r="X1690" i="18"/>
  <c r="W1690" i="18"/>
  <c r="V1690" i="18"/>
  <c r="U1690" i="18"/>
  <c r="T1690" i="18"/>
  <c r="S1690" i="18"/>
  <c r="R1690" i="18"/>
  <c r="Q1690" i="18"/>
  <c r="O1690" i="18"/>
  <c r="N1690" i="18" a="1"/>
  <c r="N1690" i="18" s="1"/>
  <c r="M1690" i="18"/>
  <c r="L1690" i="18"/>
  <c r="K1690" i="18"/>
  <c r="AZ1689" i="18"/>
  <c r="AY1689" i="18"/>
  <c r="AX1689" i="18"/>
  <c r="BA1689" i="18" s="1"/>
  <c r="AV1689" i="18"/>
  <c r="AU1689" i="18"/>
  <c r="AT1689" i="18"/>
  <c r="AS1689" i="18"/>
  <c r="AO1689" i="18" s="1"/>
  <c r="AQ1689" i="18"/>
  <c r="AK1689" i="18"/>
  <c r="AE1689" i="18"/>
  <c r="AI1689" i="18" s="1"/>
  <c r="AC1689" i="18" a="1"/>
  <c r="AC1689" i="18" s="1"/>
  <c r="AB1689" i="18" a="1"/>
  <c r="AB1689" i="18" s="1"/>
  <c r="Z1689" i="18"/>
  <c r="Y1689" i="18"/>
  <c r="X1689" i="18"/>
  <c r="W1689" i="18"/>
  <c r="V1689" i="18"/>
  <c r="U1689" i="18"/>
  <c r="T1689" i="18"/>
  <c r="S1689" i="18"/>
  <c r="R1689" i="18"/>
  <c r="Q1689" i="18"/>
  <c r="O1689" i="18"/>
  <c r="N1689" i="18"/>
  <c r="N1689" i="18" a="1"/>
  <c r="M1689" i="18"/>
  <c r="L1689" i="18"/>
  <c r="K1689" i="18"/>
  <c r="AX1688" i="18"/>
  <c r="AT1688" i="18" s="1"/>
  <c r="AV1688" i="18"/>
  <c r="AS1688" i="18"/>
  <c r="AQ1688" i="18" s="1"/>
  <c r="AR1688" i="18"/>
  <c r="AP1688" i="18"/>
  <c r="AO1688" i="18"/>
  <c r="AN1688" i="18"/>
  <c r="AL1688" i="18"/>
  <c r="AK1688" i="18"/>
  <c r="AG1688" i="18"/>
  <c r="AF1688" i="18"/>
  <c r="AE1688" i="18"/>
  <c r="AI1688" i="18" s="1"/>
  <c r="AC1688" i="18" a="1"/>
  <c r="AC1688" i="18" s="1"/>
  <c r="AB1688" i="18" a="1"/>
  <c r="AB1688" i="18" s="1"/>
  <c r="Z1688" i="18"/>
  <c r="Y1688" i="18"/>
  <c r="X1688" i="18"/>
  <c r="W1688" i="18"/>
  <c r="V1688" i="18"/>
  <c r="U1688" i="18"/>
  <c r="T1688" i="18"/>
  <c r="S1688" i="18"/>
  <c r="R1688" i="18"/>
  <c r="Q1688" i="18"/>
  <c r="O1688" i="18"/>
  <c r="N1688" i="18" a="1"/>
  <c r="N1688" i="18" s="1"/>
  <c r="M1688" i="18"/>
  <c r="L1688" i="18"/>
  <c r="K1688" i="18"/>
  <c r="AX1687" i="18"/>
  <c r="AZ1687" i="18" s="1"/>
  <c r="AW1687" i="18"/>
  <c r="AS1687" i="18"/>
  <c r="AO1687" i="18" s="1"/>
  <c r="AQ1687" i="18"/>
  <c r="AI1687" i="18"/>
  <c r="AG1687" i="18"/>
  <c r="AE1687" i="18"/>
  <c r="AK1687" i="18" s="1"/>
  <c r="AC1687" i="18" a="1"/>
  <c r="AC1687" i="18" s="1"/>
  <c r="AB1687" i="18" a="1"/>
  <c r="AB1687" i="18" s="1"/>
  <c r="Z1687" i="18"/>
  <c r="Y1687" i="18"/>
  <c r="X1687" i="18"/>
  <c r="W1687" i="18"/>
  <c r="V1687" i="18"/>
  <c r="U1687" i="18"/>
  <c r="T1687" i="18"/>
  <c r="S1687" i="18"/>
  <c r="R1687" i="18"/>
  <c r="Q1687" i="18"/>
  <c r="O1687" i="18"/>
  <c r="N1687" i="18" a="1"/>
  <c r="N1687" i="18" s="1"/>
  <c r="M1687" i="18"/>
  <c r="L1687" i="18"/>
  <c r="K1687" i="18"/>
  <c r="AZ1686" i="18"/>
  <c r="AX1686" i="18"/>
  <c r="AV1686" i="18" s="1"/>
  <c r="AS1686" i="18"/>
  <c r="AQ1686" i="18" s="1"/>
  <c r="AR1686" i="18"/>
  <c r="AO1686" i="18"/>
  <c r="AN1686" i="18"/>
  <c r="AJ1686" i="18"/>
  <c r="AH1686" i="18"/>
  <c r="AF1686" i="18"/>
  <c r="AE1686" i="18"/>
  <c r="AK1686" i="18" s="1"/>
  <c r="AC1686" i="18" a="1"/>
  <c r="AC1686" i="18" s="1"/>
  <c r="AB1686" i="18" a="1"/>
  <c r="AB1686" i="18" s="1"/>
  <c r="Z1686" i="18"/>
  <c r="Y1686" i="18"/>
  <c r="X1686" i="18"/>
  <c r="W1686" i="18"/>
  <c r="V1686" i="18"/>
  <c r="U1686" i="18"/>
  <c r="T1686" i="18"/>
  <c r="S1686" i="18"/>
  <c r="R1686" i="18"/>
  <c r="Q1686" i="18"/>
  <c r="O1686" i="18"/>
  <c r="N1686" i="18" a="1"/>
  <c r="N1686" i="18" s="1"/>
  <c r="M1686" i="18"/>
  <c r="L1686" i="18"/>
  <c r="K1686" i="18"/>
  <c r="AZ1685" i="18"/>
  <c r="AY1685" i="18"/>
  <c r="AX1685" i="18"/>
  <c r="BA1685" i="18" s="1"/>
  <c r="AV1685" i="18"/>
  <c r="AU1685" i="18"/>
  <c r="AT1685" i="18"/>
  <c r="AS1685" i="18"/>
  <c r="AM1685" i="18" s="1"/>
  <c r="AQ1685" i="18"/>
  <c r="AO1685" i="18"/>
  <c r="AE1685" i="18"/>
  <c r="AC1685" i="18" a="1"/>
  <c r="AC1685" i="18" s="1"/>
  <c r="AB1685" i="18" a="1"/>
  <c r="AB1685" i="18" s="1"/>
  <c r="Z1685" i="18"/>
  <c r="Y1685" i="18"/>
  <c r="X1685" i="18"/>
  <c r="W1685" i="18"/>
  <c r="V1685" i="18"/>
  <c r="U1685" i="18"/>
  <c r="T1685" i="18"/>
  <c r="S1685" i="18"/>
  <c r="R1685" i="18"/>
  <c r="Q1685" i="18"/>
  <c r="O1685" i="18"/>
  <c r="N1685" i="18" a="1"/>
  <c r="N1685" i="18" s="1"/>
  <c r="M1685" i="18"/>
  <c r="L1685" i="18"/>
  <c r="K1685" i="18"/>
  <c r="AX1684" i="18"/>
  <c r="AS1684" i="18"/>
  <c r="AQ1684" i="18" s="1"/>
  <c r="AR1684" i="18"/>
  <c r="AN1684" i="18"/>
  <c r="AL1684" i="18"/>
  <c r="AH1684" i="18"/>
  <c r="AG1684" i="18"/>
  <c r="AF1684" i="18"/>
  <c r="AE1684" i="18"/>
  <c r="AI1684" i="18" s="1"/>
  <c r="AC1684" i="18" a="1"/>
  <c r="AC1684" i="18" s="1"/>
  <c r="AB1684" i="18" a="1"/>
  <c r="AB1684" i="18" s="1"/>
  <c r="Z1684" i="18"/>
  <c r="Y1684" i="18"/>
  <c r="X1684" i="18"/>
  <c r="W1684" i="18"/>
  <c r="V1684" i="18"/>
  <c r="U1684" i="18"/>
  <c r="T1684" i="18"/>
  <c r="S1684" i="18"/>
  <c r="R1684" i="18"/>
  <c r="Q1684" i="18"/>
  <c r="O1684" i="18"/>
  <c r="N1684" i="18" a="1"/>
  <c r="N1684" i="18" s="1"/>
  <c r="M1684" i="18"/>
  <c r="L1684" i="18"/>
  <c r="K1684" i="18"/>
  <c r="AX1683" i="18"/>
  <c r="AW1683" i="18" s="1"/>
  <c r="AS1683" i="18"/>
  <c r="AH1683" i="18"/>
  <c r="AE1683" i="18"/>
  <c r="AI1683" i="18" s="1"/>
  <c r="AC1683" i="18" a="1"/>
  <c r="AC1683" i="18" s="1"/>
  <c r="AB1683" i="18" a="1"/>
  <c r="AB1683" i="18" s="1"/>
  <c r="Z1683" i="18"/>
  <c r="Y1683" i="18"/>
  <c r="X1683" i="18"/>
  <c r="W1683" i="18"/>
  <c r="V1683" i="18"/>
  <c r="U1683" i="18"/>
  <c r="T1683" i="18"/>
  <c r="S1683" i="18"/>
  <c r="R1683" i="18"/>
  <c r="Q1683" i="18"/>
  <c r="O1683" i="18"/>
  <c r="N1683" i="18" a="1"/>
  <c r="N1683" i="18" s="1"/>
  <c r="M1683" i="18"/>
  <c r="L1683" i="18"/>
  <c r="K1683" i="18"/>
  <c r="AX1682" i="18"/>
  <c r="AY1682" i="18" s="1"/>
  <c r="AT1682" i="18"/>
  <c r="AS1682" i="18"/>
  <c r="AQ1682" i="18" s="1"/>
  <c r="AP1682" i="18"/>
  <c r="AK1682" i="18"/>
  <c r="AH1682" i="18"/>
  <c r="AE1682" i="18"/>
  <c r="AI1682" i="18" s="1"/>
  <c r="AC1682" i="18" a="1"/>
  <c r="AC1682" i="18" s="1"/>
  <c r="AB1682" i="18" a="1"/>
  <c r="AB1682" i="18" s="1"/>
  <c r="Z1682" i="18"/>
  <c r="Y1682" i="18"/>
  <c r="X1682" i="18"/>
  <c r="W1682" i="18"/>
  <c r="V1682" i="18"/>
  <c r="U1682" i="18"/>
  <c r="T1682" i="18"/>
  <c r="S1682" i="18"/>
  <c r="R1682" i="18"/>
  <c r="Q1682" i="18"/>
  <c r="O1682" i="18"/>
  <c r="N1682" i="18" a="1"/>
  <c r="N1682" i="18" s="1"/>
  <c r="M1682" i="18"/>
  <c r="L1682" i="18"/>
  <c r="K1682" i="18"/>
  <c r="AY1681" i="18"/>
  <c r="AX1681" i="18"/>
  <c r="AZ1681" i="18" s="1"/>
  <c r="AT1681" i="18"/>
  <c r="AS1681" i="18"/>
  <c r="AO1681" i="18"/>
  <c r="AE1681" i="18"/>
  <c r="AJ1681" i="18" s="1"/>
  <c r="AC1681" i="18" a="1"/>
  <c r="AC1681" i="18" s="1"/>
  <c r="AB1681" i="18" a="1"/>
  <c r="AB1681" i="18" s="1"/>
  <c r="Z1681" i="18"/>
  <c r="Y1681" i="18"/>
  <c r="X1681" i="18"/>
  <c r="W1681" i="18"/>
  <c r="V1681" i="18"/>
  <c r="U1681" i="18"/>
  <c r="T1681" i="18"/>
  <c r="S1681" i="18"/>
  <c r="R1681" i="18"/>
  <c r="Q1681" i="18"/>
  <c r="O1681" i="18"/>
  <c r="N1681" i="18" a="1"/>
  <c r="N1681" i="18" s="1"/>
  <c r="M1681" i="18"/>
  <c r="L1681" i="18"/>
  <c r="K1681" i="18"/>
  <c r="AX1680" i="18"/>
  <c r="AS1680" i="18"/>
  <c r="AP1680" i="18" s="1"/>
  <c r="AQ1680" i="18"/>
  <c r="AO1680" i="18"/>
  <c r="AN1680" i="18"/>
  <c r="AJ1680" i="18"/>
  <c r="AF1680" i="18"/>
  <c r="AE1680" i="18"/>
  <c r="AK1680" i="18" s="1"/>
  <c r="AC1680" i="18" a="1"/>
  <c r="AC1680" i="18" s="1"/>
  <c r="AB1680" i="18" a="1"/>
  <c r="AB1680" i="18" s="1"/>
  <c r="Z1680" i="18"/>
  <c r="Y1680" i="18"/>
  <c r="X1680" i="18"/>
  <c r="W1680" i="18"/>
  <c r="V1680" i="18"/>
  <c r="U1680" i="18"/>
  <c r="T1680" i="18"/>
  <c r="S1680" i="18"/>
  <c r="R1680" i="18"/>
  <c r="Q1680" i="18"/>
  <c r="O1680" i="18"/>
  <c r="N1680" i="18" a="1"/>
  <c r="N1680" i="18" s="1"/>
  <c r="M1680" i="18"/>
  <c r="L1680" i="18"/>
  <c r="K1680" i="18"/>
  <c r="AZ1679" i="18"/>
  <c r="AX1679" i="18"/>
  <c r="AT1679" i="18"/>
  <c r="AS1679" i="18"/>
  <c r="AE1679" i="18"/>
  <c r="AC1679" i="18" a="1"/>
  <c r="AC1679" i="18" s="1"/>
  <c r="AB1679" i="18" a="1"/>
  <c r="AB1679" i="18" s="1"/>
  <c r="Z1679" i="18"/>
  <c r="Y1679" i="18"/>
  <c r="X1679" i="18"/>
  <c r="W1679" i="18"/>
  <c r="V1679" i="18"/>
  <c r="U1679" i="18"/>
  <c r="T1679" i="18"/>
  <c r="S1679" i="18"/>
  <c r="R1679" i="18"/>
  <c r="Q1679" i="18"/>
  <c r="O1679" i="18"/>
  <c r="N1679" i="18" a="1"/>
  <c r="N1679" i="18" s="1"/>
  <c r="M1679" i="18"/>
  <c r="L1679" i="18"/>
  <c r="K1679" i="18"/>
  <c r="AX1678" i="18"/>
  <c r="AY1678" i="18" s="1"/>
  <c r="AS1678" i="18"/>
  <c r="AP1678" i="18" s="1"/>
  <c r="AK1678" i="18"/>
  <c r="AH1678" i="18"/>
  <c r="AG1678" i="18"/>
  <c r="AE1678" i="18"/>
  <c r="AI1678" i="18" s="1"/>
  <c r="AC1678" i="18" a="1"/>
  <c r="AC1678" i="18" s="1"/>
  <c r="AB1678" i="18" a="1"/>
  <c r="AB1678" i="18" s="1"/>
  <c r="Z1678" i="18"/>
  <c r="Y1678" i="18"/>
  <c r="X1678" i="18"/>
  <c r="W1678" i="18"/>
  <c r="V1678" i="18"/>
  <c r="U1678" i="18"/>
  <c r="T1678" i="18"/>
  <c r="S1678" i="18"/>
  <c r="R1678" i="18"/>
  <c r="Q1678" i="18"/>
  <c r="O1678" i="18"/>
  <c r="N1678" i="18" a="1"/>
  <c r="N1678" i="18" s="1"/>
  <c r="M1678" i="18"/>
  <c r="L1678" i="18"/>
  <c r="K1678" i="18"/>
  <c r="AY1677" i="18"/>
  <c r="AX1677" i="18"/>
  <c r="AZ1677" i="18" s="1"/>
  <c r="AT1677" i="18"/>
  <c r="AS1677" i="18"/>
  <c r="AE1677" i="18"/>
  <c r="AJ1677" i="18" s="1"/>
  <c r="AC1677" i="18" a="1"/>
  <c r="AC1677" i="18" s="1"/>
  <c r="AB1677" i="18" a="1"/>
  <c r="AB1677" i="18" s="1"/>
  <c r="Z1677" i="18"/>
  <c r="Y1677" i="18"/>
  <c r="X1677" i="18"/>
  <c r="W1677" i="18"/>
  <c r="V1677" i="18"/>
  <c r="U1677" i="18"/>
  <c r="T1677" i="18"/>
  <c r="S1677" i="18"/>
  <c r="R1677" i="18"/>
  <c r="Q1677" i="18"/>
  <c r="O1677" i="18"/>
  <c r="N1677" i="18" a="1"/>
  <c r="N1677" i="18" s="1"/>
  <c r="M1677" i="18"/>
  <c r="L1677" i="18"/>
  <c r="K1677" i="18"/>
  <c r="AX1676" i="18"/>
  <c r="AU1676" i="18"/>
  <c r="AT1676" i="18"/>
  <c r="AS1676" i="18"/>
  <c r="AP1676" i="18" s="1"/>
  <c r="AQ1676" i="18"/>
  <c r="AO1676" i="18"/>
  <c r="AN1676" i="18"/>
  <c r="AJ1676" i="18"/>
  <c r="AF1676" i="18"/>
  <c r="AE1676" i="18"/>
  <c r="AK1676" i="18" s="1"/>
  <c r="AC1676" i="18" a="1"/>
  <c r="AC1676" i="18" s="1"/>
  <c r="AB1676" i="18" a="1"/>
  <c r="AB1676" i="18" s="1"/>
  <c r="Z1676" i="18"/>
  <c r="Y1676" i="18"/>
  <c r="X1676" i="18"/>
  <c r="W1676" i="18"/>
  <c r="V1676" i="18"/>
  <c r="U1676" i="18"/>
  <c r="T1676" i="18"/>
  <c r="S1676" i="18"/>
  <c r="R1676" i="18"/>
  <c r="Q1676" i="18"/>
  <c r="O1676" i="18"/>
  <c r="N1676" i="18" a="1"/>
  <c r="N1676" i="18" s="1"/>
  <c r="M1676" i="18"/>
  <c r="L1676" i="18"/>
  <c r="K1676" i="18"/>
  <c r="AZ1675" i="18"/>
  <c r="AX1675" i="18"/>
  <c r="AT1675" i="18"/>
  <c r="AS1675" i="18"/>
  <c r="AJ1675" i="18"/>
  <c r="AE1675" i="18"/>
  <c r="AC1675" i="18" a="1"/>
  <c r="AC1675" i="18" s="1"/>
  <c r="AB1675" i="18" a="1"/>
  <c r="AB1675" i="18" s="1"/>
  <c r="Z1675" i="18"/>
  <c r="Y1675" i="18"/>
  <c r="X1675" i="18"/>
  <c r="W1675" i="18"/>
  <c r="V1675" i="18"/>
  <c r="U1675" i="18"/>
  <c r="T1675" i="18"/>
  <c r="S1675" i="18"/>
  <c r="R1675" i="18"/>
  <c r="Q1675" i="18"/>
  <c r="O1675" i="18"/>
  <c r="N1675" i="18"/>
  <c r="N1675" i="18" a="1"/>
  <c r="M1675" i="18"/>
  <c r="L1675" i="18"/>
  <c r="K1675" i="18"/>
  <c r="AX1674" i="18"/>
  <c r="AY1674" i="18" s="1"/>
  <c r="AS1674" i="18"/>
  <c r="AP1674" i="18"/>
  <c r="AK1674" i="18"/>
  <c r="AH1674" i="18"/>
  <c r="AG1674" i="18"/>
  <c r="AE1674" i="18"/>
  <c r="AI1674" i="18" s="1"/>
  <c r="AC1674" i="18" a="1"/>
  <c r="AC1674" i="18" s="1"/>
  <c r="AB1674" i="18" a="1"/>
  <c r="AB1674" i="18" s="1"/>
  <c r="Z1674" i="18"/>
  <c r="Y1674" i="18"/>
  <c r="X1674" i="18"/>
  <c r="W1674" i="18"/>
  <c r="V1674" i="18"/>
  <c r="U1674" i="18"/>
  <c r="T1674" i="18"/>
  <c r="S1674" i="18"/>
  <c r="R1674" i="18"/>
  <c r="Q1674" i="18"/>
  <c r="O1674" i="18"/>
  <c r="N1674" i="18" a="1"/>
  <c r="N1674" i="18" s="1"/>
  <c r="M1674" i="18"/>
  <c r="L1674" i="18"/>
  <c r="K1674" i="18"/>
  <c r="AY1673" i="18"/>
  <c r="AX1673" i="18"/>
  <c r="AZ1673" i="18" s="1"/>
  <c r="AU1673" i="18"/>
  <c r="AT1673" i="18"/>
  <c r="AS1673" i="18"/>
  <c r="AO1673" i="18"/>
  <c r="AE1673" i="18"/>
  <c r="AJ1673" i="18" s="1"/>
  <c r="AC1673" i="18" a="1"/>
  <c r="AC1673" i="18" s="1"/>
  <c r="AB1673" i="18" a="1"/>
  <c r="AB1673" i="18" s="1"/>
  <c r="Z1673" i="18"/>
  <c r="Y1673" i="18"/>
  <c r="X1673" i="18"/>
  <c r="W1673" i="18"/>
  <c r="V1673" i="18"/>
  <c r="U1673" i="18"/>
  <c r="T1673" i="18"/>
  <c r="S1673" i="18"/>
  <c r="R1673" i="18"/>
  <c r="Q1673" i="18"/>
  <c r="O1673" i="18"/>
  <c r="N1673" i="18" a="1"/>
  <c r="N1673" i="18" s="1"/>
  <c r="M1673" i="18"/>
  <c r="L1673" i="18"/>
  <c r="K1673" i="18"/>
  <c r="AX1672" i="18"/>
  <c r="AS1672" i="18"/>
  <c r="AP1672" i="18" s="1"/>
  <c r="AR1672" i="18"/>
  <c r="AQ1672" i="18"/>
  <c r="AO1672" i="18"/>
  <c r="AN1672" i="18"/>
  <c r="AM1672" i="18"/>
  <c r="AJ1672" i="18"/>
  <c r="AF1672" i="18"/>
  <c r="AE1672" i="18"/>
  <c r="AK1672" i="18" s="1"/>
  <c r="AC1672" i="18" a="1"/>
  <c r="AC1672" i="18" s="1"/>
  <c r="AB1672" i="18" a="1"/>
  <c r="AB1672" i="18" s="1"/>
  <c r="Z1672" i="18"/>
  <c r="Y1672" i="18"/>
  <c r="X1672" i="18"/>
  <c r="W1672" i="18"/>
  <c r="V1672" i="18"/>
  <c r="U1672" i="18"/>
  <c r="T1672" i="18"/>
  <c r="S1672" i="18"/>
  <c r="R1672" i="18"/>
  <c r="Q1672" i="18"/>
  <c r="O1672" i="18"/>
  <c r="N1672" i="18" a="1"/>
  <c r="N1672" i="18" s="1"/>
  <c r="M1672" i="18"/>
  <c r="L1672" i="18"/>
  <c r="K1672" i="18"/>
  <c r="AX1671" i="18"/>
  <c r="AS1671" i="18"/>
  <c r="AK1671" i="18"/>
  <c r="AH1671" i="18"/>
  <c r="AF1671" i="18"/>
  <c r="AE1671" i="18"/>
  <c r="AI1671" i="18" s="1"/>
  <c r="AC1671" i="18" a="1"/>
  <c r="AC1671" i="18" s="1"/>
  <c r="AB1671" i="18" a="1"/>
  <c r="AB1671" i="18" s="1"/>
  <c r="Z1671" i="18"/>
  <c r="Y1671" i="18"/>
  <c r="X1671" i="18"/>
  <c r="W1671" i="18"/>
  <c r="V1671" i="18"/>
  <c r="U1671" i="18"/>
  <c r="T1671" i="18"/>
  <c r="S1671" i="18"/>
  <c r="R1671" i="18"/>
  <c r="Q1671" i="18"/>
  <c r="O1671" i="18"/>
  <c r="N1671" i="18"/>
  <c r="N1671" i="18" a="1"/>
  <c r="M1671" i="18"/>
  <c r="L1671" i="18"/>
  <c r="K1671" i="18"/>
  <c r="AX1670" i="18"/>
  <c r="AY1670" i="18" s="1"/>
  <c r="AT1670" i="18"/>
  <c r="AS1670" i="18"/>
  <c r="AQ1670" i="18" s="1"/>
  <c r="AP1670" i="18"/>
  <c r="AL1670" i="18"/>
  <c r="AH1670" i="18"/>
  <c r="AE1670" i="18"/>
  <c r="AI1670" i="18" s="1"/>
  <c r="AC1670" i="18" a="1"/>
  <c r="AC1670" i="18" s="1"/>
  <c r="AB1670" i="18" a="1"/>
  <c r="AB1670" i="18" s="1"/>
  <c r="Z1670" i="18"/>
  <c r="Y1670" i="18"/>
  <c r="X1670" i="18"/>
  <c r="W1670" i="18"/>
  <c r="V1670" i="18"/>
  <c r="U1670" i="18"/>
  <c r="T1670" i="18"/>
  <c r="S1670" i="18"/>
  <c r="R1670" i="18"/>
  <c r="Q1670" i="18"/>
  <c r="O1670" i="18"/>
  <c r="N1670" i="18" a="1"/>
  <c r="N1670" i="18" s="1"/>
  <c r="M1670" i="18"/>
  <c r="L1670" i="18"/>
  <c r="K1670" i="18"/>
  <c r="AY1669" i="18"/>
  <c r="AX1669" i="18"/>
  <c r="AZ1669" i="18" s="1"/>
  <c r="AU1669" i="18"/>
  <c r="AT1669" i="18"/>
  <c r="AS1669" i="18"/>
  <c r="AE1669" i="18"/>
  <c r="AJ1669" i="18" s="1"/>
  <c r="AC1669" i="18" a="1"/>
  <c r="AC1669" i="18" s="1"/>
  <c r="AB1669" i="18" a="1"/>
  <c r="AB1669" i="18" s="1"/>
  <c r="Z1669" i="18"/>
  <c r="Y1669" i="18"/>
  <c r="X1669" i="18"/>
  <c r="W1669" i="18"/>
  <c r="V1669" i="18"/>
  <c r="U1669" i="18"/>
  <c r="T1669" i="18"/>
  <c r="S1669" i="18"/>
  <c r="R1669" i="18"/>
  <c r="Q1669" i="18"/>
  <c r="O1669" i="18"/>
  <c r="N1669" i="18" a="1"/>
  <c r="N1669" i="18" s="1"/>
  <c r="M1669" i="18"/>
  <c r="L1669" i="18"/>
  <c r="K1669" i="18"/>
  <c r="AX1668" i="18"/>
  <c r="AT1668" i="18"/>
  <c r="AS1668" i="18"/>
  <c r="AP1668" i="18" s="1"/>
  <c r="AR1668" i="18"/>
  <c r="AQ1668" i="18"/>
  <c r="AO1668" i="18"/>
  <c r="AN1668" i="18"/>
  <c r="AM1668" i="18"/>
  <c r="AJ1668" i="18"/>
  <c r="AF1668" i="18"/>
  <c r="AE1668" i="18"/>
  <c r="AK1668" i="18" s="1"/>
  <c r="AC1668" i="18" a="1"/>
  <c r="AC1668" i="18" s="1"/>
  <c r="AB1668" i="18" a="1"/>
  <c r="AB1668" i="18" s="1"/>
  <c r="Z1668" i="18"/>
  <c r="Y1668" i="18"/>
  <c r="X1668" i="18"/>
  <c r="W1668" i="18"/>
  <c r="V1668" i="18"/>
  <c r="U1668" i="18"/>
  <c r="T1668" i="18"/>
  <c r="S1668" i="18"/>
  <c r="R1668" i="18"/>
  <c r="Q1668" i="18"/>
  <c r="O1668" i="18"/>
  <c r="N1668" i="18" a="1"/>
  <c r="N1668" i="18" s="1"/>
  <c r="M1668" i="18"/>
  <c r="L1668" i="18"/>
  <c r="K1668" i="18"/>
  <c r="AX1667" i="18"/>
  <c r="AS1667" i="18"/>
  <c r="AK1667" i="18"/>
  <c r="AH1667" i="18"/>
  <c r="AF1667" i="18"/>
  <c r="AE1667" i="18"/>
  <c r="AI1667" i="18" s="1"/>
  <c r="AC1667" i="18" a="1"/>
  <c r="AC1667" i="18" s="1"/>
  <c r="AB1667" i="18" a="1"/>
  <c r="AB1667" i="18" s="1"/>
  <c r="Z1667" i="18"/>
  <c r="Y1667" i="18"/>
  <c r="X1667" i="18"/>
  <c r="W1667" i="18"/>
  <c r="V1667" i="18"/>
  <c r="U1667" i="18"/>
  <c r="T1667" i="18"/>
  <c r="S1667" i="18"/>
  <c r="R1667" i="18"/>
  <c r="Q1667" i="18"/>
  <c r="O1667" i="18"/>
  <c r="N1667" i="18" a="1"/>
  <c r="N1667" i="18" s="1"/>
  <c r="M1667" i="18"/>
  <c r="L1667" i="18"/>
  <c r="K1667" i="18"/>
  <c r="AX1666" i="18"/>
  <c r="AY1666" i="18" s="1"/>
  <c r="AT1666" i="18"/>
  <c r="AS1666" i="18"/>
  <c r="AQ1666" i="18" s="1"/>
  <c r="AP1666" i="18"/>
  <c r="AL1666" i="18"/>
  <c r="AH1666" i="18"/>
  <c r="AE1666" i="18"/>
  <c r="AI1666" i="18" s="1"/>
  <c r="AC1666" i="18" a="1"/>
  <c r="AC1666" i="18" s="1"/>
  <c r="AB1666" i="18" a="1"/>
  <c r="AB1666" i="18" s="1"/>
  <c r="Z1666" i="18"/>
  <c r="Y1666" i="18"/>
  <c r="X1666" i="18"/>
  <c r="W1666" i="18"/>
  <c r="V1666" i="18"/>
  <c r="U1666" i="18"/>
  <c r="T1666" i="18"/>
  <c r="S1666" i="18"/>
  <c r="R1666" i="18"/>
  <c r="Q1666" i="18"/>
  <c r="O1666" i="18"/>
  <c r="N1666" i="18" a="1"/>
  <c r="N1666" i="18" s="1"/>
  <c r="M1666" i="18"/>
  <c r="L1666" i="18"/>
  <c r="K1666" i="18"/>
  <c r="AY1665" i="18"/>
  <c r="AX1665" i="18"/>
  <c r="AZ1665" i="18" s="1"/>
  <c r="AU1665" i="18"/>
  <c r="AT1665" i="18"/>
  <c r="AS1665" i="18"/>
  <c r="AO1665" i="18"/>
  <c r="AE1665" i="18"/>
  <c r="AJ1665" i="18" s="1"/>
  <c r="AC1665" i="18" a="1"/>
  <c r="AC1665" i="18" s="1"/>
  <c r="AB1665" i="18" a="1"/>
  <c r="AB1665" i="18" s="1"/>
  <c r="Z1665" i="18"/>
  <c r="Y1665" i="18"/>
  <c r="X1665" i="18"/>
  <c r="W1665" i="18"/>
  <c r="V1665" i="18"/>
  <c r="U1665" i="18"/>
  <c r="T1665" i="18"/>
  <c r="S1665" i="18"/>
  <c r="R1665" i="18"/>
  <c r="Q1665" i="18"/>
  <c r="O1665" i="18"/>
  <c r="N1665" i="18" a="1"/>
  <c r="N1665" i="18" s="1"/>
  <c r="M1665" i="18"/>
  <c r="L1665" i="18"/>
  <c r="K1665" i="18"/>
  <c r="AX1664" i="18"/>
  <c r="AS1664" i="18"/>
  <c r="AP1664" i="18" s="1"/>
  <c r="AR1664" i="18"/>
  <c r="AQ1664" i="18"/>
  <c r="AO1664" i="18"/>
  <c r="AN1664" i="18"/>
  <c r="AM1664" i="18"/>
  <c r="AJ1664" i="18"/>
  <c r="AF1664" i="18"/>
  <c r="AE1664" i="18"/>
  <c r="AK1664" i="18" s="1"/>
  <c r="AC1664" i="18" a="1"/>
  <c r="AC1664" i="18" s="1"/>
  <c r="AB1664" i="18" a="1"/>
  <c r="AB1664" i="18" s="1"/>
  <c r="Z1664" i="18"/>
  <c r="Y1664" i="18"/>
  <c r="X1664" i="18"/>
  <c r="W1664" i="18"/>
  <c r="V1664" i="18"/>
  <c r="U1664" i="18"/>
  <c r="T1664" i="18"/>
  <c r="S1664" i="18"/>
  <c r="R1664" i="18"/>
  <c r="Q1664" i="18"/>
  <c r="O1664" i="18"/>
  <c r="N1664" i="18" a="1"/>
  <c r="N1664" i="18" s="1"/>
  <c r="M1664" i="18"/>
  <c r="L1664" i="18"/>
  <c r="K1664" i="18"/>
  <c r="AX1663" i="18"/>
  <c r="AS1663" i="18"/>
  <c r="AK1663" i="18"/>
  <c r="AH1663" i="18"/>
  <c r="AF1663" i="18"/>
  <c r="AE1663" i="18"/>
  <c r="AI1663" i="18" s="1"/>
  <c r="AC1663" i="18" a="1"/>
  <c r="AC1663" i="18" s="1"/>
  <c r="AB1663" i="18" a="1"/>
  <c r="AB1663" i="18" s="1"/>
  <c r="Z1663" i="18"/>
  <c r="Y1663" i="18"/>
  <c r="X1663" i="18"/>
  <c r="W1663" i="18"/>
  <c r="V1663" i="18"/>
  <c r="U1663" i="18"/>
  <c r="T1663" i="18"/>
  <c r="S1663" i="18"/>
  <c r="R1663" i="18"/>
  <c r="Q1663" i="18"/>
  <c r="O1663" i="18"/>
  <c r="N1663" i="18" a="1"/>
  <c r="N1663" i="18" s="1"/>
  <c r="M1663" i="18"/>
  <c r="L1663" i="18"/>
  <c r="K1663" i="18"/>
  <c r="AX1662" i="18"/>
  <c r="AY1662" i="18" s="1"/>
  <c r="AT1662" i="18"/>
  <c r="AS1662" i="18"/>
  <c r="AQ1662" i="18" s="1"/>
  <c r="AP1662" i="18"/>
  <c r="AL1662" i="18"/>
  <c r="AH1662" i="18"/>
  <c r="AE1662" i="18"/>
  <c r="AI1662" i="18" s="1"/>
  <c r="AC1662" i="18" a="1"/>
  <c r="AC1662" i="18" s="1"/>
  <c r="AB1662" i="18" a="1"/>
  <c r="AB1662" i="18" s="1"/>
  <c r="Z1662" i="18"/>
  <c r="Y1662" i="18"/>
  <c r="X1662" i="18"/>
  <c r="W1662" i="18"/>
  <c r="V1662" i="18"/>
  <c r="U1662" i="18"/>
  <c r="T1662" i="18"/>
  <c r="S1662" i="18"/>
  <c r="R1662" i="18"/>
  <c r="Q1662" i="18"/>
  <c r="O1662" i="18"/>
  <c r="N1662" i="18" a="1"/>
  <c r="N1662" i="18" s="1"/>
  <c r="M1662" i="18"/>
  <c r="L1662" i="18"/>
  <c r="K1662" i="18"/>
  <c r="AY1661" i="18"/>
  <c r="AX1661" i="18"/>
  <c r="AZ1661" i="18" s="1"/>
  <c r="AU1661" i="18"/>
  <c r="AT1661" i="18"/>
  <c r="AS1661" i="18"/>
  <c r="AE1661" i="18"/>
  <c r="AJ1661" i="18" s="1"/>
  <c r="AC1661" i="18" a="1"/>
  <c r="AC1661" i="18" s="1"/>
  <c r="AB1661" i="18" a="1"/>
  <c r="AB1661" i="18" s="1"/>
  <c r="Z1661" i="18"/>
  <c r="Y1661" i="18"/>
  <c r="X1661" i="18"/>
  <c r="W1661" i="18"/>
  <c r="V1661" i="18"/>
  <c r="U1661" i="18"/>
  <c r="T1661" i="18"/>
  <c r="S1661" i="18"/>
  <c r="R1661" i="18"/>
  <c r="Q1661" i="18"/>
  <c r="O1661" i="18"/>
  <c r="N1661" i="18" a="1"/>
  <c r="N1661" i="18" s="1"/>
  <c r="M1661" i="18"/>
  <c r="L1661" i="18"/>
  <c r="K1661" i="18"/>
  <c r="AX1660" i="18"/>
  <c r="AT1660" i="18"/>
  <c r="AS1660" i="18"/>
  <c r="AP1660" i="18" s="1"/>
  <c r="AR1660" i="18"/>
  <c r="AQ1660" i="18"/>
  <c r="AO1660" i="18"/>
  <c r="AN1660" i="18"/>
  <c r="AM1660" i="18"/>
  <c r="AF1660" i="18"/>
  <c r="AE1660" i="18"/>
  <c r="AK1660" i="18" s="1"/>
  <c r="AC1660" i="18" a="1"/>
  <c r="AC1660" i="18" s="1"/>
  <c r="AB1660" i="18" a="1"/>
  <c r="AB1660" i="18" s="1"/>
  <c r="Z1660" i="18"/>
  <c r="Y1660" i="18"/>
  <c r="X1660" i="18"/>
  <c r="W1660" i="18"/>
  <c r="V1660" i="18"/>
  <c r="U1660" i="18"/>
  <c r="T1660" i="18"/>
  <c r="S1660" i="18"/>
  <c r="R1660" i="18"/>
  <c r="Q1660" i="18"/>
  <c r="O1660" i="18"/>
  <c r="N1660" i="18" a="1"/>
  <c r="N1660" i="18" s="1"/>
  <c r="M1660" i="18"/>
  <c r="L1660" i="18"/>
  <c r="K1660" i="18"/>
  <c r="AX1659" i="18"/>
  <c r="AS1659" i="18"/>
  <c r="AK1659" i="18"/>
  <c r="AH1659" i="18"/>
  <c r="AF1659" i="18"/>
  <c r="AE1659" i="18"/>
  <c r="AI1659" i="18" s="1"/>
  <c r="AC1659" i="18" a="1"/>
  <c r="AC1659" i="18" s="1"/>
  <c r="AB1659" i="18" a="1"/>
  <c r="AB1659" i="18" s="1"/>
  <c r="Z1659" i="18"/>
  <c r="Y1659" i="18"/>
  <c r="X1659" i="18"/>
  <c r="W1659" i="18"/>
  <c r="V1659" i="18"/>
  <c r="U1659" i="18"/>
  <c r="T1659" i="18"/>
  <c r="S1659" i="18"/>
  <c r="R1659" i="18"/>
  <c r="Q1659" i="18"/>
  <c r="O1659" i="18"/>
  <c r="N1659" i="18"/>
  <c r="N1659" i="18" a="1"/>
  <c r="M1659" i="18"/>
  <c r="L1659" i="18"/>
  <c r="K1659" i="18"/>
  <c r="AX1658" i="18"/>
  <c r="AY1658" i="18" s="1"/>
  <c r="AT1658" i="18"/>
  <c r="AS1658" i="18"/>
  <c r="AQ1658" i="18" s="1"/>
  <c r="AP1658" i="18"/>
  <c r="AL1658" i="18"/>
  <c r="AH1658" i="18"/>
  <c r="AE1658" i="18"/>
  <c r="AI1658" i="18" s="1"/>
  <c r="AC1658" i="18" a="1"/>
  <c r="AC1658" i="18" s="1"/>
  <c r="AB1658" i="18" a="1"/>
  <c r="AB1658" i="18" s="1"/>
  <c r="Z1658" i="18"/>
  <c r="Y1658" i="18"/>
  <c r="X1658" i="18"/>
  <c r="W1658" i="18"/>
  <c r="V1658" i="18"/>
  <c r="U1658" i="18"/>
  <c r="T1658" i="18"/>
  <c r="S1658" i="18"/>
  <c r="R1658" i="18"/>
  <c r="Q1658" i="18"/>
  <c r="O1658" i="18"/>
  <c r="N1658" i="18" a="1"/>
  <c r="N1658" i="18" s="1"/>
  <c r="M1658" i="18"/>
  <c r="L1658" i="18"/>
  <c r="K1658" i="18"/>
  <c r="AY1657" i="18"/>
  <c r="AX1657" i="18"/>
  <c r="AZ1657" i="18" s="1"/>
  <c r="AU1657" i="18"/>
  <c r="AS1657" i="18"/>
  <c r="AE1657" i="18"/>
  <c r="AJ1657" i="18" s="1"/>
  <c r="AC1657" i="18" a="1"/>
  <c r="AC1657" i="18" s="1"/>
  <c r="AB1657" i="18" a="1"/>
  <c r="AB1657" i="18" s="1"/>
  <c r="Z1657" i="18"/>
  <c r="Y1657" i="18"/>
  <c r="X1657" i="18"/>
  <c r="W1657" i="18"/>
  <c r="V1657" i="18"/>
  <c r="U1657" i="18"/>
  <c r="T1657" i="18"/>
  <c r="S1657" i="18"/>
  <c r="R1657" i="18"/>
  <c r="Q1657" i="18"/>
  <c r="O1657" i="18"/>
  <c r="N1657" i="18" a="1"/>
  <c r="N1657" i="18" s="1"/>
  <c r="M1657" i="18"/>
  <c r="L1657" i="18"/>
  <c r="K1657" i="18"/>
  <c r="AX1656" i="18"/>
  <c r="AT1656" i="18"/>
  <c r="AS1656" i="18"/>
  <c r="AP1656" i="18" s="1"/>
  <c r="AR1656" i="18"/>
  <c r="AO1656" i="18"/>
  <c r="AN1656" i="18"/>
  <c r="AM1656" i="18"/>
  <c r="AF1656" i="18"/>
  <c r="AE1656" i="18"/>
  <c r="AK1656" i="18" s="1"/>
  <c r="AC1656" i="18" a="1"/>
  <c r="AC1656" i="18" s="1"/>
  <c r="AB1656" i="18" a="1"/>
  <c r="AB1656" i="18" s="1"/>
  <c r="Z1656" i="18"/>
  <c r="Y1656" i="18"/>
  <c r="X1656" i="18"/>
  <c r="W1656" i="18"/>
  <c r="V1656" i="18"/>
  <c r="U1656" i="18"/>
  <c r="T1656" i="18"/>
  <c r="S1656" i="18"/>
  <c r="R1656" i="18"/>
  <c r="Q1656" i="18"/>
  <c r="O1656" i="18"/>
  <c r="N1656" i="18" a="1"/>
  <c r="N1656" i="18" s="1"/>
  <c r="M1656" i="18"/>
  <c r="L1656" i="18"/>
  <c r="K1656" i="18"/>
  <c r="AX1655" i="18"/>
  <c r="AS1655" i="18"/>
  <c r="AK1655" i="18"/>
  <c r="AH1655" i="18"/>
  <c r="AG1655" i="18"/>
  <c r="AF1655" i="18"/>
  <c r="AE1655" i="18"/>
  <c r="AI1655" i="18" s="1"/>
  <c r="AC1655" i="18" a="1"/>
  <c r="AC1655" i="18" s="1"/>
  <c r="AB1655" i="18" a="1"/>
  <c r="AB1655" i="18" s="1"/>
  <c r="Z1655" i="18"/>
  <c r="Y1655" i="18"/>
  <c r="X1655" i="18"/>
  <c r="W1655" i="18"/>
  <c r="V1655" i="18"/>
  <c r="U1655" i="18"/>
  <c r="T1655" i="18"/>
  <c r="S1655" i="18"/>
  <c r="R1655" i="18"/>
  <c r="Q1655" i="18"/>
  <c r="O1655" i="18"/>
  <c r="N1655" i="18" a="1"/>
  <c r="N1655" i="18" s="1"/>
  <c r="M1655" i="18"/>
  <c r="L1655" i="18"/>
  <c r="K1655" i="18"/>
  <c r="AX1654" i="18"/>
  <c r="AY1654" i="18" s="1"/>
  <c r="AT1654" i="18"/>
  <c r="AS1654" i="18"/>
  <c r="AQ1654" i="18" s="1"/>
  <c r="AP1654" i="18"/>
  <c r="AO1654" i="18"/>
  <c r="AL1654" i="18"/>
  <c r="AH1654" i="18"/>
  <c r="AE1654" i="18"/>
  <c r="AI1654" i="18" s="1"/>
  <c r="AC1654" i="18" a="1"/>
  <c r="AC1654" i="18" s="1"/>
  <c r="AB1654" i="18" a="1"/>
  <c r="AB1654" i="18" s="1"/>
  <c r="Z1654" i="18"/>
  <c r="Y1654" i="18"/>
  <c r="X1654" i="18"/>
  <c r="W1654" i="18"/>
  <c r="V1654" i="18"/>
  <c r="U1654" i="18"/>
  <c r="T1654" i="18"/>
  <c r="S1654" i="18"/>
  <c r="R1654" i="18"/>
  <c r="Q1654" i="18"/>
  <c r="O1654" i="18"/>
  <c r="N1654" i="18" a="1"/>
  <c r="N1654" i="18" s="1"/>
  <c r="M1654" i="18"/>
  <c r="L1654" i="18"/>
  <c r="K1654" i="18"/>
  <c r="AY1653" i="18"/>
  <c r="AX1653" i="18"/>
  <c r="AZ1653" i="18" s="1"/>
  <c r="AU1653" i="18"/>
  <c r="AS1653" i="18"/>
  <c r="AO1653" i="18" s="1"/>
  <c r="AE1653" i="18"/>
  <c r="AJ1653" i="18" s="1"/>
  <c r="AC1653" i="18" a="1"/>
  <c r="AC1653" i="18" s="1"/>
  <c r="AB1653" i="18" a="1"/>
  <c r="AB1653" i="18" s="1"/>
  <c r="Z1653" i="18"/>
  <c r="Y1653" i="18"/>
  <c r="X1653" i="18"/>
  <c r="W1653" i="18"/>
  <c r="V1653" i="18"/>
  <c r="U1653" i="18"/>
  <c r="T1653" i="18"/>
  <c r="S1653" i="18"/>
  <c r="R1653" i="18"/>
  <c r="Q1653" i="18"/>
  <c r="O1653" i="18"/>
  <c r="N1653" i="18" a="1"/>
  <c r="N1653" i="18" s="1"/>
  <c r="M1653" i="18"/>
  <c r="L1653" i="18"/>
  <c r="K1653" i="18"/>
  <c r="AX1652" i="18"/>
  <c r="AT1652" i="18"/>
  <c r="AS1652" i="18"/>
  <c r="AP1652" i="18" s="1"/>
  <c r="AR1652" i="18"/>
  <c r="AO1652" i="18"/>
  <c r="AN1652" i="18"/>
  <c r="AM1652" i="18"/>
  <c r="AF1652" i="18"/>
  <c r="AE1652" i="18"/>
  <c r="AK1652" i="18" s="1"/>
  <c r="AC1652" i="18" a="1"/>
  <c r="AC1652" i="18" s="1"/>
  <c r="AB1652" i="18" a="1"/>
  <c r="AB1652" i="18" s="1"/>
  <c r="Z1652" i="18"/>
  <c r="Y1652" i="18"/>
  <c r="X1652" i="18"/>
  <c r="W1652" i="18"/>
  <c r="V1652" i="18"/>
  <c r="U1652" i="18"/>
  <c r="T1652" i="18"/>
  <c r="S1652" i="18"/>
  <c r="R1652" i="18"/>
  <c r="Q1652" i="18"/>
  <c r="O1652" i="18"/>
  <c r="N1652" i="18" a="1"/>
  <c r="N1652" i="18" s="1"/>
  <c r="M1652" i="18"/>
  <c r="L1652" i="18"/>
  <c r="K1652" i="18"/>
  <c r="AX1651" i="18"/>
  <c r="AS1651" i="18"/>
  <c r="AK1651" i="18"/>
  <c r="AH1651" i="18"/>
  <c r="AG1651" i="18"/>
  <c r="AF1651" i="18"/>
  <c r="AE1651" i="18"/>
  <c r="AI1651" i="18" s="1"/>
  <c r="AC1651" i="18" a="1"/>
  <c r="AC1651" i="18" s="1"/>
  <c r="AB1651" i="18" a="1"/>
  <c r="AB1651" i="18" s="1"/>
  <c r="Z1651" i="18"/>
  <c r="Y1651" i="18"/>
  <c r="X1651" i="18"/>
  <c r="W1651" i="18"/>
  <c r="V1651" i="18"/>
  <c r="U1651" i="18"/>
  <c r="T1651" i="18"/>
  <c r="S1651" i="18"/>
  <c r="R1651" i="18"/>
  <c r="Q1651" i="18"/>
  <c r="O1651" i="18"/>
  <c r="N1651" i="18" a="1"/>
  <c r="N1651" i="18" s="1"/>
  <c r="M1651" i="18"/>
  <c r="L1651" i="18"/>
  <c r="K1651" i="18"/>
  <c r="AX1650" i="18"/>
  <c r="AY1650" i="18" s="1"/>
  <c r="AT1650" i="18"/>
  <c r="AS1650" i="18"/>
  <c r="AQ1650" i="18" s="1"/>
  <c r="AP1650" i="18"/>
  <c r="AO1650" i="18"/>
  <c r="AL1650" i="18"/>
  <c r="AH1650" i="18"/>
  <c r="AE1650" i="18"/>
  <c r="AI1650" i="18" s="1"/>
  <c r="AC1650" i="18" a="1"/>
  <c r="AC1650" i="18" s="1"/>
  <c r="AB1650" i="18" a="1"/>
  <c r="AB1650" i="18" s="1"/>
  <c r="Z1650" i="18"/>
  <c r="Y1650" i="18"/>
  <c r="X1650" i="18"/>
  <c r="W1650" i="18"/>
  <c r="V1650" i="18"/>
  <c r="U1650" i="18"/>
  <c r="T1650" i="18"/>
  <c r="S1650" i="18"/>
  <c r="R1650" i="18"/>
  <c r="Q1650" i="18"/>
  <c r="O1650" i="18"/>
  <c r="N1650" i="18" a="1"/>
  <c r="N1650" i="18" s="1"/>
  <c r="M1650" i="18"/>
  <c r="L1650" i="18"/>
  <c r="K1650" i="18"/>
  <c r="AY1649" i="18"/>
  <c r="AX1649" i="18"/>
  <c r="AZ1649" i="18" s="1"/>
  <c r="AU1649" i="18"/>
  <c r="AS1649" i="18"/>
  <c r="AO1649" i="18" s="1"/>
  <c r="AE1649" i="18"/>
  <c r="AJ1649" i="18" s="1"/>
  <c r="AC1649" i="18" a="1"/>
  <c r="AC1649" i="18" s="1"/>
  <c r="AB1649" i="18" a="1"/>
  <c r="AB1649" i="18" s="1"/>
  <c r="Z1649" i="18"/>
  <c r="Y1649" i="18"/>
  <c r="X1649" i="18"/>
  <c r="W1649" i="18"/>
  <c r="V1649" i="18"/>
  <c r="U1649" i="18"/>
  <c r="T1649" i="18"/>
  <c r="S1649" i="18"/>
  <c r="R1649" i="18"/>
  <c r="Q1649" i="18"/>
  <c r="O1649" i="18"/>
  <c r="N1649" i="18" a="1"/>
  <c r="N1649" i="18" s="1"/>
  <c r="M1649" i="18"/>
  <c r="L1649" i="18"/>
  <c r="K1649" i="18"/>
  <c r="AX1648" i="18"/>
  <c r="AS1648" i="18"/>
  <c r="AP1648" i="18" s="1"/>
  <c r="AR1648" i="18"/>
  <c r="AO1648" i="18"/>
  <c r="AN1648" i="18"/>
  <c r="AM1648" i="18"/>
  <c r="AF1648" i="18"/>
  <c r="AE1648" i="18"/>
  <c r="AK1648" i="18" s="1"/>
  <c r="AC1648" i="18" a="1"/>
  <c r="AC1648" i="18" s="1"/>
  <c r="AB1648" i="18" a="1"/>
  <c r="AB1648" i="18" s="1"/>
  <c r="Z1648" i="18"/>
  <c r="Y1648" i="18"/>
  <c r="X1648" i="18"/>
  <c r="W1648" i="18"/>
  <c r="V1648" i="18"/>
  <c r="U1648" i="18"/>
  <c r="T1648" i="18"/>
  <c r="S1648" i="18"/>
  <c r="R1648" i="18"/>
  <c r="Q1648" i="18"/>
  <c r="O1648" i="18"/>
  <c r="N1648" i="18" a="1"/>
  <c r="N1648" i="18" s="1"/>
  <c r="M1648" i="18"/>
  <c r="L1648" i="18"/>
  <c r="K1648" i="18"/>
  <c r="AX1647" i="18"/>
  <c r="AS1647" i="18"/>
  <c r="AK1647" i="18"/>
  <c r="AH1647" i="18"/>
  <c r="AG1647" i="18"/>
  <c r="AF1647" i="18"/>
  <c r="AE1647" i="18"/>
  <c r="AI1647" i="18" s="1"/>
  <c r="AC1647" i="18" a="1"/>
  <c r="AC1647" i="18" s="1"/>
  <c r="AB1647" i="18" a="1"/>
  <c r="AB1647" i="18" s="1"/>
  <c r="Z1647" i="18"/>
  <c r="Y1647" i="18"/>
  <c r="X1647" i="18"/>
  <c r="W1647" i="18"/>
  <c r="V1647" i="18"/>
  <c r="U1647" i="18"/>
  <c r="T1647" i="18"/>
  <c r="S1647" i="18"/>
  <c r="R1647" i="18"/>
  <c r="Q1647" i="18"/>
  <c r="O1647" i="18"/>
  <c r="N1647" i="18"/>
  <c r="N1647" i="18" a="1"/>
  <c r="M1647" i="18"/>
  <c r="L1647" i="18"/>
  <c r="K1647" i="18"/>
  <c r="AX1646" i="18"/>
  <c r="AY1646" i="18" s="1"/>
  <c r="AT1646" i="18"/>
  <c r="AS1646" i="18"/>
  <c r="AQ1646" i="18" s="1"/>
  <c r="AP1646" i="18"/>
  <c r="AO1646" i="18"/>
  <c r="AL1646" i="18"/>
  <c r="AH1646" i="18"/>
  <c r="AE1646" i="18"/>
  <c r="AI1646" i="18" s="1"/>
  <c r="AC1646" i="18" a="1"/>
  <c r="AC1646" i="18" s="1"/>
  <c r="AB1646" i="18" a="1"/>
  <c r="AB1646" i="18" s="1"/>
  <c r="Z1646" i="18"/>
  <c r="Y1646" i="18"/>
  <c r="X1646" i="18"/>
  <c r="W1646" i="18"/>
  <c r="V1646" i="18"/>
  <c r="U1646" i="18"/>
  <c r="T1646" i="18"/>
  <c r="S1646" i="18"/>
  <c r="R1646" i="18"/>
  <c r="Q1646" i="18"/>
  <c r="O1646" i="18"/>
  <c r="N1646" i="18" a="1"/>
  <c r="N1646" i="18" s="1"/>
  <c r="M1646" i="18"/>
  <c r="L1646" i="18"/>
  <c r="K1646" i="18"/>
  <c r="AY1645" i="18"/>
  <c r="AX1645" i="18"/>
  <c r="AZ1645" i="18" s="1"/>
  <c r="AU1645" i="18"/>
  <c r="AS1645" i="18"/>
  <c r="AO1645" i="18"/>
  <c r="AE1645" i="18"/>
  <c r="AJ1645" i="18" s="1"/>
  <c r="AC1645" i="18" a="1"/>
  <c r="AC1645" i="18" s="1"/>
  <c r="AB1645" i="18" a="1"/>
  <c r="AB1645" i="18" s="1"/>
  <c r="Z1645" i="18"/>
  <c r="Y1645" i="18"/>
  <c r="X1645" i="18"/>
  <c r="W1645" i="18"/>
  <c r="V1645" i="18"/>
  <c r="U1645" i="18"/>
  <c r="T1645" i="18"/>
  <c r="S1645" i="18"/>
  <c r="R1645" i="18"/>
  <c r="Q1645" i="18"/>
  <c r="O1645" i="18"/>
  <c r="N1645" i="18" a="1"/>
  <c r="N1645" i="18" s="1"/>
  <c r="M1645" i="18"/>
  <c r="L1645" i="18"/>
  <c r="K1645" i="18"/>
  <c r="AX1644" i="18"/>
  <c r="AT1644" i="18"/>
  <c r="AS1644" i="18"/>
  <c r="AP1644" i="18" s="1"/>
  <c r="AR1644" i="18"/>
  <c r="AO1644" i="18"/>
  <c r="AN1644" i="18"/>
  <c r="AM1644" i="18"/>
  <c r="AF1644" i="18"/>
  <c r="AE1644" i="18"/>
  <c r="AK1644" i="18" s="1"/>
  <c r="AC1644" i="18" a="1"/>
  <c r="AC1644" i="18" s="1"/>
  <c r="AB1644" i="18" a="1"/>
  <c r="AB1644" i="18" s="1"/>
  <c r="Z1644" i="18"/>
  <c r="Y1644" i="18"/>
  <c r="X1644" i="18"/>
  <c r="W1644" i="18"/>
  <c r="V1644" i="18"/>
  <c r="U1644" i="18"/>
  <c r="T1644" i="18"/>
  <c r="S1644" i="18"/>
  <c r="R1644" i="18"/>
  <c r="Q1644" i="18"/>
  <c r="O1644" i="18"/>
  <c r="N1644" i="18" a="1"/>
  <c r="N1644" i="18" s="1"/>
  <c r="M1644" i="18"/>
  <c r="L1644" i="18"/>
  <c r="K1644" i="18"/>
  <c r="AX1643" i="18"/>
  <c r="AS1643" i="18"/>
  <c r="AK1643" i="18"/>
  <c r="AH1643" i="18"/>
  <c r="AG1643" i="18"/>
  <c r="AF1643" i="18"/>
  <c r="AE1643" i="18"/>
  <c r="AI1643" i="18" s="1"/>
  <c r="AC1643" i="18" a="1"/>
  <c r="AC1643" i="18" s="1"/>
  <c r="AB1643" i="18" a="1"/>
  <c r="AB1643" i="18" s="1"/>
  <c r="Z1643" i="18"/>
  <c r="Y1643" i="18"/>
  <c r="X1643" i="18"/>
  <c r="W1643" i="18"/>
  <c r="V1643" i="18"/>
  <c r="U1643" i="18"/>
  <c r="T1643" i="18"/>
  <c r="S1643" i="18"/>
  <c r="R1643" i="18"/>
  <c r="Q1643" i="18"/>
  <c r="O1643" i="18"/>
  <c r="N1643" i="18" a="1"/>
  <c r="N1643" i="18" s="1"/>
  <c r="M1643" i="18"/>
  <c r="L1643" i="18"/>
  <c r="K1643" i="18"/>
  <c r="AX1642" i="18"/>
  <c r="AY1642" i="18" s="1"/>
  <c r="AT1642" i="18"/>
  <c r="AS1642" i="18"/>
  <c r="AQ1642" i="18" s="1"/>
  <c r="AP1642" i="18"/>
  <c r="AO1642" i="18"/>
  <c r="AL1642" i="18"/>
  <c r="AH1642" i="18"/>
  <c r="AE1642" i="18"/>
  <c r="AI1642" i="18" s="1"/>
  <c r="AC1642" i="18" a="1"/>
  <c r="AC1642" i="18" s="1"/>
  <c r="AB1642" i="18" a="1"/>
  <c r="AB1642" i="18" s="1"/>
  <c r="Z1642" i="18"/>
  <c r="Y1642" i="18"/>
  <c r="X1642" i="18"/>
  <c r="W1642" i="18"/>
  <c r="V1642" i="18"/>
  <c r="U1642" i="18"/>
  <c r="T1642" i="18"/>
  <c r="S1642" i="18"/>
  <c r="R1642" i="18"/>
  <c r="Q1642" i="18"/>
  <c r="O1642" i="18"/>
  <c r="N1642" i="18" a="1"/>
  <c r="N1642" i="18" s="1"/>
  <c r="M1642" i="18"/>
  <c r="L1642" i="18"/>
  <c r="K1642" i="18"/>
  <c r="AY1641" i="18"/>
  <c r="AX1641" i="18"/>
  <c r="AZ1641" i="18" s="1"/>
  <c r="AU1641" i="18"/>
  <c r="AS1641" i="18"/>
  <c r="AE1641" i="18"/>
  <c r="AJ1641" i="18" s="1"/>
  <c r="AC1641" i="18" a="1"/>
  <c r="AC1641" i="18" s="1"/>
  <c r="AB1641" i="18" a="1"/>
  <c r="AB1641" i="18" s="1"/>
  <c r="Z1641" i="18"/>
  <c r="Y1641" i="18"/>
  <c r="X1641" i="18"/>
  <c r="W1641" i="18"/>
  <c r="V1641" i="18"/>
  <c r="U1641" i="18"/>
  <c r="T1641" i="18"/>
  <c r="S1641" i="18"/>
  <c r="R1641" i="18"/>
  <c r="Q1641" i="18"/>
  <c r="O1641" i="18"/>
  <c r="N1641" i="18" a="1"/>
  <c r="N1641" i="18" s="1"/>
  <c r="M1641" i="18"/>
  <c r="L1641" i="18"/>
  <c r="K1641" i="18"/>
  <c r="AX1640" i="18"/>
  <c r="AT1640" i="18" s="1"/>
  <c r="AS1640" i="18"/>
  <c r="AP1640" i="18" s="1"/>
  <c r="AR1640" i="18"/>
  <c r="AO1640" i="18"/>
  <c r="AN1640" i="18"/>
  <c r="AM1640" i="18"/>
  <c r="AF1640" i="18"/>
  <c r="AE1640" i="18"/>
  <c r="AK1640" i="18" s="1"/>
  <c r="AC1640" i="18" a="1"/>
  <c r="AC1640" i="18" s="1"/>
  <c r="AB1640" i="18" a="1"/>
  <c r="AB1640" i="18" s="1"/>
  <c r="Z1640" i="18"/>
  <c r="Y1640" i="18"/>
  <c r="X1640" i="18"/>
  <c r="W1640" i="18"/>
  <c r="V1640" i="18"/>
  <c r="U1640" i="18"/>
  <c r="T1640" i="18"/>
  <c r="S1640" i="18"/>
  <c r="R1640" i="18"/>
  <c r="Q1640" i="18"/>
  <c r="O1640" i="18"/>
  <c r="N1640" i="18" a="1"/>
  <c r="N1640" i="18" s="1"/>
  <c r="M1640" i="18"/>
  <c r="L1640" i="18"/>
  <c r="K1640" i="18"/>
  <c r="AX1639" i="18"/>
  <c r="AS1639" i="18"/>
  <c r="AK1639" i="18"/>
  <c r="AH1639" i="18"/>
  <c r="AG1639" i="18"/>
  <c r="AF1639" i="18"/>
  <c r="AE1639" i="18"/>
  <c r="AI1639" i="18" s="1"/>
  <c r="AC1639" i="18" a="1"/>
  <c r="AC1639" i="18" s="1"/>
  <c r="AB1639" i="18" a="1"/>
  <c r="AB1639" i="18" s="1"/>
  <c r="Z1639" i="18"/>
  <c r="Y1639" i="18"/>
  <c r="X1639" i="18"/>
  <c r="W1639" i="18"/>
  <c r="V1639" i="18"/>
  <c r="U1639" i="18"/>
  <c r="T1639" i="18"/>
  <c r="S1639" i="18"/>
  <c r="R1639" i="18"/>
  <c r="Q1639" i="18"/>
  <c r="O1639" i="18"/>
  <c r="N1639" i="18" a="1"/>
  <c r="N1639" i="18" s="1"/>
  <c r="M1639" i="18"/>
  <c r="L1639" i="18"/>
  <c r="K1639" i="18"/>
  <c r="AX1638" i="18"/>
  <c r="AY1638" i="18" s="1"/>
  <c r="AT1638" i="18"/>
  <c r="AS1638" i="18"/>
  <c r="AQ1638" i="18" s="1"/>
  <c r="AP1638" i="18"/>
  <c r="AO1638" i="18"/>
  <c r="AL1638" i="18"/>
  <c r="AH1638" i="18"/>
  <c r="AE1638" i="18"/>
  <c r="AI1638" i="18" s="1"/>
  <c r="AC1638" i="18" a="1"/>
  <c r="AC1638" i="18" s="1"/>
  <c r="AB1638" i="18" a="1"/>
  <c r="AB1638" i="18" s="1"/>
  <c r="Z1638" i="18"/>
  <c r="Y1638" i="18"/>
  <c r="X1638" i="18"/>
  <c r="W1638" i="18"/>
  <c r="V1638" i="18"/>
  <c r="U1638" i="18"/>
  <c r="T1638" i="18"/>
  <c r="S1638" i="18"/>
  <c r="R1638" i="18"/>
  <c r="Q1638" i="18"/>
  <c r="O1638" i="18"/>
  <c r="N1638" i="18" a="1"/>
  <c r="N1638" i="18" s="1"/>
  <c r="M1638" i="18"/>
  <c r="L1638" i="18"/>
  <c r="K1638" i="18"/>
  <c r="AY1637" i="18"/>
  <c r="AX1637" i="18"/>
  <c r="AZ1637" i="18" s="1"/>
  <c r="AU1637" i="18"/>
  <c r="AS1637" i="18"/>
  <c r="AO1637" i="18" s="1"/>
  <c r="AE1637" i="18"/>
  <c r="AJ1637" i="18" s="1"/>
  <c r="AC1637" i="18" a="1"/>
  <c r="AC1637" i="18" s="1"/>
  <c r="AB1637" i="18" a="1"/>
  <c r="AB1637" i="18" s="1"/>
  <c r="Z1637" i="18"/>
  <c r="Y1637" i="18"/>
  <c r="X1637" i="18"/>
  <c r="W1637" i="18"/>
  <c r="V1637" i="18"/>
  <c r="U1637" i="18"/>
  <c r="T1637" i="18"/>
  <c r="S1637" i="18"/>
  <c r="R1637" i="18"/>
  <c r="Q1637" i="18"/>
  <c r="O1637" i="18"/>
  <c r="N1637" i="18" a="1"/>
  <c r="N1637" i="18" s="1"/>
  <c r="M1637" i="18"/>
  <c r="L1637" i="18"/>
  <c r="K1637" i="18"/>
  <c r="AX1636" i="18"/>
  <c r="AT1636" i="18"/>
  <c r="AS1636" i="18"/>
  <c r="AP1636" i="18" s="1"/>
  <c r="AO1636" i="18"/>
  <c r="AN1636" i="18"/>
  <c r="AF1636" i="18"/>
  <c r="AE1636" i="18"/>
  <c r="AK1636" i="18" s="1"/>
  <c r="AC1636" i="18" a="1"/>
  <c r="AC1636" i="18" s="1"/>
  <c r="AB1636" i="18" a="1"/>
  <c r="AB1636" i="18" s="1"/>
  <c r="Z1636" i="18"/>
  <c r="Y1636" i="18"/>
  <c r="X1636" i="18"/>
  <c r="W1636" i="18"/>
  <c r="V1636" i="18"/>
  <c r="U1636" i="18"/>
  <c r="T1636" i="18"/>
  <c r="S1636" i="18"/>
  <c r="R1636" i="18"/>
  <c r="Q1636" i="18"/>
  <c r="O1636" i="18"/>
  <c r="N1636" i="18" a="1"/>
  <c r="N1636" i="18" s="1"/>
  <c r="M1636" i="18"/>
  <c r="L1636" i="18"/>
  <c r="K1636" i="18"/>
  <c r="AX1635" i="18"/>
  <c r="AS1635" i="18"/>
  <c r="AK1635" i="18"/>
  <c r="AH1635" i="18"/>
  <c r="AG1635" i="18"/>
  <c r="AF1635" i="18"/>
  <c r="AE1635" i="18"/>
  <c r="AI1635" i="18" s="1"/>
  <c r="AC1635" i="18" a="1"/>
  <c r="AC1635" i="18" s="1"/>
  <c r="AB1635" i="18" a="1"/>
  <c r="AB1635" i="18" s="1"/>
  <c r="Z1635" i="18"/>
  <c r="Y1635" i="18"/>
  <c r="X1635" i="18"/>
  <c r="W1635" i="18"/>
  <c r="V1635" i="18"/>
  <c r="U1635" i="18"/>
  <c r="T1635" i="18"/>
  <c r="S1635" i="18"/>
  <c r="R1635" i="18"/>
  <c r="Q1635" i="18"/>
  <c r="O1635" i="18"/>
  <c r="N1635" i="18"/>
  <c r="N1635" i="18" a="1"/>
  <c r="M1635" i="18"/>
  <c r="L1635" i="18"/>
  <c r="K1635" i="18"/>
  <c r="AX1634" i="18"/>
  <c r="AY1634" i="18" s="1"/>
  <c r="AS1634" i="18"/>
  <c r="AQ1634" i="18" s="1"/>
  <c r="AP1634" i="18"/>
  <c r="AO1634" i="18"/>
  <c r="AL1634" i="18"/>
  <c r="AH1634" i="18"/>
  <c r="AG1634" i="18"/>
  <c r="AE1634" i="18"/>
  <c r="AI1634" i="18" s="1"/>
  <c r="AC1634" i="18" a="1"/>
  <c r="AC1634" i="18" s="1"/>
  <c r="AB1634" i="18" a="1"/>
  <c r="AB1634" i="18" s="1"/>
  <c r="Z1634" i="18"/>
  <c r="Y1634" i="18"/>
  <c r="X1634" i="18"/>
  <c r="W1634" i="18"/>
  <c r="V1634" i="18"/>
  <c r="U1634" i="18"/>
  <c r="T1634" i="18"/>
  <c r="S1634" i="18"/>
  <c r="R1634" i="18"/>
  <c r="Q1634" i="18"/>
  <c r="O1634" i="18"/>
  <c r="N1634" i="18" a="1"/>
  <c r="N1634" i="18" s="1"/>
  <c r="M1634" i="18"/>
  <c r="L1634" i="18"/>
  <c r="K1634" i="18"/>
  <c r="AY1633" i="18"/>
  <c r="AX1633" i="18"/>
  <c r="AZ1633" i="18" s="1"/>
  <c r="AS1633" i="18"/>
  <c r="AE1633" i="18"/>
  <c r="AJ1633" i="18" s="1"/>
  <c r="AC1633" i="18" a="1"/>
  <c r="AC1633" i="18" s="1"/>
  <c r="AB1633" i="18" a="1"/>
  <c r="AB1633" i="18" s="1"/>
  <c r="Z1633" i="18"/>
  <c r="Y1633" i="18"/>
  <c r="X1633" i="18"/>
  <c r="W1633" i="18"/>
  <c r="V1633" i="18"/>
  <c r="U1633" i="18"/>
  <c r="T1633" i="18"/>
  <c r="S1633" i="18"/>
  <c r="R1633" i="18"/>
  <c r="Q1633" i="18"/>
  <c r="O1633" i="18"/>
  <c r="N1633" i="18" a="1"/>
  <c r="N1633" i="18" s="1"/>
  <c r="M1633" i="18"/>
  <c r="L1633" i="18"/>
  <c r="K1633" i="18"/>
  <c r="AX1632" i="18"/>
  <c r="AT1632" i="18" s="1"/>
  <c r="AS1632" i="18"/>
  <c r="AP1632" i="18" s="1"/>
  <c r="AO1632" i="18"/>
  <c r="AN1632" i="18"/>
  <c r="AF1632" i="18"/>
  <c r="AE1632" i="18"/>
  <c r="AK1632" i="18" s="1"/>
  <c r="AC1632" i="18" a="1"/>
  <c r="AC1632" i="18" s="1"/>
  <c r="AB1632" i="18" a="1"/>
  <c r="AB1632" i="18" s="1"/>
  <c r="Z1632" i="18"/>
  <c r="Y1632" i="18"/>
  <c r="X1632" i="18"/>
  <c r="W1632" i="18"/>
  <c r="V1632" i="18"/>
  <c r="U1632" i="18"/>
  <c r="T1632" i="18"/>
  <c r="S1632" i="18"/>
  <c r="R1632" i="18"/>
  <c r="Q1632" i="18"/>
  <c r="O1632" i="18"/>
  <c r="N1632" i="18" a="1"/>
  <c r="N1632" i="18" s="1"/>
  <c r="M1632" i="18"/>
  <c r="L1632" i="18"/>
  <c r="K1632" i="18"/>
  <c r="AX1631" i="18"/>
  <c r="AS1631" i="18"/>
  <c r="AO1631" i="18" s="1"/>
  <c r="AK1631" i="18"/>
  <c r="AH1631" i="18"/>
  <c r="AG1631" i="18"/>
  <c r="AF1631" i="18"/>
  <c r="AE1631" i="18"/>
  <c r="AI1631" i="18" s="1"/>
  <c r="AC1631" i="18" a="1"/>
  <c r="AC1631" i="18" s="1"/>
  <c r="AB1631" i="18" a="1"/>
  <c r="AB1631" i="18" s="1"/>
  <c r="Z1631" i="18"/>
  <c r="Y1631" i="18"/>
  <c r="X1631" i="18"/>
  <c r="W1631" i="18"/>
  <c r="V1631" i="18"/>
  <c r="U1631" i="18"/>
  <c r="T1631" i="18"/>
  <c r="S1631" i="18"/>
  <c r="R1631" i="18"/>
  <c r="Q1631" i="18"/>
  <c r="O1631" i="18"/>
  <c r="N1631" i="18" a="1"/>
  <c r="N1631" i="18" s="1"/>
  <c r="M1631" i="18"/>
  <c r="L1631" i="18"/>
  <c r="K1631" i="18"/>
  <c r="AX1630" i="18"/>
  <c r="AT1630" i="18" s="1"/>
  <c r="AS1630" i="18"/>
  <c r="AQ1630" i="18" s="1"/>
  <c r="AO1630" i="18"/>
  <c r="AL1630" i="18"/>
  <c r="AG1630" i="18"/>
  <c r="AE1630" i="18"/>
  <c r="AI1630" i="18" s="1"/>
  <c r="AC1630" i="18" a="1"/>
  <c r="AC1630" i="18" s="1"/>
  <c r="AB1630" i="18" a="1"/>
  <c r="AB1630" i="18" s="1"/>
  <c r="Z1630" i="18"/>
  <c r="Y1630" i="18"/>
  <c r="X1630" i="18"/>
  <c r="W1630" i="18"/>
  <c r="V1630" i="18"/>
  <c r="U1630" i="18"/>
  <c r="T1630" i="18"/>
  <c r="S1630" i="18"/>
  <c r="R1630" i="18"/>
  <c r="Q1630" i="18"/>
  <c r="O1630" i="18"/>
  <c r="N1630" i="18"/>
  <c r="N1630" i="18" a="1"/>
  <c r="M1630" i="18"/>
  <c r="L1630" i="18"/>
  <c r="K1630" i="18"/>
  <c r="AX1629" i="18"/>
  <c r="AS1629" i="18"/>
  <c r="AR1629" i="18"/>
  <c r="AQ1629" i="18"/>
  <c r="AP1629" i="18"/>
  <c r="AO1629" i="18"/>
  <c r="AN1629" i="18"/>
  <c r="AM1629" i="18"/>
  <c r="AL1629" i="18"/>
  <c r="AE1629" i="18"/>
  <c r="AC1629" i="18" a="1"/>
  <c r="AC1629" i="18" s="1"/>
  <c r="AB1629" i="18" a="1"/>
  <c r="AB1629" i="18" s="1"/>
  <c r="Z1629" i="18"/>
  <c r="Y1629" i="18"/>
  <c r="X1629" i="18"/>
  <c r="W1629" i="18"/>
  <c r="V1629" i="18"/>
  <c r="U1629" i="18"/>
  <c r="T1629" i="18"/>
  <c r="S1629" i="18"/>
  <c r="R1629" i="18"/>
  <c r="Q1629" i="18"/>
  <c r="O1629" i="18"/>
  <c r="N1629" i="18" a="1"/>
  <c r="N1629" i="18" s="1"/>
  <c r="M1629" i="18"/>
  <c r="L1629" i="18"/>
  <c r="K1629" i="18"/>
  <c r="BA1628" i="18"/>
  <c r="AZ1628" i="18"/>
  <c r="AY1628" i="18"/>
  <c r="AX1628" i="18"/>
  <c r="AW1628" i="18"/>
  <c r="AV1628" i="18"/>
  <c r="AU1628" i="18"/>
  <c r="AT1628" i="18"/>
  <c r="AS1628" i="18"/>
  <c r="AN1628" i="18" s="1"/>
  <c r="AE1628" i="18"/>
  <c r="AC1628" i="18" a="1"/>
  <c r="AC1628" i="18" s="1"/>
  <c r="AB1628" i="18" a="1"/>
  <c r="AB1628" i="18" s="1"/>
  <c r="Z1628" i="18"/>
  <c r="Y1628" i="18"/>
  <c r="X1628" i="18"/>
  <c r="W1628" i="18"/>
  <c r="V1628" i="18"/>
  <c r="U1628" i="18"/>
  <c r="T1628" i="18"/>
  <c r="S1628" i="18"/>
  <c r="R1628" i="18"/>
  <c r="Q1628" i="18"/>
  <c r="O1628" i="18"/>
  <c r="N1628" i="18" a="1"/>
  <c r="N1628" i="18" s="1"/>
  <c r="M1628" i="18"/>
  <c r="L1628" i="18"/>
  <c r="K1628" i="18"/>
  <c r="BA1627" i="18"/>
  <c r="AZ1627" i="18"/>
  <c r="AX1627" i="18"/>
  <c r="AY1627" i="18" s="1"/>
  <c r="AW1627" i="18"/>
  <c r="AV1627" i="18"/>
  <c r="AT1627" i="18"/>
  <c r="AS1627" i="18"/>
  <c r="AO1627" i="18" s="1"/>
  <c r="AK1627" i="18"/>
  <c r="AF1627" i="18"/>
  <c r="AE1627" i="18"/>
  <c r="AI1627" i="18" s="1"/>
  <c r="AC1627" i="18" a="1"/>
  <c r="AC1627" i="18" s="1"/>
  <c r="AB1627" i="18" a="1"/>
  <c r="AB1627" i="18" s="1"/>
  <c r="Z1627" i="18"/>
  <c r="Y1627" i="18"/>
  <c r="X1627" i="18"/>
  <c r="W1627" i="18"/>
  <c r="V1627" i="18"/>
  <c r="U1627" i="18"/>
  <c r="T1627" i="18"/>
  <c r="S1627" i="18"/>
  <c r="R1627" i="18"/>
  <c r="Q1627" i="18"/>
  <c r="O1627" i="18"/>
  <c r="N1627" i="18"/>
  <c r="N1627" i="18" a="1"/>
  <c r="M1627" i="18"/>
  <c r="L1627" i="18"/>
  <c r="K1627" i="18"/>
  <c r="AX1626" i="18"/>
  <c r="BA1626" i="18" s="1"/>
  <c r="AW1626" i="18"/>
  <c r="AT1626" i="18"/>
  <c r="AS1626" i="18"/>
  <c r="AP1626" i="18"/>
  <c r="AO1626" i="18"/>
  <c r="AL1626" i="18"/>
  <c r="AG1626" i="18"/>
  <c r="AE1626" i="18"/>
  <c r="AI1626" i="18" s="1"/>
  <c r="AC1626" i="18" a="1"/>
  <c r="AC1626" i="18" s="1"/>
  <c r="AB1626" i="18" a="1"/>
  <c r="AB1626" i="18" s="1"/>
  <c r="Z1626" i="18"/>
  <c r="Y1626" i="18"/>
  <c r="X1626" i="18"/>
  <c r="W1626" i="18"/>
  <c r="V1626" i="18"/>
  <c r="U1626" i="18"/>
  <c r="T1626" i="18"/>
  <c r="S1626" i="18"/>
  <c r="R1626" i="18"/>
  <c r="Q1626" i="18"/>
  <c r="O1626" i="18"/>
  <c r="N1626" i="18" a="1"/>
  <c r="N1626" i="18" s="1"/>
  <c r="M1626" i="18"/>
  <c r="L1626" i="18"/>
  <c r="K1626" i="18"/>
  <c r="AX1625" i="18"/>
  <c r="AT1625" i="18" s="1"/>
  <c r="AU1625" i="18"/>
  <c r="AS1625" i="18"/>
  <c r="AR1625" i="18" s="1"/>
  <c r="AP1625" i="18"/>
  <c r="AO1625" i="18"/>
  <c r="AL1625" i="18"/>
  <c r="AE1625" i="18"/>
  <c r="AC1625" i="18" a="1"/>
  <c r="AC1625" i="18" s="1"/>
  <c r="AB1625" i="18" a="1"/>
  <c r="AB1625" i="18" s="1"/>
  <c r="Z1625" i="18"/>
  <c r="Y1625" i="18"/>
  <c r="X1625" i="18"/>
  <c r="W1625" i="18"/>
  <c r="V1625" i="18"/>
  <c r="U1625" i="18"/>
  <c r="T1625" i="18"/>
  <c r="S1625" i="18"/>
  <c r="R1625" i="18"/>
  <c r="Q1625" i="18"/>
  <c r="O1625" i="18"/>
  <c r="N1625" i="18" a="1"/>
  <c r="N1625" i="18" s="1"/>
  <c r="M1625" i="18"/>
  <c r="L1625" i="18"/>
  <c r="K1625" i="18"/>
  <c r="AX1624" i="18"/>
  <c r="AT1624" i="18"/>
  <c r="AS1624" i="18"/>
  <c r="AP1624" i="18" s="1"/>
  <c r="AO1624" i="18"/>
  <c r="AN1624" i="18"/>
  <c r="AI1624" i="18"/>
  <c r="AE1624" i="18"/>
  <c r="AF1624" i="18" s="1"/>
  <c r="AC1624" i="18" a="1"/>
  <c r="AC1624" i="18" s="1"/>
  <c r="AB1624" i="18" a="1"/>
  <c r="AB1624" i="18" s="1"/>
  <c r="Z1624" i="18"/>
  <c r="Y1624" i="18"/>
  <c r="X1624" i="18"/>
  <c r="W1624" i="18"/>
  <c r="V1624" i="18"/>
  <c r="U1624" i="18"/>
  <c r="T1624" i="18"/>
  <c r="S1624" i="18"/>
  <c r="R1624" i="18"/>
  <c r="Q1624" i="18"/>
  <c r="O1624" i="18"/>
  <c r="N1624" i="18" a="1"/>
  <c r="N1624" i="18" s="1"/>
  <c r="M1624" i="18"/>
  <c r="L1624" i="18"/>
  <c r="K1624" i="18"/>
  <c r="AX1623" i="18"/>
  <c r="AS1623" i="18"/>
  <c r="AJ1623" i="18"/>
  <c r="AE1623" i="18"/>
  <c r="AC1623" i="18" a="1"/>
  <c r="AC1623" i="18" s="1"/>
  <c r="AB1623" i="18" a="1"/>
  <c r="AB1623" i="18" s="1"/>
  <c r="Z1623" i="18"/>
  <c r="Y1623" i="18"/>
  <c r="X1623" i="18"/>
  <c r="W1623" i="18"/>
  <c r="V1623" i="18"/>
  <c r="U1623" i="18"/>
  <c r="T1623" i="18"/>
  <c r="S1623" i="18"/>
  <c r="R1623" i="18"/>
  <c r="Q1623" i="18"/>
  <c r="O1623" i="18"/>
  <c r="N1623" i="18" a="1"/>
  <c r="N1623" i="18" s="1"/>
  <c r="M1623" i="18"/>
  <c r="L1623" i="18"/>
  <c r="K1623" i="18"/>
  <c r="BA1622" i="18"/>
  <c r="AX1622" i="18"/>
  <c r="AT1622" i="18"/>
  <c r="AS1622" i="18"/>
  <c r="AP1622" i="18" s="1"/>
  <c r="AE1622" i="18"/>
  <c r="AC1622" i="18" a="1"/>
  <c r="AC1622" i="18" s="1"/>
  <c r="AB1622" i="18" a="1"/>
  <c r="AB1622" i="18" s="1"/>
  <c r="Z1622" i="18"/>
  <c r="Y1622" i="18"/>
  <c r="X1622" i="18"/>
  <c r="W1622" i="18"/>
  <c r="V1622" i="18"/>
  <c r="U1622" i="18"/>
  <c r="T1622" i="18"/>
  <c r="S1622" i="18"/>
  <c r="R1622" i="18"/>
  <c r="Q1622" i="18"/>
  <c r="O1622" i="18"/>
  <c r="N1622" i="18" a="1"/>
  <c r="N1622" i="18" s="1"/>
  <c r="M1622" i="18"/>
  <c r="L1622" i="18"/>
  <c r="K1622" i="18"/>
  <c r="AX1621" i="18"/>
  <c r="AY1621" i="18" s="1"/>
  <c r="AU1621" i="18"/>
  <c r="AT1621" i="18"/>
  <c r="AS1621" i="18"/>
  <c r="AR1621" i="18"/>
  <c r="AQ1621" i="18"/>
  <c r="AP1621" i="18"/>
  <c r="AO1621" i="18"/>
  <c r="AN1621" i="18"/>
  <c r="AM1621" i="18"/>
  <c r="AL1621" i="18"/>
  <c r="AE1621" i="18"/>
  <c r="AI1621" i="18" s="1"/>
  <c r="AC1621" i="18" a="1"/>
  <c r="AC1621" i="18" s="1"/>
  <c r="AB1621" i="18" a="1"/>
  <c r="AB1621" i="18" s="1"/>
  <c r="Z1621" i="18"/>
  <c r="Y1621" i="18"/>
  <c r="X1621" i="18"/>
  <c r="W1621" i="18"/>
  <c r="V1621" i="18"/>
  <c r="U1621" i="18"/>
  <c r="T1621" i="18"/>
  <c r="S1621" i="18"/>
  <c r="R1621" i="18"/>
  <c r="Q1621" i="18"/>
  <c r="O1621" i="18"/>
  <c r="N1621" i="18" a="1"/>
  <c r="N1621" i="18" s="1"/>
  <c r="M1621" i="18"/>
  <c r="L1621" i="18"/>
  <c r="K1621" i="18"/>
  <c r="AY1620" i="18"/>
  <c r="AX1620" i="18"/>
  <c r="BA1620" i="18" s="1"/>
  <c r="AU1620" i="18"/>
  <c r="AT1620" i="18"/>
  <c r="AS1620" i="18"/>
  <c r="AP1620" i="18" s="1"/>
  <c r="AQ1620" i="18"/>
  <c r="AO1620" i="18"/>
  <c r="AN1620" i="18"/>
  <c r="AI1620" i="18"/>
  <c r="AF1620" i="18"/>
  <c r="AE1620" i="18"/>
  <c r="AC1620" i="18" a="1"/>
  <c r="AC1620" i="18" s="1"/>
  <c r="AB1620" i="18" a="1"/>
  <c r="AB1620" i="18" s="1"/>
  <c r="Z1620" i="18"/>
  <c r="Y1620" i="18"/>
  <c r="X1620" i="18"/>
  <c r="W1620" i="18"/>
  <c r="V1620" i="18"/>
  <c r="U1620" i="18"/>
  <c r="T1620" i="18"/>
  <c r="S1620" i="18"/>
  <c r="R1620" i="18"/>
  <c r="Q1620" i="18"/>
  <c r="O1620" i="18"/>
  <c r="N1620" i="18" a="1"/>
  <c r="N1620" i="18" s="1"/>
  <c r="M1620" i="18"/>
  <c r="L1620" i="18"/>
  <c r="K1620" i="18"/>
  <c r="AZ1619" i="18"/>
  <c r="AX1619" i="18"/>
  <c r="AY1619" i="18" s="1"/>
  <c r="AT1619" i="18"/>
  <c r="AS1619" i="18"/>
  <c r="AR1619" i="18" s="1"/>
  <c r="AH1619" i="18"/>
  <c r="AG1619" i="18"/>
  <c r="AE1619" i="18"/>
  <c r="AI1619" i="18" s="1"/>
  <c r="AC1619" i="18" a="1"/>
  <c r="AC1619" i="18" s="1"/>
  <c r="AB1619" i="18" a="1"/>
  <c r="AB1619" i="18" s="1"/>
  <c r="Z1619" i="18"/>
  <c r="Y1619" i="18"/>
  <c r="X1619" i="18"/>
  <c r="W1619" i="18"/>
  <c r="V1619" i="18"/>
  <c r="U1619" i="18"/>
  <c r="T1619" i="18"/>
  <c r="S1619" i="18"/>
  <c r="R1619" i="18"/>
  <c r="Q1619" i="18"/>
  <c r="O1619" i="18"/>
  <c r="N1619" i="18" a="1"/>
  <c r="N1619" i="18" s="1"/>
  <c r="M1619" i="18"/>
  <c r="L1619" i="18"/>
  <c r="K1619" i="18"/>
  <c r="AX1618" i="18"/>
  <c r="AW1618" i="18" s="1"/>
  <c r="AS1618" i="18"/>
  <c r="AG1618" i="18"/>
  <c r="AE1618" i="18"/>
  <c r="AI1618" i="18" s="1"/>
  <c r="AC1618" i="18" a="1"/>
  <c r="AC1618" i="18" s="1"/>
  <c r="AB1618" i="18" a="1"/>
  <c r="AB1618" i="18" s="1"/>
  <c r="Z1618" i="18"/>
  <c r="Y1618" i="18"/>
  <c r="X1618" i="18"/>
  <c r="W1618" i="18"/>
  <c r="V1618" i="18"/>
  <c r="U1618" i="18"/>
  <c r="T1618" i="18"/>
  <c r="S1618" i="18"/>
  <c r="R1618" i="18"/>
  <c r="Q1618" i="18"/>
  <c r="O1618" i="18"/>
  <c r="N1618" i="18" a="1"/>
  <c r="N1618" i="18" s="1"/>
  <c r="M1618" i="18"/>
  <c r="L1618" i="18"/>
  <c r="K1618" i="18"/>
  <c r="AX1617" i="18"/>
  <c r="AS1617" i="18"/>
  <c r="AP1617" i="18" s="1"/>
  <c r="AR1617" i="18"/>
  <c r="AQ1617" i="18"/>
  <c r="AO1617" i="18"/>
  <c r="AN1617" i="18"/>
  <c r="AM1617" i="18"/>
  <c r="AE1617" i="18"/>
  <c r="AC1617" i="18" a="1"/>
  <c r="AC1617" i="18" s="1"/>
  <c r="AB1617" i="18" a="1"/>
  <c r="AB1617" i="18" s="1"/>
  <c r="Z1617" i="18"/>
  <c r="Y1617" i="18"/>
  <c r="X1617" i="18"/>
  <c r="W1617" i="18"/>
  <c r="V1617" i="18"/>
  <c r="U1617" i="18"/>
  <c r="T1617" i="18"/>
  <c r="S1617" i="18"/>
  <c r="R1617" i="18"/>
  <c r="Q1617" i="18"/>
  <c r="O1617" i="18"/>
  <c r="N1617" i="18" a="1"/>
  <c r="N1617" i="18" s="1"/>
  <c r="M1617" i="18"/>
  <c r="L1617" i="18"/>
  <c r="K1617" i="18"/>
  <c r="BA1616" i="18"/>
  <c r="AZ1616" i="18"/>
  <c r="AX1616" i="18"/>
  <c r="AY1616" i="18" s="1"/>
  <c r="AW1616" i="18"/>
  <c r="AV1616" i="18"/>
  <c r="AT1616" i="18"/>
  <c r="AS1616" i="18"/>
  <c r="AN1616" i="18" s="1"/>
  <c r="AE1616" i="18"/>
  <c r="AJ1616" i="18" s="1"/>
  <c r="AC1616" i="18" a="1"/>
  <c r="AC1616" i="18" s="1"/>
  <c r="AB1616" i="18" a="1"/>
  <c r="AB1616" i="18" s="1"/>
  <c r="Z1616" i="18"/>
  <c r="Y1616" i="18"/>
  <c r="X1616" i="18"/>
  <c r="W1616" i="18"/>
  <c r="V1616" i="18"/>
  <c r="U1616" i="18"/>
  <c r="T1616" i="18"/>
  <c r="S1616" i="18"/>
  <c r="R1616" i="18"/>
  <c r="Q1616" i="18"/>
  <c r="O1616" i="18"/>
  <c r="N1616" i="18" a="1"/>
  <c r="N1616" i="18" s="1"/>
  <c r="M1616" i="18"/>
  <c r="L1616" i="18"/>
  <c r="K1616" i="18"/>
  <c r="AZ1615" i="18"/>
  <c r="AX1615" i="18"/>
  <c r="AY1615" i="18" s="1"/>
  <c r="AT1615" i="18"/>
  <c r="AS1615" i="18"/>
  <c r="AR1615" i="18" s="1"/>
  <c r="AH1615" i="18"/>
  <c r="AG1615" i="18"/>
  <c r="AE1615" i="18"/>
  <c r="AI1615" i="18" s="1"/>
  <c r="AC1615" i="18" a="1"/>
  <c r="AC1615" i="18" s="1"/>
  <c r="AB1615" i="18" a="1"/>
  <c r="AB1615" i="18" s="1"/>
  <c r="Z1615" i="18"/>
  <c r="Y1615" i="18"/>
  <c r="X1615" i="18"/>
  <c r="W1615" i="18"/>
  <c r="V1615" i="18"/>
  <c r="U1615" i="18"/>
  <c r="T1615" i="18"/>
  <c r="S1615" i="18"/>
  <c r="R1615" i="18"/>
  <c r="Q1615" i="18"/>
  <c r="O1615" i="18"/>
  <c r="N1615" i="18" a="1"/>
  <c r="N1615" i="18" s="1"/>
  <c r="M1615" i="18"/>
  <c r="L1615" i="18"/>
  <c r="K1615" i="18"/>
  <c r="AX1614" i="18"/>
  <c r="AW1614" i="18" s="1"/>
  <c r="AS1614" i="18"/>
  <c r="AK1614" i="18"/>
  <c r="AH1614" i="18"/>
  <c r="AG1614" i="18"/>
  <c r="AE1614" i="18"/>
  <c r="AI1614" i="18" s="1"/>
  <c r="AC1614" i="18" a="1"/>
  <c r="AC1614" i="18" s="1"/>
  <c r="AB1614" i="18" a="1"/>
  <c r="AB1614" i="18" s="1"/>
  <c r="Z1614" i="18"/>
  <c r="Y1614" i="18"/>
  <c r="X1614" i="18"/>
  <c r="W1614" i="18"/>
  <c r="V1614" i="18"/>
  <c r="U1614" i="18"/>
  <c r="T1614" i="18"/>
  <c r="S1614" i="18"/>
  <c r="R1614" i="18"/>
  <c r="Q1614" i="18"/>
  <c r="O1614" i="18"/>
  <c r="N1614" i="18" a="1"/>
  <c r="N1614" i="18" s="1"/>
  <c r="M1614" i="18"/>
  <c r="L1614" i="18"/>
  <c r="K1614" i="18"/>
  <c r="AY1613" i="18"/>
  <c r="AX1613" i="18"/>
  <c r="AU1613" i="18" s="1"/>
  <c r="AS1613" i="18"/>
  <c r="AR1613" i="18"/>
  <c r="AQ1613" i="18"/>
  <c r="AP1613" i="18"/>
  <c r="AO1613" i="18"/>
  <c r="AN1613" i="18"/>
  <c r="AM1613" i="18"/>
  <c r="AL1613" i="18"/>
  <c r="AE1613" i="18"/>
  <c r="AC1613" i="18" a="1"/>
  <c r="AC1613" i="18" s="1"/>
  <c r="AB1613" i="18" a="1"/>
  <c r="AB1613" i="18" s="1"/>
  <c r="Z1613" i="18"/>
  <c r="Y1613" i="18"/>
  <c r="X1613" i="18"/>
  <c r="W1613" i="18"/>
  <c r="V1613" i="18"/>
  <c r="U1613" i="18"/>
  <c r="T1613" i="18"/>
  <c r="S1613" i="18"/>
  <c r="R1613" i="18"/>
  <c r="Q1613" i="18"/>
  <c r="O1613" i="18"/>
  <c r="N1613" i="18" a="1"/>
  <c r="N1613" i="18" s="1"/>
  <c r="M1613" i="18"/>
  <c r="L1613" i="18"/>
  <c r="K1613" i="18"/>
  <c r="AX1612" i="18"/>
  <c r="AT1612" i="18"/>
  <c r="AS1612" i="18"/>
  <c r="AP1612" i="18" s="1"/>
  <c r="AO1612" i="18"/>
  <c r="AN1612" i="18"/>
  <c r="AE1612" i="18"/>
  <c r="AJ1612" i="18" s="1"/>
  <c r="AC1612" i="18" a="1"/>
  <c r="AC1612" i="18" s="1"/>
  <c r="AB1612" i="18" a="1"/>
  <c r="AB1612" i="18" s="1"/>
  <c r="Z1612" i="18"/>
  <c r="Y1612" i="18"/>
  <c r="X1612" i="18"/>
  <c r="W1612" i="18"/>
  <c r="V1612" i="18"/>
  <c r="U1612" i="18"/>
  <c r="T1612" i="18"/>
  <c r="S1612" i="18"/>
  <c r="R1612" i="18"/>
  <c r="Q1612" i="18"/>
  <c r="O1612" i="18"/>
  <c r="N1612" i="18" a="1"/>
  <c r="N1612" i="18" s="1"/>
  <c r="M1612" i="18"/>
  <c r="L1612" i="18"/>
  <c r="K1612" i="18"/>
  <c r="BA1611" i="18"/>
  <c r="AZ1611" i="18"/>
  <c r="AX1611" i="18"/>
  <c r="AY1611" i="18" s="1"/>
  <c r="AW1611" i="18"/>
  <c r="AV1611" i="18"/>
  <c r="AT1611" i="18"/>
  <c r="AS1611" i="18"/>
  <c r="AN1611" i="18" s="1"/>
  <c r="AR1611" i="18"/>
  <c r="AO1611" i="18"/>
  <c r="AK1611" i="18"/>
  <c r="AG1611" i="18"/>
  <c r="AF1611" i="18"/>
  <c r="AE1611" i="18"/>
  <c r="AI1611" i="18" s="1"/>
  <c r="AC1611" i="18" a="1"/>
  <c r="AC1611" i="18" s="1"/>
  <c r="AB1611" i="18" a="1"/>
  <c r="AB1611" i="18" s="1"/>
  <c r="Z1611" i="18"/>
  <c r="Y1611" i="18"/>
  <c r="X1611" i="18"/>
  <c r="W1611" i="18"/>
  <c r="V1611" i="18"/>
  <c r="U1611" i="18"/>
  <c r="T1611" i="18"/>
  <c r="S1611" i="18"/>
  <c r="R1611" i="18"/>
  <c r="Q1611" i="18"/>
  <c r="O1611" i="18"/>
  <c r="N1611" i="18" a="1"/>
  <c r="N1611" i="18" s="1"/>
  <c r="M1611" i="18"/>
  <c r="L1611" i="18"/>
  <c r="K1611" i="18"/>
  <c r="AX1610" i="18"/>
  <c r="BA1610" i="18" s="1"/>
  <c r="AW1610" i="18"/>
  <c r="AT1610" i="18"/>
  <c r="AS1610" i="18"/>
  <c r="AP1610" i="18"/>
  <c r="AO1610" i="18"/>
  <c r="AL1610" i="18"/>
  <c r="AG1610" i="18"/>
  <c r="AE1610" i="18"/>
  <c r="AI1610" i="18" s="1"/>
  <c r="AC1610" i="18" a="1"/>
  <c r="AC1610" i="18" s="1"/>
  <c r="AB1610" i="18" a="1"/>
  <c r="AB1610" i="18" s="1"/>
  <c r="Z1610" i="18"/>
  <c r="Y1610" i="18"/>
  <c r="X1610" i="18"/>
  <c r="W1610" i="18"/>
  <c r="V1610" i="18"/>
  <c r="U1610" i="18"/>
  <c r="T1610" i="18"/>
  <c r="S1610" i="18"/>
  <c r="R1610" i="18"/>
  <c r="Q1610" i="18"/>
  <c r="O1610" i="18"/>
  <c r="N1610" i="18" a="1"/>
  <c r="N1610" i="18" s="1"/>
  <c r="M1610" i="18"/>
  <c r="L1610" i="18"/>
  <c r="K1610" i="18"/>
  <c r="AX1609" i="18"/>
  <c r="AT1609" i="18" s="1"/>
  <c r="AU1609" i="18"/>
  <c r="AS1609" i="18"/>
  <c r="AR1609" i="18" s="1"/>
  <c r="AP1609" i="18"/>
  <c r="AO1609" i="18"/>
  <c r="AL1609" i="18"/>
  <c r="AE1609" i="18"/>
  <c r="AC1609" i="18" a="1"/>
  <c r="AC1609" i="18" s="1"/>
  <c r="AB1609" i="18" a="1"/>
  <c r="AB1609" i="18" s="1"/>
  <c r="Z1609" i="18"/>
  <c r="Y1609" i="18"/>
  <c r="X1609" i="18"/>
  <c r="W1609" i="18"/>
  <c r="V1609" i="18"/>
  <c r="U1609" i="18"/>
  <c r="T1609" i="18"/>
  <c r="S1609" i="18"/>
  <c r="R1609" i="18"/>
  <c r="Q1609" i="18"/>
  <c r="O1609" i="18"/>
  <c r="N1609" i="18" a="1"/>
  <c r="N1609" i="18" s="1"/>
  <c r="M1609" i="18"/>
  <c r="L1609" i="18"/>
  <c r="K1609" i="18"/>
  <c r="AX1608" i="18"/>
  <c r="AT1608" i="18" s="1"/>
  <c r="AS1608" i="18"/>
  <c r="AP1608" i="18" s="1"/>
  <c r="AO1608" i="18"/>
  <c r="AN1608" i="18"/>
  <c r="AI1608" i="18"/>
  <c r="AE1608" i="18"/>
  <c r="AF1608" i="18" s="1"/>
  <c r="AC1608" i="18" a="1"/>
  <c r="AC1608" i="18" s="1"/>
  <c r="AB1608" i="18" a="1"/>
  <c r="AB1608" i="18" s="1"/>
  <c r="Z1608" i="18"/>
  <c r="Y1608" i="18"/>
  <c r="X1608" i="18"/>
  <c r="W1608" i="18"/>
  <c r="V1608" i="18"/>
  <c r="U1608" i="18"/>
  <c r="T1608" i="18"/>
  <c r="S1608" i="18"/>
  <c r="R1608" i="18"/>
  <c r="Q1608" i="18"/>
  <c r="O1608" i="18"/>
  <c r="N1608" i="18" a="1"/>
  <c r="N1608" i="18" s="1"/>
  <c r="M1608" i="18"/>
  <c r="L1608" i="18"/>
  <c r="K1608" i="18"/>
  <c r="AX1607" i="18"/>
  <c r="AS1607" i="18"/>
  <c r="AK1607" i="18"/>
  <c r="AF1607" i="18"/>
  <c r="AE1607" i="18"/>
  <c r="AI1607" i="18" s="1"/>
  <c r="AC1607" i="18" a="1"/>
  <c r="AC1607" i="18" s="1"/>
  <c r="AB1607" i="18" a="1"/>
  <c r="AB1607" i="18" s="1"/>
  <c r="Z1607" i="18"/>
  <c r="Y1607" i="18"/>
  <c r="X1607" i="18"/>
  <c r="W1607" i="18"/>
  <c r="V1607" i="18"/>
  <c r="U1607" i="18"/>
  <c r="T1607" i="18"/>
  <c r="S1607" i="18"/>
  <c r="R1607" i="18"/>
  <c r="Q1607" i="18"/>
  <c r="O1607" i="18"/>
  <c r="N1607" i="18" a="1"/>
  <c r="N1607" i="18" s="1"/>
  <c r="M1607" i="18"/>
  <c r="L1607" i="18"/>
  <c r="K1607" i="18"/>
  <c r="AX1606" i="18"/>
  <c r="BA1606" i="18" s="1"/>
  <c r="AT1606" i="18"/>
  <c r="AS1606" i="18"/>
  <c r="AP1606" i="18" s="1"/>
  <c r="AG1606" i="18"/>
  <c r="AE1606" i="18"/>
  <c r="AI1606" i="18" s="1"/>
  <c r="AC1606" i="18" a="1"/>
  <c r="AC1606" i="18" s="1"/>
  <c r="AB1606" i="18" a="1"/>
  <c r="AB1606" i="18" s="1"/>
  <c r="Z1606" i="18"/>
  <c r="Y1606" i="18"/>
  <c r="X1606" i="18"/>
  <c r="W1606" i="18"/>
  <c r="V1606" i="18"/>
  <c r="U1606" i="18"/>
  <c r="T1606" i="18"/>
  <c r="S1606" i="18"/>
  <c r="R1606" i="18"/>
  <c r="Q1606" i="18"/>
  <c r="O1606" i="18"/>
  <c r="N1606" i="18" a="1"/>
  <c r="N1606" i="18" s="1"/>
  <c r="M1606" i="18"/>
  <c r="L1606" i="18"/>
  <c r="K1606" i="18"/>
  <c r="AX1605" i="18"/>
  <c r="AS1605" i="18"/>
  <c r="AP1605" i="18" s="1"/>
  <c r="AR1605" i="18"/>
  <c r="AQ1605" i="18"/>
  <c r="AO1605" i="18"/>
  <c r="AN1605" i="18"/>
  <c r="AM1605" i="18"/>
  <c r="AE1605" i="18"/>
  <c r="AI1605" i="18" s="1"/>
  <c r="AC1605" i="18" a="1"/>
  <c r="AC1605" i="18" s="1"/>
  <c r="AB1605" i="18" a="1"/>
  <c r="AB1605" i="18" s="1"/>
  <c r="Z1605" i="18"/>
  <c r="Y1605" i="18"/>
  <c r="X1605" i="18"/>
  <c r="W1605" i="18"/>
  <c r="V1605" i="18"/>
  <c r="U1605" i="18"/>
  <c r="T1605" i="18"/>
  <c r="S1605" i="18"/>
  <c r="R1605" i="18"/>
  <c r="Q1605" i="18"/>
  <c r="O1605" i="18"/>
  <c r="N1605" i="18" a="1"/>
  <c r="N1605" i="18" s="1"/>
  <c r="M1605" i="18"/>
  <c r="L1605" i="18"/>
  <c r="K1605" i="18"/>
  <c r="BA1604" i="18"/>
  <c r="AZ1604" i="18"/>
  <c r="AY1604" i="18"/>
  <c r="AX1604" i="18"/>
  <c r="AW1604" i="18"/>
  <c r="AV1604" i="18"/>
  <c r="AU1604" i="18"/>
  <c r="AT1604" i="18"/>
  <c r="AS1604" i="18"/>
  <c r="AP1604" i="18" s="1"/>
  <c r="AR1604" i="18"/>
  <c r="AQ1604" i="18"/>
  <c r="AN1604" i="18"/>
  <c r="AM1604" i="18"/>
  <c r="AE1604" i="18"/>
  <c r="AC1604" i="18" a="1"/>
  <c r="AC1604" i="18" s="1"/>
  <c r="AB1604" i="18" a="1"/>
  <c r="AB1604" i="18" s="1"/>
  <c r="Z1604" i="18"/>
  <c r="Y1604" i="18"/>
  <c r="X1604" i="18"/>
  <c r="W1604" i="18"/>
  <c r="V1604" i="18"/>
  <c r="U1604" i="18"/>
  <c r="T1604" i="18"/>
  <c r="S1604" i="18"/>
  <c r="R1604" i="18"/>
  <c r="Q1604" i="18"/>
  <c r="O1604" i="18"/>
  <c r="N1604" i="18" a="1"/>
  <c r="N1604" i="18" s="1"/>
  <c r="M1604" i="18"/>
  <c r="L1604" i="18"/>
  <c r="K1604" i="18"/>
  <c r="BA1603" i="18"/>
  <c r="AX1603" i="18"/>
  <c r="AY1603" i="18" s="1"/>
  <c r="AW1603" i="18"/>
  <c r="AV1603" i="18"/>
  <c r="AS1603" i="18"/>
  <c r="AR1603" i="18" s="1"/>
  <c r="AK1603" i="18"/>
  <c r="AF1603" i="18"/>
  <c r="AE1603" i="18"/>
  <c r="AI1603" i="18" s="1"/>
  <c r="AC1603" i="18" a="1"/>
  <c r="AC1603" i="18" s="1"/>
  <c r="AB1603" i="18" a="1"/>
  <c r="AB1603" i="18" s="1"/>
  <c r="Z1603" i="18"/>
  <c r="Y1603" i="18"/>
  <c r="X1603" i="18"/>
  <c r="W1603" i="18"/>
  <c r="V1603" i="18"/>
  <c r="U1603" i="18"/>
  <c r="T1603" i="18"/>
  <c r="S1603" i="18"/>
  <c r="R1603" i="18"/>
  <c r="Q1603" i="18"/>
  <c r="O1603" i="18"/>
  <c r="N1603" i="18" a="1"/>
  <c r="N1603" i="18" s="1"/>
  <c r="M1603" i="18"/>
  <c r="L1603" i="18"/>
  <c r="K1603" i="18"/>
  <c r="AX1602" i="18"/>
  <c r="AW1602" i="18" s="1"/>
  <c r="AS1602" i="18"/>
  <c r="AO1602" i="18" s="1"/>
  <c r="AP1602" i="18"/>
  <c r="AK1602" i="18"/>
  <c r="AH1602" i="18"/>
  <c r="AE1602" i="18"/>
  <c r="AI1602" i="18" s="1"/>
  <c r="AC1602" i="18" a="1"/>
  <c r="AC1602" i="18" s="1"/>
  <c r="AB1602" i="18" a="1"/>
  <c r="AB1602" i="18" s="1"/>
  <c r="Z1602" i="18"/>
  <c r="Y1602" i="18"/>
  <c r="X1602" i="18"/>
  <c r="W1602" i="18"/>
  <c r="V1602" i="18"/>
  <c r="U1602" i="18"/>
  <c r="T1602" i="18"/>
  <c r="S1602" i="18"/>
  <c r="R1602" i="18"/>
  <c r="Q1602" i="18"/>
  <c r="O1602" i="18"/>
  <c r="N1602" i="18"/>
  <c r="N1602" i="18" a="1"/>
  <c r="M1602" i="18"/>
  <c r="L1602" i="18"/>
  <c r="K1602" i="18"/>
  <c r="AY1601" i="18"/>
  <c r="AX1601" i="18"/>
  <c r="AU1601" i="18"/>
  <c r="AT1601" i="18"/>
  <c r="AS1601" i="18"/>
  <c r="AR1601" i="18" s="1"/>
  <c r="AP1601" i="18"/>
  <c r="AO1601" i="18"/>
  <c r="AL1601" i="18"/>
  <c r="AI1601" i="18"/>
  <c r="AE1601" i="18"/>
  <c r="AH1601" i="18" s="1"/>
  <c r="AC1601" i="18" a="1"/>
  <c r="AC1601" i="18" s="1"/>
  <c r="AB1601" i="18" a="1"/>
  <c r="AB1601" i="18" s="1"/>
  <c r="Z1601" i="18"/>
  <c r="Y1601" i="18"/>
  <c r="X1601" i="18"/>
  <c r="W1601" i="18"/>
  <c r="V1601" i="18"/>
  <c r="U1601" i="18"/>
  <c r="T1601" i="18"/>
  <c r="S1601" i="18"/>
  <c r="R1601" i="18"/>
  <c r="Q1601" i="18"/>
  <c r="O1601" i="18"/>
  <c r="N1601" i="18" a="1"/>
  <c r="N1601" i="18" s="1"/>
  <c r="M1601" i="18"/>
  <c r="L1601" i="18"/>
  <c r="K1601" i="18"/>
  <c r="AY1600" i="18"/>
  <c r="AX1600" i="18"/>
  <c r="BA1600" i="18" s="1"/>
  <c r="AU1600" i="18"/>
  <c r="AT1600" i="18"/>
  <c r="AS1600" i="18"/>
  <c r="AP1600" i="18" s="1"/>
  <c r="AR1600" i="18"/>
  <c r="AQ1600" i="18"/>
  <c r="AO1600" i="18"/>
  <c r="AN1600" i="18"/>
  <c r="AM1600" i="18"/>
  <c r="AE1600" i="18"/>
  <c r="AJ1600" i="18" s="1"/>
  <c r="AC1600" i="18" a="1"/>
  <c r="AC1600" i="18" s="1"/>
  <c r="AB1600" i="18" a="1"/>
  <c r="AB1600" i="18" s="1"/>
  <c r="Z1600" i="18"/>
  <c r="Y1600" i="18"/>
  <c r="X1600" i="18"/>
  <c r="W1600" i="18"/>
  <c r="V1600" i="18"/>
  <c r="U1600" i="18"/>
  <c r="T1600" i="18"/>
  <c r="S1600" i="18"/>
  <c r="R1600" i="18"/>
  <c r="Q1600" i="18"/>
  <c r="O1600" i="18"/>
  <c r="N1600" i="18" a="1"/>
  <c r="N1600" i="18" s="1"/>
  <c r="M1600" i="18"/>
  <c r="L1600" i="18"/>
  <c r="K1600" i="18"/>
  <c r="BA1599" i="18"/>
  <c r="AX1599" i="18"/>
  <c r="AY1599" i="18" s="1"/>
  <c r="AW1599" i="18"/>
  <c r="AV1599" i="18"/>
  <c r="AS1599" i="18"/>
  <c r="AR1599" i="18" s="1"/>
  <c r="AK1599" i="18"/>
  <c r="AF1599" i="18"/>
  <c r="AE1599" i="18"/>
  <c r="AI1599" i="18" s="1"/>
  <c r="AC1599" i="18" a="1"/>
  <c r="AC1599" i="18" s="1"/>
  <c r="AB1599" i="18" a="1"/>
  <c r="AB1599" i="18" s="1"/>
  <c r="Z1599" i="18"/>
  <c r="Y1599" i="18"/>
  <c r="X1599" i="18"/>
  <c r="W1599" i="18"/>
  <c r="V1599" i="18"/>
  <c r="U1599" i="18"/>
  <c r="T1599" i="18"/>
  <c r="S1599" i="18"/>
  <c r="R1599" i="18"/>
  <c r="Q1599" i="18"/>
  <c r="O1599" i="18"/>
  <c r="N1599" i="18" a="1"/>
  <c r="N1599" i="18" s="1"/>
  <c r="M1599" i="18"/>
  <c r="L1599" i="18"/>
  <c r="K1599" i="18"/>
  <c r="AX1598" i="18"/>
  <c r="AW1598" i="18" s="1"/>
  <c r="AS1598" i="18"/>
  <c r="AQ1598" i="18" s="1"/>
  <c r="AM1598" i="18"/>
  <c r="AI1598" i="18"/>
  <c r="AH1598" i="18"/>
  <c r="AE1598" i="18"/>
  <c r="AG1598" i="18" s="1"/>
  <c r="AC1598" i="18" a="1"/>
  <c r="AC1598" i="18" s="1"/>
  <c r="AB1598" i="18" a="1"/>
  <c r="AB1598" i="18" s="1"/>
  <c r="Z1598" i="18"/>
  <c r="Y1598" i="18"/>
  <c r="X1598" i="18"/>
  <c r="W1598" i="18"/>
  <c r="V1598" i="18"/>
  <c r="U1598" i="18"/>
  <c r="T1598" i="18"/>
  <c r="S1598" i="18"/>
  <c r="R1598" i="18"/>
  <c r="Q1598" i="18"/>
  <c r="O1598" i="18"/>
  <c r="N1598" i="18" a="1"/>
  <c r="N1598" i="18" s="1"/>
  <c r="M1598" i="18"/>
  <c r="L1598" i="18"/>
  <c r="K1598" i="18"/>
  <c r="AX1597" i="18"/>
  <c r="AV1597" i="18" s="1"/>
  <c r="AS1597" i="18"/>
  <c r="AR1597" i="18" s="1"/>
  <c r="AP1597" i="18"/>
  <c r="AO1597" i="18"/>
  <c r="AL1597" i="18"/>
  <c r="AI1597" i="18"/>
  <c r="AE1597" i="18"/>
  <c r="AH1597" i="18" s="1"/>
  <c r="AC1597" i="18" a="1"/>
  <c r="AC1597" i="18" s="1"/>
  <c r="AB1597" i="18" a="1"/>
  <c r="AB1597" i="18" s="1"/>
  <c r="Z1597" i="18"/>
  <c r="Y1597" i="18"/>
  <c r="X1597" i="18"/>
  <c r="W1597" i="18"/>
  <c r="V1597" i="18"/>
  <c r="U1597" i="18"/>
  <c r="T1597" i="18"/>
  <c r="S1597" i="18"/>
  <c r="R1597" i="18"/>
  <c r="Q1597" i="18"/>
  <c r="O1597" i="18"/>
  <c r="N1597" i="18" a="1"/>
  <c r="N1597" i="18" s="1"/>
  <c r="M1597" i="18"/>
  <c r="L1597" i="18"/>
  <c r="K1597" i="18"/>
  <c r="AY1596" i="18"/>
  <c r="AX1596" i="18"/>
  <c r="BA1596" i="18" s="1"/>
  <c r="AU1596" i="18"/>
  <c r="AT1596" i="18"/>
  <c r="AS1596" i="18"/>
  <c r="AR1596" i="18" s="1"/>
  <c r="AI1596" i="18"/>
  <c r="AE1596" i="18"/>
  <c r="AH1596" i="18" s="1"/>
  <c r="AC1596" i="18" a="1"/>
  <c r="AC1596" i="18" s="1"/>
  <c r="AB1596" i="18" a="1"/>
  <c r="AB1596" i="18" s="1"/>
  <c r="Z1596" i="18"/>
  <c r="Y1596" i="18"/>
  <c r="X1596" i="18"/>
  <c r="W1596" i="18"/>
  <c r="V1596" i="18"/>
  <c r="U1596" i="18"/>
  <c r="T1596" i="18"/>
  <c r="S1596" i="18"/>
  <c r="R1596" i="18"/>
  <c r="Q1596" i="18"/>
  <c r="O1596" i="18"/>
  <c r="N1596" i="18" a="1"/>
  <c r="N1596" i="18" s="1"/>
  <c r="M1596" i="18"/>
  <c r="L1596" i="18"/>
  <c r="K1596" i="18"/>
  <c r="AZ1595" i="18"/>
  <c r="AX1595" i="18"/>
  <c r="AW1595" i="18" s="1"/>
  <c r="AT1595" i="18"/>
  <c r="AS1595" i="18"/>
  <c r="AR1595" i="18" s="1"/>
  <c r="AK1595" i="18"/>
  <c r="AF1595" i="18"/>
  <c r="AE1595" i="18"/>
  <c r="AI1595" i="18" s="1"/>
  <c r="AC1595" i="18" a="1"/>
  <c r="AC1595" i="18" s="1"/>
  <c r="AB1595" i="18" a="1"/>
  <c r="AB1595" i="18" s="1"/>
  <c r="Z1595" i="18"/>
  <c r="Y1595" i="18"/>
  <c r="X1595" i="18"/>
  <c r="W1595" i="18"/>
  <c r="V1595" i="18"/>
  <c r="U1595" i="18"/>
  <c r="T1595" i="18"/>
  <c r="S1595" i="18"/>
  <c r="R1595" i="18"/>
  <c r="Q1595" i="18"/>
  <c r="O1595" i="18"/>
  <c r="N1595" i="18" a="1"/>
  <c r="N1595" i="18" s="1"/>
  <c r="M1595" i="18"/>
  <c r="L1595" i="18"/>
  <c r="K1595" i="18"/>
  <c r="AX1594" i="18"/>
  <c r="AZ1594" i="18" s="1"/>
  <c r="AU1594" i="18"/>
  <c r="AT1594" i="18"/>
  <c r="AS1594" i="18"/>
  <c r="AR1594" i="18"/>
  <c r="AQ1594" i="18"/>
  <c r="AP1594" i="18"/>
  <c r="AO1594" i="18"/>
  <c r="AN1594" i="18"/>
  <c r="AM1594" i="18"/>
  <c r="AL1594" i="18"/>
  <c r="AE1594" i="18"/>
  <c r="AJ1594" i="18" s="1"/>
  <c r="AC1594" i="18" a="1"/>
  <c r="AC1594" i="18" s="1"/>
  <c r="AB1594" i="18" a="1"/>
  <c r="AB1594" i="18" s="1"/>
  <c r="Z1594" i="18"/>
  <c r="Y1594" i="18"/>
  <c r="X1594" i="18"/>
  <c r="W1594" i="18"/>
  <c r="V1594" i="18"/>
  <c r="U1594" i="18"/>
  <c r="T1594" i="18"/>
  <c r="S1594" i="18"/>
  <c r="R1594" i="18"/>
  <c r="Q1594" i="18"/>
  <c r="O1594" i="18"/>
  <c r="N1594" i="18" a="1"/>
  <c r="N1594" i="18" s="1"/>
  <c r="M1594" i="18"/>
  <c r="L1594" i="18"/>
  <c r="K1594" i="18"/>
  <c r="AZ1593" i="18"/>
  <c r="AY1593" i="18"/>
  <c r="AX1593" i="18"/>
  <c r="BA1593" i="18" s="1"/>
  <c r="AV1593" i="18"/>
  <c r="AU1593" i="18"/>
  <c r="AT1593" i="18"/>
  <c r="AS1593" i="18"/>
  <c r="AP1593" i="18" s="1"/>
  <c r="AR1593" i="18"/>
  <c r="AQ1593" i="18"/>
  <c r="AO1593" i="18"/>
  <c r="AN1593" i="18"/>
  <c r="AM1593" i="18"/>
  <c r="AF1593" i="18"/>
  <c r="AE1593" i="18"/>
  <c r="AK1593" i="18" s="1"/>
  <c r="AC1593" i="18" a="1"/>
  <c r="AC1593" i="18" s="1"/>
  <c r="AB1593" i="18" a="1"/>
  <c r="AB1593" i="18" s="1"/>
  <c r="Z1593" i="18"/>
  <c r="Y1593" i="18"/>
  <c r="X1593" i="18"/>
  <c r="W1593" i="18"/>
  <c r="V1593" i="18"/>
  <c r="U1593" i="18"/>
  <c r="T1593" i="18"/>
  <c r="S1593" i="18"/>
  <c r="R1593" i="18"/>
  <c r="Q1593" i="18"/>
  <c r="O1593" i="18"/>
  <c r="N1593" i="18" a="1"/>
  <c r="N1593" i="18" s="1"/>
  <c r="M1593" i="18"/>
  <c r="L1593" i="18"/>
  <c r="K1593" i="18"/>
  <c r="AZ1592" i="18"/>
  <c r="AX1592" i="18"/>
  <c r="AY1592" i="18" s="1"/>
  <c r="AT1592" i="18"/>
  <c r="AS1592" i="18"/>
  <c r="AP1592" i="18" s="1"/>
  <c r="AE1592" i="18"/>
  <c r="AC1592" i="18" a="1"/>
  <c r="AC1592" i="18" s="1"/>
  <c r="AB1592" i="18" a="1"/>
  <c r="AB1592" i="18" s="1"/>
  <c r="Z1592" i="18"/>
  <c r="Y1592" i="18"/>
  <c r="X1592" i="18"/>
  <c r="W1592" i="18"/>
  <c r="V1592" i="18"/>
  <c r="U1592" i="18"/>
  <c r="T1592" i="18"/>
  <c r="S1592" i="18"/>
  <c r="R1592" i="18"/>
  <c r="Q1592" i="18"/>
  <c r="O1592" i="18"/>
  <c r="N1592" i="18" a="1"/>
  <c r="N1592" i="18" s="1"/>
  <c r="M1592" i="18"/>
  <c r="L1592" i="18"/>
  <c r="K1592" i="18"/>
  <c r="AX1591" i="18"/>
  <c r="AY1591" i="18" s="1"/>
  <c r="AS1591" i="18"/>
  <c r="AQ1591" i="18" s="1"/>
  <c r="AP1591" i="18"/>
  <c r="AO1591" i="18"/>
  <c r="AK1591" i="18"/>
  <c r="AH1591" i="18"/>
  <c r="AG1591" i="18"/>
  <c r="AE1591" i="18"/>
  <c r="AI1591" i="18" s="1"/>
  <c r="AC1591" i="18" a="1"/>
  <c r="AC1591" i="18" s="1"/>
  <c r="AB1591" i="18" a="1"/>
  <c r="AB1591" i="18" s="1"/>
  <c r="Z1591" i="18"/>
  <c r="Y1591" i="18"/>
  <c r="X1591" i="18"/>
  <c r="W1591" i="18"/>
  <c r="V1591" i="18"/>
  <c r="U1591" i="18"/>
  <c r="T1591" i="18"/>
  <c r="S1591" i="18"/>
  <c r="R1591" i="18"/>
  <c r="Q1591" i="18"/>
  <c r="O1591" i="18"/>
  <c r="N1591" i="18" a="1"/>
  <c r="N1591" i="18" s="1"/>
  <c r="M1591" i="18"/>
  <c r="L1591" i="18"/>
  <c r="K1591" i="18"/>
  <c r="AY1590" i="18"/>
  <c r="AX1590" i="18"/>
  <c r="AZ1590" i="18" s="1"/>
  <c r="AS1590" i="18"/>
  <c r="AE1590" i="18"/>
  <c r="AJ1590" i="18" s="1"/>
  <c r="AC1590" i="18" a="1"/>
  <c r="AC1590" i="18" s="1"/>
  <c r="AB1590" i="18" a="1"/>
  <c r="AB1590" i="18" s="1"/>
  <c r="Z1590" i="18"/>
  <c r="Y1590" i="18"/>
  <c r="X1590" i="18"/>
  <c r="W1590" i="18"/>
  <c r="V1590" i="18"/>
  <c r="U1590" i="18"/>
  <c r="T1590" i="18"/>
  <c r="S1590" i="18"/>
  <c r="R1590" i="18"/>
  <c r="Q1590" i="18"/>
  <c r="O1590" i="18"/>
  <c r="N1590" i="18" a="1"/>
  <c r="N1590" i="18" s="1"/>
  <c r="M1590" i="18"/>
  <c r="L1590" i="18"/>
  <c r="K1590" i="18"/>
  <c r="AX1589" i="18"/>
  <c r="AT1589" i="18" s="1"/>
  <c r="AS1589" i="18"/>
  <c r="AP1589" i="18" s="1"/>
  <c r="AO1589" i="18"/>
  <c r="AN1589" i="18"/>
  <c r="AF1589" i="18"/>
  <c r="AE1589" i="18"/>
  <c r="AK1589" i="18" s="1"/>
  <c r="AC1589" i="18" a="1"/>
  <c r="AC1589" i="18" s="1"/>
  <c r="AB1589" i="18" a="1"/>
  <c r="AB1589" i="18" s="1"/>
  <c r="Z1589" i="18"/>
  <c r="Y1589" i="18"/>
  <c r="X1589" i="18"/>
  <c r="W1589" i="18"/>
  <c r="V1589" i="18"/>
  <c r="U1589" i="18"/>
  <c r="T1589" i="18"/>
  <c r="S1589" i="18"/>
  <c r="R1589" i="18"/>
  <c r="Q1589" i="18"/>
  <c r="O1589" i="18"/>
  <c r="N1589" i="18" a="1"/>
  <c r="N1589" i="18" s="1"/>
  <c r="M1589" i="18"/>
  <c r="L1589" i="18"/>
  <c r="K1589" i="18"/>
  <c r="AX1588" i="18"/>
  <c r="AS1588" i="18"/>
  <c r="AH1588" i="18"/>
  <c r="AG1588" i="18"/>
  <c r="AE1588" i="18"/>
  <c r="AI1588" i="18" s="1"/>
  <c r="AC1588" i="18" a="1"/>
  <c r="AC1588" i="18" s="1"/>
  <c r="AB1588" i="18" a="1"/>
  <c r="AB1588" i="18" s="1"/>
  <c r="Z1588" i="18"/>
  <c r="Y1588" i="18"/>
  <c r="X1588" i="18"/>
  <c r="W1588" i="18"/>
  <c r="V1588" i="18"/>
  <c r="U1588" i="18"/>
  <c r="T1588" i="18"/>
  <c r="S1588" i="18"/>
  <c r="R1588" i="18"/>
  <c r="Q1588" i="18"/>
  <c r="O1588" i="18"/>
  <c r="N1588" i="18" a="1"/>
  <c r="N1588" i="18" s="1"/>
  <c r="M1588" i="18"/>
  <c r="L1588" i="18"/>
  <c r="K1588" i="18"/>
  <c r="AX1587" i="18"/>
  <c r="AY1587" i="18" s="1"/>
  <c r="AS1587" i="18"/>
  <c r="AQ1587" i="18" s="1"/>
  <c r="AP1587" i="18"/>
  <c r="AO1587" i="18"/>
  <c r="AK1587" i="18"/>
  <c r="AH1587" i="18"/>
  <c r="AG1587" i="18"/>
  <c r="AE1587" i="18"/>
  <c r="AI1587" i="18" s="1"/>
  <c r="AC1587" i="18" a="1"/>
  <c r="AC1587" i="18" s="1"/>
  <c r="AB1587" i="18" a="1"/>
  <c r="AB1587" i="18" s="1"/>
  <c r="Z1587" i="18"/>
  <c r="Y1587" i="18"/>
  <c r="X1587" i="18"/>
  <c r="W1587" i="18"/>
  <c r="V1587" i="18"/>
  <c r="U1587" i="18"/>
  <c r="T1587" i="18"/>
  <c r="S1587" i="18"/>
  <c r="R1587" i="18"/>
  <c r="Q1587" i="18"/>
  <c r="O1587" i="18"/>
  <c r="N1587" i="18" a="1"/>
  <c r="N1587" i="18" s="1"/>
  <c r="M1587" i="18"/>
  <c r="L1587" i="18"/>
  <c r="K1587" i="18"/>
  <c r="AY1586" i="18"/>
  <c r="AX1586" i="18"/>
  <c r="AZ1586" i="18" s="1"/>
  <c r="AS1586" i="18"/>
  <c r="AO1586" i="18"/>
  <c r="AE1586" i="18"/>
  <c r="AJ1586" i="18" s="1"/>
  <c r="AC1586" i="18" a="1"/>
  <c r="AC1586" i="18" s="1"/>
  <c r="AB1586" i="18" a="1"/>
  <c r="AB1586" i="18" s="1"/>
  <c r="Z1586" i="18"/>
  <c r="Y1586" i="18"/>
  <c r="X1586" i="18"/>
  <c r="W1586" i="18"/>
  <c r="V1586" i="18"/>
  <c r="U1586" i="18"/>
  <c r="T1586" i="18"/>
  <c r="S1586" i="18"/>
  <c r="R1586" i="18"/>
  <c r="Q1586" i="18"/>
  <c r="O1586" i="18"/>
  <c r="N1586" i="18" a="1"/>
  <c r="N1586" i="18" s="1"/>
  <c r="M1586" i="18"/>
  <c r="L1586" i="18"/>
  <c r="K1586" i="18"/>
  <c r="AX1585" i="18"/>
  <c r="AT1585" i="18"/>
  <c r="AS1585" i="18"/>
  <c r="AP1585" i="18" s="1"/>
  <c r="AO1585" i="18"/>
  <c r="AN1585" i="18"/>
  <c r="AF1585" i="18"/>
  <c r="AE1585" i="18"/>
  <c r="AK1585" i="18" s="1"/>
  <c r="AC1585" i="18" a="1"/>
  <c r="AC1585" i="18" s="1"/>
  <c r="AB1585" i="18" a="1"/>
  <c r="AB1585" i="18" s="1"/>
  <c r="Z1585" i="18"/>
  <c r="Y1585" i="18"/>
  <c r="X1585" i="18"/>
  <c r="W1585" i="18"/>
  <c r="V1585" i="18"/>
  <c r="U1585" i="18"/>
  <c r="T1585" i="18"/>
  <c r="S1585" i="18"/>
  <c r="R1585" i="18"/>
  <c r="Q1585" i="18"/>
  <c r="O1585" i="18"/>
  <c r="N1585" i="18" a="1"/>
  <c r="N1585" i="18" s="1"/>
  <c r="M1585" i="18"/>
  <c r="L1585" i="18"/>
  <c r="K1585" i="18"/>
  <c r="AX1584" i="18"/>
  <c r="AS1584" i="18"/>
  <c r="AK1584" i="18"/>
  <c r="AH1584" i="18"/>
  <c r="AG1584" i="18"/>
  <c r="AF1584" i="18"/>
  <c r="AE1584" i="18"/>
  <c r="AI1584" i="18" s="1"/>
  <c r="AC1584" i="18" a="1"/>
  <c r="AC1584" i="18" s="1"/>
  <c r="AB1584" i="18" a="1"/>
  <c r="AB1584" i="18" s="1"/>
  <c r="Z1584" i="18"/>
  <c r="Y1584" i="18"/>
  <c r="X1584" i="18"/>
  <c r="W1584" i="18"/>
  <c r="V1584" i="18"/>
  <c r="U1584" i="18"/>
  <c r="T1584" i="18"/>
  <c r="S1584" i="18"/>
  <c r="R1584" i="18"/>
  <c r="Q1584" i="18"/>
  <c r="O1584" i="18"/>
  <c r="N1584" i="18" a="1"/>
  <c r="N1584" i="18" s="1"/>
  <c r="M1584" i="18"/>
  <c r="L1584" i="18"/>
  <c r="K1584" i="18"/>
  <c r="AX1583" i="18"/>
  <c r="AY1583" i="18" s="1"/>
  <c r="AS1583" i="18"/>
  <c r="AQ1583" i="18" s="1"/>
  <c r="AP1583" i="18"/>
  <c r="AO1583" i="18"/>
  <c r="AL1583" i="18"/>
  <c r="AH1583" i="18"/>
  <c r="AG1583" i="18"/>
  <c r="AE1583" i="18"/>
  <c r="AI1583" i="18" s="1"/>
  <c r="AC1583" i="18" a="1"/>
  <c r="AC1583" i="18" s="1"/>
  <c r="AB1583" i="18" a="1"/>
  <c r="AB1583" i="18" s="1"/>
  <c r="Z1583" i="18"/>
  <c r="Y1583" i="18"/>
  <c r="X1583" i="18"/>
  <c r="W1583" i="18"/>
  <c r="V1583" i="18"/>
  <c r="U1583" i="18"/>
  <c r="T1583" i="18"/>
  <c r="S1583" i="18"/>
  <c r="R1583" i="18"/>
  <c r="Q1583" i="18"/>
  <c r="O1583" i="18"/>
  <c r="N1583" i="18" a="1"/>
  <c r="N1583" i="18" s="1"/>
  <c r="M1583" i="18"/>
  <c r="L1583" i="18"/>
  <c r="K1583" i="18"/>
  <c r="AY1582" i="18"/>
  <c r="AX1582" i="18"/>
  <c r="AZ1582" i="18" s="1"/>
  <c r="AS1582" i="18"/>
  <c r="AE1582" i="18"/>
  <c r="AJ1582" i="18" s="1"/>
  <c r="AC1582" i="18" a="1"/>
  <c r="AC1582" i="18" s="1"/>
  <c r="AB1582" i="18" a="1"/>
  <c r="AB1582" i="18" s="1"/>
  <c r="Z1582" i="18"/>
  <c r="Y1582" i="18"/>
  <c r="X1582" i="18"/>
  <c r="W1582" i="18"/>
  <c r="V1582" i="18"/>
  <c r="U1582" i="18"/>
  <c r="T1582" i="18"/>
  <c r="S1582" i="18"/>
  <c r="R1582" i="18"/>
  <c r="Q1582" i="18"/>
  <c r="O1582" i="18"/>
  <c r="N1582" i="18" a="1"/>
  <c r="N1582" i="18" s="1"/>
  <c r="M1582" i="18"/>
  <c r="L1582" i="18"/>
  <c r="K1582" i="18"/>
  <c r="AX1581" i="18"/>
  <c r="AT1581" i="18" s="1"/>
  <c r="AS1581" i="18"/>
  <c r="AP1581" i="18" s="1"/>
  <c r="AO1581" i="18"/>
  <c r="AN1581" i="18"/>
  <c r="AF1581" i="18"/>
  <c r="AE1581" i="18"/>
  <c r="AK1581" i="18" s="1"/>
  <c r="AC1581" i="18" a="1"/>
  <c r="AC1581" i="18" s="1"/>
  <c r="AB1581" i="18" a="1"/>
  <c r="AB1581" i="18" s="1"/>
  <c r="Z1581" i="18"/>
  <c r="Y1581" i="18"/>
  <c r="X1581" i="18"/>
  <c r="W1581" i="18"/>
  <c r="V1581" i="18"/>
  <c r="U1581" i="18"/>
  <c r="T1581" i="18"/>
  <c r="S1581" i="18"/>
  <c r="R1581" i="18"/>
  <c r="Q1581" i="18"/>
  <c r="O1581" i="18"/>
  <c r="N1581" i="18" a="1"/>
  <c r="N1581" i="18" s="1"/>
  <c r="M1581" i="18"/>
  <c r="L1581" i="18"/>
  <c r="K1581" i="18"/>
  <c r="AX1580" i="18"/>
  <c r="AS1580" i="18"/>
  <c r="AK1580" i="18"/>
  <c r="AH1580" i="18"/>
  <c r="AG1580" i="18"/>
  <c r="AF1580" i="18"/>
  <c r="AE1580" i="18"/>
  <c r="AI1580" i="18" s="1"/>
  <c r="AC1580" i="18" a="1"/>
  <c r="AC1580" i="18" s="1"/>
  <c r="AB1580" i="18" a="1"/>
  <c r="AB1580" i="18" s="1"/>
  <c r="Z1580" i="18"/>
  <c r="Y1580" i="18"/>
  <c r="X1580" i="18"/>
  <c r="W1580" i="18"/>
  <c r="V1580" i="18"/>
  <c r="U1580" i="18"/>
  <c r="T1580" i="18"/>
  <c r="S1580" i="18"/>
  <c r="R1580" i="18"/>
  <c r="Q1580" i="18"/>
  <c r="O1580" i="18"/>
  <c r="N1580" i="18"/>
  <c r="N1580" i="18" a="1"/>
  <c r="M1580" i="18"/>
  <c r="L1580" i="18"/>
  <c r="K1580" i="18"/>
  <c r="AX1579" i="18"/>
  <c r="AY1579" i="18" s="1"/>
  <c r="AS1579" i="18"/>
  <c r="AQ1579" i="18" s="1"/>
  <c r="AP1579" i="18"/>
  <c r="AO1579" i="18"/>
  <c r="AL1579" i="18"/>
  <c r="AH1579" i="18"/>
  <c r="AG1579" i="18"/>
  <c r="AE1579" i="18"/>
  <c r="AI1579" i="18" s="1"/>
  <c r="AC1579" i="18" a="1"/>
  <c r="AC1579" i="18" s="1"/>
  <c r="AB1579" i="18" a="1"/>
  <c r="AB1579" i="18" s="1"/>
  <c r="Z1579" i="18"/>
  <c r="Y1579" i="18"/>
  <c r="X1579" i="18"/>
  <c r="W1579" i="18"/>
  <c r="V1579" i="18"/>
  <c r="U1579" i="18"/>
  <c r="T1579" i="18"/>
  <c r="S1579" i="18"/>
  <c r="R1579" i="18"/>
  <c r="Q1579" i="18"/>
  <c r="O1579" i="18"/>
  <c r="N1579" i="18" a="1"/>
  <c r="N1579" i="18" s="1"/>
  <c r="M1579" i="18"/>
  <c r="L1579" i="18"/>
  <c r="K1579" i="18"/>
  <c r="AY1578" i="18"/>
  <c r="AX1578" i="18"/>
  <c r="AZ1578" i="18" s="1"/>
  <c r="AS1578" i="18"/>
  <c r="AO1578" i="18"/>
  <c r="AE1578" i="18"/>
  <c r="AJ1578" i="18" s="1"/>
  <c r="AC1578" i="18" a="1"/>
  <c r="AC1578" i="18" s="1"/>
  <c r="AB1578" i="18" a="1"/>
  <c r="AB1578" i="18" s="1"/>
  <c r="Z1578" i="18"/>
  <c r="Y1578" i="18"/>
  <c r="X1578" i="18"/>
  <c r="W1578" i="18"/>
  <c r="V1578" i="18"/>
  <c r="U1578" i="18"/>
  <c r="T1578" i="18"/>
  <c r="S1578" i="18"/>
  <c r="R1578" i="18"/>
  <c r="Q1578" i="18"/>
  <c r="O1578" i="18"/>
  <c r="N1578" i="18" a="1"/>
  <c r="N1578" i="18" s="1"/>
  <c r="M1578" i="18"/>
  <c r="L1578" i="18"/>
  <c r="K1578" i="18"/>
  <c r="AX1577" i="18"/>
  <c r="AT1577" i="18"/>
  <c r="AS1577" i="18"/>
  <c r="AP1577" i="18" s="1"/>
  <c r="AO1577" i="18"/>
  <c r="AN1577" i="18"/>
  <c r="AF1577" i="18"/>
  <c r="AE1577" i="18"/>
  <c r="AK1577" i="18" s="1"/>
  <c r="AC1577" i="18" a="1"/>
  <c r="AC1577" i="18" s="1"/>
  <c r="AB1577" i="18" a="1"/>
  <c r="AB1577" i="18" s="1"/>
  <c r="Z1577" i="18"/>
  <c r="Y1577" i="18"/>
  <c r="X1577" i="18"/>
  <c r="W1577" i="18"/>
  <c r="V1577" i="18"/>
  <c r="U1577" i="18"/>
  <c r="T1577" i="18"/>
  <c r="S1577" i="18"/>
  <c r="R1577" i="18"/>
  <c r="Q1577" i="18"/>
  <c r="O1577" i="18"/>
  <c r="N1577" i="18" a="1"/>
  <c r="N1577" i="18" s="1"/>
  <c r="M1577" i="18"/>
  <c r="L1577" i="18"/>
  <c r="K1577" i="18"/>
  <c r="AX1576" i="18"/>
  <c r="AS1576" i="18"/>
  <c r="AK1576" i="18"/>
  <c r="AH1576" i="18"/>
  <c r="AG1576" i="18"/>
  <c r="AF1576" i="18"/>
  <c r="AE1576" i="18"/>
  <c r="AI1576" i="18" s="1"/>
  <c r="AC1576" i="18" a="1"/>
  <c r="AC1576" i="18" s="1"/>
  <c r="AB1576" i="18" a="1"/>
  <c r="AB1576" i="18" s="1"/>
  <c r="Z1576" i="18"/>
  <c r="Y1576" i="18"/>
  <c r="X1576" i="18"/>
  <c r="W1576" i="18"/>
  <c r="V1576" i="18"/>
  <c r="U1576" i="18"/>
  <c r="T1576" i="18"/>
  <c r="S1576" i="18"/>
  <c r="R1576" i="18"/>
  <c r="Q1576" i="18"/>
  <c r="O1576" i="18"/>
  <c r="N1576" i="18" a="1"/>
  <c r="N1576" i="18" s="1"/>
  <c r="M1576" i="18"/>
  <c r="L1576" i="18"/>
  <c r="K1576" i="18"/>
  <c r="AX1575" i="18"/>
  <c r="AY1575" i="18" s="1"/>
  <c r="AS1575" i="18"/>
  <c r="AQ1575" i="18" s="1"/>
  <c r="AP1575" i="18"/>
  <c r="AO1575" i="18"/>
  <c r="AL1575" i="18"/>
  <c r="AH1575" i="18"/>
  <c r="AG1575" i="18"/>
  <c r="AE1575" i="18"/>
  <c r="AI1575" i="18" s="1"/>
  <c r="AC1575" i="18" a="1"/>
  <c r="AC1575" i="18" s="1"/>
  <c r="AB1575" i="18" a="1"/>
  <c r="AB1575" i="18" s="1"/>
  <c r="Z1575" i="18"/>
  <c r="Y1575" i="18"/>
  <c r="X1575" i="18"/>
  <c r="W1575" i="18"/>
  <c r="V1575" i="18"/>
  <c r="U1575" i="18"/>
  <c r="T1575" i="18"/>
  <c r="S1575" i="18"/>
  <c r="R1575" i="18"/>
  <c r="Q1575" i="18"/>
  <c r="O1575" i="18"/>
  <c r="N1575" i="18" a="1"/>
  <c r="N1575" i="18" s="1"/>
  <c r="M1575" i="18"/>
  <c r="L1575" i="18"/>
  <c r="K1575" i="18"/>
  <c r="AY1574" i="18"/>
  <c r="AX1574" i="18"/>
  <c r="AZ1574" i="18" s="1"/>
  <c r="AS1574" i="18"/>
  <c r="AO1574" i="18" s="1"/>
  <c r="AE1574" i="18"/>
  <c r="AJ1574" i="18" s="1"/>
  <c r="AC1574" i="18" a="1"/>
  <c r="AC1574" i="18" s="1"/>
  <c r="AB1574" i="18" a="1"/>
  <c r="AB1574" i="18" s="1"/>
  <c r="Z1574" i="18"/>
  <c r="Y1574" i="18"/>
  <c r="X1574" i="18"/>
  <c r="W1574" i="18"/>
  <c r="V1574" i="18"/>
  <c r="U1574" i="18"/>
  <c r="T1574" i="18"/>
  <c r="S1574" i="18"/>
  <c r="R1574" i="18"/>
  <c r="Q1574" i="18"/>
  <c r="O1574" i="18"/>
  <c r="N1574" i="18" a="1"/>
  <c r="N1574" i="18" s="1"/>
  <c r="M1574" i="18"/>
  <c r="L1574" i="18"/>
  <c r="K1574" i="18"/>
  <c r="AX1573" i="18"/>
  <c r="AS1573" i="18"/>
  <c r="AP1573" i="18" s="1"/>
  <c r="AO1573" i="18"/>
  <c r="AN1573" i="18"/>
  <c r="AF1573" i="18"/>
  <c r="AE1573" i="18"/>
  <c r="AK1573" i="18" s="1"/>
  <c r="AC1573" i="18" a="1"/>
  <c r="AC1573" i="18" s="1"/>
  <c r="AB1573" i="18" a="1"/>
  <c r="AB1573" i="18" s="1"/>
  <c r="Z1573" i="18"/>
  <c r="Y1573" i="18"/>
  <c r="X1573" i="18"/>
  <c r="W1573" i="18"/>
  <c r="V1573" i="18"/>
  <c r="U1573" i="18"/>
  <c r="T1573" i="18"/>
  <c r="S1573" i="18"/>
  <c r="R1573" i="18"/>
  <c r="Q1573" i="18"/>
  <c r="O1573" i="18"/>
  <c r="N1573" i="18" a="1"/>
  <c r="N1573" i="18" s="1"/>
  <c r="M1573" i="18"/>
  <c r="L1573" i="18"/>
  <c r="K1573" i="18"/>
  <c r="AX1572" i="18"/>
  <c r="AS1572" i="18"/>
  <c r="AK1572" i="18"/>
  <c r="AH1572" i="18"/>
  <c r="AG1572" i="18"/>
  <c r="AF1572" i="18"/>
  <c r="AE1572" i="18"/>
  <c r="AI1572" i="18" s="1"/>
  <c r="AC1572" i="18" a="1"/>
  <c r="AC1572" i="18" s="1"/>
  <c r="AB1572" i="18" a="1"/>
  <c r="AB1572" i="18" s="1"/>
  <c r="Z1572" i="18"/>
  <c r="Y1572" i="18"/>
  <c r="X1572" i="18"/>
  <c r="W1572" i="18"/>
  <c r="V1572" i="18"/>
  <c r="U1572" i="18"/>
  <c r="T1572" i="18"/>
  <c r="S1572" i="18"/>
  <c r="R1572" i="18"/>
  <c r="Q1572" i="18"/>
  <c r="O1572" i="18"/>
  <c r="N1572" i="18" a="1"/>
  <c r="N1572" i="18" s="1"/>
  <c r="M1572" i="18"/>
  <c r="L1572" i="18"/>
  <c r="K1572" i="18"/>
  <c r="AX1571" i="18"/>
  <c r="AY1571" i="18" s="1"/>
  <c r="AS1571" i="18"/>
  <c r="AQ1571" i="18" s="1"/>
  <c r="AP1571" i="18"/>
  <c r="AO1571" i="18"/>
  <c r="AL1571" i="18"/>
  <c r="AH1571" i="18"/>
  <c r="AG1571" i="18"/>
  <c r="AE1571" i="18"/>
  <c r="AI1571" i="18" s="1"/>
  <c r="AC1571" i="18" a="1"/>
  <c r="AC1571" i="18" s="1"/>
  <c r="AB1571" i="18" a="1"/>
  <c r="AB1571" i="18" s="1"/>
  <c r="Z1571" i="18"/>
  <c r="Y1571" i="18"/>
  <c r="X1571" i="18"/>
  <c r="W1571" i="18"/>
  <c r="V1571" i="18"/>
  <c r="U1571" i="18"/>
  <c r="T1571" i="18"/>
  <c r="S1571" i="18"/>
  <c r="R1571" i="18"/>
  <c r="Q1571" i="18"/>
  <c r="O1571" i="18"/>
  <c r="N1571" i="18" a="1"/>
  <c r="N1571" i="18" s="1"/>
  <c r="M1571" i="18"/>
  <c r="L1571" i="18"/>
  <c r="K1571" i="18"/>
  <c r="AY1570" i="18"/>
  <c r="AX1570" i="18"/>
  <c r="AZ1570" i="18" s="1"/>
  <c r="AS1570" i="18"/>
  <c r="AO1570" i="18"/>
  <c r="AE1570" i="18"/>
  <c r="AJ1570" i="18" s="1"/>
  <c r="AC1570" i="18" a="1"/>
  <c r="AC1570" i="18" s="1"/>
  <c r="AB1570" i="18" a="1"/>
  <c r="AB1570" i="18" s="1"/>
  <c r="Z1570" i="18"/>
  <c r="Y1570" i="18"/>
  <c r="X1570" i="18"/>
  <c r="W1570" i="18"/>
  <c r="V1570" i="18"/>
  <c r="U1570" i="18"/>
  <c r="T1570" i="18"/>
  <c r="S1570" i="18"/>
  <c r="R1570" i="18"/>
  <c r="Q1570" i="18"/>
  <c r="O1570" i="18"/>
  <c r="N1570" i="18" a="1"/>
  <c r="N1570" i="18" s="1"/>
  <c r="M1570" i="18"/>
  <c r="L1570" i="18"/>
  <c r="K1570" i="18"/>
  <c r="AX1569" i="18"/>
  <c r="AT1569" i="18"/>
  <c r="AS1569" i="18"/>
  <c r="AP1569" i="18" s="1"/>
  <c r="AO1569" i="18"/>
  <c r="AN1569" i="18"/>
  <c r="AF1569" i="18"/>
  <c r="AE1569" i="18"/>
  <c r="AK1569" i="18" s="1"/>
  <c r="AC1569" i="18" a="1"/>
  <c r="AC1569" i="18" s="1"/>
  <c r="AB1569" i="18" a="1"/>
  <c r="AB1569" i="18" s="1"/>
  <c r="Z1569" i="18"/>
  <c r="Y1569" i="18"/>
  <c r="X1569" i="18"/>
  <c r="W1569" i="18"/>
  <c r="V1569" i="18"/>
  <c r="U1569" i="18"/>
  <c r="T1569" i="18"/>
  <c r="S1569" i="18"/>
  <c r="R1569" i="18"/>
  <c r="Q1569" i="18"/>
  <c r="O1569" i="18"/>
  <c r="N1569" i="18" a="1"/>
  <c r="N1569" i="18" s="1"/>
  <c r="M1569" i="18"/>
  <c r="L1569" i="18"/>
  <c r="K1569" i="18"/>
  <c r="AX1568" i="18"/>
  <c r="AS1568" i="18"/>
  <c r="AH1568" i="18"/>
  <c r="AG1568" i="18"/>
  <c r="AE1568" i="18"/>
  <c r="AI1568" i="18" s="1"/>
  <c r="AC1568" i="18" a="1"/>
  <c r="AC1568" i="18" s="1"/>
  <c r="AB1568" i="18" a="1"/>
  <c r="AB1568" i="18" s="1"/>
  <c r="Z1568" i="18"/>
  <c r="Y1568" i="18"/>
  <c r="X1568" i="18"/>
  <c r="W1568" i="18"/>
  <c r="V1568" i="18"/>
  <c r="U1568" i="18"/>
  <c r="T1568" i="18"/>
  <c r="S1568" i="18"/>
  <c r="R1568" i="18"/>
  <c r="Q1568" i="18"/>
  <c r="O1568" i="18"/>
  <c r="N1568" i="18" a="1"/>
  <c r="N1568" i="18" s="1"/>
  <c r="M1568" i="18"/>
  <c r="L1568" i="18"/>
  <c r="K1568" i="18"/>
  <c r="AX1567" i="18"/>
  <c r="AY1567" i="18" s="1"/>
  <c r="AS1567" i="18"/>
  <c r="AQ1567" i="18" s="1"/>
  <c r="AP1567" i="18"/>
  <c r="AO1567" i="18"/>
  <c r="AK1567" i="18"/>
  <c r="AH1567" i="18"/>
  <c r="AG1567" i="18"/>
  <c r="AE1567" i="18"/>
  <c r="AI1567" i="18" s="1"/>
  <c r="AC1567" i="18" a="1"/>
  <c r="AC1567" i="18" s="1"/>
  <c r="AB1567" i="18" a="1"/>
  <c r="AB1567" i="18" s="1"/>
  <c r="Z1567" i="18"/>
  <c r="Y1567" i="18"/>
  <c r="X1567" i="18"/>
  <c r="W1567" i="18"/>
  <c r="V1567" i="18"/>
  <c r="U1567" i="18"/>
  <c r="T1567" i="18"/>
  <c r="S1567" i="18"/>
  <c r="R1567" i="18"/>
  <c r="Q1567" i="18"/>
  <c r="O1567" i="18"/>
  <c r="N1567" i="18" a="1"/>
  <c r="N1567" i="18" s="1"/>
  <c r="M1567" i="18"/>
  <c r="L1567" i="18"/>
  <c r="K1567" i="18"/>
  <c r="AY1566" i="18"/>
  <c r="AX1566" i="18"/>
  <c r="AZ1566" i="18" s="1"/>
  <c r="AS1566" i="18"/>
  <c r="AR1566" i="18" s="1"/>
  <c r="AO1566" i="18"/>
  <c r="AE1566" i="18"/>
  <c r="AJ1566" i="18" s="1"/>
  <c r="AC1566" i="18" a="1"/>
  <c r="AC1566" i="18" s="1"/>
  <c r="AB1566" i="18" a="1"/>
  <c r="AB1566" i="18" s="1"/>
  <c r="Z1566" i="18"/>
  <c r="Y1566" i="18"/>
  <c r="X1566" i="18"/>
  <c r="W1566" i="18"/>
  <c r="V1566" i="18"/>
  <c r="U1566" i="18"/>
  <c r="T1566" i="18"/>
  <c r="S1566" i="18"/>
  <c r="R1566" i="18"/>
  <c r="Q1566" i="18"/>
  <c r="O1566" i="18"/>
  <c r="N1566" i="18" a="1"/>
  <c r="N1566" i="18" s="1"/>
  <c r="M1566" i="18"/>
  <c r="L1566" i="18"/>
  <c r="K1566" i="18"/>
  <c r="BA1565" i="18"/>
  <c r="AX1565" i="18"/>
  <c r="AW1565" i="18"/>
  <c r="AS1565" i="18"/>
  <c r="AO1565" i="18" s="1"/>
  <c r="AN1565" i="18"/>
  <c r="AE1565" i="18"/>
  <c r="AC1565" i="18" a="1"/>
  <c r="AC1565" i="18" s="1"/>
  <c r="AB1565" i="18" a="1"/>
  <c r="AB1565" i="18" s="1"/>
  <c r="Z1565" i="18"/>
  <c r="Y1565" i="18"/>
  <c r="X1565" i="18"/>
  <c r="W1565" i="18"/>
  <c r="V1565" i="18"/>
  <c r="U1565" i="18"/>
  <c r="T1565" i="18"/>
  <c r="S1565" i="18"/>
  <c r="R1565" i="18"/>
  <c r="Q1565" i="18"/>
  <c r="O1565" i="18"/>
  <c r="N1565" i="18" a="1"/>
  <c r="N1565" i="18" s="1"/>
  <c r="M1565" i="18"/>
  <c r="L1565" i="18"/>
  <c r="K1565" i="18"/>
  <c r="AX1564" i="18"/>
  <c r="AW1564" i="18"/>
  <c r="AS1564" i="18"/>
  <c r="AP1564" i="18" s="1"/>
  <c r="AO1564" i="18"/>
  <c r="AK1564" i="18"/>
  <c r="AH1564" i="18"/>
  <c r="AG1564" i="18"/>
  <c r="AF1564" i="18"/>
  <c r="AE1564" i="18"/>
  <c r="AI1564" i="18" s="1"/>
  <c r="AC1564" i="18" a="1"/>
  <c r="AC1564" i="18" s="1"/>
  <c r="AB1564" i="18" a="1"/>
  <c r="AB1564" i="18" s="1"/>
  <c r="Z1564" i="18"/>
  <c r="Y1564" i="18"/>
  <c r="X1564" i="18"/>
  <c r="W1564" i="18"/>
  <c r="V1564" i="18"/>
  <c r="U1564" i="18"/>
  <c r="T1564" i="18"/>
  <c r="S1564" i="18"/>
  <c r="R1564" i="18"/>
  <c r="Q1564" i="18"/>
  <c r="O1564" i="18"/>
  <c r="N1564" i="18"/>
  <c r="N1564" i="18" a="1"/>
  <c r="M1564" i="18"/>
  <c r="L1564" i="18"/>
  <c r="K1564" i="18"/>
  <c r="AX1563" i="18"/>
  <c r="AS1563" i="18"/>
  <c r="AQ1563" i="18" s="1"/>
  <c r="AP1563" i="18"/>
  <c r="AO1563" i="18"/>
  <c r="AL1563" i="18"/>
  <c r="AH1563" i="18"/>
  <c r="AG1563" i="18"/>
  <c r="AE1563" i="18"/>
  <c r="AI1563" i="18" s="1"/>
  <c r="AC1563" i="18" a="1"/>
  <c r="AC1563" i="18" s="1"/>
  <c r="AB1563" i="18" a="1"/>
  <c r="AB1563" i="18" s="1"/>
  <c r="Z1563" i="18"/>
  <c r="Y1563" i="18"/>
  <c r="X1563" i="18"/>
  <c r="W1563" i="18"/>
  <c r="V1563" i="18"/>
  <c r="U1563" i="18"/>
  <c r="T1563" i="18"/>
  <c r="S1563" i="18"/>
  <c r="R1563" i="18"/>
  <c r="Q1563" i="18"/>
  <c r="O1563" i="18"/>
  <c r="N1563" i="18" a="1"/>
  <c r="N1563" i="18" s="1"/>
  <c r="M1563" i="18"/>
  <c r="L1563" i="18"/>
  <c r="K1563" i="18"/>
  <c r="AX1562" i="18"/>
  <c r="AS1562" i="18"/>
  <c r="AR1562" i="18"/>
  <c r="AO1562" i="18"/>
  <c r="AN1562" i="18"/>
  <c r="AE1562" i="18"/>
  <c r="AJ1562" i="18" s="1"/>
  <c r="AC1562" i="18" a="1"/>
  <c r="AC1562" i="18" s="1"/>
  <c r="AB1562" i="18" a="1"/>
  <c r="AB1562" i="18" s="1"/>
  <c r="Z1562" i="18"/>
  <c r="Y1562" i="18"/>
  <c r="X1562" i="18"/>
  <c r="W1562" i="18"/>
  <c r="V1562" i="18"/>
  <c r="U1562" i="18"/>
  <c r="T1562" i="18"/>
  <c r="S1562" i="18"/>
  <c r="R1562" i="18"/>
  <c r="Q1562" i="18"/>
  <c r="O1562" i="18"/>
  <c r="N1562" i="18" a="1"/>
  <c r="N1562" i="18" s="1"/>
  <c r="M1562" i="18"/>
  <c r="L1562" i="18"/>
  <c r="K1562" i="18"/>
  <c r="AX1561" i="18"/>
  <c r="AS1561" i="18"/>
  <c r="AO1561" i="18"/>
  <c r="AF1561" i="18"/>
  <c r="AE1561" i="18"/>
  <c r="AC1561" i="18" a="1"/>
  <c r="AC1561" i="18" s="1"/>
  <c r="AB1561" i="18" a="1"/>
  <c r="AB1561" i="18" s="1"/>
  <c r="Z1561" i="18"/>
  <c r="Y1561" i="18"/>
  <c r="X1561" i="18"/>
  <c r="W1561" i="18"/>
  <c r="V1561" i="18"/>
  <c r="U1561" i="18"/>
  <c r="T1561" i="18"/>
  <c r="S1561" i="18"/>
  <c r="R1561" i="18"/>
  <c r="Q1561" i="18"/>
  <c r="O1561" i="18"/>
  <c r="N1561" i="18" a="1"/>
  <c r="N1561" i="18" s="1"/>
  <c r="M1561" i="18"/>
  <c r="L1561" i="18"/>
  <c r="K1561" i="18"/>
  <c r="AX1560" i="18"/>
  <c r="AS1560" i="18"/>
  <c r="AP1560" i="18" s="1"/>
  <c r="AK1560" i="18"/>
  <c r="AH1560" i="18"/>
  <c r="AG1560" i="18"/>
  <c r="AF1560" i="18"/>
  <c r="AE1560" i="18"/>
  <c r="AI1560" i="18" s="1"/>
  <c r="AC1560" i="18" a="1"/>
  <c r="AC1560" i="18" s="1"/>
  <c r="AB1560" i="18" a="1"/>
  <c r="AB1560" i="18" s="1"/>
  <c r="Z1560" i="18"/>
  <c r="Y1560" i="18"/>
  <c r="X1560" i="18"/>
  <c r="W1560" i="18"/>
  <c r="V1560" i="18"/>
  <c r="U1560" i="18"/>
  <c r="T1560" i="18"/>
  <c r="S1560" i="18"/>
  <c r="R1560" i="18"/>
  <c r="Q1560" i="18"/>
  <c r="O1560" i="18"/>
  <c r="N1560" i="18" a="1"/>
  <c r="N1560" i="18" s="1"/>
  <c r="M1560" i="18"/>
  <c r="L1560" i="18"/>
  <c r="K1560" i="18"/>
  <c r="AX1559" i="18"/>
  <c r="AS1559" i="18"/>
  <c r="AQ1559" i="18" s="1"/>
  <c r="AP1559" i="18"/>
  <c r="AO1559" i="18"/>
  <c r="AL1559" i="18"/>
  <c r="AH1559" i="18"/>
  <c r="AG1559" i="18"/>
  <c r="AE1559" i="18"/>
  <c r="AI1559" i="18" s="1"/>
  <c r="AC1559" i="18" a="1"/>
  <c r="AC1559" i="18" s="1"/>
  <c r="AB1559" i="18" a="1"/>
  <c r="AB1559" i="18" s="1"/>
  <c r="Z1559" i="18"/>
  <c r="Y1559" i="18"/>
  <c r="X1559" i="18"/>
  <c r="W1559" i="18"/>
  <c r="V1559" i="18"/>
  <c r="U1559" i="18"/>
  <c r="T1559" i="18"/>
  <c r="S1559" i="18"/>
  <c r="R1559" i="18"/>
  <c r="Q1559" i="18"/>
  <c r="O1559" i="18"/>
  <c r="N1559" i="18" a="1"/>
  <c r="N1559" i="18" s="1"/>
  <c r="M1559" i="18"/>
  <c r="L1559" i="18"/>
  <c r="K1559" i="18"/>
  <c r="AY1558" i="18"/>
  <c r="AX1558" i="18"/>
  <c r="AS1558" i="18"/>
  <c r="AE1558" i="18"/>
  <c r="AJ1558" i="18" s="1"/>
  <c r="AC1558" i="18" a="1"/>
  <c r="AC1558" i="18" s="1"/>
  <c r="AB1558" i="18" a="1"/>
  <c r="AB1558" i="18" s="1"/>
  <c r="Z1558" i="18"/>
  <c r="Y1558" i="18"/>
  <c r="X1558" i="18"/>
  <c r="W1558" i="18"/>
  <c r="V1558" i="18"/>
  <c r="U1558" i="18"/>
  <c r="T1558" i="18"/>
  <c r="S1558" i="18"/>
  <c r="R1558" i="18"/>
  <c r="Q1558" i="18"/>
  <c r="O1558" i="18"/>
  <c r="N1558" i="18" a="1"/>
  <c r="N1558" i="18" s="1"/>
  <c r="M1558" i="18"/>
  <c r="L1558" i="18"/>
  <c r="K1558" i="18"/>
  <c r="BA1557" i="18"/>
  <c r="AX1557" i="18"/>
  <c r="AW1557" i="18"/>
  <c r="AT1557" i="18"/>
  <c r="AS1557" i="18"/>
  <c r="AE1557" i="18"/>
  <c r="AC1557" i="18" a="1"/>
  <c r="AC1557" i="18" s="1"/>
  <c r="AB1557" i="18" a="1"/>
  <c r="AB1557" i="18" s="1"/>
  <c r="Z1557" i="18"/>
  <c r="Y1557" i="18"/>
  <c r="X1557" i="18"/>
  <c r="W1557" i="18"/>
  <c r="V1557" i="18"/>
  <c r="U1557" i="18"/>
  <c r="T1557" i="18"/>
  <c r="S1557" i="18"/>
  <c r="R1557" i="18"/>
  <c r="Q1557" i="18"/>
  <c r="O1557" i="18"/>
  <c r="N1557" i="18" a="1"/>
  <c r="N1557" i="18" s="1"/>
  <c r="M1557" i="18"/>
  <c r="L1557" i="18"/>
  <c r="K1557" i="18"/>
  <c r="AX1556" i="18"/>
  <c r="AW1556" i="18" s="1"/>
  <c r="AV1556" i="18"/>
  <c r="AS1556" i="18"/>
  <c r="AP1556" i="18" s="1"/>
  <c r="AO1556" i="18"/>
  <c r="AH1556" i="18"/>
  <c r="AF1556" i="18"/>
  <c r="AE1556" i="18"/>
  <c r="AC1556" i="18" a="1"/>
  <c r="AC1556" i="18" s="1"/>
  <c r="AB1556" i="18" a="1"/>
  <c r="AB1556" i="18" s="1"/>
  <c r="Z1556" i="18"/>
  <c r="Y1556" i="18"/>
  <c r="X1556" i="18"/>
  <c r="W1556" i="18"/>
  <c r="V1556" i="18"/>
  <c r="U1556" i="18"/>
  <c r="T1556" i="18"/>
  <c r="S1556" i="18"/>
  <c r="R1556" i="18"/>
  <c r="Q1556" i="18"/>
  <c r="O1556" i="18"/>
  <c r="N1556" i="18" a="1"/>
  <c r="N1556" i="18" s="1"/>
  <c r="M1556" i="18"/>
  <c r="L1556" i="18"/>
  <c r="K1556" i="18"/>
  <c r="AX1555" i="18"/>
  <c r="AY1555" i="18" s="1"/>
  <c r="AT1555" i="18"/>
  <c r="AS1555" i="18"/>
  <c r="AQ1555" i="18" s="1"/>
  <c r="AP1555" i="18"/>
  <c r="AL1555" i="18"/>
  <c r="AH1555" i="18"/>
  <c r="AE1555" i="18"/>
  <c r="AI1555" i="18" s="1"/>
  <c r="AC1555" i="18" a="1"/>
  <c r="AC1555" i="18" s="1"/>
  <c r="AB1555" i="18" a="1"/>
  <c r="AB1555" i="18" s="1"/>
  <c r="Z1555" i="18"/>
  <c r="Y1555" i="18"/>
  <c r="X1555" i="18"/>
  <c r="W1555" i="18"/>
  <c r="V1555" i="18"/>
  <c r="U1555" i="18"/>
  <c r="T1555" i="18"/>
  <c r="S1555" i="18"/>
  <c r="R1555" i="18"/>
  <c r="Q1555" i="18"/>
  <c r="O1555" i="18"/>
  <c r="N1555" i="18" a="1"/>
  <c r="N1555" i="18" s="1"/>
  <c r="M1555" i="18"/>
  <c r="L1555" i="18"/>
  <c r="K1555" i="18"/>
  <c r="AY1554" i="18"/>
  <c r="AX1554" i="18"/>
  <c r="AZ1554" i="18" s="1"/>
  <c r="AU1554" i="18"/>
  <c r="AT1554" i="18"/>
  <c r="AS1554" i="18"/>
  <c r="AO1554" i="18" s="1"/>
  <c r="AE1554" i="18"/>
  <c r="AJ1554" i="18" s="1"/>
  <c r="AC1554" i="18" a="1"/>
  <c r="AC1554" i="18" s="1"/>
  <c r="AB1554" i="18" a="1"/>
  <c r="AB1554" i="18" s="1"/>
  <c r="Z1554" i="18"/>
  <c r="Y1554" i="18"/>
  <c r="X1554" i="18"/>
  <c r="W1554" i="18"/>
  <c r="V1554" i="18"/>
  <c r="U1554" i="18"/>
  <c r="T1554" i="18"/>
  <c r="S1554" i="18"/>
  <c r="R1554" i="18"/>
  <c r="Q1554" i="18"/>
  <c r="O1554" i="18"/>
  <c r="N1554" i="18" a="1"/>
  <c r="N1554" i="18" s="1"/>
  <c r="M1554" i="18"/>
  <c r="L1554" i="18"/>
  <c r="K1554" i="18"/>
  <c r="AX1553" i="18"/>
  <c r="AS1553" i="18"/>
  <c r="AP1553" i="18" s="1"/>
  <c r="AR1553" i="18"/>
  <c r="AQ1553" i="18"/>
  <c r="AO1553" i="18"/>
  <c r="AN1553" i="18"/>
  <c r="AM1553" i="18"/>
  <c r="AJ1553" i="18"/>
  <c r="AF1553" i="18"/>
  <c r="AE1553" i="18"/>
  <c r="AK1553" i="18" s="1"/>
  <c r="AC1553" i="18" a="1"/>
  <c r="AC1553" i="18" s="1"/>
  <c r="AB1553" i="18" a="1"/>
  <c r="AB1553" i="18" s="1"/>
  <c r="Z1553" i="18"/>
  <c r="Y1553" i="18"/>
  <c r="X1553" i="18"/>
  <c r="W1553" i="18"/>
  <c r="V1553" i="18"/>
  <c r="U1553" i="18"/>
  <c r="T1553" i="18"/>
  <c r="S1553" i="18"/>
  <c r="R1553" i="18"/>
  <c r="Q1553" i="18"/>
  <c r="O1553" i="18"/>
  <c r="N1553" i="18" a="1"/>
  <c r="N1553" i="18" s="1"/>
  <c r="M1553" i="18"/>
  <c r="L1553" i="18"/>
  <c r="K1553" i="18"/>
  <c r="AX1552" i="18"/>
  <c r="AS1552" i="18"/>
  <c r="AK1552" i="18"/>
  <c r="AH1552" i="18"/>
  <c r="AF1552" i="18"/>
  <c r="AE1552" i="18"/>
  <c r="AI1552" i="18" s="1"/>
  <c r="AC1552" i="18" a="1"/>
  <c r="AC1552" i="18" s="1"/>
  <c r="AB1552" i="18" a="1"/>
  <c r="AB1552" i="18" s="1"/>
  <c r="Z1552" i="18"/>
  <c r="Y1552" i="18"/>
  <c r="X1552" i="18"/>
  <c r="W1552" i="18"/>
  <c r="V1552" i="18"/>
  <c r="U1552" i="18"/>
  <c r="T1552" i="18"/>
  <c r="S1552" i="18"/>
  <c r="R1552" i="18"/>
  <c r="Q1552" i="18"/>
  <c r="O1552" i="18"/>
  <c r="N1552" i="18"/>
  <c r="N1552" i="18" a="1"/>
  <c r="M1552" i="18"/>
  <c r="L1552" i="18"/>
  <c r="K1552" i="18"/>
  <c r="AX1551" i="18"/>
  <c r="AY1551" i="18" s="1"/>
  <c r="AT1551" i="18"/>
  <c r="AS1551" i="18"/>
  <c r="AQ1551" i="18" s="1"/>
  <c r="AP1551" i="18"/>
  <c r="AL1551" i="18"/>
  <c r="AH1551" i="18"/>
  <c r="AE1551" i="18"/>
  <c r="AI1551" i="18" s="1"/>
  <c r="AC1551" i="18" a="1"/>
  <c r="AC1551" i="18" s="1"/>
  <c r="AB1551" i="18" a="1"/>
  <c r="AB1551" i="18" s="1"/>
  <c r="Z1551" i="18"/>
  <c r="Y1551" i="18"/>
  <c r="X1551" i="18"/>
  <c r="W1551" i="18"/>
  <c r="V1551" i="18"/>
  <c r="U1551" i="18"/>
  <c r="T1551" i="18"/>
  <c r="S1551" i="18"/>
  <c r="R1551" i="18"/>
  <c r="Q1551" i="18"/>
  <c r="O1551" i="18"/>
  <c r="N1551" i="18" a="1"/>
  <c r="N1551" i="18" s="1"/>
  <c r="M1551" i="18"/>
  <c r="L1551" i="18"/>
  <c r="K1551" i="18"/>
  <c r="AY1550" i="18"/>
  <c r="AX1550" i="18"/>
  <c r="AZ1550" i="18" s="1"/>
  <c r="AU1550" i="18"/>
  <c r="AT1550" i="18"/>
  <c r="AS1550" i="18"/>
  <c r="AE1550" i="18"/>
  <c r="AJ1550" i="18" s="1"/>
  <c r="AC1550" i="18" a="1"/>
  <c r="AC1550" i="18" s="1"/>
  <c r="AB1550" i="18" a="1"/>
  <c r="AB1550" i="18" s="1"/>
  <c r="Z1550" i="18"/>
  <c r="Y1550" i="18"/>
  <c r="X1550" i="18"/>
  <c r="W1550" i="18"/>
  <c r="V1550" i="18"/>
  <c r="U1550" i="18"/>
  <c r="T1550" i="18"/>
  <c r="S1550" i="18"/>
  <c r="R1550" i="18"/>
  <c r="Q1550" i="18"/>
  <c r="O1550" i="18"/>
  <c r="N1550" i="18" a="1"/>
  <c r="N1550" i="18" s="1"/>
  <c r="M1550" i="18"/>
  <c r="L1550" i="18"/>
  <c r="K1550" i="18"/>
  <c r="AX1549" i="18"/>
  <c r="AT1549" i="18" s="1"/>
  <c r="AS1549" i="18"/>
  <c r="AP1549" i="18" s="1"/>
  <c r="AR1549" i="18"/>
  <c r="AO1549" i="18"/>
  <c r="AN1549" i="18"/>
  <c r="AM1549" i="18"/>
  <c r="AF1549" i="18"/>
  <c r="AE1549" i="18"/>
  <c r="AK1549" i="18" s="1"/>
  <c r="AC1549" i="18" a="1"/>
  <c r="AC1549" i="18" s="1"/>
  <c r="AB1549" i="18" a="1"/>
  <c r="AB1549" i="18" s="1"/>
  <c r="Z1549" i="18"/>
  <c r="Y1549" i="18"/>
  <c r="X1549" i="18"/>
  <c r="W1549" i="18"/>
  <c r="V1549" i="18"/>
  <c r="U1549" i="18"/>
  <c r="T1549" i="18"/>
  <c r="S1549" i="18"/>
  <c r="R1549" i="18"/>
  <c r="Q1549" i="18"/>
  <c r="O1549" i="18"/>
  <c r="N1549" i="18" a="1"/>
  <c r="N1549" i="18" s="1"/>
  <c r="M1549" i="18"/>
  <c r="L1549" i="18"/>
  <c r="K1549" i="18"/>
  <c r="AX1548" i="18"/>
  <c r="AS1548" i="18"/>
  <c r="AK1548" i="18"/>
  <c r="AH1548" i="18"/>
  <c r="AG1548" i="18"/>
  <c r="AF1548" i="18"/>
  <c r="AE1548" i="18"/>
  <c r="AI1548" i="18" s="1"/>
  <c r="AC1548" i="18" a="1"/>
  <c r="AC1548" i="18" s="1"/>
  <c r="AB1548" i="18" a="1"/>
  <c r="AB1548" i="18" s="1"/>
  <c r="Z1548" i="18"/>
  <c r="Y1548" i="18"/>
  <c r="X1548" i="18"/>
  <c r="W1548" i="18"/>
  <c r="V1548" i="18"/>
  <c r="U1548" i="18"/>
  <c r="T1548" i="18"/>
  <c r="S1548" i="18"/>
  <c r="R1548" i="18"/>
  <c r="Q1548" i="18"/>
  <c r="O1548" i="18"/>
  <c r="N1548" i="18" a="1"/>
  <c r="N1548" i="18" s="1"/>
  <c r="M1548" i="18"/>
  <c r="L1548" i="18"/>
  <c r="K1548" i="18"/>
  <c r="AX1547" i="18"/>
  <c r="AY1547" i="18" s="1"/>
  <c r="AT1547" i="18"/>
  <c r="AS1547" i="18"/>
  <c r="AQ1547" i="18" s="1"/>
  <c r="AP1547" i="18"/>
  <c r="AO1547" i="18"/>
  <c r="AL1547" i="18"/>
  <c r="AH1547" i="18"/>
  <c r="AE1547" i="18"/>
  <c r="AI1547" i="18" s="1"/>
  <c r="AC1547" i="18" a="1"/>
  <c r="AC1547" i="18" s="1"/>
  <c r="AB1547" i="18" a="1"/>
  <c r="AB1547" i="18" s="1"/>
  <c r="Z1547" i="18"/>
  <c r="Y1547" i="18"/>
  <c r="X1547" i="18"/>
  <c r="W1547" i="18"/>
  <c r="V1547" i="18"/>
  <c r="U1547" i="18"/>
  <c r="T1547" i="18"/>
  <c r="S1547" i="18"/>
  <c r="R1547" i="18"/>
  <c r="Q1547" i="18"/>
  <c r="O1547" i="18"/>
  <c r="N1547" i="18" a="1"/>
  <c r="N1547" i="18" s="1"/>
  <c r="M1547" i="18"/>
  <c r="L1547" i="18"/>
  <c r="K1547" i="18"/>
  <c r="AY1546" i="18"/>
  <c r="AX1546" i="18"/>
  <c r="AZ1546" i="18" s="1"/>
  <c r="AU1546" i="18"/>
  <c r="AS1546" i="18"/>
  <c r="AO1546" i="18"/>
  <c r="AE1546" i="18"/>
  <c r="AJ1546" i="18" s="1"/>
  <c r="AC1546" i="18" a="1"/>
  <c r="AC1546" i="18" s="1"/>
  <c r="AB1546" i="18" a="1"/>
  <c r="AB1546" i="18" s="1"/>
  <c r="Z1546" i="18"/>
  <c r="Y1546" i="18"/>
  <c r="X1546" i="18"/>
  <c r="W1546" i="18"/>
  <c r="V1546" i="18"/>
  <c r="U1546" i="18"/>
  <c r="T1546" i="18"/>
  <c r="S1546" i="18"/>
  <c r="R1546" i="18"/>
  <c r="Q1546" i="18"/>
  <c r="O1546" i="18"/>
  <c r="N1546" i="18" a="1"/>
  <c r="N1546" i="18" s="1"/>
  <c r="M1546" i="18"/>
  <c r="L1546" i="18"/>
  <c r="K1546" i="18"/>
  <c r="AX1545" i="18"/>
  <c r="AT1545" i="18"/>
  <c r="AS1545" i="18"/>
  <c r="AP1545" i="18" s="1"/>
  <c r="AR1545" i="18"/>
  <c r="AO1545" i="18"/>
  <c r="AN1545" i="18"/>
  <c r="AM1545" i="18"/>
  <c r="AF1545" i="18"/>
  <c r="AE1545" i="18"/>
  <c r="AK1545" i="18" s="1"/>
  <c r="AC1545" i="18" a="1"/>
  <c r="AC1545" i="18" s="1"/>
  <c r="AB1545" i="18" a="1"/>
  <c r="AB1545" i="18" s="1"/>
  <c r="Z1545" i="18"/>
  <c r="Y1545" i="18"/>
  <c r="X1545" i="18"/>
  <c r="W1545" i="18"/>
  <c r="V1545" i="18"/>
  <c r="U1545" i="18"/>
  <c r="T1545" i="18"/>
  <c r="S1545" i="18"/>
  <c r="R1545" i="18"/>
  <c r="Q1545" i="18"/>
  <c r="O1545" i="18"/>
  <c r="N1545" i="18" a="1"/>
  <c r="N1545" i="18" s="1"/>
  <c r="M1545" i="18"/>
  <c r="L1545" i="18"/>
  <c r="K1545" i="18"/>
  <c r="AX1544" i="18"/>
  <c r="AS1544" i="18"/>
  <c r="AK1544" i="18"/>
  <c r="AH1544" i="18"/>
  <c r="AG1544" i="18"/>
  <c r="AF1544" i="18"/>
  <c r="AE1544" i="18"/>
  <c r="AI1544" i="18" s="1"/>
  <c r="AC1544" i="18" a="1"/>
  <c r="AC1544" i="18" s="1"/>
  <c r="AB1544" i="18" a="1"/>
  <c r="AB1544" i="18" s="1"/>
  <c r="Z1544" i="18"/>
  <c r="Y1544" i="18"/>
  <c r="X1544" i="18"/>
  <c r="W1544" i="18"/>
  <c r="V1544" i="18"/>
  <c r="U1544" i="18"/>
  <c r="T1544" i="18"/>
  <c r="S1544" i="18"/>
  <c r="R1544" i="18"/>
  <c r="Q1544" i="18"/>
  <c r="O1544" i="18"/>
  <c r="N1544" i="18"/>
  <c r="N1544" i="18" a="1"/>
  <c r="M1544" i="18"/>
  <c r="L1544" i="18"/>
  <c r="K1544" i="18"/>
  <c r="AX1543" i="18"/>
  <c r="AY1543" i="18" s="1"/>
  <c r="AT1543" i="18"/>
  <c r="AS1543" i="18"/>
  <c r="AQ1543" i="18" s="1"/>
  <c r="AP1543" i="18"/>
  <c r="AO1543" i="18"/>
  <c r="AL1543" i="18"/>
  <c r="AH1543" i="18"/>
  <c r="AE1543" i="18"/>
  <c r="AI1543" i="18" s="1"/>
  <c r="AC1543" i="18" a="1"/>
  <c r="AC1543" i="18" s="1"/>
  <c r="AB1543" i="18" a="1"/>
  <c r="AB1543" i="18" s="1"/>
  <c r="Z1543" i="18"/>
  <c r="Y1543" i="18"/>
  <c r="X1543" i="18"/>
  <c r="W1543" i="18"/>
  <c r="V1543" i="18"/>
  <c r="U1543" i="18"/>
  <c r="T1543" i="18"/>
  <c r="S1543" i="18"/>
  <c r="R1543" i="18"/>
  <c r="Q1543" i="18"/>
  <c r="O1543" i="18"/>
  <c r="N1543" i="18" a="1"/>
  <c r="N1543" i="18" s="1"/>
  <c r="M1543" i="18"/>
  <c r="L1543" i="18"/>
  <c r="K1543" i="18"/>
  <c r="AY1542" i="18"/>
  <c r="AX1542" i="18"/>
  <c r="AZ1542" i="18" s="1"/>
  <c r="AU1542" i="18"/>
  <c r="AS1542" i="18"/>
  <c r="AO1542" i="18" s="1"/>
  <c r="AE1542" i="18"/>
  <c r="AJ1542" i="18" s="1"/>
  <c r="AC1542" i="18" a="1"/>
  <c r="AC1542" i="18" s="1"/>
  <c r="AB1542" i="18" a="1"/>
  <c r="AB1542" i="18" s="1"/>
  <c r="Z1542" i="18"/>
  <c r="Y1542" i="18"/>
  <c r="X1542" i="18"/>
  <c r="W1542" i="18"/>
  <c r="V1542" i="18"/>
  <c r="U1542" i="18"/>
  <c r="T1542" i="18"/>
  <c r="S1542" i="18"/>
  <c r="R1542" i="18"/>
  <c r="Q1542" i="18"/>
  <c r="O1542" i="18"/>
  <c r="N1542" i="18" a="1"/>
  <c r="N1542" i="18" s="1"/>
  <c r="M1542" i="18"/>
  <c r="L1542" i="18"/>
  <c r="K1542" i="18"/>
  <c r="AX1541" i="18"/>
  <c r="AS1541" i="18"/>
  <c r="AP1541" i="18" s="1"/>
  <c r="AR1541" i="18"/>
  <c r="AO1541" i="18"/>
  <c r="AN1541" i="18"/>
  <c r="AM1541" i="18"/>
  <c r="AF1541" i="18"/>
  <c r="AE1541" i="18"/>
  <c r="AK1541" i="18" s="1"/>
  <c r="AC1541" i="18" a="1"/>
  <c r="AC1541" i="18" s="1"/>
  <c r="AB1541" i="18" a="1"/>
  <c r="AB1541" i="18" s="1"/>
  <c r="Z1541" i="18"/>
  <c r="Y1541" i="18"/>
  <c r="X1541" i="18"/>
  <c r="W1541" i="18"/>
  <c r="V1541" i="18"/>
  <c r="U1541" i="18"/>
  <c r="T1541" i="18"/>
  <c r="S1541" i="18"/>
  <c r="R1541" i="18"/>
  <c r="Q1541" i="18"/>
  <c r="O1541" i="18"/>
  <c r="N1541" i="18" a="1"/>
  <c r="N1541" i="18" s="1"/>
  <c r="M1541" i="18"/>
  <c r="L1541" i="18"/>
  <c r="K1541" i="18"/>
  <c r="AX1540" i="18"/>
  <c r="AS1540" i="18"/>
  <c r="AK1540" i="18"/>
  <c r="AH1540" i="18"/>
  <c r="AG1540" i="18"/>
  <c r="AF1540" i="18"/>
  <c r="AE1540" i="18"/>
  <c r="AI1540" i="18" s="1"/>
  <c r="AC1540" i="18" a="1"/>
  <c r="AC1540" i="18" s="1"/>
  <c r="AB1540" i="18" a="1"/>
  <c r="AB1540" i="18" s="1"/>
  <c r="Z1540" i="18"/>
  <c r="Y1540" i="18"/>
  <c r="X1540" i="18"/>
  <c r="W1540" i="18"/>
  <c r="V1540" i="18"/>
  <c r="U1540" i="18"/>
  <c r="T1540" i="18"/>
  <c r="S1540" i="18"/>
  <c r="R1540" i="18"/>
  <c r="Q1540" i="18"/>
  <c r="O1540" i="18"/>
  <c r="N1540" i="18" a="1"/>
  <c r="N1540" i="18" s="1"/>
  <c r="M1540" i="18"/>
  <c r="L1540" i="18"/>
  <c r="K1540" i="18"/>
  <c r="AX1539" i="18"/>
  <c r="AY1539" i="18" s="1"/>
  <c r="AT1539" i="18"/>
  <c r="AS1539" i="18"/>
  <c r="AQ1539" i="18" s="1"/>
  <c r="AP1539" i="18"/>
  <c r="AO1539" i="18"/>
  <c r="AL1539" i="18"/>
  <c r="AH1539" i="18"/>
  <c r="AE1539" i="18"/>
  <c r="AI1539" i="18" s="1"/>
  <c r="AC1539" i="18" a="1"/>
  <c r="AC1539" i="18" s="1"/>
  <c r="AB1539" i="18" a="1"/>
  <c r="AB1539" i="18" s="1"/>
  <c r="Z1539" i="18"/>
  <c r="Y1539" i="18"/>
  <c r="X1539" i="18"/>
  <c r="W1539" i="18"/>
  <c r="V1539" i="18"/>
  <c r="U1539" i="18"/>
  <c r="T1539" i="18"/>
  <c r="S1539" i="18"/>
  <c r="R1539" i="18"/>
  <c r="Q1539" i="18"/>
  <c r="O1539" i="18"/>
  <c r="N1539" i="18" a="1"/>
  <c r="N1539" i="18" s="1"/>
  <c r="M1539" i="18"/>
  <c r="L1539" i="18"/>
  <c r="K1539" i="18"/>
  <c r="AY1538" i="18"/>
  <c r="AX1538" i="18"/>
  <c r="AZ1538" i="18" s="1"/>
  <c r="AU1538" i="18"/>
  <c r="AS1538" i="18"/>
  <c r="AO1538" i="18"/>
  <c r="AE1538" i="18"/>
  <c r="AJ1538" i="18" s="1"/>
  <c r="AC1538" i="18" a="1"/>
  <c r="AC1538" i="18" s="1"/>
  <c r="AB1538" i="18" a="1"/>
  <c r="AB1538" i="18" s="1"/>
  <c r="Z1538" i="18"/>
  <c r="Y1538" i="18"/>
  <c r="X1538" i="18"/>
  <c r="W1538" i="18"/>
  <c r="V1538" i="18"/>
  <c r="U1538" i="18"/>
  <c r="T1538" i="18"/>
  <c r="S1538" i="18"/>
  <c r="R1538" i="18"/>
  <c r="Q1538" i="18"/>
  <c r="O1538" i="18"/>
  <c r="N1538" i="18" a="1"/>
  <c r="N1538" i="18" s="1"/>
  <c r="M1538" i="18"/>
  <c r="L1538" i="18"/>
  <c r="K1538" i="18"/>
  <c r="AX1537" i="18"/>
  <c r="AT1537" i="18"/>
  <c r="AS1537" i="18"/>
  <c r="AP1537" i="18" s="1"/>
  <c r="AR1537" i="18"/>
  <c r="AO1537" i="18"/>
  <c r="AN1537" i="18"/>
  <c r="AM1537" i="18"/>
  <c r="AF1537" i="18"/>
  <c r="AE1537" i="18"/>
  <c r="AK1537" i="18" s="1"/>
  <c r="AC1537" i="18" a="1"/>
  <c r="AC1537" i="18" s="1"/>
  <c r="AB1537" i="18" a="1"/>
  <c r="AB1537" i="18" s="1"/>
  <c r="Z1537" i="18"/>
  <c r="Y1537" i="18"/>
  <c r="X1537" i="18"/>
  <c r="W1537" i="18"/>
  <c r="V1537" i="18"/>
  <c r="U1537" i="18"/>
  <c r="T1537" i="18"/>
  <c r="S1537" i="18"/>
  <c r="R1537" i="18"/>
  <c r="Q1537" i="18"/>
  <c r="O1537" i="18"/>
  <c r="N1537" i="18" a="1"/>
  <c r="N1537" i="18" s="1"/>
  <c r="M1537" i="18"/>
  <c r="L1537" i="18"/>
  <c r="K1537" i="18"/>
  <c r="AX1536" i="18"/>
  <c r="AS1536" i="18"/>
  <c r="AK1536" i="18"/>
  <c r="AH1536" i="18"/>
  <c r="AG1536" i="18"/>
  <c r="AF1536" i="18"/>
  <c r="AE1536" i="18"/>
  <c r="AI1536" i="18" s="1"/>
  <c r="AC1536" i="18" a="1"/>
  <c r="AC1536" i="18" s="1"/>
  <c r="AB1536" i="18" a="1"/>
  <c r="AB1536" i="18" s="1"/>
  <c r="Z1536" i="18"/>
  <c r="Y1536" i="18"/>
  <c r="X1536" i="18"/>
  <c r="W1536" i="18"/>
  <c r="V1536" i="18"/>
  <c r="U1536" i="18"/>
  <c r="T1536" i="18"/>
  <c r="S1536" i="18"/>
  <c r="R1536" i="18"/>
  <c r="Q1536" i="18"/>
  <c r="O1536" i="18"/>
  <c r="N1536" i="18"/>
  <c r="N1536" i="18" a="1"/>
  <c r="M1536" i="18"/>
  <c r="L1536" i="18"/>
  <c r="K1536" i="18"/>
  <c r="AX1535" i="18"/>
  <c r="AY1535" i="18" s="1"/>
  <c r="AT1535" i="18"/>
  <c r="AS1535" i="18"/>
  <c r="AQ1535" i="18" s="1"/>
  <c r="AP1535" i="18"/>
  <c r="AO1535" i="18"/>
  <c r="AL1535" i="18"/>
  <c r="AH1535" i="18"/>
  <c r="AE1535" i="18"/>
  <c r="AI1535" i="18" s="1"/>
  <c r="AC1535" i="18" a="1"/>
  <c r="AC1535" i="18" s="1"/>
  <c r="AB1535" i="18" a="1"/>
  <c r="AB1535" i="18" s="1"/>
  <c r="Z1535" i="18"/>
  <c r="Y1535" i="18"/>
  <c r="X1535" i="18"/>
  <c r="W1535" i="18"/>
  <c r="V1535" i="18"/>
  <c r="U1535" i="18"/>
  <c r="T1535" i="18"/>
  <c r="S1535" i="18"/>
  <c r="R1535" i="18"/>
  <c r="Q1535" i="18"/>
  <c r="O1535" i="18"/>
  <c r="N1535" i="18" a="1"/>
  <c r="N1535" i="18" s="1"/>
  <c r="M1535" i="18"/>
  <c r="L1535" i="18"/>
  <c r="K1535" i="18"/>
  <c r="AY1534" i="18"/>
  <c r="AX1534" i="18"/>
  <c r="AZ1534" i="18" s="1"/>
  <c r="AU1534" i="18"/>
  <c r="AS1534" i="18"/>
  <c r="AE1534" i="18"/>
  <c r="AJ1534" i="18" s="1"/>
  <c r="AC1534" i="18" a="1"/>
  <c r="AC1534" i="18" s="1"/>
  <c r="AB1534" i="18" a="1"/>
  <c r="AB1534" i="18" s="1"/>
  <c r="Z1534" i="18"/>
  <c r="Y1534" i="18"/>
  <c r="X1534" i="18"/>
  <c r="W1534" i="18"/>
  <c r="V1534" i="18"/>
  <c r="U1534" i="18"/>
  <c r="T1534" i="18"/>
  <c r="S1534" i="18"/>
  <c r="R1534" i="18"/>
  <c r="Q1534" i="18"/>
  <c r="O1534" i="18"/>
  <c r="N1534" i="18" a="1"/>
  <c r="N1534" i="18" s="1"/>
  <c r="M1534" i="18"/>
  <c r="L1534" i="18"/>
  <c r="K1534" i="18"/>
  <c r="AX1533" i="18"/>
  <c r="AT1533" i="18" s="1"/>
  <c r="AS1533" i="18"/>
  <c r="AP1533" i="18" s="1"/>
  <c r="AR1533" i="18"/>
  <c r="AO1533" i="18"/>
  <c r="AN1533" i="18"/>
  <c r="AM1533" i="18"/>
  <c r="AF1533" i="18"/>
  <c r="AE1533" i="18"/>
  <c r="AK1533" i="18" s="1"/>
  <c r="AC1533" i="18" a="1"/>
  <c r="AC1533" i="18" s="1"/>
  <c r="AB1533" i="18" a="1"/>
  <c r="AB1533" i="18" s="1"/>
  <c r="Z1533" i="18"/>
  <c r="Y1533" i="18"/>
  <c r="X1533" i="18"/>
  <c r="W1533" i="18"/>
  <c r="V1533" i="18"/>
  <c r="U1533" i="18"/>
  <c r="T1533" i="18"/>
  <c r="S1533" i="18"/>
  <c r="R1533" i="18"/>
  <c r="Q1533" i="18"/>
  <c r="O1533" i="18"/>
  <c r="N1533" i="18" a="1"/>
  <c r="N1533" i="18" s="1"/>
  <c r="M1533" i="18"/>
  <c r="L1533" i="18"/>
  <c r="K1533" i="18"/>
  <c r="AX1532" i="18"/>
  <c r="AS1532" i="18"/>
  <c r="AK1532" i="18"/>
  <c r="AH1532" i="18"/>
  <c r="AG1532" i="18"/>
  <c r="AF1532" i="18"/>
  <c r="AE1532" i="18"/>
  <c r="AI1532" i="18" s="1"/>
  <c r="AC1532" i="18" a="1"/>
  <c r="AC1532" i="18" s="1"/>
  <c r="AB1532" i="18" a="1"/>
  <c r="AB1532" i="18" s="1"/>
  <c r="Z1532" i="18"/>
  <c r="Y1532" i="18"/>
  <c r="X1532" i="18"/>
  <c r="W1532" i="18"/>
  <c r="V1532" i="18"/>
  <c r="U1532" i="18"/>
  <c r="T1532" i="18"/>
  <c r="S1532" i="18"/>
  <c r="R1532" i="18"/>
  <c r="Q1532" i="18"/>
  <c r="O1532" i="18"/>
  <c r="N1532" i="18"/>
  <c r="N1532" i="18" a="1"/>
  <c r="M1532" i="18"/>
  <c r="L1532" i="18"/>
  <c r="K1532" i="18"/>
  <c r="AX1531" i="18"/>
  <c r="AY1531" i="18" s="1"/>
  <c r="AT1531" i="18"/>
  <c r="AS1531" i="18"/>
  <c r="AQ1531" i="18" s="1"/>
  <c r="AP1531" i="18"/>
  <c r="AO1531" i="18"/>
  <c r="AL1531" i="18"/>
  <c r="AH1531" i="18"/>
  <c r="AE1531" i="18"/>
  <c r="AI1531" i="18" s="1"/>
  <c r="AC1531" i="18" a="1"/>
  <c r="AC1531" i="18" s="1"/>
  <c r="AB1531" i="18" a="1"/>
  <c r="AB1531" i="18" s="1"/>
  <c r="Z1531" i="18"/>
  <c r="Y1531" i="18"/>
  <c r="X1531" i="18"/>
  <c r="W1531" i="18"/>
  <c r="V1531" i="18"/>
  <c r="U1531" i="18"/>
  <c r="T1531" i="18"/>
  <c r="S1531" i="18"/>
  <c r="R1531" i="18"/>
  <c r="Q1531" i="18"/>
  <c r="O1531" i="18"/>
  <c r="N1531" i="18" a="1"/>
  <c r="N1531" i="18" s="1"/>
  <c r="M1531" i="18"/>
  <c r="L1531" i="18"/>
  <c r="K1531" i="18"/>
  <c r="AY1530" i="18"/>
  <c r="AX1530" i="18"/>
  <c r="AZ1530" i="18" s="1"/>
  <c r="AU1530" i="18"/>
  <c r="AS1530" i="18"/>
  <c r="AO1530" i="18"/>
  <c r="AE1530" i="18"/>
  <c r="AJ1530" i="18" s="1"/>
  <c r="AC1530" i="18" a="1"/>
  <c r="AC1530" i="18" s="1"/>
  <c r="AB1530" i="18" a="1"/>
  <c r="AB1530" i="18" s="1"/>
  <c r="Z1530" i="18"/>
  <c r="Y1530" i="18"/>
  <c r="X1530" i="18"/>
  <c r="W1530" i="18"/>
  <c r="V1530" i="18"/>
  <c r="U1530" i="18"/>
  <c r="T1530" i="18"/>
  <c r="S1530" i="18"/>
  <c r="R1530" i="18"/>
  <c r="Q1530" i="18"/>
  <c r="O1530" i="18"/>
  <c r="N1530" i="18" a="1"/>
  <c r="N1530" i="18" s="1"/>
  <c r="M1530" i="18"/>
  <c r="L1530" i="18"/>
  <c r="K1530" i="18"/>
  <c r="AX1529" i="18"/>
  <c r="AT1529" i="18"/>
  <c r="AS1529" i="18"/>
  <c r="AP1529" i="18" s="1"/>
  <c r="AR1529" i="18"/>
  <c r="AO1529" i="18"/>
  <c r="AN1529" i="18"/>
  <c r="AM1529" i="18"/>
  <c r="AF1529" i="18"/>
  <c r="AE1529" i="18"/>
  <c r="AK1529" i="18" s="1"/>
  <c r="AC1529" i="18" a="1"/>
  <c r="AC1529" i="18" s="1"/>
  <c r="AB1529" i="18" a="1"/>
  <c r="AB1529" i="18" s="1"/>
  <c r="Z1529" i="18"/>
  <c r="Y1529" i="18"/>
  <c r="X1529" i="18"/>
  <c r="W1529" i="18"/>
  <c r="V1529" i="18"/>
  <c r="U1529" i="18"/>
  <c r="T1529" i="18"/>
  <c r="S1529" i="18"/>
  <c r="R1529" i="18"/>
  <c r="Q1529" i="18"/>
  <c r="O1529" i="18"/>
  <c r="N1529" i="18" a="1"/>
  <c r="N1529" i="18" s="1"/>
  <c r="M1529" i="18"/>
  <c r="L1529" i="18"/>
  <c r="K1529" i="18"/>
  <c r="AX1528" i="18"/>
  <c r="AS1528" i="18"/>
  <c r="AK1528" i="18"/>
  <c r="AH1528" i="18"/>
  <c r="AG1528" i="18"/>
  <c r="AF1528" i="18"/>
  <c r="AE1528" i="18"/>
  <c r="AI1528" i="18" s="1"/>
  <c r="AC1528" i="18" a="1"/>
  <c r="AC1528" i="18" s="1"/>
  <c r="AB1528" i="18" a="1"/>
  <c r="AB1528" i="18" s="1"/>
  <c r="Z1528" i="18"/>
  <c r="Y1528" i="18"/>
  <c r="X1528" i="18"/>
  <c r="W1528" i="18"/>
  <c r="V1528" i="18"/>
  <c r="U1528" i="18"/>
  <c r="T1528" i="18"/>
  <c r="S1528" i="18"/>
  <c r="R1528" i="18"/>
  <c r="Q1528" i="18"/>
  <c r="O1528" i="18"/>
  <c r="N1528" i="18" a="1"/>
  <c r="N1528" i="18" s="1"/>
  <c r="M1528" i="18"/>
  <c r="L1528" i="18"/>
  <c r="K1528" i="18"/>
  <c r="AX1527" i="18"/>
  <c r="AY1527" i="18" s="1"/>
  <c r="AT1527" i="18"/>
  <c r="AS1527" i="18"/>
  <c r="AQ1527" i="18" s="1"/>
  <c r="AP1527" i="18"/>
  <c r="AO1527" i="18"/>
  <c r="AL1527" i="18"/>
  <c r="AH1527" i="18"/>
  <c r="AE1527" i="18"/>
  <c r="AI1527" i="18" s="1"/>
  <c r="AC1527" i="18" a="1"/>
  <c r="AC1527" i="18" s="1"/>
  <c r="AB1527" i="18" a="1"/>
  <c r="AB1527" i="18" s="1"/>
  <c r="Z1527" i="18"/>
  <c r="Y1527" i="18"/>
  <c r="X1527" i="18"/>
  <c r="W1527" i="18"/>
  <c r="V1527" i="18"/>
  <c r="U1527" i="18"/>
  <c r="T1527" i="18"/>
  <c r="S1527" i="18"/>
  <c r="R1527" i="18"/>
  <c r="Q1527" i="18"/>
  <c r="O1527" i="18"/>
  <c r="N1527" i="18" a="1"/>
  <c r="N1527" i="18" s="1"/>
  <c r="M1527" i="18"/>
  <c r="L1527" i="18"/>
  <c r="K1527" i="18"/>
  <c r="AY1526" i="18"/>
  <c r="AX1526" i="18"/>
  <c r="AZ1526" i="18" s="1"/>
  <c r="AU1526" i="18"/>
  <c r="AS1526" i="18"/>
  <c r="AO1526" i="18" s="1"/>
  <c r="AE1526" i="18"/>
  <c r="AJ1526" i="18" s="1"/>
  <c r="AC1526" i="18" a="1"/>
  <c r="AC1526" i="18" s="1"/>
  <c r="AB1526" i="18" a="1"/>
  <c r="AB1526" i="18" s="1"/>
  <c r="Z1526" i="18"/>
  <c r="Y1526" i="18"/>
  <c r="X1526" i="18"/>
  <c r="W1526" i="18"/>
  <c r="V1526" i="18"/>
  <c r="U1526" i="18"/>
  <c r="T1526" i="18"/>
  <c r="S1526" i="18"/>
  <c r="R1526" i="18"/>
  <c r="Q1526" i="18"/>
  <c r="O1526" i="18"/>
  <c r="N1526" i="18" a="1"/>
  <c r="N1526" i="18" s="1"/>
  <c r="M1526" i="18"/>
  <c r="L1526" i="18"/>
  <c r="K1526" i="18"/>
  <c r="AX1525" i="18"/>
  <c r="AS1525" i="18"/>
  <c r="AP1525" i="18" s="1"/>
  <c r="AR1525" i="18"/>
  <c r="AO1525" i="18"/>
  <c r="AN1525" i="18"/>
  <c r="AM1525" i="18"/>
  <c r="AF1525" i="18"/>
  <c r="AE1525" i="18"/>
  <c r="AK1525" i="18" s="1"/>
  <c r="AC1525" i="18" a="1"/>
  <c r="AC1525" i="18" s="1"/>
  <c r="AB1525" i="18" a="1"/>
  <c r="AB1525" i="18" s="1"/>
  <c r="Z1525" i="18"/>
  <c r="Y1525" i="18"/>
  <c r="X1525" i="18"/>
  <c r="W1525" i="18"/>
  <c r="V1525" i="18"/>
  <c r="U1525" i="18"/>
  <c r="T1525" i="18"/>
  <c r="S1525" i="18"/>
  <c r="R1525" i="18"/>
  <c r="Q1525" i="18"/>
  <c r="O1525" i="18"/>
  <c r="N1525" i="18" a="1"/>
  <c r="N1525" i="18" s="1"/>
  <c r="M1525" i="18"/>
  <c r="L1525" i="18"/>
  <c r="K1525" i="18"/>
  <c r="AX1524" i="18"/>
  <c r="AS1524" i="18"/>
  <c r="AK1524" i="18"/>
  <c r="AH1524" i="18"/>
  <c r="AG1524" i="18"/>
  <c r="AF1524" i="18"/>
  <c r="AE1524" i="18"/>
  <c r="AI1524" i="18" s="1"/>
  <c r="AC1524" i="18" a="1"/>
  <c r="AC1524" i="18" s="1"/>
  <c r="AB1524" i="18" a="1"/>
  <c r="AB1524" i="18" s="1"/>
  <c r="Z1524" i="18"/>
  <c r="Y1524" i="18"/>
  <c r="X1524" i="18"/>
  <c r="W1524" i="18"/>
  <c r="V1524" i="18"/>
  <c r="U1524" i="18"/>
  <c r="T1524" i="18"/>
  <c r="S1524" i="18"/>
  <c r="R1524" i="18"/>
  <c r="Q1524" i="18"/>
  <c r="O1524" i="18"/>
  <c r="N1524" i="18" a="1"/>
  <c r="N1524" i="18" s="1"/>
  <c r="M1524" i="18"/>
  <c r="L1524" i="18"/>
  <c r="K1524" i="18"/>
  <c r="AX1523" i="18"/>
  <c r="AY1523" i="18" s="1"/>
  <c r="AT1523" i="18"/>
  <c r="AS1523" i="18"/>
  <c r="AQ1523" i="18" s="1"/>
  <c r="AP1523" i="18"/>
  <c r="AO1523" i="18"/>
  <c r="AL1523" i="18"/>
  <c r="AH1523" i="18"/>
  <c r="AE1523" i="18"/>
  <c r="AI1523" i="18" s="1"/>
  <c r="AC1523" i="18" a="1"/>
  <c r="AC1523" i="18" s="1"/>
  <c r="AB1523" i="18" a="1"/>
  <c r="AB1523" i="18" s="1"/>
  <c r="Z1523" i="18"/>
  <c r="Y1523" i="18"/>
  <c r="X1523" i="18"/>
  <c r="W1523" i="18"/>
  <c r="V1523" i="18"/>
  <c r="U1523" i="18"/>
  <c r="T1523" i="18"/>
  <c r="S1523" i="18"/>
  <c r="R1523" i="18"/>
  <c r="Q1523" i="18"/>
  <c r="O1523" i="18"/>
  <c r="N1523" i="18" a="1"/>
  <c r="N1523" i="18" s="1"/>
  <c r="M1523" i="18"/>
  <c r="L1523" i="18"/>
  <c r="K1523" i="18"/>
  <c r="AY1522" i="18"/>
  <c r="AX1522" i="18"/>
  <c r="AZ1522" i="18" s="1"/>
  <c r="AU1522" i="18"/>
  <c r="AS1522" i="18"/>
  <c r="AO1522" i="18"/>
  <c r="AE1522" i="18"/>
  <c r="AJ1522" i="18" s="1"/>
  <c r="AC1522" i="18" a="1"/>
  <c r="AC1522" i="18" s="1"/>
  <c r="AB1522" i="18" a="1"/>
  <c r="AB1522" i="18" s="1"/>
  <c r="Z1522" i="18"/>
  <c r="Y1522" i="18"/>
  <c r="X1522" i="18"/>
  <c r="W1522" i="18"/>
  <c r="V1522" i="18"/>
  <c r="U1522" i="18"/>
  <c r="T1522" i="18"/>
  <c r="S1522" i="18"/>
  <c r="R1522" i="18"/>
  <c r="Q1522" i="18"/>
  <c r="O1522" i="18"/>
  <c r="N1522" i="18" a="1"/>
  <c r="N1522" i="18" s="1"/>
  <c r="M1522" i="18"/>
  <c r="L1522" i="18"/>
  <c r="K1522" i="18"/>
  <c r="AX1521" i="18"/>
  <c r="AT1521" i="18"/>
  <c r="AS1521" i="18"/>
  <c r="AP1521" i="18" s="1"/>
  <c r="AR1521" i="18"/>
  <c r="AO1521" i="18"/>
  <c r="AN1521" i="18"/>
  <c r="AM1521" i="18"/>
  <c r="AF1521" i="18"/>
  <c r="AE1521" i="18"/>
  <c r="AK1521" i="18" s="1"/>
  <c r="AC1521" i="18" a="1"/>
  <c r="AC1521" i="18" s="1"/>
  <c r="AB1521" i="18" a="1"/>
  <c r="AB1521" i="18" s="1"/>
  <c r="Z1521" i="18"/>
  <c r="Y1521" i="18"/>
  <c r="X1521" i="18"/>
  <c r="W1521" i="18"/>
  <c r="V1521" i="18"/>
  <c r="U1521" i="18"/>
  <c r="T1521" i="18"/>
  <c r="S1521" i="18"/>
  <c r="R1521" i="18"/>
  <c r="Q1521" i="18"/>
  <c r="O1521" i="18"/>
  <c r="N1521" i="18" a="1"/>
  <c r="N1521" i="18" s="1"/>
  <c r="M1521" i="18"/>
  <c r="L1521" i="18"/>
  <c r="K1521" i="18"/>
  <c r="AX1520" i="18"/>
  <c r="AS1520" i="18"/>
  <c r="AK1520" i="18"/>
  <c r="AH1520" i="18"/>
  <c r="AG1520" i="18"/>
  <c r="AF1520" i="18"/>
  <c r="AE1520" i="18"/>
  <c r="AI1520" i="18" s="1"/>
  <c r="AC1520" i="18" a="1"/>
  <c r="AC1520" i="18" s="1"/>
  <c r="AB1520" i="18" a="1"/>
  <c r="AB1520" i="18" s="1"/>
  <c r="Z1520" i="18"/>
  <c r="Y1520" i="18"/>
  <c r="X1520" i="18"/>
  <c r="W1520" i="18"/>
  <c r="V1520" i="18"/>
  <c r="U1520" i="18"/>
  <c r="T1520" i="18"/>
  <c r="S1520" i="18"/>
  <c r="R1520" i="18"/>
  <c r="Q1520" i="18"/>
  <c r="O1520" i="18"/>
  <c r="N1520" i="18" a="1"/>
  <c r="N1520" i="18" s="1"/>
  <c r="M1520" i="18"/>
  <c r="L1520" i="18"/>
  <c r="K1520" i="18"/>
  <c r="AX1519" i="18"/>
  <c r="AY1519" i="18" s="1"/>
  <c r="AT1519" i="18"/>
  <c r="AS1519" i="18"/>
  <c r="AQ1519" i="18" s="1"/>
  <c r="AP1519" i="18"/>
  <c r="AO1519" i="18"/>
  <c r="AL1519" i="18"/>
  <c r="AH1519" i="18"/>
  <c r="AE1519" i="18"/>
  <c r="AI1519" i="18" s="1"/>
  <c r="AC1519" i="18" a="1"/>
  <c r="AC1519" i="18" s="1"/>
  <c r="AB1519" i="18" a="1"/>
  <c r="AB1519" i="18" s="1"/>
  <c r="Z1519" i="18"/>
  <c r="Y1519" i="18"/>
  <c r="X1519" i="18"/>
  <c r="W1519" i="18"/>
  <c r="V1519" i="18"/>
  <c r="U1519" i="18"/>
  <c r="T1519" i="18"/>
  <c r="S1519" i="18"/>
  <c r="R1519" i="18"/>
  <c r="Q1519" i="18"/>
  <c r="O1519" i="18"/>
  <c r="N1519" i="18" a="1"/>
  <c r="N1519" i="18" s="1"/>
  <c r="M1519" i="18"/>
  <c r="L1519" i="18"/>
  <c r="K1519" i="18"/>
  <c r="AY1518" i="18"/>
  <c r="AX1518" i="18"/>
  <c r="AZ1518" i="18" s="1"/>
  <c r="AU1518" i="18"/>
  <c r="AS1518" i="18"/>
  <c r="AE1518" i="18"/>
  <c r="AJ1518" i="18" s="1"/>
  <c r="AC1518" i="18" a="1"/>
  <c r="AC1518" i="18" s="1"/>
  <c r="AB1518" i="18" a="1"/>
  <c r="AB1518" i="18" s="1"/>
  <c r="Z1518" i="18"/>
  <c r="Y1518" i="18"/>
  <c r="X1518" i="18"/>
  <c r="W1518" i="18"/>
  <c r="V1518" i="18"/>
  <c r="U1518" i="18"/>
  <c r="T1518" i="18"/>
  <c r="S1518" i="18"/>
  <c r="R1518" i="18"/>
  <c r="Q1518" i="18"/>
  <c r="O1518" i="18"/>
  <c r="N1518" i="18" a="1"/>
  <c r="N1518" i="18" s="1"/>
  <c r="M1518" i="18"/>
  <c r="L1518" i="18"/>
  <c r="K1518" i="18"/>
  <c r="AX1517" i="18"/>
  <c r="AT1517" i="18" s="1"/>
  <c r="AS1517" i="18"/>
  <c r="AP1517" i="18" s="1"/>
  <c r="AR1517" i="18"/>
  <c r="AO1517" i="18"/>
  <c r="AN1517" i="18"/>
  <c r="AM1517" i="18"/>
  <c r="AF1517" i="18"/>
  <c r="AE1517" i="18"/>
  <c r="AK1517" i="18" s="1"/>
  <c r="AC1517" i="18" a="1"/>
  <c r="AC1517" i="18" s="1"/>
  <c r="AB1517" i="18" a="1"/>
  <c r="AB1517" i="18" s="1"/>
  <c r="Z1517" i="18"/>
  <c r="Y1517" i="18"/>
  <c r="X1517" i="18"/>
  <c r="W1517" i="18"/>
  <c r="V1517" i="18"/>
  <c r="U1517" i="18"/>
  <c r="T1517" i="18"/>
  <c r="S1517" i="18"/>
  <c r="R1517" i="18"/>
  <c r="Q1517" i="18"/>
  <c r="O1517" i="18"/>
  <c r="N1517" i="18" a="1"/>
  <c r="N1517" i="18" s="1"/>
  <c r="M1517" i="18"/>
  <c r="L1517" i="18"/>
  <c r="K1517" i="18"/>
  <c r="AX1516" i="18"/>
  <c r="AS1516" i="18"/>
  <c r="AK1516" i="18"/>
  <c r="AH1516" i="18"/>
  <c r="AG1516" i="18"/>
  <c r="AF1516" i="18"/>
  <c r="AE1516" i="18"/>
  <c r="AI1516" i="18" s="1"/>
  <c r="AC1516" i="18" a="1"/>
  <c r="AC1516" i="18" s="1"/>
  <c r="AB1516" i="18" a="1"/>
  <c r="AB1516" i="18" s="1"/>
  <c r="Z1516" i="18"/>
  <c r="Y1516" i="18"/>
  <c r="X1516" i="18"/>
  <c r="W1516" i="18"/>
  <c r="V1516" i="18"/>
  <c r="U1516" i="18"/>
  <c r="T1516" i="18"/>
  <c r="S1516" i="18"/>
  <c r="R1516" i="18"/>
  <c r="Q1516" i="18"/>
  <c r="O1516" i="18"/>
  <c r="N1516" i="18"/>
  <c r="N1516" i="18" a="1"/>
  <c r="M1516" i="18"/>
  <c r="L1516" i="18"/>
  <c r="K1516" i="18"/>
  <c r="AX1515" i="18"/>
  <c r="AY1515" i="18" s="1"/>
  <c r="AT1515" i="18"/>
  <c r="AS1515" i="18"/>
  <c r="AQ1515" i="18" s="1"/>
  <c r="AP1515" i="18"/>
  <c r="AO1515" i="18"/>
  <c r="AL1515" i="18"/>
  <c r="AH1515" i="18"/>
  <c r="AE1515" i="18"/>
  <c r="AI1515" i="18" s="1"/>
  <c r="AC1515" i="18" a="1"/>
  <c r="AC1515" i="18" s="1"/>
  <c r="AB1515" i="18" a="1"/>
  <c r="AB1515" i="18" s="1"/>
  <c r="Z1515" i="18"/>
  <c r="Y1515" i="18"/>
  <c r="X1515" i="18"/>
  <c r="W1515" i="18"/>
  <c r="V1515" i="18"/>
  <c r="U1515" i="18"/>
  <c r="T1515" i="18"/>
  <c r="S1515" i="18"/>
  <c r="R1515" i="18"/>
  <c r="Q1515" i="18"/>
  <c r="O1515" i="18"/>
  <c r="N1515" i="18" a="1"/>
  <c r="N1515" i="18" s="1"/>
  <c r="M1515" i="18"/>
  <c r="L1515" i="18"/>
  <c r="K1515" i="18"/>
  <c r="AY1514" i="18"/>
  <c r="AX1514" i="18"/>
  <c r="AZ1514" i="18" s="1"/>
  <c r="AU1514" i="18"/>
  <c r="AS1514" i="18"/>
  <c r="AO1514" i="18"/>
  <c r="AE1514" i="18"/>
  <c r="AJ1514" i="18" s="1"/>
  <c r="AC1514" i="18" a="1"/>
  <c r="AC1514" i="18" s="1"/>
  <c r="AB1514" i="18" a="1"/>
  <c r="AB1514" i="18" s="1"/>
  <c r="Z1514" i="18"/>
  <c r="Y1514" i="18"/>
  <c r="X1514" i="18"/>
  <c r="W1514" i="18"/>
  <c r="V1514" i="18"/>
  <c r="U1514" i="18"/>
  <c r="T1514" i="18"/>
  <c r="S1514" i="18"/>
  <c r="R1514" i="18"/>
  <c r="Q1514" i="18"/>
  <c r="O1514" i="18"/>
  <c r="N1514" i="18" a="1"/>
  <c r="N1514" i="18" s="1"/>
  <c r="M1514" i="18"/>
  <c r="L1514" i="18"/>
  <c r="K1514" i="18"/>
  <c r="AX1513" i="18"/>
  <c r="AT1513" i="18"/>
  <c r="AS1513" i="18"/>
  <c r="AP1513" i="18" s="1"/>
  <c r="AR1513" i="18"/>
  <c r="AO1513" i="18"/>
  <c r="AN1513" i="18"/>
  <c r="AM1513" i="18"/>
  <c r="AF1513" i="18"/>
  <c r="AE1513" i="18"/>
  <c r="AK1513" i="18" s="1"/>
  <c r="AC1513" i="18" a="1"/>
  <c r="AC1513" i="18" s="1"/>
  <c r="AB1513" i="18" a="1"/>
  <c r="AB1513" i="18" s="1"/>
  <c r="Z1513" i="18"/>
  <c r="Y1513" i="18"/>
  <c r="X1513" i="18"/>
  <c r="W1513" i="18"/>
  <c r="V1513" i="18"/>
  <c r="U1513" i="18"/>
  <c r="T1513" i="18"/>
  <c r="S1513" i="18"/>
  <c r="R1513" i="18"/>
  <c r="Q1513" i="18"/>
  <c r="O1513" i="18"/>
  <c r="N1513" i="18" a="1"/>
  <c r="N1513" i="18" s="1"/>
  <c r="M1513" i="18"/>
  <c r="L1513" i="18"/>
  <c r="K1513" i="18"/>
  <c r="AX1512" i="18"/>
  <c r="AS1512" i="18"/>
  <c r="AK1512" i="18"/>
  <c r="AH1512" i="18"/>
  <c r="AG1512" i="18"/>
  <c r="AF1512" i="18"/>
  <c r="AE1512" i="18"/>
  <c r="AI1512" i="18" s="1"/>
  <c r="AC1512" i="18" a="1"/>
  <c r="AC1512" i="18" s="1"/>
  <c r="AB1512" i="18" a="1"/>
  <c r="AB1512" i="18" s="1"/>
  <c r="Z1512" i="18"/>
  <c r="Y1512" i="18"/>
  <c r="X1512" i="18"/>
  <c r="W1512" i="18"/>
  <c r="V1512" i="18"/>
  <c r="U1512" i="18"/>
  <c r="T1512" i="18"/>
  <c r="S1512" i="18"/>
  <c r="R1512" i="18"/>
  <c r="Q1512" i="18"/>
  <c r="O1512" i="18"/>
  <c r="N1512" i="18" a="1"/>
  <c r="N1512" i="18" s="1"/>
  <c r="M1512" i="18"/>
  <c r="L1512" i="18"/>
  <c r="K1512" i="18"/>
  <c r="AX1511" i="18"/>
  <c r="AY1511" i="18" s="1"/>
  <c r="AT1511" i="18"/>
  <c r="AS1511" i="18"/>
  <c r="AQ1511" i="18" s="1"/>
  <c r="AP1511" i="18"/>
  <c r="AO1511" i="18"/>
  <c r="AL1511" i="18"/>
  <c r="AH1511" i="18"/>
  <c r="AE1511" i="18"/>
  <c r="AI1511" i="18" s="1"/>
  <c r="AC1511" i="18" a="1"/>
  <c r="AC1511" i="18" s="1"/>
  <c r="AB1511" i="18" a="1"/>
  <c r="AB1511" i="18" s="1"/>
  <c r="Z1511" i="18"/>
  <c r="Y1511" i="18"/>
  <c r="X1511" i="18"/>
  <c r="W1511" i="18"/>
  <c r="V1511" i="18"/>
  <c r="U1511" i="18"/>
  <c r="T1511" i="18"/>
  <c r="S1511" i="18"/>
  <c r="R1511" i="18"/>
  <c r="Q1511" i="18"/>
  <c r="O1511" i="18"/>
  <c r="N1511" i="18" a="1"/>
  <c r="N1511" i="18" s="1"/>
  <c r="M1511" i="18"/>
  <c r="L1511" i="18"/>
  <c r="K1511" i="18"/>
  <c r="AY1510" i="18"/>
  <c r="AX1510" i="18"/>
  <c r="AZ1510" i="18" s="1"/>
  <c r="AU1510" i="18"/>
  <c r="AS1510" i="18"/>
  <c r="AO1510" i="18" s="1"/>
  <c r="AE1510" i="18"/>
  <c r="AJ1510" i="18" s="1"/>
  <c r="AC1510" i="18" a="1"/>
  <c r="AC1510" i="18" s="1"/>
  <c r="AB1510" i="18" a="1"/>
  <c r="AB1510" i="18" s="1"/>
  <c r="Z1510" i="18"/>
  <c r="Y1510" i="18"/>
  <c r="X1510" i="18"/>
  <c r="W1510" i="18"/>
  <c r="V1510" i="18"/>
  <c r="U1510" i="18"/>
  <c r="T1510" i="18"/>
  <c r="S1510" i="18"/>
  <c r="R1510" i="18"/>
  <c r="Q1510" i="18"/>
  <c r="O1510" i="18"/>
  <c r="N1510" i="18" a="1"/>
  <c r="N1510" i="18" s="1"/>
  <c r="M1510" i="18"/>
  <c r="L1510" i="18"/>
  <c r="K1510" i="18"/>
  <c r="AX1509" i="18"/>
  <c r="AS1509" i="18"/>
  <c r="AP1509" i="18" s="1"/>
  <c r="AR1509" i="18"/>
  <c r="AO1509" i="18"/>
  <c r="AN1509" i="18"/>
  <c r="AM1509" i="18"/>
  <c r="AF1509" i="18"/>
  <c r="AE1509" i="18"/>
  <c r="AK1509" i="18" s="1"/>
  <c r="AC1509" i="18" a="1"/>
  <c r="AC1509" i="18" s="1"/>
  <c r="AB1509" i="18" a="1"/>
  <c r="AB1509" i="18" s="1"/>
  <c r="Z1509" i="18"/>
  <c r="Y1509" i="18"/>
  <c r="X1509" i="18"/>
  <c r="W1509" i="18"/>
  <c r="V1509" i="18"/>
  <c r="U1509" i="18"/>
  <c r="T1509" i="18"/>
  <c r="S1509" i="18"/>
  <c r="R1509" i="18"/>
  <c r="Q1509" i="18"/>
  <c r="O1509" i="18"/>
  <c r="N1509" i="18" a="1"/>
  <c r="N1509" i="18" s="1"/>
  <c r="M1509" i="18"/>
  <c r="L1509" i="18"/>
  <c r="K1509" i="18"/>
  <c r="AX1508" i="18"/>
  <c r="AS1508" i="18"/>
  <c r="AK1508" i="18"/>
  <c r="AH1508" i="18"/>
  <c r="AG1508" i="18"/>
  <c r="AF1508" i="18"/>
  <c r="AE1508" i="18"/>
  <c r="AI1508" i="18" s="1"/>
  <c r="AC1508" i="18" a="1"/>
  <c r="AC1508" i="18" s="1"/>
  <c r="AB1508" i="18" a="1"/>
  <c r="AB1508" i="18" s="1"/>
  <c r="Z1508" i="18"/>
  <c r="Y1508" i="18"/>
  <c r="X1508" i="18"/>
  <c r="W1508" i="18"/>
  <c r="V1508" i="18"/>
  <c r="U1508" i="18"/>
  <c r="T1508" i="18"/>
  <c r="S1508" i="18"/>
  <c r="R1508" i="18"/>
  <c r="Q1508" i="18"/>
  <c r="O1508" i="18"/>
  <c r="N1508" i="18" a="1"/>
  <c r="N1508" i="18" s="1"/>
  <c r="M1508" i="18"/>
  <c r="L1508" i="18"/>
  <c r="K1508" i="18"/>
  <c r="AX1507" i="18"/>
  <c r="AY1507" i="18" s="1"/>
  <c r="AT1507" i="18"/>
  <c r="AS1507" i="18"/>
  <c r="AQ1507" i="18" s="1"/>
  <c r="AP1507" i="18"/>
  <c r="AO1507" i="18"/>
  <c r="AL1507" i="18"/>
  <c r="AH1507" i="18"/>
  <c r="AE1507" i="18"/>
  <c r="AI1507" i="18" s="1"/>
  <c r="AC1507" i="18" a="1"/>
  <c r="AC1507" i="18" s="1"/>
  <c r="AB1507" i="18" a="1"/>
  <c r="AB1507" i="18" s="1"/>
  <c r="Z1507" i="18"/>
  <c r="Y1507" i="18"/>
  <c r="X1507" i="18"/>
  <c r="W1507" i="18"/>
  <c r="V1507" i="18"/>
  <c r="U1507" i="18"/>
  <c r="T1507" i="18"/>
  <c r="S1507" i="18"/>
  <c r="R1507" i="18"/>
  <c r="Q1507" i="18"/>
  <c r="O1507" i="18"/>
  <c r="N1507" i="18" a="1"/>
  <c r="N1507" i="18" s="1"/>
  <c r="M1507" i="18"/>
  <c r="L1507" i="18"/>
  <c r="K1507" i="18"/>
  <c r="AY1506" i="18"/>
  <c r="AX1506" i="18"/>
  <c r="AZ1506" i="18" s="1"/>
  <c r="AU1506" i="18"/>
  <c r="AS1506" i="18"/>
  <c r="AO1506" i="18"/>
  <c r="AE1506" i="18"/>
  <c r="AJ1506" i="18" s="1"/>
  <c r="AC1506" i="18" a="1"/>
  <c r="AC1506" i="18" s="1"/>
  <c r="AB1506" i="18" a="1"/>
  <c r="AB1506" i="18" s="1"/>
  <c r="Z1506" i="18"/>
  <c r="Y1506" i="18"/>
  <c r="X1506" i="18"/>
  <c r="W1506" i="18"/>
  <c r="V1506" i="18"/>
  <c r="U1506" i="18"/>
  <c r="T1506" i="18"/>
  <c r="S1506" i="18"/>
  <c r="R1506" i="18"/>
  <c r="Q1506" i="18"/>
  <c r="O1506" i="18"/>
  <c r="N1506" i="18" a="1"/>
  <c r="N1506" i="18" s="1"/>
  <c r="M1506" i="18"/>
  <c r="L1506" i="18"/>
  <c r="K1506" i="18"/>
  <c r="AX1505" i="18"/>
  <c r="AT1505" i="18"/>
  <c r="AS1505" i="18"/>
  <c r="AP1505" i="18" s="1"/>
  <c r="AR1505" i="18"/>
  <c r="AO1505" i="18"/>
  <c r="AN1505" i="18"/>
  <c r="AM1505" i="18"/>
  <c r="AF1505" i="18"/>
  <c r="AE1505" i="18"/>
  <c r="AK1505" i="18" s="1"/>
  <c r="AC1505" i="18" a="1"/>
  <c r="AC1505" i="18" s="1"/>
  <c r="AB1505" i="18" a="1"/>
  <c r="AB1505" i="18" s="1"/>
  <c r="Z1505" i="18"/>
  <c r="Y1505" i="18"/>
  <c r="X1505" i="18"/>
  <c r="W1505" i="18"/>
  <c r="V1505" i="18"/>
  <c r="U1505" i="18"/>
  <c r="T1505" i="18"/>
  <c r="S1505" i="18"/>
  <c r="R1505" i="18"/>
  <c r="Q1505" i="18"/>
  <c r="O1505" i="18"/>
  <c r="N1505" i="18" a="1"/>
  <c r="N1505" i="18" s="1"/>
  <c r="M1505" i="18"/>
  <c r="L1505" i="18"/>
  <c r="K1505" i="18"/>
  <c r="AX1504" i="18"/>
  <c r="AS1504" i="18"/>
  <c r="AK1504" i="18"/>
  <c r="AH1504" i="18"/>
  <c r="AG1504" i="18"/>
  <c r="AF1504" i="18"/>
  <c r="AE1504" i="18"/>
  <c r="AI1504" i="18" s="1"/>
  <c r="AC1504" i="18" a="1"/>
  <c r="AC1504" i="18" s="1"/>
  <c r="AB1504" i="18" a="1"/>
  <c r="AB1504" i="18" s="1"/>
  <c r="Z1504" i="18"/>
  <c r="Y1504" i="18"/>
  <c r="X1504" i="18"/>
  <c r="W1504" i="18"/>
  <c r="V1504" i="18"/>
  <c r="U1504" i="18"/>
  <c r="T1504" i="18"/>
  <c r="S1504" i="18"/>
  <c r="R1504" i="18"/>
  <c r="Q1504" i="18"/>
  <c r="O1504" i="18"/>
  <c r="N1504" i="18" a="1"/>
  <c r="N1504" i="18" s="1"/>
  <c r="M1504" i="18"/>
  <c r="L1504" i="18"/>
  <c r="K1504" i="18"/>
  <c r="AX1503" i="18"/>
  <c r="AY1503" i="18" s="1"/>
  <c r="AT1503" i="18"/>
  <c r="AS1503" i="18"/>
  <c r="AQ1503" i="18" s="1"/>
  <c r="AP1503" i="18"/>
  <c r="AO1503" i="18"/>
  <c r="AL1503" i="18"/>
  <c r="AH1503" i="18"/>
  <c r="AE1503" i="18"/>
  <c r="AI1503" i="18" s="1"/>
  <c r="AC1503" i="18" a="1"/>
  <c r="AC1503" i="18" s="1"/>
  <c r="AB1503" i="18" a="1"/>
  <c r="AB1503" i="18" s="1"/>
  <c r="Z1503" i="18"/>
  <c r="Y1503" i="18"/>
  <c r="X1503" i="18"/>
  <c r="W1503" i="18"/>
  <c r="V1503" i="18"/>
  <c r="U1503" i="18"/>
  <c r="T1503" i="18"/>
  <c r="S1503" i="18"/>
  <c r="R1503" i="18"/>
  <c r="Q1503" i="18"/>
  <c r="O1503" i="18"/>
  <c r="N1503" i="18" a="1"/>
  <c r="N1503" i="18" s="1"/>
  <c r="M1503" i="18"/>
  <c r="L1503" i="18"/>
  <c r="K1503" i="18"/>
  <c r="AY1502" i="18"/>
  <c r="AX1502" i="18"/>
  <c r="AZ1502" i="18" s="1"/>
  <c r="AU1502" i="18"/>
  <c r="AS1502" i="18"/>
  <c r="AE1502" i="18"/>
  <c r="AJ1502" i="18" s="1"/>
  <c r="AC1502" i="18" a="1"/>
  <c r="AC1502" i="18" s="1"/>
  <c r="AB1502" i="18" a="1"/>
  <c r="AB1502" i="18" s="1"/>
  <c r="Z1502" i="18"/>
  <c r="Y1502" i="18"/>
  <c r="X1502" i="18"/>
  <c r="W1502" i="18"/>
  <c r="V1502" i="18"/>
  <c r="U1502" i="18"/>
  <c r="T1502" i="18"/>
  <c r="S1502" i="18"/>
  <c r="R1502" i="18"/>
  <c r="Q1502" i="18"/>
  <c r="O1502" i="18"/>
  <c r="N1502" i="18" a="1"/>
  <c r="N1502" i="18" s="1"/>
  <c r="M1502" i="18"/>
  <c r="L1502" i="18"/>
  <c r="K1502" i="18"/>
  <c r="AX1501" i="18"/>
  <c r="AT1501" i="18" s="1"/>
  <c r="AS1501" i="18"/>
  <c r="AP1501" i="18" s="1"/>
  <c r="AR1501" i="18"/>
  <c r="AO1501" i="18"/>
  <c r="AN1501" i="18"/>
  <c r="AM1501" i="18"/>
  <c r="AF1501" i="18"/>
  <c r="AE1501" i="18"/>
  <c r="AK1501" i="18" s="1"/>
  <c r="AC1501" i="18" a="1"/>
  <c r="AC1501" i="18" s="1"/>
  <c r="AB1501" i="18" a="1"/>
  <c r="AB1501" i="18" s="1"/>
  <c r="Z1501" i="18"/>
  <c r="Y1501" i="18"/>
  <c r="X1501" i="18"/>
  <c r="W1501" i="18"/>
  <c r="V1501" i="18"/>
  <c r="U1501" i="18"/>
  <c r="T1501" i="18"/>
  <c r="S1501" i="18"/>
  <c r="R1501" i="18"/>
  <c r="Q1501" i="18"/>
  <c r="O1501" i="18"/>
  <c r="N1501" i="18" a="1"/>
  <c r="N1501" i="18" s="1"/>
  <c r="M1501" i="18"/>
  <c r="L1501" i="18"/>
  <c r="K1501" i="18"/>
  <c r="AX1500" i="18"/>
  <c r="AS1500" i="18"/>
  <c r="AK1500" i="18"/>
  <c r="AH1500" i="18"/>
  <c r="AG1500" i="18"/>
  <c r="AF1500" i="18"/>
  <c r="AE1500" i="18"/>
  <c r="AI1500" i="18" s="1"/>
  <c r="AC1500" i="18" a="1"/>
  <c r="AC1500" i="18" s="1"/>
  <c r="AB1500" i="18" a="1"/>
  <c r="AB1500" i="18" s="1"/>
  <c r="Z1500" i="18"/>
  <c r="Y1500" i="18"/>
  <c r="X1500" i="18"/>
  <c r="W1500" i="18"/>
  <c r="V1500" i="18"/>
  <c r="U1500" i="18"/>
  <c r="T1500" i="18"/>
  <c r="S1500" i="18"/>
  <c r="R1500" i="18"/>
  <c r="Q1500" i="18"/>
  <c r="O1500" i="18"/>
  <c r="N1500" i="18" a="1"/>
  <c r="N1500" i="18" s="1"/>
  <c r="M1500" i="18"/>
  <c r="L1500" i="18"/>
  <c r="K1500" i="18"/>
  <c r="AX1499" i="18"/>
  <c r="AY1499" i="18" s="1"/>
  <c r="AT1499" i="18"/>
  <c r="AS1499" i="18"/>
  <c r="AQ1499" i="18" s="1"/>
  <c r="AP1499" i="18"/>
  <c r="AO1499" i="18"/>
  <c r="AL1499" i="18"/>
  <c r="AH1499" i="18"/>
  <c r="AE1499" i="18"/>
  <c r="AI1499" i="18" s="1"/>
  <c r="AC1499" i="18" a="1"/>
  <c r="AC1499" i="18" s="1"/>
  <c r="AB1499" i="18" a="1"/>
  <c r="AB1499" i="18" s="1"/>
  <c r="Z1499" i="18"/>
  <c r="Y1499" i="18"/>
  <c r="X1499" i="18"/>
  <c r="W1499" i="18"/>
  <c r="V1499" i="18"/>
  <c r="U1499" i="18"/>
  <c r="T1499" i="18"/>
  <c r="S1499" i="18"/>
  <c r="R1499" i="18"/>
  <c r="Q1499" i="18"/>
  <c r="O1499" i="18"/>
  <c r="N1499" i="18" a="1"/>
  <c r="N1499" i="18" s="1"/>
  <c r="M1499" i="18"/>
  <c r="L1499" i="18"/>
  <c r="K1499" i="18"/>
  <c r="AY1498" i="18"/>
  <c r="AX1498" i="18"/>
  <c r="AZ1498" i="18" s="1"/>
  <c r="AU1498" i="18"/>
  <c r="AS1498" i="18"/>
  <c r="AO1498" i="18"/>
  <c r="AE1498" i="18"/>
  <c r="AC1498" i="18" a="1"/>
  <c r="AC1498" i="18" s="1"/>
  <c r="AB1498" i="18" a="1"/>
  <c r="AB1498" i="18" s="1"/>
  <c r="Z1498" i="18"/>
  <c r="Y1498" i="18"/>
  <c r="X1498" i="18"/>
  <c r="W1498" i="18"/>
  <c r="V1498" i="18"/>
  <c r="U1498" i="18"/>
  <c r="T1498" i="18"/>
  <c r="S1498" i="18"/>
  <c r="R1498" i="18"/>
  <c r="Q1498" i="18"/>
  <c r="O1498" i="18"/>
  <c r="N1498" i="18" a="1"/>
  <c r="N1498" i="18" s="1"/>
  <c r="M1498" i="18"/>
  <c r="L1498" i="18"/>
  <c r="K1498" i="18"/>
  <c r="AX1497" i="18"/>
  <c r="AT1497" i="18"/>
  <c r="AS1497" i="18"/>
  <c r="AP1497" i="18" s="1"/>
  <c r="AR1497" i="18"/>
  <c r="AO1497" i="18"/>
  <c r="AN1497" i="18"/>
  <c r="AM1497" i="18"/>
  <c r="AF1497" i="18"/>
  <c r="AE1497" i="18"/>
  <c r="AK1497" i="18" s="1"/>
  <c r="AC1497" i="18" a="1"/>
  <c r="AC1497" i="18" s="1"/>
  <c r="AB1497" i="18" a="1"/>
  <c r="AB1497" i="18" s="1"/>
  <c r="Z1497" i="18"/>
  <c r="Y1497" i="18"/>
  <c r="X1497" i="18"/>
  <c r="W1497" i="18"/>
  <c r="V1497" i="18"/>
  <c r="U1497" i="18"/>
  <c r="T1497" i="18"/>
  <c r="S1497" i="18"/>
  <c r="R1497" i="18"/>
  <c r="Q1497" i="18"/>
  <c r="O1497" i="18"/>
  <c r="N1497" i="18" a="1"/>
  <c r="N1497" i="18" s="1"/>
  <c r="M1497" i="18"/>
  <c r="L1497" i="18"/>
  <c r="K1497" i="18"/>
  <c r="AX1496" i="18"/>
  <c r="AS1496" i="18"/>
  <c r="AO1496" i="18" s="1"/>
  <c r="AG1496" i="18"/>
  <c r="AE1496" i="18"/>
  <c r="AI1496" i="18" s="1"/>
  <c r="AC1496" i="18" a="1"/>
  <c r="AC1496" i="18" s="1"/>
  <c r="AB1496" i="18" a="1"/>
  <c r="AB1496" i="18" s="1"/>
  <c r="Z1496" i="18"/>
  <c r="Y1496" i="18"/>
  <c r="X1496" i="18"/>
  <c r="W1496" i="18"/>
  <c r="V1496" i="18"/>
  <c r="U1496" i="18"/>
  <c r="T1496" i="18"/>
  <c r="S1496" i="18"/>
  <c r="R1496" i="18"/>
  <c r="Q1496" i="18"/>
  <c r="O1496" i="18"/>
  <c r="N1496" i="18" a="1"/>
  <c r="N1496" i="18" s="1"/>
  <c r="M1496" i="18"/>
  <c r="L1496" i="18"/>
  <c r="K1496" i="18"/>
  <c r="BA1495" i="18"/>
  <c r="AX1495" i="18"/>
  <c r="AT1495" i="18" s="1"/>
  <c r="AW1495" i="18"/>
  <c r="AS1495" i="18"/>
  <c r="AH1495" i="18"/>
  <c r="AE1495" i="18"/>
  <c r="AI1495" i="18" s="1"/>
  <c r="AC1495" i="18" a="1"/>
  <c r="AC1495" i="18" s="1"/>
  <c r="AB1495" i="18" a="1"/>
  <c r="AB1495" i="18" s="1"/>
  <c r="Z1495" i="18"/>
  <c r="Y1495" i="18"/>
  <c r="X1495" i="18"/>
  <c r="W1495" i="18"/>
  <c r="V1495" i="18"/>
  <c r="U1495" i="18"/>
  <c r="T1495" i="18"/>
  <c r="S1495" i="18"/>
  <c r="R1495" i="18"/>
  <c r="Q1495" i="18"/>
  <c r="O1495" i="18"/>
  <c r="N1495" i="18" a="1"/>
  <c r="N1495" i="18" s="1"/>
  <c r="M1495" i="18"/>
  <c r="L1495" i="18"/>
  <c r="K1495" i="18"/>
  <c r="AX1494" i="18"/>
  <c r="AS1494" i="18"/>
  <c r="AP1494" i="18" s="1"/>
  <c r="AQ1494" i="18"/>
  <c r="AO1494" i="18"/>
  <c r="AM1494" i="18"/>
  <c r="AE1494" i="18"/>
  <c r="AC1494" i="18" a="1"/>
  <c r="AC1494" i="18" s="1"/>
  <c r="AB1494" i="18" a="1"/>
  <c r="AB1494" i="18" s="1"/>
  <c r="Z1494" i="18"/>
  <c r="Y1494" i="18"/>
  <c r="X1494" i="18"/>
  <c r="W1494" i="18"/>
  <c r="V1494" i="18"/>
  <c r="U1494" i="18"/>
  <c r="T1494" i="18"/>
  <c r="S1494" i="18"/>
  <c r="R1494" i="18"/>
  <c r="Q1494" i="18"/>
  <c r="O1494" i="18"/>
  <c r="N1494" i="18" a="1"/>
  <c r="N1494" i="18" s="1"/>
  <c r="M1494" i="18"/>
  <c r="L1494" i="18"/>
  <c r="K1494" i="18"/>
  <c r="BA1493" i="18"/>
  <c r="AY1493" i="18"/>
  <c r="AX1493" i="18"/>
  <c r="AZ1493" i="18" s="1"/>
  <c r="AW1493" i="18"/>
  <c r="AU1493" i="18"/>
  <c r="AT1493" i="18"/>
  <c r="AS1493" i="18"/>
  <c r="AP1493" i="18" s="1"/>
  <c r="AQ1493" i="18"/>
  <c r="AN1493" i="18"/>
  <c r="AJ1493" i="18"/>
  <c r="AI1493" i="18"/>
  <c r="AF1493" i="18"/>
  <c r="AE1493" i="18"/>
  <c r="AC1493" i="18" a="1"/>
  <c r="AC1493" i="18" s="1"/>
  <c r="AB1493" i="18" a="1"/>
  <c r="AB1493" i="18" s="1"/>
  <c r="Z1493" i="18"/>
  <c r="Y1493" i="18"/>
  <c r="X1493" i="18"/>
  <c r="W1493" i="18"/>
  <c r="V1493" i="18"/>
  <c r="U1493" i="18"/>
  <c r="T1493" i="18"/>
  <c r="S1493" i="18"/>
  <c r="R1493" i="18"/>
  <c r="Q1493" i="18"/>
  <c r="O1493" i="18"/>
  <c r="N1493" i="18" a="1"/>
  <c r="N1493" i="18" s="1"/>
  <c r="M1493" i="18"/>
  <c r="L1493" i="18"/>
  <c r="K1493" i="18"/>
  <c r="BA1492" i="18"/>
  <c r="AX1492" i="18"/>
  <c r="AY1492" i="18" s="1"/>
  <c r="AV1492" i="18"/>
  <c r="AS1492" i="18"/>
  <c r="AO1492" i="18" s="1"/>
  <c r="AN1492" i="18"/>
  <c r="AG1492" i="18"/>
  <c r="AE1492" i="18"/>
  <c r="AI1492" i="18" s="1"/>
  <c r="AC1492" i="18" a="1"/>
  <c r="AC1492" i="18" s="1"/>
  <c r="AB1492" i="18" a="1"/>
  <c r="AB1492" i="18" s="1"/>
  <c r="Z1492" i="18"/>
  <c r="Y1492" i="18"/>
  <c r="X1492" i="18"/>
  <c r="W1492" i="18"/>
  <c r="V1492" i="18"/>
  <c r="U1492" i="18"/>
  <c r="T1492" i="18"/>
  <c r="S1492" i="18"/>
  <c r="R1492" i="18"/>
  <c r="Q1492" i="18"/>
  <c r="O1492" i="18"/>
  <c r="N1492" i="18" a="1"/>
  <c r="N1492" i="18" s="1"/>
  <c r="M1492" i="18"/>
  <c r="L1492" i="18"/>
  <c r="K1492" i="18"/>
  <c r="AX1491" i="18"/>
  <c r="AS1491" i="18"/>
  <c r="AP1491" i="18" s="1"/>
  <c r="AH1491" i="18"/>
  <c r="AE1491" i="18"/>
  <c r="AI1491" i="18" s="1"/>
  <c r="AC1491" i="18" a="1"/>
  <c r="AC1491" i="18" s="1"/>
  <c r="AB1491" i="18" a="1"/>
  <c r="AB1491" i="18" s="1"/>
  <c r="Z1491" i="18"/>
  <c r="Y1491" i="18"/>
  <c r="X1491" i="18"/>
  <c r="W1491" i="18"/>
  <c r="V1491" i="18"/>
  <c r="U1491" i="18"/>
  <c r="T1491" i="18"/>
  <c r="S1491" i="18"/>
  <c r="R1491" i="18"/>
  <c r="Q1491" i="18"/>
  <c r="O1491" i="18"/>
  <c r="N1491" i="18" a="1"/>
  <c r="N1491" i="18" s="1"/>
  <c r="M1491" i="18"/>
  <c r="L1491" i="18"/>
  <c r="K1491" i="18"/>
  <c r="AY1490" i="18"/>
  <c r="AX1490" i="18"/>
  <c r="AT1490" i="18" s="1"/>
  <c r="AU1490" i="18"/>
  <c r="AS1490" i="18"/>
  <c r="AO1490" i="18" s="1"/>
  <c r="AE1490" i="18"/>
  <c r="AI1490" i="18" s="1"/>
  <c r="AC1490" i="18" a="1"/>
  <c r="AC1490" i="18" s="1"/>
  <c r="AB1490" i="18" a="1"/>
  <c r="AB1490" i="18" s="1"/>
  <c r="Z1490" i="18"/>
  <c r="Y1490" i="18"/>
  <c r="X1490" i="18"/>
  <c r="W1490" i="18"/>
  <c r="V1490" i="18"/>
  <c r="U1490" i="18"/>
  <c r="T1490" i="18"/>
  <c r="S1490" i="18"/>
  <c r="R1490" i="18"/>
  <c r="Q1490" i="18"/>
  <c r="O1490" i="18"/>
  <c r="N1490" i="18" a="1"/>
  <c r="N1490" i="18" s="1"/>
  <c r="M1490" i="18"/>
  <c r="L1490" i="18"/>
  <c r="K1490" i="18"/>
  <c r="BA1489" i="18"/>
  <c r="AZ1489" i="18"/>
  <c r="AY1489" i="18"/>
  <c r="AX1489" i="18"/>
  <c r="AW1489" i="18"/>
  <c r="AV1489" i="18"/>
  <c r="AU1489" i="18"/>
  <c r="AT1489" i="18"/>
  <c r="AS1489" i="18"/>
  <c r="AE1489" i="18"/>
  <c r="AC1489" i="18" a="1"/>
  <c r="AC1489" i="18" s="1"/>
  <c r="AB1489" i="18" a="1"/>
  <c r="AB1489" i="18" s="1"/>
  <c r="Z1489" i="18"/>
  <c r="Y1489" i="18"/>
  <c r="X1489" i="18"/>
  <c r="W1489" i="18"/>
  <c r="V1489" i="18"/>
  <c r="U1489" i="18"/>
  <c r="T1489" i="18"/>
  <c r="S1489" i="18"/>
  <c r="R1489" i="18"/>
  <c r="Q1489" i="18"/>
  <c r="O1489" i="18"/>
  <c r="N1489" i="18" a="1"/>
  <c r="N1489" i="18" s="1"/>
  <c r="M1489" i="18"/>
  <c r="L1489" i="18"/>
  <c r="K1489" i="18"/>
  <c r="BA1488" i="18"/>
  <c r="AZ1488" i="18"/>
  <c r="AX1488" i="18"/>
  <c r="AY1488" i="18" s="1"/>
  <c r="AW1488" i="18"/>
  <c r="AV1488" i="18"/>
  <c r="AT1488" i="18"/>
  <c r="AS1488" i="18"/>
  <c r="AR1488" i="18" s="1"/>
  <c r="AK1488" i="18"/>
  <c r="AH1488" i="18"/>
  <c r="AF1488" i="18"/>
  <c r="AE1488" i="18"/>
  <c r="AI1488" i="18" s="1"/>
  <c r="AC1488" i="18" a="1"/>
  <c r="AC1488" i="18" s="1"/>
  <c r="AB1488" i="18" a="1"/>
  <c r="AB1488" i="18" s="1"/>
  <c r="Z1488" i="18"/>
  <c r="Y1488" i="18"/>
  <c r="X1488" i="18"/>
  <c r="W1488" i="18"/>
  <c r="V1488" i="18"/>
  <c r="U1488" i="18"/>
  <c r="T1488" i="18"/>
  <c r="S1488" i="18"/>
  <c r="R1488" i="18"/>
  <c r="Q1488" i="18"/>
  <c r="O1488" i="18"/>
  <c r="N1488" i="18" a="1"/>
  <c r="N1488" i="18" s="1"/>
  <c r="M1488" i="18"/>
  <c r="L1488" i="18"/>
  <c r="K1488" i="18"/>
  <c r="AX1487" i="18"/>
  <c r="AW1487" i="18" s="1"/>
  <c r="AS1487" i="18"/>
  <c r="AO1487" i="18" s="1"/>
  <c r="AK1487" i="18"/>
  <c r="AH1487" i="18"/>
  <c r="AG1487" i="18"/>
  <c r="AE1487" i="18"/>
  <c r="AI1487" i="18" s="1"/>
  <c r="AC1487" i="18" a="1"/>
  <c r="AC1487" i="18" s="1"/>
  <c r="AB1487" i="18" a="1"/>
  <c r="AB1487" i="18" s="1"/>
  <c r="Z1487" i="18"/>
  <c r="Y1487" i="18"/>
  <c r="X1487" i="18"/>
  <c r="W1487" i="18"/>
  <c r="V1487" i="18"/>
  <c r="U1487" i="18"/>
  <c r="T1487" i="18"/>
  <c r="S1487" i="18"/>
  <c r="R1487" i="18"/>
  <c r="Q1487" i="18"/>
  <c r="O1487" i="18"/>
  <c r="N1487" i="18"/>
  <c r="N1487" i="18" a="1"/>
  <c r="M1487" i="18"/>
  <c r="L1487" i="18"/>
  <c r="K1487" i="18"/>
  <c r="AX1486" i="18"/>
  <c r="AY1486" i="18" s="1"/>
  <c r="AS1486" i="18"/>
  <c r="AO1486" i="18"/>
  <c r="AI1486" i="18"/>
  <c r="AE1486" i="18"/>
  <c r="AH1486" i="18" s="1"/>
  <c r="AC1486" i="18" a="1"/>
  <c r="AC1486" i="18" s="1"/>
  <c r="AB1486" i="18" a="1"/>
  <c r="AB1486" i="18" s="1"/>
  <c r="Z1486" i="18"/>
  <c r="Y1486" i="18"/>
  <c r="X1486" i="18"/>
  <c r="W1486" i="18"/>
  <c r="V1486" i="18"/>
  <c r="U1486" i="18"/>
  <c r="T1486" i="18"/>
  <c r="S1486" i="18"/>
  <c r="R1486" i="18"/>
  <c r="Q1486" i="18"/>
  <c r="O1486" i="18"/>
  <c r="N1486" i="18" a="1"/>
  <c r="N1486" i="18" s="1"/>
  <c r="M1486" i="18"/>
  <c r="L1486" i="18"/>
  <c r="K1486" i="18"/>
  <c r="AZ1485" i="18"/>
  <c r="AX1485" i="18"/>
  <c r="AY1485" i="18" s="1"/>
  <c r="AV1485" i="18"/>
  <c r="AT1485" i="18"/>
  <c r="AS1485" i="18"/>
  <c r="AP1485" i="18" s="1"/>
  <c r="AR1485" i="18"/>
  <c r="AQ1485" i="18"/>
  <c r="AO1485" i="18"/>
  <c r="AN1485" i="18"/>
  <c r="AM1485" i="18"/>
  <c r="AE1485" i="18"/>
  <c r="AJ1485" i="18" s="1"/>
  <c r="AC1485" i="18" a="1"/>
  <c r="AC1485" i="18" s="1"/>
  <c r="AB1485" i="18" a="1"/>
  <c r="AB1485" i="18" s="1"/>
  <c r="Z1485" i="18"/>
  <c r="Y1485" i="18"/>
  <c r="X1485" i="18"/>
  <c r="W1485" i="18"/>
  <c r="V1485" i="18"/>
  <c r="U1485" i="18"/>
  <c r="T1485" i="18"/>
  <c r="S1485" i="18"/>
  <c r="R1485" i="18"/>
  <c r="Q1485" i="18"/>
  <c r="O1485" i="18"/>
  <c r="N1485" i="18" a="1"/>
  <c r="N1485" i="18" s="1"/>
  <c r="M1485" i="18"/>
  <c r="L1485" i="18"/>
  <c r="K1485" i="18"/>
  <c r="AX1484" i="18"/>
  <c r="AS1484" i="18"/>
  <c r="AK1484" i="18"/>
  <c r="AH1484" i="18"/>
  <c r="AG1484" i="18"/>
  <c r="AF1484" i="18"/>
  <c r="AE1484" i="18"/>
  <c r="AI1484" i="18" s="1"/>
  <c r="AC1484" i="18" a="1"/>
  <c r="AC1484" i="18" s="1"/>
  <c r="AB1484" i="18" a="1"/>
  <c r="AB1484" i="18" s="1"/>
  <c r="Z1484" i="18"/>
  <c r="Y1484" i="18"/>
  <c r="X1484" i="18"/>
  <c r="W1484" i="18"/>
  <c r="V1484" i="18"/>
  <c r="U1484" i="18"/>
  <c r="T1484" i="18"/>
  <c r="S1484" i="18"/>
  <c r="R1484" i="18"/>
  <c r="Q1484" i="18"/>
  <c r="O1484" i="18"/>
  <c r="N1484" i="18" a="1"/>
  <c r="N1484" i="18" s="1"/>
  <c r="M1484" i="18"/>
  <c r="L1484" i="18"/>
  <c r="K1484" i="18"/>
  <c r="AX1483" i="18"/>
  <c r="AW1483" i="18" s="1"/>
  <c r="AS1483" i="18"/>
  <c r="AO1483" i="18" s="1"/>
  <c r="AP1483" i="18"/>
  <c r="AL1483" i="18"/>
  <c r="AE1483" i="18"/>
  <c r="AC1483" i="18" a="1"/>
  <c r="AC1483" i="18" s="1"/>
  <c r="AB1483" i="18" a="1"/>
  <c r="AB1483" i="18" s="1"/>
  <c r="Z1483" i="18"/>
  <c r="Y1483" i="18"/>
  <c r="X1483" i="18"/>
  <c r="W1483" i="18"/>
  <c r="V1483" i="18"/>
  <c r="U1483" i="18"/>
  <c r="T1483" i="18"/>
  <c r="S1483" i="18"/>
  <c r="R1483" i="18"/>
  <c r="Q1483" i="18"/>
  <c r="O1483" i="18"/>
  <c r="N1483" i="18" a="1"/>
  <c r="N1483" i="18" s="1"/>
  <c r="M1483" i="18"/>
  <c r="L1483" i="18"/>
  <c r="K1483" i="18"/>
  <c r="AY1482" i="18"/>
  <c r="AX1482" i="18"/>
  <c r="AU1482" i="18" s="1"/>
  <c r="AS1482" i="18"/>
  <c r="AO1482" i="18" s="1"/>
  <c r="AI1482" i="18"/>
  <c r="AE1482" i="18"/>
  <c r="AH1482" i="18" s="1"/>
  <c r="AC1482" i="18" a="1"/>
  <c r="AC1482" i="18" s="1"/>
  <c r="AB1482" i="18" a="1"/>
  <c r="AB1482" i="18" s="1"/>
  <c r="Z1482" i="18"/>
  <c r="Y1482" i="18"/>
  <c r="X1482" i="18"/>
  <c r="W1482" i="18"/>
  <c r="V1482" i="18"/>
  <c r="U1482" i="18"/>
  <c r="T1482" i="18"/>
  <c r="S1482" i="18"/>
  <c r="R1482" i="18"/>
  <c r="Q1482" i="18"/>
  <c r="O1482" i="18"/>
  <c r="N1482" i="18" a="1"/>
  <c r="N1482" i="18" s="1"/>
  <c r="M1482" i="18"/>
  <c r="L1482" i="18"/>
  <c r="K1482" i="18"/>
  <c r="AZ1481" i="18"/>
  <c r="AX1481" i="18"/>
  <c r="AY1481" i="18" s="1"/>
  <c r="AV1481" i="18"/>
  <c r="AT1481" i="18"/>
  <c r="AS1481" i="18"/>
  <c r="AP1481" i="18" s="1"/>
  <c r="AR1481" i="18"/>
  <c r="AQ1481" i="18"/>
  <c r="AO1481" i="18"/>
  <c r="AN1481" i="18"/>
  <c r="AM1481" i="18"/>
  <c r="AE1481" i="18"/>
  <c r="AI1481" i="18" s="1"/>
  <c r="AC1481" i="18" a="1"/>
  <c r="AC1481" i="18" s="1"/>
  <c r="AB1481" i="18" a="1"/>
  <c r="AB1481" i="18" s="1"/>
  <c r="Z1481" i="18"/>
  <c r="Y1481" i="18"/>
  <c r="X1481" i="18"/>
  <c r="W1481" i="18"/>
  <c r="V1481" i="18"/>
  <c r="U1481" i="18"/>
  <c r="T1481" i="18"/>
  <c r="S1481" i="18"/>
  <c r="R1481" i="18"/>
  <c r="Q1481" i="18"/>
  <c r="O1481" i="18"/>
  <c r="N1481" i="18" a="1"/>
  <c r="N1481" i="18" s="1"/>
  <c r="M1481" i="18"/>
  <c r="L1481" i="18"/>
  <c r="K1481" i="18"/>
  <c r="AZ1480" i="18"/>
  <c r="AX1480" i="18"/>
  <c r="AY1480" i="18" s="1"/>
  <c r="AW1480" i="18"/>
  <c r="AT1480" i="18"/>
  <c r="AS1480" i="18"/>
  <c r="AO1480" i="18" s="1"/>
  <c r="AR1480" i="18"/>
  <c r="AN1480" i="18"/>
  <c r="AL1480" i="18"/>
  <c r="AK1480" i="18"/>
  <c r="AH1480" i="18"/>
  <c r="AG1480" i="18"/>
  <c r="AF1480" i="18"/>
  <c r="AE1480" i="18"/>
  <c r="AI1480" i="18" s="1"/>
  <c r="AC1480" i="18" a="1"/>
  <c r="AC1480" i="18" s="1"/>
  <c r="AB1480" i="18" a="1"/>
  <c r="AB1480" i="18" s="1"/>
  <c r="Z1480" i="18"/>
  <c r="Y1480" i="18"/>
  <c r="X1480" i="18"/>
  <c r="W1480" i="18"/>
  <c r="V1480" i="18"/>
  <c r="U1480" i="18"/>
  <c r="T1480" i="18"/>
  <c r="S1480" i="18"/>
  <c r="R1480" i="18"/>
  <c r="Q1480" i="18"/>
  <c r="O1480" i="18"/>
  <c r="N1480" i="18" a="1"/>
  <c r="N1480" i="18" s="1"/>
  <c r="M1480" i="18"/>
  <c r="L1480" i="18"/>
  <c r="K1480" i="18"/>
  <c r="AX1479" i="18"/>
  <c r="AW1479" i="18" s="1"/>
  <c r="AS1479" i="18"/>
  <c r="AQ1479" i="18" s="1"/>
  <c r="AM1479" i="18"/>
  <c r="AH1479" i="18"/>
  <c r="AE1479" i="18"/>
  <c r="AG1479" i="18" s="1"/>
  <c r="AC1479" i="18" a="1"/>
  <c r="AC1479" i="18" s="1"/>
  <c r="AB1479" i="18" a="1"/>
  <c r="AB1479" i="18" s="1"/>
  <c r="Z1479" i="18"/>
  <c r="Y1479" i="18"/>
  <c r="X1479" i="18"/>
  <c r="W1479" i="18"/>
  <c r="V1479" i="18"/>
  <c r="U1479" i="18"/>
  <c r="T1479" i="18"/>
  <c r="S1479" i="18"/>
  <c r="R1479" i="18"/>
  <c r="Q1479" i="18"/>
  <c r="O1479" i="18"/>
  <c r="N1479" i="18" a="1"/>
  <c r="N1479" i="18" s="1"/>
  <c r="M1479" i="18"/>
  <c r="L1479" i="18"/>
  <c r="K1479" i="18"/>
  <c r="AX1478" i="18"/>
  <c r="AS1478" i="18"/>
  <c r="AP1478" i="18" s="1"/>
  <c r="AQ1478" i="18"/>
  <c r="AO1478" i="18"/>
  <c r="AM1478" i="18"/>
  <c r="AI1478" i="18"/>
  <c r="AE1478" i="18"/>
  <c r="AH1478" i="18" s="1"/>
  <c r="AC1478" i="18" a="1"/>
  <c r="AC1478" i="18" s="1"/>
  <c r="AB1478" i="18" a="1"/>
  <c r="AB1478" i="18" s="1"/>
  <c r="Z1478" i="18"/>
  <c r="Y1478" i="18"/>
  <c r="X1478" i="18"/>
  <c r="W1478" i="18"/>
  <c r="V1478" i="18"/>
  <c r="U1478" i="18"/>
  <c r="T1478" i="18"/>
  <c r="S1478" i="18"/>
  <c r="R1478" i="18"/>
  <c r="Q1478" i="18"/>
  <c r="O1478" i="18"/>
  <c r="N1478" i="18" a="1"/>
  <c r="N1478" i="18" s="1"/>
  <c r="M1478" i="18"/>
  <c r="L1478" i="18"/>
  <c r="K1478" i="18"/>
  <c r="AZ1477" i="18"/>
  <c r="AX1477" i="18"/>
  <c r="AY1477" i="18" s="1"/>
  <c r="AV1477" i="18"/>
  <c r="AT1477" i="18"/>
  <c r="AS1477" i="18"/>
  <c r="AR1477" i="18" s="1"/>
  <c r="AN1477" i="18"/>
  <c r="AE1477" i="18"/>
  <c r="AH1477" i="18" s="1"/>
  <c r="AC1477" i="18" a="1"/>
  <c r="AC1477" i="18" s="1"/>
  <c r="AB1477" i="18" a="1"/>
  <c r="AB1477" i="18" s="1"/>
  <c r="Z1477" i="18"/>
  <c r="Y1477" i="18"/>
  <c r="X1477" i="18"/>
  <c r="W1477" i="18"/>
  <c r="V1477" i="18"/>
  <c r="U1477" i="18"/>
  <c r="T1477" i="18"/>
  <c r="S1477" i="18"/>
  <c r="R1477" i="18"/>
  <c r="Q1477" i="18"/>
  <c r="O1477" i="18"/>
  <c r="N1477" i="18" a="1"/>
  <c r="N1477" i="18" s="1"/>
  <c r="M1477" i="18"/>
  <c r="L1477" i="18"/>
  <c r="K1477" i="18"/>
  <c r="AX1476" i="18"/>
  <c r="AW1476" i="18" s="1"/>
  <c r="AS1476" i="18"/>
  <c r="AR1476" i="18" s="1"/>
  <c r="AK1476" i="18"/>
  <c r="AH1476" i="18"/>
  <c r="AF1476" i="18"/>
  <c r="AE1476" i="18"/>
  <c r="AI1476" i="18" s="1"/>
  <c r="AC1476" i="18" a="1"/>
  <c r="AC1476" i="18" s="1"/>
  <c r="AB1476" i="18" a="1"/>
  <c r="AB1476" i="18" s="1"/>
  <c r="Z1476" i="18"/>
  <c r="Y1476" i="18"/>
  <c r="X1476" i="18"/>
  <c r="W1476" i="18"/>
  <c r="V1476" i="18"/>
  <c r="U1476" i="18"/>
  <c r="T1476" i="18"/>
  <c r="S1476" i="18"/>
  <c r="R1476" i="18"/>
  <c r="Q1476" i="18"/>
  <c r="O1476" i="18"/>
  <c r="N1476" i="18" a="1"/>
  <c r="N1476" i="18" s="1"/>
  <c r="M1476" i="18"/>
  <c r="L1476" i="18"/>
  <c r="K1476" i="18"/>
  <c r="AX1475" i="18"/>
  <c r="BA1475" i="18" s="1"/>
  <c r="AS1475" i="18"/>
  <c r="AK1475" i="18"/>
  <c r="AE1475" i="18"/>
  <c r="AC1475" i="18" a="1"/>
  <c r="AC1475" i="18" s="1"/>
  <c r="AB1475" i="18" a="1"/>
  <c r="AB1475" i="18" s="1"/>
  <c r="Z1475" i="18"/>
  <c r="Y1475" i="18"/>
  <c r="X1475" i="18"/>
  <c r="W1475" i="18"/>
  <c r="V1475" i="18"/>
  <c r="U1475" i="18"/>
  <c r="T1475" i="18"/>
  <c r="S1475" i="18"/>
  <c r="R1475" i="18"/>
  <c r="Q1475" i="18"/>
  <c r="O1475" i="18"/>
  <c r="N1475" i="18" a="1"/>
  <c r="N1475" i="18" s="1"/>
  <c r="M1475" i="18"/>
  <c r="L1475" i="18"/>
  <c r="K1475" i="18"/>
  <c r="AX1474" i="18"/>
  <c r="AZ1474" i="18" s="1"/>
  <c r="AS1474" i="18"/>
  <c r="AM1474" i="18"/>
  <c r="AH1474" i="18"/>
  <c r="AE1474" i="18"/>
  <c r="AJ1474" i="18" s="1"/>
  <c r="AC1474" i="18" a="1"/>
  <c r="AC1474" i="18" s="1"/>
  <c r="AB1474" i="18" a="1"/>
  <c r="AB1474" i="18" s="1"/>
  <c r="Z1474" i="18"/>
  <c r="Y1474" i="18"/>
  <c r="X1474" i="18"/>
  <c r="W1474" i="18"/>
  <c r="V1474" i="18"/>
  <c r="U1474" i="18"/>
  <c r="T1474" i="18"/>
  <c r="S1474" i="18"/>
  <c r="R1474" i="18"/>
  <c r="Q1474" i="18"/>
  <c r="O1474" i="18"/>
  <c r="N1474" i="18" a="1"/>
  <c r="N1474" i="18" s="1"/>
  <c r="M1474" i="18"/>
  <c r="L1474" i="18"/>
  <c r="K1474" i="18"/>
  <c r="AY1473" i="18"/>
  <c r="AX1473" i="18"/>
  <c r="BA1473" i="18" s="1"/>
  <c r="AV1473" i="18"/>
  <c r="AT1473" i="18"/>
  <c r="AS1473" i="18"/>
  <c r="AQ1473" i="18" s="1"/>
  <c r="AR1473" i="18"/>
  <c r="AP1473" i="18"/>
  <c r="AO1473" i="18"/>
  <c r="AN1473" i="18"/>
  <c r="AL1473" i="18"/>
  <c r="AE1473" i="18"/>
  <c r="AK1473" i="18" s="1"/>
  <c r="AC1473" i="18" a="1"/>
  <c r="AC1473" i="18" s="1"/>
  <c r="AB1473" i="18" a="1"/>
  <c r="AB1473" i="18" s="1"/>
  <c r="Z1473" i="18"/>
  <c r="Y1473" i="18"/>
  <c r="X1473" i="18"/>
  <c r="W1473" i="18"/>
  <c r="V1473" i="18"/>
  <c r="U1473" i="18"/>
  <c r="T1473" i="18"/>
  <c r="S1473" i="18"/>
  <c r="R1473" i="18"/>
  <c r="Q1473" i="18"/>
  <c r="O1473" i="18"/>
  <c r="N1473" i="18" a="1"/>
  <c r="N1473" i="18" s="1"/>
  <c r="M1473" i="18"/>
  <c r="L1473" i="18"/>
  <c r="K1473" i="18"/>
  <c r="BA1472" i="18"/>
  <c r="AY1472" i="18"/>
  <c r="AX1472" i="18"/>
  <c r="AZ1472" i="18" s="1"/>
  <c r="AW1472" i="18"/>
  <c r="AU1472" i="18"/>
  <c r="AT1472" i="18"/>
  <c r="AS1472" i="18"/>
  <c r="AE1472" i="18"/>
  <c r="AC1472" i="18" a="1"/>
  <c r="AC1472" i="18" s="1"/>
  <c r="AB1472" i="18" a="1"/>
  <c r="AB1472" i="18" s="1"/>
  <c r="Z1472" i="18"/>
  <c r="Y1472" i="18"/>
  <c r="X1472" i="18"/>
  <c r="W1472" i="18"/>
  <c r="V1472" i="18"/>
  <c r="U1472" i="18"/>
  <c r="T1472" i="18"/>
  <c r="S1472" i="18"/>
  <c r="R1472" i="18"/>
  <c r="Q1472" i="18"/>
  <c r="O1472" i="18"/>
  <c r="N1472" i="18" a="1"/>
  <c r="N1472" i="18" s="1"/>
  <c r="M1472" i="18"/>
  <c r="L1472" i="18"/>
  <c r="K1472" i="18"/>
  <c r="AX1471" i="18"/>
  <c r="AY1471" i="18" s="1"/>
  <c r="AT1471" i="18"/>
  <c r="AS1471" i="18"/>
  <c r="AQ1471" i="18" s="1"/>
  <c r="AO1471" i="18"/>
  <c r="AJ1471" i="18"/>
  <c r="AE1471" i="18"/>
  <c r="AC1471" i="18" a="1"/>
  <c r="AC1471" i="18" s="1"/>
  <c r="AB1471" i="18" a="1"/>
  <c r="AB1471" i="18" s="1"/>
  <c r="Z1471" i="18"/>
  <c r="Y1471" i="18"/>
  <c r="X1471" i="18"/>
  <c r="W1471" i="18"/>
  <c r="V1471" i="18"/>
  <c r="U1471" i="18"/>
  <c r="T1471" i="18"/>
  <c r="S1471" i="18"/>
  <c r="R1471" i="18"/>
  <c r="Q1471" i="18"/>
  <c r="O1471" i="18"/>
  <c r="N1471" i="18" a="1"/>
  <c r="N1471" i="18" s="1"/>
  <c r="M1471" i="18"/>
  <c r="L1471" i="18"/>
  <c r="K1471" i="18"/>
  <c r="AX1470" i="18"/>
  <c r="AZ1470" i="18" s="1"/>
  <c r="AS1470" i="18"/>
  <c r="AM1470" i="18"/>
  <c r="AH1470" i="18"/>
  <c r="AE1470" i="18"/>
  <c r="AJ1470" i="18" s="1"/>
  <c r="AC1470" i="18" a="1"/>
  <c r="AC1470" i="18" s="1"/>
  <c r="AB1470" i="18" a="1"/>
  <c r="AB1470" i="18" s="1"/>
  <c r="Z1470" i="18"/>
  <c r="Y1470" i="18"/>
  <c r="X1470" i="18"/>
  <c r="W1470" i="18"/>
  <c r="V1470" i="18"/>
  <c r="U1470" i="18"/>
  <c r="T1470" i="18"/>
  <c r="S1470" i="18"/>
  <c r="R1470" i="18"/>
  <c r="Q1470" i="18"/>
  <c r="O1470" i="18"/>
  <c r="N1470" i="18" a="1"/>
  <c r="N1470" i="18" s="1"/>
  <c r="M1470" i="18"/>
  <c r="L1470" i="18"/>
  <c r="K1470" i="18"/>
  <c r="AY1469" i="18"/>
  <c r="AX1469" i="18"/>
  <c r="BA1469" i="18" s="1"/>
  <c r="AV1469" i="18"/>
  <c r="AT1469" i="18"/>
  <c r="AS1469" i="18"/>
  <c r="AQ1469" i="18" s="1"/>
  <c r="AR1469" i="18"/>
  <c r="AP1469" i="18"/>
  <c r="AO1469" i="18"/>
  <c r="AN1469" i="18"/>
  <c r="AL1469" i="18"/>
  <c r="AE1469" i="18"/>
  <c r="AK1469" i="18" s="1"/>
  <c r="AC1469" i="18" a="1"/>
  <c r="AC1469" i="18" s="1"/>
  <c r="AB1469" i="18" a="1"/>
  <c r="AB1469" i="18" s="1"/>
  <c r="Z1469" i="18"/>
  <c r="Y1469" i="18"/>
  <c r="X1469" i="18"/>
  <c r="W1469" i="18"/>
  <c r="V1469" i="18"/>
  <c r="U1469" i="18"/>
  <c r="T1469" i="18"/>
  <c r="S1469" i="18"/>
  <c r="R1469" i="18"/>
  <c r="Q1469" i="18"/>
  <c r="O1469" i="18"/>
  <c r="N1469" i="18" a="1"/>
  <c r="N1469" i="18" s="1"/>
  <c r="M1469" i="18"/>
  <c r="L1469" i="18"/>
  <c r="K1469" i="18"/>
  <c r="BA1468" i="18"/>
  <c r="AY1468" i="18"/>
  <c r="AX1468" i="18"/>
  <c r="AZ1468" i="18" s="1"/>
  <c r="AW1468" i="18"/>
  <c r="AU1468" i="18"/>
  <c r="AT1468" i="18"/>
  <c r="AS1468" i="18"/>
  <c r="AE1468" i="18"/>
  <c r="AC1468" i="18" a="1"/>
  <c r="AC1468" i="18" s="1"/>
  <c r="AB1468" i="18" a="1"/>
  <c r="AB1468" i="18" s="1"/>
  <c r="Z1468" i="18"/>
  <c r="Y1468" i="18"/>
  <c r="X1468" i="18"/>
  <c r="W1468" i="18"/>
  <c r="V1468" i="18"/>
  <c r="U1468" i="18"/>
  <c r="T1468" i="18"/>
  <c r="S1468" i="18"/>
  <c r="R1468" i="18"/>
  <c r="Q1468" i="18"/>
  <c r="O1468" i="18"/>
  <c r="N1468" i="18" a="1"/>
  <c r="N1468" i="18" s="1"/>
  <c r="M1468" i="18"/>
  <c r="L1468" i="18"/>
  <c r="K1468" i="18"/>
  <c r="AX1467" i="18"/>
  <c r="AY1467" i="18" s="1"/>
  <c r="AT1467" i="18"/>
  <c r="AS1467" i="18"/>
  <c r="AQ1467" i="18" s="1"/>
  <c r="AO1467" i="18"/>
  <c r="AH1467" i="18"/>
  <c r="AF1467" i="18"/>
  <c r="AE1467" i="18"/>
  <c r="AI1467" i="18" s="1"/>
  <c r="AC1467" i="18" a="1"/>
  <c r="AC1467" i="18" s="1"/>
  <c r="AB1467" i="18" a="1"/>
  <c r="AB1467" i="18" s="1"/>
  <c r="Z1467" i="18"/>
  <c r="Y1467" i="18"/>
  <c r="X1467" i="18"/>
  <c r="W1467" i="18"/>
  <c r="V1467" i="18"/>
  <c r="U1467" i="18"/>
  <c r="T1467" i="18"/>
  <c r="S1467" i="18"/>
  <c r="R1467" i="18"/>
  <c r="Q1467" i="18"/>
  <c r="O1467" i="18"/>
  <c r="N1467" i="18" a="1"/>
  <c r="N1467" i="18" s="1"/>
  <c r="M1467" i="18"/>
  <c r="L1467" i="18"/>
  <c r="K1467" i="18"/>
  <c r="AX1466" i="18"/>
  <c r="AZ1466" i="18" s="1"/>
  <c r="AT1466" i="18"/>
  <c r="AS1466" i="18"/>
  <c r="AR1466" i="18" s="1"/>
  <c r="AQ1466" i="18"/>
  <c r="AO1466" i="18"/>
  <c r="AM1466" i="18"/>
  <c r="AL1466" i="18"/>
  <c r="AE1466" i="18"/>
  <c r="AJ1466" i="18" s="1"/>
  <c r="AC1466" i="18" a="1"/>
  <c r="AC1466" i="18" s="1"/>
  <c r="AB1466" i="18" a="1"/>
  <c r="AB1466" i="18" s="1"/>
  <c r="Z1466" i="18"/>
  <c r="Y1466" i="18"/>
  <c r="X1466" i="18"/>
  <c r="W1466" i="18"/>
  <c r="V1466" i="18"/>
  <c r="U1466" i="18"/>
  <c r="T1466" i="18"/>
  <c r="S1466" i="18"/>
  <c r="R1466" i="18"/>
  <c r="Q1466" i="18"/>
  <c r="O1466" i="18"/>
  <c r="N1466" i="18" a="1"/>
  <c r="N1466" i="18" s="1"/>
  <c r="M1466" i="18"/>
  <c r="L1466" i="18"/>
  <c r="K1466" i="18"/>
  <c r="AZ1465" i="18"/>
  <c r="AY1465" i="18"/>
  <c r="AX1465" i="18"/>
  <c r="BA1465" i="18" s="1"/>
  <c r="AW1465" i="18"/>
  <c r="AV1465" i="18"/>
  <c r="AU1465" i="18"/>
  <c r="AT1465" i="18"/>
  <c r="AS1465" i="18"/>
  <c r="AP1465" i="18" s="1"/>
  <c r="AQ1465" i="18"/>
  <c r="AN1465" i="18"/>
  <c r="AE1465" i="18"/>
  <c r="AK1465" i="18" s="1"/>
  <c r="AC1465" i="18" a="1"/>
  <c r="AC1465" i="18" s="1"/>
  <c r="AB1465" i="18" a="1"/>
  <c r="AB1465" i="18" s="1"/>
  <c r="Z1465" i="18"/>
  <c r="Y1465" i="18"/>
  <c r="X1465" i="18"/>
  <c r="W1465" i="18"/>
  <c r="V1465" i="18"/>
  <c r="U1465" i="18"/>
  <c r="T1465" i="18"/>
  <c r="S1465" i="18"/>
  <c r="R1465" i="18"/>
  <c r="Q1465" i="18"/>
  <c r="O1465" i="18"/>
  <c r="N1465" i="18" a="1"/>
  <c r="N1465" i="18" s="1"/>
  <c r="M1465" i="18"/>
  <c r="L1465" i="18"/>
  <c r="K1465" i="18"/>
  <c r="AX1464" i="18"/>
  <c r="AT1464" i="18"/>
  <c r="AS1464" i="18"/>
  <c r="AP1464" i="18" s="1"/>
  <c r="AR1464" i="18"/>
  <c r="AO1464" i="18"/>
  <c r="AN1464" i="18"/>
  <c r="AJ1464" i="18"/>
  <c r="AF1464" i="18"/>
  <c r="AE1464" i="18"/>
  <c r="AH1464" i="18" s="1"/>
  <c r="AC1464" i="18" a="1"/>
  <c r="AC1464" i="18" s="1"/>
  <c r="AB1464" i="18" a="1"/>
  <c r="AB1464" i="18" s="1"/>
  <c r="Z1464" i="18"/>
  <c r="Y1464" i="18"/>
  <c r="X1464" i="18"/>
  <c r="W1464" i="18"/>
  <c r="V1464" i="18"/>
  <c r="U1464" i="18"/>
  <c r="T1464" i="18"/>
  <c r="S1464" i="18"/>
  <c r="R1464" i="18"/>
  <c r="Q1464" i="18"/>
  <c r="O1464" i="18"/>
  <c r="N1464" i="18" a="1"/>
  <c r="N1464" i="18" s="1"/>
  <c r="M1464" i="18"/>
  <c r="L1464" i="18"/>
  <c r="K1464" i="18"/>
  <c r="AX1463" i="18"/>
  <c r="AY1463" i="18" s="1"/>
  <c r="AT1463" i="18"/>
  <c r="AS1463" i="18"/>
  <c r="AQ1463" i="18" s="1"/>
  <c r="AO1463" i="18"/>
  <c r="AH1463" i="18"/>
  <c r="AE1463" i="18"/>
  <c r="AI1463" i="18" s="1"/>
  <c r="AC1463" i="18" a="1"/>
  <c r="AC1463" i="18" s="1"/>
  <c r="AB1463" i="18" a="1"/>
  <c r="AB1463" i="18" s="1"/>
  <c r="Z1463" i="18"/>
  <c r="Y1463" i="18"/>
  <c r="X1463" i="18"/>
  <c r="W1463" i="18"/>
  <c r="V1463" i="18"/>
  <c r="U1463" i="18"/>
  <c r="T1463" i="18"/>
  <c r="S1463" i="18"/>
  <c r="R1463" i="18"/>
  <c r="Q1463" i="18"/>
  <c r="O1463" i="18"/>
  <c r="N1463" i="18" a="1"/>
  <c r="N1463" i="18" s="1"/>
  <c r="M1463" i="18"/>
  <c r="L1463" i="18"/>
  <c r="K1463" i="18"/>
  <c r="AX1462" i="18"/>
  <c r="AS1462" i="18"/>
  <c r="AR1462" i="18" s="1"/>
  <c r="AP1462" i="18"/>
  <c r="AM1462" i="18"/>
  <c r="AH1462" i="18"/>
  <c r="AE1462" i="18"/>
  <c r="AJ1462" i="18" s="1"/>
  <c r="AC1462" i="18" a="1"/>
  <c r="AC1462" i="18" s="1"/>
  <c r="AB1462" i="18" a="1"/>
  <c r="AB1462" i="18" s="1"/>
  <c r="Z1462" i="18"/>
  <c r="Y1462" i="18"/>
  <c r="X1462" i="18"/>
  <c r="W1462" i="18"/>
  <c r="V1462" i="18"/>
  <c r="U1462" i="18"/>
  <c r="T1462" i="18"/>
  <c r="S1462" i="18"/>
  <c r="R1462" i="18"/>
  <c r="Q1462" i="18"/>
  <c r="O1462" i="18"/>
  <c r="N1462" i="18" a="1"/>
  <c r="N1462" i="18" s="1"/>
  <c r="M1462" i="18"/>
  <c r="L1462" i="18"/>
  <c r="K1462" i="18"/>
  <c r="AX1461" i="18"/>
  <c r="AT1461" i="18" s="1"/>
  <c r="AS1461" i="18"/>
  <c r="AP1461" i="18" s="1"/>
  <c r="AR1461" i="18"/>
  <c r="AO1461" i="18"/>
  <c r="AN1461" i="18"/>
  <c r="AM1461" i="18"/>
  <c r="AE1461" i="18"/>
  <c r="AK1461" i="18" s="1"/>
  <c r="AC1461" i="18" a="1"/>
  <c r="AC1461" i="18" s="1"/>
  <c r="AB1461" i="18" a="1"/>
  <c r="AB1461" i="18" s="1"/>
  <c r="Z1461" i="18"/>
  <c r="Y1461" i="18"/>
  <c r="X1461" i="18"/>
  <c r="W1461" i="18"/>
  <c r="V1461" i="18"/>
  <c r="U1461" i="18"/>
  <c r="T1461" i="18"/>
  <c r="S1461" i="18"/>
  <c r="R1461" i="18"/>
  <c r="Q1461" i="18"/>
  <c r="O1461" i="18"/>
  <c r="N1461" i="18" a="1"/>
  <c r="N1461" i="18" s="1"/>
  <c r="M1461" i="18"/>
  <c r="L1461" i="18"/>
  <c r="K1461" i="18"/>
  <c r="BA1460" i="18"/>
  <c r="AX1460" i="18"/>
  <c r="AY1460" i="18" s="1"/>
  <c r="AV1460" i="18"/>
  <c r="AT1460" i="18"/>
  <c r="AS1460" i="18"/>
  <c r="AP1460" i="18" s="1"/>
  <c r="AR1460" i="18"/>
  <c r="AO1460" i="18"/>
  <c r="AN1460" i="18"/>
  <c r="AJ1460" i="18"/>
  <c r="AF1460" i="18"/>
  <c r="AE1460" i="18"/>
  <c r="AH1460" i="18" s="1"/>
  <c r="AC1460" i="18" a="1"/>
  <c r="AC1460" i="18" s="1"/>
  <c r="AB1460" i="18" a="1"/>
  <c r="AB1460" i="18" s="1"/>
  <c r="Z1460" i="18"/>
  <c r="Y1460" i="18"/>
  <c r="X1460" i="18"/>
  <c r="W1460" i="18"/>
  <c r="V1460" i="18"/>
  <c r="U1460" i="18"/>
  <c r="T1460" i="18"/>
  <c r="S1460" i="18"/>
  <c r="R1460" i="18"/>
  <c r="Q1460" i="18"/>
  <c r="O1460" i="18"/>
  <c r="N1460" i="18" a="1"/>
  <c r="N1460" i="18" s="1"/>
  <c r="M1460" i="18"/>
  <c r="L1460" i="18"/>
  <c r="K1460" i="18"/>
  <c r="AX1459" i="18"/>
  <c r="AS1459" i="18"/>
  <c r="AQ1459" i="18" s="1"/>
  <c r="AO1459" i="18"/>
  <c r="AE1459" i="18"/>
  <c r="AC1459" i="18" a="1"/>
  <c r="AC1459" i="18" s="1"/>
  <c r="AB1459" i="18" a="1"/>
  <c r="AB1459" i="18" s="1"/>
  <c r="Z1459" i="18"/>
  <c r="Y1459" i="18"/>
  <c r="X1459" i="18"/>
  <c r="W1459" i="18"/>
  <c r="V1459" i="18"/>
  <c r="U1459" i="18"/>
  <c r="T1459" i="18"/>
  <c r="S1459" i="18"/>
  <c r="R1459" i="18"/>
  <c r="Q1459" i="18"/>
  <c r="O1459" i="18"/>
  <c r="N1459" i="18" a="1"/>
  <c r="N1459" i="18" s="1"/>
  <c r="M1459" i="18"/>
  <c r="L1459" i="18"/>
  <c r="K1459" i="18"/>
  <c r="AX1458" i="18"/>
  <c r="AZ1458" i="18" s="1"/>
  <c r="AS1458" i="18"/>
  <c r="AM1458" i="18"/>
  <c r="AH1458" i="18"/>
  <c r="AE1458" i="18"/>
  <c r="AJ1458" i="18" s="1"/>
  <c r="AC1458" i="18" a="1"/>
  <c r="AC1458" i="18" s="1"/>
  <c r="AB1458" i="18" a="1"/>
  <c r="AB1458" i="18" s="1"/>
  <c r="Z1458" i="18"/>
  <c r="Y1458" i="18"/>
  <c r="X1458" i="18"/>
  <c r="W1458" i="18"/>
  <c r="V1458" i="18"/>
  <c r="U1458" i="18"/>
  <c r="T1458" i="18"/>
  <c r="S1458" i="18"/>
  <c r="R1458" i="18"/>
  <c r="Q1458" i="18"/>
  <c r="O1458" i="18"/>
  <c r="N1458" i="18" a="1"/>
  <c r="N1458" i="18" s="1"/>
  <c r="M1458" i="18"/>
  <c r="L1458" i="18"/>
  <c r="K1458" i="18"/>
  <c r="AZ1457" i="18"/>
  <c r="AX1457" i="18"/>
  <c r="AY1457" i="18" s="1"/>
  <c r="AV1457" i="18"/>
  <c r="AT1457" i="18"/>
  <c r="AS1457" i="18"/>
  <c r="AP1457" i="18" s="1"/>
  <c r="AR1457" i="18"/>
  <c r="AO1457" i="18"/>
  <c r="AN1457" i="18"/>
  <c r="AM1457" i="18"/>
  <c r="AE1457" i="18"/>
  <c r="AK1457" i="18" s="1"/>
  <c r="AC1457" i="18" a="1"/>
  <c r="AC1457" i="18" s="1"/>
  <c r="AB1457" i="18" a="1"/>
  <c r="AB1457" i="18" s="1"/>
  <c r="Z1457" i="18"/>
  <c r="Y1457" i="18"/>
  <c r="X1457" i="18"/>
  <c r="W1457" i="18"/>
  <c r="V1457" i="18"/>
  <c r="U1457" i="18"/>
  <c r="T1457" i="18"/>
  <c r="S1457" i="18"/>
  <c r="R1457" i="18"/>
  <c r="Q1457" i="18"/>
  <c r="O1457" i="18"/>
  <c r="N1457" i="18" a="1"/>
  <c r="N1457" i="18" s="1"/>
  <c r="M1457" i="18"/>
  <c r="L1457" i="18"/>
  <c r="K1457" i="18"/>
  <c r="AX1456" i="18"/>
  <c r="AT1456" i="18" s="1"/>
  <c r="AS1456" i="18"/>
  <c r="AP1456" i="18" s="1"/>
  <c r="AR1456" i="18"/>
  <c r="AN1456" i="18"/>
  <c r="AJ1456" i="18"/>
  <c r="AF1456" i="18"/>
  <c r="AE1456" i="18"/>
  <c r="AH1456" i="18" s="1"/>
  <c r="AC1456" i="18" a="1"/>
  <c r="AC1456" i="18" s="1"/>
  <c r="AB1456" i="18" a="1"/>
  <c r="AB1456" i="18" s="1"/>
  <c r="Z1456" i="18"/>
  <c r="Y1456" i="18"/>
  <c r="X1456" i="18"/>
  <c r="W1456" i="18"/>
  <c r="V1456" i="18"/>
  <c r="U1456" i="18"/>
  <c r="T1456" i="18"/>
  <c r="S1456" i="18"/>
  <c r="R1456" i="18"/>
  <c r="Q1456" i="18"/>
  <c r="O1456" i="18"/>
  <c r="N1456" i="18" a="1"/>
  <c r="N1456" i="18" s="1"/>
  <c r="M1456" i="18"/>
  <c r="L1456" i="18"/>
  <c r="K1456" i="18"/>
  <c r="AX1455" i="18"/>
  <c r="AY1455" i="18" s="1"/>
  <c r="AT1455" i="18"/>
  <c r="AS1455" i="18"/>
  <c r="AQ1455" i="18" s="1"/>
  <c r="AO1455" i="18"/>
  <c r="AH1455" i="18"/>
  <c r="AE1455" i="18"/>
  <c r="AI1455" i="18" s="1"/>
  <c r="AC1455" i="18" a="1"/>
  <c r="AC1455" i="18" s="1"/>
  <c r="AB1455" i="18" a="1"/>
  <c r="AB1455" i="18" s="1"/>
  <c r="Z1455" i="18"/>
  <c r="Y1455" i="18"/>
  <c r="X1455" i="18"/>
  <c r="W1455" i="18"/>
  <c r="V1455" i="18"/>
  <c r="U1455" i="18"/>
  <c r="T1455" i="18"/>
  <c r="S1455" i="18"/>
  <c r="R1455" i="18"/>
  <c r="Q1455" i="18"/>
  <c r="O1455" i="18"/>
  <c r="N1455" i="18" a="1"/>
  <c r="N1455" i="18" s="1"/>
  <c r="M1455" i="18"/>
  <c r="L1455" i="18"/>
  <c r="K1455" i="18"/>
  <c r="AX1454" i="18"/>
  <c r="AS1454" i="18"/>
  <c r="AR1454" i="18" s="1"/>
  <c r="AP1454" i="18"/>
  <c r="AM1454" i="18"/>
  <c r="AH1454" i="18"/>
  <c r="AE1454" i="18"/>
  <c r="AJ1454" i="18" s="1"/>
  <c r="AC1454" i="18" a="1"/>
  <c r="AC1454" i="18" s="1"/>
  <c r="AB1454" i="18" a="1"/>
  <c r="AB1454" i="18" s="1"/>
  <c r="Z1454" i="18"/>
  <c r="Y1454" i="18"/>
  <c r="X1454" i="18"/>
  <c r="W1454" i="18"/>
  <c r="V1454" i="18"/>
  <c r="U1454" i="18"/>
  <c r="T1454" i="18"/>
  <c r="S1454" i="18"/>
  <c r="R1454" i="18"/>
  <c r="Q1454" i="18"/>
  <c r="O1454" i="18"/>
  <c r="N1454" i="18" a="1"/>
  <c r="N1454" i="18" s="1"/>
  <c r="M1454" i="18"/>
  <c r="L1454" i="18"/>
  <c r="K1454" i="18"/>
  <c r="AZ1453" i="18"/>
  <c r="AY1453" i="18"/>
  <c r="AX1453" i="18"/>
  <c r="BA1453" i="18" s="1"/>
  <c r="AW1453" i="18"/>
  <c r="AV1453" i="18"/>
  <c r="AU1453" i="18"/>
  <c r="AT1453" i="18"/>
  <c r="AS1453" i="18"/>
  <c r="AN1453" i="18"/>
  <c r="AE1453" i="18"/>
  <c r="AK1453" i="18" s="1"/>
  <c r="AC1453" i="18" a="1"/>
  <c r="AC1453" i="18" s="1"/>
  <c r="AB1453" i="18" a="1"/>
  <c r="AB1453" i="18" s="1"/>
  <c r="Z1453" i="18"/>
  <c r="Y1453" i="18"/>
  <c r="X1453" i="18"/>
  <c r="W1453" i="18"/>
  <c r="V1453" i="18"/>
  <c r="U1453" i="18"/>
  <c r="T1453" i="18"/>
  <c r="S1453" i="18"/>
  <c r="R1453" i="18"/>
  <c r="Q1453" i="18"/>
  <c r="O1453" i="18"/>
  <c r="N1453" i="18" a="1"/>
  <c r="N1453" i="18" s="1"/>
  <c r="M1453" i="18"/>
  <c r="L1453" i="18"/>
  <c r="K1453" i="18"/>
  <c r="AZ1452" i="18"/>
  <c r="AX1452" i="18"/>
  <c r="AY1452" i="18" s="1"/>
  <c r="AV1452" i="18"/>
  <c r="AT1452" i="18"/>
  <c r="AS1452" i="18"/>
  <c r="AP1452" i="18" s="1"/>
  <c r="AR1452" i="18"/>
  <c r="AN1452" i="18"/>
  <c r="AJ1452" i="18"/>
  <c r="AF1452" i="18"/>
  <c r="AE1452" i="18"/>
  <c r="AH1452" i="18" s="1"/>
  <c r="AC1452" i="18" a="1"/>
  <c r="AC1452" i="18" s="1"/>
  <c r="AB1452" i="18" a="1"/>
  <c r="AB1452" i="18" s="1"/>
  <c r="Z1452" i="18"/>
  <c r="Y1452" i="18"/>
  <c r="X1452" i="18"/>
  <c r="W1452" i="18"/>
  <c r="V1452" i="18"/>
  <c r="U1452" i="18"/>
  <c r="T1452" i="18"/>
  <c r="S1452" i="18"/>
  <c r="R1452" i="18"/>
  <c r="Q1452" i="18"/>
  <c r="O1452" i="18"/>
  <c r="N1452" i="18" a="1"/>
  <c r="N1452" i="18" s="1"/>
  <c r="M1452" i="18"/>
  <c r="L1452" i="18"/>
  <c r="K1452" i="18"/>
  <c r="AX1451" i="18"/>
  <c r="AS1451" i="18"/>
  <c r="AQ1451" i="18" s="1"/>
  <c r="AO1451" i="18"/>
  <c r="AE1451" i="18"/>
  <c r="AC1451" i="18" a="1"/>
  <c r="AC1451" i="18" s="1"/>
  <c r="AB1451" i="18" a="1"/>
  <c r="AB1451" i="18" s="1"/>
  <c r="Z1451" i="18"/>
  <c r="Y1451" i="18"/>
  <c r="X1451" i="18"/>
  <c r="W1451" i="18"/>
  <c r="V1451" i="18"/>
  <c r="U1451" i="18"/>
  <c r="T1451" i="18"/>
  <c r="S1451" i="18"/>
  <c r="R1451" i="18"/>
  <c r="Q1451" i="18"/>
  <c r="O1451" i="18"/>
  <c r="N1451" i="18" a="1"/>
  <c r="N1451" i="18" s="1"/>
  <c r="M1451" i="18"/>
  <c r="L1451" i="18"/>
  <c r="K1451" i="18"/>
  <c r="AX1450" i="18"/>
  <c r="AZ1450" i="18" s="1"/>
  <c r="AS1450" i="18"/>
  <c r="AM1450" i="18"/>
  <c r="AH1450" i="18"/>
  <c r="AE1450" i="18"/>
  <c r="AJ1450" i="18" s="1"/>
  <c r="AC1450" i="18" a="1"/>
  <c r="AC1450" i="18" s="1"/>
  <c r="AB1450" i="18" a="1"/>
  <c r="AB1450" i="18" s="1"/>
  <c r="Z1450" i="18"/>
  <c r="Y1450" i="18"/>
  <c r="X1450" i="18"/>
  <c r="W1450" i="18"/>
  <c r="V1450" i="18"/>
  <c r="U1450" i="18"/>
  <c r="T1450" i="18"/>
  <c r="S1450" i="18"/>
  <c r="R1450" i="18"/>
  <c r="Q1450" i="18"/>
  <c r="O1450" i="18"/>
  <c r="N1450" i="18" a="1"/>
  <c r="N1450" i="18" s="1"/>
  <c r="M1450" i="18"/>
  <c r="L1450" i="18"/>
  <c r="K1450" i="18"/>
  <c r="AZ1449" i="18"/>
  <c r="AX1449" i="18"/>
  <c r="BA1449" i="18" s="1"/>
  <c r="AU1449" i="18"/>
  <c r="AS1449" i="18"/>
  <c r="AP1449" i="18" s="1"/>
  <c r="AQ1449" i="18"/>
  <c r="AO1449" i="18"/>
  <c r="AM1449" i="18"/>
  <c r="AE1449" i="18"/>
  <c r="AK1449" i="18" s="1"/>
  <c r="AC1449" i="18" a="1"/>
  <c r="AC1449" i="18" s="1"/>
  <c r="AB1449" i="18" a="1"/>
  <c r="AB1449" i="18" s="1"/>
  <c r="Z1449" i="18"/>
  <c r="Y1449" i="18"/>
  <c r="X1449" i="18"/>
  <c r="W1449" i="18"/>
  <c r="V1449" i="18"/>
  <c r="U1449" i="18"/>
  <c r="T1449" i="18"/>
  <c r="S1449" i="18"/>
  <c r="R1449" i="18"/>
  <c r="Q1449" i="18"/>
  <c r="O1449" i="18"/>
  <c r="N1449" i="18" a="1"/>
  <c r="N1449" i="18" s="1"/>
  <c r="M1449" i="18"/>
  <c r="L1449" i="18"/>
  <c r="K1449" i="18"/>
  <c r="AZ1448" i="18"/>
  <c r="AX1448" i="18"/>
  <c r="AY1448" i="18" s="1"/>
  <c r="AV1448" i="18"/>
  <c r="AT1448" i="18"/>
  <c r="AS1448" i="18"/>
  <c r="AP1448" i="18" s="1"/>
  <c r="AR1448" i="18"/>
  <c r="AN1448" i="18"/>
  <c r="AJ1448" i="18"/>
  <c r="AF1448" i="18"/>
  <c r="AE1448" i="18"/>
  <c r="AH1448" i="18" s="1"/>
  <c r="AC1448" i="18" a="1"/>
  <c r="AC1448" i="18" s="1"/>
  <c r="AB1448" i="18" a="1"/>
  <c r="AB1448" i="18" s="1"/>
  <c r="Z1448" i="18"/>
  <c r="Y1448" i="18"/>
  <c r="X1448" i="18"/>
  <c r="W1448" i="18"/>
  <c r="V1448" i="18"/>
  <c r="U1448" i="18"/>
  <c r="T1448" i="18"/>
  <c r="S1448" i="18"/>
  <c r="R1448" i="18"/>
  <c r="Q1448" i="18"/>
  <c r="O1448" i="18"/>
  <c r="N1448" i="18" a="1"/>
  <c r="N1448" i="18" s="1"/>
  <c r="M1448" i="18"/>
  <c r="L1448" i="18"/>
  <c r="K1448" i="18"/>
  <c r="BA1447" i="18"/>
  <c r="AX1447" i="18"/>
  <c r="AY1447" i="18" s="1"/>
  <c r="AW1447" i="18"/>
  <c r="AT1447" i="18"/>
  <c r="AS1447" i="18"/>
  <c r="AK1447" i="18"/>
  <c r="AH1447" i="18"/>
  <c r="AF1447" i="18"/>
  <c r="AE1447" i="18"/>
  <c r="AI1447" i="18" s="1"/>
  <c r="AC1447" i="18" a="1"/>
  <c r="AC1447" i="18" s="1"/>
  <c r="AB1447" i="18" a="1"/>
  <c r="AB1447" i="18" s="1"/>
  <c r="Z1447" i="18"/>
  <c r="Y1447" i="18"/>
  <c r="X1447" i="18"/>
  <c r="W1447" i="18"/>
  <c r="V1447" i="18"/>
  <c r="U1447" i="18"/>
  <c r="T1447" i="18"/>
  <c r="S1447" i="18"/>
  <c r="R1447" i="18"/>
  <c r="Q1447" i="18"/>
  <c r="O1447" i="18"/>
  <c r="N1447" i="18" a="1"/>
  <c r="N1447" i="18" s="1"/>
  <c r="M1447" i="18"/>
  <c r="L1447" i="18"/>
  <c r="K1447" i="18"/>
  <c r="AX1446" i="18"/>
  <c r="AZ1446" i="18" s="1"/>
  <c r="AT1446" i="18"/>
  <c r="AS1446" i="18"/>
  <c r="AR1446" i="18" s="1"/>
  <c r="AQ1446" i="18"/>
  <c r="AO1446" i="18"/>
  <c r="AM1446" i="18"/>
  <c r="AL1446" i="18"/>
  <c r="AE1446" i="18"/>
  <c r="AC1446" i="18" a="1"/>
  <c r="AC1446" i="18" s="1"/>
  <c r="AB1446" i="18" a="1"/>
  <c r="AB1446" i="18" s="1"/>
  <c r="Z1446" i="18"/>
  <c r="Y1446" i="18"/>
  <c r="X1446" i="18"/>
  <c r="W1446" i="18"/>
  <c r="V1446" i="18"/>
  <c r="U1446" i="18"/>
  <c r="T1446" i="18"/>
  <c r="S1446" i="18"/>
  <c r="R1446" i="18"/>
  <c r="Q1446" i="18"/>
  <c r="O1446" i="18"/>
  <c r="N1446" i="18" a="1"/>
  <c r="N1446" i="18" s="1"/>
  <c r="M1446" i="18"/>
  <c r="L1446" i="18"/>
  <c r="K1446" i="18"/>
  <c r="AZ1445" i="18"/>
  <c r="AX1445" i="18"/>
  <c r="AU1445" i="18"/>
  <c r="AS1445" i="18"/>
  <c r="AQ1445" i="18"/>
  <c r="AM1445" i="18"/>
  <c r="AE1445" i="18"/>
  <c r="AK1445" i="18" s="1"/>
  <c r="AC1445" i="18" a="1"/>
  <c r="AC1445" i="18" s="1"/>
  <c r="AB1445" i="18" a="1"/>
  <c r="AB1445" i="18" s="1"/>
  <c r="Z1445" i="18"/>
  <c r="Y1445" i="18"/>
  <c r="X1445" i="18"/>
  <c r="W1445" i="18"/>
  <c r="V1445" i="18"/>
  <c r="U1445" i="18"/>
  <c r="T1445" i="18"/>
  <c r="S1445" i="18"/>
  <c r="R1445" i="18"/>
  <c r="Q1445" i="18"/>
  <c r="O1445" i="18"/>
  <c r="N1445" i="18" a="1"/>
  <c r="N1445" i="18" s="1"/>
  <c r="M1445" i="18"/>
  <c r="L1445" i="18"/>
  <c r="K1445" i="18"/>
  <c r="AX1444" i="18"/>
  <c r="AS1444" i="18"/>
  <c r="AP1444" i="18" s="1"/>
  <c r="AR1444" i="18"/>
  <c r="AN1444" i="18"/>
  <c r="AJ1444" i="18"/>
  <c r="AF1444" i="18"/>
  <c r="AE1444" i="18"/>
  <c r="AH1444" i="18" s="1"/>
  <c r="AC1444" i="18" a="1"/>
  <c r="AC1444" i="18" s="1"/>
  <c r="AB1444" i="18" a="1"/>
  <c r="AB1444" i="18" s="1"/>
  <c r="Z1444" i="18"/>
  <c r="Y1444" i="18"/>
  <c r="X1444" i="18"/>
  <c r="W1444" i="18"/>
  <c r="V1444" i="18"/>
  <c r="U1444" i="18"/>
  <c r="T1444" i="18"/>
  <c r="S1444" i="18"/>
  <c r="R1444" i="18"/>
  <c r="Q1444" i="18"/>
  <c r="O1444" i="18"/>
  <c r="N1444" i="18" a="1"/>
  <c r="N1444" i="18" s="1"/>
  <c r="M1444" i="18"/>
  <c r="L1444" i="18"/>
  <c r="K1444" i="18"/>
  <c r="BA1443" i="18"/>
  <c r="AX1443" i="18"/>
  <c r="AY1443" i="18" s="1"/>
  <c r="AW1443" i="18"/>
  <c r="AT1443" i="18"/>
  <c r="AS1443" i="18"/>
  <c r="AK1443" i="18"/>
  <c r="AH1443" i="18"/>
  <c r="AF1443" i="18"/>
  <c r="AE1443" i="18"/>
  <c r="AI1443" i="18" s="1"/>
  <c r="AC1443" i="18" a="1"/>
  <c r="AC1443" i="18" s="1"/>
  <c r="AB1443" i="18" a="1"/>
  <c r="AB1443" i="18" s="1"/>
  <c r="Z1443" i="18"/>
  <c r="Y1443" i="18"/>
  <c r="X1443" i="18"/>
  <c r="W1443" i="18"/>
  <c r="V1443" i="18"/>
  <c r="U1443" i="18"/>
  <c r="T1443" i="18"/>
  <c r="S1443" i="18"/>
  <c r="R1443" i="18"/>
  <c r="Q1443" i="18"/>
  <c r="O1443" i="18"/>
  <c r="N1443" i="18" a="1"/>
  <c r="N1443" i="18" s="1"/>
  <c r="M1443" i="18"/>
  <c r="L1443" i="18"/>
  <c r="K1443" i="18"/>
  <c r="AX1442" i="18"/>
  <c r="AZ1442" i="18" s="1"/>
  <c r="AT1442" i="18"/>
  <c r="AS1442" i="18"/>
  <c r="AR1442" i="18" s="1"/>
  <c r="AQ1442" i="18"/>
  <c r="AO1442" i="18"/>
  <c r="AM1442" i="18"/>
  <c r="AL1442" i="18"/>
  <c r="AE1442" i="18"/>
  <c r="AC1442" i="18" a="1"/>
  <c r="AC1442" i="18" s="1"/>
  <c r="AB1442" i="18" a="1"/>
  <c r="AB1442" i="18" s="1"/>
  <c r="Z1442" i="18"/>
  <c r="Y1442" i="18"/>
  <c r="X1442" i="18"/>
  <c r="W1442" i="18"/>
  <c r="V1442" i="18"/>
  <c r="U1442" i="18"/>
  <c r="T1442" i="18"/>
  <c r="S1442" i="18"/>
  <c r="R1442" i="18"/>
  <c r="Q1442" i="18"/>
  <c r="O1442" i="18"/>
  <c r="N1442" i="18" a="1"/>
  <c r="N1442" i="18" s="1"/>
  <c r="M1442" i="18"/>
  <c r="L1442" i="18"/>
  <c r="K1442" i="18"/>
  <c r="AZ1441" i="18"/>
  <c r="AX1441" i="18"/>
  <c r="AU1441" i="18"/>
  <c r="AS1441" i="18"/>
  <c r="AQ1441" i="18"/>
  <c r="AO1441" i="18"/>
  <c r="AM1441" i="18"/>
  <c r="AE1441" i="18"/>
  <c r="AK1441" i="18" s="1"/>
  <c r="AC1441" i="18" a="1"/>
  <c r="AC1441" i="18" s="1"/>
  <c r="AB1441" i="18" a="1"/>
  <c r="AB1441" i="18" s="1"/>
  <c r="Z1441" i="18"/>
  <c r="Y1441" i="18"/>
  <c r="X1441" i="18"/>
  <c r="W1441" i="18"/>
  <c r="V1441" i="18"/>
  <c r="U1441" i="18"/>
  <c r="T1441" i="18"/>
  <c r="S1441" i="18"/>
  <c r="R1441" i="18"/>
  <c r="Q1441" i="18"/>
  <c r="O1441" i="18"/>
  <c r="N1441" i="18" a="1"/>
  <c r="N1441" i="18" s="1"/>
  <c r="M1441" i="18"/>
  <c r="L1441" i="18"/>
  <c r="K1441" i="18"/>
  <c r="AX1440" i="18"/>
  <c r="AV1440" i="18" s="1"/>
  <c r="AT1440" i="18"/>
  <c r="AS1440" i="18"/>
  <c r="AP1440" i="18" s="1"/>
  <c r="AR1440" i="18"/>
  <c r="AN1440" i="18"/>
  <c r="AJ1440" i="18"/>
  <c r="AF1440" i="18"/>
  <c r="AE1440" i="18"/>
  <c r="AH1440" i="18" s="1"/>
  <c r="AC1440" i="18" a="1"/>
  <c r="AC1440" i="18" s="1"/>
  <c r="AB1440" i="18" a="1"/>
  <c r="AB1440" i="18" s="1"/>
  <c r="Z1440" i="18"/>
  <c r="Y1440" i="18"/>
  <c r="X1440" i="18"/>
  <c r="W1440" i="18"/>
  <c r="V1440" i="18"/>
  <c r="U1440" i="18"/>
  <c r="T1440" i="18"/>
  <c r="S1440" i="18"/>
  <c r="R1440" i="18"/>
  <c r="Q1440" i="18"/>
  <c r="O1440" i="18"/>
  <c r="N1440" i="18" a="1"/>
  <c r="N1440" i="18" s="1"/>
  <c r="M1440" i="18"/>
  <c r="L1440" i="18"/>
  <c r="K1440" i="18"/>
  <c r="BA1439" i="18"/>
  <c r="AX1439" i="18"/>
  <c r="AY1439" i="18" s="1"/>
  <c r="AW1439" i="18"/>
  <c r="AT1439" i="18"/>
  <c r="AS1439" i="18"/>
  <c r="AK1439" i="18"/>
  <c r="AH1439" i="18"/>
  <c r="AF1439" i="18"/>
  <c r="AE1439" i="18"/>
  <c r="AI1439" i="18" s="1"/>
  <c r="AC1439" i="18" a="1"/>
  <c r="AC1439" i="18" s="1"/>
  <c r="AB1439" i="18" a="1"/>
  <c r="AB1439" i="18" s="1"/>
  <c r="Z1439" i="18"/>
  <c r="Y1439" i="18"/>
  <c r="X1439" i="18"/>
  <c r="W1439" i="18"/>
  <c r="V1439" i="18"/>
  <c r="U1439" i="18"/>
  <c r="T1439" i="18"/>
  <c r="S1439" i="18"/>
  <c r="R1439" i="18"/>
  <c r="Q1439" i="18"/>
  <c r="O1439" i="18"/>
  <c r="N1439" i="18" a="1"/>
  <c r="N1439" i="18" s="1"/>
  <c r="M1439" i="18"/>
  <c r="L1439" i="18"/>
  <c r="K1439" i="18"/>
  <c r="AX1438" i="18"/>
  <c r="AZ1438" i="18" s="1"/>
  <c r="AT1438" i="18"/>
  <c r="AS1438" i="18"/>
  <c r="AR1438" i="18" s="1"/>
  <c r="AQ1438" i="18"/>
  <c r="AO1438" i="18"/>
  <c r="AM1438" i="18"/>
  <c r="AL1438" i="18"/>
  <c r="AE1438" i="18"/>
  <c r="AC1438" i="18" a="1"/>
  <c r="AC1438" i="18" s="1"/>
  <c r="AB1438" i="18" a="1"/>
  <c r="AB1438" i="18" s="1"/>
  <c r="Z1438" i="18"/>
  <c r="Y1438" i="18"/>
  <c r="X1438" i="18"/>
  <c r="W1438" i="18"/>
  <c r="V1438" i="18"/>
  <c r="U1438" i="18"/>
  <c r="T1438" i="18"/>
  <c r="S1438" i="18"/>
  <c r="R1438" i="18"/>
  <c r="Q1438" i="18"/>
  <c r="O1438" i="18"/>
  <c r="N1438" i="18" a="1"/>
  <c r="N1438" i="18" s="1"/>
  <c r="M1438" i="18"/>
  <c r="L1438" i="18"/>
  <c r="K1438" i="18"/>
  <c r="AZ1437" i="18"/>
  <c r="AX1437" i="18"/>
  <c r="AU1437" i="18"/>
  <c r="AS1437" i="18"/>
  <c r="AQ1437" i="18"/>
  <c r="AM1437" i="18"/>
  <c r="AE1437" i="18"/>
  <c r="AK1437" i="18" s="1"/>
  <c r="AC1437" i="18" a="1"/>
  <c r="AC1437" i="18" s="1"/>
  <c r="AB1437" i="18" a="1"/>
  <c r="AB1437" i="18" s="1"/>
  <c r="Z1437" i="18"/>
  <c r="Y1437" i="18"/>
  <c r="X1437" i="18"/>
  <c r="W1437" i="18"/>
  <c r="V1437" i="18"/>
  <c r="U1437" i="18"/>
  <c r="T1437" i="18"/>
  <c r="S1437" i="18"/>
  <c r="R1437" i="18"/>
  <c r="Q1437" i="18"/>
  <c r="O1437" i="18"/>
  <c r="N1437" i="18" a="1"/>
  <c r="N1437" i="18" s="1"/>
  <c r="M1437" i="18"/>
  <c r="L1437" i="18"/>
  <c r="K1437" i="18"/>
  <c r="AX1436" i="18"/>
  <c r="AS1436" i="18"/>
  <c r="AP1436" i="18" s="1"/>
  <c r="AR1436" i="18"/>
  <c r="AN1436" i="18"/>
  <c r="AJ1436" i="18"/>
  <c r="AF1436" i="18"/>
  <c r="AE1436" i="18"/>
  <c r="AH1436" i="18" s="1"/>
  <c r="AC1436" i="18" a="1"/>
  <c r="AC1436" i="18" s="1"/>
  <c r="AB1436" i="18" a="1"/>
  <c r="AB1436" i="18" s="1"/>
  <c r="Z1436" i="18"/>
  <c r="Y1436" i="18"/>
  <c r="X1436" i="18"/>
  <c r="W1436" i="18"/>
  <c r="V1436" i="18"/>
  <c r="U1436" i="18"/>
  <c r="T1436" i="18"/>
  <c r="S1436" i="18"/>
  <c r="R1436" i="18"/>
  <c r="Q1436" i="18"/>
  <c r="O1436" i="18"/>
  <c r="N1436" i="18" a="1"/>
  <c r="N1436" i="18" s="1"/>
  <c r="M1436" i="18"/>
  <c r="L1436" i="18"/>
  <c r="K1436" i="18"/>
  <c r="BA1435" i="18"/>
  <c r="AX1435" i="18"/>
  <c r="AY1435" i="18" s="1"/>
  <c r="AW1435" i="18"/>
  <c r="AT1435" i="18"/>
  <c r="AS1435" i="18"/>
  <c r="AK1435" i="18"/>
  <c r="AH1435" i="18"/>
  <c r="AF1435" i="18"/>
  <c r="AE1435" i="18"/>
  <c r="AI1435" i="18" s="1"/>
  <c r="AC1435" i="18" a="1"/>
  <c r="AC1435" i="18" s="1"/>
  <c r="AB1435" i="18" a="1"/>
  <c r="AB1435" i="18" s="1"/>
  <c r="Z1435" i="18"/>
  <c r="Y1435" i="18"/>
  <c r="X1435" i="18"/>
  <c r="W1435" i="18"/>
  <c r="V1435" i="18"/>
  <c r="U1435" i="18"/>
  <c r="T1435" i="18"/>
  <c r="S1435" i="18"/>
  <c r="R1435" i="18"/>
  <c r="Q1435" i="18"/>
  <c r="O1435" i="18"/>
  <c r="N1435" i="18" a="1"/>
  <c r="N1435" i="18" s="1"/>
  <c r="M1435" i="18"/>
  <c r="L1435" i="18"/>
  <c r="K1435" i="18"/>
  <c r="AX1434" i="18"/>
  <c r="AZ1434" i="18" s="1"/>
  <c r="AT1434" i="18"/>
  <c r="AS1434" i="18"/>
  <c r="AR1434" i="18" s="1"/>
  <c r="AQ1434" i="18"/>
  <c r="AO1434" i="18"/>
  <c r="AM1434" i="18"/>
  <c r="AL1434" i="18"/>
  <c r="AE1434" i="18"/>
  <c r="AC1434" i="18" a="1"/>
  <c r="AC1434" i="18" s="1"/>
  <c r="AB1434" i="18" a="1"/>
  <c r="AB1434" i="18" s="1"/>
  <c r="Z1434" i="18"/>
  <c r="Y1434" i="18"/>
  <c r="X1434" i="18"/>
  <c r="W1434" i="18"/>
  <c r="V1434" i="18"/>
  <c r="U1434" i="18"/>
  <c r="T1434" i="18"/>
  <c r="S1434" i="18"/>
  <c r="R1434" i="18"/>
  <c r="Q1434" i="18"/>
  <c r="O1434" i="18"/>
  <c r="N1434" i="18" a="1"/>
  <c r="N1434" i="18" s="1"/>
  <c r="M1434" i="18"/>
  <c r="L1434" i="18"/>
  <c r="K1434" i="18"/>
  <c r="AX1433" i="18"/>
  <c r="AU1433" i="18"/>
  <c r="AS1433" i="18"/>
  <c r="AQ1433" i="18"/>
  <c r="AO1433" i="18"/>
  <c r="AM1433" i="18"/>
  <c r="AE1433" i="18"/>
  <c r="AK1433" i="18" s="1"/>
  <c r="AC1433" i="18" a="1"/>
  <c r="AC1433" i="18" s="1"/>
  <c r="AB1433" i="18" a="1"/>
  <c r="AB1433" i="18" s="1"/>
  <c r="Z1433" i="18"/>
  <c r="Y1433" i="18"/>
  <c r="X1433" i="18"/>
  <c r="W1433" i="18"/>
  <c r="V1433" i="18"/>
  <c r="U1433" i="18"/>
  <c r="T1433" i="18"/>
  <c r="S1433" i="18"/>
  <c r="R1433" i="18"/>
  <c r="Q1433" i="18"/>
  <c r="O1433" i="18"/>
  <c r="N1433" i="18" a="1"/>
  <c r="N1433" i="18" s="1"/>
  <c r="M1433" i="18"/>
  <c r="L1433" i="18"/>
  <c r="K1433" i="18"/>
  <c r="AX1432" i="18"/>
  <c r="AW1432" i="18"/>
  <c r="AS1432" i="18"/>
  <c r="AR1432" i="18"/>
  <c r="AK1432" i="18"/>
  <c r="AJ1432" i="18"/>
  <c r="AF1432" i="18"/>
  <c r="AE1432" i="18"/>
  <c r="AC1432" i="18" a="1"/>
  <c r="AC1432" i="18" s="1"/>
  <c r="AB1432" i="18" a="1"/>
  <c r="AB1432" i="18" s="1"/>
  <c r="Z1432" i="18"/>
  <c r="Y1432" i="18"/>
  <c r="X1432" i="18"/>
  <c r="W1432" i="18"/>
  <c r="V1432" i="18"/>
  <c r="U1432" i="18"/>
  <c r="T1432" i="18"/>
  <c r="S1432" i="18"/>
  <c r="R1432" i="18"/>
  <c r="Q1432" i="18"/>
  <c r="O1432" i="18"/>
  <c r="N1432" i="18" a="1"/>
  <c r="N1432" i="18" s="1"/>
  <c r="M1432" i="18"/>
  <c r="L1432" i="18"/>
  <c r="K1432" i="18"/>
  <c r="AX1431" i="18"/>
  <c r="AY1431" i="18" s="1"/>
  <c r="AW1431" i="18"/>
  <c r="AS1431" i="18"/>
  <c r="AQ1431" i="18" s="1"/>
  <c r="AO1431" i="18"/>
  <c r="AK1431" i="18"/>
  <c r="AH1431" i="18"/>
  <c r="AG1431" i="18"/>
  <c r="AF1431" i="18"/>
  <c r="AE1431" i="18"/>
  <c r="AI1431" i="18" s="1"/>
  <c r="AC1431" i="18" a="1"/>
  <c r="AC1431" i="18" s="1"/>
  <c r="AB1431" i="18" a="1"/>
  <c r="AB1431" i="18" s="1"/>
  <c r="Z1431" i="18"/>
  <c r="Y1431" i="18"/>
  <c r="X1431" i="18"/>
  <c r="W1431" i="18"/>
  <c r="V1431" i="18"/>
  <c r="U1431" i="18"/>
  <c r="T1431" i="18"/>
  <c r="S1431" i="18"/>
  <c r="R1431" i="18"/>
  <c r="Q1431" i="18"/>
  <c r="O1431" i="18"/>
  <c r="N1431" i="18" a="1"/>
  <c r="N1431" i="18" s="1"/>
  <c r="M1431" i="18"/>
  <c r="L1431" i="18"/>
  <c r="K1431" i="18"/>
  <c r="AX1430" i="18"/>
  <c r="AZ1430" i="18" s="1"/>
  <c r="AT1430" i="18"/>
  <c r="AS1430" i="18"/>
  <c r="AR1430" i="18" s="1"/>
  <c r="AQ1430" i="18"/>
  <c r="AP1430" i="18"/>
  <c r="AO1430" i="18"/>
  <c r="AM1430" i="18"/>
  <c r="AL1430" i="18"/>
  <c r="AE1430" i="18"/>
  <c r="AC1430" i="18" a="1"/>
  <c r="AC1430" i="18" s="1"/>
  <c r="AB1430" i="18" a="1"/>
  <c r="AB1430" i="18" s="1"/>
  <c r="Z1430" i="18"/>
  <c r="Y1430" i="18"/>
  <c r="X1430" i="18"/>
  <c r="W1430" i="18"/>
  <c r="V1430" i="18"/>
  <c r="U1430" i="18"/>
  <c r="T1430" i="18"/>
  <c r="S1430" i="18"/>
  <c r="R1430" i="18"/>
  <c r="Q1430" i="18"/>
  <c r="O1430" i="18"/>
  <c r="N1430" i="18" a="1"/>
  <c r="N1430" i="18" s="1"/>
  <c r="M1430" i="18"/>
  <c r="L1430" i="18"/>
  <c r="K1430" i="18"/>
  <c r="AX1429" i="18"/>
  <c r="AS1429" i="18"/>
  <c r="AE1429" i="18"/>
  <c r="AK1429" i="18" s="1"/>
  <c r="AC1429" i="18" a="1"/>
  <c r="AC1429" i="18" s="1"/>
  <c r="AB1429" i="18" a="1"/>
  <c r="AB1429" i="18" s="1"/>
  <c r="Z1429" i="18"/>
  <c r="Y1429" i="18"/>
  <c r="X1429" i="18"/>
  <c r="W1429" i="18"/>
  <c r="V1429" i="18"/>
  <c r="U1429" i="18"/>
  <c r="T1429" i="18"/>
  <c r="S1429" i="18"/>
  <c r="R1429" i="18"/>
  <c r="Q1429" i="18"/>
  <c r="O1429" i="18"/>
  <c r="N1429" i="18" a="1"/>
  <c r="N1429" i="18" s="1"/>
  <c r="M1429" i="18"/>
  <c r="L1429" i="18"/>
  <c r="K1429" i="18"/>
  <c r="AX1428" i="18"/>
  <c r="AT1428" i="18" s="1"/>
  <c r="AS1428" i="18"/>
  <c r="AP1428" i="18" s="1"/>
  <c r="AR1428" i="18"/>
  <c r="AO1428" i="18"/>
  <c r="AN1428" i="18"/>
  <c r="AJ1428" i="18"/>
  <c r="AG1428" i="18"/>
  <c r="AF1428" i="18"/>
  <c r="AE1428" i="18"/>
  <c r="AH1428" i="18" s="1"/>
  <c r="AC1428" i="18" a="1"/>
  <c r="AC1428" i="18" s="1"/>
  <c r="AB1428" i="18" a="1"/>
  <c r="AB1428" i="18" s="1"/>
  <c r="Z1428" i="18"/>
  <c r="Y1428" i="18"/>
  <c r="X1428" i="18"/>
  <c r="W1428" i="18"/>
  <c r="V1428" i="18"/>
  <c r="U1428" i="18"/>
  <c r="T1428" i="18"/>
  <c r="S1428" i="18"/>
  <c r="R1428" i="18"/>
  <c r="Q1428" i="18"/>
  <c r="O1428" i="18"/>
  <c r="N1428" i="18" a="1"/>
  <c r="N1428" i="18" s="1"/>
  <c r="M1428" i="18"/>
  <c r="L1428" i="18"/>
  <c r="K1428" i="18"/>
  <c r="AX1427" i="18"/>
  <c r="AY1427" i="18" s="1"/>
  <c r="AW1427" i="18"/>
  <c r="AS1427" i="18"/>
  <c r="AQ1427" i="18" s="1"/>
  <c r="AO1427" i="18"/>
  <c r="AK1427" i="18"/>
  <c r="AH1427" i="18"/>
  <c r="AG1427" i="18"/>
  <c r="AF1427" i="18"/>
  <c r="AE1427" i="18"/>
  <c r="AI1427" i="18" s="1"/>
  <c r="AC1427" i="18" a="1"/>
  <c r="AC1427" i="18" s="1"/>
  <c r="AB1427" i="18" a="1"/>
  <c r="AB1427" i="18" s="1"/>
  <c r="Z1427" i="18"/>
  <c r="Y1427" i="18"/>
  <c r="X1427" i="18"/>
  <c r="W1427" i="18"/>
  <c r="V1427" i="18"/>
  <c r="U1427" i="18"/>
  <c r="T1427" i="18"/>
  <c r="S1427" i="18"/>
  <c r="R1427" i="18"/>
  <c r="Q1427" i="18"/>
  <c r="O1427" i="18"/>
  <c r="N1427" i="18" a="1"/>
  <c r="N1427" i="18" s="1"/>
  <c r="M1427" i="18"/>
  <c r="L1427" i="18"/>
  <c r="K1427" i="18"/>
  <c r="AX1426" i="18"/>
  <c r="AZ1426" i="18" s="1"/>
  <c r="AT1426" i="18"/>
  <c r="AS1426" i="18"/>
  <c r="AR1426" i="18" s="1"/>
  <c r="AQ1426" i="18"/>
  <c r="AP1426" i="18"/>
  <c r="AO1426" i="18"/>
  <c r="AM1426" i="18"/>
  <c r="AL1426" i="18"/>
  <c r="AE1426" i="18"/>
  <c r="AC1426" i="18" a="1"/>
  <c r="AC1426" i="18" s="1"/>
  <c r="AB1426" i="18" a="1"/>
  <c r="AB1426" i="18" s="1"/>
  <c r="Z1426" i="18"/>
  <c r="Y1426" i="18"/>
  <c r="X1426" i="18"/>
  <c r="W1426" i="18"/>
  <c r="V1426" i="18"/>
  <c r="U1426" i="18"/>
  <c r="T1426" i="18"/>
  <c r="S1426" i="18"/>
  <c r="R1426" i="18"/>
  <c r="Q1426" i="18"/>
  <c r="O1426" i="18"/>
  <c r="N1426" i="18" a="1"/>
  <c r="N1426" i="18" s="1"/>
  <c r="M1426" i="18"/>
  <c r="L1426" i="18"/>
  <c r="K1426" i="18"/>
  <c r="AX1425" i="18"/>
  <c r="AS1425" i="18"/>
  <c r="AO1425" i="18"/>
  <c r="AE1425" i="18"/>
  <c r="AK1425" i="18" s="1"/>
  <c r="AC1425" i="18" a="1"/>
  <c r="AC1425" i="18" s="1"/>
  <c r="AB1425" i="18" a="1"/>
  <c r="AB1425" i="18" s="1"/>
  <c r="Z1425" i="18"/>
  <c r="Y1425" i="18"/>
  <c r="X1425" i="18"/>
  <c r="W1425" i="18"/>
  <c r="V1425" i="18"/>
  <c r="U1425" i="18"/>
  <c r="T1425" i="18"/>
  <c r="S1425" i="18"/>
  <c r="R1425" i="18"/>
  <c r="Q1425" i="18"/>
  <c r="O1425" i="18"/>
  <c r="N1425" i="18" a="1"/>
  <c r="N1425" i="18" s="1"/>
  <c r="M1425" i="18"/>
  <c r="L1425" i="18"/>
  <c r="K1425" i="18"/>
  <c r="AX1424" i="18"/>
  <c r="AT1424" i="18"/>
  <c r="AS1424" i="18"/>
  <c r="AP1424" i="18" s="1"/>
  <c r="AR1424" i="18"/>
  <c r="AO1424" i="18"/>
  <c r="AN1424" i="18"/>
  <c r="AJ1424" i="18"/>
  <c r="AG1424" i="18"/>
  <c r="AF1424" i="18"/>
  <c r="AE1424" i="18"/>
  <c r="AH1424" i="18" s="1"/>
  <c r="AC1424" i="18" a="1"/>
  <c r="AC1424" i="18" s="1"/>
  <c r="AB1424" i="18" a="1"/>
  <c r="AB1424" i="18" s="1"/>
  <c r="Z1424" i="18"/>
  <c r="Y1424" i="18"/>
  <c r="X1424" i="18"/>
  <c r="W1424" i="18"/>
  <c r="V1424" i="18"/>
  <c r="U1424" i="18"/>
  <c r="T1424" i="18"/>
  <c r="S1424" i="18"/>
  <c r="R1424" i="18"/>
  <c r="Q1424" i="18"/>
  <c r="O1424" i="18"/>
  <c r="N1424" i="18" a="1"/>
  <c r="N1424" i="18" s="1"/>
  <c r="M1424" i="18"/>
  <c r="L1424" i="18"/>
  <c r="K1424" i="18"/>
  <c r="AX1423" i="18"/>
  <c r="AY1423" i="18" s="1"/>
  <c r="AW1423" i="18"/>
  <c r="AS1423" i="18"/>
  <c r="AQ1423" i="18" s="1"/>
  <c r="AO1423" i="18"/>
  <c r="AK1423" i="18"/>
  <c r="AH1423" i="18"/>
  <c r="AG1423" i="18"/>
  <c r="AF1423" i="18"/>
  <c r="AE1423" i="18"/>
  <c r="AI1423" i="18" s="1"/>
  <c r="AC1423" i="18" a="1"/>
  <c r="AC1423" i="18" s="1"/>
  <c r="AB1423" i="18" a="1"/>
  <c r="AB1423" i="18" s="1"/>
  <c r="Z1423" i="18"/>
  <c r="Y1423" i="18"/>
  <c r="X1423" i="18"/>
  <c r="W1423" i="18"/>
  <c r="V1423" i="18"/>
  <c r="U1423" i="18"/>
  <c r="T1423" i="18"/>
  <c r="S1423" i="18"/>
  <c r="R1423" i="18"/>
  <c r="Q1423" i="18"/>
  <c r="O1423" i="18"/>
  <c r="N1423" i="18" a="1"/>
  <c r="N1423" i="18" s="1"/>
  <c r="M1423" i="18"/>
  <c r="L1423" i="18"/>
  <c r="K1423" i="18"/>
  <c r="AX1422" i="18"/>
  <c r="AZ1422" i="18" s="1"/>
  <c r="AT1422" i="18"/>
  <c r="AS1422" i="18"/>
  <c r="AR1422" i="18" s="1"/>
  <c r="AQ1422" i="18"/>
  <c r="AP1422" i="18"/>
  <c r="AO1422" i="18"/>
  <c r="AM1422" i="18"/>
  <c r="AL1422" i="18"/>
  <c r="AE1422" i="18"/>
  <c r="AC1422" i="18" a="1"/>
  <c r="AC1422" i="18" s="1"/>
  <c r="AB1422" i="18" a="1"/>
  <c r="AB1422" i="18" s="1"/>
  <c r="Z1422" i="18"/>
  <c r="Y1422" i="18"/>
  <c r="X1422" i="18"/>
  <c r="W1422" i="18"/>
  <c r="V1422" i="18"/>
  <c r="U1422" i="18"/>
  <c r="T1422" i="18"/>
  <c r="S1422" i="18"/>
  <c r="R1422" i="18"/>
  <c r="Q1422" i="18"/>
  <c r="O1422" i="18"/>
  <c r="N1422" i="18" a="1"/>
  <c r="N1422" i="18" s="1"/>
  <c r="M1422" i="18"/>
  <c r="L1422" i="18"/>
  <c r="K1422" i="18"/>
  <c r="AX1421" i="18"/>
  <c r="AS1421" i="18"/>
  <c r="AO1421" i="18" s="1"/>
  <c r="AE1421" i="18"/>
  <c r="AK1421" i="18" s="1"/>
  <c r="AC1421" i="18" a="1"/>
  <c r="AC1421" i="18" s="1"/>
  <c r="AB1421" i="18" a="1"/>
  <c r="AB1421" i="18" s="1"/>
  <c r="Z1421" i="18"/>
  <c r="Y1421" i="18"/>
  <c r="X1421" i="18"/>
  <c r="W1421" i="18"/>
  <c r="V1421" i="18"/>
  <c r="U1421" i="18"/>
  <c r="T1421" i="18"/>
  <c r="S1421" i="18"/>
  <c r="R1421" i="18"/>
  <c r="Q1421" i="18"/>
  <c r="O1421" i="18"/>
  <c r="N1421" i="18" a="1"/>
  <c r="N1421" i="18" s="1"/>
  <c r="M1421" i="18"/>
  <c r="L1421" i="18"/>
  <c r="K1421" i="18"/>
  <c r="AX1420" i="18"/>
  <c r="AS1420" i="18"/>
  <c r="AP1420" i="18" s="1"/>
  <c r="AR1420" i="18"/>
  <c r="AO1420" i="18"/>
  <c r="AN1420" i="18"/>
  <c r="AJ1420" i="18"/>
  <c r="AG1420" i="18"/>
  <c r="AF1420" i="18"/>
  <c r="AE1420" i="18"/>
  <c r="AH1420" i="18" s="1"/>
  <c r="AC1420" i="18" a="1"/>
  <c r="AC1420" i="18" s="1"/>
  <c r="AB1420" i="18" a="1"/>
  <c r="AB1420" i="18" s="1"/>
  <c r="Z1420" i="18"/>
  <c r="Y1420" i="18"/>
  <c r="X1420" i="18"/>
  <c r="W1420" i="18"/>
  <c r="V1420" i="18"/>
  <c r="U1420" i="18"/>
  <c r="T1420" i="18"/>
  <c r="S1420" i="18"/>
  <c r="R1420" i="18"/>
  <c r="Q1420" i="18"/>
  <c r="O1420" i="18"/>
  <c r="N1420" i="18" a="1"/>
  <c r="N1420" i="18" s="1"/>
  <c r="M1420" i="18"/>
  <c r="L1420" i="18"/>
  <c r="K1420" i="18"/>
  <c r="BA1419" i="18"/>
  <c r="AX1419" i="18"/>
  <c r="AY1419" i="18" s="1"/>
  <c r="AW1419" i="18"/>
  <c r="AS1419" i="18"/>
  <c r="AQ1419" i="18" s="1"/>
  <c r="AK1419" i="18"/>
  <c r="AH1419" i="18"/>
  <c r="AG1419" i="18"/>
  <c r="AF1419" i="18"/>
  <c r="AE1419" i="18"/>
  <c r="AI1419" i="18" s="1"/>
  <c r="AC1419" i="18" a="1"/>
  <c r="AC1419" i="18" s="1"/>
  <c r="AB1419" i="18" a="1"/>
  <c r="AB1419" i="18" s="1"/>
  <c r="Z1419" i="18"/>
  <c r="Y1419" i="18"/>
  <c r="X1419" i="18"/>
  <c r="W1419" i="18"/>
  <c r="V1419" i="18"/>
  <c r="U1419" i="18"/>
  <c r="T1419" i="18"/>
  <c r="S1419" i="18"/>
  <c r="R1419" i="18"/>
  <c r="Q1419" i="18"/>
  <c r="O1419" i="18"/>
  <c r="N1419" i="18"/>
  <c r="N1419" i="18" a="1"/>
  <c r="M1419" i="18"/>
  <c r="L1419" i="18"/>
  <c r="K1419" i="18"/>
  <c r="AX1418" i="18"/>
  <c r="AZ1418" i="18" s="1"/>
  <c r="AT1418" i="18"/>
  <c r="AS1418" i="18"/>
  <c r="AR1418" i="18" s="1"/>
  <c r="AQ1418" i="18"/>
  <c r="AP1418" i="18"/>
  <c r="AO1418" i="18"/>
  <c r="AM1418" i="18"/>
  <c r="AL1418" i="18"/>
  <c r="AE1418" i="18"/>
  <c r="AC1418" i="18" a="1"/>
  <c r="AC1418" i="18" s="1"/>
  <c r="AB1418" i="18" a="1"/>
  <c r="AB1418" i="18" s="1"/>
  <c r="Z1418" i="18"/>
  <c r="Y1418" i="18"/>
  <c r="X1418" i="18"/>
  <c r="W1418" i="18"/>
  <c r="V1418" i="18"/>
  <c r="U1418" i="18"/>
  <c r="T1418" i="18"/>
  <c r="S1418" i="18"/>
  <c r="R1418" i="18"/>
  <c r="Q1418" i="18"/>
  <c r="O1418" i="18"/>
  <c r="N1418" i="18" a="1"/>
  <c r="N1418" i="18" s="1"/>
  <c r="M1418" i="18"/>
  <c r="L1418" i="18"/>
  <c r="K1418" i="18"/>
  <c r="AX1417" i="18"/>
  <c r="AS1417" i="18"/>
  <c r="AO1417" i="18"/>
  <c r="AE1417" i="18"/>
  <c r="AK1417" i="18" s="1"/>
  <c r="AC1417" i="18" a="1"/>
  <c r="AC1417" i="18" s="1"/>
  <c r="AB1417" i="18" a="1"/>
  <c r="AB1417" i="18" s="1"/>
  <c r="Z1417" i="18"/>
  <c r="Y1417" i="18"/>
  <c r="X1417" i="18"/>
  <c r="W1417" i="18"/>
  <c r="V1417" i="18"/>
  <c r="U1417" i="18"/>
  <c r="T1417" i="18"/>
  <c r="S1417" i="18"/>
  <c r="R1417" i="18"/>
  <c r="Q1417" i="18"/>
  <c r="O1417" i="18"/>
  <c r="N1417" i="18" a="1"/>
  <c r="N1417" i="18" s="1"/>
  <c r="M1417" i="18"/>
  <c r="L1417" i="18"/>
  <c r="K1417" i="18"/>
  <c r="AX1416" i="18"/>
  <c r="AT1416" i="18"/>
  <c r="AS1416" i="18"/>
  <c r="AP1416" i="18" s="1"/>
  <c r="AR1416" i="18"/>
  <c r="AN1416" i="18"/>
  <c r="AJ1416" i="18"/>
  <c r="AF1416" i="18"/>
  <c r="AE1416" i="18"/>
  <c r="AH1416" i="18" s="1"/>
  <c r="AC1416" i="18" a="1"/>
  <c r="AC1416" i="18" s="1"/>
  <c r="AB1416" i="18" a="1"/>
  <c r="AB1416" i="18" s="1"/>
  <c r="Z1416" i="18"/>
  <c r="Y1416" i="18"/>
  <c r="X1416" i="18"/>
  <c r="W1416" i="18"/>
  <c r="V1416" i="18"/>
  <c r="U1416" i="18"/>
  <c r="T1416" i="18"/>
  <c r="S1416" i="18"/>
  <c r="R1416" i="18"/>
  <c r="Q1416" i="18"/>
  <c r="O1416" i="18"/>
  <c r="N1416" i="18" a="1"/>
  <c r="N1416" i="18" s="1"/>
  <c r="M1416" i="18"/>
  <c r="L1416" i="18"/>
  <c r="K1416" i="18"/>
  <c r="BA1415" i="18"/>
  <c r="AX1415" i="18"/>
  <c r="AY1415" i="18" s="1"/>
  <c r="AW1415" i="18"/>
  <c r="AT1415" i="18"/>
  <c r="AS1415" i="18"/>
  <c r="AQ1415" i="18" s="1"/>
  <c r="AK1415" i="18"/>
  <c r="AH1415" i="18"/>
  <c r="AF1415" i="18"/>
  <c r="AE1415" i="18"/>
  <c r="AI1415" i="18" s="1"/>
  <c r="AC1415" i="18" a="1"/>
  <c r="AC1415" i="18" s="1"/>
  <c r="AB1415" i="18" a="1"/>
  <c r="AB1415" i="18" s="1"/>
  <c r="Z1415" i="18"/>
  <c r="Y1415" i="18"/>
  <c r="X1415" i="18"/>
  <c r="W1415" i="18"/>
  <c r="V1415" i="18"/>
  <c r="U1415" i="18"/>
  <c r="T1415" i="18"/>
  <c r="S1415" i="18"/>
  <c r="R1415" i="18"/>
  <c r="Q1415" i="18"/>
  <c r="O1415" i="18"/>
  <c r="N1415" i="18" a="1"/>
  <c r="N1415" i="18" s="1"/>
  <c r="M1415" i="18"/>
  <c r="L1415" i="18"/>
  <c r="K1415" i="18"/>
  <c r="AX1414" i="18"/>
  <c r="AZ1414" i="18" s="1"/>
  <c r="AT1414" i="18"/>
  <c r="AS1414" i="18"/>
  <c r="AR1414" i="18" s="1"/>
  <c r="AQ1414" i="18"/>
  <c r="AO1414" i="18"/>
  <c r="AM1414" i="18"/>
  <c r="AL1414" i="18"/>
  <c r="AE1414" i="18"/>
  <c r="AC1414" i="18" a="1"/>
  <c r="AC1414" i="18" s="1"/>
  <c r="AB1414" i="18" a="1"/>
  <c r="AB1414" i="18" s="1"/>
  <c r="Z1414" i="18"/>
  <c r="Y1414" i="18"/>
  <c r="X1414" i="18"/>
  <c r="W1414" i="18"/>
  <c r="V1414" i="18"/>
  <c r="U1414" i="18"/>
  <c r="T1414" i="18"/>
  <c r="S1414" i="18"/>
  <c r="R1414" i="18"/>
  <c r="Q1414" i="18"/>
  <c r="O1414" i="18"/>
  <c r="N1414" i="18" a="1"/>
  <c r="N1414" i="18" s="1"/>
  <c r="M1414" i="18"/>
  <c r="L1414" i="18"/>
  <c r="K1414" i="18"/>
  <c r="AX1413" i="18"/>
  <c r="AS1413" i="18"/>
  <c r="AO1413" i="18"/>
  <c r="AE1413" i="18"/>
  <c r="AK1413" i="18" s="1"/>
  <c r="AC1413" i="18" a="1"/>
  <c r="AC1413" i="18" s="1"/>
  <c r="AB1413" i="18" a="1"/>
  <c r="AB1413" i="18" s="1"/>
  <c r="Z1413" i="18"/>
  <c r="Y1413" i="18"/>
  <c r="X1413" i="18"/>
  <c r="W1413" i="18"/>
  <c r="V1413" i="18"/>
  <c r="U1413" i="18"/>
  <c r="T1413" i="18"/>
  <c r="S1413" i="18"/>
  <c r="R1413" i="18"/>
  <c r="Q1413" i="18"/>
  <c r="O1413" i="18"/>
  <c r="N1413" i="18" a="1"/>
  <c r="N1413" i="18" s="1"/>
  <c r="M1413" i="18"/>
  <c r="L1413" i="18"/>
  <c r="K1413" i="18"/>
  <c r="AX1412" i="18"/>
  <c r="AT1412" i="18"/>
  <c r="AS1412" i="18"/>
  <c r="AP1412" i="18" s="1"/>
  <c r="AR1412" i="18"/>
  <c r="AN1412" i="18"/>
  <c r="AJ1412" i="18"/>
  <c r="AF1412" i="18"/>
  <c r="AE1412" i="18"/>
  <c r="AH1412" i="18" s="1"/>
  <c r="AC1412" i="18" a="1"/>
  <c r="AC1412" i="18" s="1"/>
  <c r="AB1412" i="18" a="1"/>
  <c r="AB1412" i="18" s="1"/>
  <c r="Z1412" i="18"/>
  <c r="Y1412" i="18"/>
  <c r="X1412" i="18"/>
  <c r="W1412" i="18"/>
  <c r="V1412" i="18"/>
  <c r="U1412" i="18"/>
  <c r="T1412" i="18"/>
  <c r="S1412" i="18"/>
  <c r="R1412" i="18"/>
  <c r="Q1412" i="18"/>
  <c r="O1412" i="18"/>
  <c r="N1412" i="18" a="1"/>
  <c r="N1412" i="18" s="1"/>
  <c r="M1412" i="18"/>
  <c r="L1412" i="18"/>
  <c r="K1412" i="18"/>
  <c r="BA1411" i="18"/>
  <c r="AX1411" i="18"/>
  <c r="AY1411" i="18" s="1"/>
  <c r="AW1411" i="18"/>
  <c r="AT1411" i="18"/>
  <c r="AS1411" i="18"/>
  <c r="AQ1411" i="18" s="1"/>
  <c r="AK1411" i="18"/>
  <c r="AH1411" i="18"/>
  <c r="AF1411" i="18"/>
  <c r="AE1411" i="18"/>
  <c r="AI1411" i="18" s="1"/>
  <c r="AC1411" i="18" a="1"/>
  <c r="AC1411" i="18" s="1"/>
  <c r="AB1411" i="18" a="1"/>
  <c r="AB1411" i="18" s="1"/>
  <c r="Z1411" i="18"/>
  <c r="Y1411" i="18"/>
  <c r="X1411" i="18"/>
  <c r="W1411" i="18"/>
  <c r="V1411" i="18"/>
  <c r="U1411" i="18"/>
  <c r="T1411" i="18"/>
  <c r="S1411" i="18"/>
  <c r="R1411" i="18"/>
  <c r="Q1411" i="18"/>
  <c r="O1411" i="18"/>
  <c r="N1411" i="18"/>
  <c r="N1411" i="18" a="1"/>
  <c r="M1411" i="18"/>
  <c r="L1411" i="18"/>
  <c r="K1411" i="18"/>
  <c r="AX1410" i="18"/>
  <c r="AS1410" i="18"/>
  <c r="AR1410" i="18" s="1"/>
  <c r="AQ1410" i="18"/>
  <c r="AP1410" i="18"/>
  <c r="AO1410" i="18"/>
  <c r="AM1410" i="18"/>
  <c r="AL1410" i="18"/>
  <c r="AE1410" i="18"/>
  <c r="AJ1410" i="18" s="1"/>
  <c r="AC1410" i="18" a="1"/>
  <c r="AC1410" i="18" s="1"/>
  <c r="AB1410" i="18" a="1"/>
  <c r="AB1410" i="18" s="1"/>
  <c r="Z1410" i="18"/>
  <c r="Y1410" i="18"/>
  <c r="X1410" i="18"/>
  <c r="W1410" i="18"/>
  <c r="V1410" i="18"/>
  <c r="U1410" i="18"/>
  <c r="T1410" i="18"/>
  <c r="S1410" i="18"/>
  <c r="R1410" i="18"/>
  <c r="Q1410" i="18"/>
  <c r="O1410" i="18"/>
  <c r="N1410" i="18" a="1"/>
  <c r="N1410" i="18" s="1"/>
  <c r="M1410" i="18"/>
  <c r="L1410" i="18"/>
  <c r="K1410" i="18"/>
  <c r="AZ1409" i="18"/>
  <c r="AX1409" i="18"/>
  <c r="BA1409" i="18" s="1"/>
  <c r="AU1409" i="18"/>
  <c r="AS1409" i="18"/>
  <c r="AP1409" i="18" s="1"/>
  <c r="AQ1409" i="18"/>
  <c r="AO1409" i="18"/>
  <c r="AM1409" i="18"/>
  <c r="AE1409" i="18"/>
  <c r="AC1409" i="18" a="1"/>
  <c r="AC1409" i="18" s="1"/>
  <c r="AB1409" i="18" a="1"/>
  <c r="AB1409" i="18" s="1"/>
  <c r="Z1409" i="18"/>
  <c r="Y1409" i="18"/>
  <c r="X1409" i="18"/>
  <c r="W1409" i="18"/>
  <c r="V1409" i="18"/>
  <c r="U1409" i="18"/>
  <c r="T1409" i="18"/>
  <c r="S1409" i="18"/>
  <c r="R1409" i="18"/>
  <c r="Q1409" i="18"/>
  <c r="O1409" i="18"/>
  <c r="N1409" i="18" a="1"/>
  <c r="N1409" i="18" s="1"/>
  <c r="M1409" i="18"/>
  <c r="L1409" i="18"/>
  <c r="K1409" i="18"/>
  <c r="AX1408" i="18"/>
  <c r="AT1408" i="18" s="1"/>
  <c r="AS1408" i="18"/>
  <c r="AP1408" i="18" s="1"/>
  <c r="AO1408" i="18"/>
  <c r="AJ1408" i="18"/>
  <c r="AG1408" i="18"/>
  <c r="AF1408" i="18"/>
  <c r="AE1408" i="18"/>
  <c r="AH1408" i="18" s="1"/>
  <c r="AC1408" i="18" a="1"/>
  <c r="AC1408" i="18" s="1"/>
  <c r="AB1408" i="18" a="1"/>
  <c r="AB1408" i="18" s="1"/>
  <c r="Z1408" i="18"/>
  <c r="Y1408" i="18"/>
  <c r="X1408" i="18"/>
  <c r="W1408" i="18"/>
  <c r="V1408" i="18"/>
  <c r="U1408" i="18"/>
  <c r="T1408" i="18"/>
  <c r="S1408" i="18"/>
  <c r="R1408" i="18"/>
  <c r="Q1408" i="18"/>
  <c r="O1408" i="18"/>
  <c r="N1408" i="18" a="1"/>
  <c r="N1408" i="18" s="1"/>
  <c r="M1408" i="18"/>
  <c r="L1408" i="18"/>
  <c r="K1408" i="18"/>
  <c r="AX1407" i="18"/>
  <c r="AY1407" i="18" s="1"/>
  <c r="AS1407" i="18"/>
  <c r="AK1407" i="18"/>
  <c r="AH1407" i="18"/>
  <c r="AF1407" i="18"/>
  <c r="AE1407" i="18"/>
  <c r="AI1407" i="18" s="1"/>
  <c r="AC1407" i="18" a="1"/>
  <c r="AC1407" i="18" s="1"/>
  <c r="AB1407" i="18" a="1"/>
  <c r="AB1407" i="18" s="1"/>
  <c r="Z1407" i="18"/>
  <c r="Y1407" i="18"/>
  <c r="X1407" i="18"/>
  <c r="W1407" i="18"/>
  <c r="V1407" i="18"/>
  <c r="U1407" i="18"/>
  <c r="T1407" i="18"/>
  <c r="S1407" i="18"/>
  <c r="R1407" i="18"/>
  <c r="Q1407" i="18"/>
  <c r="O1407" i="18"/>
  <c r="N1407" i="18" a="1"/>
  <c r="N1407" i="18" s="1"/>
  <c r="M1407" i="18"/>
  <c r="L1407" i="18"/>
  <c r="K1407" i="18"/>
  <c r="AX1406" i="18"/>
  <c r="AS1406" i="18"/>
  <c r="AR1406" i="18" s="1"/>
  <c r="AQ1406" i="18"/>
  <c r="AP1406" i="18"/>
  <c r="AO1406" i="18"/>
  <c r="AM1406" i="18"/>
  <c r="AL1406" i="18"/>
  <c r="AE1406" i="18"/>
  <c r="AJ1406" i="18" s="1"/>
  <c r="AC1406" i="18" a="1"/>
  <c r="AC1406" i="18" s="1"/>
  <c r="AB1406" i="18" a="1"/>
  <c r="AB1406" i="18" s="1"/>
  <c r="Z1406" i="18"/>
  <c r="Y1406" i="18"/>
  <c r="X1406" i="18"/>
  <c r="W1406" i="18"/>
  <c r="V1406" i="18"/>
  <c r="U1406" i="18"/>
  <c r="T1406" i="18"/>
  <c r="S1406" i="18"/>
  <c r="R1406" i="18"/>
  <c r="Q1406" i="18"/>
  <c r="O1406" i="18"/>
  <c r="N1406" i="18" a="1"/>
  <c r="N1406" i="18" s="1"/>
  <c r="M1406" i="18"/>
  <c r="L1406" i="18"/>
  <c r="K1406" i="18"/>
  <c r="AZ1405" i="18"/>
  <c r="AX1405" i="18"/>
  <c r="BA1405" i="18" s="1"/>
  <c r="AU1405" i="18"/>
  <c r="AS1405" i="18"/>
  <c r="AP1405" i="18" s="1"/>
  <c r="AQ1405" i="18"/>
  <c r="AO1405" i="18"/>
  <c r="AM1405" i="18"/>
  <c r="AE1405" i="18"/>
  <c r="AC1405" i="18" a="1"/>
  <c r="AC1405" i="18" s="1"/>
  <c r="AB1405" i="18" a="1"/>
  <c r="AB1405" i="18" s="1"/>
  <c r="Z1405" i="18"/>
  <c r="Y1405" i="18"/>
  <c r="X1405" i="18"/>
  <c r="W1405" i="18"/>
  <c r="V1405" i="18"/>
  <c r="U1405" i="18"/>
  <c r="T1405" i="18"/>
  <c r="S1405" i="18"/>
  <c r="R1405" i="18"/>
  <c r="Q1405" i="18"/>
  <c r="O1405" i="18"/>
  <c r="N1405" i="18" a="1"/>
  <c r="N1405" i="18" s="1"/>
  <c r="M1405" i="18"/>
  <c r="L1405" i="18"/>
  <c r="K1405" i="18"/>
  <c r="AX1404" i="18"/>
  <c r="AT1404" i="18"/>
  <c r="AS1404" i="18"/>
  <c r="AP1404" i="18" s="1"/>
  <c r="AO1404" i="18"/>
  <c r="AJ1404" i="18"/>
  <c r="AG1404" i="18"/>
  <c r="AF1404" i="18"/>
  <c r="AE1404" i="18"/>
  <c r="AH1404" i="18" s="1"/>
  <c r="AC1404" i="18" a="1"/>
  <c r="AC1404" i="18" s="1"/>
  <c r="AB1404" i="18" a="1"/>
  <c r="AB1404" i="18" s="1"/>
  <c r="Z1404" i="18"/>
  <c r="Y1404" i="18"/>
  <c r="X1404" i="18"/>
  <c r="W1404" i="18"/>
  <c r="V1404" i="18"/>
  <c r="U1404" i="18"/>
  <c r="T1404" i="18"/>
  <c r="S1404" i="18"/>
  <c r="R1404" i="18"/>
  <c r="Q1404" i="18"/>
  <c r="O1404" i="18"/>
  <c r="N1404" i="18" a="1"/>
  <c r="N1404" i="18" s="1"/>
  <c r="M1404" i="18"/>
  <c r="L1404" i="18"/>
  <c r="K1404" i="18"/>
  <c r="AX1403" i="18"/>
  <c r="AY1403" i="18" s="1"/>
  <c r="AS1403" i="18"/>
  <c r="AK1403" i="18"/>
  <c r="AH1403" i="18"/>
  <c r="AF1403" i="18"/>
  <c r="AE1403" i="18"/>
  <c r="AI1403" i="18" s="1"/>
  <c r="AC1403" i="18" a="1"/>
  <c r="AC1403" i="18" s="1"/>
  <c r="AB1403" i="18" a="1"/>
  <c r="AB1403" i="18" s="1"/>
  <c r="Z1403" i="18"/>
  <c r="Y1403" i="18"/>
  <c r="X1403" i="18"/>
  <c r="W1403" i="18"/>
  <c r="V1403" i="18"/>
  <c r="U1403" i="18"/>
  <c r="T1403" i="18"/>
  <c r="S1403" i="18"/>
  <c r="R1403" i="18"/>
  <c r="Q1403" i="18"/>
  <c r="O1403" i="18"/>
  <c r="N1403" i="18"/>
  <c r="N1403" i="18" a="1"/>
  <c r="M1403" i="18"/>
  <c r="L1403" i="18"/>
  <c r="K1403" i="18"/>
  <c r="AX1402" i="18"/>
  <c r="AS1402" i="18"/>
  <c r="AR1402" i="18" s="1"/>
  <c r="AQ1402" i="18"/>
  <c r="AP1402" i="18"/>
  <c r="AO1402" i="18"/>
  <c r="AM1402" i="18"/>
  <c r="AL1402" i="18"/>
  <c r="AE1402" i="18"/>
  <c r="AJ1402" i="18" s="1"/>
  <c r="AC1402" i="18" a="1"/>
  <c r="AC1402" i="18" s="1"/>
  <c r="AB1402" i="18" a="1"/>
  <c r="AB1402" i="18" s="1"/>
  <c r="Z1402" i="18"/>
  <c r="Y1402" i="18"/>
  <c r="X1402" i="18"/>
  <c r="W1402" i="18"/>
  <c r="V1402" i="18"/>
  <c r="U1402" i="18"/>
  <c r="T1402" i="18"/>
  <c r="S1402" i="18"/>
  <c r="R1402" i="18"/>
  <c r="Q1402" i="18"/>
  <c r="O1402" i="18"/>
  <c r="N1402" i="18" a="1"/>
  <c r="N1402" i="18" s="1"/>
  <c r="M1402" i="18"/>
  <c r="L1402" i="18"/>
  <c r="K1402" i="18"/>
  <c r="AZ1401" i="18"/>
  <c r="AX1401" i="18"/>
  <c r="BA1401" i="18" s="1"/>
  <c r="AU1401" i="18"/>
  <c r="AS1401" i="18"/>
  <c r="AP1401" i="18" s="1"/>
  <c r="AQ1401" i="18"/>
  <c r="AO1401" i="18"/>
  <c r="AM1401" i="18"/>
  <c r="AE1401" i="18"/>
  <c r="AC1401" i="18" a="1"/>
  <c r="AC1401" i="18" s="1"/>
  <c r="AB1401" i="18" a="1"/>
  <c r="AB1401" i="18" s="1"/>
  <c r="Z1401" i="18"/>
  <c r="Y1401" i="18"/>
  <c r="X1401" i="18"/>
  <c r="W1401" i="18"/>
  <c r="V1401" i="18"/>
  <c r="U1401" i="18"/>
  <c r="T1401" i="18"/>
  <c r="S1401" i="18"/>
  <c r="R1401" i="18"/>
  <c r="Q1401" i="18"/>
  <c r="O1401" i="18"/>
  <c r="N1401" i="18" a="1"/>
  <c r="N1401" i="18" s="1"/>
  <c r="M1401" i="18"/>
  <c r="L1401" i="18"/>
  <c r="K1401" i="18"/>
  <c r="AX1400" i="18"/>
  <c r="AS1400" i="18"/>
  <c r="AP1400" i="18" s="1"/>
  <c r="AO1400" i="18"/>
  <c r="AJ1400" i="18"/>
  <c r="AG1400" i="18"/>
  <c r="AF1400" i="18"/>
  <c r="AE1400" i="18"/>
  <c r="AH1400" i="18" s="1"/>
  <c r="AC1400" i="18" a="1"/>
  <c r="AC1400" i="18" s="1"/>
  <c r="AB1400" i="18" a="1"/>
  <c r="AB1400" i="18" s="1"/>
  <c r="Z1400" i="18"/>
  <c r="Y1400" i="18"/>
  <c r="X1400" i="18"/>
  <c r="W1400" i="18"/>
  <c r="V1400" i="18"/>
  <c r="U1400" i="18"/>
  <c r="T1400" i="18"/>
  <c r="S1400" i="18"/>
  <c r="R1400" i="18"/>
  <c r="Q1400" i="18"/>
  <c r="O1400" i="18"/>
  <c r="N1400" i="18" a="1"/>
  <c r="N1400" i="18" s="1"/>
  <c r="M1400" i="18"/>
  <c r="L1400" i="18"/>
  <c r="K1400" i="18"/>
  <c r="AX1399" i="18"/>
  <c r="AY1399" i="18" s="1"/>
  <c r="AS1399" i="18"/>
  <c r="AK1399" i="18"/>
  <c r="AH1399" i="18"/>
  <c r="AF1399" i="18"/>
  <c r="AE1399" i="18"/>
  <c r="AI1399" i="18" s="1"/>
  <c r="AC1399" i="18" a="1"/>
  <c r="AC1399" i="18" s="1"/>
  <c r="AB1399" i="18" a="1"/>
  <c r="AB1399" i="18" s="1"/>
  <c r="Z1399" i="18"/>
  <c r="Y1399" i="18"/>
  <c r="X1399" i="18"/>
  <c r="W1399" i="18"/>
  <c r="V1399" i="18"/>
  <c r="U1399" i="18"/>
  <c r="T1399" i="18"/>
  <c r="S1399" i="18"/>
  <c r="R1399" i="18"/>
  <c r="Q1399" i="18"/>
  <c r="O1399" i="18"/>
  <c r="N1399" i="18"/>
  <c r="N1399" i="18" a="1"/>
  <c r="M1399" i="18"/>
  <c r="L1399" i="18"/>
  <c r="K1399" i="18"/>
  <c r="AX1398" i="18"/>
  <c r="AS1398" i="18"/>
  <c r="AR1398" i="18" s="1"/>
  <c r="AQ1398" i="18"/>
  <c r="AP1398" i="18"/>
  <c r="AO1398" i="18"/>
  <c r="AM1398" i="18"/>
  <c r="AL1398" i="18"/>
  <c r="AE1398" i="18"/>
  <c r="AJ1398" i="18" s="1"/>
  <c r="AC1398" i="18" a="1"/>
  <c r="AC1398" i="18" s="1"/>
  <c r="AB1398" i="18" a="1"/>
  <c r="AB1398" i="18" s="1"/>
  <c r="Z1398" i="18"/>
  <c r="Y1398" i="18"/>
  <c r="X1398" i="18"/>
  <c r="W1398" i="18"/>
  <c r="V1398" i="18"/>
  <c r="U1398" i="18"/>
  <c r="T1398" i="18"/>
  <c r="S1398" i="18"/>
  <c r="R1398" i="18"/>
  <c r="Q1398" i="18"/>
  <c r="O1398" i="18"/>
  <c r="N1398" i="18" a="1"/>
  <c r="N1398" i="18" s="1"/>
  <c r="M1398" i="18"/>
  <c r="L1398" i="18"/>
  <c r="K1398" i="18"/>
  <c r="AZ1397" i="18"/>
  <c r="AX1397" i="18"/>
  <c r="BA1397" i="18" s="1"/>
  <c r="AU1397" i="18"/>
  <c r="AS1397" i="18"/>
  <c r="AP1397" i="18" s="1"/>
  <c r="AQ1397" i="18"/>
  <c r="AO1397" i="18"/>
  <c r="AM1397" i="18"/>
  <c r="AE1397" i="18"/>
  <c r="AC1397" i="18" a="1"/>
  <c r="AC1397" i="18" s="1"/>
  <c r="AB1397" i="18" a="1"/>
  <c r="AB1397" i="18" s="1"/>
  <c r="Z1397" i="18"/>
  <c r="Y1397" i="18"/>
  <c r="X1397" i="18"/>
  <c r="W1397" i="18"/>
  <c r="V1397" i="18"/>
  <c r="U1397" i="18"/>
  <c r="T1397" i="18"/>
  <c r="S1397" i="18"/>
  <c r="R1397" i="18"/>
  <c r="Q1397" i="18"/>
  <c r="O1397" i="18"/>
  <c r="N1397" i="18" a="1"/>
  <c r="N1397" i="18" s="1"/>
  <c r="M1397" i="18"/>
  <c r="L1397" i="18"/>
  <c r="K1397" i="18"/>
  <c r="AX1396" i="18"/>
  <c r="AT1396" i="18"/>
  <c r="AS1396" i="18"/>
  <c r="AP1396" i="18" s="1"/>
  <c r="AO1396" i="18"/>
  <c r="AJ1396" i="18"/>
  <c r="AG1396" i="18"/>
  <c r="AF1396" i="18"/>
  <c r="AE1396" i="18"/>
  <c r="AH1396" i="18" s="1"/>
  <c r="AC1396" i="18" a="1"/>
  <c r="AC1396" i="18" s="1"/>
  <c r="AB1396" i="18" a="1"/>
  <c r="AB1396" i="18" s="1"/>
  <c r="Z1396" i="18"/>
  <c r="Y1396" i="18"/>
  <c r="X1396" i="18"/>
  <c r="W1396" i="18"/>
  <c r="V1396" i="18"/>
  <c r="U1396" i="18"/>
  <c r="T1396" i="18"/>
  <c r="S1396" i="18"/>
  <c r="R1396" i="18"/>
  <c r="Q1396" i="18"/>
  <c r="O1396" i="18"/>
  <c r="N1396" i="18" a="1"/>
  <c r="N1396" i="18" s="1"/>
  <c r="M1396" i="18"/>
  <c r="L1396" i="18"/>
  <c r="K1396" i="18"/>
  <c r="AX1395" i="18"/>
  <c r="AY1395" i="18" s="1"/>
  <c r="AS1395" i="18"/>
  <c r="AK1395" i="18"/>
  <c r="AH1395" i="18"/>
  <c r="AF1395" i="18"/>
  <c r="AE1395" i="18"/>
  <c r="AI1395" i="18" s="1"/>
  <c r="AC1395" i="18" a="1"/>
  <c r="AC1395" i="18" s="1"/>
  <c r="AB1395" i="18" a="1"/>
  <c r="AB1395" i="18" s="1"/>
  <c r="Z1395" i="18"/>
  <c r="Y1395" i="18"/>
  <c r="X1395" i="18"/>
  <c r="W1395" i="18"/>
  <c r="V1395" i="18"/>
  <c r="U1395" i="18"/>
  <c r="T1395" i="18"/>
  <c r="S1395" i="18"/>
  <c r="R1395" i="18"/>
  <c r="Q1395" i="18"/>
  <c r="O1395" i="18"/>
  <c r="N1395" i="18" a="1"/>
  <c r="N1395" i="18" s="1"/>
  <c r="M1395" i="18"/>
  <c r="L1395" i="18"/>
  <c r="K1395" i="18"/>
  <c r="AX1394" i="18"/>
  <c r="AS1394" i="18"/>
  <c r="AR1394" i="18" s="1"/>
  <c r="AQ1394" i="18"/>
  <c r="AP1394" i="18"/>
  <c r="AO1394" i="18"/>
  <c r="AM1394" i="18"/>
  <c r="AL1394" i="18"/>
  <c r="AE1394" i="18"/>
  <c r="AJ1394" i="18" s="1"/>
  <c r="AC1394" i="18" a="1"/>
  <c r="AC1394" i="18" s="1"/>
  <c r="AB1394" i="18" a="1"/>
  <c r="AB1394" i="18" s="1"/>
  <c r="Z1394" i="18"/>
  <c r="Y1394" i="18"/>
  <c r="X1394" i="18"/>
  <c r="W1394" i="18"/>
  <c r="V1394" i="18"/>
  <c r="U1394" i="18"/>
  <c r="T1394" i="18"/>
  <c r="S1394" i="18"/>
  <c r="R1394" i="18"/>
  <c r="Q1394" i="18"/>
  <c r="O1394" i="18"/>
  <c r="N1394" i="18" a="1"/>
  <c r="N1394" i="18" s="1"/>
  <c r="M1394" i="18"/>
  <c r="L1394" i="18"/>
  <c r="K1394" i="18"/>
  <c r="AZ1393" i="18"/>
  <c r="AX1393" i="18"/>
  <c r="BA1393" i="18" s="1"/>
  <c r="AU1393" i="18"/>
  <c r="AS1393" i="18"/>
  <c r="AP1393" i="18" s="1"/>
  <c r="AQ1393" i="18"/>
  <c r="AO1393" i="18"/>
  <c r="AM1393" i="18"/>
  <c r="AE1393" i="18"/>
  <c r="AC1393" i="18" a="1"/>
  <c r="AC1393" i="18" s="1"/>
  <c r="AB1393" i="18" a="1"/>
  <c r="AB1393" i="18" s="1"/>
  <c r="Z1393" i="18"/>
  <c r="Y1393" i="18"/>
  <c r="X1393" i="18"/>
  <c r="W1393" i="18"/>
  <c r="V1393" i="18"/>
  <c r="U1393" i="18"/>
  <c r="T1393" i="18"/>
  <c r="S1393" i="18"/>
  <c r="R1393" i="18"/>
  <c r="Q1393" i="18"/>
  <c r="O1393" i="18"/>
  <c r="N1393" i="18" a="1"/>
  <c r="N1393" i="18" s="1"/>
  <c r="M1393" i="18"/>
  <c r="L1393" i="18"/>
  <c r="K1393" i="18"/>
  <c r="AX1392" i="18"/>
  <c r="AT1392" i="18" s="1"/>
  <c r="AS1392" i="18"/>
  <c r="AP1392" i="18" s="1"/>
  <c r="AO1392" i="18"/>
  <c r="AJ1392" i="18"/>
  <c r="AG1392" i="18"/>
  <c r="AF1392" i="18"/>
  <c r="AE1392" i="18"/>
  <c r="AH1392" i="18" s="1"/>
  <c r="AC1392" i="18" a="1"/>
  <c r="AC1392" i="18" s="1"/>
  <c r="AB1392" i="18" a="1"/>
  <c r="AB1392" i="18" s="1"/>
  <c r="Z1392" i="18"/>
  <c r="Y1392" i="18"/>
  <c r="X1392" i="18"/>
  <c r="W1392" i="18"/>
  <c r="V1392" i="18"/>
  <c r="U1392" i="18"/>
  <c r="T1392" i="18"/>
  <c r="S1392" i="18"/>
  <c r="R1392" i="18"/>
  <c r="Q1392" i="18"/>
  <c r="O1392" i="18"/>
  <c r="N1392" i="18" a="1"/>
  <c r="N1392" i="18" s="1"/>
  <c r="M1392" i="18"/>
  <c r="L1392" i="18"/>
  <c r="K1392" i="18"/>
  <c r="AX1391" i="18"/>
  <c r="AY1391" i="18" s="1"/>
  <c r="AS1391" i="18"/>
  <c r="AK1391" i="18"/>
  <c r="AH1391" i="18"/>
  <c r="AF1391" i="18"/>
  <c r="AE1391" i="18"/>
  <c r="AI1391" i="18" s="1"/>
  <c r="AC1391" i="18" a="1"/>
  <c r="AC1391" i="18" s="1"/>
  <c r="AB1391" i="18" a="1"/>
  <c r="AB1391" i="18" s="1"/>
  <c r="Z1391" i="18"/>
  <c r="Y1391" i="18"/>
  <c r="X1391" i="18"/>
  <c r="W1391" i="18"/>
  <c r="V1391" i="18"/>
  <c r="U1391" i="18"/>
  <c r="T1391" i="18"/>
  <c r="S1391" i="18"/>
  <c r="R1391" i="18"/>
  <c r="Q1391" i="18"/>
  <c r="O1391" i="18"/>
  <c r="N1391" i="18" a="1"/>
  <c r="N1391" i="18" s="1"/>
  <c r="M1391" i="18"/>
  <c r="L1391" i="18"/>
  <c r="K1391" i="18"/>
  <c r="AX1390" i="18"/>
  <c r="AS1390" i="18"/>
  <c r="AR1390" i="18" s="1"/>
  <c r="AQ1390" i="18"/>
  <c r="AP1390" i="18"/>
  <c r="AO1390" i="18"/>
  <c r="AM1390" i="18"/>
  <c r="AL1390" i="18"/>
  <c r="AE1390" i="18"/>
  <c r="AJ1390" i="18" s="1"/>
  <c r="AC1390" i="18" a="1"/>
  <c r="AC1390" i="18" s="1"/>
  <c r="AB1390" i="18" a="1"/>
  <c r="AB1390" i="18" s="1"/>
  <c r="Z1390" i="18"/>
  <c r="Y1390" i="18"/>
  <c r="X1390" i="18"/>
  <c r="W1390" i="18"/>
  <c r="V1390" i="18"/>
  <c r="U1390" i="18"/>
  <c r="T1390" i="18"/>
  <c r="S1390" i="18"/>
  <c r="R1390" i="18"/>
  <c r="Q1390" i="18"/>
  <c r="O1390" i="18"/>
  <c r="N1390" i="18" a="1"/>
  <c r="N1390" i="18" s="1"/>
  <c r="M1390" i="18"/>
  <c r="L1390" i="18"/>
  <c r="K1390" i="18"/>
  <c r="AZ1389" i="18"/>
  <c r="AX1389" i="18"/>
  <c r="BA1389" i="18" s="1"/>
  <c r="AU1389" i="18"/>
  <c r="AS1389" i="18"/>
  <c r="AP1389" i="18" s="1"/>
  <c r="AQ1389" i="18"/>
  <c r="AO1389" i="18"/>
  <c r="AM1389" i="18"/>
  <c r="AE1389" i="18"/>
  <c r="AC1389" i="18" a="1"/>
  <c r="AC1389" i="18" s="1"/>
  <c r="AB1389" i="18" a="1"/>
  <c r="AB1389" i="18" s="1"/>
  <c r="Z1389" i="18"/>
  <c r="Y1389" i="18"/>
  <c r="X1389" i="18"/>
  <c r="W1389" i="18"/>
  <c r="V1389" i="18"/>
  <c r="U1389" i="18"/>
  <c r="T1389" i="18"/>
  <c r="S1389" i="18"/>
  <c r="R1389" i="18"/>
  <c r="Q1389" i="18"/>
  <c r="O1389" i="18"/>
  <c r="N1389" i="18" a="1"/>
  <c r="N1389" i="18" s="1"/>
  <c r="M1389" i="18"/>
  <c r="L1389" i="18"/>
  <c r="K1389" i="18"/>
  <c r="AX1388" i="18"/>
  <c r="AT1388" i="18"/>
  <c r="AS1388" i="18"/>
  <c r="AP1388" i="18" s="1"/>
  <c r="AO1388" i="18"/>
  <c r="AJ1388" i="18"/>
  <c r="AG1388" i="18"/>
  <c r="AF1388" i="18"/>
  <c r="AE1388" i="18"/>
  <c r="AH1388" i="18" s="1"/>
  <c r="AC1388" i="18" a="1"/>
  <c r="AC1388" i="18" s="1"/>
  <c r="AB1388" i="18" a="1"/>
  <c r="AB1388" i="18" s="1"/>
  <c r="Z1388" i="18"/>
  <c r="Y1388" i="18"/>
  <c r="X1388" i="18"/>
  <c r="W1388" i="18"/>
  <c r="V1388" i="18"/>
  <c r="U1388" i="18"/>
  <c r="T1388" i="18"/>
  <c r="S1388" i="18"/>
  <c r="R1388" i="18"/>
  <c r="Q1388" i="18"/>
  <c r="O1388" i="18"/>
  <c r="N1388" i="18" a="1"/>
  <c r="N1388" i="18" s="1"/>
  <c r="M1388" i="18"/>
  <c r="L1388" i="18"/>
  <c r="K1388" i="18"/>
  <c r="AX1387" i="18"/>
  <c r="AY1387" i="18" s="1"/>
  <c r="AS1387" i="18"/>
  <c r="AK1387" i="18"/>
  <c r="AH1387" i="18"/>
  <c r="AF1387" i="18"/>
  <c r="AE1387" i="18"/>
  <c r="AI1387" i="18" s="1"/>
  <c r="AC1387" i="18" a="1"/>
  <c r="AC1387" i="18" s="1"/>
  <c r="AB1387" i="18" a="1"/>
  <c r="AB1387" i="18" s="1"/>
  <c r="Z1387" i="18"/>
  <c r="Y1387" i="18"/>
  <c r="X1387" i="18"/>
  <c r="W1387" i="18"/>
  <c r="V1387" i="18"/>
  <c r="U1387" i="18"/>
  <c r="T1387" i="18"/>
  <c r="S1387" i="18"/>
  <c r="R1387" i="18"/>
  <c r="Q1387" i="18"/>
  <c r="O1387" i="18"/>
  <c r="N1387" i="18" a="1"/>
  <c r="N1387" i="18" s="1"/>
  <c r="M1387" i="18"/>
  <c r="L1387" i="18"/>
  <c r="K1387" i="18"/>
  <c r="AX1386" i="18"/>
  <c r="AS1386" i="18"/>
  <c r="AR1386" i="18" s="1"/>
  <c r="AQ1386" i="18"/>
  <c r="AP1386" i="18"/>
  <c r="AO1386" i="18"/>
  <c r="AM1386" i="18"/>
  <c r="AL1386" i="18"/>
  <c r="AE1386" i="18"/>
  <c r="AJ1386" i="18" s="1"/>
  <c r="AC1386" i="18" a="1"/>
  <c r="AC1386" i="18" s="1"/>
  <c r="AB1386" i="18" a="1"/>
  <c r="AB1386" i="18" s="1"/>
  <c r="Z1386" i="18"/>
  <c r="Y1386" i="18"/>
  <c r="X1386" i="18"/>
  <c r="W1386" i="18"/>
  <c r="V1386" i="18"/>
  <c r="U1386" i="18"/>
  <c r="T1386" i="18"/>
  <c r="S1386" i="18"/>
  <c r="R1386" i="18"/>
  <c r="Q1386" i="18"/>
  <c r="O1386" i="18"/>
  <c r="N1386" i="18" a="1"/>
  <c r="N1386" i="18" s="1"/>
  <c r="M1386" i="18"/>
  <c r="L1386" i="18"/>
  <c r="K1386" i="18"/>
  <c r="AZ1385" i="18"/>
  <c r="AX1385" i="18"/>
  <c r="BA1385" i="18" s="1"/>
  <c r="AU1385" i="18"/>
  <c r="AS1385" i="18"/>
  <c r="AP1385" i="18" s="1"/>
  <c r="AQ1385" i="18"/>
  <c r="AO1385" i="18"/>
  <c r="AM1385" i="18"/>
  <c r="AE1385" i="18"/>
  <c r="AC1385" i="18" a="1"/>
  <c r="AC1385" i="18" s="1"/>
  <c r="AB1385" i="18" a="1"/>
  <c r="AB1385" i="18" s="1"/>
  <c r="Z1385" i="18"/>
  <c r="Y1385" i="18"/>
  <c r="X1385" i="18"/>
  <c r="W1385" i="18"/>
  <c r="V1385" i="18"/>
  <c r="U1385" i="18"/>
  <c r="T1385" i="18"/>
  <c r="S1385" i="18"/>
  <c r="R1385" i="18"/>
  <c r="Q1385" i="18"/>
  <c r="O1385" i="18"/>
  <c r="N1385" i="18" a="1"/>
  <c r="N1385" i="18" s="1"/>
  <c r="M1385" i="18"/>
  <c r="L1385" i="18"/>
  <c r="K1385" i="18"/>
  <c r="AX1384" i="18"/>
  <c r="AS1384" i="18"/>
  <c r="AP1384" i="18" s="1"/>
  <c r="AO1384" i="18"/>
  <c r="AJ1384" i="18"/>
  <c r="AG1384" i="18"/>
  <c r="AF1384" i="18"/>
  <c r="AE1384" i="18"/>
  <c r="AH1384" i="18" s="1"/>
  <c r="AC1384" i="18" a="1"/>
  <c r="AC1384" i="18" s="1"/>
  <c r="AB1384" i="18" a="1"/>
  <c r="AB1384" i="18" s="1"/>
  <c r="Z1384" i="18"/>
  <c r="Y1384" i="18"/>
  <c r="X1384" i="18"/>
  <c r="W1384" i="18"/>
  <c r="V1384" i="18"/>
  <c r="U1384" i="18"/>
  <c r="T1384" i="18"/>
  <c r="S1384" i="18"/>
  <c r="R1384" i="18"/>
  <c r="Q1384" i="18"/>
  <c r="O1384" i="18"/>
  <c r="N1384" i="18" a="1"/>
  <c r="N1384" i="18" s="1"/>
  <c r="M1384" i="18"/>
  <c r="L1384" i="18"/>
  <c r="K1384" i="18"/>
  <c r="AX1383" i="18"/>
  <c r="AY1383" i="18" s="1"/>
  <c r="AS1383" i="18"/>
  <c r="AK1383" i="18"/>
  <c r="AH1383" i="18"/>
  <c r="AF1383" i="18"/>
  <c r="AE1383" i="18"/>
  <c r="AI1383" i="18" s="1"/>
  <c r="AC1383" i="18" a="1"/>
  <c r="AC1383" i="18" s="1"/>
  <c r="AB1383" i="18" a="1"/>
  <c r="AB1383" i="18" s="1"/>
  <c r="Z1383" i="18"/>
  <c r="Y1383" i="18"/>
  <c r="X1383" i="18"/>
  <c r="W1383" i="18"/>
  <c r="V1383" i="18"/>
  <c r="U1383" i="18"/>
  <c r="T1383" i="18"/>
  <c r="S1383" i="18"/>
  <c r="R1383" i="18"/>
  <c r="Q1383" i="18"/>
  <c r="O1383" i="18"/>
  <c r="N1383" i="18" a="1"/>
  <c r="N1383" i="18" s="1"/>
  <c r="M1383" i="18"/>
  <c r="L1383" i="18"/>
  <c r="K1383" i="18"/>
  <c r="AX1382" i="18"/>
  <c r="AS1382" i="18"/>
  <c r="AR1382" i="18" s="1"/>
  <c r="AQ1382" i="18"/>
  <c r="AP1382" i="18"/>
  <c r="AO1382" i="18"/>
  <c r="AM1382" i="18"/>
  <c r="AL1382" i="18"/>
  <c r="AE1382" i="18"/>
  <c r="AJ1382" i="18" s="1"/>
  <c r="AC1382" i="18" a="1"/>
  <c r="AC1382" i="18" s="1"/>
  <c r="AB1382" i="18" a="1"/>
  <c r="AB1382" i="18" s="1"/>
  <c r="Z1382" i="18"/>
  <c r="Y1382" i="18"/>
  <c r="X1382" i="18"/>
  <c r="W1382" i="18"/>
  <c r="V1382" i="18"/>
  <c r="U1382" i="18"/>
  <c r="T1382" i="18"/>
  <c r="S1382" i="18"/>
  <c r="R1382" i="18"/>
  <c r="Q1382" i="18"/>
  <c r="O1382" i="18"/>
  <c r="N1382" i="18" a="1"/>
  <c r="N1382" i="18" s="1"/>
  <c r="M1382" i="18"/>
  <c r="L1382" i="18"/>
  <c r="K1382" i="18"/>
  <c r="AZ1381" i="18"/>
  <c r="AX1381" i="18"/>
  <c r="BA1381" i="18" s="1"/>
  <c r="AU1381" i="18"/>
  <c r="AS1381" i="18"/>
  <c r="AP1381" i="18" s="1"/>
  <c r="AQ1381" i="18"/>
  <c r="AO1381" i="18"/>
  <c r="AM1381" i="18"/>
  <c r="AE1381" i="18"/>
  <c r="AC1381" i="18" a="1"/>
  <c r="AC1381" i="18" s="1"/>
  <c r="AB1381" i="18" a="1"/>
  <c r="AB1381" i="18" s="1"/>
  <c r="Z1381" i="18"/>
  <c r="Y1381" i="18"/>
  <c r="X1381" i="18"/>
  <c r="W1381" i="18"/>
  <c r="V1381" i="18"/>
  <c r="U1381" i="18"/>
  <c r="T1381" i="18"/>
  <c r="S1381" i="18"/>
  <c r="R1381" i="18"/>
  <c r="Q1381" i="18"/>
  <c r="O1381" i="18"/>
  <c r="N1381" i="18" a="1"/>
  <c r="N1381" i="18" s="1"/>
  <c r="M1381" i="18"/>
  <c r="L1381" i="18"/>
  <c r="K1381" i="18"/>
  <c r="AX1380" i="18"/>
  <c r="AT1380" i="18"/>
  <c r="AS1380" i="18"/>
  <c r="AP1380" i="18" s="1"/>
  <c r="AO1380" i="18"/>
  <c r="AJ1380" i="18"/>
  <c r="AG1380" i="18"/>
  <c r="AF1380" i="18"/>
  <c r="AE1380" i="18"/>
  <c r="AH1380" i="18" s="1"/>
  <c r="AC1380" i="18" a="1"/>
  <c r="AC1380" i="18" s="1"/>
  <c r="AB1380" i="18" a="1"/>
  <c r="AB1380" i="18" s="1"/>
  <c r="Z1380" i="18"/>
  <c r="Y1380" i="18"/>
  <c r="X1380" i="18"/>
  <c r="W1380" i="18"/>
  <c r="V1380" i="18"/>
  <c r="U1380" i="18"/>
  <c r="T1380" i="18"/>
  <c r="S1380" i="18"/>
  <c r="R1380" i="18"/>
  <c r="Q1380" i="18"/>
  <c r="O1380" i="18"/>
  <c r="N1380" i="18" a="1"/>
  <c r="N1380" i="18" s="1"/>
  <c r="M1380" i="18"/>
  <c r="L1380" i="18"/>
  <c r="K1380" i="18"/>
  <c r="AX1379" i="18"/>
  <c r="AY1379" i="18" s="1"/>
  <c r="AS1379" i="18"/>
  <c r="AK1379" i="18"/>
  <c r="AH1379" i="18"/>
  <c r="AF1379" i="18"/>
  <c r="AE1379" i="18"/>
  <c r="AI1379" i="18" s="1"/>
  <c r="AC1379" i="18" a="1"/>
  <c r="AC1379" i="18" s="1"/>
  <c r="AB1379" i="18" a="1"/>
  <c r="AB1379" i="18" s="1"/>
  <c r="Z1379" i="18"/>
  <c r="Y1379" i="18"/>
  <c r="X1379" i="18"/>
  <c r="W1379" i="18"/>
  <c r="V1379" i="18"/>
  <c r="U1379" i="18"/>
  <c r="T1379" i="18"/>
  <c r="S1379" i="18"/>
  <c r="R1379" i="18"/>
  <c r="Q1379" i="18"/>
  <c r="O1379" i="18"/>
  <c r="N1379" i="18"/>
  <c r="N1379" i="18" a="1"/>
  <c r="M1379" i="18"/>
  <c r="L1379" i="18"/>
  <c r="K1379" i="18"/>
  <c r="AX1378" i="18"/>
  <c r="AS1378" i="18"/>
  <c r="AR1378" i="18" s="1"/>
  <c r="AQ1378" i="18"/>
  <c r="AP1378" i="18"/>
  <c r="AO1378" i="18"/>
  <c r="AM1378" i="18"/>
  <c r="AL1378" i="18"/>
  <c r="AE1378" i="18"/>
  <c r="AJ1378" i="18" s="1"/>
  <c r="AC1378" i="18" a="1"/>
  <c r="AC1378" i="18" s="1"/>
  <c r="AB1378" i="18" a="1"/>
  <c r="AB1378" i="18" s="1"/>
  <c r="Z1378" i="18"/>
  <c r="Y1378" i="18"/>
  <c r="X1378" i="18"/>
  <c r="W1378" i="18"/>
  <c r="V1378" i="18"/>
  <c r="U1378" i="18"/>
  <c r="T1378" i="18"/>
  <c r="S1378" i="18"/>
  <c r="R1378" i="18"/>
  <c r="Q1378" i="18"/>
  <c r="O1378" i="18"/>
  <c r="N1378" i="18" a="1"/>
  <c r="N1378" i="18" s="1"/>
  <c r="M1378" i="18"/>
  <c r="L1378" i="18"/>
  <c r="K1378" i="18"/>
  <c r="AZ1377" i="18"/>
  <c r="AX1377" i="18"/>
  <c r="BA1377" i="18" s="1"/>
  <c r="AU1377" i="18"/>
  <c r="AS1377" i="18"/>
  <c r="AP1377" i="18" s="1"/>
  <c r="AQ1377" i="18"/>
  <c r="AO1377" i="18"/>
  <c r="AM1377" i="18"/>
  <c r="AE1377" i="18"/>
  <c r="AC1377" i="18" a="1"/>
  <c r="AC1377" i="18" s="1"/>
  <c r="AB1377" i="18" a="1"/>
  <c r="AB1377" i="18" s="1"/>
  <c r="Z1377" i="18"/>
  <c r="Y1377" i="18"/>
  <c r="X1377" i="18"/>
  <c r="W1377" i="18"/>
  <c r="V1377" i="18"/>
  <c r="U1377" i="18"/>
  <c r="T1377" i="18"/>
  <c r="S1377" i="18"/>
  <c r="R1377" i="18"/>
  <c r="Q1377" i="18"/>
  <c r="O1377" i="18"/>
  <c r="N1377" i="18" a="1"/>
  <c r="N1377" i="18" s="1"/>
  <c r="M1377" i="18"/>
  <c r="L1377" i="18"/>
  <c r="K1377" i="18"/>
  <c r="AX1376" i="18"/>
  <c r="AT1376" i="18" s="1"/>
  <c r="AS1376" i="18"/>
  <c r="AP1376" i="18" s="1"/>
  <c r="AO1376" i="18"/>
  <c r="AJ1376" i="18"/>
  <c r="AG1376" i="18"/>
  <c r="AF1376" i="18"/>
  <c r="AE1376" i="18"/>
  <c r="AH1376" i="18" s="1"/>
  <c r="AC1376" i="18" a="1"/>
  <c r="AC1376" i="18" s="1"/>
  <c r="AB1376" i="18" a="1"/>
  <c r="AB1376" i="18" s="1"/>
  <c r="Z1376" i="18"/>
  <c r="Y1376" i="18"/>
  <c r="X1376" i="18"/>
  <c r="W1376" i="18"/>
  <c r="V1376" i="18"/>
  <c r="U1376" i="18"/>
  <c r="T1376" i="18"/>
  <c r="S1376" i="18"/>
  <c r="R1376" i="18"/>
  <c r="Q1376" i="18"/>
  <c r="O1376" i="18"/>
  <c r="N1376" i="18" a="1"/>
  <c r="N1376" i="18" s="1"/>
  <c r="M1376" i="18"/>
  <c r="L1376" i="18"/>
  <c r="K1376" i="18"/>
  <c r="AX1375" i="18"/>
  <c r="AY1375" i="18" s="1"/>
  <c r="AS1375" i="18"/>
  <c r="AK1375" i="18"/>
  <c r="AH1375" i="18"/>
  <c r="AF1375" i="18"/>
  <c r="AE1375" i="18"/>
  <c r="AI1375" i="18" s="1"/>
  <c r="AC1375" i="18" a="1"/>
  <c r="AC1375" i="18" s="1"/>
  <c r="AB1375" i="18" a="1"/>
  <c r="AB1375" i="18" s="1"/>
  <c r="Z1375" i="18"/>
  <c r="Y1375" i="18"/>
  <c r="X1375" i="18"/>
  <c r="W1375" i="18"/>
  <c r="V1375" i="18"/>
  <c r="U1375" i="18"/>
  <c r="T1375" i="18"/>
  <c r="S1375" i="18"/>
  <c r="R1375" i="18"/>
  <c r="Q1375" i="18"/>
  <c r="O1375" i="18"/>
  <c r="N1375" i="18" a="1"/>
  <c r="N1375" i="18" s="1"/>
  <c r="M1375" i="18"/>
  <c r="L1375" i="18"/>
  <c r="K1375" i="18"/>
  <c r="AX1374" i="18"/>
  <c r="AS1374" i="18"/>
  <c r="AR1374" i="18" s="1"/>
  <c r="AQ1374" i="18"/>
  <c r="AP1374" i="18"/>
  <c r="AO1374" i="18"/>
  <c r="AM1374" i="18"/>
  <c r="AL1374" i="18"/>
  <c r="AE1374" i="18"/>
  <c r="AJ1374" i="18" s="1"/>
  <c r="AC1374" i="18" a="1"/>
  <c r="AC1374" i="18" s="1"/>
  <c r="AB1374" i="18" a="1"/>
  <c r="AB1374" i="18" s="1"/>
  <c r="Z1374" i="18"/>
  <c r="Y1374" i="18"/>
  <c r="X1374" i="18"/>
  <c r="W1374" i="18"/>
  <c r="V1374" i="18"/>
  <c r="U1374" i="18"/>
  <c r="T1374" i="18"/>
  <c r="S1374" i="18"/>
  <c r="R1374" i="18"/>
  <c r="Q1374" i="18"/>
  <c r="O1374" i="18"/>
  <c r="N1374" i="18" a="1"/>
  <c r="N1374" i="18" s="1"/>
  <c r="M1374" i="18"/>
  <c r="L1374" i="18"/>
  <c r="K1374" i="18"/>
  <c r="AZ1373" i="18"/>
  <c r="AX1373" i="18"/>
  <c r="BA1373" i="18" s="1"/>
  <c r="AU1373" i="18"/>
  <c r="AS1373" i="18"/>
  <c r="AP1373" i="18" s="1"/>
  <c r="AQ1373" i="18"/>
  <c r="AO1373" i="18"/>
  <c r="AM1373" i="18"/>
  <c r="AE1373" i="18"/>
  <c r="AC1373" i="18" a="1"/>
  <c r="AC1373" i="18" s="1"/>
  <c r="AB1373" i="18" a="1"/>
  <c r="AB1373" i="18" s="1"/>
  <c r="Z1373" i="18"/>
  <c r="Y1373" i="18"/>
  <c r="X1373" i="18"/>
  <c r="W1373" i="18"/>
  <c r="V1373" i="18"/>
  <c r="U1373" i="18"/>
  <c r="T1373" i="18"/>
  <c r="S1373" i="18"/>
  <c r="R1373" i="18"/>
  <c r="Q1373" i="18"/>
  <c r="O1373" i="18"/>
  <c r="N1373" i="18" a="1"/>
  <c r="N1373" i="18" s="1"/>
  <c r="M1373" i="18"/>
  <c r="L1373" i="18"/>
  <c r="K1373" i="18"/>
  <c r="AX1372" i="18"/>
  <c r="AT1372" i="18"/>
  <c r="AS1372" i="18"/>
  <c r="AP1372" i="18" s="1"/>
  <c r="AO1372" i="18"/>
  <c r="AJ1372" i="18"/>
  <c r="AG1372" i="18"/>
  <c r="AF1372" i="18"/>
  <c r="AE1372" i="18"/>
  <c r="AH1372" i="18" s="1"/>
  <c r="AC1372" i="18" a="1"/>
  <c r="AC1372" i="18" s="1"/>
  <c r="AB1372" i="18" a="1"/>
  <c r="AB1372" i="18" s="1"/>
  <c r="Z1372" i="18"/>
  <c r="Y1372" i="18"/>
  <c r="X1372" i="18"/>
  <c r="W1372" i="18"/>
  <c r="V1372" i="18"/>
  <c r="U1372" i="18"/>
  <c r="T1372" i="18"/>
  <c r="S1372" i="18"/>
  <c r="R1372" i="18"/>
  <c r="Q1372" i="18"/>
  <c r="O1372" i="18"/>
  <c r="N1372" i="18" a="1"/>
  <c r="N1372" i="18" s="1"/>
  <c r="M1372" i="18"/>
  <c r="L1372" i="18"/>
  <c r="K1372" i="18"/>
  <c r="AX1371" i="18"/>
  <c r="AY1371" i="18" s="1"/>
  <c r="AS1371" i="18"/>
  <c r="AK1371" i="18"/>
  <c r="AH1371" i="18"/>
  <c r="AF1371" i="18"/>
  <c r="AE1371" i="18"/>
  <c r="AI1371" i="18" s="1"/>
  <c r="AC1371" i="18" a="1"/>
  <c r="AC1371" i="18" s="1"/>
  <c r="AB1371" i="18" a="1"/>
  <c r="AB1371" i="18" s="1"/>
  <c r="Z1371" i="18"/>
  <c r="Y1371" i="18"/>
  <c r="X1371" i="18"/>
  <c r="W1371" i="18"/>
  <c r="V1371" i="18"/>
  <c r="U1371" i="18"/>
  <c r="T1371" i="18"/>
  <c r="S1371" i="18"/>
  <c r="R1371" i="18"/>
  <c r="Q1371" i="18"/>
  <c r="O1371" i="18"/>
  <c r="N1371" i="18"/>
  <c r="N1371" i="18" a="1"/>
  <c r="M1371" i="18"/>
  <c r="L1371" i="18"/>
  <c r="K1371" i="18"/>
  <c r="AX1370" i="18"/>
  <c r="AS1370" i="18"/>
  <c r="AR1370" i="18" s="1"/>
  <c r="AQ1370" i="18"/>
  <c r="AP1370" i="18"/>
  <c r="AO1370" i="18"/>
  <c r="AM1370" i="18"/>
  <c r="AL1370" i="18"/>
  <c r="AE1370" i="18"/>
  <c r="AJ1370" i="18" s="1"/>
  <c r="AC1370" i="18" a="1"/>
  <c r="AC1370" i="18" s="1"/>
  <c r="AB1370" i="18" a="1"/>
  <c r="AB1370" i="18" s="1"/>
  <c r="Z1370" i="18"/>
  <c r="Y1370" i="18"/>
  <c r="X1370" i="18"/>
  <c r="W1370" i="18"/>
  <c r="V1370" i="18"/>
  <c r="U1370" i="18"/>
  <c r="T1370" i="18"/>
  <c r="S1370" i="18"/>
  <c r="R1370" i="18"/>
  <c r="Q1370" i="18"/>
  <c r="O1370" i="18"/>
  <c r="N1370" i="18" a="1"/>
  <c r="N1370" i="18" s="1"/>
  <c r="M1370" i="18"/>
  <c r="L1370" i="18"/>
  <c r="K1370" i="18"/>
  <c r="AZ1369" i="18"/>
  <c r="AX1369" i="18"/>
  <c r="BA1369" i="18" s="1"/>
  <c r="AU1369" i="18"/>
  <c r="AS1369" i="18"/>
  <c r="AP1369" i="18" s="1"/>
  <c r="AQ1369" i="18"/>
  <c r="AO1369" i="18"/>
  <c r="AM1369" i="18"/>
  <c r="AE1369" i="18"/>
  <c r="AC1369" i="18" a="1"/>
  <c r="AC1369" i="18" s="1"/>
  <c r="AB1369" i="18" a="1"/>
  <c r="AB1369" i="18" s="1"/>
  <c r="Z1369" i="18"/>
  <c r="Y1369" i="18"/>
  <c r="X1369" i="18"/>
  <c r="W1369" i="18"/>
  <c r="V1369" i="18"/>
  <c r="U1369" i="18"/>
  <c r="T1369" i="18"/>
  <c r="S1369" i="18"/>
  <c r="R1369" i="18"/>
  <c r="Q1369" i="18"/>
  <c r="O1369" i="18"/>
  <c r="N1369" i="18" a="1"/>
  <c r="N1369" i="18" s="1"/>
  <c r="M1369" i="18"/>
  <c r="L1369" i="18"/>
  <c r="K1369" i="18"/>
  <c r="AX1368" i="18"/>
  <c r="AS1368" i="18"/>
  <c r="AP1368" i="18" s="1"/>
  <c r="AO1368" i="18"/>
  <c r="AJ1368" i="18"/>
  <c r="AG1368" i="18"/>
  <c r="AF1368" i="18"/>
  <c r="AE1368" i="18"/>
  <c r="AH1368" i="18" s="1"/>
  <c r="AC1368" i="18" a="1"/>
  <c r="AC1368" i="18" s="1"/>
  <c r="AB1368" i="18" a="1"/>
  <c r="AB1368" i="18" s="1"/>
  <c r="Z1368" i="18"/>
  <c r="Y1368" i="18"/>
  <c r="X1368" i="18"/>
  <c r="W1368" i="18"/>
  <c r="V1368" i="18"/>
  <c r="U1368" i="18"/>
  <c r="T1368" i="18"/>
  <c r="S1368" i="18"/>
  <c r="R1368" i="18"/>
  <c r="Q1368" i="18"/>
  <c r="O1368" i="18"/>
  <c r="N1368" i="18" a="1"/>
  <c r="N1368" i="18" s="1"/>
  <c r="M1368" i="18"/>
  <c r="L1368" i="18"/>
  <c r="K1368" i="18"/>
  <c r="AX1367" i="18"/>
  <c r="AY1367" i="18" s="1"/>
  <c r="AS1367" i="18"/>
  <c r="AK1367" i="18"/>
  <c r="AH1367" i="18"/>
  <c r="AF1367" i="18"/>
  <c r="AE1367" i="18"/>
  <c r="AI1367" i="18" s="1"/>
  <c r="AC1367" i="18" a="1"/>
  <c r="AC1367" i="18" s="1"/>
  <c r="AB1367" i="18" a="1"/>
  <c r="AB1367" i="18" s="1"/>
  <c r="Z1367" i="18"/>
  <c r="Y1367" i="18"/>
  <c r="X1367" i="18"/>
  <c r="W1367" i="18"/>
  <c r="V1367" i="18"/>
  <c r="U1367" i="18"/>
  <c r="T1367" i="18"/>
  <c r="S1367" i="18"/>
  <c r="R1367" i="18"/>
  <c r="Q1367" i="18"/>
  <c r="O1367" i="18"/>
  <c r="N1367" i="18" a="1"/>
  <c r="N1367" i="18" s="1"/>
  <c r="M1367" i="18"/>
  <c r="L1367" i="18"/>
  <c r="K1367" i="18"/>
  <c r="AX1366" i="18"/>
  <c r="AS1366" i="18"/>
  <c r="AR1366" i="18" s="1"/>
  <c r="AQ1366" i="18"/>
  <c r="AP1366" i="18"/>
  <c r="AO1366" i="18"/>
  <c r="AM1366" i="18"/>
  <c r="AL1366" i="18"/>
  <c r="AE1366" i="18"/>
  <c r="AJ1366" i="18" s="1"/>
  <c r="AC1366" i="18" a="1"/>
  <c r="AC1366" i="18" s="1"/>
  <c r="AB1366" i="18" a="1"/>
  <c r="AB1366" i="18" s="1"/>
  <c r="Z1366" i="18"/>
  <c r="Y1366" i="18"/>
  <c r="X1366" i="18"/>
  <c r="W1366" i="18"/>
  <c r="V1366" i="18"/>
  <c r="U1366" i="18"/>
  <c r="T1366" i="18"/>
  <c r="S1366" i="18"/>
  <c r="R1366" i="18"/>
  <c r="Q1366" i="18"/>
  <c r="O1366" i="18"/>
  <c r="N1366" i="18" a="1"/>
  <c r="N1366" i="18" s="1"/>
  <c r="M1366" i="18"/>
  <c r="L1366" i="18"/>
  <c r="K1366" i="18"/>
  <c r="AZ1365" i="18"/>
  <c r="AX1365" i="18"/>
  <c r="BA1365" i="18" s="1"/>
  <c r="AU1365" i="18"/>
  <c r="AS1365" i="18"/>
  <c r="AP1365" i="18" s="1"/>
  <c r="AQ1365" i="18"/>
  <c r="AO1365" i="18"/>
  <c r="AM1365" i="18"/>
  <c r="AE1365" i="18"/>
  <c r="AC1365" i="18" a="1"/>
  <c r="AC1365" i="18" s="1"/>
  <c r="AB1365" i="18" a="1"/>
  <c r="AB1365" i="18" s="1"/>
  <c r="Z1365" i="18"/>
  <c r="Y1365" i="18"/>
  <c r="X1365" i="18"/>
  <c r="W1365" i="18"/>
  <c r="V1365" i="18"/>
  <c r="U1365" i="18"/>
  <c r="T1365" i="18"/>
  <c r="S1365" i="18"/>
  <c r="R1365" i="18"/>
  <c r="Q1365" i="18"/>
  <c r="O1365" i="18"/>
  <c r="N1365" i="18" a="1"/>
  <c r="N1365" i="18" s="1"/>
  <c r="M1365" i="18"/>
  <c r="L1365" i="18"/>
  <c r="K1365" i="18"/>
  <c r="AX1364" i="18"/>
  <c r="AT1364" i="18"/>
  <c r="AS1364" i="18"/>
  <c r="AP1364" i="18" s="1"/>
  <c r="AO1364" i="18"/>
  <c r="AJ1364" i="18"/>
  <c r="AG1364" i="18"/>
  <c r="AF1364" i="18"/>
  <c r="AE1364" i="18"/>
  <c r="AH1364" i="18" s="1"/>
  <c r="AC1364" i="18" a="1"/>
  <c r="AC1364" i="18" s="1"/>
  <c r="AB1364" i="18" a="1"/>
  <c r="AB1364" i="18" s="1"/>
  <c r="Z1364" i="18"/>
  <c r="Y1364" i="18"/>
  <c r="X1364" i="18"/>
  <c r="W1364" i="18"/>
  <c r="V1364" i="18"/>
  <c r="U1364" i="18"/>
  <c r="T1364" i="18"/>
  <c r="S1364" i="18"/>
  <c r="R1364" i="18"/>
  <c r="Q1364" i="18"/>
  <c r="O1364" i="18"/>
  <c r="N1364" i="18" a="1"/>
  <c r="N1364" i="18" s="1"/>
  <c r="M1364" i="18"/>
  <c r="L1364" i="18"/>
  <c r="K1364" i="18"/>
  <c r="AX1363" i="18"/>
  <c r="AY1363" i="18" s="1"/>
  <c r="AS1363" i="18"/>
  <c r="AK1363" i="18"/>
  <c r="AH1363" i="18"/>
  <c r="AF1363" i="18"/>
  <c r="AE1363" i="18"/>
  <c r="AI1363" i="18" s="1"/>
  <c r="AC1363" i="18" a="1"/>
  <c r="AC1363" i="18" s="1"/>
  <c r="AB1363" i="18" a="1"/>
  <c r="AB1363" i="18" s="1"/>
  <c r="Z1363" i="18"/>
  <c r="Y1363" i="18"/>
  <c r="X1363" i="18"/>
  <c r="W1363" i="18"/>
  <c r="V1363" i="18"/>
  <c r="U1363" i="18"/>
  <c r="T1363" i="18"/>
  <c r="S1363" i="18"/>
  <c r="R1363" i="18"/>
  <c r="Q1363" i="18"/>
  <c r="O1363" i="18"/>
  <c r="N1363" i="18" a="1"/>
  <c r="N1363" i="18" s="1"/>
  <c r="M1363" i="18"/>
  <c r="L1363" i="18"/>
  <c r="K1363" i="18"/>
  <c r="AX1362" i="18"/>
  <c r="AS1362" i="18"/>
  <c r="AR1362" i="18" s="1"/>
  <c r="AQ1362" i="18"/>
  <c r="AP1362" i="18"/>
  <c r="AO1362" i="18"/>
  <c r="AM1362" i="18"/>
  <c r="AL1362" i="18"/>
  <c r="AE1362" i="18"/>
  <c r="AJ1362" i="18" s="1"/>
  <c r="AC1362" i="18" a="1"/>
  <c r="AC1362" i="18" s="1"/>
  <c r="AB1362" i="18" a="1"/>
  <c r="AB1362" i="18" s="1"/>
  <c r="Z1362" i="18"/>
  <c r="Y1362" i="18"/>
  <c r="X1362" i="18"/>
  <c r="W1362" i="18"/>
  <c r="V1362" i="18"/>
  <c r="U1362" i="18"/>
  <c r="T1362" i="18"/>
  <c r="S1362" i="18"/>
  <c r="R1362" i="18"/>
  <c r="Q1362" i="18"/>
  <c r="O1362" i="18"/>
  <c r="N1362" i="18" a="1"/>
  <c r="N1362" i="18" s="1"/>
  <c r="M1362" i="18"/>
  <c r="L1362" i="18"/>
  <c r="K1362" i="18"/>
  <c r="AZ1361" i="18"/>
  <c r="AX1361" i="18"/>
  <c r="BA1361" i="18" s="1"/>
  <c r="AU1361" i="18"/>
  <c r="AS1361" i="18"/>
  <c r="AP1361" i="18" s="1"/>
  <c r="AQ1361" i="18"/>
  <c r="AO1361" i="18"/>
  <c r="AM1361" i="18"/>
  <c r="AE1361" i="18"/>
  <c r="AC1361" i="18" a="1"/>
  <c r="AC1361" i="18" s="1"/>
  <c r="AB1361" i="18" a="1"/>
  <c r="AB1361" i="18" s="1"/>
  <c r="Z1361" i="18"/>
  <c r="Y1361" i="18"/>
  <c r="X1361" i="18"/>
  <c r="W1361" i="18"/>
  <c r="V1361" i="18"/>
  <c r="U1361" i="18"/>
  <c r="T1361" i="18"/>
  <c r="S1361" i="18"/>
  <c r="R1361" i="18"/>
  <c r="Q1361" i="18"/>
  <c r="O1361" i="18"/>
  <c r="N1361" i="18" a="1"/>
  <c r="N1361" i="18" s="1"/>
  <c r="M1361" i="18"/>
  <c r="L1361" i="18"/>
  <c r="K1361" i="18"/>
  <c r="AX1360" i="18"/>
  <c r="AT1360" i="18" s="1"/>
  <c r="AS1360" i="18"/>
  <c r="AP1360" i="18" s="1"/>
  <c r="AO1360" i="18"/>
  <c r="AJ1360" i="18"/>
  <c r="AG1360" i="18"/>
  <c r="AF1360" i="18"/>
  <c r="AE1360" i="18"/>
  <c r="AH1360" i="18" s="1"/>
  <c r="AC1360" i="18" a="1"/>
  <c r="AC1360" i="18" s="1"/>
  <c r="AB1360" i="18" a="1"/>
  <c r="AB1360" i="18" s="1"/>
  <c r="Z1360" i="18"/>
  <c r="Y1360" i="18"/>
  <c r="X1360" i="18"/>
  <c r="W1360" i="18"/>
  <c r="V1360" i="18"/>
  <c r="U1360" i="18"/>
  <c r="T1360" i="18"/>
  <c r="S1360" i="18"/>
  <c r="R1360" i="18"/>
  <c r="Q1360" i="18"/>
  <c r="O1360" i="18"/>
  <c r="N1360" i="18" a="1"/>
  <c r="N1360" i="18" s="1"/>
  <c r="M1360" i="18"/>
  <c r="L1360" i="18"/>
  <c r="K1360" i="18"/>
  <c r="AX1359" i="18"/>
  <c r="AY1359" i="18" s="1"/>
  <c r="AS1359" i="18"/>
  <c r="AK1359" i="18"/>
  <c r="AH1359" i="18"/>
  <c r="AF1359" i="18"/>
  <c r="AE1359" i="18"/>
  <c r="AI1359" i="18" s="1"/>
  <c r="AC1359" i="18" a="1"/>
  <c r="AC1359" i="18" s="1"/>
  <c r="AB1359" i="18" a="1"/>
  <c r="AB1359" i="18" s="1"/>
  <c r="Z1359" i="18"/>
  <c r="Y1359" i="18"/>
  <c r="X1359" i="18"/>
  <c r="W1359" i="18"/>
  <c r="V1359" i="18"/>
  <c r="U1359" i="18"/>
  <c r="T1359" i="18"/>
  <c r="S1359" i="18"/>
  <c r="R1359" i="18"/>
  <c r="Q1359" i="18"/>
  <c r="O1359" i="18"/>
  <c r="N1359" i="18"/>
  <c r="N1359" i="18" a="1"/>
  <c r="M1359" i="18"/>
  <c r="L1359" i="18"/>
  <c r="K1359" i="18"/>
  <c r="AX1358" i="18"/>
  <c r="AS1358" i="18"/>
  <c r="AR1358" i="18" s="1"/>
  <c r="AQ1358" i="18"/>
  <c r="AP1358" i="18"/>
  <c r="AO1358" i="18"/>
  <c r="AM1358" i="18"/>
  <c r="AL1358" i="18"/>
  <c r="AE1358" i="18"/>
  <c r="AJ1358" i="18" s="1"/>
  <c r="AC1358" i="18" a="1"/>
  <c r="AC1358" i="18" s="1"/>
  <c r="AB1358" i="18" a="1"/>
  <c r="AB1358" i="18" s="1"/>
  <c r="Z1358" i="18"/>
  <c r="Y1358" i="18"/>
  <c r="X1358" i="18"/>
  <c r="W1358" i="18"/>
  <c r="V1358" i="18"/>
  <c r="U1358" i="18"/>
  <c r="T1358" i="18"/>
  <c r="S1358" i="18"/>
  <c r="R1358" i="18"/>
  <c r="Q1358" i="18"/>
  <c r="O1358" i="18"/>
  <c r="N1358" i="18" a="1"/>
  <c r="N1358" i="18" s="1"/>
  <c r="M1358" i="18"/>
  <c r="L1358" i="18"/>
  <c r="K1358" i="18"/>
  <c r="AZ1357" i="18"/>
  <c r="AX1357" i="18"/>
  <c r="BA1357" i="18" s="1"/>
  <c r="AU1357" i="18"/>
  <c r="AS1357" i="18"/>
  <c r="AP1357" i="18" s="1"/>
  <c r="AQ1357" i="18"/>
  <c r="AO1357" i="18"/>
  <c r="AM1357" i="18"/>
  <c r="AE1357" i="18"/>
  <c r="AC1357" i="18" a="1"/>
  <c r="AC1357" i="18" s="1"/>
  <c r="AB1357" i="18" a="1"/>
  <c r="AB1357" i="18" s="1"/>
  <c r="Z1357" i="18"/>
  <c r="Y1357" i="18"/>
  <c r="X1357" i="18"/>
  <c r="W1357" i="18"/>
  <c r="V1357" i="18"/>
  <c r="U1357" i="18"/>
  <c r="T1357" i="18"/>
  <c r="S1357" i="18"/>
  <c r="R1357" i="18"/>
  <c r="Q1357" i="18"/>
  <c r="O1357" i="18"/>
  <c r="N1357" i="18" a="1"/>
  <c r="N1357" i="18" s="1"/>
  <c r="M1357" i="18"/>
  <c r="L1357" i="18"/>
  <c r="K1357" i="18"/>
  <c r="AX1356" i="18"/>
  <c r="AT1356" i="18" s="1"/>
  <c r="AS1356" i="18"/>
  <c r="AR1356" i="18" s="1"/>
  <c r="AP1356" i="18"/>
  <c r="AO1356" i="18"/>
  <c r="AL1356" i="18"/>
  <c r="AJ1356" i="18"/>
  <c r="AE1356" i="18"/>
  <c r="AC1356" i="18" a="1"/>
  <c r="AC1356" i="18" s="1"/>
  <c r="AB1356" i="18" a="1"/>
  <c r="AB1356" i="18" s="1"/>
  <c r="Z1356" i="18"/>
  <c r="Y1356" i="18"/>
  <c r="X1356" i="18"/>
  <c r="W1356" i="18"/>
  <c r="V1356" i="18"/>
  <c r="U1356" i="18"/>
  <c r="T1356" i="18"/>
  <c r="S1356" i="18"/>
  <c r="R1356" i="18"/>
  <c r="Q1356" i="18"/>
  <c r="O1356" i="18"/>
  <c r="N1356" i="18" a="1"/>
  <c r="N1356" i="18" s="1"/>
  <c r="M1356" i="18"/>
  <c r="L1356" i="18"/>
  <c r="K1356" i="18"/>
  <c r="AY1355" i="18"/>
  <c r="AX1355" i="18"/>
  <c r="BA1355" i="18" s="1"/>
  <c r="AU1355" i="18"/>
  <c r="AT1355" i="18"/>
  <c r="AS1355" i="18"/>
  <c r="AR1355" i="18" s="1"/>
  <c r="AP1355" i="18"/>
  <c r="AM1355" i="18"/>
  <c r="AI1355" i="18"/>
  <c r="AE1355" i="18"/>
  <c r="AC1355" i="18" a="1"/>
  <c r="AC1355" i="18" s="1"/>
  <c r="AB1355" i="18" a="1"/>
  <c r="AB1355" i="18" s="1"/>
  <c r="Z1355" i="18"/>
  <c r="Y1355" i="18"/>
  <c r="X1355" i="18"/>
  <c r="W1355" i="18"/>
  <c r="V1355" i="18"/>
  <c r="U1355" i="18"/>
  <c r="T1355" i="18"/>
  <c r="S1355" i="18"/>
  <c r="R1355" i="18"/>
  <c r="Q1355" i="18"/>
  <c r="O1355" i="18"/>
  <c r="N1355" i="18" a="1"/>
  <c r="N1355" i="18" s="1"/>
  <c r="M1355" i="18"/>
  <c r="L1355" i="18"/>
  <c r="K1355" i="18"/>
  <c r="AZ1354" i="18"/>
  <c r="AX1354" i="18"/>
  <c r="BA1354" i="18" s="1"/>
  <c r="AU1354" i="18"/>
  <c r="AS1354" i="18"/>
  <c r="AP1354" i="18" s="1"/>
  <c r="AQ1354" i="18"/>
  <c r="AO1354" i="18"/>
  <c r="AM1354" i="18"/>
  <c r="AE1354" i="18"/>
  <c r="AC1354" i="18" a="1"/>
  <c r="AC1354" i="18" s="1"/>
  <c r="AB1354" i="18" a="1"/>
  <c r="AB1354" i="18" s="1"/>
  <c r="Z1354" i="18"/>
  <c r="Y1354" i="18"/>
  <c r="X1354" i="18"/>
  <c r="W1354" i="18"/>
  <c r="V1354" i="18"/>
  <c r="U1354" i="18"/>
  <c r="T1354" i="18"/>
  <c r="S1354" i="18"/>
  <c r="R1354" i="18"/>
  <c r="Q1354" i="18"/>
  <c r="O1354" i="18"/>
  <c r="N1354" i="18" a="1"/>
  <c r="N1354" i="18" s="1"/>
  <c r="M1354" i="18"/>
  <c r="L1354" i="18"/>
  <c r="K1354" i="18"/>
  <c r="AX1353" i="18"/>
  <c r="AT1353" i="18"/>
  <c r="AS1353" i="18"/>
  <c r="AO1353" i="18" s="1"/>
  <c r="AG1353" i="18"/>
  <c r="AE1353" i="18"/>
  <c r="AI1353" i="18" s="1"/>
  <c r="AC1353" i="18" a="1"/>
  <c r="AC1353" i="18" s="1"/>
  <c r="AB1353" i="18" a="1"/>
  <c r="AB1353" i="18" s="1"/>
  <c r="Z1353" i="18"/>
  <c r="Y1353" i="18"/>
  <c r="X1353" i="18"/>
  <c r="W1353" i="18"/>
  <c r="V1353" i="18"/>
  <c r="U1353" i="18"/>
  <c r="T1353" i="18"/>
  <c r="S1353" i="18"/>
  <c r="R1353" i="18"/>
  <c r="Q1353" i="18"/>
  <c r="O1353" i="18"/>
  <c r="N1353" i="18" a="1"/>
  <c r="N1353" i="18" s="1"/>
  <c r="M1353" i="18"/>
  <c r="L1353" i="18"/>
  <c r="K1353" i="18"/>
  <c r="AX1352" i="18"/>
  <c r="AT1352" i="18"/>
  <c r="AS1352" i="18"/>
  <c r="AR1352" i="18" s="1"/>
  <c r="AP1352" i="18"/>
  <c r="AO1352" i="18"/>
  <c r="AL1352" i="18"/>
  <c r="AJ1352" i="18"/>
  <c r="AE1352" i="18"/>
  <c r="AC1352" i="18" a="1"/>
  <c r="AC1352" i="18" s="1"/>
  <c r="AB1352" i="18" a="1"/>
  <c r="AB1352" i="18" s="1"/>
  <c r="Z1352" i="18"/>
  <c r="Y1352" i="18"/>
  <c r="X1352" i="18"/>
  <c r="W1352" i="18"/>
  <c r="V1352" i="18"/>
  <c r="U1352" i="18"/>
  <c r="T1352" i="18"/>
  <c r="S1352" i="18"/>
  <c r="R1352" i="18"/>
  <c r="Q1352" i="18"/>
  <c r="O1352" i="18"/>
  <c r="N1352" i="18" a="1"/>
  <c r="N1352" i="18" s="1"/>
  <c r="M1352" i="18"/>
  <c r="L1352" i="18"/>
  <c r="K1352" i="18"/>
  <c r="AY1351" i="18"/>
  <c r="AX1351" i="18"/>
  <c r="BA1351" i="18" s="1"/>
  <c r="AU1351" i="18"/>
  <c r="AT1351" i="18"/>
  <c r="AS1351" i="18"/>
  <c r="AR1351" i="18" s="1"/>
  <c r="AP1351" i="18"/>
  <c r="AM1351" i="18"/>
  <c r="AI1351" i="18"/>
  <c r="AE1351" i="18"/>
  <c r="AC1351" i="18" a="1"/>
  <c r="AC1351" i="18" s="1"/>
  <c r="AB1351" i="18" a="1"/>
  <c r="AB1351" i="18" s="1"/>
  <c r="Z1351" i="18"/>
  <c r="Y1351" i="18"/>
  <c r="X1351" i="18"/>
  <c r="W1351" i="18"/>
  <c r="V1351" i="18"/>
  <c r="U1351" i="18"/>
  <c r="T1351" i="18"/>
  <c r="S1351" i="18"/>
  <c r="R1351" i="18"/>
  <c r="Q1351" i="18"/>
  <c r="O1351" i="18"/>
  <c r="N1351" i="18" a="1"/>
  <c r="N1351" i="18" s="1"/>
  <c r="M1351" i="18"/>
  <c r="L1351" i="18"/>
  <c r="K1351" i="18"/>
  <c r="AZ1350" i="18"/>
  <c r="AX1350" i="18"/>
  <c r="BA1350" i="18" s="1"/>
  <c r="AU1350" i="18"/>
  <c r="AS1350" i="18"/>
  <c r="AP1350" i="18" s="1"/>
  <c r="AQ1350" i="18"/>
  <c r="AO1350" i="18"/>
  <c r="AM1350" i="18"/>
  <c r="AE1350" i="18"/>
  <c r="AC1350" i="18" a="1"/>
  <c r="AC1350" i="18" s="1"/>
  <c r="AB1350" i="18" a="1"/>
  <c r="AB1350" i="18" s="1"/>
  <c r="Z1350" i="18"/>
  <c r="Y1350" i="18"/>
  <c r="X1350" i="18"/>
  <c r="W1350" i="18"/>
  <c r="V1350" i="18"/>
  <c r="U1350" i="18"/>
  <c r="T1350" i="18"/>
  <c r="S1350" i="18"/>
  <c r="R1350" i="18"/>
  <c r="Q1350" i="18"/>
  <c r="O1350" i="18"/>
  <c r="N1350" i="18" a="1"/>
  <c r="N1350" i="18" s="1"/>
  <c r="M1350" i="18"/>
  <c r="L1350" i="18"/>
  <c r="K1350" i="18"/>
  <c r="AX1349" i="18"/>
  <c r="AT1349" i="18"/>
  <c r="AS1349" i="18"/>
  <c r="AO1349" i="18"/>
  <c r="AJ1349" i="18"/>
  <c r="AG1349" i="18"/>
  <c r="AF1349" i="18"/>
  <c r="AE1349" i="18"/>
  <c r="AI1349" i="18" s="1"/>
  <c r="AC1349" i="18" a="1"/>
  <c r="AC1349" i="18" s="1"/>
  <c r="AB1349" i="18" a="1"/>
  <c r="AB1349" i="18" s="1"/>
  <c r="Z1349" i="18"/>
  <c r="Y1349" i="18"/>
  <c r="X1349" i="18"/>
  <c r="W1349" i="18"/>
  <c r="V1349" i="18"/>
  <c r="U1349" i="18"/>
  <c r="T1349" i="18"/>
  <c r="S1349" i="18"/>
  <c r="R1349" i="18"/>
  <c r="Q1349" i="18"/>
  <c r="O1349" i="18"/>
  <c r="N1349" i="18" a="1"/>
  <c r="N1349" i="18" s="1"/>
  <c r="M1349" i="18"/>
  <c r="L1349" i="18"/>
  <c r="K1349" i="18"/>
  <c r="AX1348" i="18"/>
  <c r="AS1348" i="18"/>
  <c r="AR1348" i="18" s="1"/>
  <c r="AP1348" i="18"/>
  <c r="AO1348" i="18"/>
  <c r="AL1348" i="18"/>
  <c r="AE1348" i="18"/>
  <c r="AC1348" i="18" a="1"/>
  <c r="AC1348" i="18" s="1"/>
  <c r="AB1348" i="18" a="1"/>
  <c r="AB1348" i="18" s="1"/>
  <c r="Z1348" i="18"/>
  <c r="Y1348" i="18"/>
  <c r="X1348" i="18"/>
  <c r="W1348" i="18"/>
  <c r="V1348" i="18"/>
  <c r="U1348" i="18"/>
  <c r="T1348" i="18"/>
  <c r="S1348" i="18"/>
  <c r="R1348" i="18"/>
  <c r="Q1348" i="18"/>
  <c r="O1348" i="18"/>
  <c r="N1348" i="18" a="1"/>
  <c r="N1348" i="18" s="1"/>
  <c r="M1348" i="18"/>
  <c r="L1348" i="18"/>
  <c r="K1348" i="18"/>
  <c r="AY1347" i="18"/>
  <c r="AX1347" i="18"/>
  <c r="BA1347" i="18" s="1"/>
  <c r="AU1347" i="18"/>
  <c r="AT1347" i="18"/>
  <c r="AS1347" i="18"/>
  <c r="AR1347" i="18" s="1"/>
  <c r="AP1347" i="18"/>
  <c r="AM1347" i="18"/>
  <c r="AE1347" i="18"/>
  <c r="AC1347" i="18" a="1"/>
  <c r="AC1347" i="18" s="1"/>
  <c r="AB1347" i="18" a="1"/>
  <c r="AB1347" i="18" s="1"/>
  <c r="Z1347" i="18"/>
  <c r="Y1347" i="18"/>
  <c r="X1347" i="18"/>
  <c r="W1347" i="18"/>
  <c r="V1347" i="18"/>
  <c r="U1347" i="18"/>
  <c r="T1347" i="18"/>
  <c r="S1347" i="18"/>
  <c r="R1347" i="18"/>
  <c r="Q1347" i="18"/>
  <c r="O1347" i="18"/>
  <c r="N1347" i="18" a="1"/>
  <c r="N1347" i="18" s="1"/>
  <c r="M1347" i="18"/>
  <c r="L1347" i="18"/>
  <c r="K1347" i="18"/>
  <c r="AY1346" i="18"/>
  <c r="AX1346" i="18"/>
  <c r="BA1346" i="18" s="1"/>
  <c r="AV1346" i="18"/>
  <c r="AT1346" i="18"/>
  <c r="AS1346" i="18"/>
  <c r="AQ1346" i="18" s="1"/>
  <c r="AR1346" i="18"/>
  <c r="AP1346" i="18"/>
  <c r="AO1346" i="18"/>
  <c r="AN1346" i="18"/>
  <c r="AL1346" i="18"/>
  <c r="AJ1346" i="18"/>
  <c r="AF1346" i="18"/>
  <c r="AE1346" i="18"/>
  <c r="AI1346" i="18" s="1"/>
  <c r="AC1346" i="18" a="1"/>
  <c r="AC1346" i="18" s="1"/>
  <c r="AB1346" i="18" a="1"/>
  <c r="AB1346" i="18" s="1"/>
  <c r="Z1346" i="18"/>
  <c r="Y1346" i="18"/>
  <c r="X1346" i="18"/>
  <c r="W1346" i="18"/>
  <c r="V1346" i="18"/>
  <c r="U1346" i="18"/>
  <c r="T1346" i="18"/>
  <c r="S1346" i="18"/>
  <c r="R1346" i="18"/>
  <c r="Q1346" i="18"/>
  <c r="O1346" i="18"/>
  <c r="N1346" i="18" a="1"/>
  <c r="N1346" i="18" s="1"/>
  <c r="M1346" i="18"/>
  <c r="L1346" i="18"/>
  <c r="K1346" i="18"/>
  <c r="BA1345" i="18"/>
  <c r="AZ1345" i="18"/>
  <c r="AY1345" i="18"/>
  <c r="AX1345" i="18"/>
  <c r="AW1345" i="18"/>
  <c r="AV1345" i="18"/>
  <c r="AU1345" i="18"/>
  <c r="AT1345" i="18"/>
  <c r="AS1345" i="18"/>
  <c r="AJ1345" i="18"/>
  <c r="AF1345" i="18"/>
  <c r="AE1345" i="18"/>
  <c r="AI1345" i="18" s="1"/>
  <c r="AC1345" i="18" a="1"/>
  <c r="AC1345" i="18" s="1"/>
  <c r="AB1345" i="18" a="1"/>
  <c r="AB1345" i="18" s="1"/>
  <c r="Z1345" i="18"/>
  <c r="Y1345" i="18"/>
  <c r="X1345" i="18"/>
  <c r="W1345" i="18"/>
  <c r="V1345" i="18"/>
  <c r="U1345" i="18"/>
  <c r="T1345" i="18"/>
  <c r="S1345" i="18"/>
  <c r="R1345" i="18"/>
  <c r="Q1345" i="18"/>
  <c r="O1345" i="18"/>
  <c r="N1345" i="18" a="1"/>
  <c r="N1345" i="18" s="1"/>
  <c r="M1345" i="18"/>
  <c r="L1345" i="18"/>
  <c r="K1345" i="18"/>
  <c r="AX1344" i="18"/>
  <c r="AT1344" i="18" s="1"/>
  <c r="AS1344" i="18"/>
  <c r="AR1344" i="18" s="1"/>
  <c r="AP1344" i="18"/>
  <c r="AL1344" i="18"/>
  <c r="AG1344" i="18"/>
  <c r="AE1344" i="18"/>
  <c r="AI1344" i="18" s="1"/>
  <c r="AC1344" i="18" a="1"/>
  <c r="AC1344" i="18" s="1"/>
  <c r="AB1344" i="18" a="1"/>
  <c r="AB1344" i="18" s="1"/>
  <c r="Z1344" i="18"/>
  <c r="Y1344" i="18"/>
  <c r="X1344" i="18"/>
  <c r="W1344" i="18"/>
  <c r="V1344" i="18"/>
  <c r="U1344" i="18"/>
  <c r="T1344" i="18"/>
  <c r="S1344" i="18"/>
  <c r="R1344" i="18"/>
  <c r="Q1344" i="18"/>
  <c r="O1344" i="18"/>
  <c r="N1344" i="18" a="1"/>
  <c r="N1344" i="18" s="1"/>
  <c r="M1344" i="18"/>
  <c r="L1344" i="18"/>
  <c r="K1344" i="18"/>
  <c r="AY1343" i="18"/>
  <c r="AX1343" i="18"/>
  <c r="BA1343" i="18" s="1"/>
  <c r="AU1343" i="18"/>
  <c r="AS1343" i="18"/>
  <c r="AM1343" i="18" s="1"/>
  <c r="AI1343" i="18"/>
  <c r="AE1343" i="18"/>
  <c r="AC1343" i="18" a="1"/>
  <c r="AC1343" i="18" s="1"/>
  <c r="AB1343" i="18" a="1"/>
  <c r="AB1343" i="18" s="1"/>
  <c r="Z1343" i="18"/>
  <c r="Y1343" i="18"/>
  <c r="X1343" i="18"/>
  <c r="W1343" i="18"/>
  <c r="V1343" i="18"/>
  <c r="U1343" i="18"/>
  <c r="T1343" i="18"/>
  <c r="S1343" i="18"/>
  <c r="R1343" i="18"/>
  <c r="Q1343" i="18"/>
  <c r="O1343" i="18"/>
  <c r="N1343" i="18" a="1"/>
  <c r="N1343" i="18" s="1"/>
  <c r="M1343" i="18"/>
  <c r="L1343" i="18"/>
  <c r="K1343" i="18"/>
  <c r="AX1342" i="18"/>
  <c r="AS1342" i="18"/>
  <c r="AO1342" i="18" s="1"/>
  <c r="AJ1342" i="18"/>
  <c r="AE1342" i="18"/>
  <c r="AI1342" i="18" s="1"/>
  <c r="AC1342" i="18" a="1"/>
  <c r="AC1342" i="18" s="1"/>
  <c r="AB1342" i="18" a="1"/>
  <c r="AB1342" i="18" s="1"/>
  <c r="Z1342" i="18"/>
  <c r="Y1342" i="18"/>
  <c r="X1342" i="18"/>
  <c r="W1342" i="18"/>
  <c r="V1342" i="18"/>
  <c r="U1342" i="18"/>
  <c r="T1342" i="18"/>
  <c r="S1342" i="18"/>
  <c r="R1342" i="18"/>
  <c r="Q1342" i="18"/>
  <c r="O1342" i="18"/>
  <c r="N1342" i="18" a="1"/>
  <c r="N1342" i="18" s="1"/>
  <c r="M1342" i="18"/>
  <c r="L1342" i="18"/>
  <c r="K1342" i="18"/>
  <c r="AZ1341" i="18"/>
  <c r="AX1341" i="18"/>
  <c r="AY1341" i="18" s="1"/>
  <c r="AV1341" i="18"/>
  <c r="AT1341" i="18"/>
  <c r="AS1341" i="18"/>
  <c r="AO1341" i="18" s="1"/>
  <c r="AK1341" i="18"/>
  <c r="AE1341" i="18"/>
  <c r="AC1341" i="18" a="1"/>
  <c r="AC1341" i="18" s="1"/>
  <c r="AB1341" i="18" a="1"/>
  <c r="AB1341" i="18" s="1"/>
  <c r="Z1341" i="18"/>
  <c r="Y1341" i="18"/>
  <c r="X1341" i="18"/>
  <c r="W1341" i="18"/>
  <c r="V1341" i="18"/>
  <c r="U1341" i="18"/>
  <c r="T1341" i="18"/>
  <c r="S1341" i="18"/>
  <c r="R1341" i="18"/>
  <c r="Q1341" i="18"/>
  <c r="O1341" i="18"/>
  <c r="N1341" i="18" a="1"/>
  <c r="N1341" i="18" s="1"/>
  <c r="M1341" i="18"/>
  <c r="L1341" i="18"/>
  <c r="K1341" i="18"/>
  <c r="AX1340" i="18"/>
  <c r="AT1340" i="18" s="1"/>
  <c r="AS1340" i="18"/>
  <c r="AK1340" i="18"/>
  <c r="AH1340" i="18"/>
  <c r="AG1340" i="18"/>
  <c r="AF1340" i="18"/>
  <c r="AE1340" i="18"/>
  <c r="AI1340" i="18" s="1"/>
  <c r="AC1340" i="18" a="1"/>
  <c r="AC1340" i="18" s="1"/>
  <c r="AB1340" i="18" a="1"/>
  <c r="AB1340" i="18" s="1"/>
  <c r="Z1340" i="18"/>
  <c r="Y1340" i="18"/>
  <c r="X1340" i="18"/>
  <c r="W1340" i="18"/>
  <c r="V1340" i="18"/>
  <c r="U1340" i="18"/>
  <c r="T1340" i="18"/>
  <c r="S1340" i="18"/>
  <c r="R1340" i="18"/>
  <c r="Q1340" i="18"/>
  <c r="O1340" i="18"/>
  <c r="N1340" i="18" a="1"/>
  <c r="N1340" i="18" s="1"/>
  <c r="M1340" i="18"/>
  <c r="L1340" i="18"/>
  <c r="K1340" i="18"/>
  <c r="AX1339" i="18"/>
  <c r="AS1339" i="18"/>
  <c r="AR1339" i="18" s="1"/>
  <c r="AQ1339" i="18"/>
  <c r="AP1339" i="18"/>
  <c r="AO1339" i="18"/>
  <c r="AM1339" i="18"/>
  <c r="AL1339" i="18"/>
  <c r="AE1339" i="18"/>
  <c r="AI1339" i="18" s="1"/>
  <c r="AC1339" i="18" a="1"/>
  <c r="AC1339" i="18" s="1"/>
  <c r="AB1339" i="18" a="1"/>
  <c r="AB1339" i="18" s="1"/>
  <c r="Z1339" i="18"/>
  <c r="Y1339" i="18"/>
  <c r="X1339" i="18"/>
  <c r="W1339" i="18"/>
  <c r="V1339" i="18"/>
  <c r="U1339" i="18"/>
  <c r="T1339" i="18"/>
  <c r="S1339" i="18"/>
  <c r="R1339" i="18"/>
  <c r="Q1339" i="18"/>
  <c r="O1339" i="18"/>
  <c r="N1339" i="18"/>
  <c r="N1339" i="18" a="1"/>
  <c r="M1339" i="18"/>
  <c r="L1339" i="18"/>
  <c r="K1339" i="18"/>
  <c r="AZ1338" i="18"/>
  <c r="AY1338" i="18"/>
  <c r="AX1338" i="18"/>
  <c r="BA1338" i="18" s="1"/>
  <c r="AV1338" i="18"/>
  <c r="AU1338" i="18"/>
  <c r="AT1338" i="18"/>
  <c r="AS1338" i="18"/>
  <c r="AR1338" i="18"/>
  <c r="AQ1338" i="18"/>
  <c r="AP1338" i="18"/>
  <c r="AO1338" i="18"/>
  <c r="AN1338" i="18"/>
  <c r="AM1338" i="18"/>
  <c r="AL1338" i="18"/>
  <c r="AF1338" i="18"/>
  <c r="AE1338" i="18"/>
  <c r="AI1338" i="18" s="1"/>
  <c r="AC1338" i="18" a="1"/>
  <c r="AC1338" i="18" s="1"/>
  <c r="AB1338" i="18" a="1"/>
  <c r="AB1338" i="18" s="1"/>
  <c r="Z1338" i="18"/>
  <c r="Y1338" i="18"/>
  <c r="X1338" i="18"/>
  <c r="W1338" i="18"/>
  <c r="V1338" i="18"/>
  <c r="U1338" i="18"/>
  <c r="T1338" i="18"/>
  <c r="S1338" i="18"/>
  <c r="R1338" i="18"/>
  <c r="Q1338" i="18"/>
  <c r="O1338" i="18"/>
  <c r="N1338" i="18" a="1"/>
  <c r="N1338" i="18" s="1"/>
  <c r="M1338" i="18"/>
  <c r="L1338" i="18"/>
  <c r="K1338" i="18"/>
  <c r="BA1337" i="18"/>
  <c r="AY1337" i="18"/>
  <c r="AX1337" i="18"/>
  <c r="AZ1337" i="18" s="1"/>
  <c r="AW1337" i="18"/>
  <c r="AU1337" i="18"/>
  <c r="AT1337" i="18"/>
  <c r="AS1337" i="18"/>
  <c r="AO1337" i="18" s="1"/>
  <c r="AJ1337" i="18"/>
  <c r="AG1337" i="18"/>
  <c r="AF1337" i="18"/>
  <c r="AE1337" i="18"/>
  <c r="AI1337" i="18" s="1"/>
  <c r="AC1337" i="18" a="1"/>
  <c r="AC1337" i="18" s="1"/>
  <c r="AB1337" i="18" a="1"/>
  <c r="AB1337" i="18" s="1"/>
  <c r="Z1337" i="18"/>
  <c r="Y1337" i="18"/>
  <c r="X1337" i="18"/>
  <c r="W1337" i="18"/>
  <c r="V1337" i="18"/>
  <c r="U1337" i="18"/>
  <c r="T1337" i="18"/>
  <c r="S1337" i="18"/>
  <c r="R1337" i="18"/>
  <c r="Q1337" i="18"/>
  <c r="O1337" i="18"/>
  <c r="N1337" i="18" a="1"/>
  <c r="N1337" i="18" s="1"/>
  <c r="M1337" i="18"/>
  <c r="L1337" i="18"/>
  <c r="K1337" i="18"/>
  <c r="AX1336" i="18"/>
  <c r="AT1336" i="18" s="1"/>
  <c r="AS1336" i="18"/>
  <c r="AK1336" i="18"/>
  <c r="AH1336" i="18"/>
  <c r="AF1336" i="18"/>
  <c r="AE1336" i="18"/>
  <c r="AI1336" i="18" s="1"/>
  <c r="AC1336" i="18" a="1"/>
  <c r="AC1336" i="18" s="1"/>
  <c r="AB1336" i="18" a="1"/>
  <c r="AB1336" i="18" s="1"/>
  <c r="Z1336" i="18"/>
  <c r="Y1336" i="18"/>
  <c r="X1336" i="18"/>
  <c r="W1336" i="18"/>
  <c r="V1336" i="18"/>
  <c r="U1336" i="18"/>
  <c r="T1336" i="18"/>
  <c r="S1336" i="18"/>
  <c r="R1336" i="18"/>
  <c r="Q1336" i="18"/>
  <c r="O1336" i="18"/>
  <c r="N1336" i="18"/>
  <c r="N1336" i="18" a="1"/>
  <c r="M1336" i="18"/>
  <c r="L1336" i="18"/>
  <c r="K1336" i="18"/>
  <c r="AX1335" i="18"/>
  <c r="AS1335" i="18"/>
  <c r="AR1335" i="18" s="1"/>
  <c r="AQ1335" i="18"/>
  <c r="AP1335" i="18"/>
  <c r="AO1335" i="18"/>
  <c r="AM1335" i="18"/>
  <c r="AL1335" i="18"/>
  <c r="AE1335" i="18"/>
  <c r="AI1335" i="18" s="1"/>
  <c r="AC1335" i="18" a="1"/>
  <c r="AC1335" i="18" s="1"/>
  <c r="AB1335" i="18" a="1"/>
  <c r="AB1335" i="18" s="1"/>
  <c r="Z1335" i="18"/>
  <c r="Y1335" i="18"/>
  <c r="X1335" i="18"/>
  <c r="W1335" i="18"/>
  <c r="V1335" i="18"/>
  <c r="U1335" i="18"/>
  <c r="T1335" i="18"/>
  <c r="S1335" i="18"/>
  <c r="R1335" i="18"/>
  <c r="Q1335" i="18"/>
  <c r="O1335" i="18"/>
  <c r="N1335" i="18" a="1"/>
  <c r="N1335" i="18" s="1"/>
  <c r="M1335" i="18"/>
  <c r="L1335" i="18"/>
  <c r="K1335" i="18"/>
  <c r="AZ1334" i="18"/>
  <c r="AY1334" i="18"/>
  <c r="AX1334" i="18"/>
  <c r="BA1334" i="18" s="1"/>
  <c r="AV1334" i="18"/>
  <c r="AU1334" i="18"/>
  <c r="AT1334" i="18"/>
  <c r="AS1334" i="18"/>
  <c r="AR1334" i="18"/>
  <c r="AQ1334" i="18"/>
  <c r="AP1334" i="18"/>
  <c r="AO1334" i="18"/>
  <c r="AN1334" i="18"/>
  <c r="AM1334" i="18"/>
  <c r="AL1334" i="18"/>
  <c r="AF1334" i="18"/>
  <c r="AE1334" i="18"/>
  <c r="AI1334" i="18" s="1"/>
  <c r="AC1334" i="18" a="1"/>
  <c r="AC1334" i="18" s="1"/>
  <c r="AB1334" i="18" a="1"/>
  <c r="AB1334" i="18" s="1"/>
  <c r="Z1334" i="18"/>
  <c r="Y1334" i="18"/>
  <c r="X1334" i="18"/>
  <c r="W1334" i="18"/>
  <c r="V1334" i="18"/>
  <c r="U1334" i="18"/>
  <c r="T1334" i="18"/>
  <c r="S1334" i="18"/>
  <c r="R1334" i="18"/>
  <c r="Q1334" i="18"/>
  <c r="O1334" i="18"/>
  <c r="N1334" i="18" a="1"/>
  <c r="N1334" i="18" s="1"/>
  <c r="M1334" i="18"/>
  <c r="L1334" i="18"/>
  <c r="K1334" i="18"/>
  <c r="BA1333" i="18"/>
  <c r="AY1333" i="18"/>
  <c r="AX1333" i="18"/>
  <c r="AZ1333" i="18" s="1"/>
  <c r="AW1333" i="18"/>
  <c r="AU1333" i="18"/>
  <c r="AT1333" i="18"/>
  <c r="AS1333" i="18"/>
  <c r="AO1333" i="18" s="1"/>
  <c r="AK1333" i="18"/>
  <c r="AE1333" i="18"/>
  <c r="AC1333" i="18" a="1"/>
  <c r="AC1333" i="18" s="1"/>
  <c r="AB1333" i="18" a="1"/>
  <c r="AB1333" i="18" s="1"/>
  <c r="Z1333" i="18"/>
  <c r="Y1333" i="18"/>
  <c r="X1333" i="18"/>
  <c r="W1333" i="18"/>
  <c r="V1333" i="18"/>
  <c r="U1333" i="18"/>
  <c r="T1333" i="18"/>
  <c r="S1333" i="18"/>
  <c r="R1333" i="18"/>
  <c r="Q1333" i="18"/>
  <c r="O1333" i="18"/>
  <c r="N1333" i="18" a="1"/>
  <c r="N1333" i="18" s="1"/>
  <c r="M1333" i="18"/>
  <c r="L1333" i="18"/>
  <c r="K1333" i="18"/>
  <c r="AX1332" i="18"/>
  <c r="AS1332" i="18"/>
  <c r="AK1332" i="18"/>
  <c r="AH1332" i="18"/>
  <c r="AF1332" i="18"/>
  <c r="AE1332" i="18"/>
  <c r="AI1332" i="18" s="1"/>
  <c r="AC1332" i="18" a="1"/>
  <c r="AC1332" i="18" s="1"/>
  <c r="AB1332" i="18" a="1"/>
  <c r="AB1332" i="18" s="1"/>
  <c r="Z1332" i="18"/>
  <c r="Y1332" i="18"/>
  <c r="X1332" i="18"/>
  <c r="W1332" i="18"/>
  <c r="V1332" i="18"/>
  <c r="U1332" i="18"/>
  <c r="T1332" i="18"/>
  <c r="S1332" i="18"/>
  <c r="R1332" i="18"/>
  <c r="Q1332" i="18"/>
  <c r="O1332" i="18"/>
  <c r="N1332" i="18" a="1"/>
  <c r="N1332" i="18" s="1"/>
  <c r="M1332" i="18"/>
  <c r="L1332" i="18"/>
  <c r="K1332" i="18"/>
  <c r="AX1331" i="18"/>
  <c r="AS1331" i="18"/>
  <c r="AR1331" i="18" s="1"/>
  <c r="AQ1331" i="18"/>
  <c r="AP1331" i="18"/>
  <c r="AO1331" i="18"/>
  <c r="AM1331" i="18"/>
  <c r="AL1331" i="18"/>
  <c r="AE1331" i="18"/>
  <c r="AC1331" i="18" a="1"/>
  <c r="AC1331" i="18" s="1"/>
  <c r="AB1331" i="18" a="1"/>
  <c r="AB1331" i="18" s="1"/>
  <c r="Z1331" i="18"/>
  <c r="Y1331" i="18"/>
  <c r="X1331" i="18"/>
  <c r="W1331" i="18"/>
  <c r="V1331" i="18"/>
  <c r="U1331" i="18"/>
  <c r="T1331" i="18"/>
  <c r="S1331" i="18"/>
  <c r="R1331" i="18"/>
  <c r="Q1331" i="18"/>
  <c r="O1331" i="18"/>
  <c r="N1331" i="18" a="1"/>
  <c r="N1331" i="18" s="1"/>
  <c r="M1331" i="18"/>
  <c r="L1331" i="18"/>
  <c r="K1331" i="18"/>
  <c r="AZ1330" i="18"/>
  <c r="AX1330" i="18"/>
  <c r="BA1330" i="18" s="1"/>
  <c r="AU1330" i="18"/>
  <c r="AS1330" i="18"/>
  <c r="AP1330" i="18" s="1"/>
  <c r="AQ1330" i="18"/>
  <c r="AO1330" i="18"/>
  <c r="AM1330" i="18"/>
  <c r="AE1330" i="18"/>
  <c r="AC1330" i="18" a="1"/>
  <c r="AC1330" i="18" s="1"/>
  <c r="AB1330" i="18" a="1"/>
  <c r="AB1330" i="18" s="1"/>
  <c r="Z1330" i="18"/>
  <c r="Y1330" i="18"/>
  <c r="X1330" i="18"/>
  <c r="W1330" i="18"/>
  <c r="V1330" i="18"/>
  <c r="U1330" i="18"/>
  <c r="T1330" i="18"/>
  <c r="S1330" i="18"/>
  <c r="R1330" i="18"/>
  <c r="Q1330" i="18"/>
  <c r="O1330" i="18"/>
  <c r="N1330" i="18" a="1"/>
  <c r="N1330" i="18" s="1"/>
  <c r="M1330" i="18"/>
  <c r="L1330" i="18"/>
  <c r="K1330" i="18"/>
  <c r="AX1329" i="18"/>
  <c r="AS1329" i="18"/>
  <c r="AG1329" i="18"/>
  <c r="AE1329" i="18"/>
  <c r="AI1329" i="18" s="1"/>
  <c r="AC1329" i="18" a="1"/>
  <c r="AC1329" i="18" s="1"/>
  <c r="AB1329" i="18" a="1"/>
  <c r="AB1329" i="18" s="1"/>
  <c r="Z1329" i="18"/>
  <c r="Y1329" i="18"/>
  <c r="X1329" i="18"/>
  <c r="W1329" i="18"/>
  <c r="V1329" i="18"/>
  <c r="U1329" i="18"/>
  <c r="T1329" i="18"/>
  <c r="S1329" i="18"/>
  <c r="R1329" i="18"/>
  <c r="Q1329" i="18"/>
  <c r="O1329" i="18"/>
  <c r="N1329" i="18" a="1"/>
  <c r="N1329" i="18" s="1"/>
  <c r="M1329" i="18"/>
  <c r="L1329" i="18"/>
  <c r="K1329" i="18"/>
  <c r="AX1328" i="18"/>
  <c r="AT1328" i="18" s="1"/>
  <c r="AS1328" i="18"/>
  <c r="AR1328" i="18" s="1"/>
  <c r="AO1328" i="18"/>
  <c r="AK1328" i="18"/>
  <c r="AH1328" i="18"/>
  <c r="AG1328" i="18"/>
  <c r="AF1328" i="18"/>
  <c r="AE1328" i="18"/>
  <c r="AI1328" i="18" s="1"/>
  <c r="AC1328" i="18" a="1"/>
  <c r="AC1328" i="18" s="1"/>
  <c r="AB1328" i="18" a="1"/>
  <c r="AB1328" i="18" s="1"/>
  <c r="Z1328" i="18"/>
  <c r="Y1328" i="18"/>
  <c r="X1328" i="18"/>
  <c r="W1328" i="18"/>
  <c r="V1328" i="18"/>
  <c r="U1328" i="18"/>
  <c r="T1328" i="18"/>
  <c r="S1328" i="18"/>
  <c r="R1328" i="18"/>
  <c r="Q1328" i="18"/>
  <c r="O1328" i="18"/>
  <c r="N1328" i="18"/>
  <c r="N1328" i="18" a="1"/>
  <c r="M1328" i="18"/>
  <c r="L1328" i="18"/>
  <c r="K1328" i="18"/>
  <c r="AX1327" i="18"/>
  <c r="BA1327" i="18" s="1"/>
  <c r="AT1327" i="18"/>
  <c r="AS1327" i="18"/>
  <c r="AR1327" i="18" s="1"/>
  <c r="AQ1327" i="18"/>
  <c r="AO1327" i="18"/>
  <c r="AM1327" i="18"/>
  <c r="AL1327" i="18"/>
  <c r="AE1327" i="18"/>
  <c r="AI1327" i="18" s="1"/>
  <c r="AC1327" i="18" a="1"/>
  <c r="AC1327" i="18" s="1"/>
  <c r="AB1327" i="18" a="1"/>
  <c r="AB1327" i="18" s="1"/>
  <c r="Z1327" i="18"/>
  <c r="Y1327" i="18"/>
  <c r="X1327" i="18"/>
  <c r="W1327" i="18"/>
  <c r="V1327" i="18"/>
  <c r="U1327" i="18"/>
  <c r="T1327" i="18"/>
  <c r="S1327" i="18"/>
  <c r="R1327" i="18"/>
  <c r="Q1327" i="18"/>
  <c r="O1327" i="18"/>
  <c r="N1327" i="18" a="1"/>
  <c r="N1327" i="18" s="1"/>
  <c r="M1327" i="18"/>
  <c r="L1327" i="18"/>
  <c r="K1327" i="18"/>
  <c r="AY1326" i="18"/>
  <c r="AX1326" i="18"/>
  <c r="BA1326" i="18" s="1"/>
  <c r="AV1326" i="18"/>
  <c r="AT1326" i="18"/>
  <c r="AS1326" i="18"/>
  <c r="AQ1326" i="18" s="1"/>
  <c r="AR1326" i="18"/>
  <c r="AP1326" i="18"/>
  <c r="AO1326" i="18"/>
  <c r="AN1326" i="18"/>
  <c r="AL1326" i="18"/>
  <c r="AJ1326" i="18"/>
  <c r="AF1326" i="18"/>
  <c r="AE1326" i="18"/>
  <c r="AI1326" i="18" s="1"/>
  <c r="AC1326" i="18" a="1"/>
  <c r="AC1326" i="18" s="1"/>
  <c r="AB1326" i="18" a="1"/>
  <c r="AB1326" i="18" s="1"/>
  <c r="Z1326" i="18"/>
  <c r="Y1326" i="18"/>
  <c r="X1326" i="18"/>
  <c r="W1326" i="18"/>
  <c r="V1326" i="18"/>
  <c r="U1326" i="18"/>
  <c r="T1326" i="18"/>
  <c r="S1326" i="18"/>
  <c r="R1326" i="18"/>
  <c r="Q1326" i="18"/>
  <c r="O1326" i="18"/>
  <c r="N1326" i="18" a="1"/>
  <c r="N1326" i="18" s="1"/>
  <c r="M1326" i="18"/>
  <c r="L1326" i="18"/>
  <c r="K1326" i="18"/>
  <c r="BA1325" i="18"/>
  <c r="AZ1325" i="18"/>
  <c r="AY1325" i="18"/>
  <c r="AX1325" i="18"/>
  <c r="AW1325" i="18"/>
  <c r="AV1325" i="18"/>
  <c r="AU1325" i="18"/>
  <c r="AT1325" i="18"/>
  <c r="AS1325" i="18"/>
  <c r="AO1325" i="18" s="1"/>
  <c r="AJ1325" i="18"/>
  <c r="AF1325" i="18"/>
  <c r="AE1325" i="18"/>
  <c r="AI1325" i="18" s="1"/>
  <c r="AC1325" i="18" a="1"/>
  <c r="AC1325" i="18" s="1"/>
  <c r="AB1325" i="18" a="1"/>
  <c r="AB1325" i="18" s="1"/>
  <c r="Z1325" i="18"/>
  <c r="Y1325" i="18"/>
  <c r="X1325" i="18"/>
  <c r="W1325" i="18"/>
  <c r="V1325" i="18"/>
  <c r="U1325" i="18"/>
  <c r="T1325" i="18"/>
  <c r="S1325" i="18"/>
  <c r="R1325" i="18"/>
  <c r="Q1325" i="18"/>
  <c r="O1325" i="18"/>
  <c r="N1325" i="18" a="1"/>
  <c r="N1325" i="18" s="1"/>
  <c r="M1325" i="18"/>
  <c r="L1325" i="18"/>
  <c r="K1325" i="18"/>
  <c r="AX1324" i="18"/>
  <c r="AT1324" i="18" s="1"/>
  <c r="AS1324" i="18"/>
  <c r="AR1324" i="18" s="1"/>
  <c r="AP1324" i="18"/>
  <c r="AL1324" i="18"/>
  <c r="AG1324" i="18"/>
  <c r="AE1324" i="18"/>
  <c r="AI1324" i="18" s="1"/>
  <c r="AC1324" i="18" a="1"/>
  <c r="AC1324" i="18" s="1"/>
  <c r="AB1324" i="18" a="1"/>
  <c r="AB1324" i="18" s="1"/>
  <c r="Z1324" i="18"/>
  <c r="Y1324" i="18"/>
  <c r="X1324" i="18"/>
  <c r="W1324" i="18"/>
  <c r="V1324" i="18"/>
  <c r="U1324" i="18"/>
  <c r="T1324" i="18"/>
  <c r="S1324" i="18"/>
  <c r="R1324" i="18"/>
  <c r="Q1324" i="18"/>
  <c r="O1324" i="18"/>
  <c r="N1324" i="18" a="1"/>
  <c r="N1324" i="18" s="1"/>
  <c r="M1324" i="18"/>
  <c r="L1324" i="18"/>
  <c r="K1324" i="18"/>
  <c r="AY1323" i="18"/>
  <c r="AX1323" i="18"/>
  <c r="BA1323" i="18" s="1"/>
  <c r="AU1323" i="18"/>
  <c r="AS1323" i="18"/>
  <c r="AM1323" i="18" s="1"/>
  <c r="AI1323" i="18"/>
  <c r="AE1323" i="18"/>
  <c r="AC1323" i="18" a="1"/>
  <c r="AC1323" i="18" s="1"/>
  <c r="AB1323" i="18" a="1"/>
  <c r="AB1323" i="18" s="1"/>
  <c r="Z1323" i="18"/>
  <c r="Y1323" i="18"/>
  <c r="X1323" i="18"/>
  <c r="W1323" i="18"/>
  <c r="V1323" i="18"/>
  <c r="U1323" i="18"/>
  <c r="T1323" i="18"/>
  <c r="S1323" i="18"/>
  <c r="R1323" i="18"/>
  <c r="Q1323" i="18"/>
  <c r="O1323" i="18"/>
  <c r="N1323" i="18" a="1"/>
  <c r="N1323" i="18" s="1"/>
  <c r="M1323" i="18"/>
  <c r="L1323" i="18"/>
  <c r="K1323" i="18"/>
  <c r="AX1322" i="18"/>
  <c r="AS1322" i="18"/>
  <c r="AO1322" i="18" s="1"/>
  <c r="AJ1322" i="18"/>
  <c r="AE1322" i="18"/>
  <c r="AI1322" i="18" s="1"/>
  <c r="AC1322" i="18" a="1"/>
  <c r="AC1322" i="18" s="1"/>
  <c r="AB1322" i="18" a="1"/>
  <c r="AB1322" i="18" s="1"/>
  <c r="Z1322" i="18"/>
  <c r="Y1322" i="18"/>
  <c r="X1322" i="18"/>
  <c r="W1322" i="18"/>
  <c r="V1322" i="18"/>
  <c r="U1322" i="18"/>
  <c r="T1322" i="18"/>
  <c r="S1322" i="18"/>
  <c r="R1322" i="18"/>
  <c r="Q1322" i="18"/>
  <c r="O1322" i="18"/>
  <c r="N1322" i="18" a="1"/>
  <c r="N1322" i="18" s="1"/>
  <c r="M1322" i="18"/>
  <c r="L1322" i="18"/>
  <c r="K1322" i="18"/>
  <c r="AZ1321" i="18"/>
  <c r="AX1321" i="18"/>
  <c r="AY1321" i="18" s="1"/>
  <c r="AV1321" i="18"/>
  <c r="AT1321" i="18"/>
  <c r="AS1321" i="18"/>
  <c r="AO1321" i="18" s="1"/>
  <c r="AK1321" i="18"/>
  <c r="AE1321" i="18"/>
  <c r="AC1321" i="18" a="1"/>
  <c r="AC1321" i="18" s="1"/>
  <c r="AB1321" i="18" a="1"/>
  <c r="AB1321" i="18" s="1"/>
  <c r="Z1321" i="18"/>
  <c r="Y1321" i="18"/>
  <c r="X1321" i="18"/>
  <c r="W1321" i="18"/>
  <c r="V1321" i="18"/>
  <c r="U1321" i="18"/>
  <c r="T1321" i="18"/>
  <c r="S1321" i="18"/>
  <c r="R1321" i="18"/>
  <c r="Q1321" i="18"/>
  <c r="O1321" i="18"/>
  <c r="N1321" i="18"/>
  <c r="N1321" i="18" a="1"/>
  <c r="M1321" i="18"/>
  <c r="L1321" i="18"/>
  <c r="K1321" i="18"/>
  <c r="AX1320" i="18"/>
  <c r="AT1320" i="18"/>
  <c r="AS1320" i="18"/>
  <c r="AR1320" i="18" s="1"/>
  <c r="AP1320" i="18"/>
  <c r="AL1320" i="18"/>
  <c r="AG1320" i="18"/>
  <c r="AE1320" i="18"/>
  <c r="AI1320" i="18" s="1"/>
  <c r="AC1320" i="18" a="1"/>
  <c r="AC1320" i="18" s="1"/>
  <c r="AB1320" i="18" a="1"/>
  <c r="AB1320" i="18" s="1"/>
  <c r="Z1320" i="18"/>
  <c r="Y1320" i="18"/>
  <c r="X1320" i="18"/>
  <c r="W1320" i="18"/>
  <c r="V1320" i="18"/>
  <c r="U1320" i="18"/>
  <c r="T1320" i="18"/>
  <c r="S1320" i="18"/>
  <c r="R1320" i="18"/>
  <c r="Q1320" i="18"/>
  <c r="O1320" i="18"/>
  <c r="N1320" i="18" a="1"/>
  <c r="N1320" i="18" s="1"/>
  <c r="M1320" i="18"/>
  <c r="L1320" i="18"/>
  <c r="K1320" i="18"/>
  <c r="AY1319" i="18"/>
  <c r="AX1319" i="18"/>
  <c r="BA1319" i="18" s="1"/>
  <c r="AU1319" i="18"/>
  <c r="AS1319" i="18"/>
  <c r="AI1319" i="18"/>
  <c r="AE1319" i="18"/>
  <c r="AC1319" i="18" a="1"/>
  <c r="AC1319" i="18" s="1"/>
  <c r="AB1319" i="18" a="1"/>
  <c r="AB1319" i="18" s="1"/>
  <c r="Z1319" i="18"/>
  <c r="Y1319" i="18"/>
  <c r="X1319" i="18"/>
  <c r="W1319" i="18"/>
  <c r="V1319" i="18"/>
  <c r="U1319" i="18"/>
  <c r="T1319" i="18"/>
  <c r="S1319" i="18"/>
  <c r="R1319" i="18"/>
  <c r="Q1319" i="18"/>
  <c r="O1319" i="18"/>
  <c r="N1319" i="18" a="1"/>
  <c r="N1319" i="18" s="1"/>
  <c r="M1319" i="18"/>
  <c r="L1319" i="18"/>
  <c r="K1319" i="18"/>
  <c r="AX1318" i="18"/>
  <c r="AS1318" i="18"/>
  <c r="AJ1318" i="18"/>
  <c r="AE1318" i="18"/>
  <c r="AI1318" i="18" s="1"/>
  <c r="AC1318" i="18" a="1"/>
  <c r="AC1318" i="18" s="1"/>
  <c r="AB1318" i="18" a="1"/>
  <c r="AB1318" i="18" s="1"/>
  <c r="Z1318" i="18"/>
  <c r="Y1318" i="18"/>
  <c r="X1318" i="18"/>
  <c r="W1318" i="18"/>
  <c r="V1318" i="18"/>
  <c r="U1318" i="18"/>
  <c r="T1318" i="18"/>
  <c r="S1318" i="18"/>
  <c r="R1318" i="18"/>
  <c r="Q1318" i="18"/>
  <c r="O1318" i="18"/>
  <c r="N1318" i="18" a="1"/>
  <c r="N1318" i="18" s="1"/>
  <c r="M1318" i="18"/>
  <c r="L1318" i="18"/>
  <c r="K1318" i="18"/>
  <c r="AZ1317" i="18"/>
  <c r="AX1317" i="18"/>
  <c r="AY1317" i="18" s="1"/>
  <c r="AV1317" i="18"/>
  <c r="AT1317" i="18"/>
  <c r="AS1317" i="18"/>
  <c r="AO1317" i="18"/>
  <c r="AJ1317" i="18"/>
  <c r="AF1317" i="18"/>
  <c r="AE1317" i="18"/>
  <c r="AI1317" i="18" s="1"/>
  <c r="AC1317" i="18" a="1"/>
  <c r="AC1317" i="18" s="1"/>
  <c r="AB1317" i="18" a="1"/>
  <c r="AB1317" i="18" s="1"/>
  <c r="Z1317" i="18"/>
  <c r="Y1317" i="18"/>
  <c r="X1317" i="18"/>
  <c r="W1317" i="18"/>
  <c r="V1317" i="18"/>
  <c r="U1317" i="18"/>
  <c r="T1317" i="18"/>
  <c r="S1317" i="18"/>
  <c r="R1317" i="18"/>
  <c r="Q1317" i="18"/>
  <c r="O1317" i="18"/>
  <c r="N1317" i="18" a="1"/>
  <c r="N1317" i="18" s="1"/>
  <c r="M1317" i="18"/>
  <c r="L1317" i="18"/>
  <c r="K1317" i="18"/>
  <c r="AX1316" i="18"/>
  <c r="AS1316" i="18"/>
  <c r="AR1316" i="18" s="1"/>
  <c r="AP1316" i="18"/>
  <c r="AL1316" i="18"/>
  <c r="AG1316" i="18"/>
  <c r="AE1316" i="18"/>
  <c r="AI1316" i="18" s="1"/>
  <c r="AC1316" i="18" a="1"/>
  <c r="AC1316" i="18" s="1"/>
  <c r="AB1316" i="18" a="1"/>
  <c r="AB1316" i="18" s="1"/>
  <c r="Z1316" i="18"/>
  <c r="Y1316" i="18"/>
  <c r="X1316" i="18"/>
  <c r="W1316" i="18"/>
  <c r="V1316" i="18"/>
  <c r="U1316" i="18"/>
  <c r="T1316" i="18"/>
  <c r="S1316" i="18"/>
  <c r="R1316" i="18"/>
  <c r="Q1316" i="18"/>
  <c r="O1316" i="18"/>
  <c r="N1316" i="18" a="1"/>
  <c r="N1316" i="18" s="1"/>
  <c r="M1316" i="18"/>
  <c r="L1316" i="18"/>
  <c r="K1316" i="18"/>
  <c r="AY1315" i="18"/>
  <c r="AX1315" i="18"/>
  <c r="BA1315" i="18" s="1"/>
  <c r="AU1315" i="18"/>
  <c r="AS1315" i="18"/>
  <c r="AE1315" i="18"/>
  <c r="AC1315" i="18" a="1"/>
  <c r="AC1315" i="18" s="1"/>
  <c r="AB1315" i="18" a="1"/>
  <c r="AB1315" i="18" s="1"/>
  <c r="Z1315" i="18"/>
  <c r="Y1315" i="18"/>
  <c r="X1315" i="18"/>
  <c r="W1315" i="18"/>
  <c r="V1315" i="18"/>
  <c r="U1315" i="18"/>
  <c r="T1315" i="18"/>
  <c r="S1315" i="18"/>
  <c r="R1315" i="18"/>
  <c r="Q1315" i="18"/>
  <c r="O1315" i="18"/>
  <c r="N1315" i="18" a="1"/>
  <c r="N1315" i="18" s="1"/>
  <c r="M1315" i="18"/>
  <c r="L1315" i="18"/>
  <c r="K1315" i="18"/>
  <c r="AZ1314" i="18"/>
  <c r="AY1314" i="18"/>
  <c r="AX1314" i="18"/>
  <c r="BA1314" i="18" s="1"/>
  <c r="AV1314" i="18"/>
  <c r="AU1314" i="18"/>
  <c r="AT1314" i="18"/>
  <c r="AS1314" i="18"/>
  <c r="AR1314" i="18"/>
  <c r="AQ1314" i="18"/>
  <c r="AP1314" i="18"/>
  <c r="AO1314" i="18"/>
  <c r="AN1314" i="18"/>
  <c r="AM1314" i="18"/>
  <c r="AL1314" i="18"/>
  <c r="AF1314" i="18"/>
  <c r="AE1314" i="18"/>
  <c r="AI1314" i="18" s="1"/>
  <c r="AC1314" i="18" a="1"/>
  <c r="AC1314" i="18" s="1"/>
  <c r="AB1314" i="18" a="1"/>
  <c r="AB1314" i="18" s="1"/>
  <c r="Z1314" i="18"/>
  <c r="Y1314" i="18"/>
  <c r="X1314" i="18"/>
  <c r="W1314" i="18"/>
  <c r="V1314" i="18"/>
  <c r="U1314" i="18"/>
  <c r="T1314" i="18"/>
  <c r="S1314" i="18"/>
  <c r="R1314" i="18"/>
  <c r="Q1314" i="18"/>
  <c r="O1314" i="18"/>
  <c r="N1314" i="18" a="1"/>
  <c r="N1314" i="18" s="1"/>
  <c r="M1314" i="18"/>
  <c r="L1314" i="18"/>
  <c r="K1314" i="18"/>
  <c r="BA1313" i="18"/>
  <c r="AY1313" i="18"/>
  <c r="AX1313" i="18"/>
  <c r="AZ1313" i="18" s="1"/>
  <c r="AW1313" i="18"/>
  <c r="AU1313" i="18"/>
  <c r="AT1313" i="18"/>
  <c r="AS1313" i="18"/>
  <c r="AJ1313" i="18"/>
  <c r="AG1313" i="18"/>
  <c r="AF1313" i="18"/>
  <c r="AE1313" i="18"/>
  <c r="AI1313" i="18" s="1"/>
  <c r="AC1313" i="18" a="1"/>
  <c r="AC1313" i="18" s="1"/>
  <c r="AB1313" i="18" a="1"/>
  <c r="AB1313" i="18" s="1"/>
  <c r="Z1313" i="18"/>
  <c r="Y1313" i="18"/>
  <c r="X1313" i="18"/>
  <c r="W1313" i="18"/>
  <c r="V1313" i="18"/>
  <c r="U1313" i="18"/>
  <c r="T1313" i="18"/>
  <c r="S1313" i="18"/>
  <c r="R1313" i="18"/>
  <c r="Q1313" i="18"/>
  <c r="O1313" i="18"/>
  <c r="N1313" i="18" a="1"/>
  <c r="N1313" i="18" s="1"/>
  <c r="M1313" i="18"/>
  <c r="L1313" i="18"/>
  <c r="K1313" i="18"/>
  <c r="AX1312" i="18"/>
  <c r="AT1312" i="18" s="1"/>
  <c r="AS1312" i="18"/>
  <c r="AR1312" i="18" s="1"/>
  <c r="AP1312" i="18"/>
  <c r="AO1312" i="18"/>
  <c r="AL1312" i="18"/>
  <c r="AJ1312" i="18"/>
  <c r="AE1312" i="18"/>
  <c r="AC1312" i="18" a="1"/>
  <c r="AC1312" i="18" s="1"/>
  <c r="AB1312" i="18" a="1"/>
  <c r="AB1312" i="18" s="1"/>
  <c r="Z1312" i="18"/>
  <c r="Y1312" i="18"/>
  <c r="X1312" i="18"/>
  <c r="W1312" i="18"/>
  <c r="V1312" i="18"/>
  <c r="U1312" i="18"/>
  <c r="T1312" i="18"/>
  <c r="S1312" i="18"/>
  <c r="R1312" i="18"/>
  <c r="Q1312" i="18"/>
  <c r="O1312" i="18"/>
  <c r="N1312" i="18" a="1"/>
  <c r="N1312" i="18" s="1"/>
  <c r="M1312" i="18"/>
  <c r="L1312" i="18"/>
  <c r="K1312" i="18"/>
  <c r="AY1311" i="18"/>
  <c r="AX1311" i="18"/>
  <c r="BA1311" i="18" s="1"/>
  <c r="AU1311" i="18"/>
  <c r="AT1311" i="18"/>
  <c r="AS1311" i="18"/>
  <c r="AR1311" i="18" s="1"/>
  <c r="AP1311" i="18"/>
  <c r="AM1311" i="18"/>
  <c r="AI1311" i="18"/>
  <c r="AE1311" i="18"/>
  <c r="AC1311" i="18" a="1"/>
  <c r="AC1311" i="18" s="1"/>
  <c r="AB1311" i="18" a="1"/>
  <c r="AB1311" i="18" s="1"/>
  <c r="Z1311" i="18"/>
  <c r="Y1311" i="18"/>
  <c r="X1311" i="18"/>
  <c r="W1311" i="18"/>
  <c r="V1311" i="18"/>
  <c r="U1311" i="18"/>
  <c r="T1311" i="18"/>
  <c r="S1311" i="18"/>
  <c r="R1311" i="18"/>
  <c r="Q1311" i="18"/>
  <c r="O1311" i="18"/>
  <c r="N1311" i="18" a="1"/>
  <c r="N1311" i="18" s="1"/>
  <c r="M1311" i="18"/>
  <c r="L1311" i="18"/>
  <c r="K1311" i="18"/>
  <c r="AZ1310" i="18"/>
  <c r="AX1310" i="18"/>
  <c r="BA1310" i="18" s="1"/>
  <c r="AU1310" i="18"/>
  <c r="AS1310" i="18"/>
  <c r="AP1310" i="18" s="1"/>
  <c r="AQ1310" i="18"/>
  <c r="AO1310" i="18"/>
  <c r="AM1310" i="18"/>
  <c r="AE1310" i="18"/>
  <c r="AC1310" i="18" a="1"/>
  <c r="AC1310" i="18" s="1"/>
  <c r="AB1310" i="18" a="1"/>
  <c r="AB1310" i="18" s="1"/>
  <c r="Z1310" i="18"/>
  <c r="Y1310" i="18"/>
  <c r="X1310" i="18"/>
  <c r="W1310" i="18"/>
  <c r="V1310" i="18"/>
  <c r="U1310" i="18"/>
  <c r="T1310" i="18"/>
  <c r="S1310" i="18"/>
  <c r="R1310" i="18"/>
  <c r="Q1310" i="18"/>
  <c r="O1310" i="18"/>
  <c r="N1310" i="18" a="1"/>
  <c r="N1310" i="18" s="1"/>
  <c r="M1310" i="18"/>
  <c r="L1310" i="18"/>
  <c r="K1310" i="18"/>
  <c r="AX1309" i="18"/>
  <c r="AT1309" i="18"/>
  <c r="AS1309" i="18"/>
  <c r="AO1309" i="18" s="1"/>
  <c r="AG1309" i="18"/>
  <c r="AE1309" i="18"/>
  <c r="AI1309" i="18" s="1"/>
  <c r="AC1309" i="18" a="1"/>
  <c r="AC1309" i="18" s="1"/>
  <c r="AB1309" i="18" a="1"/>
  <c r="AB1309" i="18" s="1"/>
  <c r="Z1309" i="18"/>
  <c r="Y1309" i="18"/>
  <c r="X1309" i="18"/>
  <c r="W1309" i="18"/>
  <c r="V1309" i="18"/>
  <c r="U1309" i="18"/>
  <c r="T1309" i="18"/>
  <c r="S1309" i="18"/>
  <c r="R1309" i="18"/>
  <c r="Q1309" i="18"/>
  <c r="O1309" i="18"/>
  <c r="N1309" i="18" a="1"/>
  <c r="N1309" i="18" s="1"/>
  <c r="M1309" i="18"/>
  <c r="L1309" i="18"/>
  <c r="K1309" i="18"/>
  <c r="AX1308" i="18"/>
  <c r="AT1308" i="18" s="1"/>
  <c r="AS1308" i="18"/>
  <c r="AR1308" i="18" s="1"/>
  <c r="AO1308" i="18"/>
  <c r="AK1308" i="18"/>
  <c r="AH1308" i="18"/>
  <c r="AG1308" i="18"/>
  <c r="AF1308" i="18"/>
  <c r="AE1308" i="18"/>
  <c r="AI1308" i="18" s="1"/>
  <c r="AC1308" i="18" a="1"/>
  <c r="AC1308" i="18" s="1"/>
  <c r="AB1308" i="18" a="1"/>
  <c r="AB1308" i="18" s="1"/>
  <c r="Z1308" i="18"/>
  <c r="Y1308" i="18"/>
  <c r="X1308" i="18"/>
  <c r="W1308" i="18"/>
  <c r="V1308" i="18"/>
  <c r="U1308" i="18"/>
  <c r="T1308" i="18"/>
  <c r="S1308" i="18"/>
  <c r="R1308" i="18"/>
  <c r="Q1308" i="18"/>
  <c r="O1308" i="18"/>
  <c r="N1308" i="18" a="1"/>
  <c r="N1308" i="18" s="1"/>
  <c r="M1308" i="18"/>
  <c r="L1308" i="18"/>
  <c r="K1308" i="18"/>
  <c r="AX1307" i="18"/>
  <c r="BA1307" i="18" s="1"/>
  <c r="AT1307" i="18"/>
  <c r="AS1307" i="18"/>
  <c r="AR1307" i="18" s="1"/>
  <c r="AQ1307" i="18"/>
  <c r="AO1307" i="18"/>
  <c r="AM1307" i="18"/>
  <c r="AL1307" i="18"/>
  <c r="AE1307" i="18"/>
  <c r="AI1307" i="18" s="1"/>
  <c r="AC1307" i="18" a="1"/>
  <c r="AC1307" i="18" s="1"/>
  <c r="AB1307" i="18" a="1"/>
  <c r="AB1307" i="18" s="1"/>
  <c r="Z1307" i="18"/>
  <c r="Y1307" i="18"/>
  <c r="X1307" i="18"/>
  <c r="W1307" i="18"/>
  <c r="V1307" i="18"/>
  <c r="U1307" i="18"/>
  <c r="T1307" i="18"/>
  <c r="S1307" i="18"/>
  <c r="R1307" i="18"/>
  <c r="Q1307" i="18"/>
  <c r="O1307" i="18"/>
  <c r="N1307" i="18" a="1"/>
  <c r="N1307" i="18" s="1"/>
  <c r="M1307" i="18"/>
  <c r="L1307" i="18"/>
  <c r="K1307" i="18"/>
  <c r="AY1306" i="18"/>
  <c r="AX1306" i="18"/>
  <c r="BA1306" i="18" s="1"/>
  <c r="AV1306" i="18"/>
  <c r="AT1306" i="18"/>
  <c r="AS1306" i="18"/>
  <c r="AQ1306" i="18" s="1"/>
  <c r="AR1306" i="18"/>
  <c r="AP1306" i="18"/>
  <c r="AO1306" i="18"/>
  <c r="AN1306" i="18"/>
  <c r="AL1306" i="18"/>
  <c r="AJ1306" i="18"/>
  <c r="AF1306" i="18"/>
  <c r="AE1306" i="18"/>
  <c r="AI1306" i="18" s="1"/>
  <c r="AC1306" i="18" a="1"/>
  <c r="AC1306" i="18" s="1"/>
  <c r="AB1306" i="18" a="1"/>
  <c r="AB1306" i="18" s="1"/>
  <c r="Z1306" i="18"/>
  <c r="Y1306" i="18"/>
  <c r="X1306" i="18"/>
  <c r="W1306" i="18"/>
  <c r="V1306" i="18"/>
  <c r="U1306" i="18"/>
  <c r="T1306" i="18"/>
  <c r="S1306" i="18"/>
  <c r="R1306" i="18"/>
  <c r="Q1306" i="18"/>
  <c r="O1306" i="18"/>
  <c r="N1306" i="18" a="1"/>
  <c r="N1306" i="18" s="1"/>
  <c r="M1306" i="18"/>
  <c r="L1306" i="18"/>
  <c r="K1306" i="18"/>
  <c r="BA1305" i="18"/>
  <c r="AZ1305" i="18"/>
  <c r="AY1305" i="18"/>
  <c r="AX1305" i="18"/>
  <c r="AW1305" i="18"/>
  <c r="AV1305" i="18"/>
  <c r="AU1305" i="18"/>
  <c r="AT1305" i="18"/>
  <c r="AS1305" i="18"/>
  <c r="AO1305" i="18" s="1"/>
  <c r="AJ1305" i="18"/>
  <c r="AF1305" i="18"/>
  <c r="AE1305" i="18"/>
  <c r="AI1305" i="18" s="1"/>
  <c r="AC1305" i="18" a="1"/>
  <c r="AC1305" i="18" s="1"/>
  <c r="AB1305" i="18" a="1"/>
  <c r="AB1305" i="18" s="1"/>
  <c r="Z1305" i="18"/>
  <c r="Y1305" i="18"/>
  <c r="X1305" i="18"/>
  <c r="W1305" i="18"/>
  <c r="V1305" i="18"/>
  <c r="U1305" i="18"/>
  <c r="T1305" i="18"/>
  <c r="S1305" i="18"/>
  <c r="R1305" i="18"/>
  <c r="Q1305" i="18"/>
  <c r="O1305" i="18"/>
  <c r="N1305" i="18" a="1"/>
  <c r="N1305" i="18" s="1"/>
  <c r="M1305" i="18"/>
  <c r="L1305" i="18"/>
  <c r="K1305" i="18"/>
  <c r="AX1304" i="18"/>
  <c r="AT1304" i="18" s="1"/>
  <c r="AS1304" i="18"/>
  <c r="AR1304" i="18" s="1"/>
  <c r="AO1304" i="18"/>
  <c r="AK1304" i="18"/>
  <c r="AH1304" i="18"/>
  <c r="AG1304" i="18"/>
  <c r="AF1304" i="18"/>
  <c r="AE1304" i="18"/>
  <c r="AI1304" i="18" s="1"/>
  <c r="AC1304" i="18" a="1"/>
  <c r="AC1304" i="18" s="1"/>
  <c r="AB1304" i="18" a="1"/>
  <c r="AB1304" i="18" s="1"/>
  <c r="Z1304" i="18"/>
  <c r="Y1304" i="18"/>
  <c r="X1304" i="18"/>
  <c r="W1304" i="18"/>
  <c r="V1304" i="18"/>
  <c r="U1304" i="18"/>
  <c r="T1304" i="18"/>
  <c r="S1304" i="18"/>
  <c r="R1304" i="18"/>
  <c r="Q1304" i="18"/>
  <c r="O1304" i="18"/>
  <c r="N1304" i="18" a="1"/>
  <c r="N1304" i="18" s="1"/>
  <c r="M1304" i="18"/>
  <c r="L1304" i="18"/>
  <c r="K1304" i="18"/>
  <c r="AX1303" i="18"/>
  <c r="BA1303" i="18" s="1"/>
  <c r="AT1303" i="18"/>
  <c r="AS1303" i="18"/>
  <c r="AR1303" i="18" s="1"/>
  <c r="AQ1303" i="18"/>
  <c r="AO1303" i="18"/>
  <c r="AM1303" i="18"/>
  <c r="AL1303" i="18"/>
  <c r="AE1303" i="18"/>
  <c r="AI1303" i="18" s="1"/>
  <c r="AC1303" i="18" a="1"/>
  <c r="AC1303" i="18" s="1"/>
  <c r="AB1303" i="18" a="1"/>
  <c r="AB1303" i="18" s="1"/>
  <c r="Z1303" i="18"/>
  <c r="Y1303" i="18"/>
  <c r="X1303" i="18"/>
  <c r="W1303" i="18"/>
  <c r="V1303" i="18"/>
  <c r="U1303" i="18"/>
  <c r="T1303" i="18"/>
  <c r="S1303" i="18"/>
  <c r="R1303" i="18"/>
  <c r="Q1303" i="18"/>
  <c r="O1303" i="18"/>
  <c r="N1303" i="18"/>
  <c r="N1303" i="18" a="1"/>
  <c r="M1303" i="18"/>
  <c r="L1303" i="18"/>
  <c r="K1303" i="18"/>
  <c r="AY1302" i="18"/>
  <c r="AX1302" i="18"/>
  <c r="BA1302" i="18" s="1"/>
  <c r="AV1302" i="18"/>
  <c r="AT1302" i="18"/>
  <c r="AS1302" i="18"/>
  <c r="AQ1302" i="18" s="1"/>
  <c r="AR1302" i="18"/>
  <c r="AP1302" i="18"/>
  <c r="AO1302" i="18"/>
  <c r="AN1302" i="18"/>
  <c r="AL1302" i="18"/>
  <c r="AJ1302" i="18"/>
  <c r="AF1302" i="18"/>
  <c r="AE1302" i="18"/>
  <c r="AI1302" i="18" s="1"/>
  <c r="AC1302" i="18" a="1"/>
  <c r="AC1302" i="18" s="1"/>
  <c r="AB1302" i="18" a="1"/>
  <c r="AB1302" i="18" s="1"/>
  <c r="Z1302" i="18"/>
  <c r="Y1302" i="18"/>
  <c r="X1302" i="18"/>
  <c r="W1302" i="18"/>
  <c r="V1302" i="18"/>
  <c r="U1302" i="18"/>
  <c r="T1302" i="18"/>
  <c r="S1302" i="18"/>
  <c r="R1302" i="18"/>
  <c r="Q1302" i="18"/>
  <c r="O1302" i="18"/>
  <c r="N1302" i="18" a="1"/>
  <c r="N1302" i="18" s="1"/>
  <c r="M1302" i="18"/>
  <c r="L1302" i="18"/>
  <c r="K1302" i="18"/>
  <c r="BA1301" i="18"/>
  <c r="AY1301" i="18"/>
  <c r="AX1301" i="18"/>
  <c r="AZ1301" i="18" s="1"/>
  <c r="AW1301" i="18"/>
  <c r="AV1301" i="18"/>
  <c r="AU1301" i="18"/>
  <c r="AT1301" i="18"/>
  <c r="AS1301" i="18"/>
  <c r="AO1301" i="18" s="1"/>
  <c r="AG1301" i="18"/>
  <c r="AE1301" i="18"/>
  <c r="AI1301" i="18" s="1"/>
  <c r="AC1301" i="18" a="1"/>
  <c r="AC1301" i="18" s="1"/>
  <c r="AB1301" i="18" a="1"/>
  <c r="AB1301" i="18" s="1"/>
  <c r="Z1301" i="18"/>
  <c r="Y1301" i="18"/>
  <c r="X1301" i="18"/>
  <c r="W1301" i="18"/>
  <c r="V1301" i="18"/>
  <c r="U1301" i="18"/>
  <c r="T1301" i="18"/>
  <c r="S1301" i="18"/>
  <c r="R1301" i="18"/>
  <c r="Q1301" i="18"/>
  <c r="O1301" i="18"/>
  <c r="N1301" i="18" a="1"/>
  <c r="N1301" i="18" s="1"/>
  <c r="M1301" i="18"/>
  <c r="L1301" i="18"/>
  <c r="K1301" i="18"/>
  <c r="AX1300" i="18"/>
  <c r="AS1300" i="18"/>
  <c r="AR1300" i="18" s="1"/>
  <c r="AO1300" i="18"/>
  <c r="AK1300" i="18"/>
  <c r="AH1300" i="18"/>
  <c r="AF1300" i="18"/>
  <c r="AE1300" i="18"/>
  <c r="AI1300" i="18" s="1"/>
  <c r="AC1300" i="18" a="1"/>
  <c r="AC1300" i="18" s="1"/>
  <c r="AB1300" i="18" a="1"/>
  <c r="AB1300" i="18" s="1"/>
  <c r="Z1300" i="18"/>
  <c r="Y1300" i="18"/>
  <c r="X1300" i="18"/>
  <c r="W1300" i="18"/>
  <c r="V1300" i="18"/>
  <c r="U1300" i="18"/>
  <c r="T1300" i="18"/>
  <c r="S1300" i="18"/>
  <c r="R1300" i="18"/>
  <c r="Q1300" i="18"/>
  <c r="O1300" i="18"/>
  <c r="N1300" i="18"/>
  <c r="N1300" i="18" a="1"/>
  <c r="M1300" i="18"/>
  <c r="L1300" i="18"/>
  <c r="K1300" i="18"/>
  <c r="AX1299" i="18"/>
  <c r="BA1299" i="18" s="1"/>
  <c r="AT1299" i="18"/>
  <c r="AS1299" i="18"/>
  <c r="AR1299" i="18" s="1"/>
  <c r="AQ1299" i="18"/>
  <c r="AP1299" i="18"/>
  <c r="AO1299" i="18"/>
  <c r="AM1299" i="18"/>
  <c r="AL1299" i="18"/>
  <c r="AE1299" i="18"/>
  <c r="AC1299" i="18" a="1"/>
  <c r="AC1299" i="18" s="1"/>
  <c r="AB1299" i="18" a="1"/>
  <c r="AB1299" i="18" s="1"/>
  <c r="Z1299" i="18"/>
  <c r="Y1299" i="18"/>
  <c r="X1299" i="18"/>
  <c r="W1299" i="18"/>
  <c r="V1299" i="18"/>
  <c r="U1299" i="18"/>
  <c r="T1299" i="18"/>
  <c r="S1299" i="18"/>
  <c r="R1299" i="18"/>
  <c r="Q1299" i="18"/>
  <c r="O1299" i="18"/>
  <c r="N1299" i="18" a="1"/>
  <c r="N1299" i="18" s="1"/>
  <c r="M1299" i="18"/>
  <c r="L1299" i="18"/>
  <c r="K1299" i="18"/>
  <c r="AX1298" i="18"/>
  <c r="AS1298" i="18"/>
  <c r="AO1298" i="18"/>
  <c r="AJ1298" i="18"/>
  <c r="AE1298" i="18"/>
  <c r="AI1298" i="18" s="1"/>
  <c r="AC1298" i="18" a="1"/>
  <c r="AC1298" i="18" s="1"/>
  <c r="AB1298" i="18" a="1"/>
  <c r="AB1298" i="18" s="1"/>
  <c r="Z1298" i="18"/>
  <c r="Y1298" i="18"/>
  <c r="X1298" i="18"/>
  <c r="W1298" i="18"/>
  <c r="V1298" i="18"/>
  <c r="U1298" i="18"/>
  <c r="T1298" i="18"/>
  <c r="S1298" i="18"/>
  <c r="R1298" i="18"/>
  <c r="Q1298" i="18"/>
  <c r="O1298" i="18"/>
  <c r="N1298" i="18" a="1"/>
  <c r="N1298" i="18" s="1"/>
  <c r="M1298" i="18"/>
  <c r="L1298" i="18"/>
  <c r="K1298" i="18"/>
  <c r="AZ1297" i="18"/>
  <c r="AX1297" i="18"/>
  <c r="AY1297" i="18" s="1"/>
  <c r="AV1297" i="18"/>
  <c r="AT1297" i="18"/>
  <c r="AS1297" i="18"/>
  <c r="AE1297" i="18"/>
  <c r="AC1297" i="18" a="1"/>
  <c r="AC1297" i="18" s="1"/>
  <c r="AB1297" i="18" a="1"/>
  <c r="AB1297" i="18" s="1"/>
  <c r="Z1297" i="18"/>
  <c r="Y1297" i="18"/>
  <c r="X1297" i="18"/>
  <c r="W1297" i="18"/>
  <c r="V1297" i="18"/>
  <c r="U1297" i="18"/>
  <c r="T1297" i="18"/>
  <c r="S1297" i="18"/>
  <c r="R1297" i="18"/>
  <c r="Q1297" i="18"/>
  <c r="O1297" i="18"/>
  <c r="N1297" i="18" a="1"/>
  <c r="N1297" i="18" s="1"/>
  <c r="M1297" i="18"/>
  <c r="L1297" i="18"/>
  <c r="K1297" i="18"/>
  <c r="AX1296" i="18"/>
  <c r="AT1296" i="18" s="1"/>
  <c r="AS1296" i="18"/>
  <c r="AK1296" i="18"/>
  <c r="AH1296" i="18"/>
  <c r="AG1296" i="18"/>
  <c r="AF1296" i="18"/>
  <c r="AE1296" i="18"/>
  <c r="AI1296" i="18" s="1"/>
  <c r="AC1296" i="18" a="1"/>
  <c r="AC1296" i="18" s="1"/>
  <c r="AB1296" i="18" a="1"/>
  <c r="AB1296" i="18" s="1"/>
  <c r="Z1296" i="18"/>
  <c r="Y1296" i="18"/>
  <c r="X1296" i="18"/>
  <c r="W1296" i="18"/>
  <c r="V1296" i="18"/>
  <c r="U1296" i="18"/>
  <c r="T1296" i="18"/>
  <c r="S1296" i="18"/>
  <c r="R1296" i="18"/>
  <c r="Q1296" i="18"/>
  <c r="O1296" i="18"/>
  <c r="N1296" i="18" a="1"/>
  <c r="N1296" i="18" s="1"/>
  <c r="M1296" i="18"/>
  <c r="L1296" i="18"/>
  <c r="K1296" i="18"/>
  <c r="AX1295" i="18"/>
  <c r="AS1295" i="18"/>
  <c r="AR1295" i="18" s="1"/>
  <c r="AQ1295" i="18"/>
  <c r="AO1295" i="18"/>
  <c r="AM1295" i="18"/>
  <c r="AL1295" i="18"/>
  <c r="AE1295" i="18"/>
  <c r="AI1295" i="18" s="1"/>
  <c r="AC1295" i="18" a="1"/>
  <c r="AC1295" i="18" s="1"/>
  <c r="AB1295" i="18" a="1"/>
  <c r="AB1295" i="18" s="1"/>
  <c r="Z1295" i="18"/>
  <c r="Y1295" i="18"/>
  <c r="X1295" i="18"/>
  <c r="W1295" i="18"/>
  <c r="V1295" i="18"/>
  <c r="U1295" i="18"/>
  <c r="T1295" i="18"/>
  <c r="S1295" i="18"/>
  <c r="R1295" i="18"/>
  <c r="Q1295" i="18"/>
  <c r="O1295" i="18"/>
  <c r="N1295" i="18" a="1"/>
  <c r="N1295" i="18" s="1"/>
  <c r="M1295" i="18"/>
  <c r="L1295" i="18"/>
  <c r="K1295" i="18"/>
  <c r="AY1294" i="18"/>
  <c r="AX1294" i="18"/>
  <c r="BA1294" i="18" s="1"/>
  <c r="AV1294" i="18"/>
  <c r="AT1294" i="18"/>
  <c r="AS1294" i="18"/>
  <c r="AQ1294" i="18" s="1"/>
  <c r="AR1294" i="18"/>
  <c r="AP1294" i="18"/>
  <c r="AO1294" i="18"/>
  <c r="AN1294" i="18"/>
  <c r="AL1294" i="18"/>
  <c r="AJ1294" i="18"/>
  <c r="AF1294" i="18"/>
  <c r="AE1294" i="18"/>
  <c r="AI1294" i="18" s="1"/>
  <c r="AC1294" i="18" a="1"/>
  <c r="AC1294" i="18" s="1"/>
  <c r="AB1294" i="18" a="1"/>
  <c r="AB1294" i="18" s="1"/>
  <c r="Z1294" i="18"/>
  <c r="Y1294" i="18"/>
  <c r="X1294" i="18"/>
  <c r="W1294" i="18"/>
  <c r="V1294" i="18"/>
  <c r="U1294" i="18"/>
  <c r="T1294" i="18"/>
  <c r="S1294" i="18"/>
  <c r="R1294" i="18"/>
  <c r="Q1294" i="18"/>
  <c r="O1294" i="18"/>
  <c r="N1294" i="18" a="1"/>
  <c r="N1294" i="18" s="1"/>
  <c r="M1294" i="18"/>
  <c r="L1294" i="18"/>
  <c r="K1294" i="18"/>
  <c r="BA1293" i="18"/>
  <c r="AY1293" i="18"/>
  <c r="AX1293" i="18"/>
  <c r="AZ1293" i="18" s="1"/>
  <c r="AW1293" i="18"/>
  <c r="AV1293" i="18"/>
  <c r="AU1293" i="18"/>
  <c r="AT1293" i="18"/>
  <c r="AS1293" i="18"/>
  <c r="AO1293" i="18" s="1"/>
  <c r="AJ1293" i="18"/>
  <c r="AF1293" i="18"/>
  <c r="AE1293" i="18"/>
  <c r="AI1293" i="18" s="1"/>
  <c r="AC1293" i="18" a="1"/>
  <c r="AC1293" i="18" s="1"/>
  <c r="AB1293" i="18" a="1"/>
  <c r="AB1293" i="18" s="1"/>
  <c r="Z1293" i="18"/>
  <c r="Y1293" i="18"/>
  <c r="X1293" i="18"/>
  <c r="W1293" i="18"/>
  <c r="V1293" i="18"/>
  <c r="U1293" i="18"/>
  <c r="T1293" i="18"/>
  <c r="S1293" i="18"/>
  <c r="R1293" i="18"/>
  <c r="Q1293" i="18"/>
  <c r="O1293" i="18"/>
  <c r="N1293" i="18" a="1"/>
  <c r="N1293" i="18" s="1"/>
  <c r="M1293" i="18"/>
  <c r="L1293" i="18"/>
  <c r="K1293" i="18"/>
  <c r="AX1292" i="18"/>
  <c r="AT1292" i="18" s="1"/>
  <c r="AS1292" i="18"/>
  <c r="AR1292" i="18" s="1"/>
  <c r="AP1292" i="18"/>
  <c r="AL1292" i="18"/>
  <c r="AJ1292" i="18"/>
  <c r="AE1292" i="18"/>
  <c r="AC1292" i="18" a="1"/>
  <c r="AC1292" i="18" s="1"/>
  <c r="AB1292" i="18" a="1"/>
  <c r="AB1292" i="18" s="1"/>
  <c r="Z1292" i="18"/>
  <c r="Y1292" i="18"/>
  <c r="X1292" i="18"/>
  <c r="W1292" i="18"/>
  <c r="V1292" i="18"/>
  <c r="U1292" i="18"/>
  <c r="T1292" i="18"/>
  <c r="S1292" i="18"/>
  <c r="R1292" i="18"/>
  <c r="Q1292" i="18"/>
  <c r="O1292" i="18"/>
  <c r="N1292" i="18" a="1"/>
  <c r="N1292" i="18" s="1"/>
  <c r="M1292" i="18"/>
  <c r="L1292" i="18"/>
  <c r="K1292" i="18"/>
  <c r="AY1291" i="18"/>
  <c r="AX1291" i="18"/>
  <c r="BA1291" i="18" s="1"/>
  <c r="AU1291" i="18"/>
  <c r="AS1291" i="18"/>
  <c r="AR1291" i="18" s="1"/>
  <c r="AP1291" i="18"/>
  <c r="AM1291" i="18"/>
  <c r="AI1291" i="18"/>
  <c r="AE1291" i="18"/>
  <c r="AC1291" i="18" a="1"/>
  <c r="AC1291" i="18" s="1"/>
  <c r="AB1291" i="18" a="1"/>
  <c r="AB1291" i="18" s="1"/>
  <c r="Z1291" i="18"/>
  <c r="Y1291" i="18"/>
  <c r="X1291" i="18"/>
  <c r="W1291" i="18"/>
  <c r="V1291" i="18"/>
  <c r="U1291" i="18"/>
  <c r="T1291" i="18"/>
  <c r="S1291" i="18"/>
  <c r="R1291" i="18"/>
  <c r="Q1291" i="18"/>
  <c r="O1291" i="18"/>
  <c r="N1291" i="18" a="1"/>
  <c r="N1291" i="18" s="1"/>
  <c r="M1291" i="18"/>
  <c r="L1291" i="18"/>
  <c r="K1291" i="18"/>
  <c r="AZ1290" i="18"/>
  <c r="AX1290" i="18"/>
  <c r="BA1290" i="18" s="1"/>
  <c r="AU1290" i="18"/>
  <c r="AS1290" i="18"/>
  <c r="AP1290" i="18" s="1"/>
  <c r="AQ1290" i="18"/>
  <c r="AO1290" i="18"/>
  <c r="AM1290" i="18"/>
  <c r="AE1290" i="18"/>
  <c r="AC1290" i="18" a="1"/>
  <c r="AC1290" i="18" s="1"/>
  <c r="AB1290" i="18" a="1"/>
  <c r="AB1290" i="18" s="1"/>
  <c r="Z1290" i="18"/>
  <c r="Y1290" i="18"/>
  <c r="X1290" i="18"/>
  <c r="W1290" i="18"/>
  <c r="V1290" i="18"/>
  <c r="U1290" i="18"/>
  <c r="T1290" i="18"/>
  <c r="S1290" i="18"/>
  <c r="R1290" i="18"/>
  <c r="Q1290" i="18"/>
  <c r="O1290" i="18"/>
  <c r="N1290" i="18" a="1"/>
  <c r="N1290" i="18" s="1"/>
  <c r="M1290" i="18"/>
  <c r="L1290" i="18"/>
  <c r="K1290" i="18"/>
  <c r="AX1289" i="18"/>
  <c r="AS1289" i="18"/>
  <c r="AO1289" i="18" s="1"/>
  <c r="AG1289" i="18"/>
  <c r="AE1289" i="18"/>
  <c r="AI1289" i="18" s="1"/>
  <c r="AC1289" i="18" a="1"/>
  <c r="AC1289" i="18" s="1"/>
  <c r="AB1289" i="18" a="1"/>
  <c r="AB1289" i="18" s="1"/>
  <c r="Z1289" i="18"/>
  <c r="Y1289" i="18"/>
  <c r="X1289" i="18"/>
  <c r="W1289" i="18"/>
  <c r="V1289" i="18"/>
  <c r="U1289" i="18"/>
  <c r="T1289" i="18"/>
  <c r="S1289" i="18"/>
  <c r="R1289" i="18"/>
  <c r="Q1289" i="18"/>
  <c r="O1289" i="18"/>
  <c r="N1289" i="18"/>
  <c r="N1289" i="18" a="1"/>
  <c r="M1289" i="18"/>
  <c r="L1289" i="18"/>
  <c r="K1289" i="18"/>
  <c r="AX1288" i="18"/>
  <c r="AT1288" i="18"/>
  <c r="AS1288" i="18"/>
  <c r="AR1288" i="18" s="1"/>
  <c r="AP1288" i="18"/>
  <c r="AL1288" i="18"/>
  <c r="AJ1288" i="18"/>
  <c r="AE1288" i="18"/>
  <c r="AC1288" i="18" a="1"/>
  <c r="AC1288" i="18" s="1"/>
  <c r="AB1288" i="18" a="1"/>
  <c r="AB1288" i="18" s="1"/>
  <c r="Z1288" i="18"/>
  <c r="Y1288" i="18"/>
  <c r="X1288" i="18"/>
  <c r="W1288" i="18"/>
  <c r="V1288" i="18"/>
  <c r="U1288" i="18"/>
  <c r="T1288" i="18"/>
  <c r="S1288" i="18"/>
  <c r="R1288" i="18"/>
  <c r="Q1288" i="18"/>
  <c r="O1288" i="18"/>
  <c r="N1288" i="18" a="1"/>
  <c r="N1288" i="18" s="1"/>
  <c r="M1288" i="18"/>
  <c r="L1288" i="18"/>
  <c r="K1288" i="18"/>
  <c r="AY1287" i="18"/>
  <c r="AX1287" i="18"/>
  <c r="BA1287" i="18" s="1"/>
  <c r="AU1287" i="18"/>
  <c r="AS1287" i="18"/>
  <c r="AR1287" i="18" s="1"/>
  <c r="AP1287" i="18"/>
  <c r="AM1287" i="18"/>
  <c r="AI1287" i="18"/>
  <c r="AE1287" i="18"/>
  <c r="AC1287" i="18" a="1"/>
  <c r="AC1287" i="18" s="1"/>
  <c r="AB1287" i="18" a="1"/>
  <c r="AB1287" i="18" s="1"/>
  <c r="Z1287" i="18"/>
  <c r="Y1287" i="18"/>
  <c r="X1287" i="18"/>
  <c r="W1287" i="18"/>
  <c r="V1287" i="18"/>
  <c r="U1287" i="18"/>
  <c r="T1287" i="18"/>
  <c r="S1287" i="18"/>
  <c r="R1287" i="18"/>
  <c r="Q1287" i="18"/>
  <c r="O1287" i="18"/>
  <c r="N1287" i="18" a="1"/>
  <c r="N1287" i="18" s="1"/>
  <c r="M1287" i="18"/>
  <c r="L1287" i="18"/>
  <c r="K1287" i="18"/>
  <c r="AZ1286" i="18"/>
  <c r="AX1286" i="18"/>
  <c r="BA1286" i="18" s="1"/>
  <c r="AU1286" i="18"/>
  <c r="AS1286" i="18"/>
  <c r="AP1286" i="18" s="1"/>
  <c r="AQ1286" i="18"/>
  <c r="AO1286" i="18"/>
  <c r="AM1286" i="18"/>
  <c r="AE1286" i="18"/>
  <c r="AC1286" i="18" a="1"/>
  <c r="AC1286" i="18" s="1"/>
  <c r="AB1286" i="18" a="1"/>
  <c r="AB1286" i="18" s="1"/>
  <c r="Z1286" i="18"/>
  <c r="Y1286" i="18"/>
  <c r="X1286" i="18"/>
  <c r="W1286" i="18"/>
  <c r="V1286" i="18"/>
  <c r="U1286" i="18"/>
  <c r="T1286" i="18"/>
  <c r="S1286" i="18"/>
  <c r="R1286" i="18"/>
  <c r="Q1286" i="18"/>
  <c r="O1286" i="18"/>
  <c r="N1286" i="18" a="1"/>
  <c r="N1286" i="18" s="1"/>
  <c r="M1286" i="18"/>
  <c r="L1286" i="18"/>
  <c r="K1286" i="18"/>
  <c r="AX1285" i="18"/>
  <c r="AS1285" i="18"/>
  <c r="AO1285" i="18"/>
  <c r="AJ1285" i="18"/>
  <c r="AF1285" i="18"/>
  <c r="AE1285" i="18"/>
  <c r="AI1285" i="18" s="1"/>
  <c r="AC1285" i="18" a="1"/>
  <c r="AC1285" i="18" s="1"/>
  <c r="AB1285" i="18" a="1"/>
  <c r="AB1285" i="18" s="1"/>
  <c r="Z1285" i="18"/>
  <c r="Y1285" i="18"/>
  <c r="X1285" i="18"/>
  <c r="W1285" i="18"/>
  <c r="V1285" i="18"/>
  <c r="U1285" i="18"/>
  <c r="T1285" i="18"/>
  <c r="S1285" i="18"/>
  <c r="R1285" i="18"/>
  <c r="Q1285" i="18"/>
  <c r="O1285" i="18"/>
  <c r="N1285" i="18" a="1"/>
  <c r="N1285" i="18" s="1"/>
  <c r="M1285" i="18"/>
  <c r="L1285" i="18"/>
  <c r="K1285" i="18"/>
  <c r="AX1284" i="18"/>
  <c r="AS1284" i="18"/>
  <c r="AR1284" i="18" s="1"/>
  <c r="AP1284" i="18"/>
  <c r="AL1284" i="18"/>
  <c r="AJ1284" i="18"/>
  <c r="AE1284" i="18"/>
  <c r="AC1284" i="18" a="1"/>
  <c r="AC1284" i="18" s="1"/>
  <c r="AB1284" i="18" a="1"/>
  <c r="AB1284" i="18" s="1"/>
  <c r="Z1284" i="18"/>
  <c r="Y1284" i="18"/>
  <c r="X1284" i="18"/>
  <c r="W1284" i="18"/>
  <c r="V1284" i="18"/>
  <c r="U1284" i="18"/>
  <c r="T1284" i="18"/>
  <c r="S1284" i="18"/>
  <c r="R1284" i="18"/>
  <c r="Q1284" i="18"/>
  <c r="O1284" i="18"/>
  <c r="N1284" i="18" a="1"/>
  <c r="N1284" i="18" s="1"/>
  <c r="M1284" i="18"/>
  <c r="L1284" i="18"/>
  <c r="K1284" i="18"/>
  <c r="AY1283" i="18"/>
  <c r="AX1283" i="18"/>
  <c r="BA1283" i="18" s="1"/>
  <c r="AU1283" i="18"/>
  <c r="AS1283" i="18"/>
  <c r="AR1283" i="18" s="1"/>
  <c r="AP1283" i="18"/>
  <c r="AM1283" i="18"/>
  <c r="AE1283" i="18"/>
  <c r="AC1283" i="18" a="1"/>
  <c r="AC1283" i="18" s="1"/>
  <c r="AB1283" i="18" a="1"/>
  <c r="AB1283" i="18" s="1"/>
  <c r="Z1283" i="18"/>
  <c r="Y1283" i="18"/>
  <c r="X1283" i="18"/>
  <c r="W1283" i="18"/>
  <c r="V1283" i="18"/>
  <c r="U1283" i="18"/>
  <c r="T1283" i="18"/>
  <c r="S1283" i="18"/>
  <c r="R1283" i="18"/>
  <c r="Q1283" i="18"/>
  <c r="O1283" i="18"/>
  <c r="N1283" i="18" a="1"/>
  <c r="N1283" i="18" s="1"/>
  <c r="M1283" i="18"/>
  <c r="L1283" i="18"/>
  <c r="K1283" i="18"/>
  <c r="AZ1282" i="18"/>
  <c r="AY1282" i="18"/>
  <c r="AX1282" i="18"/>
  <c r="BA1282" i="18" s="1"/>
  <c r="AV1282" i="18"/>
  <c r="AU1282" i="18"/>
  <c r="AT1282" i="18"/>
  <c r="AS1282" i="18"/>
  <c r="AR1282" i="18"/>
  <c r="AQ1282" i="18"/>
  <c r="AP1282" i="18"/>
  <c r="AO1282" i="18"/>
  <c r="AN1282" i="18"/>
  <c r="AM1282" i="18"/>
  <c r="AL1282" i="18"/>
  <c r="AF1282" i="18"/>
  <c r="AE1282" i="18"/>
  <c r="AI1282" i="18" s="1"/>
  <c r="AC1282" i="18" a="1"/>
  <c r="AC1282" i="18" s="1"/>
  <c r="AB1282" i="18" a="1"/>
  <c r="AB1282" i="18" s="1"/>
  <c r="Z1282" i="18"/>
  <c r="Y1282" i="18"/>
  <c r="X1282" i="18"/>
  <c r="W1282" i="18"/>
  <c r="V1282" i="18"/>
  <c r="U1282" i="18"/>
  <c r="T1282" i="18"/>
  <c r="S1282" i="18"/>
  <c r="R1282" i="18"/>
  <c r="Q1282" i="18"/>
  <c r="O1282" i="18"/>
  <c r="N1282" i="18" a="1"/>
  <c r="N1282" i="18" s="1"/>
  <c r="M1282" i="18"/>
  <c r="L1282" i="18"/>
  <c r="K1282" i="18"/>
  <c r="BA1281" i="18"/>
  <c r="AY1281" i="18"/>
  <c r="AX1281" i="18"/>
  <c r="AZ1281" i="18" s="1"/>
  <c r="AW1281" i="18"/>
  <c r="AU1281" i="18"/>
  <c r="AT1281" i="18"/>
  <c r="AS1281" i="18"/>
  <c r="AJ1281" i="18"/>
  <c r="AG1281" i="18"/>
  <c r="AF1281" i="18"/>
  <c r="AE1281" i="18"/>
  <c r="AI1281" i="18" s="1"/>
  <c r="AC1281" i="18" a="1"/>
  <c r="AC1281" i="18" s="1"/>
  <c r="AB1281" i="18" a="1"/>
  <c r="AB1281" i="18" s="1"/>
  <c r="Z1281" i="18"/>
  <c r="Y1281" i="18"/>
  <c r="X1281" i="18"/>
  <c r="W1281" i="18"/>
  <c r="V1281" i="18"/>
  <c r="U1281" i="18"/>
  <c r="T1281" i="18"/>
  <c r="S1281" i="18"/>
  <c r="R1281" i="18"/>
  <c r="Q1281" i="18"/>
  <c r="O1281" i="18"/>
  <c r="N1281" i="18" a="1"/>
  <c r="N1281" i="18" s="1"/>
  <c r="M1281" i="18"/>
  <c r="L1281" i="18"/>
  <c r="K1281" i="18"/>
  <c r="AX1280" i="18"/>
  <c r="AT1280" i="18" s="1"/>
  <c r="AS1280" i="18"/>
  <c r="AR1280" i="18" s="1"/>
  <c r="AP1280" i="18"/>
  <c r="AO1280" i="18"/>
  <c r="AL1280" i="18"/>
  <c r="AG1280" i="18"/>
  <c r="AE1280" i="18"/>
  <c r="AI1280" i="18" s="1"/>
  <c r="AC1280" i="18" a="1"/>
  <c r="AC1280" i="18" s="1"/>
  <c r="AB1280" i="18" a="1"/>
  <c r="AB1280" i="18" s="1"/>
  <c r="Z1280" i="18"/>
  <c r="Y1280" i="18"/>
  <c r="X1280" i="18"/>
  <c r="W1280" i="18"/>
  <c r="V1280" i="18"/>
  <c r="U1280" i="18"/>
  <c r="T1280" i="18"/>
  <c r="S1280" i="18"/>
  <c r="R1280" i="18"/>
  <c r="Q1280" i="18"/>
  <c r="O1280" i="18"/>
  <c r="N1280" i="18" a="1"/>
  <c r="N1280" i="18" s="1"/>
  <c r="M1280" i="18"/>
  <c r="L1280" i="18"/>
  <c r="K1280" i="18"/>
  <c r="BA1279" i="18"/>
  <c r="AY1279" i="18"/>
  <c r="AX1279" i="18"/>
  <c r="AZ1279" i="18" s="1"/>
  <c r="AW1279" i="18"/>
  <c r="AU1279" i="18"/>
  <c r="AT1279" i="18"/>
  <c r="AS1279" i="18"/>
  <c r="AP1279" i="18" s="1"/>
  <c r="AQ1279" i="18"/>
  <c r="AO1279" i="18"/>
  <c r="AM1279" i="18"/>
  <c r="AE1279" i="18"/>
  <c r="AC1279" i="18" a="1"/>
  <c r="AC1279" i="18" s="1"/>
  <c r="AB1279" i="18" a="1"/>
  <c r="AB1279" i="18" s="1"/>
  <c r="Z1279" i="18"/>
  <c r="Y1279" i="18"/>
  <c r="X1279" i="18"/>
  <c r="W1279" i="18"/>
  <c r="V1279" i="18"/>
  <c r="U1279" i="18"/>
  <c r="T1279" i="18"/>
  <c r="S1279" i="18"/>
  <c r="R1279" i="18"/>
  <c r="Q1279" i="18"/>
  <c r="O1279" i="18"/>
  <c r="N1279" i="18" a="1"/>
  <c r="N1279" i="18" s="1"/>
  <c r="M1279" i="18"/>
  <c r="L1279" i="18"/>
  <c r="K1279" i="18"/>
  <c r="AZ1278" i="18"/>
  <c r="AX1278" i="18"/>
  <c r="AY1278" i="18" s="1"/>
  <c r="AV1278" i="18"/>
  <c r="AU1278" i="18"/>
  <c r="AT1278" i="18"/>
  <c r="AS1278" i="18"/>
  <c r="AR1278" i="18"/>
  <c r="AQ1278" i="18"/>
  <c r="AP1278" i="18"/>
  <c r="AO1278" i="18"/>
  <c r="AN1278" i="18"/>
  <c r="AM1278" i="18"/>
  <c r="AL1278" i="18"/>
  <c r="AF1278" i="18"/>
  <c r="AE1278" i="18"/>
  <c r="AI1278" i="18" s="1"/>
  <c r="AC1278" i="18" a="1"/>
  <c r="AC1278" i="18" s="1"/>
  <c r="AB1278" i="18" a="1"/>
  <c r="AB1278" i="18" s="1"/>
  <c r="Z1278" i="18"/>
  <c r="Y1278" i="18"/>
  <c r="X1278" i="18"/>
  <c r="W1278" i="18"/>
  <c r="V1278" i="18"/>
  <c r="U1278" i="18"/>
  <c r="T1278" i="18"/>
  <c r="S1278" i="18"/>
  <c r="R1278" i="18"/>
  <c r="Q1278" i="18"/>
  <c r="O1278" i="18"/>
  <c r="N1278" i="18" a="1"/>
  <c r="N1278" i="18" s="1"/>
  <c r="M1278" i="18"/>
  <c r="L1278" i="18"/>
  <c r="K1278" i="18"/>
  <c r="AZ1277" i="18"/>
  <c r="AX1277" i="18"/>
  <c r="AY1277" i="18" s="1"/>
  <c r="AV1277" i="18"/>
  <c r="AT1277" i="18"/>
  <c r="AS1277" i="18"/>
  <c r="AO1277" i="18" s="1"/>
  <c r="AE1277" i="18"/>
  <c r="AC1277" i="18" a="1"/>
  <c r="AC1277" i="18" s="1"/>
  <c r="AB1277" i="18" a="1"/>
  <c r="AB1277" i="18" s="1"/>
  <c r="Z1277" i="18"/>
  <c r="Y1277" i="18"/>
  <c r="X1277" i="18"/>
  <c r="W1277" i="18"/>
  <c r="V1277" i="18"/>
  <c r="U1277" i="18"/>
  <c r="T1277" i="18"/>
  <c r="S1277" i="18"/>
  <c r="R1277" i="18"/>
  <c r="Q1277" i="18"/>
  <c r="O1277" i="18"/>
  <c r="N1277" i="18"/>
  <c r="N1277" i="18" a="1"/>
  <c r="M1277" i="18"/>
  <c r="L1277" i="18"/>
  <c r="K1277" i="18"/>
  <c r="AX1276" i="18"/>
  <c r="AS1276" i="18"/>
  <c r="AE1276" i="18"/>
  <c r="AC1276" i="18" a="1"/>
  <c r="AC1276" i="18" s="1"/>
  <c r="AB1276" i="18" a="1"/>
  <c r="AB1276" i="18" s="1"/>
  <c r="Z1276" i="18"/>
  <c r="Y1276" i="18"/>
  <c r="X1276" i="18"/>
  <c r="W1276" i="18"/>
  <c r="V1276" i="18"/>
  <c r="U1276" i="18"/>
  <c r="T1276" i="18"/>
  <c r="S1276" i="18"/>
  <c r="R1276" i="18"/>
  <c r="Q1276" i="18"/>
  <c r="O1276" i="18"/>
  <c r="N1276" i="18"/>
  <c r="N1276" i="18" a="1"/>
  <c r="M1276" i="18"/>
  <c r="L1276" i="18"/>
  <c r="K1276" i="18"/>
  <c r="AX1275" i="18"/>
  <c r="AS1275" i="18"/>
  <c r="AM1275" i="18" s="1"/>
  <c r="AE1275" i="18"/>
  <c r="AC1275" i="18" a="1"/>
  <c r="AC1275" i="18" s="1"/>
  <c r="AB1275" i="18" a="1"/>
  <c r="AB1275" i="18" s="1"/>
  <c r="Z1275" i="18"/>
  <c r="Y1275" i="18"/>
  <c r="X1275" i="18"/>
  <c r="W1275" i="18"/>
  <c r="V1275" i="18"/>
  <c r="U1275" i="18"/>
  <c r="T1275" i="18"/>
  <c r="S1275" i="18"/>
  <c r="R1275" i="18"/>
  <c r="Q1275" i="18"/>
  <c r="O1275" i="18"/>
  <c r="N1275" i="18"/>
  <c r="N1275" i="18" a="1"/>
  <c r="M1275" i="18"/>
  <c r="L1275" i="18"/>
  <c r="K1275" i="18"/>
  <c r="AY1274" i="18"/>
  <c r="AX1274" i="18"/>
  <c r="AZ1274" i="18" s="1"/>
  <c r="AV1274" i="18"/>
  <c r="AT1274" i="18"/>
  <c r="AS1274" i="18"/>
  <c r="AQ1274" i="18" s="1"/>
  <c r="AR1274" i="18"/>
  <c r="AP1274" i="18"/>
  <c r="AO1274" i="18"/>
  <c r="AN1274" i="18"/>
  <c r="AL1274" i="18"/>
  <c r="AE1274" i="18"/>
  <c r="AC1274" i="18" a="1"/>
  <c r="AC1274" i="18" s="1"/>
  <c r="AB1274" i="18" a="1"/>
  <c r="AB1274" i="18" s="1"/>
  <c r="Z1274" i="18"/>
  <c r="Y1274" i="18"/>
  <c r="X1274" i="18"/>
  <c r="W1274" i="18"/>
  <c r="V1274" i="18"/>
  <c r="U1274" i="18"/>
  <c r="T1274" i="18"/>
  <c r="S1274" i="18"/>
  <c r="R1274" i="18"/>
  <c r="Q1274" i="18"/>
  <c r="O1274" i="18"/>
  <c r="N1274" i="18" a="1"/>
  <c r="N1274" i="18" s="1"/>
  <c r="M1274" i="18"/>
  <c r="L1274" i="18"/>
  <c r="K1274" i="18"/>
  <c r="AZ1273" i="18"/>
  <c r="AX1273" i="18"/>
  <c r="AV1273" i="18"/>
  <c r="AS1273" i="18"/>
  <c r="AN1273" i="18"/>
  <c r="AI1273" i="18"/>
  <c r="AG1273" i="18"/>
  <c r="AF1273" i="18"/>
  <c r="AE1273" i="18"/>
  <c r="AH1273" i="18" s="1"/>
  <c r="AC1273" i="18" a="1"/>
  <c r="AC1273" i="18" s="1"/>
  <c r="AB1273" i="18" a="1"/>
  <c r="AB1273" i="18" s="1"/>
  <c r="Z1273" i="18"/>
  <c r="Y1273" i="18"/>
  <c r="X1273" i="18"/>
  <c r="W1273" i="18"/>
  <c r="V1273" i="18"/>
  <c r="U1273" i="18"/>
  <c r="T1273" i="18"/>
  <c r="S1273" i="18"/>
  <c r="R1273" i="18"/>
  <c r="Q1273" i="18"/>
  <c r="O1273" i="18"/>
  <c r="N1273" i="18" a="1"/>
  <c r="N1273" i="18" s="1"/>
  <c r="M1273" i="18"/>
  <c r="L1273" i="18"/>
  <c r="K1273" i="18"/>
  <c r="AX1272" i="18"/>
  <c r="AS1272" i="18"/>
  <c r="AN1272" i="18"/>
  <c r="AE1272" i="18"/>
  <c r="AC1272" i="18" a="1"/>
  <c r="AC1272" i="18" s="1"/>
  <c r="AB1272" i="18" a="1"/>
  <c r="AB1272" i="18" s="1"/>
  <c r="Z1272" i="18"/>
  <c r="Y1272" i="18"/>
  <c r="X1272" i="18"/>
  <c r="W1272" i="18"/>
  <c r="V1272" i="18"/>
  <c r="U1272" i="18"/>
  <c r="T1272" i="18"/>
  <c r="S1272" i="18"/>
  <c r="R1272" i="18"/>
  <c r="Q1272" i="18"/>
  <c r="O1272" i="18"/>
  <c r="N1272" i="18" a="1"/>
  <c r="N1272" i="18" s="1"/>
  <c r="M1272" i="18"/>
  <c r="L1272" i="18"/>
  <c r="K1272" i="18"/>
  <c r="BA1271" i="18"/>
  <c r="AX1271" i="18"/>
  <c r="AU1271" i="18" s="1"/>
  <c r="AW1271" i="18"/>
  <c r="AS1271" i="18"/>
  <c r="AE1271" i="18"/>
  <c r="AC1271" i="18" a="1"/>
  <c r="AC1271" i="18" s="1"/>
  <c r="AB1271" i="18" a="1"/>
  <c r="AB1271" i="18" s="1"/>
  <c r="Z1271" i="18"/>
  <c r="Y1271" i="18"/>
  <c r="X1271" i="18"/>
  <c r="W1271" i="18"/>
  <c r="V1271" i="18"/>
  <c r="U1271" i="18"/>
  <c r="T1271" i="18"/>
  <c r="S1271" i="18"/>
  <c r="R1271" i="18"/>
  <c r="Q1271" i="18"/>
  <c r="O1271" i="18"/>
  <c r="N1271" i="18"/>
  <c r="N1271" i="18" a="1"/>
  <c r="M1271" i="18"/>
  <c r="L1271" i="18"/>
  <c r="K1271" i="18"/>
  <c r="AZ1270" i="18"/>
  <c r="AY1270" i="18"/>
  <c r="AX1270" i="18"/>
  <c r="AV1270" i="18" s="1"/>
  <c r="AU1270" i="18"/>
  <c r="AT1270" i="18"/>
  <c r="AS1270" i="18"/>
  <c r="AQ1270" i="18"/>
  <c r="AM1270" i="18"/>
  <c r="AE1270" i="18"/>
  <c r="AC1270" i="18" a="1"/>
  <c r="AC1270" i="18" s="1"/>
  <c r="AB1270" i="18" a="1"/>
  <c r="AB1270" i="18" s="1"/>
  <c r="Z1270" i="18"/>
  <c r="Y1270" i="18"/>
  <c r="X1270" i="18"/>
  <c r="W1270" i="18"/>
  <c r="V1270" i="18"/>
  <c r="U1270" i="18"/>
  <c r="T1270" i="18"/>
  <c r="S1270" i="18"/>
  <c r="R1270" i="18"/>
  <c r="Q1270" i="18"/>
  <c r="O1270" i="18"/>
  <c r="N1270" i="18" a="1"/>
  <c r="N1270" i="18" s="1"/>
  <c r="M1270" i="18"/>
  <c r="L1270" i="18"/>
  <c r="K1270" i="18"/>
  <c r="AZ1269" i="18"/>
  <c r="AX1269" i="18"/>
  <c r="AV1269" i="18"/>
  <c r="AT1269" i="18"/>
  <c r="AS1269" i="18"/>
  <c r="AR1269" i="18" s="1"/>
  <c r="AO1269" i="18"/>
  <c r="AJ1269" i="18"/>
  <c r="AG1269" i="18"/>
  <c r="AF1269" i="18"/>
  <c r="AE1269" i="18"/>
  <c r="AI1269" i="18" s="1"/>
  <c r="AC1269" i="18" a="1"/>
  <c r="AC1269" i="18" s="1"/>
  <c r="AB1269" i="18" a="1"/>
  <c r="AB1269" i="18" s="1"/>
  <c r="Z1269" i="18"/>
  <c r="Y1269" i="18"/>
  <c r="X1269" i="18"/>
  <c r="W1269" i="18"/>
  <c r="V1269" i="18"/>
  <c r="U1269" i="18"/>
  <c r="T1269" i="18"/>
  <c r="S1269" i="18"/>
  <c r="R1269" i="18"/>
  <c r="Q1269" i="18"/>
  <c r="O1269" i="18"/>
  <c r="N1269" i="18" a="1"/>
  <c r="N1269" i="18" s="1"/>
  <c r="M1269" i="18"/>
  <c r="L1269" i="18"/>
  <c r="K1269" i="18"/>
  <c r="AX1268" i="18"/>
  <c r="AS1268" i="18"/>
  <c r="AO1268" i="18" s="1"/>
  <c r="AK1268" i="18"/>
  <c r="AH1268" i="18"/>
  <c r="AF1268" i="18"/>
  <c r="AE1268" i="18"/>
  <c r="AI1268" i="18" s="1"/>
  <c r="AC1268" i="18" a="1"/>
  <c r="AC1268" i="18" s="1"/>
  <c r="AB1268" i="18" a="1"/>
  <c r="AB1268" i="18" s="1"/>
  <c r="Z1268" i="18"/>
  <c r="Y1268" i="18"/>
  <c r="X1268" i="18"/>
  <c r="W1268" i="18"/>
  <c r="V1268" i="18"/>
  <c r="U1268" i="18"/>
  <c r="T1268" i="18"/>
  <c r="S1268" i="18"/>
  <c r="R1268" i="18"/>
  <c r="Q1268" i="18"/>
  <c r="O1268" i="18"/>
  <c r="N1268" i="18"/>
  <c r="N1268" i="18" a="1"/>
  <c r="M1268" i="18"/>
  <c r="L1268" i="18"/>
  <c r="K1268" i="18"/>
  <c r="AX1267" i="18"/>
  <c r="AS1267" i="18"/>
  <c r="AR1267" i="18" s="1"/>
  <c r="AQ1267" i="18"/>
  <c r="AP1267" i="18"/>
  <c r="AO1267" i="18"/>
  <c r="AM1267" i="18"/>
  <c r="AL1267" i="18"/>
  <c r="AE1267" i="18"/>
  <c r="AH1267" i="18" s="1"/>
  <c r="AC1267" i="18" a="1"/>
  <c r="AC1267" i="18" s="1"/>
  <c r="AB1267" i="18" a="1"/>
  <c r="AB1267" i="18" s="1"/>
  <c r="Z1267" i="18"/>
  <c r="Y1267" i="18"/>
  <c r="X1267" i="18"/>
  <c r="W1267" i="18"/>
  <c r="V1267" i="18"/>
  <c r="U1267" i="18"/>
  <c r="T1267" i="18"/>
  <c r="S1267" i="18"/>
  <c r="R1267" i="18"/>
  <c r="Q1267" i="18"/>
  <c r="O1267" i="18"/>
  <c r="N1267" i="18" a="1"/>
  <c r="N1267" i="18" s="1"/>
  <c r="M1267" i="18"/>
  <c r="L1267" i="18"/>
  <c r="K1267" i="18"/>
  <c r="AZ1266" i="18"/>
  <c r="AX1266" i="18"/>
  <c r="AU1266" i="18" s="1"/>
  <c r="AS1266" i="18"/>
  <c r="AQ1266" i="18"/>
  <c r="AE1266" i="18"/>
  <c r="AC1266" i="18" a="1"/>
  <c r="AC1266" i="18" s="1"/>
  <c r="AB1266" i="18" a="1"/>
  <c r="AB1266" i="18" s="1"/>
  <c r="Z1266" i="18"/>
  <c r="Y1266" i="18"/>
  <c r="X1266" i="18"/>
  <c r="W1266" i="18"/>
  <c r="V1266" i="18"/>
  <c r="U1266" i="18"/>
  <c r="T1266" i="18"/>
  <c r="S1266" i="18"/>
  <c r="R1266" i="18"/>
  <c r="Q1266" i="18"/>
  <c r="O1266" i="18"/>
  <c r="N1266" i="18" a="1"/>
  <c r="N1266" i="18" s="1"/>
  <c r="M1266" i="18"/>
  <c r="L1266" i="18"/>
  <c r="K1266" i="18"/>
  <c r="AZ1265" i="18"/>
  <c r="AX1265" i="18"/>
  <c r="AV1265" i="18" s="1"/>
  <c r="AT1265" i="18"/>
  <c r="AS1265" i="18"/>
  <c r="AR1265" i="18" s="1"/>
  <c r="AO1265" i="18"/>
  <c r="AJ1265" i="18"/>
  <c r="AG1265" i="18"/>
  <c r="AF1265" i="18"/>
  <c r="AE1265" i="18"/>
  <c r="AI1265" i="18" s="1"/>
  <c r="AC1265" i="18" a="1"/>
  <c r="AC1265" i="18" s="1"/>
  <c r="AB1265" i="18" a="1"/>
  <c r="AB1265" i="18" s="1"/>
  <c r="Z1265" i="18"/>
  <c r="Y1265" i="18"/>
  <c r="X1265" i="18"/>
  <c r="W1265" i="18"/>
  <c r="V1265" i="18"/>
  <c r="U1265" i="18"/>
  <c r="T1265" i="18"/>
  <c r="S1265" i="18"/>
  <c r="R1265" i="18"/>
  <c r="Q1265" i="18"/>
  <c r="O1265" i="18"/>
  <c r="N1265" i="18" a="1"/>
  <c r="N1265" i="18" s="1"/>
  <c r="M1265" i="18"/>
  <c r="L1265" i="18"/>
  <c r="K1265" i="18"/>
  <c r="AX1264" i="18"/>
  <c r="AS1264" i="18"/>
  <c r="AO1264" i="18"/>
  <c r="AK1264" i="18"/>
  <c r="AH1264" i="18"/>
  <c r="AF1264" i="18"/>
  <c r="AE1264" i="18"/>
  <c r="AI1264" i="18" s="1"/>
  <c r="AC1264" i="18" a="1"/>
  <c r="AC1264" i="18" s="1"/>
  <c r="AB1264" i="18" a="1"/>
  <c r="AB1264" i="18" s="1"/>
  <c r="Z1264" i="18"/>
  <c r="Y1264" i="18"/>
  <c r="X1264" i="18"/>
  <c r="W1264" i="18"/>
  <c r="V1264" i="18"/>
  <c r="U1264" i="18"/>
  <c r="T1264" i="18"/>
  <c r="S1264" i="18"/>
  <c r="R1264" i="18"/>
  <c r="Q1264" i="18"/>
  <c r="O1264" i="18"/>
  <c r="N1264" i="18"/>
  <c r="N1264" i="18" a="1"/>
  <c r="M1264" i="18"/>
  <c r="L1264" i="18"/>
  <c r="K1264" i="18"/>
  <c r="AX1263" i="18"/>
  <c r="AS1263" i="18"/>
  <c r="AR1263" i="18" s="1"/>
  <c r="AQ1263" i="18"/>
  <c r="AP1263" i="18"/>
  <c r="AO1263" i="18"/>
  <c r="AM1263" i="18"/>
  <c r="AL1263" i="18"/>
  <c r="AE1263" i="18"/>
  <c r="AH1263" i="18" s="1"/>
  <c r="AC1263" i="18" a="1"/>
  <c r="AC1263" i="18" s="1"/>
  <c r="AB1263" i="18" a="1"/>
  <c r="AB1263" i="18" s="1"/>
  <c r="Z1263" i="18"/>
  <c r="Y1263" i="18"/>
  <c r="X1263" i="18"/>
  <c r="W1263" i="18"/>
  <c r="V1263" i="18"/>
  <c r="U1263" i="18"/>
  <c r="T1263" i="18"/>
  <c r="S1263" i="18"/>
  <c r="R1263" i="18"/>
  <c r="Q1263" i="18"/>
  <c r="O1263" i="18"/>
  <c r="N1263" i="18" a="1"/>
  <c r="N1263" i="18" s="1"/>
  <c r="M1263" i="18"/>
  <c r="L1263" i="18"/>
  <c r="K1263" i="18"/>
  <c r="AZ1262" i="18"/>
  <c r="AX1262" i="18"/>
  <c r="AU1262" i="18" s="1"/>
  <c r="AS1262" i="18"/>
  <c r="AQ1262" i="18"/>
  <c r="AE1262" i="18"/>
  <c r="AC1262" i="18" a="1"/>
  <c r="AC1262" i="18" s="1"/>
  <c r="AB1262" i="18" a="1"/>
  <c r="AB1262" i="18" s="1"/>
  <c r="Z1262" i="18"/>
  <c r="Y1262" i="18"/>
  <c r="X1262" i="18"/>
  <c r="W1262" i="18"/>
  <c r="V1262" i="18"/>
  <c r="U1262" i="18"/>
  <c r="T1262" i="18"/>
  <c r="S1262" i="18"/>
  <c r="R1262" i="18"/>
  <c r="Q1262" i="18"/>
  <c r="O1262" i="18"/>
  <c r="N1262" i="18" a="1"/>
  <c r="N1262" i="18" s="1"/>
  <c r="M1262" i="18"/>
  <c r="L1262" i="18"/>
  <c r="K1262" i="18"/>
  <c r="AZ1261" i="18"/>
  <c r="AX1261" i="18"/>
  <c r="AV1261" i="18" s="1"/>
  <c r="AT1261" i="18"/>
  <c r="AS1261" i="18"/>
  <c r="AR1261" i="18" s="1"/>
  <c r="AO1261" i="18"/>
  <c r="AJ1261" i="18"/>
  <c r="AG1261" i="18"/>
  <c r="AF1261" i="18"/>
  <c r="AE1261" i="18"/>
  <c r="AI1261" i="18" s="1"/>
  <c r="AC1261" i="18" a="1"/>
  <c r="AC1261" i="18" s="1"/>
  <c r="AB1261" i="18" a="1"/>
  <c r="AB1261" i="18" s="1"/>
  <c r="Z1261" i="18"/>
  <c r="Y1261" i="18"/>
  <c r="X1261" i="18"/>
  <c r="W1261" i="18"/>
  <c r="V1261" i="18"/>
  <c r="U1261" i="18"/>
  <c r="T1261" i="18"/>
  <c r="S1261" i="18"/>
  <c r="R1261" i="18"/>
  <c r="Q1261" i="18"/>
  <c r="O1261" i="18"/>
  <c r="N1261" i="18" a="1"/>
  <c r="N1261" i="18" s="1"/>
  <c r="M1261" i="18"/>
  <c r="L1261" i="18"/>
  <c r="K1261" i="18"/>
  <c r="AX1260" i="18"/>
  <c r="AS1260" i="18"/>
  <c r="AO1260" i="18"/>
  <c r="AK1260" i="18"/>
  <c r="AH1260" i="18"/>
  <c r="AF1260" i="18"/>
  <c r="AE1260" i="18"/>
  <c r="AI1260" i="18" s="1"/>
  <c r="AC1260" i="18" a="1"/>
  <c r="AC1260" i="18" s="1"/>
  <c r="AB1260" i="18" a="1"/>
  <c r="AB1260" i="18" s="1"/>
  <c r="Z1260" i="18"/>
  <c r="Y1260" i="18"/>
  <c r="X1260" i="18"/>
  <c r="W1260" i="18"/>
  <c r="V1260" i="18"/>
  <c r="U1260" i="18"/>
  <c r="T1260" i="18"/>
  <c r="S1260" i="18"/>
  <c r="R1260" i="18"/>
  <c r="Q1260" i="18"/>
  <c r="O1260" i="18"/>
  <c r="N1260" i="18"/>
  <c r="N1260" i="18" a="1"/>
  <c r="M1260" i="18"/>
  <c r="L1260" i="18"/>
  <c r="K1260" i="18"/>
  <c r="AX1259" i="18"/>
  <c r="AS1259" i="18"/>
  <c r="AR1259" i="18" s="1"/>
  <c r="AQ1259" i="18"/>
  <c r="AP1259" i="18"/>
  <c r="AO1259" i="18"/>
  <c r="AM1259" i="18"/>
  <c r="AL1259" i="18"/>
  <c r="AE1259" i="18"/>
  <c r="AH1259" i="18" s="1"/>
  <c r="AC1259" i="18" a="1"/>
  <c r="AC1259" i="18" s="1"/>
  <c r="AB1259" i="18" a="1"/>
  <c r="AB1259" i="18" s="1"/>
  <c r="Z1259" i="18"/>
  <c r="Y1259" i="18"/>
  <c r="X1259" i="18"/>
  <c r="W1259" i="18"/>
  <c r="V1259" i="18"/>
  <c r="U1259" i="18"/>
  <c r="T1259" i="18"/>
  <c r="S1259" i="18"/>
  <c r="R1259" i="18"/>
  <c r="Q1259" i="18"/>
  <c r="O1259" i="18"/>
  <c r="N1259" i="18" a="1"/>
  <c r="N1259" i="18" s="1"/>
  <c r="M1259" i="18"/>
  <c r="L1259" i="18"/>
  <c r="K1259" i="18"/>
  <c r="AZ1258" i="18"/>
  <c r="AX1258" i="18"/>
  <c r="AU1258" i="18" s="1"/>
  <c r="AS1258" i="18"/>
  <c r="AQ1258" i="18"/>
  <c r="AE1258" i="18"/>
  <c r="AC1258" i="18" a="1"/>
  <c r="AC1258" i="18" s="1"/>
  <c r="AB1258" i="18" a="1"/>
  <c r="AB1258" i="18" s="1"/>
  <c r="Z1258" i="18"/>
  <c r="Y1258" i="18"/>
  <c r="X1258" i="18"/>
  <c r="W1258" i="18"/>
  <c r="V1258" i="18"/>
  <c r="U1258" i="18"/>
  <c r="T1258" i="18"/>
  <c r="S1258" i="18"/>
  <c r="R1258" i="18"/>
  <c r="Q1258" i="18"/>
  <c r="O1258" i="18"/>
  <c r="N1258" i="18" a="1"/>
  <c r="N1258" i="18" s="1"/>
  <c r="M1258" i="18"/>
  <c r="L1258" i="18"/>
  <c r="K1258" i="18"/>
  <c r="AZ1257" i="18"/>
  <c r="AX1257" i="18"/>
  <c r="AV1257" i="18" s="1"/>
  <c r="AT1257" i="18"/>
  <c r="AS1257" i="18"/>
  <c r="AR1257" i="18" s="1"/>
  <c r="AO1257" i="18"/>
  <c r="AJ1257" i="18"/>
  <c r="AG1257" i="18"/>
  <c r="AF1257" i="18"/>
  <c r="AE1257" i="18"/>
  <c r="AI1257" i="18" s="1"/>
  <c r="AC1257" i="18" a="1"/>
  <c r="AC1257" i="18" s="1"/>
  <c r="AB1257" i="18" a="1"/>
  <c r="AB1257" i="18" s="1"/>
  <c r="Z1257" i="18"/>
  <c r="Y1257" i="18"/>
  <c r="X1257" i="18"/>
  <c r="W1257" i="18"/>
  <c r="V1257" i="18"/>
  <c r="U1257" i="18"/>
  <c r="T1257" i="18"/>
  <c r="S1257" i="18"/>
  <c r="R1257" i="18"/>
  <c r="Q1257" i="18"/>
  <c r="O1257" i="18"/>
  <c r="N1257" i="18" a="1"/>
  <c r="N1257" i="18" s="1"/>
  <c r="M1257" i="18"/>
  <c r="L1257" i="18"/>
  <c r="K1257" i="18"/>
  <c r="AX1256" i="18"/>
  <c r="AS1256" i="18"/>
  <c r="AO1256" i="18"/>
  <c r="AK1256" i="18"/>
  <c r="AH1256" i="18"/>
  <c r="AF1256" i="18"/>
  <c r="AE1256" i="18"/>
  <c r="AI1256" i="18" s="1"/>
  <c r="AC1256" i="18" a="1"/>
  <c r="AC1256" i="18" s="1"/>
  <c r="AB1256" i="18" a="1"/>
  <c r="AB1256" i="18" s="1"/>
  <c r="Z1256" i="18"/>
  <c r="Y1256" i="18"/>
  <c r="X1256" i="18"/>
  <c r="W1256" i="18"/>
  <c r="V1256" i="18"/>
  <c r="U1256" i="18"/>
  <c r="T1256" i="18"/>
  <c r="S1256" i="18"/>
  <c r="R1256" i="18"/>
  <c r="Q1256" i="18"/>
  <c r="O1256" i="18"/>
  <c r="N1256" i="18"/>
  <c r="N1256" i="18" a="1"/>
  <c r="M1256" i="18"/>
  <c r="L1256" i="18"/>
  <c r="K1256" i="18"/>
  <c r="AX1255" i="18"/>
  <c r="AS1255" i="18"/>
  <c r="AR1255" i="18" s="1"/>
  <c r="AQ1255" i="18"/>
  <c r="AP1255" i="18"/>
  <c r="AO1255" i="18"/>
  <c r="AM1255" i="18"/>
  <c r="AL1255" i="18"/>
  <c r="AE1255" i="18"/>
  <c r="AH1255" i="18" s="1"/>
  <c r="AC1255" i="18" a="1"/>
  <c r="AC1255" i="18" s="1"/>
  <c r="AB1255" i="18" a="1"/>
  <c r="AB1255" i="18" s="1"/>
  <c r="Z1255" i="18"/>
  <c r="Y1255" i="18"/>
  <c r="X1255" i="18"/>
  <c r="W1255" i="18"/>
  <c r="V1255" i="18"/>
  <c r="U1255" i="18"/>
  <c r="T1255" i="18"/>
  <c r="S1255" i="18"/>
  <c r="R1255" i="18"/>
  <c r="Q1255" i="18"/>
  <c r="O1255" i="18"/>
  <c r="N1255" i="18" a="1"/>
  <c r="N1255" i="18" s="1"/>
  <c r="M1255" i="18"/>
  <c r="L1255" i="18"/>
  <c r="K1255" i="18"/>
  <c r="AZ1254" i="18"/>
  <c r="AX1254" i="18"/>
  <c r="AU1254" i="18" s="1"/>
  <c r="AS1254" i="18"/>
  <c r="AQ1254" i="18"/>
  <c r="AE1254" i="18"/>
  <c r="AC1254" i="18" a="1"/>
  <c r="AC1254" i="18" s="1"/>
  <c r="AB1254" i="18" a="1"/>
  <c r="AB1254" i="18" s="1"/>
  <c r="Z1254" i="18"/>
  <c r="Y1254" i="18"/>
  <c r="X1254" i="18"/>
  <c r="W1254" i="18"/>
  <c r="V1254" i="18"/>
  <c r="U1254" i="18"/>
  <c r="T1254" i="18"/>
  <c r="S1254" i="18"/>
  <c r="R1254" i="18"/>
  <c r="Q1254" i="18"/>
  <c r="O1254" i="18"/>
  <c r="N1254" i="18" a="1"/>
  <c r="N1254" i="18" s="1"/>
  <c r="M1254" i="18"/>
  <c r="L1254" i="18"/>
  <c r="K1254" i="18"/>
  <c r="AZ1253" i="18"/>
  <c r="AX1253" i="18"/>
  <c r="AV1253" i="18" s="1"/>
  <c r="AT1253" i="18"/>
  <c r="AS1253" i="18"/>
  <c r="AR1253" i="18" s="1"/>
  <c r="AO1253" i="18"/>
  <c r="AJ1253" i="18"/>
  <c r="AG1253" i="18"/>
  <c r="AF1253" i="18"/>
  <c r="AE1253" i="18"/>
  <c r="AI1253" i="18" s="1"/>
  <c r="AC1253" i="18" a="1"/>
  <c r="AC1253" i="18" s="1"/>
  <c r="AB1253" i="18" a="1"/>
  <c r="AB1253" i="18" s="1"/>
  <c r="Z1253" i="18"/>
  <c r="Y1253" i="18"/>
  <c r="X1253" i="18"/>
  <c r="W1253" i="18"/>
  <c r="V1253" i="18"/>
  <c r="U1253" i="18"/>
  <c r="T1253" i="18"/>
  <c r="S1253" i="18"/>
  <c r="R1253" i="18"/>
  <c r="Q1253" i="18"/>
  <c r="O1253" i="18"/>
  <c r="N1253" i="18" a="1"/>
  <c r="N1253" i="18" s="1"/>
  <c r="M1253" i="18"/>
  <c r="L1253" i="18"/>
  <c r="K1253" i="18"/>
  <c r="AX1252" i="18"/>
  <c r="AS1252" i="18"/>
  <c r="AO1252" i="18"/>
  <c r="AK1252" i="18"/>
  <c r="AH1252" i="18"/>
  <c r="AF1252" i="18"/>
  <c r="AE1252" i="18"/>
  <c r="AI1252" i="18" s="1"/>
  <c r="AC1252" i="18" a="1"/>
  <c r="AC1252" i="18" s="1"/>
  <c r="AB1252" i="18" a="1"/>
  <c r="AB1252" i="18" s="1"/>
  <c r="Z1252" i="18"/>
  <c r="Y1252" i="18"/>
  <c r="X1252" i="18"/>
  <c r="W1252" i="18"/>
  <c r="V1252" i="18"/>
  <c r="U1252" i="18"/>
  <c r="T1252" i="18"/>
  <c r="S1252" i="18"/>
  <c r="R1252" i="18"/>
  <c r="Q1252" i="18"/>
  <c r="O1252" i="18"/>
  <c r="N1252" i="18"/>
  <c r="N1252" i="18" a="1"/>
  <c r="M1252" i="18"/>
  <c r="L1252" i="18"/>
  <c r="K1252" i="18"/>
  <c r="AX1251" i="18"/>
  <c r="AS1251" i="18"/>
  <c r="AR1251" i="18" s="1"/>
  <c r="AQ1251" i="18"/>
  <c r="AO1251" i="18"/>
  <c r="AM1251" i="18"/>
  <c r="AL1251" i="18"/>
  <c r="AE1251" i="18"/>
  <c r="AH1251" i="18" s="1"/>
  <c r="AC1251" i="18" a="1"/>
  <c r="AC1251" i="18" s="1"/>
  <c r="AB1251" i="18" a="1"/>
  <c r="AB1251" i="18" s="1"/>
  <c r="Z1251" i="18"/>
  <c r="Y1251" i="18"/>
  <c r="X1251" i="18"/>
  <c r="W1251" i="18"/>
  <c r="V1251" i="18"/>
  <c r="U1251" i="18"/>
  <c r="T1251" i="18"/>
  <c r="S1251" i="18"/>
  <c r="R1251" i="18"/>
  <c r="Q1251" i="18"/>
  <c r="O1251" i="18"/>
  <c r="N1251" i="18" a="1"/>
  <c r="N1251" i="18" s="1"/>
  <c r="M1251" i="18"/>
  <c r="L1251" i="18"/>
  <c r="K1251" i="18"/>
  <c r="AX1250" i="18"/>
  <c r="AS1250" i="18"/>
  <c r="AQ1250" i="18"/>
  <c r="AO1250" i="18"/>
  <c r="AM1250" i="18"/>
  <c r="AE1250" i="18"/>
  <c r="AC1250" i="18" a="1"/>
  <c r="AC1250" i="18" s="1"/>
  <c r="AB1250" i="18" a="1"/>
  <c r="AB1250" i="18" s="1"/>
  <c r="Z1250" i="18"/>
  <c r="Y1250" i="18"/>
  <c r="X1250" i="18"/>
  <c r="W1250" i="18"/>
  <c r="V1250" i="18"/>
  <c r="U1250" i="18"/>
  <c r="T1250" i="18"/>
  <c r="S1250" i="18"/>
  <c r="R1250" i="18"/>
  <c r="Q1250" i="18"/>
  <c r="O1250" i="18"/>
  <c r="N1250" i="18" a="1"/>
  <c r="N1250" i="18" s="1"/>
  <c r="M1250" i="18"/>
  <c r="L1250" i="18"/>
  <c r="K1250" i="18"/>
  <c r="AX1249" i="18"/>
  <c r="AS1249" i="18"/>
  <c r="AR1249" i="18" s="1"/>
  <c r="AO1249" i="18"/>
  <c r="AJ1249" i="18"/>
  <c r="AG1249" i="18"/>
  <c r="AF1249" i="18"/>
  <c r="AE1249" i="18"/>
  <c r="AI1249" i="18" s="1"/>
  <c r="AC1249" i="18" a="1"/>
  <c r="AC1249" i="18" s="1"/>
  <c r="AB1249" i="18" a="1"/>
  <c r="AB1249" i="18" s="1"/>
  <c r="Z1249" i="18"/>
  <c r="Y1249" i="18"/>
  <c r="X1249" i="18"/>
  <c r="W1249" i="18"/>
  <c r="V1249" i="18"/>
  <c r="U1249" i="18"/>
  <c r="T1249" i="18"/>
  <c r="S1249" i="18"/>
  <c r="R1249" i="18"/>
  <c r="Q1249" i="18"/>
  <c r="O1249" i="18"/>
  <c r="N1249" i="18" a="1"/>
  <c r="N1249" i="18" s="1"/>
  <c r="M1249" i="18"/>
  <c r="L1249" i="18"/>
  <c r="K1249" i="18"/>
  <c r="AX1248" i="18"/>
  <c r="AS1248" i="18"/>
  <c r="AO1248" i="18" s="1"/>
  <c r="AK1248" i="18"/>
  <c r="AH1248" i="18"/>
  <c r="AF1248" i="18"/>
  <c r="AE1248" i="18"/>
  <c r="AI1248" i="18" s="1"/>
  <c r="AC1248" i="18" a="1"/>
  <c r="AC1248" i="18" s="1"/>
  <c r="AB1248" i="18" a="1"/>
  <c r="AB1248" i="18" s="1"/>
  <c r="Z1248" i="18"/>
  <c r="Y1248" i="18"/>
  <c r="X1248" i="18"/>
  <c r="W1248" i="18"/>
  <c r="V1248" i="18"/>
  <c r="U1248" i="18"/>
  <c r="T1248" i="18"/>
  <c r="S1248" i="18"/>
  <c r="R1248" i="18"/>
  <c r="Q1248" i="18"/>
  <c r="O1248" i="18"/>
  <c r="N1248" i="18" a="1"/>
  <c r="N1248" i="18" s="1"/>
  <c r="M1248" i="18"/>
  <c r="L1248" i="18"/>
  <c r="K1248" i="18"/>
  <c r="AX1247" i="18"/>
  <c r="AT1247" i="18"/>
  <c r="AS1247" i="18"/>
  <c r="AR1247" i="18" s="1"/>
  <c r="AQ1247" i="18"/>
  <c r="AP1247" i="18"/>
  <c r="AO1247" i="18"/>
  <c r="AM1247" i="18"/>
  <c r="AL1247" i="18"/>
  <c r="AE1247" i="18"/>
  <c r="AH1247" i="18" s="1"/>
  <c r="AC1247" i="18" a="1"/>
  <c r="AC1247" i="18" s="1"/>
  <c r="AB1247" i="18" a="1"/>
  <c r="AB1247" i="18" s="1"/>
  <c r="Z1247" i="18"/>
  <c r="Y1247" i="18"/>
  <c r="X1247" i="18"/>
  <c r="W1247" i="18"/>
  <c r="V1247" i="18"/>
  <c r="U1247" i="18"/>
  <c r="T1247" i="18"/>
  <c r="S1247" i="18"/>
  <c r="R1247" i="18"/>
  <c r="Q1247" i="18"/>
  <c r="O1247" i="18"/>
  <c r="N1247" i="18" a="1"/>
  <c r="N1247" i="18" s="1"/>
  <c r="M1247" i="18"/>
  <c r="L1247" i="18"/>
  <c r="K1247" i="18"/>
  <c r="AX1246" i="18"/>
  <c r="AS1246" i="18"/>
  <c r="AQ1246" i="18"/>
  <c r="AO1246" i="18"/>
  <c r="AM1246" i="18"/>
  <c r="AE1246" i="18"/>
  <c r="AC1246" i="18" a="1"/>
  <c r="AC1246" i="18" s="1"/>
  <c r="AB1246" i="18" a="1"/>
  <c r="AB1246" i="18" s="1"/>
  <c r="Z1246" i="18"/>
  <c r="Y1246" i="18"/>
  <c r="X1246" i="18"/>
  <c r="W1246" i="18"/>
  <c r="V1246" i="18"/>
  <c r="U1246" i="18"/>
  <c r="T1246" i="18"/>
  <c r="S1246" i="18"/>
  <c r="R1246" i="18"/>
  <c r="Q1246" i="18"/>
  <c r="O1246" i="18"/>
  <c r="N1246" i="18" a="1"/>
  <c r="N1246" i="18" s="1"/>
  <c r="M1246" i="18"/>
  <c r="L1246" i="18"/>
  <c r="K1246" i="18"/>
  <c r="AX1245" i="18"/>
  <c r="AS1245" i="18"/>
  <c r="AO1245" i="18" s="1"/>
  <c r="AK1245" i="18"/>
  <c r="AG1245" i="18"/>
  <c r="AE1245" i="18"/>
  <c r="AC1245" i="18" a="1"/>
  <c r="AC1245" i="18" s="1"/>
  <c r="AB1245" i="18" a="1"/>
  <c r="AB1245" i="18" s="1"/>
  <c r="Z1245" i="18"/>
  <c r="Y1245" i="18"/>
  <c r="X1245" i="18"/>
  <c r="W1245" i="18"/>
  <c r="V1245" i="18"/>
  <c r="U1245" i="18"/>
  <c r="T1245" i="18"/>
  <c r="S1245" i="18"/>
  <c r="R1245" i="18"/>
  <c r="Q1245" i="18"/>
  <c r="O1245" i="18"/>
  <c r="N1245" i="18"/>
  <c r="N1245" i="18" a="1"/>
  <c r="M1245" i="18"/>
  <c r="L1245" i="18"/>
  <c r="K1245" i="18"/>
  <c r="AX1244" i="18"/>
  <c r="AS1244" i="18"/>
  <c r="AO1244" i="18" s="1"/>
  <c r="AK1244" i="18"/>
  <c r="AH1244" i="18"/>
  <c r="AG1244" i="18"/>
  <c r="AF1244" i="18"/>
  <c r="AE1244" i="18"/>
  <c r="AI1244" i="18" s="1"/>
  <c r="AC1244" i="18" a="1"/>
  <c r="AC1244" i="18" s="1"/>
  <c r="AB1244" i="18" a="1"/>
  <c r="AB1244" i="18" s="1"/>
  <c r="Z1244" i="18"/>
  <c r="Y1244" i="18"/>
  <c r="X1244" i="18"/>
  <c r="W1244" i="18"/>
  <c r="V1244" i="18"/>
  <c r="U1244" i="18"/>
  <c r="T1244" i="18"/>
  <c r="S1244" i="18"/>
  <c r="R1244" i="18"/>
  <c r="Q1244" i="18"/>
  <c r="O1244" i="18"/>
  <c r="N1244" i="18"/>
  <c r="N1244" i="18" a="1"/>
  <c r="M1244" i="18"/>
  <c r="L1244" i="18"/>
  <c r="K1244" i="18"/>
  <c r="AX1243" i="18"/>
  <c r="AT1243" i="18" s="1"/>
  <c r="AS1243" i="18"/>
  <c r="AR1243" i="18" s="1"/>
  <c r="AQ1243" i="18"/>
  <c r="AO1243" i="18"/>
  <c r="AM1243" i="18"/>
  <c r="AL1243" i="18"/>
  <c r="AE1243" i="18"/>
  <c r="AI1243" i="18" s="1"/>
  <c r="AC1243" i="18" a="1"/>
  <c r="AC1243" i="18" s="1"/>
  <c r="AB1243" i="18" a="1"/>
  <c r="AB1243" i="18" s="1"/>
  <c r="Z1243" i="18"/>
  <c r="Y1243" i="18"/>
  <c r="X1243" i="18"/>
  <c r="W1243" i="18"/>
  <c r="V1243" i="18"/>
  <c r="U1243" i="18"/>
  <c r="T1243" i="18"/>
  <c r="S1243" i="18"/>
  <c r="R1243" i="18"/>
  <c r="Q1243" i="18"/>
  <c r="O1243" i="18"/>
  <c r="N1243" i="18"/>
  <c r="N1243" i="18" a="1"/>
  <c r="M1243" i="18"/>
  <c r="L1243" i="18"/>
  <c r="K1243" i="18"/>
  <c r="AY1242" i="18"/>
  <c r="AX1242" i="18"/>
  <c r="BA1242" i="18" s="1"/>
  <c r="AV1242" i="18"/>
  <c r="AT1242" i="18"/>
  <c r="AS1242" i="18"/>
  <c r="AQ1242" i="18" s="1"/>
  <c r="AR1242" i="18"/>
  <c r="AP1242" i="18"/>
  <c r="AO1242" i="18"/>
  <c r="AN1242" i="18"/>
  <c r="AL1242" i="18"/>
  <c r="AJ1242" i="18"/>
  <c r="AF1242" i="18"/>
  <c r="AE1242" i="18"/>
  <c r="AI1242" i="18" s="1"/>
  <c r="AC1242" i="18" a="1"/>
  <c r="AC1242" i="18" s="1"/>
  <c r="AB1242" i="18" a="1"/>
  <c r="AB1242" i="18" s="1"/>
  <c r="Z1242" i="18"/>
  <c r="Y1242" i="18"/>
  <c r="X1242" i="18"/>
  <c r="W1242" i="18"/>
  <c r="V1242" i="18"/>
  <c r="U1242" i="18"/>
  <c r="T1242" i="18"/>
  <c r="S1242" i="18"/>
  <c r="R1242" i="18"/>
  <c r="Q1242" i="18"/>
  <c r="O1242" i="18"/>
  <c r="N1242" i="18" a="1"/>
  <c r="N1242" i="18" s="1"/>
  <c r="M1242" i="18"/>
  <c r="L1242" i="18"/>
  <c r="K1242" i="18"/>
  <c r="BA1241" i="18"/>
  <c r="AZ1241" i="18"/>
  <c r="AY1241" i="18"/>
  <c r="AX1241" i="18"/>
  <c r="AW1241" i="18"/>
  <c r="AV1241" i="18"/>
  <c r="AU1241" i="18"/>
  <c r="AT1241" i="18"/>
  <c r="AS1241" i="18"/>
  <c r="AO1241" i="18" s="1"/>
  <c r="AK1241" i="18"/>
  <c r="AG1241" i="18"/>
  <c r="AE1241" i="18"/>
  <c r="AC1241" i="18" a="1"/>
  <c r="AC1241" i="18" s="1"/>
  <c r="AB1241" i="18" a="1"/>
  <c r="AB1241" i="18" s="1"/>
  <c r="Z1241" i="18"/>
  <c r="Y1241" i="18"/>
  <c r="X1241" i="18"/>
  <c r="W1241" i="18"/>
  <c r="V1241" i="18"/>
  <c r="U1241" i="18"/>
  <c r="T1241" i="18"/>
  <c r="S1241" i="18"/>
  <c r="R1241" i="18"/>
  <c r="Q1241" i="18"/>
  <c r="O1241" i="18"/>
  <c r="N1241" i="18"/>
  <c r="N1241" i="18" a="1"/>
  <c r="M1241" i="18"/>
  <c r="L1241" i="18"/>
  <c r="K1241" i="18"/>
  <c r="AX1240" i="18"/>
  <c r="AT1240" i="18"/>
  <c r="AS1240" i="18"/>
  <c r="AR1240" i="18" s="1"/>
  <c r="AP1240" i="18"/>
  <c r="AO1240" i="18"/>
  <c r="AL1240" i="18"/>
  <c r="AJ1240" i="18"/>
  <c r="AE1240" i="18"/>
  <c r="AC1240" i="18" a="1"/>
  <c r="AC1240" i="18" s="1"/>
  <c r="AB1240" i="18" a="1"/>
  <c r="AB1240" i="18" s="1"/>
  <c r="Z1240" i="18"/>
  <c r="Y1240" i="18"/>
  <c r="X1240" i="18"/>
  <c r="W1240" i="18"/>
  <c r="V1240" i="18"/>
  <c r="U1240" i="18"/>
  <c r="T1240" i="18"/>
  <c r="S1240" i="18"/>
  <c r="R1240" i="18"/>
  <c r="Q1240" i="18"/>
  <c r="O1240" i="18"/>
  <c r="N1240" i="18" a="1"/>
  <c r="N1240" i="18" s="1"/>
  <c r="M1240" i="18"/>
  <c r="L1240" i="18"/>
  <c r="K1240" i="18"/>
  <c r="AY1239" i="18"/>
  <c r="AX1239" i="18"/>
  <c r="BA1239" i="18" s="1"/>
  <c r="AU1239" i="18"/>
  <c r="AS1239" i="18"/>
  <c r="AP1239" i="18" s="1"/>
  <c r="AM1239" i="18"/>
  <c r="AI1239" i="18"/>
  <c r="AE1239" i="18"/>
  <c r="AC1239" i="18" a="1"/>
  <c r="AC1239" i="18" s="1"/>
  <c r="AB1239" i="18" a="1"/>
  <c r="AB1239" i="18" s="1"/>
  <c r="Z1239" i="18"/>
  <c r="Y1239" i="18"/>
  <c r="X1239" i="18"/>
  <c r="W1239" i="18"/>
  <c r="V1239" i="18"/>
  <c r="U1239" i="18"/>
  <c r="T1239" i="18"/>
  <c r="S1239" i="18"/>
  <c r="R1239" i="18"/>
  <c r="Q1239" i="18"/>
  <c r="O1239" i="18"/>
  <c r="N1239" i="18" a="1"/>
  <c r="N1239" i="18" s="1"/>
  <c r="M1239" i="18"/>
  <c r="L1239" i="18"/>
  <c r="K1239" i="18"/>
  <c r="AZ1238" i="18"/>
  <c r="AX1238" i="18"/>
  <c r="AU1238" i="18"/>
  <c r="AS1238" i="18"/>
  <c r="AO1238" i="18" s="1"/>
  <c r="AQ1238" i="18"/>
  <c r="AM1238" i="18"/>
  <c r="AE1238" i="18"/>
  <c r="AC1238" i="18" a="1"/>
  <c r="AC1238" i="18" s="1"/>
  <c r="AB1238" i="18" a="1"/>
  <c r="AB1238" i="18" s="1"/>
  <c r="Z1238" i="18"/>
  <c r="Y1238" i="18"/>
  <c r="X1238" i="18"/>
  <c r="W1238" i="18"/>
  <c r="V1238" i="18"/>
  <c r="U1238" i="18"/>
  <c r="T1238" i="18"/>
  <c r="S1238" i="18"/>
  <c r="R1238" i="18"/>
  <c r="Q1238" i="18"/>
  <c r="O1238" i="18"/>
  <c r="N1238" i="18" a="1"/>
  <c r="N1238" i="18" s="1"/>
  <c r="M1238" i="18"/>
  <c r="L1238" i="18"/>
  <c r="K1238" i="18"/>
  <c r="AZ1237" i="18"/>
  <c r="AX1237" i="18"/>
  <c r="AV1237" i="18"/>
  <c r="AT1237" i="18"/>
  <c r="AS1237" i="18"/>
  <c r="AO1237" i="18"/>
  <c r="AJ1237" i="18"/>
  <c r="AG1237" i="18"/>
  <c r="AF1237" i="18"/>
  <c r="AE1237" i="18"/>
  <c r="AI1237" i="18" s="1"/>
  <c r="AC1237" i="18" a="1"/>
  <c r="AC1237" i="18" s="1"/>
  <c r="AB1237" i="18" a="1"/>
  <c r="AB1237" i="18" s="1"/>
  <c r="Z1237" i="18"/>
  <c r="Y1237" i="18"/>
  <c r="X1237" i="18"/>
  <c r="W1237" i="18"/>
  <c r="V1237" i="18"/>
  <c r="U1237" i="18"/>
  <c r="T1237" i="18"/>
  <c r="S1237" i="18"/>
  <c r="R1237" i="18"/>
  <c r="Q1237" i="18"/>
  <c r="O1237" i="18"/>
  <c r="N1237" i="18" a="1"/>
  <c r="N1237" i="18" s="1"/>
  <c r="M1237" i="18"/>
  <c r="L1237" i="18"/>
  <c r="K1237" i="18"/>
  <c r="AX1236" i="18"/>
  <c r="AT1236" i="18" s="1"/>
  <c r="AS1236" i="18"/>
  <c r="AK1236" i="18"/>
  <c r="AH1236" i="18"/>
  <c r="AF1236" i="18"/>
  <c r="AE1236" i="18"/>
  <c r="AI1236" i="18" s="1"/>
  <c r="AC1236" i="18" a="1"/>
  <c r="AC1236" i="18" s="1"/>
  <c r="AB1236" i="18" a="1"/>
  <c r="AB1236" i="18" s="1"/>
  <c r="Z1236" i="18"/>
  <c r="Y1236" i="18"/>
  <c r="X1236" i="18"/>
  <c r="W1236" i="18"/>
  <c r="V1236" i="18"/>
  <c r="U1236" i="18"/>
  <c r="T1236" i="18"/>
  <c r="S1236" i="18"/>
  <c r="R1236" i="18"/>
  <c r="Q1236" i="18"/>
  <c r="O1236" i="18"/>
  <c r="N1236" i="18" a="1"/>
  <c r="N1236" i="18" s="1"/>
  <c r="M1236" i="18"/>
  <c r="L1236" i="18"/>
  <c r="K1236" i="18"/>
  <c r="AX1235" i="18"/>
  <c r="AT1235" i="18" s="1"/>
  <c r="AS1235" i="18"/>
  <c r="AR1235" i="18" s="1"/>
  <c r="AQ1235" i="18"/>
  <c r="AP1235" i="18"/>
  <c r="AO1235" i="18"/>
  <c r="AM1235" i="18"/>
  <c r="AL1235" i="18"/>
  <c r="AE1235" i="18"/>
  <c r="AC1235" i="18" a="1"/>
  <c r="AC1235" i="18" s="1"/>
  <c r="AB1235" i="18" a="1"/>
  <c r="AB1235" i="18" s="1"/>
  <c r="Z1235" i="18"/>
  <c r="Y1235" i="18"/>
  <c r="X1235" i="18"/>
  <c r="W1235" i="18"/>
  <c r="V1235" i="18"/>
  <c r="U1235" i="18"/>
  <c r="T1235" i="18"/>
  <c r="S1235" i="18"/>
  <c r="R1235" i="18"/>
  <c r="Q1235" i="18"/>
  <c r="O1235" i="18"/>
  <c r="N1235" i="18" a="1"/>
  <c r="N1235" i="18" s="1"/>
  <c r="M1235" i="18"/>
  <c r="L1235" i="18"/>
  <c r="K1235" i="18"/>
  <c r="AX1234" i="18"/>
  <c r="AU1234" i="18"/>
  <c r="AS1234" i="18"/>
  <c r="AQ1234" i="18" s="1"/>
  <c r="AM1234" i="18"/>
  <c r="AJ1234" i="18"/>
  <c r="AE1234" i="18"/>
  <c r="AC1234" i="18" a="1"/>
  <c r="AC1234" i="18" s="1"/>
  <c r="AB1234" i="18" a="1"/>
  <c r="AB1234" i="18" s="1"/>
  <c r="Z1234" i="18"/>
  <c r="Y1234" i="18"/>
  <c r="X1234" i="18"/>
  <c r="W1234" i="18"/>
  <c r="V1234" i="18"/>
  <c r="U1234" i="18"/>
  <c r="T1234" i="18"/>
  <c r="S1234" i="18"/>
  <c r="R1234" i="18"/>
  <c r="Q1234" i="18"/>
  <c r="O1234" i="18"/>
  <c r="N1234" i="18" a="1"/>
  <c r="N1234" i="18" s="1"/>
  <c r="M1234" i="18"/>
  <c r="L1234" i="18"/>
  <c r="K1234" i="18"/>
  <c r="AX1233" i="18"/>
  <c r="AV1233" i="18"/>
  <c r="AT1233" i="18"/>
  <c r="AS1233" i="18"/>
  <c r="AO1233" i="18"/>
  <c r="AJ1233" i="18"/>
  <c r="AG1233" i="18"/>
  <c r="AF1233" i="18"/>
  <c r="AE1233" i="18"/>
  <c r="AI1233" i="18" s="1"/>
  <c r="AC1233" i="18" a="1"/>
  <c r="AC1233" i="18" s="1"/>
  <c r="AB1233" i="18" a="1"/>
  <c r="AB1233" i="18" s="1"/>
  <c r="Z1233" i="18"/>
  <c r="Y1233" i="18"/>
  <c r="X1233" i="18"/>
  <c r="W1233" i="18"/>
  <c r="V1233" i="18"/>
  <c r="U1233" i="18"/>
  <c r="T1233" i="18"/>
  <c r="S1233" i="18"/>
  <c r="R1233" i="18"/>
  <c r="Q1233" i="18"/>
  <c r="O1233" i="18"/>
  <c r="N1233" i="18" a="1"/>
  <c r="N1233" i="18" s="1"/>
  <c r="M1233" i="18"/>
  <c r="L1233" i="18"/>
  <c r="K1233" i="18"/>
  <c r="AX1232" i="18"/>
  <c r="AT1232" i="18" s="1"/>
  <c r="AS1232" i="18"/>
  <c r="AR1232" i="18" s="1"/>
  <c r="AP1232" i="18"/>
  <c r="AL1232" i="18"/>
  <c r="AG1232" i="18"/>
  <c r="AE1232" i="18"/>
  <c r="AJ1232" i="18" s="1"/>
  <c r="AC1232" i="18" a="1"/>
  <c r="AC1232" i="18" s="1"/>
  <c r="AB1232" i="18" a="1"/>
  <c r="AB1232" i="18" s="1"/>
  <c r="Z1232" i="18"/>
  <c r="Y1232" i="18"/>
  <c r="X1232" i="18"/>
  <c r="W1232" i="18"/>
  <c r="V1232" i="18"/>
  <c r="U1232" i="18"/>
  <c r="T1232" i="18"/>
  <c r="S1232" i="18"/>
  <c r="R1232" i="18"/>
  <c r="Q1232" i="18"/>
  <c r="O1232" i="18"/>
  <c r="N1232" i="18" a="1"/>
  <c r="N1232" i="18" s="1"/>
  <c r="M1232" i="18"/>
  <c r="L1232" i="18"/>
  <c r="K1232" i="18"/>
  <c r="AY1231" i="18"/>
  <c r="AX1231" i="18"/>
  <c r="BA1231" i="18" s="1"/>
  <c r="AU1231" i="18"/>
  <c r="AS1231" i="18"/>
  <c r="AP1231" i="18" s="1"/>
  <c r="AI1231" i="18"/>
  <c r="AE1231" i="18"/>
  <c r="AC1231" i="18" a="1"/>
  <c r="AC1231" i="18" s="1"/>
  <c r="AB1231" i="18" a="1"/>
  <c r="AB1231" i="18" s="1"/>
  <c r="Z1231" i="18"/>
  <c r="Y1231" i="18"/>
  <c r="X1231" i="18"/>
  <c r="W1231" i="18"/>
  <c r="V1231" i="18"/>
  <c r="U1231" i="18"/>
  <c r="T1231" i="18"/>
  <c r="S1231" i="18"/>
  <c r="R1231" i="18"/>
  <c r="Q1231" i="18"/>
  <c r="O1231" i="18"/>
  <c r="N1231" i="18" a="1"/>
  <c r="N1231" i="18" s="1"/>
  <c r="M1231" i="18"/>
  <c r="L1231" i="18"/>
  <c r="K1231" i="18"/>
  <c r="AZ1230" i="18"/>
  <c r="AX1230" i="18"/>
  <c r="AU1230" i="18" s="1"/>
  <c r="AS1230" i="18"/>
  <c r="AJ1230" i="18"/>
  <c r="AE1230" i="18"/>
  <c r="AC1230" i="18" a="1"/>
  <c r="AC1230" i="18" s="1"/>
  <c r="AB1230" i="18" a="1"/>
  <c r="AB1230" i="18" s="1"/>
  <c r="Z1230" i="18"/>
  <c r="Y1230" i="18"/>
  <c r="X1230" i="18"/>
  <c r="W1230" i="18"/>
  <c r="V1230" i="18"/>
  <c r="U1230" i="18"/>
  <c r="T1230" i="18"/>
  <c r="S1230" i="18"/>
  <c r="R1230" i="18"/>
  <c r="Q1230" i="18"/>
  <c r="O1230" i="18"/>
  <c r="N1230" i="18" a="1"/>
  <c r="N1230" i="18" s="1"/>
  <c r="M1230" i="18"/>
  <c r="L1230" i="18"/>
  <c r="K1230" i="18"/>
  <c r="AZ1229" i="18"/>
  <c r="AX1229" i="18"/>
  <c r="AV1229" i="18" s="1"/>
  <c r="AT1229" i="18"/>
  <c r="AS1229" i="18"/>
  <c r="AO1229" i="18" s="1"/>
  <c r="AE1229" i="18"/>
  <c r="AC1229" i="18" a="1"/>
  <c r="AC1229" i="18" s="1"/>
  <c r="AB1229" i="18" a="1"/>
  <c r="AB1229" i="18" s="1"/>
  <c r="Z1229" i="18"/>
  <c r="Y1229" i="18"/>
  <c r="X1229" i="18"/>
  <c r="W1229" i="18"/>
  <c r="V1229" i="18"/>
  <c r="U1229" i="18"/>
  <c r="T1229" i="18"/>
  <c r="S1229" i="18"/>
  <c r="R1229" i="18"/>
  <c r="Q1229" i="18"/>
  <c r="O1229" i="18"/>
  <c r="N1229" i="18" a="1"/>
  <c r="N1229" i="18" s="1"/>
  <c r="M1229" i="18"/>
  <c r="L1229" i="18"/>
  <c r="K1229" i="18"/>
  <c r="AX1228" i="18"/>
  <c r="AS1228" i="18"/>
  <c r="AK1228" i="18"/>
  <c r="AH1228" i="18"/>
  <c r="AG1228" i="18"/>
  <c r="AF1228" i="18"/>
  <c r="AE1228" i="18"/>
  <c r="AI1228" i="18" s="1"/>
  <c r="AC1228" i="18" a="1"/>
  <c r="AC1228" i="18" s="1"/>
  <c r="AB1228" i="18" a="1"/>
  <c r="AB1228" i="18" s="1"/>
  <c r="Z1228" i="18"/>
  <c r="Y1228" i="18"/>
  <c r="X1228" i="18"/>
  <c r="W1228" i="18"/>
  <c r="V1228" i="18"/>
  <c r="U1228" i="18"/>
  <c r="T1228" i="18"/>
  <c r="S1228" i="18"/>
  <c r="R1228" i="18"/>
  <c r="Q1228" i="18"/>
  <c r="O1228" i="18"/>
  <c r="N1228" i="18"/>
  <c r="N1228" i="18" a="1"/>
  <c r="M1228" i="18"/>
  <c r="L1228" i="18"/>
  <c r="K1228" i="18"/>
  <c r="AX1227" i="18"/>
  <c r="AT1227" i="18"/>
  <c r="AS1227" i="18"/>
  <c r="AR1227" i="18" s="1"/>
  <c r="AQ1227" i="18"/>
  <c r="AO1227" i="18"/>
  <c r="AM1227" i="18"/>
  <c r="AL1227" i="18"/>
  <c r="AE1227" i="18"/>
  <c r="AI1227" i="18" s="1"/>
  <c r="AC1227" i="18" a="1"/>
  <c r="AC1227" i="18" s="1"/>
  <c r="AB1227" i="18" a="1"/>
  <c r="AB1227" i="18" s="1"/>
  <c r="Z1227" i="18"/>
  <c r="Y1227" i="18"/>
  <c r="X1227" i="18"/>
  <c r="W1227" i="18"/>
  <c r="V1227" i="18"/>
  <c r="U1227" i="18"/>
  <c r="T1227" i="18"/>
  <c r="S1227" i="18"/>
  <c r="R1227" i="18"/>
  <c r="Q1227" i="18"/>
  <c r="O1227" i="18"/>
  <c r="N1227" i="18"/>
  <c r="N1227" i="18" a="1"/>
  <c r="M1227" i="18"/>
  <c r="L1227" i="18"/>
  <c r="K1227" i="18"/>
  <c r="AY1226" i="18"/>
  <c r="AX1226" i="18"/>
  <c r="BA1226" i="18" s="1"/>
  <c r="AV1226" i="18"/>
  <c r="AT1226" i="18"/>
  <c r="AS1226" i="18"/>
  <c r="AQ1226" i="18" s="1"/>
  <c r="AR1226" i="18"/>
  <c r="AP1226" i="18"/>
  <c r="AO1226" i="18"/>
  <c r="AN1226" i="18"/>
  <c r="AM1226" i="18"/>
  <c r="AL1226" i="18"/>
  <c r="AF1226" i="18"/>
  <c r="AE1226" i="18"/>
  <c r="AI1226" i="18" s="1"/>
  <c r="AC1226" i="18" a="1"/>
  <c r="AC1226" i="18" s="1"/>
  <c r="AB1226" i="18" a="1"/>
  <c r="AB1226" i="18" s="1"/>
  <c r="Z1226" i="18"/>
  <c r="Y1226" i="18"/>
  <c r="X1226" i="18"/>
  <c r="W1226" i="18"/>
  <c r="V1226" i="18"/>
  <c r="U1226" i="18"/>
  <c r="T1226" i="18"/>
  <c r="S1226" i="18"/>
  <c r="R1226" i="18"/>
  <c r="Q1226" i="18"/>
  <c r="O1226" i="18"/>
  <c r="N1226" i="18" a="1"/>
  <c r="N1226" i="18" s="1"/>
  <c r="M1226" i="18"/>
  <c r="L1226" i="18"/>
  <c r="K1226" i="18"/>
  <c r="BA1225" i="18"/>
  <c r="AY1225" i="18"/>
  <c r="AX1225" i="18"/>
  <c r="AZ1225" i="18" s="1"/>
  <c r="AW1225" i="18"/>
  <c r="AU1225" i="18"/>
  <c r="AT1225" i="18"/>
  <c r="AS1225" i="18"/>
  <c r="AJ1225" i="18"/>
  <c r="AF1225" i="18"/>
  <c r="AE1225" i="18"/>
  <c r="AI1225" i="18" s="1"/>
  <c r="AC1225" i="18" a="1"/>
  <c r="AC1225" i="18" s="1"/>
  <c r="AB1225" i="18" a="1"/>
  <c r="AB1225" i="18" s="1"/>
  <c r="Z1225" i="18"/>
  <c r="Y1225" i="18"/>
  <c r="X1225" i="18"/>
  <c r="W1225" i="18"/>
  <c r="V1225" i="18"/>
  <c r="U1225" i="18"/>
  <c r="T1225" i="18"/>
  <c r="S1225" i="18"/>
  <c r="R1225" i="18"/>
  <c r="Q1225" i="18"/>
  <c r="O1225" i="18"/>
  <c r="N1225" i="18" a="1"/>
  <c r="N1225" i="18" s="1"/>
  <c r="M1225" i="18"/>
  <c r="L1225" i="18"/>
  <c r="K1225" i="18"/>
  <c r="AX1224" i="18"/>
  <c r="AT1224" i="18" s="1"/>
  <c r="AS1224" i="18"/>
  <c r="AK1224" i="18"/>
  <c r="AH1224" i="18"/>
  <c r="AF1224" i="18"/>
  <c r="AE1224" i="18"/>
  <c r="AI1224" i="18" s="1"/>
  <c r="AC1224" i="18" a="1"/>
  <c r="AC1224" i="18" s="1"/>
  <c r="AB1224" i="18" a="1"/>
  <c r="AB1224" i="18" s="1"/>
  <c r="Z1224" i="18"/>
  <c r="Y1224" i="18"/>
  <c r="X1224" i="18"/>
  <c r="W1224" i="18"/>
  <c r="V1224" i="18"/>
  <c r="U1224" i="18"/>
  <c r="T1224" i="18"/>
  <c r="S1224" i="18"/>
  <c r="R1224" i="18"/>
  <c r="Q1224" i="18"/>
  <c r="O1224" i="18"/>
  <c r="N1224" i="18"/>
  <c r="N1224" i="18" a="1"/>
  <c r="M1224" i="18"/>
  <c r="L1224" i="18"/>
  <c r="K1224" i="18"/>
  <c r="AX1223" i="18"/>
  <c r="AT1223" i="18" s="1"/>
  <c r="AS1223" i="18"/>
  <c r="AR1223" i="18" s="1"/>
  <c r="AQ1223" i="18"/>
  <c r="AO1223" i="18"/>
  <c r="AM1223" i="18"/>
  <c r="AL1223" i="18"/>
  <c r="AE1223" i="18"/>
  <c r="AI1223" i="18" s="1"/>
  <c r="AC1223" i="18" a="1"/>
  <c r="AC1223" i="18" s="1"/>
  <c r="AB1223" i="18" a="1"/>
  <c r="AB1223" i="18" s="1"/>
  <c r="Z1223" i="18"/>
  <c r="Y1223" i="18"/>
  <c r="X1223" i="18"/>
  <c r="W1223" i="18"/>
  <c r="V1223" i="18"/>
  <c r="U1223" i="18"/>
  <c r="T1223" i="18"/>
  <c r="S1223" i="18"/>
  <c r="R1223" i="18"/>
  <c r="Q1223" i="18"/>
  <c r="O1223" i="18"/>
  <c r="N1223" i="18" a="1"/>
  <c r="N1223" i="18" s="1"/>
  <c r="M1223" i="18"/>
  <c r="L1223" i="18"/>
  <c r="K1223" i="18"/>
  <c r="AY1222" i="18"/>
  <c r="AX1222" i="18"/>
  <c r="BA1222" i="18" s="1"/>
  <c r="AV1222" i="18"/>
  <c r="AT1222" i="18"/>
  <c r="AS1222" i="18"/>
  <c r="AQ1222" i="18" s="1"/>
  <c r="AR1222" i="18"/>
  <c r="AP1222" i="18"/>
  <c r="AO1222" i="18"/>
  <c r="AN1222" i="18"/>
  <c r="AL1222" i="18"/>
  <c r="AJ1222" i="18"/>
  <c r="AF1222" i="18"/>
  <c r="AE1222" i="18"/>
  <c r="AI1222" i="18" s="1"/>
  <c r="AC1222" i="18" a="1"/>
  <c r="AC1222" i="18" s="1"/>
  <c r="AB1222" i="18" a="1"/>
  <c r="AB1222" i="18" s="1"/>
  <c r="Z1222" i="18"/>
  <c r="Y1222" i="18"/>
  <c r="X1222" i="18"/>
  <c r="W1222" i="18"/>
  <c r="V1222" i="18"/>
  <c r="U1222" i="18"/>
  <c r="T1222" i="18"/>
  <c r="S1222" i="18"/>
  <c r="R1222" i="18"/>
  <c r="Q1222" i="18"/>
  <c r="O1222" i="18"/>
  <c r="N1222" i="18" a="1"/>
  <c r="N1222" i="18" s="1"/>
  <c r="M1222" i="18"/>
  <c r="L1222" i="18"/>
  <c r="K1222" i="18"/>
  <c r="BA1221" i="18"/>
  <c r="AY1221" i="18"/>
  <c r="AX1221" i="18"/>
  <c r="AZ1221" i="18" s="1"/>
  <c r="AW1221" i="18"/>
  <c r="AV1221" i="18"/>
  <c r="AU1221" i="18"/>
  <c r="AT1221" i="18"/>
  <c r="AS1221" i="18"/>
  <c r="AO1221" i="18" s="1"/>
  <c r="AK1221" i="18"/>
  <c r="AG1221" i="18"/>
  <c r="AE1221" i="18"/>
  <c r="AC1221" i="18" a="1"/>
  <c r="AC1221" i="18" s="1"/>
  <c r="AB1221" i="18" a="1"/>
  <c r="AB1221" i="18" s="1"/>
  <c r="Z1221" i="18"/>
  <c r="Y1221" i="18"/>
  <c r="X1221" i="18"/>
  <c r="W1221" i="18"/>
  <c r="V1221" i="18"/>
  <c r="U1221" i="18"/>
  <c r="T1221" i="18"/>
  <c r="S1221" i="18"/>
  <c r="R1221" i="18"/>
  <c r="Q1221" i="18"/>
  <c r="O1221" i="18"/>
  <c r="N1221" i="18" a="1"/>
  <c r="N1221" i="18" s="1"/>
  <c r="M1221" i="18"/>
  <c r="L1221" i="18"/>
  <c r="K1221" i="18"/>
  <c r="AX1220" i="18"/>
  <c r="AT1220" i="18"/>
  <c r="AS1220" i="18"/>
  <c r="AR1220" i="18" s="1"/>
  <c r="AP1220" i="18"/>
  <c r="AO1220" i="18"/>
  <c r="AL1220" i="18"/>
  <c r="AJ1220" i="18"/>
  <c r="AG1220" i="18"/>
  <c r="AE1220" i="18"/>
  <c r="AC1220" i="18" a="1"/>
  <c r="AC1220" i="18" s="1"/>
  <c r="AB1220" i="18" a="1"/>
  <c r="AB1220" i="18" s="1"/>
  <c r="Z1220" i="18"/>
  <c r="Y1220" i="18"/>
  <c r="X1220" i="18"/>
  <c r="W1220" i="18"/>
  <c r="V1220" i="18"/>
  <c r="U1220" i="18"/>
  <c r="T1220" i="18"/>
  <c r="S1220" i="18"/>
  <c r="R1220" i="18"/>
  <c r="Q1220" i="18"/>
  <c r="O1220" i="18"/>
  <c r="N1220" i="18" a="1"/>
  <c r="N1220" i="18" s="1"/>
  <c r="M1220" i="18"/>
  <c r="L1220" i="18"/>
  <c r="K1220" i="18"/>
  <c r="AX1219" i="18"/>
  <c r="BA1219" i="18" s="1"/>
  <c r="AS1219" i="18"/>
  <c r="AR1219" i="18" s="1"/>
  <c r="AQ1219" i="18"/>
  <c r="AP1219" i="18"/>
  <c r="AO1219" i="18"/>
  <c r="AM1219" i="18"/>
  <c r="AL1219" i="18"/>
  <c r="AE1219" i="18"/>
  <c r="AC1219" i="18" a="1"/>
  <c r="AC1219" i="18" s="1"/>
  <c r="AB1219" i="18" a="1"/>
  <c r="AB1219" i="18" s="1"/>
  <c r="Z1219" i="18"/>
  <c r="Y1219" i="18"/>
  <c r="X1219" i="18"/>
  <c r="W1219" i="18"/>
  <c r="V1219" i="18"/>
  <c r="U1219" i="18"/>
  <c r="T1219" i="18"/>
  <c r="S1219" i="18"/>
  <c r="R1219" i="18"/>
  <c r="Q1219" i="18"/>
  <c r="O1219" i="18"/>
  <c r="N1219" i="18" a="1"/>
  <c r="N1219" i="18" s="1"/>
  <c r="M1219" i="18"/>
  <c r="L1219" i="18"/>
  <c r="K1219" i="18"/>
  <c r="AZ1218" i="18"/>
  <c r="AX1218" i="18"/>
  <c r="BA1218" i="18" s="1"/>
  <c r="AU1218" i="18"/>
  <c r="AS1218" i="18"/>
  <c r="AP1218" i="18" s="1"/>
  <c r="AQ1218" i="18"/>
  <c r="AO1218" i="18"/>
  <c r="AM1218" i="18"/>
  <c r="AE1218" i="18"/>
  <c r="AI1218" i="18" s="1"/>
  <c r="AC1218" i="18" a="1"/>
  <c r="AC1218" i="18" s="1"/>
  <c r="AB1218" i="18" a="1"/>
  <c r="AB1218" i="18" s="1"/>
  <c r="Z1218" i="18"/>
  <c r="Y1218" i="18"/>
  <c r="X1218" i="18"/>
  <c r="W1218" i="18"/>
  <c r="V1218" i="18"/>
  <c r="U1218" i="18"/>
  <c r="T1218" i="18"/>
  <c r="S1218" i="18"/>
  <c r="R1218" i="18"/>
  <c r="Q1218" i="18"/>
  <c r="O1218" i="18"/>
  <c r="N1218" i="18" a="1"/>
  <c r="N1218" i="18" s="1"/>
  <c r="M1218" i="18"/>
  <c r="L1218" i="18"/>
  <c r="K1218" i="18"/>
  <c r="AX1217" i="18"/>
  <c r="BA1217" i="18" s="1"/>
  <c r="AT1217" i="18"/>
  <c r="AS1217" i="18"/>
  <c r="AO1217" i="18"/>
  <c r="AJ1217" i="18"/>
  <c r="AG1217" i="18"/>
  <c r="AF1217" i="18"/>
  <c r="AE1217" i="18"/>
  <c r="AI1217" i="18" s="1"/>
  <c r="AC1217" i="18" a="1"/>
  <c r="AC1217" i="18" s="1"/>
  <c r="AB1217" i="18" a="1"/>
  <c r="AB1217" i="18" s="1"/>
  <c r="Z1217" i="18"/>
  <c r="Y1217" i="18"/>
  <c r="X1217" i="18"/>
  <c r="W1217" i="18"/>
  <c r="V1217" i="18"/>
  <c r="U1217" i="18"/>
  <c r="T1217" i="18"/>
  <c r="S1217" i="18"/>
  <c r="R1217" i="18"/>
  <c r="Q1217" i="18"/>
  <c r="O1217" i="18"/>
  <c r="N1217" i="18" a="1"/>
  <c r="N1217" i="18" s="1"/>
  <c r="M1217" i="18"/>
  <c r="L1217" i="18"/>
  <c r="K1217" i="18"/>
  <c r="AX1216" i="18"/>
  <c r="AT1216" i="18" s="1"/>
  <c r="AS1216" i="18"/>
  <c r="AR1216" i="18" s="1"/>
  <c r="AP1216" i="18"/>
  <c r="AL1216" i="18"/>
  <c r="AE1216" i="18"/>
  <c r="AI1216" i="18" s="1"/>
  <c r="AC1216" i="18" a="1"/>
  <c r="AC1216" i="18" s="1"/>
  <c r="AB1216" i="18" a="1"/>
  <c r="AB1216" i="18" s="1"/>
  <c r="Z1216" i="18"/>
  <c r="Y1216" i="18"/>
  <c r="X1216" i="18"/>
  <c r="W1216" i="18"/>
  <c r="V1216" i="18"/>
  <c r="U1216" i="18"/>
  <c r="T1216" i="18"/>
  <c r="S1216" i="18"/>
  <c r="R1216" i="18"/>
  <c r="Q1216" i="18"/>
  <c r="O1216" i="18"/>
  <c r="N1216" i="18" a="1"/>
  <c r="N1216" i="18" s="1"/>
  <c r="M1216" i="18"/>
  <c r="L1216" i="18"/>
  <c r="K1216" i="18"/>
  <c r="AY1215" i="18"/>
  <c r="AX1215" i="18"/>
  <c r="BA1215" i="18" s="1"/>
  <c r="AU1215" i="18"/>
  <c r="AS1215" i="18"/>
  <c r="AR1215" i="18" s="1"/>
  <c r="AP1215" i="18"/>
  <c r="AM1215" i="18"/>
  <c r="AI1215" i="18"/>
  <c r="AE1215" i="18"/>
  <c r="AC1215" i="18" a="1"/>
  <c r="AC1215" i="18" s="1"/>
  <c r="AB1215" i="18" a="1"/>
  <c r="AB1215" i="18" s="1"/>
  <c r="Z1215" i="18"/>
  <c r="Y1215" i="18"/>
  <c r="X1215" i="18"/>
  <c r="W1215" i="18"/>
  <c r="V1215" i="18"/>
  <c r="U1215" i="18"/>
  <c r="T1215" i="18"/>
  <c r="S1215" i="18"/>
  <c r="R1215" i="18"/>
  <c r="Q1215" i="18"/>
  <c r="O1215" i="18"/>
  <c r="N1215" i="18" a="1"/>
  <c r="N1215" i="18" s="1"/>
  <c r="M1215" i="18"/>
  <c r="L1215" i="18"/>
  <c r="K1215" i="18"/>
  <c r="AZ1214" i="18"/>
  <c r="AX1214" i="18"/>
  <c r="BA1214" i="18" s="1"/>
  <c r="AU1214" i="18"/>
  <c r="AS1214" i="18"/>
  <c r="AP1214" i="18" s="1"/>
  <c r="AQ1214" i="18"/>
  <c r="AO1214" i="18"/>
  <c r="AM1214" i="18"/>
  <c r="AE1214" i="18"/>
  <c r="AI1214" i="18" s="1"/>
  <c r="AC1214" i="18" a="1"/>
  <c r="AC1214" i="18" s="1"/>
  <c r="AB1214" i="18" a="1"/>
  <c r="AB1214" i="18" s="1"/>
  <c r="Z1214" i="18"/>
  <c r="Y1214" i="18"/>
  <c r="X1214" i="18"/>
  <c r="W1214" i="18"/>
  <c r="V1214" i="18"/>
  <c r="U1214" i="18"/>
  <c r="T1214" i="18"/>
  <c r="S1214" i="18"/>
  <c r="R1214" i="18"/>
  <c r="Q1214" i="18"/>
  <c r="O1214" i="18"/>
  <c r="N1214" i="18" a="1"/>
  <c r="N1214" i="18" s="1"/>
  <c r="M1214" i="18"/>
  <c r="L1214" i="18"/>
  <c r="K1214" i="18"/>
  <c r="AX1213" i="18"/>
  <c r="BA1213" i="18" s="1"/>
  <c r="AT1213" i="18"/>
  <c r="AS1213" i="18"/>
  <c r="AO1213" i="18" s="1"/>
  <c r="AG1213" i="18"/>
  <c r="AE1213" i="18"/>
  <c r="AI1213" i="18" s="1"/>
  <c r="AC1213" i="18" a="1"/>
  <c r="AC1213" i="18" s="1"/>
  <c r="AB1213" i="18" a="1"/>
  <c r="AB1213" i="18" s="1"/>
  <c r="Z1213" i="18"/>
  <c r="Y1213" i="18"/>
  <c r="X1213" i="18"/>
  <c r="W1213" i="18"/>
  <c r="V1213" i="18"/>
  <c r="U1213" i="18"/>
  <c r="T1213" i="18"/>
  <c r="S1213" i="18"/>
  <c r="R1213" i="18"/>
  <c r="Q1213" i="18"/>
  <c r="O1213" i="18"/>
  <c r="N1213" i="18"/>
  <c r="N1213" i="18" a="1"/>
  <c r="M1213" i="18"/>
  <c r="L1213" i="18"/>
  <c r="K1213" i="18"/>
  <c r="AX1212" i="18"/>
  <c r="AS1212" i="18"/>
  <c r="AR1212" i="18" s="1"/>
  <c r="AO1212" i="18"/>
  <c r="AK1212" i="18"/>
  <c r="AH1212" i="18"/>
  <c r="AG1212" i="18"/>
  <c r="AF1212" i="18"/>
  <c r="AE1212" i="18"/>
  <c r="AI1212" i="18" s="1"/>
  <c r="AC1212" i="18" a="1"/>
  <c r="AC1212" i="18" s="1"/>
  <c r="AB1212" i="18" a="1"/>
  <c r="AB1212" i="18" s="1"/>
  <c r="Z1212" i="18"/>
  <c r="Y1212" i="18"/>
  <c r="X1212" i="18"/>
  <c r="W1212" i="18"/>
  <c r="V1212" i="18"/>
  <c r="U1212" i="18"/>
  <c r="T1212" i="18"/>
  <c r="S1212" i="18"/>
  <c r="R1212" i="18"/>
  <c r="Q1212" i="18"/>
  <c r="O1212" i="18"/>
  <c r="N1212" i="18" a="1"/>
  <c r="N1212" i="18" s="1"/>
  <c r="M1212" i="18"/>
  <c r="L1212" i="18"/>
  <c r="K1212" i="18"/>
  <c r="AX1211" i="18"/>
  <c r="BA1211" i="18" s="1"/>
  <c r="AT1211" i="18"/>
  <c r="AS1211" i="18"/>
  <c r="AR1211" i="18" s="1"/>
  <c r="AQ1211" i="18"/>
  <c r="AO1211" i="18"/>
  <c r="AM1211" i="18"/>
  <c r="AL1211" i="18"/>
  <c r="AE1211" i="18"/>
  <c r="AI1211" i="18" s="1"/>
  <c r="AC1211" i="18" a="1"/>
  <c r="AC1211" i="18" s="1"/>
  <c r="AB1211" i="18" a="1"/>
  <c r="AB1211" i="18" s="1"/>
  <c r="Z1211" i="18"/>
  <c r="Y1211" i="18"/>
  <c r="X1211" i="18"/>
  <c r="W1211" i="18"/>
  <c r="V1211" i="18"/>
  <c r="U1211" i="18"/>
  <c r="T1211" i="18"/>
  <c r="S1211" i="18"/>
  <c r="R1211" i="18"/>
  <c r="Q1211" i="18"/>
  <c r="O1211" i="18"/>
  <c r="N1211" i="18" a="1"/>
  <c r="N1211" i="18" s="1"/>
  <c r="M1211" i="18"/>
  <c r="L1211" i="18"/>
  <c r="K1211" i="18"/>
  <c r="AY1210" i="18"/>
  <c r="AX1210" i="18"/>
  <c r="BA1210" i="18" s="1"/>
  <c r="AV1210" i="18"/>
  <c r="AT1210" i="18"/>
  <c r="AS1210" i="18"/>
  <c r="AQ1210" i="18" s="1"/>
  <c r="AR1210" i="18"/>
  <c r="AP1210" i="18"/>
  <c r="AO1210" i="18"/>
  <c r="AN1210" i="18"/>
  <c r="AL1210" i="18"/>
  <c r="AJ1210" i="18"/>
  <c r="AF1210" i="18"/>
  <c r="AE1210" i="18"/>
  <c r="AI1210" i="18" s="1"/>
  <c r="AC1210" i="18" a="1"/>
  <c r="AC1210" i="18" s="1"/>
  <c r="AB1210" i="18" a="1"/>
  <c r="AB1210" i="18" s="1"/>
  <c r="Z1210" i="18"/>
  <c r="Y1210" i="18"/>
  <c r="X1210" i="18"/>
  <c r="W1210" i="18"/>
  <c r="V1210" i="18"/>
  <c r="U1210" i="18"/>
  <c r="T1210" i="18"/>
  <c r="S1210" i="18"/>
  <c r="R1210" i="18"/>
  <c r="Q1210" i="18"/>
  <c r="O1210" i="18"/>
  <c r="N1210" i="18" a="1"/>
  <c r="N1210" i="18" s="1"/>
  <c r="M1210" i="18"/>
  <c r="L1210" i="18"/>
  <c r="K1210" i="18"/>
  <c r="BA1209" i="18"/>
  <c r="AZ1209" i="18"/>
  <c r="AY1209" i="18"/>
  <c r="AX1209" i="18"/>
  <c r="AW1209" i="18"/>
  <c r="AV1209" i="18"/>
  <c r="AU1209" i="18"/>
  <c r="AT1209" i="18"/>
  <c r="AS1209" i="18"/>
  <c r="AJ1209" i="18"/>
  <c r="AF1209" i="18"/>
  <c r="AE1209" i="18"/>
  <c r="AI1209" i="18" s="1"/>
  <c r="AC1209" i="18" a="1"/>
  <c r="AC1209" i="18" s="1"/>
  <c r="AB1209" i="18" a="1"/>
  <c r="AB1209" i="18" s="1"/>
  <c r="Z1209" i="18"/>
  <c r="Y1209" i="18"/>
  <c r="X1209" i="18"/>
  <c r="W1209" i="18"/>
  <c r="V1209" i="18"/>
  <c r="U1209" i="18"/>
  <c r="T1209" i="18"/>
  <c r="S1209" i="18"/>
  <c r="R1209" i="18"/>
  <c r="Q1209" i="18"/>
  <c r="O1209" i="18"/>
  <c r="N1209" i="18" a="1"/>
  <c r="N1209" i="18" s="1"/>
  <c r="M1209" i="18"/>
  <c r="L1209" i="18"/>
  <c r="K1209" i="18"/>
  <c r="AX1208" i="18"/>
  <c r="AT1208" i="18" s="1"/>
  <c r="AS1208" i="18"/>
  <c r="AR1208" i="18" s="1"/>
  <c r="AO1208" i="18"/>
  <c r="AK1208" i="18"/>
  <c r="AH1208" i="18"/>
  <c r="AG1208" i="18"/>
  <c r="AF1208" i="18"/>
  <c r="AE1208" i="18"/>
  <c r="AI1208" i="18" s="1"/>
  <c r="AC1208" i="18" a="1"/>
  <c r="AC1208" i="18" s="1"/>
  <c r="AB1208" i="18" a="1"/>
  <c r="AB1208" i="18" s="1"/>
  <c r="Z1208" i="18"/>
  <c r="Y1208" i="18"/>
  <c r="X1208" i="18"/>
  <c r="W1208" i="18"/>
  <c r="V1208" i="18"/>
  <c r="U1208" i="18"/>
  <c r="T1208" i="18"/>
  <c r="S1208" i="18"/>
  <c r="R1208" i="18"/>
  <c r="Q1208" i="18"/>
  <c r="O1208" i="18"/>
  <c r="N1208" i="18" a="1"/>
  <c r="N1208" i="18" s="1"/>
  <c r="M1208" i="18"/>
  <c r="L1208" i="18"/>
  <c r="K1208" i="18"/>
  <c r="AX1207" i="18"/>
  <c r="BA1207" i="18" s="1"/>
  <c r="AT1207" i="18"/>
  <c r="AS1207" i="18"/>
  <c r="AR1207" i="18" s="1"/>
  <c r="AQ1207" i="18"/>
  <c r="AO1207" i="18"/>
  <c r="AM1207" i="18"/>
  <c r="AL1207" i="18"/>
  <c r="AE1207" i="18"/>
  <c r="AI1207" i="18" s="1"/>
  <c r="AC1207" i="18" a="1"/>
  <c r="AC1207" i="18" s="1"/>
  <c r="AB1207" i="18" a="1"/>
  <c r="AB1207" i="18" s="1"/>
  <c r="Z1207" i="18"/>
  <c r="Y1207" i="18"/>
  <c r="X1207" i="18"/>
  <c r="W1207" i="18"/>
  <c r="V1207" i="18"/>
  <c r="U1207" i="18"/>
  <c r="T1207" i="18"/>
  <c r="S1207" i="18"/>
  <c r="R1207" i="18"/>
  <c r="Q1207" i="18"/>
  <c r="O1207" i="18"/>
  <c r="N1207" i="18" a="1"/>
  <c r="N1207" i="18" s="1"/>
  <c r="M1207" i="18"/>
  <c r="L1207" i="18"/>
  <c r="K1207" i="18"/>
  <c r="AY1206" i="18"/>
  <c r="AX1206" i="18"/>
  <c r="BA1206" i="18" s="1"/>
  <c r="AV1206" i="18"/>
  <c r="AT1206" i="18"/>
  <c r="AS1206" i="18"/>
  <c r="AQ1206" i="18" s="1"/>
  <c r="AR1206" i="18"/>
  <c r="AP1206" i="18"/>
  <c r="AO1206" i="18"/>
  <c r="AN1206" i="18"/>
  <c r="AL1206" i="18"/>
  <c r="AJ1206" i="18"/>
  <c r="AF1206" i="18"/>
  <c r="AE1206" i="18"/>
  <c r="AI1206" i="18" s="1"/>
  <c r="AC1206" i="18" a="1"/>
  <c r="AC1206" i="18" s="1"/>
  <c r="AB1206" i="18" a="1"/>
  <c r="AB1206" i="18" s="1"/>
  <c r="Z1206" i="18"/>
  <c r="Y1206" i="18"/>
  <c r="X1206" i="18"/>
  <c r="W1206" i="18"/>
  <c r="V1206" i="18"/>
  <c r="U1206" i="18"/>
  <c r="T1206" i="18"/>
  <c r="S1206" i="18"/>
  <c r="R1206" i="18"/>
  <c r="Q1206" i="18"/>
  <c r="O1206" i="18"/>
  <c r="N1206" i="18" a="1"/>
  <c r="N1206" i="18" s="1"/>
  <c r="M1206" i="18"/>
  <c r="L1206" i="18"/>
  <c r="K1206" i="18"/>
  <c r="BA1205" i="18"/>
  <c r="AZ1205" i="18"/>
  <c r="AY1205" i="18"/>
  <c r="AX1205" i="18"/>
  <c r="AW1205" i="18"/>
  <c r="AV1205" i="18"/>
  <c r="AU1205" i="18"/>
  <c r="AT1205" i="18"/>
  <c r="AS1205" i="18"/>
  <c r="AO1205" i="18" s="1"/>
  <c r="AG1205" i="18"/>
  <c r="AE1205" i="18"/>
  <c r="AI1205" i="18" s="1"/>
  <c r="AC1205" i="18" a="1"/>
  <c r="AC1205" i="18" s="1"/>
  <c r="AB1205" i="18" a="1"/>
  <c r="AB1205" i="18" s="1"/>
  <c r="Z1205" i="18"/>
  <c r="Y1205" i="18"/>
  <c r="X1205" i="18"/>
  <c r="W1205" i="18"/>
  <c r="V1205" i="18"/>
  <c r="U1205" i="18"/>
  <c r="T1205" i="18"/>
  <c r="S1205" i="18"/>
  <c r="R1205" i="18"/>
  <c r="Q1205" i="18"/>
  <c r="O1205" i="18"/>
  <c r="N1205" i="18" a="1"/>
  <c r="N1205" i="18" s="1"/>
  <c r="M1205" i="18"/>
  <c r="L1205" i="18"/>
  <c r="K1205" i="18"/>
  <c r="AX1204" i="18"/>
  <c r="AT1204" i="18"/>
  <c r="AS1204" i="18"/>
  <c r="AR1204" i="18" s="1"/>
  <c r="AP1204" i="18"/>
  <c r="AO1204" i="18"/>
  <c r="AL1204" i="18"/>
  <c r="AE1204" i="18"/>
  <c r="AI1204" i="18" s="1"/>
  <c r="AC1204" i="18" a="1"/>
  <c r="AC1204" i="18" s="1"/>
  <c r="AB1204" i="18" a="1"/>
  <c r="AB1204" i="18" s="1"/>
  <c r="Z1204" i="18"/>
  <c r="Y1204" i="18"/>
  <c r="X1204" i="18"/>
  <c r="W1204" i="18"/>
  <c r="V1204" i="18"/>
  <c r="U1204" i="18"/>
  <c r="T1204" i="18"/>
  <c r="S1204" i="18"/>
  <c r="R1204" i="18"/>
  <c r="Q1204" i="18"/>
  <c r="O1204" i="18"/>
  <c r="N1204" i="18" a="1"/>
  <c r="N1204" i="18" s="1"/>
  <c r="M1204" i="18"/>
  <c r="L1204" i="18"/>
  <c r="K1204" i="18"/>
  <c r="AY1203" i="18"/>
  <c r="AX1203" i="18"/>
  <c r="BA1203" i="18" s="1"/>
  <c r="AU1203" i="18"/>
  <c r="AT1203" i="18"/>
  <c r="AS1203" i="18"/>
  <c r="AR1203" i="18" s="1"/>
  <c r="AP1203" i="18"/>
  <c r="AM1203" i="18"/>
  <c r="AE1203" i="18"/>
  <c r="AC1203" i="18" a="1"/>
  <c r="AC1203" i="18" s="1"/>
  <c r="AB1203" i="18" a="1"/>
  <c r="AB1203" i="18" s="1"/>
  <c r="Z1203" i="18"/>
  <c r="Y1203" i="18"/>
  <c r="X1203" i="18"/>
  <c r="W1203" i="18"/>
  <c r="V1203" i="18"/>
  <c r="U1203" i="18"/>
  <c r="T1203" i="18"/>
  <c r="S1203" i="18"/>
  <c r="R1203" i="18"/>
  <c r="Q1203" i="18"/>
  <c r="O1203" i="18"/>
  <c r="N1203" i="18"/>
  <c r="N1203" i="18" a="1"/>
  <c r="M1203" i="18"/>
  <c r="L1203" i="18"/>
  <c r="K1203" i="18"/>
  <c r="AY1202" i="18"/>
  <c r="AX1202" i="18"/>
  <c r="BA1202" i="18" s="1"/>
  <c r="AV1202" i="18"/>
  <c r="AT1202" i="18"/>
  <c r="AS1202" i="18"/>
  <c r="AQ1202" i="18" s="1"/>
  <c r="AR1202" i="18"/>
  <c r="AP1202" i="18"/>
  <c r="AO1202" i="18"/>
  <c r="AN1202" i="18"/>
  <c r="AL1202" i="18"/>
  <c r="AJ1202" i="18"/>
  <c r="AF1202" i="18"/>
  <c r="AE1202" i="18"/>
  <c r="AI1202" i="18" s="1"/>
  <c r="AC1202" i="18" a="1"/>
  <c r="AC1202" i="18" s="1"/>
  <c r="AB1202" i="18" a="1"/>
  <c r="AB1202" i="18" s="1"/>
  <c r="Z1202" i="18"/>
  <c r="Y1202" i="18"/>
  <c r="X1202" i="18"/>
  <c r="W1202" i="18"/>
  <c r="V1202" i="18"/>
  <c r="U1202" i="18"/>
  <c r="T1202" i="18"/>
  <c r="S1202" i="18"/>
  <c r="R1202" i="18"/>
  <c r="Q1202" i="18"/>
  <c r="O1202" i="18"/>
  <c r="N1202" i="18" a="1"/>
  <c r="N1202" i="18" s="1"/>
  <c r="M1202" i="18"/>
  <c r="L1202" i="18"/>
  <c r="K1202" i="18"/>
  <c r="BA1201" i="18"/>
  <c r="AZ1201" i="18"/>
  <c r="AY1201" i="18"/>
  <c r="AX1201" i="18"/>
  <c r="AW1201" i="18"/>
  <c r="AV1201" i="18"/>
  <c r="AU1201" i="18"/>
  <c r="AT1201" i="18"/>
  <c r="AS1201" i="18"/>
  <c r="AO1201" i="18" s="1"/>
  <c r="AG1201" i="18"/>
  <c r="AE1201" i="18"/>
  <c r="AI1201" i="18" s="1"/>
  <c r="AC1201" i="18" a="1"/>
  <c r="AC1201" i="18" s="1"/>
  <c r="AB1201" i="18" a="1"/>
  <c r="AB1201" i="18" s="1"/>
  <c r="Z1201" i="18"/>
  <c r="Y1201" i="18"/>
  <c r="X1201" i="18"/>
  <c r="W1201" i="18"/>
  <c r="V1201" i="18"/>
  <c r="U1201" i="18"/>
  <c r="T1201" i="18"/>
  <c r="S1201" i="18"/>
  <c r="R1201" i="18"/>
  <c r="Q1201" i="18"/>
  <c r="O1201" i="18"/>
  <c r="N1201" i="18" a="1"/>
  <c r="N1201" i="18" s="1"/>
  <c r="M1201" i="18"/>
  <c r="L1201" i="18"/>
  <c r="K1201" i="18"/>
  <c r="AX1200" i="18"/>
  <c r="AT1200" i="18" s="1"/>
  <c r="AS1200" i="18"/>
  <c r="AR1200" i="18" s="1"/>
  <c r="AO1200" i="18"/>
  <c r="AK1200" i="18"/>
  <c r="AH1200" i="18"/>
  <c r="AG1200" i="18"/>
  <c r="AF1200" i="18"/>
  <c r="AE1200" i="18"/>
  <c r="AI1200" i="18" s="1"/>
  <c r="AC1200" i="18" a="1"/>
  <c r="AC1200" i="18" s="1"/>
  <c r="AB1200" i="18" a="1"/>
  <c r="AB1200" i="18" s="1"/>
  <c r="Z1200" i="18"/>
  <c r="Y1200" i="18"/>
  <c r="X1200" i="18"/>
  <c r="W1200" i="18"/>
  <c r="V1200" i="18"/>
  <c r="U1200" i="18"/>
  <c r="T1200" i="18"/>
  <c r="S1200" i="18"/>
  <c r="R1200" i="18"/>
  <c r="Q1200" i="18"/>
  <c r="O1200" i="18"/>
  <c r="N1200" i="18"/>
  <c r="N1200" i="18" a="1"/>
  <c r="M1200" i="18"/>
  <c r="L1200" i="18"/>
  <c r="K1200" i="18"/>
  <c r="AX1199" i="18"/>
  <c r="BA1199" i="18" s="1"/>
  <c r="AT1199" i="18"/>
  <c r="AS1199" i="18"/>
  <c r="AR1199" i="18" s="1"/>
  <c r="AQ1199" i="18"/>
  <c r="AP1199" i="18"/>
  <c r="AO1199" i="18"/>
  <c r="AM1199" i="18"/>
  <c r="AL1199" i="18"/>
  <c r="AE1199" i="18"/>
  <c r="AI1199" i="18" s="1"/>
  <c r="AC1199" i="18" a="1"/>
  <c r="AC1199" i="18" s="1"/>
  <c r="AB1199" i="18" a="1"/>
  <c r="AB1199" i="18" s="1"/>
  <c r="Z1199" i="18"/>
  <c r="Y1199" i="18"/>
  <c r="X1199" i="18"/>
  <c r="W1199" i="18"/>
  <c r="V1199" i="18"/>
  <c r="U1199" i="18"/>
  <c r="T1199" i="18"/>
  <c r="S1199" i="18"/>
  <c r="R1199" i="18"/>
  <c r="Q1199" i="18"/>
  <c r="O1199" i="18"/>
  <c r="N1199" i="18"/>
  <c r="N1199" i="18" a="1"/>
  <c r="M1199" i="18"/>
  <c r="L1199" i="18"/>
  <c r="K1199" i="18"/>
  <c r="AY1198" i="18"/>
  <c r="AX1198" i="18"/>
  <c r="BA1198" i="18" s="1"/>
  <c r="AV1198" i="18"/>
  <c r="AT1198" i="18"/>
  <c r="AS1198" i="18"/>
  <c r="AQ1198" i="18" s="1"/>
  <c r="AR1198" i="18"/>
  <c r="AP1198" i="18"/>
  <c r="AO1198" i="18"/>
  <c r="AN1198" i="18"/>
  <c r="AL1198" i="18"/>
  <c r="AJ1198" i="18"/>
  <c r="AF1198" i="18"/>
  <c r="AE1198" i="18"/>
  <c r="AI1198" i="18" s="1"/>
  <c r="AC1198" i="18" a="1"/>
  <c r="AC1198" i="18" s="1"/>
  <c r="AB1198" i="18" a="1"/>
  <c r="AB1198" i="18" s="1"/>
  <c r="Z1198" i="18"/>
  <c r="Y1198" i="18"/>
  <c r="X1198" i="18"/>
  <c r="W1198" i="18"/>
  <c r="V1198" i="18"/>
  <c r="U1198" i="18"/>
  <c r="T1198" i="18"/>
  <c r="S1198" i="18"/>
  <c r="R1198" i="18"/>
  <c r="Q1198" i="18"/>
  <c r="O1198" i="18"/>
  <c r="N1198" i="18" a="1"/>
  <c r="N1198" i="18" s="1"/>
  <c r="M1198" i="18"/>
  <c r="L1198" i="18"/>
  <c r="K1198" i="18"/>
  <c r="BA1197" i="18"/>
  <c r="AZ1197" i="18"/>
  <c r="AY1197" i="18"/>
  <c r="AX1197" i="18"/>
  <c r="AW1197" i="18"/>
  <c r="AV1197" i="18"/>
  <c r="AU1197" i="18"/>
  <c r="AT1197" i="18"/>
  <c r="AS1197" i="18"/>
  <c r="AO1197" i="18" s="1"/>
  <c r="AJ1197" i="18"/>
  <c r="AF1197" i="18"/>
  <c r="AE1197" i="18"/>
  <c r="AI1197" i="18" s="1"/>
  <c r="AC1197" i="18" a="1"/>
  <c r="AC1197" i="18" s="1"/>
  <c r="AB1197" i="18" a="1"/>
  <c r="AB1197" i="18" s="1"/>
  <c r="Z1197" i="18"/>
  <c r="Y1197" i="18"/>
  <c r="X1197" i="18"/>
  <c r="W1197" i="18"/>
  <c r="V1197" i="18"/>
  <c r="U1197" i="18"/>
  <c r="T1197" i="18"/>
  <c r="S1197" i="18"/>
  <c r="R1197" i="18"/>
  <c r="Q1197" i="18"/>
  <c r="O1197" i="18"/>
  <c r="N1197" i="18" a="1"/>
  <c r="N1197" i="18" s="1"/>
  <c r="M1197" i="18"/>
  <c r="L1197" i="18"/>
  <c r="K1197" i="18"/>
  <c r="AX1196" i="18"/>
  <c r="AT1196" i="18" s="1"/>
  <c r="AS1196" i="18"/>
  <c r="AR1196" i="18" s="1"/>
  <c r="AO1196" i="18"/>
  <c r="AK1196" i="18"/>
  <c r="AH1196" i="18"/>
  <c r="AG1196" i="18"/>
  <c r="AF1196" i="18"/>
  <c r="AE1196" i="18"/>
  <c r="AI1196" i="18" s="1"/>
  <c r="AC1196" i="18" a="1"/>
  <c r="AC1196" i="18" s="1"/>
  <c r="AB1196" i="18" a="1"/>
  <c r="AB1196" i="18" s="1"/>
  <c r="Z1196" i="18"/>
  <c r="Y1196" i="18"/>
  <c r="X1196" i="18"/>
  <c r="W1196" i="18"/>
  <c r="V1196" i="18"/>
  <c r="U1196" i="18"/>
  <c r="T1196" i="18"/>
  <c r="S1196" i="18"/>
  <c r="R1196" i="18"/>
  <c r="Q1196" i="18"/>
  <c r="O1196" i="18"/>
  <c r="N1196" i="18"/>
  <c r="N1196" i="18" a="1"/>
  <c r="M1196" i="18"/>
  <c r="L1196" i="18"/>
  <c r="K1196" i="18"/>
  <c r="AX1195" i="18"/>
  <c r="BA1195" i="18" s="1"/>
  <c r="AT1195" i="18"/>
  <c r="AS1195" i="18"/>
  <c r="AR1195" i="18" s="1"/>
  <c r="AQ1195" i="18"/>
  <c r="AO1195" i="18"/>
  <c r="AM1195" i="18"/>
  <c r="AL1195" i="18"/>
  <c r="AE1195" i="18"/>
  <c r="AI1195" i="18" s="1"/>
  <c r="AC1195" i="18" a="1"/>
  <c r="AC1195" i="18" s="1"/>
  <c r="AB1195" i="18" a="1"/>
  <c r="AB1195" i="18" s="1"/>
  <c r="Z1195" i="18"/>
  <c r="Y1195" i="18"/>
  <c r="X1195" i="18"/>
  <c r="W1195" i="18"/>
  <c r="V1195" i="18"/>
  <c r="U1195" i="18"/>
  <c r="T1195" i="18"/>
  <c r="S1195" i="18"/>
  <c r="R1195" i="18"/>
  <c r="Q1195" i="18"/>
  <c r="O1195" i="18"/>
  <c r="N1195" i="18" a="1"/>
  <c r="N1195" i="18" s="1"/>
  <c r="M1195" i="18"/>
  <c r="L1195" i="18"/>
  <c r="K1195" i="18"/>
  <c r="AY1194" i="18"/>
  <c r="AX1194" i="18"/>
  <c r="BA1194" i="18" s="1"/>
  <c r="AV1194" i="18"/>
  <c r="AT1194" i="18"/>
  <c r="AS1194" i="18"/>
  <c r="AQ1194" i="18" s="1"/>
  <c r="AR1194" i="18"/>
  <c r="AP1194" i="18"/>
  <c r="AO1194" i="18"/>
  <c r="AN1194" i="18"/>
  <c r="AL1194" i="18"/>
  <c r="AJ1194" i="18"/>
  <c r="AF1194" i="18"/>
  <c r="AE1194" i="18"/>
  <c r="AI1194" i="18" s="1"/>
  <c r="AC1194" i="18" a="1"/>
  <c r="AC1194" i="18" s="1"/>
  <c r="AB1194" i="18" a="1"/>
  <c r="AB1194" i="18" s="1"/>
  <c r="Z1194" i="18"/>
  <c r="Y1194" i="18"/>
  <c r="X1194" i="18"/>
  <c r="W1194" i="18"/>
  <c r="V1194" i="18"/>
  <c r="U1194" i="18"/>
  <c r="T1194" i="18"/>
  <c r="S1194" i="18"/>
  <c r="R1194" i="18"/>
  <c r="Q1194" i="18"/>
  <c r="O1194" i="18"/>
  <c r="N1194" i="18" a="1"/>
  <c r="N1194" i="18" s="1"/>
  <c r="M1194" i="18"/>
  <c r="L1194" i="18"/>
  <c r="K1194" i="18"/>
  <c r="BA1193" i="18"/>
  <c r="AZ1193" i="18"/>
  <c r="AY1193" i="18"/>
  <c r="AX1193" i="18"/>
  <c r="AW1193" i="18"/>
  <c r="AV1193" i="18"/>
  <c r="AU1193" i="18"/>
  <c r="AT1193" i="18"/>
  <c r="AS1193" i="18"/>
  <c r="AO1193" i="18" s="1"/>
  <c r="AG1193" i="18"/>
  <c r="AE1193" i="18"/>
  <c r="AI1193" i="18" s="1"/>
  <c r="AC1193" i="18" a="1"/>
  <c r="AC1193" i="18" s="1"/>
  <c r="AB1193" i="18" a="1"/>
  <c r="AB1193" i="18" s="1"/>
  <c r="Z1193" i="18"/>
  <c r="Y1193" i="18"/>
  <c r="X1193" i="18"/>
  <c r="W1193" i="18"/>
  <c r="V1193" i="18"/>
  <c r="U1193" i="18"/>
  <c r="T1193" i="18"/>
  <c r="S1193" i="18"/>
  <c r="R1193" i="18"/>
  <c r="Q1193" i="18"/>
  <c r="O1193" i="18"/>
  <c r="N1193" i="18" a="1"/>
  <c r="N1193" i="18" s="1"/>
  <c r="M1193" i="18"/>
  <c r="L1193" i="18"/>
  <c r="K1193" i="18"/>
  <c r="AX1192" i="18"/>
  <c r="AT1192" i="18"/>
  <c r="AS1192" i="18"/>
  <c r="AR1192" i="18" s="1"/>
  <c r="AP1192" i="18"/>
  <c r="AO1192" i="18"/>
  <c r="AL1192" i="18"/>
  <c r="AE1192" i="18"/>
  <c r="AI1192" i="18" s="1"/>
  <c r="AC1192" i="18" a="1"/>
  <c r="AC1192" i="18" s="1"/>
  <c r="AB1192" i="18" a="1"/>
  <c r="AB1192" i="18" s="1"/>
  <c r="Z1192" i="18"/>
  <c r="Y1192" i="18"/>
  <c r="X1192" i="18"/>
  <c r="W1192" i="18"/>
  <c r="V1192" i="18"/>
  <c r="U1192" i="18"/>
  <c r="T1192" i="18"/>
  <c r="S1192" i="18"/>
  <c r="R1192" i="18"/>
  <c r="Q1192" i="18"/>
  <c r="O1192" i="18"/>
  <c r="N1192" i="18" a="1"/>
  <c r="N1192" i="18" s="1"/>
  <c r="M1192" i="18"/>
  <c r="L1192" i="18"/>
  <c r="K1192" i="18"/>
  <c r="AY1191" i="18"/>
  <c r="AX1191" i="18"/>
  <c r="BA1191" i="18" s="1"/>
  <c r="AU1191" i="18"/>
  <c r="AS1191" i="18"/>
  <c r="AR1191" i="18" s="1"/>
  <c r="AP1191" i="18"/>
  <c r="AM1191" i="18"/>
  <c r="AI1191" i="18"/>
  <c r="AE1191" i="18"/>
  <c r="AC1191" i="18" a="1"/>
  <c r="AC1191" i="18" s="1"/>
  <c r="AB1191" i="18" a="1"/>
  <c r="AB1191" i="18" s="1"/>
  <c r="Z1191" i="18"/>
  <c r="Y1191" i="18"/>
  <c r="X1191" i="18"/>
  <c r="W1191" i="18"/>
  <c r="V1191" i="18"/>
  <c r="U1191" i="18"/>
  <c r="T1191" i="18"/>
  <c r="S1191" i="18"/>
  <c r="R1191" i="18"/>
  <c r="Q1191" i="18"/>
  <c r="O1191" i="18"/>
  <c r="N1191" i="18" a="1"/>
  <c r="N1191" i="18" s="1"/>
  <c r="M1191" i="18"/>
  <c r="L1191" i="18"/>
  <c r="K1191" i="18"/>
  <c r="AZ1190" i="18"/>
  <c r="AX1190" i="18"/>
  <c r="BA1190" i="18" s="1"/>
  <c r="AU1190" i="18"/>
  <c r="AS1190" i="18"/>
  <c r="AP1190" i="18" s="1"/>
  <c r="AQ1190" i="18"/>
  <c r="AO1190" i="18"/>
  <c r="AM1190" i="18"/>
  <c r="AE1190" i="18"/>
  <c r="AI1190" i="18" s="1"/>
  <c r="AC1190" i="18" a="1"/>
  <c r="AC1190" i="18" s="1"/>
  <c r="AB1190" i="18" a="1"/>
  <c r="AB1190" i="18" s="1"/>
  <c r="Z1190" i="18"/>
  <c r="Y1190" i="18"/>
  <c r="X1190" i="18"/>
  <c r="W1190" i="18"/>
  <c r="V1190" i="18"/>
  <c r="U1190" i="18"/>
  <c r="T1190" i="18"/>
  <c r="S1190" i="18"/>
  <c r="R1190" i="18"/>
  <c r="Q1190" i="18"/>
  <c r="O1190" i="18"/>
  <c r="N1190" i="18" a="1"/>
  <c r="N1190" i="18" s="1"/>
  <c r="M1190" i="18"/>
  <c r="L1190" i="18"/>
  <c r="K1190" i="18"/>
  <c r="AX1189" i="18"/>
  <c r="BA1189" i="18" s="1"/>
  <c r="AT1189" i="18"/>
  <c r="AS1189" i="18"/>
  <c r="AO1189" i="18"/>
  <c r="AJ1189" i="18"/>
  <c r="AF1189" i="18"/>
  <c r="AE1189" i="18"/>
  <c r="AI1189" i="18" s="1"/>
  <c r="AC1189" i="18" a="1"/>
  <c r="AC1189" i="18" s="1"/>
  <c r="AB1189" i="18" a="1"/>
  <c r="AB1189" i="18" s="1"/>
  <c r="Z1189" i="18"/>
  <c r="Y1189" i="18"/>
  <c r="X1189" i="18"/>
  <c r="W1189" i="18"/>
  <c r="V1189" i="18"/>
  <c r="U1189" i="18"/>
  <c r="T1189" i="18"/>
  <c r="S1189" i="18"/>
  <c r="R1189" i="18"/>
  <c r="Q1189" i="18"/>
  <c r="O1189" i="18"/>
  <c r="N1189" i="18" a="1"/>
  <c r="N1189" i="18" s="1"/>
  <c r="M1189" i="18"/>
  <c r="L1189" i="18"/>
  <c r="K1189" i="18"/>
  <c r="AX1188" i="18"/>
  <c r="AT1188" i="18" s="1"/>
  <c r="AS1188" i="18"/>
  <c r="AR1188" i="18" s="1"/>
  <c r="AK1188" i="18"/>
  <c r="AH1188" i="18"/>
  <c r="AF1188" i="18"/>
  <c r="AE1188" i="18"/>
  <c r="AI1188" i="18" s="1"/>
  <c r="AC1188" i="18" a="1"/>
  <c r="AC1188" i="18" s="1"/>
  <c r="AB1188" i="18" a="1"/>
  <c r="AB1188" i="18" s="1"/>
  <c r="Z1188" i="18"/>
  <c r="Y1188" i="18"/>
  <c r="X1188" i="18"/>
  <c r="W1188" i="18"/>
  <c r="V1188" i="18"/>
  <c r="U1188" i="18"/>
  <c r="T1188" i="18"/>
  <c r="S1188" i="18"/>
  <c r="R1188" i="18"/>
  <c r="Q1188" i="18"/>
  <c r="O1188" i="18"/>
  <c r="N1188" i="18"/>
  <c r="N1188" i="18" a="1"/>
  <c r="M1188" i="18"/>
  <c r="L1188" i="18"/>
  <c r="K1188" i="18"/>
  <c r="AX1187" i="18"/>
  <c r="BA1187" i="18" s="1"/>
  <c r="AS1187" i="18"/>
  <c r="AR1187" i="18" s="1"/>
  <c r="AQ1187" i="18"/>
  <c r="AP1187" i="18"/>
  <c r="AO1187" i="18"/>
  <c r="AM1187" i="18"/>
  <c r="AL1187" i="18"/>
  <c r="AE1187" i="18"/>
  <c r="AC1187" i="18" a="1"/>
  <c r="AC1187" i="18" s="1"/>
  <c r="AB1187" i="18" a="1"/>
  <c r="AB1187" i="18" s="1"/>
  <c r="Z1187" i="18"/>
  <c r="Y1187" i="18"/>
  <c r="X1187" i="18"/>
  <c r="W1187" i="18"/>
  <c r="V1187" i="18"/>
  <c r="U1187" i="18"/>
  <c r="T1187" i="18"/>
  <c r="S1187" i="18"/>
  <c r="R1187" i="18"/>
  <c r="Q1187" i="18"/>
  <c r="O1187" i="18"/>
  <c r="N1187" i="18" a="1"/>
  <c r="N1187" i="18" s="1"/>
  <c r="M1187" i="18"/>
  <c r="L1187" i="18"/>
  <c r="K1187" i="18"/>
  <c r="AZ1186" i="18"/>
  <c r="AX1186" i="18"/>
  <c r="BA1186" i="18" s="1"/>
  <c r="AU1186" i="18"/>
  <c r="AS1186" i="18"/>
  <c r="AP1186" i="18" s="1"/>
  <c r="AQ1186" i="18"/>
  <c r="AO1186" i="18"/>
  <c r="AM1186" i="18"/>
  <c r="AE1186" i="18"/>
  <c r="AI1186" i="18" s="1"/>
  <c r="AC1186" i="18" a="1"/>
  <c r="AC1186" i="18" s="1"/>
  <c r="AB1186" i="18" a="1"/>
  <c r="AB1186" i="18" s="1"/>
  <c r="Z1186" i="18"/>
  <c r="Y1186" i="18"/>
  <c r="X1186" i="18"/>
  <c r="W1186" i="18"/>
  <c r="V1186" i="18"/>
  <c r="U1186" i="18"/>
  <c r="T1186" i="18"/>
  <c r="S1186" i="18"/>
  <c r="R1186" i="18"/>
  <c r="Q1186" i="18"/>
  <c r="O1186" i="18"/>
  <c r="N1186" i="18" a="1"/>
  <c r="N1186" i="18" s="1"/>
  <c r="M1186" i="18"/>
  <c r="L1186" i="18"/>
  <c r="K1186" i="18"/>
  <c r="AX1185" i="18"/>
  <c r="BA1185" i="18" s="1"/>
  <c r="AT1185" i="18"/>
  <c r="AS1185" i="18"/>
  <c r="AO1185" i="18" s="1"/>
  <c r="AG1185" i="18"/>
  <c r="AE1185" i="18"/>
  <c r="AI1185" i="18" s="1"/>
  <c r="AC1185" i="18" a="1"/>
  <c r="AC1185" i="18" s="1"/>
  <c r="AB1185" i="18" a="1"/>
  <c r="AB1185" i="18" s="1"/>
  <c r="Z1185" i="18"/>
  <c r="Y1185" i="18"/>
  <c r="X1185" i="18"/>
  <c r="W1185" i="18"/>
  <c r="V1185" i="18"/>
  <c r="U1185" i="18"/>
  <c r="T1185" i="18"/>
  <c r="S1185" i="18"/>
  <c r="R1185" i="18"/>
  <c r="Q1185" i="18"/>
  <c r="O1185" i="18"/>
  <c r="N1185" i="18"/>
  <c r="N1185" i="18" a="1"/>
  <c r="M1185" i="18"/>
  <c r="L1185" i="18"/>
  <c r="K1185" i="18"/>
  <c r="AX1184" i="18"/>
  <c r="AT1184" i="18" s="1"/>
  <c r="AS1184" i="18"/>
  <c r="AR1184" i="18" s="1"/>
  <c r="AO1184" i="18"/>
  <c r="AK1184" i="18"/>
  <c r="AH1184" i="18"/>
  <c r="AG1184" i="18"/>
  <c r="AF1184" i="18"/>
  <c r="AE1184" i="18"/>
  <c r="AI1184" i="18" s="1"/>
  <c r="AC1184" i="18" a="1"/>
  <c r="AC1184" i="18" s="1"/>
  <c r="AB1184" i="18" a="1"/>
  <c r="AB1184" i="18" s="1"/>
  <c r="Z1184" i="18"/>
  <c r="Y1184" i="18"/>
  <c r="X1184" i="18"/>
  <c r="W1184" i="18"/>
  <c r="V1184" i="18"/>
  <c r="U1184" i="18"/>
  <c r="T1184" i="18"/>
  <c r="S1184" i="18"/>
  <c r="R1184" i="18"/>
  <c r="Q1184" i="18"/>
  <c r="O1184" i="18"/>
  <c r="N1184" i="18" a="1"/>
  <c r="N1184" i="18" s="1"/>
  <c r="M1184" i="18"/>
  <c r="L1184" i="18"/>
  <c r="K1184" i="18"/>
  <c r="AX1183" i="18"/>
  <c r="BA1183" i="18" s="1"/>
  <c r="AT1183" i="18"/>
  <c r="AS1183" i="18"/>
  <c r="AR1183" i="18" s="1"/>
  <c r="AQ1183" i="18"/>
  <c r="AO1183" i="18"/>
  <c r="AM1183" i="18"/>
  <c r="AL1183" i="18"/>
  <c r="AE1183" i="18"/>
  <c r="AI1183" i="18" s="1"/>
  <c r="AC1183" i="18" a="1"/>
  <c r="AC1183" i="18" s="1"/>
  <c r="AB1183" i="18" a="1"/>
  <c r="AB1183" i="18" s="1"/>
  <c r="Z1183" i="18"/>
  <c r="Y1183" i="18"/>
  <c r="X1183" i="18"/>
  <c r="W1183" i="18"/>
  <c r="V1183" i="18"/>
  <c r="U1183" i="18"/>
  <c r="T1183" i="18"/>
  <c r="S1183" i="18"/>
  <c r="R1183" i="18"/>
  <c r="Q1183" i="18"/>
  <c r="O1183" i="18"/>
  <c r="N1183" i="18"/>
  <c r="N1183" i="18" a="1"/>
  <c r="M1183" i="18"/>
  <c r="L1183" i="18"/>
  <c r="K1183" i="18"/>
  <c r="AY1182" i="18"/>
  <c r="AX1182" i="18"/>
  <c r="BA1182" i="18" s="1"/>
  <c r="AV1182" i="18"/>
  <c r="AT1182" i="18"/>
  <c r="AS1182" i="18"/>
  <c r="AQ1182" i="18" s="1"/>
  <c r="AR1182" i="18"/>
  <c r="AP1182" i="18"/>
  <c r="AO1182" i="18"/>
  <c r="AN1182" i="18"/>
  <c r="AL1182" i="18"/>
  <c r="AJ1182" i="18"/>
  <c r="AF1182" i="18"/>
  <c r="AE1182" i="18"/>
  <c r="AI1182" i="18" s="1"/>
  <c r="AC1182" i="18" a="1"/>
  <c r="AC1182" i="18" s="1"/>
  <c r="AB1182" i="18" a="1"/>
  <c r="AB1182" i="18" s="1"/>
  <c r="Z1182" i="18"/>
  <c r="Y1182" i="18"/>
  <c r="X1182" i="18"/>
  <c r="W1182" i="18"/>
  <c r="V1182" i="18"/>
  <c r="U1182" i="18"/>
  <c r="T1182" i="18"/>
  <c r="S1182" i="18"/>
  <c r="R1182" i="18"/>
  <c r="Q1182" i="18"/>
  <c r="O1182" i="18"/>
  <c r="N1182" i="18" a="1"/>
  <c r="N1182" i="18" s="1"/>
  <c r="M1182" i="18"/>
  <c r="L1182" i="18"/>
  <c r="K1182" i="18"/>
  <c r="BA1181" i="18"/>
  <c r="AZ1181" i="18"/>
  <c r="AY1181" i="18"/>
  <c r="AX1181" i="18"/>
  <c r="AW1181" i="18"/>
  <c r="AV1181" i="18"/>
  <c r="AU1181" i="18"/>
  <c r="AT1181" i="18"/>
  <c r="AS1181" i="18"/>
  <c r="AO1181" i="18" s="1"/>
  <c r="AJ1181" i="18"/>
  <c r="AF1181" i="18"/>
  <c r="AE1181" i="18"/>
  <c r="AI1181" i="18" s="1"/>
  <c r="AC1181" i="18" a="1"/>
  <c r="AC1181" i="18" s="1"/>
  <c r="AB1181" i="18" a="1"/>
  <c r="AB1181" i="18" s="1"/>
  <c r="Z1181" i="18"/>
  <c r="Y1181" i="18"/>
  <c r="X1181" i="18"/>
  <c r="W1181" i="18"/>
  <c r="V1181" i="18"/>
  <c r="U1181" i="18"/>
  <c r="T1181" i="18"/>
  <c r="S1181" i="18"/>
  <c r="R1181" i="18"/>
  <c r="Q1181" i="18"/>
  <c r="O1181" i="18"/>
  <c r="N1181" i="18" a="1"/>
  <c r="N1181" i="18" s="1"/>
  <c r="M1181" i="18"/>
  <c r="L1181" i="18"/>
  <c r="K1181" i="18"/>
  <c r="AX1180" i="18"/>
  <c r="AT1180" i="18" s="1"/>
  <c r="AS1180" i="18"/>
  <c r="AR1180" i="18" s="1"/>
  <c r="AO1180" i="18"/>
  <c r="AK1180" i="18"/>
  <c r="AH1180" i="18"/>
  <c r="AG1180" i="18"/>
  <c r="AF1180" i="18"/>
  <c r="AE1180" i="18"/>
  <c r="AI1180" i="18" s="1"/>
  <c r="AC1180" i="18" a="1"/>
  <c r="AC1180" i="18" s="1"/>
  <c r="AB1180" i="18" a="1"/>
  <c r="AB1180" i="18" s="1"/>
  <c r="Z1180" i="18"/>
  <c r="Y1180" i="18"/>
  <c r="X1180" i="18"/>
  <c r="W1180" i="18"/>
  <c r="V1180" i="18"/>
  <c r="U1180" i="18"/>
  <c r="T1180" i="18"/>
  <c r="S1180" i="18"/>
  <c r="R1180" i="18"/>
  <c r="Q1180" i="18"/>
  <c r="O1180" i="18"/>
  <c r="N1180" i="18"/>
  <c r="N1180" i="18" a="1"/>
  <c r="M1180" i="18"/>
  <c r="L1180" i="18"/>
  <c r="K1180" i="18"/>
  <c r="AX1179" i="18"/>
  <c r="BA1179" i="18" s="1"/>
  <c r="AT1179" i="18"/>
  <c r="AS1179" i="18"/>
  <c r="AR1179" i="18" s="1"/>
  <c r="AQ1179" i="18"/>
  <c r="AO1179" i="18"/>
  <c r="AM1179" i="18"/>
  <c r="AL1179" i="18"/>
  <c r="AE1179" i="18"/>
  <c r="AI1179" i="18" s="1"/>
  <c r="AC1179" i="18" a="1"/>
  <c r="AC1179" i="18" s="1"/>
  <c r="AB1179" i="18" a="1"/>
  <c r="AB1179" i="18" s="1"/>
  <c r="Z1179" i="18"/>
  <c r="Y1179" i="18"/>
  <c r="X1179" i="18"/>
  <c r="W1179" i="18"/>
  <c r="V1179" i="18"/>
  <c r="U1179" i="18"/>
  <c r="T1179" i="18"/>
  <c r="S1179" i="18"/>
  <c r="R1179" i="18"/>
  <c r="Q1179" i="18"/>
  <c r="O1179" i="18"/>
  <c r="N1179" i="18" a="1"/>
  <c r="N1179" i="18" s="1"/>
  <c r="M1179" i="18"/>
  <c r="L1179" i="18"/>
  <c r="K1179" i="18"/>
  <c r="AY1178" i="18"/>
  <c r="AX1178" i="18"/>
  <c r="BA1178" i="18" s="1"/>
  <c r="AV1178" i="18"/>
  <c r="AT1178" i="18"/>
  <c r="AS1178" i="18"/>
  <c r="AQ1178" i="18" s="1"/>
  <c r="AR1178" i="18"/>
  <c r="AP1178" i="18"/>
  <c r="AO1178" i="18"/>
  <c r="AN1178" i="18"/>
  <c r="AL1178" i="18"/>
  <c r="AJ1178" i="18"/>
  <c r="AF1178" i="18"/>
  <c r="AE1178" i="18"/>
  <c r="AI1178" i="18" s="1"/>
  <c r="AC1178" i="18" a="1"/>
  <c r="AC1178" i="18" s="1"/>
  <c r="AB1178" i="18" a="1"/>
  <c r="AB1178" i="18" s="1"/>
  <c r="Z1178" i="18"/>
  <c r="Y1178" i="18"/>
  <c r="X1178" i="18"/>
  <c r="W1178" i="18"/>
  <c r="V1178" i="18"/>
  <c r="U1178" i="18"/>
  <c r="T1178" i="18"/>
  <c r="S1178" i="18"/>
  <c r="R1178" i="18"/>
  <c r="Q1178" i="18"/>
  <c r="O1178" i="18"/>
  <c r="N1178" i="18" a="1"/>
  <c r="N1178" i="18" s="1"/>
  <c r="M1178" i="18"/>
  <c r="L1178" i="18"/>
  <c r="K1178" i="18"/>
  <c r="BA1177" i="18"/>
  <c r="AZ1177" i="18"/>
  <c r="AY1177" i="18"/>
  <c r="AX1177" i="18"/>
  <c r="AW1177" i="18"/>
  <c r="AV1177" i="18"/>
  <c r="AU1177" i="18"/>
  <c r="AT1177" i="18"/>
  <c r="AS1177" i="18"/>
  <c r="AO1177" i="18" s="1"/>
  <c r="AG1177" i="18"/>
  <c r="AE1177" i="18"/>
  <c r="AI1177" i="18" s="1"/>
  <c r="AC1177" i="18" a="1"/>
  <c r="AC1177" i="18" s="1"/>
  <c r="AB1177" i="18" a="1"/>
  <c r="AB1177" i="18" s="1"/>
  <c r="Z1177" i="18"/>
  <c r="Y1177" i="18"/>
  <c r="X1177" i="18"/>
  <c r="W1177" i="18"/>
  <c r="V1177" i="18"/>
  <c r="U1177" i="18"/>
  <c r="T1177" i="18"/>
  <c r="S1177" i="18"/>
  <c r="R1177" i="18"/>
  <c r="Q1177" i="18"/>
  <c r="O1177" i="18"/>
  <c r="N1177" i="18" a="1"/>
  <c r="N1177" i="18" s="1"/>
  <c r="M1177" i="18"/>
  <c r="L1177" i="18"/>
  <c r="K1177" i="18"/>
  <c r="AX1176" i="18"/>
  <c r="AT1176" i="18"/>
  <c r="AS1176" i="18"/>
  <c r="AR1176" i="18" s="1"/>
  <c r="AP1176" i="18"/>
  <c r="AO1176" i="18"/>
  <c r="AL1176" i="18"/>
  <c r="AE1176" i="18"/>
  <c r="AI1176" i="18" s="1"/>
  <c r="AC1176" i="18" a="1"/>
  <c r="AC1176" i="18" s="1"/>
  <c r="AB1176" i="18" a="1"/>
  <c r="AB1176" i="18" s="1"/>
  <c r="Z1176" i="18"/>
  <c r="Y1176" i="18"/>
  <c r="X1176" i="18"/>
  <c r="W1176" i="18"/>
  <c r="V1176" i="18"/>
  <c r="U1176" i="18"/>
  <c r="T1176" i="18"/>
  <c r="S1176" i="18"/>
  <c r="R1176" i="18"/>
  <c r="Q1176" i="18"/>
  <c r="O1176" i="18"/>
  <c r="N1176" i="18" a="1"/>
  <c r="N1176" i="18" s="1"/>
  <c r="M1176" i="18"/>
  <c r="L1176" i="18"/>
  <c r="K1176" i="18"/>
  <c r="AY1175" i="18"/>
  <c r="AX1175" i="18"/>
  <c r="BA1175" i="18" s="1"/>
  <c r="AU1175" i="18"/>
  <c r="AS1175" i="18"/>
  <c r="AR1175" i="18" s="1"/>
  <c r="AP1175" i="18"/>
  <c r="AM1175" i="18"/>
  <c r="AI1175" i="18"/>
  <c r="AE1175" i="18"/>
  <c r="AC1175" i="18" a="1"/>
  <c r="AC1175" i="18" s="1"/>
  <c r="AB1175" i="18" a="1"/>
  <c r="AB1175" i="18" s="1"/>
  <c r="Z1175" i="18"/>
  <c r="Y1175" i="18"/>
  <c r="X1175" i="18"/>
  <c r="W1175" i="18"/>
  <c r="V1175" i="18"/>
  <c r="U1175" i="18"/>
  <c r="T1175" i="18"/>
  <c r="S1175" i="18"/>
  <c r="R1175" i="18"/>
  <c r="Q1175" i="18"/>
  <c r="O1175" i="18"/>
  <c r="N1175" i="18" a="1"/>
  <c r="N1175" i="18" s="1"/>
  <c r="M1175" i="18"/>
  <c r="L1175" i="18"/>
  <c r="K1175" i="18"/>
  <c r="AZ1174" i="18"/>
  <c r="AX1174" i="18"/>
  <c r="BA1174" i="18" s="1"/>
  <c r="AU1174" i="18"/>
  <c r="AS1174" i="18"/>
  <c r="AP1174" i="18" s="1"/>
  <c r="AQ1174" i="18"/>
  <c r="AO1174" i="18"/>
  <c r="AM1174" i="18"/>
  <c r="AE1174" i="18"/>
  <c r="AI1174" i="18" s="1"/>
  <c r="AC1174" i="18" a="1"/>
  <c r="AC1174" i="18" s="1"/>
  <c r="AB1174" i="18" a="1"/>
  <c r="AB1174" i="18" s="1"/>
  <c r="Z1174" i="18"/>
  <c r="Y1174" i="18"/>
  <c r="X1174" i="18"/>
  <c r="W1174" i="18"/>
  <c r="V1174" i="18"/>
  <c r="U1174" i="18"/>
  <c r="T1174" i="18"/>
  <c r="S1174" i="18"/>
  <c r="R1174" i="18"/>
  <c r="Q1174" i="18"/>
  <c r="O1174" i="18"/>
  <c r="N1174" i="18" a="1"/>
  <c r="N1174" i="18" s="1"/>
  <c r="M1174" i="18"/>
  <c r="L1174" i="18"/>
  <c r="K1174" i="18"/>
  <c r="AX1173" i="18"/>
  <c r="BA1173" i="18" s="1"/>
  <c r="AT1173" i="18"/>
  <c r="AS1173" i="18"/>
  <c r="AO1173" i="18"/>
  <c r="AJ1173" i="18"/>
  <c r="AG1173" i="18"/>
  <c r="AF1173" i="18"/>
  <c r="AE1173" i="18"/>
  <c r="AI1173" i="18" s="1"/>
  <c r="AC1173" i="18" a="1"/>
  <c r="AC1173" i="18" s="1"/>
  <c r="AB1173" i="18" a="1"/>
  <c r="AB1173" i="18" s="1"/>
  <c r="Z1173" i="18"/>
  <c r="Y1173" i="18"/>
  <c r="X1173" i="18"/>
  <c r="W1173" i="18"/>
  <c r="V1173" i="18"/>
  <c r="U1173" i="18"/>
  <c r="T1173" i="18"/>
  <c r="S1173" i="18"/>
  <c r="R1173" i="18"/>
  <c r="Q1173" i="18"/>
  <c r="O1173" i="18"/>
  <c r="N1173" i="18" a="1"/>
  <c r="N1173" i="18" s="1"/>
  <c r="M1173" i="18"/>
  <c r="L1173" i="18"/>
  <c r="K1173" i="18"/>
  <c r="AX1172" i="18"/>
  <c r="AT1172" i="18" s="1"/>
  <c r="AS1172" i="18"/>
  <c r="AR1172" i="18" s="1"/>
  <c r="AK1172" i="18"/>
  <c r="AH1172" i="18"/>
  <c r="AF1172" i="18"/>
  <c r="AE1172" i="18"/>
  <c r="AI1172" i="18" s="1"/>
  <c r="AC1172" i="18" a="1"/>
  <c r="AC1172" i="18" s="1"/>
  <c r="AB1172" i="18" a="1"/>
  <c r="AB1172" i="18" s="1"/>
  <c r="Z1172" i="18"/>
  <c r="Y1172" i="18"/>
  <c r="X1172" i="18"/>
  <c r="W1172" i="18"/>
  <c r="V1172" i="18"/>
  <c r="U1172" i="18"/>
  <c r="T1172" i="18"/>
  <c r="S1172" i="18"/>
  <c r="R1172" i="18"/>
  <c r="Q1172" i="18"/>
  <c r="O1172" i="18"/>
  <c r="N1172" i="18" a="1"/>
  <c r="N1172" i="18" s="1"/>
  <c r="M1172" i="18"/>
  <c r="L1172" i="18"/>
  <c r="K1172" i="18"/>
  <c r="AX1171" i="18"/>
  <c r="BA1171" i="18" s="1"/>
  <c r="AS1171" i="18"/>
  <c r="AR1171" i="18" s="1"/>
  <c r="AQ1171" i="18"/>
  <c r="AP1171" i="18"/>
  <c r="AO1171" i="18"/>
  <c r="AM1171" i="18"/>
  <c r="AL1171" i="18"/>
  <c r="AE1171" i="18"/>
  <c r="AC1171" i="18" a="1"/>
  <c r="AC1171" i="18" s="1"/>
  <c r="AB1171" i="18" a="1"/>
  <c r="AB1171" i="18" s="1"/>
  <c r="Z1171" i="18"/>
  <c r="Y1171" i="18"/>
  <c r="X1171" i="18"/>
  <c r="W1171" i="18"/>
  <c r="V1171" i="18"/>
  <c r="U1171" i="18"/>
  <c r="T1171" i="18"/>
  <c r="S1171" i="18"/>
  <c r="R1171" i="18"/>
  <c r="Q1171" i="18"/>
  <c r="O1171" i="18"/>
  <c r="N1171" i="18" a="1"/>
  <c r="N1171" i="18" s="1"/>
  <c r="M1171" i="18"/>
  <c r="L1171" i="18"/>
  <c r="K1171" i="18"/>
  <c r="AZ1170" i="18"/>
  <c r="AX1170" i="18"/>
  <c r="BA1170" i="18" s="1"/>
  <c r="AU1170" i="18"/>
  <c r="AS1170" i="18"/>
  <c r="AP1170" i="18" s="1"/>
  <c r="AQ1170" i="18"/>
  <c r="AO1170" i="18"/>
  <c r="AM1170" i="18"/>
  <c r="AE1170" i="18"/>
  <c r="AI1170" i="18" s="1"/>
  <c r="AC1170" i="18" a="1"/>
  <c r="AC1170" i="18" s="1"/>
  <c r="AB1170" i="18" a="1"/>
  <c r="AB1170" i="18" s="1"/>
  <c r="Z1170" i="18"/>
  <c r="Y1170" i="18"/>
  <c r="X1170" i="18"/>
  <c r="W1170" i="18"/>
  <c r="V1170" i="18"/>
  <c r="U1170" i="18"/>
  <c r="T1170" i="18"/>
  <c r="S1170" i="18"/>
  <c r="R1170" i="18"/>
  <c r="Q1170" i="18"/>
  <c r="O1170" i="18"/>
  <c r="N1170" i="18" a="1"/>
  <c r="N1170" i="18" s="1"/>
  <c r="M1170" i="18"/>
  <c r="L1170" i="18"/>
  <c r="K1170" i="18"/>
  <c r="AX1169" i="18"/>
  <c r="BA1169" i="18" s="1"/>
  <c r="AT1169" i="18"/>
  <c r="AS1169" i="18"/>
  <c r="AO1169" i="18"/>
  <c r="AJ1169" i="18"/>
  <c r="AG1169" i="18"/>
  <c r="AF1169" i="18"/>
  <c r="AE1169" i="18"/>
  <c r="AI1169" i="18" s="1"/>
  <c r="AC1169" i="18" a="1"/>
  <c r="AC1169" i="18" s="1"/>
  <c r="AB1169" i="18" a="1"/>
  <c r="AB1169" i="18" s="1"/>
  <c r="Z1169" i="18"/>
  <c r="Y1169" i="18"/>
  <c r="X1169" i="18"/>
  <c r="W1169" i="18"/>
  <c r="V1169" i="18"/>
  <c r="U1169" i="18"/>
  <c r="T1169" i="18"/>
  <c r="S1169" i="18"/>
  <c r="R1169" i="18"/>
  <c r="Q1169" i="18"/>
  <c r="O1169" i="18"/>
  <c r="N1169" i="18" a="1"/>
  <c r="N1169" i="18" s="1"/>
  <c r="M1169" i="18"/>
  <c r="L1169" i="18"/>
  <c r="K1169" i="18"/>
  <c r="AX1168" i="18"/>
  <c r="AT1168" i="18" s="1"/>
  <c r="AS1168" i="18"/>
  <c r="AR1168" i="18" s="1"/>
  <c r="AP1168" i="18"/>
  <c r="AO1168" i="18"/>
  <c r="AL1168" i="18"/>
  <c r="AE1168" i="18"/>
  <c r="AI1168" i="18" s="1"/>
  <c r="AC1168" i="18" a="1"/>
  <c r="AC1168" i="18" s="1"/>
  <c r="AB1168" i="18" a="1"/>
  <c r="AB1168" i="18" s="1"/>
  <c r="Z1168" i="18"/>
  <c r="Y1168" i="18"/>
  <c r="X1168" i="18"/>
  <c r="W1168" i="18"/>
  <c r="V1168" i="18"/>
  <c r="U1168" i="18"/>
  <c r="T1168" i="18"/>
  <c r="S1168" i="18"/>
  <c r="R1168" i="18"/>
  <c r="Q1168" i="18"/>
  <c r="O1168" i="18"/>
  <c r="N1168" i="18" a="1"/>
  <c r="N1168" i="18" s="1"/>
  <c r="M1168" i="18"/>
  <c r="L1168" i="18"/>
  <c r="K1168" i="18"/>
  <c r="AY1167" i="18"/>
  <c r="AX1167" i="18"/>
  <c r="BA1167" i="18" s="1"/>
  <c r="AU1167" i="18"/>
  <c r="AS1167" i="18"/>
  <c r="AR1167" i="18" s="1"/>
  <c r="AP1167" i="18"/>
  <c r="AM1167" i="18"/>
  <c r="AI1167" i="18"/>
  <c r="AE1167" i="18"/>
  <c r="AC1167" i="18" a="1"/>
  <c r="AC1167" i="18" s="1"/>
  <c r="AB1167" i="18" a="1"/>
  <c r="AB1167" i="18" s="1"/>
  <c r="Z1167" i="18"/>
  <c r="Y1167" i="18"/>
  <c r="X1167" i="18"/>
  <c r="W1167" i="18"/>
  <c r="V1167" i="18"/>
  <c r="U1167" i="18"/>
  <c r="T1167" i="18"/>
  <c r="S1167" i="18"/>
  <c r="R1167" i="18"/>
  <c r="Q1167" i="18"/>
  <c r="O1167" i="18"/>
  <c r="N1167" i="18" a="1"/>
  <c r="N1167" i="18" s="1"/>
  <c r="M1167" i="18"/>
  <c r="L1167" i="18"/>
  <c r="K1167" i="18"/>
  <c r="AZ1166" i="18"/>
  <c r="AX1166" i="18"/>
  <c r="BA1166" i="18" s="1"/>
  <c r="AU1166" i="18"/>
  <c r="AS1166" i="18"/>
  <c r="AP1166" i="18" s="1"/>
  <c r="AQ1166" i="18"/>
  <c r="AO1166" i="18"/>
  <c r="AM1166" i="18"/>
  <c r="AE1166" i="18"/>
  <c r="AI1166" i="18" s="1"/>
  <c r="AC1166" i="18" a="1"/>
  <c r="AC1166" i="18" s="1"/>
  <c r="AB1166" i="18" a="1"/>
  <c r="AB1166" i="18" s="1"/>
  <c r="Z1166" i="18"/>
  <c r="Y1166" i="18"/>
  <c r="X1166" i="18"/>
  <c r="W1166" i="18"/>
  <c r="V1166" i="18"/>
  <c r="U1166" i="18"/>
  <c r="T1166" i="18"/>
  <c r="S1166" i="18"/>
  <c r="R1166" i="18"/>
  <c r="Q1166" i="18"/>
  <c r="O1166" i="18"/>
  <c r="N1166" i="18" a="1"/>
  <c r="N1166" i="18" s="1"/>
  <c r="M1166" i="18"/>
  <c r="L1166" i="18"/>
  <c r="K1166" i="18"/>
  <c r="AX1165" i="18"/>
  <c r="BA1165" i="18" s="1"/>
  <c r="AT1165" i="18"/>
  <c r="AS1165" i="18"/>
  <c r="AO1165" i="18" s="1"/>
  <c r="AG1165" i="18"/>
  <c r="AE1165" i="18"/>
  <c r="AI1165" i="18" s="1"/>
  <c r="AC1165" i="18" a="1"/>
  <c r="AC1165" i="18" s="1"/>
  <c r="AB1165" i="18" a="1"/>
  <c r="AB1165" i="18" s="1"/>
  <c r="Z1165" i="18"/>
  <c r="Y1165" i="18"/>
  <c r="X1165" i="18"/>
  <c r="W1165" i="18"/>
  <c r="V1165" i="18"/>
  <c r="U1165" i="18"/>
  <c r="T1165" i="18"/>
  <c r="S1165" i="18"/>
  <c r="R1165" i="18"/>
  <c r="Q1165" i="18"/>
  <c r="O1165" i="18"/>
  <c r="N1165" i="18" a="1"/>
  <c r="N1165" i="18" s="1"/>
  <c r="M1165" i="18"/>
  <c r="L1165" i="18"/>
  <c r="K1165" i="18"/>
  <c r="AX1164" i="18"/>
  <c r="AT1164" i="18"/>
  <c r="AS1164" i="18"/>
  <c r="AR1164" i="18" s="1"/>
  <c r="AP1164" i="18"/>
  <c r="AO1164" i="18"/>
  <c r="AL1164" i="18"/>
  <c r="AE1164" i="18"/>
  <c r="AI1164" i="18" s="1"/>
  <c r="AC1164" i="18" a="1"/>
  <c r="AC1164" i="18" s="1"/>
  <c r="AB1164" i="18" a="1"/>
  <c r="AB1164" i="18" s="1"/>
  <c r="Z1164" i="18"/>
  <c r="Y1164" i="18"/>
  <c r="X1164" i="18"/>
  <c r="W1164" i="18"/>
  <c r="V1164" i="18"/>
  <c r="U1164" i="18"/>
  <c r="T1164" i="18"/>
  <c r="S1164" i="18"/>
  <c r="R1164" i="18"/>
  <c r="Q1164" i="18"/>
  <c r="O1164" i="18"/>
  <c r="N1164" i="18" a="1"/>
  <c r="N1164" i="18" s="1"/>
  <c r="M1164" i="18"/>
  <c r="L1164" i="18"/>
  <c r="K1164" i="18"/>
  <c r="AY1163" i="18"/>
  <c r="AX1163" i="18"/>
  <c r="BA1163" i="18" s="1"/>
  <c r="AU1163" i="18"/>
  <c r="AT1163" i="18"/>
  <c r="AS1163" i="18"/>
  <c r="AR1163" i="18" s="1"/>
  <c r="AP1163" i="18"/>
  <c r="AM1163" i="18"/>
  <c r="AI1163" i="18"/>
  <c r="AE1163" i="18"/>
  <c r="AC1163" i="18" a="1"/>
  <c r="AC1163" i="18" s="1"/>
  <c r="AB1163" i="18" a="1"/>
  <c r="AB1163" i="18" s="1"/>
  <c r="Z1163" i="18"/>
  <c r="Y1163" i="18"/>
  <c r="X1163" i="18"/>
  <c r="W1163" i="18"/>
  <c r="V1163" i="18"/>
  <c r="U1163" i="18"/>
  <c r="T1163" i="18"/>
  <c r="S1163" i="18"/>
  <c r="R1163" i="18"/>
  <c r="Q1163" i="18"/>
  <c r="O1163" i="18"/>
  <c r="N1163" i="18" a="1"/>
  <c r="N1163" i="18" s="1"/>
  <c r="M1163" i="18"/>
  <c r="L1163" i="18"/>
  <c r="K1163" i="18"/>
  <c r="AZ1162" i="18"/>
  <c r="AX1162" i="18"/>
  <c r="BA1162" i="18" s="1"/>
  <c r="AU1162" i="18"/>
  <c r="AS1162" i="18"/>
  <c r="AP1162" i="18" s="1"/>
  <c r="AQ1162" i="18"/>
  <c r="AO1162" i="18"/>
  <c r="AM1162" i="18"/>
  <c r="AE1162" i="18"/>
  <c r="AI1162" i="18" s="1"/>
  <c r="AC1162" i="18" a="1"/>
  <c r="AC1162" i="18" s="1"/>
  <c r="AB1162" i="18" a="1"/>
  <c r="AB1162" i="18" s="1"/>
  <c r="Z1162" i="18"/>
  <c r="Y1162" i="18"/>
  <c r="X1162" i="18"/>
  <c r="W1162" i="18"/>
  <c r="V1162" i="18"/>
  <c r="U1162" i="18"/>
  <c r="T1162" i="18"/>
  <c r="S1162" i="18"/>
  <c r="R1162" i="18"/>
  <c r="Q1162" i="18"/>
  <c r="O1162" i="18"/>
  <c r="N1162" i="18" a="1"/>
  <c r="N1162" i="18" s="1"/>
  <c r="M1162" i="18"/>
  <c r="L1162" i="18"/>
  <c r="K1162" i="18"/>
  <c r="AX1161" i="18"/>
  <c r="BA1161" i="18" s="1"/>
  <c r="AT1161" i="18"/>
  <c r="AS1161" i="18"/>
  <c r="AO1161" i="18"/>
  <c r="AJ1161" i="18"/>
  <c r="AG1161" i="18"/>
  <c r="AF1161" i="18"/>
  <c r="AE1161" i="18"/>
  <c r="AI1161" i="18" s="1"/>
  <c r="AC1161" i="18" a="1"/>
  <c r="AC1161" i="18" s="1"/>
  <c r="AB1161" i="18" a="1"/>
  <c r="AB1161" i="18" s="1"/>
  <c r="Z1161" i="18"/>
  <c r="Y1161" i="18"/>
  <c r="X1161" i="18"/>
  <c r="W1161" i="18"/>
  <c r="V1161" i="18"/>
  <c r="U1161" i="18"/>
  <c r="T1161" i="18"/>
  <c r="S1161" i="18"/>
  <c r="R1161" i="18"/>
  <c r="Q1161" i="18"/>
  <c r="O1161" i="18"/>
  <c r="N1161" i="18" a="1"/>
  <c r="N1161" i="18" s="1"/>
  <c r="M1161" i="18"/>
  <c r="L1161" i="18"/>
  <c r="K1161" i="18"/>
  <c r="AX1160" i="18"/>
  <c r="AT1160" i="18" s="1"/>
  <c r="AS1160" i="18"/>
  <c r="AR1160" i="18" s="1"/>
  <c r="AK1160" i="18"/>
  <c r="AH1160" i="18"/>
  <c r="AF1160" i="18"/>
  <c r="AE1160" i="18"/>
  <c r="AI1160" i="18" s="1"/>
  <c r="AC1160" i="18" a="1"/>
  <c r="AC1160" i="18" s="1"/>
  <c r="AB1160" i="18" a="1"/>
  <c r="AB1160" i="18" s="1"/>
  <c r="Z1160" i="18"/>
  <c r="Y1160" i="18"/>
  <c r="X1160" i="18"/>
  <c r="W1160" i="18"/>
  <c r="V1160" i="18"/>
  <c r="U1160" i="18"/>
  <c r="T1160" i="18"/>
  <c r="S1160" i="18"/>
  <c r="R1160" i="18"/>
  <c r="Q1160" i="18"/>
  <c r="O1160" i="18"/>
  <c r="N1160" i="18"/>
  <c r="N1160" i="18" a="1"/>
  <c r="M1160" i="18"/>
  <c r="L1160" i="18"/>
  <c r="K1160" i="18"/>
  <c r="AX1159" i="18"/>
  <c r="BA1159" i="18" s="1"/>
  <c r="AS1159" i="18"/>
  <c r="AR1159" i="18" s="1"/>
  <c r="AQ1159" i="18"/>
  <c r="AP1159" i="18"/>
  <c r="AO1159" i="18"/>
  <c r="AM1159" i="18"/>
  <c r="AL1159" i="18"/>
  <c r="AE1159" i="18"/>
  <c r="AI1159" i="18" s="1"/>
  <c r="AC1159" i="18" a="1"/>
  <c r="AC1159" i="18" s="1"/>
  <c r="AB1159" i="18" a="1"/>
  <c r="AB1159" i="18" s="1"/>
  <c r="Z1159" i="18"/>
  <c r="Y1159" i="18"/>
  <c r="X1159" i="18"/>
  <c r="W1159" i="18"/>
  <c r="V1159" i="18"/>
  <c r="U1159" i="18"/>
  <c r="T1159" i="18"/>
  <c r="S1159" i="18"/>
  <c r="R1159" i="18"/>
  <c r="Q1159" i="18"/>
  <c r="O1159" i="18"/>
  <c r="N1159" i="18" a="1"/>
  <c r="N1159" i="18" s="1"/>
  <c r="M1159" i="18"/>
  <c r="L1159" i="18"/>
  <c r="K1159" i="18"/>
  <c r="AZ1158" i="18"/>
  <c r="AY1158" i="18"/>
  <c r="AX1158" i="18"/>
  <c r="BA1158" i="18" s="1"/>
  <c r="AV1158" i="18"/>
  <c r="AU1158" i="18"/>
  <c r="AT1158" i="18"/>
  <c r="AS1158" i="18"/>
  <c r="AR1158" i="18"/>
  <c r="AQ1158" i="18"/>
  <c r="AP1158" i="18"/>
  <c r="AO1158" i="18"/>
  <c r="AN1158" i="18"/>
  <c r="AM1158" i="18"/>
  <c r="AL1158" i="18"/>
  <c r="AF1158" i="18"/>
  <c r="AE1158" i="18"/>
  <c r="AI1158" i="18" s="1"/>
  <c r="AC1158" i="18" a="1"/>
  <c r="AC1158" i="18" s="1"/>
  <c r="AB1158" i="18" a="1"/>
  <c r="AB1158" i="18" s="1"/>
  <c r="Z1158" i="18"/>
  <c r="Y1158" i="18"/>
  <c r="X1158" i="18"/>
  <c r="W1158" i="18"/>
  <c r="V1158" i="18"/>
  <c r="U1158" i="18"/>
  <c r="T1158" i="18"/>
  <c r="S1158" i="18"/>
  <c r="R1158" i="18"/>
  <c r="Q1158" i="18"/>
  <c r="O1158" i="18"/>
  <c r="N1158" i="18" a="1"/>
  <c r="N1158" i="18" s="1"/>
  <c r="M1158" i="18"/>
  <c r="L1158" i="18"/>
  <c r="K1158" i="18"/>
  <c r="BA1157" i="18"/>
  <c r="AY1157" i="18"/>
  <c r="AX1157" i="18"/>
  <c r="AZ1157" i="18" s="1"/>
  <c r="AW1157" i="18"/>
  <c r="AU1157" i="18"/>
  <c r="AT1157" i="18"/>
  <c r="AS1157" i="18"/>
  <c r="AO1157" i="18" s="1"/>
  <c r="AE1157" i="18"/>
  <c r="AI1157" i="18" s="1"/>
  <c r="AC1157" i="18" a="1"/>
  <c r="AC1157" i="18" s="1"/>
  <c r="AB1157" i="18" a="1"/>
  <c r="AB1157" i="18" s="1"/>
  <c r="Z1157" i="18"/>
  <c r="Y1157" i="18"/>
  <c r="X1157" i="18"/>
  <c r="W1157" i="18"/>
  <c r="V1157" i="18"/>
  <c r="U1157" i="18"/>
  <c r="T1157" i="18"/>
  <c r="S1157" i="18"/>
  <c r="R1157" i="18"/>
  <c r="Q1157" i="18"/>
  <c r="O1157" i="18"/>
  <c r="N1157" i="18" a="1"/>
  <c r="N1157" i="18" s="1"/>
  <c r="M1157" i="18"/>
  <c r="L1157" i="18"/>
  <c r="K1157" i="18"/>
  <c r="AX1156" i="18"/>
  <c r="AT1156" i="18"/>
  <c r="AS1156" i="18"/>
  <c r="AR1156" i="18" s="1"/>
  <c r="AP1156" i="18"/>
  <c r="AL1156" i="18"/>
  <c r="AG1156" i="18"/>
  <c r="AE1156" i="18"/>
  <c r="AI1156" i="18" s="1"/>
  <c r="AC1156" i="18" a="1"/>
  <c r="AC1156" i="18" s="1"/>
  <c r="AB1156" i="18" a="1"/>
  <c r="AB1156" i="18" s="1"/>
  <c r="Z1156" i="18"/>
  <c r="Y1156" i="18"/>
  <c r="X1156" i="18"/>
  <c r="W1156" i="18"/>
  <c r="V1156" i="18"/>
  <c r="U1156" i="18"/>
  <c r="T1156" i="18"/>
  <c r="S1156" i="18"/>
  <c r="R1156" i="18"/>
  <c r="Q1156" i="18"/>
  <c r="O1156" i="18"/>
  <c r="N1156" i="18" a="1"/>
  <c r="N1156" i="18" s="1"/>
  <c r="M1156" i="18"/>
  <c r="L1156" i="18"/>
  <c r="K1156" i="18"/>
  <c r="AY1155" i="18"/>
  <c r="AX1155" i="18"/>
  <c r="BA1155" i="18" s="1"/>
  <c r="AU1155" i="18"/>
  <c r="AS1155" i="18"/>
  <c r="AR1155" i="18" s="1"/>
  <c r="AM1155" i="18"/>
  <c r="AE1155" i="18"/>
  <c r="AC1155" i="18" a="1"/>
  <c r="AC1155" i="18" s="1"/>
  <c r="AB1155" i="18" a="1"/>
  <c r="AB1155" i="18" s="1"/>
  <c r="Z1155" i="18"/>
  <c r="Y1155" i="18"/>
  <c r="X1155" i="18"/>
  <c r="W1155" i="18"/>
  <c r="V1155" i="18"/>
  <c r="U1155" i="18"/>
  <c r="T1155" i="18"/>
  <c r="S1155" i="18"/>
  <c r="R1155" i="18"/>
  <c r="Q1155" i="18"/>
  <c r="O1155" i="18"/>
  <c r="N1155" i="18" a="1"/>
  <c r="N1155" i="18" s="1"/>
  <c r="M1155" i="18"/>
  <c r="L1155" i="18"/>
  <c r="K1155" i="18"/>
  <c r="AZ1154" i="18"/>
  <c r="AY1154" i="18"/>
  <c r="AX1154" i="18"/>
  <c r="BA1154" i="18" s="1"/>
  <c r="AV1154" i="18"/>
  <c r="AU1154" i="18"/>
  <c r="AT1154" i="18"/>
  <c r="AS1154" i="18"/>
  <c r="AR1154" i="18"/>
  <c r="AQ1154" i="18"/>
  <c r="AP1154" i="18"/>
  <c r="AO1154" i="18"/>
  <c r="AN1154" i="18"/>
  <c r="AM1154" i="18"/>
  <c r="AL1154" i="18"/>
  <c r="AE1154" i="18"/>
  <c r="AJ1154" i="18" s="1"/>
  <c r="AC1154" i="18" a="1"/>
  <c r="AC1154" i="18" s="1"/>
  <c r="AB1154" i="18" a="1"/>
  <c r="AB1154" i="18" s="1"/>
  <c r="Z1154" i="18"/>
  <c r="Y1154" i="18"/>
  <c r="X1154" i="18"/>
  <c r="W1154" i="18"/>
  <c r="V1154" i="18"/>
  <c r="U1154" i="18"/>
  <c r="T1154" i="18"/>
  <c r="S1154" i="18"/>
  <c r="R1154" i="18"/>
  <c r="Q1154" i="18"/>
  <c r="O1154" i="18"/>
  <c r="N1154" i="18" a="1"/>
  <c r="N1154" i="18" s="1"/>
  <c r="M1154" i="18"/>
  <c r="L1154" i="18"/>
  <c r="K1154" i="18"/>
  <c r="BA1153" i="18"/>
  <c r="AZ1153" i="18"/>
  <c r="AY1153" i="18"/>
  <c r="AX1153" i="18"/>
  <c r="AW1153" i="18"/>
  <c r="AV1153" i="18"/>
  <c r="AU1153" i="18"/>
  <c r="AT1153" i="18"/>
  <c r="AS1153" i="18"/>
  <c r="AR1153" i="18" s="1"/>
  <c r="AE1153" i="18"/>
  <c r="AI1153" i="18" s="1"/>
  <c r="AC1153" i="18" a="1"/>
  <c r="AC1153" i="18" s="1"/>
  <c r="AB1153" i="18" a="1"/>
  <c r="AB1153" i="18" s="1"/>
  <c r="Z1153" i="18"/>
  <c r="Y1153" i="18"/>
  <c r="X1153" i="18"/>
  <c r="W1153" i="18"/>
  <c r="V1153" i="18"/>
  <c r="U1153" i="18"/>
  <c r="T1153" i="18"/>
  <c r="S1153" i="18"/>
  <c r="R1153" i="18"/>
  <c r="Q1153" i="18"/>
  <c r="O1153" i="18"/>
  <c r="N1153" i="18" a="1"/>
  <c r="N1153" i="18" s="1"/>
  <c r="M1153" i="18"/>
  <c r="L1153" i="18"/>
  <c r="K1153" i="18"/>
  <c r="AX1152" i="18"/>
  <c r="AZ1152" i="18" s="1"/>
  <c r="AV1152" i="18"/>
  <c r="AS1152" i="18"/>
  <c r="AO1152" i="18" s="1"/>
  <c r="AR1152" i="18"/>
  <c r="AN1152" i="18"/>
  <c r="AL1152" i="18"/>
  <c r="AK1152" i="18"/>
  <c r="AH1152" i="18"/>
  <c r="AG1152" i="18"/>
  <c r="AF1152" i="18"/>
  <c r="AE1152" i="18"/>
  <c r="AI1152" i="18" s="1"/>
  <c r="AC1152" i="18" a="1"/>
  <c r="AC1152" i="18" s="1"/>
  <c r="AB1152" i="18" a="1"/>
  <c r="AB1152" i="18" s="1"/>
  <c r="Z1152" i="18"/>
  <c r="Y1152" i="18"/>
  <c r="X1152" i="18"/>
  <c r="W1152" i="18"/>
  <c r="V1152" i="18"/>
  <c r="U1152" i="18"/>
  <c r="T1152" i="18"/>
  <c r="S1152" i="18"/>
  <c r="R1152" i="18"/>
  <c r="Q1152" i="18"/>
  <c r="O1152" i="18"/>
  <c r="N1152" i="18" a="1"/>
  <c r="N1152" i="18" s="1"/>
  <c r="M1152" i="18"/>
  <c r="L1152" i="18"/>
  <c r="K1152" i="18"/>
  <c r="AY1151" i="18"/>
  <c r="AX1151" i="18"/>
  <c r="BA1151" i="18" s="1"/>
  <c r="AW1151" i="18"/>
  <c r="AT1151" i="18"/>
  <c r="AS1151" i="18"/>
  <c r="AP1151" i="18" s="1"/>
  <c r="AQ1151" i="18"/>
  <c r="AO1151" i="18"/>
  <c r="AM1151" i="18"/>
  <c r="AL1151" i="18"/>
  <c r="AE1151" i="18"/>
  <c r="AI1151" i="18" s="1"/>
  <c r="AC1151" i="18" a="1"/>
  <c r="AC1151" i="18" s="1"/>
  <c r="AB1151" i="18" a="1"/>
  <c r="AB1151" i="18" s="1"/>
  <c r="Z1151" i="18"/>
  <c r="Y1151" i="18"/>
  <c r="X1151" i="18"/>
  <c r="W1151" i="18"/>
  <c r="V1151" i="18"/>
  <c r="U1151" i="18"/>
  <c r="T1151" i="18"/>
  <c r="S1151" i="18"/>
  <c r="R1151" i="18"/>
  <c r="Q1151" i="18"/>
  <c r="O1151" i="18"/>
  <c r="N1151" i="18"/>
  <c r="N1151" i="18" a="1"/>
  <c r="M1151" i="18"/>
  <c r="L1151" i="18"/>
  <c r="K1151" i="18"/>
  <c r="AX1150" i="18"/>
  <c r="AV1150" i="18" s="1"/>
  <c r="AS1150" i="18"/>
  <c r="AP1150" i="18" s="1"/>
  <c r="AQ1150" i="18"/>
  <c r="AO1150" i="18"/>
  <c r="AM1150" i="18"/>
  <c r="AE1150" i="18"/>
  <c r="AI1150" i="18" s="1"/>
  <c r="AC1150" i="18" a="1"/>
  <c r="AC1150" i="18" s="1"/>
  <c r="AB1150" i="18" a="1"/>
  <c r="AB1150" i="18" s="1"/>
  <c r="Z1150" i="18"/>
  <c r="Y1150" i="18"/>
  <c r="X1150" i="18"/>
  <c r="W1150" i="18"/>
  <c r="V1150" i="18"/>
  <c r="U1150" i="18"/>
  <c r="T1150" i="18"/>
  <c r="S1150" i="18"/>
  <c r="R1150" i="18"/>
  <c r="Q1150" i="18"/>
  <c r="O1150" i="18"/>
  <c r="N1150" i="18" a="1"/>
  <c r="N1150" i="18" s="1"/>
  <c r="M1150" i="18"/>
  <c r="L1150" i="18"/>
  <c r="K1150" i="18"/>
  <c r="BA1149" i="18"/>
  <c r="AY1149" i="18"/>
  <c r="AX1149" i="18"/>
  <c r="AZ1149" i="18" s="1"/>
  <c r="AW1149" i="18"/>
  <c r="AU1149" i="18"/>
  <c r="AT1149" i="18"/>
  <c r="AS1149" i="18"/>
  <c r="AO1149" i="18" s="1"/>
  <c r="AQ1149" i="18"/>
  <c r="AN1149" i="18"/>
  <c r="AE1149" i="18"/>
  <c r="AH1149" i="18" s="1"/>
  <c r="AC1149" i="18" a="1"/>
  <c r="AC1149" i="18" s="1"/>
  <c r="AB1149" i="18" a="1"/>
  <c r="AB1149" i="18" s="1"/>
  <c r="Z1149" i="18"/>
  <c r="Y1149" i="18"/>
  <c r="X1149" i="18"/>
  <c r="W1149" i="18"/>
  <c r="V1149" i="18"/>
  <c r="U1149" i="18"/>
  <c r="T1149" i="18"/>
  <c r="S1149" i="18"/>
  <c r="R1149" i="18"/>
  <c r="Q1149" i="18"/>
  <c r="O1149" i="18"/>
  <c r="N1149" i="18" a="1"/>
  <c r="N1149" i="18" s="1"/>
  <c r="M1149" i="18"/>
  <c r="L1149" i="18"/>
  <c r="K1149" i="18"/>
  <c r="BA1148" i="18"/>
  <c r="AZ1148" i="18"/>
  <c r="AX1148" i="18"/>
  <c r="AW1148" i="18"/>
  <c r="AV1148" i="18"/>
  <c r="AT1148" i="18"/>
  <c r="AS1148" i="18"/>
  <c r="AR1148" i="18"/>
  <c r="AP1148" i="18"/>
  <c r="AO1148" i="18"/>
  <c r="AN1148" i="18"/>
  <c r="AL1148" i="18"/>
  <c r="AG1148" i="18"/>
  <c r="AE1148" i="18"/>
  <c r="AI1148" i="18" s="1"/>
  <c r="AC1148" i="18" a="1"/>
  <c r="AC1148" i="18" s="1"/>
  <c r="AB1148" i="18" a="1"/>
  <c r="AB1148" i="18" s="1"/>
  <c r="Z1148" i="18"/>
  <c r="Y1148" i="18"/>
  <c r="X1148" i="18"/>
  <c r="W1148" i="18"/>
  <c r="V1148" i="18"/>
  <c r="U1148" i="18"/>
  <c r="T1148" i="18"/>
  <c r="S1148" i="18"/>
  <c r="R1148" i="18"/>
  <c r="Q1148" i="18"/>
  <c r="O1148" i="18"/>
  <c r="N1148" i="18" a="1"/>
  <c r="N1148" i="18" s="1"/>
  <c r="M1148" i="18"/>
  <c r="L1148" i="18"/>
  <c r="K1148" i="18"/>
  <c r="AX1147" i="18"/>
  <c r="AW1147" i="18" s="1"/>
  <c r="AS1147" i="18"/>
  <c r="AQ1147" i="18" s="1"/>
  <c r="AM1147" i="18"/>
  <c r="AE1147" i="18"/>
  <c r="AK1147" i="18" s="1"/>
  <c r="AC1147" i="18" a="1"/>
  <c r="AC1147" i="18" s="1"/>
  <c r="AB1147" i="18" a="1"/>
  <c r="AB1147" i="18" s="1"/>
  <c r="Z1147" i="18"/>
  <c r="Y1147" i="18"/>
  <c r="X1147" i="18"/>
  <c r="W1147" i="18"/>
  <c r="V1147" i="18"/>
  <c r="U1147" i="18"/>
  <c r="T1147" i="18"/>
  <c r="S1147" i="18"/>
  <c r="R1147" i="18"/>
  <c r="Q1147" i="18"/>
  <c r="O1147" i="18"/>
  <c r="N1147" i="18" a="1"/>
  <c r="N1147" i="18" s="1"/>
  <c r="M1147" i="18"/>
  <c r="L1147" i="18"/>
  <c r="K1147" i="18"/>
  <c r="AX1146" i="18"/>
  <c r="AY1146" i="18" s="1"/>
  <c r="AS1146" i="18"/>
  <c r="AP1146" i="18" s="1"/>
  <c r="AK1146" i="18"/>
  <c r="AH1146" i="18"/>
  <c r="AF1146" i="18"/>
  <c r="AE1146" i="18"/>
  <c r="AI1146" i="18" s="1"/>
  <c r="AC1146" i="18" a="1"/>
  <c r="AC1146" i="18" s="1"/>
  <c r="AB1146" i="18" a="1"/>
  <c r="AB1146" i="18" s="1"/>
  <c r="Z1146" i="18"/>
  <c r="Y1146" i="18"/>
  <c r="X1146" i="18"/>
  <c r="W1146" i="18"/>
  <c r="V1146" i="18"/>
  <c r="U1146" i="18"/>
  <c r="T1146" i="18"/>
  <c r="S1146" i="18"/>
  <c r="R1146" i="18"/>
  <c r="Q1146" i="18"/>
  <c r="O1146" i="18"/>
  <c r="N1146" i="18" a="1"/>
  <c r="N1146" i="18" s="1"/>
  <c r="M1146" i="18"/>
  <c r="L1146" i="18"/>
  <c r="K1146" i="18"/>
  <c r="AX1145" i="18"/>
  <c r="AY1145" i="18" s="1"/>
  <c r="AT1145" i="18"/>
  <c r="AS1145" i="18"/>
  <c r="AQ1145" i="18" s="1"/>
  <c r="AO1145" i="18"/>
  <c r="AH1145" i="18"/>
  <c r="AE1145" i="18"/>
  <c r="AI1145" i="18" s="1"/>
  <c r="AC1145" i="18" a="1"/>
  <c r="AC1145" i="18" s="1"/>
  <c r="AB1145" i="18" a="1"/>
  <c r="AB1145" i="18" s="1"/>
  <c r="Z1145" i="18"/>
  <c r="Y1145" i="18"/>
  <c r="X1145" i="18"/>
  <c r="W1145" i="18"/>
  <c r="V1145" i="18"/>
  <c r="U1145" i="18"/>
  <c r="T1145" i="18"/>
  <c r="S1145" i="18"/>
  <c r="R1145" i="18"/>
  <c r="Q1145" i="18"/>
  <c r="O1145" i="18"/>
  <c r="N1145" i="18" a="1"/>
  <c r="N1145" i="18" s="1"/>
  <c r="M1145" i="18"/>
  <c r="L1145" i="18"/>
  <c r="K1145" i="18"/>
  <c r="AX1144" i="18"/>
  <c r="AZ1144" i="18" s="1"/>
  <c r="AS1144" i="18"/>
  <c r="AP1144" i="18" s="1"/>
  <c r="AQ1144" i="18"/>
  <c r="AO1144" i="18"/>
  <c r="AM1144" i="18"/>
  <c r="AH1144" i="18"/>
  <c r="AE1144" i="18"/>
  <c r="AJ1144" i="18" s="1"/>
  <c r="AC1144" i="18" a="1"/>
  <c r="AC1144" i="18" s="1"/>
  <c r="AB1144" i="18" a="1"/>
  <c r="AB1144" i="18" s="1"/>
  <c r="Z1144" i="18"/>
  <c r="Y1144" i="18"/>
  <c r="X1144" i="18"/>
  <c r="W1144" i="18"/>
  <c r="V1144" i="18"/>
  <c r="U1144" i="18"/>
  <c r="T1144" i="18"/>
  <c r="S1144" i="18"/>
  <c r="R1144" i="18"/>
  <c r="Q1144" i="18"/>
  <c r="O1144" i="18"/>
  <c r="N1144" i="18" a="1"/>
  <c r="N1144" i="18" s="1"/>
  <c r="M1144" i="18"/>
  <c r="L1144" i="18"/>
  <c r="K1144" i="18"/>
  <c r="AZ1143" i="18"/>
  <c r="AX1143" i="18"/>
  <c r="AY1143" i="18" s="1"/>
  <c r="AV1143" i="18"/>
  <c r="AT1143" i="18"/>
  <c r="AS1143" i="18"/>
  <c r="AP1143" i="18" s="1"/>
  <c r="AR1143" i="18"/>
  <c r="AQ1143" i="18"/>
  <c r="AO1143" i="18"/>
  <c r="AN1143" i="18"/>
  <c r="AM1143" i="18"/>
  <c r="AE1143" i="18"/>
  <c r="AK1143" i="18" s="1"/>
  <c r="AC1143" i="18" a="1"/>
  <c r="AC1143" i="18" s="1"/>
  <c r="AB1143" i="18" a="1"/>
  <c r="AB1143" i="18" s="1"/>
  <c r="Z1143" i="18"/>
  <c r="Y1143" i="18"/>
  <c r="X1143" i="18"/>
  <c r="W1143" i="18"/>
  <c r="V1143" i="18"/>
  <c r="U1143" i="18"/>
  <c r="T1143" i="18"/>
  <c r="S1143" i="18"/>
  <c r="R1143" i="18"/>
  <c r="Q1143" i="18"/>
  <c r="O1143" i="18"/>
  <c r="N1143" i="18" a="1"/>
  <c r="N1143" i="18" s="1"/>
  <c r="M1143" i="18"/>
  <c r="L1143" i="18"/>
  <c r="K1143" i="18"/>
  <c r="AX1142" i="18"/>
  <c r="AY1142" i="18" s="1"/>
  <c r="AS1142" i="18"/>
  <c r="AP1142" i="18" s="1"/>
  <c r="AK1142" i="18"/>
  <c r="AH1142" i="18"/>
  <c r="AF1142" i="18"/>
  <c r="AE1142" i="18"/>
  <c r="AI1142" i="18" s="1"/>
  <c r="AC1142" i="18" a="1"/>
  <c r="AC1142" i="18" s="1"/>
  <c r="AB1142" i="18" a="1"/>
  <c r="AB1142" i="18" s="1"/>
  <c r="Z1142" i="18"/>
  <c r="Y1142" i="18"/>
  <c r="X1142" i="18"/>
  <c r="W1142" i="18"/>
  <c r="V1142" i="18"/>
  <c r="U1142" i="18"/>
  <c r="T1142" i="18"/>
  <c r="S1142" i="18"/>
  <c r="R1142" i="18"/>
  <c r="Q1142" i="18"/>
  <c r="O1142" i="18"/>
  <c r="N1142" i="18" a="1"/>
  <c r="N1142" i="18" s="1"/>
  <c r="M1142" i="18"/>
  <c r="L1142" i="18"/>
  <c r="K1142" i="18"/>
  <c r="AX1141" i="18"/>
  <c r="AY1141" i="18" s="1"/>
  <c r="AT1141" i="18"/>
  <c r="AS1141" i="18"/>
  <c r="AQ1141" i="18" s="1"/>
  <c r="AO1141" i="18"/>
  <c r="AH1141" i="18"/>
  <c r="AE1141" i="18"/>
  <c r="AI1141" i="18" s="1"/>
  <c r="AC1141" i="18" a="1"/>
  <c r="AC1141" i="18" s="1"/>
  <c r="AB1141" i="18" a="1"/>
  <c r="AB1141" i="18" s="1"/>
  <c r="Z1141" i="18"/>
  <c r="Y1141" i="18"/>
  <c r="X1141" i="18"/>
  <c r="W1141" i="18"/>
  <c r="V1141" i="18"/>
  <c r="U1141" i="18"/>
  <c r="T1141" i="18"/>
  <c r="S1141" i="18"/>
  <c r="R1141" i="18"/>
  <c r="Q1141" i="18"/>
  <c r="O1141" i="18"/>
  <c r="N1141" i="18" a="1"/>
  <c r="N1141" i="18" s="1"/>
  <c r="M1141" i="18"/>
  <c r="L1141" i="18"/>
  <c r="K1141" i="18"/>
  <c r="AX1140" i="18"/>
  <c r="AZ1140" i="18" s="1"/>
  <c r="AS1140" i="18"/>
  <c r="AP1140" i="18" s="1"/>
  <c r="AQ1140" i="18"/>
  <c r="AO1140" i="18"/>
  <c r="AM1140" i="18"/>
  <c r="AH1140" i="18"/>
  <c r="AE1140" i="18"/>
  <c r="AJ1140" i="18" s="1"/>
  <c r="AC1140" i="18" a="1"/>
  <c r="AC1140" i="18" s="1"/>
  <c r="AB1140" i="18" a="1"/>
  <c r="AB1140" i="18" s="1"/>
  <c r="Z1140" i="18"/>
  <c r="Y1140" i="18"/>
  <c r="X1140" i="18"/>
  <c r="W1140" i="18"/>
  <c r="V1140" i="18"/>
  <c r="U1140" i="18"/>
  <c r="T1140" i="18"/>
  <c r="S1140" i="18"/>
  <c r="R1140" i="18"/>
  <c r="Q1140" i="18"/>
  <c r="O1140" i="18"/>
  <c r="N1140" i="18" a="1"/>
  <c r="N1140" i="18" s="1"/>
  <c r="M1140" i="18"/>
  <c r="L1140" i="18"/>
  <c r="K1140" i="18"/>
  <c r="AZ1139" i="18"/>
  <c r="AX1139" i="18"/>
  <c r="AY1139" i="18" s="1"/>
  <c r="AV1139" i="18"/>
  <c r="AT1139" i="18"/>
  <c r="AS1139" i="18"/>
  <c r="AP1139" i="18" s="1"/>
  <c r="AR1139" i="18"/>
  <c r="AQ1139" i="18"/>
  <c r="AO1139" i="18"/>
  <c r="AN1139" i="18"/>
  <c r="AM1139" i="18"/>
  <c r="AE1139" i="18"/>
  <c r="AK1139" i="18" s="1"/>
  <c r="AC1139" i="18" a="1"/>
  <c r="AC1139" i="18" s="1"/>
  <c r="AB1139" i="18" a="1"/>
  <c r="AB1139" i="18" s="1"/>
  <c r="Z1139" i="18"/>
  <c r="Y1139" i="18"/>
  <c r="X1139" i="18"/>
  <c r="W1139" i="18"/>
  <c r="V1139" i="18"/>
  <c r="U1139" i="18"/>
  <c r="T1139" i="18"/>
  <c r="S1139" i="18"/>
  <c r="R1139" i="18"/>
  <c r="Q1139" i="18"/>
  <c r="O1139" i="18"/>
  <c r="N1139" i="18" a="1"/>
  <c r="N1139" i="18" s="1"/>
  <c r="M1139" i="18"/>
  <c r="L1139" i="18"/>
  <c r="K1139" i="18"/>
  <c r="AX1138" i="18"/>
  <c r="AY1138" i="18" s="1"/>
  <c r="AS1138" i="18"/>
  <c r="AP1138" i="18" s="1"/>
  <c r="AK1138" i="18"/>
  <c r="AH1138" i="18"/>
  <c r="AF1138" i="18"/>
  <c r="AE1138" i="18"/>
  <c r="AI1138" i="18" s="1"/>
  <c r="AC1138" i="18" a="1"/>
  <c r="AC1138" i="18" s="1"/>
  <c r="AB1138" i="18" a="1"/>
  <c r="AB1138" i="18" s="1"/>
  <c r="Z1138" i="18"/>
  <c r="Y1138" i="18"/>
  <c r="X1138" i="18"/>
  <c r="W1138" i="18"/>
  <c r="V1138" i="18"/>
  <c r="U1138" i="18"/>
  <c r="T1138" i="18"/>
  <c r="S1138" i="18"/>
  <c r="R1138" i="18"/>
  <c r="Q1138" i="18"/>
  <c r="O1138" i="18"/>
  <c r="N1138" i="18" a="1"/>
  <c r="N1138" i="18" s="1"/>
  <c r="M1138" i="18"/>
  <c r="L1138" i="18"/>
  <c r="K1138" i="18"/>
  <c r="AX1137" i="18"/>
  <c r="AY1137" i="18" s="1"/>
  <c r="AT1137" i="18"/>
  <c r="AS1137" i="18"/>
  <c r="AQ1137" i="18" s="1"/>
  <c r="AO1137" i="18"/>
  <c r="AH1137" i="18"/>
  <c r="AE1137" i="18"/>
  <c r="AI1137" i="18" s="1"/>
  <c r="AC1137" i="18" a="1"/>
  <c r="AC1137" i="18" s="1"/>
  <c r="AB1137" i="18" a="1"/>
  <c r="AB1137" i="18" s="1"/>
  <c r="Z1137" i="18"/>
  <c r="Y1137" i="18"/>
  <c r="X1137" i="18"/>
  <c r="W1137" i="18"/>
  <c r="V1137" i="18"/>
  <c r="U1137" i="18"/>
  <c r="T1137" i="18"/>
  <c r="S1137" i="18"/>
  <c r="R1137" i="18"/>
  <c r="Q1137" i="18"/>
  <c r="O1137" i="18"/>
  <c r="N1137" i="18" a="1"/>
  <c r="N1137" i="18" s="1"/>
  <c r="M1137" i="18"/>
  <c r="L1137" i="18"/>
  <c r="K1137" i="18"/>
  <c r="AX1136" i="18"/>
  <c r="AZ1136" i="18" s="1"/>
  <c r="AS1136" i="18"/>
  <c r="AP1136" i="18" s="1"/>
  <c r="AQ1136" i="18"/>
  <c r="AO1136" i="18"/>
  <c r="AM1136" i="18"/>
  <c r="AH1136" i="18"/>
  <c r="AE1136" i="18"/>
  <c r="AJ1136" i="18" s="1"/>
  <c r="AC1136" i="18" a="1"/>
  <c r="AC1136" i="18" s="1"/>
  <c r="AB1136" i="18" a="1"/>
  <c r="AB1136" i="18" s="1"/>
  <c r="Z1136" i="18"/>
  <c r="Y1136" i="18"/>
  <c r="X1136" i="18"/>
  <c r="W1136" i="18"/>
  <c r="V1136" i="18"/>
  <c r="U1136" i="18"/>
  <c r="T1136" i="18"/>
  <c r="S1136" i="18"/>
  <c r="R1136" i="18"/>
  <c r="Q1136" i="18"/>
  <c r="O1136" i="18"/>
  <c r="N1136" i="18" a="1"/>
  <c r="N1136" i="18" s="1"/>
  <c r="M1136" i="18"/>
  <c r="L1136" i="18"/>
  <c r="K1136" i="18"/>
  <c r="AZ1135" i="18"/>
  <c r="AX1135" i="18"/>
  <c r="AY1135" i="18" s="1"/>
  <c r="AV1135" i="18"/>
  <c r="AT1135" i="18"/>
  <c r="AS1135" i="18"/>
  <c r="AP1135" i="18" s="1"/>
  <c r="AR1135" i="18"/>
  <c r="AQ1135" i="18"/>
  <c r="AO1135" i="18"/>
  <c r="AN1135" i="18"/>
  <c r="AM1135" i="18"/>
  <c r="AE1135" i="18"/>
  <c r="AK1135" i="18" s="1"/>
  <c r="AC1135" i="18" a="1"/>
  <c r="AC1135" i="18" s="1"/>
  <c r="AB1135" i="18" a="1"/>
  <c r="AB1135" i="18" s="1"/>
  <c r="Z1135" i="18"/>
  <c r="Y1135" i="18"/>
  <c r="X1135" i="18"/>
  <c r="W1135" i="18"/>
  <c r="V1135" i="18"/>
  <c r="U1135" i="18"/>
  <c r="T1135" i="18"/>
  <c r="S1135" i="18"/>
  <c r="R1135" i="18"/>
  <c r="Q1135" i="18"/>
  <c r="O1135" i="18"/>
  <c r="N1135" i="18" a="1"/>
  <c r="N1135" i="18" s="1"/>
  <c r="M1135" i="18"/>
  <c r="L1135" i="18"/>
  <c r="K1135" i="18"/>
  <c r="AX1134" i="18"/>
  <c r="AY1134" i="18" s="1"/>
  <c r="AS1134" i="18"/>
  <c r="AP1134" i="18" s="1"/>
  <c r="AE1134" i="18"/>
  <c r="AH1134" i="18" s="1"/>
  <c r="AC1134" i="18" a="1"/>
  <c r="AC1134" i="18" s="1"/>
  <c r="AB1134" i="18" a="1"/>
  <c r="AB1134" i="18" s="1"/>
  <c r="Z1134" i="18"/>
  <c r="Y1134" i="18"/>
  <c r="X1134" i="18"/>
  <c r="W1134" i="18"/>
  <c r="V1134" i="18"/>
  <c r="U1134" i="18"/>
  <c r="T1134" i="18"/>
  <c r="S1134" i="18"/>
  <c r="R1134" i="18"/>
  <c r="Q1134" i="18"/>
  <c r="O1134" i="18"/>
  <c r="N1134" i="18" a="1"/>
  <c r="N1134" i="18" s="1"/>
  <c r="M1134" i="18"/>
  <c r="L1134" i="18"/>
  <c r="K1134" i="18"/>
  <c r="BA1133" i="18"/>
  <c r="AX1133" i="18"/>
  <c r="AY1133" i="18" s="1"/>
  <c r="AW1133" i="18"/>
  <c r="AS1133" i="18"/>
  <c r="AQ1133" i="18" s="1"/>
  <c r="AK1133" i="18"/>
  <c r="AG1133" i="18"/>
  <c r="AE1133" i="18"/>
  <c r="AI1133" i="18" s="1"/>
  <c r="AC1133" i="18" a="1"/>
  <c r="AC1133" i="18" s="1"/>
  <c r="AB1133" i="18" a="1"/>
  <c r="AB1133" i="18" s="1"/>
  <c r="Z1133" i="18"/>
  <c r="Y1133" i="18"/>
  <c r="X1133" i="18"/>
  <c r="W1133" i="18"/>
  <c r="V1133" i="18"/>
  <c r="U1133" i="18"/>
  <c r="T1133" i="18"/>
  <c r="S1133" i="18"/>
  <c r="R1133" i="18"/>
  <c r="Q1133" i="18"/>
  <c r="O1133" i="18"/>
  <c r="N1133" i="18" a="1"/>
  <c r="N1133" i="18" s="1"/>
  <c r="M1133" i="18"/>
  <c r="L1133" i="18"/>
  <c r="K1133" i="18"/>
  <c r="AX1132" i="18"/>
  <c r="AZ1132" i="18" s="1"/>
  <c r="AT1132" i="18"/>
  <c r="AS1132" i="18"/>
  <c r="AR1132" i="18" s="1"/>
  <c r="AQ1132" i="18"/>
  <c r="AO1132" i="18"/>
  <c r="AM1132" i="18"/>
  <c r="AL1132" i="18"/>
  <c r="AE1132" i="18"/>
  <c r="AJ1132" i="18" s="1"/>
  <c r="AC1132" i="18" a="1"/>
  <c r="AC1132" i="18" s="1"/>
  <c r="AB1132" i="18" a="1"/>
  <c r="AB1132" i="18" s="1"/>
  <c r="Z1132" i="18"/>
  <c r="Y1132" i="18"/>
  <c r="X1132" i="18"/>
  <c r="W1132" i="18"/>
  <c r="V1132" i="18"/>
  <c r="U1132" i="18"/>
  <c r="T1132" i="18"/>
  <c r="S1132" i="18"/>
  <c r="R1132" i="18"/>
  <c r="Q1132" i="18"/>
  <c r="O1132" i="18"/>
  <c r="N1132" i="18" a="1"/>
  <c r="N1132" i="18" s="1"/>
  <c r="M1132" i="18"/>
  <c r="L1132" i="18"/>
  <c r="K1132" i="18"/>
  <c r="BA1131" i="18"/>
  <c r="AZ1131" i="18"/>
  <c r="AY1131" i="18"/>
  <c r="AX1131" i="18"/>
  <c r="AW1131" i="18"/>
  <c r="AV1131" i="18"/>
  <c r="AU1131" i="18"/>
  <c r="AT1131" i="18"/>
  <c r="AS1131" i="18"/>
  <c r="AP1131" i="18" s="1"/>
  <c r="AN1131" i="18"/>
  <c r="AE1131" i="18"/>
  <c r="AK1131" i="18" s="1"/>
  <c r="AC1131" i="18" a="1"/>
  <c r="AC1131" i="18" s="1"/>
  <c r="AB1131" i="18" a="1"/>
  <c r="AB1131" i="18" s="1"/>
  <c r="Z1131" i="18"/>
  <c r="Y1131" i="18"/>
  <c r="X1131" i="18"/>
  <c r="W1131" i="18"/>
  <c r="V1131" i="18"/>
  <c r="U1131" i="18"/>
  <c r="T1131" i="18"/>
  <c r="S1131" i="18"/>
  <c r="R1131" i="18"/>
  <c r="Q1131" i="18"/>
  <c r="O1131" i="18"/>
  <c r="N1131" i="18" a="1"/>
  <c r="N1131" i="18" s="1"/>
  <c r="M1131" i="18"/>
  <c r="L1131" i="18"/>
  <c r="K1131" i="18"/>
  <c r="AZ1130" i="18"/>
  <c r="AX1130" i="18"/>
  <c r="AY1130" i="18" s="1"/>
  <c r="AV1130" i="18"/>
  <c r="AT1130" i="18"/>
  <c r="AS1130" i="18"/>
  <c r="AP1130" i="18" s="1"/>
  <c r="AR1130" i="18"/>
  <c r="AO1130" i="18"/>
  <c r="AN1130" i="18"/>
  <c r="AJ1130" i="18"/>
  <c r="AG1130" i="18"/>
  <c r="AF1130" i="18"/>
  <c r="AE1130" i="18"/>
  <c r="AH1130" i="18" s="1"/>
  <c r="AC1130" i="18" a="1"/>
  <c r="AC1130" i="18" s="1"/>
  <c r="AB1130" i="18" a="1"/>
  <c r="AB1130" i="18" s="1"/>
  <c r="Z1130" i="18"/>
  <c r="Y1130" i="18"/>
  <c r="X1130" i="18"/>
  <c r="W1130" i="18"/>
  <c r="V1130" i="18"/>
  <c r="U1130" i="18"/>
  <c r="T1130" i="18"/>
  <c r="S1130" i="18"/>
  <c r="R1130" i="18"/>
  <c r="Q1130" i="18"/>
  <c r="O1130" i="18"/>
  <c r="N1130" i="18" a="1"/>
  <c r="N1130" i="18" s="1"/>
  <c r="M1130" i="18"/>
  <c r="L1130" i="18"/>
  <c r="K1130" i="18"/>
  <c r="AX1129" i="18"/>
  <c r="AY1129" i="18" s="1"/>
  <c r="AS1129" i="18"/>
  <c r="AQ1129" i="18" s="1"/>
  <c r="AO1129" i="18"/>
  <c r="AE1129" i="18"/>
  <c r="AI1129" i="18" s="1"/>
  <c r="AC1129" i="18" a="1"/>
  <c r="AC1129" i="18" s="1"/>
  <c r="AB1129" i="18" a="1"/>
  <c r="AB1129" i="18" s="1"/>
  <c r="Z1129" i="18"/>
  <c r="Y1129" i="18"/>
  <c r="X1129" i="18"/>
  <c r="W1129" i="18"/>
  <c r="V1129" i="18"/>
  <c r="U1129" i="18"/>
  <c r="T1129" i="18"/>
  <c r="S1129" i="18"/>
  <c r="R1129" i="18"/>
  <c r="Q1129" i="18"/>
  <c r="O1129" i="18"/>
  <c r="N1129" i="18" a="1"/>
  <c r="N1129" i="18" s="1"/>
  <c r="M1129" i="18"/>
  <c r="L1129" i="18"/>
  <c r="K1129" i="18"/>
  <c r="AX1128" i="18"/>
  <c r="AZ1128" i="18" s="1"/>
  <c r="AS1128" i="18"/>
  <c r="AR1128" i="18" s="1"/>
  <c r="AM1128" i="18"/>
  <c r="AH1128" i="18"/>
  <c r="AE1128" i="18"/>
  <c r="AJ1128" i="18" s="1"/>
  <c r="AC1128" i="18" a="1"/>
  <c r="AC1128" i="18" s="1"/>
  <c r="AB1128" i="18" a="1"/>
  <c r="AB1128" i="18" s="1"/>
  <c r="Z1128" i="18"/>
  <c r="Y1128" i="18"/>
  <c r="X1128" i="18"/>
  <c r="W1128" i="18"/>
  <c r="V1128" i="18"/>
  <c r="U1128" i="18"/>
  <c r="T1128" i="18"/>
  <c r="S1128" i="18"/>
  <c r="R1128" i="18"/>
  <c r="Q1128" i="18"/>
  <c r="O1128" i="18"/>
  <c r="N1128" i="18" a="1"/>
  <c r="N1128" i="18" s="1"/>
  <c r="M1128" i="18"/>
  <c r="L1128" i="18"/>
  <c r="K1128" i="18"/>
  <c r="AZ1127" i="18"/>
  <c r="AX1127" i="18"/>
  <c r="AY1127" i="18" s="1"/>
  <c r="AV1127" i="18"/>
  <c r="AT1127" i="18"/>
  <c r="AS1127" i="18"/>
  <c r="AP1127" i="18" s="1"/>
  <c r="AR1127" i="18"/>
  <c r="AQ1127" i="18"/>
  <c r="AO1127" i="18"/>
  <c r="AN1127" i="18"/>
  <c r="AM1127" i="18"/>
  <c r="AE1127" i="18"/>
  <c r="AK1127" i="18" s="1"/>
  <c r="AC1127" i="18" a="1"/>
  <c r="AC1127" i="18" s="1"/>
  <c r="AB1127" i="18" a="1"/>
  <c r="AB1127" i="18" s="1"/>
  <c r="Z1127" i="18"/>
  <c r="Y1127" i="18"/>
  <c r="X1127" i="18"/>
  <c r="W1127" i="18"/>
  <c r="V1127" i="18"/>
  <c r="U1127" i="18"/>
  <c r="T1127" i="18"/>
  <c r="S1127" i="18"/>
  <c r="R1127" i="18"/>
  <c r="Q1127" i="18"/>
  <c r="O1127" i="18"/>
  <c r="N1127" i="18" a="1"/>
  <c r="N1127" i="18" s="1"/>
  <c r="M1127" i="18"/>
  <c r="L1127" i="18"/>
  <c r="K1127" i="18"/>
  <c r="AX1126" i="18"/>
  <c r="AY1126" i="18" s="1"/>
  <c r="AT1126" i="18"/>
  <c r="AS1126" i="18"/>
  <c r="AP1126" i="18" s="1"/>
  <c r="AR1126" i="18"/>
  <c r="AN1126" i="18"/>
  <c r="AJ1126" i="18"/>
  <c r="AF1126" i="18"/>
  <c r="AE1126" i="18"/>
  <c r="AH1126" i="18" s="1"/>
  <c r="AC1126" i="18" a="1"/>
  <c r="AC1126" i="18" s="1"/>
  <c r="AB1126" i="18" a="1"/>
  <c r="AB1126" i="18" s="1"/>
  <c r="Z1126" i="18"/>
  <c r="Y1126" i="18"/>
  <c r="X1126" i="18"/>
  <c r="W1126" i="18"/>
  <c r="V1126" i="18"/>
  <c r="U1126" i="18"/>
  <c r="T1126" i="18"/>
  <c r="S1126" i="18"/>
  <c r="R1126" i="18"/>
  <c r="Q1126" i="18"/>
  <c r="O1126" i="18"/>
  <c r="N1126" i="18" a="1"/>
  <c r="N1126" i="18" s="1"/>
  <c r="M1126" i="18"/>
  <c r="L1126" i="18"/>
  <c r="K1126" i="18"/>
  <c r="AX1125" i="18"/>
  <c r="AY1125" i="18" s="1"/>
  <c r="AT1125" i="18"/>
  <c r="AS1125" i="18"/>
  <c r="AQ1125" i="18" s="1"/>
  <c r="AO1125" i="18"/>
  <c r="AH1125" i="18"/>
  <c r="AE1125" i="18"/>
  <c r="AI1125" i="18" s="1"/>
  <c r="AC1125" i="18" a="1"/>
  <c r="AC1125" i="18" s="1"/>
  <c r="AB1125" i="18" a="1"/>
  <c r="AB1125" i="18" s="1"/>
  <c r="Z1125" i="18"/>
  <c r="Y1125" i="18"/>
  <c r="X1125" i="18"/>
  <c r="W1125" i="18"/>
  <c r="V1125" i="18"/>
  <c r="U1125" i="18"/>
  <c r="T1125" i="18"/>
  <c r="S1125" i="18"/>
  <c r="R1125" i="18"/>
  <c r="Q1125" i="18"/>
  <c r="O1125" i="18"/>
  <c r="N1125" i="18" a="1"/>
  <c r="N1125" i="18" s="1"/>
  <c r="M1125" i="18"/>
  <c r="L1125" i="18"/>
  <c r="K1125" i="18"/>
  <c r="AX1124" i="18"/>
  <c r="AZ1124" i="18" s="1"/>
  <c r="AS1124" i="18"/>
  <c r="AR1124" i="18" s="1"/>
  <c r="AP1124" i="18"/>
  <c r="AM1124" i="18"/>
  <c r="AH1124" i="18"/>
  <c r="AE1124" i="18"/>
  <c r="AJ1124" i="18" s="1"/>
  <c r="AC1124" i="18" a="1"/>
  <c r="AC1124" i="18" s="1"/>
  <c r="AB1124" i="18" a="1"/>
  <c r="AB1124" i="18" s="1"/>
  <c r="Z1124" i="18"/>
  <c r="Y1124" i="18"/>
  <c r="X1124" i="18"/>
  <c r="W1124" i="18"/>
  <c r="V1124" i="18"/>
  <c r="U1124" i="18"/>
  <c r="T1124" i="18"/>
  <c r="S1124" i="18"/>
  <c r="R1124" i="18"/>
  <c r="Q1124" i="18"/>
  <c r="O1124" i="18"/>
  <c r="N1124" i="18" a="1"/>
  <c r="N1124" i="18" s="1"/>
  <c r="M1124" i="18"/>
  <c r="L1124" i="18"/>
  <c r="K1124" i="18"/>
  <c r="AX1123" i="18"/>
  <c r="BA1123" i="18" s="1"/>
  <c r="AS1123" i="18"/>
  <c r="AR1123" i="18" s="1"/>
  <c r="AO1123" i="18"/>
  <c r="AE1123" i="18"/>
  <c r="AK1123" i="18" s="1"/>
  <c r="AC1123" i="18" a="1"/>
  <c r="AC1123" i="18" s="1"/>
  <c r="AB1123" i="18" a="1"/>
  <c r="AB1123" i="18" s="1"/>
  <c r="Z1123" i="18"/>
  <c r="Y1123" i="18"/>
  <c r="X1123" i="18"/>
  <c r="W1123" i="18"/>
  <c r="V1123" i="18"/>
  <c r="U1123" i="18"/>
  <c r="T1123" i="18"/>
  <c r="S1123" i="18"/>
  <c r="R1123" i="18"/>
  <c r="Q1123" i="18"/>
  <c r="O1123" i="18"/>
  <c r="N1123" i="18" a="1"/>
  <c r="N1123" i="18" s="1"/>
  <c r="M1123" i="18"/>
  <c r="L1123" i="18"/>
  <c r="K1123" i="18"/>
  <c r="AX1122" i="18"/>
  <c r="BA1122" i="18" s="1"/>
  <c r="AT1122" i="18"/>
  <c r="AS1122" i="18"/>
  <c r="AP1122" i="18" s="1"/>
  <c r="AR1122" i="18"/>
  <c r="AN1122" i="18"/>
  <c r="AJ1122" i="18"/>
  <c r="AF1122" i="18"/>
  <c r="AE1122" i="18"/>
  <c r="AH1122" i="18" s="1"/>
  <c r="AC1122" i="18" a="1"/>
  <c r="AC1122" i="18" s="1"/>
  <c r="AB1122" i="18" a="1"/>
  <c r="AB1122" i="18" s="1"/>
  <c r="Z1122" i="18"/>
  <c r="Y1122" i="18"/>
  <c r="X1122" i="18"/>
  <c r="W1122" i="18"/>
  <c r="V1122" i="18"/>
  <c r="U1122" i="18"/>
  <c r="T1122" i="18"/>
  <c r="S1122" i="18"/>
  <c r="R1122" i="18"/>
  <c r="Q1122" i="18"/>
  <c r="O1122" i="18"/>
  <c r="N1122" i="18" a="1"/>
  <c r="N1122" i="18" s="1"/>
  <c r="M1122" i="18"/>
  <c r="L1122" i="18"/>
  <c r="K1122" i="18"/>
  <c r="AX1121" i="18"/>
  <c r="AY1121" i="18" s="1"/>
  <c r="AT1121" i="18"/>
  <c r="AS1121" i="18"/>
  <c r="AQ1121" i="18" s="1"/>
  <c r="AO1121" i="18"/>
  <c r="AH1121" i="18"/>
  <c r="AE1121" i="18"/>
  <c r="AI1121" i="18" s="1"/>
  <c r="AC1121" i="18" a="1"/>
  <c r="AC1121" i="18" s="1"/>
  <c r="AB1121" i="18" a="1"/>
  <c r="AB1121" i="18" s="1"/>
  <c r="Z1121" i="18"/>
  <c r="Y1121" i="18"/>
  <c r="X1121" i="18"/>
  <c r="W1121" i="18"/>
  <c r="V1121" i="18"/>
  <c r="U1121" i="18"/>
  <c r="T1121" i="18"/>
  <c r="S1121" i="18"/>
  <c r="R1121" i="18"/>
  <c r="Q1121" i="18"/>
  <c r="O1121" i="18"/>
  <c r="N1121" i="18" a="1"/>
  <c r="N1121" i="18" s="1"/>
  <c r="M1121" i="18"/>
  <c r="L1121" i="18"/>
  <c r="K1121" i="18"/>
  <c r="AX1120" i="18"/>
  <c r="AZ1120" i="18" s="1"/>
  <c r="AS1120" i="18"/>
  <c r="AR1120" i="18" s="1"/>
  <c r="AP1120" i="18"/>
  <c r="AM1120" i="18"/>
  <c r="AH1120" i="18"/>
  <c r="AE1120" i="18"/>
  <c r="AJ1120" i="18" s="1"/>
  <c r="AC1120" i="18" a="1"/>
  <c r="AC1120" i="18" s="1"/>
  <c r="AB1120" i="18" a="1"/>
  <c r="AB1120" i="18" s="1"/>
  <c r="Z1120" i="18"/>
  <c r="Y1120" i="18"/>
  <c r="X1120" i="18"/>
  <c r="W1120" i="18"/>
  <c r="V1120" i="18"/>
  <c r="U1120" i="18"/>
  <c r="T1120" i="18"/>
  <c r="S1120" i="18"/>
  <c r="R1120" i="18"/>
  <c r="Q1120" i="18"/>
  <c r="O1120" i="18"/>
  <c r="N1120" i="18" a="1"/>
  <c r="N1120" i="18" s="1"/>
  <c r="M1120" i="18"/>
  <c r="L1120" i="18"/>
  <c r="K1120" i="18"/>
  <c r="AX1119" i="18"/>
  <c r="BA1119" i="18" s="1"/>
  <c r="AT1119" i="18"/>
  <c r="AS1119" i="18"/>
  <c r="AP1119" i="18" s="1"/>
  <c r="AR1119" i="18"/>
  <c r="AO1119" i="18"/>
  <c r="AN1119" i="18"/>
  <c r="AM1119" i="18"/>
  <c r="AE1119" i="18"/>
  <c r="AK1119" i="18" s="1"/>
  <c r="AC1119" i="18" a="1"/>
  <c r="AC1119" i="18" s="1"/>
  <c r="AB1119" i="18" a="1"/>
  <c r="AB1119" i="18" s="1"/>
  <c r="Z1119" i="18"/>
  <c r="Y1119" i="18"/>
  <c r="X1119" i="18"/>
  <c r="W1119" i="18"/>
  <c r="V1119" i="18"/>
  <c r="U1119" i="18"/>
  <c r="T1119" i="18"/>
  <c r="S1119" i="18"/>
  <c r="R1119" i="18"/>
  <c r="Q1119" i="18"/>
  <c r="O1119" i="18"/>
  <c r="N1119" i="18" a="1"/>
  <c r="N1119" i="18" s="1"/>
  <c r="M1119" i="18"/>
  <c r="L1119" i="18"/>
  <c r="K1119" i="18"/>
  <c r="BA1118" i="18"/>
  <c r="AZ1118" i="18"/>
  <c r="AY1118" i="18"/>
  <c r="AX1118" i="18"/>
  <c r="AW1118" i="18"/>
  <c r="AV1118" i="18"/>
  <c r="AU1118" i="18"/>
  <c r="AT1118" i="18"/>
  <c r="AS1118" i="18"/>
  <c r="AP1118" i="18" s="1"/>
  <c r="AE1118" i="18"/>
  <c r="AH1118" i="18" s="1"/>
  <c r="AC1118" i="18" a="1"/>
  <c r="AC1118" i="18" s="1"/>
  <c r="AB1118" i="18" a="1"/>
  <c r="AB1118" i="18" s="1"/>
  <c r="Z1118" i="18"/>
  <c r="Y1118" i="18"/>
  <c r="X1118" i="18"/>
  <c r="W1118" i="18"/>
  <c r="V1118" i="18"/>
  <c r="U1118" i="18"/>
  <c r="T1118" i="18"/>
  <c r="S1118" i="18"/>
  <c r="R1118" i="18"/>
  <c r="Q1118" i="18"/>
  <c r="O1118" i="18"/>
  <c r="N1118" i="18" a="1"/>
  <c r="N1118" i="18" s="1"/>
  <c r="M1118" i="18"/>
  <c r="L1118" i="18"/>
  <c r="K1118" i="18"/>
  <c r="BA1117" i="18"/>
  <c r="AX1117" i="18"/>
  <c r="AY1117" i="18" s="1"/>
  <c r="AS1117" i="18"/>
  <c r="AQ1117" i="18" s="1"/>
  <c r="AG1117" i="18"/>
  <c r="AE1117" i="18"/>
  <c r="AI1117" i="18" s="1"/>
  <c r="AC1117" i="18" a="1"/>
  <c r="AC1117" i="18" s="1"/>
  <c r="AB1117" i="18" a="1"/>
  <c r="AB1117" i="18" s="1"/>
  <c r="Z1117" i="18"/>
  <c r="Y1117" i="18"/>
  <c r="X1117" i="18"/>
  <c r="W1117" i="18"/>
  <c r="V1117" i="18"/>
  <c r="U1117" i="18"/>
  <c r="T1117" i="18"/>
  <c r="S1117" i="18"/>
  <c r="R1117" i="18"/>
  <c r="Q1117" i="18"/>
  <c r="O1117" i="18"/>
  <c r="N1117" i="18"/>
  <c r="N1117" i="18" a="1"/>
  <c r="M1117" i="18"/>
  <c r="L1117" i="18"/>
  <c r="K1117" i="18"/>
  <c r="AX1116" i="18"/>
  <c r="AZ1116" i="18" s="1"/>
  <c r="AT1116" i="18"/>
  <c r="AS1116" i="18"/>
  <c r="AR1116" i="18" s="1"/>
  <c r="AO1116" i="18"/>
  <c r="AM1116" i="18"/>
  <c r="AE1116" i="18"/>
  <c r="AJ1116" i="18" s="1"/>
  <c r="AC1116" i="18" a="1"/>
  <c r="AC1116" i="18" s="1"/>
  <c r="AB1116" i="18" a="1"/>
  <c r="AB1116" i="18" s="1"/>
  <c r="Z1116" i="18"/>
  <c r="Y1116" i="18"/>
  <c r="X1116" i="18"/>
  <c r="W1116" i="18"/>
  <c r="V1116" i="18"/>
  <c r="U1116" i="18"/>
  <c r="T1116" i="18"/>
  <c r="S1116" i="18"/>
  <c r="R1116" i="18"/>
  <c r="Q1116" i="18"/>
  <c r="O1116" i="18"/>
  <c r="N1116" i="18" a="1"/>
  <c r="N1116" i="18" s="1"/>
  <c r="M1116" i="18"/>
  <c r="L1116" i="18"/>
  <c r="K1116" i="18"/>
  <c r="BA1115" i="18"/>
  <c r="AZ1115" i="18"/>
  <c r="AY1115" i="18"/>
  <c r="AX1115" i="18"/>
  <c r="AW1115" i="18"/>
  <c r="AV1115" i="18"/>
  <c r="AU1115" i="18"/>
  <c r="AT1115" i="18"/>
  <c r="AS1115" i="18"/>
  <c r="AP1115" i="18" s="1"/>
  <c r="AN1115" i="18"/>
  <c r="AE1115" i="18"/>
  <c r="AK1115" i="18" s="1"/>
  <c r="AC1115" i="18" a="1"/>
  <c r="AC1115" i="18" s="1"/>
  <c r="AB1115" i="18" a="1"/>
  <c r="AB1115" i="18" s="1"/>
  <c r="Z1115" i="18"/>
  <c r="Y1115" i="18"/>
  <c r="X1115" i="18"/>
  <c r="W1115" i="18"/>
  <c r="V1115" i="18"/>
  <c r="U1115" i="18"/>
  <c r="T1115" i="18"/>
  <c r="S1115" i="18"/>
  <c r="R1115" i="18"/>
  <c r="Q1115" i="18"/>
  <c r="O1115" i="18"/>
  <c r="N1115" i="18" a="1"/>
  <c r="N1115" i="18" s="1"/>
  <c r="M1115" i="18"/>
  <c r="L1115" i="18"/>
  <c r="K1115" i="18"/>
  <c r="AZ1114" i="18"/>
  <c r="AX1114" i="18"/>
  <c r="AY1114" i="18" s="1"/>
  <c r="AT1114" i="18"/>
  <c r="AS1114" i="18"/>
  <c r="AP1114" i="18" s="1"/>
  <c r="AN1114" i="18"/>
  <c r="AF1114" i="18"/>
  <c r="AE1114" i="18"/>
  <c r="AH1114" i="18" s="1"/>
  <c r="AC1114" i="18" a="1"/>
  <c r="AC1114" i="18" s="1"/>
  <c r="AB1114" i="18" a="1"/>
  <c r="AB1114" i="18" s="1"/>
  <c r="Z1114" i="18"/>
  <c r="Y1114" i="18"/>
  <c r="X1114" i="18"/>
  <c r="W1114" i="18"/>
  <c r="V1114" i="18"/>
  <c r="U1114" i="18"/>
  <c r="T1114" i="18"/>
  <c r="S1114" i="18"/>
  <c r="R1114" i="18"/>
  <c r="Q1114" i="18"/>
  <c r="O1114" i="18"/>
  <c r="N1114" i="18" a="1"/>
  <c r="N1114" i="18" s="1"/>
  <c r="M1114" i="18"/>
  <c r="L1114" i="18"/>
  <c r="K1114" i="18"/>
  <c r="BA1113" i="18"/>
  <c r="AX1113" i="18"/>
  <c r="AY1113" i="18" s="1"/>
  <c r="AT1113" i="18"/>
  <c r="AS1113" i="18"/>
  <c r="AQ1113" i="18" s="1"/>
  <c r="AH1113" i="18"/>
  <c r="AG1113" i="18"/>
  <c r="AE1113" i="18"/>
  <c r="AI1113" i="18" s="1"/>
  <c r="AC1113" i="18" a="1"/>
  <c r="AC1113" i="18" s="1"/>
  <c r="AB1113" i="18" a="1"/>
  <c r="AB1113" i="18" s="1"/>
  <c r="Z1113" i="18"/>
  <c r="Y1113" i="18"/>
  <c r="X1113" i="18"/>
  <c r="W1113" i="18"/>
  <c r="V1113" i="18"/>
  <c r="U1113" i="18"/>
  <c r="T1113" i="18"/>
  <c r="S1113" i="18"/>
  <c r="R1113" i="18"/>
  <c r="Q1113" i="18"/>
  <c r="O1113" i="18"/>
  <c r="N1113" i="18" a="1"/>
  <c r="N1113" i="18" s="1"/>
  <c r="M1113" i="18"/>
  <c r="L1113" i="18"/>
  <c r="K1113" i="18"/>
  <c r="AX1112" i="18"/>
  <c r="AZ1112" i="18" s="1"/>
  <c r="AS1112" i="18"/>
  <c r="AR1112" i="18" s="1"/>
  <c r="AP1112" i="18"/>
  <c r="AO1112" i="18"/>
  <c r="AM1112" i="18"/>
  <c r="AH1112" i="18"/>
  <c r="AE1112" i="18"/>
  <c r="AJ1112" i="18" s="1"/>
  <c r="AC1112" i="18" a="1"/>
  <c r="AC1112" i="18" s="1"/>
  <c r="AB1112" i="18" a="1"/>
  <c r="AB1112" i="18" s="1"/>
  <c r="Z1112" i="18"/>
  <c r="Y1112" i="18"/>
  <c r="X1112" i="18"/>
  <c r="W1112" i="18"/>
  <c r="V1112" i="18"/>
  <c r="U1112" i="18"/>
  <c r="T1112" i="18"/>
  <c r="S1112" i="18"/>
  <c r="R1112" i="18"/>
  <c r="Q1112" i="18"/>
  <c r="O1112" i="18"/>
  <c r="N1112" i="18" a="1"/>
  <c r="N1112" i="18" s="1"/>
  <c r="M1112" i="18"/>
  <c r="L1112" i="18"/>
  <c r="K1112" i="18"/>
  <c r="AZ1111" i="18"/>
  <c r="AY1111" i="18"/>
  <c r="AX1111" i="18"/>
  <c r="BA1111" i="18" s="1"/>
  <c r="AV1111" i="18"/>
  <c r="AU1111" i="18"/>
  <c r="AT1111" i="18"/>
  <c r="AS1111" i="18"/>
  <c r="AR1111" i="18"/>
  <c r="AQ1111" i="18"/>
  <c r="AP1111" i="18"/>
  <c r="AO1111" i="18"/>
  <c r="AN1111" i="18"/>
  <c r="AM1111" i="18"/>
  <c r="AL1111" i="18"/>
  <c r="AE1111" i="18"/>
  <c r="AK1111" i="18" s="1"/>
  <c r="AC1111" i="18" a="1"/>
  <c r="AC1111" i="18" s="1"/>
  <c r="AB1111" i="18" a="1"/>
  <c r="AB1111" i="18" s="1"/>
  <c r="Z1111" i="18"/>
  <c r="Y1111" i="18"/>
  <c r="X1111" i="18"/>
  <c r="W1111" i="18"/>
  <c r="V1111" i="18"/>
  <c r="U1111" i="18"/>
  <c r="T1111" i="18"/>
  <c r="S1111" i="18"/>
  <c r="R1111" i="18"/>
  <c r="Q1111" i="18"/>
  <c r="O1111" i="18"/>
  <c r="N1111" i="18" a="1"/>
  <c r="N1111" i="18" s="1"/>
  <c r="M1111" i="18"/>
  <c r="L1111" i="18"/>
  <c r="K1111" i="18"/>
  <c r="BA1110" i="18"/>
  <c r="AZ1110" i="18"/>
  <c r="AY1110" i="18"/>
  <c r="AX1110" i="18"/>
  <c r="AW1110" i="18"/>
  <c r="AV1110" i="18"/>
  <c r="AU1110" i="18"/>
  <c r="AT1110" i="18"/>
  <c r="AS1110" i="18"/>
  <c r="AP1110" i="18" s="1"/>
  <c r="AE1110" i="18"/>
  <c r="AH1110" i="18" s="1"/>
  <c r="AC1110" i="18" a="1"/>
  <c r="AC1110" i="18" s="1"/>
  <c r="AB1110" i="18" a="1"/>
  <c r="AB1110" i="18" s="1"/>
  <c r="Z1110" i="18"/>
  <c r="Y1110" i="18"/>
  <c r="X1110" i="18"/>
  <c r="W1110" i="18"/>
  <c r="V1110" i="18"/>
  <c r="U1110" i="18"/>
  <c r="T1110" i="18"/>
  <c r="S1110" i="18"/>
  <c r="R1110" i="18"/>
  <c r="Q1110" i="18"/>
  <c r="O1110" i="18"/>
  <c r="N1110" i="18" a="1"/>
  <c r="N1110" i="18" s="1"/>
  <c r="M1110" i="18"/>
  <c r="L1110" i="18"/>
  <c r="K1110" i="18"/>
  <c r="BA1109" i="18"/>
  <c r="AX1109" i="18"/>
  <c r="AY1109" i="18" s="1"/>
  <c r="AT1109" i="18"/>
  <c r="AS1109" i="18"/>
  <c r="AQ1109" i="18" s="1"/>
  <c r="AH1109" i="18"/>
  <c r="AG1109" i="18"/>
  <c r="AE1109" i="18"/>
  <c r="AI1109" i="18" s="1"/>
  <c r="AC1109" i="18" a="1"/>
  <c r="AC1109" i="18" s="1"/>
  <c r="AB1109" i="18" a="1"/>
  <c r="AB1109" i="18" s="1"/>
  <c r="Z1109" i="18"/>
  <c r="Y1109" i="18"/>
  <c r="X1109" i="18"/>
  <c r="W1109" i="18"/>
  <c r="V1109" i="18"/>
  <c r="U1109" i="18"/>
  <c r="T1109" i="18"/>
  <c r="S1109" i="18"/>
  <c r="R1109" i="18"/>
  <c r="Q1109" i="18"/>
  <c r="O1109" i="18"/>
  <c r="N1109" i="18" a="1"/>
  <c r="N1109" i="18" s="1"/>
  <c r="M1109" i="18"/>
  <c r="L1109" i="18"/>
  <c r="K1109" i="18"/>
  <c r="AX1108" i="18"/>
  <c r="AZ1108" i="18" s="1"/>
  <c r="AS1108" i="18"/>
  <c r="AR1108" i="18" s="1"/>
  <c r="AP1108" i="18"/>
  <c r="AO1108" i="18"/>
  <c r="AM1108" i="18"/>
  <c r="AH1108" i="18"/>
  <c r="AE1108" i="18"/>
  <c r="AJ1108" i="18" s="1"/>
  <c r="AC1108" i="18" a="1"/>
  <c r="AC1108" i="18" s="1"/>
  <c r="AB1108" i="18" a="1"/>
  <c r="AB1108" i="18" s="1"/>
  <c r="Z1108" i="18"/>
  <c r="Y1108" i="18"/>
  <c r="X1108" i="18"/>
  <c r="W1108" i="18"/>
  <c r="V1108" i="18"/>
  <c r="U1108" i="18"/>
  <c r="T1108" i="18"/>
  <c r="S1108" i="18"/>
  <c r="R1108" i="18"/>
  <c r="Q1108" i="18"/>
  <c r="O1108" i="18"/>
  <c r="N1108" i="18" a="1"/>
  <c r="N1108" i="18" s="1"/>
  <c r="M1108" i="18"/>
  <c r="L1108" i="18"/>
  <c r="K1108" i="18"/>
  <c r="AX1107" i="18"/>
  <c r="BA1107" i="18" s="1"/>
  <c r="AS1107" i="18"/>
  <c r="AR1107" i="18" s="1"/>
  <c r="AO1107" i="18"/>
  <c r="AE1107" i="18"/>
  <c r="AK1107" i="18" s="1"/>
  <c r="AC1107" i="18" a="1"/>
  <c r="AC1107" i="18" s="1"/>
  <c r="AB1107" i="18" a="1"/>
  <c r="AB1107" i="18" s="1"/>
  <c r="Z1107" i="18"/>
  <c r="Y1107" i="18"/>
  <c r="X1107" i="18"/>
  <c r="W1107" i="18"/>
  <c r="V1107" i="18"/>
  <c r="U1107" i="18"/>
  <c r="T1107" i="18"/>
  <c r="S1107" i="18"/>
  <c r="R1107" i="18"/>
  <c r="Q1107" i="18"/>
  <c r="O1107" i="18"/>
  <c r="N1107" i="18" a="1"/>
  <c r="N1107" i="18" s="1"/>
  <c r="M1107" i="18"/>
  <c r="L1107" i="18"/>
  <c r="K1107" i="18"/>
  <c r="AX1106" i="18"/>
  <c r="BA1106" i="18" s="1"/>
  <c r="AT1106" i="18"/>
  <c r="AS1106" i="18"/>
  <c r="AP1106" i="18" s="1"/>
  <c r="AN1106" i="18"/>
  <c r="AF1106" i="18"/>
  <c r="AE1106" i="18"/>
  <c r="AH1106" i="18" s="1"/>
  <c r="AC1106" i="18" a="1"/>
  <c r="AC1106" i="18" s="1"/>
  <c r="AB1106" i="18" a="1"/>
  <c r="AB1106" i="18" s="1"/>
  <c r="Z1106" i="18"/>
  <c r="Y1106" i="18"/>
  <c r="X1106" i="18"/>
  <c r="W1106" i="18"/>
  <c r="V1106" i="18"/>
  <c r="U1106" i="18"/>
  <c r="T1106" i="18"/>
  <c r="S1106" i="18"/>
  <c r="R1106" i="18"/>
  <c r="Q1106" i="18"/>
  <c r="O1106" i="18"/>
  <c r="N1106" i="18" a="1"/>
  <c r="N1106" i="18" s="1"/>
  <c r="M1106" i="18"/>
  <c r="L1106" i="18"/>
  <c r="K1106" i="18"/>
  <c r="BA1105" i="18"/>
  <c r="AX1105" i="18"/>
  <c r="AY1105" i="18" s="1"/>
  <c r="AT1105" i="18"/>
  <c r="AS1105" i="18"/>
  <c r="AQ1105" i="18" s="1"/>
  <c r="AH1105" i="18"/>
  <c r="AG1105" i="18"/>
  <c r="AE1105" i="18"/>
  <c r="AI1105" i="18" s="1"/>
  <c r="AC1105" i="18" a="1"/>
  <c r="AC1105" i="18" s="1"/>
  <c r="AB1105" i="18" a="1"/>
  <c r="AB1105" i="18" s="1"/>
  <c r="Z1105" i="18"/>
  <c r="Y1105" i="18"/>
  <c r="X1105" i="18"/>
  <c r="W1105" i="18"/>
  <c r="V1105" i="18"/>
  <c r="U1105" i="18"/>
  <c r="T1105" i="18"/>
  <c r="S1105" i="18"/>
  <c r="R1105" i="18"/>
  <c r="Q1105" i="18"/>
  <c r="O1105" i="18"/>
  <c r="N1105" i="18" a="1"/>
  <c r="N1105" i="18" s="1"/>
  <c r="M1105" i="18"/>
  <c r="L1105" i="18"/>
  <c r="K1105" i="18"/>
  <c r="AX1104" i="18"/>
  <c r="AZ1104" i="18" s="1"/>
  <c r="AS1104" i="18"/>
  <c r="AR1104" i="18" s="1"/>
  <c r="AP1104" i="18"/>
  <c r="AO1104" i="18"/>
  <c r="AM1104" i="18"/>
  <c r="AH1104" i="18"/>
  <c r="AE1104" i="18"/>
  <c r="AJ1104" i="18" s="1"/>
  <c r="AC1104" i="18" a="1"/>
  <c r="AC1104" i="18" s="1"/>
  <c r="AB1104" i="18" a="1"/>
  <c r="AB1104" i="18" s="1"/>
  <c r="Z1104" i="18"/>
  <c r="Y1104" i="18"/>
  <c r="X1104" i="18"/>
  <c r="W1104" i="18"/>
  <c r="V1104" i="18"/>
  <c r="U1104" i="18"/>
  <c r="T1104" i="18"/>
  <c r="S1104" i="18"/>
  <c r="R1104" i="18"/>
  <c r="Q1104" i="18"/>
  <c r="O1104" i="18"/>
  <c r="N1104" i="18" a="1"/>
  <c r="N1104" i="18" s="1"/>
  <c r="M1104" i="18"/>
  <c r="L1104" i="18"/>
  <c r="K1104" i="18"/>
  <c r="AX1103" i="18"/>
  <c r="BA1103" i="18" s="1"/>
  <c r="AT1103" i="18"/>
  <c r="AS1103" i="18"/>
  <c r="AP1103" i="18" s="1"/>
  <c r="AO1103" i="18"/>
  <c r="AN1103" i="18"/>
  <c r="AE1103" i="18"/>
  <c r="AK1103" i="18" s="1"/>
  <c r="AC1103" i="18" a="1"/>
  <c r="AC1103" i="18" s="1"/>
  <c r="AB1103" i="18" a="1"/>
  <c r="AB1103" i="18" s="1"/>
  <c r="Z1103" i="18"/>
  <c r="Y1103" i="18"/>
  <c r="X1103" i="18"/>
  <c r="W1103" i="18"/>
  <c r="V1103" i="18"/>
  <c r="U1103" i="18"/>
  <c r="T1103" i="18"/>
  <c r="S1103" i="18"/>
  <c r="R1103" i="18"/>
  <c r="Q1103" i="18"/>
  <c r="O1103" i="18"/>
  <c r="N1103" i="18" a="1"/>
  <c r="N1103" i="18" s="1"/>
  <c r="M1103" i="18"/>
  <c r="L1103" i="18"/>
  <c r="K1103" i="18"/>
  <c r="BA1102" i="18"/>
  <c r="AZ1102" i="18"/>
  <c r="AX1102" i="18"/>
  <c r="AY1102" i="18" s="1"/>
  <c r="AV1102" i="18"/>
  <c r="AU1102" i="18"/>
  <c r="AT1102" i="18"/>
  <c r="AS1102" i="18"/>
  <c r="AP1102" i="18" s="1"/>
  <c r="AR1102" i="18"/>
  <c r="AO1102" i="18"/>
  <c r="AN1102" i="18"/>
  <c r="AJ1102" i="18"/>
  <c r="AG1102" i="18"/>
  <c r="AF1102" i="18"/>
  <c r="AE1102" i="18"/>
  <c r="AH1102" i="18" s="1"/>
  <c r="AC1102" i="18" a="1"/>
  <c r="AC1102" i="18" s="1"/>
  <c r="AB1102" i="18" a="1"/>
  <c r="AB1102" i="18" s="1"/>
  <c r="Z1102" i="18"/>
  <c r="Y1102" i="18"/>
  <c r="X1102" i="18"/>
  <c r="W1102" i="18"/>
  <c r="V1102" i="18"/>
  <c r="U1102" i="18"/>
  <c r="T1102" i="18"/>
  <c r="S1102" i="18"/>
  <c r="R1102" i="18"/>
  <c r="Q1102" i="18"/>
  <c r="O1102" i="18"/>
  <c r="N1102" i="18" a="1"/>
  <c r="N1102" i="18" s="1"/>
  <c r="M1102" i="18"/>
  <c r="L1102" i="18"/>
  <c r="K1102" i="18"/>
  <c r="AX1101" i="18"/>
  <c r="AY1101" i="18" s="1"/>
  <c r="AS1101" i="18"/>
  <c r="AQ1101" i="18" s="1"/>
  <c r="AO1101" i="18"/>
  <c r="AE1101" i="18"/>
  <c r="AI1101" i="18" s="1"/>
  <c r="AC1101" i="18" a="1"/>
  <c r="AC1101" i="18" s="1"/>
  <c r="AB1101" i="18" a="1"/>
  <c r="AB1101" i="18" s="1"/>
  <c r="Z1101" i="18"/>
  <c r="Y1101" i="18"/>
  <c r="X1101" i="18"/>
  <c r="W1101" i="18"/>
  <c r="V1101" i="18"/>
  <c r="U1101" i="18"/>
  <c r="T1101" i="18"/>
  <c r="S1101" i="18"/>
  <c r="R1101" i="18"/>
  <c r="Q1101" i="18"/>
  <c r="O1101" i="18"/>
  <c r="N1101" i="18" a="1"/>
  <c r="N1101" i="18" s="1"/>
  <c r="M1101" i="18"/>
  <c r="L1101" i="18"/>
  <c r="K1101" i="18"/>
  <c r="AX1100" i="18"/>
  <c r="AZ1100" i="18" s="1"/>
  <c r="AS1100" i="18"/>
  <c r="AR1100" i="18" s="1"/>
  <c r="AM1100" i="18"/>
  <c r="AH1100" i="18"/>
  <c r="AE1100" i="18"/>
  <c r="AJ1100" i="18" s="1"/>
  <c r="AC1100" i="18" a="1"/>
  <c r="AC1100" i="18" s="1"/>
  <c r="AB1100" i="18" a="1"/>
  <c r="AB1100" i="18" s="1"/>
  <c r="Z1100" i="18"/>
  <c r="Y1100" i="18"/>
  <c r="X1100" i="18"/>
  <c r="W1100" i="18"/>
  <c r="V1100" i="18"/>
  <c r="U1100" i="18"/>
  <c r="T1100" i="18"/>
  <c r="S1100" i="18"/>
  <c r="R1100" i="18"/>
  <c r="Q1100" i="18"/>
  <c r="O1100" i="18"/>
  <c r="N1100" i="18" a="1"/>
  <c r="N1100" i="18" s="1"/>
  <c r="M1100" i="18"/>
  <c r="L1100" i="18"/>
  <c r="K1100" i="18"/>
  <c r="AZ1099" i="18"/>
  <c r="AY1099" i="18"/>
  <c r="AX1099" i="18"/>
  <c r="BA1099" i="18" s="1"/>
  <c r="AV1099" i="18"/>
  <c r="AU1099" i="18"/>
  <c r="AT1099" i="18"/>
  <c r="AS1099" i="18"/>
  <c r="AP1099" i="18" s="1"/>
  <c r="AR1099" i="18"/>
  <c r="AQ1099" i="18"/>
  <c r="AO1099" i="18"/>
  <c r="AN1099" i="18"/>
  <c r="AM1099" i="18"/>
  <c r="AE1099" i="18"/>
  <c r="AK1099" i="18" s="1"/>
  <c r="AC1099" i="18" a="1"/>
  <c r="AC1099" i="18" s="1"/>
  <c r="AB1099" i="18" a="1"/>
  <c r="AB1099" i="18" s="1"/>
  <c r="Z1099" i="18"/>
  <c r="Y1099" i="18"/>
  <c r="X1099" i="18"/>
  <c r="W1099" i="18"/>
  <c r="V1099" i="18"/>
  <c r="U1099" i="18"/>
  <c r="T1099" i="18"/>
  <c r="S1099" i="18"/>
  <c r="R1099" i="18"/>
  <c r="Q1099" i="18"/>
  <c r="O1099" i="18"/>
  <c r="N1099" i="18" a="1"/>
  <c r="N1099" i="18" s="1"/>
  <c r="M1099" i="18"/>
  <c r="L1099" i="18"/>
  <c r="K1099" i="18"/>
  <c r="AX1098" i="18"/>
  <c r="AY1098" i="18" s="1"/>
  <c r="AS1098" i="18"/>
  <c r="AP1098" i="18" s="1"/>
  <c r="AK1098" i="18"/>
  <c r="AF1098" i="18"/>
  <c r="AE1098" i="18"/>
  <c r="AI1098" i="18" s="1"/>
  <c r="AC1098" i="18" a="1"/>
  <c r="AC1098" i="18" s="1"/>
  <c r="AB1098" i="18" a="1"/>
  <c r="AB1098" i="18" s="1"/>
  <c r="Z1098" i="18"/>
  <c r="Y1098" i="18"/>
  <c r="X1098" i="18"/>
  <c r="W1098" i="18"/>
  <c r="V1098" i="18"/>
  <c r="U1098" i="18"/>
  <c r="T1098" i="18"/>
  <c r="S1098" i="18"/>
  <c r="R1098" i="18"/>
  <c r="Q1098" i="18"/>
  <c r="O1098" i="18"/>
  <c r="N1098" i="18" a="1"/>
  <c r="N1098" i="18" s="1"/>
  <c r="M1098" i="18"/>
  <c r="L1098" i="18"/>
  <c r="K1098" i="18"/>
  <c r="BA1097" i="18"/>
  <c r="AX1097" i="18"/>
  <c r="AY1097" i="18" s="1"/>
  <c r="AT1097" i="18"/>
  <c r="AS1097" i="18"/>
  <c r="AQ1097" i="18" s="1"/>
  <c r="AH1097" i="18"/>
  <c r="AG1097" i="18"/>
  <c r="AE1097" i="18"/>
  <c r="AI1097" i="18" s="1"/>
  <c r="AC1097" i="18" a="1"/>
  <c r="AC1097" i="18" s="1"/>
  <c r="AB1097" i="18" a="1"/>
  <c r="AB1097" i="18" s="1"/>
  <c r="Z1097" i="18"/>
  <c r="Y1097" i="18"/>
  <c r="X1097" i="18"/>
  <c r="W1097" i="18"/>
  <c r="V1097" i="18"/>
  <c r="U1097" i="18"/>
  <c r="T1097" i="18"/>
  <c r="S1097" i="18"/>
  <c r="R1097" i="18"/>
  <c r="Q1097" i="18"/>
  <c r="O1097" i="18"/>
  <c r="N1097" i="18" a="1"/>
  <c r="N1097" i="18" s="1"/>
  <c r="M1097" i="18"/>
  <c r="L1097" i="18"/>
  <c r="K1097" i="18"/>
  <c r="AX1096" i="18"/>
  <c r="AZ1096" i="18" s="1"/>
  <c r="AS1096" i="18"/>
  <c r="AR1096" i="18" s="1"/>
  <c r="AP1096" i="18"/>
  <c r="AO1096" i="18"/>
  <c r="AM1096" i="18"/>
  <c r="AH1096" i="18"/>
  <c r="AE1096" i="18"/>
  <c r="AJ1096" i="18" s="1"/>
  <c r="AC1096" i="18" a="1"/>
  <c r="AC1096" i="18" s="1"/>
  <c r="AB1096" i="18" a="1"/>
  <c r="AB1096" i="18" s="1"/>
  <c r="Z1096" i="18"/>
  <c r="Y1096" i="18"/>
  <c r="X1096" i="18"/>
  <c r="W1096" i="18"/>
  <c r="V1096" i="18"/>
  <c r="U1096" i="18"/>
  <c r="T1096" i="18"/>
  <c r="S1096" i="18"/>
  <c r="R1096" i="18"/>
  <c r="Q1096" i="18"/>
  <c r="O1096" i="18"/>
  <c r="N1096" i="18" a="1"/>
  <c r="N1096" i="18" s="1"/>
  <c r="M1096" i="18"/>
  <c r="L1096" i="18"/>
  <c r="K1096" i="18"/>
  <c r="AX1095" i="18"/>
  <c r="BA1095" i="18" s="1"/>
  <c r="AT1095" i="18"/>
  <c r="AS1095" i="18"/>
  <c r="AP1095" i="18" s="1"/>
  <c r="AO1095" i="18"/>
  <c r="AN1095" i="18"/>
  <c r="AE1095" i="18"/>
  <c r="AK1095" i="18" s="1"/>
  <c r="AC1095" i="18" a="1"/>
  <c r="AC1095" i="18" s="1"/>
  <c r="AB1095" i="18" a="1"/>
  <c r="AB1095" i="18" s="1"/>
  <c r="Z1095" i="18"/>
  <c r="Y1095" i="18"/>
  <c r="X1095" i="18"/>
  <c r="W1095" i="18"/>
  <c r="V1095" i="18"/>
  <c r="U1095" i="18"/>
  <c r="T1095" i="18"/>
  <c r="S1095" i="18"/>
  <c r="R1095" i="18"/>
  <c r="Q1095" i="18"/>
  <c r="O1095" i="18"/>
  <c r="N1095" i="18" a="1"/>
  <c r="N1095" i="18" s="1"/>
  <c r="M1095" i="18"/>
  <c r="L1095" i="18"/>
  <c r="K1095" i="18"/>
  <c r="BA1094" i="18"/>
  <c r="AZ1094" i="18"/>
  <c r="AX1094" i="18"/>
  <c r="AY1094" i="18" s="1"/>
  <c r="AV1094" i="18"/>
  <c r="AU1094" i="18"/>
  <c r="AT1094" i="18"/>
  <c r="AS1094" i="18"/>
  <c r="AP1094" i="18" s="1"/>
  <c r="AR1094" i="18"/>
  <c r="AO1094" i="18"/>
  <c r="AN1094" i="18"/>
  <c r="AJ1094" i="18"/>
  <c r="AG1094" i="18"/>
  <c r="AF1094" i="18"/>
  <c r="AE1094" i="18"/>
  <c r="AH1094" i="18" s="1"/>
  <c r="AC1094" i="18" a="1"/>
  <c r="AC1094" i="18" s="1"/>
  <c r="AB1094" i="18" a="1"/>
  <c r="AB1094" i="18" s="1"/>
  <c r="Z1094" i="18"/>
  <c r="Y1094" i="18"/>
  <c r="X1094" i="18"/>
  <c r="W1094" i="18"/>
  <c r="V1094" i="18"/>
  <c r="U1094" i="18"/>
  <c r="T1094" i="18"/>
  <c r="S1094" i="18"/>
  <c r="R1094" i="18"/>
  <c r="Q1094" i="18"/>
  <c r="O1094" i="18"/>
  <c r="N1094" i="18" a="1"/>
  <c r="N1094" i="18" s="1"/>
  <c r="M1094" i="18"/>
  <c r="L1094" i="18"/>
  <c r="K1094" i="18"/>
  <c r="AX1093" i="18"/>
  <c r="AY1093" i="18" s="1"/>
  <c r="AS1093" i="18"/>
  <c r="AQ1093" i="18" s="1"/>
  <c r="AO1093" i="18"/>
  <c r="AE1093" i="18"/>
  <c r="AI1093" i="18" s="1"/>
  <c r="AC1093" i="18" a="1"/>
  <c r="AC1093" i="18" s="1"/>
  <c r="AB1093" i="18" a="1"/>
  <c r="AB1093" i="18" s="1"/>
  <c r="Z1093" i="18"/>
  <c r="Y1093" i="18"/>
  <c r="X1093" i="18"/>
  <c r="W1093" i="18"/>
  <c r="V1093" i="18"/>
  <c r="U1093" i="18"/>
  <c r="T1093" i="18"/>
  <c r="S1093" i="18"/>
  <c r="R1093" i="18"/>
  <c r="Q1093" i="18"/>
  <c r="O1093" i="18"/>
  <c r="N1093" i="18" a="1"/>
  <c r="N1093" i="18" s="1"/>
  <c r="M1093" i="18"/>
  <c r="L1093" i="18"/>
  <c r="K1093" i="18"/>
  <c r="AX1092" i="18"/>
  <c r="AZ1092" i="18" s="1"/>
  <c r="AS1092" i="18"/>
  <c r="AR1092" i="18" s="1"/>
  <c r="AM1092" i="18"/>
  <c r="AH1092" i="18"/>
  <c r="AE1092" i="18"/>
  <c r="AJ1092" i="18" s="1"/>
  <c r="AC1092" i="18" a="1"/>
  <c r="AC1092" i="18" s="1"/>
  <c r="AB1092" i="18" a="1"/>
  <c r="AB1092" i="18" s="1"/>
  <c r="Z1092" i="18"/>
  <c r="Y1092" i="18"/>
  <c r="X1092" i="18"/>
  <c r="W1092" i="18"/>
  <c r="V1092" i="18"/>
  <c r="U1092" i="18"/>
  <c r="T1092" i="18"/>
  <c r="S1092" i="18"/>
  <c r="R1092" i="18"/>
  <c r="Q1092" i="18"/>
  <c r="O1092" i="18"/>
  <c r="N1092" i="18" a="1"/>
  <c r="N1092" i="18" s="1"/>
  <c r="M1092" i="18"/>
  <c r="L1092" i="18"/>
  <c r="K1092" i="18"/>
  <c r="AZ1091" i="18"/>
  <c r="AY1091" i="18"/>
  <c r="AX1091" i="18"/>
  <c r="BA1091" i="18" s="1"/>
  <c r="AV1091" i="18"/>
  <c r="AU1091" i="18"/>
  <c r="AT1091" i="18"/>
  <c r="AS1091" i="18"/>
  <c r="AP1091" i="18" s="1"/>
  <c r="AR1091" i="18"/>
  <c r="AQ1091" i="18"/>
  <c r="AO1091" i="18"/>
  <c r="AN1091" i="18"/>
  <c r="AM1091" i="18"/>
  <c r="AE1091" i="18"/>
  <c r="AK1091" i="18" s="1"/>
  <c r="AC1091" i="18" a="1"/>
  <c r="AC1091" i="18" s="1"/>
  <c r="AB1091" i="18" a="1"/>
  <c r="AB1091" i="18" s="1"/>
  <c r="Z1091" i="18"/>
  <c r="Y1091" i="18"/>
  <c r="X1091" i="18"/>
  <c r="W1091" i="18"/>
  <c r="V1091" i="18"/>
  <c r="U1091" i="18"/>
  <c r="T1091" i="18"/>
  <c r="S1091" i="18"/>
  <c r="R1091" i="18"/>
  <c r="Q1091" i="18"/>
  <c r="O1091" i="18"/>
  <c r="N1091" i="18" a="1"/>
  <c r="N1091" i="18" s="1"/>
  <c r="M1091" i="18"/>
  <c r="L1091" i="18"/>
  <c r="K1091" i="18"/>
  <c r="AX1090" i="18"/>
  <c r="AY1090" i="18" s="1"/>
  <c r="AS1090" i="18"/>
  <c r="AP1090" i="18" s="1"/>
  <c r="AK1090" i="18"/>
  <c r="AF1090" i="18"/>
  <c r="AE1090" i="18"/>
  <c r="AI1090" i="18" s="1"/>
  <c r="AC1090" i="18" a="1"/>
  <c r="AC1090" i="18" s="1"/>
  <c r="AB1090" i="18" a="1"/>
  <c r="AB1090" i="18" s="1"/>
  <c r="Z1090" i="18"/>
  <c r="Y1090" i="18"/>
  <c r="X1090" i="18"/>
  <c r="W1090" i="18"/>
  <c r="V1090" i="18"/>
  <c r="U1090" i="18"/>
  <c r="T1090" i="18"/>
  <c r="S1090" i="18"/>
  <c r="R1090" i="18"/>
  <c r="Q1090" i="18"/>
  <c r="O1090" i="18"/>
  <c r="N1090" i="18" a="1"/>
  <c r="N1090" i="18" s="1"/>
  <c r="M1090" i="18"/>
  <c r="L1090" i="18"/>
  <c r="K1090" i="18"/>
  <c r="BA1089" i="18"/>
  <c r="AX1089" i="18"/>
  <c r="AY1089" i="18" s="1"/>
  <c r="AT1089" i="18"/>
  <c r="AS1089" i="18"/>
  <c r="AQ1089" i="18" s="1"/>
  <c r="AH1089" i="18"/>
  <c r="AG1089" i="18"/>
  <c r="AE1089" i="18"/>
  <c r="AI1089" i="18" s="1"/>
  <c r="AC1089" i="18" a="1"/>
  <c r="AC1089" i="18" s="1"/>
  <c r="AB1089" i="18" a="1"/>
  <c r="AB1089" i="18" s="1"/>
  <c r="Z1089" i="18"/>
  <c r="Y1089" i="18"/>
  <c r="X1089" i="18"/>
  <c r="W1089" i="18"/>
  <c r="V1089" i="18"/>
  <c r="U1089" i="18"/>
  <c r="T1089" i="18"/>
  <c r="S1089" i="18"/>
  <c r="R1089" i="18"/>
  <c r="Q1089" i="18"/>
  <c r="O1089" i="18"/>
  <c r="N1089" i="18" a="1"/>
  <c r="N1089" i="18" s="1"/>
  <c r="M1089" i="18"/>
  <c r="L1089" i="18"/>
  <c r="K1089" i="18"/>
  <c r="AX1088" i="18"/>
  <c r="AZ1088" i="18" s="1"/>
  <c r="AS1088" i="18"/>
  <c r="AR1088" i="18" s="1"/>
  <c r="AP1088" i="18"/>
  <c r="AO1088" i="18"/>
  <c r="AN1088" i="18"/>
  <c r="AL1088" i="18"/>
  <c r="AH1088" i="18"/>
  <c r="AE1088" i="18"/>
  <c r="AJ1088" i="18" s="1"/>
  <c r="AC1088" i="18" a="1"/>
  <c r="AC1088" i="18" s="1"/>
  <c r="AB1088" i="18" a="1"/>
  <c r="AB1088" i="18" s="1"/>
  <c r="Z1088" i="18"/>
  <c r="Y1088" i="18"/>
  <c r="X1088" i="18"/>
  <c r="W1088" i="18"/>
  <c r="V1088" i="18"/>
  <c r="U1088" i="18"/>
  <c r="T1088" i="18"/>
  <c r="S1088" i="18"/>
  <c r="R1088" i="18"/>
  <c r="Q1088" i="18"/>
  <c r="O1088" i="18"/>
  <c r="N1088" i="18" a="1"/>
  <c r="N1088" i="18" s="1"/>
  <c r="M1088" i="18"/>
  <c r="L1088" i="18"/>
  <c r="K1088" i="18"/>
  <c r="AY1087" i="18"/>
  <c r="AX1087" i="18"/>
  <c r="BA1087" i="18" s="1"/>
  <c r="AU1087" i="18"/>
  <c r="AT1087" i="18"/>
  <c r="AS1087" i="18"/>
  <c r="AP1087" i="18" s="1"/>
  <c r="AQ1087" i="18"/>
  <c r="AO1087" i="18"/>
  <c r="AN1087" i="18"/>
  <c r="AE1087" i="18"/>
  <c r="AK1087" i="18" s="1"/>
  <c r="AC1087" i="18" a="1"/>
  <c r="AC1087" i="18" s="1"/>
  <c r="AB1087" i="18" a="1"/>
  <c r="AB1087" i="18" s="1"/>
  <c r="Z1087" i="18"/>
  <c r="Y1087" i="18"/>
  <c r="X1087" i="18"/>
  <c r="W1087" i="18"/>
  <c r="V1087" i="18"/>
  <c r="U1087" i="18"/>
  <c r="T1087" i="18"/>
  <c r="S1087" i="18"/>
  <c r="R1087" i="18"/>
  <c r="Q1087" i="18"/>
  <c r="O1087" i="18"/>
  <c r="N1087" i="18" a="1"/>
  <c r="N1087" i="18" s="1"/>
  <c r="M1087" i="18"/>
  <c r="L1087" i="18"/>
  <c r="K1087" i="18"/>
  <c r="BA1086" i="18"/>
  <c r="AZ1086" i="18"/>
  <c r="AX1086" i="18"/>
  <c r="AY1086" i="18" s="1"/>
  <c r="AW1086" i="18"/>
  <c r="AV1086" i="18"/>
  <c r="AT1086" i="18"/>
  <c r="AS1086" i="18"/>
  <c r="AP1086" i="18" s="1"/>
  <c r="AR1086" i="18"/>
  <c r="AO1086" i="18"/>
  <c r="AN1086" i="18"/>
  <c r="AJ1086" i="18"/>
  <c r="AG1086" i="18"/>
  <c r="AF1086" i="18"/>
  <c r="AE1086" i="18"/>
  <c r="AH1086" i="18" s="1"/>
  <c r="AC1086" i="18" a="1"/>
  <c r="AC1086" i="18" s="1"/>
  <c r="AB1086" i="18" a="1"/>
  <c r="AB1086" i="18" s="1"/>
  <c r="Z1086" i="18"/>
  <c r="Y1086" i="18"/>
  <c r="X1086" i="18"/>
  <c r="W1086" i="18"/>
  <c r="V1086" i="18"/>
  <c r="U1086" i="18"/>
  <c r="T1086" i="18"/>
  <c r="S1086" i="18"/>
  <c r="R1086" i="18"/>
  <c r="Q1086" i="18"/>
  <c r="O1086" i="18"/>
  <c r="N1086" i="18" a="1"/>
  <c r="N1086" i="18" s="1"/>
  <c r="M1086" i="18"/>
  <c r="L1086" i="18"/>
  <c r="K1086" i="18"/>
  <c r="AX1085" i="18"/>
  <c r="AY1085" i="18" s="1"/>
  <c r="AS1085" i="18"/>
  <c r="AQ1085" i="18" s="1"/>
  <c r="AO1085" i="18"/>
  <c r="AE1085" i="18"/>
  <c r="AI1085" i="18" s="1"/>
  <c r="AC1085" i="18" a="1"/>
  <c r="AC1085" i="18" s="1"/>
  <c r="AB1085" i="18" a="1"/>
  <c r="AB1085" i="18" s="1"/>
  <c r="Z1085" i="18"/>
  <c r="Y1085" i="18"/>
  <c r="X1085" i="18"/>
  <c r="W1085" i="18"/>
  <c r="V1085" i="18"/>
  <c r="U1085" i="18"/>
  <c r="T1085" i="18"/>
  <c r="S1085" i="18"/>
  <c r="R1085" i="18"/>
  <c r="Q1085" i="18"/>
  <c r="O1085" i="18"/>
  <c r="N1085" i="18" a="1"/>
  <c r="N1085" i="18" s="1"/>
  <c r="M1085" i="18"/>
  <c r="L1085" i="18"/>
  <c r="K1085" i="18"/>
  <c r="AX1084" i="18"/>
  <c r="AZ1084" i="18" s="1"/>
  <c r="AS1084" i="18"/>
  <c r="AR1084" i="18" s="1"/>
  <c r="AM1084" i="18"/>
  <c r="AH1084" i="18"/>
  <c r="AE1084" i="18"/>
  <c r="AJ1084" i="18" s="1"/>
  <c r="AC1084" i="18" a="1"/>
  <c r="AC1084" i="18" s="1"/>
  <c r="AB1084" i="18" a="1"/>
  <c r="AB1084" i="18" s="1"/>
  <c r="Z1084" i="18"/>
  <c r="Y1084" i="18"/>
  <c r="X1084" i="18"/>
  <c r="W1084" i="18"/>
  <c r="V1084" i="18"/>
  <c r="U1084" i="18"/>
  <c r="T1084" i="18"/>
  <c r="S1084" i="18"/>
  <c r="R1084" i="18"/>
  <c r="Q1084" i="18"/>
  <c r="O1084" i="18"/>
  <c r="N1084" i="18" a="1"/>
  <c r="N1084" i="18" s="1"/>
  <c r="M1084" i="18"/>
  <c r="L1084" i="18"/>
  <c r="K1084" i="18"/>
  <c r="AZ1083" i="18"/>
  <c r="AY1083" i="18"/>
  <c r="AX1083" i="18"/>
  <c r="BA1083" i="18" s="1"/>
  <c r="AV1083" i="18"/>
  <c r="AU1083" i="18"/>
  <c r="AT1083" i="18"/>
  <c r="AS1083" i="18"/>
  <c r="AP1083" i="18" s="1"/>
  <c r="AR1083" i="18"/>
  <c r="AQ1083" i="18"/>
  <c r="AO1083" i="18"/>
  <c r="AN1083" i="18"/>
  <c r="AM1083" i="18"/>
  <c r="AE1083" i="18"/>
  <c r="AK1083" i="18" s="1"/>
  <c r="AC1083" i="18" a="1"/>
  <c r="AC1083" i="18" s="1"/>
  <c r="AB1083" i="18" a="1"/>
  <c r="AB1083" i="18" s="1"/>
  <c r="Z1083" i="18"/>
  <c r="Y1083" i="18"/>
  <c r="X1083" i="18"/>
  <c r="W1083" i="18"/>
  <c r="V1083" i="18"/>
  <c r="U1083" i="18"/>
  <c r="T1083" i="18"/>
  <c r="S1083" i="18"/>
  <c r="R1083" i="18"/>
  <c r="Q1083" i="18"/>
  <c r="O1083" i="18"/>
  <c r="N1083" i="18" a="1"/>
  <c r="N1083" i="18" s="1"/>
  <c r="M1083" i="18"/>
  <c r="L1083" i="18"/>
  <c r="K1083" i="18"/>
  <c r="AY1082" i="18"/>
  <c r="AX1082" i="18"/>
  <c r="BA1082" i="18" s="1"/>
  <c r="AU1082" i="18"/>
  <c r="AT1082" i="18"/>
  <c r="AS1082" i="18"/>
  <c r="AP1082" i="18" s="1"/>
  <c r="AO1082" i="18"/>
  <c r="AN1082" i="18"/>
  <c r="AG1082" i="18"/>
  <c r="AF1082" i="18"/>
  <c r="AE1082" i="18"/>
  <c r="AH1082" i="18" s="1"/>
  <c r="AC1082" i="18" a="1"/>
  <c r="AC1082" i="18" s="1"/>
  <c r="AB1082" i="18" a="1"/>
  <c r="AB1082" i="18" s="1"/>
  <c r="Z1082" i="18"/>
  <c r="Y1082" i="18"/>
  <c r="X1082" i="18"/>
  <c r="W1082" i="18"/>
  <c r="V1082" i="18"/>
  <c r="U1082" i="18"/>
  <c r="T1082" i="18"/>
  <c r="S1082" i="18"/>
  <c r="R1082" i="18"/>
  <c r="Q1082" i="18"/>
  <c r="O1082" i="18"/>
  <c r="N1082" i="18" a="1"/>
  <c r="N1082" i="18" s="1"/>
  <c r="M1082" i="18"/>
  <c r="L1082" i="18"/>
  <c r="K1082" i="18"/>
  <c r="BA1081" i="18"/>
  <c r="AX1081" i="18"/>
  <c r="AY1081" i="18" s="1"/>
  <c r="AW1081" i="18"/>
  <c r="AT1081" i="18"/>
  <c r="AS1081" i="18"/>
  <c r="AQ1081" i="18" s="1"/>
  <c r="AK1081" i="18"/>
  <c r="AH1081" i="18"/>
  <c r="AG1081" i="18"/>
  <c r="AE1081" i="18"/>
  <c r="AI1081" i="18" s="1"/>
  <c r="AC1081" i="18" a="1"/>
  <c r="AC1081" i="18" s="1"/>
  <c r="AB1081" i="18" a="1"/>
  <c r="AB1081" i="18" s="1"/>
  <c r="Z1081" i="18"/>
  <c r="Y1081" i="18"/>
  <c r="X1081" i="18"/>
  <c r="W1081" i="18"/>
  <c r="V1081" i="18"/>
  <c r="U1081" i="18"/>
  <c r="T1081" i="18"/>
  <c r="S1081" i="18"/>
  <c r="R1081" i="18"/>
  <c r="Q1081" i="18"/>
  <c r="O1081" i="18"/>
  <c r="N1081" i="18" a="1"/>
  <c r="N1081" i="18" s="1"/>
  <c r="M1081" i="18"/>
  <c r="L1081" i="18"/>
  <c r="K1081" i="18"/>
  <c r="AX1080" i="18"/>
  <c r="AZ1080" i="18" s="1"/>
  <c r="AS1080" i="18"/>
  <c r="AR1080" i="18" s="1"/>
  <c r="AQ1080" i="18"/>
  <c r="AP1080" i="18"/>
  <c r="AO1080" i="18"/>
  <c r="AM1080" i="18"/>
  <c r="AL1080" i="18"/>
  <c r="AH1080" i="18"/>
  <c r="AE1080" i="18"/>
  <c r="AJ1080" i="18" s="1"/>
  <c r="AC1080" i="18" a="1"/>
  <c r="AC1080" i="18" s="1"/>
  <c r="AB1080" i="18" a="1"/>
  <c r="AB1080" i="18" s="1"/>
  <c r="Z1080" i="18"/>
  <c r="Y1080" i="18"/>
  <c r="X1080" i="18"/>
  <c r="W1080" i="18"/>
  <c r="V1080" i="18"/>
  <c r="U1080" i="18"/>
  <c r="T1080" i="18"/>
  <c r="S1080" i="18"/>
  <c r="R1080" i="18"/>
  <c r="Q1080" i="18"/>
  <c r="O1080" i="18"/>
  <c r="N1080" i="18" a="1"/>
  <c r="N1080" i="18" s="1"/>
  <c r="M1080" i="18"/>
  <c r="L1080" i="18"/>
  <c r="K1080" i="18"/>
  <c r="AZ1079" i="18"/>
  <c r="AY1079" i="18"/>
  <c r="AX1079" i="18"/>
  <c r="BA1079" i="18" s="1"/>
  <c r="AV1079" i="18"/>
  <c r="AU1079" i="18"/>
  <c r="AT1079" i="18"/>
  <c r="AS1079" i="18"/>
  <c r="AP1079" i="18" s="1"/>
  <c r="AR1079" i="18"/>
  <c r="AQ1079" i="18"/>
  <c r="AO1079" i="18"/>
  <c r="AN1079" i="18"/>
  <c r="AM1079" i="18"/>
  <c r="AE1079" i="18"/>
  <c r="AK1079" i="18" s="1"/>
  <c r="AC1079" i="18" a="1"/>
  <c r="AC1079" i="18" s="1"/>
  <c r="AB1079" i="18" a="1"/>
  <c r="AB1079" i="18" s="1"/>
  <c r="Z1079" i="18"/>
  <c r="Y1079" i="18"/>
  <c r="X1079" i="18"/>
  <c r="W1079" i="18"/>
  <c r="V1079" i="18"/>
  <c r="U1079" i="18"/>
  <c r="T1079" i="18"/>
  <c r="S1079" i="18"/>
  <c r="R1079" i="18"/>
  <c r="Q1079" i="18"/>
  <c r="O1079" i="18"/>
  <c r="N1079" i="18" a="1"/>
  <c r="N1079" i="18" s="1"/>
  <c r="M1079" i="18"/>
  <c r="L1079" i="18"/>
  <c r="K1079" i="18"/>
  <c r="AX1078" i="18"/>
  <c r="AY1078" i="18" s="1"/>
  <c r="AS1078" i="18"/>
  <c r="AP1078" i="18" s="1"/>
  <c r="AE1078" i="18"/>
  <c r="AH1078" i="18" s="1"/>
  <c r="AC1078" i="18" a="1"/>
  <c r="AC1078" i="18" s="1"/>
  <c r="AB1078" i="18" a="1"/>
  <c r="AB1078" i="18" s="1"/>
  <c r="Z1078" i="18"/>
  <c r="Y1078" i="18"/>
  <c r="X1078" i="18"/>
  <c r="W1078" i="18"/>
  <c r="V1078" i="18"/>
  <c r="U1078" i="18"/>
  <c r="T1078" i="18"/>
  <c r="S1078" i="18"/>
  <c r="R1078" i="18"/>
  <c r="Q1078" i="18"/>
  <c r="O1078" i="18"/>
  <c r="N1078" i="18" a="1"/>
  <c r="N1078" i="18" s="1"/>
  <c r="M1078" i="18"/>
  <c r="L1078" i="18"/>
  <c r="K1078" i="18"/>
  <c r="BA1077" i="18"/>
  <c r="AX1077" i="18"/>
  <c r="AY1077" i="18" s="1"/>
  <c r="AS1077" i="18"/>
  <c r="AQ1077" i="18" s="1"/>
  <c r="AG1077" i="18"/>
  <c r="AE1077" i="18"/>
  <c r="AI1077" i="18" s="1"/>
  <c r="AC1077" i="18" a="1"/>
  <c r="AC1077" i="18" s="1"/>
  <c r="AB1077" i="18" a="1"/>
  <c r="AB1077" i="18" s="1"/>
  <c r="Z1077" i="18"/>
  <c r="Y1077" i="18"/>
  <c r="X1077" i="18"/>
  <c r="W1077" i="18"/>
  <c r="V1077" i="18"/>
  <c r="U1077" i="18"/>
  <c r="T1077" i="18"/>
  <c r="S1077" i="18"/>
  <c r="R1077" i="18"/>
  <c r="Q1077" i="18"/>
  <c r="O1077" i="18"/>
  <c r="N1077" i="18" a="1"/>
  <c r="N1077" i="18" s="1"/>
  <c r="M1077" i="18"/>
  <c r="L1077" i="18"/>
  <c r="K1077" i="18"/>
  <c r="AX1076" i="18"/>
  <c r="AZ1076" i="18" s="1"/>
  <c r="AT1076" i="18"/>
  <c r="AS1076" i="18"/>
  <c r="AR1076" i="18" s="1"/>
  <c r="AO1076" i="18"/>
  <c r="AM1076" i="18"/>
  <c r="AE1076" i="18"/>
  <c r="AJ1076" i="18" s="1"/>
  <c r="AC1076" i="18" a="1"/>
  <c r="AC1076" i="18" s="1"/>
  <c r="AB1076" i="18" a="1"/>
  <c r="AB1076" i="18" s="1"/>
  <c r="Z1076" i="18"/>
  <c r="Y1076" i="18"/>
  <c r="X1076" i="18"/>
  <c r="W1076" i="18"/>
  <c r="V1076" i="18"/>
  <c r="U1076" i="18"/>
  <c r="T1076" i="18"/>
  <c r="S1076" i="18"/>
  <c r="R1076" i="18"/>
  <c r="Q1076" i="18"/>
  <c r="O1076" i="18"/>
  <c r="N1076" i="18" a="1"/>
  <c r="N1076" i="18" s="1"/>
  <c r="M1076" i="18"/>
  <c r="L1076" i="18"/>
  <c r="K1076" i="18"/>
  <c r="BA1075" i="18"/>
  <c r="AZ1075" i="18"/>
  <c r="AY1075" i="18"/>
  <c r="AX1075" i="18"/>
  <c r="AW1075" i="18"/>
  <c r="AV1075" i="18"/>
  <c r="AU1075" i="18"/>
  <c r="AT1075" i="18"/>
  <c r="AS1075" i="18"/>
  <c r="AP1075" i="18" s="1"/>
  <c r="AN1075" i="18"/>
  <c r="AE1075" i="18"/>
  <c r="AK1075" i="18" s="1"/>
  <c r="AC1075" i="18" a="1"/>
  <c r="AC1075" i="18" s="1"/>
  <c r="AB1075" i="18" a="1"/>
  <c r="AB1075" i="18" s="1"/>
  <c r="Z1075" i="18"/>
  <c r="Y1075" i="18"/>
  <c r="X1075" i="18"/>
  <c r="W1075" i="18"/>
  <c r="V1075" i="18"/>
  <c r="U1075" i="18"/>
  <c r="T1075" i="18"/>
  <c r="S1075" i="18"/>
  <c r="R1075" i="18"/>
  <c r="Q1075" i="18"/>
  <c r="O1075" i="18"/>
  <c r="N1075" i="18" a="1"/>
  <c r="N1075" i="18" s="1"/>
  <c r="M1075" i="18"/>
  <c r="L1075" i="18"/>
  <c r="K1075" i="18"/>
  <c r="AZ1074" i="18"/>
  <c r="AY1074" i="18"/>
  <c r="AX1074" i="18"/>
  <c r="BA1074" i="18" s="1"/>
  <c r="AV1074" i="18"/>
  <c r="AU1074" i="18"/>
  <c r="AT1074" i="18"/>
  <c r="AS1074" i="18"/>
  <c r="AP1074" i="18" s="1"/>
  <c r="AR1074" i="18"/>
  <c r="AO1074" i="18"/>
  <c r="AN1074" i="18"/>
  <c r="AJ1074" i="18"/>
  <c r="AG1074" i="18"/>
  <c r="AF1074" i="18"/>
  <c r="AE1074" i="18"/>
  <c r="AH1074" i="18" s="1"/>
  <c r="AC1074" i="18" a="1"/>
  <c r="AC1074" i="18" s="1"/>
  <c r="AB1074" i="18" a="1"/>
  <c r="AB1074" i="18" s="1"/>
  <c r="Z1074" i="18"/>
  <c r="Y1074" i="18"/>
  <c r="X1074" i="18"/>
  <c r="W1074" i="18"/>
  <c r="V1074" i="18"/>
  <c r="U1074" i="18"/>
  <c r="T1074" i="18"/>
  <c r="S1074" i="18"/>
  <c r="R1074" i="18"/>
  <c r="Q1074" i="18"/>
  <c r="O1074" i="18"/>
  <c r="N1074" i="18" a="1"/>
  <c r="N1074" i="18" s="1"/>
  <c r="M1074" i="18"/>
  <c r="L1074" i="18"/>
  <c r="K1074" i="18"/>
  <c r="AX1073" i="18"/>
  <c r="AY1073" i="18" s="1"/>
  <c r="AS1073" i="18"/>
  <c r="AQ1073" i="18" s="1"/>
  <c r="AO1073" i="18"/>
  <c r="AE1073" i="18"/>
  <c r="AI1073" i="18" s="1"/>
  <c r="AC1073" i="18" a="1"/>
  <c r="AC1073" i="18" s="1"/>
  <c r="AB1073" i="18" a="1"/>
  <c r="AB1073" i="18" s="1"/>
  <c r="Z1073" i="18"/>
  <c r="Y1073" i="18"/>
  <c r="X1073" i="18"/>
  <c r="W1073" i="18"/>
  <c r="V1073" i="18"/>
  <c r="U1073" i="18"/>
  <c r="T1073" i="18"/>
  <c r="S1073" i="18"/>
  <c r="R1073" i="18"/>
  <c r="Q1073" i="18"/>
  <c r="O1073" i="18"/>
  <c r="N1073" i="18"/>
  <c r="N1073" i="18" a="1"/>
  <c r="M1073" i="18"/>
  <c r="L1073" i="18"/>
  <c r="K1073" i="18"/>
  <c r="AX1072" i="18"/>
  <c r="AZ1072" i="18" s="1"/>
  <c r="AS1072" i="18"/>
  <c r="AR1072" i="18" s="1"/>
  <c r="AM1072" i="18"/>
  <c r="AH1072" i="18"/>
  <c r="AE1072" i="18"/>
  <c r="AJ1072" i="18" s="1"/>
  <c r="AC1072" i="18" a="1"/>
  <c r="AC1072" i="18" s="1"/>
  <c r="AB1072" i="18" a="1"/>
  <c r="AB1072" i="18" s="1"/>
  <c r="Z1072" i="18"/>
  <c r="Y1072" i="18"/>
  <c r="X1072" i="18"/>
  <c r="W1072" i="18"/>
  <c r="V1072" i="18"/>
  <c r="U1072" i="18"/>
  <c r="T1072" i="18"/>
  <c r="S1072" i="18"/>
  <c r="R1072" i="18"/>
  <c r="Q1072" i="18"/>
  <c r="O1072" i="18"/>
  <c r="N1072" i="18" a="1"/>
  <c r="N1072" i="18" s="1"/>
  <c r="M1072" i="18"/>
  <c r="L1072" i="18"/>
  <c r="K1072" i="18"/>
  <c r="AZ1071" i="18"/>
  <c r="AY1071" i="18"/>
  <c r="AX1071" i="18"/>
  <c r="BA1071" i="18" s="1"/>
  <c r="AV1071" i="18"/>
  <c r="AU1071" i="18"/>
  <c r="AT1071" i="18"/>
  <c r="AS1071" i="18"/>
  <c r="AP1071" i="18" s="1"/>
  <c r="AR1071" i="18"/>
  <c r="AQ1071" i="18"/>
  <c r="AO1071" i="18"/>
  <c r="AN1071" i="18"/>
  <c r="AM1071" i="18"/>
  <c r="AE1071" i="18"/>
  <c r="AK1071" i="18" s="1"/>
  <c r="AC1071" i="18" a="1"/>
  <c r="AC1071" i="18" s="1"/>
  <c r="AB1071" i="18" a="1"/>
  <c r="AB1071" i="18" s="1"/>
  <c r="Z1071" i="18"/>
  <c r="Y1071" i="18"/>
  <c r="X1071" i="18"/>
  <c r="W1071" i="18"/>
  <c r="V1071" i="18"/>
  <c r="U1071" i="18"/>
  <c r="T1071" i="18"/>
  <c r="S1071" i="18"/>
  <c r="R1071" i="18"/>
  <c r="Q1071" i="18"/>
  <c r="O1071" i="18"/>
  <c r="N1071" i="18" a="1"/>
  <c r="N1071" i="18" s="1"/>
  <c r="M1071" i="18"/>
  <c r="L1071" i="18"/>
  <c r="K1071" i="18"/>
  <c r="AY1070" i="18"/>
  <c r="AX1070" i="18"/>
  <c r="BA1070" i="18" s="1"/>
  <c r="AU1070" i="18"/>
  <c r="AT1070" i="18"/>
  <c r="AS1070" i="18"/>
  <c r="AP1070" i="18" s="1"/>
  <c r="AO1070" i="18"/>
  <c r="AN1070" i="18"/>
  <c r="AG1070" i="18"/>
  <c r="AF1070" i="18"/>
  <c r="AE1070" i="18"/>
  <c r="AH1070" i="18" s="1"/>
  <c r="AC1070" i="18" a="1"/>
  <c r="AC1070" i="18" s="1"/>
  <c r="AB1070" i="18" a="1"/>
  <c r="AB1070" i="18" s="1"/>
  <c r="Z1070" i="18"/>
  <c r="Y1070" i="18"/>
  <c r="X1070" i="18"/>
  <c r="W1070" i="18"/>
  <c r="V1070" i="18"/>
  <c r="U1070" i="18"/>
  <c r="T1070" i="18"/>
  <c r="S1070" i="18"/>
  <c r="R1070" i="18"/>
  <c r="Q1070" i="18"/>
  <c r="O1070" i="18"/>
  <c r="N1070" i="18" a="1"/>
  <c r="N1070" i="18" s="1"/>
  <c r="M1070" i="18"/>
  <c r="L1070" i="18"/>
  <c r="K1070" i="18"/>
  <c r="BA1069" i="18"/>
  <c r="AX1069" i="18"/>
  <c r="AY1069" i="18" s="1"/>
  <c r="AW1069" i="18"/>
  <c r="AT1069" i="18"/>
  <c r="AS1069" i="18"/>
  <c r="AQ1069" i="18" s="1"/>
  <c r="AK1069" i="18"/>
  <c r="AH1069" i="18"/>
  <c r="AG1069" i="18"/>
  <c r="AE1069" i="18"/>
  <c r="AI1069" i="18" s="1"/>
  <c r="AC1069" i="18" a="1"/>
  <c r="AC1069" i="18" s="1"/>
  <c r="AB1069" i="18" a="1"/>
  <c r="AB1069" i="18" s="1"/>
  <c r="Z1069" i="18"/>
  <c r="Y1069" i="18"/>
  <c r="X1069" i="18"/>
  <c r="W1069" i="18"/>
  <c r="V1069" i="18"/>
  <c r="U1069" i="18"/>
  <c r="T1069" i="18"/>
  <c r="S1069" i="18"/>
  <c r="R1069" i="18"/>
  <c r="Q1069" i="18"/>
  <c r="O1069" i="18"/>
  <c r="N1069" i="18"/>
  <c r="N1069" i="18" a="1"/>
  <c r="M1069" i="18"/>
  <c r="L1069" i="18"/>
  <c r="K1069" i="18"/>
  <c r="AX1068" i="18"/>
  <c r="AZ1068" i="18" s="1"/>
  <c r="AS1068" i="18"/>
  <c r="AR1068" i="18" s="1"/>
  <c r="AQ1068" i="18"/>
  <c r="AP1068" i="18"/>
  <c r="AO1068" i="18"/>
  <c r="AM1068" i="18"/>
  <c r="AL1068" i="18"/>
  <c r="AH1068" i="18"/>
  <c r="AE1068" i="18"/>
  <c r="AJ1068" i="18" s="1"/>
  <c r="AC1068" i="18" a="1"/>
  <c r="AC1068" i="18" s="1"/>
  <c r="AB1068" i="18" a="1"/>
  <c r="AB1068" i="18" s="1"/>
  <c r="Z1068" i="18"/>
  <c r="Y1068" i="18"/>
  <c r="X1068" i="18"/>
  <c r="W1068" i="18"/>
  <c r="V1068" i="18"/>
  <c r="U1068" i="18"/>
  <c r="T1068" i="18"/>
  <c r="S1068" i="18"/>
  <c r="R1068" i="18"/>
  <c r="Q1068" i="18"/>
  <c r="O1068" i="18"/>
  <c r="N1068" i="18" a="1"/>
  <c r="N1068" i="18" s="1"/>
  <c r="M1068" i="18"/>
  <c r="L1068" i="18"/>
  <c r="K1068" i="18"/>
  <c r="AY1067" i="18"/>
  <c r="AX1067" i="18"/>
  <c r="BA1067" i="18" s="1"/>
  <c r="AT1067" i="18"/>
  <c r="AS1067" i="18"/>
  <c r="AR1067" i="18" s="1"/>
  <c r="AP1067" i="18"/>
  <c r="AO1067" i="18"/>
  <c r="AL1067" i="18"/>
  <c r="AE1067" i="18"/>
  <c r="AK1067" i="18" s="1"/>
  <c r="AC1067" i="18" a="1"/>
  <c r="AC1067" i="18" s="1"/>
  <c r="AB1067" i="18" a="1"/>
  <c r="AB1067" i="18" s="1"/>
  <c r="Z1067" i="18"/>
  <c r="Y1067" i="18"/>
  <c r="X1067" i="18"/>
  <c r="W1067" i="18"/>
  <c r="V1067" i="18"/>
  <c r="U1067" i="18"/>
  <c r="T1067" i="18"/>
  <c r="S1067" i="18"/>
  <c r="R1067" i="18"/>
  <c r="Q1067" i="18"/>
  <c r="O1067" i="18"/>
  <c r="N1067" i="18" a="1"/>
  <c r="N1067" i="18" s="1"/>
  <c r="M1067" i="18"/>
  <c r="L1067" i="18"/>
  <c r="K1067" i="18"/>
  <c r="AY1066" i="18"/>
  <c r="AX1066" i="18"/>
  <c r="BA1066" i="18" s="1"/>
  <c r="AU1066" i="18"/>
  <c r="AT1066" i="18"/>
  <c r="AS1066" i="18"/>
  <c r="AP1066" i="18" s="1"/>
  <c r="AO1066" i="18"/>
  <c r="AN1066" i="18"/>
  <c r="AG1066" i="18"/>
  <c r="AF1066" i="18"/>
  <c r="AE1066" i="18"/>
  <c r="AH1066" i="18" s="1"/>
  <c r="AC1066" i="18" a="1"/>
  <c r="AC1066" i="18" s="1"/>
  <c r="AB1066" i="18" a="1"/>
  <c r="AB1066" i="18" s="1"/>
  <c r="Z1066" i="18"/>
  <c r="Y1066" i="18"/>
  <c r="X1066" i="18"/>
  <c r="W1066" i="18"/>
  <c r="V1066" i="18"/>
  <c r="U1066" i="18"/>
  <c r="T1066" i="18"/>
  <c r="S1066" i="18"/>
  <c r="R1066" i="18"/>
  <c r="Q1066" i="18"/>
  <c r="O1066" i="18"/>
  <c r="N1066" i="18" a="1"/>
  <c r="N1066" i="18" s="1"/>
  <c r="M1066" i="18"/>
  <c r="L1066" i="18"/>
  <c r="K1066" i="18"/>
  <c r="AX1065" i="18"/>
  <c r="AY1065" i="18" s="1"/>
  <c r="AS1065" i="18"/>
  <c r="AQ1065" i="18" s="1"/>
  <c r="AO1065" i="18"/>
  <c r="AK1065" i="18"/>
  <c r="AG1065" i="18"/>
  <c r="AF1065" i="18"/>
  <c r="AE1065" i="18"/>
  <c r="AI1065" i="18" s="1"/>
  <c r="AC1065" i="18" a="1"/>
  <c r="AC1065" i="18" s="1"/>
  <c r="AB1065" i="18" a="1"/>
  <c r="AB1065" i="18" s="1"/>
  <c r="Z1065" i="18"/>
  <c r="Y1065" i="18"/>
  <c r="X1065" i="18"/>
  <c r="W1065" i="18"/>
  <c r="V1065" i="18"/>
  <c r="U1065" i="18"/>
  <c r="T1065" i="18"/>
  <c r="S1065" i="18"/>
  <c r="R1065" i="18"/>
  <c r="Q1065" i="18"/>
  <c r="O1065" i="18"/>
  <c r="N1065" i="18" a="1"/>
  <c r="N1065" i="18" s="1"/>
  <c r="M1065" i="18"/>
  <c r="L1065" i="18"/>
  <c r="K1065" i="18"/>
  <c r="AX1064" i="18"/>
  <c r="AZ1064" i="18" s="1"/>
  <c r="AS1064" i="18"/>
  <c r="AR1064" i="18" s="1"/>
  <c r="AP1064" i="18"/>
  <c r="AO1064" i="18"/>
  <c r="AM1064" i="18"/>
  <c r="AH1064" i="18"/>
  <c r="AE1064" i="18"/>
  <c r="AJ1064" i="18" s="1"/>
  <c r="AC1064" i="18" a="1"/>
  <c r="AC1064" i="18" s="1"/>
  <c r="AB1064" i="18" a="1"/>
  <c r="AB1064" i="18" s="1"/>
  <c r="Z1064" i="18"/>
  <c r="Y1064" i="18"/>
  <c r="X1064" i="18"/>
  <c r="W1064" i="18"/>
  <c r="V1064" i="18"/>
  <c r="U1064" i="18"/>
  <c r="T1064" i="18"/>
  <c r="S1064" i="18"/>
  <c r="R1064" i="18"/>
  <c r="Q1064" i="18"/>
  <c r="O1064" i="18"/>
  <c r="N1064" i="18"/>
  <c r="N1064" i="18" a="1"/>
  <c r="M1064" i="18"/>
  <c r="L1064" i="18"/>
  <c r="K1064" i="18"/>
  <c r="AY1063" i="18"/>
  <c r="AX1063" i="18"/>
  <c r="BA1063" i="18" s="1"/>
  <c r="AT1063" i="18"/>
  <c r="AS1063" i="18"/>
  <c r="AR1063" i="18" s="1"/>
  <c r="AP1063" i="18"/>
  <c r="AO1063" i="18"/>
  <c r="AL1063" i="18"/>
  <c r="AI1063" i="18"/>
  <c r="AE1063" i="18"/>
  <c r="AC1063" i="18" a="1"/>
  <c r="AC1063" i="18" s="1"/>
  <c r="AB1063" i="18" a="1"/>
  <c r="AB1063" i="18" s="1"/>
  <c r="Z1063" i="18"/>
  <c r="Y1063" i="18"/>
  <c r="X1063" i="18"/>
  <c r="W1063" i="18"/>
  <c r="V1063" i="18"/>
  <c r="U1063" i="18"/>
  <c r="T1063" i="18"/>
  <c r="S1063" i="18"/>
  <c r="R1063" i="18"/>
  <c r="Q1063" i="18"/>
  <c r="O1063" i="18"/>
  <c r="N1063" i="18" a="1"/>
  <c r="N1063" i="18" s="1"/>
  <c r="M1063" i="18"/>
  <c r="L1063" i="18"/>
  <c r="K1063" i="18"/>
  <c r="AZ1062" i="18"/>
  <c r="AY1062" i="18"/>
  <c r="AX1062" i="18"/>
  <c r="BA1062" i="18" s="1"/>
  <c r="AV1062" i="18"/>
  <c r="AU1062" i="18"/>
  <c r="AT1062" i="18"/>
  <c r="AS1062" i="18"/>
  <c r="AP1062" i="18" s="1"/>
  <c r="AR1062" i="18"/>
  <c r="AO1062" i="18"/>
  <c r="AN1062" i="18"/>
  <c r="AJ1062" i="18"/>
  <c r="AG1062" i="18"/>
  <c r="AF1062" i="18"/>
  <c r="AE1062" i="18"/>
  <c r="AH1062" i="18" s="1"/>
  <c r="AC1062" i="18" a="1"/>
  <c r="AC1062" i="18" s="1"/>
  <c r="AB1062" i="18" a="1"/>
  <c r="AB1062" i="18" s="1"/>
  <c r="Z1062" i="18"/>
  <c r="Y1062" i="18"/>
  <c r="X1062" i="18"/>
  <c r="W1062" i="18"/>
  <c r="V1062" i="18"/>
  <c r="U1062" i="18"/>
  <c r="T1062" i="18"/>
  <c r="S1062" i="18"/>
  <c r="R1062" i="18"/>
  <c r="Q1062" i="18"/>
  <c r="O1062" i="18"/>
  <c r="N1062" i="18" a="1"/>
  <c r="N1062" i="18" s="1"/>
  <c r="M1062" i="18"/>
  <c r="L1062" i="18"/>
  <c r="K1062" i="18"/>
  <c r="AX1061" i="18"/>
  <c r="AW1061" i="18" s="1"/>
  <c r="AS1061" i="18"/>
  <c r="AL1061" i="18" s="1"/>
  <c r="AK1061" i="18"/>
  <c r="AF1061" i="18"/>
  <c r="AE1061" i="18"/>
  <c r="AI1061" i="18" s="1"/>
  <c r="AC1061" i="18" a="1"/>
  <c r="AC1061" i="18" s="1"/>
  <c r="AB1061" i="18" a="1"/>
  <c r="AB1061" i="18" s="1"/>
  <c r="Z1061" i="18"/>
  <c r="Y1061" i="18"/>
  <c r="X1061" i="18"/>
  <c r="W1061" i="18"/>
  <c r="V1061" i="18"/>
  <c r="U1061" i="18"/>
  <c r="T1061" i="18"/>
  <c r="S1061" i="18"/>
  <c r="R1061" i="18"/>
  <c r="Q1061" i="18"/>
  <c r="O1061" i="18"/>
  <c r="N1061" i="18" a="1"/>
  <c r="N1061" i="18" s="1"/>
  <c r="M1061" i="18"/>
  <c r="L1061" i="18"/>
  <c r="K1061" i="18"/>
  <c r="AX1060" i="18"/>
  <c r="AY1060" i="18" s="1"/>
  <c r="AU1060" i="18"/>
  <c r="AT1060" i="18"/>
  <c r="AS1060" i="18"/>
  <c r="AR1060" i="18" s="1"/>
  <c r="AQ1060" i="18"/>
  <c r="AP1060" i="18"/>
  <c r="AO1060" i="18"/>
  <c r="AM1060" i="18"/>
  <c r="AL1060" i="18"/>
  <c r="AI1060" i="18"/>
  <c r="AH1060" i="18"/>
  <c r="AE1060" i="18"/>
  <c r="AC1060" i="18" a="1"/>
  <c r="AC1060" i="18" s="1"/>
  <c r="AB1060" i="18" a="1"/>
  <c r="AB1060" i="18" s="1"/>
  <c r="Z1060" i="18"/>
  <c r="Y1060" i="18"/>
  <c r="X1060" i="18"/>
  <c r="W1060" i="18"/>
  <c r="V1060" i="18"/>
  <c r="U1060" i="18"/>
  <c r="T1060" i="18"/>
  <c r="S1060" i="18"/>
  <c r="R1060" i="18"/>
  <c r="Q1060" i="18"/>
  <c r="O1060" i="18"/>
  <c r="N1060" i="18" a="1"/>
  <c r="N1060" i="18" s="1"/>
  <c r="M1060" i="18"/>
  <c r="L1060" i="18"/>
  <c r="K1060" i="18"/>
  <c r="AZ1059" i="18"/>
  <c r="AY1059" i="18"/>
  <c r="AX1059" i="18"/>
  <c r="BA1059" i="18" s="1"/>
  <c r="AV1059" i="18"/>
  <c r="AU1059" i="18"/>
  <c r="AT1059" i="18"/>
  <c r="AS1059" i="18"/>
  <c r="AR1059" i="18" s="1"/>
  <c r="AQ1059" i="18"/>
  <c r="AP1059" i="18"/>
  <c r="AO1059" i="18"/>
  <c r="AN1059" i="18"/>
  <c r="AM1059" i="18"/>
  <c r="AL1059" i="18"/>
  <c r="AF1059" i="18"/>
  <c r="AE1059" i="18"/>
  <c r="AJ1059" i="18" s="1"/>
  <c r="AC1059" i="18" a="1"/>
  <c r="AC1059" i="18" s="1"/>
  <c r="AB1059" i="18" a="1"/>
  <c r="AB1059" i="18" s="1"/>
  <c r="Z1059" i="18"/>
  <c r="Y1059" i="18"/>
  <c r="X1059" i="18"/>
  <c r="W1059" i="18"/>
  <c r="V1059" i="18"/>
  <c r="U1059" i="18"/>
  <c r="T1059" i="18"/>
  <c r="S1059" i="18"/>
  <c r="R1059" i="18"/>
  <c r="Q1059" i="18"/>
  <c r="O1059" i="18"/>
  <c r="N1059" i="18" a="1"/>
  <c r="N1059" i="18" s="1"/>
  <c r="M1059" i="18"/>
  <c r="L1059" i="18"/>
  <c r="K1059" i="18"/>
  <c r="AY1058" i="18"/>
  <c r="AX1058" i="18"/>
  <c r="BA1058" i="18" s="1"/>
  <c r="AU1058" i="18"/>
  <c r="AT1058" i="18"/>
  <c r="AS1058" i="18"/>
  <c r="AN1058" i="18" s="1"/>
  <c r="AO1058" i="18"/>
  <c r="AF1058" i="18"/>
  <c r="AE1058" i="18"/>
  <c r="AH1058" i="18" s="1"/>
  <c r="AC1058" i="18" a="1"/>
  <c r="AC1058" i="18" s="1"/>
  <c r="AB1058" i="18" a="1"/>
  <c r="AB1058" i="18" s="1"/>
  <c r="Z1058" i="18"/>
  <c r="Y1058" i="18"/>
  <c r="X1058" i="18"/>
  <c r="W1058" i="18"/>
  <c r="V1058" i="18"/>
  <c r="U1058" i="18"/>
  <c r="T1058" i="18"/>
  <c r="S1058" i="18"/>
  <c r="R1058" i="18"/>
  <c r="Q1058" i="18"/>
  <c r="O1058" i="18"/>
  <c r="N1058" i="18" a="1"/>
  <c r="N1058" i="18" s="1"/>
  <c r="M1058" i="18"/>
  <c r="L1058" i="18"/>
  <c r="K1058" i="18"/>
  <c r="AX1057" i="18"/>
  <c r="BA1057" i="18" s="1"/>
  <c r="AS1057" i="18"/>
  <c r="AP1057" i="18"/>
  <c r="AO1057" i="18"/>
  <c r="AL1057" i="18"/>
  <c r="AE1057" i="18"/>
  <c r="AI1057" i="18" s="1"/>
  <c r="AC1057" i="18" a="1"/>
  <c r="AC1057" i="18" s="1"/>
  <c r="AB1057" i="18" a="1"/>
  <c r="AB1057" i="18" s="1"/>
  <c r="Z1057" i="18"/>
  <c r="Y1057" i="18"/>
  <c r="X1057" i="18"/>
  <c r="W1057" i="18"/>
  <c r="V1057" i="18"/>
  <c r="U1057" i="18"/>
  <c r="T1057" i="18"/>
  <c r="S1057" i="18"/>
  <c r="R1057" i="18"/>
  <c r="Q1057" i="18"/>
  <c r="O1057" i="18"/>
  <c r="N1057" i="18" a="1"/>
  <c r="N1057" i="18" s="1"/>
  <c r="M1057" i="18"/>
  <c r="L1057" i="18"/>
  <c r="K1057" i="18"/>
  <c r="AY1056" i="18"/>
  <c r="AX1056" i="18"/>
  <c r="AU1056" i="18"/>
  <c r="AT1056" i="18"/>
  <c r="AS1056" i="18"/>
  <c r="AR1056" i="18" s="1"/>
  <c r="AP1056" i="18"/>
  <c r="AO1056" i="18"/>
  <c r="AM1056" i="18"/>
  <c r="AH1056" i="18"/>
  <c r="AE1056" i="18"/>
  <c r="AC1056" i="18" a="1"/>
  <c r="AC1056" i="18" s="1"/>
  <c r="AB1056" i="18" a="1"/>
  <c r="AB1056" i="18" s="1"/>
  <c r="Z1056" i="18"/>
  <c r="Y1056" i="18"/>
  <c r="X1056" i="18"/>
  <c r="W1056" i="18"/>
  <c r="V1056" i="18"/>
  <c r="U1056" i="18"/>
  <c r="T1056" i="18"/>
  <c r="S1056" i="18"/>
  <c r="R1056" i="18"/>
  <c r="Q1056" i="18"/>
  <c r="O1056" i="18"/>
  <c r="N1056" i="18" a="1"/>
  <c r="N1056" i="18" s="1"/>
  <c r="M1056" i="18"/>
  <c r="L1056" i="18"/>
  <c r="K1056" i="18"/>
  <c r="AZ1055" i="18"/>
  <c r="AY1055" i="18"/>
  <c r="AX1055" i="18"/>
  <c r="BA1055" i="18" s="1"/>
  <c r="AU1055" i="18"/>
  <c r="AT1055" i="18"/>
  <c r="AS1055" i="18"/>
  <c r="AR1055" i="18" s="1"/>
  <c r="AQ1055" i="18"/>
  <c r="AP1055" i="18"/>
  <c r="AO1055" i="18"/>
  <c r="AM1055" i="18"/>
  <c r="AL1055" i="18"/>
  <c r="AF1055" i="18"/>
  <c r="AE1055" i="18"/>
  <c r="AJ1055" i="18" s="1"/>
  <c r="AC1055" i="18" a="1"/>
  <c r="AC1055" i="18" s="1"/>
  <c r="AB1055" i="18" a="1"/>
  <c r="AB1055" i="18" s="1"/>
  <c r="Z1055" i="18"/>
  <c r="Y1055" i="18"/>
  <c r="X1055" i="18"/>
  <c r="W1055" i="18"/>
  <c r="V1055" i="18"/>
  <c r="U1055" i="18"/>
  <c r="T1055" i="18"/>
  <c r="S1055" i="18"/>
  <c r="R1055" i="18"/>
  <c r="Q1055" i="18"/>
  <c r="O1055" i="18"/>
  <c r="N1055" i="18" a="1"/>
  <c r="N1055" i="18" s="1"/>
  <c r="M1055" i="18"/>
  <c r="L1055" i="18"/>
  <c r="K1055" i="18"/>
  <c r="BA1054" i="18"/>
  <c r="AZ1054" i="18"/>
  <c r="AY1054" i="18"/>
  <c r="AX1054" i="18"/>
  <c r="AW1054" i="18"/>
  <c r="AV1054" i="18"/>
  <c r="AU1054" i="18"/>
  <c r="AT1054" i="18"/>
  <c r="AS1054" i="18"/>
  <c r="AR1054" i="18" s="1"/>
  <c r="AE1054" i="18"/>
  <c r="AH1054" i="18" s="1"/>
  <c r="AC1054" i="18" a="1"/>
  <c r="AC1054" i="18" s="1"/>
  <c r="AB1054" i="18" a="1"/>
  <c r="AB1054" i="18" s="1"/>
  <c r="Z1054" i="18"/>
  <c r="Y1054" i="18"/>
  <c r="X1054" i="18"/>
  <c r="W1054" i="18"/>
  <c r="V1054" i="18"/>
  <c r="U1054" i="18"/>
  <c r="T1054" i="18"/>
  <c r="S1054" i="18"/>
  <c r="R1054" i="18"/>
  <c r="Q1054" i="18"/>
  <c r="O1054" i="18"/>
  <c r="N1054" i="18"/>
  <c r="N1054" i="18" a="1"/>
  <c r="M1054" i="18"/>
  <c r="L1054" i="18"/>
  <c r="K1054" i="18"/>
  <c r="AX1053" i="18"/>
  <c r="AW1053" i="18" s="1"/>
  <c r="AS1053" i="18"/>
  <c r="AP1053" i="18" s="1"/>
  <c r="AL1053" i="18"/>
  <c r="AK1053" i="18"/>
  <c r="AG1053" i="18"/>
  <c r="AF1053" i="18"/>
  <c r="AE1053" i="18"/>
  <c r="AI1053" i="18" s="1"/>
  <c r="AC1053" i="18" a="1"/>
  <c r="AC1053" i="18" s="1"/>
  <c r="AB1053" i="18" a="1"/>
  <c r="AB1053" i="18" s="1"/>
  <c r="Z1053" i="18"/>
  <c r="Y1053" i="18"/>
  <c r="X1053" i="18"/>
  <c r="W1053" i="18"/>
  <c r="V1053" i="18"/>
  <c r="U1053" i="18"/>
  <c r="T1053" i="18"/>
  <c r="S1053" i="18"/>
  <c r="R1053" i="18"/>
  <c r="Q1053" i="18"/>
  <c r="O1053" i="18"/>
  <c r="N1053" i="18" a="1"/>
  <c r="N1053" i="18" s="1"/>
  <c r="M1053" i="18"/>
  <c r="L1053" i="18"/>
  <c r="K1053" i="18"/>
  <c r="AY1052" i="18"/>
  <c r="AX1052" i="18"/>
  <c r="AU1052" i="18" s="1"/>
  <c r="AS1052" i="18"/>
  <c r="AR1052" i="18" s="1"/>
  <c r="AP1052" i="18"/>
  <c r="AO1052" i="18"/>
  <c r="AM1052" i="18"/>
  <c r="AE1052" i="18"/>
  <c r="AI1052" i="18" s="1"/>
  <c r="AC1052" i="18" a="1"/>
  <c r="AC1052" i="18" s="1"/>
  <c r="AB1052" i="18" a="1"/>
  <c r="AB1052" i="18" s="1"/>
  <c r="Z1052" i="18"/>
  <c r="Y1052" i="18"/>
  <c r="X1052" i="18"/>
  <c r="W1052" i="18"/>
  <c r="V1052" i="18"/>
  <c r="U1052" i="18"/>
  <c r="T1052" i="18"/>
  <c r="S1052" i="18"/>
  <c r="R1052" i="18"/>
  <c r="Q1052" i="18"/>
  <c r="O1052" i="18"/>
  <c r="N1052" i="18" a="1"/>
  <c r="N1052" i="18" s="1"/>
  <c r="M1052" i="18"/>
  <c r="L1052" i="18"/>
  <c r="K1052" i="18"/>
  <c r="AY1051" i="18"/>
  <c r="AX1051" i="18"/>
  <c r="BA1051" i="18" s="1"/>
  <c r="AT1051" i="18"/>
  <c r="AS1051" i="18"/>
  <c r="AR1051" i="18" s="1"/>
  <c r="AP1051" i="18"/>
  <c r="AO1051" i="18"/>
  <c r="AL1051" i="18"/>
  <c r="AE1051" i="18"/>
  <c r="AJ1051" i="18" s="1"/>
  <c r="AC1051" i="18" a="1"/>
  <c r="AC1051" i="18" s="1"/>
  <c r="AB1051" i="18" a="1"/>
  <c r="AB1051" i="18" s="1"/>
  <c r="Z1051" i="18"/>
  <c r="Y1051" i="18"/>
  <c r="X1051" i="18"/>
  <c r="W1051" i="18"/>
  <c r="V1051" i="18"/>
  <c r="U1051" i="18"/>
  <c r="T1051" i="18"/>
  <c r="S1051" i="18"/>
  <c r="R1051" i="18"/>
  <c r="Q1051" i="18"/>
  <c r="O1051" i="18"/>
  <c r="N1051" i="18" a="1"/>
  <c r="N1051" i="18" s="1"/>
  <c r="M1051" i="18"/>
  <c r="L1051" i="18"/>
  <c r="K1051" i="18"/>
  <c r="AY1050" i="18"/>
  <c r="AX1050" i="18"/>
  <c r="BA1050" i="18" s="1"/>
  <c r="AU1050" i="18"/>
  <c r="AT1050" i="18"/>
  <c r="AS1050" i="18"/>
  <c r="AR1050" i="18" s="1"/>
  <c r="AE1050" i="18"/>
  <c r="AH1050" i="18" s="1"/>
  <c r="AC1050" i="18" a="1"/>
  <c r="AC1050" i="18" s="1"/>
  <c r="AB1050" i="18" a="1"/>
  <c r="AB1050" i="18" s="1"/>
  <c r="Z1050" i="18"/>
  <c r="Y1050" i="18"/>
  <c r="X1050" i="18"/>
  <c r="W1050" i="18"/>
  <c r="V1050" i="18"/>
  <c r="U1050" i="18"/>
  <c r="T1050" i="18"/>
  <c r="S1050" i="18"/>
  <c r="R1050" i="18"/>
  <c r="Q1050" i="18"/>
  <c r="O1050" i="18"/>
  <c r="N1050" i="18" a="1"/>
  <c r="N1050" i="18" s="1"/>
  <c r="M1050" i="18"/>
  <c r="L1050" i="18"/>
  <c r="K1050" i="18"/>
  <c r="BA1049" i="18"/>
  <c r="AX1049" i="18"/>
  <c r="AW1049" i="18" s="1"/>
  <c r="AS1049" i="18"/>
  <c r="AP1049" i="18" s="1"/>
  <c r="AK1049" i="18"/>
  <c r="AH1049" i="18"/>
  <c r="AG1049" i="18"/>
  <c r="AE1049" i="18"/>
  <c r="AI1049" i="18" s="1"/>
  <c r="AC1049" i="18" a="1"/>
  <c r="AC1049" i="18" s="1"/>
  <c r="AB1049" i="18" a="1"/>
  <c r="AB1049" i="18" s="1"/>
  <c r="Z1049" i="18"/>
  <c r="Y1049" i="18"/>
  <c r="X1049" i="18"/>
  <c r="W1049" i="18"/>
  <c r="V1049" i="18"/>
  <c r="U1049" i="18"/>
  <c r="T1049" i="18"/>
  <c r="S1049" i="18"/>
  <c r="R1049" i="18"/>
  <c r="Q1049" i="18"/>
  <c r="O1049" i="18"/>
  <c r="N1049" i="18" a="1"/>
  <c r="N1049" i="18" s="1"/>
  <c r="M1049" i="18"/>
  <c r="L1049" i="18"/>
  <c r="K1049" i="18"/>
  <c r="AY1048" i="18"/>
  <c r="AX1048" i="18"/>
  <c r="AU1048" i="18" s="1"/>
  <c r="AT1048" i="18"/>
  <c r="AS1048" i="18"/>
  <c r="AR1048" i="18" s="1"/>
  <c r="AO1048" i="18"/>
  <c r="AM1048" i="18"/>
  <c r="AE1048" i="18"/>
  <c r="AH1048" i="18" s="1"/>
  <c r="AC1048" i="18" a="1"/>
  <c r="AC1048" i="18" s="1"/>
  <c r="AB1048" i="18" a="1"/>
  <c r="AB1048" i="18" s="1"/>
  <c r="Z1048" i="18"/>
  <c r="Y1048" i="18"/>
  <c r="X1048" i="18"/>
  <c r="W1048" i="18"/>
  <c r="V1048" i="18"/>
  <c r="U1048" i="18"/>
  <c r="T1048" i="18"/>
  <c r="S1048" i="18"/>
  <c r="R1048" i="18"/>
  <c r="Q1048" i="18"/>
  <c r="O1048" i="18"/>
  <c r="N1048" i="18" a="1"/>
  <c r="N1048" i="18" s="1"/>
  <c r="M1048" i="18"/>
  <c r="L1048" i="18"/>
  <c r="K1048" i="18"/>
  <c r="AX1047" i="18"/>
  <c r="AS1047" i="18"/>
  <c r="AO1047" i="18"/>
  <c r="AE1047" i="18"/>
  <c r="AJ1047" i="18" s="1"/>
  <c r="AC1047" i="18" a="1"/>
  <c r="AC1047" i="18" s="1"/>
  <c r="AB1047" i="18" a="1"/>
  <c r="AB1047" i="18" s="1"/>
  <c r="Z1047" i="18"/>
  <c r="Y1047" i="18"/>
  <c r="X1047" i="18"/>
  <c r="W1047" i="18"/>
  <c r="V1047" i="18"/>
  <c r="U1047" i="18"/>
  <c r="T1047" i="18"/>
  <c r="S1047" i="18"/>
  <c r="R1047" i="18"/>
  <c r="Q1047" i="18"/>
  <c r="O1047" i="18"/>
  <c r="N1047" i="18" a="1"/>
  <c r="N1047" i="18" s="1"/>
  <c r="M1047" i="18"/>
  <c r="L1047" i="18"/>
  <c r="K1047" i="18"/>
  <c r="AX1046" i="18"/>
  <c r="AT1046" i="18"/>
  <c r="AS1046" i="18"/>
  <c r="AR1046" i="18" s="1"/>
  <c r="AJ1046" i="18"/>
  <c r="AG1046" i="18"/>
  <c r="AF1046" i="18"/>
  <c r="AE1046" i="18"/>
  <c r="AH1046" i="18" s="1"/>
  <c r="AC1046" i="18" a="1"/>
  <c r="AC1046" i="18" s="1"/>
  <c r="AB1046" i="18" a="1"/>
  <c r="AB1046" i="18" s="1"/>
  <c r="Z1046" i="18"/>
  <c r="Y1046" i="18"/>
  <c r="X1046" i="18"/>
  <c r="W1046" i="18"/>
  <c r="V1046" i="18"/>
  <c r="U1046" i="18"/>
  <c r="T1046" i="18"/>
  <c r="S1046" i="18"/>
  <c r="R1046" i="18"/>
  <c r="Q1046" i="18"/>
  <c r="O1046" i="18"/>
  <c r="N1046" i="18" a="1"/>
  <c r="N1046" i="18" s="1"/>
  <c r="M1046" i="18"/>
  <c r="L1046" i="18"/>
  <c r="K1046" i="18"/>
  <c r="BA1045" i="18"/>
  <c r="AX1045" i="18"/>
  <c r="AW1045" i="18" s="1"/>
  <c r="AS1045" i="18"/>
  <c r="AP1045" i="18" s="1"/>
  <c r="AH1045" i="18"/>
  <c r="AG1045" i="18"/>
  <c r="AE1045" i="18"/>
  <c r="AI1045" i="18" s="1"/>
  <c r="AC1045" i="18" a="1"/>
  <c r="AC1045" i="18" s="1"/>
  <c r="AB1045" i="18" a="1"/>
  <c r="AB1045" i="18" s="1"/>
  <c r="Z1045" i="18"/>
  <c r="Y1045" i="18"/>
  <c r="X1045" i="18"/>
  <c r="W1045" i="18"/>
  <c r="V1045" i="18"/>
  <c r="U1045" i="18"/>
  <c r="T1045" i="18"/>
  <c r="S1045" i="18"/>
  <c r="R1045" i="18"/>
  <c r="Q1045" i="18"/>
  <c r="O1045" i="18"/>
  <c r="N1045" i="18" a="1"/>
  <c r="N1045" i="18" s="1"/>
  <c r="M1045" i="18"/>
  <c r="L1045" i="18"/>
  <c r="K1045" i="18"/>
  <c r="AY1044" i="18"/>
  <c r="AX1044" i="18"/>
  <c r="AU1044" i="18" s="1"/>
  <c r="AS1044" i="18"/>
  <c r="AM1044" i="18"/>
  <c r="AH1044" i="18"/>
  <c r="AE1044" i="18"/>
  <c r="AC1044" i="18" a="1"/>
  <c r="AC1044" i="18" s="1"/>
  <c r="AB1044" i="18" a="1"/>
  <c r="AB1044" i="18" s="1"/>
  <c r="Z1044" i="18"/>
  <c r="Y1044" i="18"/>
  <c r="X1044" i="18"/>
  <c r="W1044" i="18"/>
  <c r="V1044" i="18"/>
  <c r="U1044" i="18"/>
  <c r="T1044" i="18"/>
  <c r="S1044" i="18"/>
  <c r="R1044" i="18"/>
  <c r="Q1044" i="18"/>
  <c r="O1044" i="18"/>
  <c r="N1044" i="18" a="1"/>
  <c r="N1044" i="18" s="1"/>
  <c r="M1044" i="18"/>
  <c r="L1044" i="18"/>
  <c r="K1044" i="18"/>
  <c r="BA1043" i="18"/>
  <c r="AZ1043" i="18"/>
  <c r="AX1043" i="18"/>
  <c r="AY1043" i="18" s="1"/>
  <c r="AW1043" i="18"/>
  <c r="AV1043" i="18"/>
  <c r="AT1043" i="18"/>
  <c r="AS1043" i="18"/>
  <c r="AE1043" i="18"/>
  <c r="AC1043" i="18" a="1"/>
  <c r="AC1043" i="18" s="1"/>
  <c r="AB1043" i="18" a="1"/>
  <c r="AB1043" i="18" s="1"/>
  <c r="Z1043" i="18"/>
  <c r="Y1043" i="18"/>
  <c r="X1043" i="18"/>
  <c r="W1043" i="18"/>
  <c r="V1043" i="18"/>
  <c r="U1043" i="18"/>
  <c r="T1043" i="18"/>
  <c r="S1043" i="18"/>
  <c r="R1043" i="18"/>
  <c r="Q1043" i="18"/>
  <c r="O1043" i="18"/>
  <c r="N1043" i="18" a="1"/>
  <c r="N1043" i="18" s="1"/>
  <c r="M1043" i="18"/>
  <c r="L1043" i="18"/>
  <c r="K1043" i="18"/>
  <c r="AX1042" i="18"/>
  <c r="AT1042" i="18" s="1"/>
  <c r="AS1042" i="18"/>
  <c r="AR1042" i="18" s="1"/>
  <c r="AG1042" i="18"/>
  <c r="AF1042" i="18"/>
  <c r="AE1042" i="18"/>
  <c r="AH1042" i="18" s="1"/>
  <c r="AC1042" i="18" a="1"/>
  <c r="AC1042" i="18" s="1"/>
  <c r="AB1042" i="18" a="1"/>
  <c r="AB1042" i="18" s="1"/>
  <c r="Z1042" i="18"/>
  <c r="Y1042" i="18"/>
  <c r="X1042" i="18"/>
  <c r="W1042" i="18"/>
  <c r="V1042" i="18"/>
  <c r="U1042" i="18"/>
  <c r="T1042" i="18"/>
  <c r="S1042" i="18"/>
  <c r="R1042" i="18"/>
  <c r="Q1042" i="18"/>
  <c r="O1042" i="18"/>
  <c r="N1042" i="18" a="1"/>
  <c r="N1042" i="18" s="1"/>
  <c r="M1042" i="18"/>
  <c r="L1042" i="18"/>
  <c r="K1042" i="18"/>
  <c r="AX1041" i="18"/>
  <c r="BA1041" i="18" s="1"/>
  <c r="AW1041" i="18"/>
  <c r="AT1041" i="18"/>
  <c r="AS1041" i="18"/>
  <c r="AP1041" i="18"/>
  <c r="AO1041" i="18"/>
  <c r="AL1041" i="18"/>
  <c r="AG1041" i="18"/>
  <c r="AE1041" i="18"/>
  <c r="AI1041" i="18" s="1"/>
  <c r="AC1041" i="18" a="1"/>
  <c r="AC1041" i="18" s="1"/>
  <c r="AB1041" i="18" a="1"/>
  <c r="AB1041" i="18" s="1"/>
  <c r="Z1041" i="18"/>
  <c r="Y1041" i="18"/>
  <c r="X1041" i="18"/>
  <c r="W1041" i="18"/>
  <c r="V1041" i="18"/>
  <c r="U1041" i="18"/>
  <c r="T1041" i="18"/>
  <c r="S1041" i="18"/>
  <c r="R1041" i="18"/>
  <c r="Q1041" i="18"/>
  <c r="O1041" i="18"/>
  <c r="N1041" i="18" a="1"/>
  <c r="N1041" i="18" s="1"/>
  <c r="M1041" i="18"/>
  <c r="L1041" i="18"/>
  <c r="K1041" i="18"/>
  <c r="AX1040" i="18"/>
  <c r="AU1040" i="18" s="1"/>
  <c r="AS1040" i="18"/>
  <c r="AM1040" i="18"/>
  <c r="AE1040" i="18"/>
  <c r="AH1040" i="18" s="1"/>
  <c r="AC1040" i="18" a="1"/>
  <c r="AC1040" i="18" s="1"/>
  <c r="AB1040" i="18" a="1"/>
  <c r="AB1040" i="18" s="1"/>
  <c r="Z1040" i="18"/>
  <c r="Y1040" i="18"/>
  <c r="X1040" i="18"/>
  <c r="W1040" i="18"/>
  <c r="V1040" i="18"/>
  <c r="U1040" i="18"/>
  <c r="T1040" i="18"/>
  <c r="S1040" i="18"/>
  <c r="R1040" i="18"/>
  <c r="Q1040" i="18"/>
  <c r="O1040" i="18"/>
  <c r="N1040" i="18" a="1"/>
  <c r="N1040" i="18" s="1"/>
  <c r="M1040" i="18"/>
  <c r="L1040" i="18"/>
  <c r="K1040" i="18"/>
  <c r="AZ1039" i="18"/>
  <c r="AY1039" i="18"/>
  <c r="AX1039" i="18"/>
  <c r="BA1039" i="18" s="1"/>
  <c r="AV1039" i="18"/>
  <c r="AU1039" i="18"/>
  <c r="AT1039" i="18"/>
  <c r="AS1039" i="18"/>
  <c r="AR1039" i="18"/>
  <c r="AQ1039" i="18"/>
  <c r="AP1039" i="18"/>
  <c r="AO1039" i="18"/>
  <c r="AN1039" i="18"/>
  <c r="AM1039" i="18"/>
  <c r="AL1039" i="18"/>
  <c r="AF1039" i="18"/>
  <c r="AE1039" i="18"/>
  <c r="AJ1039" i="18" s="1"/>
  <c r="AC1039" i="18" a="1"/>
  <c r="AC1039" i="18" s="1"/>
  <c r="AB1039" i="18" a="1"/>
  <c r="AB1039" i="18" s="1"/>
  <c r="Z1039" i="18"/>
  <c r="Y1039" i="18"/>
  <c r="X1039" i="18"/>
  <c r="W1039" i="18"/>
  <c r="V1039" i="18"/>
  <c r="U1039" i="18"/>
  <c r="T1039" i="18"/>
  <c r="S1039" i="18"/>
  <c r="R1039" i="18"/>
  <c r="Q1039" i="18"/>
  <c r="O1039" i="18"/>
  <c r="N1039" i="18" a="1"/>
  <c r="N1039" i="18" s="1"/>
  <c r="M1039" i="18"/>
  <c r="L1039" i="18"/>
  <c r="K1039" i="18"/>
  <c r="AY1038" i="18"/>
  <c r="AX1038" i="18"/>
  <c r="BA1038" i="18" s="1"/>
  <c r="AU1038" i="18"/>
  <c r="AT1038" i="18"/>
  <c r="AS1038" i="18"/>
  <c r="AN1038" i="18" s="1"/>
  <c r="AR1038" i="18"/>
  <c r="AO1038" i="18"/>
  <c r="AF1038" i="18"/>
  <c r="AE1038" i="18"/>
  <c r="AH1038" i="18" s="1"/>
  <c r="AC1038" i="18" a="1"/>
  <c r="AC1038" i="18" s="1"/>
  <c r="AB1038" i="18" a="1"/>
  <c r="AB1038" i="18" s="1"/>
  <c r="Z1038" i="18"/>
  <c r="Y1038" i="18"/>
  <c r="X1038" i="18"/>
  <c r="W1038" i="18"/>
  <c r="V1038" i="18"/>
  <c r="U1038" i="18"/>
  <c r="T1038" i="18"/>
  <c r="S1038" i="18"/>
  <c r="R1038" i="18"/>
  <c r="Q1038" i="18"/>
  <c r="O1038" i="18"/>
  <c r="N1038" i="18" a="1"/>
  <c r="N1038" i="18" s="1"/>
  <c r="M1038" i="18"/>
  <c r="L1038" i="18"/>
  <c r="K1038" i="18"/>
  <c r="AX1037" i="18"/>
  <c r="AS1037" i="18"/>
  <c r="AP1037" i="18"/>
  <c r="AO1037" i="18"/>
  <c r="AL1037" i="18"/>
  <c r="AJ1037" i="18"/>
  <c r="AE1037" i="18"/>
  <c r="AC1037" i="18" a="1"/>
  <c r="AC1037" i="18" s="1"/>
  <c r="AB1037" i="18" a="1"/>
  <c r="AB1037" i="18" s="1"/>
  <c r="Z1037" i="18"/>
  <c r="Y1037" i="18"/>
  <c r="X1037" i="18"/>
  <c r="W1037" i="18"/>
  <c r="V1037" i="18"/>
  <c r="U1037" i="18"/>
  <c r="T1037" i="18"/>
  <c r="S1037" i="18"/>
  <c r="R1037" i="18"/>
  <c r="Q1037" i="18"/>
  <c r="O1037" i="18"/>
  <c r="N1037" i="18"/>
  <c r="N1037" i="18" a="1"/>
  <c r="M1037" i="18"/>
  <c r="L1037" i="18"/>
  <c r="K1037" i="18"/>
  <c r="AX1036" i="18"/>
  <c r="AY1036" i="18" s="1"/>
  <c r="AU1036" i="18"/>
  <c r="AT1036" i="18"/>
  <c r="AS1036" i="18"/>
  <c r="AR1036" i="18" s="1"/>
  <c r="AP1036" i="18"/>
  <c r="AO1036" i="18"/>
  <c r="AM1036" i="18"/>
  <c r="AL1036" i="18"/>
  <c r="AH1036" i="18"/>
  <c r="AE1036" i="18"/>
  <c r="AC1036" i="18" a="1"/>
  <c r="AC1036" i="18" s="1"/>
  <c r="AB1036" i="18" a="1"/>
  <c r="AB1036" i="18" s="1"/>
  <c r="Z1036" i="18"/>
  <c r="Y1036" i="18"/>
  <c r="X1036" i="18"/>
  <c r="W1036" i="18"/>
  <c r="V1036" i="18"/>
  <c r="U1036" i="18"/>
  <c r="T1036" i="18"/>
  <c r="S1036" i="18"/>
  <c r="R1036" i="18"/>
  <c r="Q1036" i="18"/>
  <c r="O1036" i="18"/>
  <c r="N1036" i="18" a="1"/>
  <c r="N1036" i="18" s="1"/>
  <c r="M1036" i="18"/>
  <c r="L1036" i="18"/>
  <c r="K1036" i="18"/>
  <c r="AZ1035" i="18"/>
  <c r="AY1035" i="18"/>
  <c r="AX1035" i="18"/>
  <c r="BA1035" i="18" s="1"/>
  <c r="AU1035" i="18"/>
  <c r="AT1035" i="18"/>
  <c r="AS1035" i="18"/>
  <c r="AR1035" i="18" s="1"/>
  <c r="AQ1035" i="18"/>
  <c r="AP1035" i="18"/>
  <c r="AO1035" i="18"/>
  <c r="AM1035" i="18"/>
  <c r="AL1035" i="18"/>
  <c r="AF1035" i="18"/>
  <c r="AE1035" i="18"/>
  <c r="AJ1035" i="18" s="1"/>
  <c r="AC1035" i="18" a="1"/>
  <c r="AC1035" i="18" s="1"/>
  <c r="AB1035" i="18" a="1"/>
  <c r="AB1035" i="18" s="1"/>
  <c r="Z1035" i="18"/>
  <c r="Y1035" i="18"/>
  <c r="X1035" i="18"/>
  <c r="W1035" i="18"/>
  <c r="V1035" i="18"/>
  <c r="U1035" i="18"/>
  <c r="T1035" i="18"/>
  <c r="S1035" i="18"/>
  <c r="R1035" i="18"/>
  <c r="Q1035" i="18"/>
  <c r="O1035" i="18"/>
  <c r="N1035" i="18" a="1"/>
  <c r="N1035" i="18" s="1"/>
  <c r="M1035" i="18"/>
  <c r="L1035" i="18"/>
  <c r="K1035" i="18"/>
  <c r="BA1034" i="18"/>
  <c r="AZ1034" i="18"/>
  <c r="AY1034" i="18"/>
  <c r="AX1034" i="18"/>
  <c r="AW1034" i="18"/>
  <c r="AV1034" i="18"/>
  <c r="AU1034" i="18"/>
  <c r="AT1034" i="18"/>
  <c r="AS1034" i="18"/>
  <c r="AE1034" i="18"/>
  <c r="AC1034" i="18" a="1"/>
  <c r="AC1034" i="18" s="1"/>
  <c r="AB1034" i="18" a="1"/>
  <c r="AB1034" i="18" s="1"/>
  <c r="Z1034" i="18"/>
  <c r="Y1034" i="18"/>
  <c r="X1034" i="18"/>
  <c r="W1034" i="18"/>
  <c r="V1034" i="18"/>
  <c r="U1034" i="18"/>
  <c r="T1034" i="18"/>
  <c r="S1034" i="18"/>
  <c r="R1034" i="18"/>
  <c r="Q1034" i="18"/>
  <c r="O1034" i="18"/>
  <c r="N1034" i="18" a="1"/>
  <c r="N1034" i="18" s="1"/>
  <c r="M1034" i="18"/>
  <c r="L1034" i="18"/>
  <c r="K1034" i="18"/>
  <c r="AX1033" i="18"/>
  <c r="AS1033" i="18"/>
  <c r="AP1033" i="18" s="1"/>
  <c r="AL1033" i="18"/>
  <c r="AE1033" i="18"/>
  <c r="AC1033" i="18" a="1"/>
  <c r="AC1033" i="18" s="1"/>
  <c r="AB1033" i="18" a="1"/>
  <c r="AB1033" i="18" s="1"/>
  <c r="Z1033" i="18"/>
  <c r="Y1033" i="18"/>
  <c r="X1033" i="18"/>
  <c r="W1033" i="18"/>
  <c r="V1033" i="18"/>
  <c r="U1033" i="18"/>
  <c r="T1033" i="18"/>
  <c r="S1033" i="18"/>
  <c r="R1033" i="18"/>
  <c r="Q1033" i="18"/>
  <c r="O1033" i="18"/>
  <c r="N1033" i="18" a="1"/>
  <c r="N1033" i="18" s="1"/>
  <c r="M1033" i="18"/>
  <c r="L1033" i="18"/>
  <c r="K1033" i="18"/>
  <c r="AX1032" i="18"/>
  <c r="AY1032" i="18" s="1"/>
  <c r="AU1032" i="18"/>
  <c r="AT1032" i="18"/>
  <c r="AS1032" i="18"/>
  <c r="AR1032" i="18" s="1"/>
  <c r="AO1032" i="18"/>
  <c r="AM1032" i="18"/>
  <c r="AH1032" i="18"/>
  <c r="AE1032" i="18"/>
  <c r="AI1032" i="18" s="1"/>
  <c r="AC1032" i="18" a="1"/>
  <c r="AC1032" i="18" s="1"/>
  <c r="AB1032" i="18" a="1"/>
  <c r="AB1032" i="18" s="1"/>
  <c r="Z1032" i="18"/>
  <c r="Y1032" i="18"/>
  <c r="X1032" i="18"/>
  <c r="W1032" i="18"/>
  <c r="V1032" i="18"/>
  <c r="U1032" i="18"/>
  <c r="T1032" i="18"/>
  <c r="S1032" i="18"/>
  <c r="R1032" i="18"/>
  <c r="Q1032" i="18"/>
  <c r="O1032" i="18"/>
  <c r="N1032" i="18" a="1"/>
  <c r="N1032" i="18" s="1"/>
  <c r="M1032" i="18"/>
  <c r="L1032" i="18"/>
  <c r="K1032" i="18"/>
  <c r="AX1031" i="18"/>
  <c r="AS1031" i="18"/>
  <c r="AO1031" i="18" s="1"/>
  <c r="AF1031" i="18"/>
  <c r="AE1031" i="18"/>
  <c r="AJ1031" i="18" s="1"/>
  <c r="AC1031" i="18" a="1"/>
  <c r="AC1031" i="18" s="1"/>
  <c r="AB1031" i="18" a="1"/>
  <c r="AB1031" i="18" s="1"/>
  <c r="Z1031" i="18"/>
  <c r="Y1031" i="18"/>
  <c r="X1031" i="18"/>
  <c r="W1031" i="18"/>
  <c r="V1031" i="18"/>
  <c r="U1031" i="18"/>
  <c r="T1031" i="18"/>
  <c r="S1031" i="18"/>
  <c r="R1031" i="18"/>
  <c r="Q1031" i="18"/>
  <c r="O1031" i="18"/>
  <c r="N1031" i="18" a="1"/>
  <c r="N1031" i="18" s="1"/>
  <c r="M1031" i="18"/>
  <c r="L1031" i="18"/>
  <c r="K1031" i="18"/>
  <c r="AY1030" i="18"/>
  <c r="AX1030" i="18"/>
  <c r="BA1030" i="18" s="1"/>
  <c r="AU1030" i="18"/>
  <c r="AT1030" i="18"/>
  <c r="AS1030" i="18"/>
  <c r="AR1030" i="18" s="1"/>
  <c r="AO1030" i="18"/>
  <c r="AN1030" i="18"/>
  <c r="AG1030" i="18"/>
  <c r="AF1030" i="18"/>
  <c r="AE1030" i="18"/>
  <c r="AH1030" i="18" s="1"/>
  <c r="AC1030" i="18" a="1"/>
  <c r="AC1030" i="18" s="1"/>
  <c r="AB1030" i="18" a="1"/>
  <c r="AB1030" i="18" s="1"/>
  <c r="Z1030" i="18"/>
  <c r="Y1030" i="18"/>
  <c r="X1030" i="18"/>
  <c r="W1030" i="18"/>
  <c r="V1030" i="18"/>
  <c r="U1030" i="18"/>
  <c r="T1030" i="18"/>
  <c r="S1030" i="18"/>
  <c r="R1030" i="18"/>
  <c r="Q1030" i="18"/>
  <c r="O1030" i="18"/>
  <c r="N1030" i="18" a="1"/>
  <c r="N1030" i="18" s="1"/>
  <c r="M1030" i="18"/>
  <c r="L1030" i="18"/>
  <c r="K1030" i="18"/>
  <c r="BA1029" i="18"/>
  <c r="AX1029" i="18"/>
  <c r="AW1029" i="18" s="1"/>
  <c r="AT1029" i="18"/>
  <c r="AS1029" i="18"/>
  <c r="AP1029" i="18" s="1"/>
  <c r="AH1029" i="18"/>
  <c r="AG1029" i="18"/>
  <c r="AE1029" i="18"/>
  <c r="AI1029" i="18" s="1"/>
  <c r="AC1029" i="18" a="1"/>
  <c r="AC1029" i="18" s="1"/>
  <c r="AB1029" i="18" a="1"/>
  <c r="AB1029" i="18" s="1"/>
  <c r="Z1029" i="18"/>
  <c r="Y1029" i="18"/>
  <c r="X1029" i="18"/>
  <c r="W1029" i="18"/>
  <c r="V1029" i="18"/>
  <c r="U1029" i="18"/>
  <c r="T1029" i="18"/>
  <c r="S1029" i="18"/>
  <c r="R1029" i="18"/>
  <c r="Q1029" i="18"/>
  <c r="O1029" i="18"/>
  <c r="N1029" i="18"/>
  <c r="N1029" i="18" a="1"/>
  <c r="M1029" i="18"/>
  <c r="L1029" i="18"/>
  <c r="K1029" i="18"/>
  <c r="AX1028" i="18"/>
  <c r="AU1028" i="18" s="1"/>
  <c r="AS1028" i="18"/>
  <c r="AR1028" i="18" s="1"/>
  <c r="AQ1028" i="18"/>
  <c r="AP1028" i="18"/>
  <c r="AO1028" i="18"/>
  <c r="AM1028" i="18"/>
  <c r="AL1028" i="18"/>
  <c r="AI1028" i="18"/>
  <c r="AE1028" i="18"/>
  <c r="AH1028" i="18" s="1"/>
  <c r="AC1028" i="18" a="1"/>
  <c r="AC1028" i="18" s="1"/>
  <c r="AB1028" i="18" a="1"/>
  <c r="AB1028" i="18" s="1"/>
  <c r="Z1028" i="18"/>
  <c r="Y1028" i="18"/>
  <c r="X1028" i="18"/>
  <c r="W1028" i="18"/>
  <c r="V1028" i="18"/>
  <c r="U1028" i="18"/>
  <c r="T1028" i="18"/>
  <c r="S1028" i="18"/>
  <c r="R1028" i="18"/>
  <c r="Q1028" i="18"/>
  <c r="O1028" i="18"/>
  <c r="N1028" i="18" a="1"/>
  <c r="N1028" i="18" s="1"/>
  <c r="M1028" i="18"/>
  <c r="L1028" i="18"/>
  <c r="K1028" i="18"/>
  <c r="AY1027" i="18"/>
  <c r="AX1027" i="18"/>
  <c r="BA1027" i="18" s="1"/>
  <c r="AT1027" i="18"/>
  <c r="AS1027" i="18"/>
  <c r="AR1027" i="18" s="1"/>
  <c r="AP1027" i="18"/>
  <c r="AO1027" i="18"/>
  <c r="AL1027" i="18"/>
  <c r="AJ1027" i="18"/>
  <c r="AE1027" i="18"/>
  <c r="AF1027" i="18" s="1"/>
  <c r="AC1027" i="18" a="1"/>
  <c r="AC1027" i="18" s="1"/>
  <c r="AB1027" i="18" a="1"/>
  <c r="AB1027" i="18" s="1"/>
  <c r="Z1027" i="18"/>
  <c r="Y1027" i="18"/>
  <c r="X1027" i="18"/>
  <c r="W1027" i="18"/>
  <c r="V1027" i="18"/>
  <c r="U1027" i="18"/>
  <c r="T1027" i="18"/>
  <c r="S1027" i="18"/>
  <c r="R1027" i="18"/>
  <c r="Q1027" i="18"/>
  <c r="O1027" i="18"/>
  <c r="N1027" i="18" a="1"/>
  <c r="N1027" i="18" s="1"/>
  <c r="M1027" i="18"/>
  <c r="L1027" i="18"/>
  <c r="K1027" i="18"/>
  <c r="BA1026" i="18"/>
  <c r="AZ1026" i="18"/>
  <c r="AX1026" i="18"/>
  <c r="AY1026" i="18" s="1"/>
  <c r="AW1026" i="18"/>
  <c r="AV1026" i="18"/>
  <c r="AT1026" i="18"/>
  <c r="AS1026" i="18"/>
  <c r="AR1026" i="18" s="1"/>
  <c r="AF1026" i="18"/>
  <c r="AE1026" i="18"/>
  <c r="AH1026" i="18" s="1"/>
  <c r="AC1026" i="18" a="1"/>
  <c r="AC1026" i="18" s="1"/>
  <c r="AB1026" i="18" a="1"/>
  <c r="AB1026" i="18" s="1"/>
  <c r="Z1026" i="18"/>
  <c r="Y1026" i="18"/>
  <c r="X1026" i="18"/>
  <c r="W1026" i="18"/>
  <c r="V1026" i="18"/>
  <c r="U1026" i="18"/>
  <c r="T1026" i="18"/>
  <c r="S1026" i="18"/>
  <c r="R1026" i="18"/>
  <c r="Q1026" i="18"/>
  <c r="O1026" i="18"/>
  <c r="N1026" i="18" a="1"/>
  <c r="N1026" i="18" s="1"/>
  <c r="M1026" i="18"/>
  <c r="L1026" i="18"/>
  <c r="K1026" i="18"/>
  <c r="AX1025" i="18"/>
  <c r="AW1025" i="18" s="1"/>
  <c r="AS1025" i="18"/>
  <c r="AL1025" i="18" s="1"/>
  <c r="AP1025" i="18"/>
  <c r="AO1025" i="18"/>
  <c r="AG1025" i="18"/>
  <c r="AE1025" i="18"/>
  <c r="AI1025" i="18" s="1"/>
  <c r="AC1025" i="18" a="1"/>
  <c r="AC1025" i="18" s="1"/>
  <c r="AB1025" i="18" a="1"/>
  <c r="AB1025" i="18" s="1"/>
  <c r="Z1025" i="18"/>
  <c r="Y1025" i="18"/>
  <c r="X1025" i="18"/>
  <c r="W1025" i="18"/>
  <c r="V1025" i="18"/>
  <c r="U1025" i="18"/>
  <c r="T1025" i="18"/>
  <c r="S1025" i="18"/>
  <c r="R1025" i="18"/>
  <c r="Q1025" i="18"/>
  <c r="O1025" i="18"/>
  <c r="N1025" i="18" a="1"/>
  <c r="N1025" i="18" s="1"/>
  <c r="M1025" i="18"/>
  <c r="L1025" i="18"/>
  <c r="K1025" i="18"/>
  <c r="AX1024" i="18"/>
  <c r="AS1024" i="18"/>
  <c r="AR1024" i="18" s="1"/>
  <c r="AO1024" i="18"/>
  <c r="AM1024" i="18"/>
  <c r="AE1024" i="18"/>
  <c r="AI1024" i="18" s="1"/>
  <c r="AC1024" i="18" a="1"/>
  <c r="AC1024" i="18" s="1"/>
  <c r="AB1024" i="18" a="1"/>
  <c r="AB1024" i="18" s="1"/>
  <c r="Z1024" i="18"/>
  <c r="Y1024" i="18"/>
  <c r="X1024" i="18"/>
  <c r="W1024" i="18"/>
  <c r="V1024" i="18"/>
  <c r="U1024" i="18"/>
  <c r="T1024" i="18"/>
  <c r="S1024" i="18"/>
  <c r="R1024" i="18"/>
  <c r="Q1024" i="18"/>
  <c r="O1024" i="18"/>
  <c r="N1024" i="18" a="1"/>
  <c r="N1024" i="18" s="1"/>
  <c r="M1024" i="18"/>
  <c r="L1024" i="18"/>
  <c r="K1024" i="18"/>
  <c r="AZ1023" i="18"/>
  <c r="AX1023" i="18"/>
  <c r="BA1023" i="18" s="1"/>
  <c r="AW1023" i="18"/>
  <c r="AV1023" i="18"/>
  <c r="AT1023" i="18"/>
  <c r="AS1023" i="18"/>
  <c r="AN1023" i="18" s="1"/>
  <c r="AF1023" i="18"/>
  <c r="AE1023" i="18"/>
  <c r="AJ1023" i="18" s="1"/>
  <c r="AC1023" i="18" a="1"/>
  <c r="AC1023" i="18" s="1"/>
  <c r="AB1023" i="18" a="1"/>
  <c r="AB1023" i="18" s="1"/>
  <c r="Z1023" i="18"/>
  <c r="Y1023" i="18"/>
  <c r="X1023" i="18"/>
  <c r="W1023" i="18"/>
  <c r="V1023" i="18"/>
  <c r="U1023" i="18"/>
  <c r="T1023" i="18"/>
  <c r="S1023" i="18"/>
  <c r="R1023" i="18"/>
  <c r="Q1023" i="18"/>
  <c r="O1023" i="18"/>
  <c r="N1023" i="18" a="1"/>
  <c r="N1023" i="18" s="1"/>
  <c r="M1023" i="18"/>
  <c r="L1023" i="18"/>
  <c r="K1023" i="18"/>
  <c r="AY1022" i="18"/>
  <c r="AX1022" i="18"/>
  <c r="AU1022" i="18"/>
  <c r="AT1022" i="18"/>
  <c r="AS1022" i="18"/>
  <c r="AN1022" i="18" s="1"/>
  <c r="AR1022" i="18"/>
  <c r="AO1022" i="18"/>
  <c r="AK1022" i="18"/>
  <c r="AF1022" i="18"/>
  <c r="AE1022" i="18"/>
  <c r="AC1022" i="18" a="1"/>
  <c r="AC1022" i="18" s="1"/>
  <c r="AB1022" i="18" a="1"/>
  <c r="AB1022" i="18" s="1"/>
  <c r="Z1022" i="18"/>
  <c r="Y1022" i="18"/>
  <c r="X1022" i="18"/>
  <c r="W1022" i="18"/>
  <c r="V1022" i="18"/>
  <c r="U1022" i="18"/>
  <c r="T1022" i="18"/>
  <c r="S1022" i="18"/>
  <c r="R1022" i="18"/>
  <c r="Q1022" i="18"/>
  <c r="O1022" i="18"/>
  <c r="N1022" i="18" a="1"/>
  <c r="N1022" i="18" s="1"/>
  <c r="M1022" i="18"/>
  <c r="L1022" i="18"/>
  <c r="K1022" i="18"/>
  <c r="AX1021" i="18"/>
  <c r="AW1021" i="18"/>
  <c r="AS1021" i="18"/>
  <c r="AP1021" i="18" s="1"/>
  <c r="AL1021" i="18"/>
  <c r="AE1021" i="18"/>
  <c r="AC1021" i="18" a="1"/>
  <c r="AC1021" i="18" s="1"/>
  <c r="AB1021" i="18" a="1"/>
  <c r="AB1021" i="18" s="1"/>
  <c r="Z1021" i="18"/>
  <c r="Y1021" i="18"/>
  <c r="X1021" i="18"/>
  <c r="W1021" i="18"/>
  <c r="V1021" i="18"/>
  <c r="U1021" i="18"/>
  <c r="T1021" i="18"/>
  <c r="S1021" i="18"/>
  <c r="R1021" i="18"/>
  <c r="Q1021" i="18"/>
  <c r="O1021" i="18"/>
  <c r="N1021" i="18" a="1"/>
  <c r="N1021" i="18" s="1"/>
  <c r="M1021" i="18"/>
  <c r="L1021" i="18"/>
  <c r="K1021" i="18"/>
  <c r="AX1020" i="18"/>
  <c r="AY1020" i="18" s="1"/>
  <c r="AU1020" i="18"/>
  <c r="AT1020" i="18"/>
  <c r="AS1020" i="18"/>
  <c r="AO1020" i="18"/>
  <c r="AM1020" i="18"/>
  <c r="AE1020" i="18"/>
  <c r="AI1020" i="18" s="1"/>
  <c r="AC1020" i="18" a="1"/>
  <c r="AC1020" i="18" s="1"/>
  <c r="AB1020" i="18" a="1"/>
  <c r="AB1020" i="18" s="1"/>
  <c r="Z1020" i="18"/>
  <c r="Y1020" i="18"/>
  <c r="X1020" i="18"/>
  <c r="W1020" i="18"/>
  <c r="V1020" i="18"/>
  <c r="U1020" i="18"/>
  <c r="T1020" i="18"/>
  <c r="S1020" i="18"/>
  <c r="R1020" i="18"/>
  <c r="Q1020" i="18"/>
  <c r="O1020" i="18"/>
  <c r="N1020" i="18" a="1"/>
  <c r="N1020" i="18" s="1"/>
  <c r="M1020" i="18"/>
  <c r="L1020" i="18"/>
  <c r="K1020" i="18"/>
  <c r="AX1019" i="18"/>
  <c r="AS1019" i="18"/>
  <c r="AO1019" i="18"/>
  <c r="AE1019" i="18"/>
  <c r="AJ1019" i="18" s="1"/>
  <c r="AC1019" i="18" a="1"/>
  <c r="AC1019" i="18" s="1"/>
  <c r="AB1019" i="18" a="1"/>
  <c r="AB1019" i="18" s="1"/>
  <c r="Z1019" i="18"/>
  <c r="Y1019" i="18"/>
  <c r="X1019" i="18"/>
  <c r="W1019" i="18"/>
  <c r="V1019" i="18"/>
  <c r="U1019" i="18"/>
  <c r="T1019" i="18"/>
  <c r="S1019" i="18"/>
  <c r="R1019" i="18"/>
  <c r="Q1019" i="18"/>
  <c r="O1019" i="18"/>
  <c r="N1019" i="18" a="1"/>
  <c r="N1019" i="18" s="1"/>
  <c r="M1019" i="18"/>
  <c r="L1019" i="18"/>
  <c r="K1019" i="18"/>
  <c r="AX1018" i="18"/>
  <c r="AW1018" i="18"/>
  <c r="AT1018" i="18"/>
  <c r="AS1018" i="18"/>
  <c r="AJ1018" i="18"/>
  <c r="AG1018" i="18"/>
  <c r="AE1018" i="18"/>
  <c r="AH1018" i="18" s="1"/>
  <c r="AC1018" i="18" a="1"/>
  <c r="AC1018" i="18" s="1"/>
  <c r="AB1018" i="18" a="1"/>
  <c r="AB1018" i="18" s="1"/>
  <c r="Z1018" i="18"/>
  <c r="Y1018" i="18"/>
  <c r="X1018" i="18"/>
  <c r="W1018" i="18"/>
  <c r="V1018" i="18"/>
  <c r="U1018" i="18"/>
  <c r="T1018" i="18"/>
  <c r="S1018" i="18"/>
  <c r="R1018" i="18"/>
  <c r="Q1018" i="18"/>
  <c r="O1018" i="18"/>
  <c r="N1018" i="18" a="1"/>
  <c r="N1018" i="18" s="1"/>
  <c r="M1018" i="18"/>
  <c r="L1018" i="18"/>
  <c r="K1018" i="18"/>
  <c r="BA1017" i="18"/>
  <c r="AX1017" i="18"/>
  <c r="AW1017" i="18" s="1"/>
  <c r="AS1017" i="18"/>
  <c r="AP1017" i="18" s="1"/>
  <c r="AH1017" i="18"/>
  <c r="AG1017" i="18"/>
  <c r="AE1017" i="18"/>
  <c r="AI1017" i="18" s="1"/>
  <c r="AC1017" i="18" a="1"/>
  <c r="AC1017" i="18" s="1"/>
  <c r="AB1017" i="18" a="1"/>
  <c r="AB1017" i="18" s="1"/>
  <c r="Z1017" i="18"/>
  <c r="Y1017" i="18"/>
  <c r="X1017" i="18"/>
  <c r="W1017" i="18"/>
  <c r="V1017" i="18"/>
  <c r="U1017" i="18"/>
  <c r="T1017" i="18"/>
  <c r="S1017" i="18"/>
  <c r="R1017" i="18"/>
  <c r="Q1017" i="18"/>
  <c r="O1017" i="18"/>
  <c r="N1017" i="18" a="1"/>
  <c r="N1017" i="18" s="1"/>
  <c r="M1017" i="18"/>
  <c r="L1017" i="18"/>
  <c r="K1017" i="18"/>
  <c r="AX1016" i="18"/>
  <c r="AS1016" i="18"/>
  <c r="AQ1016" i="18" s="1"/>
  <c r="AH1016" i="18"/>
  <c r="AE1016" i="18"/>
  <c r="AC1016" i="18" a="1"/>
  <c r="AC1016" i="18" s="1"/>
  <c r="AB1016" i="18" a="1"/>
  <c r="AB1016" i="18" s="1"/>
  <c r="Z1016" i="18"/>
  <c r="Y1016" i="18"/>
  <c r="X1016" i="18"/>
  <c r="W1016" i="18"/>
  <c r="V1016" i="18"/>
  <c r="U1016" i="18"/>
  <c r="T1016" i="18"/>
  <c r="S1016" i="18"/>
  <c r="R1016" i="18"/>
  <c r="Q1016" i="18"/>
  <c r="O1016" i="18"/>
  <c r="N1016" i="18" a="1"/>
  <c r="N1016" i="18" s="1"/>
  <c r="M1016" i="18"/>
  <c r="L1016" i="18"/>
  <c r="K1016" i="18"/>
  <c r="AZ1015" i="18"/>
  <c r="AY1015" i="18"/>
  <c r="AX1015" i="18"/>
  <c r="BA1015" i="18" s="1"/>
  <c r="AV1015" i="18"/>
  <c r="AU1015" i="18"/>
  <c r="AT1015" i="18"/>
  <c r="AS1015" i="18"/>
  <c r="AR1015" i="18"/>
  <c r="AQ1015" i="18"/>
  <c r="AP1015" i="18"/>
  <c r="AO1015" i="18"/>
  <c r="AN1015" i="18"/>
  <c r="AM1015" i="18"/>
  <c r="AL1015" i="18"/>
  <c r="AE1015" i="18"/>
  <c r="AJ1015" i="18" s="1"/>
  <c r="AC1015" i="18" a="1"/>
  <c r="AC1015" i="18" s="1"/>
  <c r="AB1015" i="18" a="1"/>
  <c r="AB1015" i="18" s="1"/>
  <c r="Z1015" i="18"/>
  <c r="Y1015" i="18"/>
  <c r="X1015" i="18"/>
  <c r="W1015" i="18"/>
  <c r="V1015" i="18"/>
  <c r="U1015" i="18"/>
  <c r="T1015" i="18"/>
  <c r="S1015" i="18"/>
  <c r="R1015" i="18"/>
  <c r="Q1015" i="18"/>
  <c r="O1015" i="18"/>
  <c r="N1015" i="18" a="1"/>
  <c r="N1015" i="18" s="1"/>
  <c r="M1015" i="18"/>
  <c r="L1015" i="18"/>
  <c r="K1015" i="18"/>
  <c r="BA1014" i="18"/>
  <c r="AZ1014" i="18"/>
  <c r="AX1014" i="18"/>
  <c r="AY1014" i="18" s="1"/>
  <c r="AW1014" i="18"/>
  <c r="AV1014" i="18"/>
  <c r="AU1014" i="18"/>
  <c r="AT1014" i="18"/>
  <c r="AS1014" i="18"/>
  <c r="AO1014" i="18"/>
  <c r="AE1014" i="18"/>
  <c r="AC1014" i="18" a="1"/>
  <c r="AC1014" i="18" s="1"/>
  <c r="AB1014" i="18" a="1"/>
  <c r="AB1014" i="18" s="1"/>
  <c r="Z1014" i="18"/>
  <c r="Y1014" i="18"/>
  <c r="X1014" i="18"/>
  <c r="W1014" i="18"/>
  <c r="V1014" i="18"/>
  <c r="U1014" i="18"/>
  <c r="T1014" i="18"/>
  <c r="S1014" i="18"/>
  <c r="R1014" i="18"/>
  <c r="Q1014" i="18"/>
  <c r="O1014" i="18"/>
  <c r="N1014" i="18" a="1"/>
  <c r="N1014" i="18" s="1"/>
  <c r="M1014" i="18"/>
  <c r="L1014" i="18"/>
  <c r="K1014" i="18"/>
  <c r="AX1013" i="18"/>
  <c r="AU1013" i="18" s="1"/>
  <c r="AT1013" i="18"/>
  <c r="AS1013" i="18"/>
  <c r="AP1013" i="18" s="1"/>
  <c r="AE1013" i="18"/>
  <c r="AC1013" i="18" a="1"/>
  <c r="AC1013" i="18" s="1"/>
  <c r="AB1013" i="18" a="1"/>
  <c r="AB1013" i="18" s="1"/>
  <c r="Z1013" i="18"/>
  <c r="Y1013" i="18"/>
  <c r="X1013" i="18"/>
  <c r="W1013" i="18"/>
  <c r="V1013" i="18"/>
  <c r="U1013" i="18"/>
  <c r="T1013" i="18"/>
  <c r="S1013" i="18"/>
  <c r="R1013" i="18"/>
  <c r="Q1013" i="18"/>
  <c r="O1013" i="18"/>
  <c r="N1013" i="18" a="1"/>
  <c r="N1013" i="18" s="1"/>
  <c r="M1013" i="18"/>
  <c r="L1013" i="18"/>
  <c r="K1013" i="18"/>
  <c r="AX1012" i="18"/>
  <c r="AY1012" i="18" s="1"/>
  <c r="AT1012" i="18"/>
  <c r="AS1012" i="18"/>
  <c r="AL1012" i="18"/>
  <c r="AF1012" i="18"/>
  <c r="AE1012" i="18"/>
  <c r="AK1012" i="18" s="1"/>
  <c r="AC1012" i="18" a="1"/>
  <c r="AC1012" i="18" s="1"/>
  <c r="AB1012" i="18" a="1"/>
  <c r="AB1012" i="18" s="1"/>
  <c r="Z1012" i="18"/>
  <c r="Y1012" i="18"/>
  <c r="X1012" i="18"/>
  <c r="W1012" i="18"/>
  <c r="V1012" i="18"/>
  <c r="U1012" i="18"/>
  <c r="T1012" i="18"/>
  <c r="S1012" i="18"/>
  <c r="R1012" i="18"/>
  <c r="Q1012" i="18"/>
  <c r="O1012" i="18"/>
  <c r="N1012" i="18" a="1"/>
  <c r="N1012" i="18" s="1"/>
  <c r="M1012" i="18"/>
  <c r="L1012" i="18"/>
  <c r="K1012" i="18"/>
  <c r="AX1011" i="18"/>
  <c r="AU1011" i="18"/>
  <c r="AS1011" i="18"/>
  <c r="AR1011" i="18" s="1"/>
  <c r="AQ1011" i="18"/>
  <c r="AP1011" i="18"/>
  <c r="AM1011" i="18"/>
  <c r="AL1011" i="18"/>
  <c r="AE1011" i="18"/>
  <c r="AJ1011" i="18" s="1"/>
  <c r="AC1011" i="18" a="1"/>
  <c r="AC1011" i="18" s="1"/>
  <c r="AB1011" i="18" a="1"/>
  <c r="AB1011" i="18" s="1"/>
  <c r="Z1011" i="18"/>
  <c r="Y1011" i="18"/>
  <c r="X1011" i="18"/>
  <c r="W1011" i="18"/>
  <c r="V1011" i="18"/>
  <c r="U1011" i="18"/>
  <c r="T1011" i="18"/>
  <c r="S1011" i="18"/>
  <c r="R1011" i="18"/>
  <c r="Q1011" i="18"/>
  <c r="O1011" i="18"/>
  <c r="N1011" i="18" a="1"/>
  <c r="N1011" i="18" s="1"/>
  <c r="M1011" i="18"/>
  <c r="L1011" i="18"/>
  <c r="K1011" i="18"/>
  <c r="BA1010" i="18"/>
  <c r="AZ1010" i="18"/>
  <c r="AY1010" i="18"/>
  <c r="AX1010" i="18"/>
  <c r="AW1010" i="18"/>
  <c r="AV1010" i="18"/>
  <c r="AU1010" i="18"/>
  <c r="AT1010" i="18"/>
  <c r="AS1010" i="18"/>
  <c r="AP1010" i="18" s="1"/>
  <c r="AR1010" i="18"/>
  <c r="AQ1010" i="18"/>
  <c r="AN1010" i="18"/>
  <c r="AM1010" i="18"/>
  <c r="AJ1010" i="18"/>
  <c r="AE1010" i="18"/>
  <c r="AK1010" i="18" s="1"/>
  <c r="AC1010" i="18" a="1"/>
  <c r="AC1010" i="18" s="1"/>
  <c r="AB1010" i="18" a="1"/>
  <c r="AB1010" i="18" s="1"/>
  <c r="Z1010" i="18"/>
  <c r="Y1010" i="18"/>
  <c r="X1010" i="18"/>
  <c r="W1010" i="18"/>
  <c r="V1010" i="18"/>
  <c r="U1010" i="18"/>
  <c r="T1010" i="18"/>
  <c r="S1010" i="18"/>
  <c r="R1010" i="18"/>
  <c r="Q1010" i="18"/>
  <c r="O1010" i="18"/>
  <c r="N1010" i="18" a="1"/>
  <c r="N1010" i="18" s="1"/>
  <c r="M1010" i="18"/>
  <c r="L1010" i="18"/>
  <c r="K1010" i="18"/>
  <c r="BA1009" i="18"/>
  <c r="AZ1009" i="18"/>
  <c r="AX1009" i="18"/>
  <c r="AY1009" i="18" s="1"/>
  <c r="AW1009" i="18"/>
  <c r="AV1009" i="18"/>
  <c r="AT1009" i="18"/>
  <c r="AS1009" i="18"/>
  <c r="AP1009" i="18" s="1"/>
  <c r="AO1009" i="18"/>
  <c r="AJ1009" i="18"/>
  <c r="AG1009" i="18"/>
  <c r="AF1009" i="18"/>
  <c r="AE1009" i="18"/>
  <c r="AH1009" i="18" s="1"/>
  <c r="AC1009" i="18" a="1"/>
  <c r="AC1009" i="18" s="1"/>
  <c r="AB1009" i="18" a="1"/>
  <c r="AB1009" i="18" s="1"/>
  <c r="Z1009" i="18"/>
  <c r="Y1009" i="18"/>
  <c r="X1009" i="18"/>
  <c r="W1009" i="18"/>
  <c r="V1009" i="18"/>
  <c r="U1009" i="18"/>
  <c r="T1009" i="18"/>
  <c r="S1009" i="18"/>
  <c r="R1009" i="18"/>
  <c r="Q1009" i="18"/>
  <c r="O1009" i="18"/>
  <c r="N1009" i="18" a="1"/>
  <c r="N1009" i="18" s="1"/>
  <c r="M1009" i="18"/>
  <c r="L1009" i="18"/>
  <c r="K1009" i="18"/>
  <c r="AX1008" i="18"/>
  <c r="AY1008" i="18" s="1"/>
  <c r="AT1008" i="18"/>
  <c r="AS1008" i="18"/>
  <c r="AQ1008" i="18" s="1"/>
  <c r="AP1008" i="18"/>
  <c r="AO1008" i="18"/>
  <c r="AL1008" i="18"/>
  <c r="AE1008" i="18"/>
  <c r="AC1008" i="18" a="1"/>
  <c r="AC1008" i="18" s="1"/>
  <c r="AB1008" i="18" a="1"/>
  <c r="AB1008" i="18" s="1"/>
  <c r="Z1008" i="18"/>
  <c r="Y1008" i="18"/>
  <c r="X1008" i="18"/>
  <c r="W1008" i="18"/>
  <c r="V1008" i="18"/>
  <c r="U1008" i="18"/>
  <c r="T1008" i="18"/>
  <c r="S1008" i="18"/>
  <c r="R1008" i="18"/>
  <c r="Q1008" i="18"/>
  <c r="O1008" i="18"/>
  <c r="N1008" i="18" a="1"/>
  <c r="N1008" i="18" s="1"/>
  <c r="M1008" i="18"/>
  <c r="L1008" i="18"/>
  <c r="K1008" i="18"/>
  <c r="AX1007" i="18"/>
  <c r="AU1007" i="18" s="1"/>
  <c r="AS1007" i="18"/>
  <c r="AR1007" i="18" s="1"/>
  <c r="AQ1007" i="18"/>
  <c r="AP1007" i="18"/>
  <c r="AM1007" i="18"/>
  <c r="AL1007" i="18"/>
  <c r="AE1007" i="18"/>
  <c r="AJ1007" i="18" s="1"/>
  <c r="AC1007" i="18" a="1"/>
  <c r="AC1007" i="18" s="1"/>
  <c r="AB1007" i="18" a="1"/>
  <c r="AB1007" i="18" s="1"/>
  <c r="Z1007" i="18"/>
  <c r="Y1007" i="18"/>
  <c r="X1007" i="18"/>
  <c r="W1007" i="18"/>
  <c r="V1007" i="18"/>
  <c r="U1007" i="18"/>
  <c r="T1007" i="18"/>
  <c r="S1007" i="18"/>
  <c r="R1007" i="18"/>
  <c r="Q1007" i="18"/>
  <c r="O1007" i="18"/>
  <c r="N1007" i="18" a="1"/>
  <c r="N1007" i="18" s="1"/>
  <c r="M1007" i="18"/>
  <c r="L1007" i="18"/>
  <c r="K1007" i="18"/>
  <c r="AX1006" i="18"/>
  <c r="AT1006" i="18"/>
  <c r="AS1006" i="18"/>
  <c r="AP1006" i="18" s="1"/>
  <c r="AO1006" i="18"/>
  <c r="AL1006" i="18"/>
  <c r="AJ1006" i="18"/>
  <c r="AE1006" i="18"/>
  <c r="AK1006" i="18" s="1"/>
  <c r="AC1006" i="18" a="1"/>
  <c r="AC1006" i="18" s="1"/>
  <c r="AB1006" i="18" a="1"/>
  <c r="AB1006" i="18" s="1"/>
  <c r="Z1006" i="18"/>
  <c r="Y1006" i="18"/>
  <c r="X1006" i="18"/>
  <c r="W1006" i="18"/>
  <c r="V1006" i="18"/>
  <c r="U1006" i="18"/>
  <c r="T1006" i="18"/>
  <c r="S1006" i="18"/>
  <c r="R1006" i="18"/>
  <c r="Q1006" i="18"/>
  <c r="O1006" i="18"/>
  <c r="N1006" i="18" a="1"/>
  <c r="N1006" i="18" s="1"/>
  <c r="M1006" i="18"/>
  <c r="L1006" i="18"/>
  <c r="K1006" i="18"/>
  <c r="AX1005" i="18"/>
  <c r="AY1005" i="18" s="1"/>
  <c r="AT1005" i="18"/>
  <c r="AS1005" i="18"/>
  <c r="AP1005" i="18" s="1"/>
  <c r="AJ1005" i="18"/>
  <c r="AE1005" i="18"/>
  <c r="AH1005" i="18" s="1"/>
  <c r="AC1005" i="18" a="1"/>
  <c r="AC1005" i="18" s="1"/>
  <c r="AB1005" i="18" a="1"/>
  <c r="AB1005" i="18" s="1"/>
  <c r="Z1005" i="18"/>
  <c r="Y1005" i="18"/>
  <c r="X1005" i="18"/>
  <c r="W1005" i="18"/>
  <c r="V1005" i="18"/>
  <c r="U1005" i="18"/>
  <c r="T1005" i="18"/>
  <c r="S1005" i="18"/>
  <c r="R1005" i="18"/>
  <c r="Q1005" i="18"/>
  <c r="O1005" i="18"/>
  <c r="N1005" i="18" a="1"/>
  <c r="N1005" i="18" s="1"/>
  <c r="M1005" i="18"/>
  <c r="L1005" i="18"/>
  <c r="K1005" i="18"/>
  <c r="AX1004" i="18"/>
  <c r="AY1004" i="18" s="1"/>
  <c r="AT1004" i="18"/>
  <c r="AS1004" i="18"/>
  <c r="AQ1004" i="18" s="1"/>
  <c r="AK1004" i="18"/>
  <c r="AE1004" i="18"/>
  <c r="AI1004" i="18" s="1"/>
  <c r="AC1004" i="18" a="1"/>
  <c r="AC1004" i="18" s="1"/>
  <c r="AB1004" i="18" a="1"/>
  <c r="AB1004" i="18" s="1"/>
  <c r="Z1004" i="18"/>
  <c r="Y1004" i="18"/>
  <c r="X1004" i="18"/>
  <c r="W1004" i="18"/>
  <c r="V1004" i="18"/>
  <c r="U1004" i="18"/>
  <c r="T1004" i="18"/>
  <c r="S1004" i="18"/>
  <c r="R1004" i="18"/>
  <c r="Q1004" i="18"/>
  <c r="O1004" i="18"/>
  <c r="N1004" i="18" a="1"/>
  <c r="N1004" i="18" s="1"/>
  <c r="M1004" i="18"/>
  <c r="L1004" i="18"/>
  <c r="K1004" i="18"/>
  <c r="AX1003" i="18"/>
  <c r="AZ1003" i="18" s="1"/>
  <c r="AU1003" i="18"/>
  <c r="AT1003" i="18"/>
  <c r="AS1003" i="18"/>
  <c r="AR1003" i="18" s="1"/>
  <c r="AQ1003" i="18"/>
  <c r="AP1003" i="18"/>
  <c r="AO1003" i="18"/>
  <c r="AM1003" i="18"/>
  <c r="AL1003" i="18"/>
  <c r="AE1003" i="18"/>
  <c r="AJ1003" i="18" s="1"/>
  <c r="AC1003" i="18" a="1"/>
  <c r="AC1003" i="18" s="1"/>
  <c r="AB1003" i="18" a="1"/>
  <c r="AB1003" i="18" s="1"/>
  <c r="Z1003" i="18"/>
  <c r="Y1003" i="18"/>
  <c r="X1003" i="18"/>
  <c r="W1003" i="18"/>
  <c r="V1003" i="18"/>
  <c r="U1003" i="18"/>
  <c r="T1003" i="18"/>
  <c r="S1003" i="18"/>
  <c r="R1003" i="18"/>
  <c r="Q1003" i="18"/>
  <c r="O1003" i="18"/>
  <c r="N1003" i="18" a="1"/>
  <c r="N1003" i="18" s="1"/>
  <c r="M1003" i="18"/>
  <c r="L1003" i="18"/>
  <c r="K1003" i="18"/>
  <c r="AZ1002" i="18"/>
  <c r="AX1002" i="18"/>
  <c r="BA1002" i="18" s="1"/>
  <c r="AV1002" i="18"/>
  <c r="AU1002" i="18"/>
  <c r="AS1002" i="18"/>
  <c r="AP1002" i="18" s="1"/>
  <c r="AR1002" i="18"/>
  <c r="AQ1002" i="18"/>
  <c r="AO1002" i="18"/>
  <c r="AN1002" i="18"/>
  <c r="AM1002" i="18"/>
  <c r="AE1002" i="18"/>
  <c r="AK1002" i="18" s="1"/>
  <c r="AC1002" i="18" a="1"/>
  <c r="AC1002" i="18" s="1"/>
  <c r="AB1002" i="18" a="1"/>
  <c r="AB1002" i="18" s="1"/>
  <c r="Z1002" i="18"/>
  <c r="Y1002" i="18"/>
  <c r="X1002" i="18"/>
  <c r="W1002" i="18"/>
  <c r="V1002" i="18"/>
  <c r="U1002" i="18"/>
  <c r="T1002" i="18"/>
  <c r="S1002" i="18"/>
  <c r="R1002" i="18"/>
  <c r="Q1002" i="18"/>
  <c r="O1002" i="18"/>
  <c r="N1002" i="18" a="1"/>
  <c r="N1002" i="18" s="1"/>
  <c r="M1002" i="18"/>
  <c r="L1002" i="18"/>
  <c r="K1002" i="18"/>
  <c r="AX1001" i="18"/>
  <c r="BA1001" i="18" s="1"/>
  <c r="AT1001" i="18"/>
  <c r="AS1001" i="18"/>
  <c r="AP1001" i="18" s="1"/>
  <c r="AO1001" i="18"/>
  <c r="AJ1001" i="18"/>
  <c r="AE1001" i="18"/>
  <c r="AH1001" i="18" s="1"/>
  <c r="AC1001" i="18" a="1"/>
  <c r="AC1001" i="18" s="1"/>
  <c r="AB1001" i="18" a="1"/>
  <c r="AB1001" i="18" s="1"/>
  <c r="Z1001" i="18"/>
  <c r="Y1001" i="18"/>
  <c r="X1001" i="18"/>
  <c r="W1001" i="18"/>
  <c r="V1001" i="18"/>
  <c r="U1001" i="18"/>
  <c r="T1001" i="18"/>
  <c r="S1001" i="18"/>
  <c r="R1001" i="18"/>
  <c r="Q1001" i="18"/>
  <c r="O1001" i="18"/>
  <c r="N1001" i="18" a="1"/>
  <c r="N1001" i="18" s="1"/>
  <c r="M1001" i="18"/>
  <c r="L1001" i="18"/>
  <c r="K1001" i="18"/>
  <c r="AX1000" i="18"/>
  <c r="AY1000" i="18" s="1"/>
  <c r="AT1000" i="18"/>
  <c r="AS1000" i="18"/>
  <c r="AQ1000" i="18" s="1"/>
  <c r="AK1000" i="18"/>
  <c r="AH1000" i="18"/>
  <c r="AG1000" i="18"/>
  <c r="AF1000" i="18"/>
  <c r="AE1000" i="18"/>
  <c r="AI1000" i="18" s="1"/>
  <c r="AC1000" i="18" a="1"/>
  <c r="AC1000" i="18" s="1"/>
  <c r="AB1000" i="18" a="1"/>
  <c r="AB1000" i="18" s="1"/>
  <c r="Z1000" i="18"/>
  <c r="Y1000" i="18"/>
  <c r="X1000" i="18"/>
  <c r="W1000" i="18"/>
  <c r="V1000" i="18"/>
  <c r="U1000" i="18"/>
  <c r="T1000" i="18"/>
  <c r="S1000" i="18"/>
  <c r="R1000" i="18"/>
  <c r="Q1000" i="18"/>
  <c r="O1000" i="18"/>
  <c r="N1000" i="18" a="1"/>
  <c r="N1000" i="18" s="1"/>
  <c r="M1000" i="18"/>
  <c r="L1000" i="18"/>
  <c r="K1000" i="18"/>
  <c r="AX999" i="18"/>
  <c r="BA999" i="18" s="1"/>
  <c r="AS999" i="18"/>
  <c r="AP999" i="18" s="1"/>
  <c r="AE999" i="18"/>
  <c r="AI999" i="18" s="1"/>
  <c r="AC999" i="18" a="1"/>
  <c r="AC999" i="18" s="1"/>
  <c r="AB999" i="18" a="1"/>
  <c r="AB999" i="18" s="1"/>
  <c r="Z999" i="18"/>
  <c r="Y999" i="18"/>
  <c r="X999" i="18"/>
  <c r="W999" i="18"/>
  <c r="V999" i="18"/>
  <c r="U999" i="18"/>
  <c r="T999" i="18"/>
  <c r="S999" i="18"/>
  <c r="R999" i="18"/>
  <c r="Q999" i="18"/>
  <c r="O999" i="18"/>
  <c r="N999" i="18" a="1"/>
  <c r="N999" i="18" s="1"/>
  <c r="M999" i="18"/>
  <c r="L999" i="18"/>
  <c r="K999" i="18"/>
  <c r="BA998" i="18"/>
  <c r="AX998" i="18"/>
  <c r="AZ998" i="18" s="1"/>
  <c r="AW998" i="18"/>
  <c r="AT998" i="18"/>
  <c r="AS998" i="18"/>
  <c r="AQ998" i="18" s="1"/>
  <c r="AE998" i="18"/>
  <c r="AI998" i="18" s="1"/>
  <c r="AC998" i="18" a="1"/>
  <c r="AC998" i="18" s="1"/>
  <c r="AB998" i="18" a="1"/>
  <c r="AB998" i="18" s="1"/>
  <c r="Z998" i="18"/>
  <c r="Y998" i="18"/>
  <c r="X998" i="18"/>
  <c r="W998" i="18"/>
  <c r="V998" i="18"/>
  <c r="U998" i="18"/>
  <c r="T998" i="18"/>
  <c r="S998" i="18"/>
  <c r="R998" i="18"/>
  <c r="Q998" i="18"/>
  <c r="O998" i="18"/>
  <c r="N998" i="18" a="1"/>
  <c r="N998" i="18" s="1"/>
  <c r="M998" i="18"/>
  <c r="L998" i="18"/>
  <c r="K998" i="18"/>
  <c r="AX997" i="18"/>
  <c r="AZ997" i="18" s="1"/>
  <c r="AW997" i="18"/>
  <c r="AT997" i="18"/>
  <c r="AS997" i="18"/>
  <c r="AO997" i="18"/>
  <c r="AE997" i="18"/>
  <c r="AI997" i="18" s="1"/>
  <c r="AC997" i="18" a="1"/>
  <c r="AC997" i="18" s="1"/>
  <c r="AB997" i="18" a="1"/>
  <c r="AB997" i="18" s="1"/>
  <c r="Z997" i="18"/>
  <c r="Y997" i="18"/>
  <c r="X997" i="18"/>
  <c r="W997" i="18"/>
  <c r="V997" i="18"/>
  <c r="U997" i="18"/>
  <c r="T997" i="18"/>
  <c r="S997" i="18"/>
  <c r="R997" i="18"/>
  <c r="Q997" i="18"/>
  <c r="O997" i="18"/>
  <c r="N997" i="18" a="1"/>
  <c r="N997" i="18" s="1"/>
  <c r="M997" i="18"/>
  <c r="L997" i="18"/>
  <c r="K997" i="18"/>
  <c r="AX996" i="18"/>
  <c r="AS996" i="18"/>
  <c r="AR996" i="18" s="1"/>
  <c r="AQ996" i="18"/>
  <c r="AM996" i="18"/>
  <c r="AL996" i="18"/>
  <c r="AE996" i="18"/>
  <c r="AK996" i="18" s="1"/>
  <c r="AC996" i="18" a="1"/>
  <c r="AC996" i="18" s="1"/>
  <c r="AB996" i="18" a="1"/>
  <c r="AB996" i="18" s="1"/>
  <c r="Z996" i="18"/>
  <c r="Y996" i="18"/>
  <c r="X996" i="18"/>
  <c r="W996" i="18"/>
  <c r="V996" i="18"/>
  <c r="U996" i="18"/>
  <c r="T996" i="18"/>
  <c r="S996" i="18"/>
  <c r="R996" i="18"/>
  <c r="Q996" i="18"/>
  <c r="O996" i="18"/>
  <c r="N996" i="18" a="1"/>
  <c r="N996" i="18" s="1"/>
  <c r="M996" i="18"/>
  <c r="L996" i="18"/>
  <c r="K996" i="18"/>
  <c r="AZ995" i="18"/>
  <c r="AX995" i="18"/>
  <c r="BA995" i="18" s="1"/>
  <c r="AV995" i="18"/>
  <c r="AU995" i="18"/>
  <c r="AS995" i="18"/>
  <c r="AP995" i="18" s="1"/>
  <c r="AR995" i="18"/>
  <c r="AQ995" i="18"/>
  <c r="AO995" i="18"/>
  <c r="AN995" i="18"/>
  <c r="AM995" i="18"/>
  <c r="AE995" i="18"/>
  <c r="AI995" i="18" s="1"/>
  <c r="AC995" i="18" a="1"/>
  <c r="AC995" i="18" s="1"/>
  <c r="AB995" i="18" a="1"/>
  <c r="AB995" i="18" s="1"/>
  <c r="Z995" i="18"/>
  <c r="Y995" i="18"/>
  <c r="X995" i="18"/>
  <c r="W995" i="18"/>
  <c r="V995" i="18"/>
  <c r="U995" i="18"/>
  <c r="T995" i="18"/>
  <c r="S995" i="18"/>
  <c r="R995" i="18"/>
  <c r="Q995" i="18"/>
  <c r="O995" i="18"/>
  <c r="N995" i="18" a="1"/>
  <c r="N995" i="18" s="1"/>
  <c r="M995" i="18"/>
  <c r="L995" i="18"/>
  <c r="K995" i="18"/>
  <c r="BA994" i="18"/>
  <c r="AX994" i="18"/>
  <c r="AZ994" i="18" s="1"/>
  <c r="AW994" i="18"/>
  <c r="AT994" i="18"/>
  <c r="AS994" i="18"/>
  <c r="AQ994" i="18" s="1"/>
  <c r="AE994" i="18"/>
  <c r="AI994" i="18" s="1"/>
  <c r="AC994" i="18" a="1"/>
  <c r="AC994" i="18" s="1"/>
  <c r="AB994" i="18" a="1"/>
  <c r="AB994" i="18" s="1"/>
  <c r="Z994" i="18"/>
  <c r="Y994" i="18"/>
  <c r="X994" i="18"/>
  <c r="W994" i="18"/>
  <c r="V994" i="18"/>
  <c r="U994" i="18"/>
  <c r="T994" i="18"/>
  <c r="S994" i="18"/>
  <c r="R994" i="18"/>
  <c r="Q994" i="18"/>
  <c r="O994" i="18"/>
  <c r="N994" i="18" a="1"/>
  <c r="N994" i="18" s="1"/>
  <c r="M994" i="18"/>
  <c r="L994" i="18"/>
  <c r="K994" i="18"/>
  <c r="BA993" i="18"/>
  <c r="AX993" i="18"/>
  <c r="AZ993" i="18" s="1"/>
  <c r="AW993" i="18"/>
  <c r="AT993" i="18"/>
  <c r="AS993" i="18"/>
  <c r="AH993" i="18"/>
  <c r="AE993" i="18"/>
  <c r="AI993" i="18" s="1"/>
  <c r="AC993" i="18" a="1"/>
  <c r="AC993" i="18" s="1"/>
  <c r="AB993" i="18" a="1"/>
  <c r="AB993" i="18" s="1"/>
  <c r="Z993" i="18"/>
  <c r="Y993" i="18"/>
  <c r="X993" i="18"/>
  <c r="W993" i="18"/>
  <c r="V993" i="18"/>
  <c r="U993" i="18"/>
  <c r="T993" i="18"/>
  <c r="S993" i="18"/>
  <c r="R993" i="18"/>
  <c r="Q993" i="18"/>
  <c r="O993" i="18"/>
  <c r="N993" i="18" a="1"/>
  <c r="N993" i="18" s="1"/>
  <c r="M993" i="18"/>
  <c r="L993" i="18"/>
  <c r="K993" i="18"/>
  <c r="AX992" i="18"/>
  <c r="AT992" i="18" s="1"/>
  <c r="AS992" i="18"/>
  <c r="AR992" i="18" s="1"/>
  <c r="AQ992" i="18"/>
  <c r="AP992" i="18"/>
  <c r="AO992" i="18"/>
  <c r="AM992" i="18"/>
  <c r="AL992" i="18"/>
  <c r="AH992" i="18"/>
  <c r="AE992" i="18"/>
  <c r="AK992" i="18" s="1"/>
  <c r="AC992" i="18" a="1"/>
  <c r="AC992" i="18" s="1"/>
  <c r="AB992" i="18" a="1"/>
  <c r="AB992" i="18" s="1"/>
  <c r="Z992" i="18"/>
  <c r="Y992" i="18"/>
  <c r="X992" i="18"/>
  <c r="W992" i="18"/>
  <c r="V992" i="18"/>
  <c r="U992" i="18"/>
  <c r="T992" i="18"/>
  <c r="S992" i="18"/>
  <c r="R992" i="18"/>
  <c r="Q992" i="18"/>
  <c r="O992" i="18"/>
  <c r="N992" i="18" a="1"/>
  <c r="N992" i="18" s="1"/>
  <c r="M992" i="18"/>
  <c r="L992" i="18"/>
  <c r="K992" i="18"/>
  <c r="AZ991" i="18"/>
  <c r="AY991" i="18"/>
  <c r="AX991" i="18"/>
  <c r="BA991" i="18" s="1"/>
  <c r="AU991" i="18"/>
  <c r="AT991" i="18"/>
  <c r="AS991" i="18"/>
  <c r="AR991" i="18" s="1"/>
  <c r="AQ991" i="18"/>
  <c r="AP991" i="18"/>
  <c r="AO991" i="18"/>
  <c r="AM991" i="18"/>
  <c r="AL991" i="18"/>
  <c r="AI991" i="18"/>
  <c r="AE991" i="18"/>
  <c r="AC991" i="18" a="1"/>
  <c r="AC991" i="18" s="1"/>
  <c r="AB991" i="18" a="1"/>
  <c r="AB991" i="18" s="1"/>
  <c r="Z991" i="18"/>
  <c r="Y991" i="18"/>
  <c r="X991" i="18"/>
  <c r="W991" i="18"/>
  <c r="V991" i="18"/>
  <c r="U991" i="18"/>
  <c r="T991" i="18"/>
  <c r="S991" i="18"/>
  <c r="R991" i="18"/>
  <c r="Q991" i="18"/>
  <c r="O991" i="18"/>
  <c r="N991" i="18" a="1"/>
  <c r="N991" i="18" s="1"/>
  <c r="M991" i="18"/>
  <c r="L991" i="18"/>
  <c r="K991" i="18"/>
  <c r="BA990" i="18"/>
  <c r="AZ990" i="18"/>
  <c r="AY990" i="18"/>
  <c r="AX990" i="18"/>
  <c r="AW990" i="18"/>
  <c r="AV990" i="18"/>
  <c r="AU990" i="18"/>
  <c r="AT990" i="18"/>
  <c r="AS990" i="18"/>
  <c r="AQ990" i="18" s="1"/>
  <c r="AR990" i="18"/>
  <c r="AJ990" i="18"/>
  <c r="AE990" i="18"/>
  <c r="AI990" i="18" s="1"/>
  <c r="AC990" i="18" a="1"/>
  <c r="AC990" i="18" s="1"/>
  <c r="AB990" i="18" a="1"/>
  <c r="AB990" i="18" s="1"/>
  <c r="Z990" i="18"/>
  <c r="Y990" i="18"/>
  <c r="X990" i="18"/>
  <c r="W990" i="18"/>
  <c r="V990" i="18"/>
  <c r="U990" i="18"/>
  <c r="T990" i="18"/>
  <c r="S990" i="18"/>
  <c r="R990" i="18"/>
  <c r="Q990" i="18"/>
  <c r="O990" i="18"/>
  <c r="N990" i="18" a="1"/>
  <c r="N990" i="18" s="1"/>
  <c r="M990" i="18"/>
  <c r="L990" i="18"/>
  <c r="K990" i="18"/>
  <c r="BA989" i="18"/>
  <c r="AX989" i="18"/>
  <c r="AZ989" i="18" s="1"/>
  <c r="AT989" i="18"/>
  <c r="AS989" i="18"/>
  <c r="AO989" i="18" s="1"/>
  <c r="AK989" i="18"/>
  <c r="AH989" i="18"/>
  <c r="AG989" i="18"/>
  <c r="AF989" i="18"/>
  <c r="AE989" i="18"/>
  <c r="AI989" i="18" s="1"/>
  <c r="AC989" i="18" a="1"/>
  <c r="AC989" i="18" s="1"/>
  <c r="AB989" i="18" a="1"/>
  <c r="AB989" i="18" s="1"/>
  <c r="Z989" i="18"/>
  <c r="Y989" i="18"/>
  <c r="X989" i="18"/>
  <c r="W989" i="18"/>
  <c r="V989" i="18"/>
  <c r="U989" i="18"/>
  <c r="T989" i="18"/>
  <c r="S989" i="18"/>
  <c r="R989" i="18"/>
  <c r="Q989" i="18"/>
  <c r="O989" i="18"/>
  <c r="N989" i="18" a="1"/>
  <c r="N989" i="18" s="1"/>
  <c r="M989" i="18"/>
  <c r="L989" i="18"/>
  <c r="K989" i="18"/>
  <c r="AX988" i="18"/>
  <c r="AT988" i="18" s="1"/>
  <c r="AS988" i="18"/>
  <c r="AR988" i="18" s="1"/>
  <c r="AP988" i="18"/>
  <c r="AO988" i="18"/>
  <c r="AM988" i="18"/>
  <c r="AE988" i="18"/>
  <c r="AK988" i="18" s="1"/>
  <c r="AC988" i="18" a="1"/>
  <c r="AC988" i="18" s="1"/>
  <c r="AB988" i="18" a="1"/>
  <c r="AB988" i="18" s="1"/>
  <c r="Z988" i="18"/>
  <c r="Y988" i="18"/>
  <c r="X988" i="18"/>
  <c r="W988" i="18"/>
  <c r="V988" i="18"/>
  <c r="U988" i="18"/>
  <c r="T988" i="18"/>
  <c r="S988" i="18"/>
  <c r="R988" i="18"/>
  <c r="Q988" i="18"/>
  <c r="O988" i="18"/>
  <c r="N988" i="18" a="1"/>
  <c r="N988" i="18" s="1"/>
  <c r="M988" i="18"/>
  <c r="L988" i="18"/>
  <c r="K988" i="18"/>
  <c r="AX987" i="18"/>
  <c r="BA987" i="18" s="1"/>
  <c r="AS987" i="18"/>
  <c r="AR987" i="18" s="1"/>
  <c r="AO987" i="18"/>
  <c r="AE987" i="18"/>
  <c r="AC987" i="18" a="1"/>
  <c r="AC987" i="18" s="1"/>
  <c r="AB987" i="18" a="1"/>
  <c r="AB987" i="18" s="1"/>
  <c r="Z987" i="18"/>
  <c r="Y987" i="18"/>
  <c r="X987" i="18"/>
  <c r="W987" i="18"/>
  <c r="V987" i="18"/>
  <c r="U987" i="18"/>
  <c r="T987" i="18"/>
  <c r="S987" i="18"/>
  <c r="R987" i="18"/>
  <c r="Q987" i="18"/>
  <c r="O987" i="18"/>
  <c r="N987" i="18" a="1"/>
  <c r="N987" i="18" s="1"/>
  <c r="M987" i="18"/>
  <c r="L987" i="18"/>
  <c r="K987" i="18"/>
  <c r="AX986" i="18"/>
  <c r="BA986" i="18" s="1"/>
  <c r="AT986" i="18"/>
  <c r="AS986" i="18"/>
  <c r="AR986" i="18" s="1"/>
  <c r="AJ986" i="18"/>
  <c r="AE986" i="18"/>
  <c r="AI986" i="18" s="1"/>
  <c r="AC986" i="18" a="1"/>
  <c r="AC986" i="18" s="1"/>
  <c r="AB986" i="18" a="1"/>
  <c r="AB986" i="18" s="1"/>
  <c r="Z986" i="18"/>
  <c r="Y986" i="18"/>
  <c r="X986" i="18"/>
  <c r="W986" i="18"/>
  <c r="V986" i="18"/>
  <c r="U986" i="18"/>
  <c r="T986" i="18"/>
  <c r="S986" i="18"/>
  <c r="R986" i="18"/>
  <c r="Q986" i="18"/>
  <c r="O986" i="18"/>
  <c r="N986" i="18" a="1"/>
  <c r="N986" i="18" s="1"/>
  <c r="M986" i="18"/>
  <c r="L986" i="18"/>
  <c r="K986" i="18"/>
  <c r="BA985" i="18"/>
  <c r="AX985" i="18"/>
  <c r="AW985" i="18" s="1"/>
  <c r="AS985" i="18"/>
  <c r="AH985" i="18"/>
  <c r="AE985" i="18"/>
  <c r="AJ985" i="18" s="1"/>
  <c r="AC985" i="18" a="1"/>
  <c r="AC985" i="18" s="1"/>
  <c r="AB985" i="18" a="1"/>
  <c r="AB985" i="18" s="1"/>
  <c r="Z985" i="18"/>
  <c r="Y985" i="18"/>
  <c r="X985" i="18"/>
  <c r="W985" i="18"/>
  <c r="V985" i="18"/>
  <c r="U985" i="18"/>
  <c r="T985" i="18"/>
  <c r="S985" i="18"/>
  <c r="R985" i="18"/>
  <c r="Q985" i="18"/>
  <c r="O985" i="18"/>
  <c r="N985" i="18" a="1"/>
  <c r="N985" i="18" s="1"/>
  <c r="M985" i="18"/>
  <c r="L985" i="18"/>
  <c r="K985" i="18"/>
  <c r="AX984" i="18"/>
  <c r="AT984" i="18" s="1"/>
  <c r="AS984" i="18"/>
  <c r="AR984" i="18" s="1"/>
  <c r="AP984" i="18"/>
  <c r="AO984" i="18"/>
  <c r="AL984" i="18"/>
  <c r="AH984" i="18"/>
  <c r="AE984" i="18"/>
  <c r="AI984" i="18" s="1"/>
  <c r="AC984" i="18" a="1"/>
  <c r="AC984" i="18" s="1"/>
  <c r="AB984" i="18" a="1"/>
  <c r="AB984" i="18" s="1"/>
  <c r="Z984" i="18"/>
  <c r="Y984" i="18"/>
  <c r="X984" i="18"/>
  <c r="W984" i="18"/>
  <c r="V984" i="18"/>
  <c r="U984" i="18"/>
  <c r="T984" i="18"/>
  <c r="S984" i="18"/>
  <c r="R984" i="18"/>
  <c r="Q984" i="18"/>
  <c r="O984" i="18"/>
  <c r="N984" i="18"/>
  <c r="N984" i="18" a="1"/>
  <c r="M984" i="18"/>
  <c r="L984" i="18"/>
  <c r="K984" i="18"/>
  <c r="AY983" i="18"/>
  <c r="AX983" i="18"/>
  <c r="BA983" i="18" s="1"/>
  <c r="AU983" i="18"/>
  <c r="AT983" i="18"/>
  <c r="AS983" i="18"/>
  <c r="AR983" i="18" s="1"/>
  <c r="AP983" i="18"/>
  <c r="AO983" i="18"/>
  <c r="AM983" i="18"/>
  <c r="AL983" i="18"/>
  <c r="AE983" i="18"/>
  <c r="AC983" i="18" a="1"/>
  <c r="AC983" i="18" s="1"/>
  <c r="AB983" i="18" a="1"/>
  <c r="AB983" i="18" s="1"/>
  <c r="Z983" i="18"/>
  <c r="Y983" i="18"/>
  <c r="X983" i="18"/>
  <c r="W983" i="18"/>
  <c r="V983" i="18"/>
  <c r="U983" i="18"/>
  <c r="T983" i="18"/>
  <c r="S983" i="18"/>
  <c r="R983" i="18"/>
  <c r="Q983" i="18"/>
  <c r="O983" i="18"/>
  <c r="N983" i="18" a="1"/>
  <c r="N983" i="18" s="1"/>
  <c r="M983" i="18"/>
  <c r="L983" i="18"/>
  <c r="K983" i="18"/>
  <c r="AX982" i="18"/>
  <c r="BA982" i="18" s="1"/>
  <c r="AS982" i="18"/>
  <c r="AR982" i="18" s="1"/>
  <c r="AO982" i="18"/>
  <c r="AJ982" i="18"/>
  <c r="AE982" i="18"/>
  <c r="AI982" i="18" s="1"/>
  <c r="AC982" i="18" a="1"/>
  <c r="AC982" i="18" s="1"/>
  <c r="AB982" i="18" a="1"/>
  <c r="AB982" i="18" s="1"/>
  <c r="Z982" i="18"/>
  <c r="Y982" i="18"/>
  <c r="X982" i="18"/>
  <c r="W982" i="18"/>
  <c r="V982" i="18"/>
  <c r="U982" i="18"/>
  <c r="T982" i="18"/>
  <c r="S982" i="18"/>
  <c r="R982" i="18"/>
  <c r="Q982" i="18"/>
  <c r="O982" i="18"/>
  <c r="N982" i="18" a="1"/>
  <c r="N982" i="18" s="1"/>
  <c r="M982" i="18"/>
  <c r="L982" i="18"/>
  <c r="K982" i="18"/>
  <c r="BA981" i="18"/>
  <c r="AZ981" i="18"/>
  <c r="AX981" i="18"/>
  <c r="AY981" i="18" s="1"/>
  <c r="AW981" i="18"/>
  <c r="AV981" i="18"/>
  <c r="AT981" i="18"/>
  <c r="AS981" i="18"/>
  <c r="AO981" i="18" s="1"/>
  <c r="AE981" i="18"/>
  <c r="AI981" i="18" s="1"/>
  <c r="AC981" i="18" a="1"/>
  <c r="AC981" i="18" s="1"/>
  <c r="AB981" i="18" a="1"/>
  <c r="AB981" i="18" s="1"/>
  <c r="Z981" i="18"/>
  <c r="Y981" i="18"/>
  <c r="X981" i="18"/>
  <c r="W981" i="18"/>
  <c r="V981" i="18"/>
  <c r="U981" i="18"/>
  <c r="T981" i="18"/>
  <c r="S981" i="18"/>
  <c r="R981" i="18"/>
  <c r="Q981" i="18"/>
  <c r="O981" i="18"/>
  <c r="N981" i="18" a="1"/>
  <c r="N981" i="18" s="1"/>
  <c r="M981" i="18"/>
  <c r="L981" i="18"/>
  <c r="K981" i="18"/>
  <c r="AX980" i="18"/>
  <c r="AT980" i="18"/>
  <c r="AS980" i="18"/>
  <c r="AR980" i="18" s="1"/>
  <c r="AP980" i="18"/>
  <c r="AO980" i="18"/>
  <c r="AL980" i="18"/>
  <c r="AH980" i="18"/>
  <c r="AG980" i="18"/>
  <c r="AE980" i="18"/>
  <c r="AI980" i="18" s="1"/>
  <c r="AC980" i="18" a="1"/>
  <c r="AC980" i="18" s="1"/>
  <c r="AB980" i="18" a="1"/>
  <c r="AB980" i="18" s="1"/>
  <c r="Z980" i="18"/>
  <c r="Y980" i="18"/>
  <c r="X980" i="18"/>
  <c r="W980" i="18"/>
  <c r="V980" i="18"/>
  <c r="U980" i="18"/>
  <c r="T980" i="18"/>
  <c r="S980" i="18"/>
  <c r="R980" i="18"/>
  <c r="Q980" i="18"/>
  <c r="O980" i="18"/>
  <c r="N980" i="18" a="1"/>
  <c r="N980" i="18" s="1"/>
  <c r="M980" i="18"/>
  <c r="L980" i="18"/>
  <c r="K980" i="18"/>
  <c r="AY979" i="18"/>
  <c r="AX979" i="18"/>
  <c r="BA979" i="18" s="1"/>
  <c r="AU979" i="18"/>
  <c r="AT979" i="18"/>
  <c r="AS979" i="18"/>
  <c r="AR979" i="18" s="1"/>
  <c r="AM979" i="18"/>
  <c r="AE979" i="18"/>
  <c r="AI979" i="18" s="1"/>
  <c r="AC979" i="18" a="1"/>
  <c r="AC979" i="18" s="1"/>
  <c r="AB979" i="18" a="1"/>
  <c r="AB979" i="18" s="1"/>
  <c r="Z979" i="18"/>
  <c r="Y979" i="18"/>
  <c r="X979" i="18"/>
  <c r="W979" i="18"/>
  <c r="V979" i="18"/>
  <c r="U979" i="18"/>
  <c r="T979" i="18"/>
  <c r="S979" i="18"/>
  <c r="R979" i="18"/>
  <c r="Q979" i="18"/>
  <c r="O979" i="18"/>
  <c r="N979" i="18" a="1"/>
  <c r="N979" i="18" s="1"/>
  <c r="M979" i="18"/>
  <c r="L979" i="18"/>
  <c r="K979" i="18"/>
  <c r="AX978" i="18"/>
  <c r="BA978" i="18" s="1"/>
  <c r="AS978" i="18"/>
  <c r="AR978" i="18" s="1"/>
  <c r="AO978" i="18"/>
  <c r="AJ978" i="18"/>
  <c r="AE978" i="18"/>
  <c r="AI978" i="18" s="1"/>
  <c r="AC978" i="18" a="1"/>
  <c r="AC978" i="18" s="1"/>
  <c r="AB978" i="18" a="1"/>
  <c r="AB978" i="18" s="1"/>
  <c r="Z978" i="18"/>
  <c r="Y978" i="18"/>
  <c r="X978" i="18"/>
  <c r="W978" i="18"/>
  <c r="V978" i="18"/>
  <c r="U978" i="18"/>
  <c r="T978" i="18"/>
  <c r="S978" i="18"/>
  <c r="R978" i="18"/>
  <c r="Q978" i="18"/>
  <c r="O978" i="18"/>
  <c r="N978" i="18" a="1"/>
  <c r="N978" i="18" s="1"/>
  <c r="M978" i="18"/>
  <c r="L978" i="18"/>
  <c r="K978" i="18"/>
  <c r="BA977" i="18"/>
  <c r="AZ977" i="18"/>
  <c r="AX977" i="18"/>
  <c r="AY977" i="18" s="1"/>
  <c r="AW977" i="18"/>
  <c r="AV977" i="18"/>
  <c r="AT977" i="18"/>
  <c r="AS977" i="18"/>
  <c r="AO977" i="18"/>
  <c r="AJ977" i="18"/>
  <c r="AG977" i="18"/>
  <c r="AF977" i="18"/>
  <c r="AE977" i="18"/>
  <c r="AI977" i="18" s="1"/>
  <c r="AC977" i="18" a="1"/>
  <c r="AC977" i="18" s="1"/>
  <c r="AB977" i="18" a="1"/>
  <c r="AB977" i="18" s="1"/>
  <c r="Z977" i="18"/>
  <c r="Y977" i="18"/>
  <c r="X977" i="18"/>
  <c r="W977" i="18"/>
  <c r="V977" i="18"/>
  <c r="U977" i="18"/>
  <c r="T977" i="18"/>
  <c r="S977" i="18"/>
  <c r="R977" i="18"/>
  <c r="Q977" i="18"/>
  <c r="O977" i="18"/>
  <c r="N977" i="18" a="1"/>
  <c r="N977" i="18" s="1"/>
  <c r="M977" i="18"/>
  <c r="L977" i="18"/>
  <c r="K977" i="18"/>
  <c r="AX976" i="18"/>
  <c r="AS976" i="18"/>
  <c r="AR976" i="18" s="1"/>
  <c r="AP976" i="18"/>
  <c r="AO976" i="18"/>
  <c r="AL976" i="18"/>
  <c r="AH976" i="18"/>
  <c r="AG976" i="18"/>
  <c r="AE976" i="18"/>
  <c r="AI976" i="18" s="1"/>
  <c r="AC976" i="18" a="1"/>
  <c r="AC976" i="18" s="1"/>
  <c r="AB976" i="18" a="1"/>
  <c r="AB976" i="18" s="1"/>
  <c r="Z976" i="18"/>
  <c r="Y976" i="18"/>
  <c r="X976" i="18"/>
  <c r="W976" i="18"/>
  <c r="V976" i="18"/>
  <c r="U976" i="18"/>
  <c r="T976" i="18"/>
  <c r="S976" i="18"/>
  <c r="R976" i="18"/>
  <c r="Q976" i="18"/>
  <c r="O976" i="18"/>
  <c r="N976" i="18" a="1"/>
  <c r="N976" i="18" s="1"/>
  <c r="M976" i="18"/>
  <c r="L976" i="18"/>
  <c r="K976" i="18"/>
  <c r="AY975" i="18"/>
  <c r="AX975" i="18"/>
  <c r="BA975" i="18" s="1"/>
  <c r="AU975" i="18"/>
  <c r="AT975" i="18"/>
  <c r="AS975" i="18"/>
  <c r="AR975" i="18" s="1"/>
  <c r="AM975" i="18"/>
  <c r="AE975" i="18"/>
  <c r="AC975" i="18" a="1"/>
  <c r="AC975" i="18" s="1"/>
  <c r="AB975" i="18" a="1"/>
  <c r="AB975" i="18" s="1"/>
  <c r="Z975" i="18"/>
  <c r="Y975" i="18"/>
  <c r="X975" i="18"/>
  <c r="W975" i="18"/>
  <c r="V975" i="18"/>
  <c r="U975" i="18"/>
  <c r="T975" i="18"/>
  <c r="S975" i="18"/>
  <c r="R975" i="18"/>
  <c r="Q975" i="18"/>
  <c r="O975" i="18"/>
  <c r="N975" i="18"/>
  <c r="N975" i="18" a="1"/>
  <c r="M975" i="18"/>
  <c r="L975" i="18"/>
  <c r="K975" i="18"/>
  <c r="AX974" i="18"/>
  <c r="BA974" i="18" s="1"/>
  <c r="AV974" i="18"/>
  <c r="AS974" i="18"/>
  <c r="AQ974" i="18" s="1"/>
  <c r="AR974" i="18"/>
  <c r="AO974" i="18"/>
  <c r="AN974" i="18"/>
  <c r="AJ974" i="18"/>
  <c r="AF974" i="18"/>
  <c r="AE974" i="18"/>
  <c r="AI974" i="18" s="1"/>
  <c r="AC974" i="18" a="1"/>
  <c r="AC974" i="18" s="1"/>
  <c r="AB974" i="18" a="1"/>
  <c r="AB974" i="18" s="1"/>
  <c r="Z974" i="18"/>
  <c r="Y974" i="18"/>
  <c r="X974" i="18"/>
  <c r="W974" i="18"/>
  <c r="V974" i="18"/>
  <c r="U974" i="18"/>
  <c r="T974" i="18"/>
  <c r="S974" i="18"/>
  <c r="R974" i="18"/>
  <c r="Q974" i="18"/>
  <c r="O974" i="18"/>
  <c r="N974" i="18" a="1"/>
  <c r="N974" i="18" s="1"/>
  <c r="M974" i="18"/>
  <c r="L974" i="18"/>
  <c r="K974" i="18"/>
  <c r="BA973" i="18"/>
  <c r="AZ973" i="18"/>
  <c r="AY973" i="18"/>
  <c r="AX973" i="18"/>
  <c r="AW973" i="18"/>
  <c r="AV973" i="18"/>
  <c r="AU973" i="18"/>
  <c r="AT973" i="18"/>
  <c r="AS973" i="18"/>
  <c r="AN973" i="18"/>
  <c r="AK973" i="18"/>
  <c r="AE973" i="18"/>
  <c r="AH973" i="18" s="1"/>
  <c r="AC973" i="18" a="1"/>
  <c r="AC973" i="18" s="1"/>
  <c r="AB973" i="18" a="1"/>
  <c r="AB973" i="18" s="1"/>
  <c r="Z973" i="18"/>
  <c r="Y973" i="18"/>
  <c r="X973" i="18"/>
  <c r="W973" i="18"/>
  <c r="V973" i="18"/>
  <c r="U973" i="18"/>
  <c r="T973" i="18"/>
  <c r="S973" i="18"/>
  <c r="R973" i="18"/>
  <c r="Q973" i="18"/>
  <c r="O973" i="18"/>
  <c r="N973" i="18" a="1"/>
  <c r="N973" i="18" s="1"/>
  <c r="M973" i="18"/>
  <c r="L973" i="18"/>
  <c r="K973" i="18"/>
  <c r="AX972" i="18"/>
  <c r="AS972" i="18"/>
  <c r="AN972" i="18"/>
  <c r="AE972" i="18"/>
  <c r="AI972" i="18" s="1"/>
  <c r="AC972" i="18" a="1"/>
  <c r="AC972" i="18" s="1"/>
  <c r="AB972" i="18" a="1"/>
  <c r="AB972" i="18" s="1"/>
  <c r="Z972" i="18"/>
  <c r="Y972" i="18"/>
  <c r="X972" i="18"/>
  <c r="W972" i="18"/>
  <c r="V972" i="18"/>
  <c r="U972" i="18"/>
  <c r="T972" i="18"/>
  <c r="S972" i="18"/>
  <c r="R972" i="18"/>
  <c r="Q972" i="18"/>
  <c r="O972" i="18"/>
  <c r="N972" i="18"/>
  <c r="N972" i="18" a="1"/>
  <c r="M972" i="18"/>
  <c r="L972" i="18"/>
  <c r="K972" i="18"/>
  <c r="AX971" i="18"/>
  <c r="AY971" i="18" s="1"/>
  <c r="AW971" i="18"/>
  <c r="AT971" i="18"/>
  <c r="AS971" i="18"/>
  <c r="AQ971" i="18"/>
  <c r="AO971" i="18"/>
  <c r="AM971" i="18"/>
  <c r="AL971" i="18"/>
  <c r="AI971" i="18"/>
  <c r="AH971" i="18"/>
  <c r="AG971" i="18"/>
  <c r="AE971" i="18"/>
  <c r="AC971" i="18" a="1"/>
  <c r="AC971" i="18" s="1"/>
  <c r="AB971" i="18" a="1"/>
  <c r="AB971" i="18" s="1"/>
  <c r="Z971" i="18"/>
  <c r="Y971" i="18"/>
  <c r="X971" i="18"/>
  <c r="W971" i="18"/>
  <c r="V971" i="18"/>
  <c r="U971" i="18"/>
  <c r="T971" i="18"/>
  <c r="S971" i="18"/>
  <c r="R971" i="18"/>
  <c r="Q971" i="18"/>
  <c r="O971" i="18"/>
  <c r="N971" i="18" a="1"/>
  <c r="N971" i="18" s="1"/>
  <c r="M971" i="18"/>
  <c r="L971" i="18"/>
  <c r="K971" i="18"/>
  <c r="AX970" i="18"/>
  <c r="AV970" i="18" s="1"/>
  <c r="AS970" i="18"/>
  <c r="AP970" i="18" s="1"/>
  <c r="AQ970" i="18"/>
  <c r="AO970" i="18"/>
  <c r="AE970" i="18"/>
  <c r="AC970" i="18" a="1"/>
  <c r="AC970" i="18" s="1"/>
  <c r="AB970" i="18" a="1"/>
  <c r="AB970" i="18" s="1"/>
  <c r="Z970" i="18"/>
  <c r="Y970" i="18"/>
  <c r="X970" i="18"/>
  <c r="W970" i="18"/>
  <c r="V970" i="18"/>
  <c r="U970" i="18"/>
  <c r="T970" i="18"/>
  <c r="S970" i="18"/>
  <c r="R970" i="18"/>
  <c r="Q970" i="18"/>
  <c r="O970" i="18"/>
  <c r="N970" i="18" a="1"/>
  <c r="N970" i="18" s="1"/>
  <c r="M970" i="18"/>
  <c r="L970" i="18"/>
  <c r="K970" i="18"/>
  <c r="AX969" i="18"/>
  <c r="AY969" i="18" s="1"/>
  <c r="AV969" i="18"/>
  <c r="AT969" i="18"/>
  <c r="AS969" i="18"/>
  <c r="AQ969" i="18" s="1"/>
  <c r="AR969" i="18"/>
  <c r="AP969" i="18"/>
  <c r="AO969" i="18"/>
  <c r="AN969" i="18"/>
  <c r="AL969" i="18"/>
  <c r="AE969" i="18"/>
  <c r="AI969" i="18" s="1"/>
  <c r="AC969" i="18" a="1"/>
  <c r="AC969" i="18" s="1"/>
  <c r="AB969" i="18" a="1"/>
  <c r="AB969" i="18" s="1"/>
  <c r="Z969" i="18"/>
  <c r="Y969" i="18"/>
  <c r="X969" i="18"/>
  <c r="W969" i="18"/>
  <c r="V969" i="18"/>
  <c r="U969" i="18"/>
  <c r="T969" i="18"/>
  <c r="S969" i="18"/>
  <c r="R969" i="18"/>
  <c r="Q969" i="18"/>
  <c r="O969" i="18"/>
  <c r="N969" i="18" a="1"/>
  <c r="N969" i="18" s="1"/>
  <c r="M969" i="18"/>
  <c r="L969" i="18"/>
  <c r="K969" i="18"/>
  <c r="BA968" i="18"/>
  <c r="AX968" i="18"/>
  <c r="AZ968" i="18" s="1"/>
  <c r="AW968" i="18"/>
  <c r="AU968" i="18"/>
  <c r="AS968" i="18"/>
  <c r="AK968" i="18"/>
  <c r="AG968" i="18"/>
  <c r="AE968" i="18"/>
  <c r="AJ968" i="18" s="1"/>
  <c r="AC968" i="18" a="1"/>
  <c r="AC968" i="18" s="1"/>
  <c r="AB968" i="18" a="1"/>
  <c r="AB968" i="18" s="1"/>
  <c r="Z968" i="18"/>
  <c r="Y968" i="18"/>
  <c r="X968" i="18"/>
  <c r="W968" i="18"/>
  <c r="V968" i="18"/>
  <c r="U968" i="18"/>
  <c r="T968" i="18"/>
  <c r="S968" i="18"/>
  <c r="R968" i="18"/>
  <c r="Q968" i="18"/>
  <c r="O968" i="18"/>
  <c r="N968" i="18" a="1"/>
  <c r="N968" i="18" s="1"/>
  <c r="M968" i="18"/>
  <c r="L968" i="18"/>
  <c r="K968" i="18"/>
  <c r="AX967" i="18"/>
  <c r="AT967" i="18" s="1"/>
  <c r="AS967" i="18"/>
  <c r="AP967" i="18" s="1"/>
  <c r="AR967" i="18"/>
  <c r="AQ967" i="18"/>
  <c r="AO967" i="18"/>
  <c r="AN967" i="18"/>
  <c r="AM967" i="18"/>
  <c r="AJ967" i="18"/>
  <c r="AH967" i="18"/>
  <c r="AF967" i="18"/>
  <c r="AE967" i="18"/>
  <c r="AK967" i="18" s="1"/>
  <c r="AC967" i="18" a="1"/>
  <c r="AC967" i="18" s="1"/>
  <c r="AB967" i="18" a="1"/>
  <c r="AB967" i="18" s="1"/>
  <c r="Z967" i="18"/>
  <c r="Y967" i="18"/>
  <c r="X967" i="18"/>
  <c r="W967" i="18"/>
  <c r="V967" i="18"/>
  <c r="U967" i="18"/>
  <c r="T967" i="18"/>
  <c r="S967" i="18"/>
  <c r="R967" i="18"/>
  <c r="Q967" i="18"/>
  <c r="O967" i="18"/>
  <c r="N967" i="18" a="1"/>
  <c r="N967" i="18" s="1"/>
  <c r="M967" i="18"/>
  <c r="L967" i="18"/>
  <c r="K967" i="18"/>
  <c r="AX966" i="18"/>
  <c r="BA966" i="18" s="1"/>
  <c r="AT966" i="18"/>
  <c r="AS966" i="18"/>
  <c r="AP966" i="18" s="1"/>
  <c r="AQ966" i="18"/>
  <c r="AO966" i="18"/>
  <c r="AM966" i="18"/>
  <c r="AE966" i="18"/>
  <c r="AI966" i="18" s="1"/>
  <c r="AC966" i="18" a="1"/>
  <c r="AC966" i="18" s="1"/>
  <c r="AB966" i="18" a="1"/>
  <c r="AB966" i="18" s="1"/>
  <c r="Z966" i="18"/>
  <c r="Y966" i="18"/>
  <c r="X966" i="18"/>
  <c r="W966" i="18"/>
  <c r="V966" i="18"/>
  <c r="U966" i="18"/>
  <c r="T966" i="18"/>
  <c r="S966" i="18"/>
  <c r="R966" i="18"/>
  <c r="Q966" i="18"/>
  <c r="O966" i="18"/>
  <c r="N966" i="18" a="1"/>
  <c r="N966" i="18" s="1"/>
  <c r="M966" i="18"/>
  <c r="L966" i="18"/>
  <c r="K966" i="18"/>
  <c r="AX965" i="18"/>
  <c r="AY965" i="18" s="1"/>
  <c r="AV965" i="18"/>
  <c r="AT965" i="18"/>
  <c r="AS965" i="18"/>
  <c r="AQ965" i="18" s="1"/>
  <c r="AR965" i="18"/>
  <c r="AP965" i="18"/>
  <c r="AO965" i="18"/>
  <c r="AN965" i="18"/>
  <c r="AL965" i="18"/>
  <c r="AE965" i="18"/>
  <c r="AI965" i="18" s="1"/>
  <c r="AC965" i="18" a="1"/>
  <c r="AC965" i="18" s="1"/>
  <c r="AB965" i="18" a="1"/>
  <c r="AB965" i="18" s="1"/>
  <c r="Z965" i="18"/>
  <c r="Y965" i="18"/>
  <c r="X965" i="18"/>
  <c r="W965" i="18"/>
  <c r="V965" i="18"/>
  <c r="U965" i="18"/>
  <c r="T965" i="18"/>
  <c r="S965" i="18"/>
  <c r="R965" i="18"/>
  <c r="Q965" i="18"/>
  <c r="O965" i="18"/>
  <c r="N965" i="18" a="1"/>
  <c r="N965" i="18" s="1"/>
  <c r="M965" i="18"/>
  <c r="L965" i="18"/>
  <c r="K965" i="18"/>
  <c r="BA964" i="18"/>
  <c r="AX964" i="18"/>
  <c r="AZ964" i="18" s="1"/>
  <c r="AW964" i="18"/>
  <c r="AU964" i="18"/>
  <c r="AS964" i="18"/>
  <c r="AO964" i="18"/>
  <c r="AK964" i="18"/>
  <c r="AE964" i="18"/>
  <c r="AJ964" i="18" s="1"/>
  <c r="AC964" i="18" a="1"/>
  <c r="AC964" i="18" s="1"/>
  <c r="AB964" i="18" a="1"/>
  <c r="AB964" i="18" s="1"/>
  <c r="Z964" i="18"/>
  <c r="Y964" i="18"/>
  <c r="X964" i="18"/>
  <c r="W964" i="18"/>
  <c r="V964" i="18"/>
  <c r="U964" i="18"/>
  <c r="T964" i="18"/>
  <c r="S964" i="18"/>
  <c r="R964" i="18"/>
  <c r="Q964" i="18"/>
  <c r="O964" i="18"/>
  <c r="N964" i="18"/>
  <c r="N964" i="18" a="1"/>
  <c r="M964" i="18"/>
  <c r="L964" i="18"/>
  <c r="K964" i="18"/>
  <c r="AX963" i="18"/>
  <c r="AZ963" i="18" s="1"/>
  <c r="AV963" i="18"/>
  <c r="AT963" i="18"/>
  <c r="AS963" i="18"/>
  <c r="AR963" i="18"/>
  <c r="AQ963" i="18"/>
  <c r="AP963" i="18"/>
  <c r="AO963" i="18"/>
  <c r="AN963" i="18"/>
  <c r="AM963" i="18"/>
  <c r="AL963" i="18"/>
  <c r="AE963" i="18"/>
  <c r="AK963" i="18" s="1"/>
  <c r="AC963" i="18" a="1"/>
  <c r="AC963" i="18" s="1"/>
  <c r="AB963" i="18" a="1"/>
  <c r="AB963" i="18" s="1"/>
  <c r="Z963" i="18"/>
  <c r="Y963" i="18"/>
  <c r="X963" i="18"/>
  <c r="W963" i="18"/>
  <c r="V963" i="18"/>
  <c r="U963" i="18"/>
  <c r="T963" i="18"/>
  <c r="S963" i="18"/>
  <c r="R963" i="18"/>
  <c r="Q963" i="18"/>
  <c r="O963" i="18"/>
  <c r="N963" i="18" a="1"/>
  <c r="N963" i="18" s="1"/>
  <c r="M963" i="18"/>
  <c r="L963" i="18"/>
  <c r="K963" i="18"/>
  <c r="BA962" i="18"/>
  <c r="AX962" i="18"/>
  <c r="AZ962" i="18" s="1"/>
  <c r="AW962" i="18"/>
  <c r="AT962" i="18"/>
  <c r="AS962" i="18"/>
  <c r="AQ962" i="18" s="1"/>
  <c r="AE962" i="18"/>
  <c r="AK962" i="18" s="1"/>
  <c r="AC962" i="18" a="1"/>
  <c r="AC962" i="18" s="1"/>
  <c r="AB962" i="18" a="1"/>
  <c r="AB962" i="18" s="1"/>
  <c r="Z962" i="18"/>
  <c r="Y962" i="18"/>
  <c r="X962" i="18"/>
  <c r="W962" i="18"/>
  <c r="V962" i="18"/>
  <c r="U962" i="18"/>
  <c r="T962" i="18"/>
  <c r="S962" i="18"/>
  <c r="R962" i="18"/>
  <c r="Q962" i="18"/>
  <c r="O962" i="18"/>
  <c r="N962" i="18" a="1"/>
  <c r="N962" i="18" s="1"/>
  <c r="M962" i="18"/>
  <c r="L962" i="18"/>
  <c r="K962" i="18"/>
  <c r="AX961" i="18"/>
  <c r="AV961" i="18" s="1"/>
  <c r="AT961" i="18"/>
  <c r="AS961" i="18"/>
  <c r="AQ961" i="18" s="1"/>
  <c r="AN961" i="18"/>
  <c r="AH961" i="18"/>
  <c r="AE961" i="18"/>
  <c r="AI961" i="18" s="1"/>
  <c r="AC961" i="18" a="1"/>
  <c r="AC961" i="18" s="1"/>
  <c r="AB961" i="18" a="1"/>
  <c r="AB961" i="18" s="1"/>
  <c r="Z961" i="18"/>
  <c r="Y961" i="18"/>
  <c r="X961" i="18"/>
  <c r="W961" i="18"/>
  <c r="V961" i="18"/>
  <c r="U961" i="18"/>
  <c r="T961" i="18"/>
  <c r="S961" i="18"/>
  <c r="R961" i="18"/>
  <c r="Q961" i="18"/>
  <c r="O961" i="18"/>
  <c r="N961" i="18" a="1"/>
  <c r="N961" i="18" s="1"/>
  <c r="M961" i="18"/>
  <c r="L961" i="18"/>
  <c r="K961" i="18"/>
  <c r="BA960" i="18"/>
  <c r="AY960" i="18"/>
  <c r="AX960" i="18"/>
  <c r="AZ960" i="18" s="1"/>
  <c r="AW960" i="18"/>
  <c r="AU960" i="18"/>
  <c r="AT960" i="18"/>
  <c r="AS960" i="18"/>
  <c r="AQ960" i="18" s="1"/>
  <c r="AO960" i="18"/>
  <c r="AK960" i="18"/>
  <c r="AG960" i="18"/>
  <c r="AE960" i="18"/>
  <c r="AI960" i="18" s="1"/>
  <c r="AC960" i="18" a="1"/>
  <c r="AC960" i="18" s="1"/>
  <c r="AB960" i="18" a="1"/>
  <c r="AB960" i="18" s="1"/>
  <c r="Z960" i="18"/>
  <c r="Y960" i="18"/>
  <c r="X960" i="18"/>
  <c r="W960" i="18"/>
  <c r="V960" i="18"/>
  <c r="U960" i="18"/>
  <c r="T960" i="18"/>
  <c r="S960" i="18"/>
  <c r="R960" i="18"/>
  <c r="Q960" i="18"/>
  <c r="O960" i="18"/>
  <c r="N960" i="18" a="1"/>
  <c r="N960" i="18" s="1"/>
  <c r="M960" i="18"/>
  <c r="L960" i="18"/>
  <c r="K960" i="18"/>
  <c r="AX959" i="18"/>
  <c r="AV959" i="18" s="1"/>
  <c r="AS959" i="18"/>
  <c r="AP959" i="18" s="1"/>
  <c r="AR959" i="18"/>
  <c r="AQ959" i="18"/>
  <c r="AO959" i="18"/>
  <c r="AN959" i="18"/>
  <c r="AM959" i="18"/>
  <c r="AE959" i="18"/>
  <c r="AI959" i="18" s="1"/>
  <c r="AC959" i="18" a="1"/>
  <c r="AC959" i="18" s="1"/>
  <c r="AB959" i="18" a="1"/>
  <c r="AB959" i="18" s="1"/>
  <c r="Z959" i="18"/>
  <c r="Y959" i="18"/>
  <c r="X959" i="18"/>
  <c r="W959" i="18"/>
  <c r="V959" i="18"/>
  <c r="U959" i="18"/>
  <c r="T959" i="18"/>
  <c r="S959" i="18"/>
  <c r="R959" i="18"/>
  <c r="Q959" i="18"/>
  <c r="O959" i="18"/>
  <c r="N959" i="18" a="1"/>
  <c r="N959" i="18" s="1"/>
  <c r="M959" i="18"/>
  <c r="L959" i="18"/>
  <c r="K959" i="18"/>
  <c r="BA958" i="18"/>
  <c r="AZ958" i="18"/>
  <c r="AX958" i="18"/>
  <c r="AY958" i="18" s="1"/>
  <c r="AW958" i="18"/>
  <c r="AV958" i="18"/>
  <c r="AT958" i="18"/>
  <c r="AS958" i="18"/>
  <c r="AQ958" i="18" s="1"/>
  <c r="AR958" i="18"/>
  <c r="AN958" i="18"/>
  <c r="AM958" i="18"/>
  <c r="AE958" i="18"/>
  <c r="AH958" i="18" s="1"/>
  <c r="AC958" i="18" a="1"/>
  <c r="AC958" i="18" s="1"/>
  <c r="AB958" i="18" a="1"/>
  <c r="AB958" i="18" s="1"/>
  <c r="Z958" i="18"/>
  <c r="Y958" i="18"/>
  <c r="X958" i="18"/>
  <c r="W958" i="18"/>
  <c r="V958" i="18"/>
  <c r="U958" i="18"/>
  <c r="T958" i="18"/>
  <c r="S958" i="18"/>
  <c r="R958" i="18"/>
  <c r="Q958" i="18"/>
  <c r="O958" i="18"/>
  <c r="N958" i="18" a="1"/>
  <c r="N958" i="18" s="1"/>
  <c r="M958" i="18"/>
  <c r="L958" i="18"/>
  <c r="K958" i="18"/>
  <c r="AX957" i="18"/>
  <c r="AT957" i="18" s="1"/>
  <c r="AS957" i="18"/>
  <c r="AQ957" i="18" s="1"/>
  <c r="AR957" i="18"/>
  <c r="AP957" i="18"/>
  <c r="AO957" i="18"/>
  <c r="AN957" i="18"/>
  <c r="AL957" i="18"/>
  <c r="AE957" i="18"/>
  <c r="AK957" i="18" s="1"/>
  <c r="AC957" i="18" a="1"/>
  <c r="AC957" i="18" s="1"/>
  <c r="AB957" i="18" a="1"/>
  <c r="AB957" i="18" s="1"/>
  <c r="Z957" i="18"/>
  <c r="Y957" i="18"/>
  <c r="X957" i="18"/>
  <c r="W957" i="18"/>
  <c r="V957" i="18"/>
  <c r="U957" i="18"/>
  <c r="T957" i="18"/>
  <c r="S957" i="18"/>
  <c r="R957" i="18"/>
  <c r="Q957" i="18"/>
  <c r="O957" i="18"/>
  <c r="N957" i="18" a="1"/>
  <c r="N957" i="18" s="1"/>
  <c r="M957" i="18"/>
  <c r="L957" i="18"/>
  <c r="K957" i="18"/>
  <c r="BA956" i="18"/>
  <c r="AX956" i="18"/>
  <c r="AZ956" i="18" s="1"/>
  <c r="AW956" i="18"/>
  <c r="AU956" i="18"/>
  <c r="AS956" i="18"/>
  <c r="AP956" i="18" s="1"/>
  <c r="AQ956" i="18"/>
  <c r="AO956" i="18"/>
  <c r="AE956" i="18"/>
  <c r="AI956" i="18" s="1"/>
  <c r="AC956" i="18" a="1"/>
  <c r="AC956" i="18" s="1"/>
  <c r="AB956" i="18" a="1"/>
  <c r="AB956" i="18" s="1"/>
  <c r="Z956" i="18"/>
  <c r="Y956" i="18"/>
  <c r="X956" i="18"/>
  <c r="W956" i="18"/>
  <c r="V956" i="18"/>
  <c r="U956" i="18"/>
  <c r="T956" i="18"/>
  <c r="S956" i="18"/>
  <c r="R956" i="18"/>
  <c r="Q956" i="18"/>
  <c r="O956" i="18"/>
  <c r="N956" i="18" a="1"/>
  <c r="N956" i="18" s="1"/>
  <c r="M956" i="18"/>
  <c r="L956" i="18"/>
  <c r="K956" i="18"/>
  <c r="AX955" i="18"/>
  <c r="AY955" i="18" s="1"/>
  <c r="AV955" i="18"/>
  <c r="AS955" i="18"/>
  <c r="AQ955" i="18" s="1"/>
  <c r="AR955" i="18"/>
  <c r="AP955" i="18"/>
  <c r="AN955" i="18"/>
  <c r="AL955" i="18"/>
  <c r="AE955" i="18"/>
  <c r="AI955" i="18" s="1"/>
  <c r="AC955" i="18" a="1"/>
  <c r="AC955" i="18" s="1"/>
  <c r="AB955" i="18" a="1"/>
  <c r="AB955" i="18" s="1"/>
  <c r="Z955" i="18"/>
  <c r="Y955" i="18"/>
  <c r="X955" i="18"/>
  <c r="W955" i="18"/>
  <c r="V955" i="18"/>
  <c r="U955" i="18"/>
  <c r="T955" i="18"/>
  <c r="S955" i="18"/>
  <c r="R955" i="18"/>
  <c r="Q955" i="18"/>
  <c r="O955" i="18"/>
  <c r="N955" i="18" a="1"/>
  <c r="N955" i="18" s="1"/>
  <c r="M955" i="18"/>
  <c r="L955" i="18"/>
  <c r="K955" i="18"/>
  <c r="BA954" i="18"/>
  <c r="AX954" i="18"/>
  <c r="AZ954" i="18" s="1"/>
  <c r="AW954" i="18"/>
  <c r="AU954" i="18"/>
  <c r="AS954" i="18"/>
  <c r="AK954" i="18"/>
  <c r="AG954" i="18"/>
  <c r="AE954" i="18"/>
  <c r="AJ954" i="18" s="1"/>
  <c r="AC954" i="18" a="1"/>
  <c r="AC954" i="18" s="1"/>
  <c r="AB954" i="18" a="1"/>
  <c r="AB954" i="18" s="1"/>
  <c r="Z954" i="18"/>
  <c r="Y954" i="18"/>
  <c r="X954" i="18"/>
  <c r="W954" i="18"/>
  <c r="V954" i="18"/>
  <c r="U954" i="18"/>
  <c r="T954" i="18"/>
  <c r="S954" i="18"/>
  <c r="R954" i="18"/>
  <c r="Q954" i="18"/>
  <c r="O954" i="18"/>
  <c r="N954" i="18" a="1"/>
  <c r="N954" i="18" s="1"/>
  <c r="M954" i="18"/>
  <c r="L954" i="18"/>
  <c r="K954" i="18"/>
  <c r="AX953" i="18"/>
  <c r="AT953" i="18" s="1"/>
  <c r="AS953" i="18"/>
  <c r="AQ953" i="18" s="1"/>
  <c r="AR953" i="18"/>
  <c r="AP953" i="18"/>
  <c r="AN953" i="18"/>
  <c r="AM953" i="18"/>
  <c r="AL953" i="18"/>
  <c r="AE953" i="18"/>
  <c r="AC953" i="18" a="1"/>
  <c r="AC953" i="18" s="1"/>
  <c r="AB953" i="18" a="1"/>
  <c r="AB953" i="18" s="1"/>
  <c r="Z953" i="18"/>
  <c r="Y953" i="18"/>
  <c r="X953" i="18"/>
  <c r="W953" i="18"/>
  <c r="V953" i="18"/>
  <c r="U953" i="18"/>
  <c r="T953" i="18"/>
  <c r="S953" i="18"/>
  <c r="R953" i="18"/>
  <c r="Q953" i="18"/>
  <c r="O953" i="18"/>
  <c r="N953" i="18" a="1"/>
  <c r="N953" i="18" s="1"/>
  <c r="M953" i="18"/>
  <c r="L953" i="18"/>
  <c r="K953" i="18"/>
  <c r="BA952" i="18"/>
  <c r="AX952" i="18"/>
  <c r="AZ952" i="18" s="1"/>
  <c r="AW952" i="18"/>
  <c r="AU952" i="18"/>
  <c r="AS952" i="18"/>
  <c r="AP952" i="18" s="1"/>
  <c r="AQ952" i="18"/>
  <c r="AO952" i="18"/>
  <c r="AE952" i="18"/>
  <c r="AC952" i="18" a="1"/>
  <c r="AC952" i="18" s="1"/>
  <c r="AB952" i="18" a="1"/>
  <c r="AB952" i="18" s="1"/>
  <c r="Z952" i="18"/>
  <c r="Y952" i="18"/>
  <c r="X952" i="18"/>
  <c r="W952" i="18"/>
  <c r="V952" i="18"/>
  <c r="U952" i="18"/>
  <c r="T952" i="18"/>
  <c r="S952" i="18"/>
  <c r="R952" i="18"/>
  <c r="Q952" i="18"/>
  <c r="O952" i="18"/>
  <c r="N952" i="18"/>
  <c r="N952" i="18" a="1"/>
  <c r="M952" i="18"/>
  <c r="L952" i="18"/>
  <c r="K952" i="18"/>
  <c r="AX951" i="18"/>
  <c r="AY951" i="18" s="1"/>
  <c r="AV951" i="18"/>
  <c r="AT951" i="18"/>
  <c r="AS951" i="18"/>
  <c r="AR951" i="18"/>
  <c r="AQ951" i="18"/>
  <c r="AP951" i="18"/>
  <c r="AO951" i="18"/>
  <c r="AN951" i="18"/>
  <c r="AM951" i="18"/>
  <c r="AL951" i="18"/>
  <c r="AH951" i="18"/>
  <c r="AE951" i="18"/>
  <c r="AC951" i="18" a="1"/>
  <c r="AC951" i="18" s="1"/>
  <c r="AB951" i="18" a="1"/>
  <c r="AB951" i="18" s="1"/>
  <c r="Z951" i="18"/>
  <c r="Y951" i="18"/>
  <c r="X951" i="18"/>
  <c r="W951" i="18"/>
  <c r="V951" i="18"/>
  <c r="U951" i="18"/>
  <c r="T951" i="18"/>
  <c r="S951" i="18"/>
  <c r="R951" i="18"/>
  <c r="Q951" i="18"/>
  <c r="O951" i="18"/>
  <c r="N951" i="18" a="1"/>
  <c r="N951" i="18" s="1"/>
  <c r="M951" i="18"/>
  <c r="L951" i="18"/>
  <c r="K951" i="18"/>
  <c r="AX950" i="18"/>
  <c r="AS950" i="18"/>
  <c r="AE950" i="18"/>
  <c r="AC950" i="18" a="1"/>
  <c r="AC950" i="18" s="1"/>
  <c r="AB950" i="18" a="1"/>
  <c r="AB950" i="18" s="1"/>
  <c r="Z950" i="18"/>
  <c r="Y950" i="18"/>
  <c r="X950" i="18"/>
  <c r="W950" i="18"/>
  <c r="V950" i="18"/>
  <c r="U950" i="18"/>
  <c r="T950" i="18"/>
  <c r="S950" i="18"/>
  <c r="R950" i="18"/>
  <c r="Q950" i="18"/>
  <c r="O950" i="18"/>
  <c r="N950" i="18" a="1"/>
  <c r="N950" i="18" s="1"/>
  <c r="M950" i="18"/>
  <c r="L950" i="18"/>
  <c r="K950" i="18"/>
  <c r="AX949" i="18"/>
  <c r="AT949" i="18"/>
  <c r="AS949" i="18"/>
  <c r="AQ949" i="18" s="1"/>
  <c r="AR949" i="18"/>
  <c r="AP949" i="18"/>
  <c r="AO949" i="18"/>
  <c r="AN949" i="18"/>
  <c r="AL949" i="18"/>
  <c r="AE949" i="18"/>
  <c r="AI949" i="18" s="1"/>
  <c r="AC949" i="18" a="1"/>
  <c r="AC949" i="18" s="1"/>
  <c r="AB949" i="18" a="1"/>
  <c r="AB949" i="18" s="1"/>
  <c r="Z949" i="18"/>
  <c r="Y949" i="18"/>
  <c r="X949" i="18"/>
  <c r="W949" i="18"/>
  <c r="V949" i="18"/>
  <c r="U949" i="18"/>
  <c r="T949" i="18"/>
  <c r="S949" i="18"/>
  <c r="R949" i="18"/>
  <c r="Q949" i="18"/>
  <c r="O949" i="18"/>
  <c r="N949" i="18" a="1"/>
  <c r="N949" i="18" s="1"/>
  <c r="M949" i="18"/>
  <c r="L949" i="18"/>
  <c r="K949" i="18"/>
  <c r="BA948" i="18"/>
  <c r="AX948" i="18"/>
  <c r="AZ948" i="18" s="1"/>
  <c r="AU948" i="18"/>
  <c r="AS948" i="18"/>
  <c r="AP948" i="18" s="1"/>
  <c r="AO948" i="18"/>
  <c r="AI948" i="18"/>
  <c r="AE948" i="18"/>
  <c r="AC948" i="18" a="1"/>
  <c r="AC948" i="18" s="1"/>
  <c r="AB948" i="18" a="1"/>
  <c r="AB948" i="18" s="1"/>
  <c r="Z948" i="18"/>
  <c r="Y948" i="18"/>
  <c r="X948" i="18"/>
  <c r="W948" i="18"/>
  <c r="V948" i="18"/>
  <c r="U948" i="18"/>
  <c r="T948" i="18"/>
  <c r="S948" i="18"/>
  <c r="R948" i="18"/>
  <c r="Q948" i="18"/>
  <c r="O948" i="18"/>
  <c r="N948" i="18" a="1"/>
  <c r="N948" i="18" s="1"/>
  <c r="M948" i="18"/>
  <c r="L948" i="18"/>
  <c r="K948" i="18"/>
  <c r="AZ947" i="18"/>
  <c r="AX947" i="18"/>
  <c r="AY947" i="18" s="1"/>
  <c r="AV947" i="18"/>
  <c r="AS947" i="18"/>
  <c r="AP947" i="18" s="1"/>
  <c r="AQ947" i="18"/>
  <c r="AO947" i="18"/>
  <c r="AM947" i="18"/>
  <c r="AJ947" i="18"/>
  <c r="AH947" i="18"/>
  <c r="AF947" i="18"/>
  <c r="AE947" i="18"/>
  <c r="AI947" i="18" s="1"/>
  <c r="AC947" i="18" a="1"/>
  <c r="AC947" i="18" s="1"/>
  <c r="AB947" i="18" a="1"/>
  <c r="AB947" i="18" s="1"/>
  <c r="Z947" i="18"/>
  <c r="Y947" i="18"/>
  <c r="X947" i="18"/>
  <c r="W947" i="18"/>
  <c r="V947" i="18"/>
  <c r="U947" i="18"/>
  <c r="T947" i="18"/>
  <c r="S947" i="18"/>
  <c r="R947" i="18"/>
  <c r="Q947" i="18"/>
  <c r="O947" i="18"/>
  <c r="N947" i="18" a="1"/>
  <c r="N947" i="18" s="1"/>
  <c r="M947" i="18"/>
  <c r="L947" i="18"/>
  <c r="K947" i="18"/>
  <c r="AX946" i="18"/>
  <c r="BA946" i="18" s="1"/>
  <c r="AT946" i="18"/>
  <c r="AS946" i="18"/>
  <c r="AO946" i="18"/>
  <c r="AK946" i="18"/>
  <c r="AG946" i="18"/>
  <c r="AE946" i="18"/>
  <c r="AJ946" i="18" s="1"/>
  <c r="AC946" i="18" a="1"/>
  <c r="AC946" i="18" s="1"/>
  <c r="AB946" i="18" a="1"/>
  <c r="AB946" i="18" s="1"/>
  <c r="Z946" i="18"/>
  <c r="Y946" i="18"/>
  <c r="X946" i="18"/>
  <c r="W946" i="18"/>
  <c r="V946" i="18"/>
  <c r="U946" i="18"/>
  <c r="T946" i="18"/>
  <c r="S946" i="18"/>
  <c r="R946" i="18"/>
  <c r="Q946" i="18"/>
  <c r="O946" i="18"/>
  <c r="N946" i="18" a="1"/>
  <c r="N946" i="18" s="1"/>
  <c r="M946" i="18"/>
  <c r="L946" i="18"/>
  <c r="K946" i="18"/>
  <c r="AX945" i="18"/>
  <c r="AS945" i="18"/>
  <c r="AQ945" i="18" s="1"/>
  <c r="AR945" i="18"/>
  <c r="AP945" i="18"/>
  <c r="AO945" i="18"/>
  <c r="AN945" i="18"/>
  <c r="AL945" i="18"/>
  <c r="AE945" i="18"/>
  <c r="AI945" i="18" s="1"/>
  <c r="AC945" i="18" a="1"/>
  <c r="AC945" i="18" s="1"/>
  <c r="AB945" i="18" a="1"/>
  <c r="AB945" i="18" s="1"/>
  <c r="Z945" i="18"/>
  <c r="Y945" i="18"/>
  <c r="X945" i="18"/>
  <c r="W945" i="18"/>
  <c r="V945" i="18"/>
  <c r="U945" i="18"/>
  <c r="T945" i="18"/>
  <c r="S945" i="18"/>
  <c r="R945" i="18"/>
  <c r="Q945" i="18"/>
  <c r="O945" i="18"/>
  <c r="N945" i="18" a="1"/>
  <c r="N945" i="18" s="1"/>
  <c r="M945" i="18"/>
  <c r="L945" i="18"/>
  <c r="K945" i="18"/>
  <c r="BA944" i="18"/>
  <c r="AX944" i="18"/>
  <c r="AZ944" i="18" s="1"/>
  <c r="AU944" i="18"/>
  <c r="AS944" i="18"/>
  <c r="AP944" i="18" s="1"/>
  <c r="AO944" i="18"/>
  <c r="AE944" i="18"/>
  <c r="AC944" i="18" a="1"/>
  <c r="AC944" i="18" s="1"/>
  <c r="AB944" i="18" a="1"/>
  <c r="AB944" i="18" s="1"/>
  <c r="Z944" i="18"/>
  <c r="Y944" i="18"/>
  <c r="X944" i="18"/>
  <c r="W944" i="18"/>
  <c r="V944" i="18"/>
  <c r="U944" i="18"/>
  <c r="T944" i="18"/>
  <c r="S944" i="18"/>
  <c r="R944" i="18"/>
  <c r="Q944" i="18"/>
  <c r="O944" i="18"/>
  <c r="N944" i="18"/>
  <c r="N944" i="18" a="1"/>
  <c r="M944" i="18"/>
  <c r="L944" i="18"/>
  <c r="K944" i="18"/>
  <c r="AX943" i="18"/>
  <c r="AY943" i="18" s="1"/>
  <c r="AT943" i="18"/>
  <c r="AS943" i="18"/>
  <c r="AQ943" i="18" s="1"/>
  <c r="AR943" i="18"/>
  <c r="AP943" i="18"/>
  <c r="AO943" i="18"/>
  <c r="AN943" i="18"/>
  <c r="AL943" i="18"/>
  <c r="AE943" i="18"/>
  <c r="AI943" i="18" s="1"/>
  <c r="AC943" i="18" a="1"/>
  <c r="AC943" i="18" s="1"/>
  <c r="AB943" i="18" a="1"/>
  <c r="AB943" i="18" s="1"/>
  <c r="Z943" i="18"/>
  <c r="Y943" i="18"/>
  <c r="X943" i="18"/>
  <c r="W943" i="18"/>
  <c r="V943" i="18"/>
  <c r="U943" i="18"/>
  <c r="T943" i="18"/>
  <c r="S943" i="18"/>
  <c r="R943" i="18"/>
  <c r="Q943" i="18"/>
  <c r="O943" i="18"/>
  <c r="N943" i="18" a="1"/>
  <c r="N943" i="18" s="1"/>
  <c r="M943" i="18"/>
  <c r="L943" i="18"/>
  <c r="K943" i="18"/>
  <c r="BA942" i="18"/>
  <c r="AY942" i="18"/>
  <c r="AX942" i="18"/>
  <c r="AZ942" i="18" s="1"/>
  <c r="AW942" i="18"/>
  <c r="AU942" i="18"/>
  <c r="AT942" i="18"/>
  <c r="AS942" i="18"/>
  <c r="AO942" i="18" s="1"/>
  <c r="AG942" i="18"/>
  <c r="AE942" i="18"/>
  <c r="AJ942" i="18" s="1"/>
  <c r="AC942" i="18" a="1"/>
  <c r="AC942" i="18" s="1"/>
  <c r="AB942" i="18" a="1"/>
  <c r="AB942" i="18" s="1"/>
  <c r="Z942" i="18"/>
  <c r="Y942" i="18"/>
  <c r="X942" i="18"/>
  <c r="W942" i="18"/>
  <c r="V942" i="18"/>
  <c r="U942" i="18"/>
  <c r="T942" i="18"/>
  <c r="S942" i="18"/>
  <c r="R942" i="18"/>
  <c r="Q942" i="18"/>
  <c r="O942" i="18"/>
  <c r="N942" i="18" a="1"/>
  <c r="N942" i="18" s="1"/>
  <c r="M942" i="18"/>
  <c r="L942" i="18"/>
  <c r="K942" i="18"/>
  <c r="AX941" i="18"/>
  <c r="AT941" i="18" s="1"/>
  <c r="AS941" i="18"/>
  <c r="AQ941" i="18" s="1"/>
  <c r="AN941" i="18"/>
  <c r="AK941" i="18"/>
  <c r="AH941" i="18"/>
  <c r="AF941" i="18"/>
  <c r="AE941" i="18"/>
  <c r="AI941" i="18" s="1"/>
  <c r="AC941" i="18" a="1"/>
  <c r="AC941" i="18" s="1"/>
  <c r="AB941" i="18" a="1"/>
  <c r="AB941" i="18" s="1"/>
  <c r="Z941" i="18"/>
  <c r="Y941" i="18"/>
  <c r="X941" i="18"/>
  <c r="W941" i="18"/>
  <c r="V941" i="18"/>
  <c r="U941" i="18"/>
  <c r="T941" i="18"/>
  <c r="S941" i="18"/>
  <c r="R941" i="18"/>
  <c r="Q941" i="18"/>
  <c r="O941" i="18"/>
  <c r="N941" i="18" a="1"/>
  <c r="N941" i="18" s="1"/>
  <c r="M941" i="18"/>
  <c r="L941" i="18"/>
  <c r="K941" i="18"/>
  <c r="BA940" i="18"/>
  <c r="AY940" i="18"/>
  <c r="AX940" i="18"/>
  <c r="AZ940" i="18" s="1"/>
  <c r="AW940" i="18"/>
  <c r="AU940" i="18"/>
  <c r="AT940" i="18"/>
  <c r="AS940" i="18"/>
  <c r="AP940" i="18" s="1"/>
  <c r="AQ940" i="18"/>
  <c r="AO940" i="18"/>
  <c r="AM940" i="18"/>
  <c r="AE940" i="18"/>
  <c r="AI940" i="18" s="1"/>
  <c r="AC940" i="18" a="1"/>
  <c r="AC940" i="18" s="1"/>
  <c r="AB940" i="18" a="1"/>
  <c r="AB940" i="18" s="1"/>
  <c r="Z940" i="18"/>
  <c r="Y940" i="18"/>
  <c r="X940" i="18"/>
  <c r="W940" i="18"/>
  <c r="V940" i="18"/>
  <c r="U940" i="18"/>
  <c r="T940" i="18"/>
  <c r="S940" i="18"/>
  <c r="R940" i="18"/>
  <c r="Q940" i="18"/>
  <c r="O940" i="18"/>
  <c r="N940" i="18" a="1"/>
  <c r="N940" i="18" s="1"/>
  <c r="M940" i="18"/>
  <c r="L940" i="18"/>
  <c r="K940" i="18"/>
  <c r="AX939" i="18"/>
  <c r="AY939" i="18" s="1"/>
  <c r="AT939" i="18"/>
  <c r="AS939" i="18"/>
  <c r="AR939" i="18"/>
  <c r="AQ939" i="18"/>
  <c r="AP939" i="18"/>
  <c r="AO939" i="18"/>
  <c r="AN939" i="18"/>
  <c r="AM939" i="18"/>
  <c r="AL939" i="18"/>
  <c r="AE939" i="18"/>
  <c r="AI939" i="18" s="1"/>
  <c r="AC939" i="18" a="1"/>
  <c r="AC939" i="18" s="1"/>
  <c r="AB939" i="18" a="1"/>
  <c r="AB939" i="18" s="1"/>
  <c r="Z939" i="18"/>
  <c r="Y939" i="18"/>
  <c r="X939" i="18"/>
  <c r="W939" i="18"/>
  <c r="V939" i="18"/>
  <c r="U939" i="18"/>
  <c r="T939" i="18"/>
  <c r="S939" i="18"/>
  <c r="R939" i="18"/>
  <c r="Q939" i="18"/>
  <c r="O939" i="18"/>
  <c r="N939" i="18" a="1"/>
  <c r="N939" i="18" s="1"/>
  <c r="M939" i="18"/>
  <c r="L939" i="18"/>
  <c r="K939" i="18"/>
  <c r="BA938" i="18"/>
  <c r="AY938" i="18"/>
  <c r="AX938" i="18"/>
  <c r="AZ938" i="18" s="1"/>
  <c r="AW938" i="18"/>
  <c r="AU938" i="18"/>
  <c r="AT938" i="18"/>
  <c r="AS938" i="18"/>
  <c r="AO938" i="18" s="1"/>
  <c r="AE938" i="18"/>
  <c r="AJ938" i="18" s="1"/>
  <c r="AC938" i="18" a="1"/>
  <c r="AC938" i="18" s="1"/>
  <c r="AB938" i="18" a="1"/>
  <c r="AB938" i="18" s="1"/>
  <c r="Z938" i="18"/>
  <c r="Y938" i="18"/>
  <c r="X938" i="18"/>
  <c r="W938" i="18"/>
  <c r="V938" i="18"/>
  <c r="U938" i="18"/>
  <c r="T938" i="18"/>
  <c r="S938" i="18"/>
  <c r="R938" i="18"/>
  <c r="Q938" i="18"/>
  <c r="O938" i="18"/>
  <c r="N938" i="18" a="1"/>
  <c r="N938" i="18" s="1"/>
  <c r="M938" i="18"/>
  <c r="L938" i="18"/>
  <c r="K938" i="18"/>
  <c r="AX937" i="18"/>
  <c r="AT937" i="18" s="1"/>
  <c r="AS937" i="18"/>
  <c r="AQ937" i="18" s="1"/>
  <c r="AN937" i="18"/>
  <c r="AK937" i="18"/>
  <c r="AH937" i="18"/>
  <c r="AF937" i="18"/>
  <c r="AE937" i="18"/>
  <c r="AI937" i="18" s="1"/>
  <c r="AC937" i="18" a="1"/>
  <c r="AC937" i="18" s="1"/>
  <c r="AB937" i="18" a="1"/>
  <c r="AB937" i="18" s="1"/>
  <c r="Z937" i="18"/>
  <c r="Y937" i="18"/>
  <c r="X937" i="18"/>
  <c r="W937" i="18"/>
  <c r="V937" i="18"/>
  <c r="U937" i="18"/>
  <c r="T937" i="18"/>
  <c r="S937" i="18"/>
  <c r="R937" i="18"/>
  <c r="Q937" i="18"/>
  <c r="O937" i="18"/>
  <c r="N937" i="18" a="1"/>
  <c r="N937" i="18" s="1"/>
  <c r="M937" i="18"/>
  <c r="L937" i="18"/>
  <c r="K937" i="18"/>
  <c r="BA936" i="18"/>
  <c r="AY936" i="18"/>
  <c r="AX936" i="18"/>
  <c r="AZ936" i="18" s="1"/>
  <c r="AW936" i="18"/>
  <c r="AU936" i="18"/>
  <c r="AT936" i="18"/>
  <c r="AS936" i="18"/>
  <c r="AP936" i="18" s="1"/>
  <c r="AQ936" i="18"/>
  <c r="AO936" i="18"/>
  <c r="AM936" i="18"/>
  <c r="AE936" i="18"/>
  <c r="AC936" i="18" a="1"/>
  <c r="AC936" i="18" s="1"/>
  <c r="AB936" i="18" a="1"/>
  <c r="AB936" i="18" s="1"/>
  <c r="Z936" i="18"/>
  <c r="Y936" i="18"/>
  <c r="X936" i="18"/>
  <c r="W936" i="18"/>
  <c r="V936" i="18"/>
  <c r="U936" i="18"/>
  <c r="T936" i="18"/>
  <c r="S936" i="18"/>
  <c r="R936" i="18"/>
  <c r="Q936" i="18"/>
  <c r="O936" i="18"/>
  <c r="N936" i="18" a="1"/>
  <c r="N936" i="18" s="1"/>
  <c r="M936" i="18"/>
  <c r="L936" i="18"/>
  <c r="K936" i="18"/>
  <c r="AZ935" i="18"/>
  <c r="AX935" i="18"/>
  <c r="AY935" i="18" s="1"/>
  <c r="AV935" i="18"/>
  <c r="AT935" i="18"/>
  <c r="AS935" i="18"/>
  <c r="AR935" i="18" s="1"/>
  <c r="AO935" i="18"/>
  <c r="AJ935" i="18"/>
  <c r="AF935" i="18"/>
  <c r="AE935" i="18"/>
  <c r="AI935" i="18" s="1"/>
  <c r="AC935" i="18" a="1"/>
  <c r="AC935" i="18" s="1"/>
  <c r="AB935" i="18" a="1"/>
  <c r="AB935" i="18" s="1"/>
  <c r="Z935" i="18"/>
  <c r="Y935" i="18"/>
  <c r="X935" i="18"/>
  <c r="W935" i="18"/>
  <c r="V935" i="18"/>
  <c r="U935" i="18"/>
  <c r="T935" i="18"/>
  <c r="S935" i="18"/>
  <c r="R935" i="18"/>
  <c r="Q935" i="18"/>
  <c r="O935" i="18"/>
  <c r="N935" i="18" a="1"/>
  <c r="N935" i="18" s="1"/>
  <c r="M935" i="18"/>
  <c r="L935" i="18"/>
  <c r="K935" i="18"/>
  <c r="AZ934" i="18"/>
  <c r="AX934" i="18"/>
  <c r="AY934" i="18" s="1"/>
  <c r="AV934" i="18"/>
  <c r="AT934" i="18"/>
  <c r="AS934" i="18"/>
  <c r="AK934" i="18"/>
  <c r="AG934" i="18"/>
  <c r="AE934" i="18"/>
  <c r="AI934" i="18" s="1"/>
  <c r="AC934" i="18" a="1"/>
  <c r="AC934" i="18" s="1"/>
  <c r="AB934" i="18" a="1"/>
  <c r="AB934" i="18" s="1"/>
  <c r="Z934" i="18"/>
  <c r="Y934" i="18"/>
  <c r="X934" i="18"/>
  <c r="W934" i="18"/>
  <c r="V934" i="18"/>
  <c r="U934" i="18"/>
  <c r="T934" i="18"/>
  <c r="S934" i="18"/>
  <c r="R934" i="18"/>
  <c r="Q934" i="18"/>
  <c r="O934" i="18"/>
  <c r="N934" i="18" a="1"/>
  <c r="N934" i="18" s="1"/>
  <c r="M934" i="18"/>
  <c r="L934" i="18"/>
  <c r="K934" i="18"/>
  <c r="AZ933" i="18"/>
  <c r="AX933" i="18"/>
  <c r="AT933" i="18" s="1"/>
  <c r="AV933" i="18"/>
  <c r="AS933" i="18"/>
  <c r="AQ933" i="18" s="1"/>
  <c r="AP933" i="18"/>
  <c r="AN933" i="18"/>
  <c r="AK933" i="18"/>
  <c r="AH933" i="18"/>
  <c r="AG933" i="18"/>
  <c r="AF933" i="18"/>
  <c r="AE933" i="18"/>
  <c r="AI933" i="18" s="1"/>
  <c r="AC933" i="18" a="1"/>
  <c r="AC933" i="18" s="1"/>
  <c r="AB933" i="18" a="1"/>
  <c r="AB933" i="18" s="1"/>
  <c r="Z933" i="18"/>
  <c r="Y933" i="18"/>
  <c r="X933" i="18"/>
  <c r="W933" i="18"/>
  <c r="V933" i="18"/>
  <c r="U933" i="18"/>
  <c r="T933" i="18"/>
  <c r="S933" i="18"/>
  <c r="R933" i="18"/>
  <c r="Q933" i="18"/>
  <c r="O933" i="18"/>
  <c r="N933" i="18" a="1"/>
  <c r="N933" i="18" s="1"/>
  <c r="M933" i="18"/>
  <c r="L933" i="18"/>
  <c r="K933" i="18"/>
  <c r="AY932" i="18"/>
  <c r="AX932" i="18"/>
  <c r="AZ932" i="18" s="1"/>
  <c r="AW932" i="18"/>
  <c r="AT932" i="18"/>
  <c r="AS932" i="18"/>
  <c r="AO932" i="18" s="1"/>
  <c r="AQ932" i="18"/>
  <c r="AM932" i="18"/>
  <c r="AE932" i="18"/>
  <c r="AK932" i="18" s="1"/>
  <c r="AC932" i="18" a="1"/>
  <c r="AC932" i="18" s="1"/>
  <c r="AB932" i="18" a="1"/>
  <c r="AB932" i="18" s="1"/>
  <c r="Z932" i="18"/>
  <c r="Y932" i="18"/>
  <c r="X932" i="18"/>
  <c r="W932" i="18"/>
  <c r="V932" i="18"/>
  <c r="U932" i="18"/>
  <c r="T932" i="18"/>
  <c r="S932" i="18"/>
  <c r="R932" i="18"/>
  <c r="Q932" i="18"/>
  <c r="O932" i="18"/>
  <c r="N932" i="18" a="1"/>
  <c r="N932" i="18" s="1"/>
  <c r="M932" i="18"/>
  <c r="L932" i="18"/>
  <c r="K932" i="18"/>
  <c r="AX931" i="18"/>
  <c r="AV931" i="18" s="1"/>
  <c r="AT931" i="18"/>
  <c r="AS931" i="18"/>
  <c r="AR931" i="18"/>
  <c r="AQ931" i="18"/>
  <c r="AP931" i="18"/>
  <c r="AO931" i="18"/>
  <c r="AN931" i="18"/>
  <c r="AM931" i="18"/>
  <c r="AL931" i="18"/>
  <c r="AE931" i="18"/>
  <c r="AI931" i="18" s="1"/>
  <c r="AC931" i="18" a="1"/>
  <c r="AC931" i="18" s="1"/>
  <c r="AB931" i="18" a="1"/>
  <c r="AB931" i="18" s="1"/>
  <c r="Z931" i="18"/>
  <c r="Y931" i="18"/>
  <c r="X931" i="18"/>
  <c r="W931" i="18"/>
  <c r="V931" i="18"/>
  <c r="U931" i="18"/>
  <c r="T931" i="18"/>
  <c r="S931" i="18"/>
  <c r="R931" i="18"/>
  <c r="Q931" i="18"/>
  <c r="O931" i="18"/>
  <c r="N931" i="18" a="1"/>
  <c r="N931" i="18" s="1"/>
  <c r="M931" i="18"/>
  <c r="L931" i="18"/>
  <c r="K931" i="18"/>
  <c r="BA930" i="18"/>
  <c r="AY930" i="18"/>
  <c r="AX930" i="18"/>
  <c r="AZ930" i="18" s="1"/>
  <c r="AW930" i="18"/>
  <c r="AU930" i="18"/>
  <c r="AT930" i="18"/>
  <c r="AS930" i="18"/>
  <c r="AE930" i="18"/>
  <c r="AK930" i="18" s="1"/>
  <c r="AC930" i="18" a="1"/>
  <c r="AC930" i="18" s="1"/>
  <c r="AB930" i="18" a="1"/>
  <c r="AB930" i="18" s="1"/>
  <c r="Z930" i="18"/>
  <c r="Y930" i="18"/>
  <c r="X930" i="18"/>
  <c r="W930" i="18"/>
  <c r="V930" i="18"/>
  <c r="U930" i="18"/>
  <c r="T930" i="18"/>
  <c r="S930" i="18"/>
  <c r="R930" i="18"/>
  <c r="Q930" i="18"/>
  <c r="O930" i="18"/>
  <c r="N930" i="18" a="1"/>
  <c r="N930" i="18" s="1"/>
  <c r="M930" i="18"/>
  <c r="L930" i="18"/>
  <c r="K930" i="18"/>
  <c r="AZ929" i="18"/>
  <c r="AX929" i="18"/>
  <c r="AV929" i="18" s="1"/>
  <c r="AS929" i="18"/>
  <c r="AN929" i="18"/>
  <c r="AH929" i="18"/>
  <c r="AG929" i="18"/>
  <c r="AE929" i="18"/>
  <c r="AI929" i="18" s="1"/>
  <c r="AC929" i="18" a="1"/>
  <c r="AC929" i="18" s="1"/>
  <c r="AB929" i="18" a="1"/>
  <c r="AB929" i="18" s="1"/>
  <c r="Z929" i="18"/>
  <c r="Y929" i="18"/>
  <c r="X929" i="18"/>
  <c r="W929" i="18"/>
  <c r="V929" i="18"/>
  <c r="U929" i="18"/>
  <c r="T929" i="18"/>
  <c r="S929" i="18"/>
  <c r="R929" i="18"/>
  <c r="Q929" i="18"/>
  <c r="O929" i="18"/>
  <c r="N929" i="18" a="1"/>
  <c r="N929" i="18" s="1"/>
  <c r="M929" i="18"/>
  <c r="L929" i="18"/>
  <c r="K929" i="18"/>
  <c r="AY928" i="18"/>
  <c r="AX928" i="18"/>
  <c r="AZ928" i="18" s="1"/>
  <c r="AT928" i="18"/>
  <c r="AS928" i="18"/>
  <c r="AQ928" i="18" s="1"/>
  <c r="AM928" i="18"/>
  <c r="AL928" i="18"/>
  <c r="AE928" i="18"/>
  <c r="AK928" i="18" s="1"/>
  <c r="AC928" i="18" a="1"/>
  <c r="AC928" i="18" s="1"/>
  <c r="AB928" i="18" a="1"/>
  <c r="AB928" i="18" s="1"/>
  <c r="Z928" i="18"/>
  <c r="Y928" i="18"/>
  <c r="X928" i="18"/>
  <c r="W928" i="18"/>
  <c r="V928" i="18"/>
  <c r="U928" i="18"/>
  <c r="T928" i="18"/>
  <c r="S928" i="18"/>
  <c r="R928" i="18"/>
  <c r="Q928" i="18"/>
  <c r="O928" i="18"/>
  <c r="N928" i="18" a="1"/>
  <c r="N928" i="18" s="1"/>
  <c r="M928" i="18"/>
  <c r="L928" i="18"/>
  <c r="K928" i="18"/>
  <c r="AX927" i="18"/>
  <c r="AZ927" i="18" s="1"/>
  <c r="AV927" i="18"/>
  <c r="AT927" i="18"/>
  <c r="AS927" i="18"/>
  <c r="AR927" i="18"/>
  <c r="AQ927" i="18"/>
  <c r="AP927" i="18"/>
  <c r="AO927" i="18"/>
  <c r="AN927" i="18"/>
  <c r="AM927" i="18"/>
  <c r="AL927" i="18"/>
  <c r="AE927" i="18"/>
  <c r="AC927" i="18" a="1"/>
  <c r="AC927" i="18" s="1"/>
  <c r="AB927" i="18" a="1"/>
  <c r="AB927" i="18" s="1"/>
  <c r="Z927" i="18"/>
  <c r="Y927" i="18"/>
  <c r="X927" i="18"/>
  <c r="W927" i="18"/>
  <c r="V927" i="18"/>
  <c r="U927" i="18"/>
  <c r="T927" i="18"/>
  <c r="S927" i="18"/>
  <c r="R927" i="18"/>
  <c r="Q927" i="18"/>
  <c r="O927" i="18"/>
  <c r="N927" i="18" a="1"/>
  <c r="N927" i="18" s="1"/>
  <c r="M927" i="18"/>
  <c r="L927" i="18"/>
  <c r="K927" i="18"/>
  <c r="BA926" i="18"/>
  <c r="AZ926" i="18"/>
  <c r="AY926" i="18"/>
  <c r="AX926" i="18"/>
  <c r="AW926" i="18"/>
  <c r="AV926" i="18"/>
  <c r="AU926" i="18"/>
  <c r="AT926" i="18"/>
  <c r="AS926" i="18"/>
  <c r="AO926" i="18" s="1"/>
  <c r="AE926" i="18"/>
  <c r="AC926" i="18" a="1"/>
  <c r="AC926" i="18" s="1"/>
  <c r="AB926" i="18" a="1"/>
  <c r="AB926" i="18" s="1"/>
  <c r="Z926" i="18"/>
  <c r="Y926" i="18"/>
  <c r="X926" i="18"/>
  <c r="W926" i="18"/>
  <c r="V926" i="18"/>
  <c r="U926" i="18"/>
  <c r="T926" i="18"/>
  <c r="S926" i="18"/>
  <c r="R926" i="18"/>
  <c r="Q926" i="18"/>
  <c r="O926" i="18"/>
  <c r="N926" i="18" a="1"/>
  <c r="N926" i="18" s="1"/>
  <c r="M926" i="18"/>
  <c r="L926" i="18"/>
  <c r="K926" i="18"/>
  <c r="AX925" i="18"/>
  <c r="AT925" i="18" s="1"/>
  <c r="AS925" i="18"/>
  <c r="AN925" i="18"/>
  <c r="AK925" i="18"/>
  <c r="AH925" i="18"/>
  <c r="AF925" i="18"/>
  <c r="AE925" i="18"/>
  <c r="AI925" i="18" s="1"/>
  <c r="AC925" i="18" a="1"/>
  <c r="AC925" i="18" s="1"/>
  <c r="AB925" i="18" a="1"/>
  <c r="AB925" i="18" s="1"/>
  <c r="Z925" i="18"/>
  <c r="Y925" i="18"/>
  <c r="X925" i="18"/>
  <c r="W925" i="18"/>
  <c r="V925" i="18"/>
  <c r="U925" i="18"/>
  <c r="T925" i="18"/>
  <c r="S925" i="18"/>
  <c r="R925" i="18"/>
  <c r="Q925" i="18"/>
  <c r="O925" i="18"/>
  <c r="N925" i="18" a="1"/>
  <c r="N925" i="18" s="1"/>
  <c r="M925" i="18"/>
  <c r="L925" i="18"/>
  <c r="K925" i="18"/>
  <c r="AY924" i="18"/>
  <c r="AX924" i="18"/>
  <c r="AZ924" i="18" s="1"/>
  <c r="AW924" i="18"/>
  <c r="AU924" i="18"/>
  <c r="AT924" i="18"/>
  <c r="AS924" i="18"/>
  <c r="AP924" i="18" s="1"/>
  <c r="AQ924" i="18"/>
  <c r="AM924" i="18"/>
  <c r="AE924" i="18"/>
  <c r="AC924" i="18" a="1"/>
  <c r="AC924" i="18" s="1"/>
  <c r="AB924" i="18" a="1"/>
  <c r="AB924" i="18" s="1"/>
  <c r="Z924" i="18"/>
  <c r="Y924" i="18"/>
  <c r="X924" i="18"/>
  <c r="W924" i="18"/>
  <c r="V924" i="18"/>
  <c r="U924" i="18"/>
  <c r="T924" i="18"/>
  <c r="S924" i="18"/>
  <c r="R924" i="18"/>
  <c r="Q924" i="18"/>
  <c r="O924" i="18"/>
  <c r="N924" i="18" a="1"/>
  <c r="N924" i="18" s="1"/>
  <c r="M924" i="18"/>
  <c r="L924" i="18"/>
  <c r="K924" i="18"/>
  <c r="AZ923" i="18"/>
  <c r="AX923" i="18"/>
  <c r="AY923" i="18" s="1"/>
  <c r="AV923" i="18"/>
  <c r="AS923" i="18"/>
  <c r="AO923" i="18"/>
  <c r="AJ923" i="18"/>
  <c r="AH923" i="18"/>
  <c r="AF923" i="18"/>
  <c r="AE923" i="18"/>
  <c r="AI923" i="18" s="1"/>
  <c r="AC923" i="18" a="1"/>
  <c r="AC923" i="18" s="1"/>
  <c r="AB923" i="18" a="1"/>
  <c r="AB923" i="18" s="1"/>
  <c r="Z923" i="18"/>
  <c r="Y923" i="18"/>
  <c r="X923" i="18"/>
  <c r="W923" i="18"/>
  <c r="V923" i="18"/>
  <c r="U923" i="18"/>
  <c r="T923" i="18"/>
  <c r="S923" i="18"/>
  <c r="R923" i="18"/>
  <c r="Q923" i="18"/>
  <c r="O923" i="18"/>
  <c r="N923" i="18" a="1"/>
  <c r="N923" i="18" s="1"/>
  <c r="M923" i="18"/>
  <c r="L923" i="18"/>
  <c r="K923" i="18"/>
  <c r="AZ922" i="18"/>
  <c r="AX922" i="18"/>
  <c r="BA922" i="18" s="1"/>
  <c r="AV922" i="18"/>
  <c r="AT922" i="18"/>
  <c r="AS922" i="18"/>
  <c r="AK922" i="18"/>
  <c r="AE922" i="18"/>
  <c r="AJ922" i="18" s="1"/>
  <c r="AC922" i="18" a="1"/>
  <c r="AC922" i="18" s="1"/>
  <c r="AB922" i="18" a="1"/>
  <c r="AB922" i="18" s="1"/>
  <c r="Z922" i="18"/>
  <c r="Y922" i="18"/>
  <c r="X922" i="18"/>
  <c r="W922" i="18"/>
  <c r="V922" i="18"/>
  <c r="U922" i="18"/>
  <c r="T922" i="18"/>
  <c r="S922" i="18"/>
  <c r="R922" i="18"/>
  <c r="Q922" i="18"/>
  <c r="O922" i="18"/>
  <c r="N922" i="18"/>
  <c r="N922" i="18" a="1"/>
  <c r="M922" i="18"/>
  <c r="L922" i="18"/>
  <c r="K922" i="18"/>
  <c r="AX921" i="18"/>
  <c r="AT921" i="18"/>
  <c r="AS921" i="18"/>
  <c r="AQ921" i="18" s="1"/>
  <c r="AR921" i="18"/>
  <c r="AP921" i="18"/>
  <c r="AO921" i="18"/>
  <c r="AN921" i="18"/>
  <c r="AL921" i="18"/>
  <c r="AG921" i="18"/>
  <c r="AE921" i="18"/>
  <c r="AI921" i="18" s="1"/>
  <c r="AC921" i="18" a="1"/>
  <c r="AC921" i="18" s="1"/>
  <c r="AB921" i="18" a="1"/>
  <c r="AB921" i="18" s="1"/>
  <c r="Z921" i="18"/>
  <c r="Y921" i="18"/>
  <c r="X921" i="18"/>
  <c r="W921" i="18"/>
  <c r="V921" i="18"/>
  <c r="U921" i="18"/>
  <c r="T921" i="18"/>
  <c r="S921" i="18"/>
  <c r="R921" i="18"/>
  <c r="Q921" i="18"/>
  <c r="O921" i="18"/>
  <c r="N921" i="18" a="1"/>
  <c r="N921" i="18" s="1"/>
  <c r="M921" i="18"/>
  <c r="L921" i="18"/>
  <c r="K921" i="18"/>
  <c r="AX920" i="18"/>
  <c r="AS920" i="18"/>
  <c r="AI920" i="18"/>
  <c r="AE920" i="18"/>
  <c r="AC920" i="18" a="1"/>
  <c r="AC920" i="18" s="1"/>
  <c r="AB920" i="18" a="1"/>
  <c r="AB920" i="18" s="1"/>
  <c r="Z920" i="18"/>
  <c r="Y920" i="18"/>
  <c r="X920" i="18"/>
  <c r="W920" i="18"/>
  <c r="V920" i="18"/>
  <c r="U920" i="18"/>
  <c r="T920" i="18"/>
  <c r="S920" i="18"/>
  <c r="R920" i="18"/>
  <c r="Q920" i="18"/>
  <c r="O920" i="18"/>
  <c r="N920" i="18" a="1"/>
  <c r="N920" i="18" s="1"/>
  <c r="M920" i="18"/>
  <c r="L920" i="18"/>
  <c r="K920" i="18"/>
  <c r="AZ919" i="18"/>
  <c r="AX919" i="18"/>
  <c r="AY919" i="18" s="1"/>
  <c r="AV919" i="18"/>
  <c r="AS919" i="18"/>
  <c r="AO919" i="18"/>
  <c r="AJ919" i="18"/>
  <c r="AH919" i="18"/>
  <c r="AF919" i="18"/>
  <c r="AE919" i="18"/>
  <c r="AI919" i="18" s="1"/>
  <c r="AC919" i="18" a="1"/>
  <c r="AC919" i="18" s="1"/>
  <c r="AB919" i="18" a="1"/>
  <c r="AB919" i="18" s="1"/>
  <c r="Z919" i="18"/>
  <c r="Y919" i="18"/>
  <c r="X919" i="18"/>
  <c r="W919" i="18"/>
  <c r="V919" i="18"/>
  <c r="U919" i="18"/>
  <c r="T919" i="18"/>
  <c r="S919" i="18"/>
  <c r="R919" i="18"/>
  <c r="Q919" i="18"/>
  <c r="O919" i="18"/>
  <c r="N919" i="18" a="1"/>
  <c r="N919" i="18" s="1"/>
  <c r="M919" i="18"/>
  <c r="L919" i="18"/>
  <c r="K919" i="18"/>
  <c r="AZ918" i="18"/>
  <c r="AX918" i="18"/>
  <c r="BA918" i="18" s="1"/>
  <c r="AV918" i="18"/>
  <c r="AT918" i="18"/>
  <c r="AS918" i="18"/>
  <c r="AO918" i="18"/>
  <c r="AK918" i="18"/>
  <c r="AG918" i="18"/>
  <c r="AE918" i="18"/>
  <c r="AJ918" i="18" s="1"/>
  <c r="AC918" i="18" a="1"/>
  <c r="AC918" i="18" s="1"/>
  <c r="AB918" i="18" a="1"/>
  <c r="AB918" i="18" s="1"/>
  <c r="Z918" i="18"/>
  <c r="Y918" i="18"/>
  <c r="X918" i="18"/>
  <c r="W918" i="18"/>
  <c r="V918" i="18"/>
  <c r="U918" i="18"/>
  <c r="T918" i="18"/>
  <c r="S918" i="18"/>
  <c r="R918" i="18"/>
  <c r="Q918" i="18"/>
  <c r="O918" i="18"/>
  <c r="N918" i="18" a="1"/>
  <c r="N918" i="18" s="1"/>
  <c r="M918" i="18"/>
  <c r="L918" i="18"/>
  <c r="K918" i="18"/>
  <c r="AX917" i="18"/>
  <c r="AS917" i="18"/>
  <c r="AQ917" i="18" s="1"/>
  <c r="AR917" i="18"/>
  <c r="AP917" i="18"/>
  <c r="AO917" i="18"/>
  <c r="AN917" i="18"/>
  <c r="AL917" i="18"/>
  <c r="AG917" i="18"/>
  <c r="AE917" i="18"/>
  <c r="AI917" i="18" s="1"/>
  <c r="AC917" i="18" a="1"/>
  <c r="AC917" i="18" s="1"/>
  <c r="AB917" i="18" a="1"/>
  <c r="AB917" i="18" s="1"/>
  <c r="Z917" i="18"/>
  <c r="Y917" i="18"/>
  <c r="X917" i="18"/>
  <c r="W917" i="18"/>
  <c r="V917" i="18"/>
  <c r="U917" i="18"/>
  <c r="T917" i="18"/>
  <c r="S917" i="18"/>
  <c r="R917" i="18"/>
  <c r="Q917" i="18"/>
  <c r="O917" i="18"/>
  <c r="N917" i="18" a="1"/>
  <c r="N917" i="18" s="1"/>
  <c r="M917" i="18"/>
  <c r="L917" i="18"/>
  <c r="K917" i="18"/>
  <c r="AX916" i="18"/>
  <c r="AS916" i="18"/>
  <c r="AE916" i="18"/>
  <c r="AC916" i="18" a="1"/>
  <c r="AC916" i="18" s="1"/>
  <c r="AB916" i="18" a="1"/>
  <c r="AB916" i="18" s="1"/>
  <c r="Z916" i="18"/>
  <c r="Y916" i="18"/>
  <c r="X916" i="18"/>
  <c r="W916" i="18"/>
  <c r="V916" i="18"/>
  <c r="U916" i="18"/>
  <c r="T916" i="18"/>
  <c r="S916" i="18"/>
  <c r="R916" i="18"/>
  <c r="Q916" i="18"/>
  <c r="O916" i="18"/>
  <c r="N916" i="18" a="1"/>
  <c r="N916" i="18" s="1"/>
  <c r="M916" i="18"/>
  <c r="L916" i="18"/>
  <c r="K916" i="18"/>
  <c r="AX915" i="18"/>
  <c r="AS915" i="18"/>
  <c r="AQ915" i="18" s="1"/>
  <c r="AR915" i="18"/>
  <c r="AP915" i="18"/>
  <c r="AO915" i="18"/>
  <c r="AN915" i="18"/>
  <c r="AM915" i="18"/>
  <c r="AL915" i="18"/>
  <c r="AH915" i="18"/>
  <c r="AE915" i="18"/>
  <c r="AI915" i="18" s="1"/>
  <c r="AC915" i="18" a="1"/>
  <c r="AC915" i="18" s="1"/>
  <c r="AB915" i="18" a="1"/>
  <c r="AB915" i="18" s="1"/>
  <c r="Z915" i="18"/>
  <c r="Y915" i="18"/>
  <c r="X915" i="18"/>
  <c r="W915" i="18"/>
  <c r="V915" i="18"/>
  <c r="U915" i="18"/>
  <c r="T915" i="18"/>
  <c r="S915" i="18"/>
  <c r="R915" i="18"/>
  <c r="Q915" i="18"/>
  <c r="O915" i="18"/>
  <c r="N915" i="18" a="1"/>
  <c r="N915" i="18" s="1"/>
  <c r="M915" i="18"/>
  <c r="L915" i="18"/>
  <c r="K915" i="18"/>
  <c r="BA914" i="18"/>
  <c r="AY914" i="18"/>
  <c r="AX914" i="18"/>
  <c r="AZ914" i="18" s="1"/>
  <c r="AW914" i="18"/>
  <c r="AU914" i="18"/>
  <c r="AT914" i="18"/>
  <c r="AS914" i="18"/>
  <c r="AO914" i="18" s="1"/>
  <c r="AG914" i="18"/>
  <c r="AE914" i="18"/>
  <c r="AJ914" i="18" s="1"/>
  <c r="AC914" i="18" a="1"/>
  <c r="AC914" i="18" s="1"/>
  <c r="AB914" i="18" a="1"/>
  <c r="AB914" i="18" s="1"/>
  <c r="Z914" i="18"/>
  <c r="Y914" i="18"/>
  <c r="X914" i="18"/>
  <c r="W914" i="18"/>
  <c r="V914" i="18"/>
  <c r="U914" i="18"/>
  <c r="T914" i="18"/>
  <c r="S914" i="18"/>
  <c r="R914" i="18"/>
  <c r="Q914" i="18"/>
  <c r="O914" i="18"/>
  <c r="N914" i="18" a="1"/>
  <c r="N914" i="18" s="1"/>
  <c r="M914" i="18"/>
  <c r="L914" i="18"/>
  <c r="K914" i="18"/>
  <c r="AX913" i="18"/>
  <c r="AT913" i="18" s="1"/>
  <c r="AS913" i="18"/>
  <c r="AQ913" i="18" s="1"/>
  <c r="AP913" i="18"/>
  <c r="AN913" i="18"/>
  <c r="AK913" i="18"/>
  <c r="AH913" i="18"/>
  <c r="AF913" i="18"/>
  <c r="AE913" i="18"/>
  <c r="AI913" i="18" s="1"/>
  <c r="AC913" i="18" a="1"/>
  <c r="AC913" i="18" s="1"/>
  <c r="AB913" i="18" a="1"/>
  <c r="AB913" i="18" s="1"/>
  <c r="Z913" i="18"/>
  <c r="Y913" i="18"/>
  <c r="X913" i="18"/>
  <c r="W913" i="18"/>
  <c r="V913" i="18"/>
  <c r="U913" i="18"/>
  <c r="T913" i="18"/>
  <c r="S913" i="18"/>
  <c r="R913" i="18"/>
  <c r="Q913" i="18"/>
  <c r="O913" i="18"/>
  <c r="N913" i="18" a="1"/>
  <c r="N913" i="18" s="1"/>
  <c r="M913" i="18"/>
  <c r="L913" i="18"/>
  <c r="K913" i="18"/>
  <c r="BA912" i="18"/>
  <c r="AY912" i="18"/>
  <c r="AX912" i="18"/>
  <c r="AZ912" i="18" s="1"/>
  <c r="AW912" i="18"/>
  <c r="AU912" i="18"/>
  <c r="AT912" i="18"/>
  <c r="AS912" i="18"/>
  <c r="AP912" i="18" s="1"/>
  <c r="AQ912" i="18"/>
  <c r="AO912" i="18"/>
  <c r="AM912" i="18"/>
  <c r="AE912" i="18"/>
  <c r="AI912" i="18" s="1"/>
  <c r="AC912" i="18" a="1"/>
  <c r="AC912" i="18" s="1"/>
  <c r="AB912" i="18" a="1"/>
  <c r="AB912" i="18" s="1"/>
  <c r="Z912" i="18"/>
  <c r="Y912" i="18"/>
  <c r="X912" i="18"/>
  <c r="W912" i="18"/>
  <c r="V912" i="18"/>
  <c r="U912" i="18"/>
  <c r="T912" i="18"/>
  <c r="S912" i="18"/>
  <c r="R912" i="18"/>
  <c r="Q912" i="18"/>
  <c r="O912" i="18"/>
  <c r="N912" i="18"/>
  <c r="N912" i="18" a="1"/>
  <c r="M912" i="18"/>
  <c r="L912" i="18"/>
  <c r="K912" i="18"/>
  <c r="AX911" i="18"/>
  <c r="AS911" i="18"/>
  <c r="AQ911" i="18" s="1"/>
  <c r="AR911" i="18"/>
  <c r="AP911" i="18"/>
  <c r="AO911" i="18"/>
  <c r="AN911" i="18"/>
  <c r="AL911" i="18"/>
  <c r="AH911" i="18"/>
  <c r="AE911" i="18"/>
  <c r="AI911" i="18" s="1"/>
  <c r="AC911" i="18" a="1"/>
  <c r="AC911" i="18" s="1"/>
  <c r="AB911" i="18" a="1"/>
  <c r="AB911" i="18" s="1"/>
  <c r="Z911" i="18"/>
  <c r="Y911" i="18"/>
  <c r="X911" i="18"/>
  <c r="W911" i="18"/>
  <c r="V911" i="18"/>
  <c r="U911" i="18"/>
  <c r="T911" i="18"/>
  <c r="S911" i="18"/>
  <c r="R911" i="18"/>
  <c r="Q911" i="18"/>
  <c r="O911" i="18"/>
  <c r="N911" i="18" a="1"/>
  <c r="N911" i="18" s="1"/>
  <c r="M911" i="18"/>
  <c r="L911" i="18"/>
  <c r="K911" i="18"/>
  <c r="BA910" i="18"/>
  <c r="AY910" i="18"/>
  <c r="AX910" i="18"/>
  <c r="AZ910" i="18" s="1"/>
  <c r="AW910" i="18"/>
  <c r="AU910" i="18"/>
  <c r="AT910" i="18"/>
  <c r="AS910" i="18"/>
  <c r="AO910" i="18" s="1"/>
  <c r="AK910" i="18"/>
  <c r="AE910" i="18"/>
  <c r="AJ910" i="18" s="1"/>
  <c r="AC910" i="18" a="1"/>
  <c r="AC910" i="18" s="1"/>
  <c r="AB910" i="18" a="1"/>
  <c r="AB910" i="18" s="1"/>
  <c r="Z910" i="18"/>
  <c r="Y910" i="18"/>
  <c r="X910" i="18"/>
  <c r="W910" i="18"/>
  <c r="V910" i="18"/>
  <c r="U910" i="18"/>
  <c r="T910" i="18"/>
  <c r="S910" i="18"/>
  <c r="R910" i="18"/>
  <c r="Q910" i="18"/>
  <c r="O910" i="18"/>
  <c r="N910" i="18"/>
  <c r="N910" i="18" a="1"/>
  <c r="M910" i="18"/>
  <c r="L910" i="18"/>
  <c r="K910" i="18"/>
  <c r="AX909" i="18"/>
  <c r="AT909" i="18" s="1"/>
  <c r="AS909" i="18"/>
  <c r="AQ909" i="18" s="1"/>
  <c r="AP909" i="18"/>
  <c r="AN909" i="18"/>
  <c r="AK909" i="18"/>
  <c r="AH909" i="18"/>
  <c r="AF909" i="18"/>
  <c r="AE909" i="18"/>
  <c r="AI909" i="18" s="1"/>
  <c r="AC909" i="18" a="1"/>
  <c r="AC909" i="18" s="1"/>
  <c r="AB909" i="18" a="1"/>
  <c r="AB909" i="18" s="1"/>
  <c r="Z909" i="18"/>
  <c r="Y909" i="18"/>
  <c r="X909" i="18"/>
  <c r="W909" i="18"/>
  <c r="V909" i="18"/>
  <c r="U909" i="18"/>
  <c r="T909" i="18"/>
  <c r="S909" i="18"/>
  <c r="R909" i="18"/>
  <c r="Q909" i="18"/>
  <c r="O909" i="18"/>
  <c r="N909" i="18" a="1"/>
  <c r="N909" i="18" s="1"/>
  <c r="M909" i="18"/>
  <c r="L909" i="18"/>
  <c r="K909" i="18"/>
  <c r="BA908" i="18"/>
  <c r="AY908" i="18"/>
  <c r="AX908" i="18"/>
  <c r="AZ908" i="18" s="1"/>
  <c r="AW908" i="18"/>
  <c r="AU908" i="18"/>
  <c r="AT908" i="18"/>
  <c r="AS908" i="18"/>
  <c r="AP908" i="18" s="1"/>
  <c r="AQ908" i="18"/>
  <c r="AO908" i="18"/>
  <c r="AM908" i="18"/>
  <c r="AE908" i="18"/>
  <c r="AC908" i="18" a="1"/>
  <c r="AC908" i="18" s="1"/>
  <c r="AB908" i="18" a="1"/>
  <c r="AB908" i="18" s="1"/>
  <c r="Z908" i="18"/>
  <c r="Y908" i="18"/>
  <c r="X908" i="18"/>
  <c r="W908" i="18"/>
  <c r="V908" i="18"/>
  <c r="U908" i="18"/>
  <c r="T908" i="18"/>
  <c r="S908" i="18"/>
  <c r="R908" i="18"/>
  <c r="Q908" i="18"/>
  <c r="O908" i="18"/>
  <c r="N908" i="18" a="1"/>
  <c r="N908" i="18" s="1"/>
  <c r="M908" i="18"/>
  <c r="L908" i="18"/>
  <c r="K908" i="18"/>
  <c r="AZ907" i="18"/>
  <c r="AX907" i="18"/>
  <c r="AY907" i="18" s="1"/>
  <c r="AV907" i="18"/>
  <c r="AT907" i="18"/>
  <c r="AS907" i="18"/>
  <c r="AR907" i="18" s="1"/>
  <c r="AQ907" i="18"/>
  <c r="AO907" i="18"/>
  <c r="AM907" i="18"/>
  <c r="AJ907" i="18"/>
  <c r="AF907" i="18"/>
  <c r="AE907" i="18"/>
  <c r="AI907" i="18" s="1"/>
  <c r="AC907" i="18" a="1"/>
  <c r="AC907" i="18" s="1"/>
  <c r="AB907" i="18" a="1"/>
  <c r="AB907" i="18" s="1"/>
  <c r="Z907" i="18"/>
  <c r="Y907" i="18"/>
  <c r="X907" i="18"/>
  <c r="W907" i="18"/>
  <c r="V907" i="18"/>
  <c r="U907" i="18"/>
  <c r="T907" i="18"/>
  <c r="S907" i="18"/>
  <c r="R907" i="18"/>
  <c r="Q907" i="18"/>
  <c r="O907" i="18"/>
  <c r="N907" i="18" a="1"/>
  <c r="N907" i="18" s="1"/>
  <c r="M907" i="18"/>
  <c r="L907" i="18"/>
  <c r="K907" i="18"/>
  <c r="AX906" i="18"/>
  <c r="AT906" i="18"/>
  <c r="AS906" i="18"/>
  <c r="AE906" i="18"/>
  <c r="AC906" i="18" a="1"/>
  <c r="AC906" i="18" s="1"/>
  <c r="AB906" i="18" a="1"/>
  <c r="AB906" i="18" s="1"/>
  <c r="Z906" i="18"/>
  <c r="Y906" i="18"/>
  <c r="X906" i="18"/>
  <c r="W906" i="18"/>
  <c r="V906" i="18"/>
  <c r="U906" i="18"/>
  <c r="T906" i="18"/>
  <c r="S906" i="18"/>
  <c r="R906" i="18"/>
  <c r="Q906" i="18"/>
  <c r="O906" i="18"/>
  <c r="N906" i="18"/>
  <c r="N906" i="18" a="1"/>
  <c r="M906" i="18"/>
  <c r="L906" i="18"/>
  <c r="K906" i="18"/>
  <c r="AX905" i="18"/>
  <c r="AT905" i="18"/>
  <c r="AS905" i="18"/>
  <c r="AQ905" i="18" s="1"/>
  <c r="AR905" i="18"/>
  <c r="AP905" i="18"/>
  <c r="AO905" i="18"/>
  <c r="AN905" i="18"/>
  <c r="AL905" i="18"/>
  <c r="AE905" i="18"/>
  <c r="AC905" i="18" a="1"/>
  <c r="AC905" i="18" s="1"/>
  <c r="AB905" i="18" a="1"/>
  <c r="AB905" i="18" s="1"/>
  <c r="Z905" i="18"/>
  <c r="Y905" i="18"/>
  <c r="X905" i="18"/>
  <c r="W905" i="18"/>
  <c r="V905" i="18"/>
  <c r="U905" i="18"/>
  <c r="T905" i="18"/>
  <c r="S905" i="18"/>
  <c r="R905" i="18"/>
  <c r="Q905" i="18"/>
  <c r="O905" i="18"/>
  <c r="N905" i="18" a="1"/>
  <c r="N905" i="18" s="1"/>
  <c r="M905" i="18"/>
  <c r="L905" i="18"/>
  <c r="K905" i="18"/>
  <c r="BA904" i="18"/>
  <c r="AX904" i="18"/>
  <c r="AZ904" i="18" s="1"/>
  <c r="AU904" i="18"/>
  <c r="AS904" i="18"/>
  <c r="AP904" i="18" s="1"/>
  <c r="AO904" i="18"/>
  <c r="AI904" i="18"/>
  <c r="AE904" i="18"/>
  <c r="AC904" i="18" a="1"/>
  <c r="AC904" i="18" s="1"/>
  <c r="AB904" i="18" a="1"/>
  <c r="AB904" i="18" s="1"/>
  <c r="Z904" i="18"/>
  <c r="Y904" i="18"/>
  <c r="X904" i="18"/>
  <c r="W904" i="18"/>
  <c r="V904" i="18"/>
  <c r="U904" i="18"/>
  <c r="T904" i="18"/>
  <c r="S904" i="18"/>
  <c r="R904" i="18"/>
  <c r="Q904" i="18"/>
  <c r="O904" i="18"/>
  <c r="N904" i="18" a="1"/>
  <c r="N904" i="18" s="1"/>
  <c r="M904" i="18"/>
  <c r="L904" i="18"/>
  <c r="K904" i="18"/>
  <c r="AZ903" i="18"/>
  <c r="AX903" i="18"/>
  <c r="AY903" i="18" s="1"/>
  <c r="AV903" i="18"/>
  <c r="AS903" i="18"/>
  <c r="AR903" i="18" s="1"/>
  <c r="AQ903" i="18"/>
  <c r="AO903" i="18"/>
  <c r="AM903" i="18"/>
  <c r="AJ903" i="18"/>
  <c r="AH903" i="18"/>
  <c r="AF903" i="18"/>
  <c r="AE903" i="18"/>
  <c r="AI903" i="18" s="1"/>
  <c r="AC903" i="18" a="1"/>
  <c r="AC903" i="18" s="1"/>
  <c r="AB903" i="18" a="1"/>
  <c r="AB903" i="18" s="1"/>
  <c r="Z903" i="18"/>
  <c r="Y903" i="18"/>
  <c r="X903" i="18"/>
  <c r="W903" i="18"/>
  <c r="V903" i="18"/>
  <c r="U903" i="18"/>
  <c r="T903" i="18"/>
  <c r="S903" i="18"/>
  <c r="R903" i="18"/>
  <c r="Q903" i="18"/>
  <c r="O903" i="18"/>
  <c r="N903" i="18" a="1"/>
  <c r="N903" i="18" s="1"/>
  <c r="M903" i="18"/>
  <c r="L903" i="18"/>
  <c r="K903" i="18"/>
  <c r="AX902" i="18"/>
  <c r="AT902" i="18"/>
  <c r="AS902" i="18"/>
  <c r="AO902" i="18"/>
  <c r="AK902" i="18"/>
  <c r="AG902" i="18"/>
  <c r="AE902" i="18"/>
  <c r="AJ902" i="18" s="1"/>
  <c r="AC902" i="18" a="1"/>
  <c r="AC902" i="18" s="1"/>
  <c r="AB902" i="18" a="1"/>
  <c r="AB902" i="18" s="1"/>
  <c r="Z902" i="18"/>
  <c r="Y902" i="18"/>
  <c r="X902" i="18"/>
  <c r="W902" i="18"/>
  <c r="V902" i="18"/>
  <c r="U902" i="18"/>
  <c r="T902" i="18"/>
  <c r="S902" i="18"/>
  <c r="R902" i="18"/>
  <c r="Q902" i="18"/>
  <c r="O902" i="18"/>
  <c r="N902" i="18" a="1"/>
  <c r="N902" i="18" s="1"/>
  <c r="M902" i="18"/>
  <c r="L902" i="18"/>
  <c r="K902" i="18"/>
  <c r="AX901" i="18"/>
  <c r="AS901" i="18"/>
  <c r="AQ901" i="18" s="1"/>
  <c r="AR901" i="18"/>
  <c r="AO901" i="18"/>
  <c r="AN901" i="18"/>
  <c r="AL901" i="18"/>
  <c r="AE901" i="18"/>
  <c r="AC901" i="18" a="1"/>
  <c r="AC901" i="18" s="1"/>
  <c r="AB901" i="18" a="1"/>
  <c r="AB901" i="18" s="1"/>
  <c r="Z901" i="18"/>
  <c r="Y901" i="18"/>
  <c r="X901" i="18"/>
  <c r="W901" i="18"/>
  <c r="V901" i="18"/>
  <c r="U901" i="18"/>
  <c r="T901" i="18"/>
  <c r="S901" i="18"/>
  <c r="R901" i="18"/>
  <c r="Q901" i="18"/>
  <c r="O901" i="18"/>
  <c r="N901" i="18" a="1"/>
  <c r="N901" i="18" s="1"/>
  <c r="M901" i="18"/>
  <c r="L901" i="18"/>
  <c r="K901" i="18"/>
  <c r="BA900" i="18"/>
  <c r="AX900" i="18"/>
  <c r="AZ900" i="18" s="1"/>
  <c r="AU900" i="18"/>
  <c r="AS900" i="18"/>
  <c r="AP900" i="18" s="1"/>
  <c r="AO900" i="18"/>
  <c r="AE900" i="18"/>
  <c r="AC900" i="18" a="1"/>
  <c r="AC900" i="18" s="1"/>
  <c r="AB900" i="18" a="1"/>
  <c r="AB900" i="18" s="1"/>
  <c r="Z900" i="18"/>
  <c r="Y900" i="18"/>
  <c r="X900" i="18"/>
  <c r="W900" i="18"/>
  <c r="V900" i="18"/>
  <c r="U900" i="18"/>
  <c r="T900" i="18"/>
  <c r="S900" i="18"/>
  <c r="R900" i="18"/>
  <c r="Q900" i="18"/>
  <c r="O900" i="18"/>
  <c r="N900" i="18" a="1"/>
  <c r="N900" i="18" s="1"/>
  <c r="M900" i="18"/>
  <c r="L900" i="18"/>
  <c r="K900" i="18"/>
  <c r="AX899" i="18"/>
  <c r="AY899" i="18" s="1"/>
  <c r="AT899" i="18"/>
  <c r="AS899" i="18"/>
  <c r="AQ899" i="18" s="1"/>
  <c r="AR899" i="18"/>
  <c r="AP899" i="18"/>
  <c r="AO899" i="18"/>
  <c r="AN899" i="18"/>
  <c r="AM899" i="18"/>
  <c r="AL899" i="18"/>
  <c r="AE899" i="18"/>
  <c r="AC899" i="18" a="1"/>
  <c r="AC899" i="18" s="1"/>
  <c r="AB899" i="18" a="1"/>
  <c r="AB899" i="18" s="1"/>
  <c r="Z899" i="18"/>
  <c r="Y899" i="18"/>
  <c r="X899" i="18"/>
  <c r="W899" i="18"/>
  <c r="V899" i="18"/>
  <c r="U899" i="18"/>
  <c r="T899" i="18"/>
  <c r="S899" i="18"/>
  <c r="R899" i="18"/>
  <c r="Q899" i="18"/>
  <c r="O899" i="18"/>
  <c r="N899" i="18" a="1"/>
  <c r="N899" i="18" s="1"/>
  <c r="M899" i="18"/>
  <c r="L899" i="18"/>
  <c r="K899" i="18"/>
  <c r="BA898" i="18"/>
  <c r="AY898" i="18"/>
  <c r="AX898" i="18"/>
  <c r="AZ898" i="18" s="1"/>
  <c r="AW898" i="18"/>
  <c r="AU898" i="18"/>
  <c r="AT898" i="18"/>
  <c r="AS898" i="18"/>
  <c r="AO898" i="18" s="1"/>
  <c r="AG898" i="18"/>
  <c r="AE898" i="18"/>
  <c r="AJ898" i="18" s="1"/>
  <c r="AC898" i="18" a="1"/>
  <c r="AC898" i="18" s="1"/>
  <c r="AB898" i="18" a="1"/>
  <c r="AB898" i="18" s="1"/>
  <c r="Z898" i="18"/>
  <c r="Y898" i="18"/>
  <c r="X898" i="18"/>
  <c r="W898" i="18"/>
  <c r="V898" i="18"/>
  <c r="U898" i="18"/>
  <c r="T898" i="18"/>
  <c r="S898" i="18"/>
  <c r="R898" i="18"/>
  <c r="Q898" i="18"/>
  <c r="O898" i="18"/>
  <c r="N898" i="18" a="1"/>
  <c r="N898" i="18" s="1"/>
  <c r="M898" i="18"/>
  <c r="L898" i="18"/>
  <c r="K898" i="18"/>
  <c r="AX897" i="18"/>
  <c r="AT897" i="18" s="1"/>
  <c r="AS897" i="18"/>
  <c r="AN897" i="18"/>
  <c r="AK897" i="18"/>
  <c r="AH897" i="18"/>
  <c r="AF897" i="18"/>
  <c r="AE897" i="18"/>
  <c r="AI897" i="18" s="1"/>
  <c r="AC897" i="18" a="1"/>
  <c r="AC897" i="18" s="1"/>
  <c r="AB897" i="18" a="1"/>
  <c r="AB897" i="18" s="1"/>
  <c r="Z897" i="18"/>
  <c r="Y897" i="18"/>
  <c r="X897" i="18"/>
  <c r="W897" i="18"/>
  <c r="V897" i="18"/>
  <c r="U897" i="18"/>
  <c r="T897" i="18"/>
  <c r="S897" i="18"/>
  <c r="R897" i="18"/>
  <c r="Q897" i="18"/>
  <c r="O897" i="18"/>
  <c r="N897" i="18" a="1"/>
  <c r="N897" i="18" s="1"/>
  <c r="M897" i="18"/>
  <c r="L897" i="18"/>
  <c r="K897" i="18"/>
  <c r="BA896" i="18"/>
  <c r="AY896" i="18"/>
  <c r="AX896" i="18"/>
  <c r="AZ896" i="18" s="1"/>
  <c r="AW896" i="18"/>
  <c r="AU896" i="18"/>
  <c r="AT896" i="18"/>
  <c r="AS896" i="18"/>
  <c r="AE896" i="18"/>
  <c r="AC896" i="18" a="1"/>
  <c r="AC896" i="18" s="1"/>
  <c r="AB896" i="18" a="1"/>
  <c r="AB896" i="18" s="1"/>
  <c r="Z896" i="18"/>
  <c r="Y896" i="18"/>
  <c r="X896" i="18"/>
  <c r="W896" i="18"/>
  <c r="V896" i="18"/>
  <c r="U896" i="18"/>
  <c r="T896" i="18"/>
  <c r="S896" i="18"/>
  <c r="R896" i="18"/>
  <c r="Q896" i="18"/>
  <c r="O896" i="18"/>
  <c r="N896" i="18"/>
  <c r="N896" i="18" a="1"/>
  <c r="M896" i="18"/>
  <c r="L896" i="18"/>
  <c r="K896" i="18"/>
  <c r="AX895" i="18"/>
  <c r="AS895" i="18"/>
  <c r="AR895" i="18" s="1"/>
  <c r="AQ895" i="18"/>
  <c r="AO895" i="18"/>
  <c r="AM895" i="18"/>
  <c r="AJ895" i="18"/>
  <c r="AH895" i="18"/>
  <c r="AF895" i="18"/>
  <c r="AE895" i="18"/>
  <c r="AI895" i="18" s="1"/>
  <c r="AC895" i="18" a="1"/>
  <c r="AC895" i="18" s="1"/>
  <c r="AB895" i="18" a="1"/>
  <c r="AB895" i="18" s="1"/>
  <c r="Z895" i="18"/>
  <c r="Y895" i="18"/>
  <c r="X895" i="18"/>
  <c r="W895" i="18"/>
  <c r="V895" i="18"/>
  <c r="U895" i="18"/>
  <c r="T895" i="18"/>
  <c r="S895" i="18"/>
  <c r="R895" i="18"/>
  <c r="Q895" i="18"/>
  <c r="O895" i="18"/>
  <c r="N895" i="18" a="1"/>
  <c r="N895" i="18" s="1"/>
  <c r="M895" i="18"/>
  <c r="L895" i="18"/>
  <c r="K895" i="18"/>
  <c r="AX894" i="18"/>
  <c r="AS894" i="18"/>
  <c r="AQ894" i="18"/>
  <c r="AO894" i="18"/>
  <c r="AM894" i="18"/>
  <c r="AE894" i="18"/>
  <c r="AC894" i="18" a="1"/>
  <c r="AC894" i="18" s="1"/>
  <c r="AB894" i="18" a="1"/>
  <c r="AB894" i="18" s="1"/>
  <c r="Z894" i="18"/>
  <c r="Y894" i="18"/>
  <c r="X894" i="18"/>
  <c r="W894" i="18"/>
  <c r="V894" i="18"/>
  <c r="U894" i="18"/>
  <c r="T894" i="18"/>
  <c r="S894" i="18"/>
  <c r="R894" i="18"/>
  <c r="Q894" i="18"/>
  <c r="O894" i="18"/>
  <c r="N894" i="18" a="1"/>
  <c r="N894" i="18" s="1"/>
  <c r="M894" i="18"/>
  <c r="L894" i="18"/>
  <c r="K894" i="18"/>
  <c r="AX893" i="18"/>
  <c r="AS893" i="18"/>
  <c r="AQ893" i="18" s="1"/>
  <c r="AR893" i="18"/>
  <c r="AP893" i="18"/>
  <c r="AO893" i="18"/>
  <c r="AN893" i="18"/>
  <c r="AL893" i="18"/>
  <c r="AE893" i="18"/>
  <c r="AC893" i="18" a="1"/>
  <c r="AC893" i="18" s="1"/>
  <c r="AB893" i="18" a="1"/>
  <c r="AB893" i="18" s="1"/>
  <c r="Z893" i="18"/>
  <c r="Y893" i="18"/>
  <c r="X893" i="18"/>
  <c r="W893" i="18"/>
  <c r="V893" i="18"/>
  <c r="U893" i="18"/>
  <c r="T893" i="18"/>
  <c r="S893" i="18"/>
  <c r="R893" i="18"/>
  <c r="Q893" i="18"/>
  <c r="O893" i="18"/>
  <c r="N893" i="18" a="1"/>
  <c r="N893" i="18" s="1"/>
  <c r="M893" i="18"/>
  <c r="L893" i="18"/>
  <c r="K893" i="18"/>
  <c r="BA892" i="18"/>
  <c r="AX892" i="18"/>
  <c r="AZ892" i="18" s="1"/>
  <c r="AU892" i="18"/>
  <c r="AS892" i="18"/>
  <c r="AG892" i="18"/>
  <c r="AE892" i="18"/>
  <c r="AK892" i="18" s="1"/>
  <c r="AC892" i="18" a="1"/>
  <c r="AC892" i="18" s="1"/>
  <c r="AB892" i="18" a="1"/>
  <c r="AB892" i="18" s="1"/>
  <c r="Z892" i="18"/>
  <c r="Y892" i="18"/>
  <c r="X892" i="18"/>
  <c r="W892" i="18"/>
  <c r="V892" i="18"/>
  <c r="U892" i="18"/>
  <c r="T892" i="18"/>
  <c r="S892" i="18"/>
  <c r="R892" i="18"/>
  <c r="Q892" i="18"/>
  <c r="O892" i="18"/>
  <c r="N892" i="18" a="1"/>
  <c r="N892" i="18" s="1"/>
  <c r="M892" i="18"/>
  <c r="L892" i="18"/>
  <c r="K892" i="18"/>
  <c r="AZ891" i="18"/>
  <c r="AX891" i="18"/>
  <c r="AV891" i="18"/>
  <c r="AS891" i="18"/>
  <c r="AR891" i="18"/>
  <c r="AQ891" i="18"/>
  <c r="AP891" i="18"/>
  <c r="AO891" i="18"/>
  <c r="AN891" i="18"/>
  <c r="AM891" i="18"/>
  <c r="AL891" i="18"/>
  <c r="AH891" i="18"/>
  <c r="AE891" i="18"/>
  <c r="AI891" i="18" s="1"/>
  <c r="AC891" i="18" a="1"/>
  <c r="AC891" i="18" s="1"/>
  <c r="AB891" i="18" a="1"/>
  <c r="AB891" i="18" s="1"/>
  <c r="Z891" i="18"/>
  <c r="Y891" i="18"/>
  <c r="X891" i="18"/>
  <c r="W891" i="18"/>
  <c r="V891" i="18"/>
  <c r="U891" i="18"/>
  <c r="T891" i="18"/>
  <c r="S891" i="18"/>
  <c r="R891" i="18"/>
  <c r="Q891" i="18"/>
  <c r="O891" i="18"/>
  <c r="N891" i="18" a="1"/>
  <c r="N891" i="18" s="1"/>
  <c r="M891" i="18"/>
  <c r="L891" i="18"/>
  <c r="K891" i="18"/>
  <c r="BA890" i="18"/>
  <c r="AY890" i="18"/>
  <c r="AX890" i="18"/>
  <c r="AZ890" i="18" s="1"/>
  <c r="AW890" i="18"/>
  <c r="AU890" i="18"/>
  <c r="AT890" i="18"/>
  <c r="AS890" i="18"/>
  <c r="AQ890" i="18" s="1"/>
  <c r="AO890" i="18"/>
  <c r="AE890" i="18"/>
  <c r="AC890" i="18" a="1"/>
  <c r="AC890" i="18" s="1"/>
  <c r="AB890" i="18" a="1"/>
  <c r="AB890" i="18" s="1"/>
  <c r="Z890" i="18"/>
  <c r="Y890" i="18"/>
  <c r="X890" i="18"/>
  <c r="W890" i="18"/>
  <c r="V890" i="18"/>
  <c r="U890" i="18"/>
  <c r="T890" i="18"/>
  <c r="S890" i="18"/>
  <c r="R890" i="18"/>
  <c r="Q890" i="18"/>
  <c r="O890" i="18"/>
  <c r="N890" i="18"/>
  <c r="N890" i="18" a="1"/>
  <c r="M890" i="18"/>
  <c r="L890" i="18"/>
  <c r="K890" i="18"/>
  <c r="AX889" i="18"/>
  <c r="AS889" i="18"/>
  <c r="AQ889" i="18" s="1"/>
  <c r="AP889" i="18"/>
  <c r="AN889" i="18"/>
  <c r="AK889" i="18"/>
  <c r="AH889" i="18"/>
  <c r="AF889" i="18"/>
  <c r="AE889" i="18"/>
  <c r="AI889" i="18" s="1"/>
  <c r="AC889" i="18" a="1"/>
  <c r="AC889" i="18" s="1"/>
  <c r="AB889" i="18" a="1"/>
  <c r="AB889" i="18" s="1"/>
  <c r="Z889" i="18"/>
  <c r="Y889" i="18"/>
  <c r="X889" i="18"/>
  <c r="W889" i="18"/>
  <c r="V889" i="18"/>
  <c r="U889" i="18"/>
  <c r="T889" i="18"/>
  <c r="S889" i="18"/>
  <c r="R889" i="18"/>
  <c r="Q889" i="18"/>
  <c r="O889" i="18"/>
  <c r="N889" i="18" a="1"/>
  <c r="N889" i="18" s="1"/>
  <c r="M889" i="18"/>
  <c r="L889" i="18"/>
  <c r="K889" i="18"/>
  <c r="BA888" i="18"/>
  <c r="AY888" i="18"/>
  <c r="AX888" i="18"/>
  <c r="AZ888" i="18" s="1"/>
  <c r="AW888" i="18"/>
  <c r="AU888" i="18"/>
  <c r="AT888" i="18"/>
  <c r="AS888" i="18"/>
  <c r="AK888" i="18"/>
  <c r="AE888" i="18"/>
  <c r="AG888" i="18" s="1"/>
  <c r="AC888" i="18" a="1"/>
  <c r="AC888" i="18" s="1"/>
  <c r="AB888" i="18" a="1"/>
  <c r="AB888" i="18" s="1"/>
  <c r="Z888" i="18"/>
  <c r="Y888" i="18"/>
  <c r="X888" i="18"/>
  <c r="W888" i="18"/>
  <c r="V888" i="18"/>
  <c r="U888" i="18"/>
  <c r="T888" i="18"/>
  <c r="S888" i="18"/>
  <c r="R888" i="18"/>
  <c r="Q888" i="18"/>
  <c r="O888" i="18"/>
  <c r="N888" i="18"/>
  <c r="N888" i="18" a="1"/>
  <c r="M888" i="18"/>
  <c r="L888" i="18"/>
  <c r="K888" i="18"/>
  <c r="AX887" i="18"/>
  <c r="AV887" i="18" s="1"/>
  <c r="AS887" i="18"/>
  <c r="AO887" i="18"/>
  <c r="AJ887" i="18"/>
  <c r="AH887" i="18"/>
  <c r="AF887" i="18"/>
  <c r="AE887" i="18"/>
  <c r="AI887" i="18" s="1"/>
  <c r="AC887" i="18" a="1"/>
  <c r="AC887" i="18" s="1"/>
  <c r="AB887" i="18" a="1"/>
  <c r="AB887" i="18" s="1"/>
  <c r="Z887" i="18"/>
  <c r="Y887" i="18"/>
  <c r="X887" i="18"/>
  <c r="W887" i="18"/>
  <c r="V887" i="18"/>
  <c r="U887" i="18"/>
  <c r="T887" i="18"/>
  <c r="S887" i="18"/>
  <c r="R887" i="18"/>
  <c r="Q887" i="18"/>
  <c r="O887" i="18"/>
  <c r="N887" i="18" a="1"/>
  <c r="N887" i="18" s="1"/>
  <c r="M887" i="18"/>
  <c r="L887" i="18"/>
  <c r="K887" i="18"/>
  <c r="AZ886" i="18"/>
  <c r="AX886" i="18"/>
  <c r="BA886" i="18" s="1"/>
  <c r="AV886" i="18"/>
  <c r="AT886" i="18"/>
  <c r="AS886" i="18"/>
  <c r="AQ886" i="18"/>
  <c r="AO886" i="18"/>
  <c r="AM886" i="18"/>
  <c r="AE886" i="18"/>
  <c r="AC886" i="18" a="1"/>
  <c r="AC886" i="18" s="1"/>
  <c r="AB886" i="18" a="1"/>
  <c r="AB886" i="18" s="1"/>
  <c r="Z886" i="18"/>
  <c r="Y886" i="18"/>
  <c r="X886" i="18"/>
  <c r="W886" i="18"/>
  <c r="V886" i="18"/>
  <c r="U886" i="18"/>
  <c r="T886" i="18"/>
  <c r="S886" i="18"/>
  <c r="R886" i="18"/>
  <c r="Q886" i="18"/>
  <c r="O886" i="18"/>
  <c r="N886" i="18" a="1"/>
  <c r="N886" i="18" s="1"/>
  <c r="M886" i="18"/>
  <c r="L886" i="18"/>
  <c r="K886" i="18"/>
  <c r="AX885" i="18"/>
  <c r="AS885" i="18"/>
  <c r="AO885" i="18" s="1"/>
  <c r="AR885" i="18"/>
  <c r="AN885" i="18"/>
  <c r="AL885" i="18"/>
  <c r="AK885" i="18"/>
  <c r="AH885" i="18"/>
  <c r="AG885" i="18"/>
  <c r="AF885" i="18"/>
  <c r="AE885" i="18"/>
  <c r="AI885" i="18" s="1"/>
  <c r="AC885" i="18" a="1"/>
  <c r="AC885" i="18" s="1"/>
  <c r="AB885" i="18" a="1"/>
  <c r="AB885" i="18" s="1"/>
  <c r="Z885" i="18"/>
  <c r="Y885" i="18"/>
  <c r="X885" i="18"/>
  <c r="W885" i="18"/>
  <c r="V885" i="18"/>
  <c r="U885" i="18"/>
  <c r="T885" i="18"/>
  <c r="S885" i="18"/>
  <c r="R885" i="18"/>
  <c r="Q885" i="18"/>
  <c r="O885" i="18"/>
  <c r="N885" i="18" a="1"/>
  <c r="N885" i="18" s="1"/>
  <c r="M885" i="18"/>
  <c r="L885" i="18"/>
  <c r="K885" i="18"/>
  <c r="BA884" i="18"/>
  <c r="AX884" i="18"/>
  <c r="AW884" i="18" s="1"/>
  <c r="AU884" i="18"/>
  <c r="AS884" i="18"/>
  <c r="AQ884" i="18" s="1"/>
  <c r="AP884" i="18"/>
  <c r="AE884" i="18"/>
  <c r="AC884" i="18" a="1"/>
  <c r="AC884" i="18" s="1"/>
  <c r="AB884" i="18" a="1"/>
  <c r="AB884" i="18" s="1"/>
  <c r="Z884" i="18"/>
  <c r="Y884" i="18"/>
  <c r="X884" i="18"/>
  <c r="W884" i="18"/>
  <c r="V884" i="18"/>
  <c r="U884" i="18"/>
  <c r="T884" i="18"/>
  <c r="S884" i="18"/>
  <c r="R884" i="18"/>
  <c r="Q884" i="18"/>
  <c r="O884" i="18"/>
  <c r="N884" i="18"/>
  <c r="N884" i="18" a="1"/>
  <c r="M884" i="18"/>
  <c r="L884" i="18"/>
  <c r="K884" i="18"/>
  <c r="AY883" i="18"/>
  <c r="AX883" i="18"/>
  <c r="AZ883" i="18" s="1"/>
  <c r="AV883" i="18"/>
  <c r="AT883" i="18"/>
  <c r="AS883" i="18"/>
  <c r="AQ883" i="18" s="1"/>
  <c r="AR883" i="18"/>
  <c r="AP883" i="18"/>
  <c r="AO883" i="18"/>
  <c r="AN883" i="18"/>
  <c r="AL883" i="18"/>
  <c r="AE883" i="18"/>
  <c r="AC883" i="18" a="1"/>
  <c r="AC883" i="18" s="1"/>
  <c r="AB883" i="18" a="1"/>
  <c r="AB883" i="18" s="1"/>
  <c r="Z883" i="18"/>
  <c r="Y883" i="18"/>
  <c r="X883" i="18"/>
  <c r="W883" i="18"/>
  <c r="V883" i="18"/>
  <c r="U883" i="18"/>
  <c r="T883" i="18"/>
  <c r="S883" i="18"/>
  <c r="R883" i="18"/>
  <c r="Q883" i="18"/>
  <c r="O883" i="18"/>
  <c r="N883" i="18" a="1"/>
  <c r="N883" i="18" s="1"/>
  <c r="M883" i="18"/>
  <c r="L883" i="18"/>
  <c r="K883" i="18"/>
  <c r="AZ882" i="18"/>
  <c r="AX882" i="18"/>
  <c r="AY882" i="18" s="1"/>
  <c r="AV882" i="18"/>
  <c r="AT882" i="18"/>
  <c r="AS882" i="18"/>
  <c r="AQ882" i="18" s="1"/>
  <c r="AP882" i="18"/>
  <c r="AN882" i="18"/>
  <c r="AK882" i="18"/>
  <c r="AH882" i="18"/>
  <c r="AF882" i="18"/>
  <c r="AE882" i="18"/>
  <c r="AI882" i="18" s="1"/>
  <c r="AC882" i="18" a="1"/>
  <c r="AC882" i="18" s="1"/>
  <c r="AB882" i="18" a="1"/>
  <c r="AB882" i="18" s="1"/>
  <c r="Z882" i="18"/>
  <c r="Y882" i="18"/>
  <c r="X882" i="18"/>
  <c r="W882" i="18"/>
  <c r="V882" i="18"/>
  <c r="U882" i="18"/>
  <c r="T882" i="18"/>
  <c r="S882" i="18"/>
  <c r="R882" i="18"/>
  <c r="Q882" i="18"/>
  <c r="O882" i="18"/>
  <c r="N882" i="18" a="1"/>
  <c r="N882" i="18" s="1"/>
  <c r="M882" i="18"/>
  <c r="L882" i="18"/>
  <c r="K882" i="18"/>
  <c r="AY881" i="18"/>
  <c r="AX881" i="18"/>
  <c r="AZ881" i="18" s="1"/>
  <c r="AW881" i="18"/>
  <c r="AU881" i="18"/>
  <c r="AT881" i="18"/>
  <c r="AS881" i="18"/>
  <c r="AO881" i="18"/>
  <c r="AG881" i="18"/>
  <c r="AE881" i="18"/>
  <c r="AJ881" i="18" s="1"/>
  <c r="AC881" i="18" a="1"/>
  <c r="AC881" i="18" s="1"/>
  <c r="AB881" i="18" a="1"/>
  <c r="AB881" i="18" s="1"/>
  <c r="Z881" i="18"/>
  <c r="Y881" i="18"/>
  <c r="X881" i="18"/>
  <c r="W881" i="18"/>
  <c r="V881" i="18"/>
  <c r="U881" i="18"/>
  <c r="T881" i="18"/>
  <c r="S881" i="18"/>
  <c r="R881" i="18"/>
  <c r="Q881" i="18"/>
  <c r="O881" i="18"/>
  <c r="N881" i="18" a="1"/>
  <c r="N881" i="18" s="1"/>
  <c r="M881" i="18"/>
  <c r="L881" i="18"/>
  <c r="K881" i="18"/>
  <c r="AX880" i="18"/>
  <c r="AT880" i="18" s="1"/>
  <c r="AS880" i="18"/>
  <c r="AQ880" i="18" s="1"/>
  <c r="AR880" i="18"/>
  <c r="AP880" i="18"/>
  <c r="AO880" i="18"/>
  <c r="AN880" i="18"/>
  <c r="AL880" i="18"/>
  <c r="AH880" i="18"/>
  <c r="AE880" i="18"/>
  <c r="AK880" i="18" s="1"/>
  <c r="AC880" i="18" a="1"/>
  <c r="AC880" i="18" s="1"/>
  <c r="AB880" i="18" a="1"/>
  <c r="AB880" i="18" s="1"/>
  <c r="Z880" i="18"/>
  <c r="Y880" i="18"/>
  <c r="X880" i="18"/>
  <c r="W880" i="18"/>
  <c r="V880" i="18"/>
  <c r="U880" i="18"/>
  <c r="T880" i="18"/>
  <c r="S880" i="18"/>
  <c r="R880" i="18"/>
  <c r="Q880" i="18"/>
  <c r="O880" i="18"/>
  <c r="N880" i="18" a="1"/>
  <c r="N880" i="18" s="1"/>
  <c r="M880" i="18"/>
  <c r="L880" i="18"/>
  <c r="K880" i="18"/>
  <c r="BA879" i="18"/>
  <c r="AY879" i="18"/>
  <c r="AX879" i="18"/>
  <c r="AZ879" i="18" s="1"/>
  <c r="AW879" i="18"/>
  <c r="AU879" i="18"/>
  <c r="AT879" i="18"/>
  <c r="AS879" i="18"/>
  <c r="AP879" i="18" s="1"/>
  <c r="AO879" i="18"/>
  <c r="AE879" i="18"/>
  <c r="AC879" i="18" a="1"/>
  <c r="AC879" i="18" s="1"/>
  <c r="AB879" i="18" a="1"/>
  <c r="AB879" i="18" s="1"/>
  <c r="Z879" i="18"/>
  <c r="Y879" i="18"/>
  <c r="X879" i="18"/>
  <c r="W879" i="18"/>
  <c r="V879" i="18"/>
  <c r="U879" i="18"/>
  <c r="T879" i="18"/>
  <c r="S879" i="18"/>
  <c r="R879" i="18"/>
  <c r="Q879" i="18"/>
  <c r="O879" i="18"/>
  <c r="N879" i="18" a="1"/>
  <c r="N879" i="18" s="1"/>
  <c r="M879" i="18"/>
  <c r="L879" i="18"/>
  <c r="K879" i="18"/>
  <c r="AX878" i="18"/>
  <c r="AY878" i="18" s="1"/>
  <c r="AT878" i="18"/>
  <c r="AS878" i="18"/>
  <c r="AQ878" i="18" s="1"/>
  <c r="AR878" i="18"/>
  <c r="AO878" i="18"/>
  <c r="AN878" i="18"/>
  <c r="AL878" i="18"/>
  <c r="AE878" i="18"/>
  <c r="AC878" i="18" a="1"/>
  <c r="AC878" i="18" s="1"/>
  <c r="AB878" i="18" a="1"/>
  <c r="AB878" i="18" s="1"/>
  <c r="Z878" i="18"/>
  <c r="Y878" i="18"/>
  <c r="X878" i="18"/>
  <c r="W878" i="18"/>
  <c r="V878" i="18"/>
  <c r="U878" i="18"/>
  <c r="T878" i="18"/>
  <c r="S878" i="18"/>
  <c r="R878" i="18"/>
  <c r="Q878" i="18"/>
  <c r="O878" i="18"/>
  <c r="N878" i="18" a="1"/>
  <c r="N878" i="18" s="1"/>
  <c r="M878" i="18"/>
  <c r="L878" i="18"/>
  <c r="K878" i="18"/>
  <c r="BA877" i="18"/>
  <c r="AX877" i="18"/>
  <c r="AZ877" i="18" s="1"/>
  <c r="AU877" i="18"/>
  <c r="AS877" i="18"/>
  <c r="AG877" i="18"/>
  <c r="AE877" i="18"/>
  <c r="AJ877" i="18" s="1"/>
  <c r="AC877" i="18" a="1"/>
  <c r="AC877" i="18" s="1"/>
  <c r="AB877" i="18" a="1"/>
  <c r="AB877" i="18" s="1"/>
  <c r="Z877" i="18"/>
  <c r="Y877" i="18"/>
  <c r="X877" i="18"/>
  <c r="W877" i="18"/>
  <c r="V877" i="18"/>
  <c r="U877" i="18"/>
  <c r="T877" i="18"/>
  <c r="S877" i="18"/>
  <c r="R877" i="18"/>
  <c r="Q877" i="18"/>
  <c r="O877" i="18"/>
  <c r="N877" i="18" a="1"/>
  <c r="N877" i="18" s="1"/>
  <c r="M877" i="18"/>
  <c r="L877" i="18"/>
  <c r="K877" i="18"/>
  <c r="AX876" i="18"/>
  <c r="AT876" i="18" s="1"/>
  <c r="AS876" i="18"/>
  <c r="AR876" i="18" s="1"/>
  <c r="AQ876" i="18"/>
  <c r="AO876" i="18"/>
  <c r="AM876" i="18"/>
  <c r="AJ876" i="18"/>
  <c r="AF876" i="18"/>
  <c r="AE876" i="18"/>
  <c r="AK876" i="18" s="1"/>
  <c r="AC876" i="18" a="1"/>
  <c r="AC876" i="18" s="1"/>
  <c r="AB876" i="18" a="1"/>
  <c r="AB876" i="18" s="1"/>
  <c r="Z876" i="18"/>
  <c r="Y876" i="18"/>
  <c r="X876" i="18"/>
  <c r="W876" i="18"/>
  <c r="V876" i="18"/>
  <c r="U876" i="18"/>
  <c r="T876" i="18"/>
  <c r="S876" i="18"/>
  <c r="R876" i="18"/>
  <c r="Q876" i="18"/>
  <c r="O876" i="18"/>
  <c r="N876" i="18" a="1"/>
  <c r="N876" i="18" s="1"/>
  <c r="M876" i="18"/>
  <c r="L876" i="18"/>
  <c r="K876" i="18"/>
  <c r="AX875" i="18"/>
  <c r="AT875" i="18"/>
  <c r="AS875" i="18"/>
  <c r="AP875" i="18" s="1"/>
  <c r="AQ875" i="18"/>
  <c r="AM875" i="18"/>
  <c r="AE875" i="18"/>
  <c r="AI875" i="18" s="1"/>
  <c r="AC875" i="18" a="1"/>
  <c r="AC875" i="18" s="1"/>
  <c r="AB875" i="18" a="1"/>
  <c r="AB875" i="18" s="1"/>
  <c r="Z875" i="18"/>
  <c r="Y875" i="18"/>
  <c r="X875" i="18"/>
  <c r="W875" i="18"/>
  <c r="V875" i="18"/>
  <c r="U875" i="18"/>
  <c r="T875" i="18"/>
  <c r="S875" i="18"/>
  <c r="R875" i="18"/>
  <c r="Q875" i="18"/>
  <c r="O875" i="18"/>
  <c r="N875" i="18"/>
  <c r="N875" i="18" a="1"/>
  <c r="M875" i="18"/>
  <c r="L875" i="18"/>
  <c r="K875" i="18"/>
  <c r="AX874" i="18"/>
  <c r="AY874" i="18" s="1"/>
  <c r="AT874" i="18"/>
  <c r="AS874" i="18"/>
  <c r="AQ874" i="18" s="1"/>
  <c r="AR874" i="18"/>
  <c r="AO874" i="18"/>
  <c r="AN874" i="18"/>
  <c r="AL874" i="18"/>
  <c r="AE874" i="18"/>
  <c r="AC874" i="18" a="1"/>
  <c r="AC874" i="18" s="1"/>
  <c r="AB874" i="18" a="1"/>
  <c r="AB874" i="18" s="1"/>
  <c r="Z874" i="18"/>
  <c r="Y874" i="18"/>
  <c r="X874" i="18"/>
  <c r="W874" i="18"/>
  <c r="V874" i="18"/>
  <c r="U874" i="18"/>
  <c r="T874" i="18"/>
  <c r="S874" i="18"/>
  <c r="R874" i="18"/>
  <c r="Q874" i="18"/>
  <c r="O874" i="18"/>
  <c r="N874" i="18" a="1"/>
  <c r="N874" i="18" s="1"/>
  <c r="M874" i="18"/>
  <c r="L874" i="18"/>
  <c r="K874" i="18"/>
  <c r="BA873" i="18"/>
  <c r="AX873" i="18"/>
  <c r="AZ873" i="18" s="1"/>
  <c r="AU873" i="18"/>
  <c r="AS873" i="18"/>
  <c r="AO873" i="18" s="1"/>
  <c r="AK873" i="18"/>
  <c r="AE873" i="18"/>
  <c r="AJ873" i="18" s="1"/>
  <c r="AC873" i="18" a="1"/>
  <c r="AC873" i="18" s="1"/>
  <c r="AB873" i="18" a="1"/>
  <c r="AB873" i="18" s="1"/>
  <c r="Z873" i="18"/>
  <c r="Y873" i="18"/>
  <c r="X873" i="18"/>
  <c r="W873" i="18"/>
  <c r="V873" i="18"/>
  <c r="U873" i="18"/>
  <c r="T873" i="18"/>
  <c r="S873" i="18"/>
  <c r="R873" i="18"/>
  <c r="Q873" i="18"/>
  <c r="O873" i="18"/>
  <c r="N873" i="18" a="1"/>
  <c r="N873" i="18" s="1"/>
  <c r="M873" i="18"/>
  <c r="L873" i="18"/>
  <c r="K873" i="18"/>
  <c r="AX872" i="18"/>
  <c r="AS872" i="18"/>
  <c r="AR872" i="18" s="1"/>
  <c r="AQ872" i="18"/>
  <c r="AO872" i="18"/>
  <c r="AM872" i="18"/>
  <c r="AJ872" i="18"/>
  <c r="AF872" i="18"/>
  <c r="AE872" i="18"/>
  <c r="AK872" i="18" s="1"/>
  <c r="AC872" i="18" a="1"/>
  <c r="AC872" i="18" s="1"/>
  <c r="AB872" i="18" a="1"/>
  <c r="AB872" i="18" s="1"/>
  <c r="Z872" i="18"/>
  <c r="Y872" i="18"/>
  <c r="X872" i="18"/>
  <c r="W872" i="18"/>
  <c r="V872" i="18"/>
  <c r="U872" i="18"/>
  <c r="T872" i="18"/>
  <c r="S872" i="18"/>
  <c r="R872" i="18"/>
  <c r="Q872" i="18"/>
  <c r="O872" i="18"/>
  <c r="N872" i="18" a="1"/>
  <c r="N872" i="18" s="1"/>
  <c r="M872" i="18"/>
  <c r="L872" i="18"/>
  <c r="K872" i="18"/>
  <c r="AX871" i="18"/>
  <c r="AV871" i="18"/>
  <c r="AT871" i="18"/>
  <c r="AS871" i="18"/>
  <c r="AP871" i="18" s="1"/>
  <c r="AQ871" i="18"/>
  <c r="AM871" i="18"/>
  <c r="AE871" i="18"/>
  <c r="AC871" i="18" a="1"/>
  <c r="AC871" i="18" s="1"/>
  <c r="AB871" i="18" a="1"/>
  <c r="AB871" i="18" s="1"/>
  <c r="Z871" i="18"/>
  <c r="Y871" i="18"/>
  <c r="X871" i="18"/>
  <c r="W871" i="18"/>
  <c r="V871" i="18"/>
  <c r="U871" i="18"/>
  <c r="T871" i="18"/>
  <c r="S871" i="18"/>
  <c r="R871" i="18"/>
  <c r="Q871" i="18"/>
  <c r="O871" i="18"/>
  <c r="N871" i="18" a="1"/>
  <c r="N871" i="18" s="1"/>
  <c r="M871" i="18"/>
  <c r="L871" i="18"/>
  <c r="K871" i="18"/>
  <c r="AZ870" i="18"/>
  <c r="AX870" i="18"/>
  <c r="AY870" i="18" s="1"/>
  <c r="AV870" i="18"/>
  <c r="AS870" i="18"/>
  <c r="AP870" i="18"/>
  <c r="AK870" i="18"/>
  <c r="AH870" i="18"/>
  <c r="AG870" i="18"/>
  <c r="AF870" i="18"/>
  <c r="AE870" i="18"/>
  <c r="AI870" i="18" s="1"/>
  <c r="AC870" i="18" a="1"/>
  <c r="AC870" i="18" s="1"/>
  <c r="AB870" i="18" a="1"/>
  <c r="AB870" i="18" s="1"/>
  <c r="Z870" i="18"/>
  <c r="Y870" i="18"/>
  <c r="X870" i="18"/>
  <c r="W870" i="18"/>
  <c r="V870" i="18"/>
  <c r="U870" i="18"/>
  <c r="T870" i="18"/>
  <c r="S870" i="18"/>
  <c r="R870" i="18"/>
  <c r="Q870" i="18"/>
  <c r="O870" i="18"/>
  <c r="N870" i="18" a="1"/>
  <c r="N870" i="18" s="1"/>
  <c r="M870" i="18"/>
  <c r="L870" i="18"/>
  <c r="K870" i="18"/>
  <c r="AY869" i="18"/>
  <c r="AX869" i="18"/>
  <c r="AZ869" i="18" s="1"/>
  <c r="AW869" i="18"/>
  <c r="AT869" i="18"/>
  <c r="AS869" i="18"/>
  <c r="AO869" i="18" s="1"/>
  <c r="AE869" i="18"/>
  <c r="AC869" i="18" a="1"/>
  <c r="AC869" i="18" s="1"/>
  <c r="AB869" i="18" a="1"/>
  <c r="AB869" i="18" s="1"/>
  <c r="Z869" i="18"/>
  <c r="Y869" i="18"/>
  <c r="X869" i="18"/>
  <c r="W869" i="18"/>
  <c r="V869" i="18"/>
  <c r="U869" i="18"/>
  <c r="T869" i="18"/>
  <c r="S869" i="18"/>
  <c r="R869" i="18"/>
  <c r="Q869" i="18"/>
  <c r="O869" i="18"/>
  <c r="N869" i="18" a="1"/>
  <c r="N869" i="18" s="1"/>
  <c r="M869" i="18"/>
  <c r="L869" i="18"/>
  <c r="K869" i="18"/>
  <c r="AX868" i="18"/>
  <c r="AT868" i="18"/>
  <c r="AS868" i="18"/>
  <c r="AQ868" i="18" s="1"/>
  <c r="AR868" i="18"/>
  <c r="AP868" i="18"/>
  <c r="AO868" i="18"/>
  <c r="AN868" i="18"/>
  <c r="AL868" i="18"/>
  <c r="AE868" i="18"/>
  <c r="AC868" i="18" a="1"/>
  <c r="AC868" i="18" s="1"/>
  <c r="AB868" i="18" a="1"/>
  <c r="AB868" i="18" s="1"/>
  <c r="Z868" i="18"/>
  <c r="Y868" i="18"/>
  <c r="X868" i="18"/>
  <c r="W868" i="18"/>
  <c r="V868" i="18"/>
  <c r="U868" i="18"/>
  <c r="T868" i="18"/>
  <c r="S868" i="18"/>
  <c r="R868" i="18"/>
  <c r="Q868" i="18"/>
  <c r="O868" i="18"/>
  <c r="N868" i="18" a="1"/>
  <c r="N868" i="18" s="1"/>
  <c r="M868" i="18"/>
  <c r="L868" i="18"/>
  <c r="K868" i="18"/>
  <c r="BA867" i="18"/>
  <c r="AZ867" i="18"/>
  <c r="AY867" i="18"/>
  <c r="AX867" i="18"/>
  <c r="AW867" i="18"/>
  <c r="AV867" i="18"/>
  <c r="AU867" i="18"/>
  <c r="AT867" i="18"/>
  <c r="AS867" i="18"/>
  <c r="AI867" i="18"/>
  <c r="AE867" i="18"/>
  <c r="AC867" i="18" a="1"/>
  <c r="AC867" i="18" s="1"/>
  <c r="AB867" i="18" a="1"/>
  <c r="AB867" i="18" s="1"/>
  <c r="Z867" i="18"/>
  <c r="Y867" i="18"/>
  <c r="X867" i="18"/>
  <c r="W867" i="18"/>
  <c r="V867" i="18"/>
  <c r="U867" i="18"/>
  <c r="T867" i="18"/>
  <c r="S867" i="18"/>
  <c r="R867" i="18"/>
  <c r="Q867" i="18"/>
  <c r="O867" i="18"/>
  <c r="N867" i="18" a="1"/>
  <c r="N867" i="18" s="1"/>
  <c r="M867" i="18"/>
  <c r="L867" i="18"/>
  <c r="K867" i="18"/>
  <c r="AZ866" i="18"/>
  <c r="AX866" i="18"/>
  <c r="AY866" i="18" s="1"/>
  <c r="AV866" i="18"/>
  <c r="AS866" i="18"/>
  <c r="AP866" i="18"/>
  <c r="AN866" i="18"/>
  <c r="AK866" i="18"/>
  <c r="AH866" i="18"/>
  <c r="AG866" i="18"/>
  <c r="AF866" i="18"/>
  <c r="AE866" i="18"/>
  <c r="AI866" i="18" s="1"/>
  <c r="AC866" i="18" a="1"/>
  <c r="AC866" i="18" s="1"/>
  <c r="AB866" i="18" a="1"/>
  <c r="AB866" i="18" s="1"/>
  <c r="Z866" i="18"/>
  <c r="Y866" i="18"/>
  <c r="X866" i="18"/>
  <c r="W866" i="18"/>
  <c r="V866" i="18"/>
  <c r="U866" i="18"/>
  <c r="T866" i="18"/>
  <c r="S866" i="18"/>
  <c r="R866" i="18"/>
  <c r="Q866" i="18"/>
  <c r="O866" i="18"/>
  <c r="N866" i="18" a="1"/>
  <c r="N866" i="18" s="1"/>
  <c r="M866" i="18"/>
  <c r="L866" i="18"/>
  <c r="K866" i="18"/>
  <c r="AY865" i="18"/>
  <c r="AX865" i="18"/>
  <c r="AZ865" i="18" s="1"/>
  <c r="AW865" i="18"/>
  <c r="AT865" i="18"/>
  <c r="AS865" i="18"/>
  <c r="AO865" i="18"/>
  <c r="AG865" i="18"/>
  <c r="AE865" i="18"/>
  <c r="AJ865" i="18" s="1"/>
  <c r="AC865" i="18" a="1"/>
  <c r="AC865" i="18" s="1"/>
  <c r="AB865" i="18" a="1"/>
  <c r="AB865" i="18" s="1"/>
  <c r="Z865" i="18"/>
  <c r="Y865" i="18"/>
  <c r="X865" i="18"/>
  <c r="W865" i="18"/>
  <c r="V865" i="18"/>
  <c r="U865" i="18"/>
  <c r="T865" i="18"/>
  <c r="S865" i="18"/>
  <c r="R865" i="18"/>
  <c r="Q865" i="18"/>
  <c r="O865" i="18"/>
  <c r="N865" i="18" a="1"/>
  <c r="N865" i="18" s="1"/>
  <c r="M865" i="18"/>
  <c r="L865" i="18"/>
  <c r="K865" i="18"/>
  <c r="AX864" i="18"/>
  <c r="AT864" i="18" s="1"/>
  <c r="AS864" i="18"/>
  <c r="AQ864" i="18" s="1"/>
  <c r="AR864" i="18"/>
  <c r="AP864" i="18"/>
  <c r="AO864" i="18"/>
  <c r="AN864" i="18"/>
  <c r="AL864" i="18"/>
  <c r="AE864" i="18"/>
  <c r="AC864" i="18" a="1"/>
  <c r="AC864" i="18" s="1"/>
  <c r="AB864" i="18" a="1"/>
  <c r="AB864" i="18" s="1"/>
  <c r="Z864" i="18"/>
  <c r="Y864" i="18"/>
  <c r="X864" i="18"/>
  <c r="W864" i="18"/>
  <c r="V864" i="18"/>
  <c r="U864" i="18"/>
  <c r="T864" i="18"/>
  <c r="S864" i="18"/>
  <c r="R864" i="18"/>
  <c r="Q864" i="18"/>
  <c r="O864" i="18"/>
  <c r="N864" i="18" a="1"/>
  <c r="N864" i="18" s="1"/>
  <c r="M864" i="18"/>
  <c r="L864" i="18"/>
  <c r="K864" i="18"/>
  <c r="BA863" i="18"/>
  <c r="AZ863" i="18"/>
  <c r="AY863" i="18"/>
  <c r="AX863" i="18"/>
  <c r="AW863" i="18"/>
  <c r="AV863" i="18"/>
  <c r="AU863" i="18"/>
  <c r="AT863" i="18"/>
  <c r="AS863" i="18"/>
  <c r="AE863" i="18"/>
  <c r="AC863" i="18" a="1"/>
  <c r="AC863" i="18" s="1"/>
  <c r="AB863" i="18" a="1"/>
  <c r="AB863" i="18" s="1"/>
  <c r="Z863" i="18"/>
  <c r="Y863" i="18"/>
  <c r="X863" i="18"/>
  <c r="W863" i="18"/>
  <c r="V863" i="18"/>
  <c r="U863" i="18"/>
  <c r="T863" i="18"/>
  <c r="S863" i="18"/>
  <c r="R863" i="18"/>
  <c r="Q863" i="18"/>
  <c r="O863" i="18"/>
  <c r="N863" i="18"/>
  <c r="N863" i="18" a="1"/>
  <c r="M863" i="18"/>
  <c r="L863" i="18"/>
  <c r="K863" i="18"/>
  <c r="AX862" i="18"/>
  <c r="AT862" i="18"/>
  <c r="AS862" i="18"/>
  <c r="AQ862" i="18" s="1"/>
  <c r="AR862" i="18"/>
  <c r="AP862" i="18"/>
  <c r="AO862" i="18"/>
  <c r="AN862" i="18"/>
  <c r="AL862" i="18"/>
  <c r="AE862" i="18"/>
  <c r="AC862" i="18" a="1"/>
  <c r="AC862" i="18" s="1"/>
  <c r="AB862" i="18" a="1"/>
  <c r="AB862" i="18" s="1"/>
  <c r="Z862" i="18"/>
  <c r="Y862" i="18"/>
  <c r="X862" i="18"/>
  <c r="W862" i="18"/>
  <c r="V862" i="18"/>
  <c r="U862" i="18"/>
  <c r="T862" i="18"/>
  <c r="S862" i="18"/>
  <c r="R862" i="18"/>
  <c r="Q862" i="18"/>
  <c r="O862" i="18"/>
  <c r="N862" i="18" a="1"/>
  <c r="N862" i="18" s="1"/>
  <c r="M862" i="18"/>
  <c r="L862" i="18"/>
  <c r="K862" i="18"/>
  <c r="AX861" i="18"/>
  <c r="AS861" i="18"/>
  <c r="AK861" i="18"/>
  <c r="AG861" i="18"/>
  <c r="AE861" i="18"/>
  <c r="AJ861" i="18" s="1"/>
  <c r="AC861" i="18" a="1"/>
  <c r="AC861" i="18" s="1"/>
  <c r="AB861" i="18" a="1"/>
  <c r="AB861" i="18" s="1"/>
  <c r="Z861" i="18"/>
  <c r="Y861" i="18"/>
  <c r="X861" i="18"/>
  <c r="W861" i="18"/>
  <c r="V861" i="18"/>
  <c r="U861" i="18"/>
  <c r="T861" i="18"/>
  <c r="S861" i="18"/>
  <c r="R861" i="18"/>
  <c r="Q861" i="18"/>
  <c r="O861" i="18"/>
  <c r="N861" i="18" a="1"/>
  <c r="N861" i="18" s="1"/>
  <c r="M861" i="18"/>
  <c r="L861" i="18"/>
  <c r="K861" i="18"/>
  <c r="AX860" i="18"/>
  <c r="AT860" i="18" s="1"/>
  <c r="AS860" i="18"/>
  <c r="AQ860" i="18"/>
  <c r="AO860" i="18"/>
  <c r="AJ860" i="18"/>
  <c r="AF860" i="18"/>
  <c r="AE860" i="18"/>
  <c r="AK860" i="18" s="1"/>
  <c r="AC860" i="18" a="1"/>
  <c r="AC860" i="18" s="1"/>
  <c r="AB860" i="18" a="1"/>
  <c r="AB860" i="18" s="1"/>
  <c r="Z860" i="18"/>
  <c r="Y860" i="18"/>
  <c r="X860" i="18"/>
  <c r="W860" i="18"/>
  <c r="V860" i="18"/>
  <c r="U860" i="18"/>
  <c r="T860" i="18"/>
  <c r="S860" i="18"/>
  <c r="R860" i="18"/>
  <c r="Q860" i="18"/>
  <c r="O860" i="18"/>
  <c r="N860" i="18" a="1"/>
  <c r="N860" i="18" s="1"/>
  <c r="M860" i="18"/>
  <c r="L860" i="18"/>
  <c r="K860" i="18"/>
  <c r="AZ859" i="18"/>
  <c r="AX859" i="18"/>
  <c r="AV859" i="18"/>
  <c r="AT859" i="18"/>
  <c r="AS859" i="18"/>
  <c r="AP859" i="18" s="1"/>
  <c r="AQ859" i="18"/>
  <c r="AO859" i="18"/>
  <c r="AM859" i="18"/>
  <c r="AE859" i="18"/>
  <c r="AI859" i="18" s="1"/>
  <c r="AC859" i="18" a="1"/>
  <c r="AC859" i="18" s="1"/>
  <c r="AB859" i="18" a="1"/>
  <c r="AB859" i="18" s="1"/>
  <c r="Z859" i="18"/>
  <c r="Y859" i="18"/>
  <c r="X859" i="18"/>
  <c r="W859" i="18"/>
  <c r="V859" i="18"/>
  <c r="U859" i="18"/>
  <c r="T859" i="18"/>
  <c r="S859" i="18"/>
  <c r="R859" i="18"/>
  <c r="Q859" i="18"/>
  <c r="O859" i="18"/>
  <c r="N859" i="18"/>
  <c r="N859" i="18" a="1"/>
  <c r="M859" i="18"/>
  <c r="L859" i="18"/>
  <c r="K859" i="18"/>
  <c r="AX858" i="18"/>
  <c r="AT858" i="18"/>
  <c r="AS858" i="18"/>
  <c r="AQ858" i="18" s="1"/>
  <c r="AR858" i="18"/>
  <c r="AO858" i="18"/>
  <c r="AN858" i="18"/>
  <c r="AL858" i="18"/>
  <c r="AE858" i="18"/>
  <c r="AC858" i="18" a="1"/>
  <c r="AC858" i="18" s="1"/>
  <c r="AB858" i="18" a="1"/>
  <c r="AB858" i="18" s="1"/>
  <c r="Z858" i="18"/>
  <c r="Y858" i="18"/>
  <c r="X858" i="18"/>
  <c r="W858" i="18"/>
  <c r="V858" i="18"/>
  <c r="U858" i="18"/>
  <c r="T858" i="18"/>
  <c r="S858" i="18"/>
  <c r="R858" i="18"/>
  <c r="Q858" i="18"/>
  <c r="O858" i="18"/>
  <c r="N858" i="18" a="1"/>
  <c r="N858" i="18" s="1"/>
  <c r="M858" i="18"/>
  <c r="L858" i="18"/>
  <c r="K858" i="18"/>
  <c r="BA857" i="18"/>
  <c r="AX857" i="18"/>
  <c r="AU857" i="18"/>
  <c r="AS857" i="18"/>
  <c r="AO857" i="18" s="1"/>
  <c r="AK857" i="18"/>
  <c r="AE857" i="18"/>
  <c r="AC857" i="18" a="1"/>
  <c r="AC857" i="18" s="1"/>
  <c r="AB857" i="18" a="1"/>
  <c r="AB857" i="18" s="1"/>
  <c r="Z857" i="18"/>
  <c r="Y857" i="18"/>
  <c r="X857" i="18"/>
  <c r="W857" i="18"/>
  <c r="V857" i="18"/>
  <c r="U857" i="18"/>
  <c r="T857" i="18"/>
  <c r="S857" i="18"/>
  <c r="R857" i="18"/>
  <c r="Q857" i="18"/>
  <c r="O857" i="18"/>
  <c r="N857" i="18" a="1"/>
  <c r="N857" i="18" s="1"/>
  <c r="M857" i="18"/>
  <c r="L857" i="18"/>
  <c r="K857" i="18"/>
  <c r="AX856" i="18"/>
  <c r="AS856" i="18"/>
  <c r="AQ856" i="18"/>
  <c r="AO856" i="18"/>
  <c r="AM856" i="18"/>
  <c r="AJ856" i="18"/>
  <c r="AF856" i="18"/>
  <c r="AE856" i="18"/>
  <c r="AK856" i="18" s="1"/>
  <c r="AC856" i="18" a="1"/>
  <c r="AC856" i="18" s="1"/>
  <c r="AB856" i="18" a="1"/>
  <c r="AB856" i="18" s="1"/>
  <c r="Z856" i="18"/>
  <c r="Y856" i="18"/>
  <c r="X856" i="18"/>
  <c r="W856" i="18"/>
  <c r="V856" i="18"/>
  <c r="U856" i="18"/>
  <c r="T856" i="18"/>
  <c r="S856" i="18"/>
  <c r="R856" i="18"/>
  <c r="Q856" i="18"/>
  <c r="O856" i="18"/>
  <c r="N856" i="18" a="1"/>
  <c r="N856" i="18" s="1"/>
  <c r="M856" i="18"/>
  <c r="L856" i="18"/>
  <c r="K856" i="18"/>
  <c r="AX855" i="18"/>
  <c r="AS855" i="18"/>
  <c r="AP855" i="18" s="1"/>
  <c r="AQ855" i="18"/>
  <c r="AM855" i="18"/>
  <c r="AE855" i="18"/>
  <c r="AC855" i="18" a="1"/>
  <c r="AC855" i="18" s="1"/>
  <c r="AB855" i="18" a="1"/>
  <c r="AB855" i="18" s="1"/>
  <c r="Z855" i="18"/>
  <c r="Y855" i="18"/>
  <c r="X855" i="18"/>
  <c r="W855" i="18"/>
  <c r="V855" i="18"/>
  <c r="U855" i="18"/>
  <c r="T855" i="18"/>
  <c r="S855" i="18"/>
  <c r="R855" i="18"/>
  <c r="Q855" i="18"/>
  <c r="O855" i="18"/>
  <c r="N855" i="18" a="1"/>
  <c r="N855" i="18" s="1"/>
  <c r="M855" i="18"/>
  <c r="L855" i="18"/>
  <c r="K855" i="18"/>
  <c r="AX854" i="18"/>
  <c r="AV854" i="18"/>
  <c r="AS854" i="18"/>
  <c r="AR854" i="18"/>
  <c r="AP854" i="18"/>
  <c r="AN854" i="18"/>
  <c r="AL854" i="18"/>
  <c r="AH854" i="18"/>
  <c r="AG854" i="18"/>
  <c r="AE854" i="18"/>
  <c r="AC854" i="18" a="1"/>
  <c r="AC854" i="18" s="1"/>
  <c r="AB854" i="18" a="1"/>
  <c r="AB854" i="18" s="1"/>
  <c r="Z854" i="18"/>
  <c r="Y854" i="18"/>
  <c r="X854" i="18"/>
  <c r="W854" i="18"/>
  <c r="V854" i="18"/>
  <c r="U854" i="18"/>
  <c r="T854" i="18"/>
  <c r="S854" i="18"/>
  <c r="R854" i="18"/>
  <c r="Q854" i="18"/>
  <c r="O854" i="18"/>
  <c r="N854" i="18" a="1"/>
  <c r="N854" i="18" s="1"/>
  <c r="M854" i="18"/>
  <c r="L854" i="18"/>
  <c r="K854" i="18"/>
  <c r="AX853" i="18"/>
  <c r="AS853" i="18"/>
  <c r="AO853" i="18" s="1"/>
  <c r="AE853" i="18"/>
  <c r="AJ853" i="18" s="1"/>
  <c r="AC853" i="18" a="1"/>
  <c r="AC853" i="18" s="1"/>
  <c r="AB853" i="18" a="1"/>
  <c r="AB853" i="18" s="1"/>
  <c r="Z853" i="18"/>
  <c r="Y853" i="18"/>
  <c r="X853" i="18"/>
  <c r="W853" i="18"/>
  <c r="V853" i="18"/>
  <c r="U853" i="18"/>
  <c r="T853" i="18"/>
  <c r="S853" i="18"/>
  <c r="R853" i="18"/>
  <c r="Q853" i="18"/>
  <c r="O853" i="18"/>
  <c r="N853" i="18" a="1"/>
  <c r="N853" i="18" s="1"/>
  <c r="M853" i="18"/>
  <c r="L853" i="18"/>
  <c r="K853" i="18"/>
  <c r="AX852" i="18"/>
  <c r="AT852" i="18"/>
  <c r="AS852" i="18"/>
  <c r="AO852" i="18" s="1"/>
  <c r="AJ852" i="18"/>
  <c r="AE852" i="18"/>
  <c r="AK852" i="18" s="1"/>
  <c r="AC852" i="18" a="1"/>
  <c r="AC852" i="18" s="1"/>
  <c r="AB852" i="18" a="1"/>
  <c r="AB852" i="18" s="1"/>
  <c r="Z852" i="18"/>
  <c r="Y852" i="18"/>
  <c r="X852" i="18"/>
  <c r="W852" i="18"/>
  <c r="V852" i="18"/>
  <c r="U852" i="18"/>
  <c r="T852" i="18"/>
  <c r="S852" i="18"/>
  <c r="R852" i="18"/>
  <c r="Q852" i="18"/>
  <c r="O852" i="18"/>
  <c r="N852" i="18" a="1"/>
  <c r="N852" i="18" s="1"/>
  <c r="M852" i="18"/>
  <c r="L852" i="18"/>
  <c r="K852" i="18"/>
  <c r="BA851" i="18"/>
  <c r="AZ851" i="18"/>
  <c r="AX851" i="18"/>
  <c r="AY851" i="18" s="1"/>
  <c r="AW851" i="18"/>
  <c r="AV851" i="18"/>
  <c r="AT851" i="18"/>
  <c r="AS851" i="18"/>
  <c r="AP851" i="18" s="1"/>
  <c r="AQ851" i="18"/>
  <c r="AE851" i="18"/>
  <c r="AI851" i="18" s="1"/>
  <c r="AC851" i="18" a="1"/>
  <c r="AC851" i="18" s="1"/>
  <c r="AB851" i="18" a="1"/>
  <c r="AB851" i="18" s="1"/>
  <c r="Z851" i="18"/>
  <c r="Y851" i="18"/>
  <c r="X851" i="18"/>
  <c r="W851" i="18"/>
  <c r="V851" i="18"/>
  <c r="U851" i="18"/>
  <c r="T851" i="18"/>
  <c r="S851" i="18"/>
  <c r="R851" i="18"/>
  <c r="Q851" i="18"/>
  <c r="O851" i="18"/>
  <c r="N851" i="18" a="1"/>
  <c r="N851" i="18" s="1"/>
  <c r="M851" i="18"/>
  <c r="L851" i="18"/>
  <c r="K851" i="18"/>
  <c r="AX850" i="18"/>
  <c r="AS850" i="18"/>
  <c r="AQ850" i="18" s="1"/>
  <c r="AR850" i="18"/>
  <c r="AN850" i="18"/>
  <c r="AL850" i="18"/>
  <c r="AH850" i="18"/>
  <c r="AG850" i="18"/>
  <c r="AE850" i="18"/>
  <c r="AI850" i="18" s="1"/>
  <c r="AC850" i="18" a="1"/>
  <c r="AC850" i="18" s="1"/>
  <c r="AB850" i="18" a="1"/>
  <c r="AB850" i="18" s="1"/>
  <c r="Z850" i="18"/>
  <c r="Y850" i="18"/>
  <c r="X850" i="18"/>
  <c r="W850" i="18"/>
  <c r="V850" i="18"/>
  <c r="U850" i="18"/>
  <c r="T850" i="18"/>
  <c r="S850" i="18"/>
  <c r="R850" i="18"/>
  <c r="Q850" i="18"/>
  <c r="O850" i="18"/>
  <c r="N850" i="18" a="1"/>
  <c r="N850" i="18" s="1"/>
  <c r="M850" i="18"/>
  <c r="L850" i="18"/>
  <c r="K850" i="18"/>
  <c r="AX849" i="18"/>
  <c r="AS849" i="18"/>
  <c r="AO849" i="18" s="1"/>
  <c r="AE849" i="18"/>
  <c r="AC849" i="18" a="1"/>
  <c r="AC849" i="18" s="1"/>
  <c r="AB849" i="18" a="1"/>
  <c r="AB849" i="18" s="1"/>
  <c r="Z849" i="18"/>
  <c r="Y849" i="18"/>
  <c r="X849" i="18"/>
  <c r="W849" i="18"/>
  <c r="V849" i="18"/>
  <c r="U849" i="18"/>
  <c r="T849" i="18"/>
  <c r="S849" i="18"/>
  <c r="R849" i="18"/>
  <c r="Q849" i="18"/>
  <c r="O849" i="18"/>
  <c r="N849" i="18" a="1"/>
  <c r="N849" i="18" s="1"/>
  <c r="M849" i="18"/>
  <c r="L849" i="18"/>
  <c r="K849" i="18"/>
  <c r="AX848" i="18"/>
  <c r="AT848" i="18" s="1"/>
  <c r="AS848" i="18"/>
  <c r="AO848" i="18"/>
  <c r="AJ848" i="18"/>
  <c r="AE848" i="18"/>
  <c r="AK848" i="18" s="1"/>
  <c r="AC848" i="18" a="1"/>
  <c r="AC848" i="18" s="1"/>
  <c r="AB848" i="18" a="1"/>
  <c r="AB848" i="18" s="1"/>
  <c r="Z848" i="18"/>
  <c r="Y848" i="18"/>
  <c r="X848" i="18"/>
  <c r="W848" i="18"/>
  <c r="V848" i="18"/>
  <c r="U848" i="18"/>
  <c r="T848" i="18"/>
  <c r="S848" i="18"/>
  <c r="R848" i="18"/>
  <c r="Q848" i="18"/>
  <c r="O848" i="18"/>
  <c r="N848" i="18" a="1"/>
  <c r="N848" i="18" s="1"/>
  <c r="M848" i="18"/>
  <c r="L848" i="18"/>
  <c r="K848" i="18"/>
  <c r="BA847" i="18"/>
  <c r="AZ847" i="18"/>
  <c r="AX847" i="18"/>
  <c r="AY847" i="18" s="1"/>
  <c r="AW847" i="18"/>
  <c r="AV847" i="18"/>
  <c r="AT847" i="18"/>
  <c r="AS847" i="18"/>
  <c r="AP847" i="18" s="1"/>
  <c r="AQ847" i="18"/>
  <c r="AE847" i="18"/>
  <c r="AC847" i="18" a="1"/>
  <c r="AC847" i="18" s="1"/>
  <c r="AB847" i="18" a="1"/>
  <c r="AB847" i="18" s="1"/>
  <c r="Z847" i="18"/>
  <c r="Y847" i="18"/>
  <c r="X847" i="18"/>
  <c r="W847" i="18"/>
  <c r="V847" i="18"/>
  <c r="U847" i="18"/>
  <c r="T847" i="18"/>
  <c r="S847" i="18"/>
  <c r="R847" i="18"/>
  <c r="Q847" i="18"/>
  <c r="O847" i="18"/>
  <c r="N847" i="18" a="1"/>
  <c r="N847" i="18" s="1"/>
  <c r="M847" i="18"/>
  <c r="L847" i="18"/>
  <c r="K847" i="18"/>
  <c r="AX846" i="18"/>
  <c r="AY846" i="18" s="1"/>
  <c r="AV846" i="18"/>
  <c r="AS846" i="18"/>
  <c r="AQ846" i="18" s="1"/>
  <c r="AR846" i="18"/>
  <c r="AP846" i="18"/>
  <c r="AN846" i="18"/>
  <c r="AL846" i="18"/>
  <c r="AK846" i="18"/>
  <c r="AH846" i="18"/>
  <c r="AG846" i="18"/>
  <c r="AF846" i="18"/>
  <c r="AE846" i="18"/>
  <c r="AI846" i="18" s="1"/>
  <c r="AC846" i="18" a="1"/>
  <c r="AC846" i="18" s="1"/>
  <c r="AB846" i="18" a="1"/>
  <c r="AB846" i="18" s="1"/>
  <c r="Z846" i="18"/>
  <c r="Y846" i="18"/>
  <c r="X846" i="18"/>
  <c r="W846" i="18"/>
  <c r="V846" i="18"/>
  <c r="U846" i="18"/>
  <c r="T846" i="18"/>
  <c r="S846" i="18"/>
  <c r="R846" i="18"/>
  <c r="Q846" i="18"/>
  <c r="O846" i="18"/>
  <c r="N846" i="18" a="1"/>
  <c r="N846" i="18" s="1"/>
  <c r="M846" i="18"/>
  <c r="L846" i="18"/>
  <c r="K846" i="18"/>
  <c r="AX845" i="18"/>
  <c r="AZ845" i="18" s="1"/>
  <c r="AW845" i="18"/>
  <c r="AS845" i="18"/>
  <c r="AK845" i="18"/>
  <c r="AE845" i="18"/>
  <c r="AJ845" i="18" s="1"/>
  <c r="AC845" i="18" a="1"/>
  <c r="AC845" i="18" s="1"/>
  <c r="AB845" i="18" a="1"/>
  <c r="AB845" i="18" s="1"/>
  <c r="Z845" i="18"/>
  <c r="Y845" i="18"/>
  <c r="X845" i="18"/>
  <c r="W845" i="18"/>
  <c r="V845" i="18"/>
  <c r="U845" i="18"/>
  <c r="T845" i="18"/>
  <c r="S845" i="18"/>
  <c r="R845" i="18"/>
  <c r="Q845" i="18"/>
  <c r="O845" i="18"/>
  <c r="N845" i="18"/>
  <c r="N845" i="18" a="1"/>
  <c r="M845" i="18"/>
  <c r="L845" i="18"/>
  <c r="K845" i="18"/>
  <c r="AX844" i="18"/>
  <c r="AT844" i="18"/>
  <c r="AS844" i="18"/>
  <c r="AQ844" i="18" s="1"/>
  <c r="AR844" i="18"/>
  <c r="AO844" i="18"/>
  <c r="AN844" i="18"/>
  <c r="AJ844" i="18"/>
  <c r="AH844" i="18"/>
  <c r="AE844" i="18"/>
  <c r="AK844" i="18" s="1"/>
  <c r="AC844" i="18" a="1"/>
  <c r="AC844" i="18" s="1"/>
  <c r="AB844" i="18" a="1"/>
  <c r="AB844" i="18" s="1"/>
  <c r="Z844" i="18"/>
  <c r="Y844" i="18"/>
  <c r="X844" i="18"/>
  <c r="W844" i="18"/>
  <c r="V844" i="18"/>
  <c r="U844" i="18"/>
  <c r="T844" i="18"/>
  <c r="S844" i="18"/>
  <c r="R844" i="18"/>
  <c r="Q844" i="18"/>
  <c r="O844" i="18"/>
  <c r="N844" i="18" a="1"/>
  <c r="N844" i="18" s="1"/>
  <c r="M844" i="18"/>
  <c r="L844" i="18"/>
  <c r="K844" i="18"/>
  <c r="BA843" i="18"/>
  <c r="AZ843" i="18"/>
  <c r="AY843" i="18"/>
  <c r="AX843" i="18"/>
  <c r="AW843" i="18"/>
  <c r="AV843" i="18"/>
  <c r="AU843" i="18"/>
  <c r="AT843" i="18"/>
  <c r="AS843" i="18"/>
  <c r="AP843" i="18" s="1"/>
  <c r="AQ843" i="18"/>
  <c r="AO843" i="18"/>
  <c r="AE843" i="18"/>
  <c r="AI843" i="18" s="1"/>
  <c r="AC843" i="18" a="1"/>
  <c r="AC843" i="18" s="1"/>
  <c r="AB843" i="18" a="1"/>
  <c r="AB843" i="18" s="1"/>
  <c r="Z843" i="18"/>
  <c r="Y843" i="18"/>
  <c r="X843" i="18"/>
  <c r="W843" i="18"/>
  <c r="V843" i="18"/>
  <c r="U843" i="18"/>
  <c r="T843" i="18"/>
  <c r="S843" i="18"/>
  <c r="R843" i="18"/>
  <c r="Q843" i="18"/>
  <c r="O843" i="18"/>
  <c r="N843" i="18" a="1"/>
  <c r="N843" i="18" s="1"/>
  <c r="M843" i="18"/>
  <c r="L843" i="18"/>
  <c r="K843" i="18"/>
  <c r="AX842" i="18"/>
  <c r="AY842" i="18" s="1"/>
  <c r="AV842" i="18"/>
  <c r="AS842" i="18"/>
  <c r="AQ842" i="18" s="1"/>
  <c r="AR842" i="18"/>
  <c r="AP842" i="18"/>
  <c r="AN842" i="18"/>
  <c r="AL842" i="18"/>
  <c r="AK842" i="18"/>
  <c r="AH842" i="18"/>
  <c r="AG842" i="18"/>
  <c r="AF842" i="18"/>
  <c r="AE842" i="18"/>
  <c r="AI842" i="18" s="1"/>
  <c r="AC842" i="18" a="1"/>
  <c r="AC842" i="18" s="1"/>
  <c r="AB842" i="18" a="1"/>
  <c r="AB842" i="18" s="1"/>
  <c r="Z842" i="18"/>
  <c r="Y842" i="18"/>
  <c r="X842" i="18"/>
  <c r="W842" i="18"/>
  <c r="V842" i="18"/>
  <c r="U842" i="18"/>
  <c r="T842" i="18"/>
  <c r="S842" i="18"/>
  <c r="R842" i="18"/>
  <c r="Q842" i="18"/>
  <c r="O842" i="18"/>
  <c r="N842" i="18" a="1"/>
  <c r="N842" i="18" s="1"/>
  <c r="M842" i="18"/>
  <c r="L842" i="18"/>
  <c r="K842" i="18"/>
  <c r="AX841" i="18"/>
  <c r="AZ841" i="18" s="1"/>
  <c r="AW841" i="18"/>
  <c r="AS841" i="18"/>
  <c r="AO841" i="18"/>
  <c r="AE841" i="18"/>
  <c r="AJ841" i="18" s="1"/>
  <c r="AC841" i="18" a="1"/>
  <c r="AC841" i="18" s="1"/>
  <c r="AB841" i="18" a="1"/>
  <c r="AB841" i="18" s="1"/>
  <c r="Z841" i="18"/>
  <c r="Y841" i="18"/>
  <c r="X841" i="18"/>
  <c r="W841" i="18"/>
  <c r="V841" i="18"/>
  <c r="U841" i="18"/>
  <c r="T841" i="18"/>
  <c r="S841" i="18"/>
  <c r="R841" i="18"/>
  <c r="Q841" i="18"/>
  <c r="O841" i="18"/>
  <c r="N841" i="18" a="1"/>
  <c r="N841" i="18" s="1"/>
  <c r="M841" i="18"/>
  <c r="L841" i="18"/>
  <c r="K841" i="18"/>
  <c r="AX840" i="18"/>
  <c r="AS840" i="18"/>
  <c r="AQ840" i="18" s="1"/>
  <c r="AR840" i="18"/>
  <c r="AO840" i="18"/>
  <c r="AN840" i="18"/>
  <c r="AJ840" i="18"/>
  <c r="AH840" i="18"/>
  <c r="AE840" i="18"/>
  <c r="AK840" i="18" s="1"/>
  <c r="AC840" i="18" a="1"/>
  <c r="AC840" i="18" s="1"/>
  <c r="AB840" i="18" a="1"/>
  <c r="AB840" i="18" s="1"/>
  <c r="Z840" i="18"/>
  <c r="Y840" i="18"/>
  <c r="X840" i="18"/>
  <c r="W840" i="18"/>
  <c r="V840" i="18"/>
  <c r="U840" i="18"/>
  <c r="T840" i="18"/>
  <c r="S840" i="18"/>
  <c r="R840" i="18"/>
  <c r="Q840" i="18"/>
  <c r="O840" i="18"/>
  <c r="N840" i="18" a="1"/>
  <c r="N840" i="18" s="1"/>
  <c r="M840" i="18"/>
  <c r="L840" i="18"/>
  <c r="K840" i="18"/>
  <c r="BA839" i="18"/>
  <c r="AZ839" i="18"/>
  <c r="AY839" i="18"/>
  <c r="AX839" i="18"/>
  <c r="AW839" i="18"/>
  <c r="AV839" i="18"/>
  <c r="AU839" i="18"/>
  <c r="AT839" i="18"/>
  <c r="AS839" i="18"/>
  <c r="AP839" i="18" s="1"/>
  <c r="AQ839" i="18"/>
  <c r="AO839" i="18"/>
  <c r="AE839" i="18"/>
  <c r="AC839" i="18" a="1"/>
  <c r="AC839" i="18" s="1"/>
  <c r="AB839" i="18" a="1"/>
  <c r="AB839" i="18" s="1"/>
  <c r="Z839" i="18"/>
  <c r="Y839" i="18"/>
  <c r="X839" i="18"/>
  <c r="W839" i="18"/>
  <c r="V839" i="18"/>
  <c r="U839" i="18"/>
  <c r="T839" i="18"/>
  <c r="S839" i="18"/>
  <c r="R839" i="18"/>
  <c r="Q839" i="18"/>
  <c r="O839" i="18"/>
  <c r="N839" i="18" a="1"/>
  <c r="N839" i="18" s="1"/>
  <c r="M839" i="18"/>
  <c r="L839" i="18"/>
  <c r="K839" i="18"/>
  <c r="AX838" i="18"/>
  <c r="AV838" i="18" s="1"/>
  <c r="AT838" i="18"/>
  <c r="AS838" i="18"/>
  <c r="AQ838" i="18" s="1"/>
  <c r="AR838" i="18"/>
  <c r="AN838" i="18"/>
  <c r="AL838" i="18"/>
  <c r="AH838" i="18"/>
  <c r="AG838" i="18"/>
  <c r="AE838" i="18"/>
  <c r="AI838" i="18" s="1"/>
  <c r="AC838" i="18" a="1"/>
  <c r="AC838" i="18" s="1"/>
  <c r="AB838" i="18" a="1"/>
  <c r="AB838" i="18" s="1"/>
  <c r="Z838" i="18"/>
  <c r="Y838" i="18"/>
  <c r="X838" i="18"/>
  <c r="W838" i="18"/>
  <c r="V838" i="18"/>
  <c r="U838" i="18"/>
  <c r="T838" i="18"/>
  <c r="S838" i="18"/>
  <c r="R838" i="18"/>
  <c r="Q838" i="18"/>
  <c r="O838" i="18"/>
  <c r="N838" i="18" a="1"/>
  <c r="N838" i="18" s="1"/>
  <c r="M838" i="18"/>
  <c r="L838" i="18"/>
  <c r="K838" i="18"/>
  <c r="AX837" i="18"/>
  <c r="AS837" i="18"/>
  <c r="AE837" i="18"/>
  <c r="AC837" i="18" a="1"/>
  <c r="AC837" i="18" s="1"/>
  <c r="AB837" i="18" a="1"/>
  <c r="AB837" i="18" s="1"/>
  <c r="Z837" i="18"/>
  <c r="Y837" i="18"/>
  <c r="X837" i="18"/>
  <c r="W837" i="18"/>
  <c r="V837" i="18"/>
  <c r="U837" i="18"/>
  <c r="T837" i="18"/>
  <c r="S837" i="18"/>
  <c r="R837" i="18"/>
  <c r="Q837" i="18"/>
  <c r="O837" i="18"/>
  <c r="N837" i="18" a="1"/>
  <c r="N837" i="18" s="1"/>
  <c r="M837" i="18"/>
  <c r="L837" i="18"/>
  <c r="K837" i="18"/>
  <c r="AX836" i="18"/>
  <c r="AS836" i="18"/>
  <c r="AP836" i="18" s="1"/>
  <c r="AR836" i="18"/>
  <c r="AQ836" i="18"/>
  <c r="AO836" i="18"/>
  <c r="AN836" i="18"/>
  <c r="AM836" i="18"/>
  <c r="AJ836" i="18"/>
  <c r="AH836" i="18"/>
  <c r="AF836" i="18"/>
  <c r="AE836" i="18"/>
  <c r="AK836" i="18" s="1"/>
  <c r="AC836" i="18" a="1"/>
  <c r="AC836" i="18" s="1"/>
  <c r="AB836" i="18" a="1"/>
  <c r="AB836" i="18" s="1"/>
  <c r="Z836" i="18"/>
  <c r="Y836" i="18"/>
  <c r="X836" i="18"/>
  <c r="W836" i="18"/>
  <c r="V836" i="18"/>
  <c r="U836" i="18"/>
  <c r="T836" i="18"/>
  <c r="S836" i="18"/>
  <c r="R836" i="18"/>
  <c r="Q836" i="18"/>
  <c r="O836" i="18"/>
  <c r="N836" i="18" a="1"/>
  <c r="N836" i="18" s="1"/>
  <c r="M836" i="18"/>
  <c r="L836" i="18"/>
  <c r="K836" i="18"/>
  <c r="AX835" i="18"/>
  <c r="AT835" i="18" s="1"/>
  <c r="AS835" i="18"/>
  <c r="AQ835" i="18"/>
  <c r="AO835" i="18"/>
  <c r="AM835" i="18"/>
  <c r="AE835" i="18"/>
  <c r="AK835" i="18" s="1"/>
  <c r="AC835" i="18" a="1"/>
  <c r="AC835" i="18" s="1"/>
  <c r="AB835" i="18" a="1"/>
  <c r="AB835" i="18" s="1"/>
  <c r="Z835" i="18"/>
  <c r="Y835" i="18"/>
  <c r="X835" i="18"/>
  <c r="W835" i="18"/>
  <c r="V835" i="18"/>
  <c r="U835" i="18"/>
  <c r="T835" i="18"/>
  <c r="S835" i="18"/>
  <c r="R835" i="18"/>
  <c r="Q835" i="18"/>
  <c r="O835" i="18"/>
  <c r="N835" i="18" a="1"/>
  <c r="N835" i="18" s="1"/>
  <c r="M835" i="18"/>
  <c r="L835" i="18"/>
  <c r="K835" i="18"/>
  <c r="AX834" i="18"/>
  <c r="AV834" i="18" s="1"/>
  <c r="AT834" i="18"/>
  <c r="AS834" i="18"/>
  <c r="AQ834" i="18" s="1"/>
  <c r="AR834" i="18"/>
  <c r="AN834" i="18"/>
  <c r="AL834" i="18"/>
  <c r="AH834" i="18"/>
  <c r="AG834" i="18"/>
  <c r="AE834" i="18"/>
  <c r="AI834" i="18" s="1"/>
  <c r="AC834" i="18" a="1"/>
  <c r="AC834" i="18" s="1"/>
  <c r="AB834" i="18" a="1"/>
  <c r="AB834" i="18" s="1"/>
  <c r="Z834" i="18"/>
  <c r="Y834" i="18"/>
  <c r="X834" i="18"/>
  <c r="W834" i="18"/>
  <c r="V834" i="18"/>
  <c r="U834" i="18"/>
  <c r="T834" i="18"/>
  <c r="S834" i="18"/>
  <c r="R834" i="18"/>
  <c r="Q834" i="18"/>
  <c r="O834" i="18"/>
  <c r="N834" i="18" a="1"/>
  <c r="N834" i="18" s="1"/>
  <c r="M834" i="18"/>
  <c r="L834" i="18"/>
  <c r="K834" i="18"/>
  <c r="AX833" i="18"/>
  <c r="AS833" i="18"/>
  <c r="AE833" i="18"/>
  <c r="AC833" i="18" a="1"/>
  <c r="AC833" i="18" s="1"/>
  <c r="AB833" i="18" a="1"/>
  <c r="AB833" i="18" s="1"/>
  <c r="Z833" i="18"/>
  <c r="Y833" i="18"/>
  <c r="X833" i="18"/>
  <c r="W833" i="18"/>
  <c r="V833" i="18"/>
  <c r="U833" i="18"/>
  <c r="T833" i="18"/>
  <c r="S833" i="18"/>
  <c r="R833" i="18"/>
  <c r="Q833" i="18"/>
  <c r="O833" i="18"/>
  <c r="N833" i="18" a="1"/>
  <c r="N833" i="18" s="1"/>
  <c r="M833" i="18"/>
  <c r="L833" i="18"/>
  <c r="K833" i="18"/>
  <c r="AX832" i="18"/>
  <c r="AS832" i="18"/>
  <c r="AP832" i="18" s="1"/>
  <c r="AR832" i="18"/>
  <c r="AQ832" i="18"/>
  <c r="AO832" i="18"/>
  <c r="AN832" i="18"/>
  <c r="AM832" i="18"/>
  <c r="AJ832" i="18"/>
  <c r="AH832" i="18"/>
  <c r="AF832" i="18"/>
  <c r="AE832" i="18"/>
  <c r="AK832" i="18" s="1"/>
  <c r="AC832" i="18" a="1"/>
  <c r="AC832" i="18" s="1"/>
  <c r="AB832" i="18" a="1"/>
  <c r="AB832" i="18" s="1"/>
  <c r="Z832" i="18"/>
  <c r="Y832" i="18"/>
  <c r="X832" i="18"/>
  <c r="W832" i="18"/>
  <c r="V832" i="18"/>
  <c r="U832" i="18"/>
  <c r="T832" i="18"/>
  <c r="S832" i="18"/>
  <c r="R832" i="18"/>
  <c r="Q832" i="18"/>
  <c r="O832" i="18"/>
  <c r="N832" i="18" a="1"/>
  <c r="N832" i="18" s="1"/>
  <c r="M832" i="18"/>
  <c r="L832" i="18"/>
  <c r="K832" i="18"/>
  <c r="AX831" i="18"/>
  <c r="AT831" i="18"/>
  <c r="AS831" i="18"/>
  <c r="AQ831" i="18"/>
  <c r="AO831" i="18"/>
  <c r="AM831" i="18"/>
  <c r="AE831" i="18"/>
  <c r="AK831" i="18" s="1"/>
  <c r="AC831" i="18" a="1"/>
  <c r="AC831" i="18" s="1"/>
  <c r="AB831" i="18" a="1"/>
  <c r="AB831" i="18" s="1"/>
  <c r="Z831" i="18"/>
  <c r="Y831" i="18"/>
  <c r="X831" i="18"/>
  <c r="W831" i="18"/>
  <c r="V831" i="18"/>
  <c r="U831" i="18"/>
  <c r="T831" i="18"/>
  <c r="S831" i="18"/>
  <c r="R831" i="18"/>
  <c r="Q831" i="18"/>
  <c r="O831" i="18"/>
  <c r="N831" i="18" a="1"/>
  <c r="N831" i="18" s="1"/>
  <c r="M831" i="18"/>
  <c r="L831" i="18"/>
  <c r="K831" i="18"/>
  <c r="AX830" i="18"/>
  <c r="AV830" i="18" s="1"/>
  <c r="AT830" i="18"/>
  <c r="AS830" i="18"/>
  <c r="AQ830" i="18" s="1"/>
  <c r="AR830" i="18"/>
  <c r="AN830" i="18"/>
  <c r="AL830" i="18"/>
  <c r="AH830" i="18"/>
  <c r="AG830" i="18"/>
  <c r="AE830" i="18"/>
  <c r="AI830" i="18" s="1"/>
  <c r="AC830" i="18" a="1"/>
  <c r="AC830" i="18" s="1"/>
  <c r="AB830" i="18" a="1"/>
  <c r="AB830" i="18" s="1"/>
  <c r="Z830" i="18"/>
  <c r="Y830" i="18"/>
  <c r="X830" i="18"/>
  <c r="W830" i="18"/>
  <c r="V830" i="18"/>
  <c r="U830" i="18"/>
  <c r="T830" i="18"/>
  <c r="S830" i="18"/>
  <c r="R830" i="18"/>
  <c r="Q830" i="18"/>
  <c r="O830" i="18"/>
  <c r="N830" i="18" a="1"/>
  <c r="N830" i="18" s="1"/>
  <c r="M830" i="18"/>
  <c r="L830" i="18"/>
  <c r="K830" i="18"/>
  <c r="AX829" i="18"/>
  <c r="AS829" i="18"/>
  <c r="AE829" i="18"/>
  <c r="AC829" i="18" a="1"/>
  <c r="AC829" i="18" s="1"/>
  <c r="AB829" i="18" a="1"/>
  <c r="AB829" i="18" s="1"/>
  <c r="Z829" i="18"/>
  <c r="Y829" i="18"/>
  <c r="X829" i="18"/>
  <c r="W829" i="18"/>
  <c r="V829" i="18"/>
  <c r="U829" i="18"/>
  <c r="T829" i="18"/>
  <c r="S829" i="18"/>
  <c r="R829" i="18"/>
  <c r="Q829" i="18"/>
  <c r="O829" i="18"/>
  <c r="N829" i="18" a="1"/>
  <c r="N829" i="18" s="1"/>
  <c r="M829" i="18"/>
  <c r="L829" i="18"/>
  <c r="K829" i="18"/>
  <c r="AX828" i="18"/>
  <c r="AS828" i="18"/>
  <c r="AP828" i="18" s="1"/>
  <c r="AR828" i="18"/>
  <c r="AQ828" i="18"/>
  <c r="AO828" i="18"/>
  <c r="AN828" i="18"/>
  <c r="AM828" i="18"/>
  <c r="AJ828" i="18"/>
  <c r="AH828" i="18"/>
  <c r="AF828" i="18"/>
  <c r="AE828" i="18"/>
  <c r="AK828" i="18" s="1"/>
  <c r="AC828" i="18" a="1"/>
  <c r="AC828" i="18" s="1"/>
  <c r="AB828" i="18" a="1"/>
  <c r="AB828" i="18" s="1"/>
  <c r="Z828" i="18"/>
  <c r="Y828" i="18"/>
  <c r="X828" i="18"/>
  <c r="W828" i="18"/>
  <c r="V828" i="18"/>
  <c r="U828" i="18"/>
  <c r="T828" i="18"/>
  <c r="S828" i="18"/>
  <c r="R828" i="18"/>
  <c r="Q828" i="18"/>
  <c r="O828" i="18"/>
  <c r="N828" i="18" a="1"/>
  <c r="N828" i="18" s="1"/>
  <c r="M828" i="18"/>
  <c r="L828" i="18"/>
  <c r="K828" i="18"/>
  <c r="AX827" i="18"/>
  <c r="AT827" i="18" s="1"/>
  <c r="AS827" i="18"/>
  <c r="AQ827" i="18"/>
  <c r="AO827" i="18"/>
  <c r="AM827" i="18"/>
  <c r="AE827" i="18"/>
  <c r="AK827" i="18" s="1"/>
  <c r="AC827" i="18" a="1"/>
  <c r="AC827" i="18" s="1"/>
  <c r="AB827" i="18" a="1"/>
  <c r="AB827" i="18" s="1"/>
  <c r="Z827" i="18"/>
  <c r="Y827" i="18"/>
  <c r="X827" i="18"/>
  <c r="W827" i="18"/>
  <c r="V827" i="18"/>
  <c r="U827" i="18"/>
  <c r="T827" i="18"/>
  <c r="S827" i="18"/>
  <c r="R827" i="18"/>
  <c r="Q827" i="18"/>
  <c r="O827" i="18"/>
  <c r="N827" i="18"/>
  <c r="N827" i="18" a="1"/>
  <c r="M827" i="18"/>
  <c r="L827" i="18"/>
  <c r="K827" i="18"/>
  <c r="AX826" i="18"/>
  <c r="AV826" i="18" s="1"/>
  <c r="AT826" i="18"/>
  <c r="AS826" i="18"/>
  <c r="AQ826" i="18" s="1"/>
  <c r="AR826" i="18"/>
  <c r="AN826" i="18"/>
  <c r="AL826" i="18"/>
  <c r="AH826" i="18"/>
  <c r="AG826" i="18"/>
  <c r="AE826" i="18"/>
  <c r="AI826" i="18" s="1"/>
  <c r="AC826" i="18" a="1"/>
  <c r="AC826" i="18" s="1"/>
  <c r="AB826" i="18" a="1"/>
  <c r="AB826" i="18" s="1"/>
  <c r="Z826" i="18"/>
  <c r="Y826" i="18"/>
  <c r="X826" i="18"/>
  <c r="W826" i="18"/>
  <c r="V826" i="18"/>
  <c r="U826" i="18"/>
  <c r="T826" i="18"/>
  <c r="S826" i="18"/>
  <c r="R826" i="18"/>
  <c r="Q826" i="18"/>
  <c r="O826" i="18"/>
  <c r="N826" i="18" a="1"/>
  <c r="N826" i="18" s="1"/>
  <c r="M826" i="18"/>
  <c r="L826" i="18"/>
  <c r="K826" i="18"/>
  <c r="AX825" i="18"/>
  <c r="AS825" i="18"/>
  <c r="AM825" i="18" s="1"/>
  <c r="AE825" i="18"/>
  <c r="AI825" i="18" s="1"/>
  <c r="AC825" i="18" a="1"/>
  <c r="AC825" i="18" s="1"/>
  <c r="AB825" i="18" a="1"/>
  <c r="AB825" i="18" s="1"/>
  <c r="Z825" i="18"/>
  <c r="Y825" i="18"/>
  <c r="X825" i="18"/>
  <c r="W825" i="18"/>
  <c r="V825" i="18"/>
  <c r="U825" i="18"/>
  <c r="T825" i="18"/>
  <c r="S825" i="18"/>
  <c r="R825" i="18"/>
  <c r="Q825" i="18"/>
  <c r="O825" i="18"/>
  <c r="N825" i="18" a="1"/>
  <c r="N825" i="18" s="1"/>
  <c r="M825" i="18"/>
  <c r="L825" i="18"/>
  <c r="K825" i="18"/>
  <c r="AX824" i="18"/>
  <c r="AZ824" i="18" s="1"/>
  <c r="AV824" i="18"/>
  <c r="AS824" i="18"/>
  <c r="AQ824" i="18" s="1"/>
  <c r="AR824" i="18"/>
  <c r="AO824" i="18"/>
  <c r="AN824" i="18"/>
  <c r="AI824" i="18"/>
  <c r="AH824" i="18"/>
  <c r="AE824" i="18"/>
  <c r="AF824" i="18" s="1"/>
  <c r="AC824" i="18" a="1"/>
  <c r="AC824" i="18" s="1"/>
  <c r="AB824" i="18" a="1"/>
  <c r="AB824" i="18" s="1"/>
  <c r="Z824" i="18"/>
  <c r="Y824" i="18"/>
  <c r="X824" i="18"/>
  <c r="W824" i="18"/>
  <c r="V824" i="18"/>
  <c r="U824" i="18"/>
  <c r="T824" i="18"/>
  <c r="S824" i="18"/>
  <c r="R824" i="18"/>
  <c r="Q824" i="18"/>
  <c r="O824" i="18"/>
  <c r="N824" i="18" a="1"/>
  <c r="N824" i="18" s="1"/>
  <c r="M824" i="18"/>
  <c r="L824" i="18"/>
  <c r="K824" i="18"/>
  <c r="AX823" i="18"/>
  <c r="AS823" i="18"/>
  <c r="AE823" i="18"/>
  <c r="AC823" i="18" a="1"/>
  <c r="AC823" i="18" s="1"/>
  <c r="AB823" i="18" a="1"/>
  <c r="AB823" i="18" s="1"/>
  <c r="Z823" i="18"/>
  <c r="Y823" i="18"/>
  <c r="X823" i="18"/>
  <c r="W823" i="18"/>
  <c r="V823" i="18"/>
  <c r="U823" i="18"/>
  <c r="T823" i="18"/>
  <c r="S823" i="18"/>
  <c r="R823" i="18"/>
  <c r="Q823" i="18"/>
  <c r="O823" i="18"/>
  <c r="N823" i="18" a="1"/>
  <c r="N823" i="18" s="1"/>
  <c r="M823" i="18"/>
  <c r="L823" i="18"/>
  <c r="K823" i="18"/>
  <c r="AX822" i="18"/>
  <c r="AS822" i="18"/>
  <c r="AQ822" i="18" s="1"/>
  <c r="AR822" i="18"/>
  <c r="AO822" i="18"/>
  <c r="AN822" i="18"/>
  <c r="AJ822" i="18"/>
  <c r="AH822" i="18"/>
  <c r="AE822" i="18"/>
  <c r="AI822" i="18" s="1"/>
  <c r="AC822" i="18" a="1"/>
  <c r="AC822" i="18" s="1"/>
  <c r="AB822" i="18" a="1"/>
  <c r="AB822" i="18" s="1"/>
  <c r="Z822" i="18"/>
  <c r="Y822" i="18"/>
  <c r="X822" i="18"/>
  <c r="W822" i="18"/>
  <c r="V822" i="18"/>
  <c r="U822" i="18"/>
  <c r="T822" i="18"/>
  <c r="S822" i="18"/>
  <c r="R822" i="18"/>
  <c r="Q822" i="18"/>
  <c r="O822" i="18"/>
  <c r="N822" i="18" a="1"/>
  <c r="N822" i="18" s="1"/>
  <c r="M822" i="18"/>
  <c r="L822" i="18"/>
  <c r="K822" i="18"/>
  <c r="BA821" i="18"/>
  <c r="AZ821" i="18"/>
  <c r="AY821" i="18"/>
  <c r="AX821" i="18"/>
  <c r="AW821" i="18"/>
  <c r="AV821" i="18"/>
  <c r="AU821" i="18"/>
  <c r="AT821" i="18"/>
  <c r="AS821" i="18"/>
  <c r="AO821" i="18"/>
  <c r="AK821" i="18"/>
  <c r="AE821" i="18"/>
  <c r="AJ821" i="18" s="1"/>
  <c r="AC821" i="18" a="1"/>
  <c r="AC821" i="18" s="1"/>
  <c r="AB821" i="18" a="1"/>
  <c r="AB821" i="18" s="1"/>
  <c r="Z821" i="18"/>
  <c r="Y821" i="18"/>
  <c r="X821" i="18"/>
  <c r="W821" i="18"/>
  <c r="V821" i="18"/>
  <c r="U821" i="18"/>
  <c r="T821" i="18"/>
  <c r="S821" i="18"/>
  <c r="R821" i="18"/>
  <c r="Q821" i="18"/>
  <c r="O821" i="18"/>
  <c r="N821" i="18" a="1"/>
  <c r="N821" i="18" s="1"/>
  <c r="M821" i="18"/>
  <c r="L821" i="18"/>
  <c r="K821" i="18"/>
  <c r="AX820" i="18"/>
  <c r="AT820" i="18"/>
  <c r="AS820" i="18"/>
  <c r="AQ820" i="18" s="1"/>
  <c r="AR820" i="18"/>
  <c r="AN820" i="18"/>
  <c r="AL820" i="18"/>
  <c r="AH820" i="18"/>
  <c r="AG820" i="18"/>
  <c r="AE820" i="18"/>
  <c r="AI820" i="18" s="1"/>
  <c r="AC820" i="18" a="1"/>
  <c r="AC820" i="18" s="1"/>
  <c r="AB820" i="18" a="1"/>
  <c r="AB820" i="18" s="1"/>
  <c r="Z820" i="18"/>
  <c r="Y820" i="18"/>
  <c r="X820" i="18"/>
  <c r="W820" i="18"/>
  <c r="V820" i="18"/>
  <c r="U820" i="18"/>
  <c r="T820" i="18"/>
  <c r="S820" i="18"/>
  <c r="R820" i="18"/>
  <c r="Q820" i="18"/>
  <c r="O820" i="18"/>
  <c r="N820" i="18" a="1"/>
  <c r="N820" i="18" s="1"/>
  <c r="M820" i="18"/>
  <c r="L820" i="18"/>
  <c r="K820" i="18"/>
  <c r="AX819" i="18"/>
  <c r="AS819" i="18"/>
  <c r="AI819" i="18"/>
  <c r="AE819" i="18"/>
  <c r="AC819" i="18" a="1"/>
  <c r="AC819" i="18" s="1"/>
  <c r="AB819" i="18" a="1"/>
  <c r="AB819" i="18" s="1"/>
  <c r="Z819" i="18"/>
  <c r="Y819" i="18"/>
  <c r="X819" i="18"/>
  <c r="W819" i="18"/>
  <c r="V819" i="18"/>
  <c r="U819" i="18"/>
  <c r="T819" i="18"/>
  <c r="S819" i="18"/>
  <c r="R819" i="18"/>
  <c r="Q819" i="18"/>
  <c r="O819" i="18"/>
  <c r="N819" i="18" a="1"/>
  <c r="N819" i="18" s="1"/>
  <c r="M819" i="18"/>
  <c r="L819" i="18"/>
  <c r="K819" i="18"/>
  <c r="AZ818" i="18"/>
  <c r="AX818" i="18"/>
  <c r="AY818" i="18" s="1"/>
  <c r="AV818" i="18"/>
  <c r="AT818" i="18"/>
  <c r="AS818" i="18"/>
  <c r="AO818" i="18"/>
  <c r="AJ818" i="18"/>
  <c r="AE818" i="18"/>
  <c r="AI818" i="18" s="1"/>
  <c r="AC818" i="18" a="1"/>
  <c r="AC818" i="18" s="1"/>
  <c r="AB818" i="18" a="1"/>
  <c r="AB818" i="18" s="1"/>
  <c r="Z818" i="18"/>
  <c r="Y818" i="18"/>
  <c r="X818" i="18"/>
  <c r="W818" i="18"/>
  <c r="V818" i="18"/>
  <c r="U818" i="18"/>
  <c r="T818" i="18"/>
  <c r="S818" i="18"/>
  <c r="R818" i="18"/>
  <c r="Q818" i="18"/>
  <c r="O818" i="18"/>
  <c r="N818" i="18" a="1"/>
  <c r="N818" i="18" s="1"/>
  <c r="M818" i="18"/>
  <c r="L818" i="18"/>
  <c r="K818" i="18"/>
  <c r="BA817" i="18"/>
  <c r="AZ817" i="18"/>
  <c r="AX817" i="18"/>
  <c r="AY817" i="18" s="1"/>
  <c r="AW817" i="18"/>
  <c r="AV817" i="18"/>
  <c r="AT817" i="18"/>
  <c r="AS817" i="18"/>
  <c r="AO817" i="18"/>
  <c r="AE817" i="18"/>
  <c r="AJ817" i="18" s="1"/>
  <c r="AC817" i="18" a="1"/>
  <c r="AC817" i="18" s="1"/>
  <c r="AB817" i="18" a="1"/>
  <c r="AB817" i="18" s="1"/>
  <c r="Z817" i="18"/>
  <c r="Y817" i="18"/>
  <c r="X817" i="18"/>
  <c r="W817" i="18"/>
  <c r="V817" i="18"/>
  <c r="U817" i="18"/>
  <c r="T817" i="18"/>
  <c r="S817" i="18"/>
  <c r="R817" i="18"/>
  <c r="Q817" i="18"/>
  <c r="O817" i="18"/>
  <c r="N817" i="18" a="1"/>
  <c r="N817" i="18" s="1"/>
  <c r="M817" i="18"/>
  <c r="L817" i="18"/>
  <c r="K817" i="18"/>
  <c r="AX816" i="18"/>
  <c r="AT816" i="18"/>
  <c r="AS816" i="18"/>
  <c r="AN816" i="18"/>
  <c r="AH816" i="18"/>
  <c r="AE816" i="18"/>
  <c r="AI816" i="18" s="1"/>
  <c r="AC816" i="18" a="1"/>
  <c r="AC816" i="18" s="1"/>
  <c r="AB816" i="18" a="1"/>
  <c r="AB816" i="18" s="1"/>
  <c r="Z816" i="18"/>
  <c r="Y816" i="18"/>
  <c r="X816" i="18"/>
  <c r="W816" i="18"/>
  <c r="V816" i="18"/>
  <c r="U816" i="18"/>
  <c r="T816" i="18"/>
  <c r="S816" i="18"/>
  <c r="R816" i="18"/>
  <c r="Q816" i="18"/>
  <c r="O816" i="18"/>
  <c r="N816" i="18" a="1"/>
  <c r="N816" i="18" s="1"/>
  <c r="M816" i="18"/>
  <c r="L816" i="18"/>
  <c r="K816" i="18"/>
  <c r="BA815" i="18"/>
  <c r="AY815" i="18"/>
  <c r="AX815" i="18"/>
  <c r="AZ815" i="18" s="1"/>
  <c r="AW815" i="18"/>
  <c r="AU815" i="18"/>
  <c r="AT815" i="18"/>
  <c r="AS815" i="18"/>
  <c r="AP815" i="18" s="1"/>
  <c r="AQ815" i="18"/>
  <c r="AO815" i="18"/>
  <c r="AM815" i="18"/>
  <c r="AE815" i="18"/>
  <c r="AC815" i="18" a="1"/>
  <c r="AC815" i="18" s="1"/>
  <c r="AB815" i="18" a="1"/>
  <c r="AB815" i="18" s="1"/>
  <c r="Z815" i="18"/>
  <c r="Y815" i="18"/>
  <c r="X815" i="18"/>
  <c r="W815" i="18"/>
  <c r="V815" i="18"/>
  <c r="U815" i="18"/>
  <c r="T815" i="18"/>
  <c r="S815" i="18"/>
  <c r="R815" i="18"/>
  <c r="Q815" i="18"/>
  <c r="O815" i="18"/>
  <c r="N815" i="18" a="1"/>
  <c r="N815" i="18" s="1"/>
  <c r="M815" i="18"/>
  <c r="L815" i="18"/>
  <c r="K815" i="18"/>
  <c r="AZ814" i="18"/>
  <c r="AX814" i="18"/>
  <c r="AY814" i="18" s="1"/>
  <c r="AV814" i="18"/>
  <c r="AT814" i="18"/>
  <c r="AS814" i="18"/>
  <c r="AO814" i="18" s="1"/>
  <c r="AJ814" i="18"/>
  <c r="AE814" i="18"/>
  <c r="AI814" i="18" s="1"/>
  <c r="AC814" i="18" a="1"/>
  <c r="AC814" i="18" s="1"/>
  <c r="AB814" i="18" a="1"/>
  <c r="AB814" i="18" s="1"/>
  <c r="Z814" i="18"/>
  <c r="Y814" i="18"/>
  <c r="X814" i="18"/>
  <c r="W814" i="18"/>
  <c r="V814" i="18"/>
  <c r="U814" i="18"/>
  <c r="T814" i="18"/>
  <c r="S814" i="18"/>
  <c r="R814" i="18"/>
  <c r="Q814" i="18"/>
  <c r="O814" i="18"/>
  <c r="N814" i="18" a="1"/>
  <c r="N814" i="18" s="1"/>
  <c r="M814" i="18"/>
  <c r="L814" i="18"/>
  <c r="K814" i="18"/>
  <c r="BA813" i="18"/>
  <c r="AZ813" i="18"/>
  <c r="AX813" i="18"/>
  <c r="AY813" i="18" s="1"/>
  <c r="AW813" i="18"/>
  <c r="AV813" i="18"/>
  <c r="AT813" i="18"/>
  <c r="AS813" i="18"/>
  <c r="AK813" i="18"/>
  <c r="AE813" i="18"/>
  <c r="AJ813" i="18" s="1"/>
  <c r="AC813" i="18" a="1"/>
  <c r="AC813" i="18" s="1"/>
  <c r="AB813" i="18" a="1"/>
  <c r="AB813" i="18" s="1"/>
  <c r="Z813" i="18"/>
  <c r="Y813" i="18"/>
  <c r="X813" i="18"/>
  <c r="W813" i="18"/>
  <c r="V813" i="18"/>
  <c r="U813" i="18"/>
  <c r="T813" i="18"/>
  <c r="S813" i="18"/>
  <c r="R813" i="18"/>
  <c r="Q813" i="18"/>
  <c r="O813" i="18"/>
  <c r="N813" i="18" a="1"/>
  <c r="N813" i="18" s="1"/>
  <c r="M813" i="18"/>
  <c r="L813" i="18"/>
  <c r="K813" i="18"/>
  <c r="AX812" i="18"/>
  <c r="AT812" i="18"/>
  <c r="AS812" i="18"/>
  <c r="AQ812" i="18" s="1"/>
  <c r="AR812" i="18"/>
  <c r="AN812" i="18"/>
  <c r="AL812" i="18"/>
  <c r="AH812" i="18"/>
  <c r="AG812" i="18"/>
  <c r="AE812" i="18"/>
  <c r="AI812" i="18" s="1"/>
  <c r="AC812" i="18" a="1"/>
  <c r="AC812" i="18" s="1"/>
  <c r="AB812" i="18" a="1"/>
  <c r="AB812" i="18" s="1"/>
  <c r="Z812" i="18"/>
  <c r="Y812" i="18"/>
  <c r="X812" i="18"/>
  <c r="W812" i="18"/>
  <c r="V812" i="18"/>
  <c r="U812" i="18"/>
  <c r="T812" i="18"/>
  <c r="S812" i="18"/>
  <c r="R812" i="18"/>
  <c r="Q812" i="18"/>
  <c r="O812" i="18"/>
  <c r="N812" i="18" a="1"/>
  <c r="N812" i="18" s="1"/>
  <c r="M812" i="18"/>
  <c r="L812" i="18"/>
  <c r="K812" i="18"/>
  <c r="AX811" i="18"/>
  <c r="AS811" i="18"/>
  <c r="AI811" i="18"/>
  <c r="AE811" i="18"/>
  <c r="AC811" i="18" a="1"/>
  <c r="AC811" i="18" s="1"/>
  <c r="AB811" i="18" a="1"/>
  <c r="AB811" i="18" s="1"/>
  <c r="Z811" i="18"/>
  <c r="Y811" i="18"/>
  <c r="X811" i="18"/>
  <c r="W811" i="18"/>
  <c r="V811" i="18"/>
  <c r="U811" i="18"/>
  <c r="T811" i="18"/>
  <c r="S811" i="18"/>
  <c r="R811" i="18"/>
  <c r="Q811" i="18"/>
  <c r="O811" i="18"/>
  <c r="N811" i="18" a="1"/>
  <c r="N811" i="18" s="1"/>
  <c r="M811" i="18"/>
  <c r="L811" i="18"/>
  <c r="K811" i="18"/>
  <c r="AZ810" i="18"/>
  <c r="AX810" i="18"/>
  <c r="AY810" i="18" s="1"/>
  <c r="AV810" i="18"/>
  <c r="AT810" i="18"/>
  <c r="AS810" i="18"/>
  <c r="AO810" i="18" s="1"/>
  <c r="AJ810" i="18"/>
  <c r="AE810" i="18"/>
  <c r="AI810" i="18" s="1"/>
  <c r="AC810" i="18" a="1"/>
  <c r="AC810" i="18" s="1"/>
  <c r="AB810" i="18" a="1"/>
  <c r="AB810" i="18" s="1"/>
  <c r="Z810" i="18"/>
  <c r="Y810" i="18"/>
  <c r="X810" i="18"/>
  <c r="W810" i="18"/>
  <c r="V810" i="18"/>
  <c r="U810" i="18"/>
  <c r="T810" i="18"/>
  <c r="S810" i="18"/>
  <c r="R810" i="18"/>
  <c r="Q810" i="18"/>
  <c r="O810" i="18"/>
  <c r="N810" i="18" a="1"/>
  <c r="N810" i="18" s="1"/>
  <c r="M810" i="18"/>
  <c r="L810" i="18"/>
  <c r="K810" i="18"/>
  <c r="BA809" i="18"/>
  <c r="AZ809" i="18"/>
  <c r="AX809" i="18"/>
  <c r="AY809" i="18" s="1"/>
  <c r="AW809" i="18"/>
  <c r="AV809" i="18"/>
  <c r="AT809" i="18"/>
  <c r="AS809" i="18"/>
  <c r="AO809" i="18"/>
  <c r="AE809" i="18"/>
  <c r="AJ809" i="18" s="1"/>
  <c r="AC809" i="18" a="1"/>
  <c r="AC809" i="18" s="1"/>
  <c r="AB809" i="18" a="1"/>
  <c r="AB809" i="18" s="1"/>
  <c r="Z809" i="18"/>
  <c r="Y809" i="18"/>
  <c r="X809" i="18"/>
  <c r="W809" i="18"/>
  <c r="V809" i="18"/>
  <c r="U809" i="18"/>
  <c r="T809" i="18"/>
  <c r="S809" i="18"/>
  <c r="R809" i="18"/>
  <c r="Q809" i="18"/>
  <c r="O809" i="18"/>
  <c r="N809" i="18" a="1"/>
  <c r="N809" i="18" s="1"/>
  <c r="M809" i="18"/>
  <c r="L809" i="18"/>
  <c r="K809" i="18"/>
  <c r="AX808" i="18"/>
  <c r="AS808" i="18"/>
  <c r="AQ808" i="18" s="1"/>
  <c r="AR808" i="18"/>
  <c r="AN808" i="18"/>
  <c r="AL808" i="18"/>
  <c r="AH808" i="18"/>
  <c r="AG808" i="18"/>
  <c r="AE808" i="18"/>
  <c r="AI808" i="18" s="1"/>
  <c r="AC808" i="18" a="1"/>
  <c r="AC808" i="18" s="1"/>
  <c r="AB808" i="18" a="1"/>
  <c r="AB808" i="18" s="1"/>
  <c r="Z808" i="18"/>
  <c r="Y808" i="18"/>
  <c r="X808" i="18"/>
  <c r="W808" i="18"/>
  <c r="V808" i="18"/>
  <c r="U808" i="18"/>
  <c r="T808" i="18"/>
  <c r="S808" i="18"/>
  <c r="R808" i="18"/>
  <c r="Q808" i="18"/>
  <c r="O808" i="18"/>
  <c r="N808" i="18" a="1"/>
  <c r="N808" i="18" s="1"/>
  <c r="M808" i="18"/>
  <c r="L808" i="18"/>
  <c r="K808" i="18"/>
  <c r="AX807" i="18"/>
  <c r="AS807" i="18"/>
  <c r="AE807" i="18"/>
  <c r="AC807" i="18" a="1"/>
  <c r="AC807" i="18" s="1"/>
  <c r="AB807" i="18" a="1"/>
  <c r="AB807" i="18" s="1"/>
  <c r="Z807" i="18"/>
  <c r="Y807" i="18"/>
  <c r="X807" i="18"/>
  <c r="W807" i="18"/>
  <c r="V807" i="18"/>
  <c r="U807" i="18"/>
  <c r="T807" i="18"/>
  <c r="S807" i="18"/>
  <c r="R807" i="18"/>
  <c r="Q807" i="18"/>
  <c r="O807" i="18"/>
  <c r="N807" i="18" a="1"/>
  <c r="N807" i="18" s="1"/>
  <c r="M807" i="18"/>
  <c r="L807" i="18"/>
  <c r="K807" i="18"/>
  <c r="AX806" i="18"/>
  <c r="AS806" i="18"/>
  <c r="AQ806" i="18" s="1"/>
  <c r="AR806" i="18"/>
  <c r="AO806" i="18"/>
  <c r="AN806" i="18"/>
  <c r="AJ806" i="18"/>
  <c r="AH806" i="18"/>
  <c r="AE806" i="18"/>
  <c r="AI806" i="18" s="1"/>
  <c r="AC806" i="18" a="1"/>
  <c r="AC806" i="18" s="1"/>
  <c r="AB806" i="18" a="1"/>
  <c r="AB806" i="18" s="1"/>
  <c r="Z806" i="18"/>
  <c r="Y806" i="18"/>
  <c r="X806" i="18"/>
  <c r="W806" i="18"/>
  <c r="V806" i="18"/>
  <c r="U806" i="18"/>
  <c r="T806" i="18"/>
  <c r="S806" i="18"/>
  <c r="R806" i="18"/>
  <c r="Q806" i="18"/>
  <c r="O806" i="18"/>
  <c r="N806" i="18" a="1"/>
  <c r="N806" i="18" s="1"/>
  <c r="M806" i="18"/>
  <c r="L806" i="18"/>
  <c r="K806" i="18"/>
  <c r="BA805" i="18"/>
  <c r="AZ805" i="18"/>
  <c r="AY805" i="18"/>
  <c r="AX805" i="18"/>
  <c r="AW805" i="18"/>
  <c r="AV805" i="18"/>
  <c r="AU805" i="18"/>
  <c r="AT805" i="18"/>
  <c r="AS805" i="18"/>
  <c r="AO805" i="18" s="1"/>
  <c r="AK805" i="18"/>
  <c r="AG805" i="18"/>
  <c r="AE805" i="18"/>
  <c r="AJ805" i="18" s="1"/>
  <c r="AC805" i="18" a="1"/>
  <c r="AC805" i="18" s="1"/>
  <c r="AB805" i="18" a="1"/>
  <c r="AB805" i="18" s="1"/>
  <c r="Z805" i="18"/>
  <c r="Y805" i="18"/>
  <c r="X805" i="18"/>
  <c r="W805" i="18"/>
  <c r="V805" i="18"/>
  <c r="U805" i="18"/>
  <c r="T805" i="18"/>
  <c r="S805" i="18"/>
  <c r="R805" i="18"/>
  <c r="Q805" i="18"/>
  <c r="O805" i="18"/>
  <c r="N805" i="18" a="1"/>
  <c r="N805" i="18" s="1"/>
  <c r="M805" i="18"/>
  <c r="L805" i="18"/>
  <c r="K805" i="18"/>
  <c r="AX804" i="18"/>
  <c r="AT804" i="18" s="1"/>
  <c r="AS804" i="18"/>
  <c r="AQ804" i="18" s="1"/>
  <c r="AR804" i="18"/>
  <c r="AP804" i="18"/>
  <c r="AN804" i="18"/>
  <c r="AL804" i="18"/>
  <c r="AK804" i="18"/>
  <c r="AH804" i="18"/>
  <c r="AG804" i="18"/>
  <c r="AF804" i="18"/>
  <c r="AE804" i="18"/>
  <c r="AI804" i="18" s="1"/>
  <c r="AC804" i="18" a="1"/>
  <c r="AC804" i="18" s="1"/>
  <c r="AB804" i="18" a="1"/>
  <c r="AB804" i="18" s="1"/>
  <c r="Z804" i="18"/>
  <c r="Y804" i="18"/>
  <c r="X804" i="18"/>
  <c r="W804" i="18"/>
  <c r="V804" i="18"/>
  <c r="U804" i="18"/>
  <c r="T804" i="18"/>
  <c r="S804" i="18"/>
  <c r="R804" i="18"/>
  <c r="Q804" i="18"/>
  <c r="O804" i="18"/>
  <c r="N804" i="18" a="1"/>
  <c r="N804" i="18" s="1"/>
  <c r="M804" i="18"/>
  <c r="L804" i="18"/>
  <c r="K804" i="18"/>
  <c r="AX803" i="18"/>
  <c r="AZ803" i="18" s="1"/>
  <c r="AW803" i="18"/>
  <c r="AS803" i="18"/>
  <c r="AP803" i="18" s="1"/>
  <c r="AQ803" i="18"/>
  <c r="AE803" i="18"/>
  <c r="AI803" i="18" s="1"/>
  <c r="AC803" i="18" a="1"/>
  <c r="AC803" i="18" s="1"/>
  <c r="AB803" i="18" a="1"/>
  <c r="AB803" i="18" s="1"/>
  <c r="Z803" i="18"/>
  <c r="Y803" i="18"/>
  <c r="X803" i="18"/>
  <c r="W803" i="18"/>
  <c r="V803" i="18"/>
  <c r="U803" i="18"/>
  <c r="T803" i="18"/>
  <c r="S803" i="18"/>
  <c r="R803" i="18"/>
  <c r="Q803" i="18"/>
  <c r="O803" i="18"/>
  <c r="N803" i="18" a="1"/>
  <c r="N803" i="18" s="1"/>
  <c r="M803" i="18"/>
  <c r="L803" i="18"/>
  <c r="K803" i="18"/>
  <c r="AX802" i="18"/>
  <c r="AS802" i="18"/>
  <c r="AQ802" i="18" s="1"/>
  <c r="AR802" i="18"/>
  <c r="AO802" i="18"/>
  <c r="AN802" i="18"/>
  <c r="AJ802" i="18"/>
  <c r="AH802" i="18"/>
  <c r="AE802" i="18"/>
  <c r="AI802" i="18" s="1"/>
  <c r="AC802" i="18" a="1"/>
  <c r="AC802" i="18" s="1"/>
  <c r="AB802" i="18" a="1"/>
  <c r="AB802" i="18" s="1"/>
  <c r="Z802" i="18"/>
  <c r="Y802" i="18"/>
  <c r="X802" i="18"/>
  <c r="W802" i="18"/>
  <c r="V802" i="18"/>
  <c r="U802" i="18"/>
  <c r="T802" i="18"/>
  <c r="S802" i="18"/>
  <c r="R802" i="18"/>
  <c r="Q802" i="18"/>
  <c r="O802" i="18"/>
  <c r="N802" i="18" a="1"/>
  <c r="N802" i="18" s="1"/>
  <c r="M802" i="18"/>
  <c r="L802" i="18"/>
  <c r="K802" i="18"/>
  <c r="BA801" i="18"/>
  <c r="AZ801" i="18"/>
  <c r="AY801" i="18"/>
  <c r="AX801" i="18"/>
  <c r="AW801" i="18"/>
  <c r="AV801" i="18"/>
  <c r="AU801" i="18"/>
  <c r="AT801" i="18"/>
  <c r="AS801" i="18"/>
  <c r="AO801" i="18"/>
  <c r="AK801" i="18"/>
  <c r="AE801" i="18"/>
  <c r="AJ801" i="18" s="1"/>
  <c r="AC801" i="18" a="1"/>
  <c r="AC801" i="18" s="1"/>
  <c r="AB801" i="18" a="1"/>
  <c r="AB801" i="18" s="1"/>
  <c r="Z801" i="18"/>
  <c r="Y801" i="18"/>
  <c r="X801" i="18"/>
  <c r="W801" i="18"/>
  <c r="V801" i="18"/>
  <c r="U801" i="18"/>
  <c r="T801" i="18"/>
  <c r="S801" i="18"/>
  <c r="R801" i="18"/>
  <c r="Q801" i="18"/>
  <c r="O801" i="18"/>
  <c r="N801" i="18" a="1"/>
  <c r="N801" i="18" s="1"/>
  <c r="M801" i="18"/>
  <c r="L801" i="18"/>
  <c r="K801" i="18"/>
  <c r="AX800" i="18"/>
  <c r="AT800" i="18" s="1"/>
  <c r="AS800" i="18"/>
  <c r="AQ800" i="18" s="1"/>
  <c r="AR800" i="18"/>
  <c r="AP800" i="18"/>
  <c r="AN800" i="18"/>
  <c r="AL800" i="18"/>
  <c r="AK800" i="18"/>
  <c r="AH800" i="18"/>
  <c r="AG800" i="18"/>
  <c r="AF800" i="18"/>
  <c r="AE800" i="18"/>
  <c r="AI800" i="18" s="1"/>
  <c r="AC800" i="18" a="1"/>
  <c r="AC800" i="18" s="1"/>
  <c r="AB800" i="18" a="1"/>
  <c r="AB800" i="18" s="1"/>
  <c r="Z800" i="18"/>
  <c r="Y800" i="18"/>
  <c r="X800" i="18"/>
  <c r="W800" i="18"/>
  <c r="V800" i="18"/>
  <c r="U800" i="18"/>
  <c r="T800" i="18"/>
  <c r="S800" i="18"/>
  <c r="R800" i="18"/>
  <c r="Q800" i="18"/>
  <c r="O800" i="18"/>
  <c r="N800" i="18" a="1"/>
  <c r="N800" i="18" s="1"/>
  <c r="M800" i="18"/>
  <c r="L800" i="18"/>
  <c r="K800" i="18"/>
  <c r="AX799" i="18"/>
  <c r="AZ799" i="18" s="1"/>
  <c r="AW799" i="18"/>
  <c r="AS799" i="18"/>
  <c r="AP799" i="18" s="1"/>
  <c r="AQ799" i="18"/>
  <c r="AE799" i="18"/>
  <c r="AC799" i="18" a="1"/>
  <c r="AC799" i="18" s="1"/>
  <c r="AB799" i="18" a="1"/>
  <c r="AB799" i="18" s="1"/>
  <c r="Z799" i="18"/>
  <c r="Y799" i="18"/>
  <c r="X799" i="18"/>
  <c r="W799" i="18"/>
  <c r="V799" i="18"/>
  <c r="U799" i="18"/>
  <c r="T799" i="18"/>
  <c r="S799" i="18"/>
  <c r="R799" i="18"/>
  <c r="Q799" i="18"/>
  <c r="O799" i="18"/>
  <c r="N799" i="18" a="1"/>
  <c r="N799" i="18" s="1"/>
  <c r="M799" i="18"/>
  <c r="L799" i="18"/>
  <c r="K799" i="18"/>
  <c r="AX798" i="18"/>
  <c r="AY798" i="18" s="1"/>
  <c r="AV798" i="18"/>
  <c r="AS798" i="18"/>
  <c r="AP798" i="18" s="1"/>
  <c r="AR798" i="18"/>
  <c r="AQ798" i="18"/>
  <c r="AO798" i="18"/>
  <c r="AN798" i="18"/>
  <c r="AM798" i="18"/>
  <c r="AJ798" i="18"/>
  <c r="AH798" i="18"/>
  <c r="AF798" i="18"/>
  <c r="AE798" i="18"/>
  <c r="AI798" i="18" s="1"/>
  <c r="AC798" i="18" a="1"/>
  <c r="AC798" i="18" s="1"/>
  <c r="AB798" i="18" a="1"/>
  <c r="AB798" i="18" s="1"/>
  <c r="Z798" i="18"/>
  <c r="Y798" i="18"/>
  <c r="X798" i="18"/>
  <c r="W798" i="18"/>
  <c r="V798" i="18"/>
  <c r="U798" i="18"/>
  <c r="T798" i="18"/>
  <c r="S798" i="18"/>
  <c r="R798" i="18"/>
  <c r="Q798" i="18"/>
  <c r="O798" i="18"/>
  <c r="N798" i="18" a="1"/>
  <c r="N798" i="18" s="1"/>
  <c r="M798" i="18"/>
  <c r="L798" i="18"/>
  <c r="K798" i="18"/>
  <c r="AX797" i="18"/>
  <c r="AT797" i="18" s="1"/>
  <c r="AS797" i="18"/>
  <c r="AE797" i="18"/>
  <c r="AC797" i="18" a="1"/>
  <c r="AC797" i="18" s="1"/>
  <c r="AB797" i="18" a="1"/>
  <c r="AB797" i="18" s="1"/>
  <c r="Z797" i="18"/>
  <c r="Y797" i="18"/>
  <c r="X797" i="18"/>
  <c r="W797" i="18"/>
  <c r="V797" i="18"/>
  <c r="U797" i="18"/>
  <c r="T797" i="18"/>
  <c r="S797" i="18"/>
  <c r="R797" i="18"/>
  <c r="Q797" i="18"/>
  <c r="O797" i="18"/>
  <c r="N797" i="18" a="1"/>
  <c r="N797" i="18" s="1"/>
  <c r="M797" i="18"/>
  <c r="L797" i="18"/>
  <c r="K797" i="18"/>
  <c r="AX796" i="18"/>
  <c r="AT796" i="18"/>
  <c r="AS796" i="18"/>
  <c r="AQ796" i="18" s="1"/>
  <c r="AR796" i="18"/>
  <c r="AP796" i="18"/>
  <c r="AO796" i="18"/>
  <c r="AN796" i="18"/>
  <c r="AL796" i="18"/>
  <c r="AE796" i="18"/>
  <c r="AC796" i="18" a="1"/>
  <c r="AC796" i="18" s="1"/>
  <c r="AB796" i="18" a="1"/>
  <c r="AB796" i="18" s="1"/>
  <c r="Z796" i="18"/>
  <c r="Y796" i="18"/>
  <c r="X796" i="18"/>
  <c r="W796" i="18"/>
  <c r="V796" i="18"/>
  <c r="U796" i="18"/>
  <c r="T796" i="18"/>
  <c r="S796" i="18"/>
  <c r="R796" i="18"/>
  <c r="Q796" i="18"/>
  <c r="O796" i="18"/>
  <c r="N796" i="18" a="1"/>
  <c r="N796" i="18" s="1"/>
  <c r="M796" i="18"/>
  <c r="L796" i="18"/>
  <c r="K796" i="18"/>
  <c r="BA795" i="18"/>
  <c r="AX795" i="18"/>
  <c r="AZ795" i="18" s="1"/>
  <c r="AW795" i="18"/>
  <c r="AU795" i="18"/>
  <c r="AS795" i="18"/>
  <c r="AP795" i="18" s="1"/>
  <c r="AQ795" i="18"/>
  <c r="AO795" i="18"/>
  <c r="AE795" i="18"/>
  <c r="AI795" i="18" s="1"/>
  <c r="AC795" i="18" a="1"/>
  <c r="AC795" i="18" s="1"/>
  <c r="AB795" i="18" a="1"/>
  <c r="AB795" i="18" s="1"/>
  <c r="Z795" i="18"/>
  <c r="Y795" i="18"/>
  <c r="X795" i="18"/>
  <c r="W795" i="18"/>
  <c r="V795" i="18"/>
  <c r="U795" i="18"/>
  <c r="T795" i="18"/>
  <c r="S795" i="18"/>
  <c r="R795" i="18"/>
  <c r="Q795" i="18"/>
  <c r="O795" i="18"/>
  <c r="N795" i="18" a="1"/>
  <c r="N795" i="18" s="1"/>
  <c r="M795" i="18"/>
  <c r="L795" i="18"/>
  <c r="K795" i="18"/>
  <c r="AX794" i="18"/>
  <c r="AY794" i="18" s="1"/>
  <c r="AV794" i="18"/>
  <c r="AS794" i="18"/>
  <c r="AP794" i="18" s="1"/>
  <c r="AR794" i="18"/>
  <c r="AQ794" i="18"/>
  <c r="AO794" i="18"/>
  <c r="AN794" i="18"/>
  <c r="AM794" i="18"/>
  <c r="AJ794" i="18"/>
  <c r="AH794" i="18"/>
  <c r="AF794" i="18"/>
  <c r="AE794" i="18"/>
  <c r="AI794" i="18" s="1"/>
  <c r="AC794" i="18" a="1"/>
  <c r="AC794" i="18" s="1"/>
  <c r="AB794" i="18" a="1"/>
  <c r="AB794" i="18" s="1"/>
  <c r="Z794" i="18"/>
  <c r="Y794" i="18"/>
  <c r="X794" i="18"/>
  <c r="W794" i="18"/>
  <c r="V794" i="18"/>
  <c r="U794" i="18"/>
  <c r="T794" i="18"/>
  <c r="S794" i="18"/>
  <c r="R794" i="18"/>
  <c r="Q794" i="18"/>
  <c r="O794" i="18"/>
  <c r="N794" i="18" a="1"/>
  <c r="N794" i="18" s="1"/>
  <c r="M794" i="18"/>
  <c r="L794" i="18"/>
  <c r="K794" i="18"/>
  <c r="AX793" i="18"/>
  <c r="AT793" i="18"/>
  <c r="AS793" i="18"/>
  <c r="AO793" i="18"/>
  <c r="AK793" i="18"/>
  <c r="AG793" i="18"/>
  <c r="AE793" i="18"/>
  <c r="AJ793" i="18" s="1"/>
  <c r="AC793" i="18" a="1"/>
  <c r="AC793" i="18" s="1"/>
  <c r="AB793" i="18" a="1"/>
  <c r="AB793" i="18" s="1"/>
  <c r="Z793" i="18"/>
  <c r="Y793" i="18"/>
  <c r="X793" i="18"/>
  <c r="W793" i="18"/>
  <c r="V793" i="18"/>
  <c r="U793" i="18"/>
  <c r="T793" i="18"/>
  <c r="S793" i="18"/>
  <c r="R793" i="18"/>
  <c r="Q793" i="18"/>
  <c r="O793" i="18"/>
  <c r="N793" i="18" a="1"/>
  <c r="N793" i="18" s="1"/>
  <c r="M793" i="18"/>
  <c r="L793" i="18"/>
  <c r="K793" i="18"/>
  <c r="AX792" i="18"/>
  <c r="AS792" i="18"/>
  <c r="AQ792" i="18" s="1"/>
  <c r="AR792" i="18"/>
  <c r="AP792" i="18"/>
  <c r="AO792" i="18"/>
  <c r="AN792" i="18"/>
  <c r="AL792" i="18"/>
  <c r="AE792" i="18"/>
  <c r="AC792" i="18" a="1"/>
  <c r="AC792" i="18" s="1"/>
  <c r="AB792" i="18" a="1"/>
  <c r="AB792" i="18" s="1"/>
  <c r="Z792" i="18"/>
  <c r="Y792" i="18"/>
  <c r="X792" i="18"/>
  <c r="W792" i="18"/>
  <c r="V792" i="18"/>
  <c r="U792" i="18"/>
  <c r="T792" i="18"/>
  <c r="S792" i="18"/>
  <c r="R792" i="18"/>
  <c r="Q792" i="18"/>
  <c r="O792" i="18"/>
  <c r="N792" i="18" a="1"/>
  <c r="N792" i="18" s="1"/>
  <c r="M792" i="18"/>
  <c r="L792" i="18"/>
  <c r="K792" i="18"/>
  <c r="BA791" i="18"/>
  <c r="AX791" i="18"/>
  <c r="AZ791" i="18" s="1"/>
  <c r="AW791" i="18"/>
  <c r="AU791" i="18"/>
  <c r="AS791" i="18"/>
  <c r="AP791" i="18" s="1"/>
  <c r="AQ791" i="18"/>
  <c r="AO791" i="18"/>
  <c r="AE791" i="18"/>
  <c r="AC791" i="18" a="1"/>
  <c r="AC791" i="18" s="1"/>
  <c r="AB791" i="18" a="1"/>
  <c r="AB791" i="18" s="1"/>
  <c r="Z791" i="18"/>
  <c r="Y791" i="18"/>
  <c r="X791" i="18"/>
  <c r="W791" i="18"/>
  <c r="V791" i="18"/>
  <c r="U791" i="18"/>
  <c r="T791" i="18"/>
  <c r="S791" i="18"/>
  <c r="R791" i="18"/>
  <c r="Q791" i="18"/>
  <c r="O791" i="18"/>
  <c r="N791" i="18" a="1"/>
  <c r="N791" i="18" s="1"/>
  <c r="M791" i="18"/>
  <c r="L791" i="18"/>
  <c r="K791" i="18"/>
  <c r="AX790" i="18"/>
  <c r="AY790" i="18" s="1"/>
  <c r="AV790" i="18"/>
  <c r="AT790" i="18"/>
  <c r="AS790" i="18"/>
  <c r="AR790" i="18"/>
  <c r="AQ790" i="18"/>
  <c r="AP790" i="18"/>
  <c r="AO790" i="18"/>
  <c r="AN790" i="18"/>
  <c r="AM790" i="18"/>
  <c r="AL790" i="18"/>
  <c r="AE790" i="18"/>
  <c r="AC790" i="18" a="1"/>
  <c r="AC790" i="18" s="1"/>
  <c r="AB790" i="18" a="1"/>
  <c r="AB790" i="18" s="1"/>
  <c r="Z790" i="18"/>
  <c r="Y790" i="18"/>
  <c r="X790" i="18"/>
  <c r="W790" i="18"/>
  <c r="V790" i="18"/>
  <c r="U790" i="18"/>
  <c r="T790" i="18"/>
  <c r="S790" i="18"/>
  <c r="R790" i="18"/>
  <c r="Q790" i="18"/>
  <c r="O790" i="18"/>
  <c r="N790" i="18" a="1"/>
  <c r="N790" i="18" s="1"/>
  <c r="M790" i="18"/>
  <c r="L790" i="18"/>
  <c r="K790" i="18"/>
  <c r="BA789" i="18"/>
  <c r="AX789" i="18"/>
  <c r="AZ789" i="18" s="1"/>
  <c r="AW789" i="18"/>
  <c r="AT789" i="18"/>
  <c r="AS789" i="18"/>
  <c r="AO789" i="18" s="1"/>
  <c r="AE789" i="18"/>
  <c r="AJ789" i="18" s="1"/>
  <c r="AC789" i="18" a="1"/>
  <c r="AC789" i="18" s="1"/>
  <c r="AB789" i="18" a="1"/>
  <c r="AB789" i="18" s="1"/>
  <c r="Z789" i="18"/>
  <c r="Y789" i="18"/>
  <c r="X789" i="18"/>
  <c r="W789" i="18"/>
  <c r="V789" i="18"/>
  <c r="U789" i="18"/>
  <c r="T789" i="18"/>
  <c r="S789" i="18"/>
  <c r="R789" i="18"/>
  <c r="Q789" i="18"/>
  <c r="O789" i="18"/>
  <c r="N789" i="18" a="1"/>
  <c r="N789" i="18" s="1"/>
  <c r="M789" i="18"/>
  <c r="L789" i="18"/>
  <c r="K789" i="18"/>
  <c r="AX788" i="18"/>
  <c r="AT788" i="18"/>
  <c r="AS788" i="18"/>
  <c r="AN788" i="18"/>
  <c r="AH788" i="18"/>
  <c r="AE788" i="18"/>
  <c r="AI788" i="18" s="1"/>
  <c r="AC788" i="18" a="1"/>
  <c r="AC788" i="18" s="1"/>
  <c r="AB788" i="18" a="1"/>
  <c r="AB788" i="18" s="1"/>
  <c r="Z788" i="18"/>
  <c r="Y788" i="18"/>
  <c r="X788" i="18"/>
  <c r="W788" i="18"/>
  <c r="V788" i="18"/>
  <c r="U788" i="18"/>
  <c r="T788" i="18"/>
  <c r="S788" i="18"/>
  <c r="R788" i="18"/>
  <c r="Q788" i="18"/>
  <c r="O788" i="18"/>
  <c r="N788" i="18" a="1"/>
  <c r="N788" i="18" s="1"/>
  <c r="M788" i="18"/>
  <c r="L788" i="18"/>
  <c r="K788" i="18"/>
  <c r="BA787" i="18"/>
  <c r="AY787" i="18"/>
  <c r="AX787" i="18"/>
  <c r="AZ787" i="18" s="1"/>
  <c r="AW787" i="18"/>
  <c r="AU787" i="18"/>
  <c r="AT787" i="18"/>
  <c r="AS787" i="18"/>
  <c r="AP787" i="18" s="1"/>
  <c r="AQ787" i="18"/>
  <c r="AO787" i="18"/>
  <c r="AM787" i="18"/>
  <c r="AE787" i="18"/>
  <c r="AI787" i="18" s="1"/>
  <c r="AC787" i="18" a="1"/>
  <c r="AC787" i="18" s="1"/>
  <c r="AB787" i="18" a="1"/>
  <c r="AB787" i="18" s="1"/>
  <c r="Z787" i="18"/>
  <c r="Y787" i="18"/>
  <c r="X787" i="18"/>
  <c r="W787" i="18"/>
  <c r="V787" i="18"/>
  <c r="U787" i="18"/>
  <c r="T787" i="18"/>
  <c r="S787" i="18"/>
  <c r="R787" i="18"/>
  <c r="Q787" i="18"/>
  <c r="O787" i="18"/>
  <c r="N787" i="18" a="1"/>
  <c r="N787" i="18" s="1"/>
  <c r="M787" i="18"/>
  <c r="L787" i="18"/>
  <c r="K787" i="18"/>
  <c r="AX786" i="18"/>
  <c r="AY786" i="18" s="1"/>
  <c r="AV786" i="18"/>
  <c r="AT786" i="18"/>
  <c r="AS786" i="18"/>
  <c r="AR786" i="18"/>
  <c r="AQ786" i="18"/>
  <c r="AP786" i="18"/>
  <c r="AO786" i="18"/>
  <c r="AN786" i="18"/>
  <c r="AM786" i="18"/>
  <c r="AL786" i="18"/>
  <c r="AE786" i="18"/>
  <c r="AC786" i="18" a="1"/>
  <c r="AC786" i="18" s="1"/>
  <c r="AB786" i="18" a="1"/>
  <c r="AB786" i="18" s="1"/>
  <c r="Z786" i="18"/>
  <c r="Y786" i="18"/>
  <c r="X786" i="18"/>
  <c r="W786" i="18"/>
  <c r="V786" i="18"/>
  <c r="U786" i="18"/>
  <c r="T786" i="18"/>
  <c r="S786" i="18"/>
  <c r="R786" i="18"/>
  <c r="Q786" i="18"/>
  <c r="O786" i="18"/>
  <c r="N786" i="18" a="1"/>
  <c r="N786" i="18" s="1"/>
  <c r="M786" i="18"/>
  <c r="L786" i="18"/>
  <c r="K786" i="18"/>
  <c r="BA785" i="18"/>
  <c r="AX785" i="18"/>
  <c r="AZ785" i="18" s="1"/>
  <c r="AW785" i="18"/>
  <c r="AT785" i="18"/>
  <c r="AS785" i="18"/>
  <c r="AO785" i="18" s="1"/>
  <c r="AE785" i="18"/>
  <c r="AC785" i="18" a="1"/>
  <c r="AC785" i="18" s="1"/>
  <c r="AB785" i="18" a="1"/>
  <c r="AB785" i="18" s="1"/>
  <c r="Z785" i="18"/>
  <c r="Y785" i="18"/>
  <c r="X785" i="18"/>
  <c r="W785" i="18"/>
  <c r="V785" i="18"/>
  <c r="U785" i="18"/>
  <c r="T785" i="18"/>
  <c r="S785" i="18"/>
  <c r="R785" i="18"/>
  <c r="Q785" i="18"/>
  <c r="O785" i="18"/>
  <c r="N785" i="18" a="1"/>
  <c r="N785" i="18" s="1"/>
  <c r="M785" i="18"/>
  <c r="L785" i="18"/>
  <c r="K785" i="18"/>
  <c r="AX784" i="18"/>
  <c r="AT784" i="18" s="1"/>
  <c r="AS784" i="18"/>
  <c r="AN784" i="18" s="1"/>
  <c r="AH784" i="18"/>
  <c r="AE784" i="18"/>
  <c r="AI784" i="18" s="1"/>
  <c r="AC784" i="18" a="1"/>
  <c r="AC784" i="18" s="1"/>
  <c r="AB784" i="18" a="1"/>
  <c r="AB784" i="18" s="1"/>
  <c r="Z784" i="18"/>
  <c r="Y784" i="18"/>
  <c r="X784" i="18"/>
  <c r="W784" i="18"/>
  <c r="V784" i="18"/>
  <c r="U784" i="18"/>
  <c r="T784" i="18"/>
  <c r="S784" i="18"/>
  <c r="R784" i="18"/>
  <c r="Q784" i="18"/>
  <c r="O784" i="18"/>
  <c r="N784" i="18" a="1"/>
  <c r="N784" i="18" s="1"/>
  <c r="M784" i="18"/>
  <c r="L784" i="18"/>
  <c r="K784" i="18"/>
  <c r="BA783" i="18"/>
  <c r="AY783" i="18"/>
  <c r="AX783" i="18"/>
  <c r="AZ783" i="18" s="1"/>
  <c r="AW783" i="18"/>
  <c r="AU783" i="18"/>
  <c r="AT783" i="18"/>
  <c r="AS783" i="18"/>
  <c r="AQ783" i="18"/>
  <c r="AO783" i="18"/>
  <c r="AM783" i="18"/>
  <c r="AE783" i="18"/>
  <c r="AC783" i="18" a="1"/>
  <c r="AC783" i="18" s="1"/>
  <c r="AB783" i="18" a="1"/>
  <c r="AB783" i="18" s="1"/>
  <c r="Z783" i="18"/>
  <c r="Y783" i="18"/>
  <c r="X783" i="18"/>
  <c r="W783" i="18"/>
  <c r="V783" i="18"/>
  <c r="U783" i="18"/>
  <c r="T783" i="18"/>
  <c r="S783" i="18"/>
  <c r="R783" i="18"/>
  <c r="Q783" i="18"/>
  <c r="O783" i="18"/>
  <c r="N783" i="18" a="1"/>
  <c r="N783" i="18" s="1"/>
  <c r="M783" i="18"/>
  <c r="L783" i="18"/>
  <c r="K783" i="18"/>
  <c r="AX782" i="18"/>
  <c r="AS782" i="18"/>
  <c r="AR782" i="18"/>
  <c r="AQ782" i="18"/>
  <c r="AP782" i="18"/>
  <c r="AO782" i="18"/>
  <c r="AN782" i="18"/>
  <c r="AM782" i="18"/>
  <c r="AL782" i="18"/>
  <c r="AE782" i="18"/>
  <c r="AC782" i="18" a="1"/>
  <c r="AC782" i="18" s="1"/>
  <c r="AB782" i="18" a="1"/>
  <c r="AB782" i="18" s="1"/>
  <c r="Z782" i="18"/>
  <c r="Y782" i="18"/>
  <c r="X782" i="18"/>
  <c r="W782" i="18"/>
  <c r="V782" i="18"/>
  <c r="U782" i="18"/>
  <c r="T782" i="18"/>
  <c r="S782" i="18"/>
  <c r="R782" i="18"/>
  <c r="Q782" i="18"/>
  <c r="O782" i="18"/>
  <c r="N782" i="18" a="1"/>
  <c r="N782" i="18" s="1"/>
  <c r="M782" i="18"/>
  <c r="L782" i="18"/>
  <c r="K782" i="18"/>
  <c r="BA781" i="18"/>
  <c r="AX781" i="18"/>
  <c r="AZ781" i="18" s="1"/>
  <c r="AW781" i="18"/>
  <c r="AT781" i="18"/>
  <c r="AS781" i="18"/>
  <c r="AK781" i="18"/>
  <c r="AI781" i="18"/>
  <c r="AG781" i="18"/>
  <c r="AE781" i="18"/>
  <c r="AC781" i="18" a="1"/>
  <c r="AC781" i="18" s="1"/>
  <c r="AB781" i="18" a="1"/>
  <c r="AB781" i="18" s="1"/>
  <c r="Z781" i="18"/>
  <c r="Y781" i="18"/>
  <c r="X781" i="18"/>
  <c r="W781" i="18"/>
  <c r="V781" i="18"/>
  <c r="U781" i="18"/>
  <c r="T781" i="18"/>
  <c r="S781" i="18"/>
  <c r="R781" i="18"/>
  <c r="Q781" i="18"/>
  <c r="O781" i="18"/>
  <c r="N781" i="18" a="1"/>
  <c r="N781" i="18" s="1"/>
  <c r="M781" i="18"/>
  <c r="L781" i="18"/>
  <c r="K781" i="18"/>
  <c r="AZ780" i="18"/>
  <c r="AX780" i="18"/>
  <c r="AV780" i="18"/>
  <c r="AT780" i="18"/>
  <c r="AS780" i="18"/>
  <c r="AN780" i="18"/>
  <c r="AH780" i="18"/>
  <c r="AE780" i="18"/>
  <c r="AI780" i="18" s="1"/>
  <c r="AC780" i="18" a="1"/>
  <c r="AC780" i="18" s="1"/>
  <c r="AB780" i="18" a="1"/>
  <c r="AB780" i="18" s="1"/>
  <c r="Z780" i="18"/>
  <c r="Y780" i="18"/>
  <c r="X780" i="18"/>
  <c r="W780" i="18"/>
  <c r="V780" i="18"/>
  <c r="U780" i="18"/>
  <c r="T780" i="18"/>
  <c r="S780" i="18"/>
  <c r="R780" i="18"/>
  <c r="Q780" i="18"/>
  <c r="O780" i="18"/>
  <c r="N780" i="18" a="1"/>
  <c r="N780" i="18" s="1"/>
  <c r="M780" i="18"/>
  <c r="L780" i="18"/>
  <c r="K780" i="18"/>
  <c r="BA779" i="18"/>
  <c r="AY779" i="18"/>
  <c r="AX779" i="18"/>
  <c r="AZ779" i="18" s="1"/>
  <c r="AW779" i="18"/>
  <c r="AU779" i="18"/>
  <c r="AT779" i="18"/>
  <c r="AS779" i="18"/>
  <c r="AQ779" i="18"/>
  <c r="AO779" i="18"/>
  <c r="AM779" i="18"/>
  <c r="AE779" i="18"/>
  <c r="AC779" i="18" a="1"/>
  <c r="AC779" i="18" s="1"/>
  <c r="AB779" i="18" a="1"/>
  <c r="AB779" i="18" s="1"/>
  <c r="Z779" i="18"/>
  <c r="Y779" i="18"/>
  <c r="X779" i="18"/>
  <c r="W779" i="18"/>
  <c r="V779" i="18"/>
  <c r="U779" i="18"/>
  <c r="T779" i="18"/>
  <c r="S779" i="18"/>
  <c r="R779" i="18"/>
  <c r="Q779" i="18"/>
  <c r="O779" i="18"/>
  <c r="N779" i="18" a="1"/>
  <c r="N779" i="18" s="1"/>
  <c r="M779" i="18"/>
  <c r="L779" i="18"/>
  <c r="K779" i="18"/>
  <c r="AX778" i="18"/>
  <c r="AS778" i="18"/>
  <c r="AR778" i="18"/>
  <c r="AQ778" i="18"/>
  <c r="AP778" i="18"/>
  <c r="AO778" i="18"/>
  <c r="AN778" i="18"/>
  <c r="AM778" i="18"/>
  <c r="AL778" i="18"/>
  <c r="AE778" i="18"/>
  <c r="AC778" i="18" a="1"/>
  <c r="AC778" i="18" s="1"/>
  <c r="AB778" i="18" a="1"/>
  <c r="AB778" i="18" s="1"/>
  <c r="Z778" i="18"/>
  <c r="Y778" i="18"/>
  <c r="X778" i="18"/>
  <c r="W778" i="18"/>
  <c r="V778" i="18"/>
  <c r="U778" i="18"/>
  <c r="T778" i="18"/>
  <c r="S778" i="18"/>
  <c r="R778" i="18"/>
  <c r="Q778" i="18"/>
  <c r="O778" i="18"/>
  <c r="N778" i="18" a="1"/>
  <c r="N778" i="18" s="1"/>
  <c r="M778" i="18"/>
  <c r="L778" i="18"/>
  <c r="K778" i="18"/>
  <c r="BA777" i="18"/>
  <c r="AX777" i="18"/>
  <c r="AZ777" i="18" s="1"/>
  <c r="AW777" i="18"/>
  <c r="AT777" i="18"/>
  <c r="AS777" i="18"/>
  <c r="AK777" i="18"/>
  <c r="AI777" i="18"/>
  <c r="AG777" i="18"/>
  <c r="AE777" i="18"/>
  <c r="AC777" i="18" a="1"/>
  <c r="AC777" i="18" s="1"/>
  <c r="AB777" i="18" a="1"/>
  <c r="AB777" i="18" s="1"/>
  <c r="Z777" i="18"/>
  <c r="Y777" i="18"/>
  <c r="X777" i="18"/>
  <c r="W777" i="18"/>
  <c r="V777" i="18"/>
  <c r="U777" i="18"/>
  <c r="T777" i="18"/>
  <c r="S777" i="18"/>
  <c r="R777" i="18"/>
  <c r="Q777" i="18"/>
  <c r="O777" i="18"/>
  <c r="N777" i="18" a="1"/>
  <c r="N777" i="18" s="1"/>
  <c r="M777" i="18"/>
  <c r="L777" i="18"/>
  <c r="K777" i="18"/>
  <c r="AZ776" i="18"/>
  <c r="AX776" i="18"/>
  <c r="AV776" i="18"/>
  <c r="AT776" i="18"/>
  <c r="AS776" i="18"/>
  <c r="AN776" i="18" s="1"/>
  <c r="AH776" i="18"/>
  <c r="AE776" i="18"/>
  <c r="AI776" i="18" s="1"/>
  <c r="AC776" i="18" a="1"/>
  <c r="AC776" i="18" s="1"/>
  <c r="AB776" i="18" a="1"/>
  <c r="AB776" i="18" s="1"/>
  <c r="Z776" i="18"/>
  <c r="Y776" i="18"/>
  <c r="X776" i="18"/>
  <c r="W776" i="18"/>
  <c r="V776" i="18"/>
  <c r="U776" i="18"/>
  <c r="T776" i="18"/>
  <c r="S776" i="18"/>
  <c r="R776" i="18"/>
  <c r="Q776" i="18"/>
  <c r="O776" i="18"/>
  <c r="N776" i="18" a="1"/>
  <c r="N776" i="18" s="1"/>
  <c r="M776" i="18"/>
  <c r="L776" i="18"/>
  <c r="K776" i="18"/>
  <c r="BA775" i="18"/>
  <c r="AY775" i="18"/>
  <c r="AX775" i="18"/>
  <c r="AZ775" i="18" s="1"/>
  <c r="AW775" i="18"/>
  <c r="AU775" i="18"/>
  <c r="AT775" i="18"/>
  <c r="AS775" i="18"/>
  <c r="AQ775" i="18"/>
  <c r="AO775" i="18"/>
  <c r="AM775" i="18"/>
  <c r="AE775" i="18"/>
  <c r="AC775" i="18" a="1"/>
  <c r="AC775" i="18" s="1"/>
  <c r="AB775" i="18" a="1"/>
  <c r="AB775" i="18" s="1"/>
  <c r="Z775" i="18"/>
  <c r="Y775" i="18"/>
  <c r="X775" i="18"/>
  <c r="W775" i="18"/>
  <c r="V775" i="18"/>
  <c r="U775" i="18"/>
  <c r="T775" i="18"/>
  <c r="S775" i="18"/>
  <c r="R775" i="18"/>
  <c r="Q775" i="18"/>
  <c r="O775" i="18"/>
  <c r="N775" i="18" a="1"/>
  <c r="N775" i="18" s="1"/>
  <c r="M775" i="18"/>
  <c r="L775" i="18"/>
  <c r="K775" i="18"/>
  <c r="AX774" i="18"/>
  <c r="AS774" i="18"/>
  <c r="AR774" i="18"/>
  <c r="AQ774" i="18"/>
  <c r="AP774" i="18"/>
  <c r="AO774" i="18"/>
  <c r="AN774" i="18"/>
  <c r="AM774" i="18"/>
  <c r="AL774" i="18"/>
  <c r="AE774" i="18"/>
  <c r="AC774" i="18" a="1"/>
  <c r="AC774" i="18" s="1"/>
  <c r="AB774" i="18" a="1"/>
  <c r="AB774" i="18" s="1"/>
  <c r="Z774" i="18"/>
  <c r="Y774" i="18"/>
  <c r="X774" i="18"/>
  <c r="W774" i="18"/>
  <c r="V774" i="18"/>
  <c r="U774" i="18"/>
  <c r="T774" i="18"/>
  <c r="S774" i="18"/>
  <c r="R774" i="18"/>
  <c r="Q774" i="18"/>
  <c r="O774" i="18"/>
  <c r="N774" i="18" a="1"/>
  <c r="N774" i="18" s="1"/>
  <c r="M774" i="18"/>
  <c r="L774" i="18"/>
  <c r="K774" i="18"/>
  <c r="BA773" i="18"/>
  <c r="AX773" i="18"/>
  <c r="AZ773" i="18" s="1"/>
  <c r="AW773" i="18"/>
  <c r="AT773" i="18"/>
  <c r="AS773" i="18"/>
  <c r="AK773" i="18"/>
  <c r="AI773" i="18"/>
  <c r="AG773" i="18"/>
  <c r="AE773" i="18"/>
  <c r="AC773" i="18" a="1"/>
  <c r="AC773" i="18" s="1"/>
  <c r="AB773" i="18" a="1"/>
  <c r="AB773" i="18" s="1"/>
  <c r="Z773" i="18"/>
  <c r="Y773" i="18"/>
  <c r="X773" i="18"/>
  <c r="W773" i="18"/>
  <c r="V773" i="18"/>
  <c r="U773" i="18"/>
  <c r="T773" i="18"/>
  <c r="S773" i="18"/>
  <c r="R773" i="18"/>
  <c r="Q773" i="18"/>
  <c r="O773" i="18"/>
  <c r="N773" i="18" a="1"/>
  <c r="N773" i="18" s="1"/>
  <c r="M773" i="18"/>
  <c r="L773" i="18"/>
  <c r="K773" i="18"/>
  <c r="AZ772" i="18"/>
  <c r="AX772" i="18"/>
  <c r="AV772" i="18"/>
  <c r="AT772" i="18"/>
  <c r="AS772" i="18"/>
  <c r="AN772" i="18"/>
  <c r="AH772" i="18"/>
  <c r="AE772" i="18"/>
  <c r="AI772" i="18" s="1"/>
  <c r="AC772" i="18" a="1"/>
  <c r="AC772" i="18" s="1"/>
  <c r="AB772" i="18" a="1"/>
  <c r="AB772" i="18" s="1"/>
  <c r="Z772" i="18"/>
  <c r="Y772" i="18"/>
  <c r="X772" i="18"/>
  <c r="W772" i="18"/>
  <c r="V772" i="18"/>
  <c r="U772" i="18"/>
  <c r="T772" i="18"/>
  <c r="S772" i="18"/>
  <c r="R772" i="18"/>
  <c r="Q772" i="18"/>
  <c r="O772" i="18"/>
  <c r="N772" i="18" a="1"/>
  <c r="N772" i="18" s="1"/>
  <c r="M772" i="18"/>
  <c r="L772" i="18"/>
  <c r="K772" i="18"/>
  <c r="BA771" i="18"/>
  <c r="AY771" i="18"/>
  <c r="AX771" i="18"/>
  <c r="AZ771" i="18" s="1"/>
  <c r="AW771" i="18"/>
  <c r="AU771" i="18"/>
  <c r="AT771" i="18"/>
  <c r="AS771" i="18"/>
  <c r="AQ771" i="18"/>
  <c r="AO771" i="18"/>
  <c r="AM771" i="18"/>
  <c r="AE771" i="18"/>
  <c r="AC771" i="18" a="1"/>
  <c r="AC771" i="18" s="1"/>
  <c r="AB771" i="18" a="1"/>
  <c r="AB771" i="18" s="1"/>
  <c r="Z771" i="18"/>
  <c r="Y771" i="18"/>
  <c r="X771" i="18"/>
  <c r="W771" i="18"/>
  <c r="V771" i="18"/>
  <c r="U771" i="18"/>
  <c r="T771" i="18"/>
  <c r="S771" i="18"/>
  <c r="R771" i="18"/>
  <c r="Q771" i="18"/>
  <c r="O771" i="18"/>
  <c r="N771" i="18" a="1"/>
  <c r="N771" i="18" s="1"/>
  <c r="M771" i="18"/>
  <c r="L771" i="18"/>
  <c r="K771" i="18"/>
  <c r="AX770" i="18"/>
  <c r="AS770" i="18"/>
  <c r="AR770" i="18"/>
  <c r="AQ770" i="18"/>
  <c r="AP770" i="18"/>
  <c r="AO770" i="18"/>
  <c r="AN770" i="18"/>
  <c r="AM770" i="18"/>
  <c r="AL770" i="18"/>
  <c r="AE770" i="18"/>
  <c r="AC770" i="18" a="1"/>
  <c r="AC770" i="18" s="1"/>
  <c r="AB770" i="18" a="1"/>
  <c r="AB770" i="18" s="1"/>
  <c r="Z770" i="18"/>
  <c r="Y770" i="18"/>
  <c r="X770" i="18"/>
  <c r="W770" i="18"/>
  <c r="V770" i="18"/>
  <c r="U770" i="18"/>
  <c r="T770" i="18"/>
  <c r="S770" i="18"/>
  <c r="R770" i="18"/>
  <c r="Q770" i="18"/>
  <c r="O770" i="18"/>
  <c r="N770" i="18" a="1"/>
  <c r="N770" i="18" s="1"/>
  <c r="M770" i="18"/>
  <c r="L770" i="18"/>
  <c r="K770" i="18"/>
  <c r="BA769" i="18"/>
  <c r="AX769" i="18"/>
  <c r="AZ769" i="18" s="1"/>
  <c r="AW769" i="18"/>
  <c r="AT769" i="18"/>
  <c r="AS769" i="18"/>
  <c r="AK769" i="18"/>
  <c r="AI769" i="18"/>
  <c r="AG769" i="18"/>
  <c r="AE769" i="18"/>
  <c r="AC769" i="18" a="1"/>
  <c r="AC769" i="18" s="1"/>
  <c r="AB769" i="18" a="1"/>
  <c r="AB769" i="18" s="1"/>
  <c r="Z769" i="18"/>
  <c r="Y769" i="18"/>
  <c r="X769" i="18"/>
  <c r="W769" i="18"/>
  <c r="V769" i="18"/>
  <c r="U769" i="18"/>
  <c r="T769" i="18"/>
  <c r="S769" i="18"/>
  <c r="R769" i="18"/>
  <c r="Q769" i="18"/>
  <c r="O769" i="18"/>
  <c r="N769" i="18" a="1"/>
  <c r="N769" i="18" s="1"/>
  <c r="M769" i="18"/>
  <c r="L769" i="18"/>
  <c r="K769" i="18"/>
  <c r="AZ768" i="18"/>
  <c r="AX768" i="18"/>
  <c r="AV768" i="18"/>
  <c r="AT768" i="18"/>
  <c r="AS768" i="18"/>
  <c r="AN768" i="18" s="1"/>
  <c r="AH768" i="18"/>
  <c r="AE768" i="18"/>
  <c r="AI768" i="18" s="1"/>
  <c r="AC768" i="18" a="1"/>
  <c r="AC768" i="18" s="1"/>
  <c r="AB768" i="18" a="1"/>
  <c r="AB768" i="18" s="1"/>
  <c r="Z768" i="18"/>
  <c r="Y768" i="18"/>
  <c r="X768" i="18"/>
  <c r="W768" i="18"/>
  <c r="V768" i="18"/>
  <c r="U768" i="18"/>
  <c r="T768" i="18"/>
  <c r="S768" i="18"/>
  <c r="R768" i="18"/>
  <c r="Q768" i="18"/>
  <c r="O768" i="18"/>
  <c r="N768" i="18" a="1"/>
  <c r="N768" i="18" s="1"/>
  <c r="M768" i="18"/>
  <c r="L768" i="18"/>
  <c r="K768" i="18"/>
  <c r="AY767" i="18"/>
  <c r="AX767" i="18"/>
  <c r="AW767" i="18"/>
  <c r="AT767" i="18"/>
  <c r="AS767" i="18"/>
  <c r="AL767" i="18"/>
  <c r="AE767" i="18"/>
  <c r="AC767" i="18" a="1"/>
  <c r="AC767" i="18" s="1"/>
  <c r="AB767" i="18" a="1"/>
  <c r="AB767" i="18" s="1"/>
  <c r="Z767" i="18"/>
  <c r="Y767" i="18"/>
  <c r="X767" i="18"/>
  <c r="W767" i="18"/>
  <c r="V767" i="18"/>
  <c r="U767" i="18"/>
  <c r="T767" i="18"/>
  <c r="S767" i="18"/>
  <c r="R767" i="18"/>
  <c r="Q767" i="18"/>
  <c r="O767" i="18"/>
  <c r="N767" i="18" a="1"/>
  <c r="N767" i="18" s="1"/>
  <c r="M767" i="18"/>
  <c r="L767" i="18"/>
  <c r="K767" i="18"/>
  <c r="AX766" i="18"/>
  <c r="AV766" i="18" s="1"/>
  <c r="AU766" i="18"/>
  <c r="AS766" i="18"/>
  <c r="AR766" i="18"/>
  <c r="AQ766" i="18"/>
  <c r="AP766" i="18"/>
  <c r="AO766" i="18"/>
  <c r="AN766" i="18"/>
  <c r="AM766" i="18"/>
  <c r="AL766" i="18"/>
  <c r="AE766" i="18"/>
  <c r="AI766" i="18" s="1"/>
  <c r="AC766" i="18" a="1"/>
  <c r="AC766" i="18" s="1"/>
  <c r="AB766" i="18" a="1"/>
  <c r="AB766" i="18" s="1"/>
  <c r="Z766" i="18"/>
  <c r="Y766" i="18"/>
  <c r="X766" i="18"/>
  <c r="W766" i="18"/>
  <c r="V766" i="18"/>
  <c r="U766" i="18"/>
  <c r="T766" i="18"/>
  <c r="S766" i="18"/>
  <c r="R766" i="18"/>
  <c r="Q766" i="18"/>
  <c r="O766" i="18"/>
  <c r="N766" i="18" a="1"/>
  <c r="N766" i="18" s="1"/>
  <c r="M766" i="18"/>
  <c r="L766" i="18"/>
  <c r="K766" i="18"/>
  <c r="AX765" i="18"/>
  <c r="AS765" i="18"/>
  <c r="AO765" i="18" s="1"/>
  <c r="AE765" i="18"/>
  <c r="AJ765" i="18" s="1"/>
  <c r="AC765" i="18" a="1"/>
  <c r="AC765" i="18" s="1"/>
  <c r="AB765" i="18" a="1"/>
  <c r="AB765" i="18" s="1"/>
  <c r="Z765" i="18"/>
  <c r="Y765" i="18"/>
  <c r="X765" i="18"/>
  <c r="W765" i="18"/>
  <c r="V765" i="18"/>
  <c r="U765" i="18"/>
  <c r="T765" i="18"/>
  <c r="S765" i="18"/>
  <c r="R765" i="18"/>
  <c r="Q765" i="18"/>
  <c r="O765" i="18"/>
  <c r="N765" i="18" a="1"/>
  <c r="N765" i="18" s="1"/>
  <c r="M765" i="18"/>
  <c r="L765" i="18"/>
  <c r="K765" i="18"/>
  <c r="AX764" i="18"/>
  <c r="AT764" i="18"/>
  <c r="AS764" i="18"/>
  <c r="AO764" i="18"/>
  <c r="AJ764" i="18"/>
  <c r="AE764" i="18"/>
  <c r="AK764" i="18" s="1"/>
  <c r="AC764" i="18" a="1"/>
  <c r="AC764" i="18" s="1"/>
  <c r="AB764" i="18" a="1"/>
  <c r="AB764" i="18" s="1"/>
  <c r="Z764" i="18"/>
  <c r="Y764" i="18"/>
  <c r="X764" i="18"/>
  <c r="W764" i="18"/>
  <c r="V764" i="18"/>
  <c r="U764" i="18"/>
  <c r="T764" i="18"/>
  <c r="S764" i="18"/>
  <c r="R764" i="18"/>
  <c r="Q764" i="18"/>
  <c r="O764" i="18"/>
  <c r="N764" i="18" a="1"/>
  <c r="N764" i="18" s="1"/>
  <c r="M764" i="18"/>
  <c r="L764" i="18"/>
  <c r="K764" i="18"/>
  <c r="BA763" i="18"/>
  <c r="AZ763" i="18"/>
  <c r="AX763" i="18"/>
  <c r="AY763" i="18" s="1"/>
  <c r="AW763" i="18"/>
  <c r="AV763" i="18"/>
  <c r="AT763" i="18"/>
  <c r="AS763" i="18"/>
  <c r="AP763" i="18" s="1"/>
  <c r="AQ763" i="18"/>
  <c r="AE763" i="18"/>
  <c r="AI763" i="18" s="1"/>
  <c r="AC763" i="18" a="1"/>
  <c r="AC763" i="18" s="1"/>
  <c r="AB763" i="18" a="1"/>
  <c r="AB763" i="18" s="1"/>
  <c r="Z763" i="18"/>
  <c r="Y763" i="18"/>
  <c r="X763" i="18"/>
  <c r="W763" i="18"/>
  <c r="V763" i="18"/>
  <c r="U763" i="18"/>
  <c r="T763" i="18"/>
  <c r="S763" i="18"/>
  <c r="R763" i="18"/>
  <c r="Q763" i="18"/>
  <c r="O763" i="18"/>
  <c r="N763" i="18" a="1"/>
  <c r="N763" i="18" s="1"/>
  <c r="M763" i="18"/>
  <c r="L763" i="18"/>
  <c r="K763" i="18"/>
  <c r="AX762" i="18"/>
  <c r="AS762" i="18"/>
  <c r="AQ762" i="18" s="1"/>
  <c r="AR762" i="18"/>
  <c r="AN762" i="18"/>
  <c r="AL762" i="18"/>
  <c r="AH762" i="18"/>
  <c r="AG762" i="18"/>
  <c r="AE762" i="18"/>
  <c r="AI762" i="18" s="1"/>
  <c r="AC762" i="18" a="1"/>
  <c r="AC762" i="18" s="1"/>
  <c r="AB762" i="18" a="1"/>
  <c r="AB762" i="18" s="1"/>
  <c r="Z762" i="18"/>
  <c r="Y762" i="18"/>
  <c r="X762" i="18"/>
  <c r="W762" i="18"/>
  <c r="V762" i="18"/>
  <c r="U762" i="18"/>
  <c r="T762" i="18"/>
  <c r="S762" i="18"/>
  <c r="R762" i="18"/>
  <c r="Q762" i="18"/>
  <c r="O762" i="18"/>
  <c r="N762" i="18" a="1"/>
  <c r="N762" i="18" s="1"/>
  <c r="M762" i="18"/>
  <c r="L762" i="18"/>
  <c r="K762" i="18"/>
  <c r="AX761" i="18"/>
  <c r="AS761" i="18"/>
  <c r="AO761" i="18" s="1"/>
  <c r="AE761" i="18"/>
  <c r="AC761" i="18" a="1"/>
  <c r="AC761" i="18" s="1"/>
  <c r="AB761" i="18" a="1"/>
  <c r="AB761" i="18" s="1"/>
  <c r="Z761" i="18"/>
  <c r="Y761" i="18"/>
  <c r="X761" i="18"/>
  <c r="W761" i="18"/>
  <c r="V761" i="18"/>
  <c r="U761" i="18"/>
  <c r="T761" i="18"/>
  <c r="S761" i="18"/>
  <c r="R761" i="18"/>
  <c r="Q761" i="18"/>
  <c r="O761" i="18"/>
  <c r="N761" i="18" a="1"/>
  <c r="N761" i="18" s="1"/>
  <c r="M761" i="18"/>
  <c r="L761" i="18"/>
  <c r="K761" i="18"/>
  <c r="AX760" i="18"/>
  <c r="AT760" i="18" s="1"/>
  <c r="AS760" i="18"/>
  <c r="AO760" i="18"/>
  <c r="AJ760" i="18"/>
  <c r="AE760" i="18"/>
  <c r="AK760" i="18" s="1"/>
  <c r="AC760" i="18" a="1"/>
  <c r="AC760" i="18" s="1"/>
  <c r="AB760" i="18" a="1"/>
  <c r="AB760" i="18" s="1"/>
  <c r="Z760" i="18"/>
  <c r="Y760" i="18"/>
  <c r="X760" i="18"/>
  <c r="W760" i="18"/>
  <c r="V760" i="18"/>
  <c r="U760" i="18"/>
  <c r="T760" i="18"/>
  <c r="S760" i="18"/>
  <c r="R760" i="18"/>
  <c r="Q760" i="18"/>
  <c r="O760" i="18"/>
  <c r="N760" i="18" a="1"/>
  <c r="N760" i="18" s="1"/>
  <c r="M760" i="18"/>
  <c r="L760" i="18"/>
  <c r="K760" i="18"/>
  <c r="BA759" i="18"/>
  <c r="AZ759" i="18"/>
  <c r="AX759" i="18"/>
  <c r="AY759" i="18" s="1"/>
  <c r="AW759" i="18"/>
  <c r="AV759" i="18"/>
  <c r="AT759" i="18"/>
  <c r="AS759" i="18"/>
  <c r="AP759" i="18" s="1"/>
  <c r="AQ759" i="18"/>
  <c r="AE759" i="18"/>
  <c r="AC759" i="18" a="1"/>
  <c r="AC759" i="18" s="1"/>
  <c r="AB759" i="18" a="1"/>
  <c r="AB759" i="18" s="1"/>
  <c r="Z759" i="18"/>
  <c r="Y759" i="18"/>
  <c r="X759" i="18"/>
  <c r="W759" i="18"/>
  <c r="V759" i="18"/>
  <c r="U759" i="18"/>
  <c r="T759" i="18"/>
  <c r="S759" i="18"/>
  <c r="R759" i="18"/>
  <c r="Q759" i="18"/>
  <c r="O759" i="18"/>
  <c r="N759" i="18" a="1"/>
  <c r="N759" i="18" s="1"/>
  <c r="M759" i="18"/>
  <c r="L759" i="18"/>
  <c r="K759" i="18"/>
  <c r="AX758" i="18"/>
  <c r="AY758" i="18" s="1"/>
  <c r="AV758" i="18"/>
  <c r="AS758" i="18"/>
  <c r="AQ758" i="18" s="1"/>
  <c r="AR758" i="18"/>
  <c r="AP758" i="18"/>
  <c r="AN758" i="18"/>
  <c r="AL758" i="18"/>
  <c r="AK758" i="18"/>
  <c r="AH758" i="18"/>
  <c r="AG758" i="18"/>
  <c r="AF758" i="18"/>
  <c r="AE758" i="18"/>
  <c r="AI758" i="18" s="1"/>
  <c r="AC758" i="18" a="1"/>
  <c r="AC758" i="18" s="1"/>
  <c r="AB758" i="18" a="1"/>
  <c r="AB758" i="18" s="1"/>
  <c r="Z758" i="18"/>
  <c r="Y758" i="18"/>
  <c r="X758" i="18"/>
  <c r="W758" i="18"/>
  <c r="V758" i="18"/>
  <c r="U758" i="18"/>
  <c r="T758" i="18"/>
  <c r="S758" i="18"/>
  <c r="R758" i="18"/>
  <c r="Q758" i="18"/>
  <c r="O758" i="18"/>
  <c r="N758" i="18" a="1"/>
  <c r="N758" i="18" s="1"/>
  <c r="M758" i="18"/>
  <c r="L758" i="18"/>
  <c r="K758" i="18"/>
  <c r="AX757" i="18"/>
  <c r="AZ757" i="18" s="1"/>
  <c r="AW757" i="18"/>
  <c r="AS757" i="18"/>
  <c r="AK757" i="18"/>
  <c r="AE757" i="18"/>
  <c r="AJ757" i="18" s="1"/>
  <c r="AC757" i="18" a="1"/>
  <c r="AC757" i="18" s="1"/>
  <c r="AB757" i="18" a="1"/>
  <c r="AB757" i="18" s="1"/>
  <c r="Z757" i="18"/>
  <c r="Y757" i="18"/>
  <c r="X757" i="18"/>
  <c r="W757" i="18"/>
  <c r="V757" i="18"/>
  <c r="U757" i="18"/>
  <c r="T757" i="18"/>
  <c r="S757" i="18"/>
  <c r="R757" i="18"/>
  <c r="Q757" i="18"/>
  <c r="O757" i="18"/>
  <c r="N757" i="18"/>
  <c r="N757" i="18" a="1"/>
  <c r="M757" i="18"/>
  <c r="L757" i="18"/>
  <c r="K757" i="18"/>
  <c r="AX756" i="18"/>
  <c r="AT756" i="18"/>
  <c r="AS756" i="18"/>
  <c r="AQ756" i="18" s="1"/>
  <c r="AR756" i="18"/>
  <c r="AO756" i="18"/>
  <c r="AN756" i="18"/>
  <c r="AJ756" i="18"/>
  <c r="AH756" i="18"/>
  <c r="AE756" i="18"/>
  <c r="AK756" i="18" s="1"/>
  <c r="AC756" i="18" a="1"/>
  <c r="AC756" i="18" s="1"/>
  <c r="AB756" i="18" a="1"/>
  <c r="AB756" i="18" s="1"/>
  <c r="Z756" i="18"/>
  <c r="Y756" i="18"/>
  <c r="X756" i="18"/>
  <c r="W756" i="18"/>
  <c r="V756" i="18"/>
  <c r="U756" i="18"/>
  <c r="T756" i="18"/>
  <c r="S756" i="18"/>
  <c r="R756" i="18"/>
  <c r="Q756" i="18"/>
  <c r="O756" i="18"/>
  <c r="N756" i="18" a="1"/>
  <c r="N756" i="18" s="1"/>
  <c r="M756" i="18"/>
  <c r="L756" i="18"/>
  <c r="K756" i="18"/>
  <c r="BA755" i="18"/>
  <c r="AZ755" i="18"/>
  <c r="AY755" i="18"/>
  <c r="AX755" i="18"/>
  <c r="AW755" i="18"/>
  <c r="AV755" i="18"/>
  <c r="AU755" i="18"/>
  <c r="AT755" i="18"/>
  <c r="AS755" i="18"/>
  <c r="AP755" i="18" s="1"/>
  <c r="AQ755" i="18"/>
  <c r="AO755" i="18"/>
  <c r="AE755" i="18"/>
  <c r="AI755" i="18" s="1"/>
  <c r="AC755" i="18" a="1"/>
  <c r="AC755" i="18" s="1"/>
  <c r="AB755" i="18" a="1"/>
  <c r="AB755" i="18" s="1"/>
  <c r="Z755" i="18"/>
  <c r="Y755" i="18"/>
  <c r="X755" i="18"/>
  <c r="W755" i="18"/>
  <c r="V755" i="18"/>
  <c r="U755" i="18"/>
  <c r="T755" i="18"/>
  <c r="S755" i="18"/>
  <c r="R755" i="18"/>
  <c r="Q755" i="18"/>
  <c r="O755" i="18"/>
  <c r="N755" i="18" a="1"/>
  <c r="N755" i="18" s="1"/>
  <c r="M755" i="18"/>
  <c r="L755" i="18"/>
  <c r="K755" i="18"/>
  <c r="AX754" i="18"/>
  <c r="AY754" i="18" s="1"/>
  <c r="AV754" i="18"/>
  <c r="AS754" i="18"/>
  <c r="AQ754" i="18" s="1"/>
  <c r="AR754" i="18"/>
  <c r="AP754" i="18"/>
  <c r="AN754" i="18"/>
  <c r="AL754" i="18"/>
  <c r="AK754" i="18"/>
  <c r="AH754" i="18"/>
  <c r="AG754" i="18"/>
  <c r="AF754" i="18"/>
  <c r="AE754" i="18"/>
  <c r="AI754" i="18" s="1"/>
  <c r="AC754" i="18" a="1"/>
  <c r="AC754" i="18" s="1"/>
  <c r="AB754" i="18" a="1"/>
  <c r="AB754" i="18" s="1"/>
  <c r="Z754" i="18"/>
  <c r="Y754" i="18"/>
  <c r="X754" i="18"/>
  <c r="W754" i="18"/>
  <c r="V754" i="18"/>
  <c r="U754" i="18"/>
  <c r="T754" i="18"/>
  <c r="S754" i="18"/>
  <c r="R754" i="18"/>
  <c r="Q754" i="18"/>
  <c r="O754" i="18"/>
  <c r="N754" i="18" a="1"/>
  <c r="N754" i="18" s="1"/>
  <c r="M754" i="18"/>
  <c r="L754" i="18"/>
  <c r="K754" i="18"/>
  <c r="AX753" i="18"/>
  <c r="AZ753" i="18" s="1"/>
  <c r="AW753" i="18"/>
  <c r="AS753" i="18"/>
  <c r="AO753" i="18"/>
  <c r="AE753" i="18"/>
  <c r="AJ753" i="18" s="1"/>
  <c r="AC753" i="18" a="1"/>
  <c r="AC753" i="18" s="1"/>
  <c r="AB753" i="18" a="1"/>
  <c r="AB753" i="18" s="1"/>
  <c r="Z753" i="18"/>
  <c r="Y753" i="18"/>
  <c r="X753" i="18"/>
  <c r="W753" i="18"/>
  <c r="V753" i="18"/>
  <c r="U753" i="18"/>
  <c r="T753" i="18"/>
  <c r="S753" i="18"/>
  <c r="R753" i="18"/>
  <c r="Q753" i="18"/>
  <c r="O753" i="18"/>
  <c r="N753" i="18" a="1"/>
  <c r="N753" i="18" s="1"/>
  <c r="M753" i="18"/>
  <c r="L753" i="18"/>
  <c r="K753" i="18"/>
  <c r="AX752" i="18"/>
  <c r="AS752" i="18"/>
  <c r="AQ752" i="18" s="1"/>
  <c r="AR752" i="18"/>
  <c r="AO752" i="18"/>
  <c r="AN752" i="18"/>
  <c r="AJ752" i="18"/>
  <c r="AH752" i="18"/>
  <c r="AE752" i="18"/>
  <c r="AK752" i="18" s="1"/>
  <c r="AC752" i="18" a="1"/>
  <c r="AC752" i="18" s="1"/>
  <c r="AB752" i="18" a="1"/>
  <c r="AB752" i="18" s="1"/>
  <c r="Z752" i="18"/>
  <c r="Y752" i="18"/>
  <c r="X752" i="18"/>
  <c r="W752" i="18"/>
  <c r="V752" i="18"/>
  <c r="U752" i="18"/>
  <c r="T752" i="18"/>
  <c r="S752" i="18"/>
  <c r="R752" i="18"/>
  <c r="Q752" i="18"/>
  <c r="O752" i="18"/>
  <c r="N752" i="18" a="1"/>
  <c r="N752" i="18" s="1"/>
  <c r="M752" i="18"/>
  <c r="L752" i="18"/>
  <c r="K752" i="18"/>
  <c r="BA751" i="18"/>
  <c r="AZ751" i="18"/>
  <c r="AY751" i="18"/>
  <c r="AX751" i="18"/>
  <c r="AW751" i="18"/>
  <c r="AV751" i="18"/>
  <c r="AU751" i="18"/>
  <c r="AT751" i="18"/>
  <c r="AS751" i="18"/>
  <c r="AP751" i="18" s="1"/>
  <c r="AQ751" i="18"/>
  <c r="AO751" i="18"/>
  <c r="AE751" i="18"/>
  <c r="AC751" i="18" a="1"/>
  <c r="AC751" i="18" s="1"/>
  <c r="AB751" i="18" a="1"/>
  <c r="AB751" i="18" s="1"/>
  <c r="Z751" i="18"/>
  <c r="Y751" i="18"/>
  <c r="X751" i="18"/>
  <c r="W751" i="18"/>
  <c r="V751" i="18"/>
  <c r="U751" i="18"/>
  <c r="T751" i="18"/>
  <c r="S751" i="18"/>
  <c r="R751" i="18"/>
  <c r="Q751" i="18"/>
  <c r="O751" i="18"/>
  <c r="N751" i="18"/>
  <c r="N751" i="18" a="1"/>
  <c r="M751" i="18"/>
  <c r="L751" i="18"/>
  <c r="K751" i="18"/>
  <c r="AX750" i="18"/>
  <c r="AY750" i="18" s="1"/>
  <c r="AV750" i="18"/>
  <c r="AT750" i="18"/>
  <c r="AS750" i="18"/>
  <c r="AQ750" i="18" s="1"/>
  <c r="AR750" i="18"/>
  <c r="AP750" i="18"/>
  <c r="AO750" i="18"/>
  <c r="AN750" i="18"/>
  <c r="AL750" i="18"/>
  <c r="AJ750" i="18"/>
  <c r="AE750" i="18"/>
  <c r="AC750" i="18" a="1"/>
  <c r="AC750" i="18" s="1"/>
  <c r="AB750" i="18" a="1"/>
  <c r="AB750" i="18" s="1"/>
  <c r="Z750" i="18"/>
  <c r="Y750" i="18"/>
  <c r="X750" i="18"/>
  <c r="W750" i="18"/>
  <c r="V750" i="18"/>
  <c r="U750" i="18"/>
  <c r="T750" i="18"/>
  <c r="S750" i="18"/>
  <c r="R750" i="18"/>
  <c r="Q750" i="18"/>
  <c r="O750" i="18"/>
  <c r="N750" i="18" a="1"/>
  <c r="N750" i="18" s="1"/>
  <c r="M750" i="18"/>
  <c r="L750" i="18"/>
  <c r="K750" i="18"/>
  <c r="BA749" i="18"/>
  <c r="AX749" i="18"/>
  <c r="AZ749" i="18" s="1"/>
  <c r="AW749" i="18"/>
  <c r="AU749" i="18"/>
  <c r="AS749" i="18"/>
  <c r="AO749" i="18" s="1"/>
  <c r="AK749" i="18"/>
  <c r="AG749" i="18"/>
  <c r="AE749" i="18"/>
  <c r="AJ749" i="18" s="1"/>
  <c r="AC749" i="18" a="1"/>
  <c r="AC749" i="18" s="1"/>
  <c r="AB749" i="18" a="1"/>
  <c r="AB749" i="18" s="1"/>
  <c r="Z749" i="18"/>
  <c r="Y749" i="18"/>
  <c r="X749" i="18"/>
  <c r="W749" i="18"/>
  <c r="V749" i="18"/>
  <c r="U749" i="18"/>
  <c r="T749" i="18"/>
  <c r="S749" i="18"/>
  <c r="R749" i="18"/>
  <c r="Q749" i="18"/>
  <c r="O749" i="18"/>
  <c r="N749" i="18" a="1"/>
  <c r="N749" i="18" s="1"/>
  <c r="M749" i="18"/>
  <c r="L749" i="18"/>
  <c r="K749" i="18"/>
  <c r="AX748" i="18"/>
  <c r="AT748" i="18" s="1"/>
  <c r="AS748" i="18"/>
  <c r="AP748" i="18" s="1"/>
  <c r="AR748" i="18"/>
  <c r="AQ748" i="18"/>
  <c r="AO748" i="18"/>
  <c r="AN748" i="18"/>
  <c r="AM748" i="18"/>
  <c r="AJ748" i="18"/>
  <c r="AH748" i="18"/>
  <c r="AF748" i="18"/>
  <c r="AE748" i="18"/>
  <c r="AK748" i="18" s="1"/>
  <c r="AC748" i="18" a="1"/>
  <c r="AC748" i="18" s="1"/>
  <c r="AB748" i="18" a="1"/>
  <c r="AB748" i="18" s="1"/>
  <c r="Z748" i="18"/>
  <c r="Y748" i="18"/>
  <c r="X748" i="18"/>
  <c r="W748" i="18"/>
  <c r="V748" i="18"/>
  <c r="U748" i="18"/>
  <c r="T748" i="18"/>
  <c r="S748" i="18"/>
  <c r="R748" i="18"/>
  <c r="Q748" i="18"/>
  <c r="O748" i="18"/>
  <c r="N748" i="18" a="1"/>
  <c r="N748" i="18" s="1"/>
  <c r="M748" i="18"/>
  <c r="L748" i="18"/>
  <c r="K748" i="18"/>
  <c r="AX747" i="18"/>
  <c r="AT747" i="18"/>
  <c r="AS747" i="18"/>
  <c r="AP747" i="18" s="1"/>
  <c r="AQ747" i="18"/>
  <c r="AO747" i="18"/>
  <c r="AM747" i="18"/>
  <c r="AE747" i="18"/>
  <c r="AI747" i="18" s="1"/>
  <c r="AC747" i="18" a="1"/>
  <c r="AC747" i="18" s="1"/>
  <c r="AB747" i="18" a="1"/>
  <c r="AB747" i="18" s="1"/>
  <c r="Z747" i="18"/>
  <c r="Y747" i="18"/>
  <c r="X747" i="18"/>
  <c r="W747" i="18"/>
  <c r="V747" i="18"/>
  <c r="U747" i="18"/>
  <c r="T747" i="18"/>
  <c r="S747" i="18"/>
  <c r="R747" i="18"/>
  <c r="Q747" i="18"/>
  <c r="O747" i="18"/>
  <c r="N747" i="18"/>
  <c r="N747" i="18" a="1"/>
  <c r="M747" i="18"/>
  <c r="L747" i="18"/>
  <c r="K747" i="18"/>
  <c r="AX746" i="18"/>
  <c r="AY746" i="18" s="1"/>
  <c r="AV746" i="18"/>
  <c r="AT746" i="18"/>
  <c r="AS746" i="18"/>
  <c r="AQ746" i="18" s="1"/>
  <c r="AR746" i="18"/>
  <c r="AP746" i="18"/>
  <c r="AO746" i="18"/>
  <c r="AN746" i="18"/>
  <c r="AL746" i="18"/>
  <c r="AJ746" i="18"/>
  <c r="AE746" i="18"/>
  <c r="AC746" i="18" a="1"/>
  <c r="AC746" i="18" s="1"/>
  <c r="AB746" i="18" a="1"/>
  <c r="AB746" i="18" s="1"/>
  <c r="Z746" i="18"/>
  <c r="Y746" i="18"/>
  <c r="X746" i="18"/>
  <c r="W746" i="18"/>
  <c r="V746" i="18"/>
  <c r="U746" i="18"/>
  <c r="T746" i="18"/>
  <c r="S746" i="18"/>
  <c r="R746" i="18"/>
  <c r="Q746" i="18"/>
  <c r="O746" i="18"/>
  <c r="N746" i="18" a="1"/>
  <c r="N746" i="18" s="1"/>
  <c r="M746" i="18"/>
  <c r="L746" i="18"/>
  <c r="K746" i="18"/>
  <c r="BA745" i="18"/>
  <c r="AX745" i="18"/>
  <c r="AZ745" i="18" s="1"/>
  <c r="AW745" i="18"/>
  <c r="AU745" i="18"/>
  <c r="AS745" i="18"/>
  <c r="AO745" i="18"/>
  <c r="AK745" i="18"/>
  <c r="AE745" i="18"/>
  <c r="AJ745" i="18" s="1"/>
  <c r="AC745" i="18" a="1"/>
  <c r="AC745" i="18" s="1"/>
  <c r="AB745" i="18" a="1"/>
  <c r="AB745" i="18" s="1"/>
  <c r="Z745" i="18"/>
  <c r="Y745" i="18"/>
  <c r="X745" i="18"/>
  <c r="W745" i="18"/>
  <c r="V745" i="18"/>
  <c r="U745" i="18"/>
  <c r="T745" i="18"/>
  <c r="S745" i="18"/>
  <c r="R745" i="18"/>
  <c r="Q745" i="18"/>
  <c r="O745" i="18"/>
  <c r="N745" i="18"/>
  <c r="N745" i="18" a="1"/>
  <c r="M745" i="18"/>
  <c r="L745" i="18"/>
  <c r="K745" i="18"/>
  <c r="AX744" i="18"/>
  <c r="AT744" i="18" s="1"/>
  <c r="AS744" i="18"/>
  <c r="AP744" i="18" s="1"/>
  <c r="AR744" i="18"/>
  <c r="AQ744" i="18"/>
  <c r="AO744" i="18"/>
  <c r="AN744" i="18"/>
  <c r="AM744" i="18"/>
  <c r="AJ744" i="18"/>
  <c r="AH744" i="18"/>
  <c r="AF744" i="18"/>
  <c r="AE744" i="18"/>
  <c r="AK744" i="18" s="1"/>
  <c r="AC744" i="18" a="1"/>
  <c r="AC744" i="18" s="1"/>
  <c r="AB744" i="18" a="1"/>
  <c r="AB744" i="18" s="1"/>
  <c r="Z744" i="18"/>
  <c r="Y744" i="18"/>
  <c r="X744" i="18"/>
  <c r="W744" i="18"/>
  <c r="V744" i="18"/>
  <c r="U744" i="18"/>
  <c r="T744" i="18"/>
  <c r="S744" i="18"/>
  <c r="R744" i="18"/>
  <c r="Q744" i="18"/>
  <c r="O744" i="18"/>
  <c r="N744" i="18" a="1"/>
  <c r="N744" i="18" s="1"/>
  <c r="M744" i="18"/>
  <c r="L744" i="18"/>
  <c r="K744" i="18"/>
  <c r="AX743" i="18"/>
  <c r="AT743" i="18" s="1"/>
  <c r="AS743" i="18"/>
  <c r="AP743" i="18" s="1"/>
  <c r="AQ743" i="18"/>
  <c r="AO743" i="18"/>
  <c r="AM743" i="18"/>
  <c r="AE743" i="18"/>
  <c r="AC743" i="18" a="1"/>
  <c r="AC743" i="18" s="1"/>
  <c r="AB743" i="18" a="1"/>
  <c r="AB743" i="18" s="1"/>
  <c r="Z743" i="18"/>
  <c r="Y743" i="18"/>
  <c r="X743" i="18"/>
  <c r="W743" i="18"/>
  <c r="V743" i="18"/>
  <c r="U743" i="18"/>
  <c r="T743" i="18"/>
  <c r="S743" i="18"/>
  <c r="R743" i="18"/>
  <c r="Q743" i="18"/>
  <c r="O743" i="18"/>
  <c r="N743" i="18" a="1"/>
  <c r="N743" i="18" s="1"/>
  <c r="M743" i="18"/>
  <c r="L743" i="18"/>
  <c r="K743" i="18"/>
  <c r="AZ742" i="18"/>
  <c r="AX742" i="18"/>
  <c r="AY742" i="18" s="1"/>
  <c r="AV742" i="18"/>
  <c r="AT742" i="18"/>
  <c r="AS742" i="18"/>
  <c r="AN742" i="18"/>
  <c r="AH742" i="18"/>
  <c r="AE742" i="18"/>
  <c r="AI742" i="18" s="1"/>
  <c r="AC742" i="18" a="1"/>
  <c r="AC742" i="18" s="1"/>
  <c r="AB742" i="18" a="1"/>
  <c r="AB742" i="18" s="1"/>
  <c r="Z742" i="18"/>
  <c r="Y742" i="18"/>
  <c r="X742" i="18"/>
  <c r="W742" i="18"/>
  <c r="V742" i="18"/>
  <c r="U742" i="18"/>
  <c r="T742" i="18"/>
  <c r="S742" i="18"/>
  <c r="R742" i="18"/>
  <c r="Q742" i="18"/>
  <c r="O742" i="18"/>
  <c r="N742" i="18" a="1"/>
  <c r="N742" i="18" s="1"/>
  <c r="M742" i="18"/>
  <c r="L742" i="18"/>
  <c r="K742" i="18"/>
  <c r="BA741" i="18"/>
  <c r="AY741" i="18"/>
  <c r="AX741" i="18"/>
  <c r="AZ741" i="18" s="1"/>
  <c r="AW741" i="18"/>
  <c r="AU741" i="18"/>
  <c r="AT741" i="18"/>
  <c r="AS741" i="18"/>
  <c r="AE741" i="18"/>
  <c r="AC741" i="18" a="1"/>
  <c r="AC741" i="18" s="1"/>
  <c r="AB741" i="18" a="1"/>
  <c r="AB741" i="18" s="1"/>
  <c r="Z741" i="18"/>
  <c r="Y741" i="18"/>
  <c r="X741" i="18"/>
  <c r="W741" i="18"/>
  <c r="V741" i="18"/>
  <c r="U741" i="18"/>
  <c r="T741" i="18"/>
  <c r="S741" i="18"/>
  <c r="R741" i="18"/>
  <c r="Q741" i="18"/>
  <c r="O741" i="18"/>
  <c r="N741" i="18" a="1"/>
  <c r="N741" i="18" s="1"/>
  <c r="M741" i="18"/>
  <c r="L741" i="18"/>
  <c r="K741" i="18"/>
  <c r="AX740" i="18"/>
  <c r="AT740" i="18"/>
  <c r="AS740" i="18"/>
  <c r="AR740" i="18"/>
  <c r="AQ740" i="18"/>
  <c r="AP740" i="18"/>
  <c r="AO740" i="18"/>
  <c r="AN740" i="18"/>
  <c r="AM740" i="18"/>
  <c r="AL740" i="18"/>
  <c r="AE740" i="18"/>
  <c r="AC740" i="18" a="1"/>
  <c r="AC740" i="18" s="1"/>
  <c r="AB740" i="18" a="1"/>
  <c r="AB740" i="18" s="1"/>
  <c r="Z740" i="18"/>
  <c r="Y740" i="18"/>
  <c r="X740" i="18"/>
  <c r="W740" i="18"/>
  <c r="V740" i="18"/>
  <c r="U740" i="18"/>
  <c r="T740" i="18"/>
  <c r="S740" i="18"/>
  <c r="R740" i="18"/>
  <c r="Q740" i="18"/>
  <c r="O740" i="18"/>
  <c r="N740" i="18" a="1"/>
  <c r="N740" i="18" s="1"/>
  <c r="M740" i="18"/>
  <c r="L740" i="18"/>
  <c r="K740" i="18"/>
  <c r="BA739" i="18"/>
  <c r="AX739" i="18"/>
  <c r="AZ739" i="18" s="1"/>
  <c r="AW739" i="18"/>
  <c r="AT739" i="18"/>
  <c r="AS739" i="18"/>
  <c r="AI739" i="18"/>
  <c r="AE739" i="18"/>
  <c r="AC739" i="18" a="1"/>
  <c r="AC739" i="18" s="1"/>
  <c r="AB739" i="18" a="1"/>
  <c r="AB739" i="18" s="1"/>
  <c r="Z739" i="18"/>
  <c r="Y739" i="18"/>
  <c r="X739" i="18"/>
  <c r="W739" i="18"/>
  <c r="V739" i="18"/>
  <c r="U739" i="18"/>
  <c r="T739" i="18"/>
  <c r="S739" i="18"/>
  <c r="R739" i="18"/>
  <c r="Q739" i="18"/>
  <c r="O739" i="18"/>
  <c r="N739" i="18" a="1"/>
  <c r="N739" i="18" s="1"/>
  <c r="M739" i="18"/>
  <c r="L739" i="18"/>
  <c r="K739" i="18"/>
  <c r="AZ738" i="18"/>
  <c r="AX738" i="18"/>
  <c r="AY738" i="18" s="1"/>
  <c r="AV738" i="18"/>
  <c r="AT738" i="18"/>
  <c r="AS738" i="18"/>
  <c r="AN738" i="18"/>
  <c r="AH738" i="18"/>
  <c r="AE738" i="18"/>
  <c r="AI738" i="18" s="1"/>
  <c r="AC738" i="18" a="1"/>
  <c r="AC738" i="18" s="1"/>
  <c r="AB738" i="18" a="1"/>
  <c r="AB738" i="18" s="1"/>
  <c r="Z738" i="18"/>
  <c r="Y738" i="18"/>
  <c r="X738" i="18"/>
  <c r="W738" i="18"/>
  <c r="V738" i="18"/>
  <c r="U738" i="18"/>
  <c r="T738" i="18"/>
  <c r="S738" i="18"/>
  <c r="R738" i="18"/>
  <c r="Q738" i="18"/>
  <c r="O738" i="18"/>
  <c r="N738" i="18" a="1"/>
  <c r="N738" i="18" s="1"/>
  <c r="M738" i="18"/>
  <c r="L738" i="18"/>
  <c r="K738" i="18"/>
  <c r="BA737" i="18"/>
  <c r="AY737" i="18"/>
  <c r="AX737" i="18"/>
  <c r="AZ737" i="18" s="1"/>
  <c r="AW737" i="18"/>
  <c r="AU737" i="18"/>
  <c r="AT737" i="18"/>
  <c r="AS737" i="18"/>
  <c r="AO737" i="18"/>
  <c r="AK737" i="18"/>
  <c r="AG737" i="18"/>
  <c r="AE737" i="18"/>
  <c r="AJ737" i="18" s="1"/>
  <c r="AC737" i="18" a="1"/>
  <c r="AC737" i="18" s="1"/>
  <c r="AB737" i="18" a="1"/>
  <c r="AB737" i="18" s="1"/>
  <c r="Z737" i="18"/>
  <c r="Y737" i="18"/>
  <c r="X737" i="18"/>
  <c r="W737" i="18"/>
  <c r="V737" i="18"/>
  <c r="U737" i="18"/>
  <c r="T737" i="18"/>
  <c r="S737" i="18"/>
  <c r="R737" i="18"/>
  <c r="Q737" i="18"/>
  <c r="O737" i="18"/>
  <c r="N737" i="18" a="1"/>
  <c r="N737" i="18" s="1"/>
  <c r="M737" i="18"/>
  <c r="L737" i="18"/>
  <c r="K737" i="18"/>
  <c r="AX736" i="18"/>
  <c r="AS736" i="18"/>
  <c r="AR736" i="18"/>
  <c r="AQ736" i="18"/>
  <c r="AP736" i="18"/>
  <c r="AO736" i="18"/>
  <c r="AN736" i="18"/>
  <c r="AM736" i="18"/>
  <c r="AL736" i="18"/>
  <c r="AE736" i="18"/>
  <c r="AC736" i="18" a="1"/>
  <c r="AC736" i="18" s="1"/>
  <c r="AB736" i="18" a="1"/>
  <c r="AB736" i="18" s="1"/>
  <c r="Z736" i="18"/>
  <c r="Y736" i="18"/>
  <c r="X736" i="18"/>
  <c r="W736" i="18"/>
  <c r="V736" i="18"/>
  <c r="U736" i="18"/>
  <c r="T736" i="18"/>
  <c r="S736" i="18"/>
  <c r="R736" i="18"/>
  <c r="Q736" i="18"/>
  <c r="O736" i="18"/>
  <c r="N736" i="18" a="1"/>
  <c r="N736" i="18" s="1"/>
  <c r="M736" i="18"/>
  <c r="L736" i="18"/>
  <c r="K736" i="18"/>
  <c r="BA735" i="18"/>
  <c r="AX735" i="18"/>
  <c r="AZ735" i="18" s="1"/>
  <c r="AW735" i="18"/>
  <c r="AT735" i="18"/>
  <c r="AS735" i="18"/>
  <c r="AE735" i="18"/>
  <c r="AC735" i="18" a="1"/>
  <c r="AC735" i="18" s="1"/>
  <c r="AB735" i="18" a="1"/>
  <c r="AB735" i="18" s="1"/>
  <c r="Z735" i="18"/>
  <c r="Y735" i="18"/>
  <c r="X735" i="18"/>
  <c r="W735" i="18"/>
  <c r="V735" i="18"/>
  <c r="U735" i="18"/>
  <c r="T735" i="18"/>
  <c r="S735" i="18"/>
  <c r="R735" i="18"/>
  <c r="Q735" i="18"/>
  <c r="O735" i="18"/>
  <c r="N735" i="18" a="1"/>
  <c r="N735" i="18" s="1"/>
  <c r="M735" i="18"/>
  <c r="L735" i="18"/>
  <c r="K735" i="18"/>
  <c r="AX734" i="18"/>
  <c r="AS734" i="18"/>
  <c r="AQ734" i="18" s="1"/>
  <c r="AR734" i="18"/>
  <c r="AN734" i="18"/>
  <c r="AL734" i="18"/>
  <c r="AH734" i="18"/>
  <c r="AG734" i="18"/>
  <c r="AE734" i="18"/>
  <c r="AI734" i="18" s="1"/>
  <c r="AC734" i="18" a="1"/>
  <c r="AC734" i="18" s="1"/>
  <c r="AB734" i="18" a="1"/>
  <c r="AB734" i="18" s="1"/>
  <c r="Z734" i="18"/>
  <c r="Y734" i="18"/>
  <c r="X734" i="18"/>
  <c r="W734" i="18"/>
  <c r="V734" i="18"/>
  <c r="U734" i="18"/>
  <c r="T734" i="18"/>
  <c r="S734" i="18"/>
  <c r="R734" i="18"/>
  <c r="Q734" i="18"/>
  <c r="O734" i="18"/>
  <c r="N734" i="18" a="1"/>
  <c r="N734" i="18" s="1"/>
  <c r="M734" i="18"/>
  <c r="L734" i="18"/>
  <c r="K734" i="18"/>
  <c r="AX733" i="18"/>
  <c r="AS733" i="18"/>
  <c r="AO733" i="18" s="1"/>
  <c r="AE733" i="18"/>
  <c r="AJ733" i="18" s="1"/>
  <c r="AC733" i="18" a="1"/>
  <c r="AC733" i="18" s="1"/>
  <c r="AB733" i="18" a="1"/>
  <c r="AB733" i="18" s="1"/>
  <c r="Z733" i="18"/>
  <c r="Y733" i="18"/>
  <c r="X733" i="18"/>
  <c r="W733" i="18"/>
  <c r="V733" i="18"/>
  <c r="U733" i="18"/>
  <c r="T733" i="18"/>
  <c r="S733" i="18"/>
  <c r="R733" i="18"/>
  <c r="Q733" i="18"/>
  <c r="O733" i="18"/>
  <c r="N733" i="18" a="1"/>
  <c r="N733" i="18" s="1"/>
  <c r="M733" i="18"/>
  <c r="L733" i="18"/>
  <c r="K733" i="18"/>
  <c r="AX732" i="18"/>
  <c r="AT732" i="18"/>
  <c r="AS732" i="18"/>
  <c r="AO732" i="18" s="1"/>
  <c r="AJ732" i="18"/>
  <c r="AE732" i="18"/>
  <c r="AK732" i="18" s="1"/>
  <c r="AC732" i="18" a="1"/>
  <c r="AC732" i="18" s="1"/>
  <c r="AB732" i="18" a="1"/>
  <c r="AB732" i="18" s="1"/>
  <c r="Z732" i="18"/>
  <c r="Y732" i="18"/>
  <c r="X732" i="18"/>
  <c r="W732" i="18"/>
  <c r="V732" i="18"/>
  <c r="U732" i="18"/>
  <c r="T732" i="18"/>
  <c r="S732" i="18"/>
  <c r="R732" i="18"/>
  <c r="Q732" i="18"/>
  <c r="O732" i="18"/>
  <c r="N732" i="18" a="1"/>
  <c r="N732" i="18" s="1"/>
  <c r="M732" i="18"/>
  <c r="L732" i="18"/>
  <c r="K732" i="18"/>
  <c r="BA731" i="18"/>
  <c r="AZ731" i="18"/>
  <c r="AX731" i="18"/>
  <c r="AY731" i="18" s="1"/>
  <c r="AW731" i="18"/>
  <c r="AV731" i="18"/>
  <c r="AT731" i="18"/>
  <c r="AS731" i="18"/>
  <c r="AP731" i="18" s="1"/>
  <c r="AQ731" i="18"/>
  <c r="AE731" i="18"/>
  <c r="AI731" i="18" s="1"/>
  <c r="AC731" i="18" a="1"/>
  <c r="AC731" i="18" s="1"/>
  <c r="AB731" i="18" a="1"/>
  <c r="AB731" i="18" s="1"/>
  <c r="Z731" i="18"/>
  <c r="Y731" i="18"/>
  <c r="X731" i="18"/>
  <c r="W731" i="18"/>
  <c r="V731" i="18"/>
  <c r="U731" i="18"/>
  <c r="T731" i="18"/>
  <c r="S731" i="18"/>
  <c r="R731" i="18"/>
  <c r="Q731" i="18"/>
  <c r="O731" i="18"/>
  <c r="N731" i="18" a="1"/>
  <c r="N731" i="18" s="1"/>
  <c r="M731" i="18"/>
  <c r="L731" i="18"/>
  <c r="K731" i="18"/>
  <c r="AX730" i="18"/>
  <c r="AS730" i="18"/>
  <c r="AQ730" i="18" s="1"/>
  <c r="AR730" i="18"/>
  <c r="AN730" i="18"/>
  <c r="AL730" i="18"/>
  <c r="AH730" i="18"/>
  <c r="AG730" i="18"/>
  <c r="AE730" i="18"/>
  <c r="AI730" i="18" s="1"/>
  <c r="AC730" i="18" a="1"/>
  <c r="AC730" i="18" s="1"/>
  <c r="AB730" i="18" a="1"/>
  <c r="AB730" i="18" s="1"/>
  <c r="Z730" i="18"/>
  <c r="Y730" i="18"/>
  <c r="X730" i="18"/>
  <c r="W730" i="18"/>
  <c r="V730" i="18"/>
  <c r="U730" i="18"/>
  <c r="T730" i="18"/>
  <c r="S730" i="18"/>
  <c r="R730" i="18"/>
  <c r="Q730" i="18"/>
  <c r="O730" i="18"/>
  <c r="N730" i="18" a="1"/>
  <c r="N730" i="18" s="1"/>
  <c r="M730" i="18"/>
  <c r="L730" i="18"/>
  <c r="K730" i="18"/>
  <c r="AX729" i="18"/>
  <c r="AS729" i="18"/>
  <c r="AO729" i="18" s="1"/>
  <c r="AE729" i="18"/>
  <c r="AC729" i="18" a="1"/>
  <c r="AC729" i="18" s="1"/>
  <c r="AB729" i="18" a="1"/>
  <c r="AB729" i="18" s="1"/>
  <c r="Z729" i="18"/>
  <c r="Y729" i="18"/>
  <c r="X729" i="18"/>
  <c r="W729" i="18"/>
  <c r="V729" i="18"/>
  <c r="U729" i="18"/>
  <c r="T729" i="18"/>
  <c r="S729" i="18"/>
  <c r="R729" i="18"/>
  <c r="Q729" i="18"/>
  <c r="O729" i="18"/>
  <c r="N729" i="18" a="1"/>
  <c r="N729" i="18" s="1"/>
  <c r="M729" i="18"/>
  <c r="L729" i="18"/>
  <c r="K729" i="18"/>
  <c r="AX728" i="18"/>
  <c r="AT728" i="18" s="1"/>
  <c r="AS728" i="18"/>
  <c r="AO728" i="18"/>
  <c r="AJ728" i="18"/>
  <c r="AE728" i="18"/>
  <c r="AK728" i="18" s="1"/>
  <c r="AC728" i="18" a="1"/>
  <c r="AC728" i="18" s="1"/>
  <c r="AB728" i="18" a="1"/>
  <c r="AB728" i="18" s="1"/>
  <c r="Z728" i="18"/>
  <c r="Y728" i="18"/>
  <c r="X728" i="18"/>
  <c r="W728" i="18"/>
  <c r="V728" i="18"/>
  <c r="U728" i="18"/>
  <c r="T728" i="18"/>
  <c r="S728" i="18"/>
  <c r="R728" i="18"/>
  <c r="Q728" i="18"/>
  <c r="O728" i="18"/>
  <c r="N728" i="18" a="1"/>
  <c r="N728" i="18" s="1"/>
  <c r="M728" i="18"/>
  <c r="L728" i="18"/>
  <c r="K728" i="18"/>
  <c r="BA727" i="18"/>
  <c r="AZ727" i="18"/>
  <c r="AX727" i="18"/>
  <c r="AY727" i="18" s="1"/>
  <c r="AW727" i="18"/>
  <c r="AV727" i="18"/>
  <c r="AT727" i="18"/>
  <c r="AS727" i="18"/>
  <c r="AP727" i="18" s="1"/>
  <c r="AQ727" i="18"/>
  <c r="AE727" i="18"/>
  <c r="AC727" i="18" a="1"/>
  <c r="AC727" i="18" s="1"/>
  <c r="AB727" i="18" a="1"/>
  <c r="AB727" i="18" s="1"/>
  <c r="Z727" i="18"/>
  <c r="Y727" i="18"/>
  <c r="X727" i="18"/>
  <c r="W727" i="18"/>
  <c r="V727" i="18"/>
  <c r="U727" i="18"/>
  <c r="T727" i="18"/>
  <c r="S727" i="18"/>
  <c r="R727" i="18"/>
  <c r="Q727" i="18"/>
  <c r="O727" i="18"/>
  <c r="N727" i="18" a="1"/>
  <c r="N727" i="18" s="1"/>
  <c r="M727" i="18"/>
  <c r="L727" i="18"/>
  <c r="K727" i="18"/>
  <c r="AX726" i="18"/>
  <c r="AY726" i="18" s="1"/>
  <c r="AV726" i="18"/>
  <c r="AS726" i="18"/>
  <c r="AQ726" i="18" s="1"/>
  <c r="AR726" i="18"/>
  <c r="AP726" i="18"/>
  <c r="AN726" i="18"/>
  <c r="AL726" i="18"/>
  <c r="AK726" i="18"/>
  <c r="AH726" i="18"/>
  <c r="AG726" i="18"/>
  <c r="AF726" i="18"/>
  <c r="AE726" i="18"/>
  <c r="AI726" i="18" s="1"/>
  <c r="AC726" i="18" a="1"/>
  <c r="AC726" i="18" s="1"/>
  <c r="AB726" i="18" a="1"/>
  <c r="AB726" i="18" s="1"/>
  <c r="Z726" i="18"/>
  <c r="Y726" i="18"/>
  <c r="X726" i="18"/>
  <c r="W726" i="18"/>
  <c r="V726" i="18"/>
  <c r="U726" i="18"/>
  <c r="T726" i="18"/>
  <c r="S726" i="18"/>
  <c r="R726" i="18"/>
  <c r="Q726" i="18"/>
  <c r="O726" i="18"/>
  <c r="N726" i="18" a="1"/>
  <c r="N726" i="18" s="1"/>
  <c r="M726" i="18"/>
  <c r="L726" i="18"/>
  <c r="K726" i="18"/>
  <c r="AX725" i="18"/>
  <c r="AZ725" i="18" s="1"/>
  <c r="AW725" i="18"/>
  <c r="AS725" i="18"/>
  <c r="AK725" i="18"/>
  <c r="AE725" i="18"/>
  <c r="AJ725" i="18" s="1"/>
  <c r="AC725" i="18" a="1"/>
  <c r="AC725" i="18" s="1"/>
  <c r="AB725" i="18" a="1"/>
  <c r="AB725" i="18" s="1"/>
  <c r="Z725" i="18"/>
  <c r="Y725" i="18"/>
  <c r="X725" i="18"/>
  <c r="W725" i="18"/>
  <c r="V725" i="18"/>
  <c r="U725" i="18"/>
  <c r="T725" i="18"/>
  <c r="S725" i="18"/>
  <c r="R725" i="18"/>
  <c r="Q725" i="18"/>
  <c r="O725" i="18"/>
  <c r="N725" i="18"/>
  <c r="N725" i="18" a="1"/>
  <c r="M725" i="18"/>
  <c r="L725" i="18"/>
  <c r="K725" i="18"/>
  <c r="AX724" i="18"/>
  <c r="AT724" i="18"/>
  <c r="AS724" i="18"/>
  <c r="AQ724" i="18" s="1"/>
  <c r="AR724" i="18"/>
  <c r="AO724" i="18"/>
  <c r="AN724" i="18"/>
  <c r="AJ724" i="18"/>
  <c r="AH724" i="18"/>
  <c r="AE724" i="18"/>
  <c r="AK724" i="18" s="1"/>
  <c r="AC724" i="18" a="1"/>
  <c r="AC724" i="18" s="1"/>
  <c r="AB724" i="18" a="1"/>
  <c r="AB724" i="18" s="1"/>
  <c r="Z724" i="18"/>
  <c r="Y724" i="18"/>
  <c r="X724" i="18"/>
  <c r="W724" i="18"/>
  <c r="V724" i="18"/>
  <c r="U724" i="18"/>
  <c r="T724" i="18"/>
  <c r="S724" i="18"/>
  <c r="R724" i="18"/>
  <c r="Q724" i="18"/>
  <c r="O724" i="18"/>
  <c r="N724" i="18" a="1"/>
  <c r="N724" i="18" s="1"/>
  <c r="M724" i="18"/>
  <c r="L724" i="18"/>
  <c r="K724" i="18"/>
  <c r="BA723" i="18"/>
  <c r="AZ723" i="18"/>
  <c r="AY723" i="18"/>
  <c r="AX723" i="18"/>
  <c r="AW723" i="18"/>
  <c r="AV723" i="18"/>
  <c r="AU723" i="18"/>
  <c r="AT723" i="18"/>
  <c r="AS723" i="18"/>
  <c r="AP723" i="18" s="1"/>
  <c r="AQ723" i="18"/>
  <c r="AO723" i="18"/>
  <c r="AE723" i="18"/>
  <c r="AI723" i="18" s="1"/>
  <c r="AC723" i="18" a="1"/>
  <c r="AC723" i="18" s="1"/>
  <c r="AB723" i="18" a="1"/>
  <c r="AB723" i="18" s="1"/>
  <c r="Z723" i="18"/>
  <c r="Y723" i="18"/>
  <c r="X723" i="18"/>
  <c r="W723" i="18"/>
  <c r="V723" i="18"/>
  <c r="U723" i="18"/>
  <c r="T723" i="18"/>
  <c r="S723" i="18"/>
  <c r="R723" i="18"/>
  <c r="Q723" i="18"/>
  <c r="O723" i="18"/>
  <c r="N723" i="18" a="1"/>
  <c r="N723" i="18" s="1"/>
  <c r="M723" i="18"/>
  <c r="L723" i="18"/>
  <c r="K723" i="18"/>
  <c r="AX722" i="18"/>
  <c r="AY722" i="18" s="1"/>
  <c r="AV722" i="18"/>
  <c r="AS722" i="18"/>
  <c r="AQ722" i="18" s="1"/>
  <c r="AR722" i="18"/>
  <c r="AP722" i="18"/>
  <c r="AN722" i="18"/>
  <c r="AL722" i="18"/>
  <c r="AK722" i="18"/>
  <c r="AH722" i="18"/>
  <c r="AG722" i="18"/>
  <c r="AF722" i="18"/>
  <c r="AE722" i="18"/>
  <c r="AI722" i="18" s="1"/>
  <c r="AC722" i="18" a="1"/>
  <c r="AC722" i="18" s="1"/>
  <c r="AB722" i="18" a="1"/>
  <c r="AB722" i="18" s="1"/>
  <c r="Z722" i="18"/>
  <c r="Y722" i="18"/>
  <c r="X722" i="18"/>
  <c r="W722" i="18"/>
  <c r="V722" i="18"/>
  <c r="U722" i="18"/>
  <c r="T722" i="18"/>
  <c r="S722" i="18"/>
  <c r="R722" i="18"/>
  <c r="Q722" i="18"/>
  <c r="O722" i="18"/>
  <c r="N722" i="18" a="1"/>
  <c r="N722" i="18" s="1"/>
  <c r="M722" i="18"/>
  <c r="L722" i="18"/>
  <c r="K722" i="18"/>
  <c r="AX721" i="18"/>
  <c r="AZ721" i="18" s="1"/>
  <c r="AW721" i="18"/>
  <c r="AS721" i="18"/>
  <c r="AO721" i="18"/>
  <c r="AE721" i="18"/>
  <c r="AJ721" i="18" s="1"/>
  <c r="AC721" i="18" a="1"/>
  <c r="AC721" i="18" s="1"/>
  <c r="AB721" i="18" a="1"/>
  <c r="AB721" i="18" s="1"/>
  <c r="Z721" i="18"/>
  <c r="Y721" i="18"/>
  <c r="X721" i="18"/>
  <c r="W721" i="18"/>
  <c r="V721" i="18"/>
  <c r="U721" i="18"/>
  <c r="T721" i="18"/>
  <c r="S721" i="18"/>
  <c r="R721" i="18"/>
  <c r="Q721" i="18"/>
  <c r="O721" i="18"/>
  <c r="N721" i="18" a="1"/>
  <c r="N721" i="18" s="1"/>
  <c r="M721" i="18"/>
  <c r="L721" i="18"/>
  <c r="K721" i="18"/>
  <c r="AX720" i="18"/>
  <c r="AS720" i="18"/>
  <c r="AQ720" i="18" s="1"/>
  <c r="AR720" i="18"/>
  <c r="AO720" i="18"/>
  <c r="AN720" i="18"/>
  <c r="AJ720" i="18"/>
  <c r="AH720" i="18"/>
  <c r="AE720" i="18"/>
  <c r="AK720" i="18" s="1"/>
  <c r="AC720" i="18" a="1"/>
  <c r="AC720" i="18" s="1"/>
  <c r="AB720" i="18" a="1"/>
  <c r="AB720" i="18" s="1"/>
  <c r="Z720" i="18"/>
  <c r="Y720" i="18"/>
  <c r="X720" i="18"/>
  <c r="W720" i="18"/>
  <c r="V720" i="18"/>
  <c r="U720" i="18"/>
  <c r="T720" i="18"/>
  <c r="S720" i="18"/>
  <c r="R720" i="18"/>
  <c r="Q720" i="18"/>
  <c r="O720" i="18"/>
  <c r="N720" i="18" a="1"/>
  <c r="N720" i="18" s="1"/>
  <c r="M720" i="18"/>
  <c r="L720" i="18"/>
  <c r="K720" i="18"/>
  <c r="BA719" i="18"/>
  <c r="AZ719" i="18"/>
  <c r="AY719" i="18"/>
  <c r="AX719" i="18"/>
  <c r="AW719" i="18"/>
  <c r="AV719" i="18"/>
  <c r="AU719" i="18"/>
  <c r="AT719" i="18"/>
  <c r="AS719" i="18"/>
  <c r="AP719" i="18" s="1"/>
  <c r="AQ719" i="18"/>
  <c r="AO719" i="18"/>
  <c r="AE719" i="18"/>
  <c r="AC719" i="18" a="1"/>
  <c r="AC719" i="18" s="1"/>
  <c r="AB719" i="18" a="1"/>
  <c r="AB719" i="18" s="1"/>
  <c r="Z719" i="18"/>
  <c r="Y719" i="18"/>
  <c r="X719" i="18"/>
  <c r="W719" i="18"/>
  <c r="V719" i="18"/>
  <c r="U719" i="18"/>
  <c r="T719" i="18"/>
  <c r="S719" i="18"/>
  <c r="R719" i="18"/>
  <c r="Q719" i="18"/>
  <c r="O719" i="18"/>
  <c r="N719" i="18" a="1"/>
  <c r="N719" i="18" s="1"/>
  <c r="M719" i="18"/>
  <c r="L719" i="18"/>
  <c r="K719" i="18"/>
  <c r="AX718" i="18"/>
  <c r="AY718" i="18" s="1"/>
  <c r="AV718" i="18"/>
  <c r="AT718" i="18"/>
  <c r="AS718" i="18"/>
  <c r="AQ718" i="18" s="1"/>
  <c r="AR718" i="18"/>
  <c r="AP718" i="18"/>
  <c r="AO718" i="18"/>
  <c r="AN718" i="18"/>
  <c r="AL718" i="18"/>
  <c r="AE718" i="18"/>
  <c r="AJ718" i="18" s="1"/>
  <c r="AC718" i="18" a="1"/>
  <c r="AC718" i="18" s="1"/>
  <c r="AB718" i="18" a="1"/>
  <c r="AB718" i="18" s="1"/>
  <c r="Z718" i="18"/>
  <c r="Y718" i="18"/>
  <c r="X718" i="18"/>
  <c r="W718" i="18"/>
  <c r="V718" i="18"/>
  <c r="U718" i="18"/>
  <c r="T718" i="18"/>
  <c r="S718" i="18"/>
  <c r="R718" i="18"/>
  <c r="Q718" i="18"/>
  <c r="O718" i="18"/>
  <c r="N718" i="18" a="1"/>
  <c r="N718" i="18" s="1"/>
  <c r="M718" i="18"/>
  <c r="L718" i="18"/>
  <c r="K718" i="18"/>
  <c r="BA717" i="18"/>
  <c r="AX717" i="18"/>
  <c r="AZ717" i="18" s="1"/>
  <c r="AW717" i="18"/>
  <c r="AU717" i="18"/>
  <c r="AS717" i="18"/>
  <c r="AO717" i="18" s="1"/>
  <c r="AK717" i="18"/>
  <c r="AG717" i="18"/>
  <c r="AE717" i="18"/>
  <c r="AJ717" i="18" s="1"/>
  <c r="AC717" i="18" a="1"/>
  <c r="AC717" i="18" s="1"/>
  <c r="AB717" i="18" a="1"/>
  <c r="AB717" i="18" s="1"/>
  <c r="Z717" i="18"/>
  <c r="Y717" i="18"/>
  <c r="X717" i="18"/>
  <c r="W717" i="18"/>
  <c r="V717" i="18"/>
  <c r="U717" i="18"/>
  <c r="T717" i="18"/>
  <c r="S717" i="18"/>
  <c r="R717" i="18"/>
  <c r="Q717" i="18"/>
  <c r="O717" i="18"/>
  <c r="N717" i="18" a="1"/>
  <c r="N717" i="18" s="1"/>
  <c r="M717" i="18"/>
  <c r="L717" i="18"/>
  <c r="K717" i="18"/>
  <c r="AX716" i="18"/>
  <c r="AT716" i="18" s="1"/>
  <c r="AS716" i="18"/>
  <c r="AP716" i="18" s="1"/>
  <c r="AR716" i="18"/>
  <c r="AQ716" i="18"/>
  <c r="AO716" i="18"/>
  <c r="AN716" i="18"/>
  <c r="AM716" i="18"/>
  <c r="AJ716" i="18"/>
  <c r="AH716" i="18"/>
  <c r="AF716" i="18"/>
  <c r="AE716" i="18"/>
  <c r="AK716" i="18" s="1"/>
  <c r="AC716" i="18" a="1"/>
  <c r="AC716" i="18" s="1"/>
  <c r="AB716" i="18" a="1"/>
  <c r="AB716" i="18" s="1"/>
  <c r="Z716" i="18"/>
  <c r="Y716" i="18"/>
  <c r="X716" i="18"/>
  <c r="W716" i="18"/>
  <c r="V716" i="18"/>
  <c r="U716" i="18"/>
  <c r="T716" i="18"/>
  <c r="S716" i="18"/>
  <c r="R716" i="18"/>
  <c r="Q716" i="18"/>
  <c r="O716" i="18"/>
  <c r="N716" i="18" a="1"/>
  <c r="N716" i="18" s="1"/>
  <c r="M716" i="18"/>
  <c r="L716" i="18"/>
  <c r="K716" i="18"/>
  <c r="AX715" i="18"/>
  <c r="AT715" i="18" s="1"/>
  <c r="AS715" i="18"/>
  <c r="AP715" i="18" s="1"/>
  <c r="AQ715" i="18"/>
  <c r="AO715" i="18"/>
  <c r="AM715" i="18"/>
  <c r="AE715" i="18"/>
  <c r="AI715" i="18" s="1"/>
  <c r="AC715" i="18" a="1"/>
  <c r="AC715" i="18" s="1"/>
  <c r="AB715" i="18" a="1"/>
  <c r="AB715" i="18" s="1"/>
  <c r="Z715" i="18"/>
  <c r="Y715" i="18"/>
  <c r="X715" i="18"/>
  <c r="W715" i="18"/>
  <c r="V715" i="18"/>
  <c r="U715" i="18"/>
  <c r="T715" i="18"/>
  <c r="S715" i="18"/>
  <c r="R715" i="18"/>
  <c r="Q715" i="18"/>
  <c r="O715" i="18"/>
  <c r="N715" i="18" a="1"/>
  <c r="N715" i="18" s="1"/>
  <c r="M715" i="18"/>
  <c r="L715" i="18"/>
  <c r="K715" i="18"/>
  <c r="AX714" i="18"/>
  <c r="AY714" i="18" s="1"/>
  <c r="AV714" i="18"/>
  <c r="AT714" i="18"/>
  <c r="AS714" i="18"/>
  <c r="AQ714" i="18" s="1"/>
  <c r="AR714" i="18"/>
  <c r="AP714" i="18"/>
  <c r="AO714" i="18"/>
  <c r="AN714" i="18"/>
  <c r="AL714" i="18"/>
  <c r="AE714" i="18"/>
  <c r="AK714" i="18" s="1"/>
  <c r="AC714" i="18" a="1"/>
  <c r="AC714" i="18" s="1"/>
  <c r="AB714" i="18" a="1"/>
  <c r="AB714" i="18" s="1"/>
  <c r="Z714" i="18"/>
  <c r="Y714" i="18"/>
  <c r="X714" i="18"/>
  <c r="W714" i="18"/>
  <c r="V714" i="18"/>
  <c r="U714" i="18"/>
  <c r="T714" i="18"/>
  <c r="S714" i="18"/>
  <c r="R714" i="18"/>
  <c r="Q714" i="18"/>
  <c r="O714" i="18"/>
  <c r="N714" i="18" a="1"/>
  <c r="N714" i="18" s="1"/>
  <c r="M714" i="18"/>
  <c r="L714" i="18"/>
  <c r="K714" i="18"/>
  <c r="BA713" i="18"/>
  <c r="AX713" i="18"/>
  <c r="AZ713" i="18" s="1"/>
  <c r="AW713" i="18"/>
  <c r="AU713" i="18"/>
  <c r="AS713" i="18"/>
  <c r="AO713" i="18"/>
  <c r="AK713" i="18"/>
  <c r="AE713" i="18"/>
  <c r="AJ713" i="18" s="1"/>
  <c r="AC713" i="18" a="1"/>
  <c r="AC713" i="18" s="1"/>
  <c r="AB713" i="18" a="1"/>
  <c r="AB713" i="18" s="1"/>
  <c r="Z713" i="18"/>
  <c r="Y713" i="18"/>
  <c r="X713" i="18"/>
  <c r="W713" i="18"/>
  <c r="V713" i="18"/>
  <c r="U713" i="18"/>
  <c r="T713" i="18"/>
  <c r="S713" i="18"/>
  <c r="R713" i="18"/>
  <c r="Q713" i="18"/>
  <c r="O713" i="18"/>
  <c r="N713" i="18" a="1"/>
  <c r="N713" i="18" s="1"/>
  <c r="M713" i="18"/>
  <c r="L713" i="18"/>
  <c r="K713" i="18"/>
  <c r="AX712" i="18"/>
  <c r="AT712" i="18" s="1"/>
  <c r="AS712" i="18"/>
  <c r="AP712" i="18" s="1"/>
  <c r="AR712" i="18"/>
  <c r="AQ712" i="18"/>
  <c r="AO712" i="18"/>
  <c r="AN712" i="18"/>
  <c r="AM712" i="18"/>
  <c r="AJ712" i="18"/>
  <c r="AH712" i="18"/>
  <c r="AF712" i="18"/>
  <c r="AE712" i="18"/>
  <c r="AK712" i="18" s="1"/>
  <c r="AC712" i="18" a="1"/>
  <c r="AC712" i="18" s="1"/>
  <c r="AB712" i="18" a="1"/>
  <c r="AB712" i="18" s="1"/>
  <c r="Z712" i="18"/>
  <c r="Y712" i="18"/>
  <c r="X712" i="18"/>
  <c r="W712" i="18"/>
  <c r="V712" i="18"/>
  <c r="U712" i="18"/>
  <c r="T712" i="18"/>
  <c r="S712" i="18"/>
  <c r="R712" i="18"/>
  <c r="Q712" i="18"/>
  <c r="O712" i="18"/>
  <c r="N712" i="18" a="1"/>
  <c r="N712" i="18" s="1"/>
  <c r="M712" i="18"/>
  <c r="L712" i="18"/>
  <c r="K712" i="18"/>
  <c r="AX711" i="18"/>
  <c r="AU711" i="18" s="1"/>
  <c r="AS711" i="18"/>
  <c r="AP711" i="18" s="1"/>
  <c r="AQ711" i="18"/>
  <c r="AO711" i="18"/>
  <c r="AM711" i="18"/>
  <c r="AE711" i="18"/>
  <c r="AC711" i="18" a="1"/>
  <c r="AC711" i="18" s="1"/>
  <c r="AB711" i="18" a="1"/>
  <c r="AB711" i="18" s="1"/>
  <c r="Z711" i="18"/>
  <c r="Y711" i="18"/>
  <c r="X711" i="18"/>
  <c r="W711" i="18"/>
  <c r="V711" i="18"/>
  <c r="U711" i="18"/>
  <c r="T711" i="18"/>
  <c r="S711" i="18"/>
  <c r="R711" i="18"/>
  <c r="Q711" i="18"/>
  <c r="O711" i="18"/>
  <c r="N711" i="18"/>
  <c r="N711" i="18" a="1"/>
  <c r="M711" i="18"/>
  <c r="L711" i="18"/>
  <c r="K711" i="18"/>
  <c r="AZ710" i="18"/>
  <c r="AX710" i="18"/>
  <c r="AY710" i="18" s="1"/>
  <c r="AV710" i="18"/>
  <c r="AT710" i="18"/>
  <c r="AS710" i="18"/>
  <c r="AO710" i="18" s="1"/>
  <c r="AN710" i="18"/>
  <c r="AJ710" i="18"/>
  <c r="AH710" i="18"/>
  <c r="AE710" i="18"/>
  <c r="AC710" i="18" a="1"/>
  <c r="AC710" i="18" s="1"/>
  <c r="AB710" i="18" a="1"/>
  <c r="AB710" i="18" s="1"/>
  <c r="Z710" i="18"/>
  <c r="Y710" i="18"/>
  <c r="X710" i="18"/>
  <c r="W710" i="18"/>
  <c r="V710" i="18"/>
  <c r="U710" i="18"/>
  <c r="T710" i="18"/>
  <c r="S710" i="18"/>
  <c r="R710" i="18"/>
  <c r="Q710" i="18"/>
  <c r="O710" i="18"/>
  <c r="N710" i="18" a="1"/>
  <c r="N710" i="18" s="1"/>
  <c r="M710" i="18"/>
  <c r="L710" i="18"/>
  <c r="K710" i="18"/>
  <c r="BA709" i="18"/>
  <c r="AY709" i="18"/>
  <c r="AX709" i="18"/>
  <c r="AZ709" i="18" s="1"/>
  <c r="AW709" i="18"/>
  <c r="AU709" i="18"/>
  <c r="AT709" i="18"/>
  <c r="AS709" i="18"/>
  <c r="AE709" i="18"/>
  <c r="AC709" i="18" a="1"/>
  <c r="AC709" i="18" s="1"/>
  <c r="AB709" i="18" a="1"/>
  <c r="AB709" i="18" s="1"/>
  <c r="Z709" i="18"/>
  <c r="Y709" i="18"/>
  <c r="X709" i="18"/>
  <c r="W709" i="18"/>
  <c r="V709" i="18"/>
  <c r="U709" i="18"/>
  <c r="T709" i="18"/>
  <c r="S709" i="18"/>
  <c r="R709" i="18"/>
  <c r="Q709" i="18"/>
  <c r="O709" i="18"/>
  <c r="N709" i="18" a="1"/>
  <c r="N709" i="18" s="1"/>
  <c r="M709" i="18"/>
  <c r="L709" i="18"/>
  <c r="K709" i="18"/>
  <c r="AX708" i="18"/>
  <c r="AT708" i="18"/>
  <c r="AS708" i="18"/>
  <c r="AR708" i="18"/>
  <c r="AQ708" i="18"/>
  <c r="AP708" i="18"/>
  <c r="AO708" i="18"/>
  <c r="AN708" i="18"/>
  <c r="AM708" i="18"/>
  <c r="AL708" i="18"/>
  <c r="AF708" i="18"/>
  <c r="AE708" i="18"/>
  <c r="AC708" i="18" a="1"/>
  <c r="AC708" i="18" s="1"/>
  <c r="AB708" i="18" a="1"/>
  <c r="AB708" i="18" s="1"/>
  <c r="Z708" i="18"/>
  <c r="Y708" i="18"/>
  <c r="X708" i="18"/>
  <c r="W708" i="18"/>
  <c r="V708" i="18"/>
  <c r="U708" i="18"/>
  <c r="T708" i="18"/>
  <c r="S708" i="18"/>
  <c r="R708" i="18"/>
  <c r="Q708" i="18"/>
  <c r="O708" i="18"/>
  <c r="N708" i="18" a="1"/>
  <c r="N708" i="18" s="1"/>
  <c r="M708" i="18"/>
  <c r="L708" i="18"/>
  <c r="K708" i="18"/>
  <c r="AX707" i="18"/>
  <c r="AT707" i="18" s="1"/>
  <c r="AW707" i="18"/>
  <c r="AS707" i="18"/>
  <c r="AM707" i="18"/>
  <c r="AI707" i="18"/>
  <c r="AE707" i="18"/>
  <c r="AC707" i="18" a="1"/>
  <c r="AC707" i="18" s="1"/>
  <c r="AB707" i="18" a="1"/>
  <c r="AB707" i="18" s="1"/>
  <c r="Z707" i="18"/>
  <c r="Y707" i="18"/>
  <c r="X707" i="18"/>
  <c r="W707" i="18"/>
  <c r="V707" i="18"/>
  <c r="U707" i="18"/>
  <c r="T707" i="18"/>
  <c r="S707" i="18"/>
  <c r="R707" i="18"/>
  <c r="Q707" i="18"/>
  <c r="O707" i="18"/>
  <c r="N707" i="18" a="1"/>
  <c r="N707" i="18" s="1"/>
  <c r="M707" i="18"/>
  <c r="L707" i="18"/>
  <c r="K707" i="18"/>
  <c r="AZ706" i="18"/>
  <c r="AX706" i="18"/>
  <c r="AY706" i="18" s="1"/>
  <c r="AV706" i="18"/>
  <c r="AT706" i="18"/>
  <c r="AS706" i="18"/>
  <c r="AO706" i="18" s="1"/>
  <c r="AH706" i="18"/>
  <c r="AE706" i="18"/>
  <c r="AJ706" i="18" s="1"/>
  <c r="AC706" i="18" a="1"/>
  <c r="AC706" i="18" s="1"/>
  <c r="AB706" i="18" a="1"/>
  <c r="AB706" i="18" s="1"/>
  <c r="Z706" i="18"/>
  <c r="Y706" i="18"/>
  <c r="X706" i="18"/>
  <c r="W706" i="18"/>
  <c r="V706" i="18"/>
  <c r="U706" i="18"/>
  <c r="T706" i="18"/>
  <c r="S706" i="18"/>
  <c r="R706" i="18"/>
  <c r="Q706" i="18"/>
  <c r="O706" i="18"/>
  <c r="N706" i="18" a="1"/>
  <c r="N706" i="18" s="1"/>
  <c r="M706" i="18"/>
  <c r="L706" i="18"/>
  <c r="K706" i="18"/>
  <c r="BA705" i="18"/>
  <c r="AY705" i="18"/>
  <c r="AX705" i="18"/>
  <c r="AZ705" i="18" s="1"/>
  <c r="AW705" i="18"/>
  <c r="AU705" i="18"/>
  <c r="AT705" i="18"/>
  <c r="AS705" i="18"/>
  <c r="AO705" i="18"/>
  <c r="AK705" i="18"/>
  <c r="AG705" i="18"/>
  <c r="AE705" i="18"/>
  <c r="AJ705" i="18" s="1"/>
  <c r="AC705" i="18" a="1"/>
  <c r="AC705" i="18" s="1"/>
  <c r="AB705" i="18" a="1"/>
  <c r="AB705" i="18" s="1"/>
  <c r="Z705" i="18"/>
  <c r="Y705" i="18"/>
  <c r="X705" i="18"/>
  <c r="W705" i="18"/>
  <c r="V705" i="18"/>
  <c r="U705" i="18"/>
  <c r="T705" i="18"/>
  <c r="S705" i="18"/>
  <c r="R705" i="18"/>
  <c r="Q705" i="18"/>
  <c r="O705" i="18"/>
  <c r="N705" i="18" a="1"/>
  <c r="N705" i="18" s="1"/>
  <c r="M705" i="18"/>
  <c r="L705" i="18"/>
  <c r="K705" i="18"/>
  <c r="AX704" i="18"/>
  <c r="AS704" i="18"/>
  <c r="AR704" i="18"/>
  <c r="AQ704" i="18"/>
  <c r="AP704" i="18"/>
  <c r="AO704" i="18"/>
  <c r="AN704" i="18"/>
  <c r="AM704" i="18"/>
  <c r="AL704" i="18"/>
  <c r="AF704" i="18"/>
  <c r="AE704" i="18"/>
  <c r="AC704" i="18" a="1"/>
  <c r="AC704" i="18" s="1"/>
  <c r="AB704" i="18" a="1"/>
  <c r="AB704" i="18" s="1"/>
  <c r="Z704" i="18"/>
  <c r="Y704" i="18"/>
  <c r="X704" i="18"/>
  <c r="W704" i="18"/>
  <c r="V704" i="18"/>
  <c r="U704" i="18"/>
  <c r="T704" i="18"/>
  <c r="S704" i="18"/>
  <c r="R704" i="18"/>
  <c r="Q704" i="18"/>
  <c r="O704" i="18"/>
  <c r="N704" i="18" a="1"/>
  <c r="N704" i="18" s="1"/>
  <c r="M704" i="18"/>
  <c r="L704" i="18"/>
  <c r="K704" i="18"/>
  <c r="AX703" i="18"/>
  <c r="AT703" i="18" s="1"/>
  <c r="AW703" i="18"/>
  <c r="AS703" i="18"/>
  <c r="AM703" i="18"/>
  <c r="AE703" i="18"/>
  <c r="AC703" i="18" a="1"/>
  <c r="AC703" i="18" s="1"/>
  <c r="AB703" i="18" a="1"/>
  <c r="AB703" i="18" s="1"/>
  <c r="Z703" i="18"/>
  <c r="Y703" i="18"/>
  <c r="X703" i="18"/>
  <c r="W703" i="18"/>
  <c r="V703" i="18"/>
  <c r="U703" i="18"/>
  <c r="T703" i="18"/>
  <c r="S703" i="18"/>
  <c r="R703" i="18"/>
  <c r="Q703" i="18"/>
  <c r="O703" i="18"/>
  <c r="N703" i="18" a="1"/>
  <c r="N703" i="18" s="1"/>
  <c r="M703" i="18"/>
  <c r="L703" i="18"/>
  <c r="K703" i="18"/>
  <c r="AZ702" i="18"/>
  <c r="AX702" i="18"/>
  <c r="AS702" i="18"/>
  <c r="AN702" i="18" s="1"/>
  <c r="AR702" i="18"/>
  <c r="AH702" i="18"/>
  <c r="AG702" i="18"/>
  <c r="AE702" i="18"/>
  <c r="AI702" i="18" s="1"/>
  <c r="AC702" i="18" a="1"/>
  <c r="AC702" i="18" s="1"/>
  <c r="AB702" i="18" a="1"/>
  <c r="AB702" i="18" s="1"/>
  <c r="Z702" i="18"/>
  <c r="Y702" i="18"/>
  <c r="X702" i="18"/>
  <c r="W702" i="18"/>
  <c r="V702" i="18"/>
  <c r="U702" i="18"/>
  <c r="T702" i="18"/>
  <c r="S702" i="18"/>
  <c r="R702" i="18"/>
  <c r="Q702" i="18"/>
  <c r="O702" i="18"/>
  <c r="N702" i="18" a="1"/>
  <c r="N702" i="18" s="1"/>
  <c r="M702" i="18"/>
  <c r="L702" i="18"/>
  <c r="K702" i="18"/>
  <c r="AX701" i="18"/>
  <c r="AT701" i="18"/>
  <c r="AS701" i="18"/>
  <c r="AO701" i="18" s="1"/>
  <c r="AE701" i="18"/>
  <c r="AC701" i="18" a="1"/>
  <c r="AC701" i="18" s="1"/>
  <c r="AB701" i="18" a="1"/>
  <c r="AB701" i="18" s="1"/>
  <c r="Z701" i="18"/>
  <c r="Y701" i="18"/>
  <c r="X701" i="18"/>
  <c r="W701" i="18"/>
  <c r="V701" i="18"/>
  <c r="U701" i="18"/>
  <c r="T701" i="18"/>
  <c r="S701" i="18"/>
  <c r="R701" i="18"/>
  <c r="Q701" i="18"/>
  <c r="O701" i="18"/>
  <c r="N701" i="18" a="1"/>
  <c r="N701" i="18" s="1"/>
  <c r="M701" i="18"/>
  <c r="L701" i="18"/>
  <c r="K701" i="18"/>
  <c r="AX700" i="18"/>
  <c r="AT700" i="18"/>
  <c r="AS700" i="18"/>
  <c r="AP700" i="18" s="1"/>
  <c r="AJ700" i="18"/>
  <c r="AE700" i="18"/>
  <c r="AC700" i="18" a="1"/>
  <c r="AC700" i="18" s="1"/>
  <c r="AB700" i="18" a="1"/>
  <c r="AB700" i="18" s="1"/>
  <c r="Z700" i="18"/>
  <c r="Y700" i="18"/>
  <c r="X700" i="18"/>
  <c r="W700" i="18"/>
  <c r="V700" i="18"/>
  <c r="U700" i="18"/>
  <c r="T700" i="18"/>
  <c r="S700" i="18"/>
  <c r="R700" i="18"/>
  <c r="Q700" i="18"/>
  <c r="O700" i="18"/>
  <c r="N700" i="18" a="1"/>
  <c r="N700" i="18" s="1"/>
  <c r="M700" i="18"/>
  <c r="L700" i="18"/>
  <c r="K700" i="18"/>
  <c r="BA699" i="18"/>
  <c r="AZ699" i="18"/>
  <c r="AX699" i="18"/>
  <c r="AY699" i="18" s="1"/>
  <c r="AW699" i="18"/>
  <c r="AV699" i="18"/>
  <c r="AT699" i="18"/>
  <c r="AS699" i="18"/>
  <c r="AQ699" i="18"/>
  <c r="AI699" i="18"/>
  <c r="AE699" i="18"/>
  <c r="AC699" i="18" a="1"/>
  <c r="AC699" i="18" s="1"/>
  <c r="AB699" i="18" a="1"/>
  <c r="AB699" i="18" s="1"/>
  <c r="Z699" i="18"/>
  <c r="Y699" i="18"/>
  <c r="X699" i="18"/>
  <c r="W699" i="18"/>
  <c r="V699" i="18"/>
  <c r="U699" i="18"/>
  <c r="T699" i="18"/>
  <c r="S699" i="18"/>
  <c r="R699" i="18"/>
  <c r="Q699" i="18"/>
  <c r="O699" i="18"/>
  <c r="N699" i="18" a="1"/>
  <c r="N699" i="18" s="1"/>
  <c r="M699" i="18"/>
  <c r="L699" i="18"/>
  <c r="K699" i="18"/>
  <c r="AX698" i="18"/>
  <c r="AS698" i="18"/>
  <c r="AR698" i="18" s="1"/>
  <c r="AN698" i="18"/>
  <c r="AL698" i="18"/>
  <c r="AH698" i="18"/>
  <c r="AG698" i="18"/>
  <c r="AE698" i="18"/>
  <c r="AI698" i="18" s="1"/>
  <c r="AC698" i="18" a="1"/>
  <c r="AC698" i="18" s="1"/>
  <c r="AB698" i="18" a="1"/>
  <c r="AB698" i="18" s="1"/>
  <c r="Z698" i="18"/>
  <c r="Y698" i="18"/>
  <c r="X698" i="18"/>
  <c r="W698" i="18"/>
  <c r="V698" i="18"/>
  <c r="U698" i="18"/>
  <c r="T698" i="18"/>
  <c r="S698" i="18"/>
  <c r="R698" i="18"/>
  <c r="Q698" i="18"/>
  <c r="O698" i="18"/>
  <c r="N698" i="18" a="1"/>
  <c r="N698" i="18" s="1"/>
  <c r="M698" i="18"/>
  <c r="L698" i="18"/>
  <c r="K698" i="18"/>
  <c r="AX697" i="18"/>
  <c r="AT697" i="18" s="1"/>
  <c r="AS697" i="18"/>
  <c r="AO697" i="18" s="1"/>
  <c r="AE697" i="18"/>
  <c r="AC697" i="18" a="1"/>
  <c r="AC697" i="18" s="1"/>
  <c r="AB697" i="18" a="1"/>
  <c r="AB697" i="18" s="1"/>
  <c r="Z697" i="18"/>
  <c r="Y697" i="18"/>
  <c r="X697" i="18"/>
  <c r="W697" i="18"/>
  <c r="V697" i="18"/>
  <c r="U697" i="18"/>
  <c r="T697" i="18"/>
  <c r="S697" i="18"/>
  <c r="R697" i="18"/>
  <c r="Q697" i="18"/>
  <c r="O697" i="18"/>
  <c r="N697" i="18" a="1"/>
  <c r="N697" i="18" s="1"/>
  <c r="M697" i="18"/>
  <c r="L697" i="18"/>
  <c r="K697" i="18"/>
  <c r="AX696" i="18"/>
  <c r="AT696" i="18" s="1"/>
  <c r="AS696" i="18"/>
  <c r="AO696" i="18"/>
  <c r="AN696" i="18"/>
  <c r="AE696" i="18"/>
  <c r="AJ696" i="18" s="1"/>
  <c r="AC696" i="18" a="1"/>
  <c r="AC696" i="18" s="1"/>
  <c r="AB696" i="18" a="1"/>
  <c r="AB696" i="18" s="1"/>
  <c r="Z696" i="18"/>
  <c r="Y696" i="18"/>
  <c r="X696" i="18"/>
  <c r="W696" i="18"/>
  <c r="V696" i="18"/>
  <c r="U696" i="18"/>
  <c r="T696" i="18"/>
  <c r="S696" i="18"/>
  <c r="R696" i="18"/>
  <c r="Q696" i="18"/>
  <c r="O696" i="18"/>
  <c r="N696" i="18" a="1"/>
  <c r="N696" i="18" s="1"/>
  <c r="M696" i="18"/>
  <c r="L696" i="18"/>
  <c r="K696" i="18"/>
  <c r="BA695" i="18"/>
  <c r="AY695" i="18"/>
  <c r="AX695" i="18"/>
  <c r="AZ695" i="18" s="1"/>
  <c r="AW695" i="18"/>
  <c r="AU695" i="18"/>
  <c r="AT695" i="18"/>
  <c r="AS695" i="18"/>
  <c r="AP695" i="18" s="1"/>
  <c r="AQ695" i="18"/>
  <c r="AO695" i="18"/>
  <c r="AM695" i="18"/>
  <c r="AE695" i="18"/>
  <c r="AC695" i="18" a="1"/>
  <c r="AC695" i="18" s="1"/>
  <c r="AB695" i="18" a="1"/>
  <c r="AB695" i="18" s="1"/>
  <c r="Z695" i="18"/>
  <c r="Y695" i="18"/>
  <c r="X695" i="18"/>
  <c r="W695" i="18"/>
  <c r="V695" i="18"/>
  <c r="U695" i="18"/>
  <c r="T695" i="18"/>
  <c r="S695" i="18"/>
  <c r="R695" i="18"/>
  <c r="Q695" i="18"/>
  <c r="O695" i="18"/>
  <c r="N695" i="18" a="1"/>
  <c r="N695" i="18" s="1"/>
  <c r="M695" i="18"/>
  <c r="L695" i="18"/>
  <c r="K695" i="18"/>
  <c r="AZ694" i="18"/>
  <c r="AX694" i="18"/>
  <c r="AY694" i="18" s="1"/>
  <c r="AV694" i="18"/>
  <c r="AT694" i="18"/>
  <c r="AS694" i="18"/>
  <c r="AO694" i="18" s="1"/>
  <c r="AP694" i="18"/>
  <c r="AE694" i="18"/>
  <c r="AC694" i="18" a="1"/>
  <c r="AC694" i="18" s="1"/>
  <c r="AB694" i="18" a="1"/>
  <c r="AB694" i="18" s="1"/>
  <c r="Z694" i="18"/>
  <c r="Y694" i="18"/>
  <c r="X694" i="18"/>
  <c r="W694" i="18"/>
  <c r="V694" i="18"/>
  <c r="U694" i="18"/>
  <c r="T694" i="18"/>
  <c r="S694" i="18"/>
  <c r="R694" i="18"/>
  <c r="Q694" i="18"/>
  <c r="O694" i="18"/>
  <c r="N694" i="18" a="1"/>
  <c r="N694" i="18" s="1"/>
  <c r="M694" i="18"/>
  <c r="L694" i="18"/>
  <c r="K694" i="18"/>
  <c r="BA693" i="18"/>
  <c r="AZ693" i="18"/>
  <c r="AX693" i="18"/>
  <c r="AY693" i="18" s="1"/>
  <c r="AW693" i="18"/>
  <c r="AV693" i="18"/>
  <c r="AT693" i="18"/>
  <c r="AS693" i="18"/>
  <c r="AK693" i="18"/>
  <c r="AE693" i="18"/>
  <c r="AJ693" i="18" s="1"/>
  <c r="AC693" i="18" a="1"/>
  <c r="AC693" i="18" s="1"/>
  <c r="AB693" i="18" a="1"/>
  <c r="AB693" i="18" s="1"/>
  <c r="Z693" i="18"/>
  <c r="Y693" i="18"/>
  <c r="X693" i="18"/>
  <c r="W693" i="18"/>
  <c r="V693" i="18"/>
  <c r="U693" i="18"/>
  <c r="T693" i="18"/>
  <c r="S693" i="18"/>
  <c r="R693" i="18"/>
  <c r="Q693" i="18"/>
  <c r="O693" i="18"/>
  <c r="N693" i="18"/>
  <c r="N693" i="18" a="1"/>
  <c r="M693" i="18"/>
  <c r="L693" i="18"/>
  <c r="K693" i="18"/>
  <c r="AX692" i="18"/>
  <c r="AT692" i="18"/>
  <c r="AS692" i="18"/>
  <c r="AR692" i="18" s="1"/>
  <c r="AH692" i="18"/>
  <c r="AG692" i="18"/>
  <c r="AE692" i="18"/>
  <c r="AI692" i="18" s="1"/>
  <c r="AC692" i="18" a="1"/>
  <c r="AC692" i="18" s="1"/>
  <c r="AB692" i="18" a="1"/>
  <c r="AB692" i="18" s="1"/>
  <c r="Z692" i="18"/>
  <c r="Y692" i="18"/>
  <c r="X692" i="18"/>
  <c r="W692" i="18"/>
  <c r="V692" i="18"/>
  <c r="U692" i="18"/>
  <c r="T692" i="18"/>
  <c r="S692" i="18"/>
  <c r="R692" i="18"/>
  <c r="Q692" i="18"/>
  <c r="O692" i="18"/>
  <c r="N692" i="18" a="1"/>
  <c r="N692" i="18" s="1"/>
  <c r="M692" i="18"/>
  <c r="L692" i="18"/>
  <c r="K692" i="18"/>
  <c r="AX691" i="18"/>
  <c r="AY691" i="18" s="1"/>
  <c r="AT691" i="18"/>
  <c r="AS691" i="18"/>
  <c r="AM691" i="18" s="1"/>
  <c r="AI691" i="18"/>
  <c r="AE691" i="18"/>
  <c r="AC691" i="18" a="1"/>
  <c r="AC691" i="18" s="1"/>
  <c r="AB691" i="18" a="1"/>
  <c r="AB691" i="18" s="1"/>
  <c r="Z691" i="18"/>
  <c r="Y691" i="18"/>
  <c r="X691" i="18"/>
  <c r="W691" i="18"/>
  <c r="V691" i="18"/>
  <c r="U691" i="18"/>
  <c r="T691" i="18"/>
  <c r="S691" i="18"/>
  <c r="R691" i="18"/>
  <c r="Q691" i="18"/>
  <c r="O691" i="18"/>
  <c r="N691" i="18"/>
  <c r="N691" i="18" a="1"/>
  <c r="M691" i="18"/>
  <c r="L691" i="18"/>
  <c r="K691" i="18"/>
  <c r="AZ690" i="18"/>
  <c r="AX690" i="18"/>
  <c r="AY690" i="18" s="1"/>
  <c r="AV690" i="18"/>
  <c r="AT690" i="18"/>
  <c r="AS690" i="18"/>
  <c r="AP690" i="18"/>
  <c r="AO690" i="18"/>
  <c r="AL690" i="18"/>
  <c r="AE690" i="18"/>
  <c r="AJ690" i="18" s="1"/>
  <c r="AC690" i="18" a="1"/>
  <c r="AC690" i="18" s="1"/>
  <c r="AB690" i="18" a="1"/>
  <c r="AB690" i="18" s="1"/>
  <c r="Z690" i="18"/>
  <c r="Y690" i="18"/>
  <c r="X690" i="18"/>
  <c r="W690" i="18"/>
  <c r="V690" i="18"/>
  <c r="U690" i="18"/>
  <c r="T690" i="18"/>
  <c r="S690" i="18"/>
  <c r="R690" i="18"/>
  <c r="Q690" i="18"/>
  <c r="O690" i="18"/>
  <c r="N690" i="18" a="1"/>
  <c r="N690" i="18" s="1"/>
  <c r="M690" i="18"/>
  <c r="L690" i="18"/>
  <c r="K690" i="18"/>
  <c r="BA689" i="18"/>
  <c r="AZ689" i="18"/>
  <c r="AX689" i="18"/>
  <c r="AY689" i="18" s="1"/>
  <c r="AW689" i="18"/>
  <c r="AV689" i="18"/>
  <c r="AT689" i="18"/>
  <c r="AS689" i="18"/>
  <c r="AO689" i="18" s="1"/>
  <c r="AE689" i="18"/>
  <c r="AC689" i="18" a="1"/>
  <c r="AC689" i="18" s="1"/>
  <c r="AB689" i="18" a="1"/>
  <c r="AB689" i="18" s="1"/>
  <c r="Z689" i="18"/>
  <c r="Y689" i="18"/>
  <c r="X689" i="18"/>
  <c r="W689" i="18"/>
  <c r="V689" i="18"/>
  <c r="U689" i="18"/>
  <c r="T689" i="18"/>
  <c r="S689" i="18"/>
  <c r="R689" i="18"/>
  <c r="Q689" i="18"/>
  <c r="O689" i="18"/>
  <c r="N689" i="18" a="1"/>
  <c r="N689" i="18" s="1"/>
  <c r="M689" i="18"/>
  <c r="L689" i="18"/>
  <c r="K689" i="18"/>
  <c r="AX688" i="18"/>
  <c r="AS688" i="18"/>
  <c r="AR688" i="18" s="1"/>
  <c r="AN688" i="18"/>
  <c r="AL688" i="18"/>
  <c r="AH688" i="18"/>
  <c r="AG688" i="18"/>
  <c r="AE688" i="18"/>
  <c r="AI688" i="18" s="1"/>
  <c r="AC688" i="18" a="1"/>
  <c r="AC688" i="18" s="1"/>
  <c r="AB688" i="18" a="1"/>
  <c r="AB688" i="18" s="1"/>
  <c r="Z688" i="18"/>
  <c r="Y688" i="18"/>
  <c r="X688" i="18"/>
  <c r="W688" i="18"/>
  <c r="V688" i="18"/>
  <c r="U688" i="18"/>
  <c r="T688" i="18"/>
  <c r="S688" i="18"/>
  <c r="R688" i="18"/>
  <c r="Q688" i="18"/>
  <c r="O688" i="18"/>
  <c r="N688" i="18" a="1"/>
  <c r="N688" i="18" s="1"/>
  <c r="M688" i="18"/>
  <c r="L688" i="18"/>
  <c r="K688" i="18"/>
  <c r="AX687" i="18"/>
  <c r="AT687" i="18" s="1"/>
  <c r="AS687" i="18"/>
  <c r="AM687" i="18"/>
  <c r="AE687" i="18"/>
  <c r="AC687" i="18" a="1"/>
  <c r="AC687" i="18" s="1"/>
  <c r="AB687" i="18" a="1"/>
  <c r="AB687" i="18" s="1"/>
  <c r="Z687" i="18"/>
  <c r="Y687" i="18"/>
  <c r="X687" i="18"/>
  <c r="W687" i="18"/>
  <c r="V687" i="18"/>
  <c r="U687" i="18"/>
  <c r="T687" i="18"/>
  <c r="S687" i="18"/>
  <c r="R687" i="18"/>
  <c r="Q687" i="18"/>
  <c r="O687" i="18"/>
  <c r="N687" i="18" a="1"/>
  <c r="N687" i="18" s="1"/>
  <c r="M687" i="18"/>
  <c r="L687" i="18"/>
  <c r="K687" i="18"/>
  <c r="AZ686" i="18"/>
  <c r="AX686" i="18"/>
  <c r="AS686" i="18"/>
  <c r="AO686" i="18" s="1"/>
  <c r="AR686" i="18"/>
  <c r="AJ686" i="18"/>
  <c r="AH686" i="18"/>
  <c r="AE686" i="18"/>
  <c r="AI686" i="18" s="1"/>
  <c r="AC686" i="18" a="1"/>
  <c r="AC686" i="18" s="1"/>
  <c r="AB686" i="18" a="1"/>
  <c r="AB686" i="18" s="1"/>
  <c r="Z686" i="18"/>
  <c r="Y686" i="18"/>
  <c r="X686" i="18"/>
  <c r="W686" i="18"/>
  <c r="V686" i="18"/>
  <c r="U686" i="18"/>
  <c r="T686" i="18"/>
  <c r="S686" i="18"/>
  <c r="R686" i="18"/>
  <c r="Q686" i="18"/>
  <c r="O686" i="18"/>
  <c r="N686" i="18" a="1"/>
  <c r="N686" i="18" s="1"/>
  <c r="M686" i="18"/>
  <c r="L686" i="18"/>
  <c r="K686" i="18"/>
  <c r="BA685" i="18"/>
  <c r="AZ685" i="18"/>
  <c r="AY685" i="18"/>
  <c r="AX685" i="18"/>
  <c r="AW685" i="18"/>
  <c r="AV685" i="18"/>
  <c r="AU685" i="18"/>
  <c r="AT685" i="18"/>
  <c r="AS685" i="18"/>
  <c r="AO685" i="18" s="1"/>
  <c r="AK685" i="18"/>
  <c r="AG685" i="18"/>
  <c r="AE685" i="18"/>
  <c r="AJ685" i="18" s="1"/>
  <c r="AC685" i="18" a="1"/>
  <c r="AC685" i="18" s="1"/>
  <c r="AB685" i="18" a="1"/>
  <c r="AB685" i="18" s="1"/>
  <c r="Z685" i="18"/>
  <c r="Y685" i="18"/>
  <c r="X685" i="18"/>
  <c r="W685" i="18"/>
  <c r="V685" i="18"/>
  <c r="U685" i="18"/>
  <c r="T685" i="18"/>
  <c r="S685" i="18"/>
  <c r="R685" i="18"/>
  <c r="Q685" i="18"/>
  <c r="O685" i="18"/>
  <c r="N685" i="18" a="1"/>
  <c r="N685" i="18" s="1"/>
  <c r="M685" i="18"/>
  <c r="L685" i="18"/>
  <c r="K685" i="18"/>
  <c r="AX684" i="18"/>
  <c r="AT684" i="18" s="1"/>
  <c r="AS684" i="18"/>
  <c r="AQ684" i="18" s="1"/>
  <c r="AR684" i="18"/>
  <c r="AP684" i="18"/>
  <c r="AN684" i="18"/>
  <c r="AL684" i="18"/>
  <c r="AK684" i="18"/>
  <c r="AH684" i="18"/>
  <c r="AG684" i="18"/>
  <c r="AF684" i="18"/>
  <c r="AE684" i="18"/>
  <c r="AI684" i="18" s="1"/>
  <c r="AC684" i="18" a="1"/>
  <c r="AC684" i="18" s="1"/>
  <c r="AB684" i="18" a="1"/>
  <c r="AB684" i="18" s="1"/>
  <c r="Z684" i="18"/>
  <c r="Y684" i="18"/>
  <c r="X684" i="18"/>
  <c r="W684" i="18"/>
  <c r="V684" i="18"/>
  <c r="U684" i="18"/>
  <c r="T684" i="18"/>
  <c r="S684" i="18"/>
  <c r="R684" i="18"/>
  <c r="Q684" i="18"/>
  <c r="O684" i="18"/>
  <c r="N684" i="18" a="1"/>
  <c r="N684" i="18" s="1"/>
  <c r="M684" i="18"/>
  <c r="L684" i="18"/>
  <c r="K684" i="18"/>
  <c r="AX683" i="18"/>
  <c r="AW683" i="18" s="1"/>
  <c r="AS683" i="18"/>
  <c r="AQ683" i="18"/>
  <c r="AI683" i="18"/>
  <c r="AE683" i="18"/>
  <c r="AC683" i="18" a="1"/>
  <c r="AC683" i="18" s="1"/>
  <c r="AB683" i="18" a="1"/>
  <c r="AB683" i="18" s="1"/>
  <c r="Z683" i="18"/>
  <c r="Y683" i="18"/>
  <c r="X683" i="18"/>
  <c r="W683" i="18"/>
  <c r="V683" i="18"/>
  <c r="U683" i="18"/>
  <c r="T683" i="18"/>
  <c r="S683" i="18"/>
  <c r="R683" i="18"/>
  <c r="Q683" i="18"/>
  <c r="O683" i="18"/>
  <c r="N683" i="18" a="1"/>
  <c r="N683" i="18" s="1"/>
  <c r="M683" i="18"/>
  <c r="L683" i="18"/>
  <c r="K683" i="18"/>
  <c r="AX682" i="18"/>
  <c r="AZ682" i="18" s="1"/>
  <c r="AS682" i="18"/>
  <c r="AR682" i="18" s="1"/>
  <c r="AN682" i="18"/>
  <c r="AJ682" i="18"/>
  <c r="AH682" i="18"/>
  <c r="AE682" i="18"/>
  <c r="AI682" i="18" s="1"/>
  <c r="AC682" i="18" a="1"/>
  <c r="AC682" i="18" s="1"/>
  <c r="AB682" i="18" a="1"/>
  <c r="AB682" i="18" s="1"/>
  <c r="Z682" i="18"/>
  <c r="Y682" i="18"/>
  <c r="X682" i="18"/>
  <c r="W682" i="18"/>
  <c r="V682" i="18"/>
  <c r="U682" i="18"/>
  <c r="T682" i="18"/>
  <c r="S682" i="18"/>
  <c r="R682" i="18"/>
  <c r="Q682" i="18"/>
  <c r="O682" i="18"/>
  <c r="N682" i="18" a="1"/>
  <c r="N682" i="18" s="1"/>
  <c r="M682" i="18"/>
  <c r="L682" i="18"/>
  <c r="K682" i="18"/>
  <c r="BA681" i="18"/>
  <c r="AZ681" i="18"/>
  <c r="AY681" i="18"/>
  <c r="AX681" i="18"/>
  <c r="AW681" i="18"/>
  <c r="AV681" i="18"/>
  <c r="AU681" i="18"/>
  <c r="AT681" i="18"/>
  <c r="AS681" i="18"/>
  <c r="AO681" i="18"/>
  <c r="AK681" i="18"/>
  <c r="AE681" i="18"/>
  <c r="AJ681" i="18" s="1"/>
  <c r="AC681" i="18" a="1"/>
  <c r="AC681" i="18" s="1"/>
  <c r="AB681" i="18" a="1"/>
  <c r="AB681" i="18" s="1"/>
  <c r="Z681" i="18"/>
  <c r="Y681" i="18"/>
  <c r="X681" i="18"/>
  <c r="W681" i="18"/>
  <c r="V681" i="18"/>
  <c r="U681" i="18"/>
  <c r="T681" i="18"/>
  <c r="S681" i="18"/>
  <c r="R681" i="18"/>
  <c r="Q681" i="18"/>
  <c r="O681" i="18"/>
  <c r="N681" i="18"/>
  <c r="N681" i="18" a="1"/>
  <c r="M681" i="18"/>
  <c r="L681" i="18"/>
  <c r="K681" i="18"/>
  <c r="AX680" i="18"/>
  <c r="AT680" i="18" s="1"/>
  <c r="AS680" i="18"/>
  <c r="AQ680" i="18" s="1"/>
  <c r="AR680" i="18"/>
  <c r="AP680" i="18"/>
  <c r="AN680" i="18"/>
  <c r="AL680" i="18"/>
  <c r="AK680" i="18"/>
  <c r="AH680" i="18"/>
  <c r="AG680" i="18"/>
  <c r="AF680" i="18"/>
  <c r="AE680" i="18"/>
  <c r="AI680" i="18" s="1"/>
  <c r="AC680" i="18" a="1"/>
  <c r="AC680" i="18" s="1"/>
  <c r="AB680" i="18" a="1"/>
  <c r="AB680" i="18" s="1"/>
  <c r="Z680" i="18"/>
  <c r="Y680" i="18"/>
  <c r="X680" i="18"/>
  <c r="W680" i="18"/>
  <c r="V680" i="18"/>
  <c r="U680" i="18"/>
  <c r="T680" i="18"/>
  <c r="S680" i="18"/>
  <c r="R680" i="18"/>
  <c r="Q680" i="18"/>
  <c r="O680" i="18"/>
  <c r="N680" i="18" a="1"/>
  <c r="N680" i="18" s="1"/>
  <c r="M680" i="18"/>
  <c r="L680" i="18"/>
  <c r="K680" i="18"/>
  <c r="AX679" i="18"/>
  <c r="AW679" i="18"/>
  <c r="AS679" i="18"/>
  <c r="AQ679" i="18" s="1"/>
  <c r="AE679" i="18"/>
  <c r="AC679" i="18" a="1"/>
  <c r="AC679" i="18" s="1"/>
  <c r="AB679" i="18" a="1"/>
  <c r="AB679" i="18" s="1"/>
  <c r="Z679" i="18"/>
  <c r="Y679" i="18"/>
  <c r="X679" i="18"/>
  <c r="W679" i="18"/>
  <c r="V679" i="18"/>
  <c r="U679" i="18"/>
  <c r="T679" i="18"/>
  <c r="S679" i="18"/>
  <c r="R679" i="18"/>
  <c r="Q679" i="18"/>
  <c r="O679" i="18"/>
  <c r="N679" i="18" a="1"/>
  <c r="N679" i="18" s="1"/>
  <c r="M679" i="18"/>
  <c r="L679" i="18"/>
  <c r="K679" i="18"/>
  <c r="AX678" i="18"/>
  <c r="AV678" i="18"/>
  <c r="AS678" i="18"/>
  <c r="AP678" i="18" s="1"/>
  <c r="AR678" i="18"/>
  <c r="AQ678" i="18"/>
  <c r="AO678" i="18"/>
  <c r="AN678" i="18"/>
  <c r="AM678" i="18"/>
  <c r="AJ678" i="18"/>
  <c r="AH678" i="18"/>
  <c r="AF678" i="18"/>
  <c r="AE678" i="18"/>
  <c r="AI678" i="18" s="1"/>
  <c r="AC678" i="18" a="1"/>
  <c r="AC678" i="18" s="1"/>
  <c r="AB678" i="18" a="1"/>
  <c r="AB678" i="18" s="1"/>
  <c r="Z678" i="18"/>
  <c r="Y678" i="18"/>
  <c r="X678" i="18"/>
  <c r="W678" i="18"/>
  <c r="V678" i="18"/>
  <c r="U678" i="18"/>
  <c r="T678" i="18"/>
  <c r="S678" i="18"/>
  <c r="R678" i="18"/>
  <c r="Q678" i="18"/>
  <c r="O678" i="18"/>
  <c r="N678" i="18" a="1"/>
  <c r="N678" i="18" s="1"/>
  <c r="M678" i="18"/>
  <c r="L678" i="18"/>
  <c r="K678" i="18"/>
  <c r="AX677" i="18"/>
  <c r="AU677" i="18"/>
  <c r="AT677" i="18"/>
  <c r="AS677" i="18"/>
  <c r="AE677" i="18"/>
  <c r="AG677" i="18" s="1"/>
  <c r="AC677" i="18" a="1"/>
  <c r="AC677" i="18" s="1"/>
  <c r="AB677" i="18" a="1"/>
  <c r="AB677" i="18" s="1"/>
  <c r="Z677" i="18"/>
  <c r="Y677" i="18"/>
  <c r="X677" i="18"/>
  <c r="W677" i="18"/>
  <c r="V677" i="18"/>
  <c r="U677" i="18"/>
  <c r="T677" i="18"/>
  <c r="S677" i="18"/>
  <c r="R677" i="18"/>
  <c r="Q677" i="18"/>
  <c r="O677" i="18"/>
  <c r="N677" i="18" a="1"/>
  <c r="N677" i="18" s="1"/>
  <c r="M677" i="18"/>
  <c r="L677" i="18"/>
  <c r="K677" i="18"/>
  <c r="AZ676" i="18"/>
  <c r="AX676" i="18"/>
  <c r="AS676" i="18"/>
  <c r="AQ676" i="18" s="1"/>
  <c r="AR676" i="18"/>
  <c r="AP676" i="18"/>
  <c r="AN676" i="18"/>
  <c r="AL676" i="18"/>
  <c r="AK676" i="18"/>
  <c r="AH676" i="18"/>
  <c r="AG676" i="18"/>
  <c r="AF676" i="18"/>
  <c r="AE676" i="18"/>
  <c r="AI676" i="18" s="1"/>
  <c r="AC676" i="18" a="1"/>
  <c r="AC676" i="18" s="1"/>
  <c r="AB676" i="18" a="1"/>
  <c r="AB676" i="18" s="1"/>
  <c r="Z676" i="18"/>
  <c r="Y676" i="18"/>
  <c r="X676" i="18"/>
  <c r="W676" i="18"/>
  <c r="V676" i="18"/>
  <c r="U676" i="18"/>
  <c r="T676" i="18"/>
  <c r="S676" i="18"/>
  <c r="R676" i="18"/>
  <c r="Q676" i="18"/>
  <c r="O676" i="18"/>
  <c r="N676" i="18" a="1"/>
  <c r="N676" i="18" s="1"/>
  <c r="M676" i="18"/>
  <c r="L676" i="18"/>
  <c r="K676" i="18"/>
  <c r="AX675" i="18"/>
  <c r="AW675" i="18"/>
  <c r="AS675" i="18"/>
  <c r="AQ675" i="18" s="1"/>
  <c r="AE675" i="18"/>
  <c r="AC675" i="18" a="1"/>
  <c r="AC675" i="18" s="1"/>
  <c r="AB675" i="18" a="1"/>
  <c r="AB675" i="18" s="1"/>
  <c r="Z675" i="18"/>
  <c r="Y675" i="18"/>
  <c r="X675" i="18"/>
  <c r="W675" i="18"/>
  <c r="V675" i="18"/>
  <c r="U675" i="18"/>
  <c r="T675" i="18"/>
  <c r="S675" i="18"/>
  <c r="R675" i="18"/>
  <c r="Q675" i="18"/>
  <c r="O675" i="18"/>
  <c r="N675" i="18" a="1"/>
  <c r="N675" i="18" s="1"/>
  <c r="M675" i="18"/>
  <c r="L675" i="18"/>
  <c r="K675" i="18"/>
  <c r="AX674" i="18"/>
  <c r="AS674" i="18"/>
  <c r="AP674" i="18" s="1"/>
  <c r="AR674" i="18"/>
  <c r="AQ674" i="18"/>
  <c r="AO674" i="18"/>
  <c r="AN674" i="18"/>
  <c r="AM674" i="18"/>
  <c r="AJ674" i="18"/>
  <c r="AH674" i="18"/>
  <c r="AF674" i="18"/>
  <c r="AE674" i="18"/>
  <c r="AI674" i="18" s="1"/>
  <c r="AC674" i="18" a="1"/>
  <c r="AC674" i="18" s="1"/>
  <c r="AB674" i="18" a="1"/>
  <c r="AB674" i="18" s="1"/>
  <c r="Z674" i="18"/>
  <c r="Y674" i="18"/>
  <c r="X674" i="18"/>
  <c r="W674" i="18"/>
  <c r="V674" i="18"/>
  <c r="U674" i="18"/>
  <c r="T674" i="18"/>
  <c r="S674" i="18"/>
  <c r="R674" i="18"/>
  <c r="Q674" i="18"/>
  <c r="O674" i="18"/>
  <c r="N674" i="18" a="1"/>
  <c r="N674" i="18" s="1"/>
  <c r="M674" i="18"/>
  <c r="L674" i="18"/>
  <c r="K674" i="18"/>
  <c r="AX673" i="18"/>
  <c r="AU673" i="18" s="1"/>
  <c r="AS673" i="18"/>
  <c r="AQ673" i="18" s="1"/>
  <c r="AO673" i="18"/>
  <c r="AK673" i="18"/>
  <c r="AG673" i="18"/>
  <c r="AE673" i="18"/>
  <c r="AI673" i="18" s="1"/>
  <c r="AC673" i="18" a="1"/>
  <c r="AC673" i="18" s="1"/>
  <c r="AB673" i="18" a="1"/>
  <c r="AB673" i="18" s="1"/>
  <c r="Z673" i="18"/>
  <c r="Y673" i="18"/>
  <c r="X673" i="18"/>
  <c r="W673" i="18"/>
  <c r="V673" i="18"/>
  <c r="U673" i="18"/>
  <c r="T673" i="18"/>
  <c r="S673" i="18"/>
  <c r="R673" i="18"/>
  <c r="Q673" i="18"/>
  <c r="O673" i="18"/>
  <c r="N673" i="18" a="1"/>
  <c r="N673" i="18" s="1"/>
  <c r="M673" i="18"/>
  <c r="L673" i="18"/>
  <c r="K673" i="18"/>
  <c r="AZ672" i="18"/>
  <c r="AX672" i="18"/>
  <c r="AT672" i="18" s="1"/>
  <c r="AV672" i="18"/>
  <c r="AS672" i="18"/>
  <c r="AR672" i="18" s="1"/>
  <c r="AH672" i="18"/>
  <c r="AG672" i="18"/>
  <c r="AE672" i="18"/>
  <c r="AI672" i="18" s="1"/>
  <c r="AC672" i="18" a="1"/>
  <c r="AC672" i="18" s="1"/>
  <c r="AB672" i="18" a="1"/>
  <c r="AB672" i="18" s="1"/>
  <c r="Z672" i="18"/>
  <c r="Y672" i="18"/>
  <c r="X672" i="18"/>
  <c r="W672" i="18"/>
  <c r="V672" i="18"/>
  <c r="U672" i="18"/>
  <c r="T672" i="18"/>
  <c r="S672" i="18"/>
  <c r="R672" i="18"/>
  <c r="Q672" i="18"/>
  <c r="O672" i="18"/>
  <c r="N672" i="18" a="1"/>
  <c r="N672" i="18" s="1"/>
  <c r="M672" i="18"/>
  <c r="L672" i="18"/>
  <c r="K672" i="18"/>
  <c r="AX671" i="18"/>
  <c r="AY671" i="18" s="1"/>
  <c r="AT671" i="18"/>
  <c r="AS671" i="18"/>
  <c r="AE671" i="18"/>
  <c r="AC671" i="18" a="1"/>
  <c r="AC671" i="18" s="1"/>
  <c r="AB671" i="18" a="1"/>
  <c r="AB671" i="18" s="1"/>
  <c r="Z671" i="18"/>
  <c r="Y671" i="18"/>
  <c r="X671" i="18"/>
  <c r="W671" i="18"/>
  <c r="V671" i="18"/>
  <c r="U671" i="18"/>
  <c r="T671" i="18"/>
  <c r="S671" i="18"/>
  <c r="R671" i="18"/>
  <c r="Q671" i="18"/>
  <c r="O671" i="18"/>
  <c r="N671" i="18" a="1"/>
  <c r="N671" i="18" s="1"/>
  <c r="M671" i="18"/>
  <c r="L671" i="18"/>
  <c r="K671" i="18"/>
  <c r="AX670" i="18"/>
  <c r="AS670" i="18"/>
  <c r="AR670" i="18" s="1"/>
  <c r="AJ670" i="18"/>
  <c r="AH670" i="18"/>
  <c r="AE670" i="18"/>
  <c r="AI670" i="18" s="1"/>
  <c r="AC670" i="18" a="1"/>
  <c r="AC670" i="18" s="1"/>
  <c r="AB670" i="18" a="1"/>
  <c r="AB670" i="18" s="1"/>
  <c r="Z670" i="18"/>
  <c r="Y670" i="18"/>
  <c r="X670" i="18"/>
  <c r="W670" i="18"/>
  <c r="V670" i="18"/>
  <c r="U670" i="18"/>
  <c r="T670" i="18"/>
  <c r="S670" i="18"/>
  <c r="R670" i="18"/>
  <c r="Q670" i="18"/>
  <c r="O670" i="18"/>
  <c r="N670" i="18" a="1"/>
  <c r="N670" i="18" s="1"/>
  <c r="M670" i="18"/>
  <c r="L670" i="18"/>
  <c r="K670" i="18"/>
  <c r="BA669" i="18"/>
  <c r="AZ669" i="18"/>
  <c r="AY669" i="18"/>
  <c r="AX669" i="18"/>
  <c r="AW669" i="18"/>
  <c r="AV669" i="18"/>
  <c r="AU669" i="18"/>
  <c r="AT669" i="18"/>
  <c r="AS669" i="18"/>
  <c r="AR669" i="18" s="1"/>
  <c r="AQ669" i="18"/>
  <c r="AN669" i="18"/>
  <c r="AE669" i="18"/>
  <c r="AC669" i="18" a="1"/>
  <c r="AC669" i="18" s="1"/>
  <c r="AB669" i="18" a="1"/>
  <c r="AB669" i="18" s="1"/>
  <c r="Z669" i="18"/>
  <c r="Y669" i="18"/>
  <c r="X669" i="18"/>
  <c r="W669" i="18"/>
  <c r="V669" i="18"/>
  <c r="U669" i="18"/>
  <c r="T669" i="18"/>
  <c r="S669" i="18"/>
  <c r="R669" i="18"/>
  <c r="Q669" i="18"/>
  <c r="O669" i="18"/>
  <c r="N669" i="18" a="1"/>
  <c r="N669" i="18" s="1"/>
  <c r="M669" i="18"/>
  <c r="L669" i="18"/>
  <c r="K669" i="18"/>
  <c r="AX668" i="18"/>
  <c r="AW668" i="18" s="1"/>
  <c r="AV668" i="18"/>
  <c r="AS668" i="18"/>
  <c r="AK668" i="18"/>
  <c r="AJ668" i="18"/>
  <c r="AF668" i="18"/>
  <c r="AE668" i="18"/>
  <c r="AC668" i="18" a="1"/>
  <c r="AC668" i="18" s="1"/>
  <c r="AB668" i="18" a="1"/>
  <c r="AB668" i="18" s="1"/>
  <c r="Z668" i="18"/>
  <c r="Y668" i="18"/>
  <c r="X668" i="18"/>
  <c r="W668" i="18"/>
  <c r="V668" i="18"/>
  <c r="U668" i="18"/>
  <c r="T668" i="18"/>
  <c r="S668" i="18"/>
  <c r="R668" i="18"/>
  <c r="Q668" i="18"/>
  <c r="O668" i="18"/>
  <c r="N668" i="18" a="1"/>
  <c r="N668" i="18" s="1"/>
  <c r="M668" i="18"/>
  <c r="L668" i="18"/>
  <c r="K668" i="18"/>
  <c r="AX667" i="18"/>
  <c r="BA667" i="18" s="1"/>
  <c r="AW667" i="18"/>
  <c r="AT667" i="18"/>
  <c r="AS667" i="18"/>
  <c r="AP667" i="18" s="1"/>
  <c r="AQ667" i="18"/>
  <c r="AO667" i="18"/>
  <c r="AM667" i="18"/>
  <c r="AL667" i="18"/>
  <c r="AI667" i="18"/>
  <c r="AH667" i="18"/>
  <c r="AG667" i="18"/>
  <c r="AE667" i="18"/>
  <c r="AC667" i="18" a="1"/>
  <c r="AC667" i="18" s="1"/>
  <c r="AB667" i="18" a="1"/>
  <c r="AB667" i="18" s="1"/>
  <c r="Z667" i="18"/>
  <c r="Y667" i="18"/>
  <c r="X667" i="18"/>
  <c r="W667" i="18"/>
  <c r="V667" i="18"/>
  <c r="U667" i="18"/>
  <c r="T667" i="18"/>
  <c r="S667" i="18"/>
  <c r="R667" i="18"/>
  <c r="Q667" i="18"/>
  <c r="O667" i="18"/>
  <c r="N667" i="18" a="1"/>
  <c r="N667" i="18" s="1"/>
  <c r="M667" i="18"/>
  <c r="L667" i="18"/>
  <c r="K667" i="18"/>
  <c r="AX666" i="18"/>
  <c r="AS666" i="18"/>
  <c r="AO666" i="18" s="1"/>
  <c r="AP666" i="18"/>
  <c r="AJ666" i="18"/>
  <c r="AE666" i="18"/>
  <c r="AC666" i="18" a="1"/>
  <c r="AC666" i="18" s="1"/>
  <c r="AB666" i="18" a="1"/>
  <c r="AB666" i="18" s="1"/>
  <c r="Z666" i="18"/>
  <c r="Y666" i="18"/>
  <c r="X666" i="18"/>
  <c r="W666" i="18"/>
  <c r="V666" i="18"/>
  <c r="U666" i="18"/>
  <c r="T666" i="18"/>
  <c r="S666" i="18"/>
  <c r="R666" i="18"/>
  <c r="Q666" i="18"/>
  <c r="O666" i="18"/>
  <c r="N666" i="18" a="1"/>
  <c r="N666" i="18" s="1"/>
  <c r="M666" i="18"/>
  <c r="L666" i="18"/>
  <c r="K666" i="18"/>
  <c r="AY665" i="18"/>
  <c r="AX665" i="18"/>
  <c r="AU665" i="18"/>
  <c r="AT665" i="18"/>
  <c r="AS665" i="18"/>
  <c r="AQ665" i="18" s="1"/>
  <c r="AR665" i="18"/>
  <c r="AO665" i="18"/>
  <c r="AN665" i="18"/>
  <c r="AM665" i="18"/>
  <c r="AE665" i="18"/>
  <c r="AJ665" i="18" s="1"/>
  <c r="AC665" i="18" a="1"/>
  <c r="AC665" i="18" s="1"/>
  <c r="AB665" i="18" a="1"/>
  <c r="AB665" i="18" s="1"/>
  <c r="Z665" i="18"/>
  <c r="Y665" i="18"/>
  <c r="X665" i="18"/>
  <c r="W665" i="18"/>
  <c r="V665" i="18"/>
  <c r="U665" i="18"/>
  <c r="T665" i="18"/>
  <c r="S665" i="18"/>
  <c r="R665" i="18"/>
  <c r="Q665" i="18"/>
  <c r="O665" i="18"/>
  <c r="N665" i="18" a="1"/>
  <c r="N665" i="18" s="1"/>
  <c r="M665" i="18"/>
  <c r="L665" i="18"/>
  <c r="K665" i="18"/>
  <c r="AX664" i="18"/>
  <c r="AV664" i="18"/>
  <c r="AS664" i="18"/>
  <c r="AP664" i="18" s="1"/>
  <c r="AR664" i="18"/>
  <c r="AQ664" i="18"/>
  <c r="AO664" i="18"/>
  <c r="AN664" i="18"/>
  <c r="AM664" i="18"/>
  <c r="AJ664" i="18"/>
  <c r="AH664" i="18"/>
  <c r="AF664" i="18"/>
  <c r="AE664" i="18"/>
  <c r="AI664" i="18" s="1"/>
  <c r="AC664" i="18" a="1"/>
  <c r="AC664" i="18" s="1"/>
  <c r="AB664" i="18" a="1"/>
  <c r="AB664" i="18" s="1"/>
  <c r="Z664" i="18"/>
  <c r="Y664" i="18"/>
  <c r="X664" i="18"/>
  <c r="W664" i="18"/>
  <c r="V664" i="18"/>
  <c r="U664" i="18"/>
  <c r="T664" i="18"/>
  <c r="S664" i="18"/>
  <c r="R664" i="18"/>
  <c r="Q664" i="18"/>
  <c r="O664" i="18"/>
  <c r="N664" i="18" a="1"/>
  <c r="N664" i="18" s="1"/>
  <c r="M664" i="18"/>
  <c r="L664" i="18"/>
  <c r="K664" i="18"/>
  <c r="AX663" i="18"/>
  <c r="AU663" i="18"/>
  <c r="AT663" i="18"/>
  <c r="AS663" i="18"/>
  <c r="AO663" i="18"/>
  <c r="AK663" i="18"/>
  <c r="AG663" i="18"/>
  <c r="AE663" i="18"/>
  <c r="AJ663" i="18" s="1"/>
  <c r="AC663" i="18" a="1"/>
  <c r="AC663" i="18" s="1"/>
  <c r="AB663" i="18" a="1"/>
  <c r="AB663" i="18" s="1"/>
  <c r="Z663" i="18"/>
  <c r="Y663" i="18"/>
  <c r="X663" i="18"/>
  <c r="W663" i="18"/>
  <c r="V663" i="18"/>
  <c r="U663" i="18"/>
  <c r="T663" i="18"/>
  <c r="S663" i="18"/>
  <c r="R663" i="18"/>
  <c r="Q663" i="18"/>
  <c r="O663" i="18"/>
  <c r="N663" i="18" a="1"/>
  <c r="N663" i="18" s="1"/>
  <c r="M663" i="18"/>
  <c r="L663" i="18"/>
  <c r="K663" i="18"/>
  <c r="AX662" i="18"/>
  <c r="AT662" i="18" s="1"/>
  <c r="AS662" i="18"/>
  <c r="AQ662" i="18" s="1"/>
  <c r="AR662" i="18"/>
  <c r="AP662" i="18"/>
  <c r="AO662" i="18"/>
  <c r="AN662" i="18"/>
  <c r="AL662" i="18"/>
  <c r="AK662" i="18"/>
  <c r="AJ662" i="18"/>
  <c r="AF662" i="18"/>
  <c r="AE662" i="18"/>
  <c r="AC662" i="18" a="1"/>
  <c r="AC662" i="18" s="1"/>
  <c r="AB662" i="18" a="1"/>
  <c r="AB662" i="18" s="1"/>
  <c r="Z662" i="18"/>
  <c r="Y662" i="18"/>
  <c r="X662" i="18"/>
  <c r="W662" i="18"/>
  <c r="V662" i="18"/>
  <c r="U662" i="18"/>
  <c r="T662" i="18"/>
  <c r="S662" i="18"/>
  <c r="R662" i="18"/>
  <c r="Q662" i="18"/>
  <c r="O662" i="18"/>
  <c r="N662" i="18" a="1"/>
  <c r="N662" i="18" s="1"/>
  <c r="M662" i="18"/>
  <c r="L662" i="18"/>
  <c r="K662" i="18"/>
  <c r="BA661" i="18"/>
  <c r="AX661" i="18"/>
  <c r="AZ661" i="18" s="1"/>
  <c r="AW661" i="18"/>
  <c r="AU661" i="18"/>
  <c r="AS661" i="18"/>
  <c r="AP661" i="18" s="1"/>
  <c r="AQ661" i="18"/>
  <c r="AO661" i="18"/>
  <c r="AE661" i="18"/>
  <c r="AI661" i="18" s="1"/>
  <c r="AC661" i="18" a="1"/>
  <c r="AC661" i="18" s="1"/>
  <c r="AB661" i="18" a="1"/>
  <c r="AB661" i="18" s="1"/>
  <c r="Z661" i="18"/>
  <c r="Y661" i="18"/>
  <c r="X661" i="18"/>
  <c r="W661" i="18"/>
  <c r="V661" i="18"/>
  <c r="U661" i="18"/>
  <c r="T661" i="18"/>
  <c r="S661" i="18"/>
  <c r="R661" i="18"/>
  <c r="Q661" i="18"/>
  <c r="O661" i="18"/>
  <c r="N661" i="18" a="1"/>
  <c r="N661" i="18" s="1"/>
  <c r="M661" i="18"/>
  <c r="L661" i="18"/>
  <c r="K661" i="18"/>
  <c r="AX660" i="18"/>
  <c r="AV660" i="18" s="1"/>
  <c r="AS660" i="18"/>
  <c r="AP660" i="18" s="1"/>
  <c r="AR660" i="18"/>
  <c r="AQ660" i="18"/>
  <c r="AO660" i="18"/>
  <c r="AN660" i="18"/>
  <c r="AM660" i="18"/>
  <c r="AJ660" i="18"/>
  <c r="AH660" i="18"/>
  <c r="AF660" i="18"/>
  <c r="AE660" i="18"/>
  <c r="AI660" i="18" s="1"/>
  <c r="AC660" i="18" a="1"/>
  <c r="AC660" i="18" s="1"/>
  <c r="AB660" i="18" a="1"/>
  <c r="AB660" i="18" s="1"/>
  <c r="Z660" i="18"/>
  <c r="Y660" i="18"/>
  <c r="X660" i="18"/>
  <c r="W660" i="18"/>
  <c r="V660" i="18"/>
  <c r="U660" i="18"/>
  <c r="T660" i="18"/>
  <c r="S660" i="18"/>
  <c r="R660" i="18"/>
  <c r="Q660" i="18"/>
  <c r="O660" i="18"/>
  <c r="N660" i="18" a="1"/>
  <c r="N660" i="18" s="1"/>
  <c r="M660" i="18"/>
  <c r="L660" i="18"/>
  <c r="K660" i="18"/>
  <c r="AY659" i="18"/>
  <c r="AX659" i="18"/>
  <c r="AU659" i="18"/>
  <c r="AT659" i="18"/>
  <c r="AS659" i="18"/>
  <c r="AE659" i="18"/>
  <c r="AC659" i="18" a="1"/>
  <c r="AC659" i="18" s="1"/>
  <c r="AB659" i="18" a="1"/>
  <c r="AB659" i="18" s="1"/>
  <c r="Z659" i="18"/>
  <c r="Y659" i="18"/>
  <c r="X659" i="18"/>
  <c r="W659" i="18"/>
  <c r="V659" i="18"/>
  <c r="U659" i="18"/>
  <c r="T659" i="18"/>
  <c r="S659" i="18"/>
  <c r="R659" i="18"/>
  <c r="Q659" i="18"/>
  <c r="O659" i="18"/>
  <c r="N659" i="18" a="1"/>
  <c r="N659" i="18" s="1"/>
  <c r="M659" i="18"/>
  <c r="L659" i="18"/>
  <c r="K659" i="18"/>
  <c r="AX658" i="18"/>
  <c r="AT658" i="18"/>
  <c r="AS658" i="18"/>
  <c r="AQ658" i="18" s="1"/>
  <c r="AR658" i="18"/>
  <c r="AP658" i="18"/>
  <c r="AO658" i="18"/>
  <c r="AN658" i="18"/>
  <c r="AL658" i="18"/>
  <c r="AK658" i="18"/>
  <c r="AJ658" i="18"/>
  <c r="AE658" i="18"/>
  <c r="AC658" i="18" a="1"/>
  <c r="AC658" i="18" s="1"/>
  <c r="AB658" i="18" a="1"/>
  <c r="AB658" i="18" s="1"/>
  <c r="Z658" i="18"/>
  <c r="Y658" i="18"/>
  <c r="X658" i="18"/>
  <c r="W658" i="18"/>
  <c r="V658" i="18"/>
  <c r="U658" i="18"/>
  <c r="T658" i="18"/>
  <c r="S658" i="18"/>
  <c r="R658" i="18"/>
  <c r="Q658" i="18"/>
  <c r="O658" i="18"/>
  <c r="N658" i="18" a="1"/>
  <c r="N658" i="18" s="1"/>
  <c r="M658" i="18"/>
  <c r="L658" i="18"/>
  <c r="K658" i="18"/>
  <c r="BA657" i="18"/>
  <c r="AX657" i="18"/>
  <c r="AZ657" i="18" s="1"/>
  <c r="AW657" i="18"/>
  <c r="AU657" i="18"/>
  <c r="AS657" i="18"/>
  <c r="AP657" i="18" s="1"/>
  <c r="AQ657" i="18"/>
  <c r="AO657" i="18"/>
  <c r="AE657" i="18"/>
  <c r="AI657" i="18" s="1"/>
  <c r="AC657" i="18" a="1"/>
  <c r="AC657" i="18" s="1"/>
  <c r="AB657" i="18" a="1"/>
  <c r="AB657" i="18" s="1"/>
  <c r="Z657" i="18"/>
  <c r="Y657" i="18"/>
  <c r="X657" i="18"/>
  <c r="W657" i="18"/>
  <c r="V657" i="18"/>
  <c r="U657" i="18"/>
  <c r="T657" i="18"/>
  <c r="S657" i="18"/>
  <c r="R657" i="18"/>
  <c r="Q657" i="18"/>
  <c r="O657" i="18"/>
  <c r="N657" i="18" a="1"/>
  <c r="N657" i="18" s="1"/>
  <c r="M657" i="18"/>
  <c r="L657" i="18"/>
  <c r="K657" i="18"/>
  <c r="AX656" i="18"/>
  <c r="AV656" i="18"/>
  <c r="AS656" i="18"/>
  <c r="AP656" i="18" s="1"/>
  <c r="AR656" i="18"/>
  <c r="AQ656" i="18"/>
  <c r="AO656" i="18"/>
  <c r="AN656" i="18"/>
  <c r="AM656" i="18"/>
  <c r="AJ656" i="18"/>
  <c r="AH656" i="18"/>
  <c r="AF656" i="18"/>
  <c r="AE656" i="18"/>
  <c r="AI656" i="18" s="1"/>
  <c r="AC656" i="18" a="1"/>
  <c r="AC656" i="18" s="1"/>
  <c r="AB656" i="18" a="1"/>
  <c r="AB656" i="18" s="1"/>
  <c r="Z656" i="18"/>
  <c r="Y656" i="18"/>
  <c r="X656" i="18"/>
  <c r="W656" i="18"/>
  <c r="V656" i="18"/>
  <c r="U656" i="18"/>
  <c r="T656" i="18"/>
  <c r="S656" i="18"/>
  <c r="R656" i="18"/>
  <c r="Q656" i="18"/>
  <c r="O656" i="18"/>
  <c r="N656" i="18" a="1"/>
  <c r="N656" i="18" s="1"/>
  <c r="M656" i="18"/>
  <c r="L656" i="18"/>
  <c r="K656" i="18"/>
  <c r="AY655" i="18"/>
  <c r="AX655" i="18"/>
  <c r="AU655" i="18"/>
  <c r="AT655" i="18"/>
  <c r="AS655" i="18"/>
  <c r="AO655" i="18" s="1"/>
  <c r="AE655" i="18"/>
  <c r="AG655" i="18" s="1"/>
  <c r="AC655" i="18" a="1"/>
  <c r="AC655" i="18" s="1"/>
  <c r="AB655" i="18" a="1"/>
  <c r="AB655" i="18" s="1"/>
  <c r="Z655" i="18"/>
  <c r="Y655" i="18"/>
  <c r="X655" i="18"/>
  <c r="W655" i="18"/>
  <c r="V655" i="18"/>
  <c r="U655" i="18"/>
  <c r="T655" i="18"/>
  <c r="S655" i="18"/>
  <c r="R655" i="18"/>
  <c r="Q655" i="18"/>
  <c r="O655" i="18"/>
  <c r="N655" i="18" a="1"/>
  <c r="N655" i="18" s="1"/>
  <c r="M655" i="18"/>
  <c r="L655" i="18"/>
  <c r="K655" i="18"/>
  <c r="AX654" i="18"/>
  <c r="AS654" i="18"/>
  <c r="AO654" i="18" s="1"/>
  <c r="AN654" i="18"/>
  <c r="AJ654" i="18"/>
  <c r="AH654" i="18"/>
  <c r="AE654" i="18"/>
  <c r="AC654" i="18" a="1"/>
  <c r="AC654" i="18" s="1"/>
  <c r="AB654" i="18" a="1"/>
  <c r="AB654" i="18" s="1"/>
  <c r="Z654" i="18"/>
  <c r="Y654" i="18"/>
  <c r="X654" i="18"/>
  <c r="W654" i="18"/>
  <c r="V654" i="18"/>
  <c r="U654" i="18"/>
  <c r="T654" i="18"/>
  <c r="S654" i="18"/>
  <c r="R654" i="18"/>
  <c r="Q654" i="18"/>
  <c r="O654" i="18"/>
  <c r="N654" i="18" a="1"/>
  <c r="N654" i="18" s="1"/>
  <c r="M654" i="18"/>
  <c r="L654" i="18"/>
  <c r="K654" i="18"/>
  <c r="BA653" i="18"/>
  <c r="AY653" i="18"/>
  <c r="AX653" i="18"/>
  <c r="AZ653" i="18" s="1"/>
  <c r="AW653" i="18"/>
  <c r="AU653" i="18"/>
  <c r="AT653" i="18"/>
  <c r="AS653" i="18"/>
  <c r="AP653" i="18" s="1"/>
  <c r="AQ653" i="18"/>
  <c r="AO653" i="18"/>
  <c r="AM653" i="18"/>
  <c r="AE653" i="18"/>
  <c r="AC653" i="18" a="1"/>
  <c r="AC653" i="18" s="1"/>
  <c r="AB653" i="18" a="1"/>
  <c r="AB653" i="18" s="1"/>
  <c r="Z653" i="18"/>
  <c r="Y653" i="18"/>
  <c r="X653" i="18"/>
  <c r="W653" i="18"/>
  <c r="V653" i="18"/>
  <c r="U653" i="18"/>
  <c r="T653" i="18"/>
  <c r="S653" i="18"/>
  <c r="R653" i="18"/>
  <c r="Q653" i="18"/>
  <c r="O653" i="18"/>
  <c r="N653" i="18" a="1"/>
  <c r="N653" i="18" s="1"/>
  <c r="M653" i="18"/>
  <c r="L653" i="18"/>
  <c r="K653" i="18"/>
  <c r="AZ652" i="18"/>
  <c r="AX652" i="18"/>
  <c r="AY652" i="18" s="1"/>
  <c r="AV652" i="18"/>
  <c r="AT652" i="18"/>
  <c r="AS652" i="18"/>
  <c r="AQ652" i="18"/>
  <c r="AP652" i="18"/>
  <c r="AM652" i="18"/>
  <c r="AL652" i="18"/>
  <c r="AJ652" i="18"/>
  <c r="AE652" i="18"/>
  <c r="AC652" i="18" a="1"/>
  <c r="AC652" i="18" s="1"/>
  <c r="AB652" i="18" a="1"/>
  <c r="AB652" i="18" s="1"/>
  <c r="Z652" i="18"/>
  <c r="Y652" i="18"/>
  <c r="X652" i="18"/>
  <c r="W652" i="18"/>
  <c r="V652" i="18"/>
  <c r="U652" i="18"/>
  <c r="T652" i="18"/>
  <c r="S652" i="18"/>
  <c r="R652" i="18"/>
  <c r="Q652" i="18"/>
  <c r="O652" i="18"/>
  <c r="N652" i="18" a="1"/>
  <c r="N652" i="18" s="1"/>
  <c r="M652" i="18"/>
  <c r="L652" i="18"/>
  <c r="K652" i="18"/>
  <c r="AX651" i="18"/>
  <c r="AW651" i="18" s="1"/>
  <c r="AS651" i="18"/>
  <c r="AO651" i="18" s="1"/>
  <c r="AE651" i="18"/>
  <c r="AC651" i="18" a="1"/>
  <c r="AC651" i="18" s="1"/>
  <c r="AB651" i="18" a="1"/>
  <c r="AB651" i="18" s="1"/>
  <c r="Z651" i="18"/>
  <c r="Y651" i="18"/>
  <c r="X651" i="18"/>
  <c r="W651" i="18"/>
  <c r="V651" i="18"/>
  <c r="U651" i="18"/>
  <c r="T651" i="18"/>
  <c r="S651" i="18"/>
  <c r="R651" i="18"/>
  <c r="Q651" i="18"/>
  <c r="O651" i="18"/>
  <c r="N651" i="18"/>
  <c r="N651" i="18" a="1"/>
  <c r="M651" i="18"/>
  <c r="L651" i="18"/>
  <c r="K651" i="18"/>
  <c r="AX650" i="18"/>
  <c r="AT650" i="18" s="1"/>
  <c r="AS650" i="18"/>
  <c r="AR650" i="18"/>
  <c r="AP650" i="18"/>
  <c r="AL650" i="18"/>
  <c r="AK650" i="18"/>
  <c r="AH650" i="18"/>
  <c r="AG650" i="18"/>
  <c r="AF650" i="18"/>
  <c r="AE650" i="18"/>
  <c r="AI650" i="18" s="1"/>
  <c r="AC650" i="18" a="1"/>
  <c r="AC650" i="18" s="1"/>
  <c r="AB650" i="18" a="1"/>
  <c r="AB650" i="18" s="1"/>
  <c r="Z650" i="18"/>
  <c r="Y650" i="18"/>
  <c r="X650" i="18"/>
  <c r="W650" i="18"/>
  <c r="V650" i="18"/>
  <c r="U650" i="18"/>
  <c r="T650" i="18"/>
  <c r="S650" i="18"/>
  <c r="R650" i="18"/>
  <c r="Q650" i="18"/>
  <c r="O650" i="18"/>
  <c r="N650" i="18" a="1"/>
  <c r="N650" i="18" s="1"/>
  <c r="M650" i="18"/>
  <c r="L650" i="18"/>
  <c r="K650" i="18"/>
  <c r="AX649" i="18"/>
  <c r="AW649" i="18" s="1"/>
  <c r="AS649" i="18"/>
  <c r="AM649" i="18" s="1"/>
  <c r="AQ649" i="18"/>
  <c r="AE649" i="18"/>
  <c r="AI649" i="18" s="1"/>
  <c r="AC649" i="18" a="1"/>
  <c r="AC649" i="18" s="1"/>
  <c r="AB649" i="18" a="1"/>
  <c r="AB649" i="18" s="1"/>
  <c r="Z649" i="18"/>
  <c r="Y649" i="18"/>
  <c r="X649" i="18"/>
  <c r="W649" i="18"/>
  <c r="V649" i="18"/>
  <c r="U649" i="18"/>
  <c r="T649" i="18"/>
  <c r="S649" i="18"/>
  <c r="R649" i="18"/>
  <c r="Q649" i="18"/>
  <c r="O649" i="18"/>
  <c r="N649" i="18" a="1"/>
  <c r="N649" i="18" s="1"/>
  <c r="M649" i="18"/>
  <c r="L649" i="18"/>
  <c r="K649" i="18"/>
  <c r="AX648" i="18"/>
  <c r="AZ648" i="18" s="1"/>
  <c r="AT648" i="18"/>
  <c r="AS648" i="18"/>
  <c r="AR648" i="18"/>
  <c r="AP648" i="18"/>
  <c r="AO648" i="18"/>
  <c r="AN648" i="18"/>
  <c r="AL648" i="18"/>
  <c r="AJ648" i="18"/>
  <c r="AH648" i="18"/>
  <c r="AE648" i="18"/>
  <c r="AC648" i="18" a="1"/>
  <c r="AC648" i="18" s="1"/>
  <c r="AB648" i="18" a="1"/>
  <c r="AB648" i="18" s="1"/>
  <c r="Z648" i="18"/>
  <c r="Y648" i="18"/>
  <c r="X648" i="18"/>
  <c r="W648" i="18"/>
  <c r="V648" i="18"/>
  <c r="U648" i="18"/>
  <c r="T648" i="18"/>
  <c r="S648" i="18"/>
  <c r="R648" i="18"/>
  <c r="Q648" i="18"/>
  <c r="O648" i="18"/>
  <c r="N648" i="18" a="1"/>
  <c r="N648" i="18" s="1"/>
  <c r="M648" i="18"/>
  <c r="L648" i="18"/>
  <c r="K648" i="18"/>
  <c r="BA647" i="18"/>
  <c r="AZ647" i="18"/>
  <c r="AY647" i="18"/>
  <c r="AX647" i="18"/>
  <c r="AW647" i="18"/>
  <c r="AV647" i="18"/>
  <c r="AU647" i="18"/>
  <c r="AT647" i="18"/>
  <c r="AS647" i="18"/>
  <c r="AO647" i="18"/>
  <c r="AK647" i="18"/>
  <c r="AE647" i="18"/>
  <c r="AC647" i="18" a="1"/>
  <c r="AC647" i="18" s="1"/>
  <c r="AB647" i="18" a="1"/>
  <c r="AB647" i="18" s="1"/>
  <c r="Z647" i="18"/>
  <c r="Y647" i="18"/>
  <c r="X647" i="18"/>
  <c r="W647" i="18"/>
  <c r="V647" i="18"/>
  <c r="U647" i="18"/>
  <c r="T647" i="18"/>
  <c r="S647" i="18"/>
  <c r="R647" i="18"/>
  <c r="Q647" i="18"/>
  <c r="O647" i="18"/>
  <c r="N647" i="18" a="1"/>
  <c r="N647" i="18" s="1"/>
  <c r="M647" i="18"/>
  <c r="L647" i="18"/>
  <c r="K647" i="18"/>
  <c r="AX646" i="18"/>
  <c r="AT646" i="18" s="1"/>
  <c r="AS646" i="18"/>
  <c r="AR646" i="18" s="1"/>
  <c r="AL646" i="18"/>
  <c r="AK646" i="18"/>
  <c r="AH646" i="18"/>
  <c r="AG646" i="18"/>
  <c r="AF646" i="18"/>
  <c r="AE646" i="18"/>
  <c r="AI646" i="18" s="1"/>
  <c r="AC646" i="18" a="1"/>
  <c r="AC646" i="18" s="1"/>
  <c r="AB646" i="18" a="1"/>
  <c r="AB646" i="18" s="1"/>
  <c r="Z646" i="18"/>
  <c r="Y646" i="18"/>
  <c r="X646" i="18"/>
  <c r="W646" i="18"/>
  <c r="V646" i="18"/>
  <c r="U646" i="18"/>
  <c r="T646" i="18"/>
  <c r="S646" i="18"/>
  <c r="R646" i="18"/>
  <c r="Q646" i="18"/>
  <c r="O646" i="18"/>
  <c r="N646" i="18" a="1"/>
  <c r="N646" i="18" s="1"/>
  <c r="M646" i="18"/>
  <c r="L646" i="18"/>
  <c r="K646" i="18"/>
  <c r="AX645" i="18"/>
  <c r="AW645" i="18"/>
  <c r="AT645" i="18"/>
  <c r="AS645" i="18"/>
  <c r="AQ645" i="18"/>
  <c r="AM645" i="18"/>
  <c r="AI645" i="18"/>
  <c r="AE645" i="18"/>
  <c r="AC645" i="18" a="1"/>
  <c r="AC645" i="18" s="1"/>
  <c r="AB645" i="18" a="1"/>
  <c r="AB645" i="18" s="1"/>
  <c r="Z645" i="18"/>
  <c r="Y645" i="18"/>
  <c r="X645" i="18"/>
  <c r="W645" i="18"/>
  <c r="V645" i="18"/>
  <c r="U645" i="18"/>
  <c r="T645" i="18"/>
  <c r="S645" i="18"/>
  <c r="R645" i="18"/>
  <c r="Q645" i="18"/>
  <c r="O645" i="18"/>
  <c r="N645" i="18" a="1"/>
  <c r="N645" i="18" s="1"/>
  <c r="M645" i="18"/>
  <c r="L645" i="18"/>
  <c r="K645" i="18"/>
  <c r="AZ644" i="18"/>
  <c r="AX644" i="18"/>
  <c r="AT644" i="18"/>
  <c r="AS644" i="18"/>
  <c r="AP644" i="18" s="1"/>
  <c r="AR644" i="18"/>
  <c r="AN644" i="18"/>
  <c r="AL644" i="18"/>
  <c r="AE644" i="18"/>
  <c r="AJ644" i="18" s="1"/>
  <c r="AC644" i="18" a="1"/>
  <c r="AC644" i="18" s="1"/>
  <c r="AB644" i="18" a="1"/>
  <c r="AB644" i="18" s="1"/>
  <c r="Z644" i="18"/>
  <c r="Y644" i="18"/>
  <c r="X644" i="18"/>
  <c r="W644" i="18"/>
  <c r="V644" i="18"/>
  <c r="U644" i="18"/>
  <c r="T644" i="18"/>
  <c r="S644" i="18"/>
  <c r="R644" i="18"/>
  <c r="Q644" i="18"/>
  <c r="O644" i="18"/>
  <c r="N644" i="18" a="1"/>
  <c r="N644" i="18" s="1"/>
  <c r="M644" i="18"/>
  <c r="L644" i="18"/>
  <c r="K644" i="18"/>
  <c r="BA643" i="18"/>
  <c r="AZ643" i="18"/>
  <c r="AY643" i="18"/>
  <c r="AX643" i="18"/>
  <c r="AW643" i="18"/>
  <c r="AV643" i="18"/>
  <c r="AU643" i="18"/>
  <c r="AT643" i="18"/>
  <c r="AS643" i="18"/>
  <c r="AK643" i="18"/>
  <c r="AG643" i="18"/>
  <c r="AE643" i="18"/>
  <c r="AJ643" i="18" s="1"/>
  <c r="AC643" i="18" a="1"/>
  <c r="AC643" i="18" s="1"/>
  <c r="AB643" i="18" a="1"/>
  <c r="AB643" i="18" s="1"/>
  <c r="Z643" i="18"/>
  <c r="Y643" i="18"/>
  <c r="X643" i="18"/>
  <c r="W643" i="18"/>
  <c r="V643" i="18"/>
  <c r="U643" i="18"/>
  <c r="T643" i="18"/>
  <c r="S643" i="18"/>
  <c r="R643" i="18"/>
  <c r="Q643" i="18"/>
  <c r="O643" i="18"/>
  <c r="N643" i="18" a="1"/>
  <c r="N643" i="18" s="1"/>
  <c r="M643" i="18"/>
  <c r="L643" i="18"/>
  <c r="K643" i="18"/>
  <c r="AX642" i="18"/>
  <c r="AT642" i="18" s="1"/>
  <c r="AS642" i="18"/>
  <c r="AR642" i="18" s="1"/>
  <c r="AP642" i="18"/>
  <c r="AN642" i="18"/>
  <c r="AL642" i="18"/>
  <c r="AK642" i="18"/>
  <c r="AH642" i="18"/>
  <c r="AG642" i="18"/>
  <c r="AF642" i="18"/>
  <c r="AE642" i="18"/>
  <c r="AI642" i="18" s="1"/>
  <c r="AC642" i="18" a="1"/>
  <c r="AC642" i="18" s="1"/>
  <c r="AB642" i="18" a="1"/>
  <c r="AB642" i="18" s="1"/>
  <c r="Z642" i="18"/>
  <c r="Y642" i="18"/>
  <c r="X642" i="18"/>
  <c r="W642" i="18"/>
  <c r="V642" i="18"/>
  <c r="U642" i="18"/>
  <c r="T642" i="18"/>
  <c r="S642" i="18"/>
  <c r="R642" i="18"/>
  <c r="Q642" i="18"/>
  <c r="O642" i="18"/>
  <c r="N642" i="18" a="1"/>
  <c r="N642" i="18" s="1"/>
  <c r="M642" i="18"/>
  <c r="L642" i="18"/>
  <c r="K642" i="18"/>
  <c r="AX641" i="18"/>
  <c r="AT641" i="18" s="1"/>
  <c r="AW641" i="18"/>
  <c r="AS641" i="18"/>
  <c r="AQ641" i="18"/>
  <c r="AM641" i="18"/>
  <c r="AI641" i="18"/>
  <c r="AE641" i="18"/>
  <c r="AC641" i="18" a="1"/>
  <c r="AC641" i="18" s="1"/>
  <c r="AB641" i="18" a="1"/>
  <c r="AB641" i="18" s="1"/>
  <c r="Z641" i="18"/>
  <c r="Y641" i="18"/>
  <c r="X641" i="18"/>
  <c r="W641" i="18"/>
  <c r="V641" i="18"/>
  <c r="U641" i="18"/>
  <c r="T641" i="18"/>
  <c r="S641" i="18"/>
  <c r="R641" i="18"/>
  <c r="Q641" i="18"/>
  <c r="O641" i="18"/>
  <c r="N641" i="18" a="1"/>
  <c r="N641" i="18" s="1"/>
  <c r="M641" i="18"/>
  <c r="L641" i="18"/>
  <c r="K641" i="18"/>
  <c r="AZ640" i="18"/>
  <c r="AX640" i="18"/>
  <c r="AT640" i="18"/>
  <c r="AS640" i="18"/>
  <c r="AR640" i="18" s="1"/>
  <c r="AN640" i="18"/>
  <c r="AE640" i="18"/>
  <c r="AJ640" i="18" s="1"/>
  <c r="AC640" i="18" a="1"/>
  <c r="AC640" i="18" s="1"/>
  <c r="AB640" i="18" a="1"/>
  <c r="AB640" i="18" s="1"/>
  <c r="Z640" i="18"/>
  <c r="Y640" i="18"/>
  <c r="X640" i="18"/>
  <c r="W640" i="18"/>
  <c r="V640" i="18"/>
  <c r="U640" i="18"/>
  <c r="T640" i="18"/>
  <c r="S640" i="18"/>
  <c r="R640" i="18"/>
  <c r="Q640" i="18"/>
  <c r="O640" i="18"/>
  <c r="N640" i="18" a="1"/>
  <c r="N640" i="18" s="1"/>
  <c r="M640" i="18"/>
  <c r="L640" i="18"/>
  <c r="K640" i="18"/>
  <c r="BA639" i="18"/>
  <c r="AZ639" i="18"/>
  <c r="AY639" i="18"/>
  <c r="AX639" i="18"/>
  <c r="AW639" i="18"/>
  <c r="AV639" i="18"/>
  <c r="AU639" i="18"/>
  <c r="AT639" i="18"/>
  <c r="AS639" i="18"/>
  <c r="AO639" i="18" s="1"/>
  <c r="AE639" i="18"/>
  <c r="AK639" i="18" s="1"/>
  <c r="AC639" i="18" a="1"/>
  <c r="AC639" i="18" s="1"/>
  <c r="AB639" i="18" a="1"/>
  <c r="AB639" i="18" s="1"/>
  <c r="Z639" i="18"/>
  <c r="Y639" i="18"/>
  <c r="X639" i="18"/>
  <c r="W639" i="18"/>
  <c r="V639" i="18"/>
  <c r="U639" i="18"/>
  <c r="T639" i="18"/>
  <c r="S639" i="18"/>
  <c r="R639" i="18"/>
  <c r="Q639" i="18"/>
  <c r="O639" i="18"/>
  <c r="N639" i="18"/>
  <c r="N639" i="18" a="1"/>
  <c r="M639" i="18"/>
  <c r="L639" i="18"/>
  <c r="K639" i="18"/>
  <c r="AX638" i="18"/>
  <c r="AS638" i="18"/>
  <c r="AP638" i="18" s="1"/>
  <c r="AR638" i="18"/>
  <c r="AL638" i="18"/>
  <c r="AK638" i="18"/>
  <c r="AH638" i="18"/>
  <c r="AG638" i="18"/>
  <c r="AF638" i="18"/>
  <c r="AE638" i="18"/>
  <c r="AI638" i="18" s="1"/>
  <c r="AC638" i="18" a="1"/>
  <c r="AC638" i="18" s="1"/>
  <c r="AB638" i="18" a="1"/>
  <c r="AB638" i="18" s="1"/>
  <c r="Z638" i="18"/>
  <c r="Y638" i="18"/>
  <c r="X638" i="18"/>
  <c r="W638" i="18"/>
  <c r="V638" i="18"/>
  <c r="U638" i="18"/>
  <c r="T638" i="18"/>
  <c r="S638" i="18"/>
  <c r="R638" i="18"/>
  <c r="Q638" i="18"/>
  <c r="O638" i="18"/>
  <c r="N638" i="18" a="1"/>
  <c r="N638" i="18" s="1"/>
  <c r="M638" i="18"/>
  <c r="L638" i="18"/>
  <c r="K638" i="18"/>
  <c r="AY637" i="18"/>
  <c r="AX637" i="18"/>
  <c r="AW637" i="18" s="1"/>
  <c r="AT637" i="18"/>
  <c r="AS637" i="18"/>
  <c r="AQ637" i="18" s="1"/>
  <c r="AE637" i="18"/>
  <c r="AC637" i="18" a="1"/>
  <c r="AC637" i="18" s="1"/>
  <c r="AB637" i="18" a="1"/>
  <c r="AB637" i="18" s="1"/>
  <c r="Z637" i="18"/>
  <c r="Y637" i="18"/>
  <c r="X637" i="18"/>
  <c r="W637" i="18"/>
  <c r="V637" i="18"/>
  <c r="U637" i="18"/>
  <c r="T637" i="18"/>
  <c r="S637" i="18"/>
  <c r="R637" i="18"/>
  <c r="Q637" i="18"/>
  <c r="O637" i="18"/>
  <c r="N637" i="18" a="1"/>
  <c r="N637" i="18" s="1"/>
  <c r="M637" i="18"/>
  <c r="L637" i="18"/>
  <c r="K637" i="18"/>
  <c r="AZ636" i="18"/>
  <c r="AX636" i="18"/>
  <c r="AV636" i="18" s="1"/>
  <c r="AS636" i="18"/>
  <c r="AQ636" i="18" s="1"/>
  <c r="AR636" i="18"/>
  <c r="AN636" i="18"/>
  <c r="AM636" i="18"/>
  <c r="AJ636" i="18"/>
  <c r="AH636" i="18"/>
  <c r="AF636" i="18"/>
  <c r="AE636" i="18"/>
  <c r="AI636" i="18" s="1"/>
  <c r="AC636" i="18" a="1"/>
  <c r="AC636" i="18" s="1"/>
  <c r="AB636" i="18" a="1"/>
  <c r="AB636" i="18" s="1"/>
  <c r="Z636" i="18"/>
  <c r="Y636" i="18"/>
  <c r="X636" i="18"/>
  <c r="W636" i="18"/>
  <c r="V636" i="18"/>
  <c r="U636" i="18"/>
  <c r="T636" i="18"/>
  <c r="S636" i="18"/>
  <c r="R636" i="18"/>
  <c r="Q636" i="18"/>
  <c r="O636" i="18"/>
  <c r="N636" i="18" a="1"/>
  <c r="N636" i="18" s="1"/>
  <c r="M636" i="18"/>
  <c r="L636" i="18"/>
  <c r="K636" i="18"/>
  <c r="AZ635" i="18"/>
  <c r="AY635" i="18"/>
  <c r="AX635" i="18"/>
  <c r="AV635" i="18"/>
  <c r="AU635" i="18"/>
  <c r="AT635" i="18"/>
  <c r="AS635" i="18"/>
  <c r="AO635" i="18" s="1"/>
  <c r="AK635" i="18"/>
  <c r="AG635" i="18"/>
  <c r="AE635" i="18"/>
  <c r="AJ635" i="18" s="1"/>
  <c r="AC635" i="18" a="1"/>
  <c r="AC635" i="18" s="1"/>
  <c r="AB635" i="18" a="1"/>
  <c r="AB635" i="18" s="1"/>
  <c r="Z635" i="18"/>
  <c r="Y635" i="18"/>
  <c r="X635" i="18"/>
  <c r="W635" i="18"/>
  <c r="V635" i="18"/>
  <c r="U635" i="18"/>
  <c r="T635" i="18"/>
  <c r="S635" i="18"/>
  <c r="R635" i="18"/>
  <c r="Q635" i="18"/>
  <c r="O635" i="18"/>
  <c r="N635" i="18" a="1"/>
  <c r="N635" i="18" s="1"/>
  <c r="M635" i="18"/>
  <c r="L635" i="18"/>
  <c r="K635" i="18"/>
  <c r="AX634" i="18"/>
  <c r="AT634" i="18" s="1"/>
  <c r="AS634" i="18"/>
  <c r="AQ634" i="18" s="1"/>
  <c r="AR634" i="18"/>
  <c r="AP634" i="18"/>
  <c r="AO634" i="18"/>
  <c r="AN634" i="18"/>
  <c r="AL634" i="18"/>
  <c r="AE634" i="18"/>
  <c r="AJ634" i="18" s="1"/>
  <c r="AC634" i="18" a="1"/>
  <c r="AC634" i="18" s="1"/>
  <c r="AB634" i="18" a="1"/>
  <c r="AB634" i="18" s="1"/>
  <c r="Z634" i="18"/>
  <c r="Y634" i="18"/>
  <c r="X634" i="18"/>
  <c r="W634" i="18"/>
  <c r="V634" i="18"/>
  <c r="U634" i="18"/>
  <c r="T634" i="18"/>
  <c r="S634" i="18"/>
  <c r="R634" i="18"/>
  <c r="Q634" i="18"/>
  <c r="O634" i="18"/>
  <c r="N634" i="18" a="1"/>
  <c r="N634" i="18" s="1"/>
  <c r="M634" i="18"/>
  <c r="L634" i="18"/>
  <c r="K634" i="18"/>
  <c r="BA633" i="18"/>
  <c r="AX633" i="18"/>
  <c r="AW633" i="18" s="1"/>
  <c r="AU633" i="18"/>
  <c r="AS633" i="18"/>
  <c r="AQ633" i="18" s="1"/>
  <c r="AE633" i="18"/>
  <c r="AI633" i="18" s="1"/>
  <c r="AC633" i="18" a="1"/>
  <c r="AC633" i="18" s="1"/>
  <c r="AB633" i="18" a="1"/>
  <c r="AB633" i="18" s="1"/>
  <c r="Z633" i="18"/>
  <c r="Y633" i="18"/>
  <c r="X633" i="18"/>
  <c r="W633" i="18"/>
  <c r="V633" i="18"/>
  <c r="U633" i="18"/>
  <c r="T633" i="18"/>
  <c r="S633" i="18"/>
  <c r="R633" i="18"/>
  <c r="Q633" i="18"/>
  <c r="O633" i="18"/>
  <c r="N633" i="18" a="1"/>
  <c r="N633" i="18" s="1"/>
  <c r="M633" i="18"/>
  <c r="L633" i="18"/>
  <c r="K633" i="18"/>
  <c r="AZ632" i="18"/>
  <c r="AX632" i="18"/>
  <c r="AV632" i="18"/>
  <c r="AS632" i="18"/>
  <c r="AR632" i="18" s="1"/>
  <c r="AN632" i="18"/>
  <c r="AJ632" i="18"/>
  <c r="AH632" i="18"/>
  <c r="AF632" i="18"/>
  <c r="AE632" i="18"/>
  <c r="AI632" i="18" s="1"/>
  <c r="AC632" i="18" a="1"/>
  <c r="AC632" i="18" s="1"/>
  <c r="AB632" i="18" a="1"/>
  <c r="AB632" i="18" s="1"/>
  <c r="Z632" i="18"/>
  <c r="Y632" i="18"/>
  <c r="X632" i="18"/>
  <c r="W632" i="18"/>
  <c r="V632" i="18"/>
  <c r="U632" i="18"/>
  <c r="T632" i="18"/>
  <c r="S632" i="18"/>
  <c r="R632" i="18"/>
  <c r="Q632" i="18"/>
  <c r="O632" i="18"/>
  <c r="N632" i="18" a="1"/>
  <c r="N632" i="18" s="1"/>
  <c r="M632" i="18"/>
  <c r="L632" i="18"/>
  <c r="K632" i="18"/>
  <c r="AX631" i="18"/>
  <c r="AZ631" i="18" s="1"/>
  <c r="AV631" i="18"/>
  <c r="AS631" i="18"/>
  <c r="AO631" i="18"/>
  <c r="AK631" i="18"/>
  <c r="AG631" i="18"/>
  <c r="AE631" i="18"/>
  <c r="AJ631" i="18" s="1"/>
  <c r="AC631" i="18" a="1"/>
  <c r="AC631" i="18" s="1"/>
  <c r="AB631" i="18" a="1"/>
  <c r="AB631" i="18" s="1"/>
  <c r="Z631" i="18"/>
  <c r="Y631" i="18"/>
  <c r="X631" i="18"/>
  <c r="W631" i="18"/>
  <c r="V631" i="18"/>
  <c r="U631" i="18"/>
  <c r="T631" i="18"/>
  <c r="S631" i="18"/>
  <c r="R631" i="18"/>
  <c r="Q631" i="18"/>
  <c r="O631" i="18"/>
  <c r="N631" i="18"/>
  <c r="N631" i="18" a="1"/>
  <c r="M631" i="18"/>
  <c r="L631" i="18"/>
  <c r="K631" i="18"/>
  <c r="AX630" i="18"/>
  <c r="AT630" i="18" s="1"/>
  <c r="AS630" i="18"/>
  <c r="AQ630" i="18" s="1"/>
  <c r="AR630" i="18"/>
  <c r="AP630" i="18"/>
  <c r="AO630" i="18"/>
  <c r="AN630" i="18"/>
  <c r="AL630" i="18"/>
  <c r="AE630" i="18"/>
  <c r="AJ630" i="18" s="1"/>
  <c r="AC630" i="18" a="1"/>
  <c r="AC630" i="18" s="1"/>
  <c r="AB630" i="18" a="1"/>
  <c r="AB630" i="18" s="1"/>
  <c r="Z630" i="18"/>
  <c r="Y630" i="18"/>
  <c r="X630" i="18"/>
  <c r="W630" i="18"/>
  <c r="V630" i="18"/>
  <c r="U630" i="18"/>
  <c r="T630" i="18"/>
  <c r="S630" i="18"/>
  <c r="R630" i="18"/>
  <c r="Q630" i="18"/>
  <c r="O630" i="18"/>
  <c r="N630" i="18" a="1"/>
  <c r="N630" i="18" s="1"/>
  <c r="M630" i="18"/>
  <c r="L630" i="18"/>
  <c r="K630" i="18"/>
  <c r="BA629" i="18"/>
  <c r="AX629" i="18"/>
  <c r="AW629" i="18"/>
  <c r="AU629" i="18"/>
  <c r="AS629" i="18"/>
  <c r="AQ629" i="18" s="1"/>
  <c r="AE629" i="18"/>
  <c r="AC629" i="18" a="1"/>
  <c r="AC629" i="18" s="1"/>
  <c r="AB629" i="18" a="1"/>
  <c r="AB629" i="18" s="1"/>
  <c r="Z629" i="18"/>
  <c r="Y629" i="18"/>
  <c r="X629" i="18"/>
  <c r="W629" i="18"/>
  <c r="V629" i="18"/>
  <c r="U629" i="18"/>
  <c r="T629" i="18"/>
  <c r="S629" i="18"/>
  <c r="R629" i="18"/>
  <c r="Q629" i="18"/>
  <c r="O629" i="18"/>
  <c r="N629" i="18"/>
  <c r="N629" i="18" a="1"/>
  <c r="M629" i="18"/>
  <c r="L629" i="18"/>
  <c r="K629" i="18"/>
  <c r="AX628" i="18"/>
  <c r="AV628" i="18"/>
  <c r="AT628" i="18"/>
  <c r="AS628" i="18"/>
  <c r="AR628" i="18"/>
  <c r="AQ628" i="18"/>
  <c r="AP628" i="18"/>
  <c r="AO628" i="18"/>
  <c r="AN628" i="18"/>
  <c r="AM628" i="18"/>
  <c r="AL628" i="18"/>
  <c r="AE628" i="18"/>
  <c r="AH628" i="18" s="1"/>
  <c r="AC628" i="18" a="1"/>
  <c r="AC628" i="18" s="1"/>
  <c r="AB628" i="18" a="1"/>
  <c r="AB628" i="18" s="1"/>
  <c r="Z628" i="18"/>
  <c r="Y628" i="18"/>
  <c r="X628" i="18"/>
  <c r="W628" i="18"/>
  <c r="V628" i="18"/>
  <c r="U628" i="18"/>
  <c r="T628" i="18"/>
  <c r="S628" i="18"/>
  <c r="R628" i="18"/>
  <c r="Q628" i="18"/>
  <c r="O628" i="18"/>
  <c r="N628" i="18" a="1"/>
  <c r="N628" i="18" s="1"/>
  <c r="M628" i="18"/>
  <c r="L628" i="18"/>
  <c r="K628" i="18"/>
  <c r="BA627" i="18"/>
  <c r="AY627" i="18"/>
  <c r="AX627" i="18"/>
  <c r="AW627" i="18"/>
  <c r="AU627" i="18"/>
  <c r="AT627" i="18"/>
  <c r="AS627" i="18"/>
  <c r="AE627" i="18"/>
  <c r="AG627" i="18" s="1"/>
  <c r="AC627" i="18" a="1"/>
  <c r="AC627" i="18" s="1"/>
  <c r="AB627" i="18" a="1"/>
  <c r="AB627" i="18" s="1"/>
  <c r="Z627" i="18"/>
  <c r="Y627" i="18"/>
  <c r="X627" i="18"/>
  <c r="W627" i="18"/>
  <c r="V627" i="18"/>
  <c r="U627" i="18"/>
  <c r="T627" i="18"/>
  <c r="S627" i="18"/>
  <c r="R627" i="18"/>
  <c r="Q627" i="18"/>
  <c r="O627" i="18"/>
  <c r="N627" i="18" a="1"/>
  <c r="N627" i="18" s="1"/>
  <c r="M627" i="18"/>
  <c r="L627" i="18"/>
  <c r="K627" i="18"/>
  <c r="AX626" i="18"/>
  <c r="AT626" i="18" s="1"/>
  <c r="AS626" i="18"/>
  <c r="AP626" i="18"/>
  <c r="AO626" i="18"/>
  <c r="AN626" i="18"/>
  <c r="AJ626" i="18"/>
  <c r="AH626" i="18"/>
  <c r="AE626" i="18"/>
  <c r="AC626" i="18" a="1"/>
  <c r="AC626" i="18" s="1"/>
  <c r="AB626" i="18" a="1"/>
  <c r="AB626" i="18" s="1"/>
  <c r="Z626" i="18"/>
  <c r="Y626" i="18"/>
  <c r="X626" i="18"/>
  <c r="W626" i="18"/>
  <c r="V626" i="18"/>
  <c r="U626" i="18"/>
  <c r="T626" i="18"/>
  <c r="S626" i="18"/>
  <c r="R626" i="18"/>
  <c r="Q626" i="18"/>
  <c r="O626" i="18"/>
  <c r="N626" i="18" a="1"/>
  <c r="N626" i="18" s="1"/>
  <c r="M626" i="18"/>
  <c r="L626" i="18"/>
  <c r="K626" i="18"/>
  <c r="BA625" i="18"/>
  <c r="AY625" i="18"/>
  <c r="AX625" i="18"/>
  <c r="AZ625" i="18" s="1"/>
  <c r="AW625" i="18"/>
  <c r="AU625" i="18"/>
  <c r="AT625" i="18"/>
  <c r="AS625" i="18"/>
  <c r="AP625" i="18" s="1"/>
  <c r="AQ625" i="18"/>
  <c r="AO625" i="18"/>
  <c r="AM625" i="18"/>
  <c r="AE625" i="18"/>
  <c r="AI625" i="18" s="1"/>
  <c r="AC625" i="18" a="1"/>
  <c r="AC625" i="18" s="1"/>
  <c r="AB625" i="18" a="1"/>
  <c r="AB625" i="18" s="1"/>
  <c r="Z625" i="18"/>
  <c r="Y625" i="18"/>
  <c r="X625" i="18"/>
  <c r="W625" i="18"/>
  <c r="V625" i="18"/>
  <c r="U625" i="18"/>
  <c r="T625" i="18"/>
  <c r="S625" i="18"/>
  <c r="R625" i="18"/>
  <c r="Q625" i="18"/>
  <c r="O625" i="18"/>
  <c r="N625" i="18" a="1"/>
  <c r="N625" i="18" s="1"/>
  <c r="M625" i="18"/>
  <c r="L625" i="18"/>
  <c r="K625" i="18"/>
  <c r="AX624" i="18"/>
  <c r="AV624" i="18" s="1"/>
  <c r="AS624" i="18"/>
  <c r="AR624" i="18"/>
  <c r="AQ624" i="18"/>
  <c r="AP624" i="18"/>
  <c r="AO624" i="18"/>
  <c r="AN624" i="18"/>
  <c r="AM624" i="18"/>
  <c r="AL624" i="18"/>
  <c r="AE624" i="18"/>
  <c r="AH624" i="18" s="1"/>
  <c r="AC624" i="18" a="1"/>
  <c r="AC624" i="18" s="1"/>
  <c r="AB624" i="18" a="1"/>
  <c r="AB624" i="18" s="1"/>
  <c r="Z624" i="18"/>
  <c r="Y624" i="18"/>
  <c r="X624" i="18"/>
  <c r="W624" i="18"/>
  <c r="V624" i="18"/>
  <c r="U624" i="18"/>
  <c r="T624" i="18"/>
  <c r="S624" i="18"/>
  <c r="R624" i="18"/>
  <c r="Q624" i="18"/>
  <c r="O624" i="18"/>
  <c r="N624" i="18" a="1"/>
  <c r="N624" i="18" s="1"/>
  <c r="M624" i="18"/>
  <c r="L624" i="18"/>
  <c r="K624" i="18"/>
  <c r="BA623" i="18"/>
  <c r="AX623" i="18"/>
  <c r="AW623" i="18"/>
  <c r="AU623" i="18"/>
  <c r="AS623" i="18"/>
  <c r="AO623" i="18" s="1"/>
  <c r="AK623" i="18"/>
  <c r="AG623" i="18"/>
  <c r="AE623" i="18"/>
  <c r="AJ623" i="18" s="1"/>
  <c r="AC623" i="18" a="1"/>
  <c r="AC623" i="18" s="1"/>
  <c r="AB623" i="18" a="1"/>
  <c r="AB623" i="18" s="1"/>
  <c r="Z623" i="18"/>
  <c r="Y623" i="18"/>
  <c r="X623" i="18"/>
  <c r="W623" i="18"/>
  <c r="V623" i="18"/>
  <c r="U623" i="18"/>
  <c r="T623" i="18"/>
  <c r="S623" i="18"/>
  <c r="R623" i="18"/>
  <c r="Q623" i="18"/>
  <c r="O623" i="18"/>
  <c r="N623" i="18" a="1"/>
  <c r="N623" i="18" s="1"/>
  <c r="M623" i="18"/>
  <c r="L623" i="18"/>
  <c r="K623" i="18"/>
  <c r="AX622" i="18"/>
  <c r="AS622" i="18"/>
  <c r="AP622" i="18" s="1"/>
  <c r="AO622" i="18"/>
  <c r="AN622" i="18"/>
  <c r="AH622" i="18"/>
  <c r="AF622" i="18"/>
  <c r="AE622" i="18"/>
  <c r="AJ622" i="18" s="1"/>
  <c r="AC622" i="18" a="1"/>
  <c r="AC622" i="18" s="1"/>
  <c r="AB622" i="18" a="1"/>
  <c r="AB622" i="18" s="1"/>
  <c r="Z622" i="18"/>
  <c r="Y622" i="18"/>
  <c r="X622" i="18"/>
  <c r="W622" i="18"/>
  <c r="V622" i="18"/>
  <c r="U622" i="18"/>
  <c r="T622" i="18"/>
  <c r="S622" i="18"/>
  <c r="R622" i="18"/>
  <c r="Q622" i="18"/>
  <c r="O622" i="18"/>
  <c r="N622" i="18" a="1"/>
  <c r="N622" i="18" s="1"/>
  <c r="M622" i="18"/>
  <c r="L622" i="18"/>
  <c r="K622" i="18"/>
  <c r="BA621" i="18"/>
  <c r="AY621" i="18"/>
  <c r="AX621" i="18"/>
  <c r="AZ621" i="18" s="1"/>
  <c r="AW621" i="18"/>
  <c r="AU621" i="18"/>
  <c r="AT621" i="18"/>
  <c r="AS621" i="18"/>
  <c r="AP621" i="18" s="1"/>
  <c r="AQ621" i="18"/>
  <c r="AO621" i="18"/>
  <c r="AM621" i="18"/>
  <c r="AE621" i="18"/>
  <c r="AC621" i="18" a="1"/>
  <c r="AC621" i="18" s="1"/>
  <c r="AB621" i="18" a="1"/>
  <c r="AB621" i="18" s="1"/>
  <c r="Z621" i="18"/>
  <c r="Y621" i="18"/>
  <c r="X621" i="18"/>
  <c r="W621" i="18"/>
  <c r="V621" i="18"/>
  <c r="U621" i="18"/>
  <c r="T621" i="18"/>
  <c r="S621" i="18"/>
  <c r="R621" i="18"/>
  <c r="Q621" i="18"/>
  <c r="O621" i="18"/>
  <c r="N621" i="18"/>
  <c r="N621" i="18" a="1"/>
  <c r="M621" i="18"/>
  <c r="L621" i="18"/>
  <c r="K621" i="18"/>
  <c r="AZ620" i="18"/>
  <c r="AX620" i="18"/>
  <c r="AY620" i="18" s="1"/>
  <c r="AV620" i="18"/>
  <c r="AT620" i="18"/>
  <c r="AS620" i="18"/>
  <c r="AQ620" i="18" s="1"/>
  <c r="AP620" i="18"/>
  <c r="AO620" i="18"/>
  <c r="AM620" i="18"/>
  <c r="AJ620" i="18"/>
  <c r="AF620" i="18"/>
  <c r="AE620" i="18"/>
  <c r="AC620" i="18" a="1"/>
  <c r="AC620" i="18" s="1"/>
  <c r="AB620" i="18" a="1"/>
  <c r="AB620" i="18" s="1"/>
  <c r="Z620" i="18"/>
  <c r="Y620" i="18"/>
  <c r="X620" i="18"/>
  <c r="W620" i="18"/>
  <c r="V620" i="18"/>
  <c r="U620" i="18"/>
  <c r="T620" i="18"/>
  <c r="S620" i="18"/>
  <c r="R620" i="18"/>
  <c r="Q620" i="18"/>
  <c r="O620" i="18"/>
  <c r="N620" i="18" a="1"/>
  <c r="N620" i="18" s="1"/>
  <c r="M620" i="18"/>
  <c r="L620" i="18"/>
  <c r="K620" i="18"/>
  <c r="AX619" i="18"/>
  <c r="BA619" i="18" s="1"/>
  <c r="AW619" i="18"/>
  <c r="AS619" i="18"/>
  <c r="AO619" i="18" s="1"/>
  <c r="AK619" i="18"/>
  <c r="AE619" i="18"/>
  <c r="AC619" i="18" a="1"/>
  <c r="AC619" i="18" s="1"/>
  <c r="AB619" i="18" a="1"/>
  <c r="AB619" i="18" s="1"/>
  <c r="Z619" i="18"/>
  <c r="Y619" i="18"/>
  <c r="X619" i="18"/>
  <c r="W619" i="18"/>
  <c r="V619" i="18"/>
  <c r="U619" i="18"/>
  <c r="T619" i="18"/>
  <c r="S619" i="18"/>
  <c r="R619" i="18"/>
  <c r="Q619" i="18"/>
  <c r="O619" i="18"/>
  <c r="N619" i="18" a="1"/>
  <c r="N619" i="18" s="1"/>
  <c r="M619" i="18"/>
  <c r="L619" i="18"/>
  <c r="K619" i="18"/>
  <c r="AX618" i="18"/>
  <c r="AT618" i="18"/>
  <c r="AS618" i="18"/>
  <c r="AR618" i="18"/>
  <c r="AO618" i="18"/>
  <c r="AN618" i="18"/>
  <c r="AL618" i="18"/>
  <c r="AJ618" i="18"/>
  <c r="AH618" i="18"/>
  <c r="AG618" i="18"/>
  <c r="AE618" i="18"/>
  <c r="AC618" i="18" a="1"/>
  <c r="AC618" i="18" s="1"/>
  <c r="AB618" i="18" a="1"/>
  <c r="AB618" i="18" s="1"/>
  <c r="Z618" i="18"/>
  <c r="Y618" i="18"/>
  <c r="X618" i="18"/>
  <c r="W618" i="18"/>
  <c r="V618" i="18"/>
  <c r="U618" i="18"/>
  <c r="T618" i="18"/>
  <c r="S618" i="18"/>
  <c r="R618" i="18"/>
  <c r="Q618" i="18"/>
  <c r="O618" i="18"/>
  <c r="N618" i="18" a="1"/>
  <c r="N618" i="18" s="1"/>
  <c r="M618" i="18"/>
  <c r="L618" i="18"/>
  <c r="K618" i="18"/>
  <c r="AX617" i="18"/>
  <c r="AU617" i="18" s="1"/>
  <c r="AS617" i="18"/>
  <c r="AM617" i="18" s="1"/>
  <c r="AO617" i="18"/>
  <c r="AI617" i="18"/>
  <c r="AE617" i="18"/>
  <c r="AC617" i="18" a="1"/>
  <c r="AC617" i="18" s="1"/>
  <c r="AB617" i="18" a="1"/>
  <c r="AB617" i="18" s="1"/>
  <c r="Z617" i="18"/>
  <c r="Y617" i="18"/>
  <c r="X617" i="18"/>
  <c r="W617" i="18"/>
  <c r="V617" i="18"/>
  <c r="U617" i="18"/>
  <c r="T617" i="18"/>
  <c r="S617" i="18"/>
  <c r="R617" i="18"/>
  <c r="Q617" i="18"/>
  <c r="O617" i="18"/>
  <c r="N617" i="18"/>
  <c r="N617" i="18" a="1"/>
  <c r="M617" i="18"/>
  <c r="L617" i="18"/>
  <c r="K617" i="18"/>
  <c r="AZ616" i="18"/>
  <c r="AX616" i="18"/>
  <c r="AY616" i="18" s="1"/>
  <c r="AV616" i="18"/>
  <c r="AT616" i="18"/>
  <c r="AS616" i="18"/>
  <c r="AQ616" i="18" s="1"/>
  <c r="AP616" i="18"/>
  <c r="AO616" i="18"/>
  <c r="AM616" i="18"/>
  <c r="AJ616" i="18"/>
  <c r="AF616" i="18"/>
  <c r="AE616" i="18"/>
  <c r="AC616" i="18" a="1"/>
  <c r="AC616" i="18" s="1"/>
  <c r="AB616" i="18" a="1"/>
  <c r="AB616" i="18" s="1"/>
  <c r="Z616" i="18"/>
  <c r="Y616" i="18"/>
  <c r="X616" i="18"/>
  <c r="W616" i="18"/>
  <c r="V616" i="18"/>
  <c r="U616" i="18"/>
  <c r="T616" i="18"/>
  <c r="S616" i="18"/>
  <c r="R616" i="18"/>
  <c r="Q616" i="18"/>
  <c r="O616" i="18"/>
  <c r="N616" i="18" a="1"/>
  <c r="N616" i="18" s="1"/>
  <c r="M616" i="18"/>
  <c r="L616" i="18"/>
  <c r="K616" i="18"/>
  <c r="AX615" i="18"/>
  <c r="BA615" i="18" s="1"/>
  <c r="AW615" i="18"/>
  <c r="AS615" i="18"/>
  <c r="AO615" i="18"/>
  <c r="AG615" i="18"/>
  <c r="AE615" i="18"/>
  <c r="AC615" i="18" a="1"/>
  <c r="AC615" i="18" s="1"/>
  <c r="AB615" i="18" a="1"/>
  <c r="AB615" i="18" s="1"/>
  <c r="Z615" i="18"/>
  <c r="Y615" i="18"/>
  <c r="X615" i="18"/>
  <c r="W615" i="18"/>
  <c r="V615" i="18"/>
  <c r="U615" i="18"/>
  <c r="T615" i="18"/>
  <c r="S615" i="18"/>
  <c r="R615" i="18"/>
  <c r="Q615" i="18"/>
  <c r="O615" i="18"/>
  <c r="N615" i="18" a="1"/>
  <c r="N615" i="18" s="1"/>
  <c r="M615" i="18"/>
  <c r="L615" i="18"/>
  <c r="K615" i="18"/>
  <c r="AX614" i="18"/>
  <c r="AT614" i="18" s="1"/>
  <c r="AS614" i="18"/>
  <c r="AQ614" i="18" s="1"/>
  <c r="AN614" i="18"/>
  <c r="AH614" i="18"/>
  <c r="AE614" i="18"/>
  <c r="AI614" i="18" s="1"/>
  <c r="AC614" i="18" a="1"/>
  <c r="AC614" i="18" s="1"/>
  <c r="AB614" i="18" a="1"/>
  <c r="AB614" i="18" s="1"/>
  <c r="Z614" i="18"/>
  <c r="Y614" i="18"/>
  <c r="X614" i="18"/>
  <c r="W614" i="18"/>
  <c r="V614" i="18"/>
  <c r="U614" i="18"/>
  <c r="T614" i="18"/>
  <c r="S614" i="18"/>
  <c r="R614" i="18"/>
  <c r="Q614" i="18"/>
  <c r="O614" i="18"/>
  <c r="N614" i="18" a="1"/>
  <c r="N614" i="18" s="1"/>
  <c r="M614" i="18"/>
  <c r="L614" i="18"/>
  <c r="K614" i="18"/>
  <c r="BA613" i="18"/>
  <c r="AY613" i="18"/>
  <c r="AX613" i="18"/>
  <c r="AZ613" i="18" s="1"/>
  <c r="AW613" i="18"/>
  <c r="AU613" i="18"/>
  <c r="AT613" i="18"/>
  <c r="AS613" i="18"/>
  <c r="AP613" i="18" s="1"/>
  <c r="AO613" i="18"/>
  <c r="AM613" i="18"/>
  <c r="AE613" i="18"/>
  <c r="AC613" i="18" a="1"/>
  <c r="AC613" i="18" s="1"/>
  <c r="AB613" i="18" a="1"/>
  <c r="AB613" i="18" s="1"/>
  <c r="Z613" i="18"/>
  <c r="Y613" i="18"/>
  <c r="X613" i="18"/>
  <c r="W613" i="18"/>
  <c r="V613" i="18"/>
  <c r="U613" i="18"/>
  <c r="T613" i="18"/>
  <c r="S613" i="18"/>
  <c r="R613" i="18"/>
  <c r="Q613" i="18"/>
  <c r="O613" i="18"/>
  <c r="N613" i="18" a="1"/>
  <c r="N613" i="18" s="1"/>
  <c r="M613" i="18"/>
  <c r="L613" i="18"/>
  <c r="K613" i="18"/>
  <c r="AZ612" i="18"/>
  <c r="AX612" i="18"/>
  <c r="AY612" i="18" s="1"/>
  <c r="AV612" i="18"/>
  <c r="AT612" i="18"/>
  <c r="AS612" i="18"/>
  <c r="AP612" i="18" s="1"/>
  <c r="AO612" i="18"/>
  <c r="AJ612" i="18"/>
  <c r="AE612" i="18"/>
  <c r="AI612" i="18" s="1"/>
  <c r="AC612" i="18" a="1"/>
  <c r="AC612" i="18" s="1"/>
  <c r="AB612" i="18" a="1"/>
  <c r="AB612" i="18" s="1"/>
  <c r="Z612" i="18"/>
  <c r="Y612" i="18"/>
  <c r="X612" i="18"/>
  <c r="W612" i="18"/>
  <c r="V612" i="18"/>
  <c r="U612" i="18"/>
  <c r="T612" i="18"/>
  <c r="S612" i="18"/>
  <c r="R612" i="18"/>
  <c r="Q612" i="18"/>
  <c r="O612" i="18"/>
  <c r="N612" i="18" a="1"/>
  <c r="N612" i="18" s="1"/>
  <c r="M612" i="18"/>
  <c r="L612" i="18"/>
  <c r="K612" i="18"/>
  <c r="BA611" i="18"/>
  <c r="AZ611" i="18"/>
  <c r="AX611" i="18"/>
  <c r="AY611" i="18" s="1"/>
  <c r="AW611" i="18"/>
  <c r="AV611" i="18"/>
  <c r="AU611" i="18"/>
  <c r="AT611" i="18"/>
  <c r="AS611" i="18"/>
  <c r="AK611" i="18"/>
  <c r="AG611" i="18"/>
  <c r="AE611" i="18"/>
  <c r="AJ611" i="18" s="1"/>
  <c r="AC611" i="18" a="1"/>
  <c r="AC611" i="18" s="1"/>
  <c r="AB611" i="18" a="1"/>
  <c r="AB611" i="18" s="1"/>
  <c r="Z611" i="18"/>
  <c r="Y611" i="18"/>
  <c r="X611" i="18"/>
  <c r="W611" i="18"/>
  <c r="V611" i="18"/>
  <c r="U611" i="18"/>
  <c r="T611" i="18"/>
  <c r="S611" i="18"/>
  <c r="R611" i="18"/>
  <c r="Q611" i="18"/>
  <c r="O611" i="18"/>
  <c r="N611" i="18"/>
  <c r="N611" i="18" a="1"/>
  <c r="M611" i="18"/>
  <c r="L611" i="18"/>
  <c r="K611" i="18"/>
  <c r="AX610" i="18"/>
  <c r="AT610" i="18" s="1"/>
  <c r="AS610" i="18"/>
  <c r="AQ610" i="18" s="1"/>
  <c r="AR610" i="18"/>
  <c r="AN610" i="18"/>
  <c r="AL610" i="18"/>
  <c r="AH610" i="18"/>
  <c r="AG610" i="18"/>
  <c r="AF610" i="18"/>
  <c r="AE610" i="18"/>
  <c r="AI610" i="18" s="1"/>
  <c r="AC610" i="18" a="1"/>
  <c r="AC610" i="18" s="1"/>
  <c r="AB610" i="18" a="1"/>
  <c r="AB610" i="18" s="1"/>
  <c r="Z610" i="18"/>
  <c r="Y610" i="18"/>
  <c r="X610" i="18"/>
  <c r="W610" i="18"/>
  <c r="V610" i="18"/>
  <c r="U610" i="18"/>
  <c r="T610" i="18"/>
  <c r="S610" i="18"/>
  <c r="R610" i="18"/>
  <c r="Q610" i="18"/>
  <c r="O610" i="18"/>
  <c r="N610" i="18" a="1"/>
  <c r="N610" i="18" s="1"/>
  <c r="M610" i="18"/>
  <c r="L610" i="18"/>
  <c r="K610" i="18"/>
  <c r="AX609" i="18"/>
  <c r="AZ609" i="18" s="1"/>
  <c r="AS609" i="18"/>
  <c r="AP609" i="18" s="1"/>
  <c r="AI609" i="18"/>
  <c r="AE609" i="18"/>
  <c r="AC609" i="18" a="1"/>
  <c r="AC609" i="18" s="1"/>
  <c r="AB609" i="18" a="1"/>
  <c r="AB609" i="18" s="1"/>
  <c r="Z609" i="18"/>
  <c r="Y609" i="18"/>
  <c r="X609" i="18"/>
  <c r="W609" i="18"/>
  <c r="V609" i="18"/>
  <c r="U609" i="18"/>
  <c r="T609" i="18"/>
  <c r="S609" i="18"/>
  <c r="R609" i="18"/>
  <c r="Q609" i="18"/>
  <c r="O609" i="18"/>
  <c r="N609" i="18" a="1"/>
  <c r="N609" i="18" s="1"/>
  <c r="M609" i="18"/>
  <c r="L609" i="18"/>
  <c r="K609" i="18"/>
  <c r="AZ608" i="18"/>
  <c r="AX608" i="18"/>
  <c r="AY608" i="18" s="1"/>
  <c r="AV608" i="18"/>
  <c r="AT608" i="18"/>
  <c r="AS608" i="18"/>
  <c r="AP608" i="18" s="1"/>
  <c r="AO608" i="18"/>
  <c r="AJ608" i="18"/>
  <c r="AE608" i="18"/>
  <c r="AI608" i="18" s="1"/>
  <c r="AC608" i="18" a="1"/>
  <c r="AC608" i="18" s="1"/>
  <c r="AB608" i="18" a="1"/>
  <c r="AB608" i="18" s="1"/>
  <c r="Z608" i="18"/>
  <c r="Y608" i="18"/>
  <c r="X608" i="18"/>
  <c r="W608" i="18"/>
  <c r="V608" i="18"/>
  <c r="U608" i="18"/>
  <c r="T608" i="18"/>
  <c r="S608" i="18"/>
  <c r="R608" i="18"/>
  <c r="Q608" i="18"/>
  <c r="O608" i="18"/>
  <c r="N608" i="18" a="1"/>
  <c r="N608" i="18" s="1"/>
  <c r="M608" i="18"/>
  <c r="L608" i="18"/>
  <c r="K608" i="18"/>
  <c r="BA607" i="18"/>
  <c r="AZ607" i="18"/>
  <c r="AX607" i="18"/>
  <c r="AY607" i="18" s="1"/>
  <c r="AW607" i="18"/>
  <c r="AV607" i="18"/>
  <c r="AU607" i="18"/>
  <c r="AT607" i="18"/>
  <c r="AS607" i="18"/>
  <c r="AO607" i="18"/>
  <c r="AE607" i="18"/>
  <c r="AJ607" i="18" s="1"/>
  <c r="AC607" i="18" a="1"/>
  <c r="AC607" i="18" s="1"/>
  <c r="AB607" i="18" a="1"/>
  <c r="AB607" i="18" s="1"/>
  <c r="Z607" i="18"/>
  <c r="Y607" i="18"/>
  <c r="X607" i="18"/>
  <c r="W607" i="18"/>
  <c r="V607" i="18"/>
  <c r="U607" i="18"/>
  <c r="T607" i="18"/>
  <c r="S607" i="18"/>
  <c r="R607" i="18"/>
  <c r="Q607" i="18"/>
  <c r="O607" i="18"/>
  <c r="N607" i="18" a="1"/>
  <c r="N607" i="18" s="1"/>
  <c r="M607" i="18"/>
  <c r="L607" i="18"/>
  <c r="K607" i="18"/>
  <c r="AX606" i="18"/>
  <c r="AS606" i="18"/>
  <c r="AQ606" i="18" s="1"/>
  <c r="AR606" i="18"/>
  <c r="AN606" i="18"/>
  <c r="AL606" i="18"/>
  <c r="AH606" i="18"/>
  <c r="AG606" i="18"/>
  <c r="AE606" i="18"/>
  <c r="AI606" i="18" s="1"/>
  <c r="AC606" i="18" a="1"/>
  <c r="AC606" i="18" s="1"/>
  <c r="AB606" i="18" a="1"/>
  <c r="AB606" i="18" s="1"/>
  <c r="Z606" i="18"/>
  <c r="Y606" i="18"/>
  <c r="X606" i="18"/>
  <c r="W606" i="18"/>
  <c r="V606" i="18"/>
  <c r="U606" i="18"/>
  <c r="T606" i="18"/>
  <c r="S606" i="18"/>
  <c r="R606" i="18"/>
  <c r="Q606" i="18"/>
  <c r="O606" i="18"/>
  <c r="N606" i="18" a="1"/>
  <c r="N606" i="18" s="1"/>
  <c r="M606" i="18"/>
  <c r="L606" i="18"/>
  <c r="K606" i="18"/>
  <c r="AX605" i="18"/>
  <c r="AZ605" i="18" s="1"/>
  <c r="AS605" i="18"/>
  <c r="AP605" i="18" s="1"/>
  <c r="AE605" i="18"/>
  <c r="AC605" i="18" a="1"/>
  <c r="AC605" i="18" s="1"/>
  <c r="AB605" i="18" a="1"/>
  <c r="AB605" i="18" s="1"/>
  <c r="Z605" i="18"/>
  <c r="Y605" i="18"/>
  <c r="X605" i="18"/>
  <c r="W605" i="18"/>
  <c r="V605" i="18"/>
  <c r="U605" i="18"/>
  <c r="T605" i="18"/>
  <c r="S605" i="18"/>
  <c r="R605" i="18"/>
  <c r="Q605" i="18"/>
  <c r="O605" i="18"/>
  <c r="N605" i="18" a="1"/>
  <c r="N605" i="18" s="1"/>
  <c r="M605" i="18"/>
  <c r="L605" i="18"/>
  <c r="K605" i="18"/>
  <c r="AX604" i="18"/>
  <c r="AY604" i="18" s="1"/>
  <c r="AS604" i="18"/>
  <c r="AQ604" i="18" s="1"/>
  <c r="AR604" i="18"/>
  <c r="AO604" i="18"/>
  <c r="AN604" i="18"/>
  <c r="AJ604" i="18"/>
  <c r="AH604" i="18"/>
  <c r="AE604" i="18"/>
  <c r="AI604" i="18" s="1"/>
  <c r="AC604" i="18" a="1"/>
  <c r="AC604" i="18" s="1"/>
  <c r="AB604" i="18" a="1"/>
  <c r="AB604" i="18" s="1"/>
  <c r="Z604" i="18"/>
  <c r="Y604" i="18"/>
  <c r="X604" i="18"/>
  <c r="W604" i="18"/>
  <c r="V604" i="18"/>
  <c r="U604" i="18"/>
  <c r="T604" i="18"/>
  <c r="S604" i="18"/>
  <c r="R604" i="18"/>
  <c r="Q604" i="18"/>
  <c r="O604" i="18"/>
  <c r="N604" i="18" a="1"/>
  <c r="N604" i="18" s="1"/>
  <c r="M604" i="18"/>
  <c r="L604" i="18"/>
  <c r="K604" i="18"/>
  <c r="BA603" i="18"/>
  <c r="AZ603" i="18"/>
  <c r="AY603" i="18"/>
  <c r="AX603" i="18"/>
  <c r="AW603" i="18"/>
  <c r="AV603" i="18"/>
  <c r="AU603" i="18"/>
  <c r="AT603" i="18"/>
  <c r="AS603" i="18"/>
  <c r="AO603" i="18" s="1"/>
  <c r="AK603" i="18"/>
  <c r="AG603" i="18"/>
  <c r="AE603" i="18"/>
  <c r="AJ603" i="18" s="1"/>
  <c r="AC603" i="18" a="1"/>
  <c r="AC603" i="18" s="1"/>
  <c r="AB603" i="18" a="1"/>
  <c r="AB603" i="18" s="1"/>
  <c r="Z603" i="18"/>
  <c r="Y603" i="18"/>
  <c r="X603" i="18"/>
  <c r="W603" i="18"/>
  <c r="V603" i="18"/>
  <c r="U603" i="18"/>
  <c r="T603" i="18"/>
  <c r="S603" i="18"/>
  <c r="R603" i="18"/>
  <c r="Q603" i="18"/>
  <c r="O603" i="18"/>
  <c r="N603" i="18" a="1"/>
  <c r="N603" i="18" s="1"/>
  <c r="M603" i="18"/>
  <c r="L603" i="18"/>
  <c r="K603" i="18"/>
  <c r="AX602" i="18"/>
  <c r="AT602" i="18" s="1"/>
  <c r="AS602" i="18"/>
  <c r="AQ602" i="18" s="1"/>
  <c r="AR602" i="18"/>
  <c r="AP602" i="18"/>
  <c r="AN602" i="18"/>
  <c r="AL602" i="18"/>
  <c r="AK602" i="18"/>
  <c r="AH602" i="18"/>
  <c r="AG602" i="18"/>
  <c r="AF602" i="18"/>
  <c r="AE602" i="18"/>
  <c r="AI602" i="18" s="1"/>
  <c r="AC602" i="18" a="1"/>
  <c r="AC602" i="18" s="1"/>
  <c r="AB602" i="18" a="1"/>
  <c r="AB602" i="18" s="1"/>
  <c r="Z602" i="18"/>
  <c r="Y602" i="18"/>
  <c r="X602" i="18"/>
  <c r="W602" i="18"/>
  <c r="V602" i="18"/>
  <c r="U602" i="18"/>
  <c r="T602" i="18"/>
  <c r="S602" i="18"/>
  <c r="R602" i="18"/>
  <c r="Q602" i="18"/>
  <c r="O602" i="18"/>
  <c r="N602" i="18" a="1"/>
  <c r="N602" i="18" s="1"/>
  <c r="M602" i="18"/>
  <c r="L602" i="18"/>
  <c r="K602" i="18"/>
  <c r="AX601" i="18"/>
  <c r="AZ601" i="18" s="1"/>
  <c r="AW601" i="18"/>
  <c r="AS601" i="18"/>
  <c r="AP601" i="18" s="1"/>
  <c r="AQ601" i="18"/>
  <c r="AE601" i="18"/>
  <c r="AI601" i="18" s="1"/>
  <c r="AC601" i="18" a="1"/>
  <c r="AC601" i="18" s="1"/>
  <c r="AB601" i="18" a="1"/>
  <c r="AB601" i="18" s="1"/>
  <c r="Z601" i="18"/>
  <c r="Y601" i="18"/>
  <c r="X601" i="18"/>
  <c r="W601" i="18"/>
  <c r="V601" i="18"/>
  <c r="U601" i="18"/>
  <c r="T601" i="18"/>
  <c r="S601" i="18"/>
  <c r="R601" i="18"/>
  <c r="Q601" i="18"/>
  <c r="O601" i="18"/>
  <c r="N601" i="18" a="1"/>
  <c r="N601" i="18" s="1"/>
  <c r="M601" i="18"/>
  <c r="L601" i="18"/>
  <c r="K601" i="18"/>
  <c r="AX600" i="18"/>
  <c r="AY600" i="18" s="1"/>
  <c r="AS600" i="18"/>
  <c r="AQ600" i="18" s="1"/>
  <c r="AR600" i="18"/>
  <c r="AO600" i="18"/>
  <c r="AN600" i="18"/>
  <c r="AJ600" i="18"/>
  <c r="AH600" i="18"/>
  <c r="AF600" i="18"/>
  <c r="AE600" i="18"/>
  <c r="AI600" i="18" s="1"/>
  <c r="AC600" i="18" a="1"/>
  <c r="AC600" i="18" s="1"/>
  <c r="AB600" i="18" a="1"/>
  <c r="AB600" i="18" s="1"/>
  <c r="Z600" i="18"/>
  <c r="Y600" i="18"/>
  <c r="X600" i="18"/>
  <c r="W600" i="18"/>
  <c r="V600" i="18"/>
  <c r="U600" i="18"/>
  <c r="T600" i="18"/>
  <c r="S600" i="18"/>
  <c r="R600" i="18"/>
  <c r="Q600" i="18"/>
  <c r="O600" i="18"/>
  <c r="N600" i="18" a="1"/>
  <c r="N600" i="18" s="1"/>
  <c r="M600" i="18"/>
  <c r="L600" i="18"/>
  <c r="K600" i="18"/>
  <c r="AZ599" i="18"/>
  <c r="AY599" i="18"/>
  <c r="AX599" i="18"/>
  <c r="BA599" i="18" s="1"/>
  <c r="AV599" i="18"/>
  <c r="AU599" i="18"/>
  <c r="AT599" i="18"/>
  <c r="AS599" i="18"/>
  <c r="AO599" i="18"/>
  <c r="AK599" i="18"/>
  <c r="AE599" i="18"/>
  <c r="AJ599" i="18" s="1"/>
  <c r="AC599" i="18" a="1"/>
  <c r="AC599" i="18" s="1"/>
  <c r="AB599" i="18" a="1"/>
  <c r="AB599" i="18" s="1"/>
  <c r="Z599" i="18"/>
  <c r="Y599" i="18"/>
  <c r="X599" i="18"/>
  <c r="W599" i="18"/>
  <c r="V599" i="18"/>
  <c r="U599" i="18"/>
  <c r="T599" i="18"/>
  <c r="S599" i="18"/>
  <c r="R599" i="18"/>
  <c r="Q599" i="18"/>
  <c r="O599" i="18"/>
  <c r="N599" i="18" a="1"/>
  <c r="N599" i="18" s="1"/>
  <c r="M599" i="18"/>
  <c r="L599" i="18"/>
  <c r="K599" i="18"/>
  <c r="AX598" i="18"/>
  <c r="AT598" i="18" s="1"/>
  <c r="AS598" i="18"/>
  <c r="AQ598" i="18" s="1"/>
  <c r="AR598" i="18"/>
  <c r="AP598" i="18"/>
  <c r="AO598" i="18"/>
  <c r="AN598" i="18"/>
  <c r="AL598" i="18"/>
  <c r="AK598" i="18"/>
  <c r="AG598" i="18"/>
  <c r="AF598" i="18"/>
  <c r="AE598" i="18"/>
  <c r="AI598" i="18" s="1"/>
  <c r="AC598" i="18" a="1"/>
  <c r="AC598" i="18" s="1"/>
  <c r="AB598" i="18" a="1"/>
  <c r="AB598" i="18" s="1"/>
  <c r="Z598" i="18"/>
  <c r="Y598" i="18"/>
  <c r="X598" i="18"/>
  <c r="W598" i="18"/>
  <c r="V598" i="18"/>
  <c r="U598" i="18"/>
  <c r="T598" i="18"/>
  <c r="S598" i="18"/>
  <c r="R598" i="18"/>
  <c r="Q598" i="18"/>
  <c r="O598" i="18"/>
  <c r="N598" i="18" a="1"/>
  <c r="N598" i="18" s="1"/>
  <c r="M598" i="18"/>
  <c r="L598" i="18"/>
  <c r="K598" i="18"/>
  <c r="AX597" i="18"/>
  <c r="AZ597" i="18" s="1"/>
  <c r="AW597" i="18"/>
  <c r="AS597" i="18"/>
  <c r="AP597" i="18" s="1"/>
  <c r="AQ597" i="18"/>
  <c r="AE597" i="18"/>
  <c r="AC597" i="18" a="1"/>
  <c r="AC597" i="18" s="1"/>
  <c r="AB597" i="18" a="1"/>
  <c r="AB597" i="18" s="1"/>
  <c r="Z597" i="18"/>
  <c r="Y597" i="18"/>
  <c r="X597" i="18"/>
  <c r="W597" i="18"/>
  <c r="V597" i="18"/>
  <c r="U597" i="18"/>
  <c r="T597" i="18"/>
  <c r="S597" i="18"/>
  <c r="R597" i="18"/>
  <c r="Q597" i="18"/>
  <c r="O597" i="18"/>
  <c r="N597" i="18" a="1"/>
  <c r="N597" i="18" s="1"/>
  <c r="M597" i="18"/>
  <c r="L597" i="18"/>
  <c r="K597" i="18"/>
  <c r="AX596" i="18"/>
  <c r="AY596" i="18" s="1"/>
  <c r="AV596" i="18"/>
  <c r="AS596" i="18"/>
  <c r="AP596" i="18" s="1"/>
  <c r="AR596" i="18"/>
  <c r="AQ596" i="18"/>
  <c r="AO596" i="18"/>
  <c r="AN596" i="18"/>
  <c r="AM596" i="18"/>
  <c r="AJ596" i="18"/>
  <c r="AH596" i="18"/>
  <c r="AF596" i="18"/>
  <c r="AE596" i="18"/>
  <c r="AI596" i="18" s="1"/>
  <c r="AC596" i="18" a="1"/>
  <c r="AC596" i="18" s="1"/>
  <c r="AB596" i="18" a="1"/>
  <c r="AB596" i="18" s="1"/>
  <c r="Z596" i="18"/>
  <c r="Y596" i="18"/>
  <c r="X596" i="18"/>
  <c r="W596" i="18"/>
  <c r="V596" i="18"/>
  <c r="U596" i="18"/>
  <c r="T596" i="18"/>
  <c r="S596" i="18"/>
  <c r="R596" i="18"/>
  <c r="Q596" i="18"/>
  <c r="O596" i="18"/>
  <c r="N596" i="18" a="1"/>
  <c r="N596" i="18" s="1"/>
  <c r="M596" i="18"/>
  <c r="L596" i="18"/>
  <c r="K596" i="18"/>
  <c r="AX595" i="18"/>
  <c r="AY595" i="18" s="1"/>
  <c r="AT595" i="18"/>
  <c r="AS595" i="18"/>
  <c r="AE595" i="18"/>
  <c r="AJ595" i="18" s="1"/>
  <c r="AC595" i="18" a="1"/>
  <c r="AC595" i="18" s="1"/>
  <c r="AB595" i="18" a="1"/>
  <c r="AB595" i="18" s="1"/>
  <c r="Z595" i="18"/>
  <c r="Y595" i="18"/>
  <c r="X595" i="18"/>
  <c r="W595" i="18"/>
  <c r="V595" i="18"/>
  <c r="U595" i="18"/>
  <c r="T595" i="18"/>
  <c r="S595" i="18"/>
  <c r="R595" i="18"/>
  <c r="Q595" i="18"/>
  <c r="O595" i="18"/>
  <c r="N595" i="18" a="1"/>
  <c r="N595" i="18" s="1"/>
  <c r="M595" i="18"/>
  <c r="L595" i="18"/>
  <c r="K595" i="18"/>
  <c r="AX594" i="18"/>
  <c r="AT594" i="18"/>
  <c r="AS594" i="18"/>
  <c r="AQ594" i="18" s="1"/>
  <c r="AP594" i="18"/>
  <c r="AO594" i="18"/>
  <c r="AN594" i="18"/>
  <c r="AE594" i="18"/>
  <c r="AI594" i="18" s="1"/>
  <c r="AC594" i="18" a="1"/>
  <c r="AC594" i="18" s="1"/>
  <c r="AB594" i="18" a="1"/>
  <c r="AB594" i="18" s="1"/>
  <c r="Z594" i="18"/>
  <c r="Y594" i="18"/>
  <c r="X594" i="18"/>
  <c r="W594" i="18"/>
  <c r="V594" i="18"/>
  <c r="U594" i="18"/>
  <c r="T594" i="18"/>
  <c r="S594" i="18"/>
  <c r="R594" i="18"/>
  <c r="Q594" i="18"/>
  <c r="O594" i="18"/>
  <c r="N594" i="18" a="1"/>
  <c r="N594" i="18" s="1"/>
  <c r="M594" i="18"/>
  <c r="L594" i="18"/>
  <c r="K594" i="18"/>
  <c r="BA593" i="18"/>
  <c r="AY593" i="18"/>
  <c r="AX593" i="18"/>
  <c r="AZ593" i="18" s="1"/>
  <c r="AW593" i="18"/>
  <c r="AU593" i="18"/>
  <c r="AT593" i="18"/>
  <c r="AS593" i="18"/>
  <c r="AP593" i="18" s="1"/>
  <c r="AQ593" i="18"/>
  <c r="AO593" i="18"/>
  <c r="AM593" i="18"/>
  <c r="AE593" i="18"/>
  <c r="AI593" i="18" s="1"/>
  <c r="AC593" i="18" a="1"/>
  <c r="AC593" i="18" s="1"/>
  <c r="AB593" i="18" a="1"/>
  <c r="AB593" i="18" s="1"/>
  <c r="Z593" i="18"/>
  <c r="Y593" i="18"/>
  <c r="X593" i="18"/>
  <c r="W593" i="18"/>
  <c r="V593" i="18"/>
  <c r="U593" i="18"/>
  <c r="T593" i="18"/>
  <c r="S593" i="18"/>
  <c r="R593" i="18"/>
  <c r="Q593" i="18"/>
  <c r="O593" i="18"/>
  <c r="N593" i="18" a="1"/>
  <c r="N593" i="18" s="1"/>
  <c r="M593" i="18"/>
  <c r="L593" i="18"/>
  <c r="K593" i="18"/>
  <c r="AX592" i="18"/>
  <c r="AY592" i="18" s="1"/>
  <c r="AV592" i="18"/>
  <c r="AS592" i="18"/>
  <c r="AP592" i="18" s="1"/>
  <c r="AR592" i="18"/>
  <c r="AQ592" i="18"/>
  <c r="AO592" i="18"/>
  <c r="AN592" i="18"/>
  <c r="AM592" i="18"/>
  <c r="AL592" i="18"/>
  <c r="AH592" i="18"/>
  <c r="AF592" i="18"/>
  <c r="AE592" i="18"/>
  <c r="AI592" i="18" s="1"/>
  <c r="AC592" i="18" a="1"/>
  <c r="AC592" i="18" s="1"/>
  <c r="AB592" i="18" a="1"/>
  <c r="AB592" i="18" s="1"/>
  <c r="Z592" i="18"/>
  <c r="Y592" i="18"/>
  <c r="X592" i="18"/>
  <c r="W592" i="18"/>
  <c r="V592" i="18"/>
  <c r="U592" i="18"/>
  <c r="T592" i="18"/>
  <c r="S592" i="18"/>
  <c r="R592" i="18"/>
  <c r="Q592" i="18"/>
  <c r="O592" i="18"/>
  <c r="N592" i="18" a="1"/>
  <c r="N592" i="18" s="1"/>
  <c r="M592" i="18"/>
  <c r="L592" i="18"/>
  <c r="K592" i="18"/>
  <c r="AX591" i="18"/>
  <c r="AY591" i="18" s="1"/>
  <c r="AT591" i="18"/>
  <c r="AS591" i="18"/>
  <c r="AO591" i="18" s="1"/>
  <c r="AK591" i="18"/>
  <c r="AG591" i="18"/>
  <c r="AE591" i="18"/>
  <c r="AJ591" i="18" s="1"/>
  <c r="AC591" i="18" a="1"/>
  <c r="AC591" i="18" s="1"/>
  <c r="AB591" i="18" a="1"/>
  <c r="AB591" i="18" s="1"/>
  <c r="Z591" i="18"/>
  <c r="Y591" i="18"/>
  <c r="X591" i="18"/>
  <c r="W591" i="18"/>
  <c r="V591" i="18"/>
  <c r="U591" i="18"/>
  <c r="T591" i="18"/>
  <c r="S591" i="18"/>
  <c r="R591" i="18"/>
  <c r="Q591" i="18"/>
  <c r="O591" i="18"/>
  <c r="N591" i="18" a="1"/>
  <c r="N591" i="18" s="1"/>
  <c r="M591" i="18"/>
  <c r="L591" i="18"/>
  <c r="K591" i="18"/>
  <c r="AX590" i="18"/>
  <c r="AS590" i="18"/>
  <c r="AQ590" i="18" s="1"/>
  <c r="AR590" i="18"/>
  <c r="AP590" i="18"/>
  <c r="AO590" i="18"/>
  <c r="AN590" i="18"/>
  <c r="AL590" i="18"/>
  <c r="AH590" i="18"/>
  <c r="AE590" i="18"/>
  <c r="AK590" i="18" s="1"/>
  <c r="AC590" i="18" a="1"/>
  <c r="AC590" i="18" s="1"/>
  <c r="AB590" i="18" a="1"/>
  <c r="AB590" i="18" s="1"/>
  <c r="Z590" i="18"/>
  <c r="Y590" i="18"/>
  <c r="X590" i="18"/>
  <c r="W590" i="18"/>
  <c r="V590" i="18"/>
  <c r="U590" i="18"/>
  <c r="T590" i="18"/>
  <c r="S590" i="18"/>
  <c r="R590" i="18"/>
  <c r="Q590" i="18"/>
  <c r="O590" i="18"/>
  <c r="N590" i="18" a="1"/>
  <c r="N590" i="18" s="1"/>
  <c r="M590" i="18"/>
  <c r="L590" i="18"/>
  <c r="K590" i="18"/>
  <c r="BA589" i="18"/>
  <c r="AY589" i="18"/>
  <c r="AX589" i="18"/>
  <c r="AZ589" i="18" s="1"/>
  <c r="AU589" i="18"/>
  <c r="AT589" i="18"/>
  <c r="AS589" i="18"/>
  <c r="AP589" i="18" s="1"/>
  <c r="AO589" i="18"/>
  <c r="AM589" i="18"/>
  <c r="AI589" i="18"/>
  <c r="AE589" i="18"/>
  <c r="AC589" i="18" a="1"/>
  <c r="AC589" i="18" s="1"/>
  <c r="AB589" i="18" a="1"/>
  <c r="AB589" i="18" s="1"/>
  <c r="Z589" i="18"/>
  <c r="Y589" i="18"/>
  <c r="X589" i="18"/>
  <c r="W589" i="18"/>
  <c r="V589" i="18"/>
  <c r="U589" i="18"/>
  <c r="T589" i="18"/>
  <c r="S589" i="18"/>
  <c r="R589" i="18"/>
  <c r="Q589" i="18"/>
  <c r="O589" i="18"/>
  <c r="N589" i="18" a="1"/>
  <c r="N589" i="18" s="1"/>
  <c r="M589" i="18"/>
  <c r="L589" i="18"/>
  <c r="K589" i="18"/>
  <c r="AZ588" i="18"/>
  <c r="AX588" i="18"/>
  <c r="AY588" i="18" s="1"/>
  <c r="AV588" i="18"/>
  <c r="AT588" i="18"/>
  <c r="AS588" i="18"/>
  <c r="AQ588" i="18" s="1"/>
  <c r="AP588" i="18"/>
  <c r="AO588" i="18"/>
  <c r="AN588" i="18"/>
  <c r="AE588" i="18"/>
  <c r="AI588" i="18" s="1"/>
  <c r="AC588" i="18" a="1"/>
  <c r="AC588" i="18" s="1"/>
  <c r="AB588" i="18" a="1"/>
  <c r="AB588" i="18" s="1"/>
  <c r="Z588" i="18"/>
  <c r="Y588" i="18"/>
  <c r="X588" i="18"/>
  <c r="W588" i="18"/>
  <c r="V588" i="18"/>
  <c r="U588" i="18"/>
  <c r="T588" i="18"/>
  <c r="S588" i="18"/>
  <c r="R588" i="18"/>
  <c r="Q588" i="18"/>
  <c r="O588" i="18"/>
  <c r="N588" i="18" a="1"/>
  <c r="N588" i="18" s="1"/>
  <c r="M588" i="18"/>
  <c r="L588" i="18"/>
  <c r="K588" i="18"/>
  <c r="BA587" i="18"/>
  <c r="AY587" i="18"/>
  <c r="AX587" i="18"/>
  <c r="AZ587" i="18" s="1"/>
  <c r="AW587" i="18"/>
  <c r="AU587" i="18"/>
  <c r="AT587" i="18"/>
  <c r="AS587" i="18"/>
  <c r="AO587" i="18"/>
  <c r="AK587" i="18"/>
  <c r="AG587" i="18"/>
  <c r="AE587" i="18"/>
  <c r="AJ587" i="18" s="1"/>
  <c r="AC587" i="18" a="1"/>
  <c r="AC587" i="18" s="1"/>
  <c r="AB587" i="18" a="1"/>
  <c r="AB587" i="18" s="1"/>
  <c r="Z587" i="18"/>
  <c r="Y587" i="18"/>
  <c r="X587" i="18"/>
  <c r="W587" i="18"/>
  <c r="V587" i="18"/>
  <c r="U587" i="18"/>
  <c r="T587" i="18"/>
  <c r="S587" i="18"/>
  <c r="R587" i="18"/>
  <c r="Q587" i="18"/>
  <c r="O587" i="18"/>
  <c r="N587" i="18"/>
  <c r="N587" i="18" a="1"/>
  <c r="M587" i="18"/>
  <c r="L587" i="18"/>
  <c r="K587" i="18"/>
  <c r="AX586" i="18"/>
  <c r="AT586" i="18" s="1"/>
  <c r="AS586" i="18"/>
  <c r="AR586" i="18"/>
  <c r="AQ586" i="18"/>
  <c r="AP586" i="18"/>
  <c r="AO586" i="18"/>
  <c r="AN586" i="18"/>
  <c r="AM586" i="18"/>
  <c r="AL586" i="18"/>
  <c r="AH586" i="18"/>
  <c r="AF586" i="18"/>
  <c r="AE586" i="18"/>
  <c r="AK586" i="18" s="1"/>
  <c r="AC586" i="18" a="1"/>
  <c r="AC586" i="18" s="1"/>
  <c r="AB586" i="18" a="1"/>
  <c r="AB586" i="18" s="1"/>
  <c r="Z586" i="18"/>
  <c r="Y586" i="18"/>
  <c r="X586" i="18"/>
  <c r="W586" i="18"/>
  <c r="V586" i="18"/>
  <c r="U586" i="18"/>
  <c r="T586" i="18"/>
  <c r="S586" i="18"/>
  <c r="R586" i="18"/>
  <c r="Q586" i="18"/>
  <c r="O586" i="18"/>
  <c r="N586" i="18" a="1"/>
  <c r="N586" i="18" s="1"/>
  <c r="M586" i="18"/>
  <c r="L586" i="18"/>
  <c r="K586" i="18"/>
  <c r="AX585" i="18"/>
  <c r="AY585" i="18" s="1"/>
  <c r="AT585" i="18"/>
  <c r="AS585" i="18"/>
  <c r="AP585" i="18" s="1"/>
  <c r="AO585" i="18"/>
  <c r="AM585" i="18"/>
  <c r="AE585" i="18"/>
  <c r="AC585" i="18" a="1"/>
  <c r="AC585" i="18" s="1"/>
  <c r="AB585" i="18" a="1"/>
  <c r="AB585" i="18" s="1"/>
  <c r="Z585" i="18"/>
  <c r="Y585" i="18"/>
  <c r="X585" i="18"/>
  <c r="W585" i="18"/>
  <c r="V585" i="18"/>
  <c r="U585" i="18"/>
  <c r="T585" i="18"/>
  <c r="S585" i="18"/>
  <c r="R585" i="18"/>
  <c r="Q585" i="18"/>
  <c r="O585" i="18"/>
  <c r="N585" i="18" a="1"/>
  <c r="N585" i="18" s="1"/>
  <c r="M585" i="18"/>
  <c r="L585" i="18"/>
  <c r="K585" i="18"/>
  <c r="AZ584" i="18"/>
  <c r="AX584" i="18"/>
  <c r="AY584" i="18" s="1"/>
  <c r="AT584" i="18"/>
  <c r="AS584" i="18"/>
  <c r="AQ584" i="18" s="1"/>
  <c r="AN584" i="18"/>
  <c r="AH584" i="18"/>
  <c r="AE584" i="18"/>
  <c r="AI584" i="18" s="1"/>
  <c r="AC584" i="18" a="1"/>
  <c r="AC584" i="18" s="1"/>
  <c r="AB584" i="18" a="1"/>
  <c r="AB584" i="18" s="1"/>
  <c r="Z584" i="18"/>
  <c r="Y584" i="18"/>
  <c r="X584" i="18"/>
  <c r="W584" i="18"/>
  <c r="V584" i="18"/>
  <c r="U584" i="18"/>
  <c r="T584" i="18"/>
  <c r="S584" i="18"/>
  <c r="R584" i="18"/>
  <c r="Q584" i="18"/>
  <c r="O584" i="18"/>
  <c r="N584" i="18" a="1"/>
  <c r="N584" i="18" s="1"/>
  <c r="M584" i="18"/>
  <c r="L584" i="18"/>
  <c r="K584" i="18"/>
  <c r="BA583" i="18"/>
  <c r="AY583" i="18"/>
  <c r="AX583" i="18"/>
  <c r="AZ583" i="18" s="1"/>
  <c r="AU583" i="18"/>
  <c r="AT583" i="18"/>
  <c r="AS583" i="18"/>
  <c r="AE583" i="18"/>
  <c r="AJ583" i="18" s="1"/>
  <c r="AC583" i="18" a="1"/>
  <c r="AC583" i="18" s="1"/>
  <c r="AB583" i="18" a="1"/>
  <c r="AB583" i="18" s="1"/>
  <c r="Z583" i="18"/>
  <c r="Y583" i="18"/>
  <c r="X583" i="18"/>
  <c r="W583" i="18"/>
  <c r="V583" i="18"/>
  <c r="U583" i="18"/>
  <c r="T583" i="18"/>
  <c r="S583" i="18"/>
  <c r="R583" i="18"/>
  <c r="Q583" i="18"/>
  <c r="O583" i="18"/>
  <c r="N583" i="18" a="1"/>
  <c r="N583" i="18" s="1"/>
  <c r="M583" i="18"/>
  <c r="L583" i="18"/>
  <c r="K583" i="18"/>
  <c r="AX582" i="18"/>
  <c r="AT582" i="18"/>
  <c r="AS582" i="18"/>
  <c r="AR582" i="18" s="1"/>
  <c r="AQ582" i="18"/>
  <c r="AP582" i="18"/>
  <c r="AO582" i="18"/>
  <c r="AM582" i="18"/>
  <c r="AL582" i="18"/>
  <c r="AE582" i="18"/>
  <c r="AK582" i="18" s="1"/>
  <c r="AC582" i="18" a="1"/>
  <c r="AC582" i="18" s="1"/>
  <c r="AB582" i="18" a="1"/>
  <c r="AB582" i="18" s="1"/>
  <c r="Z582" i="18"/>
  <c r="Y582" i="18"/>
  <c r="X582" i="18"/>
  <c r="W582" i="18"/>
  <c r="V582" i="18"/>
  <c r="U582" i="18"/>
  <c r="T582" i="18"/>
  <c r="S582" i="18"/>
  <c r="R582" i="18"/>
  <c r="Q582" i="18"/>
  <c r="O582" i="18"/>
  <c r="N582" i="18" a="1"/>
  <c r="N582" i="18" s="1"/>
  <c r="M582" i="18"/>
  <c r="L582" i="18"/>
  <c r="K582" i="18"/>
  <c r="BA581" i="18"/>
  <c r="AX581" i="18"/>
  <c r="AZ581" i="18" s="1"/>
  <c r="AW581" i="18"/>
  <c r="AT581" i="18"/>
  <c r="AS581" i="18"/>
  <c r="AP581" i="18" s="1"/>
  <c r="AI581" i="18"/>
  <c r="AE581" i="18"/>
  <c r="AC581" i="18" a="1"/>
  <c r="AC581" i="18" s="1"/>
  <c r="AB581" i="18" a="1"/>
  <c r="AB581" i="18" s="1"/>
  <c r="Z581" i="18"/>
  <c r="Y581" i="18"/>
  <c r="X581" i="18"/>
  <c r="W581" i="18"/>
  <c r="V581" i="18"/>
  <c r="U581" i="18"/>
  <c r="T581" i="18"/>
  <c r="S581" i="18"/>
  <c r="R581" i="18"/>
  <c r="Q581" i="18"/>
  <c r="O581" i="18"/>
  <c r="N581" i="18" a="1"/>
  <c r="N581" i="18" s="1"/>
  <c r="M581" i="18"/>
  <c r="L581" i="18"/>
  <c r="K581" i="18"/>
  <c r="AZ580" i="18"/>
  <c r="AX580" i="18"/>
  <c r="AY580" i="18" s="1"/>
  <c r="AT580" i="18"/>
  <c r="AS580" i="18"/>
  <c r="AQ580" i="18" s="1"/>
  <c r="AN580" i="18"/>
  <c r="AH580" i="18"/>
  <c r="AE580" i="18"/>
  <c r="AI580" i="18" s="1"/>
  <c r="AC580" i="18" a="1"/>
  <c r="AC580" i="18" s="1"/>
  <c r="AB580" i="18" a="1"/>
  <c r="AB580" i="18" s="1"/>
  <c r="Z580" i="18"/>
  <c r="Y580" i="18"/>
  <c r="X580" i="18"/>
  <c r="W580" i="18"/>
  <c r="V580" i="18"/>
  <c r="U580" i="18"/>
  <c r="T580" i="18"/>
  <c r="S580" i="18"/>
  <c r="R580" i="18"/>
  <c r="Q580" i="18"/>
  <c r="O580" i="18"/>
  <c r="N580" i="18" a="1"/>
  <c r="N580" i="18" s="1"/>
  <c r="M580" i="18"/>
  <c r="L580" i="18"/>
  <c r="K580" i="18"/>
  <c r="BA579" i="18"/>
  <c r="AY579" i="18"/>
  <c r="AX579" i="18"/>
  <c r="AZ579" i="18" s="1"/>
  <c r="AU579" i="18"/>
  <c r="AT579" i="18"/>
  <c r="AS579" i="18"/>
  <c r="AO579" i="18" s="1"/>
  <c r="AK579" i="18"/>
  <c r="AG579" i="18"/>
  <c r="AE579" i="18"/>
  <c r="AJ579" i="18" s="1"/>
  <c r="AC579" i="18" a="1"/>
  <c r="AC579" i="18" s="1"/>
  <c r="AB579" i="18" a="1"/>
  <c r="AB579" i="18" s="1"/>
  <c r="Z579" i="18"/>
  <c r="Y579" i="18"/>
  <c r="X579" i="18"/>
  <c r="W579" i="18"/>
  <c r="V579" i="18"/>
  <c r="U579" i="18"/>
  <c r="T579" i="18"/>
  <c r="S579" i="18"/>
  <c r="R579" i="18"/>
  <c r="Q579" i="18"/>
  <c r="O579" i="18"/>
  <c r="N579" i="18" a="1"/>
  <c r="N579" i="18" s="1"/>
  <c r="M579" i="18"/>
  <c r="L579" i="18"/>
  <c r="K579" i="18"/>
  <c r="AX578" i="18"/>
  <c r="AS578" i="18"/>
  <c r="AR578" i="18" s="1"/>
  <c r="AQ578" i="18"/>
  <c r="AP578" i="18"/>
  <c r="AO578" i="18"/>
  <c r="AM578" i="18"/>
  <c r="AL578" i="18"/>
  <c r="AE578" i="18"/>
  <c r="AK578" i="18" s="1"/>
  <c r="AC578" i="18" a="1"/>
  <c r="AC578" i="18" s="1"/>
  <c r="AB578" i="18" a="1"/>
  <c r="AB578" i="18" s="1"/>
  <c r="Z578" i="18"/>
  <c r="Y578" i="18"/>
  <c r="X578" i="18"/>
  <c r="W578" i="18"/>
  <c r="V578" i="18"/>
  <c r="U578" i="18"/>
  <c r="T578" i="18"/>
  <c r="S578" i="18"/>
  <c r="R578" i="18"/>
  <c r="Q578" i="18"/>
  <c r="O578" i="18"/>
  <c r="N578" i="18" a="1"/>
  <c r="N578" i="18" s="1"/>
  <c r="M578" i="18"/>
  <c r="L578" i="18"/>
  <c r="K578" i="18"/>
  <c r="BA577" i="18"/>
  <c r="AX577" i="18"/>
  <c r="AZ577" i="18" s="1"/>
  <c r="AW577" i="18"/>
  <c r="AT577" i="18"/>
  <c r="AS577" i="18"/>
  <c r="AP577" i="18" s="1"/>
  <c r="AE577" i="18"/>
  <c r="AC577" i="18" a="1"/>
  <c r="AC577" i="18" s="1"/>
  <c r="AB577" i="18" a="1"/>
  <c r="AB577" i="18" s="1"/>
  <c r="Z577" i="18"/>
  <c r="Y577" i="18"/>
  <c r="X577" i="18"/>
  <c r="W577" i="18"/>
  <c r="V577" i="18"/>
  <c r="U577" i="18"/>
  <c r="T577" i="18"/>
  <c r="S577" i="18"/>
  <c r="R577" i="18"/>
  <c r="Q577" i="18"/>
  <c r="O577" i="18"/>
  <c r="N577" i="18" a="1"/>
  <c r="N577" i="18" s="1"/>
  <c r="M577" i="18"/>
  <c r="L577" i="18"/>
  <c r="K577" i="18"/>
  <c r="AX576" i="18"/>
  <c r="AY576" i="18" s="1"/>
  <c r="AS576" i="18"/>
  <c r="AQ576" i="18" s="1"/>
  <c r="AR576" i="18"/>
  <c r="AN576" i="18"/>
  <c r="AL576" i="18"/>
  <c r="AK576" i="18"/>
  <c r="AH576" i="18"/>
  <c r="AG576" i="18"/>
  <c r="AF576" i="18"/>
  <c r="AE576" i="18"/>
  <c r="AI576" i="18" s="1"/>
  <c r="AC576" i="18" a="1"/>
  <c r="AC576" i="18" s="1"/>
  <c r="AB576" i="18" a="1"/>
  <c r="AB576" i="18" s="1"/>
  <c r="Z576" i="18"/>
  <c r="Y576" i="18"/>
  <c r="X576" i="18"/>
  <c r="W576" i="18"/>
  <c r="V576" i="18"/>
  <c r="U576" i="18"/>
  <c r="T576" i="18"/>
  <c r="S576" i="18"/>
  <c r="R576" i="18"/>
  <c r="Q576" i="18"/>
  <c r="O576" i="18"/>
  <c r="N576" i="18" a="1"/>
  <c r="N576" i="18" s="1"/>
  <c r="M576" i="18"/>
  <c r="L576" i="18"/>
  <c r="K576" i="18"/>
  <c r="AX575" i="18"/>
  <c r="AZ575" i="18" s="1"/>
  <c r="AS575" i="18"/>
  <c r="AO575" i="18" s="1"/>
  <c r="AE575" i="18"/>
  <c r="AJ575" i="18" s="1"/>
  <c r="AC575" i="18" a="1"/>
  <c r="AC575" i="18" s="1"/>
  <c r="AB575" i="18" a="1"/>
  <c r="AB575" i="18" s="1"/>
  <c r="Z575" i="18"/>
  <c r="Y575" i="18"/>
  <c r="X575" i="18"/>
  <c r="W575" i="18"/>
  <c r="V575" i="18"/>
  <c r="U575" i="18"/>
  <c r="T575" i="18"/>
  <c r="S575" i="18"/>
  <c r="R575" i="18"/>
  <c r="Q575" i="18"/>
  <c r="O575" i="18"/>
  <c r="N575" i="18" a="1"/>
  <c r="N575" i="18" s="1"/>
  <c r="M575" i="18"/>
  <c r="L575" i="18"/>
  <c r="K575" i="18"/>
  <c r="AX574" i="18"/>
  <c r="AT574" i="18"/>
  <c r="AS574" i="18"/>
  <c r="AP574" i="18" s="1"/>
  <c r="AO574" i="18"/>
  <c r="AJ574" i="18"/>
  <c r="AE574" i="18"/>
  <c r="AK574" i="18" s="1"/>
  <c r="AC574" i="18" a="1"/>
  <c r="AC574" i="18" s="1"/>
  <c r="AB574" i="18" a="1"/>
  <c r="AB574" i="18" s="1"/>
  <c r="Z574" i="18"/>
  <c r="Y574" i="18"/>
  <c r="X574" i="18"/>
  <c r="W574" i="18"/>
  <c r="V574" i="18"/>
  <c r="U574" i="18"/>
  <c r="T574" i="18"/>
  <c r="S574" i="18"/>
  <c r="R574" i="18"/>
  <c r="Q574" i="18"/>
  <c r="O574" i="18"/>
  <c r="N574" i="18" a="1"/>
  <c r="N574" i="18" s="1"/>
  <c r="M574" i="18"/>
  <c r="L574" i="18"/>
  <c r="K574" i="18"/>
  <c r="BA573" i="18"/>
  <c r="AZ573" i="18"/>
  <c r="AX573" i="18"/>
  <c r="AY573" i="18" s="1"/>
  <c r="AW573" i="18"/>
  <c r="AV573" i="18"/>
  <c r="AT573" i="18"/>
  <c r="AS573" i="18"/>
  <c r="AP573" i="18" s="1"/>
  <c r="AQ573" i="18"/>
  <c r="AE573" i="18"/>
  <c r="AI573" i="18" s="1"/>
  <c r="AC573" i="18" a="1"/>
  <c r="AC573" i="18" s="1"/>
  <c r="AB573" i="18" a="1"/>
  <c r="AB573" i="18" s="1"/>
  <c r="Z573" i="18"/>
  <c r="Y573" i="18"/>
  <c r="X573" i="18"/>
  <c r="W573" i="18"/>
  <c r="V573" i="18"/>
  <c r="U573" i="18"/>
  <c r="T573" i="18"/>
  <c r="S573" i="18"/>
  <c r="R573" i="18"/>
  <c r="Q573" i="18"/>
  <c r="O573" i="18"/>
  <c r="N573" i="18" a="1"/>
  <c r="N573" i="18" s="1"/>
  <c r="M573" i="18"/>
  <c r="L573" i="18"/>
  <c r="K573" i="18"/>
  <c r="AX572" i="18"/>
  <c r="AY572" i="18" s="1"/>
  <c r="AS572" i="18"/>
  <c r="AQ572" i="18" s="1"/>
  <c r="AR572" i="18"/>
  <c r="AN572" i="18"/>
  <c r="AL572" i="18"/>
  <c r="AH572" i="18"/>
  <c r="AG572" i="18"/>
  <c r="AE572" i="18"/>
  <c r="AI572" i="18" s="1"/>
  <c r="AC572" i="18" a="1"/>
  <c r="AC572" i="18" s="1"/>
  <c r="AB572" i="18" a="1"/>
  <c r="AB572" i="18" s="1"/>
  <c r="Z572" i="18"/>
  <c r="Y572" i="18"/>
  <c r="X572" i="18"/>
  <c r="W572" i="18"/>
  <c r="V572" i="18"/>
  <c r="U572" i="18"/>
  <c r="T572" i="18"/>
  <c r="S572" i="18"/>
  <c r="R572" i="18"/>
  <c r="Q572" i="18"/>
  <c r="O572" i="18"/>
  <c r="N572" i="18" a="1"/>
  <c r="N572" i="18" s="1"/>
  <c r="M572" i="18"/>
  <c r="L572" i="18"/>
  <c r="K572" i="18"/>
  <c r="AX571" i="18"/>
  <c r="AZ571" i="18" s="1"/>
  <c r="AS571" i="18"/>
  <c r="AO571" i="18" s="1"/>
  <c r="AE571" i="18"/>
  <c r="AJ571" i="18" s="1"/>
  <c r="AC571" i="18" a="1"/>
  <c r="AC571" i="18" s="1"/>
  <c r="AB571" i="18" a="1"/>
  <c r="AB571" i="18" s="1"/>
  <c r="Z571" i="18"/>
  <c r="Y571" i="18"/>
  <c r="X571" i="18"/>
  <c r="W571" i="18"/>
  <c r="V571" i="18"/>
  <c r="U571" i="18"/>
  <c r="T571" i="18"/>
  <c r="S571" i="18"/>
  <c r="R571" i="18"/>
  <c r="Q571" i="18"/>
  <c r="O571" i="18"/>
  <c r="N571" i="18" a="1"/>
  <c r="N571" i="18" s="1"/>
  <c r="M571" i="18"/>
  <c r="L571" i="18"/>
  <c r="K571" i="18"/>
  <c r="AX570" i="18"/>
  <c r="AT570" i="18" s="1"/>
  <c r="AS570" i="18"/>
  <c r="AP570" i="18" s="1"/>
  <c r="AO570" i="18"/>
  <c r="AJ570" i="18"/>
  <c r="AE570" i="18"/>
  <c r="AK570" i="18" s="1"/>
  <c r="AC570" i="18" a="1"/>
  <c r="AC570" i="18" s="1"/>
  <c r="AB570" i="18" a="1"/>
  <c r="AB570" i="18" s="1"/>
  <c r="Z570" i="18"/>
  <c r="Y570" i="18"/>
  <c r="X570" i="18"/>
  <c r="W570" i="18"/>
  <c r="V570" i="18"/>
  <c r="U570" i="18"/>
  <c r="T570" i="18"/>
  <c r="S570" i="18"/>
  <c r="R570" i="18"/>
  <c r="Q570" i="18"/>
  <c r="O570" i="18"/>
  <c r="N570" i="18" a="1"/>
  <c r="N570" i="18" s="1"/>
  <c r="M570" i="18"/>
  <c r="L570" i="18"/>
  <c r="K570" i="18"/>
  <c r="BA569" i="18"/>
  <c r="AZ569" i="18"/>
  <c r="AX569" i="18"/>
  <c r="AY569" i="18" s="1"/>
  <c r="AW569" i="18"/>
  <c r="AV569" i="18"/>
  <c r="AT569" i="18"/>
  <c r="AS569" i="18"/>
  <c r="AP569" i="18" s="1"/>
  <c r="AQ569" i="18"/>
  <c r="AE569" i="18"/>
  <c r="AC569" i="18" a="1"/>
  <c r="AC569" i="18" s="1"/>
  <c r="AB569" i="18" a="1"/>
  <c r="AB569" i="18" s="1"/>
  <c r="Z569" i="18"/>
  <c r="Y569" i="18"/>
  <c r="X569" i="18"/>
  <c r="W569" i="18"/>
  <c r="V569" i="18"/>
  <c r="U569" i="18"/>
  <c r="T569" i="18"/>
  <c r="S569" i="18"/>
  <c r="R569" i="18"/>
  <c r="Q569" i="18"/>
  <c r="O569" i="18"/>
  <c r="N569" i="18" a="1"/>
  <c r="N569" i="18" s="1"/>
  <c r="M569" i="18"/>
  <c r="L569" i="18"/>
  <c r="K569" i="18"/>
  <c r="AX568" i="18"/>
  <c r="AY568" i="18" s="1"/>
  <c r="AV568" i="18"/>
  <c r="AS568" i="18"/>
  <c r="AQ568" i="18" s="1"/>
  <c r="AR568" i="18"/>
  <c r="AP568" i="18"/>
  <c r="AN568" i="18"/>
  <c r="AL568" i="18"/>
  <c r="AK568" i="18"/>
  <c r="AH568" i="18"/>
  <c r="AG568" i="18"/>
  <c r="AF568" i="18"/>
  <c r="AE568" i="18"/>
  <c r="AI568" i="18" s="1"/>
  <c r="AC568" i="18" a="1"/>
  <c r="AC568" i="18" s="1"/>
  <c r="AB568" i="18" a="1"/>
  <c r="AB568" i="18" s="1"/>
  <c r="Z568" i="18"/>
  <c r="Y568" i="18"/>
  <c r="X568" i="18"/>
  <c r="W568" i="18"/>
  <c r="V568" i="18"/>
  <c r="U568" i="18"/>
  <c r="T568" i="18"/>
  <c r="S568" i="18"/>
  <c r="R568" i="18"/>
  <c r="Q568" i="18"/>
  <c r="O568" i="18"/>
  <c r="N568" i="18" a="1"/>
  <c r="N568" i="18" s="1"/>
  <c r="M568" i="18"/>
  <c r="L568" i="18"/>
  <c r="K568" i="18"/>
  <c r="AX567" i="18"/>
  <c r="AZ567" i="18" s="1"/>
  <c r="AW567" i="18"/>
  <c r="AS567" i="18"/>
  <c r="AK567" i="18"/>
  <c r="AE567" i="18"/>
  <c r="AJ567" i="18" s="1"/>
  <c r="AC567" i="18" a="1"/>
  <c r="AC567" i="18" s="1"/>
  <c r="AB567" i="18" a="1"/>
  <c r="AB567" i="18" s="1"/>
  <c r="Z567" i="18"/>
  <c r="Y567" i="18"/>
  <c r="X567" i="18"/>
  <c r="W567" i="18"/>
  <c r="V567" i="18"/>
  <c r="U567" i="18"/>
  <c r="T567" i="18"/>
  <c r="S567" i="18"/>
  <c r="R567" i="18"/>
  <c r="Q567" i="18"/>
  <c r="O567" i="18"/>
  <c r="N567" i="18" a="1"/>
  <c r="N567" i="18" s="1"/>
  <c r="M567" i="18"/>
  <c r="L567" i="18"/>
  <c r="K567" i="18"/>
  <c r="AX566" i="18"/>
  <c r="AT566" i="18"/>
  <c r="AS566" i="18"/>
  <c r="AQ566" i="18" s="1"/>
  <c r="AR566" i="18"/>
  <c r="AO566" i="18"/>
  <c r="AN566" i="18"/>
  <c r="AJ566" i="18"/>
  <c r="AH566" i="18"/>
  <c r="AE566" i="18"/>
  <c r="AK566" i="18" s="1"/>
  <c r="AC566" i="18" a="1"/>
  <c r="AC566" i="18" s="1"/>
  <c r="AB566" i="18" a="1"/>
  <c r="AB566" i="18" s="1"/>
  <c r="Z566" i="18"/>
  <c r="Y566" i="18"/>
  <c r="X566" i="18"/>
  <c r="W566" i="18"/>
  <c r="V566" i="18"/>
  <c r="U566" i="18"/>
  <c r="T566" i="18"/>
  <c r="S566" i="18"/>
  <c r="R566" i="18"/>
  <c r="Q566" i="18"/>
  <c r="O566" i="18"/>
  <c r="N566" i="18" a="1"/>
  <c r="N566" i="18" s="1"/>
  <c r="M566" i="18"/>
  <c r="L566" i="18"/>
  <c r="K566" i="18"/>
  <c r="BA565" i="18"/>
  <c r="AZ565" i="18"/>
  <c r="AY565" i="18"/>
  <c r="AX565" i="18"/>
  <c r="AW565" i="18"/>
  <c r="AV565" i="18"/>
  <c r="AU565" i="18"/>
  <c r="AT565" i="18"/>
  <c r="AS565" i="18"/>
  <c r="AP565" i="18" s="1"/>
  <c r="AQ565" i="18"/>
  <c r="AO565" i="18"/>
  <c r="AE565" i="18"/>
  <c r="AI565" i="18" s="1"/>
  <c r="AC565" i="18" a="1"/>
  <c r="AC565" i="18" s="1"/>
  <c r="AB565" i="18" a="1"/>
  <c r="AB565" i="18" s="1"/>
  <c r="Z565" i="18"/>
  <c r="Y565" i="18"/>
  <c r="X565" i="18"/>
  <c r="W565" i="18"/>
  <c r="V565" i="18"/>
  <c r="U565" i="18"/>
  <c r="T565" i="18"/>
  <c r="S565" i="18"/>
  <c r="R565" i="18"/>
  <c r="Q565" i="18"/>
  <c r="O565" i="18"/>
  <c r="N565" i="18" a="1"/>
  <c r="N565" i="18" s="1"/>
  <c r="M565" i="18"/>
  <c r="L565" i="18"/>
  <c r="K565" i="18"/>
  <c r="AX564" i="18"/>
  <c r="AY564" i="18" s="1"/>
  <c r="AV564" i="18"/>
  <c r="AS564" i="18"/>
  <c r="AQ564" i="18" s="1"/>
  <c r="AR564" i="18"/>
  <c r="AP564" i="18"/>
  <c r="AN564" i="18"/>
  <c r="AL564" i="18"/>
  <c r="AK564" i="18"/>
  <c r="AH564" i="18"/>
  <c r="AG564" i="18"/>
  <c r="AF564" i="18"/>
  <c r="AE564" i="18"/>
  <c r="AI564" i="18" s="1"/>
  <c r="AC564" i="18" a="1"/>
  <c r="AC564" i="18" s="1"/>
  <c r="AB564" i="18" a="1"/>
  <c r="AB564" i="18" s="1"/>
  <c r="Z564" i="18"/>
  <c r="Y564" i="18"/>
  <c r="X564" i="18"/>
  <c r="W564" i="18"/>
  <c r="V564" i="18"/>
  <c r="U564" i="18"/>
  <c r="T564" i="18"/>
  <c r="S564" i="18"/>
  <c r="R564" i="18"/>
  <c r="Q564" i="18"/>
  <c r="O564" i="18"/>
  <c r="N564" i="18" a="1"/>
  <c r="N564" i="18" s="1"/>
  <c r="M564" i="18"/>
  <c r="L564" i="18"/>
  <c r="K564" i="18"/>
  <c r="AX563" i="18"/>
  <c r="AZ563" i="18" s="1"/>
  <c r="AW563" i="18"/>
  <c r="AS563" i="18"/>
  <c r="AO563" i="18"/>
  <c r="AE563" i="18"/>
  <c r="AJ563" i="18" s="1"/>
  <c r="AC563" i="18" a="1"/>
  <c r="AC563" i="18" s="1"/>
  <c r="AB563" i="18" a="1"/>
  <c r="AB563" i="18" s="1"/>
  <c r="Z563" i="18"/>
  <c r="Y563" i="18"/>
  <c r="X563" i="18"/>
  <c r="W563" i="18"/>
  <c r="V563" i="18"/>
  <c r="U563" i="18"/>
  <c r="T563" i="18"/>
  <c r="S563" i="18"/>
  <c r="R563" i="18"/>
  <c r="Q563" i="18"/>
  <c r="O563" i="18"/>
  <c r="N563" i="18" a="1"/>
  <c r="N563" i="18" s="1"/>
  <c r="M563" i="18"/>
  <c r="L563" i="18"/>
  <c r="K563" i="18"/>
  <c r="AX562" i="18"/>
  <c r="AS562" i="18"/>
  <c r="AQ562" i="18" s="1"/>
  <c r="AR562" i="18"/>
  <c r="AO562" i="18"/>
  <c r="AN562" i="18"/>
  <c r="AJ562" i="18"/>
  <c r="AH562" i="18"/>
  <c r="AE562" i="18"/>
  <c r="AK562" i="18" s="1"/>
  <c r="AC562" i="18" a="1"/>
  <c r="AC562" i="18" s="1"/>
  <c r="AB562" i="18" a="1"/>
  <c r="AB562" i="18" s="1"/>
  <c r="Z562" i="18"/>
  <c r="Y562" i="18"/>
  <c r="X562" i="18"/>
  <c r="W562" i="18"/>
  <c r="V562" i="18"/>
  <c r="U562" i="18"/>
  <c r="T562" i="18"/>
  <c r="S562" i="18"/>
  <c r="R562" i="18"/>
  <c r="Q562" i="18"/>
  <c r="O562" i="18"/>
  <c r="N562" i="18" a="1"/>
  <c r="N562" i="18" s="1"/>
  <c r="M562" i="18"/>
  <c r="L562" i="18"/>
  <c r="K562" i="18"/>
  <c r="BA561" i="18"/>
  <c r="AZ561" i="18"/>
  <c r="AY561" i="18"/>
  <c r="AX561" i="18"/>
  <c r="AW561" i="18"/>
  <c r="AV561" i="18"/>
  <c r="AU561" i="18"/>
  <c r="AT561" i="18"/>
  <c r="AS561" i="18"/>
  <c r="AP561" i="18" s="1"/>
  <c r="AQ561" i="18"/>
  <c r="AO561" i="18"/>
  <c r="AE561" i="18"/>
  <c r="AC561" i="18" a="1"/>
  <c r="AC561" i="18" s="1"/>
  <c r="AB561" i="18" a="1"/>
  <c r="AB561" i="18" s="1"/>
  <c r="Z561" i="18"/>
  <c r="Y561" i="18"/>
  <c r="X561" i="18"/>
  <c r="W561" i="18"/>
  <c r="V561" i="18"/>
  <c r="U561" i="18"/>
  <c r="T561" i="18"/>
  <c r="S561" i="18"/>
  <c r="R561" i="18"/>
  <c r="Q561" i="18"/>
  <c r="O561" i="18"/>
  <c r="N561" i="18"/>
  <c r="N561" i="18" a="1"/>
  <c r="M561" i="18"/>
  <c r="L561" i="18"/>
  <c r="K561" i="18"/>
  <c r="AX560" i="18"/>
  <c r="AY560" i="18" s="1"/>
  <c r="AV560" i="18"/>
  <c r="AT560" i="18"/>
  <c r="AS560" i="18"/>
  <c r="AQ560" i="18" s="1"/>
  <c r="AR560" i="18"/>
  <c r="AP560" i="18"/>
  <c r="AO560" i="18"/>
  <c r="AN560" i="18"/>
  <c r="AL560" i="18"/>
  <c r="AK560" i="18"/>
  <c r="AJ560" i="18"/>
  <c r="AF560" i="18"/>
  <c r="AE560" i="18"/>
  <c r="AC560" i="18" a="1"/>
  <c r="AC560" i="18" s="1"/>
  <c r="AB560" i="18" a="1"/>
  <c r="AB560" i="18" s="1"/>
  <c r="Z560" i="18"/>
  <c r="Y560" i="18"/>
  <c r="X560" i="18"/>
  <c r="W560" i="18"/>
  <c r="V560" i="18"/>
  <c r="U560" i="18"/>
  <c r="T560" i="18"/>
  <c r="S560" i="18"/>
  <c r="R560" i="18"/>
  <c r="Q560" i="18"/>
  <c r="O560" i="18"/>
  <c r="N560" i="18" a="1"/>
  <c r="N560" i="18" s="1"/>
  <c r="M560" i="18"/>
  <c r="L560" i="18"/>
  <c r="K560" i="18"/>
  <c r="BA559" i="18"/>
  <c r="AX559" i="18"/>
  <c r="AZ559" i="18" s="1"/>
  <c r="AW559" i="18"/>
  <c r="AU559" i="18"/>
  <c r="AS559" i="18"/>
  <c r="AO559" i="18" s="1"/>
  <c r="AK559" i="18"/>
  <c r="AG559" i="18"/>
  <c r="AE559" i="18"/>
  <c r="AJ559" i="18" s="1"/>
  <c r="AC559" i="18" a="1"/>
  <c r="AC559" i="18" s="1"/>
  <c r="AB559" i="18" a="1"/>
  <c r="AB559" i="18" s="1"/>
  <c r="Z559" i="18"/>
  <c r="Y559" i="18"/>
  <c r="X559" i="18"/>
  <c r="W559" i="18"/>
  <c r="V559" i="18"/>
  <c r="U559" i="18"/>
  <c r="T559" i="18"/>
  <c r="S559" i="18"/>
  <c r="R559" i="18"/>
  <c r="Q559" i="18"/>
  <c r="O559" i="18"/>
  <c r="N559" i="18" a="1"/>
  <c r="N559" i="18" s="1"/>
  <c r="M559" i="18"/>
  <c r="L559" i="18"/>
  <c r="K559" i="18"/>
  <c r="AX558" i="18"/>
  <c r="AT558" i="18" s="1"/>
  <c r="AS558" i="18"/>
  <c r="AP558" i="18" s="1"/>
  <c r="AR558" i="18"/>
  <c r="AQ558" i="18"/>
  <c r="AO558" i="18"/>
  <c r="AN558" i="18"/>
  <c r="AM558" i="18"/>
  <c r="AJ558" i="18"/>
  <c r="AH558" i="18"/>
  <c r="AF558" i="18"/>
  <c r="AE558" i="18"/>
  <c r="AK558" i="18" s="1"/>
  <c r="AC558" i="18" a="1"/>
  <c r="AC558" i="18" s="1"/>
  <c r="AB558" i="18" a="1"/>
  <c r="AB558" i="18" s="1"/>
  <c r="Z558" i="18"/>
  <c r="Y558" i="18"/>
  <c r="X558" i="18"/>
  <c r="W558" i="18"/>
  <c r="V558" i="18"/>
  <c r="U558" i="18"/>
  <c r="T558" i="18"/>
  <c r="S558" i="18"/>
  <c r="R558" i="18"/>
  <c r="Q558" i="18"/>
  <c r="O558" i="18"/>
  <c r="N558" i="18" a="1"/>
  <c r="N558" i="18" s="1"/>
  <c r="M558" i="18"/>
  <c r="L558" i="18"/>
  <c r="K558" i="18"/>
  <c r="AY557" i="18"/>
  <c r="AX557" i="18"/>
  <c r="AU557" i="18"/>
  <c r="AS557" i="18"/>
  <c r="AP557" i="18" s="1"/>
  <c r="AQ557" i="18"/>
  <c r="AO557" i="18"/>
  <c r="AM557" i="18"/>
  <c r="AE557" i="18"/>
  <c r="AI557" i="18" s="1"/>
  <c r="AC557" i="18" a="1"/>
  <c r="AC557" i="18" s="1"/>
  <c r="AB557" i="18" a="1"/>
  <c r="AB557" i="18" s="1"/>
  <c r="Z557" i="18"/>
  <c r="Y557" i="18"/>
  <c r="X557" i="18"/>
  <c r="W557" i="18"/>
  <c r="V557" i="18"/>
  <c r="U557" i="18"/>
  <c r="T557" i="18"/>
  <c r="S557" i="18"/>
  <c r="R557" i="18"/>
  <c r="Q557" i="18"/>
  <c r="O557" i="18"/>
  <c r="N557" i="18" a="1"/>
  <c r="N557" i="18" s="1"/>
  <c r="M557" i="18"/>
  <c r="L557" i="18"/>
  <c r="K557" i="18"/>
  <c r="AX556" i="18"/>
  <c r="AY556" i="18" s="1"/>
  <c r="AV556" i="18"/>
  <c r="AT556" i="18"/>
  <c r="AS556" i="18"/>
  <c r="AQ556" i="18" s="1"/>
  <c r="AR556" i="18"/>
  <c r="AP556" i="18"/>
  <c r="AO556" i="18"/>
  <c r="AN556" i="18"/>
  <c r="AL556" i="18"/>
  <c r="AJ556" i="18"/>
  <c r="AE556" i="18"/>
  <c r="AK556" i="18" s="1"/>
  <c r="AC556" i="18" a="1"/>
  <c r="AC556" i="18" s="1"/>
  <c r="AB556" i="18" a="1"/>
  <c r="AB556" i="18" s="1"/>
  <c r="Z556" i="18"/>
  <c r="Y556" i="18"/>
  <c r="X556" i="18"/>
  <c r="W556" i="18"/>
  <c r="V556" i="18"/>
  <c r="U556" i="18"/>
  <c r="T556" i="18"/>
  <c r="S556" i="18"/>
  <c r="R556" i="18"/>
  <c r="Q556" i="18"/>
  <c r="O556" i="18"/>
  <c r="N556" i="18" a="1"/>
  <c r="N556" i="18" s="1"/>
  <c r="M556" i="18"/>
  <c r="L556" i="18"/>
  <c r="K556" i="18"/>
  <c r="BA555" i="18"/>
  <c r="AX555" i="18"/>
  <c r="AZ555" i="18" s="1"/>
  <c r="AW555" i="18"/>
  <c r="AU555" i="18"/>
  <c r="AS555" i="18"/>
  <c r="AO555" i="18"/>
  <c r="AK555" i="18"/>
  <c r="AE555" i="18"/>
  <c r="AJ555" i="18" s="1"/>
  <c r="AC555" i="18" a="1"/>
  <c r="AC555" i="18" s="1"/>
  <c r="AB555" i="18" a="1"/>
  <c r="AB555" i="18" s="1"/>
  <c r="Z555" i="18"/>
  <c r="Y555" i="18"/>
  <c r="X555" i="18"/>
  <c r="W555" i="18"/>
  <c r="V555" i="18"/>
  <c r="U555" i="18"/>
  <c r="T555" i="18"/>
  <c r="S555" i="18"/>
  <c r="R555" i="18"/>
  <c r="Q555" i="18"/>
  <c r="O555" i="18"/>
  <c r="N555" i="18"/>
  <c r="N555" i="18" a="1"/>
  <c r="M555" i="18"/>
  <c r="L555" i="18"/>
  <c r="K555" i="18"/>
  <c r="AX554" i="18"/>
  <c r="AT554" i="18" s="1"/>
  <c r="AS554" i="18"/>
  <c r="AP554" i="18" s="1"/>
  <c r="AR554" i="18"/>
  <c r="AQ554" i="18"/>
  <c r="AO554" i="18"/>
  <c r="AN554" i="18"/>
  <c r="AM554" i="18"/>
  <c r="AJ554" i="18"/>
  <c r="AH554" i="18"/>
  <c r="AF554" i="18"/>
  <c r="AE554" i="18"/>
  <c r="AK554" i="18" s="1"/>
  <c r="AC554" i="18" a="1"/>
  <c r="AC554" i="18" s="1"/>
  <c r="AB554" i="18" a="1"/>
  <c r="AB554" i="18" s="1"/>
  <c r="Z554" i="18"/>
  <c r="Y554" i="18"/>
  <c r="X554" i="18"/>
  <c r="W554" i="18"/>
  <c r="V554" i="18"/>
  <c r="U554" i="18"/>
  <c r="T554" i="18"/>
  <c r="S554" i="18"/>
  <c r="R554" i="18"/>
  <c r="Q554" i="18"/>
  <c r="O554" i="18"/>
  <c r="N554" i="18" a="1"/>
  <c r="N554" i="18" s="1"/>
  <c r="M554" i="18"/>
  <c r="L554" i="18"/>
  <c r="K554" i="18"/>
  <c r="AX553" i="18"/>
  <c r="AU553" i="18" s="1"/>
  <c r="AT553" i="18"/>
  <c r="AS553" i="18"/>
  <c r="AP553" i="18" s="1"/>
  <c r="AQ553" i="18"/>
  <c r="AO553" i="18"/>
  <c r="AM553" i="18"/>
  <c r="AE553" i="18"/>
  <c r="AC553" i="18" a="1"/>
  <c r="AC553" i="18" s="1"/>
  <c r="AB553" i="18" a="1"/>
  <c r="AB553" i="18" s="1"/>
  <c r="Z553" i="18"/>
  <c r="Y553" i="18"/>
  <c r="X553" i="18"/>
  <c r="W553" i="18"/>
  <c r="V553" i="18"/>
  <c r="U553" i="18"/>
  <c r="T553" i="18"/>
  <c r="S553" i="18"/>
  <c r="R553" i="18"/>
  <c r="Q553" i="18"/>
  <c r="O553" i="18"/>
  <c r="N553" i="18" a="1"/>
  <c r="N553" i="18" s="1"/>
  <c r="M553" i="18"/>
  <c r="L553" i="18"/>
  <c r="K553" i="18"/>
  <c r="AZ552" i="18"/>
  <c r="AX552" i="18"/>
  <c r="AY552" i="18" s="1"/>
  <c r="AV552" i="18"/>
  <c r="AT552" i="18"/>
  <c r="AS552" i="18"/>
  <c r="AN552" i="18" s="1"/>
  <c r="AO552" i="18"/>
  <c r="AE552" i="18"/>
  <c r="AC552" i="18" a="1"/>
  <c r="AC552" i="18" s="1"/>
  <c r="AB552" i="18" a="1"/>
  <c r="AB552" i="18" s="1"/>
  <c r="Z552" i="18"/>
  <c r="Y552" i="18"/>
  <c r="X552" i="18"/>
  <c r="W552" i="18"/>
  <c r="V552" i="18"/>
  <c r="U552" i="18"/>
  <c r="T552" i="18"/>
  <c r="S552" i="18"/>
  <c r="R552" i="18"/>
  <c r="Q552" i="18"/>
  <c r="O552" i="18"/>
  <c r="N552" i="18" a="1"/>
  <c r="N552" i="18" s="1"/>
  <c r="M552" i="18"/>
  <c r="L552" i="18"/>
  <c r="K552" i="18"/>
  <c r="BA551" i="18"/>
  <c r="AY551" i="18"/>
  <c r="AX551" i="18"/>
  <c r="AZ551" i="18" s="1"/>
  <c r="AW551" i="18"/>
  <c r="AU551" i="18"/>
  <c r="AT551" i="18"/>
  <c r="AS551" i="18"/>
  <c r="AE551" i="18"/>
  <c r="AC551" i="18" a="1"/>
  <c r="AC551" i="18" s="1"/>
  <c r="AB551" i="18" a="1"/>
  <c r="AB551" i="18" s="1"/>
  <c r="Z551" i="18"/>
  <c r="Y551" i="18"/>
  <c r="X551" i="18"/>
  <c r="W551" i="18"/>
  <c r="V551" i="18"/>
  <c r="U551" i="18"/>
  <c r="T551" i="18"/>
  <c r="S551" i="18"/>
  <c r="R551" i="18"/>
  <c r="Q551" i="18"/>
  <c r="O551" i="18"/>
  <c r="N551" i="18" a="1"/>
  <c r="N551" i="18" s="1"/>
  <c r="M551" i="18"/>
  <c r="L551" i="18"/>
  <c r="K551" i="18"/>
  <c r="AX550" i="18"/>
  <c r="AT550" i="18"/>
  <c r="AS550" i="18"/>
  <c r="AR550" i="18" s="1"/>
  <c r="AQ550" i="18"/>
  <c r="AP550" i="18"/>
  <c r="AO550" i="18"/>
  <c r="AM550" i="18"/>
  <c r="AL550" i="18"/>
  <c r="AE550" i="18"/>
  <c r="AF550" i="18" s="1"/>
  <c r="AC550" i="18" a="1"/>
  <c r="AC550" i="18" s="1"/>
  <c r="AB550" i="18" a="1"/>
  <c r="AB550" i="18" s="1"/>
  <c r="Z550" i="18"/>
  <c r="Y550" i="18"/>
  <c r="X550" i="18"/>
  <c r="W550" i="18"/>
  <c r="V550" i="18"/>
  <c r="U550" i="18"/>
  <c r="T550" i="18"/>
  <c r="S550" i="18"/>
  <c r="R550" i="18"/>
  <c r="Q550" i="18"/>
  <c r="O550" i="18"/>
  <c r="N550" i="18" a="1"/>
  <c r="N550" i="18" s="1"/>
  <c r="M550" i="18"/>
  <c r="L550" i="18"/>
  <c r="K550" i="18"/>
  <c r="BA549" i="18"/>
  <c r="AX549" i="18"/>
  <c r="AW549" i="18"/>
  <c r="AT549" i="18"/>
  <c r="AS549" i="18"/>
  <c r="AM549" i="18" s="1"/>
  <c r="AI549" i="18"/>
  <c r="AE549" i="18"/>
  <c r="AC549" i="18" a="1"/>
  <c r="AC549" i="18" s="1"/>
  <c r="AB549" i="18" a="1"/>
  <c r="AB549" i="18" s="1"/>
  <c r="Z549" i="18"/>
  <c r="Y549" i="18"/>
  <c r="X549" i="18"/>
  <c r="W549" i="18"/>
  <c r="V549" i="18"/>
  <c r="U549" i="18"/>
  <c r="T549" i="18"/>
  <c r="S549" i="18"/>
  <c r="R549" i="18"/>
  <c r="Q549" i="18"/>
  <c r="O549" i="18"/>
  <c r="N549" i="18" a="1"/>
  <c r="N549" i="18" s="1"/>
  <c r="M549" i="18"/>
  <c r="L549" i="18"/>
  <c r="K549" i="18"/>
  <c r="AZ548" i="18"/>
  <c r="AX548" i="18"/>
  <c r="AY548" i="18" s="1"/>
  <c r="AV548" i="18"/>
  <c r="AT548" i="18"/>
  <c r="AS548" i="18"/>
  <c r="AN548" i="18" s="1"/>
  <c r="AO548" i="18"/>
  <c r="AE548" i="18"/>
  <c r="AC548" i="18" a="1"/>
  <c r="AC548" i="18" s="1"/>
  <c r="AB548" i="18" a="1"/>
  <c r="AB548" i="18" s="1"/>
  <c r="Z548" i="18"/>
  <c r="Y548" i="18"/>
  <c r="X548" i="18"/>
  <c r="W548" i="18"/>
  <c r="V548" i="18"/>
  <c r="U548" i="18"/>
  <c r="T548" i="18"/>
  <c r="S548" i="18"/>
  <c r="R548" i="18"/>
  <c r="Q548" i="18"/>
  <c r="O548" i="18"/>
  <c r="N548" i="18" a="1"/>
  <c r="N548" i="18" s="1"/>
  <c r="M548" i="18"/>
  <c r="L548" i="18"/>
  <c r="K548" i="18"/>
  <c r="BA547" i="18"/>
  <c r="AY547" i="18"/>
  <c r="AX547" i="18"/>
  <c r="AZ547" i="18" s="1"/>
  <c r="AW547" i="18"/>
  <c r="AU547" i="18"/>
  <c r="AT547" i="18"/>
  <c r="AS547" i="18"/>
  <c r="AO547" i="18" s="1"/>
  <c r="AK547" i="18"/>
  <c r="AG547" i="18"/>
  <c r="AE547" i="18"/>
  <c r="AJ547" i="18" s="1"/>
  <c r="AC547" i="18" a="1"/>
  <c r="AC547" i="18" s="1"/>
  <c r="AB547" i="18" a="1"/>
  <c r="AB547" i="18" s="1"/>
  <c r="Z547" i="18"/>
  <c r="Y547" i="18"/>
  <c r="X547" i="18"/>
  <c r="W547" i="18"/>
  <c r="V547" i="18"/>
  <c r="U547" i="18"/>
  <c r="T547" i="18"/>
  <c r="S547" i="18"/>
  <c r="R547" i="18"/>
  <c r="Q547" i="18"/>
  <c r="O547" i="18"/>
  <c r="N547" i="18" a="1"/>
  <c r="N547" i="18" s="1"/>
  <c r="M547" i="18"/>
  <c r="L547" i="18"/>
  <c r="K547" i="18"/>
  <c r="AX546" i="18"/>
  <c r="AS546" i="18"/>
  <c r="AR546" i="18" s="1"/>
  <c r="AQ546" i="18"/>
  <c r="AP546" i="18"/>
  <c r="AO546" i="18"/>
  <c r="AM546" i="18"/>
  <c r="AL546" i="18"/>
  <c r="AF546" i="18"/>
  <c r="AE546" i="18"/>
  <c r="AC546" i="18" a="1"/>
  <c r="AC546" i="18" s="1"/>
  <c r="AB546" i="18" a="1"/>
  <c r="AB546" i="18" s="1"/>
  <c r="Z546" i="18"/>
  <c r="Y546" i="18"/>
  <c r="X546" i="18"/>
  <c r="W546" i="18"/>
  <c r="V546" i="18"/>
  <c r="U546" i="18"/>
  <c r="T546" i="18"/>
  <c r="S546" i="18"/>
  <c r="R546" i="18"/>
  <c r="Q546" i="18"/>
  <c r="O546" i="18"/>
  <c r="N546" i="18" a="1"/>
  <c r="N546" i="18" s="1"/>
  <c r="M546" i="18"/>
  <c r="L546" i="18"/>
  <c r="K546" i="18"/>
  <c r="AX545" i="18"/>
  <c r="AS545" i="18"/>
  <c r="AM545" i="18"/>
  <c r="AE545" i="18"/>
  <c r="AC545" i="18" a="1"/>
  <c r="AC545" i="18" s="1"/>
  <c r="AB545" i="18" a="1"/>
  <c r="AB545" i="18" s="1"/>
  <c r="Z545" i="18"/>
  <c r="Y545" i="18"/>
  <c r="X545" i="18"/>
  <c r="W545" i="18"/>
  <c r="V545" i="18"/>
  <c r="U545" i="18"/>
  <c r="T545" i="18"/>
  <c r="S545" i="18"/>
  <c r="R545" i="18"/>
  <c r="Q545" i="18"/>
  <c r="O545" i="18"/>
  <c r="N545" i="18" a="1"/>
  <c r="N545" i="18" s="1"/>
  <c r="M545" i="18"/>
  <c r="L545" i="18"/>
  <c r="K545" i="18"/>
  <c r="AZ544" i="18"/>
  <c r="AX544" i="18"/>
  <c r="AS544" i="18"/>
  <c r="AK544" i="18"/>
  <c r="AH544" i="18"/>
  <c r="AG544" i="18"/>
  <c r="AF544" i="18"/>
  <c r="AE544" i="18"/>
  <c r="AI544" i="18" s="1"/>
  <c r="AC544" i="18" a="1"/>
  <c r="AC544" i="18" s="1"/>
  <c r="AB544" i="18" a="1"/>
  <c r="AB544" i="18" s="1"/>
  <c r="Z544" i="18"/>
  <c r="Y544" i="18"/>
  <c r="X544" i="18"/>
  <c r="W544" i="18"/>
  <c r="V544" i="18"/>
  <c r="U544" i="18"/>
  <c r="T544" i="18"/>
  <c r="S544" i="18"/>
  <c r="R544" i="18"/>
  <c r="Q544" i="18"/>
  <c r="O544" i="18"/>
  <c r="N544" i="18" a="1"/>
  <c r="N544" i="18" s="1"/>
  <c r="M544" i="18"/>
  <c r="L544" i="18"/>
  <c r="K544" i="18"/>
  <c r="AY543" i="18"/>
  <c r="AX543" i="18"/>
  <c r="AT543" i="18"/>
  <c r="AS543" i="18"/>
  <c r="AO543" i="18" s="1"/>
  <c r="AE543" i="18"/>
  <c r="AC543" i="18" a="1"/>
  <c r="AC543" i="18" s="1"/>
  <c r="AB543" i="18" a="1"/>
  <c r="AB543" i="18" s="1"/>
  <c r="Z543" i="18"/>
  <c r="Y543" i="18"/>
  <c r="X543" i="18"/>
  <c r="W543" i="18"/>
  <c r="V543" i="18"/>
  <c r="U543" i="18"/>
  <c r="T543" i="18"/>
  <c r="S543" i="18"/>
  <c r="R543" i="18"/>
  <c r="Q543" i="18"/>
  <c r="O543" i="18"/>
  <c r="N543" i="18" a="1"/>
  <c r="N543" i="18" s="1"/>
  <c r="M543" i="18"/>
  <c r="L543" i="18"/>
  <c r="K543" i="18"/>
  <c r="AX542" i="18"/>
  <c r="AT542" i="18"/>
  <c r="AS542" i="18"/>
  <c r="AO542" i="18" s="1"/>
  <c r="AP542" i="18"/>
  <c r="AL542" i="18"/>
  <c r="AE542" i="18"/>
  <c r="AC542" i="18" a="1"/>
  <c r="AC542" i="18" s="1"/>
  <c r="AB542" i="18" a="1"/>
  <c r="AB542" i="18" s="1"/>
  <c r="Z542" i="18"/>
  <c r="Y542" i="18"/>
  <c r="X542" i="18"/>
  <c r="W542" i="18"/>
  <c r="V542" i="18"/>
  <c r="U542" i="18"/>
  <c r="T542" i="18"/>
  <c r="S542" i="18"/>
  <c r="R542" i="18"/>
  <c r="Q542" i="18"/>
  <c r="O542" i="18"/>
  <c r="N542" i="18" a="1"/>
  <c r="N542" i="18" s="1"/>
  <c r="M542" i="18"/>
  <c r="L542" i="18"/>
  <c r="K542" i="18"/>
  <c r="BA541" i="18"/>
  <c r="AZ541" i="18"/>
  <c r="AX541" i="18"/>
  <c r="AY541" i="18" s="1"/>
  <c r="AW541" i="18"/>
  <c r="AV541" i="18"/>
  <c r="AT541" i="18"/>
  <c r="AS541" i="18"/>
  <c r="AQ541" i="18" s="1"/>
  <c r="AI541" i="18"/>
  <c r="AE541" i="18"/>
  <c r="AC541" i="18" a="1"/>
  <c r="AC541" i="18" s="1"/>
  <c r="AB541" i="18" a="1"/>
  <c r="AB541" i="18" s="1"/>
  <c r="Z541" i="18"/>
  <c r="Y541" i="18"/>
  <c r="X541" i="18"/>
  <c r="W541" i="18"/>
  <c r="V541" i="18"/>
  <c r="U541" i="18"/>
  <c r="T541" i="18"/>
  <c r="S541" i="18"/>
  <c r="R541" i="18"/>
  <c r="Q541" i="18"/>
  <c r="O541" i="18"/>
  <c r="N541" i="18" a="1"/>
  <c r="N541" i="18" s="1"/>
  <c r="M541" i="18"/>
  <c r="L541" i="18"/>
  <c r="K541" i="18"/>
  <c r="AZ540" i="18"/>
  <c r="AX540" i="18"/>
  <c r="AS540" i="18"/>
  <c r="AH540" i="18"/>
  <c r="AG540" i="18"/>
  <c r="AF540" i="18"/>
  <c r="AE540" i="18"/>
  <c r="AI540" i="18" s="1"/>
  <c r="AC540" i="18" a="1"/>
  <c r="AC540" i="18" s="1"/>
  <c r="AB540" i="18" a="1"/>
  <c r="AB540" i="18" s="1"/>
  <c r="Z540" i="18"/>
  <c r="Y540" i="18"/>
  <c r="X540" i="18"/>
  <c r="W540" i="18"/>
  <c r="V540" i="18"/>
  <c r="U540" i="18"/>
  <c r="T540" i="18"/>
  <c r="S540" i="18"/>
  <c r="R540" i="18"/>
  <c r="Q540" i="18"/>
  <c r="O540" i="18"/>
  <c r="N540" i="18" a="1"/>
  <c r="N540" i="18" s="1"/>
  <c r="M540" i="18"/>
  <c r="L540" i="18"/>
  <c r="K540" i="18"/>
  <c r="AX539" i="18"/>
  <c r="AS539" i="18"/>
  <c r="AO539" i="18" s="1"/>
  <c r="AE539" i="18"/>
  <c r="AC539" i="18" a="1"/>
  <c r="AC539" i="18" s="1"/>
  <c r="AB539" i="18" a="1"/>
  <c r="AB539" i="18" s="1"/>
  <c r="Z539" i="18"/>
  <c r="Y539" i="18"/>
  <c r="X539" i="18"/>
  <c r="W539" i="18"/>
  <c r="V539" i="18"/>
  <c r="U539" i="18"/>
  <c r="T539" i="18"/>
  <c r="S539" i="18"/>
  <c r="R539" i="18"/>
  <c r="Q539" i="18"/>
  <c r="O539" i="18"/>
  <c r="N539" i="18" a="1"/>
  <c r="N539" i="18" s="1"/>
  <c r="M539" i="18"/>
  <c r="L539" i="18"/>
  <c r="K539" i="18"/>
  <c r="AX538" i="18"/>
  <c r="AT538" i="18" s="1"/>
  <c r="AS538" i="18"/>
  <c r="AP538" i="18" s="1"/>
  <c r="AO538" i="18"/>
  <c r="AJ538" i="18"/>
  <c r="AE538" i="18"/>
  <c r="AC538" i="18" a="1"/>
  <c r="AC538" i="18" s="1"/>
  <c r="AB538" i="18" a="1"/>
  <c r="AB538" i="18" s="1"/>
  <c r="Z538" i="18"/>
  <c r="Y538" i="18"/>
  <c r="X538" i="18"/>
  <c r="W538" i="18"/>
  <c r="V538" i="18"/>
  <c r="U538" i="18"/>
  <c r="T538" i="18"/>
  <c r="S538" i="18"/>
  <c r="R538" i="18"/>
  <c r="Q538" i="18"/>
  <c r="O538" i="18"/>
  <c r="N538" i="18" a="1"/>
  <c r="N538" i="18" s="1"/>
  <c r="M538" i="18"/>
  <c r="L538" i="18"/>
  <c r="K538" i="18"/>
  <c r="BA537" i="18"/>
  <c r="AZ537" i="18"/>
  <c r="AY537" i="18"/>
  <c r="AX537" i="18"/>
  <c r="AW537" i="18"/>
  <c r="AV537" i="18"/>
  <c r="AU537" i="18"/>
  <c r="AT537" i="18"/>
  <c r="AS537" i="18"/>
  <c r="AQ537" i="18"/>
  <c r="AE537" i="18"/>
  <c r="AC537" i="18" a="1"/>
  <c r="AC537" i="18" s="1"/>
  <c r="AB537" i="18" a="1"/>
  <c r="AB537" i="18" s="1"/>
  <c r="Z537" i="18"/>
  <c r="Y537" i="18"/>
  <c r="X537" i="18"/>
  <c r="W537" i="18"/>
  <c r="V537" i="18"/>
  <c r="U537" i="18"/>
  <c r="T537" i="18"/>
  <c r="S537" i="18"/>
  <c r="R537" i="18"/>
  <c r="Q537" i="18"/>
  <c r="O537" i="18"/>
  <c r="N537" i="18" a="1"/>
  <c r="N537" i="18" s="1"/>
  <c r="M537" i="18"/>
  <c r="L537" i="18"/>
  <c r="K537" i="18"/>
  <c r="AX536" i="18"/>
  <c r="AV536" i="18" s="1"/>
  <c r="AS536" i="18"/>
  <c r="AQ536" i="18" s="1"/>
  <c r="AR536" i="18"/>
  <c r="AP536" i="18"/>
  <c r="AN536" i="18"/>
  <c r="AL536" i="18"/>
  <c r="AK536" i="18"/>
  <c r="AH536" i="18"/>
  <c r="AG536" i="18"/>
  <c r="AF536" i="18"/>
  <c r="AE536" i="18"/>
  <c r="AI536" i="18" s="1"/>
  <c r="AC536" i="18" a="1"/>
  <c r="AC536" i="18" s="1"/>
  <c r="AB536" i="18" a="1"/>
  <c r="AB536" i="18" s="1"/>
  <c r="Z536" i="18"/>
  <c r="Y536" i="18"/>
  <c r="X536" i="18"/>
  <c r="W536" i="18"/>
  <c r="V536" i="18"/>
  <c r="U536" i="18"/>
  <c r="T536" i="18"/>
  <c r="S536" i="18"/>
  <c r="R536" i="18"/>
  <c r="Q536" i="18"/>
  <c r="O536" i="18"/>
  <c r="N536" i="18" a="1"/>
  <c r="N536" i="18" s="1"/>
  <c r="M536" i="18"/>
  <c r="L536" i="18"/>
  <c r="K536" i="18"/>
  <c r="AX535" i="18"/>
  <c r="AW535" i="18"/>
  <c r="AS535" i="18"/>
  <c r="AK535" i="18"/>
  <c r="AE535" i="18"/>
  <c r="AJ535" i="18" s="1"/>
  <c r="AC535" i="18" a="1"/>
  <c r="AC535" i="18" s="1"/>
  <c r="AB535" i="18" a="1"/>
  <c r="AB535" i="18" s="1"/>
  <c r="Z535" i="18"/>
  <c r="Y535" i="18"/>
  <c r="X535" i="18"/>
  <c r="W535" i="18"/>
  <c r="V535" i="18"/>
  <c r="U535" i="18"/>
  <c r="T535" i="18"/>
  <c r="S535" i="18"/>
  <c r="R535" i="18"/>
  <c r="Q535" i="18"/>
  <c r="O535" i="18"/>
  <c r="N535" i="18" a="1"/>
  <c r="N535" i="18" s="1"/>
  <c r="M535" i="18"/>
  <c r="L535" i="18"/>
  <c r="K535" i="18"/>
  <c r="AX534" i="18"/>
  <c r="AT534" i="18" s="1"/>
  <c r="AS534" i="18"/>
  <c r="AJ534" i="18"/>
  <c r="AH534" i="18"/>
  <c r="AF534" i="18"/>
  <c r="AE534" i="18"/>
  <c r="AK534" i="18" s="1"/>
  <c r="AC534" i="18" a="1"/>
  <c r="AC534" i="18" s="1"/>
  <c r="AB534" i="18" a="1"/>
  <c r="AB534" i="18" s="1"/>
  <c r="Z534" i="18"/>
  <c r="Y534" i="18"/>
  <c r="X534" i="18"/>
  <c r="W534" i="18"/>
  <c r="V534" i="18"/>
  <c r="U534" i="18"/>
  <c r="T534" i="18"/>
  <c r="S534" i="18"/>
  <c r="R534" i="18"/>
  <c r="Q534" i="18"/>
  <c r="O534" i="18"/>
  <c r="N534" i="18" a="1"/>
  <c r="N534" i="18" s="1"/>
  <c r="M534" i="18"/>
  <c r="L534" i="18"/>
  <c r="K534" i="18"/>
  <c r="AZ533" i="18"/>
  <c r="AY533" i="18"/>
  <c r="AX533" i="18"/>
  <c r="BA533" i="18" s="1"/>
  <c r="AV533" i="18"/>
  <c r="AU533" i="18"/>
  <c r="AT533" i="18"/>
  <c r="AS533" i="18"/>
  <c r="AP533" i="18" s="1"/>
  <c r="AQ533" i="18"/>
  <c r="AO533" i="18"/>
  <c r="AM533" i="18"/>
  <c r="AE533" i="18"/>
  <c r="AI533" i="18" s="1"/>
  <c r="AC533" i="18" a="1"/>
  <c r="AC533" i="18" s="1"/>
  <c r="AB533" i="18" a="1"/>
  <c r="AB533" i="18" s="1"/>
  <c r="Z533" i="18"/>
  <c r="Y533" i="18"/>
  <c r="X533" i="18"/>
  <c r="W533" i="18"/>
  <c r="V533" i="18"/>
  <c r="U533" i="18"/>
  <c r="T533" i="18"/>
  <c r="S533" i="18"/>
  <c r="R533" i="18"/>
  <c r="Q533" i="18"/>
  <c r="O533" i="18"/>
  <c r="N533" i="18" a="1"/>
  <c r="N533" i="18" s="1"/>
  <c r="M533" i="18"/>
  <c r="L533" i="18"/>
  <c r="K533" i="18"/>
  <c r="AX532" i="18"/>
  <c r="AV532" i="18" s="1"/>
  <c r="AS532" i="18"/>
  <c r="AQ532" i="18" s="1"/>
  <c r="AR532" i="18"/>
  <c r="AP532" i="18"/>
  <c r="AN532" i="18"/>
  <c r="AL532" i="18"/>
  <c r="AK532" i="18"/>
  <c r="AH532" i="18"/>
  <c r="AG532" i="18"/>
  <c r="AF532" i="18"/>
  <c r="AE532" i="18"/>
  <c r="AI532" i="18" s="1"/>
  <c r="AC532" i="18" a="1"/>
  <c r="AC532" i="18" s="1"/>
  <c r="AB532" i="18" a="1"/>
  <c r="AB532" i="18" s="1"/>
  <c r="Z532" i="18"/>
  <c r="Y532" i="18"/>
  <c r="X532" i="18"/>
  <c r="W532" i="18"/>
  <c r="V532" i="18"/>
  <c r="U532" i="18"/>
  <c r="T532" i="18"/>
  <c r="S532" i="18"/>
  <c r="R532" i="18"/>
  <c r="Q532" i="18"/>
  <c r="O532" i="18"/>
  <c r="N532" i="18" a="1"/>
  <c r="N532" i="18" s="1"/>
  <c r="M532" i="18"/>
  <c r="L532" i="18"/>
  <c r="K532" i="18"/>
  <c r="AX531" i="18"/>
  <c r="AW531" i="18"/>
  <c r="AS531" i="18"/>
  <c r="AO531" i="18"/>
  <c r="AE531" i="18"/>
  <c r="AC531" i="18" a="1"/>
  <c r="AC531" i="18" s="1"/>
  <c r="AB531" i="18" a="1"/>
  <c r="AB531" i="18" s="1"/>
  <c r="Z531" i="18"/>
  <c r="Y531" i="18"/>
  <c r="X531" i="18"/>
  <c r="W531" i="18"/>
  <c r="V531" i="18"/>
  <c r="U531" i="18"/>
  <c r="T531" i="18"/>
  <c r="S531" i="18"/>
  <c r="R531" i="18"/>
  <c r="Q531" i="18"/>
  <c r="O531" i="18"/>
  <c r="N531" i="18" a="1"/>
  <c r="N531" i="18" s="1"/>
  <c r="M531" i="18"/>
  <c r="L531" i="18"/>
  <c r="K531" i="18"/>
  <c r="AX530" i="18"/>
  <c r="AS530" i="18"/>
  <c r="AR530" i="18"/>
  <c r="AO530" i="18"/>
  <c r="AN530" i="18"/>
  <c r="AJ530" i="18"/>
  <c r="AH530" i="18"/>
  <c r="AE530" i="18"/>
  <c r="AK530" i="18" s="1"/>
  <c r="AC530" i="18" a="1"/>
  <c r="AC530" i="18" s="1"/>
  <c r="AB530" i="18" a="1"/>
  <c r="AB530" i="18" s="1"/>
  <c r="Z530" i="18"/>
  <c r="Y530" i="18"/>
  <c r="X530" i="18"/>
  <c r="W530" i="18"/>
  <c r="V530" i="18"/>
  <c r="U530" i="18"/>
  <c r="T530" i="18"/>
  <c r="S530" i="18"/>
  <c r="R530" i="18"/>
  <c r="Q530" i="18"/>
  <c r="O530" i="18"/>
  <c r="N530" i="18" a="1"/>
  <c r="N530" i="18" s="1"/>
  <c r="M530" i="18"/>
  <c r="L530" i="18"/>
  <c r="K530" i="18"/>
  <c r="BA529" i="18"/>
  <c r="AZ529" i="18"/>
  <c r="AY529" i="18"/>
  <c r="AX529" i="18"/>
  <c r="AW529" i="18"/>
  <c r="AV529" i="18"/>
  <c r="AU529" i="18"/>
  <c r="AT529" i="18"/>
  <c r="AS529" i="18"/>
  <c r="AP529" i="18" s="1"/>
  <c r="AQ529" i="18"/>
  <c r="AO529" i="18"/>
  <c r="AE529" i="18"/>
  <c r="AC529" i="18" a="1"/>
  <c r="AC529" i="18" s="1"/>
  <c r="AB529" i="18" a="1"/>
  <c r="AB529" i="18" s="1"/>
  <c r="Z529" i="18"/>
  <c r="Y529" i="18"/>
  <c r="X529" i="18"/>
  <c r="W529" i="18"/>
  <c r="V529" i="18"/>
  <c r="U529" i="18"/>
  <c r="T529" i="18"/>
  <c r="S529" i="18"/>
  <c r="R529" i="18"/>
  <c r="Q529" i="18"/>
  <c r="O529" i="18"/>
  <c r="N529" i="18"/>
  <c r="N529" i="18" a="1"/>
  <c r="M529" i="18"/>
  <c r="L529" i="18"/>
  <c r="K529" i="18"/>
  <c r="AX528" i="18"/>
  <c r="AV528" i="18" s="1"/>
  <c r="AS528" i="18"/>
  <c r="AL528" i="18" s="1"/>
  <c r="AR528" i="18"/>
  <c r="AK528" i="18"/>
  <c r="AG528" i="18"/>
  <c r="AF528" i="18"/>
  <c r="AE528" i="18"/>
  <c r="AI528" i="18" s="1"/>
  <c r="AC528" i="18" a="1"/>
  <c r="AC528" i="18" s="1"/>
  <c r="AB528" i="18" a="1"/>
  <c r="AB528" i="18" s="1"/>
  <c r="Z528" i="18"/>
  <c r="Y528" i="18"/>
  <c r="X528" i="18"/>
  <c r="W528" i="18"/>
  <c r="V528" i="18"/>
  <c r="U528" i="18"/>
  <c r="T528" i="18"/>
  <c r="S528" i="18"/>
  <c r="R528" i="18"/>
  <c r="Q528" i="18"/>
  <c r="O528" i="18"/>
  <c r="N528" i="18" a="1"/>
  <c r="N528" i="18" s="1"/>
  <c r="M528" i="18"/>
  <c r="L528" i="18"/>
  <c r="K528" i="18"/>
  <c r="AX527" i="18"/>
  <c r="AS527" i="18"/>
  <c r="AH527" i="18"/>
  <c r="AE527" i="18"/>
  <c r="AI527" i="18" s="1"/>
  <c r="AC527" i="18" a="1"/>
  <c r="AC527" i="18" s="1"/>
  <c r="AB527" i="18" a="1"/>
  <c r="AB527" i="18" s="1"/>
  <c r="Z527" i="18"/>
  <c r="Y527" i="18"/>
  <c r="X527" i="18"/>
  <c r="W527" i="18"/>
  <c r="V527" i="18"/>
  <c r="U527" i="18"/>
  <c r="T527" i="18"/>
  <c r="S527" i="18"/>
  <c r="R527" i="18"/>
  <c r="Q527" i="18"/>
  <c r="O527" i="18"/>
  <c r="N527" i="18"/>
  <c r="N527" i="18" a="1"/>
  <c r="M527" i="18"/>
  <c r="L527" i="18"/>
  <c r="K527" i="18"/>
  <c r="AY526" i="18"/>
  <c r="AX526" i="18"/>
  <c r="AV526" i="18" s="1"/>
  <c r="AT526" i="18"/>
  <c r="AS526" i="18"/>
  <c r="AP526" i="18" s="1"/>
  <c r="AO526" i="18"/>
  <c r="AI526" i="18"/>
  <c r="AF526" i="18"/>
  <c r="AE526" i="18"/>
  <c r="AC526" i="18" a="1"/>
  <c r="AC526" i="18" s="1"/>
  <c r="AB526" i="18" a="1"/>
  <c r="AB526" i="18" s="1"/>
  <c r="Z526" i="18"/>
  <c r="Y526" i="18"/>
  <c r="X526" i="18"/>
  <c r="W526" i="18"/>
  <c r="V526" i="18"/>
  <c r="U526" i="18"/>
  <c r="T526" i="18"/>
  <c r="S526" i="18"/>
  <c r="R526" i="18"/>
  <c r="Q526" i="18"/>
  <c r="O526" i="18"/>
  <c r="N526" i="18" a="1"/>
  <c r="N526" i="18" s="1"/>
  <c r="M526" i="18"/>
  <c r="L526" i="18"/>
  <c r="K526" i="18"/>
  <c r="BA525" i="18"/>
  <c r="AZ525" i="18"/>
  <c r="AX525" i="18"/>
  <c r="AY525" i="18" s="1"/>
  <c r="AW525" i="18"/>
  <c r="AV525" i="18"/>
  <c r="AT525" i="18"/>
  <c r="AS525" i="18"/>
  <c r="AN525" i="18" s="1"/>
  <c r="AF525" i="18"/>
  <c r="AE525" i="18"/>
  <c r="AC525" i="18" a="1"/>
  <c r="AC525" i="18" s="1"/>
  <c r="AB525" i="18" a="1"/>
  <c r="AB525" i="18" s="1"/>
  <c r="Z525" i="18"/>
  <c r="Y525" i="18"/>
  <c r="X525" i="18"/>
  <c r="W525" i="18"/>
  <c r="V525" i="18"/>
  <c r="U525" i="18"/>
  <c r="T525" i="18"/>
  <c r="S525" i="18"/>
  <c r="R525" i="18"/>
  <c r="Q525" i="18"/>
  <c r="O525" i="18"/>
  <c r="N525" i="18" a="1"/>
  <c r="N525" i="18" s="1"/>
  <c r="M525" i="18"/>
  <c r="L525" i="18"/>
  <c r="K525" i="18"/>
  <c r="AX524" i="18"/>
  <c r="AS524" i="18"/>
  <c r="AK524" i="18"/>
  <c r="AJ524" i="18"/>
  <c r="AF524" i="18"/>
  <c r="AE524" i="18"/>
  <c r="AC524" i="18" a="1"/>
  <c r="AC524" i="18" s="1"/>
  <c r="AB524" i="18" a="1"/>
  <c r="AB524" i="18" s="1"/>
  <c r="Z524" i="18"/>
  <c r="Y524" i="18"/>
  <c r="X524" i="18"/>
  <c r="W524" i="18"/>
  <c r="V524" i="18"/>
  <c r="U524" i="18"/>
  <c r="T524" i="18"/>
  <c r="S524" i="18"/>
  <c r="R524" i="18"/>
  <c r="Q524" i="18"/>
  <c r="O524" i="18"/>
  <c r="N524" i="18"/>
  <c r="N524" i="18" a="1"/>
  <c r="M524" i="18"/>
  <c r="L524" i="18"/>
  <c r="K524" i="18"/>
  <c r="AY523" i="18"/>
  <c r="AX523" i="18"/>
  <c r="AW523" i="18"/>
  <c r="AT523" i="18"/>
  <c r="AS523" i="18"/>
  <c r="AQ523" i="18" s="1"/>
  <c r="AO523" i="18"/>
  <c r="AM523" i="18"/>
  <c r="AL523" i="18"/>
  <c r="AH523" i="18"/>
  <c r="AG523" i="18"/>
  <c r="AE523" i="18"/>
  <c r="AI523" i="18" s="1"/>
  <c r="AC523" i="18" a="1"/>
  <c r="AC523" i="18" s="1"/>
  <c r="AB523" i="18" a="1"/>
  <c r="AB523" i="18" s="1"/>
  <c r="Z523" i="18"/>
  <c r="Y523" i="18"/>
  <c r="X523" i="18"/>
  <c r="W523" i="18"/>
  <c r="V523" i="18"/>
  <c r="U523" i="18"/>
  <c r="T523" i="18"/>
  <c r="S523" i="18"/>
  <c r="R523" i="18"/>
  <c r="Q523" i="18"/>
  <c r="O523" i="18"/>
  <c r="N523" i="18" a="1"/>
  <c r="N523" i="18" s="1"/>
  <c r="M523" i="18"/>
  <c r="L523" i="18"/>
  <c r="K523" i="18"/>
  <c r="AX522" i="18"/>
  <c r="AS522" i="18"/>
  <c r="AR522" i="18"/>
  <c r="AQ522" i="18"/>
  <c r="AP522" i="18"/>
  <c r="AO522" i="18"/>
  <c r="AN522" i="18"/>
  <c r="AM522" i="18"/>
  <c r="AL522" i="18"/>
  <c r="AH522" i="18"/>
  <c r="AF522" i="18"/>
  <c r="AE522" i="18"/>
  <c r="AK522" i="18" s="1"/>
  <c r="AC522" i="18" a="1"/>
  <c r="AC522" i="18" s="1"/>
  <c r="AB522" i="18" a="1"/>
  <c r="AB522" i="18" s="1"/>
  <c r="Z522" i="18"/>
  <c r="Y522" i="18"/>
  <c r="X522" i="18"/>
  <c r="W522" i="18"/>
  <c r="V522" i="18"/>
  <c r="U522" i="18"/>
  <c r="T522" i="18"/>
  <c r="S522" i="18"/>
  <c r="R522" i="18"/>
  <c r="Q522" i="18"/>
  <c r="O522" i="18"/>
  <c r="N522" i="18" a="1"/>
  <c r="N522" i="18" s="1"/>
  <c r="M522" i="18"/>
  <c r="L522" i="18"/>
  <c r="K522" i="18"/>
  <c r="AX521" i="18"/>
  <c r="AS521" i="18"/>
  <c r="AP521" i="18" s="1"/>
  <c r="AO521" i="18"/>
  <c r="AM521" i="18"/>
  <c r="AI521" i="18"/>
  <c r="AE521" i="18"/>
  <c r="AC521" i="18" a="1"/>
  <c r="AC521" i="18" s="1"/>
  <c r="AB521" i="18" a="1"/>
  <c r="AB521" i="18" s="1"/>
  <c r="Z521" i="18"/>
  <c r="Y521" i="18"/>
  <c r="X521" i="18"/>
  <c r="W521" i="18"/>
  <c r="V521" i="18"/>
  <c r="U521" i="18"/>
  <c r="T521" i="18"/>
  <c r="S521" i="18"/>
  <c r="R521" i="18"/>
  <c r="Q521" i="18"/>
  <c r="O521" i="18"/>
  <c r="N521" i="18"/>
  <c r="N521" i="18" a="1"/>
  <c r="M521" i="18"/>
  <c r="L521" i="18"/>
  <c r="K521" i="18"/>
  <c r="AZ520" i="18"/>
  <c r="AX520" i="18"/>
  <c r="AY520" i="18" s="1"/>
  <c r="AV520" i="18"/>
  <c r="AT520" i="18"/>
  <c r="AS520" i="18"/>
  <c r="AQ520" i="18" s="1"/>
  <c r="AP520" i="18"/>
  <c r="AO520" i="18"/>
  <c r="AN520" i="18"/>
  <c r="AE520" i="18"/>
  <c r="AC520" i="18" a="1"/>
  <c r="AC520" i="18" s="1"/>
  <c r="AB520" i="18" a="1"/>
  <c r="AB520" i="18" s="1"/>
  <c r="Z520" i="18"/>
  <c r="Y520" i="18"/>
  <c r="X520" i="18"/>
  <c r="W520" i="18"/>
  <c r="V520" i="18"/>
  <c r="U520" i="18"/>
  <c r="T520" i="18"/>
  <c r="S520" i="18"/>
  <c r="R520" i="18"/>
  <c r="Q520" i="18"/>
  <c r="O520" i="18"/>
  <c r="N520" i="18" a="1"/>
  <c r="N520" i="18" s="1"/>
  <c r="M520" i="18"/>
  <c r="L520" i="18"/>
  <c r="K520" i="18"/>
  <c r="BA519" i="18"/>
  <c r="AY519" i="18"/>
  <c r="AX519" i="18"/>
  <c r="AZ519" i="18" s="1"/>
  <c r="AW519" i="18"/>
  <c r="AU519" i="18"/>
  <c r="AT519" i="18"/>
  <c r="AS519" i="18"/>
  <c r="AO519" i="18"/>
  <c r="AK519" i="18"/>
  <c r="AG519" i="18"/>
  <c r="AE519" i="18"/>
  <c r="AJ519" i="18" s="1"/>
  <c r="AC519" i="18" a="1"/>
  <c r="AC519" i="18" s="1"/>
  <c r="AB519" i="18" a="1"/>
  <c r="AB519" i="18" s="1"/>
  <c r="Z519" i="18"/>
  <c r="Y519" i="18"/>
  <c r="X519" i="18"/>
  <c r="W519" i="18"/>
  <c r="V519" i="18"/>
  <c r="U519" i="18"/>
  <c r="T519" i="18"/>
  <c r="S519" i="18"/>
  <c r="R519" i="18"/>
  <c r="Q519" i="18"/>
  <c r="O519" i="18"/>
  <c r="N519" i="18"/>
  <c r="N519" i="18" a="1"/>
  <c r="M519" i="18"/>
  <c r="L519" i="18"/>
  <c r="K519" i="18"/>
  <c r="AX518" i="18"/>
  <c r="AS518" i="18"/>
  <c r="AR518" i="18"/>
  <c r="AQ518" i="18"/>
  <c r="AP518" i="18"/>
  <c r="AO518" i="18"/>
  <c r="AN518" i="18"/>
  <c r="AM518" i="18"/>
  <c r="AL518" i="18"/>
  <c r="AH518" i="18"/>
  <c r="AF518" i="18"/>
  <c r="AE518" i="18"/>
  <c r="AK518" i="18" s="1"/>
  <c r="AC518" i="18" a="1"/>
  <c r="AC518" i="18" s="1"/>
  <c r="AB518" i="18" a="1"/>
  <c r="AB518" i="18" s="1"/>
  <c r="Z518" i="18"/>
  <c r="Y518" i="18"/>
  <c r="X518" i="18"/>
  <c r="W518" i="18"/>
  <c r="V518" i="18"/>
  <c r="U518" i="18"/>
  <c r="T518" i="18"/>
  <c r="S518" i="18"/>
  <c r="R518" i="18"/>
  <c r="Q518" i="18"/>
  <c r="O518" i="18"/>
  <c r="N518" i="18" a="1"/>
  <c r="N518" i="18" s="1"/>
  <c r="M518" i="18"/>
  <c r="L518" i="18"/>
  <c r="K518" i="18"/>
  <c r="AX517" i="18"/>
  <c r="AS517" i="18"/>
  <c r="AP517" i="18" s="1"/>
  <c r="AO517" i="18"/>
  <c r="AM517" i="18"/>
  <c r="AE517" i="18"/>
  <c r="AC517" i="18" a="1"/>
  <c r="AC517" i="18" s="1"/>
  <c r="AB517" i="18" a="1"/>
  <c r="AB517" i="18" s="1"/>
  <c r="Z517" i="18"/>
  <c r="Y517" i="18"/>
  <c r="X517" i="18"/>
  <c r="W517" i="18"/>
  <c r="V517" i="18"/>
  <c r="U517" i="18"/>
  <c r="T517" i="18"/>
  <c r="S517" i="18"/>
  <c r="R517" i="18"/>
  <c r="Q517" i="18"/>
  <c r="O517" i="18"/>
  <c r="N517" i="18"/>
  <c r="N517" i="18" a="1"/>
  <c r="M517" i="18"/>
  <c r="L517" i="18"/>
  <c r="K517" i="18"/>
  <c r="AX516" i="18"/>
  <c r="AT516" i="18" s="1"/>
  <c r="AS516" i="18"/>
  <c r="AH516" i="18"/>
  <c r="AF516" i="18"/>
  <c r="AE516" i="18"/>
  <c r="AC516" i="18" a="1"/>
  <c r="AC516" i="18" s="1"/>
  <c r="AB516" i="18" a="1"/>
  <c r="AB516" i="18" s="1"/>
  <c r="Z516" i="18"/>
  <c r="Y516" i="18"/>
  <c r="X516" i="18"/>
  <c r="W516" i="18"/>
  <c r="V516" i="18"/>
  <c r="U516" i="18"/>
  <c r="T516" i="18"/>
  <c r="S516" i="18"/>
  <c r="R516" i="18"/>
  <c r="Q516" i="18"/>
  <c r="O516" i="18"/>
  <c r="N516" i="18" a="1"/>
  <c r="N516" i="18" s="1"/>
  <c r="M516" i="18"/>
  <c r="L516" i="18"/>
  <c r="K516" i="18"/>
  <c r="BA515" i="18"/>
  <c r="AY515" i="18"/>
  <c r="AX515" i="18"/>
  <c r="AZ515" i="18" s="1"/>
  <c r="AW515" i="18"/>
  <c r="AU515" i="18"/>
  <c r="AT515" i="18"/>
  <c r="AS515" i="18"/>
  <c r="AO515" i="18" s="1"/>
  <c r="AK515" i="18"/>
  <c r="AE515" i="18"/>
  <c r="AJ515" i="18" s="1"/>
  <c r="AC515" i="18" a="1"/>
  <c r="AC515" i="18" s="1"/>
  <c r="AB515" i="18" a="1"/>
  <c r="AB515" i="18" s="1"/>
  <c r="Z515" i="18"/>
  <c r="Y515" i="18"/>
  <c r="X515" i="18"/>
  <c r="W515" i="18"/>
  <c r="V515" i="18"/>
  <c r="U515" i="18"/>
  <c r="T515" i="18"/>
  <c r="S515" i="18"/>
  <c r="R515" i="18"/>
  <c r="Q515" i="18"/>
  <c r="O515" i="18"/>
  <c r="N515" i="18" a="1"/>
  <c r="N515" i="18" s="1"/>
  <c r="M515" i="18"/>
  <c r="L515" i="18"/>
  <c r="K515" i="18"/>
  <c r="AX514" i="18"/>
  <c r="AT514" i="18"/>
  <c r="AS514" i="18"/>
  <c r="AR514" i="18"/>
  <c r="AQ514" i="18"/>
  <c r="AP514" i="18"/>
  <c r="AO514" i="18"/>
  <c r="AN514" i="18"/>
  <c r="AM514" i="18"/>
  <c r="AL514" i="18"/>
  <c r="AH514" i="18"/>
  <c r="AE514" i="18"/>
  <c r="AK514" i="18" s="1"/>
  <c r="AC514" i="18" a="1"/>
  <c r="AC514" i="18" s="1"/>
  <c r="AB514" i="18" a="1"/>
  <c r="AB514" i="18" s="1"/>
  <c r="Z514" i="18"/>
  <c r="Y514" i="18"/>
  <c r="X514" i="18"/>
  <c r="W514" i="18"/>
  <c r="V514" i="18"/>
  <c r="U514" i="18"/>
  <c r="T514" i="18"/>
  <c r="S514" i="18"/>
  <c r="R514" i="18"/>
  <c r="Q514" i="18"/>
  <c r="O514" i="18"/>
  <c r="N514" i="18" a="1"/>
  <c r="N514" i="18" s="1"/>
  <c r="M514" i="18"/>
  <c r="L514" i="18"/>
  <c r="K514" i="18"/>
  <c r="BA513" i="18"/>
  <c r="AY513" i="18"/>
  <c r="AX513" i="18"/>
  <c r="AZ513" i="18" s="1"/>
  <c r="AW513" i="18"/>
  <c r="AU513" i="18"/>
  <c r="AT513" i="18"/>
  <c r="AS513" i="18"/>
  <c r="AP513" i="18" s="1"/>
  <c r="AO513" i="18"/>
  <c r="AI513" i="18"/>
  <c r="AE513" i="18"/>
  <c r="AC513" i="18" a="1"/>
  <c r="AC513" i="18" s="1"/>
  <c r="AB513" i="18" a="1"/>
  <c r="AB513" i="18" s="1"/>
  <c r="Z513" i="18"/>
  <c r="Y513" i="18"/>
  <c r="X513" i="18"/>
  <c r="W513" i="18"/>
  <c r="V513" i="18"/>
  <c r="U513" i="18"/>
  <c r="T513" i="18"/>
  <c r="S513" i="18"/>
  <c r="R513" i="18"/>
  <c r="Q513" i="18"/>
  <c r="O513" i="18"/>
  <c r="N513" i="18" a="1"/>
  <c r="N513" i="18" s="1"/>
  <c r="M513" i="18"/>
  <c r="L513" i="18"/>
  <c r="K513" i="18"/>
  <c r="AZ512" i="18"/>
  <c r="AX512" i="18"/>
  <c r="AY512" i="18" s="1"/>
  <c r="AV512" i="18"/>
  <c r="AT512" i="18"/>
  <c r="AS512" i="18"/>
  <c r="AQ512" i="18" s="1"/>
  <c r="AP512" i="18"/>
  <c r="AN512" i="18"/>
  <c r="AK512" i="18"/>
  <c r="AH512" i="18"/>
  <c r="AF512" i="18"/>
  <c r="AE512" i="18"/>
  <c r="AI512" i="18" s="1"/>
  <c r="AC512" i="18" a="1"/>
  <c r="AC512" i="18" s="1"/>
  <c r="AB512" i="18" a="1"/>
  <c r="AB512" i="18" s="1"/>
  <c r="Z512" i="18"/>
  <c r="Y512" i="18"/>
  <c r="X512" i="18"/>
  <c r="W512" i="18"/>
  <c r="V512" i="18"/>
  <c r="U512" i="18"/>
  <c r="T512" i="18"/>
  <c r="S512" i="18"/>
  <c r="R512" i="18"/>
  <c r="Q512" i="18"/>
  <c r="O512" i="18"/>
  <c r="N512" i="18" a="1"/>
  <c r="N512" i="18" s="1"/>
  <c r="M512" i="18"/>
  <c r="L512" i="18"/>
  <c r="K512" i="18"/>
  <c r="AY511" i="18"/>
  <c r="AX511" i="18"/>
  <c r="AZ511" i="18" s="1"/>
  <c r="AW511" i="18"/>
  <c r="AU511" i="18"/>
  <c r="AT511" i="18"/>
  <c r="AS511" i="18"/>
  <c r="AO511" i="18"/>
  <c r="AG511" i="18"/>
  <c r="AE511" i="18"/>
  <c r="AJ511" i="18" s="1"/>
  <c r="AC511" i="18" a="1"/>
  <c r="AC511" i="18" s="1"/>
  <c r="AB511" i="18" a="1"/>
  <c r="AB511" i="18" s="1"/>
  <c r="Z511" i="18"/>
  <c r="Y511" i="18"/>
  <c r="X511" i="18"/>
  <c r="W511" i="18"/>
  <c r="V511" i="18"/>
  <c r="U511" i="18"/>
  <c r="T511" i="18"/>
  <c r="S511" i="18"/>
  <c r="R511" i="18"/>
  <c r="Q511" i="18"/>
  <c r="O511" i="18"/>
  <c r="N511" i="18" a="1"/>
  <c r="N511" i="18" s="1"/>
  <c r="M511" i="18"/>
  <c r="L511" i="18"/>
  <c r="K511" i="18"/>
  <c r="AX510" i="18"/>
  <c r="AT510" i="18" s="1"/>
  <c r="AS510" i="18"/>
  <c r="AQ510" i="18" s="1"/>
  <c r="AR510" i="18"/>
  <c r="AP510" i="18"/>
  <c r="AO510" i="18"/>
  <c r="AN510" i="18"/>
  <c r="AL510" i="18"/>
  <c r="AH510" i="18"/>
  <c r="AE510" i="18"/>
  <c r="AK510" i="18" s="1"/>
  <c r="AC510" i="18" a="1"/>
  <c r="AC510" i="18" s="1"/>
  <c r="AB510" i="18" a="1"/>
  <c r="AB510" i="18" s="1"/>
  <c r="Z510" i="18"/>
  <c r="Y510" i="18"/>
  <c r="X510" i="18"/>
  <c r="W510" i="18"/>
  <c r="V510" i="18"/>
  <c r="U510" i="18"/>
  <c r="T510" i="18"/>
  <c r="S510" i="18"/>
  <c r="R510" i="18"/>
  <c r="Q510" i="18"/>
  <c r="O510" i="18"/>
  <c r="N510" i="18" a="1"/>
  <c r="N510" i="18" s="1"/>
  <c r="M510" i="18"/>
  <c r="L510" i="18"/>
  <c r="K510" i="18"/>
  <c r="BA509" i="18"/>
  <c r="AY509" i="18"/>
  <c r="AX509" i="18"/>
  <c r="AZ509" i="18" s="1"/>
  <c r="AW509" i="18"/>
  <c r="AU509" i="18"/>
  <c r="AT509" i="18"/>
  <c r="AS509" i="18"/>
  <c r="AP509" i="18" s="1"/>
  <c r="AO509" i="18"/>
  <c r="AE509" i="18"/>
  <c r="AC509" i="18" a="1"/>
  <c r="AC509" i="18" s="1"/>
  <c r="AB509" i="18" a="1"/>
  <c r="AB509" i="18" s="1"/>
  <c r="Z509" i="18"/>
  <c r="Y509" i="18"/>
  <c r="X509" i="18"/>
  <c r="W509" i="18"/>
  <c r="V509" i="18"/>
  <c r="U509" i="18"/>
  <c r="T509" i="18"/>
  <c r="S509" i="18"/>
  <c r="R509" i="18"/>
  <c r="Q509" i="18"/>
  <c r="O509" i="18"/>
  <c r="N509" i="18" a="1"/>
  <c r="N509" i="18" s="1"/>
  <c r="M509" i="18"/>
  <c r="L509" i="18"/>
  <c r="K509" i="18"/>
  <c r="AX508" i="18"/>
  <c r="AY508" i="18" s="1"/>
  <c r="AT508" i="18"/>
  <c r="AS508" i="18"/>
  <c r="AQ508" i="18" s="1"/>
  <c r="AR508" i="18"/>
  <c r="AO508" i="18"/>
  <c r="AN508" i="18"/>
  <c r="AL508" i="18"/>
  <c r="AE508" i="18"/>
  <c r="AC508" i="18" a="1"/>
  <c r="AC508" i="18" s="1"/>
  <c r="AB508" i="18" a="1"/>
  <c r="AB508" i="18" s="1"/>
  <c r="Z508" i="18"/>
  <c r="Y508" i="18"/>
  <c r="X508" i="18"/>
  <c r="W508" i="18"/>
  <c r="V508" i="18"/>
  <c r="U508" i="18"/>
  <c r="T508" i="18"/>
  <c r="S508" i="18"/>
  <c r="R508" i="18"/>
  <c r="Q508" i="18"/>
  <c r="O508" i="18"/>
  <c r="N508" i="18" a="1"/>
  <c r="N508" i="18" s="1"/>
  <c r="M508" i="18"/>
  <c r="L508" i="18"/>
  <c r="K508" i="18"/>
  <c r="BA507" i="18"/>
  <c r="AX507" i="18"/>
  <c r="AZ507" i="18" s="1"/>
  <c r="AU507" i="18"/>
  <c r="AS507" i="18"/>
  <c r="AG507" i="18"/>
  <c r="AE507" i="18"/>
  <c r="AJ507" i="18" s="1"/>
  <c r="AC507" i="18" a="1"/>
  <c r="AC507" i="18" s="1"/>
  <c r="AB507" i="18" a="1"/>
  <c r="AB507" i="18" s="1"/>
  <c r="Z507" i="18"/>
  <c r="Y507" i="18"/>
  <c r="X507" i="18"/>
  <c r="W507" i="18"/>
  <c r="V507" i="18"/>
  <c r="U507" i="18"/>
  <c r="T507" i="18"/>
  <c r="S507" i="18"/>
  <c r="R507" i="18"/>
  <c r="Q507" i="18"/>
  <c r="O507" i="18"/>
  <c r="N507" i="18" a="1"/>
  <c r="N507" i="18" s="1"/>
  <c r="M507" i="18"/>
  <c r="L507" i="18"/>
  <c r="K507" i="18"/>
  <c r="AX506" i="18"/>
  <c r="AT506" i="18" s="1"/>
  <c r="AS506" i="18"/>
  <c r="AR506" i="18" s="1"/>
  <c r="AQ506" i="18"/>
  <c r="AO506" i="18"/>
  <c r="AM506" i="18"/>
  <c r="AJ506" i="18"/>
  <c r="AF506" i="18"/>
  <c r="AE506" i="18"/>
  <c r="AK506" i="18" s="1"/>
  <c r="AC506" i="18" a="1"/>
  <c r="AC506" i="18" s="1"/>
  <c r="AB506" i="18" a="1"/>
  <c r="AB506" i="18" s="1"/>
  <c r="Z506" i="18"/>
  <c r="Y506" i="18"/>
  <c r="X506" i="18"/>
  <c r="W506" i="18"/>
  <c r="V506" i="18"/>
  <c r="U506" i="18"/>
  <c r="T506" i="18"/>
  <c r="S506" i="18"/>
  <c r="R506" i="18"/>
  <c r="Q506" i="18"/>
  <c r="O506" i="18"/>
  <c r="N506" i="18" a="1"/>
  <c r="N506" i="18" s="1"/>
  <c r="M506" i="18"/>
  <c r="L506" i="18"/>
  <c r="K506" i="18"/>
  <c r="AX505" i="18"/>
  <c r="AS505" i="18"/>
  <c r="AP505" i="18" s="1"/>
  <c r="AQ505" i="18"/>
  <c r="AM505" i="18"/>
  <c r="AE505" i="18"/>
  <c r="AI505" i="18" s="1"/>
  <c r="AC505" i="18" a="1"/>
  <c r="AC505" i="18" s="1"/>
  <c r="AB505" i="18" a="1"/>
  <c r="AB505" i="18" s="1"/>
  <c r="Z505" i="18"/>
  <c r="Y505" i="18"/>
  <c r="X505" i="18"/>
  <c r="W505" i="18"/>
  <c r="V505" i="18"/>
  <c r="U505" i="18"/>
  <c r="T505" i="18"/>
  <c r="S505" i="18"/>
  <c r="R505" i="18"/>
  <c r="Q505" i="18"/>
  <c r="O505" i="18"/>
  <c r="N505" i="18" a="1"/>
  <c r="N505" i="18" s="1"/>
  <c r="M505" i="18"/>
  <c r="L505" i="18"/>
  <c r="K505" i="18"/>
  <c r="AX504" i="18"/>
  <c r="AY504" i="18" s="1"/>
  <c r="AT504" i="18"/>
  <c r="AS504" i="18"/>
  <c r="AQ504" i="18" s="1"/>
  <c r="AR504" i="18"/>
  <c r="AO504" i="18"/>
  <c r="AN504" i="18"/>
  <c r="AL504" i="18"/>
  <c r="AJ504" i="18"/>
  <c r="AE504" i="18"/>
  <c r="AC504" i="18" a="1"/>
  <c r="AC504" i="18" s="1"/>
  <c r="AB504" i="18" a="1"/>
  <c r="AB504" i="18" s="1"/>
  <c r="Z504" i="18"/>
  <c r="Y504" i="18"/>
  <c r="X504" i="18"/>
  <c r="W504" i="18"/>
  <c r="V504" i="18"/>
  <c r="U504" i="18"/>
  <c r="T504" i="18"/>
  <c r="S504" i="18"/>
  <c r="R504" i="18"/>
  <c r="Q504" i="18"/>
  <c r="O504" i="18"/>
  <c r="N504" i="18" a="1"/>
  <c r="N504" i="18" s="1"/>
  <c r="M504" i="18"/>
  <c r="L504" i="18"/>
  <c r="K504" i="18"/>
  <c r="BA503" i="18"/>
  <c r="AX503" i="18"/>
  <c r="AZ503" i="18" s="1"/>
  <c r="AU503" i="18"/>
  <c r="AS503" i="18"/>
  <c r="AO503" i="18" s="1"/>
  <c r="AK503" i="18"/>
  <c r="AE503" i="18"/>
  <c r="AJ503" i="18" s="1"/>
  <c r="AC503" i="18" a="1"/>
  <c r="AC503" i="18" s="1"/>
  <c r="AB503" i="18" a="1"/>
  <c r="AB503" i="18" s="1"/>
  <c r="Z503" i="18"/>
  <c r="Y503" i="18"/>
  <c r="X503" i="18"/>
  <c r="W503" i="18"/>
  <c r="V503" i="18"/>
  <c r="U503" i="18"/>
  <c r="T503" i="18"/>
  <c r="S503" i="18"/>
  <c r="R503" i="18"/>
  <c r="Q503" i="18"/>
  <c r="O503" i="18"/>
  <c r="N503" i="18" a="1"/>
  <c r="N503" i="18" s="1"/>
  <c r="M503" i="18"/>
  <c r="L503" i="18"/>
  <c r="K503" i="18"/>
  <c r="AX502" i="18"/>
  <c r="AS502" i="18"/>
  <c r="AR502" i="18" s="1"/>
  <c r="AQ502" i="18"/>
  <c r="AO502" i="18"/>
  <c r="AM502" i="18"/>
  <c r="AJ502" i="18"/>
  <c r="AF502" i="18"/>
  <c r="AE502" i="18"/>
  <c r="AK502" i="18" s="1"/>
  <c r="AC502" i="18" a="1"/>
  <c r="AC502" i="18" s="1"/>
  <c r="AB502" i="18" a="1"/>
  <c r="AB502" i="18" s="1"/>
  <c r="Z502" i="18"/>
  <c r="Y502" i="18"/>
  <c r="X502" i="18"/>
  <c r="W502" i="18"/>
  <c r="V502" i="18"/>
  <c r="U502" i="18"/>
  <c r="T502" i="18"/>
  <c r="S502" i="18"/>
  <c r="R502" i="18"/>
  <c r="Q502" i="18"/>
  <c r="O502" i="18"/>
  <c r="N502" i="18" a="1"/>
  <c r="N502" i="18" s="1"/>
  <c r="M502" i="18"/>
  <c r="L502" i="18"/>
  <c r="K502" i="18"/>
  <c r="AX501" i="18"/>
  <c r="AT501" i="18" s="1"/>
  <c r="AS501" i="18"/>
  <c r="AP501" i="18" s="1"/>
  <c r="AQ501" i="18"/>
  <c r="AM501" i="18"/>
  <c r="AE501" i="18"/>
  <c r="AC501" i="18" a="1"/>
  <c r="AC501" i="18" s="1"/>
  <c r="AB501" i="18" a="1"/>
  <c r="AB501" i="18" s="1"/>
  <c r="Z501" i="18"/>
  <c r="Y501" i="18"/>
  <c r="X501" i="18"/>
  <c r="W501" i="18"/>
  <c r="V501" i="18"/>
  <c r="U501" i="18"/>
  <c r="T501" i="18"/>
  <c r="S501" i="18"/>
  <c r="R501" i="18"/>
  <c r="Q501" i="18"/>
  <c r="O501" i="18"/>
  <c r="N501" i="18" a="1"/>
  <c r="N501" i="18" s="1"/>
  <c r="M501" i="18"/>
  <c r="L501" i="18"/>
  <c r="K501" i="18"/>
  <c r="AZ500" i="18"/>
  <c r="AX500" i="18"/>
  <c r="AY500" i="18" s="1"/>
  <c r="AV500" i="18"/>
  <c r="AS500" i="18"/>
  <c r="AN500" i="18"/>
  <c r="AK500" i="18"/>
  <c r="AH500" i="18"/>
  <c r="AG500" i="18"/>
  <c r="AF500" i="18"/>
  <c r="AE500" i="18"/>
  <c r="AI500" i="18" s="1"/>
  <c r="AC500" i="18" a="1"/>
  <c r="AC500" i="18" s="1"/>
  <c r="AB500" i="18" a="1"/>
  <c r="AB500" i="18" s="1"/>
  <c r="Z500" i="18"/>
  <c r="Y500" i="18"/>
  <c r="X500" i="18"/>
  <c r="W500" i="18"/>
  <c r="V500" i="18"/>
  <c r="U500" i="18"/>
  <c r="T500" i="18"/>
  <c r="S500" i="18"/>
  <c r="R500" i="18"/>
  <c r="Q500" i="18"/>
  <c r="O500" i="18"/>
  <c r="N500" i="18" a="1"/>
  <c r="N500" i="18" s="1"/>
  <c r="M500" i="18"/>
  <c r="L500" i="18"/>
  <c r="K500" i="18"/>
  <c r="AY499" i="18"/>
  <c r="AX499" i="18"/>
  <c r="AZ499" i="18" s="1"/>
  <c r="AW499" i="18"/>
  <c r="AT499" i="18"/>
  <c r="AS499" i="18"/>
  <c r="AO499" i="18" s="1"/>
  <c r="AE499" i="18"/>
  <c r="AC499" i="18" a="1"/>
  <c r="AC499" i="18" s="1"/>
  <c r="AB499" i="18" a="1"/>
  <c r="AB499" i="18" s="1"/>
  <c r="Z499" i="18"/>
  <c r="Y499" i="18"/>
  <c r="X499" i="18"/>
  <c r="W499" i="18"/>
  <c r="V499" i="18"/>
  <c r="U499" i="18"/>
  <c r="T499" i="18"/>
  <c r="S499" i="18"/>
  <c r="R499" i="18"/>
  <c r="Q499" i="18"/>
  <c r="O499" i="18"/>
  <c r="N499" i="18" a="1"/>
  <c r="N499" i="18" s="1"/>
  <c r="M499" i="18"/>
  <c r="L499" i="18"/>
  <c r="K499" i="18"/>
  <c r="AX498" i="18"/>
  <c r="AT498" i="18"/>
  <c r="AS498" i="18"/>
  <c r="AQ498" i="18" s="1"/>
  <c r="AR498" i="18"/>
  <c r="AP498" i="18"/>
  <c r="AO498" i="18"/>
  <c r="AN498" i="18"/>
  <c r="AL498" i="18"/>
  <c r="AE498" i="18"/>
  <c r="AC498" i="18" a="1"/>
  <c r="AC498" i="18" s="1"/>
  <c r="AB498" i="18" a="1"/>
  <c r="AB498" i="18" s="1"/>
  <c r="Z498" i="18"/>
  <c r="Y498" i="18"/>
  <c r="X498" i="18"/>
  <c r="W498" i="18"/>
  <c r="V498" i="18"/>
  <c r="U498" i="18"/>
  <c r="T498" i="18"/>
  <c r="S498" i="18"/>
  <c r="R498" i="18"/>
  <c r="Q498" i="18"/>
  <c r="O498" i="18"/>
  <c r="N498" i="18" a="1"/>
  <c r="N498" i="18" s="1"/>
  <c r="M498" i="18"/>
  <c r="L498" i="18"/>
  <c r="K498" i="18"/>
  <c r="BA497" i="18"/>
  <c r="AZ497" i="18"/>
  <c r="AY497" i="18"/>
  <c r="AX497" i="18"/>
  <c r="AW497" i="18"/>
  <c r="AV497" i="18"/>
  <c r="AU497" i="18"/>
  <c r="AT497" i="18"/>
  <c r="AS497" i="18"/>
  <c r="AI497" i="18"/>
  <c r="AE497" i="18"/>
  <c r="AC497" i="18" a="1"/>
  <c r="AC497" i="18" s="1"/>
  <c r="AB497" i="18" a="1"/>
  <c r="AB497" i="18" s="1"/>
  <c r="Z497" i="18"/>
  <c r="Y497" i="18"/>
  <c r="X497" i="18"/>
  <c r="W497" i="18"/>
  <c r="V497" i="18"/>
  <c r="U497" i="18"/>
  <c r="T497" i="18"/>
  <c r="S497" i="18"/>
  <c r="R497" i="18"/>
  <c r="Q497" i="18"/>
  <c r="O497" i="18"/>
  <c r="N497" i="18" a="1"/>
  <c r="N497" i="18" s="1"/>
  <c r="M497" i="18"/>
  <c r="L497" i="18"/>
  <c r="K497" i="18"/>
  <c r="AZ496" i="18"/>
  <c r="AX496" i="18"/>
  <c r="AY496" i="18" s="1"/>
  <c r="AV496" i="18"/>
  <c r="AS496" i="18"/>
  <c r="AN496" i="18"/>
  <c r="AK496" i="18"/>
  <c r="AH496" i="18"/>
  <c r="AG496" i="18"/>
  <c r="AF496" i="18"/>
  <c r="AE496" i="18"/>
  <c r="AI496" i="18" s="1"/>
  <c r="AC496" i="18" a="1"/>
  <c r="AC496" i="18" s="1"/>
  <c r="AB496" i="18" a="1"/>
  <c r="AB496" i="18" s="1"/>
  <c r="Z496" i="18"/>
  <c r="Y496" i="18"/>
  <c r="X496" i="18"/>
  <c r="W496" i="18"/>
  <c r="V496" i="18"/>
  <c r="U496" i="18"/>
  <c r="T496" i="18"/>
  <c r="S496" i="18"/>
  <c r="R496" i="18"/>
  <c r="Q496" i="18"/>
  <c r="O496" i="18"/>
  <c r="N496" i="18" a="1"/>
  <c r="N496" i="18" s="1"/>
  <c r="M496" i="18"/>
  <c r="L496" i="18"/>
  <c r="K496" i="18"/>
  <c r="AY495" i="18"/>
  <c r="AX495" i="18"/>
  <c r="AZ495" i="18" s="1"/>
  <c r="AW495" i="18"/>
  <c r="AT495" i="18"/>
  <c r="AS495" i="18"/>
  <c r="AO495" i="18"/>
  <c r="AG495" i="18"/>
  <c r="AE495" i="18"/>
  <c r="AJ495" i="18" s="1"/>
  <c r="AC495" i="18" a="1"/>
  <c r="AC495" i="18" s="1"/>
  <c r="AB495" i="18" a="1"/>
  <c r="AB495" i="18" s="1"/>
  <c r="Z495" i="18"/>
  <c r="Y495" i="18"/>
  <c r="X495" i="18"/>
  <c r="W495" i="18"/>
  <c r="V495" i="18"/>
  <c r="U495" i="18"/>
  <c r="T495" i="18"/>
  <c r="S495" i="18"/>
  <c r="R495" i="18"/>
  <c r="Q495" i="18"/>
  <c r="O495" i="18"/>
  <c r="N495" i="18" a="1"/>
  <c r="N495" i="18" s="1"/>
  <c r="M495" i="18"/>
  <c r="L495" i="18"/>
  <c r="K495" i="18"/>
  <c r="AX494" i="18"/>
  <c r="AT494" i="18" s="1"/>
  <c r="AS494" i="18"/>
  <c r="AQ494" i="18" s="1"/>
  <c r="AR494" i="18"/>
  <c r="AP494" i="18"/>
  <c r="AO494" i="18"/>
  <c r="AN494" i="18"/>
  <c r="AL494" i="18"/>
  <c r="AE494" i="18"/>
  <c r="AC494" i="18" a="1"/>
  <c r="AC494" i="18" s="1"/>
  <c r="AB494" i="18" a="1"/>
  <c r="AB494" i="18" s="1"/>
  <c r="Z494" i="18"/>
  <c r="Y494" i="18"/>
  <c r="X494" i="18"/>
  <c r="W494" i="18"/>
  <c r="V494" i="18"/>
  <c r="U494" i="18"/>
  <c r="T494" i="18"/>
  <c r="S494" i="18"/>
  <c r="R494" i="18"/>
  <c r="Q494" i="18"/>
  <c r="O494" i="18"/>
  <c r="N494" i="18" a="1"/>
  <c r="N494" i="18" s="1"/>
  <c r="M494" i="18"/>
  <c r="L494" i="18"/>
  <c r="K494" i="18"/>
  <c r="BA493" i="18"/>
  <c r="AZ493" i="18"/>
  <c r="AY493" i="18"/>
  <c r="AX493" i="18"/>
  <c r="AW493" i="18"/>
  <c r="AV493" i="18"/>
  <c r="AU493" i="18"/>
  <c r="AT493" i="18"/>
  <c r="AS493" i="18"/>
  <c r="AE493" i="18"/>
  <c r="AC493" i="18" a="1"/>
  <c r="AC493" i="18" s="1"/>
  <c r="AB493" i="18" a="1"/>
  <c r="AB493" i="18" s="1"/>
  <c r="Z493" i="18"/>
  <c r="Y493" i="18"/>
  <c r="X493" i="18"/>
  <c r="W493" i="18"/>
  <c r="V493" i="18"/>
  <c r="U493" i="18"/>
  <c r="T493" i="18"/>
  <c r="S493" i="18"/>
  <c r="R493" i="18"/>
  <c r="Q493" i="18"/>
  <c r="O493" i="18"/>
  <c r="N493" i="18" a="1"/>
  <c r="N493" i="18" s="1"/>
  <c r="M493" i="18"/>
  <c r="L493" i="18"/>
  <c r="K493" i="18"/>
  <c r="AX492" i="18"/>
  <c r="AS492" i="18"/>
  <c r="AQ492" i="18" s="1"/>
  <c r="AR492" i="18"/>
  <c r="AP492" i="18"/>
  <c r="AO492" i="18"/>
  <c r="AN492" i="18"/>
  <c r="AL492" i="18"/>
  <c r="AG492" i="18"/>
  <c r="AE492" i="18"/>
  <c r="AI492" i="18" s="1"/>
  <c r="AC492" i="18" a="1"/>
  <c r="AC492" i="18" s="1"/>
  <c r="AB492" i="18" a="1"/>
  <c r="AB492" i="18" s="1"/>
  <c r="Z492" i="18"/>
  <c r="Y492" i="18"/>
  <c r="X492" i="18"/>
  <c r="W492" i="18"/>
  <c r="V492" i="18"/>
  <c r="U492" i="18"/>
  <c r="T492" i="18"/>
  <c r="S492" i="18"/>
  <c r="R492" i="18"/>
  <c r="Q492" i="18"/>
  <c r="O492" i="18"/>
  <c r="N492" i="18" a="1"/>
  <c r="N492" i="18" s="1"/>
  <c r="M492" i="18"/>
  <c r="L492" i="18"/>
  <c r="K492" i="18"/>
  <c r="AX491" i="18"/>
  <c r="AS491" i="18"/>
  <c r="AG491" i="18"/>
  <c r="AE491" i="18"/>
  <c r="AJ491" i="18" s="1"/>
  <c r="AC491" i="18" a="1"/>
  <c r="AC491" i="18" s="1"/>
  <c r="AB491" i="18" a="1"/>
  <c r="AB491" i="18" s="1"/>
  <c r="Z491" i="18"/>
  <c r="Y491" i="18"/>
  <c r="X491" i="18"/>
  <c r="W491" i="18"/>
  <c r="V491" i="18"/>
  <c r="U491" i="18"/>
  <c r="T491" i="18"/>
  <c r="S491" i="18"/>
  <c r="R491" i="18"/>
  <c r="Q491" i="18"/>
  <c r="O491" i="18"/>
  <c r="N491" i="18" a="1"/>
  <c r="N491" i="18" s="1"/>
  <c r="M491" i="18"/>
  <c r="L491" i="18"/>
  <c r="K491" i="18"/>
  <c r="AX490" i="18"/>
  <c r="AT490" i="18" s="1"/>
  <c r="AS490" i="18"/>
  <c r="AO490" i="18"/>
  <c r="AJ490" i="18"/>
  <c r="AF490" i="18"/>
  <c r="AE490" i="18"/>
  <c r="AK490" i="18" s="1"/>
  <c r="AC490" i="18" a="1"/>
  <c r="AC490" i="18" s="1"/>
  <c r="AB490" i="18" a="1"/>
  <c r="AB490" i="18" s="1"/>
  <c r="Z490" i="18"/>
  <c r="Y490" i="18"/>
  <c r="X490" i="18"/>
  <c r="W490" i="18"/>
  <c r="V490" i="18"/>
  <c r="U490" i="18"/>
  <c r="T490" i="18"/>
  <c r="S490" i="18"/>
  <c r="R490" i="18"/>
  <c r="Q490" i="18"/>
  <c r="O490" i="18"/>
  <c r="N490" i="18" a="1"/>
  <c r="N490" i="18" s="1"/>
  <c r="M490" i="18"/>
  <c r="L490" i="18"/>
  <c r="K490" i="18"/>
  <c r="AZ489" i="18"/>
  <c r="AX489" i="18"/>
  <c r="BA489" i="18" s="1"/>
  <c r="AV489" i="18"/>
  <c r="AT489" i="18"/>
  <c r="AS489" i="18"/>
  <c r="AP489" i="18" s="1"/>
  <c r="AQ489" i="18"/>
  <c r="AM489" i="18"/>
  <c r="AE489" i="18"/>
  <c r="AI489" i="18" s="1"/>
  <c r="AC489" i="18" a="1"/>
  <c r="AC489" i="18" s="1"/>
  <c r="AB489" i="18" a="1"/>
  <c r="AB489" i="18" s="1"/>
  <c r="Z489" i="18"/>
  <c r="Y489" i="18"/>
  <c r="X489" i="18"/>
  <c r="W489" i="18"/>
  <c r="V489" i="18"/>
  <c r="U489" i="18"/>
  <c r="T489" i="18"/>
  <c r="S489" i="18"/>
  <c r="R489" i="18"/>
  <c r="Q489" i="18"/>
  <c r="O489" i="18"/>
  <c r="N489" i="18" a="1"/>
  <c r="N489" i="18" s="1"/>
  <c r="M489" i="18"/>
  <c r="L489" i="18"/>
  <c r="K489" i="18"/>
  <c r="AX488" i="18"/>
  <c r="AS488" i="18"/>
  <c r="AQ488" i="18" s="1"/>
  <c r="AR488" i="18"/>
  <c r="AO488" i="18"/>
  <c r="AN488" i="18"/>
  <c r="AL488" i="18"/>
  <c r="AG488" i="18"/>
  <c r="AE488" i="18"/>
  <c r="AI488" i="18" s="1"/>
  <c r="AC488" i="18" a="1"/>
  <c r="AC488" i="18" s="1"/>
  <c r="AB488" i="18" a="1"/>
  <c r="AB488" i="18" s="1"/>
  <c r="Z488" i="18"/>
  <c r="Y488" i="18"/>
  <c r="X488" i="18"/>
  <c r="W488" i="18"/>
  <c r="V488" i="18"/>
  <c r="U488" i="18"/>
  <c r="T488" i="18"/>
  <c r="S488" i="18"/>
  <c r="R488" i="18"/>
  <c r="Q488" i="18"/>
  <c r="O488" i="18"/>
  <c r="N488" i="18" a="1"/>
  <c r="N488" i="18" s="1"/>
  <c r="M488" i="18"/>
  <c r="L488" i="18"/>
  <c r="K488" i="18"/>
  <c r="AX487" i="18"/>
  <c r="AS487" i="18"/>
  <c r="AO487" i="18" s="1"/>
  <c r="AE487" i="18"/>
  <c r="AC487" i="18" a="1"/>
  <c r="AC487" i="18" s="1"/>
  <c r="AB487" i="18" a="1"/>
  <c r="AB487" i="18" s="1"/>
  <c r="Z487" i="18"/>
  <c r="Y487" i="18"/>
  <c r="X487" i="18"/>
  <c r="W487" i="18"/>
  <c r="V487" i="18"/>
  <c r="U487" i="18"/>
  <c r="T487" i="18"/>
  <c r="S487" i="18"/>
  <c r="R487" i="18"/>
  <c r="Q487" i="18"/>
  <c r="O487" i="18"/>
  <c r="N487" i="18" a="1"/>
  <c r="N487" i="18" s="1"/>
  <c r="M487" i="18"/>
  <c r="L487" i="18"/>
  <c r="K487" i="18"/>
  <c r="AX486" i="18"/>
  <c r="AS486" i="18"/>
  <c r="AO486" i="18" s="1"/>
  <c r="AJ486" i="18"/>
  <c r="AF486" i="18"/>
  <c r="AE486" i="18"/>
  <c r="AK486" i="18" s="1"/>
  <c r="AC486" i="18" a="1"/>
  <c r="AC486" i="18" s="1"/>
  <c r="AB486" i="18" a="1"/>
  <c r="AB486" i="18" s="1"/>
  <c r="Z486" i="18"/>
  <c r="Y486" i="18"/>
  <c r="X486" i="18"/>
  <c r="W486" i="18"/>
  <c r="V486" i="18"/>
  <c r="U486" i="18"/>
  <c r="T486" i="18"/>
  <c r="S486" i="18"/>
  <c r="R486" i="18"/>
  <c r="Q486" i="18"/>
  <c r="O486" i="18"/>
  <c r="N486" i="18" a="1"/>
  <c r="N486" i="18" s="1"/>
  <c r="M486" i="18"/>
  <c r="L486" i="18"/>
  <c r="K486" i="18"/>
  <c r="AZ485" i="18"/>
  <c r="AX485" i="18"/>
  <c r="BA485" i="18" s="1"/>
  <c r="AV485" i="18"/>
  <c r="AT485" i="18"/>
  <c r="AS485" i="18"/>
  <c r="AP485" i="18" s="1"/>
  <c r="AQ485" i="18"/>
  <c r="AM485" i="18"/>
  <c r="AE485" i="18"/>
  <c r="AC485" i="18" a="1"/>
  <c r="AC485" i="18" s="1"/>
  <c r="AB485" i="18" a="1"/>
  <c r="AB485" i="18" s="1"/>
  <c r="Z485" i="18"/>
  <c r="Y485" i="18"/>
  <c r="X485" i="18"/>
  <c r="W485" i="18"/>
  <c r="V485" i="18"/>
  <c r="U485" i="18"/>
  <c r="T485" i="18"/>
  <c r="S485" i="18"/>
  <c r="R485" i="18"/>
  <c r="Q485" i="18"/>
  <c r="O485" i="18"/>
  <c r="N485" i="18" a="1"/>
  <c r="N485" i="18" s="1"/>
  <c r="M485" i="18"/>
  <c r="L485" i="18"/>
  <c r="K485" i="18"/>
  <c r="AZ484" i="18"/>
  <c r="AX484" i="18"/>
  <c r="AY484" i="18" s="1"/>
  <c r="AV484" i="18"/>
  <c r="AS484" i="18"/>
  <c r="AQ484" i="18" s="1"/>
  <c r="AP484" i="18"/>
  <c r="AN484" i="18"/>
  <c r="AK484" i="18"/>
  <c r="AH484" i="18"/>
  <c r="AG484" i="18"/>
  <c r="AF484" i="18"/>
  <c r="AE484" i="18"/>
  <c r="AI484" i="18" s="1"/>
  <c r="AC484" i="18" a="1"/>
  <c r="AC484" i="18" s="1"/>
  <c r="AB484" i="18" a="1"/>
  <c r="AB484" i="18" s="1"/>
  <c r="Z484" i="18"/>
  <c r="Y484" i="18"/>
  <c r="X484" i="18"/>
  <c r="W484" i="18"/>
  <c r="V484" i="18"/>
  <c r="U484" i="18"/>
  <c r="T484" i="18"/>
  <c r="S484" i="18"/>
  <c r="R484" i="18"/>
  <c r="Q484" i="18"/>
  <c r="O484" i="18"/>
  <c r="N484" i="18" a="1"/>
  <c r="N484" i="18" s="1"/>
  <c r="M484" i="18"/>
  <c r="L484" i="18"/>
  <c r="K484" i="18"/>
  <c r="AY483" i="18"/>
  <c r="AX483" i="18"/>
  <c r="AZ483" i="18" s="1"/>
  <c r="AW483" i="18"/>
  <c r="AT483" i="18"/>
  <c r="AS483" i="18"/>
  <c r="AO483" i="18" s="1"/>
  <c r="AK483" i="18"/>
  <c r="AE483" i="18"/>
  <c r="AJ483" i="18" s="1"/>
  <c r="AC483" i="18" a="1"/>
  <c r="AC483" i="18" s="1"/>
  <c r="AB483" i="18" a="1"/>
  <c r="AB483" i="18" s="1"/>
  <c r="Z483" i="18"/>
  <c r="Y483" i="18"/>
  <c r="X483" i="18"/>
  <c r="W483" i="18"/>
  <c r="V483" i="18"/>
  <c r="U483" i="18"/>
  <c r="T483" i="18"/>
  <c r="S483" i="18"/>
  <c r="R483" i="18"/>
  <c r="Q483" i="18"/>
  <c r="O483" i="18"/>
  <c r="N483" i="18" a="1"/>
  <c r="N483" i="18" s="1"/>
  <c r="M483" i="18"/>
  <c r="L483" i="18"/>
  <c r="K483" i="18"/>
  <c r="AX482" i="18"/>
  <c r="AT482" i="18"/>
  <c r="AS482" i="18"/>
  <c r="AQ482" i="18" s="1"/>
  <c r="AR482" i="18"/>
  <c r="AP482" i="18"/>
  <c r="AO482" i="18"/>
  <c r="AN482" i="18"/>
  <c r="AL482" i="18"/>
  <c r="AH482" i="18"/>
  <c r="AE482" i="18"/>
  <c r="AK482" i="18" s="1"/>
  <c r="AC482" i="18" a="1"/>
  <c r="AC482" i="18" s="1"/>
  <c r="AB482" i="18" a="1"/>
  <c r="AB482" i="18" s="1"/>
  <c r="Z482" i="18"/>
  <c r="Y482" i="18"/>
  <c r="X482" i="18"/>
  <c r="W482" i="18"/>
  <c r="V482" i="18"/>
  <c r="U482" i="18"/>
  <c r="T482" i="18"/>
  <c r="S482" i="18"/>
  <c r="R482" i="18"/>
  <c r="Q482" i="18"/>
  <c r="O482" i="18"/>
  <c r="N482" i="18" a="1"/>
  <c r="N482" i="18" s="1"/>
  <c r="M482" i="18"/>
  <c r="L482" i="18"/>
  <c r="K482" i="18"/>
  <c r="BA481" i="18"/>
  <c r="AZ481" i="18"/>
  <c r="AY481" i="18"/>
  <c r="AX481" i="18"/>
  <c r="AW481" i="18"/>
  <c r="AV481" i="18"/>
  <c r="AU481" i="18"/>
  <c r="AT481" i="18"/>
  <c r="AS481" i="18"/>
  <c r="AP481" i="18" s="1"/>
  <c r="AO481" i="18"/>
  <c r="AI481" i="18"/>
  <c r="AE481" i="18"/>
  <c r="AC481" i="18" a="1"/>
  <c r="AC481" i="18" s="1"/>
  <c r="AB481" i="18" a="1"/>
  <c r="AB481" i="18" s="1"/>
  <c r="Z481" i="18"/>
  <c r="Y481" i="18"/>
  <c r="X481" i="18"/>
  <c r="W481" i="18"/>
  <c r="V481" i="18"/>
  <c r="U481" i="18"/>
  <c r="T481" i="18"/>
  <c r="S481" i="18"/>
  <c r="R481" i="18"/>
  <c r="Q481" i="18"/>
  <c r="O481" i="18"/>
  <c r="N481" i="18" a="1"/>
  <c r="N481" i="18" s="1"/>
  <c r="M481" i="18"/>
  <c r="L481" i="18"/>
  <c r="K481" i="18"/>
  <c r="AZ480" i="18"/>
  <c r="AX480" i="18"/>
  <c r="AY480" i="18" s="1"/>
  <c r="AV480" i="18"/>
  <c r="AS480" i="18"/>
  <c r="AQ480" i="18" s="1"/>
  <c r="AP480" i="18"/>
  <c r="AN480" i="18"/>
  <c r="AK480" i="18"/>
  <c r="AH480" i="18"/>
  <c r="AG480" i="18"/>
  <c r="AF480" i="18"/>
  <c r="AE480" i="18"/>
  <c r="AI480" i="18" s="1"/>
  <c r="AC480" i="18" a="1"/>
  <c r="AC480" i="18" s="1"/>
  <c r="AB480" i="18" a="1"/>
  <c r="AB480" i="18" s="1"/>
  <c r="Z480" i="18"/>
  <c r="Y480" i="18"/>
  <c r="X480" i="18"/>
  <c r="W480" i="18"/>
  <c r="V480" i="18"/>
  <c r="U480" i="18"/>
  <c r="T480" i="18"/>
  <c r="S480" i="18"/>
  <c r="R480" i="18"/>
  <c r="Q480" i="18"/>
  <c r="O480" i="18"/>
  <c r="N480" i="18" a="1"/>
  <c r="N480" i="18" s="1"/>
  <c r="M480" i="18"/>
  <c r="L480" i="18"/>
  <c r="K480" i="18"/>
  <c r="AY479" i="18"/>
  <c r="AX479" i="18"/>
  <c r="AZ479" i="18" s="1"/>
  <c r="AW479" i="18"/>
  <c r="AT479" i="18"/>
  <c r="AS479" i="18"/>
  <c r="AO479" i="18"/>
  <c r="AG479" i="18"/>
  <c r="AE479" i="18"/>
  <c r="AJ479" i="18" s="1"/>
  <c r="AC479" i="18" a="1"/>
  <c r="AC479" i="18" s="1"/>
  <c r="AB479" i="18" a="1"/>
  <c r="AB479" i="18" s="1"/>
  <c r="Z479" i="18"/>
  <c r="Y479" i="18"/>
  <c r="X479" i="18"/>
  <c r="W479" i="18"/>
  <c r="V479" i="18"/>
  <c r="U479" i="18"/>
  <c r="T479" i="18"/>
  <c r="S479" i="18"/>
  <c r="R479" i="18"/>
  <c r="Q479" i="18"/>
  <c r="O479" i="18"/>
  <c r="N479" i="18" a="1"/>
  <c r="N479" i="18" s="1"/>
  <c r="M479" i="18"/>
  <c r="L479" i="18"/>
  <c r="K479" i="18"/>
  <c r="AX478" i="18"/>
  <c r="AT478" i="18" s="1"/>
  <c r="AS478" i="18"/>
  <c r="AQ478" i="18" s="1"/>
  <c r="AR478" i="18"/>
  <c r="AP478" i="18"/>
  <c r="AO478" i="18"/>
  <c r="AN478" i="18"/>
  <c r="AL478" i="18"/>
  <c r="AH478" i="18"/>
  <c r="AE478" i="18"/>
  <c r="AK478" i="18" s="1"/>
  <c r="AC478" i="18" a="1"/>
  <c r="AC478" i="18" s="1"/>
  <c r="AB478" i="18" a="1"/>
  <c r="AB478" i="18" s="1"/>
  <c r="Z478" i="18"/>
  <c r="Y478" i="18"/>
  <c r="X478" i="18"/>
  <c r="W478" i="18"/>
  <c r="V478" i="18"/>
  <c r="U478" i="18"/>
  <c r="T478" i="18"/>
  <c r="S478" i="18"/>
  <c r="R478" i="18"/>
  <c r="Q478" i="18"/>
  <c r="O478" i="18"/>
  <c r="N478" i="18" a="1"/>
  <c r="N478" i="18" s="1"/>
  <c r="M478" i="18"/>
  <c r="L478" i="18"/>
  <c r="K478" i="18"/>
  <c r="BA477" i="18"/>
  <c r="AZ477" i="18"/>
  <c r="AY477" i="18"/>
  <c r="AX477" i="18"/>
  <c r="AW477" i="18"/>
  <c r="AV477" i="18"/>
  <c r="AU477" i="18"/>
  <c r="AT477" i="18"/>
  <c r="AS477" i="18"/>
  <c r="AP477" i="18" s="1"/>
  <c r="AO477" i="18"/>
  <c r="AE477" i="18"/>
  <c r="AC477" i="18" a="1"/>
  <c r="AC477" i="18" s="1"/>
  <c r="AB477" i="18" a="1"/>
  <c r="AB477" i="18" s="1"/>
  <c r="Z477" i="18"/>
  <c r="Y477" i="18"/>
  <c r="X477" i="18"/>
  <c r="W477" i="18"/>
  <c r="V477" i="18"/>
  <c r="U477" i="18"/>
  <c r="T477" i="18"/>
  <c r="S477" i="18"/>
  <c r="R477" i="18"/>
  <c r="Q477" i="18"/>
  <c r="O477" i="18"/>
  <c r="N477" i="18" a="1"/>
  <c r="N477" i="18" s="1"/>
  <c r="M477" i="18"/>
  <c r="L477" i="18"/>
  <c r="K477" i="18"/>
  <c r="AX476" i="18"/>
  <c r="AY476" i="18" s="1"/>
  <c r="AT476" i="18"/>
  <c r="AS476" i="18"/>
  <c r="AQ476" i="18" s="1"/>
  <c r="AR476" i="18"/>
  <c r="AO476" i="18"/>
  <c r="AN476" i="18"/>
  <c r="AL476" i="18"/>
  <c r="AE476" i="18"/>
  <c r="AJ476" i="18" s="1"/>
  <c r="AC476" i="18" a="1"/>
  <c r="AC476" i="18" s="1"/>
  <c r="AB476" i="18" a="1"/>
  <c r="AB476" i="18" s="1"/>
  <c r="Z476" i="18"/>
  <c r="Y476" i="18"/>
  <c r="X476" i="18"/>
  <c r="W476" i="18"/>
  <c r="V476" i="18"/>
  <c r="U476" i="18"/>
  <c r="T476" i="18"/>
  <c r="S476" i="18"/>
  <c r="R476" i="18"/>
  <c r="Q476" i="18"/>
  <c r="O476" i="18"/>
  <c r="N476" i="18" a="1"/>
  <c r="N476" i="18" s="1"/>
  <c r="M476" i="18"/>
  <c r="L476" i="18"/>
  <c r="K476" i="18"/>
  <c r="BA475" i="18"/>
  <c r="AX475" i="18"/>
  <c r="AZ475" i="18" s="1"/>
  <c r="AU475" i="18"/>
  <c r="AS475" i="18"/>
  <c r="AG475" i="18"/>
  <c r="AE475" i="18"/>
  <c r="AJ475" i="18" s="1"/>
  <c r="AC475" i="18" a="1"/>
  <c r="AC475" i="18" s="1"/>
  <c r="AB475" i="18" a="1"/>
  <c r="AB475" i="18" s="1"/>
  <c r="Z475" i="18"/>
  <c r="Y475" i="18"/>
  <c r="X475" i="18"/>
  <c r="W475" i="18"/>
  <c r="V475" i="18"/>
  <c r="U475" i="18"/>
  <c r="T475" i="18"/>
  <c r="S475" i="18"/>
  <c r="R475" i="18"/>
  <c r="Q475" i="18"/>
  <c r="O475" i="18"/>
  <c r="N475" i="18" a="1"/>
  <c r="N475" i="18" s="1"/>
  <c r="M475" i="18"/>
  <c r="L475" i="18"/>
  <c r="K475" i="18"/>
  <c r="AX474" i="18"/>
  <c r="AT474" i="18" s="1"/>
  <c r="AS474" i="18"/>
  <c r="AR474" i="18" s="1"/>
  <c r="AQ474" i="18"/>
  <c r="AO474" i="18"/>
  <c r="AM474" i="18"/>
  <c r="AJ474" i="18"/>
  <c r="AF474" i="18"/>
  <c r="AE474" i="18"/>
  <c r="AK474" i="18" s="1"/>
  <c r="AC474" i="18" a="1"/>
  <c r="AC474" i="18" s="1"/>
  <c r="AB474" i="18" a="1"/>
  <c r="AB474" i="18" s="1"/>
  <c r="Z474" i="18"/>
  <c r="Y474" i="18"/>
  <c r="X474" i="18"/>
  <c r="W474" i="18"/>
  <c r="V474" i="18"/>
  <c r="U474" i="18"/>
  <c r="T474" i="18"/>
  <c r="S474" i="18"/>
  <c r="R474" i="18"/>
  <c r="Q474" i="18"/>
  <c r="O474" i="18"/>
  <c r="N474" i="18" a="1"/>
  <c r="N474" i="18" s="1"/>
  <c r="M474" i="18"/>
  <c r="L474" i="18"/>
  <c r="K474" i="18"/>
  <c r="AX473" i="18"/>
  <c r="AT473" i="18"/>
  <c r="AS473" i="18"/>
  <c r="AP473" i="18" s="1"/>
  <c r="AQ473" i="18"/>
  <c r="AM473" i="18"/>
  <c r="AE473" i="18"/>
  <c r="AI473" i="18" s="1"/>
  <c r="AC473" i="18" a="1"/>
  <c r="AC473" i="18" s="1"/>
  <c r="AB473" i="18" a="1"/>
  <c r="AB473" i="18" s="1"/>
  <c r="Z473" i="18"/>
  <c r="Y473" i="18"/>
  <c r="X473" i="18"/>
  <c r="W473" i="18"/>
  <c r="V473" i="18"/>
  <c r="U473" i="18"/>
  <c r="T473" i="18"/>
  <c r="S473" i="18"/>
  <c r="R473" i="18"/>
  <c r="Q473" i="18"/>
  <c r="O473" i="18"/>
  <c r="N473" i="18" a="1"/>
  <c r="N473" i="18" s="1"/>
  <c r="M473" i="18"/>
  <c r="L473" i="18"/>
  <c r="K473" i="18"/>
  <c r="AX472" i="18"/>
  <c r="AY472" i="18" s="1"/>
  <c r="AT472" i="18"/>
  <c r="AS472" i="18"/>
  <c r="AQ472" i="18" s="1"/>
  <c r="AR472" i="18"/>
  <c r="AO472" i="18"/>
  <c r="AN472" i="18"/>
  <c r="AL472" i="18"/>
  <c r="AE472" i="18"/>
  <c r="AJ472" i="18" s="1"/>
  <c r="AC472" i="18" a="1"/>
  <c r="AC472" i="18" s="1"/>
  <c r="AB472" i="18" a="1"/>
  <c r="AB472" i="18" s="1"/>
  <c r="Z472" i="18"/>
  <c r="Y472" i="18"/>
  <c r="X472" i="18"/>
  <c r="W472" i="18"/>
  <c r="V472" i="18"/>
  <c r="U472" i="18"/>
  <c r="T472" i="18"/>
  <c r="S472" i="18"/>
  <c r="R472" i="18"/>
  <c r="Q472" i="18"/>
  <c r="O472" i="18"/>
  <c r="N472" i="18" a="1"/>
  <c r="N472" i="18" s="1"/>
  <c r="M472" i="18"/>
  <c r="L472" i="18"/>
  <c r="K472" i="18"/>
  <c r="BA471" i="18"/>
  <c r="AX471" i="18"/>
  <c r="AZ471" i="18" s="1"/>
  <c r="AU471" i="18"/>
  <c r="AS471" i="18"/>
  <c r="AO471" i="18" s="1"/>
  <c r="AK471" i="18"/>
  <c r="AE471" i="18"/>
  <c r="AJ471" i="18" s="1"/>
  <c r="AC471" i="18" a="1"/>
  <c r="AC471" i="18" s="1"/>
  <c r="AB471" i="18" a="1"/>
  <c r="AB471" i="18" s="1"/>
  <c r="Z471" i="18"/>
  <c r="Y471" i="18"/>
  <c r="X471" i="18"/>
  <c r="W471" i="18"/>
  <c r="V471" i="18"/>
  <c r="U471" i="18"/>
  <c r="T471" i="18"/>
  <c r="S471" i="18"/>
  <c r="R471" i="18"/>
  <c r="Q471" i="18"/>
  <c r="O471" i="18"/>
  <c r="N471" i="18" a="1"/>
  <c r="N471" i="18" s="1"/>
  <c r="M471" i="18"/>
  <c r="L471" i="18"/>
  <c r="K471" i="18"/>
  <c r="AX470" i="18"/>
  <c r="AS470" i="18"/>
  <c r="AR470" i="18" s="1"/>
  <c r="AQ470" i="18"/>
  <c r="AO470" i="18"/>
  <c r="AM470" i="18"/>
  <c r="AJ470" i="18"/>
  <c r="AF470" i="18"/>
  <c r="AE470" i="18"/>
  <c r="AK470" i="18" s="1"/>
  <c r="AC470" i="18" a="1"/>
  <c r="AC470" i="18" s="1"/>
  <c r="AB470" i="18" a="1"/>
  <c r="AB470" i="18" s="1"/>
  <c r="Z470" i="18"/>
  <c r="Y470" i="18"/>
  <c r="X470" i="18"/>
  <c r="W470" i="18"/>
  <c r="V470" i="18"/>
  <c r="U470" i="18"/>
  <c r="T470" i="18"/>
  <c r="S470" i="18"/>
  <c r="R470" i="18"/>
  <c r="Q470" i="18"/>
  <c r="O470" i="18"/>
  <c r="N470" i="18" a="1"/>
  <c r="N470" i="18" s="1"/>
  <c r="M470" i="18"/>
  <c r="L470" i="18"/>
  <c r="K470" i="18"/>
  <c r="AX469" i="18"/>
  <c r="AT469" i="18"/>
  <c r="AS469" i="18"/>
  <c r="AP469" i="18" s="1"/>
  <c r="AQ469" i="18"/>
  <c r="AM469" i="18"/>
  <c r="AE469" i="18"/>
  <c r="AC469" i="18" a="1"/>
  <c r="AC469" i="18" s="1"/>
  <c r="AB469" i="18" a="1"/>
  <c r="AB469" i="18" s="1"/>
  <c r="Z469" i="18"/>
  <c r="Y469" i="18"/>
  <c r="X469" i="18"/>
  <c r="W469" i="18"/>
  <c r="V469" i="18"/>
  <c r="U469" i="18"/>
  <c r="T469" i="18"/>
  <c r="S469" i="18"/>
  <c r="R469" i="18"/>
  <c r="Q469" i="18"/>
  <c r="O469" i="18"/>
  <c r="N469" i="18" a="1"/>
  <c r="N469" i="18" s="1"/>
  <c r="M469" i="18"/>
  <c r="L469" i="18"/>
  <c r="K469" i="18"/>
  <c r="AZ468" i="18"/>
  <c r="AX468" i="18"/>
  <c r="AY468" i="18" s="1"/>
  <c r="AV468" i="18"/>
  <c r="AS468" i="18"/>
  <c r="AN468" i="18"/>
  <c r="AK468" i="18"/>
  <c r="AH468" i="18"/>
  <c r="AG468" i="18"/>
  <c r="AF468" i="18"/>
  <c r="AE468" i="18"/>
  <c r="AI468" i="18" s="1"/>
  <c r="AC468" i="18" a="1"/>
  <c r="AC468" i="18" s="1"/>
  <c r="AB468" i="18" a="1"/>
  <c r="AB468" i="18" s="1"/>
  <c r="Z468" i="18"/>
  <c r="Y468" i="18"/>
  <c r="X468" i="18"/>
  <c r="W468" i="18"/>
  <c r="V468" i="18"/>
  <c r="U468" i="18"/>
  <c r="T468" i="18"/>
  <c r="S468" i="18"/>
  <c r="R468" i="18"/>
  <c r="Q468" i="18"/>
  <c r="O468" i="18"/>
  <c r="N468" i="18" a="1"/>
  <c r="N468" i="18" s="1"/>
  <c r="M468" i="18"/>
  <c r="L468" i="18"/>
  <c r="K468" i="18"/>
  <c r="AY467" i="18"/>
  <c r="AX467" i="18"/>
  <c r="AZ467" i="18" s="1"/>
  <c r="AW467" i="18"/>
  <c r="AT467" i="18"/>
  <c r="AS467" i="18"/>
  <c r="AO467" i="18" s="1"/>
  <c r="AE467" i="18"/>
  <c r="AC467" i="18" a="1"/>
  <c r="AC467" i="18" s="1"/>
  <c r="AB467" i="18" a="1"/>
  <c r="AB467" i="18" s="1"/>
  <c r="Z467" i="18"/>
  <c r="Y467" i="18"/>
  <c r="X467" i="18"/>
  <c r="W467" i="18"/>
  <c r="V467" i="18"/>
  <c r="U467" i="18"/>
  <c r="T467" i="18"/>
  <c r="S467" i="18"/>
  <c r="R467" i="18"/>
  <c r="Q467" i="18"/>
  <c r="O467" i="18"/>
  <c r="N467" i="18"/>
  <c r="N467" i="18" a="1"/>
  <c r="M467" i="18"/>
  <c r="L467" i="18"/>
  <c r="K467" i="18"/>
  <c r="AX466" i="18"/>
  <c r="AT466" i="18"/>
  <c r="AS466" i="18"/>
  <c r="AQ466" i="18" s="1"/>
  <c r="AR466" i="18"/>
  <c r="AP466" i="18"/>
  <c r="AO466" i="18"/>
  <c r="AN466" i="18"/>
  <c r="AL466" i="18"/>
  <c r="AE466" i="18"/>
  <c r="AC466" i="18" a="1"/>
  <c r="AC466" i="18" s="1"/>
  <c r="AB466" i="18" a="1"/>
  <c r="AB466" i="18" s="1"/>
  <c r="Z466" i="18"/>
  <c r="Y466" i="18"/>
  <c r="X466" i="18"/>
  <c r="W466" i="18"/>
  <c r="V466" i="18"/>
  <c r="U466" i="18"/>
  <c r="T466" i="18"/>
  <c r="S466" i="18"/>
  <c r="R466" i="18"/>
  <c r="Q466" i="18"/>
  <c r="O466" i="18"/>
  <c r="N466" i="18" a="1"/>
  <c r="N466" i="18" s="1"/>
  <c r="M466" i="18"/>
  <c r="L466" i="18"/>
  <c r="K466" i="18"/>
  <c r="BA465" i="18"/>
  <c r="AZ465" i="18"/>
  <c r="AY465" i="18"/>
  <c r="AX465" i="18"/>
  <c r="AW465" i="18"/>
  <c r="AV465" i="18"/>
  <c r="AU465" i="18"/>
  <c r="AT465" i="18"/>
  <c r="AS465" i="18"/>
  <c r="AI465" i="18"/>
  <c r="AE465" i="18"/>
  <c r="AC465" i="18" a="1"/>
  <c r="AC465" i="18" s="1"/>
  <c r="AB465" i="18" a="1"/>
  <c r="AB465" i="18" s="1"/>
  <c r="Z465" i="18"/>
  <c r="Y465" i="18"/>
  <c r="X465" i="18"/>
  <c r="W465" i="18"/>
  <c r="V465" i="18"/>
  <c r="U465" i="18"/>
  <c r="T465" i="18"/>
  <c r="S465" i="18"/>
  <c r="R465" i="18"/>
  <c r="Q465" i="18"/>
  <c r="O465" i="18"/>
  <c r="N465" i="18" a="1"/>
  <c r="N465" i="18" s="1"/>
  <c r="M465" i="18"/>
  <c r="L465" i="18"/>
  <c r="K465" i="18"/>
  <c r="AZ464" i="18"/>
  <c r="AX464" i="18"/>
  <c r="AY464" i="18" s="1"/>
  <c r="AV464" i="18"/>
  <c r="AS464" i="18"/>
  <c r="AN464" i="18" s="1"/>
  <c r="AK464" i="18"/>
  <c r="AH464" i="18"/>
  <c r="AG464" i="18"/>
  <c r="AF464" i="18"/>
  <c r="AE464" i="18"/>
  <c r="AI464" i="18" s="1"/>
  <c r="AC464" i="18" a="1"/>
  <c r="AC464" i="18" s="1"/>
  <c r="AB464" i="18" a="1"/>
  <c r="AB464" i="18" s="1"/>
  <c r="Z464" i="18"/>
  <c r="Y464" i="18"/>
  <c r="X464" i="18"/>
  <c r="W464" i="18"/>
  <c r="V464" i="18"/>
  <c r="U464" i="18"/>
  <c r="T464" i="18"/>
  <c r="S464" i="18"/>
  <c r="R464" i="18"/>
  <c r="Q464" i="18"/>
  <c r="O464" i="18"/>
  <c r="N464" i="18" a="1"/>
  <c r="N464" i="18" s="1"/>
  <c r="M464" i="18"/>
  <c r="L464" i="18"/>
  <c r="K464" i="18"/>
  <c r="AY463" i="18"/>
  <c r="AX463" i="18"/>
  <c r="AZ463" i="18" s="1"/>
  <c r="AW463" i="18"/>
  <c r="AT463" i="18"/>
  <c r="AS463" i="18"/>
  <c r="AO463" i="18"/>
  <c r="AG463" i="18"/>
  <c r="AE463" i="18"/>
  <c r="AJ463" i="18" s="1"/>
  <c r="AC463" i="18" a="1"/>
  <c r="AC463" i="18" s="1"/>
  <c r="AB463" i="18" a="1"/>
  <c r="AB463" i="18" s="1"/>
  <c r="Z463" i="18"/>
  <c r="Y463" i="18"/>
  <c r="X463" i="18"/>
  <c r="W463" i="18"/>
  <c r="V463" i="18"/>
  <c r="U463" i="18"/>
  <c r="T463" i="18"/>
  <c r="S463" i="18"/>
  <c r="R463" i="18"/>
  <c r="Q463" i="18"/>
  <c r="O463" i="18"/>
  <c r="N463" i="18" a="1"/>
  <c r="N463" i="18" s="1"/>
  <c r="M463" i="18"/>
  <c r="L463" i="18"/>
  <c r="K463" i="18"/>
  <c r="AX462" i="18"/>
  <c r="AT462" i="18" s="1"/>
  <c r="AS462" i="18"/>
  <c r="AQ462" i="18" s="1"/>
  <c r="AR462" i="18"/>
  <c r="AP462" i="18"/>
  <c r="AO462" i="18"/>
  <c r="AN462" i="18"/>
  <c r="AL462" i="18"/>
  <c r="AE462" i="18"/>
  <c r="AC462" i="18" a="1"/>
  <c r="AC462" i="18" s="1"/>
  <c r="AB462" i="18" a="1"/>
  <c r="AB462" i="18" s="1"/>
  <c r="Z462" i="18"/>
  <c r="Y462" i="18"/>
  <c r="X462" i="18"/>
  <c r="W462" i="18"/>
  <c r="V462" i="18"/>
  <c r="U462" i="18"/>
  <c r="T462" i="18"/>
  <c r="S462" i="18"/>
  <c r="R462" i="18"/>
  <c r="Q462" i="18"/>
  <c r="O462" i="18"/>
  <c r="N462" i="18" a="1"/>
  <c r="N462" i="18" s="1"/>
  <c r="M462" i="18"/>
  <c r="L462" i="18"/>
  <c r="K462" i="18"/>
  <c r="BA461" i="18"/>
  <c r="AZ461" i="18"/>
  <c r="AY461" i="18"/>
  <c r="AX461" i="18"/>
  <c r="AW461" i="18"/>
  <c r="AV461" i="18"/>
  <c r="AU461" i="18"/>
  <c r="AT461" i="18"/>
  <c r="AS461" i="18"/>
  <c r="AE461" i="18"/>
  <c r="AC461" i="18" a="1"/>
  <c r="AC461" i="18" s="1"/>
  <c r="AB461" i="18" a="1"/>
  <c r="AB461" i="18" s="1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N461" i="18" a="1"/>
  <c r="M461" i="18"/>
  <c r="L461" i="18"/>
  <c r="K461" i="18"/>
  <c r="AX460" i="18"/>
  <c r="AS460" i="18"/>
  <c r="AQ460" i="18" s="1"/>
  <c r="AR460" i="18"/>
  <c r="AP460" i="18"/>
  <c r="AO460" i="18"/>
  <c r="AN460" i="18"/>
  <c r="AL460" i="18"/>
  <c r="AG460" i="18"/>
  <c r="AE460" i="18"/>
  <c r="AI460" i="18" s="1"/>
  <c r="AC460" i="18" a="1"/>
  <c r="AC460" i="18" s="1"/>
  <c r="AB460" i="18" a="1"/>
  <c r="AB460" i="18" s="1"/>
  <c r="Z460" i="18"/>
  <c r="Y460" i="18"/>
  <c r="X460" i="18"/>
  <c r="W460" i="18"/>
  <c r="V460" i="18"/>
  <c r="U460" i="18"/>
  <c r="T460" i="18"/>
  <c r="S460" i="18"/>
  <c r="R460" i="18"/>
  <c r="Q460" i="18"/>
  <c r="O460" i="18"/>
  <c r="N460" i="18" a="1"/>
  <c r="N460" i="18" s="1"/>
  <c r="M460" i="18"/>
  <c r="L460" i="18"/>
  <c r="K460" i="18"/>
  <c r="AX459" i="18"/>
  <c r="AS459" i="18"/>
  <c r="AK459" i="18"/>
  <c r="AG459" i="18"/>
  <c r="AE459" i="18"/>
  <c r="AJ459" i="18" s="1"/>
  <c r="AC459" i="18" a="1"/>
  <c r="AC459" i="18" s="1"/>
  <c r="AB459" i="18" a="1"/>
  <c r="AB459" i="18" s="1"/>
  <c r="Z459" i="18"/>
  <c r="Y459" i="18"/>
  <c r="X459" i="18"/>
  <c r="W459" i="18"/>
  <c r="V459" i="18"/>
  <c r="U459" i="18"/>
  <c r="T459" i="18"/>
  <c r="S459" i="18"/>
  <c r="R459" i="18"/>
  <c r="Q459" i="18"/>
  <c r="O459" i="18"/>
  <c r="N459" i="18" a="1"/>
  <c r="N459" i="18" s="1"/>
  <c r="M459" i="18"/>
  <c r="L459" i="18"/>
  <c r="K459" i="18"/>
  <c r="AX458" i="18"/>
  <c r="AT458" i="18" s="1"/>
  <c r="AS458" i="18"/>
  <c r="AO458" i="18"/>
  <c r="AJ458" i="18"/>
  <c r="AH458" i="18"/>
  <c r="AF458" i="18"/>
  <c r="AE458" i="18"/>
  <c r="AK458" i="18" s="1"/>
  <c r="AC458" i="18" a="1"/>
  <c r="AC458" i="18" s="1"/>
  <c r="AB458" i="18" a="1"/>
  <c r="AB458" i="18" s="1"/>
  <c r="Z458" i="18"/>
  <c r="Y458" i="18"/>
  <c r="X458" i="18"/>
  <c r="W458" i="18"/>
  <c r="V458" i="18"/>
  <c r="U458" i="18"/>
  <c r="T458" i="18"/>
  <c r="S458" i="18"/>
  <c r="R458" i="18"/>
  <c r="Q458" i="18"/>
  <c r="O458" i="18"/>
  <c r="N458" i="18" a="1"/>
  <c r="N458" i="18" s="1"/>
  <c r="M458" i="18"/>
  <c r="L458" i="18"/>
  <c r="K458" i="18"/>
  <c r="AZ457" i="18"/>
  <c r="AX457" i="18"/>
  <c r="BA457" i="18" s="1"/>
  <c r="AV457" i="18"/>
  <c r="AT457" i="18"/>
  <c r="AS457" i="18"/>
  <c r="AP457" i="18" s="1"/>
  <c r="AQ457" i="18"/>
  <c r="AO457" i="18"/>
  <c r="AM457" i="18"/>
  <c r="AE457" i="18"/>
  <c r="AI457" i="18" s="1"/>
  <c r="AC457" i="18" a="1"/>
  <c r="AC457" i="18" s="1"/>
  <c r="AB457" i="18" a="1"/>
  <c r="AB457" i="18" s="1"/>
  <c r="Z457" i="18"/>
  <c r="Y457" i="18"/>
  <c r="X457" i="18"/>
  <c r="W457" i="18"/>
  <c r="V457" i="18"/>
  <c r="U457" i="18"/>
  <c r="T457" i="18"/>
  <c r="S457" i="18"/>
  <c r="R457" i="18"/>
  <c r="Q457" i="18"/>
  <c r="O457" i="18"/>
  <c r="N457" i="18" a="1"/>
  <c r="N457" i="18" s="1"/>
  <c r="M457" i="18"/>
  <c r="L457" i="18"/>
  <c r="K457" i="18"/>
  <c r="AX456" i="18"/>
  <c r="AS456" i="18"/>
  <c r="AQ456" i="18" s="1"/>
  <c r="AR456" i="18"/>
  <c r="AP456" i="18"/>
  <c r="AO456" i="18"/>
  <c r="AN456" i="18"/>
  <c r="AL456" i="18"/>
  <c r="AG456" i="18"/>
  <c r="AE456" i="18"/>
  <c r="AI456" i="18" s="1"/>
  <c r="AC456" i="18" a="1"/>
  <c r="AC456" i="18" s="1"/>
  <c r="AB456" i="18" a="1"/>
  <c r="AB456" i="18" s="1"/>
  <c r="Z456" i="18"/>
  <c r="Y456" i="18"/>
  <c r="X456" i="18"/>
  <c r="W456" i="18"/>
  <c r="V456" i="18"/>
  <c r="U456" i="18"/>
  <c r="T456" i="18"/>
  <c r="S456" i="18"/>
  <c r="R456" i="18"/>
  <c r="Q456" i="18"/>
  <c r="O456" i="18"/>
  <c r="N456" i="18" a="1"/>
  <c r="N456" i="18" s="1"/>
  <c r="M456" i="18"/>
  <c r="L456" i="18"/>
  <c r="K456" i="18"/>
  <c r="AX455" i="18"/>
  <c r="AS455" i="18"/>
  <c r="AO455" i="18" s="1"/>
  <c r="AE455" i="18"/>
  <c r="AC455" i="18" a="1"/>
  <c r="AC455" i="18" s="1"/>
  <c r="AB455" i="18" a="1"/>
  <c r="AB455" i="18" s="1"/>
  <c r="Z455" i="18"/>
  <c r="Y455" i="18"/>
  <c r="X455" i="18"/>
  <c r="W455" i="18"/>
  <c r="V455" i="18"/>
  <c r="U455" i="18"/>
  <c r="T455" i="18"/>
  <c r="S455" i="18"/>
  <c r="R455" i="18"/>
  <c r="Q455" i="18"/>
  <c r="O455" i="18"/>
  <c r="N455" i="18"/>
  <c r="N455" i="18" a="1"/>
  <c r="M455" i="18"/>
  <c r="L455" i="18"/>
  <c r="K455" i="18"/>
  <c r="AX454" i="18"/>
  <c r="AS454" i="18"/>
  <c r="AO454" i="18" s="1"/>
  <c r="AJ454" i="18"/>
  <c r="AF454" i="18"/>
  <c r="AE454" i="18"/>
  <c r="AK454" i="18" s="1"/>
  <c r="AC454" i="18" a="1"/>
  <c r="AC454" i="18" s="1"/>
  <c r="AB454" i="18" a="1"/>
  <c r="AB454" i="18" s="1"/>
  <c r="Z454" i="18"/>
  <c r="Y454" i="18"/>
  <c r="X454" i="18"/>
  <c r="W454" i="18"/>
  <c r="V454" i="18"/>
  <c r="U454" i="18"/>
  <c r="T454" i="18"/>
  <c r="S454" i="18"/>
  <c r="R454" i="18"/>
  <c r="Q454" i="18"/>
  <c r="O454" i="18"/>
  <c r="N454" i="18" a="1"/>
  <c r="N454" i="18" s="1"/>
  <c r="M454" i="18"/>
  <c r="L454" i="18"/>
  <c r="K454" i="18"/>
  <c r="AZ453" i="18"/>
  <c r="AX453" i="18"/>
  <c r="BA453" i="18" s="1"/>
  <c r="AV453" i="18"/>
  <c r="AT453" i="18"/>
  <c r="AS453" i="18"/>
  <c r="AP453" i="18" s="1"/>
  <c r="AQ453" i="18"/>
  <c r="AM453" i="18"/>
  <c r="AE453" i="18"/>
  <c r="AC453" i="18" a="1"/>
  <c r="AC453" i="18" s="1"/>
  <c r="AB453" i="18" a="1"/>
  <c r="AB453" i="18" s="1"/>
  <c r="Z453" i="18"/>
  <c r="Y453" i="18"/>
  <c r="X453" i="18"/>
  <c r="W453" i="18"/>
  <c r="V453" i="18"/>
  <c r="U453" i="18"/>
  <c r="T453" i="18"/>
  <c r="S453" i="18"/>
  <c r="R453" i="18"/>
  <c r="Q453" i="18"/>
  <c r="O453" i="18"/>
  <c r="N453" i="18" a="1"/>
  <c r="N453" i="18" s="1"/>
  <c r="M453" i="18"/>
  <c r="L453" i="18"/>
  <c r="K453" i="18"/>
  <c r="AZ452" i="18"/>
  <c r="AX452" i="18"/>
  <c r="AY452" i="18" s="1"/>
  <c r="AV452" i="18"/>
  <c r="AS452" i="18"/>
  <c r="AQ452" i="18" s="1"/>
  <c r="AP452" i="18"/>
  <c r="AN452" i="18"/>
  <c r="AK452" i="18"/>
  <c r="AH452" i="18"/>
  <c r="AG452" i="18"/>
  <c r="AF452" i="18"/>
  <c r="AE452" i="18"/>
  <c r="AI452" i="18" s="1"/>
  <c r="AC452" i="18" a="1"/>
  <c r="AC452" i="18" s="1"/>
  <c r="AB452" i="18" a="1"/>
  <c r="AB452" i="18" s="1"/>
  <c r="Z452" i="18"/>
  <c r="Y452" i="18"/>
  <c r="X452" i="18"/>
  <c r="W452" i="18"/>
  <c r="V452" i="18"/>
  <c r="U452" i="18"/>
  <c r="T452" i="18"/>
  <c r="S452" i="18"/>
  <c r="R452" i="18"/>
  <c r="Q452" i="18"/>
  <c r="O452" i="18"/>
  <c r="N452" i="18" a="1"/>
  <c r="N452" i="18" s="1"/>
  <c r="M452" i="18"/>
  <c r="L452" i="18"/>
  <c r="K452" i="18"/>
  <c r="AY451" i="18"/>
  <c r="AX451" i="18"/>
  <c r="AZ451" i="18" s="1"/>
  <c r="AW451" i="18"/>
  <c r="AT451" i="18"/>
  <c r="AS451" i="18"/>
  <c r="AO451" i="18" s="1"/>
  <c r="AK451" i="18"/>
  <c r="AE451" i="18"/>
  <c r="AJ451" i="18" s="1"/>
  <c r="AC451" i="18" a="1"/>
  <c r="AC451" i="18" s="1"/>
  <c r="AB451" i="18" a="1"/>
  <c r="AB451" i="18" s="1"/>
  <c r="Z451" i="18"/>
  <c r="Y451" i="18"/>
  <c r="X451" i="18"/>
  <c r="W451" i="18"/>
  <c r="V451" i="18"/>
  <c r="U451" i="18"/>
  <c r="T451" i="18"/>
  <c r="S451" i="18"/>
  <c r="R451" i="18"/>
  <c r="Q451" i="18"/>
  <c r="O451" i="18"/>
  <c r="N451" i="18"/>
  <c r="N451" i="18" a="1"/>
  <c r="M451" i="18"/>
  <c r="L451" i="18"/>
  <c r="K451" i="18"/>
  <c r="AX450" i="18"/>
  <c r="AT450" i="18"/>
  <c r="AS450" i="18"/>
  <c r="AQ450" i="18" s="1"/>
  <c r="AR450" i="18"/>
  <c r="AP450" i="18"/>
  <c r="AO450" i="18"/>
  <c r="AN450" i="18"/>
  <c r="AL450" i="18"/>
  <c r="AH450" i="18"/>
  <c r="AE450" i="18"/>
  <c r="AK450" i="18" s="1"/>
  <c r="AC450" i="18" a="1"/>
  <c r="AC450" i="18" s="1"/>
  <c r="AB450" i="18" a="1"/>
  <c r="AB450" i="18" s="1"/>
  <c r="Z450" i="18"/>
  <c r="Y450" i="18"/>
  <c r="X450" i="18"/>
  <c r="W450" i="18"/>
  <c r="V450" i="18"/>
  <c r="U450" i="18"/>
  <c r="T450" i="18"/>
  <c r="S450" i="18"/>
  <c r="R450" i="18"/>
  <c r="Q450" i="18"/>
  <c r="O450" i="18"/>
  <c r="N450" i="18" a="1"/>
  <c r="N450" i="18" s="1"/>
  <c r="M450" i="18"/>
  <c r="L450" i="18"/>
  <c r="K450" i="18"/>
  <c r="BA449" i="18"/>
  <c r="AZ449" i="18"/>
  <c r="AY449" i="18"/>
  <c r="AX449" i="18"/>
  <c r="AW449" i="18"/>
  <c r="AV449" i="18"/>
  <c r="AU449" i="18"/>
  <c r="AT449" i="18"/>
  <c r="AS449" i="18"/>
  <c r="AP449" i="18" s="1"/>
  <c r="AO449" i="18"/>
  <c r="AI449" i="18"/>
  <c r="AE449" i="18"/>
  <c r="AC449" i="18" a="1"/>
  <c r="AC449" i="18" s="1"/>
  <c r="AB449" i="18" a="1"/>
  <c r="AB449" i="18" s="1"/>
  <c r="Z449" i="18"/>
  <c r="Y449" i="18"/>
  <c r="X449" i="18"/>
  <c r="W449" i="18"/>
  <c r="V449" i="18"/>
  <c r="U449" i="18"/>
  <c r="T449" i="18"/>
  <c r="S449" i="18"/>
  <c r="R449" i="18"/>
  <c r="Q449" i="18"/>
  <c r="O449" i="18"/>
  <c r="N449" i="18" a="1"/>
  <c r="N449" i="18" s="1"/>
  <c r="M449" i="18"/>
  <c r="L449" i="18"/>
  <c r="K449" i="18"/>
  <c r="AZ448" i="18"/>
  <c r="AX448" i="18"/>
  <c r="AY448" i="18" s="1"/>
  <c r="AV448" i="18"/>
  <c r="AS448" i="18"/>
  <c r="AQ448" i="18" s="1"/>
  <c r="AP448" i="18"/>
  <c r="AN448" i="18"/>
  <c r="AK448" i="18"/>
  <c r="AH448" i="18"/>
  <c r="AG448" i="18"/>
  <c r="AF448" i="18"/>
  <c r="AE448" i="18"/>
  <c r="AI448" i="18" s="1"/>
  <c r="AC448" i="18" a="1"/>
  <c r="AC448" i="18" s="1"/>
  <c r="AB448" i="18" a="1"/>
  <c r="AB448" i="18" s="1"/>
  <c r="Z448" i="18"/>
  <c r="Y448" i="18"/>
  <c r="X448" i="18"/>
  <c r="W448" i="18"/>
  <c r="V448" i="18"/>
  <c r="U448" i="18"/>
  <c r="T448" i="18"/>
  <c r="S448" i="18"/>
  <c r="R448" i="18"/>
  <c r="Q448" i="18"/>
  <c r="O448" i="18"/>
  <c r="N448" i="18" a="1"/>
  <c r="N448" i="18" s="1"/>
  <c r="M448" i="18"/>
  <c r="L448" i="18"/>
  <c r="K448" i="18"/>
  <c r="AY447" i="18"/>
  <c r="AX447" i="18"/>
  <c r="AZ447" i="18" s="1"/>
  <c r="AW447" i="18"/>
  <c r="AT447" i="18"/>
  <c r="AS447" i="18"/>
  <c r="AO447" i="18"/>
  <c r="AG447" i="18"/>
  <c r="AE447" i="18"/>
  <c r="AJ447" i="18" s="1"/>
  <c r="AC447" i="18" a="1"/>
  <c r="AC447" i="18" s="1"/>
  <c r="AB447" i="18" a="1"/>
  <c r="AB447" i="18" s="1"/>
  <c r="Z447" i="18"/>
  <c r="Y447" i="18"/>
  <c r="X447" i="18"/>
  <c r="W447" i="18"/>
  <c r="V447" i="18"/>
  <c r="U447" i="18"/>
  <c r="T447" i="18"/>
  <c r="S447" i="18"/>
  <c r="R447" i="18"/>
  <c r="Q447" i="18"/>
  <c r="O447" i="18"/>
  <c r="N447" i="18" a="1"/>
  <c r="N447" i="18" s="1"/>
  <c r="M447" i="18"/>
  <c r="L447" i="18"/>
  <c r="K447" i="18"/>
  <c r="AX446" i="18"/>
  <c r="AT446" i="18" s="1"/>
  <c r="AS446" i="18"/>
  <c r="AQ446" i="18" s="1"/>
  <c r="AR446" i="18"/>
  <c r="AP446" i="18"/>
  <c r="AO446" i="18"/>
  <c r="AN446" i="18"/>
  <c r="AL446" i="18"/>
  <c r="AH446" i="18"/>
  <c r="AE446" i="18"/>
  <c r="AK446" i="18" s="1"/>
  <c r="AC446" i="18" a="1"/>
  <c r="AC446" i="18" s="1"/>
  <c r="AB446" i="18" a="1"/>
  <c r="AB446" i="18" s="1"/>
  <c r="Z446" i="18"/>
  <c r="Y446" i="18"/>
  <c r="X446" i="18"/>
  <c r="W446" i="18"/>
  <c r="V446" i="18"/>
  <c r="U446" i="18"/>
  <c r="T446" i="18"/>
  <c r="S446" i="18"/>
  <c r="R446" i="18"/>
  <c r="Q446" i="18"/>
  <c r="O446" i="18"/>
  <c r="N446" i="18" a="1"/>
  <c r="N446" i="18" s="1"/>
  <c r="M446" i="18"/>
  <c r="L446" i="18"/>
  <c r="K446" i="18"/>
  <c r="BA445" i="18"/>
  <c r="AZ445" i="18"/>
  <c r="AY445" i="18"/>
  <c r="AX445" i="18"/>
  <c r="AW445" i="18"/>
  <c r="AV445" i="18"/>
  <c r="AU445" i="18"/>
  <c r="AT445" i="18"/>
  <c r="AS445" i="18"/>
  <c r="AP445" i="18" s="1"/>
  <c r="AO445" i="18"/>
  <c r="AE445" i="18"/>
  <c r="AC445" i="18" a="1"/>
  <c r="AC445" i="18" s="1"/>
  <c r="AB445" i="18" a="1"/>
  <c r="AB445" i="18" s="1"/>
  <c r="Z445" i="18"/>
  <c r="Y445" i="18"/>
  <c r="X445" i="18"/>
  <c r="W445" i="18"/>
  <c r="V445" i="18"/>
  <c r="U445" i="18"/>
  <c r="T445" i="18"/>
  <c r="S445" i="18"/>
  <c r="R445" i="18"/>
  <c r="Q445" i="18"/>
  <c r="O445" i="18"/>
  <c r="N445" i="18" a="1"/>
  <c r="N445" i="18" s="1"/>
  <c r="M445" i="18"/>
  <c r="L445" i="18"/>
  <c r="K445" i="18"/>
  <c r="AX444" i="18"/>
  <c r="AY444" i="18" s="1"/>
  <c r="AT444" i="18"/>
  <c r="AS444" i="18"/>
  <c r="AQ444" i="18" s="1"/>
  <c r="AR444" i="18"/>
  <c r="AO444" i="18"/>
  <c r="AN444" i="18"/>
  <c r="AL444" i="18"/>
  <c r="AE444" i="18"/>
  <c r="AC444" i="18" a="1"/>
  <c r="AC444" i="18" s="1"/>
  <c r="AB444" i="18" a="1"/>
  <c r="AB444" i="18" s="1"/>
  <c r="Z444" i="18"/>
  <c r="Y444" i="18"/>
  <c r="X444" i="18"/>
  <c r="W444" i="18"/>
  <c r="V444" i="18"/>
  <c r="U444" i="18"/>
  <c r="T444" i="18"/>
  <c r="S444" i="18"/>
  <c r="R444" i="18"/>
  <c r="Q444" i="18"/>
  <c r="O444" i="18"/>
  <c r="N444" i="18" a="1"/>
  <c r="N444" i="18" s="1"/>
  <c r="M444" i="18"/>
  <c r="L444" i="18"/>
  <c r="K444" i="18"/>
  <c r="BA443" i="18"/>
  <c r="AX443" i="18"/>
  <c r="AZ443" i="18" s="1"/>
  <c r="AU443" i="18"/>
  <c r="AS443" i="18"/>
  <c r="AG443" i="18"/>
  <c r="AE443" i="18"/>
  <c r="AJ443" i="18" s="1"/>
  <c r="AC443" i="18" a="1"/>
  <c r="AC443" i="18" s="1"/>
  <c r="AB443" i="18" a="1"/>
  <c r="AB443" i="18" s="1"/>
  <c r="Z443" i="18"/>
  <c r="Y443" i="18"/>
  <c r="X443" i="18"/>
  <c r="W443" i="18"/>
  <c r="V443" i="18"/>
  <c r="U443" i="18"/>
  <c r="T443" i="18"/>
  <c r="S443" i="18"/>
  <c r="R443" i="18"/>
  <c r="Q443" i="18"/>
  <c r="O443" i="18"/>
  <c r="N443" i="18" a="1"/>
  <c r="N443" i="18" s="1"/>
  <c r="M443" i="18"/>
  <c r="L443" i="18"/>
  <c r="K443" i="18"/>
  <c r="AX442" i="18"/>
  <c r="AT442" i="18" s="1"/>
  <c r="AS442" i="18"/>
  <c r="AR442" i="18" s="1"/>
  <c r="AQ442" i="18"/>
  <c r="AO442" i="18"/>
  <c r="AM442" i="18"/>
  <c r="AJ442" i="18"/>
  <c r="AF442" i="18"/>
  <c r="AE442" i="18"/>
  <c r="AK442" i="18" s="1"/>
  <c r="AC442" i="18" a="1"/>
  <c r="AC442" i="18" s="1"/>
  <c r="AB442" i="18" a="1"/>
  <c r="AB442" i="18" s="1"/>
  <c r="Z442" i="18"/>
  <c r="Y442" i="18"/>
  <c r="X442" i="18"/>
  <c r="W442" i="18"/>
  <c r="V442" i="18"/>
  <c r="U442" i="18"/>
  <c r="T442" i="18"/>
  <c r="S442" i="18"/>
  <c r="R442" i="18"/>
  <c r="Q442" i="18"/>
  <c r="O442" i="18"/>
  <c r="N442" i="18" a="1"/>
  <c r="N442" i="18" s="1"/>
  <c r="M442" i="18"/>
  <c r="L442" i="18"/>
  <c r="K442" i="18"/>
  <c r="AX441" i="18"/>
  <c r="AT441" i="18" s="1"/>
  <c r="AS441" i="18"/>
  <c r="AP441" i="18" s="1"/>
  <c r="AQ441" i="18"/>
  <c r="AM441" i="18"/>
  <c r="AE441" i="18"/>
  <c r="AI441" i="18" s="1"/>
  <c r="AC441" i="18" a="1"/>
  <c r="AC441" i="18" s="1"/>
  <c r="AB441" i="18" a="1"/>
  <c r="AB441" i="18" s="1"/>
  <c r="Z441" i="18"/>
  <c r="Y441" i="18"/>
  <c r="X441" i="18"/>
  <c r="W441" i="18"/>
  <c r="V441" i="18"/>
  <c r="U441" i="18"/>
  <c r="T441" i="18"/>
  <c r="S441" i="18"/>
  <c r="R441" i="18"/>
  <c r="Q441" i="18"/>
  <c r="O441" i="18"/>
  <c r="N441" i="18"/>
  <c r="N441" i="18" a="1"/>
  <c r="M441" i="18"/>
  <c r="L441" i="18"/>
  <c r="K441" i="18"/>
  <c r="AX440" i="18"/>
  <c r="AY440" i="18" s="1"/>
  <c r="AT440" i="18"/>
  <c r="AS440" i="18"/>
  <c r="AQ440" i="18" s="1"/>
  <c r="AR440" i="18"/>
  <c r="AO440" i="18"/>
  <c r="AN440" i="18"/>
  <c r="AL440" i="18"/>
  <c r="AE440" i="18"/>
  <c r="AC440" i="18" a="1"/>
  <c r="AC440" i="18" s="1"/>
  <c r="AB440" i="18" a="1"/>
  <c r="AB440" i="18" s="1"/>
  <c r="Z440" i="18"/>
  <c r="Y440" i="18"/>
  <c r="X440" i="18"/>
  <c r="W440" i="18"/>
  <c r="V440" i="18"/>
  <c r="U440" i="18"/>
  <c r="T440" i="18"/>
  <c r="S440" i="18"/>
  <c r="R440" i="18"/>
  <c r="Q440" i="18"/>
  <c r="O440" i="18"/>
  <c r="N440" i="18" a="1"/>
  <c r="N440" i="18" s="1"/>
  <c r="M440" i="18"/>
  <c r="L440" i="18"/>
  <c r="K440" i="18"/>
  <c r="BA439" i="18"/>
  <c r="AX439" i="18"/>
  <c r="AZ439" i="18" s="1"/>
  <c r="AU439" i="18"/>
  <c r="AS439" i="18"/>
  <c r="AO439" i="18" s="1"/>
  <c r="AK439" i="18"/>
  <c r="AE439" i="18"/>
  <c r="AJ439" i="18" s="1"/>
  <c r="AC439" i="18" a="1"/>
  <c r="AC439" i="18" s="1"/>
  <c r="AB439" i="18" a="1"/>
  <c r="AB439" i="18" s="1"/>
  <c r="Z439" i="18"/>
  <c r="Y439" i="18"/>
  <c r="X439" i="18"/>
  <c r="W439" i="18"/>
  <c r="V439" i="18"/>
  <c r="U439" i="18"/>
  <c r="T439" i="18"/>
  <c r="S439" i="18"/>
  <c r="R439" i="18"/>
  <c r="Q439" i="18"/>
  <c r="O439" i="18"/>
  <c r="N439" i="18" a="1"/>
  <c r="N439" i="18" s="1"/>
  <c r="M439" i="18"/>
  <c r="L439" i="18"/>
  <c r="K439" i="18"/>
  <c r="AX438" i="18"/>
  <c r="AS438" i="18"/>
  <c r="AR438" i="18" s="1"/>
  <c r="AQ438" i="18"/>
  <c r="AO438" i="18"/>
  <c r="AM438" i="18"/>
  <c r="AJ438" i="18"/>
  <c r="AF438" i="18"/>
  <c r="AE438" i="18"/>
  <c r="AK438" i="18" s="1"/>
  <c r="AC438" i="18" a="1"/>
  <c r="AC438" i="18" s="1"/>
  <c r="AB438" i="18" a="1"/>
  <c r="AB438" i="18" s="1"/>
  <c r="Z438" i="18"/>
  <c r="Y438" i="18"/>
  <c r="X438" i="18"/>
  <c r="W438" i="18"/>
  <c r="V438" i="18"/>
  <c r="U438" i="18"/>
  <c r="T438" i="18"/>
  <c r="S438" i="18"/>
  <c r="R438" i="18"/>
  <c r="Q438" i="18"/>
  <c r="O438" i="18"/>
  <c r="N438" i="18" a="1"/>
  <c r="N438" i="18" s="1"/>
  <c r="M438" i="18"/>
  <c r="L438" i="18"/>
  <c r="K438" i="18"/>
  <c r="AX437" i="18"/>
  <c r="AT437" i="18"/>
  <c r="AS437" i="18"/>
  <c r="AP437" i="18" s="1"/>
  <c r="AQ437" i="18"/>
  <c r="AM437" i="18"/>
  <c r="AE437" i="18"/>
  <c r="AC437" i="18" a="1"/>
  <c r="AC437" i="18" s="1"/>
  <c r="AB437" i="18" a="1"/>
  <c r="AB437" i="18" s="1"/>
  <c r="Z437" i="18"/>
  <c r="Y437" i="18"/>
  <c r="X437" i="18"/>
  <c r="W437" i="18"/>
  <c r="V437" i="18"/>
  <c r="U437" i="18"/>
  <c r="T437" i="18"/>
  <c r="S437" i="18"/>
  <c r="R437" i="18"/>
  <c r="Q437" i="18"/>
  <c r="O437" i="18"/>
  <c r="N437" i="18" a="1"/>
  <c r="N437" i="18" s="1"/>
  <c r="M437" i="18"/>
  <c r="L437" i="18"/>
  <c r="K437" i="18"/>
  <c r="AZ436" i="18"/>
  <c r="AX436" i="18"/>
  <c r="AY436" i="18" s="1"/>
  <c r="AV436" i="18"/>
  <c r="AS436" i="18"/>
  <c r="AN436" i="18"/>
  <c r="AK436" i="18"/>
  <c r="AH436" i="18"/>
  <c r="AG436" i="18"/>
  <c r="AF436" i="18"/>
  <c r="AE436" i="18"/>
  <c r="AI436" i="18" s="1"/>
  <c r="AC436" i="18" a="1"/>
  <c r="AC436" i="18" s="1"/>
  <c r="AB436" i="18" a="1"/>
  <c r="AB436" i="18" s="1"/>
  <c r="Z436" i="18"/>
  <c r="Y436" i="18"/>
  <c r="X436" i="18"/>
  <c r="W436" i="18"/>
  <c r="V436" i="18"/>
  <c r="U436" i="18"/>
  <c r="T436" i="18"/>
  <c r="S436" i="18"/>
  <c r="R436" i="18"/>
  <c r="Q436" i="18"/>
  <c r="O436" i="18"/>
  <c r="N436" i="18" a="1"/>
  <c r="N436" i="18" s="1"/>
  <c r="M436" i="18"/>
  <c r="L436" i="18"/>
  <c r="K436" i="18"/>
  <c r="AY435" i="18"/>
  <c r="AX435" i="18"/>
  <c r="AZ435" i="18" s="1"/>
  <c r="AW435" i="18"/>
  <c r="AT435" i="18"/>
  <c r="AS435" i="18"/>
  <c r="AO435" i="18" s="1"/>
  <c r="AE435" i="18"/>
  <c r="AC435" i="18" a="1"/>
  <c r="AC435" i="18" s="1"/>
  <c r="AB435" i="18" a="1"/>
  <c r="AB435" i="18" s="1"/>
  <c r="Z435" i="18"/>
  <c r="Y435" i="18"/>
  <c r="X435" i="18"/>
  <c r="W435" i="18"/>
  <c r="V435" i="18"/>
  <c r="U435" i="18"/>
  <c r="T435" i="18"/>
  <c r="S435" i="18"/>
  <c r="R435" i="18"/>
  <c r="Q435" i="18"/>
  <c r="O435" i="18"/>
  <c r="N435" i="18"/>
  <c r="N435" i="18" a="1"/>
  <c r="M435" i="18"/>
  <c r="L435" i="18"/>
  <c r="K435" i="18"/>
  <c r="AX434" i="18"/>
  <c r="AT434" i="18"/>
  <c r="AS434" i="18"/>
  <c r="AQ434" i="18" s="1"/>
  <c r="AR434" i="18"/>
  <c r="AP434" i="18"/>
  <c r="AO434" i="18"/>
  <c r="AN434" i="18"/>
  <c r="AL434" i="18"/>
  <c r="AE434" i="18"/>
  <c r="AC434" i="18" a="1"/>
  <c r="AC434" i="18" s="1"/>
  <c r="AB434" i="18" a="1"/>
  <c r="AB434" i="18" s="1"/>
  <c r="Z434" i="18"/>
  <c r="Y434" i="18"/>
  <c r="X434" i="18"/>
  <c r="W434" i="18"/>
  <c r="V434" i="18"/>
  <c r="U434" i="18"/>
  <c r="T434" i="18"/>
  <c r="S434" i="18"/>
  <c r="R434" i="18"/>
  <c r="Q434" i="18"/>
  <c r="O434" i="18"/>
  <c r="N434" i="18" a="1"/>
  <c r="N434" i="18" s="1"/>
  <c r="M434" i="18"/>
  <c r="L434" i="18"/>
  <c r="K434" i="18"/>
  <c r="BA433" i="18"/>
  <c r="AZ433" i="18"/>
  <c r="AY433" i="18"/>
  <c r="AX433" i="18"/>
  <c r="AW433" i="18"/>
  <c r="AV433" i="18"/>
  <c r="AU433" i="18"/>
  <c r="AT433" i="18"/>
  <c r="AS433" i="18"/>
  <c r="AI433" i="18"/>
  <c r="AE433" i="18"/>
  <c r="AC433" i="18" a="1"/>
  <c r="AC433" i="18" s="1"/>
  <c r="AB433" i="18" a="1"/>
  <c r="AB433" i="18" s="1"/>
  <c r="Z433" i="18"/>
  <c r="Y433" i="18"/>
  <c r="X433" i="18"/>
  <c r="W433" i="18"/>
  <c r="V433" i="18"/>
  <c r="U433" i="18"/>
  <c r="T433" i="18"/>
  <c r="S433" i="18"/>
  <c r="R433" i="18"/>
  <c r="Q433" i="18"/>
  <c r="O433" i="18"/>
  <c r="N433" i="18" a="1"/>
  <c r="N433" i="18" s="1"/>
  <c r="M433" i="18"/>
  <c r="L433" i="18"/>
  <c r="K433" i="18"/>
  <c r="AZ432" i="18"/>
  <c r="AX432" i="18"/>
  <c r="AY432" i="18" s="1"/>
  <c r="AV432" i="18"/>
  <c r="AS432" i="18"/>
  <c r="AK432" i="18"/>
  <c r="AH432" i="18"/>
  <c r="AG432" i="18"/>
  <c r="AF432" i="18"/>
  <c r="AE432" i="18"/>
  <c r="AI432" i="18" s="1"/>
  <c r="AC432" i="18" a="1"/>
  <c r="AC432" i="18" s="1"/>
  <c r="AB432" i="18" a="1"/>
  <c r="AB432" i="18" s="1"/>
  <c r="Z432" i="18"/>
  <c r="Y432" i="18"/>
  <c r="X432" i="18"/>
  <c r="W432" i="18"/>
  <c r="V432" i="18"/>
  <c r="U432" i="18"/>
  <c r="T432" i="18"/>
  <c r="S432" i="18"/>
  <c r="R432" i="18"/>
  <c r="Q432" i="18"/>
  <c r="O432" i="18"/>
  <c r="N432" i="18" a="1"/>
  <c r="N432" i="18" s="1"/>
  <c r="M432" i="18"/>
  <c r="L432" i="18"/>
  <c r="K432" i="18"/>
  <c r="AY431" i="18"/>
  <c r="AX431" i="18"/>
  <c r="AZ431" i="18" s="1"/>
  <c r="AW431" i="18"/>
  <c r="AT431" i="18"/>
  <c r="AS431" i="18"/>
  <c r="AO431" i="18"/>
  <c r="AG431" i="18"/>
  <c r="AE431" i="18"/>
  <c r="AJ431" i="18" s="1"/>
  <c r="AC431" i="18" a="1"/>
  <c r="AC431" i="18" s="1"/>
  <c r="AB431" i="18" a="1"/>
  <c r="AB431" i="18" s="1"/>
  <c r="Z431" i="18"/>
  <c r="Y431" i="18"/>
  <c r="X431" i="18"/>
  <c r="W431" i="18"/>
  <c r="V431" i="18"/>
  <c r="U431" i="18"/>
  <c r="T431" i="18"/>
  <c r="S431" i="18"/>
  <c r="R431" i="18"/>
  <c r="Q431" i="18"/>
  <c r="O431" i="18"/>
  <c r="N431" i="18" a="1"/>
  <c r="N431" i="18" s="1"/>
  <c r="M431" i="18"/>
  <c r="L431" i="18"/>
  <c r="K431" i="18"/>
  <c r="AX430" i="18"/>
  <c r="AT430" i="18" s="1"/>
  <c r="AS430" i="18"/>
  <c r="AQ430" i="18" s="1"/>
  <c r="AR430" i="18"/>
  <c r="AP430" i="18"/>
  <c r="AO430" i="18"/>
  <c r="AN430" i="18"/>
  <c r="AL430" i="18"/>
  <c r="AE430" i="18"/>
  <c r="AC430" i="18" a="1"/>
  <c r="AC430" i="18" s="1"/>
  <c r="AB430" i="18" a="1"/>
  <c r="AB430" i="18" s="1"/>
  <c r="Z430" i="18"/>
  <c r="Y430" i="18"/>
  <c r="X430" i="18"/>
  <c r="W430" i="18"/>
  <c r="V430" i="18"/>
  <c r="U430" i="18"/>
  <c r="T430" i="18"/>
  <c r="S430" i="18"/>
  <c r="R430" i="18"/>
  <c r="Q430" i="18"/>
  <c r="O430" i="18"/>
  <c r="N430" i="18" a="1"/>
  <c r="N430" i="18" s="1"/>
  <c r="M430" i="18"/>
  <c r="L430" i="18"/>
  <c r="K430" i="18"/>
  <c r="BA429" i="18"/>
  <c r="AZ429" i="18"/>
  <c r="AY429" i="18"/>
  <c r="AX429" i="18"/>
  <c r="AW429" i="18"/>
  <c r="AV429" i="18"/>
  <c r="AU429" i="18"/>
  <c r="AT429" i="18"/>
  <c r="AS429" i="18"/>
  <c r="AE429" i="18"/>
  <c r="AC429" i="18" a="1"/>
  <c r="AC429" i="18" s="1"/>
  <c r="AB429" i="18" a="1"/>
  <c r="AB429" i="18" s="1"/>
  <c r="Z429" i="18"/>
  <c r="Y429" i="18"/>
  <c r="X429" i="18"/>
  <c r="W429" i="18"/>
  <c r="V429" i="18"/>
  <c r="U429" i="18"/>
  <c r="T429" i="18"/>
  <c r="S429" i="18"/>
  <c r="R429" i="18"/>
  <c r="Q429" i="18"/>
  <c r="O429" i="18"/>
  <c r="N429" i="18"/>
  <c r="N429" i="18" a="1"/>
  <c r="M429" i="18"/>
  <c r="L429" i="18"/>
  <c r="K429" i="18"/>
  <c r="AX428" i="18"/>
  <c r="AS428" i="18"/>
  <c r="AQ428" i="18" s="1"/>
  <c r="AR428" i="18"/>
  <c r="AP428" i="18"/>
  <c r="AO428" i="18"/>
  <c r="AN428" i="18"/>
  <c r="AL428" i="18"/>
  <c r="AG428" i="18"/>
  <c r="AE428" i="18"/>
  <c r="AI428" i="18" s="1"/>
  <c r="AC428" i="18" a="1"/>
  <c r="AC428" i="18" s="1"/>
  <c r="AB428" i="18" a="1"/>
  <c r="AB428" i="18" s="1"/>
  <c r="Z428" i="18"/>
  <c r="Y428" i="18"/>
  <c r="X428" i="18"/>
  <c r="W428" i="18"/>
  <c r="V428" i="18"/>
  <c r="U428" i="18"/>
  <c r="T428" i="18"/>
  <c r="S428" i="18"/>
  <c r="R428" i="18"/>
  <c r="Q428" i="18"/>
  <c r="O428" i="18"/>
  <c r="N428" i="18" a="1"/>
  <c r="N428" i="18" s="1"/>
  <c r="M428" i="18"/>
  <c r="L428" i="18"/>
  <c r="K428" i="18"/>
  <c r="BA427" i="18"/>
  <c r="AY427" i="18"/>
  <c r="AX427" i="18"/>
  <c r="AZ427" i="18" s="1"/>
  <c r="AW427" i="18"/>
  <c r="AU427" i="18"/>
  <c r="AT427" i="18"/>
  <c r="AS427" i="18"/>
  <c r="AO427" i="18" s="1"/>
  <c r="AG427" i="18"/>
  <c r="AE427" i="18"/>
  <c r="AJ427" i="18" s="1"/>
  <c r="AC427" i="18" a="1"/>
  <c r="AC427" i="18" s="1"/>
  <c r="AB427" i="18" a="1"/>
  <c r="AB427" i="18" s="1"/>
  <c r="Z427" i="18"/>
  <c r="Y427" i="18"/>
  <c r="X427" i="18"/>
  <c r="W427" i="18"/>
  <c r="V427" i="18"/>
  <c r="U427" i="18"/>
  <c r="T427" i="18"/>
  <c r="S427" i="18"/>
  <c r="R427" i="18"/>
  <c r="Q427" i="18"/>
  <c r="O427" i="18"/>
  <c r="N427" i="18" a="1"/>
  <c r="N427" i="18" s="1"/>
  <c r="M427" i="18"/>
  <c r="L427" i="18"/>
  <c r="K427" i="18"/>
  <c r="AX426" i="18"/>
  <c r="AT426" i="18" s="1"/>
  <c r="AS426" i="18"/>
  <c r="AQ426" i="18" s="1"/>
  <c r="AP426" i="18"/>
  <c r="AN426" i="18"/>
  <c r="AK426" i="18"/>
  <c r="AH426" i="18"/>
  <c r="AF426" i="18"/>
  <c r="AE426" i="18"/>
  <c r="AI426" i="18" s="1"/>
  <c r="AC426" i="18" a="1"/>
  <c r="AC426" i="18" s="1"/>
  <c r="AB426" i="18" a="1"/>
  <c r="AB426" i="18" s="1"/>
  <c r="Z426" i="18"/>
  <c r="Y426" i="18"/>
  <c r="X426" i="18"/>
  <c r="W426" i="18"/>
  <c r="V426" i="18"/>
  <c r="U426" i="18"/>
  <c r="T426" i="18"/>
  <c r="S426" i="18"/>
  <c r="R426" i="18"/>
  <c r="Q426" i="18"/>
  <c r="O426" i="18"/>
  <c r="N426" i="18" a="1"/>
  <c r="N426" i="18" s="1"/>
  <c r="M426" i="18"/>
  <c r="L426" i="18"/>
  <c r="K426" i="18"/>
  <c r="BA425" i="18"/>
  <c r="AY425" i="18"/>
  <c r="AX425" i="18"/>
  <c r="AZ425" i="18" s="1"/>
  <c r="AW425" i="18"/>
  <c r="AU425" i="18"/>
  <c r="AT425" i="18"/>
  <c r="AS425" i="18"/>
  <c r="AP425" i="18" s="1"/>
  <c r="AQ425" i="18"/>
  <c r="AO425" i="18"/>
  <c r="AM425" i="18"/>
  <c r="AE425" i="18"/>
  <c r="AI425" i="18" s="1"/>
  <c r="AC425" i="18" a="1"/>
  <c r="AC425" i="18" s="1"/>
  <c r="AB425" i="18" a="1"/>
  <c r="AB425" i="18" s="1"/>
  <c r="Z425" i="18"/>
  <c r="Y425" i="18"/>
  <c r="X425" i="18"/>
  <c r="W425" i="18"/>
  <c r="V425" i="18"/>
  <c r="U425" i="18"/>
  <c r="T425" i="18"/>
  <c r="S425" i="18"/>
  <c r="R425" i="18"/>
  <c r="Q425" i="18"/>
  <c r="O425" i="18"/>
  <c r="N425" i="18" a="1"/>
  <c r="N425" i="18" s="1"/>
  <c r="M425" i="18"/>
  <c r="L425" i="18"/>
  <c r="K425" i="18"/>
  <c r="AX424" i="18"/>
  <c r="AS424" i="18"/>
  <c r="AR424" i="18"/>
  <c r="AQ424" i="18"/>
  <c r="AP424" i="18"/>
  <c r="AO424" i="18"/>
  <c r="AN424" i="18"/>
  <c r="AM424" i="18"/>
  <c r="AL424" i="18"/>
  <c r="AH424" i="18"/>
  <c r="AE424" i="18"/>
  <c r="AI424" i="18" s="1"/>
  <c r="AC424" i="18" a="1"/>
  <c r="AC424" i="18" s="1"/>
  <c r="AB424" i="18" a="1"/>
  <c r="AB424" i="18" s="1"/>
  <c r="Z424" i="18"/>
  <c r="Y424" i="18"/>
  <c r="X424" i="18"/>
  <c r="W424" i="18"/>
  <c r="V424" i="18"/>
  <c r="U424" i="18"/>
  <c r="T424" i="18"/>
  <c r="S424" i="18"/>
  <c r="R424" i="18"/>
  <c r="Q424" i="18"/>
  <c r="O424" i="18"/>
  <c r="N424" i="18" a="1"/>
  <c r="N424" i="18" s="1"/>
  <c r="M424" i="18"/>
  <c r="L424" i="18"/>
  <c r="K424" i="18"/>
  <c r="BA423" i="18"/>
  <c r="AY423" i="18"/>
  <c r="AX423" i="18"/>
  <c r="AZ423" i="18" s="1"/>
  <c r="AW423" i="18"/>
  <c r="AU423" i="18"/>
  <c r="AT423" i="18"/>
  <c r="AS423" i="18"/>
  <c r="AO423" i="18" s="1"/>
  <c r="AK423" i="18"/>
  <c r="AE423" i="18"/>
  <c r="AJ423" i="18" s="1"/>
  <c r="AC423" i="18" a="1"/>
  <c r="AC423" i="18" s="1"/>
  <c r="AB423" i="18" a="1"/>
  <c r="AB423" i="18" s="1"/>
  <c r="Z423" i="18"/>
  <c r="Y423" i="18"/>
  <c r="X423" i="18"/>
  <c r="W423" i="18"/>
  <c r="V423" i="18"/>
  <c r="U423" i="18"/>
  <c r="T423" i="18"/>
  <c r="S423" i="18"/>
  <c r="R423" i="18"/>
  <c r="Q423" i="18"/>
  <c r="O423" i="18"/>
  <c r="N423" i="18" a="1"/>
  <c r="N423" i="18" s="1"/>
  <c r="M423" i="18"/>
  <c r="L423" i="18"/>
  <c r="K423" i="18"/>
  <c r="AX422" i="18"/>
  <c r="AT422" i="18" s="1"/>
  <c r="AS422" i="18"/>
  <c r="AQ422" i="18" s="1"/>
  <c r="AP422" i="18"/>
  <c r="AN422" i="18"/>
  <c r="AK422" i="18"/>
  <c r="AH422" i="18"/>
  <c r="AF422" i="18"/>
  <c r="AE422" i="18"/>
  <c r="AI422" i="18" s="1"/>
  <c r="AC422" i="18" a="1"/>
  <c r="AC422" i="18" s="1"/>
  <c r="AB422" i="18" a="1"/>
  <c r="AB422" i="18" s="1"/>
  <c r="Z422" i="18"/>
  <c r="Y422" i="18"/>
  <c r="X422" i="18"/>
  <c r="W422" i="18"/>
  <c r="V422" i="18"/>
  <c r="U422" i="18"/>
  <c r="T422" i="18"/>
  <c r="S422" i="18"/>
  <c r="R422" i="18"/>
  <c r="Q422" i="18"/>
  <c r="O422" i="18"/>
  <c r="N422" i="18" a="1"/>
  <c r="N422" i="18" s="1"/>
  <c r="M422" i="18"/>
  <c r="L422" i="18"/>
  <c r="K422" i="18"/>
  <c r="BA421" i="18"/>
  <c r="AY421" i="18"/>
  <c r="AX421" i="18"/>
  <c r="AZ421" i="18" s="1"/>
  <c r="AW421" i="18"/>
  <c r="AU421" i="18"/>
  <c r="AT421" i="18"/>
  <c r="AS421" i="18"/>
  <c r="AP421" i="18" s="1"/>
  <c r="AQ421" i="18"/>
  <c r="AO421" i="18"/>
  <c r="AM421" i="18"/>
  <c r="AE421" i="18"/>
  <c r="AC421" i="18" a="1"/>
  <c r="AC421" i="18" s="1"/>
  <c r="AB421" i="18" a="1"/>
  <c r="AB421" i="18" s="1"/>
  <c r="Z421" i="18"/>
  <c r="Y421" i="18"/>
  <c r="X421" i="18"/>
  <c r="W421" i="18"/>
  <c r="V421" i="18"/>
  <c r="U421" i="18"/>
  <c r="T421" i="18"/>
  <c r="S421" i="18"/>
  <c r="R421" i="18"/>
  <c r="Q421" i="18"/>
  <c r="O421" i="18"/>
  <c r="N421" i="18" a="1"/>
  <c r="N421" i="18" s="1"/>
  <c r="M421" i="18"/>
  <c r="L421" i="18"/>
  <c r="K421" i="18"/>
  <c r="AX420" i="18"/>
  <c r="AV420" i="18" s="1"/>
  <c r="AS420" i="18"/>
  <c r="AO420" i="18"/>
  <c r="AJ420" i="18"/>
  <c r="AH420" i="18"/>
  <c r="AF420" i="18"/>
  <c r="AE420" i="18"/>
  <c r="AI420" i="18" s="1"/>
  <c r="AC420" i="18" a="1"/>
  <c r="AC420" i="18" s="1"/>
  <c r="AB420" i="18" a="1"/>
  <c r="AB420" i="18" s="1"/>
  <c r="Z420" i="18"/>
  <c r="Y420" i="18"/>
  <c r="X420" i="18"/>
  <c r="W420" i="18"/>
  <c r="V420" i="18"/>
  <c r="U420" i="18"/>
  <c r="T420" i="18"/>
  <c r="S420" i="18"/>
  <c r="R420" i="18"/>
  <c r="Q420" i="18"/>
  <c r="O420" i="18"/>
  <c r="N420" i="18" a="1"/>
  <c r="N420" i="18" s="1"/>
  <c r="M420" i="18"/>
  <c r="L420" i="18"/>
  <c r="K420" i="18"/>
  <c r="AZ419" i="18"/>
  <c r="AX419" i="18"/>
  <c r="BA419" i="18" s="1"/>
  <c r="AV419" i="18"/>
  <c r="AT419" i="18"/>
  <c r="AS419" i="18"/>
  <c r="AK419" i="18"/>
  <c r="AI419" i="18"/>
  <c r="AG419" i="18"/>
  <c r="AE419" i="18"/>
  <c r="AC419" i="18" a="1"/>
  <c r="AC419" i="18" s="1"/>
  <c r="AB419" i="18" a="1"/>
  <c r="AB419" i="18" s="1"/>
  <c r="Z419" i="18"/>
  <c r="Y419" i="18"/>
  <c r="X419" i="18"/>
  <c r="W419" i="18"/>
  <c r="V419" i="18"/>
  <c r="U419" i="18"/>
  <c r="T419" i="18"/>
  <c r="S419" i="18"/>
  <c r="R419" i="18"/>
  <c r="Q419" i="18"/>
  <c r="O419" i="18"/>
  <c r="N419" i="18" a="1"/>
  <c r="N419" i="18" s="1"/>
  <c r="M419" i="18"/>
  <c r="L419" i="18"/>
  <c r="K419" i="18"/>
  <c r="AZ418" i="18"/>
  <c r="AX418" i="18"/>
  <c r="AV418" i="18"/>
  <c r="AT418" i="18"/>
  <c r="AS418" i="18"/>
  <c r="AQ418" i="18" s="1"/>
  <c r="AP418" i="18"/>
  <c r="AN418" i="18"/>
  <c r="AK418" i="18"/>
  <c r="AH418" i="18"/>
  <c r="AF418" i="18"/>
  <c r="AE418" i="18"/>
  <c r="AI418" i="18" s="1"/>
  <c r="AC418" i="18" a="1"/>
  <c r="AC418" i="18" s="1"/>
  <c r="AB418" i="18" a="1"/>
  <c r="AB418" i="18" s="1"/>
  <c r="Z418" i="18"/>
  <c r="Y418" i="18"/>
  <c r="X418" i="18"/>
  <c r="W418" i="18"/>
  <c r="V418" i="18"/>
  <c r="U418" i="18"/>
  <c r="T418" i="18"/>
  <c r="S418" i="18"/>
  <c r="R418" i="18"/>
  <c r="Q418" i="18"/>
  <c r="O418" i="18"/>
  <c r="N418" i="18" a="1"/>
  <c r="N418" i="18" s="1"/>
  <c r="M418" i="18"/>
  <c r="L418" i="18"/>
  <c r="K418" i="18"/>
  <c r="BA417" i="18"/>
  <c r="AY417" i="18"/>
  <c r="AX417" i="18"/>
  <c r="AZ417" i="18" s="1"/>
  <c r="AW417" i="18"/>
  <c r="AU417" i="18"/>
  <c r="AT417" i="18"/>
  <c r="AS417" i="18"/>
  <c r="AQ417" i="18"/>
  <c r="AO417" i="18"/>
  <c r="AM417" i="18"/>
  <c r="AE417" i="18"/>
  <c r="AC417" i="18" a="1"/>
  <c r="AC417" i="18" s="1"/>
  <c r="AB417" i="18" a="1"/>
  <c r="AB417" i="18" s="1"/>
  <c r="Z417" i="18"/>
  <c r="Y417" i="18"/>
  <c r="X417" i="18"/>
  <c r="W417" i="18"/>
  <c r="V417" i="18"/>
  <c r="U417" i="18"/>
  <c r="T417" i="18"/>
  <c r="S417" i="18"/>
  <c r="R417" i="18"/>
  <c r="Q417" i="18"/>
  <c r="O417" i="18"/>
  <c r="N417" i="18" a="1"/>
  <c r="N417" i="18" s="1"/>
  <c r="M417" i="18"/>
  <c r="L417" i="18"/>
  <c r="K417" i="18"/>
  <c r="AX416" i="18"/>
  <c r="AV416" i="18" s="1"/>
  <c r="AT416" i="18"/>
  <c r="AS416" i="18"/>
  <c r="AQ416" i="18" s="1"/>
  <c r="AR416" i="18"/>
  <c r="AP416" i="18"/>
  <c r="AO416" i="18"/>
  <c r="AN416" i="18"/>
  <c r="AL416" i="18"/>
  <c r="AE416" i="18"/>
  <c r="AC416" i="18" a="1"/>
  <c r="AC416" i="18" s="1"/>
  <c r="AB416" i="18" a="1"/>
  <c r="AB416" i="18" s="1"/>
  <c r="Z416" i="18"/>
  <c r="Y416" i="18"/>
  <c r="X416" i="18"/>
  <c r="W416" i="18"/>
  <c r="V416" i="18"/>
  <c r="U416" i="18"/>
  <c r="T416" i="18"/>
  <c r="S416" i="18"/>
  <c r="R416" i="18"/>
  <c r="Q416" i="18"/>
  <c r="O416" i="18"/>
  <c r="N416" i="18" a="1"/>
  <c r="N416" i="18" s="1"/>
  <c r="M416" i="18"/>
  <c r="L416" i="18"/>
  <c r="K416" i="18"/>
  <c r="BA415" i="18"/>
  <c r="AZ415" i="18"/>
  <c r="AY415" i="18"/>
  <c r="AX415" i="18"/>
  <c r="AW415" i="18"/>
  <c r="AV415" i="18"/>
  <c r="AU415" i="18"/>
  <c r="AT415" i="18"/>
  <c r="AS415" i="18"/>
  <c r="AE415" i="18"/>
  <c r="AC415" i="18" a="1"/>
  <c r="AC415" i="18" s="1"/>
  <c r="AB415" i="18" a="1"/>
  <c r="AB415" i="18" s="1"/>
  <c r="Z415" i="18"/>
  <c r="Y415" i="18"/>
  <c r="X415" i="18"/>
  <c r="W415" i="18"/>
  <c r="V415" i="18"/>
  <c r="U415" i="18"/>
  <c r="T415" i="18"/>
  <c r="S415" i="18"/>
  <c r="R415" i="18"/>
  <c r="Q415" i="18"/>
  <c r="O415" i="18"/>
  <c r="N415" i="18" a="1"/>
  <c r="N415" i="18" s="1"/>
  <c r="M415" i="18"/>
  <c r="L415" i="18"/>
  <c r="K415" i="18"/>
  <c r="AX414" i="18"/>
  <c r="AS414" i="18"/>
  <c r="AQ414" i="18" s="1"/>
  <c r="AR414" i="18"/>
  <c r="AP414" i="18"/>
  <c r="AO414" i="18"/>
  <c r="AN414" i="18"/>
  <c r="AL414" i="18"/>
  <c r="AG414" i="18"/>
  <c r="AE414" i="18"/>
  <c r="AI414" i="18" s="1"/>
  <c r="AC414" i="18" a="1"/>
  <c r="AC414" i="18" s="1"/>
  <c r="AB414" i="18" a="1"/>
  <c r="AB414" i="18" s="1"/>
  <c r="Z414" i="18"/>
  <c r="Y414" i="18"/>
  <c r="X414" i="18"/>
  <c r="W414" i="18"/>
  <c r="V414" i="18"/>
  <c r="U414" i="18"/>
  <c r="T414" i="18"/>
  <c r="S414" i="18"/>
  <c r="R414" i="18"/>
  <c r="Q414" i="18"/>
  <c r="O414" i="18"/>
  <c r="N414" i="18" a="1"/>
  <c r="N414" i="18" s="1"/>
  <c r="M414" i="18"/>
  <c r="L414" i="18"/>
  <c r="K414" i="18"/>
  <c r="AX413" i="18"/>
  <c r="AS413" i="18"/>
  <c r="AI413" i="18"/>
  <c r="AE413" i="18"/>
  <c r="AK413" i="18" s="1"/>
  <c r="AC413" i="18" a="1"/>
  <c r="AC413" i="18" s="1"/>
  <c r="AB413" i="18" a="1"/>
  <c r="AB413" i="18" s="1"/>
  <c r="Z413" i="18"/>
  <c r="Y413" i="18"/>
  <c r="X413" i="18"/>
  <c r="W413" i="18"/>
  <c r="V413" i="18"/>
  <c r="U413" i="18"/>
  <c r="T413" i="18"/>
  <c r="S413" i="18"/>
  <c r="R413" i="18"/>
  <c r="Q413" i="18"/>
  <c r="O413" i="18"/>
  <c r="N413" i="18" a="1"/>
  <c r="N413" i="18" s="1"/>
  <c r="M413" i="18"/>
  <c r="L413" i="18"/>
  <c r="K413" i="18"/>
  <c r="AX412" i="18"/>
  <c r="AS412" i="18"/>
  <c r="AR412" i="18" s="1"/>
  <c r="AQ412" i="18"/>
  <c r="AO412" i="18"/>
  <c r="AM412" i="18"/>
  <c r="AJ412" i="18"/>
  <c r="AF412" i="18"/>
  <c r="AE412" i="18"/>
  <c r="AI412" i="18" s="1"/>
  <c r="AC412" i="18" a="1"/>
  <c r="AC412" i="18" s="1"/>
  <c r="AB412" i="18" a="1"/>
  <c r="AB412" i="18" s="1"/>
  <c r="Z412" i="18"/>
  <c r="Y412" i="18"/>
  <c r="X412" i="18"/>
  <c r="W412" i="18"/>
  <c r="V412" i="18"/>
  <c r="U412" i="18"/>
  <c r="T412" i="18"/>
  <c r="S412" i="18"/>
  <c r="R412" i="18"/>
  <c r="Q412" i="18"/>
  <c r="O412" i="18"/>
  <c r="N412" i="18" a="1"/>
  <c r="N412" i="18" s="1"/>
  <c r="M412" i="18"/>
  <c r="L412" i="18"/>
  <c r="K412" i="18"/>
  <c r="AX411" i="18"/>
  <c r="AT411" i="18" s="1"/>
  <c r="AS411" i="18"/>
  <c r="AK411" i="18"/>
  <c r="AG411" i="18"/>
  <c r="AE411" i="18"/>
  <c r="AI411" i="18" s="1"/>
  <c r="AC411" i="18" a="1"/>
  <c r="AC411" i="18" s="1"/>
  <c r="AB411" i="18" a="1"/>
  <c r="AB411" i="18" s="1"/>
  <c r="Z411" i="18"/>
  <c r="Y411" i="18"/>
  <c r="X411" i="18"/>
  <c r="W411" i="18"/>
  <c r="V411" i="18"/>
  <c r="U411" i="18"/>
  <c r="T411" i="18"/>
  <c r="S411" i="18"/>
  <c r="R411" i="18"/>
  <c r="Q411" i="18"/>
  <c r="O411" i="18"/>
  <c r="N411" i="18" a="1"/>
  <c r="N411" i="18" s="1"/>
  <c r="M411" i="18"/>
  <c r="L411" i="18"/>
  <c r="K411" i="18"/>
  <c r="AZ410" i="18"/>
  <c r="AX410" i="18"/>
  <c r="AT410" i="18" s="1"/>
  <c r="AV410" i="18"/>
  <c r="AS410" i="18"/>
  <c r="AN410" i="18" s="1"/>
  <c r="AK410" i="18"/>
  <c r="AH410" i="18"/>
  <c r="AG410" i="18"/>
  <c r="AF410" i="18"/>
  <c r="AE410" i="18"/>
  <c r="AI410" i="18" s="1"/>
  <c r="AC410" i="18" a="1"/>
  <c r="AC410" i="18" s="1"/>
  <c r="AB410" i="18" a="1"/>
  <c r="AB410" i="18" s="1"/>
  <c r="Z410" i="18"/>
  <c r="Y410" i="18"/>
  <c r="X410" i="18"/>
  <c r="W410" i="18"/>
  <c r="V410" i="18"/>
  <c r="U410" i="18"/>
  <c r="T410" i="18"/>
  <c r="S410" i="18"/>
  <c r="R410" i="18"/>
  <c r="Q410" i="18"/>
  <c r="O410" i="18"/>
  <c r="N410" i="18" a="1"/>
  <c r="N410" i="18" s="1"/>
  <c r="M410" i="18"/>
  <c r="L410" i="18"/>
  <c r="K410" i="18"/>
  <c r="AY409" i="18"/>
  <c r="AX409" i="18"/>
  <c r="AZ409" i="18" s="1"/>
  <c r="AW409" i="18"/>
  <c r="AT409" i="18"/>
  <c r="AS409" i="18"/>
  <c r="AO409" i="18" s="1"/>
  <c r="AQ409" i="18"/>
  <c r="AM409" i="18"/>
  <c r="AE409" i="18"/>
  <c r="AK409" i="18" s="1"/>
  <c r="AC409" i="18" a="1"/>
  <c r="AC409" i="18" s="1"/>
  <c r="AB409" i="18" a="1"/>
  <c r="AB409" i="18" s="1"/>
  <c r="Z409" i="18"/>
  <c r="Y409" i="18"/>
  <c r="X409" i="18"/>
  <c r="W409" i="18"/>
  <c r="V409" i="18"/>
  <c r="U409" i="18"/>
  <c r="T409" i="18"/>
  <c r="S409" i="18"/>
  <c r="R409" i="18"/>
  <c r="Q409" i="18"/>
  <c r="O409" i="18"/>
  <c r="N409" i="18" a="1"/>
  <c r="N409" i="18" s="1"/>
  <c r="M409" i="18"/>
  <c r="L409" i="18"/>
  <c r="K409" i="18"/>
  <c r="AX408" i="18"/>
  <c r="AV408" i="18" s="1"/>
  <c r="AT408" i="18"/>
  <c r="AS408" i="18"/>
  <c r="AR408" i="18"/>
  <c r="AQ408" i="18"/>
  <c r="AP408" i="18"/>
  <c r="AO408" i="18"/>
  <c r="AN408" i="18"/>
  <c r="AM408" i="18"/>
  <c r="AL408" i="18"/>
  <c r="AH408" i="18"/>
  <c r="AE408" i="18"/>
  <c r="AI408" i="18" s="1"/>
  <c r="AC408" i="18" a="1"/>
  <c r="AC408" i="18" s="1"/>
  <c r="AB408" i="18" a="1"/>
  <c r="AB408" i="18" s="1"/>
  <c r="Z408" i="18"/>
  <c r="Y408" i="18"/>
  <c r="X408" i="18"/>
  <c r="W408" i="18"/>
  <c r="V408" i="18"/>
  <c r="U408" i="18"/>
  <c r="T408" i="18"/>
  <c r="S408" i="18"/>
  <c r="R408" i="18"/>
  <c r="Q408" i="18"/>
  <c r="O408" i="18"/>
  <c r="N408" i="18" a="1"/>
  <c r="N408" i="18" s="1"/>
  <c r="M408" i="18"/>
  <c r="L408" i="18"/>
  <c r="K408" i="18"/>
  <c r="BA407" i="18"/>
  <c r="AY407" i="18"/>
  <c r="AX407" i="18"/>
  <c r="AZ407" i="18" s="1"/>
  <c r="AW407" i="18"/>
  <c r="AU407" i="18"/>
  <c r="AT407" i="18"/>
  <c r="AS407" i="18"/>
  <c r="AI407" i="18"/>
  <c r="AE407" i="18"/>
  <c r="AK407" i="18" s="1"/>
  <c r="AC407" i="18" a="1"/>
  <c r="AC407" i="18" s="1"/>
  <c r="AB407" i="18" a="1"/>
  <c r="AB407" i="18" s="1"/>
  <c r="Z407" i="18"/>
  <c r="Y407" i="18"/>
  <c r="X407" i="18"/>
  <c r="W407" i="18"/>
  <c r="V407" i="18"/>
  <c r="U407" i="18"/>
  <c r="T407" i="18"/>
  <c r="S407" i="18"/>
  <c r="R407" i="18"/>
  <c r="Q407" i="18"/>
  <c r="O407" i="18"/>
  <c r="N407" i="18" a="1"/>
  <c r="N407" i="18" s="1"/>
  <c r="M407" i="18"/>
  <c r="L407" i="18"/>
  <c r="K407" i="18"/>
  <c r="AX406" i="18"/>
  <c r="AV406" i="18" s="1"/>
  <c r="AT406" i="18"/>
  <c r="AS406" i="18"/>
  <c r="AQ406" i="18" s="1"/>
  <c r="AR406" i="18"/>
  <c r="AO406" i="18"/>
  <c r="AN406" i="18"/>
  <c r="AL406" i="18"/>
  <c r="AJ406" i="18"/>
  <c r="AE406" i="18"/>
  <c r="AC406" i="18" a="1"/>
  <c r="AC406" i="18" s="1"/>
  <c r="AB406" i="18" a="1"/>
  <c r="AB406" i="18" s="1"/>
  <c r="Z406" i="18"/>
  <c r="Y406" i="18"/>
  <c r="X406" i="18"/>
  <c r="W406" i="18"/>
  <c r="V406" i="18"/>
  <c r="U406" i="18"/>
  <c r="T406" i="18"/>
  <c r="S406" i="18"/>
  <c r="R406" i="18"/>
  <c r="Q406" i="18"/>
  <c r="O406" i="18"/>
  <c r="N406" i="18" a="1"/>
  <c r="N406" i="18" s="1"/>
  <c r="M406" i="18"/>
  <c r="L406" i="18"/>
  <c r="K406" i="18"/>
  <c r="BA405" i="18"/>
  <c r="AX405" i="18"/>
  <c r="AZ405" i="18" s="1"/>
  <c r="AU405" i="18"/>
  <c r="AS405" i="18"/>
  <c r="AQ405" i="18" s="1"/>
  <c r="AO405" i="18"/>
  <c r="AI405" i="18"/>
  <c r="AE405" i="18"/>
  <c r="AK405" i="18" s="1"/>
  <c r="AC405" i="18" a="1"/>
  <c r="AC405" i="18" s="1"/>
  <c r="AB405" i="18" a="1"/>
  <c r="AB405" i="18" s="1"/>
  <c r="Z405" i="18"/>
  <c r="Y405" i="18"/>
  <c r="X405" i="18"/>
  <c r="W405" i="18"/>
  <c r="V405" i="18"/>
  <c r="U405" i="18"/>
  <c r="T405" i="18"/>
  <c r="S405" i="18"/>
  <c r="R405" i="18"/>
  <c r="Q405" i="18"/>
  <c r="O405" i="18"/>
  <c r="N405" i="18" a="1"/>
  <c r="N405" i="18" s="1"/>
  <c r="M405" i="18"/>
  <c r="L405" i="18"/>
  <c r="K405" i="18"/>
  <c r="AX404" i="18"/>
  <c r="AV404" i="18" s="1"/>
  <c r="AS404" i="18"/>
  <c r="AO404" i="18" s="1"/>
  <c r="AJ404" i="18"/>
  <c r="AH404" i="18"/>
  <c r="AF404" i="18"/>
  <c r="AE404" i="18"/>
  <c r="AI404" i="18" s="1"/>
  <c r="AC404" i="18" a="1"/>
  <c r="AC404" i="18" s="1"/>
  <c r="AB404" i="18" a="1"/>
  <c r="AB404" i="18" s="1"/>
  <c r="Z404" i="18"/>
  <c r="Y404" i="18"/>
  <c r="X404" i="18"/>
  <c r="W404" i="18"/>
  <c r="V404" i="18"/>
  <c r="U404" i="18"/>
  <c r="T404" i="18"/>
  <c r="S404" i="18"/>
  <c r="R404" i="18"/>
  <c r="Q404" i="18"/>
  <c r="O404" i="18"/>
  <c r="N404" i="18" a="1"/>
  <c r="N404" i="18" s="1"/>
  <c r="M404" i="18"/>
  <c r="L404" i="18"/>
  <c r="K404" i="18"/>
  <c r="AZ403" i="18"/>
  <c r="AX403" i="18"/>
  <c r="BA403" i="18" s="1"/>
  <c r="AV403" i="18"/>
  <c r="AT403" i="18"/>
  <c r="AS403" i="18"/>
  <c r="AK403" i="18"/>
  <c r="AE403" i="18"/>
  <c r="AG403" i="18" s="1"/>
  <c r="AC403" i="18" a="1"/>
  <c r="AC403" i="18" s="1"/>
  <c r="AB403" i="18" a="1"/>
  <c r="AB403" i="18" s="1"/>
  <c r="Z403" i="18"/>
  <c r="Y403" i="18"/>
  <c r="X403" i="18"/>
  <c r="W403" i="18"/>
  <c r="V403" i="18"/>
  <c r="U403" i="18"/>
  <c r="T403" i="18"/>
  <c r="S403" i="18"/>
  <c r="R403" i="18"/>
  <c r="Q403" i="18"/>
  <c r="O403" i="18"/>
  <c r="N403" i="18" a="1"/>
  <c r="N403" i="18" s="1"/>
  <c r="M403" i="18"/>
  <c r="L403" i="18"/>
  <c r="K403" i="18"/>
  <c r="AX402" i="18"/>
  <c r="AV402" i="18" s="1"/>
  <c r="AS402" i="18"/>
  <c r="AN402" i="18"/>
  <c r="AK402" i="18"/>
  <c r="AH402" i="18"/>
  <c r="AG402" i="18"/>
  <c r="AF402" i="18"/>
  <c r="AE402" i="18"/>
  <c r="AI402" i="18" s="1"/>
  <c r="AC402" i="18" a="1"/>
  <c r="AC402" i="18" s="1"/>
  <c r="AB402" i="18" a="1"/>
  <c r="AB402" i="18" s="1"/>
  <c r="Z402" i="18"/>
  <c r="Y402" i="18"/>
  <c r="X402" i="18"/>
  <c r="W402" i="18"/>
  <c r="V402" i="18"/>
  <c r="U402" i="18"/>
  <c r="T402" i="18"/>
  <c r="S402" i="18"/>
  <c r="R402" i="18"/>
  <c r="Q402" i="18"/>
  <c r="O402" i="18"/>
  <c r="N402" i="18" a="1"/>
  <c r="N402" i="18" s="1"/>
  <c r="M402" i="18"/>
  <c r="L402" i="18"/>
  <c r="K402" i="18"/>
  <c r="AY401" i="18"/>
  <c r="AX401" i="18"/>
  <c r="AZ401" i="18" s="1"/>
  <c r="AW401" i="18"/>
  <c r="AT401" i="18"/>
  <c r="AS401" i="18"/>
  <c r="AM401" i="18" s="1"/>
  <c r="AQ401" i="18"/>
  <c r="AI401" i="18"/>
  <c r="AE401" i="18"/>
  <c r="AK401" i="18" s="1"/>
  <c r="AC401" i="18" a="1"/>
  <c r="AC401" i="18" s="1"/>
  <c r="AB401" i="18" a="1"/>
  <c r="AB401" i="18" s="1"/>
  <c r="Z401" i="18"/>
  <c r="Y401" i="18"/>
  <c r="X401" i="18"/>
  <c r="W401" i="18"/>
  <c r="V401" i="18"/>
  <c r="U401" i="18"/>
  <c r="T401" i="18"/>
  <c r="S401" i="18"/>
  <c r="R401" i="18"/>
  <c r="Q401" i="18"/>
  <c r="O401" i="18"/>
  <c r="N401" i="18" a="1"/>
  <c r="N401" i="18" s="1"/>
  <c r="M401" i="18"/>
  <c r="L401" i="18"/>
  <c r="K401" i="18"/>
  <c r="AX400" i="18"/>
  <c r="AS400" i="18"/>
  <c r="AR400" i="18" s="1"/>
  <c r="AQ400" i="18"/>
  <c r="AO400" i="18"/>
  <c r="AM400" i="18"/>
  <c r="AJ400" i="18"/>
  <c r="AF400" i="18"/>
  <c r="AE400" i="18"/>
  <c r="AI400" i="18" s="1"/>
  <c r="AC400" i="18" a="1"/>
  <c r="AC400" i="18" s="1"/>
  <c r="AB400" i="18" a="1"/>
  <c r="AB400" i="18" s="1"/>
  <c r="Z400" i="18"/>
  <c r="Y400" i="18"/>
  <c r="X400" i="18"/>
  <c r="W400" i="18"/>
  <c r="V400" i="18"/>
  <c r="U400" i="18"/>
  <c r="T400" i="18"/>
  <c r="S400" i="18"/>
  <c r="R400" i="18"/>
  <c r="Q400" i="18"/>
  <c r="O400" i="18"/>
  <c r="N400" i="18" a="1"/>
  <c r="N400" i="18" s="1"/>
  <c r="M400" i="18"/>
  <c r="L400" i="18"/>
  <c r="K400" i="18"/>
  <c r="AX399" i="18"/>
  <c r="AT399" i="18" s="1"/>
  <c r="AS399" i="18"/>
  <c r="AE399" i="18"/>
  <c r="AC399" i="18" a="1"/>
  <c r="AC399" i="18" s="1"/>
  <c r="AB399" i="18" a="1"/>
  <c r="AB399" i="18" s="1"/>
  <c r="Z399" i="18"/>
  <c r="Y399" i="18"/>
  <c r="X399" i="18"/>
  <c r="W399" i="18"/>
  <c r="V399" i="18"/>
  <c r="U399" i="18"/>
  <c r="T399" i="18"/>
  <c r="S399" i="18"/>
  <c r="R399" i="18"/>
  <c r="Q399" i="18"/>
  <c r="O399" i="18"/>
  <c r="N399" i="18" a="1"/>
  <c r="N399" i="18" s="1"/>
  <c r="M399" i="18"/>
  <c r="L399" i="18"/>
  <c r="K399" i="18"/>
  <c r="AX398" i="18"/>
  <c r="AS398" i="18"/>
  <c r="AQ398" i="18" s="1"/>
  <c r="AP398" i="18"/>
  <c r="AN398" i="18"/>
  <c r="AK398" i="18"/>
  <c r="AH398" i="18"/>
  <c r="AF398" i="18"/>
  <c r="AE398" i="18"/>
  <c r="AI398" i="18" s="1"/>
  <c r="AC398" i="18" a="1"/>
  <c r="AC398" i="18" s="1"/>
  <c r="AB398" i="18" a="1"/>
  <c r="AB398" i="18" s="1"/>
  <c r="Z398" i="18"/>
  <c r="Y398" i="18"/>
  <c r="X398" i="18"/>
  <c r="W398" i="18"/>
  <c r="V398" i="18"/>
  <c r="U398" i="18"/>
  <c r="T398" i="18"/>
  <c r="S398" i="18"/>
  <c r="R398" i="18"/>
  <c r="Q398" i="18"/>
  <c r="O398" i="18"/>
  <c r="N398" i="18" a="1"/>
  <c r="N398" i="18" s="1"/>
  <c r="M398" i="18"/>
  <c r="L398" i="18"/>
  <c r="K398" i="18"/>
  <c r="BA397" i="18"/>
  <c r="AY397" i="18"/>
  <c r="AX397" i="18"/>
  <c r="AZ397" i="18" s="1"/>
  <c r="AW397" i="18"/>
  <c r="AU397" i="18"/>
  <c r="AT397" i="18"/>
  <c r="AS397" i="18"/>
  <c r="AQ397" i="18"/>
  <c r="AM397" i="18"/>
  <c r="AI397" i="18"/>
  <c r="AE397" i="18"/>
  <c r="AK397" i="18" s="1"/>
  <c r="AC397" i="18" a="1"/>
  <c r="AC397" i="18" s="1"/>
  <c r="AB397" i="18" a="1"/>
  <c r="AB397" i="18" s="1"/>
  <c r="Z397" i="18"/>
  <c r="Y397" i="18"/>
  <c r="X397" i="18"/>
  <c r="W397" i="18"/>
  <c r="V397" i="18"/>
  <c r="U397" i="18"/>
  <c r="T397" i="18"/>
  <c r="S397" i="18"/>
  <c r="R397" i="18"/>
  <c r="Q397" i="18"/>
  <c r="O397" i="18"/>
  <c r="N397" i="18" a="1"/>
  <c r="N397" i="18" s="1"/>
  <c r="M397" i="18"/>
  <c r="L397" i="18"/>
  <c r="K397" i="18"/>
  <c r="AX396" i="18"/>
  <c r="AV396" i="18" s="1"/>
  <c r="AS396" i="18"/>
  <c r="AO396" i="18" s="1"/>
  <c r="AJ396" i="18"/>
  <c r="AH396" i="18"/>
  <c r="AF396" i="18"/>
  <c r="AE396" i="18"/>
  <c r="AI396" i="18" s="1"/>
  <c r="AC396" i="18" a="1"/>
  <c r="AC396" i="18" s="1"/>
  <c r="AB396" i="18" a="1"/>
  <c r="AB396" i="18" s="1"/>
  <c r="Z396" i="18"/>
  <c r="Y396" i="18"/>
  <c r="X396" i="18"/>
  <c r="W396" i="18"/>
  <c r="V396" i="18"/>
  <c r="U396" i="18"/>
  <c r="T396" i="18"/>
  <c r="S396" i="18"/>
  <c r="R396" i="18"/>
  <c r="Q396" i="18"/>
  <c r="O396" i="18"/>
  <c r="N396" i="18" a="1"/>
  <c r="N396" i="18" s="1"/>
  <c r="M396" i="18"/>
  <c r="L396" i="18"/>
  <c r="K396" i="18"/>
  <c r="AZ395" i="18"/>
  <c r="AX395" i="18"/>
  <c r="BA395" i="18" s="1"/>
  <c r="AV395" i="18"/>
  <c r="AT395" i="18"/>
  <c r="AS395" i="18"/>
  <c r="AK395" i="18"/>
  <c r="AE395" i="18"/>
  <c r="AG395" i="18" s="1"/>
  <c r="AC395" i="18" a="1"/>
  <c r="AC395" i="18" s="1"/>
  <c r="AB395" i="18" a="1"/>
  <c r="AB395" i="18" s="1"/>
  <c r="Z395" i="18"/>
  <c r="Y395" i="18"/>
  <c r="X395" i="18"/>
  <c r="W395" i="18"/>
  <c r="V395" i="18"/>
  <c r="U395" i="18"/>
  <c r="T395" i="18"/>
  <c r="S395" i="18"/>
  <c r="R395" i="18"/>
  <c r="Q395" i="18"/>
  <c r="O395" i="18"/>
  <c r="N395" i="18" a="1"/>
  <c r="N395" i="18" s="1"/>
  <c r="M395" i="18"/>
  <c r="L395" i="18"/>
  <c r="K395" i="18"/>
  <c r="AX394" i="18"/>
  <c r="AV394" i="18" s="1"/>
  <c r="AS394" i="18"/>
  <c r="AJ394" i="18"/>
  <c r="AE394" i="18"/>
  <c r="AC394" i="18" a="1"/>
  <c r="AC394" i="18" s="1"/>
  <c r="AB394" i="18" a="1"/>
  <c r="AB394" i="18" s="1"/>
  <c r="Z394" i="18"/>
  <c r="Y394" i="18"/>
  <c r="X394" i="18"/>
  <c r="W394" i="18"/>
  <c r="V394" i="18"/>
  <c r="U394" i="18"/>
  <c r="T394" i="18"/>
  <c r="S394" i="18"/>
  <c r="R394" i="18"/>
  <c r="Q394" i="18"/>
  <c r="O394" i="18"/>
  <c r="N394" i="18"/>
  <c r="N394" i="18" a="1"/>
  <c r="M394" i="18"/>
  <c r="L394" i="18"/>
  <c r="K394" i="18"/>
  <c r="AY393" i="18"/>
  <c r="AX393" i="18"/>
  <c r="BA393" i="18" s="1"/>
  <c r="AW393" i="18"/>
  <c r="AU393" i="18"/>
  <c r="AT393" i="18"/>
  <c r="AS393" i="18"/>
  <c r="AQ393" i="18"/>
  <c r="AP393" i="18"/>
  <c r="AO393" i="18"/>
  <c r="AM393" i="18"/>
  <c r="AL393" i="18"/>
  <c r="AG393" i="18"/>
  <c r="AE393" i="18"/>
  <c r="AI393" i="18" s="1"/>
  <c r="AC393" i="18" a="1"/>
  <c r="AC393" i="18" s="1"/>
  <c r="AB393" i="18" a="1"/>
  <c r="AB393" i="18" s="1"/>
  <c r="Z393" i="18"/>
  <c r="Y393" i="18"/>
  <c r="X393" i="18"/>
  <c r="W393" i="18"/>
  <c r="V393" i="18"/>
  <c r="U393" i="18"/>
  <c r="T393" i="18"/>
  <c r="S393" i="18"/>
  <c r="R393" i="18"/>
  <c r="Q393" i="18"/>
  <c r="O393" i="18"/>
  <c r="N393" i="18"/>
  <c r="N393" i="18" a="1"/>
  <c r="M393" i="18"/>
  <c r="L393" i="18"/>
  <c r="K393" i="18"/>
  <c r="AX392" i="18"/>
  <c r="AS392" i="18"/>
  <c r="AR392" i="18" s="1"/>
  <c r="AQ392" i="18"/>
  <c r="AO392" i="18"/>
  <c r="AM392" i="18"/>
  <c r="AE392" i="18"/>
  <c r="AC392" i="18" a="1"/>
  <c r="AC392" i="18" s="1"/>
  <c r="AB392" i="18" a="1"/>
  <c r="AB392" i="18" s="1"/>
  <c r="Z392" i="18"/>
  <c r="Y392" i="18"/>
  <c r="X392" i="18"/>
  <c r="W392" i="18"/>
  <c r="V392" i="18"/>
  <c r="U392" i="18"/>
  <c r="T392" i="18"/>
  <c r="S392" i="18"/>
  <c r="R392" i="18"/>
  <c r="Q392" i="18"/>
  <c r="O392" i="18"/>
  <c r="N392" i="18" a="1"/>
  <c r="N392" i="18" s="1"/>
  <c r="M392" i="18"/>
  <c r="L392" i="18"/>
  <c r="K392" i="18"/>
  <c r="BA391" i="18"/>
  <c r="AY391" i="18"/>
  <c r="AX391" i="18"/>
  <c r="AZ391" i="18" s="1"/>
  <c r="AW391" i="18"/>
  <c r="AU391" i="18"/>
  <c r="AT391" i="18"/>
  <c r="AS391" i="18"/>
  <c r="AP391" i="18" s="1"/>
  <c r="AO391" i="18"/>
  <c r="AE391" i="18"/>
  <c r="AC391" i="18" a="1"/>
  <c r="AC391" i="18" s="1"/>
  <c r="AB391" i="18" a="1"/>
  <c r="AB391" i="18" s="1"/>
  <c r="Z391" i="18"/>
  <c r="Y391" i="18"/>
  <c r="X391" i="18"/>
  <c r="W391" i="18"/>
  <c r="V391" i="18"/>
  <c r="U391" i="18"/>
  <c r="T391" i="18"/>
  <c r="S391" i="18"/>
  <c r="R391" i="18"/>
  <c r="Q391" i="18"/>
  <c r="O391" i="18"/>
  <c r="N391" i="18" a="1"/>
  <c r="N391" i="18" s="1"/>
  <c r="M391" i="18"/>
  <c r="L391" i="18"/>
  <c r="K391" i="18"/>
  <c r="AX390" i="18"/>
  <c r="AY390" i="18" s="1"/>
  <c r="AT390" i="18"/>
  <c r="AS390" i="18"/>
  <c r="AQ390" i="18" s="1"/>
  <c r="AR390" i="18"/>
  <c r="AO390" i="18"/>
  <c r="AN390" i="18"/>
  <c r="AL390" i="18"/>
  <c r="AJ390" i="18"/>
  <c r="AE390" i="18"/>
  <c r="AC390" i="18" a="1"/>
  <c r="AC390" i="18" s="1"/>
  <c r="AB390" i="18" a="1"/>
  <c r="AB390" i="18" s="1"/>
  <c r="Z390" i="18"/>
  <c r="Y390" i="18"/>
  <c r="X390" i="18"/>
  <c r="W390" i="18"/>
  <c r="V390" i="18"/>
  <c r="U390" i="18"/>
  <c r="T390" i="18"/>
  <c r="S390" i="18"/>
  <c r="R390" i="18"/>
  <c r="Q390" i="18"/>
  <c r="O390" i="18"/>
  <c r="N390" i="18" a="1"/>
  <c r="N390" i="18" s="1"/>
  <c r="M390" i="18"/>
  <c r="L390" i="18"/>
  <c r="K390" i="18"/>
  <c r="BA389" i="18"/>
  <c r="AX389" i="18"/>
  <c r="AZ389" i="18" s="1"/>
  <c r="AU389" i="18"/>
  <c r="AS389" i="18"/>
  <c r="AO389" i="18" s="1"/>
  <c r="AK389" i="18"/>
  <c r="AE389" i="18"/>
  <c r="AJ389" i="18" s="1"/>
  <c r="AC389" i="18" a="1"/>
  <c r="AC389" i="18" s="1"/>
  <c r="AB389" i="18" a="1"/>
  <c r="AB389" i="18" s="1"/>
  <c r="Z389" i="18"/>
  <c r="Y389" i="18"/>
  <c r="X389" i="18"/>
  <c r="W389" i="18"/>
  <c r="V389" i="18"/>
  <c r="U389" i="18"/>
  <c r="T389" i="18"/>
  <c r="S389" i="18"/>
  <c r="R389" i="18"/>
  <c r="Q389" i="18"/>
  <c r="O389" i="18"/>
  <c r="N389" i="18" a="1"/>
  <c r="N389" i="18" s="1"/>
  <c r="M389" i="18"/>
  <c r="L389" i="18"/>
  <c r="K389" i="18"/>
  <c r="AX388" i="18"/>
  <c r="AT388" i="18"/>
  <c r="AS388" i="18"/>
  <c r="AR388" i="18"/>
  <c r="AQ388" i="18"/>
  <c r="AP388" i="18"/>
  <c r="AO388" i="18"/>
  <c r="AN388" i="18"/>
  <c r="AM388" i="18"/>
  <c r="AL388" i="18"/>
  <c r="AH388" i="18"/>
  <c r="AE388" i="18"/>
  <c r="AK388" i="18" s="1"/>
  <c r="AC388" i="18" a="1"/>
  <c r="AC388" i="18" s="1"/>
  <c r="AB388" i="18" a="1"/>
  <c r="AB388" i="18" s="1"/>
  <c r="Z388" i="18"/>
  <c r="Y388" i="18"/>
  <c r="X388" i="18"/>
  <c r="W388" i="18"/>
  <c r="V388" i="18"/>
  <c r="U388" i="18"/>
  <c r="T388" i="18"/>
  <c r="S388" i="18"/>
  <c r="R388" i="18"/>
  <c r="Q388" i="18"/>
  <c r="O388" i="18"/>
  <c r="N388" i="18" a="1"/>
  <c r="N388" i="18" s="1"/>
  <c r="M388" i="18"/>
  <c r="L388" i="18"/>
  <c r="K388" i="18"/>
  <c r="BA387" i="18"/>
  <c r="AZ387" i="18"/>
  <c r="AY387" i="18"/>
  <c r="AX387" i="18"/>
  <c r="AW387" i="18"/>
  <c r="AV387" i="18"/>
  <c r="AU387" i="18"/>
  <c r="AT387" i="18"/>
  <c r="AS387" i="18"/>
  <c r="AP387" i="18" s="1"/>
  <c r="AO387" i="18"/>
  <c r="AE387" i="18"/>
  <c r="AC387" i="18" a="1"/>
  <c r="AC387" i="18" s="1"/>
  <c r="AB387" i="18" a="1"/>
  <c r="AB387" i="18" s="1"/>
  <c r="Z387" i="18"/>
  <c r="Y387" i="18"/>
  <c r="X387" i="18"/>
  <c r="W387" i="18"/>
  <c r="V387" i="18"/>
  <c r="U387" i="18"/>
  <c r="T387" i="18"/>
  <c r="S387" i="18"/>
  <c r="R387" i="18"/>
  <c r="Q387" i="18"/>
  <c r="O387" i="18"/>
  <c r="N387" i="18" a="1"/>
  <c r="N387" i="18" s="1"/>
  <c r="M387" i="18"/>
  <c r="L387" i="18"/>
  <c r="K387" i="18"/>
  <c r="AX386" i="18"/>
  <c r="AY386" i="18" s="1"/>
  <c r="AT386" i="18"/>
  <c r="AS386" i="18"/>
  <c r="AQ386" i="18" s="1"/>
  <c r="AR386" i="18"/>
  <c r="AP386" i="18"/>
  <c r="AO386" i="18"/>
  <c r="AN386" i="18"/>
  <c r="AL386" i="18"/>
  <c r="AE386" i="18"/>
  <c r="AJ386" i="18" s="1"/>
  <c r="AC386" i="18" a="1"/>
  <c r="AC386" i="18" s="1"/>
  <c r="AB386" i="18" a="1"/>
  <c r="AB386" i="18" s="1"/>
  <c r="Z386" i="18"/>
  <c r="Y386" i="18"/>
  <c r="X386" i="18"/>
  <c r="W386" i="18"/>
  <c r="V386" i="18"/>
  <c r="U386" i="18"/>
  <c r="T386" i="18"/>
  <c r="S386" i="18"/>
  <c r="R386" i="18"/>
  <c r="Q386" i="18"/>
  <c r="O386" i="18"/>
  <c r="N386" i="18" a="1"/>
  <c r="N386" i="18" s="1"/>
  <c r="M386" i="18"/>
  <c r="L386" i="18"/>
  <c r="K386" i="18"/>
  <c r="BA385" i="18"/>
  <c r="AX385" i="18"/>
  <c r="AZ385" i="18" s="1"/>
  <c r="AU385" i="18"/>
  <c r="AS385" i="18"/>
  <c r="AG385" i="18"/>
  <c r="AE385" i="18"/>
  <c r="AJ385" i="18" s="1"/>
  <c r="AC385" i="18" a="1"/>
  <c r="AC385" i="18" s="1"/>
  <c r="AB385" i="18" a="1"/>
  <c r="AB385" i="18" s="1"/>
  <c r="Z385" i="18"/>
  <c r="Y385" i="18"/>
  <c r="X385" i="18"/>
  <c r="W385" i="18"/>
  <c r="V385" i="18"/>
  <c r="U385" i="18"/>
  <c r="T385" i="18"/>
  <c r="S385" i="18"/>
  <c r="R385" i="18"/>
  <c r="Q385" i="18"/>
  <c r="O385" i="18"/>
  <c r="N385" i="18" a="1"/>
  <c r="N385" i="18" s="1"/>
  <c r="M385" i="18"/>
  <c r="L385" i="18"/>
  <c r="K385" i="18"/>
  <c r="AX384" i="18"/>
  <c r="AT384" i="18" s="1"/>
  <c r="AS384" i="18"/>
  <c r="AQ384" i="18" s="1"/>
  <c r="AP384" i="18"/>
  <c r="AN384" i="18"/>
  <c r="AL384" i="18"/>
  <c r="AE384" i="18"/>
  <c r="AC384" i="18" a="1"/>
  <c r="AC384" i="18" s="1"/>
  <c r="AB384" i="18" a="1"/>
  <c r="AB384" i="18" s="1"/>
  <c r="Z384" i="18"/>
  <c r="Y384" i="18"/>
  <c r="X384" i="18"/>
  <c r="W384" i="18"/>
  <c r="V384" i="18"/>
  <c r="U384" i="18"/>
  <c r="T384" i="18"/>
  <c r="S384" i="18"/>
  <c r="R384" i="18"/>
  <c r="Q384" i="18"/>
  <c r="O384" i="18"/>
  <c r="N384" i="18" a="1"/>
  <c r="N384" i="18" s="1"/>
  <c r="M384" i="18"/>
  <c r="L384" i="18"/>
  <c r="K384" i="18"/>
  <c r="BA383" i="18"/>
  <c r="AX383" i="18"/>
  <c r="AZ383" i="18" s="1"/>
  <c r="AU383" i="18"/>
  <c r="AS383" i="18"/>
  <c r="AP383" i="18" s="1"/>
  <c r="AO383" i="18"/>
  <c r="AE383" i="18"/>
  <c r="AC383" i="18" a="1"/>
  <c r="AC383" i="18" s="1"/>
  <c r="AB383" i="18" a="1"/>
  <c r="AB383" i="18" s="1"/>
  <c r="Z383" i="18"/>
  <c r="Y383" i="18"/>
  <c r="X383" i="18"/>
  <c r="W383" i="18"/>
  <c r="V383" i="18"/>
  <c r="U383" i="18"/>
  <c r="T383" i="18"/>
  <c r="S383" i="18"/>
  <c r="R383" i="18"/>
  <c r="Q383" i="18"/>
  <c r="O383" i="18"/>
  <c r="N383" i="18" a="1"/>
  <c r="N383" i="18" s="1"/>
  <c r="M383" i="18"/>
  <c r="L383" i="18"/>
  <c r="K383" i="18"/>
  <c r="AX382" i="18"/>
  <c r="AY382" i="18" s="1"/>
  <c r="AT382" i="18"/>
  <c r="AS382" i="18"/>
  <c r="AQ382" i="18" s="1"/>
  <c r="AR382" i="18"/>
  <c r="AO382" i="18"/>
  <c r="AN382" i="18"/>
  <c r="AM382" i="18"/>
  <c r="AJ382" i="18"/>
  <c r="AH382" i="18"/>
  <c r="AF382" i="18"/>
  <c r="AE382" i="18"/>
  <c r="AI382" i="18" s="1"/>
  <c r="AC382" i="18" a="1"/>
  <c r="AC382" i="18" s="1"/>
  <c r="AB382" i="18" a="1"/>
  <c r="AB382" i="18" s="1"/>
  <c r="Z382" i="18"/>
  <c r="Y382" i="18"/>
  <c r="X382" i="18"/>
  <c r="W382" i="18"/>
  <c r="V382" i="18"/>
  <c r="U382" i="18"/>
  <c r="T382" i="18"/>
  <c r="S382" i="18"/>
  <c r="R382" i="18"/>
  <c r="Q382" i="18"/>
  <c r="O382" i="18"/>
  <c r="N382" i="18" a="1"/>
  <c r="N382" i="18" s="1"/>
  <c r="M382" i="18"/>
  <c r="L382" i="18"/>
  <c r="K382" i="18"/>
  <c r="AY381" i="18"/>
  <c r="AX381" i="18"/>
  <c r="AZ381" i="18" s="1"/>
  <c r="AW381" i="18"/>
  <c r="AT381" i="18"/>
  <c r="AS381" i="18"/>
  <c r="AO381" i="18"/>
  <c r="AG381" i="18"/>
  <c r="AE381" i="18"/>
  <c r="AJ381" i="18" s="1"/>
  <c r="AC381" i="18" a="1"/>
  <c r="AC381" i="18" s="1"/>
  <c r="AB381" i="18" a="1"/>
  <c r="AB381" i="18" s="1"/>
  <c r="Z381" i="18"/>
  <c r="Y381" i="18"/>
  <c r="X381" i="18"/>
  <c r="W381" i="18"/>
  <c r="V381" i="18"/>
  <c r="U381" i="18"/>
  <c r="T381" i="18"/>
  <c r="S381" i="18"/>
  <c r="R381" i="18"/>
  <c r="Q381" i="18"/>
  <c r="O381" i="18"/>
  <c r="N381" i="18" a="1"/>
  <c r="N381" i="18" s="1"/>
  <c r="M381" i="18"/>
  <c r="L381" i="18"/>
  <c r="K381" i="18"/>
  <c r="AX380" i="18"/>
  <c r="AS380" i="18"/>
  <c r="AQ380" i="18" s="1"/>
  <c r="AR380" i="18"/>
  <c r="AO380" i="18"/>
  <c r="AN380" i="18"/>
  <c r="AL380" i="18"/>
  <c r="AJ380" i="18"/>
  <c r="AE380" i="18"/>
  <c r="AC380" i="18" a="1"/>
  <c r="AC380" i="18" s="1"/>
  <c r="AB380" i="18" a="1"/>
  <c r="AB380" i="18" s="1"/>
  <c r="Z380" i="18"/>
  <c r="Y380" i="18"/>
  <c r="X380" i="18"/>
  <c r="W380" i="18"/>
  <c r="V380" i="18"/>
  <c r="U380" i="18"/>
  <c r="T380" i="18"/>
  <c r="S380" i="18"/>
  <c r="R380" i="18"/>
  <c r="Q380" i="18"/>
  <c r="O380" i="18"/>
  <c r="N380" i="18" a="1"/>
  <c r="N380" i="18" s="1"/>
  <c r="M380" i="18"/>
  <c r="L380" i="18"/>
  <c r="K380" i="18"/>
  <c r="BA379" i="18"/>
  <c r="AX379" i="18"/>
  <c r="AZ379" i="18" s="1"/>
  <c r="AU379" i="18"/>
  <c r="AS379" i="18"/>
  <c r="AP379" i="18" s="1"/>
  <c r="AO379" i="18"/>
  <c r="AE379" i="18"/>
  <c r="AC379" i="18" a="1"/>
  <c r="AC379" i="18" s="1"/>
  <c r="AB379" i="18" a="1"/>
  <c r="AB379" i="18" s="1"/>
  <c r="Z379" i="18"/>
  <c r="Y379" i="18"/>
  <c r="X379" i="18"/>
  <c r="W379" i="18"/>
  <c r="V379" i="18"/>
  <c r="U379" i="18"/>
  <c r="T379" i="18"/>
  <c r="S379" i="18"/>
  <c r="R379" i="18"/>
  <c r="Q379" i="18"/>
  <c r="O379" i="18"/>
  <c r="N379" i="18"/>
  <c r="N379" i="18" a="1"/>
  <c r="M379" i="18"/>
  <c r="L379" i="18"/>
  <c r="K379" i="18"/>
  <c r="AX378" i="18"/>
  <c r="AY378" i="18" s="1"/>
  <c r="AT378" i="18"/>
  <c r="AS378" i="18"/>
  <c r="AQ378" i="18" s="1"/>
  <c r="AR378" i="18"/>
  <c r="AP378" i="18"/>
  <c r="AO378" i="18"/>
  <c r="AN378" i="18"/>
  <c r="AL378" i="18"/>
  <c r="AE378" i="18"/>
  <c r="AC378" i="18" a="1"/>
  <c r="AC378" i="18" s="1"/>
  <c r="AB378" i="18" a="1"/>
  <c r="AB378" i="18" s="1"/>
  <c r="Z378" i="18"/>
  <c r="Y378" i="18"/>
  <c r="X378" i="18"/>
  <c r="W378" i="18"/>
  <c r="V378" i="18"/>
  <c r="U378" i="18"/>
  <c r="T378" i="18"/>
  <c r="S378" i="18"/>
  <c r="R378" i="18"/>
  <c r="Q378" i="18"/>
  <c r="O378" i="18"/>
  <c r="N378" i="18" a="1"/>
  <c r="N378" i="18" s="1"/>
  <c r="M378" i="18"/>
  <c r="L378" i="18"/>
  <c r="K378" i="18"/>
  <c r="BA377" i="18"/>
  <c r="AZ377" i="18"/>
  <c r="AY377" i="18"/>
  <c r="AX377" i="18"/>
  <c r="AW377" i="18"/>
  <c r="AV377" i="18"/>
  <c r="AU377" i="18"/>
  <c r="AT377" i="18"/>
  <c r="AS377" i="18"/>
  <c r="AO377" i="18" s="1"/>
  <c r="AE377" i="18"/>
  <c r="AC377" i="18" a="1"/>
  <c r="AC377" i="18" s="1"/>
  <c r="AB377" i="18" a="1"/>
  <c r="AB377" i="18" s="1"/>
  <c r="Z377" i="18"/>
  <c r="Y377" i="18"/>
  <c r="X377" i="18"/>
  <c r="W377" i="18"/>
  <c r="V377" i="18"/>
  <c r="U377" i="18"/>
  <c r="T377" i="18"/>
  <c r="S377" i="18"/>
  <c r="R377" i="18"/>
  <c r="Q377" i="18"/>
  <c r="O377" i="18"/>
  <c r="N377" i="18" a="1"/>
  <c r="N377" i="18" s="1"/>
  <c r="M377" i="18"/>
  <c r="L377" i="18"/>
  <c r="K377" i="18"/>
  <c r="AX376" i="18"/>
  <c r="AT376" i="18"/>
  <c r="AS376" i="18"/>
  <c r="AQ376" i="18" s="1"/>
  <c r="AR376" i="18"/>
  <c r="AO376" i="18"/>
  <c r="AN376" i="18"/>
  <c r="AL376" i="18"/>
  <c r="AJ376" i="18"/>
  <c r="AE376" i="18"/>
  <c r="AC376" i="18" a="1"/>
  <c r="AC376" i="18" s="1"/>
  <c r="AB376" i="18" a="1"/>
  <c r="AB376" i="18" s="1"/>
  <c r="Z376" i="18"/>
  <c r="Y376" i="18"/>
  <c r="X376" i="18"/>
  <c r="W376" i="18"/>
  <c r="V376" i="18"/>
  <c r="U376" i="18"/>
  <c r="T376" i="18"/>
  <c r="S376" i="18"/>
  <c r="R376" i="18"/>
  <c r="Q376" i="18"/>
  <c r="O376" i="18"/>
  <c r="N376" i="18" a="1"/>
  <c r="N376" i="18" s="1"/>
  <c r="M376" i="18"/>
  <c r="L376" i="18"/>
  <c r="K376" i="18"/>
  <c r="BA375" i="18"/>
  <c r="AX375" i="18"/>
  <c r="AZ375" i="18" s="1"/>
  <c r="AU375" i="18"/>
  <c r="AS375" i="18"/>
  <c r="AP375" i="18" s="1"/>
  <c r="AO375" i="18"/>
  <c r="AI375" i="18"/>
  <c r="AE375" i="18"/>
  <c r="AC375" i="18" a="1"/>
  <c r="AC375" i="18" s="1"/>
  <c r="AB375" i="18" a="1"/>
  <c r="AB375" i="18" s="1"/>
  <c r="Z375" i="18"/>
  <c r="Y375" i="18"/>
  <c r="X375" i="18"/>
  <c r="W375" i="18"/>
  <c r="V375" i="18"/>
  <c r="U375" i="18"/>
  <c r="T375" i="18"/>
  <c r="S375" i="18"/>
  <c r="R375" i="18"/>
  <c r="Q375" i="18"/>
  <c r="O375" i="18"/>
  <c r="N375" i="18" a="1"/>
  <c r="N375" i="18" s="1"/>
  <c r="M375" i="18"/>
  <c r="L375" i="18"/>
  <c r="K375" i="18"/>
  <c r="AZ374" i="18"/>
  <c r="AX374" i="18"/>
  <c r="AY374" i="18" s="1"/>
  <c r="AV374" i="18"/>
  <c r="AS374" i="18"/>
  <c r="AR374" i="18" s="1"/>
  <c r="AQ374" i="18"/>
  <c r="AO374" i="18"/>
  <c r="AM374" i="18"/>
  <c r="AJ374" i="18"/>
  <c r="AH374" i="18"/>
  <c r="AF374" i="18"/>
  <c r="AE374" i="18"/>
  <c r="AI374" i="18" s="1"/>
  <c r="AC374" i="18" a="1"/>
  <c r="AC374" i="18" s="1"/>
  <c r="AB374" i="18" a="1"/>
  <c r="AB374" i="18" s="1"/>
  <c r="Z374" i="18"/>
  <c r="Y374" i="18"/>
  <c r="X374" i="18"/>
  <c r="W374" i="18"/>
  <c r="V374" i="18"/>
  <c r="U374" i="18"/>
  <c r="T374" i="18"/>
  <c r="S374" i="18"/>
  <c r="R374" i="18"/>
  <c r="Q374" i="18"/>
  <c r="O374" i="18"/>
  <c r="N374" i="18" a="1"/>
  <c r="N374" i="18" s="1"/>
  <c r="M374" i="18"/>
  <c r="L374" i="18"/>
  <c r="K374" i="18"/>
  <c r="AX373" i="18"/>
  <c r="AT373" i="18" s="1"/>
  <c r="AS373" i="18"/>
  <c r="AO373" i="18"/>
  <c r="AG373" i="18"/>
  <c r="AE373" i="18"/>
  <c r="AJ373" i="18" s="1"/>
  <c r="AC373" i="18" a="1"/>
  <c r="AC373" i="18" s="1"/>
  <c r="AB373" i="18" a="1"/>
  <c r="AB373" i="18" s="1"/>
  <c r="Z373" i="18"/>
  <c r="Y373" i="18"/>
  <c r="X373" i="18"/>
  <c r="W373" i="18"/>
  <c r="V373" i="18"/>
  <c r="U373" i="18"/>
  <c r="T373" i="18"/>
  <c r="S373" i="18"/>
  <c r="R373" i="18"/>
  <c r="Q373" i="18"/>
  <c r="O373" i="18"/>
  <c r="N373" i="18" a="1"/>
  <c r="N373" i="18" s="1"/>
  <c r="M373" i="18"/>
  <c r="L373" i="18"/>
  <c r="K373" i="18"/>
  <c r="AX372" i="18"/>
  <c r="AT372" i="18" s="1"/>
  <c r="AS372" i="18"/>
  <c r="AQ372" i="18" s="1"/>
  <c r="AP372" i="18"/>
  <c r="AN372" i="18"/>
  <c r="AK372" i="18"/>
  <c r="AH372" i="18"/>
  <c r="AF372" i="18"/>
  <c r="AE372" i="18"/>
  <c r="AI372" i="18" s="1"/>
  <c r="AC372" i="18" a="1"/>
  <c r="AC372" i="18" s="1"/>
  <c r="AB372" i="18" a="1"/>
  <c r="AB372" i="18" s="1"/>
  <c r="Z372" i="18"/>
  <c r="Y372" i="18"/>
  <c r="X372" i="18"/>
  <c r="W372" i="18"/>
  <c r="V372" i="18"/>
  <c r="U372" i="18"/>
  <c r="T372" i="18"/>
  <c r="S372" i="18"/>
  <c r="R372" i="18"/>
  <c r="Q372" i="18"/>
  <c r="O372" i="18"/>
  <c r="N372" i="18" a="1"/>
  <c r="N372" i="18" s="1"/>
  <c r="M372" i="18"/>
  <c r="L372" i="18"/>
  <c r="K372" i="18"/>
  <c r="BA371" i="18"/>
  <c r="AY371" i="18"/>
  <c r="AX371" i="18"/>
  <c r="AZ371" i="18" s="1"/>
  <c r="AW371" i="18"/>
  <c r="AU371" i="18"/>
  <c r="AT371" i="18"/>
  <c r="AS371" i="18"/>
  <c r="AP371" i="18" s="1"/>
  <c r="AQ371" i="18"/>
  <c r="AO371" i="18"/>
  <c r="AM371" i="18"/>
  <c r="AE371" i="18"/>
  <c r="AC371" i="18" a="1"/>
  <c r="AC371" i="18" s="1"/>
  <c r="AB371" i="18" a="1"/>
  <c r="AB371" i="18" s="1"/>
  <c r="Z371" i="18"/>
  <c r="Y371" i="18"/>
  <c r="X371" i="18"/>
  <c r="W371" i="18"/>
  <c r="V371" i="18"/>
  <c r="U371" i="18"/>
  <c r="T371" i="18"/>
  <c r="S371" i="18"/>
  <c r="R371" i="18"/>
  <c r="Q371" i="18"/>
  <c r="O371" i="18"/>
  <c r="N371" i="18" a="1"/>
  <c r="N371" i="18" s="1"/>
  <c r="M371" i="18"/>
  <c r="L371" i="18"/>
  <c r="K371" i="18"/>
  <c r="AZ370" i="18"/>
  <c r="AX370" i="18"/>
  <c r="AY370" i="18" s="1"/>
  <c r="AV370" i="18"/>
  <c r="AS370" i="18"/>
  <c r="AR370" i="18" s="1"/>
  <c r="AQ370" i="18"/>
  <c r="AO370" i="18"/>
  <c r="AM370" i="18"/>
  <c r="AJ370" i="18"/>
  <c r="AH370" i="18"/>
  <c r="AF370" i="18"/>
  <c r="AE370" i="18"/>
  <c r="AI370" i="18" s="1"/>
  <c r="AC370" i="18" a="1"/>
  <c r="AC370" i="18" s="1"/>
  <c r="AB370" i="18" a="1"/>
  <c r="AB370" i="18" s="1"/>
  <c r="Z370" i="18"/>
  <c r="Y370" i="18"/>
  <c r="X370" i="18"/>
  <c r="W370" i="18"/>
  <c r="V370" i="18"/>
  <c r="U370" i="18"/>
  <c r="T370" i="18"/>
  <c r="S370" i="18"/>
  <c r="R370" i="18"/>
  <c r="Q370" i="18"/>
  <c r="O370" i="18"/>
  <c r="N370" i="18" a="1"/>
  <c r="N370" i="18" s="1"/>
  <c r="M370" i="18"/>
  <c r="L370" i="18"/>
  <c r="K370" i="18"/>
  <c r="AX369" i="18"/>
  <c r="AT369" i="18" s="1"/>
  <c r="AS369" i="18"/>
  <c r="AE369" i="18"/>
  <c r="AC369" i="18" a="1"/>
  <c r="AC369" i="18" s="1"/>
  <c r="AB369" i="18" a="1"/>
  <c r="AB369" i="18" s="1"/>
  <c r="Z369" i="18"/>
  <c r="Y369" i="18"/>
  <c r="X369" i="18"/>
  <c r="W369" i="18"/>
  <c r="V369" i="18"/>
  <c r="U369" i="18"/>
  <c r="T369" i="18"/>
  <c r="S369" i="18"/>
  <c r="R369" i="18"/>
  <c r="Q369" i="18"/>
  <c r="O369" i="18"/>
  <c r="N369" i="18" a="1"/>
  <c r="N369" i="18" s="1"/>
  <c r="M369" i="18"/>
  <c r="L369" i="18"/>
  <c r="K369" i="18"/>
  <c r="AX368" i="18"/>
  <c r="AT368" i="18"/>
  <c r="AS368" i="18"/>
  <c r="AQ368" i="18" s="1"/>
  <c r="AR368" i="18"/>
  <c r="AP368" i="18"/>
  <c r="AO368" i="18"/>
  <c r="AN368" i="18"/>
  <c r="AL368" i="18"/>
  <c r="AJ368" i="18"/>
  <c r="AE368" i="18"/>
  <c r="AC368" i="18" a="1"/>
  <c r="AC368" i="18" s="1"/>
  <c r="AB368" i="18" a="1"/>
  <c r="AB368" i="18" s="1"/>
  <c r="Z368" i="18"/>
  <c r="Y368" i="18"/>
  <c r="X368" i="18"/>
  <c r="W368" i="18"/>
  <c r="V368" i="18"/>
  <c r="U368" i="18"/>
  <c r="T368" i="18"/>
  <c r="S368" i="18"/>
  <c r="R368" i="18"/>
  <c r="Q368" i="18"/>
  <c r="O368" i="18"/>
  <c r="N368" i="18" a="1"/>
  <c r="N368" i="18" s="1"/>
  <c r="M368" i="18"/>
  <c r="L368" i="18"/>
  <c r="K368" i="18"/>
  <c r="BA367" i="18"/>
  <c r="AX367" i="18"/>
  <c r="AZ367" i="18" s="1"/>
  <c r="AU367" i="18"/>
  <c r="AS367" i="18"/>
  <c r="AP367" i="18" s="1"/>
  <c r="AO367" i="18"/>
  <c r="AE367" i="18"/>
  <c r="AC367" i="18" a="1"/>
  <c r="AC367" i="18" s="1"/>
  <c r="AB367" i="18" a="1"/>
  <c r="AB367" i="18" s="1"/>
  <c r="Z367" i="18"/>
  <c r="Y367" i="18"/>
  <c r="X367" i="18"/>
  <c r="W367" i="18"/>
  <c r="V367" i="18"/>
  <c r="U367" i="18"/>
  <c r="T367" i="18"/>
  <c r="S367" i="18"/>
  <c r="R367" i="18"/>
  <c r="Q367" i="18"/>
  <c r="O367" i="18"/>
  <c r="N367" i="18"/>
  <c r="N367" i="18" a="1"/>
  <c r="M367" i="18"/>
  <c r="L367" i="18"/>
  <c r="K367" i="18"/>
  <c r="AX366" i="18"/>
  <c r="AY366" i="18" s="1"/>
  <c r="AT366" i="18"/>
  <c r="AS366" i="18"/>
  <c r="AQ366" i="18" s="1"/>
  <c r="AR366" i="18"/>
  <c r="AP366" i="18"/>
  <c r="AO366" i="18"/>
  <c r="AN366" i="18"/>
  <c r="AL366" i="18"/>
  <c r="AE366" i="18"/>
  <c r="AC366" i="18" a="1"/>
  <c r="AC366" i="18" s="1"/>
  <c r="AB366" i="18" a="1"/>
  <c r="AB366" i="18" s="1"/>
  <c r="Z366" i="18"/>
  <c r="Y366" i="18"/>
  <c r="X366" i="18"/>
  <c r="W366" i="18"/>
  <c r="V366" i="18"/>
  <c r="U366" i="18"/>
  <c r="T366" i="18"/>
  <c r="S366" i="18"/>
  <c r="R366" i="18"/>
  <c r="Q366" i="18"/>
  <c r="O366" i="18"/>
  <c r="N366" i="18" a="1"/>
  <c r="N366" i="18" s="1"/>
  <c r="M366" i="18"/>
  <c r="L366" i="18"/>
  <c r="K366" i="18"/>
  <c r="BA365" i="18"/>
  <c r="AZ365" i="18"/>
  <c r="AY365" i="18"/>
  <c r="AX365" i="18"/>
  <c r="AW365" i="18"/>
  <c r="AV365" i="18"/>
  <c r="AU365" i="18"/>
  <c r="AT365" i="18"/>
  <c r="AS365" i="18"/>
  <c r="AO365" i="18" s="1"/>
  <c r="AE365" i="18"/>
  <c r="AC365" i="18" a="1"/>
  <c r="AC365" i="18" s="1"/>
  <c r="AB365" i="18" a="1"/>
  <c r="AB365" i="18" s="1"/>
  <c r="Z365" i="18"/>
  <c r="Y365" i="18"/>
  <c r="X365" i="18"/>
  <c r="W365" i="18"/>
  <c r="V365" i="18"/>
  <c r="U365" i="18"/>
  <c r="T365" i="18"/>
  <c r="S365" i="18"/>
  <c r="R365" i="18"/>
  <c r="Q365" i="18"/>
  <c r="O365" i="18"/>
  <c r="N365" i="18"/>
  <c r="N365" i="18" a="1"/>
  <c r="M365" i="18"/>
  <c r="L365" i="18"/>
  <c r="K365" i="18"/>
  <c r="AX364" i="18"/>
  <c r="AS364" i="18"/>
  <c r="AN364" i="18" s="1"/>
  <c r="AK364" i="18"/>
  <c r="AH364" i="18"/>
  <c r="AF364" i="18"/>
  <c r="AE364" i="18"/>
  <c r="AI364" i="18" s="1"/>
  <c r="AC364" i="18" a="1"/>
  <c r="AC364" i="18" s="1"/>
  <c r="AB364" i="18" a="1"/>
  <c r="AB364" i="18" s="1"/>
  <c r="Z364" i="18"/>
  <c r="Y364" i="18"/>
  <c r="X364" i="18"/>
  <c r="W364" i="18"/>
  <c r="V364" i="18"/>
  <c r="U364" i="18"/>
  <c r="T364" i="18"/>
  <c r="S364" i="18"/>
  <c r="R364" i="18"/>
  <c r="Q364" i="18"/>
  <c r="O364" i="18"/>
  <c r="N364" i="18" a="1"/>
  <c r="N364" i="18" s="1"/>
  <c r="M364" i="18"/>
  <c r="L364" i="18"/>
  <c r="K364" i="18"/>
  <c r="BA363" i="18"/>
  <c r="AY363" i="18"/>
  <c r="AX363" i="18"/>
  <c r="AZ363" i="18" s="1"/>
  <c r="AW363" i="18"/>
  <c r="AU363" i="18"/>
  <c r="AT363" i="18"/>
  <c r="AS363" i="18"/>
  <c r="AP363" i="18" s="1"/>
  <c r="AQ363" i="18"/>
  <c r="AO363" i="18"/>
  <c r="AM363" i="18"/>
  <c r="AE363" i="18"/>
  <c r="AC363" i="18" a="1"/>
  <c r="AC363" i="18" s="1"/>
  <c r="AB363" i="18" a="1"/>
  <c r="AB363" i="18" s="1"/>
  <c r="Z363" i="18"/>
  <c r="Y363" i="18"/>
  <c r="X363" i="18"/>
  <c r="W363" i="18"/>
  <c r="V363" i="18"/>
  <c r="U363" i="18"/>
  <c r="T363" i="18"/>
  <c r="S363" i="18"/>
  <c r="R363" i="18"/>
  <c r="Q363" i="18"/>
  <c r="O363" i="18"/>
  <c r="N363" i="18" a="1"/>
  <c r="N363" i="18" s="1"/>
  <c r="M363" i="18"/>
  <c r="L363" i="18"/>
  <c r="K363" i="18"/>
  <c r="AZ362" i="18"/>
  <c r="AX362" i="18"/>
  <c r="AY362" i="18" s="1"/>
  <c r="AV362" i="18"/>
  <c r="AS362" i="18"/>
  <c r="AO362" i="18"/>
  <c r="AJ362" i="18"/>
  <c r="AH362" i="18"/>
  <c r="AF362" i="18"/>
  <c r="AE362" i="18"/>
  <c r="AI362" i="18" s="1"/>
  <c r="AC362" i="18" a="1"/>
  <c r="AC362" i="18" s="1"/>
  <c r="AB362" i="18" a="1"/>
  <c r="AB362" i="18" s="1"/>
  <c r="Z362" i="18"/>
  <c r="Y362" i="18"/>
  <c r="X362" i="18"/>
  <c r="W362" i="18"/>
  <c r="V362" i="18"/>
  <c r="U362" i="18"/>
  <c r="T362" i="18"/>
  <c r="S362" i="18"/>
  <c r="R362" i="18"/>
  <c r="Q362" i="18"/>
  <c r="O362" i="18"/>
  <c r="N362" i="18" a="1"/>
  <c r="N362" i="18" s="1"/>
  <c r="M362" i="18"/>
  <c r="L362" i="18"/>
  <c r="K362" i="18"/>
  <c r="AZ361" i="18"/>
  <c r="AX361" i="18"/>
  <c r="BA361" i="18" s="1"/>
  <c r="AV361" i="18"/>
  <c r="AT361" i="18"/>
  <c r="AS361" i="18"/>
  <c r="AO361" i="18"/>
  <c r="AG361" i="18"/>
  <c r="AE361" i="18"/>
  <c r="AJ361" i="18" s="1"/>
  <c r="AC361" i="18" a="1"/>
  <c r="AC361" i="18" s="1"/>
  <c r="AB361" i="18" a="1"/>
  <c r="AB361" i="18" s="1"/>
  <c r="Z361" i="18"/>
  <c r="Y361" i="18"/>
  <c r="X361" i="18"/>
  <c r="W361" i="18"/>
  <c r="V361" i="18"/>
  <c r="U361" i="18"/>
  <c r="T361" i="18"/>
  <c r="S361" i="18"/>
  <c r="R361" i="18"/>
  <c r="Q361" i="18"/>
  <c r="O361" i="18"/>
  <c r="N361" i="18" a="1"/>
  <c r="N361" i="18" s="1"/>
  <c r="M361" i="18"/>
  <c r="L361" i="18"/>
  <c r="K361" i="18"/>
  <c r="AX360" i="18"/>
  <c r="AT360" i="18" s="1"/>
  <c r="AS360" i="18"/>
  <c r="AN360" i="18" s="1"/>
  <c r="AK360" i="18"/>
  <c r="AH360" i="18"/>
  <c r="AF360" i="18"/>
  <c r="AE360" i="18"/>
  <c r="AI360" i="18" s="1"/>
  <c r="AC360" i="18" a="1"/>
  <c r="AC360" i="18" s="1"/>
  <c r="AB360" i="18" a="1"/>
  <c r="AB360" i="18" s="1"/>
  <c r="Z360" i="18"/>
  <c r="Y360" i="18"/>
  <c r="X360" i="18"/>
  <c r="W360" i="18"/>
  <c r="V360" i="18"/>
  <c r="U360" i="18"/>
  <c r="T360" i="18"/>
  <c r="S360" i="18"/>
  <c r="R360" i="18"/>
  <c r="Q360" i="18"/>
  <c r="O360" i="18"/>
  <c r="N360" i="18" a="1"/>
  <c r="N360" i="18" s="1"/>
  <c r="M360" i="18"/>
  <c r="L360" i="18"/>
  <c r="K360" i="18"/>
  <c r="AY359" i="18"/>
  <c r="AX359" i="18"/>
  <c r="AZ359" i="18" s="1"/>
  <c r="AW359" i="18"/>
  <c r="AT359" i="18"/>
  <c r="AS359" i="18"/>
  <c r="AP359" i="18" s="1"/>
  <c r="AQ359" i="18"/>
  <c r="AM359" i="18"/>
  <c r="AE359" i="18"/>
  <c r="AI359" i="18" s="1"/>
  <c r="AC359" i="18" a="1"/>
  <c r="AC359" i="18" s="1"/>
  <c r="AB359" i="18" a="1"/>
  <c r="AB359" i="18" s="1"/>
  <c r="Z359" i="18"/>
  <c r="Y359" i="18"/>
  <c r="X359" i="18"/>
  <c r="W359" i="18"/>
  <c r="V359" i="18"/>
  <c r="U359" i="18"/>
  <c r="T359" i="18"/>
  <c r="S359" i="18"/>
  <c r="R359" i="18"/>
  <c r="Q359" i="18"/>
  <c r="O359" i="18"/>
  <c r="N359" i="18" a="1"/>
  <c r="N359" i="18" s="1"/>
  <c r="M359" i="18"/>
  <c r="L359" i="18"/>
  <c r="K359" i="18"/>
  <c r="AX358" i="18"/>
  <c r="AY358" i="18" s="1"/>
  <c r="AT358" i="18"/>
  <c r="AS358" i="18"/>
  <c r="AQ358" i="18" s="1"/>
  <c r="AR358" i="18"/>
  <c r="AP358" i="18"/>
  <c r="AO358" i="18"/>
  <c r="AN358" i="18"/>
  <c r="AL358" i="18"/>
  <c r="AE358" i="18"/>
  <c r="AC358" i="18" a="1"/>
  <c r="AC358" i="18" s="1"/>
  <c r="AB358" i="18" a="1"/>
  <c r="AB358" i="18" s="1"/>
  <c r="Z358" i="18"/>
  <c r="Y358" i="18"/>
  <c r="X358" i="18"/>
  <c r="W358" i="18"/>
  <c r="V358" i="18"/>
  <c r="U358" i="18"/>
  <c r="T358" i="18"/>
  <c r="S358" i="18"/>
  <c r="R358" i="18"/>
  <c r="Q358" i="18"/>
  <c r="O358" i="18"/>
  <c r="N358" i="18" a="1"/>
  <c r="N358" i="18" s="1"/>
  <c r="M358" i="18"/>
  <c r="L358" i="18"/>
  <c r="K358" i="18"/>
  <c r="BA357" i="18"/>
  <c r="AY357" i="18"/>
  <c r="AX357" i="18"/>
  <c r="AZ357" i="18" s="1"/>
  <c r="AW357" i="18"/>
  <c r="AU357" i="18"/>
  <c r="AT357" i="18"/>
  <c r="AS357" i="18"/>
  <c r="AO357" i="18" s="1"/>
  <c r="AE357" i="18"/>
  <c r="AC357" i="18" a="1"/>
  <c r="AC357" i="18" s="1"/>
  <c r="AB357" i="18" a="1"/>
  <c r="AB357" i="18" s="1"/>
  <c r="Z357" i="18"/>
  <c r="Y357" i="18"/>
  <c r="X357" i="18"/>
  <c r="W357" i="18"/>
  <c r="V357" i="18"/>
  <c r="U357" i="18"/>
  <c r="T357" i="18"/>
  <c r="S357" i="18"/>
  <c r="R357" i="18"/>
  <c r="Q357" i="18"/>
  <c r="O357" i="18"/>
  <c r="N357" i="18" a="1"/>
  <c r="N357" i="18" s="1"/>
  <c r="M357" i="18"/>
  <c r="L357" i="18"/>
  <c r="K357" i="18"/>
  <c r="AX356" i="18"/>
  <c r="AT356" i="18"/>
  <c r="AS356" i="18"/>
  <c r="AQ356" i="18" s="1"/>
  <c r="AR356" i="18"/>
  <c r="AP356" i="18"/>
  <c r="AO356" i="18"/>
  <c r="AN356" i="18"/>
  <c r="AL356" i="18"/>
  <c r="AE356" i="18"/>
  <c r="AC356" i="18" a="1"/>
  <c r="AC356" i="18" s="1"/>
  <c r="AB356" i="18" a="1"/>
  <c r="AB356" i="18" s="1"/>
  <c r="Z356" i="18"/>
  <c r="Y356" i="18"/>
  <c r="X356" i="18"/>
  <c r="W356" i="18"/>
  <c r="V356" i="18"/>
  <c r="U356" i="18"/>
  <c r="T356" i="18"/>
  <c r="S356" i="18"/>
  <c r="R356" i="18"/>
  <c r="Q356" i="18"/>
  <c r="O356" i="18"/>
  <c r="N356" i="18" a="1"/>
  <c r="N356" i="18" s="1"/>
  <c r="M356" i="18"/>
  <c r="L356" i="18"/>
  <c r="K356" i="18"/>
  <c r="BA355" i="18"/>
  <c r="AX355" i="18"/>
  <c r="AZ355" i="18" s="1"/>
  <c r="AU355" i="18"/>
  <c r="AS355" i="18"/>
  <c r="AP355" i="18" s="1"/>
  <c r="AO355" i="18"/>
  <c r="AE355" i="18"/>
  <c r="AC355" i="18" a="1"/>
  <c r="AC355" i="18" s="1"/>
  <c r="AB355" i="18" a="1"/>
  <c r="AB355" i="18" s="1"/>
  <c r="Z355" i="18"/>
  <c r="Y355" i="18"/>
  <c r="X355" i="18"/>
  <c r="W355" i="18"/>
  <c r="V355" i="18"/>
  <c r="U355" i="18"/>
  <c r="T355" i="18"/>
  <c r="S355" i="18"/>
  <c r="R355" i="18"/>
  <c r="Q355" i="18"/>
  <c r="O355" i="18"/>
  <c r="N355" i="18" a="1"/>
  <c r="N355" i="18" s="1"/>
  <c r="M355" i="18"/>
  <c r="L355" i="18"/>
  <c r="K355" i="18"/>
  <c r="AX354" i="18"/>
  <c r="AY354" i="18" s="1"/>
  <c r="AT354" i="18"/>
  <c r="AS354" i="18"/>
  <c r="AQ354" i="18" s="1"/>
  <c r="AR354" i="18"/>
  <c r="AP354" i="18"/>
  <c r="AO354" i="18"/>
  <c r="AN354" i="18"/>
  <c r="AM354" i="18"/>
  <c r="AL354" i="18"/>
  <c r="AE354" i="18"/>
  <c r="AC354" i="18" a="1"/>
  <c r="AC354" i="18" s="1"/>
  <c r="AB354" i="18" a="1"/>
  <c r="AB354" i="18" s="1"/>
  <c r="Z354" i="18"/>
  <c r="Y354" i="18"/>
  <c r="X354" i="18"/>
  <c r="W354" i="18"/>
  <c r="V354" i="18"/>
  <c r="U354" i="18"/>
  <c r="T354" i="18"/>
  <c r="S354" i="18"/>
  <c r="R354" i="18"/>
  <c r="Q354" i="18"/>
  <c r="O354" i="18"/>
  <c r="N354" i="18" a="1"/>
  <c r="N354" i="18" s="1"/>
  <c r="M354" i="18"/>
  <c r="L354" i="18"/>
  <c r="K354" i="18"/>
  <c r="BA353" i="18"/>
  <c r="AZ353" i="18"/>
  <c r="AY353" i="18"/>
  <c r="AX353" i="18"/>
  <c r="AW353" i="18"/>
  <c r="AV353" i="18"/>
  <c r="AU353" i="18"/>
  <c r="AT353" i="18"/>
  <c r="AS353" i="18"/>
  <c r="AK353" i="18"/>
  <c r="AG353" i="18"/>
  <c r="AE353" i="18"/>
  <c r="AJ353" i="18" s="1"/>
  <c r="AC353" i="18" a="1"/>
  <c r="AC353" i="18" s="1"/>
  <c r="AB353" i="18" a="1"/>
  <c r="AB353" i="18" s="1"/>
  <c r="Z353" i="18"/>
  <c r="Y353" i="18"/>
  <c r="X353" i="18"/>
  <c r="W353" i="18"/>
  <c r="V353" i="18"/>
  <c r="U353" i="18"/>
  <c r="T353" i="18"/>
  <c r="S353" i="18"/>
  <c r="R353" i="18"/>
  <c r="Q353" i="18"/>
  <c r="O353" i="18"/>
  <c r="N353" i="18" a="1"/>
  <c r="N353" i="18" s="1"/>
  <c r="M353" i="18"/>
  <c r="L353" i="18"/>
  <c r="K353" i="18"/>
  <c r="AX352" i="18"/>
  <c r="AT352" i="18" s="1"/>
  <c r="AS352" i="18"/>
  <c r="AN352" i="18" s="1"/>
  <c r="AK352" i="18"/>
  <c r="AH352" i="18"/>
  <c r="AF352" i="18"/>
  <c r="AE352" i="18"/>
  <c r="AI352" i="18" s="1"/>
  <c r="AC352" i="18" a="1"/>
  <c r="AC352" i="18" s="1"/>
  <c r="AB352" i="18" a="1"/>
  <c r="AB352" i="18" s="1"/>
  <c r="Z352" i="18"/>
  <c r="Y352" i="18"/>
  <c r="X352" i="18"/>
  <c r="W352" i="18"/>
  <c r="V352" i="18"/>
  <c r="U352" i="18"/>
  <c r="T352" i="18"/>
  <c r="S352" i="18"/>
  <c r="R352" i="18"/>
  <c r="Q352" i="18"/>
  <c r="O352" i="18"/>
  <c r="N352" i="18" a="1"/>
  <c r="N352" i="18" s="1"/>
  <c r="M352" i="18"/>
  <c r="L352" i="18"/>
  <c r="K352" i="18"/>
  <c r="AY351" i="18"/>
  <c r="AX351" i="18"/>
  <c r="AZ351" i="18" s="1"/>
  <c r="AW351" i="18"/>
  <c r="AU351" i="18"/>
  <c r="AT351" i="18"/>
  <c r="AS351" i="18"/>
  <c r="AP351" i="18" s="1"/>
  <c r="AQ351" i="18"/>
  <c r="AO351" i="18"/>
  <c r="AM351" i="18"/>
  <c r="AE351" i="18"/>
  <c r="AC351" i="18" a="1"/>
  <c r="AC351" i="18" s="1"/>
  <c r="AB351" i="18" a="1"/>
  <c r="AB351" i="18" s="1"/>
  <c r="Z351" i="18"/>
  <c r="Y351" i="18"/>
  <c r="X351" i="18"/>
  <c r="W351" i="18"/>
  <c r="V351" i="18"/>
  <c r="U351" i="18"/>
  <c r="T351" i="18"/>
  <c r="S351" i="18"/>
  <c r="R351" i="18"/>
  <c r="Q351" i="18"/>
  <c r="O351" i="18"/>
  <c r="N351" i="18" a="1"/>
  <c r="N351" i="18" s="1"/>
  <c r="M351" i="18"/>
  <c r="L351" i="18"/>
  <c r="K351" i="18"/>
  <c r="AZ350" i="18"/>
  <c r="AX350" i="18"/>
  <c r="AY350" i="18" s="1"/>
  <c r="AV350" i="18"/>
  <c r="AS350" i="18"/>
  <c r="AO350" i="18" s="1"/>
  <c r="AJ350" i="18"/>
  <c r="AH350" i="18"/>
  <c r="AF350" i="18"/>
  <c r="AE350" i="18"/>
  <c r="AI350" i="18" s="1"/>
  <c r="AC350" i="18" a="1"/>
  <c r="AC350" i="18" s="1"/>
  <c r="AB350" i="18" a="1"/>
  <c r="AB350" i="18" s="1"/>
  <c r="Z350" i="18"/>
  <c r="Y350" i="18"/>
  <c r="X350" i="18"/>
  <c r="W350" i="18"/>
  <c r="V350" i="18"/>
  <c r="U350" i="18"/>
  <c r="T350" i="18"/>
  <c r="S350" i="18"/>
  <c r="R350" i="18"/>
  <c r="Q350" i="18"/>
  <c r="O350" i="18"/>
  <c r="N350" i="18" a="1"/>
  <c r="N350" i="18" s="1"/>
  <c r="M350" i="18"/>
  <c r="L350" i="18"/>
  <c r="K350" i="18"/>
  <c r="AZ349" i="18"/>
  <c r="AX349" i="18"/>
  <c r="BA349" i="18" s="1"/>
  <c r="AV349" i="18"/>
  <c r="AT349" i="18"/>
  <c r="AS349" i="18"/>
  <c r="AO349" i="18"/>
  <c r="AK349" i="18"/>
  <c r="AG349" i="18"/>
  <c r="AE349" i="18"/>
  <c r="AJ349" i="18" s="1"/>
  <c r="AC349" i="18" a="1"/>
  <c r="AC349" i="18" s="1"/>
  <c r="AB349" i="18" a="1"/>
  <c r="AB349" i="18" s="1"/>
  <c r="Z349" i="18"/>
  <c r="Y349" i="18"/>
  <c r="X349" i="18"/>
  <c r="W349" i="18"/>
  <c r="V349" i="18"/>
  <c r="U349" i="18"/>
  <c r="T349" i="18"/>
  <c r="S349" i="18"/>
  <c r="R349" i="18"/>
  <c r="Q349" i="18"/>
  <c r="O349" i="18"/>
  <c r="N349" i="18" a="1"/>
  <c r="N349" i="18" s="1"/>
  <c r="M349" i="18"/>
  <c r="L349" i="18"/>
  <c r="K349" i="18"/>
  <c r="AX348" i="18"/>
  <c r="AS348" i="18"/>
  <c r="AQ348" i="18" s="1"/>
  <c r="AR348" i="18"/>
  <c r="AO348" i="18"/>
  <c r="AN348" i="18"/>
  <c r="AL348" i="18"/>
  <c r="AG348" i="18"/>
  <c r="AE348" i="18"/>
  <c r="AI348" i="18" s="1"/>
  <c r="AC348" i="18" a="1"/>
  <c r="AC348" i="18" s="1"/>
  <c r="AB348" i="18" a="1"/>
  <c r="AB348" i="18" s="1"/>
  <c r="Z348" i="18"/>
  <c r="Y348" i="18"/>
  <c r="X348" i="18"/>
  <c r="W348" i="18"/>
  <c r="V348" i="18"/>
  <c r="U348" i="18"/>
  <c r="T348" i="18"/>
  <c r="S348" i="18"/>
  <c r="R348" i="18"/>
  <c r="Q348" i="18"/>
  <c r="O348" i="18"/>
  <c r="N348" i="18" a="1"/>
  <c r="N348" i="18" s="1"/>
  <c r="M348" i="18"/>
  <c r="L348" i="18"/>
  <c r="K348" i="18"/>
  <c r="AX347" i="18"/>
  <c r="AS347" i="18"/>
  <c r="AE347" i="18"/>
  <c r="AC347" i="18" a="1"/>
  <c r="AC347" i="18" s="1"/>
  <c r="AB347" i="18" a="1"/>
  <c r="AB347" i="18" s="1"/>
  <c r="Z347" i="18"/>
  <c r="Y347" i="18"/>
  <c r="X347" i="18"/>
  <c r="W347" i="18"/>
  <c r="V347" i="18"/>
  <c r="U347" i="18"/>
  <c r="T347" i="18"/>
  <c r="S347" i="18"/>
  <c r="R347" i="18"/>
  <c r="Q347" i="18"/>
  <c r="O347" i="18"/>
  <c r="N347" i="18" a="1"/>
  <c r="N347" i="18" s="1"/>
  <c r="M347" i="18"/>
  <c r="L347" i="18"/>
  <c r="K347" i="18"/>
  <c r="AX346" i="18"/>
  <c r="AS346" i="18"/>
  <c r="AQ346" i="18" s="1"/>
  <c r="AR346" i="18"/>
  <c r="AP346" i="18"/>
  <c r="AO346" i="18"/>
  <c r="AN346" i="18"/>
  <c r="AL346" i="18"/>
  <c r="AH346" i="18"/>
  <c r="AE346" i="18"/>
  <c r="AI346" i="18" s="1"/>
  <c r="AC346" i="18" a="1"/>
  <c r="AC346" i="18" s="1"/>
  <c r="AB346" i="18" a="1"/>
  <c r="AB346" i="18" s="1"/>
  <c r="Z346" i="18"/>
  <c r="Y346" i="18"/>
  <c r="X346" i="18"/>
  <c r="W346" i="18"/>
  <c r="V346" i="18"/>
  <c r="U346" i="18"/>
  <c r="T346" i="18"/>
  <c r="S346" i="18"/>
  <c r="R346" i="18"/>
  <c r="Q346" i="18"/>
  <c r="O346" i="18"/>
  <c r="N346" i="18" a="1"/>
  <c r="N346" i="18" s="1"/>
  <c r="M346" i="18"/>
  <c r="L346" i="18"/>
  <c r="K346" i="18"/>
  <c r="BA345" i="18"/>
  <c r="AY345" i="18"/>
  <c r="AX345" i="18"/>
  <c r="AZ345" i="18" s="1"/>
  <c r="AW345" i="18"/>
  <c r="AU345" i="18"/>
  <c r="AT345" i="18"/>
  <c r="AS345" i="18"/>
  <c r="AO345" i="18" s="1"/>
  <c r="AK345" i="18"/>
  <c r="AE345" i="18"/>
  <c r="AJ345" i="18" s="1"/>
  <c r="AC345" i="18" a="1"/>
  <c r="AC345" i="18" s="1"/>
  <c r="AB345" i="18" a="1"/>
  <c r="AB345" i="18" s="1"/>
  <c r="Z345" i="18"/>
  <c r="Y345" i="18"/>
  <c r="X345" i="18"/>
  <c r="W345" i="18"/>
  <c r="V345" i="18"/>
  <c r="U345" i="18"/>
  <c r="T345" i="18"/>
  <c r="S345" i="18"/>
  <c r="R345" i="18"/>
  <c r="Q345" i="18"/>
  <c r="O345" i="18"/>
  <c r="N345" i="18" a="1"/>
  <c r="N345" i="18" s="1"/>
  <c r="M345" i="18"/>
  <c r="L345" i="18"/>
  <c r="K345" i="18"/>
  <c r="AX344" i="18"/>
  <c r="AT344" i="18"/>
  <c r="AS344" i="18"/>
  <c r="AQ344" i="18" s="1"/>
  <c r="AR344" i="18"/>
  <c r="AP344" i="18"/>
  <c r="AO344" i="18"/>
  <c r="AN344" i="18"/>
  <c r="AL344" i="18"/>
  <c r="AG344" i="18"/>
  <c r="AE344" i="18"/>
  <c r="AI344" i="18" s="1"/>
  <c r="AC344" i="18" a="1"/>
  <c r="AC344" i="18" s="1"/>
  <c r="AB344" i="18" a="1"/>
  <c r="AB344" i="18" s="1"/>
  <c r="Z344" i="18"/>
  <c r="Y344" i="18"/>
  <c r="X344" i="18"/>
  <c r="W344" i="18"/>
  <c r="V344" i="18"/>
  <c r="U344" i="18"/>
  <c r="T344" i="18"/>
  <c r="S344" i="18"/>
  <c r="R344" i="18"/>
  <c r="Q344" i="18"/>
  <c r="O344" i="18"/>
  <c r="N344" i="18" a="1"/>
  <c r="N344" i="18" s="1"/>
  <c r="M344" i="18"/>
  <c r="L344" i="18"/>
  <c r="K344" i="18"/>
  <c r="AX343" i="18"/>
  <c r="AS343" i="18"/>
  <c r="AI343" i="18"/>
  <c r="AE343" i="18"/>
  <c r="AC343" i="18" a="1"/>
  <c r="AC343" i="18" s="1"/>
  <c r="AB343" i="18" a="1"/>
  <c r="AB343" i="18" s="1"/>
  <c r="Z343" i="18"/>
  <c r="Y343" i="18"/>
  <c r="X343" i="18"/>
  <c r="W343" i="18"/>
  <c r="V343" i="18"/>
  <c r="U343" i="18"/>
  <c r="T343" i="18"/>
  <c r="S343" i="18"/>
  <c r="R343" i="18"/>
  <c r="Q343" i="18"/>
  <c r="O343" i="18"/>
  <c r="N343" i="18" a="1"/>
  <c r="N343" i="18" s="1"/>
  <c r="M343" i="18"/>
  <c r="L343" i="18"/>
  <c r="K343" i="18"/>
  <c r="AZ342" i="18"/>
  <c r="AX342" i="18"/>
  <c r="AY342" i="18" s="1"/>
  <c r="AV342" i="18"/>
  <c r="AS342" i="18"/>
  <c r="AO342" i="18" s="1"/>
  <c r="AJ342" i="18"/>
  <c r="AH342" i="18"/>
  <c r="AF342" i="18"/>
  <c r="AE342" i="18"/>
  <c r="AI342" i="18" s="1"/>
  <c r="AC342" i="18" a="1"/>
  <c r="AC342" i="18" s="1"/>
  <c r="AB342" i="18" a="1"/>
  <c r="AB342" i="18" s="1"/>
  <c r="Z342" i="18"/>
  <c r="Y342" i="18"/>
  <c r="X342" i="18"/>
  <c r="W342" i="18"/>
  <c r="V342" i="18"/>
  <c r="U342" i="18"/>
  <c r="T342" i="18"/>
  <c r="S342" i="18"/>
  <c r="R342" i="18"/>
  <c r="Q342" i="18"/>
  <c r="O342" i="18"/>
  <c r="N342" i="18" a="1"/>
  <c r="N342" i="18" s="1"/>
  <c r="M342" i="18"/>
  <c r="L342" i="18"/>
  <c r="K342" i="18"/>
  <c r="AZ341" i="18"/>
  <c r="AX341" i="18"/>
  <c r="BA341" i="18" s="1"/>
  <c r="AV341" i="18"/>
  <c r="AT341" i="18"/>
  <c r="AS341" i="18"/>
  <c r="AO341" i="18"/>
  <c r="AK341" i="18"/>
  <c r="AG341" i="18"/>
  <c r="AE341" i="18"/>
  <c r="AJ341" i="18" s="1"/>
  <c r="AC341" i="18" a="1"/>
  <c r="AC341" i="18" s="1"/>
  <c r="AB341" i="18" a="1"/>
  <c r="AB341" i="18" s="1"/>
  <c r="Z341" i="18"/>
  <c r="Y341" i="18"/>
  <c r="X341" i="18"/>
  <c r="W341" i="18"/>
  <c r="V341" i="18"/>
  <c r="U341" i="18"/>
  <c r="T341" i="18"/>
  <c r="S341" i="18"/>
  <c r="R341" i="18"/>
  <c r="Q341" i="18"/>
  <c r="O341" i="18"/>
  <c r="N341" i="18" a="1"/>
  <c r="N341" i="18" s="1"/>
  <c r="M341" i="18"/>
  <c r="L341" i="18"/>
  <c r="K341" i="18"/>
  <c r="AX340" i="18"/>
  <c r="AT340" i="18" s="1"/>
  <c r="AS340" i="18"/>
  <c r="AN340" i="18" s="1"/>
  <c r="AK340" i="18"/>
  <c r="AH340" i="18"/>
  <c r="AF340" i="18"/>
  <c r="AE340" i="18"/>
  <c r="AI340" i="18" s="1"/>
  <c r="AC340" i="18" a="1"/>
  <c r="AC340" i="18" s="1"/>
  <c r="AB340" i="18" a="1"/>
  <c r="AB340" i="18" s="1"/>
  <c r="Z340" i="18"/>
  <c r="Y340" i="18"/>
  <c r="X340" i="18"/>
  <c r="W340" i="18"/>
  <c r="V340" i="18"/>
  <c r="U340" i="18"/>
  <c r="T340" i="18"/>
  <c r="S340" i="18"/>
  <c r="R340" i="18"/>
  <c r="Q340" i="18"/>
  <c r="O340" i="18"/>
  <c r="N340" i="18" a="1"/>
  <c r="N340" i="18" s="1"/>
  <c r="M340" i="18"/>
  <c r="L340" i="18"/>
  <c r="K340" i="18"/>
  <c r="BA339" i="18"/>
  <c r="AY339" i="18"/>
  <c r="AX339" i="18"/>
  <c r="AZ339" i="18" s="1"/>
  <c r="AW339" i="18"/>
  <c r="AU339" i="18"/>
  <c r="AT339" i="18"/>
  <c r="AS339" i="18"/>
  <c r="AP339" i="18" s="1"/>
  <c r="AQ339" i="18"/>
  <c r="AO339" i="18"/>
  <c r="AM339" i="18"/>
  <c r="AE339" i="18"/>
  <c r="AC339" i="18" a="1"/>
  <c r="AC339" i="18" s="1"/>
  <c r="AB339" i="18" a="1"/>
  <c r="AB339" i="18" s="1"/>
  <c r="Z339" i="18"/>
  <c r="Y339" i="18"/>
  <c r="X339" i="18"/>
  <c r="W339" i="18"/>
  <c r="V339" i="18"/>
  <c r="U339" i="18"/>
  <c r="T339" i="18"/>
  <c r="S339" i="18"/>
  <c r="R339" i="18"/>
  <c r="Q339" i="18"/>
  <c r="O339" i="18"/>
  <c r="N339" i="18" a="1"/>
  <c r="N339" i="18" s="1"/>
  <c r="M339" i="18"/>
  <c r="L339" i="18"/>
  <c r="K339" i="18"/>
  <c r="AZ338" i="18"/>
  <c r="AX338" i="18"/>
  <c r="AY338" i="18" s="1"/>
  <c r="AV338" i="18"/>
  <c r="AS338" i="18"/>
  <c r="AO338" i="18" s="1"/>
  <c r="AJ338" i="18"/>
  <c r="AH338" i="18"/>
  <c r="AF338" i="18"/>
  <c r="AE338" i="18"/>
  <c r="AI338" i="18" s="1"/>
  <c r="AC338" i="18" a="1"/>
  <c r="AC338" i="18" s="1"/>
  <c r="AB338" i="18" a="1"/>
  <c r="AB338" i="18" s="1"/>
  <c r="Z338" i="18"/>
  <c r="Y338" i="18"/>
  <c r="X338" i="18"/>
  <c r="W338" i="18"/>
  <c r="V338" i="18"/>
  <c r="U338" i="18"/>
  <c r="T338" i="18"/>
  <c r="S338" i="18"/>
  <c r="R338" i="18"/>
  <c r="Q338" i="18"/>
  <c r="O338" i="18"/>
  <c r="N338" i="18" a="1"/>
  <c r="N338" i="18" s="1"/>
  <c r="M338" i="18"/>
  <c r="L338" i="18"/>
  <c r="K338" i="18"/>
  <c r="AZ337" i="18"/>
  <c r="AX337" i="18"/>
  <c r="BA337" i="18" s="1"/>
  <c r="AV337" i="18"/>
  <c r="AT337" i="18"/>
  <c r="AS337" i="18"/>
  <c r="AK337" i="18"/>
  <c r="AE337" i="18"/>
  <c r="AJ337" i="18" s="1"/>
  <c r="AC337" i="18" a="1"/>
  <c r="AC337" i="18" s="1"/>
  <c r="AB337" i="18" a="1"/>
  <c r="AB337" i="18" s="1"/>
  <c r="Z337" i="18"/>
  <c r="Y337" i="18"/>
  <c r="X337" i="18"/>
  <c r="W337" i="18"/>
  <c r="V337" i="18"/>
  <c r="U337" i="18"/>
  <c r="T337" i="18"/>
  <c r="S337" i="18"/>
  <c r="R337" i="18"/>
  <c r="Q337" i="18"/>
  <c r="O337" i="18"/>
  <c r="N337" i="18" a="1"/>
  <c r="N337" i="18" s="1"/>
  <c r="M337" i="18"/>
  <c r="L337" i="18"/>
  <c r="K337" i="18"/>
  <c r="AX336" i="18"/>
  <c r="AT336" i="18"/>
  <c r="AS336" i="18"/>
  <c r="AQ336" i="18" s="1"/>
  <c r="AR336" i="18"/>
  <c r="AP336" i="18"/>
  <c r="AO336" i="18"/>
  <c r="AN336" i="18"/>
  <c r="AL336" i="18"/>
  <c r="AG336" i="18"/>
  <c r="AE336" i="18"/>
  <c r="AI336" i="18" s="1"/>
  <c r="AC336" i="18" a="1"/>
  <c r="AC336" i="18" s="1"/>
  <c r="AB336" i="18" a="1"/>
  <c r="AB336" i="18" s="1"/>
  <c r="Z336" i="18"/>
  <c r="Y336" i="18"/>
  <c r="X336" i="18"/>
  <c r="W336" i="18"/>
  <c r="V336" i="18"/>
  <c r="U336" i="18"/>
  <c r="T336" i="18"/>
  <c r="S336" i="18"/>
  <c r="R336" i="18"/>
  <c r="Q336" i="18"/>
  <c r="O336" i="18"/>
  <c r="N336" i="18" a="1"/>
  <c r="N336" i="18" s="1"/>
  <c r="M336" i="18"/>
  <c r="L336" i="18"/>
  <c r="K336" i="18"/>
  <c r="AX335" i="18"/>
  <c r="AS335" i="18"/>
  <c r="AE335" i="18"/>
  <c r="AC335" i="18" a="1"/>
  <c r="AC335" i="18" s="1"/>
  <c r="AB335" i="18" a="1"/>
  <c r="AB335" i="18" s="1"/>
  <c r="Z335" i="18"/>
  <c r="Y335" i="18"/>
  <c r="X335" i="18"/>
  <c r="W335" i="18"/>
  <c r="V335" i="18"/>
  <c r="U335" i="18"/>
  <c r="T335" i="18"/>
  <c r="S335" i="18"/>
  <c r="R335" i="18"/>
  <c r="Q335" i="18"/>
  <c r="O335" i="18"/>
  <c r="N335" i="18" a="1"/>
  <c r="N335" i="18" s="1"/>
  <c r="M335" i="18"/>
  <c r="L335" i="18"/>
  <c r="K335" i="18"/>
  <c r="AX334" i="18"/>
  <c r="AS334" i="18"/>
  <c r="AR334" i="18"/>
  <c r="AQ334" i="18"/>
  <c r="AP334" i="18"/>
  <c r="AO334" i="18"/>
  <c r="AN334" i="18"/>
  <c r="AM334" i="18"/>
  <c r="AL334" i="18"/>
  <c r="AH334" i="18"/>
  <c r="AE334" i="18"/>
  <c r="AI334" i="18" s="1"/>
  <c r="AC334" i="18" a="1"/>
  <c r="AC334" i="18" s="1"/>
  <c r="AB334" i="18" a="1"/>
  <c r="AB334" i="18" s="1"/>
  <c r="Z334" i="18"/>
  <c r="Y334" i="18"/>
  <c r="X334" i="18"/>
  <c r="W334" i="18"/>
  <c r="V334" i="18"/>
  <c r="U334" i="18"/>
  <c r="T334" i="18"/>
  <c r="S334" i="18"/>
  <c r="R334" i="18"/>
  <c r="Q334" i="18"/>
  <c r="O334" i="18"/>
  <c r="N334" i="18" a="1"/>
  <c r="N334" i="18" s="1"/>
  <c r="M334" i="18"/>
  <c r="L334" i="18"/>
  <c r="K334" i="18"/>
  <c r="BA333" i="18"/>
  <c r="AY333" i="18"/>
  <c r="AX333" i="18"/>
  <c r="AZ333" i="18" s="1"/>
  <c r="AW333" i="18"/>
  <c r="AU333" i="18"/>
  <c r="AT333" i="18"/>
  <c r="AS333" i="18"/>
  <c r="AO333" i="18" s="1"/>
  <c r="AK333" i="18"/>
  <c r="AE333" i="18"/>
  <c r="AJ333" i="18" s="1"/>
  <c r="AC333" i="18" a="1"/>
  <c r="AC333" i="18" s="1"/>
  <c r="AB333" i="18" a="1"/>
  <c r="AB333" i="18" s="1"/>
  <c r="Z333" i="18"/>
  <c r="Y333" i="18"/>
  <c r="X333" i="18"/>
  <c r="W333" i="18"/>
  <c r="V333" i="18"/>
  <c r="U333" i="18"/>
  <c r="T333" i="18"/>
  <c r="S333" i="18"/>
  <c r="R333" i="18"/>
  <c r="Q333" i="18"/>
  <c r="O333" i="18"/>
  <c r="N333" i="18" a="1"/>
  <c r="N333" i="18" s="1"/>
  <c r="M333" i="18"/>
  <c r="L333" i="18"/>
  <c r="K333" i="18"/>
  <c r="AX332" i="18"/>
  <c r="AS332" i="18"/>
  <c r="AQ332" i="18" s="1"/>
  <c r="AP332" i="18"/>
  <c r="AN332" i="18"/>
  <c r="AK332" i="18"/>
  <c r="AH332" i="18"/>
  <c r="AF332" i="18"/>
  <c r="AE332" i="18"/>
  <c r="AI332" i="18" s="1"/>
  <c r="AC332" i="18" a="1"/>
  <c r="AC332" i="18" s="1"/>
  <c r="AB332" i="18" a="1"/>
  <c r="AB332" i="18" s="1"/>
  <c r="Z332" i="18"/>
  <c r="Y332" i="18"/>
  <c r="X332" i="18"/>
  <c r="W332" i="18"/>
  <c r="V332" i="18"/>
  <c r="U332" i="18"/>
  <c r="T332" i="18"/>
  <c r="S332" i="18"/>
  <c r="R332" i="18"/>
  <c r="Q332" i="18"/>
  <c r="O332" i="18"/>
  <c r="N332" i="18" a="1"/>
  <c r="N332" i="18" s="1"/>
  <c r="M332" i="18"/>
  <c r="L332" i="18"/>
  <c r="K332" i="18"/>
  <c r="BA331" i="18"/>
  <c r="AY331" i="18"/>
  <c r="AX331" i="18"/>
  <c r="AZ331" i="18" s="1"/>
  <c r="AW331" i="18"/>
  <c r="AU331" i="18"/>
  <c r="AT331" i="18"/>
  <c r="AS331" i="18"/>
  <c r="AP331" i="18" s="1"/>
  <c r="AQ331" i="18"/>
  <c r="AO331" i="18"/>
  <c r="AM331" i="18"/>
  <c r="AE331" i="18"/>
  <c r="AC331" i="18" a="1"/>
  <c r="AC331" i="18" s="1"/>
  <c r="AB331" i="18" a="1"/>
  <c r="AB331" i="18" s="1"/>
  <c r="Z331" i="18"/>
  <c r="Y331" i="18"/>
  <c r="X331" i="18"/>
  <c r="W331" i="18"/>
  <c r="V331" i="18"/>
  <c r="U331" i="18"/>
  <c r="T331" i="18"/>
  <c r="S331" i="18"/>
  <c r="R331" i="18"/>
  <c r="Q331" i="18"/>
  <c r="O331" i="18"/>
  <c r="N331" i="18" a="1"/>
  <c r="N331" i="18" s="1"/>
  <c r="M331" i="18"/>
  <c r="L331" i="18"/>
  <c r="K331" i="18"/>
  <c r="AZ330" i="18"/>
  <c r="AX330" i="18"/>
  <c r="AY330" i="18" s="1"/>
  <c r="AV330" i="18"/>
  <c r="AS330" i="18"/>
  <c r="AR330" i="18" s="1"/>
  <c r="AQ330" i="18"/>
  <c r="AO330" i="18"/>
  <c r="AM330" i="18"/>
  <c r="AJ330" i="18"/>
  <c r="AH330" i="18"/>
  <c r="AF330" i="18"/>
  <c r="AE330" i="18"/>
  <c r="AI330" i="18" s="1"/>
  <c r="AC330" i="18" a="1"/>
  <c r="AC330" i="18" s="1"/>
  <c r="AB330" i="18" a="1"/>
  <c r="AB330" i="18" s="1"/>
  <c r="Z330" i="18"/>
  <c r="Y330" i="18"/>
  <c r="X330" i="18"/>
  <c r="W330" i="18"/>
  <c r="V330" i="18"/>
  <c r="U330" i="18"/>
  <c r="T330" i="18"/>
  <c r="S330" i="18"/>
  <c r="R330" i="18"/>
  <c r="Q330" i="18"/>
  <c r="O330" i="18"/>
  <c r="N330" i="18" a="1"/>
  <c r="N330" i="18" s="1"/>
  <c r="M330" i="18"/>
  <c r="L330" i="18"/>
  <c r="K330" i="18"/>
  <c r="AX329" i="18"/>
  <c r="AT329" i="18" s="1"/>
  <c r="AS329" i="18"/>
  <c r="AO329" i="18"/>
  <c r="AK329" i="18"/>
  <c r="AG329" i="18"/>
  <c r="AE329" i="18"/>
  <c r="AJ329" i="18" s="1"/>
  <c r="AC329" i="18" a="1"/>
  <c r="AC329" i="18" s="1"/>
  <c r="AB329" i="18" a="1"/>
  <c r="AB329" i="18" s="1"/>
  <c r="Z329" i="18"/>
  <c r="Y329" i="18"/>
  <c r="X329" i="18"/>
  <c r="W329" i="18"/>
  <c r="V329" i="18"/>
  <c r="U329" i="18"/>
  <c r="T329" i="18"/>
  <c r="S329" i="18"/>
  <c r="R329" i="18"/>
  <c r="Q329" i="18"/>
  <c r="O329" i="18"/>
  <c r="N329" i="18" a="1"/>
  <c r="N329" i="18" s="1"/>
  <c r="M329" i="18"/>
  <c r="L329" i="18"/>
  <c r="K329" i="18"/>
  <c r="AX328" i="18"/>
  <c r="AT328" i="18" s="1"/>
  <c r="AS328" i="18"/>
  <c r="AQ328" i="18" s="1"/>
  <c r="AP328" i="18"/>
  <c r="AN328" i="18"/>
  <c r="AK328" i="18"/>
  <c r="AH328" i="18"/>
  <c r="AF328" i="18"/>
  <c r="AE328" i="18"/>
  <c r="AI328" i="18" s="1"/>
  <c r="AC328" i="18" a="1"/>
  <c r="AC328" i="18" s="1"/>
  <c r="AB328" i="18" a="1"/>
  <c r="AB328" i="18" s="1"/>
  <c r="Z328" i="18"/>
  <c r="Y328" i="18"/>
  <c r="X328" i="18"/>
  <c r="W328" i="18"/>
  <c r="V328" i="18"/>
  <c r="U328" i="18"/>
  <c r="T328" i="18"/>
  <c r="S328" i="18"/>
  <c r="R328" i="18"/>
  <c r="Q328" i="18"/>
  <c r="O328" i="18"/>
  <c r="N328" i="18" a="1"/>
  <c r="N328" i="18" s="1"/>
  <c r="M328" i="18"/>
  <c r="L328" i="18"/>
  <c r="K328" i="18"/>
  <c r="BA327" i="18"/>
  <c r="AY327" i="18"/>
  <c r="AX327" i="18"/>
  <c r="AZ327" i="18" s="1"/>
  <c r="AW327" i="18"/>
  <c r="AU327" i="18"/>
  <c r="AT327" i="18"/>
  <c r="AS327" i="18"/>
  <c r="AP327" i="18" s="1"/>
  <c r="AQ327" i="18"/>
  <c r="AO327" i="18"/>
  <c r="AM327" i="18"/>
  <c r="AE327" i="18"/>
  <c r="AI327" i="18" s="1"/>
  <c r="AC327" i="18" a="1"/>
  <c r="AC327" i="18" s="1"/>
  <c r="AB327" i="18" a="1"/>
  <c r="AB327" i="18" s="1"/>
  <c r="Z327" i="18"/>
  <c r="Y327" i="18"/>
  <c r="X327" i="18"/>
  <c r="W327" i="18"/>
  <c r="V327" i="18"/>
  <c r="U327" i="18"/>
  <c r="T327" i="18"/>
  <c r="S327" i="18"/>
  <c r="R327" i="18"/>
  <c r="Q327" i="18"/>
  <c r="O327" i="18"/>
  <c r="N327" i="18" a="1"/>
  <c r="N327" i="18" s="1"/>
  <c r="M327" i="18"/>
  <c r="L327" i="18"/>
  <c r="K327" i="18"/>
  <c r="AX326" i="18"/>
  <c r="AS326" i="18"/>
  <c r="AQ326" i="18" s="1"/>
  <c r="AR326" i="18"/>
  <c r="AP326" i="18"/>
  <c r="AO326" i="18"/>
  <c r="AN326" i="18"/>
  <c r="AL326" i="18"/>
  <c r="AH326" i="18"/>
  <c r="AE326" i="18"/>
  <c r="AI326" i="18" s="1"/>
  <c r="AC326" i="18" a="1"/>
  <c r="AC326" i="18" s="1"/>
  <c r="AB326" i="18" a="1"/>
  <c r="AB326" i="18" s="1"/>
  <c r="Z326" i="18"/>
  <c r="Y326" i="18"/>
  <c r="X326" i="18"/>
  <c r="W326" i="18"/>
  <c r="V326" i="18"/>
  <c r="U326" i="18"/>
  <c r="T326" i="18"/>
  <c r="S326" i="18"/>
  <c r="R326" i="18"/>
  <c r="Q326" i="18"/>
  <c r="O326" i="18"/>
  <c r="N326" i="18" a="1"/>
  <c r="N326" i="18" s="1"/>
  <c r="M326" i="18"/>
  <c r="L326" i="18"/>
  <c r="K326" i="18"/>
  <c r="BA325" i="18"/>
  <c r="AY325" i="18"/>
  <c r="AX325" i="18"/>
  <c r="AZ325" i="18" s="1"/>
  <c r="AW325" i="18"/>
  <c r="AU325" i="18"/>
  <c r="AT325" i="18"/>
  <c r="AS325" i="18"/>
  <c r="AO325" i="18" s="1"/>
  <c r="AK325" i="18"/>
  <c r="AE325" i="18"/>
  <c r="AJ325" i="18" s="1"/>
  <c r="AC325" i="18" a="1"/>
  <c r="AC325" i="18" s="1"/>
  <c r="AB325" i="18" a="1"/>
  <c r="AB325" i="18" s="1"/>
  <c r="Z325" i="18"/>
  <c r="Y325" i="18"/>
  <c r="X325" i="18"/>
  <c r="W325" i="18"/>
  <c r="V325" i="18"/>
  <c r="U325" i="18"/>
  <c r="T325" i="18"/>
  <c r="S325" i="18"/>
  <c r="R325" i="18"/>
  <c r="Q325" i="18"/>
  <c r="O325" i="18"/>
  <c r="N325" i="18"/>
  <c r="N325" i="18" a="1"/>
  <c r="M325" i="18"/>
  <c r="L325" i="18"/>
  <c r="K325" i="18"/>
  <c r="AX324" i="18"/>
  <c r="AT324" i="18"/>
  <c r="AS324" i="18"/>
  <c r="AQ324" i="18" s="1"/>
  <c r="AR324" i="18"/>
  <c r="AP324" i="18"/>
  <c r="AO324" i="18"/>
  <c r="AN324" i="18"/>
  <c r="AL324" i="18"/>
  <c r="AG324" i="18"/>
  <c r="AE324" i="18"/>
  <c r="AI324" i="18" s="1"/>
  <c r="AC324" i="18" a="1"/>
  <c r="AC324" i="18" s="1"/>
  <c r="AB324" i="18" a="1"/>
  <c r="AB324" i="18" s="1"/>
  <c r="Z324" i="18"/>
  <c r="Y324" i="18"/>
  <c r="X324" i="18"/>
  <c r="W324" i="18"/>
  <c r="V324" i="18"/>
  <c r="U324" i="18"/>
  <c r="T324" i="18"/>
  <c r="S324" i="18"/>
  <c r="R324" i="18"/>
  <c r="Q324" i="18"/>
  <c r="O324" i="18"/>
  <c r="N324" i="18" a="1"/>
  <c r="N324" i="18" s="1"/>
  <c r="M324" i="18"/>
  <c r="L324" i="18"/>
  <c r="K324" i="18"/>
  <c r="AX323" i="18"/>
  <c r="AS323" i="18"/>
  <c r="AE323" i="18"/>
  <c r="AC323" i="18" a="1"/>
  <c r="AC323" i="18" s="1"/>
  <c r="AB323" i="18" a="1"/>
  <c r="AB323" i="18" s="1"/>
  <c r="Z323" i="18"/>
  <c r="Y323" i="18"/>
  <c r="X323" i="18"/>
  <c r="W323" i="18"/>
  <c r="V323" i="18"/>
  <c r="U323" i="18"/>
  <c r="T323" i="18"/>
  <c r="S323" i="18"/>
  <c r="R323" i="18"/>
  <c r="Q323" i="18"/>
  <c r="O323" i="18"/>
  <c r="N323" i="18" a="1"/>
  <c r="N323" i="18" s="1"/>
  <c r="M323" i="18"/>
  <c r="L323" i="18"/>
  <c r="K323" i="18"/>
  <c r="AX322" i="18"/>
  <c r="AS322" i="18"/>
  <c r="AR322" i="18"/>
  <c r="AQ322" i="18"/>
  <c r="AP322" i="18"/>
  <c r="AO322" i="18"/>
  <c r="AN322" i="18"/>
  <c r="AM322" i="18"/>
  <c r="AL322" i="18"/>
  <c r="AH322" i="18"/>
  <c r="AE322" i="18"/>
  <c r="AI322" i="18" s="1"/>
  <c r="AC322" i="18" a="1"/>
  <c r="AC322" i="18" s="1"/>
  <c r="AB322" i="18" a="1"/>
  <c r="AB322" i="18" s="1"/>
  <c r="Z322" i="18"/>
  <c r="Y322" i="18"/>
  <c r="X322" i="18"/>
  <c r="W322" i="18"/>
  <c r="V322" i="18"/>
  <c r="U322" i="18"/>
  <c r="T322" i="18"/>
  <c r="S322" i="18"/>
  <c r="R322" i="18"/>
  <c r="Q322" i="18"/>
  <c r="O322" i="18"/>
  <c r="N322" i="18" a="1"/>
  <c r="N322" i="18" s="1"/>
  <c r="M322" i="18"/>
  <c r="L322" i="18"/>
  <c r="K322" i="18"/>
  <c r="BA321" i="18"/>
  <c r="AY321" i="18"/>
  <c r="AX321" i="18"/>
  <c r="AZ321" i="18" s="1"/>
  <c r="AW321" i="18"/>
  <c r="AV321" i="18"/>
  <c r="AU321" i="18"/>
  <c r="AT321" i="18"/>
  <c r="AS321" i="18"/>
  <c r="AG321" i="18"/>
  <c r="AE321" i="18"/>
  <c r="AJ321" i="18" s="1"/>
  <c r="AC321" i="18" a="1"/>
  <c r="AC321" i="18" s="1"/>
  <c r="AB321" i="18" a="1"/>
  <c r="AB321" i="18" s="1"/>
  <c r="Z321" i="18"/>
  <c r="Y321" i="18"/>
  <c r="X321" i="18"/>
  <c r="W321" i="18"/>
  <c r="V321" i="18"/>
  <c r="U321" i="18"/>
  <c r="T321" i="18"/>
  <c r="S321" i="18"/>
  <c r="R321" i="18"/>
  <c r="Q321" i="18"/>
  <c r="O321" i="18"/>
  <c r="N321" i="18" a="1"/>
  <c r="N321" i="18" s="1"/>
  <c r="M321" i="18"/>
  <c r="L321" i="18"/>
  <c r="K321" i="18"/>
  <c r="AX320" i="18"/>
  <c r="AT320" i="18" s="1"/>
  <c r="AS320" i="18"/>
  <c r="AQ320" i="18" s="1"/>
  <c r="AP320" i="18"/>
  <c r="AN320" i="18"/>
  <c r="AK320" i="18"/>
  <c r="AH320" i="18"/>
  <c r="AF320" i="18"/>
  <c r="AE320" i="18"/>
  <c r="AI320" i="18" s="1"/>
  <c r="AC320" i="18" a="1"/>
  <c r="AC320" i="18" s="1"/>
  <c r="AB320" i="18" a="1"/>
  <c r="AB320" i="18" s="1"/>
  <c r="Z320" i="18"/>
  <c r="Y320" i="18"/>
  <c r="X320" i="18"/>
  <c r="W320" i="18"/>
  <c r="V320" i="18"/>
  <c r="U320" i="18"/>
  <c r="T320" i="18"/>
  <c r="S320" i="18"/>
  <c r="R320" i="18"/>
  <c r="Q320" i="18"/>
  <c r="O320" i="18"/>
  <c r="N320" i="18" a="1"/>
  <c r="N320" i="18" s="1"/>
  <c r="M320" i="18"/>
  <c r="L320" i="18"/>
  <c r="K320" i="18"/>
  <c r="BA319" i="18"/>
  <c r="AY319" i="18"/>
  <c r="AX319" i="18"/>
  <c r="AZ319" i="18" s="1"/>
  <c r="AW319" i="18"/>
  <c r="AU319" i="18"/>
  <c r="AT319" i="18"/>
  <c r="AS319" i="18"/>
  <c r="AP319" i="18" s="1"/>
  <c r="AQ319" i="18"/>
  <c r="AO319" i="18"/>
  <c r="AM319" i="18"/>
  <c r="AE319" i="18"/>
  <c r="AC319" i="18" a="1"/>
  <c r="AC319" i="18" s="1"/>
  <c r="AB319" i="18" a="1"/>
  <c r="AB319" i="18" s="1"/>
  <c r="Z319" i="18"/>
  <c r="Y319" i="18"/>
  <c r="X319" i="18"/>
  <c r="W319" i="18"/>
  <c r="V319" i="18"/>
  <c r="U319" i="18"/>
  <c r="T319" i="18"/>
  <c r="S319" i="18"/>
  <c r="R319" i="18"/>
  <c r="Q319" i="18"/>
  <c r="O319" i="18"/>
  <c r="N319" i="18" a="1"/>
  <c r="N319" i="18" s="1"/>
  <c r="M319" i="18"/>
  <c r="L319" i="18"/>
  <c r="K319" i="18"/>
  <c r="AZ318" i="18"/>
  <c r="AX318" i="18"/>
  <c r="AY318" i="18" s="1"/>
  <c r="AV318" i="18"/>
  <c r="AS318" i="18"/>
  <c r="AR318" i="18" s="1"/>
  <c r="AQ318" i="18"/>
  <c r="AO318" i="18"/>
  <c r="AM318" i="18"/>
  <c r="AJ318" i="18"/>
  <c r="AH318" i="18"/>
  <c r="AF318" i="18"/>
  <c r="AE318" i="18"/>
  <c r="AI318" i="18" s="1"/>
  <c r="AC318" i="18" a="1"/>
  <c r="AC318" i="18" s="1"/>
  <c r="AB318" i="18" a="1"/>
  <c r="AB318" i="18" s="1"/>
  <c r="Z318" i="18"/>
  <c r="Y318" i="18"/>
  <c r="X318" i="18"/>
  <c r="W318" i="18"/>
  <c r="V318" i="18"/>
  <c r="U318" i="18"/>
  <c r="T318" i="18"/>
  <c r="S318" i="18"/>
  <c r="R318" i="18"/>
  <c r="Q318" i="18"/>
  <c r="O318" i="18"/>
  <c r="N318" i="18" a="1"/>
  <c r="N318" i="18" s="1"/>
  <c r="M318" i="18"/>
  <c r="L318" i="18"/>
  <c r="K318" i="18"/>
  <c r="AX317" i="18"/>
  <c r="AT317" i="18" s="1"/>
  <c r="AS317" i="18"/>
  <c r="AO317" i="18"/>
  <c r="AK317" i="18"/>
  <c r="AG317" i="18"/>
  <c r="AE317" i="18"/>
  <c r="AJ317" i="18" s="1"/>
  <c r="AC317" i="18" a="1"/>
  <c r="AC317" i="18" s="1"/>
  <c r="AB317" i="18" a="1"/>
  <c r="AB317" i="18" s="1"/>
  <c r="Z317" i="18"/>
  <c r="Y317" i="18"/>
  <c r="X317" i="18"/>
  <c r="W317" i="18"/>
  <c r="V317" i="18"/>
  <c r="U317" i="18"/>
  <c r="T317" i="18"/>
  <c r="S317" i="18"/>
  <c r="R317" i="18"/>
  <c r="Q317" i="18"/>
  <c r="O317" i="18"/>
  <c r="N317" i="18" a="1"/>
  <c r="N317" i="18" s="1"/>
  <c r="M317" i="18"/>
  <c r="L317" i="18"/>
  <c r="K317" i="18"/>
  <c r="AX316" i="18"/>
  <c r="AS316" i="18"/>
  <c r="AQ316" i="18" s="1"/>
  <c r="AR316" i="18"/>
  <c r="AP316" i="18"/>
  <c r="AO316" i="18"/>
  <c r="AN316" i="18"/>
  <c r="AL316" i="18"/>
  <c r="AE316" i="18"/>
  <c r="AC316" i="18" a="1"/>
  <c r="AC316" i="18" s="1"/>
  <c r="AB316" i="18" a="1"/>
  <c r="AB316" i="18" s="1"/>
  <c r="Z316" i="18"/>
  <c r="Y316" i="18"/>
  <c r="X316" i="18"/>
  <c r="W316" i="18"/>
  <c r="V316" i="18"/>
  <c r="U316" i="18"/>
  <c r="T316" i="18"/>
  <c r="S316" i="18"/>
  <c r="R316" i="18"/>
  <c r="Q316" i="18"/>
  <c r="O316" i="18"/>
  <c r="N316" i="18" a="1"/>
  <c r="N316" i="18" s="1"/>
  <c r="M316" i="18"/>
  <c r="L316" i="18"/>
  <c r="K316" i="18"/>
  <c r="BA315" i="18"/>
  <c r="AX315" i="18"/>
  <c r="AZ315" i="18" s="1"/>
  <c r="AU315" i="18"/>
  <c r="AS315" i="18"/>
  <c r="AP315" i="18" s="1"/>
  <c r="AO315" i="18"/>
  <c r="AE315" i="18"/>
  <c r="AC315" i="18" a="1"/>
  <c r="AC315" i="18" s="1"/>
  <c r="AB315" i="18" a="1"/>
  <c r="AB315" i="18" s="1"/>
  <c r="Z315" i="18"/>
  <c r="Y315" i="18"/>
  <c r="X315" i="18"/>
  <c r="W315" i="18"/>
  <c r="V315" i="18"/>
  <c r="U315" i="18"/>
  <c r="T315" i="18"/>
  <c r="S315" i="18"/>
  <c r="R315" i="18"/>
  <c r="Q315" i="18"/>
  <c r="O315" i="18"/>
  <c r="N315" i="18" a="1"/>
  <c r="N315" i="18" s="1"/>
  <c r="M315" i="18"/>
  <c r="L315" i="18"/>
  <c r="K315" i="18"/>
  <c r="AX314" i="18"/>
  <c r="AY314" i="18" s="1"/>
  <c r="AT314" i="18"/>
  <c r="AS314" i="18"/>
  <c r="AQ314" i="18" s="1"/>
  <c r="AR314" i="18"/>
  <c r="AP314" i="18"/>
  <c r="AO314" i="18"/>
  <c r="AN314" i="18"/>
  <c r="AL314" i="18"/>
  <c r="AE314" i="18"/>
  <c r="AC314" i="18" a="1"/>
  <c r="AC314" i="18" s="1"/>
  <c r="AB314" i="18" a="1"/>
  <c r="AB314" i="18" s="1"/>
  <c r="Z314" i="18"/>
  <c r="Y314" i="18"/>
  <c r="X314" i="18"/>
  <c r="W314" i="18"/>
  <c r="V314" i="18"/>
  <c r="U314" i="18"/>
  <c r="T314" i="18"/>
  <c r="S314" i="18"/>
  <c r="R314" i="18"/>
  <c r="Q314" i="18"/>
  <c r="O314" i="18"/>
  <c r="N314" i="18" a="1"/>
  <c r="N314" i="18" s="1"/>
  <c r="M314" i="18"/>
  <c r="L314" i="18"/>
  <c r="K314" i="18"/>
  <c r="BA313" i="18"/>
  <c r="AY313" i="18"/>
  <c r="AX313" i="18"/>
  <c r="AZ313" i="18" s="1"/>
  <c r="AW313" i="18"/>
  <c r="AU313" i="18"/>
  <c r="AT313" i="18"/>
  <c r="AS313" i="18"/>
  <c r="AO313" i="18" s="1"/>
  <c r="AE313" i="18"/>
  <c r="AC313" i="18" a="1"/>
  <c r="AC313" i="18" s="1"/>
  <c r="AB313" i="18" a="1"/>
  <c r="AB313" i="18" s="1"/>
  <c r="Z313" i="18"/>
  <c r="Y313" i="18"/>
  <c r="X313" i="18"/>
  <c r="W313" i="18"/>
  <c r="V313" i="18"/>
  <c r="U313" i="18"/>
  <c r="T313" i="18"/>
  <c r="S313" i="18"/>
  <c r="R313" i="18"/>
  <c r="Q313" i="18"/>
  <c r="O313" i="18"/>
  <c r="N313" i="18"/>
  <c r="N313" i="18" a="1"/>
  <c r="M313" i="18"/>
  <c r="L313" i="18"/>
  <c r="K313" i="18"/>
  <c r="AX312" i="18"/>
  <c r="AT312" i="18"/>
  <c r="AS312" i="18"/>
  <c r="AQ312" i="18" s="1"/>
  <c r="AR312" i="18"/>
  <c r="AP312" i="18"/>
  <c r="AO312" i="18"/>
  <c r="AN312" i="18"/>
  <c r="AL312" i="18"/>
  <c r="AJ312" i="18"/>
  <c r="AE312" i="18"/>
  <c r="AC312" i="18" a="1"/>
  <c r="AC312" i="18" s="1"/>
  <c r="AB312" i="18" a="1"/>
  <c r="AB312" i="18" s="1"/>
  <c r="Z312" i="18"/>
  <c r="Y312" i="18"/>
  <c r="X312" i="18"/>
  <c r="W312" i="18"/>
  <c r="V312" i="18"/>
  <c r="U312" i="18"/>
  <c r="T312" i="18"/>
  <c r="S312" i="18"/>
  <c r="R312" i="18"/>
  <c r="Q312" i="18"/>
  <c r="O312" i="18"/>
  <c r="N312" i="18" a="1"/>
  <c r="N312" i="18" s="1"/>
  <c r="M312" i="18"/>
  <c r="L312" i="18"/>
  <c r="K312" i="18"/>
  <c r="BA311" i="18"/>
  <c r="AX311" i="18"/>
  <c r="AZ311" i="18" s="1"/>
  <c r="AU311" i="18"/>
  <c r="AS311" i="18"/>
  <c r="AP311" i="18" s="1"/>
  <c r="AO311" i="18"/>
  <c r="AI311" i="18"/>
  <c r="AE311" i="18"/>
  <c r="AC311" i="18" a="1"/>
  <c r="AC311" i="18" s="1"/>
  <c r="AB311" i="18" a="1"/>
  <c r="AB311" i="18" s="1"/>
  <c r="Z311" i="18"/>
  <c r="Y311" i="18"/>
  <c r="X311" i="18"/>
  <c r="W311" i="18"/>
  <c r="V311" i="18"/>
  <c r="U311" i="18"/>
  <c r="T311" i="18"/>
  <c r="S311" i="18"/>
  <c r="R311" i="18"/>
  <c r="Q311" i="18"/>
  <c r="O311" i="18"/>
  <c r="N311" i="18" a="1"/>
  <c r="N311" i="18" s="1"/>
  <c r="M311" i="18"/>
  <c r="L311" i="18"/>
  <c r="K311" i="18"/>
  <c r="AZ310" i="18"/>
  <c r="AX310" i="18"/>
  <c r="AY310" i="18" s="1"/>
  <c r="AV310" i="18"/>
  <c r="AT310" i="18"/>
  <c r="AS310" i="18"/>
  <c r="AR310" i="18" s="1"/>
  <c r="AQ310" i="18"/>
  <c r="AO310" i="18"/>
  <c r="AM310" i="18"/>
  <c r="AJ310" i="18"/>
  <c r="AF310" i="18"/>
  <c r="AE310" i="18"/>
  <c r="AI310" i="18" s="1"/>
  <c r="AC310" i="18" a="1"/>
  <c r="AC310" i="18" s="1"/>
  <c r="AB310" i="18" a="1"/>
  <c r="AB310" i="18" s="1"/>
  <c r="Z310" i="18"/>
  <c r="Y310" i="18"/>
  <c r="X310" i="18"/>
  <c r="W310" i="18"/>
  <c r="V310" i="18"/>
  <c r="U310" i="18"/>
  <c r="T310" i="18"/>
  <c r="S310" i="18"/>
  <c r="R310" i="18"/>
  <c r="Q310" i="18"/>
  <c r="O310" i="18"/>
  <c r="N310" i="18" a="1"/>
  <c r="N310" i="18" s="1"/>
  <c r="M310" i="18"/>
  <c r="L310" i="18"/>
  <c r="K310" i="18"/>
  <c r="AX309" i="18"/>
  <c r="AT309" i="18" s="1"/>
  <c r="AS309" i="18"/>
  <c r="AO309" i="18"/>
  <c r="AG309" i="18"/>
  <c r="AE309" i="18"/>
  <c r="AJ309" i="18" s="1"/>
  <c r="AC309" i="18" a="1"/>
  <c r="AC309" i="18" s="1"/>
  <c r="AB309" i="18" a="1"/>
  <c r="AB309" i="18" s="1"/>
  <c r="Z309" i="18"/>
  <c r="Y309" i="18"/>
  <c r="X309" i="18"/>
  <c r="W309" i="18"/>
  <c r="V309" i="18"/>
  <c r="U309" i="18"/>
  <c r="T309" i="18"/>
  <c r="S309" i="18"/>
  <c r="R309" i="18"/>
  <c r="Q309" i="18"/>
  <c r="O309" i="18"/>
  <c r="N309" i="18" a="1"/>
  <c r="N309" i="18" s="1"/>
  <c r="M309" i="18"/>
  <c r="L309" i="18"/>
  <c r="K309" i="18"/>
  <c r="AX308" i="18"/>
  <c r="AT308" i="18" s="1"/>
  <c r="AS308" i="18"/>
  <c r="AQ308" i="18" s="1"/>
  <c r="AP308" i="18"/>
  <c r="AN308" i="18"/>
  <c r="AK308" i="18"/>
  <c r="AH308" i="18"/>
  <c r="AF308" i="18"/>
  <c r="AE308" i="18"/>
  <c r="AI308" i="18" s="1"/>
  <c r="AC308" i="18" a="1"/>
  <c r="AC308" i="18" s="1"/>
  <c r="AB308" i="18" a="1"/>
  <c r="AB308" i="18" s="1"/>
  <c r="Z308" i="18"/>
  <c r="Y308" i="18"/>
  <c r="X308" i="18"/>
  <c r="W308" i="18"/>
  <c r="V308" i="18"/>
  <c r="U308" i="18"/>
  <c r="T308" i="18"/>
  <c r="S308" i="18"/>
  <c r="R308" i="18"/>
  <c r="Q308" i="18"/>
  <c r="O308" i="18"/>
  <c r="N308" i="18" a="1"/>
  <c r="N308" i="18" s="1"/>
  <c r="M308" i="18"/>
  <c r="L308" i="18"/>
  <c r="K308" i="18"/>
  <c r="BA307" i="18"/>
  <c r="AY307" i="18"/>
  <c r="AX307" i="18"/>
  <c r="AZ307" i="18" s="1"/>
  <c r="AW307" i="18"/>
  <c r="AU307" i="18"/>
  <c r="AT307" i="18"/>
  <c r="AS307" i="18"/>
  <c r="AP307" i="18" s="1"/>
  <c r="AQ307" i="18"/>
  <c r="AO307" i="18"/>
  <c r="AM307" i="18"/>
  <c r="AE307" i="18"/>
  <c r="AC307" i="18" a="1"/>
  <c r="AC307" i="18" s="1"/>
  <c r="AB307" i="18" a="1"/>
  <c r="AB307" i="18" s="1"/>
  <c r="Z307" i="18"/>
  <c r="Y307" i="18"/>
  <c r="X307" i="18"/>
  <c r="W307" i="18"/>
  <c r="V307" i="18"/>
  <c r="U307" i="18"/>
  <c r="T307" i="18"/>
  <c r="S307" i="18"/>
  <c r="R307" i="18"/>
  <c r="Q307" i="18"/>
  <c r="O307" i="18"/>
  <c r="N307" i="18" a="1"/>
  <c r="N307" i="18" s="1"/>
  <c r="M307" i="18"/>
  <c r="L307" i="18"/>
  <c r="K307" i="18"/>
  <c r="AZ306" i="18"/>
  <c r="AX306" i="18"/>
  <c r="AY306" i="18" s="1"/>
  <c r="AV306" i="18"/>
  <c r="AT306" i="18"/>
  <c r="AS306" i="18"/>
  <c r="AR306" i="18" s="1"/>
  <c r="AQ306" i="18"/>
  <c r="AO306" i="18"/>
  <c r="AM306" i="18"/>
  <c r="AJ306" i="18"/>
  <c r="AH306" i="18"/>
  <c r="AF306" i="18"/>
  <c r="AE306" i="18"/>
  <c r="AI306" i="18" s="1"/>
  <c r="AC306" i="18" a="1"/>
  <c r="AC306" i="18" s="1"/>
  <c r="AB306" i="18" a="1"/>
  <c r="AB306" i="18" s="1"/>
  <c r="Z306" i="18"/>
  <c r="Y306" i="18"/>
  <c r="X306" i="18"/>
  <c r="W306" i="18"/>
  <c r="V306" i="18"/>
  <c r="U306" i="18"/>
  <c r="T306" i="18"/>
  <c r="S306" i="18"/>
  <c r="R306" i="18"/>
  <c r="Q306" i="18"/>
  <c r="O306" i="18"/>
  <c r="N306" i="18" a="1"/>
  <c r="N306" i="18" s="1"/>
  <c r="M306" i="18"/>
  <c r="L306" i="18"/>
  <c r="K306" i="18"/>
  <c r="AX305" i="18"/>
  <c r="AT305" i="18"/>
  <c r="AS305" i="18"/>
  <c r="AE305" i="18"/>
  <c r="AC305" i="18" a="1"/>
  <c r="AC305" i="18" s="1"/>
  <c r="AB305" i="18" a="1"/>
  <c r="AB305" i="18" s="1"/>
  <c r="Z305" i="18"/>
  <c r="Y305" i="18"/>
  <c r="X305" i="18"/>
  <c r="W305" i="18"/>
  <c r="V305" i="18"/>
  <c r="U305" i="18"/>
  <c r="T305" i="18"/>
  <c r="S305" i="18"/>
  <c r="R305" i="18"/>
  <c r="Q305" i="18"/>
  <c r="O305" i="18"/>
  <c r="N305" i="18" a="1"/>
  <c r="N305" i="18" s="1"/>
  <c r="M305" i="18"/>
  <c r="L305" i="18"/>
  <c r="K305" i="18"/>
  <c r="AX304" i="18"/>
  <c r="AT304" i="18"/>
  <c r="AS304" i="18"/>
  <c r="AQ304" i="18" s="1"/>
  <c r="AR304" i="18"/>
  <c r="AO304" i="18"/>
  <c r="AN304" i="18"/>
  <c r="AL304" i="18"/>
  <c r="AJ304" i="18"/>
  <c r="AE304" i="18"/>
  <c r="AC304" i="18" a="1"/>
  <c r="AC304" i="18" s="1"/>
  <c r="AB304" i="18" a="1"/>
  <c r="AB304" i="18" s="1"/>
  <c r="Z304" i="18"/>
  <c r="Y304" i="18"/>
  <c r="X304" i="18"/>
  <c r="W304" i="18"/>
  <c r="V304" i="18"/>
  <c r="U304" i="18"/>
  <c r="T304" i="18"/>
  <c r="S304" i="18"/>
  <c r="R304" i="18"/>
  <c r="Q304" i="18"/>
  <c r="O304" i="18"/>
  <c r="N304" i="18" a="1"/>
  <c r="N304" i="18" s="1"/>
  <c r="M304" i="18"/>
  <c r="L304" i="18"/>
  <c r="K304" i="18"/>
  <c r="BA303" i="18"/>
  <c r="AX303" i="18"/>
  <c r="AZ303" i="18" s="1"/>
  <c r="AU303" i="18"/>
  <c r="AS303" i="18"/>
  <c r="AP303" i="18" s="1"/>
  <c r="AO303" i="18"/>
  <c r="AE303" i="18"/>
  <c r="AC303" i="18" a="1"/>
  <c r="AC303" i="18" s="1"/>
  <c r="AB303" i="18" a="1"/>
  <c r="AB303" i="18" s="1"/>
  <c r="Z303" i="18"/>
  <c r="Y303" i="18"/>
  <c r="X303" i="18"/>
  <c r="W303" i="18"/>
  <c r="V303" i="18"/>
  <c r="U303" i="18"/>
  <c r="T303" i="18"/>
  <c r="S303" i="18"/>
  <c r="R303" i="18"/>
  <c r="Q303" i="18"/>
  <c r="O303" i="18"/>
  <c r="N303" i="18" a="1"/>
  <c r="N303" i="18" s="1"/>
  <c r="M303" i="18"/>
  <c r="L303" i="18"/>
  <c r="K303" i="18"/>
  <c r="AX302" i="18"/>
  <c r="AY302" i="18" s="1"/>
  <c r="AT302" i="18"/>
  <c r="AS302" i="18"/>
  <c r="AQ302" i="18" s="1"/>
  <c r="AR302" i="18"/>
  <c r="AP302" i="18"/>
  <c r="AO302" i="18"/>
  <c r="AN302" i="18"/>
  <c r="AL302" i="18"/>
  <c r="AE302" i="18"/>
  <c r="AC302" i="18" a="1"/>
  <c r="AC302" i="18" s="1"/>
  <c r="AB302" i="18" a="1"/>
  <c r="AB302" i="18" s="1"/>
  <c r="Z302" i="18"/>
  <c r="Y302" i="18"/>
  <c r="X302" i="18"/>
  <c r="W302" i="18"/>
  <c r="V302" i="18"/>
  <c r="U302" i="18"/>
  <c r="T302" i="18"/>
  <c r="S302" i="18"/>
  <c r="R302" i="18"/>
  <c r="Q302" i="18"/>
  <c r="O302" i="18"/>
  <c r="N302" i="18" a="1"/>
  <c r="N302" i="18" s="1"/>
  <c r="M302" i="18"/>
  <c r="L302" i="18"/>
  <c r="K302" i="18"/>
  <c r="BA301" i="18"/>
  <c r="AY301" i="18"/>
  <c r="AX301" i="18"/>
  <c r="AZ301" i="18" s="1"/>
  <c r="AW301" i="18"/>
  <c r="AU301" i="18"/>
  <c r="AT301" i="18"/>
  <c r="AS301" i="18"/>
  <c r="AO301" i="18" s="1"/>
  <c r="AE301" i="18"/>
  <c r="AC301" i="18" a="1"/>
  <c r="AC301" i="18" s="1"/>
  <c r="AB301" i="18" a="1"/>
  <c r="AB301" i="18" s="1"/>
  <c r="Z301" i="18"/>
  <c r="Y301" i="18"/>
  <c r="X301" i="18"/>
  <c r="W301" i="18"/>
  <c r="V301" i="18"/>
  <c r="U301" i="18"/>
  <c r="T301" i="18"/>
  <c r="S301" i="18"/>
  <c r="R301" i="18"/>
  <c r="Q301" i="18"/>
  <c r="O301" i="18"/>
  <c r="N301" i="18"/>
  <c r="N301" i="18" a="1"/>
  <c r="M301" i="18"/>
  <c r="L301" i="18"/>
  <c r="K301" i="18"/>
  <c r="AX300" i="18"/>
  <c r="AS300" i="18"/>
  <c r="AN300" i="18" s="1"/>
  <c r="AK300" i="18"/>
  <c r="AH300" i="18"/>
  <c r="AF300" i="18"/>
  <c r="AE300" i="18"/>
  <c r="AI300" i="18" s="1"/>
  <c r="AC300" i="18" a="1"/>
  <c r="AC300" i="18" s="1"/>
  <c r="AB300" i="18" a="1"/>
  <c r="AB300" i="18" s="1"/>
  <c r="Z300" i="18"/>
  <c r="Y300" i="18"/>
  <c r="X300" i="18"/>
  <c r="W300" i="18"/>
  <c r="V300" i="18"/>
  <c r="U300" i="18"/>
  <c r="T300" i="18"/>
  <c r="S300" i="18"/>
  <c r="R300" i="18"/>
  <c r="Q300" i="18"/>
  <c r="O300" i="18"/>
  <c r="N300" i="18" a="1"/>
  <c r="N300" i="18" s="1"/>
  <c r="M300" i="18"/>
  <c r="L300" i="18"/>
  <c r="K300" i="18"/>
  <c r="BA299" i="18"/>
  <c r="AY299" i="18"/>
  <c r="AX299" i="18"/>
  <c r="AZ299" i="18" s="1"/>
  <c r="AW299" i="18"/>
  <c r="AU299" i="18"/>
  <c r="AT299" i="18"/>
  <c r="AS299" i="18"/>
  <c r="AP299" i="18" s="1"/>
  <c r="AQ299" i="18"/>
  <c r="AO299" i="18"/>
  <c r="AM299" i="18"/>
  <c r="AE299" i="18"/>
  <c r="AC299" i="18" a="1"/>
  <c r="AC299" i="18" s="1"/>
  <c r="AB299" i="18" a="1"/>
  <c r="AB299" i="18" s="1"/>
  <c r="Z299" i="18"/>
  <c r="Y299" i="18"/>
  <c r="X299" i="18"/>
  <c r="W299" i="18"/>
  <c r="V299" i="18"/>
  <c r="U299" i="18"/>
  <c r="T299" i="18"/>
  <c r="S299" i="18"/>
  <c r="R299" i="18"/>
  <c r="Q299" i="18"/>
  <c r="O299" i="18"/>
  <c r="N299" i="18" a="1"/>
  <c r="N299" i="18" s="1"/>
  <c r="M299" i="18"/>
  <c r="L299" i="18"/>
  <c r="K299" i="18"/>
  <c r="AZ298" i="18"/>
  <c r="AX298" i="18"/>
  <c r="AY298" i="18" s="1"/>
  <c r="AV298" i="18"/>
  <c r="AS298" i="18"/>
  <c r="AO298" i="18" s="1"/>
  <c r="AJ298" i="18"/>
  <c r="AH298" i="18"/>
  <c r="AF298" i="18"/>
  <c r="AE298" i="18"/>
  <c r="AI298" i="18" s="1"/>
  <c r="AC298" i="18" a="1"/>
  <c r="AC298" i="18" s="1"/>
  <c r="AB298" i="18" a="1"/>
  <c r="AB298" i="18" s="1"/>
  <c r="Z298" i="18"/>
  <c r="Y298" i="18"/>
  <c r="X298" i="18"/>
  <c r="W298" i="18"/>
  <c r="V298" i="18"/>
  <c r="U298" i="18"/>
  <c r="T298" i="18"/>
  <c r="S298" i="18"/>
  <c r="R298" i="18"/>
  <c r="Q298" i="18"/>
  <c r="O298" i="18"/>
  <c r="N298" i="18" a="1"/>
  <c r="N298" i="18" s="1"/>
  <c r="M298" i="18"/>
  <c r="L298" i="18"/>
  <c r="K298" i="18"/>
  <c r="AZ297" i="18"/>
  <c r="AX297" i="18"/>
  <c r="BA297" i="18" s="1"/>
  <c r="AV297" i="18"/>
  <c r="AT297" i="18"/>
  <c r="AS297" i="18"/>
  <c r="AO297" i="18"/>
  <c r="AK297" i="18"/>
  <c r="AG297" i="18"/>
  <c r="AE297" i="18"/>
  <c r="AJ297" i="18" s="1"/>
  <c r="AC297" i="18" a="1"/>
  <c r="AC297" i="18" s="1"/>
  <c r="AB297" i="18" a="1"/>
  <c r="AB297" i="18" s="1"/>
  <c r="Z297" i="18"/>
  <c r="Y297" i="18"/>
  <c r="X297" i="18"/>
  <c r="W297" i="18"/>
  <c r="V297" i="18"/>
  <c r="U297" i="18"/>
  <c r="T297" i="18"/>
  <c r="S297" i="18"/>
  <c r="R297" i="18"/>
  <c r="Q297" i="18"/>
  <c r="O297" i="18"/>
  <c r="N297" i="18" a="1"/>
  <c r="N297" i="18" s="1"/>
  <c r="M297" i="18"/>
  <c r="L297" i="18"/>
  <c r="K297" i="18"/>
  <c r="AX296" i="18"/>
  <c r="AT296" i="18" s="1"/>
  <c r="AS296" i="18"/>
  <c r="AN296" i="18" s="1"/>
  <c r="AK296" i="18"/>
  <c r="AH296" i="18"/>
  <c r="AF296" i="18"/>
  <c r="AE296" i="18"/>
  <c r="AI296" i="18" s="1"/>
  <c r="AC296" i="18" a="1"/>
  <c r="AC296" i="18" s="1"/>
  <c r="AB296" i="18" a="1"/>
  <c r="AB296" i="18" s="1"/>
  <c r="Z296" i="18"/>
  <c r="Y296" i="18"/>
  <c r="X296" i="18"/>
  <c r="W296" i="18"/>
  <c r="V296" i="18"/>
  <c r="U296" i="18"/>
  <c r="T296" i="18"/>
  <c r="S296" i="18"/>
  <c r="R296" i="18"/>
  <c r="Q296" i="18"/>
  <c r="O296" i="18"/>
  <c r="N296" i="18" a="1"/>
  <c r="N296" i="18" s="1"/>
  <c r="M296" i="18"/>
  <c r="L296" i="18"/>
  <c r="K296" i="18"/>
  <c r="AY295" i="18"/>
  <c r="AX295" i="18"/>
  <c r="AZ295" i="18" s="1"/>
  <c r="AW295" i="18"/>
  <c r="AT295" i="18"/>
  <c r="AS295" i="18"/>
  <c r="AP295" i="18" s="1"/>
  <c r="AQ295" i="18"/>
  <c r="AM295" i="18"/>
  <c r="AE295" i="18"/>
  <c r="AI295" i="18" s="1"/>
  <c r="AC295" i="18" a="1"/>
  <c r="AC295" i="18" s="1"/>
  <c r="AB295" i="18" a="1"/>
  <c r="AB295" i="18" s="1"/>
  <c r="Z295" i="18"/>
  <c r="Y295" i="18"/>
  <c r="X295" i="18"/>
  <c r="W295" i="18"/>
  <c r="V295" i="18"/>
  <c r="U295" i="18"/>
  <c r="T295" i="18"/>
  <c r="S295" i="18"/>
  <c r="R295" i="18"/>
  <c r="Q295" i="18"/>
  <c r="O295" i="18"/>
  <c r="N295" i="18" a="1"/>
  <c r="N295" i="18" s="1"/>
  <c r="M295" i="18"/>
  <c r="L295" i="18"/>
  <c r="K295" i="18"/>
  <c r="AX294" i="18"/>
  <c r="AY294" i="18" s="1"/>
  <c r="AT294" i="18"/>
  <c r="AS294" i="18"/>
  <c r="AQ294" i="18" s="1"/>
  <c r="AR294" i="18"/>
  <c r="AP294" i="18"/>
  <c r="AO294" i="18"/>
  <c r="AN294" i="18"/>
  <c r="AL294" i="18"/>
  <c r="AE294" i="18"/>
  <c r="AC294" i="18" a="1"/>
  <c r="AC294" i="18" s="1"/>
  <c r="AB294" i="18" a="1"/>
  <c r="AB294" i="18" s="1"/>
  <c r="Z294" i="18"/>
  <c r="Y294" i="18"/>
  <c r="X294" i="18"/>
  <c r="W294" i="18"/>
  <c r="V294" i="18"/>
  <c r="U294" i="18"/>
  <c r="T294" i="18"/>
  <c r="S294" i="18"/>
  <c r="R294" i="18"/>
  <c r="Q294" i="18"/>
  <c r="O294" i="18"/>
  <c r="N294" i="18" a="1"/>
  <c r="N294" i="18" s="1"/>
  <c r="M294" i="18"/>
  <c r="L294" i="18"/>
  <c r="K294" i="18"/>
  <c r="BA293" i="18"/>
  <c r="AZ293" i="18"/>
  <c r="AY293" i="18"/>
  <c r="AX293" i="18"/>
  <c r="AW293" i="18"/>
  <c r="AV293" i="18"/>
  <c r="AU293" i="18"/>
  <c r="AT293" i="18"/>
  <c r="AS293" i="18"/>
  <c r="AO293" i="18" s="1"/>
  <c r="AE293" i="18"/>
  <c r="AC293" i="18" a="1"/>
  <c r="AC293" i="18" s="1"/>
  <c r="AB293" i="18" a="1"/>
  <c r="AB293" i="18" s="1"/>
  <c r="Z293" i="18"/>
  <c r="Y293" i="18"/>
  <c r="X293" i="18"/>
  <c r="W293" i="18"/>
  <c r="V293" i="18"/>
  <c r="U293" i="18"/>
  <c r="T293" i="18"/>
  <c r="S293" i="18"/>
  <c r="R293" i="18"/>
  <c r="Q293" i="18"/>
  <c r="O293" i="18"/>
  <c r="N293" i="18" a="1"/>
  <c r="N293" i="18" s="1"/>
  <c r="M293" i="18"/>
  <c r="L293" i="18"/>
  <c r="K293" i="18"/>
  <c r="AX292" i="18"/>
  <c r="AT292" i="18"/>
  <c r="AS292" i="18"/>
  <c r="AQ292" i="18" s="1"/>
  <c r="AR292" i="18"/>
  <c r="AO292" i="18"/>
  <c r="AN292" i="18"/>
  <c r="AL292" i="18"/>
  <c r="AE292" i="18"/>
  <c r="AC292" i="18" a="1"/>
  <c r="AC292" i="18" s="1"/>
  <c r="AB292" i="18" a="1"/>
  <c r="AB292" i="18" s="1"/>
  <c r="Z292" i="18"/>
  <c r="Y292" i="18"/>
  <c r="X292" i="18"/>
  <c r="W292" i="18"/>
  <c r="V292" i="18"/>
  <c r="U292" i="18"/>
  <c r="T292" i="18"/>
  <c r="S292" i="18"/>
  <c r="R292" i="18"/>
  <c r="Q292" i="18"/>
  <c r="O292" i="18"/>
  <c r="N292" i="18" a="1"/>
  <c r="N292" i="18" s="1"/>
  <c r="M292" i="18"/>
  <c r="L292" i="18"/>
  <c r="K292" i="18"/>
  <c r="BA291" i="18"/>
  <c r="AX291" i="18"/>
  <c r="AZ291" i="18" s="1"/>
  <c r="AU291" i="18"/>
  <c r="AS291" i="18"/>
  <c r="AP291" i="18" s="1"/>
  <c r="AO291" i="18"/>
  <c r="AE291" i="18"/>
  <c r="AC291" i="18" a="1"/>
  <c r="AC291" i="18" s="1"/>
  <c r="AB291" i="18" a="1"/>
  <c r="AB291" i="18" s="1"/>
  <c r="Z291" i="18"/>
  <c r="Y291" i="18"/>
  <c r="X291" i="18"/>
  <c r="W291" i="18"/>
  <c r="V291" i="18"/>
  <c r="U291" i="18"/>
  <c r="T291" i="18"/>
  <c r="S291" i="18"/>
  <c r="R291" i="18"/>
  <c r="Q291" i="18"/>
  <c r="O291" i="18"/>
  <c r="N291" i="18" a="1"/>
  <c r="N291" i="18" s="1"/>
  <c r="M291" i="18"/>
  <c r="L291" i="18"/>
  <c r="K291" i="18"/>
  <c r="AX290" i="18"/>
  <c r="AY290" i="18" s="1"/>
  <c r="AT290" i="18"/>
  <c r="AS290" i="18"/>
  <c r="AQ290" i="18" s="1"/>
  <c r="AR290" i="18"/>
  <c r="AP290" i="18"/>
  <c r="AO290" i="18"/>
  <c r="AN290" i="18"/>
  <c r="AL290" i="18"/>
  <c r="AE290" i="18"/>
  <c r="AC290" i="18" a="1"/>
  <c r="AC290" i="18" s="1"/>
  <c r="AB290" i="18" a="1"/>
  <c r="AB290" i="18" s="1"/>
  <c r="Z290" i="18"/>
  <c r="Y290" i="18"/>
  <c r="X290" i="18"/>
  <c r="W290" i="18"/>
  <c r="V290" i="18"/>
  <c r="U290" i="18"/>
  <c r="T290" i="18"/>
  <c r="S290" i="18"/>
  <c r="R290" i="18"/>
  <c r="Q290" i="18"/>
  <c r="O290" i="18"/>
  <c r="N290" i="18" a="1"/>
  <c r="N290" i="18" s="1"/>
  <c r="M290" i="18"/>
  <c r="L290" i="18"/>
  <c r="K290" i="18"/>
  <c r="BA289" i="18"/>
  <c r="AY289" i="18"/>
  <c r="AX289" i="18"/>
  <c r="AZ289" i="18" s="1"/>
  <c r="AW289" i="18"/>
  <c r="AU289" i="18"/>
  <c r="AT289" i="18"/>
  <c r="AS289" i="18"/>
  <c r="AG289" i="18"/>
  <c r="AE289" i="18"/>
  <c r="AJ289" i="18" s="1"/>
  <c r="AC289" i="18" a="1"/>
  <c r="AC289" i="18" s="1"/>
  <c r="AB289" i="18" a="1"/>
  <c r="AB289" i="18" s="1"/>
  <c r="Z289" i="18"/>
  <c r="Y289" i="18"/>
  <c r="X289" i="18"/>
  <c r="W289" i="18"/>
  <c r="V289" i="18"/>
  <c r="U289" i="18"/>
  <c r="T289" i="18"/>
  <c r="S289" i="18"/>
  <c r="R289" i="18"/>
  <c r="Q289" i="18"/>
  <c r="O289" i="18"/>
  <c r="N289" i="18" a="1"/>
  <c r="N289" i="18" s="1"/>
  <c r="M289" i="18"/>
  <c r="L289" i="18"/>
  <c r="K289" i="18"/>
  <c r="AX288" i="18"/>
  <c r="AT288" i="18" s="1"/>
  <c r="AS288" i="18"/>
  <c r="AN288" i="18" s="1"/>
  <c r="AK288" i="18"/>
  <c r="AH288" i="18"/>
  <c r="AF288" i="18"/>
  <c r="AE288" i="18"/>
  <c r="AI288" i="18" s="1"/>
  <c r="AC288" i="18" a="1"/>
  <c r="AC288" i="18" s="1"/>
  <c r="AB288" i="18" a="1"/>
  <c r="AB288" i="18" s="1"/>
  <c r="Z288" i="18"/>
  <c r="Y288" i="18"/>
  <c r="X288" i="18"/>
  <c r="W288" i="18"/>
  <c r="V288" i="18"/>
  <c r="U288" i="18"/>
  <c r="T288" i="18"/>
  <c r="S288" i="18"/>
  <c r="R288" i="18"/>
  <c r="Q288" i="18"/>
  <c r="O288" i="18"/>
  <c r="N288" i="18" a="1"/>
  <c r="N288" i="18" s="1"/>
  <c r="M288" i="18"/>
  <c r="L288" i="18"/>
  <c r="K288" i="18"/>
  <c r="BA287" i="18"/>
  <c r="AY287" i="18"/>
  <c r="AX287" i="18"/>
  <c r="AZ287" i="18" s="1"/>
  <c r="AW287" i="18"/>
  <c r="AU287" i="18"/>
  <c r="AT287" i="18"/>
  <c r="AS287" i="18"/>
  <c r="AP287" i="18" s="1"/>
  <c r="AQ287" i="18"/>
  <c r="AO287" i="18"/>
  <c r="AM287" i="18"/>
  <c r="AE287" i="18"/>
  <c r="AC287" i="18" a="1"/>
  <c r="AC287" i="18" s="1"/>
  <c r="AB287" i="18" a="1"/>
  <c r="AB287" i="18" s="1"/>
  <c r="Z287" i="18"/>
  <c r="Y287" i="18"/>
  <c r="X287" i="18"/>
  <c r="W287" i="18"/>
  <c r="V287" i="18"/>
  <c r="U287" i="18"/>
  <c r="T287" i="18"/>
  <c r="S287" i="18"/>
  <c r="R287" i="18"/>
  <c r="Q287" i="18"/>
  <c r="O287" i="18"/>
  <c r="N287" i="18" a="1"/>
  <c r="N287" i="18" s="1"/>
  <c r="M287" i="18"/>
  <c r="L287" i="18"/>
  <c r="K287" i="18"/>
  <c r="AZ286" i="18"/>
  <c r="AX286" i="18"/>
  <c r="AY286" i="18" s="1"/>
  <c r="AV286" i="18"/>
  <c r="AS286" i="18"/>
  <c r="AO286" i="18" s="1"/>
  <c r="AJ286" i="18"/>
  <c r="AH286" i="18"/>
  <c r="AF286" i="18"/>
  <c r="AE286" i="18"/>
  <c r="AI286" i="18" s="1"/>
  <c r="AC286" i="18" a="1"/>
  <c r="AC286" i="18" s="1"/>
  <c r="AB286" i="18" a="1"/>
  <c r="AB286" i="18" s="1"/>
  <c r="Z286" i="18"/>
  <c r="Y286" i="18"/>
  <c r="X286" i="18"/>
  <c r="W286" i="18"/>
  <c r="V286" i="18"/>
  <c r="U286" i="18"/>
  <c r="T286" i="18"/>
  <c r="S286" i="18"/>
  <c r="R286" i="18"/>
  <c r="Q286" i="18"/>
  <c r="O286" i="18"/>
  <c r="N286" i="18" a="1"/>
  <c r="N286" i="18" s="1"/>
  <c r="M286" i="18"/>
  <c r="L286" i="18"/>
  <c r="K286" i="18"/>
  <c r="AZ285" i="18"/>
  <c r="AX285" i="18"/>
  <c r="BA285" i="18" s="1"/>
  <c r="AV285" i="18"/>
  <c r="AT285" i="18"/>
  <c r="AS285" i="18"/>
  <c r="AO285" i="18"/>
  <c r="AK285" i="18"/>
  <c r="AG285" i="18"/>
  <c r="AE285" i="18"/>
  <c r="AJ285" i="18" s="1"/>
  <c r="AC285" i="18" a="1"/>
  <c r="AC285" i="18" s="1"/>
  <c r="AB285" i="18" a="1"/>
  <c r="AB285" i="18" s="1"/>
  <c r="Z285" i="18"/>
  <c r="Y285" i="18"/>
  <c r="X285" i="18"/>
  <c r="W285" i="18"/>
  <c r="V285" i="18"/>
  <c r="U285" i="18"/>
  <c r="T285" i="18"/>
  <c r="S285" i="18"/>
  <c r="R285" i="18"/>
  <c r="Q285" i="18"/>
  <c r="O285" i="18"/>
  <c r="N285" i="18" a="1"/>
  <c r="N285" i="18" s="1"/>
  <c r="M285" i="18"/>
  <c r="L285" i="18"/>
  <c r="K285" i="18"/>
  <c r="AX284" i="18"/>
  <c r="AS284" i="18"/>
  <c r="AR284" i="18"/>
  <c r="AQ284" i="18"/>
  <c r="AP284" i="18"/>
  <c r="AO284" i="18"/>
  <c r="AN284" i="18"/>
  <c r="AM284" i="18"/>
  <c r="AL284" i="18"/>
  <c r="AH284" i="18"/>
  <c r="AE284" i="18"/>
  <c r="AK284" i="18" s="1"/>
  <c r="AC284" i="18" a="1"/>
  <c r="AC284" i="18" s="1"/>
  <c r="AB284" i="18" a="1"/>
  <c r="AB284" i="18" s="1"/>
  <c r="Z284" i="18"/>
  <c r="Y284" i="18"/>
  <c r="X284" i="18"/>
  <c r="W284" i="18"/>
  <c r="V284" i="18"/>
  <c r="U284" i="18"/>
  <c r="T284" i="18"/>
  <c r="S284" i="18"/>
  <c r="R284" i="18"/>
  <c r="Q284" i="18"/>
  <c r="O284" i="18"/>
  <c r="N284" i="18" a="1"/>
  <c r="N284" i="18" s="1"/>
  <c r="M284" i="18"/>
  <c r="L284" i="18"/>
  <c r="K284" i="18"/>
  <c r="BA283" i="18"/>
  <c r="AY283" i="18"/>
  <c r="AX283" i="18"/>
  <c r="AZ283" i="18" s="1"/>
  <c r="AW283" i="18"/>
  <c r="AU283" i="18"/>
  <c r="AT283" i="18"/>
  <c r="AS283" i="18"/>
  <c r="AP283" i="18" s="1"/>
  <c r="AO283" i="18"/>
  <c r="AE283" i="18"/>
  <c r="AC283" i="18" a="1"/>
  <c r="AC283" i="18" s="1"/>
  <c r="AB283" i="18" a="1"/>
  <c r="AB283" i="18" s="1"/>
  <c r="Z283" i="18"/>
  <c r="Y283" i="18"/>
  <c r="X283" i="18"/>
  <c r="W283" i="18"/>
  <c r="V283" i="18"/>
  <c r="U283" i="18"/>
  <c r="T283" i="18"/>
  <c r="S283" i="18"/>
  <c r="R283" i="18"/>
  <c r="Q283" i="18"/>
  <c r="O283" i="18"/>
  <c r="N283" i="18" a="1"/>
  <c r="N283" i="18" s="1"/>
  <c r="M283" i="18"/>
  <c r="L283" i="18"/>
  <c r="K283" i="18"/>
  <c r="AX282" i="18"/>
  <c r="AY282" i="18" s="1"/>
  <c r="AT282" i="18"/>
  <c r="AS282" i="18"/>
  <c r="AQ282" i="18" s="1"/>
  <c r="AR282" i="18"/>
  <c r="AO282" i="18"/>
  <c r="AN282" i="18"/>
  <c r="AL282" i="18"/>
  <c r="AE282" i="18"/>
  <c r="AJ282" i="18" s="1"/>
  <c r="AC282" i="18" a="1"/>
  <c r="AC282" i="18" s="1"/>
  <c r="AB282" i="18" a="1"/>
  <c r="AB282" i="18" s="1"/>
  <c r="Z282" i="18"/>
  <c r="Y282" i="18"/>
  <c r="X282" i="18"/>
  <c r="W282" i="18"/>
  <c r="V282" i="18"/>
  <c r="U282" i="18"/>
  <c r="T282" i="18"/>
  <c r="S282" i="18"/>
  <c r="R282" i="18"/>
  <c r="Q282" i="18"/>
  <c r="O282" i="18"/>
  <c r="N282" i="18" a="1"/>
  <c r="N282" i="18" s="1"/>
  <c r="M282" i="18"/>
  <c r="L282" i="18"/>
  <c r="K282" i="18"/>
  <c r="BA281" i="18"/>
  <c r="AX281" i="18"/>
  <c r="AZ281" i="18" s="1"/>
  <c r="AU281" i="18"/>
  <c r="AS281" i="18"/>
  <c r="AO281" i="18" s="1"/>
  <c r="AK281" i="18"/>
  <c r="AE281" i="18"/>
  <c r="AJ281" i="18" s="1"/>
  <c r="AC281" i="18" a="1"/>
  <c r="AC281" i="18" s="1"/>
  <c r="AB281" i="18" a="1"/>
  <c r="AB281" i="18" s="1"/>
  <c r="Z281" i="18"/>
  <c r="Y281" i="18"/>
  <c r="X281" i="18"/>
  <c r="W281" i="18"/>
  <c r="V281" i="18"/>
  <c r="U281" i="18"/>
  <c r="T281" i="18"/>
  <c r="S281" i="18"/>
  <c r="R281" i="18"/>
  <c r="Q281" i="18"/>
  <c r="O281" i="18"/>
  <c r="N281" i="18" a="1"/>
  <c r="N281" i="18" s="1"/>
  <c r="M281" i="18"/>
  <c r="L281" i="18"/>
  <c r="K281" i="18"/>
  <c r="AX280" i="18"/>
  <c r="AT280" i="18"/>
  <c r="AS280" i="18"/>
  <c r="AR280" i="18"/>
  <c r="AQ280" i="18"/>
  <c r="AP280" i="18"/>
  <c r="AO280" i="18"/>
  <c r="AN280" i="18"/>
  <c r="AM280" i="18"/>
  <c r="AL280" i="18"/>
  <c r="AH280" i="18"/>
  <c r="AE280" i="18"/>
  <c r="AK280" i="18" s="1"/>
  <c r="AC280" i="18" a="1"/>
  <c r="AC280" i="18" s="1"/>
  <c r="AB280" i="18" a="1"/>
  <c r="AB280" i="18" s="1"/>
  <c r="Z280" i="18"/>
  <c r="Y280" i="18"/>
  <c r="X280" i="18"/>
  <c r="W280" i="18"/>
  <c r="V280" i="18"/>
  <c r="U280" i="18"/>
  <c r="T280" i="18"/>
  <c r="S280" i="18"/>
  <c r="R280" i="18"/>
  <c r="Q280" i="18"/>
  <c r="O280" i="18"/>
  <c r="N280" i="18" a="1"/>
  <c r="N280" i="18" s="1"/>
  <c r="M280" i="18"/>
  <c r="L280" i="18"/>
  <c r="K280" i="18"/>
  <c r="BA279" i="18"/>
  <c r="AY279" i="18"/>
  <c r="AX279" i="18"/>
  <c r="AZ279" i="18" s="1"/>
  <c r="AW279" i="18"/>
  <c r="AU279" i="18"/>
  <c r="AT279" i="18"/>
  <c r="AS279" i="18"/>
  <c r="AP279" i="18" s="1"/>
  <c r="AO279" i="18"/>
  <c r="AE279" i="18"/>
  <c r="AC279" i="18" a="1"/>
  <c r="AC279" i="18" s="1"/>
  <c r="AB279" i="18" a="1"/>
  <c r="AB279" i="18" s="1"/>
  <c r="Z279" i="18"/>
  <c r="Y279" i="18"/>
  <c r="X279" i="18"/>
  <c r="W279" i="18"/>
  <c r="V279" i="18"/>
  <c r="U279" i="18"/>
  <c r="T279" i="18"/>
  <c r="S279" i="18"/>
  <c r="R279" i="18"/>
  <c r="Q279" i="18"/>
  <c r="O279" i="18"/>
  <c r="N279" i="18" a="1"/>
  <c r="N279" i="18" s="1"/>
  <c r="M279" i="18"/>
  <c r="L279" i="18"/>
  <c r="K279" i="18"/>
  <c r="AX278" i="18"/>
  <c r="AY278" i="18" s="1"/>
  <c r="AT278" i="18"/>
  <c r="AS278" i="18"/>
  <c r="AQ278" i="18" s="1"/>
  <c r="AR278" i="18"/>
  <c r="AO278" i="18"/>
  <c r="AN278" i="18"/>
  <c r="AL278" i="18"/>
  <c r="AJ278" i="18"/>
  <c r="AE278" i="18"/>
  <c r="AC278" i="18" a="1"/>
  <c r="AC278" i="18" s="1"/>
  <c r="AB278" i="18" a="1"/>
  <c r="AB278" i="18" s="1"/>
  <c r="Z278" i="18"/>
  <c r="Y278" i="18"/>
  <c r="X278" i="18"/>
  <c r="W278" i="18"/>
  <c r="V278" i="18"/>
  <c r="U278" i="18"/>
  <c r="T278" i="18"/>
  <c r="S278" i="18"/>
  <c r="R278" i="18"/>
  <c r="Q278" i="18"/>
  <c r="O278" i="18"/>
  <c r="N278" i="18" a="1"/>
  <c r="N278" i="18" s="1"/>
  <c r="M278" i="18"/>
  <c r="L278" i="18"/>
  <c r="K278" i="18"/>
  <c r="BA277" i="18"/>
  <c r="AX277" i="18"/>
  <c r="AZ277" i="18" s="1"/>
  <c r="AU277" i="18"/>
  <c r="AS277" i="18"/>
  <c r="AO277" i="18" s="1"/>
  <c r="AK277" i="18"/>
  <c r="AE277" i="18"/>
  <c r="AJ277" i="18" s="1"/>
  <c r="AC277" i="18" a="1"/>
  <c r="AC277" i="18" s="1"/>
  <c r="AB277" i="18" a="1"/>
  <c r="AB277" i="18" s="1"/>
  <c r="Z277" i="18"/>
  <c r="Y277" i="18"/>
  <c r="X277" i="18"/>
  <c r="W277" i="18"/>
  <c r="V277" i="18"/>
  <c r="U277" i="18"/>
  <c r="T277" i="18"/>
  <c r="S277" i="18"/>
  <c r="R277" i="18"/>
  <c r="Q277" i="18"/>
  <c r="O277" i="18"/>
  <c r="N277" i="18" a="1"/>
  <c r="N277" i="18" s="1"/>
  <c r="M277" i="18"/>
  <c r="L277" i="18"/>
  <c r="K277" i="18"/>
  <c r="AX276" i="18"/>
  <c r="AT276" i="18"/>
  <c r="AS276" i="18"/>
  <c r="AR276" i="18"/>
  <c r="AQ276" i="18"/>
  <c r="AP276" i="18"/>
  <c r="AO276" i="18"/>
  <c r="AN276" i="18"/>
  <c r="AM276" i="18"/>
  <c r="AL276" i="18"/>
  <c r="AH276" i="18"/>
  <c r="AE276" i="18"/>
  <c r="AK276" i="18" s="1"/>
  <c r="AC276" i="18" a="1"/>
  <c r="AC276" i="18" s="1"/>
  <c r="AB276" i="18" a="1"/>
  <c r="AB276" i="18" s="1"/>
  <c r="Z276" i="18"/>
  <c r="Y276" i="18"/>
  <c r="X276" i="18"/>
  <c r="W276" i="18"/>
  <c r="V276" i="18"/>
  <c r="U276" i="18"/>
  <c r="T276" i="18"/>
  <c r="S276" i="18"/>
  <c r="R276" i="18"/>
  <c r="Q276" i="18"/>
  <c r="O276" i="18"/>
  <c r="N276" i="18" a="1"/>
  <c r="N276" i="18" s="1"/>
  <c r="M276" i="18"/>
  <c r="L276" i="18"/>
  <c r="K276" i="18"/>
  <c r="BA275" i="18"/>
  <c r="AY275" i="18"/>
  <c r="AX275" i="18"/>
  <c r="AZ275" i="18" s="1"/>
  <c r="AW275" i="18"/>
  <c r="AU275" i="18"/>
  <c r="AT275" i="18"/>
  <c r="AS275" i="18"/>
  <c r="AP275" i="18" s="1"/>
  <c r="AO275" i="18"/>
  <c r="AE275" i="18"/>
  <c r="AC275" i="18" a="1"/>
  <c r="AC275" i="18" s="1"/>
  <c r="AB275" i="18" a="1"/>
  <c r="AB275" i="18" s="1"/>
  <c r="Z275" i="18"/>
  <c r="Y275" i="18"/>
  <c r="X275" i="18"/>
  <c r="W275" i="18"/>
  <c r="V275" i="18"/>
  <c r="U275" i="18"/>
  <c r="T275" i="18"/>
  <c r="S275" i="18"/>
  <c r="R275" i="18"/>
  <c r="Q275" i="18"/>
  <c r="O275" i="18"/>
  <c r="N275" i="18" a="1"/>
  <c r="N275" i="18" s="1"/>
  <c r="M275" i="18"/>
  <c r="L275" i="18"/>
  <c r="K275" i="18"/>
  <c r="AX274" i="18"/>
  <c r="AY274" i="18" s="1"/>
  <c r="AT274" i="18"/>
  <c r="AS274" i="18"/>
  <c r="AQ274" i="18" s="1"/>
  <c r="AR274" i="18"/>
  <c r="AO274" i="18"/>
  <c r="AN274" i="18"/>
  <c r="AL274" i="18"/>
  <c r="AE274" i="18"/>
  <c r="AJ274" i="18" s="1"/>
  <c r="AC274" i="18" a="1"/>
  <c r="AC274" i="18" s="1"/>
  <c r="AB274" i="18" a="1"/>
  <c r="AB274" i="18" s="1"/>
  <c r="Z274" i="18"/>
  <c r="Y274" i="18"/>
  <c r="X274" i="18"/>
  <c r="W274" i="18"/>
  <c r="V274" i="18"/>
  <c r="U274" i="18"/>
  <c r="T274" i="18"/>
  <c r="S274" i="18"/>
  <c r="R274" i="18"/>
  <c r="Q274" i="18"/>
  <c r="O274" i="18"/>
  <c r="N274" i="18" a="1"/>
  <c r="N274" i="18" s="1"/>
  <c r="M274" i="18"/>
  <c r="L274" i="18"/>
  <c r="K274" i="18"/>
  <c r="BA273" i="18"/>
  <c r="AX273" i="18"/>
  <c r="AZ273" i="18" s="1"/>
  <c r="AU273" i="18"/>
  <c r="AS273" i="18"/>
  <c r="AG273" i="18"/>
  <c r="AE273" i="18"/>
  <c r="AJ273" i="18" s="1"/>
  <c r="AC273" i="18" a="1"/>
  <c r="AC273" i="18" s="1"/>
  <c r="AB273" i="18" a="1"/>
  <c r="AB273" i="18" s="1"/>
  <c r="Z273" i="18"/>
  <c r="Y273" i="18"/>
  <c r="X273" i="18"/>
  <c r="W273" i="18"/>
  <c r="V273" i="18"/>
  <c r="U273" i="18"/>
  <c r="T273" i="18"/>
  <c r="S273" i="18"/>
  <c r="R273" i="18"/>
  <c r="Q273" i="18"/>
  <c r="O273" i="18"/>
  <c r="N273" i="18" a="1"/>
  <c r="N273" i="18" s="1"/>
  <c r="M273" i="18"/>
  <c r="L273" i="18"/>
  <c r="K273" i="18"/>
  <c r="AX272" i="18"/>
  <c r="AT272" i="18" s="1"/>
  <c r="AS272" i="18"/>
  <c r="AR272" i="18" s="1"/>
  <c r="AQ272" i="18"/>
  <c r="AO272" i="18"/>
  <c r="AM272" i="18"/>
  <c r="AJ272" i="18"/>
  <c r="AF272" i="18"/>
  <c r="AE272" i="18"/>
  <c r="AK272" i="18" s="1"/>
  <c r="AC272" i="18" a="1"/>
  <c r="AC272" i="18" s="1"/>
  <c r="AB272" i="18" a="1"/>
  <c r="AB272" i="18" s="1"/>
  <c r="Z272" i="18"/>
  <c r="Y272" i="18"/>
  <c r="X272" i="18"/>
  <c r="W272" i="18"/>
  <c r="V272" i="18"/>
  <c r="U272" i="18"/>
  <c r="T272" i="18"/>
  <c r="S272" i="18"/>
  <c r="R272" i="18"/>
  <c r="Q272" i="18"/>
  <c r="O272" i="18"/>
  <c r="N272" i="18" a="1"/>
  <c r="N272" i="18" s="1"/>
  <c r="M272" i="18"/>
  <c r="L272" i="18"/>
  <c r="K272" i="18"/>
  <c r="AX271" i="18"/>
  <c r="AT271" i="18"/>
  <c r="AS271" i="18"/>
  <c r="AP271" i="18" s="1"/>
  <c r="AQ271" i="18"/>
  <c r="AM271" i="18"/>
  <c r="AE271" i="18"/>
  <c r="AI271" i="18" s="1"/>
  <c r="AC271" i="18" a="1"/>
  <c r="AC271" i="18" s="1"/>
  <c r="AB271" i="18" a="1"/>
  <c r="AB271" i="18" s="1"/>
  <c r="Z271" i="18"/>
  <c r="Y271" i="18"/>
  <c r="X271" i="18"/>
  <c r="W271" i="18"/>
  <c r="V271" i="18"/>
  <c r="U271" i="18"/>
  <c r="T271" i="18"/>
  <c r="S271" i="18"/>
  <c r="R271" i="18"/>
  <c r="Q271" i="18"/>
  <c r="O271" i="18"/>
  <c r="N271" i="18" a="1"/>
  <c r="N271" i="18" s="1"/>
  <c r="M271" i="18"/>
  <c r="L271" i="18"/>
  <c r="K271" i="18"/>
  <c r="AX270" i="18"/>
  <c r="AY270" i="18" s="1"/>
  <c r="AT270" i="18"/>
  <c r="AS270" i="18"/>
  <c r="AQ270" i="18" s="1"/>
  <c r="AR270" i="18"/>
  <c r="AO270" i="18"/>
  <c r="AN270" i="18"/>
  <c r="AL270" i="18"/>
  <c r="AE270" i="18"/>
  <c r="AJ270" i="18" s="1"/>
  <c r="AC270" i="18" a="1"/>
  <c r="AC270" i="18" s="1"/>
  <c r="AB270" i="18" a="1"/>
  <c r="AB270" i="18" s="1"/>
  <c r="Z270" i="18"/>
  <c r="Y270" i="18"/>
  <c r="X270" i="18"/>
  <c r="W270" i="18"/>
  <c r="V270" i="18"/>
  <c r="U270" i="18"/>
  <c r="T270" i="18"/>
  <c r="S270" i="18"/>
  <c r="R270" i="18"/>
  <c r="Q270" i="18"/>
  <c r="O270" i="18"/>
  <c r="N270" i="18" a="1"/>
  <c r="N270" i="18" s="1"/>
  <c r="M270" i="18"/>
  <c r="L270" i="18"/>
  <c r="K270" i="18"/>
  <c r="BA269" i="18"/>
  <c r="AX269" i="18"/>
  <c r="AZ269" i="18" s="1"/>
  <c r="AU269" i="18"/>
  <c r="AS269" i="18"/>
  <c r="AO269" i="18" s="1"/>
  <c r="AK269" i="18"/>
  <c r="AE269" i="18"/>
  <c r="AJ269" i="18" s="1"/>
  <c r="AC269" i="18" a="1"/>
  <c r="AC269" i="18" s="1"/>
  <c r="AB269" i="18" a="1"/>
  <c r="AB269" i="18" s="1"/>
  <c r="Z269" i="18"/>
  <c r="Y269" i="18"/>
  <c r="X269" i="18"/>
  <c r="W269" i="18"/>
  <c r="V269" i="18"/>
  <c r="U269" i="18"/>
  <c r="T269" i="18"/>
  <c r="S269" i="18"/>
  <c r="R269" i="18"/>
  <c r="Q269" i="18"/>
  <c r="O269" i="18"/>
  <c r="N269" i="18"/>
  <c r="N269" i="18" a="1"/>
  <c r="M269" i="18"/>
  <c r="L269" i="18"/>
  <c r="K269" i="18"/>
  <c r="AX268" i="18"/>
  <c r="AS268" i="18"/>
  <c r="AR268" i="18" s="1"/>
  <c r="AQ268" i="18"/>
  <c r="AO268" i="18"/>
  <c r="AM268" i="18"/>
  <c r="AJ268" i="18"/>
  <c r="AF268" i="18"/>
  <c r="AE268" i="18"/>
  <c r="AK268" i="18" s="1"/>
  <c r="AC268" i="18" a="1"/>
  <c r="AC268" i="18" s="1"/>
  <c r="AB268" i="18" a="1"/>
  <c r="AB268" i="18" s="1"/>
  <c r="Z268" i="18"/>
  <c r="Y268" i="18"/>
  <c r="X268" i="18"/>
  <c r="W268" i="18"/>
  <c r="V268" i="18"/>
  <c r="U268" i="18"/>
  <c r="T268" i="18"/>
  <c r="S268" i="18"/>
  <c r="R268" i="18"/>
  <c r="Q268" i="18"/>
  <c r="O268" i="18"/>
  <c r="N268" i="18" a="1"/>
  <c r="N268" i="18" s="1"/>
  <c r="M268" i="18"/>
  <c r="L268" i="18"/>
  <c r="K268" i="18"/>
  <c r="AX267" i="18"/>
  <c r="AT267" i="18"/>
  <c r="AS267" i="18"/>
  <c r="AP267" i="18" s="1"/>
  <c r="AQ267" i="18"/>
  <c r="AM267" i="18"/>
  <c r="AE267" i="18"/>
  <c r="AC267" i="18" a="1"/>
  <c r="AC267" i="18" s="1"/>
  <c r="AB267" i="18" a="1"/>
  <c r="AB267" i="18" s="1"/>
  <c r="Z267" i="18"/>
  <c r="Y267" i="18"/>
  <c r="X267" i="18"/>
  <c r="W267" i="18"/>
  <c r="V267" i="18"/>
  <c r="U267" i="18"/>
  <c r="T267" i="18"/>
  <c r="S267" i="18"/>
  <c r="R267" i="18"/>
  <c r="Q267" i="18"/>
  <c r="O267" i="18"/>
  <c r="N267" i="18" a="1"/>
  <c r="N267" i="18" s="1"/>
  <c r="M267" i="18"/>
  <c r="L267" i="18"/>
  <c r="K267" i="18"/>
  <c r="AZ266" i="18"/>
  <c r="AX266" i="18"/>
  <c r="AY266" i="18" s="1"/>
  <c r="AV266" i="18"/>
  <c r="AS266" i="18"/>
  <c r="AN266" i="18"/>
  <c r="AK266" i="18"/>
  <c r="AH266" i="18"/>
  <c r="AG266" i="18"/>
  <c r="AF266" i="18"/>
  <c r="AE266" i="18"/>
  <c r="AI266" i="18" s="1"/>
  <c r="AC266" i="18" a="1"/>
  <c r="AC266" i="18" s="1"/>
  <c r="AB266" i="18" a="1"/>
  <c r="AB266" i="18" s="1"/>
  <c r="Z266" i="18"/>
  <c r="Y266" i="18"/>
  <c r="X266" i="18"/>
  <c r="W266" i="18"/>
  <c r="V266" i="18"/>
  <c r="U266" i="18"/>
  <c r="T266" i="18"/>
  <c r="S266" i="18"/>
  <c r="R266" i="18"/>
  <c r="Q266" i="18"/>
  <c r="O266" i="18"/>
  <c r="N266" i="18" a="1"/>
  <c r="N266" i="18" s="1"/>
  <c r="M266" i="18"/>
  <c r="L266" i="18"/>
  <c r="K266" i="18"/>
  <c r="AY265" i="18"/>
  <c r="AX265" i="18"/>
  <c r="AZ265" i="18" s="1"/>
  <c r="AW265" i="18"/>
  <c r="AT265" i="18"/>
  <c r="AS265" i="18"/>
  <c r="AO265" i="18"/>
  <c r="AG265" i="18"/>
  <c r="AE265" i="18"/>
  <c r="AJ265" i="18" s="1"/>
  <c r="AC265" i="18" a="1"/>
  <c r="AC265" i="18" s="1"/>
  <c r="AB265" i="18" a="1"/>
  <c r="AB265" i="18" s="1"/>
  <c r="Z265" i="18"/>
  <c r="Y265" i="18"/>
  <c r="X265" i="18"/>
  <c r="W265" i="18"/>
  <c r="V265" i="18"/>
  <c r="U265" i="18"/>
  <c r="T265" i="18"/>
  <c r="S265" i="18"/>
  <c r="R265" i="18"/>
  <c r="Q265" i="18"/>
  <c r="O265" i="18"/>
  <c r="N265" i="18" a="1"/>
  <c r="N265" i="18" s="1"/>
  <c r="M265" i="18"/>
  <c r="L265" i="18"/>
  <c r="K265" i="18"/>
  <c r="AX264" i="18"/>
  <c r="AT264" i="18" s="1"/>
  <c r="AS264" i="18"/>
  <c r="AR264" i="18" s="1"/>
  <c r="AQ264" i="18"/>
  <c r="AO264" i="18"/>
  <c r="AM264" i="18"/>
  <c r="AJ264" i="18"/>
  <c r="AF264" i="18"/>
  <c r="AE264" i="18"/>
  <c r="AK264" i="18" s="1"/>
  <c r="AC264" i="18" a="1"/>
  <c r="AC264" i="18" s="1"/>
  <c r="AB264" i="18" a="1"/>
  <c r="AB264" i="18" s="1"/>
  <c r="Z264" i="18"/>
  <c r="Y264" i="18"/>
  <c r="X264" i="18"/>
  <c r="W264" i="18"/>
  <c r="V264" i="18"/>
  <c r="U264" i="18"/>
  <c r="T264" i="18"/>
  <c r="S264" i="18"/>
  <c r="R264" i="18"/>
  <c r="Q264" i="18"/>
  <c r="O264" i="18"/>
  <c r="N264" i="18" a="1"/>
  <c r="N264" i="18" s="1"/>
  <c r="M264" i="18"/>
  <c r="L264" i="18"/>
  <c r="K264" i="18"/>
  <c r="AX263" i="18"/>
  <c r="AT263" i="18"/>
  <c r="AS263" i="18"/>
  <c r="AP263" i="18" s="1"/>
  <c r="AQ263" i="18"/>
  <c r="AM263" i="18"/>
  <c r="AE263" i="18"/>
  <c r="AC263" i="18" a="1"/>
  <c r="AC263" i="18" s="1"/>
  <c r="AB263" i="18" a="1"/>
  <c r="AB263" i="18" s="1"/>
  <c r="Z263" i="18"/>
  <c r="Y263" i="18"/>
  <c r="X263" i="18"/>
  <c r="W263" i="18"/>
  <c r="V263" i="18"/>
  <c r="U263" i="18"/>
  <c r="T263" i="18"/>
  <c r="S263" i="18"/>
  <c r="R263" i="18"/>
  <c r="Q263" i="18"/>
  <c r="O263" i="18"/>
  <c r="N263" i="18" a="1"/>
  <c r="N263" i="18" s="1"/>
  <c r="M263" i="18"/>
  <c r="L263" i="18"/>
  <c r="K263" i="18"/>
  <c r="AZ262" i="18"/>
  <c r="AX262" i="18"/>
  <c r="AY262" i="18" s="1"/>
  <c r="AV262" i="18"/>
  <c r="AS262" i="18"/>
  <c r="AN262" i="18"/>
  <c r="AK262" i="18"/>
  <c r="AH262" i="18"/>
  <c r="AG262" i="18"/>
  <c r="AF262" i="18"/>
  <c r="AE262" i="18"/>
  <c r="AI262" i="18" s="1"/>
  <c r="AC262" i="18" a="1"/>
  <c r="AC262" i="18" s="1"/>
  <c r="AB262" i="18" a="1"/>
  <c r="AB262" i="18" s="1"/>
  <c r="Z262" i="18"/>
  <c r="Y262" i="18"/>
  <c r="X262" i="18"/>
  <c r="W262" i="18"/>
  <c r="V262" i="18"/>
  <c r="U262" i="18"/>
  <c r="T262" i="18"/>
  <c r="S262" i="18"/>
  <c r="R262" i="18"/>
  <c r="Q262" i="18"/>
  <c r="O262" i="18"/>
  <c r="N262" i="18" a="1"/>
  <c r="N262" i="18" s="1"/>
  <c r="M262" i="18"/>
  <c r="L262" i="18"/>
  <c r="K262" i="18"/>
  <c r="AY261" i="18"/>
  <c r="AX261" i="18"/>
  <c r="AZ261" i="18" s="1"/>
  <c r="AW261" i="18"/>
  <c r="AT261" i="18"/>
  <c r="AS261" i="18"/>
  <c r="AO261" i="18"/>
  <c r="AG261" i="18"/>
  <c r="AE261" i="18"/>
  <c r="AJ261" i="18" s="1"/>
  <c r="AC261" i="18" a="1"/>
  <c r="AC261" i="18" s="1"/>
  <c r="AB261" i="18" a="1"/>
  <c r="AB261" i="18" s="1"/>
  <c r="Z261" i="18"/>
  <c r="Y261" i="18"/>
  <c r="X261" i="18"/>
  <c r="W261" i="18"/>
  <c r="V261" i="18"/>
  <c r="U261" i="18"/>
  <c r="T261" i="18"/>
  <c r="S261" i="18"/>
  <c r="R261" i="18"/>
  <c r="Q261" i="18"/>
  <c r="O261" i="18"/>
  <c r="N261" i="18" a="1"/>
  <c r="N261" i="18" s="1"/>
  <c r="M261" i="18"/>
  <c r="L261" i="18"/>
  <c r="K261" i="18"/>
  <c r="AX260" i="18"/>
  <c r="AT260" i="18" s="1"/>
  <c r="AS260" i="18"/>
  <c r="AR260" i="18" s="1"/>
  <c r="AQ260" i="18"/>
  <c r="AO260" i="18"/>
  <c r="AM260" i="18"/>
  <c r="AJ260" i="18"/>
  <c r="AF260" i="18"/>
  <c r="AE260" i="18"/>
  <c r="AK260" i="18" s="1"/>
  <c r="AC260" i="18" a="1"/>
  <c r="AC260" i="18" s="1"/>
  <c r="AB260" i="18" a="1"/>
  <c r="AB260" i="18" s="1"/>
  <c r="Z260" i="18"/>
  <c r="Y260" i="18"/>
  <c r="X260" i="18"/>
  <c r="W260" i="18"/>
  <c r="V260" i="18"/>
  <c r="U260" i="18"/>
  <c r="T260" i="18"/>
  <c r="S260" i="18"/>
  <c r="R260" i="18"/>
  <c r="Q260" i="18"/>
  <c r="O260" i="18"/>
  <c r="N260" i="18" a="1"/>
  <c r="N260" i="18" s="1"/>
  <c r="M260" i="18"/>
  <c r="L260" i="18"/>
  <c r="K260" i="18"/>
  <c r="AX259" i="18"/>
  <c r="AT259" i="18"/>
  <c r="AS259" i="18"/>
  <c r="AP259" i="18" s="1"/>
  <c r="AQ259" i="18"/>
  <c r="AM259" i="18"/>
  <c r="AE259" i="18"/>
  <c r="AC259" i="18" a="1"/>
  <c r="AC259" i="18" s="1"/>
  <c r="AB259" i="18" a="1"/>
  <c r="AB259" i="18" s="1"/>
  <c r="Z259" i="18"/>
  <c r="Y259" i="18"/>
  <c r="X259" i="18"/>
  <c r="W259" i="18"/>
  <c r="V259" i="18"/>
  <c r="U259" i="18"/>
  <c r="T259" i="18"/>
  <c r="S259" i="18"/>
  <c r="R259" i="18"/>
  <c r="Q259" i="18"/>
  <c r="O259" i="18"/>
  <c r="N259" i="18" a="1"/>
  <c r="N259" i="18" s="1"/>
  <c r="M259" i="18"/>
  <c r="L259" i="18"/>
  <c r="K259" i="18"/>
  <c r="AZ258" i="18"/>
  <c r="AX258" i="18"/>
  <c r="AY258" i="18" s="1"/>
  <c r="AV258" i="18"/>
  <c r="AS258" i="18"/>
  <c r="AP258" i="18"/>
  <c r="AN258" i="18"/>
  <c r="AK258" i="18"/>
  <c r="AH258" i="18"/>
  <c r="AG258" i="18"/>
  <c r="AF258" i="18"/>
  <c r="AE258" i="18"/>
  <c r="AI258" i="18" s="1"/>
  <c r="AC258" i="18" a="1"/>
  <c r="AC258" i="18" s="1"/>
  <c r="AB258" i="18" a="1"/>
  <c r="AB258" i="18" s="1"/>
  <c r="Z258" i="18"/>
  <c r="Y258" i="18"/>
  <c r="X258" i="18"/>
  <c r="W258" i="18"/>
  <c r="V258" i="18"/>
  <c r="U258" i="18"/>
  <c r="T258" i="18"/>
  <c r="S258" i="18"/>
  <c r="R258" i="18"/>
  <c r="Q258" i="18"/>
  <c r="O258" i="18"/>
  <c r="N258" i="18" a="1"/>
  <c r="N258" i="18" s="1"/>
  <c r="M258" i="18"/>
  <c r="L258" i="18"/>
  <c r="K258" i="18"/>
  <c r="AY257" i="18"/>
  <c r="AX257" i="18"/>
  <c r="AZ257" i="18" s="1"/>
  <c r="AW257" i="18"/>
  <c r="AT257" i="18"/>
  <c r="AS257" i="18"/>
  <c r="AE257" i="18"/>
  <c r="AK257" i="18" s="1"/>
  <c r="AC257" i="18" a="1"/>
  <c r="AC257" i="18" s="1"/>
  <c r="AB257" i="18" a="1"/>
  <c r="AB257" i="18" s="1"/>
  <c r="Z257" i="18"/>
  <c r="Y257" i="18"/>
  <c r="X257" i="18"/>
  <c r="W257" i="18"/>
  <c r="V257" i="18"/>
  <c r="U257" i="18"/>
  <c r="T257" i="18"/>
  <c r="S257" i="18"/>
  <c r="R257" i="18"/>
  <c r="Q257" i="18"/>
  <c r="O257" i="18"/>
  <c r="N257" i="18"/>
  <c r="N257" i="18" a="1"/>
  <c r="M257" i="18"/>
  <c r="L257" i="18"/>
  <c r="K257" i="18"/>
  <c r="AX256" i="18"/>
  <c r="AT256" i="18"/>
  <c r="AS256" i="18"/>
  <c r="AQ256" i="18" s="1"/>
  <c r="AR256" i="18"/>
  <c r="AP256" i="18"/>
  <c r="AO256" i="18"/>
  <c r="AN256" i="18"/>
  <c r="AL256" i="18"/>
  <c r="AE256" i="18"/>
  <c r="AH256" i="18" s="1"/>
  <c r="AC256" i="18" a="1"/>
  <c r="AC256" i="18" s="1"/>
  <c r="AB256" i="18" a="1"/>
  <c r="AB256" i="18" s="1"/>
  <c r="Z256" i="18"/>
  <c r="Y256" i="18"/>
  <c r="X256" i="18"/>
  <c r="W256" i="18"/>
  <c r="V256" i="18"/>
  <c r="U256" i="18"/>
  <c r="T256" i="18"/>
  <c r="S256" i="18"/>
  <c r="R256" i="18"/>
  <c r="Q256" i="18"/>
  <c r="O256" i="18"/>
  <c r="N256" i="18" a="1"/>
  <c r="N256" i="18" s="1"/>
  <c r="M256" i="18"/>
  <c r="L256" i="18"/>
  <c r="K256" i="18"/>
  <c r="BA255" i="18"/>
  <c r="AZ255" i="18"/>
  <c r="AY255" i="18"/>
  <c r="AX255" i="18"/>
  <c r="AW255" i="18"/>
  <c r="AV255" i="18"/>
  <c r="AU255" i="18"/>
  <c r="AT255" i="18"/>
  <c r="AS255" i="18"/>
  <c r="AO255" i="18" s="1"/>
  <c r="AI255" i="18"/>
  <c r="AE255" i="18"/>
  <c r="AC255" i="18" a="1"/>
  <c r="AC255" i="18" s="1"/>
  <c r="AB255" i="18" a="1"/>
  <c r="AB255" i="18" s="1"/>
  <c r="Z255" i="18"/>
  <c r="Y255" i="18"/>
  <c r="X255" i="18"/>
  <c r="W255" i="18"/>
  <c r="V255" i="18"/>
  <c r="U255" i="18"/>
  <c r="T255" i="18"/>
  <c r="S255" i="18"/>
  <c r="R255" i="18"/>
  <c r="Q255" i="18"/>
  <c r="O255" i="18"/>
  <c r="N255" i="18" a="1"/>
  <c r="N255" i="18" s="1"/>
  <c r="M255" i="18"/>
  <c r="L255" i="18"/>
  <c r="K255" i="18"/>
  <c r="AZ254" i="18"/>
  <c r="AX254" i="18"/>
  <c r="AY254" i="18" s="1"/>
  <c r="AV254" i="18"/>
  <c r="AS254" i="18"/>
  <c r="AP254" i="18" s="1"/>
  <c r="AN254" i="18"/>
  <c r="AK254" i="18"/>
  <c r="AH254" i="18"/>
  <c r="AG254" i="18"/>
  <c r="AF254" i="18"/>
  <c r="AE254" i="18"/>
  <c r="AI254" i="18" s="1"/>
  <c r="AC254" i="18" a="1"/>
  <c r="AC254" i="18" s="1"/>
  <c r="AB254" i="18" a="1"/>
  <c r="AB254" i="18" s="1"/>
  <c r="Z254" i="18"/>
  <c r="Y254" i="18"/>
  <c r="X254" i="18"/>
  <c r="W254" i="18"/>
  <c r="V254" i="18"/>
  <c r="U254" i="18"/>
  <c r="T254" i="18"/>
  <c r="S254" i="18"/>
  <c r="R254" i="18"/>
  <c r="Q254" i="18"/>
  <c r="O254" i="18"/>
  <c r="N254" i="18" a="1"/>
  <c r="N254" i="18" s="1"/>
  <c r="M254" i="18"/>
  <c r="L254" i="18"/>
  <c r="K254" i="18"/>
  <c r="AY253" i="18"/>
  <c r="AX253" i="18"/>
  <c r="AZ253" i="18" s="1"/>
  <c r="AW253" i="18"/>
  <c r="AT253" i="18"/>
  <c r="AS253" i="18"/>
  <c r="AO253" i="18"/>
  <c r="AG253" i="18"/>
  <c r="AE253" i="18"/>
  <c r="AJ253" i="18" s="1"/>
  <c r="AC253" i="18" a="1"/>
  <c r="AC253" i="18" s="1"/>
  <c r="AB253" i="18" a="1"/>
  <c r="AB253" i="18" s="1"/>
  <c r="Z253" i="18"/>
  <c r="Y253" i="18"/>
  <c r="X253" i="18"/>
  <c r="W253" i="18"/>
  <c r="V253" i="18"/>
  <c r="U253" i="18"/>
  <c r="T253" i="18"/>
  <c r="S253" i="18"/>
  <c r="R253" i="18"/>
  <c r="Q253" i="18"/>
  <c r="O253" i="18"/>
  <c r="N253" i="18" a="1"/>
  <c r="N253" i="18" s="1"/>
  <c r="M253" i="18"/>
  <c r="L253" i="18"/>
  <c r="K253" i="18"/>
  <c r="AX252" i="18"/>
  <c r="AS252" i="18"/>
  <c r="AQ252" i="18" s="1"/>
  <c r="AR252" i="18"/>
  <c r="AP252" i="18"/>
  <c r="AO252" i="18"/>
  <c r="AN252" i="18"/>
  <c r="AL252" i="18"/>
  <c r="AE252" i="18"/>
  <c r="AH252" i="18" s="1"/>
  <c r="AC252" i="18" a="1"/>
  <c r="AC252" i="18" s="1"/>
  <c r="AB252" i="18" a="1"/>
  <c r="AB252" i="18" s="1"/>
  <c r="Z252" i="18"/>
  <c r="Y252" i="18"/>
  <c r="X252" i="18"/>
  <c r="W252" i="18"/>
  <c r="V252" i="18"/>
  <c r="U252" i="18"/>
  <c r="T252" i="18"/>
  <c r="S252" i="18"/>
  <c r="R252" i="18"/>
  <c r="Q252" i="18"/>
  <c r="O252" i="18"/>
  <c r="N252" i="18" a="1"/>
  <c r="N252" i="18" s="1"/>
  <c r="M252" i="18"/>
  <c r="L252" i="18"/>
  <c r="K252" i="18"/>
  <c r="BA251" i="18"/>
  <c r="AZ251" i="18"/>
  <c r="AY251" i="18"/>
  <c r="AX251" i="18"/>
  <c r="AW251" i="18"/>
  <c r="AV251" i="18"/>
  <c r="AU251" i="18"/>
  <c r="AT251" i="18"/>
  <c r="AS251" i="18"/>
  <c r="AO251" i="18" s="1"/>
  <c r="AE251" i="18"/>
  <c r="AC251" i="18" a="1"/>
  <c r="AC251" i="18" s="1"/>
  <c r="AB251" i="18" a="1"/>
  <c r="AB251" i="18" s="1"/>
  <c r="Z251" i="18"/>
  <c r="Y251" i="18"/>
  <c r="X251" i="18"/>
  <c r="W251" i="18"/>
  <c r="V251" i="18"/>
  <c r="U251" i="18"/>
  <c r="T251" i="18"/>
  <c r="S251" i="18"/>
  <c r="R251" i="18"/>
  <c r="Q251" i="18"/>
  <c r="O251" i="18"/>
  <c r="N251" i="18" a="1"/>
  <c r="N251" i="18" s="1"/>
  <c r="M251" i="18"/>
  <c r="L251" i="18"/>
  <c r="K251" i="18"/>
  <c r="AX250" i="18"/>
  <c r="AT250" i="18" s="1"/>
  <c r="AS250" i="18"/>
  <c r="AQ250" i="18" s="1"/>
  <c r="AR250" i="18"/>
  <c r="AP250" i="18"/>
  <c r="AO250" i="18"/>
  <c r="AN250" i="18"/>
  <c r="AL250" i="18"/>
  <c r="AJ250" i="18"/>
  <c r="AG250" i="18"/>
  <c r="AE250" i="18"/>
  <c r="AC250" i="18" a="1"/>
  <c r="AC250" i="18" s="1"/>
  <c r="AB250" i="18" a="1"/>
  <c r="AB250" i="18" s="1"/>
  <c r="Z250" i="18"/>
  <c r="Y250" i="18"/>
  <c r="X250" i="18"/>
  <c r="W250" i="18"/>
  <c r="V250" i="18"/>
  <c r="U250" i="18"/>
  <c r="T250" i="18"/>
  <c r="S250" i="18"/>
  <c r="R250" i="18"/>
  <c r="Q250" i="18"/>
  <c r="O250" i="18"/>
  <c r="N250" i="18" a="1"/>
  <c r="N250" i="18" s="1"/>
  <c r="M250" i="18"/>
  <c r="L250" i="18"/>
  <c r="K250" i="18"/>
  <c r="AX249" i="18"/>
  <c r="AU249" i="18" s="1"/>
  <c r="AS249" i="18"/>
  <c r="AO249" i="18" s="1"/>
  <c r="AE249" i="18"/>
  <c r="AK249" i="18" s="1"/>
  <c r="AC249" i="18" a="1"/>
  <c r="AC249" i="18" s="1"/>
  <c r="AB249" i="18" a="1"/>
  <c r="AB249" i="18" s="1"/>
  <c r="Z249" i="18"/>
  <c r="Y249" i="18"/>
  <c r="X249" i="18"/>
  <c r="W249" i="18"/>
  <c r="V249" i="18"/>
  <c r="U249" i="18"/>
  <c r="T249" i="18"/>
  <c r="S249" i="18"/>
  <c r="R249" i="18"/>
  <c r="Q249" i="18"/>
  <c r="O249" i="18"/>
  <c r="N249" i="18" a="1"/>
  <c r="N249" i="18" s="1"/>
  <c r="M249" i="18"/>
  <c r="L249" i="18"/>
  <c r="K249" i="18"/>
  <c r="AX248" i="18"/>
  <c r="AT248" i="18"/>
  <c r="AS248" i="18"/>
  <c r="AR248" i="18"/>
  <c r="AQ248" i="18"/>
  <c r="AP248" i="18"/>
  <c r="AO248" i="18"/>
  <c r="AN248" i="18"/>
  <c r="AM248" i="18"/>
  <c r="AL248" i="18"/>
  <c r="AH248" i="18"/>
  <c r="AE248" i="18"/>
  <c r="AC248" i="18" a="1"/>
  <c r="AC248" i="18" s="1"/>
  <c r="AB248" i="18" a="1"/>
  <c r="AB248" i="18" s="1"/>
  <c r="Z248" i="18"/>
  <c r="Y248" i="18"/>
  <c r="X248" i="18"/>
  <c r="W248" i="18"/>
  <c r="V248" i="18"/>
  <c r="U248" i="18"/>
  <c r="T248" i="18"/>
  <c r="S248" i="18"/>
  <c r="R248" i="18"/>
  <c r="Q248" i="18"/>
  <c r="O248" i="18"/>
  <c r="N248" i="18" a="1"/>
  <c r="N248" i="18" s="1"/>
  <c r="M248" i="18"/>
  <c r="L248" i="18"/>
  <c r="K248" i="18"/>
  <c r="BA247" i="18"/>
  <c r="AY247" i="18"/>
  <c r="AX247" i="18"/>
  <c r="AZ247" i="18" s="1"/>
  <c r="AW247" i="18"/>
  <c r="AU247" i="18"/>
  <c r="AT247" i="18"/>
  <c r="AS247" i="18"/>
  <c r="AO247" i="18" s="1"/>
  <c r="AE247" i="18"/>
  <c r="AC247" i="18" a="1"/>
  <c r="AC247" i="18" s="1"/>
  <c r="AB247" i="18" a="1"/>
  <c r="AB247" i="18" s="1"/>
  <c r="Z247" i="18"/>
  <c r="Y247" i="18"/>
  <c r="X247" i="18"/>
  <c r="W247" i="18"/>
  <c r="V247" i="18"/>
  <c r="U247" i="18"/>
  <c r="T247" i="18"/>
  <c r="S247" i="18"/>
  <c r="R247" i="18"/>
  <c r="Q247" i="18"/>
  <c r="O247" i="18"/>
  <c r="N247" i="18"/>
  <c r="N247" i="18" a="1"/>
  <c r="M247" i="18"/>
  <c r="L247" i="18"/>
  <c r="K247" i="18"/>
  <c r="AX246" i="18"/>
  <c r="AT246" i="18"/>
  <c r="AS246" i="18"/>
  <c r="AQ246" i="18" s="1"/>
  <c r="AR246" i="18"/>
  <c r="AO246" i="18"/>
  <c r="AN246" i="18"/>
  <c r="AL246" i="18"/>
  <c r="AJ246" i="18"/>
  <c r="AE246" i="18"/>
  <c r="AC246" i="18" a="1"/>
  <c r="AC246" i="18" s="1"/>
  <c r="AB246" i="18" a="1"/>
  <c r="AB246" i="18" s="1"/>
  <c r="Z246" i="18"/>
  <c r="Y246" i="18"/>
  <c r="X246" i="18"/>
  <c r="W246" i="18"/>
  <c r="V246" i="18"/>
  <c r="U246" i="18"/>
  <c r="T246" i="18"/>
  <c r="S246" i="18"/>
  <c r="R246" i="18"/>
  <c r="Q246" i="18"/>
  <c r="O246" i="18"/>
  <c r="N246" i="18" a="1"/>
  <c r="N246" i="18" s="1"/>
  <c r="M246" i="18"/>
  <c r="L246" i="18"/>
  <c r="K246" i="18"/>
  <c r="BA245" i="18"/>
  <c r="AX245" i="18"/>
  <c r="AU245" i="18"/>
  <c r="AS245" i="18"/>
  <c r="AO245" i="18" s="1"/>
  <c r="AK245" i="18"/>
  <c r="AE245" i="18"/>
  <c r="AC245" i="18" a="1"/>
  <c r="AC245" i="18" s="1"/>
  <c r="AB245" i="18" a="1"/>
  <c r="AB245" i="18" s="1"/>
  <c r="Z245" i="18"/>
  <c r="Y245" i="18"/>
  <c r="X245" i="18"/>
  <c r="W245" i="18"/>
  <c r="V245" i="18"/>
  <c r="U245" i="18"/>
  <c r="T245" i="18"/>
  <c r="S245" i="18"/>
  <c r="R245" i="18"/>
  <c r="Q245" i="18"/>
  <c r="O245" i="18"/>
  <c r="N245" i="18"/>
  <c r="N245" i="18" a="1"/>
  <c r="M245" i="18"/>
  <c r="L245" i="18"/>
  <c r="K245" i="18"/>
  <c r="AX244" i="18"/>
  <c r="AT244" i="18"/>
  <c r="AS244" i="18"/>
  <c r="AR244" i="18"/>
  <c r="AQ244" i="18"/>
  <c r="AP244" i="18"/>
  <c r="AO244" i="18"/>
  <c r="AN244" i="18"/>
  <c r="AM244" i="18"/>
  <c r="AL244" i="18"/>
  <c r="AH244" i="18"/>
  <c r="AE244" i="18"/>
  <c r="AC244" i="18" a="1"/>
  <c r="AC244" i="18" s="1"/>
  <c r="AB244" i="18" a="1"/>
  <c r="AB244" i="18" s="1"/>
  <c r="Z244" i="18"/>
  <c r="Y244" i="18"/>
  <c r="X244" i="18"/>
  <c r="W244" i="18"/>
  <c r="V244" i="18"/>
  <c r="U244" i="18"/>
  <c r="T244" i="18"/>
  <c r="S244" i="18"/>
  <c r="R244" i="18"/>
  <c r="Q244" i="18"/>
  <c r="O244" i="18"/>
  <c r="N244" i="18" a="1"/>
  <c r="N244" i="18" s="1"/>
  <c r="M244" i="18"/>
  <c r="L244" i="18"/>
  <c r="K244" i="18"/>
  <c r="BA243" i="18"/>
  <c r="AY243" i="18"/>
  <c r="AX243" i="18"/>
  <c r="AZ243" i="18" s="1"/>
  <c r="AW243" i="18"/>
  <c r="AU243" i="18"/>
  <c r="AT243" i="18"/>
  <c r="AS243" i="18"/>
  <c r="AO243" i="18"/>
  <c r="AE243" i="18"/>
  <c r="AC243" i="18" a="1"/>
  <c r="AC243" i="18" s="1"/>
  <c r="AB243" i="18" a="1"/>
  <c r="AB243" i="18" s="1"/>
  <c r="Z243" i="18"/>
  <c r="Y243" i="18"/>
  <c r="X243" i="18"/>
  <c r="W243" i="18"/>
  <c r="V243" i="18"/>
  <c r="U243" i="18"/>
  <c r="T243" i="18"/>
  <c r="S243" i="18"/>
  <c r="R243" i="18"/>
  <c r="Q243" i="18"/>
  <c r="O243" i="18"/>
  <c r="N243" i="18"/>
  <c r="N243" i="18" a="1"/>
  <c r="M243" i="18"/>
  <c r="L243" i="18"/>
  <c r="K243" i="18"/>
  <c r="AX242" i="18"/>
  <c r="AT242" i="18" s="1"/>
  <c r="AS242" i="18"/>
  <c r="AQ242" i="18" s="1"/>
  <c r="AR242" i="18"/>
  <c r="AO242" i="18"/>
  <c r="AN242" i="18"/>
  <c r="AL242" i="18"/>
  <c r="AG242" i="18"/>
  <c r="AE242" i="18"/>
  <c r="AJ242" i="18" s="1"/>
  <c r="AC242" i="18" a="1"/>
  <c r="AC242" i="18" s="1"/>
  <c r="AB242" i="18" a="1"/>
  <c r="AB242" i="18" s="1"/>
  <c r="Z242" i="18"/>
  <c r="Y242" i="18"/>
  <c r="X242" i="18"/>
  <c r="W242" i="18"/>
  <c r="V242" i="18"/>
  <c r="U242" i="18"/>
  <c r="T242" i="18"/>
  <c r="S242" i="18"/>
  <c r="R242" i="18"/>
  <c r="Q242" i="18"/>
  <c r="O242" i="18"/>
  <c r="N242" i="18" a="1"/>
  <c r="N242" i="18" s="1"/>
  <c r="M242" i="18"/>
  <c r="L242" i="18"/>
  <c r="K242" i="18"/>
  <c r="BA241" i="18"/>
  <c r="AX241" i="18"/>
  <c r="AU241" i="18" s="1"/>
  <c r="AS241" i="18"/>
  <c r="AG241" i="18"/>
  <c r="AE241" i="18"/>
  <c r="AJ241" i="18" s="1"/>
  <c r="AC241" i="18" a="1"/>
  <c r="AC241" i="18" s="1"/>
  <c r="AB241" i="18" a="1"/>
  <c r="AB241" i="18" s="1"/>
  <c r="Z241" i="18"/>
  <c r="Y241" i="18"/>
  <c r="X241" i="18"/>
  <c r="W241" i="18"/>
  <c r="V241" i="18"/>
  <c r="U241" i="18"/>
  <c r="T241" i="18"/>
  <c r="S241" i="18"/>
  <c r="R241" i="18"/>
  <c r="Q241" i="18"/>
  <c r="O241" i="18"/>
  <c r="N241" i="18" a="1"/>
  <c r="N241" i="18" s="1"/>
  <c r="M241" i="18"/>
  <c r="L241" i="18"/>
  <c r="K241" i="18"/>
  <c r="AX240" i="18"/>
  <c r="AT240" i="18" s="1"/>
  <c r="AS240" i="18"/>
  <c r="AQ240" i="18"/>
  <c r="AO240" i="18"/>
  <c r="AM240" i="18"/>
  <c r="AJ240" i="18"/>
  <c r="AF240" i="18"/>
  <c r="AE240" i="18"/>
  <c r="AK240" i="18" s="1"/>
  <c r="AC240" i="18" a="1"/>
  <c r="AC240" i="18" s="1"/>
  <c r="AB240" i="18" a="1"/>
  <c r="AB240" i="18" s="1"/>
  <c r="Z240" i="18"/>
  <c r="Y240" i="18"/>
  <c r="X240" i="18"/>
  <c r="W240" i="18"/>
  <c r="V240" i="18"/>
  <c r="U240" i="18"/>
  <c r="T240" i="18"/>
  <c r="S240" i="18"/>
  <c r="R240" i="18"/>
  <c r="Q240" i="18"/>
  <c r="O240" i="18"/>
  <c r="N240" i="18" a="1"/>
  <c r="N240" i="18" s="1"/>
  <c r="M240" i="18"/>
  <c r="L240" i="18"/>
  <c r="K240" i="18"/>
  <c r="AZ239" i="18"/>
  <c r="AX239" i="18"/>
  <c r="AV239" i="18" s="1"/>
  <c r="AT239" i="18"/>
  <c r="AS239" i="18"/>
  <c r="AP239" i="18" s="1"/>
  <c r="AQ239" i="18"/>
  <c r="AM239" i="18"/>
  <c r="AE239" i="18"/>
  <c r="AI239" i="18" s="1"/>
  <c r="AC239" i="18" a="1"/>
  <c r="AC239" i="18" s="1"/>
  <c r="AB239" i="18" a="1"/>
  <c r="AB239" i="18" s="1"/>
  <c r="Z239" i="18"/>
  <c r="Y239" i="18"/>
  <c r="X239" i="18"/>
  <c r="W239" i="18"/>
  <c r="V239" i="18"/>
  <c r="U239" i="18"/>
  <c r="T239" i="18"/>
  <c r="S239" i="18"/>
  <c r="R239" i="18"/>
  <c r="Q239" i="18"/>
  <c r="O239" i="18"/>
  <c r="N239" i="18" a="1"/>
  <c r="N239" i="18" s="1"/>
  <c r="M239" i="18"/>
  <c r="L239" i="18"/>
  <c r="K239" i="18"/>
  <c r="AX238" i="18"/>
  <c r="AT238" i="18"/>
  <c r="AS238" i="18"/>
  <c r="AQ238" i="18" s="1"/>
  <c r="AR238" i="18"/>
  <c r="AO238" i="18"/>
  <c r="AN238" i="18"/>
  <c r="AL238" i="18"/>
  <c r="AE238" i="18"/>
  <c r="AJ238" i="18" s="1"/>
  <c r="AC238" i="18" a="1"/>
  <c r="AC238" i="18" s="1"/>
  <c r="AB238" i="18" a="1"/>
  <c r="AB238" i="18" s="1"/>
  <c r="Z238" i="18"/>
  <c r="Y238" i="18"/>
  <c r="X238" i="18"/>
  <c r="W238" i="18"/>
  <c r="V238" i="18"/>
  <c r="U238" i="18"/>
  <c r="T238" i="18"/>
  <c r="S238" i="18"/>
  <c r="R238" i="18"/>
  <c r="Q238" i="18"/>
  <c r="O238" i="18"/>
  <c r="N238" i="18" a="1"/>
  <c r="N238" i="18" s="1"/>
  <c r="M238" i="18"/>
  <c r="L238" i="18"/>
  <c r="K238" i="18"/>
  <c r="BA237" i="18"/>
  <c r="AX237" i="18"/>
  <c r="AU237" i="18" s="1"/>
  <c r="AS237" i="18"/>
  <c r="AO237" i="18" s="1"/>
  <c r="AK237" i="18"/>
  <c r="AE237" i="18"/>
  <c r="AC237" i="18" a="1"/>
  <c r="AC237" i="18" s="1"/>
  <c r="AB237" i="18" a="1"/>
  <c r="AB237" i="18" s="1"/>
  <c r="Z237" i="18"/>
  <c r="Y237" i="18"/>
  <c r="X237" i="18"/>
  <c r="W237" i="18"/>
  <c r="V237" i="18"/>
  <c r="U237" i="18"/>
  <c r="T237" i="18"/>
  <c r="S237" i="18"/>
  <c r="R237" i="18"/>
  <c r="Q237" i="18"/>
  <c r="O237" i="18"/>
  <c r="N237" i="18" a="1"/>
  <c r="N237" i="18" s="1"/>
  <c r="M237" i="18"/>
  <c r="L237" i="18"/>
  <c r="K237" i="18"/>
  <c r="AX236" i="18"/>
  <c r="AS236" i="18"/>
  <c r="AQ236" i="18" s="1"/>
  <c r="AM236" i="18"/>
  <c r="AJ236" i="18"/>
  <c r="AF236" i="18"/>
  <c r="AE236" i="18"/>
  <c r="AK236" i="18" s="1"/>
  <c r="AC236" i="18" a="1"/>
  <c r="AC236" i="18" s="1"/>
  <c r="AB236" i="18" a="1"/>
  <c r="AB236" i="18" s="1"/>
  <c r="Z236" i="18"/>
  <c r="Y236" i="18"/>
  <c r="X236" i="18"/>
  <c r="W236" i="18"/>
  <c r="V236" i="18"/>
  <c r="U236" i="18"/>
  <c r="T236" i="18"/>
  <c r="S236" i="18"/>
  <c r="R236" i="18"/>
  <c r="Q236" i="18"/>
  <c r="O236" i="18"/>
  <c r="N236" i="18" a="1"/>
  <c r="N236" i="18" s="1"/>
  <c r="M236" i="18"/>
  <c r="L236" i="18"/>
  <c r="K236" i="18"/>
  <c r="AX235" i="18"/>
  <c r="AV235" i="18" s="1"/>
  <c r="AS235" i="18"/>
  <c r="AP235" i="18" s="1"/>
  <c r="AQ235" i="18"/>
  <c r="AM235" i="18"/>
  <c r="AE235" i="18"/>
  <c r="AC235" i="18" a="1"/>
  <c r="AC235" i="18" s="1"/>
  <c r="AB235" i="18" a="1"/>
  <c r="AB235" i="18" s="1"/>
  <c r="Z235" i="18"/>
  <c r="Y235" i="18"/>
  <c r="X235" i="18"/>
  <c r="W235" i="18"/>
  <c r="V235" i="18"/>
  <c r="U235" i="18"/>
  <c r="T235" i="18"/>
  <c r="S235" i="18"/>
  <c r="R235" i="18"/>
  <c r="Q235" i="18"/>
  <c r="O235" i="18"/>
  <c r="N235" i="18" a="1"/>
  <c r="N235" i="18" s="1"/>
  <c r="M235" i="18"/>
  <c r="L235" i="18"/>
  <c r="K235" i="18"/>
  <c r="AZ234" i="18"/>
  <c r="AX234" i="18"/>
  <c r="AY234" i="18" s="1"/>
  <c r="AV234" i="18"/>
  <c r="AS234" i="18"/>
  <c r="AP234" i="18" s="1"/>
  <c r="AK234" i="18"/>
  <c r="AH234" i="18"/>
  <c r="AG234" i="18"/>
  <c r="AF234" i="18"/>
  <c r="AE234" i="18"/>
  <c r="AI234" i="18" s="1"/>
  <c r="AC234" i="18" a="1"/>
  <c r="AC234" i="18" s="1"/>
  <c r="AB234" i="18" a="1"/>
  <c r="AB234" i="18" s="1"/>
  <c r="Z234" i="18"/>
  <c r="Y234" i="18"/>
  <c r="X234" i="18"/>
  <c r="W234" i="18"/>
  <c r="V234" i="18"/>
  <c r="U234" i="18"/>
  <c r="T234" i="18"/>
  <c r="S234" i="18"/>
  <c r="R234" i="18"/>
  <c r="Q234" i="18"/>
  <c r="O234" i="18"/>
  <c r="N234" i="18" a="1"/>
  <c r="N234" i="18" s="1"/>
  <c r="M234" i="18"/>
  <c r="L234" i="18"/>
  <c r="K234" i="18"/>
  <c r="AY233" i="18"/>
  <c r="AX233" i="18"/>
  <c r="AZ233" i="18" s="1"/>
  <c r="AW233" i="18"/>
  <c r="AT233" i="18"/>
  <c r="AS233" i="18"/>
  <c r="AO233" i="18"/>
  <c r="AG233" i="18"/>
  <c r="AE233" i="18"/>
  <c r="AJ233" i="18" s="1"/>
  <c r="AC233" i="18" a="1"/>
  <c r="AC233" i="18" s="1"/>
  <c r="AB233" i="18" a="1"/>
  <c r="AB233" i="18" s="1"/>
  <c r="Z233" i="18"/>
  <c r="Y233" i="18"/>
  <c r="X233" i="18"/>
  <c r="W233" i="18"/>
  <c r="V233" i="18"/>
  <c r="U233" i="18"/>
  <c r="T233" i="18"/>
  <c r="S233" i="18"/>
  <c r="R233" i="18"/>
  <c r="Q233" i="18"/>
  <c r="O233" i="18"/>
  <c r="N233" i="18" a="1"/>
  <c r="N233" i="18" s="1"/>
  <c r="M233" i="18"/>
  <c r="L233" i="18"/>
  <c r="K233" i="18"/>
  <c r="AX232" i="18"/>
  <c r="AT232" i="18" s="1"/>
  <c r="AS232" i="18"/>
  <c r="AQ232" i="18" s="1"/>
  <c r="AJ232" i="18"/>
  <c r="AF232" i="18"/>
  <c r="AE232" i="18"/>
  <c r="AK232" i="18" s="1"/>
  <c r="AC232" i="18" a="1"/>
  <c r="AC232" i="18" s="1"/>
  <c r="AB232" i="18" a="1"/>
  <c r="AB232" i="18" s="1"/>
  <c r="Z232" i="18"/>
  <c r="Y232" i="18"/>
  <c r="X232" i="18"/>
  <c r="W232" i="18"/>
  <c r="V232" i="18"/>
  <c r="U232" i="18"/>
  <c r="T232" i="18"/>
  <c r="S232" i="18"/>
  <c r="R232" i="18"/>
  <c r="Q232" i="18"/>
  <c r="O232" i="18"/>
  <c r="N232" i="18" a="1"/>
  <c r="N232" i="18" s="1"/>
  <c r="M232" i="18"/>
  <c r="L232" i="18"/>
  <c r="K232" i="18"/>
  <c r="AX231" i="18"/>
  <c r="AW231" i="18" s="1"/>
  <c r="AS231" i="18"/>
  <c r="AQ231" i="18" s="1"/>
  <c r="AE231" i="18"/>
  <c r="AC231" i="18" a="1"/>
  <c r="AC231" i="18" s="1"/>
  <c r="AB231" i="18" a="1"/>
  <c r="AB231" i="18" s="1"/>
  <c r="Z231" i="18"/>
  <c r="Y231" i="18"/>
  <c r="X231" i="18"/>
  <c r="W231" i="18"/>
  <c r="V231" i="18"/>
  <c r="U231" i="18"/>
  <c r="T231" i="18"/>
  <c r="S231" i="18"/>
  <c r="R231" i="18"/>
  <c r="Q231" i="18"/>
  <c r="O231" i="18"/>
  <c r="N231" i="18" a="1"/>
  <c r="N231" i="18" s="1"/>
  <c r="M231" i="18"/>
  <c r="L231" i="18"/>
  <c r="K231" i="18"/>
  <c r="AZ230" i="18"/>
  <c r="AX230" i="18"/>
  <c r="AV230" i="18" s="1"/>
  <c r="AS230" i="18"/>
  <c r="AQ230" i="18" s="1"/>
  <c r="AR230" i="18"/>
  <c r="AP230" i="18"/>
  <c r="AO230" i="18"/>
  <c r="AN230" i="18"/>
  <c r="AL230" i="18"/>
  <c r="AK230" i="18"/>
  <c r="AG230" i="18"/>
  <c r="AF230" i="18"/>
  <c r="AE230" i="18"/>
  <c r="AI230" i="18" s="1"/>
  <c r="AC230" i="18" a="1"/>
  <c r="AC230" i="18" s="1"/>
  <c r="AB230" i="18" a="1"/>
  <c r="AB230" i="18" s="1"/>
  <c r="Z230" i="18"/>
  <c r="Y230" i="18"/>
  <c r="X230" i="18"/>
  <c r="W230" i="18"/>
  <c r="V230" i="18"/>
  <c r="U230" i="18"/>
  <c r="T230" i="18"/>
  <c r="S230" i="18"/>
  <c r="R230" i="18"/>
  <c r="Q230" i="18"/>
  <c r="O230" i="18"/>
  <c r="N230" i="18" a="1"/>
  <c r="N230" i="18" s="1"/>
  <c r="M230" i="18"/>
  <c r="L230" i="18"/>
  <c r="K230" i="18"/>
  <c r="AX229" i="18"/>
  <c r="AZ229" i="18" s="1"/>
  <c r="AS229" i="18"/>
  <c r="AO229" i="18" s="1"/>
  <c r="AE229" i="18"/>
  <c r="AJ229" i="18" s="1"/>
  <c r="AC229" i="18" a="1"/>
  <c r="AC229" i="18" s="1"/>
  <c r="AB229" i="18" a="1"/>
  <c r="AB229" i="18" s="1"/>
  <c r="Z229" i="18"/>
  <c r="Y229" i="18"/>
  <c r="X229" i="18"/>
  <c r="W229" i="18"/>
  <c r="V229" i="18"/>
  <c r="U229" i="18"/>
  <c r="T229" i="18"/>
  <c r="S229" i="18"/>
  <c r="R229" i="18"/>
  <c r="Q229" i="18"/>
  <c r="O229" i="18"/>
  <c r="N229" i="18" a="1"/>
  <c r="N229" i="18" s="1"/>
  <c r="M229" i="18"/>
  <c r="L229" i="18"/>
  <c r="K229" i="18"/>
  <c r="AX228" i="18"/>
  <c r="AT228" i="18"/>
  <c r="AS228" i="18"/>
  <c r="AR228" i="18" s="1"/>
  <c r="AP228" i="18"/>
  <c r="AO228" i="18"/>
  <c r="AL228" i="18"/>
  <c r="AE228" i="18"/>
  <c r="AK228" i="18" s="1"/>
  <c r="AC228" i="18" a="1"/>
  <c r="AC228" i="18" s="1"/>
  <c r="AB228" i="18" a="1"/>
  <c r="AB228" i="18" s="1"/>
  <c r="Z228" i="18"/>
  <c r="Y228" i="18"/>
  <c r="X228" i="18"/>
  <c r="W228" i="18"/>
  <c r="V228" i="18"/>
  <c r="U228" i="18"/>
  <c r="T228" i="18"/>
  <c r="S228" i="18"/>
  <c r="R228" i="18"/>
  <c r="Q228" i="18"/>
  <c r="O228" i="18"/>
  <c r="N228" i="18" a="1"/>
  <c r="N228" i="18" s="1"/>
  <c r="M228" i="18"/>
  <c r="L228" i="18"/>
  <c r="K228" i="18"/>
  <c r="BA227" i="18"/>
  <c r="AZ227" i="18"/>
  <c r="AY227" i="18"/>
  <c r="AX227" i="18"/>
  <c r="AW227" i="18"/>
  <c r="AV227" i="18"/>
  <c r="AU227" i="18"/>
  <c r="AT227" i="18"/>
  <c r="AS227" i="18"/>
  <c r="AP227" i="18" s="1"/>
  <c r="AE227" i="18"/>
  <c r="AC227" i="18" a="1"/>
  <c r="AC227" i="18" s="1"/>
  <c r="AB227" i="18" a="1"/>
  <c r="AB227" i="18" s="1"/>
  <c r="Z227" i="18"/>
  <c r="Y227" i="18"/>
  <c r="X227" i="18"/>
  <c r="W227" i="18"/>
  <c r="V227" i="18"/>
  <c r="U227" i="18"/>
  <c r="T227" i="18"/>
  <c r="S227" i="18"/>
  <c r="R227" i="18"/>
  <c r="Q227" i="18"/>
  <c r="O227" i="18"/>
  <c r="N227" i="18" a="1"/>
  <c r="N227" i="18" s="1"/>
  <c r="M227" i="18"/>
  <c r="L227" i="18"/>
  <c r="K227" i="18"/>
  <c r="AX226" i="18"/>
  <c r="AY226" i="18" s="1"/>
  <c r="AS226" i="18"/>
  <c r="AQ226" i="18" s="1"/>
  <c r="AR226" i="18"/>
  <c r="AP226" i="18"/>
  <c r="AO226" i="18"/>
  <c r="AN226" i="18"/>
  <c r="AL226" i="18"/>
  <c r="AK226" i="18"/>
  <c r="AG226" i="18"/>
  <c r="AF226" i="18"/>
  <c r="AE226" i="18"/>
  <c r="AI226" i="18" s="1"/>
  <c r="AC226" i="18" a="1"/>
  <c r="AC226" i="18" s="1"/>
  <c r="AB226" i="18" a="1"/>
  <c r="AB226" i="18" s="1"/>
  <c r="Z226" i="18"/>
  <c r="Y226" i="18"/>
  <c r="X226" i="18"/>
  <c r="W226" i="18"/>
  <c r="V226" i="18"/>
  <c r="U226" i="18"/>
  <c r="T226" i="18"/>
  <c r="S226" i="18"/>
  <c r="R226" i="18"/>
  <c r="Q226" i="18"/>
  <c r="O226" i="18"/>
  <c r="N226" i="18" a="1"/>
  <c r="N226" i="18" s="1"/>
  <c r="M226" i="18"/>
  <c r="L226" i="18"/>
  <c r="K226" i="18"/>
  <c r="AX225" i="18"/>
  <c r="AZ225" i="18" s="1"/>
  <c r="AS225" i="18"/>
  <c r="AK225" i="18"/>
  <c r="AG225" i="18"/>
  <c r="AE225" i="18"/>
  <c r="AJ225" i="18" s="1"/>
  <c r="AC225" i="18" a="1"/>
  <c r="AC225" i="18" s="1"/>
  <c r="AB225" i="18" a="1"/>
  <c r="AB225" i="18" s="1"/>
  <c r="Z225" i="18"/>
  <c r="Y225" i="18"/>
  <c r="X225" i="18"/>
  <c r="W225" i="18"/>
  <c r="V225" i="18"/>
  <c r="U225" i="18"/>
  <c r="T225" i="18"/>
  <c r="S225" i="18"/>
  <c r="R225" i="18"/>
  <c r="Q225" i="18"/>
  <c r="O225" i="18"/>
  <c r="N225" i="18"/>
  <c r="N225" i="18" a="1"/>
  <c r="M225" i="18"/>
  <c r="L225" i="18"/>
  <c r="K225" i="18"/>
  <c r="AX224" i="18"/>
  <c r="AT224" i="18" s="1"/>
  <c r="AS224" i="18"/>
  <c r="AR224" i="18" s="1"/>
  <c r="AO224" i="18"/>
  <c r="AJ224" i="18"/>
  <c r="AH224" i="18"/>
  <c r="AF224" i="18"/>
  <c r="AE224" i="18"/>
  <c r="AK224" i="18" s="1"/>
  <c r="AC224" i="18" a="1"/>
  <c r="AC224" i="18" s="1"/>
  <c r="AB224" i="18" a="1"/>
  <c r="AB224" i="18" s="1"/>
  <c r="Z224" i="18"/>
  <c r="Y224" i="18"/>
  <c r="X224" i="18"/>
  <c r="W224" i="18"/>
  <c r="V224" i="18"/>
  <c r="U224" i="18"/>
  <c r="T224" i="18"/>
  <c r="S224" i="18"/>
  <c r="R224" i="18"/>
  <c r="Q224" i="18"/>
  <c r="O224" i="18"/>
  <c r="N224" i="18" a="1"/>
  <c r="N224" i="18" s="1"/>
  <c r="M224" i="18"/>
  <c r="L224" i="18"/>
  <c r="K224" i="18"/>
  <c r="AZ223" i="18"/>
  <c r="AY223" i="18"/>
  <c r="AX223" i="18"/>
  <c r="BA223" i="18" s="1"/>
  <c r="AV223" i="18"/>
  <c r="AU223" i="18"/>
  <c r="AT223" i="18"/>
  <c r="AS223" i="18"/>
  <c r="AP223" i="18" s="1"/>
  <c r="AQ223" i="18"/>
  <c r="AO223" i="18"/>
  <c r="AM223" i="18"/>
  <c r="AE223" i="18"/>
  <c r="AI223" i="18" s="1"/>
  <c r="AC223" i="18" a="1"/>
  <c r="AC223" i="18" s="1"/>
  <c r="AB223" i="18" a="1"/>
  <c r="AB223" i="18" s="1"/>
  <c r="Z223" i="18"/>
  <c r="Y223" i="18"/>
  <c r="X223" i="18"/>
  <c r="W223" i="18"/>
  <c r="V223" i="18"/>
  <c r="U223" i="18"/>
  <c r="T223" i="18"/>
  <c r="S223" i="18"/>
  <c r="R223" i="18"/>
  <c r="Q223" i="18"/>
  <c r="O223" i="18"/>
  <c r="N223" i="18" a="1"/>
  <c r="N223" i="18" s="1"/>
  <c r="M223" i="18"/>
  <c r="L223" i="18"/>
  <c r="K223" i="18"/>
  <c r="AX222" i="18"/>
  <c r="AY222" i="18" s="1"/>
  <c r="AS222" i="18"/>
  <c r="AQ222" i="18" s="1"/>
  <c r="AR222" i="18"/>
  <c r="AP222" i="18"/>
  <c r="AO222" i="18"/>
  <c r="AN222" i="18"/>
  <c r="AL222" i="18"/>
  <c r="AK222" i="18"/>
  <c r="AG222" i="18"/>
  <c r="AF222" i="18"/>
  <c r="AE222" i="18"/>
  <c r="AI222" i="18" s="1"/>
  <c r="AC222" i="18" a="1"/>
  <c r="AC222" i="18" s="1"/>
  <c r="AB222" i="18" a="1"/>
  <c r="AB222" i="18" s="1"/>
  <c r="Z222" i="18"/>
  <c r="Y222" i="18"/>
  <c r="X222" i="18"/>
  <c r="W222" i="18"/>
  <c r="V222" i="18"/>
  <c r="U222" i="18"/>
  <c r="T222" i="18"/>
  <c r="S222" i="18"/>
  <c r="R222" i="18"/>
  <c r="Q222" i="18"/>
  <c r="O222" i="18"/>
  <c r="N222" i="18" a="1"/>
  <c r="N222" i="18" s="1"/>
  <c r="M222" i="18"/>
  <c r="L222" i="18"/>
  <c r="K222" i="18"/>
  <c r="AX221" i="18"/>
  <c r="AZ221" i="18" s="1"/>
  <c r="AS221" i="18"/>
  <c r="AO221" i="18" s="1"/>
  <c r="AE221" i="18"/>
  <c r="AJ221" i="18" s="1"/>
  <c r="AC221" i="18" a="1"/>
  <c r="AC221" i="18" s="1"/>
  <c r="AB221" i="18" a="1"/>
  <c r="AB221" i="18" s="1"/>
  <c r="Z221" i="18"/>
  <c r="Y221" i="18"/>
  <c r="X221" i="18"/>
  <c r="W221" i="18"/>
  <c r="V221" i="18"/>
  <c r="U221" i="18"/>
  <c r="T221" i="18"/>
  <c r="S221" i="18"/>
  <c r="R221" i="18"/>
  <c r="Q221" i="18"/>
  <c r="O221" i="18"/>
  <c r="N221" i="18" a="1"/>
  <c r="N221" i="18" s="1"/>
  <c r="M221" i="18"/>
  <c r="L221" i="18"/>
  <c r="K221" i="18"/>
  <c r="AX220" i="18"/>
  <c r="AS220" i="18"/>
  <c r="AR220" i="18" s="1"/>
  <c r="AO220" i="18"/>
  <c r="AJ220" i="18"/>
  <c r="AH220" i="18"/>
  <c r="AE220" i="18"/>
  <c r="AK220" i="18" s="1"/>
  <c r="AC220" i="18" a="1"/>
  <c r="AC220" i="18" s="1"/>
  <c r="AB220" i="18" a="1"/>
  <c r="AB220" i="18" s="1"/>
  <c r="Z220" i="18"/>
  <c r="Y220" i="18"/>
  <c r="X220" i="18"/>
  <c r="W220" i="18"/>
  <c r="V220" i="18"/>
  <c r="U220" i="18"/>
  <c r="T220" i="18"/>
  <c r="S220" i="18"/>
  <c r="R220" i="18"/>
  <c r="Q220" i="18"/>
  <c r="O220" i="18"/>
  <c r="N220" i="18" a="1"/>
  <c r="N220" i="18" s="1"/>
  <c r="M220" i="18"/>
  <c r="L220" i="18"/>
  <c r="K220" i="18"/>
  <c r="BA219" i="18"/>
  <c r="AZ219" i="18"/>
  <c r="AY219" i="18"/>
  <c r="AX219" i="18"/>
  <c r="AW219" i="18"/>
  <c r="AV219" i="18"/>
  <c r="AU219" i="18"/>
  <c r="AT219" i="18"/>
  <c r="AS219" i="18"/>
  <c r="AP219" i="18" s="1"/>
  <c r="AQ219" i="18"/>
  <c r="AO219" i="18"/>
  <c r="AE219" i="18"/>
  <c r="AC219" i="18" a="1"/>
  <c r="AC219" i="18" s="1"/>
  <c r="AB219" i="18" a="1"/>
  <c r="AB219" i="18" s="1"/>
  <c r="Z219" i="18"/>
  <c r="Y219" i="18"/>
  <c r="X219" i="18"/>
  <c r="W219" i="18"/>
  <c r="V219" i="18"/>
  <c r="U219" i="18"/>
  <c r="T219" i="18"/>
  <c r="S219" i="18"/>
  <c r="R219" i="18"/>
  <c r="Q219" i="18"/>
  <c r="O219" i="18"/>
  <c r="N219" i="18"/>
  <c r="N219" i="18" a="1"/>
  <c r="M219" i="18"/>
  <c r="L219" i="18"/>
  <c r="K219" i="18"/>
  <c r="AZ218" i="18"/>
  <c r="AX218" i="18"/>
  <c r="AY218" i="18" s="1"/>
  <c r="AV218" i="18"/>
  <c r="AT218" i="18"/>
  <c r="AS218" i="18"/>
  <c r="AQ218" i="18" s="1"/>
  <c r="AP218" i="18"/>
  <c r="AO218" i="18"/>
  <c r="AN218" i="18"/>
  <c r="AL218" i="18"/>
  <c r="AK218" i="18"/>
  <c r="AF218" i="18"/>
  <c r="AE218" i="18"/>
  <c r="AI218" i="18" s="1"/>
  <c r="AC218" i="18" a="1"/>
  <c r="AC218" i="18" s="1"/>
  <c r="AB218" i="18" a="1"/>
  <c r="AB218" i="18" s="1"/>
  <c r="Z218" i="18"/>
  <c r="Y218" i="18"/>
  <c r="X218" i="18"/>
  <c r="W218" i="18"/>
  <c r="V218" i="18"/>
  <c r="U218" i="18"/>
  <c r="T218" i="18"/>
  <c r="S218" i="18"/>
  <c r="R218" i="18"/>
  <c r="Q218" i="18"/>
  <c r="O218" i="18"/>
  <c r="N218" i="18" a="1"/>
  <c r="N218" i="18" s="1"/>
  <c r="M218" i="18"/>
  <c r="L218" i="18"/>
  <c r="K218" i="18"/>
  <c r="BA217" i="18"/>
  <c r="AX217" i="18"/>
  <c r="AZ217" i="18" s="1"/>
  <c r="AW217" i="18"/>
  <c r="AU217" i="18"/>
  <c r="AS217" i="18"/>
  <c r="AO217" i="18"/>
  <c r="AK217" i="18"/>
  <c r="AE217" i="18"/>
  <c r="AJ217" i="18" s="1"/>
  <c r="AC217" i="18" a="1"/>
  <c r="AC217" i="18" s="1"/>
  <c r="AB217" i="18" a="1"/>
  <c r="AB217" i="18" s="1"/>
  <c r="Z217" i="18"/>
  <c r="Y217" i="18"/>
  <c r="X217" i="18"/>
  <c r="W217" i="18"/>
  <c r="V217" i="18"/>
  <c r="U217" i="18"/>
  <c r="T217" i="18"/>
  <c r="S217" i="18"/>
  <c r="R217" i="18"/>
  <c r="Q217" i="18"/>
  <c r="O217" i="18"/>
  <c r="N217" i="18" a="1"/>
  <c r="N217" i="18" s="1"/>
  <c r="M217" i="18"/>
  <c r="L217" i="18"/>
  <c r="K217" i="18"/>
  <c r="AX216" i="18"/>
  <c r="AT216" i="18" s="1"/>
  <c r="AS216" i="18"/>
  <c r="AR216" i="18" s="1"/>
  <c r="AO216" i="18"/>
  <c r="AJ216" i="18"/>
  <c r="AH216" i="18"/>
  <c r="AF216" i="18"/>
  <c r="AE216" i="18"/>
  <c r="AK216" i="18" s="1"/>
  <c r="AC216" i="18" a="1"/>
  <c r="AC216" i="18" s="1"/>
  <c r="AB216" i="18" a="1"/>
  <c r="AB216" i="18" s="1"/>
  <c r="Z216" i="18"/>
  <c r="Y216" i="18"/>
  <c r="X216" i="18"/>
  <c r="W216" i="18"/>
  <c r="V216" i="18"/>
  <c r="U216" i="18"/>
  <c r="T216" i="18"/>
  <c r="S216" i="18"/>
  <c r="R216" i="18"/>
  <c r="Q216" i="18"/>
  <c r="O216" i="18"/>
  <c r="N216" i="18" a="1"/>
  <c r="N216" i="18" s="1"/>
  <c r="M216" i="18"/>
  <c r="L216" i="18"/>
  <c r="K216" i="18"/>
  <c r="AZ215" i="18"/>
  <c r="AY215" i="18"/>
  <c r="AX215" i="18"/>
  <c r="BA215" i="18" s="1"/>
  <c r="AW215" i="18"/>
  <c r="AV215" i="18"/>
  <c r="AU215" i="18"/>
  <c r="AT215" i="18"/>
  <c r="AS215" i="18"/>
  <c r="AP215" i="18" s="1"/>
  <c r="AQ215" i="18"/>
  <c r="AO215" i="18"/>
  <c r="AE215" i="18"/>
  <c r="AC215" i="18" a="1"/>
  <c r="AC215" i="18" s="1"/>
  <c r="AB215" i="18" a="1"/>
  <c r="AB215" i="18" s="1"/>
  <c r="Z215" i="18"/>
  <c r="Y215" i="18"/>
  <c r="X215" i="18"/>
  <c r="W215" i="18"/>
  <c r="V215" i="18"/>
  <c r="U215" i="18"/>
  <c r="T215" i="18"/>
  <c r="S215" i="18"/>
  <c r="R215" i="18"/>
  <c r="Q215" i="18"/>
  <c r="O215" i="18"/>
  <c r="N215" i="18"/>
  <c r="N215" i="18" a="1"/>
  <c r="M215" i="18"/>
  <c r="L215" i="18"/>
  <c r="K215" i="18"/>
  <c r="AZ214" i="18"/>
  <c r="AX214" i="18"/>
  <c r="AY214" i="18" s="1"/>
  <c r="AV214" i="18"/>
  <c r="AT214" i="18"/>
  <c r="AS214" i="18"/>
  <c r="AQ214" i="18" s="1"/>
  <c r="AP214" i="18"/>
  <c r="AO214" i="18"/>
  <c r="AN214" i="18"/>
  <c r="AL214" i="18"/>
  <c r="AK214" i="18"/>
  <c r="AF214" i="18"/>
  <c r="AE214" i="18"/>
  <c r="AI214" i="18" s="1"/>
  <c r="AC214" i="18" a="1"/>
  <c r="AC214" i="18" s="1"/>
  <c r="AB214" i="18" a="1"/>
  <c r="AB214" i="18" s="1"/>
  <c r="Z214" i="18"/>
  <c r="Y214" i="18"/>
  <c r="X214" i="18"/>
  <c r="W214" i="18"/>
  <c r="V214" i="18"/>
  <c r="U214" i="18"/>
  <c r="T214" i="18"/>
  <c r="S214" i="18"/>
  <c r="R214" i="18"/>
  <c r="Q214" i="18"/>
  <c r="O214" i="18"/>
  <c r="N214" i="18" a="1"/>
  <c r="N214" i="18" s="1"/>
  <c r="M214" i="18"/>
  <c r="L214" i="18"/>
  <c r="K214" i="18"/>
  <c r="BA213" i="18"/>
  <c r="AX213" i="18"/>
  <c r="AZ213" i="18" s="1"/>
  <c r="AW213" i="18"/>
  <c r="AU213" i="18"/>
  <c r="AS213" i="18"/>
  <c r="AO213" i="18"/>
  <c r="AK213" i="18"/>
  <c r="AE213" i="18"/>
  <c r="AJ213" i="18" s="1"/>
  <c r="AC213" i="18" a="1"/>
  <c r="AC213" i="18" s="1"/>
  <c r="AB213" i="18" a="1"/>
  <c r="AB213" i="18" s="1"/>
  <c r="Z213" i="18"/>
  <c r="Y213" i="18"/>
  <c r="X213" i="18"/>
  <c r="W213" i="18"/>
  <c r="V213" i="18"/>
  <c r="U213" i="18"/>
  <c r="T213" i="18"/>
  <c r="S213" i="18"/>
  <c r="R213" i="18"/>
  <c r="Q213" i="18"/>
  <c r="O213" i="18"/>
  <c r="N213" i="18" a="1"/>
  <c r="N213" i="18" s="1"/>
  <c r="M213" i="18"/>
  <c r="L213" i="18"/>
  <c r="K213" i="18"/>
  <c r="AX212" i="18"/>
  <c r="AT212" i="18" s="1"/>
  <c r="AS212" i="18"/>
  <c r="AR212" i="18" s="1"/>
  <c r="AO212" i="18"/>
  <c r="AJ212" i="18"/>
  <c r="AH212" i="18"/>
  <c r="AF212" i="18"/>
  <c r="AE212" i="18"/>
  <c r="AK212" i="18" s="1"/>
  <c r="AC212" i="18" a="1"/>
  <c r="AC212" i="18" s="1"/>
  <c r="AB212" i="18" a="1"/>
  <c r="AB212" i="18" s="1"/>
  <c r="Z212" i="18"/>
  <c r="Y212" i="18"/>
  <c r="X212" i="18"/>
  <c r="W212" i="18"/>
  <c r="V212" i="18"/>
  <c r="U212" i="18"/>
  <c r="T212" i="18"/>
  <c r="S212" i="18"/>
  <c r="R212" i="18"/>
  <c r="Q212" i="18"/>
  <c r="O212" i="18"/>
  <c r="N212" i="18" a="1"/>
  <c r="N212" i="18" s="1"/>
  <c r="M212" i="18"/>
  <c r="L212" i="18"/>
  <c r="K212" i="18"/>
  <c r="AZ211" i="18"/>
  <c r="AY211" i="18"/>
  <c r="AX211" i="18"/>
  <c r="BA211" i="18" s="1"/>
  <c r="AV211" i="18"/>
  <c r="AU211" i="18"/>
  <c r="AT211" i="18"/>
  <c r="AS211" i="18"/>
  <c r="AP211" i="18" s="1"/>
  <c r="AQ211" i="18"/>
  <c r="AO211" i="18"/>
  <c r="AM211" i="18"/>
  <c r="AE211" i="18"/>
  <c r="AC211" i="18" a="1"/>
  <c r="AC211" i="18" s="1"/>
  <c r="AB211" i="18" a="1"/>
  <c r="AB211" i="18" s="1"/>
  <c r="Z211" i="18"/>
  <c r="Y211" i="18"/>
  <c r="X211" i="18"/>
  <c r="W211" i="18"/>
  <c r="V211" i="18"/>
  <c r="U211" i="18"/>
  <c r="T211" i="18"/>
  <c r="S211" i="18"/>
  <c r="R211" i="18"/>
  <c r="Q211" i="18"/>
  <c r="O211" i="18"/>
  <c r="N211" i="18"/>
  <c r="N211" i="18" a="1"/>
  <c r="M211" i="18"/>
  <c r="L211" i="18"/>
  <c r="K211" i="18"/>
  <c r="AX210" i="18"/>
  <c r="AS210" i="18"/>
  <c r="AQ210" i="18" s="1"/>
  <c r="AR210" i="18"/>
  <c r="AP210" i="18"/>
  <c r="AO210" i="18"/>
  <c r="AN210" i="18"/>
  <c r="AL210" i="18"/>
  <c r="AK210" i="18"/>
  <c r="AG210" i="18"/>
  <c r="AF210" i="18"/>
  <c r="AE210" i="18"/>
  <c r="AI210" i="18" s="1"/>
  <c r="AC210" i="18" a="1"/>
  <c r="AC210" i="18" s="1"/>
  <c r="AB210" i="18" a="1"/>
  <c r="AB210" i="18" s="1"/>
  <c r="Z210" i="18"/>
  <c r="Y210" i="18"/>
  <c r="X210" i="18"/>
  <c r="W210" i="18"/>
  <c r="V210" i="18"/>
  <c r="U210" i="18"/>
  <c r="T210" i="18"/>
  <c r="S210" i="18"/>
  <c r="R210" i="18"/>
  <c r="Q210" i="18"/>
  <c r="O210" i="18"/>
  <c r="N210" i="18" a="1"/>
  <c r="N210" i="18" s="1"/>
  <c r="M210" i="18"/>
  <c r="L210" i="18"/>
  <c r="K210" i="18"/>
  <c r="AX209" i="18"/>
  <c r="AZ209" i="18" s="1"/>
  <c r="AS209" i="18"/>
  <c r="AK209" i="18"/>
  <c r="AE209" i="18"/>
  <c r="AC209" i="18" a="1"/>
  <c r="AC209" i="18" s="1"/>
  <c r="AB209" i="18" a="1"/>
  <c r="AB209" i="18" s="1"/>
  <c r="Z209" i="18"/>
  <c r="Y209" i="18"/>
  <c r="X209" i="18"/>
  <c r="W209" i="18"/>
  <c r="V209" i="18"/>
  <c r="U209" i="18"/>
  <c r="T209" i="18"/>
  <c r="S209" i="18"/>
  <c r="R209" i="18"/>
  <c r="Q209" i="18"/>
  <c r="O209" i="18"/>
  <c r="N209" i="18" a="1"/>
  <c r="N209" i="18" s="1"/>
  <c r="M209" i="18"/>
  <c r="L209" i="18"/>
  <c r="K209" i="18"/>
  <c r="AX208" i="18"/>
  <c r="AV208" i="18" s="1"/>
  <c r="AS208" i="18"/>
  <c r="AP208" i="18" s="1"/>
  <c r="AR208" i="18"/>
  <c r="AQ208" i="18"/>
  <c r="AO208" i="18"/>
  <c r="AN208" i="18"/>
  <c r="AM208" i="18"/>
  <c r="AJ208" i="18"/>
  <c r="AH208" i="18"/>
  <c r="AF208" i="18"/>
  <c r="AE208" i="18"/>
  <c r="AK208" i="18" s="1"/>
  <c r="AC208" i="18" a="1"/>
  <c r="AC208" i="18" s="1"/>
  <c r="AB208" i="18" a="1"/>
  <c r="AB208" i="18" s="1"/>
  <c r="Z208" i="18"/>
  <c r="Y208" i="18"/>
  <c r="X208" i="18"/>
  <c r="W208" i="18"/>
  <c r="V208" i="18"/>
  <c r="U208" i="18"/>
  <c r="T208" i="18"/>
  <c r="S208" i="18"/>
  <c r="R208" i="18"/>
  <c r="Q208" i="18"/>
  <c r="O208" i="18"/>
  <c r="N208" i="18" a="1"/>
  <c r="N208" i="18" s="1"/>
  <c r="M208" i="18"/>
  <c r="L208" i="18"/>
  <c r="K208" i="18"/>
  <c r="AY207" i="18"/>
  <c r="AX207" i="18"/>
  <c r="BA207" i="18" s="1"/>
  <c r="AU207" i="18"/>
  <c r="AT207" i="18"/>
  <c r="AS207" i="18"/>
  <c r="AQ207" i="18" s="1"/>
  <c r="AO207" i="18"/>
  <c r="AM207" i="18"/>
  <c r="AE207" i="18"/>
  <c r="AC207" i="18" a="1"/>
  <c r="AC207" i="18" s="1"/>
  <c r="AB207" i="18" a="1"/>
  <c r="AB207" i="18" s="1"/>
  <c r="Z207" i="18"/>
  <c r="Y207" i="18"/>
  <c r="X207" i="18"/>
  <c r="W207" i="18"/>
  <c r="V207" i="18"/>
  <c r="U207" i="18"/>
  <c r="T207" i="18"/>
  <c r="S207" i="18"/>
  <c r="R207" i="18"/>
  <c r="Q207" i="18"/>
  <c r="O207" i="18"/>
  <c r="N207" i="18" a="1"/>
  <c r="N207" i="18" s="1"/>
  <c r="M207" i="18"/>
  <c r="L207" i="18"/>
  <c r="K207" i="18"/>
  <c r="AX206" i="18"/>
  <c r="AS206" i="18"/>
  <c r="AQ206" i="18" s="1"/>
  <c r="AR206" i="18"/>
  <c r="AP206" i="18"/>
  <c r="AO206" i="18"/>
  <c r="AN206" i="18"/>
  <c r="AL206" i="18"/>
  <c r="AK206" i="18"/>
  <c r="AF206" i="18"/>
  <c r="AE206" i="18"/>
  <c r="AI206" i="18" s="1"/>
  <c r="AC206" i="18" a="1"/>
  <c r="AC206" i="18" s="1"/>
  <c r="AB206" i="18" a="1"/>
  <c r="AB206" i="18" s="1"/>
  <c r="Z206" i="18"/>
  <c r="Y206" i="18"/>
  <c r="X206" i="18"/>
  <c r="W206" i="18"/>
  <c r="V206" i="18"/>
  <c r="U206" i="18"/>
  <c r="T206" i="18"/>
  <c r="S206" i="18"/>
  <c r="R206" i="18"/>
  <c r="Q206" i="18"/>
  <c r="O206" i="18"/>
  <c r="N206" i="18" a="1"/>
  <c r="N206" i="18" s="1"/>
  <c r="M206" i="18"/>
  <c r="L206" i="18"/>
  <c r="K206" i="18"/>
  <c r="BA205" i="18"/>
  <c r="AX205" i="18"/>
  <c r="AZ205" i="18" s="1"/>
  <c r="AW205" i="18"/>
  <c r="AU205" i="18"/>
  <c r="AS205" i="18"/>
  <c r="AK205" i="18"/>
  <c r="AE205" i="18"/>
  <c r="AC205" i="18" a="1"/>
  <c r="AC205" i="18" s="1"/>
  <c r="AB205" i="18" a="1"/>
  <c r="AB205" i="18" s="1"/>
  <c r="Z205" i="18"/>
  <c r="Y205" i="18"/>
  <c r="X205" i="18"/>
  <c r="W205" i="18"/>
  <c r="V205" i="18"/>
  <c r="U205" i="18"/>
  <c r="T205" i="18"/>
  <c r="S205" i="18"/>
  <c r="R205" i="18"/>
  <c r="Q205" i="18"/>
  <c r="O205" i="18"/>
  <c r="N205" i="18" a="1"/>
  <c r="N205" i="18" s="1"/>
  <c r="M205" i="18"/>
  <c r="L205" i="18"/>
  <c r="K205" i="18"/>
  <c r="AX204" i="18"/>
  <c r="AV204" i="18" s="1"/>
  <c r="AS204" i="18"/>
  <c r="AR204" i="18" s="1"/>
  <c r="AQ204" i="18"/>
  <c r="AP204" i="18"/>
  <c r="AO204" i="18"/>
  <c r="AM204" i="18"/>
  <c r="AL204" i="18"/>
  <c r="AF204" i="18"/>
  <c r="AE204" i="18"/>
  <c r="AK204" i="18" s="1"/>
  <c r="AC204" i="18" a="1"/>
  <c r="AC204" i="18" s="1"/>
  <c r="AB204" i="18" a="1"/>
  <c r="AB204" i="18" s="1"/>
  <c r="Z204" i="18"/>
  <c r="Y204" i="18"/>
  <c r="X204" i="18"/>
  <c r="W204" i="18"/>
  <c r="V204" i="18"/>
  <c r="U204" i="18"/>
  <c r="T204" i="18"/>
  <c r="S204" i="18"/>
  <c r="R204" i="18"/>
  <c r="Q204" i="18"/>
  <c r="O204" i="18"/>
  <c r="N204" i="18" a="1"/>
  <c r="N204" i="18" s="1"/>
  <c r="M204" i="18"/>
  <c r="L204" i="18"/>
  <c r="K204" i="18"/>
  <c r="AX203" i="18"/>
  <c r="BA203" i="18" s="1"/>
  <c r="AT203" i="18"/>
  <c r="AS203" i="18"/>
  <c r="AQ203" i="18" s="1"/>
  <c r="AM203" i="18"/>
  <c r="AE203" i="18"/>
  <c r="AC203" i="18" a="1"/>
  <c r="AC203" i="18" s="1"/>
  <c r="AB203" i="18" a="1"/>
  <c r="AB203" i="18" s="1"/>
  <c r="Z203" i="18"/>
  <c r="Y203" i="18"/>
  <c r="X203" i="18"/>
  <c r="W203" i="18"/>
  <c r="V203" i="18"/>
  <c r="U203" i="18"/>
  <c r="T203" i="18"/>
  <c r="S203" i="18"/>
  <c r="R203" i="18"/>
  <c r="Q203" i="18"/>
  <c r="O203" i="18"/>
  <c r="N203" i="18" a="1"/>
  <c r="N203" i="18" s="1"/>
  <c r="M203" i="18"/>
  <c r="L203" i="18"/>
  <c r="K203" i="18"/>
  <c r="AX202" i="18"/>
  <c r="AS202" i="18"/>
  <c r="AQ202" i="18" s="1"/>
  <c r="AO202" i="18"/>
  <c r="AN202" i="18"/>
  <c r="AE202" i="18"/>
  <c r="AI202" i="18" s="1"/>
  <c r="AC202" i="18" a="1"/>
  <c r="AC202" i="18" s="1"/>
  <c r="AB202" i="18" a="1"/>
  <c r="AB202" i="18" s="1"/>
  <c r="Z202" i="18"/>
  <c r="Y202" i="18"/>
  <c r="X202" i="18"/>
  <c r="W202" i="18"/>
  <c r="V202" i="18"/>
  <c r="U202" i="18"/>
  <c r="T202" i="18"/>
  <c r="S202" i="18"/>
  <c r="R202" i="18"/>
  <c r="Q202" i="18"/>
  <c r="O202" i="18"/>
  <c r="N202" i="18" a="1"/>
  <c r="N202" i="18" s="1"/>
  <c r="M202" i="18"/>
  <c r="L202" i="18"/>
  <c r="K202" i="18"/>
  <c r="BA201" i="18"/>
  <c r="AY201" i="18"/>
  <c r="AX201" i="18"/>
  <c r="AZ201" i="18" s="1"/>
  <c r="AU201" i="18"/>
  <c r="AT201" i="18"/>
  <c r="AS201" i="18"/>
  <c r="AE201" i="18"/>
  <c r="AK201" i="18" s="1"/>
  <c r="AC201" i="18" a="1"/>
  <c r="AC201" i="18" s="1"/>
  <c r="AB201" i="18" a="1"/>
  <c r="AB201" i="18" s="1"/>
  <c r="Z201" i="18"/>
  <c r="Y201" i="18"/>
  <c r="X201" i="18"/>
  <c r="W201" i="18"/>
  <c r="V201" i="18"/>
  <c r="U201" i="18"/>
  <c r="T201" i="18"/>
  <c r="S201" i="18"/>
  <c r="R201" i="18"/>
  <c r="Q201" i="18"/>
  <c r="O201" i="18"/>
  <c r="N201" i="18" a="1"/>
  <c r="N201" i="18" s="1"/>
  <c r="M201" i="18"/>
  <c r="L201" i="18"/>
  <c r="K201" i="18"/>
  <c r="AX200" i="18"/>
  <c r="AV200" i="18"/>
  <c r="AS200" i="18"/>
  <c r="AR200" i="18" s="1"/>
  <c r="AP200" i="18"/>
  <c r="AO200" i="18"/>
  <c r="AL200" i="18"/>
  <c r="AE200" i="18"/>
  <c r="AK200" i="18" s="1"/>
  <c r="AC200" i="18" a="1"/>
  <c r="AC200" i="18" s="1"/>
  <c r="AB200" i="18" a="1"/>
  <c r="AB200" i="18" s="1"/>
  <c r="Z200" i="18"/>
  <c r="Y200" i="18"/>
  <c r="X200" i="18"/>
  <c r="W200" i="18"/>
  <c r="V200" i="18"/>
  <c r="U200" i="18"/>
  <c r="T200" i="18"/>
  <c r="S200" i="18"/>
  <c r="R200" i="18"/>
  <c r="Q200" i="18"/>
  <c r="O200" i="18"/>
  <c r="N200" i="18" a="1"/>
  <c r="N200" i="18" s="1"/>
  <c r="M200" i="18"/>
  <c r="L200" i="18"/>
  <c r="K200" i="18"/>
  <c r="BA199" i="18"/>
  <c r="AZ199" i="18"/>
  <c r="AX199" i="18"/>
  <c r="AY199" i="18" s="1"/>
  <c r="AW199" i="18"/>
  <c r="AV199" i="18"/>
  <c r="AT199" i="18"/>
  <c r="AS199" i="18"/>
  <c r="AQ199" i="18" s="1"/>
  <c r="AE199" i="18"/>
  <c r="AC199" i="18" a="1"/>
  <c r="AC199" i="18" s="1"/>
  <c r="AB199" i="18" a="1"/>
  <c r="AB199" i="18" s="1"/>
  <c r="Z199" i="18"/>
  <c r="Y199" i="18"/>
  <c r="X199" i="18"/>
  <c r="W199" i="18"/>
  <c r="V199" i="18"/>
  <c r="U199" i="18"/>
  <c r="T199" i="18"/>
  <c r="S199" i="18"/>
  <c r="R199" i="18"/>
  <c r="Q199" i="18"/>
  <c r="O199" i="18"/>
  <c r="N199" i="18" a="1"/>
  <c r="N199" i="18" s="1"/>
  <c r="M199" i="18"/>
  <c r="L199" i="18"/>
  <c r="K199" i="18"/>
  <c r="AX198" i="18"/>
  <c r="AS198" i="18"/>
  <c r="AQ198" i="18" s="1"/>
  <c r="AN198" i="18"/>
  <c r="AH198" i="18"/>
  <c r="AG198" i="18"/>
  <c r="AE198" i="18"/>
  <c r="AI198" i="18" s="1"/>
  <c r="AC198" i="18" a="1"/>
  <c r="AC198" i="18" s="1"/>
  <c r="AB198" i="18" a="1"/>
  <c r="AB198" i="18" s="1"/>
  <c r="Z198" i="18"/>
  <c r="Y198" i="18"/>
  <c r="X198" i="18"/>
  <c r="W198" i="18"/>
  <c r="V198" i="18"/>
  <c r="U198" i="18"/>
  <c r="T198" i="18"/>
  <c r="S198" i="18"/>
  <c r="R198" i="18"/>
  <c r="Q198" i="18"/>
  <c r="O198" i="18"/>
  <c r="N198" i="18" a="1"/>
  <c r="N198" i="18" s="1"/>
  <c r="M198" i="18"/>
  <c r="L198" i="18"/>
  <c r="K198" i="18"/>
  <c r="BA197" i="18"/>
  <c r="AX197" i="18"/>
  <c r="AW197" i="18" s="1"/>
  <c r="AS197" i="18"/>
  <c r="AQ197" i="18" s="1"/>
  <c r="AL197" i="18"/>
  <c r="AE197" i="18"/>
  <c r="AC197" i="18" a="1"/>
  <c r="AC197" i="18" s="1"/>
  <c r="AB197" i="18" a="1"/>
  <c r="AB197" i="18" s="1"/>
  <c r="Z197" i="18"/>
  <c r="Y197" i="18"/>
  <c r="X197" i="18"/>
  <c r="W197" i="18"/>
  <c r="V197" i="18"/>
  <c r="U197" i="18"/>
  <c r="T197" i="18"/>
  <c r="S197" i="18"/>
  <c r="R197" i="18"/>
  <c r="Q197" i="18"/>
  <c r="O197" i="18"/>
  <c r="N197" i="18" a="1"/>
  <c r="N197" i="18" s="1"/>
  <c r="M197" i="18"/>
  <c r="L197" i="18"/>
  <c r="K197" i="18"/>
  <c r="AZ196" i="18"/>
  <c r="AY196" i="18"/>
  <c r="AX196" i="18"/>
  <c r="AV196" i="18" s="1"/>
  <c r="AU196" i="18"/>
  <c r="AT196" i="18"/>
  <c r="AS196" i="18"/>
  <c r="AR196" i="18" s="1"/>
  <c r="AQ196" i="18"/>
  <c r="AP196" i="18"/>
  <c r="AO196" i="18"/>
  <c r="AM196" i="18"/>
  <c r="AL196" i="18"/>
  <c r="AF196" i="18"/>
  <c r="AE196" i="18"/>
  <c r="AI196" i="18" s="1"/>
  <c r="AC196" i="18" a="1"/>
  <c r="AC196" i="18" s="1"/>
  <c r="AB196" i="18" a="1"/>
  <c r="AB196" i="18" s="1"/>
  <c r="Z196" i="18"/>
  <c r="Y196" i="18"/>
  <c r="X196" i="18"/>
  <c r="W196" i="18"/>
  <c r="V196" i="18"/>
  <c r="U196" i="18"/>
  <c r="T196" i="18"/>
  <c r="S196" i="18"/>
  <c r="R196" i="18"/>
  <c r="Q196" i="18"/>
  <c r="O196" i="18"/>
  <c r="N196" i="18" a="1"/>
  <c r="N196" i="18" s="1"/>
  <c r="M196" i="18"/>
  <c r="L196" i="18"/>
  <c r="K196" i="18"/>
  <c r="AY195" i="18"/>
  <c r="AX195" i="18"/>
  <c r="BA195" i="18" s="1"/>
  <c r="AU195" i="18"/>
  <c r="AT195" i="18"/>
  <c r="AS195" i="18"/>
  <c r="AR195" i="18" s="1"/>
  <c r="AQ195" i="18"/>
  <c r="AN195" i="18"/>
  <c r="AM195" i="18"/>
  <c r="AI195" i="18"/>
  <c r="AG195" i="18"/>
  <c r="AF195" i="18"/>
  <c r="AE195" i="18"/>
  <c r="AH195" i="18" s="1"/>
  <c r="AC195" i="18" a="1"/>
  <c r="AC195" i="18" s="1"/>
  <c r="AB195" i="18" a="1"/>
  <c r="AB195" i="18" s="1"/>
  <c r="Z195" i="18"/>
  <c r="Y195" i="18"/>
  <c r="X195" i="18"/>
  <c r="W195" i="18"/>
  <c r="V195" i="18"/>
  <c r="U195" i="18"/>
  <c r="T195" i="18"/>
  <c r="S195" i="18"/>
  <c r="R195" i="18"/>
  <c r="Q195" i="18"/>
  <c r="O195" i="18"/>
  <c r="N195" i="18" a="1"/>
  <c r="N195" i="18" s="1"/>
  <c r="M195" i="18"/>
  <c r="L195" i="18"/>
  <c r="K195" i="18"/>
  <c r="BA194" i="18"/>
  <c r="AX194" i="18"/>
  <c r="AW194" i="18" s="1"/>
  <c r="AS194" i="18"/>
  <c r="AR194" i="18" s="1"/>
  <c r="AL194" i="18"/>
  <c r="AK194" i="18"/>
  <c r="AG194" i="18"/>
  <c r="AF194" i="18"/>
  <c r="AE194" i="18"/>
  <c r="AI194" i="18" s="1"/>
  <c r="AC194" i="18" a="1"/>
  <c r="AC194" i="18" s="1"/>
  <c r="AB194" i="18" a="1"/>
  <c r="AB194" i="18" s="1"/>
  <c r="Z194" i="18"/>
  <c r="Y194" i="18"/>
  <c r="X194" i="18"/>
  <c r="W194" i="18"/>
  <c r="V194" i="18"/>
  <c r="U194" i="18"/>
  <c r="T194" i="18"/>
  <c r="S194" i="18"/>
  <c r="R194" i="18"/>
  <c r="Q194" i="18"/>
  <c r="O194" i="18"/>
  <c r="N194" i="18" a="1"/>
  <c r="N194" i="18" s="1"/>
  <c r="M194" i="18"/>
  <c r="L194" i="18"/>
  <c r="K194" i="18"/>
  <c r="AX193" i="18"/>
  <c r="AW193" i="18" s="1"/>
  <c r="AS193" i="18"/>
  <c r="AQ193" i="18" s="1"/>
  <c r="AM193" i="18"/>
  <c r="AI193" i="18"/>
  <c r="AE193" i="18"/>
  <c r="AC193" i="18" a="1"/>
  <c r="AC193" i="18" s="1"/>
  <c r="AB193" i="18" a="1"/>
  <c r="AB193" i="18" s="1"/>
  <c r="Z193" i="18"/>
  <c r="Y193" i="18"/>
  <c r="X193" i="18"/>
  <c r="W193" i="18"/>
  <c r="V193" i="18"/>
  <c r="U193" i="18"/>
  <c r="T193" i="18"/>
  <c r="S193" i="18"/>
  <c r="R193" i="18"/>
  <c r="Q193" i="18"/>
  <c r="O193" i="18"/>
  <c r="N193" i="18" a="1"/>
  <c r="N193" i="18" s="1"/>
  <c r="M193" i="18"/>
  <c r="L193" i="18"/>
  <c r="K193" i="18"/>
  <c r="AX192" i="18"/>
  <c r="AS192" i="18"/>
  <c r="AR192" i="18" s="1"/>
  <c r="AQ192" i="18"/>
  <c r="AP192" i="18"/>
  <c r="AO192" i="18"/>
  <c r="AM192" i="18"/>
  <c r="AL192" i="18"/>
  <c r="AE192" i="18"/>
  <c r="AC192" i="18" a="1"/>
  <c r="AC192" i="18" s="1"/>
  <c r="AB192" i="18" a="1"/>
  <c r="AB192" i="18" s="1"/>
  <c r="Z192" i="18"/>
  <c r="Y192" i="18"/>
  <c r="X192" i="18"/>
  <c r="W192" i="18"/>
  <c r="V192" i="18"/>
  <c r="U192" i="18"/>
  <c r="T192" i="18"/>
  <c r="S192" i="18"/>
  <c r="R192" i="18"/>
  <c r="Q192" i="18"/>
  <c r="O192" i="18"/>
  <c r="N192" i="18" a="1"/>
  <c r="N192" i="18" s="1"/>
  <c r="M192" i="18"/>
  <c r="L192" i="18"/>
  <c r="K192" i="18"/>
  <c r="AY191" i="18"/>
  <c r="AX191" i="18"/>
  <c r="BA191" i="18" s="1"/>
  <c r="AU191" i="18"/>
  <c r="AT191" i="18"/>
  <c r="AS191" i="18"/>
  <c r="AR191" i="18" s="1"/>
  <c r="AQ191" i="18"/>
  <c r="AO191" i="18"/>
  <c r="AN191" i="18"/>
  <c r="AJ191" i="18"/>
  <c r="AE191" i="18"/>
  <c r="AC191" i="18" a="1"/>
  <c r="AC191" i="18" s="1"/>
  <c r="AB191" i="18" a="1"/>
  <c r="AB191" i="18" s="1"/>
  <c r="Z191" i="18"/>
  <c r="Y191" i="18"/>
  <c r="X191" i="18"/>
  <c r="W191" i="18"/>
  <c r="V191" i="18"/>
  <c r="U191" i="18"/>
  <c r="T191" i="18"/>
  <c r="S191" i="18"/>
  <c r="R191" i="18"/>
  <c r="Q191" i="18"/>
  <c r="O191" i="18"/>
  <c r="N191" i="18" a="1"/>
  <c r="N191" i="18" s="1"/>
  <c r="M191" i="18"/>
  <c r="L191" i="18"/>
  <c r="K191" i="18"/>
  <c r="AX190" i="18"/>
  <c r="AW190" i="18" s="1"/>
  <c r="AS190" i="18"/>
  <c r="AR190" i="18" s="1"/>
  <c r="AN190" i="18"/>
  <c r="AK190" i="18"/>
  <c r="AH190" i="18"/>
  <c r="AG190" i="18"/>
  <c r="AF190" i="18"/>
  <c r="AE190" i="18"/>
  <c r="AI190" i="18" s="1"/>
  <c r="AC190" i="18" a="1"/>
  <c r="AC190" i="18" s="1"/>
  <c r="AB190" i="18" a="1"/>
  <c r="AB190" i="18" s="1"/>
  <c r="Z190" i="18"/>
  <c r="Y190" i="18"/>
  <c r="X190" i="18"/>
  <c r="W190" i="18"/>
  <c r="V190" i="18"/>
  <c r="U190" i="18"/>
  <c r="T190" i="18"/>
  <c r="S190" i="18"/>
  <c r="R190" i="18"/>
  <c r="Q190" i="18"/>
  <c r="O190" i="18"/>
  <c r="N190" i="18" a="1"/>
  <c r="N190" i="18" s="1"/>
  <c r="M190" i="18"/>
  <c r="L190" i="18"/>
  <c r="K190" i="18"/>
  <c r="AX189" i="18"/>
  <c r="AS189" i="18"/>
  <c r="AI189" i="18"/>
  <c r="AE189" i="18"/>
  <c r="AH189" i="18" s="1"/>
  <c r="AC189" i="18" a="1"/>
  <c r="AC189" i="18" s="1"/>
  <c r="AB189" i="18" a="1"/>
  <c r="AB189" i="18" s="1"/>
  <c r="Z189" i="18"/>
  <c r="Y189" i="18"/>
  <c r="X189" i="18"/>
  <c r="W189" i="18"/>
  <c r="V189" i="18"/>
  <c r="U189" i="18"/>
  <c r="T189" i="18"/>
  <c r="S189" i="18"/>
  <c r="R189" i="18"/>
  <c r="Q189" i="18"/>
  <c r="O189" i="18"/>
  <c r="N189" i="18" a="1"/>
  <c r="N189" i="18" s="1"/>
  <c r="M189" i="18"/>
  <c r="L189" i="18"/>
  <c r="K189" i="18"/>
  <c r="AX188" i="18"/>
  <c r="AV188" i="18" s="1"/>
  <c r="AS188" i="18"/>
  <c r="AP188" i="18" s="1"/>
  <c r="AR188" i="18"/>
  <c r="AQ188" i="18"/>
  <c r="AO188" i="18"/>
  <c r="AN188" i="18"/>
  <c r="AM188" i="18"/>
  <c r="AE188" i="18"/>
  <c r="AI188" i="18" s="1"/>
  <c r="AC188" i="18" a="1"/>
  <c r="AC188" i="18" s="1"/>
  <c r="AB188" i="18" a="1"/>
  <c r="AB188" i="18" s="1"/>
  <c r="Z188" i="18"/>
  <c r="Y188" i="18"/>
  <c r="X188" i="18"/>
  <c r="W188" i="18"/>
  <c r="V188" i="18"/>
  <c r="U188" i="18"/>
  <c r="T188" i="18"/>
  <c r="S188" i="18"/>
  <c r="R188" i="18"/>
  <c r="Q188" i="18"/>
  <c r="O188" i="18"/>
  <c r="N188" i="18" a="1"/>
  <c r="N188" i="18" s="1"/>
  <c r="M188" i="18"/>
  <c r="L188" i="18"/>
  <c r="K188" i="18"/>
  <c r="BA187" i="18"/>
  <c r="AZ187" i="18"/>
  <c r="AX187" i="18"/>
  <c r="AY187" i="18" s="1"/>
  <c r="AW187" i="18"/>
  <c r="AV187" i="18"/>
  <c r="AT187" i="18"/>
  <c r="AS187" i="18"/>
  <c r="AN187" i="18" s="1"/>
  <c r="AI187" i="18"/>
  <c r="AE187" i="18"/>
  <c r="AH187" i="18" s="1"/>
  <c r="AC187" i="18" a="1"/>
  <c r="AC187" i="18" s="1"/>
  <c r="AB187" i="18" a="1"/>
  <c r="AB187" i="18" s="1"/>
  <c r="Z187" i="18"/>
  <c r="Y187" i="18"/>
  <c r="X187" i="18"/>
  <c r="W187" i="18"/>
  <c r="V187" i="18"/>
  <c r="U187" i="18"/>
  <c r="T187" i="18"/>
  <c r="S187" i="18"/>
  <c r="R187" i="18"/>
  <c r="Q187" i="18"/>
  <c r="O187" i="18"/>
  <c r="N187" i="18" a="1"/>
  <c r="N187" i="18" s="1"/>
  <c r="M187" i="18"/>
  <c r="L187" i="18"/>
  <c r="K187" i="18"/>
  <c r="AX186" i="18"/>
  <c r="AS186" i="18"/>
  <c r="AN186" i="18" s="1"/>
  <c r="AH186" i="18"/>
  <c r="AG186" i="18"/>
  <c r="AE186" i="18"/>
  <c r="AI186" i="18" s="1"/>
  <c r="AC186" i="18" a="1"/>
  <c r="AC186" i="18" s="1"/>
  <c r="AB186" i="18" a="1"/>
  <c r="AB186" i="18" s="1"/>
  <c r="Z186" i="18"/>
  <c r="Y186" i="18"/>
  <c r="X186" i="18"/>
  <c r="W186" i="18"/>
  <c r="V186" i="18"/>
  <c r="U186" i="18"/>
  <c r="T186" i="18"/>
  <c r="S186" i="18"/>
  <c r="R186" i="18"/>
  <c r="Q186" i="18"/>
  <c r="O186" i="18"/>
  <c r="N186" i="18" a="1"/>
  <c r="N186" i="18" s="1"/>
  <c r="M186" i="18"/>
  <c r="L186" i="18"/>
  <c r="K186" i="18"/>
  <c r="AX185" i="18"/>
  <c r="AW185" i="18" s="1"/>
  <c r="AS185" i="18"/>
  <c r="AQ185" i="18"/>
  <c r="AM185" i="18"/>
  <c r="AL185" i="18"/>
  <c r="AG185" i="18"/>
  <c r="AE185" i="18"/>
  <c r="AI185" i="18" s="1"/>
  <c r="AC185" i="18" a="1"/>
  <c r="AC185" i="18" s="1"/>
  <c r="AB185" i="18" a="1"/>
  <c r="AB185" i="18" s="1"/>
  <c r="Z185" i="18"/>
  <c r="Y185" i="18"/>
  <c r="X185" i="18"/>
  <c r="W185" i="18"/>
  <c r="V185" i="18"/>
  <c r="U185" i="18"/>
  <c r="T185" i="18"/>
  <c r="S185" i="18"/>
  <c r="R185" i="18"/>
  <c r="Q185" i="18"/>
  <c r="O185" i="18"/>
  <c r="N185" i="18" a="1"/>
  <c r="N185" i="18" s="1"/>
  <c r="M185" i="18"/>
  <c r="L185" i="18"/>
  <c r="K185" i="18"/>
  <c r="AX184" i="18"/>
  <c r="AV184" i="18" s="1"/>
  <c r="AS184" i="18"/>
  <c r="AP184" i="18" s="1"/>
  <c r="AR184" i="18"/>
  <c r="AQ184" i="18"/>
  <c r="AO184" i="18"/>
  <c r="AN184" i="18"/>
  <c r="AM184" i="18"/>
  <c r="AH184" i="18"/>
  <c r="AE184" i="18"/>
  <c r="AI184" i="18" s="1"/>
  <c r="AC184" i="18" a="1"/>
  <c r="AC184" i="18" s="1"/>
  <c r="AB184" i="18" a="1"/>
  <c r="AB184" i="18" s="1"/>
  <c r="Z184" i="18"/>
  <c r="Y184" i="18"/>
  <c r="X184" i="18"/>
  <c r="W184" i="18"/>
  <c r="V184" i="18"/>
  <c r="U184" i="18"/>
  <c r="T184" i="18"/>
  <c r="S184" i="18"/>
  <c r="R184" i="18"/>
  <c r="Q184" i="18"/>
  <c r="O184" i="18"/>
  <c r="N184" i="18" a="1"/>
  <c r="N184" i="18" s="1"/>
  <c r="M184" i="18"/>
  <c r="L184" i="18"/>
  <c r="K184" i="18"/>
  <c r="AX183" i="18"/>
  <c r="BA183" i="18" s="1"/>
  <c r="AT183" i="18"/>
  <c r="AS183" i="18"/>
  <c r="AR183" i="18" s="1"/>
  <c r="AM183" i="18"/>
  <c r="AI183" i="18"/>
  <c r="AE183" i="18"/>
  <c r="AH183" i="18" s="1"/>
  <c r="AC183" i="18" a="1"/>
  <c r="AC183" i="18" s="1"/>
  <c r="AB183" i="18" a="1"/>
  <c r="AB183" i="18" s="1"/>
  <c r="Z183" i="18"/>
  <c r="Y183" i="18"/>
  <c r="X183" i="18"/>
  <c r="W183" i="18"/>
  <c r="V183" i="18"/>
  <c r="U183" i="18"/>
  <c r="T183" i="18"/>
  <c r="S183" i="18"/>
  <c r="R183" i="18"/>
  <c r="Q183" i="18"/>
  <c r="O183" i="18"/>
  <c r="N183" i="18" a="1"/>
  <c r="N183" i="18" s="1"/>
  <c r="M183" i="18"/>
  <c r="L183" i="18"/>
  <c r="K183" i="18"/>
  <c r="AX182" i="18"/>
  <c r="AW182" i="18"/>
  <c r="AS182" i="18"/>
  <c r="AR182" i="18" s="1"/>
  <c r="AK182" i="18"/>
  <c r="AF182" i="18"/>
  <c r="AE182" i="18"/>
  <c r="AI182" i="18" s="1"/>
  <c r="AC182" i="18" a="1"/>
  <c r="AC182" i="18" s="1"/>
  <c r="AB182" i="18" a="1"/>
  <c r="AB182" i="18" s="1"/>
  <c r="Z182" i="18"/>
  <c r="Y182" i="18"/>
  <c r="X182" i="18"/>
  <c r="W182" i="18"/>
  <c r="V182" i="18"/>
  <c r="U182" i="18"/>
  <c r="T182" i="18"/>
  <c r="S182" i="18"/>
  <c r="R182" i="18"/>
  <c r="Q182" i="18"/>
  <c r="O182" i="18"/>
  <c r="N182" i="18" a="1"/>
  <c r="N182" i="18" s="1"/>
  <c r="M182" i="18"/>
  <c r="L182" i="18"/>
  <c r="K182" i="18"/>
  <c r="BA181" i="18"/>
  <c r="AX181" i="18"/>
  <c r="AW181" i="18"/>
  <c r="AU181" i="18"/>
  <c r="AS181" i="18"/>
  <c r="AQ181" i="18" s="1"/>
  <c r="AP181" i="18"/>
  <c r="AM181" i="18"/>
  <c r="AL181" i="18"/>
  <c r="AE181" i="18"/>
  <c r="AK181" i="18" s="1"/>
  <c r="AC181" i="18" a="1"/>
  <c r="AC181" i="18" s="1"/>
  <c r="AB181" i="18" a="1"/>
  <c r="AB181" i="18" s="1"/>
  <c r="Z181" i="18"/>
  <c r="Y181" i="18"/>
  <c r="X181" i="18"/>
  <c r="W181" i="18"/>
  <c r="V181" i="18"/>
  <c r="U181" i="18"/>
  <c r="T181" i="18"/>
  <c r="S181" i="18"/>
  <c r="R181" i="18"/>
  <c r="Q181" i="18"/>
  <c r="O181" i="18"/>
  <c r="N181" i="18" a="1"/>
  <c r="N181" i="18" s="1"/>
  <c r="M181" i="18"/>
  <c r="L181" i="18"/>
  <c r="K181" i="18"/>
  <c r="AY180" i="18"/>
  <c r="AX180" i="18"/>
  <c r="AV180" i="18" s="1"/>
  <c r="AT180" i="18"/>
  <c r="AS180" i="18"/>
  <c r="AR180" i="18" s="1"/>
  <c r="AP180" i="18"/>
  <c r="AO180" i="18"/>
  <c r="AL180" i="18"/>
  <c r="AE180" i="18"/>
  <c r="AI180" i="18" s="1"/>
  <c r="AC180" i="18" a="1"/>
  <c r="AC180" i="18" s="1"/>
  <c r="AB180" i="18" a="1"/>
  <c r="AB180" i="18" s="1"/>
  <c r="Z180" i="18"/>
  <c r="Y180" i="18"/>
  <c r="X180" i="18"/>
  <c r="W180" i="18"/>
  <c r="V180" i="18"/>
  <c r="U180" i="18"/>
  <c r="T180" i="18"/>
  <c r="S180" i="18"/>
  <c r="R180" i="18"/>
  <c r="Q180" i="18"/>
  <c r="O180" i="18"/>
  <c r="N180" i="18" a="1"/>
  <c r="N180" i="18" s="1"/>
  <c r="M180" i="18"/>
  <c r="L180" i="18"/>
  <c r="K180" i="18"/>
  <c r="AX179" i="18"/>
  <c r="BA179" i="18" s="1"/>
  <c r="AT179" i="18"/>
  <c r="AS179" i="18"/>
  <c r="AR179" i="18" s="1"/>
  <c r="AN179" i="18"/>
  <c r="AM179" i="18"/>
  <c r="AI179" i="18"/>
  <c r="AG179" i="18"/>
  <c r="AF179" i="18"/>
  <c r="AE179" i="18"/>
  <c r="AH179" i="18" s="1"/>
  <c r="AC179" i="18" a="1"/>
  <c r="AC179" i="18" s="1"/>
  <c r="AB179" i="18" a="1"/>
  <c r="AB179" i="18" s="1"/>
  <c r="Z179" i="18"/>
  <c r="Y179" i="18"/>
  <c r="X179" i="18"/>
  <c r="W179" i="18"/>
  <c r="V179" i="18"/>
  <c r="U179" i="18"/>
  <c r="T179" i="18"/>
  <c r="S179" i="18"/>
  <c r="R179" i="18"/>
  <c r="Q179" i="18"/>
  <c r="O179" i="18"/>
  <c r="N179" i="18" a="1"/>
  <c r="N179" i="18" s="1"/>
  <c r="M179" i="18"/>
  <c r="L179" i="18"/>
  <c r="K179" i="18"/>
  <c r="AX178" i="18"/>
  <c r="AW178" i="18" s="1"/>
  <c r="AS178" i="18"/>
  <c r="AN178" i="18" s="1"/>
  <c r="AR178" i="18"/>
  <c r="AP178" i="18"/>
  <c r="AL178" i="18"/>
  <c r="AK178" i="18"/>
  <c r="AF178" i="18"/>
  <c r="AE178" i="18"/>
  <c r="AI178" i="18" s="1"/>
  <c r="AC178" i="18" a="1"/>
  <c r="AC178" i="18" s="1"/>
  <c r="AB178" i="18" a="1"/>
  <c r="AB178" i="18" s="1"/>
  <c r="Z178" i="18"/>
  <c r="Y178" i="18"/>
  <c r="X178" i="18"/>
  <c r="W178" i="18"/>
  <c r="V178" i="18"/>
  <c r="U178" i="18"/>
  <c r="T178" i="18"/>
  <c r="S178" i="18"/>
  <c r="R178" i="18"/>
  <c r="Q178" i="18"/>
  <c r="O178" i="18"/>
  <c r="N178" i="18" a="1"/>
  <c r="N178" i="18" s="1"/>
  <c r="M178" i="18"/>
  <c r="L178" i="18"/>
  <c r="K178" i="18"/>
  <c r="BA177" i="18"/>
  <c r="AX177" i="18"/>
  <c r="AY177" i="18" s="1"/>
  <c r="AW177" i="18"/>
  <c r="AU177" i="18"/>
  <c r="AS177" i="18"/>
  <c r="AO177" i="18" s="1"/>
  <c r="AQ177" i="18"/>
  <c r="AP177" i="18"/>
  <c r="AM177" i="18"/>
  <c r="AL177" i="18"/>
  <c r="AI177" i="18"/>
  <c r="AE177" i="18"/>
  <c r="AC177" i="18" a="1"/>
  <c r="AC177" i="18" s="1"/>
  <c r="AB177" i="18" a="1"/>
  <c r="AB177" i="18" s="1"/>
  <c r="Z177" i="18"/>
  <c r="Y177" i="18"/>
  <c r="X177" i="18"/>
  <c r="W177" i="18"/>
  <c r="V177" i="18"/>
  <c r="U177" i="18"/>
  <c r="T177" i="18"/>
  <c r="S177" i="18"/>
  <c r="R177" i="18"/>
  <c r="Q177" i="18"/>
  <c r="O177" i="18"/>
  <c r="N177" i="18" a="1"/>
  <c r="N177" i="18" s="1"/>
  <c r="M177" i="18"/>
  <c r="L177" i="18"/>
  <c r="K177" i="18"/>
  <c r="AX176" i="18"/>
  <c r="AS176" i="18"/>
  <c r="AR176" i="18" s="1"/>
  <c r="AP176" i="18"/>
  <c r="AO176" i="18"/>
  <c r="AL176" i="18"/>
  <c r="AE176" i="18"/>
  <c r="AC176" i="18" a="1"/>
  <c r="AC176" i="18" s="1"/>
  <c r="AB176" i="18" a="1"/>
  <c r="AB176" i="18" s="1"/>
  <c r="Z176" i="18"/>
  <c r="Y176" i="18"/>
  <c r="X176" i="18"/>
  <c r="W176" i="18"/>
  <c r="V176" i="18"/>
  <c r="U176" i="18"/>
  <c r="T176" i="18"/>
  <c r="S176" i="18"/>
  <c r="R176" i="18"/>
  <c r="Q176" i="18"/>
  <c r="O176" i="18"/>
  <c r="N176" i="18" a="1"/>
  <c r="N176" i="18" s="1"/>
  <c r="M176" i="18"/>
  <c r="L176" i="18"/>
  <c r="K176" i="18"/>
  <c r="AX175" i="18"/>
  <c r="BA175" i="18" s="1"/>
  <c r="AT175" i="18"/>
  <c r="AS175" i="18"/>
  <c r="AR175" i="18" s="1"/>
  <c r="AO175" i="18"/>
  <c r="AN175" i="18"/>
  <c r="AE175" i="18"/>
  <c r="AC175" i="18" a="1"/>
  <c r="AC175" i="18" s="1"/>
  <c r="AB175" i="18" a="1"/>
  <c r="AB175" i="18" s="1"/>
  <c r="Z175" i="18"/>
  <c r="Y175" i="18"/>
  <c r="X175" i="18"/>
  <c r="W175" i="18"/>
  <c r="V175" i="18"/>
  <c r="U175" i="18"/>
  <c r="T175" i="18"/>
  <c r="S175" i="18"/>
  <c r="R175" i="18"/>
  <c r="Q175" i="18"/>
  <c r="O175" i="18"/>
  <c r="N175" i="18" a="1"/>
  <c r="N175" i="18" s="1"/>
  <c r="M175" i="18"/>
  <c r="L175" i="18"/>
  <c r="K175" i="18"/>
  <c r="BA174" i="18"/>
  <c r="AZ174" i="18"/>
  <c r="AX174" i="18"/>
  <c r="AW174" i="18"/>
  <c r="AV174" i="18"/>
  <c r="AT174" i="18"/>
  <c r="AS174" i="18"/>
  <c r="AR174" i="18"/>
  <c r="AP174" i="18"/>
  <c r="AO174" i="18"/>
  <c r="AN174" i="18"/>
  <c r="AL174" i="18"/>
  <c r="AK174" i="18"/>
  <c r="AF174" i="18"/>
  <c r="AE174" i="18"/>
  <c r="AI174" i="18" s="1"/>
  <c r="AC174" i="18" a="1"/>
  <c r="AC174" i="18" s="1"/>
  <c r="AB174" i="18" a="1"/>
  <c r="AB174" i="18" s="1"/>
  <c r="Z174" i="18"/>
  <c r="Y174" i="18"/>
  <c r="X174" i="18"/>
  <c r="W174" i="18"/>
  <c r="V174" i="18"/>
  <c r="U174" i="18"/>
  <c r="T174" i="18"/>
  <c r="S174" i="18"/>
  <c r="R174" i="18"/>
  <c r="Q174" i="18"/>
  <c r="O174" i="18"/>
  <c r="N174" i="18" a="1"/>
  <c r="N174" i="18" s="1"/>
  <c r="M174" i="18"/>
  <c r="L174" i="18"/>
  <c r="K174" i="18"/>
  <c r="AX173" i="18"/>
  <c r="AS173" i="18"/>
  <c r="AM173" i="18" s="1"/>
  <c r="AH173" i="18"/>
  <c r="AE173" i="18"/>
  <c r="AI173" i="18" s="1"/>
  <c r="AC173" i="18" a="1"/>
  <c r="AC173" i="18" s="1"/>
  <c r="AB173" i="18" a="1"/>
  <c r="AB173" i="18" s="1"/>
  <c r="Z173" i="18"/>
  <c r="Y173" i="18"/>
  <c r="X173" i="18"/>
  <c r="W173" i="18"/>
  <c r="V173" i="18"/>
  <c r="U173" i="18"/>
  <c r="T173" i="18"/>
  <c r="S173" i="18"/>
  <c r="R173" i="18"/>
  <c r="Q173" i="18"/>
  <c r="O173" i="18"/>
  <c r="N173" i="18" a="1"/>
  <c r="N173" i="18" s="1"/>
  <c r="M173" i="18"/>
  <c r="L173" i="18"/>
  <c r="K173" i="18"/>
  <c r="AX172" i="18"/>
  <c r="AV172" i="18"/>
  <c r="AS172" i="18"/>
  <c r="AR172" i="18" s="1"/>
  <c r="AP172" i="18"/>
  <c r="AO172" i="18"/>
  <c r="AL172" i="18"/>
  <c r="AI172" i="18"/>
  <c r="AE172" i="18"/>
  <c r="AC172" i="18" a="1"/>
  <c r="AC172" i="18" s="1"/>
  <c r="AB172" i="18" a="1"/>
  <c r="AB172" i="18" s="1"/>
  <c r="Z172" i="18"/>
  <c r="Y172" i="18"/>
  <c r="X172" i="18"/>
  <c r="W172" i="18"/>
  <c r="V172" i="18"/>
  <c r="U172" i="18"/>
  <c r="T172" i="18"/>
  <c r="S172" i="18"/>
  <c r="R172" i="18"/>
  <c r="Q172" i="18"/>
  <c r="O172" i="18"/>
  <c r="N172" i="18" a="1"/>
  <c r="N172" i="18" s="1"/>
  <c r="M172" i="18"/>
  <c r="L172" i="18"/>
  <c r="K172" i="18"/>
  <c r="AY171" i="18"/>
  <c r="AX171" i="18"/>
  <c r="BA171" i="18" s="1"/>
  <c r="AU171" i="18"/>
  <c r="AT171" i="18"/>
  <c r="AS171" i="18"/>
  <c r="AN171" i="18" s="1"/>
  <c r="AI171" i="18"/>
  <c r="AE171" i="18"/>
  <c r="AH171" i="18" s="1"/>
  <c r="AC171" i="18" a="1"/>
  <c r="AC171" i="18" s="1"/>
  <c r="AB171" i="18" a="1"/>
  <c r="AB171" i="18" s="1"/>
  <c r="Z171" i="18"/>
  <c r="Y171" i="18"/>
  <c r="X171" i="18"/>
  <c r="W171" i="18"/>
  <c r="V171" i="18"/>
  <c r="U171" i="18"/>
  <c r="T171" i="18"/>
  <c r="S171" i="18"/>
  <c r="R171" i="18"/>
  <c r="Q171" i="18"/>
  <c r="O171" i="18"/>
  <c r="N171" i="18" a="1"/>
  <c r="N171" i="18" s="1"/>
  <c r="M171" i="18"/>
  <c r="L171" i="18"/>
  <c r="K171" i="18"/>
  <c r="AX170" i="18"/>
  <c r="AS170" i="18"/>
  <c r="AK170" i="18"/>
  <c r="AF170" i="18"/>
  <c r="AE170" i="18"/>
  <c r="AI170" i="18" s="1"/>
  <c r="AC170" i="18" a="1"/>
  <c r="AC170" i="18" s="1"/>
  <c r="AB170" i="18" a="1"/>
  <c r="AB170" i="18" s="1"/>
  <c r="Z170" i="18"/>
  <c r="Y170" i="18"/>
  <c r="X170" i="18"/>
  <c r="W170" i="18"/>
  <c r="V170" i="18"/>
  <c r="U170" i="18"/>
  <c r="T170" i="18"/>
  <c r="S170" i="18"/>
  <c r="R170" i="18"/>
  <c r="Q170" i="18"/>
  <c r="O170" i="18"/>
  <c r="N170" i="18" a="1"/>
  <c r="N170" i="18" s="1"/>
  <c r="M170" i="18"/>
  <c r="L170" i="18"/>
  <c r="K170" i="18"/>
  <c r="AX169" i="18"/>
  <c r="AW169" i="18"/>
  <c r="AS169" i="18"/>
  <c r="AQ169" i="18" s="1"/>
  <c r="AI169" i="18"/>
  <c r="AH169" i="18"/>
  <c r="AE169" i="18"/>
  <c r="AG169" i="18" s="1"/>
  <c r="AC169" i="18" a="1"/>
  <c r="AC169" i="18" s="1"/>
  <c r="AB169" i="18" a="1"/>
  <c r="AB169" i="18" s="1"/>
  <c r="Z169" i="18"/>
  <c r="Y169" i="18"/>
  <c r="X169" i="18"/>
  <c r="W169" i="18"/>
  <c r="V169" i="18"/>
  <c r="U169" i="18"/>
  <c r="T169" i="18"/>
  <c r="S169" i="18"/>
  <c r="R169" i="18"/>
  <c r="Q169" i="18"/>
  <c r="O169" i="18"/>
  <c r="N169" i="18" a="1"/>
  <c r="N169" i="18" s="1"/>
  <c r="M169" i="18"/>
  <c r="L169" i="18"/>
  <c r="K169" i="18"/>
  <c r="BA168" i="18"/>
  <c r="AX168" i="18"/>
  <c r="AZ168" i="18" s="1"/>
  <c r="AS168" i="18"/>
  <c r="AO168" i="18" s="1"/>
  <c r="AG168" i="18"/>
  <c r="AE168" i="18"/>
  <c r="AJ168" i="18" s="1"/>
  <c r="AC168" i="18" a="1"/>
  <c r="AC168" i="18" s="1"/>
  <c r="AB168" i="18" a="1"/>
  <c r="AB168" i="18" s="1"/>
  <c r="Z168" i="18"/>
  <c r="Y168" i="18"/>
  <c r="X168" i="18"/>
  <c r="W168" i="18"/>
  <c r="V168" i="18"/>
  <c r="U168" i="18"/>
  <c r="T168" i="18"/>
  <c r="S168" i="18"/>
  <c r="R168" i="18"/>
  <c r="Q168" i="18"/>
  <c r="O168" i="18"/>
  <c r="N168" i="18" a="1"/>
  <c r="N168" i="18" s="1"/>
  <c r="M168" i="18"/>
  <c r="L168" i="18"/>
  <c r="K168" i="18"/>
  <c r="AX167" i="18"/>
  <c r="AT167" i="18" s="1"/>
  <c r="AS167" i="18"/>
  <c r="AR167" i="18" s="1"/>
  <c r="AO167" i="18"/>
  <c r="AH167" i="18"/>
  <c r="AE167" i="18"/>
  <c r="AK167" i="18" s="1"/>
  <c r="AC167" i="18" a="1"/>
  <c r="AC167" i="18" s="1"/>
  <c r="AB167" i="18" a="1"/>
  <c r="AB167" i="18" s="1"/>
  <c r="Z167" i="18"/>
  <c r="Y167" i="18"/>
  <c r="X167" i="18"/>
  <c r="W167" i="18"/>
  <c r="V167" i="18"/>
  <c r="U167" i="18"/>
  <c r="T167" i="18"/>
  <c r="S167" i="18"/>
  <c r="R167" i="18"/>
  <c r="Q167" i="18"/>
  <c r="O167" i="18"/>
  <c r="N167" i="18" a="1"/>
  <c r="N167" i="18" s="1"/>
  <c r="M167" i="18"/>
  <c r="L167" i="18"/>
  <c r="K167" i="18"/>
  <c r="AX166" i="18"/>
  <c r="BA166" i="18" s="1"/>
  <c r="AT166" i="18"/>
  <c r="AS166" i="18"/>
  <c r="AP166" i="18" s="1"/>
  <c r="AO166" i="18"/>
  <c r="AN166" i="18"/>
  <c r="AE166" i="18"/>
  <c r="AC166" i="18" a="1"/>
  <c r="AC166" i="18" s="1"/>
  <c r="AB166" i="18" a="1"/>
  <c r="AB166" i="18" s="1"/>
  <c r="Z166" i="18"/>
  <c r="Y166" i="18"/>
  <c r="X166" i="18"/>
  <c r="W166" i="18"/>
  <c r="V166" i="18"/>
  <c r="U166" i="18"/>
  <c r="T166" i="18"/>
  <c r="S166" i="18"/>
  <c r="R166" i="18"/>
  <c r="Q166" i="18"/>
  <c r="O166" i="18"/>
  <c r="N166" i="18" a="1"/>
  <c r="N166" i="18" s="1"/>
  <c r="M166" i="18"/>
  <c r="L166" i="18"/>
  <c r="K166" i="18"/>
  <c r="BA165" i="18"/>
  <c r="AZ165" i="18"/>
  <c r="AX165" i="18"/>
  <c r="AY165" i="18" s="1"/>
  <c r="AW165" i="18"/>
  <c r="AV165" i="18"/>
  <c r="AT165" i="18"/>
  <c r="AS165" i="18"/>
  <c r="AQ165" i="18" s="1"/>
  <c r="AR165" i="18"/>
  <c r="AO165" i="18"/>
  <c r="AN165" i="18"/>
  <c r="AH165" i="18"/>
  <c r="AG165" i="18"/>
  <c r="AE165" i="18"/>
  <c r="AI165" i="18" s="1"/>
  <c r="AC165" i="18" a="1"/>
  <c r="AC165" i="18" s="1"/>
  <c r="AB165" i="18" a="1"/>
  <c r="AB165" i="18" s="1"/>
  <c r="Z165" i="18"/>
  <c r="Y165" i="18"/>
  <c r="X165" i="18"/>
  <c r="W165" i="18"/>
  <c r="V165" i="18"/>
  <c r="U165" i="18"/>
  <c r="T165" i="18"/>
  <c r="S165" i="18"/>
  <c r="R165" i="18"/>
  <c r="Q165" i="18"/>
  <c r="O165" i="18"/>
  <c r="N165" i="18" a="1"/>
  <c r="N165" i="18" s="1"/>
  <c r="M165" i="18"/>
  <c r="L165" i="18"/>
  <c r="K165" i="18"/>
  <c r="AX164" i="18"/>
  <c r="AZ164" i="18" s="1"/>
  <c r="AS164" i="18"/>
  <c r="AO164" i="18"/>
  <c r="AE164" i="18"/>
  <c r="AJ164" i="18" s="1"/>
  <c r="AC164" i="18" a="1"/>
  <c r="AC164" i="18" s="1"/>
  <c r="AB164" i="18" a="1"/>
  <c r="AB164" i="18" s="1"/>
  <c r="Z164" i="18"/>
  <c r="Y164" i="18"/>
  <c r="X164" i="18"/>
  <c r="W164" i="18"/>
  <c r="V164" i="18"/>
  <c r="U164" i="18"/>
  <c r="T164" i="18"/>
  <c r="S164" i="18"/>
  <c r="R164" i="18"/>
  <c r="Q164" i="18"/>
  <c r="O164" i="18"/>
  <c r="N164" i="18" a="1"/>
  <c r="N164" i="18" s="1"/>
  <c r="M164" i="18"/>
  <c r="L164" i="18"/>
  <c r="K164" i="18"/>
  <c r="AX163" i="18"/>
  <c r="AT163" i="18"/>
  <c r="AS163" i="18"/>
  <c r="AR163" i="18" s="1"/>
  <c r="AO163" i="18"/>
  <c r="AH163" i="18"/>
  <c r="AE163" i="18"/>
  <c r="AK163" i="18" s="1"/>
  <c r="AC163" i="18" a="1"/>
  <c r="AC163" i="18" s="1"/>
  <c r="AB163" i="18" a="1"/>
  <c r="AB163" i="18" s="1"/>
  <c r="Z163" i="18"/>
  <c r="Y163" i="18"/>
  <c r="X163" i="18"/>
  <c r="W163" i="18"/>
  <c r="V163" i="18"/>
  <c r="U163" i="18"/>
  <c r="T163" i="18"/>
  <c r="S163" i="18"/>
  <c r="R163" i="18"/>
  <c r="Q163" i="18"/>
  <c r="O163" i="18"/>
  <c r="N163" i="18" a="1"/>
  <c r="N163" i="18" s="1"/>
  <c r="M163" i="18"/>
  <c r="L163" i="18"/>
  <c r="K163" i="18"/>
  <c r="AX162" i="18"/>
  <c r="BA162" i="18" s="1"/>
  <c r="AT162" i="18"/>
  <c r="AS162" i="18"/>
  <c r="AP162" i="18" s="1"/>
  <c r="AO162" i="18"/>
  <c r="AN162" i="18"/>
  <c r="AE162" i="18"/>
  <c r="AI162" i="18" s="1"/>
  <c r="AC162" i="18" a="1"/>
  <c r="AC162" i="18" s="1"/>
  <c r="AB162" i="18" a="1"/>
  <c r="AB162" i="18" s="1"/>
  <c r="Z162" i="18"/>
  <c r="Y162" i="18"/>
  <c r="X162" i="18"/>
  <c r="W162" i="18"/>
  <c r="V162" i="18"/>
  <c r="U162" i="18"/>
  <c r="T162" i="18"/>
  <c r="S162" i="18"/>
  <c r="R162" i="18"/>
  <c r="Q162" i="18"/>
  <c r="O162" i="18"/>
  <c r="N162" i="18" a="1"/>
  <c r="N162" i="18" s="1"/>
  <c r="M162" i="18"/>
  <c r="L162" i="18"/>
  <c r="K162" i="18"/>
  <c r="BA161" i="18"/>
  <c r="AZ161" i="18"/>
  <c r="AX161" i="18"/>
  <c r="AY161" i="18" s="1"/>
  <c r="AW161" i="18"/>
  <c r="AV161" i="18"/>
  <c r="AT161" i="18"/>
  <c r="AS161" i="18"/>
  <c r="AQ161" i="18" s="1"/>
  <c r="AR161" i="18"/>
  <c r="AO161" i="18"/>
  <c r="AN161" i="18"/>
  <c r="AH161" i="18"/>
  <c r="AG161" i="18"/>
  <c r="AE161" i="18"/>
  <c r="AI161" i="18" s="1"/>
  <c r="AC161" i="18" a="1"/>
  <c r="AC161" i="18" s="1"/>
  <c r="AB161" i="18" a="1"/>
  <c r="AB161" i="18" s="1"/>
  <c r="Z161" i="18"/>
  <c r="Y161" i="18"/>
  <c r="X161" i="18"/>
  <c r="W161" i="18"/>
  <c r="V161" i="18"/>
  <c r="U161" i="18"/>
  <c r="T161" i="18"/>
  <c r="S161" i="18"/>
  <c r="R161" i="18"/>
  <c r="Q161" i="18"/>
  <c r="O161" i="18"/>
  <c r="N161" i="18" a="1"/>
  <c r="N161" i="18" s="1"/>
  <c r="M161" i="18"/>
  <c r="L161" i="18"/>
  <c r="K161" i="18"/>
  <c r="AX160" i="18"/>
  <c r="AZ160" i="18" s="1"/>
  <c r="AS160" i="18"/>
  <c r="AK160" i="18"/>
  <c r="AH160" i="18"/>
  <c r="AE160" i="18"/>
  <c r="AJ160" i="18" s="1"/>
  <c r="AC160" i="18" a="1"/>
  <c r="AC160" i="18" s="1"/>
  <c r="AB160" i="18" a="1"/>
  <c r="AB160" i="18" s="1"/>
  <c r="Z160" i="18"/>
  <c r="Y160" i="18"/>
  <c r="X160" i="18"/>
  <c r="W160" i="18"/>
  <c r="V160" i="18"/>
  <c r="U160" i="18"/>
  <c r="T160" i="18"/>
  <c r="S160" i="18"/>
  <c r="R160" i="18"/>
  <c r="Q160" i="18"/>
  <c r="O160" i="18"/>
  <c r="N160" i="18" a="1"/>
  <c r="N160" i="18" s="1"/>
  <c r="M160" i="18"/>
  <c r="L160" i="18"/>
  <c r="K160" i="18"/>
  <c r="AX159" i="18"/>
  <c r="AT159" i="18" s="1"/>
  <c r="AS159" i="18"/>
  <c r="AP159" i="18" s="1"/>
  <c r="AR159" i="18"/>
  <c r="AQ159" i="18"/>
  <c r="AO159" i="18"/>
  <c r="AN159" i="18"/>
  <c r="AM159" i="18"/>
  <c r="AE159" i="18"/>
  <c r="AK159" i="18" s="1"/>
  <c r="AC159" i="18" a="1"/>
  <c r="AC159" i="18" s="1"/>
  <c r="AB159" i="18" a="1"/>
  <c r="AB159" i="18" s="1"/>
  <c r="Z159" i="18"/>
  <c r="Y159" i="18"/>
  <c r="X159" i="18"/>
  <c r="W159" i="18"/>
  <c r="V159" i="18"/>
  <c r="U159" i="18"/>
  <c r="T159" i="18"/>
  <c r="S159" i="18"/>
  <c r="R159" i="18"/>
  <c r="Q159" i="18"/>
  <c r="O159" i="18"/>
  <c r="N159" i="18" a="1"/>
  <c r="N159" i="18" s="1"/>
  <c r="M159" i="18"/>
  <c r="L159" i="18"/>
  <c r="K159" i="18"/>
  <c r="BA158" i="18"/>
  <c r="AZ158" i="18"/>
  <c r="AX158" i="18"/>
  <c r="AY158" i="18" s="1"/>
  <c r="AW158" i="18"/>
  <c r="AV158" i="18"/>
  <c r="AT158" i="18"/>
  <c r="AS158" i="18"/>
  <c r="AP158" i="18" s="1"/>
  <c r="AN158" i="18"/>
  <c r="AE158" i="18"/>
  <c r="AI158" i="18" s="1"/>
  <c r="AC158" i="18" a="1"/>
  <c r="AC158" i="18" s="1"/>
  <c r="AB158" i="18" a="1"/>
  <c r="AB158" i="18" s="1"/>
  <c r="Z158" i="18"/>
  <c r="Y158" i="18"/>
  <c r="X158" i="18"/>
  <c r="W158" i="18"/>
  <c r="V158" i="18"/>
  <c r="U158" i="18"/>
  <c r="T158" i="18"/>
  <c r="S158" i="18"/>
  <c r="R158" i="18"/>
  <c r="Q158" i="18"/>
  <c r="O158" i="18"/>
  <c r="N158" i="18" a="1"/>
  <c r="N158" i="18" s="1"/>
  <c r="M158" i="18"/>
  <c r="L158" i="18"/>
  <c r="K158" i="18"/>
  <c r="BA157" i="18"/>
  <c r="AZ157" i="18"/>
  <c r="AX157" i="18"/>
  <c r="AY157" i="18" s="1"/>
  <c r="AW157" i="18"/>
  <c r="AV157" i="18"/>
  <c r="AT157" i="18"/>
  <c r="AS157" i="18"/>
  <c r="AQ157" i="18" s="1"/>
  <c r="AR157" i="18"/>
  <c r="AO157" i="18"/>
  <c r="AN157" i="18"/>
  <c r="AH157" i="18"/>
  <c r="AG157" i="18"/>
  <c r="AE157" i="18"/>
  <c r="AI157" i="18" s="1"/>
  <c r="AC157" i="18" a="1"/>
  <c r="AC157" i="18" s="1"/>
  <c r="AB157" i="18" a="1"/>
  <c r="AB157" i="18" s="1"/>
  <c r="Z157" i="18"/>
  <c r="Y157" i="18"/>
  <c r="X157" i="18"/>
  <c r="W157" i="18"/>
  <c r="V157" i="18"/>
  <c r="U157" i="18"/>
  <c r="T157" i="18"/>
  <c r="S157" i="18"/>
  <c r="R157" i="18"/>
  <c r="Q157" i="18"/>
  <c r="O157" i="18"/>
  <c r="N157" i="18" a="1"/>
  <c r="N157" i="18" s="1"/>
  <c r="M157" i="18"/>
  <c r="L157" i="18"/>
  <c r="K157" i="18"/>
  <c r="AX156" i="18"/>
  <c r="AZ156" i="18" s="1"/>
  <c r="AS156" i="18"/>
  <c r="AO156" i="18" s="1"/>
  <c r="AK156" i="18"/>
  <c r="AH156" i="18"/>
  <c r="AE156" i="18"/>
  <c r="AJ156" i="18" s="1"/>
  <c r="AC156" i="18" a="1"/>
  <c r="AC156" i="18" s="1"/>
  <c r="AB156" i="18" a="1"/>
  <c r="AB156" i="18" s="1"/>
  <c r="Z156" i="18"/>
  <c r="Y156" i="18"/>
  <c r="X156" i="18"/>
  <c r="W156" i="18"/>
  <c r="V156" i="18"/>
  <c r="U156" i="18"/>
  <c r="T156" i="18"/>
  <c r="S156" i="18"/>
  <c r="R156" i="18"/>
  <c r="Q156" i="18"/>
  <c r="O156" i="18"/>
  <c r="N156" i="18"/>
  <c r="N156" i="18" a="1"/>
  <c r="M156" i="18"/>
  <c r="L156" i="18"/>
  <c r="K156" i="18"/>
  <c r="AX155" i="18"/>
  <c r="AS155" i="18"/>
  <c r="AR155" i="18"/>
  <c r="AQ155" i="18"/>
  <c r="AP155" i="18"/>
  <c r="AO155" i="18"/>
  <c r="AN155" i="18"/>
  <c r="AM155" i="18"/>
  <c r="AL155" i="18"/>
  <c r="AE155" i="18"/>
  <c r="AK155" i="18" s="1"/>
  <c r="AC155" i="18" a="1"/>
  <c r="AC155" i="18" s="1"/>
  <c r="AB155" i="18" a="1"/>
  <c r="AB155" i="18" s="1"/>
  <c r="Z155" i="18"/>
  <c r="Y155" i="18"/>
  <c r="X155" i="18"/>
  <c r="W155" i="18"/>
  <c r="V155" i="18"/>
  <c r="U155" i="18"/>
  <c r="T155" i="18"/>
  <c r="S155" i="18"/>
  <c r="R155" i="18"/>
  <c r="Q155" i="18"/>
  <c r="O155" i="18"/>
  <c r="N155" i="18" a="1"/>
  <c r="N155" i="18" s="1"/>
  <c r="M155" i="18"/>
  <c r="L155" i="18"/>
  <c r="K155" i="18"/>
  <c r="BA154" i="18"/>
  <c r="AZ154" i="18"/>
  <c r="AY154" i="18"/>
  <c r="AX154" i="18"/>
  <c r="AW154" i="18"/>
  <c r="AV154" i="18"/>
  <c r="AU154" i="18"/>
  <c r="AT154" i="18"/>
  <c r="AS154" i="18"/>
  <c r="AP154" i="18" s="1"/>
  <c r="AR154" i="18"/>
  <c r="AQ154" i="18"/>
  <c r="AN154" i="18"/>
  <c r="AM154" i="18"/>
  <c r="AI154" i="18"/>
  <c r="AE154" i="18"/>
  <c r="AC154" i="18" a="1"/>
  <c r="AC154" i="18" s="1"/>
  <c r="AB154" i="18" a="1"/>
  <c r="AB154" i="18" s="1"/>
  <c r="Z154" i="18"/>
  <c r="Y154" i="18"/>
  <c r="X154" i="18"/>
  <c r="W154" i="18"/>
  <c r="V154" i="18"/>
  <c r="U154" i="18"/>
  <c r="T154" i="18"/>
  <c r="S154" i="18"/>
  <c r="R154" i="18"/>
  <c r="Q154" i="18"/>
  <c r="O154" i="18"/>
  <c r="N154" i="18" a="1"/>
  <c r="N154" i="18" s="1"/>
  <c r="M154" i="18"/>
  <c r="L154" i="18"/>
  <c r="K154" i="18"/>
  <c r="AZ153" i="18"/>
  <c r="AX153" i="18"/>
  <c r="AY153" i="18" s="1"/>
  <c r="AT153" i="18"/>
  <c r="AS153" i="18"/>
  <c r="AQ153" i="18" s="1"/>
  <c r="AN153" i="18"/>
  <c r="AK153" i="18"/>
  <c r="AH153" i="18"/>
  <c r="AG153" i="18"/>
  <c r="AF153" i="18"/>
  <c r="AE153" i="18"/>
  <c r="AI153" i="18" s="1"/>
  <c r="AC153" i="18" a="1"/>
  <c r="AC153" i="18" s="1"/>
  <c r="AB153" i="18" a="1"/>
  <c r="AB153" i="18" s="1"/>
  <c r="Z153" i="18"/>
  <c r="Y153" i="18"/>
  <c r="X153" i="18"/>
  <c r="W153" i="18"/>
  <c r="V153" i="18"/>
  <c r="U153" i="18"/>
  <c r="T153" i="18"/>
  <c r="S153" i="18"/>
  <c r="R153" i="18"/>
  <c r="Q153" i="18"/>
  <c r="O153" i="18"/>
  <c r="N153" i="18" a="1"/>
  <c r="N153" i="18" s="1"/>
  <c r="M153" i="18"/>
  <c r="L153" i="18"/>
  <c r="K153" i="18"/>
  <c r="AX152" i="18"/>
  <c r="AZ152" i="18" s="1"/>
  <c r="AW152" i="18"/>
  <c r="AT152" i="18"/>
  <c r="AS152" i="18"/>
  <c r="AO152" i="18" s="1"/>
  <c r="AK152" i="18"/>
  <c r="AH152" i="18"/>
  <c r="AG152" i="18"/>
  <c r="AE152" i="18"/>
  <c r="AJ152" i="18" s="1"/>
  <c r="AC152" i="18" a="1"/>
  <c r="AC152" i="18" s="1"/>
  <c r="AB152" i="18" a="1"/>
  <c r="AB152" i="18" s="1"/>
  <c r="Z152" i="18"/>
  <c r="Y152" i="18"/>
  <c r="X152" i="18"/>
  <c r="W152" i="18"/>
  <c r="V152" i="18"/>
  <c r="U152" i="18"/>
  <c r="T152" i="18"/>
  <c r="S152" i="18"/>
  <c r="R152" i="18"/>
  <c r="Q152" i="18"/>
  <c r="O152" i="18"/>
  <c r="N152" i="18" a="1"/>
  <c r="N152" i="18" s="1"/>
  <c r="M152" i="18"/>
  <c r="L152" i="18"/>
  <c r="K152" i="18"/>
  <c r="AX151" i="18"/>
  <c r="AT151" i="18" s="1"/>
  <c r="AS151" i="18"/>
  <c r="AR151" i="18" s="1"/>
  <c r="AP151" i="18"/>
  <c r="AO151" i="18"/>
  <c r="AL151" i="18"/>
  <c r="AH151" i="18"/>
  <c r="AE151" i="18"/>
  <c r="AK151" i="18" s="1"/>
  <c r="AC151" i="18" a="1"/>
  <c r="AC151" i="18" s="1"/>
  <c r="AB151" i="18" a="1"/>
  <c r="AB151" i="18" s="1"/>
  <c r="Z151" i="18"/>
  <c r="Y151" i="18"/>
  <c r="X151" i="18"/>
  <c r="W151" i="18"/>
  <c r="V151" i="18"/>
  <c r="U151" i="18"/>
  <c r="T151" i="18"/>
  <c r="S151" i="18"/>
  <c r="R151" i="18"/>
  <c r="Q151" i="18"/>
  <c r="O151" i="18"/>
  <c r="N151" i="18" a="1"/>
  <c r="N151" i="18" s="1"/>
  <c r="M151" i="18"/>
  <c r="L151" i="18"/>
  <c r="K151" i="18"/>
  <c r="AY150" i="18"/>
  <c r="AX150" i="18"/>
  <c r="BA150" i="18" s="1"/>
  <c r="AU150" i="18"/>
  <c r="AT150" i="18"/>
  <c r="AS150" i="18"/>
  <c r="AP150" i="18" s="1"/>
  <c r="AQ150" i="18"/>
  <c r="AO150" i="18"/>
  <c r="AN150" i="18"/>
  <c r="AI150" i="18"/>
  <c r="AE150" i="18"/>
  <c r="AC150" i="18" a="1"/>
  <c r="AC150" i="18" s="1"/>
  <c r="AB150" i="18" a="1"/>
  <c r="AB150" i="18" s="1"/>
  <c r="Z150" i="18"/>
  <c r="Y150" i="18"/>
  <c r="X150" i="18"/>
  <c r="W150" i="18"/>
  <c r="V150" i="18"/>
  <c r="U150" i="18"/>
  <c r="T150" i="18"/>
  <c r="S150" i="18"/>
  <c r="R150" i="18"/>
  <c r="Q150" i="18"/>
  <c r="O150" i="18"/>
  <c r="N150" i="18" a="1"/>
  <c r="N150" i="18" s="1"/>
  <c r="M150" i="18"/>
  <c r="L150" i="18"/>
  <c r="K150" i="18"/>
  <c r="AX149" i="18"/>
  <c r="AY149" i="18" s="1"/>
  <c r="AS149" i="18"/>
  <c r="AQ149" i="18" s="1"/>
  <c r="AK149" i="18"/>
  <c r="AF149" i="18"/>
  <c r="AE149" i="18"/>
  <c r="AI149" i="18" s="1"/>
  <c r="AC149" i="18" a="1"/>
  <c r="AC149" i="18" s="1"/>
  <c r="AB149" i="18" a="1"/>
  <c r="AB149" i="18" s="1"/>
  <c r="Z149" i="18"/>
  <c r="Y149" i="18"/>
  <c r="X149" i="18"/>
  <c r="W149" i="18"/>
  <c r="V149" i="18"/>
  <c r="U149" i="18"/>
  <c r="T149" i="18"/>
  <c r="S149" i="18"/>
  <c r="R149" i="18"/>
  <c r="Q149" i="18"/>
  <c r="O149" i="18"/>
  <c r="N149" i="18" a="1"/>
  <c r="N149" i="18" s="1"/>
  <c r="M149" i="18"/>
  <c r="L149" i="18"/>
  <c r="K149" i="18"/>
  <c r="BA148" i="18"/>
  <c r="AX148" i="18"/>
  <c r="AZ148" i="18" s="1"/>
  <c r="AT148" i="18"/>
  <c r="AS148" i="18"/>
  <c r="AO148" i="18" s="1"/>
  <c r="AH148" i="18"/>
  <c r="AG148" i="18"/>
  <c r="AE148" i="18"/>
  <c r="AJ148" i="18" s="1"/>
  <c r="AC148" i="18" a="1"/>
  <c r="AC148" i="18" s="1"/>
  <c r="AB148" i="18" a="1"/>
  <c r="AB148" i="18" s="1"/>
  <c r="Z148" i="18"/>
  <c r="Y148" i="18"/>
  <c r="X148" i="18"/>
  <c r="W148" i="18"/>
  <c r="V148" i="18"/>
  <c r="U148" i="18"/>
  <c r="T148" i="18"/>
  <c r="S148" i="18"/>
  <c r="R148" i="18"/>
  <c r="Q148" i="18"/>
  <c r="O148" i="18"/>
  <c r="N148" i="18" a="1"/>
  <c r="N148" i="18" s="1"/>
  <c r="M148" i="18"/>
  <c r="L148" i="18"/>
  <c r="K148" i="18"/>
  <c r="AX147" i="18"/>
  <c r="AT147" i="18" s="1"/>
  <c r="AS147" i="18"/>
  <c r="AR147" i="18" s="1"/>
  <c r="AP147" i="18"/>
  <c r="AO147" i="18"/>
  <c r="AL147" i="18"/>
  <c r="AH147" i="18"/>
  <c r="AE147" i="18"/>
  <c r="AK147" i="18" s="1"/>
  <c r="AC147" i="18" a="1"/>
  <c r="AC147" i="18" s="1"/>
  <c r="AB147" i="18" a="1"/>
  <c r="AB147" i="18" s="1"/>
  <c r="Z147" i="18"/>
  <c r="Y147" i="18"/>
  <c r="X147" i="18"/>
  <c r="W147" i="18"/>
  <c r="V147" i="18"/>
  <c r="U147" i="18"/>
  <c r="T147" i="18"/>
  <c r="S147" i="18"/>
  <c r="R147" i="18"/>
  <c r="Q147" i="18"/>
  <c r="O147" i="18"/>
  <c r="N147" i="18" a="1"/>
  <c r="N147" i="18" s="1"/>
  <c r="M147" i="18"/>
  <c r="L147" i="18"/>
  <c r="K147" i="18"/>
  <c r="AY146" i="18"/>
  <c r="AX146" i="18"/>
  <c r="BA146" i="18" s="1"/>
  <c r="AU146" i="18"/>
  <c r="AT146" i="18"/>
  <c r="AS146" i="18"/>
  <c r="AP146" i="18" s="1"/>
  <c r="AQ146" i="18"/>
  <c r="AO146" i="18"/>
  <c r="AN146" i="18"/>
  <c r="AE146" i="18"/>
  <c r="AI146" i="18" s="1"/>
  <c r="AC146" i="18" a="1"/>
  <c r="AC146" i="18" s="1"/>
  <c r="AB146" i="18" a="1"/>
  <c r="AB146" i="18" s="1"/>
  <c r="Z146" i="18"/>
  <c r="Y146" i="18"/>
  <c r="X146" i="18"/>
  <c r="W146" i="18"/>
  <c r="V146" i="18"/>
  <c r="U146" i="18"/>
  <c r="T146" i="18"/>
  <c r="S146" i="18"/>
  <c r="R146" i="18"/>
  <c r="Q146" i="18"/>
  <c r="O146" i="18"/>
  <c r="N146" i="18" a="1"/>
  <c r="N146" i="18" s="1"/>
  <c r="M146" i="18"/>
  <c r="L146" i="18"/>
  <c r="K146" i="18"/>
  <c r="BA145" i="18"/>
  <c r="AZ145" i="18"/>
  <c r="AX145" i="18"/>
  <c r="AY145" i="18" s="1"/>
  <c r="AW145" i="18"/>
  <c r="AV145" i="18"/>
  <c r="AT145" i="18"/>
  <c r="AS145" i="18"/>
  <c r="AQ145" i="18" s="1"/>
  <c r="AR145" i="18"/>
  <c r="AO145" i="18"/>
  <c r="AN145" i="18"/>
  <c r="AE145" i="18"/>
  <c r="AI145" i="18" s="1"/>
  <c r="AC145" i="18" a="1"/>
  <c r="AC145" i="18" s="1"/>
  <c r="AB145" i="18" a="1"/>
  <c r="AB145" i="18" s="1"/>
  <c r="Z145" i="18"/>
  <c r="Y145" i="18"/>
  <c r="X145" i="18"/>
  <c r="W145" i="18"/>
  <c r="V145" i="18"/>
  <c r="U145" i="18"/>
  <c r="T145" i="18"/>
  <c r="S145" i="18"/>
  <c r="R145" i="18"/>
  <c r="Q145" i="18"/>
  <c r="O145" i="18"/>
  <c r="N145" i="18" a="1"/>
  <c r="N145" i="18" s="1"/>
  <c r="M145" i="18"/>
  <c r="L145" i="18"/>
  <c r="K145" i="18"/>
  <c r="BA144" i="18"/>
  <c r="AX144" i="18"/>
  <c r="AZ144" i="18" s="1"/>
  <c r="AS144" i="18"/>
  <c r="AE144" i="18"/>
  <c r="AJ144" i="18" s="1"/>
  <c r="AC144" i="18" a="1"/>
  <c r="AC144" i="18" s="1"/>
  <c r="AB144" i="18" a="1"/>
  <c r="AB144" i="18" s="1"/>
  <c r="Z144" i="18"/>
  <c r="Y144" i="18"/>
  <c r="X144" i="18"/>
  <c r="W144" i="18"/>
  <c r="V144" i="18"/>
  <c r="U144" i="18"/>
  <c r="T144" i="18"/>
  <c r="S144" i="18"/>
  <c r="R144" i="18"/>
  <c r="Q144" i="18"/>
  <c r="O144" i="18"/>
  <c r="N144" i="18"/>
  <c r="N144" i="18" a="1"/>
  <c r="M144" i="18"/>
  <c r="L144" i="18"/>
  <c r="K144" i="18"/>
  <c r="AX143" i="18"/>
  <c r="AT143" i="18" s="1"/>
  <c r="AS143" i="18"/>
  <c r="AR143" i="18" s="1"/>
  <c r="AO143" i="18"/>
  <c r="AH143" i="18"/>
  <c r="AE143" i="18"/>
  <c r="AK143" i="18" s="1"/>
  <c r="AC143" i="18" a="1"/>
  <c r="AC143" i="18" s="1"/>
  <c r="AB143" i="18" a="1"/>
  <c r="AB143" i="18" s="1"/>
  <c r="Z143" i="18"/>
  <c r="Y143" i="18"/>
  <c r="X143" i="18"/>
  <c r="W143" i="18"/>
  <c r="V143" i="18"/>
  <c r="U143" i="18"/>
  <c r="T143" i="18"/>
  <c r="S143" i="18"/>
  <c r="R143" i="18"/>
  <c r="Q143" i="18"/>
  <c r="O143" i="18"/>
  <c r="N143" i="18" a="1"/>
  <c r="N143" i="18" s="1"/>
  <c r="M143" i="18"/>
  <c r="L143" i="18"/>
  <c r="K143" i="18"/>
  <c r="AX142" i="18"/>
  <c r="BA142" i="18" s="1"/>
  <c r="AT142" i="18"/>
  <c r="AS142" i="18"/>
  <c r="AP142" i="18" s="1"/>
  <c r="AO142" i="18"/>
  <c r="AN142" i="18"/>
  <c r="AE142" i="18"/>
  <c r="AI142" i="18" s="1"/>
  <c r="AC142" i="18" a="1"/>
  <c r="AC142" i="18" s="1"/>
  <c r="AB142" i="18" a="1"/>
  <c r="AB142" i="18" s="1"/>
  <c r="Z142" i="18"/>
  <c r="Y142" i="18"/>
  <c r="X142" i="18"/>
  <c r="W142" i="18"/>
  <c r="V142" i="18"/>
  <c r="U142" i="18"/>
  <c r="T142" i="18"/>
  <c r="S142" i="18"/>
  <c r="R142" i="18"/>
  <c r="Q142" i="18"/>
  <c r="O142" i="18"/>
  <c r="N142" i="18" a="1"/>
  <c r="N142" i="18" s="1"/>
  <c r="M142" i="18"/>
  <c r="L142" i="18"/>
  <c r="K142" i="18"/>
  <c r="BA141" i="18"/>
  <c r="AZ141" i="18"/>
  <c r="AX141" i="18"/>
  <c r="AY141" i="18" s="1"/>
  <c r="AW141" i="18"/>
  <c r="AV141" i="18"/>
  <c r="AT141" i="18"/>
  <c r="AS141" i="18"/>
  <c r="AQ141" i="18" s="1"/>
  <c r="AR141" i="18"/>
  <c r="AO141" i="18"/>
  <c r="AN141" i="18"/>
  <c r="AE141" i="18"/>
  <c r="AI141" i="18" s="1"/>
  <c r="AC141" i="18" a="1"/>
  <c r="AC141" i="18" s="1"/>
  <c r="AB141" i="18" a="1"/>
  <c r="AB141" i="18" s="1"/>
  <c r="Z141" i="18"/>
  <c r="Y141" i="18"/>
  <c r="X141" i="18"/>
  <c r="W141" i="18"/>
  <c r="V141" i="18"/>
  <c r="U141" i="18"/>
  <c r="T141" i="18"/>
  <c r="S141" i="18"/>
  <c r="R141" i="18"/>
  <c r="Q141" i="18"/>
  <c r="O141" i="18"/>
  <c r="N141" i="18" a="1"/>
  <c r="N141" i="18" s="1"/>
  <c r="M141" i="18"/>
  <c r="L141" i="18"/>
  <c r="K141" i="18"/>
  <c r="BA140" i="18"/>
  <c r="AX140" i="18"/>
  <c r="AZ140" i="18" s="1"/>
  <c r="AS140" i="18"/>
  <c r="AO140" i="18" s="1"/>
  <c r="AE140" i="18"/>
  <c r="AJ140" i="18" s="1"/>
  <c r="AC140" i="18" a="1"/>
  <c r="AC140" i="18" s="1"/>
  <c r="AB140" i="18" a="1"/>
  <c r="AB140" i="18" s="1"/>
  <c r="Z140" i="18"/>
  <c r="Y140" i="18"/>
  <c r="X140" i="18"/>
  <c r="W140" i="18"/>
  <c r="V140" i="18"/>
  <c r="U140" i="18"/>
  <c r="T140" i="18"/>
  <c r="S140" i="18"/>
  <c r="R140" i="18"/>
  <c r="Q140" i="18"/>
  <c r="O140" i="18"/>
  <c r="N140" i="18" a="1"/>
  <c r="N140" i="18" s="1"/>
  <c r="M140" i="18"/>
  <c r="L140" i="18"/>
  <c r="K140" i="18"/>
  <c r="AX139" i="18"/>
  <c r="AS139" i="18"/>
  <c r="AR139" i="18"/>
  <c r="AQ139" i="18"/>
  <c r="AP139" i="18"/>
  <c r="AO139" i="18"/>
  <c r="AN139" i="18"/>
  <c r="AM139" i="18"/>
  <c r="AL139" i="18"/>
  <c r="AE139" i="18"/>
  <c r="AK139" i="18" s="1"/>
  <c r="AC139" i="18" a="1"/>
  <c r="AC139" i="18" s="1"/>
  <c r="AB139" i="18" a="1"/>
  <c r="AB139" i="18" s="1"/>
  <c r="Z139" i="18"/>
  <c r="Y139" i="18"/>
  <c r="X139" i="18"/>
  <c r="W139" i="18"/>
  <c r="V139" i="18"/>
  <c r="U139" i="18"/>
  <c r="T139" i="18"/>
  <c r="S139" i="18"/>
  <c r="R139" i="18"/>
  <c r="Q139" i="18"/>
  <c r="O139" i="18"/>
  <c r="N139" i="18" a="1"/>
  <c r="N139" i="18" s="1"/>
  <c r="M139" i="18"/>
  <c r="L139" i="18"/>
  <c r="K139" i="18"/>
  <c r="BA138" i="18"/>
  <c r="AZ138" i="18"/>
  <c r="AX138" i="18"/>
  <c r="AY138" i="18" s="1"/>
  <c r="AW138" i="18"/>
  <c r="AV138" i="18"/>
  <c r="AT138" i="18"/>
  <c r="AS138" i="18"/>
  <c r="AP138" i="18" s="1"/>
  <c r="AN138" i="18"/>
  <c r="AE138" i="18"/>
  <c r="AI138" i="18" s="1"/>
  <c r="AC138" i="18" a="1"/>
  <c r="AC138" i="18" s="1"/>
  <c r="AB138" i="18" a="1"/>
  <c r="AB138" i="18" s="1"/>
  <c r="Z138" i="18"/>
  <c r="Y138" i="18"/>
  <c r="X138" i="18"/>
  <c r="W138" i="18"/>
  <c r="V138" i="18"/>
  <c r="U138" i="18"/>
  <c r="T138" i="18"/>
  <c r="S138" i="18"/>
  <c r="R138" i="18"/>
  <c r="Q138" i="18"/>
  <c r="O138" i="18"/>
  <c r="N138" i="18" a="1"/>
  <c r="N138" i="18" s="1"/>
  <c r="M138" i="18"/>
  <c r="L138" i="18"/>
  <c r="K138" i="18"/>
  <c r="BA137" i="18"/>
  <c r="AZ137" i="18"/>
  <c r="AX137" i="18"/>
  <c r="AY137" i="18" s="1"/>
  <c r="AW137" i="18"/>
  <c r="AV137" i="18"/>
  <c r="AT137" i="18"/>
  <c r="AS137" i="18"/>
  <c r="AQ137" i="18" s="1"/>
  <c r="AR137" i="18"/>
  <c r="AO137" i="18"/>
  <c r="AN137" i="18"/>
  <c r="AH137" i="18"/>
  <c r="AG137" i="18"/>
  <c r="AE137" i="18"/>
  <c r="AI137" i="18" s="1"/>
  <c r="AC137" i="18" a="1"/>
  <c r="AC137" i="18" s="1"/>
  <c r="AB137" i="18" a="1"/>
  <c r="AB137" i="18" s="1"/>
  <c r="Z137" i="18"/>
  <c r="Y137" i="18"/>
  <c r="X137" i="18"/>
  <c r="W137" i="18"/>
  <c r="V137" i="18"/>
  <c r="U137" i="18"/>
  <c r="T137" i="18"/>
  <c r="S137" i="18"/>
  <c r="R137" i="18"/>
  <c r="Q137" i="18"/>
  <c r="O137" i="18"/>
  <c r="N137" i="18" a="1"/>
  <c r="N137" i="18" s="1"/>
  <c r="M137" i="18"/>
  <c r="L137" i="18"/>
  <c r="K137" i="18"/>
  <c r="AX136" i="18"/>
  <c r="AZ136" i="18" s="1"/>
  <c r="AS136" i="18"/>
  <c r="AO136" i="18" s="1"/>
  <c r="AK136" i="18"/>
  <c r="AH136" i="18"/>
  <c r="AE136" i="18"/>
  <c r="AJ136" i="18" s="1"/>
  <c r="AC136" i="18" a="1"/>
  <c r="AC136" i="18" s="1"/>
  <c r="AB136" i="18" a="1"/>
  <c r="AB136" i="18" s="1"/>
  <c r="Z136" i="18"/>
  <c r="Y136" i="18"/>
  <c r="X136" i="18"/>
  <c r="W136" i="18"/>
  <c r="V136" i="18"/>
  <c r="U136" i="18"/>
  <c r="T136" i="18"/>
  <c r="S136" i="18"/>
  <c r="R136" i="18"/>
  <c r="Q136" i="18"/>
  <c r="O136" i="18"/>
  <c r="N136" i="18" a="1"/>
  <c r="N136" i="18" s="1"/>
  <c r="M136" i="18"/>
  <c r="L136" i="18"/>
  <c r="K136" i="18"/>
  <c r="AX135" i="18"/>
  <c r="AT135" i="18" s="1"/>
  <c r="AS135" i="18"/>
  <c r="AR135" i="18"/>
  <c r="AQ135" i="18"/>
  <c r="AP135" i="18"/>
  <c r="AO135" i="18"/>
  <c r="AN135" i="18"/>
  <c r="AM135" i="18"/>
  <c r="AL135" i="18"/>
  <c r="AE135" i="18"/>
  <c r="AK135" i="18" s="1"/>
  <c r="AC135" i="18" a="1"/>
  <c r="AC135" i="18" s="1"/>
  <c r="AB135" i="18" a="1"/>
  <c r="AB135" i="18" s="1"/>
  <c r="Z135" i="18"/>
  <c r="Y135" i="18"/>
  <c r="X135" i="18"/>
  <c r="W135" i="18"/>
  <c r="V135" i="18"/>
  <c r="U135" i="18"/>
  <c r="T135" i="18"/>
  <c r="S135" i="18"/>
  <c r="R135" i="18"/>
  <c r="Q135" i="18"/>
  <c r="O135" i="18"/>
  <c r="N135" i="18" a="1"/>
  <c r="N135" i="18" s="1"/>
  <c r="M135" i="18"/>
  <c r="L135" i="18"/>
  <c r="K135" i="18"/>
  <c r="AZ134" i="18"/>
  <c r="AY134" i="18"/>
  <c r="AX134" i="18"/>
  <c r="BA134" i="18" s="1"/>
  <c r="AV134" i="18"/>
  <c r="AU134" i="18"/>
  <c r="AT134" i="18"/>
  <c r="AS134" i="18"/>
  <c r="AP134" i="18" s="1"/>
  <c r="AR134" i="18"/>
  <c r="AQ134" i="18"/>
  <c r="AO134" i="18"/>
  <c r="AN134" i="18"/>
  <c r="AM134" i="18"/>
  <c r="AI134" i="18"/>
  <c r="AE134" i="18"/>
  <c r="AC134" i="18" a="1"/>
  <c r="AC134" i="18" s="1"/>
  <c r="AB134" i="18" a="1"/>
  <c r="AB134" i="18" s="1"/>
  <c r="Z134" i="18"/>
  <c r="Y134" i="18"/>
  <c r="X134" i="18"/>
  <c r="W134" i="18"/>
  <c r="V134" i="18"/>
  <c r="U134" i="18"/>
  <c r="T134" i="18"/>
  <c r="S134" i="18"/>
  <c r="R134" i="18"/>
  <c r="Q134" i="18"/>
  <c r="O134" i="18"/>
  <c r="N134" i="18" a="1"/>
  <c r="N134" i="18" s="1"/>
  <c r="M134" i="18"/>
  <c r="L134" i="18"/>
  <c r="K134" i="18"/>
  <c r="AZ133" i="18"/>
  <c r="AX133" i="18"/>
  <c r="AY133" i="18" s="1"/>
  <c r="AT133" i="18"/>
  <c r="AS133" i="18"/>
  <c r="AQ133" i="18" s="1"/>
  <c r="AN133" i="18"/>
  <c r="AK133" i="18"/>
  <c r="AG133" i="18"/>
  <c r="AF133" i="18"/>
  <c r="AE133" i="18"/>
  <c r="AI133" i="18" s="1"/>
  <c r="AC133" i="18" a="1"/>
  <c r="AC133" i="18" s="1"/>
  <c r="AB133" i="18" a="1"/>
  <c r="AB133" i="18" s="1"/>
  <c r="Z133" i="18"/>
  <c r="Y133" i="18"/>
  <c r="X133" i="18"/>
  <c r="W133" i="18"/>
  <c r="V133" i="18"/>
  <c r="U133" i="18"/>
  <c r="T133" i="18"/>
  <c r="S133" i="18"/>
  <c r="R133" i="18"/>
  <c r="Q133" i="18"/>
  <c r="O133" i="18"/>
  <c r="N133" i="18" a="1"/>
  <c r="N133" i="18" s="1"/>
  <c r="M133" i="18"/>
  <c r="L133" i="18"/>
  <c r="K133" i="18"/>
  <c r="BA132" i="18"/>
  <c r="AX132" i="18"/>
  <c r="AZ132" i="18" s="1"/>
  <c r="AW132" i="18"/>
  <c r="AT132" i="18"/>
  <c r="AS132" i="18"/>
  <c r="AO132" i="18" s="1"/>
  <c r="AK132" i="18"/>
  <c r="AH132" i="18"/>
  <c r="AG132" i="18"/>
  <c r="AE132" i="18"/>
  <c r="AJ132" i="18" s="1"/>
  <c r="AC132" i="18" a="1"/>
  <c r="AC132" i="18" s="1"/>
  <c r="AB132" i="18" a="1"/>
  <c r="AB132" i="18" s="1"/>
  <c r="Z132" i="18"/>
  <c r="Y132" i="18"/>
  <c r="X132" i="18"/>
  <c r="W132" i="18"/>
  <c r="V132" i="18"/>
  <c r="U132" i="18"/>
  <c r="T132" i="18"/>
  <c r="S132" i="18"/>
  <c r="R132" i="18"/>
  <c r="Q132" i="18"/>
  <c r="O132" i="18"/>
  <c r="N132" i="18" a="1"/>
  <c r="N132" i="18" s="1"/>
  <c r="M132" i="18"/>
  <c r="L132" i="18"/>
  <c r="K132" i="18"/>
  <c r="AX131" i="18"/>
  <c r="AT131" i="18" s="1"/>
  <c r="AS131" i="18"/>
  <c r="AR131" i="18" s="1"/>
  <c r="AQ131" i="18"/>
  <c r="AP131" i="18"/>
  <c r="AO131" i="18"/>
  <c r="AM131" i="18"/>
  <c r="AL131" i="18"/>
  <c r="AH131" i="18"/>
  <c r="AE131" i="18"/>
  <c r="AK131" i="18" s="1"/>
  <c r="AC131" i="18" a="1"/>
  <c r="AC131" i="18" s="1"/>
  <c r="AB131" i="18" a="1"/>
  <c r="AB131" i="18" s="1"/>
  <c r="Z131" i="18"/>
  <c r="Y131" i="18"/>
  <c r="X131" i="18"/>
  <c r="W131" i="18"/>
  <c r="V131" i="18"/>
  <c r="U131" i="18"/>
  <c r="T131" i="18"/>
  <c r="S131" i="18"/>
  <c r="R131" i="18"/>
  <c r="Q131" i="18"/>
  <c r="O131" i="18"/>
  <c r="N131" i="18" a="1"/>
  <c r="N131" i="18" s="1"/>
  <c r="M131" i="18"/>
  <c r="L131" i="18"/>
  <c r="K131" i="18"/>
  <c r="AZ130" i="18"/>
  <c r="AY130" i="18"/>
  <c r="AX130" i="18"/>
  <c r="BA130" i="18" s="1"/>
  <c r="AV130" i="18"/>
  <c r="AU130" i="18"/>
  <c r="AT130" i="18"/>
  <c r="AS130" i="18"/>
  <c r="AP130" i="18" s="1"/>
  <c r="AR130" i="18"/>
  <c r="AQ130" i="18"/>
  <c r="AO130" i="18"/>
  <c r="AN130" i="18"/>
  <c r="AM130" i="18"/>
  <c r="AE130" i="18"/>
  <c r="AI130" i="18" s="1"/>
  <c r="AC130" i="18" a="1"/>
  <c r="AC130" i="18" s="1"/>
  <c r="AB130" i="18" a="1"/>
  <c r="AB130" i="18" s="1"/>
  <c r="Z130" i="18"/>
  <c r="Y130" i="18"/>
  <c r="X130" i="18"/>
  <c r="W130" i="18"/>
  <c r="V130" i="18"/>
  <c r="U130" i="18"/>
  <c r="T130" i="18"/>
  <c r="S130" i="18"/>
  <c r="R130" i="18"/>
  <c r="Q130" i="18"/>
  <c r="O130" i="18"/>
  <c r="N130" i="18" a="1"/>
  <c r="N130" i="18" s="1"/>
  <c r="M130" i="18"/>
  <c r="L130" i="18"/>
  <c r="K130" i="18"/>
  <c r="AX129" i="18"/>
  <c r="AY129" i="18" s="1"/>
  <c r="AS129" i="18"/>
  <c r="AQ129" i="18" s="1"/>
  <c r="AK129" i="18"/>
  <c r="AF129" i="18"/>
  <c r="AE129" i="18"/>
  <c r="AI129" i="18" s="1"/>
  <c r="AC129" i="18" a="1"/>
  <c r="AC129" i="18" s="1"/>
  <c r="AB129" i="18" a="1"/>
  <c r="AB129" i="18" s="1"/>
  <c r="Z129" i="18"/>
  <c r="Y129" i="18"/>
  <c r="X129" i="18"/>
  <c r="W129" i="18"/>
  <c r="V129" i="18"/>
  <c r="U129" i="18"/>
  <c r="T129" i="18"/>
  <c r="S129" i="18"/>
  <c r="R129" i="18"/>
  <c r="Q129" i="18"/>
  <c r="O129" i="18"/>
  <c r="N129" i="18" a="1"/>
  <c r="N129" i="18" s="1"/>
  <c r="M129" i="18"/>
  <c r="L129" i="18"/>
  <c r="K129" i="18"/>
  <c r="BA128" i="18"/>
  <c r="AX128" i="18"/>
  <c r="AZ128" i="18" s="1"/>
  <c r="AT128" i="18"/>
  <c r="AS128" i="18"/>
  <c r="AG128" i="18"/>
  <c r="AE128" i="18"/>
  <c r="AJ128" i="18" s="1"/>
  <c r="AC128" i="18" a="1"/>
  <c r="AC128" i="18" s="1"/>
  <c r="AB128" i="18" a="1"/>
  <c r="AB128" i="18" s="1"/>
  <c r="Z128" i="18"/>
  <c r="Y128" i="18"/>
  <c r="X128" i="18"/>
  <c r="W128" i="18"/>
  <c r="V128" i="18"/>
  <c r="U128" i="18"/>
  <c r="T128" i="18"/>
  <c r="S128" i="18"/>
  <c r="R128" i="18"/>
  <c r="Q128" i="18"/>
  <c r="O128" i="18"/>
  <c r="N128" i="18" a="1"/>
  <c r="N128" i="18" s="1"/>
  <c r="M128" i="18"/>
  <c r="L128" i="18"/>
  <c r="K128" i="18"/>
  <c r="AX127" i="18"/>
  <c r="AT127" i="18"/>
  <c r="AS127" i="18"/>
  <c r="AR127" i="18" s="1"/>
  <c r="AP127" i="18"/>
  <c r="AO127" i="18"/>
  <c r="AL127" i="18"/>
  <c r="AH127" i="18"/>
  <c r="AE127" i="18"/>
  <c r="AK127" i="18" s="1"/>
  <c r="AC127" i="18" a="1"/>
  <c r="AC127" i="18" s="1"/>
  <c r="AB127" i="18" a="1"/>
  <c r="AB127" i="18" s="1"/>
  <c r="Z127" i="18"/>
  <c r="Y127" i="18"/>
  <c r="X127" i="18"/>
  <c r="W127" i="18"/>
  <c r="V127" i="18"/>
  <c r="U127" i="18"/>
  <c r="T127" i="18"/>
  <c r="S127" i="18"/>
  <c r="R127" i="18"/>
  <c r="Q127" i="18"/>
  <c r="O127" i="18"/>
  <c r="N127" i="18" a="1"/>
  <c r="N127" i="18" s="1"/>
  <c r="M127" i="18"/>
  <c r="L127" i="18"/>
  <c r="K127" i="18"/>
  <c r="AX126" i="18"/>
  <c r="AY126" i="18" s="1"/>
  <c r="AU126" i="18"/>
  <c r="AT126" i="18"/>
  <c r="AS126" i="18"/>
  <c r="AP126" i="18" s="1"/>
  <c r="AQ126" i="18"/>
  <c r="AO126" i="18"/>
  <c r="AN126" i="18"/>
  <c r="AI126" i="18"/>
  <c r="AE126" i="18"/>
  <c r="AC126" i="18" a="1"/>
  <c r="AC126" i="18" s="1"/>
  <c r="AB126" i="18" a="1"/>
  <c r="AB126" i="18" s="1"/>
  <c r="Z126" i="18"/>
  <c r="Y126" i="18"/>
  <c r="X126" i="18"/>
  <c r="W126" i="18"/>
  <c r="V126" i="18"/>
  <c r="U126" i="18"/>
  <c r="T126" i="18"/>
  <c r="S126" i="18"/>
  <c r="R126" i="18"/>
  <c r="Q126" i="18"/>
  <c r="O126" i="18"/>
  <c r="N126" i="18" a="1"/>
  <c r="N126" i="18" s="1"/>
  <c r="M126" i="18"/>
  <c r="L126" i="18"/>
  <c r="K126" i="18"/>
  <c r="AX125" i="18"/>
  <c r="AY125" i="18" s="1"/>
  <c r="AS125" i="18"/>
  <c r="AQ125" i="18" s="1"/>
  <c r="AK125" i="18"/>
  <c r="AF125" i="18"/>
  <c r="AE125" i="18"/>
  <c r="AI125" i="18" s="1"/>
  <c r="AC125" i="18" a="1"/>
  <c r="AC125" i="18" s="1"/>
  <c r="AB125" i="18" a="1"/>
  <c r="AB125" i="18" s="1"/>
  <c r="Z125" i="18"/>
  <c r="Y125" i="18"/>
  <c r="X125" i="18"/>
  <c r="W125" i="18"/>
  <c r="V125" i="18"/>
  <c r="U125" i="18"/>
  <c r="T125" i="18"/>
  <c r="S125" i="18"/>
  <c r="R125" i="18"/>
  <c r="Q125" i="18"/>
  <c r="O125" i="18"/>
  <c r="N125" i="18"/>
  <c r="N125" i="18" a="1"/>
  <c r="M125" i="18"/>
  <c r="L125" i="18"/>
  <c r="K125" i="18"/>
  <c r="BA124" i="18"/>
  <c r="AX124" i="18"/>
  <c r="AW124" i="18"/>
  <c r="AT124" i="18"/>
  <c r="AS124" i="18"/>
  <c r="AP124" i="18" s="1"/>
  <c r="AL124" i="18"/>
  <c r="AE124" i="18"/>
  <c r="AJ124" i="18" s="1"/>
  <c r="AC124" i="18" a="1"/>
  <c r="AC124" i="18" s="1"/>
  <c r="AB124" i="18" a="1"/>
  <c r="AB124" i="18" s="1"/>
  <c r="Z124" i="18"/>
  <c r="Y124" i="18"/>
  <c r="X124" i="18"/>
  <c r="W124" i="18"/>
  <c r="V124" i="18"/>
  <c r="U124" i="18"/>
  <c r="T124" i="18"/>
  <c r="S124" i="18"/>
  <c r="R124" i="18"/>
  <c r="Q124" i="18"/>
  <c r="O124" i="18"/>
  <c r="N124" i="18" a="1"/>
  <c r="N124" i="18" s="1"/>
  <c r="M124" i="18"/>
  <c r="L124" i="18"/>
  <c r="K124" i="18"/>
  <c r="AX123" i="18"/>
  <c r="AS123" i="18"/>
  <c r="AR123" i="18"/>
  <c r="AQ123" i="18"/>
  <c r="AP123" i="18"/>
  <c r="AO123" i="18"/>
  <c r="AN123" i="18"/>
  <c r="AM123" i="18"/>
  <c r="AL123" i="18"/>
  <c r="AE123" i="18"/>
  <c r="AI123" i="18" s="1"/>
  <c r="AC123" i="18" a="1"/>
  <c r="AC123" i="18" s="1"/>
  <c r="AB123" i="18" a="1"/>
  <c r="AB123" i="18" s="1"/>
  <c r="Z123" i="18"/>
  <c r="Y123" i="18"/>
  <c r="X123" i="18"/>
  <c r="W123" i="18"/>
  <c r="V123" i="18"/>
  <c r="U123" i="18"/>
  <c r="T123" i="18"/>
  <c r="S123" i="18"/>
  <c r="R123" i="18"/>
  <c r="Q123" i="18"/>
  <c r="O123" i="18"/>
  <c r="N123" i="18" a="1"/>
  <c r="N123" i="18" s="1"/>
  <c r="M123" i="18"/>
  <c r="L123" i="18"/>
  <c r="K123" i="18"/>
  <c r="AX122" i="18"/>
  <c r="BA122" i="18" s="1"/>
  <c r="AT122" i="18"/>
  <c r="AS122" i="18"/>
  <c r="AP122" i="18" s="1"/>
  <c r="AO122" i="18"/>
  <c r="AN122" i="18"/>
  <c r="AI122" i="18"/>
  <c r="AF122" i="18"/>
  <c r="AE122" i="18"/>
  <c r="AJ122" i="18" s="1"/>
  <c r="AC122" i="18" a="1"/>
  <c r="AC122" i="18" s="1"/>
  <c r="AB122" i="18" a="1"/>
  <c r="AB122" i="18" s="1"/>
  <c r="Z122" i="18"/>
  <c r="Y122" i="18"/>
  <c r="X122" i="18"/>
  <c r="W122" i="18"/>
  <c r="V122" i="18"/>
  <c r="U122" i="18"/>
  <c r="T122" i="18"/>
  <c r="S122" i="18"/>
  <c r="R122" i="18"/>
  <c r="Q122" i="18"/>
  <c r="O122" i="18"/>
  <c r="N122" i="18" a="1"/>
  <c r="N122" i="18" s="1"/>
  <c r="M122" i="18"/>
  <c r="L122" i="18"/>
  <c r="K122" i="18"/>
  <c r="AZ121" i="18"/>
  <c r="AX121" i="18"/>
  <c r="AY121" i="18" s="1"/>
  <c r="AT121" i="18"/>
  <c r="AS121" i="18"/>
  <c r="AR121" i="18" s="1"/>
  <c r="AK121" i="18"/>
  <c r="AF121" i="18"/>
  <c r="AE121" i="18"/>
  <c r="AI121" i="18" s="1"/>
  <c r="AC121" i="18" a="1"/>
  <c r="AC121" i="18" s="1"/>
  <c r="AB121" i="18" a="1"/>
  <c r="AB121" i="18" s="1"/>
  <c r="Z121" i="18"/>
  <c r="Y121" i="18"/>
  <c r="X121" i="18"/>
  <c r="W121" i="18"/>
  <c r="V121" i="18"/>
  <c r="U121" i="18"/>
  <c r="T121" i="18"/>
  <c r="S121" i="18"/>
  <c r="R121" i="18"/>
  <c r="Q121" i="18"/>
  <c r="O121" i="18"/>
  <c r="N121" i="18" a="1"/>
  <c r="N121" i="18" s="1"/>
  <c r="M121" i="18"/>
  <c r="L121" i="18"/>
  <c r="K121" i="18"/>
  <c r="AX120" i="18"/>
  <c r="AW120" i="18" s="1"/>
  <c r="AS120" i="18"/>
  <c r="AP120" i="18" s="1"/>
  <c r="AK120" i="18"/>
  <c r="AH120" i="18"/>
  <c r="AG120" i="18"/>
  <c r="AE120" i="18"/>
  <c r="AJ120" i="18" s="1"/>
  <c r="AC120" i="18" a="1"/>
  <c r="AC120" i="18" s="1"/>
  <c r="AB120" i="18" a="1"/>
  <c r="AB120" i="18" s="1"/>
  <c r="Z120" i="18"/>
  <c r="Y120" i="18"/>
  <c r="X120" i="18"/>
  <c r="W120" i="18"/>
  <c r="V120" i="18"/>
  <c r="U120" i="18"/>
  <c r="T120" i="18"/>
  <c r="S120" i="18"/>
  <c r="R120" i="18"/>
  <c r="Q120" i="18"/>
  <c r="O120" i="18"/>
  <c r="N120" i="18" a="1"/>
  <c r="N120" i="18" s="1"/>
  <c r="M120" i="18"/>
  <c r="L120" i="18"/>
  <c r="K120" i="18"/>
  <c r="AY119" i="18"/>
  <c r="AX119" i="18"/>
  <c r="AU119" i="18" s="1"/>
  <c r="AT119" i="18"/>
  <c r="AS119" i="18"/>
  <c r="AR119" i="18" s="1"/>
  <c r="AP119" i="18"/>
  <c r="AO119" i="18"/>
  <c r="AL119" i="18"/>
  <c r="AE119" i="18"/>
  <c r="AI119" i="18" s="1"/>
  <c r="AC119" i="18" a="1"/>
  <c r="AC119" i="18" s="1"/>
  <c r="AB119" i="18" a="1"/>
  <c r="AB119" i="18" s="1"/>
  <c r="Z119" i="18"/>
  <c r="Y119" i="18"/>
  <c r="X119" i="18"/>
  <c r="W119" i="18"/>
  <c r="V119" i="18"/>
  <c r="U119" i="18"/>
  <c r="T119" i="18"/>
  <c r="S119" i="18"/>
  <c r="R119" i="18"/>
  <c r="Q119" i="18"/>
  <c r="O119" i="18"/>
  <c r="N119" i="18" a="1"/>
  <c r="N119" i="18" s="1"/>
  <c r="M119" i="18"/>
  <c r="L119" i="18"/>
  <c r="K119" i="18"/>
  <c r="AX118" i="18"/>
  <c r="BA118" i="18" s="1"/>
  <c r="AT118" i="18"/>
  <c r="AS118" i="18"/>
  <c r="AP118" i="18" s="1"/>
  <c r="AO118" i="18"/>
  <c r="AN118" i="18"/>
  <c r="AF118" i="18"/>
  <c r="AE118" i="18"/>
  <c r="AJ118" i="18" s="1"/>
  <c r="AC118" i="18" a="1"/>
  <c r="AC118" i="18" s="1"/>
  <c r="AB118" i="18" a="1"/>
  <c r="AB118" i="18" s="1"/>
  <c r="Z118" i="18"/>
  <c r="Y118" i="18"/>
  <c r="X118" i="18"/>
  <c r="W118" i="18"/>
  <c r="V118" i="18"/>
  <c r="U118" i="18"/>
  <c r="T118" i="18"/>
  <c r="S118" i="18"/>
  <c r="R118" i="18"/>
  <c r="Q118" i="18"/>
  <c r="O118" i="18"/>
  <c r="N118" i="18" a="1"/>
  <c r="N118" i="18" s="1"/>
  <c r="M118" i="18"/>
  <c r="L118" i="18"/>
  <c r="K118" i="18"/>
  <c r="AX117" i="18"/>
  <c r="AY117" i="18" s="1"/>
  <c r="AS117" i="18"/>
  <c r="AR117" i="18" s="1"/>
  <c r="AH117" i="18"/>
  <c r="AG117" i="18"/>
  <c r="AE117" i="18"/>
  <c r="AI117" i="18" s="1"/>
  <c r="AC117" i="18" a="1"/>
  <c r="AC117" i="18" s="1"/>
  <c r="AB117" i="18" a="1"/>
  <c r="AB117" i="18" s="1"/>
  <c r="Z117" i="18"/>
  <c r="Y117" i="18"/>
  <c r="X117" i="18"/>
  <c r="W117" i="18"/>
  <c r="V117" i="18"/>
  <c r="U117" i="18"/>
  <c r="T117" i="18"/>
  <c r="S117" i="18"/>
  <c r="R117" i="18"/>
  <c r="Q117" i="18"/>
  <c r="O117" i="18"/>
  <c r="N117" i="18" a="1"/>
  <c r="N117" i="18" s="1"/>
  <c r="M117" i="18"/>
  <c r="L117" i="18"/>
  <c r="K117" i="18"/>
  <c r="BA116" i="18"/>
  <c r="AX116" i="18"/>
  <c r="AW116" i="18" s="1"/>
  <c r="AS116" i="18"/>
  <c r="AO116" i="18" s="1"/>
  <c r="AH116" i="18"/>
  <c r="AG116" i="18"/>
  <c r="AE116" i="18"/>
  <c r="AJ116" i="18" s="1"/>
  <c r="AC116" i="18" a="1"/>
  <c r="AC116" i="18" s="1"/>
  <c r="AB116" i="18" a="1"/>
  <c r="AB116" i="18" s="1"/>
  <c r="Z116" i="18"/>
  <c r="Y116" i="18"/>
  <c r="X116" i="18"/>
  <c r="W116" i="18"/>
  <c r="V116" i="18"/>
  <c r="U116" i="18"/>
  <c r="T116" i="18"/>
  <c r="S116" i="18"/>
  <c r="R116" i="18"/>
  <c r="Q116" i="18"/>
  <c r="O116" i="18"/>
  <c r="N116" i="18" a="1"/>
  <c r="N116" i="18" s="1"/>
  <c r="M116" i="18"/>
  <c r="L116" i="18"/>
  <c r="K116" i="18"/>
  <c r="AY115" i="18"/>
  <c r="AX115" i="18"/>
  <c r="AU115" i="18" s="1"/>
  <c r="AS115" i="18"/>
  <c r="AR115" i="18" s="1"/>
  <c r="AO115" i="18"/>
  <c r="AI115" i="18"/>
  <c r="AE115" i="18"/>
  <c r="AC115" i="18" a="1"/>
  <c r="AC115" i="18" s="1"/>
  <c r="AB115" i="18" a="1"/>
  <c r="AB115" i="18" s="1"/>
  <c r="Z115" i="18"/>
  <c r="Y115" i="18"/>
  <c r="X115" i="18"/>
  <c r="W115" i="18"/>
  <c r="V115" i="18"/>
  <c r="U115" i="18"/>
  <c r="T115" i="18"/>
  <c r="S115" i="18"/>
  <c r="R115" i="18"/>
  <c r="Q115" i="18"/>
  <c r="O115" i="18"/>
  <c r="N115" i="18" a="1"/>
  <c r="N115" i="18" s="1"/>
  <c r="M115" i="18"/>
  <c r="L115" i="18"/>
  <c r="K115" i="18"/>
  <c r="AX114" i="18"/>
  <c r="BA114" i="18" s="1"/>
  <c r="AT114" i="18"/>
  <c r="AS114" i="18"/>
  <c r="AP114" i="18" s="1"/>
  <c r="AO114" i="18"/>
  <c r="AN114" i="18"/>
  <c r="AE114" i="18"/>
  <c r="AJ114" i="18" s="1"/>
  <c r="AC114" i="18" a="1"/>
  <c r="AC114" i="18" s="1"/>
  <c r="AB114" i="18" a="1"/>
  <c r="AB114" i="18" s="1"/>
  <c r="Z114" i="18"/>
  <c r="Y114" i="18"/>
  <c r="X114" i="18"/>
  <c r="W114" i="18"/>
  <c r="V114" i="18"/>
  <c r="U114" i="18"/>
  <c r="T114" i="18"/>
  <c r="S114" i="18"/>
  <c r="R114" i="18"/>
  <c r="Q114" i="18"/>
  <c r="O114" i="18"/>
  <c r="N114" i="18" a="1"/>
  <c r="N114" i="18" s="1"/>
  <c r="M114" i="18"/>
  <c r="L114" i="18"/>
  <c r="K114" i="18"/>
  <c r="BA113" i="18"/>
  <c r="AZ113" i="18"/>
  <c r="AX113" i="18"/>
  <c r="AY113" i="18" s="1"/>
  <c r="AW113" i="18"/>
  <c r="AV113" i="18"/>
  <c r="AT113" i="18"/>
  <c r="AS113" i="18"/>
  <c r="AO113" i="18" s="1"/>
  <c r="AK113" i="18"/>
  <c r="AF113" i="18"/>
  <c r="AE113" i="18"/>
  <c r="AI113" i="18" s="1"/>
  <c r="AC113" i="18" a="1"/>
  <c r="AC113" i="18" s="1"/>
  <c r="AB113" i="18" a="1"/>
  <c r="AB113" i="18" s="1"/>
  <c r="Z113" i="18"/>
  <c r="Y113" i="18"/>
  <c r="X113" i="18"/>
  <c r="W113" i="18"/>
  <c r="V113" i="18"/>
  <c r="U113" i="18"/>
  <c r="T113" i="18"/>
  <c r="S113" i="18"/>
  <c r="R113" i="18"/>
  <c r="Q113" i="18"/>
  <c r="O113" i="18"/>
  <c r="N113" i="18" a="1"/>
  <c r="N113" i="18" s="1"/>
  <c r="M113" i="18"/>
  <c r="L113" i="18"/>
  <c r="K113" i="18"/>
  <c r="AX112" i="18"/>
  <c r="BA112" i="18" s="1"/>
  <c r="AS112" i="18"/>
  <c r="AP112" i="18" s="1"/>
  <c r="AO112" i="18"/>
  <c r="AE112" i="18"/>
  <c r="AJ112" i="18" s="1"/>
  <c r="AC112" i="18" a="1"/>
  <c r="AC112" i="18" s="1"/>
  <c r="AB112" i="18" a="1"/>
  <c r="AB112" i="18" s="1"/>
  <c r="Z112" i="18"/>
  <c r="Y112" i="18"/>
  <c r="X112" i="18"/>
  <c r="W112" i="18"/>
  <c r="V112" i="18"/>
  <c r="U112" i="18"/>
  <c r="T112" i="18"/>
  <c r="S112" i="18"/>
  <c r="R112" i="18"/>
  <c r="Q112" i="18"/>
  <c r="O112" i="18"/>
  <c r="N112" i="18"/>
  <c r="N112" i="18" a="1"/>
  <c r="M112" i="18"/>
  <c r="L112" i="18"/>
  <c r="K112" i="18"/>
  <c r="AX111" i="18"/>
  <c r="AU111" i="18" s="1"/>
  <c r="AS111" i="18"/>
  <c r="AR111" i="18" s="1"/>
  <c r="AO111" i="18"/>
  <c r="AI111" i="18"/>
  <c r="AH111" i="18"/>
  <c r="AE111" i="18"/>
  <c r="AC111" i="18" a="1"/>
  <c r="AC111" i="18" s="1"/>
  <c r="AB111" i="18" a="1"/>
  <c r="AB111" i="18" s="1"/>
  <c r="Z111" i="18"/>
  <c r="Y111" i="18"/>
  <c r="X111" i="18"/>
  <c r="W111" i="18"/>
  <c r="V111" i="18"/>
  <c r="U111" i="18"/>
  <c r="T111" i="18"/>
  <c r="S111" i="18"/>
  <c r="R111" i="18"/>
  <c r="Q111" i="18"/>
  <c r="O111" i="18"/>
  <c r="N111" i="18" a="1"/>
  <c r="N111" i="18" s="1"/>
  <c r="M111" i="18"/>
  <c r="L111" i="18"/>
  <c r="K111" i="18"/>
  <c r="BA110" i="18"/>
  <c r="AZ110" i="18"/>
  <c r="AY110" i="18"/>
  <c r="AX110" i="18"/>
  <c r="AW110" i="18"/>
  <c r="AV110" i="18"/>
  <c r="AU110" i="18"/>
  <c r="AT110" i="18"/>
  <c r="AS110" i="18"/>
  <c r="AP110" i="18" s="1"/>
  <c r="AR110" i="18"/>
  <c r="AQ110" i="18"/>
  <c r="AN110" i="18"/>
  <c r="AM110" i="18"/>
  <c r="AE110" i="18"/>
  <c r="AC110" i="18" a="1"/>
  <c r="AC110" i="18" s="1"/>
  <c r="AB110" i="18" a="1"/>
  <c r="AB110" i="18" s="1"/>
  <c r="Z110" i="18"/>
  <c r="Y110" i="18"/>
  <c r="X110" i="18"/>
  <c r="W110" i="18"/>
  <c r="V110" i="18"/>
  <c r="U110" i="18"/>
  <c r="T110" i="18"/>
  <c r="S110" i="18"/>
  <c r="R110" i="18"/>
  <c r="Q110" i="18"/>
  <c r="O110" i="18"/>
  <c r="N110" i="18" a="1"/>
  <c r="N110" i="18" s="1"/>
  <c r="M110" i="18"/>
  <c r="L110" i="18"/>
  <c r="K110" i="18"/>
  <c r="AX109" i="18"/>
  <c r="AY109" i="18" s="1"/>
  <c r="AS109" i="18"/>
  <c r="AR109" i="18" s="1"/>
  <c r="AK109" i="18"/>
  <c r="AF109" i="18"/>
  <c r="AE109" i="18"/>
  <c r="AI109" i="18" s="1"/>
  <c r="AC109" i="18" a="1"/>
  <c r="AC109" i="18" s="1"/>
  <c r="AB109" i="18" a="1"/>
  <c r="AB109" i="18" s="1"/>
  <c r="Z109" i="18"/>
  <c r="Y109" i="18"/>
  <c r="X109" i="18"/>
  <c r="W109" i="18"/>
  <c r="V109" i="18"/>
  <c r="U109" i="18"/>
  <c r="T109" i="18"/>
  <c r="S109" i="18"/>
  <c r="R109" i="18"/>
  <c r="Q109" i="18"/>
  <c r="O109" i="18"/>
  <c r="N109" i="18" a="1"/>
  <c r="N109" i="18" s="1"/>
  <c r="M109" i="18"/>
  <c r="L109" i="18"/>
  <c r="K109" i="18"/>
  <c r="AX108" i="18"/>
  <c r="AW108" i="18" s="1"/>
  <c r="AS108" i="18"/>
  <c r="AP108" i="18" s="1"/>
  <c r="AO108" i="18"/>
  <c r="AL108" i="18"/>
  <c r="AG108" i="18"/>
  <c r="AE108" i="18"/>
  <c r="AJ108" i="18" s="1"/>
  <c r="AC108" i="18" a="1"/>
  <c r="AC108" i="18" s="1"/>
  <c r="AB108" i="18" a="1"/>
  <c r="AB108" i="18" s="1"/>
  <c r="Z108" i="18"/>
  <c r="Y108" i="18"/>
  <c r="X108" i="18"/>
  <c r="W108" i="18"/>
  <c r="V108" i="18"/>
  <c r="U108" i="18"/>
  <c r="T108" i="18"/>
  <c r="S108" i="18"/>
  <c r="R108" i="18"/>
  <c r="Q108" i="18"/>
  <c r="O108" i="18"/>
  <c r="N108" i="18" a="1"/>
  <c r="N108" i="18" s="1"/>
  <c r="M108" i="18"/>
  <c r="L108" i="18"/>
  <c r="K108" i="18"/>
  <c r="AX107" i="18"/>
  <c r="AY107" i="18" s="1"/>
  <c r="AS107" i="18"/>
  <c r="AR107" i="18" s="1"/>
  <c r="AO107" i="18"/>
  <c r="AH107" i="18"/>
  <c r="AE107" i="18"/>
  <c r="AI107" i="18" s="1"/>
  <c r="AC107" i="18" a="1"/>
  <c r="AC107" i="18" s="1"/>
  <c r="AB107" i="18" a="1"/>
  <c r="AB107" i="18" s="1"/>
  <c r="Z107" i="18"/>
  <c r="Y107" i="18"/>
  <c r="X107" i="18"/>
  <c r="W107" i="18"/>
  <c r="V107" i="18"/>
  <c r="U107" i="18"/>
  <c r="T107" i="18"/>
  <c r="S107" i="18"/>
  <c r="R107" i="18"/>
  <c r="Q107" i="18"/>
  <c r="O107" i="18"/>
  <c r="N107" i="18" a="1"/>
  <c r="N107" i="18" s="1"/>
  <c r="M107" i="18"/>
  <c r="L107" i="18"/>
  <c r="K107" i="18"/>
  <c r="AY106" i="18"/>
  <c r="AX106" i="18"/>
  <c r="BA106" i="18" s="1"/>
  <c r="AU106" i="18"/>
  <c r="AT106" i="18"/>
  <c r="AS106" i="18"/>
  <c r="AP106" i="18" s="1"/>
  <c r="AR106" i="18"/>
  <c r="AQ106" i="18"/>
  <c r="AO106" i="18"/>
  <c r="AN106" i="18"/>
  <c r="AM106" i="18"/>
  <c r="AJ106" i="18"/>
  <c r="AI106" i="18"/>
  <c r="AE106" i="18"/>
  <c r="AF106" i="18" s="1"/>
  <c r="AC106" i="18" a="1"/>
  <c r="AC106" i="18" s="1"/>
  <c r="AB106" i="18" a="1"/>
  <c r="AB106" i="18" s="1"/>
  <c r="Z106" i="18"/>
  <c r="Y106" i="18"/>
  <c r="X106" i="18"/>
  <c r="W106" i="18"/>
  <c r="V106" i="18"/>
  <c r="U106" i="18"/>
  <c r="T106" i="18"/>
  <c r="S106" i="18"/>
  <c r="R106" i="18"/>
  <c r="Q106" i="18"/>
  <c r="O106" i="18"/>
  <c r="N106" i="18" a="1"/>
  <c r="N106" i="18" s="1"/>
  <c r="M106" i="18"/>
  <c r="L106" i="18"/>
  <c r="K106" i="18"/>
  <c r="BA105" i="18"/>
  <c r="AZ105" i="18"/>
  <c r="AX105" i="18"/>
  <c r="AY105" i="18" s="1"/>
  <c r="AW105" i="18"/>
  <c r="AV105" i="18"/>
  <c r="AT105" i="18"/>
  <c r="AS105" i="18"/>
  <c r="AR105" i="18" s="1"/>
  <c r="AO105" i="18"/>
  <c r="AN105" i="18"/>
  <c r="AK105" i="18"/>
  <c r="AG105" i="18"/>
  <c r="AF105" i="18"/>
  <c r="AE105" i="18"/>
  <c r="AI105" i="18" s="1"/>
  <c r="AC105" i="18" a="1"/>
  <c r="AC105" i="18" s="1"/>
  <c r="AB105" i="18" a="1"/>
  <c r="AB105" i="18" s="1"/>
  <c r="Z105" i="18"/>
  <c r="Y105" i="18"/>
  <c r="X105" i="18"/>
  <c r="W105" i="18"/>
  <c r="V105" i="18"/>
  <c r="U105" i="18"/>
  <c r="T105" i="18"/>
  <c r="S105" i="18"/>
  <c r="R105" i="18"/>
  <c r="Q105" i="18"/>
  <c r="O105" i="18"/>
  <c r="N105" i="18" a="1"/>
  <c r="N105" i="18" s="1"/>
  <c r="M105" i="18"/>
  <c r="L105" i="18"/>
  <c r="K105" i="18"/>
  <c r="BA104" i="18"/>
  <c r="AX104" i="18"/>
  <c r="AW104" i="18" s="1"/>
  <c r="AS104" i="18"/>
  <c r="AP104" i="18" s="1"/>
  <c r="AL104" i="18"/>
  <c r="AE104" i="18"/>
  <c r="AJ104" i="18" s="1"/>
  <c r="AC104" i="18" a="1"/>
  <c r="AC104" i="18" s="1"/>
  <c r="AB104" i="18" a="1"/>
  <c r="AB104" i="18" s="1"/>
  <c r="Z104" i="18"/>
  <c r="Y104" i="18"/>
  <c r="X104" i="18"/>
  <c r="W104" i="18"/>
  <c r="V104" i="18"/>
  <c r="U104" i="18"/>
  <c r="T104" i="18"/>
  <c r="S104" i="18"/>
  <c r="R104" i="18"/>
  <c r="Q104" i="18"/>
  <c r="O104" i="18"/>
  <c r="N104" i="18" a="1"/>
  <c r="N104" i="18" s="1"/>
  <c r="M104" i="18"/>
  <c r="L104" i="18"/>
  <c r="K104" i="18"/>
  <c r="AY103" i="18"/>
  <c r="AX103" i="18"/>
  <c r="AU103" i="18"/>
  <c r="AT103" i="18"/>
  <c r="AS103" i="18"/>
  <c r="AR103" i="18" s="1"/>
  <c r="AQ103" i="18"/>
  <c r="AP103" i="18"/>
  <c r="AO103" i="18"/>
  <c r="AM103" i="18"/>
  <c r="AL103" i="18"/>
  <c r="AE103" i="18"/>
  <c r="AC103" i="18" a="1"/>
  <c r="AC103" i="18" s="1"/>
  <c r="AB103" i="18" a="1"/>
  <c r="AB103" i="18" s="1"/>
  <c r="Z103" i="18"/>
  <c r="Y103" i="18"/>
  <c r="X103" i="18"/>
  <c r="W103" i="18"/>
  <c r="V103" i="18"/>
  <c r="U103" i="18"/>
  <c r="T103" i="18"/>
  <c r="S103" i="18"/>
  <c r="R103" i="18"/>
  <c r="Q103" i="18"/>
  <c r="O103" i="18"/>
  <c r="N103" i="18" a="1"/>
  <c r="N103" i="18" s="1"/>
  <c r="M103" i="18"/>
  <c r="L103" i="18"/>
  <c r="K103" i="18"/>
  <c r="AY102" i="18"/>
  <c r="AX102" i="18"/>
  <c r="BA102" i="18" s="1"/>
  <c r="AU102" i="18"/>
  <c r="AT102" i="18"/>
  <c r="AS102" i="18"/>
  <c r="AP102" i="18" s="1"/>
  <c r="AQ102" i="18"/>
  <c r="AO102" i="18"/>
  <c r="AN102" i="18"/>
  <c r="AI102" i="18"/>
  <c r="AF102" i="18"/>
  <c r="AE102" i="18"/>
  <c r="AJ102" i="18" s="1"/>
  <c r="AC102" i="18" a="1"/>
  <c r="AC102" i="18" s="1"/>
  <c r="AB102" i="18" a="1"/>
  <c r="AB102" i="18" s="1"/>
  <c r="Z102" i="18"/>
  <c r="Y102" i="18"/>
  <c r="X102" i="18"/>
  <c r="W102" i="18"/>
  <c r="V102" i="18"/>
  <c r="U102" i="18"/>
  <c r="T102" i="18"/>
  <c r="S102" i="18"/>
  <c r="R102" i="18"/>
  <c r="Q102" i="18"/>
  <c r="O102" i="18"/>
  <c r="N102" i="18" a="1"/>
  <c r="N102" i="18" s="1"/>
  <c r="M102" i="18"/>
  <c r="L102" i="18"/>
  <c r="K102" i="18"/>
  <c r="AZ101" i="18"/>
  <c r="AX101" i="18"/>
  <c r="AY101" i="18" s="1"/>
  <c r="AT101" i="18"/>
  <c r="AS101" i="18"/>
  <c r="AR101" i="18" s="1"/>
  <c r="AE101" i="18"/>
  <c r="AI101" i="18" s="1"/>
  <c r="AC101" i="18" a="1"/>
  <c r="AC101" i="18" s="1"/>
  <c r="AB101" i="18" a="1"/>
  <c r="AB101" i="18" s="1"/>
  <c r="Z101" i="18"/>
  <c r="Y101" i="18"/>
  <c r="X101" i="18"/>
  <c r="W101" i="18"/>
  <c r="V101" i="18"/>
  <c r="U101" i="18"/>
  <c r="T101" i="18"/>
  <c r="S101" i="18"/>
  <c r="R101" i="18"/>
  <c r="Q101" i="18"/>
  <c r="O101" i="18"/>
  <c r="N101" i="18" a="1"/>
  <c r="N101" i="18" s="1"/>
  <c r="M101" i="18"/>
  <c r="L101" i="18"/>
  <c r="K101" i="18"/>
  <c r="BA100" i="18"/>
  <c r="AX100" i="18"/>
  <c r="AW100" i="18" s="1"/>
  <c r="AS100" i="18"/>
  <c r="AK100" i="18"/>
  <c r="AH100" i="18"/>
  <c r="AG100" i="18"/>
  <c r="AE100" i="18"/>
  <c r="AJ100" i="18" s="1"/>
  <c r="AC100" i="18" a="1"/>
  <c r="AC100" i="18" s="1"/>
  <c r="AB100" i="18" a="1"/>
  <c r="AB100" i="18" s="1"/>
  <c r="Z100" i="18"/>
  <c r="Y100" i="18"/>
  <c r="X100" i="18"/>
  <c r="W100" i="18"/>
  <c r="V100" i="18"/>
  <c r="U100" i="18"/>
  <c r="T100" i="18"/>
  <c r="S100" i="18"/>
  <c r="R100" i="18"/>
  <c r="Q100" i="18"/>
  <c r="O100" i="18"/>
  <c r="N100" i="18"/>
  <c r="N100" i="18" a="1"/>
  <c r="M100" i="18"/>
  <c r="L100" i="18"/>
  <c r="K100" i="18"/>
  <c r="AY99" i="18"/>
  <c r="AX99" i="18"/>
  <c r="AU99" i="18" s="1"/>
  <c r="AS99" i="18"/>
  <c r="AR99" i="18" s="1"/>
  <c r="AO99" i="18"/>
  <c r="AI99" i="18"/>
  <c r="AE99" i="18"/>
  <c r="AC99" i="18" a="1"/>
  <c r="AC99" i="18" s="1"/>
  <c r="AB99" i="18" a="1"/>
  <c r="AB99" i="18" s="1"/>
  <c r="Z99" i="18"/>
  <c r="Y99" i="18"/>
  <c r="X99" i="18"/>
  <c r="W99" i="18"/>
  <c r="V99" i="18"/>
  <c r="U99" i="18"/>
  <c r="T99" i="18"/>
  <c r="S99" i="18"/>
  <c r="R99" i="18"/>
  <c r="Q99" i="18"/>
  <c r="O99" i="18"/>
  <c r="N99" i="18" a="1"/>
  <c r="N99" i="18" s="1"/>
  <c r="M99" i="18"/>
  <c r="L99" i="18"/>
  <c r="K99" i="18"/>
  <c r="AX98" i="18"/>
  <c r="BA98" i="18" s="1"/>
  <c r="AT98" i="18"/>
  <c r="AS98" i="18"/>
  <c r="AP98" i="18" s="1"/>
  <c r="AO98" i="18"/>
  <c r="AN98" i="18"/>
  <c r="AE98" i="18"/>
  <c r="AJ98" i="18" s="1"/>
  <c r="AC98" i="18" a="1"/>
  <c r="AC98" i="18" s="1"/>
  <c r="AB98" i="18" a="1"/>
  <c r="AB98" i="18" s="1"/>
  <c r="Z98" i="18"/>
  <c r="Y98" i="18"/>
  <c r="X98" i="18"/>
  <c r="W98" i="18"/>
  <c r="V98" i="18"/>
  <c r="U98" i="18"/>
  <c r="T98" i="18"/>
  <c r="S98" i="18"/>
  <c r="R98" i="18"/>
  <c r="Q98" i="18"/>
  <c r="O98" i="18"/>
  <c r="N98" i="18" a="1"/>
  <c r="N98" i="18" s="1"/>
  <c r="M98" i="18"/>
  <c r="L98" i="18"/>
  <c r="K98" i="18"/>
  <c r="BA97" i="18"/>
  <c r="AX97" i="18"/>
  <c r="AY97" i="18" s="1"/>
  <c r="AW97" i="18"/>
  <c r="AV97" i="18"/>
  <c r="AS97" i="18"/>
  <c r="AK97" i="18"/>
  <c r="AF97" i="18"/>
  <c r="AE97" i="18"/>
  <c r="AI97" i="18" s="1"/>
  <c r="AC97" i="18" a="1"/>
  <c r="AC97" i="18" s="1"/>
  <c r="AB97" i="18" a="1"/>
  <c r="AB97" i="18" s="1"/>
  <c r="Z97" i="18"/>
  <c r="Y97" i="18"/>
  <c r="X97" i="18"/>
  <c r="W97" i="18"/>
  <c r="V97" i="18"/>
  <c r="U97" i="18"/>
  <c r="T97" i="18"/>
  <c r="S97" i="18"/>
  <c r="R97" i="18"/>
  <c r="Q97" i="18"/>
  <c r="O97" i="18"/>
  <c r="N97" i="18" a="1"/>
  <c r="N97" i="18" s="1"/>
  <c r="M97" i="18"/>
  <c r="L97" i="18"/>
  <c r="K97" i="18"/>
  <c r="AX96" i="18"/>
  <c r="BA96" i="18" s="1"/>
  <c r="AS96" i="18"/>
  <c r="AP96" i="18"/>
  <c r="AO96" i="18"/>
  <c r="AE96" i="18"/>
  <c r="AJ96" i="18" s="1"/>
  <c r="AC96" i="18" a="1"/>
  <c r="AC96" i="18" s="1"/>
  <c r="AB96" i="18" a="1"/>
  <c r="AB96" i="18" s="1"/>
  <c r="Z96" i="18"/>
  <c r="Y96" i="18"/>
  <c r="X96" i="18"/>
  <c r="W96" i="18"/>
  <c r="V96" i="18"/>
  <c r="U96" i="18"/>
  <c r="T96" i="18"/>
  <c r="S96" i="18"/>
  <c r="R96" i="18"/>
  <c r="Q96" i="18"/>
  <c r="O96" i="18"/>
  <c r="N96" i="18" a="1"/>
  <c r="N96" i="18" s="1"/>
  <c r="M96" i="18"/>
  <c r="L96" i="18"/>
  <c r="K96" i="18"/>
  <c r="AX95" i="18"/>
  <c r="AU95" i="18" s="1"/>
  <c r="AS95" i="18"/>
  <c r="AR95" i="18" s="1"/>
  <c r="AO95" i="18"/>
  <c r="AI95" i="18"/>
  <c r="AH95" i="18"/>
  <c r="AE95" i="18"/>
  <c r="AC95" i="18" a="1"/>
  <c r="AC95" i="18" s="1"/>
  <c r="AB95" i="18" a="1"/>
  <c r="AB95" i="18" s="1"/>
  <c r="Z95" i="18"/>
  <c r="Y95" i="18"/>
  <c r="X95" i="18"/>
  <c r="W95" i="18"/>
  <c r="V95" i="18"/>
  <c r="U95" i="18"/>
  <c r="T95" i="18"/>
  <c r="S95" i="18"/>
  <c r="R95" i="18"/>
  <c r="Q95" i="18"/>
  <c r="O95" i="18"/>
  <c r="N95" i="18" a="1"/>
  <c r="N95" i="18" s="1"/>
  <c r="M95" i="18"/>
  <c r="L95" i="18"/>
  <c r="K95" i="18"/>
  <c r="BA94" i="18"/>
  <c r="AZ94" i="18"/>
  <c r="AY94" i="18"/>
  <c r="AX94" i="18"/>
  <c r="AW94" i="18"/>
  <c r="AV94" i="18"/>
  <c r="AU94" i="18"/>
  <c r="AT94" i="18"/>
  <c r="AS94" i="18"/>
  <c r="AP94" i="18" s="1"/>
  <c r="AR94" i="18"/>
  <c r="AQ94" i="18"/>
  <c r="AN94" i="18"/>
  <c r="AM94" i="18"/>
  <c r="AE94" i="18"/>
  <c r="AF94" i="18" s="1"/>
  <c r="AC94" i="18" a="1"/>
  <c r="AC94" i="18" s="1"/>
  <c r="AB94" i="18" a="1"/>
  <c r="AB94" i="18" s="1"/>
  <c r="Z94" i="18"/>
  <c r="Y94" i="18"/>
  <c r="X94" i="18"/>
  <c r="W94" i="18"/>
  <c r="V94" i="18"/>
  <c r="U94" i="18"/>
  <c r="T94" i="18"/>
  <c r="S94" i="18"/>
  <c r="R94" i="18"/>
  <c r="Q94" i="18"/>
  <c r="O94" i="18"/>
  <c r="N94" i="18" a="1"/>
  <c r="N94" i="18" s="1"/>
  <c r="M94" i="18"/>
  <c r="L94" i="18"/>
  <c r="K94" i="18"/>
  <c r="AX93" i="18"/>
  <c r="AY93" i="18" s="1"/>
  <c r="AS93" i="18"/>
  <c r="AR93" i="18" s="1"/>
  <c r="AK93" i="18"/>
  <c r="AF93" i="18"/>
  <c r="AE93" i="18"/>
  <c r="AI93" i="18" s="1"/>
  <c r="AC93" i="18" a="1"/>
  <c r="AC93" i="18" s="1"/>
  <c r="AB93" i="18" a="1"/>
  <c r="AB93" i="18" s="1"/>
  <c r="Z93" i="18"/>
  <c r="Y93" i="18"/>
  <c r="X93" i="18"/>
  <c r="W93" i="18"/>
  <c r="V93" i="18"/>
  <c r="U93" i="18"/>
  <c r="T93" i="18"/>
  <c r="S93" i="18"/>
  <c r="R93" i="18"/>
  <c r="Q93" i="18"/>
  <c r="O93" i="18"/>
  <c r="N93" i="18" a="1"/>
  <c r="N93" i="18" s="1"/>
  <c r="M93" i="18"/>
  <c r="L93" i="18"/>
  <c r="K93" i="18"/>
  <c r="AX92" i="18"/>
  <c r="AW92" i="18" s="1"/>
  <c r="AS92" i="18"/>
  <c r="AP92" i="18" s="1"/>
  <c r="AO92" i="18"/>
  <c r="AL92" i="18"/>
  <c r="AG92" i="18"/>
  <c r="AE92" i="18"/>
  <c r="AJ92" i="18" s="1"/>
  <c r="AC92" i="18" a="1"/>
  <c r="AC92" i="18" s="1"/>
  <c r="AB92" i="18" a="1"/>
  <c r="AB92" i="18" s="1"/>
  <c r="Z92" i="18"/>
  <c r="Y92" i="18"/>
  <c r="X92" i="18"/>
  <c r="W92" i="18"/>
  <c r="V92" i="18"/>
  <c r="U92" i="18"/>
  <c r="T92" i="18"/>
  <c r="S92" i="18"/>
  <c r="R92" i="18"/>
  <c r="Q92" i="18"/>
  <c r="O92" i="18"/>
  <c r="N92" i="18" a="1"/>
  <c r="N92" i="18" s="1"/>
  <c r="M92" i="18"/>
  <c r="L92" i="18"/>
  <c r="K92" i="18"/>
  <c r="AX91" i="18"/>
  <c r="AT91" i="18" s="1"/>
  <c r="AS91" i="18"/>
  <c r="AR91" i="18" s="1"/>
  <c r="AO91" i="18"/>
  <c r="AH91" i="18"/>
  <c r="AE91" i="18"/>
  <c r="AI91" i="18" s="1"/>
  <c r="AC91" i="18" a="1"/>
  <c r="AC91" i="18" s="1"/>
  <c r="AB91" i="18" a="1"/>
  <c r="AB91" i="18" s="1"/>
  <c r="Z91" i="18"/>
  <c r="Y91" i="18"/>
  <c r="X91" i="18"/>
  <c r="W91" i="18"/>
  <c r="V91" i="18"/>
  <c r="U91" i="18"/>
  <c r="T91" i="18"/>
  <c r="S91" i="18"/>
  <c r="R91" i="18"/>
  <c r="Q91" i="18"/>
  <c r="O91" i="18"/>
  <c r="N91" i="18" a="1"/>
  <c r="N91" i="18" s="1"/>
  <c r="M91" i="18"/>
  <c r="L91" i="18"/>
  <c r="K91" i="18"/>
  <c r="AY90" i="18"/>
  <c r="AX90" i="18"/>
  <c r="BA90" i="18" s="1"/>
  <c r="AU90" i="18"/>
  <c r="AT90" i="18"/>
  <c r="AS90" i="18"/>
  <c r="AP90" i="18" s="1"/>
  <c r="AQ90" i="18"/>
  <c r="AO90" i="18"/>
  <c r="AN90" i="18"/>
  <c r="AM90" i="18"/>
  <c r="AJ90" i="18"/>
  <c r="AI90" i="18"/>
  <c r="AF90" i="18"/>
  <c r="AE90" i="18"/>
  <c r="AC90" i="18" a="1"/>
  <c r="AC90" i="18" s="1"/>
  <c r="AB90" i="18" a="1"/>
  <c r="AB90" i="18" s="1"/>
  <c r="Z90" i="18"/>
  <c r="Y90" i="18"/>
  <c r="X90" i="18"/>
  <c r="W90" i="18"/>
  <c r="V90" i="18"/>
  <c r="U90" i="18"/>
  <c r="T90" i="18"/>
  <c r="S90" i="18"/>
  <c r="R90" i="18"/>
  <c r="Q90" i="18"/>
  <c r="O90" i="18"/>
  <c r="N90" i="18" a="1"/>
  <c r="N90" i="18" s="1"/>
  <c r="M90" i="18"/>
  <c r="L90" i="18"/>
  <c r="K90" i="18"/>
  <c r="BA89" i="18"/>
  <c r="AZ89" i="18"/>
  <c r="AX89" i="18"/>
  <c r="AY89" i="18" s="1"/>
  <c r="AW89" i="18"/>
  <c r="AV89" i="18"/>
  <c r="AT89" i="18"/>
  <c r="AS89" i="18"/>
  <c r="AR89" i="18" s="1"/>
  <c r="AN89" i="18"/>
  <c r="AK89" i="18"/>
  <c r="AG89" i="18"/>
  <c r="AF89" i="18"/>
  <c r="AE89" i="18"/>
  <c r="AI89" i="18" s="1"/>
  <c r="AC89" i="18" a="1"/>
  <c r="AC89" i="18" s="1"/>
  <c r="AB89" i="18" a="1"/>
  <c r="AB89" i="18" s="1"/>
  <c r="Z89" i="18"/>
  <c r="Y89" i="18"/>
  <c r="X89" i="18"/>
  <c r="W89" i="18"/>
  <c r="V89" i="18"/>
  <c r="U89" i="18"/>
  <c r="T89" i="18"/>
  <c r="S89" i="18"/>
  <c r="R89" i="18"/>
  <c r="Q89" i="18"/>
  <c r="O89" i="18"/>
  <c r="N89" i="18" a="1"/>
  <c r="N89" i="18" s="1"/>
  <c r="M89" i="18"/>
  <c r="L89" i="18"/>
  <c r="K89" i="18"/>
  <c r="BA88" i="18"/>
  <c r="AX88" i="18"/>
  <c r="AW88" i="18" s="1"/>
  <c r="AS88" i="18"/>
  <c r="AP88" i="18" s="1"/>
  <c r="AL88" i="18"/>
  <c r="AE88" i="18"/>
  <c r="AJ88" i="18" s="1"/>
  <c r="AC88" i="18" a="1"/>
  <c r="AC88" i="18" s="1"/>
  <c r="AB88" i="18" a="1"/>
  <c r="AB88" i="18" s="1"/>
  <c r="Z88" i="18"/>
  <c r="Y88" i="18"/>
  <c r="X88" i="18"/>
  <c r="W88" i="18"/>
  <c r="V88" i="18"/>
  <c r="U88" i="18"/>
  <c r="T88" i="18"/>
  <c r="S88" i="18"/>
  <c r="R88" i="18"/>
  <c r="Q88" i="18"/>
  <c r="O88" i="18"/>
  <c r="N88" i="18" a="1"/>
  <c r="N88" i="18" s="1"/>
  <c r="M88" i="18"/>
  <c r="L88" i="18"/>
  <c r="K88" i="18"/>
  <c r="AY87" i="18"/>
  <c r="AX87" i="18"/>
  <c r="AU87" i="18"/>
  <c r="AT87" i="18"/>
  <c r="AS87" i="18"/>
  <c r="AR87" i="18" s="1"/>
  <c r="AQ87" i="18"/>
  <c r="AP87" i="18"/>
  <c r="AO87" i="18"/>
  <c r="AM87" i="18"/>
  <c r="AL87" i="18"/>
  <c r="AE87" i="18"/>
  <c r="AC87" i="18" a="1"/>
  <c r="AC87" i="18" s="1"/>
  <c r="AB87" i="18" a="1"/>
  <c r="AB87" i="18" s="1"/>
  <c r="Z87" i="18"/>
  <c r="Y87" i="18"/>
  <c r="X87" i="18"/>
  <c r="W87" i="18"/>
  <c r="V87" i="18"/>
  <c r="U87" i="18"/>
  <c r="T87" i="18"/>
  <c r="S87" i="18"/>
  <c r="R87" i="18"/>
  <c r="Q87" i="18"/>
  <c r="O87" i="18"/>
  <c r="N87" i="18" a="1"/>
  <c r="N87" i="18" s="1"/>
  <c r="M87" i="18"/>
  <c r="L87" i="18"/>
  <c r="K87" i="18"/>
  <c r="AY86" i="18"/>
  <c r="AX86" i="18"/>
  <c r="BA86" i="18" s="1"/>
  <c r="AU86" i="18"/>
  <c r="AT86" i="18"/>
  <c r="AS86" i="18"/>
  <c r="AP86" i="18" s="1"/>
  <c r="AQ86" i="18"/>
  <c r="AO86" i="18"/>
  <c r="AN86" i="18"/>
  <c r="AI86" i="18"/>
  <c r="AF86" i="18"/>
  <c r="AE86" i="18"/>
  <c r="AJ86" i="18" s="1"/>
  <c r="AC86" i="18" a="1"/>
  <c r="AC86" i="18" s="1"/>
  <c r="AB86" i="18" a="1"/>
  <c r="AB86" i="18" s="1"/>
  <c r="Z86" i="18"/>
  <c r="Y86" i="18"/>
  <c r="X86" i="18"/>
  <c r="W86" i="18"/>
  <c r="V86" i="18"/>
  <c r="U86" i="18"/>
  <c r="T86" i="18"/>
  <c r="S86" i="18"/>
  <c r="R86" i="18"/>
  <c r="Q86" i="18"/>
  <c r="O86" i="18"/>
  <c r="N86" i="18" a="1"/>
  <c r="N86" i="18" s="1"/>
  <c r="M86" i="18"/>
  <c r="L86" i="18"/>
  <c r="K86" i="18"/>
  <c r="AZ85" i="18"/>
  <c r="AX85" i="18"/>
  <c r="AY85" i="18" s="1"/>
  <c r="AT85" i="18"/>
  <c r="AS85" i="18"/>
  <c r="AR85" i="18" s="1"/>
  <c r="AE85" i="18"/>
  <c r="AI85" i="18" s="1"/>
  <c r="AC85" i="18" a="1"/>
  <c r="AC85" i="18" s="1"/>
  <c r="AB85" i="18" a="1"/>
  <c r="AB85" i="18" s="1"/>
  <c r="Z85" i="18"/>
  <c r="Y85" i="18"/>
  <c r="X85" i="18"/>
  <c r="W85" i="18"/>
  <c r="V85" i="18"/>
  <c r="U85" i="18"/>
  <c r="T85" i="18"/>
  <c r="S85" i="18"/>
  <c r="R85" i="18"/>
  <c r="Q85" i="18"/>
  <c r="O85" i="18"/>
  <c r="N85" i="18" a="1"/>
  <c r="N85" i="18" s="1"/>
  <c r="M85" i="18"/>
  <c r="L85" i="18"/>
  <c r="K85" i="18"/>
  <c r="BA84" i="18"/>
  <c r="AX84" i="18"/>
  <c r="AW84" i="18" s="1"/>
  <c r="AS84" i="18"/>
  <c r="AO84" i="18" s="1"/>
  <c r="AK84" i="18"/>
  <c r="AH84" i="18"/>
  <c r="AG84" i="18"/>
  <c r="AE84" i="18"/>
  <c r="AJ84" i="18" s="1"/>
  <c r="AC84" i="18" a="1"/>
  <c r="AC84" i="18" s="1"/>
  <c r="AB84" i="18" a="1"/>
  <c r="AB84" i="18" s="1"/>
  <c r="Z84" i="18"/>
  <c r="Y84" i="18"/>
  <c r="X84" i="18"/>
  <c r="W84" i="18"/>
  <c r="V84" i="18"/>
  <c r="U84" i="18"/>
  <c r="T84" i="18"/>
  <c r="S84" i="18"/>
  <c r="R84" i="18"/>
  <c r="Q84" i="18"/>
  <c r="O84" i="18"/>
  <c r="N84" i="18" a="1"/>
  <c r="N84" i="18" s="1"/>
  <c r="M84" i="18"/>
  <c r="L84" i="18"/>
  <c r="K84" i="18"/>
  <c r="AY83" i="18"/>
  <c r="AX83" i="18"/>
  <c r="AU83" i="18" s="1"/>
  <c r="AT83" i="18"/>
  <c r="AS83" i="18"/>
  <c r="AR83" i="18" s="1"/>
  <c r="AP83" i="18"/>
  <c r="AO83" i="18"/>
  <c r="AL83" i="18"/>
  <c r="AI83" i="18"/>
  <c r="AE83" i="18"/>
  <c r="AC83" i="18" a="1"/>
  <c r="AC83" i="18" s="1"/>
  <c r="AB83" i="18" a="1"/>
  <c r="AB83" i="18" s="1"/>
  <c r="Z83" i="18"/>
  <c r="Y83" i="18"/>
  <c r="X83" i="18"/>
  <c r="W83" i="18"/>
  <c r="V83" i="18"/>
  <c r="U83" i="18"/>
  <c r="T83" i="18"/>
  <c r="S83" i="18"/>
  <c r="R83" i="18"/>
  <c r="Q83" i="18"/>
  <c r="O83" i="18"/>
  <c r="N83" i="18" a="1"/>
  <c r="N83" i="18" s="1"/>
  <c r="M83" i="18"/>
  <c r="L83" i="18"/>
  <c r="K83" i="18"/>
  <c r="AY82" i="18"/>
  <c r="AX82" i="18"/>
  <c r="BA82" i="18" s="1"/>
  <c r="AU82" i="18"/>
  <c r="AT82" i="18"/>
  <c r="AS82" i="18"/>
  <c r="AP82" i="18" s="1"/>
  <c r="AQ82" i="18"/>
  <c r="AO82" i="18"/>
  <c r="AN82" i="18"/>
  <c r="AF82" i="18"/>
  <c r="AE82" i="18"/>
  <c r="AJ82" i="18" s="1"/>
  <c r="AC82" i="18" a="1"/>
  <c r="AC82" i="18" s="1"/>
  <c r="AB82" i="18" a="1"/>
  <c r="AB82" i="18" s="1"/>
  <c r="Z82" i="18"/>
  <c r="Y82" i="18"/>
  <c r="X82" i="18"/>
  <c r="W82" i="18"/>
  <c r="V82" i="18"/>
  <c r="U82" i="18"/>
  <c r="T82" i="18"/>
  <c r="S82" i="18"/>
  <c r="R82" i="18"/>
  <c r="Q82" i="18"/>
  <c r="O82" i="18"/>
  <c r="N82" i="18" a="1"/>
  <c r="N82" i="18" s="1"/>
  <c r="M82" i="18"/>
  <c r="L82" i="18"/>
  <c r="K82" i="18"/>
  <c r="AX81" i="18"/>
  <c r="AY81" i="18" s="1"/>
  <c r="AW81" i="18"/>
  <c r="AS81" i="18"/>
  <c r="AO81" i="18" s="1"/>
  <c r="AK81" i="18"/>
  <c r="AG81" i="18"/>
  <c r="AF81" i="18"/>
  <c r="AE81" i="18"/>
  <c r="AI81" i="18" s="1"/>
  <c r="AC81" i="18" a="1"/>
  <c r="AC81" i="18" s="1"/>
  <c r="AB81" i="18" a="1"/>
  <c r="AB81" i="18" s="1"/>
  <c r="Z81" i="18"/>
  <c r="Y81" i="18"/>
  <c r="X81" i="18"/>
  <c r="W81" i="18"/>
  <c r="V81" i="18"/>
  <c r="U81" i="18"/>
  <c r="T81" i="18"/>
  <c r="S81" i="18"/>
  <c r="R81" i="18"/>
  <c r="Q81" i="18"/>
  <c r="O81" i="18"/>
  <c r="N81" i="18" a="1"/>
  <c r="N81" i="18" s="1"/>
  <c r="M81" i="18"/>
  <c r="L81" i="18"/>
  <c r="K81" i="18"/>
  <c r="AX80" i="18"/>
  <c r="AS80" i="18"/>
  <c r="AP80" i="18"/>
  <c r="AO80" i="18"/>
  <c r="AG80" i="18"/>
  <c r="AE80" i="18"/>
  <c r="AJ80" i="18" s="1"/>
  <c r="AC80" i="18" a="1"/>
  <c r="AC80" i="18" s="1"/>
  <c r="AB80" i="18" a="1"/>
  <c r="AB80" i="18" s="1"/>
  <c r="Z80" i="18"/>
  <c r="Y80" i="18"/>
  <c r="X80" i="18"/>
  <c r="W80" i="18"/>
  <c r="V80" i="18"/>
  <c r="U80" i="18"/>
  <c r="T80" i="18"/>
  <c r="S80" i="18"/>
  <c r="R80" i="18"/>
  <c r="Q80" i="18"/>
  <c r="O80" i="18"/>
  <c r="N80" i="18" a="1"/>
  <c r="N80" i="18" s="1"/>
  <c r="M80" i="18"/>
  <c r="L80" i="18"/>
  <c r="K80" i="18"/>
  <c r="AX79" i="18"/>
  <c r="AU79" i="18" s="1"/>
  <c r="AS79" i="18"/>
  <c r="AR79" i="18" s="1"/>
  <c r="AP79" i="18"/>
  <c r="AO79" i="18"/>
  <c r="AL79" i="18"/>
  <c r="AI79" i="18"/>
  <c r="AH79" i="18"/>
  <c r="AE79" i="18"/>
  <c r="AC79" i="18" a="1"/>
  <c r="AC79" i="18" s="1"/>
  <c r="AB79" i="18" a="1"/>
  <c r="AB79" i="18" s="1"/>
  <c r="Z79" i="18"/>
  <c r="Y79" i="18"/>
  <c r="X79" i="18"/>
  <c r="W79" i="18"/>
  <c r="V79" i="18"/>
  <c r="U79" i="18"/>
  <c r="T79" i="18"/>
  <c r="S79" i="18"/>
  <c r="R79" i="18"/>
  <c r="Q79" i="18"/>
  <c r="O79" i="18"/>
  <c r="N79" i="18" a="1"/>
  <c r="N79" i="18" s="1"/>
  <c r="M79" i="18"/>
  <c r="L79" i="18"/>
  <c r="K79" i="18"/>
  <c r="BA78" i="18"/>
  <c r="AZ78" i="18"/>
  <c r="AX78" i="18"/>
  <c r="AY78" i="18" s="1"/>
  <c r="AW78" i="18"/>
  <c r="AV78" i="18"/>
  <c r="AU78" i="18"/>
  <c r="AT78" i="18"/>
  <c r="AS78" i="18"/>
  <c r="AP78" i="18" s="1"/>
  <c r="AN78" i="18"/>
  <c r="AE78" i="18"/>
  <c r="AC78" i="18" a="1"/>
  <c r="AC78" i="18" s="1"/>
  <c r="AB78" i="18" a="1"/>
  <c r="AB78" i="18" s="1"/>
  <c r="Z78" i="18"/>
  <c r="Y78" i="18"/>
  <c r="X78" i="18"/>
  <c r="W78" i="18"/>
  <c r="V78" i="18"/>
  <c r="U78" i="18"/>
  <c r="T78" i="18"/>
  <c r="S78" i="18"/>
  <c r="R78" i="18"/>
  <c r="Q78" i="18"/>
  <c r="O78" i="18"/>
  <c r="N78" i="18" a="1"/>
  <c r="N78" i="18" s="1"/>
  <c r="M78" i="18"/>
  <c r="L78" i="18"/>
  <c r="K78" i="18"/>
  <c r="AZ77" i="18"/>
  <c r="AX77" i="18"/>
  <c r="AY77" i="18" s="1"/>
  <c r="AT77" i="18"/>
  <c r="AS77" i="18"/>
  <c r="AR77" i="18" s="1"/>
  <c r="AK77" i="18"/>
  <c r="AF77" i="18"/>
  <c r="AE77" i="18"/>
  <c r="AI77" i="18" s="1"/>
  <c r="AC77" i="18" a="1"/>
  <c r="AC77" i="18" s="1"/>
  <c r="AB77" i="18" a="1"/>
  <c r="AB77" i="18" s="1"/>
  <c r="Z77" i="18"/>
  <c r="Y77" i="18"/>
  <c r="X77" i="18"/>
  <c r="W77" i="18"/>
  <c r="V77" i="18"/>
  <c r="U77" i="18"/>
  <c r="T77" i="18"/>
  <c r="S77" i="18"/>
  <c r="R77" i="18"/>
  <c r="Q77" i="18"/>
  <c r="O77" i="18"/>
  <c r="N77" i="18" a="1"/>
  <c r="N77" i="18" s="1"/>
  <c r="M77" i="18"/>
  <c r="L77" i="18"/>
  <c r="K77" i="18"/>
  <c r="AX76" i="18"/>
  <c r="BA76" i="18" s="1"/>
  <c r="AW76" i="18"/>
  <c r="AT76" i="18"/>
  <c r="AS76" i="18"/>
  <c r="AP76" i="18" s="1"/>
  <c r="AL76" i="18"/>
  <c r="AE76" i="18"/>
  <c r="AJ76" i="18" s="1"/>
  <c r="AC76" i="18" a="1"/>
  <c r="AC76" i="18" s="1"/>
  <c r="AB76" i="18" a="1"/>
  <c r="AB76" i="18" s="1"/>
  <c r="Z76" i="18"/>
  <c r="Y76" i="18"/>
  <c r="X76" i="18"/>
  <c r="W76" i="18"/>
  <c r="V76" i="18"/>
  <c r="U76" i="18"/>
  <c r="T76" i="18"/>
  <c r="S76" i="18"/>
  <c r="R76" i="18"/>
  <c r="Q76" i="18"/>
  <c r="O76" i="18"/>
  <c r="N76" i="18" a="1"/>
  <c r="N76" i="18" s="1"/>
  <c r="M76" i="18"/>
  <c r="L76" i="18"/>
  <c r="K76" i="18"/>
  <c r="AX75" i="18"/>
  <c r="AT75" i="18" s="1"/>
  <c r="AS75" i="18"/>
  <c r="AR75" i="18"/>
  <c r="AQ75" i="18"/>
  <c r="AP75" i="18"/>
  <c r="AO75" i="18"/>
  <c r="AN75" i="18"/>
  <c r="AM75" i="18"/>
  <c r="AL75" i="18"/>
  <c r="AE75" i="18"/>
  <c r="AI75" i="18" s="1"/>
  <c r="AC75" i="18" a="1"/>
  <c r="AC75" i="18" s="1"/>
  <c r="AB75" i="18" a="1"/>
  <c r="AB75" i="18" s="1"/>
  <c r="Z75" i="18"/>
  <c r="Y75" i="18"/>
  <c r="X75" i="18"/>
  <c r="W75" i="18"/>
  <c r="V75" i="18"/>
  <c r="U75" i="18"/>
  <c r="T75" i="18"/>
  <c r="S75" i="18"/>
  <c r="R75" i="18"/>
  <c r="Q75" i="18"/>
  <c r="O75" i="18"/>
  <c r="N75" i="18" a="1"/>
  <c r="N75" i="18" s="1"/>
  <c r="M75" i="18"/>
  <c r="L75" i="18"/>
  <c r="K75" i="18"/>
  <c r="AX74" i="18"/>
  <c r="BA74" i="18" s="1"/>
  <c r="AT74" i="18"/>
  <c r="AS74" i="18"/>
  <c r="AP74" i="18" s="1"/>
  <c r="AO74" i="18"/>
  <c r="AN74" i="18"/>
  <c r="AI74" i="18"/>
  <c r="AF74" i="18"/>
  <c r="AE74" i="18"/>
  <c r="AJ74" i="18" s="1"/>
  <c r="AC74" i="18" a="1"/>
  <c r="AC74" i="18" s="1"/>
  <c r="AB74" i="18" a="1"/>
  <c r="AB74" i="18" s="1"/>
  <c r="Z74" i="18"/>
  <c r="Y74" i="18"/>
  <c r="X74" i="18"/>
  <c r="W74" i="18"/>
  <c r="V74" i="18"/>
  <c r="U74" i="18"/>
  <c r="T74" i="18"/>
  <c r="S74" i="18"/>
  <c r="R74" i="18"/>
  <c r="Q74" i="18"/>
  <c r="O74" i="18"/>
  <c r="N74" i="18" a="1"/>
  <c r="N74" i="18" s="1"/>
  <c r="M74" i="18"/>
  <c r="L74" i="18"/>
  <c r="K74" i="18"/>
  <c r="AZ73" i="18"/>
  <c r="AX73" i="18"/>
  <c r="AY73" i="18" s="1"/>
  <c r="AT73" i="18"/>
  <c r="AS73" i="18"/>
  <c r="AR73" i="18" s="1"/>
  <c r="AK73" i="18"/>
  <c r="AF73" i="18"/>
  <c r="AE73" i="18"/>
  <c r="AI73" i="18" s="1"/>
  <c r="AC73" i="18" a="1"/>
  <c r="AC73" i="18" s="1"/>
  <c r="AB73" i="18" a="1"/>
  <c r="AB73" i="18" s="1"/>
  <c r="Z73" i="18"/>
  <c r="Y73" i="18"/>
  <c r="X73" i="18"/>
  <c r="W73" i="18"/>
  <c r="V73" i="18"/>
  <c r="U73" i="18"/>
  <c r="T73" i="18"/>
  <c r="S73" i="18"/>
  <c r="R73" i="18"/>
  <c r="Q73" i="18"/>
  <c r="O73" i="18"/>
  <c r="N73" i="18" a="1"/>
  <c r="N73" i="18" s="1"/>
  <c r="M73" i="18"/>
  <c r="L73" i="18"/>
  <c r="K73" i="18"/>
  <c r="AX72" i="18"/>
  <c r="AW72" i="18" s="1"/>
  <c r="AS72" i="18"/>
  <c r="AP72" i="18" s="1"/>
  <c r="AK72" i="18"/>
  <c r="AH72" i="18"/>
  <c r="AE72" i="18"/>
  <c r="AJ72" i="18" s="1"/>
  <c r="AC72" i="18" a="1"/>
  <c r="AC72" i="18" s="1"/>
  <c r="AB72" i="18" a="1"/>
  <c r="AB72" i="18" s="1"/>
  <c r="Z72" i="18"/>
  <c r="Y72" i="18"/>
  <c r="X72" i="18"/>
  <c r="W72" i="18"/>
  <c r="V72" i="18"/>
  <c r="U72" i="18"/>
  <c r="T72" i="18"/>
  <c r="S72" i="18"/>
  <c r="R72" i="18"/>
  <c r="Q72" i="18"/>
  <c r="O72" i="18"/>
  <c r="N72" i="18" a="1"/>
  <c r="N72" i="18" s="1"/>
  <c r="M72" i="18"/>
  <c r="L72" i="18"/>
  <c r="K72" i="18"/>
  <c r="AY71" i="18"/>
  <c r="AX71" i="18"/>
  <c r="AU71" i="18" s="1"/>
  <c r="AT71" i="18"/>
  <c r="AS71" i="18"/>
  <c r="AR71" i="18" s="1"/>
  <c r="AP71" i="18"/>
  <c r="AO71" i="18"/>
  <c r="AL71" i="18"/>
  <c r="AE71" i="18"/>
  <c r="AI71" i="18" s="1"/>
  <c r="AC71" i="18" a="1"/>
  <c r="AC71" i="18" s="1"/>
  <c r="AB71" i="18" a="1"/>
  <c r="AB71" i="18" s="1"/>
  <c r="Z71" i="18"/>
  <c r="Y71" i="18"/>
  <c r="X71" i="18"/>
  <c r="W71" i="18"/>
  <c r="V71" i="18"/>
  <c r="U71" i="18"/>
  <c r="T71" i="18"/>
  <c r="S71" i="18"/>
  <c r="R71" i="18"/>
  <c r="Q71" i="18"/>
  <c r="O71" i="18"/>
  <c r="N71" i="18" a="1"/>
  <c r="N71" i="18" s="1"/>
  <c r="M71" i="18"/>
  <c r="L71" i="18"/>
  <c r="K71" i="18"/>
  <c r="AX70" i="18"/>
  <c r="BA70" i="18" s="1"/>
  <c r="AT70" i="18"/>
  <c r="AS70" i="18"/>
  <c r="AP70" i="18" s="1"/>
  <c r="AO70" i="18"/>
  <c r="AN70" i="18"/>
  <c r="AF70" i="18"/>
  <c r="AE70" i="18"/>
  <c r="AJ70" i="18" s="1"/>
  <c r="AC70" i="18" a="1"/>
  <c r="AC70" i="18" s="1"/>
  <c r="AB70" i="18" a="1"/>
  <c r="AB70" i="18" s="1"/>
  <c r="Z70" i="18"/>
  <c r="Y70" i="18"/>
  <c r="X70" i="18"/>
  <c r="W70" i="18"/>
  <c r="V70" i="18"/>
  <c r="U70" i="18"/>
  <c r="T70" i="18"/>
  <c r="S70" i="18"/>
  <c r="R70" i="18"/>
  <c r="Q70" i="18"/>
  <c r="O70" i="18"/>
  <c r="N70" i="18" a="1"/>
  <c r="N70" i="18" s="1"/>
  <c r="M70" i="18"/>
  <c r="L70" i="18"/>
  <c r="K70" i="18"/>
  <c r="AX69" i="18"/>
  <c r="AY69" i="18" s="1"/>
  <c r="AS69" i="18"/>
  <c r="AR69" i="18" s="1"/>
  <c r="AH69" i="18"/>
  <c r="AG69" i="18"/>
  <c r="AE69" i="18"/>
  <c r="AI69" i="18" s="1"/>
  <c r="AC69" i="18" a="1"/>
  <c r="AC69" i="18" s="1"/>
  <c r="AB69" i="18" a="1"/>
  <c r="AB69" i="18" s="1"/>
  <c r="Z69" i="18"/>
  <c r="Y69" i="18"/>
  <c r="X69" i="18"/>
  <c r="W69" i="18"/>
  <c r="V69" i="18"/>
  <c r="U69" i="18"/>
  <c r="T69" i="18"/>
  <c r="S69" i="18"/>
  <c r="R69" i="18"/>
  <c r="Q69" i="18"/>
  <c r="O69" i="18"/>
  <c r="N69" i="18" a="1"/>
  <c r="N69" i="18" s="1"/>
  <c r="M69" i="18"/>
  <c r="L69" i="18"/>
  <c r="K69" i="18"/>
  <c r="BA68" i="18"/>
  <c r="AX68" i="18"/>
  <c r="AW68" i="18" s="1"/>
  <c r="AS68" i="18"/>
  <c r="AH68" i="18"/>
  <c r="AG68" i="18"/>
  <c r="AE68" i="18"/>
  <c r="AJ68" i="18" s="1"/>
  <c r="AC68" i="18" a="1"/>
  <c r="AC68" i="18" s="1"/>
  <c r="AB68" i="18" a="1"/>
  <c r="AB68" i="18" s="1"/>
  <c r="Z68" i="18"/>
  <c r="Y68" i="18"/>
  <c r="X68" i="18"/>
  <c r="W68" i="18"/>
  <c r="V68" i="18"/>
  <c r="U68" i="18"/>
  <c r="T68" i="18"/>
  <c r="S68" i="18"/>
  <c r="R68" i="18"/>
  <c r="Q68" i="18"/>
  <c r="O68" i="18"/>
  <c r="N68" i="18" a="1"/>
  <c r="N68" i="18" s="1"/>
  <c r="M68" i="18"/>
  <c r="L68" i="18"/>
  <c r="K68" i="18"/>
  <c r="AX67" i="18"/>
  <c r="AY67" i="18" s="1"/>
  <c r="AS67" i="18"/>
  <c r="AR67" i="18" s="1"/>
  <c r="AO67" i="18"/>
  <c r="AN67" i="18"/>
  <c r="AE67" i="18"/>
  <c r="AI67" i="18" s="1"/>
  <c r="AC67" i="18" a="1"/>
  <c r="AC67" i="18" s="1"/>
  <c r="AB67" i="18" a="1"/>
  <c r="AB67" i="18" s="1"/>
  <c r="Z67" i="18"/>
  <c r="Y67" i="18"/>
  <c r="X67" i="18"/>
  <c r="W67" i="18"/>
  <c r="V67" i="18"/>
  <c r="U67" i="18"/>
  <c r="T67" i="18"/>
  <c r="S67" i="18"/>
  <c r="R67" i="18"/>
  <c r="Q67" i="18"/>
  <c r="O67" i="18"/>
  <c r="N67" i="18" a="1"/>
  <c r="N67" i="18" s="1"/>
  <c r="M67" i="18"/>
  <c r="L67" i="18"/>
  <c r="K67" i="18"/>
  <c r="AX66" i="18"/>
  <c r="BA66" i="18" s="1"/>
  <c r="AW66" i="18"/>
  <c r="AT66" i="18"/>
  <c r="AS66" i="18"/>
  <c r="AP66" i="18" s="1"/>
  <c r="AN66" i="18"/>
  <c r="AE66" i="18"/>
  <c r="AJ66" i="18" s="1"/>
  <c r="AC66" i="18" a="1"/>
  <c r="AC66" i="18" s="1"/>
  <c r="AB66" i="18" a="1"/>
  <c r="AB66" i="18" s="1"/>
  <c r="Z66" i="18"/>
  <c r="Y66" i="18"/>
  <c r="X66" i="18"/>
  <c r="W66" i="18"/>
  <c r="V66" i="18"/>
  <c r="U66" i="18"/>
  <c r="T66" i="18"/>
  <c r="S66" i="18"/>
  <c r="R66" i="18"/>
  <c r="Q66" i="18"/>
  <c r="O66" i="18"/>
  <c r="N66" i="18" a="1"/>
  <c r="N66" i="18" s="1"/>
  <c r="M66" i="18"/>
  <c r="L66" i="18"/>
  <c r="K66" i="18"/>
  <c r="BA65" i="18"/>
  <c r="AX65" i="18"/>
  <c r="AY65" i="18" s="1"/>
  <c r="AW65" i="18"/>
  <c r="AV65" i="18"/>
  <c r="AS65" i="18"/>
  <c r="AE65" i="18"/>
  <c r="AI65" i="18" s="1"/>
  <c r="AC65" i="18" a="1"/>
  <c r="AC65" i="18" s="1"/>
  <c r="AB65" i="18" a="1"/>
  <c r="AB65" i="18" s="1"/>
  <c r="Z65" i="18"/>
  <c r="Y65" i="18"/>
  <c r="X65" i="18"/>
  <c r="W65" i="18"/>
  <c r="V65" i="18"/>
  <c r="U65" i="18"/>
  <c r="T65" i="18"/>
  <c r="S65" i="18"/>
  <c r="R65" i="18"/>
  <c r="Q65" i="18"/>
  <c r="O65" i="18"/>
  <c r="N65" i="18" a="1"/>
  <c r="N65" i="18" s="1"/>
  <c r="M65" i="18"/>
  <c r="L65" i="18"/>
  <c r="K65" i="18"/>
  <c r="AX64" i="18"/>
  <c r="AS64" i="18"/>
  <c r="AP64" i="18"/>
  <c r="AO64" i="18"/>
  <c r="AK64" i="18"/>
  <c r="AE64" i="18"/>
  <c r="AJ64" i="18" s="1"/>
  <c r="AC64" i="18" a="1"/>
  <c r="AC64" i="18" s="1"/>
  <c r="AB64" i="18" a="1"/>
  <c r="AB64" i="18" s="1"/>
  <c r="Z64" i="18"/>
  <c r="Y64" i="18"/>
  <c r="X64" i="18"/>
  <c r="W64" i="18"/>
  <c r="V64" i="18"/>
  <c r="U64" i="18"/>
  <c r="T64" i="18"/>
  <c r="S64" i="18"/>
  <c r="R64" i="18"/>
  <c r="Q64" i="18"/>
  <c r="O64" i="18"/>
  <c r="N64" i="18"/>
  <c r="N64" i="18" a="1"/>
  <c r="M64" i="18"/>
  <c r="L64" i="18"/>
  <c r="K64" i="18"/>
  <c r="AX63" i="18"/>
  <c r="AU63" i="18" s="1"/>
  <c r="AS63" i="18"/>
  <c r="AR63" i="18" s="1"/>
  <c r="AO63" i="18"/>
  <c r="AI63" i="18"/>
  <c r="AH63" i="18"/>
  <c r="AE63" i="18"/>
  <c r="AC63" i="18" a="1"/>
  <c r="AC63" i="18" s="1"/>
  <c r="AB63" i="18" a="1"/>
  <c r="AB63" i="18" s="1"/>
  <c r="Z63" i="18"/>
  <c r="Y63" i="18"/>
  <c r="X63" i="18"/>
  <c r="W63" i="18"/>
  <c r="V63" i="18"/>
  <c r="U63" i="18"/>
  <c r="T63" i="18"/>
  <c r="S63" i="18"/>
  <c r="R63" i="18"/>
  <c r="Q63" i="18"/>
  <c r="O63" i="18"/>
  <c r="N63" i="18" a="1"/>
  <c r="N63" i="18" s="1"/>
  <c r="M63" i="18"/>
  <c r="L63" i="18"/>
  <c r="K63" i="18"/>
  <c r="BA62" i="18"/>
  <c r="AZ62" i="18"/>
  <c r="AY62" i="18"/>
  <c r="AX62" i="18"/>
  <c r="AW62" i="18"/>
  <c r="AV62" i="18"/>
  <c r="AU62" i="18"/>
  <c r="AT62" i="18"/>
  <c r="AS62" i="18"/>
  <c r="AP62" i="18" s="1"/>
  <c r="AR62" i="18"/>
  <c r="AQ62" i="18"/>
  <c r="AN62" i="18"/>
  <c r="AM62" i="18"/>
  <c r="AE62" i="18"/>
  <c r="AC62" i="18" a="1"/>
  <c r="AC62" i="18" s="1"/>
  <c r="AB62" i="18" a="1"/>
  <c r="AB62" i="18" s="1"/>
  <c r="Z62" i="18"/>
  <c r="Y62" i="18"/>
  <c r="X62" i="18"/>
  <c r="W62" i="18"/>
  <c r="V62" i="18"/>
  <c r="U62" i="18"/>
  <c r="T62" i="18"/>
  <c r="S62" i="18"/>
  <c r="R62" i="18"/>
  <c r="Q62" i="18"/>
  <c r="O62" i="18"/>
  <c r="N62" i="18" a="1"/>
  <c r="N62" i="18" s="1"/>
  <c r="M62" i="18"/>
  <c r="L62" i="18"/>
  <c r="K62" i="18"/>
  <c r="AX61" i="18"/>
  <c r="AY61" i="18" s="1"/>
  <c r="AS61" i="18"/>
  <c r="AR61" i="18" s="1"/>
  <c r="AE61" i="18"/>
  <c r="AI61" i="18" s="1"/>
  <c r="AC61" i="18" a="1"/>
  <c r="AC61" i="18" s="1"/>
  <c r="AB61" i="18" a="1"/>
  <c r="AB61" i="18" s="1"/>
  <c r="Z61" i="18"/>
  <c r="Y61" i="18"/>
  <c r="X61" i="18"/>
  <c r="W61" i="18"/>
  <c r="V61" i="18"/>
  <c r="U61" i="18"/>
  <c r="T61" i="18"/>
  <c r="S61" i="18"/>
  <c r="R61" i="18"/>
  <c r="Q61" i="18"/>
  <c r="O61" i="18"/>
  <c r="N61" i="18" a="1"/>
  <c r="N61" i="18" s="1"/>
  <c r="M61" i="18"/>
  <c r="L61" i="18"/>
  <c r="K61" i="18"/>
  <c r="AX60" i="18"/>
  <c r="AW60" i="18" s="1"/>
  <c r="AS60" i="18"/>
  <c r="AP60" i="18" s="1"/>
  <c r="AK60" i="18"/>
  <c r="AH60" i="18"/>
  <c r="AE60" i="18"/>
  <c r="AJ60" i="18" s="1"/>
  <c r="AC60" i="18" a="1"/>
  <c r="AC60" i="18" s="1"/>
  <c r="AB60" i="18" a="1"/>
  <c r="AB60" i="18" s="1"/>
  <c r="Z60" i="18"/>
  <c r="Y60" i="18"/>
  <c r="X60" i="18"/>
  <c r="W60" i="18"/>
  <c r="V60" i="18"/>
  <c r="U60" i="18"/>
  <c r="T60" i="18"/>
  <c r="S60" i="18"/>
  <c r="R60" i="18"/>
  <c r="Q60" i="18"/>
  <c r="O60" i="18"/>
  <c r="N60" i="18" a="1"/>
  <c r="N60" i="18" s="1"/>
  <c r="M60" i="18"/>
  <c r="L60" i="18"/>
  <c r="K60" i="18"/>
  <c r="AX59" i="18"/>
  <c r="AY59" i="18" s="1"/>
  <c r="AS59" i="18"/>
  <c r="AR59" i="18" s="1"/>
  <c r="AQ59" i="18"/>
  <c r="AP59" i="18"/>
  <c r="AO59" i="18"/>
  <c r="AN59" i="18"/>
  <c r="AM59" i="18"/>
  <c r="AL59" i="18"/>
  <c r="AE59" i="18"/>
  <c r="AI59" i="18" s="1"/>
  <c r="AC59" i="18" a="1"/>
  <c r="AC59" i="18" s="1"/>
  <c r="AB59" i="18" a="1"/>
  <c r="AB59" i="18" s="1"/>
  <c r="Z59" i="18"/>
  <c r="Y59" i="18"/>
  <c r="X59" i="18"/>
  <c r="W59" i="18"/>
  <c r="V59" i="18"/>
  <c r="U59" i="18"/>
  <c r="T59" i="18"/>
  <c r="S59" i="18"/>
  <c r="R59" i="18"/>
  <c r="Q59" i="18"/>
  <c r="O59" i="18"/>
  <c r="N59" i="18" a="1"/>
  <c r="N59" i="18" s="1"/>
  <c r="M59" i="18"/>
  <c r="L59" i="18"/>
  <c r="K59" i="18"/>
  <c r="BA58" i="18"/>
  <c r="AZ58" i="18"/>
  <c r="AX58" i="18"/>
  <c r="AY58" i="18" s="1"/>
  <c r="AW58" i="18"/>
  <c r="AV58" i="18"/>
  <c r="AT58" i="18"/>
  <c r="AS58" i="18"/>
  <c r="AP58" i="18" s="1"/>
  <c r="AN58" i="18"/>
  <c r="AM58" i="18"/>
  <c r="AF58" i="18"/>
  <c r="AE58" i="18"/>
  <c r="AJ58" i="18" s="1"/>
  <c r="AC58" i="18" a="1"/>
  <c r="AC58" i="18" s="1"/>
  <c r="AB58" i="18" a="1"/>
  <c r="AB58" i="18" s="1"/>
  <c r="Z58" i="18"/>
  <c r="Y58" i="18"/>
  <c r="X58" i="18"/>
  <c r="W58" i="18"/>
  <c r="V58" i="18"/>
  <c r="U58" i="18"/>
  <c r="T58" i="18"/>
  <c r="S58" i="18"/>
  <c r="R58" i="18"/>
  <c r="Q58" i="18"/>
  <c r="O58" i="18"/>
  <c r="N58" i="18" a="1"/>
  <c r="N58" i="18" s="1"/>
  <c r="M58" i="18"/>
  <c r="L58" i="18"/>
  <c r="K58" i="18"/>
  <c r="AX57" i="18"/>
  <c r="AY57" i="18" s="1"/>
  <c r="AS57" i="18"/>
  <c r="AR57" i="18" s="1"/>
  <c r="AE57" i="18"/>
  <c r="AI57" i="18" s="1"/>
  <c r="AC57" i="18" a="1"/>
  <c r="AC57" i="18" s="1"/>
  <c r="AB57" i="18" a="1"/>
  <c r="AB57" i="18" s="1"/>
  <c r="Z57" i="18"/>
  <c r="Y57" i="18"/>
  <c r="X57" i="18"/>
  <c r="W57" i="18"/>
  <c r="V57" i="18"/>
  <c r="U57" i="18"/>
  <c r="T57" i="18"/>
  <c r="S57" i="18"/>
  <c r="R57" i="18"/>
  <c r="Q57" i="18"/>
  <c r="O57" i="18"/>
  <c r="N57" i="18" a="1"/>
  <c r="N57" i="18" s="1"/>
  <c r="M57" i="18"/>
  <c r="L57" i="18"/>
  <c r="K57" i="18"/>
  <c r="AX56" i="18"/>
  <c r="AW56" i="18" s="1"/>
  <c r="AT56" i="18"/>
  <c r="AS56" i="18"/>
  <c r="AP56" i="18" s="1"/>
  <c r="AH56" i="18"/>
  <c r="AG56" i="18"/>
  <c r="AE56" i="18"/>
  <c r="AJ56" i="18" s="1"/>
  <c r="AC56" i="18" a="1"/>
  <c r="AC56" i="18" s="1"/>
  <c r="AB56" i="18" a="1"/>
  <c r="AB56" i="18" s="1"/>
  <c r="Z56" i="18"/>
  <c r="Y56" i="18"/>
  <c r="X56" i="18"/>
  <c r="W56" i="18"/>
  <c r="V56" i="18"/>
  <c r="U56" i="18"/>
  <c r="T56" i="18"/>
  <c r="S56" i="18"/>
  <c r="R56" i="18"/>
  <c r="Q56" i="18"/>
  <c r="O56" i="18"/>
  <c r="N56" i="18" a="1"/>
  <c r="N56" i="18" s="1"/>
  <c r="M56" i="18"/>
  <c r="L56" i="18"/>
  <c r="K56" i="18"/>
  <c r="AY55" i="18"/>
  <c r="AX55" i="18"/>
  <c r="AU55" i="18" s="1"/>
  <c r="AS55" i="18"/>
  <c r="AR55" i="18" s="1"/>
  <c r="AO55" i="18"/>
  <c r="AE55" i="18"/>
  <c r="AH55" i="18" s="1"/>
  <c r="AC55" i="18" a="1"/>
  <c r="AC55" i="18" s="1"/>
  <c r="AB55" i="18" a="1"/>
  <c r="AB55" i="18" s="1"/>
  <c r="Z55" i="18"/>
  <c r="Y55" i="18"/>
  <c r="X55" i="18"/>
  <c r="W55" i="18"/>
  <c r="V55" i="18"/>
  <c r="U55" i="18"/>
  <c r="T55" i="18"/>
  <c r="S55" i="18"/>
  <c r="R55" i="18"/>
  <c r="Q55" i="18"/>
  <c r="O55" i="18"/>
  <c r="N55" i="18" a="1"/>
  <c r="N55" i="18" s="1"/>
  <c r="M55" i="18"/>
  <c r="L55" i="18"/>
  <c r="K55" i="18"/>
  <c r="BA54" i="18"/>
  <c r="AZ54" i="18"/>
  <c r="AY54" i="18"/>
  <c r="AX54" i="18"/>
  <c r="AW54" i="18"/>
  <c r="AV54" i="18"/>
  <c r="AU54" i="18"/>
  <c r="AT54" i="18"/>
  <c r="AS54" i="18"/>
  <c r="AP54" i="18" s="1"/>
  <c r="AN54" i="18"/>
  <c r="AE54" i="18"/>
  <c r="AJ54" i="18" s="1"/>
  <c r="AC54" i="18" a="1"/>
  <c r="AC54" i="18" s="1"/>
  <c r="AB54" i="18" a="1"/>
  <c r="AB54" i="18" s="1"/>
  <c r="Z54" i="18"/>
  <c r="Y54" i="18"/>
  <c r="X54" i="18"/>
  <c r="W54" i="18"/>
  <c r="V54" i="18"/>
  <c r="U54" i="18"/>
  <c r="T54" i="18"/>
  <c r="S54" i="18"/>
  <c r="R54" i="18"/>
  <c r="Q54" i="18"/>
  <c r="O54" i="18"/>
  <c r="N54" i="18" a="1"/>
  <c r="N54" i="18" s="1"/>
  <c r="M54" i="18"/>
  <c r="L54" i="18"/>
  <c r="K54" i="18"/>
  <c r="BA53" i="18"/>
  <c r="AZ53" i="18"/>
  <c r="AX53" i="18"/>
  <c r="AY53" i="18" s="1"/>
  <c r="AW53" i="18"/>
  <c r="AV53" i="18"/>
  <c r="AT53" i="18"/>
  <c r="AS53" i="18"/>
  <c r="AR53" i="18" s="1"/>
  <c r="AN53" i="18"/>
  <c r="AK53" i="18"/>
  <c r="AG53" i="18"/>
  <c r="AF53" i="18"/>
  <c r="AE53" i="18"/>
  <c r="AI53" i="18" s="1"/>
  <c r="AC53" i="18" a="1"/>
  <c r="AC53" i="18" s="1"/>
  <c r="AB53" i="18" a="1"/>
  <c r="AB53" i="18" s="1"/>
  <c r="Z53" i="18"/>
  <c r="Y53" i="18"/>
  <c r="X53" i="18"/>
  <c r="W53" i="18"/>
  <c r="V53" i="18"/>
  <c r="U53" i="18"/>
  <c r="T53" i="18"/>
  <c r="S53" i="18"/>
  <c r="R53" i="18"/>
  <c r="Q53" i="18"/>
  <c r="O53" i="18"/>
  <c r="N53" i="18" a="1"/>
  <c r="N53" i="18" s="1"/>
  <c r="M53" i="18"/>
  <c r="L53" i="18"/>
  <c r="K53" i="18"/>
  <c r="AX52" i="18"/>
  <c r="AW52" i="18" s="1"/>
  <c r="AS52" i="18"/>
  <c r="AO52" i="18" s="1"/>
  <c r="AE52" i="18"/>
  <c r="AJ52" i="18" s="1"/>
  <c r="AC52" i="18" a="1"/>
  <c r="AC52" i="18" s="1"/>
  <c r="AB52" i="18" a="1"/>
  <c r="AB52" i="18" s="1"/>
  <c r="Z52" i="18"/>
  <c r="Y52" i="18"/>
  <c r="X52" i="18"/>
  <c r="W52" i="18"/>
  <c r="V52" i="18"/>
  <c r="U52" i="18"/>
  <c r="T52" i="18"/>
  <c r="S52" i="18"/>
  <c r="R52" i="18"/>
  <c r="Q52" i="18"/>
  <c r="O52" i="18"/>
  <c r="N52" i="18" a="1"/>
  <c r="N52" i="18" s="1"/>
  <c r="M52" i="18"/>
  <c r="L52" i="18"/>
  <c r="K52" i="18"/>
  <c r="AX51" i="18"/>
  <c r="AU51" i="18" s="1"/>
  <c r="AS51" i="18"/>
  <c r="AR51" i="18"/>
  <c r="AQ51" i="18"/>
  <c r="AP51" i="18"/>
  <c r="AO51" i="18"/>
  <c r="AN51" i="18"/>
  <c r="AM51" i="18"/>
  <c r="AL51" i="18"/>
  <c r="AE51" i="18"/>
  <c r="AI51" i="18" s="1"/>
  <c r="AC51" i="18" a="1"/>
  <c r="AC51" i="18" s="1"/>
  <c r="AB51" i="18" a="1"/>
  <c r="AB51" i="18" s="1"/>
  <c r="Z51" i="18"/>
  <c r="Y51" i="18"/>
  <c r="X51" i="18"/>
  <c r="W51" i="18"/>
  <c r="V51" i="18"/>
  <c r="U51" i="18"/>
  <c r="T51" i="18"/>
  <c r="S51" i="18"/>
  <c r="R51" i="18"/>
  <c r="Q51" i="18"/>
  <c r="O51" i="18"/>
  <c r="N51" i="18" a="1"/>
  <c r="N51" i="18" s="1"/>
  <c r="M51" i="18"/>
  <c r="L51" i="18"/>
  <c r="K51" i="18"/>
  <c r="BA50" i="18"/>
  <c r="AZ50" i="18"/>
  <c r="AX50" i="18"/>
  <c r="AY50" i="18" s="1"/>
  <c r="AW50" i="18"/>
  <c r="AV50" i="18"/>
  <c r="AU50" i="18"/>
  <c r="AT50" i="18"/>
  <c r="AS50" i="18"/>
  <c r="AP50" i="18" s="1"/>
  <c r="AN50" i="18"/>
  <c r="AM50" i="18"/>
  <c r="AE50" i="18"/>
  <c r="AJ50" i="18" s="1"/>
  <c r="AC50" i="18" a="1"/>
  <c r="AC50" i="18" s="1"/>
  <c r="AB50" i="18" a="1"/>
  <c r="AB50" i="18" s="1"/>
  <c r="Z50" i="18"/>
  <c r="Y50" i="18"/>
  <c r="X50" i="18"/>
  <c r="W50" i="18"/>
  <c r="V50" i="18"/>
  <c r="U50" i="18"/>
  <c r="T50" i="18"/>
  <c r="S50" i="18"/>
  <c r="R50" i="18"/>
  <c r="Q50" i="18"/>
  <c r="O50" i="18"/>
  <c r="N50" i="18" a="1"/>
  <c r="N50" i="18" s="1"/>
  <c r="M50" i="18"/>
  <c r="L50" i="18"/>
  <c r="K50" i="18"/>
  <c r="BA49" i="18"/>
  <c r="AZ49" i="18"/>
  <c r="AX49" i="18"/>
  <c r="AY49" i="18" s="1"/>
  <c r="AW49" i="18"/>
  <c r="AV49" i="18"/>
  <c r="AT49" i="18"/>
  <c r="AS49" i="18"/>
  <c r="AN49" i="18" s="1"/>
  <c r="AE49" i="18"/>
  <c r="AI49" i="18" s="1"/>
  <c r="AC49" i="18" a="1"/>
  <c r="AC49" i="18" s="1"/>
  <c r="AB49" i="18" a="1"/>
  <c r="AB49" i="18" s="1"/>
  <c r="Z49" i="18"/>
  <c r="Y49" i="18"/>
  <c r="X49" i="18"/>
  <c r="W49" i="18"/>
  <c r="V49" i="18"/>
  <c r="U49" i="18"/>
  <c r="T49" i="18"/>
  <c r="S49" i="18"/>
  <c r="R49" i="18"/>
  <c r="Q49" i="18"/>
  <c r="O49" i="18"/>
  <c r="N49" i="18" a="1"/>
  <c r="N49" i="18" s="1"/>
  <c r="M49" i="18"/>
  <c r="L49" i="18"/>
  <c r="K49" i="18"/>
  <c r="AX48" i="18"/>
  <c r="AS48" i="18"/>
  <c r="AP48" i="18" s="1"/>
  <c r="AK48" i="18"/>
  <c r="AH48" i="18"/>
  <c r="AE48" i="18"/>
  <c r="AJ48" i="18" s="1"/>
  <c r="AC48" i="18" a="1"/>
  <c r="AC48" i="18" s="1"/>
  <c r="AB48" i="18" a="1"/>
  <c r="AB48" i="18" s="1"/>
  <c r="Z48" i="18"/>
  <c r="Y48" i="18"/>
  <c r="X48" i="18"/>
  <c r="W48" i="18"/>
  <c r="V48" i="18"/>
  <c r="U48" i="18"/>
  <c r="T48" i="18"/>
  <c r="S48" i="18"/>
  <c r="R48" i="18"/>
  <c r="Q48" i="18"/>
  <c r="O48" i="18"/>
  <c r="N48" i="18" a="1"/>
  <c r="N48" i="18" s="1"/>
  <c r="M48" i="18"/>
  <c r="L48" i="18"/>
  <c r="K48" i="18"/>
  <c r="AY47" i="18"/>
  <c r="AX47" i="18"/>
  <c r="AU47" i="18" s="1"/>
  <c r="AS47" i="18"/>
  <c r="AR47" i="18" s="1"/>
  <c r="AO47" i="18"/>
  <c r="AN47" i="18"/>
  <c r="AI47" i="18"/>
  <c r="AH47" i="18"/>
  <c r="AE47" i="18"/>
  <c r="AC47" i="18" a="1"/>
  <c r="AC47" i="18" s="1"/>
  <c r="AB47" i="18" a="1"/>
  <c r="AB47" i="18" s="1"/>
  <c r="Z47" i="18"/>
  <c r="Y47" i="18"/>
  <c r="X47" i="18"/>
  <c r="W47" i="18"/>
  <c r="V47" i="18"/>
  <c r="U47" i="18"/>
  <c r="T47" i="18"/>
  <c r="S47" i="18"/>
  <c r="R47" i="18"/>
  <c r="Q47" i="18"/>
  <c r="O47" i="18"/>
  <c r="N47" i="18" a="1"/>
  <c r="N47" i="18" s="1"/>
  <c r="M47" i="18"/>
  <c r="L47" i="18"/>
  <c r="K47" i="18"/>
  <c r="AZ46" i="18"/>
  <c r="AY46" i="18"/>
  <c r="AX46" i="18"/>
  <c r="BA46" i="18" s="1"/>
  <c r="AV46" i="18"/>
  <c r="AU46" i="18"/>
  <c r="AT46" i="18"/>
  <c r="AS46" i="18"/>
  <c r="AP46" i="18" s="1"/>
  <c r="AR46" i="18"/>
  <c r="AQ46" i="18"/>
  <c r="AO46" i="18"/>
  <c r="AN46" i="18"/>
  <c r="AM46" i="18"/>
  <c r="AE46" i="18"/>
  <c r="AF46" i="18" s="1"/>
  <c r="AC46" i="18" a="1"/>
  <c r="AC46" i="18" s="1"/>
  <c r="AB46" i="18" a="1"/>
  <c r="AB46" i="18" s="1"/>
  <c r="Z46" i="18"/>
  <c r="Y46" i="18"/>
  <c r="X46" i="18"/>
  <c r="W46" i="18"/>
  <c r="V46" i="18"/>
  <c r="U46" i="18"/>
  <c r="T46" i="18"/>
  <c r="S46" i="18"/>
  <c r="R46" i="18"/>
  <c r="Q46" i="18"/>
  <c r="O46" i="18"/>
  <c r="N46" i="18" a="1"/>
  <c r="N46" i="18" s="1"/>
  <c r="M46" i="18"/>
  <c r="L46" i="18"/>
  <c r="K46" i="18"/>
  <c r="AX45" i="18"/>
  <c r="AY45" i="18" s="1"/>
  <c r="AW45" i="18"/>
  <c r="AS45" i="18"/>
  <c r="AR45" i="18" s="1"/>
  <c r="AE45" i="18"/>
  <c r="AI45" i="18" s="1"/>
  <c r="AC45" i="18" a="1"/>
  <c r="AC45" i="18" s="1"/>
  <c r="AB45" i="18" a="1"/>
  <c r="AB45" i="18" s="1"/>
  <c r="Z45" i="18"/>
  <c r="Y45" i="18"/>
  <c r="X45" i="18"/>
  <c r="W45" i="18"/>
  <c r="V45" i="18"/>
  <c r="U45" i="18"/>
  <c r="T45" i="18"/>
  <c r="S45" i="18"/>
  <c r="R45" i="18"/>
  <c r="Q45" i="18"/>
  <c r="O45" i="18"/>
  <c r="N45" i="18" a="1"/>
  <c r="N45" i="18" s="1"/>
  <c r="M45" i="18"/>
  <c r="L45" i="18"/>
  <c r="K45" i="18"/>
  <c r="AX44" i="18"/>
  <c r="AW44" i="18" s="1"/>
  <c r="AS44" i="18"/>
  <c r="AO44" i="18" s="1"/>
  <c r="AP44" i="18"/>
  <c r="AK44" i="18"/>
  <c r="AH44" i="18"/>
  <c r="AE44" i="18"/>
  <c r="AJ44" i="18" s="1"/>
  <c r="AC44" i="18" a="1"/>
  <c r="AC44" i="18" s="1"/>
  <c r="AB44" i="18" a="1"/>
  <c r="AB44" i="18" s="1"/>
  <c r="Z44" i="18"/>
  <c r="Y44" i="18"/>
  <c r="X44" i="18"/>
  <c r="W44" i="18"/>
  <c r="V44" i="18"/>
  <c r="U44" i="18"/>
  <c r="T44" i="18"/>
  <c r="S44" i="18"/>
  <c r="R44" i="18"/>
  <c r="Q44" i="18"/>
  <c r="O44" i="18"/>
  <c r="N44" i="18" a="1"/>
  <c r="N44" i="18" s="1"/>
  <c r="M44" i="18"/>
  <c r="L44" i="18"/>
  <c r="K44" i="18"/>
  <c r="AX43" i="18"/>
  <c r="AT43" i="18" s="1"/>
  <c r="AS43" i="18"/>
  <c r="AR43" i="18" s="1"/>
  <c r="AQ43" i="18"/>
  <c r="AP43" i="18"/>
  <c r="AO43" i="18"/>
  <c r="AM43" i="18"/>
  <c r="AL43" i="18"/>
  <c r="AH43" i="18"/>
  <c r="AE43" i="18"/>
  <c r="AI43" i="18" s="1"/>
  <c r="AC43" i="18" a="1"/>
  <c r="AC43" i="18" s="1"/>
  <c r="AB43" i="18" a="1"/>
  <c r="AB43" i="18" s="1"/>
  <c r="Z43" i="18"/>
  <c r="Y43" i="18"/>
  <c r="X43" i="18"/>
  <c r="W43" i="18"/>
  <c r="V43" i="18"/>
  <c r="U43" i="18"/>
  <c r="T43" i="18"/>
  <c r="S43" i="18"/>
  <c r="R43" i="18"/>
  <c r="Q43" i="18"/>
  <c r="O43" i="18"/>
  <c r="N43" i="18" a="1"/>
  <c r="N43" i="18" s="1"/>
  <c r="M43" i="18"/>
  <c r="L43" i="18"/>
  <c r="K43" i="18"/>
  <c r="BA42" i="18"/>
  <c r="AZ42" i="18"/>
  <c r="AX42" i="18"/>
  <c r="AY42" i="18" s="1"/>
  <c r="AW42" i="18"/>
  <c r="AV42" i="18"/>
  <c r="AT42" i="18"/>
  <c r="AS42" i="18"/>
  <c r="AP42" i="18" s="1"/>
  <c r="AR42" i="18"/>
  <c r="AN42" i="18"/>
  <c r="AM42" i="18"/>
  <c r="AE42" i="18"/>
  <c r="AJ42" i="18" s="1"/>
  <c r="AC42" i="18" a="1"/>
  <c r="AC42" i="18" s="1"/>
  <c r="AB42" i="18" a="1"/>
  <c r="AB42" i="18" s="1"/>
  <c r="Z42" i="18"/>
  <c r="Y42" i="18"/>
  <c r="X42" i="18"/>
  <c r="W42" i="18"/>
  <c r="V42" i="18"/>
  <c r="U42" i="18"/>
  <c r="T42" i="18"/>
  <c r="S42" i="18"/>
  <c r="R42" i="18"/>
  <c r="Q42" i="18"/>
  <c r="O42" i="18"/>
  <c r="N42" i="18" a="1"/>
  <c r="N42" i="18" s="1"/>
  <c r="M42" i="18"/>
  <c r="L42" i="18"/>
  <c r="K42" i="18"/>
  <c r="BA41" i="18"/>
  <c r="AZ41" i="18"/>
  <c r="AX41" i="18"/>
  <c r="AY41" i="18" s="1"/>
  <c r="AW41" i="18"/>
  <c r="AV41" i="18"/>
  <c r="AT41" i="18"/>
  <c r="AS41" i="18"/>
  <c r="AR41" i="18" s="1"/>
  <c r="AO41" i="18"/>
  <c r="AN41" i="18"/>
  <c r="AH41" i="18"/>
  <c r="AG41" i="18"/>
  <c r="AE41" i="18"/>
  <c r="AI41" i="18" s="1"/>
  <c r="AC41" i="18" a="1"/>
  <c r="AC41" i="18" s="1"/>
  <c r="AB41" i="18" a="1"/>
  <c r="AB41" i="18" s="1"/>
  <c r="Z41" i="18"/>
  <c r="Y41" i="18"/>
  <c r="X41" i="18"/>
  <c r="W41" i="18"/>
  <c r="V41" i="18"/>
  <c r="U41" i="18"/>
  <c r="T41" i="18"/>
  <c r="S41" i="18"/>
  <c r="R41" i="18"/>
  <c r="Q41" i="18"/>
  <c r="O41" i="18"/>
  <c r="N41" i="18" a="1"/>
  <c r="N41" i="18" s="1"/>
  <c r="M41" i="18"/>
  <c r="L41" i="18"/>
  <c r="K41" i="18"/>
  <c r="BA40" i="18"/>
  <c r="AX40" i="18"/>
  <c r="AW40" i="18" s="1"/>
  <c r="AT40" i="18"/>
  <c r="AS40" i="18"/>
  <c r="AP40" i="18" s="1"/>
  <c r="AL40" i="18"/>
  <c r="AE40" i="18"/>
  <c r="AJ40" i="18" s="1"/>
  <c r="AC40" i="18" a="1"/>
  <c r="AC40" i="18" s="1"/>
  <c r="AB40" i="18" a="1"/>
  <c r="AB40" i="18" s="1"/>
  <c r="Z40" i="18"/>
  <c r="Y40" i="18"/>
  <c r="X40" i="18"/>
  <c r="W40" i="18"/>
  <c r="V40" i="18"/>
  <c r="U40" i="18"/>
  <c r="T40" i="18"/>
  <c r="S40" i="18"/>
  <c r="R40" i="18"/>
  <c r="Q40" i="18"/>
  <c r="O40" i="18"/>
  <c r="N40" i="18" a="1"/>
  <c r="N40" i="18" s="1"/>
  <c r="M40" i="18"/>
  <c r="L40" i="18"/>
  <c r="K40" i="18"/>
  <c r="AX39" i="18"/>
  <c r="AT39" i="18" s="1"/>
  <c r="AU39" i="18"/>
  <c r="AS39" i="18"/>
  <c r="AP39" i="18" s="1"/>
  <c r="AR39" i="18"/>
  <c r="AQ39" i="18"/>
  <c r="AO39" i="18"/>
  <c r="AN39" i="18"/>
  <c r="AM39" i="18"/>
  <c r="AE39" i="18"/>
  <c r="AI39" i="18" s="1"/>
  <c r="AC39" i="18" a="1"/>
  <c r="AC39" i="18" s="1"/>
  <c r="AB39" i="18" a="1"/>
  <c r="AB39" i="18" s="1"/>
  <c r="Z39" i="18"/>
  <c r="Y39" i="18"/>
  <c r="X39" i="18"/>
  <c r="W39" i="18"/>
  <c r="V39" i="18"/>
  <c r="U39" i="18"/>
  <c r="T39" i="18"/>
  <c r="S39" i="18"/>
  <c r="R39" i="18"/>
  <c r="Q39" i="18"/>
  <c r="O39" i="18"/>
  <c r="N39" i="18" a="1"/>
  <c r="N39" i="18" s="1"/>
  <c r="M39" i="18"/>
  <c r="L39" i="18"/>
  <c r="K39" i="18"/>
  <c r="BA38" i="18"/>
  <c r="AZ38" i="18"/>
  <c r="AY38" i="18"/>
  <c r="AX38" i="18"/>
  <c r="AW38" i="18"/>
  <c r="AV38" i="18"/>
  <c r="AU38" i="18"/>
  <c r="AT38" i="18"/>
  <c r="AS38" i="18"/>
  <c r="AP38" i="18" s="1"/>
  <c r="AR38" i="18"/>
  <c r="AQ38" i="18"/>
  <c r="AN38" i="18"/>
  <c r="AM38" i="18"/>
  <c r="AJ38" i="18"/>
  <c r="AE38" i="18"/>
  <c r="AI38" i="18" s="1"/>
  <c r="AC38" i="18" a="1"/>
  <c r="AC38" i="18" s="1"/>
  <c r="AB38" i="18" a="1"/>
  <c r="AB38" i="18" s="1"/>
  <c r="Z38" i="18"/>
  <c r="Y38" i="18"/>
  <c r="X38" i="18"/>
  <c r="W38" i="18"/>
  <c r="V38" i="18"/>
  <c r="U38" i="18"/>
  <c r="T38" i="18"/>
  <c r="S38" i="18"/>
  <c r="R38" i="18"/>
  <c r="Q38" i="18"/>
  <c r="O38" i="18"/>
  <c r="N38" i="18" a="1"/>
  <c r="N38" i="18" s="1"/>
  <c r="M38" i="18"/>
  <c r="L38" i="18"/>
  <c r="K38" i="18"/>
  <c r="BA37" i="18"/>
  <c r="AX37" i="18"/>
  <c r="AY37" i="18" s="1"/>
  <c r="AW37" i="18"/>
  <c r="AV37" i="18"/>
  <c r="AS37" i="18"/>
  <c r="AR37" i="18" s="1"/>
  <c r="AN37" i="18"/>
  <c r="AK37" i="18"/>
  <c r="AH37" i="18"/>
  <c r="AG37" i="18"/>
  <c r="AF37" i="18"/>
  <c r="AE37" i="18"/>
  <c r="AI37" i="18" s="1"/>
  <c r="AC37" i="18" a="1"/>
  <c r="AC37" i="18" s="1"/>
  <c r="AB37" i="18" a="1"/>
  <c r="AB37" i="18" s="1"/>
  <c r="Z37" i="18"/>
  <c r="Y37" i="18"/>
  <c r="X37" i="18"/>
  <c r="W37" i="18"/>
  <c r="V37" i="18"/>
  <c r="U37" i="18"/>
  <c r="T37" i="18"/>
  <c r="S37" i="18"/>
  <c r="R37" i="18"/>
  <c r="Q37" i="18"/>
  <c r="O37" i="18"/>
  <c r="N37" i="18" a="1"/>
  <c r="N37" i="18" s="1"/>
  <c r="M37" i="18"/>
  <c r="L37" i="18"/>
  <c r="K37" i="18"/>
  <c r="AX36" i="18"/>
  <c r="AW36" i="18" s="1"/>
  <c r="AS36" i="18"/>
  <c r="AE36" i="18"/>
  <c r="AJ36" i="18" s="1"/>
  <c r="AC36" i="18" a="1"/>
  <c r="AC36" i="18" s="1"/>
  <c r="AB36" i="18" a="1"/>
  <c r="AB36" i="18" s="1"/>
  <c r="Z36" i="18"/>
  <c r="Y36" i="18"/>
  <c r="X36" i="18"/>
  <c r="W36" i="18"/>
  <c r="V36" i="18"/>
  <c r="U36" i="18"/>
  <c r="T36" i="18"/>
  <c r="S36" i="18"/>
  <c r="R36" i="18"/>
  <c r="Q36" i="18"/>
  <c r="O36" i="18"/>
  <c r="N36" i="18" a="1"/>
  <c r="N36" i="18" s="1"/>
  <c r="M36" i="18"/>
  <c r="L36" i="18"/>
  <c r="K36" i="18"/>
  <c r="AX35" i="18"/>
  <c r="AT35" i="18" s="1"/>
  <c r="AU35" i="18"/>
  <c r="AS35" i="18"/>
  <c r="AP35" i="18" s="1"/>
  <c r="AR35" i="18"/>
  <c r="AQ35" i="18"/>
  <c r="AO35" i="18"/>
  <c r="AN35" i="18"/>
  <c r="AM35" i="18"/>
  <c r="AE35" i="18"/>
  <c r="AI35" i="18" s="1"/>
  <c r="AC35" i="18" a="1"/>
  <c r="AC35" i="18" s="1"/>
  <c r="AB35" i="18" a="1"/>
  <c r="AB35" i="18" s="1"/>
  <c r="Z35" i="18"/>
  <c r="Y35" i="18"/>
  <c r="X35" i="18"/>
  <c r="W35" i="18"/>
  <c r="V35" i="18"/>
  <c r="U35" i="18"/>
  <c r="T35" i="18"/>
  <c r="S35" i="18"/>
  <c r="R35" i="18"/>
  <c r="Q35" i="18"/>
  <c r="O35" i="18"/>
  <c r="N35" i="18" a="1"/>
  <c r="N35" i="18" s="1"/>
  <c r="M35" i="18"/>
  <c r="L35" i="18"/>
  <c r="K35" i="18"/>
  <c r="BA34" i="18"/>
  <c r="AZ34" i="18"/>
  <c r="AX34" i="18"/>
  <c r="AY34" i="18" s="1"/>
  <c r="AW34" i="18"/>
  <c r="AV34" i="18"/>
  <c r="AT34" i="18"/>
  <c r="AS34" i="18"/>
  <c r="AP34" i="18" s="1"/>
  <c r="AR34" i="18"/>
  <c r="AN34" i="18"/>
  <c r="AM34" i="18"/>
  <c r="AE34" i="18"/>
  <c r="AJ34" i="18" s="1"/>
  <c r="AC34" i="18" a="1"/>
  <c r="AC34" i="18" s="1"/>
  <c r="AB34" i="18" a="1"/>
  <c r="AB34" i="18" s="1"/>
  <c r="Z34" i="18"/>
  <c r="Y34" i="18"/>
  <c r="X34" i="18"/>
  <c r="W34" i="18"/>
  <c r="V34" i="18"/>
  <c r="U34" i="18"/>
  <c r="T34" i="18"/>
  <c r="S34" i="18"/>
  <c r="R34" i="18"/>
  <c r="Q34" i="18"/>
  <c r="O34" i="18"/>
  <c r="N34" i="18" a="1"/>
  <c r="N34" i="18" s="1"/>
  <c r="M34" i="18"/>
  <c r="L34" i="18"/>
  <c r="K34" i="18"/>
  <c r="BA33" i="18"/>
  <c r="AZ33" i="18"/>
  <c r="AX33" i="18"/>
  <c r="AY33" i="18" s="1"/>
  <c r="AW33" i="18"/>
  <c r="AV33" i="18"/>
  <c r="AT33" i="18"/>
  <c r="AS33" i="18"/>
  <c r="AO33" i="18" s="1"/>
  <c r="AH33" i="18"/>
  <c r="AE33" i="18"/>
  <c r="AI33" i="18" s="1"/>
  <c r="AC33" i="18" a="1"/>
  <c r="AC33" i="18" s="1"/>
  <c r="AB33" i="18" a="1"/>
  <c r="AB33" i="18" s="1"/>
  <c r="Z33" i="18"/>
  <c r="Y33" i="18"/>
  <c r="X33" i="18"/>
  <c r="W33" i="18"/>
  <c r="V33" i="18"/>
  <c r="U33" i="18"/>
  <c r="T33" i="18"/>
  <c r="S33" i="18"/>
  <c r="R33" i="18"/>
  <c r="Q33" i="18"/>
  <c r="O33" i="18"/>
  <c r="N33" i="18" a="1"/>
  <c r="N33" i="18" s="1"/>
  <c r="M33" i="18"/>
  <c r="L33" i="18"/>
  <c r="K33" i="18"/>
  <c r="AX32" i="18"/>
  <c r="BA32" i="18" s="1"/>
  <c r="AS32" i="18"/>
  <c r="AP32" i="18" s="1"/>
  <c r="AH32" i="18"/>
  <c r="AG32" i="18"/>
  <c r="AE32" i="18"/>
  <c r="AJ32" i="18" s="1"/>
  <c r="AC32" i="18" a="1"/>
  <c r="AC32" i="18" s="1"/>
  <c r="AB32" i="18" a="1"/>
  <c r="AB32" i="18" s="1"/>
  <c r="Z32" i="18"/>
  <c r="Y32" i="18"/>
  <c r="X32" i="18"/>
  <c r="W32" i="18"/>
  <c r="V32" i="18"/>
  <c r="U32" i="18"/>
  <c r="T32" i="18"/>
  <c r="S32" i="18"/>
  <c r="R32" i="18"/>
  <c r="Q32" i="18"/>
  <c r="O32" i="18"/>
  <c r="N32" i="18" a="1"/>
  <c r="N32" i="18" s="1"/>
  <c r="M32" i="18"/>
  <c r="L32" i="18"/>
  <c r="K32" i="18"/>
  <c r="AX31" i="18"/>
  <c r="AU31" i="18" s="1"/>
  <c r="AS31" i="18"/>
  <c r="AR31" i="18"/>
  <c r="AQ31" i="18"/>
  <c r="AP31" i="18"/>
  <c r="AO31" i="18"/>
  <c r="AN31" i="18"/>
  <c r="AM31" i="18"/>
  <c r="AL31" i="18"/>
  <c r="AE31" i="18"/>
  <c r="AH31" i="18" s="1"/>
  <c r="AC31" i="18" a="1"/>
  <c r="AC31" i="18" s="1"/>
  <c r="AB31" i="18" a="1"/>
  <c r="AB31" i="18" s="1"/>
  <c r="Z31" i="18"/>
  <c r="Y31" i="18"/>
  <c r="X31" i="18"/>
  <c r="W31" i="18"/>
  <c r="V31" i="18"/>
  <c r="U31" i="18"/>
  <c r="T31" i="18"/>
  <c r="S31" i="18"/>
  <c r="R31" i="18"/>
  <c r="Q31" i="18"/>
  <c r="O31" i="18"/>
  <c r="N31" i="18" a="1"/>
  <c r="N31" i="18" s="1"/>
  <c r="M31" i="18"/>
  <c r="L31" i="18"/>
  <c r="K31" i="18"/>
  <c r="AX30" i="18"/>
  <c r="AY30" i="18" s="1"/>
  <c r="AT30" i="18"/>
  <c r="AS30" i="18"/>
  <c r="AP30" i="18" s="1"/>
  <c r="AQ30" i="18"/>
  <c r="AO30" i="18"/>
  <c r="AN30" i="18"/>
  <c r="AE30" i="18"/>
  <c r="AI30" i="18" s="1"/>
  <c r="AC30" i="18" a="1"/>
  <c r="AC30" i="18" s="1"/>
  <c r="AB30" i="18" a="1"/>
  <c r="AB30" i="18" s="1"/>
  <c r="Z30" i="18"/>
  <c r="Y30" i="18"/>
  <c r="X30" i="18"/>
  <c r="W30" i="18"/>
  <c r="V30" i="18"/>
  <c r="U30" i="18"/>
  <c r="T30" i="18"/>
  <c r="S30" i="18"/>
  <c r="R30" i="18"/>
  <c r="Q30" i="18"/>
  <c r="O30" i="18"/>
  <c r="N30" i="18" a="1"/>
  <c r="N30" i="18" s="1"/>
  <c r="M30" i="18"/>
  <c r="L30" i="18"/>
  <c r="K30" i="18"/>
  <c r="BA29" i="18"/>
  <c r="AZ29" i="18"/>
  <c r="AX29" i="18"/>
  <c r="AY29" i="18" s="1"/>
  <c r="AW29" i="18"/>
  <c r="AV29" i="18"/>
  <c r="AT29" i="18"/>
  <c r="AS29" i="18"/>
  <c r="AR29" i="18"/>
  <c r="AK29" i="18"/>
  <c r="AG29" i="18"/>
  <c r="AF29" i="18"/>
  <c r="AE29" i="18"/>
  <c r="AI29" i="18" s="1"/>
  <c r="AC29" i="18" a="1"/>
  <c r="AC29" i="18" s="1"/>
  <c r="AB29" i="18" a="1"/>
  <c r="AB29" i="18" s="1"/>
  <c r="Z29" i="18"/>
  <c r="Y29" i="18"/>
  <c r="X29" i="18"/>
  <c r="W29" i="18"/>
  <c r="V29" i="18"/>
  <c r="U29" i="18"/>
  <c r="T29" i="18"/>
  <c r="S29" i="18"/>
  <c r="R29" i="18"/>
  <c r="Q29" i="18"/>
  <c r="O29" i="18"/>
  <c r="N29" i="18" a="1"/>
  <c r="N29" i="18" s="1"/>
  <c r="M29" i="18"/>
  <c r="L29" i="18"/>
  <c r="K29" i="18"/>
  <c r="AX28" i="18"/>
  <c r="AW28" i="18"/>
  <c r="AS28" i="18"/>
  <c r="AP28" i="18" s="1"/>
  <c r="AK28" i="18"/>
  <c r="AH28" i="18"/>
  <c r="AG28" i="18"/>
  <c r="AE28" i="18"/>
  <c r="AJ28" i="18" s="1"/>
  <c r="AC28" i="18" a="1"/>
  <c r="AC28" i="18" s="1"/>
  <c r="AB28" i="18" a="1"/>
  <c r="AB28" i="18" s="1"/>
  <c r="Z28" i="18"/>
  <c r="Y28" i="18"/>
  <c r="X28" i="18"/>
  <c r="W28" i="18"/>
  <c r="V28" i="18"/>
  <c r="U28" i="18"/>
  <c r="T28" i="18"/>
  <c r="S28" i="18"/>
  <c r="R28" i="18"/>
  <c r="Q28" i="18"/>
  <c r="O28" i="18"/>
  <c r="N28" i="18" a="1"/>
  <c r="N28" i="18" s="1"/>
  <c r="M28" i="18"/>
  <c r="L28" i="18"/>
  <c r="K28" i="18"/>
  <c r="AX27" i="18"/>
  <c r="AT27" i="18" s="1"/>
  <c r="AS27" i="18"/>
  <c r="AR27" i="18" s="1"/>
  <c r="AQ27" i="18"/>
  <c r="AP27" i="18"/>
  <c r="AO27" i="18"/>
  <c r="AM27" i="18"/>
  <c r="AL27" i="18"/>
  <c r="AE27" i="18"/>
  <c r="AI27" i="18" s="1"/>
  <c r="AC27" i="18" a="1"/>
  <c r="AC27" i="18" s="1"/>
  <c r="AB27" i="18" a="1"/>
  <c r="AB27" i="18" s="1"/>
  <c r="Z27" i="18"/>
  <c r="Y27" i="18"/>
  <c r="X27" i="18"/>
  <c r="W27" i="18"/>
  <c r="V27" i="18"/>
  <c r="U27" i="18"/>
  <c r="T27" i="18"/>
  <c r="S27" i="18"/>
  <c r="R27" i="18"/>
  <c r="Q27" i="18"/>
  <c r="O27" i="18"/>
  <c r="N27" i="18" a="1"/>
  <c r="N27" i="18" s="1"/>
  <c r="M27" i="18"/>
  <c r="L27" i="18"/>
  <c r="K27" i="18"/>
  <c r="BA26" i="18"/>
  <c r="AZ26" i="18"/>
  <c r="AX26" i="18"/>
  <c r="AY26" i="18" s="1"/>
  <c r="AW26" i="18"/>
  <c r="AV26" i="18"/>
  <c r="AT26" i="18"/>
  <c r="AS26" i="18"/>
  <c r="AP26" i="18" s="1"/>
  <c r="AN26" i="18"/>
  <c r="AF26" i="18"/>
  <c r="AE26" i="18"/>
  <c r="AJ26" i="18" s="1"/>
  <c r="AC26" i="18" a="1"/>
  <c r="AC26" i="18" s="1"/>
  <c r="AB26" i="18" a="1"/>
  <c r="AB26" i="18" s="1"/>
  <c r="Z26" i="18"/>
  <c r="Y26" i="18"/>
  <c r="X26" i="18"/>
  <c r="W26" i="18"/>
  <c r="V26" i="18"/>
  <c r="U26" i="18"/>
  <c r="T26" i="18"/>
  <c r="S26" i="18"/>
  <c r="R26" i="18"/>
  <c r="Q26" i="18"/>
  <c r="O26" i="18"/>
  <c r="N26" i="18" a="1"/>
  <c r="N26" i="18" s="1"/>
  <c r="M26" i="18"/>
  <c r="L26" i="18"/>
  <c r="K26" i="18"/>
  <c r="AX25" i="18"/>
  <c r="AW25" i="18" s="1"/>
  <c r="AS25" i="18"/>
  <c r="AR25" i="18" s="1"/>
  <c r="AP25" i="18"/>
  <c r="AO25" i="18"/>
  <c r="AN25" i="18"/>
  <c r="AE25" i="18"/>
  <c r="AI25" i="18" s="1"/>
  <c r="AC25" i="18" a="1"/>
  <c r="AC25" i="18" s="1"/>
  <c r="AB25" i="18" a="1"/>
  <c r="AB25" i="18" s="1"/>
  <c r="Z25" i="18"/>
  <c r="Y25" i="18"/>
  <c r="X25" i="18"/>
  <c r="W25" i="18"/>
  <c r="V25" i="18"/>
  <c r="U25" i="18"/>
  <c r="T25" i="18"/>
  <c r="S25" i="18"/>
  <c r="R25" i="18"/>
  <c r="Q25" i="18"/>
  <c r="O25" i="18"/>
  <c r="N25" i="18" a="1"/>
  <c r="N25" i="18" s="1"/>
  <c r="M25" i="18"/>
  <c r="L25" i="18"/>
  <c r="K25" i="18"/>
  <c r="AY24" i="18"/>
  <c r="AX24" i="18"/>
  <c r="AW24" i="18" s="1"/>
  <c r="AS24" i="18"/>
  <c r="AQ24" i="18" s="1"/>
  <c r="AO24" i="18"/>
  <c r="AH24" i="18"/>
  <c r="AG24" i="18"/>
  <c r="AE24" i="18"/>
  <c r="AI24" i="18" s="1"/>
  <c r="AC24" i="18" a="1"/>
  <c r="AC24" i="18" s="1"/>
  <c r="AB24" i="18" a="1"/>
  <c r="AB24" i="18" s="1"/>
  <c r="Z24" i="18"/>
  <c r="Y24" i="18"/>
  <c r="X24" i="18"/>
  <c r="W24" i="18"/>
  <c r="V24" i="18"/>
  <c r="U24" i="18"/>
  <c r="T24" i="18"/>
  <c r="S24" i="18"/>
  <c r="R24" i="18"/>
  <c r="Q24" i="18"/>
  <c r="O24" i="18"/>
  <c r="N24" i="18" a="1"/>
  <c r="N24" i="18" s="1"/>
  <c r="M24" i="18"/>
  <c r="L24" i="18"/>
  <c r="K24" i="18"/>
  <c r="AX23" i="18"/>
  <c r="AS23" i="18"/>
  <c r="AP23" i="18" s="1"/>
  <c r="AO23" i="18"/>
  <c r="AE23" i="18"/>
  <c r="AF23" i="18" s="1"/>
  <c r="AC23" i="18" a="1"/>
  <c r="AC23" i="18" s="1"/>
  <c r="AB23" i="18" a="1"/>
  <c r="AB23" i="18" s="1"/>
  <c r="Z23" i="18"/>
  <c r="Y23" i="18"/>
  <c r="X23" i="18"/>
  <c r="W23" i="18"/>
  <c r="V23" i="18"/>
  <c r="U23" i="18"/>
  <c r="T23" i="18"/>
  <c r="S23" i="18"/>
  <c r="R23" i="18"/>
  <c r="Q23" i="18"/>
  <c r="O23" i="18"/>
  <c r="N23" i="18" a="1"/>
  <c r="N23" i="18" s="1"/>
  <c r="M23" i="18"/>
  <c r="L23" i="18"/>
  <c r="K23" i="18"/>
  <c r="BA22" i="18"/>
  <c r="AX22" i="18"/>
  <c r="AZ22" i="18" s="1"/>
  <c r="AW22" i="18"/>
  <c r="AT22" i="18"/>
  <c r="AS22" i="18"/>
  <c r="AR22" i="18" s="1"/>
  <c r="AE22" i="18"/>
  <c r="AH22" i="18" s="1"/>
  <c r="AC22" i="18" a="1"/>
  <c r="AC22" i="18" s="1"/>
  <c r="AB22" i="18" a="1"/>
  <c r="AB22" i="18" s="1"/>
  <c r="Z22" i="18"/>
  <c r="Y22" i="18"/>
  <c r="X22" i="18"/>
  <c r="W22" i="18"/>
  <c r="V22" i="18"/>
  <c r="U22" i="18"/>
  <c r="T22" i="18"/>
  <c r="S22" i="18"/>
  <c r="R22" i="18"/>
  <c r="Q22" i="18"/>
  <c r="O22" i="18"/>
  <c r="N22" i="18" a="1"/>
  <c r="N22" i="18" s="1"/>
  <c r="M22" i="18"/>
  <c r="L22" i="18"/>
  <c r="K22" i="18"/>
  <c r="AX21" i="18"/>
  <c r="AW21" i="18" s="1"/>
  <c r="AT21" i="18"/>
  <c r="AS21" i="18"/>
  <c r="AR21" i="18" s="1"/>
  <c r="AE21" i="18"/>
  <c r="AI21" i="18" s="1"/>
  <c r="AC21" i="18" a="1"/>
  <c r="AC21" i="18" s="1"/>
  <c r="AB21" i="18" a="1"/>
  <c r="AB21" i="18" s="1"/>
  <c r="Z21" i="18"/>
  <c r="Y21" i="18"/>
  <c r="X21" i="18"/>
  <c r="W21" i="18"/>
  <c r="V21" i="18"/>
  <c r="U21" i="18"/>
  <c r="T21" i="18"/>
  <c r="S21" i="18"/>
  <c r="R21" i="18"/>
  <c r="Q21" i="18"/>
  <c r="O21" i="18"/>
  <c r="N21" i="18" a="1"/>
  <c r="N21" i="18" s="1"/>
  <c r="M21" i="18"/>
  <c r="L21" i="18"/>
  <c r="K21" i="18"/>
  <c r="AX20" i="18"/>
  <c r="AY20" i="18" s="1"/>
  <c r="AS20" i="18"/>
  <c r="AP20" i="18" s="1"/>
  <c r="AM20" i="18"/>
  <c r="AH20" i="18"/>
  <c r="AE20" i="18"/>
  <c r="AI20" i="18" s="1"/>
  <c r="AC20" i="18" a="1"/>
  <c r="AC20" i="18" s="1"/>
  <c r="AB20" i="18" a="1"/>
  <c r="AB20" i="18" s="1"/>
  <c r="Z20" i="18"/>
  <c r="Y20" i="18"/>
  <c r="X20" i="18"/>
  <c r="W20" i="18"/>
  <c r="V20" i="18"/>
  <c r="U20" i="18"/>
  <c r="T20" i="18"/>
  <c r="S20" i="18"/>
  <c r="R20" i="18"/>
  <c r="Q20" i="18"/>
  <c r="O20" i="18"/>
  <c r="N20" i="18" a="1"/>
  <c r="N20" i="18" s="1"/>
  <c r="M20" i="18"/>
  <c r="L20" i="18"/>
  <c r="K20" i="18"/>
  <c r="AY19" i="18"/>
  <c r="AX19" i="18"/>
  <c r="AV19" i="18"/>
  <c r="AU19" i="18"/>
  <c r="AT19" i="18"/>
  <c r="AS19" i="18"/>
  <c r="AR19" i="18"/>
  <c r="AQ19" i="18"/>
  <c r="AP19" i="18"/>
  <c r="AO19" i="18"/>
  <c r="AN19" i="18"/>
  <c r="AM19" i="18"/>
  <c r="AL19" i="18"/>
  <c r="AE19" i="18"/>
  <c r="AF19" i="18" s="1"/>
  <c r="AC19" i="18" a="1"/>
  <c r="AC19" i="18" s="1"/>
  <c r="AB19" i="18" a="1"/>
  <c r="AB19" i="18" s="1"/>
  <c r="Z19" i="18"/>
  <c r="Y19" i="18"/>
  <c r="X19" i="18"/>
  <c r="W19" i="18"/>
  <c r="V19" i="18"/>
  <c r="U19" i="18"/>
  <c r="T19" i="18"/>
  <c r="S19" i="18"/>
  <c r="R19" i="18"/>
  <c r="Q19" i="18"/>
  <c r="O19" i="18"/>
  <c r="N19" i="18" a="1"/>
  <c r="N19" i="18" s="1"/>
  <c r="M19" i="18"/>
  <c r="L19" i="18"/>
  <c r="K19" i="18"/>
  <c r="AX18" i="18"/>
  <c r="AY18" i="18" s="1"/>
  <c r="AT18" i="18"/>
  <c r="AS18" i="18"/>
  <c r="AI18" i="18"/>
  <c r="AG18" i="18"/>
  <c r="AE18" i="18"/>
  <c r="AH18" i="18" s="1"/>
  <c r="AC18" i="18" a="1"/>
  <c r="AC18" i="18" s="1"/>
  <c r="AB18" i="18" a="1"/>
  <c r="AB18" i="18" s="1"/>
  <c r="Z18" i="18"/>
  <c r="Y18" i="18"/>
  <c r="X18" i="18"/>
  <c r="W18" i="18"/>
  <c r="V18" i="18"/>
  <c r="U18" i="18"/>
  <c r="T18" i="18"/>
  <c r="S18" i="18"/>
  <c r="R18" i="18"/>
  <c r="Q18" i="18"/>
  <c r="O18" i="18"/>
  <c r="N18" i="18" a="1"/>
  <c r="N18" i="18" s="1"/>
  <c r="M18" i="18"/>
  <c r="L18" i="18"/>
  <c r="K18" i="18"/>
  <c r="AX17" i="18"/>
  <c r="AZ17" i="18" s="1"/>
  <c r="AS17" i="18"/>
  <c r="AP17" i="18" s="1"/>
  <c r="AE17" i="18"/>
  <c r="AH17" i="18" s="1"/>
  <c r="AC17" i="18" a="1"/>
  <c r="AC17" i="18" s="1"/>
  <c r="AB17" i="18" a="1"/>
  <c r="AB17" i="18" s="1"/>
  <c r="Z17" i="18"/>
  <c r="Y17" i="18"/>
  <c r="X17" i="18"/>
  <c r="W17" i="18"/>
  <c r="V17" i="18"/>
  <c r="U17" i="18"/>
  <c r="T17" i="18"/>
  <c r="S17" i="18"/>
  <c r="R17" i="18"/>
  <c r="Q17" i="18"/>
  <c r="O17" i="18"/>
  <c r="N17" i="18" a="1"/>
  <c r="N17" i="18" s="1"/>
  <c r="M17" i="18"/>
  <c r="L17" i="18"/>
  <c r="K17" i="18"/>
  <c r="AX16" i="18"/>
  <c r="AY16" i="18" s="1"/>
  <c r="AS16" i="18"/>
  <c r="AQ16" i="18" s="1"/>
  <c r="AR16" i="18"/>
  <c r="AO16" i="18"/>
  <c r="AN16" i="18"/>
  <c r="AJ16" i="18"/>
  <c r="AH16" i="18"/>
  <c r="AF16" i="18"/>
  <c r="AE16" i="18"/>
  <c r="AI16" i="18" s="1"/>
  <c r="AC16" i="18" a="1"/>
  <c r="AC16" i="18" s="1"/>
  <c r="AB16" i="18" a="1"/>
  <c r="AB16" i="18" s="1"/>
  <c r="Z16" i="18"/>
  <c r="Y16" i="18"/>
  <c r="X16" i="18"/>
  <c r="W16" i="18"/>
  <c r="V16" i="18"/>
  <c r="U16" i="18"/>
  <c r="T16" i="18"/>
  <c r="S16" i="18"/>
  <c r="R16" i="18"/>
  <c r="Q16" i="18"/>
  <c r="O16" i="18"/>
  <c r="N16" i="18" a="1"/>
  <c r="N16" i="18" s="1"/>
  <c r="M16" i="18"/>
  <c r="L16" i="18"/>
  <c r="K16" i="18"/>
  <c r="AZ15" i="18"/>
  <c r="AY15" i="18"/>
  <c r="AX15" i="18"/>
  <c r="BA15" i="18" s="1"/>
  <c r="AV15" i="18"/>
  <c r="AU15" i="18"/>
  <c r="AT15" i="18"/>
  <c r="AS15" i="18"/>
  <c r="AR15" i="18" s="1"/>
  <c r="AK15" i="18"/>
  <c r="AG15" i="18"/>
  <c r="AE15" i="18"/>
  <c r="AJ15" i="18" s="1"/>
  <c r="AC15" i="18" a="1"/>
  <c r="AC15" i="18" s="1"/>
  <c r="AB15" i="18" a="1"/>
  <c r="AB15" i="18" s="1"/>
  <c r="Z15" i="18"/>
  <c r="Y15" i="18"/>
  <c r="X15" i="18"/>
  <c r="W15" i="18"/>
  <c r="V15" i="18"/>
  <c r="U15" i="18"/>
  <c r="T15" i="18"/>
  <c r="S15" i="18"/>
  <c r="R15" i="18"/>
  <c r="Q15" i="18"/>
  <c r="O15" i="18"/>
  <c r="N15" i="18" a="1"/>
  <c r="N15" i="18" s="1"/>
  <c r="M15" i="18"/>
  <c r="L15" i="18"/>
  <c r="K15" i="18"/>
  <c r="AX14" i="18"/>
  <c r="BA14" i="18" s="1"/>
  <c r="AS14" i="18"/>
  <c r="AQ14" i="18" s="1"/>
  <c r="AP14" i="18"/>
  <c r="AO14" i="18"/>
  <c r="AN14" i="18"/>
  <c r="AE14" i="18"/>
  <c r="AI14" i="18" s="1"/>
  <c r="AC14" i="18" a="1"/>
  <c r="AC14" i="18" s="1"/>
  <c r="AB14" i="18" a="1"/>
  <c r="AB14" i="18" s="1"/>
  <c r="Z14" i="18"/>
  <c r="Y14" i="18"/>
  <c r="X14" i="18"/>
  <c r="W14" i="18"/>
  <c r="V14" i="18"/>
  <c r="U14" i="18"/>
  <c r="T14" i="18"/>
  <c r="S14" i="18"/>
  <c r="R14" i="18"/>
  <c r="Q14" i="18"/>
  <c r="O14" i="18"/>
  <c r="N14" i="18" a="1"/>
  <c r="N14" i="18" s="1"/>
  <c r="M14" i="18"/>
  <c r="L14" i="18"/>
  <c r="K14" i="18"/>
  <c r="BA13" i="18"/>
  <c r="AX13" i="18"/>
  <c r="AZ13" i="18" s="1"/>
  <c r="AW13" i="18"/>
  <c r="AU13" i="18"/>
  <c r="AT13" i="18"/>
  <c r="AS13" i="18"/>
  <c r="AP13" i="18" s="1"/>
  <c r="AQ13" i="18"/>
  <c r="AO13" i="18"/>
  <c r="AE13" i="18"/>
  <c r="AH13" i="18" s="1"/>
  <c r="AC13" i="18" a="1"/>
  <c r="AC13" i="18" s="1"/>
  <c r="AB13" i="18" a="1"/>
  <c r="AB13" i="18" s="1"/>
  <c r="Z13" i="18"/>
  <c r="Y13" i="18"/>
  <c r="X13" i="18"/>
  <c r="W13" i="18"/>
  <c r="V13" i="18"/>
  <c r="U13" i="18"/>
  <c r="T13" i="18"/>
  <c r="S13" i="18"/>
  <c r="R13" i="18"/>
  <c r="Q13" i="18"/>
  <c r="O13" i="18"/>
  <c r="N13" i="18"/>
  <c r="N13" i="18" a="1"/>
  <c r="M13" i="18"/>
  <c r="L13" i="18"/>
  <c r="K13" i="18"/>
  <c r="AX12" i="18"/>
  <c r="AY12" i="18" s="1"/>
  <c r="AV12" i="18"/>
  <c r="AT12" i="18"/>
  <c r="AS12" i="18"/>
  <c r="AR12" i="18"/>
  <c r="AQ12" i="18"/>
  <c r="AP12" i="18"/>
  <c r="AO12" i="18"/>
  <c r="AN12" i="18"/>
  <c r="AM12" i="18"/>
  <c r="AL12" i="18"/>
  <c r="AE12" i="18"/>
  <c r="AI12" i="18" s="1"/>
  <c r="AC12" i="18" a="1"/>
  <c r="AC12" i="18" s="1"/>
  <c r="AB12" i="18" a="1"/>
  <c r="AB12" i="18" s="1"/>
  <c r="Z12" i="18"/>
  <c r="Y12" i="18"/>
  <c r="X12" i="18"/>
  <c r="W12" i="18"/>
  <c r="V12" i="18"/>
  <c r="U12" i="18"/>
  <c r="T12" i="18"/>
  <c r="S12" i="18"/>
  <c r="R12" i="18"/>
  <c r="Q12" i="18"/>
  <c r="O12" i="18"/>
  <c r="N12" i="18" a="1"/>
  <c r="N12" i="18" s="1"/>
  <c r="M12" i="18"/>
  <c r="L12" i="18"/>
  <c r="K12" i="18"/>
  <c r="BA11" i="18"/>
  <c r="AX11" i="18"/>
  <c r="AZ11" i="18" s="1"/>
  <c r="AW11" i="18"/>
  <c r="AT11" i="18"/>
  <c r="AS11" i="18"/>
  <c r="AR11" i="18" s="1"/>
  <c r="AE11" i="18"/>
  <c r="AJ11" i="18" s="1"/>
  <c r="AC11" i="18" a="1"/>
  <c r="AC11" i="18" s="1"/>
  <c r="AB11" i="18" a="1"/>
  <c r="AB11" i="18" s="1"/>
  <c r="Z11" i="18"/>
  <c r="Y11" i="18"/>
  <c r="X11" i="18"/>
  <c r="W11" i="18"/>
  <c r="V11" i="18"/>
  <c r="U11" i="18"/>
  <c r="T11" i="18"/>
  <c r="S11" i="18"/>
  <c r="R11" i="18"/>
  <c r="Q11" i="18"/>
  <c r="O11" i="18"/>
  <c r="N11" i="18" a="1"/>
  <c r="N11" i="18" s="1"/>
  <c r="M11" i="18"/>
  <c r="L11" i="18"/>
  <c r="K11" i="18"/>
  <c r="AX10" i="18"/>
  <c r="BA10" i="18" s="1"/>
  <c r="AS10" i="18"/>
  <c r="AQ10" i="18" s="1"/>
  <c r="AR10" i="18"/>
  <c r="AN10" i="18"/>
  <c r="AL10" i="18"/>
  <c r="AH10" i="18"/>
  <c r="AG10" i="18"/>
  <c r="AE10" i="18"/>
  <c r="AI10" i="18" s="1"/>
  <c r="AC10" i="18" a="1"/>
  <c r="AC10" i="18" s="1"/>
  <c r="AB10" i="18" a="1"/>
  <c r="AB10" i="18" s="1"/>
  <c r="Z10" i="18"/>
  <c r="Y10" i="18"/>
  <c r="X10" i="18"/>
  <c r="W10" i="18"/>
  <c r="V10" i="18"/>
  <c r="U10" i="18"/>
  <c r="T10" i="18"/>
  <c r="S10" i="18"/>
  <c r="R10" i="18"/>
  <c r="Q10" i="18"/>
  <c r="O10" i="18"/>
  <c r="N10" i="18" a="1"/>
  <c r="N10" i="18" s="1"/>
  <c r="M10" i="18"/>
  <c r="L10" i="18"/>
  <c r="K10" i="18"/>
  <c r="AX9" i="18"/>
  <c r="AZ9" i="18" s="1"/>
  <c r="AS9" i="18"/>
  <c r="AP9" i="18" s="1"/>
  <c r="AE9" i="18"/>
  <c r="AH9" i="18" s="1"/>
  <c r="AC9" i="18" a="1"/>
  <c r="AC9" i="18" s="1"/>
  <c r="AB9" i="18" a="1"/>
  <c r="AB9" i="18" s="1"/>
  <c r="Z9" i="18"/>
  <c r="Y9" i="18"/>
  <c r="X9" i="18"/>
  <c r="W9" i="18"/>
  <c r="V9" i="18"/>
  <c r="U9" i="18"/>
  <c r="T9" i="18"/>
  <c r="S9" i="18"/>
  <c r="R9" i="18"/>
  <c r="Q9" i="18"/>
  <c r="O9" i="18"/>
  <c r="N9" i="18" a="1"/>
  <c r="N9" i="18" s="1"/>
  <c r="M9" i="18"/>
  <c r="L9" i="18"/>
  <c r="K9" i="18"/>
  <c r="AX8" i="18"/>
  <c r="AY8" i="18" s="1"/>
  <c r="AS8" i="18"/>
  <c r="AO8" i="18" s="1"/>
  <c r="AR8" i="18"/>
  <c r="AN8" i="18"/>
  <c r="AJ8" i="18"/>
  <c r="AH8" i="18"/>
  <c r="AE8" i="18"/>
  <c r="AI8" i="18" s="1"/>
  <c r="AC8" i="18" a="1"/>
  <c r="AC8" i="18" s="1"/>
  <c r="AB8" i="18" a="1"/>
  <c r="AB8" i="18" s="1"/>
  <c r="Z8" i="18"/>
  <c r="Y8" i="18"/>
  <c r="X8" i="18"/>
  <c r="W8" i="18"/>
  <c r="V8" i="18"/>
  <c r="U8" i="18"/>
  <c r="T8" i="18"/>
  <c r="S8" i="18"/>
  <c r="R8" i="18"/>
  <c r="Q8" i="18"/>
  <c r="O8" i="18"/>
  <c r="N8" i="18" a="1"/>
  <c r="N8" i="18" s="1"/>
  <c r="M8" i="18"/>
  <c r="L8" i="18"/>
  <c r="K8" i="18"/>
  <c r="R6" i="3"/>
  <c r="AM9" i="18" l="1"/>
  <c r="AF14" i="18"/>
  <c r="AL8" i="18"/>
  <c r="AP8" i="18"/>
  <c r="AT8" i="18"/>
  <c r="AO9" i="18"/>
  <c r="AU9" i="18"/>
  <c r="BA9" i="18"/>
  <c r="AJ10" i="18"/>
  <c r="AO10" i="18"/>
  <c r="AG11" i="18"/>
  <c r="AU11" i="18"/>
  <c r="AY11" i="18"/>
  <c r="AH12" i="18"/>
  <c r="AG14" i="18"/>
  <c r="AL14" i="18"/>
  <c r="AR14" i="18"/>
  <c r="AW15" i="18"/>
  <c r="AL16" i="18"/>
  <c r="AP16" i="18"/>
  <c r="AT16" i="18"/>
  <c r="AO17" i="18"/>
  <c r="AU17" i="18"/>
  <c r="BA17" i="18"/>
  <c r="AK18" i="18"/>
  <c r="AV18" i="18"/>
  <c r="AZ18" i="18"/>
  <c r="AH19" i="18"/>
  <c r="AG21" i="18"/>
  <c r="AN21" i="18"/>
  <c r="AN22" i="18"/>
  <c r="AU22" i="18"/>
  <c r="AY22" i="18"/>
  <c r="AM23" i="18"/>
  <c r="AQ23" i="18"/>
  <c r="AT24" i="18"/>
  <c r="AF25" i="18"/>
  <c r="AK25" i="18"/>
  <c r="AZ25" i="18"/>
  <c r="AI26" i="18"/>
  <c r="AO26" i="18"/>
  <c r="AN27" i="18"/>
  <c r="AO28" i="18"/>
  <c r="AH29" i="18"/>
  <c r="AM30" i="18"/>
  <c r="AR30" i="18"/>
  <c r="AV30" i="18"/>
  <c r="AZ30" i="18"/>
  <c r="AI31" i="18"/>
  <c r="AK32" i="18"/>
  <c r="AF33" i="18"/>
  <c r="AK33" i="18"/>
  <c r="AO34" i="18"/>
  <c r="AY35" i="18"/>
  <c r="AH36" i="18"/>
  <c r="BA36" i="18"/>
  <c r="AF38" i="18"/>
  <c r="AY39" i="18"/>
  <c r="AH40" i="18"/>
  <c r="AJ41" i="18"/>
  <c r="AI42" i="18"/>
  <c r="AO42" i="18"/>
  <c r="AN43" i="18"/>
  <c r="AL44" i="18"/>
  <c r="AT44" i="18"/>
  <c r="AF45" i="18"/>
  <c r="AK45" i="18"/>
  <c r="AT45" i="18"/>
  <c r="AZ45" i="18"/>
  <c r="AW46" i="18"/>
  <c r="AL47" i="18"/>
  <c r="AP47" i="18"/>
  <c r="AT47" i="18"/>
  <c r="AO48" i="18"/>
  <c r="AF49" i="18"/>
  <c r="AK49" i="18"/>
  <c r="AO50" i="18"/>
  <c r="AY51" i="18"/>
  <c r="AH52" i="18"/>
  <c r="BA52" i="18"/>
  <c r="AH53" i="18"/>
  <c r="AF54" i="18"/>
  <c r="AO54" i="18"/>
  <c r="AL55" i="18"/>
  <c r="AP55" i="18"/>
  <c r="AT55" i="18"/>
  <c r="AK56" i="18"/>
  <c r="AF57" i="18"/>
  <c r="AK57" i="18"/>
  <c r="AT57" i="18"/>
  <c r="AZ57" i="18"/>
  <c r="AI58" i="18"/>
  <c r="AO58" i="18"/>
  <c r="AL60" i="18"/>
  <c r="AT60" i="18"/>
  <c r="AF61" i="18"/>
  <c r="AK61" i="18"/>
  <c r="AT61" i="18"/>
  <c r="AZ61" i="18"/>
  <c r="AL63" i="18"/>
  <c r="AP63" i="18"/>
  <c r="AG64" i="18"/>
  <c r="AG65" i="18"/>
  <c r="AF66" i="18"/>
  <c r="AQ66" i="18"/>
  <c r="AU66" i="18"/>
  <c r="AY66" i="18"/>
  <c r="AL67" i="18"/>
  <c r="AP67" i="18"/>
  <c r="AT67" i="18"/>
  <c r="AK68" i="18"/>
  <c r="AJ69" i="18"/>
  <c r="AT69" i="18"/>
  <c r="AZ69" i="18"/>
  <c r="AI70" i="18"/>
  <c r="AQ70" i="18"/>
  <c r="AU70" i="18"/>
  <c r="AY70" i="18"/>
  <c r="AM71" i="18"/>
  <c r="AQ71" i="18"/>
  <c r="AL72" i="18"/>
  <c r="BA72" i="18"/>
  <c r="AG73" i="18"/>
  <c r="AN73" i="18"/>
  <c r="AV73" i="18"/>
  <c r="BA73" i="18"/>
  <c r="AQ74" i="18"/>
  <c r="AU74" i="18"/>
  <c r="AY74" i="18"/>
  <c r="AH75" i="18"/>
  <c r="AG76" i="18"/>
  <c r="AO76" i="18"/>
  <c r="AG77" i="18"/>
  <c r="AO77" i="18"/>
  <c r="AV77" i="18"/>
  <c r="BA77" i="18"/>
  <c r="AO78" i="18"/>
  <c r="AM79" i="18"/>
  <c r="AQ79" i="18"/>
  <c r="AY79" i="18"/>
  <c r="AH80" i="18"/>
  <c r="AH81" i="18"/>
  <c r="AT81" i="18"/>
  <c r="AZ81" i="18"/>
  <c r="AM82" i="18"/>
  <c r="AR82" i="18"/>
  <c r="AV82" i="18"/>
  <c r="AZ82" i="18"/>
  <c r="AM83" i="18"/>
  <c r="AQ83" i="18"/>
  <c r="AF85" i="18"/>
  <c r="AK85" i="18"/>
  <c r="AV85" i="18"/>
  <c r="BA85" i="18"/>
  <c r="AM86" i="18"/>
  <c r="AR86" i="18"/>
  <c r="AV86" i="18"/>
  <c r="AZ86" i="18"/>
  <c r="AN87" i="18"/>
  <c r="AG88" i="18"/>
  <c r="AH89" i="18"/>
  <c r="AO89" i="18"/>
  <c r="AR90" i="18"/>
  <c r="AV90" i="18"/>
  <c r="AZ90" i="18"/>
  <c r="AL91" i="18"/>
  <c r="AP91" i="18"/>
  <c r="AH92" i="18"/>
  <c r="BA92" i="18"/>
  <c r="AG93" i="18"/>
  <c r="AN93" i="18"/>
  <c r="AT93" i="18"/>
  <c r="AZ93" i="18"/>
  <c r="AL95" i="18"/>
  <c r="AP95" i="18"/>
  <c r="AG96" i="18"/>
  <c r="AG97" i="18"/>
  <c r="AF98" i="18"/>
  <c r="AQ98" i="18"/>
  <c r="AU98" i="18"/>
  <c r="AY98" i="18"/>
  <c r="AL99" i="18"/>
  <c r="AP99" i="18"/>
  <c r="AT99" i="18"/>
  <c r="AF101" i="18"/>
  <c r="AK101" i="18"/>
  <c r="AV101" i="18"/>
  <c r="BA101" i="18"/>
  <c r="AM102" i="18"/>
  <c r="AR102" i="18"/>
  <c r="AV102" i="18"/>
  <c r="AZ102" i="18"/>
  <c r="AN103" i="18"/>
  <c r="AG104" i="18"/>
  <c r="AH105" i="18"/>
  <c r="AV106" i="18"/>
  <c r="AZ106" i="18"/>
  <c r="AL107" i="18"/>
  <c r="AP107" i="18"/>
  <c r="AH108" i="18"/>
  <c r="BA108" i="18"/>
  <c r="AG109" i="18"/>
  <c r="AN109" i="18"/>
  <c r="AT109" i="18"/>
  <c r="AZ109" i="18"/>
  <c r="AL111" i="18"/>
  <c r="AP111" i="18"/>
  <c r="AG112" i="18"/>
  <c r="AG113" i="18"/>
  <c r="AF114" i="18"/>
  <c r="AQ114" i="18"/>
  <c r="AU114" i="18"/>
  <c r="AY114" i="18"/>
  <c r="AL115" i="18"/>
  <c r="AP115" i="18"/>
  <c r="AT115" i="18"/>
  <c r="AK116" i="18"/>
  <c r="AJ117" i="18"/>
  <c r="AT117" i="18"/>
  <c r="AZ117" i="18"/>
  <c r="AI118" i="18"/>
  <c r="AQ118" i="18"/>
  <c r="AU118" i="18"/>
  <c r="AY118" i="18"/>
  <c r="AM119" i="18"/>
  <c r="AQ119" i="18"/>
  <c r="AL120" i="18"/>
  <c r="BA120" i="18"/>
  <c r="AG121" i="18"/>
  <c r="AN121" i="18"/>
  <c r="AV121" i="18"/>
  <c r="BA121" i="18"/>
  <c r="AQ122" i="18"/>
  <c r="AU122" i="18"/>
  <c r="AY122" i="18"/>
  <c r="AH123" i="18"/>
  <c r="AG124" i="18"/>
  <c r="AO124" i="18"/>
  <c r="AG125" i="18"/>
  <c r="AN125" i="18"/>
  <c r="AT125" i="18"/>
  <c r="AZ125" i="18"/>
  <c r="AM126" i="18"/>
  <c r="AR126" i="18"/>
  <c r="AV126" i="18"/>
  <c r="AZ126" i="18"/>
  <c r="AM127" i="18"/>
  <c r="AQ127" i="18"/>
  <c r="AH128" i="18"/>
  <c r="AW128" i="18"/>
  <c r="AG129" i="18"/>
  <c r="AN129" i="18"/>
  <c r="AT129" i="18"/>
  <c r="AZ129" i="18"/>
  <c r="AW130" i="18"/>
  <c r="AN131" i="18"/>
  <c r="AH133" i="18"/>
  <c r="AO133" i="18"/>
  <c r="AV133" i="18"/>
  <c r="BA133" i="18"/>
  <c r="AW134" i="18"/>
  <c r="BA136" i="18"/>
  <c r="AJ137" i="18"/>
  <c r="AO138" i="18"/>
  <c r="AH139" i="18"/>
  <c r="AG140" i="18"/>
  <c r="AT140" i="18"/>
  <c r="AF141" i="18"/>
  <c r="AK141" i="18"/>
  <c r="AQ142" i="18"/>
  <c r="AU142" i="18"/>
  <c r="AY142" i="18"/>
  <c r="AL143" i="18"/>
  <c r="AP143" i="18"/>
  <c r="AG144" i="18"/>
  <c r="AT144" i="18"/>
  <c r="AF145" i="18"/>
  <c r="AK145" i="18"/>
  <c r="AM146" i="18"/>
  <c r="AR146" i="18"/>
  <c r="AV146" i="18"/>
  <c r="AZ146" i="18"/>
  <c r="AM147" i="18"/>
  <c r="AQ147" i="18"/>
  <c r="AK148" i="18"/>
  <c r="AW148" i="18"/>
  <c r="AG149" i="18"/>
  <c r="AN149" i="18"/>
  <c r="AT149" i="18"/>
  <c r="AZ149" i="18"/>
  <c r="AM150" i="18"/>
  <c r="AR150" i="18"/>
  <c r="AV150" i="18"/>
  <c r="AZ150" i="18"/>
  <c r="AM151" i="18"/>
  <c r="AQ151" i="18"/>
  <c r="AO153" i="18"/>
  <c r="AV153" i="18"/>
  <c r="BA153" i="18"/>
  <c r="BA156" i="18"/>
  <c r="AJ157" i="18"/>
  <c r="AO158" i="18"/>
  <c r="AH159" i="18"/>
  <c r="BA160" i="18"/>
  <c r="AJ161" i="18"/>
  <c r="AQ162" i="18"/>
  <c r="AU162" i="18"/>
  <c r="AY162" i="18"/>
  <c r="AL163" i="18"/>
  <c r="AP163" i="18"/>
  <c r="AG164" i="18"/>
  <c r="BA164" i="18"/>
  <c r="AJ165" i="18"/>
  <c r="AQ166" i="18"/>
  <c r="AU166" i="18"/>
  <c r="AY166" i="18"/>
  <c r="AL167" i="18"/>
  <c r="AP167" i="18"/>
  <c r="AH168" i="18"/>
  <c r="AT168" i="18"/>
  <c r="AL169" i="18"/>
  <c r="AG170" i="18"/>
  <c r="AV171" i="18"/>
  <c r="AZ171" i="18"/>
  <c r="AM172" i="18"/>
  <c r="AQ172" i="18"/>
  <c r="AG174" i="18"/>
  <c r="AQ175" i="18"/>
  <c r="AU175" i="18"/>
  <c r="AY175" i="18"/>
  <c r="AM176" i="18"/>
  <c r="AQ176" i="18"/>
  <c r="AG178" i="18"/>
  <c r="BA178" i="18"/>
  <c r="AQ179" i="18"/>
  <c r="AU179" i="18"/>
  <c r="AY179" i="18"/>
  <c r="AF180" i="18"/>
  <c r="AM180" i="18"/>
  <c r="AQ180" i="18"/>
  <c r="AU180" i="18"/>
  <c r="AZ180" i="18"/>
  <c r="AG182" i="18"/>
  <c r="AL182" i="18"/>
  <c r="AN183" i="18"/>
  <c r="AU183" i="18"/>
  <c r="AY183" i="18"/>
  <c r="AZ184" i="18"/>
  <c r="AH185" i="18"/>
  <c r="AJ186" i="18"/>
  <c r="AJ190" i="18"/>
  <c r="AO190" i="18"/>
  <c r="AT190" i="18"/>
  <c r="AZ190" i="18"/>
  <c r="AM191" i="18"/>
  <c r="AV191" i="18"/>
  <c r="AZ191" i="18"/>
  <c r="AN192" i="18"/>
  <c r="AO193" i="18"/>
  <c r="AT193" i="18"/>
  <c r="AY193" i="18"/>
  <c r="AH194" i="18"/>
  <c r="AN194" i="18"/>
  <c r="AV194" i="18"/>
  <c r="AK195" i="18"/>
  <c r="AV195" i="18"/>
  <c r="AZ195" i="18"/>
  <c r="AH196" i="18"/>
  <c r="AN196" i="18"/>
  <c r="AM197" i="18"/>
  <c r="AU197" i="18"/>
  <c r="AJ198" i="18"/>
  <c r="AO198" i="18"/>
  <c r="AM199" i="18"/>
  <c r="AF200" i="18"/>
  <c r="AM200" i="18"/>
  <c r="AQ200" i="18"/>
  <c r="AW201" i="18"/>
  <c r="AF202" i="18"/>
  <c r="AK202" i="18"/>
  <c r="AP202" i="18"/>
  <c r="AO203" i="18"/>
  <c r="AU203" i="18"/>
  <c r="AY203" i="18"/>
  <c r="AH204" i="18"/>
  <c r="AN204" i="18"/>
  <c r="AG206" i="18"/>
  <c r="AV207" i="18"/>
  <c r="AZ207" i="18"/>
  <c r="AT209" i="18"/>
  <c r="AY209" i="18"/>
  <c r="AH210" i="18"/>
  <c r="AW211" i="18"/>
  <c r="AL212" i="18"/>
  <c r="AP212" i="18"/>
  <c r="AG214" i="18"/>
  <c r="AR214" i="18"/>
  <c r="AL216" i="18"/>
  <c r="AP216" i="18"/>
  <c r="AG218" i="18"/>
  <c r="AR218" i="18"/>
  <c r="AL220" i="18"/>
  <c r="AP220" i="18"/>
  <c r="AG221" i="18"/>
  <c r="AT221" i="18"/>
  <c r="AY221" i="18"/>
  <c r="AH222" i="18"/>
  <c r="AZ222" i="18"/>
  <c r="AW223" i="18"/>
  <c r="AL224" i="18"/>
  <c r="AP224" i="18"/>
  <c r="AT225" i="18"/>
  <c r="AY225" i="18"/>
  <c r="AH226" i="18"/>
  <c r="AZ226" i="18"/>
  <c r="AM227" i="18"/>
  <c r="AF228" i="18"/>
  <c r="AM228" i="18"/>
  <c r="AQ228" i="18"/>
  <c r="AG229" i="18"/>
  <c r="AT229" i="18"/>
  <c r="AY229" i="18"/>
  <c r="AH230" i="18"/>
  <c r="AT231" i="18"/>
  <c r="AZ231" i="18"/>
  <c r="AM232" i="18"/>
  <c r="AN234" i="18"/>
  <c r="AZ235" i="18"/>
  <c r="AO236" i="18"/>
  <c r="AG238" i="18"/>
  <c r="AY238" i="18"/>
  <c r="AZ238" i="18"/>
  <c r="AV238" i="18"/>
  <c r="AP240" i="18"/>
  <c r="AL240" i="18"/>
  <c r="AR240" i="18"/>
  <c r="AN240" i="18"/>
  <c r="AP243" i="18"/>
  <c r="AM243" i="18"/>
  <c r="AQ243" i="18"/>
  <c r="AJ245" i="18"/>
  <c r="AG245" i="18"/>
  <c r="AZ245" i="18"/>
  <c r="AY245" i="18"/>
  <c r="AT245" i="18"/>
  <c r="AW245" i="18"/>
  <c r="BA249" i="18"/>
  <c r="AI250" i="18"/>
  <c r="AH250" i="18"/>
  <c r="AK250" i="18"/>
  <c r="AF250" i="18"/>
  <c r="AQ258" i="18"/>
  <c r="AO258" i="18"/>
  <c r="AR258" i="18"/>
  <c r="AL258" i="18"/>
  <c r="AZ259" i="18"/>
  <c r="AV259" i="18"/>
  <c r="AY259" i="18"/>
  <c r="AU259" i="18"/>
  <c r="BA259" i="18"/>
  <c r="AW259" i="18"/>
  <c r="AQ262" i="18"/>
  <c r="AP262" i="18"/>
  <c r="AO262" i="18"/>
  <c r="AR262" i="18"/>
  <c r="AL262" i="18"/>
  <c r="AZ263" i="18"/>
  <c r="AV263" i="18"/>
  <c r="AY263" i="18"/>
  <c r="AU263" i="18"/>
  <c r="BA263" i="18"/>
  <c r="AW263" i="18"/>
  <c r="AQ266" i="18"/>
  <c r="AP266" i="18"/>
  <c r="AO266" i="18"/>
  <c r="AR266" i="18"/>
  <c r="AL266" i="18"/>
  <c r="AZ267" i="18"/>
  <c r="AV267" i="18"/>
  <c r="AY267" i="18"/>
  <c r="AU267" i="18"/>
  <c r="BA267" i="18"/>
  <c r="AW267" i="18"/>
  <c r="AI290" i="18"/>
  <c r="AH290" i="18"/>
  <c r="AF290" i="18"/>
  <c r="AJ290" i="18"/>
  <c r="AI292" i="18"/>
  <c r="AG292" i="18"/>
  <c r="AK292" i="18"/>
  <c r="AF292" i="18"/>
  <c r="AH292" i="18"/>
  <c r="AI294" i="18"/>
  <c r="AH294" i="18"/>
  <c r="AF294" i="18"/>
  <c r="AJ294" i="18"/>
  <c r="AZ305" i="18"/>
  <c r="AV305" i="18"/>
  <c r="AY305" i="18"/>
  <c r="AU305" i="18"/>
  <c r="BA305" i="18"/>
  <c r="AW305" i="18"/>
  <c r="AI314" i="18"/>
  <c r="AH314" i="18"/>
  <c r="AF314" i="18"/>
  <c r="AJ314" i="18"/>
  <c r="AI316" i="18"/>
  <c r="AG316" i="18"/>
  <c r="AK316" i="18"/>
  <c r="AF316" i="18"/>
  <c r="AH316" i="18"/>
  <c r="AY322" i="18"/>
  <c r="AT322" i="18"/>
  <c r="AZ322" i="18"/>
  <c r="AV322" i="18"/>
  <c r="AP323" i="18"/>
  <c r="AO323" i="18"/>
  <c r="AM323" i="18"/>
  <c r="AQ323" i="18"/>
  <c r="AZ335" i="18"/>
  <c r="BA335" i="18"/>
  <c r="AU335" i="18"/>
  <c r="AY335" i="18"/>
  <c r="AT335" i="18"/>
  <c r="AW335" i="18"/>
  <c r="AP343" i="18"/>
  <c r="AO343" i="18"/>
  <c r="AM343" i="18"/>
  <c r="AQ343" i="18"/>
  <c r="AI356" i="18"/>
  <c r="AG356" i="18"/>
  <c r="AK356" i="18"/>
  <c r="AF356" i="18"/>
  <c r="AH356" i="18"/>
  <c r="AJ357" i="18"/>
  <c r="AK357" i="18"/>
  <c r="AG357" i="18"/>
  <c r="AJ377" i="18"/>
  <c r="AK377" i="18"/>
  <c r="AG377" i="18"/>
  <c r="AI390" i="18"/>
  <c r="AG390" i="18"/>
  <c r="AK390" i="18"/>
  <c r="AF390" i="18"/>
  <c r="AH390" i="18"/>
  <c r="AR394" i="18"/>
  <c r="AN394" i="18"/>
  <c r="AP394" i="18"/>
  <c r="AK399" i="18"/>
  <c r="AG399" i="18"/>
  <c r="AO413" i="18"/>
  <c r="AM413" i="18"/>
  <c r="AQ413" i="18"/>
  <c r="AI415" i="18"/>
  <c r="AG415" i="18"/>
  <c r="AK415" i="18"/>
  <c r="AK417" i="18"/>
  <c r="AI417" i="18"/>
  <c r="AY424" i="18"/>
  <c r="AT424" i="18"/>
  <c r="AZ424" i="18"/>
  <c r="AV424" i="18"/>
  <c r="AY428" i="18"/>
  <c r="AT428" i="18"/>
  <c r="AZ428" i="18"/>
  <c r="AV428" i="18"/>
  <c r="AP429" i="18"/>
  <c r="AO429" i="18"/>
  <c r="AM429" i="18"/>
  <c r="AQ429" i="18"/>
  <c r="AK430" i="18"/>
  <c r="AH430" i="18"/>
  <c r="AF430" i="18"/>
  <c r="AJ430" i="18"/>
  <c r="AQ432" i="18"/>
  <c r="AP432" i="18"/>
  <c r="AO432" i="18"/>
  <c r="AR432" i="18"/>
  <c r="AL432" i="18"/>
  <c r="AJ435" i="18"/>
  <c r="AK435" i="18"/>
  <c r="AG435" i="18"/>
  <c r="AZ455" i="18"/>
  <c r="BA455" i="18"/>
  <c r="AU455" i="18"/>
  <c r="AY455" i="18"/>
  <c r="AT455" i="18"/>
  <c r="AW455" i="18"/>
  <c r="AY456" i="18"/>
  <c r="AT456" i="18"/>
  <c r="AZ456" i="18"/>
  <c r="AV456" i="18"/>
  <c r="AQ458" i="18"/>
  <c r="AM458" i="18"/>
  <c r="AP458" i="18"/>
  <c r="AL458" i="18"/>
  <c r="AR458" i="18"/>
  <c r="AN458" i="18"/>
  <c r="AQ468" i="18"/>
  <c r="AP468" i="18"/>
  <c r="AO468" i="18"/>
  <c r="AR468" i="18"/>
  <c r="AL468" i="18"/>
  <c r="AZ469" i="18"/>
  <c r="AV469" i="18"/>
  <c r="AY469" i="18"/>
  <c r="AU469" i="18"/>
  <c r="BA469" i="18"/>
  <c r="AW469" i="18"/>
  <c r="AY488" i="18"/>
  <c r="AT488" i="18"/>
  <c r="AZ488" i="18"/>
  <c r="AV488" i="18"/>
  <c r="AI504" i="18"/>
  <c r="AG504" i="18"/>
  <c r="AK504" i="18"/>
  <c r="AF504" i="18"/>
  <c r="AH504" i="18"/>
  <c r="AZ505" i="18"/>
  <c r="AV505" i="18"/>
  <c r="AY505" i="18"/>
  <c r="AU505" i="18"/>
  <c r="BA505" i="18"/>
  <c r="AW505" i="18"/>
  <c r="AI508" i="18"/>
  <c r="AG508" i="18"/>
  <c r="AK508" i="18"/>
  <c r="AF508" i="18"/>
  <c r="AH508" i="18"/>
  <c r="AQ516" i="18"/>
  <c r="AP516" i="18"/>
  <c r="AO516" i="18"/>
  <c r="AN516" i="18"/>
  <c r="AR516" i="18"/>
  <c r="BA517" i="18"/>
  <c r="AW517" i="18"/>
  <c r="AZ517" i="18"/>
  <c r="AV517" i="18"/>
  <c r="AT517" i="18"/>
  <c r="AY517" i="18"/>
  <c r="AU517" i="18"/>
  <c r="AK542" i="18"/>
  <c r="AH542" i="18"/>
  <c r="AF542" i="18"/>
  <c r="AJ542" i="18"/>
  <c r="AZ545" i="18"/>
  <c r="AV545" i="18"/>
  <c r="AY545" i="18"/>
  <c r="AU545" i="18"/>
  <c r="AT545" i="18"/>
  <c r="BA545" i="18"/>
  <c r="AW545" i="18"/>
  <c r="AJ551" i="18"/>
  <c r="AK551" i="18"/>
  <c r="AG551" i="18"/>
  <c r="AF8" i="18"/>
  <c r="AM8" i="18"/>
  <c r="AQ8" i="18"/>
  <c r="AV8" i="18"/>
  <c r="AQ9" i="18"/>
  <c r="AW9" i="18"/>
  <c r="AF10" i="18"/>
  <c r="AK10" i="18"/>
  <c r="AP10" i="18"/>
  <c r="AK11" i="18"/>
  <c r="AV11" i="18"/>
  <c r="AJ12" i="18"/>
  <c r="AZ12" i="18"/>
  <c r="AM13" i="18"/>
  <c r="AY13" i="18"/>
  <c r="AH14" i="18"/>
  <c r="AM16" i="18"/>
  <c r="AV16" i="18"/>
  <c r="AQ17" i="18"/>
  <c r="AW17" i="18"/>
  <c r="AF18" i="18"/>
  <c r="AW18" i="18"/>
  <c r="BA18" i="18"/>
  <c r="AI19" i="18"/>
  <c r="AG20" i="18"/>
  <c r="AH21" i="18"/>
  <c r="AO21" i="18"/>
  <c r="AZ21" i="18"/>
  <c r="AO22" i="18"/>
  <c r="AV22" i="18"/>
  <c r="AN23" i="18"/>
  <c r="AR23" i="18"/>
  <c r="AM24" i="18"/>
  <c r="AG25" i="18"/>
  <c r="AT25" i="18"/>
  <c r="BA25" i="18"/>
  <c r="AQ26" i="18"/>
  <c r="AU26" i="18"/>
  <c r="AH27" i="18"/>
  <c r="AJ29" i="18"/>
  <c r="AW30" i="18"/>
  <c r="BA30" i="18"/>
  <c r="AT31" i="18"/>
  <c r="AG33" i="18"/>
  <c r="AF34" i="18"/>
  <c r="AQ34" i="18"/>
  <c r="AU34" i="18"/>
  <c r="AL35" i="18"/>
  <c r="AK36" i="18"/>
  <c r="AJ37" i="18"/>
  <c r="AT37" i="18"/>
  <c r="AZ37" i="18"/>
  <c r="AO38" i="18"/>
  <c r="AL39" i="18"/>
  <c r="AK40" i="18"/>
  <c r="AF41" i="18"/>
  <c r="AK41" i="18"/>
  <c r="AQ42" i="18"/>
  <c r="AU42" i="18"/>
  <c r="AG44" i="18"/>
  <c r="AG45" i="18"/>
  <c r="AO45" i="18"/>
  <c r="AV45" i="18"/>
  <c r="BA45" i="18"/>
  <c r="AM47" i="18"/>
  <c r="AQ47" i="18"/>
  <c r="AG48" i="18"/>
  <c r="AG49" i="18"/>
  <c r="AF50" i="18"/>
  <c r="AQ50" i="18"/>
  <c r="AT51" i="18"/>
  <c r="AK52" i="18"/>
  <c r="AJ53" i="18"/>
  <c r="AI54" i="18"/>
  <c r="AQ54" i="18"/>
  <c r="AM55" i="18"/>
  <c r="AQ55" i="18"/>
  <c r="AL56" i="18"/>
  <c r="BA56" i="18"/>
  <c r="AG57" i="18"/>
  <c r="AN57" i="18"/>
  <c r="AV57" i="18"/>
  <c r="BA57" i="18"/>
  <c r="AQ58" i="18"/>
  <c r="AU58" i="18"/>
  <c r="AH59" i="18"/>
  <c r="AG60" i="18"/>
  <c r="AO60" i="18"/>
  <c r="AG61" i="18"/>
  <c r="AO61" i="18"/>
  <c r="AV61" i="18"/>
  <c r="BA61" i="18"/>
  <c r="AO62" i="18"/>
  <c r="AM63" i="18"/>
  <c r="AQ63" i="18"/>
  <c r="AY63" i="18"/>
  <c r="AH64" i="18"/>
  <c r="AH65" i="18"/>
  <c r="AT65" i="18"/>
  <c r="AZ65" i="18"/>
  <c r="AM66" i="18"/>
  <c r="AR66" i="18"/>
  <c r="AV66" i="18"/>
  <c r="AZ66" i="18"/>
  <c r="AM67" i="18"/>
  <c r="AQ67" i="18"/>
  <c r="AU67" i="18"/>
  <c r="AF69" i="18"/>
  <c r="AK69" i="18"/>
  <c r="AV69" i="18"/>
  <c r="BA69" i="18"/>
  <c r="AM70" i="18"/>
  <c r="AR70" i="18"/>
  <c r="AV70" i="18"/>
  <c r="AZ70" i="18"/>
  <c r="AN71" i="18"/>
  <c r="AG72" i="18"/>
  <c r="AH73" i="18"/>
  <c r="AO73" i="18"/>
  <c r="AW73" i="18"/>
  <c r="AM74" i="18"/>
  <c r="AR74" i="18"/>
  <c r="AV74" i="18"/>
  <c r="AZ74" i="18"/>
  <c r="AH76" i="18"/>
  <c r="AH77" i="18"/>
  <c r="AW77" i="18"/>
  <c r="AQ78" i="18"/>
  <c r="AN79" i="18"/>
  <c r="AK80" i="18"/>
  <c r="AJ81" i="18"/>
  <c r="AV81" i="18"/>
  <c r="BA81" i="18"/>
  <c r="AW82" i="18"/>
  <c r="AN83" i="18"/>
  <c r="AG85" i="18"/>
  <c r="AN85" i="18"/>
  <c r="AW85" i="18"/>
  <c r="AW86" i="18"/>
  <c r="AH88" i="18"/>
  <c r="AT88" i="18"/>
  <c r="AJ89" i="18"/>
  <c r="AW90" i="18"/>
  <c r="AM91" i="18"/>
  <c r="AQ91" i="18"/>
  <c r="AK92" i="18"/>
  <c r="AT92" i="18"/>
  <c r="AH93" i="18"/>
  <c r="AO93" i="18"/>
  <c r="AV93" i="18"/>
  <c r="BA93" i="18"/>
  <c r="AO94" i="18"/>
  <c r="AM95" i="18"/>
  <c r="AQ95" i="18"/>
  <c r="AY95" i="18"/>
  <c r="AH96" i="18"/>
  <c r="AH97" i="18"/>
  <c r="AT97" i="18"/>
  <c r="AZ97" i="18"/>
  <c r="AM98" i="18"/>
  <c r="AR98" i="18"/>
  <c r="AV98" i="18"/>
  <c r="AZ98" i="18"/>
  <c r="AM99" i="18"/>
  <c r="AQ99" i="18"/>
  <c r="AG101" i="18"/>
  <c r="AN101" i="18"/>
  <c r="AW101" i="18"/>
  <c r="AW102" i="18"/>
  <c r="AH104" i="18"/>
  <c r="AT104" i="18"/>
  <c r="AJ105" i="18"/>
  <c r="AW106" i="18"/>
  <c r="AM107" i="18"/>
  <c r="AQ107" i="18"/>
  <c r="AK108" i="18"/>
  <c r="AT108" i="18"/>
  <c r="AH109" i="18"/>
  <c r="AO109" i="18"/>
  <c r="AV109" i="18"/>
  <c r="BA109" i="18"/>
  <c r="AO110" i="18"/>
  <c r="AM111" i="18"/>
  <c r="AQ111" i="18"/>
  <c r="AY111" i="18"/>
  <c r="AH112" i="18"/>
  <c r="AH113" i="18"/>
  <c r="AM114" i="18"/>
  <c r="AR114" i="18"/>
  <c r="AV114" i="18"/>
  <c r="AZ114" i="18"/>
  <c r="AM115" i="18"/>
  <c r="AQ115" i="18"/>
  <c r="AF117" i="18"/>
  <c r="AK117" i="18"/>
  <c r="AV117" i="18"/>
  <c r="BA117" i="18"/>
  <c r="AM118" i="18"/>
  <c r="AR118" i="18"/>
  <c r="AV118" i="18"/>
  <c r="AZ118" i="18"/>
  <c r="AN119" i="18"/>
  <c r="AH121" i="18"/>
  <c r="AO121" i="18"/>
  <c r="AW121" i="18"/>
  <c r="AM122" i="18"/>
  <c r="AR122" i="18"/>
  <c r="AV122" i="18"/>
  <c r="AZ122" i="18"/>
  <c r="AH124" i="18"/>
  <c r="AH125" i="18"/>
  <c r="AO125" i="18"/>
  <c r="AV125" i="18"/>
  <c r="BA125" i="18"/>
  <c r="AW126" i="18"/>
  <c r="BA126" i="18"/>
  <c r="AN127" i="18"/>
  <c r="AK128" i="18"/>
  <c r="AH129" i="18"/>
  <c r="AO129" i="18"/>
  <c r="AV129" i="18"/>
  <c r="BA129" i="18"/>
  <c r="AJ133" i="18"/>
  <c r="AR133" i="18"/>
  <c r="AW133" i="18"/>
  <c r="AH135" i="18"/>
  <c r="AG136" i="18"/>
  <c r="AT136" i="18"/>
  <c r="AF137" i="18"/>
  <c r="AK137" i="18"/>
  <c r="AQ138" i="18"/>
  <c r="AU138" i="18"/>
  <c r="AH140" i="18"/>
  <c r="AW140" i="18"/>
  <c r="AG141" i="18"/>
  <c r="AM142" i="18"/>
  <c r="AR142" i="18"/>
  <c r="AV142" i="18"/>
  <c r="AZ142" i="18"/>
  <c r="AM143" i="18"/>
  <c r="AQ143" i="18"/>
  <c r="AH144" i="18"/>
  <c r="AW144" i="18"/>
  <c r="AG145" i="18"/>
  <c r="AW146" i="18"/>
  <c r="AN147" i="18"/>
  <c r="AH149" i="18"/>
  <c r="AO149" i="18"/>
  <c r="AV149" i="18"/>
  <c r="BA149" i="18"/>
  <c r="AW150" i="18"/>
  <c r="AN151" i="18"/>
  <c r="BA152" i="18"/>
  <c r="AJ153" i="18"/>
  <c r="AR153" i="18"/>
  <c r="AW153" i="18"/>
  <c r="AO154" i="18"/>
  <c r="AH155" i="18"/>
  <c r="AG156" i="18"/>
  <c r="AT156" i="18"/>
  <c r="AF157" i="18"/>
  <c r="AK157" i="18"/>
  <c r="AQ158" i="18"/>
  <c r="AU158" i="18"/>
  <c r="AL159" i="18"/>
  <c r="AG160" i="18"/>
  <c r="AT160" i="18"/>
  <c r="AF161" i="18"/>
  <c r="AK161" i="18"/>
  <c r="AM162" i="18"/>
  <c r="AR162" i="18"/>
  <c r="AV162" i="18"/>
  <c r="AZ162" i="18"/>
  <c r="AM163" i="18"/>
  <c r="AQ163" i="18"/>
  <c r="AH164" i="18"/>
  <c r="AT164" i="18"/>
  <c r="AF165" i="18"/>
  <c r="AK165" i="18"/>
  <c r="AM166" i="18"/>
  <c r="AR166" i="18"/>
  <c r="AV166" i="18"/>
  <c r="AZ166" i="18"/>
  <c r="AM167" i="18"/>
  <c r="AQ167" i="18"/>
  <c r="AK168" i="18"/>
  <c r="AW168" i="18"/>
  <c r="AM169" i="18"/>
  <c r="AH170" i="18"/>
  <c r="AW171" i="18"/>
  <c r="AN172" i="18"/>
  <c r="AH174" i="18"/>
  <c r="AM175" i="18"/>
  <c r="AV175" i="18"/>
  <c r="AZ175" i="18"/>
  <c r="AN176" i="18"/>
  <c r="AT177" i="18"/>
  <c r="AH178" i="18"/>
  <c r="AV178" i="18"/>
  <c r="AK179" i="18"/>
  <c r="AV179" i="18"/>
  <c r="AZ179" i="18"/>
  <c r="AH180" i="18"/>
  <c r="AN180" i="18"/>
  <c r="AH182" i="18"/>
  <c r="AN182" i="18"/>
  <c r="AG183" i="18"/>
  <c r="AV183" i="18"/>
  <c r="AZ183" i="18"/>
  <c r="AL184" i="18"/>
  <c r="AU184" i="18"/>
  <c r="AF186" i="18"/>
  <c r="AK186" i="18"/>
  <c r="AU187" i="18"/>
  <c r="AL188" i="18"/>
  <c r="AP190" i="18"/>
  <c r="AV190" i="18"/>
  <c r="BA190" i="18"/>
  <c r="AW191" i="18"/>
  <c r="AP193" i="18"/>
  <c r="AU193" i="18"/>
  <c r="BA193" i="18"/>
  <c r="AJ194" i="18"/>
  <c r="AP194" i="18"/>
  <c r="AW195" i="18"/>
  <c r="AP197" i="18"/>
  <c r="AF198" i="18"/>
  <c r="AK198" i="18"/>
  <c r="AP198" i="18"/>
  <c r="AO199" i="18"/>
  <c r="AU199" i="18"/>
  <c r="AH200" i="18"/>
  <c r="AN200" i="18"/>
  <c r="AG202" i="18"/>
  <c r="AL202" i="18"/>
  <c r="AR202" i="18"/>
  <c r="AV203" i="18"/>
  <c r="AZ203" i="18"/>
  <c r="AJ204" i="18"/>
  <c r="AT205" i="18"/>
  <c r="AY205" i="18"/>
  <c r="AH206" i="18"/>
  <c r="AW207" i="18"/>
  <c r="AL208" i="18"/>
  <c r="AU209" i="18"/>
  <c r="BA209" i="18"/>
  <c r="AJ210" i="18"/>
  <c r="AM212" i="18"/>
  <c r="AQ212" i="18"/>
  <c r="AG213" i="18"/>
  <c r="AT213" i="18"/>
  <c r="AY213" i="18"/>
  <c r="AH214" i="18"/>
  <c r="AM215" i="18"/>
  <c r="AM216" i="18"/>
  <c r="AQ216" i="18"/>
  <c r="AG217" i="18"/>
  <c r="AT217" i="18"/>
  <c r="AY217" i="18"/>
  <c r="AH218" i="18"/>
  <c r="AM219" i="18"/>
  <c r="AF220" i="18"/>
  <c r="AM220" i="18"/>
  <c r="AQ220" i="18"/>
  <c r="AK221" i="18"/>
  <c r="AU221" i="18"/>
  <c r="BA221" i="18"/>
  <c r="AJ222" i="18"/>
  <c r="AT222" i="18"/>
  <c r="AM224" i="18"/>
  <c r="AQ224" i="18"/>
  <c r="AU225" i="18"/>
  <c r="BA225" i="18"/>
  <c r="AJ226" i="18"/>
  <c r="AT226" i="18"/>
  <c r="AO227" i="18"/>
  <c r="AH228" i="18"/>
  <c r="AN228" i="18"/>
  <c r="AK229" i="18"/>
  <c r="AU229" i="18"/>
  <c r="BA229" i="18"/>
  <c r="AJ230" i="18"/>
  <c r="AM231" i="18"/>
  <c r="AV231" i="18"/>
  <c r="BA231" i="18"/>
  <c r="AO232" i="18"/>
  <c r="AT235" i="18"/>
  <c r="BA239" i="18"/>
  <c r="AW239" i="18"/>
  <c r="AY239" i="18"/>
  <c r="AU239" i="18"/>
  <c r="AZ241" i="18"/>
  <c r="AY241" i="18"/>
  <c r="AT241" i="18"/>
  <c r="AW241" i="18"/>
  <c r="AI246" i="18"/>
  <c r="AH246" i="18"/>
  <c r="AK246" i="18"/>
  <c r="AF246" i="18"/>
  <c r="AK248" i="18"/>
  <c r="AF248" i="18"/>
  <c r="AJ248" i="18"/>
  <c r="AQ254" i="18"/>
  <c r="AO254" i="18"/>
  <c r="AR254" i="18"/>
  <c r="AL254" i="18"/>
  <c r="AI278" i="18"/>
  <c r="AG278" i="18"/>
  <c r="AK278" i="18"/>
  <c r="AF278" i="18"/>
  <c r="AH278" i="18"/>
  <c r="AQ286" i="18"/>
  <c r="AM286" i="18"/>
  <c r="AP286" i="18"/>
  <c r="AL286" i="18"/>
  <c r="AR286" i="18"/>
  <c r="AN286" i="18"/>
  <c r="AJ292" i="18"/>
  <c r="AQ298" i="18"/>
  <c r="AM298" i="18"/>
  <c r="AP298" i="18"/>
  <c r="AL298" i="18"/>
  <c r="AR298" i="18"/>
  <c r="AN298" i="18"/>
  <c r="AJ305" i="18"/>
  <c r="AK305" i="18"/>
  <c r="AG305" i="18"/>
  <c r="AZ309" i="18"/>
  <c r="AV309" i="18"/>
  <c r="AY309" i="18"/>
  <c r="AU309" i="18"/>
  <c r="BA309" i="18"/>
  <c r="AW309" i="18"/>
  <c r="AI312" i="18"/>
  <c r="AG312" i="18"/>
  <c r="AK312" i="18"/>
  <c r="AF312" i="18"/>
  <c r="AH312" i="18"/>
  <c r="AJ313" i="18"/>
  <c r="AK313" i="18"/>
  <c r="AG313" i="18"/>
  <c r="AJ316" i="18"/>
  <c r="AZ323" i="18"/>
  <c r="BA323" i="18"/>
  <c r="AU323" i="18"/>
  <c r="AY323" i="18"/>
  <c r="AT323" i="18"/>
  <c r="AW323" i="18"/>
  <c r="AY326" i="18"/>
  <c r="AT326" i="18"/>
  <c r="AZ326" i="18"/>
  <c r="AV326" i="18"/>
  <c r="AQ340" i="18"/>
  <c r="AP340" i="18"/>
  <c r="AO340" i="18"/>
  <c r="AR340" i="18"/>
  <c r="AL340" i="18"/>
  <c r="AZ343" i="18"/>
  <c r="BA343" i="18"/>
  <c r="AU343" i="18"/>
  <c r="AY343" i="18"/>
  <c r="AT343" i="18"/>
  <c r="AW343" i="18"/>
  <c r="AY346" i="18"/>
  <c r="AT346" i="18"/>
  <c r="AZ346" i="18"/>
  <c r="AV346" i="18"/>
  <c r="AP347" i="18"/>
  <c r="AO347" i="18"/>
  <c r="AM347" i="18"/>
  <c r="AQ347" i="18"/>
  <c r="AJ356" i="18"/>
  <c r="AQ364" i="18"/>
  <c r="AP364" i="18"/>
  <c r="AO364" i="18"/>
  <c r="AR364" i="18"/>
  <c r="AL364" i="18"/>
  <c r="AJ365" i="18"/>
  <c r="AK365" i="18"/>
  <c r="AG365" i="18"/>
  <c r="AZ369" i="18"/>
  <c r="AV369" i="18"/>
  <c r="AY369" i="18"/>
  <c r="AU369" i="18"/>
  <c r="BA369" i="18"/>
  <c r="AW369" i="18"/>
  <c r="AZ373" i="18"/>
  <c r="AV373" i="18"/>
  <c r="AY373" i="18"/>
  <c r="AU373" i="18"/>
  <c r="BA373" i="18"/>
  <c r="AW373" i="18"/>
  <c r="AI376" i="18"/>
  <c r="AG376" i="18"/>
  <c r="AK376" i="18"/>
  <c r="AF376" i="18"/>
  <c r="AH376" i="18"/>
  <c r="AI378" i="18"/>
  <c r="AH378" i="18"/>
  <c r="AF378" i="18"/>
  <c r="AJ378" i="18"/>
  <c r="AI380" i="18"/>
  <c r="AG380" i="18"/>
  <c r="AK380" i="18"/>
  <c r="AF380" i="18"/>
  <c r="AH380" i="18"/>
  <c r="AK384" i="18"/>
  <c r="AH384" i="18"/>
  <c r="AF384" i="18"/>
  <c r="AJ384" i="18"/>
  <c r="AZ398" i="18"/>
  <c r="AV398" i="18"/>
  <c r="AI406" i="18"/>
  <c r="AG406" i="18"/>
  <c r="AK406" i="18"/>
  <c r="AF406" i="18"/>
  <c r="AH406" i="18"/>
  <c r="AZ413" i="18"/>
  <c r="BA413" i="18"/>
  <c r="AU413" i="18"/>
  <c r="AY413" i="18"/>
  <c r="AT413" i="18"/>
  <c r="AW413" i="18"/>
  <c r="AT414" i="18"/>
  <c r="AZ414" i="18"/>
  <c r="AV414" i="18"/>
  <c r="AI416" i="18"/>
  <c r="AH416" i="18"/>
  <c r="AF416" i="18"/>
  <c r="AJ416" i="18"/>
  <c r="AQ420" i="18"/>
  <c r="AM420" i="18"/>
  <c r="AP420" i="18"/>
  <c r="AL420" i="18"/>
  <c r="AR420" i="18"/>
  <c r="AN420" i="18"/>
  <c r="AP433" i="18"/>
  <c r="AO433" i="18"/>
  <c r="AM433" i="18"/>
  <c r="AQ433" i="18"/>
  <c r="AK434" i="18"/>
  <c r="AH434" i="18"/>
  <c r="AF434" i="18"/>
  <c r="AJ434" i="18"/>
  <c r="AZ459" i="18"/>
  <c r="BA459" i="18"/>
  <c r="AU459" i="18"/>
  <c r="AY459" i="18"/>
  <c r="AT459" i="18"/>
  <c r="AW459" i="18"/>
  <c r="AY460" i="18"/>
  <c r="AT460" i="18"/>
  <c r="AZ460" i="18"/>
  <c r="AV460" i="18"/>
  <c r="AP461" i="18"/>
  <c r="AO461" i="18"/>
  <c r="AM461" i="18"/>
  <c r="AQ461" i="18"/>
  <c r="AK462" i="18"/>
  <c r="AH462" i="18"/>
  <c r="AF462" i="18"/>
  <c r="AJ462" i="18"/>
  <c r="AQ464" i="18"/>
  <c r="AP464" i="18"/>
  <c r="AO464" i="18"/>
  <c r="AR464" i="18"/>
  <c r="AL464" i="18"/>
  <c r="AJ467" i="18"/>
  <c r="AK467" i="18"/>
  <c r="AG467" i="18"/>
  <c r="AZ487" i="18"/>
  <c r="BA487" i="18"/>
  <c r="AU487" i="18"/>
  <c r="AY487" i="18"/>
  <c r="AT487" i="18"/>
  <c r="AW487" i="18"/>
  <c r="AQ500" i="18"/>
  <c r="AP500" i="18"/>
  <c r="AO500" i="18"/>
  <c r="AR500" i="18"/>
  <c r="AL500" i="18"/>
  <c r="AZ501" i="18"/>
  <c r="AV501" i="18"/>
  <c r="AY501" i="18"/>
  <c r="AU501" i="18"/>
  <c r="BA501" i="18"/>
  <c r="AW501" i="18"/>
  <c r="AJ508" i="18"/>
  <c r="AV522" i="18"/>
  <c r="AU522" i="18"/>
  <c r="AZ522" i="18"/>
  <c r="AZ539" i="18"/>
  <c r="AW539" i="18"/>
  <c r="BA539" i="18"/>
  <c r="AU539" i="18"/>
  <c r="AY539" i="18"/>
  <c r="AT539" i="18"/>
  <c r="AQ540" i="18"/>
  <c r="AP540" i="18"/>
  <c r="AO540" i="18"/>
  <c r="AN540" i="18"/>
  <c r="AL540" i="18"/>
  <c r="AR540" i="18"/>
  <c r="AJ543" i="18"/>
  <c r="AK543" i="18"/>
  <c r="AG543" i="18"/>
  <c r="AJ14" i="18"/>
  <c r="AJ21" i="18"/>
  <c r="AH25" i="18"/>
  <c r="AV25" i="18"/>
  <c r="AM26" i="18"/>
  <c r="AR26" i="18"/>
  <c r="AH45" i="18"/>
  <c r="AH49" i="18"/>
  <c r="AR50" i="18"/>
  <c r="AM54" i="18"/>
  <c r="AR54" i="18"/>
  <c r="AN55" i="18"/>
  <c r="AH57" i="18"/>
  <c r="AO57" i="18"/>
  <c r="AW57" i="18"/>
  <c r="AR58" i="18"/>
  <c r="AH61" i="18"/>
  <c r="AW61" i="18"/>
  <c r="AN63" i="18"/>
  <c r="AJ65" i="18"/>
  <c r="AN69" i="18"/>
  <c r="AW69" i="18"/>
  <c r="AW70" i="18"/>
  <c r="AT72" i="18"/>
  <c r="AJ73" i="18"/>
  <c r="AW74" i="18"/>
  <c r="AK76" i="18"/>
  <c r="AJ77" i="18"/>
  <c r="AM78" i="18"/>
  <c r="AR78" i="18"/>
  <c r="AH85" i="18"/>
  <c r="AK88" i="18"/>
  <c r="AN91" i="18"/>
  <c r="AJ93" i="18"/>
  <c r="AW93" i="18"/>
  <c r="AN95" i="18"/>
  <c r="AK96" i="18"/>
  <c r="AJ97" i="18"/>
  <c r="AW98" i="18"/>
  <c r="AN99" i="18"/>
  <c r="AH101" i="18"/>
  <c r="AK104" i="18"/>
  <c r="AN107" i="18"/>
  <c r="AJ109" i="18"/>
  <c r="AW109" i="18"/>
  <c r="AN111" i="18"/>
  <c r="AK112" i="18"/>
  <c r="AJ113" i="18"/>
  <c r="AW114" i="18"/>
  <c r="AN115" i="18"/>
  <c r="AN117" i="18"/>
  <c r="AW117" i="18"/>
  <c r="AW118" i="18"/>
  <c r="AT120" i="18"/>
  <c r="AJ121" i="18"/>
  <c r="AW122" i="18"/>
  <c r="AK124" i="18"/>
  <c r="AJ125" i="18"/>
  <c r="AR125" i="18"/>
  <c r="AW125" i="18"/>
  <c r="AJ129" i="18"/>
  <c r="AR129" i="18"/>
  <c r="AW129" i="18"/>
  <c r="AW136" i="18"/>
  <c r="AM138" i="18"/>
  <c r="AR138" i="18"/>
  <c r="AK140" i="18"/>
  <c r="AH141" i="18"/>
  <c r="AW142" i="18"/>
  <c r="AN143" i="18"/>
  <c r="AK144" i="18"/>
  <c r="AH145" i="18"/>
  <c r="AJ149" i="18"/>
  <c r="AR149" i="18"/>
  <c r="AW149" i="18"/>
  <c r="AW156" i="18"/>
  <c r="AM158" i="18"/>
  <c r="AR158" i="18"/>
  <c r="AW160" i="18"/>
  <c r="AW162" i="18"/>
  <c r="AN163" i="18"/>
  <c r="AK164" i="18"/>
  <c r="AW164" i="18"/>
  <c r="AW166" i="18"/>
  <c r="AN167" i="18"/>
  <c r="AJ170" i="18"/>
  <c r="AJ174" i="18"/>
  <c r="AW175" i="18"/>
  <c r="AJ178" i="18"/>
  <c r="AW179" i="18"/>
  <c r="AJ182" i="18"/>
  <c r="AW183" i="18"/>
  <c r="AL190" i="18"/>
  <c r="AL193" i="18"/>
  <c r="AL198" i="18"/>
  <c r="AR198" i="18"/>
  <c r="AJ200" i="18"/>
  <c r="AH202" i="18"/>
  <c r="AW203" i="18"/>
  <c r="AJ206" i="18"/>
  <c r="AW209" i="18"/>
  <c r="AN212" i="18"/>
  <c r="AJ214" i="18"/>
  <c r="AN216" i="18"/>
  <c r="AJ218" i="18"/>
  <c r="AN220" i="18"/>
  <c r="AW221" i="18"/>
  <c r="AV222" i="18"/>
  <c r="AN224" i="18"/>
  <c r="AW225" i="18"/>
  <c r="AV226" i="18"/>
  <c r="AQ227" i="18"/>
  <c r="AJ228" i="18"/>
  <c r="AW229" i="18"/>
  <c r="AY230" i="18"/>
  <c r="AT230" i="18"/>
  <c r="AQ234" i="18"/>
  <c r="AR234" i="18"/>
  <c r="AL234" i="18"/>
  <c r="AO234" i="18"/>
  <c r="AP236" i="18"/>
  <c r="AL236" i="18"/>
  <c r="AR236" i="18"/>
  <c r="AN236" i="18"/>
  <c r="AJ237" i="18"/>
  <c r="AG237" i="18"/>
  <c r="AZ237" i="18"/>
  <c r="AY237" i="18"/>
  <c r="AT237" i="18"/>
  <c r="AW237" i="18"/>
  <c r="AI242" i="18"/>
  <c r="AH242" i="18"/>
  <c r="AK242" i="18"/>
  <c r="AF242" i="18"/>
  <c r="AK244" i="18"/>
  <c r="AF244" i="18"/>
  <c r="AJ244" i="18"/>
  <c r="AG246" i="18"/>
  <c r="AY246" i="18"/>
  <c r="AZ246" i="18"/>
  <c r="AV246" i="18"/>
  <c r="AY250" i="18"/>
  <c r="AZ250" i="18"/>
  <c r="AV250" i="18"/>
  <c r="AI302" i="18"/>
  <c r="AH302" i="18"/>
  <c r="AF302" i="18"/>
  <c r="AJ302" i="18"/>
  <c r="AI304" i="18"/>
  <c r="AG304" i="18"/>
  <c r="AK304" i="18"/>
  <c r="AF304" i="18"/>
  <c r="AH304" i="18"/>
  <c r="AZ317" i="18"/>
  <c r="AV317" i="18"/>
  <c r="AY317" i="18"/>
  <c r="AU317" i="18"/>
  <c r="BA317" i="18"/>
  <c r="AW317" i="18"/>
  <c r="AZ347" i="18"/>
  <c r="BA347" i="18"/>
  <c r="AU347" i="18"/>
  <c r="AY347" i="18"/>
  <c r="AT347" i="18"/>
  <c r="AW347" i="18"/>
  <c r="AQ350" i="18"/>
  <c r="AM350" i="18"/>
  <c r="AP350" i="18"/>
  <c r="AL350" i="18"/>
  <c r="AR350" i="18"/>
  <c r="AN350" i="18"/>
  <c r="AQ360" i="18"/>
  <c r="AP360" i="18"/>
  <c r="AO360" i="18"/>
  <c r="AR360" i="18"/>
  <c r="AL360" i="18"/>
  <c r="AI366" i="18"/>
  <c r="AH366" i="18"/>
  <c r="AF366" i="18"/>
  <c r="AJ366" i="18"/>
  <c r="AI368" i="18"/>
  <c r="AG368" i="18"/>
  <c r="AK368" i="18"/>
  <c r="AF368" i="18"/>
  <c r="AH368" i="18"/>
  <c r="AJ369" i="18"/>
  <c r="AK369" i="18"/>
  <c r="AG369" i="18"/>
  <c r="AI394" i="18"/>
  <c r="AG394" i="18"/>
  <c r="AK394" i="18"/>
  <c r="AF394" i="18"/>
  <c r="AH394" i="18"/>
  <c r="AV400" i="18"/>
  <c r="AT400" i="18"/>
  <c r="AQ404" i="18"/>
  <c r="AM404" i="18"/>
  <c r="AP404" i="18"/>
  <c r="AL404" i="18"/>
  <c r="AR404" i="18"/>
  <c r="AN404" i="18"/>
  <c r="AV412" i="18"/>
  <c r="AT412" i="18"/>
  <c r="AI440" i="18"/>
  <c r="AG440" i="18"/>
  <c r="AK440" i="18"/>
  <c r="AF440" i="18"/>
  <c r="AH440" i="18"/>
  <c r="AZ441" i="18"/>
  <c r="AV441" i="18"/>
  <c r="AY441" i="18"/>
  <c r="AU441" i="18"/>
  <c r="BA441" i="18"/>
  <c r="AW441" i="18"/>
  <c r="AI444" i="18"/>
  <c r="AG444" i="18"/>
  <c r="AK444" i="18"/>
  <c r="AF444" i="18"/>
  <c r="AH444" i="18"/>
  <c r="AQ454" i="18"/>
  <c r="AM454" i="18"/>
  <c r="AP454" i="18"/>
  <c r="AL454" i="18"/>
  <c r="AR454" i="18"/>
  <c r="AN454" i="18"/>
  <c r="AJ455" i="18"/>
  <c r="AK455" i="18"/>
  <c r="AG455" i="18"/>
  <c r="AP465" i="18"/>
  <c r="AO465" i="18"/>
  <c r="AM465" i="18"/>
  <c r="AQ465" i="18"/>
  <c r="AK466" i="18"/>
  <c r="AH466" i="18"/>
  <c r="AF466" i="18"/>
  <c r="AJ466" i="18"/>
  <c r="AQ490" i="18"/>
  <c r="AM490" i="18"/>
  <c r="AP490" i="18"/>
  <c r="AL490" i="18"/>
  <c r="AR490" i="18"/>
  <c r="AN490" i="18"/>
  <c r="AZ491" i="18"/>
  <c r="BA491" i="18"/>
  <c r="AU491" i="18"/>
  <c r="AY491" i="18"/>
  <c r="AT491" i="18"/>
  <c r="AW491" i="18"/>
  <c r="AY492" i="18"/>
  <c r="AT492" i="18"/>
  <c r="AZ492" i="18"/>
  <c r="AV492" i="18"/>
  <c r="AP493" i="18"/>
  <c r="AO493" i="18"/>
  <c r="AM493" i="18"/>
  <c r="AQ493" i="18"/>
  <c r="AK494" i="18"/>
  <c r="AH494" i="18"/>
  <c r="AF494" i="18"/>
  <c r="AJ494" i="18"/>
  <c r="AQ496" i="18"/>
  <c r="AP496" i="18"/>
  <c r="AO496" i="18"/>
  <c r="AR496" i="18"/>
  <c r="AL496" i="18"/>
  <c r="AJ499" i="18"/>
  <c r="AK499" i="18"/>
  <c r="AG499" i="18"/>
  <c r="BA521" i="18"/>
  <c r="AW521" i="18"/>
  <c r="AZ521" i="18"/>
  <c r="AV521" i="18"/>
  <c r="AT521" i="18"/>
  <c r="AY521" i="18"/>
  <c r="AU521" i="18"/>
  <c r="AQ534" i="18"/>
  <c r="AM534" i="18"/>
  <c r="AP534" i="18"/>
  <c r="AL534" i="18"/>
  <c r="AO534" i="18"/>
  <c r="AN534" i="18"/>
  <c r="AR534" i="18"/>
  <c r="AQ544" i="18"/>
  <c r="AP544" i="18"/>
  <c r="AO544" i="18"/>
  <c r="AN544" i="18"/>
  <c r="AL544" i="18"/>
  <c r="AR544" i="18"/>
  <c r="AI548" i="18"/>
  <c r="AG548" i="18"/>
  <c r="AK548" i="18"/>
  <c r="AF548" i="18"/>
  <c r="AJ548" i="18"/>
  <c r="AH548" i="18"/>
  <c r="AZ8" i="18"/>
  <c r="AT9" i="18"/>
  <c r="AY9" i="18"/>
  <c r="AF12" i="18"/>
  <c r="AK14" i="18"/>
  <c r="AZ16" i="18"/>
  <c r="AM17" i="18"/>
  <c r="AT17" i="18"/>
  <c r="AY17" i="18"/>
  <c r="AU18" i="18"/>
  <c r="AF21" i="18"/>
  <c r="AK21" i="18"/>
  <c r="AL23" i="18"/>
  <c r="AJ25" i="18"/>
  <c r="AU30" i="18"/>
  <c r="AY31" i="18"/>
  <c r="AJ33" i="18"/>
  <c r="AG36" i="18"/>
  <c r="AG40" i="18"/>
  <c r="AJ45" i="18"/>
  <c r="AJ49" i="18"/>
  <c r="AG52" i="18"/>
  <c r="AJ57" i="18"/>
  <c r="AJ61" i="18"/>
  <c r="AF65" i="18"/>
  <c r="AK65" i="18"/>
  <c r="AO66" i="18"/>
  <c r="AJ85" i="18"/>
  <c r="AJ101" i="18"/>
  <c r="AJ141" i="18"/>
  <c r="AJ145" i="18"/>
  <c r="AJ202" i="18"/>
  <c r="AP231" i="18"/>
  <c r="AO231" i="18"/>
  <c r="AY231" i="18"/>
  <c r="AU231" i="18"/>
  <c r="AP232" i="18"/>
  <c r="AL232" i="18"/>
  <c r="AR232" i="18"/>
  <c r="AN232" i="18"/>
  <c r="BA235" i="18"/>
  <c r="AW235" i="18"/>
  <c r="AY235" i="18"/>
  <c r="AU235" i="18"/>
  <c r="AI238" i="18"/>
  <c r="AH238" i="18"/>
  <c r="AK238" i="18"/>
  <c r="AF238" i="18"/>
  <c r="AY242" i="18"/>
  <c r="AZ242" i="18"/>
  <c r="AV242" i="18"/>
  <c r="AP247" i="18"/>
  <c r="AM247" i="18"/>
  <c r="AQ247" i="18"/>
  <c r="AJ249" i="18"/>
  <c r="AG249" i="18"/>
  <c r="AZ249" i="18"/>
  <c r="AY249" i="18"/>
  <c r="AT249" i="18"/>
  <c r="AW249" i="18"/>
  <c r="AP251" i="18"/>
  <c r="AM251" i="18"/>
  <c r="AQ251" i="18"/>
  <c r="AK252" i="18"/>
  <c r="AF252" i="18"/>
  <c r="AJ252" i="18"/>
  <c r="AP255" i="18"/>
  <c r="AM255" i="18"/>
  <c r="AQ255" i="18"/>
  <c r="AK256" i="18"/>
  <c r="AF256" i="18"/>
  <c r="AJ256" i="18"/>
  <c r="AJ257" i="18"/>
  <c r="AG257" i="18"/>
  <c r="AI270" i="18"/>
  <c r="AG270" i="18"/>
  <c r="AK270" i="18"/>
  <c r="AF270" i="18"/>
  <c r="AH270" i="18"/>
  <c r="AZ271" i="18"/>
  <c r="AV271" i="18"/>
  <c r="AY271" i="18"/>
  <c r="AU271" i="18"/>
  <c r="BA271" i="18"/>
  <c r="AW271" i="18"/>
  <c r="AI274" i="18"/>
  <c r="AG274" i="18"/>
  <c r="AK274" i="18"/>
  <c r="AF274" i="18"/>
  <c r="AH274" i="18"/>
  <c r="AI282" i="18"/>
  <c r="AG282" i="18"/>
  <c r="AK282" i="18"/>
  <c r="AF282" i="18"/>
  <c r="AH282" i="18"/>
  <c r="AQ288" i="18"/>
  <c r="AP288" i="18"/>
  <c r="AO288" i="18"/>
  <c r="AR288" i="18"/>
  <c r="AL288" i="18"/>
  <c r="AJ293" i="18"/>
  <c r="AK293" i="18"/>
  <c r="AG293" i="18"/>
  <c r="AQ296" i="18"/>
  <c r="AP296" i="18"/>
  <c r="AO296" i="18"/>
  <c r="AR296" i="18"/>
  <c r="AL296" i="18"/>
  <c r="AQ300" i="18"/>
  <c r="AP300" i="18"/>
  <c r="AO300" i="18"/>
  <c r="AR300" i="18"/>
  <c r="AL300" i="18"/>
  <c r="AJ301" i="18"/>
  <c r="AK301" i="18"/>
  <c r="AG301" i="18"/>
  <c r="AZ329" i="18"/>
  <c r="AV329" i="18"/>
  <c r="AY329" i="18"/>
  <c r="AU329" i="18"/>
  <c r="BA329" i="18"/>
  <c r="AW329" i="18"/>
  <c r="AY334" i="18"/>
  <c r="AT334" i="18"/>
  <c r="AZ334" i="18"/>
  <c r="AV334" i="18"/>
  <c r="AP335" i="18"/>
  <c r="AO335" i="18"/>
  <c r="AM335" i="18"/>
  <c r="AQ335" i="18"/>
  <c r="AQ338" i="18"/>
  <c r="AM338" i="18"/>
  <c r="AP338" i="18"/>
  <c r="AL338" i="18"/>
  <c r="AR338" i="18"/>
  <c r="AN338" i="18"/>
  <c r="AQ342" i="18"/>
  <c r="AM342" i="18"/>
  <c r="AP342" i="18"/>
  <c r="AL342" i="18"/>
  <c r="AR342" i="18"/>
  <c r="AN342" i="18"/>
  <c r="AQ352" i="18"/>
  <c r="AP352" i="18"/>
  <c r="AO352" i="18"/>
  <c r="AR352" i="18"/>
  <c r="AL352" i="18"/>
  <c r="AI354" i="18"/>
  <c r="AH354" i="18"/>
  <c r="AF354" i="18"/>
  <c r="AJ354" i="18"/>
  <c r="AI358" i="18"/>
  <c r="AH358" i="18"/>
  <c r="AF358" i="18"/>
  <c r="AJ358" i="18"/>
  <c r="AQ362" i="18"/>
  <c r="AM362" i="18"/>
  <c r="AP362" i="18"/>
  <c r="AL362" i="18"/>
  <c r="AR362" i="18"/>
  <c r="AN362" i="18"/>
  <c r="AI386" i="18"/>
  <c r="AG386" i="18"/>
  <c r="AK386" i="18"/>
  <c r="AF386" i="18"/>
  <c r="AH386" i="18"/>
  <c r="AQ396" i="18"/>
  <c r="AM396" i="18"/>
  <c r="AP396" i="18"/>
  <c r="AL396" i="18"/>
  <c r="AR396" i="18"/>
  <c r="AN396" i="18"/>
  <c r="AZ399" i="18"/>
  <c r="AV399" i="18"/>
  <c r="AY399" i="18"/>
  <c r="AU399" i="18"/>
  <c r="BA399" i="18"/>
  <c r="AW399" i="18"/>
  <c r="AQ402" i="18"/>
  <c r="AP402" i="18"/>
  <c r="AO402" i="18"/>
  <c r="AR402" i="18"/>
  <c r="AL402" i="18"/>
  <c r="AQ410" i="18"/>
  <c r="AP410" i="18"/>
  <c r="AO410" i="18"/>
  <c r="AR410" i="18"/>
  <c r="AL410" i="18"/>
  <c r="AZ411" i="18"/>
  <c r="AV411" i="18"/>
  <c r="AY411" i="18"/>
  <c r="AU411" i="18"/>
  <c r="BA411" i="18"/>
  <c r="AW411" i="18"/>
  <c r="AN432" i="18"/>
  <c r="AQ436" i="18"/>
  <c r="AP436" i="18"/>
  <c r="AO436" i="18"/>
  <c r="AR436" i="18"/>
  <c r="AL436" i="18"/>
  <c r="AZ437" i="18"/>
  <c r="AV437" i="18"/>
  <c r="AY437" i="18"/>
  <c r="AU437" i="18"/>
  <c r="BA437" i="18"/>
  <c r="AW437" i="18"/>
  <c r="AJ440" i="18"/>
  <c r="AJ444" i="18"/>
  <c r="AI472" i="18"/>
  <c r="AG472" i="18"/>
  <c r="AK472" i="18"/>
  <c r="AF472" i="18"/>
  <c r="AH472" i="18"/>
  <c r="AZ473" i="18"/>
  <c r="AV473" i="18"/>
  <c r="AY473" i="18"/>
  <c r="AU473" i="18"/>
  <c r="BA473" i="18"/>
  <c r="AW473" i="18"/>
  <c r="AI476" i="18"/>
  <c r="AG476" i="18"/>
  <c r="AK476" i="18"/>
  <c r="AF476" i="18"/>
  <c r="AH476" i="18"/>
  <c r="AQ486" i="18"/>
  <c r="AM486" i="18"/>
  <c r="AP486" i="18"/>
  <c r="AL486" i="18"/>
  <c r="AR486" i="18"/>
  <c r="AN486" i="18"/>
  <c r="AJ487" i="18"/>
  <c r="AK487" i="18"/>
  <c r="AG487" i="18"/>
  <c r="AP497" i="18"/>
  <c r="AO497" i="18"/>
  <c r="AM497" i="18"/>
  <c r="AQ497" i="18"/>
  <c r="AK498" i="18"/>
  <c r="AH498" i="18"/>
  <c r="AF498" i="18"/>
  <c r="AJ498" i="18"/>
  <c r="AT505" i="18"/>
  <c r="AL516" i="18"/>
  <c r="AI520" i="18"/>
  <c r="AH520" i="18"/>
  <c r="AG520" i="18"/>
  <c r="AJ520" i="18"/>
  <c r="AF520" i="18"/>
  <c r="AK520" i="18"/>
  <c r="AJ539" i="18"/>
  <c r="AK539" i="18"/>
  <c r="AG539" i="18"/>
  <c r="AI552" i="18"/>
  <c r="AG552" i="18"/>
  <c r="AK552" i="18"/>
  <c r="AF552" i="18"/>
  <c r="AJ552" i="18"/>
  <c r="AH552" i="18"/>
  <c r="AH232" i="18"/>
  <c r="AK233" i="18"/>
  <c r="AU233" i="18"/>
  <c r="BA233" i="18"/>
  <c r="AJ234" i="18"/>
  <c r="AT234" i="18"/>
  <c r="AO235" i="18"/>
  <c r="AH236" i="18"/>
  <c r="AP238" i="18"/>
  <c r="AO239" i="18"/>
  <c r="AH240" i="18"/>
  <c r="AK241" i="18"/>
  <c r="AP242" i="18"/>
  <c r="AV243" i="18"/>
  <c r="AP246" i="18"/>
  <c r="AV247" i="18"/>
  <c r="AL260" i="18"/>
  <c r="AP260" i="18"/>
  <c r="AL264" i="18"/>
  <c r="AP264" i="18"/>
  <c r="AL268" i="18"/>
  <c r="AP268" i="18"/>
  <c r="AG269" i="18"/>
  <c r="AT269" i="18"/>
  <c r="AY269" i="18"/>
  <c r="AZ270" i="18"/>
  <c r="AL272" i="18"/>
  <c r="AP272" i="18"/>
  <c r="AT273" i="18"/>
  <c r="AY273" i="18"/>
  <c r="AZ274" i="18"/>
  <c r="AM275" i="18"/>
  <c r="AF276" i="18"/>
  <c r="AG277" i="18"/>
  <c r="AT277" i="18"/>
  <c r="AY277" i="18"/>
  <c r="AZ278" i="18"/>
  <c r="AM279" i="18"/>
  <c r="AF280" i="18"/>
  <c r="AG281" i="18"/>
  <c r="AT281" i="18"/>
  <c r="AY281" i="18"/>
  <c r="AZ282" i="18"/>
  <c r="AM283" i="18"/>
  <c r="AF284" i="18"/>
  <c r="AU285" i="18"/>
  <c r="AY285" i="18"/>
  <c r="AG288" i="18"/>
  <c r="AK289" i="18"/>
  <c r="AV289" i="18"/>
  <c r="AZ290" i="18"/>
  <c r="AM291" i="18"/>
  <c r="AT291" i="18"/>
  <c r="AY291" i="18"/>
  <c r="AZ294" i="18"/>
  <c r="AG296" i="18"/>
  <c r="AU297" i="18"/>
  <c r="AY297" i="18"/>
  <c r="AG300" i="18"/>
  <c r="AV301" i="18"/>
  <c r="AZ302" i="18"/>
  <c r="AM303" i="18"/>
  <c r="AT303" i="18"/>
  <c r="AY303" i="18"/>
  <c r="AL306" i="18"/>
  <c r="AP306" i="18"/>
  <c r="AJ308" i="18"/>
  <c r="AO308" i="18"/>
  <c r="AL310" i="18"/>
  <c r="AP310" i="18"/>
  <c r="AM311" i="18"/>
  <c r="AT311" i="18"/>
  <c r="AY311" i="18"/>
  <c r="AV313" i="18"/>
  <c r="AZ314" i="18"/>
  <c r="AM315" i="18"/>
  <c r="AT315" i="18"/>
  <c r="AY315" i="18"/>
  <c r="AL318" i="18"/>
  <c r="AP318" i="18"/>
  <c r="AT318" i="18"/>
  <c r="AJ320" i="18"/>
  <c r="AO320" i="18"/>
  <c r="AF322" i="18"/>
  <c r="AF324" i="18"/>
  <c r="AK324" i="18"/>
  <c r="AG325" i="18"/>
  <c r="AF326" i="18"/>
  <c r="AM326" i="18"/>
  <c r="AJ328" i="18"/>
  <c r="AO328" i="18"/>
  <c r="AL330" i="18"/>
  <c r="AP330" i="18"/>
  <c r="AT330" i="18"/>
  <c r="AJ332" i="18"/>
  <c r="AO332" i="18"/>
  <c r="AG333" i="18"/>
  <c r="AF334" i="18"/>
  <c r="AF336" i="18"/>
  <c r="AK336" i="18"/>
  <c r="AG337" i="18"/>
  <c r="AU337" i="18"/>
  <c r="AY337" i="18"/>
  <c r="AG340" i="18"/>
  <c r="AU341" i="18"/>
  <c r="AY341" i="18"/>
  <c r="AF344" i="18"/>
  <c r="AK344" i="18"/>
  <c r="AG345" i="18"/>
  <c r="AF346" i="18"/>
  <c r="AM346" i="18"/>
  <c r="AF348" i="18"/>
  <c r="AK348" i="18"/>
  <c r="AP348" i="18"/>
  <c r="AU349" i="18"/>
  <c r="AY349" i="18"/>
  <c r="AG352" i="18"/>
  <c r="AZ354" i="18"/>
  <c r="AM355" i="18"/>
  <c r="AT355" i="18"/>
  <c r="AY355" i="18"/>
  <c r="AV357" i="18"/>
  <c r="AZ358" i="18"/>
  <c r="AG360" i="18"/>
  <c r="AK361" i="18"/>
  <c r="AU361" i="18"/>
  <c r="AY361" i="18"/>
  <c r="AG364" i="18"/>
  <c r="AZ366" i="18"/>
  <c r="AM367" i="18"/>
  <c r="AT367" i="18"/>
  <c r="AY367" i="18"/>
  <c r="AL370" i="18"/>
  <c r="AP370" i="18"/>
  <c r="AT370" i="18"/>
  <c r="AJ372" i="18"/>
  <c r="AO372" i="18"/>
  <c r="AL374" i="18"/>
  <c r="AP374" i="18"/>
  <c r="AT374" i="18"/>
  <c r="AM375" i="18"/>
  <c r="AT375" i="18"/>
  <c r="AY375" i="18"/>
  <c r="AZ378" i="18"/>
  <c r="AM379" i="18"/>
  <c r="AT379" i="18"/>
  <c r="AY379" i="18"/>
  <c r="AZ382" i="18"/>
  <c r="AM383" i="18"/>
  <c r="AT383" i="18"/>
  <c r="AY383" i="18"/>
  <c r="AO384" i="18"/>
  <c r="AT385" i="18"/>
  <c r="AY385" i="18"/>
  <c r="AZ386" i="18"/>
  <c r="AM387" i="18"/>
  <c r="AF388" i="18"/>
  <c r="AG389" i="18"/>
  <c r="AT389" i="18"/>
  <c r="AY389" i="18"/>
  <c r="AZ390" i="18"/>
  <c r="AM391" i="18"/>
  <c r="AL392" i="18"/>
  <c r="AP392" i="18"/>
  <c r="AZ394" i="18"/>
  <c r="AU395" i="18"/>
  <c r="AY395" i="18"/>
  <c r="AJ398" i="18"/>
  <c r="AO398" i="18"/>
  <c r="AL400" i="18"/>
  <c r="AP400" i="18"/>
  <c r="AZ402" i="18"/>
  <c r="AU403" i="18"/>
  <c r="AY403" i="18"/>
  <c r="AM405" i="18"/>
  <c r="AT405" i="18"/>
  <c r="AY405" i="18"/>
  <c r="AZ406" i="18"/>
  <c r="AG407" i="18"/>
  <c r="AF408" i="18"/>
  <c r="AI409" i="18"/>
  <c r="AL412" i="18"/>
  <c r="AP412" i="18"/>
  <c r="AF414" i="18"/>
  <c r="AK414" i="18"/>
  <c r="AJ418" i="18"/>
  <c r="AO418" i="18"/>
  <c r="AU419" i="18"/>
  <c r="AY419" i="18"/>
  <c r="AJ422" i="18"/>
  <c r="AO422" i="18"/>
  <c r="AG423" i="18"/>
  <c r="AF424" i="18"/>
  <c r="AJ426" i="18"/>
  <c r="AO426" i="18"/>
  <c r="AF428" i="18"/>
  <c r="AK428" i="18"/>
  <c r="AL438" i="18"/>
  <c r="AP438" i="18"/>
  <c r="AG439" i="18"/>
  <c r="AT439" i="18"/>
  <c r="AY439" i="18"/>
  <c r="AZ440" i="18"/>
  <c r="AL442" i="18"/>
  <c r="AP442" i="18"/>
  <c r="AT443" i="18"/>
  <c r="AY443" i="18"/>
  <c r="AZ444" i="18"/>
  <c r="AM445" i="18"/>
  <c r="AF446" i="18"/>
  <c r="AM446" i="18"/>
  <c r="AK447" i="18"/>
  <c r="AU447" i="18"/>
  <c r="BA447" i="18"/>
  <c r="AJ448" i="18"/>
  <c r="AO448" i="18"/>
  <c r="AT448" i="18"/>
  <c r="AM449" i="18"/>
  <c r="AF450" i="18"/>
  <c r="AM450" i="18"/>
  <c r="AG451" i="18"/>
  <c r="AU451" i="18"/>
  <c r="BA451" i="18"/>
  <c r="AJ452" i="18"/>
  <c r="AO452" i="18"/>
  <c r="AT452" i="18"/>
  <c r="AO453" i="18"/>
  <c r="AU453" i="18"/>
  <c r="AY453" i="18"/>
  <c r="AH454" i="18"/>
  <c r="AF456" i="18"/>
  <c r="AK456" i="18"/>
  <c r="AU457" i="18"/>
  <c r="AY457" i="18"/>
  <c r="AF460" i="18"/>
  <c r="AK460" i="18"/>
  <c r="AL470" i="18"/>
  <c r="AP470" i="18"/>
  <c r="AG471" i="18"/>
  <c r="AT471" i="18"/>
  <c r="AY471" i="18"/>
  <c r="AZ472" i="18"/>
  <c r="AL474" i="18"/>
  <c r="AP474" i="18"/>
  <c r="AT475" i="18"/>
  <c r="AY475" i="18"/>
  <c r="AZ476" i="18"/>
  <c r="AM477" i="18"/>
  <c r="AF478" i="18"/>
  <c r="AM478" i="18"/>
  <c r="AK479" i="18"/>
  <c r="AU479" i="18"/>
  <c r="BA479" i="18"/>
  <c r="AJ480" i="18"/>
  <c r="AO480" i="18"/>
  <c r="AT480" i="18"/>
  <c r="AM481" i="18"/>
  <c r="AF482" i="18"/>
  <c r="AM482" i="18"/>
  <c r="AG483" i="18"/>
  <c r="AU483" i="18"/>
  <c r="BA483" i="18"/>
  <c r="AJ484" i="18"/>
  <c r="AO484" i="18"/>
  <c r="AT484" i="18"/>
  <c r="AO485" i="18"/>
  <c r="AU485" i="18"/>
  <c r="AY485" i="18"/>
  <c r="AH486" i="18"/>
  <c r="AF488" i="18"/>
  <c r="AK488" i="18"/>
  <c r="AP488" i="18"/>
  <c r="AO489" i="18"/>
  <c r="AU489" i="18"/>
  <c r="AY489" i="18"/>
  <c r="AH490" i="18"/>
  <c r="AK491" i="18"/>
  <c r="AF492" i="18"/>
  <c r="AK492" i="18"/>
  <c r="AL502" i="18"/>
  <c r="AP502" i="18"/>
  <c r="AG503" i="18"/>
  <c r="AT503" i="18"/>
  <c r="AY503" i="18"/>
  <c r="AZ504" i="18"/>
  <c r="AL506" i="18"/>
  <c r="AP506" i="18"/>
  <c r="AT507" i="18"/>
  <c r="AY507" i="18"/>
  <c r="AZ508" i="18"/>
  <c r="AM509" i="18"/>
  <c r="AF510" i="18"/>
  <c r="AM510" i="18"/>
  <c r="AK511" i="18"/>
  <c r="BA511" i="18"/>
  <c r="AJ512" i="18"/>
  <c r="AO512" i="18"/>
  <c r="AM513" i="18"/>
  <c r="AF514" i="18"/>
  <c r="AG515" i="18"/>
  <c r="AI516" i="18"/>
  <c r="AK516" i="18"/>
  <c r="AJ516" i="18"/>
  <c r="AZ516" i="18"/>
  <c r="AH525" i="18"/>
  <c r="AK525" i="18"/>
  <c r="AI525" i="18"/>
  <c r="AL526" i="18"/>
  <c r="AJ531" i="18"/>
  <c r="AK531" i="18"/>
  <c r="AG531" i="18"/>
  <c r="AZ531" i="18"/>
  <c r="BA531" i="18"/>
  <c r="AU531" i="18"/>
  <c r="AY531" i="18"/>
  <c r="AT531" i="18"/>
  <c r="AZ535" i="18"/>
  <c r="BA535" i="18"/>
  <c r="AU535" i="18"/>
  <c r="AY535" i="18"/>
  <c r="AT535" i="18"/>
  <c r="AL538" i="18"/>
  <c r="AZ543" i="18"/>
  <c r="AW543" i="18"/>
  <c r="BA543" i="18"/>
  <c r="AU543" i="18"/>
  <c r="AY553" i="18"/>
  <c r="AF556" i="18"/>
  <c r="BA557" i="18"/>
  <c r="AW557" i="18"/>
  <c r="AZ557" i="18"/>
  <c r="AV557" i="18"/>
  <c r="AI560" i="18"/>
  <c r="AH560" i="18"/>
  <c r="AG560" i="18"/>
  <c r="AM252" i="18"/>
  <c r="AK253" i="18"/>
  <c r="AU253" i="18"/>
  <c r="BA253" i="18"/>
  <c r="AJ254" i="18"/>
  <c r="AT254" i="18"/>
  <c r="AM256" i="18"/>
  <c r="AU257" i="18"/>
  <c r="BA257" i="18"/>
  <c r="AJ258" i="18"/>
  <c r="AT258" i="18"/>
  <c r="AO259" i="18"/>
  <c r="AH260" i="18"/>
  <c r="AN260" i="18"/>
  <c r="AK261" i="18"/>
  <c r="AU261" i="18"/>
  <c r="BA261" i="18"/>
  <c r="AJ262" i="18"/>
  <c r="AT262" i="18"/>
  <c r="AO263" i="18"/>
  <c r="AH264" i="18"/>
  <c r="AN264" i="18"/>
  <c r="AK265" i="18"/>
  <c r="AU265" i="18"/>
  <c r="BA265" i="18"/>
  <c r="AJ266" i="18"/>
  <c r="AT266" i="18"/>
  <c r="AO267" i="18"/>
  <c r="AH268" i="18"/>
  <c r="AN268" i="18"/>
  <c r="AW269" i="18"/>
  <c r="AP270" i="18"/>
  <c r="AV270" i="18"/>
  <c r="AO271" i="18"/>
  <c r="AH272" i="18"/>
  <c r="AN272" i="18"/>
  <c r="AK273" i="18"/>
  <c r="AW273" i="18"/>
  <c r="AP274" i="18"/>
  <c r="AV274" i="18"/>
  <c r="AQ275" i="18"/>
  <c r="AV275" i="18"/>
  <c r="AJ276" i="18"/>
  <c r="AW277" i="18"/>
  <c r="AP278" i="18"/>
  <c r="AV278" i="18"/>
  <c r="AQ279" i="18"/>
  <c r="AV279" i="18"/>
  <c r="AJ280" i="18"/>
  <c r="AW281" i="18"/>
  <c r="AP282" i="18"/>
  <c r="AV282" i="18"/>
  <c r="AQ283" i="18"/>
  <c r="AV283" i="18"/>
  <c r="AJ284" i="18"/>
  <c r="AW285" i="18"/>
  <c r="AT286" i="18"/>
  <c r="AJ288" i="18"/>
  <c r="AM290" i="18"/>
  <c r="AV290" i="18"/>
  <c r="AQ291" i="18"/>
  <c r="AW291" i="18"/>
  <c r="AP292" i="18"/>
  <c r="AM294" i="18"/>
  <c r="AV294" i="18"/>
  <c r="AO295" i="18"/>
  <c r="AU295" i="18"/>
  <c r="BA295" i="18"/>
  <c r="AJ296" i="18"/>
  <c r="AW297" i="18"/>
  <c r="AT298" i="18"/>
  <c r="AJ300" i="18"/>
  <c r="AM302" i="18"/>
  <c r="AV302" i="18"/>
  <c r="AQ303" i="18"/>
  <c r="AW303" i="18"/>
  <c r="AP304" i="18"/>
  <c r="AN306" i="18"/>
  <c r="AG308" i="18"/>
  <c r="AL308" i="18"/>
  <c r="AR308" i="18"/>
  <c r="AK309" i="18"/>
  <c r="AH310" i="18"/>
  <c r="AN310" i="18"/>
  <c r="AQ311" i="18"/>
  <c r="AW311" i="18"/>
  <c r="AM314" i="18"/>
  <c r="AV314" i="18"/>
  <c r="AQ315" i="18"/>
  <c r="AW315" i="18"/>
  <c r="AN318" i="18"/>
  <c r="AG320" i="18"/>
  <c r="AL320" i="18"/>
  <c r="AR320" i="18"/>
  <c r="AK321" i="18"/>
  <c r="AJ322" i="18"/>
  <c r="AH324" i="18"/>
  <c r="AV325" i="18"/>
  <c r="AJ326" i="18"/>
  <c r="AG328" i="18"/>
  <c r="AL328" i="18"/>
  <c r="AR328" i="18"/>
  <c r="AN330" i="18"/>
  <c r="AG332" i="18"/>
  <c r="AL332" i="18"/>
  <c r="AR332" i="18"/>
  <c r="AV333" i="18"/>
  <c r="AJ334" i="18"/>
  <c r="AH336" i="18"/>
  <c r="AW337" i="18"/>
  <c r="AT338" i="18"/>
  <c r="AJ340" i="18"/>
  <c r="AW341" i="18"/>
  <c r="AT342" i="18"/>
  <c r="AH344" i="18"/>
  <c r="AV345" i="18"/>
  <c r="AJ346" i="18"/>
  <c r="AH348" i="18"/>
  <c r="AW349" i="18"/>
  <c r="AT350" i="18"/>
  <c r="BA351" i="18"/>
  <c r="AJ352" i="18"/>
  <c r="AV354" i="18"/>
  <c r="AQ355" i="18"/>
  <c r="AW355" i="18"/>
  <c r="AM358" i="18"/>
  <c r="AV358" i="18"/>
  <c r="AO359" i="18"/>
  <c r="AU359" i="18"/>
  <c r="BA359" i="18"/>
  <c r="AJ360" i="18"/>
  <c r="AW361" i="18"/>
  <c r="AT362" i="18"/>
  <c r="AJ364" i="18"/>
  <c r="AM366" i="18"/>
  <c r="AV366" i="18"/>
  <c r="AQ367" i="18"/>
  <c r="AW367" i="18"/>
  <c r="AN370" i="18"/>
  <c r="AG372" i="18"/>
  <c r="AL372" i="18"/>
  <c r="AR372" i="18"/>
  <c r="AK373" i="18"/>
  <c r="AN374" i="18"/>
  <c r="AQ375" i="18"/>
  <c r="AW375" i="18"/>
  <c r="AP376" i="18"/>
  <c r="AM378" i="18"/>
  <c r="AV378" i="18"/>
  <c r="AQ379" i="18"/>
  <c r="AW379" i="18"/>
  <c r="AP380" i="18"/>
  <c r="AK381" i="18"/>
  <c r="AU381" i="18"/>
  <c r="BA381" i="18"/>
  <c r="AL382" i="18"/>
  <c r="AP382" i="18"/>
  <c r="AV382" i="18"/>
  <c r="AQ383" i="18"/>
  <c r="AW383" i="18"/>
  <c r="AM384" i="18"/>
  <c r="AR384" i="18"/>
  <c r="AK385" i="18"/>
  <c r="AW385" i="18"/>
  <c r="AV386" i="18"/>
  <c r="AQ387" i="18"/>
  <c r="AJ388" i="18"/>
  <c r="AW389" i="18"/>
  <c r="AP390" i="18"/>
  <c r="AV390" i="18"/>
  <c r="AQ391" i="18"/>
  <c r="AV391" i="18"/>
  <c r="AN392" i="18"/>
  <c r="AW395" i="18"/>
  <c r="AT396" i="18"/>
  <c r="AG398" i="18"/>
  <c r="AL398" i="18"/>
  <c r="AR398" i="18"/>
  <c r="AH400" i="18"/>
  <c r="AN400" i="18"/>
  <c r="AU401" i="18"/>
  <c r="BA401" i="18"/>
  <c r="AJ402" i="18"/>
  <c r="AW403" i="18"/>
  <c r="AT404" i="18"/>
  <c r="AW405" i="18"/>
  <c r="AP406" i="18"/>
  <c r="AV407" i="18"/>
  <c r="AJ408" i="18"/>
  <c r="AU409" i="18"/>
  <c r="BA409" i="18"/>
  <c r="AJ410" i="18"/>
  <c r="AH412" i="18"/>
  <c r="AN412" i="18"/>
  <c r="AH414" i="18"/>
  <c r="AM416" i="18"/>
  <c r="AG418" i="18"/>
  <c r="AL418" i="18"/>
  <c r="AR418" i="18"/>
  <c r="AW419" i="18"/>
  <c r="AT420" i="18"/>
  <c r="AG422" i="18"/>
  <c r="AL422" i="18"/>
  <c r="AR422" i="18"/>
  <c r="AV423" i="18"/>
  <c r="AJ424" i="18"/>
  <c r="AG426" i="18"/>
  <c r="AL426" i="18"/>
  <c r="AR426" i="18"/>
  <c r="AK427" i="18"/>
  <c r="AV427" i="18"/>
  <c r="AH428" i="18"/>
  <c r="AM430" i="18"/>
  <c r="AK431" i="18"/>
  <c r="AU431" i="18"/>
  <c r="BA431" i="18"/>
  <c r="AJ432" i="18"/>
  <c r="AT432" i="18"/>
  <c r="AM434" i="18"/>
  <c r="AU435" i="18"/>
  <c r="BA435" i="18"/>
  <c r="AJ436" i="18"/>
  <c r="AT436" i="18"/>
  <c r="AO437" i="18"/>
  <c r="AH438" i="18"/>
  <c r="AN438" i="18"/>
  <c r="AW439" i="18"/>
  <c r="AP440" i="18"/>
  <c r="AV440" i="18"/>
  <c r="AO441" i="18"/>
  <c r="AH442" i="18"/>
  <c r="AN442" i="18"/>
  <c r="AK443" i="18"/>
  <c r="AW443" i="18"/>
  <c r="AP444" i="18"/>
  <c r="AV444" i="18"/>
  <c r="AQ445" i="18"/>
  <c r="AJ446" i="18"/>
  <c r="AL448" i="18"/>
  <c r="AR448" i="18"/>
  <c r="AQ449" i="18"/>
  <c r="AJ450" i="18"/>
  <c r="AL452" i="18"/>
  <c r="AR452" i="18"/>
  <c r="AW453" i="18"/>
  <c r="AH456" i="18"/>
  <c r="AW457" i="18"/>
  <c r="AH460" i="18"/>
  <c r="AM462" i="18"/>
  <c r="AK463" i="18"/>
  <c r="AU463" i="18"/>
  <c r="BA463" i="18"/>
  <c r="AJ464" i="18"/>
  <c r="AT464" i="18"/>
  <c r="AM466" i="18"/>
  <c r="AU467" i="18"/>
  <c r="BA467" i="18"/>
  <c r="AJ468" i="18"/>
  <c r="AT468" i="18"/>
  <c r="AO469" i="18"/>
  <c r="AH470" i="18"/>
  <c r="AN470" i="18"/>
  <c r="AW471" i="18"/>
  <c r="AP472" i="18"/>
  <c r="AV472" i="18"/>
  <c r="AO473" i="18"/>
  <c r="AH474" i="18"/>
  <c r="AN474" i="18"/>
  <c r="AK475" i="18"/>
  <c r="AW475" i="18"/>
  <c r="AP476" i="18"/>
  <c r="AV476" i="18"/>
  <c r="AQ477" i="18"/>
  <c r="AJ478" i="18"/>
  <c r="AL480" i="18"/>
  <c r="AR480" i="18"/>
  <c r="AQ481" i="18"/>
  <c r="AJ482" i="18"/>
  <c r="AL484" i="18"/>
  <c r="AR484" i="18"/>
  <c r="AW485" i="18"/>
  <c r="AH488" i="18"/>
  <c r="AW489" i="18"/>
  <c r="AH492" i="18"/>
  <c r="AM494" i="18"/>
  <c r="AK495" i="18"/>
  <c r="AU495" i="18"/>
  <c r="BA495" i="18"/>
  <c r="AJ496" i="18"/>
  <c r="AT496" i="18"/>
  <c r="AM498" i="18"/>
  <c r="AU499" i="18"/>
  <c r="BA499" i="18"/>
  <c r="AJ500" i="18"/>
  <c r="AT500" i="18"/>
  <c r="AO501" i="18"/>
  <c r="AH502" i="18"/>
  <c r="AN502" i="18"/>
  <c r="AW503" i="18"/>
  <c r="AP504" i="18"/>
  <c r="AV504" i="18"/>
  <c r="AO505" i="18"/>
  <c r="AH506" i="18"/>
  <c r="AN506" i="18"/>
  <c r="AK507" i="18"/>
  <c r="AW507" i="18"/>
  <c r="AP508" i="18"/>
  <c r="AV508" i="18"/>
  <c r="AQ509" i="18"/>
  <c r="AV509" i="18"/>
  <c r="AJ510" i="18"/>
  <c r="AG512" i="18"/>
  <c r="AL512" i="18"/>
  <c r="AR512" i="18"/>
  <c r="AQ513" i="18"/>
  <c r="AV513" i="18"/>
  <c r="AJ514" i="18"/>
  <c r="AG516" i="18"/>
  <c r="AI524" i="18"/>
  <c r="AH524" i="18"/>
  <c r="AG524" i="18"/>
  <c r="AP528" i="18"/>
  <c r="AO528" i="18"/>
  <c r="AN528" i="18"/>
  <c r="AQ530" i="18"/>
  <c r="AM530" i="18"/>
  <c r="AP530" i="18"/>
  <c r="AL530" i="18"/>
  <c r="AP537" i="18"/>
  <c r="AO537" i="18"/>
  <c r="AM537" i="18"/>
  <c r="AK538" i="18"/>
  <c r="AH538" i="18"/>
  <c r="AF538" i="18"/>
  <c r="AY540" i="18"/>
  <c r="AV540" i="18"/>
  <c r="AT540" i="18"/>
  <c r="AR542" i="18"/>
  <c r="AN542" i="18"/>
  <c r="AQ542" i="18"/>
  <c r="AM542" i="18"/>
  <c r="AY544" i="18"/>
  <c r="AV544" i="18"/>
  <c r="AT544" i="18"/>
  <c r="AP545" i="18"/>
  <c r="AQ545" i="18"/>
  <c r="AO545" i="18"/>
  <c r="AK546" i="18"/>
  <c r="AJ546" i="18"/>
  <c r="AH546" i="18"/>
  <c r="AQ548" i="18"/>
  <c r="AR548" i="18"/>
  <c r="AL548" i="18"/>
  <c r="AP548" i="18"/>
  <c r="AZ549" i="18"/>
  <c r="AV549" i="18"/>
  <c r="AY549" i="18"/>
  <c r="AU549" i="18"/>
  <c r="AQ552" i="18"/>
  <c r="AR552" i="18"/>
  <c r="AL552" i="18"/>
  <c r="AP552" i="18"/>
  <c r="AT557" i="18"/>
  <c r="AJ324" i="18"/>
  <c r="AJ336" i="18"/>
  <c r="AJ344" i="18"/>
  <c r="AJ348" i="18"/>
  <c r="AJ414" i="18"/>
  <c r="AJ428" i="18"/>
  <c r="AJ456" i="18"/>
  <c r="AJ460" i="18"/>
  <c r="AJ488" i="18"/>
  <c r="AJ492" i="18"/>
  <c r="AY516" i="18"/>
  <c r="AV516" i="18"/>
  <c r="AR526" i="18"/>
  <c r="AN526" i="18"/>
  <c r="AQ526" i="18"/>
  <c r="AM526" i="18"/>
  <c r="AY532" i="18"/>
  <c r="AT532" i="18"/>
  <c r="AZ532" i="18"/>
  <c r="AY536" i="18"/>
  <c r="AT536" i="18"/>
  <c r="AZ536" i="18"/>
  <c r="AR538" i="18"/>
  <c r="AN538" i="18"/>
  <c r="AQ538" i="18"/>
  <c r="AM538" i="18"/>
  <c r="AP541" i="18"/>
  <c r="AO541" i="18"/>
  <c r="AM541" i="18"/>
  <c r="AP549" i="18"/>
  <c r="AQ549" i="18"/>
  <c r="AO549" i="18"/>
  <c r="AK550" i="18"/>
  <c r="AJ550" i="18"/>
  <c r="AH550" i="18"/>
  <c r="BA553" i="18"/>
  <c r="AW553" i="18"/>
  <c r="AZ553" i="18"/>
  <c r="AV553" i="18"/>
  <c r="AI556" i="18"/>
  <c r="AH556" i="18"/>
  <c r="AG556" i="18"/>
  <c r="AQ517" i="18"/>
  <c r="AJ518" i="18"/>
  <c r="AL520" i="18"/>
  <c r="AR520" i="18"/>
  <c r="AQ521" i="18"/>
  <c r="AJ522" i="18"/>
  <c r="AH528" i="18"/>
  <c r="AT528" i="18"/>
  <c r="AW533" i="18"/>
  <c r="AJ540" i="18"/>
  <c r="AJ544" i="18"/>
  <c r="AN546" i="18"/>
  <c r="AN550" i="18"/>
  <c r="AL562" i="18"/>
  <c r="AP562" i="18"/>
  <c r="AG563" i="18"/>
  <c r="AT563" i="18"/>
  <c r="AY563" i="18"/>
  <c r="AZ564" i="18"/>
  <c r="AL566" i="18"/>
  <c r="AP566" i="18"/>
  <c r="AT567" i="18"/>
  <c r="AY567" i="18"/>
  <c r="AZ568" i="18"/>
  <c r="AM569" i="18"/>
  <c r="AF570" i="18"/>
  <c r="AM570" i="18"/>
  <c r="AQ570" i="18"/>
  <c r="AK571" i="18"/>
  <c r="AU571" i="18"/>
  <c r="BA571" i="18"/>
  <c r="AJ572" i="18"/>
  <c r="AO572" i="18"/>
  <c r="AT572" i="18"/>
  <c r="AM573" i="18"/>
  <c r="AF574" i="18"/>
  <c r="AM574" i="18"/>
  <c r="AQ574" i="18"/>
  <c r="AG575" i="18"/>
  <c r="AU575" i="18"/>
  <c r="BA575" i="18"/>
  <c r="AJ576" i="18"/>
  <c r="AO576" i="18"/>
  <c r="AT576" i="18"/>
  <c r="AO577" i="18"/>
  <c r="AU577" i="18"/>
  <c r="AY577" i="18"/>
  <c r="AH578" i="18"/>
  <c r="AN578" i="18"/>
  <c r="AW579" i="18"/>
  <c r="AF580" i="18"/>
  <c r="AK580" i="18"/>
  <c r="AP580" i="18"/>
  <c r="AV580" i="18"/>
  <c r="AO581" i="18"/>
  <c r="AU581" i="18"/>
  <c r="AY581" i="18"/>
  <c r="AH582" i="18"/>
  <c r="AN582" i="18"/>
  <c r="AK583" i="18"/>
  <c r="AW583" i="18"/>
  <c r="AF584" i="18"/>
  <c r="AK584" i="18"/>
  <c r="AP584" i="18"/>
  <c r="AV584" i="18"/>
  <c r="AQ585" i="18"/>
  <c r="AV585" i="18"/>
  <c r="AZ585" i="18"/>
  <c r="AJ586" i="18"/>
  <c r="AG588" i="18"/>
  <c r="AL588" i="18"/>
  <c r="AR588" i="18"/>
  <c r="AQ589" i="18"/>
  <c r="AW589" i="18"/>
  <c r="AF590" i="18"/>
  <c r="AV591" i="18"/>
  <c r="AZ591" i="18"/>
  <c r="AJ592" i="18"/>
  <c r="AZ592" i="18"/>
  <c r="AG594" i="18"/>
  <c r="AL594" i="18"/>
  <c r="AR594" i="18"/>
  <c r="AK595" i="18"/>
  <c r="AV595" i="18"/>
  <c r="AZ595" i="18"/>
  <c r="AZ596" i="18"/>
  <c r="AM597" i="18"/>
  <c r="AT597" i="18"/>
  <c r="AY597" i="18"/>
  <c r="AH598" i="18"/>
  <c r="AW599" i="18"/>
  <c r="AL600" i="18"/>
  <c r="AP600" i="18"/>
  <c r="AT600" i="18"/>
  <c r="AM601" i="18"/>
  <c r="AT601" i="18"/>
  <c r="AY601" i="18"/>
  <c r="AL604" i="18"/>
  <c r="AP604" i="18"/>
  <c r="AT604" i="18"/>
  <c r="AO605" i="18"/>
  <c r="AU605" i="18"/>
  <c r="BA605" i="18"/>
  <c r="AJ606" i="18"/>
  <c r="AO606" i="18"/>
  <c r="AG607" i="18"/>
  <c r="AF608" i="18"/>
  <c r="AM608" i="18"/>
  <c r="AQ608" i="18"/>
  <c r="AO609" i="18"/>
  <c r="AU609" i="18"/>
  <c r="BA609" i="18"/>
  <c r="AJ610" i="18"/>
  <c r="AO610" i="18"/>
  <c r="AF612" i="18"/>
  <c r="AM612" i="18"/>
  <c r="AQ612" i="18"/>
  <c r="AQ613" i="18"/>
  <c r="AF614" i="18"/>
  <c r="AK614" i="18"/>
  <c r="AP614" i="18"/>
  <c r="AJ615" i="18"/>
  <c r="AK615" i="18"/>
  <c r="AT615" i="18"/>
  <c r="AZ615" i="18"/>
  <c r="AL616" i="18"/>
  <c r="AT617" i="18"/>
  <c r="BA617" i="18"/>
  <c r="AI618" i="18"/>
  <c r="AK618" i="18"/>
  <c r="AF618" i="18"/>
  <c r="AQ618" i="18"/>
  <c r="AP618" i="18"/>
  <c r="AT619" i="18"/>
  <c r="AZ619" i="18"/>
  <c r="AL620" i="18"/>
  <c r="AZ623" i="18"/>
  <c r="AV623" i="18"/>
  <c r="AI626" i="18"/>
  <c r="AG626" i="18"/>
  <c r="AK626" i="18"/>
  <c r="AQ626" i="18"/>
  <c r="AR626" i="18"/>
  <c r="AL626" i="18"/>
  <c r="AF628" i="18"/>
  <c r="AY628" i="18"/>
  <c r="AZ628" i="18"/>
  <c r="AO629" i="18"/>
  <c r="AG630" i="18"/>
  <c r="AT631" i="18"/>
  <c r="AY631" i="18"/>
  <c r="AQ632" i="18"/>
  <c r="AY632" i="18"/>
  <c r="AT632" i="18"/>
  <c r="AO633" i="18"/>
  <c r="AG634" i="18"/>
  <c r="BA635" i="18"/>
  <c r="AW635" i="18"/>
  <c r="AO636" i="18"/>
  <c r="AM637" i="18"/>
  <c r="AN638" i="18"/>
  <c r="AP640" i="18"/>
  <c r="AY640" i="18"/>
  <c r="AV640" i="18"/>
  <c r="AP641" i="18"/>
  <c r="AO641" i="18"/>
  <c r="AY641" i="18"/>
  <c r="AH644" i="18"/>
  <c r="AO644" i="18"/>
  <c r="AZ645" i="18"/>
  <c r="BA645" i="18"/>
  <c r="AU645" i="18"/>
  <c r="AP646" i="18"/>
  <c r="AT649" i="18"/>
  <c r="AQ650" i="18"/>
  <c r="AO650" i="18"/>
  <c r="AJ651" i="18"/>
  <c r="AG651" i="18"/>
  <c r="AV651" i="18"/>
  <c r="BA651" i="18"/>
  <c r="AI652" i="18"/>
  <c r="AH652" i="18"/>
  <c r="AR652" i="18"/>
  <c r="AN652" i="18"/>
  <c r="AI654" i="18"/>
  <c r="AG654" i="18"/>
  <c r="AK654" i="18"/>
  <c r="AF654" i="18"/>
  <c r="BA655" i="18"/>
  <c r="AW655" i="18"/>
  <c r="AZ655" i="18"/>
  <c r="AV655" i="18"/>
  <c r="AY656" i="18"/>
  <c r="AT656" i="18"/>
  <c r="AZ656" i="18"/>
  <c r="AI658" i="18"/>
  <c r="AH658" i="18"/>
  <c r="AG658" i="18"/>
  <c r="AJ659" i="18"/>
  <c r="AK659" i="18"/>
  <c r="BA663" i="18"/>
  <c r="AW663" i="18"/>
  <c r="AZ663" i="18"/>
  <c r="AV663" i="18"/>
  <c r="AY664" i="18"/>
  <c r="AT664" i="18"/>
  <c r="AZ664" i="18"/>
  <c r="AL666" i="18"/>
  <c r="AH669" i="18"/>
  <c r="AK669" i="18"/>
  <c r="AI669" i="18"/>
  <c r="AO670" i="18"/>
  <c r="AN672" i="18"/>
  <c r="AT673" i="18"/>
  <c r="BA677" i="18"/>
  <c r="AW677" i="18"/>
  <c r="AZ677" i="18"/>
  <c r="AV677" i="18"/>
  <c r="AY678" i="18"/>
  <c r="AT678" i="18"/>
  <c r="AZ678" i="18"/>
  <c r="AO682" i="18"/>
  <c r="AP683" i="18"/>
  <c r="AO683" i="18"/>
  <c r="AM683" i="18"/>
  <c r="AN686" i="18"/>
  <c r="AY686" i="18"/>
  <c r="AV686" i="18"/>
  <c r="AT686" i="18"/>
  <c r="AP687" i="18"/>
  <c r="AQ687" i="18"/>
  <c r="AO687" i="18"/>
  <c r="AR690" i="18"/>
  <c r="AN690" i="18"/>
  <c r="AQ690" i="18"/>
  <c r="AM690" i="18"/>
  <c r="AN692" i="18"/>
  <c r="AL694" i="18"/>
  <c r="AH696" i="18"/>
  <c r="AQ696" i="18"/>
  <c r="AR696" i="18"/>
  <c r="AL696" i="18"/>
  <c r="AP696" i="18"/>
  <c r="AO700" i="18"/>
  <c r="AZ701" i="18"/>
  <c r="AW701" i="18"/>
  <c r="BA701" i="18"/>
  <c r="AU701" i="18"/>
  <c r="AL702" i="18"/>
  <c r="AY702" i="18"/>
  <c r="AV702" i="18"/>
  <c r="AT702" i="18"/>
  <c r="AP703" i="18"/>
  <c r="AQ703" i="18"/>
  <c r="AO703" i="18"/>
  <c r="BA703" i="18"/>
  <c r="AK704" i="18"/>
  <c r="AJ704" i="18"/>
  <c r="AH704" i="18"/>
  <c r="AP707" i="18"/>
  <c r="AQ707" i="18"/>
  <c r="AO707" i="18"/>
  <c r="BA707" i="18"/>
  <c r="AK708" i="18"/>
  <c r="AJ708" i="18"/>
  <c r="AH708" i="18"/>
  <c r="AJ709" i="18"/>
  <c r="AK709" i="18"/>
  <c r="AI710" i="18"/>
  <c r="AG710" i="18"/>
  <c r="AK710" i="18"/>
  <c r="AF710" i="18"/>
  <c r="AT711" i="18"/>
  <c r="AJ714" i="18"/>
  <c r="AQ742" i="18"/>
  <c r="AR742" i="18"/>
  <c r="AL742" i="18"/>
  <c r="AP742" i="18"/>
  <c r="AO742" i="18"/>
  <c r="AI750" i="18"/>
  <c r="AH750" i="18"/>
  <c r="AG750" i="18"/>
  <c r="AK750" i="18"/>
  <c r="AF750" i="18"/>
  <c r="AR760" i="18"/>
  <c r="AN760" i="18"/>
  <c r="AQ760" i="18"/>
  <c r="AM760" i="18"/>
  <c r="AP760" i="18"/>
  <c r="AL760" i="18"/>
  <c r="AZ761" i="18"/>
  <c r="AW761" i="18"/>
  <c r="BA761" i="18"/>
  <c r="AU761" i="18"/>
  <c r="AY761" i="18"/>
  <c r="AT761" i="18"/>
  <c r="AQ772" i="18"/>
  <c r="AR772" i="18"/>
  <c r="AL772" i="18"/>
  <c r="AP772" i="18"/>
  <c r="AO772" i="18"/>
  <c r="AQ773" i="18"/>
  <c r="AO773" i="18"/>
  <c r="AI774" i="18"/>
  <c r="AJ774" i="18"/>
  <c r="AH774" i="18"/>
  <c r="AF774" i="18"/>
  <c r="AQ780" i="18"/>
  <c r="AR780" i="18"/>
  <c r="AL780" i="18"/>
  <c r="AP780" i="18"/>
  <c r="AO780" i="18"/>
  <c r="AQ781" i="18"/>
  <c r="AO781" i="18"/>
  <c r="AI782" i="18"/>
  <c r="AJ782" i="18"/>
  <c r="AH782" i="18"/>
  <c r="AF782" i="18"/>
  <c r="AJ785" i="18"/>
  <c r="AK785" i="18"/>
  <c r="AG785" i="18"/>
  <c r="BA793" i="18"/>
  <c r="AW793" i="18"/>
  <c r="AZ793" i="18"/>
  <c r="AV793" i="18"/>
  <c r="AY793" i="18"/>
  <c r="AU793" i="18"/>
  <c r="AJ797" i="18"/>
  <c r="AK797" i="18"/>
  <c r="AG797" i="18"/>
  <c r="AY802" i="18"/>
  <c r="AV802" i="18"/>
  <c r="AT802" i="18"/>
  <c r="AZ802" i="18"/>
  <c r="AZ807" i="18"/>
  <c r="AW807" i="18"/>
  <c r="BA807" i="18"/>
  <c r="AU807" i="18"/>
  <c r="AY807" i="18"/>
  <c r="AT807" i="18"/>
  <c r="AP811" i="18"/>
  <c r="AQ811" i="18"/>
  <c r="AO811" i="18"/>
  <c r="AM811" i="18"/>
  <c r="AR818" i="18"/>
  <c r="AN818" i="18"/>
  <c r="AQ818" i="18"/>
  <c r="AM818" i="18"/>
  <c r="AP818" i="18"/>
  <c r="AL818" i="18"/>
  <c r="AZ829" i="18"/>
  <c r="AW829" i="18"/>
  <c r="BA829" i="18"/>
  <c r="AU829" i="18"/>
  <c r="AY829" i="18"/>
  <c r="AT829" i="18"/>
  <c r="BA831" i="18"/>
  <c r="AW831" i="18"/>
  <c r="AZ831" i="18"/>
  <c r="AV831" i="18"/>
  <c r="AY831" i="18"/>
  <c r="AU831" i="18"/>
  <c r="AQ833" i="18"/>
  <c r="AO833" i="18"/>
  <c r="AI837" i="18"/>
  <c r="AK837" i="18"/>
  <c r="AG837" i="18"/>
  <c r="AR848" i="18"/>
  <c r="AN848" i="18"/>
  <c r="AQ848" i="18"/>
  <c r="AM848" i="18"/>
  <c r="AP848" i="18"/>
  <c r="AL848" i="18"/>
  <c r="AZ849" i="18"/>
  <c r="AW849" i="18"/>
  <c r="BA849" i="18"/>
  <c r="AU849" i="18"/>
  <c r="AY849" i="18"/>
  <c r="AT849" i="18"/>
  <c r="BA855" i="18"/>
  <c r="AW855" i="18"/>
  <c r="AY855" i="18"/>
  <c r="AU855" i="18"/>
  <c r="AV855" i="18"/>
  <c r="AT855" i="18"/>
  <c r="AZ855" i="18"/>
  <c r="AJ869" i="18"/>
  <c r="AG869" i="18"/>
  <c r="AK869" i="18"/>
  <c r="AU525" i="18"/>
  <c r="AJ528" i="18"/>
  <c r="AM529" i="18"/>
  <c r="AF530" i="18"/>
  <c r="AJ532" i="18"/>
  <c r="AO532" i="18"/>
  <c r="AG535" i="18"/>
  <c r="AJ536" i="18"/>
  <c r="AO536" i="18"/>
  <c r="AK540" i="18"/>
  <c r="AU541" i="18"/>
  <c r="AL554" i="18"/>
  <c r="AG555" i="18"/>
  <c r="AT555" i="18"/>
  <c r="AY555" i="18"/>
  <c r="AZ556" i="18"/>
  <c r="AL558" i="18"/>
  <c r="AT559" i="18"/>
  <c r="AY559" i="18"/>
  <c r="AZ560" i="18"/>
  <c r="AM561" i="18"/>
  <c r="AF562" i="18"/>
  <c r="AM562" i="18"/>
  <c r="AK563" i="18"/>
  <c r="AU563" i="18"/>
  <c r="BA563" i="18"/>
  <c r="AJ564" i="18"/>
  <c r="AO564" i="18"/>
  <c r="AT564" i="18"/>
  <c r="AM565" i="18"/>
  <c r="AF566" i="18"/>
  <c r="AM566" i="18"/>
  <c r="AG567" i="18"/>
  <c r="AU567" i="18"/>
  <c r="BA567" i="18"/>
  <c r="AJ568" i="18"/>
  <c r="AO568" i="18"/>
  <c r="AT568" i="18"/>
  <c r="AO569" i="18"/>
  <c r="AU569" i="18"/>
  <c r="AH570" i="18"/>
  <c r="AN570" i="18"/>
  <c r="AR570" i="18"/>
  <c r="AW571" i="18"/>
  <c r="AF572" i="18"/>
  <c r="AK572" i="18"/>
  <c r="AP572" i="18"/>
  <c r="AV572" i="18"/>
  <c r="AO573" i="18"/>
  <c r="AU573" i="18"/>
  <c r="AH574" i="18"/>
  <c r="AN574" i="18"/>
  <c r="AR574" i="18"/>
  <c r="AK575" i="18"/>
  <c r="AW575" i="18"/>
  <c r="AP576" i="18"/>
  <c r="AV576" i="18"/>
  <c r="AQ577" i="18"/>
  <c r="AV577" i="18"/>
  <c r="AJ578" i="18"/>
  <c r="AG580" i="18"/>
  <c r="AL580" i="18"/>
  <c r="AR580" i="18"/>
  <c r="AQ581" i="18"/>
  <c r="AV581" i="18"/>
  <c r="AJ582" i="18"/>
  <c r="AG584" i="18"/>
  <c r="AL584" i="18"/>
  <c r="AR584" i="18"/>
  <c r="AW585" i="18"/>
  <c r="BA585" i="18"/>
  <c r="AH588" i="18"/>
  <c r="AG590" i="18"/>
  <c r="AW591" i="18"/>
  <c r="BA591" i="18"/>
  <c r="AT592" i="18"/>
  <c r="AH594" i="18"/>
  <c r="AW595" i="18"/>
  <c r="BA595" i="18"/>
  <c r="AL596" i="18"/>
  <c r="AT596" i="18"/>
  <c r="AO597" i="18"/>
  <c r="AU597" i="18"/>
  <c r="BA597" i="18"/>
  <c r="AJ598" i="18"/>
  <c r="AG599" i="18"/>
  <c r="AM600" i="18"/>
  <c r="AV600" i="18"/>
  <c r="AO601" i="18"/>
  <c r="AU601" i="18"/>
  <c r="BA601" i="18"/>
  <c r="AJ602" i="18"/>
  <c r="AO602" i="18"/>
  <c r="AF604" i="18"/>
  <c r="AM604" i="18"/>
  <c r="AV604" i="18"/>
  <c r="AQ605" i="18"/>
  <c r="AW605" i="18"/>
  <c r="AF606" i="18"/>
  <c r="AK606" i="18"/>
  <c r="AP606" i="18"/>
  <c r="AK607" i="18"/>
  <c r="AH608" i="18"/>
  <c r="AN608" i="18"/>
  <c r="AR608" i="18"/>
  <c r="AQ609" i="18"/>
  <c r="AW609" i="18"/>
  <c r="AK610" i="18"/>
  <c r="AP610" i="18"/>
  <c r="AH612" i="18"/>
  <c r="AN612" i="18"/>
  <c r="AR612" i="18"/>
  <c r="AG614" i="18"/>
  <c r="AL614" i="18"/>
  <c r="AR614" i="18"/>
  <c r="AV615" i="18"/>
  <c r="AI616" i="18"/>
  <c r="AH616" i="18"/>
  <c r="AR616" i="18"/>
  <c r="AN616" i="18"/>
  <c r="AJ619" i="18"/>
  <c r="AG619" i="18"/>
  <c r="AV619" i="18"/>
  <c r="AI620" i="18"/>
  <c r="AH620" i="18"/>
  <c r="AR620" i="18"/>
  <c r="AN620" i="18"/>
  <c r="AI622" i="18"/>
  <c r="AG622" i="18"/>
  <c r="AK622" i="18"/>
  <c r="AQ622" i="18"/>
  <c r="AR622" i="18"/>
  <c r="AL622" i="18"/>
  <c r="AT623" i="18"/>
  <c r="AY623" i="18"/>
  <c r="AT624" i="18"/>
  <c r="AF626" i="18"/>
  <c r="AZ627" i="18"/>
  <c r="AV627" i="18"/>
  <c r="AZ629" i="18"/>
  <c r="AY629" i="18"/>
  <c r="AT629" i="18"/>
  <c r="AU631" i="18"/>
  <c r="AM632" i="18"/>
  <c r="AZ633" i="18"/>
  <c r="AY633" i="18"/>
  <c r="AT633" i="18"/>
  <c r="AY636" i="18"/>
  <c r="AT636" i="18"/>
  <c r="AZ637" i="18"/>
  <c r="BA637" i="18"/>
  <c r="AU637" i="18"/>
  <c r="AL640" i="18"/>
  <c r="AQ642" i="18"/>
  <c r="AO642" i="18"/>
  <c r="AY644" i="18"/>
  <c r="AV644" i="18"/>
  <c r="AP645" i="18"/>
  <c r="AO645" i="18"/>
  <c r="AY645" i="18"/>
  <c r="AI648" i="18"/>
  <c r="AF648" i="18"/>
  <c r="AQ648" i="18"/>
  <c r="AM648" i="18"/>
  <c r="AN650" i="18"/>
  <c r="AK651" i="18"/>
  <c r="AF652" i="18"/>
  <c r="AO652" i="18"/>
  <c r="AQ654" i="18"/>
  <c r="AR654" i="18"/>
  <c r="AL654" i="18"/>
  <c r="AP654" i="18"/>
  <c r="AF658" i="18"/>
  <c r="AG659" i="18"/>
  <c r="BA659" i="18"/>
  <c r="AW659" i="18"/>
  <c r="AZ659" i="18"/>
  <c r="AV659" i="18"/>
  <c r="AY660" i="18"/>
  <c r="AT660" i="18"/>
  <c r="AZ660" i="18"/>
  <c r="AI662" i="18"/>
  <c r="AH662" i="18"/>
  <c r="AG662" i="18"/>
  <c r="AY663" i="18"/>
  <c r="BA665" i="18"/>
  <c r="AW665" i="18"/>
  <c r="AZ665" i="18"/>
  <c r="AV665" i="18"/>
  <c r="AI668" i="18"/>
  <c r="AH668" i="18"/>
  <c r="AG668" i="18"/>
  <c r="AR668" i="18"/>
  <c r="AP668" i="18"/>
  <c r="AN668" i="18"/>
  <c r="AF669" i="18"/>
  <c r="AO671" i="18"/>
  <c r="AQ671" i="18"/>
  <c r="AM671" i="18"/>
  <c r="AO675" i="18"/>
  <c r="AM675" i="18"/>
  <c r="AT676" i="18"/>
  <c r="AV676" i="18"/>
  <c r="AY677" i="18"/>
  <c r="AZ679" i="18"/>
  <c r="BA679" i="18"/>
  <c r="AU679" i="18"/>
  <c r="AY679" i="18"/>
  <c r="AT679" i="18"/>
  <c r="AQ688" i="18"/>
  <c r="AP688" i="18"/>
  <c r="AO688" i="18"/>
  <c r="AP691" i="18"/>
  <c r="AQ691" i="18"/>
  <c r="AO691" i="18"/>
  <c r="AQ698" i="18"/>
  <c r="AP698" i="18"/>
  <c r="AO698" i="18"/>
  <c r="AK700" i="18"/>
  <c r="AH700" i="18"/>
  <c r="AF700" i="18"/>
  <c r="AJ701" i="18"/>
  <c r="AK701" i="18"/>
  <c r="AG701" i="18"/>
  <c r="AY701" i="18"/>
  <c r="AN706" i="18"/>
  <c r="AG709" i="18"/>
  <c r="AQ710" i="18"/>
  <c r="AR710" i="18"/>
  <c r="AL710" i="18"/>
  <c r="AP710" i="18"/>
  <c r="AJ729" i="18"/>
  <c r="AK729" i="18"/>
  <c r="AG729" i="18"/>
  <c r="AY734" i="18"/>
  <c r="AV734" i="18"/>
  <c r="AT734" i="18"/>
  <c r="AZ734" i="18"/>
  <c r="AQ738" i="18"/>
  <c r="AR738" i="18"/>
  <c r="AL738" i="18"/>
  <c r="AP738" i="18"/>
  <c r="AO738" i="18"/>
  <c r="AI746" i="18"/>
  <c r="AH746" i="18"/>
  <c r="AG746" i="18"/>
  <c r="AK746" i="18"/>
  <c r="AF746" i="18"/>
  <c r="AI767" i="18"/>
  <c r="AH767" i="18"/>
  <c r="AG767" i="18"/>
  <c r="AI786" i="18"/>
  <c r="AJ786" i="18"/>
  <c r="AH786" i="18"/>
  <c r="AF786" i="18"/>
  <c r="AY806" i="18"/>
  <c r="AV806" i="18"/>
  <c r="AT806" i="18"/>
  <c r="AZ806" i="18"/>
  <c r="AZ811" i="18"/>
  <c r="AW811" i="18"/>
  <c r="BA811" i="18"/>
  <c r="AU811" i="18"/>
  <c r="AY811" i="18"/>
  <c r="AT811" i="18"/>
  <c r="AP823" i="18"/>
  <c r="AQ823" i="18"/>
  <c r="AO823" i="18"/>
  <c r="AM823" i="18"/>
  <c r="AT828" i="18"/>
  <c r="AV828" i="18"/>
  <c r="AZ828" i="18"/>
  <c r="AZ833" i="18"/>
  <c r="AW833" i="18"/>
  <c r="BA833" i="18"/>
  <c r="AU833" i="18"/>
  <c r="AY833" i="18"/>
  <c r="AT833" i="18"/>
  <c r="BA835" i="18"/>
  <c r="AW835" i="18"/>
  <c r="AZ835" i="18"/>
  <c r="AV835" i="18"/>
  <c r="AY835" i="18"/>
  <c r="AU835" i="18"/>
  <c r="AQ837" i="18"/>
  <c r="AO837" i="18"/>
  <c r="AP867" i="18"/>
  <c r="AM867" i="18"/>
  <c r="AQ867" i="18"/>
  <c r="AO867" i="18"/>
  <c r="AK868" i="18"/>
  <c r="AF868" i="18"/>
  <c r="AJ868" i="18"/>
  <c r="AH868" i="18"/>
  <c r="AZ894" i="18"/>
  <c r="AV894" i="18"/>
  <c r="AY894" i="18"/>
  <c r="AU894" i="18"/>
  <c r="BA894" i="18"/>
  <c r="AW894" i="18"/>
  <c r="AT894" i="18"/>
  <c r="AZ895" i="18"/>
  <c r="AV895" i="18"/>
  <c r="AI899" i="18"/>
  <c r="AH899" i="18"/>
  <c r="AF899" i="18"/>
  <c r="AJ899" i="18"/>
  <c r="AJ588" i="18"/>
  <c r="AJ594" i="18"/>
  <c r="AZ617" i="18"/>
  <c r="AW617" i="18"/>
  <c r="AI624" i="18"/>
  <c r="AJ624" i="18"/>
  <c r="AP629" i="18"/>
  <c r="AM629" i="18"/>
  <c r="AI630" i="18"/>
  <c r="AH630" i="18"/>
  <c r="AK630" i="18"/>
  <c r="AP632" i="18"/>
  <c r="AL632" i="18"/>
  <c r="AP633" i="18"/>
  <c r="AM633" i="18"/>
  <c r="AI634" i="18"/>
  <c r="AH634" i="18"/>
  <c r="AK634" i="18"/>
  <c r="AP637" i="18"/>
  <c r="AO637" i="18"/>
  <c r="AI640" i="18"/>
  <c r="AF640" i="18"/>
  <c r="AQ640" i="18"/>
  <c r="AM640" i="18"/>
  <c r="AQ646" i="18"/>
  <c r="AO646" i="18"/>
  <c r="AJ647" i="18"/>
  <c r="AG647" i="18"/>
  <c r="AZ649" i="18"/>
  <c r="BA649" i="18"/>
  <c r="AU649" i="18"/>
  <c r="AY651" i="18"/>
  <c r="AU651" i="18"/>
  <c r="AQ670" i="18"/>
  <c r="AM670" i="18"/>
  <c r="AP670" i="18"/>
  <c r="AL670" i="18"/>
  <c r="AQ672" i="18"/>
  <c r="AP672" i="18"/>
  <c r="AO672" i="18"/>
  <c r="BA673" i="18"/>
  <c r="AW673" i="18"/>
  <c r="AZ673" i="18"/>
  <c r="AV673" i="18"/>
  <c r="AQ682" i="18"/>
  <c r="AM682" i="18"/>
  <c r="AP682" i="18"/>
  <c r="AL682" i="18"/>
  <c r="AZ683" i="18"/>
  <c r="BA683" i="18"/>
  <c r="AU683" i="18"/>
  <c r="AY683" i="18"/>
  <c r="AT683" i="18"/>
  <c r="AZ687" i="18"/>
  <c r="AW687" i="18"/>
  <c r="BA687" i="18"/>
  <c r="AU687" i="18"/>
  <c r="AQ692" i="18"/>
  <c r="AP692" i="18"/>
  <c r="AO692" i="18"/>
  <c r="AI694" i="18"/>
  <c r="AH694" i="18"/>
  <c r="AF694" i="18"/>
  <c r="AJ697" i="18"/>
  <c r="AK697" i="18"/>
  <c r="AZ697" i="18"/>
  <c r="AW697" i="18"/>
  <c r="BA697" i="18"/>
  <c r="AU697" i="18"/>
  <c r="AY698" i="18"/>
  <c r="AV698" i="18"/>
  <c r="AT698" i="18"/>
  <c r="AR700" i="18"/>
  <c r="AN700" i="18"/>
  <c r="AQ700" i="18"/>
  <c r="AM700" i="18"/>
  <c r="AI706" i="18"/>
  <c r="AG706" i="18"/>
  <c r="AK706" i="18"/>
  <c r="AF706" i="18"/>
  <c r="BA711" i="18"/>
  <c r="AW711" i="18"/>
  <c r="AZ711" i="18"/>
  <c r="AV711" i="18"/>
  <c r="AI714" i="18"/>
  <c r="AH714" i="18"/>
  <c r="AG714" i="18"/>
  <c r="BA715" i="18"/>
  <c r="AW715" i="18"/>
  <c r="AZ715" i="18"/>
  <c r="AV715" i="18"/>
  <c r="AY715" i="18"/>
  <c r="AU715" i="18"/>
  <c r="AY730" i="18"/>
  <c r="AV730" i="18"/>
  <c r="AT730" i="18"/>
  <c r="AZ730" i="18"/>
  <c r="AR732" i="18"/>
  <c r="AN732" i="18"/>
  <c r="AQ732" i="18"/>
  <c r="AM732" i="18"/>
  <c r="AP732" i="18"/>
  <c r="AL732" i="18"/>
  <c r="AZ733" i="18"/>
  <c r="AW733" i="18"/>
  <c r="BA733" i="18"/>
  <c r="AU733" i="18"/>
  <c r="AY733" i="18"/>
  <c r="AT733" i="18"/>
  <c r="AJ741" i="18"/>
  <c r="AK741" i="18"/>
  <c r="AG741" i="18"/>
  <c r="BA743" i="18"/>
  <c r="AW743" i="18"/>
  <c r="AZ743" i="18"/>
  <c r="AV743" i="18"/>
  <c r="AY743" i="18"/>
  <c r="AU743" i="18"/>
  <c r="AJ761" i="18"/>
  <c r="AK761" i="18"/>
  <c r="AG761" i="18"/>
  <c r="AQ768" i="18"/>
  <c r="AR768" i="18"/>
  <c r="AL768" i="18"/>
  <c r="AP768" i="18"/>
  <c r="AO768" i="18"/>
  <c r="AQ769" i="18"/>
  <c r="AO769" i="18"/>
  <c r="AI770" i="18"/>
  <c r="AJ770" i="18"/>
  <c r="AH770" i="18"/>
  <c r="AF770" i="18"/>
  <c r="AQ776" i="18"/>
  <c r="AR776" i="18"/>
  <c r="AL776" i="18"/>
  <c r="AP776" i="18"/>
  <c r="AO776" i="18"/>
  <c r="AQ777" i="18"/>
  <c r="AO777" i="18"/>
  <c r="AI778" i="18"/>
  <c r="AJ778" i="18"/>
  <c r="AH778" i="18"/>
  <c r="AF778" i="18"/>
  <c r="AQ784" i="18"/>
  <c r="AR784" i="18"/>
  <c r="AL784" i="18"/>
  <c r="AP784" i="18"/>
  <c r="AO784" i="18"/>
  <c r="AI790" i="18"/>
  <c r="AJ790" i="18"/>
  <c r="AH790" i="18"/>
  <c r="AF790" i="18"/>
  <c r="AI792" i="18"/>
  <c r="AH792" i="18"/>
  <c r="AG792" i="18"/>
  <c r="AK792" i="18"/>
  <c r="AF792" i="18"/>
  <c r="AI796" i="18"/>
  <c r="AH796" i="18"/>
  <c r="AG796" i="18"/>
  <c r="AK796" i="18"/>
  <c r="AF796" i="18"/>
  <c r="AR810" i="18"/>
  <c r="AN810" i="18"/>
  <c r="AQ810" i="18"/>
  <c r="AM810" i="18"/>
  <c r="AP810" i="18"/>
  <c r="AL810" i="18"/>
  <c r="AR814" i="18"/>
  <c r="AN814" i="18"/>
  <c r="AQ814" i="18"/>
  <c r="AM814" i="18"/>
  <c r="AP814" i="18"/>
  <c r="AL814" i="18"/>
  <c r="AP819" i="18"/>
  <c r="AQ819" i="18"/>
  <c r="AO819" i="18"/>
  <c r="AM819" i="18"/>
  <c r="AZ823" i="18"/>
  <c r="AW823" i="18"/>
  <c r="BA823" i="18"/>
  <c r="AU823" i="18"/>
  <c r="AY823" i="18"/>
  <c r="AT823" i="18"/>
  <c r="AI829" i="18"/>
  <c r="AK829" i="18"/>
  <c r="AG829" i="18"/>
  <c r="AT832" i="18"/>
  <c r="AV832" i="18"/>
  <c r="AZ832" i="18"/>
  <c r="AZ837" i="18"/>
  <c r="AW837" i="18"/>
  <c r="BA837" i="18"/>
  <c r="AU837" i="18"/>
  <c r="AY837" i="18"/>
  <c r="AT837" i="18"/>
  <c r="AJ849" i="18"/>
  <c r="AK849" i="18"/>
  <c r="AG849" i="18"/>
  <c r="AL570" i="18"/>
  <c r="AG571" i="18"/>
  <c r="AT571" i="18"/>
  <c r="AY571" i="18"/>
  <c r="AZ572" i="18"/>
  <c r="AL574" i="18"/>
  <c r="AT575" i="18"/>
  <c r="AY575" i="18"/>
  <c r="AZ576" i="18"/>
  <c r="AM577" i="18"/>
  <c r="AF578" i="18"/>
  <c r="AJ580" i="18"/>
  <c r="AO580" i="18"/>
  <c r="AM581" i="18"/>
  <c r="AF582" i="18"/>
  <c r="AG583" i="18"/>
  <c r="AJ584" i="18"/>
  <c r="AO584" i="18"/>
  <c r="AU585" i="18"/>
  <c r="AF588" i="18"/>
  <c r="AK588" i="18"/>
  <c r="AJ590" i="18"/>
  <c r="AU591" i="18"/>
  <c r="AF594" i="18"/>
  <c r="AK594" i="18"/>
  <c r="AG595" i="18"/>
  <c r="AU595" i="18"/>
  <c r="AZ600" i="18"/>
  <c r="AZ604" i="18"/>
  <c r="AM605" i="18"/>
  <c r="AT605" i="18"/>
  <c r="AY605" i="18"/>
  <c r="AL608" i="18"/>
  <c r="AM609" i="18"/>
  <c r="AT609" i="18"/>
  <c r="AY609" i="18"/>
  <c r="AL612" i="18"/>
  <c r="AJ614" i="18"/>
  <c r="AO614" i="18"/>
  <c r="AY615" i="18"/>
  <c r="AU615" i="18"/>
  <c r="AP617" i="18"/>
  <c r="AQ617" i="18"/>
  <c r="AY617" i="18"/>
  <c r="AY619" i="18"/>
  <c r="AU619" i="18"/>
  <c r="AF624" i="18"/>
  <c r="AY624" i="18"/>
  <c r="AZ624" i="18"/>
  <c r="AJ627" i="18"/>
  <c r="AK627" i="18"/>
  <c r="AI628" i="18"/>
  <c r="AJ628" i="18"/>
  <c r="AF630" i="18"/>
  <c r="BA631" i="18"/>
  <c r="AW631" i="18"/>
  <c r="AO632" i="18"/>
  <c r="AF634" i="18"/>
  <c r="AP636" i="18"/>
  <c r="AL636" i="18"/>
  <c r="AQ638" i="18"/>
  <c r="AO638" i="18"/>
  <c r="AJ639" i="18"/>
  <c r="AG639" i="18"/>
  <c r="AH640" i="18"/>
  <c r="AO640" i="18"/>
  <c r="AZ641" i="18"/>
  <c r="BA641" i="18"/>
  <c r="AU641" i="18"/>
  <c r="AI644" i="18"/>
  <c r="AF644" i="18"/>
  <c r="AQ644" i="18"/>
  <c r="AM644" i="18"/>
  <c r="AN646" i="18"/>
  <c r="AY648" i="18"/>
  <c r="AV648" i="18"/>
  <c r="AP649" i="18"/>
  <c r="AO649" i="18"/>
  <c r="AY649" i="18"/>
  <c r="AT651" i="18"/>
  <c r="AZ651" i="18"/>
  <c r="AJ655" i="18"/>
  <c r="AK655" i="18"/>
  <c r="AR666" i="18"/>
  <c r="AN666" i="18"/>
  <c r="AQ666" i="18"/>
  <c r="AM666" i="18"/>
  <c r="AN670" i="18"/>
  <c r="AZ671" i="18"/>
  <c r="AW671" i="18"/>
  <c r="BA671" i="18"/>
  <c r="AU671" i="18"/>
  <c r="AL672" i="18"/>
  <c r="AY673" i="18"/>
  <c r="AZ675" i="18"/>
  <c r="BA675" i="18"/>
  <c r="AU675" i="18"/>
  <c r="AY675" i="18"/>
  <c r="AT675" i="18"/>
  <c r="AI677" i="18"/>
  <c r="AK677" i="18"/>
  <c r="AP679" i="18"/>
  <c r="AO679" i="18"/>
  <c r="AM679" i="18"/>
  <c r="AY682" i="18"/>
  <c r="AV682" i="18"/>
  <c r="AT682" i="18"/>
  <c r="AQ686" i="18"/>
  <c r="AM686" i="18"/>
  <c r="AP686" i="18"/>
  <c r="AL686" i="18"/>
  <c r="AY687" i="18"/>
  <c r="AJ689" i="18"/>
  <c r="AK689" i="18"/>
  <c r="AG689" i="18"/>
  <c r="AI690" i="18"/>
  <c r="AH690" i="18"/>
  <c r="AF690" i="18"/>
  <c r="AZ691" i="18"/>
  <c r="AW691" i="18"/>
  <c r="BA691" i="18"/>
  <c r="AU691" i="18"/>
  <c r="AL692" i="18"/>
  <c r="AJ694" i="18"/>
  <c r="AR694" i="18"/>
  <c r="AN694" i="18"/>
  <c r="AQ694" i="18"/>
  <c r="AM694" i="18"/>
  <c r="AI696" i="18"/>
  <c r="AG696" i="18"/>
  <c r="AK696" i="18"/>
  <c r="AF696" i="18"/>
  <c r="AG697" i="18"/>
  <c r="AY697" i="18"/>
  <c r="AZ698" i="18"/>
  <c r="AP699" i="18"/>
  <c r="AO699" i="18"/>
  <c r="AM699" i="18"/>
  <c r="AL700" i="18"/>
  <c r="AQ702" i="18"/>
  <c r="AP702" i="18"/>
  <c r="AO702" i="18"/>
  <c r="AZ703" i="18"/>
  <c r="AV703" i="18"/>
  <c r="AY703" i="18"/>
  <c r="AU703" i="18"/>
  <c r="AQ706" i="18"/>
  <c r="AR706" i="18"/>
  <c r="AL706" i="18"/>
  <c r="AP706" i="18"/>
  <c r="AZ707" i="18"/>
  <c r="AV707" i="18"/>
  <c r="AY707" i="18"/>
  <c r="AU707" i="18"/>
  <c r="AY711" i="18"/>
  <c r="AF714" i="18"/>
  <c r="AI718" i="18"/>
  <c r="AH718" i="18"/>
  <c r="AG718" i="18"/>
  <c r="AK718" i="18"/>
  <c r="AF718" i="18"/>
  <c r="AR728" i="18"/>
  <c r="AN728" i="18"/>
  <c r="AQ728" i="18"/>
  <c r="AM728" i="18"/>
  <c r="AP728" i="18"/>
  <c r="AL728" i="18"/>
  <c r="AZ729" i="18"/>
  <c r="AW729" i="18"/>
  <c r="BA729" i="18"/>
  <c r="AU729" i="18"/>
  <c r="AY729" i="18"/>
  <c r="AT729" i="18"/>
  <c r="AP735" i="18"/>
  <c r="AQ735" i="18"/>
  <c r="AO735" i="18"/>
  <c r="AM735" i="18"/>
  <c r="AK736" i="18"/>
  <c r="AJ736" i="18"/>
  <c r="AH736" i="18"/>
  <c r="AF736" i="18"/>
  <c r="AP739" i="18"/>
  <c r="AQ739" i="18"/>
  <c r="AO739" i="18"/>
  <c r="AM739" i="18"/>
  <c r="AK740" i="18"/>
  <c r="AJ740" i="18"/>
  <c r="AH740" i="18"/>
  <c r="AF740" i="18"/>
  <c r="BA747" i="18"/>
  <c r="AW747" i="18"/>
  <c r="AZ747" i="18"/>
  <c r="AV747" i="18"/>
  <c r="AY747" i="18"/>
  <c r="AU747" i="18"/>
  <c r="AY762" i="18"/>
  <c r="AV762" i="18"/>
  <c r="AT762" i="18"/>
  <c r="AZ762" i="18"/>
  <c r="AR764" i="18"/>
  <c r="AN764" i="18"/>
  <c r="AQ764" i="18"/>
  <c r="AM764" i="18"/>
  <c r="AP764" i="18"/>
  <c r="AL764" i="18"/>
  <c r="AZ765" i="18"/>
  <c r="AW765" i="18"/>
  <c r="BA765" i="18"/>
  <c r="AU765" i="18"/>
  <c r="AY765" i="18"/>
  <c r="AT765" i="18"/>
  <c r="AQ767" i="18"/>
  <c r="AO767" i="18"/>
  <c r="AM767" i="18"/>
  <c r="AQ788" i="18"/>
  <c r="AR788" i="18"/>
  <c r="AL788" i="18"/>
  <c r="AP788" i="18"/>
  <c r="AO788" i="18"/>
  <c r="AJ792" i="18"/>
  <c r="AJ796" i="18"/>
  <c r="BA797" i="18"/>
  <c r="AW797" i="18"/>
  <c r="AZ797" i="18"/>
  <c r="AV797" i="18"/>
  <c r="AY797" i="18"/>
  <c r="AU797" i="18"/>
  <c r="AP807" i="18"/>
  <c r="AQ807" i="18"/>
  <c r="AO807" i="18"/>
  <c r="AM807" i="18"/>
  <c r="AQ816" i="18"/>
  <c r="AR816" i="18"/>
  <c r="AL816" i="18"/>
  <c r="AP816" i="18"/>
  <c r="AO816" i="18"/>
  <c r="AZ819" i="18"/>
  <c r="AW819" i="18"/>
  <c r="BA819" i="18"/>
  <c r="AU819" i="18"/>
  <c r="AY819" i="18"/>
  <c r="AT819" i="18"/>
  <c r="AY822" i="18"/>
  <c r="AV822" i="18"/>
  <c r="AT822" i="18"/>
  <c r="AZ822" i="18"/>
  <c r="BA827" i="18"/>
  <c r="AW827" i="18"/>
  <c r="AZ827" i="18"/>
  <c r="AV827" i="18"/>
  <c r="AY827" i="18"/>
  <c r="AU827" i="18"/>
  <c r="AQ829" i="18"/>
  <c r="AO829" i="18"/>
  <c r="AI833" i="18"/>
  <c r="AK833" i="18"/>
  <c r="AG833" i="18"/>
  <c r="AT836" i="18"/>
  <c r="AV836" i="18"/>
  <c r="AZ836" i="18"/>
  <c r="AY850" i="18"/>
  <c r="AV850" i="18"/>
  <c r="AT850" i="18"/>
  <c r="AZ850" i="18"/>
  <c r="AR852" i="18"/>
  <c r="AN852" i="18"/>
  <c r="AQ852" i="18"/>
  <c r="AM852" i="18"/>
  <c r="AP852" i="18"/>
  <c r="AL852" i="18"/>
  <c r="AZ853" i="18"/>
  <c r="AW853" i="18"/>
  <c r="BA853" i="18"/>
  <c r="AU853" i="18"/>
  <c r="AY853" i="18"/>
  <c r="AT853" i="18"/>
  <c r="AI858" i="18"/>
  <c r="AH858" i="18"/>
  <c r="AK858" i="18"/>
  <c r="AF858" i="18"/>
  <c r="AJ858" i="18"/>
  <c r="AG858" i="18"/>
  <c r="AZ861" i="18"/>
  <c r="AY861" i="18"/>
  <c r="AT861" i="18"/>
  <c r="AW861" i="18"/>
  <c r="AU861" i="18"/>
  <c r="BA861" i="18"/>
  <c r="AP863" i="18"/>
  <c r="AM863" i="18"/>
  <c r="AQ863" i="18"/>
  <c r="AO863" i="18"/>
  <c r="AK864" i="18"/>
  <c r="AF864" i="18"/>
  <c r="AJ864" i="18"/>
  <c r="AH864" i="18"/>
  <c r="AJ738" i="18"/>
  <c r="AJ742" i="18"/>
  <c r="AJ768" i="18"/>
  <c r="AJ772" i="18"/>
  <c r="AJ776" i="18"/>
  <c r="AJ780" i="18"/>
  <c r="AJ784" i="18"/>
  <c r="AJ788" i="18"/>
  <c r="AJ816" i="18"/>
  <c r="AY854" i="18"/>
  <c r="AT854" i="18"/>
  <c r="AY858" i="18"/>
  <c r="AZ858" i="18"/>
  <c r="AV858" i="18"/>
  <c r="AI862" i="18"/>
  <c r="AH862" i="18"/>
  <c r="AK862" i="18"/>
  <c r="AF862" i="18"/>
  <c r="AQ870" i="18"/>
  <c r="AO870" i="18"/>
  <c r="AR870" i="18"/>
  <c r="AL870" i="18"/>
  <c r="AI901" i="18"/>
  <c r="AG901" i="18"/>
  <c r="AK901" i="18"/>
  <c r="AF901" i="18"/>
  <c r="AH901" i="18"/>
  <c r="AZ906" i="18"/>
  <c r="AV906" i="18"/>
  <c r="AY906" i="18"/>
  <c r="AU906" i="18"/>
  <c r="BA906" i="18"/>
  <c r="AW906" i="18"/>
  <c r="AZ916" i="18"/>
  <c r="BA916" i="18"/>
  <c r="AU916" i="18"/>
  <c r="AY916" i="18"/>
  <c r="AT916" i="18"/>
  <c r="AW916" i="18"/>
  <c r="AJ672" i="18"/>
  <c r="AJ688" i="18"/>
  <c r="AJ692" i="18"/>
  <c r="AJ698" i="18"/>
  <c r="AJ702" i="18"/>
  <c r="AL720" i="18"/>
  <c r="AP720" i="18"/>
  <c r="AG721" i="18"/>
  <c r="AT721" i="18"/>
  <c r="AY721" i="18"/>
  <c r="AZ722" i="18"/>
  <c r="AL724" i="18"/>
  <c r="AP724" i="18"/>
  <c r="AT725" i="18"/>
  <c r="AY725" i="18"/>
  <c r="AZ726" i="18"/>
  <c r="AM727" i="18"/>
  <c r="AF728" i="18"/>
  <c r="AJ730" i="18"/>
  <c r="AO730" i="18"/>
  <c r="AM731" i="18"/>
  <c r="AF732" i="18"/>
  <c r="AG733" i="18"/>
  <c r="AJ734" i="18"/>
  <c r="AO734" i="18"/>
  <c r="AU735" i="18"/>
  <c r="AY735" i="18"/>
  <c r="AF738" i="18"/>
  <c r="AK738" i="18"/>
  <c r="AU739" i="18"/>
  <c r="AY739" i="18"/>
  <c r="AF742" i="18"/>
  <c r="AK742" i="18"/>
  <c r="AL752" i="18"/>
  <c r="AP752" i="18"/>
  <c r="AG753" i="18"/>
  <c r="AT753" i="18"/>
  <c r="AY753" i="18"/>
  <c r="AZ754" i="18"/>
  <c r="AL756" i="18"/>
  <c r="AP756" i="18"/>
  <c r="AT757" i="18"/>
  <c r="AY757" i="18"/>
  <c r="AZ758" i="18"/>
  <c r="AM759" i="18"/>
  <c r="AF760" i="18"/>
  <c r="AJ762" i="18"/>
  <c r="AO762" i="18"/>
  <c r="AM763" i="18"/>
  <c r="AF764" i="18"/>
  <c r="AG765" i="18"/>
  <c r="AZ766" i="18"/>
  <c r="AF768" i="18"/>
  <c r="AK768" i="18"/>
  <c r="AU769" i="18"/>
  <c r="AY769" i="18"/>
  <c r="AF772" i="18"/>
  <c r="AK772" i="18"/>
  <c r="AU773" i="18"/>
  <c r="AY773" i="18"/>
  <c r="AF776" i="18"/>
  <c r="AK776" i="18"/>
  <c r="AU777" i="18"/>
  <c r="AY777" i="18"/>
  <c r="AF780" i="18"/>
  <c r="AK780" i="18"/>
  <c r="AU781" i="18"/>
  <c r="AY781" i="18"/>
  <c r="AF784" i="18"/>
  <c r="AK784" i="18"/>
  <c r="AU785" i="18"/>
  <c r="AY785" i="18"/>
  <c r="AF788" i="18"/>
  <c r="AK788" i="18"/>
  <c r="AG789" i="18"/>
  <c r="AU789" i="18"/>
  <c r="AY789" i="18"/>
  <c r="AZ794" i="18"/>
  <c r="AZ798" i="18"/>
  <c r="AM799" i="18"/>
  <c r="AT799" i="18"/>
  <c r="AY799" i="18"/>
  <c r="AL802" i="18"/>
  <c r="AP802" i="18"/>
  <c r="AM803" i="18"/>
  <c r="AT803" i="18"/>
  <c r="AY803" i="18"/>
  <c r="AL806" i="18"/>
  <c r="AP806" i="18"/>
  <c r="AJ808" i="18"/>
  <c r="AO808" i="18"/>
  <c r="AG809" i="18"/>
  <c r="AF810" i="18"/>
  <c r="AJ812" i="18"/>
  <c r="AO812" i="18"/>
  <c r="AF814" i="18"/>
  <c r="AF816" i="18"/>
  <c r="AK816" i="18"/>
  <c r="AG817" i="18"/>
  <c r="AF818" i="18"/>
  <c r="AJ820" i="18"/>
  <c r="AO820" i="18"/>
  <c r="AL822" i="18"/>
  <c r="AP822" i="18"/>
  <c r="AL824" i="18"/>
  <c r="AP824" i="18"/>
  <c r="AT824" i="18"/>
  <c r="AY824" i="18"/>
  <c r="AJ826" i="18"/>
  <c r="AO826" i="18"/>
  <c r="AJ830" i="18"/>
  <c r="AO830" i="18"/>
  <c r="AJ834" i="18"/>
  <c r="AO834" i="18"/>
  <c r="AJ838" i="18"/>
  <c r="AO838" i="18"/>
  <c r="AL840" i="18"/>
  <c r="AP840" i="18"/>
  <c r="AG841" i="18"/>
  <c r="AT841" i="18"/>
  <c r="AY841" i="18"/>
  <c r="AZ842" i="18"/>
  <c r="AL844" i="18"/>
  <c r="AP844" i="18"/>
  <c r="AT845" i="18"/>
  <c r="AY845" i="18"/>
  <c r="AZ846" i="18"/>
  <c r="AM847" i="18"/>
  <c r="AF848" i="18"/>
  <c r="AJ850" i="18"/>
  <c r="AO850" i="18"/>
  <c r="AM851" i="18"/>
  <c r="AF852" i="18"/>
  <c r="AG853" i="18"/>
  <c r="AI854" i="18"/>
  <c r="AJ854" i="18"/>
  <c r="AK854" i="18"/>
  <c r="AZ854" i="18"/>
  <c r="AP860" i="18"/>
  <c r="AL860" i="18"/>
  <c r="AR860" i="18"/>
  <c r="AN860" i="18"/>
  <c r="AG862" i="18"/>
  <c r="AQ866" i="18"/>
  <c r="AO866" i="18"/>
  <c r="AR866" i="18"/>
  <c r="AL866" i="18"/>
  <c r="AY871" i="18"/>
  <c r="AU871" i="18"/>
  <c r="BA871" i="18"/>
  <c r="AW871" i="18"/>
  <c r="AI874" i="18"/>
  <c r="AG874" i="18"/>
  <c r="AK874" i="18"/>
  <c r="AF874" i="18"/>
  <c r="AH874" i="18"/>
  <c r="AZ875" i="18"/>
  <c r="AV875" i="18"/>
  <c r="AY875" i="18"/>
  <c r="AU875" i="18"/>
  <c r="BA875" i="18"/>
  <c r="AW875" i="18"/>
  <c r="AI878" i="18"/>
  <c r="AG878" i="18"/>
  <c r="AK878" i="18"/>
  <c r="AF878" i="18"/>
  <c r="AH878" i="18"/>
  <c r="AI893" i="18"/>
  <c r="AG893" i="18"/>
  <c r="AK893" i="18"/>
  <c r="AF893" i="18"/>
  <c r="AH893" i="18"/>
  <c r="AJ901" i="18"/>
  <c r="AZ902" i="18"/>
  <c r="AV902" i="18"/>
  <c r="AY902" i="18"/>
  <c r="AU902" i="18"/>
  <c r="BA902" i="18"/>
  <c r="AW902" i="18"/>
  <c r="AI905" i="18"/>
  <c r="AG905" i="18"/>
  <c r="AK905" i="18"/>
  <c r="AF905" i="18"/>
  <c r="AH905" i="18"/>
  <c r="AJ906" i="18"/>
  <c r="AK906" i="18"/>
  <c r="AG906" i="18"/>
  <c r="AQ919" i="18"/>
  <c r="AM919" i="18"/>
  <c r="AP919" i="18"/>
  <c r="AL919" i="18"/>
  <c r="AR919" i="18"/>
  <c r="AN919" i="18"/>
  <c r="AJ638" i="18"/>
  <c r="AJ642" i="18"/>
  <c r="AJ646" i="18"/>
  <c r="AJ650" i="18"/>
  <c r="AL656" i="18"/>
  <c r="AM657" i="18"/>
  <c r="AT657" i="18"/>
  <c r="AY657" i="18"/>
  <c r="AL660" i="18"/>
  <c r="AM661" i="18"/>
  <c r="AT661" i="18"/>
  <c r="AY661" i="18"/>
  <c r="AL664" i="18"/>
  <c r="AY667" i="18"/>
  <c r="BA668" i="18"/>
  <c r="AF670" i="18"/>
  <c r="AF672" i="18"/>
  <c r="AK672" i="18"/>
  <c r="AL674" i="18"/>
  <c r="AJ676" i="18"/>
  <c r="AO676" i="18"/>
  <c r="AL678" i="18"/>
  <c r="AJ680" i="18"/>
  <c r="AO680" i="18"/>
  <c r="AG681" i="18"/>
  <c r="AF682" i="18"/>
  <c r="AJ684" i="18"/>
  <c r="AO684" i="18"/>
  <c r="AF686" i="18"/>
  <c r="AF688" i="18"/>
  <c r="AK688" i="18"/>
  <c r="AU689" i="18"/>
  <c r="AF692" i="18"/>
  <c r="AK692" i="18"/>
  <c r="AG693" i="18"/>
  <c r="AU693" i="18"/>
  <c r="AF698" i="18"/>
  <c r="AK698" i="18"/>
  <c r="AU699" i="18"/>
  <c r="AF702" i="18"/>
  <c r="AK702" i="18"/>
  <c r="AL712" i="18"/>
  <c r="AG713" i="18"/>
  <c r="AT713" i="18"/>
  <c r="AY713" i="18"/>
  <c r="AZ714" i="18"/>
  <c r="AL716" i="18"/>
  <c r="AT717" i="18"/>
  <c r="AY717" i="18"/>
  <c r="AZ718" i="18"/>
  <c r="AM719" i="18"/>
  <c r="AF720" i="18"/>
  <c r="AM720" i="18"/>
  <c r="AK721" i="18"/>
  <c r="AU721" i="18"/>
  <c r="BA721" i="18"/>
  <c r="AJ722" i="18"/>
  <c r="AO722" i="18"/>
  <c r="AT722" i="18"/>
  <c r="AM723" i="18"/>
  <c r="AF724" i="18"/>
  <c r="AM724" i="18"/>
  <c r="AG725" i="18"/>
  <c r="AU725" i="18"/>
  <c r="BA725" i="18"/>
  <c r="AJ726" i="18"/>
  <c r="AO726" i="18"/>
  <c r="AT726" i="18"/>
  <c r="AO727" i="18"/>
  <c r="AU727" i="18"/>
  <c r="AH728" i="18"/>
  <c r="AF730" i="18"/>
  <c r="AK730" i="18"/>
  <c r="AP730" i="18"/>
  <c r="AO731" i="18"/>
  <c r="AU731" i="18"/>
  <c r="AH732" i="18"/>
  <c r="AK733" i="18"/>
  <c r="AF734" i="18"/>
  <c r="AK734" i="18"/>
  <c r="AP734" i="18"/>
  <c r="AV735" i="18"/>
  <c r="AG738" i="18"/>
  <c r="AV739" i="18"/>
  <c r="AG742" i="18"/>
  <c r="AL744" i="18"/>
  <c r="AG745" i="18"/>
  <c r="AT745" i="18"/>
  <c r="AY745" i="18"/>
  <c r="AZ746" i="18"/>
  <c r="AL748" i="18"/>
  <c r="AT749" i="18"/>
  <c r="AY749" i="18"/>
  <c r="AZ750" i="18"/>
  <c r="AM751" i="18"/>
  <c r="AF752" i="18"/>
  <c r="AM752" i="18"/>
  <c r="AK753" i="18"/>
  <c r="AU753" i="18"/>
  <c r="BA753" i="18"/>
  <c r="AJ754" i="18"/>
  <c r="AO754" i="18"/>
  <c r="AT754" i="18"/>
  <c r="AM755" i="18"/>
  <c r="AF756" i="18"/>
  <c r="AM756" i="18"/>
  <c r="AG757" i="18"/>
  <c r="AU757" i="18"/>
  <c r="BA757" i="18"/>
  <c r="AJ758" i="18"/>
  <c r="AO758" i="18"/>
  <c r="AT758" i="18"/>
  <c r="AO759" i="18"/>
  <c r="AU759" i="18"/>
  <c r="AH760" i="18"/>
  <c r="AF762" i="18"/>
  <c r="AK762" i="18"/>
  <c r="AP762" i="18"/>
  <c r="AO763" i="18"/>
  <c r="AU763" i="18"/>
  <c r="AH764" i="18"/>
  <c r="AK765" i="18"/>
  <c r="AH766" i="18"/>
  <c r="AG768" i="18"/>
  <c r="AV769" i="18"/>
  <c r="AG772" i="18"/>
  <c r="AV773" i="18"/>
  <c r="AG776" i="18"/>
  <c r="AV777" i="18"/>
  <c r="AG780" i="18"/>
  <c r="AV781" i="18"/>
  <c r="AG784" i="18"/>
  <c r="AV785" i="18"/>
  <c r="AZ786" i="18"/>
  <c r="AG788" i="18"/>
  <c r="AK789" i="18"/>
  <c r="AV789" i="18"/>
  <c r="AZ790" i="18"/>
  <c r="AM791" i="18"/>
  <c r="AT791" i="18"/>
  <c r="AY791" i="18"/>
  <c r="AL794" i="18"/>
  <c r="AT794" i="18"/>
  <c r="AM795" i="18"/>
  <c r="AT795" i="18"/>
  <c r="AY795" i="18"/>
  <c r="AL798" i="18"/>
  <c r="AT798" i="18"/>
  <c r="AO799" i="18"/>
  <c r="AU799" i="18"/>
  <c r="BA799" i="18"/>
  <c r="AJ800" i="18"/>
  <c r="AO800" i="18"/>
  <c r="AG801" i="18"/>
  <c r="AF802" i="18"/>
  <c r="AM802" i="18"/>
  <c r="AO803" i="18"/>
  <c r="AU803" i="18"/>
  <c r="BA803" i="18"/>
  <c r="AJ804" i="18"/>
  <c r="AO804" i="18"/>
  <c r="AF806" i="18"/>
  <c r="AM806" i="18"/>
  <c r="AF808" i="18"/>
  <c r="AK808" i="18"/>
  <c r="AP808" i="18"/>
  <c r="AK809" i="18"/>
  <c r="AU809" i="18"/>
  <c r="AH810" i="18"/>
  <c r="AF812" i="18"/>
  <c r="AK812" i="18"/>
  <c r="AP812" i="18"/>
  <c r="AG813" i="18"/>
  <c r="AU813" i="18"/>
  <c r="AH814" i="18"/>
  <c r="AG816" i="18"/>
  <c r="AK817" i="18"/>
  <c r="AU817" i="18"/>
  <c r="AH818" i="18"/>
  <c r="AF820" i="18"/>
  <c r="AK820" i="18"/>
  <c r="AP820" i="18"/>
  <c r="AG821" i="18"/>
  <c r="AF822" i="18"/>
  <c r="AM822" i="18"/>
  <c r="AM824" i="18"/>
  <c r="AU824" i="18"/>
  <c r="AH825" i="18"/>
  <c r="AF826" i="18"/>
  <c r="AK826" i="18"/>
  <c r="AP826" i="18"/>
  <c r="AI827" i="18"/>
  <c r="AL828" i="18"/>
  <c r="AF830" i="18"/>
  <c r="AK830" i="18"/>
  <c r="AP830" i="18"/>
  <c r="AI831" i="18"/>
  <c r="AL832" i="18"/>
  <c r="AF834" i="18"/>
  <c r="AK834" i="18"/>
  <c r="AP834" i="18"/>
  <c r="AI835" i="18"/>
  <c r="AL836" i="18"/>
  <c r="AF838" i="18"/>
  <c r="AK838" i="18"/>
  <c r="AP838" i="18"/>
  <c r="AM839" i="18"/>
  <c r="AF840" i="18"/>
  <c r="AM840" i="18"/>
  <c r="AK841" i="18"/>
  <c r="AU841" i="18"/>
  <c r="BA841" i="18"/>
  <c r="AJ842" i="18"/>
  <c r="AO842" i="18"/>
  <c r="AT842" i="18"/>
  <c r="AM843" i="18"/>
  <c r="AF844" i="18"/>
  <c r="AM844" i="18"/>
  <c r="AG845" i="18"/>
  <c r="AU845" i="18"/>
  <c r="BA845" i="18"/>
  <c r="AJ846" i="18"/>
  <c r="AO846" i="18"/>
  <c r="AT846" i="18"/>
  <c r="AO847" i="18"/>
  <c r="AU847" i="18"/>
  <c r="AH848" i="18"/>
  <c r="AF850" i="18"/>
  <c r="AK850" i="18"/>
  <c r="AP850" i="18"/>
  <c r="AO851" i="18"/>
  <c r="AU851" i="18"/>
  <c r="AH852" i="18"/>
  <c r="AK853" i="18"/>
  <c r="AF854" i="18"/>
  <c r="AQ854" i="18"/>
  <c r="AO854" i="18"/>
  <c r="AP856" i="18"/>
  <c r="AL856" i="18"/>
  <c r="AR856" i="18"/>
  <c r="AN856" i="18"/>
  <c r="AJ857" i="18"/>
  <c r="AG857" i="18"/>
  <c r="AZ857" i="18"/>
  <c r="AY857" i="18"/>
  <c r="AT857" i="18"/>
  <c r="AW857" i="18"/>
  <c r="BA859" i="18"/>
  <c r="AW859" i="18"/>
  <c r="AY859" i="18"/>
  <c r="AU859" i="18"/>
  <c r="AM860" i="18"/>
  <c r="AJ862" i="18"/>
  <c r="AY862" i="18"/>
  <c r="AZ862" i="18"/>
  <c r="AV862" i="18"/>
  <c r="AN870" i="18"/>
  <c r="AZ871" i="18"/>
  <c r="AJ874" i="18"/>
  <c r="AJ878" i="18"/>
  <c r="AH883" i="18"/>
  <c r="AF883" i="18"/>
  <c r="AI883" i="18"/>
  <c r="AQ887" i="18"/>
  <c r="AM887" i="18"/>
  <c r="AP887" i="18"/>
  <c r="AL887" i="18"/>
  <c r="AR887" i="18"/>
  <c r="AN887" i="18"/>
  <c r="AJ893" i="18"/>
  <c r="AK896" i="18"/>
  <c r="AG896" i="18"/>
  <c r="AQ897" i="18"/>
  <c r="AP897" i="18"/>
  <c r="AO897" i="18"/>
  <c r="AR897" i="18"/>
  <c r="AL897" i="18"/>
  <c r="AJ905" i="18"/>
  <c r="AY911" i="18"/>
  <c r="AT911" i="18"/>
  <c r="AZ911" i="18"/>
  <c r="AV911" i="18"/>
  <c r="AP920" i="18"/>
  <c r="AO920" i="18"/>
  <c r="AM920" i="18"/>
  <c r="AQ920" i="18"/>
  <c r="AQ923" i="18"/>
  <c r="AM923" i="18"/>
  <c r="AP923" i="18"/>
  <c r="AL923" i="18"/>
  <c r="AR923" i="18"/>
  <c r="AN923" i="18"/>
  <c r="AQ925" i="18"/>
  <c r="AP925" i="18"/>
  <c r="AO925" i="18"/>
  <c r="AR925" i="18"/>
  <c r="AL925" i="18"/>
  <c r="AJ926" i="18"/>
  <c r="AK926" i="18"/>
  <c r="AG926" i="18"/>
  <c r="AQ929" i="18"/>
  <c r="AP929" i="18"/>
  <c r="AO929" i="18"/>
  <c r="AR929" i="18"/>
  <c r="AL929" i="18"/>
  <c r="AY915" i="18"/>
  <c r="AT915" i="18"/>
  <c r="AZ915" i="18"/>
  <c r="AV915" i="18"/>
  <c r="AP916" i="18"/>
  <c r="AO916" i="18"/>
  <c r="AM916" i="18"/>
  <c r="AQ916" i="18"/>
  <c r="AZ920" i="18"/>
  <c r="BA920" i="18"/>
  <c r="AU920" i="18"/>
  <c r="AY920" i="18"/>
  <c r="AT920" i="18"/>
  <c r="AW920" i="18"/>
  <c r="AH927" i="18"/>
  <c r="AI927" i="18"/>
  <c r="AF927" i="18"/>
  <c r="AO855" i="18"/>
  <c r="AH856" i="18"/>
  <c r="AP858" i="18"/>
  <c r="AH860" i="18"/>
  <c r="AL872" i="18"/>
  <c r="AP872" i="18"/>
  <c r="AG873" i="18"/>
  <c r="AT873" i="18"/>
  <c r="AY873" i="18"/>
  <c r="AZ874" i="18"/>
  <c r="AL876" i="18"/>
  <c r="AP876" i="18"/>
  <c r="AT877" i="18"/>
  <c r="AY877" i="18"/>
  <c r="AZ878" i="18"/>
  <c r="AM879" i="18"/>
  <c r="AF880" i="18"/>
  <c r="AM880" i="18"/>
  <c r="AK881" i="18"/>
  <c r="BA881" i="18"/>
  <c r="AJ882" i="18"/>
  <c r="AO882" i="18"/>
  <c r="AJ885" i="18"/>
  <c r="AU886" i="18"/>
  <c r="AY886" i="18"/>
  <c r="AZ887" i="18"/>
  <c r="AJ889" i="18"/>
  <c r="AO889" i="18"/>
  <c r="AM890" i="18"/>
  <c r="AF891" i="18"/>
  <c r="AT892" i="18"/>
  <c r="AY892" i="18"/>
  <c r="AL895" i="18"/>
  <c r="AP895" i="18"/>
  <c r="AG897" i="18"/>
  <c r="AK898" i="18"/>
  <c r="AV898" i="18"/>
  <c r="AZ899" i="18"/>
  <c r="AM900" i="18"/>
  <c r="AT900" i="18"/>
  <c r="AY900" i="18"/>
  <c r="AL903" i="18"/>
  <c r="AP903" i="18"/>
  <c r="AT903" i="18"/>
  <c r="AM904" i="18"/>
  <c r="AT904" i="18"/>
  <c r="AY904" i="18"/>
  <c r="AL907" i="18"/>
  <c r="AP907" i="18"/>
  <c r="AJ909" i="18"/>
  <c r="AO909" i="18"/>
  <c r="AG910" i="18"/>
  <c r="AF911" i="18"/>
  <c r="AM911" i="18"/>
  <c r="AJ913" i="18"/>
  <c r="AO913" i="18"/>
  <c r="AF915" i="18"/>
  <c r="AF917" i="18"/>
  <c r="AK917" i="18"/>
  <c r="AU918" i="18"/>
  <c r="AY918" i="18"/>
  <c r="AF921" i="18"/>
  <c r="AK921" i="18"/>
  <c r="AG922" i="18"/>
  <c r="AU922" i="18"/>
  <c r="AY922" i="18"/>
  <c r="AG925" i="18"/>
  <c r="AJ945" i="18"/>
  <c r="AJ949" i="18"/>
  <c r="AZ950" i="18"/>
  <c r="AV950" i="18"/>
  <c r="AK953" i="18"/>
  <c r="AJ953" i="18"/>
  <c r="AH953" i="18"/>
  <c r="AG930" i="18"/>
  <c r="AF931" i="18"/>
  <c r="AI932" i="18"/>
  <c r="AL933" i="18"/>
  <c r="AR933" i="18"/>
  <c r="AW934" i="18"/>
  <c r="BA934" i="18"/>
  <c r="AL935" i="18"/>
  <c r="AP935" i="18"/>
  <c r="AJ937" i="18"/>
  <c r="AO937" i="18"/>
  <c r="AG938" i="18"/>
  <c r="AF939" i="18"/>
  <c r="AV939" i="18"/>
  <c r="AJ941" i="18"/>
  <c r="AO941" i="18"/>
  <c r="AF943" i="18"/>
  <c r="AM943" i="18"/>
  <c r="AV943" i="18"/>
  <c r="AQ944" i="18"/>
  <c r="AW944" i="18"/>
  <c r="AF945" i="18"/>
  <c r="AK945" i="18"/>
  <c r="AU946" i="18"/>
  <c r="AY946" i="18"/>
  <c r="AN947" i="18"/>
  <c r="AR947" i="18"/>
  <c r="AQ948" i="18"/>
  <c r="AW948" i="18"/>
  <c r="AF949" i="18"/>
  <c r="AK949" i="18"/>
  <c r="AT950" i="18"/>
  <c r="AY950" i="18"/>
  <c r="AF953" i="18"/>
  <c r="AM864" i="18"/>
  <c r="AK865" i="18"/>
  <c r="AU865" i="18"/>
  <c r="BA865" i="18"/>
  <c r="AJ866" i="18"/>
  <c r="AT866" i="18"/>
  <c r="AM868" i="18"/>
  <c r="AU869" i="18"/>
  <c r="BA869" i="18"/>
  <c r="AJ870" i="18"/>
  <c r="AT870" i="18"/>
  <c r="AO871" i="18"/>
  <c r="AH872" i="18"/>
  <c r="AN872" i="18"/>
  <c r="AW873" i="18"/>
  <c r="AP874" i="18"/>
  <c r="AV874" i="18"/>
  <c r="AO875" i="18"/>
  <c r="AH876" i="18"/>
  <c r="AN876" i="18"/>
  <c r="AK877" i="18"/>
  <c r="AW877" i="18"/>
  <c r="AP878" i="18"/>
  <c r="AV878" i="18"/>
  <c r="AQ879" i="18"/>
  <c r="AV879" i="18"/>
  <c r="AJ880" i="18"/>
  <c r="AG882" i="18"/>
  <c r="AL882" i="18"/>
  <c r="AR882" i="18"/>
  <c r="AM883" i="18"/>
  <c r="AU883" i="18"/>
  <c r="AM884" i="18"/>
  <c r="AW886" i="18"/>
  <c r="AG889" i="18"/>
  <c r="AL889" i="18"/>
  <c r="AR889" i="18"/>
  <c r="AV890" i="18"/>
  <c r="AJ891" i="18"/>
  <c r="AW892" i="18"/>
  <c r="AN895" i="18"/>
  <c r="AJ897" i="18"/>
  <c r="AV899" i="18"/>
  <c r="AQ900" i="18"/>
  <c r="AW900" i="18"/>
  <c r="AP901" i="18"/>
  <c r="AN903" i="18"/>
  <c r="AQ904" i="18"/>
  <c r="AW904" i="18"/>
  <c r="AH907" i="18"/>
  <c r="AN907" i="18"/>
  <c r="AG909" i="18"/>
  <c r="AL909" i="18"/>
  <c r="AR909" i="18"/>
  <c r="AV910" i="18"/>
  <c r="AJ911" i="18"/>
  <c r="AG913" i="18"/>
  <c r="AL913" i="18"/>
  <c r="AR913" i="18"/>
  <c r="AK914" i="18"/>
  <c r="AV914" i="18"/>
  <c r="AJ915" i="18"/>
  <c r="AH917" i="18"/>
  <c r="AW918" i="18"/>
  <c r="AT919" i="18"/>
  <c r="AH921" i="18"/>
  <c r="AW922" i="18"/>
  <c r="AT923" i="18"/>
  <c r="AO924" i="18"/>
  <c r="BA924" i="18"/>
  <c r="AJ925" i="18"/>
  <c r="AO928" i="18"/>
  <c r="AU928" i="18"/>
  <c r="BA928" i="18"/>
  <c r="AJ929" i="18"/>
  <c r="AT929" i="18"/>
  <c r="AI930" i="18"/>
  <c r="AH931" i="18"/>
  <c r="AM935" i="18"/>
  <c r="AQ935" i="18"/>
  <c r="AP937" i="18"/>
  <c r="AK938" i="18"/>
  <c r="AH939" i="18"/>
  <c r="AP941" i="18"/>
  <c r="AH943" i="18"/>
  <c r="AG945" i="18"/>
  <c r="AV946" i="18"/>
  <c r="AZ946" i="18"/>
  <c r="AG949" i="18"/>
  <c r="AJ950" i="18"/>
  <c r="AK950" i="18"/>
  <c r="AU950" i="18"/>
  <c r="BA950" i="18"/>
  <c r="AI951" i="18"/>
  <c r="AJ951" i="18"/>
  <c r="AJ917" i="18"/>
  <c r="AJ921" i="18"/>
  <c r="AY927" i="18"/>
  <c r="AW928" i="18"/>
  <c r="AF929" i="18"/>
  <c r="AK929" i="18"/>
  <c r="AV930" i="18"/>
  <c r="AJ931" i="18"/>
  <c r="AU932" i="18"/>
  <c r="BA932" i="18"/>
  <c r="AJ933" i="18"/>
  <c r="AO933" i="18"/>
  <c r="AU934" i="18"/>
  <c r="AH935" i="18"/>
  <c r="AN935" i="18"/>
  <c r="AG937" i="18"/>
  <c r="AL937" i="18"/>
  <c r="AR937" i="18"/>
  <c r="AV938" i="18"/>
  <c r="AJ939" i="18"/>
  <c r="AZ939" i="18"/>
  <c r="AG941" i="18"/>
  <c r="AL941" i="18"/>
  <c r="AR941" i="18"/>
  <c r="AK942" i="18"/>
  <c r="AV942" i="18"/>
  <c r="AJ943" i="18"/>
  <c r="AZ943" i="18"/>
  <c r="AM944" i="18"/>
  <c r="AT944" i="18"/>
  <c r="AY944" i="18"/>
  <c r="AH945" i="18"/>
  <c r="AW946" i="18"/>
  <c r="AL947" i="18"/>
  <c r="AT947" i="18"/>
  <c r="AM948" i="18"/>
  <c r="AT948" i="18"/>
  <c r="AY948" i="18"/>
  <c r="AH949" i="18"/>
  <c r="AG950" i="18"/>
  <c r="AW950" i="18"/>
  <c r="AF951" i="18"/>
  <c r="AF955" i="18"/>
  <c r="AF957" i="18"/>
  <c r="AZ959" i="18"/>
  <c r="AJ961" i="18"/>
  <c r="AO961" i="18"/>
  <c r="AF963" i="18"/>
  <c r="AF965" i="18"/>
  <c r="AK965" i="18"/>
  <c r="AU966" i="18"/>
  <c r="AY966" i="18"/>
  <c r="AF969" i="18"/>
  <c r="AK969" i="18"/>
  <c r="AZ970" i="18"/>
  <c r="AF972" i="18"/>
  <c r="AK972" i="18"/>
  <c r="AO975" i="18"/>
  <c r="AL978" i="18"/>
  <c r="AP978" i="18"/>
  <c r="AT978" i="18"/>
  <c r="AY978" i="18"/>
  <c r="AO979" i="18"/>
  <c r="AF981" i="18"/>
  <c r="AL982" i="18"/>
  <c r="AP982" i="18"/>
  <c r="AT982" i="18"/>
  <c r="AY982" i="18"/>
  <c r="AJ984" i="18"/>
  <c r="AK985" i="18"/>
  <c r="AK986" i="18"/>
  <c r="AU986" i="18"/>
  <c r="AY986" i="18"/>
  <c r="AL987" i="18"/>
  <c r="AP987" i="18"/>
  <c r="AT987" i="18"/>
  <c r="AY987" i="18"/>
  <c r="AH988" i="18"/>
  <c r="AK990" i="18"/>
  <c r="AJ993" i="18"/>
  <c r="AF994" i="18"/>
  <c r="AN994" i="18"/>
  <c r="AF997" i="18"/>
  <c r="AK997" i="18"/>
  <c r="AF998" i="18"/>
  <c r="AN998" i="18"/>
  <c r="AL1000" i="18"/>
  <c r="AK1001" i="18"/>
  <c r="AU1001" i="18"/>
  <c r="AY1001" i="18"/>
  <c r="AF1002" i="18"/>
  <c r="AL1004" i="18"/>
  <c r="AK1005" i="18"/>
  <c r="AU1005" i="18"/>
  <c r="AZ1005" i="18"/>
  <c r="BA1006" i="18"/>
  <c r="AV1006" i="18"/>
  <c r="AZ1006" i="18"/>
  <c r="AU1006" i="18"/>
  <c r="AY1013" i="18"/>
  <c r="AR1014" i="18"/>
  <c r="AN1014" i="18"/>
  <c r="AL1016" i="18"/>
  <c r="AU1016" i="18"/>
  <c r="AT1016" i="18"/>
  <c r="BA1019" i="18"/>
  <c r="AZ1019" i="18"/>
  <c r="AV1019" i="18"/>
  <c r="AY1019" i="18"/>
  <c r="AU1019" i="18"/>
  <c r="AH1034" i="18"/>
  <c r="AJ1034" i="18"/>
  <c r="AG1034" i="18"/>
  <c r="AF1034" i="18"/>
  <c r="BA1037" i="18"/>
  <c r="AW1037" i="18"/>
  <c r="AT1037" i="18"/>
  <c r="AR1040" i="18"/>
  <c r="AQ1040" i="18"/>
  <c r="AL1040" i="18"/>
  <c r="AP1040" i="18"/>
  <c r="AO1040" i="18"/>
  <c r="AP1043" i="18"/>
  <c r="AR1043" i="18"/>
  <c r="AM1043" i="18"/>
  <c r="AQ1043" i="18"/>
  <c r="AO1043" i="18"/>
  <c r="AG955" i="18"/>
  <c r="AZ955" i="18"/>
  <c r="AG957" i="18"/>
  <c r="AO958" i="18"/>
  <c r="AH959" i="18"/>
  <c r="AF961" i="18"/>
  <c r="AK961" i="18"/>
  <c r="AP961" i="18"/>
  <c r="AI962" i="18"/>
  <c r="AU962" i="18"/>
  <c r="AY962" i="18"/>
  <c r="AH963" i="18"/>
  <c r="AG965" i="18"/>
  <c r="AV966" i="18"/>
  <c r="AZ966" i="18"/>
  <c r="AG969" i="18"/>
  <c r="AG972" i="18"/>
  <c r="AF973" i="18"/>
  <c r="AL974" i="18"/>
  <c r="AP974" i="18"/>
  <c r="AT974" i="18"/>
  <c r="AY974" i="18"/>
  <c r="AP975" i="18"/>
  <c r="AJ976" i="18"/>
  <c r="AM978" i="18"/>
  <c r="AQ978" i="18"/>
  <c r="AU978" i="18"/>
  <c r="AZ978" i="18"/>
  <c r="AP979" i="18"/>
  <c r="AJ980" i="18"/>
  <c r="AG981" i="18"/>
  <c r="AM982" i="18"/>
  <c r="AQ982" i="18"/>
  <c r="AU982" i="18"/>
  <c r="AZ982" i="18"/>
  <c r="AQ983" i="18"/>
  <c r="AF984" i="18"/>
  <c r="AK984" i="18"/>
  <c r="AF985" i="18"/>
  <c r="AF986" i="18"/>
  <c r="AN986" i="18"/>
  <c r="AV986" i="18"/>
  <c r="AZ986" i="18"/>
  <c r="AM987" i="18"/>
  <c r="AQ987" i="18"/>
  <c r="AU987" i="18"/>
  <c r="AZ987" i="18"/>
  <c r="AL988" i="18"/>
  <c r="AQ988" i="18"/>
  <c r="AJ989" i="18"/>
  <c r="AW989" i="18"/>
  <c r="AF990" i="18"/>
  <c r="AN990" i="18"/>
  <c r="AN991" i="18"/>
  <c r="AV991" i="18"/>
  <c r="AF993" i="18"/>
  <c r="AK993" i="18"/>
  <c r="AG994" i="18"/>
  <c r="AO994" i="18"/>
  <c r="AU994" i="18"/>
  <c r="AY994" i="18"/>
  <c r="AO996" i="18"/>
  <c r="AG997" i="18"/>
  <c r="AG998" i="18"/>
  <c r="AO998" i="18"/>
  <c r="AU998" i="18"/>
  <c r="AY998" i="18"/>
  <c r="AO1000" i="18"/>
  <c r="AF1001" i="18"/>
  <c r="AV1001" i="18"/>
  <c r="AZ1001" i="18"/>
  <c r="AJ1002" i="18"/>
  <c r="AG1004" i="18"/>
  <c r="AO1004" i="18"/>
  <c r="AF1005" i="18"/>
  <c r="AO1005" i="18"/>
  <c r="AV1005" i="18"/>
  <c r="BA1005" i="18"/>
  <c r="AY1006" i="18"/>
  <c r="AZ1007" i="18"/>
  <c r="AT1007" i="18"/>
  <c r="AY1007" i="18"/>
  <c r="AI1008" i="18"/>
  <c r="AK1008" i="18"/>
  <c r="AH1008" i="18"/>
  <c r="AH1013" i="18"/>
  <c r="AG1013" i="18"/>
  <c r="AF1013" i="18"/>
  <c r="AK1014" i="18"/>
  <c r="AJ1014" i="18"/>
  <c r="AM1016" i="18"/>
  <c r="AY1016" i="18"/>
  <c r="AZ1018" i="18"/>
  <c r="AV1018" i="18"/>
  <c r="AY1018" i="18"/>
  <c r="AU1018" i="18"/>
  <c r="AP1019" i="18"/>
  <c r="AR1019" i="18"/>
  <c r="AM1019" i="18"/>
  <c r="AQ1019" i="18"/>
  <c r="AL1019" i="18"/>
  <c r="AR1020" i="18"/>
  <c r="AQ1020" i="18"/>
  <c r="AL1020" i="18"/>
  <c r="AP1020" i="18"/>
  <c r="AI1021" i="18"/>
  <c r="AH1021" i="18"/>
  <c r="AG1021" i="18"/>
  <c r="AU1024" i="18"/>
  <c r="AY1024" i="18"/>
  <c r="AK1034" i="18"/>
  <c r="AR1044" i="18"/>
  <c r="AQ1044" i="18"/>
  <c r="AL1044" i="18"/>
  <c r="AP1044" i="18"/>
  <c r="AO1044" i="18"/>
  <c r="AR1047" i="18"/>
  <c r="AN1047" i="18"/>
  <c r="AQ1047" i="18"/>
  <c r="AM1047" i="18"/>
  <c r="AP1047" i="18"/>
  <c r="AL1047" i="18"/>
  <c r="AZ951" i="18"/>
  <c r="AM952" i="18"/>
  <c r="AT952" i="18"/>
  <c r="AY952" i="18"/>
  <c r="AO953" i="18"/>
  <c r="AT954" i="18"/>
  <c r="AY954" i="18"/>
  <c r="AH955" i="18"/>
  <c r="AO955" i="18"/>
  <c r="AT955" i="18"/>
  <c r="AM956" i="18"/>
  <c r="AT956" i="18"/>
  <c r="AY956" i="18"/>
  <c r="AH957" i="18"/>
  <c r="AG958" i="18"/>
  <c r="AU958" i="18"/>
  <c r="AL959" i="18"/>
  <c r="AU959" i="18"/>
  <c r="AG961" i="18"/>
  <c r="AL961" i="18"/>
  <c r="AR961" i="18"/>
  <c r="AV962" i="18"/>
  <c r="AJ963" i="18"/>
  <c r="AG964" i="18"/>
  <c r="AT964" i="18"/>
  <c r="AY964" i="18"/>
  <c r="AH965" i="18"/>
  <c r="AZ965" i="18"/>
  <c r="AW966" i="18"/>
  <c r="AL967" i="18"/>
  <c r="AT968" i="18"/>
  <c r="AY968" i="18"/>
  <c r="AH969" i="18"/>
  <c r="AZ969" i="18"/>
  <c r="AM970" i="18"/>
  <c r="AU970" i="18"/>
  <c r="AH972" i="18"/>
  <c r="AI973" i="18"/>
  <c r="AM974" i="18"/>
  <c r="AU974" i="18"/>
  <c r="AZ974" i="18"/>
  <c r="AL975" i="18"/>
  <c r="AQ975" i="18"/>
  <c r="AF976" i="18"/>
  <c r="AK976" i="18"/>
  <c r="AK977" i="18"/>
  <c r="AU977" i="18"/>
  <c r="AF978" i="18"/>
  <c r="AN978" i="18"/>
  <c r="AV978" i="18"/>
  <c r="AL979" i="18"/>
  <c r="AQ979" i="18"/>
  <c r="AF980" i="18"/>
  <c r="AK980" i="18"/>
  <c r="AJ981" i="18"/>
  <c r="AU981" i="18"/>
  <c r="AF982" i="18"/>
  <c r="AN982" i="18"/>
  <c r="AV982" i="18"/>
  <c r="AG984" i="18"/>
  <c r="AG985" i="18"/>
  <c r="AG986" i="18"/>
  <c r="AW986" i="18"/>
  <c r="AN987" i="18"/>
  <c r="AV987" i="18"/>
  <c r="AG990" i="18"/>
  <c r="AO990" i="18"/>
  <c r="AG993" i="18"/>
  <c r="AJ994" i="18"/>
  <c r="AR994" i="18"/>
  <c r="AV994" i="18"/>
  <c r="AL995" i="18"/>
  <c r="AT995" i="18"/>
  <c r="AY995" i="18"/>
  <c r="AH996" i="18"/>
  <c r="AP996" i="18"/>
  <c r="AH997" i="18"/>
  <c r="BA997" i="18"/>
  <c r="AJ998" i="18"/>
  <c r="AR998" i="18"/>
  <c r="AV998" i="18"/>
  <c r="AO999" i="18"/>
  <c r="AJ1000" i="18"/>
  <c r="AP1000" i="18"/>
  <c r="AG1001" i="18"/>
  <c r="AW1001" i="18"/>
  <c r="AL1002" i="18"/>
  <c r="AT1002" i="18"/>
  <c r="AY1002" i="18"/>
  <c r="AY1003" i="18"/>
  <c r="AH1004" i="18"/>
  <c r="AP1004" i="18"/>
  <c r="AG1005" i="18"/>
  <c r="AW1005" i="18"/>
  <c r="AR1006" i="18"/>
  <c r="AN1006" i="18"/>
  <c r="AQ1006" i="18"/>
  <c r="AM1006" i="18"/>
  <c r="AG1008" i="18"/>
  <c r="AZ1011" i="18"/>
  <c r="AT1011" i="18"/>
  <c r="AY1011" i="18"/>
  <c r="AI1012" i="18"/>
  <c r="AH1012" i="18"/>
  <c r="AG1012" i="18"/>
  <c r="AQ1012" i="18"/>
  <c r="AP1012" i="18"/>
  <c r="AO1012" i="18"/>
  <c r="AJ1013" i="18"/>
  <c r="AF1014" i="18"/>
  <c r="AR1018" i="18"/>
  <c r="AN1018" i="18"/>
  <c r="BA1018" i="18"/>
  <c r="AT1019" i="18"/>
  <c r="AH1020" i="18"/>
  <c r="AK1021" i="18"/>
  <c r="AT1021" i="18"/>
  <c r="BA1021" i="18"/>
  <c r="AH1022" i="18"/>
  <c r="AJ1022" i="18"/>
  <c r="AG1022" i="18"/>
  <c r="BA1022" i="18"/>
  <c r="AW1022" i="18"/>
  <c r="AZ1022" i="18"/>
  <c r="AV1022" i="18"/>
  <c r="AR1031" i="18"/>
  <c r="AN1031" i="18"/>
  <c r="AQ1031" i="18"/>
  <c r="AM1031" i="18"/>
  <c r="AP1031" i="18"/>
  <c r="AL1031" i="18"/>
  <c r="AW1033" i="18"/>
  <c r="AT1033" i="18"/>
  <c r="BA1033" i="18"/>
  <c r="AR1034" i="18"/>
  <c r="AO1034" i="18"/>
  <c r="AN1034" i="18"/>
  <c r="AI1037" i="18"/>
  <c r="AH1037" i="18"/>
  <c r="AG1037" i="18"/>
  <c r="AK1037" i="18"/>
  <c r="AF1037" i="18"/>
  <c r="BA1042" i="18"/>
  <c r="AW1042" i="18"/>
  <c r="AZ1042" i="18"/>
  <c r="AV1042" i="18"/>
  <c r="AY1042" i="18"/>
  <c r="AU1042" i="18"/>
  <c r="AF1043" i="18"/>
  <c r="AJ1043" i="18"/>
  <c r="AI1043" i="18"/>
  <c r="BA1047" i="18"/>
  <c r="AV1047" i="18"/>
  <c r="AZ1047" i="18"/>
  <c r="AU1047" i="18"/>
  <c r="AY1047" i="18"/>
  <c r="AT1047" i="18"/>
  <c r="AJ955" i="18"/>
  <c r="AJ957" i="18"/>
  <c r="AJ965" i="18"/>
  <c r="AJ969" i="18"/>
  <c r="AJ972" i="18"/>
  <c r="AK981" i="18"/>
  <c r="AK994" i="18"/>
  <c r="AJ997" i="18"/>
  <c r="AK998" i="18"/>
  <c r="AK1013" i="18"/>
  <c r="BA1013" i="18"/>
  <c r="AW1013" i="18"/>
  <c r="AZ1013" i="18"/>
  <c r="AV1013" i="18"/>
  <c r="AR1016" i="18"/>
  <c r="AP1016" i="18"/>
  <c r="AO1016" i="18"/>
  <c r="AN1019" i="18"/>
  <c r="AW1019" i="18"/>
  <c r="AP1023" i="18"/>
  <c r="AR1023" i="18"/>
  <c r="AM1023" i="18"/>
  <c r="AQ1023" i="18"/>
  <c r="AO1023" i="18"/>
  <c r="BA1031" i="18"/>
  <c r="AV1031" i="18"/>
  <c r="AZ1031" i="18"/>
  <c r="AU1031" i="18"/>
  <c r="AY1031" i="18"/>
  <c r="AT1031" i="18"/>
  <c r="AI1033" i="18"/>
  <c r="AK1033" i="18"/>
  <c r="AH1033" i="18"/>
  <c r="AG1033" i="18"/>
  <c r="AN1043" i="18"/>
  <c r="BA1046" i="18"/>
  <c r="AW1046" i="18"/>
  <c r="AZ1046" i="18"/>
  <c r="AV1046" i="18"/>
  <c r="AY1046" i="18"/>
  <c r="AU1046" i="18"/>
  <c r="AK1050" i="18"/>
  <c r="AK1054" i="18"/>
  <c r="AJ1057" i="18"/>
  <c r="AK1078" i="18"/>
  <c r="AK1110" i="18"/>
  <c r="AK1118" i="18"/>
  <c r="AK1134" i="18"/>
  <c r="AK1153" i="18"/>
  <c r="AK1157" i="18"/>
  <c r="AJ1164" i="18"/>
  <c r="AJ1168" i="18"/>
  <c r="AJ1176" i="18"/>
  <c r="AJ1192" i="18"/>
  <c r="AJ1204" i="18"/>
  <c r="AJ1216" i="18"/>
  <c r="AR1224" i="18"/>
  <c r="AP1224" i="18"/>
  <c r="AL1224" i="18"/>
  <c r="AR1228" i="18"/>
  <c r="AP1228" i="18"/>
  <c r="AL1228" i="18"/>
  <c r="AI1229" i="18"/>
  <c r="AJ1229" i="18"/>
  <c r="AF1229" i="18"/>
  <c r="AR1230" i="18"/>
  <c r="AN1230" i="18"/>
  <c r="AP1230" i="18"/>
  <c r="AL1230" i="18"/>
  <c r="AR1236" i="18"/>
  <c r="AL1236" i="18"/>
  <c r="AP1236" i="18"/>
  <c r="AY1245" i="18"/>
  <c r="AU1245" i="18"/>
  <c r="BA1245" i="18"/>
  <c r="AW1245" i="18"/>
  <c r="BA1246" i="18"/>
  <c r="AV1246" i="18"/>
  <c r="AY1246" i="18"/>
  <c r="AT1246" i="18"/>
  <c r="BA1248" i="18"/>
  <c r="AT1248" i="18"/>
  <c r="AY1249" i="18"/>
  <c r="AU1249" i="18"/>
  <c r="BA1249" i="18"/>
  <c r="AW1249" i="18"/>
  <c r="BA1250" i="18"/>
  <c r="AV1250" i="18"/>
  <c r="AY1250" i="18"/>
  <c r="AT1250" i="18"/>
  <c r="BA1251" i="18"/>
  <c r="AY1251" i="18"/>
  <c r="AU1251" i="18"/>
  <c r="AI1254" i="18"/>
  <c r="AF1254" i="18"/>
  <c r="BA1255" i="18"/>
  <c r="AY1255" i="18"/>
  <c r="AU1255" i="18"/>
  <c r="AI1258" i="18"/>
  <c r="AF1258" i="18"/>
  <c r="BA1259" i="18"/>
  <c r="AY1259" i="18"/>
  <c r="AU1259" i="18"/>
  <c r="AI1262" i="18"/>
  <c r="AF1262" i="18"/>
  <c r="BA1263" i="18"/>
  <c r="AY1263" i="18"/>
  <c r="AU1263" i="18"/>
  <c r="AI1266" i="18"/>
  <c r="AF1266" i="18"/>
  <c r="BA1267" i="18"/>
  <c r="AY1267" i="18"/>
  <c r="AU1267" i="18"/>
  <c r="AI1270" i="18"/>
  <c r="AF1270" i="18"/>
  <c r="AM1271" i="18"/>
  <c r="AQ1271" i="18"/>
  <c r="AI1272" i="18"/>
  <c r="AH1272" i="18"/>
  <c r="AK1272" i="18"/>
  <c r="AF1272" i="18"/>
  <c r="AI1275" i="18"/>
  <c r="AG1275" i="18"/>
  <c r="AI1276" i="18"/>
  <c r="AH1276" i="18"/>
  <c r="AK1276" i="18"/>
  <c r="AF1276" i="18"/>
  <c r="AR1276" i="18"/>
  <c r="AO1276" i="18"/>
  <c r="AJ1277" i="18"/>
  <c r="AG1277" i="18"/>
  <c r="BA1285" i="18"/>
  <c r="AW1285" i="18"/>
  <c r="AZ1285" i="18"/>
  <c r="AV1285" i="18"/>
  <c r="AY1285" i="18"/>
  <c r="AU1285" i="18"/>
  <c r="AI1286" i="18"/>
  <c r="AJ1286" i="18"/>
  <c r="AF1286" i="18"/>
  <c r="BA1289" i="18"/>
  <c r="AW1289" i="18"/>
  <c r="AZ1289" i="18"/>
  <c r="AV1289" i="18"/>
  <c r="AY1289" i="18"/>
  <c r="AU1289" i="18"/>
  <c r="AI1290" i="18"/>
  <c r="AJ1290" i="18"/>
  <c r="AF1290" i="18"/>
  <c r="BA1295" i="18"/>
  <c r="AU1295" i="18"/>
  <c r="AT1295" i="18"/>
  <c r="AY1295" i="18"/>
  <c r="BA1298" i="18"/>
  <c r="AV1298" i="18"/>
  <c r="AZ1298" i="18"/>
  <c r="AU1298" i="18"/>
  <c r="AY1298" i="18"/>
  <c r="AT1298" i="18"/>
  <c r="AR1315" i="18"/>
  <c r="AQ1315" i="18"/>
  <c r="AL1315" i="18"/>
  <c r="AP1315" i="18"/>
  <c r="AO1315" i="18"/>
  <c r="AR1318" i="18"/>
  <c r="AN1318" i="18"/>
  <c r="AQ1318" i="18"/>
  <c r="AM1318" i="18"/>
  <c r="AP1318" i="18"/>
  <c r="AL1318" i="18"/>
  <c r="AR1319" i="18"/>
  <c r="AQ1319" i="18"/>
  <c r="AL1319" i="18"/>
  <c r="AP1319" i="18"/>
  <c r="AO1319" i="18"/>
  <c r="BA1329" i="18"/>
  <c r="AW1329" i="18"/>
  <c r="AZ1329" i="18"/>
  <c r="AV1329" i="18"/>
  <c r="AY1329" i="18"/>
  <c r="AU1329" i="18"/>
  <c r="AI1330" i="18"/>
  <c r="AJ1330" i="18"/>
  <c r="AF1330" i="18"/>
  <c r="AZ1362" i="18"/>
  <c r="AU1362" i="18"/>
  <c r="AT1362" i="18"/>
  <c r="AY1362" i="18"/>
  <c r="AQ1367" i="18"/>
  <c r="AP1367" i="18"/>
  <c r="AO1367" i="18"/>
  <c r="AL1367" i="18"/>
  <c r="BA1368" i="18"/>
  <c r="AW1368" i="18"/>
  <c r="AZ1368" i="18"/>
  <c r="AV1368" i="18"/>
  <c r="AY1368" i="18"/>
  <c r="AU1368" i="18"/>
  <c r="AK1369" i="18"/>
  <c r="AJ1369" i="18"/>
  <c r="AF1369" i="18"/>
  <c r="AZ1378" i="18"/>
  <c r="AU1378" i="18"/>
  <c r="AT1378" i="18"/>
  <c r="AY1378" i="18"/>
  <c r="AQ1383" i="18"/>
  <c r="AP1383" i="18"/>
  <c r="AO1383" i="18"/>
  <c r="AL1383" i="18"/>
  <c r="BA1384" i="18"/>
  <c r="AW1384" i="18"/>
  <c r="AZ1384" i="18"/>
  <c r="AV1384" i="18"/>
  <c r="AY1384" i="18"/>
  <c r="AU1384" i="18"/>
  <c r="AK1385" i="18"/>
  <c r="AJ1385" i="18"/>
  <c r="AF1385" i="18"/>
  <c r="AZ1394" i="18"/>
  <c r="AU1394" i="18"/>
  <c r="AT1394" i="18"/>
  <c r="AY1394" i="18"/>
  <c r="AQ1399" i="18"/>
  <c r="AP1399" i="18"/>
  <c r="AO1399" i="18"/>
  <c r="AL1399" i="18"/>
  <c r="BA1400" i="18"/>
  <c r="AW1400" i="18"/>
  <c r="AZ1400" i="18"/>
  <c r="AV1400" i="18"/>
  <c r="AY1400" i="18"/>
  <c r="AU1400" i="18"/>
  <c r="AK1401" i="18"/>
  <c r="AJ1401" i="18"/>
  <c r="AF1401" i="18"/>
  <c r="AZ1410" i="18"/>
  <c r="AU1410" i="18"/>
  <c r="AT1410" i="18"/>
  <c r="AY1410" i="18"/>
  <c r="BA1413" i="18"/>
  <c r="AV1413" i="18"/>
  <c r="AZ1413" i="18"/>
  <c r="AU1413" i="18"/>
  <c r="AY1413" i="18"/>
  <c r="AT1413" i="18"/>
  <c r="BA1417" i="18"/>
  <c r="AV1417" i="18"/>
  <c r="AZ1417" i="18"/>
  <c r="AU1417" i="18"/>
  <c r="AY1417" i="18"/>
  <c r="AT1417" i="18"/>
  <c r="BA1420" i="18"/>
  <c r="AW1420" i="18"/>
  <c r="AZ1420" i="18"/>
  <c r="AV1420" i="18"/>
  <c r="AY1420" i="18"/>
  <c r="AU1420" i="18"/>
  <c r="BA1425" i="18"/>
  <c r="AV1425" i="18"/>
  <c r="AZ1425" i="18"/>
  <c r="AU1425" i="18"/>
  <c r="AY1425" i="18"/>
  <c r="AT1425" i="18"/>
  <c r="AJ1426" i="18"/>
  <c r="AH1426" i="18"/>
  <c r="AR1429" i="18"/>
  <c r="AN1429" i="18"/>
  <c r="AQ1429" i="18"/>
  <c r="AM1429" i="18"/>
  <c r="AP1429" i="18"/>
  <c r="AL1429" i="18"/>
  <c r="AP1468" i="18"/>
  <c r="AR1468" i="18"/>
  <c r="AO1468" i="18"/>
  <c r="AN1468" i="18"/>
  <c r="AH1472" i="18"/>
  <c r="AJ1472" i="18"/>
  <c r="AG1472" i="18"/>
  <c r="AF1472" i="18"/>
  <c r="AK1472" i="18"/>
  <c r="AY1496" i="18"/>
  <c r="AW1496" i="18"/>
  <c r="BA1496" i="18"/>
  <c r="AV1496" i="18"/>
  <c r="AZ1496" i="18"/>
  <c r="AT1496" i="18"/>
  <c r="AP1500" i="18"/>
  <c r="AO1500" i="18"/>
  <c r="AY1512" i="18"/>
  <c r="AW1512" i="18"/>
  <c r="BA1512" i="18"/>
  <c r="AV1512" i="18"/>
  <c r="AZ1512" i="18"/>
  <c r="AT1512" i="18"/>
  <c r="AP1516" i="18"/>
  <c r="AO1516" i="18"/>
  <c r="AY1528" i="18"/>
  <c r="AW1528" i="18"/>
  <c r="BA1528" i="18"/>
  <c r="AV1528" i="18"/>
  <c r="AZ1528" i="18"/>
  <c r="AT1528" i="18"/>
  <c r="AP1532" i="18"/>
  <c r="AO1532" i="18"/>
  <c r="AY1544" i="18"/>
  <c r="AW1544" i="18"/>
  <c r="BA1544" i="18"/>
  <c r="AV1544" i="18"/>
  <c r="AZ1544" i="18"/>
  <c r="AT1544" i="18"/>
  <c r="AP1548" i="18"/>
  <c r="AO1548" i="18"/>
  <c r="AK1557" i="18"/>
  <c r="AJ1557" i="18"/>
  <c r="AF1557" i="18"/>
  <c r="AR1641" i="18"/>
  <c r="AN1641" i="18"/>
  <c r="AQ1641" i="18"/>
  <c r="AM1641" i="18"/>
  <c r="AP1641" i="18"/>
  <c r="AL1641" i="18"/>
  <c r="AO1641" i="18"/>
  <c r="AR1657" i="18"/>
  <c r="AN1657" i="18"/>
  <c r="AQ1657" i="18"/>
  <c r="AM1657" i="18"/>
  <c r="AP1657" i="18"/>
  <c r="AL1657" i="18"/>
  <c r="AO1657" i="18"/>
  <c r="AY1659" i="18"/>
  <c r="AW1659" i="18"/>
  <c r="BA1659" i="18"/>
  <c r="AV1659" i="18"/>
  <c r="AZ1659" i="18"/>
  <c r="AT1659" i="18"/>
  <c r="BA1672" i="18"/>
  <c r="AW1672" i="18"/>
  <c r="AZ1672" i="18"/>
  <c r="AV1672" i="18"/>
  <c r="AY1672" i="18"/>
  <c r="AU1672" i="18"/>
  <c r="AT1672" i="18"/>
  <c r="AP1693" i="18"/>
  <c r="AQ1693" i="18"/>
  <c r="AO1693" i="18"/>
  <c r="AM1693" i="18"/>
  <c r="AK1694" i="18"/>
  <c r="AJ1694" i="18"/>
  <c r="AH1694" i="18"/>
  <c r="AF1694" i="18"/>
  <c r="AY1696" i="18"/>
  <c r="AV1696" i="18"/>
  <c r="AT1696" i="18"/>
  <c r="AZ1696" i="18"/>
  <c r="AR1699" i="18"/>
  <c r="AO1699" i="18"/>
  <c r="AP1701" i="18"/>
  <c r="AQ1701" i="18"/>
  <c r="AO1701" i="18"/>
  <c r="AM1701" i="18"/>
  <c r="AK1702" i="18"/>
  <c r="AJ1702" i="18"/>
  <c r="AH1702" i="18"/>
  <c r="AF1702" i="18"/>
  <c r="AY1704" i="18"/>
  <c r="AV1704" i="18"/>
  <c r="AT1704" i="18"/>
  <c r="AZ1704" i="18"/>
  <c r="AR1707" i="18"/>
  <c r="AO1707" i="18"/>
  <c r="AP1709" i="18"/>
  <c r="AQ1709" i="18"/>
  <c r="AO1709" i="18"/>
  <c r="AM1709" i="18"/>
  <c r="AK1710" i="18"/>
  <c r="AJ1710" i="18"/>
  <c r="AH1710" i="18"/>
  <c r="AF1710" i="18"/>
  <c r="AY1712" i="18"/>
  <c r="AV1712" i="18"/>
  <c r="AT1712" i="18"/>
  <c r="AZ1712" i="18"/>
  <c r="AR1715" i="18"/>
  <c r="AO1715" i="18"/>
  <c r="AP1717" i="18"/>
  <c r="AQ1717" i="18"/>
  <c r="AO1717" i="18"/>
  <c r="AM1717" i="18"/>
  <c r="AK1718" i="18"/>
  <c r="AJ1718" i="18"/>
  <c r="AH1718" i="18"/>
  <c r="AF1718" i="18"/>
  <c r="AY1720" i="18"/>
  <c r="AV1720" i="18"/>
  <c r="AT1720" i="18"/>
  <c r="AZ1720" i="18"/>
  <c r="AR1723" i="18"/>
  <c r="AO1723" i="18"/>
  <c r="AP1725" i="18"/>
  <c r="AQ1725" i="18"/>
  <c r="AO1725" i="18"/>
  <c r="AM1725" i="18"/>
  <c r="AK1726" i="18"/>
  <c r="AJ1726" i="18"/>
  <c r="AH1726" i="18"/>
  <c r="AF1726" i="18"/>
  <c r="AY1728" i="18"/>
  <c r="AV1728" i="18"/>
  <c r="AT1728" i="18"/>
  <c r="AZ1728" i="18"/>
  <c r="AR1731" i="18"/>
  <c r="AO1731" i="18"/>
  <c r="AP1733" i="18"/>
  <c r="AQ1733" i="18"/>
  <c r="AO1733" i="18"/>
  <c r="AM1733" i="18"/>
  <c r="AK1734" i="18"/>
  <c r="AJ1734" i="18"/>
  <c r="AH1734" i="18"/>
  <c r="AF1734" i="18"/>
  <c r="AY1736" i="18"/>
  <c r="AV1736" i="18"/>
  <c r="AT1736" i="18"/>
  <c r="AZ1736" i="18"/>
  <c r="AR1739" i="18"/>
  <c r="AO1739" i="18"/>
  <c r="AP1741" i="18"/>
  <c r="AQ1741" i="18"/>
  <c r="AO1741" i="18"/>
  <c r="AM1741" i="18"/>
  <c r="AK1742" i="18"/>
  <c r="AJ1742" i="18"/>
  <c r="AH1742" i="18"/>
  <c r="AF1742" i="18"/>
  <c r="AY1744" i="18"/>
  <c r="AV1744" i="18"/>
  <c r="AT1744" i="18"/>
  <c r="AZ1744" i="18"/>
  <c r="AR1752" i="18"/>
  <c r="AP1752" i="18"/>
  <c r="AO1752" i="18"/>
  <c r="AQ1752" i="18"/>
  <c r="AM1752" i="18"/>
  <c r="AL1752" i="18"/>
  <c r="AP1758" i="18"/>
  <c r="AR1758" i="18"/>
  <c r="AO1758" i="18"/>
  <c r="AN1758" i="18"/>
  <c r="AI1761" i="18"/>
  <c r="AH1761" i="18"/>
  <c r="AG1761" i="18"/>
  <c r="AK1761" i="18"/>
  <c r="AF1761" i="18"/>
  <c r="AJ1761" i="18"/>
  <c r="AR1787" i="18"/>
  <c r="AO1787" i="18"/>
  <c r="AN1787" i="18"/>
  <c r="AI1789" i="18"/>
  <c r="AH1789" i="18"/>
  <c r="AR1791" i="18"/>
  <c r="AO1791" i="18"/>
  <c r="AI1793" i="18"/>
  <c r="AH1793" i="18"/>
  <c r="AI1799" i="18"/>
  <c r="AJ1799" i="18"/>
  <c r="AG1799" i="18"/>
  <c r="AF1799" i="18"/>
  <c r="AK1799" i="18"/>
  <c r="AY1813" i="18"/>
  <c r="AT1813" i="18"/>
  <c r="AQ1823" i="18"/>
  <c r="AR1823" i="18"/>
  <c r="AO1823" i="18"/>
  <c r="AN1823" i="18"/>
  <c r="AR1833" i="18"/>
  <c r="AQ1833" i="18"/>
  <c r="AL1833" i="18"/>
  <c r="AP1833" i="18"/>
  <c r="AO1833" i="18"/>
  <c r="AM1833" i="18"/>
  <c r="AI1835" i="18"/>
  <c r="AJ1835" i="18"/>
  <c r="AG1835" i="18"/>
  <c r="AF1835" i="18"/>
  <c r="AK1835" i="18"/>
  <c r="AR1860" i="18"/>
  <c r="AN1860" i="18"/>
  <c r="AQ1860" i="18"/>
  <c r="AM1860" i="18"/>
  <c r="AP1860" i="18"/>
  <c r="AL1860" i="18"/>
  <c r="AO1860" i="18"/>
  <c r="AJ1865" i="18"/>
  <c r="AK1865" i="18"/>
  <c r="AH1865" i="18"/>
  <c r="AG1865" i="18"/>
  <c r="AR1871" i="18"/>
  <c r="AN1871" i="18"/>
  <c r="AQ1871" i="18"/>
  <c r="AM1871" i="18"/>
  <c r="AP1871" i="18"/>
  <c r="AO1871" i="18"/>
  <c r="AL1871" i="18"/>
  <c r="AR1880" i="18"/>
  <c r="AQ1880" i="18"/>
  <c r="AL1880" i="18"/>
  <c r="AP1880" i="18"/>
  <c r="AO1880" i="18"/>
  <c r="AM1880" i="18"/>
  <c r="AO1013" i="18"/>
  <c r="AK1017" i="18"/>
  <c r="AK1018" i="18"/>
  <c r="AI1023" i="18"/>
  <c r="AP1024" i="18"/>
  <c r="AH1025" i="18"/>
  <c r="AG1026" i="18"/>
  <c r="AM1027" i="18"/>
  <c r="AQ1027" i="18"/>
  <c r="AU1027" i="18"/>
  <c r="AZ1027" i="18"/>
  <c r="AK1029" i="18"/>
  <c r="AJ1030" i="18"/>
  <c r="AV1030" i="18"/>
  <c r="AZ1030" i="18"/>
  <c r="AP1032" i="18"/>
  <c r="AN1035" i="18"/>
  <c r="AV1035" i="18"/>
  <c r="AQ1036" i="18"/>
  <c r="AG1038" i="18"/>
  <c r="AV1038" i="18"/>
  <c r="AZ1038" i="18"/>
  <c r="AI1039" i="18"/>
  <c r="AH1041" i="18"/>
  <c r="AJ1042" i="18"/>
  <c r="AT1044" i="18"/>
  <c r="AK1045" i="18"/>
  <c r="AK1046" i="18"/>
  <c r="AP1048" i="18"/>
  <c r="AF1050" i="18"/>
  <c r="AN1050" i="18"/>
  <c r="AV1050" i="18"/>
  <c r="AZ1050" i="18"/>
  <c r="AM1051" i="18"/>
  <c r="AQ1051" i="18"/>
  <c r="AU1051" i="18"/>
  <c r="AZ1051" i="18"/>
  <c r="AL1052" i="18"/>
  <c r="AQ1052" i="18"/>
  <c r="AH1053" i="18"/>
  <c r="BA1053" i="18"/>
  <c r="AF1054" i="18"/>
  <c r="AN1054" i="18"/>
  <c r="AN1055" i="18"/>
  <c r="AV1055" i="18"/>
  <c r="AL1056" i="18"/>
  <c r="AQ1056" i="18"/>
  <c r="AF1057" i="18"/>
  <c r="AK1057" i="18"/>
  <c r="AG1058" i="18"/>
  <c r="AR1058" i="18"/>
  <c r="AV1058" i="18"/>
  <c r="AZ1058" i="18"/>
  <c r="AI1059" i="18"/>
  <c r="AG1061" i="18"/>
  <c r="AO1061" i="18"/>
  <c r="AK1062" i="18"/>
  <c r="AW1062" i="18"/>
  <c r="AM1063" i="18"/>
  <c r="AQ1063" i="18"/>
  <c r="AU1063" i="18"/>
  <c r="AZ1063" i="18"/>
  <c r="AL1064" i="18"/>
  <c r="AQ1064" i="18"/>
  <c r="AH1065" i="18"/>
  <c r="BA1065" i="18"/>
  <c r="AJ1066" i="18"/>
  <c r="AR1066" i="18"/>
  <c r="AV1066" i="18"/>
  <c r="AZ1066" i="18"/>
  <c r="AM1067" i="18"/>
  <c r="AQ1067" i="18"/>
  <c r="AU1067" i="18"/>
  <c r="AZ1067" i="18"/>
  <c r="AO1069" i="18"/>
  <c r="AJ1070" i="18"/>
  <c r="AR1070" i="18"/>
  <c r="AV1070" i="18"/>
  <c r="AZ1070" i="18"/>
  <c r="AW1071" i="18"/>
  <c r="AO1072" i="18"/>
  <c r="AT1072" i="18"/>
  <c r="AG1073" i="18"/>
  <c r="BA1073" i="18"/>
  <c r="AK1074" i="18"/>
  <c r="AW1074" i="18"/>
  <c r="AO1075" i="18"/>
  <c r="AH1076" i="18"/>
  <c r="AP1076" i="18"/>
  <c r="AH1077" i="18"/>
  <c r="AT1077" i="18"/>
  <c r="AF1078" i="18"/>
  <c r="AN1078" i="18"/>
  <c r="AT1078" i="18"/>
  <c r="AZ1078" i="18"/>
  <c r="AW1079" i="18"/>
  <c r="AO1081" i="18"/>
  <c r="AJ1082" i="18"/>
  <c r="AR1082" i="18"/>
  <c r="AV1082" i="18"/>
  <c r="AZ1082" i="18"/>
  <c r="AW1083" i="18"/>
  <c r="AO1084" i="18"/>
  <c r="AT1084" i="18"/>
  <c r="AG1085" i="18"/>
  <c r="BA1085" i="18"/>
  <c r="AK1086" i="18"/>
  <c r="AM1087" i="18"/>
  <c r="AR1087" i="18"/>
  <c r="AV1087" i="18"/>
  <c r="AZ1087" i="18"/>
  <c r="AM1088" i="18"/>
  <c r="AQ1088" i="18"/>
  <c r="AK1089" i="18"/>
  <c r="AW1089" i="18"/>
  <c r="AG1090" i="18"/>
  <c r="AN1090" i="18"/>
  <c r="AT1090" i="18"/>
  <c r="AZ1090" i="18"/>
  <c r="AW1091" i="18"/>
  <c r="AO1092" i="18"/>
  <c r="AT1092" i="18"/>
  <c r="AG1093" i="18"/>
  <c r="BA1093" i="18"/>
  <c r="AK1094" i="18"/>
  <c r="AW1094" i="18"/>
  <c r="AQ1095" i="18"/>
  <c r="AU1095" i="18"/>
  <c r="AY1095" i="18"/>
  <c r="AL1096" i="18"/>
  <c r="AQ1096" i="18"/>
  <c r="AK1097" i="18"/>
  <c r="AW1097" i="18"/>
  <c r="AG1098" i="18"/>
  <c r="AN1098" i="18"/>
  <c r="AT1098" i="18"/>
  <c r="AZ1098" i="18"/>
  <c r="AW1099" i="18"/>
  <c r="AO1100" i="18"/>
  <c r="AT1100" i="18"/>
  <c r="AG1101" i="18"/>
  <c r="BA1101" i="18"/>
  <c r="AK1102" i="18"/>
  <c r="AW1102" i="18"/>
  <c r="AQ1103" i="18"/>
  <c r="AU1103" i="18"/>
  <c r="AY1103" i="18"/>
  <c r="AL1104" i="18"/>
  <c r="AQ1104" i="18"/>
  <c r="AK1105" i="18"/>
  <c r="AW1105" i="18"/>
  <c r="AG1106" i="18"/>
  <c r="AO1106" i="18"/>
  <c r="AU1106" i="18"/>
  <c r="AY1106" i="18"/>
  <c r="AL1107" i="18"/>
  <c r="AP1107" i="18"/>
  <c r="AT1107" i="18"/>
  <c r="AY1107" i="18"/>
  <c r="AL1108" i="18"/>
  <c r="AQ1108" i="18"/>
  <c r="AK1109" i="18"/>
  <c r="AW1109" i="18"/>
  <c r="AF1110" i="18"/>
  <c r="AN1110" i="18"/>
  <c r="AL1112" i="18"/>
  <c r="AQ1112" i="18"/>
  <c r="AK1113" i="18"/>
  <c r="AW1113" i="18"/>
  <c r="AG1114" i="18"/>
  <c r="AO1114" i="18"/>
  <c r="AV1114" i="18"/>
  <c r="BA1114" i="18"/>
  <c r="AO1115" i="18"/>
  <c r="AH1116" i="18"/>
  <c r="AP1116" i="18"/>
  <c r="AH1117" i="18"/>
  <c r="AT1117" i="18"/>
  <c r="AF1118" i="18"/>
  <c r="AN1118" i="18"/>
  <c r="AQ1119" i="18"/>
  <c r="AU1119" i="18"/>
  <c r="AY1119" i="18"/>
  <c r="AL1120" i="18"/>
  <c r="AQ1120" i="18"/>
  <c r="AK1121" i="18"/>
  <c r="AW1121" i="18"/>
  <c r="AG1122" i="18"/>
  <c r="AO1122" i="18"/>
  <c r="AU1122" i="18"/>
  <c r="AY1122" i="18"/>
  <c r="AL1123" i="18"/>
  <c r="AP1123" i="18"/>
  <c r="AT1123" i="18"/>
  <c r="AY1123" i="18"/>
  <c r="AL1124" i="18"/>
  <c r="AQ1124" i="18"/>
  <c r="AK1125" i="18"/>
  <c r="AW1125" i="18"/>
  <c r="AG1126" i="18"/>
  <c r="AO1126" i="18"/>
  <c r="AU1126" i="18"/>
  <c r="AZ1126" i="18"/>
  <c r="AW1127" i="18"/>
  <c r="BA1127" i="18"/>
  <c r="AO1128" i="18"/>
  <c r="AT1128" i="18"/>
  <c r="AG1129" i="18"/>
  <c r="BA1129" i="18"/>
  <c r="AK1130" i="18"/>
  <c r="AW1130" i="18"/>
  <c r="BA1130" i="18"/>
  <c r="AO1131" i="18"/>
  <c r="AH1132" i="18"/>
  <c r="AP1132" i="18"/>
  <c r="AH1133" i="18"/>
  <c r="AT1133" i="18"/>
  <c r="AF1134" i="18"/>
  <c r="AN1134" i="18"/>
  <c r="AT1134" i="18"/>
  <c r="AZ1134" i="18"/>
  <c r="AW1135" i="18"/>
  <c r="BA1135" i="18"/>
  <c r="AN1136" i="18"/>
  <c r="AR1136" i="18"/>
  <c r="AK1137" i="18"/>
  <c r="AW1137" i="18"/>
  <c r="AG1138" i="18"/>
  <c r="AN1138" i="18"/>
  <c r="AT1138" i="18"/>
  <c r="AZ1138" i="18"/>
  <c r="AW1139" i="18"/>
  <c r="BA1139" i="18"/>
  <c r="AN1140" i="18"/>
  <c r="AR1140" i="18"/>
  <c r="AK1141" i="18"/>
  <c r="AW1141" i="18"/>
  <c r="AG1142" i="18"/>
  <c r="AN1142" i="18"/>
  <c r="AT1142" i="18"/>
  <c r="AZ1142" i="18"/>
  <c r="AW1143" i="18"/>
  <c r="BA1143" i="18"/>
  <c r="AN1144" i="18"/>
  <c r="AR1144" i="18"/>
  <c r="AK1145" i="18"/>
  <c r="AW1145" i="18"/>
  <c r="AG1146" i="18"/>
  <c r="AN1146" i="18"/>
  <c r="AT1146" i="18"/>
  <c r="AZ1146" i="18"/>
  <c r="AH1148" i="18"/>
  <c r="AM1149" i="18"/>
  <c r="AR1149" i="18"/>
  <c r="AV1149" i="18"/>
  <c r="AN1150" i="18"/>
  <c r="AR1150" i="18"/>
  <c r="AU1151" i="18"/>
  <c r="AJ1152" i="18"/>
  <c r="AP1152" i="18"/>
  <c r="AW1152" i="18"/>
  <c r="AF1153" i="18"/>
  <c r="AN1153" i="18"/>
  <c r="AO1155" i="18"/>
  <c r="AT1155" i="18"/>
  <c r="AH1156" i="18"/>
  <c r="AO1156" i="18"/>
  <c r="AF1157" i="18"/>
  <c r="AV1157" i="18"/>
  <c r="AJ1158" i="18"/>
  <c r="AY1159" i="18"/>
  <c r="AG1160" i="18"/>
  <c r="AL1160" i="18"/>
  <c r="AK1161" i="18"/>
  <c r="AU1161" i="18"/>
  <c r="AY1161" i="18"/>
  <c r="AF1162" i="18"/>
  <c r="AN1162" i="18"/>
  <c r="AR1162" i="18"/>
  <c r="AV1162" i="18"/>
  <c r="AL1163" i="18"/>
  <c r="AQ1163" i="18"/>
  <c r="AF1164" i="18"/>
  <c r="AK1164" i="18"/>
  <c r="AJ1165" i="18"/>
  <c r="AU1165" i="18"/>
  <c r="AY1165" i="18"/>
  <c r="AF1166" i="18"/>
  <c r="AN1166" i="18"/>
  <c r="AR1166" i="18"/>
  <c r="AV1166" i="18"/>
  <c r="AL1167" i="18"/>
  <c r="AQ1167" i="18"/>
  <c r="AF1168" i="18"/>
  <c r="AK1168" i="18"/>
  <c r="AK1169" i="18"/>
  <c r="AU1169" i="18"/>
  <c r="AY1169" i="18"/>
  <c r="AF1170" i="18"/>
  <c r="AN1170" i="18"/>
  <c r="AR1170" i="18"/>
  <c r="AV1170" i="18"/>
  <c r="AY1171" i="18"/>
  <c r="AG1172" i="18"/>
  <c r="AL1172" i="18"/>
  <c r="AK1173" i="18"/>
  <c r="AU1173" i="18"/>
  <c r="AY1173" i="18"/>
  <c r="AF1174" i="18"/>
  <c r="AN1174" i="18"/>
  <c r="AR1174" i="18"/>
  <c r="AV1174" i="18"/>
  <c r="AL1175" i="18"/>
  <c r="AQ1175" i="18"/>
  <c r="AF1176" i="18"/>
  <c r="AK1176" i="18"/>
  <c r="AJ1177" i="18"/>
  <c r="AM1178" i="18"/>
  <c r="AU1178" i="18"/>
  <c r="AZ1178" i="18"/>
  <c r="AP1179" i="18"/>
  <c r="AU1179" i="18"/>
  <c r="AJ1180" i="18"/>
  <c r="AP1180" i="18"/>
  <c r="AG1181" i="18"/>
  <c r="AM1182" i="18"/>
  <c r="AU1182" i="18"/>
  <c r="AZ1182" i="18"/>
  <c r="AP1183" i="18"/>
  <c r="AU1183" i="18"/>
  <c r="AJ1184" i="18"/>
  <c r="AP1184" i="18"/>
  <c r="AJ1185" i="18"/>
  <c r="AU1185" i="18"/>
  <c r="AY1185" i="18"/>
  <c r="AF1186" i="18"/>
  <c r="AN1186" i="18"/>
  <c r="AR1186" i="18"/>
  <c r="AV1186" i="18"/>
  <c r="AY1187" i="18"/>
  <c r="AG1188" i="18"/>
  <c r="AL1188" i="18"/>
  <c r="AK1189" i="18"/>
  <c r="AU1189" i="18"/>
  <c r="AY1189" i="18"/>
  <c r="AF1190" i="18"/>
  <c r="AN1190" i="18"/>
  <c r="AR1190" i="18"/>
  <c r="AV1190" i="18"/>
  <c r="AL1191" i="18"/>
  <c r="AQ1191" i="18"/>
  <c r="AF1192" i="18"/>
  <c r="AK1192" i="18"/>
  <c r="AJ1193" i="18"/>
  <c r="AM1194" i="18"/>
  <c r="AU1194" i="18"/>
  <c r="AZ1194" i="18"/>
  <c r="AP1195" i="18"/>
  <c r="AU1195" i="18"/>
  <c r="AJ1196" i="18"/>
  <c r="AP1196" i="18"/>
  <c r="AG1197" i="18"/>
  <c r="AM1198" i="18"/>
  <c r="AU1198" i="18"/>
  <c r="AZ1198" i="18"/>
  <c r="AU1199" i="18"/>
  <c r="AJ1200" i="18"/>
  <c r="AP1200" i="18"/>
  <c r="AJ1201" i="18"/>
  <c r="AM1202" i="18"/>
  <c r="AU1202" i="18"/>
  <c r="AZ1202" i="18"/>
  <c r="AL1203" i="18"/>
  <c r="AQ1203" i="18"/>
  <c r="AF1204" i="18"/>
  <c r="AK1204" i="18"/>
  <c r="AJ1205" i="18"/>
  <c r="AM1206" i="18"/>
  <c r="AU1206" i="18"/>
  <c r="AZ1206" i="18"/>
  <c r="AP1207" i="18"/>
  <c r="AU1207" i="18"/>
  <c r="AJ1208" i="18"/>
  <c r="AP1208" i="18"/>
  <c r="AG1209" i="18"/>
  <c r="AM1210" i="18"/>
  <c r="AU1210" i="18"/>
  <c r="AZ1210" i="18"/>
  <c r="AP1211" i="18"/>
  <c r="AU1211" i="18"/>
  <c r="AJ1212" i="18"/>
  <c r="AP1212" i="18"/>
  <c r="AJ1213" i="18"/>
  <c r="AU1213" i="18"/>
  <c r="AY1213" i="18"/>
  <c r="AF1214" i="18"/>
  <c r="AN1214" i="18"/>
  <c r="AR1214" i="18"/>
  <c r="AV1214" i="18"/>
  <c r="AL1215" i="18"/>
  <c r="AQ1215" i="18"/>
  <c r="AF1216" i="18"/>
  <c r="AK1216" i="18"/>
  <c r="AK1217" i="18"/>
  <c r="AU1217" i="18"/>
  <c r="AY1217" i="18"/>
  <c r="AF1218" i="18"/>
  <c r="AN1218" i="18"/>
  <c r="AR1218" i="18"/>
  <c r="AV1218" i="18"/>
  <c r="AY1219" i="18"/>
  <c r="AI1221" i="18"/>
  <c r="AJ1221" i="18"/>
  <c r="AF1221" i="18"/>
  <c r="BA1227" i="18"/>
  <c r="AU1227" i="18"/>
  <c r="AY1227" i="18"/>
  <c r="AG1229" i="18"/>
  <c r="AM1230" i="18"/>
  <c r="AM1231" i="18"/>
  <c r="AY1233" i="18"/>
  <c r="AU1233" i="18"/>
  <c r="BA1233" i="18"/>
  <c r="AW1233" i="18"/>
  <c r="AO1234" i="18"/>
  <c r="BA1234" i="18"/>
  <c r="AV1234" i="18"/>
  <c r="AY1234" i="18"/>
  <c r="AT1234" i="18"/>
  <c r="AY1237" i="18"/>
  <c r="AU1237" i="18"/>
  <c r="BA1237" i="18"/>
  <c r="AW1237" i="18"/>
  <c r="BA1238" i="18"/>
  <c r="AV1238" i="18"/>
  <c r="AY1238" i="18"/>
  <c r="AT1238" i="18"/>
  <c r="AI1241" i="18"/>
  <c r="AJ1241" i="18"/>
  <c r="AF1241" i="18"/>
  <c r="AZ1245" i="18"/>
  <c r="AI1246" i="18"/>
  <c r="AF1246" i="18"/>
  <c r="AZ1246" i="18"/>
  <c r="BA1247" i="18"/>
  <c r="AY1247" i="18"/>
  <c r="AU1247" i="18"/>
  <c r="AZ1249" i="18"/>
  <c r="AI1250" i="18"/>
  <c r="AF1250" i="18"/>
  <c r="AZ1250" i="18"/>
  <c r="AJ1254" i="18"/>
  <c r="AR1254" i="18"/>
  <c r="AN1254" i="18"/>
  <c r="AP1254" i="18"/>
  <c r="AL1254" i="18"/>
  <c r="AJ1258" i="18"/>
  <c r="AR1258" i="18"/>
  <c r="AN1258" i="18"/>
  <c r="AP1258" i="18"/>
  <c r="AL1258" i="18"/>
  <c r="AJ1262" i="18"/>
  <c r="AR1262" i="18"/>
  <c r="AN1262" i="18"/>
  <c r="AP1262" i="18"/>
  <c r="AL1262" i="18"/>
  <c r="AJ1266" i="18"/>
  <c r="AR1266" i="18"/>
  <c r="AN1266" i="18"/>
  <c r="AP1266" i="18"/>
  <c r="AL1266" i="18"/>
  <c r="AH1270" i="18"/>
  <c r="AR1270" i="18"/>
  <c r="AN1270" i="18"/>
  <c r="AP1270" i="18"/>
  <c r="AL1270" i="18"/>
  <c r="AI1271" i="18"/>
  <c r="AG1271" i="18"/>
  <c r="AG1272" i="18"/>
  <c r="AY1273" i="18"/>
  <c r="AU1273" i="18"/>
  <c r="BA1273" i="18"/>
  <c r="AW1273" i="18"/>
  <c r="AH1275" i="18"/>
  <c r="AG1276" i="18"/>
  <c r="AW1276" i="18"/>
  <c r="BA1276" i="18"/>
  <c r="AT1276" i="18"/>
  <c r="AK1277" i="18"/>
  <c r="AI1284" i="18"/>
  <c r="AH1284" i="18"/>
  <c r="AG1284" i="18"/>
  <c r="AK1284" i="18"/>
  <c r="AF1284" i="18"/>
  <c r="BA1318" i="18"/>
  <c r="AV1318" i="18"/>
  <c r="AZ1318" i="18"/>
  <c r="AU1318" i="18"/>
  <c r="AY1318" i="18"/>
  <c r="AT1318" i="18"/>
  <c r="AI1321" i="18"/>
  <c r="AJ1321" i="18"/>
  <c r="AG1321" i="18"/>
  <c r="AF1321" i="18"/>
  <c r="BA1335" i="18"/>
  <c r="AU1335" i="18"/>
  <c r="AT1335" i="18"/>
  <c r="AY1335" i="18"/>
  <c r="AR1340" i="18"/>
  <c r="AP1340" i="18"/>
  <c r="AO1340" i="18"/>
  <c r="AL1340" i="18"/>
  <c r="AI1341" i="18"/>
  <c r="AJ1341" i="18"/>
  <c r="AG1341" i="18"/>
  <c r="AF1341" i="18"/>
  <c r="BA1353" i="18"/>
  <c r="AW1353" i="18"/>
  <c r="AZ1353" i="18"/>
  <c r="AV1353" i="18"/>
  <c r="AY1353" i="18"/>
  <c r="AU1353" i="18"/>
  <c r="AI1354" i="18"/>
  <c r="AJ1354" i="18"/>
  <c r="AF1354" i="18"/>
  <c r="AI1356" i="18"/>
  <c r="AH1356" i="18"/>
  <c r="AG1356" i="18"/>
  <c r="AK1356" i="18"/>
  <c r="AF1356" i="18"/>
  <c r="AZ1358" i="18"/>
  <c r="AU1358" i="18"/>
  <c r="AT1358" i="18"/>
  <c r="AY1358" i="18"/>
  <c r="AQ1363" i="18"/>
  <c r="AP1363" i="18"/>
  <c r="AO1363" i="18"/>
  <c r="AL1363" i="18"/>
  <c r="BA1364" i="18"/>
  <c r="AW1364" i="18"/>
  <c r="AZ1364" i="18"/>
  <c r="AV1364" i="18"/>
  <c r="AY1364" i="18"/>
  <c r="AU1364" i="18"/>
  <c r="AK1365" i="18"/>
  <c r="AJ1365" i="18"/>
  <c r="AF1365" i="18"/>
  <c r="AZ1374" i="18"/>
  <c r="AU1374" i="18"/>
  <c r="AT1374" i="18"/>
  <c r="AY1374" i="18"/>
  <c r="AQ1379" i="18"/>
  <c r="AP1379" i="18"/>
  <c r="AO1379" i="18"/>
  <c r="AL1379" i="18"/>
  <c r="BA1380" i="18"/>
  <c r="AW1380" i="18"/>
  <c r="AZ1380" i="18"/>
  <c r="AV1380" i="18"/>
  <c r="AY1380" i="18"/>
  <c r="AU1380" i="18"/>
  <c r="AK1381" i="18"/>
  <c r="AJ1381" i="18"/>
  <c r="AF1381" i="18"/>
  <c r="AZ1390" i="18"/>
  <c r="AU1390" i="18"/>
  <c r="AT1390" i="18"/>
  <c r="AY1390" i="18"/>
  <c r="AQ1395" i="18"/>
  <c r="AP1395" i="18"/>
  <c r="AO1395" i="18"/>
  <c r="AL1395" i="18"/>
  <c r="BA1396" i="18"/>
  <c r="AW1396" i="18"/>
  <c r="AZ1396" i="18"/>
  <c r="AV1396" i="18"/>
  <c r="AY1396" i="18"/>
  <c r="AU1396" i="18"/>
  <c r="AK1397" i="18"/>
  <c r="AJ1397" i="18"/>
  <c r="AF1397" i="18"/>
  <c r="AZ1406" i="18"/>
  <c r="AU1406" i="18"/>
  <c r="AT1406" i="18"/>
  <c r="AY1406" i="18"/>
  <c r="BA1412" i="18"/>
  <c r="AW1412" i="18"/>
  <c r="AZ1412" i="18"/>
  <c r="AV1412" i="18"/>
  <c r="AY1412" i="18"/>
  <c r="AU1412" i="18"/>
  <c r="AJ1414" i="18"/>
  <c r="AH1414" i="18"/>
  <c r="BA1416" i="18"/>
  <c r="AW1416" i="18"/>
  <c r="AZ1416" i="18"/>
  <c r="AV1416" i="18"/>
  <c r="AY1416" i="18"/>
  <c r="AU1416" i="18"/>
  <c r="AJ1418" i="18"/>
  <c r="AH1418" i="18"/>
  <c r="BA1424" i="18"/>
  <c r="AW1424" i="18"/>
  <c r="AZ1424" i="18"/>
  <c r="AV1424" i="18"/>
  <c r="AY1424" i="18"/>
  <c r="AU1424" i="18"/>
  <c r="BA1429" i="18"/>
  <c r="AV1429" i="18"/>
  <c r="AZ1429" i="18"/>
  <c r="AU1429" i="18"/>
  <c r="AY1429" i="18"/>
  <c r="AT1429" i="18"/>
  <c r="AJ1430" i="18"/>
  <c r="AH1430" i="18"/>
  <c r="AY1444" i="18"/>
  <c r="AU1444" i="18"/>
  <c r="BA1444" i="18"/>
  <c r="AW1444" i="18"/>
  <c r="AV1444" i="18"/>
  <c r="AT1444" i="18"/>
  <c r="AZ1444" i="18"/>
  <c r="AP1489" i="18"/>
  <c r="AR1489" i="18"/>
  <c r="AM1489" i="18"/>
  <c r="AQ1489" i="18"/>
  <c r="AO1489" i="18"/>
  <c r="AN1489" i="18"/>
  <c r="BA1509" i="18"/>
  <c r="AW1509" i="18"/>
  <c r="AZ1509" i="18"/>
  <c r="AV1509" i="18"/>
  <c r="AY1509" i="18"/>
  <c r="AU1509" i="18"/>
  <c r="AT1509" i="18"/>
  <c r="BA1525" i="18"/>
  <c r="AW1525" i="18"/>
  <c r="AZ1525" i="18"/>
  <c r="AV1525" i="18"/>
  <c r="AY1525" i="18"/>
  <c r="AU1525" i="18"/>
  <c r="AT1525" i="18"/>
  <c r="BA1541" i="18"/>
  <c r="AW1541" i="18"/>
  <c r="AZ1541" i="18"/>
  <c r="AV1541" i="18"/>
  <c r="AY1541" i="18"/>
  <c r="AU1541" i="18"/>
  <c r="AT1541" i="18"/>
  <c r="BA1553" i="18"/>
  <c r="AW1553" i="18"/>
  <c r="AZ1553" i="18"/>
  <c r="AV1553" i="18"/>
  <c r="AY1553" i="18"/>
  <c r="AU1553" i="18"/>
  <c r="AT1553" i="18"/>
  <c r="AF1006" i="18"/>
  <c r="AO1007" i="18"/>
  <c r="AK1009" i="18"/>
  <c r="AU1009" i="18"/>
  <c r="AF1010" i="18"/>
  <c r="AO1010" i="18"/>
  <c r="AO1011" i="18"/>
  <c r="AF1018" i="18"/>
  <c r="AU1023" i="18"/>
  <c r="AY1023" i="18"/>
  <c r="AL1024" i="18"/>
  <c r="AQ1024" i="18"/>
  <c r="AK1025" i="18"/>
  <c r="AJ1026" i="18"/>
  <c r="AU1026" i="18"/>
  <c r="AI1027" i="18"/>
  <c r="AN1027" i="18"/>
  <c r="AV1027" i="18"/>
  <c r="AF1029" i="18"/>
  <c r="AL1029" i="18"/>
  <c r="AK1030" i="18"/>
  <c r="AW1030" i="18"/>
  <c r="AL1032" i="18"/>
  <c r="AQ1032" i="18"/>
  <c r="AJ1038" i="18"/>
  <c r="AW1038" i="18"/>
  <c r="AI1040" i="18"/>
  <c r="AK1041" i="18"/>
  <c r="AK1042" i="18"/>
  <c r="AU1043" i="18"/>
  <c r="AN1046" i="18"/>
  <c r="AL1048" i="18"/>
  <c r="AQ1048" i="18"/>
  <c r="AG1050" i="18"/>
  <c r="AW1050" i="18"/>
  <c r="AN1051" i="18"/>
  <c r="AV1051" i="18"/>
  <c r="AJ1053" i="18"/>
  <c r="AT1053" i="18"/>
  <c r="AG1054" i="18"/>
  <c r="AO1054" i="18"/>
  <c r="AG1057" i="18"/>
  <c r="AT1057" i="18"/>
  <c r="AJ1058" i="18"/>
  <c r="AW1058" i="18"/>
  <c r="AH1061" i="18"/>
  <c r="AP1061" i="18"/>
  <c r="AN1063" i="18"/>
  <c r="AV1063" i="18"/>
  <c r="AJ1065" i="18"/>
  <c r="AT1065" i="18"/>
  <c r="AK1066" i="18"/>
  <c r="AW1066" i="18"/>
  <c r="AN1067" i="18"/>
  <c r="AV1067" i="18"/>
  <c r="AT1068" i="18"/>
  <c r="AK1070" i="18"/>
  <c r="AW1070" i="18"/>
  <c r="AP1072" i="18"/>
  <c r="AH1073" i="18"/>
  <c r="AT1073" i="18"/>
  <c r="AQ1075" i="18"/>
  <c r="AL1076" i="18"/>
  <c r="AQ1076" i="18"/>
  <c r="AK1077" i="18"/>
  <c r="AW1077" i="18"/>
  <c r="AG1078" i="18"/>
  <c r="AO1078" i="18"/>
  <c r="AV1078" i="18"/>
  <c r="BA1078" i="18"/>
  <c r="AT1080" i="18"/>
  <c r="AK1082" i="18"/>
  <c r="AW1082" i="18"/>
  <c r="AP1084" i="18"/>
  <c r="AH1085" i="18"/>
  <c r="AT1085" i="18"/>
  <c r="AW1087" i="18"/>
  <c r="AO1089" i="18"/>
  <c r="AH1090" i="18"/>
  <c r="AO1090" i="18"/>
  <c r="AV1090" i="18"/>
  <c r="BA1090" i="18"/>
  <c r="AP1092" i="18"/>
  <c r="AH1093" i="18"/>
  <c r="AT1093" i="18"/>
  <c r="AM1095" i="18"/>
  <c r="AR1095" i="18"/>
  <c r="AV1095" i="18"/>
  <c r="AZ1095" i="18"/>
  <c r="AO1097" i="18"/>
  <c r="AH1098" i="18"/>
  <c r="AO1098" i="18"/>
  <c r="AV1098" i="18"/>
  <c r="BA1098" i="18"/>
  <c r="AP1100" i="18"/>
  <c r="AH1101" i="18"/>
  <c r="AT1101" i="18"/>
  <c r="AM1103" i="18"/>
  <c r="AR1103" i="18"/>
  <c r="AV1103" i="18"/>
  <c r="AZ1103" i="18"/>
  <c r="AO1105" i="18"/>
  <c r="AJ1106" i="18"/>
  <c r="AR1106" i="18"/>
  <c r="AV1106" i="18"/>
  <c r="AZ1106" i="18"/>
  <c r="AM1107" i="18"/>
  <c r="AQ1107" i="18"/>
  <c r="AU1107" i="18"/>
  <c r="AZ1107" i="18"/>
  <c r="AO1109" i="18"/>
  <c r="AG1110" i="18"/>
  <c r="AO1110" i="18"/>
  <c r="AO1113" i="18"/>
  <c r="AJ1114" i="18"/>
  <c r="AR1114" i="18"/>
  <c r="AW1114" i="18"/>
  <c r="AQ1115" i="18"/>
  <c r="AL1116" i="18"/>
  <c r="AQ1116" i="18"/>
  <c r="AK1117" i="18"/>
  <c r="AW1117" i="18"/>
  <c r="AG1118" i="18"/>
  <c r="AO1118" i="18"/>
  <c r="AV1119" i="18"/>
  <c r="AZ1119" i="18"/>
  <c r="AV1122" i="18"/>
  <c r="AZ1122" i="18"/>
  <c r="AM1123" i="18"/>
  <c r="AQ1123" i="18"/>
  <c r="AU1123" i="18"/>
  <c r="AZ1123" i="18"/>
  <c r="AV1126" i="18"/>
  <c r="BA1126" i="18"/>
  <c r="AP1128" i="18"/>
  <c r="AH1129" i="18"/>
  <c r="AT1129" i="18"/>
  <c r="AQ1131" i="18"/>
  <c r="AG1134" i="18"/>
  <c r="AO1134" i="18"/>
  <c r="AV1134" i="18"/>
  <c r="BA1134" i="18"/>
  <c r="AO1138" i="18"/>
  <c r="AV1138" i="18"/>
  <c r="BA1138" i="18"/>
  <c r="AO1142" i="18"/>
  <c r="AV1142" i="18"/>
  <c r="BA1142" i="18"/>
  <c r="AO1146" i="18"/>
  <c r="AV1146" i="18"/>
  <c r="BA1146" i="18"/>
  <c r="AJ1148" i="18"/>
  <c r="AG1153" i="18"/>
  <c r="AO1153" i="18"/>
  <c r="AP1155" i="18"/>
  <c r="AJ1156" i="18"/>
  <c r="AG1157" i="18"/>
  <c r="AT1159" i="18"/>
  <c r="AO1160" i="18"/>
  <c r="AV1161" i="18"/>
  <c r="AZ1161" i="18"/>
  <c r="AJ1162" i="18"/>
  <c r="AG1164" i="18"/>
  <c r="AK1165" i="18"/>
  <c r="AV1165" i="18"/>
  <c r="AZ1165" i="18"/>
  <c r="AJ1166" i="18"/>
  <c r="AG1168" i="18"/>
  <c r="AV1169" i="18"/>
  <c r="AZ1169" i="18"/>
  <c r="AJ1170" i="18"/>
  <c r="AT1171" i="18"/>
  <c r="AO1172" i="18"/>
  <c r="AV1173" i="18"/>
  <c r="AZ1173" i="18"/>
  <c r="AJ1174" i="18"/>
  <c r="AG1176" i="18"/>
  <c r="AK1177" i="18"/>
  <c r="AK1185" i="18"/>
  <c r="AV1185" i="18"/>
  <c r="AZ1185" i="18"/>
  <c r="AJ1186" i="18"/>
  <c r="AT1187" i="18"/>
  <c r="AO1188" i="18"/>
  <c r="AV1189" i="18"/>
  <c r="AZ1189" i="18"/>
  <c r="AJ1190" i="18"/>
  <c r="AG1192" i="18"/>
  <c r="AK1193" i="18"/>
  <c r="AK1201" i="18"/>
  <c r="AG1204" i="18"/>
  <c r="AK1205" i="18"/>
  <c r="AK1213" i="18"/>
  <c r="AV1213" i="18"/>
  <c r="AZ1213" i="18"/>
  <c r="AJ1214" i="18"/>
  <c r="AG1216" i="18"/>
  <c r="AV1217" i="18"/>
  <c r="AZ1217" i="18"/>
  <c r="AJ1218" i="18"/>
  <c r="AT1219" i="18"/>
  <c r="AI1220" i="18"/>
  <c r="AK1220" i="18"/>
  <c r="AF1220" i="18"/>
  <c r="AH1220" i="18"/>
  <c r="BA1223" i="18"/>
  <c r="AU1223" i="18"/>
  <c r="AY1223" i="18"/>
  <c r="AK1229" i="18"/>
  <c r="AY1229" i="18"/>
  <c r="AU1229" i="18"/>
  <c r="BA1229" i="18"/>
  <c r="AW1229" i="18"/>
  <c r="AO1230" i="18"/>
  <c r="BA1230" i="18"/>
  <c r="AV1230" i="18"/>
  <c r="AY1230" i="18"/>
  <c r="AT1230" i="18"/>
  <c r="AZ1233" i="18"/>
  <c r="AI1234" i="18"/>
  <c r="AF1234" i="18"/>
  <c r="AZ1234" i="18"/>
  <c r="BA1235" i="18"/>
  <c r="AY1235" i="18"/>
  <c r="AU1235" i="18"/>
  <c r="AI1238" i="18"/>
  <c r="AF1238" i="18"/>
  <c r="AR1239" i="18"/>
  <c r="AQ1239" i="18"/>
  <c r="AL1239" i="18"/>
  <c r="AO1239" i="18"/>
  <c r="AI1240" i="18"/>
  <c r="AK1240" i="18"/>
  <c r="AF1240" i="18"/>
  <c r="AH1240" i="18"/>
  <c r="AR1244" i="18"/>
  <c r="AP1244" i="18"/>
  <c r="AL1244" i="18"/>
  <c r="AI1245" i="18"/>
  <c r="AJ1245" i="18"/>
  <c r="AF1245" i="18"/>
  <c r="AT1245" i="18"/>
  <c r="AJ1246" i="18"/>
  <c r="AR1246" i="18"/>
  <c r="AN1246" i="18"/>
  <c r="AP1246" i="18"/>
  <c r="AL1246" i="18"/>
  <c r="AT1249" i="18"/>
  <c r="AJ1250" i="18"/>
  <c r="AR1250" i="18"/>
  <c r="AN1250" i="18"/>
  <c r="AP1250" i="18"/>
  <c r="AL1250" i="18"/>
  <c r="AR1252" i="18"/>
  <c r="AL1252" i="18"/>
  <c r="AP1252" i="18"/>
  <c r="AM1254" i="18"/>
  <c r="AR1256" i="18"/>
  <c r="AL1256" i="18"/>
  <c r="AP1256" i="18"/>
  <c r="AM1258" i="18"/>
  <c r="AR1260" i="18"/>
  <c r="AL1260" i="18"/>
  <c r="AP1260" i="18"/>
  <c r="AM1262" i="18"/>
  <c r="AR1264" i="18"/>
  <c r="AL1264" i="18"/>
  <c r="AP1264" i="18"/>
  <c r="AM1266" i="18"/>
  <c r="AR1268" i="18"/>
  <c r="AL1268" i="18"/>
  <c r="AP1268" i="18"/>
  <c r="AL1271" i="18"/>
  <c r="AJ1272" i="18"/>
  <c r="AF1274" i="18"/>
  <c r="AI1274" i="18"/>
  <c r="AJ1276" i="18"/>
  <c r="AR1296" i="18"/>
  <c r="AP1296" i="18"/>
  <c r="AO1296" i="18"/>
  <c r="AL1296" i="18"/>
  <c r="AI1297" i="18"/>
  <c r="AJ1297" i="18"/>
  <c r="AG1297" i="18"/>
  <c r="AF1297" i="18"/>
  <c r="AR1322" i="18"/>
  <c r="AN1322" i="18"/>
  <c r="AQ1322" i="18"/>
  <c r="AM1322" i="18"/>
  <c r="AP1322" i="18"/>
  <c r="AL1322" i="18"/>
  <c r="AR1323" i="18"/>
  <c r="AQ1323" i="18"/>
  <c r="AL1323" i="18"/>
  <c r="AP1323" i="18"/>
  <c r="AO1323" i="18"/>
  <c r="BA1331" i="18"/>
  <c r="AU1331" i="18"/>
  <c r="AT1331" i="18"/>
  <c r="AY1331" i="18"/>
  <c r="AR1336" i="18"/>
  <c r="AP1336" i="18"/>
  <c r="AO1336" i="18"/>
  <c r="AL1336" i="18"/>
  <c r="AR1342" i="18"/>
  <c r="AN1342" i="18"/>
  <c r="AQ1342" i="18"/>
  <c r="AM1342" i="18"/>
  <c r="AP1342" i="18"/>
  <c r="AL1342" i="18"/>
  <c r="AR1343" i="18"/>
  <c r="AQ1343" i="18"/>
  <c r="AL1343" i="18"/>
  <c r="AP1343" i="18"/>
  <c r="AO1343" i="18"/>
  <c r="AI1348" i="18"/>
  <c r="AH1348" i="18"/>
  <c r="AG1348" i="18"/>
  <c r="AK1348" i="18"/>
  <c r="AF1348" i="18"/>
  <c r="AQ1359" i="18"/>
  <c r="AP1359" i="18"/>
  <c r="AO1359" i="18"/>
  <c r="AL1359" i="18"/>
  <c r="BA1360" i="18"/>
  <c r="AW1360" i="18"/>
  <c r="AZ1360" i="18"/>
  <c r="AV1360" i="18"/>
  <c r="AY1360" i="18"/>
  <c r="AU1360" i="18"/>
  <c r="AK1361" i="18"/>
  <c r="AJ1361" i="18"/>
  <c r="AF1361" i="18"/>
  <c r="AZ1370" i="18"/>
  <c r="AU1370" i="18"/>
  <c r="AT1370" i="18"/>
  <c r="AY1370" i="18"/>
  <c r="AQ1375" i="18"/>
  <c r="AP1375" i="18"/>
  <c r="AO1375" i="18"/>
  <c r="AL1375" i="18"/>
  <c r="BA1376" i="18"/>
  <c r="AW1376" i="18"/>
  <c r="AZ1376" i="18"/>
  <c r="AV1376" i="18"/>
  <c r="AY1376" i="18"/>
  <c r="AU1376" i="18"/>
  <c r="AK1377" i="18"/>
  <c r="AJ1377" i="18"/>
  <c r="AF1377" i="18"/>
  <c r="AZ1386" i="18"/>
  <c r="AU1386" i="18"/>
  <c r="AT1386" i="18"/>
  <c r="AY1386" i="18"/>
  <c r="AQ1391" i="18"/>
  <c r="AP1391" i="18"/>
  <c r="AO1391" i="18"/>
  <c r="AL1391" i="18"/>
  <c r="BA1392" i="18"/>
  <c r="AW1392" i="18"/>
  <c r="AZ1392" i="18"/>
  <c r="AV1392" i="18"/>
  <c r="AY1392" i="18"/>
  <c r="AU1392" i="18"/>
  <c r="AK1393" i="18"/>
  <c r="AJ1393" i="18"/>
  <c r="AF1393" i="18"/>
  <c r="AZ1402" i="18"/>
  <c r="AU1402" i="18"/>
  <c r="AT1402" i="18"/>
  <c r="AY1402" i="18"/>
  <c r="AQ1407" i="18"/>
  <c r="AP1407" i="18"/>
  <c r="AO1407" i="18"/>
  <c r="AL1407" i="18"/>
  <c r="BA1408" i="18"/>
  <c r="AW1408" i="18"/>
  <c r="AZ1408" i="18"/>
  <c r="AV1408" i="18"/>
  <c r="AY1408" i="18"/>
  <c r="AU1408" i="18"/>
  <c r="AK1409" i="18"/>
  <c r="AJ1409" i="18"/>
  <c r="AF1409" i="18"/>
  <c r="AR1421" i="18"/>
  <c r="AN1421" i="18"/>
  <c r="AQ1421" i="18"/>
  <c r="AM1421" i="18"/>
  <c r="AP1421" i="18"/>
  <c r="AL1421" i="18"/>
  <c r="BA1428" i="18"/>
  <c r="AW1428" i="18"/>
  <c r="AZ1428" i="18"/>
  <c r="AV1428" i="18"/>
  <c r="AY1428" i="18"/>
  <c r="AU1428" i="18"/>
  <c r="AY1459" i="18"/>
  <c r="AW1459" i="18"/>
  <c r="AT1459" i="18"/>
  <c r="BA1459" i="18"/>
  <c r="AR1502" i="18"/>
  <c r="AN1502" i="18"/>
  <c r="AQ1502" i="18"/>
  <c r="AM1502" i="18"/>
  <c r="AP1502" i="18"/>
  <c r="AL1502" i="18"/>
  <c r="AO1502" i="18"/>
  <c r="AR1518" i="18"/>
  <c r="AN1518" i="18"/>
  <c r="AQ1518" i="18"/>
  <c r="AM1518" i="18"/>
  <c r="AP1518" i="18"/>
  <c r="AL1518" i="18"/>
  <c r="AO1518" i="18"/>
  <c r="AR1534" i="18"/>
  <c r="AN1534" i="18"/>
  <c r="AQ1534" i="18"/>
  <c r="AM1534" i="18"/>
  <c r="AP1534" i="18"/>
  <c r="AL1534" i="18"/>
  <c r="AO1534" i="18"/>
  <c r="AR1550" i="18"/>
  <c r="AN1550" i="18"/>
  <c r="AQ1550" i="18"/>
  <c r="AM1550" i="18"/>
  <c r="AP1550" i="18"/>
  <c r="AL1550" i="18"/>
  <c r="AO1550" i="18"/>
  <c r="AP1552" i="18"/>
  <c r="AO1552" i="18"/>
  <c r="AK1026" i="18"/>
  <c r="AK1038" i="18"/>
  <c r="AJ1050" i="18"/>
  <c r="AJ1054" i="18"/>
  <c r="AH1057" i="18"/>
  <c r="AW1057" i="18"/>
  <c r="AK1058" i="18"/>
  <c r="AJ1061" i="18"/>
  <c r="AT1064" i="18"/>
  <c r="AW1065" i="18"/>
  <c r="AL1072" i="18"/>
  <c r="AQ1072" i="18"/>
  <c r="AK1073" i="18"/>
  <c r="AW1073" i="18"/>
  <c r="AM1075" i="18"/>
  <c r="AR1075" i="18"/>
  <c r="AO1077" i="18"/>
  <c r="AJ1078" i="18"/>
  <c r="AR1078" i="18"/>
  <c r="AW1078" i="18"/>
  <c r="AL1084" i="18"/>
  <c r="AQ1084" i="18"/>
  <c r="AK1085" i="18"/>
  <c r="AW1085" i="18"/>
  <c r="AT1088" i="18"/>
  <c r="AJ1090" i="18"/>
  <c r="AR1090" i="18"/>
  <c r="AW1090" i="18"/>
  <c r="AL1092" i="18"/>
  <c r="AQ1092" i="18"/>
  <c r="AK1093" i="18"/>
  <c r="AW1093" i="18"/>
  <c r="AW1095" i="18"/>
  <c r="AT1096" i="18"/>
  <c r="AJ1098" i="18"/>
  <c r="AR1098" i="18"/>
  <c r="AW1098" i="18"/>
  <c r="AL1100" i="18"/>
  <c r="AQ1100" i="18"/>
  <c r="AK1101" i="18"/>
  <c r="AW1101" i="18"/>
  <c r="AW1103" i="18"/>
  <c r="AT1104" i="18"/>
  <c r="AK1106" i="18"/>
  <c r="AW1106" i="18"/>
  <c r="AN1107" i="18"/>
  <c r="AV1107" i="18"/>
  <c r="AT1108" i="18"/>
  <c r="AJ1110" i="18"/>
  <c r="AR1110" i="18"/>
  <c r="AT1112" i="18"/>
  <c r="AK1114" i="18"/>
  <c r="AM1115" i="18"/>
  <c r="AR1115" i="18"/>
  <c r="AO1117" i="18"/>
  <c r="AJ1118" i="18"/>
  <c r="AR1118" i="18"/>
  <c r="AW1119" i="18"/>
  <c r="AO1120" i="18"/>
  <c r="AT1120" i="18"/>
  <c r="AG1121" i="18"/>
  <c r="BA1121" i="18"/>
  <c r="AK1122" i="18"/>
  <c r="AW1122" i="18"/>
  <c r="AN1123" i="18"/>
  <c r="AV1123" i="18"/>
  <c r="AO1124" i="18"/>
  <c r="AT1124" i="18"/>
  <c r="AG1125" i="18"/>
  <c r="BA1125" i="18"/>
  <c r="AK1126" i="18"/>
  <c r="AW1126" i="18"/>
  <c r="AU1127" i="18"/>
  <c r="AL1128" i="18"/>
  <c r="AQ1128" i="18"/>
  <c r="AK1129" i="18"/>
  <c r="AW1129" i="18"/>
  <c r="AU1130" i="18"/>
  <c r="AM1131" i="18"/>
  <c r="AR1131" i="18"/>
  <c r="AO1133" i="18"/>
  <c r="AJ1134" i="18"/>
  <c r="AR1134" i="18"/>
  <c r="AW1134" i="18"/>
  <c r="AU1135" i="18"/>
  <c r="AL1136" i="18"/>
  <c r="AT1136" i="18"/>
  <c r="AG1137" i="18"/>
  <c r="BA1137" i="18"/>
  <c r="AJ1138" i="18"/>
  <c r="AR1138" i="18"/>
  <c r="AW1138" i="18"/>
  <c r="AU1139" i="18"/>
  <c r="AL1140" i="18"/>
  <c r="AT1140" i="18"/>
  <c r="AG1141" i="18"/>
  <c r="BA1141" i="18"/>
  <c r="AJ1142" i="18"/>
  <c r="AR1142" i="18"/>
  <c r="AW1142" i="18"/>
  <c r="AU1143" i="18"/>
  <c r="AL1144" i="18"/>
  <c r="AT1144" i="18"/>
  <c r="AG1145" i="18"/>
  <c r="BA1145" i="18"/>
  <c r="AJ1146" i="18"/>
  <c r="AR1146" i="18"/>
  <c r="AW1146" i="18"/>
  <c r="AF1148" i="18"/>
  <c r="AK1148" i="18"/>
  <c r="AL1150" i="18"/>
  <c r="BA1152" i="18"/>
  <c r="AJ1153" i="18"/>
  <c r="AL1155" i="18"/>
  <c r="AQ1155" i="18"/>
  <c r="AF1156" i="18"/>
  <c r="AK1156" i="18"/>
  <c r="AJ1157" i="18"/>
  <c r="AU1159" i="18"/>
  <c r="AJ1160" i="18"/>
  <c r="AP1160" i="18"/>
  <c r="AW1161" i="18"/>
  <c r="AL1162" i="18"/>
  <c r="AT1162" i="18"/>
  <c r="AY1162" i="18"/>
  <c r="AO1163" i="18"/>
  <c r="AH1164" i="18"/>
  <c r="AF1165" i="18"/>
  <c r="AW1165" i="18"/>
  <c r="AL1166" i="18"/>
  <c r="AT1166" i="18"/>
  <c r="AY1166" i="18"/>
  <c r="AO1167" i="18"/>
  <c r="AT1167" i="18"/>
  <c r="AH1168" i="18"/>
  <c r="AW1169" i="18"/>
  <c r="AL1170" i="18"/>
  <c r="AT1170" i="18"/>
  <c r="AY1170" i="18"/>
  <c r="AU1171" i="18"/>
  <c r="AJ1172" i="18"/>
  <c r="AP1172" i="18"/>
  <c r="AW1173" i="18"/>
  <c r="AL1174" i="18"/>
  <c r="AT1174" i="18"/>
  <c r="AY1174" i="18"/>
  <c r="AO1175" i="18"/>
  <c r="AT1175" i="18"/>
  <c r="AH1176" i="18"/>
  <c r="AF1177" i="18"/>
  <c r="AY1179" i="18"/>
  <c r="AL1180" i="18"/>
  <c r="AK1181" i="18"/>
  <c r="AY1183" i="18"/>
  <c r="AL1184" i="18"/>
  <c r="AF1185" i="18"/>
  <c r="AW1185" i="18"/>
  <c r="AL1186" i="18"/>
  <c r="AT1186" i="18"/>
  <c r="AY1186" i="18"/>
  <c r="AU1187" i="18"/>
  <c r="AJ1188" i="18"/>
  <c r="AP1188" i="18"/>
  <c r="AG1189" i="18"/>
  <c r="AW1189" i="18"/>
  <c r="AL1190" i="18"/>
  <c r="AT1190" i="18"/>
  <c r="AY1190" i="18"/>
  <c r="AO1191" i="18"/>
  <c r="AT1191" i="18"/>
  <c r="AH1192" i="18"/>
  <c r="AF1193" i="18"/>
  <c r="AY1195" i="18"/>
  <c r="AL1196" i="18"/>
  <c r="AK1197" i="18"/>
  <c r="AY1199" i="18"/>
  <c r="AL1200" i="18"/>
  <c r="AF1201" i="18"/>
  <c r="AO1203" i="18"/>
  <c r="AH1204" i="18"/>
  <c r="AF1205" i="18"/>
  <c r="AY1207" i="18"/>
  <c r="AL1208" i="18"/>
  <c r="AK1209" i="18"/>
  <c r="AY1211" i="18"/>
  <c r="AL1212" i="18"/>
  <c r="AF1213" i="18"/>
  <c r="AW1213" i="18"/>
  <c r="AL1214" i="18"/>
  <c r="AT1214" i="18"/>
  <c r="AY1214" i="18"/>
  <c r="AO1215" i="18"/>
  <c r="AT1215" i="18"/>
  <c r="AH1216" i="18"/>
  <c r="AO1216" i="18"/>
  <c r="AW1217" i="18"/>
  <c r="AL1218" i="18"/>
  <c r="AT1218" i="18"/>
  <c r="AY1218" i="18"/>
  <c r="AU1219" i="18"/>
  <c r="AO1224" i="18"/>
  <c r="AO1228" i="18"/>
  <c r="AI1230" i="18"/>
  <c r="AF1230" i="18"/>
  <c r="AQ1230" i="18"/>
  <c r="AR1231" i="18"/>
  <c r="AQ1231" i="18"/>
  <c r="AL1231" i="18"/>
  <c r="AO1231" i="18"/>
  <c r="AI1232" i="18"/>
  <c r="AK1232" i="18"/>
  <c r="AF1232" i="18"/>
  <c r="AH1232" i="18"/>
  <c r="AR1234" i="18"/>
  <c r="AN1234" i="18"/>
  <c r="AP1234" i="18"/>
  <c r="AL1234" i="18"/>
  <c r="AO1236" i="18"/>
  <c r="AJ1238" i="18"/>
  <c r="AR1238" i="18"/>
  <c r="AN1238" i="18"/>
  <c r="AP1238" i="18"/>
  <c r="AL1238" i="18"/>
  <c r="AG1240" i="18"/>
  <c r="BA1243" i="18"/>
  <c r="AU1243" i="18"/>
  <c r="AY1243" i="18"/>
  <c r="AV1245" i="18"/>
  <c r="AU1246" i="18"/>
  <c r="AR1248" i="18"/>
  <c r="AL1248" i="18"/>
  <c r="AP1248" i="18"/>
  <c r="AV1249" i="18"/>
  <c r="AU1250" i="18"/>
  <c r="AT1251" i="18"/>
  <c r="BA1252" i="18"/>
  <c r="AT1252" i="18"/>
  <c r="AY1253" i="18"/>
  <c r="AU1253" i="18"/>
  <c r="BA1253" i="18"/>
  <c r="AW1253" i="18"/>
  <c r="AO1254" i="18"/>
  <c r="BA1254" i="18"/>
  <c r="AV1254" i="18"/>
  <c r="AY1254" i="18"/>
  <c r="AT1254" i="18"/>
  <c r="AT1255" i="18"/>
  <c r="BA1256" i="18"/>
  <c r="AT1256" i="18"/>
  <c r="AY1257" i="18"/>
  <c r="AU1257" i="18"/>
  <c r="BA1257" i="18"/>
  <c r="AW1257" i="18"/>
  <c r="AO1258" i="18"/>
  <c r="BA1258" i="18"/>
  <c r="AV1258" i="18"/>
  <c r="AY1258" i="18"/>
  <c r="AT1258" i="18"/>
  <c r="AT1259" i="18"/>
  <c r="BA1260" i="18"/>
  <c r="AT1260" i="18"/>
  <c r="AY1261" i="18"/>
  <c r="AU1261" i="18"/>
  <c r="BA1261" i="18"/>
  <c r="AW1261" i="18"/>
  <c r="AO1262" i="18"/>
  <c r="BA1262" i="18"/>
  <c r="AV1262" i="18"/>
  <c r="AY1262" i="18"/>
  <c r="AT1262" i="18"/>
  <c r="AT1263" i="18"/>
  <c r="BA1264" i="18"/>
  <c r="AT1264" i="18"/>
  <c r="AY1265" i="18"/>
  <c r="AU1265" i="18"/>
  <c r="BA1265" i="18"/>
  <c r="AW1265" i="18"/>
  <c r="AO1266" i="18"/>
  <c r="BA1266" i="18"/>
  <c r="AV1266" i="18"/>
  <c r="AY1266" i="18"/>
  <c r="AT1266" i="18"/>
  <c r="AT1267" i="18"/>
  <c r="BA1268" i="18"/>
  <c r="AT1268" i="18"/>
  <c r="AY1269" i="18"/>
  <c r="AU1269" i="18"/>
  <c r="BA1269" i="18"/>
  <c r="AW1269" i="18"/>
  <c r="AO1270" i="18"/>
  <c r="AP1271" i="18"/>
  <c r="AT1273" i="18"/>
  <c r="AH1274" i="18"/>
  <c r="AN1276" i="18"/>
  <c r="AT1285" i="18"/>
  <c r="AI1288" i="18"/>
  <c r="AH1288" i="18"/>
  <c r="AG1288" i="18"/>
  <c r="AK1288" i="18"/>
  <c r="AF1288" i="18"/>
  <c r="AT1289" i="18"/>
  <c r="AI1292" i="18"/>
  <c r="AH1292" i="18"/>
  <c r="AG1292" i="18"/>
  <c r="AK1292" i="18"/>
  <c r="AF1292" i="18"/>
  <c r="AK1297" i="18"/>
  <c r="AR1298" i="18"/>
  <c r="AN1298" i="18"/>
  <c r="AQ1298" i="18"/>
  <c r="AM1298" i="18"/>
  <c r="AP1298" i="18"/>
  <c r="AL1298" i="18"/>
  <c r="BA1309" i="18"/>
  <c r="AW1309" i="18"/>
  <c r="AZ1309" i="18"/>
  <c r="AV1309" i="18"/>
  <c r="AY1309" i="18"/>
  <c r="AU1309" i="18"/>
  <c r="AI1310" i="18"/>
  <c r="AJ1310" i="18"/>
  <c r="AF1310" i="18"/>
  <c r="AI1312" i="18"/>
  <c r="AH1312" i="18"/>
  <c r="AG1312" i="18"/>
  <c r="AK1312" i="18"/>
  <c r="AF1312" i="18"/>
  <c r="AM1315" i="18"/>
  <c r="AO1318" i="18"/>
  <c r="AM1319" i="18"/>
  <c r="BA1322" i="18"/>
  <c r="AV1322" i="18"/>
  <c r="AZ1322" i="18"/>
  <c r="AU1322" i="18"/>
  <c r="AY1322" i="18"/>
  <c r="AT1322" i="18"/>
  <c r="AT1329" i="18"/>
  <c r="AR1332" i="18"/>
  <c r="AP1332" i="18"/>
  <c r="AO1332" i="18"/>
  <c r="AL1332" i="18"/>
  <c r="AI1333" i="18"/>
  <c r="AJ1333" i="18"/>
  <c r="AG1333" i="18"/>
  <c r="AF1333" i="18"/>
  <c r="BA1339" i="18"/>
  <c r="AU1339" i="18"/>
  <c r="AT1339" i="18"/>
  <c r="AY1339" i="18"/>
  <c r="BA1342" i="18"/>
  <c r="AV1342" i="18"/>
  <c r="AZ1342" i="18"/>
  <c r="AU1342" i="18"/>
  <c r="AY1342" i="18"/>
  <c r="AT1342" i="18"/>
  <c r="AJ1348" i="18"/>
  <c r="BA1349" i="18"/>
  <c r="AW1349" i="18"/>
  <c r="AZ1349" i="18"/>
  <c r="AV1349" i="18"/>
  <c r="AY1349" i="18"/>
  <c r="AU1349" i="18"/>
  <c r="AI1350" i="18"/>
  <c r="AJ1350" i="18"/>
  <c r="AF1350" i="18"/>
  <c r="AI1352" i="18"/>
  <c r="AH1352" i="18"/>
  <c r="AG1352" i="18"/>
  <c r="AK1352" i="18"/>
  <c r="AF1352" i="18"/>
  <c r="AK1357" i="18"/>
  <c r="AJ1357" i="18"/>
  <c r="AF1357" i="18"/>
  <c r="AZ1366" i="18"/>
  <c r="AU1366" i="18"/>
  <c r="AT1366" i="18"/>
  <c r="AY1366" i="18"/>
  <c r="AT1368" i="18"/>
  <c r="AQ1371" i="18"/>
  <c r="AP1371" i="18"/>
  <c r="AO1371" i="18"/>
  <c r="AL1371" i="18"/>
  <c r="BA1372" i="18"/>
  <c r="AW1372" i="18"/>
  <c r="AZ1372" i="18"/>
  <c r="AV1372" i="18"/>
  <c r="AY1372" i="18"/>
  <c r="AU1372" i="18"/>
  <c r="AK1373" i="18"/>
  <c r="AJ1373" i="18"/>
  <c r="AF1373" i="18"/>
  <c r="AZ1382" i="18"/>
  <c r="AU1382" i="18"/>
  <c r="AT1382" i="18"/>
  <c r="AY1382" i="18"/>
  <c r="AT1384" i="18"/>
  <c r="AQ1387" i="18"/>
  <c r="AP1387" i="18"/>
  <c r="AO1387" i="18"/>
  <c r="AL1387" i="18"/>
  <c r="BA1388" i="18"/>
  <c r="AW1388" i="18"/>
  <c r="AZ1388" i="18"/>
  <c r="AV1388" i="18"/>
  <c r="AY1388" i="18"/>
  <c r="AU1388" i="18"/>
  <c r="AK1389" i="18"/>
  <c r="AJ1389" i="18"/>
  <c r="AF1389" i="18"/>
  <c r="AZ1398" i="18"/>
  <c r="AU1398" i="18"/>
  <c r="AT1398" i="18"/>
  <c r="AY1398" i="18"/>
  <c r="AT1400" i="18"/>
  <c r="AQ1403" i="18"/>
  <c r="AP1403" i="18"/>
  <c r="AO1403" i="18"/>
  <c r="AL1403" i="18"/>
  <c r="BA1404" i="18"/>
  <c r="AW1404" i="18"/>
  <c r="AZ1404" i="18"/>
  <c r="AV1404" i="18"/>
  <c r="AY1404" i="18"/>
  <c r="AU1404" i="18"/>
  <c r="AK1405" i="18"/>
  <c r="AJ1405" i="18"/>
  <c r="AF1405" i="18"/>
  <c r="AR1413" i="18"/>
  <c r="AN1413" i="18"/>
  <c r="AQ1413" i="18"/>
  <c r="AM1413" i="18"/>
  <c r="AP1413" i="18"/>
  <c r="AL1413" i="18"/>
  <c r="AR1417" i="18"/>
  <c r="AN1417" i="18"/>
  <c r="AQ1417" i="18"/>
  <c r="AM1417" i="18"/>
  <c r="AP1417" i="18"/>
  <c r="AL1417" i="18"/>
  <c r="AT1420" i="18"/>
  <c r="BA1421" i="18"/>
  <c r="AV1421" i="18"/>
  <c r="AZ1421" i="18"/>
  <c r="AU1421" i="18"/>
  <c r="AY1421" i="18"/>
  <c r="AT1421" i="18"/>
  <c r="AJ1422" i="18"/>
  <c r="AH1422" i="18"/>
  <c r="AR1425" i="18"/>
  <c r="AN1425" i="18"/>
  <c r="AQ1425" i="18"/>
  <c r="AM1425" i="18"/>
  <c r="AP1425" i="18"/>
  <c r="AL1425" i="18"/>
  <c r="AO1429" i="18"/>
  <c r="AY1436" i="18"/>
  <c r="AU1436" i="18"/>
  <c r="BA1436" i="18"/>
  <c r="AW1436" i="18"/>
  <c r="AV1436" i="18"/>
  <c r="AT1436" i="18"/>
  <c r="AZ1436" i="18"/>
  <c r="AZ1478" i="18"/>
  <c r="AV1478" i="18"/>
  <c r="AI1922" i="18"/>
  <c r="AG1922" i="18"/>
  <c r="AK1922" i="18"/>
  <c r="AF1922" i="18"/>
  <c r="AJ1922" i="18"/>
  <c r="AH1922" i="18"/>
  <c r="AI1966" i="18"/>
  <c r="AG1966" i="18"/>
  <c r="AJ1966" i="18"/>
  <c r="AK1966" i="18"/>
  <c r="AH1966" i="18"/>
  <c r="AF1966" i="18"/>
  <c r="AZ1999" i="18"/>
  <c r="AW1999" i="18"/>
  <c r="BA1999" i="18"/>
  <c r="AU1999" i="18"/>
  <c r="AY1999" i="18"/>
  <c r="AT1999" i="18"/>
  <c r="AG1224" i="18"/>
  <c r="AK1225" i="18"/>
  <c r="AV1225" i="18"/>
  <c r="AJ1226" i="18"/>
  <c r="AT1231" i="18"/>
  <c r="AO1232" i="18"/>
  <c r="AJ1236" i="18"/>
  <c r="AT1239" i="18"/>
  <c r="AJ1248" i="18"/>
  <c r="AP1251" i="18"/>
  <c r="AJ1252" i="18"/>
  <c r="AJ1256" i="18"/>
  <c r="AJ1260" i="18"/>
  <c r="AJ1264" i="18"/>
  <c r="AJ1268" i="18"/>
  <c r="AW1277" i="18"/>
  <c r="BA1277" i="18"/>
  <c r="AH1280" i="18"/>
  <c r="AL1283" i="18"/>
  <c r="AQ1283" i="18"/>
  <c r="AK1285" i="18"/>
  <c r="AN1286" i="18"/>
  <c r="AR1286" i="18"/>
  <c r="AV1286" i="18"/>
  <c r="AL1287" i="18"/>
  <c r="AQ1287" i="18"/>
  <c r="AJ1289" i="18"/>
  <c r="AN1290" i="18"/>
  <c r="AR1290" i="18"/>
  <c r="AV1290" i="18"/>
  <c r="AL1291" i="18"/>
  <c r="AQ1291" i="18"/>
  <c r="AK1293" i="18"/>
  <c r="AW1297" i="18"/>
  <c r="BA1297" i="18"/>
  <c r="AU1299" i="18"/>
  <c r="AJ1300" i="18"/>
  <c r="AP1300" i="18"/>
  <c r="AJ1301" i="18"/>
  <c r="AM1302" i="18"/>
  <c r="AU1302" i="18"/>
  <c r="AZ1302" i="18"/>
  <c r="AP1303" i="18"/>
  <c r="AU1303" i="18"/>
  <c r="AJ1304" i="18"/>
  <c r="AP1304" i="18"/>
  <c r="AG1305" i="18"/>
  <c r="AM1306" i="18"/>
  <c r="AU1306" i="18"/>
  <c r="AZ1306" i="18"/>
  <c r="AP1307" i="18"/>
  <c r="AU1307" i="18"/>
  <c r="AJ1308" i="18"/>
  <c r="AP1308" i="18"/>
  <c r="AJ1309" i="18"/>
  <c r="AN1310" i="18"/>
  <c r="AR1310" i="18"/>
  <c r="AV1310" i="18"/>
  <c r="AL1311" i="18"/>
  <c r="AQ1311" i="18"/>
  <c r="AK1313" i="18"/>
  <c r="AV1313" i="18"/>
  <c r="AJ1314" i="18"/>
  <c r="AT1315" i="18"/>
  <c r="AH1316" i="18"/>
  <c r="AO1316" i="18"/>
  <c r="AG1317" i="18"/>
  <c r="AW1317" i="18"/>
  <c r="BA1317" i="18"/>
  <c r="AT1319" i="18"/>
  <c r="AH1320" i="18"/>
  <c r="AO1320" i="18"/>
  <c r="AW1321" i="18"/>
  <c r="BA1321" i="18"/>
  <c r="AT1323" i="18"/>
  <c r="AH1324" i="18"/>
  <c r="AO1324" i="18"/>
  <c r="AG1325" i="18"/>
  <c r="AM1326" i="18"/>
  <c r="AU1326" i="18"/>
  <c r="AZ1326" i="18"/>
  <c r="AP1327" i="18"/>
  <c r="AU1327" i="18"/>
  <c r="AJ1328" i="18"/>
  <c r="AP1328" i="18"/>
  <c r="AJ1329" i="18"/>
  <c r="AN1330" i="18"/>
  <c r="AR1330" i="18"/>
  <c r="AV1330" i="18"/>
  <c r="AG1332" i="18"/>
  <c r="AV1333" i="18"/>
  <c r="AJ1334" i="18"/>
  <c r="AG1336" i="18"/>
  <c r="AK1337" i="18"/>
  <c r="AV1337" i="18"/>
  <c r="AJ1338" i="18"/>
  <c r="AW1341" i="18"/>
  <c r="BA1341" i="18"/>
  <c r="AT1343" i="18"/>
  <c r="AH1344" i="18"/>
  <c r="AO1344" i="18"/>
  <c r="AG1345" i="18"/>
  <c r="AM1346" i="18"/>
  <c r="AU1346" i="18"/>
  <c r="AZ1346" i="18"/>
  <c r="AL1347" i="18"/>
  <c r="AQ1347" i="18"/>
  <c r="AK1349" i="18"/>
  <c r="AN1350" i="18"/>
  <c r="AR1350" i="18"/>
  <c r="AV1350" i="18"/>
  <c r="AL1351" i="18"/>
  <c r="AQ1351" i="18"/>
  <c r="AJ1353" i="18"/>
  <c r="AN1354" i="18"/>
  <c r="AR1354" i="18"/>
  <c r="AV1354" i="18"/>
  <c r="AL1355" i="18"/>
  <c r="AQ1355" i="18"/>
  <c r="AN1357" i="18"/>
  <c r="AR1357" i="18"/>
  <c r="AV1357" i="18"/>
  <c r="AG1359" i="18"/>
  <c r="AT1359" i="18"/>
  <c r="AK1360" i="18"/>
  <c r="AN1361" i="18"/>
  <c r="AR1361" i="18"/>
  <c r="AV1361" i="18"/>
  <c r="AG1363" i="18"/>
  <c r="AT1363" i="18"/>
  <c r="AK1364" i="18"/>
  <c r="AN1365" i="18"/>
  <c r="AR1365" i="18"/>
  <c r="AV1365" i="18"/>
  <c r="AG1367" i="18"/>
  <c r="AT1367" i="18"/>
  <c r="AK1368" i="18"/>
  <c r="AN1369" i="18"/>
  <c r="AR1369" i="18"/>
  <c r="AV1369" i="18"/>
  <c r="AG1371" i="18"/>
  <c r="AT1371" i="18"/>
  <c r="AK1372" i="18"/>
  <c r="AN1373" i="18"/>
  <c r="AR1373" i="18"/>
  <c r="AV1373" i="18"/>
  <c r="AG1375" i="18"/>
  <c r="AT1375" i="18"/>
  <c r="AK1376" i="18"/>
  <c r="AN1377" i="18"/>
  <c r="AR1377" i="18"/>
  <c r="AV1377" i="18"/>
  <c r="AG1379" i="18"/>
  <c r="AT1379" i="18"/>
  <c r="AK1380" i="18"/>
  <c r="AN1381" i="18"/>
  <c r="AR1381" i="18"/>
  <c r="AV1381" i="18"/>
  <c r="AG1383" i="18"/>
  <c r="AT1383" i="18"/>
  <c r="AK1384" i="18"/>
  <c r="AN1385" i="18"/>
  <c r="AR1385" i="18"/>
  <c r="AV1385" i="18"/>
  <c r="AG1387" i="18"/>
  <c r="AT1387" i="18"/>
  <c r="AK1388" i="18"/>
  <c r="AN1389" i="18"/>
  <c r="AR1389" i="18"/>
  <c r="AV1389" i="18"/>
  <c r="AG1391" i="18"/>
  <c r="AT1391" i="18"/>
  <c r="AK1392" i="18"/>
  <c r="AN1393" i="18"/>
  <c r="AR1393" i="18"/>
  <c r="AV1393" i="18"/>
  <c r="AG1395" i="18"/>
  <c r="AT1395" i="18"/>
  <c r="AK1396" i="18"/>
  <c r="AN1397" i="18"/>
  <c r="AR1397" i="18"/>
  <c r="AV1397" i="18"/>
  <c r="AG1399" i="18"/>
  <c r="AT1399" i="18"/>
  <c r="AK1400" i="18"/>
  <c r="AN1401" i="18"/>
  <c r="AR1401" i="18"/>
  <c r="AV1401" i="18"/>
  <c r="AG1403" i="18"/>
  <c r="AT1403" i="18"/>
  <c r="AK1404" i="18"/>
  <c r="AN1405" i="18"/>
  <c r="AR1405" i="18"/>
  <c r="AV1405" i="18"/>
  <c r="AG1407" i="18"/>
  <c r="AT1407" i="18"/>
  <c r="AK1408" i="18"/>
  <c r="AN1409" i="18"/>
  <c r="AR1409" i="18"/>
  <c r="AV1409" i="18"/>
  <c r="AG1411" i="18"/>
  <c r="AO1411" i="18"/>
  <c r="AG1412" i="18"/>
  <c r="AO1412" i="18"/>
  <c r="AP1414" i="18"/>
  <c r="AG1415" i="18"/>
  <c r="AO1415" i="18"/>
  <c r="AG1416" i="18"/>
  <c r="AO1416" i="18"/>
  <c r="AO1419" i="18"/>
  <c r="AP1432" i="18"/>
  <c r="AO1432" i="18"/>
  <c r="AY1432" i="18"/>
  <c r="AU1432" i="18"/>
  <c r="BA1433" i="18"/>
  <c r="AY1433" i="18"/>
  <c r="AT1433" i="18"/>
  <c r="AV1433" i="18"/>
  <c r="AP1437" i="18"/>
  <c r="AL1437" i="18"/>
  <c r="AR1437" i="18"/>
  <c r="AN1437" i="18"/>
  <c r="AJ1438" i="18"/>
  <c r="AH1438" i="18"/>
  <c r="AQ1439" i="18"/>
  <c r="AO1439" i="18"/>
  <c r="BA1441" i="18"/>
  <c r="AY1441" i="18"/>
  <c r="AT1441" i="18"/>
  <c r="AV1441" i="18"/>
  <c r="AP1445" i="18"/>
  <c r="AL1445" i="18"/>
  <c r="AR1445" i="18"/>
  <c r="AN1445" i="18"/>
  <c r="AJ1446" i="18"/>
  <c r="AH1446" i="18"/>
  <c r="AQ1447" i="18"/>
  <c r="AO1447" i="18"/>
  <c r="AR1450" i="18"/>
  <c r="AQ1450" i="18"/>
  <c r="AL1450" i="18"/>
  <c r="AP1450" i="18"/>
  <c r="AO1450" i="18"/>
  <c r="AP1453" i="18"/>
  <c r="AR1453" i="18"/>
  <c r="AM1453" i="18"/>
  <c r="AQ1453" i="18"/>
  <c r="AO1453" i="18"/>
  <c r="AZ1454" i="18"/>
  <c r="AT1454" i="18"/>
  <c r="AI1459" i="18"/>
  <c r="AK1459" i="18"/>
  <c r="AH1459" i="18"/>
  <c r="AG1459" i="18"/>
  <c r="BA1464" i="18"/>
  <c r="AW1464" i="18"/>
  <c r="AZ1464" i="18"/>
  <c r="AV1464" i="18"/>
  <c r="AY1464" i="18"/>
  <c r="AU1464" i="18"/>
  <c r="AR1470" i="18"/>
  <c r="AQ1470" i="18"/>
  <c r="AL1470" i="18"/>
  <c r="AP1470" i="18"/>
  <c r="AO1470" i="18"/>
  <c r="AJ1475" i="18"/>
  <c r="AH1475" i="18"/>
  <c r="AG1475" i="18"/>
  <c r="AF1475" i="18"/>
  <c r="AI1483" i="18"/>
  <c r="AK1483" i="18"/>
  <c r="AH1483" i="18"/>
  <c r="AG1483" i="18"/>
  <c r="AR1486" i="18"/>
  <c r="AN1486" i="18"/>
  <c r="AQ1486" i="18"/>
  <c r="AM1486" i="18"/>
  <c r="AP1486" i="18"/>
  <c r="AL1486" i="18"/>
  <c r="AT1491" i="18"/>
  <c r="BA1491" i="18"/>
  <c r="AO1495" i="18"/>
  <c r="AL1495" i="18"/>
  <c r="BA1497" i="18"/>
  <c r="AW1497" i="18"/>
  <c r="AZ1497" i="18"/>
  <c r="AV1497" i="18"/>
  <c r="AY1497" i="18"/>
  <c r="AU1497" i="18"/>
  <c r="AY1500" i="18"/>
  <c r="AW1500" i="18"/>
  <c r="BA1500" i="18"/>
  <c r="AV1500" i="18"/>
  <c r="AZ1500" i="18"/>
  <c r="AT1500" i="18"/>
  <c r="AP1504" i="18"/>
  <c r="AO1504" i="18"/>
  <c r="AR1506" i="18"/>
  <c r="AN1506" i="18"/>
  <c r="AQ1506" i="18"/>
  <c r="AM1506" i="18"/>
  <c r="AP1506" i="18"/>
  <c r="AL1506" i="18"/>
  <c r="BA1513" i="18"/>
  <c r="AW1513" i="18"/>
  <c r="AZ1513" i="18"/>
  <c r="AV1513" i="18"/>
  <c r="AY1513" i="18"/>
  <c r="AU1513" i="18"/>
  <c r="AY1516" i="18"/>
  <c r="AW1516" i="18"/>
  <c r="BA1516" i="18"/>
  <c r="AV1516" i="18"/>
  <c r="AZ1516" i="18"/>
  <c r="AT1516" i="18"/>
  <c r="AP1520" i="18"/>
  <c r="AO1520" i="18"/>
  <c r="AR1522" i="18"/>
  <c r="AN1522" i="18"/>
  <c r="AQ1522" i="18"/>
  <c r="AM1522" i="18"/>
  <c r="AP1522" i="18"/>
  <c r="AL1522" i="18"/>
  <c r="BA1529" i="18"/>
  <c r="AW1529" i="18"/>
  <c r="AZ1529" i="18"/>
  <c r="AV1529" i="18"/>
  <c r="AY1529" i="18"/>
  <c r="AU1529" i="18"/>
  <c r="AY1532" i="18"/>
  <c r="AW1532" i="18"/>
  <c r="BA1532" i="18"/>
  <c r="AV1532" i="18"/>
  <c r="AZ1532" i="18"/>
  <c r="AT1532" i="18"/>
  <c r="AP1536" i="18"/>
  <c r="AO1536" i="18"/>
  <c r="AR1538" i="18"/>
  <c r="AN1538" i="18"/>
  <c r="AQ1538" i="18"/>
  <c r="AM1538" i="18"/>
  <c r="AP1538" i="18"/>
  <c r="AL1538" i="18"/>
  <c r="BA1545" i="18"/>
  <c r="AW1545" i="18"/>
  <c r="AZ1545" i="18"/>
  <c r="AV1545" i="18"/>
  <c r="AY1545" i="18"/>
  <c r="AU1545" i="18"/>
  <c r="AY1548" i="18"/>
  <c r="AW1548" i="18"/>
  <c r="BA1548" i="18"/>
  <c r="AV1548" i="18"/>
  <c r="AZ1548" i="18"/>
  <c r="AT1548" i="18"/>
  <c r="AY1552" i="18"/>
  <c r="AW1552" i="18"/>
  <c r="BA1552" i="18"/>
  <c r="AV1552" i="18"/>
  <c r="AZ1552" i="18"/>
  <c r="AT1552" i="18"/>
  <c r="AP1557" i="18"/>
  <c r="AR1557" i="18"/>
  <c r="AM1557" i="18"/>
  <c r="AQ1557" i="18"/>
  <c r="AO1557" i="18"/>
  <c r="AN1557" i="18"/>
  <c r="AY1576" i="18"/>
  <c r="AW1576" i="18"/>
  <c r="BA1576" i="18"/>
  <c r="AV1576" i="18"/>
  <c r="AZ1576" i="18"/>
  <c r="AT1576" i="18"/>
  <c r="AR1590" i="18"/>
  <c r="AN1590" i="18"/>
  <c r="AQ1590" i="18"/>
  <c r="AM1590" i="18"/>
  <c r="AP1590" i="18"/>
  <c r="AL1590" i="18"/>
  <c r="AO1590" i="18"/>
  <c r="AP1655" i="18"/>
  <c r="AO1655" i="18"/>
  <c r="AR1669" i="18"/>
  <c r="AN1669" i="18"/>
  <c r="AQ1669" i="18"/>
  <c r="AM1669" i="18"/>
  <c r="AP1669" i="18"/>
  <c r="AL1669" i="18"/>
  <c r="AO1669" i="18"/>
  <c r="AP1671" i="18"/>
  <c r="AO1671" i="18"/>
  <c r="AJ1280" i="18"/>
  <c r="AK1289" i="18"/>
  <c r="AK1301" i="18"/>
  <c r="AK1309" i="18"/>
  <c r="AJ1316" i="18"/>
  <c r="AJ1320" i="18"/>
  <c r="AJ1324" i="18"/>
  <c r="AK1329" i="18"/>
  <c r="AJ1344" i="18"/>
  <c r="AK1353" i="18"/>
  <c r="BA1423" i="18"/>
  <c r="BA1427" i="18"/>
  <c r="BA1431" i="18"/>
  <c r="AT1432" i="18"/>
  <c r="AZ1432" i="18"/>
  <c r="AZ1433" i="18"/>
  <c r="AY1440" i="18"/>
  <c r="AU1440" i="18"/>
  <c r="BA1440" i="18"/>
  <c r="AW1440" i="18"/>
  <c r="AY1451" i="18"/>
  <c r="AW1451" i="18"/>
  <c r="AT1451" i="18"/>
  <c r="BA1451" i="18"/>
  <c r="AY1456" i="18"/>
  <c r="AW1456" i="18"/>
  <c r="BA1456" i="18"/>
  <c r="AV1456" i="18"/>
  <c r="AZ1456" i="18"/>
  <c r="AU1456" i="18"/>
  <c r="BA1461" i="18"/>
  <c r="AW1461" i="18"/>
  <c r="AZ1461" i="18"/>
  <c r="AV1461" i="18"/>
  <c r="AY1461" i="18"/>
  <c r="AU1461" i="18"/>
  <c r="AH1468" i="18"/>
  <c r="AJ1468" i="18"/>
  <c r="AG1468" i="18"/>
  <c r="AF1468" i="18"/>
  <c r="AP1472" i="18"/>
  <c r="AR1472" i="18"/>
  <c r="AO1472" i="18"/>
  <c r="AN1472" i="18"/>
  <c r="AR1482" i="18"/>
  <c r="AN1482" i="18"/>
  <c r="AQ1482" i="18"/>
  <c r="AM1482" i="18"/>
  <c r="AP1482" i="18"/>
  <c r="AL1482" i="18"/>
  <c r="AO1484" i="18"/>
  <c r="AR1484" i="18"/>
  <c r="AI1489" i="18"/>
  <c r="AF1489" i="18"/>
  <c r="AR1490" i="18"/>
  <c r="AN1490" i="18"/>
  <c r="AQ1490" i="18"/>
  <c r="AM1490" i="18"/>
  <c r="AP1490" i="18"/>
  <c r="AL1490" i="18"/>
  <c r="AT1494" i="18"/>
  <c r="AU1494" i="18"/>
  <c r="BA1501" i="18"/>
  <c r="AW1501" i="18"/>
  <c r="AZ1501" i="18"/>
  <c r="AV1501" i="18"/>
  <c r="AY1501" i="18"/>
  <c r="AU1501" i="18"/>
  <c r="AY1504" i="18"/>
  <c r="AW1504" i="18"/>
  <c r="BA1504" i="18"/>
  <c r="AV1504" i="18"/>
  <c r="AZ1504" i="18"/>
  <c r="AT1504" i="18"/>
  <c r="AP1508" i="18"/>
  <c r="AO1508" i="18"/>
  <c r="AR1510" i="18"/>
  <c r="AN1510" i="18"/>
  <c r="AQ1510" i="18"/>
  <c r="AM1510" i="18"/>
  <c r="AP1510" i="18"/>
  <c r="AL1510" i="18"/>
  <c r="BA1517" i="18"/>
  <c r="AW1517" i="18"/>
  <c r="AZ1517" i="18"/>
  <c r="AV1517" i="18"/>
  <c r="AY1517" i="18"/>
  <c r="AU1517" i="18"/>
  <c r="AY1520" i="18"/>
  <c r="AW1520" i="18"/>
  <c r="BA1520" i="18"/>
  <c r="AV1520" i="18"/>
  <c r="AZ1520" i="18"/>
  <c r="AT1520" i="18"/>
  <c r="AP1524" i="18"/>
  <c r="AO1524" i="18"/>
  <c r="AR1526" i="18"/>
  <c r="AN1526" i="18"/>
  <c r="AQ1526" i="18"/>
  <c r="AM1526" i="18"/>
  <c r="AP1526" i="18"/>
  <c r="AL1526" i="18"/>
  <c r="BA1533" i="18"/>
  <c r="AW1533" i="18"/>
  <c r="AZ1533" i="18"/>
  <c r="AV1533" i="18"/>
  <c r="AY1533" i="18"/>
  <c r="AU1533" i="18"/>
  <c r="AY1536" i="18"/>
  <c r="AW1536" i="18"/>
  <c r="BA1536" i="18"/>
  <c r="AV1536" i="18"/>
  <c r="AZ1536" i="18"/>
  <c r="AT1536" i="18"/>
  <c r="AP1540" i="18"/>
  <c r="AO1540" i="18"/>
  <c r="AR1542" i="18"/>
  <c r="AN1542" i="18"/>
  <c r="AQ1542" i="18"/>
  <c r="AM1542" i="18"/>
  <c r="AP1542" i="18"/>
  <c r="AL1542" i="18"/>
  <c r="BA1549" i="18"/>
  <c r="AW1549" i="18"/>
  <c r="AZ1549" i="18"/>
  <c r="AV1549" i="18"/>
  <c r="AY1549" i="18"/>
  <c r="AU1549" i="18"/>
  <c r="AR1554" i="18"/>
  <c r="AN1554" i="18"/>
  <c r="AQ1554" i="18"/>
  <c r="AM1554" i="18"/>
  <c r="AP1554" i="18"/>
  <c r="AL1554" i="18"/>
  <c r="AQ1558" i="18"/>
  <c r="AM1558" i="18"/>
  <c r="AP1558" i="18"/>
  <c r="AL1558" i="18"/>
  <c r="AR1558" i="18"/>
  <c r="AO1558" i="18"/>
  <c r="AN1558" i="18"/>
  <c r="AY1560" i="18"/>
  <c r="BA1560" i="18"/>
  <c r="AV1560" i="18"/>
  <c r="AZ1560" i="18"/>
  <c r="AT1560" i="18"/>
  <c r="AW1560" i="18"/>
  <c r="BA1573" i="18"/>
  <c r="AW1573" i="18"/>
  <c r="AZ1573" i="18"/>
  <c r="AV1573" i="18"/>
  <c r="AY1573" i="18"/>
  <c r="AU1573" i="18"/>
  <c r="AT1573" i="18"/>
  <c r="AH1617" i="18"/>
  <c r="AI1617" i="18"/>
  <c r="AP1639" i="18"/>
  <c r="AO1639" i="18"/>
  <c r="AY1651" i="18"/>
  <c r="AW1651" i="18"/>
  <c r="BA1651" i="18"/>
  <c r="AV1651" i="18"/>
  <c r="AZ1651" i="18"/>
  <c r="AT1651" i="18"/>
  <c r="BA1664" i="18"/>
  <c r="AW1664" i="18"/>
  <c r="AZ1664" i="18"/>
  <c r="AV1664" i="18"/>
  <c r="AY1664" i="18"/>
  <c r="AU1664" i="18"/>
  <c r="AT1664" i="18"/>
  <c r="AM1222" i="18"/>
  <c r="AU1222" i="18"/>
  <c r="AZ1222" i="18"/>
  <c r="AP1223" i="18"/>
  <c r="AJ1224" i="18"/>
  <c r="AG1225" i="18"/>
  <c r="AU1226" i="18"/>
  <c r="AZ1226" i="18"/>
  <c r="AP1227" i="18"/>
  <c r="AJ1228" i="18"/>
  <c r="AK1233" i="18"/>
  <c r="AG1236" i="18"/>
  <c r="AK1237" i="18"/>
  <c r="AM1242" i="18"/>
  <c r="AU1242" i="18"/>
  <c r="AZ1242" i="18"/>
  <c r="AP1243" i="18"/>
  <c r="AJ1244" i="18"/>
  <c r="AG1248" i="18"/>
  <c r="AK1249" i="18"/>
  <c r="AG1252" i="18"/>
  <c r="AK1253" i="18"/>
  <c r="AG1256" i="18"/>
  <c r="AK1257" i="18"/>
  <c r="AG1260" i="18"/>
  <c r="AK1261" i="18"/>
  <c r="AG1264" i="18"/>
  <c r="AK1265" i="18"/>
  <c r="AG1268" i="18"/>
  <c r="AK1269" i="18"/>
  <c r="AK1273" i="18"/>
  <c r="AM1274" i="18"/>
  <c r="AU1274" i="18"/>
  <c r="AU1277" i="18"/>
  <c r="AJ1278" i="18"/>
  <c r="AF1280" i="18"/>
  <c r="AK1280" i="18"/>
  <c r="AK1281" i="18"/>
  <c r="AV1281" i="18"/>
  <c r="AJ1282" i="18"/>
  <c r="AO1283" i="18"/>
  <c r="AT1283" i="18"/>
  <c r="AO1284" i="18"/>
  <c r="AG1285" i="18"/>
  <c r="AL1286" i="18"/>
  <c r="AT1286" i="18"/>
  <c r="AY1286" i="18"/>
  <c r="AO1287" i="18"/>
  <c r="AT1287" i="18"/>
  <c r="AO1288" i="18"/>
  <c r="AF1289" i="18"/>
  <c r="AL1290" i="18"/>
  <c r="AT1290" i="18"/>
  <c r="AY1290" i="18"/>
  <c r="AO1291" i="18"/>
  <c r="AT1291" i="18"/>
  <c r="AO1292" i="18"/>
  <c r="AG1293" i="18"/>
  <c r="AM1294" i="18"/>
  <c r="AU1294" i="18"/>
  <c r="AZ1294" i="18"/>
  <c r="AP1295" i="18"/>
  <c r="AJ1296" i="18"/>
  <c r="AU1297" i="18"/>
  <c r="AF1298" i="18"/>
  <c r="AY1299" i="18"/>
  <c r="AG1300" i="18"/>
  <c r="AL1300" i="18"/>
  <c r="AF1301" i="18"/>
  <c r="AY1303" i="18"/>
  <c r="AL1304" i="18"/>
  <c r="AK1305" i="18"/>
  <c r="AY1307" i="18"/>
  <c r="AL1308" i="18"/>
  <c r="AF1309" i="18"/>
  <c r="AL1310" i="18"/>
  <c r="AT1310" i="18"/>
  <c r="AY1310" i="18"/>
  <c r="AO1311" i="18"/>
  <c r="AF1316" i="18"/>
  <c r="AK1316" i="18"/>
  <c r="AK1317" i="18"/>
  <c r="AU1317" i="18"/>
  <c r="AF1318" i="18"/>
  <c r="AF1320" i="18"/>
  <c r="AK1320" i="18"/>
  <c r="AU1321" i="18"/>
  <c r="AF1322" i="18"/>
  <c r="AF1324" i="18"/>
  <c r="AK1324" i="18"/>
  <c r="AK1325" i="18"/>
  <c r="AY1327" i="18"/>
  <c r="AL1328" i="18"/>
  <c r="AF1329" i="18"/>
  <c r="AL1330" i="18"/>
  <c r="AT1330" i="18"/>
  <c r="AY1330" i="18"/>
  <c r="AJ1332" i="18"/>
  <c r="AJ1336" i="18"/>
  <c r="AJ1340" i="18"/>
  <c r="AU1341" i="18"/>
  <c r="AF1342" i="18"/>
  <c r="AF1344" i="18"/>
  <c r="AK1344" i="18"/>
  <c r="AK1345" i="18"/>
  <c r="AO1347" i="18"/>
  <c r="AL1350" i="18"/>
  <c r="AT1350" i="18"/>
  <c r="AY1350" i="18"/>
  <c r="AO1351" i="18"/>
  <c r="AF1353" i="18"/>
  <c r="AL1354" i="18"/>
  <c r="AT1354" i="18"/>
  <c r="AY1354" i="18"/>
  <c r="AO1355" i="18"/>
  <c r="AL1357" i="18"/>
  <c r="AT1357" i="18"/>
  <c r="AY1357" i="18"/>
  <c r="AJ1359" i="18"/>
  <c r="AL1361" i="18"/>
  <c r="AT1361" i="18"/>
  <c r="AY1361" i="18"/>
  <c r="AJ1363" i="18"/>
  <c r="AL1365" i="18"/>
  <c r="AT1365" i="18"/>
  <c r="AY1365" i="18"/>
  <c r="AJ1367" i="18"/>
  <c r="AL1369" i="18"/>
  <c r="AT1369" i="18"/>
  <c r="AY1369" i="18"/>
  <c r="AJ1371" i="18"/>
  <c r="AL1373" i="18"/>
  <c r="AT1373" i="18"/>
  <c r="AY1373" i="18"/>
  <c r="AJ1375" i="18"/>
  <c r="AL1377" i="18"/>
  <c r="AT1377" i="18"/>
  <c r="AY1377" i="18"/>
  <c r="AJ1379" i="18"/>
  <c r="AL1381" i="18"/>
  <c r="AT1381" i="18"/>
  <c r="AY1381" i="18"/>
  <c r="AJ1383" i="18"/>
  <c r="AL1385" i="18"/>
  <c r="AT1385" i="18"/>
  <c r="AY1385" i="18"/>
  <c r="AJ1387" i="18"/>
  <c r="AL1389" i="18"/>
  <c r="AT1389" i="18"/>
  <c r="AY1389" i="18"/>
  <c r="AJ1391" i="18"/>
  <c r="AL1393" i="18"/>
  <c r="AT1393" i="18"/>
  <c r="AY1393" i="18"/>
  <c r="AJ1395" i="18"/>
  <c r="AL1397" i="18"/>
  <c r="AT1397" i="18"/>
  <c r="AY1397" i="18"/>
  <c r="AJ1399" i="18"/>
  <c r="AL1401" i="18"/>
  <c r="AT1401" i="18"/>
  <c r="AY1401" i="18"/>
  <c r="AJ1403" i="18"/>
  <c r="AL1405" i="18"/>
  <c r="AT1405" i="18"/>
  <c r="AY1405" i="18"/>
  <c r="AJ1407" i="18"/>
  <c r="AL1409" i="18"/>
  <c r="AT1409" i="18"/>
  <c r="AY1409" i="18"/>
  <c r="AJ1411" i="18"/>
  <c r="AK1412" i="18"/>
  <c r="AJ1415" i="18"/>
  <c r="AK1416" i="18"/>
  <c r="AJ1419" i="18"/>
  <c r="AT1419" i="18"/>
  <c r="AK1420" i="18"/>
  <c r="AJ1423" i="18"/>
  <c r="AT1423" i="18"/>
  <c r="AK1424" i="18"/>
  <c r="AJ1427" i="18"/>
  <c r="AT1427" i="18"/>
  <c r="AK1428" i="18"/>
  <c r="AJ1431" i="18"/>
  <c r="AT1431" i="18"/>
  <c r="AH1432" i="18"/>
  <c r="AG1432" i="18"/>
  <c r="AN1432" i="18"/>
  <c r="AV1432" i="18"/>
  <c r="BA1432" i="18"/>
  <c r="AP1433" i="18"/>
  <c r="AL1433" i="18"/>
  <c r="AR1433" i="18"/>
  <c r="AN1433" i="18"/>
  <c r="AJ1434" i="18"/>
  <c r="AH1434" i="18"/>
  <c r="AQ1435" i="18"/>
  <c r="AO1435" i="18"/>
  <c r="AO1437" i="18"/>
  <c r="BA1437" i="18"/>
  <c r="AY1437" i="18"/>
  <c r="AT1437" i="18"/>
  <c r="AV1437" i="18"/>
  <c r="AZ1440" i="18"/>
  <c r="AP1441" i="18"/>
  <c r="AL1441" i="18"/>
  <c r="AR1441" i="18"/>
  <c r="AN1441" i="18"/>
  <c r="AJ1442" i="18"/>
  <c r="AH1442" i="18"/>
  <c r="AQ1443" i="18"/>
  <c r="AO1443" i="18"/>
  <c r="AO1445" i="18"/>
  <c r="BA1445" i="18"/>
  <c r="AY1445" i="18"/>
  <c r="AT1445" i="18"/>
  <c r="AV1445" i="18"/>
  <c r="AI1451" i="18"/>
  <c r="AK1451" i="18"/>
  <c r="AH1451" i="18"/>
  <c r="AG1451" i="18"/>
  <c r="AR1458" i="18"/>
  <c r="AQ1458" i="18"/>
  <c r="AL1458" i="18"/>
  <c r="AP1458" i="18"/>
  <c r="AO1458" i="18"/>
  <c r="AZ1462" i="18"/>
  <c r="AT1462" i="18"/>
  <c r="AK1468" i="18"/>
  <c r="AI1471" i="18"/>
  <c r="AH1471" i="18"/>
  <c r="AG1471" i="18"/>
  <c r="AK1471" i="18"/>
  <c r="AF1471" i="18"/>
  <c r="AR1474" i="18"/>
  <c r="AQ1474" i="18"/>
  <c r="AL1474" i="18"/>
  <c r="AP1474" i="18"/>
  <c r="AO1474" i="18"/>
  <c r="AP1475" i="18"/>
  <c r="AQ1475" i="18"/>
  <c r="AM1475" i="18"/>
  <c r="AL1475" i="18"/>
  <c r="AY1484" i="18"/>
  <c r="AW1484" i="18"/>
  <c r="BA1484" i="18"/>
  <c r="AV1484" i="18"/>
  <c r="AZ1484" i="18"/>
  <c r="AT1484" i="18"/>
  <c r="AR1498" i="18"/>
  <c r="AN1498" i="18"/>
  <c r="AQ1498" i="18"/>
  <c r="AM1498" i="18"/>
  <c r="AP1498" i="18"/>
  <c r="AL1498" i="18"/>
  <c r="BA1505" i="18"/>
  <c r="AW1505" i="18"/>
  <c r="AZ1505" i="18"/>
  <c r="AV1505" i="18"/>
  <c r="AY1505" i="18"/>
  <c r="AU1505" i="18"/>
  <c r="AY1508" i="18"/>
  <c r="AW1508" i="18"/>
  <c r="BA1508" i="18"/>
  <c r="AV1508" i="18"/>
  <c r="AZ1508" i="18"/>
  <c r="AT1508" i="18"/>
  <c r="AP1512" i="18"/>
  <c r="AO1512" i="18"/>
  <c r="AR1514" i="18"/>
  <c r="AN1514" i="18"/>
  <c r="AQ1514" i="18"/>
  <c r="AM1514" i="18"/>
  <c r="AP1514" i="18"/>
  <c r="AL1514" i="18"/>
  <c r="BA1521" i="18"/>
  <c r="AW1521" i="18"/>
  <c r="AZ1521" i="18"/>
  <c r="AV1521" i="18"/>
  <c r="AY1521" i="18"/>
  <c r="AU1521" i="18"/>
  <c r="AY1524" i="18"/>
  <c r="AW1524" i="18"/>
  <c r="BA1524" i="18"/>
  <c r="AV1524" i="18"/>
  <c r="AZ1524" i="18"/>
  <c r="AT1524" i="18"/>
  <c r="AP1528" i="18"/>
  <c r="AO1528" i="18"/>
  <c r="AR1530" i="18"/>
  <c r="AN1530" i="18"/>
  <c r="AQ1530" i="18"/>
  <c r="AM1530" i="18"/>
  <c r="AP1530" i="18"/>
  <c r="AL1530" i="18"/>
  <c r="BA1537" i="18"/>
  <c r="AW1537" i="18"/>
  <c r="AZ1537" i="18"/>
  <c r="AV1537" i="18"/>
  <c r="AY1537" i="18"/>
  <c r="AU1537" i="18"/>
  <c r="AY1540" i="18"/>
  <c r="AW1540" i="18"/>
  <c r="BA1540" i="18"/>
  <c r="AV1540" i="18"/>
  <c r="AZ1540" i="18"/>
  <c r="AT1540" i="18"/>
  <c r="AP1544" i="18"/>
  <c r="AO1544" i="18"/>
  <c r="AR1546" i="18"/>
  <c r="AN1546" i="18"/>
  <c r="AQ1546" i="18"/>
  <c r="AM1546" i="18"/>
  <c r="AP1546" i="18"/>
  <c r="AL1546" i="18"/>
  <c r="AZ1561" i="18"/>
  <c r="AV1561" i="18"/>
  <c r="AY1561" i="18"/>
  <c r="AU1561" i="18"/>
  <c r="AW1561" i="18"/>
  <c r="AT1561" i="18"/>
  <c r="BA1561" i="18"/>
  <c r="AP1572" i="18"/>
  <c r="AO1572" i="18"/>
  <c r="AR1582" i="18"/>
  <c r="AN1582" i="18"/>
  <c r="AQ1582" i="18"/>
  <c r="AM1582" i="18"/>
  <c r="AP1582" i="18"/>
  <c r="AL1582" i="18"/>
  <c r="AO1582" i="18"/>
  <c r="AL1614" i="18"/>
  <c r="AP1614" i="18"/>
  <c r="AO1614" i="18"/>
  <c r="AR1633" i="18"/>
  <c r="AN1633" i="18"/>
  <c r="AQ1633" i="18"/>
  <c r="AM1633" i="18"/>
  <c r="AP1633" i="18"/>
  <c r="AL1633" i="18"/>
  <c r="AO1633" i="18"/>
  <c r="BA1648" i="18"/>
  <c r="AW1648" i="18"/>
  <c r="AZ1648" i="18"/>
  <c r="AV1648" i="18"/>
  <c r="AY1648" i="18"/>
  <c r="AU1648" i="18"/>
  <c r="AT1648" i="18"/>
  <c r="AR1661" i="18"/>
  <c r="AN1661" i="18"/>
  <c r="AQ1661" i="18"/>
  <c r="AM1661" i="18"/>
  <c r="AP1661" i="18"/>
  <c r="AL1661" i="18"/>
  <c r="AO1661" i="18"/>
  <c r="AP1663" i="18"/>
  <c r="AO1663" i="18"/>
  <c r="AJ1435" i="18"/>
  <c r="AK1436" i="18"/>
  <c r="AJ1439" i="18"/>
  <c r="AK1440" i="18"/>
  <c r="AJ1443" i="18"/>
  <c r="AK1444" i="18"/>
  <c r="AJ1447" i="18"/>
  <c r="AK1448" i="18"/>
  <c r="AW1448" i="18"/>
  <c r="BA1448" i="18"/>
  <c r="AN1449" i="18"/>
  <c r="AR1449" i="18"/>
  <c r="AV1449" i="18"/>
  <c r="AT1450" i="18"/>
  <c r="AK1452" i="18"/>
  <c r="AW1452" i="18"/>
  <c r="BA1452" i="18"/>
  <c r="AL1454" i="18"/>
  <c r="AQ1454" i="18"/>
  <c r="AK1455" i="18"/>
  <c r="AW1455" i="18"/>
  <c r="AG1456" i="18"/>
  <c r="AO1456" i="18"/>
  <c r="AW1457" i="18"/>
  <c r="BA1457" i="18"/>
  <c r="AT1458" i="18"/>
  <c r="AK1460" i="18"/>
  <c r="AW1460" i="18"/>
  <c r="AQ1461" i="18"/>
  <c r="AL1462" i="18"/>
  <c r="AQ1462" i="18"/>
  <c r="AK1463" i="18"/>
  <c r="AW1463" i="18"/>
  <c r="AG1464" i="18"/>
  <c r="AM1465" i="18"/>
  <c r="AR1465" i="18"/>
  <c r="AK1467" i="18"/>
  <c r="AW1467" i="18"/>
  <c r="AT1470" i="18"/>
  <c r="AW1471" i="18"/>
  <c r="AT1474" i="18"/>
  <c r="AW1475" i="18"/>
  <c r="AG1476" i="18"/>
  <c r="AN1476" i="18"/>
  <c r="AW1477" i="18"/>
  <c r="BA1477" i="18"/>
  <c r="AN1478" i="18"/>
  <c r="AR1478" i="18"/>
  <c r="AI1479" i="18"/>
  <c r="AJ1480" i="18"/>
  <c r="AV1480" i="18"/>
  <c r="BA1480" i="18"/>
  <c r="AW1481" i="18"/>
  <c r="BA1481" i="18"/>
  <c r="AJ1484" i="18"/>
  <c r="AW1485" i="18"/>
  <c r="BA1485" i="18"/>
  <c r="AT1486" i="18"/>
  <c r="AP1487" i="18"/>
  <c r="AG1488" i="18"/>
  <c r="AK1491" i="18"/>
  <c r="AH1492" i="18"/>
  <c r="AW1492" i="18"/>
  <c r="AM1493" i="18"/>
  <c r="AR1493" i="18"/>
  <c r="AV1493" i="18"/>
  <c r="AN1494" i="18"/>
  <c r="AR1494" i="18"/>
  <c r="AK1495" i="18"/>
  <c r="AH1496" i="18"/>
  <c r="AJ1497" i="18"/>
  <c r="AQ1497" i="18"/>
  <c r="AT1498" i="18"/>
  <c r="AK1499" i="18"/>
  <c r="AJ1500" i="18"/>
  <c r="AJ1501" i="18"/>
  <c r="AQ1501" i="18"/>
  <c r="AT1502" i="18"/>
  <c r="AK1503" i="18"/>
  <c r="AJ1504" i="18"/>
  <c r="AJ1505" i="18"/>
  <c r="AQ1505" i="18"/>
  <c r="AT1506" i="18"/>
  <c r="AK1507" i="18"/>
  <c r="AJ1508" i="18"/>
  <c r="AJ1509" i="18"/>
  <c r="AQ1509" i="18"/>
  <c r="AT1510" i="18"/>
  <c r="AK1511" i="18"/>
  <c r="AJ1512" i="18"/>
  <c r="AJ1513" i="18"/>
  <c r="AQ1513" i="18"/>
  <c r="AT1514" i="18"/>
  <c r="AK1515" i="18"/>
  <c r="AJ1516" i="18"/>
  <c r="AJ1517" i="18"/>
  <c r="AQ1517" i="18"/>
  <c r="AT1518" i="18"/>
  <c r="AK1519" i="18"/>
  <c r="AJ1520" i="18"/>
  <c r="AJ1521" i="18"/>
  <c r="AQ1521" i="18"/>
  <c r="AT1522" i="18"/>
  <c r="AK1523" i="18"/>
  <c r="AJ1524" i="18"/>
  <c r="AJ1525" i="18"/>
  <c r="AQ1525" i="18"/>
  <c r="AT1526" i="18"/>
  <c r="AK1527" i="18"/>
  <c r="AJ1528" i="18"/>
  <c r="AJ1529" i="18"/>
  <c r="AQ1529" i="18"/>
  <c r="AT1530" i="18"/>
  <c r="AK1531" i="18"/>
  <c r="AJ1532" i="18"/>
  <c r="AJ1533" i="18"/>
  <c r="AQ1533" i="18"/>
  <c r="AT1534" i="18"/>
  <c r="AK1535" i="18"/>
  <c r="AJ1536" i="18"/>
  <c r="AJ1537" i="18"/>
  <c r="AQ1537" i="18"/>
  <c r="AT1538" i="18"/>
  <c r="AK1539" i="18"/>
  <c r="AJ1540" i="18"/>
  <c r="AJ1541" i="18"/>
  <c r="AQ1541" i="18"/>
  <c r="AT1542" i="18"/>
  <c r="AK1543" i="18"/>
  <c r="AJ1544" i="18"/>
  <c r="AJ1545" i="18"/>
  <c r="AQ1545" i="18"/>
  <c r="AT1546" i="18"/>
  <c r="AK1547" i="18"/>
  <c r="AJ1548" i="18"/>
  <c r="AJ1549" i="18"/>
  <c r="AQ1549" i="18"/>
  <c r="AK1551" i="18"/>
  <c r="AJ1552" i="18"/>
  <c r="AK1555" i="18"/>
  <c r="AI1556" i="18"/>
  <c r="AJ1556" i="18"/>
  <c r="AK1556" i="18"/>
  <c r="AZ1558" i="18"/>
  <c r="AU1558" i="18"/>
  <c r="AT1558" i="18"/>
  <c r="AO1560" i="18"/>
  <c r="AK1561" i="18"/>
  <c r="AJ1561" i="18"/>
  <c r="AP1561" i="18"/>
  <c r="AR1561" i="18"/>
  <c r="AM1561" i="18"/>
  <c r="AQ1561" i="18"/>
  <c r="AQ1562" i="18"/>
  <c r="AM1562" i="18"/>
  <c r="AP1562" i="18"/>
  <c r="AL1562" i="18"/>
  <c r="AY1564" i="18"/>
  <c r="BA1564" i="18"/>
  <c r="AV1564" i="18"/>
  <c r="AZ1564" i="18"/>
  <c r="AT1564" i="18"/>
  <c r="AZ1565" i="18"/>
  <c r="AV1565" i="18"/>
  <c r="AY1565" i="18"/>
  <c r="AU1565" i="18"/>
  <c r="AP1568" i="18"/>
  <c r="AO1568" i="18"/>
  <c r="BA1569" i="18"/>
  <c r="AW1569" i="18"/>
  <c r="AZ1569" i="18"/>
  <c r="AV1569" i="18"/>
  <c r="AY1569" i="18"/>
  <c r="AU1569" i="18"/>
  <c r="AY1572" i="18"/>
  <c r="AW1572" i="18"/>
  <c r="BA1572" i="18"/>
  <c r="AV1572" i="18"/>
  <c r="AZ1572" i="18"/>
  <c r="AT1572" i="18"/>
  <c r="AR1578" i="18"/>
  <c r="AN1578" i="18"/>
  <c r="AQ1578" i="18"/>
  <c r="AM1578" i="18"/>
  <c r="AP1578" i="18"/>
  <c r="AL1578" i="18"/>
  <c r="AP1584" i="18"/>
  <c r="AO1584" i="18"/>
  <c r="BA1585" i="18"/>
  <c r="AW1585" i="18"/>
  <c r="AZ1585" i="18"/>
  <c r="AV1585" i="18"/>
  <c r="AY1585" i="18"/>
  <c r="AU1585" i="18"/>
  <c r="BA1612" i="18"/>
  <c r="AW1612" i="18"/>
  <c r="AZ1612" i="18"/>
  <c r="AV1612" i="18"/>
  <c r="AY1612" i="18"/>
  <c r="AU1612" i="18"/>
  <c r="AI1613" i="18"/>
  <c r="AH1613" i="18"/>
  <c r="AO1618" i="18"/>
  <c r="AP1618" i="18"/>
  <c r="AO1623" i="18"/>
  <c r="AN1623" i="18"/>
  <c r="BA1624" i="18"/>
  <c r="AW1624" i="18"/>
  <c r="AZ1624" i="18"/>
  <c r="AV1624" i="18"/>
  <c r="AY1624" i="18"/>
  <c r="AU1624" i="18"/>
  <c r="AK1628" i="18"/>
  <c r="AJ1628" i="18"/>
  <c r="AF1628" i="18"/>
  <c r="AZ1629" i="18"/>
  <c r="AU1629" i="18"/>
  <c r="AT1629" i="18"/>
  <c r="AY1629" i="18"/>
  <c r="AP1635" i="18"/>
  <c r="AO1635" i="18"/>
  <c r="BA1636" i="18"/>
  <c r="AW1636" i="18"/>
  <c r="AZ1636" i="18"/>
  <c r="AV1636" i="18"/>
  <c r="AY1636" i="18"/>
  <c r="AU1636" i="18"/>
  <c r="AY1639" i="18"/>
  <c r="AW1639" i="18"/>
  <c r="BA1639" i="18"/>
  <c r="AV1639" i="18"/>
  <c r="AZ1639" i="18"/>
  <c r="AT1639" i="18"/>
  <c r="AP1643" i="18"/>
  <c r="AO1643" i="18"/>
  <c r="AR1645" i="18"/>
  <c r="AN1645" i="18"/>
  <c r="AQ1645" i="18"/>
  <c r="AM1645" i="18"/>
  <c r="AP1645" i="18"/>
  <c r="AL1645" i="18"/>
  <c r="BA1652" i="18"/>
  <c r="AW1652" i="18"/>
  <c r="AZ1652" i="18"/>
  <c r="AV1652" i="18"/>
  <c r="AY1652" i="18"/>
  <c r="AU1652" i="18"/>
  <c r="AY1655" i="18"/>
  <c r="AW1655" i="18"/>
  <c r="BA1655" i="18"/>
  <c r="AV1655" i="18"/>
  <c r="AZ1655" i="18"/>
  <c r="AT1655" i="18"/>
  <c r="AY1663" i="18"/>
  <c r="AW1663" i="18"/>
  <c r="BA1663" i="18"/>
  <c r="AV1663" i="18"/>
  <c r="AZ1663" i="18"/>
  <c r="AT1663" i="18"/>
  <c r="AY1671" i="18"/>
  <c r="AW1671" i="18"/>
  <c r="BA1671" i="18"/>
  <c r="AV1671" i="18"/>
  <c r="AZ1671" i="18"/>
  <c r="AT1671" i="18"/>
  <c r="AP1683" i="18"/>
  <c r="AO1683" i="18"/>
  <c r="AJ1492" i="18"/>
  <c r="AJ1496" i="18"/>
  <c r="AY1556" i="18"/>
  <c r="AZ1556" i="18"/>
  <c r="AT1556" i="18"/>
  <c r="AY1559" i="18"/>
  <c r="AT1559" i="18"/>
  <c r="AZ1562" i="18"/>
  <c r="AU1562" i="18"/>
  <c r="AT1562" i="18"/>
  <c r="AK1565" i="18"/>
  <c r="AJ1565" i="18"/>
  <c r="AP1565" i="18"/>
  <c r="AR1565" i="18"/>
  <c r="AM1565" i="18"/>
  <c r="AQ1565" i="18"/>
  <c r="AQ1566" i="18"/>
  <c r="AM1566" i="18"/>
  <c r="AP1566" i="18"/>
  <c r="AL1566" i="18"/>
  <c r="AY1568" i="18"/>
  <c r="AW1568" i="18"/>
  <c r="BA1568" i="18"/>
  <c r="AV1568" i="18"/>
  <c r="AZ1568" i="18"/>
  <c r="AT1568" i="18"/>
  <c r="AR1574" i="18"/>
  <c r="AN1574" i="18"/>
  <c r="AQ1574" i="18"/>
  <c r="AM1574" i="18"/>
  <c r="AP1574" i="18"/>
  <c r="AL1574" i="18"/>
  <c r="AP1580" i="18"/>
  <c r="AO1580" i="18"/>
  <c r="BA1581" i="18"/>
  <c r="AW1581" i="18"/>
  <c r="AZ1581" i="18"/>
  <c r="AV1581" i="18"/>
  <c r="AY1581" i="18"/>
  <c r="AU1581" i="18"/>
  <c r="AY1584" i="18"/>
  <c r="AW1584" i="18"/>
  <c r="BA1584" i="18"/>
  <c r="AV1584" i="18"/>
  <c r="AZ1584" i="18"/>
  <c r="AT1584" i="18"/>
  <c r="AP1588" i="18"/>
  <c r="AO1588" i="18"/>
  <c r="BA1589" i="18"/>
  <c r="AW1589" i="18"/>
  <c r="AZ1589" i="18"/>
  <c r="AV1589" i="18"/>
  <c r="AY1589" i="18"/>
  <c r="AU1589" i="18"/>
  <c r="AI1592" i="18"/>
  <c r="AH1592" i="18"/>
  <c r="AG1592" i="18"/>
  <c r="AK1592" i="18"/>
  <c r="AF1592" i="18"/>
  <c r="AR1607" i="18"/>
  <c r="AO1607" i="18"/>
  <c r="AN1607" i="18"/>
  <c r="BA1608" i="18"/>
  <c r="AW1608" i="18"/>
  <c r="AZ1608" i="18"/>
  <c r="AV1608" i="18"/>
  <c r="AY1608" i="18"/>
  <c r="AU1608" i="18"/>
  <c r="AP1616" i="18"/>
  <c r="AR1616" i="18"/>
  <c r="AM1616" i="18"/>
  <c r="AQ1616" i="18"/>
  <c r="AO1616" i="18"/>
  <c r="AY1623" i="18"/>
  <c r="AW1623" i="18"/>
  <c r="BA1623" i="18"/>
  <c r="AV1623" i="18"/>
  <c r="AZ1623" i="18"/>
  <c r="AT1623" i="18"/>
  <c r="BA1632" i="18"/>
  <c r="AW1632" i="18"/>
  <c r="AZ1632" i="18"/>
  <c r="AV1632" i="18"/>
  <c r="AY1632" i="18"/>
  <c r="AU1632" i="18"/>
  <c r="AY1635" i="18"/>
  <c r="AW1635" i="18"/>
  <c r="BA1635" i="18"/>
  <c r="AV1635" i="18"/>
  <c r="AZ1635" i="18"/>
  <c r="AT1635" i="18"/>
  <c r="BA1640" i="18"/>
  <c r="AW1640" i="18"/>
  <c r="AZ1640" i="18"/>
  <c r="AV1640" i="18"/>
  <c r="AY1640" i="18"/>
  <c r="AU1640" i="18"/>
  <c r="AY1643" i="18"/>
  <c r="AW1643" i="18"/>
  <c r="BA1643" i="18"/>
  <c r="AV1643" i="18"/>
  <c r="AZ1643" i="18"/>
  <c r="AT1643" i="18"/>
  <c r="AP1647" i="18"/>
  <c r="AO1647" i="18"/>
  <c r="AR1649" i="18"/>
  <c r="AN1649" i="18"/>
  <c r="AQ1649" i="18"/>
  <c r="AM1649" i="18"/>
  <c r="AP1649" i="18"/>
  <c r="AL1649" i="18"/>
  <c r="BA1656" i="18"/>
  <c r="AW1656" i="18"/>
  <c r="AZ1656" i="18"/>
  <c r="AV1656" i="18"/>
  <c r="AY1656" i="18"/>
  <c r="AU1656" i="18"/>
  <c r="BA1660" i="18"/>
  <c r="AW1660" i="18"/>
  <c r="AZ1660" i="18"/>
  <c r="AV1660" i="18"/>
  <c r="AY1660" i="18"/>
  <c r="AU1660" i="18"/>
  <c r="AR1665" i="18"/>
  <c r="AN1665" i="18"/>
  <c r="AQ1665" i="18"/>
  <c r="AM1665" i="18"/>
  <c r="AP1665" i="18"/>
  <c r="AL1665" i="18"/>
  <c r="AP1667" i="18"/>
  <c r="AO1667" i="18"/>
  <c r="BA1668" i="18"/>
  <c r="AW1668" i="18"/>
  <c r="AZ1668" i="18"/>
  <c r="AV1668" i="18"/>
  <c r="AY1668" i="18"/>
  <c r="AU1668" i="18"/>
  <c r="AR1673" i="18"/>
  <c r="AN1673" i="18"/>
  <c r="AQ1673" i="18"/>
  <c r="AM1673" i="18"/>
  <c r="AP1673" i="18"/>
  <c r="AL1673" i="18"/>
  <c r="AI1679" i="18"/>
  <c r="AG1679" i="18"/>
  <c r="AK1679" i="18"/>
  <c r="AF1679" i="18"/>
  <c r="AJ1679" i="18"/>
  <c r="AH1679" i="18"/>
  <c r="BA1680" i="18"/>
  <c r="AW1680" i="18"/>
  <c r="AZ1680" i="18"/>
  <c r="AV1680" i="18"/>
  <c r="AU1680" i="18"/>
  <c r="AT1680" i="18"/>
  <c r="AY1680" i="18"/>
  <c r="AP1434" i="18"/>
  <c r="AG1435" i="18"/>
  <c r="AG1436" i="18"/>
  <c r="AO1436" i="18"/>
  <c r="AP1438" i="18"/>
  <c r="AG1439" i="18"/>
  <c r="AG1440" i="18"/>
  <c r="AO1440" i="18"/>
  <c r="AP1442" i="18"/>
  <c r="AG1443" i="18"/>
  <c r="AG1444" i="18"/>
  <c r="AO1444" i="18"/>
  <c r="AP1446" i="18"/>
  <c r="AG1447" i="18"/>
  <c r="AG1448" i="18"/>
  <c r="AO1448" i="18"/>
  <c r="AU1448" i="18"/>
  <c r="AL1449" i="18"/>
  <c r="AT1449" i="18"/>
  <c r="AY1449" i="18"/>
  <c r="AG1452" i="18"/>
  <c r="AO1452" i="18"/>
  <c r="AU1452" i="18"/>
  <c r="AO1454" i="18"/>
  <c r="AG1455" i="18"/>
  <c r="BA1455" i="18"/>
  <c r="AK1456" i="18"/>
  <c r="AQ1457" i="18"/>
  <c r="AU1457" i="18"/>
  <c r="AG1460" i="18"/>
  <c r="AU1460" i="18"/>
  <c r="AZ1460" i="18"/>
  <c r="AO1462" i="18"/>
  <c r="AG1463" i="18"/>
  <c r="BA1463" i="18"/>
  <c r="AK1464" i="18"/>
  <c r="AO1465" i="18"/>
  <c r="AH1466" i="18"/>
  <c r="AP1466" i="18"/>
  <c r="AG1467" i="18"/>
  <c r="BA1467" i="18"/>
  <c r="AV1468" i="18"/>
  <c r="AM1469" i="18"/>
  <c r="AU1469" i="18"/>
  <c r="AZ1469" i="18"/>
  <c r="BA1471" i="18"/>
  <c r="AV1472" i="18"/>
  <c r="AM1473" i="18"/>
  <c r="AU1473" i="18"/>
  <c r="AZ1473" i="18"/>
  <c r="AJ1476" i="18"/>
  <c r="AI1477" i="18"/>
  <c r="AU1477" i="18"/>
  <c r="AL1478" i="18"/>
  <c r="AJ1481" i="18"/>
  <c r="AU1481" i="18"/>
  <c r="AU1485" i="18"/>
  <c r="AJ1488" i="18"/>
  <c r="AG1491" i="18"/>
  <c r="AF1492" i="18"/>
  <c r="AK1492" i="18"/>
  <c r="AT1492" i="18"/>
  <c r="AZ1492" i="18"/>
  <c r="AO1493" i="18"/>
  <c r="AL1494" i="18"/>
  <c r="AG1495" i="18"/>
  <c r="AF1496" i="18"/>
  <c r="AK1496" i="18"/>
  <c r="AG1499" i="18"/>
  <c r="AG1503" i="18"/>
  <c r="AG1507" i="18"/>
  <c r="AG1511" i="18"/>
  <c r="AG1515" i="18"/>
  <c r="AG1519" i="18"/>
  <c r="AG1523" i="18"/>
  <c r="AG1527" i="18"/>
  <c r="AG1531" i="18"/>
  <c r="AG1535" i="18"/>
  <c r="AG1539" i="18"/>
  <c r="AG1543" i="18"/>
  <c r="AG1547" i="18"/>
  <c r="AG1551" i="18"/>
  <c r="AO1551" i="18"/>
  <c r="AG1552" i="18"/>
  <c r="AG1555" i="18"/>
  <c r="AO1555" i="18"/>
  <c r="AG1556" i="18"/>
  <c r="BA1556" i="18"/>
  <c r="AZ1557" i="18"/>
  <c r="AV1557" i="18"/>
  <c r="AY1557" i="18"/>
  <c r="AU1557" i="18"/>
  <c r="AN1561" i="18"/>
  <c r="AY1562" i="18"/>
  <c r="AY1563" i="18"/>
  <c r="AT1563" i="18"/>
  <c r="AF1565" i="18"/>
  <c r="AT1565" i="18"/>
  <c r="AN1566" i="18"/>
  <c r="AR1570" i="18"/>
  <c r="AN1570" i="18"/>
  <c r="AQ1570" i="18"/>
  <c r="AM1570" i="18"/>
  <c r="AP1570" i="18"/>
  <c r="AL1570" i="18"/>
  <c r="AP1576" i="18"/>
  <c r="AO1576" i="18"/>
  <c r="BA1577" i="18"/>
  <c r="AW1577" i="18"/>
  <c r="AZ1577" i="18"/>
  <c r="AV1577" i="18"/>
  <c r="AY1577" i="18"/>
  <c r="AU1577" i="18"/>
  <c r="AY1580" i="18"/>
  <c r="AW1580" i="18"/>
  <c r="BA1580" i="18"/>
  <c r="AV1580" i="18"/>
  <c r="AZ1580" i="18"/>
  <c r="AT1580" i="18"/>
  <c r="AR1586" i="18"/>
  <c r="AN1586" i="18"/>
  <c r="AQ1586" i="18"/>
  <c r="AM1586" i="18"/>
  <c r="AP1586" i="18"/>
  <c r="AL1586" i="18"/>
  <c r="AY1588" i="18"/>
  <c r="AW1588" i="18"/>
  <c r="BA1588" i="18"/>
  <c r="AV1588" i="18"/>
  <c r="AZ1588" i="18"/>
  <c r="AT1588" i="18"/>
  <c r="AJ1592" i="18"/>
  <c r="AJ1604" i="18"/>
  <c r="AI1604" i="18"/>
  <c r="AF1604" i="18"/>
  <c r="AU1605" i="18"/>
  <c r="AT1605" i="18"/>
  <c r="AY1605" i="18"/>
  <c r="AY1607" i="18"/>
  <c r="AW1607" i="18"/>
  <c r="BA1607" i="18"/>
  <c r="AV1607" i="18"/>
  <c r="AZ1607" i="18"/>
  <c r="AT1607" i="18"/>
  <c r="AU1617" i="18"/>
  <c r="AT1617" i="18"/>
  <c r="AY1617" i="18"/>
  <c r="AI1622" i="18"/>
  <c r="AK1622" i="18"/>
  <c r="AH1622" i="18"/>
  <c r="AG1622" i="18"/>
  <c r="AI1623" i="18"/>
  <c r="AH1623" i="18"/>
  <c r="AG1623" i="18"/>
  <c r="AK1623" i="18"/>
  <c r="AF1623" i="18"/>
  <c r="AP1628" i="18"/>
  <c r="AR1628" i="18"/>
  <c r="AM1628" i="18"/>
  <c r="AQ1628" i="18"/>
  <c r="AO1628" i="18"/>
  <c r="AY1631" i="18"/>
  <c r="AW1631" i="18"/>
  <c r="BA1631" i="18"/>
  <c r="AV1631" i="18"/>
  <c r="AZ1631" i="18"/>
  <c r="AT1631" i="18"/>
  <c r="AR1637" i="18"/>
  <c r="AN1637" i="18"/>
  <c r="AQ1637" i="18"/>
  <c r="AM1637" i="18"/>
  <c r="AP1637" i="18"/>
  <c r="AL1637" i="18"/>
  <c r="BA1644" i="18"/>
  <c r="AW1644" i="18"/>
  <c r="AZ1644" i="18"/>
  <c r="AV1644" i="18"/>
  <c r="AY1644" i="18"/>
  <c r="AU1644" i="18"/>
  <c r="AY1647" i="18"/>
  <c r="AW1647" i="18"/>
  <c r="BA1647" i="18"/>
  <c r="AV1647" i="18"/>
  <c r="AZ1647" i="18"/>
  <c r="AT1647" i="18"/>
  <c r="AP1651" i="18"/>
  <c r="AO1651" i="18"/>
  <c r="AR1653" i="18"/>
  <c r="AN1653" i="18"/>
  <c r="AQ1653" i="18"/>
  <c r="AM1653" i="18"/>
  <c r="AP1653" i="18"/>
  <c r="AL1653" i="18"/>
  <c r="AP1659" i="18"/>
  <c r="AO1659" i="18"/>
  <c r="AY1667" i="18"/>
  <c r="AW1667" i="18"/>
  <c r="BA1667" i="18"/>
  <c r="AV1667" i="18"/>
  <c r="AZ1667" i="18"/>
  <c r="AT1667" i="18"/>
  <c r="AR1677" i="18"/>
  <c r="AN1677" i="18"/>
  <c r="AQ1677" i="18"/>
  <c r="AM1677" i="18"/>
  <c r="AP1677" i="18"/>
  <c r="AO1677" i="18"/>
  <c r="AL1677" i="18"/>
  <c r="AK1559" i="18"/>
  <c r="AJ1560" i="18"/>
  <c r="AK1563" i="18"/>
  <c r="AJ1564" i="18"/>
  <c r="AT1566" i="18"/>
  <c r="AJ1568" i="18"/>
  <c r="AJ1569" i="18"/>
  <c r="AQ1569" i="18"/>
  <c r="AT1570" i="18"/>
  <c r="AK1571" i="18"/>
  <c r="AJ1572" i="18"/>
  <c r="AJ1573" i="18"/>
  <c r="AQ1573" i="18"/>
  <c r="AT1574" i="18"/>
  <c r="AK1575" i="18"/>
  <c r="AJ1576" i="18"/>
  <c r="AJ1577" i="18"/>
  <c r="AQ1577" i="18"/>
  <c r="AT1578" i="18"/>
  <c r="AK1579" i="18"/>
  <c r="AJ1580" i="18"/>
  <c r="AJ1581" i="18"/>
  <c r="AQ1581" i="18"/>
  <c r="AT1582" i="18"/>
  <c r="AK1583" i="18"/>
  <c r="AJ1584" i="18"/>
  <c r="AJ1585" i="18"/>
  <c r="AQ1585" i="18"/>
  <c r="AT1586" i="18"/>
  <c r="AJ1588" i="18"/>
  <c r="AJ1589" i="18"/>
  <c r="AQ1589" i="18"/>
  <c r="AT1590" i="18"/>
  <c r="AV1592" i="18"/>
  <c r="BA1592" i="18"/>
  <c r="AW1593" i="18"/>
  <c r="AG1595" i="18"/>
  <c r="AN1595" i="18"/>
  <c r="AN1596" i="18"/>
  <c r="AV1596" i="18"/>
  <c r="AZ1596" i="18"/>
  <c r="AM1597" i="18"/>
  <c r="AQ1597" i="18"/>
  <c r="AG1599" i="18"/>
  <c r="AV1600" i="18"/>
  <c r="AZ1600" i="18"/>
  <c r="AM1601" i="18"/>
  <c r="AQ1601" i="18"/>
  <c r="AG1603" i="18"/>
  <c r="AH1606" i="18"/>
  <c r="AG1607" i="18"/>
  <c r="AJ1608" i="18"/>
  <c r="AQ1608" i="18"/>
  <c r="AM1609" i="18"/>
  <c r="AQ1609" i="18"/>
  <c r="AH1610" i="18"/>
  <c r="AH1611" i="18"/>
  <c r="AQ1612" i="18"/>
  <c r="AJ1615" i="18"/>
  <c r="AV1615" i="18"/>
  <c r="BA1615" i="18"/>
  <c r="AH1618" i="18"/>
  <c r="AJ1619" i="18"/>
  <c r="AV1619" i="18"/>
  <c r="BA1619" i="18"/>
  <c r="AM1620" i="18"/>
  <c r="AR1620" i="18"/>
  <c r="AV1620" i="18"/>
  <c r="AZ1620" i="18"/>
  <c r="AJ1624" i="18"/>
  <c r="AQ1624" i="18"/>
  <c r="AM1625" i="18"/>
  <c r="AQ1625" i="18"/>
  <c r="AH1626" i="18"/>
  <c r="AG1627" i="18"/>
  <c r="AH1630" i="18"/>
  <c r="AP1630" i="18"/>
  <c r="AJ1631" i="18"/>
  <c r="AJ1632" i="18"/>
  <c r="AQ1632" i="18"/>
  <c r="AT1633" i="18"/>
  <c r="AK1634" i="18"/>
  <c r="AJ1635" i="18"/>
  <c r="AJ1636" i="18"/>
  <c r="AQ1636" i="18"/>
  <c r="AT1637" i="18"/>
  <c r="AK1638" i="18"/>
  <c r="AJ1639" i="18"/>
  <c r="AJ1640" i="18"/>
  <c r="AQ1640" i="18"/>
  <c r="AT1641" i="18"/>
  <c r="AK1642" i="18"/>
  <c r="AJ1643" i="18"/>
  <c r="AJ1644" i="18"/>
  <c r="AQ1644" i="18"/>
  <c r="AT1645" i="18"/>
  <c r="AK1646" i="18"/>
  <c r="AJ1647" i="18"/>
  <c r="AJ1648" i="18"/>
  <c r="AQ1648" i="18"/>
  <c r="AT1649" i="18"/>
  <c r="AK1650" i="18"/>
  <c r="AJ1651" i="18"/>
  <c r="AJ1652" i="18"/>
  <c r="AQ1652" i="18"/>
  <c r="AT1653" i="18"/>
  <c r="AK1654" i="18"/>
  <c r="AJ1655" i="18"/>
  <c r="AJ1656" i="18"/>
  <c r="AQ1656" i="18"/>
  <c r="AT1657" i="18"/>
  <c r="AK1658" i="18"/>
  <c r="AJ1659" i="18"/>
  <c r="AJ1660" i="18"/>
  <c r="AK1662" i="18"/>
  <c r="AJ1663" i="18"/>
  <c r="AK1666" i="18"/>
  <c r="AJ1667" i="18"/>
  <c r="AK1670" i="18"/>
  <c r="AJ1671" i="18"/>
  <c r="AP1675" i="18"/>
  <c r="AO1675" i="18"/>
  <c r="AY1679" i="18"/>
  <c r="AW1679" i="18"/>
  <c r="BA1679" i="18"/>
  <c r="AV1679" i="18"/>
  <c r="AV1684" i="18"/>
  <c r="AT1684" i="18"/>
  <c r="AZ1684" i="18"/>
  <c r="AJ1695" i="18"/>
  <c r="AK1695" i="18"/>
  <c r="AG1695" i="18"/>
  <c r="AZ1699" i="18"/>
  <c r="AW1699" i="18"/>
  <c r="BA1699" i="18"/>
  <c r="AU1699" i="18"/>
  <c r="AY1699" i="18"/>
  <c r="AT1699" i="18"/>
  <c r="AJ1703" i="18"/>
  <c r="AK1703" i="18"/>
  <c r="AG1703" i="18"/>
  <c r="AZ1707" i="18"/>
  <c r="AW1707" i="18"/>
  <c r="BA1707" i="18"/>
  <c r="AU1707" i="18"/>
  <c r="AY1707" i="18"/>
  <c r="AT1707" i="18"/>
  <c r="AJ1711" i="18"/>
  <c r="AK1711" i="18"/>
  <c r="AG1711" i="18"/>
  <c r="AZ1715" i="18"/>
  <c r="AW1715" i="18"/>
  <c r="BA1715" i="18"/>
  <c r="AU1715" i="18"/>
  <c r="AY1715" i="18"/>
  <c r="AT1715" i="18"/>
  <c r="AJ1719" i="18"/>
  <c r="AK1719" i="18"/>
  <c r="AG1719" i="18"/>
  <c r="AZ1723" i="18"/>
  <c r="AW1723" i="18"/>
  <c r="BA1723" i="18"/>
  <c r="AU1723" i="18"/>
  <c r="AY1723" i="18"/>
  <c r="AT1723" i="18"/>
  <c r="AJ1727" i="18"/>
  <c r="AK1727" i="18"/>
  <c r="AG1727" i="18"/>
  <c r="AZ1731" i="18"/>
  <c r="AW1731" i="18"/>
  <c r="BA1731" i="18"/>
  <c r="AU1731" i="18"/>
  <c r="AY1731" i="18"/>
  <c r="AT1731" i="18"/>
  <c r="AJ1735" i="18"/>
  <c r="AK1735" i="18"/>
  <c r="AG1735" i="18"/>
  <c r="AZ1739" i="18"/>
  <c r="AW1739" i="18"/>
  <c r="BA1739" i="18"/>
  <c r="AU1739" i="18"/>
  <c r="AY1739" i="18"/>
  <c r="AT1739" i="18"/>
  <c r="AJ1743" i="18"/>
  <c r="AK1743" i="18"/>
  <c r="AG1743" i="18"/>
  <c r="AI1747" i="18"/>
  <c r="AF1747" i="18"/>
  <c r="AI1749" i="18"/>
  <c r="AH1749" i="18"/>
  <c r="AG1749" i="18"/>
  <c r="AK1749" i="18"/>
  <c r="AF1749" i="18"/>
  <c r="AI1769" i="18"/>
  <c r="AH1769" i="18"/>
  <c r="AG1769" i="18"/>
  <c r="AK1769" i="18"/>
  <c r="AF1769" i="18"/>
  <c r="AJ1769" i="18"/>
  <c r="BA1784" i="18"/>
  <c r="AV1784" i="18"/>
  <c r="AZ1784" i="18"/>
  <c r="AU1784" i="18"/>
  <c r="AY1784" i="18"/>
  <c r="AT1784" i="18"/>
  <c r="AI1811" i="18"/>
  <c r="AJ1811" i="18"/>
  <c r="AG1811" i="18"/>
  <c r="AF1811" i="18"/>
  <c r="AK1811" i="18"/>
  <c r="AU1566" i="18"/>
  <c r="AL1567" i="18"/>
  <c r="AT1567" i="18"/>
  <c r="AF1568" i="18"/>
  <c r="AK1568" i="18"/>
  <c r="AM1569" i="18"/>
  <c r="AR1569" i="18"/>
  <c r="AU1570" i="18"/>
  <c r="AT1571" i="18"/>
  <c r="AM1573" i="18"/>
  <c r="AR1573" i="18"/>
  <c r="AU1574" i="18"/>
  <c r="AT1575" i="18"/>
  <c r="AM1577" i="18"/>
  <c r="AR1577" i="18"/>
  <c r="AU1578" i="18"/>
  <c r="AT1579" i="18"/>
  <c r="AM1581" i="18"/>
  <c r="AR1581" i="18"/>
  <c r="AU1582" i="18"/>
  <c r="AT1583" i="18"/>
  <c r="AM1585" i="18"/>
  <c r="AR1585" i="18"/>
  <c r="AU1586" i="18"/>
  <c r="AL1587" i="18"/>
  <c r="AT1587" i="18"/>
  <c r="AF1588" i="18"/>
  <c r="AK1588" i="18"/>
  <c r="AM1589" i="18"/>
  <c r="AR1589" i="18"/>
  <c r="AU1590" i="18"/>
  <c r="AL1591" i="18"/>
  <c r="AT1591" i="18"/>
  <c r="AO1592" i="18"/>
  <c r="AW1592" i="18"/>
  <c r="AY1594" i="18"/>
  <c r="AH1595" i="18"/>
  <c r="AO1595" i="18"/>
  <c r="AW1596" i="18"/>
  <c r="AN1597" i="18"/>
  <c r="AH1599" i="18"/>
  <c r="AT1599" i="18"/>
  <c r="AZ1599" i="18"/>
  <c r="AW1600" i="18"/>
  <c r="AN1601" i="18"/>
  <c r="AG1602" i="18"/>
  <c r="AH1603" i="18"/>
  <c r="AT1603" i="18"/>
  <c r="AZ1603" i="18"/>
  <c r="AO1604" i="18"/>
  <c r="AL1605" i="18"/>
  <c r="AK1606" i="18"/>
  <c r="AH1607" i="18"/>
  <c r="AM1608" i="18"/>
  <c r="AR1608" i="18"/>
  <c r="AN1609" i="18"/>
  <c r="AK1610" i="18"/>
  <c r="AJ1611" i="18"/>
  <c r="AM1612" i="18"/>
  <c r="AR1612" i="18"/>
  <c r="AF1615" i="18"/>
  <c r="AK1615" i="18"/>
  <c r="AW1615" i="18"/>
  <c r="AU1616" i="18"/>
  <c r="AL1617" i="18"/>
  <c r="AK1618" i="18"/>
  <c r="AF1619" i="18"/>
  <c r="AK1619" i="18"/>
  <c r="AW1619" i="18"/>
  <c r="AW1620" i="18"/>
  <c r="AM1624" i="18"/>
  <c r="AR1624" i="18"/>
  <c r="AN1625" i="18"/>
  <c r="AK1626" i="18"/>
  <c r="AH1627" i="18"/>
  <c r="AK1630" i="18"/>
  <c r="AM1632" i="18"/>
  <c r="AR1632" i="18"/>
  <c r="AU1633" i="18"/>
  <c r="AT1634" i="18"/>
  <c r="AM1636" i="18"/>
  <c r="AR1636" i="18"/>
  <c r="AI1675" i="18"/>
  <c r="AG1675" i="18"/>
  <c r="AK1675" i="18"/>
  <c r="AF1675" i="18"/>
  <c r="BA1676" i="18"/>
  <c r="AW1676" i="18"/>
  <c r="AZ1676" i="18"/>
  <c r="AV1676" i="18"/>
  <c r="AQ1678" i="18"/>
  <c r="AO1678" i="18"/>
  <c r="AL1678" i="18"/>
  <c r="AK1685" i="18"/>
  <c r="AI1685" i="18"/>
  <c r="AG1685" i="18"/>
  <c r="AQ1692" i="18"/>
  <c r="AR1692" i="18"/>
  <c r="AL1692" i="18"/>
  <c r="AP1692" i="18"/>
  <c r="AO1692" i="18"/>
  <c r="AR1695" i="18"/>
  <c r="AO1695" i="18"/>
  <c r="AP1697" i="18"/>
  <c r="AQ1697" i="18"/>
  <c r="AO1697" i="18"/>
  <c r="AM1697" i="18"/>
  <c r="AK1698" i="18"/>
  <c r="AJ1698" i="18"/>
  <c r="AH1698" i="18"/>
  <c r="AF1698" i="18"/>
  <c r="AY1700" i="18"/>
  <c r="AV1700" i="18"/>
  <c r="AT1700" i="18"/>
  <c r="AZ1700" i="18"/>
  <c r="AR1703" i="18"/>
  <c r="AO1703" i="18"/>
  <c r="AP1705" i="18"/>
  <c r="AQ1705" i="18"/>
  <c r="AO1705" i="18"/>
  <c r="AM1705" i="18"/>
  <c r="AK1706" i="18"/>
  <c r="AJ1706" i="18"/>
  <c r="AH1706" i="18"/>
  <c r="AF1706" i="18"/>
  <c r="AY1708" i="18"/>
  <c r="AV1708" i="18"/>
  <c r="AT1708" i="18"/>
  <c r="AZ1708" i="18"/>
  <c r="AR1711" i="18"/>
  <c r="AO1711" i="18"/>
  <c r="AP1713" i="18"/>
  <c r="AQ1713" i="18"/>
  <c r="AO1713" i="18"/>
  <c r="AM1713" i="18"/>
  <c r="AK1714" i="18"/>
  <c r="AJ1714" i="18"/>
  <c r="AH1714" i="18"/>
  <c r="AF1714" i="18"/>
  <c r="AY1716" i="18"/>
  <c r="AV1716" i="18"/>
  <c r="AT1716" i="18"/>
  <c r="AZ1716" i="18"/>
  <c r="AR1719" i="18"/>
  <c r="AO1719" i="18"/>
  <c r="AP1721" i="18"/>
  <c r="AQ1721" i="18"/>
  <c r="AO1721" i="18"/>
  <c r="AM1721" i="18"/>
  <c r="AK1722" i="18"/>
  <c r="AJ1722" i="18"/>
  <c r="AH1722" i="18"/>
  <c r="AF1722" i="18"/>
  <c r="AY1724" i="18"/>
  <c r="AV1724" i="18"/>
  <c r="AT1724" i="18"/>
  <c r="AZ1724" i="18"/>
  <c r="AR1727" i="18"/>
  <c r="AO1727" i="18"/>
  <c r="AP1729" i="18"/>
  <c r="AQ1729" i="18"/>
  <c r="AO1729" i="18"/>
  <c r="AM1729" i="18"/>
  <c r="AK1730" i="18"/>
  <c r="AJ1730" i="18"/>
  <c r="AH1730" i="18"/>
  <c r="AF1730" i="18"/>
  <c r="AY1732" i="18"/>
  <c r="AV1732" i="18"/>
  <c r="AT1732" i="18"/>
  <c r="AZ1732" i="18"/>
  <c r="AR1735" i="18"/>
  <c r="AO1735" i="18"/>
  <c r="AP1737" i="18"/>
  <c r="AQ1737" i="18"/>
  <c r="AO1737" i="18"/>
  <c r="AM1737" i="18"/>
  <c r="AK1738" i="18"/>
  <c r="AJ1738" i="18"/>
  <c r="AH1738" i="18"/>
  <c r="AF1738" i="18"/>
  <c r="AY1740" i="18"/>
  <c r="AV1740" i="18"/>
  <c r="AT1740" i="18"/>
  <c r="AZ1740" i="18"/>
  <c r="AR1743" i="18"/>
  <c r="AO1743" i="18"/>
  <c r="AP1745" i="18"/>
  <c r="AQ1745" i="18"/>
  <c r="AO1745" i="18"/>
  <c r="AM1745" i="18"/>
  <c r="AK1746" i="18"/>
  <c r="AH1746" i="18"/>
  <c r="BA1754" i="18"/>
  <c r="AW1754" i="18"/>
  <c r="AZ1754" i="18"/>
  <c r="AV1754" i="18"/>
  <c r="AY1754" i="18"/>
  <c r="AU1754" i="18"/>
  <c r="AT1754" i="18"/>
  <c r="AI1756" i="18"/>
  <c r="AH1756" i="18"/>
  <c r="AI1807" i="18"/>
  <c r="AJ1807" i="18"/>
  <c r="AG1807" i="18"/>
  <c r="AF1807" i="18"/>
  <c r="AK1807" i="18"/>
  <c r="AJ1595" i="18"/>
  <c r="AJ1599" i="18"/>
  <c r="AJ1603" i="18"/>
  <c r="AJ1607" i="18"/>
  <c r="AJ1627" i="18"/>
  <c r="AG1638" i="18"/>
  <c r="AG1642" i="18"/>
  <c r="AG1646" i="18"/>
  <c r="AG1650" i="18"/>
  <c r="AG1654" i="18"/>
  <c r="AG1658" i="18"/>
  <c r="AO1658" i="18"/>
  <c r="AG1659" i="18"/>
  <c r="AG1662" i="18"/>
  <c r="AO1662" i="18"/>
  <c r="AG1663" i="18"/>
  <c r="AG1666" i="18"/>
  <c r="AO1666" i="18"/>
  <c r="AG1667" i="18"/>
  <c r="AG1670" i="18"/>
  <c r="AO1670" i="18"/>
  <c r="AG1671" i="18"/>
  <c r="AQ1674" i="18"/>
  <c r="AO1674" i="18"/>
  <c r="AL1674" i="18"/>
  <c r="AH1675" i="18"/>
  <c r="AY1675" i="18"/>
  <c r="AW1675" i="18"/>
  <c r="BA1675" i="18"/>
  <c r="AV1675" i="18"/>
  <c r="AY1676" i="18"/>
  <c r="AP1679" i="18"/>
  <c r="AO1679" i="18"/>
  <c r="AR1681" i="18"/>
  <c r="AN1681" i="18"/>
  <c r="AQ1681" i="18"/>
  <c r="AM1681" i="18"/>
  <c r="AP1681" i="18"/>
  <c r="AL1681" i="18"/>
  <c r="AZ1695" i="18"/>
  <c r="AW1695" i="18"/>
  <c r="BA1695" i="18"/>
  <c r="AU1695" i="18"/>
  <c r="AY1695" i="18"/>
  <c r="AT1695" i="18"/>
  <c r="AJ1699" i="18"/>
  <c r="AK1699" i="18"/>
  <c r="AG1699" i="18"/>
  <c r="AZ1703" i="18"/>
  <c r="AW1703" i="18"/>
  <c r="BA1703" i="18"/>
  <c r="AU1703" i="18"/>
  <c r="AY1703" i="18"/>
  <c r="AT1703" i="18"/>
  <c r="AJ1707" i="18"/>
  <c r="AK1707" i="18"/>
  <c r="AG1707" i="18"/>
  <c r="AZ1711" i="18"/>
  <c r="AW1711" i="18"/>
  <c r="BA1711" i="18"/>
  <c r="AU1711" i="18"/>
  <c r="AY1711" i="18"/>
  <c r="AT1711" i="18"/>
  <c r="AJ1715" i="18"/>
  <c r="AK1715" i="18"/>
  <c r="AG1715" i="18"/>
  <c r="AZ1719" i="18"/>
  <c r="AW1719" i="18"/>
  <c r="BA1719" i="18"/>
  <c r="AU1719" i="18"/>
  <c r="AY1719" i="18"/>
  <c r="AT1719" i="18"/>
  <c r="AJ1723" i="18"/>
  <c r="AK1723" i="18"/>
  <c r="AG1723" i="18"/>
  <c r="AZ1727" i="18"/>
  <c r="AW1727" i="18"/>
  <c r="BA1727" i="18"/>
  <c r="AU1727" i="18"/>
  <c r="AY1727" i="18"/>
  <c r="AT1727" i="18"/>
  <c r="AJ1731" i="18"/>
  <c r="AK1731" i="18"/>
  <c r="AG1731" i="18"/>
  <c r="AZ1735" i="18"/>
  <c r="AW1735" i="18"/>
  <c r="BA1735" i="18"/>
  <c r="AU1735" i="18"/>
  <c r="AY1735" i="18"/>
  <c r="AT1735" i="18"/>
  <c r="AJ1739" i="18"/>
  <c r="AK1739" i="18"/>
  <c r="AG1739" i="18"/>
  <c r="AZ1743" i="18"/>
  <c r="AW1743" i="18"/>
  <c r="BA1743" i="18"/>
  <c r="AU1743" i="18"/>
  <c r="AY1743" i="18"/>
  <c r="AT1743" i="18"/>
  <c r="AH1750" i="18"/>
  <c r="AJ1750" i="18"/>
  <c r="AG1750" i="18"/>
  <c r="AK1750" i="18"/>
  <c r="AF1750" i="18"/>
  <c r="AI1752" i="18"/>
  <c r="AH1752" i="18"/>
  <c r="AI1803" i="18"/>
  <c r="AJ1803" i="18"/>
  <c r="AG1803" i="18"/>
  <c r="AF1803" i="18"/>
  <c r="AK1803" i="18"/>
  <c r="AJ1683" i="18"/>
  <c r="AJ1692" i="18"/>
  <c r="AQ1751" i="18"/>
  <c r="AM1751" i="18"/>
  <c r="AP1751" i="18"/>
  <c r="AL1751" i="18"/>
  <c r="AY1752" i="18"/>
  <c r="AU1752" i="18"/>
  <c r="AT1752" i="18"/>
  <c r="AI1757" i="18"/>
  <c r="AH1757" i="18"/>
  <c r="AG1757" i="18"/>
  <c r="AK1757" i="18"/>
  <c r="AF1757" i="18"/>
  <c r="AR1760" i="18"/>
  <c r="AQ1760" i="18"/>
  <c r="AL1760" i="18"/>
  <c r="AP1760" i="18"/>
  <c r="AO1760" i="18"/>
  <c r="AH1762" i="18"/>
  <c r="AJ1762" i="18"/>
  <c r="AG1762" i="18"/>
  <c r="AF1762" i="18"/>
  <c r="AP1766" i="18"/>
  <c r="AR1766" i="18"/>
  <c r="AO1766" i="18"/>
  <c r="AN1766" i="18"/>
  <c r="AR1768" i="18"/>
  <c r="AQ1768" i="18"/>
  <c r="AL1768" i="18"/>
  <c r="AP1768" i="18"/>
  <c r="AO1768" i="18"/>
  <c r="AH1770" i="18"/>
  <c r="AJ1770" i="18"/>
  <c r="AG1770" i="18"/>
  <c r="AF1770" i="18"/>
  <c r="AP1774" i="18"/>
  <c r="AR1774" i="18"/>
  <c r="AO1774" i="18"/>
  <c r="AN1774" i="18"/>
  <c r="AU1781" i="18"/>
  <c r="AT1781" i="18"/>
  <c r="AY1781" i="18"/>
  <c r="AI1783" i="18"/>
  <c r="AJ1783" i="18"/>
  <c r="AG1783" i="18"/>
  <c r="AF1783" i="18"/>
  <c r="AR1796" i="18"/>
  <c r="AN1796" i="18"/>
  <c r="AQ1796" i="18"/>
  <c r="AM1796" i="18"/>
  <c r="AP1796" i="18"/>
  <c r="AL1796" i="18"/>
  <c r="AR1801" i="18"/>
  <c r="AQ1801" i="18"/>
  <c r="AL1801" i="18"/>
  <c r="AP1801" i="18"/>
  <c r="AO1801" i="18"/>
  <c r="AR1805" i="18"/>
  <c r="AQ1805" i="18"/>
  <c r="AL1805" i="18"/>
  <c r="AP1805" i="18"/>
  <c r="AO1805" i="18"/>
  <c r="AR1809" i="18"/>
  <c r="AQ1809" i="18"/>
  <c r="AL1809" i="18"/>
  <c r="AP1809" i="18"/>
  <c r="AO1809" i="18"/>
  <c r="AQ1815" i="18"/>
  <c r="AN1815" i="18"/>
  <c r="AR1815" i="18"/>
  <c r="AO1815" i="18"/>
  <c r="AQ1831" i="18"/>
  <c r="AR1831" i="18"/>
  <c r="AO1831" i="18"/>
  <c r="AN1831" i="18"/>
  <c r="AT1674" i="18"/>
  <c r="AM1676" i="18"/>
  <c r="AR1676" i="18"/>
  <c r="AU1677" i="18"/>
  <c r="AT1678" i="18"/>
  <c r="AM1680" i="18"/>
  <c r="AR1680" i="18"/>
  <c r="AU1681" i="18"/>
  <c r="AL1682" i="18"/>
  <c r="AF1683" i="18"/>
  <c r="AK1683" i="18"/>
  <c r="AJ1684" i="18"/>
  <c r="AO1684" i="18"/>
  <c r="AW1685" i="18"/>
  <c r="AL1686" i="18"/>
  <c r="AP1686" i="18"/>
  <c r="AT1686" i="18"/>
  <c r="AM1687" i="18"/>
  <c r="AT1687" i="18"/>
  <c r="AY1687" i="18"/>
  <c r="AH1688" i="18"/>
  <c r="AZ1688" i="18"/>
  <c r="AG1689" i="18"/>
  <c r="AW1689" i="18"/>
  <c r="AL1690" i="18"/>
  <c r="AP1690" i="18"/>
  <c r="AT1690" i="18"/>
  <c r="AW1691" i="18"/>
  <c r="AF1692" i="18"/>
  <c r="AK1692" i="18"/>
  <c r="AV1692" i="18"/>
  <c r="AU1693" i="18"/>
  <c r="AY1693" i="18"/>
  <c r="AN1694" i="18"/>
  <c r="AJ1696" i="18"/>
  <c r="AO1696" i="18"/>
  <c r="AU1697" i="18"/>
  <c r="AY1697" i="18"/>
  <c r="AN1698" i="18"/>
  <c r="AJ1700" i="18"/>
  <c r="AO1700" i="18"/>
  <c r="AU1701" i="18"/>
  <c r="AY1701" i="18"/>
  <c r="AN1702" i="18"/>
  <c r="AJ1704" i="18"/>
  <c r="AO1704" i="18"/>
  <c r="AU1705" i="18"/>
  <c r="AY1705" i="18"/>
  <c r="AN1706" i="18"/>
  <c r="AJ1708" i="18"/>
  <c r="AO1708" i="18"/>
  <c r="AU1709" i="18"/>
  <c r="AY1709" i="18"/>
  <c r="AN1710" i="18"/>
  <c r="AJ1712" i="18"/>
  <c r="AO1712" i="18"/>
  <c r="AU1713" i="18"/>
  <c r="AY1713" i="18"/>
  <c r="AN1714" i="18"/>
  <c r="AJ1716" i="18"/>
  <c r="AO1716" i="18"/>
  <c r="AU1717" i="18"/>
  <c r="AY1717" i="18"/>
  <c r="AN1718" i="18"/>
  <c r="AJ1720" i="18"/>
  <c r="AO1720" i="18"/>
  <c r="AU1721" i="18"/>
  <c r="AY1721" i="18"/>
  <c r="AN1722" i="18"/>
  <c r="AJ1724" i="18"/>
  <c r="AO1724" i="18"/>
  <c r="AU1725" i="18"/>
  <c r="AY1725" i="18"/>
  <c r="AN1726" i="18"/>
  <c r="AJ1728" i="18"/>
  <c r="AO1728" i="18"/>
  <c r="AU1729" i="18"/>
  <c r="AY1729" i="18"/>
  <c r="AN1730" i="18"/>
  <c r="AJ1732" i="18"/>
  <c r="AO1732" i="18"/>
  <c r="AU1733" i="18"/>
  <c r="AY1733" i="18"/>
  <c r="AN1734" i="18"/>
  <c r="AJ1736" i="18"/>
  <c r="AO1736" i="18"/>
  <c r="AU1737" i="18"/>
  <c r="AY1737" i="18"/>
  <c r="AN1738" i="18"/>
  <c r="AJ1740" i="18"/>
  <c r="AO1740" i="18"/>
  <c r="AU1741" i="18"/>
  <c r="AY1741" i="18"/>
  <c r="AN1742" i="18"/>
  <c r="AJ1744" i="18"/>
  <c r="AO1744" i="18"/>
  <c r="AU1745" i="18"/>
  <c r="AY1745" i="18"/>
  <c r="AL1746" i="18"/>
  <c r="AP1746" i="18"/>
  <c r="AY1748" i="18"/>
  <c r="AN1751" i="18"/>
  <c r="AR1755" i="18"/>
  <c r="AN1755" i="18"/>
  <c r="AQ1755" i="18"/>
  <c r="AM1755" i="18"/>
  <c r="AP1755" i="18"/>
  <c r="AL1755" i="18"/>
  <c r="AR1756" i="18"/>
  <c r="AQ1756" i="18"/>
  <c r="AL1756" i="18"/>
  <c r="AP1756" i="18"/>
  <c r="AO1756" i="18"/>
  <c r="AJ1757" i="18"/>
  <c r="AH1758" i="18"/>
  <c r="AJ1758" i="18"/>
  <c r="AG1758" i="18"/>
  <c r="AF1758" i="18"/>
  <c r="AK1762" i="18"/>
  <c r="AI1765" i="18"/>
  <c r="AH1765" i="18"/>
  <c r="AG1765" i="18"/>
  <c r="AK1765" i="18"/>
  <c r="AF1765" i="18"/>
  <c r="AK1770" i="18"/>
  <c r="AI1773" i="18"/>
  <c r="AH1773" i="18"/>
  <c r="AG1773" i="18"/>
  <c r="AK1773" i="18"/>
  <c r="AF1773" i="18"/>
  <c r="AW1782" i="18"/>
  <c r="AT1782" i="18"/>
  <c r="BA1782" i="18"/>
  <c r="AK1783" i="18"/>
  <c r="AI1787" i="18"/>
  <c r="AJ1787" i="18"/>
  <c r="AG1787" i="18"/>
  <c r="AF1787" i="18"/>
  <c r="AR1789" i="18"/>
  <c r="AQ1789" i="18"/>
  <c r="AL1789" i="18"/>
  <c r="AP1789" i="18"/>
  <c r="AO1789" i="18"/>
  <c r="AR1792" i="18"/>
  <c r="AN1792" i="18"/>
  <c r="AQ1792" i="18"/>
  <c r="AM1792" i="18"/>
  <c r="AP1792" i="18"/>
  <c r="AL1792" i="18"/>
  <c r="AR1793" i="18"/>
  <c r="AQ1793" i="18"/>
  <c r="AL1793" i="18"/>
  <c r="AP1793" i="18"/>
  <c r="AO1793" i="18"/>
  <c r="BA1796" i="18"/>
  <c r="AV1796" i="18"/>
  <c r="AZ1796" i="18"/>
  <c r="AU1796" i="18"/>
  <c r="AY1796" i="18"/>
  <c r="AT1796" i="18"/>
  <c r="AQ1799" i="18"/>
  <c r="AR1799" i="18"/>
  <c r="AO1799" i="18"/>
  <c r="AN1799" i="18"/>
  <c r="AQ1803" i="18"/>
  <c r="AR1803" i="18"/>
  <c r="AO1803" i="18"/>
  <c r="AN1803" i="18"/>
  <c r="AQ1807" i="18"/>
  <c r="AR1807" i="18"/>
  <c r="AO1807" i="18"/>
  <c r="AN1807" i="18"/>
  <c r="AQ1811" i="18"/>
  <c r="AR1811" i="18"/>
  <c r="AO1811" i="18"/>
  <c r="AN1811" i="18"/>
  <c r="AI1819" i="18"/>
  <c r="AJ1819" i="18"/>
  <c r="AG1819" i="18"/>
  <c r="AF1819" i="18"/>
  <c r="AK1819" i="18"/>
  <c r="AR1842" i="18"/>
  <c r="AO1842" i="18"/>
  <c r="AN1842" i="18"/>
  <c r="AG1682" i="18"/>
  <c r="AO1682" i="18"/>
  <c r="AG1683" i="18"/>
  <c r="AK1684" i="18"/>
  <c r="AP1684" i="18"/>
  <c r="AM1686" i="18"/>
  <c r="AU1687" i="18"/>
  <c r="BA1687" i="18"/>
  <c r="AJ1688" i="18"/>
  <c r="AM1690" i="18"/>
  <c r="AG1692" i="18"/>
  <c r="AV1693" i="18"/>
  <c r="AP1696" i="18"/>
  <c r="AV1697" i="18"/>
  <c r="AP1700" i="18"/>
  <c r="AV1701" i="18"/>
  <c r="AP1704" i="18"/>
  <c r="AV1705" i="18"/>
  <c r="AP1708" i="18"/>
  <c r="AV1709" i="18"/>
  <c r="AP1712" i="18"/>
  <c r="AV1713" i="18"/>
  <c r="AP1716" i="18"/>
  <c r="AV1717" i="18"/>
  <c r="AP1720" i="18"/>
  <c r="AV1721" i="18"/>
  <c r="AP1724" i="18"/>
  <c r="AV1725" i="18"/>
  <c r="AP1728" i="18"/>
  <c r="AV1729" i="18"/>
  <c r="AP1732" i="18"/>
  <c r="AV1733" i="18"/>
  <c r="AP1736" i="18"/>
  <c r="AV1737" i="18"/>
  <c r="AP1740" i="18"/>
  <c r="AV1741" i="18"/>
  <c r="AP1744" i="18"/>
  <c r="AV1745" i="18"/>
  <c r="AM1746" i="18"/>
  <c r="AL1747" i="18"/>
  <c r="AO1748" i="18"/>
  <c r="AO1751" i="18"/>
  <c r="BA1751" i="18"/>
  <c r="AZ1751" i="18"/>
  <c r="AU1751" i="18"/>
  <c r="AY1751" i="18"/>
  <c r="AT1751" i="18"/>
  <c r="BA1755" i="18"/>
  <c r="AV1755" i="18"/>
  <c r="AZ1755" i="18"/>
  <c r="AU1755" i="18"/>
  <c r="AY1755" i="18"/>
  <c r="AT1755" i="18"/>
  <c r="AK1758" i="18"/>
  <c r="AP1762" i="18"/>
  <c r="AR1762" i="18"/>
  <c r="AO1762" i="18"/>
  <c r="AN1762" i="18"/>
  <c r="AR1764" i="18"/>
  <c r="AQ1764" i="18"/>
  <c r="AL1764" i="18"/>
  <c r="AP1764" i="18"/>
  <c r="AO1764" i="18"/>
  <c r="AJ1765" i="18"/>
  <c r="AH1766" i="18"/>
  <c r="AJ1766" i="18"/>
  <c r="AG1766" i="18"/>
  <c r="AF1766" i="18"/>
  <c r="AP1770" i="18"/>
  <c r="AR1770" i="18"/>
  <c r="AO1770" i="18"/>
  <c r="AN1770" i="18"/>
  <c r="AR1772" i="18"/>
  <c r="AQ1772" i="18"/>
  <c r="AL1772" i="18"/>
  <c r="AP1772" i="18"/>
  <c r="AO1772" i="18"/>
  <c r="AJ1773" i="18"/>
  <c r="AH1774" i="18"/>
  <c r="AJ1774" i="18"/>
  <c r="AG1774" i="18"/>
  <c r="AF1774" i="18"/>
  <c r="AR1776" i="18"/>
  <c r="AN1776" i="18"/>
  <c r="AQ1776" i="18"/>
  <c r="AM1776" i="18"/>
  <c r="AP1776" i="18"/>
  <c r="AL1776" i="18"/>
  <c r="AO1777" i="18"/>
  <c r="AM1777" i="18"/>
  <c r="AR1784" i="18"/>
  <c r="AN1784" i="18"/>
  <c r="AQ1784" i="18"/>
  <c r="AM1784" i="18"/>
  <c r="AP1784" i="18"/>
  <c r="AL1784" i="18"/>
  <c r="AR1785" i="18"/>
  <c r="AQ1785" i="18"/>
  <c r="AL1785" i="18"/>
  <c r="AP1785" i="18"/>
  <c r="AO1785" i="18"/>
  <c r="AW1786" i="18"/>
  <c r="AT1786" i="18"/>
  <c r="BA1786" i="18"/>
  <c r="AK1787" i="18"/>
  <c r="BA1792" i="18"/>
  <c r="AV1792" i="18"/>
  <c r="AZ1792" i="18"/>
  <c r="AU1792" i="18"/>
  <c r="AY1792" i="18"/>
  <c r="AT1792" i="18"/>
  <c r="AI1802" i="18"/>
  <c r="AH1802" i="18"/>
  <c r="AG1802" i="18"/>
  <c r="AK1802" i="18"/>
  <c r="AF1802" i="18"/>
  <c r="AI1806" i="18"/>
  <c r="AH1806" i="18"/>
  <c r="AG1806" i="18"/>
  <c r="AK1806" i="18"/>
  <c r="AF1806" i="18"/>
  <c r="AI1810" i="18"/>
  <c r="AH1810" i="18"/>
  <c r="AG1810" i="18"/>
  <c r="AK1810" i="18"/>
  <c r="AF1810" i="18"/>
  <c r="AY1817" i="18"/>
  <c r="AT1817" i="18"/>
  <c r="AR1825" i="18"/>
  <c r="AQ1825" i="18"/>
  <c r="AL1825" i="18"/>
  <c r="AP1825" i="18"/>
  <c r="AO1825" i="18"/>
  <c r="AM1825" i="18"/>
  <c r="AI1827" i="18"/>
  <c r="AJ1827" i="18"/>
  <c r="AG1827" i="18"/>
  <c r="AF1827" i="18"/>
  <c r="AK1827" i="18"/>
  <c r="AP1851" i="18"/>
  <c r="AR1851" i="18"/>
  <c r="AM1851" i="18"/>
  <c r="AQ1851" i="18"/>
  <c r="AO1851" i="18"/>
  <c r="AN1851" i="18"/>
  <c r="BA1853" i="18"/>
  <c r="AT1853" i="18"/>
  <c r="AW1750" i="18"/>
  <c r="AJ1753" i="18"/>
  <c r="AK1754" i="18"/>
  <c r="AW1757" i="18"/>
  <c r="AT1760" i="18"/>
  <c r="AW1761" i="18"/>
  <c r="AT1764" i="18"/>
  <c r="AW1765" i="18"/>
  <c r="AT1768" i="18"/>
  <c r="AW1769" i="18"/>
  <c r="AT1772" i="18"/>
  <c r="AW1773" i="18"/>
  <c r="AJ1778" i="18"/>
  <c r="AG1779" i="18"/>
  <c r="AW1779" i="18"/>
  <c r="AN1780" i="18"/>
  <c r="AV1780" i="18"/>
  <c r="AG1782" i="18"/>
  <c r="AO1783" i="18"/>
  <c r="AV1783" i="18"/>
  <c r="AZ1783" i="18"/>
  <c r="AT1785" i="18"/>
  <c r="AJ1786" i="18"/>
  <c r="AM1788" i="18"/>
  <c r="AU1788" i="18"/>
  <c r="AZ1788" i="18"/>
  <c r="AH1790" i="18"/>
  <c r="AK1791" i="18"/>
  <c r="AJ1794" i="18"/>
  <c r="AG1795" i="18"/>
  <c r="AW1795" i="18"/>
  <c r="BA1795" i="18"/>
  <c r="AP1797" i="18"/>
  <c r="AG1798" i="18"/>
  <c r="AW1802" i="18"/>
  <c r="AT1805" i="18"/>
  <c r="AW1806" i="18"/>
  <c r="AT1809" i="18"/>
  <c r="AW1810" i="18"/>
  <c r="AZ1814" i="18"/>
  <c r="AW1814" i="18"/>
  <c r="AP1818" i="18"/>
  <c r="AO1818" i="18"/>
  <c r="AI1822" i="18"/>
  <c r="AH1822" i="18"/>
  <c r="AG1822" i="18"/>
  <c r="AK1822" i="18"/>
  <c r="AF1822" i="18"/>
  <c r="AI1830" i="18"/>
  <c r="AH1830" i="18"/>
  <c r="AG1830" i="18"/>
  <c r="AK1830" i="18"/>
  <c r="AF1830" i="18"/>
  <c r="AI1838" i="18"/>
  <c r="AH1838" i="18"/>
  <c r="AG1838" i="18"/>
  <c r="AK1838" i="18"/>
  <c r="AF1838" i="18"/>
  <c r="AY1842" i="18"/>
  <c r="AW1842" i="18"/>
  <c r="BA1842" i="18"/>
  <c r="AV1842" i="18"/>
  <c r="AZ1842" i="18"/>
  <c r="AT1842" i="18"/>
  <c r="AP1843" i="18"/>
  <c r="AR1843" i="18"/>
  <c r="AM1843" i="18"/>
  <c r="AQ1843" i="18"/>
  <c r="AO1843" i="18"/>
  <c r="AI1847" i="18"/>
  <c r="AJ1847" i="18"/>
  <c r="AF1847" i="18"/>
  <c r="BA1848" i="18"/>
  <c r="AU1848" i="18"/>
  <c r="AT1848" i="18"/>
  <c r="AY1848" i="18"/>
  <c r="AR1854" i="18"/>
  <c r="AO1854" i="18"/>
  <c r="AR1856" i="18"/>
  <c r="AN1856" i="18"/>
  <c r="AQ1856" i="18"/>
  <c r="AM1856" i="18"/>
  <c r="AP1856" i="18"/>
  <c r="AL1856" i="18"/>
  <c r="AI1858" i="18"/>
  <c r="AH1858" i="18"/>
  <c r="AG1858" i="18"/>
  <c r="AK1858" i="18"/>
  <c r="AF1858" i="18"/>
  <c r="AP1867" i="18"/>
  <c r="AO1867" i="18"/>
  <c r="AR1867" i="18"/>
  <c r="AQ1867" i="18"/>
  <c r="AN1867" i="18"/>
  <c r="AQ1878" i="18"/>
  <c r="AR1878" i="18"/>
  <c r="AO1878" i="18"/>
  <c r="AN1878" i="18"/>
  <c r="AI1893" i="18"/>
  <c r="AH1893" i="18"/>
  <c r="AG1893" i="18"/>
  <c r="AK1893" i="18"/>
  <c r="AF1893" i="18"/>
  <c r="AJ1893" i="18"/>
  <c r="AI1914" i="18"/>
  <c r="AH1914" i="18"/>
  <c r="AG1914" i="18"/>
  <c r="AK1914" i="18"/>
  <c r="AF1914" i="18"/>
  <c r="AJ1914" i="18"/>
  <c r="AK1753" i="18"/>
  <c r="AF1754" i="18"/>
  <c r="AR1754" i="18"/>
  <c r="AU1758" i="18"/>
  <c r="AO1761" i="18"/>
  <c r="AO1765" i="18"/>
  <c r="AO1769" i="18"/>
  <c r="AO1773" i="18"/>
  <c r="AJ1779" i="18"/>
  <c r="AH1782" i="18"/>
  <c r="AW1783" i="18"/>
  <c r="AJ1790" i="18"/>
  <c r="AI1814" i="18"/>
  <c r="AK1814" i="18"/>
  <c r="AF1814" i="18"/>
  <c r="AI1815" i="18"/>
  <c r="AF1815" i="18"/>
  <c r="AI1818" i="18"/>
  <c r="AG1818" i="18"/>
  <c r="AK1818" i="18"/>
  <c r="AF1818" i="18"/>
  <c r="AQ1819" i="18"/>
  <c r="AR1819" i="18"/>
  <c r="AO1819" i="18"/>
  <c r="AN1819" i="18"/>
  <c r="AR1821" i="18"/>
  <c r="AQ1821" i="18"/>
  <c r="AL1821" i="18"/>
  <c r="AP1821" i="18"/>
  <c r="AO1821" i="18"/>
  <c r="AI1823" i="18"/>
  <c r="AJ1823" i="18"/>
  <c r="AG1823" i="18"/>
  <c r="AF1823" i="18"/>
  <c r="AQ1827" i="18"/>
  <c r="AR1827" i="18"/>
  <c r="AO1827" i="18"/>
  <c r="AN1827" i="18"/>
  <c r="AR1829" i="18"/>
  <c r="AQ1829" i="18"/>
  <c r="AL1829" i="18"/>
  <c r="AP1829" i="18"/>
  <c r="AO1829" i="18"/>
  <c r="AI1831" i="18"/>
  <c r="AJ1831" i="18"/>
  <c r="AG1831" i="18"/>
  <c r="AF1831" i="18"/>
  <c r="AQ1835" i="18"/>
  <c r="AR1835" i="18"/>
  <c r="AO1835" i="18"/>
  <c r="AN1835" i="18"/>
  <c r="AR1837" i="18"/>
  <c r="AQ1837" i="18"/>
  <c r="AL1837" i="18"/>
  <c r="AP1837" i="18"/>
  <c r="AO1837" i="18"/>
  <c r="AJ1841" i="18"/>
  <c r="AK1841" i="18"/>
  <c r="AH1841" i="18"/>
  <c r="AG1841" i="18"/>
  <c r="AI1842" i="18"/>
  <c r="AH1842" i="18"/>
  <c r="AG1842" i="18"/>
  <c r="AK1842" i="18"/>
  <c r="AF1842" i="18"/>
  <c r="AJ1845" i="18"/>
  <c r="AK1845" i="18"/>
  <c r="AH1845" i="18"/>
  <c r="AG1845" i="18"/>
  <c r="AI1851" i="18"/>
  <c r="AJ1851" i="18"/>
  <c r="AF1851" i="18"/>
  <c r="BA1852" i="18"/>
  <c r="AU1852" i="18"/>
  <c r="AT1852" i="18"/>
  <c r="AY1852" i="18"/>
  <c r="AY1854" i="18"/>
  <c r="AW1854" i="18"/>
  <c r="BA1854" i="18"/>
  <c r="AV1854" i="18"/>
  <c r="AZ1854" i="18"/>
  <c r="AT1854" i="18"/>
  <c r="AJ1858" i="18"/>
  <c r="AP1859" i="18"/>
  <c r="AR1859" i="18"/>
  <c r="AM1859" i="18"/>
  <c r="AQ1859" i="18"/>
  <c r="AO1859" i="18"/>
  <c r="AR1868" i="18"/>
  <c r="AQ1868" i="18"/>
  <c r="AL1868" i="18"/>
  <c r="AP1868" i="18"/>
  <c r="AN1868" i="18"/>
  <c r="AM1868" i="18"/>
  <c r="AR1896" i="18"/>
  <c r="AQ1896" i="18"/>
  <c r="AL1896" i="18"/>
  <c r="AP1896" i="18"/>
  <c r="AO1896" i="18"/>
  <c r="AM1896" i="18"/>
  <c r="AK1779" i="18"/>
  <c r="AJ1782" i="18"/>
  <c r="AF1790" i="18"/>
  <c r="AK1790" i="18"/>
  <c r="AK1795" i="18"/>
  <c r="AU1795" i="18"/>
  <c r="AJ1798" i="18"/>
  <c r="BA1798" i="18"/>
  <c r="BA1802" i="18"/>
  <c r="BA1806" i="18"/>
  <c r="BA1810" i="18"/>
  <c r="AR1813" i="18"/>
  <c r="AO1813" i="18"/>
  <c r="AG1814" i="18"/>
  <c r="AG1815" i="18"/>
  <c r="AR1817" i="18"/>
  <c r="AO1817" i="18"/>
  <c r="AH1818" i="18"/>
  <c r="AI1826" i="18"/>
  <c r="AH1826" i="18"/>
  <c r="AG1826" i="18"/>
  <c r="AK1826" i="18"/>
  <c r="AF1826" i="18"/>
  <c r="AI1834" i="18"/>
  <c r="AH1834" i="18"/>
  <c r="AG1834" i="18"/>
  <c r="AK1834" i="18"/>
  <c r="AF1834" i="18"/>
  <c r="AR1844" i="18"/>
  <c r="AN1844" i="18"/>
  <c r="AQ1844" i="18"/>
  <c r="AM1844" i="18"/>
  <c r="AP1844" i="18"/>
  <c r="AL1844" i="18"/>
  <c r="AP1847" i="18"/>
  <c r="AR1847" i="18"/>
  <c r="AM1847" i="18"/>
  <c r="AQ1847" i="18"/>
  <c r="AO1847" i="18"/>
  <c r="BA1849" i="18"/>
  <c r="AT1849" i="18"/>
  <c r="BA1855" i="18"/>
  <c r="AW1855" i="18"/>
  <c r="AZ1855" i="18"/>
  <c r="AV1855" i="18"/>
  <c r="AY1855" i="18"/>
  <c r="AU1855" i="18"/>
  <c r="AI1870" i="18"/>
  <c r="AG1870" i="18"/>
  <c r="AF1870" i="18"/>
  <c r="AK1870" i="18"/>
  <c r="AJ1870" i="18"/>
  <c r="AR1876" i="18"/>
  <c r="AP1876" i="18"/>
  <c r="AO1876" i="18"/>
  <c r="AQ1876" i="18"/>
  <c r="AM1876" i="18"/>
  <c r="AL1876" i="18"/>
  <c r="AI1886" i="18"/>
  <c r="AJ1886" i="18"/>
  <c r="AG1886" i="18"/>
  <c r="AF1886" i="18"/>
  <c r="AK1886" i="18"/>
  <c r="AQ1894" i="18"/>
  <c r="AR1894" i="18"/>
  <c r="AO1894" i="18"/>
  <c r="AN1894" i="18"/>
  <c r="AW1818" i="18"/>
  <c r="AT1821" i="18"/>
  <c r="AW1822" i="18"/>
  <c r="AT1825" i="18"/>
  <c r="AW1826" i="18"/>
  <c r="AT1829" i="18"/>
  <c r="AW1830" i="18"/>
  <c r="AT1833" i="18"/>
  <c r="AW1834" i="18"/>
  <c r="AT1837" i="18"/>
  <c r="AW1838" i="18"/>
  <c r="AK1839" i="18"/>
  <c r="AW1839" i="18"/>
  <c r="AT1841" i="18"/>
  <c r="AI1843" i="18"/>
  <c r="AU1844" i="18"/>
  <c r="AO1845" i="18"/>
  <c r="AH1846" i="18"/>
  <c r="AH1849" i="18"/>
  <c r="AP1849" i="18"/>
  <c r="AH1850" i="18"/>
  <c r="AH1853" i="18"/>
  <c r="AP1853" i="18"/>
  <c r="AJ1854" i="18"/>
  <c r="AJ1855" i="18"/>
  <c r="AQ1855" i="18"/>
  <c r="AT1856" i="18"/>
  <c r="AK1857" i="18"/>
  <c r="AV1858" i="18"/>
  <c r="BA1858" i="18"/>
  <c r="AT1860" i="18"/>
  <c r="AK1861" i="18"/>
  <c r="AW1861" i="18"/>
  <c r="AH1862" i="18"/>
  <c r="AM1863" i="18"/>
  <c r="AR1863" i="18"/>
  <c r="AV1863" i="18"/>
  <c r="AN1864" i="18"/>
  <c r="AR1864" i="18"/>
  <c r="AO1865" i="18"/>
  <c r="AH1866" i="18"/>
  <c r="AY1866" i="18"/>
  <c r="BA1866" i="18"/>
  <c r="AN1869" i="18"/>
  <c r="AR1874" i="18"/>
  <c r="AI1882" i="18"/>
  <c r="AJ1882" i="18"/>
  <c r="AG1882" i="18"/>
  <c r="AF1882" i="18"/>
  <c r="AI1889" i="18"/>
  <c r="AH1889" i="18"/>
  <c r="AG1889" i="18"/>
  <c r="AK1889" i="18"/>
  <c r="AF1889" i="18"/>
  <c r="AQ1890" i="18"/>
  <c r="AR1890" i="18"/>
  <c r="AO1890" i="18"/>
  <c r="AN1890" i="18"/>
  <c r="AR1892" i="18"/>
  <c r="AQ1892" i="18"/>
  <c r="AL1892" i="18"/>
  <c r="AP1892" i="18"/>
  <c r="AO1892" i="18"/>
  <c r="AI1898" i="18"/>
  <c r="AJ1898" i="18"/>
  <c r="AG1898" i="18"/>
  <c r="AF1898" i="18"/>
  <c r="AP1903" i="18"/>
  <c r="AR1903" i="18"/>
  <c r="AM1903" i="18"/>
  <c r="AQ1903" i="18"/>
  <c r="AO1903" i="18"/>
  <c r="AQ1909" i="18"/>
  <c r="AO1909" i="18"/>
  <c r="AR1944" i="18"/>
  <c r="AN1944" i="18"/>
  <c r="AQ1944" i="18"/>
  <c r="AM1944" i="18"/>
  <c r="AP1944" i="18"/>
  <c r="AL1944" i="18"/>
  <c r="AO1944" i="18"/>
  <c r="AQ1963" i="18"/>
  <c r="AR1963" i="18"/>
  <c r="AL1963" i="18"/>
  <c r="AP1963" i="18"/>
  <c r="AO1963" i="18"/>
  <c r="AN1963" i="18"/>
  <c r="AO1822" i="18"/>
  <c r="AO1826" i="18"/>
  <c r="AO1830" i="18"/>
  <c r="AO1834" i="18"/>
  <c r="AO1838" i="18"/>
  <c r="AP1845" i="18"/>
  <c r="AJ1846" i="18"/>
  <c r="AK1849" i="18"/>
  <c r="AJ1850" i="18"/>
  <c r="AJ1862" i="18"/>
  <c r="AJ1866" i="18"/>
  <c r="AZ1870" i="18"/>
  <c r="AV1870" i="18"/>
  <c r="AY1870" i="18"/>
  <c r="AU1870" i="18"/>
  <c r="BA1871" i="18"/>
  <c r="AV1871" i="18"/>
  <c r="AZ1871" i="18"/>
  <c r="AU1871" i="18"/>
  <c r="AP1877" i="18"/>
  <c r="AO1877" i="18"/>
  <c r="AI1878" i="18"/>
  <c r="AJ1878" i="18"/>
  <c r="AG1878" i="18"/>
  <c r="AF1878" i="18"/>
  <c r="AI1885" i="18"/>
  <c r="AH1885" i="18"/>
  <c r="AG1885" i="18"/>
  <c r="AK1885" i="18"/>
  <c r="AF1885" i="18"/>
  <c r="AQ1886" i="18"/>
  <c r="AR1886" i="18"/>
  <c r="AO1886" i="18"/>
  <c r="AN1886" i="18"/>
  <c r="AR1888" i="18"/>
  <c r="AQ1888" i="18"/>
  <c r="AL1888" i="18"/>
  <c r="AP1888" i="18"/>
  <c r="AO1888" i="18"/>
  <c r="AI1894" i="18"/>
  <c r="AJ1894" i="18"/>
  <c r="AG1894" i="18"/>
  <c r="AF1894" i="18"/>
  <c r="AI1901" i="18"/>
  <c r="AH1901" i="18"/>
  <c r="AG1901" i="18"/>
  <c r="AW1901" i="18"/>
  <c r="AT1901" i="18"/>
  <c r="BA1901" i="18"/>
  <c r="AI1906" i="18"/>
  <c r="AH1906" i="18"/>
  <c r="AG1906" i="18"/>
  <c r="AK1906" i="18"/>
  <c r="AF1906" i="18"/>
  <c r="AQ1913" i="18"/>
  <c r="AO1913" i="18"/>
  <c r="AI1918" i="18"/>
  <c r="AG1918" i="18"/>
  <c r="AK1918" i="18"/>
  <c r="AF1918" i="18"/>
  <c r="AJ1918" i="18"/>
  <c r="AH1918" i="18"/>
  <c r="BA1960" i="18"/>
  <c r="AW1960" i="18"/>
  <c r="AZ1960" i="18"/>
  <c r="AV1960" i="18"/>
  <c r="AY1960" i="18"/>
  <c r="AU1960" i="18"/>
  <c r="AT1960" i="18"/>
  <c r="AY1961" i="18"/>
  <c r="AT1961" i="18"/>
  <c r="AK1850" i="18"/>
  <c r="AL1853" i="18"/>
  <c r="AG1857" i="18"/>
  <c r="AG1861" i="18"/>
  <c r="AF1862" i="18"/>
  <c r="AK1862" i="18"/>
  <c r="AO1863" i="18"/>
  <c r="AL1864" i="18"/>
  <c r="AF1866" i="18"/>
  <c r="AK1866" i="18"/>
  <c r="AR1870" i="18"/>
  <c r="AO1870" i="18"/>
  <c r="BA1870" i="18"/>
  <c r="AI1871" i="18"/>
  <c r="AF1871" i="18"/>
  <c r="AY1871" i="18"/>
  <c r="AR1872" i="18"/>
  <c r="AQ1872" i="18"/>
  <c r="AL1872" i="18"/>
  <c r="AP1872" i="18"/>
  <c r="AI1873" i="18"/>
  <c r="AG1873" i="18"/>
  <c r="AK1873" i="18"/>
  <c r="AF1873" i="18"/>
  <c r="AI1877" i="18"/>
  <c r="AG1877" i="18"/>
  <c r="AK1877" i="18"/>
  <c r="AF1877" i="18"/>
  <c r="AK1878" i="18"/>
  <c r="AI1881" i="18"/>
  <c r="AH1881" i="18"/>
  <c r="AG1881" i="18"/>
  <c r="AK1881" i="18"/>
  <c r="AF1881" i="18"/>
  <c r="AQ1882" i="18"/>
  <c r="AR1882" i="18"/>
  <c r="AO1882" i="18"/>
  <c r="AN1882" i="18"/>
  <c r="AR1884" i="18"/>
  <c r="AQ1884" i="18"/>
  <c r="AL1884" i="18"/>
  <c r="AP1884" i="18"/>
  <c r="AO1884" i="18"/>
  <c r="AJ1885" i="18"/>
  <c r="AI1890" i="18"/>
  <c r="AJ1890" i="18"/>
  <c r="AG1890" i="18"/>
  <c r="AF1890" i="18"/>
  <c r="AK1894" i="18"/>
  <c r="AI1897" i="18"/>
  <c r="AH1897" i="18"/>
  <c r="AG1897" i="18"/>
  <c r="AK1897" i="18"/>
  <c r="AF1897" i="18"/>
  <c r="AQ1898" i="18"/>
  <c r="AR1898" i="18"/>
  <c r="AO1898" i="18"/>
  <c r="AN1898" i="18"/>
  <c r="AJ1906" i="18"/>
  <c r="AI1910" i="18"/>
  <c r="AH1910" i="18"/>
  <c r="AG1910" i="18"/>
  <c r="AK1910" i="18"/>
  <c r="AF1910" i="18"/>
  <c r="AJ1869" i="18"/>
  <c r="AM1904" i="18"/>
  <c r="AQ1904" i="18"/>
  <c r="AH1905" i="18"/>
  <c r="AT1905" i="18"/>
  <c r="AV1907" i="18"/>
  <c r="AZ1907" i="18"/>
  <c r="AM1908" i="18"/>
  <c r="AQ1908" i="18"/>
  <c r="AH1909" i="18"/>
  <c r="AT1909" i="18"/>
  <c r="AV1911" i="18"/>
  <c r="AZ1911" i="18"/>
  <c r="AM1912" i="18"/>
  <c r="AQ1912" i="18"/>
  <c r="AH1913" i="18"/>
  <c r="AT1913" i="18"/>
  <c r="AV1915" i="18"/>
  <c r="AZ1915" i="18"/>
  <c r="AM1916" i="18"/>
  <c r="AQ1916" i="18"/>
  <c r="BA1919" i="18"/>
  <c r="AW1919" i="18"/>
  <c r="AZ1919" i="18"/>
  <c r="AV1919" i="18"/>
  <c r="AO1920" i="18"/>
  <c r="AG1921" i="18"/>
  <c r="AI1921" i="18"/>
  <c r="AI1923" i="18"/>
  <c r="AK1923" i="18"/>
  <c r="AR1940" i="18"/>
  <c r="AN1940" i="18"/>
  <c r="AQ1940" i="18"/>
  <c r="AM1940" i="18"/>
  <c r="AP1940" i="18"/>
  <c r="AL1940" i="18"/>
  <c r="AR1948" i="18"/>
  <c r="AN1948" i="18"/>
  <c r="AQ1948" i="18"/>
  <c r="AM1948" i="18"/>
  <c r="AP1948" i="18"/>
  <c r="AL1948" i="18"/>
  <c r="BA1956" i="18"/>
  <c r="AW1956" i="18"/>
  <c r="AZ1956" i="18"/>
  <c r="AV1956" i="18"/>
  <c r="AY1956" i="18"/>
  <c r="AU1956" i="18"/>
  <c r="AY1957" i="18"/>
  <c r="AT1957" i="18"/>
  <c r="AQ1959" i="18"/>
  <c r="AR1959" i="18"/>
  <c r="AL1959" i="18"/>
  <c r="AP1959" i="18"/>
  <c r="AO1959" i="18"/>
  <c r="AR1972" i="18"/>
  <c r="AN1972" i="18"/>
  <c r="AQ1972" i="18"/>
  <c r="AM1972" i="18"/>
  <c r="AP1972" i="18"/>
  <c r="AL1972" i="18"/>
  <c r="AO1972" i="18"/>
  <c r="AF1869" i="18"/>
  <c r="AK1869" i="18"/>
  <c r="AK1874" i="18"/>
  <c r="AU1874" i="18"/>
  <c r="AL1875" i="18"/>
  <c r="AT1875" i="18"/>
  <c r="AY1875" i="18"/>
  <c r="AH1876" i="18"/>
  <c r="AU1878" i="18"/>
  <c r="AL1879" i="18"/>
  <c r="AT1879" i="18"/>
  <c r="AY1879" i="18"/>
  <c r="AH1880" i="18"/>
  <c r="AO1881" i="18"/>
  <c r="AU1882" i="18"/>
  <c r="AL1883" i="18"/>
  <c r="AT1883" i="18"/>
  <c r="AY1883" i="18"/>
  <c r="AH1884" i="18"/>
  <c r="AO1885" i="18"/>
  <c r="AU1886" i="18"/>
  <c r="AL1887" i="18"/>
  <c r="AT1887" i="18"/>
  <c r="AY1887" i="18"/>
  <c r="AH1888" i="18"/>
  <c r="AO1889" i="18"/>
  <c r="AU1890" i="18"/>
  <c r="AL1891" i="18"/>
  <c r="AT1891" i="18"/>
  <c r="AY1891" i="18"/>
  <c r="AH1892" i="18"/>
  <c r="AO1893" i="18"/>
  <c r="AU1894" i="18"/>
  <c r="AL1895" i="18"/>
  <c r="AT1895" i="18"/>
  <c r="AY1895" i="18"/>
  <c r="AH1896" i="18"/>
  <c r="AO1897" i="18"/>
  <c r="AU1898" i="18"/>
  <c r="AM1899" i="18"/>
  <c r="AL1900" i="18"/>
  <c r="AT1900" i="18"/>
  <c r="AJ1902" i="18"/>
  <c r="AJ1903" i="18"/>
  <c r="AU1903" i="18"/>
  <c r="AN1904" i="18"/>
  <c r="AK1905" i="18"/>
  <c r="AW1905" i="18"/>
  <c r="AN1906" i="18"/>
  <c r="AT1906" i="18"/>
  <c r="AZ1906" i="18"/>
  <c r="AW1907" i="18"/>
  <c r="AN1908" i="18"/>
  <c r="AK1909" i="18"/>
  <c r="AW1909" i="18"/>
  <c r="AN1910" i="18"/>
  <c r="AT1910" i="18"/>
  <c r="AZ1910" i="18"/>
  <c r="AW1911" i="18"/>
  <c r="AN1912" i="18"/>
  <c r="AK1913" i="18"/>
  <c r="AW1913" i="18"/>
  <c r="AN1914" i="18"/>
  <c r="AT1914" i="18"/>
  <c r="AZ1914" i="18"/>
  <c r="AW1915" i="18"/>
  <c r="AN1916" i="18"/>
  <c r="AY1919" i="18"/>
  <c r="AH1921" i="18"/>
  <c r="AR1928" i="18"/>
  <c r="AN1928" i="18"/>
  <c r="AQ1928" i="18"/>
  <c r="AM1928" i="18"/>
  <c r="AP1928" i="18"/>
  <c r="AL1928" i="18"/>
  <c r="AR1932" i="18"/>
  <c r="AN1932" i="18"/>
  <c r="AQ1932" i="18"/>
  <c r="AM1932" i="18"/>
  <c r="AP1932" i="18"/>
  <c r="AL1932" i="18"/>
  <c r="AR1936" i="18"/>
  <c r="AN1936" i="18"/>
  <c r="AQ1936" i="18"/>
  <c r="AM1936" i="18"/>
  <c r="AP1936" i="18"/>
  <c r="AL1936" i="18"/>
  <c r="BA1952" i="18"/>
  <c r="AW1952" i="18"/>
  <c r="AZ1952" i="18"/>
  <c r="AV1952" i="18"/>
  <c r="AY1952" i="18"/>
  <c r="AU1952" i="18"/>
  <c r="AQ1955" i="18"/>
  <c r="AR1955" i="18"/>
  <c r="AL1955" i="18"/>
  <c r="AP1955" i="18"/>
  <c r="AO1955" i="18"/>
  <c r="AI1917" i="18"/>
  <c r="AK1917" i="18"/>
  <c r="AH1917" i="18"/>
  <c r="AY1917" i="18"/>
  <c r="AW1917" i="18"/>
  <c r="AT1917" i="18"/>
  <c r="AR1920" i="18"/>
  <c r="AN1920" i="18"/>
  <c r="AQ1920" i="18"/>
  <c r="AM1920" i="18"/>
  <c r="AQ1921" i="18"/>
  <c r="AM1921" i="18"/>
  <c r="AK1952" i="18"/>
  <c r="AG1952" i="18"/>
  <c r="BA1964" i="18"/>
  <c r="AW1964" i="18"/>
  <c r="AZ1964" i="18"/>
  <c r="AV1964" i="18"/>
  <c r="AY1964" i="18"/>
  <c r="AU1964" i="18"/>
  <c r="BA1967" i="18"/>
  <c r="AW1967" i="18"/>
  <c r="AZ1967" i="18"/>
  <c r="AV1967" i="18"/>
  <c r="AY1967" i="18"/>
  <c r="AU1967" i="18"/>
  <c r="AT1967" i="18"/>
  <c r="AY1970" i="18"/>
  <c r="AW1970" i="18"/>
  <c r="BA1970" i="18"/>
  <c r="AV1970" i="18"/>
  <c r="AZ1970" i="18"/>
  <c r="AT1970" i="18"/>
  <c r="AP1922" i="18"/>
  <c r="AV1923" i="18"/>
  <c r="AZ1923" i="18"/>
  <c r="AJ1924" i="18"/>
  <c r="AG1926" i="18"/>
  <c r="AL1926" i="18"/>
  <c r="AR1926" i="18"/>
  <c r="AW1927" i="18"/>
  <c r="AT1928" i="18"/>
  <c r="AG1930" i="18"/>
  <c r="AL1930" i="18"/>
  <c r="AR1930" i="18"/>
  <c r="AW1931" i="18"/>
  <c r="AT1932" i="18"/>
  <c r="AG1934" i="18"/>
  <c r="AL1934" i="18"/>
  <c r="AR1934" i="18"/>
  <c r="AW1935" i="18"/>
  <c r="AT1936" i="18"/>
  <c r="AG1938" i="18"/>
  <c r="AL1938" i="18"/>
  <c r="AR1938" i="18"/>
  <c r="AW1939" i="18"/>
  <c r="AT1940" i="18"/>
  <c r="AG1942" i="18"/>
  <c r="AL1942" i="18"/>
  <c r="AR1942" i="18"/>
  <c r="AW1943" i="18"/>
  <c r="AT1944" i="18"/>
  <c r="AG1946" i="18"/>
  <c r="AG1950" i="18"/>
  <c r="AR1950" i="18"/>
  <c r="AH1951" i="18"/>
  <c r="AH1953" i="18"/>
  <c r="AN1953" i="18"/>
  <c r="AK1954" i="18"/>
  <c r="AU1954" i="18"/>
  <c r="BA1954" i="18"/>
  <c r="AJ1955" i="18"/>
  <c r="AT1955" i="18"/>
  <c r="AO1956" i="18"/>
  <c r="AH1957" i="18"/>
  <c r="AN1957" i="18"/>
  <c r="AK1958" i="18"/>
  <c r="AU1958" i="18"/>
  <c r="BA1958" i="18"/>
  <c r="AJ1959" i="18"/>
  <c r="AT1959" i="18"/>
  <c r="AO1960" i="18"/>
  <c r="AH1961" i="18"/>
  <c r="AN1961" i="18"/>
  <c r="AK1962" i="18"/>
  <c r="AU1962" i="18"/>
  <c r="BA1962" i="18"/>
  <c r="AJ1963" i="18"/>
  <c r="AT1963" i="18"/>
  <c r="AO1964" i="18"/>
  <c r="AH1965" i="18"/>
  <c r="AP1965" i="18"/>
  <c r="AN1966" i="18"/>
  <c r="AR1966" i="18"/>
  <c r="AR1993" i="18"/>
  <c r="AN1993" i="18"/>
  <c r="AQ1993" i="18"/>
  <c r="AM1993" i="18"/>
  <c r="AP1993" i="18"/>
  <c r="AL1993" i="18"/>
  <c r="AH1995" i="18"/>
  <c r="AJ1995" i="18"/>
  <c r="AG1995" i="18"/>
  <c r="AF1995" i="18"/>
  <c r="AK1996" i="18"/>
  <c r="AJ1996" i="18"/>
  <c r="AH1996" i="18"/>
  <c r="AF1996" i="18"/>
  <c r="AL1922" i="18"/>
  <c r="AR1922" i="18"/>
  <c r="AW1923" i="18"/>
  <c r="AH1926" i="18"/>
  <c r="AH1930" i="18"/>
  <c r="AH1934" i="18"/>
  <c r="AG1937" i="18"/>
  <c r="AH1938" i="18"/>
  <c r="AG1941" i="18"/>
  <c r="AH1942" i="18"/>
  <c r="AG1945" i="18"/>
  <c r="AT1945" i="18"/>
  <c r="AY1945" i="18"/>
  <c r="AH1946" i="18"/>
  <c r="AZ1946" i="18"/>
  <c r="AM1947" i="18"/>
  <c r="AF1948" i="18"/>
  <c r="AG1949" i="18"/>
  <c r="AT1949" i="18"/>
  <c r="AY1949" i="18"/>
  <c r="AH1950" i="18"/>
  <c r="AJ1951" i="18"/>
  <c r="AJ1953" i="18"/>
  <c r="AO1954" i="18"/>
  <c r="AW1954" i="18"/>
  <c r="AV1955" i="18"/>
  <c r="AQ1956" i="18"/>
  <c r="AJ1957" i="18"/>
  <c r="AO1958" i="18"/>
  <c r="AW1958" i="18"/>
  <c r="AV1959" i="18"/>
  <c r="AQ1960" i="18"/>
  <c r="AJ1961" i="18"/>
  <c r="AO1962" i="18"/>
  <c r="AW1962" i="18"/>
  <c r="AV1963" i="18"/>
  <c r="AQ1964" i="18"/>
  <c r="AJ1965" i="18"/>
  <c r="BA1971" i="18"/>
  <c r="AW1971" i="18"/>
  <c r="AZ1971" i="18"/>
  <c r="AV1971" i="18"/>
  <c r="AY1971" i="18"/>
  <c r="AU1971" i="18"/>
  <c r="AR1976" i="18"/>
  <c r="AN1976" i="18"/>
  <c r="AQ1976" i="18"/>
  <c r="AM1976" i="18"/>
  <c r="AP1976" i="18"/>
  <c r="AL1976" i="18"/>
  <c r="AK1984" i="18"/>
  <c r="AI1984" i="18"/>
  <c r="AG1984" i="18"/>
  <c r="AR1989" i="18"/>
  <c r="AN1989" i="18"/>
  <c r="AQ1989" i="18"/>
  <c r="AM1989" i="18"/>
  <c r="AP1989" i="18"/>
  <c r="AL1989" i="18"/>
  <c r="AK1995" i="18"/>
  <c r="AH1999" i="18"/>
  <c r="AK1999" i="18"/>
  <c r="AG1999" i="18"/>
  <c r="AJ1926" i="18"/>
  <c r="AJ1930" i="18"/>
  <c r="AJ1934" i="18"/>
  <c r="AJ1938" i="18"/>
  <c r="AJ1942" i="18"/>
  <c r="AJ1946" i="18"/>
  <c r="AJ1950" i="18"/>
  <c r="AY1966" i="18"/>
  <c r="AZ1966" i="18"/>
  <c r="AT1966" i="18"/>
  <c r="AW1966" i="18"/>
  <c r="BA1968" i="18"/>
  <c r="AU1968" i="18"/>
  <c r="AT1968" i="18"/>
  <c r="AY1968" i="18"/>
  <c r="AR1973" i="18"/>
  <c r="AP1973" i="18"/>
  <c r="AO1973" i="18"/>
  <c r="AM1973" i="18"/>
  <c r="AZ1974" i="18"/>
  <c r="AW1974" i="18"/>
  <c r="AT1974" i="18"/>
  <c r="BA1974" i="18"/>
  <c r="BA1976" i="18"/>
  <c r="AV1976" i="18"/>
  <c r="AZ1976" i="18"/>
  <c r="AU1976" i="18"/>
  <c r="AY1976" i="18"/>
  <c r="AT1976" i="18"/>
  <c r="AK1977" i="18"/>
  <c r="AH1977" i="18"/>
  <c r="AR1981" i="18"/>
  <c r="AN1981" i="18"/>
  <c r="AQ1981" i="18"/>
  <c r="AM1981" i="18"/>
  <c r="AP1981" i="18"/>
  <c r="AL1981" i="18"/>
  <c r="AR1985" i="18"/>
  <c r="AN1985" i="18"/>
  <c r="AQ1985" i="18"/>
  <c r="AM1985" i="18"/>
  <c r="AP1985" i="18"/>
  <c r="AL1985" i="18"/>
  <c r="AP1995" i="18"/>
  <c r="AR1995" i="18"/>
  <c r="AO1995" i="18"/>
  <c r="AN1995" i="18"/>
  <c r="AI1998" i="18"/>
  <c r="AJ1998" i="18"/>
  <c r="AH1998" i="18"/>
  <c r="AF1998" i="18"/>
  <c r="AP1999" i="18"/>
  <c r="AO1999" i="18"/>
  <c r="AQ1967" i="18"/>
  <c r="AP1969" i="18"/>
  <c r="AJ1970" i="18"/>
  <c r="AJ1971" i="18"/>
  <c r="AJ1975" i="18"/>
  <c r="AR1975" i="18"/>
  <c r="AH1978" i="18"/>
  <c r="AK1979" i="18"/>
  <c r="AW1979" i="18"/>
  <c r="BA1979" i="18"/>
  <c r="AM1980" i="18"/>
  <c r="AQ1980" i="18"/>
  <c r="AU1980" i="18"/>
  <c r="AZ1980" i="18"/>
  <c r="AT1981" i="18"/>
  <c r="AI1982" i="18"/>
  <c r="AG1983" i="18"/>
  <c r="AW1984" i="18"/>
  <c r="AG1987" i="18"/>
  <c r="AL1987" i="18"/>
  <c r="AR1987" i="18"/>
  <c r="AW1988" i="18"/>
  <c r="AT1989" i="18"/>
  <c r="AG1991" i="18"/>
  <c r="AL1991" i="18"/>
  <c r="AR1991" i="18"/>
  <c r="AW1992" i="18"/>
  <c r="AT1993" i="18"/>
  <c r="AM1998" i="18"/>
  <c r="AQ1998" i="18"/>
  <c r="AK1975" i="18"/>
  <c r="AJ1978" i="18"/>
  <c r="AU1981" i="18"/>
  <c r="AT1982" i="18"/>
  <c r="AY1982" i="18"/>
  <c r="AH1983" i="18"/>
  <c r="AG1986" i="18"/>
  <c r="AH1987" i="18"/>
  <c r="AG1990" i="18"/>
  <c r="AH1991" i="18"/>
  <c r="AG1994" i="18"/>
  <c r="AU1995" i="18"/>
  <c r="AZ1996" i="18"/>
  <c r="AM1997" i="18"/>
  <c r="AN1998" i="18"/>
  <c r="AL2000" i="18"/>
  <c r="AT2000" i="18"/>
  <c r="AM1968" i="18"/>
  <c r="AL1969" i="18"/>
  <c r="AG1970" i="18"/>
  <c r="AH1973" i="18"/>
  <c r="AJ1974" i="18"/>
  <c r="AF1975" i="18"/>
  <c r="AN1975" i="18"/>
  <c r="AF1978" i="18"/>
  <c r="AK1978" i="18"/>
  <c r="AG1979" i="18"/>
  <c r="AO1979" i="18"/>
  <c r="AU1979" i="18"/>
  <c r="AJ1983" i="18"/>
  <c r="AJ1987" i="18"/>
  <c r="AJ1991" i="18"/>
  <c r="AM999" i="18"/>
  <c r="AQ999" i="18"/>
  <c r="AU999" i="18"/>
  <c r="AZ999" i="18"/>
  <c r="AN1000" i="18"/>
  <c r="AR1000" i="18"/>
  <c r="AV1000" i="18"/>
  <c r="AZ1000" i="18"/>
  <c r="AI1001" i="18"/>
  <c r="AM1001" i="18"/>
  <c r="AQ1001" i="18"/>
  <c r="AH1002" i="18"/>
  <c r="AG1003" i="18"/>
  <c r="AK1003" i="18"/>
  <c r="AW1003" i="18"/>
  <c r="BA1003" i="18"/>
  <c r="AF1004" i="18"/>
  <c r="AJ1004" i="18"/>
  <c r="AN1004" i="18"/>
  <c r="AR1004" i="18"/>
  <c r="AV1004" i="18"/>
  <c r="AZ1004" i="18"/>
  <c r="AI1005" i="18"/>
  <c r="AM1005" i="18"/>
  <c r="AQ1005" i="18"/>
  <c r="AH1006" i="18"/>
  <c r="AG1007" i="18"/>
  <c r="AK1007" i="18"/>
  <c r="AW1007" i="18"/>
  <c r="BA1007" i="18"/>
  <c r="AF1008" i="18"/>
  <c r="AJ1008" i="18"/>
  <c r="AN1008" i="18"/>
  <c r="AR1008" i="18"/>
  <c r="AV1008" i="18"/>
  <c r="AZ1008" i="18"/>
  <c r="AI1009" i="18"/>
  <c r="AM1009" i="18"/>
  <c r="AQ1009" i="18"/>
  <c r="AH1010" i="18"/>
  <c r="AL1010" i="18"/>
  <c r="AG1011" i="18"/>
  <c r="AK1011" i="18"/>
  <c r="AW1011" i="18"/>
  <c r="BA1011" i="18"/>
  <c r="AJ1012" i="18"/>
  <c r="AN1012" i="18"/>
  <c r="AR1012" i="18"/>
  <c r="AV1012" i="18"/>
  <c r="AZ1012" i="18"/>
  <c r="AI1013" i="18"/>
  <c r="AM1013" i="18"/>
  <c r="AQ1013" i="18"/>
  <c r="AH1014" i="18"/>
  <c r="AM1014" i="18"/>
  <c r="AI1015" i="18"/>
  <c r="AZ1016" i="18"/>
  <c r="AV1016" i="18"/>
  <c r="BA1016" i="18"/>
  <c r="AW1016" i="18"/>
  <c r="AO1017" i="18"/>
  <c r="AI1019" i="18"/>
  <c r="AJ1020" i="18"/>
  <c r="AF1020" i="18"/>
  <c r="AK1020" i="18"/>
  <c r="AG1020" i="18"/>
  <c r="AY1021" i="18"/>
  <c r="AU1021" i="18"/>
  <c r="AZ1021" i="18"/>
  <c r="AV1021" i="18"/>
  <c r="AK1023" i="18"/>
  <c r="AG1023" i="18"/>
  <c r="AH1023" i="18"/>
  <c r="AT1025" i="18"/>
  <c r="AO1026" i="18"/>
  <c r="AT1028" i="18"/>
  <c r="AY1029" i="18"/>
  <c r="AU1029" i="18"/>
  <c r="AZ1029" i="18"/>
  <c r="AV1029" i="18"/>
  <c r="AP1030" i="18"/>
  <c r="AL1030" i="18"/>
  <c r="AQ1030" i="18"/>
  <c r="AM1030" i="18"/>
  <c r="AJ1032" i="18"/>
  <c r="AF1032" i="18"/>
  <c r="AK1032" i="18"/>
  <c r="AG1032" i="18"/>
  <c r="AY1033" i="18"/>
  <c r="AU1033" i="18"/>
  <c r="AZ1033" i="18"/>
  <c r="AV1033" i="18"/>
  <c r="AP1034" i="18"/>
  <c r="AL1034" i="18"/>
  <c r="AQ1034" i="18"/>
  <c r="AM1034" i="18"/>
  <c r="AZ1036" i="18"/>
  <c r="AV1036" i="18"/>
  <c r="BA1036" i="18"/>
  <c r="AW1036" i="18"/>
  <c r="AQ1037" i="18"/>
  <c r="AM1037" i="18"/>
  <c r="AR1037" i="18"/>
  <c r="AN1037" i="18"/>
  <c r="AK1039" i="18"/>
  <c r="AG1039" i="18"/>
  <c r="AH1039" i="18"/>
  <c r="AT1040" i="18"/>
  <c r="AQ1041" i="18"/>
  <c r="AM1041" i="18"/>
  <c r="AR1041" i="18"/>
  <c r="AN1041" i="18"/>
  <c r="AO1042" i="18"/>
  <c r="AZ1044" i="18"/>
  <c r="AV1044" i="18"/>
  <c r="BA1044" i="18"/>
  <c r="AW1044" i="18"/>
  <c r="AO1045" i="18"/>
  <c r="AI1047" i="18"/>
  <c r="AZ1048" i="18"/>
  <c r="AV1048" i="18"/>
  <c r="BA1048" i="18"/>
  <c r="AW1048" i="18"/>
  <c r="AO1049" i="18"/>
  <c r="AI1051" i="18"/>
  <c r="AY1053" i="18"/>
  <c r="AU1053" i="18"/>
  <c r="AZ1053" i="18"/>
  <c r="AV1053" i="18"/>
  <c r="AP1054" i="18"/>
  <c r="AL1054" i="18"/>
  <c r="AQ1054" i="18"/>
  <c r="AM1054" i="18"/>
  <c r="AZ1056" i="18"/>
  <c r="AV1056" i="18"/>
  <c r="BA1056" i="18"/>
  <c r="AW1056" i="18"/>
  <c r="AQ1057" i="18"/>
  <c r="AM1057" i="18"/>
  <c r="AR1057" i="18"/>
  <c r="AN1057" i="18"/>
  <c r="AK1059" i="18"/>
  <c r="AG1059" i="18"/>
  <c r="AH1059" i="18"/>
  <c r="AJ1060" i="18"/>
  <c r="AF1060" i="18"/>
  <c r="AK1060" i="18"/>
  <c r="AG1060" i="18"/>
  <c r="AT1061" i="18"/>
  <c r="AN999" i="18"/>
  <c r="AR999" i="18"/>
  <c r="AV999" i="18"/>
  <c r="AW1000" i="18"/>
  <c r="BA1000" i="18"/>
  <c r="AN1001" i="18"/>
  <c r="AR1001" i="18"/>
  <c r="AI1002" i="18"/>
  <c r="AH1003" i="18"/>
  <c r="AW1004" i="18"/>
  <c r="BA1004" i="18"/>
  <c r="AN1005" i="18"/>
  <c r="AR1005" i="18"/>
  <c r="AI1006" i="18"/>
  <c r="AH1007" i="18"/>
  <c r="AW1008" i="18"/>
  <c r="BA1008" i="18"/>
  <c r="AN1009" i="18"/>
  <c r="AR1009" i="18"/>
  <c r="AI1010" i="18"/>
  <c r="AH1011" i="18"/>
  <c r="AW1012" i="18"/>
  <c r="BA1012" i="18"/>
  <c r="AN1013" i="18"/>
  <c r="AR1013" i="18"/>
  <c r="AI1014" i="18"/>
  <c r="AP1014" i="18"/>
  <c r="AL1014" i="18"/>
  <c r="AJ1016" i="18"/>
  <c r="AF1016" i="18"/>
  <c r="AK1016" i="18"/>
  <c r="AG1016" i="18"/>
  <c r="AY1017" i="18"/>
  <c r="AU1017" i="18"/>
  <c r="AZ1017" i="18"/>
  <c r="AV1017" i="18"/>
  <c r="AP1018" i="18"/>
  <c r="AL1018" i="18"/>
  <c r="AQ1018" i="18"/>
  <c r="AM1018" i="18"/>
  <c r="AQ1021" i="18"/>
  <c r="AM1021" i="18"/>
  <c r="AR1021" i="18"/>
  <c r="AN1021" i="18"/>
  <c r="AZ1024" i="18"/>
  <c r="AV1024" i="18"/>
  <c r="BA1024" i="18"/>
  <c r="AW1024" i="18"/>
  <c r="AQ1029" i="18"/>
  <c r="AM1029" i="18"/>
  <c r="AR1029" i="18"/>
  <c r="AN1029" i="18"/>
  <c r="AK1031" i="18"/>
  <c r="AG1031" i="18"/>
  <c r="AH1031" i="18"/>
  <c r="AQ1033" i="18"/>
  <c r="AM1033" i="18"/>
  <c r="AR1033" i="18"/>
  <c r="AN1033" i="18"/>
  <c r="AK1035" i="18"/>
  <c r="AG1035" i="18"/>
  <c r="AH1035" i="18"/>
  <c r="AJ1036" i="18"/>
  <c r="AF1036" i="18"/>
  <c r="AK1036" i="18"/>
  <c r="AG1036" i="18"/>
  <c r="AJ1044" i="18"/>
  <c r="AF1044" i="18"/>
  <c r="AK1044" i="18"/>
  <c r="AG1044" i="18"/>
  <c r="AY1045" i="18"/>
  <c r="AU1045" i="18"/>
  <c r="AZ1045" i="18"/>
  <c r="AV1045" i="18"/>
  <c r="AP1046" i="18"/>
  <c r="AL1046" i="18"/>
  <c r="AQ1046" i="18"/>
  <c r="AM1046" i="18"/>
  <c r="AJ1048" i="18"/>
  <c r="AF1048" i="18"/>
  <c r="AK1048" i="18"/>
  <c r="AG1048" i="18"/>
  <c r="AY1049" i="18"/>
  <c r="AU1049" i="18"/>
  <c r="AZ1049" i="18"/>
  <c r="AV1049" i="18"/>
  <c r="AP1050" i="18"/>
  <c r="AL1050" i="18"/>
  <c r="AQ1050" i="18"/>
  <c r="AM1050" i="18"/>
  <c r="AZ1052" i="18"/>
  <c r="AV1052" i="18"/>
  <c r="BA1052" i="18"/>
  <c r="AW1052" i="18"/>
  <c r="AQ1053" i="18"/>
  <c r="AM1053" i="18"/>
  <c r="AR1053" i="18"/>
  <c r="AN1053" i="18"/>
  <c r="AK1055" i="18"/>
  <c r="AG1055" i="18"/>
  <c r="AH1055" i="18"/>
  <c r="AJ1056" i="18"/>
  <c r="AF1056" i="18"/>
  <c r="AK1056" i="18"/>
  <c r="AG1056" i="18"/>
  <c r="AK1063" i="18"/>
  <c r="AG1063" i="18"/>
  <c r="AJ1063" i="18"/>
  <c r="AF1063" i="18"/>
  <c r="AH1063" i="18"/>
  <c r="AI1003" i="18"/>
  <c r="AI1007" i="18"/>
  <c r="AI1011" i="18"/>
  <c r="AK1015" i="18"/>
  <c r="AG1015" i="18"/>
  <c r="AH1015" i="18"/>
  <c r="AQ1017" i="18"/>
  <c r="AM1017" i="18"/>
  <c r="AR1017" i="18"/>
  <c r="AN1017" i="18"/>
  <c r="AK1019" i="18"/>
  <c r="AG1019" i="18"/>
  <c r="AH1019" i="18"/>
  <c r="AJ1024" i="18"/>
  <c r="AF1024" i="18"/>
  <c r="AK1024" i="18"/>
  <c r="AG1024" i="18"/>
  <c r="AY1025" i="18"/>
  <c r="AU1025" i="18"/>
  <c r="AZ1025" i="18"/>
  <c r="AV1025" i="18"/>
  <c r="AP1026" i="18"/>
  <c r="AL1026" i="18"/>
  <c r="AQ1026" i="18"/>
  <c r="AM1026" i="18"/>
  <c r="AZ1028" i="18"/>
  <c r="AV1028" i="18"/>
  <c r="BA1028" i="18"/>
  <c r="AW1028" i="18"/>
  <c r="AZ1040" i="18"/>
  <c r="AV1040" i="18"/>
  <c r="BA1040" i="18"/>
  <c r="AW1040" i="18"/>
  <c r="AP1042" i="18"/>
  <c r="AL1042" i="18"/>
  <c r="AQ1042" i="18"/>
  <c r="AM1042" i="18"/>
  <c r="AQ1045" i="18"/>
  <c r="AM1045" i="18"/>
  <c r="AR1045" i="18"/>
  <c r="AN1045" i="18"/>
  <c r="AK1047" i="18"/>
  <c r="AG1047" i="18"/>
  <c r="AH1047" i="18"/>
  <c r="AQ1049" i="18"/>
  <c r="AM1049" i="18"/>
  <c r="AR1049" i="18"/>
  <c r="AN1049" i="18"/>
  <c r="AK1051" i="18"/>
  <c r="AG1051" i="18"/>
  <c r="AH1051" i="18"/>
  <c r="AJ1052" i="18"/>
  <c r="AF1052" i="18"/>
  <c r="AK1052" i="18"/>
  <c r="AG1052" i="18"/>
  <c r="AY1061" i="18"/>
  <c r="AU1061" i="18"/>
  <c r="AZ1061" i="18"/>
  <c r="AV1061" i="18"/>
  <c r="AL999" i="18"/>
  <c r="AT999" i="18"/>
  <c r="AY999" i="18"/>
  <c r="AM1000" i="18"/>
  <c r="AU1000" i="18"/>
  <c r="AL1001" i="18"/>
  <c r="AG1002" i="18"/>
  <c r="AW1002" i="18"/>
  <c r="AF1003" i="18"/>
  <c r="AN1003" i="18"/>
  <c r="AV1003" i="18"/>
  <c r="AM1004" i="18"/>
  <c r="AU1004" i="18"/>
  <c r="AL1005" i="18"/>
  <c r="AG1006" i="18"/>
  <c r="AW1006" i="18"/>
  <c r="AF1007" i="18"/>
  <c r="AN1007" i="18"/>
  <c r="AV1007" i="18"/>
  <c r="AM1008" i="18"/>
  <c r="AU1008" i="18"/>
  <c r="AL1009" i="18"/>
  <c r="AG1010" i="18"/>
  <c r="AF1011" i="18"/>
  <c r="AN1011" i="18"/>
  <c r="AV1011" i="18"/>
  <c r="AM1012" i="18"/>
  <c r="AU1012" i="18"/>
  <c r="AL1013" i="18"/>
  <c r="AG1014" i="18"/>
  <c r="AQ1014" i="18"/>
  <c r="AF1015" i="18"/>
  <c r="AI1016" i="18"/>
  <c r="AL1017" i="18"/>
  <c r="AT1017" i="18"/>
  <c r="AO1018" i="18"/>
  <c r="AF1019" i="18"/>
  <c r="AZ1020" i="18"/>
  <c r="AV1020" i="18"/>
  <c r="BA1020" i="18"/>
  <c r="AW1020" i="18"/>
  <c r="AO1021" i="18"/>
  <c r="AP1022" i="18"/>
  <c r="AL1022" i="18"/>
  <c r="AQ1022" i="18"/>
  <c r="AM1022" i="18"/>
  <c r="AH1024" i="18"/>
  <c r="AT1024" i="18"/>
  <c r="AQ1025" i="18"/>
  <c r="AM1025" i="18"/>
  <c r="AR1025" i="18"/>
  <c r="AN1025" i="18"/>
  <c r="BA1025" i="18"/>
  <c r="AN1026" i="18"/>
  <c r="AK1027" i="18"/>
  <c r="AG1027" i="18"/>
  <c r="AH1027" i="18"/>
  <c r="AJ1028" i="18"/>
  <c r="AF1028" i="18"/>
  <c r="AK1028" i="18"/>
  <c r="AG1028" i="18"/>
  <c r="AY1028" i="18"/>
  <c r="AO1029" i="18"/>
  <c r="AI1031" i="18"/>
  <c r="AZ1032" i="18"/>
  <c r="AV1032" i="18"/>
  <c r="BA1032" i="18"/>
  <c r="AW1032" i="18"/>
  <c r="AO1033" i="18"/>
  <c r="AI1035" i="18"/>
  <c r="AI1036" i="18"/>
  <c r="AY1037" i="18"/>
  <c r="AU1037" i="18"/>
  <c r="AZ1037" i="18"/>
  <c r="AV1037" i="18"/>
  <c r="AP1038" i="18"/>
  <c r="AL1038" i="18"/>
  <c r="AQ1038" i="18"/>
  <c r="AM1038" i="18"/>
  <c r="AJ1040" i="18"/>
  <c r="AF1040" i="18"/>
  <c r="AK1040" i="18"/>
  <c r="AG1040" i="18"/>
  <c r="AY1040" i="18"/>
  <c r="AY1041" i="18"/>
  <c r="AU1041" i="18"/>
  <c r="AZ1041" i="18"/>
  <c r="AV1041" i="18"/>
  <c r="AN1042" i="18"/>
  <c r="AK1043" i="18"/>
  <c r="AG1043" i="18"/>
  <c r="AH1043" i="18"/>
  <c r="AI1044" i="18"/>
  <c r="AL1045" i="18"/>
  <c r="AT1045" i="18"/>
  <c r="AO1046" i="18"/>
  <c r="AF1047" i="18"/>
  <c r="AI1048" i="18"/>
  <c r="AL1049" i="18"/>
  <c r="AT1049" i="18"/>
  <c r="AO1050" i="18"/>
  <c r="AF1051" i="18"/>
  <c r="AH1052" i="18"/>
  <c r="AT1052" i="18"/>
  <c r="AO1053" i="18"/>
  <c r="AI1055" i="18"/>
  <c r="AI1056" i="18"/>
  <c r="AY1057" i="18"/>
  <c r="AU1057" i="18"/>
  <c r="AZ1057" i="18"/>
  <c r="AV1057" i="18"/>
  <c r="AP1058" i="18"/>
  <c r="AL1058" i="18"/>
  <c r="AQ1058" i="18"/>
  <c r="AM1058" i="18"/>
  <c r="AZ1060" i="18"/>
  <c r="AV1060" i="18"/>
  <c r="BA1060" i="18"/>
  <c r="AW1060" i="18"/>
  <c r="AQ1061" i="18"/>
  <c r="AM1061" i="18"/>
  <c r="AR1061" i="18"/>
  <c r="AN1061" i="18"/>
  <c r="BA1061" i="18"/>
  <c r="AF1017" i="18"/>
  <c r="AJ1017" i="18"/>
  <c r="AI1018" i="18"/>
  <c r="AF1021" i="18"/>
  <c r="AJ1021" i="18"/>
  <c r="AI1022" i="18"/>
  <c r="AL1023" i="18"/>
  <c r="AF1025" i="18"/>
  <c r="AJ1025" i="18"/>
  <c r="AI1026" i="18"/>
  <c r="AJ1029" i="18"/>
  <c r="AI1030" i="18"/>
  <c r="AF1033" i="18"/>
  <c r="AJ1033" i="18"/>
  <c r="AI1034" i="18"/>
  <c r="AI1038" i="18"/>
  <c r="AF1041" i="18"/>
  <c r="AJ1041" i="18"/>
  <c r="AI1042" i="18"/>
  <c r="AL1043" i="18"/>
  <c r="AF1045" i="18"/>
  <c r="AJ1045" i="18"/>
  <c r="AI1046" i="18"/>
  <c r="AF1049" i="18"/>
  <c r="AJ1049" i="18"/>
  <c r="AI1050" i="18"/>
  <c r="AI1054" i="18"/>
  <c r="AI1058" i="18"/>
  <c r="AI1062" i="18"/>
  <c r="AM1062" i="18"/>
  <c r="AQ1062" i="18"/>
  <c r="AG1064" i="18"/>
  <c r="AK1064" i="18"/>
  <c r="AW1064" i="18"/>
  <c r="BA1064" i="18"/>
  <c r="AN1065" i="18"/>
  <c r="AR1065" i="18"/>
  <c r="AV1065" i="18"/>
  <c r="AZ1065" i="18"/>
  <c r="AI1066" i="18"/>
  <c r="AM1066" i="18"/>
  <c r="AQ1066" i="18"/>
  <c r="AH1067" i="18"/>
  <c r="AG1068" i="18"/>
  <c r="AK1068" i="18"/>
  <c r="AW1068" i="18"/>
  <c r="BA1068" i="18"/>
  <c r="AF1069" i="18"/>
  <c r="AJ1069" i="18"/>
  <c r="AN1069" i="18"/>
  <c r="AR1069" i="18"/>
  <c r="AV1069" i="18"/>
  <c r="AZ1069" i="18"/>
  <c r="AI1070" i="18"/>
  <c r="AM1070" i="18"/>
  <c r="AQ1070" i="18"/>
  <c r="AH1071" i="18"/>
  <c r="AL1071" i="18"/>
  <c r="AG1072" i="18"/>
  <c r="AK1072" i="18"/>
  <c r="AW1072" i="18"/>
  <c r="BA1072" i="18"/>
  <c r="AF1073" i="18"/>
  <c r="AJ1073" i="18"/>
  <c r="AN1073" i="18"/>
  <c r="AR1073" i="18"/>
  <c r="AV1073" i="18"/>
  <c r="AZ1073" i="18"/>
  <c r="AI1074" i="18"/>
  <c r="AM1074" i="18"/>
  <c r="AQ1074" i="18"/>
  <c r="AH1075" i="18"/>
  <c r="AL1075" i="18"/>
  <c r="AG1076" i="18"/>
  <c r="AK1076" i="18"/>
  <c r="AW1076" i="18"/>
  <c r="BA1076" i="18"/>
  <c r="AF1077" i="18"/>
  <c r="AJ1077" i="18"/>
  <c r="AN1077" i="18"/>
  <c r="AR1077" i="18"/>
  <c r="AV1077" i="18"/>
  <c r="AZ1077" i="18"/>
  <c r="AI1078" i="18"/>
  <c r="AM1078" i="18"/>
  <c r="AQ1078" i="18"/>
  <c r="AU1078" i="18"/>
  <c r="AH1079" i="18"/>
  <c r="AL1079" i="18"/>
  <c r="AG1080" i="18"/>
  <c r="AK1080" i="18"/>
  <c r="AW1080" i="18"/>
  <c r="BA1080" i="18"/>
  <c r="AF1081" i="18"/>
  <c r="AJ1081" i="18"/>
  <c r="AN1081" i="18"/>
  <c r="AR1081" i="18"/>
  <c r="AV1081" i="18"/>
  <c r="AZ1081" i="18"/>
  <c r="AI1082" i="18"/>
  <c r="AM1082" i="18"/>
  <c r="AQ1082" i="18"/>
  <c r="AH1083" i="18"/>
  <c r="AL1083" i="18"/>
  <c r="AG1084" i="18"/>
  <c r="AK1084" i="18"/>
  <c r="AW1084" i="18"/>
  <c r="BA1084" i="18"/>
  <c r="AF1085" i="18"/>
  <c r="AJ1085" i="18"/>
  <c r="AN1085" i="18"/>
  <c r="AR1085" i="18"/>
  <c r="AV1085" i="18"/>
  <c r="AZ1085" i="18"/>
  <c r="AI1086" i="18"/>
  <c r="AM1086" i="18"/>
  <c r="AQ1086" i="18"/>
  <c r="AU1086" i="18"/>
  <c r="AH1087" i="18"/>
  <c r="AL1087" i="18"/>
  <c r="AG1088" i="18"/>
  <c r="AK1088" i="18"/>
  <c r="AW1088" i="18"/>
  <c r="BA1088" i="18"/>
  <c r="AF1089" i="18"/>
  <c r="AJ1089" i="18"/>
  <c r="AN1089" i="18"/>
  <c r="AR1089" i="18"/>
  <c r="AV1089" i="18"/>
  <c r="AZ1089" i="18"/>
  <c r="AM1090" i="18"/>
  <c r="AQ1090" i="18"/>
  <c r="AU1090" i="18"/>
  <c r="AH1091" i="18"/>
  <c r="AL1091" i="18"/>
  <c r="AG1092" i="18"/>
  <c r="AK1092" i="18"/>
  <c r="AW1092" i="18"/>
  <c r="BA1092" i="18"/>
  <c r="AF1093" i="18"/>
  <c r="AJ1093" i="18"/>
  <c r="AN1093" i="18"/>
  <c r="AR1093" i="18"/>
  <c r="AV1093" i="18"/>
  <c r="AZ1093" i="18"/>
  <c r="AI1094" i="18"/>
  <c r="AM1094" i="18"/>
  <c r="AQ1094" i="18"/>
  <c r="AH1095" i="18"/>
  <c r="AL1095" i="18"/>
  <c r="AG1096" i="18"/>
  <c r="AK1096" i="18"/>
  <c r="AW1096" i="18"/>
  <c r="BA1096" i="18"/>
  <c r="AF1097" i="18"/>
  <c r="AJ1097" i="18"/>
  <c r="AN1097" i="18"/>
  <c r="AR1097" i="18"/>
  <c r="AV1097" i="18"/>
  <c r="AZ1097" i="18"/>
  <c r="AM1098" i="18"/>
  <c r="AQ1098" i="18"/>
  <c r="AU1098" i="18"/>
  <c r="AH1099" i="18"/>
  <c r="AL1099" i="18"/>
  <c r="AG1100" i="18"/>
  <c r="AK1100" i="18"/>
  <c r="AW1100" i="18"/>
  <c r="BA1100" i="18"/>
  <c r="AF1101" i="18"/>
  <c r="AJ1101" i="18"/>
  <c r="AN1101" i="18"/>
  <c r="AR1101" i="18"/>
  <c r="AV1101" i="18"/>
  <c r="AZ1101" i="18"/>
  <c r="AI1102" i="18"/>
  <c r="AM1102" i="18"/>
  <c r="AQ1102" i="18"/>
  <c r="AH1103" i="18"/>
  <c r="AL1103" i="18"/>
  <c r="AG1104" i="18"/>
  <c r="AK1104" i="18"/>
  <c r="AW1104" i="18"/>
  <c r="BA1104" i="18"/>
  <c r="AF1105" i="18"/>
  <c r="AJ1105" i="18"/>
  <c r="AN1105" i="18"/>
  <c r="AR1105" i="18"/>
  <c r="AV1105" i="18"/>
  <c r="AZ1105" i="18"/>
  <c r="AI1106" i="18"/>
  <c r="AM1106" i="18"/>
  <c r="AQ1106" i="18"/>
  <c r="AH1107" i="18"/>
  <c r="AG1108" i="18"/>
  <c r="AK1108" i="18"/>
  <c r="AW1108" i="18"/>
  <c r="BA1108" i="18"/>
  <c r="AF1109" i="18"/>
  <c r="AJ1109" i="18"/>
  <c r="AN1109" i="18"/>
  <c r="AR1109" i="18"/>
  <c r="AV1109" i="18"/>
  <c r="AZ1109" i="18"/>
  <c r="AI1110" i="18"/>
  <c r="AM1110" i="18"/>
  <c r="AQ1110" i="18"/>
  <c r="AH1111" i="18"/>
  <c r="AG1112" i="18"/>
  <c r="AK1112" i="18"/>
  <c r="AW1112" i="18"/>
  <c r="BA1112" i="18"/>
  <c r="AF1113" i="18"/>
  <c r="AJ1113" i="18"/>
  <c r="AN1113" i="18"/>
  <c r="AR1113" i="18"/>
  <c r="AV1113" i="18"/>
  <c r="AZ1113" i="18"/>
  <c r="AI1114" i="18"/>
  <c r="AM1114" i="18"/>
  <c r="AQ1114" i="18"/>
  <c r="AU1114" i="18"/>
  <c r="AH1115" i="18"/>
  <c r="AL1115" i="18"/>
  <c r="AG1116" i="18"/>
  <c r="AK1116" i="18"/>
  <c r="AW1116" i="18"/>
  <c r="BA1116" i="18"/>
  <c r="AF1117" i="18"/>
  <c r="AJ1117" i="18"/>
  <c r="AN1117" i="18"/>
  <c r="AR1117" i="18"/>
  <c r="AV1117" i="18"/>
  <c r="AZ1117" i="18"/>
  <c r="AI1118" i="18"/>
  <c r="AM1118" i="18"/>
  <c r="AQ1118" i="18"/>
  <c r="AH1119" i="18"/>
  <c r="AL1119" i="18"/>
  <c r="AG1120" i="18"/>
  <c r="AK1120" i="18"/>
  <c r="AW1120" i="18"/>
  <c r="BA1120" i="18"/>
  <c r="AF1121" i="18"/>
  <c r="AJ1121" i="18"/>
  <c r="AN1121" i="18"/>
  <c r="AR1121" i="18"/>
  <c r="AV1121" i="18"/>
  <c r="AZ1121" i="18"/>
  <c r="AI1122" i="18"/>
  <c r="AM1122" i="18"/>
  <c r="AQ1122" i="18"/>
  <c r="AH1123" i="18"/>
  <c r="AG1124" i="18"/>
  <c r="AK1124" i="18"/>
  <c r="AW1124" i="18"/>
  <c r="BA1124" i="18"/>
  <c r="AF1125" i="18"/>
  <c r="AJ1125" i="18"/>
  <c r="AN1125" i="18"/>
  <c r="AR1125" i="18"/>
  <c r="AV1125" i="18"/>
  <c r="AZ1125" i="18"/>
  <c r="AI1126" i="18"/>
  <c r="AM1126" i="18"/>
  <c r="AQ1126" i="18"/>
  <c r="AH1127" i="18"/>
  <c r="AL1127" i="18"/>
  <c r="AG1128" i="18"/>
  <c r="AK1128" i="18"/>
  <c r="AW1128" i="18"/>
  <c r="BA1128" i="18"/>
  <c r="AF1129" i="18"/>
  <c r="AJ1129" i="18"/>
  <c r="AN1129" i="18"/>
  <c r="AR1129" i="18"/>
  <c r="AV1129" i="18"/>
  <c r="AZ1129" i="18"/>
  <c r="AI1130" i="18"/>
  <c r="AM1130" i="18"/>
  <c r="AQ1130" i="18"/>
  <c r="AH1131" i="18"/>
  <c r="AL1131" i="18"/>
  <c r="AG1132" i="18"/>
  <c r="AK1132" i="18"/>
  <c r="AW1132" i="18"/>
  <c r="BA1132" i="18"/>
  <c r="AF1133" i="18"/>
  <c r="AJ1133" i="18"/>
  <c r="AN1133" i="18"/>
  <c r="AR1133" i="18"/>
  <c r="AV1133" i="18"/>
  <c r="AZ1133" i="18"/>
  <c r="AI1134" i="18"/>
  <c r="AM1134" i="18"/>
  <c r="AQ1134" i="18"/>
  <c r="AU1134" i="18"/>
  <c r="AH1135" i="18"/>
  <c r="AL1135" i="18"/>
  <c r="AG1136" i="18"/>
  <c r="AK1136" i="18"/>
  <c r="AW1136" i="18"/>
  <c r="BA1136" i="18"/>
  <c r="AF1137" i="18"/>
  <c r="AJ1137" i="18"/>
  <c r="AN1137" i="18"/>
  <c r="AR1137" i="18"/>
  <c r="AV1137" i="18"/>
  <c r="AZ1137" i="18"/>
  <c r="AM1138" i="18"/>
  <c r="AQ1138" i="18"/>
  <c r="AU1138" i="18"/>
  <c r="AH1139" i="18"/>
  <c r="AL1139" i="18"/>
  <c r="AG1140" i="18"/>
  <c r="AK1140" i="18"/>
  <c r="AW1140" i="18"/>
  <c r="BA1140" i="18"/>
  <c r="AF1141" i="18"/>
  <c r="AJ1141" i="18"/>
  <c r="AN1141" i="18"/>
  <c r="AR1141" i="18"/>
  <c r="AV1141" i="18"/>
  <c r="AZ1141" i="18"/>
  <c r="AM1142" i="18"/>
  <c r="AQ1142" i="18"/>
  <c r="AU1142" i="18"/>
  <c r="AH1143" i="18"/>
  <c r="AL1143" i="18"/>
  <c r="AG1144" i="18"/>
  <c r="AK1144" i="18"/>
  <c r="AW1144" i="18"/>
  <c r="BA1144" i="18"/>
  <c r="AF1145" i="18"/>
  <c r="AJ1145" i="18"/>
  <c r="AN1145" i="18"/>
  <c r="AR1145" i="18"/>
  <c r="AV1145" i="18"/>
  <c r="AZ1145" i="18"/>
  <c r="AM1146" i="18"/>
  <c r="AQ1146" i="18"/>
  <c r="AU1146" i="18"/>
  <c r="AH1147" i="18"/>
  <c r="AL1147" i="18"/>
  <c r="AQ1148" i="18"/>
  <c r="AM1148" i="18"/>
  <c r="AY1148" i="18"/>
  <c r="AU1148" i="18"/>
  <c r="AI1149" i="18"/>
  <c r="AP1149" i="18"/>
  <c r="AL1149" i="18"/>
  <c r="AH1151" i="18"/>
  <c r="AR1151" i="18"/>
  <c r="AN1151" i="18"/>
  <c r="AZ1151" i="18"/>
  <c r="AV1151" i="18"/>
  <c r="AT1152" i="18"/>
  <c r="AQ1153" i="18"/>
  <c r="AM1153" i="18"/>
  <c r="AP1153" i="18"/>
  <c r="AL1153" i="18"/>
  <c r="AR1161" i="18"/>
  <c r="AN1161" i="18"/>
  <c r="AQ1161" i="18"/>
  <c r="AM1161" i="18"/>
  <c r="AP1161" i="18"/>
  <c r="AL1161" i="18"/>
  <c r="AH1163" i="18"/>
  <c r="AK1163" i="18"/>
  <c r="AG1163" i="18"/>
  <c r="AJ1163" i="18"/>
  <c r="AF1163" i="18"/>
  <c r="BA1164" i="18"/>
  <c r="AW1164" i="18"/>
  <c r="AZ1164" i="18"/>
  <c r="AV1164" i="18"/>
  <c r="AY1164" i="18"/>
  <c r="AU1164" i="18"/>
  <c r="AR1177" i="18"/>
  <c r="AN1177" i="18"/>
  <c r="AQ1177" i="18"/>
  <c r="AM1177" i="18"/>
  <c r="AP1177" i="18"/>
  <c r="AL1177" i="18"/>
  <c r="AH1179" i="18"/>
  <c r="AK1179" i="18"/>
  <c r="AG1179" i="18"/>
  <c r="AJ1179" i="18"/>
  <c r="AF1179" i="18"/>
  <c r="BA1180" i="18"/>
  <c r="AW1180" i="18"/>
  <c r="AZ1180" i="18"/>
  <c r="AV1180" i="18"/>
  <c r="AY1180" i="18"/>
  <c r="AU1180" i="18"/>
  <c r="AR1193" i="18"/>
  <c r="AN1193" i="18"/>
  <c r="AQ1193" i="18"/>
  <c r="AM1193" i="18"/>
  <c r="AP1193" i="18"/>
  <c r="AL1193" i="18"/>
  <c r="AH1195" i="18"/>
  <c r="AK1195" i="18"/>
  <c r="AG1195" i="18"/>
  <c r="AJ1195" i="18"/>
  <c r="AF1195" i="18"/>
  <c r="BA1196" i="18"/>
  <c r="AW1196" i="18"/>
  <c r="AZ1196" i="18"/>
  <c r="AV1196" i="18"/>
  <c r="AY1196" i="18"/>
  <c r="AU1196" i="18"/>
  <c r="AR1209" i="18"/>
  <c r="AN1209" i="18"/>
  <c r="AQ1209" i="18"/>
  <c r="AM1209" i="18"/>
  <c r="AP1209" i="18"/>
  <c r="AL1209" i="18"/>
  <c r="AH1211" i="18"/>
  <c r="AK1211" i="18"/>
  <c r="AG1211" i="18"/>
  <c r="AJ1211" i="18"/>
  <c r="AF1211" i="18"/>
  <c r="BA1212" i="18"/>
  <c r="AW1212" i="18"/>
  <c r="AZ1212" i="18"/>
  <c r="AV1212" i="18"/>
  <c r="AY1212" i="18"/>
  <c r="AU1212" i="18"/>
  <c r="AR1225" i="18"/>
  <c r="AN1225" i="18"/>
  <c r="AQ1225" i="18"/>
  <c r="AM1225" i="18"/>
  <c r="AP1225" i="18"/>
  <c r="AL1225" i="18"/>
  <c r="AH1227" i="18"/>
  <c r="AK1227" i="18"/>
  <c r="AG1227" i="18"/>
  <c r="AJ1227" i="18"/>
  <c r="AF1227" i="18"/>
  <c r="BA1228" i="18"/>
  <c r="AW1228" i="18"/>
  <c r="AZ1228" i="18"/>
  <c r="AV1228" i="18"/>
  <c r="AY1228" i="18"/>
  <c r="AU1228" i="18"/>
  <c r="AR1241" i="18"/>
  <c r="AN1241" i="18"/>
  <c r="AQ1241" i="18"/>
  <c r="AM1241" i="18"/>
  <c r="AP1241" i="18"/>
  <c r="AL1241" i="18"/>
  <c r="AH1243" i="18"/>
  <c r="AK1243" i="18"/>
  <c r="AG1243" i="18"/>
  <c r="AJ1243" i="18"/>
  <c r="AF1243" i="18"/>
  <c r="BA1244" i="18"/>
  <c r="AW1244" i="18"/>
  <c r="AZ1244" i="18"/>
  <c r="AV1244" i="18"/>
  <c r="AY1244" i="18"/>
  <c r="AU1244" i="18"/>
  <c r="AI1067" i="18"/>
  <c r="AI1071" i="18"/>
  <c r="AI1075" i="18"/>
  <c r="AI1079" i="18"/>
  <c r="AI1083" i="18"/>
  <c r="AI1087" i="18"/>
  <c r="AI1091" i="18"/>
  <c r="AI1095" i="18"/>
  <c r="AI1099" i="18"/>
  <c r="AI1103" i="18"/>
  <c r="AI1107" i="18"/>
  <c r="AI1111" i="18"/>
  <c r="AI1115" i="18"/>
  <c r="AI1119" i="18"/>
  <c r="AI1123" i="18"/>
  <c r="AI1127" i="18"/>
  <c r="AI1131" i="18"/>
  <c r="AI1135" i="18"/>
  <c r="AI1139" i="18"/>
  <c r="AI1143" i="18"/>
  <c r="AI1147" i="18"/>
  <c r="AR1147" i="18"/>
  <c r="AN1147" i="18"/>
  <c r="AZ1147" i="18"/>
  <c r="AV1147" i="18"/>
  <c r="AJ1149" i="18"/>
  <c r="AK1150" i="18"/>
  <c r="AG1150" i="18"/>
  <c r="AJ1150" i="18"/>
  <c r="BA1150" i="18"/>
  <c r="AW1150" i="18"/>
  <c r="AH1154" i="18"/>
  <c r="AK1154" i="18"/>
  <c r="AG1154" i="18"/>
  <c r="AK1155" i="18"/>
  <c r="AG1155" i="18"/>
  <c r="AJ1155" i="18"/>
  <c r="AF1155" i="18"/>
  <c r="AR1165" i="18"/>
  <c r="AN1165" i="18"/>
  <c r="AQ1165" i="18"/>
  <c r="AM1165" i="18"/>
  <c r="AP1165" i="18"/>
  <c r="AL1165" i="18"/>
  <c r="AH1167" i="18"/>
  <c r="AK1167" i="18"/>
  <c r="AG1167" i="18"/>
  <c r="AJ1167" i="18"/>
  <c r="AF1167" i="18"/>
  <c r="BA1168" i="18"/>
  <c r="AW1168" i="18"/>
  <c r="AZ1168" i="18"/>
  <c r="AV1168" i="18"/>
  <c r="AY1168" i="18"/>
  <c r="AU1168" i="18"/>
  <c r="AR1181" i="18"/>
  <c r="AN1181" i="18"/>
  <c r="AQ1181" i="18"/>
  <c r="AM1181" i="18"/>
  <c r="AP1181" i="18"/>
  <c r="AL1181" i="18"/>
  <c r="AH1183" i="18"/>
  <c r="AK1183" i="18"/>
  <c r="AG1183" i="18"/>
  <c r="AJ1183" i="18"/>
  <c r="AF1183" i="18"/>
  <c r="BA1184" i="18"/>
  <c r="AW1184" i="18"/>
  <c r="AZ1184" i="18"/>
  <c r="AV1184" i="18"/>
  <c r="AY1184" i="18"/>
  <c r="AU1184" i="18"/>
  <c r="AR1197" i="18"/>
  <c r="AN1197" i="18"/>
  <c r="AQ1197" i="18"/>
  <c r="AM1197" i="18"/>
  <c r="AP1197" i="18"/>
  <c r="AL1197" i="18"/>
  <c r="AH1199" i="18"/>
  <c r="AK1199" i="18"/>
  <c r="AG1199" i="18"/>
  <c r="AJ1199" i="18"/>
  <c r="AF1199" i="18"/>
  <c r="BA1200" i="18"/>
  <c r="AW1200" i="18"/>
  <c r="AZ1200" i="18"/>
  <c r="AV1200" i="18"/>
  <c r="AY1200" i="18"/>
  <c r="AU1200" i="18"/>
  <c r="AR1213" i="18"/>
  <c r="AN1213" i="18"/>
  <c r="AQ1213" i="18"/>
  <c r="AM1213" i="18"/>
  <c r="AP1213" i="18"/>
  <c r="AL1213" i="18"/>
  <c r="AH1215" i="18"/>
  <c r="AK1215" i="18"/>
  <c r="AG1215" i="18"/>
  <c r="AJ1215" i="18"/>
  <c r="AF1215" i="18"/>
  <c r="BA1216" i="18"/>
  <c r="AW1216" i="18"/>
  <c r="AZ1216" i="18"/>
  <c r="AV1216" i="18"/>
  <c r="AY1216" i="18"/>
  <c r="AU1216" i="18"/>
  <c r="AR1229" i="18"/>
  <c r="AN1229" i="18"/>
  <c r="AQ1229" i="18"/>
  <c r="AM1229" i="18"/>
  <c r="AP1229" i="18"/>
  <c r="AL1229" i="18"/>
  <c r="AH1231" i="18"/>
  <c r="AK1231" i="18"/>
  <c r="AG1231" i="18"/>
  <c r="AJ1231" i="18"/>
  <c r="AF1231" i="18"/>
  <c r="BA1232" i="18"/>
  <c r="AW1232" i="18"/>
  <c r="AZ1232" i="18"/>
  <c r="AV1232" i="18"/>
  <c r="AY1232" i="18"/>
  <c r="AU1232" i="18"/>
  <c r="AR1245" i="18"/>
  <c r="AN1245" i="18"/>
  <c r="AQ1245" i="18"/>
  <c r="AM1245" i="18"/>
  <c r="AP1245" i="18"/>
  <c r="AL1245" i="18"/>
  <c r="AI1064" i="18"/>
  <c r="AU1064" i="18"/>
  <c r="AY1064" i="18"/>
  <c r="AL1065" i="18"/>
  <c r="AP1065" i="18"/>
  <c r="AF1067" i="18"/>
  <c r="AJ1067" i="18"/>
  <c r="AI1068" i="18"/>
  <c r="AU1068" i="18"/>
  <c r="AY1068" i="18"/>
  <c r="AL1069" i="18"/>
  <c r="AP1069" i="18"/>
  <c r="AF1071" i="18"/>
  <c r="AJ1071" i="18"/>
  <c r="AI1072" i="18"/>
  <c r="AU1072" i="18"/>
  <c r="AY1072" i="18"/>
  <c r="AL1073" i="18"/>
  <c r="AP1073" i="18"/>
  <c r="AF1075" i="18"/>
  <c r="AJ1075" i="18"/>
  <c r="AI1076" i="18"/>
  <c r="AU1076" i="18"/>
  <c r="AY1076" i="18"/>
  <c r="AL1077" i="18"/>
  <c r="AP1077" i="18"/>
  <c r="AF1079" i="18"/>
  <c r="AJ1079" i="18"/>
  <c r="AI1080" i="18"/>
  <c r="AU1080" i="18"/>
  <c r="AY1080" i="18"/>
  <c r="AL1081" i="18"/>
  <c r="AP1081" i="18"/>
  <c r="AF1083" i="18"/>
  <c r="AJ1083" i="18"/>
  <c r="AI1084" i="18"/>
  <c r="AU1084" i="18"/>
  <c r="AY1084" i="18"/>
  <c r="AL1085" i="18"/>
  <c r="AP1085" i="18"/>
  <c r="AF1087" i="18"/>
  <c r="AJ1087" i="18"/>
  <c r="AI1088" i="18"/>
  <c r="AU1088" i="18"/>
  <c r="AY1088" i="18"/>
  <c r="AL1089" i="18"/>
  <c r="AP1089" i="18"/>
  <c r="AF1091" i="18"/>
  <c r="AJ1091" i="18"/>
  <c r="AI1092" i="18"/>
  <c r="AU1092" i="18"/>
  <c r="AY1092" i="18"/>
  <c r="AL1093" i="18"/>
  <c r="AP1093" i="18"/>
  <c r="AF1095" i="18"/>
  <c r="AJ1095" i="18"/>
  <c r="AI1096" i="18"/>
  <c r="AU1096" i="18"/>
  <c r="AY1096" i="18"/>
  <c r="AL1097" i="18"/>
  <c r="AP1097" i="18"/>
  <c r="AF1099" i="18"/>
  <c r="AJ1099" i="18"/>
  <c r="AI1100" i="18"/>
  <c r="AU1100" i="18"/>
  <c r="AY1100" i="18"/>
  <c r="AL1101" i="18"/>
  <c r="AP1101" i="18"/>
  <c r="AF1103" i="18"/>
  <c r="AJ1103" i="18"/>
  <c r="AI1104" i="18"/>
  <c r="AU1104" i="18"/>
  <c r="AY1104" i="18"/>
  <c r="AL1105" i="18"/>
  <c r="AP1105" i="18"/>
  <c r="AF1107" i="18"/>
  <c r="AJ1107" i="18"/>
  <c r="AI1108" i="18"/>
  <c r="AU1108" i="18"/>
  <c r="AY1108" i="18"/>
  <c r="AL1109" i="18"/>
  <c r="AP1109" i="18"/>
  <c r="AF1111" i="18"/>
  <c r="AJ1111" i="18"/>
  <c r="AI1112" i="18"/>
  <c r="AU1112" i="18"/>
  <c r="AY1112" i="18"/>
  <c r="AL1113" i="18"/>
  <c r="AP1113" i="18"/>
  <c r="AF1115" i="18"/>
  <c r="AJ1115" i="18"/>
  <c r="AI1116" i="18"/>
  <c r="AU1116" i="18"/>
  <c r="AY1116" i="18"/>
  <c r="AL1117" i="18"/>
  <c r="AP1117" i="18"/>
  <c r="AF1119" i="18"/>
  <c r="AJ1119" i="18"/>
  <c r="AI1120" i="18"/>
  <c r="AU1120" i="18"/>
  <c r="AY1120" i="18"/>
  <c r="AL1121" i="18"/>
  <c r="AP1121" i="18"/>
  <c r="AF1123" i="18"/>
  <c r="AJ1123" i="18"/>
  <c r="AI1124" i="18"/>
  <c r="AU1124" i="18"/>
  <c r="AY1124" i="18"/>
  <c r="AL1125" i="18"/>
  <c r="AP1125" i="18"/>
  <c r="AF1127" i="18"/>
  <c r="AJ1127" i="18"/>
  <c r="AI1128" i="18"/>
  <c r="AU1128" i="18"/>
  <c r="AY1128" i="18"/>
  <c r="AL1129" i="18"/>
  <c r="AP1129" i="18"/>
  <c r="AF1131" i="18"/>
  <c r="AJ1131" i="18"/>
  <c r="AI1132" i="18"/>
  <c r="AU1132" i="18"/>
  <c r="AY1132" i="18"/>
  <c r="AL1133" i="18"/>
  <c r="AP1133" i="18"/>
  <c r="AF1135" i="18"/>
  <c r="AJ1135" i="18"/>
  <c r="AI1136" i="18"/>
  <c r="AU1136" i="18"/>
  <c r="AY1136" i="18"/>
  <c r="AL1137" i="18"/>
  <c r="AP1137" i="18"/>
  <c r="AF1139" i="18"/>
  <c r="AJ1139" i="18"/>
  <c r="AI1140" i="18"/>
  <c r="AU1140" i="18"/>
  <c r="AY1140" i="18"/>
  <c r="AL1141" i="18"/>
  <c r="AP1141" i="18"/>
  <c r="AF1143" i="18"/>
  <c r="AJ1143" i="18"/>
  <c r="AI1144" i="18"/>
  <c r="AU1144" i="18"/>
  <c r="AY1144" i="18"/>
  <c r="AL1145" i="18"/>
  <c r="AP1145" i="18"/>
  <c r="AF1147" i="18"/>
  <c r="AJ1147" i="18"/>
  <c r="AO1147" i="18"/>
  <c r="AT1147" i="18"/>
  <c r="AY1147" i="18"/>
  <c r="AF1149" i="18"/>
  <c r="AK1149" i="18"/>
  <c r="AF1150" i="18"/>
  <c r="AT1150" i="18"/>
  <c r="AY1150" i="18"/>
  <c r="AJ1151" i="18"/>
  <c r="AF1151" i="18"/>
  <c r="AK1151" i="18"/>
  <c r="AF1154" i="18"/>
  <c r="AH1155" i="18"/>
  <c r="BA1156" i="18"/>
  <c r="AW1156" i="18"/>
  <c r="AZ1156" i="18"/>
  <c r="AV1156" i="18"/>
  <c r="AY1156" i="18"/>
  <c r="AU1156" i="18"/>
  <c r="AR1169" i="18"/>
  <c r="AN1169" i="18"/>
  <c r="AQ1169" i="18"/>
  <c r="AM1169" i="18"/>
  <c r="AP1169" i="18"/>
  <c r="AL1169" i="18"/>
  <c r="AH1171" i="18"/>
  <c r="AK1171" i="18"/>
  <c r="AG1171" i="18"/>
  <c r="AJ1171" i="18"/>
  <c r="AF1171" i="18"/>
  <c r="BA1172" i="18"/>
  <c r="AW1172" i="18"/>
  <c r="AZ1172" i="18"/>
  <c r="AV1172" i="18"/>
  <c r="AY1172" i="18"/>
  <c r="AU1172" i="18"/>
  <c r="AR1185" i="18"/>
  <c r="AN1185" i="18"/>
  <c r="AQ1185" i="18"/>
  <c r="AM1185" i="18"/>
  <c r="AP1185" i="18"/>
  <c r="AL1185" i="18"/>
  <c r="AH1187" i="18"/>
  <c r="AK1187" i="18"/>
  <c r="AG1187" i="18"/>
  <c r="AJ1187" i="18"/>
  <c r="AF1187" i="18"/>
  <c r="BA1188" i="18"/>
  <c r="AW1188" i="18"/>
  <c r="AZ1188" i="18"/>
  <c r="AV1188" i="18"/>
  <c r="AY1188" i="18"/>
  <c r="AU1188" i="18"/>
  <c r="AR1201" i="18"/>
  <c r="AN1201" i="18"/>
  <c r="AQ1201" i="18"/>
  <c r="AM1201" i="18"/>
  <c r="AP1201" i="18"/>
  <c r="AL1201" i="18"/>
  <c r="AH1203" i="18"/>
  <c r="AK1203" i="18"/>
  <c r="AG1203" i="18"/>
  <c r="AJ1203" i="18"/>
  <c r="AF1203" i="18"/>
  <c r="BA1204" i="18"/>
  <c r="AW1204" i="18"/>
  <c r="AZ1204" i="18"/>
  <c r="AV1204" i="18"/>
  <c r="AY1204" i="18"/>
  <c r="AU1204" i="18"/>
  <c r="AR1217" i="18"/>
  <c r="AN1217" i="18"/>
  <c r="AQ1217" i="18"/>
  <c r="AM1217" i="18"/>
  <c r="AP1217" i="18"/>
  <c r="AL1217" i="18"/>
  <c r="AH1219" i="18"/>
  <c r="AK1219" i="18"/>
  <c r="AG1219" i="18"/>
  <c r="AJ1219" i="18"/>
  <c r="AF1219" i="18"/>
  <c r="BA1220" i="18"/>
  <c r="AW1220" i="18"/>
  <c r="AZ1220" i="18"/>
  <c r="AV1220" i="18"/>
  <c r="AY1220" i="18"/>
  <c r="AU1220" i="18"/>
  <c r="AR1233" i="18"/>
  <c r="AN1233" i="18"/>
  <c r="AQ1233" i="18"/>
  <c r="AM1233" i="18"/>
  <c r="AP1233" i="18"/>
  <c r="AL1233" i="18"/>
  <c r="AH1235" i="18"/>
  <c r="AK1235" i="18"/>
  <c r="AG1235" i="18"/>
  <c r="AJ1235" i="18"/>
  <c r="AF1235" i="18"/>
  <c r="BA1236" i="18"/>
  <c r="AW1236" i="18"/>
  <c r="AZ1236" i="18"/>
  <c r="AV1236" i="18"/>
  <c r="AY1236" i="18"/>
  <c r="AU1236" i="18"/>
  <c r="AW1015" i="18"/>
  <c r="AN1016" i="18"/>
  <c r="AN1020" i="18"/>
  <c r="AN1024" i="18"/>
  <c r="AW1027" i="18"/>
  <c r="AN1028" i="18"/>
  <c r="AW1031" i="18"/>
  <c r="AN1032" i="18"/>
  <c r="AW1035" i="18"/>
  <c r="AN1036" i="18"/>
  <c r="AW1039" i="18"/>
  <c r="AN1040" i="18"/>
  <c r="AN1044" i="18"/>
  <c r="AW1047" i="18"/>
  <c r="AN1048" i="18"/>
  <c r="AW1051" i="18"/>
  <c r="AN1052" i="18"/>
  <c r="AW1055" i="18"/>
  <c r="AN1056" i="18"/>
  <c r="AW1059" i="18"/>
  <c r="AN1060" i="18"/>
  <c r="AL1062" i="18"/>
  <c r="AW1063" i="18"/>
  <c r="AF1064" i="18"/>
  <c r="AN1064" i="18"/>
  <c r="AV1064" i="18"/>
  <c r="AM1065" i="18"/>
  <c r="AU1065" i="18"/>
  <c r="AL1066" i="18"/>
  <c r="AG1067" i="18"/>
  <c r="AW1067" i="18"/>
  <c r="AF1068" i="18"/>
  <c r="AN1068" i="18"/>
  <c r="AV1068" i="18"/>
  <c r="AM1069" i="18"/>
  <c r="AU1069" i="18"/>
  <c r="AL1070" i="18"/>
  <c r="AG1071" i="18"/>
  <c r="AF1072" i="18"/>
  <c r="AN1072" i="18"/>
  <c r="AV1072" i="18"/>
  <c r="AM1073" i="18"/>
  <c r="AU1073" i="18"/>
  <c r="AL1074" i="18"/>
  <c r="AG1075" i="18"/>
  <c r="AF1076" i="18"/>
  <c r="AN1076" i="18"/>
  <c r="AV1076" i="18"/>
  <c r="AM1077" i="18"/>
  <c r="AU1077" i="18"/>
  <c r="AL1078" i="18"/>
  <c r="AG1079" i="18"/>
  <c r="AF1080" i="18"/>
  <c r="AN1080" i="18"/>
  <c r="AV1080" i="18"/>
  <c r="AM1081" i="18"/>
  <c r="AU1081" i="18"/>
  <c r="AL1082" i="18"/>
  <c r="AG1083" i="18"/>
  <c r="AF1084" i="18"/>
  <c r="AN1084" i="18"/>
  <c r="AV1084" i="18"/>
  <c r="AM1085" i="18"/>
  <c r="AU1085" i="18"/>
  <c r="AL1086" i="18"/>
  <c r="AG1087" i="18"/>
  <c r="AF1088" i="18"/>
  <c r="AV1088" i="18"/>
  <c r="AM1089" i="18"/>
  <c r="AU1089" i="18"/>
  <c r="AL1090" i="18"/>
  <c r="AG1091" i="18"/>
  <c r="AF1092" i="18"/>
  <c r="AN1092" i="18"/>
  <c r="AV1092" i="18"/>
  <c r="AM1093" i="18"/>
  <c r="AU1093" i="18"/>
  <c r="AL1094" i="18"/>
  <c r="AG1095" i="18"/>
  <c r="AF1096" i="18"/>
  <c r="AN1096" i="18"/>
  <c r="AV1096" i="18"/>
  <c r="AM1097" i="18"/>
  <c r="AU1097" i="18"/>
  <c r="AL1098" i="18"/>
  <c r="AG1099" i="18"/>
  <c r="AF1100" i="18"/>
  <c r="AN1100" i="18"/>
  <c r="AV1100" i="18"/>
  <c r="AM1101" i="18"/>
  <c r="AU1101" i="18"/>
  <c r="AL1102" i="18"/>
  <c r="AG1103" i="18"/>
  <c r="AF1104" i="18"/>
  <c r="AN1104" i="18"/>
  <c r="AV1104" i="18"/>
  <c r="AM1105" i="18"/>
  <c r="AU1105" i="18"/>
  <c r="AL1106" i="18"/>
  <c r="AG1107" i="18"/>
  <c r="AW1107" i="18"/>
  <c r="AF1108" i="18"/>
  <c r="AN1108" i="18"/>
  <c r="AV1108" i="18"/>
  <c r="AM1109" i="18"/>
  <c r="AU1109" i="18"/>
  <c r="AL1110" i="18"/>
  <c r="AG1111" i="18"/>
  <c r="AW1111" i="18"/>
  <c r="AF1112" i="18"/>
  <c r="AN1112" i="18"/>
  <c r="AV1112" i="18"/>
  <c r="AM1113" i="18"/>
  <c r="AU1113" i="18"/>
  <c r="AL1114" i="18"/>
  <c r="AG1115" i="18"/>
  <c r="AF1116" i="18"/>
  <c r="AN1116" i="18"/>
  <c r="AV1116" i="18"/>
  <c r="AM1117" i="18"/>
  <c r="AU1117" i="18"/>
  <c r="AL1118" i="18"/>
  <c r="AG1119" i="18"/>
  <c r="AF1120" i="18"/>
  <c r="AN1120" i="18"/>
  <c r="AV1120" i="18"/>
  <c r="AM1121" i="18"/>
  <c r="AU1121" i="18"/>
  <c r="AL1122" i="18"/>
  <c r="AG1123" i="18"/>
  <c r="AW1123" i="18"/>
  <c r="AF1124" i="18"/>
  <c r="AN1124" i="18"/>
  <c r="AV1124" i="18"/>
  <c r="AM1125" i="18"/>
  <c r="AU1125" i="18"/>
  <c r="AL1126" i="18"/>
  <c r="AG1127" i="18"/>
  <c r="AF1128" i="18"/>
  <c r="AN1128" i="18"/>
  <c r="AV1128" i="18"/>
  <c r="AM1129" i="18"/>
  <c r="AU1129" i="18"/>
  <c r="AL1130" i="18"/>
  <c r="AG1131" i="18"/>
  <c r="AF1132" i="18"/>
  <c r="AN1132" i="18"/>
  <c r="AV1132" i="18"/>
  <c r="AM1133" i="18"/>
  <c r="AU1133" i="18"/>
  <c r="AL1134" i="18"/>
  <c r="AG1135" i="18"/>
  <c r="AF1136" i="18"/>
  <c r="AV1136" i="18"/>
  <c r="AM1137" i="18"/>
  <c r="AU1137" i="18"/>
  <c r="AL1138" i="18"/>
  <c r="AG1139" i="18"/>
  <c r="AF1140" i="18"/>
  <c r="AV1140" i="18"/>
  <c r="AM1141" i="18"/>
  <c r="AU1141" i="18"/>
  <c r="AL1142" i="18"/>
  <c r="AG1143" i="18"/>
  <c r="AF1144" i="18"/>
  <c r="AV1144" i="18"/>
  <c r="AM1145" i="18"/>
  <c r="AU1145" i="18"/>
  <c r="AL1146" i="18"/>
  <c r="AG1147" i="18"/>
  <c r="AP1147" i="18"/>
  <c r="AU1147" i="18"/>
  <c r="BA1147" i="18"/>
  <c r="AG1149" i="18"/>
  <c r="AH1150" i="18"/>
  <c r="AU1150" i="18"/>
  <c r="AZ1150" i="18"/>
  <c r="AG1151" i="18"/>
  <c r="AQ1152" i="18"/>
  <c r="AM1152" i="18"/>
  <c r="AY1152" i="18"/>
  <c r="AU1152" i="18"/>
  <c r="AI1154" i="18"/>
  <c r="AI1155" i="18"/>
  <c r="AR1157" i="18"/>
  <c r="AN1157" i="18"/>
  <c r="AQ1157" i="18"/>
  <c r="AM1157" i="18"/>
  <c r="AP1157" i="18"/>
  <c r="AL1157" i="18"/>
  <c r="AH1159" i="18"/>
  <c r="AK1159" i="18"/>
  <c r="AG1159" i="18"/>
  <c r="AJ1159" i="18"/>
  <c r="AF1159" i="18"/>
  <c r="BA1160" i="18"/>
  <c r="AW1160" i="18"/>
  <c r="AZ1160" i="18"/>
  <c r="AV1160" i="18"/>
  <c r="AY1160" i="18"/>
  <c r="AU1160" i="18"/>
  <c r="AI1171" i="18"/>
  <c r="AR1173" i="18"/>
  <c r="AN1173" i="18"/>
  <c r="AQ1173" i="18"/>
  <c r="AM1173" i="18"/>
  <c r="AP1173" i="18"/>
  <c r="AL1173" i="18"/>
  <c r="AH1175" i="18"/>
  <c r="AK1175" i="18"/>
  <c r="AG1175" i="18"/>
  <c r="AJ1175" i="18"/>
  <c r="AF1175" i="18"/>
  <c r="BA1176" i="18"/>
  <c r="AW1176" i="18"/>
  <c r="AZ1176" i="18"/>
  <c r="AV1176" i="18"/>
  <c r="AY1176" i="18"/>
  <c r="AU1176" i="18"/>
  <c r="AI1187" i="18"/>
  <c r="AR1189" i="18"/>
  <c r="AN1189" i="18"/>
  <c r="AQ1189" i="18"/>
  <c r="AM1189" i="18"/>
  <c r="AP1189" i="18"/>
  <c r="AL1189" i="18"/>
  <c r="AH1191" i="18"/>
  <c r="AK1191" i="18"/>
  <c r="AG1191" i="18"/>
  <c r="AJ1191" i="18"/>
  <c r="AF1191" i="18"/>
  <c r="BA1192" i="18"/>
  <c r="AW1192" i="18"/>
  <c r="AZ1192" i="18"/>
  <c r="AV1192" i="18"/>
  <c r="AY1192" i="18"/>
  <c r="AU1192" i="18"/>
  <c r="AI1203" i="18"/>
  <c r="AR1205" i="18"/>
  <c r="AN1205" i="18"/>
  <c r="AQ1205" i="18"/>
  <c r="AM1205" i="18"/>
  <c r="AP1205" i="18"/>
  <c r="AL1205" i="18"/>
  <c r="AH1207" i="18"/>
  <c r="AK1207" i="18"/>
  <c r="AG1207" i="18"/>
  <c r="AJ1207" i="18"/>
  <c r="AF1207" i="18"/>
  <c r="BA1208" i="18"/>
  <c r="AW1208" i="18"/>
  <c r="AZ1208" i="18"/>
  <c r="AV1208" i="18"/>
  <c r="AY1208" i="18"/>
  <c r="AU1208" i="18"/>
  <c r="AO1209" i="18"/>
  <c r="AT1212" i="18"/>
  <c r="AI1219" i="18"/>
  <c r="AR1221" i="18"/>
  <c r="AN1221" i="18"/>
  <c r="AQ1221" i="18"/>
  <c r="AM1221" i="18"/>
  <c r="AP1221" i="18"/>
  <c r="AL1221" i="18"/>
  <c r="AH1223" i="18"/>
  <c r="AK1223" i="18"/>
  <c r="AG1223" i="18"/>
  <c r="AJ1223" i="18"/>
  <c r="AF1223" i="18"/>
  <c r="BA1224" i="18"/>
  <c r="AW1224" i="18"/>
  <c r="AZ1224" i="18"/>
  <c r="AV1224" i="18"/>
  <c r="AY1224" i="18"/>
  <c r="AU1224" i="18"/>
  <c r="AO1225" i="18"/>
  <c r="AT1228" i="18"/>
  <c r="AI1235" i="18"/>
  <c r="AR1237" i="18"/>
  <c r="AN1237" i="18"/>
  <c r="AQ1237" i="18"/>
  <c r="AM1237" i="18"/>
  <c r="AP1237" i="18"/>
  <c r="AL1237" i="18"/>
  <c r="AH1239" i="18"/>
  <c r="AK1239" i="18"/>
  <c r="AG1239" i="18"/>
  <c r="AJ1239" i="18"/>
  <c r="AF1239" i="18"/>
  <c r="BA1240" i="18"/>
  <c r="AW1240" i="18"/>
  <c r="AZ1240" i="18"/>
  <c r="AV1240" i="18"/>
  <c r="AY1240" i="18"/>
  <c r="AU1240" i="18"/>
  <c r="AT1244" i="18"/>
  <c r="AI1247" i="18"/>
  <c r="AI1251" i="18"/>
  <c r="AI1255" i="18"/>
  <c r="AI1259" i="18"/>
  <c r="AI1263" i="18"/>
  <c r="AI1267" i="18"/>
  <c r="AQ1272" i="18"/>
  <c r="AM1272" i="18"/>
  <c r="AY1272" i="18"/>
  <c r="AU1272" i="18"/>
  <c r="AP1273" i="18"/>
  <c r="AL1273" i="18"/>
  <c r="AR1275" i="18"/>
  <c r="AN1275" i="18"/>
  <c r="AZ1275" i="18"/>
  <c r="AV1275" i="18"/>
  <c r="AH1279" i="18"/>
  <c r="AK1279" i="18"/>
  <c r="AG1279" i="18"/>
  <c r="AJ1279" i="18"/>
  <c r="AF1279" i="18"/>
  <c r="AR1281" i="18"/>
  <c r="AN1281" i="18"/>
  <c r="AQ1281" i="18"/>
  <c r="AM1281" i="18"/>
  <c r="AP1281" i="18"/>
  <c r="AL1281" i="18"/>
  <c r="AH1283" i="18"/>
  <c r="AK1283" i="18"/>
  <c r="AG1283" i="18"/>
  <c r="AJ1283" i="18"/>
  <c r="AF1283" i="18"/>
  <c r="BA1284" i="18"/>
  <c r="AW1284" i="18"/>
  <c r="AZ1284" i="18"/>
  <c r="AV1284" i="18"/>
  <c r="AY1284" i="18"/>
  <c r="AU1284" i="18"/>
  <c r="AR1297" i="18"/>
  <c r="AN1297" i="18"/>
  <c r="AQ1297" i="18"/>
  <c r="AM1297" i="18"/>
  <c r="AP1297" i="18"/>
  <c r="AL1297" i="18"/>
  <c r="AH1299" i="18"/>
  <c r="AK1299" i="18"/>
  <c r="AG1299" i="18"/>
  <c r="AJ1299" i="18"/>
  <c r="AF1299" i="18"/>
  <c r="BA1300" i="18"/>
  <c r="AW1300" i="18"/>
  <c r="AZ1300" i="18"/>
  <c r="AV1300" i="18"/>
  <c r="AY1300" i="18"/>
  <c r="AU1300" i="18"/>
  <c r="AR1313" i="18"/>
  <c r="AN1313" i="18"/>
  <c r="AQ1313" i="18"/>
  <c r="AM1313" i="18"/>
  <c r="AP1313" i="18"/>
  <c r="AL1313" i="18"/>
  <c r="AH1315" i="18"/>
  <c r="AK1315" i="18"/>
  <c r="AG1315" i="18"/>
  <c r="AJ1315" i="18"/>
  <c r="AF1315" i="18"/>
  <c r="BA1316" i="18"/>
  <c r="AW1316" i="18"/>
  <c r="AZ1316" i="18"/>
  <c r="AV1316" i="18"/>
  <c r="AY1316" i="18"/>
  <c r="AU1316" i="18"/>
  <c r="AR1329" i="18"/>
  <c r="AN1329" i="18"/>
  <c r="AQ1329" i="18"/>
  <c r="AM1329" i="18"/>
  <c r="AP1329" i="18"/>
  <c r="AL1329" i="18"/>
  <c r="AH1331" i="18"/>
  <c r="AK1331" i="18"/>
  <c r="AG1331" i="18"/>
  <c r="AJ1331" i="18"/>
  <c r="AF1331" i="18"/>
  <c r="BA1332" i="18"/>
  <c r="AW1332" i="18"/>
  <c r="AZ1332" i="18"/>
  <c r="AV1332" i="18"/>
  <c r="AY1332" i="18"/>
  <c r="AU1332" i="18"/>
  <c r="AR1345" i="18"/>
  <c r="AN1345" i="18"/>
  <c r="AQ1345" i="18"/>
  <c r="AM1345" i="18"/>
  <c r="AP1345" i="18"/>
  <c r="AL1345" i="18"/>
  <c r="AH1347" i="18"/>
  <c r="AK1347" i="18"/>
  <c r="AG1347" i="18"/>
  <c r="AJ1347" i="18"/>
  <c r="AF1347" i="18"/>
  <c r="BA1348" i="18"/>
  <c r="AW1348" i="18"/>
  <c r="AZ1348" i="18"/>
  <c r="AV1348" i="18"/>
  <c r="AY1348" i="18"/>
  <c r="AU1348" i="18"/>
  <c r="AH1153" i="18"/>
  <c r="AW1154" i="18"/>
  <c r="AN1155" i="18"/>
  <c r="AV1155" i="18"/>
  <c r="AZ1155" i="18"/>
  <c r="AM1156" i="18"/>
  <c r="AQ1156" i="18"/>
  <c r="AH1157" i="18"/>
  <c r="AG1158" i="18"/>
  <c r="AK1158" i="18"/>
  <c r="AW1158" i="18"/>
  <c r="AN1159" i="18"/>
  <c r="AV1159" i="18"/>
  <c r="AZ1159" i="18"/>
  <c r="AM1160" i="18"/>
  <c r="AQ1160" i="18"/>
  <c r="AH1161" i="18"/>
  <c r="AG1162" i="18"/>
  <c r="AK1162" i="18"/>
  <c r="AW1162" i="18"/>
  <c r="AN1163" i="18"/>
  <c r="AV1163" i="18"/>
  <c r="AZ1163" i="18"/>
  <c r="AM1164" i="18"/>
  <c r="AQ1164" i="18"/>
  <c r="AH1165" i="18"/>
  <c r="AG1166" i="18"/>
  <c r="AK1166" i="18"/>
  <c r="AW1166" i="18"/>
  <c r="AN1167" i="18"/>
  <c r="AV1167" i="18"/>
  <c r="AZ1167" i="18"/>
  <c r="AM1168" i="18"/>
  <c r="AQ1168" i="18"/>
  <c r="AH1169" i="18"/>
  <c r="AG1170" i="18"/>
  <c r="AK1170" i="18"/>
  <c r="AW1170" i="18"/>
  <c r="AN1171" i="18"/>
  <c r="AV1171" i="18"/>
  <c r="AZ1171" i="18"/>
  <c r="AM1172" i="18"/>
  <c r="AQ1172" i="18"/>
  <c r="AH1173" i="18"/>
  <c r="AG1174" i="18"/>
  <c r="AK1174" i="18"/>
  <c r="AW1174" i="18"/>
  <c r="AN1175" i="18"/>
  <c r="AV1175" i="18"/>
  <c r="AZ1175" i="18"/>
  <c r="AM1176" i="18"/>
  <c r="AQ1176" i="18"/>
  <c r="AH1177" i="18"/>
  <c r="AG1178" i="18"/>
  <c r="AK1178" i="18"/>
  <c r="AW1178" i="18"/>
  <c r="AN1179" i="18"/>
  <c r="AV1179" i="18"/>
  <c r="AZ1179" i="18"/>
  <c r="AM1180" i="18"/>
  <c r="AQ1180" i="18"/>
  <c r="AH1181" i="18"/>
  <c r="AG1182" i="18"/>
  <c r="AK1182" i="18"/>
  <c r="AW1182" i="18"/>
  <c r="AN1183" i="18"/>
  <c r="AV1183" i="18"/>
  <c r="AZ1183" i="18"/>
  <c r="AM1184" i="18"/>
  <c r="AQ1184" i="18"/>
  <c r="AH1185" i="18"/>
  <c r="AG1186" i="18"/>
  <c r="AK1186" i="18"/>
  <c r="AW1186" i="18"/>
  <c r="AN1187" i="18"/>
  <c r="AV1187" i="18"/>
  <c r="AZ1187" i="18"/>
  <c r="AM1188" i="18"/>
  <c r="AQ1188" i="18"/>
  <c r="AH1189" i="18"/>
  <c r="AG1190" i="18"/>
  <c r="AK1190" i="18"/>
  <c r="AW1190" i="18"/>
  <c r="AN1191" i="18"/>
  <c r="AV1191" i="18"/>
  <c r="AZ1191" i="18"/>
  <c r="AM1192" i="18"/>
  <c r="AQ1192" i="18"/>
  <c r="AH1193" i="18"/>
  <c r="AG1194" i="18"/>
  <c r="AK1194" i="18"/>
  <c r="AW1194" i="18"/>
  <c r="AN1195" i="18"/>
  <c r="AV1195" i="18"/>
  <c r="AZ1195" i="18"/>
  <c r="AM1196" i="18"/>
  <c r="AQ1196" i="18"/>
  <c r="AH1197" i="18"/>
  <c r="AG1198" i="18"/>
  <c r="AK1198" i="18"/>
  <c r="AW1198" i="18"/>
  <c r="AN1199" i="18"/>
  <c r="AV1199" i="18"/>
  <c r="AZ1199" i="18"/>
  <c r="AM1200" i="18"/>
  <c r="AQ1200" i="18"/>
  <c r="AH1201" i="18"/>
  <c r="AG1202" i="18"/>
  <c r="AK1202" i="18"/>
  <c r="AW1202" i="18"/>
  <c r="AN1203" i="18"/>
  <c r="AV1203" i="18"/>
  <c r="AZ1203" i="18"/>
  <c r="AM1204" i="18"/>
  <c r="AQ1204" i="18"/>
  <c r="AH1205" i="18"/>
  <c r="AG1206" i="18"/>
  <c r="AK1206" i="18"/>
  <c r="AW1206" i="18"/>
  <c r="AN1207" i="18"/>
  <c r="AV1207" i="18"/>
  <c r="AZ1207" i="18"/>
  <c r="AM1208" i="18"/>
  <c r="AQ1208" i="18"/>
  <c r="AH1209" i="18"/>
  <c r="AG1210" i="18"/>
  <c r="AK1210" i="18"/>
  <c r="AW1210" i="18"/>
  <c r="AN1211" i="18"/>
  <c r="AV1211" i="18"/>
  <c r="AZ1211" i="18"/>
  <c r="AM1212" i="18"/>
  <c r="AQ1212" i="18"/>
  <c r="AH1213" i="18"/>
  <c r="AG1214" i="18"/>
  <c r="AK1214" i="18"/>
  <c r="AW1214" i="18"/>
  <c r="AN1215" i="18"/>
  <c r="AV1215" i="18"/>
  <c r="AZ1215" i="18"/>
  <c r="AM1216" i="18"/>
  <c r="AQ1216" i="18"/>
  <c r="AH1217" i="18"/>
  <c r="AG1218" i="18"/>
  <c r="AK1218" i="18"/>
  <c r="AW1218" i="18"/>
  <c r="AN1219" i="18"/>
  <c r="AV1219" i="18"/>
  <c r="AZ1219" i="18"/>
  <c r="AM1220" i="18"/>
  <c r="AQ1220" i="18"/>
  <c r="AH1221" i="18"/>
  <c r="AG1222" i="18"/>
  <c r="AK1222" i="18"/>
  <c r="AW1222" i="18"/>
  <c r="AN1223" i="18"/>
  <c r="AV1223" i="18"/>
  <c r="AZ1223" i="18"/>
  <c r="AM1224" i="18"/>
  <c r="AQ1224" i="18"/>
  <c r="AH1225" i="18"/>
  <c r="AG1226" i="18"/>
  <c r="AK1226" i="18"/>
  <c r="AW1226" i="18"/>
  <c r="AN1227" i="18"/>
  <c r="AV1227" i="18"/>
  <c r="AZ1227" i="18"/>
  <c r="AM1228" i="18"/>
  <c r="AQ1228" i="18"/>
  <c r="AH1229" i="18"/>
  <c r="AG1230" i="18"/>
  <c r="AK1230" i="18"/>
  <c r="AW1230" i="18"/>
  <c r="AN1231" i="18"/>
  <c r="AV1231" i="18"/>
  <c r="AZ1231" i="18"/>
  <c r="AM1232" i="18"/>
  <c r="AQ1232" i="18"/>
  <c r="AH1233" i="18"/>
  <c r="AG1234" i="18"/>
  <c r="AK1234" i="18"/>
  <c r="AW1234" i="18"/>
  <c r="AN1235" i="18"/>
  <c r="AV1235" i="18"/>
  <c r="AZ1235" i="18"/>
  <c r="AM1236" i="18"/>
  <c r="AQ1236" i="18"/>
  <c r="AH1237" i="18"/>
  <c r="AG1238" i="18"/>
  <c r="AK1238" i="18"/>
  <c r="AW1238" i="18"/>
  <c r="AN1239" i="18"/>
  <c r="AV1239" i="18"/>
  <c r="AZ1239" i="18"/>
  <c r="AM1240" i="18"/>
  <c r="AQ1240" i="18"/>
  <c r="AH1241" i="18"/>
  <c r="AG1242" i="18"/>
  <c r="AK1242" i="18"/>
  <c r="AW1242" i="18"/>
  <c r="AN1243" i="18"/>
  <c r="AV1243" i="18"/>
  <c r="AZ1243" i="18"/>
  <c r="AM1244" i="18"/>
  <c r="AQ1244" i="18"/>
  <c r="AH1245" i="18"/>
  <c r="AG1246" i="18"/>
  <c r="AK1246" i="18"/>
  <c r="AW1246" i="18"/>
  <c r="AF1247" i="18"/>
  <c r="AJ1247" i="18"/>
  <c r="AN1247" i="18"/>
  <c r="AV1247" i="18"/>
  <c r="AZ1247" i="18"/>
  <c r="AM1248" i="18"/>
  <c r="AQ1248" i="18"/>
  <c r="AU1248" i="18"/>
  <c r="AY1248" i="18"/>
  <c r="AH1249" i="18"/>
  <c r="AL1249" i="18"/>
  <c r="AP1249" i="18"/>
  <c r="AG1250" i="18"/>
  <c r="AK1250" i="18"/>
  <c r="AW1250" i="18"/>
  <c r="AF1251" i="18"/>
  <c r="AJ1251" i="18"/>
  <c r="AN1251" i="18"/>
  <c r="AV1251" i="18"/>
  <c r="AZ1251" i="18"/>
  <c r="AM1252" i="18"/>
  <c r="AQ1252" i="18"/>
  <c r="AU1252" i="18"/>
  <c r="AY1252" i="18"/>
  <c r="AH1253" i="18"/>
  <c r="AL1253" i="18"/>
  <c r="AP1253" i="18"/>
  <c r="AG1254" i="18"/>
  <c r="AK1254" i="18"/>
  <c r="AW1254" i="18"/>
  <c r="AF1255" i="18"/>
  <c r="AJ1255" i="18"/>
  <c r="AN1255" i="18"/>
  <c r="AV1255" i="18"/>
  <c r="AZ1255" i="18"/>
  <c r="AM1256" i="18"/>
  <c r="AQ1256" i="18"/>
  <c r="AU1256" i="18"/>
  <c r="AY1256" i="18"/>
  <c r="AH1257" i="18"/>
  <c r="AL1257" i="18"/>
  <c r="AP1257" i="18"/>
  <c r="AG1258" i="18"/>
  <c r="AK1258" i="18"/>
  <c r="AW1258" i="18"/>
  <c r="AF1259" i="18"/>
  <c r="AJ1259" i="18"/>
  <c r="AN1259" i="18"/>
  <c r="AV1259" i="18"/>
  <c r="AZ1259" i="18"/>
  <c r="AM1260" i="18"/>
  <c r="AQ1260" i="18"/>
  <c r="AU1260" i="18"/>
  <c r="AY1260" i="18"/>
  <c r="AH1261" i="18"/>
  <c r="AL1261" i="18"/>
  <c r="AP1261" i="18"/>
  <c r="AG1262" i="18"/>
  <c r="AK1262" i="18"/>
  <c r="AW1262" i="18"/>
  <c r="AF1263" i="18"/>
  <c r="AJ1263" i="18"/>
  <c r="AN1263" i="18"/>
  <c r="AV1263" i="18"/>
  <c r="AZ1263" i="18"/>
  <c r="AM1264" i="18"/>
  <c r="AQ1264" i="18"/>
  <c r="AU1264" i="18"/>
  <c r="AY1264" i="18"/>
  <c r="AH1265" i="18"/>
  <c r="AL1265" i="18"/>
  <c r="AP1265" i="18"/>
  <c r="AG1266" i="18"/>
  <c r="AK1266" i="18"/>
  <c r="AW1266" i="18"/>
  <c r="AF1267" i="18"/>
  <c r="AJ1267" i="18"/>
  <c r="AN1267" i="18"/>
  <c r="AV1267" i="18"/>
  <c r="AZ1267" i="18"/>
  <c r="AM1268" i="18"/>
  <c r="AQ1268" i="18"/>
  <c r="AU1268" i="18"/>
  <c r="AY1268" i="18"/>
  <c r="AH1269" i="18"/>
  <c r="AL1269" i="18"/>
  <c r="AP1269" i="18"/>
  <c r="AH1271" i="18"/>
  <c r="AR1271" i="18"/>
  <c r="AN1271" i="18"/>
  <c r="AZ1271" i="18"/>
  <c r="AV1271" i="18"/>
  <c r="AO1272" i="18"/>
  <c r="AT1272" i="18"/>
  <c r="AZ1272" i="18"/>
  <c r="AJ1273" i="18"/>
  <c r="AO1273" i="18"/>
  <c r="AK1274" i="18"/>
  <c r="AG1274" i="18"/>
  <c r="AJ1274" i="18"/>
  <c r="BA1274" i="18"/>
  <c r="AW1274" i="18"/>
  <c r="AO1275" i="18"/>
  <c r="AT1275" i="18"/>
  <c r="AY1275" i="18"/>
  <c r="AP1276" i="18"/>
  <c r="AI1279" i="18"/>
  <c r="AI1283" i="18"/>
  <c r="AR1285" i="18"/>
  <c r="AN1285" i="18"/>
  <c r="AQ1285" i="18"/>
  <c r="AM1285" i="18"/>
  <c r="AP1285" i="18"/>
  <c r="AL1285" i="18"/>
  <c r="AH1287" i="18"/>
  <c r="AK1287" i="18"/>
  <c r="AG1287" i="18"/>
  <c r="AJ1287" i="18"/>
  <c r="AF1287" i="18"/>
  <c r="BA1288" i="18"/>
  <c r="AW1288" i="18"/>
  <c r="AZ1288" i="18"/>
  <c r="AV1288" i="18"/>
  <c r="AY1288" i="18"/>
  <c r="AU1288" i="18"/>
  <c r="AI1299" i="18"/>
  <c r="AR1301" i="18"/>
  <c r="AN1301" i="18"/>
  <c r="AQ1301" i="18"/>
  <c r="AM1301" i="18"/>
  <c r="AP1301" i="18"/>
  <c r="AL1301" i="18"/>
  <c r="AH1303" i="18"/>
  <c r="AK1303" i="18"/>
  <c r="AG1303" i="18"/>
  <c r="AJ1303" i="18"/>
  <c r="AF1303" i="18"/>
  <c r="BA1304" i="18"/>
  <c r="AW1304" i="18"/>
  <c r="AZ1304" i="18"/>
  <c r="AV1304" i="18"/>
  <c r="AY1304" i="18"/>
  <c r="AU1304" i="18"/>
  <c r="AI1315" i="18"/>
  <c r="AR1317" i="18"/>
  <c r="AN1317" i="18"/>
  <c r="AQ1317" i="18"/>
  <c r="AM1317" i="18"/>
  <c r="AP1317" i="18"/>
  <c r="AL1317" i="18"/>
  <c r="AH1319" i="18"/>
  <c r="AK1319" i="18"/>
  <c r="AG1319" i="18"/>
  <c r="AJ1319" i="18"/>
  <c r="AF1319" i="18"/>
  <c r="BA1320" i="18"/>
  <c r="AW1320" i="18"/>
  <c r="AZ1320" i="18"/>
  <c r="AV1320" i="18"/>
  <c r="AY1320" i="18"/>
  <c r="AU1320" i="18"/>
  <c r="AI1331" i="18"/>
  <c r="AR1333" i="18"/>
  <c r="AN1333" i="18"/>
  <c r="AQ1333" i="18"/>
  <c r="AM1333" i="18"/>
  <c r="AP1333" i="18"/>
  <c r="AL1333" i="18"/>
  <c r="AH1335" i="18"/>
  <c r="AK1335" i="18"/>
  <c r="AG1335" i="18"/>
  <c r="AJ1335" i="18"/>
  <c r="AF1335" i="18"/>
  <c r="BA1336" i="18"/>
  <c r="AW1336" i="18"/>
  <c r="AZ1336" i="18"/>
  <c r="AV1336" i="18"/>
  <c r="AY1336" i="18"/>
  <c r="AU1336" i="18"/>
  <c r="AI1347" i="18"/>
  <c r="AR1349" i="18"/>
  <c r="AN1349" i="18"/>
  <c r="AQ1349" i="18"/>
  <c r="AM1349" i="18"/>
  <c r="AP1349" i="18"/>
  <c r="AL1349" i="18"/>
  <c r="AH1351" i="18"/>
  <c r="AK1351" i="18"/>
  <c r="AG1351" i="18"/>
  <c r="AJ1351" i="18"/>
  <c r="AF1351" i="18"/>
  <c r="BA1352" i="18"/>
  <c r="AW1352" i="18"/>
  <c r="AZ1352" i="18"/>
  <c r="AV1352" i="18"/>
  <c r="AY1352" i="18"/>
  <c r="AU1352" i="18"/>
  <c r="AW1155" i="18"/>
  <c r="AN1156" i="18"/>
  <c r="AH1158" i="18"/>
  <c r="AW1159" i="18"/>
  <c r="AN1160" i="18"/>
  <c r="AH1162" i="18"/>
  <c r="AW1163" i="18"/>
  <c r="AN1164" i="18"/>
  <c r="AH1166" i="18"/>
  <c r="AW1167" i="18"/>
  <c r="AN1168" i="18"/>
  <c r="AH1170" i="18"/>
  <c r="AW1171" i="18"/>
  <c r="AN1172" i="18"/>
  <c r="AH1174" i="18"/>
  <c r="AW1175" i="18"/>
  <c r="AN1176" i="18"/>
  <c r="AH1178" i="18"/>
  <c r="AW1179" i="18"/>
  <c r="AN1180" i="18"/>
  <c r="AH1182" i="18"/>
  <c r="AW1183" i="18"/>
  <c r="AN1184" i="18"/>
  <c r="AH1186" i="18"/>
  <c r="AW1187" i="18"/>
  <c r="AN1188" i="18"/>
  <c r="AH1190" i="18"/>
  <c r="AW1191" i="18"/>
  <c r="AN1192" i="18"/>
  <c r="AH1194" i="18"/>
  <c r="AW1195" i="18"/>
  <c r="AN1196" i="18"/>
  <c r="AH1198" i="18"/>
  <c r="AW1199" i="18"/>
  <c r="AN1200" i="18"/>
  <c r="AH1202" i="18"/>
  <c r="AW1203" i="18"/>
  <c r="AN1204" i="18"/>
  <c r="AH1206" i="18"/>
  <c r="AW1207" i="18"/>
  <c r="AN1208" i="18"/>
  <c r="AH1210" i="18"/>
  <c r="AW1211" i="18"/>
  <c r="AN1212" i="18"/>
  <c r="AH1214" i="18"/>
  <c r="AW1215" i="18"/>
  <c r="AN1216" i="18"/>
  <c r="AH1218" i="18"/>
  <c r="AW1219" i="18"/>
  <c r="AN1220" i="18"/>
  <c r="AH1222" i="18"/>
  <c r="AW1223" i="18"/>
  <c r="AN1224" i="18"/>
  <c r="AH1226" i="18"/>
  <c r="AW1227" i="18"/>
  <c r="AN1228" i="18"/>
  <c r="AH1230" i="18"/>
  <c r="AW1231" i="18"/>
  <c r="AN1232" i="18"/>
  <c r="AH1234" i="18"/>
  <c r="AW1235" i="18"/>
  <c r="AN1236" i="18"/>
  <c r="AH1238" i="18"/>
  <c r="AW1239" i="18"/>
  <c r="AN1240" i="18"/>
  <c r="AH1242" i="18"/>
  <c r="AW1243" i="18"/>
  <c r="AN1244" i="18"/>
  <c r="AH1246" i="18"/>
  <c r="AG1247" i="18"/>
  <c r="AK1247" i="18"/>
  <c r="AW1247" i="18"/>
  <c r="AN1248" i="18"/>
  <c r="AV1248" i="18"/>
  <c r="AZ1248" i="18"/>
  <c r="AM1249" i="18"/>
  <c r="AQ1249" i="18"/>
  <c r="AH1250" i="18"/>
  <c r="AG1251" i="18"/>
  <c r="AK1251" i="18"/>
  <c r="AW1251" i="18"/>
  <c r="AN1252" i="18"/>
  <c r="AV1252" i="18"/>
  <c r="AZ1252" i="18"/>
  <c r="AM1253" i="18"/>
  <c r="AQ1253" i="18"/>
  <c r="AH1254" i="18"/>
  <c r="AG1255" i="18"/>
  <c r="AK1255" i="18"/>
  <c r="AW1255" i="18"/>
  <c r="AN1256" i="18"/>
  <c r="AV1256" i="18"/>
  <c r="AZ1256" i="18"/>
  <c r="AM1257" i="18"/>
  <c r="AQ1257" i="18"/>
  <c r="AH1258" i="18"/>
  <c r="AG1259" i="18"/>
  <c r="AK1259" i="18"/>
  <c r="AW1259" i="18"/>
  <c r="AN1260" i="18"/>
  <c r="AV1260" i="18"/>
  <c r="AZ1260" i="18"/>
  <c r="AM1261" i="18"/>
  <c r="AQ1261" i="18"/>
  <c r="AH1262" i="18"/>
  <c r="AG1263" i="18"/>
  <c r="AK1263" i="18"/>
  <c r="AW1263" i="18"/>
  <c r="AN1264" i="18"/>
  <c r="AV1264" i="18"/>
  <c r="AZ1264" i="18"/>
  <c r="AM1265" i="18"/>
  <c r="AQ1265" i="18"/>
  <c r="AH1266" i="18"/>
  <c r="AG1267" i="18"/>
  <c r="AK1267" i="18"/>
  <c r="AW1267" i="18"/>
  <c r="AN1268" i="18"/>
  <c r="AV1268" i="18"/>
  <c r="AZ1268" i="18"/>
  <c r="AM1269" i="18"/>
  <c r="AQ1269" i="18"/>
  <c r="AK1270" i="18"/>
  <c r="AG1270" i="18"/>
  <c r="AJ1270" i="18"/>
  <c r="BA1270" i="18"/>
  <c r="AW1270" i="18"/>
  <c r="AO1271" i="18"/>
  <c r="AT1271" i="18"/>
  <c r="AY1271" i="18"/>
  <c r="AP1272" i="18"/>
  <c r="AV1272" i="18"/>
  <c r="BA1272" i="18"/>
  <c r="AQ1273" i="18"/>
  <c r="AJ1275" i="18"/>
  <c r="AF1275" i="18"/>
  <c r="AK1275" i="18"/>
  <c r="AP1275" i="18"/>
  <c r="AU1275" i="18"/>
  <c r="BA1275" i="18"/>
  <c r="AL1276" i="18"/>
  <c r="AZ1276" i="18"/>
  <c r="AV1276" i="18"/>
  <c r="AY1276" i="18"/>
  <c r="AU1276" i="18"/>
  <c r="AR1277" i="18"/>
  <c r="AN1277" i="18"/>
  <c r="AQ1277" i="18"/>
  <c r="AM1277" i="18"/>
  <c r="AP1277" i="18"/>
  <c r="AL1277" i="18"/>
  <c r="AR1289" i="18"/>
  <c r="AN1289" i="18"/>
  <c r="AQ1289" i="18"/>
  <c r="AM1289" i="18"/>
  <c r="AP1289" i="18"/>
  <c r="AL1289" i="18"/>
  <c r="AH1291" i="18"/>
  <c r="AK1291" i="18"/>
  <c r="AG1291" i="18"/>
  <c r="AJ1291" i="18"/>
  <c r="AF1291" i="18"/>
  <c r="BA1292" i="18"/>
  <c r="AW1292" i="18"/>
  <c r="AZ1292" i="18"/>
  <c r="AV1292" i="18"/>
  <c r="AY1292" i="18"/>
  <c r="AU1292" i="18"/>
  <c r="AR1305" i="18"/>
  <c r="AN1305" i="18"/>
  <c r="AQ1305" i="18"/>
  <c r="AM1305" i="18"/>
  <c r="AP1305" i="18"/>
  <c r="AL1305" i="18"/>
  <c r="AH1307" i="18"/>
  <c r="AK1307" i="18"/>
  <c r="AG1307" i="18"/>
  <c r="AJ1307" i="18"/>
  <c r="AF1307" i="18"/>
  <c r="BA1308" i="18"/>
  <c r="AW1308" i="18"/>
  <c r="AZ1308" i="18"/>
  <c r="AV1308" i="18"/>
  <c r="AY1308" i="18"/>
  <c r="AU1308" i="18"/>
  <c r="AR1321" i="18"/>
  <c r="AN1321" i="18"/>
  <c r="AQ1321" i="18"/>
  <c r="AM1321" i="18"/>
  <c r="AP1321" i="18"/>
  <c r="AL1321" i="18"/>
  <c r="AH1323" i="18"/>
  <c r="AK1323" i="18"/>
  <c r="AG1323" i="18"/>
  <c r="AJ1323" i="18"/>
  <c r="AF1323" i="18"/>
  <c r="BA1324" i="18"/>
  <c r="AW1324" i="18"/>
  <c r="AZ1324" i="18"/>
  <c r="AV1324" i="18"/>
  <c r="AY1324" i="18"/>
  <c r="AU1324" i="18"/>
  <c r="AR1337" i="18"/>
  <c r="AN1337" i="18"/>
  <c r="AQ1337" i="18"/>
  <c r="AM1337" i="18"/>
  <c r="AP1337" i="18"/>
  <c r="AL1337" i="18"/>
  <c r="AH1339" i="18"/>
  <c r="AK1339" i="18"/>
  <c r="AG1339" i="18"/>
  <c r="AJ1339" i="18"/>
  <c r="AF1339" i="18"/>
  <c r="BA1340" i="18"/>
  <c r="AW1340" i="18"/>
  <c r="AZ1340" i="18"/>
  <c r="AV1340" i="18"/>
  <c r="AY1340" i="18"/>
  <c r="AU1340" i="18"/>
  <c r="AR1353" i="18"/>
  <c r="AN1353" i="18"/>
  <c r="AQ1353" i="18"/>
  <c r="AM1353" i="18"/>
  <c r="AP1353" i="18"/>
  <c r="AL1353" i="18"/>
  <c r="AH1355" i="18"/>
  <c r="AK1355" i="18"/>
  <c r="AG1355" i="18"/>
  <c r="AJ1355" i="18"/>
  <c r="AF1355" i="18"/>
  <c r="BA1356" i="18"/>
  <c r="AW1356" i="18"/>
  <c r="AZ1356" i="18"/>
  <c r="AV1356" i="18"/>
  <c r="AY1356" i="18"/>
  <c r="AU1356" i="18"/>
  <c r="AW1248" i="18"/>
  <c r="AN1249" i="18"/>
  <c r="AW1252" i="18"/>
  <c r="AN1253" i="18"/>
  <c r="AW1256" i="18"/>
  <c r="AN1257" i="18"/>
  <c r="AW1260" i="18"/>
  <c r="AN1261" i="18"/>
  <c r="AW1264" i="18"/>
  <c r="AN1265" i="18"/>
  <c r="AW1268" i="18"/>
  <c r="AN1269" i="18"/>
  <c r="AJ1271" i="18"/>
  <c r="AF1271" i="18"/>
  <c r="AK1271" i="18"/>
  <c r="AL1272" i="18"/>
  <c r="AR1272" i="18"/>
  <c r="AW1272" i="18"/>
  <c r="AM1273" i="18"/>
  <c r="AR1273" i="18"/>
  <c r="AL1275" i="18"/>
  <c r="AQ1275" i="18"/>
  <c r="AW1275" i="18"/>
  <c r="AQ1276" i="18"/>
  <c r="AM1276" i="18"/>
  <c r="BA1280" i="18"/>
  <c r="AW1280" i="18"/>
  <c r="AZ1280" i="18"/>
  <c r="AV1280" i="18"/>
  <c r="AY1280" i="18"/>
  <c r="AU1280" i="18"/>
  <c r="AO1281" i="18"/>
  <c r="AT1284" i="18"/>
  <c r="AR1293" i="18"/>
  <c r="AN1293" i="18"/>
  <c r="AQ1293" i="18"/>
  <c r="AM1293" i="18"/>
  <c r="AP1293" i="18"/>
  <c r="AL1293" i="18"/>
  <c r="AH1295" i="18"/>
  <c r="AK1295" i="18"/>
  <c r="AG1295" i="18"/>
  <c r="AJ1295" i="18"/>
  <c r="AF1295" i="18"/>
  <c r="BA1296" i="18"/>
  <c r="AW1296" i="18"/>
  <c r="AZ1296" i="18"/>
  <c r="AV1296" i="18"/>
  <c r="AY1296" i="18"/>
  <c r="AU1296" i="18"/>
  <c r="AO1297" i="18"/>
  <c r="AT1300" i="18"/>
  <c r="AR1309" i="18"/>
  <c r="AN1309" i="18"/>
  <c r="AQ1309" i="18"/>
  <c r="AM1309" i="18"/>
  <c r="AP1309" i="18"/>
  <c r="AL1309" i="18"/>
  <c r="AH1311" i="18"/>
  <c r="AK1311" i="18"/>
  <c r="AG1311" i="18"/>
  <c r="AJ1311" i="18"/>
  <c r="AF1311" i="18"/>
  <c r="BA1312" i="18"/>
  <c r="AW1312" i="18"/>
  <c r="AZ1312" i="18"/>
  <c r="AV1312" i="18"/>
  <c r="AY1312" i="18"/>
  <c r="AU1312" i="18"/>
  <c r="AO1313" i="18"/>
  <c r="AT1316" i="18"/>
  <c r="AR1325" i="18"/>
  <c r="AN1325" i="18"/>
  <c r="AQ1325" i="18"/>
  <c r="AM1325" i="18"/>
  <c r="AP1325" i="18"/>
  <c r="AL1325" i="18"/>
  <c r="AH1327" i="18"/>
  <c r="AK1327" i="18"/>
  <c r="AG1327" i="18"/>
  <c r="AJ1327" i="18"/>
  <c r="AF1327" i="18"/>
  <c r="BA1328" i="18"/>
  <c r="AW1328" i="18"/>
  <c r="AZ1328" i="18"/>
  <c r="AV1328" i="18"/>
  <c r="AY1328" i="18"/>
  <c r="AU1328" i="18"/>
  <c r="AO1329" i="18"/>
  <c r="AT1332" i="18"/>
  <c r="AR1341" i="18"/>
  <c r="AN1341" i="18"/>
  <c r="AQ1341" i="18"/>
  <c r="AM1341" i="18"/>
  <c r="AP1341" i="18"/>
  <c r="AL1341" i="18"/>
  <c r="AH1343" i="18"/>
  <c r="AK1343" i="18"/>
  <c r="AG1343" i="18"/>
  <c r="AJ1343" i="18"/>
  <c r="AF1343" i="18"/>
  <c r="BA1344" i="18"/>
  <c r="AW1344" i="18"/>
  <c r="AZ1344" i="18"/>
  <c r="AV1344" i="18"/>
  <c r="AY1344" i="18"/>
  <c r="AU1344" i="18"/>
  <c r="AO1345" i="18"/>
  <c r="AT1348" i="18"/>
  <c r="AH1277" i="18"/>
  <c r="AG1278" i="18"/>
  <c r="AK1278" i="18"/>
  <c r="AW1278" i="18"/>
  <c r="BA1278" i="18"/>
  <c r="AN1279" i="18"/>
  <c r="AR1279" i="18"/>
  <c r="AV1279" i="18"/>
  <c r="AM1280" i="18"/>
  <c r="AQ1280" i="18"/>
  <c r="AH1281" i="18"/>
  <c r="AG1282" i="18"/>
  <c r="AK1282" i="18"/>
  <c r="AW1282" i="18"/>
  <c r="AN1283" i="18"/>
  <c r="AV1283" i="18"/>
  <c r="AZ1283" i="18"/>
  <c r="AM1284" i="18"/>
  <c r="AQ1284" i="18"/>
  <c r="AH1285" i="18"/>
  <c r="AG1286" i="18"/>
  <c r="AK1286" i="18"/>
  <c r="AW1286" i="18"/>
  <c r="AN1287" i="18"/>
  <c r="AV1287" i="18"/>
  <c r="AZ1287" i="18"/>
  <c r="AM1288" i="18"/>
  <c r="AQ1288" i="18"/>
  <c r="AH1289" i="18"/>
  <c r="AG1290" i="18"/>
  <c r="AK1290" i="18"/>
  <c r="AW1290" i="18"/>
  <c r="AN1291" i="18"/>
  <c r="AV1291" i="18"/>
  <c r="AZ1291" i="18"/>
  <c r="AM1292" i="18"/>
  <c r="AQ1292" i="18"/>
  <c r="AH1293" i="18"/>
  <c r="AG1294" i="18"/>
  <c r="AK1294" i="18"/>
  <c r="AW1294" i="18"/>
  <c r="AN1295" i="18"/>
  <c r="AV1295" i="18"/>
  <c r="AZ1295" i="18"/>
  <c r="AM1296" i="18"/>
  <c r="AQ1296" i="18"/>
  <c r="AH1297" i="18"/>
  <c r="AG1298" i="18"/>
  <c r="AK1298" i="18"/>
  <c r="AW1298" i="18"/>
  <c r="AN1299" i="18"/>
  <c r="AV1299" i="18"/>
  <c r="AZ1299" i="18"/>
  <c r="AM1300" i="18"/>
  <c r="AQ1300" i="18"/>
  <c r="AH1301" i="18"/>
  <c r="AG1302" i="18"/>
  <c r="AK1302" i="18"/>
  <c r="AW1302" i="18"/>
  <c r="AN1303" i="18"/>
  <c r="AV1303" i="18"/>
  <c r="AZ1303" i="18"/>
  <c r="AM1304" i="18"/>
  <c r="AQ1304" i="18"/>
  <c r="AH1305" i="18"/>
  <c r="AG1306" i="18"/>
  <c r="AK1306" i="18"/>
  <c r="AW1306" i="18"/>
  <c r="AN1307" i="18"/>
  <c r="AV1307" i="18"/>
  <c r="AZ1307" i="18"/>
  <c r="AM1308" i="18"/>
  <c r="AQ1308" i="18"/>
  <c r="AH1309" i="18"/>
  <c r="AG1310" i="18"/>
  <c r="AK1310" i="18"/>
  <c r="AW1310" i="18"/>
  <c r="AN1311" i="18"/>
  <c r="AV1311" i="18"/>
  <c r="AZ1311" i="18"/>
  <c r="AM1312" i="18"/>
  <c r="AQ1312" i="18"/>
  <c r="AH1313" i="18"/>
  <c r="AG1314" i="18"/>
  <c r="AK1314" i="18"/>
  <c r="AW1314" i="18"/>
  <c r="AN1315" i="18"/>
  <c r="AV1315" i="18"/>
  <c r="AZ1315" i="18"/>
  <c r="AM1316" i="18"/>
  <c r="AQ1316" i="18"/>
  <c r="AH1317" i="18"/>
  <c r="AG1318" i="18"/>
  <c r="AK1318" i="18"/>
  <c r="AW1318" i="18"/>
  <c r="AN1319" i="18"/>
  <c r="AV1319" i="18"/>
  <c r="AZ1319" i="18"/>
  <c r="AM1320" i="18"/>
  <c r="AQ1320" i="18"/>
  <c r="AH1321" i="18"/>
  <c r="AG1322" i="18"/>
  <c r="AK1322" i="18"/>
  <c r="AW1322" i="18"/>
  <c r="AN1323" i="18"/>
  <c r="AV1323" i="18"/>
  <c r="AZ1323" i="18"/>
  <c r="AM1324" i="18"/>
  <c r="AQ1324" i="18"/>
  <c r="AH1325" i="18"/>
  <c r="AG1326" i="18"/>
  <c r="AK1326" i="18"/>
  <c r="AW1326" i="18"/>
  <c r="AN1327" i="18"/>
  <c r="AV1327" i="18"/>
  <c r="AZ1327" i="18"/>
  <c r="AM1328" i="18"/>
  <c r="AQ1328" i="18"/>
  <c r="AH1329" i="18"/>
  <c r="AG1330" i="18"/>
  <c r="AK1330" i="18"/>
  <c r="AW1330" i="18"/>
  <c r="AN1331" i="18"/>
  <c r="AV1331" i="18"/>
  <c r="AZ1331" i="18"/>
  <c r="AM1332" i="18"/>
  <c r="AQ1332" i="18"/>
  <c r="AH1333" i="18"/>
  <c r="AG1334" i="18"/>
  <c r="AK1334" i="18"/>
  <c r="AW1334" i="18"/>
  <c r="AN1335" i="18"/>
  <c r="AV1335" i="18"/>
  <c r="AZ1335" i="18"/>
  <c r="AM1336" i="18"/>
  <c r="AQ1336" i="18"/>
  <c r="AH1337" i="18"/>
  <c r="AG1338" i="18"/>
  <c r="AK1338" i="18"/>
  <c r="AW1338" i="18"/>
  <c r="AN1339" i="18"/>
  <c r="AV1339" i="18"/>
  <c r="AZ1339" i="18"/>
  <c r="AM1340" i="18"/>
  <c r="AQ1340" i="18"/>
  <c r="AH1341" i="18"/>
  <c r="AG1342" i="18"/>
  <c r="AK1342" i="18"/>
  <c r="AW1342" i="18"/>
  <c r="AN1343" i="18"/>
  <c r="AV1343" i="18"/>
  <c r="AZ1343" i="18"/>
  <c r="AM1344" i="18"/>
  <c r="AQ1344" i="18"/>
  <c r="AH1345" i="18"/>
  <c r="AG1346" i="18"/>
  <c r="AK1346" i="18"/>
  <c r="AW1346" i="18"/>
  <c r="AN1347" i="18"/>
  <c r="AV1347" i="18"/>
  <c r="AZ1347" i="18"/>
  <c r="AM1348" i="18"/>
  <c r="AQ1348" i="18"/>
  <c r="AH1349" i="18"/>
  <c r="AG1350" i="18"/>
  <c r="AK1350" i="18"/>
  <c r="AW1350" i="18"/>
  <c r="AN1351" i="18"/>
  <c r="AV1351" i="18"/>
  <c r="AZ1351" i="18"/>
  <c r="AM1352" i="18"/>
  <c r="AQ1352" i="18"/>
  <c r="AH1353" i="18"/>
  <c r="AG1354" i="18"/>
  <c r="AK1354" i="18"/>
  <c r="AW1354" i="18"/>
  <c r="AN1355" i="18"/>
  <c r="AV1355" i="18"/>
  <c r="AZ1355" i="18"/>
  <c r="AM1356" i="18"/>
  <c r="AQ1356" i="18"/>
  <c r="AH1357" i="18"/>
  <c r="AG1358" i="18"/>
  <c r="AK1358" i="18"/>
  <c r="AW1358" i="18"/>
  <c r="BA1358" i="18"/>
  <c r="AN1359" i="18"/>
  <c r="AR1359" i="18"/>
  <c r="AV1359" i="18"/>
  <c r="AZ1359" i="18"/>
  <c r="AI1360" i="18"/>
  <c r="AM1360" i="18"/>
  <c r="AQ1360" i="18"/>
  <c r="AH1361" i="18"/>
  <c r="AG1362" i="18"/>
  <c r="AK1362" i="18"/>
  <c r="AW1362" i="18"/>
  <c r="BA1362" i="18"/>
  <c r="AN1363" i="18"/>
  <c r="AR1363" i="18"/>
  <c r="AV1363" i="18"/>
  <c r="AZ1363" i="18"/>
  <c r="AI1364" i="18"/>
  <c r="AM1364" i="18"/>
  <c r="AQ1364" i="18"/>
  <c r="AH1365" i="18"/>
  <c r="AG1366" i="18"/>
  <c r="AK1366" i="18"/>
  <c r="AW1366" i="18"/>
  <c r="BA1366" i="18"/>
  <c r="AN1367" i="18"/>
  <c r="AR1367" i="18"/>
  <c r="AV1367" i="18"/>
  <c r="AZ1367" i="18"/>
  <c r="AI1368" i="18"/>
  <c r="AM1368" i="18"/>
  <c r="AQ1368" i="18"/>
  <c r="AH1369" i="18"/>
  <c r="AG1370" i="18"/>
  <c r="AK1370" i="18"/>
  <c r="AW1370" i="18"/>
  <c r="BA1370" i="18"/>
  <c r="AN1371" i="18"/>
  <c r="AR1371" i="18"/>
  <c r="AV1371" i="18"/>
  <c r="AZ1371" i="18"/>
  <c r="AI1372" i="18"/>
  <c r="AM1372" i="18"/>
  <c r="AQ1372" i="18"/>
  <c r="AH1373" i="18"/>
  <c r="AG1374" i="18"/>
  <c r="AK1374" i="18"/>
  <c r="AW1374" i="18"/>
  <c r="BA1374" i="18"/>
  <c r="AN1375" i="18"/>
  <c r="AR1375" i="18"/>
  <c r="AV1375" i="18"/>
  <c r="AZ1375" i="18"/>
  <c r="AI1376" i="18"/>
  <c r="AM1376" i="18"/>
  <c r="AQ1376" i="18"/>
  <c r="AH1377" i="18"/>
  <c r="AG1378" i="18"/>
  <c r="AK1378" i="18"/>
  <c r="AW1378" i="18"/>
  <c r="BA1378" i="18"/>
  <c r="AN1379" i="18"/>
  <c r="AR1379" i="18"/>
  <c r="AV1379" i="18"/>
  <c r="AZ1379" i="18"/>
  <c r="AI1380" i="18"/>
  <c r="AM1380" i="18"/>
  <c r="AQ1380" i="18"/>
  <c r="AH1381" i="18"/>
  <c r="AG1382" i="18"/>
  <c r="AK1382" i="18"/>
  <c r="AW1382" i="18"/>
  <c r="BA1382" i="18"/>
  <c r="AN1383" i="18"/>
  <c r="AR1383" i="18"/>
  <c r="AV1383" i="18"/>
  <c r="AZ1383" i="18"/>
  <c r="AI1384" i="18"/>
  <c r="AM1384" i="18"/>
  <c r="AQ1384" i="18"/>
  <c r="AH1385" i="18"/>
  <c r="AG1386" i="18"/>
  <c r="AK1386" i="18"/>
  <c r="AW1386" i="18"/>
  <c r="BA1386" i="18"/>
  <c r="AN1387" i="18"/>
  <c r="AR1387" i="18"/>
  <c r="AV1387" i="18"/>
  <c r="AZ1387" i="18"/>
  <c r="AI1388" i="18"/>
  <c r="AM1388" i="18"/>
  <c r="AQ1388" i="18"/>
  <c r="AH1389" i="18"/>
  <c r="AG1390" i="18"/>
  <c r="AK1390" i="18"/>
  <c r="AW1390" i="18"/>
  <c r="BA1390" i="18"/>
  <c r="AN1391" i="18"/>
  <c r="AR1391" i="18"/>
  <c r="AV1391" i="18"/>
  <c r="AZ1391" i="18"/>
  <c r="AI1392" i="18"/>
  <c r="AM1392" i="18"/>
  <c r="AQ1392" i="18"/>
  <c r="AH1393" i="18"/>
  <c r="AG1394" i="18"/>
  <c r="AK1394" i="18"/>
  <c r="AW1394" i="18"/>
  <c r="BA1394" i="18"/>
  <c r="AN1395" i="18"/>
  <c r="AR1395" i="18"/>
  <c r="AV1395" i="18"/>
  <c r="AZ1395" i="18"/>
  <c r="AI1396" i="18"/>
  <c r="AM1396" i="18"/>
  <c r="AQ1396" i="18"/>
  <c r="AH1397" i="18"/>
  <c r="AG1398" i="18"/>
  <c r="AK1398" i="18"/>
  <c r="AW1398" i="18"/>
  <c r="BA1398" i="18"/>
  <c r="AN1399" i="18"/>
  <c r="AR1399" i="18"/>
  <c r="AV1399" i="18"/>
  <c r="AZ1399" i="18"/>
  <c r="AI1400" i="18"/>
  <c r="AM1400" i="18"/>
  <c r="AQ1400" i="18"/>
  <c r="AH1401" i="18"/>
  <c r="AG1402" i="18"/>
  <c r="AK1402" i="18"/>
  <c r="AW1402" i="18"/>
  <c r="BA1402" i="18"/>
  <c r="AN1403" i="18"/>
  <c r="AR1403" i="18"/>
  <c r="AV1403" i="18"/>
  <c r="AZ1403" i="18"/>
  <c r="AI1404" i="18"/>
  <c r="AM1404" i="18"/>
  <c r="AQ1404" i="18"/>
  <c r="AH1405" i="18"/>
  <c r="AG1406" i="18"/>
  <c r="AK1406" i="18"/>
  <c r="AW1406" i="18"/>
  <c r="BA1406" i="18"/>
  <c r="AN1407" i="18"/>
  <c r="AR1407" i="18"/>
  <c r="AV1407" i="18"/>
  <c r="AZ1407" i="18"/>
  <c r="AI1408" i="18"/>
  <c r="AM1408" i="18"/>
  <c r="AQ1408" i="18"/>
  <c r="AH1409" i="18"/>
  <c r="AG1410" i="18"/>
  <c r="AK1410" i="18"/>
  <c r="AW1410" i="18"/>
  <c r="BA1410" i="18"/>
  <c r="AN1411" i="18"/>
  <c r="AR1411" i="18"/>
  <c r="AV1411" i="18"/>
  <c r="AZ1411" i="18"/>
  <c r="AI1412" i="18"/>
  <c r="AM1412" i="18"/>
  <c r="AQ1412" i="18"/>
  <c r="AH1413" i="18"/>
  <c r="AG1414" i="18"/>
  <c r="AK1414" i="18"/>
  <c r="AW1414" i="18"/>
  <c r="BA1414" i="18"/>
  <c r="AN1415" i="18"/>
  <c r="AR1415" i="18"/>
  <c r="AV1415" i="18"/>
  <c r="AZ1415" i="18"/>
  <c r="AI1416" i="18"/>
  <c r="AM1416" i="18"/>
  <c r="AQ1416" i="18"/>
  <c r="AH1417" i="18"/>
  <c r="AG1418" i="18"/>
  <c r="AK1418" i="18"/>
  <c r="AW1418" i="18"/>
  <c r="BA1418" i="18"/>
  <c r="AN1419" i="18"/>
  <c r="AR1419" i="18"/>
  <c r="AV1419" i="18"/>
  <c r="AZ1419" i="18"/>
  <c r="AI1420" i="18"/>
  <c r="AM1420" i="18"/>
  <c r="AQ1420" i="18"/>
  <c r="AH1421" i="18"/>
  <c r="AG1422" i="18"/>
  <c r="AK1422" i="18"/>
  <c r="AW1422" i="18"/>
  <c r="BA1422" i="18"/>
  <c r="AN1423" i="18"/>
  <c r="AR1423" i="18"/>
  <c r="AV1423" i="18"/>
  <c r="AZ1423" i="18"/>
  <c r="AI1424" i="18"/>
  <c r="AM1424" i="18"/>
  <c r="AQ1424" i="18"/>
  <c r="AH1425" i="18"/>
  <c r="AG1426" i="18"/>
  <c r="AK1426" i="18"/>
  <c r="AW1426" i="18"/>
  <c r="BA1426" i="18"/>
  <c r="AN1427" i="18"/>
  <c r="AR1427" i="18"/>
  <c r="AV1427" i="18"/>
  <c r="AZ1427" i="18"/>
  <c r="AI1428" i="18"/>
  <c r="AM1428" i="18"/>
  <c r="AQ1428" i="18"/>
  <c r="AH1429" i="18"/>
  <c r="AG1430" i="18"/>
  <c r="AK1430" i="18"/>
  <c r="AW1430" i="18"/>
  <c r="BA1430" i="18"/>
  <c r="AN1431" i="18"/>
  <c r="AR1431" i="18"/>
  <c r="AV1431" i="18"/>
  <c r="AZ1431" i="18"/>
  <c r="AI1432" i="18"/>
  <c r="AM1432" i="18"/>
  <c r="AQ1432" i="18"/>
  <c r="AH1433" i="18"/>
  <c r="AG1434" i="18"/>
  <c r="AK1434" i="18"/>
  <c r="AW1434" i="18"/>
  <c r="BA1434" i="18"/>
  <c r="AN1435" i="18"/>
  <c r="AR1435" i="18"/>
  <c r="AV1435" i="18"/>
  <c r="AZ1435" i="18"/>
  <c r="AI1436" i="18"/>
  <c r="AM1436" i="18"/>
  <c r="AQ1436" i="18"/>
  <c r="AH1437" i="18"/>
  <c r="AG1438" i="18"/>
  <c r="AK1438" i="18"/>
  <c r="AW1438" i="18"/>
  <c r="BA1438" i="18"/>
  <c r="AN1439" i="18"/>
  <c r="AR1439" i="18"/>
  <c r="AV1439" i="18"/>
  <c r="AZ1439" i="18"/>
  <c r="AI1440" i="18"/>
  <c r="AM1440" i="18"/>
  <c r="AQ1440" i="18"/>
  <c r="AH1441" i="18"/>
  <c r="AG1442" i="18"/>
  <c r="AK1442" i="18"/>
  <c r="AW1442" i="18"/>
  <c r="BA1442" i="18"/>
  <c r="AN1443" i="18"/>
  <c r="AR1443" i="18"/>
  <c r="AV1443" i="18"/>
  <c r="AZ1443" i="18"/>
  <c r="AI1444" i="18"/>
  <c r="AM1444" i="18"/>
  <c r="AQ1444" i="18"/>
  <c r="AH1445" i="18"/>
  <c r="AG1446" i="18"/>
  <c r="AK1446" i="18"/>
  <c r="AW1446" i="18"/>
  <c r="BA1446" i="18"/>
  <c r="AN1447" i="18"/>
  <c r="AR1447" i="18"/>
  <c r="AV1447" i="18"/>
  <c r="AZ1447" i="18"/>
  <c r="AI1448" i="18"/>
  <c r="AM1448" i="18"/>
  <c r="AQ1448" i="18"/>
  <c r="AH1449" i="18"/>
  <c r="AG1450" i="18"/>
  <c r="AK1450" i="18"/>
  <c r="AW1450" i="18"/>
  <c r="BA1450" i="18"/>
  <c r="AF1451" i="18"/>
  <c r="AJ1451" i="18"/>
  <c r="AN1451" i="18"/>
  <c r="AR1451" i="18"/>
  <c r="AV1451" i="18"/>
  <c r="AZ1451" i="18"/>
  <c r="AI1452" i="18"/>
  <c r="AM1452" i="18"/>
  <c r="AQ1452" i="18"/>
  <c r="AH1453" i="18"/>
  <c r="AL1453" i="18"/>
  <c r="AG1454" i="18"/>
  <c r="AK1454" i="18"/>
  <c r="AW1454" i="18"/>
  <c r="BA1454" i="18"/>
  <c r="AF1455" i="18"/>
  <c r="AJ1455" i="18"/>
  <c r="AN1455" i="18"/>
  <c r="AR1455" i="18"/>
  <c r="AV1455" i="18"/>
  <c r="AZ1455" i="18"/>
  <c r="AI1456" i="18"/>
  <c r="AM1456" i="18"/>
  <c r="AQ1456" i="18"/>
  <c r="AH1457" i="18"/>
  <c r="AL1457" i="18"/>
  <c r="AG1458" i="18"/>
  <c r="AK1458" i="18"/>
  <c r="AW1458" i="18"/>
  <c r="BA1458" i="18"/>
  <c r="AF1459" i="18"/>
  <c r="AJ1459" i="18"/>
  <c r="AN1459" i="18"/>
  <c r="AR1459" i="18"/>
  <c r="AV1459" i="18"/>
  <c r="AZ1459" i="18"/>
  <c r="AI1460" i="18"/>
  <c r="AM1460" i="18"/>
  <c r="AQ1460" i="18"/>
  <c r="AH1461" i="18"/>
  <c r="AL1461" i="18"/>
  <c r="AG1462" i="18"/>
  <c r="AK1462" i="18"/>
  <c r="AW1462" i="18"/>
  <c r="BA1462" i="18"/>
  <c r="AF1463" i="18"/>
  <c r="AJ1463" i="18"/>
  <c r="AN1463" i="18"/>
  <c r="AR1463" i="18"/>
  <c r="AV1463" i="18"/>
  <c r="AZ1463" i="18"/>
  <c r="AI1464" i="18"/>
  <c r="AM1464" i="18"/>
  <c r="AQ1464" i="18"/>
  <c r="AH1465" i="18"/>
  <c r="AL1465" i="18"/>
  <c r="AG1466" i="18"/>
  <c r="AK1466" i="18"/>
  <c r="AW1466" i="18"/>
  <c r="BA1466" i="18"/>
  <c r="AJ1467" i="18"/>
  <c r="AN1467" i="18"/>
  <c r="AR1467" i="18"/>
  <c r="AV1467" i="18"/>
  <c r="AZ1467" i="18"/>
  <c r="AI1468" i="18"/>
  <c r="AM1468" i="18"/>
  <c r="AQ1468" i="18"/>
  <c r="AH1469" i="18"/>
  <c r="AG1470" i="18"/>
  <c r="AK1470" i="18"/>
  <c r="AW1470" i="18"/>
  <c r="BA1470" i="18"/>
  <c r="AN1471" i="18"/>
  <c r="AR1471" i="18"/>
  <c r="AV1471" i="18"/>
  <c r="AZ1471" i="18"/>
  <c r="AI1472" i="18"/>
  <c r="AM1472" i="18"/>
  <c r="AQ1472" i="18"/>
  <c r="AH1473" i="18"/>
  <c r="AG1474" i="18"/>
  <c r="AK1474" i="18"/>
  <c r="AW1474" i="18"/>
  <c r="BA1474" i="18"/>
  <c r="AU1475" i="18"/>
  <c r="AL1476" i="18"/>
  <c r="AG1477" i="18"/>
  <c r="AM1477" i="18"/>
  <c r="AU1478" i="18"/>
  <c r="AL1479" i="18"/>
  <c r="AJ1482" i="18"/>
  <c r="AF1482" i="18"/>
  <c r="AK1482" i="18"/>
  <c r="AG1482" i="18"/>
  <c r="AT1483" i="18"/>
  <c r="AZ1486" i="18"/>
  <c r="AV1486" i="18"/>
  <c r="BA1486" i="18"/>
  <c r="AW1486" i="18"/>
  <c r="AK1489" i="18"/>
  <c r="AG1489" i="18"/>
  <c r="AH1489" i="18"/>
  <c r="AY1491" i="18"/>
  <c r="AU1491" i="18"/>
  <c r="AZ1491" i="18"/>
  <c r="AV1491" i="18"/>
  <c r="AP1492" i="18"/>
  <c r="AL1492" i="18"/>
  <c r="AQ1492" i="18"/>
  <c r="AM1492" i="18"/>
  <c r="AQ1495" i="18"/>
  <c r="AM1495" i="18"/>
  <c r="AR1495" i="18"/>
  <c r="AN1495" i="18"/>
  <c r="AI1277" i="18"/>
  <c r="AH1278" i="18"/>
  <c r="AN1280" i="18"/>
  <c r="AH1282" i="18"/>
  <c r="AW1283" i="18"/>
  <c r="AN1284" i="18"/>
  <c r="AH1286" i="18"/>
  <c r="AW1287" i="18"/>
  <c r="AN1288" i="18"/>
  <c r="AH1290" i="18"/>
  <c r="AW1291" i="18"/>
  <c r="AN1292" i="18"/>
  <c r="AH1294" i="18"/>
  <c r="AW1295" i="18"/>
  <c r="AN1296" i="18"/>
  <c r="AH1298" i="18"/>
  <c r="AW1299" i="18"/>
  <c r="AN1300" i="18"/>
  <c r="AH1302" i="18"/>
  <c r="AW1303" i="18"/>
  <c r="AN1304" i="18"/>
  <c r="AH1306" i="18"/>
  <c r="AW1307" i="18"/>
  <c r="AN1308" i="18"/>
  <c r="AH1310" i="18"/>
  <c r="AW1311" i="18"/>
  <c r="AN1312" i="18"/>
  <c r="AH1314" i="18"/>
  <c r="AW1315" i="18"/>
  <c r="AN1316" i="18"/>
  <c r="AH1318" i="18"/>
  <c r="AW1319" i="18"/>
  <c r="AN1320" i="18"/>
  <c r="AH1322" i="18"/>
  <c r="AW1323" i="18"/>
  <c r="AN1324" i="18"/>
  <c r="AH1326" i="18"/>
  <c r="AW1327" i="18"/>
  <c r="AN1328" i="18"/>
  <c r="AH1330" i="18"/>
  <c r="AW1331" i="18"/>
  <c r="AN1332" i="18"/>
  <c r="AH1334" i="18"/>
  <c r="AW1335" i="18"/>
  <c r="AN1336" i="18"/>
  <c r="AH1338" i="18"/>
  <c r="AW1339" i="18"/>
  <c r="AN1340" i="18"/>
  <c r="AH1342" i="18"/>
  <c r="AW1343" i="18"/>
  <c r="AN1344" i="18"/>
  <c r="AH1346" i="18"/>
  <c r="AW1347" i="18"/>
  <c r="AN1348" i="18"/>
  <c r="AH1350" i="18"/>
  <c r="AW1351" i="18"/>
  <c r="AN1352" i="18"/>
  <c r="AH1354" i="18"/>
  <c r="AW1355" i="18"/>
  <c r="AN1356" i="18"/>
  <c r="AI1357" i="18"/>
  <c r="AH1358" i="18"/>
  <c r="AW1359" i="18"/>
  <c r="BA1359" i="18"/>
  <c r="AN1360" i="18"/>
  <c r="AR1360" i="18"/>
  <c r="AI1361" i="18"/>
  <c r="AH1362" i="18"/>
  <c r="AW1363" i="18"/>
  <c r="BA1363" i="18"/>
  <c r="AN1364" i="18"/>
  <c r="AR1364" i="18"/>
  <c r="AI1365" i="18"/>
  <c r="AH1366" i="18"/>
  <c r="AW1367" i="18"/>
  <c r="BA1367" i="18"/>
  <c r="AN1368" i="18"/>
  <c r="AR1368" i="18"/>
  <c r="AI1369" i="18"/>
  <c r="AH1370" i="18"/>
  <c r="AW1371" i="18"/>
  <c r="BA1371" i="18"/>
  <c r="AN1372" i="18"/>
  <c r="AR1372" i="18"/>
  <c r="AI1373" i="18"/>
  <c r="AH1374" i="18"/>
  <c r="AW1375" i="18"/>
  <c r="BA1375" i="18"/>
  <c r="AN1376" i="18"/>
  <c r="AR1376" i="18"/>
  <c r="AI1377" i="18"/>
  <c r="AH1378" i="18"/>
  <c r="AW1379" i="18"/>
  <c r="BA1379" i="18"/>
  <c r="AN1380" i="18"/>
  <c r="AR1380" i="18"/>
  <c r="AI1381" i="18"/>
  <c r="AH1382" i="18"/>
  <c r="AW1383" i="18"/>
  <c r="BA1383" i="18"/>
  <c r="AN1384" i="18"/>
  <c r="AR1384" i="18"/>
  <c r="AI1385" i="18"/>
  <c r="AH1386" i="18"/>
  <c r="AW1387" i="18"/>
  <c r="BA1387" i="18"/>
  <c r="AN1388" i="18"/>
  <c r="AR1388" i="18"/>
  <c r="AI1389" i="18"/>
  <c r="AH1390" i="18"/>
  <c r="AW1391" i="18"/>
  <c r="BA1391" i="18"/>
  <c r="AN1392" i="18"/>
  <c r="AR1392" i="18"/>
  <c r="AI1393" i="18"/>
  <c r="AH1394" i="18"/>
  <c r="AW1395" i="18"/>
  <c r="BA1395" i="18"/>
  <c r="AN1396" i="18"/>
  <c r="AR1396" i="18"/>
  <c r="AI1397" i="18"/>
  <c r="AH1398" i="18"/>
  <c r="AW1399" i="18"/>
  <c r="BA1399" i="18"/>
  <c r="AN1400" i="18"/>
  <c r="AR1400" i="18"/>
  <c r="AI1401" i="18"/>
  <c r="AH1402" i="18"/>
  <c r="AW1403" i="18"/>
  <c r="BA1403" i="18"/>
  <c r="AN1404" i="18"/>
  <c r="AR1404" i="18"/>
  <c r="AI1405" i="18"/>
  <c r="AH1406" i="18"/>
  <c r="AW1407" i="18"/>
  <c r="BA1407" i="18"/>
  <c r="AN1408" i="18"/>
  <c r="AR1408" i="18"/>
  <c r="AI1409" i="18"/>
  <c r="AH1410" i="18"/>
  <c r="AI1413" i="18"/>
  <c r="AI1417" i="18"/>
  <c r="AI1421" i="18"/>
  <c r="AI1425" i="18"/>
  <c r="AI1429" i="18"/>
  <c r="AI1433" i="18"/>
  <c r="AI1437" i="18"/>
  <c r="AI1441" i="18"/>
  <c r="AI1445" i="18"/>
  <c r="AI1449" i="18"/>
  <c r="AI1453" i="18"/>
  <c r="AI1457" i="18"/>
  <c r="AI1461" i="18"/>
  <c r="AI1465" i="18"/>
  <c r="AI1469" i="18"/>
  <c r="AI1473" i="18"/>
  <c r="AQ1476" i="18"/>
  <c r="AM1476" i="18"/>
  <c r="AY1476" i="18"/>
  <c r="AU1476" i="18"/>
  <c r="AP1477" i="18"/>
  <c r="AL1477" i="18"/>
  <c r="AR1479" i="18"/>
  <c r="AN1479" i="18"/>
  <c r="AZ1479" i="18"/>
  <c r="AV1479" i="18"/>
  <c r="AZ1482" i="18"/>
  <c r="AV1482" i="18"/>
  <c r="BA1482" i="18"/>
  <c r="AW1482" i="18"/>
  <c r="AK1485" i="18"/>
  <c r="AG1485" i="18"/>
  <c r="AH1485" i="18"/>
  <c r="AY1487" i="18"/>
  <c r="AU1487" i="18"/>
  <c r="AZ1487" i="18"/>
  <c r="AV1487" i="18"/>
  <c r="AP1488" i="18"/>
  <c r="AL1488" i="18"/>
  <c r="AQ1488" i="18"/>
  <c r="AM1488" i="18"/>
  <c r="AQ1491" i="18"/>
  <c r="AM1491" i="18"/>
  <c r="AR1491" i="18"/>
  <c r="AN1491" i="18"/>
  <c r="AJ1494" i="18"/>
  <c r="AF1494" i="18"/>
  <c r="AK1494" i="18"/>
  <c r="AG1494" i="18"/>
  <c r="AP1496" i="18"/>
  <c r="AL1496" i="18"/>
  <c r="AR1496" i="18"/>
  <c r="AN1496" i="18"/>
  <c r="AQ1496" i="18"/>
  <c r="AM1496" i="18"/>
  <c r="AJ1498" i="18"/>
  <c r="AF1498" i="18"/>
  <c r="AH1498" i="18"/>
  <c r="AK1498" i="18"/>
  <c r="AG1498" i="18"/>
  <c r="AF1277" i="18"/>
  <c r="AL1279" i="18"/>
  <c r="AI1358" i="18"/>
  <c r="AI1362" i="18"/>
  <c r="AI1366" i="18"/>
  <c r="AI1370" i="18"/>
  <c r="AI1374" i="18"/>
  <c r="AI1378" i="18"/>
  <c r="AI1382" i="18"/>
  <c r="AI1386" i="18"/>
  <c r="AI1390" i="18"/>
  <c r="AI1394" i="18"/>
  <c r="AI1398" i="18"/>
  <c r="AI1402" i="18"/>
  <c r="AI1406" i="18"/>
  <c r="AI1410" i="18"/>
  <c r="AL1411" i="18"/>
  <c r="AP1411" i="18"/>
  <c r="AF1413" i="18"/>
  <c r="AJ1413" i="18"/>
  <c r="AI1414" i="18"/>
  <c r="AU1414" i="18"/>
  <c r="AY1414" i="18"/>
  <c r="AL1415" i="18"/>
  <c r="AP1415" i="18"/>
  <c r="AF1417" i="18"/>
  <c r="AJ1417" i="18"/>
  <c r="AI1418" i="18"/>
  <c r="AU1418" i="18"/>
  <c r="AY1418" i="18"/>
  <c r="AL1419" i="18"/>
  <c r="AP1419" i="18"/>
  <c r="AF1421" i="18"/>
  <c r="AJ1421" i="18"/>
  <c r="AI1422" i="18"/>
  <c r="AU1422" i="18"/>
  <c r="AY1422" i="18"/>
  <c r="AL1423" i="18"/>
  <c r="AP1423" i="18"/>
  <c r="AF1425" i="18"/>
  <c r="AJ1425" i="18"/>
  <c r="AI1426" i="18"/>
  <c r="AU1426" i="18"/>
  <c r="AY1426" i="18"/>
  <c r="AL1427" i="18"/>
  <c r="AP1427" i="18"/>
  <c r="AF1429" i="18"/>
  <c r="AJ1429" i="18"/>
  <c r="AI1430" i="18"/>
  <c r="AU1430" i="18"/>
  <c r="AY1430" i="18"/>
  <c r="AL1431" i="18"/>
  <c r="AP1431" i="18"/>
  <c r="AF1433" i="18"/>
  <c r="AJ1433" i="18"/>
  <c r="AI1434" i="18"/>
  <c r="AU1434" i="18"/>
  <c r="AY1434" i="18"/>
  <c r="AL1435" i="18"/>
  <c r="AP1435" i="18"/>
  <c r="AF1437" i="18"/>
  <c r="AJ1437" i="18"/>
  <c r="AI1438" i="18"/>
  <c r="AU1438" i="18"/>
  <c r="AY1438" i="18"/>
  <c r="AL1439" i="18"/>
  <c r="AP1439" i="18"/>
  <c r="AF1441" i="18"/>
  <c r="AJ1441" i="18"/>
  <c r="AI1442" i="18"/>
  <c r="AU1442" i="18"/>
  <c r="AY1442" i="18"/>
  <c r="AL1443" i="18"/>
  <c r="AP1443" i="18"/>
  <c r="AF1445" i="18"/>
  <c r="AJ1445" i="18"/>
  <c r="AI1446" i="18"/>
  <c r="AU1446" i="18"/>
  <c r="AY1446" i="18"/>
  <c r="AL1447" i="18"/>
  <c r="AP1447" i="18"/>
  <c r="AF1449" i="18"/>
  <c r="AJ1449" i="18"/>
  <c r="AI1450" i="18"/>
  <c r="AU1450" i="18"/>
  <c r="AY1450" i="18"/>
  <c r="AL1451" i="18"/>
  <c r="AP1451" i="18"/>
  <c r="AF1453" i="18"/>
  <c r="AJ1453" i="18"/>
  <c r="AI1454" i="18"/>
  <c r="AU1454" i="18"/>
  <c r="AY1454" i="18"/>
  <c r="AL1455" i="18"/>
  <c r="AP1455" i="18"/>
  <c r="AF1457" i="18"/>
  <c r="AJ1457" i="18"/>
  <c r="AI1458" i="18"/>
  <c r="AU1458" i="18"/>
  <c r="AY1458" i="18"/>
  <c r="AL1459" i="18"/>
  <c r="AP1459" i="18"/>
  <c r="AF1461" i="18"/>
  <c r="AJ1461" i="18"/>
  <c r="AI1462" i="18"/>
  <c r="AU1462" i="18"/>
  <c r="AY1462" i="18"/>
  <c r="AL1463" i="18"/>
  <c r="AP1463" i="18"/>
  <c r="AF1465" i="18"/>
  <c r="AJ1465" i="18"/>
  <c r="AI1466" i="18"/>
  <c r="AU1466" i="18"/>
  <c r="AY1466" i="18"/>
  <c r="AL1467" i="18"/>
  <c r="AP1467" i="18"/>
  <c r="AF1469" i="18"/>
  <c r="AJ1469" i="18"/>
  <c r="AI1470" i="18"/>
  <c r="AU1470" i="18"/>
  <c r="AY1470" i="18"/>
  <c r="AL1471" i="18"/>
  <c r="AP1471" i="18"/>
  <c r="AF1473" i="18"/>
  <c r="AJ1473" i="18"/>
  <c r="AI1474" i="18"/>
  <c r="AU1474" i="18"/>
  <c r="AY1474" i="18"/>
  <c r="AR1475" i="18"/>
  <c r="AN1475" i="18"/>
  <c r="AZ1475" i="18"/>
  <c r="AV1475" i="18"/>
  <c r="AO1476" i="18"/>
  <c r="AT1476" i="18"/>
  <c r="AZ1476" i="18"/>
  <c r="AJ1477" i="18"/>
  <c r="AO1477" i="18"/>
  <c r="AK1478" i="18"/>
  <c r="AG1478" i="18"/>
  <c r="AJ1478" i="18"/>
  <c r="BA1478" i="18"/>
  <c r="AW1478" i="18"/>
  <c r="AO1479" i="18"/>
  <c r="AT1479" i="18"/>
  <c r="AY1479" i="18"/>
  <c r="AK1481" i="18"/>
  <c r="AG1481" i="18"/>
  <c r="AH1481" i="18"/>
  <c r="AY1483" i="18"/>
  <c r="AU1483" i="18"/>
  <c r="AZ1483" i="18"/>
  <c r="AV1483" i="18"/>
  <c r="AP1484" i="18"/>
  <c r="AL1484" i="18"/>
  <c r="AQ1484" i="18"/>
  <c r="AM1484" i="18"/>
  <c r="AF1485" i="18"/>
  <c r="AQ1487" i="18"/>
  <c r="AM1487" i="18"/>
  <c r="AR1487" i="18"/>
  <c r="AN1487" i="18"/>
  <c r="BA1487" i="18"/>
  <c r="AN1488" i="18"/>
  <c r="AJ1490" i="18"/>
  <c r="AF1490" i="18"/>
  <c r="AK1490" i="18"/>
  <c r="AG1490" i="18"/>
  <c r="AL1491" i="18"/>
  <c r="AH1494" i="18"/>
  <c r="AZ1494" i="18"/>
  <c r="AV1494" i="18"/>
  <c r="BA1494" i="18"/>
  <c r="AW1494" i="18"/>
  <c r="AI1498" i="18"/>
  <c r="AG1357" i="18"/>
  <c r="AW1357" i="18"/>
  <c r="AF1358" i="18"/>
  <c r="AN1358" i="18"/>
  <c r="AV1358" i="18"/>
  <c r="AM1359" i="18"/>
  <c r="AU1359" i="18"/>
  <c r="AL1360" i="18"/>
  <c r="AG1361" i="18"/>
  <c r="AW1361" i="18"/>
  <c r="AF1362" i="18"/>
  <c r="AN1362" i="18"/>
  <c r="AV1362" i="18"/>
  <c r="AM1363" i="18"/>
  <c r="AU1363" i="18"/>
  <c r="AL1364" i="18"/>
  <c r="AG1365" i="18"/>
  <c r="AW1365" i="18"/>
  <c r="AF1366" i="18"/>
  <c r="AN1366" i="18"/>
  <c r="AV1366" i="18"/>
  <c r="AM1367" i="18"/>
  <c r="AU1367" i="18"/>
  <c r="AL1368" i="18"/>
  <c r="AG1369" i="18"/>
  <c r="AW1369" i="18"/>
  <c r="AF1370" i="18"/>
  <c r="AN1370" i="18"/>
  <c r="AV1370" i="18"/>
  <c r="AM1371" i="18"/>
  <c r="AU1371" i="18"/>
  <c r="AL1372" i="18"/>
  <c r="AG1373" i="18"/>
  <c r="AW1373" i="18"/>
  <c r="AF1374" i="18"/>
  <c r="AN1374" i="18"/>
  <c r="AV1374" i="18"/>
  <c r="AM1375" i="18"/>
  <c r="AU1375" i="18"/>
  <c r="AL1376" i="18"/>
  <c r="AG1377" i="18"/>
  <c r="AW1377" i="18"/>
  <c r="AF1378" i="18"/>
  <c r="AN1378" i="18"/>
  <c r="AV1378" i="18"/>
  <c r="AM1379" i="18"/>
  <c r="AU1379" i="18"/>
  <c r="AL1380" i="18"/>
  <c r="AG1381" i="18"/>
  <c r="AW1381" i="18"/>
  <c r="AF1382" i="18"/>
  <c r="AN1382" i="18"/>
  <c r="AV1382" i="18"/>
  <c r="AM1383" i="18"/>
  <c r="AU1383" i="18"/>
  <c r="AL1384" i="18"/>
  <c r="AG1385" i="18"/>
  <c r="AW1385" i="18"/>
  <c r="AF1386" i="18"/>
  <c r="AN1386" i="18"/>
  <c r="AV1386" i="18"/>
  <c r="AM1387" i="18"/>
  <c r="AU1387" i="18"/>
  <c r="AL1388" i="18"/>
  <c r="AG1389" i="18"/>
  <c r="AW1389" i="18"/>
  <c r="AF1390" i="18"/>
  <c r="AN1390" i="18"/>
  <c r="AV1390" i="18"/>
  <c r="AM1391" i="18"/>
  <c r="AU1391" i="18"/>
  <c r="AL1392" i="18"/>
  <c r="AG1393" i="18"/>
  <c r="AW1393" i="18"/>
  <c r="AF1394" i="18"/>
  <c r="AN1394" i="18"/>
  <c r="AV1394" i="18"/>
  <c r="AM1395" i="18"/>
  <c r="AU1395" i="18"/>
  <c r="AL1396" i="18"/>
  <c r="AG1397" i="18"/>
  <c r="AW1397" i="18"/>
  <c r="AF1398" i="18"/>
  <c r="AN1398" i="18"/>
  <c r="AV1398" i="18"/>
  <c r="AM1399" i="18"/>
  <c r="AU1399" i="18"/>
  <c r="AL1400" i="18"/>
  <c r="AG1401" i="18"/>
  <c r="AW1401" i="18"/>
  <c r="AF1402" i="18"/>
  <c r="AN1402" i="18"/>
  <c r="AV1402" i="18"/>
  <c r="AM1403" i="18"/>
  <c r="AU1403" i="18"/>
  <c r="AL1404" i="18"/>
  <c r="AG1405" i="18"/>
  <c r="AW1405" i="18"/>
  <c r="AF1406" i="18"/>
  <c r="AN1406" i="18"/>
  <c r="AV1406" i="18"/>
  <c r="AM1407" i="18"/>
  <c r="AU1407" i="18"/>
  <c r="AL1408" i="18"/>
  <c r="AG1409" i="18"/>
  <c r="AW1409" i="18"/>
  <c r="AF1410" i="18"/>
  <c r="AN1410" i="18"/>
  <c r="AV1410" i="18"/>
  <c r="AM1411" i="18"/>
  <c r="AU1411" i="18"/>
  <c r="AL1412" i="18"/>
  <c r="AG1413" i="18"/>
  <c r="AW1413" i="18"/>
  <c r="AF1414" i="18"/>
  <c r="AN1414" i="18"/>
  <c r="AV1414" i="18"/>
  <c r="AM1415" i="18"/>
  <c r="AU1415" i="18"/>
  <c r="AL1416" i="18"/>
  <c r="AG1417" i="18"/>
  <c r="AW1417" i="18"/>
  <c r="AF1418" i="18"/>
  <c r="AN1418" i="18"/>
  <c r="AV1418" i="18"/>
  <c r="AM1419" i="18"/>
  <c r="AU1419" i="18"/>
  <c r="AL1420" i="18"/>
  <c r="AG1421" i="18"/>
  <c r="AW1421" i="18"/>
  <c r="AF1422" i="18"/>
  <c r="AN1422" i="18"/>
  <c r="AV1422" i="18"/>
  <c r="AM1423" i="18"/>
  <c r="AU1423" i="18"/>
  <c r="AL1424" i="18"/>
  <c r="AG1425" i="18"/>
  <c r="AW1425" i="18"/>
  <c r="AF1426" i="18"/>
  <c r="AN1426" i="18"/>
  <c r="AV1426" i="18"/>
  <c r="AM1427" i="18"/>
  <c r="AU1427" i="18"/>
  <c r="AL1428" i="18"/>
  <c r="AG1429" i="18"/>
  <c r="AW1429" i="18"/>
  <c r="AF1430" i="18"/>
  <c r="AN1430" i="18"/>
  <c r="AV1430" i="18"/>
  <c r="AM1431" i="18"/>
  <c r="AU1431" i="18"/>
  <c r="AL1432" i="18"/>
  <c r="AG1433" i="18"/>
  <c r="AW1433" i="18"/>
  <c r="AF1434" i="18"/>
  <c r="AN1434" i="18"/>
  <c r="AV1434" i="18"/>
  <c r="AM1435" i="18"/>
  <c r="AU1435" i="18"/>
  <c r="AL1436" i="18"/>
  <c r="AG1437" i="18"/>
  <c r="AW1437" i="18"/>
  <c r="AF1438" i="18"/>
  <c r="AN1438" i="18"/>
  <c r="AV1438" i="18"/>
  <c r="AM1439" i="18"/>
  <c r="AU1439" i="18"/>
  <c r="AL1440" i="18"/>
  <c r="AG1441" i="18"/>
  <c r="AW1441" i="18"/>
  <c r="AF1442" i="18"/>
  <c r="AN1442" i="18"/>
  <c r="AV1442" i="18"/>
  <c r="AM1443" i="18"/>
  <c r="AU1443" i="18"/>
  <c r="AL1444" i="18"/>
  <c r="AG1445" i="18"/>
  <c r="AW1445" i="18"/>
  <c r="AF1446" i="18"/>
  <c r="AN1446" i="18"/>
  <c r="AV1446" i="18"/>
  <c r="AM1447" i="18"/>
  <c r="AU1447" i="18"/>
  <c r="AL1448" i="18"/>
  <c r="AG1449" i="18"/>
  <c r="AW1449" i="18"/>
  <c r="AF1450" i="18"/>
  <c r="AN1450" i="18"/>
  <c r="AV1450" i="18"/>
  <c r="AM1451" i="18"/>
  <c r="AU1451" i="18"/>
  <c r="AL1452" i="18"/>
  <c r="AG1453" i="18"/>
  <c r="AF1454" i="18"/>
  <c r="AN1454" i="18"/>
  <c r="AV1454" i="18"/>
  <c r="AM1455" i="18"/>
  <c r="AU1455" i="18"/>
  <c r="AL1456" i="18"/>
  <c r="AG1457" i="18"/>
  <c r="AF1458" i="18"/>
  <c r="AN1458" i="18"/>
  <c r="AV1458" i="18"/>
  <c r="AM1459" i="18"/>
  <c r="AU1459" i="18"/>
  <c r="AL1460" i="18"/>
  <c r="AG1461" i="18"/>
  <c r="AF1462" i="18"/>
  <c r="AN1462" i="18"/>
  <c r="AV1462" i="18"/>
  <c r="AM1463" i="18"/>
  <c r="AU1463" i="18"/>
  <c r="AL1464" i="18"/>
  <c r="AG1465" i="18"/>
  <c r="AF1466" i="18"/>
  <c r="AN1466" i="18"/>
  <c r="AV1466" i="18"/>
  <c r="AM1467" i="18"/>
  <c r="AU1467" i="18"/>
  <c r="AL1468" i="18"/>
  <c r="AG1469" i="18"/>
  <c r="AW1469" i="18"/>
  <c r="AF1470" i="18"/>
  <c r="AN1470" i="18"/>
  <c r="AV1470" i="18"/>
  <c r="AM1471" i="18"/>
  <c r="AU1471" i="18"/>
  <c r="AL1472" i="18"/>
  <c r="AG1473" i="18"/>
  <c r="AW1473" i="18"/>
  <c r="AF1474" i="18"/>
  <c r="AN1474" i="18"/>
  <c r="AV1474" i="18"/>
  <c r="AI1475" i="18"/>
  <c r="AO1475" i="18"/>
  <c r="AT1475" i="18"/>
  <c r="AY1475" i="18"/>
  <c r="AP1476" i="18"/>
  <c r="AV1476" i="18"/>
  <c r="BA1476" i="18"/>
  <c r="AF1477" i="18"/>
  <c r="AK1477" i="18"/>
  <c r="AQ1477" i="18"/>
  <c r="AF1478" i="18"/>
  <c r="AT1478" i="18"/>
  <c r="AY1478" i="18"/>
  <c r="AJ1479" i="18"/>
  <c r="AF1479" i="18"/>
  <c r="AK1479" i="18"/>
  <c r="AP1479" i="18"/>
  <c r="AU1479" i="18"/>
  <c r="BA1479" i="18"/>
  <c r="AP1480" i="18"/>
  <c r="AQ1480" i="18"/>
  <c r="AM1480" i="18"/>
  <c r="AF1481" i="18"/>
  <c r="AT1482" i="18"/>
  <c r="AQ1483" i="18"/>
  <c r="AM1483" i="18"/>
  <c r="AR1483" i="18"/>
  <c r="AN1483" i="18"/>
  <c r="BA1483" i="18"/>
  <c r="AN1484" i="18"/>
  <c r="AI1485" i="18"/>
  <c r="AJ1486" i="18"/>
  <c r="AF1486" i="18"/>
  <c r="AK1486" i="18"/>
  <c r="AG1486" i="18"/>
  <c r="AU1486" i="18"/>
  <c r="AL1487" i="18"/>
  <c r="AT1487" i="18"/>
  <c r="AO1488" i="18"/>
  <c r="AJ1489" i="18"/>
  <c r="AH1490" i="18"/>
  <c r="AZ1490" i="18"/>
  <c r="AV1490" i="18"/>
  <c r="BA1490" i="18"/>
  <c r="AW1490" i="18"/>
  <c r="AO1491" i="18"/>
  <c r="AW1491" i="18"/>
  <c r="AR1492" i="18"/>
  <c r="AK1493" i="18"/>
  <c r="AG1493" i="18"/>
  <c r="AH1493" i="18"/>
  <c r="AI1494" i="18"/>
  <c r="AY1494" i="18"/>
  <c r="AP1495" i="18"/>
  <c r="AY1495" i="18"/>
  <c r="AU1495" i="18"/>
  <c r="AZ1495" i="18"/>
  <c r="AV1495" i="18"/>
  <c r="AU1480" i="18"/>
  <c r="AL1481" i="18"/>
  <c r="AF1483" i="18"/>
  <c r="AJ1483" i="18"/>
  <c r="AU1484" i="18"/>
  <c r="AL1485" i="18"/>
  <c r="AF1487" i="18"/>
  <c r="AJ1487" i="18"/>
  <c r="AU1488" i="18"/>
  <c r="AL1489" i="18"/>
  <c r="AF1491" i="18"/>
  <c r="AJ1491" i="18"/>
  <c r="AU1492" i="18"/>
  <c r="AL1493" i="18"/>
  <c r="AF1495" i="18"/>
  <c r="AJ1495" i="18"/>
  <c r="AU1496" i="18"/>
  <c r="AH1497" i="18"/>
  <c r="AL1497" i="18"/>
  <c r="AW1498" i="18"/>
  <c r="BA1498" i="18"/>
  <c r="AF1499" i="18"/>
  <c r="AJ1499" i="18"/>
  <c r="AN1499" i="18"/>
  <c r="AR1499" i="18"/>
  <c r="AV1499" i="18"/>
  <c r="AZ1499" i="18"/>
  <c r="AM1500" i="18"/>
  <c r="AQ1500" i="18"/>
  <c r="AU1500" i="18"/>
  <c r="AH1501" i="18"/>
  <c r="AL1501" i="18"/>
  <c r="AG1502" i="18"/>
  <c r="AK1502" i="18"/>
  <c r="AW1502" i="18"/>
  <c r="BA1502" i="18"/>
  <c r="AF1503" i="18"/>
  <c r="AJ1503" i="18"/>
  <c r="AN1503" i="18"/>
  <c r="AR1503" i="18"/>
  <c r="AV1503" i="18"/>
  <c r="AZ1503" i="18"/>
  <c r="AM1504" i="18"/>
  <c r="AQ1504" i="18"/>
  <c r="AU1504" i="18"/>
  <c r="AH1505" i="18"/>
  <c r="AL1505" i="18"/>
  <c r="AG1506" i="18"/>
  <c r="AK1506" i="18"/>
  <c r="AW1506" i="18"/>
  <c r="BA1506" i="18"/>
  <c r="AF1507" i="18"/>
  <c r="AJ1507" i="18"/>
  <c r="AN1507" i="18"/>
  <c r="AR1507" i="18"/>
  <c r="AV1507" i="18"/>
  <c r="AZ1507" i="18"/>
  <c r="AM1508" i="18"/>
  <c r="AQ1508" i="18"/>
  <c r="AU1508" i="18"/>
  <c r="AH1509" i="18"/>
  <c r="AL1509" i="18"/>
  <c r="AG1510" i="18"/>
  <c r="AK1510" i="18"/>
  <c r="AW1510" i="18"/>
  <c r="BA1510" i="18"/>
  <c r="AF1511" i="18"/>
  <c r="AJ1511" i="18"/>
  <c r="AN1511" i="18"/>
  <c r="AR1511" i="18"/>
  <c r="AV1511" i="18"/>
  <c r="AZ1511" i="18"/>
  <c r="AM1512" i="18"/>
  <c r="AQ1512" i="18"/>
  <c r="AU1512" i="18"/>
  <c r="AH1513" i="18"/>
  <c r="AL1513" i="18"/>
  <c r="AG1514" i="18"/>
  <c r="AK1514" i="18"/>
  <c r="AW1514" i="18"/>
  <c r="BA1514" i="18"/>
  <c r="AF1515" i="18"/>
  <c r="AJ1515" i="18"/>
  <c r="AN1515" i="18"/>
  <c r="AR1515" i="18"/>
  <c r="AV1515" i="18"/>
  <c r="AZ1515" i="18"/>
  <c r="AM1516" i="18"/>
  <c r="AQ1516" i="18"/>
  <c r="AU1516" i="18"/>
  <c r="AH1517" i="18"/>
  <c r="AL1517" i="18"/>
  <c r="AG1518" i="18"/>
  <c r="AK1518" i="18"/>
  <c r="AW1518" i="18"/>
  <c r="BA1518" i="18"/>
  <c r="AF1519" i="18"/>
  <c r="AJ1519" i="18"/>
  <c r="AN1519" i="18"/>
  <c r="AR1519" i="18"/>
  <c r="AV1519" i="18"/>
  <c r="AZ1519" i="18"/>
  <c r="AM1520" i="18"/>
  <c r="AQ1520" i="18"/>
  <c r="AU1520" i="18"/>
  <c r="AH1521" i="18"/>
  <c r="AL1521" i="18"/>
  <c r="AG1522" i="18"/>
  <c r="AK1522" i="18"/>
  <c r="AW1522" i="18"/>
  <c r="BA1522" i="18"/>
  <c r="AF1523" i="18"/>
  <c r="AJ1523" i="18"/>
  <c r="AN1523" i="18"/>
  <c r="AR1523" i="18"/>
  <c r="AV1523" i="18"/>
  <c r="AZ1523" i="18"/>
  <c r="AM1524" i="18"/>
  <c r="AQ1524" i="18"/>
  <c r="AU1524" i="18"/>
  <c r="AH1525" i="18"/>
  <c r="AL1525" i="18"/>
  <c r="AG1526" i="18"/>
  <c r="AK1526" i="18"/>
  <c r="AW1526" i="18"/>
  <c r="BA1526" i="18"/>
  <c r="AF1527" i="18"/>
  <c r="AJ1527" i="18"/>
  <c r="AN1527" i="18"/>
  <c r="AR1527" i="18"/>
  <c r="AV1527" i="18"/>
  <c r="AZ1527" i="18"/>
  <c r="AM1528" i="18"/>
  <c r="AQ1528" i="18"/>
  <c r="AU1528" i="18"/>
  <c r="AH1529" i="18"/>
  <c r="AL1529" i="18"/>
  <c r="AG1530" i="18"/>
  <c r="AK1530" i="18"/>
  <c r="AW1530" i="18"/>
  <c r="BA1530" i="18"/>
  <c r="AF1531" i="18"/>
  <c r="AJ1531" i="18"/>
  <c r="AN1531" i="18"/>
  <c r="AR1531" i="18"/>
  <c r="AV1531" i="18"/>
  <c r="AZ1531" i="18"/>
  <c r="AM1532" i="18"/>
  <c r="AQ1532" i="18"/>
  <c r="AU1532" i="18"/>
  <c r="AH1533" i="18"/>
  <c r="AL1533" i="18"/>
  <c r="AG1534" i="18"/>
  <c r="AK1534" i="18"/>
  <c r="AW1534" i="18"/>
  <c r="BA1534" i="18"/>
  <c r="AF1535" i="18"/>
  <c r="AJ1535" i="18"/>
  <c r="AN1535" i="18"/>
  <c r="AR1535" i="18"/>
  <c r="AV1535" i="18"/>
  <c r="AZ1535" i="18"/>
  <c r="AM1536" i="18"/>
  <c r="AQ1536" i="18"/>
  <c r="AU1536" i="18"/>
  <c r="AH1537" i="18"/>
  <c r="AL1537" i="18"/>
  <c r="AG1538" i="18"/>
  <c r="AK1538" i="18"/>
  <c r="AW1538" i="18"/>
  <c r="BA1538" i="18"/>
  <c r="AF1539" i="18"/>
  <c r="AJ1539" i="18"/>
  <c r="AN1539" i="18"/>
  <c r="AR1539" i="18"/>
  <c r="AV1539" i="18"/>
  <c r="AZ1539" i="18"/>
  <c r="AM1540" i="18"/>
  <c r="AQ1540" i="18"/>
  <c r="AU1540" i="18"/>
  <c r="AH1541" i="18"/>
  <c r="AL1541" i="18"/>
  <c r="AG1542" i="18"/>
  <c r="AK1542" i="18"/>
  <c r="AW1542" i="18"/>
  <c r="BA1542" i="18"/>
  <c r="AF1543" i="18"/>
  <c r="AJ1543" i="18"/>
  <c r="AN1543" i="18"/>
  <c r="AR1543" i="18"/>
  <c r="AV1543" i="18"/>
  <c r="AZ1543" i="18"/>
  <c r="AM1544" i="18"/>
  <c r="AQ1544" i="18"/>
  <c r="AU1544" i="18"/>
  <c r="AH1545" i="18"/>
  <c r="AL1545" i="18"/>
  <c r="AG1546" i="18"/>
  <c r="AK1546" i="18"/>
  <c r="AW1546" i="18"/>
  <c r="BA1546" i="18"/>
  <c r="AF1547" i="18"/>
  <c r="AJ1547" i="18"/>
  <c r="AN1547" i="18"/>
  <c r="AR1547" i="18"/>
  <c r="AV1547" i="18"/>
  <c r="AZ1547" i="18"/>
  <c r="AM1548" i="18"/>
  <c r="AQ1548" i="18"/>
  <c r="AU1548" i="18"/>
  <c r="AH1549" i="18"/>
  <c r="AL1549" i="18"/>
  <c r="AG1550" i="18"/>
  <c r="AK1550" i="18"/>
  <c r="AW1550" i="18"/>
  <c r="BA1550" i="18"/>
  <c r="AF1551" i="18"/>
  <c r="AJ1551" i="18"/>
  <c r="AN1551" i="18"/>
  <c r="AR1551" i="18"/>
  <c r="AV1551" i="18"/>
  <c r="AZ1551" i="18"/>
  <c r="AM1552" i="18"/>
  <c r="AQ1552" i="18"/>
  <c r="AU1552" i="18"/>
  <c r="AH1553" i="18"/>
  <c r="AL1553" i="18"/>
  <c r="AG1554" i="18"/>
  <c r="AK1554" i="18"/>
  <c r="AW1554" i="18"/>
  <c r="BA1554" i="18"/>
  <c r="AF1555" i="18"/>
  <c r="AJ1555" i="18"/>
  <c r="AN1555" i="18"/>
  <c r="AR1555" i="18"/>
  <c r="AV1555" i="18"/>
  <c r="AZ1555" i="18"/>
  <c r="AM1556" i="18"/>
  <c r="AQ1556" i="18"/>
  <c r="AU1556" i="18"/>
  <c r="AH1557" i="18"/>
  <c r="AL1557" i="18"/>
  <c r="AG1558" i="18"/>
  <c r="AK1558" i="18"/>
  <c r="AW1558" i="18"/>
  <c r="BA1558" i="18"/>
  <c r="AF1559" i="18"/>
  <c r="AJ1559" i="18"/>
  <c r="AN1559" i="18"/>
  <c r="AR1559" i="18"/>
  <c r="AV1559" i="18"/>
  <c r="AZ1559" i="18"/>
  <c r="AM1560" i="18"/>
  <c r="AQ1560" i="18"/>
  <c r="AU1560" i="18"/>
  <c r="AH1561" i="18"/>
  <c r="AL1561" i="18"/>
  <c r="AG1562" i="18"/>
  <c r="AK1562" i="18"/>
  <c r="AW1562" i="18"/>
  <c r="BA1562" i="18"/>
  <c r="AF1563" i="18"/>
  <c r="AJ1563" i="18"/>
  <c r="AN1563" i="18"/>
  <c r="AR1563" i="18"/>
  <c r="AV1563" i="18"/>
  <c r="AZ1563" i="18"/>
  <c r="AM1564" i="18"/>
  <c r="AQ1564" i="18"/>
  <c r="AU1564" i="18"/>
  <c r="AH1565" i="18"/>
  <c r="AL1565" i="18"/>
  <c r="AG1566" i="18"/>
  <c r="AK1566" i="18"/>
  <c r="AW1566" i="18"/>
  <c r="BA1566" i="18"/>
  <c r="AF1567" i="18"/>
  <c r="AJ1567" i="18"/>
  <c r="AN1567" i="18"/>
  <c r="AR1567" i="18"/>
  <c r="AV1567" i="18"/>
  <c r="AZ1567" i="18"/>
  <c r="AM1568" i="18"/>
  <c r="AQ1568" i="18"/>
  <c r="AU1568" i="18"/>
  <c r="AH1569" i="18"/>
  <c r="AL1569" i="18"/>
  <c r="AG1570" i="18"/>
  <c r="AK1570" i="18"/>
  <c r="AW1570" i="18"/>
  <c r="BA1570" i="18"/>
  <c r="AF1571" i="18"/>
  <c r="AJ1571" i="18"/>
  <c r="AN1571" i="18"/>
  <c r="AR1571" i="18"/>
  <c r="AV1571" i="18"/>
  <c r="AZ1571" i="18"/>
  <c r="AM1572" i="18"/>
  <c r="AQ1572" i="18"/>
  <c r="AU1572" i="18"/>
  <c r="AH1573" i="18"/>
  <c r="AL1573" i="18"/>
  <c r="AG1574" i="18"/>
  <c r="AK1574" i="18"/>
  <c r="AW1574" i="18"/>
  <c r="BA1574" i="18"/>
  <c r="AF1575" i="18"/>
  <c r="AJ1575" i="18"/>
  <c r="AN1575" i="18"/>
  <c r="AR1575" i="18"/>
  <c r="AV1575" i="18"/>
  <c r="AZ1575" i="18"/>
  <c r="AM1576" i="18"/>
  <c r="AQ1576" i="18"/>
  <c r="AU1576" i="18"/>
  <c r="AH1577" i="18"/>
  <c r="AL1577" i="18"/>
  <c r="AG1578" i="18"/>
  <c r="AK1578" i="18"/>
  <c r="AW1578" i="18"/>
  <c r="BA1578" i="18"/>
  <c r="AF1579" i="18"/>
  <c r="AJ1579" i="18"/>
  <c r="AN1579" i="18"/>
  <c r="AR1579" i="18"/>
  <c r="AV1579" i="18"/>
  <c r="AZ1579" i="18"/>
  <c r="AM1580" i="18"/>
  <c r="AQ1580" i="18"/>
  <c r="AU1580" i="18"/>
  <c r="AH1581" i="18"/>
  <c r="AL1581" i="18"/>
  <c r="AG1582" i="18"/>
  <c r="AK1582" i="18"/>
  <c r="AW1582" i="18"/>
  <c r="BA1582" i="18"/>
  <c r="AF1583" i="18"/>
  <c r="AJ1583" i="18"/>
  <c r="AN1583" i="18"/>
  <c r="AR1583" i="18"/>
  <c r="AV1583" i="18"/>
  <c r="AZ1583" i="18"/>
  <c r="AM1584" i="18"/>
  <c r="AQ1584" i="18"/>
  <c r="AU1584" i="18"/>
  <c r="AH1585" i="18"/>
  <c r="AL1585" i="18"/>
  <c r="AG1586" i="18"/>
  <c r="AK1586" i="18"/>
  <c r="AW1586" i="18"/>
  <c r="BA1586" i="18"/>
  <c r="AF1587" i="18"/>
  <c r="AJ1587" i="18"/>
  <c r="AN1587" i="18"/>
  <c r="AR1587" i="18"/>
  <c r="AV1587" i="18"/>
  <c r="AZ1587" i="18"/>
  <c r="AM1588" i="18"/>
  <c r="AQ1588" i="18"/>
  <c r="AU1588" i="18"/>
  <c r="AH1589" i="18"/>
  <c r="AL1589" i="18"/>
  <c r="AG1590" i="18"/>
  <c r="AK1590" i="18"/>
  <c r="AW1590" i="18"/>
  <c r="BA1590" i="18"/>
  <c r="AF1591" i="18"/>
  <c r="AJ1591" i="18"/>
  <c r="AN1591" i="18"/>
  <c r="AR1591" i="18"/>
  <c r="AV1591" i="18"/>
  <c r="AZ1591" i="18"/>
  <c r="AM1592" i="18"/>
  <c r="AQ1592" i="18"/>
  <c r="AU1592" i="18"/>
  <c r="AH1593" i="18"/>
  <c r="AL1593" i="18"/>
  <c r="AG1594" i="18"/>
  <c r="AK1594" i="18"/>
  <c r="AW1594" i="18"/>
  <c r="BA1594" i="18"/>
  <c r="AL1595" i="18"/>
  <c r="AG1596" i="18"/>
  <c r="AM1596" i="18"/>
  <c r="AU1597" i="18"/>
  <c r="AZ1597" i="18"/>
  <c r="AL1598" i="18"/>
  <c r="AO1599" i="18"/>
  <c r="AZ1601" i="18"/>
  <c r="AV1601" i="18"/>
  <c r="BA1601" i="18"/>
  <c r="AW1601" i="18"/>
  <c r="AK1604" i="18"/>
  <c r="AG1604" i="18"/>
  <c r="AH1604" i="18"/>
  <c r="AY1606" i="18"/>
  <c r="AU1606" i="18"/>
  <c r="AZ1606" i="18"/>
  <c r="AV1606" i="18"/>
  <c r="AP1607" i="18"/>
  <c r="AL1607" i="18"/>
  <c r="AQ1607" i="18"/>
  <c r="AM1607" i="18"/>
  <c r="AQ1610" i="18"/>
  <c r="AM1610" i="18"/>
  <c r="AR1610" i="18"/>
  <c r="AN1610" i="18"/>
  <c r="AI1612" i="18"/>
  <c r="AJ1613" i="18"/>
  <c r="AF1613" i="18"/>
  <c r="AK1613" i="18"/>
  <c r="AG1613" i="18"/>
  <c r="AT1614" i="18"/>
  <c r="AO1615" i="18"/>
  <c r="AZ1617" i="18"/>
  <c r="AV1617" i="18"/>
  <c r="BA1617" i="18"/>
  <c r="AW1617" i="18"/>
  <c r="AK1620" i="18"/>
  <c r="AG1620" i="18"/>
  <c r="AH1620" i="18"/>
  <c r="AY1622" i="18"/>
  <c r="AU1622" i="18"/>
  <c r="AZ1622" i="18"/>
  <c r="AV1622" i="18"/>
  <c r="AP1623" i="18"/>
  <c r="AL1623" i="18"/>
  <c r="AQ1623" i="18"/>
  <c r="AM1623" i="18"/>
  <c r="AQ1626" i="18"/>
  <c r="AM1626" i="18"/>
  <c r="AR1626" i="18"/>
  <c r="AN1626" i="18"/>
  <c r="AI1497" i="18"/>
  <c r="AW1499" i="18"/>
  <c r="BA1499" i="18"/>
  <c r="AN1500" i="18"/>
  <c r="AR1500" i="18"/>
  <c r="AI1501" i="18"/>
  <c r="AH1502" i="18"/>
  <c r="AW1503" i="18"/>
  <c r="BA1503" i="18"/>
  <c r="AN1504" i="18"/>
  <c r="AR1504" i="18"/>
  <c r="AI1505" i="18"/>
  <c r="AH1506" i="18"/>
  <c r="AW1507" i="18"/>
  <c r="BA1507" i="18"/>
  <c r="AN1508" i="18"/>
  <c r="AR1508" i="18"/>
  <c r="AI1509" i="18"/>
  <c r="AH1510" i="18"/>
  <c r="AW1511" i="18"/>
  <c r="BA1511" i="18"/>
  <c r="AN1512" i="18"/>
  <c r="AR1512" i="18"/>
  <c r="AI1513" i="18"/>
  <c r="AH1514" i="18"/>
  <c r="AW1515" i="18"/>
  <c r="BA1515" i="18"/>
  <c r="AN1516" i="18"/>
  <c r="AR1516" i="18"/>
  <c r="AI1517" i="18"/>
  <c r="AH1518" i="18"/>
  <c r="AW1519" i="18"/>
  <c r="BA1519" i="18"/>
  <c r="AN1520" i="18"/>
  <c r="AR1520" i="18"/>
  <c r="AI1521" i="18"/>
  <c r="AH1522" i="18"/>
  <c r="AW1523" i="18"/>
  <c r="BA1523" i="18"/>
  <c r="AN1524" i="18"/>
  <c r="AR1524" i="18"/>
  <c r="AI1525" i="18"/>
  <c r="AH1526" i="18"/>
  <c r="AW1527" i="18"/>
  <c r="BA1527" i="18"/>
  <c r="AN1528" i="18"/>
  <c r="AR1528" i="18"/>
  <c r="AI1529" i="18"/>
  <c r="AH1530" i="18"/>
  <c r="AW1531" i="18"/>
  <c r="BA1531" i="18"/>
  <c r="AN1532" i="18"/>
  <c r="AR1532" i="18"/>
  <c r="AI1533" i="18"/>
  <c r="AH1534" i="18"/>
  <c r="AW1535" i="18"/>
  <c r="BA1535" i="18"/>
  <c r="AN1536" i="18"/>
  <c r="AR1536" i="18"/>
  <c r="AI1537" i="18"/>
  <c r="AH1538" i="18"/>
  <c r="AW1539" i="18"/>
  <c r="BA1539" i="18"/>
  <c r="AN1540" i="18"/>
  <c r="AR1540" i="18"/>
  <c r="AI1541" i="18"/>
  <c r="AH1542" i="18"/>
  <c r="AW1543" i="18"/>
  <c r="BA1543" i="18"/>
  <c r="AN1544" i="18"/>
  <c r="AR1544" i="18"/>
  <c r="AI1545" i="18"/>
  <c r="AH1546" i="18"/>
  <c r="AW1547" i="18"/>
  <c r="BA1547" i="18"/>
  <c r="AN1548" i="18"/>
  <c r="AR1548" i="18"/>
  <c r="AI1549" i="18"/>
  <c r="AH1550" i="18"/>
  <c r="AW1551" i="18"/>
  <c r="BA1551" i="18"/>
  <c r="AN1552" i="18"/>
  <c r="AR1552" i="18"/>
  <c r="AI1553" i="18"/>
  <c r="AH1554" i="18"/>
  <c r="AW1555" i="18"/>
  <c r="BA1555" i="18"/>
  <c r="AN1556" i="18"/>
  <c r="AR1556" i="18"/>
  <c r="AI1557" i="18"/>
  <c r="AH1558" i="18"/>
  <c r="AW1559" i="18"/>
  <c r="BA1559" i="18"/>
  <c r="AN1560" i="18"/>
  <c r="AR1560" i="18"/>
  <c r="AI1561" i="18"/>
  <c r="AH1562" i="18"/>
  <c r="AW1563" i="18"/>
  <c r="BA1563" i="18"/>
  <c r="AN1564" i="18"/>
  <c r="AR1564" i="18"/>
  <c r="AI1565" i="18"/>
  <c r="AH1566" i="18"/>
  <c r="AW1567" i="18"/>
  <c r="BA1567" i="18"/>
  <c r="AN1568" i="18"/>
  <c r="AR1568" i="18"/>
  <c r="AI1569" i="18"/>
  <c r="AH1570" i="18"/>
  <c r="AW1571" i="18"/>
  <c r="BA1571" i="18"/>
  <c r="AN1572" i="18"/>
  <c r="AR1572" i="18"/>
  <c r="AI1573" i="18"/>
  <c r="AH1574" i="18"/>
  <c r="AW1575" i="18"/>
  <c r="BA1575" i="18"/>
  <c r="AN1576" i="18"/>
  <c r="AR1576" i="18"/>
  <c r="AI1577" i="18"/>
  <c r="AH1578" i="18"/>
  <c r="AW1579" i="18"/>
  <c r="BA1579" i="18"/>
  <c r="AN1580" i="18"/>
  <c r="AR1580" i="18"/>
  <c r="AI1581" i="18"/>
  <c r="AH1582" i="18"/>
  <c r="AW1583" i="18"/>
  <c r="BA1583" i="18"/>
  <c r="AN1584" i="18"/>
  <c r="AR1584" i="18"/>
  <c r="AI1585" i="18"/>
  <c r="AH1586" i="18"/>
  <c r="AW1587" i="18"/>
  <c r="BA1587" i="18"/>
  <c r="AN1588" i="18"/>
  <c r="AR1588" i="18"/>
  <c r="AI1589" i="18"/>
  <c r="AH1590" i="18"/>
  <c r="AW1591" i="18"/>
  <c r="BA1591" i="18"/>
  <c r="AN1592" i="18"/>
  <c r="AR1592" i="18"/>
  <c r="AI1593" i="18"/>
  <c r="AH1594" i="18"/>
  <c r="AQ1595" i="18"/>
  <c r="AM1595" i="18"/>
  <c r="AY1595" i="18"/>
  <c r="AU1595" i="18"/>
  <c r="AP1596" i="18"/>
  <c r="AL1596" i="18"/>
  <c r="AR1598" i="18"/>
  <c r="AN1598" i="18"/>
  <c r="AZ1598" i="18"/>
  <c r="AV1598" i="18"/>
  <c r="AK1600" i="18"/>
  <c r="AG1600" i="18"/>
  <c r="AH1600" i="18"/>
  <c r="AY1602" i="18"/>
  <c r="AU1602" i="18"/>
  <c r="AZ1602" i="18"/>
  <c r="AV1602" i="18"/>
  <c r="AP1603" i="18"/>
  <c r="AL1603" i="18"/>
  <c r="AQ1603" i="18"/>
  <c r="AM1603" i="18"/>
  <c r="AQ1606" i="18"/>
  <c r="AM1606" i="18"/>
  <c r="AR1606" i="18"/>
  <c r="AN1606" i="18"/>
  <c r="AJ1609" i="18"/>
  <c r="AF1609" i="18"/>
  <c r="AK1609" i="18"/>
  <c r="AG1609" i="18"/>
  <c r="AZ1613" i="18"/>
  <c r="AV1613" i="18"/>
  <c r="BA1613" i="18"/>
  <c r="AW1613" i="18"/>
  <c r="AK1616" i="18"/>
  <c r="AG1616" i="18"/>
  <c r="AH1616" i="18"/>
  <c r="AY1618" i="18"/>
  <c r="AU1618" i="18"/>
  <c r="AZ1618" i="18"/>
  <c r="AV1618" i="18"/>
  <c r="AP1619" i="18"/>
  <c r="AL1619" i="18"/>
  <c r="AQ1619" i="18"/>
  <c r="AM1619" i="18"/>
  <c r="AQ1622" i="18"/>
  <c r="AM1622" i="18"/>
  <c r="AR1622" i="18"/>
  <c r="AN1622" i="18"/>
  <c r="AJ1625" i="18"/>
  <c r="AF1625" i="18"/>
  <c r="AK1625" i="18"/>
  <c r="AG1625" i="18"/>
  <c r="AP1627" i="18"/>
  <c r="AL1627" i="18"/>
  <c r="AR1627" i="18"/>
  <c r="AN1627" i="18"/>
  <c r="AQ1627" i="18"/>
  <c r="AM1627" i="18"/>
  <c r="AJ1629" i="18"/>
  <c r="AF1629" i="18"/>
  <c r="AH1629" i="18"/>
  <c r="AK1629" i="18"/>
  <c r="AG1629" i="18"/>
  <c r="AY1630" i="18"/>
  <c r="AU1630" i="18"/>
  <c r="BA1630" i="18"/>
  <c r="AW1630" i="18"/>
  <c r="AZ1630" i="18"/>
  <c r="AV1630" i="18"/>
  <c r="AI1502" i="18"/>
  <c r="AI1506" i="18"/>
  <c r="AI1510" i="18"/>
  <c r="AI1514" i="18"/>
  <c r="AI1518" i="18"/>
  <c r="AI1522" i="18"/>
  <c r="AI1526" i="18"/>
  <c r="AI1530" i="18"/>
  <c r="AI1534" i="18"/>
  <c r="AI1538" i="18"/>
  <c r="AI1542" i="18"/>
  <c r="AI1546" i="18"/>
  <c r="AI1550" i="18"/>
  <c r="AI1554" i="18"/>
  <c r="AI1558" i="18"/>
  <c r="AI1562" i="18"/>
  <c r="AI1566" i="18"/>
  <c r="AI1570" i="18"/>
  <c r="AI1574" i="18"/>
  <c r="AI1578" i="18"/>
  <c r="AI1582" i="18"/>
  <c r="AI1586" i="18"/>
  <c r="AI1590" i="18"/>
  <c r="AJ1593" i="18"/>
  <c r="AI1594" i="18"/>
  <c r="AJ1596" i="18"/>
  <c r="AO1596" i="18"/>
  <c r="AK1597" i="18"/>
  <c r="AG1597" i="18"/>
  <c r="AJ1597" i="18"/>
  <c r="BA1597" i="18"/>
  <c r="AW1597" i="18"/>
  <c r="AO1598" i="18"/>
  <c r="AT1598" i="18"/>
  <c r="AY1598" i="18"/>
  <c r="AP1599" i="18"/>
  <c r="AL1599" i="18"/>
  <c r="AQ1599" i="18"/>
  <c r="AM1599" i="18"/>
  <c r="AF1600" i="18"/>
  <c r="AQ1602" i="18"/>
  <c r="AM1602" i="18"/>
  <c r="AR1602" i="18"/>
  <c r="AN1602" i="18"/>
  <c r="BA1602" i="18"/>
  <c r="AN1603" i="18"/>
  <c r="AJ1605" i="18"/>
  <c r="AF1605" i="18"/>
  <c r="AK1605" i="18"/>
  <c r="AG1605" i="18"/>
  <c r="AL1606" i="18"/>
  <c r="AH1609" i="18"/>
  <c r="AZ1609" i="18"/>
  <c r="AV1609" i="18"/>
  <c r="BA1609" i="18"/>
  <c r="AW1609" i="18"/>
  <c r="AK1612" i="18"/>
  <c r="AG1612" i="18"/>
  <c r="AH1612" i="18"/>
  <c r="AY1614" i="18"/>
  <c r="AU1614" i="18"/>
  <c r="AZ1614" i="18"/>
  <c r="AV1614" i="18"/>
  <c r="AP1615" i="18"/>
  <c r="AL1615" i="18"/>
  <c r="AQ1615" i="18"/>
  <c r="AM1615" i="18"/>
  <c r="AF1616" i="18"/>
  <c r="AQ1618" i="18"/>
  <c r="AM1618" i="18"/>
  <c r="AR1618" i="18"/>
  <c r="AN1618" i="18"/>
  <c r="BA1618" i="18"/>
  <c r="AN1619" i="18"/>
  <c r="AJ1621" i="18"/>
  <c r="AF1621" i="18"/>
  <c r="AK1621" i="18"/>
  <c r="AG1621" i="18"/>
  <c r="AL1622" i="18"/>
  <c r="AH1625" i="18"/>
  <c r="AZ1625" i="18"/>
  <c r="AV1625" i="18"/>
  <c r="BA1625" i="18"/>
  <c r="AW1625" i="18"/>
  <c r="AI1629" i="18"/>
  <c r="AP1631" i="18"/>
  <c r="AL1631" i="18"/>
  <c r="AR1631" i="18"/>
  <c r="AN1631" i="18"/>
  <c r="AQ1631" i="18"/>
  <c r="AM1631" i="18"/>
  <c r="AG1497" i="18"/>
  <c r="AV1498" i="18"/>
  <c r="AM1499" i="18"/>
  <c r="AU1499" i="18"/>
  <c r="AL1500" i="18"/>
  <c r="AG1501" i="18"/>
  <c r="AF1502" i="18"/>
  <c r="AV1502" i="18"/>
  <c r="AM1503" i="18"/>
  <c r="AU1503" i="18"/>
  <c r="AL1504" i="18"/>
  <c r="AG1505" i="18"/>
  <c r="AF1506" i="18"/>
  <c r="AV1506" i="18"/>
  <c r="AM1507" i="18"/>
  <c r="AU1507" i="18"/>
  <c r="AL1508" i="18"/>
  <c r="AG1509" i="18"/>
  <c r="AF1510" i="18"/>
  <c r="AV1510" i="18"/>
  <c r="AM1511" i="18"/>
  <c r="AU1511" i="18"/>
  <c r="AL1512" i="18"/>
  <c r="AG1513" i="18"/>
  <c r="AF1514" i="18"/>
  <c r="AV1514" i="18"/>
  <c r="AM1515" i="18"/>
  <c r="AU1515" i="18"/>
  <c r="AL1516" i="18"/>
  <c r="AG1517" i="18"/>
  <c r="AF1518" i="18"/>
  <c r="AV1518" i="18"/>
  <c r="AM1519" i="18"/>
  <c r="AU1519" i="18"/>
  <c r="AL1520" i="18"/>
  <c r="AG1521" i="18"/>
  <c r="AF1522" i="18"/>
  <c r="AV1522" i="18"/>
  <c r="AM1523" i="18"/>
  <c r="AU1523" i="18"/>
  <c r="AL1524" i="18"/>
  <c r="AG1525" i="18"/>
  <c r="AF1526" i="18"/>
  <c r="AV1526" i="18"/>
  <c r="AM1527" i="18"/>
  <c r="AU1527" i="18"/>
  <c r="AL1528" i="18"/>
  <c r="AG1529" i="18"/>
  <c r="AF1530" i="18"/>
  <c r="AV1530" i="18"/>
  <c r="AM1531" i="18"/>
  <c r="AU1531" i="18"/>
  <c r="AL1532" i="18"/>
  <c r="AG1533" i="18"/>
  <c r="AF1534" i="18"/>
  <c r="AV1534" i="18"/>
  <c r="AM1535" i="18"/>
  <c r="AU1535" i="18"/>
  <c r="AL1536" i="18"/>
  <c r="AG1537" i="18"/>
  <c r="AF1538" i="18"/>
  <c r="AV1538" i="18"/>
  <c r="AM1539" i="18"/>
  <c r="AU1539" i="18"/>
  <c r="AL1540" i="18"/>
  <c r="AG1541" i="18"/>
  <c r="AF1542" i="18"/>
  <c r="AV1542" i="18"/>
  <c r="AM1543" i="18"/>
  <c r="AU1543" i="18"/>
  <c r="AL1544" i="18"/>
  <c r="AG1545" i="18"/>
  <c r="AF1546" i="18"/>
  <c r="AV1546" i="18"/>
  <c r="AM1547" i="18"/>
  <c r="AU1547" i="18"/>
  <c r="AL1548" i="18"/>
  <c r="AG1549" i="18"/>
  <c r="AF1550" i="18"/>
  <c r="AV1550" i="18"/>
  <c r="AM1551" i="18"/>
  <c r="AU1551" i="18"/>
  <c r="AL1552" i="18"/>
  <c r="AG1553" i="18"/>
  <c r="AF1554" i="18"/>
  <c r="AV1554" i="18"/>
  <c r="AM1555" i="18"/>
  <c r="AU1555" i="18"/>
  <c r="AL1556" i="18"/>
  <c r="AG1557" i="18"/>
  <c r="AF1558" i="18"/>
  <c r="AV1558" i="18"/>
  <c r="AM1559" i="18"/>
  <c r="AU1559" i="18"/>
  <c r="AL1560" i="18"/>
  <c r="AG1561" i="18"/>
  <c r="AF1562" i="18"/>
  <c r="AV1562" i="18"/>
  <c r="AM1563" i="18"/>
  <c r="AU1563" i="18"/>
  <c r="AL1564" i="18"/>
  <c r="AG1565" i="18"/>
  <c r="AF1566" i="18"/>
  <c r="AV1566" i="18"/>
  <c r="AM1567" i="18"/>
  <c r="AU1567" i="18"/>
  <c r="AL1568" i="18"/>
  <c r="AG1569" i="18"/>
  <c r="AF1570" i="18"/>
  <c r="AV1570" i="18"/>
  <c r="AM1571" i="18"/>
  <c r="AU1571" i="18"/>
  <c r="AL1572" i="18"/>
  <c r="AG1573" i="18"/>
  <c r="AF1574" i="18"/>
  <c r="AV1574" i="18"/>
  <c r="AM1575" i="18"/>
  <c r="AU1575" i="18"/>
  <c r="AL1576" i="18"/>
  <c r="AG1577" i="18"/>
  <c r="AF1578" i="18"/>
  <c r="AV1578" i="18"/>
  <c r="AM1579" i="18"/>
  <c r="AU1579" i="18"/>
  <c r="AL1580" i="18"/>
  <c r="AG1581" i="18"/>
  <c r="AF1582" i="18"/>
  <c r="AV1582" i="18"/>
  <c r="AM1583" i="18"/>
  <c r="AU1583" i="18"/>
  <c r="AL1584" i="18"/>
  <c r="AG1585" i="18"/>
  <c r="AF1586" i="18"/>
  <c r="AV1586" i="18"/>
  <c r="AM1587" i="18"/>
  <c r="AU1587" i="18"/>
  <c r="AL1588" i="18"/>
  <c r="AG1589" i="18"/>
  <c r="AF1590" i="18"/>
  <c r="AV1590" i="18"/>
  <c r="AM1591" i="18"/>
  <c r="AU1591" i="18"/>
  <c r="AL1592" i="18"/>
  <c r="AG1593" i="18"/>
  <c r="AF1594" i="18"/>
  <c r="AV1594" i="18"/>
  <c r="AP1595" i="18"/>
  <c r="AV1595" i="18"/>
  <c r="BA1595" i="18"/>
  <c r="AF1596" i="18"/>
  <c r="AK1596" i="18"/>
  <c r="AQ1596" i="18"/>
  <c r="AF1597" i="18"/>
  <c r="AT1597" i="18"/>
  <c r="AY1597" i="18"/>
  <c r="AJ1598" i="18"/>
  <c r="AF1598" i="18"/>
  <c r="AK1598" i="18"/>
  <c r="AP1598" i="18"/>
  <c r="AU1598" i="18"/>
  <c r="BA1598" i="18"/>
  <c r="AN1599" i="18"/>
  <c r="AI1600" i="18"/>
  <c r="AJ1601" i="18"/>
  <c r="AF1601" i="18"/>
  <c r="AK1601" i="18"/>
  <c r="AG1601" i="18"/>
  <c r="AL1602" i="18"/>
  <c r="AT1602" i="18"/>
  <c r="AO1603" i="18"/>
  <c r="AH1605" i="18"/>
  <c r="AZ1605" i="18"/>
  <c r="AV1605" i="18"/>
  <c r="BA1605" i="18"/>
  <c r="AW1605" i="18"/>
  <c r="AO1606" i="18"/>
  <c r="AW1606" i="18"/>
  <c r="AK1608" i="18"/>
  <c r="AG1608" i="18"/>
  <c r="AH1608" i="18"/>
  <c r="AI1609" i="18"/>
  <c r="AY1609" i="18"/>
  <c r="AY1610" i="18"/>
  <c r="AU1610" i="18"/>
  <c r="AZ1610" i="18"/>
  <c r="AV1610" i="18"/>
  <c r="AP1611" i="18"/>
  <c r="AL1611" i="18"/>
  <c r="AQ1611" i="18"/>
  <c r="AM1611" i="18"/>
  <c r="AF1612" i="18"/>
  <c r="AT1613" i="18"/>
  <c r="AQ1614" i="18"/>
  <c r="AM1614" i="18"/>
  <c r="AR1614" i="18"/>
  <c r="AN1614" i="18"/>
  <c r="BA1614" i="18"/>
  <c r="AN1615" i="18"/>
  <c r="AI1616" i="18"/>
  <c r="AJ1617" i="18"/>
  <c r="AF1617" i="18"/>
  <c r="AK1617" i="18"/>
  <c r="AG1617" i="18"/>
  <c r="AL1618" i="18"/>
  <c r="AT1618" i="18"/>
  <c r="AO1619" i="18"/>
  <c r="AJ1620" i="18"/>
  <c r="AH1621" i="18"/>
  <c r="AZ1621" i="18"/>
  <c r="AV1621" i="18"/>
  <c r="BA1621" i="18"/>
  <c r="AW1621" i="18"/>
  <c r="AO1622" i="18"/>
  <c r="AW1622" i="18"/>
  <c r="AR1623" i="18"/>
  <c r="AK1624" i="18"/>
  <c r="AG1624" i="18"/>
  <c r="AH1624" i="18"/>
  <c r="AI1625" i="18"/>
  <c r="AY1625" i="18"/>
  <c r="AY1626" i="18"/>
  <c r="AU1626" i="18"/>
  <c r="AZ1626" i="18"/>
  <c r="AV1626" i="18"/>
  <c r="AU1599" i="18"/>
  <c r="AL1600" i="18"/>
  <c r="AF1602" i="18"/>
  <c r="AJ1602" i="18"/>
  <c r="AU1603" i="18"/>
  <c r="AL1604" i="18"/>
  <c r="AF1606" i="18"/>
  <c r="AJ1606" i="18"/>
  <c r="AU1607" i="18"/>
  <c r="AL1608" i="18"/>
  <c r="AF1610" i="18"/>
  <c r="AJ1610" i="18"/>
  <c r="AU1611" i="18"/>
  <c r="AL1612" i="18"/>
  <c r="AF1614" i="18"/>
  <c r="AJ1614" i="18"/>
  <c r="AU1615" i="18"/>
  <c r="AL1616" i="18"/>
  <c r="AF1618" i="18"/>
  <c r="AJ1618" i="18"/>
  <c r="AU1619" i="18"/>
  <c r="AL1620" i="18"/>
  <c r="AF1622" i="18"/>
  <c r="AJ1622" i="18"/>
  <c r="AU1623" i="18"/>
  <c r="AL1624" i="18"/>
  <c r="AF1626" i="18"/>
  <c r="AJ1626" i="18"/>
  <c r="AU1627" i="18"/>
  <c r="AH1628" i="18"/>
  <c r="AL1628" i="18"/>
  <c r="AW1629" i="18"/>
  <c r="BA1629" i="18"/>
  <c r="AF1630" i="18"/>
  <c r="AJ1630" i="18"/>
  <c r="AN1630" i="18"/>
  <c r="AR1630" i="18"/>
  <c r="AU1631" i="18"/>
  <c r="AH1632" i="18"/>
  <c r="AL1632" i="18"/>
  <c r="AG1633" i="18"/>
  <c r="AK1633" i="18"/>
  <c r="AW1633" i="18"/>
  <c r="BA1633" i="18"/>
  <c r="AF1634" i="18"/>
  <c r="AJ1634" i="18"/>
  <c r="AN1634" i="18"/>
  <c r="AR1634" i="18"/>
  <c r="AV1634" i="18"/>
  <c r="AZ1634" i="18"/>
  <c r="AM1635" i="18"/>
  <c r="AQ1635" i="18"/>
  <c r="AU1635" i="18"/>
  <c r="AH1636" i="18"/>
  <c r="AL1636" i="18"/>
  <c r="AG1637" i="18"/>
  <c r="AK1637" i="18"/>
  <c r="AW1637" i="18"/>
  <c r="BA1637" i="18"/>
  <c r="AF1638" i="18"/>
  <c r="AJ1638" i="18"/>
  <c r="AN1638" i="18"/>
  <c r="AR1638" i="18"/>
  <c r="AV1638" i="18"/>
  <c r="AZ1638" i="18"/>
  <c r="AM1639" i="18"/>
  <c r="AQ1639" i="18"/>
  <c r="AU1639" i="18"/>
  <c r="AH1640" i="18"/>
  <c r="AL1640" i="18"/>
  <c r="AG1641" i="18"/>
  <c r="AK1641" i="18"/>
  <c r="AW1641" i="18"/>
  <c r="BA1641" i="18"/>
  <c r="AF1642" i="18"/>
  <c r="AJ1642" i="18"/>
  <c r="AN1642" i="18"/>
  <c r="AR1642" i="18"/>
  <c r="AV1642" i="18"/>
  <c r="AZ1642" i="18"/>
  <c r="AM1643" i="18"/>
  <c r="AQ1643" i="18"/>
  <c r="AU1643" i="18"/>
  <c r="AH1644" i="18"/>
  <c r="AL1644" i="18"/>
  <c r="AG1645" i="18"/>
  <c r="AK1645" i="18"/>
  <c r="AW1645" i="18"/>
  <c r="BA1645" i="18"/>
  <c r="AF1646" i="18"/>
  <c r="AJ1646" i="18"/>
  <c r="AN1646" i="18"/>
  <c r="AR1646" i="18"/>
  <c r="AV1646" i="18"/>
  <c r="AZ1646" i="18"/>
  <c r="AM1647" i="18"/>
  <c r="AQ1647" i="18"/>
  <c r="AU1647" i="18"/>
  <c r="AH1648" i="18"/>
  <c r="AL1648" i="18"/>
  <c r="AG1649" i="18"/>
  <c r="AK1649" i="18"/>
  <c r="AW1649" i="18"/>
  <c r="BA1649" i="18"/>
  <c r="AF1650" i="18"/>
  <c r="AJ1650" i="18"/>
  <c r="AN1650" i="18"/>
  <c r="AR1650" i="18"/>
  <c r="AV1650" i="18"/>
  <c r="AZ1650" i="18"/>
  <c r="AM1651" i="18"/>
  <c r="AQ1651" i="18"/>
  <c r="AU1651" i="18"/>
  <c r="AH1652" i="18"/>
  <c r="AL1652" i="18"/>
  <c r="AG1653" i="18"/>
  <c r="AK1653" i="18"/>
  <c r="AW1653" i="18"/>
  <c r="BA1653" i="18"/>
  <c r="AF1654" i="18"/>
  <c r="AJ1654" i="18"/>
  <c r="AN1654" i="18"/>
  <c r="AR1654" i="18"/>
  <c r="AV1654" i="18"/>
  <c r="AZ1654" i="18"/>
  <c r="AM1655" i="18"/>
  <c r="AQ1655" i="18"/>
  <c r="AU1655" i="18"/>
  <c r="AH1656" i="18"/>
  <c r="AL1656" i="18"/>
  <c r="AG1657" i="18"/>
  <c r="AK1657" i="18"/>
  <c r="AW1657" i="18"/>
  <c r="BA1657" i="18"/>
  <c r="AF1658" i="18"/>
  <c r="AJ1658" i="18"/>
  <c r="AN1658" i="18"/>
  <c r="AR1658" i="18"/>
  <c r="AV1658" i="18"/>
  <c r="AZ1658" i="18"/>
  <c r="AM1659" i="18"/>
  <c r="AQ1659" i="18"/>
  <c r="AU1659" i="18"/>
  <c r="AH1660" i="18"/>
  <c r="AL1660" i="18"/>
  <c r="AG1661" i="18"/>
  <c r="AK1661" i="18"/>
  <c r="AW1661" i="18"/>
  <c r="BA1661" i="18"/>
  <c r="AF1662" i="18"/>
  <c r="AJ1662" i="18"/>
  <c r="AN1662" i="18"/>
  <c r="AR1662" i="18"/>
  <c r="AV1662" i="18"/>
  <c r="AZ1662" i="18"/>
  <c r="AM1663" i="18"/>
  <c r="AQ1663" i="18"/>
  <c r="AU1663" i="18"/>
  <c r="AH1664" i="18"/>
  <c r="AL1664" i="18"/>
  <c r="AG1665" i="18"/>
  <c r="AK1665" i="18"/>
  <c r="AW1665" i="18"/>
  <c r="BA1665" i="18"/>
  <c r="AF1666" i="18"/>
  <c r="AJ1666" i="18"/>
  <c r="AN1666" i="18"/>
  <c r="AR1666" i="18"/>
  <c r="AV1666" i="18"/>
  <c r="AZ1666" i="18"/>
  <c r="AM1667" i="18"/>
  <c r="AQ1667" i="18"/>
  <c r="AU1667" i="18"/>
  <c r="AH1668" i="18"/>
  <c r="AL1668" i="18"/>
  <c r="AG1669" i="18"/>
  <c r="AK1669" i="18"/>
  <c r="AW1669" i="18"/>
  <c r="BA1669" i="18"/>
  <c r="AF1670" i="18"/>
  <c r="AJ1670" i="18"/>
  <c r="AN1670" i="18"/>
  <c r="AR1670" i="18"/>
  <c r="AV1670" i="18"/>
  <c r="AZ1670" i="18"/>
  <c r="AM1671" i="18"/>
  <c r="AQ1671" i="18"/>
  <c r="AU1671" i="18"/>
  <c r="AH1672" i="18"/>
  <c r="AL1672" i="18"/>
  <c r="AG1673" i="18"/>
  <c r="AK1673" i="18"/>
  <c r="AW1673" i="18"/>
  <c r="BA1673" i="18"/>
  <c r="AF1674" i="18"/>
  <c r="AJ1674" i="18"/>
  <c r="AN1674" i="18"/>
  <c r="AR1674" i="18"/>
  <c r="AV1674" i="18"/>
  <c r="AZ1674" i="18"/>
  <c r="AM1675" i="18"/>
  <c r="AQ1675" i="18"/>
  <c r="AU1675" i="18"/>
  <c r="AH1676" i="18"/>
  <c r="AL1676" i="18"/>
  <c r="AG1677" i="18"/>
  <c r="AK1677" i="18"/>
  <c r="AW1677" i="18"/>
  <c r="BA1677" i="18"/>
  <c r="AF1678" i="18"/>
  <c r="AJ1678" i="18"/>
  <c r="AN1678" i="18"/>
  <c r="AR1678" i="18"/>
  <c r="AV1678" i="18"/>
  <c r="AZ1678" i="18"/>
  <c r="AM1679" i="18"/>
  <c r="AQ1679" i="18"/>
  <c r="AU1679" i="18"/>
  <c r="AH1680" i="18"/>
  <c r="AL1680" i="18"/>
  <c r="AG1681" i="18"/>
  <c r="AK1681" i="18"/>
  <c r="AW1681" i="18"/>
  <c r="BA1681" i="18"/>
  <c r="AF1682" i="18"/>
  <c r="AJ1682" i="18"/>
  <c r="AN1682" i="18"/>
  <c r="AR1682" i="18"/>
  <c r="AV1682" i="18"/>
  <c r="AZ1682" i="18"/>
  <c r="AM1683" i="18"/>
  <c r="AQ1683" i="18"/>
  <c r="AU1683" i="18"/>
  <c r="BA1683" i="18"/>
  <c r="AY1684" i="18"/>
  <c r="AU1684" i="18"/>
  <c r="BA1684" i="18"/>
  <c r="AW1684" i="18"/>
  <c r="AH1685" i="18"/>
  <c r="AJ1685" i="18"/>
  <c r="AF1685" i="18"/>
  <c r="AR1687" i="18"/>
  <c r="AN1687" i="18"/>
  <c r="AP1687" i="18"/>
  <c r="AL1687" i="18"/>
  <c r="AY1688" i="18"/>
  <c r="AU1688" i="18"/>
  <c r="BA1688" i="18"/>
  <c r="AW1688" i="18"/>
  <c r="AH1689" i="18"/>
  <c r="AJ1689" i="18"/>
  <c r="AF1689" i="18"/>
  <c r="AM1689" i="18"/>
  <c r="AI1628" i="18"/>
  <c r="AI1632" i="18"/>
  <c r="AH1633" i="18"/>
  <c r="AW1634" i="18"/>
  <c r="BA1634" i="18"/>
  <c r="AN1635" i="18"/>
  <c r="AR1635" i="18"/>
  <c r="AI1636" i="18"/>
  <c r="AH1637" i="18"/>
  <c r="AW1638" i="18"/>
  <c r="BA1638" i="18"/>
  <c r="AN1639" i="18"/>
  <c r="AR1639" i="18"/>
  <c r="AI1640" i="18"/>
  <c r="AH1641" i="18"/>
  <c r="AW1642" i="18"/>
  <c r="BA1642" i="18"/>
  <c r="AN1643" i="18"/>
  <c r="AR1643" i="18"/>
  <c r="AI1644" i="18"/>
  <c r="AH1645" i="18"/>
  <c r="AW1646" i="18"/>
  <c r="BA1646" i="18"/>
  <c r="AN1647" i="18"/>
  <c r="AR1647" i="18"/>
  <c r="AI1648" i="18"/>
  <c r="AH1649" i="18"/>
  <c r="AW1650" i="18"/>
  <c r="BA1650" i="18"/>
  <c r="AN1651" i="18"/>
  <c r="AR1651" i="18"/>
  <c r="AI1652" i="18"/>
  <c r="AH1653" i="18"/>
  <c r="AW1654" i="18"/>
  <c r="BA1654" i="18"/>
  <c r="AN1655" i="18"/>
  <c r="AR1655" i="18"/>
  <c r="AI1656" i="18"/>
  <c r="AH1657" i="18"/>
  <c r="AW1658" i="18"/>
  <c r="BA1658" i="18"/>
  <c r="AN1659" i="18"/>
  <c r="AR1659" i="18"/>
  <c r="AI1660" i="18"/>
  <c r="AH1661" i="18"/>
  <c r="AW1662" i="18"/>
  <c r="BA1662" i="18"/>
  <c r="AN1663" i="18"/>
  <c r="AR1663" i="18"/>
  <c r="AI1664" i="18"/>
  <c r="AH1665" i="18"/>
  <c r="AW1666" i="18"/>
  <c r="BA1666" i="18"/>
  <c r="AN1667" i="18"/>
  <c r="AR1667" i="18"/>
  <c r="AI1668" i="18"/>
  <c r="AH1669" i="18"/>
  <c r="AW1670" i="18"/>
  <c r="BA1670" i="18"/>
  <c r="AN1671" i="18"/>
  <c r="AR1671" i="18"/>
  <c r="AI1672" i="18"/>
  <c r="AH1673" i="18"/>
  <c r="AW1674" i="18"/>
  <c r="BA1674" i="18"/>
  <c r="AN1675" i="18"/>
  <c r="AR1675" i="18"/>
  <c r="AI1676" i="18"/>
  <c r="AH1677" i="18"/>
  <c r="AW1678" i="18"/>
  <c r="BA1678" i="18"/>
  <c r="AN1679" i="18"/>
  <c r="AR1679" i="18"/>
  <c r="AI1680" i="18"/>
  <c r="AH1681" i="18"/>
  <c r="AW1682" i="18"/>
  <c r="BA1682" i="18"/>
  <c r="AN1683" i="18"/>
  <c r="AR1683" i="18"/>
  <c r="BA1686" i="18"/>
  <c r="AW1686" i="18"/>
  <c r="AY1686" i="18"/>
  <c r="AU1686" i="18"/>
  <c r="AJ1687" i="18"/>
  <c r="AF1687" i="18"/>
  <c r="AH1687" i="18"/>
  <c r="BA1690" i="18"/>
  <c r="AW1690" i="18"/>
  <c r="AY1690" i="18"/>
  <c r="AU1690" i="18"/>
  <c r="AJ1691" i="18"/>
  <c r="AF1691" i="18"/>
  <c r="AI1691" i="18"/>
  <c r="AH1691" i="18"/>
  <c r="AR1691" i="18"/>
  <c r="AN1691" i="18"/>
  <c r="AQ1691" i="18"/>
  <c r="AM1691" i="18"/>
  <c r="AP1691" i="18"/>
  <c r="AL1691" i="18"/>
  <c r="AH1693" i="18"/>
  <c r="AK1693" i="18"/>
  <c r="AG1693" i="18"/>
  <c r="AJ1693" i="18"/>
  <c r="AF1693" i="18"/>
  <c r="AI1633" i="18"/>
  <c r="AI1637" i="18"/>
  <c r="AI1641" i="18"/>
  <c r="AI1645" i="18"/>
  <c r="AI1649" i="18"/>
  <c r="AI1653" i="18"/>
  <c r="AI1657" i="18"/>
  <c r="AI1661" i="18"/>
  <c r="AI1665" i="18"/>
  <c r="AI1669" i="18"/>
  <c r="AI1673" i="18"/>
  <c r="AI1677" i="18"/>
  <c r="AI1681" i="18"/>
  <c r="AZ1683" i="18"/>
  <c r="AV1683" i="18"/>
  <c r="AG1628" i="18"/>
  <c r="AV1629" i="18"/>
  <c r="AM1630" i="18"/>
  <c r="AG1632" i="18"/>
  <c r="AF1633" i="18"/>
  <c r="AV1633" i="18"/>
  <c r="AM1634" i="18"/>
  <c r="AU1634" i="18"/>
  <c r="AL1635" i="18"/>
  <c r="AG1636" i="18"/>
  <c r="AF1637" i="18"/>
  <c r="AV1637" i="18"/>
  <c r="AM1638" i="18"/>
  <c r="AU1638" i="18"/>
  <c r="AL1639" i="18"/>
  <c r="AG1640" i="18"/>
  <c r="AF1641" i="18"/>
  <c r="AV1641" i="18"/>
  <c r="AM1642" i="18"/>
  <c r="AU1642" i="18"/>
  <c r="AL1643" i="18"/>
  <c r="AG1644" i="18"/>
  <c r="AF1645" i="18"/>
  <c r="AV1645" i="18"/>
  <c r="AM1646" i="18"/>
  <c r="AU1646" i="18"/>
  <c r="AL1647" i="18"/>
  <c r="AG1648" i="18"/>
  <c r="AF1649" i="18"/>
  <c r="AV1649" i="18"/>
  <c r="AM1650" i="18"/>
  <c r="AU1650" i="18"/>
  <c r="AL1651" i="18"/>
  <c r="AG1652" i="18"/>
  <c r="AF1653" i="18"/>
  <c r="AV1653" i="18"/>
  <c r="AM1654" i="18"/>
  <c r="AU1654" i="18"/>
  <c r="AL1655" i="18"/>
  <c r="AG1656" i="18"/>
  <c r="AF1657" i="18"/>
  <c r="AV1657" i="18"/>
  <c r="AM1658" i="18"/>
  <c r="AU1658" i="18"/>
  <c r="AL1659" i="18"/>
  <c r="AG1660" i="18"/>
  <c r="AF1661" i="18"/>
  <c r="AV1661" i="18"/>
  <c r="AM1662" i="18"/>
  <c r="AU1662" i="18"/>
  <c r="AL1663" i="18"/>
  <c r="AG1664" i="18"/>
  <c r="AF1665" i="18"/>
  <c r="AV1665" i="18"/>
  <c r="AM1666" i="18"/>
  <c r="AU1666" i="18"/>
  <c r="AL1667" i="18"/>
  <c r="AG1668" i="18"/>
  <c r="AF1669" i="18"/>
  <c r="AV1669" i="18"/>
  <c r="AM1670" i="18"/>
  <c r="AU1670" i="18"/>
  <c r="AL1671" i="18"/>
  <c r="AG1672" i="18"/>
  <c r="AF1673" i="18"/>
  <c r="AV1673" i="18"/>
  <c r="AM1674" i="18"/>
  <c r="AU1674" i="18"/>
  <c r="AL1675" i="18"/>
  <c r="AG1676" i="18"/>
  <c r="AF1677" i="18"/>
  <c r="AV1677" i="18"/>
  <c r="AM1678" i="18"/>
  <c r="AU1678" i="18"/>
  <c r="AL1679" i="18"/>
  <c r="AG1680" i="18"/>
  <c r="AF1681" i="18"/>
  <c r="AV1681" i="18"/>
  <c r="AM1682" i="18"/>
  <c r="AU1682" i="18"/>
  <c r="AL1683" i="18"/>
  <c r="AT1683" i="18"/>
  <c r="AY1683" i="18"/>
  <c r="AP1685" i="18"/>
  <c r="AL1685" i="18"/>
  <c r="AR1685" i="18"/>
  <c r="AN1685" i="18"/>
  <c r="AP1689" i="18"/>
  <c r="AL1689" i="18"/>
  <c r="AR1689" i="18"/>
  <c r="AN1689" i="18"/>
  <c r="AI1686" i="18"/>
  <c r="AI1690" i="18"/>
  <c r="AW1692" i="18"/>
  <c r="BA1692" i="18"/>
  <c r="AN1693" i="18"/>
  <c r="AR1693" i="18"/>
  <c r="AI1694" i="18"/>
  <c r="AU1694" i="18"/>
  <c r="AY1694" i="18"/>
  <c r="AH1695" i="18"/>
  <c r="AL1695" i="18"/>
  <c r="AP1695" i="18"/>
  <c r="AW1696" i="18"/>
  <c r="BA1696" i="18"/>
  <c r="AF1697" i="18"/>
  <c r="AJ1697" i="18"/>
  <c r="AN1697" i="18"/>
  <c r="AR1697" i="18"/>
  <c r="AI1698" i="18"/>
  <c r="AU1698" i="18"/>
  <c r="AY1698" i="18"/>
  <c r="AH1699" i="18"/>
  <c r="AL1699" i="18"/>
  <c r="AP1699" i="18"/>
  <c r="AW1700" i="18"/>
  <c r="BA1700" i="18"/>
  <c r="AF1701" i="18"/>
  <c r="AJ1701" i="18"/>
  <c r="AN1701" i="18"/>
  <c r="AR1701" i="18"/>
  <c r="AI1702" i="18"/>
  <c r="AU1702" i="18"/>
  <c r="AY1702" i="18"/>
  <c r="AH1703" i="18"/>
  <c r="AL1703" i="18"/>
  <c r="AP1703" i="18"/>
  <c r="AW1704" i="18"/>
  <c r="BA1704" i="18"/>
  <c r="AF1705" i="18"/>
  <c r="AJ1705" i="18"/>
  <c r="AN1705" i="18"/>
  <c r="AR1705" i="18"/>
  <c r="AI1706" i="18"/>
  <c r="AU1706" i="18"/>
  <c r="AY1706" i="18"/>
  <c r="AH1707" i="18"/>
  <c r="AL1707" i="18"/>
  <c r="AP1707" i="18"/>
  <c r="AW1708" i="18"/>
  <c r="BA1708" i="18"/>
  <c r="AF1709" i="18"/>
  <c r="AJ1709" i="18"/>
  <c r="AN1709" i="18"/>
  <c r="AR1709" i="18"/>
  <c r="AI1710" i="18"/>
  <c r="AU1710" i="18"/>
  <c r="AY1710" i="18"/>
  <c r="AH1711" i="18"/>
  <c r="AL1711" i="18"/>
  <c r="AP1711" i="18"/>
  <c r="AW1712" i="18"/>
  <c r="BA1712" i="18"/>
  <c r="AF1713" i="18"/>
  <c r="AJ1713" i="18"/>
  <c r="AN1713" i="18"/>
  <c r="AR1713" i="18"/>
  <c r="AI1714" i="18"/>
  <c r="AU1714" i="18"/>
  <c r="AY1714" i="18"/>
  <c r="AH1715" i="18"/>
  <c r="AL1715" i="18"/>
  <c r="AP1715" i="18"/>
  <c r="AW1716" i="18"/>
  <c r="BA1716" i="18"/>
  <c r="AF1717" i="18"/>
  <c r="AJ1717" i="18"/>
  <c r="AN1717" i="18"/>
  <c r="AR1717" i="18"/>
  <c r="AI1718" i="18"/>
  <c r="AU1718" i="18"/>
  <c r="AY1718" i="18"/>
  <c r="AH1719" i="18"/>
  <c r="AL1719" i="18"/>
  <c r="AP1719" i="18"/>
  <c r="AW1720" i="18"/>
  <c r="BA1720" i="18"/>
  <c r="AF1721" i="18"/>
  <c r="AJ1721" i="18"/>
  <c r="AN1721" i="18"/>
  <c r="AR1721" i="18"/>
  <c r="AI1722" i="18"/>
  <c r="AU1722" i="18"/>
  <c r="AY1722" i="18"/>
  <c r="AH1723" i="18"/>
  <c r="AL1723" i="18"/>
  <c r="AP1723" i="18"/>
  <c r="AW1724" i="18"/>
  <c r="BA1724" i="18"/>
  <c r="AF1725" i="18"/>
  <c r="AJ1725" i="18"/>
  <c r="AN1725" i="18"/>
  <c r="AR1725" i="18"/>
  <c r="AI1726" i="18"/>
  <c r="AU1726" i="18"/>
  <c r="AY1726" i="18"/>
  <c r="AH1727" i="18"/>
  <c r="AL1727" i="18"/>
  <c r="AP1727" i="18"/>
  <c r="AW1728" i="18"/>
  <c r="BA1728" i="18"/>
  <c r="AF1729" i="18"/>
  <c r="AJ1729" i="18"/>
  <c r="AN1729" i="18"/>
  <c r="AR1729" i="18"/>
  <c r="AI1730" i="18"/>
  <c r="AU1730" i="18"/>
  <c r="AY1730" i="18"/>
  <c r="AH1731" i="18"/>
  <c r="AL1731" i="18"/>
  <c r="AP1731" i="18"/>
  <c r="AW1732" i="18"/>
  <c r="BA1732" i="18"/>
  <c r="AF1733" i="18"/>
  <c r="AJ1733" i="18"/>
  <c r="AN1733" i="18"/>
  <c r="AR1733" i="18"/>
  <c r="AI1734" i="18"/>
  <c r="AU1734" i="18"/>
  <c r="AY1734" i="18"/>
  <c r="AH1735" i="18"/>
  <c r="AL1735" i="18"/>
  <c r="AP1735" i="18"/>
  <c r="AW1736" i="18"/>
  <c r="BA1736" i="18"/>
  <c r="AF1737" i="18"/>
  <c r="AJ1737" i="18"/>
  <c r="AN1737" i="18"/>
  <c r="AR1737" i="18"/>
  <c r="AI1738" i="18"/>
  <c r="AU1738" i="18"/>
  <c r="AY1738" i="18"/>
  <c r="AH1739" i="18"/>
  <c r="AL1739" i="18"/>
  <c r="AP1739" i="18"/>
  <c r="AW1740" i="18"/>
  <c r="BA1740" i="18"/>
  <c r="AF1741" i="18"/>
  <c r="AJ1741" i="18"/>
  <c r="AN1741" i="18"/>
  <c r="AR1741" i="18"/>
  <c r="AI1742" i="18"/>
  <c r="AU1742" i="18"/>
  <c r="AY1742" i="18"/>
  <c r="AH1743" i="18"/>
  <c r="AL1743" i="18"/>
  <c r="AP1743" i="18"/>
  <c r="AW1744" i="18"/>
  <c r="BA1744" i="18"/>
  <c r="AF1745" i="18"/>
  <c r="AJ1745" i="18"/>
  <c r="AN1745" i="18"/>
  <c r="AR1745" i="18"/>
  <c r="AI1746" i="18"/>
  <c r="AU1746" i="18"/>
  <c r="AY1746" i="18"/>
  <c r="AK1747" i="18"/>
  <c r="AG1747" i="18"/>
  <c r="AJ1747" i="18"/>
  <c r="BA1747" i="18"/>
  <c r="AW1747" i="18"/>
  <c r="AZ1748" i="18"/>
  <c r="AV1748" i="18"/>
  <c r="BA1748" i="18"/>
  <c r="AW1748" i="18"/>
  <c r="AQ1749" i="18"/>
  <c r="AM1749" i="18"/>
  <c r="AR1749" i="18"/>
  <c r="AN1749" i="18"/>
  <c r="BA1749" i="18"/>
  <c r="AN1750" i="18"/>
  <c r="AK1751" i="18"/>
  <c r="AG1751" i="18"/>
  <c r="AH1751" i="18"/>
  <c r="AJ1752" i="18"/>
  <c r="AF1752" i="18"/>
  <c r="AK1752" i="18"/>
  <c r="AG1752" i="18"/>
  <c r="AL1753" i="18"/>
  <c r="AF1755" i="18"/>
  <c r="AV1694" i="18"/>
  <c r="AZ1694" i="18"/>
  <c r="AI1695" i="18"/>
  <c r="AM1695" i="18"/>
  <c r="AQ1695" i="18"/>
  <c r="AG1697" i="18"/>
  <c r="AK1697" i="18"/>
  <c r="AV1698" i="18"/>
  <c r="AZ1698" i="18"/>
  <c r="AI1699" i="18"/>
  <c r="AM1699" i="18"/>
  <c r="AQ1699" i="18"/>
  <c r="AG1701" i="18"/>
  <c r="AK1701" i="18"/>
  <c r="AV1702" i="18"/>
  <c r="AZ1702" i="18"/>
  <c r="AI1703" i="18"/>
  <c r="AM1703" i="18"/>
  <c r="AQ1703" i="18"/>
  <c r="AG1705" i="18"/>
  <c r="AK1705" i="18"/>
  <c r="AV1706" i="18"/>
  <c r="AZ1706" i="18"/>
  <c r="AI1707" i="18"/>
  <c r="AM1707" i="18"/>
  <c r="AQ1707" i="18"/>
  <c r="AG1709" i="18"/>
  <c r="AK1709" i="18"/>
  <c r="AV1710" i="18"/>
  <c r="AZ1710" i="18"/>
  <c r="AI1711" i="18"/>
  <c r="AM1711" i="18"/>
  <c r="AQ1711" i="18"/>
  <c r="AG1713" i="18"/>
  <c r="AK1713" i="18"/>
  <c r="AV1714" i="18"/>
  <c r="AZ1714" i="18"/>
  <c r="AI1715" i="18"/>
  <c r="AM1715" i="18"/>
  <c r="AQ1715" i="18"/>
  <c r="AG1717" i="18"/>
  <c r="AK1717" i="18"/>
  <c r="AV1718" i="18"/>
  <c r="AZ1718" i="18"/>
  <c r="AI1719" i="18"/>
  <c r="AM1719" i="18"/>
  <c r="AQ1719" i="18"/>
  <c r="AG1721" i="18"/>
  <c r="AK1721" i="18"/>
  <c r="AV1722" i="18"/>
  <c r="AZ1722" i="18"/>
  <c r="AI1723" i="18"/>
  <c r="AM1723" i="18"/>
  <c r="AQ1723" i="18"/>
  <c r="AG1725" i="18"/>
  <c r="AK1725" i="18"/>
  <c r="AV1726" i="18"/>
  <c r="AZ1726" i="18"/>
  <c r="AI1727" i="18"/>
  <c r="AM1727" i="18"/>
  <c r="AQ1727" i="18"/>
  <c r="AG1729" i="18"/>
  <c r="AK1729" i="18"/>
  <c r="AV1730" i="18"/>
  <c r="AZ1730" i="18"/>
  <c r="AI1731" i="18"/>
  <c r="AM1731" i="18"/>
  <c r="AQ1731" i="18"/>
  <c r="AG1733" i="18"/>
  <c r="AK1733" i="18"/>
  <c r="AV1734" i="18"/>
  <c r="AZ1734" i="18"/>
  <c r="AI1735" i="18"/>
  <c r="AM1735" i="18"/>
  <c r="AQ1735" i="18"/>
  <c r="AG1737" i="18"/>
  <c r="AK1737" i="18"/>
  <c r="AV1738" i="18"/>
  <c r="AZ1738" i="18"/>
  <c r="AI1739" i="18"/>
  <c r="AM1739" i="18"/>
  <c r="AQ1739" i="18"/>
  <c r="AG1741" i="18"/>
  <c r="AK1741" i="18"/>
  <c r="AV1742" i="18"/>
  <c r="AZ1742" i="18"/>
  <c r="AI1743" i="18"/>
  <c r="AM1743" i="18"/>
  <c r="AQ1743" i="18"/>
  <c r="AG1745" i="18"/>
  <c r="AK1745" i="18"/>
  <c r="AF1746" i="18"/>
  <c r="AJ1746" i="18"/>
  <c r="AV1746" i="18"/>
  <c r="AZ1746" i="18"/>
  <c r="AT1747" i="18"/>
  <c r="AY1747" i="18"/>
  <c r="AJ1748" i="18"/>
  <c r="AF1748" i="18"/>
  <c r="AK1748" i="18"/>
  <c r="AG1748" i="18"/>
  <c r="AO1753" i="18"/>
  <c r="AI1755" i="18"/>
  <c r="AZ1756" i="18"/>
  <c r="AV1756" i="18"/>
  <c r="AY1756" i="18"/>
  <c r="AU1756" i="18"/>
  <c r="BA1756" i="18"/>
  <c r="AW1756" i="18"/>
  <c r="AM1684" i="18"/>
  <c r="AG1686" i="18"/>
  <c r="AV1687" i="18"/>
  <c r="AM1688" i="18"/>
  <c r="AG1690" i="18"/>
  <c r="AV1691" i="18"/>
  <c r="AM1692" i="18"/>
  <c r="AU1692" i="18"/>
  <c r="AL1693" i="18"/>
  <c r="AG1694" i="18"/>
  <c r="AW1694" i="18"/>
  <c r="AF1695" i="18"/>
  <c r="AN1695" i="18"/>
  <c r="AV1695" i="18"/>
  <c r="AM1696" i="18"/>
  <c r="AU1696" i="18"/>
  <c r="AH1697" i="18"/>
  <c r="AL1697" i="18"/>
  <c r="AG1698" i="18"/>
  <c r="AW1698" i="18"/>
  <c r="AF1699" i="18"/>
  <c r="AN1699" i="18"/>
  <c r="AV1699" i="18"/>
  <c r="AM1700" i="18"/>
  <c r="AU1700" i="18"/>
  <c r="AH1701" i="18"/>
  <c r="AL1701" i="18"/>
  <c r="AG1702" i="18"/>
  <c r="AW1702" i="18"/>
  <c r="AF1703" i="18"/>
  <c r="AN1703" i="18"/>
  <c r="AV1703" i="18"/>
  <c r="AM1704" i="18"/>
  <c r="AU1704" i="18"/>
  <c r="AH1705" i="18"/>
  <c r="AL1705" i="18"/>
  <c r="AG1706" i="18"/>
  <c r="AW1706" i="18"/>
  <c r="AF1707" i="18"/>
  <c r="AN1707" i="18"/>
  <c r="AV1707" i="18"/>
  <c r="AM1708" i="18"/>
  <c r="AU1708" i="18"/>
  <c r="AH1709" i="18"/>
  <c r="AL1709" i="18"/>
  <c r="AG1710" i="18"/>
  <c r="AW1710" i="18"/>
  <c r="AF1711" i="18"/>
  <c r="AN1711" i="18"/>
  <c r="AV1711" i="18"/>
  <c r="AM1712" i="18"/>
  <c r="AU1712" i="18"/>
  <c r="AH1713" i="18"/>
  <c r="AL1713" i="18"/>
  <c r="AG1714" i="18"/>
  <c r="AW1714" i="18"/>
  <c r="AF1715" i="18"/>
  <c r="AN1715" i="18"/>
  <c r="AV1715" i="18"/>
  <c r="AM1716" i="18"/>
  <c r="AU1716" i="18"/>
  <c r="AH1717" i="18"/>
  <c r="AL1717" i="18"/>
  <c r="AG1718" i="18"/>
  <c r="AW1718" i="18"/>
  <c r="AF1719" i="18"/>
  <c r="AN1719" i="18"/>
  <c r="AV1719" i="18"/>
  <c r="AM1720" i="18"/>
  <c r="AU1720" i="18"/>
  <c r="AH1721" i="18"/>
  <c r="AL1721" i="18"/>
  <c r="AG1722" i="18"/>
  <c r="AW1722" i="18"/>
  <c r="AF1723" i="18"/>
  <c r="AN1723" i="18"/>
  <c r="AV1723" i="18"/>
  <c r="AM1724" i="18"/>
  <c r="AU1724" i="18"/>
  <c r="AH1725" i="18"/>
  <c r="AL1725" i="18"/>
  <c r="AG1726" i="18"/>
  <c r="AW1726" i="18"/>
  <c r="AF1727" i="18"/>
  <c r="AN1727" i="18"/>
  <c r="AV1727" i="18"/>
  <c r="AM1728" i="18"/>
  <c r="AU1728" i="18"/>
  <c r="AH1729" i="18"/>
  <c r="AL1729" i="18"/>
  <c r="AG1730" i="18"/>
  <c r="AW1730" i="18"/>
  <c r="AF1731" i="18"/>
  <c r="AN1731" i="18"/>
  <c r="AV1731" i="18"/>
  <c r="AM1732" i="18"/>
  <c r="AU1732" i="18"/>
  <c r="AH1733" i="18"/>
  <c r="AL1733" i="18"/>
  <c r="AG1734" i="18"/>
  <c r="AW1734" i="18"/>
  <c r="AF1735" i="18"/>
  <c r="AN1735" i="18"/>
  <c r="AV1735" i="18"/>
  <c r="AM1736" i="18"/>
  <c r="AU1736" i="18"/>
  <c r="AH1737" i="18"/>
  <c r="AL1737" i="18"/>
  <c r="AG1738" i="18"/>
  <c r="AW1738" i="18"/>
  <c r="AF1739" i="18"/>
  <c r="AN1739" i="18"/>
  <c r="AV1739" i="18"/>
  <c r="AM1740" i="18"/>
  <c r="AU1740" i="18"/>
  <c r="AH1741" i="18"/>
  <c r="AL1741" i="18"/>
  <c r="AG1742" i="18"/>
  <c r="AW1742" i="18"/>
  <c r="AF1743" i="18"/>
  <c r="AN1743" i="18"/>
  <c r="AV1743" i="18"/>
  <c r="AM1744" i="18"/>
  <c r="AU1744" i="18"/>
  <c r="AH1745" i="18"/>
  <c r="AL1745" i="18"/>
  <c r="AG1746" i="18"/>
  <c r="AW1746" i="18"/>
  <c r="AH1747" i="18"/>
  <c r="AU1747" i="18"/>
  <c r="AZ1747" i="18"/>
  <c r="AO1749" i="18"/>
  <c r="AI1751" i="18"/>
  <c r="AY1753" i="18"/>
  <c r="AU1753" i="18"/>
  <c r="AZ1753" i="18"/>
  <c r="AV1753" i="18"/>
  <c r="AP1754" i="18"/>
  <c r="AL1754" i="18"/>
  <c r="AQ1754" i="18"/>
  <c r="AM1754" i="18"/>
  <c r="AQ1757" i="18"/>
  <c r="AM1757" i="18"/>
  <c r="AP1757" i="18"/>
  <c r="AL1757" i="18"/>
  <c r="AR1757" i="18"/>
  <c r="AN1757" i="18"/>
  <c r="AP1749" i="18"/>
  <c r="AY1749" i="18"/>
  <c r="AU1749" i="18"/>
  <c r="AZ1749" i="18"/>
  <c r="AV1749" i="18"/>
  <c r="AP1750" i="18"/>
  <c r="AL1750" i="18"/>
  <c r="AQ1750" i="18"/>
  <c r="AM1750" i="18"/>
  <c r="AZ1752" i="18"/>
  <c r="AV1752" i="18"/>
  <c r="BA1752" i="18"/>
  <c r="AW1752" i="18"/>
  <c r="AQ1753" i="18"/>
  <c r="AM1753" i="18"/>
  <c r="AR1753" i="18"/>
  <c r="AN1753" i="18"/>
  <c r="AN1754" i="18"/>
  <c r="AK1755" i="18"/>
  <c r="AG1755" i="18"/>
  <c r="AH1755" i="18"/>
  <c r="AJ1756" i="18"/>
  <c r="AF1756" i="18"/>
  <c r="AK1756" i="18"/>
  <c r="AG1756" i="18"/>
  <c r="AI1750" i="18"/>
  <c r="AI1754" i="18"/>
  <c r="AV1757" i="18"/>
  <c r="AZ1757" i="18"/>
  <c r="AI1758" i="18"/>
  <c r="AM1758" i="18"/>
  <c r="AQ1758" i="18"/>
  <c r="AH1759" i="18"/>
  <c r="AG1760" i="18"/>
  <c r="AK1760" i="18"/>
  <c r="AW1760" i="18"/>
  <c r="BA1760" i="18"/>
  <c r="AN1761" i="18"/>
  <c r="AR1761" i="18"/>
  <c r="AV1761" i="18"/>
  <c r="AZ1761" i="18"/>
  <c r="AI1762" i="18"/>
  <c r="AM1762" i="18"/>
  <c r="AQ1762" i="18"/>
  <c r="AH1763" i="18"/>
  <c r="AG1764" i="18"/>
  <c r="AK1764" i="18"/>
  <c r="AW1764" i="18"/>
  <c r="BA1764" i="18"/>
  <c r="AN1765" i="18"/>
  <c r="AR1765" i="18"/>
  <c r="AV1765" i="18"/>
  <c r="AZ1765" i="18"/>
  <c r="AI1766" i="18"/>
  <c r="AM1766" i="18"/>
  <c r="AQ1766" i="18"/>
  <c r="AH1767" i="18"/>
  <c r="AG1768" i="18"/>
  <c r="AK1768" i="18"/>
  <c r="AW1768" i="18"/>
  <c r="BA1768" i="18"/>
  <c r="AN1769" i="18"/>
  <c r="AR1769" i="18"/>
  <c r="AV1769" i="18"/>
  <c r="AZ1769" i="18"/>
  <c r="AI1770" i="18"/>
  <c r="AM1770" i="18"/>
  <c r="AQ1770" i="18"/>
  <c r="AH1771" i="18"/>
  <c r="AG1772" i="18"/>
  <c r="AK1772" i="18"/>
  <c r="AW1772" i="18"/>
  <c r="BA1772" i="18"/>
  <c r="AN1773" i="18"/>
  <c r="AR1773" i="18"/>
  <c r="AV1773" i="18"/>
  <c r="AZ1773" i="18"/>
  <c r="AI1774" i="18"/>
  <c r="AM1774" i="18"/>
  <c r="AQ1774" i="18"/>
  <c r="AH1775" i="18"/>
  <c r="AR1777" i="18"/>
  <c r="AN1777" i="18"/>
  <c r="AZ1777" i="18"/>
  <c r="AV1777" i="18"/>
  <c r="AZ1778" i="18"/>
  <c r="AV1778" i="18"/>
  <c r="AY1778" i="18"/>
  <c r="AU1778" i="18"/>
  <c r="AQ1779" i="18"/>
  <c r="AM1779" i="18"/>
  <c r="AP1779" i="18"/>
  <c r="AL1779" i="18"/>
  <c r="BA1781" i="18"/>
  <c r="AW1781" i="18"/>
  <c r="AZ1781" i="18"/>
  <c r="AV1781" i="18"/>
  <c r="AR1782" i="18"/>
  <c r="AN1782" i="18"/>
  <c r="AQ1782" i="18"/>
  <c r="AM1782" i="18"/>
  <c r="AN1783" i="18"/>
  <c r="AH1784" i="18"/>
  <c r="AK1784" i="18"/>
  <c r="AG1784" i="18"/>
  <c r="AK1785" i="18"/>
  <c r="AG1785" i="18"/>
  <c r="AJ1785" i="18"/>
  <c r="AF1785" i="18"/>
  <c r="AZ1794" i="18"/>
  <c r="AV1794" i="18"/>
  <c r="AY1794" i="18"/>
  <c r="AU1794" i="18"/>
  <c r="AQ1795" i="18"/>
  <c r="AM1795" i="18"/>
  <c r="AP1795" i="18"/>
  <c r="AL1795" i="18"/>
  <c r="BA1797" i="18"/>
  <c r="AW1797" i="18"/>
  <c r="AZ1797" i="18"/>
  <c r="AV1797" i="18"/>
  <c r="AR1798" i="18"/>
  <c r="AN1798" i="18"/>
  <c r="AQ1798" i="18"/>
  <c r="AM1798" i="18"/>
  <c r="AI1759" i="18"/>
  <c r="AI1763" i="18"/>
  <c r="AI1767" i="18"/>
  <c r="AI1771" i="18"/>
  <c r="AI1775" i="18"/>
  <c r="AK1776" i="18"/>
  <c r="AG1776" i="18"/>
  <c r="AJ1776" i="18"/>
  <c r="BA1776" i="18"/>
  <c r="AW1776" i="18"/>
  <c r="AR1778" i="18"/>
  <c r="AN1778" i="18"/>
  <c r="AQ1778" i="18"/>
  <c r="AM1778" i="18"/>
  <c r="AH1780" i="18"/>
  <c r="AK1780" i="18"/>
  <c r="AG1780" i="18"/>
  <c r="AK1781" i="18"/>
  <c r="AG1781" i="18"/>
  <c r="AJ1781" i="18"/>
  <c r="AF1781" i="18"/>
  <c r="AZ1790" i="18"/>
  <c r="AV1790" i="18"/>
  <c r="AY1790" i="18"/>
  <c r="AU1790" i="18"/>
  <c r="AQ1791" i="18"/>
  <c r="AM1791" i="18"/>
  <c r="AP1791" i="18"/>
  <c r="AL1791" i="18"/>
  <c r="BA1793" i="18"/>
  <c r="AW1793" i="18"/>
  <c r="AZ1793" i="18"/>
  <c r="AV1793" i="18"/>
  <c r="AR1794" i="18"/>
  <c r="AN1794" i="18"/>
  <c r="AQ1794" i="18"/>
  <c r="AM1794" i="18"/>
  <c r="BA1794" i="18"/>
  <c r="AN1795" i="18"/>
  <c r="AH1796" i="18"/>
  <c r="AK1796" i="18"/>
  <c r="AG1796" i="18"/>
  <c r="AK1797" i="18"/>
  <c r="AG1797" i="18"/>
  <c r="AJ1797" i="18"/>
  <c r="AF1797" i="18"/>
  <c r="AY1797" i="18"/>
  <c r="AL1798" i="18"/>
  <c r="AT1798" i="18"/>
  <c r="AY1801" i="18"/>
  <c r="AU1801" i="18"/>
  <c r="BA1801" i="18"/>
  <c r="AW1801" i="18"/>
  <c r="AZ1801" i="18"/>
  <c r="AV1801" i="18"/>
  <c r="AF1759" i="18"/>
  <c r="AJ1759" i="18"/>
  <c r="AI1760" i="18"/>
  <c r="AU1760" i="18"/>
  <c r="AY1760" i="18"/>
  <c r="AL1761" i="18"/>
  <c r="AP1761" i="18"/>
  <c r="AF1763" i="18"/>
  <c r="AJ1763" i="18"/>
  <c r="AI1764" i="18"/>
  <c r="AU1764" i="18"/>
  <c r="AY1764" i="18"/>
  <c r="AL1765" i="18"/>
  <c r="AP1765" i="18"/>
  <c r="AF1767" i="18"/>
  <c r="AJ1767" i="18"/>
  <c r="AI1768" i="18"/>
  <c r="AU1768" i="18"/>
  <c r="AY1768" i="18"/>
  <c r="AL1769" i="18"/>
  <c r="AP1769" i="18"/>
  <c r="AF1771" i="18"/>
  <c r="AJ1771" i="18"/>
  <c r="AI1772" i="18"/>
  <c r="AU1772" i="18"/>
  <c r="AY1772" i="18"/>
  <c r="AL1773" i="18"/>
  <c r="AP1773" i="18"/>
  <c r="AF1775" i="18"/>
  <c r="AJ1775" i="18"/>
  <c r="AF1776" i="18"/>
  <c r="AT1776" i="18"/>
  <c r="AY1776" i="18"/>
  <c r="AJ1777" i="18"/>
  <c r="AF1777" i="18"/>
  <c r="AK1777" i="18"/>
  <c r="AP1777" i="18"/>
  <c r="AU1777" i="18"/>
  <c r="BA1777" i="18"/>
  <c r="AL1778" i="18"/>
  <c r="AO1779" i="18"/>
  <c r="AF1780" i="18"/>
  <c r="AH1781" i="18"/>
  <c r="AO1782" i="18"/>
  <c r="AI1784" i="18"/>
  <c r="AI1785" i="18"/>
  <c r="AZ1786" i="18"/>
  <c r="AV1786" i="18"/>
  <c r="AY1786" i="18"/>
  <c r="AU1786" i="18"/>
  <c r="AQ1787" i="18"/>
  <c r="AM1787" i="18"/>
  <c r="AP1787" i="18"/>
  <c r="AL1787" i="18"/>
  <c r="BA1789" i="18"/>
  <c r="AW1789" i="18"/>
  <c r="AZ1789" i="18"/>
  <c r="AV1789" i="18"/>
  <c r="AR1790" i="18"/>
  <c r="AN1790" i="18"/>
  <c r="AQ1790" i="18"/>
  <c r="AM1790" i="18"/>
  <c r="BA1790" i="18"/>
  <c r="AN1791" i="18"/>
  <c r="AH1792" i="18"/>
  <c r="AK1792" i="18"/>
  <c r="AG1792" i="18"/>
  <c r="AK1793" i="18"/>
  <c r="AG1793" i="18"/>
  <c r="AJ1793" i="18"/>
  <c r="AF1793" i="18"/>
  <c r="AY1793" i="18"/>
  <c r="AL1794" i="18"/>
  <c r="AT1794" i="18"/>
  <c r="AO1795" i="18"/>
  <c r="AF1796" i="18"/>
  <c r="AH1797" i="18"/>
  <c r="AT1797" i="18"/>
  <c r="AO1798" i="18"/>
  <c r="AN1748" i="18"/>
  <c r="AW1751" i="18"/>
  <c r="AN1752" i="18"/>
  <c r="AW1755" i="18"/>
  <c r="AN1756" i="18"/>
  <c r="AU1757" i="18"/>
  <c r="AL1758" i="18"/>
  <c r="AG1759" i="18"/>
  <c r="AW1759" i="18"/>
  <c r="AF1760" i="18"/>
  <c r="AN1760" i="18"/>
  <c r="AV1760" i="18"/>
  <c r="AM1761" i="18"/>
  <c r="AU1761" i="18"/>
  <c r="AL1762" i="18"/>
  <c r="AG1763" i="18"/>
  <c r="AW1763" i="18"/>
  <c r="AF1764" i="18"/>
  <c r="AN1764" i="18"/>
  <c r="AV1764" i="18"/>
  <c r="AM1765" i="18"/>
  <c r="AU1765" i="18"/>
  <c r="AL1766" i="18"/>
  <c r="AG1767" i="18"/>
  <c r="AW1767" i="18"/>
  <c r="AF1768" i="18"/>
  <c r="AN1768" i="18"/>
  <c r="AV1768" i="18"/>
  <c r="AM1769" i="18"/>
  <c r="AU1769" i="18"/>
  <c r="AL1770" i="18"/>
  <c r="AG1771" i="18"/>
  <c r="AW1771" i="18"/>
  <c r="AF1772" i="18"/>
  <c r="AN1772" i="18"/>
  <c r="AV1772" i="18"/>
  <c r="AM1773" i="18"/>
  <c r="AU1773" i="18"/>
  <c r="AL1774" i="18"/>
  <c r="AG1775" i="18"/>
  <c r="AW1775" i="18"/>
  <c r="AH1776" i="18"/>
  <c r="AU1776" i="18"/>
  <c r="AZ1776" i="18"/>
  <c r="AG1777" i="18"/>
  <c r="AL1777" i="18"/>
  <c r="AQ1777" i="18"/>
  <c r="AW1777" i="18"/>
  <c r="AO1778" i="18"/>
  <c r="AW1778" i="18"/>
  <c r="AR1779" i="18"/>
  <c r="AI1780" i="18"/>
  <c r="AI1781" i="18"/>
  <c r="AP1782" i="18"/>
  <c r="AZ1782" i="18"/>
  <c r="AV1782" i="18"/>
  <c r="AY1782" i="18"/>
  <c r="AU1782" i="18"/>
  <c r="AQ1783" i="18"/>
  <c r="AM1783" i="18"/>
  <c r="AP1783" i="18"/>
  <c r="AL1783" i="18"/>
  <c r="AJ1784" i="18"/>
  <c r="BA1785" i="18"/>
  <c r="AW1785" i="18"/>
  <c r="AZ1785" i="18"/>
  <c r="AV1785" i="18"/>
  <c r="AR1786" i="18"/>
  <c r="AN1786" i="18"/>
  <c r="AQ1786" i="18"/>
  <c r="AM1786" i="18"/>
  <c r="AH1788" i="18"/>
  <c r="AK1788" i="18"/>
  <c r="AG1788" i="18"/>
  <c r="AK1789" i="18"/>
  <c r="AG1789" i="18"/>
  <c r="AJ1789" i="18"/>
  <c r="AF1789" i="18"/>
  <c r="AW1794" i="18"/>
  <c r="AP1798" i="18"/>
  <c r="AZ1798" i="18"/>
  <c r="AV1798" i="18"/>
  <c r="AY1798" i="18"/>
  <c r="AU1798" i="18"/>
  <c r="AJ1800" i="18"/>
  <c r="AF1800" i="18"/>
  <c r="AH1800" i="18"/>
  <c r="AK1800" i="18"/>
  <c r="AG1800" i="18"/>
  <c r="AH1779" i="18"/>
  <c r="AW1780" i="18"/>
  <c r="AN1781" i="18"/>
  <c r="AH1783" i="18"/>
  <c r="AW1784" i="18"/>
  <c r="AN1785" i="18"/>
  <c r="AH1787" i="18"/>
  <c r="AW1788" i="18"/>
  <c r="AN1789" i="18"/>
  <c r="AH1791" i="18"/>
  <c r="AW1792" i="18"/>
  <c r="AN1793" i="18"/>
  <c r="AH1795" i="18"/>
  <c r="AW1796" i="18"/>
  <c r="AN1797" i="18"/>
  <c r="AH1799" i="18"/>
  <c r="AL1799" i="18"/>
  <c r="AP1799" i="18"/>
  <c r="AW1800" i="18"/>
  <c r="AF1801" i="18"/>
  <c r="AJ1801" i="18"/>
  <c r="AN1801" i="18"/>
  <c r="AM1802" i="18"/>
  <c r="AQ1802" i="18"/>
  <c r="AU1802" i="18"/>
  <c r="AY1802" i="18"/>
  <c r="AH1803" i="18"/>
  <c r="AL1803" i="18"/>
  <c r="AP1803" i="18"/>
  <c r="AG1804" i="18"/>
  <c r="AK1804" i="18"/>
  <c r="AW1804" i="18"/>
  <c r="AF1805" i="18"/>
  <c r="AJ1805" i="18"/>
  <c r="AN1805" i="18"/>
  <c r="AV1805" i="18"/>
  <c r="AZ1805" i="18"/>
  <c r="AM1806" i="18"/>
  <c r="AQ1806" i="18"/>
  <c r="AU1806" i="18"/>
  <c r="AY1806" i="18"/>
  <c r="AH1807" i="18"/>
  <c r="AL1807" i="18"/>
  <c r="AP1807" i="18"/>
  <c r="AG1808" i="18"/>
  <c r="AK1808" i="18"/>
  <c r="AW1808" i="18"/>
  <c r="AF1809" i="18"/>
  <c r="AJ1809" i="18"/>
  <c r="AN1809" i="18"/>
  <c r="AV1809" i="18"/>
  <c r="AZ1809" i="18"/>
  <c r="AM1810" i="18"/>
  <c r="AQ1810" i="18"/>
  <c r="AU1810" i="18"/>
  <c r="AY1810" i="18"/>
  <c r="AH1811" i="18"/>
  <c r="AL1811" i="18"/>
  <c r="AP1811" i="18"/>
  <c r="AG1812" i="18"/>
  <c r="AK1812" i="18"/>
  <c r="AW1812" i="18"/>
  <c r="AF1813" i="18"/>
  <c r="AJ1813" i="18"/>
  <c r="AN1813" i="18"/>
  <c r="AV1813" i="18"/>
  <c r="AZ1813" i="18"/>
  <c r="AM1814" i="18"/>
  <c r="AQ1814" i="18"/>
  <c r="AU1814" i="18"/>
  <c r="AY1814" i="18"/>
  <c r="AH1815" i="18"/>
  <c r="AL1815" i="18"/>
  <c r="AP1815" i="18"/>
  <c r="AG1816" i="18"/>
  <c r="AK1816" i="18"/>
  <c r="AW1816" i="18"/>
  <c r="AF1817" i="18"/>
  <c r="AJ1817" i="18"/>
  <c r="AN1817" i="18"/>
  <c r="AV1817" i="18"/>
  <c r="AZ1817" i="18"/>
  <c r="AM1818" i="18"/>
  <c r="AQ1818" i="18"/>
  <c r="AU1818" i="18"/>
  <c r="AY1818" i="18"/>
  <c r="AH1819" i="18"/>
  <c r="AL1819" i="18"/>
  <c r="AP1819" i="18"/>
  <c r="AG1820" i="18"/>
  <c r="AK1820" i="18"/>
  <c r="AW1820" i="18"/>
  <c r="AF1821" i="18"/>
  <c r="AJ1821" i="18"/>
  <c r="AN1821" i="18"/>
  <c r="AV1821" i="18"/>
  <c r="AZ1821" i="18"/>
  <c r="AM1822" i="18"/>
  <c r="AQ1822" i="18"/>
  <c r="AU1822" i="18"/>
  <c r="AY1822" i="18"/>
  <c r="AH1823" i="18"/>
  <c r="AL1823" i="18"/>
  <c r="AP1823" i="18"/>
  <c r="AG1824" i="18"/>
  <c r="AK1824" i="18"/>
  <c r="AW1824" i="18"/>
  <c r="AF1825" i="18"/>
  <c r="AJ1825" i="18"/>
  <c r="AN1825" i="18"/>
  <c r="AV1825" i="18"/>
  <c r="AZ1825" i="18"/>
  <c r="AM1826" i="18"/>
  <c r="AQ1826" i="18"/>
  <c r="AU1826" i="18"/>
  <c r="AY1826" i="18"/>
  <c r="AH1827" i="18"/>
  <c r="AL1827" i="18"/>
  <c r="AP1827" i="18"/>
  <c r="AG1828" i="18"/>
  <c r="AK1828" i="18"/>
  <c r="AW1828" i="18"/>
  <c r="AF1829" i="18"/>
  <c r="AJ1829" i="18"/>
  <c r="AN1829" i="18"/>
  <c r="AV1829" i="18"/>
  <c r="AZ1829" i="18"/>
  <c r="AM1830" i="18"/>
  <c r="AQ1830" i="18"/>
  <c r="AU1830" i="18"/>
  <c r="AY1830" i="18"/>
  <c r="AH1831" i="18"/>
  <c r="AL1831" i="18"/>
  <c r="AP1831" i="18"/>
  <c r="AG1832" i="18"/>
  <c r="AK1832" i="18"/>
  <c r="AW1832" i="18"/>
  <c r="AF1833" i="18"/>
  <c r="AJ1833" i="18"/>
  <c r="AN1833" i="18"/>
  <c r="AV1833" i="18"/>
  <c r="AZ1833" i="18"/>
  <c r="AM1834" i="18"/>
  <c r="AQ1834" i="18"/>
  <c r="AU1834" i="18"/>
  <c r="AY1834" i="18"/>
  <c r="AH1835" i="18"/>
  <c r="AL1835" i="18"/>
  <c r="AP1835" i="18"/>
  <c r="AG1836" i="18"/>
  <c r="AK1836" i="18"/>
  <c r="AW1836" i="18"/>
  <c r="AF1837" i="18"/>
  <c r="AJ1837" i="18"/>
  <c r="AN1837" i="18"/>
  <c r="AV1837" i="18"/>
  <c r="AZ1837" i="18"/>
  <c r="AM1838" i="18"/>
  <c r="AQ1838" i="18"/>
  <c r="AU1838" i="18"/>
  <c r="AZ1838" i="18"/>
  <c r="AJ1839" i="18"/>
  <c r="AO1839" i="18"/>
  <c r="AK1840" i="18"/>
  <c r="AG1840" i="18"/>
  <c r="AJ1840" i="18"/>
  <c r="BA1840" i="18"/>
  <c r="AW1840" i="18"/>
  <c r="AZ1840" i="18"/>
  <c r="AO1841" i="18"/>
  <c r="AH1843" i="18"/>
  <c r="AK1843" i="18"/>
  <c r="AG1843" i="18"/>
  <c r="AY1844" i="18"/>
  <c r="AM1799" i="18"/>
  <c r="AG1801" i="18"/>
  <c r="AK1801" i="18"/>
  <c r="AN1802" i="18"/>
  <c r="AR1802" i="18"/>
  <c r="AV1802" i="18"/>
  <c r="AM1803" i="18"/>
  <c r="AH1804" i="18"/>
  <c r="AG1805" i="18"/>
  <c r="AK1805" i="18"/>
  <c r="AW1805" i="18"/>
  <c r="BA1805" i="18"/>
  <c r="AN1806" i="18"/>
  <c r="AR1806" i="18"/>
  <c r="AV1806" i="18"/>
  <c r="AM1807" i="18"/>
  <c r="AH1808" i="18"/>
  <c r="AG1809" i="18"/>
  <c r="AK1809" i="18"/>
  <c r="AW1809" i="18"/>
  <c r="BA1809" i="18"/>
  <c r="AN1810" i="18"/>
  <c r="AR1810" i="18"/>
  <c r="AV1810" i="18"/>
  <c r="AM1811" i="18"/>
  <c r="AH1812" i="18"/>
  <c r="AG1813" i="18"/>
  <c r="AK1813" i="18"/>
  <c r="AW1813" i="18"/>
  <c r="BA1813" i="18"/>
  <c r="AN1814" i="18"/>
  <c r="AR1814" i="18"/>
  <c r="AV1814" i="18"/>
  <c r="AM1815" i="18"/>
  <c r="AH1816" i="18"/>
  <c r="AG1817" i="18"/>
  <c r="AK1817" i="18"/>
  <c r="AW1817" i="18"/>
  <c r="BA1817" i="18"/>
  <c r="AN1818" i="18"/>
  <c r="AR1818" i="18"/>
  <c r="AV1818" i="18"/>
  <c r="AM1819" i="18"/>
  <c r="AH1820" i="18"/>
  <c r="AG1821" i="18"/>
  <c r="AK1821" i="18"/>
  <c r="AW1821" i="18"/>
  <c r="BA1821" i="18"/>
  <c r="AN1822" i="18"/>
  <c r="AR1822" i="18"/>
  <c r="AV1822" i="18"/>
  <c r="AM1823" i="18"/>
  <c r="AH1824" i="18"/>
  <c r="AG1825" i="18"/>
  <c r="AK1825" i="18"/>
  <c r="AW1825" i="18"/>
  <c r="BA1825" i="18"/>
  <c r="AN1826" i="18"/>
  <c r="AR1826" i="18"/>
  <c r="AV1826" i="18"/>
  <c r="AM1827" i="18"/>
  <c r="AH1828" i="18"/>
  <c r="AG1829" i="18"/>
  <c r="AK1829" i="18"/>
  <c r="AW1829" i="18"/>
  <c r="BA1829" i="18"/>
  <c r="AN1830" i="18"/>
  <c r="AR1830" i="18"/>
  <c r="AV1830" i="18"/>
  <c r="AM1831" i="18"/>
  <c r="AH1832" i="18"/>
  <c r="AG1833" i="18"/>
  <c r="AK1833" i="18"/>
  <c r="AW1833" i="18"/>
  <c r="BA1833" i="18"/>
  <c r="AN1834" i="18"/>
  <c r="AR1834" i="18"/>
  <c r="AV1834" i="18"/>
  <c r="AM1835" i="18"/>
  <c r="AH1836" i="18"/>
  <c r="AG1837" i="18"/>
  <c r="AK1837" i="18"/>
  <c r="AW1837" i="18"/>
  <c r="BA1837" i="18"/>
  <c r="AN1838" i="18"/>
  <c r="AR1838" i="18"/>
  <c r="AV1838" i="18"/>
  <c r="BA1838" i="18"/>
  <c r="AZ1841" i="18"/>
  <c r="AV1841" i="18"/>
  <c r="AY1841" i="18"/>
  <c r="AU1841" i="18"/>
  <c r="AQ1842" i="18"/>
  <c r="AM1842" i="18"/>
  <c r="AP1842" i="18"/>
  <c r="AL1842" i="18"/>
  <c r="AI1804" i="18"/>
  <c r="AI1808" i="18"/>
  <c r="AI1812" i="18"/>
  <c r="AI1816" i="18"/>
  <c r="AI1820" i="18"/>
  <c r="AI1824" i="18"/>
  <c r="AI1828" i="18"/>
  <c r="AI1832" i="18"/>
  <c r="AI1836" i="18"/>
  <c r="AR1841" i="18"/>
  <c r="AN1841" i="18"/>
  <c r="AQ1841" i="18"/>
  <c r="AM1841" i="18"/>
  <c r="AK1844" i="18"/>
  <c r="AG1844" i="18"/>
  <c r="AJ1844" i="18"/>
  <c r="AF1844" i="18"/>
  <c r="AL1802" i="18"/>
  <c r="AF1804" i="18"/>
  <c r="AU1805" i="18"/>
  <c r="AL1806" i="18"/>
  <c r="AF1808" i="18"/>
  <c r="AU1809" i="18"/>
  <c r="AL1810" i="18"/>
  <c r="AF1812" i="18"/>
  <c r="AU1813" i="18"/>
  <c r="AL1814" i="18"/>
  <c r="AF1816" i="18"/>
  <c r="AU1817" i="18"/>
  <c r="AL1818" i="18"/>
  <c r="AF1820" i="18"/>
  <c r="AU1821" i="18"/>
  <c r="AL1822" i="18"/>
  <c r="AF1824" i="18"/>
  <c r="AU1825" i="18"/>
  <c r="AL1826" i="18"/>
  <c r="AF1828" i="18"/>
  <c r="AU1829" i="18"/>
  <c r="AL1830" i="18"/>
  <c r="AF1832" i="18"/>
  <c r="AU1833" i="18"/>
  <c r="AL1834" i="18"/>
  <c r="AF1836" i="18"/>
  <c r="AU1837" i="18"/>
  <c r="AL1838" i="18"/>
  <c r="AP1839" i="18"/>
  <c r="AL1839" i="18"/>
  <c r="AL1841" i="18"/>
  <c r="AH1844" i="18"/>
  <c r="BA1844" i="18"/>
  <c r="AW1844" i="18"/>
  <c r="AZ1844" i="18"/>
  <c r="AV1844" i="18"/>
  <c r="BA1845" i="18"/>
  <c r="AW1845" i="18"/>
  <c r="AZ1845" i="18"/>
  <c r="AV1845" i="18"/>
  <c r="AY1845" i="18"/>
  <c r="AU1845" i="18"/>
  <c r="AI1841" i="18"/>
  <c r="AI1845" i="18"/>
  <c r="AM1845" i="18"/>
  <c r="AQ1845" i="18"/>
  <c r="AL1846" i="18"/>
  <c r="AP1846" i="18"/>
  <c r="AG1847" i="18"/>
  <c r="AK1847" i="18"/>
  <c r="AF1848" i="18"/>
  <c r="AJ1848" i="18"/>
  <c r="AV1848" i="18"/>
  <c r="AZ1848" i="18"/>
  <c r="AI1849" i="18"/>
  <c r="AM1849" i="18"/>
  <c r="AQ1849" i="18"/>
  <c r="AU1849" i="18"/>
  <c r="AY1849" i="18"/>
  <c r="AL1850" i="18"/>
  <c r="AP1850" i="18"/>
  <c r="AG1851" i="18"/>
  <c r="AK1851" i="18"/>
  <c r="AF1852" i="18"/>
  <c r="AJ1852" i="18"/>
  <c r="AV1852" i="18"/>
  <c r="AZ1852" i="18"/>
  <c r="AI1853" i="18"/>
  <c r="AM1853" i="18"/>
  <c r="AQ1853" i="18"/>
  <c r="AU1853" i="18"/>
  <c r="AY1853" i="18"/>
  <c r="AL1854" i="18"/>
  <c r="AP1854" i="18"/>
  <c r="AG1855" i="18"/>
  <c r="AK1855" i="18"/>
  <c r="AF1856" i="18"/>
  <c r="AJ1856" i="18"/>
  <c r="AV1856" i="18"/>
  <c r="AZ1856" i="18"/>
  <c r="AI1857" i="18"/>
  <c r="AM1857" i="18"/>
  <c r="AQ1857" i="18"/>
  <c r="AU1857" i="18"/>
  <c r="AY1857" i="18"/>
  <c r="AL1858" i="18"/>
  <c r="AP1858" i="18"/>
  <c r="AG1859" i="18"/>
  <c r="AK1859" i="18"/>
  <c r="AF1860" i="18"/>
  <c r="AJ1860" i="18"/>
  <c r="AV1860" i="18"/>
  <c r="AZ1860" i="18"/>
  <c r="AI1861" i="18"/>
  <c r="AM1861" i="18"/>
  <c r="AQ1861" i="18"/>
  <c r="AU1861" i="18"/>
  <c r="AY1861" i="18"/>
  <c r="AL1862" i="18"/>
  <c r="AP1862" i="18"/>
  <c r="AG1863" i="18"/>
  <c r="AK1863" i="18"/>
  <c r="AF1864" i="18"/>
  <c r="AJ1864" i="18"/>
  <c r="AV1864" i="18"/>
  <c r="AZ1864" i="18"/>
  <c r="AI1865" i="18"/>
  <c r="AM1865" i="18"/>
  <c r="AQ1865" i="18"/>
  <c r="AU1865" i="18"/>
  <c r="AY1865" i="18"/>
  <c r="AL1866" i="18"/>
  <c r="AP1866" i="18"/>
  <c r="AG1867" i="18"/>
  <c r="AK1867" i="18"/>
  <c r="AF1868" i="18"/>
  <c r="AJ1868" i="18"/>
  <c r="AZ1868" i="18"/>
  <c r="AV1868" i="18"/>
  <c r="AO1869" i="18"/>
  <c r="AT1869" i="18"/>
  <c r="AZ1869" i="18"/>
  <c r="AQ1870" i="18"/>
  <c r="AM1870" i="18"/>
  <c r="AP1870" i="18"/>
  <c r="AL1870" i="18"/>
  <c r="BA1872" i="18"/>
  <c r="AW1872" i="18"/>
  <c r="AZ1872" i="18"/>
  <c r="AV1872" i="18"/>
  <c r="AR1873" i="18"/>
  <c r="AN1873" i="18"/>
  <c r="AQ1873" i="18"/>
  <c r="AM1873" i="18"/>
  <c r="BA1873" i="18"/>
  <c r="AN1874" i="18"/>
  <c r="AJ1875" i="18"/>
  <c r="AF1875" i="18"/>
  <c r="AH1875" i="18"/>
  <c r="AK1875" i="18"/>
  <c r="AG1875" i="18"/>
  <c r="AF1841" i="18"/>
  <c r="AU1842" i="18"/>
  <c r="AL1843" i="18"/>
  <c r="AF1845" i="18"/>
  <c r="AN1845" i="18"/>
  <c r="AM1846" i="18"/>
  <c r="AQ1846" i="18"/>
  <c r="AU1846" i="18"/>
  <c r="AH1847" i="18"/>
  <c r="AL1847" i="18"/>
  <c r="AG1848" i="18"/>
  <c r="AK1848" i="18"/>
  <c r="AW1848" i="18"/>
  <c r="AF1849" i="18"/>
  <c r="AN1849" i="18"/>
  <c r="AV1849" i="18"/>
  <c r="AZ1849" i="18"/>
  <c r="AM1850" i="18"/>
  <c r="AQ1850" i="18"/>
  <c r="AU1850" i="18"/>
  <c r="AH1851" i="18"/>
  <c r="AL1851" i="18"/>
  <c r="AG1852" i="18"/>
  <c r="AK1852" i="18"/>
  <c r="AW1852" i="18"/>
  <c r="AF1853" i="18"/>
  <c r="AN1853" i="18"/>
  <c r="AV1853" i="18"/>
  <c r="AZ1853" i="18"/>
  <c r="AM1854" i="18"/>
  <c r="AQ1854" i="18"/>
  <c r="AU1854" i="18"/>
  <c r="AH1855" i="18"/>
  <c r="AL1855" i="18"/>
  <c r="AG1856" i="18"/>
  <c r="AK1856" i="18"/>
  <c r="AW1856" i="18"/>
  <c r="AF1857" i="18"/>
  <c r="AN1857" i="18"/>
  <c r="AV1857" i="18"/>
  <c r="AZ1857" i="18"/>
  <c r="AM1858" i="18"/>
  <c r="AQ1858" i="18"/>
  <c r="AU1858" i="18"/>
  <c r="AH1859" i="18"/>
  <c r="AL1859" i="18"/>
  <c r="AG1860" i="18"/>
  <c r="AK1860" i="18"/>
  <c r="AW1860" i="18"/>
  <c r="AF1861" i="18"/>
  <c r="AN1861" i="18"/>
  <c r="AR1861" i="18"/>
  <c r="AV1861" i="18"/>
  <c r="AZ1861" i="18"/>
  <c r="AM1862" i="18"/>
  <c r="AQ1862" i="18"/>
  <c r="AU1862" i="18"/>
  <c r="AH1863" i="18"/>
  <c r="AL1863" i="18"/>
  <c r="AG1864" i="18"/>
  <c r="AK1864" i="18"/>
  <c r="AW1864" i="18"/>
  <c r="AF1865" i="18"/>
  <c r="AN1865" i="18"/>
  <c r="AV1865" i="18"/>
  <c r="AZ1865" i="18"/>
  <c r="AM1866" i="18"/>
  <c r="AQ1866" i="18"/>
  <c r="AU1866" i="18"/>
  <c r="AH1867" i="18"/>
  <c r="AL1867" i="18"/>
  <c r="AG1868" i="18"/>
  <c r="AK1868" i="18"/>
  <c r="AO1868" i="18"/>
  <c r="AT1868" i="18"/>
  <c r="AY1868" i="18"/>
  <c r="AP1869" i="18"/>
  <c r="AV1869" i="18"/>
  <c r="BA1869" i="18"/>
  <c r="AN1870" i="18"/>
  <c r="AH1871" i="18"/>
  <c r="AK1871" i="18"/>
  <c r="AG1871" i="18"/>
  <c r="AK1872" i="18"/>
  <c r="AG1872" i="18"/>
  <c r="AJ1872" i="18"/>
  <c r="AF1872" i="18"/>
  <c r="AY1872" i="18"/>
  <c r="AL1873" i="18"/>
  <c r="AT1873" i="18"/>
  <c r="AI1875" i="18"/>
  <c r="AN1846" i="18"/>
  <c r="AH1848" i="18"/>
  <c r="AW1849" i="18"/>
  <c r="AN1850" i="18"/>
  <c r="AH1852" i="18"/>
  <c r="AW1853" i="18"/>
  <c r="AN1854" i="18"/>
  <c r="AH1856" i="18"/>
  <c r="AW1857" i="18"/>
  <c r="AN1858" i="18"/>
  <c r="AI1859" i="18"/>
  <c r="AH1860" i="18"/>
  <c r="AN1862" i="18"/>
  <c r="AI1863" i="18"/>
  <c r="AH1864" i="18"/>
  <c r="AW1865" i="18"/>
  <c r="AN1866" i="18"/>
  <c r="AI1867" i="18"/>
  <c r="AH1868" i="18"/>
  <c r="AL1869" i="18"/>
  <c r="AF1859" i="18"/>
  <c r="AL1861" i="18"/>
  <c r="AF1863" i="18"/>
  <c r="AF1867" i="18"/>
  <c r="AQ1869" i="18"/>
  <c r="AM1869" i="18"/>
  <c r="AY1869" i="18"/>
  <c r="AU1869" i="18"/>
  <c r="AZ1873" i="18"/>
  <c r="AV1873" i="18"/>
  <c r="AY1873" i="18"/>
  <c r="AU1873" i="18"/>
  <c r="AQ1874" i="18"/>
  <c r="AM1874" i="18"/>
  <c r="AP1874" i="18"/>
  <c r="AL1874" i="18"/>
  <c r="AH1870" i="18"/>
  <c r="AW1871" i="18"/>
  <c r="AN1872" i="18"/>
  <c r="AH1874" i="18"/>
  <c r="AW1875" i="18"/>
  <c r="AF1876" i="18"/>
  <c r="AJ1876" i="18"/>
  <c r="AN1876" i="18"/>
  <c r="AV1876" i="18"/>
  <c r="AZ1876" i="18"/>
  <c r="AM1877" i="18"/>
  <c r="AQ1877" i="18"/>
  <c r="AU1877" i="18"/>
  <c r="AY1877" i="18"/>
  <c r="AH1878" i="18"/>
  <c r="AL1878" i="18"/>
  <c r="AP1878" i="18"/>
  <c r="AG1879" i="18"/>
  <c r="AK1879" i="18"/>
  <c r="AW1879" i="18"/>
  <c r="AF1880" i="18"/>
  <c r="AJ1880" i="18"/>
  <c r="AN1880" i="18"/>
  <c r="AV1880" i="18"/>
  <c r="AZ1880" i="18"/>
  <c r="AM1881" i="18"/>
  <c r="AQ1881" i="18"/>
  <c r="AU1881" i="18"/>
  <c r="AY1881" i="18"/>
  <c r="AH1882" i="18"/>
  <c r="AL1882" i="18"/>
  <c r="AP1882" i="18"/>
  <c r="AG1883" i="18"/>
  <c r="AK1883" i="18"/>
  <c r="AW1883" i="18"/>
  <c r="AF1884" i="18"/>
  <c r="AJ1884" i="18"/>
  <c r="AN1884" i="18"/>
  <c r="AV1884" i="18"/>
  <c r="AZ1884" i="18"/>
  <c r="AM1885" i="18"/>
  <c r="AQ1885" i="18"/>
  <c r="AU1885" i="18"/>
  <c r="AY1885" i="18"/>
  <c r="AH1886" i="18"/>
  <c r="AL1886" i="18"/>
  <c r="AP1886" i="18"/>
  <c r="AG1887" i="18"/>
  <c r="AK1887" i="18"/>
  <c r="AW1887" i="18"/>
  <c r="AF1888" i="18"/>
  <c r="AJ1888" i="18"/>
  <c r="AN1888" i="18"/>
  <c r="AV1888" i="18"/>
  <c r="AZ1888" i="18"/>
  <c r="AM1889" i="18"/>
  <c r="AQ1889" i="18"/>
  <c r="AU1889" i="18"/>
  <c r="AY1889" i="18"/>
  <c r="AH1890" i="18"/>
  <c r="AL1890" i="18"/>
  <c r="AP1890" i="18"/>
  <c r="AG1891" i="18"/>
  <c r="AK1891" i="18"/>
  <c r="AW1891" i="18"/>
  <c r="AF1892" i="18"/>
  <c r="AJ1892" i="18"/>
  <c r="AN1892" i="18"/>
  <c r="AV1892" i="18"/>
  <c r="AZ1892" i="18"/>
  <c r="AM1893" i="18"/>
  <c r="AQ1893" i="18"/>
  <c r="AU1893" i="18"/>
  <c r="AY1893" i="18"/>
  <c r="AH1894" i="18"/>
  <c r="AL1894" i="18"/>
  <c r="AP1894" i="18"/>
  <c r="AG1895" i="18"/>
  <c r="AK1895" i="18"/>
  <c r="AW1895" i="18"/>
  <c r="AF1896" i="18"/>
  <c r="AJ1896" i="18"/>
  <c r="AN1896" i="18"/>
  <c r="AV1896" i="18"/>
  <c r="AZ1896" i="18"/>
  <c r="AM1897" i="18"/>
  <c r="AQ1897" i="18"/>
  <c r="AU1897" i="18"/>
  <c r="AY1897" i="18"/>
  <c r="AH1898" i="18"/>
  <c r="AL1898" i="18"/>
  <c r="AP1898" i="18"/>
  <c r="AG1899" i="18"/>
  <c r="AK1899" i="18"/>
  <c r="AO1899" i="18"/>
  <c r="AK1900" i="18"/>
  <c r="AG1900" i="18"/>
  <c r="AJ1900" i="18"/>
  <c r="BA1900" i="18"/>
  <c r="AW1900" i="18"/>
  <c r="AY1901" i="18"/>
  <c r="AU1901" i="18"/>
  <c r="AZ1901" i="18"/>
  <c r="AV1901" i="18"/>
  <c r="AP1902" i="18"/>
  <c r="AL1902" i="18"/>
  <c r="AQ1902" i="18"/>
  <c r="AM1902" i="18"/>
  <c r="AF1903" i="18"/>
  <c r="AQ1905" i="18"/>
  <c r="AM1905" i="18"/>
  <c r="AP1905" i="18"/>
  <c r="AL1905" i="18"/>
  <c r="AR1905" i="18"/>
  <c r="AN1905" i="18"/>
  <c r="AK1907" i="18"/>
  <c r="AG1907" i="18"/>
  <c r="AJ1907" i="18"/>
  <c r="AF1907" i="18"/>
  <c r="AI1907" i="18"/>
  <c r="AH1907" i="18"/>
  <c r="AG1876" i="18"/>
  <c r="AK1876" i="18"/>
  <c r="AW1876" i="18"/>
  <c r="BA1876" i="18"/>
  <c r="AN1877" i="18"/>
  <c r="AR1877" i="18"/>
  <c r="AV1877" i="18"/>
  <c r="AM1878" i="18"/>
  <c r="AH1879" i="18"/>
  <c r="AG1880" i="18"/>
  <c r="AK1880" i="18"/>
  <c r="AW1880" i="18"/>
  <c r="BA1880" i="18"/>
  <c r="AN1881" i="18"/>
  <c r="AR1881" i="18"/>
  <c r="AV1881" i="18"/>
  <c r="AM1882" i="18"/>
  <c r="AH1883" i="18"/>
  <c r="AG1884" i="18"/>
  <c r="AK1884" i="18"/>
  <c r="AW1884" i="18"/>
  <c r="BA1884" i="18"/>
  <c r="AN1885" i="18"/>
  <c r="AR1885" i="18"/>
  <c r="AV1885" i="18"/>
  <c r="AM1886" i="18"/>
  <c r="AH1887" i="18"/>
  <c r="AG1888" i="18"/>
  <c r="AK1888" i="18"/>
  <c r="AW1888" i="18"/>
  <c r="BA1888" i="18"/>
  <c r="AN1889" i="18"/>
  <c r="AR1889" i="18"/>
  <c r="AV1889" i="18"/>
  <c r="AM1890" i="18"/>
  <c r="AH1891" i="18"/>
  <c r="AG1892" i="18"/>
  <c r="AK1892" i="18"/>
  <c r="AW1892" i="18"/>
  <c r="BA1892" i="18"/>
  <c r="AN1893" i="18"/>
  <c r="AR1893" i="18"/>
  <c r="AV1893" i="18"/>
  <c r="AM1894" i="18"/>
  <c r="AH1895" i="18"/>
  <c r="AG1896" i="18"/>
  <c r="AK1896" i="18"/>
  <c r="AW1896" i="18"/>
  <c r="BA1896" i="18"/>
  <c r="AN1897" i="18"/>
  <c r="AR1897" i="18"/>
  <c r="AV1897" i="18"/>
  <c r="AM1898" i="18"/>
  <c r="AH1899" i="18"/>
  <c r="AL1899" i="18"/>
  <c r="AQ1899" i="18"/>
  <c r="AY1900" i="18"/>
  <c r="AJ1901" i="18"/>
  <c r="AF1901" i="18"/>
  <c r="AK1901" i="18"/>
  <c r="AQ1901" i="18"/>
  <c r="AM1901" i="18"/>
  <c r="AR1901" i="18"/>
  <c r="AN1901" i="18"/>
  <c r="AN1902" i="18"/>
  <c r="AJ1904" i="18"/>
  <c r="AF1904" i="18"/>
  <c r="AK1904" i="18"/>
  <c r="AG1904" i="18"/>
  <c r="AZ1904" i="18"/>
  <c r="AV1904" i="18"/>
  <c r="AY1904" i="18"/>
  <c r="AU1904" i="18"/>
  <c r="BA1904" i="18"/>
  <c r="AW1904" i="18"/>
  <c r="AI1879" i="18"/>
  <c r="AI1883" i="18"/>
  <c r="AI1887" i="18"/>
  <c r="AI1891" i="18"/>
  <c r="AI1895" i="18"/>
  <c r="AI1899" i="18"/>
  <c r="AU1876" i="18"/>
  <c r="AL1877" i="18"/>
  <c r="AF1879" i="18"/>
  <c r="AU1880" i="18"/>
  <c r="AL1881" i="18"/>
  <c r="AF1883" i="18"/>
  <c r="AU1884" i="18"/>
  <c r="AL1885" i="18"/>
  <c r="AF1887" i="18"/>
  <c r="AU1888" i="18"/>
  <c r="AL1889" i="18"/>
  <c r="AF1891" i="18"/>
  <c r="AU1892" i="18"/>
  <c r="AL1893" i="18"/>
  <c r="AF1895" i="18"/>
  <c r="AU1896" i="18"/>
  <c r="AL1897" i="18"/>
  <c r="AF1899" i="18"/>
  <c r="AK1903" i="18"/>
  <c r="AG1903" i="18"/>
  <c r="AH1903" i="18"/>
  <c r="AU1902" i="18"/>
  <c r="AL1903" i="18"/>
  <c r="AF1905" i="18"/>
  <c r="AJ1905" i="18"/>
  <c r="AV1905" i="18"/>
  <c r="AZ1905" i="18"/>
  <c r="AM1906" i="18"/>
  <c r="AQ1906" i="18"/>
  <c r="AU1906" i="18"/>
  <c r="AL1907" i="18"/>
  <c r="AG1908" i="18"/>
  <c r="AK1908" i="18"/>
  <c r="AW1908" i="18"/>
  <c r="BA1908" i="18"/>
  <c r="AF1909" i="18"/>
  <c r="AJ1909" i="18"/>
  <c r="AN1909" i="18"/>
  <c r="AR1909" i="18"/>
  <c r="AV1909" i="18"/>
  <c r="AZ1909" i="18"/>
  <c r="AM1910" i="18"/>
  <c r="AQ1910" i="18"/>
  <c r="AU1910" i="18"/>
  <c r="AH1911" i="18"/>
  <c r="AL1911" i="18"/>
  <c r="AG1912" i="18"/>
  <c r="AK1912" i="18"/>
  <c r="AW1912" i="18"/>
  <c r="BA1912" i="18"/>
  <c r="AF1913" i="18"/>
  <c r="AJ1913" i="18"/>
  <c r="AN1913" i="18"/>
  <c r="AR1913" i="18"/>
  <c r="AV1913" i="18"/>
  <c r="AZ1913" i="18"/>
  <c r="AM1914" i="18"/>
  <c r="AQ1914" i="18"/>
  <c r="AU1914" i="18"/>
  <c r="AH1915" i="18"/>
  <c r="AL1915" i="18"/>
  <c r="AG1916" i="18"/>
  <c r="AK1916" i="18"/>
  <c r="AW1916" i="18"/>
  <c r="BA1916" i="18"/>
  <c r="AF1917" i="18"/>
  <c r="AJ1917" i="18"/>
  <c r="AN1917" i="18"/>
  <c r="AR1917" i="18"/>
  <c r="AV1917" i="18"/>
  <c r="AZ1917" i="18"/>
  <c r="AM1918" i="18"/>
  <c r="AQ1918" i="18"/>
  <c r="AU1918" i="18"/>
  <c r="AH1919" i="18"/>
  <c r="AL1919" i="18"/>
  <c r="AU1920" i="18"/>
  <c r="AL1921" i="18"/>
  <c r="AI1911" i="18"/>
  <c r="AI1915" i="18"/>
  <c r="AI1919" i="18"/>
  <c r="AR1921" i="18"/>
  <c r="AN1921" i="18"/>
  <c r="AZ1921" i="18"/>
  <c r="AV1921" i="18"/>
  <c r="AP1923" i="18"/>
  <c r="AL1923" i="18"/>
  <c r="AR1923" i="18"/>
  <c r="AN1923" i="18"/>
  <c r="AR1925" i="18"/>
  <c r="AN1925" i="18"/>
  <c r="AQ1925" i="18"/>
  <c r="AM1925" i="18"/>
  <c r="AP1925" i="18"/>
  <c r="AL1925" i="18"/>
  <c r="AI1908" i="18"/>
  <c r="AU1908" i="18"/>
  <c r="AY1908" i="18"/>
  <c r="AL1909" i="18"/>
  <c r="AP1909" i="18"/>
  <c r="AF1911" i="18"/>
  <c r="AJ1911" i="18"/>
  <c r="AI1912" i="18"/>
  <c r="AU1912" i="18"/>
  <c r="AY1912" i="18"/>
  <c r="AL1913" i="18"/>
  <c r="AP1913" i="18"/>
  <c r="AF1915" i="18"/>
  <c r="AJ1915" i="18"/>
  <c r="AI1916" i="18"/>
  <c r="AU1916" i="18"/>
  <c r="AY1916" i="18"/>
  <c r="AL1917" i="18"/>
  <c r="AP1917" i="18"/>
  <c r="AF1919" i="18"/>
  <c r="AJ1919" i="18"/>
  <c r="AK1920" i="18"/>
  <c r="AG1920" i="18"/>
  <c r="AJ1920" i="18"/>
  <c r="BA1920" i="18"/>
  <c r="AW1920" i="18"/>
  <c r="AO1921" i="18"/>
  <c r="AT1921" i="18"/>
  <c r="AY1921" i="18"/>
  <c r="AY1922" i="18"/>
  <c r="AU1922" i="18"/>
  <c r="BA1922" i="18"/>
  <c r="AW1922" i="18"/>
  <c r="AH1923" i="18"/>
  <c r="AJ1923" i="18"/>
  <c r="AF1923" i="18"/>
  <c r="AM1923" i="18"/>
  <c r="BA1924" i="18"/>
  <c r="AW1924" i="18"/>
  <c r="AZ1924" i="18"/>
  <c r="AV1924" i="18"/>
  <c r="AY1924" i="18"/>
  <c r="AU1924" i="18"/>
  <c r="AU1905" i="18"/>
  <c r="AL1906" i="18"/>
  <c r="AF1908" i="18"/>
  <c r="AV1908" i="18"/>
  <c r="AM1909" i="18"/>
  <c r="AU1909" i="18"/>
  <c r="AL1910" i="18"/>
  <c r="AG1911" i="18"/>
  <c r="AF1912" i="18"/>
  <c r="AV1912" i="18"/>
  <c r="AM1913" i="18"/>
  <c r="AU1913" i="18"/>
  <c r="AL1914" i="18"/>
  <c r="AG1915" i="18"/>
  <c r="AF1916" i="18"/>
  <c r="AV1916" i="18"/>
  <c r="AM1917" i="18"/>
  <c r="AU1917" i="18"/>
  <c r="AL1918" i="18"/>
  <c r="AG1919" i="18"/>
  <c r="AF1920" i="18"/>
  <c r="AT1920" i="18"/>
  <c r="AY1920" i="18"/>
  <c r="AJ1921" i="18"/>
  <c r="AF1921" i="18"/>
  <c r="AK1921" i="18"/>
  <c r="AP1921" i="18"/>
  <c r="AU1921" i="18"/>
  <c r="BA1921" i="18"/>
  <c r="AZ1922" i="18"/>
  <c r="AG1923" i="18"/>
  <c r="AO1923" i="18"/>
  <c r="AI1924" i="18"/>
  <c r="AH1925" i="18"/>
  <c r="AW1926" i="18"/>
  <c r="BA1926" i="18"/>
  <c r="AF1927" i="18"/>
  <c r="AJ1927" i="18"/>
  <c r="AN1927" i="18"/>
  <c r="AR1927" i="18"/>
  <c r="AI1928" i="18"/>
  <c r="AU1928" i="18"/>
  <c r="AY1928" i="18"/>
  <c r="AH1929" i="18"/>
  <c r="AL1929" i="18"/>
  <c r="AP1929" i="18"/>
  <c r="AW1930" i="18"/>
  <c r="BA1930" i="18"/>
  <c r="AF1931" i="18"/>
  <c r="AJ1931" i="18"/>
  <c r="AN1931" i="18"/>
  <c r="AR1931" i="18"/>
  <c r="AI1932" i="18"/>
  <c r="AU1932" i="18"/>
  <c r="AY1932" i="18"/>
  <c r="AH1933" i="18"/>
  <c r="AL1933" i="18"/>
  <c r="AP1933" i="18"/>
  <c r="AW1934" i="18"/>
  <c r="BA1934" i="18"/>
  <c r="AF1935" i="18"/>
  <c r="AJ1935" i="18"/>
  <c r="AN1935" i="18"/>
  <c r="AR1935" i="18"/>
  <c r="AI1936" i="18"/>
  <c r="AU1936" i="18"/>
  <c r="AY1936" i="18"/>
  <c r="AH1937" i="18"/>
  <c r="AL1937" i="18"/>
  <c r="AP1937" i="18"/>
  <c r="AW1938" i="18"/>
  <c r="BA1938" i="18"/>
  <c r="AF1939" i="18"/>
  <c r="AJ1939" i="18"/>
  <c r="AN1939" i="18"/>
  <c r="AR1939" i="18"/>
  <c r="AI1940" i="18"/>
  <c r="AU1940" i="18"/>
  <c r="AY1940" i="18"/>
  <c r="AH1941" i="18"/>
  <c r="AL1941" i="18"/>
  <c r="AP1941" i="18"/>
  <c r="AW1942" i="18"/>
  <c r="BA1942" i="18"/>
  <c r="AF1943" i="18"/>
  <c r="AJ1943" i="18"/>
  <c r="AN1943" i="18"/>
  <c r="AR1943" i="18"/>
  <c r="AI1944" i="18"/>
  <c r="AU1944" i="18"/>
  <c r="AY1944" i="18"/>
  <c r="AH1945" i="18"/>
  <c r="AL1945" i="18"/>
  <c r="AP1945" i="18"/>
  <c r="AW1946" i="18"/>
  <c r="BA1946" i="18"/>
  <c r="AF1947" i="18"/>
  <c r="AJ1947" i="18"/>
  <c r="AN1947" i="18"/>
  <c r="AR1947" i="18"/>
  <c r="AI1948" i="18"/>
  <c r="AU1948" i="18"/>
  <c r="AY1948" i="18"/>
  <c r="AH1949" i="18"/>
  <c r="AL1949" i="18"/>
  <c r="AP1949" i="18"/>
  <c r="AZ1950" i="18"/>
  <c r="AV1950" i="18"/>
  <c r="AO1951" i="18"/>
  <c r="AT1951" i="18"/>
  <c r="AZ1951" i="18"/>
  <c r="AJ1952" i="18"/>
  <c r="AF1952" i="18"/>
  <c r="AH1952" i="18"/>
  <c r="AM1952" i="18"/>
  <c r="AY1953" i="18"/>
  <c r="AU1953" i="18"/>
  <c r="BA1953" i="18"/>
  <c r="AW1953" i="18"/>
  <c r="AZ1953" i="18"/>
  <c r="AV1953" i="18"/>
  <c r="AI1925" i="18"/>
  <c r="AG1927" i="18"/>
  <c r="AK1927" i="18"/>
  <c r="AV1928" i="18"/>
  <c r="AZ1928" i="18"/>
  <c r="AI1929" i="18"/>
  <c r="AM1929" i="18"/>
  <c r="AQ1929" i="18"/>
  <c r="AG1931" i="18"/>
  <c r="AK1931" i="18"/>
  <c r="AV1932" i="18"/>
  <c r="AZ1932" i="18"/>
  <c r="AI1933" i="18"/>
  <c r="AM1933" i="18"/>
  <c r="AQ1933" i="18"/>
  <c r="AG1935" i="18"/>
  <c r="AK1935" i="18"/>
  <c r="AV1936" i="18"/>
  <c r="AZ1936" i="18"/>
  <c r="AI1937" i="18"/>
  <c r="AM1937" i="18"/>
  <c r="AQ1937" i="18"/>
  <c r="AG1939" i="18"/>
  <c r="AK1939" i="18"/>
  <c r="AV1940" i="18"/>
  <c r="AZ1940" i="18"/>
  <c r="AI1941" i="18"/>
  <c r="AM1941" i="18"/>
  <c r="AQ1941" i="18"/>
  <c r="AG1943" i="18"/>
  <c r="AK1943" i="18"/>
  <c r="AV1944" i="18"/>
  <c r="AZ1944" i="18"/>
  <c r="AI1945" i="18"/>
  <c r="AM1945" i="18"/>
  <c r="AQ1945" i="18"/>
  <c r="AG1947" i="18"/>
  <c r="AK1947" i="18"/>
  <c r="AV1948" i="18"/>
  <c r="AZ1948" i="18"/>
  <c r="AI1949" i="18"/>
  <c r="AM1949" i="18"/>
  <c r="AQ1949" i="18"/>
  <c r="AY1950" i="18"/>
  <c r="AP1951" i="18"/>
  <c r="AV1951" i="18"/>
  <c r="BA1951" i="18"/>
  <c r="AO1952" i="18"/>
  <c r="AM1922" i="18"/>
  <c r="AG1924" i="18"/>
  <c r="AF1925" i="18"/>
  <c r="AV1925" i="18"/>
  <c r="AM1926" i="18"/>
  <c r="AU1926" i="18"/>
  <c r="AH1927" i="18"/>
  <c r="AL1927" i="18"/>
  <c r="AG1928" i="18"/>
  <c r="AW1928" i="18"/>
  <c r="AF1929" i="18"/>
  <c r="AN1929" i="18"/>
  <c r="AV1929" i="18"/>
  <c r="AM1930" i="18"/>
  <c r="AU1930" i="18"/>
  <c r="AH1931" i="18"/>
  <c r="AL1931" i="18"/>
  <c r="AG1932" i="18"/>
  <c r="AW1932" i="18"/>
  <c r="AF1933" i="18"/>
  <c r="AN1933" i="18"/>
  <c r="AV1933" i="18"/>
  <c r="AM1934" i="18"/>
  <c r="AU1934" i="18"/>
  <c r="AH1935" i="18"/>
  <c r="AL1935" i="18"/>
  <c r="AG1936" i="18"/>
  <c r="AW1936" i="18"/>
  <c r="AF1937" i="18"/>
  <c r="AN1937" i="18"/>
  <c r="AV1937" i="18"/>
  <c r="AM1938" i="18"/>
  <c r="AU1938" i="18"/>
  <c r="AH1939" i="18"/>
  <c r="AL1939" i="18"/>
  <c r="AG1940" i="18"/>
  <c r="AW1940" i="18"/>
  <c r="AF1941" i="18"/>
  <c r="AN1941" i="18"/>
  <c r="AV1941" i="18"/>
  <c r="AM1942" i="18"/>
  <c r="AU1942" i="18"/>
  <c r="AH1943" i="18"/>
  <c r="AL1943" i="18"/>
  <c r="AG1944" i="18"/>
  <c r="AW1944" i="18"/>
  <c r="AF1945" i="18"/>
  <c r="AN1945" i="18"/>
  <c r="AV1945" i="18"/>
  <c r="AM1946" i="18"/>
  <c r="AU1946" i="18"/>
  <c r="AH1947" i="18"/>
  <c r="AL1947" i="18"/>
  <c r="AG1948" i="18"/>
  <c r="AW1948" i="18"/>
  <c r="AF1949" i="18"/>
  <c r="AN1949" i="18"/>
  <c r="AV1949" i="18"/>
  <c r="AM1950" i="18"/>
  <c r="AU1950" i="18"/>
  <c r="BA1950" i="18"/>
  <c r="AL1951" i="18"/>
  <c r="AI1952" i="18"/>
  <c r="AQ1951" i="18"/>
  <c r="AM1951" i="18"/>
  <c r="AY1951" i="18"/>
  <c r="AU1951" i="18"/>
  <c r="AR1952" i="18"/>
  <c r="AN1952" i="18"/>
  <c r="AP1952" i="18"/>
  <c r="AL1952" i="18"/>
  <c r="AI1954" i="18"/>
  <c r="AM1954" i="18"/>
  <c r="AQ1954" i="18"/>
  <c r="AG1956" i="18"/>
  <c r="AK1956" i="18"/>
  <c r="AV1957" i="18"/>
  <c r="AZ1957" i="18"/>
  <c r="AI1958" i="18"/>
  <c r="AM1958" i="18"/>
  <c r="AQ1958" i="18"/>
  <c r="AG1960" i="18"/>
  <c r="AK1960" i="18"/>
  <c r="AV1961" i="18"/>
  <c r="AZ1961" i="18"/>
  <c r="AI1962" i="18"/>
  <c r="AM1962" i="18"/>
  <c r="AQ1962" i="18"/>
  <c r="AG1964" i="18"/>
  <c r="AK1964" i="18"/>
  <c r="AZ1965" i="18"/>
  <c r="AV1965" i="18"/>
  <c r="AH1967" i="18"/>
  <c r="AK1967" i="18"/>
  <c r="AG1967" i="18"/>
  <c r="AR1978" i="18"/>
  <c r="AN1978" i="18"/>
  <c r="AQ1978" i="18"/>
  <c r="AM1978" i="18"/>
  <c r="AP1978" i="18"/>
  <c r="AL1978" i="18"/>
  <c r="AG1953" i="18"/>
  <c r="AK1953" i="18"/>
  <c r="AF1954" i="18"/>
  <c r="AJ1954" i="18"/>
  <c r="AN1954" i="18"/>
  <c r="AR1954" i="18"/>
  <c r="AV1954" i="18"/>
  <c r="AM1955" i="18"/>
  <c r="AU1955" i="18"/>
  <c r="AY1955" i="18"/>
  <c r="AH1956" i="18"/>
  <c r="AL1956" i="18"/>
  <c r="AP1956" i="18"/>
  <c r="AG1957" i="18"/>
  <c r="AK1957" i="18"/>
  <c r="AW1957" i="18"/>
  <c r="BA1957" i="18"/>
  <c r="AF1958" i="18"/>
  <c r="AJ1958" i="18"/>
  <c r="AN1958" i="18"/>
  <c r="AR1958" i="18"/>
  <c r="AV1958" i="18"/>
  <c r="AM1959" i="18"/>
  <c r="AU1959" i="18"/>
  <c r="AY1959" i="18"/>
  <c r="AH1960" i="18"/>
  <c r="AL1960" i="18"/>
  <c r="AP1960" i="18"/>
  <c r="AG1961" i="18"/>
  <c r="AK1961" i="18"/>
  <c r="AW1961" i="18"/>
  <c r="BA1961" i="18"/>
  <c r="AF1962" i="18"/>
  <c r="AJ1962" i="18"/>
  <c r="AN1962" i="18"/>
  <c r="AR1962" i="18"/>
  <c r="AV1962" i="18"/>
  <c r="AM1963" i="18"/>
  <c r="AU1963" i="18"/>
  <c r="AY1963" i="18"/>
  <c r="AH1964" i="18"/>
  <c r="AL1964" i="18"/>
  <c r="AP1964" i="18"/>
  <c r="AG1965" i="18"/>
  <c r="AK1965" i="18"/>
  <c r="AO1965" i="18"/>
  <c r="AT1965" i="18"/>
  <c r="AY1965" i="18"/>
  <c r="AQ1966" i="18"/>
  <c r="AM1966" i="18"/>
  <c r="AP1966" i="18"/>
  <c r="AL1966" i="18"/>
  <c r="AF1967" i="18"/>
  <c r="AH1976" i="18"/>
  <c r="AK1976" i="18"/>
  <c r="AG1976" i="18"/>
  <c r="AJ1976" i="18"/>
  <c r="AF1976" i="18"/>
  <c r="AI1956" i="18"/>
  <c r="AI1960" i="18"/>
  <c r="AI1964" i="18"/>
  <c r="BA1965" i="18"/>
  <c r="AI1967" i="18"/>
  <c r="AH1968" i="18"/>
  <c r="AK1968" i="18"/>
  <c r="AG1968" i="18"/>
  <c r="AJ1968" i="18"/>
  <c r="AF1968" i="18"/>
  <c r="BA1969" i="18"/>
  <c r="AW1969" i="18"/>
  <c r="AZ1969" i="18"/>
  <c r="AV1969" i="18"/>
  <c r="AY1969" i="18"/>
  <c r="AU1969" i="18"/>
  <c r="BA1973" i="18"/>
  <c r="AW1973" i="18"/>
  <c r="AZ1973" i="18"/>
  <c r="AV1973" i="18"/>
  <c r="AY1973" i="18"/>
  <c r="AU1973" i="18"/>
  <c r="AH1980" i="18"/>
  <c r="AK1980" i="18"/>
  <c r="AG1980" i="18"/>
  <c r="AJ1980" i="18"/>
  <c r="AF1980" i="18"/>
  <c r="AL1954" i="18"/>
  <c r="AW1955" i="18"/>
  <c r="AF1956" i="18"/>
  <c r="AN1956" i="18"/>
  <c r="AU1957" i="18"/>
  <c r="AL1958" i="18"/>
  <c r="AW1959" i="18"/>
  <c r="AF1960" i="18"/>
  <c r="AN1960" i="18"/>
  <c r="AU1961" i="18"/>
  <c r="AL1962" i="18"/>
  <c r="AW1963" i="18"/>
  <c r="AF1964" i="18"/>
  <c r="AN1964" i="18"/>
  <c r="AM1965" i="18"/>
  <c r="AQ1965" i="18"/>
  <c r="AW1965" i="18"/>
  <c r="AJ1967" i="18"/>
  <c r="AR1970" i="18"/>
  <c r="AN1970" i="18"/>
  <c r="AQ1970" i="18"/>
  <c r="AM1970" i="18"/>
  <c r="AP1970" i="18"/>
  <c r="AL1970" i="18"/>
  <c r="AH1972" i="18"/>
  <c r="AK1972" i="18"/>
  <c r="AG1972" i="18"/>
  <c r="AJ1972" i="18"/>
  <c r="AF1972" i="18"/>
  <c r="AR1974" i="18"/>
  <c r="AN1974" i="18"/>
  <c r="AQ1974" i="18"/>
  <c r="AM1974" i="18"/>
  <c r="AP1974" i="18"/>
  <c r="AL1974" i="18"/>
  <c r="BA1977" i="18"/>
  <c r="AW1977" i="18"/>
  <c r="AZ1977" i="18"/>
  <c r="AV1977" i="18"/>
  <c r="AY1977" i="18"/>
  <c r="AU1977" i="18"/>
  <c r="AO1978" i="18"/>
  <c r="AV1968" i="18"/>
  <c r="AZ1968" i="18"/>
  <c r="AI1969" i="18"/>
  <c r="AM1969" i="18"/>
  <c r="AQ1969" i="18"/>
  <c r="AG1971" i="18"/>
  <c r="AK1971" i="18"/>
  <c r="AV1972" i="18"/>
  <c r="AZ1972" i="18"/>
  <c r="AI1973" i="18"/>
  <c r="AQ1973" i="18"/>
  <c r="AI1977" i="18"/>
  <c r="AR1984" i="18"/>
  <c r="AN1984" i="18"/>
  <c r="AP1984" i="18"/>
  <c r="AL1984" i="18"/>
  <c r="AQ1986" i="18"/>
  <c r="AM1986" i="18"/>
  <c r="AP1986" i="18"/>
  <c r="AL1986" i="18"/>
  <c r="AR1986" i="18"/>
  <c r="AN1986" i="18"/>
  <c r="AU1966" i="18"/>
  <c r="AL1967" i="18"/>
  <c r="AW1968" i="18"/>
  <c r="AF1969" i="18"/>
  <c r="AN1969" i="18"/>
  <c r="AU1970" i="18"/>
  <c r="AH1971" i="18"/>
  <c r="AL1971" i="18"/>
  <c r="AW1972" i="18"/>
  <c r="AF1973" i="18"/>
  <c r="AJ1973" i="18"/>
  <c r="AN1973" i="18"/>
  <c r="AU1974" i="18"/>
  <c r="AY1974" i="18"/>
  <c r="AH1975" i="18"/>
  <c r="AL1975" i="18"/>
  <c r="AP1975" i="18"/>
  <c r="AW1976" i="18"/>
  <c r="AF1977" i="18"/>
  <c r="AJ1977" i="18"/>
  <c r="AN1977" i="18"/>
  <c r="AU1978" i="18"/>
  <c r="AY1978" i="18"/>
  <c r="AH1979" i="18"/>
  <c r="AL1979" i="18"/>
  <c r="AP1979" i="18"/>
  <c r="AW1980" i="18"/>
  <c r="AP1982" i="18"/>
  <c r="AL1982" i="18"/>
  <c r="AR1982" i="18"/>
  <c r="AN1982" i="18"/>
  <c r="BA1983" i="18"/>
  <c r="AW1983" i="18"/>
  <c r="AY1983" i="18"/>
  <c r="AU1983" i="18"/>
  <c r="AJ1984" i="18"/>
  <c r="AF1984" i="18"/>
  <c r="AH1984" i="18"/>
  <c r="AM1984" i="18"/>
  <c r="AZ1985" i="18"/>
  <c r="AV1985" i="18"/>
  <c r="AY1985" i="18"/>
  <c r="AU1985" i="18"/>
  <c r="BA1985" i="18"/>
  <c r="AW1985" i="18"/>
  <c r="AG1973" i="18"/>
  <c r="AV1974" i="18"/>
  <c r="AM1975" i="18"/>
  <c r="AG1977" i="18"/>
  <c r="AV1978" i="18"/>
  <c r="AM1979" i="18"/>
  <c r="AK1981" i="18"/>
  <c r="AG1981" i="18"/>
  <c r="AJ1981" i="18"/>
  <c r="AY1981" i="18"/>
  <c r="BA1981" i="18"/>
  <c r="AW1981" i="18"/>
  <c r="AH1982" i="18"/>
  <c r="AJ1982" i="18"/>
  <c r="AF1982" i="18"/>
  <c r="AM1982" i="18"/>
  <c r="AZ1983" i="18"/>
  <c r="AO1984" i="18"/>
  <c r="AV1982" i="18"/>
  <c r="AM1983" i="18"/>
  <c r="AG1985" i="18"/>
  <c r="AK1985" i="18"/>
  <c r="AF1986" i="18"/>
  <c r="AJ1986" i="18"/>
  <c r="AV1986" i="18"/>
  <c r="AM1987" i="18"/>
  <c r="AU1987" i="18"/>
  <c r="AY1987" i="18"/>
  <c r="AH1988" i="18"/>
  <c r="AL1988" i="18"/>
  <c r="AP1988" i="18"/>
  <c r="AG1989" i="18"/>
  <c r="AK1989" i="18"/>
  <c r="AW1989" i="18"/>
  <c r="BA1989" i="18"/>
  <c r="AF1990" i="18"/>
  <c r="AJ1990" i="18"/>
  <c r="AN1990" i="18"/>
  <c r="AR1990" i="18"/>
  <c r="AV1990" i="18"/>
  <c r="AM1991" i="18"/>
  <c r="AU1991" i="18"/>
  <c r="AY1991" i="18"/>
  <c r="AH1992" i="18"/>
  <c r="AL1992" i="18"/>
  <c r="AP1992" i="18"/>
  <c r="AG1993" i="18"/>
  <c r="AK1993" i="18"/>
  <c r="AW1993" i="18"/>
  <c r="BA1993" i="18"/>
  <c r="AF1994" i="18"/>
  <c r="AJ1994" i="18"/>
  <c r="AN1994" i="18"/>
  <c r="AR1994" i="18"/>
  <c r="AV1994" i="18"/>
  <c r="AI1995" i="18"/>
  <c r="AM1995" i="18"/>
  <c r="AQ1995" i="18"/>
  <c r="AG1997" i="18"/>
  <c r="AK1997" i="18"/>
  <c r="AV1998" i="18"/>
  <c r="AZ1998" i="18"/>
  <c r="AI1999" i="18"/>
  <c r="AM1999" i="18"/>
  <c r="AQ1999" i="18"/>
  <c r="AI1988" i="18"/>
  <c r="AI1992" i="18"/>
  <c r="AI1996" i="18"/>
  <c r="AU1996" i="18"/>
  <c r="AY1996" i="18"/>
  <c r="AH1997" i="18"/>
  <c r="AL1997" i="18"/>
  <c r="AP1997" i="18"/>
  <c r="AG1998" i="18"/>
  <c r="AK1998" i="18"/>
  <c r="AW1998" i="18"/>
  <c r="BA1998" i="18"/>
  <c r="AF1999" i="18"/>
  <c r="AJ1999" i="18"/>
  <c r="AN1999" i="18"/>
  <c r="AR1999" i="18"/>
  <c r="AV1999" i="18"/>
  <c r="AI2000" i="18"/>
  <c r="AM2000" i="18"/>
  <c r="AQ2000" i="18"/>
  <c r="AU2000" i="18"/>
  <c r="AY2000" i="18"/>
  <c r="AH1986" i="18"/>
  <c r="AW1987" i="18"/>
  <c r="AF1988" i="18"/>
  <c r="AJ1988" i="18"/>
  <c r="AN1988" i="18"/>
  <c r="AU1989" i="18"/>
  <c r="AY1989" i="18"/>
  <c r="AH1990" i="18"/>
  <c r="AL1990" i="18"/>
  <c r="AP1990" i="18"/>
  <c r="AW1991" i="18"/>
  <c r="AF1992" i="18"/>
  <c r="AJ1992" i="18"/>
  <c r="AN1992" i="18"/>
  <c r="AU1993" i="18"/>
  <c r="AY1993" i="18"/>
  <c r="AH1994" i="18"/>
  <c r="AL1994" i="18"/>
  <c r="AP1994" i="18"/>
  <c r="AI1997" i="18"/>
  <c r="AF2000" i="18"/>
  <c r="AN2000" i="18"/>
  <c r="AV2000" i="18"/>
  <c r="AZ2000" i="18"/>
  <c r="AG1988" i="18"/>
  <c r="AV1989" i="18"/>
  <c r="AM1990" i="18"/>
  <c r="AG1992" i="18"/>
  <c r="AV1993" i="18"/>
  <c r="AM1994" i="18"/>
  <c r="AL1995" i="18"/>
  <c r="AG1996" i="18"/>
  <c r="AW1996" i="18"/>
  <c r="AF1997" i="18"/>
  <c r="AN1997" i="18"/>
  <c r="AU1998" i="18"/>
  <c r="AL1999" i="18"/>
  <c r="AW2000" i="18"/>
  <c r="AT14" i="18"/>
  <c r="AP18" i="18"/>
  <c r="AL18" i="18"/>
  <c r="AJ22" i="18"/>
  <c r="BA23" i="18"/>
  <c r="AW23" i="18"/>
  <c r="AR36" i="18"/>
  <c r="AN36" i="18"/>
  <c r="AQ36" i="18"/>
  <c r="AM36" i="18"/>
  <c r="AZ48" i="18"/>
  <c r="AV48" i="18"/>
  <c r="AY48" i="18"/>
  <c r="AU48" i="18"/>
  <c r="AH62" i="18"/>
  <c r="AK62" i="18"/>
  <c r="AG62" i="18"/>
  <c r="AZ64" i="18"/>
  <c r="AV64" i="18"/>
  <c r="AY64" i="18"/>
  <c r="AU64" i="18"/>
  <c r="AQ65" i="18"/>
  <c r="AM65" i="18"/>
  <c r="AP65" i="18"/>
  <c r="AL65" i="18"/>
  <c r="AR68" i="18"/>
  <c r="AN68" i="18"/>
  <c r="AQ68" i="18"/>
  <c r="AM68" i="18"/>
  <c r="AH78" i="18"/>
  <c r="AK78" i="18"/>
  <c r="AG78" i="18"/>
  <c r="AZ80" i="18"/>
  <c r="AV80" i="18"/>
  <c r="AY80" i="18"/>
  <c r="AU80" i="18"/>
  <c r="AK87" i="18"/>
  <c r="AG87" i="18"/>
  <c r="AJ87" i="18"/>
  <c r="AF87" i="18"/>
  <c r="AQ97" i="18"/>
  <c r="AM97" i="18"/>
  <c r="AP97" i="18"/>
  <c r="AL97" i="18"/>
  <c r="AR100" i="18"/>
  <c r="AN100" i="18"/>
  <c r="AQ100" i="18"/>
  <c r="AM100" i="18"/>
  <c r="AK103" i="18"/>
  <c r="AG103" i="18"/>
  <c r="AJ103" i="18"/>
  <c r="AF103" i="18"/>
  <c r="AH110" i="18"/>
  <c r="AK110" i="18"/>
  <c r="AG110" i="18"/>
  <c r="BA123" i="18"/>
  <c r="AW123" i="18"/>
  <c r="AZ123" i="18"/>
  <c r="AV123" i="18"/>
  <c r="BA139" i="18"/>
  <c r="AW139" i="18"/>
  <c r="AZ139" i="18"/>
  <c r="AV139" i="18"/>
  <c r="AY139" i="18"/>
  <c r="AU139" i="18"/>
  <c r="BA155" i="18"/>
  <c r="AW155" i="18"/>
  <c r="AZ155" i="18"/>
  <c r="AV155" i="18"/>
  <c r="AY155" i="18"/>
  <c r="AU155" i="18"/>
  <c r="AR160" i="18"/>
  <c r="AN160" i="18"/>
  <c r="AQ160" i="18"/>
  <c r="AM160" i="18"/>
  <c r="AP160" i="18"/>
  <c r="AL160" i="18"/>
  <c r="AK176" i="18"/>
  <c r="AG176" i="18"/>
  <c r="AI176" i="18"/>
  <c r="AH176" i="18"/>
  <c r="AF176" i="18"/>
  <c r="AR189" i="18"/>
  <c r="AN189" i="18"/>
  <c r="AQ189" i="18"/>
  <c r="AL189" i="18"/>
  <c r="AP189" i="18"/>
  <c r="AO189" i="18"/>
  <c r="BA192" i="18"/>
  <c r="AW192" i="18"/>
  <c r="AV192" i="18"/>
  <c r="AZ192" i="18"/>
  <c r="AU192" i="18"/>
  <c r="AY192" i="18"/>
  <c r="AT192" i="18"/>
  <c r="AJ197" i="18"/>
  <c r="AF197" i="18"/>
  <c r="AI197" i="18"/>
  <c r="AH197" i="18"/>
  <c r="AG197" i="18"/>
  <c r="AH259" i="18"/>
  <c r="AK259" i="18"/>
  <c r="AG259" i="18"/>
  <c r="AJ259" i="18"/>
  <c r="AF259" i="18"/>
  <c r="AI259" i="18"/>
  <c r="BA332" i="18"/>
  <c r="AW332" i="18"/>
  <c r="AZ332" i="18"/>
  <c r="AV332" i="18"/>
  <c r="AY332" i="18"/>
  <c r="AU332" i="18"/>
  <c r="AT332" i="18"/>
  <c r="BA392" i="18"/>
  <c r="AW392" i="18"/>
  <c r="AV392" i="18"/>
  <c r="AZ392" i="18"/>
  <c r="AU392" i="18"/>
  <c r="AY392" i="18"/>
  <c r="AT392" i="18"/>
  <c r="AR399" i="18"/>
  <c r="AN399" i="18"/>
  <c r="AP399" i="18"/>
  <c r="AL399" i="18"/>
  <c r="AQ399" i="18"/>
  <c r="AO399" i="18"/>
  <c r="AM399" i="18"/>
  <c r="AR411" i="18"/>
  <c r="AN411" i="18"/>
  <c r="AP411" i="18"/>
  <c r="AL411" i="18"/>
  <c r="AQ411" i="18"/>
  <c r="AO411" i="18"/>
  <c r="AM411" i="18"/>
  <c r="BA502" i="18"/>
  <c r="AW502" i="18"/>
  <c r="AZ502" i="18"/>
  <c r="AV502" i="18"/>
  <c r="AY502" i="18"/>
  <c r="AU502" i="18"/>
  <c r="AT502" i="18"/>
  <c r="AR527" i="18"/>
  <c r="AN527" i="18"/>
  <c r="AQ527" i="18"/>
  <c r="AL527" i="18"/>
  <c r="AP527" i="18"/>
  <c r="AO527" i="18"/>
  <c r="AM527" i="18"/>
  <c r="AY670" i="18"/>
  <c r="AU670" i="18"/>
  <c r="BA670" i="18"/>
  <c r="AW670" i="18"/>
  <c r="AV670" i="18"/>
  <c r="AT670" i="18"/>
  <c r="AZ670" i="18"/>
  <c r="BA808" i="18"/>
  <c r="AW808" i="18"/>
  <c r="AZ808" i="18"/>
  <c r="AV808" i="18"/>
  <c r="AY808" i="18"/>
  <c r="AU808" i="18"/>
  <c r="AT808" i="18"/>
  <c r="BA840" i="18"/>
  <c r="AW840" i="18"/>
  <c r="AZ840" i="18"/>
  <c r="AV840" i="18"/>
  <c r="AY840" i="18"/>
  <c r="AU840" i="18"/>
  <c r="AT840" i="18"/>
  <c r="BA872" i="18"/>
  <c r="AW872" i="18"/>
  <c r="AZ872" i="18"/>
  <c r="AV872" i="18"/>
  <c r="AY872" i="18"/>
  <c r="AU872" i="18"/>
  <c r="AT872" i="18"/>
  <c r="AP896" i="18"/>
  <c r="AL896" i="18"/>
  <c r="AR896" i="18"/>
  <c r="AN896" i="18"/>
  <c r="AQ896" i="18"/>
  <c r="AO896" i="18"/>
  <c r="AM896" i="18"/>
  <c r="AG8" i="18"/>
  <c r="AK8" i="18"/>
  <c r="AW8" i="18"/>
  <c r="BA8" i="18"/>
  <c r="AF9" i="18"/>
  <c r="AJ9" i="18"/>
  <c r="AN9" i="18"/>
  <c r="AR9" i="18"/>
  <c r="AV9" i="18"/>
  <c r="AM10" i="18"/>
  <c r="AU10" i="18"/>
  <c r="AY10" i="18"/>
  <c r="AH11" i="18"/>
  <c r="AL11" i="18"/>
  <c r="AP11" i="18"/>
  <c r="AG12" i="18"/>
  <c r="AK12" i="18"/>
  <c r="AW12" i="18"/>
  <c r="BA12" i="18"/>
  <c r="AF13" i="18"/>
  <c r="AJ13" i="18"/>
  <c r="AN13" i="18"/>
  <c r="AR13" i="18"/>
  <c r="AV13" i="18"/>
  <c r="AM14" i="18"/>
  <c r="AU14" i="18"/>
  <c r="AY14" i="18"/>
  <c r="AH15" i="18"/>
  <c r="AL15" i="18"/>
  <c r="AP15" i="18"/>
  <c r="AG16" i="18"/>
  <c r="AK16" i="18"/>
  <c r="AW16" i="18"/>
  <c r="BA16" i="18"/>
  <c r="AF17" i="18"/>
  <c r="AJ17" i="18"/>
  <c r="AN17" i="18"/>
  <c r="AR17" i="18"/>
  <c r="AV17" i="18"/>
  <c r="AJ18" i="18"/>
  <c r="AO18" i="18"/>
  <c r="AK19" i="18"/>
  <c r="AG19" i="18"/>
  <c r="AJ19" i="18"/>
  <c r="BA19" i="18"/>
  <c r="AW19" i="18"/>
  <c r="AO20" i="18"/>
  <c r="AT20" i="18"/>
  <c r="AP21" i="18"/>
  <c r="AV21" i="18"/>
  <c r="BA21" i="18"/>
  <c r="AF22" i="18"/>
  <c r="AK22" i="18"/>
  <c r="AQ22" i="18"/>
  <c r="AT23" i="18"/>
  <c r="AY23" i="18"/>
  <c r="AJ24" i="18"/>
  <c r="AF24" i="18"/>
  <c r="AK24" i="18"/>
  <c r="AP24" i="18"/>
  <c r="AU24" i="18"/>
  <c r="BA24" i="18"/>
  <c r="AL25" i="18"/>
  <c r="AH26" i="18"/>
  <c r="AK26" i="18"/>
  <c r="AG26" i="18"/>
  <c r="AY27" i="18"/>
  <c r="AZ28" i="18"/>
  <c r="AV28" i="18"/>
  <c r="AY28" i="18"/>
  <c r="AU28" i="18"/>
  <c r="AQ29" i="18"/>
  <c r="AM29" i="18"/>
  <c r="AP29" i="18"/>
  <c r="AL29" i="18"/>
  <c r="AF30" i="18"/>
  <c r="AR32" i="18"/>
  <c r="AN32" i="18"/>
  <c r="AQ32" i="18"/>
  <c r="AM32" i="18"/>
  <c r="AN33" i="18"/>
  <c r="AI34" i="18"/>
  <c r="AK35" i="18"/>
  <c r="AG35" i="18"/>
  <c r="AJ35" i="18"/>
  <c r="AF35" i="18"/>
  <c r="AL36" i="18"/>
  <c r="AT36" i="18"/>
  <c r="AO37" i="18"/>
  <c r="AH39" i="18"/>
  <c r="BA39" i="18"/>
  <c r="AW39" i="18"/>
  <c r="AZ39" i="18"/>
  <c r="AV39" i="18"/>
  <c r="AO40" i="18"/>
  <c r="AH42" i="18"/>
  <c r="AK42" i="18"/>
  <c r="AG42" i="18"/>
  <c r="AY43" i="18"/>
  <c r="AZ44" i="18"/>
  <c r="AV44" i="18"/>
  <c r="AY44" i="18"/>
  <c r="AU44" i="18"/>
  <c r="AQ45" i="18"/>
  <c r="AM45" i="18"/>
  <c r="AP45" i="18"/>
  <c r="AL45" i="18"/>
  <c r="AR48" i="18"/>
  <c r="AN48" i="18"/>
  <c r="AQ48" i="18"/>
  <c r="AM48" i="18"/>
  <c r="BA48" i="18"/>
  <c r="AI50" i="18"/>
  <c r="AK51" i="18"/>
  <c r="AG51" i="18"/>
  <c r="AJ51" i="18"/>
  <c r="AF51" i="18"/>
  <c r="AL52" i="18"/>
  <c r="AT52" i="18"/>
  <c r="AO53" i="18"/>
  <c r="BA55" i="18"/>
  <c r="AW55" i="18"/>
  <c r="AZ55" i="18"/>
  <c r="AV55" i="18"/>
  <c r="AO56" i="18"/>
  <c r="AH58" i="18"/>
  <c r="AK58" i="18"/>
  <c r="AG58" i="18"/>
  <c r="AZ60" i="18"/>
  <c r="AV60" i="18"/>
  <c r="AY60" i="18"/>
  <c r="AU60" i="18"/>
  <c r="AQ61" i="18"/>
  <c r="AM61" i="18"/>
  <c r="AP61" i="18"/>
  <c r="AL61" i="18"/>
  <c r="AF62" i="18"/>
  <c r="AT63" i="18"/>
  <c r="AR64" i="18"/>
  <c r="AN64" i="18"/>
  <c r="AQ64" i="18"/>
  <c r="AM64" i="18"/>
  <c r="BA64" i="18"/>
  <c r="AN65" i="18"/>
  <c r="AI66" i="18"/>
  <c r="AK67" i="18"/>
  <c r="AG67" i="18"/>
  <c r="AJ67" i="18"/>
  <c r="AF67" i="18"/>
  <c r="AL68" i="18"/>
  <c r="AT68" i="18"/>
  <c r="AO69" i="18"/>
  <c r="AH71" i="18"/>
  <c r="BA71" i="18"/>
  <c r="AW71" i="18"/>
  <c r="AZ71" i="18"/>
  <c r="AV71" i="18"/>
  <c r="AO72" i="18"/>
  <c r="AH74" i="18"/>
  <c r="AK74" i="18"/>
  <c r="AG74" i="18"/>
  <c r="AY75" i="18"/>
  <c r="AZ76" i="18"/>
  <c r="AV76" i="18"/>
  <c r="AY76" i="18"/>
  <c r="AU76" i="18"/>
  <c r="AQ77" i="18"/>
  <c r="AM77" i="18"/>
  <c r="AP77" i="18"/>
  <c r="AL77" i="18"/>
  <c r="AF78" i="18"/>
  <c r="AT79" i="18"/>
  <c r="AR80" i="18"/>
  <c r="AN80" i="18"/>
  <c r="AQ80" i="18"/>
  <c r="AM80" i="18"/>
  <c r="BA80" i="18"/>
  <c r="AN81" i="18"/>
  <c r="AI82" i="18"/>
  <c r="AK83" i="18"/>
  <c r="AG83" i="18"/>
  <c r="AJ83" i="18"/>
  <c r="AF83" i="18"/>
  <c r="AL84" i="18"/>
  <c r="AT84" i="18"/>
  <c r="AO85" i="18"/>
  <c r="AH87" i="18"/>
  <c r="BA87" i="18"/>
  <c r="AW87" i="18"/>
  <c r="AZ87" i="18"/>
  <c r="AV87" i="18"/>
  <c r="AO88" i="18"/>
  <c r="AH90" i="18"/>
  <c r="AK90" i="18"/>
  <c r="AG90" i="18"/>
  <c r="AY91" i="18"/>
  <c r="AZ92" i="18"/>
  <c r="AV92" i="18"/>
  <c r="AY92" i="18"/>
  <c r="AU92" i="18"/>
  <c r="AQ93" i="18"/>
  <c r="AM93" i="18"/>
  <c r="AP93" i="18"/>
  <c r="AL93" i="18"/>
  <c r="AT95" i="18"/>
  <c r="AR96" i="18"/>
  <c r="AN96" i="18"/>
  <c r="AQ96" i="18"/>
  <c r="AM96" i="18"/>
  <c r="AN97" i="18"/>
  <c r="AI98" i="18"/>
  <c r="AK99" i="18"/>
  <c r="AG99" i="18"/>
  <c r="AJ99" i="18"/>
  <c r="AF99" i="18"/>
  <c r="AL100" i="18"/>
  <c r="AT100" i="18"/>
  <c r="AO101" i="18"/>
  <c r="AH103" i="18"/>
  <c r="BA103" i="18"/>
  <c r="AW103" i="18"/>
  <c r="AZ103" i="18"/>
  <c r="AV103" i="18"/>
  <c r="AO104" i="18"/>
  <c r="AH106" i="18"/>
  <c r="AK106" i="18"/>
  <c r="AG106" i="18"/>
  <c r="AZ108" i="18"/>
  <c r="AV108" i="18"/>
  <c r="AY108" i="18"/>
  <c r="AU108" i="18"/>
  <c r="AQ109" i="18"/>
  <c r="AM109" i="18"/>
  <c r="AP109" i="18"/>
  <c r="AL109" i="18"/>
  <c r="AF110" i="18"/>
  <c r="AT111" i="18"/>
  <c r="AR112" i="18"/>
  <c r="AN112" i="18"/>
  <c r="AQ112" i="18"/>
  <c r="AM112" i="18"/>
  <c r="AN113" i="18"/>
  <c r="AI114" i="18"/>
  <c r="AK115" i="18"/>
  <c r="AG115" i="18"/>
  <c r="AJ115" i="18"/>
  <c r="AF115" i="18"/>
  <c r="AL116" i="18"/>
  <c r="AT116" i="18"/>
  <c r="AO117" i="18"/>
  <c r="AH119" i="18"/>
  <c r="BA119" i="18"/>
  <c r="AW119" i="18"/>
  <c r="AZ119" i="18"/>
  <c r="AV119" i="18"/>
  <c r="AO120" i="18"/>
  <c r="AH122" i="18"/>
  <c r="AK122" i="18"/>
  <c r="AG122" i="18"/>
  <c r="AY123" i="18"/>
  <c r="AZ124" i="18"/>
  <c r="AV124" i="18"/>
  <c r="AY124" i="18"/>
  <c r="AU124" i="18"/>
  <c r="BA127" i="18"/>
  <c r="AW127" i="18"/>
  <c r="AZ127" i="18"/>
  <c r="AV127" i="18"/>
  <c r="AY127" i="18"/>
  <c r="AU127" i="18"/>
  <c r="AR132" i="18"/>
  <c r="AN132" i="18"/>
  <c r="AQ132" i="18"/>
  <c r="AM132" i="18"/>
  <c r="AP132" i="18"/>
  <c r="AL132" i="18"/>
  <c r="AH134" i="18"/>
  <c r="AK134" i="18"/>
  <c r="AG134" i="18"/>
  <c r="AJ134" i="18"/>
  <c r="AF134" i="18"/>
  <c r="BA143" i="18"/>
  <c r="AW143" i="18"/>
  <c r="AZ143" i="18"/>
  <c r="AV143" i="18"/>
  <c r="AY143" i="18"/>
  <c r="AU143" i="18"/>
  <c r="AR148" i="18"/>
  <c r="AN148" i="18"/>
  <c r="AQ148" i="18"/>
  <c r="AM148" i="18"/>
  <c r="AP148" i="18"/>
  <c r="AL148" i="18"/>
  <c r="AH150" i="18"/>
  <c r="AK150" i="18"/>
  <c r="AG150" i="18"/>
  <c r="AJ150" i="18"/>
  <c r="AF150" i="18"/>
  <c r="BA159" i="18"/>
  <c r="AW159" i="18"/>
  <c r="AZ159" i="18"/>
  <c r="AV159" i="18"/>
  <c r="AY159" i="18"/>
  <c r="AU159" i="18"/>
  <c r="AR164" i="18"/>
  <c r="AN164" i="18"/>
  <c r="AQ164" i="18"/>
  <c r="AM164" i="18"/>
  <c r="AP164" i="18"/>
  <c r="AL164" i="18"/>
  <c r="AH166" i="18"/>
  <c r="AK166" i="18"/>
  <c r="AG166" i="18"/>
  <c r="AJ166" i="18"/>
  <c r="AF166" i="18"/>
  <c r="AY170" i="18"/>
  <c r="AU170" i="18"/>
  <c r="AW170" i="18"/>
  <c r="BA170" i="18"/>
  <c r="AV170" i="18"/>
  <c r="AZ170" i="18"/>
  <c r="AT170" i="18"/>
  <c r="AP171" i="18"/>
  <c r="AL171" i="18"/>
  <c r="AR171" i="18"/>
  <c r="AM171" i="18"/>
  <c r="AQ171" i="18"/>
  <c r="AO171" i="18"/>
  <c r="AH175" i="18"/>
  <c r="AI175" i="18"/>
  <c r="AG175" i="18"/>
  <c r="AK175" i="18"/>
  <c r="AF175" i="18"/>
  <c r="AJ176" i="18"/>
  <c r="AZ189" i="18"/>
  <c r="AV189" i="18"/>
  <c r="AW189" i="18"/>
  <c r="BA189" i="18"/>
  <c r="AU189" i="18"/>
  <c r="AY189" i="18"/>
  <c r="AT189" i="18"/>
  <c r="AK197" i="18"/>
  <c r="AH203" i="18"/>
  <c r="AJ203" i="18"/>
  <c r="AF203" i="18"/>
  <c r="AK203" i="18"/>
  <c r="AI203" i="18"/>
  <c r="AG203" i="18"/>
  <c r="AY206" i="18"/>
  <c r="AU206" i="18"/>
  <c r="BA206" i="18"/>
  <c r="AW206" i="18"/>
  <c r="AV206" i="18"/>
  <c r="AT206" i="18"/>
  <c r="AZ206" i="18"/>
  <c r="AR241" i="18"/>
  <c r="AN241" i="18"/>
  <c r="AQ241" i="18"/>
  <c r="AM241" i="18"/>
  <c r="AP241" i="18"/>
  <c r="AL241" i="18"/>
  <c r="AO241" i="18"/>
  <c r="AH243" i="18"/>
  <c r="AK243" i="18"/>
  <c r="AG243" i="18"/>
  <c r="AJ243" i="18"/>
  <c r="AF243" i="18"/>
  <c r="AI243" i="18"/>
  <c r="BA252" i="18"/>
  <c r="AW252" i="18"/>
  <c r="AZ252" i="18"/>
  <c r="AV252" i="18"/>
  <c r="AY252" i="18"/>
  <c r="AU252" i="18"/>
  <c r="AT252" i="18"/>
  <c r="AR289" i="18"/>
  <c r="AN289" i="18"/>
  <c r="AQ289" i="18"/>
  <c r="AM289" i="18"/>
  <c r="AP289" i="18"/>
  <c r="AL289" i="18"/>
  <c r="AO289" i="18"/>
  <c r="BA316" i="18"/>
  <c r="AW316" i="18"/>
  <c r="AZ316" i="18"/>
  <c r="AV316" i="18"/>
  <c r="AY316" i="18"/>
  <c r="AU316" i="18"/>
  <c r="AT316" i="18"/>
  <c r="AH347" i="18"/>
  <c r="AK347" i="18"/>
  <c r="AG347" i="18"/>
  <c r="AJ347" i="18"/>
  <c r="AF347" i="18"/>
  <c r="AI347" i="18"/>
  <c r="AR353" i="18"/>
  <c r="AN353" i="18"/>
  <c r="AQ353" i="18"/>
  <c r="AM353" i="18"/>
  <c r="AP353" i="18"/>
  <c r="AL353" i="18"/>
  <c r="AO353" i="18"/>
  <c r="BA380" i="18"/>
  <c r="AW380" i="18"/>
  <c r="AZ380" i="18"/>
  <c r="AV380" i="18"/>
  <c r="AY380" i="18"/>
  <c r="AU380" i="18"/>
  <c r="AT380" i="18"/>
  <c r="AI9" i="18"/>
  <c r="AT10" i="18"/>
  <c r="AI13" i="18"/>
  <c r="AO15" i="18"/>
  <c r="AN18" i="18"/>
  <c r="AZ20" i="18"/>
  <c r="AV20" i="18"/>
  <c r="AK23" i="18"/>
  <c r="AG23" i="18"/>
  <c r="AZ32" i="18"/>
  <c r="AV32" i="18"/>
  <c r="AY32" i="18"/>
  <c r="AU32" i="18"/>
  <c r="AH46" i="18"/>
  <c r="AK46" i="18"/>
  <c r="AG46" i="18"/>
  <c r="AQ49" i="18"/>
  <c r="AM49" i="18"/>
  <c r="AP49" i="18"/>
  <c r="AL49" i="18"/>
  <c r="AK55" i="18"/>
  <c r="AG55" i="18"/>
  <c r="AJ55" i="18"/>
  <c r="AF55" i="18"/>
  <c r="BA59" i="18"/>
  <c r="AW59" i="18"/>
  <c r="AZ59" i="18"/>
  <c r="AV59" i="18"/>
  <c r="AH94" i="18"/>
  <c r="AK94" i="18"/>
  <c r="AG94" i="18"/>
  <c r="AZ96" i="18"/>
  <c r="AV96" i="18"/>
  <c r="AY96" i="18"/>
  <c r="AU96" i="18"/>
  <c r="BA107" i="18"/>
  <c r="AW107" i="18"/>
  <c r="AZ107" i="18"/>
  <c r="AV107" i="18"/>
  <c r="AZ112" i="18"/>
  <c r="AV112" i="18"/>
  <c r="AY112" i="18"/>
  <c r="AU112" i="18"/>
  <c r="AQ170" i="18"/>
  <c r="AM170" i="18"/>
  <c r="AR170" i="18"/>
  <c r="AL170" i="18"/>
  <c r="AP170" i="18"/>
  <c r="AO170" i="18"/>
  <c r="AY210" i="18"/>
  <c r="AU210" i="18"/>
  <c r="BA210" i="18"/>
  <c r="AW210" i="18"/>
  <c r="AV210" i="18"/>
  <c r="AT210" i="18"/>
  <c r="AZ210" i="18"/>
  <c r="AR257" i="18"/>
  <c r="AN257" i="18"/>
  <c r="AQ257" i="18"/>
  <c r="AM257" i="18"/>
  <c r="AP257" i="18"/>
  <c r="AL257" i="18"/>
  <c r="AO257" i="18"/>
  <c r="BA268" i="18"/>
  <c r="AW268" i="18"/>
  <c r="AZ268" i="18"/>
  <c r="AV268" i="18"/>
  <c r="AY268" i="18"/>
  <c r="AU268" i="18"/>
  <c r="AT268" i="18"/>
  <c r="AH299" i="18"/>
  <c r="AK299" i="18"/>
  <c r="AG299" i="18"/>
  <c r="AJ299" i="18"/>
  <c r="AF299" i="18"/>
  <c r="AI299" i="18"/>
  <c r="AR369" i="18"/>
  <c r="AN369" i="18"/>
  <c r="AQ369" i="18"/>
  <c r="AM369" i="18"/>
  <c r="AP369" i="18"/>
  <c r="AL369" i="18"/>
  <c r="AO369" i="18"/>
  <c r="BA470" i="18"/>
  <c r="AW470" i="18"/>
  <c r="AZ470" i="18"/>
  <c r="AV470" i="18"/>
  <c r="AY470" i="18"/>
  <c r="AU470" i="18"/>
  <c r="AT470" i="18"/>
  <c r="AR535" i="18"/>
  <c r="AN535" i="18"/>
  <c r="AQ535" i="18"/>
  <c r="AM535" i="18"/>
  <c r="AP535" i="18"/>
  <c r="AL535" i="18"/>
  <c r="AO535" i="18"/>
  <c r="AR611" i="18"/>
  <c r="AN611" i="18"/>
  <c r="AQ611" i="18"/>
  <c r="AM611" i="18"/>
  <c r="AP611" i="18"/>
  <c r="AL611" i="18"/>
  <c r="AO611" i="18"/>
  <c r="AH675" i="18"/>
  <c r="AJ675" i="18"/>
  <c r="AF675" i="18"/>
  <c r="AK675" i="18"/>
  <c r="AI675" i="18"/>
  <c r="AG675" i="18"/>
  <c r="BA688" i="18"/>
  <c r="AW688" i="18"/>
  <c r="AZ688" i="18"/>
  <c r="AV688" i="18"/>
  <c r="AY688" i="18"/>
  <c r="AU688" i="18"/>
  <c r="AT688" i="18"/>
  <c r="BA720" i="18"/>
  <c r="AW720" i="18"/>
  <c r="AZ720" i="18"/>
  <c r="AV720" i="18"/>
  <c r="AY720" i="18"/>
  <c r="AU720" i="18"/>
  <c r="AT720" i="18"/>
  <c r="BA889" i="18"/>
  <c r="AW889" i="18"/>
  <c r="AY889" i="18"/>
  <c r="AU889" i="18"/>
  <c r="AV889" i="18"/>
  <c r="AT889" i="18"/>
  <c r="AZ889" i="18"/>
  <c r="AJ894" i="18"/>
  <c r="AF894" i="18"/>
  <c r="AH894" i="18"/>
  <c r="AK894" i="18"/>
  <c r="AI894" i="18"/>
  <c r="AG894" i="18"/>
  <c r="BA945" i="18"/>
  <c r="AW945" i="18"/>
  <c r="AZ945" i="18"/>
  <c r="AV945" i="18"/>
  <c r="AY945" i="18"/>
  <c r="AU945" i="18"/>
  <c r="AT945" i="18"/>
  <c r="AK9" i="18"/>
  <c r="AV10" i="18"/>
  <c r="AZ10" i="18"/>
  <c r="AI11" i="18"/>
  <c r="AM11" i="18"/>
  <c r="AQ11" i="18"/>
  <c r="AG13" i="18"/>
  <c r="AK13" i="18"/>
  <c r="AV14" i="18"/>
  <c r="AZ14" i="18"/>
  <c r="AI15" i="18"/>
  <c r="AM15" i="18"/>
  <c r="AQ15" i="18"/>
  <c r="AG17" i="18"/>
  <c r="AK17" i="18"/>
  <c r="AQ18" i="18"/>
  <c r="AJ20" i="18"/>
  <c r="AF20" i="18"/>
  <c r="AK20" i="18"/>
  <c r="AU20" i="18"/>
  <c r="BA20" i="18"/>
  <c r="AL21" i="18"/>
  <c r="AG22" i="18"/>
  <c r="AM22" i="18"/>
  <c r="AH23" i="18"/>
  <c r="AU23" i="18"/>
  <c r="AZ23" i="18"/>
  <c r="AL24" i="18"/>
  <c r="AQ25" i="18"/>
  <c r="AM25" i="18"/>
  <c r="AY25" i="18"/>
  <c r="AU25" i="18"/>
  <c r="AR28" i="18"/>
  <c r="AN28" i="18"/>
  <c r="AQ28" i="18"/>
  <c r="AM28" i="18"/>
  <c r="BA28" i="18"/>
  <c r="AN29" i="18"/>
  <c r="AK31" i="18"/>
  <c r="AG31" i="18"/>
  <c r="AJ31" i="18"/>
  <c r="AF31" i="18"/>
  <c r="AL32" i="18"/>
  <c r="AT32" i="18"/>
  <c r="AH35" i="18"/>
  <c r="BA35" i="18"/>
  <c r="AW35" i="18"/>
  <c r="AZ35" i="18"/>
  <c r="AV35" i="18"/>
  <c r="AO36" i="18"/>
  <c r="AH38" i="18"/>
  <c r="AK38" i="18"/>
  <c r="AG38" i="18"/>
  <c r="AZ40" i="18"/>
  <c r="AV40" i="18"/>
  <c r="AY40" i="18"/>
  <c r="AU40" i="18"/>
  <c r="AQ41" i="18"/>
  <c r="AM41" i="18"/>
  <c r="AP41" i="18"/>
  <c r="AL41" i="18"/>
  <c r="AF42" i="18"/>
  <c r="AR44" i="18"/>
  <c r="AN44" i="18"/>
  <c r="AQ44" i="18"/>
  <c r="AM44" i="18"/>
  <c r="BA44" i="18"/>
  <c r="AN45" i="18"/>
  <c r="AI46" i="18"/>
  <c r="AK47" i="18"/>
  <c r="AG47" i="18"/>
  <c r="AJ47" i="18"/>
  <c r="AF47" i="18"/>
  <c r="AL48" i="18"/>
  <c r="AT48" i="18"/>
  <c r="AO49" i="18"/>
  <c r="AH51" i="18"/>
  <c r="BA51" i="18"/>
  <c r="AW51" i="18"/>
  <c r="AZ51" i="18"/>
  <c r="AV51" i="18"/>
  <c r="AH54" i="18"/>
  <c r="AK54" i="18"/>
  <c r="AG54" i="18"/>
  <c r="AI55" i="18"/>
  <c r="AZ56" i="18"/>
  <c r="AV56" i="18"/>
  <c r="AY56" i="18"/>
  <c r="AU56" i="18"/>
  <c r="AQ57" i="18"/>
  <c r="AM57" i="18"/>
  <c r="AP57" i="18"/>
  <c r="AL57" i="18"/>
  <c r="AT59" i="18"/>
  <c r="AR60" i="18"/>
  <c r="AN60" i="18"/>
  <c r="AQ60" i="18"/>
  <c r="AM60" i="18"/>
  <c r="BA60" i="18"/>
  <c r="AN61" i="18"/>
  <c r="AI62" i="18"/>
  <c r="AK63" i="18"/>
  <c r="AG63" i="18"/>
  <c r="AJ63" i="18"/>
  <c r="AF63" i="18"/>
  <c r="AL64" i="18"/>
  <c r="AT64" i="18"/>
  <c r="AO65" i="18"/>
  <c r="AH67" i="18"/>
  <c r="BA67" i="18"/>
  <c r="AW67" i="18"/>
  <c r="AZ67" i="18"/>
  <c r="AV67" i="18"/>
  <c r="AO68" i="18"/>
  <c r="AH70" i="18"/>
  <c r="AK70" i="18"/>
  <c r="AG70" i="18"/>
  <c r="AZ72" i="18"/>
  <c r="AV72" i="18"/>
  <c r="AY72" i="18"/>
  <c r="AU72" i="18"/>
  <c r="AQ73" i="18"/>
  <c r="AM73" i="18"/>
  <c r="AP73" i="18"/>
  <c r="AL73" i="18"/>
  <c r="AR76" i="18"/>
  <c r="AN76" i="18"/>
  <c r="AQ76" i="18"/>
  <c r="AM76" i="18"/>
  <c r="AN77" i="18"/>
  <c r="AI78" i="18"/>
  <c r="AK79" i="18"/>
  <c r="AG79" i="18"/>
  <c r="AJ79" i="18"/>
  <c r="AF79" i="18"/>
  <c r="AL80" i="18"/>
  <c r="AT80" i="18"/>
  <c r="AH83" i="18"/>
  <c r="BA83" i="18"/>
  <c r="AW83" i="18"/>
  <c r="AZ83" i="18"/>
  <c r="AV83" i="18"/>
  <c r="AH86" i="18"/>
  <c r="AK86" i="18"/>
  <c r="AG86" i="18"/>
  <c r="AI87" i="18"/>
  <c r="AZ88" i="18"/>
  <c r="AV88" i="18"/>
  <c r="AY88" i="18"/>
  <c r="AU88" i="18"/>
  <c r="AQ89" i="18"/>
  <c r="AM89" i="18"/>
  <c r="AP89" i="18"/>
  <c r="AL89" i="18"/>
  <c r="AR92" i="18"/>
  <c r="AN92" i="18"/>
  <c r="AQ92" i="18"/>
  <c r="AM92" i="18"/>
  <c r="AI94" i="18"/>
  <c r="AK95" i="18"/>
  <c r="AG95" i="18"/>
  <c r="AJ95" i="18"/>
  <c r="AF95" i="18"/>
  <c r="AL96" i="18"/>
  <c r="AT96" i="18"/>
  <c r="AO97" i="18"/>
  <c r="AH99" i="18"/>
  <c r="BA99" i="18"/>
  <c r="AW99" i="18"/>
  <c r="AZ99" i="18"/>
  <c r="AV99" i="18"/>
  <c r="AO100" i="18"/>
  <c r="AH102" i="18"/>
  <c r="AK102" i="18"/>
  <c r="AG102" i="18"/>
  <c r="AI103" i="18"/>
  <c r="AZ104" i="18"/>
  <c r="AV104" i="18"/>
  <c r="AY104" i="18"/>
  <c r="AU104" i="18"/>
  <c r="AQ105" i="18"/>
  <c r="AM105" i="18"/>
  <c r="AP105" i="18"/>
  <c r="AL105" i="18"/>
  <c r="AT107" i="18"/>
  <c r="AR108" i="18"/>
  <c r="AN108" i="18"/>
  <c r="AQ108" i="18"/>
  <c r="AM108" i="18"/>
  <c r="AI110" i="18"/>
  <c r="AK111" i="18"/>
  <c r="AG111" i="18"/>
  <c r="AJ111" i="18"/>
  <c r="AF111" i="18"/>
  <c r="AL112" i="18"/>
  <c r="AT112" i="18"/>
  <c r="AH115" i="18"/>
  <c r="BA115" i="18"/>
  <c r="AW115" i="18"/>
  <c r="AZ115" i="18"/>
  <c r="AV115" i="18"/>
  <c r="AH118" i="18"/>
  <c r="AK118" i="18"/>
  <c r="AG118" i="18"/>
  <c r="AZ120" i="18"/>
  <c r="AV120" i="18"/>
  <c r="AY120" i="18"/>
  <c r="AU120" i="18"/>
  <c r="AQ121" i="18"/>
  <c r="AM121" i="18"/>
  <c r="AP121" i="18"/>
  <c r="AL121" i="18"/>
  <c r="AT123" i="18"/>
  <c r="AR124" i="18"/>
  <c r="AN124" i="18"/>
  <c r="AQ124" i="18"/>
  <c r="AM124" i="18"/>
  <c r="BA131" i="18"/>
  <c r="AW131" i="18"/>
  <c r="AZ131" i="18"/>
  <c r="AV131" i="18"/>
  <c r="AY131" i="18"/>
  <c r="AU131" i="18"/>
  <c r="AR136" i="18"/>
  <c r="AN136" i="18"/>
  <c r="AQ136" i="18"/>
  <c r="AM136" i="18"/>
  <c r="AP136" i="18"/>
  <c r="AL136" i="18"/>
  <c r="AH138" i="18"/>
  <c r="AK138" i="18"/>
  <c r="AG138" i="18"/>
  <c r="AJ138" i="18"/>
  <c r="AF138" i="18"/>
  <c r="BA147" i="18"/>
  <c r="AW147" i="18"/>
  <c r="AZ147" i="18"/>
  <c r="AV147" i="18"/>
  <c r="AY147" i="18"/>
  <c r="AU147" i="18"/>
  <c r="AR152" i="18"/>
  <c r="AN152" i="18"/>
  <c r="AQ152" i="18"/>
  <c r="AM152" i="18"/>
  <c r="AP152" i="18"/>
  <c r="AL152" i="18"/>
  <c r="AH154" i="18"/>
  <c r="AK154" i="18"/>
  <c r="AG154" i="18"/>
  <c r="AJ154" i="18"/>
  <c r="AF154" i="18"/>
  <c r="BA163" i="18"/>
  <c r="AW163" i="18"/>
  <c r="AZ163" i="18"/>
  <c r="AV163" i="18"/>
  <c r="AY163" i="18"/>
  <c r="AU163" i="18"/>
  <c r="AI166" i="18"/>
  <c r="AR168" i="18"/>
  <c r="AN168" i="18"/>
  <c r="AQ168" i="18"/>
  <c r="AM168" i="18"/>
  <c r="AP168" i="18"/>
  <c r="AL168" i="18"/>
  <c r="AR173" i="18"/>
  <c r="AN173" i="18"/>
  <c r="AQ173" i="18"/>
  <c r="AL173" i="18"/>
  <c r="AP173" i="18"/>
  <c r="AO173" i="18"/>
  <c r="AJ175" i="18"/>
  <c r="BA176" i="18"/>
  <c r="AW176" i="18"/>
  <c r="AV176" i="18"/>
  <c r="AZ176" i="18"/>
  <c r="AU176" i="18"/>
  <c r="AY176" i="18"/>
  <c r="AT176" i="18"/>
  <c r="AJ181" i="18"/>
  <c r="AF181" i="18"/>
  <c r="AI181" i="18"/>
  <c r="AH181" i="18"/>
  <c r="AG181" i="18"/>
  <c r="AQ186" i="18"/>
  <c r="AM186" i="18"/>
  <c r="AR186" i="18"/>
  <c r="AL186" i="18"/>
  <c r="AP186" i="18"/>
  <c r="AO186" i="18"/>
  <c r="AK192" i="18"/>
  <c r="AG192" i="18"/>
  <c r="AI192" i="18"/>
  <c r="AH192" i="18"/>
  <c r="AF192" i="18"/>
  <c r="AH199" i="18"/>
  <c r="AJ199" i="18"/>
  <c r="AF199" i="18"/>
  <c r="AK199" i="18"/>
  <c r="AI199" i="18"/>
  <c r="AG199" i="18"/>
  <c r="AY202" i="18"/>
  <c r="AU202" i="18"/>
  <c r="BA202" i="18"/>
  <c r="AW202" i="18"/>
  <c r="AV202" i="18"/>
  <c r="AT202" i="18"/>
  <c r="AZ202" i="18"/>
  <c r="AR209" i="18"/>
  <c r="AN209" i="18"/>
  <c r="AP209" i="18"/>
  <c r="AL209" i="18"/>
  <c r="AQ209" i="18"/>
  <c r="AO209" i="18"/>
  <c r="AM209" i="18"/>
  <c r="AR225" i="18"/>
  <c r="AN225" i="18"/>
  <c r="AQ225" i="18"/>
  <c r="AM225" i="18"/>
  <c r="AP225" i="18"/>
  <c r="AL225" i="18"/>
  <c r="AO225" i="18"/>
  <c r="AH227" i="18"/>
  <c r="AK227" i="18"/>
  <c r="AG227" i="18"/>
  <c r="AJ227" i="18"/>
  <c r="AF227" i="18"/>
  <c r="AI227" i="18"/>
  <c r="BA236" i="18"/>
  <c r="AW236" i="18"/>
  <c r="AZ236" i="18"/>
  <c r="AV236" i="18"/>
  <c r="AY236" i="18"/>
  <c r="AU236" i="18"/>
  <c r="AT236" i="18"/>
  <c r="BA300" i="18"/>
  <c r="AW300" i="18"/>
  <c r="AZ300" i="18"/>
  <c r="AV300" i="18"/>
  <c r="AY300" i="18"/>
  <c r="AU300" i="18"/>
  <c r="AT300" i="18"/>
  <c r="AH331" i="18"/>
  <c r="AK331" i="18"/>
  <c r="AG331" i="18"/>
  <c r="AJ331" i="18"/>
  <c r="AF331" i="18"/>
  <c r="AI331" i="18"/>
  <c r="AR337" i="18"/>
  <c r="AN337" i="18"/>
  <c r="AQ337" i="18"/>
  <c r="AM337" i="18"/>
  <c r="AP337" i="18"/>
  <c r="AL337" i="18"/>
  <c r="AO337" i="18"/>
  <c r="BA364" i="18"/>
  <c r="AW364" i="18"/>
  <c r="AZ364" i="18"/>
  <c r="AV364" i="18"/>
  <c r="AY364" i="18"/>
  <c r="AU364" i="18"/>
  <c r="AT364" i="18"/>
  <c r="AO11" i="18"/>
  <c r="AI17" i="18"/>
  <c r="AR20" i="18"/>
  <c r="AN20" i="18"/>
  <c r="AJ23" i="18"/>
  <c r="BA27" i="18"/>
  <c r="AW27" i="18"/>
  <c r="AZ27" i="18"/>
  <c r="AV27" i="18"/>
  <c r="AH30" i="18"/>
  <c r="AK30" i="18"/>
  <c r="AG30" i="18"/>
  <c r="AQ33" i="18"/>
  <c r="AM33" i="18"/>
  <c r="AP33" i="18"/>
  <c r="AL33" i="18"/>
  <c r="AK39" i="18"/>
  <c r="AG39" i="18"/>
  <c r="AJ39" i="18"/>
  <c r="AF39" i="18"/>
  <c r="BA43" i="18"/>
  <c r="AW43" i="18"/>
  <c r="AZ43" i="18"/>
  <c r="AV43" i="18"/>
  <c r="AR52" i="18"/>
  <c r="AN52" i="18"/>
  <c r="AQ52" i="18"/>
  <c r="AM52" i="18"/>
  <c r="AK71" i="18"/>
  <c r="AG71" i="18"/>
  <c r="AJ71" i="18"/>
  <c r="AF71" i="18"/>
  <c r="BA75" i="18"/>
  <c r="AW75" i="18"/>
  <c r="AZ75" i="18"/>
  <c r="AV75" i="18"/>
  <c r="AQ81" i="18"/>
  <c r="AM81" i="18"/>
  <c r="AP81" i="18"/>
  <c r="AL81" i="18"/>
  <c r="AR84" i="18"/>
  <c r="AN84" i="18"/>
  <c r="AQ84" i="18"/>
  <c r="AM84" i="18"/>
  <c r="BA91" i="18"/>
  <c r="AW91" i="18"/>
  <c r="AZ91" i="18"/>
  <c r="AV91" i="18"/>
  <c r="AQ113" i="18"/>
  <c r="AM113" i="18"/>
  <c r="AP113" i="18"/>
  <c r="AL113" i="18"/>
  <c r="AR116" i="18"/>
  <c r="AN116" i="18"/>
  <c r="AQ116" i="18"/>
  <c r="AM116" i="18"/>
  <c r="AK119" i="18"/>
  <c r="AG119" i="18"/>
  <c r="AJ119" i="18"/>
  <c r="AF119" i="18"/>
  <c r="AR128" i="18"/>
  <c r="AN128" i="18"/>
  <c r="AQ128" i="18"/>
  <c r="AM128" i="18"/>
  <c r="AP128" i="18"/>
  <c r="AL128" i="18"/>
  <c r="AH130" i="18"/>
  <c r="AK130" i="18"/>
  <c r="AG130" i="18"/>
  <c r="AJ130" i="18"/>
  <c r="AF130" i="18"/>
  <c r="AR144" i="18"/>
  <c r="AN144" i="18"/>
  <c r="AQ144" i="18"/>
  <c r="AM144" i="18"/>
  <c r="AP144" i="18"/>
  <c r="AL144" i="18"/>
  <c r="AH146" i="18"/>
  <c r="AK146" i="18"/>
  <c r="AG146" i="18"/>
  <c r="AJ146" i="18"/>
  <c r="AF146" i="18"/>
  <c r="AH162" i="18"/>
  <c r="AK162" i="18"/>
  <c r="AG162" i="18"/>
  <c r="AJ162" i="18"/>
  <c r="AF162" i="18"/>
  <c r="AR201" i="18"/>
  <c r="AN201" i="18"/>
  <c r="AP201" i="18"/>
  <c r="AL201" i="18"/>
  <c r="AQ201" i="18"/>
  <c r="AO201" i="18"/>
  <c r="AM201" i="18"/>
  <c r="AH207" i="18"/>
  <c r="AJ207" i="18"/>
  <c r="AF207" i="18"/>
  <c r="AK207" i="18"/>
  <c r="AI207" i="18"/>
  <c r="AG207" i="18"/>
  <c r="AR305" i="18"/>
  <c r="AN305" i="18"/>
  <c r="AQ305" i="18"/>
  <c r="AM305" i="18"/>
  <c r="AP305" i="18"/>
  <c r="AL305" i="18"/>
  <c r="AO305" i="18"/>
  <c r="AH363" i="18"/>
  <c r="AK363" i="18"/>
  <c r="AG363" i="18"/>
  <c r="AJ363" i="18"/>
  <c r="AF363" i="18"/>
  <c r="AI363" i="18"/>
  <c r="BA438" i="18"/>
  <c r="AW438" i="18"/>
  <c r="AZ438" i="18"/>
  <c r="AV438" i="18"/>
  <c r="AY438" i="18"/>
  <c r="AU438" i="18"/>
  <c r="AT438" i="18"/>
  <c r="AH537" i="18"/>
  <c r="AK537" i="18"/>
  <c r="AG537" i="18"/>
  <c r="AJ537" i="18"/>
  <c r="AF537" i="18"/>
  <c r="AI537" i="18"/>
  <c r="AR567" i="18"/>
  <c r="AN567" i="18"/>
  <c r="AQ567" i="18"/>
  <c r="AM567" i="18"/>
  <c r="AP567" i="18"/>
  <c r="AL567" i="18"/>
  <c r="AO567" i="18"/>
  <c r="AH569" i="18"/>
  <c r="AK569" i="18"/>
  <c r="AG569" i="18"/>
  <c r="AJ569" i="18"/>
  <c r="AF569" i="18"/>
  <c r="AI569" i="18"/>
  <c r="AR643" i="18"/>
  <c r="AN643" i="18"/>
  <c r="AQ643" i="18"/>
  <c r="AM643" i="18"/>
  <c r="AP643" i="18"/>
  <c r="AL643" i="18"/>
  <c r="AO643" i="18"/>
  <c r="BA752" i="18"/>
  <c r="AW752" i="18"/>
  <c r="AZ752" i="18"/>
  <c r="AV752" i="18"/>
  <c r="AY752" i="18"/>
  <c r="AU752" i="18"/>
  <c r="AT752" i="18"/>
  <c r="AH791" i="18"/>
  <c r="AK791" i="18"/>
  <c r="AG791" i="18"/>
  <c r="AJ791" i="18"/>
  <c r="AF791" i="18"/>
  <c r="AI791" i="18"/>
  <c r="AR906" i="18"/>
  <c r="AN906" i="18"/>
  <c r="AQ906" i="18"/>
  <c r="AM906" i="18"/>
  <c r="AP906" i="18"/>
  <c r="AL906" i="18"/>
  <c r="AO906" i="18"/>
  <c r="AR930" i="18"/>
  <c r="AN930" i="18"/>
  <c r="AP930" i="18"/>
  <c r="AL930" i="18"/>
  <c r="AQ930" i="18"/>
  <c r="AO930" i="18"/>
  <c r="AM930" i="18"/>
  <c r="AG9" i="18"/>
  <c r="AU8" i="18"/>
  <c r="AL9" i="18"/>
  <c r="AW10" i="18"/>
  <c r="AF11" i="18"/>
  <c r="AN11" i="18"/>
  <c r="AU12" i="18"/>
  <c r="AL13" i="18"/>
  <c r="AW14" i="18"/>
  <c r="AF15" i="18"/>
  <c r="AN15" i="18"/>
  <c r="AU16" i="18"/>
  <c r="AL17" i="18"/>
  <c r="AM18" i="18"/>
  <c r="AR18" i="18"/>
  <c r="AZ19" i="18"/>
  <c r="AL20" i="18"/>
  <c r="AQ20" i="18"/>
  <c r="AW20" i="18"/>
  <c r="AQ21" i="18"/>
  <c r="AM21" i="18"/>
  <c r="AY21" i="18"/>
  <c r="AU21" i="18"/>
  <c r="AI22" i="18"/>
  <c r="AP22" i="18"/>
  <c r="AL22" i="18"/>
  <c r="AI23" i="18"/>
  <c r="AV23" i="18"/>
  <c r="AR24" i="18"/>
  <c r="AN24" i="18"/>
  <c r="AZ24" i="18"/>
  <c r="AV24" i="18"/>
  <c r="AK27" i="18"/>
  <c r="AG27" i="18"/>
  <c r="AJ27" i="18"/>
  <c r="AF27" i="18"/>
  <c r="AU27" i="18"/>
  <c r="AL28" i="18"/>
  <c r="AT28" i="18"/>
  <c r="AO29" i="18"/>
  <c r="AJ30" i="18"/>
  <c r="BA31" i="18"/>
  <c r="AW31" i="18"/>
  <c r="AZ31" i="18"/>
  <c r="AV31" i="18"/>
  <c r="AO32" i="18"/>
  <c r="AW32" i="18"/>
  <c r="AR33" i="18"/>
  <c r="AH34" i="18"/>
  <c r="AK34" i="18"/>
  <c r="AG34" i="18"/>
  <c r="AP36" i="18"/>
  <c r="AZ36" i="18"/>
  <c r="AV36" i="18"/>
  <c r="AY36" i="18"/>
  <c r="AU36" i="18"/>
  <c r="AQ37" i="18"/>
  <c r="AM37" i="18"/>
  <c r="AP37" i="18"/>
  <c r="AL37" i="18"/>
  <c r="AR40" i="18"/>
  <c r="AN40" i="18"/>
  <c r="AQ40" i="18"/>
  <c r="AM40" i="18"/>
  <c r="AK43" i="18"/>
  <c r="AG43" i="18"/>
  <c r="AJ43" i="18"/>
  <c r="AF43" i="18"/>
  <c r="AU43" i="18"/>
  <c r="AJ46" i="18"/>
  <c r="BA47" i="18"/>
  <c r="AW47" i="18"/>
  <c r="AZ47" i="18"/>
  <c r="AV47" i="18"/>
  <c r="AW48" i="18"/>
  <c r="AR49" i="18"/>
  <c r="AH50" i="18"/>
  <c r="AK50" i="18"/>
  <c r="AG50" i="18"/>
  <c r="AP52" i="18"/>
  <c r="AZ52" i="18"/>
  <c r="AV52" i="18"/>
  <c r="AY52" i="18"/>
  <c r="AU52" i="18"/>
  <c r="AQ53" i="18"/>
  <c r="AM53" i="18"/>
  <c r="AP53" i="18"/>
  <c r="AL53" i="18"/>
  <c r="AR56" i="18"/>
  <c r="AN56" i="18"/>
  <c r="AQ56" i="18"/>
  <c r="AM56" i="18"/>
  <c r="AK59" i="18"/>
  <c r="AG59" i="18"/>
  <c r="AJ59" i="18"/>
  <c r="AF59" i="18"/>
  <c r="AU59" i="18"/>
  <c r="AJ62" i="18"/>
  <c r="BA63" i="18"/>
  <c r="AW63" i="18"/>
  <c r="AZ63" i="18"/>
  <c r="AV63" i="18"/>
  <c r="AW64" i="18"/>
  <c r="AR65" i="18"/>
  <c r="AH66" i="18"/>
  <c r="AK66" i="18"/>
  <c r="AG66" i="18"/>
  <c r="AP68" i="18"/>
  <c r="AZ68" i="18"/>
  <c r="AV68" i="18"/>
  <c r="AY68" i="18"/>
  <c r="AU68" i="18"/>
  <c r="AQ69" i="18"/>
  <c r="AM69" i="18"/>
  <c r="AP69" i="18"/>
  <c r="AL69" i="18"/>
  <c r="AR72" i="18"/>
  <c r="AN72" i="18"/>
  <c r="AQ72" i="18"/>
  <c r="AM72" i="18"/>
  <c r="AK75" i="18"/>
  <c r="AG75" i="18"/>
  <c r="AJ75" i="18"/>
  <c r="AF75" i="18"/>
  <c r="AU75" i="18"/>
  <c r="AJ78" i="18"/>
  <c r="BA79" i="18"/>
  <c r="AW79" i="18"/>
  <c r="AZ79" i="18"/>
  <c r="AV79" i="18"/>
  <c r="AW80" i="18"/>
  <c r="AR81" i="18"/>
  <c r="AH82" i="18"/>
  <c r="AK82" i="18"/>
  <c r="AG82" i="18"/>
  <c r="AP84" i="18"/>
  <c r="AZ84" i="18"/>
  <c r="AV84" i="18"/>
  <c r="AY84" i="18"/>
  <c r="AU84" i="18"/>
  <c r="AQ85" i="18"/>
  <c r="AM85" i="18"/>
  <c r="AP85" i="18"/>
  <c r="AL85" i="18"/>
  <c r="AR88" i="18"/>
  <c r="AN88" i="18"/>
  <c r="AQ88" i="18"/>
  <c r="AM88" i="18"/>
  <c r="AK91" i="18"/>
  <c r="AG91" i="18"/>
  <c r="AJ91" i="18"/>
  <c r="AF91" i="18"/>
  <c r="AU91" i="18"/>
  <c r="AJ94" i="18"/>
  <c r="BA95" i="18"/>
  <c r="AW95" i="18"/>
  <c r="AZ95" i="18"/>
  <c r="AV95" i="18"/>
  <c r="AW96" i="18"/>
  <c r="AR97" i="18"/>
  <c r="AH98" i="18"/>
  <c r="AK98" i="18"/>
  <c r="AG98" i="18"/>
  <c r="AP100" i="18"/>
  <c r="AZ100" i="18"/>
  <c r="AV100" i="18"/>
  <c r="AY100" i="18"/>
  <c r="AU100" i="18"/>
  <c r="AQ101" i="18"/>
  <c r="AM101" i="18"/>
  <c r="AP101" i="18"/>
  <c r="AL101" i="18"/>
  <c r="AR104" i="18"/>
  <c r="AN104" i="18"/>
  <c r="AQ104" i="18"/>
  <c r="AM104" i="18"/>
  <c r="AK107" i="18"/>
  <c r="AG107" i="18"/>
  <c r="AJ107" i="18"/>
  <c r="AF107" i="18"/>
  <c r="AU107" i="18"/>
  <c r="AJ110" i="18"/>
  <c r="BA111" i="18"/>
  <c r="AW111" i="18"/>
  <c r="AZ111" i="18"/>
  <c r="AV111" i="18"/>
  <c r="AW112" i="18"/>
  <c r="AR113" i="18"/>
  <c r="AH114" i="18"/>
  <c r="AK114" i="18"/>
  <c r="AG114" i="18"/>
  <c r="AP116" i="18"/>
  <c r="AZ116" i="18"/>
  <c r="AV116" i="18"/>
  <c r="AY116" i="18"/>
  <c r="AU116" i="18"/>
  <c r="AQ117" i="18"/>
  <c r="AM117" i="18"/>
  <c r="AP117" i="18"/>
  <c r="AL117" i="18"/>
  <c r="AR120" i="18"/>
  <c r="AN120" i="18"/>
  <c r="AQ120" i="18"/>
  <c r="AM120" i="18"/>
  <c r="AK123" i="18"/>
  <c r="AG123" i="18"/>
  <c r="AJ123" i="18"/>
  <c r="AF123" i="18"/>
  <c r="AU123" i="18"/>
  <c r="AH126" i="18"/>
  <c r="AK126" i="18"/>
  <c r="AG126" i="18"/>
  <c r="AJ126" i="18"/>
  <c r="AF126" i="18"/>
  <c r="AO128" i="18"/>
  <c r="BA135" i="18"/>
  <c r="AW135" i="18"/>
  <c r="AZ135" i="18"/>
  <c r="AV135" i="18"/>
  <c r="AY135" i="18"/>
  <c r="AU135" i="18"/>
  <c r="AT139" i="18"/>
  <c r="AR140" i="18"/>
  <c r="AN140" i="18"/>
  <c r="AQ140" i="18"/>
  <c r="AM140" i="18"/>
  <c r="AP140" i="18"/>
  <c r="AL140" i="18"/>
  <c r="AH142" i="18"/>
  <c r="AK142" i="18"/>
  <c r="AG142" i="18"/>
  <c r="AJ142" i="18"/>
  <c r="AF142" i="18"/>
  <c r="AO144" i="18"/>
  <c r="BA151" i="18"/>
  <c r="AW151" i="18"/>
  <c r="AZ151" i="18"/>
  <c r="AV151" i="18"/>
  <c r="AY151" i="18"/>
  <c r="AU151" i="18"/>
  <c r="AT155" i="18"/>
  <c r="AR156" i="18"/>
  <c r="AN156" i="18"/>
  <c r="AQ156" i="18"/>
  <c r="AM156" i="18"/>
  <c r="AP156" i="18"/>
  <c r="AL156" i="18"/>
  <c r="AH158" i="18"/>
  <c r="AK158" i="18"/>
  <c r="AG158" i="18"/>
  <c r="AJ158" i="18"/>
  <c r="AF158" i="18"/>
  <c r="AO160" i="18"/>
  <c r="BA167" i="18"/>
  <c r="AW167" i="18"/>
  <c r="AZ167" i="18"/>
  <c r="AV167" i="18"/>
  <c r="AY167" i="18"/>
  <c r="AU167" i="18"/>
  <c r="AN170" i="18"/>
  <c r="AZ173" i="18"/>
  <c r="AV173" i="18"/>
  <c r="AW173" i="18"/>
  <c r="BA173" i="18"/>
  <c r="AU173" i="18"/>
  <c r="AY173" i="18"/>
  <c r="AT173" i="18"/>
  <c r="AY186" i="18"/>
  <c r="AU186" i="18"/>
  <c r="AW186" i="18"/>
  <c r="BA186" i="18"/>
  <c r="AV186" i="18"/>
  <c r="AZ186" i="18"/>
  <c r="AT186" i="18"/>
  <c r="AP187" i="18"/>
  <c r="AL187" i="18"/>
  <c r="AR187" i="18"/>
  <c r="AM187" i="18"/>
  <c r="AQ187" i="18"/>
  <c r="AO187" i="18"/>
  <c r="AM189" i="18"/>
  <c r="AH191" i="18"/>
  <c r="AI191" i="18"/>
  <c r="AG191" i="18"/>
  <c r="AK191" i="18"/>
  <c r="AF191" i="18"/>
  <c r="AJ192" i="18"/>
  <c r="AY198" i="18"/>
  <c r="AU198" i="18"/>
  <c r="BA198" i="18"/>
  <c r="AW198" i="18"/>
  <c r="AV198" i="18"/>
  <c r="AT198" i="18"/>
  <c r="AZ198" i="18"/>
  <c r="AR205" i="18"/>
  <c r="AN205" i="18"/>
  <c r="AP205" i="18"/>
  <c r="AL205" i="18"/>
  <c r="AQ205" i="18"/>
  <c r="AO205" i="18"/>
  <c r="AM205" i="18"/>
  <c r="AH211" i="18"/>
  <c r="AK211" i="18"/>
  <c r="AG211" i="18"/>
  <c r="AJ211" i="18"/>
  <c r="AF211" i="18"/>
  <c r="AI211" i="18"/>
  <c r="BA220" i="18"/>
  <c r="AW220" i="18"/>
  <c r="AZ220" i="18"/>
  <c r="AV220" i="18"/>
  <c r="AY220" i="18"/>
  <c r="AU220" i="18"/>
  <c r="AT220" i="18"/>
  <c r="AR273" i="18"/>
  <c r="AN273" i="18"/>
  <c r="AQ273" i="18"/>
  <c r="AM273" i="18"/>
  <c r="AP273" i="18"/>
  <c r="AL273" i="18"/>
  <c r="AO273" i="18"/>
  <c r="AH275" i="18"/>
  <c r="AK275" i="18"/>
  <c r="AG275" i="18"/>
  <c r="AJ275" i="18"/>
  <c r="AF275" i="18"/>
  <c r="AI275" i="18"/>
  <c r="BA284" i="18"/>
  <c r="AW284" i="18"/>
  <c r="AZ284" i="18"/>
  <c r="AV284" i="18"/>
  <c r="AY284" i="18"/>
  <c r="AU284" i="18"/>
  <c r="AT284" i="18"/>
  <c r="AH315" i="18"/>
  <c r="AK315" i="18"/>
  <c r="AG315" i="18"/>
  <c r="AJ315" i="18"/>
  <c r="AF315" i="18"/>
  <c r="AI315" i="18"/>
  <c r="AR321" i="18"/>
  <c r="AN321" i="18"/>
  <c r="AQ321" i="18"/>
  <c r="AM321" i="18"/>
  <c r="AP321" i="18"/>
  <c r="AL321" i="18"/>
  <c r="AO321" i="18"/>
  <c r="BA348" i="18"/>
  <c r="AW348" i="18"/>
  <c r="AZ348" i="18"/>
  <c r="AV348" i="18"/>
  <c r="AY348" i="18"/>
  <c r="AU348" i="18"/>
  <c r="AT348" i="18"/>
  <c r="AH379" i="18"/>
  <c r="AK379" i="18"/>
  <c r="AG379" i="18"/>
  <c r="AJ379" i="18"/>
  <c r="AF379" i="18"/>
  <c r="AI379" i="18"/>
  <c r="AR385" i="18"/>
  <c r="AN385" i="18"/>
  <c r="AQ385" i="18"/>
  <c r="AM385" i="18"/>
  <c r="AP385" i="18"/>
  <c r="AL385" i="18"/>
  <c r="AO385" i="18"/>
  <c r="AH387" i="18"/>
  <c r="AK387" i="18"/>
  <c r="AG387" i="18"/>
  <c r="AJ387" i="18"/>
  <c r="AF387" i="18"/>
  <c r="AI387" i="18"/>
  <c r="AI127" i="18"/>
  <c r="AI131" i="18"/>
  <c r="AI135" i="18"/>
  <c r="AI139" i="18"/>
  <c r="AI143" i="18"/>
  <c r="AI147" i="18"/>
  <c r="AI151" i="18"/>
  <c r="AI155" i="18"/>
  <c r="AI159" i="18"/>
  <c r="AI163" i="18"/>
  <c r="AI167" i="18"/>
  <c r="AR169" i="18"/>
  <c r="AN169" i="18"/>
  <c r="AZ169" i="18"/>
  <c r="AV169" i="18"/>
  <c r="AJ171" i="18"/>
  <c r="AK172" i="18"/>
  <c r="AG172" i="18"/>
  <c r="AJ172" i="18"/>
  <c r="BA172" i="18"/>
  <c r="AW172" i="18"/>
  <c r="AJ177" i="18"/>
  <c r="AF177" i="18"/>
  <c r="AK177" i="18"/>
  <c r="AQ182" i="18"/>
  <c r="AM182" i="18"/>
  <c r="AY182" i="18"/>
  <c r="AU182" i="18"/>
  <c r="AP183" i="18"/>
  <c r="AL183" i="18"/>
  <c r="AR185" i="18"/>
  <c r="AN185" i="18"/>
  <c r="AZ185" i="18"/>
  <c r="AV185" i="18"/>
  <c r="AJ187" i="18"/>
  <c r="AK188" i="18"/>
  <c r="AG188" i="18"/>
  <c r="AJ188" i="18"/>
  <c r="BA188" i="18"/>
  <c r="AW188" i="18"/>
  <c r="AJ193" i="18"/>
  <c r="AF193" i="18"/>
  <c r="AK193" i="18"/>
  <c r="BA200" i="18"/>
  <c r="AW200" i="18"/>
  <c r="AY200" i="18"/>
  <c r="AU200" i="18"/>
  <c r="AJ201" i="18"/>
  <c r="AF201" i="18"/>
  <c r="AH201" i="18"/>
  <c r="BA204" i="18"/>
  <c r="AW204" i="18"/>
  <c r="AY204" i="18"/>
  <c r="AU204" i="18"/>
  <c r="AJ205" i="18"/>
  <c r="AF205" i="18"/>
  <c r="AH205" i="18"/>
  <c r="BA208" i="18"/>
  <c r="AW208" i="18"/>
  <c r="AY208" i="18"/>
  <c r="AU208" i="18"/>
  <c r="AJ209" i="18"/>
  <c r="AF209" i="18"/>
  <c r="AH209" i="18"/>
  <c r="AR213" i="18"/>
  <c r="AN213" i="18"/>
  <c r="AQ213" i="18"/>
  <c r="AM213" i="18"/>
  <c r="AP213" i="18"/>
  <c r="AL213" i="18"/>
  <c r="AH215" i="18"/>
  <c r="AK215" i="18"/>
  <c r="AG215" i="18"/>
  <c r="AJ215" i="18"/>
  <c r="AF215" i="18"/>
  <c r="BA224" i="18"/>
  <c r="AW224" i="18"/>
  <c r="AZ224" i="18"/>
  <c r="AV224" i="18"/>
  <c r="AY224" i="18"/>
  <c r="AU224" i="18"/>
  <c r="AR229" i="18"/>
  <c r="AN229" i="18"/>
  <c r="AQ229" i="18"/>
  <c r="AM229" i="18"/>
  <c r="AP229" i="18"/>
  <c r="AL229" i="18"/>
  <c r="AH231" i="18"/>
  <c r="AK231" i="18"/>
  <c r="AG231" i="18"/>
  <c r="AJ231" i="18"/>
  <c r="AF231" i="18"/>
  <c r="BA240" i="18"/>
  <c r="AW240" i="18"/>
  <c r="AZ240" i="18"/>
  <c r="AV240" i="18"/>
  <c r="AY240" i="18"/>
  <c r="AU240" i="18"/>
  <c r="AR245" i="18"/>
  <c r="AN245" i="18"/>
  <c r="AQ245" i="18"/>
  <c r="AM245" i="18"/>
  <c r="AP245" i="18"/>
  <c r="AL245" i="18"/>
  <c r="AH247" i="18"/>
  <c r="AK247" i="18"/>
  <c r="AG247" i="18"/>
  <c r="AJ247" i="18"/>
  <c r="AF247" i="18"/>
  <c r="BA256" i="18"/>
  <c r="AW256" i="18"/>
  <c r="AZ256" i="18"/>
  <c r="AV256" i="18"/>
  <c r="AY256" i="18"/>
  <c r="AU256" i="18"/>
  <c r="AR261" i="18"/>
  <c r="AN261" i="18"/>
  <c r="AQ261" i="18"/>
  <c r="AM261" i="18"/>
  <c r="AP261" i="18"/>
  <c r="AL261" i="18"/>
  <c r="AH263" i="18"/>
  <c r="AK263" i="18"/>
  <c r="AG263" i="18"/>
  <c r="AJ263" i="18"/>
  <c r="AF263" i="18"/>
  <c r="BA272" i="18"/>
  <c r="AW272" i="18"/>
  <c r="AZ272" i="18"/>
  <c r="AV272" i="18"/>
  <c r="AY272" i="18"/>
  <c r="AU272" i="18"/>
  <c r="AR277" i="18"/>
  <c r="AN277" i="18"/>
  <c r="AQ277" i="18"/>
  <c r="AM277" i="18"/>
  <c r="AP277" i="18"/>
  <c r="AL277" i="18"/>
  <c r="AH279" i="18"/>
  <c r="AK279" i="18"/>
  <c r="AG279" i="18"/>
  <c r="AJ279" i="18"/>
  <c r="AF279" i="18"/>
  <c r="AH287" i="18"/>
  <c r="AK287" i="18"/>
  <c r="AG287" i="18"/>
  <c r="AJ287" i="18"/>
  <c r="AF287" i="18"/>
  <c r="BA288" i="18"/>
  <c r="AW288" i="18"/>
  <c r="AZ288" i="18"/>
  <c r="AV288" i="18"/>
  <c r="AY288" i="18"/>
  <c r="AU288" i="18"/>
  <c r="AR293" i="18"/>
  <c r="AN293" i="18"/>
  <c r="AQ293" i="18"/>
  <c r="AM293" i="18"/>
  <c r="AP293" i="18"/>
  <c r="AL293" i="18"/>
  <c r="AH303" i="18"/>
  <c r="AK303" i="18"/>
  <c r="AG303" i="18"/>
  <c r="AJ303" i="18"/>
  <c r="AF303" i="18"/>
  <c r="BA304" i="18"/>
  <c r="AW304" i="18"/>
  <c r="AZ304" i="18"/>
  <c r="AV304" i="18"/>
  <c r="AY304" i="18"/>
  <c r="AU304" i="18"/>
  <c r="AR309" i="18"/>
  <c r="AN309" i="18"/>
  <c r="AQ309" i="18"/>
  <c r="AM309" i="18"/>
  <c r="AP309" i="18"/>
  <c r="AL309" i="18"/>
  <c r="AH319" i="18"/>
  <c r="AK319" i="18"/>
  <c r="AG319" i="18"/>
  <c r="AJ319" i="18"/>
  <c r="AF319" i="18"/>
  <c r="BA320" i="18"/>
  <c r="AW320" i="18"/>
  <c r="AZ320" i="18"/>
  <c r="AV320" i="18"/>
  <c r="AY320" i="18"/>
  <c r="AU320" i="18"/>
  <c r="AR325" i="18"/>
  <c r="AN325" i="18"/>
  <c r="AQ325" i="18"/>
  <c r="AM325" i="18"/>
  <c r="AP325" i="18"/>
  <c r="AL325" i="18"/>
  <c r="AH335" i="18"/>
  <c r="AK335" i="18"/>
  <c r="AG335" i="18"/>
  <c r="AJ335" i="18"/>
  <c r="AF335" i="18"/>
  <c r="BA336" i="18"/>
  <c r="AW336" i="18"/>
  <c r="AZ336" i="18"/>
  <c r="AV336" i="18"/>
  <c r="AY336" i="18"/>
  <c r="AU336" i="18"/>
  <c r="AR341" i="18"/>
  <c r="AN341" i="18"/>
  <c r="AQ341" i="18"/>
  <c r="AM341" i="18"/>
  <c r="AP341" i="18"/>
  <c r="AL341" i="18"/>
  <c r="AH351" i="18"/>
  <c r="AK351" i="18"/>
  <c r="AG351" i="18"/>
  <c r="AJ351" i="18"/>
  <c r="AF351" i="18"/>
  <c r="BA352" i="18"/>
  <c r="AW352" i="18"/>
  <c r="AZ352" i="18"/>
  <c r="AV352" i="18"/>
  <c r="AY352" i="18"/>
  <c r="AU352" i="18"/>
  <c r="AR357" i="18"/>
  <c r="AN357" i="18"/>
  <c r="AQ357" i="18"/>
  <c r="AM357" i="18"/>
  <c r="AP357" i="18"/>
  <c r="AL357" i="18"/>
  <c r="AH367" i="18"/>
  <c r="AK367" i="18"/>
  <c r="AG367" i="18"/>
  <c r="AJ367" i="18"/>
  <c r="AF367" i="18"/>
  <c r="BA368" i="18"/>
  <c r="AW368" i="18"/>
  <c r="AZ368" i="18"/>
  <c r="AV368" i="18"/>
  <c r="AY368" i="18"/>
  <c r="AU368" i="18"/>
  <c r="AR373" i="18"/>
  <c r="AN373" i="18"/>
  <c r="AQ373" i="18"/>
  <c r="AM373" i="18"/>
  <c r="AP373" i="18"/>
  <c r="AL373" i="18"/>
  <c r="BA384" i="18"/>
  <c r="AW384" i="18"/>
  <c r="AZ384" i="18"/>
  <c r="AV384" i="18"/>
  <c r="AY384" i="18"/>
  <c r="AU384" i="18"/>
  <c r="AR389" i="18"/>
  <c r="AN389" i="18"/>
  <c r="AQ389" i="18"/>
  <c r="AM389" i="18"/>
  <c r="AP389" i="18"/>
  <c r="AL389" i="18"/>
  <c r="AH391" i="18"/>
  <c r="AK391" i="18"/>
  <c r="AG391" i="18"/>
  <c r="AJ391" i="18"/>
  <c r="AF391" i="18"/>
  <c r="AR415" i="18"/>
  <c r="AN415" i="18"/>
  <c r="AP415" i="18"/>
  <c r="AL415" i="18"/>
  <c r="AQ415" i="18"/>
  <c r="AO415" i="18"/>
  <c r="AM415" i="18"/>
  <c r="AH429" i="18"/>
  <c r="AK429" i="18"/>
  <c r="AG429" i="18"/>
  <c r="AJ429" i="18"/>
  <c r="AF429" i="18"/>
  <c r="AI429" i="18"/>
  <c r="AR459" i="18"/>
  <c r="AN459" i="18"/>
  <c r="AQ459" i="18"/>
  <c r="AM459" i="18"/>
  <c r="AP459" i="18"/>
  <c r="AL459" i="18"/>
  <c r="AO459" i="18"/>
  <c r="AH461" i="18"/>
  <c r="AK461" i="18"/>
  <c r="AG461" i="18"/>
  <c r="AJ461" i="18"/>
  <c r="AF461" i="18"/>
  <c r="AI461" i="18"/>
  <c r="AR491" i="18"/>
  <c r="AN491" i="18"/>
  <c r="AQ491" i="18"/>
  <c r="AM491" i="18"/>
  <c r="AP491" i="18"/>
  <c r="AL491" i="18"/>
  <c r="AO491" i="18"/>
  <c r="AH493" i="18"/>
  <c r="AK493" i="18"/>
  <c r="AG493" i="18"/>
  <c r="AJ493" i="18"/>
  <c r="AF493" i="18"/>
  <c r="AI493" i="18"/>
  <c r="AQ524" i="18"/>
  <c r="AM524" i="18"/>
  <c r="AR524" i="18"/>
  <c r="AL524" i="18"/>
  <c r="AP524" i="18"/>
  <c r="AO524" i="18"/>
  <c r="AN5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L125" i="18"/>
  <c r="AP125" i="18"/>
  <c r="AF127" i="18"/>
  <c r="AJ127" i="18"/>
  <c r="AI128" i="18"/>
  <c r="AU128" i="18"/>
  <c r="AY128" i="18"/>
  <c r="AL129" i="18"/>
  <c r="AP129" i="18"/>
  <c r="AF131" i="18"/>
  <c r="AJ131" i="18"/>
  <c r="AI132" i="18"/>
  <c r="AU132" i="18"/>
  <c r="AY132" i="18"/>
  <c r="AL133" i="18"/>
  <c r="AP133" i="18"/>
  <c r="AF135" i="18"/>
  <c r="AJ135" i="18"/>
  <c r="AI136" i="18"/>
  <c r="AU136" i="18"/>
  <c r="AY136" i="18"/>
  <c r="AL137" i="18"/>
  <c r="AP137" i="18"/>
  <c r="AF139" i="18"/>
  <c r="AJ139" i="18"/>
  <c r="AI140" i="18"/>
  <c r="AU140" i="18"/>
  <c r="AY140" i="18"/>
  <c r="AL141" i="18"/>
  <c r="AP141" i="18"/>
  <c r="AF143" i="18"/>
  <c r="AJ143" i="18"/>
  <c r="AI144" i="18"/>
  <c r="AU144" i="18"/>
  <c r="AY144" i="18"/>
  <c r="AL145" i="18"/>
  <c r="AP145" i="18"/>
  <c r="AF147" i="18"/>
  <c r="AJ147" i="18"/>
  <c r="AI148" i="18"/>
  <c r="AU148" i="18"/>
  <c r="AY148" i="18"/>
  <c r="AL149" i="18"/>
  <c r="AP149" i="18"/>
  <c r="AF151" i="18"/>
  <c r="AJ151" i="18"/>
  <c r="AI152" i="18"/>
  <c r="AU152" i="18"/>
  <c r="AY152" i="18"/>
  <c r="AL153" i="18"/>
  <c r="AP153" i="18"/>
  <c r="AF155" i="18"/>
  <c r="AJ155" i="18"/>
  <c r="AI156" i="18"/>
  <c r="AU156" i="18"/>
  <c r="AY156" i="18"/>
  <c r="AL157" i="18"/>
  <c r="AP157" i="18"/>
  <c r="AF159" i="18"/>
  <c r="AJ159" i="18"/>
  <c r="AI160" i="18"/>
  <c r="AU160" i="18"/>
  <c r="AY160" i="18"/>
  <c r="AL161" i="18"/>
  <c r="AP161" i="18"/>
  <c r="AF163" i="18"/>
  <c r="AJ163" i="18"/>
  <c r="AI164" i="18"/>
  <c r="AU164" i="18"/>
  <c r="AY164" i="18"/>
  <c r="AL165" i="18"/>
  <c r="AP165" i="18"/>
  <c r="AF167" i="18"/>
  <c r="AJ167" i="18"/>
  <c r="AI168" i="18"/>
  <c r="AU168" i="18"/>
  <c r="AY168" i="18"/>
  <c r="AO169" i="18"/>
  <c r="AT169" i="18"/>
  <c r="AY169" i="18"/>
  <c r="AF171" i="18"/>
  <c r="AK171" i="18"/>
  <c r="AF172" i="18"/>
  <c r="AT172" i="18"/>
  <c r="AY172" i="18"/>
  <c r="AJ173" i="18"/>
  <c r="AF173" i="18"/>
  <c r="AK173" i="18"/>
  <c r="AG177" i="18"/>
  <c r="AQ178" i="18"/>
  <c r="AM178" i="18"/>
  <c r="AY178" i="18"/>
  <c r="AU178" i="18"/>
  <c r="AP179" i="18"/>
  <c r="AL179" i="18"/>
  <c r="AR181" i="18"/>
  <c r="AN181" i="18"/>
  <c r="AZ181" i="18"/>
  <c r="AV181" i="18"/>
  <c r="AO182" i="18"/>
  <c r="AT182" i="18"/>
  <c r="AZ182" i="18"/>
  <c r="AJ183" i="18"/>
  <c r="AO183" i="18"/>
  <c r="AK184" i="18"/>
  <c r="AG184" i="18"/>
  <c r="AJ184" i="18"/>
  <c r="BA184" i="18"/>
  <c r="AW184" i="18"/>
  <c r="AO185" i="18"/>
  <c r="AT185" i="18"/>
  <c r="AY185" i="18"/>
  <c r="AF187" i="18"/>
  <c r="AK187" i="18"/>
  <c r="AF188" i="18"/>
  <c r="AT188" i="18"/>
  <c r="AY188" i="18"/>
  <c r="AJ189" i="18"/>
  <c r="AF189" i="18"/>
  <c r="AK189" i="18"/>
  <c r="AG193" i="18"/>
  <c r="AQ194" i="18"/>
  <c r="AM194" i="18"/>
  <c r="AY194" i="18"/>
  <c r="AU194" i="18"/>
  <c r="AP195" i="18"/>
  <c r="AL195" i="18"/>
  <c r="AR197" i="18"/>
  <c r="AN197" i="18"/>
  <c r="AZ197" i="18"/>
  <c r="AV197" i="18"/>
  <c r="AZ200" i="18"/>
  <c r="AG201" i="18"/>
  <c r="AZ204" i="18"/>
  <c r="AG205" i="18"/>
  <c r="AZ208" i="18"/>
  <c r="AG209" i="18"/>
  <c r="BA212" i="18"/>
  <c r="AW212" i="18"/>
  <c r="AZ212" i="18"/>
  <c r="AV212" i="18"/>
  <c r="AY212" i="18"/>
  <c r="AU212" i="18"/>
  <c r="AI215" i="18"/>
  <c r="AR217" i="18"/>
  <c r="AN217" i="18"/>
  <c r="AQ217" i="18"/>
  <c r="AM217" i="18"/>
  <c r="AP217" i="18"/>
  <c r="AL217" i="18"/>
  <c r="AH219" i="18"/>
  <c r="AK219" i="18"/>
  <c r="AG219" i="18"/>
  <c r="AJ219" i="18"/>
  <c r="AF219" i="18"/>
  <c r="BA228" i="18"/>
  <c r="AW228" i="18"/>
  <c r="AZ228" i="18"/>
  <c r="AV228" i="18"/>
  <c r="AY228" i="18"/>
  <c r="AU228" i="18"/>
  <c r="AI231" i="18"/>
  <c r="AR233" i="18"/>
  <c r="AN233" i="18"/>
  <c r="AQ233" i="18"/>
  <c r="AM233" i="18"/>
  <c r="AP233" i="18"/>
  <c r="AL233" i="18"/>
  <c r="AH235" i="18"/>
  <c r="AK235" i="18"/>
  <c r="AG235" i="18"/>
  <c r="AJ235" i="18"/>
  <c r="AF235" i="18"/>
  <c r="BA244" i="18"/>
  <c r="AW244" i="18"/>
  <c r="AZ244" i="18"/>
  <c r="AV244" i="18"/>
  <c r="AY244" i="18"/>
  <c r="AU244" i="18"/>
  <c r="AI247" i="18"/>
  <c r="AR249" i="18"/>
  <c r="AN249" i="18"/>
  <c r="AQ249" i="18"/>
  <c r="AM249" i="18"/>
  <c r="AP249" i="18"/>
  <c r="AL249" i="18"/>
  <c r="AH251" i="18"/>
  <c r="AK251" i="18"/>
  <c r="AG251" i="18"/>
  <c r="AJ251" i="18"/>
  <c r="AF251" i="18"/>
  <c r="BA260" i="18"/>
  <c r="AW260" i="18"/>
  <c r="AZ260" i="18"/>
  <c r="AV260" i="18"/>
  <c r="AY260" i="18"/>
  <c r="AU260" i="18"/>
  <c r="AI263" i="18"/>
  <c r="AR265" i="18"/>
  <c r="AN265" i="18"/>
  <c r="AQ265" i="18"/>
  <c r="AM265" i="18"/>
  <c r="AP265" i="18"/>
  <c r="AL265" i="18"/>
  <c r="AH267" i="18"/>
  <c r="AK267" i="18"/>
  <c r="AG267" i="18"/>
  <c r="AJ267" i="18"/>
  <c r="AF267" i="18"/>
  <c r="BA276" i="18"/>
  <c r="AW276" i="18"/>
  <c r="AZ276" i="18"/>
  <c r="AV276" i="18"/>
  <c r="AY276" i="18"/>
  <c r="AU276" i="18"/>
  <c r="AI279" i="18"/>
  <c r="AR281" i="18"/>
  <c r="AN281" i="18"/>
  <c r="AQ281" i="18"/>
  <c r="AM281" i="18"/>
  <c r="AP281" i="18"/>
  <c r="AL281" i="18"/>
  <c r="AH283" i="18"/>
  <c r="AK283" i="18"/>
  <c r="AG283" i="18"/>
  <c r="AJ283" i="18"/>
  <c r="AF283" i="18"/>
  <c r="AI287" i="18"/>
  <c r="AH291" i="18"/>
  <c r="AK291" i="18"/>
  <c r="AG291" i="18"/>
  <c r="AJ291" i="18"/>
  <c r="AF291" i="18"/>
  <c r="BA292" i="18"/>
  <c r="AW292" i="18"/>
  <c r="AZ292" i="18"/>
  <c r="AV292" i="18"/>
  <c r="AY292" i="18"/>
  <c r="AU292" i="18"/>
  <c r="AR297" i="18"/>
  <c r="AN297" i="18"/>
  <c r="AQ297" i="18"/>
  <c r="AM297" i="18"/>
  <c r="AP297" i="18"/>
  <c r="AL297" i="18"/>
  <c r="AI303" i="18"/>
  <c r="AH307" i="18"/>
  <c r="AK307" i="18"/>
  <c r="AG307" i="18"/>
  <c r="AJ307" i="18"/>
  <c r="AF307" i="18"/>
  <c r="BA308" i="18"/>
  <c r="AW308" i="18"/>
  <c r="AZ308" i="18"/>
  <c r="AV308" i="18"/>
  <c r="AY308" i="18"/>
  <c r="AU308" i="18"/>
  <c r="AR313" i="18"/>
  <c r="AN313" i="18"/>
  <c r="AQ313" i="18"/>
  <c r="AM313" i="18"/>
  <c r="AP313" i="18"/>
  <c r="AL313" i="18"/>
  <c r="AI319" i="18"/>
  <c r="AH323" i="18"/>
  <c r="AK323" i="18"/>
  <c r="AG323" i="18"/>
  <c r="AJ323" i="18"/>
  <c r="AF323" i="18"/>
  <c r="BA324" i="18"/>
  <c r="AW324" i="18"/>
  <c r="AZ324" i="18"/>
  <c r="AV324" i="18"/>
  <c r="AY324" i="18"/>
  <c r="AU324" i="18"/>
  <c r="AR329" i="18"/>
  <c r="AN329" i="18"/>
  <c r="AQ329" i="18"/>
  <c r="AM329" i="18"/>
  <c r="AP329" i="18"/>
  <c r="AL329" i="18"/>
  <c r="AI335" i="18"/>
  <c r="AH339" i="18"/>
  <c r="AK339" i="18"/>
  <c r="AG339" i="18"/>
  <c r="AJ339" i="18"/>
  <c r="AF339" i="18"/>
  <c r="BA340" i="18"/>
  <c r="AW340" i="18"/>
  <c r="AZ340" i="18"/>
  <c r="AV340" i="18"/>
  <c r="AY340" i="18"/>
  <c r="AU340" i="18"/>
  <c r="AR345" i="18"/>
  <c r="AN345" i="18"/>
  <c r="AQ345" i="18"/>
  <c r="AM345" i="18"/>
  <c r="AP345" i="18"/>
  <c r="AL345" i="18"/>
  <c r="AI351" i="18"/>
  <c r="AH355" i="18"/>
  <c r="AK355" i="18"/>
  <c r="AG355" i="18"/>
  <c r="AJ355" i="18"/>
  <c r="AF355" i="18"/>
  <c r="BA356" i="18"/>
  <c r="AW356" i="18"/>
  <c r="AZ356" i="18"/>
  <c r="AV356" i="18"/>
  <c r="AY356" i="18"/>
  <c r="AU356" i="18"/>
  <c r="AR361" i="18"/>
  <c r="AN361" i="18"/>
  <c r="AQ361" i="18"/>
  <c r="AM361" i="18"/>
  <c r="AP361" i="18"/>
  <c r="AL361" i="18"/>
  <c r="AI367" i="18"/>
  <c r="AH371" i="18"/>
  <c r="AK371" i="18"/>
  <c r="AG371" i="18"/>
  <c r="AJ371" i="18"/>
  <c r="AF371" i="18"/>
  <c r="BA372" i="18"/>
  <c r="AW372" i="18"/>
  <c r="AZ372" i="18"/>
  <c r="AV372" i="18"/>
  <c r="AY372" i="18"/>
  <c r="AU372" i="18"/>
  <c r="AR377" i="18"/>
  <c r="AN377" i="18"/>
  <c r="AQ377" i="18"/>
  <c r="AM377" i="18"/>
  <c r="AP377" i="18"/>
  <c r="AL377" i="18"/>
  <c r="AH383" i="18"/>
  <c r="AK383" i="18"/>
  <c r="AG383" i="18"/>
  <c r="AJ383" i="18"/>
  <c r="AF383" i="18"/>
  <c r="BA388" i="18"/>
  <c r="AW388" i="18"/>
  <c r="AZ388" i="18"/>
  <c r="AV388" i="18"/>
  <c r="AY388" i="18"/>
  <c r="AU388" i="18"/>
  <c r="AI391" i="18"/>
  <c r="AK392" i="18"/>
  <c r="AG392" i="18"/>
  <c r="AI392" i="18"/>
  <c r="AH392" i="18"/>
  <c r="AF392" i="18"/>
  <c r="AR395" i="18"/>
  <c r="AN395" i="18"/>
  <c r="AP395" i="18"/>
  <c r="AL395" i="18"/>
  <c r="AQ395" i="18"/>
  <c r="AO395" i="18"/>
  <c r="AM395" i="18"/>
  <c r="AR403" i="18"/>
  <c r="AN403" i="18"/>
  <c r="AP403" i="18"/>
  <c r="AL403" i="18"/>
  <c r="AQ403" i="18"/>
  <c r="AO403" i="18"/>
  <c r="AM403" i="18"/>
  <c r="AR419" i="18"/>
  <c r="AN419" i="18"/>
  <c r="AP419" i="18"/>
  <c r="AL419" i="18"/>
  <c r="AQ419" i="18"/>
  <c r="AO419" i="18"/>
  <c r="AM419" i="18"/>
  <c r="BA454" i="18"/>
  <c r="AW454" i="18"/>
  <c r="AZ454" i="18"/>
  <c r="AV454" i="18"/>
  <c r="AY454" i="18"/>
  <c r="AU454" i="18"/>
  <c r="AT454" i="18"/>
  <c r="BA486" i="18"/>
  <c r="AW486" i="18"/>
  <c r="AZ486" i="18"/>
  <c r="AV486" i="18"/>
  <c r="AY486" i="18"/>
  <c r="AU486" i="18"/>
  <c r="AT486" i="18"/>
  <c r="BA518" i="18"/>
  <c r="AW518" i="18"/>
  <c r="AZ518" i="18"/>
  <c r="AV518" i="18"/>
  <c r="AY518" i="18"/>
  <c r="AU518" i="18"/>
  <c r="AT518" i="18"/>
  <c r="AL26" i="18"/>
  <c r="AF28" i="18"/>
  <c r="AU29" i="18"/>
  <c r="AL30" i="18"/>
  <c r="AF32" i="18"/>
  <c r="AU33" i="18"/>
  <c r="AL34" i="18"/>
  <c r="AF36" i="18"/>
  <c r="AU37" i="18"/>
  <c r="AL38" i="18"/>
  <c r="AF40" i="18"/>
  <c r="AU41" i="18"/>
  <c r="AL42" i="18"/>
  <c r="AF44" i="18"/>
  <c r="AU45" i="18"/>
  <c r="AL46" i="18"/>
  <c r="AF48" i="18"/>
  <c r="AU49" i="18"/>
  <c r="AL50" i="18"/>
  <c r="AF52" i="18"/>
  <c r="AU53" i="18"/>
  <c r="AL54" i="18"/>
  <c r="AF56" i="18"/>
  <c r="AU57" i="18"/>
  <c r="AL58" i="18"/>
  <c r="AF60" i="18"/>
  <c r="AU61" i="18"/>
  <c r="AL62" i="18"/>
  <c r="AF64" i="18"/>
  <c r="AU65" i="18"/>
  <c r="AL66" i="18"/>
  <c r="AF68" i="18"/>
  <c r="AU69" i="18"/>
  <c r="AL70" i="18"/>
  <c r="AF72" i="18"/>
  <c r="AU73" i="18"/>
  <c r="AL74" i="18"/>
  <c r="AF76" i="18"/>
  <c r="AU77" i="18"/>
  <c r="AL78" i="18"/>
  <c r="AF80" i="18"/>
  <c r="AU81" i="18"/>
  <c r="AL82" i="18"/>
  <c r="AF84" i="18"/>
  <c r="AU85" i="18"/>
  <c r="AL86" i="18"/>
  <c r="AF88" i="18"/>
  <c r="AU89" i="18"/>
  <c r="AL90" i="18"/>
  <c r="AF92" i="18"/>
  <c r="AU93" i="18"/>
  <c r="AL94" i="18"/>
  <c r="AF96" i="18"/>
  <c r="AU97" i="18"/>
  <c r="AL98" i="18"/>
  <c r="AF100" i="18"/>
  <c r="AU101" i="18"/>
  <c r="AL102" i="18"/>
  <c r="AF104" i="18"/>
  <c r="AU105" i="18"/>
  <c r="AL106" i="18"/>
  <c r="AF108" i="18"/>
  <c r="AU109" i="18"/>
  <c r="AL110" i="18"/>
  <c r="AF112" i="18"/>
  <c r="AU113" i="18"/>
  <c r="AL114" i="18"/>
  <c r="AF116" i="18"/>
  <c r="AU117" i="18"/>
  <c r="AL118" i="18"/>
  <c r="AF120" i="18"/>
  <c r="AU121" i="18"/>
  <c r="AL122" i="18"/>
  <c r="AF124" i="18"/>
  <c r="AM125" i="18"/>
  <c r="AU125" i="18"/>
  <c r="AL126" i="18"/>
  <c r="AG127" i="18"/>
  <c r="AF128" i="18"/>
  <c r="AV128" i="18"/>
  <c r="AM129" i="18"/>
  <c r="AU129" i="18"/>
  <c r="AL130" i="18"/>
  <c r="AG131" i="18"/>
  <c r="AF132" i="18"/>
  <c r="AV132" i="18"/>
  <c r="AM133" i="18"/>
  <c r="AU133" i="18"/>
  <c r="AL134" i="18"/>
  <c r="AG135" i="18"/>
  <c r="AF136" i="18"/>
  <c r="AV136" i="18"/>
  <c r="AM137" i="18"/>
  <c r="AU137" i="18"/>
  <c r="AL138" i="18"/>
  <c r="AG139" i="18"/>
  <c r="AF140" i="18"/>
  <c r="AV140" i="18"/>
  <c r="AM141" i="18"/>
  <c r="AU141" i="18"/>
  <c r="AL142" i="18"/>
  <c r="AG143" i="18"/>
  <c r="AF144" i="18"/>
  <c r="AV144" i="18"/>
  <c r="AM145" i="18"/>
  <c r="AU145" i="18"/>
  <c r="AL146" i="18"/>
  <c r="AG147" i="18"/>
  <c r="AF148" i="18"/>
  <c r="AV148" i="18"/>
  <c r="AM149" i="18"/>
  <c r="AU149" i="18"/>
  <c r="AL150" i="18"/>
  <c r="AG151" i="18"/>
  <c r="AF152" i="18"/>
  <c r="AV152" i="18"/>
  <c r="AM153" i="18"/>
  <c r="AU153" i="18"/>
  <c r="AL154" i="18"/>
  <c r="AG155" i="18"/>
  <c r="AF156" i="18"/>
  <c r="AV156" i="18"/>
  <c r="AM157" i="18"/>
  <c r="AU157" i="18"/>
  <c r="AL158" i="18"/>
  <c r="AG159" i="18"/>
  <c r="AF160" i="18"/>
  <c r="AV160" i="18"/>
  <c r="AM161" i="18"/>
  <c r="AU161" i="18"/>
  <c r="AL162" i="18"/>
  <c r="AG163" i="18"/>
  <c r="AF164" i="18"/>
  <c r="AV164" i="18"/>
  <c r="AM165" i="18"/>
  <c r="AU165" i="18"/>
  <c r="AL166" i="18"/>
  <c r="AG167" i="18"/>
  <c r="AF168" i="18"/>
  <c r="AV168" i="18"/>
  <c r="AJ169" i="18"/>
  <c r="AF169" i="18"/>
  <c r="AK169" i="18"/>
  <c r="AP169" i="18"/>
  <c r="AU169" i="18"/>
  <c r="BA169" i="18"/>
  <c r="AG171" i="18"/>
  <c r="AH172" i="18"/>
  <c r="AU172" i="18"/>
  <c r="AZ172" i="18"/>
  <c r="AG173" i="18"/>
  <c r="AQ174" i="18"/>
  <c r="AM174" i="18"/>
  <c r="AY174" i="18"/>
  <c r="AU174" i="18"/>
  <c r="AP175" i="18"/>
  <c r="AL175" i="18"/>
  <c r="AH177" i="18"/>
  <c r="AR177" i="18"/>
  <c r="AN177" i="18"/>
  <c r="AZ177" i="18"/>
  <c r="AV177" i="18"/>
  <c r="AO178" i="18"/>
  <c r="AT178" i="18"/>
  <c r="AZ178" i="18"/>
  <c r="AJ179" i="18"/>
  <c r="AO179" i="18"/>
  <c r="AK180" i="18"/>
  <c r="AG180" i="18"/>
  <c r="AJ180" i="18"/>
  <c r="BA180" i="18"/>
  <c r="AW180" i="18"/>
  <c r="AO181" i="18"/>
  <c r="AT181" i="18"/>
  <c r="AY181" i="18"/>
  <c r="AP182" i="18"/>
  <c r="AV182" i="18"/>
  <c r="BA182" i="18"/>
  <c r="AF183" i="18"/>
  <c r="AK183" i="18"/>
  <c r="AQ183" i="18"/>
  <c r="AF184" i="18"/>
  <c r="AT184" i="18"/>
  <c r="AY184" i="18"/>
  <c r="AJ185" i="18"/>
  <c r="AF185" i="18"/>
  <c r="AK185" i="18"/>
  <c r="AP185" i="18"/>
  <c r="AU185" i="18"/>
  <c r="BA185" i="18"/>
  <c r="AG187" i="18"/>
  <c r="AH188" i="18"/>
  <c r="AU188" i="18"/>
  <c r="AZ188" i="18"/>
  <c r="AG189" i="18"/>
  <c r="AQ190" i="18"/>
  <c r="AM190" i="18"/>
  <c r="AY190" i="18"/>
  <c r="AU190" i="18"/>
  <c r="AP191" i="18"/>
  <c r="AL191" i="18"/>
  <c r="AH193" i="18"/>
  <c r="AR193" i="18"/>
  <c r="AN193" i="18"/>
  <c r="AZ193" i="18"/>
  <c r="AV193" i="18"/>
  <c r="AO194" i="18"/>
  <c r="AT194" i="18"/>
  <c r="AZ194" i="18"/>
  <c r="AJ195" i="18"/>
  <c r="AO195" i="18"/>
  <c r="AK196" i="18"/>
  <c r="AG196" i="18"/>
  <c r="AJ196" i="18"/>
  <c r="BA196" i="18"/>
  <c r="AW196" i="18"/>
  <c r="AO197" i="18"/>
  <c r="AT197" i="18"/>
  <c r="AY197" i="18"/>
  <c r="AP199" i="18"/>
  <c r="AL199" i="18"/>
  <c r="AR199" i="18"/>
  <c r="AN199" i="18"/>
  <c r="AT200" i="18"/>
  <c r="AI201" i="18"/>
  <c r="AP203" i="18"/>
  <c r="AL203" i="18"/>
  <c r="AR203" i="18"/>
  <c r="AN203" i="18"/>
  <c r="AT204" i="18"/>
  <c r="AI205" i="18"/>
  <c r="AP207" i="18"/>
  <c r="AL207" i="18"/>
  <c r="AR207" i="18"/>
  <c r="AN207" i="18"/>
  <c r="AT208" i="18"/>
  <c r="AI209" i="18"/>
  <c r="BA216" i="18"/>
  <c r="AW216" i="18"/>
  <c r="AZ216" i="18"/>
  <c r="AV216" i="18"/>
  <c r="AY216" i="18"/>
  <c r="AU216" i="18"/>
  <c r="AI219" i="18"/>
  <c r="AR221" i="18"/>
  <c r="AN221" i="18"/>
  <c r="AQ221" i="18"/>
  <c r="AM221" i="18"/>
  <c r="AP221" i="18"/>
  <c r="AL221" i="18"/>
  <c r="AH223" i="18"/>
  <c r="AK223" i="18"/>
  <c r="AG223" i="18"/>
  <c r="AJ223" i="18"/>
  <c r="AF223" i="18"/>
  <c r="BA232" i="18"/>
  <c r="AW232" i="18"/>
  <c r="AZ232" i="18"/>
  <c r="AV232" i="18"/>
  <c r="AY232" i="18"/>
  <c r="AU232" i="18"/>
  <c r="AI235" i="18"/>
  <c r="AR237" i="18"/>
  <c r="AN237" i="18"/>
  <c r="AQ237" i="18"/>
  <c r="AM237" i="18"/>
  <c r="AP237" i="18"/>
  <c r="AL237" i="18"/>
  <c r="AH239" i="18"/>
  <c r="AK239" i="18"/>
  <c r="AG239" i="18"/>
  <c r="AJ239" i="18"/>
  <c r="AF239" i="18"/>
  <c r="BA248" i="18"/>
  <c r="AW248" i="18"/>
  <c r="AZ248" i="18"/>
  <c r="AV248" i="18"/>
  <c r="AY248" i="18"/>
  <c r="AU248" i="18"/>
  <c r="AI251" i="18"/>
  <c r="AR253" i="18"/>
  <c r="AN253" i="18"/>
  <c r="AQ253" i="18"/>
  <c r="AM253" i="18"/>
  <c r="AP253" i="18"/>
  <c r="AL253" i="18"/>
  <c r="AH255" i="18"/>
  <c r="AK255" i="18"/>
  <c r="AG255" i="18"/>
  <c r="AJ255" i="18"/>
  <c r="AF255" i="18"/>
  <c r="BA264" i="18"/>
  <c r="AW264" i="18"/>
  <c r="AZ264" i="18"/>
  <c r="AV264" i="18"/>
  <c r="AY264" i="18"/>
  <c r="AU264" i="18"/>
  <c r="AI267" i="18"/>
  <c r="AR269" i="18"/>
  <c r="AN269" i="18"/>
  <c r="AQ269" i="18"/>
  <c r="AM269" i="18"/>
  <c r="AP269" i="18"/>
  <c r="AL269" i="18"/>
  <c r="AH271" i="18"/>
  <c r="AK271" i="18"/>
  <c r="AG271" i="18"/>
  <c r="AJ271" i="18"/>
  <c r="AF271" i="18"/>
  <c r="BA280" i="18"/>
  <c r="AW280" i="18"/>
  <c r="AZ280" i="18"/>
  <c r="AV280" i="18"/>
  <c r="AY280" i="18"/>
  <c r="AU280" i="18"/>
  <c r="AI283" i="18"/>
  <c r="AR285" i="18"/>
  <c r="AN285" i="18"/>
  <c r="AQ285" i="18"/>
  <c r="AM285" i="18"/>
  <c r="AP285" i="18"/>
  <c r="AL285" i="18"/>
  <c r="AI291" i="18"/>
  <c r="AH295" i="18"/>
  <c r="AK295" i="18"/>
  <c r="AG295" i="18"/>
  <c r="AJ295" i="18"/>
  <c r="AF295" i="18"/>
  <c r="BA296" i="18"/>
  <c r="AW296" i="18"/>
  <c r="AZ296" i="18"/>
  <c r="AV296" i="18"/>
  <c r="AY296" i="18"/>
  <c r="AU296" i="18"/>
  <c r="AR301" i="18"/>
  <c r="AN301" i="18"/>
  <c r="AQ301" i="18"/>
  <c r="AM301" i="18"/>
  <c r="AP301" i="18"/>
  <c r="AL301" i="18"/>
  <c r="AI307" i="18"/>
  <c r="AH311" i="18"/>
  <c r="AK311" i="18"/>
  <c r="AG311" i="18"/>
  <c r="AJ311" i="18"/>
  <c r="AF311" i="18"/>
  <c r="BA312" i="18"/>
  <c r="AW312" i="18"/>
  <c r="AZ312" i="18"/>
  <c r="AV312" i="18"/>
  <c r="AY312" i="18"/>
  <c r="AU312" i="18"/>
  <c r="AR317" i="18"/>
  <c r="AN317" i="18"/>
  <c r="AQ317" i="18"/>
  <c r="AM317" i="18"/>
  <c r="AP317" i="18"/>
  <c r="AL317" i="18"/>
  <c r="AI323" i="18"/>
  <c r="AH327" i="18"/>
  <c r="AK327" i="18"/>
  <c r="AG327" i="18"/>
  <c r="AJ327" i="18"/>
  <c r="AF327" i="18"/>
  <c r="BA328" i="18"/>
  <c r="AW328" i="18"/>
  <c r="AZ328" i="18"/>
  <c r="AV328" i="18"/>
  <c r="AY328" i="18"/>
  <c r="AU328" i="18"/>
  <c r="AR333" i="18"/>
  <c r="AN333" i="18"/>
  <c r="AQ333" i="18"/>
  <c r="AM333" i="18"/>
  <c r="AP333" i="18"/>
  <c r="AL333" i="18"/>
  <c r="AI339" i="18"/>
  <c r="AH343" i="18"/>
  <c r="AK343" i="18"/>
  <c r="AG343" i="18"/>
  <c r="AJ343" i="18"/>
  <c r="AF343" i="18"/>
  <c r="BA344" i="18"/>
  <c r="AW344" i="18"/>
  <c r="AZ344" i="18"/>
  <c r="AV344" i="18"/>
  <c r="AY344" i="18"/>
  <c r="AU344" i="18"/>
  <c r="AR349" i="18"/>
  <c r="AN349" i="18"/>
  <c r="AQ349" i="18"/>
  <c r="AM349" i="18"/>
  <c r="AP349" i="18"/>
  <c r="AL349" i="18"/>
  <c r="AI355" i="18"/>
  <c r="AH359" i="18"/>
  <c r="AK359" i="18"/>
  <c r="AG359" i="18"/>
  <c r="AJ359" i="18"/>
  <c r="AF359" i="18"/>
  <c r="BA360" i="18"/>
  <c r="AW360" i="18"/>
  <c r="AZ360" i="18"/>
  <c r="AV360" i="18"/>
  <c r="AY360" i="18"/>
  <c r="AU360" i="18"/>
  <c r="AR365" i="18"/>
  <c r="AN365" i="18"/>
  <c r="AQ365" i="18"/>
  <c r="AM365" i="18"/>
  <c r="AP365" i="18"/>
  <c r="AL365" i="18"/>
  <c r="AI371" i="18"/>
  <c r="AH375" i="18"/>
  <c r="AK375" i="18"/>
  <c r="AG375" i="18"/>
  <c r="AJ375" i="18"/>
  <c r="AF375" i="18"/>
  <c r="BA376" i="18"/>
  <c r="AW376" i="18"/>
  <c r="AZ376" i="18"/>
  <c r="AV376" i="18"/>
  <c r="AY376" i="18"/>
  <c r="AU376" i="18"/>
  <c r="AR381" i="18"/>
  <c r="AN381" i="18"/>
  <c r="AQ381" i="18"/>
  <c r="AM381" i="18"/>
  <c r="AP381" i="18"/>
  <c r="AL381" i="18"/>
  <c r="AI383" i="18"/>
  <c r="AJ392" i="18"/>
  <c r="AR407" i="18"/>
  <c r="AN407" i="18"/>
  <c r="AP407" i="18"/>
  <c r="AL407" i="18"/>
  <c r="AQ407" i="18"/>
  <c r="AO407" i="18"/>
  <c r="AM407" i="18"/>
  <c r="AR443" i="18"/>
  <c r="AN443" i="18"/>
  <c r="AQ443" i="18"/>
  <c r="AM443" i="18"/>
  <c r="AP443" i="18"/>
  <c r="AL443" i="18"/>
  <c r="AO443" i="18"/>
  <c r="AH445" i="18"/>
  <c r="AK445" i="18"/>
  <c r="AG445" i="18"/>
  <c r="AJ445" i="18"/>
  <c r="AF445" i="18"/>
  <c r="AI445" i="18"/>
  <c r="AR475" i="18"/>
  <c r="AN475" i="18"/>
  <c r="AQ475" i="18"/>
  <c r="AM475" i="18"/>
  <c r="AP475" i="18"/>
  <c r="AL475" i="18"/>
  <c r="AO475" i="18"/>
  <c r="AH477" i="18"/>
  <c r="AK477" i="18"/>
  <c r="AG477" i="18"/>
  <c r="AJ477" i="18"/>
  <c r="AF477" i="18"/>
  <c r="AI477" i="18"/>
  <c r="AR507" i="18"/>
  <c r="AN507" i="18"/>
  <c r="AQ507" i="18"/>
  <c r="AM507" i="18"/>
  <c r="AP507" i="18"/>
  <c r="AL507" i="18"/>
  <c r="AO507" i="18"/>
  <c r="AH509" i="18"/>
  <c r="AK509" i="18"/>
  <c r="AG509" i="18"/>
  <c r="AJ509" i="18"/>
  <c r="AF509" i="18"/>
  <c r="AI509" i="18"/>
  <c r="AI200" i="18"/>
  <c r="AI204" i="18"/>
  <c r="AI208" i="18"/>
  <c r="AN211" i="18"/>
  <c r="AR211" i="18"/>
  <c r="AI212" i="18"/>
  <c r="AH213" i="18"/>
  <c r="AW214" i="18"/>
  <c r="BA214" i="18"/>
  <c r="AN215" i="18"/>
  <c r="AR215" i="18"/>
  <c r="AI216" i="18"/>
  <c r="AH217" i="18"/>
  <c r="AW218" i="18"/>
  <c r="BA218" i="18"/>
  <c r="AN219" i="18"/>
  <c r="AR219" i="18"/>
  <c r="AI220" i="18"/>
  <c r="AH221" i="18"/>
  <c r="AW222" i="18"/>
  <c r="BA222" i="18"/>
  <c r="AN223" i="18"/>
  <c r="AR223" i="18"/>
  <c r="AI224" i="18"/>
  <c r="AH225" i="18"/>
  <c r="AW226" i="18"/>
  <c r="BA226" i="18"/>
  <c r="AN227" i="18"/>
  <c r="AR227" i="18"/>
  <c r="AI228" i="18"/>
  <c r="AH229" i="18"/>
  <c r="AW230" i="18"/>
  <c r="BA230" i="18"/>
  <c r="AN231" i="18"/>
  <c r="AR231" i="18"/>
  <c r="AI232" i="18"/>
  <c r="AH233" i="18"/>
  <c r="AW234" i="18"/>
  <c r="BA234" i="18"/>
  <c r="AN235" i="18"/>
  <c r="AR235" i="18"/>
  <c r="AI236" i="18"/>
  <c r="AH237" i="18"/>
  <c r="AW238" i="18"/>
  <c r="BA238" i="18"/>
  <c r="AN239" i="18"/>
  <c r="AR239" i="18"/>
  <c r="AI240" i="18"/>
  <c r="AH241" i="18"/>
  <c r="AW242" i="18"/>
  <c r="BA242" i="18"/>
  <c r="AN243" i="18"/>
  <c r="AR243" i="18"/>
  <c r="AI244" i="18"/>
  <c r="AH245" i="18"/>
  <c r="AW246" i="18"/>
  <c r="BA246" i="18"/>
  <c r="AN247" i="18"/>
  <c r="AR247" i="18"/>
  <c r="AI248" i="18"/>
  <c r="AH249" i="18"/>
  <c r="AW250" i="18"/>
  <c r="BA250" i="18"/>
  <c r="AN251" i="18"/>
  <c r="AR251" i="18"/>
  <c r="AI252" i="18"/>
  <c r="AH253" i="18"/>
  <c r="AW254" i="18"/>
  <c r="BA254" i="18"/>
  <c r="AN255" i="18"/>
  <c r="AR255" i="18"/>
  <c r="AI256" i="18"/>
  <c r="AH257" i="18"/>
  <c r="AW258" i="18"/>
  <c r="BA258" i="18"/>
  <c r="AN259" i="18"/>
  <c r="AR259" i="18"/>
  <c r="AI260" i="18"/>
  <c r="AH261" i="18"/>
  <c r="AW262" i="18"/>
  <c r="BA262" i="18"/>
  <c r="AN263" i="18"/>
  <c r="AR263" i="18"/>
  <c r="AI264" i="18"/>
  <c r="AH265" i="18"/>
  <c r="AW266" i="18"/>
  <c r="BA266" i="18"/>
  <c r="AN267" i="18"/>
  <c r="AR267" i="18"/>
  <c r="AI268" i="18"/>
  <c r="AH269" i="18"/>
  <c r="AW270" i="18"/>
  <c r="BA270" i="18"/>
  <c r="AN271" i="18"/>
  <c r="AR271" i="18"/>
  <c r="AI272" i="18"/>
  <c r="AH273" i="18"/>
  <c r="AW274" i="18"/>
  <c r="BA274" i="18"/>
  <c r="AN275" i="18"/>
  <c r="AR275" i="18"/>
  <c r="AI276" i="18"/>
  <c r="AH277" i="18"/>
  <c r="AW278" i="18"/>
  <c r="BA278" i="18"/>
  <c r="AN279" i="18"/>
  <c r="AR279" i="18"/>
  <c r="AI280" i="18"/>
  <c r="AH281" i="18"/>
  <c r="AW282" i="18"/>
  <c r="BA282" i="18"/>
  <c r="AN283" i="18"/>
  <c r="AR283" i="18"/>
  <c r="AI284" i="18"/>
  <c r="AH285" i="18"/>
  <c r="AG286" i="18"/>
  <c r="AK286" i="18"/>
  <c r="AW286" i="18"/>
  <c r="BA286" i="18"/>
  <c r="AN287" i="18"/>
  <c r="AR287" i="18"/>
  <c r="AV287" i="18"/>
  <c r="AM288" i="18"/>
  <c r="AH289" i="18"/>
  <c r="AG290" i="18"/>
  <c r="AK290" i="18"/>
  <c r="AW290" i="18"/>
  <c r="BA290" i="18"/>
  <c r="AN291" i="18"/>
  <c r="AR291" i="18"/>
  <c r="AV291" i="18"/>
  <c r="AM292" i="18"/>
  <c r="AH293" i="18"/>
  <c r="AG294" i="18"/>
  <c r="AK294" i="18"/>
  <c r="AW294" i="18"/>
  <c r="BA294" i="18"/>
  <c r="AN295" i="18"/>
  <c r="AR295" i="18"/>
  <c r="AV295" i="18"/>
  <c r="AM296" i="18"/>
  <c r="AH297" i="18"/>
  <c r="AG298" i="18"/>
  <c r="AK298" i="18"/>
  <c r="AW298" i="18"/>
  <c r="BA298" i="18"/>
  <c r="AN299" i="18"/>
  <c r="AR299" i="18"/>
  <c r="AV299" i="18"/>
  <c r="AM300" i="18"/>
  <c r="AH301" i="18"/>
  <c r="AG302" i="18"/>
  <c r="AK302" i="18"/>
  <c r="AW302" i="18"/>
  <c r="BA302" i="18"/>
  <c r="AN303" i="18"/>
  <c r="AR303" i="18"/>
  <c r="AV303" i="18"/>
  <c r="AM304" i="18"/>
  <c r="AH305" i="18"/>
  <c r="AG306" i="18"/>
  <c r="AK306" i="18"/>
  <c r="AW306" i="18"/>
  <c r="BA306" i="18"/>
  <c r="AN307" i="18"/>
  <c r="AR307" i="18"/>
  <c r="AV307" i="18"/>
  <c r="AM308" i="18"/>
  <c r="AH309" i="18"/>
  <c r="AG310" i="18"/>
  <c r="AK310" i="18"/>
  <c r="AW310" i="18"/>
  <c r="BA310" i="18"/>
  <c r="AN311" i="18"/>
  <c r="AR311" i="18"/>
  <c r="AV311" i="18"/>
  <c r="AM312" i="18"/>
  <c r="AH313" i="18"/>
  <c r="AG314" i="18"/>
  <c r="AK314" i="18"/>
  <c r="AW314" i="18"/>
  <c r="BA314" i="18"/>
  <c r="AN315" i="18"/>
  <c r="AR315" i="18"/>
  <c r="AV315" i="18"/>
  <c r="AM316" i="18"/>
  <c r="AH317" i="18"/>
  <c r="AG318" i="18"/>
  <c r="AK318" i="18"/>
  <c r="AW318" i="18"/>
  <c r="BA318" i="18"/>
  <c r="AN319" i="18"/>
  <c r="AR319" i="18"/>
  <c r="AV319" i="18"/>
  <c r="AM320" i="18"/>
  <c r="AH321" i="18"/>
  <c r="AG322" i="18"/>
  <c r="AK322" i="18"/>
  <c r="AW322" i="18"/>
  <c r="BA322" i="18"/>
  <c r="AN323" i="18"/>
  <c r="AR323" i="18"/>
  <c r="AV323" i="18"/>
  <c r="AM324" i="18"/>
  <c r="AH325" i="18"/>
  <c r="AG326" i="18"/>
  <c r="AK326" i="18"/>
  <c r="AW326" i="18"/>
  <c r="BA326" i="18"/>
  <c r="AN327" i="18"/>
  <c r="AR327" i="18"/>
  <c r="AV327" i="18"/>
  <c r="AM328" i="18"/>
  <c r="AH329" i="18"/>
  <c r="AG330" i="18"/>
  <c r="AK330" i="18"/>
  <c r="AW330" i="18"/>
  <c r="BA330" i="18"/>
  <c r="AN331" i="18"/>
  <c r="AR331" i="18"/>
  <c r="AV331" i="18"/>
  <c r="AM332" i="18"/>
  <c r="AH333" i="18"/>
  <c r="AG334" i="18"/>
  <c r="AK334" i="18"/>
  <c r="AW334" i="18"/>
  <c r="BA334" i="18"/>
  <c r="AN335" i="18"/>
  <c r="AR335" i="18"/>
  <c r="AV335" i="18"/>
  <c r="AM336" i="18"/>
  <c r="AH337" i="18"/>
  <c r="AG338" i="18"/>
  <c r="AK338" i="18"/>
  <c r="AW338" i="18"/>
  <c r="BA338" i="18"/>
  <c r="AN339" i="18"/>
  <c r="AR339" i="18"/>
  <c r="AV339" i="18"/>
  <c r="AM340" i="18"/>
  <c r="AH341" i="18"/>
  <c r="AG342" i="18"/>
  <c r="AK342" i="18"/>
  <c r="AW342" i="18"/>
  <c r="BA342" i="18"/>
  <c r="AN343" i="18"/>
  <c r="AR343" i="18"/>
  <c r="AV343" i="18"/>
  <c r="AM344" i="18"/>
  <c r="AH345" i="18"/>
  <c r="AG346" i="18"/>
  <c r="AK346" i="18"/>
  <c r="AW346" i="18"/>
  <c r="BA346" i="18"/>
  <c r="AN347" i="18"/>
  <c r="AR347" i="18"/>
  <c r="AV347" i="18"/>
  <c r="AM348" i="18"/>
  <c r="AH349" i="18"/>
  <c r="AG350" i="18"/>
  <c r="AK350" i="18"/>
  <c r="AW350" i="18"/>
  <c r="BA350" i="18"/>
  <c r="AN351" i="18"/>
  <c r="AR351" i="18"/>
  <c r="AV351" i="18"/>
  <c r="AM352" i="18"/>
  <c r="AH353" i="18"/>
  <c r="AG354" i="18"/>
  <c r="AK354" i="18"/>
  <c r="AW354" i="18"/>
  <c r="BA354" i="18"/>
  <c r="AN355" i="18"/>
  <c r="AR355" i="18"/>
  <c r="AV355" i="18"/>
  <c r="AM356" i="18"/>
  <c r="AH357" i="18"/>
  <c r="AG358" i="18"/>
  <c r="AK358" i="18"/>
  <c r="AW358" i="18"/>
  <c r="BA358" i="18"/>
  <c r="AN359" i="18"/>
  <c r="AR359" i="18"/>
  <c r="AV359" i="18"/>
  <c r="AM360" i="18"/>
  <c r="AH361" i="18"/>
  <c r="AG362" i="18"/>
  <c r="AK362" i="18"/>
  <c r="AW362" i="18"/>
  <c r="BA362" i="18"/>
  <c r="AN363" i="18"/>
  <c r="AR363" i="18"/>
  <c r="AV363" i="18"/>
  <c r="AM364" i="18"/>
  <c r="AH365" i="18"/>
  <c r="AG366" i="18"/>
  <c r="AK366" i="18"/>
  <c r="AW366" i="18"/>
  <c r="BA366" i="18"/>
  <c r="AN367" i="18"/>
  <c r="AR367" i="18"/>
  <c r="AV367" i="18"/>
  <c r="AM368" i="18"/>
  <c r="AH369" i="18"/>
  <c r="AG370" i="18"/>
  <c r="AK370" i="18"/>
  <c r="AW370" i="18"/>
  <c r="BA370" i="18"/>
  <c r="AN371" i="18"/>
  <c r="AR371" i="18"/>
  <c r="AV371" i="18"/>
  <c r="AM372" i="18"/>
  <c r="AH373" i="18"/>
  <c r="AG374" i="18"/>
  <c r="AK374" i="18"/>
  <c r="AW374" i="18"/>
  <c r="BA374" i="18"/>
  <c r="AN375" i="18"/>
  <c r="AR375" i="18"/>
  <c r="AV375" i="18"/>
  <c r="AM376" i="18"/>
  <c r="AH377" i="18"/>
  <c r="AG378" i="18"/>
  <c r="AK378" i="18"/>
  <c r="AW378" i="18"/>
  <c r="BA378" i="18"/>
  <c r="AN379" i="18"/>
  <c r="AR379" i="18"/>
  <c r="AV379" i="18"/>
  <c r="AM380" i="18"/>
  <c r="AH381" i="18"/>
  <c r="AG382" i="18"/>
  <c r="AK382" i="18"/>
  <c r="AW382" i="18"/>
  <c r="BA382" i="18"/>
  <c r="AN383" i="18"/>
  <c r="AR383" i="18"/>
  <c r="AV383" i="18"/>
  <c r="AI384" i="18"/>
  <c r="AH385" i="18"/>
  <c r="AW386" i="18"/>
  <c r="BA386" i="18"/>
  <c r="AN387" i="18"/>
  <c r="AR387" i="18"/>
  <c r="AI388" i="18"/>
  <c r="AH389" i="18"/>
  <c r="AW390" i="18"/>
  <c r="BA390" i="18"/>
  <c r="AN391" i="18"/>
  <c r="AR391" i="18"/>
  <c r="AJ393" i="18"/>
  <c r="AF393" i="18"/>
  <c r="AK393" i="18"/>
  <c r="AL394" i="18"/>
  <c r="BA394" i="18"/>
  <c r="AW394" i="18"/>
  <c r="AY394" i="18"/>
  <c r="AU394" i="18"/>
  <c r="AJ395" i="18"/>
  <c r="AF395" i="18"/>
  <c r="AH395" i="18"/>
  <c r="AP397" i="18"/>
  <c r="AL397" i="18"/>
  <c r="AR397" i="18"/>
  <c r="AN397" i="18"/>
  <c r="BA398" i="18"/>
  <c r="AW398" i="18"/>
  <c r="AY398" i="18"/>
  <c r="AU398" i="18"/>
  <c r="AJ399" i="18"/>
  <c r="AF399" i="18"/>
  <c r="AH399" i="18"/>
  <c r="AP401" i="18"/>
  <c r="AL401" i="18"/>
  <c r="AR401" i="18"/>
  <c r="AN401" i="18"/>
  <c r="BA402" i="18"/>
  <c r="AW402" i="18"/>
  <c r="AY402" i="18"/>
  <c r="AU402" i="18"/>
  <c r="AJ403" i="18"/>
  <c r="AF403" i="18"/>
  <c r="AH403" i="18"/>
  <c r="AP405" i="18"/>
  <c r="AL405" i="18"/>
  <c r="AR405" i="18"/>
  <c r="AN405" i="18"/>
  <c r="BA406" i="18"/>
  <c r="AW406" i="18"/>
  <c r="AY406" i="18"/>
  <c r="AU406" i="18"/>
  <c r="AJ407" i="18"/>
  <c r="AF407" i="18"/>
  <c r="AH407" i="18"/>
  <c r="AP409" i="18"/>
  <c r="AL409" i="18"/>
  <c r="AR409" i="18"/>
  <c r="AN409" i="18"/>
  <c r="BA410" i="18"/>
  <c r="AW410" i="18"/>
  <c r="AY410" i="18"/>
  <c r="AU410" i="18"/>
  <c r="AJ411" i="18"/>
  <c r="AF411" i="18"/>
  <c r="AH411" i="18"/>
  <c r="AP413" i="18"/>
  <c r="AL413" i="18"/>
  <c r="AR413" i="18"/>
  <c r="AN413" i="18"/>
  <c r="BA414" i="18"/>
  <c r="AW414" i="18"/>
  <c r="AY414" i="18"/>
  <c r="AU414" i="18"/>
  <c r="AJ415" i="18"/>
  <c r="AF415" i="18"/>
  <c r="AH415" i="18"/>
  <c r="AP417" i="18"/>
  <c r="AL417" i="18"/>
  <c r="AR417" i="18"/>
  <c r="AN417" i="18"/>
  <c r="BA418" i="18"/>
  <c r="AW418" i="18"/>
  <c r="AY418" i="18"/>
  <c r="AU418" i="18"/>
  <c r="AJ419" i="18"/>
  <c r="AF419" i="18"/>
  <c r="AH419" i="18"/>
  <c r="AR423" i="18"/>
  <c r="AN423" i="18"/>
  <c r="AQ423" i="18"/>
  <c r="AM423" i="18"/>
  <c r="AP423" i="18"/>
  <c r="AL423" i="18"/>
  <c r="AR431" i="18"/>
  <c r="AN431" i="18"/>
  <c r="AQ431" i="18"/>
  <c r="AM431" i="18"/>
  <c r="AP431" i="18"/>
  <c r="AL431" i="18"/>
  <c r="AH433" i="18"/>
  <c r="AK433" i="18"/>
  <c r="AG433" i="18"/>
  <c r="AJ433" i="18"/>
  <c r="AF433" i="18"/>
  <c r="BA442" i="18"/>
  <c r="AW442" i="18"/>
  <c r="AZ442" i="18"/>
  <c r="AV442" i="18"/>
  <c r="AY442" i="18"/>
  <c r="AU442" i="18"/>
  <c r="AR447" i="18"/>
  <c r="AN447" i="18"/>
  <c r="AQ447" i="18"/>
  <c r="AM447" i="18"/>
  <c r="AP447" i="18"/>
  <c r="AL447" i="18"/>
  <c r="AH449" i="18"/>
  <c r="AK449" i="18"/>
  <c r="AG449" i="18"/>
  <c r="AJ449" i="18"/>
  <c r="AF449" i="18"/>
  <c r="BA458" i="18"/>
  <c r="AW458" i="18"/>
  <c r="AZ458" i="18"/>
  <c r="AV458" i="18"/>
  <c r="AY458" i="18"/>
  <c r="AU458" i="18"/>
  <c r="AR463" i="18"/>
  <c r="AN463" i="18"/>
  <c r="AQ463" i="18"/>
  <c r="AM463" i="18"/>
  <c r="AP463" i="18"/>
  <c r="AL463" i="18"/>
  <c r="AH465" i="18"/>
  <c r="AK465" i="18"/>
  <c r="AG465" i="18"/>
  <c r="AJ465" i="18"/>
  <c r="AF465" i="18"/>
  <c r="BA474" i="18"/>
  <c r="AW474" i="18"/>
  <c r="AZ474" i="18"/>
  <c r="AV474" i="18"/>
  <c r="AY474" i="18"/>
  <c r="AU474" i="18"/>
  <c r="AR479" i="18"/>
  <c r="AN479" i="18"/>
  <c r="AQ479" i="18"/>
  <c r="AM479" i="18"/>
  <c r="AP479" i="18"/>
  <c r="AL479" i="18"/>
  <c r="AH481" i="18"/>
  <c r="AK481" i="18"/>
  <c r="AG481" i="18"/>
  <c r="AJ481" i="18"/>
  <c r="AF481" i="18"/>
  <c r="BA490" i="18"/>
  <c r="AW490" i="18"/>
  <c r="AZ490" i="18"/>
  <c r="AV490" i="18"/>
  <c r="AY490" i="18"/>
  <c r="AU490" i="18"/>
  <c r="AR495" i="18"/>
  <c r="AN495" i="18"/>
  <c r="AQ495" i="18"/>
  <c r="AM495" i="18"/>
  <c r="AP495" i="18"/>
  <c r="AL495" i="18"/>
  <c r="AH497" i="18"/>
  <c r="AK497" i="18"/>
  <c r="AG497" i="18"/>
  <c r="AJ497" i="18"/>
  <c r="AF497" i="18"/>
  <c r="BA506" i="18"/>
  <c r="AW506" i="18"/>
  <c r="AZ506" i="18"/>
  <c r="AV506" i="18"/>
  <c r="AY506" i="18"/>
  <c r="AU506" i="18"/>
  <c r="AR511" i="18"/>
  <c r="AN511" i="18"/>
  <c r="AQ511" i="18"/>
  <c r="AM511" i="18"/>
  <c r="AP511" i="18"/>
  <c r="AL511" i="18"/>
  <c r="AH513" i="18"/>
  <c r="AK513" i="18"/>
  <c r="AG513" i="18"/>
  <c r="AJ513" i="18"/>
  <c r="AF513" i="18"/>
  <c r="AY524" i="18"/>
  <c r="AU524" i="18"/>
  <c r="AW524" i="18"/>
  <c r="BA524" i="18"/>
  <c r="AV524" i="18"/>
  <c r="AZ524" i="18"/>
  <c r="AT524" i="18"/>
  <c r="AZ527" i="18"/>
  <c r="AV527" i="18"/>
  <c r="AW527" i="18"/>
  <c r="BA527" i="18"/>
  <c r="AU527" i="18"/>
  <c r="AY527" i="18"/>
  <c r="AT527" i="18"/>
  <c r="BA530" i="18"/>
  <c r="AW530" i="18"/>
  <c r="AZ530" i="18"/>
  <c r="AV530" i="18"/>
  <c r="AY530" i="18"/>
  <c r="AU530" i="18"/>
  <c r="AT530" i="18"/>
  <c r="BA562" i="18"/>
  <c r="AW562" i="18"/>
  <c r="AZ562" i="18"/>
  <c r="AV562" i="18"/>
  <c r="AY562" i="18"/>
  <c r="AU562" i="18"/>
  <c r="AT562" i="18"/>
  <c r="BA606" i="18"/>
  <c r="AW606" i="18"/>
  <c r="AZ606" i="18"/>
  <c r="AV606" i="18"/>
  <c r="AY606" i="18"/>
  <c r="AU606" i="18"/>
  <c r="AT606" i="18"/>
  <c r="AH621" i="18"/>
  <c r="AK621" i="18"/>
  <c r="AG621" i="18"/>
  <c r="AJ621" i="18"/>
  <c r="AF621" i="18"/>
  <c r="AI621" i="18"/>
  <c r="BA638" i="18"/>
  <c r="AW638" i="18"/>
  <c r="AZ638" i="18"/>
  <c r="AV638" i="18"/>
  <c r="AY638" i="18"/>
  <c r="AU638" i="18"/>
  <c r="AT638" i="18"/>
  <c r="AH653" i="18"/>
  <c r="AK653" i="18"/>
  <c r="AG653" i="18"/>
  <c r="AJ653" i="18"/>
  <c r="AF653" i="18"/>
  <c r="AI653" i="18"/>
  <c r="AR659" i="18"/>
  <c r="AN659" i="18"/>
  <c r="AQ659" i="18"/>
  <c r="AM659" i="18"/>
  <c r="AP659" i="18"/>
  <c r="AL659" i="18"/>
  <c r="AO659" i="18"/>
  <c r="AI213" i="18"/>
  <c r="AI217" i="18"/>
  <c r="AI221" i="18"/>
  <c r="AI225" i="18"/>
  <c r="AI229" i="18"/>
  <c r="AI233" i="18"/>
  <c r="AI237" i="18"/>
  <c r="AI241" i="18"/>
  <c r="AI245" i="18"/>
  <c r="AI249" i="18"/>
  <c r="AI253" i="18"/>
  <c r="AI257" i="18"/>
  <c r="AI261" i="18"/>
  <c r="AI265" i="18"/>
  <c r="AI269" i="18"/>
  <c r="AI273" i="18"/>
  <c r="AI277" i="18"/>
  <c r="AI281" i="18"/>
  <c r="AI285" i="18"/>
  <c r="AI289" i="18"/>
  <c r="AI293" i="18"/>
  <c r="AI297" i="18"/>
  <c r="AI301" i="18"/>
  <c r="AI305" i="18"/>
  <c r="AI309" i="18"/>
  <c r="AI313" i="18"/>
  <c r="AI317" i="18"/>
  <c r="AI321" i="18"/>
  <c r="AI325" i="18"/>
  <c r="AI329" i="18"/>
  <c r="AI333" i="18"/>
  <c r="AI337" i="18"/>
  <c r="AI341" i="18"/>
  <c r="AI345" i="18"/>
  <c r="AI349" i="18"/>
  <c r="AI353" i="18"/>
  <c r="AI357" i="18"/>
  <c r="AI361" i="18"/>
  <c r="AI365" i="18"/>
  <c r="AI369" i="18"/>
  <c r="AI373" i="18"/>
  <c r="AI377" i="18"/>
  <c r="AI381" i="18"/>
  <c r="AI385" i="18"/>
  <c r="AI389" i="18"/>
  <c r="AQ394" i="18"/>
  <c r="AM394" i="18"/>
  <c r="AY396" i="18"/>
  <c r="AU396" i="18"/>
  <c r="BA396" i="18"/>
  <c r="AW396" i="18"/>
  <c r="AH397" i="18"/>
  <c r="AJ397" i="18"/>
  <c r="AF397" i="18"/>
  <c r="AY400" i="18"/>
  <c r="AU400" i="18"/>
  <c r="BA400" i="18"/>
  <c r="AW400" i="18"/>
  <c r="AH401" i="18"/>
  <c r="AJ401" i="18"/>
  <c r="AF401" i="18"/>
  <c r="AY404" i="18"/>
  <c r="AU404" i="18"/>
  <c r="BA404" i="18"/>
  <c r="AW404" i="18"/>
  <c r="AH405" i="18"/>
  <c r="AJ405" i="18"/>
  <c r="AF405" i="18"/>
  <c r="AY408" i="18"/>
  <c r="AU408" i="18"/>
  <c r="BA408" i="18"/>
  <c r="AW408" i="18"/>
  <c r="AH409" i="18"/>
  <c r="AJ409" i="18"/>
  <c r="AF409" i="18"/>
  <c r="AY412" i="18"/>
  <c r="AU412" i="18"/>
  <c r="BA412" i="18"/>
  <c r="AW412" i="18"/>
  <c r="AH413" i="18"/>
  <c r="AJ413" i="18"/>
  <c r="AF413" i="18"/>
  <c r="AY416" i="18"/>
  <c r="AU416" i="18"/>
  <c r="BA416" i="18"/>
  <c r="AW416" i="18"/>
  <c r="AH417" i="18"/>
  <c r="AJ417" i="18"/>
  <c r="AF417" i="18"/>
  <c r="AY420" i="18"/>
  <c r="AU420" i="18"/>
  <c r="BA420" i="18"/>
  <c r="AW420" i="18"/>
  <c r="AH421" i="18"/>
  <c r="AK421" i="18"/>
  <c r="AG421" i="18"/>
  <c r="AJ421" i="18"/>
  <c r="AF421" i="18"/>
  <c r="BA422" i="18"/>
  <c r="AW422" i="18"/>
  <c r="AZ422" i="18"/>
  <c r="AV422" i="18"/>
  <c r="AY422" i="18"/>
  <c r="AU422" i="18"/>
  <c r="AR427" i="18"/>
  <c r="AN427" i="18"/>
  <c r="AQ427" i="18"/>
  <c r="AM427" i="18"/>
  <c r="AP427" i="18"/>
  <c r="AL427" i="18"/>
  <c r="BA430" i="18"/>
  <c r="AW430" i="18"/>
  <c r="AZ430" i="18"/>
  <c r="AV430" i="18"/>
  <c r="AY430" i="18"/>
  <c r="AU430" i="18"/>
  <c r="AR435" i="18"/>
  <c r="AN435" i="18"/>
  <c r="AQ435" i="18"/>
  <c r="AM435" i="18"/>
  <c r="AP435" i="18"/>
  <c r="AL435" i="18"/>
  <c r="AH437" i="18"/>
  <c r="AK437" i="18"/>
  <c r="AG437" i="18"/>
  <c r="AJ437" i="18"/>
  <c r="AF437" i="18"/>
  <c r="BA446" i="18"/>
  <c r="AW446" i="18"/>
  <c r="AZ446" i="18"/>
  <c r="AV446" i="18"/>
  <c r="AY446" i="18"/>
  <c r="AU446" i="18"/>
  <c r="AR451" i="18"/>
  <c r="AN451" i="18"/>
  <c r="AQ451" i="18"/>
  <c r="AM451" i="18"/>
  <c r="AP451" i="18"/>
  <c r="AL451" i="18"/>
  <c r="AH453" i="18"/>
  <c r="AK453" i="18"/>
  <c r="AG453" i="18"/>
  <c r="AJ453" i="18"/>
  <c r="AF453" i="18"/>
  <c r="BA462" i="18"/>
  <c r="AW462" i="18"/>
  <c r="AZ462" i="18"/>
  <c r="AV462" i="18"/>
  <c r="AY462" i="18"/>
  <c r="AU462" i="18"/>
  <c r="AR467" i="18"/>
  <c r="AN467" i="18"/>
  <c r="AQ467" i="18"/>
  <c r="AM467" i="18"/>
  <c r="AP467" i="18"/>
  <c r="AL467" i="18"/>
  <c r="AH469" i="18"/>
  <c r="AK469" i="18"/>
  <c r="AG469" i="18"/>
  <c r="AJ469" i="18"/>
  <c r="AF469" i="18"/>
  <c r="BA478" i="18"/>
  <c r="AW478" i="18"/>
  <c r="AZ478" i="18"/>
  <c r="AV478" i="18"/>
  <c r="AY478" i="18"/>
  <c r="AU478" i="18"/>
  <c r="AR483" i="18"/>
  <c r="AN483" i="18"/>
  <c r="AQ483" i="18"/>
  <c r="AM483" i="18"/>
  <c r="AP483" i="18"/>
  <c r="AL483" i="18"/>
  <c r="AH485" i="18"/>
  <c r="AK485" i="18"/>
  <c r="AG485" i="18"/>
  <c r="AJ485" i="18"/>
  <c r="AF485" i="18"/>
  <c r="BA494" i="18"/>
  <c r="AW494" i="18"/>
  <c r="AZ494" i="18"/>
  <c r="AV494" i="18"/>
  <c r="AY494" i="18"/>
  <c r="AU494" i="18"/>
  <c r="AR499" i="18"/>
  <c r="AN499" i="18"/>
  <c r="AQ499" i="18"/>
  <c r="AM499" i="18"/>
  <c r="AP499" i="18"/>
  <c r="AL499" i="18"/>
  <c r="AH501" i="18"/>
  <c r="AK501" i="18"/>
  <c r="AG501" i="18"/>
  <c r="AJ501" i="18"/>
  <c r="AF501" i="18"/>
  <c r="BA510" i="18"/>
  <c r="AW510" i="18"/>
  <c r="AZ510" i="18"/>
  <c r="AV510" i="18"/>
  <c r="AY510" i="18"/>
  <c r="AU510" i="18"/>
  <c r="AR515" i="18"/>
  <c r="AN515" i="18"/>
  <c r="AQ515" i="18"/>
  <c r="AM515" i="18"/>
  <c r="AP515" i="18"/>
  <c r="AL515" i="18"/>
  <c r="AH517" i="18"/>
  <c r="AK517" i="18"/>
  <c r="AG517" i="18"/>
  <c r="AJ517" i="18"/>
  <c r="AF517" i="18"/>
  <c r="AR551" i="18"/>
  <c r="AN551" i="18"/>
  <c r="AQ551" i="18"/>
  <c r="AM551" i="18"/>
  <c r="AP551" i="18"/>
  <c r="AL551" i="18"/>
  <c r="AO551" i="18"/>
  <c r="AH553" i="18"/>
  <c r="AK553" i="18"/>
  <c r="AG553" i="18"/>
  <c r="AJ553" i="18"/>
  <c r="AF553" i="18"/>
  <c r="AI553" i="18"/>
  <c r="AR583" i="18"/>
  <c r="AN583" i="18"/>
  <c r="AQ583" i="18"/>
  <c r="AM583" i="18"/>
  <c r="AP583" i="18"/>
  <c r="AL583" i="18"/>
  <c r="AO583" i="18"/>
  <c r="AH585" i="18"/>
  <c r="AK585" i="18"/>
  <c r="AG585" i="18"/>
  <c r="AJ585" i="18"/>
  <c r="AF585" i="18"/>
  <c r="AI585" i="18"/>
  <c r="AR595" i="18"/>
  <c r="AN595" i="18"/>
  <c r="AQ595" i="18"/>
  <c r="AM595" i="18"/>
  <c r="AP595" i="18"/>
  <c r="AL595" i="18"/>
  <c r="AO595" i="18"/>
  <c r="AR627" i="18"/>
  <c r="AN627" i="18"/>
  <c r="AQ627" i="18"/>
  <c r="AM627" i="18"/>
  <c r="AP627" i="18"/>
  <c r="AL627" i="18"/>
  <c r="AO627" i="18"/>
  <c r="AM198" i="18"/>
  <c r="AG200" i="18"/>
  <c r="AV201" i="18"/>
  <c r="AM202" i="18"/>
  <c r="AG204" i="18"/>
  <c r="AV205" i="18"/>
  <c r="AM206" i="18"/>
  <c r="AG208" i="18"/>
  <c r="AV209" i="18"/>
  <c r="AM210" i="18"/>
  <c r="AL211" i="18"/>
  <c r="AG212" i="18"/>
  <c r="AF213" i="18"/>
  <c r="AV213" i="18"/>
  <c r="AM214" i="18"/>
  <c r="AU214" i="18"/>
  <c r="AL215" i="18"/>
  <c r="AG216" i="18"/>
  <c r="AF217" i="18"/>
  <c r="AV217" i="18"/>
  <c r="AM218" i="18"/>
  <c r="AU218" i="18"/>
  <c r="AL219" i="18"/>
  <c r="AG220" i="18"/>
  <c r="AF221" i="18"/>
  <c r="AV221" i="18"/>
  <c r="AM222" i="18"/>
  <c r="AU222" i="18"/>
  <c r="AL223" i="18"/>
  <c r="AG224" i="18"/>
  <c r="AF225" i="18"/>
  <c r="AV225" i="18"/>
  <c r="AM226" i="18"/>
  <c r="AU226" i="18"/>
  <c r="AL227" i="18"/>
  <c r="AG228" i="18"/>
  <c r="AF229" i="18"/>
  <c r="AV229" i="18"/>
  <c r="AM230" i="18"/>
  <c r="AU230" i="18"/>
  <c r="AL231" i="18"/>
  <c r="AG232" i="18"/>
  <c r="AF233" i="18"/>
  <c r="AV233" i="18"/>
  <c r="AM234" i="18"/>
  <c r="AU234" i="18"/>
  <c r="AL235" i="18"/>
  <c r="AG236" i="18"/>
  <c r="AF237" i="18"/>
  <c r="AV237" i="18"/>
  <c r="AM238" i="18"/>
  <c r="AU238" i="18"/>
  <c r="AL239" i="18"/>
  <c r="AG240" i="18"/>
  <c r="AF241" i="18"/>
  <c r="AV241" i="18"/>
  <c r="AM242" i="18"/>
  <c r="AU242" i="18"/>
  <c r="AL243" i="18"/>
  <c r="AG244" i="18"/>
  <c r="AF245" i="18"/>
  <c r="AV245" i="18"/>
  <c r="AM246" i="18"/>
  <c r="AU246" i="18"/>
  <c r="AL247" i="18"/>
  <c r="AG248" i="18"/>
  <c r="AF249" i="18"/>
  <c r="AV249" i="18"/>
  <c r="AM250" i="18"/>
  <c r="AU250" i="18"/>
  <c r="AL251" i="18"/>
  <c r="AG252" i="18"/>
  <c r="AF253" i="18"/>
  <c r="AV253" i="18"/>
  <c r="AM254" i="18"/>
  <c r="AU254" i="18"/>
  <c r="AL255" i="18"/>
  <c r="AG256" i="18"/>
  <c r="AF257" i="18"/>
  <c r="AV257" i="18"/>
  <c r="AM258" i="18"/>
  <c r="AU258" i="18"/>
  <c r="AL259" i="18"/>
  <c r="AG260" i="18"/>
  <c r="AF261" i="18"/>
  <c r="AV261" i="18"/>
  <c r="AM262" i="18"/>
  <c r="AU262" i="18"/>
  <c r="AL263" i="18"/>
  <c r="AG264" i="18"/>
  <c r="AF265" i="18"/>
  <c r="AV265" i="18"/>
  <c r="AM266" i="18"/>
  <c r="AU266" i="18"/>
  <c r="AL267" i="18"/>
  <c r="AG268" i="18"/>
  <c r="AF269" i="18"/>
  <c r="AV269" i="18"/>
  <c r="AM270" i="18"/>
  <c r="AU270" i="18"/>
  <c r="AL271" i="18"/>
  <c r="AG272" i="18"/>
  <c r="AF273" i="18"/>
  <c r="AV273" i="18"/>
  <c r="AM274" i="18"/>
  <c r="AU274" i="18"/>
  <c r="AL275" i="18"/>
  <c r="AG276" i="18"/>
  <c r="AF277" i="18"/>
  <c r="AV277" i="18"/>
  <c r="AM278" i="18"/>
  <c r="AU278" i="18"/>
  <c r="AL279" i="18"/>
  <c r="AG280" i="18"/>
  <c r="AF281" i="18"/>
  <c r="AV281" i="18"/>
  <c r="AM282" i="18"/>
  <c r="AU282" i="18"/>
  <c r="AL283" i="18"/>
  <c r="AG284" i="18"/>
  <c r="AF285" i="18"/>
  <c r="AU286" i="18"/>
  <c r="AL287" i="18"/>
  <c r="AF289" i="18"/>
  <c r="AU290" i="18"/>
  <c r="AL291" i="18"/>
  <c r="AF293" i="18"/>
  <c r="AU294" i="18"/>
  <c r="AL295" i="18"/>
  <c r="AF297" i="18"/>
  <c r="AU298" i="18"/>
  <c r="AL299" i="18"/>
  <c r="AF301" i="18"/>
  <c r="AU302" i="18"/>
  <c r="AL303" i="18"/>
  <c r="AF305" i="18"/>
  <c r="AU306" i="18"/>
  <c r="AL307" i="18"/>
  <c r="AF309" i="18"/>
  <c r="AU310" i="18"/>
  <c r="AL311" i="18"/>
  <c r="AF313" i="18"/>
  <c r="AU314" i="18"/>
  <c r="AL315" i="18"/>
  <c r="AF317" i="18"/>
  <c r="AU318" i="18"/>
  <c r="AL319" i="18"/>
  <c r="AF321" i="18"/>
  <c r="AU322" i="18"/>
  <c r="AL323" i="18"/>
  <c r="AF325" i="18"/>
  <c r="AU326" i="18"/>
  <c r="AL327" i="18"/>
  <c r="AF329" i="18"/>
  <c r="AU330" i="18"/>
  <c r="AL331" i="18"/>
  <c r="AF333" i="18"/>
  <c r="AU334" i="18"/>
  <c r="AL335" i="18"/>
  <c r="AF337" i="18"/>
  <c r="AU338" i="18"/>
  <c r="AL339" i="18"/>
  <c r="AF341" i="18"/>
  <c r="AU342" i="18"/>
  <c r="AL343" i="18"/>
  <c r="AF345" i="18"/>
  <c r="AU346" i="18"/>
  <c r="AL347" i="18"/>
  <c r="AF349" i="18"/>
  <c r="AU350" i="18"/>
  <c r="AL351" i="18"/>
  <c r="AF353" i="18"/>
  <c r="AU354" i="18"/>
  <c r="AL355" i="18"/>
  <c r="AF357" i="18"/>
  <c r="AU358" i="18"/>
  <c r="AL359" i="18"/>
  <c r="AF361" i="18"/>
  <c r="AU362" i="18"/>
  <c r="AL363" i="18"/>
  <c r="AF365" i="18"/>
  <c r="AU366" i="18"/>
  <c r="AL367" i="18"/>
  <c r="AF369" i="18"/>
  <c r="AU370" i="18"/>
  <c r="AL371" i="18"/>
  <c r="AF373" i="18"/>
  <c r="AU374" i="18"/>
  <c r="AL375" i="18"/>
  <c r="AF377" i="18"/>
  <c r="AU378" i="18"/>
  <c r="AL379" i="18"/>
  <c r="AF381" i="18"/>
  <c r="AV381" i="18"/>
  <c r="AU382" i="18"/>
  <c r="AL383" i="18"/>
  <c r="AG384" i="18"/>
  <c r="AF385" i="18"/>
  <c r="AV385" i="18"/>
  <c r="AM386" i="18"/>
  <c r="AU386" i="18"/>
  <c r="AL387" i="18"/>
  <c r="AG388" i="18"/>
  <c r="AF389" i="18"/>
  <c r="AV389" i="18"/>
  <c r="AM390" i="18"/>
  <c r="AU390" i="18"/>
  <c r="AL391" i="18"/>
  <c r="AH393" i="18"/>
  <c r="AR393" i="18"/>
  <c r="AN393" i="18"/>
  <c r="AZ393" i="18"/>
  <c r="AV393" i="18"/>
  <c r="AO394" i="18"/>
  <c r="AT394" i="18"/>
  <c r="AI395" i="18"/>
  <c r="AZ396" i="18"/>
  <c r="AG397" i="18"/>
  <c r="AO397" i="18"/>
  <c r="AT398" i="18"/>
  <c r="AI399" i="18"/>
  <c r="AZ400" i="18"/>
  <c r="AG401" i="18"/>
  <c r="AO401" i="18"/>
  <c r="AT402" i="18"/>
  <c r="AI403" i="18"/>
  <c r="AZ404" i="18"/>
  <c r="AG405" i="18"/>
  <c r="AZ408" i="18"/>
  <c r="AG409" i="18"/>
  <c r="AZ412" i="18"/>
  <c r="AG413" i="18"/>
  <c r="AZ416" i="18"/>
  <c r="AG417" i="18"/>
  <c r="AZ420" i="18"/>
  <c r="AI421" i="18"/>
  <c r="AH425" i="18"/>
  <c r="AK425" i="18"/>
  <c r="AG425" i="18"/>
  <c r="AJ425" i="18"/>
  <c r="AF425" i="18"/>
  <c r="BA426" i="18"/>
  <c r="AW426" i="18"/>
  <c r="AZ426" i="18"/>
  <c r="AV426" i="18"/>
  <c r="AY426" i="18"/>
  <c r="AU426" i="18"/>
  <c r="BA434" i="18"/>
  <c r="AW434" i="18"/>
  <c r="AZ434" i="18"/>
  <c r="AV434" i="18"/>
  <c r="AY434" i="18"/>
  <c r="AU434" i="18"/>
  <c r="AI437" i="18"/>
  <c r="AR439" i="18"/>
  <c r="AN439" i="18"/>
  <c r="AQ439" i="18"/>
  <c r="AM439" i="18"/>
  <c r="AP439" i="18"/>
  <c r="AL439" i="18"/>
  <c r="AH441" i="18"/>
  <c r="AK441" i="18"/>
  <c r="AG441" i="18"/>
  <c r="AJ441" i="18"/>
  <c r="AF441" i="18"/>
  <c r="BA450" i="18"/>
  <c r="AW450" i="18"/>
  <c r="AZ450" i="18"/>
  <c r="AV450" i="18"/>
  <c r="AY450" i="18"/>
  <c r="AU450" i="18"/>
  <c r="AI453" i="18"/>
  <c r="AR455" i="18"/>
  <c r="AN455" i="18"/>
  <c r="AQ455" i="18"/>
  <c r="AM455" i="18"/>
  <c r="AP455" i="18"/>
  <c r="AL455" i="18"/>
  <c r="AH457" i="18"/>
  <c r="AK457" i="18"/>
  <c r="AG457" i="18"/>
  <c r="AJ457" i="18"/>
  <c r="AF457" i="18"/>
  <c r="BA466" i="18"/>
  <c r="AW466" i="18"/>
  <c r="AZ466" i="18"/>
  <c r="AV466" i="18"/>
  <c r="AY466" i="18"/>
  <c r="AU466" i="18"/>
  <c r="AI469" i="18"/>
  <c r="AR471" i="18"/>
  <c r="AN471" i="18"/>
  <c r="AQ471" i="18"/>
  <c r="AM471" i="18"/>
  <c r="AP471" i="18"/>
  <c r="AL471" i="18"/>
  <c r="AH473" i="18"/>
  <c r="AK473" i="18"/>
  <c r="AG473" i="18"/>
  <c r="AJ473" i="18"/>
  <c r="AF473" i="18"/>
  <c r="BA482" i="18"/>
  <c r="AW482" i="18"/>
  <c r="AZ482" i="18"/>
  <c r="AV482" i="18"/>
  <c r="AY482" i="18"/>
  <c r="AU482" i="18"/>
  <c r="AI485" i="18"/>
  <c r="AR487" i="18"/>
  <c r="AN487" i="18"/>
  <c r="AQ487" i="18"/>
  <c r="AM487" i="18"/>
  <c r="AP487" i="18"/>
  <c r="AL487" i="18"/>
  <c r="AH489" i="18"/>
  <c r="AK489" i="18"/>
  <c r="AG489" i="18"/>
  <c r="AJ489" i="18"/>
  <c r="AF489" i="18"/>
  <c r="BA498" i="18"/>
  <c r="AW498" i="18"/>
  <c r="AZ498" i="18"/>
  <c r="AV498" i="18"/>
  <c r="AY498" i="18"/>
  <c r="AU498" i="18"/>
  <c r="AI501" i="18"/>
  <c r="AR503" i="18"/>
  <c r="AN503" i="18"/>
  <c r="AQ503" i="18"/>
  <c r="AM503" i="18"/>
  <c r="AP503" i="18"/>
  <c r="AL503" i="18"/>
  <c r="AH505" i="18"/>
  <c r="AK505" i="18"/>
  <c r="AG505" i="18"/>
  <c r="AJ505" i="18"/>
  <c r="AF505" i="18"/>
  <c r="BA514" i="18"/>
  <c r="AW514" i="18"/>
  <c r="AZ514" i="18"/>
  <c r="AV514" i="18"/>
  <c r="AY514" i="18"/>
  <c r="AU514" i="18"/>
  <c r="AI517" i="18"/>
  <c r="AR519" i="18"/>
  <c r="AN519" i="18"/>
  <c r="AQ519" i="18"/>
  <c r="AM519" i="18"/>
  <c r="AP519" i="18"/>
  <c r="AL519" i="18"/>
  <c r="AH521" i="18"/>
  <c r="AK521" i="18"/>
  <c r="AG521" i="18"/>
  <c r="AJ521" i="18"/>
  <c r="AF521" i="18"/>
  <c r="AP525" i="18"/>
  <c r="AL525" i="18"/>
  <c r="AR525" i="18"/>
  <c r="AM525" i="18"/>
  <c r="AQ525" i="18"/>
  <c r="AO525" i="18"/>
  <c r="BA546" i="18"/>
  <c r="AW546" i="18"/>
  <c r="AZ546" i="18"/>
  <c r="AV546" i="18"/>
  <c r="AY546" i="18"/>
  <c r="AU546" i="18"/>
  <c r="AT546" i="18"/>
  <c r="BA578" i="18"/>
  <c r="AW578" i="18"/>
  <c r="AZ578" i="18"/>
  <c r="AV578" i="18"/>
  <c r="AY578" i="18"/>
  <c r="AU578" i="18"/>
  <c r="AT578" i="18"/>
  <c r="BA590" i="18"/>
  <c r="AW590" i="18"/>
  <c r="AZ590" i="18"/>
  <c r="AV590" i="18"/>
  <c r="AY590" i="18"/>
  <c r="AU590" i="18"/>
  <c r="AT590" i="18"/>
  <c r="AH605" i="18"/>
  <c r="AK605" i="18"/>
  <c r="AG605" i="18"/>
  <c r="AJ605" i="18"/>
  <c r="AF605" i="18"/>
  <c r="AI605" i="18"/>
  <c r="BA622" i="18"/>
  <c r="AW622" i="18"/>
  <c r="AZ622" i="18"/>
  <c r="AV622" i="18"/>
  <c r="AY622" i="18"/>
  <c r="AU622" i="18"/>
  <c r="AT622" i="18"/>
  <c r="AH637" i="18"/>
  <c r="AK637" i="18"/>
  <c r="AG637" i="18"/>
  <c r="AJ637" i="18"/>
  <c r="AF637" i="18"/>
  <c r="AI637" i="18"/>
  <c r="BA654" i="18"/>
  <c r="AW654" i="18"/>
  <c r="AZ654" i="18"/>
  <c r="AV654" i="18"/>
  <c r="AY654" i="18"/>
  <c r="AU654" i="18"/>
  <c r="AT654" i="18"/>
  <c r="AG396" i="18"/>
  <c r="AK396" i="18"/>
  <c r="AV397" i="18"/>
  <c r="AM398" i="18"/>
  <c r="AG400" i="18"/>
  <c r="AK400" i="18"/>
  <c r="AV401" i="18"/>
  <c r="AM402" i="18"/>
  <c r="AG404" i="18"/>
  <c r="AK404" i="18"/>
  <c r="AV405" i="18"/>
  <c r="AM406" i="18"/>
  <c r="AG408" i="18"/>
  <c r="AK408" i="18"/>
  <c r="AV409" i="18"/>
  <c r="AM410" i="18"/>
  <c r="AG412" i="18"/>
  <c r="AK412" i="18"/>
  <c r="AV413" i="18"/>
  <c r="AM414" i="18"/>
  <c r="AG416" i="18"/>
  <c r="AK416" i="18"/>
  <c r="AV417" i="18"/>
  <c r="AM418" i="18"/>
  <c r="AG420" i="18"/>
  <c r="AK420" i="18"/>
  <c r="AN421" i="18"/>
  <c r="AR421" i="18"/>
  <c r="AV421" i="18"/>
  <c r="AM422" i="18"/>
  <c r="AH423" i="18"/>
  <c r="AG424" i="18"/>
  <c r="AK424" i="18"/>
  <c r="AW424" i="18"/>
  <c r="BA424" i="18"/>
  <c r="AN425" i="18"/>
  <c r="AR425" i="18"/>
  <c r="AV425" i="18"/>
  <c r="AM426" i="18"/>
  <c r="AH427" i="18"/>
  <c r="AW428" i="18"/>
  <c r="BA428" i="18"/>
  <c r="AN429" i="18"/>
  <c r="AR429" i="18"/>
  <c r="AI430" i="18"/>
  <c r="AH431" i="18"/>
  <c r="AW432" i="18"/>
  <c r="BA432" i="18"/>
  <c r="AN433" i="18"/>
  <c r="AR433" i="18"/>
  <c r="AI434" i="18"/>
  <c r="AH435" i="18"/>
  <c r="AW436" i="18"/>
  <c r="BA436" i="18"/>
  <c r="AN437" i="18"/>
  <c r="AR437" i="18"/>
  <c r="AI438" i="18"/>
  <c r="AH439" i="18"/>
  <c r="AW440" i="18"/>
  <c r="BA440" i="18"/>
  <c r="AN441" i="18"/>
  <c r="AR441" i="18"/>
  <c r="AI442" i="18"/>
  <c r="AH443" i="18"/>
  <c r="AW444" i="18"/>
  <c r="BA444" i="18"/>
  <c r="AN445" i="18"/>
  <c r="AR445" i="18"/>
  <c r="AI446" i="18"/>
  <c r="AH447" i="18"/>
  <c r="AW448" i="18"/>
  <c r="BA448" i="18"/>
  <c r="AN449" i="18"/>
  <c r="AR449" i="18"/>
  <c r="AI450" i="18"/>
  <c r="AH451" i="18"/>
  <c r="AW452" i="18"/>
  <c r="BA452" i="18"/>
  <c r="AN453" i="18"/>
  <c r="AR453" i="18"/>
  <c r="AI454" i="18"/>
  <c r="AH455" i="18"/>
  <c r="AW456" i="18"/>
  <c r="BA456" i="18"/>
  <c r="AN457" i="18"/>
  <c r="AR457" i="18"/>
  <c r="AI458" i="18"/>
  <c r="AH459" i="18"/>
  <c r="AW460" i="18"/>
  <c r="BA460" i="18"/>
  <c r="AN461" i="18"/>
  <c r="AR461" i="18"/>
  <c r="AI462" i="18"/>
  <c r="AH463" i="18"/>
  <c r="AW464" i="18"/>
  <c r="BA464" i="18"/>
  <c r="AN465" i="18"/>
  <c r="AR465" i="18"/>
  <c r="AI466" i="18"/>
  <c r="AH467" i="18"/>
  <c r="AW468" i="18"/>
  <c r="BA468" i="18"/>
  <c r="AN469" i="18"/>
  <c r="AR469" i="18"/>
  <c r="AI470" i="18"/>
  <c r="AH471" i="18"/>
  <c r="AW472" i="18"/>
  <c r="BA472" i="18"/>
  <c r="AN473" i="18"/>
  <c r="AR473" i="18"/>
  <c r="AI474" i="18"/>
  <c r="AH475" i="18"/>
  <c r="AW476" i="18"/>
  <c r="BA476" i="18"/>
  <c r="AN477" i="18"/>
  <c r="AR477" i="18"/>
  <c r="AI478" i="18"/>
  <c r="AH479" i="18"/>
  <c r="AW480" i="18"/>
  <c r="BA480" i="18"/>
  <c r="AN481" i="18"/>
  <c r="AR481" i="18"/>
  <c r="AI482" i="18"/>
  <c r="AH483" i="18"/>
  <c r="AW484" i="18"/>
  <c r="BA484" i="18"/>
  <c r="AN485" i="18"/>
  <c r="AR485" i="18"/>
  <c r="AI486" i="18"/>
  <c r="AH487" i="18"/>
  <c r="AW488" i="18"/>
  <c r="BA488" i="18"/>
  <c r="AN489" i="18"/>
  <c r="AR489" i="18"/>
  <c r="AI490" i="18"/>
  <c r="AH491" i="18"/>
  <c r="AW492" i="18"/>
  <c r="BA492" i="18"/>
  <c r="AN493" i="18"/>
  <c r="AR493" i="18"/>
  <c r="AI494" i="18"/>
  <c r="AH495" i="18"/>
  <c r="AW496" i="18"/>
  <c r="BA496" i="18"/>
  <c r="AN497" i="18"/>
  <c r="AR497" i="18"/>
  <c r="AI498" i="18"/>
  <c r="AH499" i="18"/>
  <c r="AW500" i="18"/>
  <c r="BA500" i="18"/>
  <c r="AN501" i="18"/>
  <c r="AR501" i="18"/>
  <c r="AI502" i="18"/>
  <c r="AH503" i="18"/>
  <c r="AW504" i="18"/>
  <c r="BA504" i="18"/>
  <c r="AN505" i="18"/>
  <c r="AR505" i="18"/>
  <c r="AI506" i="18"/>
  <c r="AH507" i="18"/>
  <c r="AW508" i="18"/>
  <c r="BA508" i="18"/>
  <c r="AN509" i="18"/>
  <c r="AR509" i="18"/>
  <c r="AI510" i="18"/>
  <c r="AH511" i="18"/>
  <c r="AW512" i="18"/>
  <c r="BA512" i="18"/>
  <c r="AN513" i="18"/>
  <c r="AR513" i="18"/>
  <c r="AI514" i="18"/>
  <c r="AH515" i="18"/>
  <c r="AW516" i="18"/>
  <c r="BA516" i="18"/>
  <c r="AN517" i="18"/>
  <c r="AR517" i="18"/>
  <c r="AI518" i="18"/>
  <c r="AH519" i="18"/>
  <c r="AW520" i="18"/>
  <c r="BA520" i="18"/>
  <c r="AN521" i="18"/>
  <c r="AR521" i="18"/>
  <c r="AI522" i="18"/>
  <c r="AR523" i="18"/>
  <c r="AN523" i="18"/>
  <c r="AZ523" i="18"/>
  <c r="AV523" i="18"/>
  <c r="AJ525" i="18"/>
  <c r="AK526" i="18"/>
  <c r="AG526" i="18"/>
  <c r="AJ526" i="18"/>
  <c r="BA526" i="18"/>
  <c r="AW526" i="18"/>
  <c r="BA534" i="18"/>
  <c r="AW534" i="18"/>
  <c r="AZ534" i="18"/>
  <c r="AV534" i="18"/>
  <c r="AY534" i="18"/>
  <c r="AU534" i="18"/>
  <c r="AR539" i="18"/>
  <c r="AN539" i="18"/>
  <c r="AQ539" i="18"/>
  <c r="AM539" i="18"/>
  <c r="AP539" i="18"/>
  <c r="AL539" i="18"/>
  <c r="AH541" i="18"/>
  <c r="AK541" i="18"/>
  <c r="AG541" i="18"/>
  <c r="AJ541" i="18"/>
  <c r="AF541" i="18"/>
  <c r="BA550" i="18"/>
  <c r="AW550" i="18"/>
  <c r="AZ550" i="18"/>
  <c r="AV550" i="18"/>
  <c r="AY550" i="18"/>
  <c r="AU550" i="18"/>
  <c r="AR555" i="18"/>
  <c r="AN555" i="18"/>
  <c r="AQ555" i="18"/>
  <c r="AM555" i="18"/>
  <c r="AP555" i="18"/>
  <c r="AL555" i="18"/>
  <c r="AH557" i="18"/>
  <c r="AK557" i="18"/>
  <c r="AG557" i="18"/>
  <c r="AJ557" i="18"/>
  <c r="AF557" i="18"/>
  <c r="BA566" i="18"/>
  <c r="AW566" i="18"/>
  <c r="AZ566" i="18"/>
  <c r="AV566" i="18"/>
  <c r="AY566" i="18"/>
  <c r="AU566" i="18"/>
  <c r="AR571" i="18"/>
  <c r="AN571" i="18"/>
  <c r="AQ571" i="18"/>
  <c r="AM571" i="18"/>
  <c r="AP571" i="18"/>
  <c r="AL571" i="18"/>
  <c r="AH573" i="18"/>
  <c r="AK573" i="18"/>
  <c r="AG573" i="18"/>
  <c r="AJ573" i="18"/>
  <c r="AF573" i="18"/>
  <c r="BA582" i="18"/>
  <c r="AW582" i="18"/>
  <c r="AZ582" i="18"/>
  <c r="AV582" i="18"/>
  <c r="AY582" i="18"/>
  <c r="AU582" i="18"/>
  <c r="AR587" i="18"/>
  <c r="AN587" i="18"/>
  <c r="AQ587" i="18"/>
  <c r="AM587" i="18"/>
  <c r="AP587" i="18"/>
  <c r="AL587" i="18"/>
  <c r="AH589" i="18"/>
  <c r="AK589" i="18"/>
  <c r="AG589" i="18"/>
  <c r="AJ589" i="18"/>
  <c r="AF589" i="18"/>
  <c r="AH593" i="18"/>
  <c r="AK593" i="18"/>
  <c r="AG593" i="18"/>
  <c r="AJ593" i="18"/>
  <c r="AF593" i="18"/>
  <c r="BA594" i="18"/>
  <c r="AW594" i="18"/>
  <c r="AZ594" i="18"/>
  <c r="AV594" i="18"/>
  <c r="AY594" i="18"/>
  <c r="AU594" i="18"/>
  <c r="AR599" i="18"/>
  <c r="AN599" i="18"/>
  <c r="AQ599" i="18"/>
  <c r="AM599" i="18"/>
  <c r="AP599" i="18"/>
  <c r="AL599" i="18"/>
  <c r="AH609" i="18"/>
  <c r="AK609" i="18"/>
  <c r="AG609" i="18"/>
  <c r="AJ609" i="18"/>
  <c r="AF609" i="18"/>
  <c r="BA610" i="18"/>
  <c r="AW610" i="18"/>
  <c r="AZ610" i="18"/>
  <c r="AV610" i="18"/>
  <c r="AY610" i="18"/>
  <c r="AU610" i="18"/>
  <c r="AR615" i="18"/>
  <c r="AN615" i="18"/>
  <c r="AQ615" i="18"/>
  <c r="AM615" i="18"/>
  <c r="AP615" i="18"/>
  <c r="AL615" i="18"/>
  <c r="AH625" i="18"/>
  <c r="AK625" i="18"/>
  <c r="AG625" i="18"/>
  <c r="AJ625" i="18"/>
  <c r="AF625" i="18"/>
  <c r="BA626" i="18"/>
  <c r="AW626" i="18"/>
  <c r="AZ626" i="18"/>
  <c r="AV626" i="18"/>
  <c r="AY626" i="18"/>
  <c r="AU626" i="18"/>
  <c r="AR631" i="18"/>
  <c r="AN631" i="18"/>
  <c r="AQ631" i="18"/>
  <c r="AM631" i="18"/>
  <c r="AP631" i="18"/>
  <c r="AL631" i="18"/>
  <c r="AH641" i="18"/>
  <c r="AK641" i="18"/>
  <c r="AG641" i="18"/>
  <c r="AJ641" i="18"/>
  <c r="AF641" i="18"/>
  <c r="BA642" i="18"/>
  <c r="AW642" i="18"/>
  <c r="AZ642" i="18"/>
  <c r="AV642" i="18"/>
  <c r="AY642" i="18"/>
  <c r="AU642" i="18"/>
  <c r="AR647" i="18"/>
  <c r="AN647" i="18"/>
  <c r="AQ647" i="18"/>
  <c r="AM647" i="18"/>
  <c r="AP647" i="18"/>
  <c r="AL647" i="18"/>
  <c r="AH657" i="18"/>
  <c r="AK657" i="18"/>
  <c r="AG657" i="18"/>
  <c r="AJ657" i="18"/>
  <c r="AF657" i="18"/>
  <c r="BA658" i="18"/>
  <c r="AW658" i="18"/>
  <c r="AZ658" i="18"/>
  <c r="AV658" i="18"/>
  <c r="AY658" i="18"/>
  <c r="AU658" i="18"/>
  <c r="AR663" i="18"/>
  <c r="AN663" i="18"/>
  <c r="AQ663" i="18"/>
  <c r="AM663" i="18"/>
  <c r="AP663" i="18"/>
  <c r="AL663" i="18"/>
  <c r="AK666" i="18"/>
  <c r="AG666" i="18"/>
  <c r="AI666" i="18"/>
  <c r="AH666" i="18"/>
  <c r="AF666" i="18"/>
  <c r="AY674" i="18"/>
  <c r="AU674" i="18"/>
  <c r="BA674" i="18"/>
  <c r="AW674" i="18"/>
  <c r="AV674" i="18"/>
  <c r="AT674" i="18"/>
  <c r="AZ674" i="18"/>
  <c r="AR677" i="18"/>
  <c r="AN677" i="18"/>
  <c r="AQ677" i="18"/>
  <c r="AM677" i="18"/>
  <c r="AP677" i="18"/>
  <c r="AL677" i="18"/>
  <c r="AO677" i="18"/>
  <c r="AR709" i="18"/>
  <c r="AN709" i="18"/>
  <c r="AQ709" i="18"/>
  <c r="AM709" i="18"/>
  <c r="AP709" i="18"/>
  <c r="AL709" i="18"/>
  <c r="AO709" i="18"/>
  <c r="AH711" i="18"/>
  <c r="AK711" i="18"/>
  <c r="AG711" i="18"/>
  <c r="AJ711" i="18"/>
  <c r="AF711" i="18"/>
  <c r="AI711" i="18"/>
  <c r="AR741" i="18"/>
  <c r="AN741" i="18"/>
  <c r="AQ741" i="18"/>
  <c r="AM741" i="18"/>
  <c r="AP741" i="18"/>
  <c r="AL741" i="18"/>
  <c r="AO741" i="18"/>
  <c r="AH743" i="18"/>
  <c r="AK743" i="18"/>
  <c r="AG743" i="18"/>
  <c r="AJ743" i="18"/>
  <c r="AF743" i="18"/>
  <c r="AI743" i="18"/>
  <c r="AI423" i="18"/>
  <c r="AI427" i="18"/>
  <c r="AI431" i="18"/>
  <c r="AI435" i="18"/>
  <c r="AI439" i="18"/>
  <c r="AI443" i="18"/>
  <c r="AI447" i="18"/>
  <c r="AI451" i="18"/>
  <c r="AI455" i="18"/>
  <c r="AI459" i="18"/>
  <c r="AI463" i="18"/>
  <c r="AI467" i="18"/>
  <c r="AI471" i="18"/>
  <c r="AI475" i="18"/>
  <c r="AI479" i="18"/>
  <c r="AI483" i="18"/>
  <c r="AI487" i="18"/>
  <c r="AI491" i="18"/>
  <c r="AI495" i="18"/>
  <c r="AI499" i="18"/>
  <c r="AI503" i="18"/>
  <c r="AI507" i="18"/>
  <c r="AI511" i="18"/>
  <c r="AI515" i="18"/>
  <c r="AI519" i="18"/>
  <c r="BA522" i="18"/>
  <c r="AW522" i="18"/>
  <c r="AJ527" i="18"/>
  <c r="AF527" i="18"/>
  <c r="AK527" i="18"/>
  <c r="AY528" i="18"/>
  <c r="AU528" i="18"/>
  <c r="BA528" i="18"/>
  <c r="AW528" i="18"/>
  <c r="AH529" i="18"/>
  <c r="AK529" i="18"/>
  <c r="AG529" i="18"/>
  <c r="AJ529" i="18"/>
  <c r="AF529" i="18"/>
  <c r="BA538" i="18"/>
  <c r="AW538" i="18"/>
  <c r="AZ538" i="18"/>
  <c r="AV538" i="18"/>
  <c r="AY538" i="18"/>
  <c r="AU538" i="18"/>
  <c r="AR543" i="18"/>
  <c r="AN543" i="18"/>
  <c r="AQ543" i="18"/>
  <c r="AM543" i="18"/>
  <c r="AP543" i="18"/>
  <c r="AL543" i="18"/>
  <c r="AH545" i="18"/>
  <c r="AK545" i="18"/>
  <c r="AG545" i="18"/>
  <c r="AJ545" i="18"/>
  <c r="AF545" i="18"/>
  <c r="BA554" i="18"/>
  <c r="AW554" i="18"/>
  <c r="AZ554" i="18"/>
  <c r="AV554" i="18"/>
  <c r="AY554" i="18"/>
  <c r="AU554" i="18"/>
  <c r="AR559" i="18"/>
  <c r="AN559" i="18"/>
  <c r="AQ559" i="18"/>
  <c r="AM559" i="18"/>
  <c r="AP559" i="18"/>
  <c r="AL559" i="18"/>
  <c r="AH561" i="18"/>
  <c r="AK561" i="18"/>
  <c r="AG561" i="18"/>
  <c r="AJ561" i="18"/>
  <c r="AF561" i="18"/>
  <c r="BA570" i="18"/>
  <c r="AW570" i="18"/>
  <c r="AZ570" i="18"/>
  <c r="AV570" i="18"/>
  <c r="AY570" i="18"/>
  <c r="AU570" i="18"/>
  <c r="AR575" i="18"/>
  <c r="AN575" i="18"/>
  <c r="AQ575" i="18"/>
  <c r="AM575" i="18"/>
  <c r="AP575" i="18"/>
  <c r="AL575" i="18"/>
  <c r="AH577" i="18"/>
  <c r="AK577" i="18"/>
  <c r="AG577" i="18"/>
  <c r="AJ577" i="18"/>
  <c r="AF577" i="18"/>
  <c r="BA586" i="18"/>
  <c r="AW586" i="18"/>
  <c r="AZ586" i="18"/>
  <c r="AV586" i="18"/>
  <c r="AY586" i="18"/>
  <c r="AU586" i="18"/>
  <c r="AH597" i="18"/>
  <c r="AK597" i="18"/>
  <c r="AG597" i="18"/>
  <c r="AJ597" i="18"/>
  <c r="AF597" i="18"/>
  <c r="BA598" i="18"/>
  <c r="AW598" i="18"/>
  <c r="AZ598" i="18"/>
  <c r="AV598" i="18"/>
  <c r="AY598" i="18"/>
  <c r="AU598" i="18"/>
  <c r="AR603" i="18"/>
  <c r="AN603" i="18"/>
  <c r="AQ603" i="18"/>
  <c r="AM603" i="18"/>
  <c r="AP603" i="18"/>
  <c r="AL603" i="18"/>
  <c r="AH613" i="18"/>
  <c r="AK613" i="18"/>
  <c r="AG613" i="18"/>
  <c r="AJ613" i="18"/>
  <c r="AF613" i="18"/>
  <c r="BA614" i="18"/>
  <c r="AW614" i="18"/>
  <c r="AZ614" i="18"/>
  <c r="AV614" i="18"/>
  <c r="AY614" i="18"/>
  <c r="AU614" i="18"/>
  <c r="AR619" i="18"/>
  <c r="AN619" i="18"/>
  <c r="AQ619" i="18"/>
  <c r="AM619" i="18"/>
  <c r="AP619" i="18"/>
  <c r="AL619" i="18"/>
  <c r="AH629" i="18"/>
  <c r="AK629" i="18"/>
  <c r="AG629" i="18"/>
  <c r="AJ629" i="18"/>
  <c r="AF629" i="18"/>
  <c r="BA630" i="18"/>
  <c r="AW630" i="18"/>
  <c r="AZ630" i="18"/>
  <c r="AV630" i="18"/>
  <c r="AY630" i="18"/>
  <c r="AU630" i="18"/>
  <c r="AR635" i="18"/>
  <c r="AN635" i="18"/>
  <c r="AQ635" i="18"/>
  <c r="AM635" i="18"/>
  <c r="AP635" i="18"/>
  <c r="AL635" i="18"/>
  <c r="AH645" i="18"/>
  <c r="AK645" i="18"/>
  <c r="AG645" i="18"/>
  <c r="AJ645" i="18"/>
  <c r="AF645" i="18"/>
  <c r="BA646" i="18"/>
  <c r="AW646" i="18"/>
  <c r="AZ646" i="18"/>
  <c r="AV646" i="18"/>
  <c r="AY646" i="18"/>
  <c r="AU646" i="18"/>
  <c r="AR651" i="18"/>
  <c r="AN651" i="18"/>
  <c r="AQ651" i="18"/>
  <c r="AM651" i="18"/>
  <c r="AP651" i="18"/>
  <c r="AL651" i="18"/>
  <c r="AH661" i="18"/>
  <c r="AK661" i="18"/>
  <c r="AG661" i="18"/>
  <c r="AJ661" i="18"/>
  <c r="AF661" i="18"/>
  <c r="BA662" i="18"/>
  <c r="AW662" i="18"/>
  <c r="AZ662" i="18"/>
  <c r="AV662" i="18"/>
  <c r="AY662" i="18"/>
  <c r="AU662" i="18"/>
  <c r="AH687" i="18"/>
  <c r="AK687" i="18"/>
  <c r="AG687" i="18"/>
  <c r="AJ687" i="18"/>
  <c r="AF687" i="18"/>
  <c r="AI687" i="18"/>
  <c r="BA704" i="18"/>
  <c r="AW704" i="18"/>
  <c r="AZ704" i="18"/>
  <c r="AV704" i="18"/>
  <c r="AY704" i="18"/>
  <c r="AU704" i="18"/>
  <c r="AT704" i="18"/>
  <c r="BA736" i="18"/>
  <c r="AW736" i="18"/>
  <c r="AZ736" i="18"/>
  <c r="AV736" i="18"/>
  <c r="AY736" i="18"/>
  <c r="AU736" i="18"/>
  <c r="AT736" i="18"/>
  <c r="AL421" i="18"/>
  <c r="AF423" i="18"/>
  <c r="AU424" i="18"/>
  <c r="AL425" i="18"/>
  <c r="AF427" i="18"/>
  <c r="AM428" i="18"/>
  <c r="AU428" i="18"/>
  <c r="AL429" i="18"/>
  <c r="AG430" i="18"/>
  <c r="AF431" i="18"/>
  <c r="AV431" i="18"/>
  <c r="AM432" i="18"/>
  <c r="AU432" i="18"/>
  <c r="AL433" i="18"/>
  <c r="AG434" i="18"/>
  <c r="AF435" i="18"/>
  <c r="AV435" i="18"/>
  <c r="AM436" i="18"/>
  <c r="AU436" i="18"/>
  <c r="AL437" i="18"/>
  <c r="AG438" i="18"/>
  <c r="AF439" i="18"/>
  <c r="AV439" i="18"/>
  <c r="AM440" i="18"/>
  <c r="AU440" i="18"/>
  <c r="AL441" i="18"/>
  <c r="AG442" i="18"/>
  <c r="AF443" i="18"/>
  <c r="AV443" i="18"/>
  <c r="AM444" i="18"/>
  <c r="AU444" i="18"/>
  <c r="AL445" i="18"/>
  <c r="AG446" i="18"/>
  <c r="AF447" i="18"/>
  <c r="AV447" i="18"/>
  <c r="AM448" i="18"/>
  <c r="AU448" i="18"/>
  <c r="AL449" i="18"/>
  <c r="AG450" i="18"/>
  <c r="AF451" i="18"/>
  <c r="AV451" i="18"/>
  <c r="AM452" i="18"/>
  <c r="AU452" i="18"/>
  <c r="AL453" i="18"/>
  <c r="AG454" i="18"/>
  <c r="AF455" i="18"/>
  <c r="AV455" i="18"/>
  <c r="AM456" i="18"/>
  <c r="AU456" i="18"/>
  <c r="AL457" i="18"/>
  <c r="AG458" i="18"/>
  <c r="AF459" i="18"/>
  <c r="AV459" i="18"/>
  <c r="AM460" i="18"/>
  <c r="AU460" i="18"/>
  <c r="AL461" i="18"/>
  <c r="AG462" i="18"/>
  <c r="AF463" i="18"/>
  <c r="AV463" i="18"/>
  <c r="AM464" i="18"/>
  <c r="AU464" i="18"/>
  <c r="AL465" i="18"/>
  <c r="AG466" i="18"/>
  <c r="AF467" i="18"/>
  <c r="AV467" i="18"/>
  <c r="AM468" i="18"/>
  <c r="AU468" i="18"/>
  <c r="AL469" i="18"/>
  <c r="AG470" i="18"/>
  <c r="AF471" i="18"/>
  <c r="AV471" i="18"/>
  <c r="AM472" i="18"/>
  <c r="AU472" i="18"/>
  <c r="AL473" i="18"/>
  <c r="AG474" i="18"/>
  <c r="AF475" i="18"/>
  <c r="AV475" i="18"/>
  <c r="AM476" i="18"/>
  <c r="AU476" i="18"/>
  <c r="AL477" i="18"/>
  <c r="AG478" i="18"/>
  <c r="AF479" i="18"/>
  <c r="AV479" i="18"/>
  <c r="AM480" i="18"/>
  <c r="AU480" i="18"/>
  <c r="AL481" i="18"/>
  <c r="AG482" i="18"/>
  <c r="AF483" i="18"/>
  <c r="AV483" i="18"/>
  <c r="AM484" i="18"/>
  <c r="AU484" i="18"/>
  <c r="AL485" i="18"/>
  <c r="AG486" i="18"/>
  <c r="AF487" i="18"/>
  <c r="AV487" i="18"/>
  <c r="AM488" i="18"/>
  <c r="AU488" i="18"/>
  <c r="AL489" i="18"/>
  <c r="AG490" i="18"/>
  <c r="AF491" i="18"/>
  <c r="AV491" i="18"/>
  <c r="AM492" i="18"/>
  <c r="AU492" i="18"/>
  <c r="AL493" i="18"/>
  <c r="AG494" i="18"/>
  <c r="AF495" i="18"/>
  <c r="AV495" i="18"/>
  <c r="AM496" i="18"/>
  <c r="AU496" i="18"/>
  <c r="AL497" i="18"/>
  <c r="AG498" i="18"/>
  <c r="AF499" i="18"/>
  <c r="AV499" i="18"/>
  <c r="AM500" i="18"/>
  <c r="AU500" i="18"/>
  <c r="AL501" i="18"/>
  <c r="AG502" i="18"/>
  <c r="AF503" i="18"/>
  <c r="AV503" i="18"/>
  <c r="AM504" i="18"/>
  <c r="AU504" i="18"/>
  <c r="AL505" i="18"/>
  <c r="AG506" i="18"/>
  <c r="AF507" i="18"/>
  <c r="AV507" i="18"/>
  <c r="AM508" i="18"/>
  <c r="AU508" i="18"/>
  <c r="AL509" i="18"/>
  <c r="AG510" i="18"/>
  <c r="AF511" i="18"/>
  <c r="AV511" i="18"/>
  <c r="AM512" i="18"/>
  <c r="AU512" i="18"/>
  <c r="AL513" i="18"/>
  <c r="AG514" i="18"/>
  <c r="AF515" i="18"/>
  <c r="AV515" i="18"/>
  <c r="AM516" i="18"/>
  <c r="AU516" i="18"/>
  <c r="AL517" i="18"/>
  <c r="AG518" i="18"/>
  <c r="AF519" i="18"/>
  <c r="AV519" i="18"/>
  <c r="AM520" i="18"/>
  <c r="AU520" i="18"/>
  <c r="AL521" i="18"/>
  <c r="AG522" i="18"/>
  <c r="AT522" i="18"/>
  <c r="AY522" i="18"/>
  <c r="AJ523" i="18"/>
  <c r="AF523" i="18"/>
  <c r="AK523" i="18"/>
  <c r="AP523" i="18"/>
  <c r="AU523" i="18"/>
  <c r="BA523" i="18"/>
  <c r="AG525" i="18"/>
  <c r="AH526" i="18"/>
  <c r="AU526" i="18"/>
  <c r="AZ526" i="18"/>
  <c r="AG527" i="18"/>
  <c r="AQ528" i="18"/>
  <c r="AM528" i="18"/>
  <c r="AZ528" i="18"/>
  <c r="AI529" i="18"/>
  <c r="AR531" i="18"/>
  <c r="AN531" i="18"/>
  <c r="AQ531" i="18"/>
  <c r="AM531" i="18"/>
  <c r="AP531" i="18"/>
  <c r="AL531" i="18"/>
  <c r="AH533" i="18"/>
  <c r="AK533" i="18"/>
  <c r="AG533" i="18"/>
  <c r="AJ533" i="18"/>
  <c r="AF533" i="18"/>
  <c r="BA542" i="18"/>
  <c r="AW542" i="18"/>
  <c r="AZ542" i="18"/>
  <c r="AV542" i="18"/>
  <c r="AY542" i="18"/>
  <c r="AU542" i="18"/>
  <c r="AI545" i="18"/>
  <c r="AR547" i="18"/>
  <c r="AN547" i="18"/>
  <c r="AQ547" i="18"/>
  <c r="AM547" i="18"/>
  <c r="AP547" i="18"/>
  <c r="AL547" i="18"/>
  <c r="AH549" i="18"/>
  <c r="AK549" i="18"/>
  <c r="AG549" i="18"/>
  <c r="AJ549" i="18"/>
  <c r="AF549" i="18"/>
  <c r="BA558" i="18"/>
  <c r="AW558" i="18"/>
  <c r="AZ558" i="18"/>
  <c r="AV558" i="18"/>
  <c r="AY558" i="18"/>
  <c r="AU558" i="18"/>
  <c r="AI561" i="18"/>
  <c r="AR563" i="18"/>
  <c r="AN563" i="18"/>
  <c r="AQ563" i="18"/>
  <c r="AM563" i="18"/>
  <c r="AP563" i="18"/>
  <c r="AL563" i="18"/>
  <c r="AH565" i="18"/>
  <c r="AK565" i="18"/>
  <c r="AG565" i="18"/>
  <c r="AJ565" i="18"/>
  <c r="AF565" i="18"/>
  <c r="BA574" i="18"/>
  <c r="AW574" i="18"/>
  <c r="AZ574" i="18"/>
  <c r="AV574" i="18"/>
  <c r="AY574" i="18"/>
  <c r="AU574" i="18"/>
  <c r="AI577" i="18"/>
  <c r="AR579" i="18"/>
  <c r="AN579" i="18"/>
  <c r="AQ579" i="18"/>
  <c r="AM579" i="18"/>
  <c r="AP579" i="18"/>
  <c r="AL579" i="18"/>
  <c r="AH581" i="18"/>
  <c r="AK581" i="18"/>
  <c r="AG581" i="18"/>
  <c r="AJ581" i="18"/>
  <c r="AF581" i="18"/>
  <c r="AR591" i="18"/>
  <c r="AN591" i="18"/>
  <c r="AQ591" i="18"/>
  <c r="AM591" i="18"/>
  <c r="AP591" i="18"/>
  <c r="AL591" i="18"/>
  <c r="AI597" i="18"/>
  <c r="AH601" i="18"/>
  <c r="AK601" i="18"/>
  <c r="AG601" i="18"/>
  <c r="AJ601" i="18"/>
  <c r="AF601" i="18"/>
  <c r="BA602" i="18"/>
  <c r="AW602" i="18"/>
  <c r="AZ602" i="18"/>
  <c r="AV602" i="18"/>
  <c r="AY602" i="18"/>
  <c r="AU602" i="18"/>
  <c r="AR607" i="18"/>
  <c r="AN607" i="18"/>
  <c r="AQ607" i="18"/>
  <c r="AM607" i="18"/>
  <c r="AP607" i="18"/>
  <c r="AL607" i="18"/>
  <c r="AI613" i="18"/>
  <c r="AH617" i="18"/>
  <c r="AK617" i="18"/>
  <c r="AG617" i="18"/>
  <c r="AJ617" i="18"/>
  <c r="AF617" i="18"/>
  <c r="BA618" i="18"/>
  <c r="AW618" i="18"/>
  <c r="AZ618" i="18"/>
  <c r="AV618" i="18"/>
  <c r="AY618" i="18"/>
  <c r="AU618" i="18"/>
  <c r="AR623" i="18"/>
  <c r="AN623" i="18"/>
  <c r="AQ623" i="18"/>
  <c r="AM623" i="18"/>
  <c r="AP623" i="18"/>
  <c r="AL623" i="18"/>
  <c r="AI629" i="18"/>
  <c r="AH633" i="18"/>
  <c r="AK633" i="18"/>
  <c r="AG633" i="18"/>
  <c r="AJ633" i="18"/>
  <c r="AF633" i="18"/>
  <c r="BA634" i="18"/>
  <c r="AW634" i="18"/>
  <c r="AZ634" i="18"/>
  <c r="AV634" i="18"/>
  <c r="AY634" i="18"/>
  <c r="AU634" i="18"/>
  <c r="AR639" i="18"/>
  <c r="AN639" i="18"/>
  <c r="AQ639" i="18"/>
  <c r="AM639" i="18"/>
  <c r="AP639" i="18"/>
  <c r="AL639" i="18"/>
  <c r="AH649" i="18"/>
  <c r="AK649" i="18"/>
  <c r="AG649" i="18"/>
  <c r="AJ649" i="18"/>
  <c r="AF649" i="18"/>
  <c r="BA650" i="18"/>
  <c r="AW650" i="18"/>
  <c r="AZ650" i="18"/>
  <c r="AV650" i="18"/>
  <c r="AY650" i="18"/>
  <c r="AU650" i="18"/>
  <c r="AR655" i="18"/>
  <c r="AN655" i="18"/>
  <c r="AQ655" i="18"/>
  <c r="AM655" i="18"/>
  <c r="AP655" i="18"/>
  <c r="AL655" i="18"/>
  <c r="AH665" i="18"/>
  <c r="AI665" i="18"/>
  <c r="AG665" i="18"/>
  <c r="AK665" i="18"/>
  <c r="AF665" i="18"/>
  <c r="BA666" i="18"/>
  <c r="AW666" i="18"/>
  <c r="AV666" i="18"/>
  <c r="AZ666" i="18"/>
  <c r="AU666" i="18"/>
  <c r="AY666" i="18"/>
  <c r="AT666" i="18"/>
  <c r="AH671" i="18"/>
  <c r="AJ671" i="18"/>
  <c r="AF671" i="18"/>
  <c r="AK671" i="18"/>
  <c r="AI671" i="18"/>
  <c r="AG671" i="18"/>
  <c r="AR693" i="18"/>
  <c r="AN693" i="18"/>
  <c r="AQ693" i="18"/>
  <c r="AM693" i="18"/>
  <c r="AP693" i="18"/>
  <c r="AL693" i="18"/>
  <c r="AO693" i="18"/>
  <c r="AR725" i="18"/>
  <c r="AN725" i="18"/>
  <c r="AQ725" i="18"/>
  <c r="AM725" i="18"/>
  <c r="AP725" i="18"/>
  <c r="AL725" i="18"/>
  <c r="AO725" i="18"/>
  <c r="AH727" i="18"/>
  <c r="AK727" i="18"/>
  <c r="AG727" i="18"/>
  <c r="AJ727" i="18"/>
  <c r="AF727" i="18"/>
  <c r="AI727" i="18"/>
  <c r="AR757" i="18"/>
  <c r="AN757" i="18"/>
  <c r="AQ757" i="18"/>
  <c r="AM757" i="18"/>
  <c r="AP757" i="18"/>
  <c r="AL757" i="18"/>
  <c r="AO757" i="18"/>
  <c r="AH759" i="18"/>
  <c r="AK759" i="18"/>
  <c r="AG759" i="18"/>
  <c r="AJ759" i="18"/>
  <c r="AF759" i="18"/>
  <c r="AI759" i="18"/>
  <c r="AN529" i="18"/>
  <c r="AR529" i="18"/>
  <c r="AI530" i="18"/>
  <c r="AH531" i="18"/>
  <c r="AW532" i="18"/>
  <c r="BA532" i="18"/>
  <c r="AN533" i="18"/>
  <c r="AR533" i="18"/>
  <c r="AI534" i="18"/>
  <c r="AH535" i="18"/>
  <c r="AW536" i="18"/>
  <c r="BA536" i="18"/>
  <c r="AN537" i="18"/>
  <c r="AR537" i="18"/>
  <c r="AI538" i="18"/>
  <c r="AH539" i="18"/>
  <c r="AW540" i="18"/>
  <c r="BA540" i="18"/>
  <c r="AN541" i="18"/>
  <c r="AR541" i="18"/>
  <c r="AI542" i="18"/>
  <c r="AH543" i="18"/>
  <c r="AW544" i="18"/>
  <c r="BA544" i="18"/>
  <c r="AN545" i="18"/>
  <c r="AR545" i="18"/>
  <c r="AI546" i="18"/>
  <c r="AH547" i="18"/>
  <c r="AW548" i="18"/>
  <c r="BA548" i="18"/>
  <c r="AN549" i="18"/>
  <c r="AR549" i="18"/>
  <c r="AI550" i="18"/>
  <c r="AH551" i="18"/>
  <c r="AW552" i="18"/>
  <c r="BA552" i="18"/>
  <c r="AN553" i="18"/>
  <c r="AR553" i="18"/>
  <c r="AI554" i="18"/>
  <c r="AH555" i="18"/>
  <c r="AW556" i="18"/>
  <c r="BA556" i="18"/>
  <c r="AN557" i="18"/>
  <c r="AR557" i="18"/>
  <c r="AI558" i="18"/>
  <c r="AH559" i="18"/>
  <c r="AW560" i="18"/>
  <c r="BA560" i="18"/>
  <c r="AN561" i="18"/>
  <c r="AR561" i="18"/>
  <c r="AI562" i="18"/>
  <c r="AH563" i="18"/>
  <c r="AW564" i="18"/>
  <c r="BA564" i="18"/>
  <c r="AN565" i="18"/>
  <c r="AR565" i="18"/>
  <c r="AI566" i="18"/>
  <c r="AH567" i="18"/>
  <c r="AW568" i="18"/>
  <c r="BA568" i="18"/>
  <c r="AN569" i="18"/>
  <c r="AR569" i="18"/>
  <c r="AI570" i="18"/>
  <c r="AH571" i="18"/>
  <c r="AW572" i="18"/>
  <c r="BA572" i="18"/>
  <c r="AN573" i="18"/>
  <c r="AR573" i="18"/>
  <c r="AI574" i="18"/>
  <c r="AH575" i="18"/>
  <c r="AW576" i="18"/>
  <c r="BA576" i="18"/>
  <c r="AN577" i="18"/>
  <c r="AR577" i="18"/>
  <c r="AI578" i="18"/>
  <c r="AH579" i="18"/>
  <c r="AW580" i="18"/>
  <c r="BA580" i="18"/>
  <c r="AN581" i="18"/>
  <c r="AR581" i="18"/>
  <c r="AI582" i="18"/>
  <c r="AH583" i="18"/>
  <c r="AW584" i="18"/>
  <c r="BA584" i="18"/>
  <c r="AN585" i="18"/>
  <c r="AR585" i="18"/>
  <c r="AI586" i="18"/>
  <c r="AH587" i="18"/>
  <c r="AW588" i="18"/>
  <c r="BA588" i="18"/>
  <c r="AN589" i="18"/>
  <c r="AR589" i="18"/>
  <c r="AV589" i="18"/>
  <c r="AI590" i="18"/>
  <c r="AM590" i="18"/>
  <c r="AH591" i="18"/>
  <c r="AG592" i="18"/>
  <c r="AK592" i="18"/>
  <c r="AW592" i="18"/>
  <c r="BA592" i="18"/>
  <c r="AN593" i="18"/>
  <c r="AR593" i="18"/>
  <c r="AV593" i="18"/>
  <c r="AM594" i="18"/>
  <c r="AH595" i="18"/>
  <c r="AG596" i="18"/>
  <c r="AK596" i="18"/>
  <c r="AW596" i="18"/>
  <c r="BA596" i="18"/>
  <c r="AN597" i="18"/>
  <c r="AR597" i="18"/>
  <c r="AV597" i="18"/>
  <c r="AM598" i="18"/>
  <c r="AH599" i="18"/>
  <c r="AG600" i="18"/>
  <c r="AK600" i="18"/>
  <c r="AW600" i="18"/>
  <c r="BA600" i="18"/>
  <c r="AN601" i="18"/>
  <c r="AR601" i="18"/>
  <c r="AV601" i="18"/>
  <c r="AM602" i="18"/>
  <c r="AH603" i="18"/>
  <c r="AG604" i="18"/>
  <c r="AK604" i="18"/>
  <c r="AW604" i="18"/>
  <c r="BA604" i="18"/>
  <c r="AN605" i="18"/>
  <c r="AR605" i="18"/>
  <c r="AV605" i="18"/>
  <c r="AM606" i="18"/>
  <c r="AH607" i="18"/>
  <c r="AG608" i="18"/>
  <c r="AK608" i="18"/>
  <c r="AW608" i="18"/>
  <c r="BA608" i="18"/>
  <c r="AN609" i="18"/>
  <c r="AR609" i="18"/>
  <c r="AV609" i="18"/>
  <c r="AM610" i="18"/>
  <c r="AH611" i="18"/>
  <c r="AG612" i="18"/>
  <c r="AK612" i="18"/>
  <c r="AW612" i="18"/>
  <c r="BA612" i="18"/>
  <c r="AN613" i="18"/>
  <c r="AR613" i="18"/>
  <c r="AV613" i="18"/>
  <c r="AM614" i="18"/>
  <c r="AH615" i="18"/>
  <c r="AG616" i="18"/>
  <c r="AK616" i="18"/>
  <c r="AW616" i="18"/>
  <c r="BA616" i="18"/>
  <c r="AN617" i="18"/>
  <c r="AR617" i="18"/>
  <c r="AV617" i="18"/>
  <c r="AM618" i="18"/>
  <c r="AH619" i="18"/>
  <c r="AG620" i="18"/>
  <c r="AK620" i="18"/>
  <c r="AW620" i="18"/>
  <c r="BA620" i="18"/>
  <c r="AN621" i="18"/>
  <c r="AR621" i="18"/>
  <c r="AV621" i="18"/>
  <c r="AM622" i="18"/>
  <c r="AH623" i="18"/>
  <c r="AG624" i="18"/>
  <c r="AK624" i="18"/>
  <c r="AW624" i="18"/>
  <c r="BA624" i="18"/>
  <c r="AN625" i="18"/>
  <c r="AR625" i="18"/>
  <c r="AV625" i="18"/>
  <c r="AM626" i="18"/>
  <c r="AH627" i="18"/>
  <c r="AG628" i="18"/>
  <c r="AK628" i="18"/>
  <c r="AW628" i="18"/>
  <c r="BA628" i="18"/>
  <c r="AN629" i="18"/>
  <c r="AR629" i="18"/>
  <c r="AV629" i="18"/>
  <c r="AM630" i="18"/>
  <c r="AH631" i="18"/>
  <c r="AG632" i="18"/>
  <c r="AK632" i="18"/>
  <c r="AW632" i="18"/>
  <c r="BA632" i="18"/>
  <c r="AN633" i="18"/>
  <c r="AR633" i="18"/>
  <c r="AV633" i="18"/>
  <c r="AM634" i="18"/>
  <c r="AH635" i="18"/>
  <c r="AG636" i="18"/>
  <c r="AK636" i="18"/>
  <c r="AW636" i="18"/>
  <c r="BA636" i="18"/>
  <c r="AN637" i="18"/>
  <c r="AR637" i="18"/>
  <c r="AV637" i="18"/>
  <c r="AM638" i="18"/>
  <c r="AH639" i="18"/>
  <c r="AG640" i="18"/>
  <c r="AK640" i="18"/>
  <c r="AW640" i="18"/>
  <c r="BA640" i="18"/>
  <c r="AN641" i="18"/>
  <c r="AR641" i="18"/>
  <c r="AV641" i="18"/>
  <c r="AM642" i="18"/>
  <c r="AH643" i="18"/>
  <c r="AG644" i="18"/>
  <c r="AK644" i="18"/>
  <c r="AW644" i="18"/>
  <c r="BA644" i="18"/>
  <c r="AN645" i="18"/>
  <c r="AR645" i="18"/>
  <c r="AV645" i="18"/>
  <c r="AM646" i="18"/>
  <c r="AH647" i="18"/>
  <c r="AG648" i="18"/>
  <c r="AK648" i="18"/>
  <c r="AW648" i="18"/>
  <c r="BA648" i="18"/>
  <c r="AN649" i="18"/>
  <c r="AR649" i="18"/>
  <c r="AV649" i="18"/>
  <c r="AM650" i="18"/>
  <c r="AH651" i="18"/>
  <c r="AG652" i="18"/>
  <c r="AK652" i="18"/>
  <c r="AW652" i="18"/>
  <c r="BA652" i="18"/>
  <c r="AN653" i="18"/>
  <c r="AR653" i="18"/>
  <c r="AV653" i="18"/>
  <c r="AM654" i="18"/>
  <c r="AH655" i="18"/>
  <c r="AG656" i="18"/>
  <c r="AK656" i="18"/>
  <c r="AW656" i="18"/>
  <c r="BA656" i="18"/>
  <c r="AN657" i="18"/>
  <c r="AR657" i="18"/>
  <c r="AV657" i="18"/>
  <c r="AM658" i="18"/>
  <c r="AH659" i="18"/>
  <c r="AG660" i="18"/>
  <c r="AK660" i="18"/>
  <c r="AW660" i="18"/>
  <c r="BA660" i="18"/>
  <c r="AN661" i="18"/>
  <c r="AR661" i="18"/>
  <c r="AV661" i="18"/>
  <c r="AM662" i="18"/>
  <c r="AH663" i="18"/>
  <c r="AG664" i="18"/>
  <c r="AK664" i="18"/>
  <c r="AW664" i="18"/>
  <c r="BA664" i="18"/>
  <c r="AJ667" i="18"/>
  <c r="AF667" i="18"/>
  <c r="AK667" i="18"/>
  <c r="AU667" i="18"/>
  <c r="AL668" i="18"/>
  <c r="AG669" i="18"/>
  <c r="AM669" i="18"/>
  <c r="AR681" i="18"/>
  <c r="AN681" i="18"/>
  <c r="AQ681" i="18"/>
  <c r="AM681" i="18"/>
  <c r="AP681" i="18"/>
  <c r="AL681" i="18"/>
  <c r="AH691" i="18"/>
  <c r="AK691" i="18"/>
  <c r="AG691" i="18"/>
  <c r="AJ691" i="18"/>
  <c r="AF691" i="18"/>
  <c r="BA692" i="18"/>
  <c r="AW692" i="18"/>
  <c r="AZ692" i="18"/>
  <c r="AV692" i="18"/>
  <c r="AY692" i="18"/>
  <c r="AU692" i="18"/>
  <c r="AR697" i="18"/>
  <c r="AN697" i="18"/>
  <c r="AQ697" i="18"/>
  <c r="AM697" i="18"/>
  <c r="AP697" i="18"/>
  <c r="AL697" i="18"/>
  <c r="AH699" i="18"/>
  <c r="AK699" i="18"/>
  <c r="AG699" i="18"/>
  <c r="AJ699" i="18"/>
  <c r="AF699" i="18"/>
  <c r="BA708" i="18"/>
  <c r="AW708" i="18"/>
  <c r="AZ708" i="18"/>
  <c r="AV708" i="18"/>
  <c r="AY708" i="18"/>
  <c r="AU708" i="18"/>
  <c r="AR713" i="18"/>
  <c r="AN713" i="18"/>
  <c r="AQ713" i="18"/>
  <c r="AM713" i="18"/>
  <c r="AP713" i="18"/>
  <c r="AL713" i="18"/>
  <c r="AH715" i="18"/>
  <c r="AK715" i="18"/>
  <c r="AG715" i="18"/>
  <c r="AJ715" i="18"/>
  <c r="AF715" i="18"/>
  <c r="BA724" i="18"/>
  <c r="AW724" i="18"/>
  <c r="AZ724" i="18"/>
  <c r="AV724" i="18"/>
  <c r="AY724" i="18"/>
  <c r="AU724" i="18"/>
  <c r="AR729" i="18"/>
  <c r="AN729" i="18"/>
  <c r="AQ729" i="18"/>
  <c r="AM729" i="18"/>
  <c r="AP729" i="18"/>
  <c r="AL729" i="18"/>
  <c r="AH731" i="18"/>
  <c r="AK731" i="18"/>
  <c r="AG731" i="18"/>
  <c r="AJ731" i="18"/>
  <c r="AF731" i="18"/>
  <c r="BA740" i="18"/>
  <c r="AW740" i="18"/>
  <c r="AZ740" i="18"/>
  <c r="AV740" i="18"/>
  <c r="AY740" i="18"/>
  <c r="AU740" i="18"/>
  <c r="AR745" i="18"/>
  <c r="AN745" i="18"/>
  <c r="AQ745" i="18"/>
  <c r="AM745" i="18"/>
  <c r="AP745" i="18"/>
  <c r="AL745" i="18"/>
  <c r="AH747" i="18"/>
  <c r="AK747" i="18"/>
  <c r="AG747" i="18"/>
  <c r="AJ747" i="18"/>
  <c r="AF747" i="18"/>
  <c r="BA756" i="18"/>
  <c r="AW756" i="18"/>
  <c r="AZ756" i="18"/>
  <c r="AV756" i="18"/>
  <c r="AY756" i="18"/>
  <c r="AU756" i="18"/>
  <c r="AR761" i="18"/>
  <c r="AN761" i="18"/>
  <c r="AQ761" i="18"/>
  <c r="AM761" i="18"/>
  <c r="AP761" i="18"/>
  <c r="AL761" i="18"/>
  <c r="AH763" i="18"/>
  <c r="AK763" i="18"/>
  <c r="AG763" i="18"/>
  <c r="AJ763" i="18"/>
  <c r="AF763" i="18"/>
  <c r="AH771" i="18"/>
  <c r="AJ771" i="18"/>
  <c r="AF771" i="18"/>
  <c r="AK771" i="18"/>
  <c r="AI771" i="18"/>
  <c r="AG771" i="18"/>
  <c r="AH775" i="18"/>
  <c r="AJ775" i="18"/>
  <c r="AF775" i="18"/>
  <c r="AK775" i="18"/>
  <c r="AI775" i="18"/>
  <c r="AG775" i="18"/>
  <c r="AH779" i="18"/>
  <c r="AJ779" i="18"/>
  <c r="AF779" i="18"/>
  <c r="AK779" i="18"/>
  <c r="AI779" i="18"/>
  <c r="AG779" i="18"/>
  <c r="AH783" i="18"/>
  <c r="AJ783" i="18"/>
  <c r="AF783" i="18"/>
  <c r="AK783" i="18"/>
  <c r="AI783" i="18"/>
  <c r="AG783" i="18"/>
  <c r="AR797" i="18"/>
  <c r="AN797" i="18"/>
  <c r="AQ797" i="18"/>
  <c r="AM797" i="18"/>
  <c r="AP797" i="18"/>
  <c r="AL797" i="18"/>
  <c r="AO797" i="18"/>
  <c r="AI531" i="18"/>
  <c r="AI535" i="18"/>
  <c r="AI539" i="18"/>
  <c r="AI543" i="18"/>
  <c r="AI547" i="18"/>
  <c r="AI551" i="18"/>
  <c r="AI555" i="18"/>
  <c r="AI559" i="18"/>
  <c r="AI563" i="18"/>
  <c r="AI567" i="18"/>
  <c r="AI571" i="18"/>
  <c r="AI575" i="18"/>
  <c r="AI579" i="18"/>
  <c r="AI583" i="18"/>
  <c r="AI587" i="18"/>
  <c r="AI591" i="18"/>
  <c r="AI595" i="18"/>
  <c r="AI599" i="18"/>
  <c r="AI603" i="18"/>
  <c r="AI607" i="18"/>
  <c r="AI611" i="18"/>
  <c r="AI615" i="18"/>
  <c r="AI619" i="18"/>
  <c r="AI623" i="18"/>
  <c r="AI627" i="18"/>
  <c r="AI631" i="18"/>
  <c r="AI635" i="18"/>
  <c r="AI639" i="18"/>
  <c r="AI643" i="18"/>
  <c r="AI647" i="18"/>
  <c r="AI651" i="18"/>
  <c r="AI655" i="18"/>
  <c r="AI659" i="18"/>
  <c r="AI663" i="18"/>
  <c r="AQ668" i="18"/>
  <c r="AM668" i="18"/>
  <c r="AY668" i="18"/>
  <c r="AU668" i="18"/>
  <c r="AP669" i="18"/>
  <c r="AL669" i="18"/>
  <c r="AR673" i="18"/>
  <c r="AN673" i="18"/>
  <c r="AP673" i="18"/>
  <c r="AL673" i="18"/>
  <c r="AH679" i="18"/>
  <c r="AK679" i="18"/>
  <c r="AG679" i="18"/>
  <c r="AJ679" i="18"/>
  <c r="AF679" i="18"/>
  <c r="BA680" i="18"/>
  <c r="AW680" i="18"/>
  <c r="AZ680" i="18"/>
  <c r="AV680" i="18"/>
  <c r="AY680" i="18"/>
  <c r="AU680" i="18"/>
  <c r="AR685" i="18"/>
  <c r="AN685" i="18"/>
  <c r="AQ685" i="18"/>
  <c r="AM685" i="18"/>
  <c r="AP685" i="18"/>
  <c r="AL685" i="18"/>
  <c r="AH695" i="18"/>
  <c r="AK695" i="18"/>
  <c r="AG695" i="18"/>
  <c r="AJ695" i="18"/>
  <c r="AF695" i="18"/>
  <c r="BA696" i="18"/>
  <c r="AW696" i="18"/>
  <c r="AZ696" i="18"/>
  <c r="AV696" i="18"/>
  <c r="AY696" i="18"/>
  <c r="AU696" i="18"/>
  <c r="AR701" i="18"/>
  <c r="AN701" i="18"/>
  <c r="AQ701" i="18"/>
  <c r="AM701" i="18"/>
  <c r="AP701" i="18"/>
  <c r="AL701" i="18"/>
  <c r="AH703" i="18"/>
  <c r="AK703" i="18"/>
  <c r="AG703" i="18"/>
  <c r="AJ703" i="18"/>
  <c r="AF703" i="18"/>
  <c r="BA712" i="18"/>
  <c r="AW712" i="18"/>
  <c r="AZ712" i="18"/>
  <c r="AV712" i="18"/>
  <c r="AY712" i="18"/>
  <c r="AU712" i="18"/>
  <c r="AR717" i="18"/>
  <c r="AN717" i="18"/>
  <c r="AQ717" i="18"/>
  <c r="AM717" i="18"/>
  <c r="AP717" i="18"/>
  <c r="AL717" i="18"/>
  <c r="AH719" i="18"/>
  <c r="AK719" i="18"/>
  <c r="AG719" i="18"/>
  <c r="AJ719" i="18"/>
  <c r="AF719" i="18"/>
  <c r="BA728" i="18"/>
  <c r="AW728" i="18"/>
  <c r="AZ728" i="18"/>
  <c r="AV728" i="18"/>
  <c r="AY728" i="18"/>
  <c r="AU728" i="18"/>
  <c r="AR733" i="18"/>
  <c r="AN733" i="18"/>
  <c r="AQ733" i="18"/>
  <c r="AM733" i="18"/>
  <c r="AP733" i="18"/>
  <c r="AL733" i="18"/>
  <c r="AH735" i="18"/>
  <c r="AK735" i="18"/>
  <c r="AG735" i="18"/>
  <c r="AJ735" i="18"/>
  <c r="AF735" i="18"/>
  <c r="BA744" i="18"/>
  <c r="AW744" i="18"/>
  <c r="AZ744" i="18"/>
  <c r="AV744" i="18"/>
  <c r="AY744" i="18"/>
  <c r="AU744" i="18"/>
  <c r="AR749" i="18"/>
  <c r="AN749" i="18"/>
  <c r="AQ749" i="18"/>
  <c r="AM749" i="18"/>
  <c r="AP749" i="18"/>
  <c r="AL749" i="18"/>
  <c r="AH751" i="18"/>
  <c r="AK751" i="18"/>
  <c r="AG751" i="18"/>
  <c r="AJ751" i="18"/>
  <c r="AF751" i="18"/>
  <c r="BA760" i="18"/>
  <c r="AW760" i="18"/>
  <c r="AZ760" i="18"/>
  <c r="AV760" i="18"/>
  <c r="AY760" i="18"/>
  <c r="AU760" i="18"/>
  <c r="AR765" i="18"/>
  <c r="AN765" i="18"/>
  <c r="AQ765" i="18"/>
  <c r="AM765" i="18"/>
  <c r="AP765" i="18"/>
  <c r="AL765" i="18"/>
  <c r="AY770" i="18"/>
  <c r="AU770" i="18"/>
  <c r="BA770" i="18"/>
  <c r="AW770" i="18"/>
  <c r="AV770" i="18"/>
  <c r="AT770" i="18"/>
  <c r="AZ770" i="18"/>
  <c r="AY774" i="18"/>
  <c r="AU774" i="18"/>
  <c r="BA774" i="18"/>
  <c r="AW774" i="18"/>
  <c r="AV774" i="18"/>
  <c r="AT774" i="18"/>
  <c r="AZ774" i="18"/>
  <c r="AY778" i="18"/>
  <c r="AU778" i="18"/>
  <c r="BA778" i="18"/>
  <c r="AW778" i="18"/>
  <c r="AV778" i="18"/>
  <c r="AT778" i="18"/>
  <c r="AZ778" i="18"/>
  <c r="AY782" i="18"/>
  <c r="AU782" i="18"/>
  <c r="BA782" i="18"/>
  <c r="AW782" i="18"/>
  <c r="AV782" i="18"/>
  <c r="AT782" i="18"/>
  <c r="AZ782" i="18"/>
  <c r="BA792" i="18"/>
  <c r="AW792" i="18"/>
  <c r="AZ792" i="18"/>
  <c r="AV792" i="18"/>
  <c r="AY792" i="18"/>
  <c r="AU792" i="18"/>
  <c r="AT792" i="18"/>
  <c r="AH807" i="18"/>
  <c r="AK807" i="18"/>
  <c r="AG807" i="18"/>
  <c r="AJ807" i="18"/>
  <c r="AF807" i="18"/>
  <c r="AI807" i="18"/>
  <c r="AH823" i="18"/>
  <c r="AK823" i="18"/>
  <c r="AG823" i="18"/>
  <c r="AJ823" i="18"/>
  <c r="AF823" i="18"/>
  <c r="AI823" i="18"/>
  <c r="AL529" i="18"/>
  <c r="AG530" i="18"/>
  <c r="AF531" i="18"/>
  <c r="AV531" i="18"/>
  <c r="AM532" i="18"/>
  <c r="AU532" i="18"/>
  <c r="AL533" i="18"/>
  <c r="AG534" i="18"/>
  <c r="AF535" i="18"/>
  <c r="AV535" i="18"/>
  <c r="AM536" i="18"/>
  <c r="AU536" i="18"/>
  <c r="AL537" i="18"/>
  <c r="AG538" i="18"/>
  <c r="AF539" i="18"/>
  <c r="AV539" i="18"/>
  <c r="AM540" i="18"/>
  <c r="AU540" i="18"/>
  <c r="AL541" i="18"/>
  <c r="AG542" i="18"/>
  <c r="AF543" i="18"/>
  <c r="AV543" i="18"/>
  <c r="AM544" i="18"/>
  <c r="AU544" i="18"/>
  <c r="AL545" i="18"/>
  <c r="AG546" i="18"/>
  <c r="AF547" i="18"/>
  <c r="AV547" i="18"/>
  <c r="AM548" i="18"/>
  <c r="AU548" i="18"/>
  <c r="AL549" i="18"/>
  <c r="AG550" i="18"/>
  <c r="AF551" i="18"/>
  <c r="AV551" i="18"/>
  <c r="AM552" i="18"/>
  <c r="AU552" i="18"/>
  <c r="AL553" i="18"/>
  <c r="AG554" i="18"/>
  <c r="AF555" i="18"/>
  <c r="AV555" i="18"/>
  <c r="AM556" i="18"/>
  <c r="AU556" i="18"/>
  <c r="AL557" i="18"/>
  <c r="AG558" i="18"/>
  <c r="AF559" i="18"/>
  <c r="AV559" i="18"/>
  <c r="AM560" i="18"/>
  <c r="AU560" i="18"/>
  <c r="AL561" i="18"/>
  <c r="AG562" i="18"/>
  <c r="AF563" i="18"/>
  <c r="AV563" i="18"/>
  <c r="AM564" i="18"/>
  <c r="AU564" i="18"/>
  <c r="AL565" i="18"/>
  <c r="AG566" i="18"/>
  <c r="AF567" i="18"/>
  <c r="AV567" i="18"/>
  <c r="AM568" i="18"/>
  <c r="AU568" i="18"/>
  <c r="AL569" i="18"/>
  <c r="AG570" i="18"/>
  <c r="AF571" i="18"/>
  <c r="AV571" i="18"/>
  <c r="AM572" i="18"/>
  <c r="AU572" i="18"/>
  <c r="AL573" i="18"/>
  <c r="AG574" i="18"/>
  <c r="AF575" i="18"/>
  <c r="AV575" i="18"/>
  <c r="AM576" i="18"/>
  <c r="AU576" i="18"/>
  <c r="AL577" i="18"/>
  <c r="AG578" i="18"/>
  <c r="AF579" i="18"/>
  <c r="AV579" i="18"/>
  <c r="AM580" i="18"/>
  <c r="AU580" i="18"/>
  <c r="AL581" i="18"/>
  <c r="AG582" i="18"/>
  <c r="AF583" i="18"/>
  <c r="AV583" i="18"/>
  <c r="AM584" i="18"/>
  <c r="AU584" i="18"/>
  <c r="AL585" i="18"/>
  <c r="AG586" i="18"/>
  <c r="AF587" i="18"/>
  <c r="AV587" i="18"/>
  <c r="AM588" i="18"/>
  <c r="AU588" i="18"/>
  <c r="AL589" i="18"/>
  <c r="AF591" i="18"/>
  <c r="AU592" i="18"/>
  <c r="AL593" i="18"/>
  <c r="AF595" i="18"/>
  <c r="AU596" i="18"/>
  <c r="AL597" i="18"/>
  <c r="AF599" i="18"/>
  <c r="AU600" i="18"/>
  <c r="AL601" i="18"/>
  <c r="AF603" i="18"/>
  <c r="AU604" i="18"/>
  <c r="AL605" i="18"/>
  <c r="AF607" i="18"/>
  <c r="AU608" i="18"/>
  <c r="AL609" i="18"/>
  <c r="AF611" i="18"/>
  <c r="AU612" i="18"/>
  <c r="AL613" i="18"/>
  <c r="AF615" i="18"/>
  <c r="AU616" i="18"/>
  <c r="AL617" i="18"/>
  <c r="AF619" i="18"/>
  <c r="AU620" i="18"/>
  <c r="AL621" i="18"/>
  <c r="AF623" i="18"/>
  <c r="AU624" i="18"/>
  <c r="AL625" i="18"/>
  <c r="AF627" i="18"/>
  <c r="AU628" i="18"/>
  <c r="AL629" i="18"/>
  <c r="AF631" i="18"/>
  <c r="AU632" i="18"/>
  <c r="AL633" i="18"/>
  <c r="AF635" i="18"/>
  <c r="AU636" i="18"/>
  <c r="AL637" i="18"/>
  <c r="AF639" i="18"/>
  <c r="AU640" i="18"/>
  <c r="AL641" i="18"/>
  <c r="AF643" i="18"/>
  <c r="AU644" i="18"/>
  <c r="AL645" i="18"/>
  <c r="AF647" i="18"/>
  <c r="AU648" i="18"/>
  <c r="AL649" i="18"/>
  <c r="AF651" i="18"/>
  <c r="AU652" i="18"/>
  <c r="AL653" i="18"/>
  <c r="AF655" i="18"/>
  <c r="AU656" i="18"/>
  <c r="AL657" i="18"/>
  <c r="AF659" i="18"/>
  <c r="AU660" i="18"/>
  <c r="AL661" i="18"/>
  <c r="AF663" i="18"/>
  <c r="AU664" i="18"/>
  <c r="AP665" i="18"/>
  <c r="AL665" i="18"/>
  <c r="AR667" i="18"/>
  <c r="AN667" i="18"/>
  <c r="AZ667" i="18"/>
  <c r="AV667" i="18"/>
  <c r="AO668" i="18"/>
  <c r="AT668" i="18"/>
  <c r="AZ668" i="18"/>
  <c r="AJ669" i="18"/>
  <c r="AO669" i="18"/>
  <c r="AP671" i="18"/>
  <c r="AL671" i="18"/>
  <c r="AR671" i="18"/>
  <c r="AN671" i="18"/>
  <c r="BA672" i="18"/>
  <c r="AW672" i="18"/>
  <c r="AY672" i="18"/>
  <c r="AU672" i="18"/>
  <c r="AJ673" i="18"/>
  <c r="AF673" i="18"/>
  <c r="AH673" i="18"/>
  <c r="AM673" i="18"/>
  <c r="AP675" i="18"/>
  <c r="AL675" i="18"/>
  <c r="AR675" i="18"/>
  <c r="AN675" i="18"/>
  <c r="BA676" i="18"/>
  <c r="AW676" i="18"/>
  <c r="AY676" i="18"/>
  <c r="AU676" i="18"/>
  <c r="AJ677" i="18"/>
  <c r="AF677" i="18"/>
  <c r="AH677" i="18"/>
  <c r="AI679" i="18"/>
  <c r="AH683" i="18"/>
  <c r="AK683" i="18"/>
  <c r="AG683" i="18"/>
  <c r="AJ683" i="18"/>
  <c r="AF683" i="18"/>
  <c r="BA684" i="18"/>
  <c r="AW684" i="18"/>
  <c r="AZ684" i="18"/>
  <c r="AV684" i="18"/>
  <c r="AY684" i="18"/>
  <c r="AU684" i="18"/>
  <c r="AR689" i="18"/>
  <c r="AN689" i="18"/>
  <c r="AQ689" i="18"/>
  <c r="AM689" i="18"/>
  <c r="AP689" i="18"/>
  <c r="AL689" i="18"/>
  <c r="AI695" i="18"/>
  <c r="BA700" i="18"/>
  <c r="AW700" i="18"/>
  <c r="AZ700" i="18"/>
  <c r="AV700" i="18"/>
  <c r="AY700" i="18"/>
  <c r="AU700" i="18"/>
  <c r="AI703" i="18"/>
  <c r="AR705" i="18"/>
  <c r="AN705" i="18"/>
  <c r="AQ705" i="18"/>
  <c r="AM705" i="18"/>
  <c r="AP705" i="18"/>
  <c r="AL705" i="18"/>
  <c r="AH707" i="18"/>
  <c r="AK707" i="18"/>
  <c r="AG707" i="18"/>
  <c r="AJ707" i="18"/>
  <c r="AF707" i="18"/>
  <c r="BA716" i="18"/>
  <c r="AW716" i="18"/>
  <c r="AZ716" i="18"/>
  <c r="AV716" i="18"/>
  <c r="AY716" i="18"/>
  <c r="AU716" i="18"/>
  <c r="AI719" i="18"/>
  <c r="AR721" i="18"/>
  <c r="AN721" i="18"/>
  <c r="AQ721" i="18"/>
  <c r="AM721" i="18"/>
  <c r="AP721" i="18"/>
  <c r="AL721" i="18"/>
  <c r="AH723" i="18"/>
  <c r="AK723" i="18"/>
  <c r="AG723" i="18"/>
  <c r="AJ723" i="18"/>
  <c r="AF723" i="18"/>
  <c r="BA732" i="18"/>
  <c r="AW732" i="18"/>
  <c r="AZ732" i="18"/>
  <c r="AV732" i="18"/>
  <c r="AY732" i="18"/>
  <c r="AU732" i="18"/>
  <c r="AI735" i="18"/>
  <c r="AR737" i="18"/>
  <c r="AN737" i="18"/>
  <c r="AQ737" i="18"/>
  <c r="AM737" i="18"/>
  <c r="AP737" i="18"/>
  <c r="AL737" i="18"/>
  <c r="AH739" i="18"/>
  <c r="AK739" i="18"/>
  <c r="AG739" i="18"/>
  <c r="AJ739" i="18"/>
  <c r="AF739" i="18"/>
  <c r="BA748" i="18"/>
  <c r="AW748" i="18"/>
  <c r="AZ748" i="18"/>
  <c r="AV748" i="18"/>
  <c r="AY748" i="18"/>
  <c r="AU748" i="18"/>
  <c r="AI751" i="18"/>
  <c r="AR753" i="18"/>
  <c r="AN753" i="18"/>
  <c r="AQ753" i="18"/>
  <c r="AM753" i="18"/>
  <c r="AP753" i="18"/>
  <c r="AL753" i="18"/>
  <c r="AH755" i="18"/>
  <c r="AK755" i="18"/>
  <c r="AG755" i="18"/>
  <c r="AJ755" i="18"/>
  <c r="AF755" i="18"/>
  <c r="BA764" i="18"/>
  <c r="AW764" i="18"/>
  <c r="AZ764" i="18"/>
  <c r="AV764" i="18"/>
  <c r="AY764" i="18"/>
  <c r="AU764" i="18"/>
  <c r="AR813" i="18"/>
  <c r="AN813" i="18"/>
  <c r="AQ813" i="18"/>
  <c r="AM813" i="18"/>
  <c r="AP813" i="18"/>
  <c r="AL813" i="18"/>
  <c r="AO813" i="18"/>
  <c r="AG670" i="18"/>
  <c r="AK670" i="18"/>
  <c r="AV671" i="18"/>
  <c r="AM672" i="18"/>
  <c r="AG674" i="18"/>
  <c r="AK674" i="18"/>
  <c r="AV675" i="18"/>
  <c r="AM676" i="18"/>
  <c r="AG678" i="18"/>
  <c r="AK678" i="18"/>
  <c r="AW678" i="18"/>
  <c r="BA678" i="18"/>
  <c r="AN679" i="18"/>
  <c r="AR679" i="18"/>
  <c r="AV679" i="18"/>
  <c r="AM680" i="18"/>
  <c r="AH681" i="18"/>
  <c r="AG682" i="18"/>
  <c r="AK682" i="18"/>
  <c r="AW682" i="18"/>
  <c r="BA682" i="18"/>
  <c r="AN683" i="18"/>
  <c r="AR683" i="18"/>
  <c r="AV683" i="18"/>
  <c r="AM684" i="18"/>
  <c r="AH685" i="18"/>
  <c r="AG686" i="18"/>
  <c r="AK686" i="18"/>
  <c r="AW686" i="18"/>
  <c r="BA686" i="18"/>
  <c r="AN687" i="18"/>
  <c r="AR687" i="18"/>
  <c r="AV687" i="18"/>
  <c r="AM688" i="18"/>
  <c r="AH689" i="18"/>
  <c r="AG690" i="18"/>
  <c r="AK690" i="18"/>
  <c r="AW690" i="18"/>
  <c r="BA690" i="18"/>
  <c r="AN691" i="18"/>
  <c r="AR691" i="18"/>
  <c r="AV691" i="18"/>
  <c r="AM692" i="18"/>
  <c r="AH693" i="18"/>
  <c r="AG694" i="18"/>
  <c r="AK694" i="18"/>
  <c r="AW694" i="18"/>
  <c r="BA694" i="18"/>
  <c r="AN695" i="18"/>
  <c r="AR695" i="18"/>
  <c r="AV695" i="18"/>
  <c r="AM696" i="18"/>
  <c r="AH697" i="18"/>
  <c r="AW698" i="18"/>
  <c r="BA698" i="18"/>
  <c r="AN699" i="18"/>
  <c r="AR699" i="18"/>
  <c r="AI700" i="18"/>
  <c r="AH701" i="18"/>
  <c r="AW702" i="18"/>
  <c r="BA702" i="18"/>
  <c r="AN703" i="18"/>
  <c r="AR703" i="18"/>
  <c r="AI704" i="18"/>
  <c r="AH705" i="18"/>
  <c r="AW706" i="18"/>
  <c r="BA706" i="18"/>
  <c r="AN707" i="18"/>
  <c r="AR707" i="18"/>
  <c r="AI708" i="18"/>
  <c r="AH709" i="18"/>
  <c r="AW710" i="18"/>
  <c r="BA710" i="18"/>
  <c r="AN711" i="18"/>
  <c r="AR711" i="18"/>
  <c r="AI712" i="18"/>
  <c r="AH713" i="18"/>
  <c r="AW714" i="18"/>
  <c r="BA714" i="18"/>
  <c r="AN715" i="18"/>
  <c r="AR715" i="18"/>
  <c r="AI716" i="18"/>
  <c r="AH717" i="18"/>
  <c r="AW718" i="18"/>
  <c r="BA718" i="18"/>
  <c r="AN719" i="18"/>
  <c r="AR719" i="18"/>
  <c r="AI720" i="18"/>
  <c r="AH721" i="18"/>
  <c r="AW722" i="18"/>
  <c r="BA722" i="18"/>
  <c r="AN723" i="18"/>
  <c r="AR723" i="18"/>
  <c r="AI724" i="18"/>
  <c r="AH725" i="18"/>
  <c r="AW726" i="18"/>
  <c r="BA726" i="18"/>
  <c r="AN727" i="18"/>
  <c r="AR727" i="18"/>
  <c r="AI728" i="18"/>
  <c r="AH729" i="18"/>
  <c r="AW730" i="18"/>
  <c r="BA730" i="18"/>
  <c r="AN731" i="18"/>
  <c r="AR731" i="18"/>
  <c r="AI732" i="18"/>
  <c r="AH733" i="18"/>
  <c r="AW734" i="18"/>
  <c r="BA734" i="18"/>
  <c r="AN735" i="18"/>
  <c r="AR735" i="18"/>
  <c r="AI736" i="18"/>
  <c r="AH737" i="18"/>
  <c r="AW738" i="18"/>
  <c r="BA738" i="18"/>
  <c r="AN739" i="18"/>
  <c r="AR739" i="18"/>
  <c r="AI740" i="18"/>
  <c r="AH741" i="18"/>
  <c r="AW742" i="18"/>
  <c r="BA742" i="18"/>
  <c r="AN743" i="18"/>
  <c r="AR743" i="18"/>
  <c r="AI744" i="18"/>
  <c r="AH745" i="18"/>
  <c r="AW746" i="18"/>
  <c r="BA746" i="18"/>
  <c r="AN747" i="18"/>
  <c r="AR747" i="18"/>
  <c r="AI748" i="18"/>
  <c r="AH749" i="18"/>
  <c r="AW750" i="18"/>
  <c r="BA750" i="18"/>
  <c r="AN751" i="18"/>
  <c r="AR751" i="18"/>
  <c r="AI752" i="18"/>
  <c r="AH753" i="18"/>
  <c r="AW754" i="18"/>
  <c r="BA754" i="18"/>
  <c r="AN755" i="18"/>
  <c r="AR755" i="18"/>
  <c r="AI756" i="18"/>
  <c r="AH757" i="18"/>
  <c r="AW758" i="18"/>
  <c r="BA758" i="18"/>
  <c r="AN759" i="18"/>
  <c r="AR759" i="18"/>
  <c r="AI760" i="18"/>
  <c r="AH761" i="18"/>
  <c r="AW762" i="18"/>
  <c r="BA762" i="18"/>
  <c r="AN763" i="18"/>
  <c r="AR763" i="18"/>
  <c r="AI764" i="18"/>
  <c r="AH765" i="18"/>
  <c r="AR767" i="18"/>
  <c r="AN767" i="18"/>
  <c r="AZ767" i="18"/>
  <c r="AV767" i="18"/>
  <c r="AR785" i="18"/>
  <c r="AN785" i="18"/>
  <c r="AQ785" i="18"/>
  <c r="AM785" i="18"/>
  <c r="AP785" i="18"/>
  <c r="AL785" i="18"/>
  <c r="AH795" i="18"/>
  <c r="AK795" i="18"/>
  <c r="AG795" i="18"/>
  <c r="AJ795" i="18"/>
  <c r="AF795" i="18"/>
  <c r="BA796" i="18"/>
  <c r="AW796" i="18"/>
  <c r="AZ796" i="18"/>
  <c r="AV796" i="18"/>
  <c r="AY796" i="18"/>
  <c r="AU796" i="18"/>
  <c r="AR801" i="18"/>
  <c r="AN801" i="18"/>
  <c r="AQ801" i="18"/>
  <c r="AM801" i="18"/>
  <c r="AP801" i="18"/>
  <c r="AL801" i="18"/>
  <c r="AH811" i="18"/>
  <c r="AK811" i="18"/>
  <c r="AG811" i="18"/>
  <c r="AJ811" i="18"/>
  <c r="AF811" i="18"/>
  <c r="BA812" i="18"/>
  <c r="AW812" i="18"/>
  <c r="AZ812" i="18"/>
  <c r="AV812" i="18"/>
  <c r="AY812" i="18"/>
  <c r="AU812" i="18"/>
  <c r="AR817" i="18"/>
  <c r="AN817" i="18"/>
  <c r="AQ817" i="18"/>
  <c r="AM817" i="18"/>
  <c r="AP817" i="18"/>
  <c r="AL817" i="18"/>
  <c r="AR861" i="18"/>
  <c r="AN861" i="18"/>
  <c r="AQ861" i="18"/>
  <c r="AM861" i="18"/>
  <c r="AP861" i="18"/>
  <c r="AL861" i="18"/>
  <c r="AO861" i="18"/>
  <c r="AH863" i="18"/>
  <c r="AK863" i="18"/>
  <c r="AG863" i="18"/>
  <c r="AJ863" i="18"/>
  <c r="AF863" i="18"/>
  <c r="AI863" i="18"/>
  <c r="AJ884" i="18"/>
  <c r="AF884" i="18"/>
  <c r="AI884" i="18"/>
  <c r="AH884" i="18"/>
  <c r="AG884" i="18"/>
  <c r="AK884" i="18"/>
  <c r="AI681" i="18"/>
  <c r="AI685" i="18"/>
  <c r="AI689" i="18"/>
  <c r="AI693" i="18"/>
  <c r="AI697" i="18"/>
  <c r="AI701" i="18"/>
  <c r="AI705" i="18"/>
  <c r="AI709" i="18"/>
  <c r="AI713" i="18"/>
  <c r="AI717" i="18"/>
  <c r="AI721" i="18"/>
  <c r="AI725" i="18"/>
  <c r="AI729" i="18"/>
  <c r="AI733" i="18"/>
  <c r="AI737" i="18"/>
  <c r="AI741" i="18"/>
  <c r="AI745" i="18"/>
  <c r="AI749" i="18"/>
  <c r="AI753" i="18"/>
  <c r="AI757" i="18"/>
  <c r="AI761" i="18"/>
  <c r="AI765" i="18"/>
  <c r="AK766" i="18"/>
  <c r="AG766" i="18"/>
  <c r="AJ766" i="18"/>
  <c r="BA766" i="18"/>
  <c r="AW766" i="18"/>
  <c r="AR769" i="18"/>
  <c r="AN769" i="18"/>
  <c r="AP769" i="18"/>
  <c r="AL769" i="18"/>
  <c r="AR773" i="18"/>
  <c r="AN773" i="18"/>
  <c r="AP773" i="18"/>
  <c r="AL773" i="18"/>
  <c r="AR777" i="18"/>
  <c r="AN777" i="18"/>
  <c r="AP777" i="18"/>
  <c r="AL777" i="18"/>
  <c r="AR781" i="18"/>
  <c r="AN781" i="18"/>
  <c r="AP781" i="18"/>
  <c r="AL781" i="18"/>
  <c r="BA784" i="18"/>
  <c r="AW784" i="18"/>
  <c r="AZ784" i="18"/>
  <c r="AV784" i="18"/>
  <c r="AY784" i="18"/>
  <c r="AU784" i="18"/>
  <c r="AR789" i="18"/>
  <c r="AN789" i="18"/>
  <c r="AQ789" i="18"/>
  <c r="AM789" i="18"/>
  <c r="AP789" i="18"/>
  <c r="AL789" i="18"/>
  <c r="AH799" i="18"/>
  <c r="AK799" i="18"/>
  <c r="AG799" i="18"/>
  <c r="AJ799" i="18"/>
  <c r="AF799" i="18"/>
  <c r="BA800" i="18"/>
  <c r="AW800" i="18"/>
  <c r="AZ800" i="18"/>
  <c r="AV800" i="18"/>
  <c r="AY800" i="18"/>
  <c r="AU800" i="18"/>
  <c r="AR805" i="18"/>
  <c r="AN805" i="18"/>
  <c r="AQ805" i="18"/>
  <c r="AM805" i="18"/>
  <c r="AP805" i="18"/>
  <c r="AL805" i="18"/>
  <c r="AH815" i="18"/>
  <c r="AK815" i="18"/>
  <c r="AG815" i="18"/>
  <c r="AJ815" i="18"/>
  <c r="AF815" i="18"/>
  <c r="BA816" i="18"/>
  <c r="AW816" i="18"/>
  <c r="AZ816" i="18"/>
  <c r="AV816" i="18"/>
  <c r="AY816" i="18"/>
  <c r="AU816" i="18"/>
  <c r="AR821" i="18"/>
  <c r="AN821" i="18"/>
  <c r="AQ821" i="18"/>
  <c r="AM821" i="18"/>
  <c r="AP821" i="18"/>
  <c r="AL821" i="18"/>
  <c r="AR825" i="18"/>
  <c r="AN825" i="18"/>
  <c r="AQ825" i="18"/>
  <c r="AL825" i="18"/>
  <c r="AP825" i="18"/>
  <c r="AO825" i="18"/>
  <c r="BA856" i="18"/>
  <c r="AW856" i="18"/>
  <c r="AZ856" i="18"/>
  <c r="AV856" i="18"/>
  <c r="AY856" i="18"/>
  <c r="AU856" i="18"/>
  <c r="AT856" i="18"/>
  <c r="AU678" i="18"/>
  <c r="AL679" i="18"/>
  <c r="AF681" i="18"/>
  <c r="AU682" i="18"/>
  <c r="AL683" i="18"/>
  <c r="AF685" i="18"/>
  <c r="AU686" i="18"/>
  <c r="AL687" i="18"/>
  <c r="AF689" i="18"/>
  <c r="AU690" i="18"/>
  <c r="AL691" i="18"/>
  <c r="AF693" i="18"/>
  <c r="AU694" i="18"/>
  <c r="AL695" i="18"/>
  <c r="AF697" i="18"/>
  <c r="AV697" i="18"/>
  <c r="AM698" i="18"/>
  <c r="AU698" i="18"/>
  <c r="AL699" i="18"/>
  <c r="AG700" i="18"/>
  <c r="AF701" i="18"/>
  <c r="AV701" i="18"/>
  <c r="AM702" i="18"/>
  <c r="AU702" i="18"/>
  <c r="AL703" i="18"/>
  <c r="AG704" i="18"/>
  <c r="AF705" i="18"/>
  <c r="AV705" i="18"/>
  <c r="AM706" i="18"/>
  <c r="AU706" i="18"/>
  <c r="AL707" i="18"/>
  <c r="AG708" i="18"/>
  <c r="AF709" i="18"/>
  <c r="AV709" i="18"/>
  <c r="AM710" i="18"/>
  <c r="AU710" i="18"/>
  <c r="AL711" i="18"/>
  <c r="AG712" i="18"/>
  <c r="AF713" i="18"/>
  <c r="AV713" i="18"/>
  <c r="AM714" i="18"/>
  <c r="AU714" i="18"/>
  <c r="AL715" i="18"/>
  <c r="AG716" i="18"/>
  <c r="AF717" i="18"/>
  <c r="AV717" i="18"/>
  <c r="AM718" i="18"/>
  <c r="AU718" i="18"/>
  <c r="AL719" i="18"/>
  <c r="AG720" i="18"/>
  <c r="AF721" i="18"/>
  <c r="AV721" i="18"/>
  <c r="AM722" i="18"/>
  <c r="AU722" i="18"/>
  <c r="AL723" i="18"/>
  <c r="AG724" i="18"/>
  <c r="AF725" i="18"/>
  <c r="AV725" i="18"/>
  <c r="AM726" i="18"/>
  <c r="AU726" i="18"/>
  <c r="AL727" i="18"/>
  <c r="AG728" i="18"/>
  <c r="AF729" i="18"/>
  <c r="AV729" i="18"/>
  <c r="AM730" i="18"/>
  <c r="AU730" i="18"/>
  <c r="AL731" i="18"/>
  <c r="AG732" i="18"/>
  <c r="AF733" i="18"/>
  <c r="AV733" i="18"/>
  <c r="AM734" i="18"/>
  <c r="AU734" i="18"/>
  <c r="AL735" i="18"/>
  <c r="AG736" i="18"/>
  <c r="AF737" i="18"/>
  <c r="AV737" i="18"/>
  <c r="AM738" i="18"/>
  <c r="AU738" i="18"/>
  <c r="AL739" i="18"/>
  <c r="AG740" i="18"/>
  <c r="AF741" i="18"/>
  <c r="AV741" i="18"/>
  <c r="AM742" i="18"/>
  <c r="AU742" i="18"/>
  <c r="AL743" i="18"/>
  <c r="AG744" i="18"/>
  <c r="AF745" i="18"/>
  <c r="AV745" i="18"/>
  <c r="AM746" i="18"/>
  <c r="AU746" i="18"/>
  <c r="AL747" i="18"/>
  <c r="AG748" i="18"/>
  <c r="AF749" i="18"/>
  <c r="AV749" i="18"/>
  <c r="AM750" i="18"/>
  <c r="AU750" i="18"/>
  <c r="AL751" i="18"/>
  <c r="AG752" i="18"/>
  <c r="AF753" i="18"/>
  <c r="AV753" i="18"/>
  <c r="AM754" i="18"/>
  <c r="AU754" i="18"/>
  <c r="AL755" i="18"/>
  <c r="AG756" i="18"/>
  <c r="AF757" i="18"/>
  <c r="AV757" i="18"/>
  <c r="AM758" i="18"/>
  <c r="AU758" i="18"/>
  <c r="AL759" i="18"/>
  <c r="AG760" i="18"/>
  <c r="AF761" i="18"/>
  <c r="AV761" i="18"/>
  <c r="AM762" i="18"/>
  <c r="AU762" i="18"/>
  <c r="AL763" i="18"/>
  <c r="AG764" i="18"/>
  <c r="AF765" i="18"/>
  <c r="AV765" i="18"/>
  <c r="AF766" i="18"/>
  <c r="AT766" i="18"/>
  <c r="AY766" i="18"/>
  <c r="AJ767" i="18"/>
  <c r="AF767" i="18"/>
  <c r="AK767" i="18"/>
  <c r="AP767" i="18"/>
  <c r="AU767" i="18"/>
  <c r="BA767" i="18"/>
  <c r="BA768" i="18"/>
  <c r="AW768" i="18"/>
  <c r="AY768" i="18"/>
  <c r="AU768" i="18"/>
  <c r="AJ769" i="18"/>
  <c r="AF769" i="18"/>
  <c r="AH769" i="18"/>
  <c r="AM769" i="18"/>
  <c r="AP771" i="18"/>
  <c r="AL771" i="18"/>
  <c r="AR771" i="18"/>
  <c r="AN771" i="18"/>
  <c r="BA772" i="18"/>
  <c r="AW772" i="18"/>
  <c r="AY772" i="18"/>
  <c r="AU772" i="18"/>
  <c r="AJ773" i="18"/>
  <c r="AF773" i="18"/>
  <c r="AH773" i="18"/>
  <c r="AM773" i="18"/>
  <c r="AP775" i="18"/>
  <c r="AL775" i="18"/>
  <c r="AR775" i="18"/>
  <c r="AN775" i="18"/>
  <c r="BA776" i="18"/>
  <c r="AW776" i="18"/>
  <c r="AY776" i="18"/>
  <c r="AU776" i="18"/>
  <c r="AJ777" i="18"/>
  <c r="AF777" i="18"/>
  <c r="AH777" i="18"/>
  <c r="AM777" i="18"/>
  <c r="AP779" i="18"/>
  <c r="AL779" i="18"/>
  <c r="AR779" i="18"/>
  <c r="AN779" i="18"/>
  <c r="BA780" i="18"/>
  <c r="AW780" i="18"/>
  <c r="AY780" i="18"/>
  <c r="AU780" i="18"/>
  <c r="AJ781" i="18"/>
  <c r="AF781" i="18"/>
  <c r="AH781" i="18"/>
  <c r="AM781" i="18"/>
  <c r="AP783" i="18"/>
  <c r="AL783" i="18"/>
  <c r="AR783" i="18"/>
  <c r="AN783" i="18"/>
  <c r="AH787" i="18"/>
  <c r="AK787" i="18"/>
  <c r="AG787" i="18"/>
  <c r="AJ787" i="18"/>
  <c r="AF787" i="18"/>
  <c r="BA788" i="18"/>
  <c r="AW788" i="18"/>
  <c r="AZ788" i="18"/>
  <c r="AV788" i="18"/>
  <c r="AY788" i="18"/>
  <c r="AU788" i="18"/>
  <c r="AR793" i="18"/>
  <c r="AN793" i="18"/>
  <c r="AQ793" i="18"/>
  <c r="AM793" i="18"/>
  <c r="AP793" i="18"/>
  <c r="AL793" i="18"/>
  <c r="AI799" i="18"/>
  <c r="AH803" i="18"/>
  <c r="AK803" i="18"/>
  <c r="AG803" i="18"/>
  <c r="AJ803" i="18"/>
  <c r="AF803" i="18"/>
  <c r="BA804" i="18"/>
  <c r="AW804" i="18"/>
  <c r="AZ804" i="18"/>
  <c r="AV804" i="18"/>
  <c r="AY804" i="18"/>
  <c r="AU804" i="18"/>
  <c r="AR809" i="18"/>
  <c r="AN809" i="18"/>
  <c r="AQ809" i="18"/>
  <c r="AM809" i="18"/>
  <c r="AP809" i="18"/>
  <c r="AL809" i="18"/>
  <c r="AI815" i="18"/>
  <c r="AH819" i="18"/>
  <c r="AK819" i="18"/>
  <c r="AG819" i="18"/>
  <c r="AJ819" i="18"/>
  <c r="AF819" i="18"/>
  <c r="BA820" i="18"/>
  <c r="AW820" i="18"/>
  <c r="AZ820" i="18"/>
  <c r="AV820" i="18"/>
  <c r="AY820" i="18"/>
  <c r="AU820" i="18"/>
  <c r="AZ825" i="18"/>
  <c r="AV825" i="18"/>
  <c r="AW825" i="18"/>
  <c r="BA825" i="18"/>
  <c r="AU825" i="18"/>
  <c r="AY825" i="18"/>
  <c r="AT825" i="18"/>
  <c r="AR845" i="18"/>
  <c r="AN845" i="18"/>
  <c r="AQ845" i="18"/>
  <c r="AM845" i="18"/>
  <c r="AP845" i="18"/>
  <c r="AL845" i="18"/>
  <c r="AO845" i="18"/>
  <c r="AH847" i="18"/>
  <c r="AK847" i="18"/>
  <c r="AG847" i="18"/>
  <c r="AJ847" i="18"/>
  <c r="AF847" i="18"/>
  <c r="AI847" i="18"/>
  <c r="AR877" i="18"/>
  <c r="AN877" i="18"/>
  <c r="AQ877" i="18"/>
  <c r="AM877" i="18"/>
  <c r="AP877" i="18"/>
  <c r="AL877" i="18"/>
  <c r="AO877" i="18"/>
  <c r="AH879" i="18"/>
  <c r="AK879" i="18"/>
  <c r="AG879" i="18"/>
  <c r="AJ879" i="18"/>
  <c r="AF879" i="18"/>
  <c r="AI879" i="18"/>
  <c r="AM768" i="18"/>
  <c r="AG770" i="18"/>
  <c r="AK770" i="18"/>
  <c r="AV771" i="18"/>
  <c r="AM772" i="18"/>
  <c r="AG774" i="18"/>
  <c r="AK774" i="18"/>
  <c r="AV775" i="18"/>
  <c r="AM776" i="18"/>
  <c r="AG778" i="18"/>
  <c r="AK778" i="18"/>
  <c r="AV779" i="18"/>
  <c r="AM780" i="18"/>
  <c r="AG782" i="18"/>
  <c r="AK782" i="18"/>
  <c r="AV783" i="18"/>
  <c r="AM784" i="18"/>
  <c r="AH785" i="18"/>
  <c r="AG786" i="18"/>
  <c r="AK786" i="18"/>
  <c r="AW786" i="18"/>
  <c r="BA786" i="18"/>
  <c r="AN787" i="18"/>
  <c r="AR787" i="18"/>
  <c r="AV787" i="18"/>
  <c r="AM788" i="18"/>
  <c r="AH789" i="18"/>
  <c r="AG790" i="18"/>
  <c r="AK790" i="18"/>
  <c r="AW790" i="18"/>
  <c r="BA790" i="18"/>
  <c r="AN791" i="18"/>
  <c r="AR791" i="18"/>
  <c r="AV791" i="18"/>
  <c r="AM792" i="18"/>
  <c r="AH793" i="18"/>
  <c r="AG794" i="18"/>
  <c r="AK794" i="18"/>
  <c r="AW794" i="18"/>
  <c r="BA794" i="18"/>
  <c r="AN795" i="18"/>
  <c r="AR795" i="18"/>
  <c r="AV795" i="18"/>
  <c r="AM796" i="18"/>
  <c r="AH797" i="18"/>
  <c r="AG798" i="18"/>
  <c r="AK798" i="18"/>
  <c r="AW798" i="18"/>
  <c r="BA798" i="18"/>
  <c r="AN799" i="18"/>
  <c r="AR799" i="18"/>
  <c r="AV799" i="18"/>
  <c r="AM800" i="18"/>
  <c r="AH801" i="18"/>
  <c r="AG802" i="18"/>
  <c r="AK802" i="18"/>
  <c r="AW802" i="18"/>
  <c r="BA802" i="18"/>
  <c r="AN803" i="18"/>
  <c r="AR803" i="18"/>
  <c r="AV803" i="18"/>
  <c r="AM804" i="18"/>
  <c r="AH805" i="18"/>
  <c r="AG806" i="18"/>
  <c r="AK806" i="18"/>
  <c r="AW806" i="18"/>
  <c r="BA806" i="18"/>
  <c r="AN807" i="18"/>
  <c r="AR807" i="18"/>
  <c r="AV807" i="18"/>
  <c r="AM808" i="18"/>
  <c r="AH809" i="18"/>
  <c r="AG810" i="18"/>
  <c r="AK810" i="18"/>
  <c r="AW810" i="18"/>
  <c r="BA810" i="18"/>
  <c r="AN811" i="18"/>
  <c r="AR811" i="18"/>
  <c r="AV811" i="18"/>
  <c r="AM812" i="18"/>
  <c r="AH813" i="18"/>
  <c r="AG814" i="18"/>
  <c r="AK814" i="18"/>
  <c r="AW814" i="18"/>
  <c r="BA814" i="18"/>
  <c r="AN815" i="18"/>
  <c r="AR815" i="18"/>
  <c r="AV815" i="18"/>
  <c r="AM816" i="18"/>
  <c r="AH817" i="18"/>
  <c r="AG818" i="18"/>
  <c r="AK818" i="18"/>
  <c r="AW818" i="18"/>
  <c r="BA818" i="18"/>
  <c r="AN819" i="18"/>
  <c r="AR819" i="18"/>
  <c r="AV819" i="18"/>
  <c r="AM820" i="18"/>
  <c r="AH821" i="18"/>
  <c r="AG822" i="18"/>
  <c r="AK822" i="18"/>
  <c r="AW822" i="18"/>
  <c r="BA822" i="18"/>
  <c r="AN823" i="18"/>
  <c r="AR823" i="18"/>
  <c r="AV823" i="18"/>
  <c r="AK824" i="18"/>
  <c r="AG824" i="18"/>
  <c r="AJ824" i="18"/>
  <c r="BA824" i="18"/>
  <c r="AW824" i="18"/>
  <c r="AP827" i="18"/>
  <c r="AL827" i="18"/>
  <c r="AR827" i="18"/>
  <c r="AN827" i="18"/>
  <c r="AP831" i="18"/>
  <c r="AL831" i="18"/>
  <c r="AR831" i="18"/>
  <c r="AN831" i="18"/>
  <c r="AP835" i="18"/>
  <c r="AL835" i="18"/>
  <c r="AR835" i="18"/>
  <c r="AN835" i="18"/>
  <c r="BA844" i="18"/>
  <c r="AW844" i="18"/>
  <c r="AZ844" i="18"/>
  <c r="AV844" i="18"/>
  <c r="AY844" i="18"/>
  <c r="AU844" i="18"/>
  <c r="AR849" i="18"/>
  <c r="AN849" i="18"/>
  <c r="AQ849" i="18"/>
  <c r="AM849" i="18"/>
  <c r="AP849" i="18"/>
  <c r="AL849" i="18"/>
  <c r="AH851" i="18"/>
  <c r="AK851" i="18"/>
  <c r="AG851" i="18"/>
  <c r="AJ851" i="18"/>
  <c r="AF851" i="18"/>
  <c r="BA860" i="18"/>
  <c r="AW860" i="18"/>
  <c r="AZ860" i="18"/>
  <c r="AV860" i="18"/>
  <c r="AY860" i="18"/>
  <c r="AU860" i="18"/>
  <c r="AR865" i="18"/>
  <c r="AN865" i="18"/>
  <c r="AQ865" i="18"/>
  <c r="AM865" i="18"/>
  <c r="AP865" i="18"/>
  <c r="AL865" i="18"/>
  <c r="AH867" i="18"/>
  <c r="AK867" i="18"/>
  <c r="AG867" i="18"/>
  <c r="AJ867" i="18"/>
  <c r="AF867" i="18"/>
  <c r="BA876" i="18"/>
  <c r="AW876" i="18"/>
  <c r="AZ876" i="18"/>
  <c r="AV876" i="18"/>
  <c r="AY876" i="18"/>
  <c r="AU876" i="18"/>
  <c r="AR881" i="18"/>
  <c r="AN881" i="18"/>
  <c r="AQ881" i="18"/>
  <c r="AM881" i="18"/>
  <c r="AP881" i="18"/>
  <c r="AL881" i="18"/>
  <c r="BA893" i="18"/>
  <c r="AW893" i="18"/>
  <c r="AY893" i="18"/>
  <c r="AU893" i="18"/>
  <c r="AV893" i="18"/>
  <c r="AT893" i="18"/>
  <c r="AZ893" i="18"/>
  <c r="BA901" i="18"/>
  <c r="AW901" i="18"/>
  <c r="AZ901" i="18"/>
  <c r="AV901" i="18"/>
  <c r="AY901" i="18"/>
  <c r="AU901" i="18"/>
  <c r="AT901" i="18"/>
  <c r="AH916" i="18"/>
  <c r="AK916" i="18"/>
  <c r="AG916" i="18"/>
  <c r="AJ916" i="18"/>
  <c r="AF916" i="18"/>
  <c r="AI916" i="18"/>
  <c r="AI785" i="18"/>
  <c r="AI789" i="18"/>
  <c r="AI793" i="18"/>
  <c r="AI797" i="18"/>
  <c r="AI801" i="18"/>
  <c r="AI805" i="18"/>
  <c r="AI809" i="18"/>
  <c r="AI813" i="18"/>
  <c r="AI817" i="18"/>
  <c r="AI821" i="18"/>
  <c r="AJ825" i="18"/>
  <c r="AF825" i="18"/>
  <c r="AK825" i="18"/>
  <c r="AY826" i="18"/>
  <c r="AU826" i="18"/>
  <c r="BA826" i="18"/>
  <c r="AW826" i="18"/>
  <c r="AH827" i="18"/>
  <c r="AJ827" i="18"/>
  <c r="AF827" i="18"/>
  <c r="AR829" i="18"/>
  <c r="AN829" i="18"/>
  <c r="AP829" i="18"/>
  <c r="AL829" i="18"/>
  <c r="AY830" i="18"/>
  <c r="AU830" i="18"/>
  <c r="BA830" i="18"/>
  <c r="AW830" i="18"/>
  <c r="AH831" i="18"/>
  <c r="AJ831" i="18"/>
  <c r="AF831" i="18"/>
  <c r="AR833" i="18"/>
  <c r="AN833" i="18"/>
  <c r="AP833" i="18"/>
  <c r="AL833" i="18"/>
  <c r="AY834" i="18"/>
  <c r="AU834" i="18"/>
  <c r="BA834" i="18"/>
  <c r="AW834" i="18"/>
  <c r="AH835" i="18"/>
  <c r="AJ835" i="18"/>
  <c r="AF835" i="18"/>
  <c r="AR837" i="18"/>
  <c r="AN837" i="18"/>
  <c r="AP837" i="18"/>
  <c r="AL837" i="18"/>
  <c r="AY838" i="18"/>
  <c r="AU838" i="18"/>
  <c r="BA838" i="18"/>
  <c r="AW838" i="18"/>
  <c r="AH839" i="18"/>
  <c r="AK839" i="18"/>
  <c r="AG839" i="18"/>
  <c r="AJ839" i="18"/>
  <c r="AF839" i="18"/>
  <c r="BA848" i="18"/>
  <c r="AW848" i="18"/>
  <c r="AZ848" i="18"/>
  <c r="AV848" i="18"/>
  <c r="AY848" i="18"/>
  <c r="AU848" i="18"/>
  <c r="AR853" i="18"/>
  <c r="AN853" i="18"/>
  <c r="AQ853" i="18"/>
  <c r="AM853" i="18"/>
  <c r="AP853" i="18"/>
  <c r="AL853" i="18"/>
  <c r="AH855" i="18"/>
  <c r="AK855" i="18"/>
  <c r="AG855" i="18"/>
  <c r="AJ855" i="18"/>
  <c r="AF855" i="18"/>
  <c r="BA864" i="18"/>
  <c r="AW864" i="18"/>
  <c r="AZ864" i="18"/>
  <c r="AV864" i="18"/>
  <c r="AY864" i="18"/>
  <c r="AU864" i="18"/>
  <c r="AR869" i="18"/>
  <c r="AN869" i="18"/>
  <c r="AQ869" i="18"/>
  <c r="AM869" i="18"/>
  <c r="AP869" i="18"/>
  <c r="AL869" i="18"/>
  <c r="AH871" i="18"/>
  <c r="AK871" i="18"/>
  <c r="AG871" i="18"/>
  <c r="AJ871" i="18"/>
  <c r="AF871" i="18"/>
  <c r="BA880" i="18"/>
  <c r="AW880" i="18"/>
  <c r="AZ880" i="18"/>
  <c r="AV880" i="18"/>
  <c r="AY880" i="18"/>
  <c r="AU880" i="18"/>
  <c r="AJ886" i="18"/>
  <c r="AF886" i="18"/>
  <c r="AH886" i="18"/>
  <c r="AK886" i="18"/>
  <c r="AI886" i="18"/>
  <c r="AG886" i="18"/>
  <c r="AP888" i="18"/>
  <c r="AL888" i="18"/>
  <c r="AR888" i="18"/>
  <c r="AN888" i="18"/>
  <c r="AQ888" i="18"/>
  <c r="AO888" i="18"/>
  <c r="AM888" i="18"/>
  <c r="AR922" i="18"/>
  <c r="AN922" i="18"/>
  <c r="AQ922" i="18"/>
  <c r="AM922" i="18"/>
  <c r="AP922" i="18"/>
  <c r="AL922" i="18"/>
  <c r="AO922" i="18"/>
  <c r="AF785" i="18"/>
  <c r="AU786" i="18"/>
  <c r="AL787" i="18"/>
  <c r="AF789" i="18"/>
  <c r="AU790" i="18"/>
  <c r="AL791" i="18"/>
  <c r="AF793" i="18"/>
  <c r="AU794" i="18"/>
  <c r="AL795" i="18"/>
  <c r="AF797" i="18"/>
  <c r="AU798" i="18"/>
  <c r="AL799" i="18"/>
  <c r="AF801" i="18"/>
  <c r="AU802" i="18"/>
  <c r="AL803" i="18"/>
  <c r="AF805" i="18"/>
  <c r="AU806" i="18"/>
  <c r="AL807" i="18"/>
  <c r="AF809" i="18"/>
  <c r="AU810" i="18"/>
  <c r="AL811" i="18"/>
  <c r="AF813" i="18"/>
  <c r="AU814" i="18"/>
  <c r="AL815" i="18"/>
  <c r="AF817" i="18"/>
  <c r="AU818" i="18"/>
  <c r="AL819" i="18"/>
  <c r="AF821" i="18"/>
  <c r="AU822" i="18"/>
  <c r="AL823" i="18"/>
  <c r="AG825" i="18"/>
  <c r="AZ826" i="18"/>
  <c r="AG827" i="18"/>
  <c r="BA828" i="18"/>
  <c r="AW828" i="18"/>
  <c r="AY828" i="18"/>
  <c r="AU828" i="18"/>
  <c r="AJ829" i="18"/>
  <c r="AF829" i="18"/>
  <c r="AH829" i="18"/>
  <c r="AM829" i="18"/>
  <c r="AZ830" i="18"/>
  <c r="AG831" i="18"/>
  <c r="BA832" i="18"/>
  <c r="AW832" i="18"/>
  <c r="AY832" i="18"/>
  <c r="AU832" i="18"/>
  <c r="AJ833" i="18"/>
  <c r="AF833" i="18"/>
  <c r="AH833" i="18"/>
  <c r="AM833" i="18"/>
  <c r="AZ834" i="18"/>
  <c r="AG835" i="18"/>
  <c r="BA836" i="18"/>
  <c r="AW836" i="18"/>
  <c r="AY836" i="18"/>
  <c r="AU836" i="18"/>
  <c r="AJ837" i="18"/>
  <c r="AF837" i="18"/>
  <c r="AH837" i="18"/>
  <c r="AM837" i="18"/>
  <c r="AZ838" i="18"/>
  <c r="AI839" i="18"/>
  <c r="AR841" i="18"/>
  <c r="AN841" i="18"/>
  <c r="AQ841" i="18"/>
  <c r="AM841" i="18"/>
  <c r="AP841" i="18"/>
  <c r="AL841" i="18"/>
  <c r="AH843" i="18"/>
  <c r="AK843" i="18"/>
  <c r="AG843" i="18"/>
  <c r="AJ843" i="18"/>
  <c r="AF843" i="18"/>
  <c r="BA852" i="18"/>
  <c r="AW852" i="18"/>
  <c r="AZ852" i="18"/>
  <c r="AV852" i="18"/>
  <c r="AY852" i="18"/>
  <c r="AU852" i="18"/>
  <c r="AI855" i="18"/>
  <c r="AR857" i="18"/>
  <c r="AN857" i="18"/>
  <c r="AQ857" i="18"/>
  <c r="AM857" i="18"/>
  <c r="AP857" i="18"/>
  <c r="AL857" i="18"/>
  <c r="AH859" i="18"/>
  <c r="AK859" i="18"/>
  <c r="AG859" i="18"/>
  <c r="AJ859" i="18"/>
  <c r="AF859" i="18"/>
  <c r="BA868" i="18"/>
  <c r="AW868" i="18"/>
  <c r="AZ868" i="18"/>
  <c r="AV868" i="18"/>
  <c r="AY868" i="18"/>
  <c r="AU868" i="18"/>
  <c r="AI871" i="18"/>
  <c r="AR873" i="18"/>
  <c r="AN873" i="18"/>
  <c r="AQ873" i="18"/>
  <c r="AM873" i="18"/>
  <c r="AP873" i="18"/>
  <c r="AL873" i="18"/>
  <c r="AH875" i="18"/>
  <c r="AK875" i="18"/>
  <c r="AG875" i="18"/>
  <c r="AJ875" i="18"/>
  <c r="AF875" i="18"/>
  <c r="BA885" i="18"/>
  <c r="AW885" i="18"/>
  <c r="AY885" i="18"/>
  <c r="AU885" i="18"/>
  <c r="AV885" i="18"/>
  <c r="AT885" i="18"/>
  <c r="AZ885" i="18"/>
  <c r="AJ890" i="18"/>
  <c r="AF890" i="18"/>
  <c r="AH890" i="18"/>
  <c r="AK890" i="18"/>
  <c r="AI890" i="18"/>
  <c r="AG890" i="18"/>
  <c r="AP892" i="18"/>
  <c r="AL892" i="18"/>
  <c r="AR892" i="18"/>
  <c r="AN892" i="18"/>
  <c r="AQ892" i="18"/>
  <c r="AO892" i="18"/>
  <c r="AM892" i="18"/>
  <c r="AH900" i="18"/>
  <c r="AK900" i="18"/>
  <c r="AG900" i="18"/>
  <c r="AJ900" i="18"/>
  <c r="AF900" i="18"/>
  <c r="AI900" i="18"/>
  <c r="BA917" i="18"/>
  <c r="AW917" i="18"/>
  <c r="AZ917" i="18"/>
  <c r="AV917" i="18"/>
  <c r="AY917" i="18"/>
  <c r="AU917" i="18"/>
  <c r="AT917" i="18"/>
  <c r="AI828" i="18"/>
  <c r="AI832" i="18"/>
  <c r="AI836" i="18"/>
  <c r="AN839" i="18"/>
  <c r="AR839" i="18"/>
  <c r="AI840" i="18"/>
  <c r="AH841" i="18"/>
  <c r="AW842" i="18"/>
  <c r="BA842" i="18"/>
  <c r="AN843" i="18"/>
  <c r="AR843" i="18"/>
  <c r="AI844" i="18"/>
  <c r="AH845" i="18"/>
  <c r="AW846" i="18"/>
  <c r="BA846" i="18"/>
  <c r="AN847" i="18"/>
  <c r="AR847" i="18"/>
  <c r="AI848" i="18"/>
  <c r="AH849" i="18"/>
  <c r="AW850" i="18"/>
  <c r="BA850" i="18"/>
  <c r="AN851" i="18"/>
  <c r="AR851" i="18"/>
  <c r="AI852" i="18"/>
  <c r="AH853" i="18"/>
  <c r="AW854" i="18"/>
  <c r="BA854" i="18"/>
  <c r="AN855" i="18"/>
  <c r="AR855" i="18"/>
  <c r="AI856" i="18"/>
  <c r="AH857" i="18"/>
  <c r="AW858" i="18"/>
  <c r="BA858" i="18"/>
  <c r="AN859" i="18"/>
  <c r="AR859" i="18"/>
  <c r="AI860" i="18"/>
  <c r="AH861" i="18"/>
  <c r="AW862" i="18"/>
  <c r="BA862" i="18"/>
  <c r="AN863" i="18"/>
  <c r="AR863" i="18"/>
  <c r="AI864" i="18"/>
  <c r="AH865" i="18"/>
  <c r="AW866" i="18"/>
  <c r="BA866" i="18"/>
  <c r="AN867" i="18"/>
  <c r="AR867" i="18"/>
  <c r="AI868" i="18"/>
  <c r="AH869" i="18"/>
  <c r="AW870" i="18"/>
  <c r="BA870" i="18"/>
  <c r="AN871" i="18"/>
  <c r="AR871" i="18"/>
  <c r="AI872" i="18"/>
  <c r="AH873" i="18"/>
  <c r="AW874" i="18"/>
  <c r="BA874" i="18"/>
  <c r="AN875" i="18"/>
  <c r="AR875" i="18"/>
  <c r="AI876" i="18"/>
  <c r="AH877" i="18"/>
  <c r="AW878" i="18"/>
  <c r="BA878" i="18"/>
  <c r="AN879" i="18"/>
  <c r="AR879" i="18"/>
  <c r="AI880" i="18"/>
  <c r="AH881" i="18"/>
  <c r="AW882" i="18"/>
  <c r="BA882" i="18"/>
  <c r="AL884" i="18"/>
  <c r="AQ885" i="18"/>
  <c r="AM885" i="18"/>
  <c r="AY887" i="18"/>
  <c r="AU887" i="18"/>
  <c r="BA887" i="18"/>
  <c r="AW887" i="18"/>
  <c r="AH888" i="18"/>
  <c r="AJ888" i="18"/>
  <c r="AF888" i="18"/>
  <c r="AY891" i="18"/>
  <c r="AU891" i="18"/>
  <c r="BA891" i="18"/>
  <c r="AW891" i="18"/>
  <c r="AH892" i="18"/>
  <c r="AJ892" i="18"/>
  <c r="AF892" i="18"/>
  <c r="AY895" i="18"/>
  <c r="AU895" i="18"/>
  <c r="BA895" i="18"/>
  <c r="AW895" i="18"/>
  <c r="AH896" i="18"/>
  <c r="AJ896" i="18"/>
  <c r="AF896" i="18"/>
  <c r="AH904" i="18"/>
  <c r="AK904" i="18"/>
  <c r="AG904" i="18"/>
  <c r="AJ904" i="18"/>
  <c r="AF904" i="18"/>
  <c r="BA905" i="18"/>
  <c r="AW905" i="18"/>
  <c r="AZ905" i="18"/>
  <c r="AV905" i="18"/>
  <c r="AY905" i="18"/>
  <c r="AU905" i="18"/>
  <c r="AR910" i="18"/>
  <c r="AN910" i="18"/>
  <c r="AQ910" i="18"/>
  <c r="AM910" i="18"/>
  <c r="AP910" i="18"/>
  <c r="AL910" i="18"/>
  <c r="AH920" i="18"/>
  <c r="AK920" i="18"/>
  <c r="AG920" i="18"/>
  <c r="AJ920" i="18"/>
  <c r="AF920" i="18"/>
  <c r="BA921" i="18"/>
  <c r="AW921" i="18"/>
  <c r="AZ921" i="18"/>
  <c r="AV921" i="18"/>
  <c r="AY921" i="18"/>
  <c r="AU921" i="18"/>
  <c r="AR926" i="18"/>
  <c r="AN926" i="18"/>
  <c r="AQ926" i="18"/>
  <c r="AM926" i="18"/>
  <c r="AP926" i="18"/>
  <c r="AL926" i="18"/>
  <c r="AR934" i="18"/>
  <c r="AN934" i="18"/>
  <c r="AP934" i="18"/>
  <c r="AL934" i="18"/>
  <c r="AQ934" i="18"/>
  <c r="AO934" i="18"/>
  <c r="AM934" i="18"/>
  <c r="AR954" i="18"/>
  <c r="AN954" i="18"/>
  <c r="AQ954" i="18"/>
  <c r="AM954" i="18"/>
  <c r="AP954" i="18"/>
  <c r="AL954" i="18"/>
  <c r="AO954" i="18"/>
  <c r="AI841" i="18"/>
  <c r="AI845" i="18"/>
  <c r="AI849" i="18"/>
  <c r="AI853" i="18"/>
  <c r="AI857" i="18"/>
  <c r="AI861" i="18"/>
  <c r="AI865" i="18"/>
  <c r="AI869" i="18"/>
  <c r="AI873" i="18"/>
  <c r="AI877" i="18"/>
  <c r="AI881" i="18"/>
  <c r="AR884" i="18"/>
  <c r="AN884" i="18"/>
  <c r="AZ884" i="18"/>
  <c r="AV884" i="18"/>
  <c r="AR898" i="18"/>
  <c r="AN898" i="18"/>
  <c r="AQ898" i="18"/>
  <c r="AM898" i="18"/>
  <c r="AP898" i="18"/>
  <c r="AL898" i="18"/>
  <c r="AH908" i="18"/>
  <c r="AK908" i="18"/>
  <c r="AG908" i="18"/>
  <c r="AJ908" i="18"/>
  <c r="AF908" i="18"/>
  <c r="BA909" i="18"/>
  <c r="AW909" i="18"/>
  <c r="AZ909" i="18"/>
  <c r="AV909" i="18"/>
  <c r="AY909" i="18"/>
  <c r="AU909" i="18"/>
  <c r="AR914" i="18"/>
  <c r="AN914" i="18"/>
  <c r="AQ914" i="18"/>
  <c r="AM914" i="18"/>
  <c r="AP914" i="18"/>
  <c r="AL914" i="18"/>
  <c r="AH924" i="18"/>
  <c r="AK924" i="18"/>
  <c r="AG924" i="18"/>
  <c r="AJ924" i="18"/>
  <c r="AF924" i="18"/>
  <c r="BA925" i="18"/>
  <c r="AW925" i="18"/>
  <c r="AZ925" i="18"/>
  <c r="AV925" i="18"/>
  <c r="AY925" i="18"/>
  <c r="AU925" i="18"/>
  <c r="AJ928" i="18"/>
  <c r="AF928" i="18"/>
  <c r="AI928" i="18"/>
  <c r="AH928" i="18"/>
  <c r="AG928" i="18"/>
  <c r="AH944" i="18"/>
  <c r="AK944" i="18"/>
  <c r="AG944" i="18"/>
  <c r="AJ944" i="18"/>
  <c r="AF944" i="18"/>
  <c r="AI944" i="18"/>
  <c r="AM826" i="18"/>
  <c r="AG828" i="18"/>
  <c r="AV829" i="18"/>
  <c r="AM830" i="18"/>
  <c r="AG832" i="18"/>
  <c r="AV833" i="18"/>
  <c r="AM834" i="18"/>
  <c r="AG836" i="18"/>
  <c r="AV837" i="18"/>
  <c r="AM838" i="18"/>
  <c r="AL839" i="18"/>
  <c r="AG840" i="18"/>
  <c r="AF841" i="18"/>
  <c r="AV841" i="18"/>
  <c r="AM842" i="18"/>
  <c r="AU842" i="18"/>
  <c r="AL843" i="18"/>
  <c r="AG844" i="18"/>
  <c r="AF845" i="18"/>
  <c r="AV845" i="18"/>
  <c r="AM846" i="18"/>
  <c r="AU846" i="18"/>
  <c r="AL847" i="18"/>
  <c r="AG848" i="18"/>
  <c r="AF849" i="18"/>
  <c r="AV849" i="18"/>
  <c r="AM850" i="18"/>
  <c r="AU850" i="18"/>
  <c r="AL851" i="18"/>
  <c r="AG852" i="18"/>
  <c r="AF853" i="18"/>
  <c r="AV853" i="18"/>
  <c r="AM854" i="18"/>
  <c r="AU854" i="18"/>
  <c r="AL855" i="18"/>
  <c r="AG856" i="18"/>
  <c r="AF857" i="18"/>
  <c r="AV857" i="18"/>
  <c r="AM858" i="18"/>
  <c r="AU858" i="18"/>
  <c r="AL859" i="18"/>
  <c r="AG860" i="18"/>
  <c r="AF861" i="18"/>
  <c r="AV861" i="18"/>
  <c r="AM862" i="18"/>
  <c r="AU862" i="18"/>
  <c r="AL863" i="18"/>
  <c r="AG864" i="18"/>
  <c r="AF865" i="18"/>
  <c r="AV865" i="18"/>
  <c r="AM866" i="18"/>
  <c r="AU866" i="18"/>
  <c r="AL867" i="18"/>
  <c r="AG868" i="18"/>
  <c r="AF869" i="18"/>
  <c r="AV869" i="18"/>
  <c r="AM870" i="18"/>
  <c r="AU870" i="18"/>
  <c r="AL871" i="18"/>
  <c r="AG872" i="18"/>
  <c r="AF873" i="18"/>
  <c r="AV873" i="18"/>
  <c r="AM874" i="18"/>
  <c r="AU874" i="18"/>
  <c r="AL875" i="18"/>
  <c r="AG876" i="18"/>
  <c r="AF877" i="18"/>
  <c r="AV877" i="18"/>
  <c r="AM878" i="18"/>
  <c r="AU878" i="18"/>
  <c r="AL879" i="18"/>
  <c r="AG880" i="18"/>
  <c r="AF881" i="18"/>
  <c r="AV881" i="18"/>
  <c r="AM882" i="18"/>
  <c r="AU882" i="18"/>
  <c r="AK883" i="18"/>
  <c r="AG883" i="18"/>
  <c r="AJ883" i="18"/>
  <c r="BA883" i="18"/>
  <c r="AW883" i="18"/>
  <c r="AO884" i="18"/>
  <c r="AT884" i="18"/>
  <c r="AY884" i="18"/>
  <c r="AP885" i="18"/>
  <c r="AR886" i="18"/>
  <c r="AN886" i="18"/>
  <c r="AP886" i="18"/>
  <c r="AL886" i="18"/>
  <c r="AT887" i="18"/>
  <c r="AI888" i="18"/>
  <c r="AR890" i="18"/>
  <c r="AN890" i="18"/>
  <c r="AP890" i="18"/>
  <c r="AL890" i="18"/>
  <c r="AT891" i="18"/>
  <c r="AI892" i="18"/>
  <c r="AR894" i="18"/>
  <c r="AN894" i="18"/>
  <c r="AP894" i="18"/>
  <c r="AL894" i="18"/>
  <c r="AT895" i="18"/>
  <c r="AI896" i="18"/>
  <c r="BA897" i="18"/>
  <c r="AW897" i="18"/>
  <c r="AZ897" i="18"/>
  <c r="AV897" i="18"/>
  <c r="AY897" i="18"/>
  <c r="AU897" i="18"/>
  <c r="AR902" i="18"/>
  <c r="AN902" i="18"/>
  <c r="AQ902" i="18"/>
  <c r="AM902" i="18"/>
  <c r="AP902" i="18"/>
  <c r="AL902" i="18"/>
  <c r="AI908" i="18"/>
  <c r="AH912" i="18"/>
  <c r="AK912" i="18"/>
  <c r="AG912" i="18"/>
  <c r="AJ912" i="18"/>
  <c r="AF912" i="18"/>
  <c r="BA913" i="18"/>
  <c r="AW913" i="18"/>
  <c r="AZ913" i="18"/>
  <c r="AV913" i="18"/>
  <c r="AY913" i="18"/>
  <c r="AU913" i="18"/>
  <c r="AR918" i="18"/>
  <c r="AN918" i="18"/>
  <c r="AQ918" i="18"/>
  <c r="AM918" i="18"/>
  <c r="AP918" i="18"/>
  <c r="AL918" i="18"/>
  <c r="AI924" i="18"/>
  <c r="AR950" i="18"/>
  <c r="AN950" i="18"/>
  <c r="AQ950" i="18"/>
  <c r="AM950" i="18"/>
  <c r="AP950" i="18"/>
  <c r="AL950" i="18"/>
  <c r="AO950" i="18"/>
  <c r="AG887" i="18"/>
  <c r="AK887" i="18"/>
  <c r="AV888" i="18"/>
  <c r="AM889" i="18"/>
  <c r="AG891" i="18"/>
  <c r="AK891" i="18"/>
  <c r="AV892" i="18"/>
  <c r="AM893" i="18"/>
  <c r="AG895" i="18"/>
  <c r="AK895" i="18"/>
  <c r="AV896" i="18"/>
  <c r="AM897" i="18"/>
  <c r="AH898" i="18"/>
  <c r="AG899" i="18"/>
  <c r="AK899" i="18"/>
  <c r="AW899" i="18"/>
  <c r="BA899" i="18"/>
  <c r="AN900" i="18"/>
  <c r="AR900" i="18"/>
  <c r="AV900" i="18"/>
  <c r="AM901" i="18"/>
  <c r="AH902" i="18"/>
  <c r="AG903" i="18"/>
  <c r="AK903" i="18"/>
  <c r="AW903" i="18"/>
  <c r="BA903" i="18"/>
  <c r="AN904" i="18"/>
  <c r="AR904" i="18"/>
  <c r="AV904" i="18"/>
  <c r="AM905" i="18"/>
  <c r="AH906" i="18"/>
  <c r="AG907" i="18"/>
  <c r="AK907" i="18"/>
  <c r="AW907" i="18"/>
  <c r="BA907" i="18"/>
  <c r="AN908" i="18"/>
  <c r="AR908" i="18"/>
  <c r="AV908" i="18"/>
  <c r="AM909" i="18"/>
  <c r="AH910" i="18"/>
  <c r="AG911" i="18"/>
  <c r="AK911" i="18"/>
  <c r="AW911" i="18"/>
  <c r="BA911" i="18"/>
  <c r="AN912" i="18"/>
  <c r="AR912" i="18"/>
  <c r="AV912" i="18"/>
  <c r="AM913" i="18"/>
  <c r="AH914" i="18"/>
  <c r="AG915" i="18"/>
  <c r="AK915" i="18"/>
  <c r="AW915" i="18"/>
  <c r="BA915" i="18"/>
  <c r="AN916" i="18"/>
  <c r="AR916" i="18"/>
  <c r="AV916" i="18"/>
  <c r="AM917" i="18"/>
  <c r="AH918" i="18"/>
  <c r="AG919" i="18"/>
  <c r="AK919" i="18"/>
  <c r="AW919" i="18"/>
  <c r="BA919" i="18"/>
  <c r="AN920" i="18"/>
  <c r="AR920" i="18"/>
  <c r="AV920" i="18"/>
  <c r="AM921" i="18"/>
  <c r="AH922" i="18"/>
  <c r="AG923" i="18"/>
  <c r="AK923" i="18"/>
  <c r="AW923" i="18"/>
  <c r="BA923" i="18"/>
  <c r="AN924" i="18"/>
  <c r="AR924" i="18"/>
  <c r="AV924" i="18"/>
  <c r="AM925" i="18"/>
  <c r="AH926" i="18"/>
  <c r="AU927" i="18"/>
  <c r="AP928" i="18"/>
  <c r="AR928" i="18"/>
  <c r="AN928" i="18"/>
  <c r="BA929" i="18"/>
  <c r="AW929" i="18"/>
  <c r="AY929" i="18"/>
  <c r="AU929" i="18"/>
  <c r="AJ930" i="18"/>
  <c r="AF930" i="18"/>
  <c r="AH930" i="18"/>
  <c r="AP932" i="18"/>
  <c r="AL932" i="18"/>
  <c r="AR932" i="18"/>
  <c r="AN932" i="18"/>
  <c r="BA933" i="18"/>
  <c r="AW933" i="18"/>
  <c r="AY933" i="18"/>
  <c r="AU933" i="18"/>
  <c r="AJ934" i="18"/>
  <c r="AF934" i="18"/>
  <c r="AH934" i="18"/>
  <c r="AR938" i="18"/>
  <c r="AN938" i="18"/>
  <c r="AQ938" i="18"/>
  <c r="AM938" i="18"/>
  <c r="AP938" i="18"/>
  <c r="AL938" i="18"/>
  <c r="AH948" i="18"/>
  <c r="AK948" i="18"/>
  <c r="AG948" i="18"/>
  <c r="AJ948" i="18"/>
  <c r="AF948" i="18"/>
  <c r="BA949" i="18"/>
  <c r="AW949" i="18"/>
  <c r="AZ949" i="18"/>
  <c r="AV949" i="18"/>
  <c r="AY949" i="18"/>
  <c r="AU949" i="18"/>
  <c r="BA953" i="18"/>
  <c r="AW953" i="18"/>
  <c r="AZ953" i="18"/>
  <c r="AV953" i="18"/>
  <c r="AY953" i="18"/>
  <c r="AU953" i="18"/>
  <c r="AR968" i="18"/>
  <c r="AN968" i="18"/>
  <c r="AQ968" i="18"/>
  <c r="AM968" i="18"/>
  <c r="AP968" i="18"/>
  <c r="AL968" i="18"/>
  <c r="AO968" i="18"/>
  <c r="AH970" i="18"/>
  <c r="AK970" i="18"/>
  <c r="AG970" i="18"/>
  <c r="AJ970" i="18"/>
  <c r="AF970" i="18"/>
  <c r="AI970" i="18"/>
  <c r="AI898" i="18"/>
  <c r="AI902" i="18"/>
  <c r="AI906" i="18"/>
  <c r="AI910" i="18"/>
  <c r="AI914" i="18"/>
  <c r="AI918" i="18"/>
  <c r="AI922" i="18"/>
  <c r="AI926" i="18"/>
  <c r="AY931" i="18"/>
  <c r="AU931" i="18"/>
  <c r="BA931" i="18"/>
  <c r="AW931" i="18"/>
  <c r="AH932" i="18"/>
  <c r="AJ932" i="18"/>
  <c r="AF932" i="18"/>
  <c r="AH936" i="18"/>
  <c r="AK936" i="18"/>
  <c r="AG936" i="18"/>
  <c r="AJ936" i="18"/>
  <c r="AF936" i="18"/>
  <c r="BA937" i="18"/>
  <c r="AW937" i="18"/>
  <c r="AZ937" i="18"/>
  <c r="AV937" i="18"/>
  <c r="AY937" i="18"/>
  <c r="AU937" i="18"/>
  <c r="AR942" i="18"/>
  <c r="AN942" i="18"/>
  <c r="AQ942" i="18"/>
  <c r="AM942" i="18"/>
  <c r="AP942" i="18"/>
  <c r="AL942" i="18"/>
  <c r="AH952" i="18"/>
  <c r="AK952" i="18"/>
  <c r="AG952" i="18"/>
  <c r="AJ952" i="18"/>
  <c r="AF952" i="18"/>
  <c r="BA957" i="18"/>
  <c r="AW957" i="18"/>
  <c r="AZ957" i="18"/>
  <c r="AV957" i="18"/>
  <c r="AY957" i="18"/>
  <c r="AU957" i="18"/>
  <c r="AF898" i="18"/>
  <c r="AU899" i="18"/>
  <c r="AL900" i="18"/>
  <c r="AF902" i="18"/>
  <c r="AU903" i="18"/>
  <c r="AL904" i="18"/>
  <c r="AF906" i="18"/>
  <c r="AU907" i="18"/>
  <c r="AL908" i="18"/>
  <c r="AF910" i="18"/>
  <c r="AU911" i="18"/>
  <c r="AL912" i="18"/>
  <c r="AF914" i="18"/>
  <c r="AU915" i="18"/>
  <c r="AL916" i="18"/>
  <c r="AF918" i="18"/>
  <c r="AU919" i="18"/>
  <c r="AL920" i="18"/>
  <c r="AF922" i="18"/>
  <c r="AU923" i="18"/>
  <c r="AL924" i="18"/>
  <c r="AF926" i="18"/>
  <c r="AK927" i="18"/>
  <c r="AG927" i="18"/>
  <c r="AJ927" i="18"/>
  <c r="BA927" i="18"/>
  <c r="AW927" i="18"/>
  <c r="AZ931" i="18"/>
  <c r="AG932" i="18"/>
  <c r="AI936" i="18"/>
  <c r="AH940" i="18"/>
  <c r="AK940" i="18"/>
  <c r="AG940" i="18"/>
  <c r="AJ940" i="18"/>
  <c r="AF940" i="18"/>
  <c r="BA941" i="18"/>
  <c r="AW941" i="18"/>
  <c r="AZ941" i="18"/>
  <c r="AV941" i="18"/>
  <c r="AY941" i="18"/>
  <c r="AU941" i="18"/>
  <c r="AR946" i="18"/>
  <c r="AN946" i="18"/>
  <c r="AQ946" i="18"/>
  <c r="AM946" i="18"/>
  <c r="AP946" i="18"/>
  <c r="AL946" i="18"/>
  <c r="AI952" i="18"/>
  <c r="AH956" i="18"/>
  <c r="AK956" i="18"/>
  <c r="AG956" i="18"/>
  <c r="AJ956" i="18"/>
  <c r="AF956" i="18"/>
  <c r="AV928" i="18"/>
  <c r="AM929" i="18"/>
  <c r="AG931" i="18"/>
  <c r="AK931" i="18"/>
  <c r="AV932" i="18"/>
  <c r="AM933" i="18"/>
  <c r="AG935" i="18"/>
  <c r="AK935" i="18"/>
  <c r="AW935" i="18"/>
  <c r="BA935" i="18"/>
  <c r="AN936" i="18"/>
  <c r="AR936" i="18"/>
  <c r="AV936" i="18"/>
  <c r="AM937" i="18"/>
  <c r="AH938" i="18"/>
  <c r="AG939" i="18"/>
  <c r="AK939" i="18"/>
  <c r="AW939" i="18"/>
  <c r="BA939" i="18"/>
  <c r="AN940" i="18"/>
  <c r="AR940" i="18"/>
  <c r="AV940" i="18"/>
  <c r="AM941" i="18"/>
  <c r="AH942" i="18"/>
  <c r="AG943" i="18"/>
  <c r="AK943" i="18"/>
  <c r="AW943" i="18"/>
  <c r="BA943" i="18"/>
  <c r="AN944" i="18"/>
  <c r="AR944" i="18"/>
  <c r="AV944" i="18"/>
  <c r="AM945" i="18"/>
  <c r="AH946" i="18"/>
  <c r="AG947" i="18"/>
  <c r="AK947" i="18"/>
  <c r="AW947" i="18"/>
  <c r="BA947" i="18"/>
  <c r="AN948" i="18"/>
  <c r="AR948" i="18"/>
  <c r="AV948" i="18"/>
  <c r="AM949" i="18"/>
  <c r="AH950" i="18"/>
  <c r="AG951" i="18"/>
  <c r="AK951" i="18"/>
  <c r="AW951" i="18"/>
  <c r="BA951" i="18"/>
  <c r="AN952" i="18"/>
  <c r="AR952" i="18"/>
  <c r="AV952" i="18"/>
  <c r="AI953" i="18"/>
  <c r="AH954" i="18"/>
  <c r="AK955" i="18"/>
  <c r="AW955" i="18"/>
  <c r="BA955" i="18"/>
  <c r="AN956" i="18"/>
  <c r="AR956" i="18"/>
  <c r="AV956" i="18"/>
  <c r="AI957" i="18"/>
  <c r="AM957" i="18"/>
  <c r="AI958" i="18"/>
  <c r="AP958" i="18"/>
  <c r="AL958" i="18"/>
  <c r="AP962" i="18"/>
  <c r="AL962" i="18"/>
  <c r="AR962" i="18"/>
  <c r="AN962" i="18"/>
  <c r="BA967" i="18"/>
  <c r="AW967" i="18"/>
  <c r="AZ967" i="18"/>
  <c r="AV967" i="18"/>
  <c r="AY967" i="18"/>
  <c r="AU967" i="18"/>
  <c r="AP973" i="18"/>
  <c r="AL973" i="18"/>
  <c r="AR973" i="18"/>
  <c r="AM973" i="18"/>
  <c r="AQ973" i="18"/>
  <c r="AO973" i="18"/>
  <c r="AH975" i="18"/>
  <c r="AK975" i="18"/>
  <c r="AG975" i="18"/>
  <c r="AJ975" i="18"/>
  <c r="AF975" i="18"/>
  <c r="AI975" i="18"/>
  <c r="AI938" i="18"/>
  <c r="AI942" i="18"/>
  <c r="AI946" i="18"/>
  <c r="AI950" i="18"/>
  <c r="AI954" i="18"/>
  <c r="AJ958" i="18"/>
  <c r="AK959" i="18"/>
  <c r="AG959" i="18"/>
  <c r="AJ959" i="18"/>
  <c r="BA959" i="18"/>
  <c r="AW959" i="18"/>
  <c r="AR960" i="18"/>
  <c r="AN960" i="18"/>
  <c r="AP960" i="18"/>
  <c r="AL960" i="18"/>
  <c r="AY961" i="18"/>
  <c r="AU961" i="18"/>
  <c r="BA961" i="18"/>
  <c r="AW961" i="18"/>
  <c r="AH962" i="18"/>
  <c r="AJ962" i="18"/>
  <c r="AF962" i="18"/>
  <c r="AM962" i="18"/>
  <c r="AQ972" i="18"/>
  <c r="AM972" i="18"/>
  <c r="AR972" i="18"/>
  <c r="AL972" i="18"/>
  <c r="AP972" i="18"/>
  <c r="AO972" i="18"/>
  <c r="AU935" i="18"/>
  <c r="AL936" i="18"/>
  <c r="AF938" i="18"/>
  <c r="AU939" i="18"/>
  <c r="AL940" i="18"/>
  <c r="AF942" i="18"/>
  <c r="AU943" i="18"/>
  <c r="AL944" i="18"/>
  <c r="AF946" i="18"/>
  <c r="AU947" i="18"/>
  <c r="AL948" i="18"/>
  <c r="AF950" i="18"/>
  <c r="AU951" i="18"/>
  <c r="AL952" i="18"/>
  <c r="AG953" i="18"/>
  <c r="AF954" i="18"/>
  <c r="AV954" i="18"/>
  <c r="AM955" i="18"/>
  <c r="AU955" i="18"/>
  <c r="AL956" i="18"/>
  <c r="AF958" i="18"/>
  <c r="AK958" i="18"/>
  <c r="AF959" i="18"/>
  <c r="AT959" i="18"/>
  <c r="AY959" i="18"/>
  <c r="AJ960" i="18"/>
  <c r="AF960" i="18"/>
  <c r="AH960" i="18"/>
  <c r="AM960" i="18"/>
  <c r="AZ961" i="18"/>
  <c r="AG962" i="18"/>
  <c r="AO962" i="18"/>
  <c r="BA963" i="18"/>
  <c r="AW963" i="18"/>
  <c r="AY963" i="18"/>
  <c r="AU963" i="18"/>
  <c r="AR964" i="18"/>
  <c r="AN964" i="18"/>
  <c r="AQ964" i="18"/>
  <c r="AM964" i="18"/>
  <c r="AP964" i="18"/>
  <c r="AL964" i="18"/>
  <c r="AH966" i="18"/>
  <c r="AK966" i="18"/>
  <c r="AG966" i="18"/>
  <c r="AJ966" i="18"/>
  <c r="AF966" i="18"/>
  <c r="AY972" i="18"/>
  <c r="AU972" i="18"/>
  <c r="AW972" i="18"/>
  <c r="BA972" i="18"/>
  <c r="AV972" i="18"/>
  <c r="AZ972" i="18"/>
  <c r="AT972" i="18"/>
  <c r="BA976" i="18"/>
  <c r="AW976" i="18"/>
  <c r="AZ976" i="18"/>
  <c r="AV976" i="18"/>
  <c r="AY976" i="18"/>
  <c r="AU976" i="18"/>
  <c r="AT976" i="18"/>
  <c r="AI963" i="18"/>
  <c r="AH964" i="18"/>
  <c r="AW965" i="18"/>
  <c r="BA965" i="18"/>
  <c r="AN966" i="18"/>
  <c r="AR966" i="18"/>
  <c r="AI967" i="18"/>
  <c r="AH968" i="18"/>
  <c r="AW969" i="18"/>
  <c r="BA969" i="18"/>
  <c r="AN970" i="18"/>
  <c r="AR970" i="18"/>
  <c r="AR971" i="18"/>
  <c r="AN971" i="18"/>
  <c r="AZ971" i="18"/>
  <c r="AV971" i="18"/>
  <c r="AJ973" i="18"/>
  <c r="AR977" i="18"/>
  <c r="AN977" i="18"/>
  <c r="AQ977" i="18"/>
  <c r="AM977" i="18"/>
  <c r="AP977" i="18"/>
  <c r="AL977" i="18"/>
  <c r="AH979" i="18"/>
  <c r="AK979" i="18"/>
  <c r="AG979" i="18"/>
  <c r="AJ979" i="18"/>
  <c r="AF979" i="18"/>
  <c r="BA980" i="18"/>
  <c r="AW980" i="18"/>
  <c r="AZ980" i="18"/>
  <c r="AV980" i="18"/>
  <c r="AY980" i="18"/>
  <c r="AU980" i="18"/>
  <c r="AR985" i="18"/>
  <c r="AN985" i="18"/>
  <c r="AQ985" i="18"/>
  <c r="AM985" i="18"/>
  <c r="AP985" i="18"/>
  <c r="AO985" i="18"/>
  <c r="AL985" i="18"/>
  <c r="BA996" i="18"/>
  <c r="AW996" i="18"/>
  <c r="AZ996" i="18"/>
  <c r="AV996" i="18"/>
  <c r="AY996" i="18"/>
  <c r="AU996" i="18"/>
  <c r="AT996" i="18"/>
  <c r="AI964" i="18"/>
  <c r="AI968" i="18"/>
  <c r="BA970" i="18"/>
  <c r="AW970" i="18"/>
  <c r="AR981" i="18"/>
  <c r="AN981" i="18"/>
  <c r="AQ981" i="18"/>
  <c r="AM981" i="18"/>
  <c r="AP981" i="18"/>
  <c r="AL981" i="18"/>
  <c r="AH983" i="18"/>
  <c r="AK983" i="18"/>
  <c r="AG983" i="18"/>
  <c r="AJ983" i="18"/>
  <c r="AF983" i="18"/>
  <c r="AZ984" i="18"/>
  <c r="AW984" i="18"/>
  <c r="BA984" i="18"/>
  <c r="AV984" i="18"/>
  <c r="AY984" i="18"/>
  <c r="AU984" i="18"/>
  <c r="AR993" i="18"/>
  <c r="AN993" i="18"/>
  <c r="AQ993" i="18"/>
  <c r="AM993" i="18"/>
  <c r="AP993" i="18"/>
  <c r="AL993" i="18"/>
  <c r="AO993" i="18"/>
  <c r="AV960" i="18"/>
  <c r="AM961" i="18"/>
  <c r="AG963" i="18"/>
  <c r="AF964" i="18"/>
  <c r="AV964" i="18"/>
  <c r="AM965" i="18"/>
  <c r="AU965" i="18"/>
  <c r="AL966" i="18"/>
  <c r="AG967" i="18"/>
  <c r="AF968" i="18"/>
  <c r="AV968" i="18"/>
  <c r="AM969" i="18"/>
  <c r="AU969" i="18"/>
  <c r="AL970" i="18"/>
  <c r="AT970" i="18"/>
  <c r="AY970" i="18"/>
  <c r="AJ971" i="18"/>
  <c r="AF971" i="18"/>
  <c r="AK971" i="18"/>
  <c r="AP971" i="18"/>
  <c r="AU971" i="18"/>
  <c r="BA971" i="18"/>
  <c r="AG973" i="18"/>
  <c r="AI983" i="18"/>
  <c r="AH987" i="18"/>
  <c r="AK987" i="18"/>
  <c r="AG987" i="18"/>
  <c r="AJ987" i="18"/>
  <c r="AF987" i="18"/>
  <c r="AI987" i="18"/>
  <c r="AG974" i="18"/>
  <c r="AK974" i="18"/>
  <c r="AW974" i="18"/>
  <c r="AN975" i="18"/>
  <c r="AV975" i="18"/>
  <c r="AZ975" i="18"/>
  <c r="AM976" i="18"/>
  <c r="AQ976" i="18"/>
  <c r="AH977" i="18"/>
  <c r="AG978" i="18"/>
  <c r="AK978" i="18"/>
  <c r="AW978" i="18"/>
  <c r="AN979" i="18"/>
  <c r="AV979" i="18"/>
  <c r="AZ979" i="18"/>
  <c r="AM980" i="18"/>
  <c r="AQ980" i="18"/>
  <c r="AH981" i="18"/>
  <c r="AG982" i="18"/>
  <c r="AK982" i="18"/>
  <c r="AW982" i="18"/>
  <c r="AN983" i="18"/>
  <c r="AV983" i="18"/>
  <c r="AZ983" i="18"/>
  <c r="AM984" i="18"/>
  <c r="AQ984" i="18"/>
  <c r="AT985" i="18"/>
  <c r="AO986" i="18"/>
  <c r="AH991" i="18"/>
  <c r="AK991" i="18"/>
  <c r="AG991" i="18"/>
  <c r="AJ991" i="18"/>
  <c r="AF991" i="18"/>
  <c r="AR997" i="18"/>
  <c r="AN997" i="18"/>
  <c r="AQ997" i="18"/>
  <c r="AM997" i="18"/>
  <c r="AP997" i="18"/>
  <c r="AL997" i="18"/>
  <c r="AH974" i="18"/>
  <c r="AW975" i="18"/>
  <c r="AN976" i="18"/>
  <c r="AH978" i="18"/>
  <c r="AW979" i="18"/>
  <c r="AN980" i="18"/>
  <c r="AH982" i="18"/>
  <c r="AW983" i="18"/>
  <c r="AN984" i="18"/>
  <c r="BA988" i="18"/>
  <c r="AW988" i="18"/>
  <c r="AZ988" i="18"/>
  <c r="AV988" i="18"/>
  <c r="AY988" i="18"/>
  <c r="AU988" i="18"/>
  <c r="AH995" i="18"/>
  <c r="AK995" i="18"/>
  <c r="AG995" i="18"/>
  <c r="AJ995" i="18"/>
  <c r="AF995" i="18"/>
  <c r="AZ985" i="18"/>
  <c r="AV985" i="18"/>
  <c r="AY985" i="18"/>
  <c r="AU985" i="18"/>
  <c r="AQ986" i="18"/>
  <c r="AM986" i="18"/>
  <c r="AP986" i="18"/>
  <c r="AL986" i="18"/>
  <c r="AR989" i="18"/>
  <c r="AN989" i="18"/>
  <c r="AQ989" i="18"/>
  <c r="AM989" i="18"/>
  <c r="AP989" i="18"/>
  <c r="AL989" i="18"/>
  <c r="BA992" i="18"/>
  <c r="AW992" i="18"/>
  <c r="AZ992" i="18"/>
  <c r="AV992" i="18"/>
  <c r="AY992" i="18"/>
  <c r="AU992" i="18"/>
  <c r="AH999" i="18"/>
  <c r="AK999" i="18"/>
  <c r="AG999" i="18"/>
  <c r="AJ999" i="18"/>
  <c r="AF999" i="18"/>
  <c r="AI988" i="18"/>
  <c r="AI992" i="18"/>
  <c r="AI996" i="18"/>
  <c r="AI985" i="18"/>
  <c r="AH986" i="18"/>
  <c r="AW987" i="18"/>
  <c r="AF988" i="18"/>
  <c r="AJ988" i="18"/>
  <c r="AN988" i="18"/>
  <c r="AU989" i="18"/>
  <c r="AY989" i="18"/>
  <c r="AH990" i="18"/>
  <c r="AL990" i="18"/>
  <c r="AP990" i="18"/>
  <c r="AW991" i="18"/>
  <c r="AF992" i="18"/>
  <c r="AJ992" i="18"/>
  <c r="AN992" i="18"/>
  <c r="AU993" i="18"/>
  <c r="AY993" i="18"/>
  <c r="AH994" i="18"/>
  <c r="AL994" i="18"/>
  <c r="AP994" i="18"/>
  <c r="AW995" i="18"/>
  <c r="AF996" i="18"/>
  <c r="AJ996" i="18"/>
  <c r="AN996" i="18"/>
  <c r="AU997" i="18"/>
  <c r="AY997" i="18"/>
  <c r="AH998" i="18"/>
  <c r="AL998" i="18"/>
  <c r="AP998" i="18"/>
  <c r="AW999" i="18"/>
  <c r="AG988" i="18"/>
  <c r="AV989" i="18"/>
  <c r="AM990" i="18"/>
  <c r="AG992" i="18"/>
  <c r="AV993" i="18"/>
  <c r="AM994" i="18"/>
  <c r="AG996" i="18"/>
  <c r="AV997" i="18"/>
  <c r="AM998" i="18"/>
  <c r="R7" i="18"/>
  <c r="R6" i="18"/>
  <c r="Q7" i="18"/>
  <c r="Q6" i="18"/>
  <c r="AX7" i="18" l="1"/>
  <c r="BA7" i="18" s="1"/>
  <c r="AS7" i="18"/>
  <c r="AE7" i="18"/>
  <c r="X7" i="18"/>
  <c r="W7" i="18"/>
  <c r="V7" i="18"/>
  <c r="AD7" i="18" s="1"/>
  <c r="T7" i="18"/>
  <c r="AC7" i="18" a="1"/>
  <c r="AC7" i="18" s="1"/>
  <c r="U7" i="18" l="1"/>
  <c r="AB7" i="18" a="1"/>
  <c r="AB7" i="18" s="1"/>
  <c r="S7" i="18"/>
  <c r="N7" i="18" a="1"/>
  <c r="N7" i="18" s="1"/>
  <c r="AT7" i="18"/>
  <c r="AU7" i="18"/>
  <c r="AY7" i="18"/>
  <c r="Z7" i="18"/>
  <c r="AF7" i="18"/>
  <c r="AG7" i="18" s="1"/>
  <c r="AV7" i="18"/>
  <c r="AZ7" i="18"/>
  <c r="Y7" i="18"/>
  <c r="AW7" i="18"/>
  <c r="AQ7" i="18" l="1"/>
  <c r="AR7" i="18" s="1"/>
  <c r="AO7" i="18" s="1"/>
  <c r="AM7" i="18" s="1"/>
  <c r="AN7" i="18" s="1"/>
  <c r="AP7" i="18" s="1"/>
  <c r="AL7" i="18" l="1"/>
  <c r="K7" i="18" s="1"/>
  <c r="AX6" i="18" l="1"/>
  <c r="AT6" i="18" s="1"/>
  <c r="AS6" i="18"/>
  <c r="AE6" i="18"/>
  <c r="AI6" i="18" s="1"/>
  <c r="X6" i="18"/>
  <c r="W6" i="18"/>
  <c r="V6" i="18"/>
  <c r="T6" i="18"/>
  <c r="AC6" i="18" a="1"/>
  <c r="AC6" i="18" s="1"/>
  <c r="U6" i="18" l="1"/>
  <c r="AJ6" i="18"/>
  <c r="M6" i="18"/>
  <c r="AZ6" i="18"/>
  <c r="AF6" i="18"/>
  <c r="AU6" i="18"/>
  <c r="AY6" i="18"/>
  <c r="AH6" i="18"/>
  <c r="AV6" i="18"/>
  <c r="S6" i="18"/>
  <c r="Z6" i="18"/>
  <c r="Y6" i="18"/>
  <c r="AB6" i="18" a="1"/>
  <c r="AB6" i="18" s="1"/>
  <c r="N6" i="18" a="1"/>
  <c r="N6" i="18" s="1"/>
  <c r="AG6" i="18"/>
  <c r="AK6" i="18"/>
  <c r="AW6" i="18"/>
  <c r="BA6" i="18"/>
  <c r="O6" i="18" l="1"/>
  <c r="AQ6" i="18"/>
  <c r="AR6" i="18" s="1"/>
  <c r="AO6" i="18" s="1"/>
  <c r="AM6" i="18" s="1"/>
  <c r="AN6" i="18" s="1"/>
  <c r="AP6" i="18" s="1"/>
  <c r="L6" i="18" s="1"/>
  <c r="AL6" i="18" l="1"/>
  <c r="K6" i="18" s="1"/>
  <c r="AD6" i="3" l="1"/>
  <c r="I8" i="4" l="1"/>
  <c r="K8" i="4"/>
  <c r="I16" i="4"/>
  <c r="I17" i="4"/>
  <c r="I18" i="4"/>
  <c r="I19" i="4"/>
  <c r="I15" i="4"/>
  <c r="AX6" i="3" l="1"/>
  <c r="AV6" i="3" s="1"/>
  <c r="AE6" i="3"/>
  <c r="K5" i="4" l="1"/>
  <c r="K6" i="4"/>
  <c r="I5" i="4"/>
  <c r="I6" i="4"/>
  <c r="AS6" i="3" l="1"/>
  <c r="L6" i="3" s="1"/>
  <c r="AY6" i="3" l="1"/>
  <c r="AQ6" i="3"/>
  <c r="AZ6" i="3" l="1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7" i="4"/>
  <c r="I7" i="4"/>
  <c r="K4" i="4"/>
  <c r="I4" i="4"/>
  <c r="AW6" i="3" l="1"/>
  <c r="AU6" i="3" s="1"/>
  <c r="AT6" i="3" s="1"/>
  <c r="AR6" i="3"/>
  <c r="AO6" i="3" l="1"/>
  <c r="AM6" i="3" s="1"/>
  <c r="AN6" i="3" l="1"/>
  <c r="AL6" i="3" s="1"/>
  <c r="K6" i="3" s="1"/>
  <c r="AP6" i="3" l="1"/>
  <c r="AF6" i="3" l="1"/>
  <c r="AG6" i="3" s="1"/>
  <c r="AH6" i="3" s="1"/>
  <c r="AI6" i="3" l="1"/>
  <c r="AJ6" i="3" s="1"/>
  <c r="AK6" i="3" s="1"/>
  <c r="O6" i="3" s="1"/>
  <c r="AK7" i="18" l="1"/>
  <c r="M7" i="18" s="1"/>
  <c r="O7" i="18" s="1"/>
  <c r="AI7" i="18" l="1"/>
  <c r="AJ7" i="18" s="1"/>
  <c r="AH7" i="18" s="1"/>
  <c r="L7" i="18" s="1"/>
  <c r="L7" i="3" l="1"/>
  <c r="O7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<sst xmlns="http://schemas.openxmlformats.org/spreadsheetml/2006/main" count="424" uniqueCount="246">
  <si>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</si>
  <si>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</si>
  <si>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</si>
  <si>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</si>
  <si>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</si>
  <si>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</si>
  <si>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</si>
  <si>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</si>
  <si>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</si>
  <si>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</si>
  <si>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</si>
  <si>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</si>
  <si>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</si>
  <si>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</si>
  <si>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</si>
  <si>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</si>
  <si>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</si>
  <si>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</si>
  <si>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</si>
  <si>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</si>
  <si>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</si>
  <si>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</si>
  <si>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</si>
  <si>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</si>
  <si>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</si>
  <si>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</si>
  <si>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</si>
  <si>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</si>
  <si>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</si>
  <si>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</si>
  <si>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</si>
  <si>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</si>
  <si>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</si>
  <si>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</si>
  <si>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</si>
  <si>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</si>
  <si>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</si>
  <si>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</si>
  <si>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</si>
  <si>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</si>
  <si>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</si>
  <si>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</si>
  <si>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</si>
  <si>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</si>
  <si>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</si>
  <si>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</si>
  <si>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</si>
  <si>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</si>
  <si>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</si>
  <si>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</si>
  <si>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</si>
  <si>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</si>
  <si>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</si>
  <si>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</si>
  <si>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</si>
  <si>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</si>
  <si>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</si>
  <si>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</si>
  <si>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</si>
  <si>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</si>
  <si>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</si>
  <si>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</si>
  <si>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</si>
  <si>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</si>
  <si>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</si>
  <si>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</si>
  <si>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</si>
  <si>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</si>
  <si>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</si>
  <si>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</si>
  <si>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</si>
  <si>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</si>
  <si>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</si>
  <si>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</si>
  <si>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</si>
  <si>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</si>
  <si>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</si>
  <si>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</si>
  <si>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</si>
  <si>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</si>
  <si>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</si>
  <si>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</si>
  <si>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</si>
  <si>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</si>
  <si>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</si>
  <si>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</si>
  <si>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</si>
  <si>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</si>
  <si>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</si>
  <si>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</si>
  <si>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</si>
  <si>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</si>
  <si>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</si>
  <si>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</si>
  <si>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</si>
  <si>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</si>
  <si>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</si>
  <si>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</si>
  <si>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</si>
  <si>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</si>
  <si>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</si>
  <si>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</si>
  <si>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</si>
  <si>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</si>
  <si>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</si>
  <si>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</si>
  <si>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</si>
  <si>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</si>
  <si>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</si>
  <si>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</si>
  <si>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</si>
  <si>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</si>
  <si>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</si>
  <si>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</si>
  <si>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</si>
  <si>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</si>
  <si>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</si>
  <si>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</si>
  <si>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</si>
  <si>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</si>
  <si>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</si>
  <si>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</si>
  <si>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</si>
  <si>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</si>
  <si>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</si>
  <si>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</si>
  <si>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</si>
  <si>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</si>
  <si>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</si>
  <si>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</si>
  <si>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</si>
  <si>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</si>
  <si>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</si>
  <si>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</si>
  <si>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Price To Public</t>
  </si>
  <si>
    <t>Can</t>
  </si>
  <si>
    <t>NON-BEER</t>
  </si>
  <si>
    <t>Spirit-Based Cooler</t>
  </si>
  <si>
    <t>Privately Distributed Product Price Change Form (Beer and Malt-Based ONLY)</t>
  </si>
  <si>
    <t>SKU #</t>
  </si>
  <si>
    <t>Units/Case</t>
  </si>
  <si>
    <t>Size/L</t>
  </si>
  <si>
    <t>Size/ml</t>
  </si>
  <si>
    <t>% Markup</t>
  </si>
  <si>
    <t>Min. Markup Code</t>
  </si>
  <si>
    <t>Markup Code Name</t>
  </si>
  <si>
    <t>Effective Date</t>
  </si>
  <si>
    <t>Expiry Date</t>
  </si>
  <si>
    <t>Total L's</t>
  </si>
  <si>
    <t>Refreshment Bev. 50 ml</t>
  </si>
  <si>
    <t>Refreshment Bev. 2x275 ml</t>
  </si>
  <si>
    <t>Refreshment Bev. 100 ml</t>
  </si>
  <si>
    <t>Refreshment Bev. 4x250 ml</t>
  </si>
  <si>
    <t>Refreshment Bev. 187 ml</t>
  </si>
  <si>
    <t>Refreshment Bev. 4x275 ml</t>
  </si>
  <si>
    <t>Refreshment Bev. 200 ml</t>
  </si>
  <si>
    <t>Refreshment Bev. 4x300 ml</t>
  </si>
  <si>
    <t>Refreshment Bev. 237 ml</t>
  </si>
  <si>
    <t>Refreshment Bev. 4x330 ml</t>
  </si>
  <si>
    <t>Refreshment Bev. 250 ml</t>
  </si>
  <si>
    <t>Refreshment Bev. 4x333 ml</t>
  </si>
  <si>
    <t>Refreshment Bev. 270 ml</t>
  </si>
  <si>
    <t>Refreshment Bev. 4x340 ml</t>
  </si>
  <si>
    <t>Refreshment Bev. 275 ml</t>
  </si>
  <si>
    <t>Refreshment Bev. 4x341 ml</t>
  </si>
  <si>
    <t>Refreshment Bev. 296 ml</t>
  </si>
  <si>
    <t>Refreshment Bev. 4x355 ml</t>
  </si>
  <si>
    <t>Refreshment Bev. 300 ml</t>
  </si>
  <si>
    <t>Refreshment Bev. 4x400 ml</t>
  </si>
  <si>
    <t>Refreshment Bev. 330 ml</t>
  </si>
  <si>
    <t>Refreshment Bev. 4x473 ml</t>
  </si>
  <si>
    <t>Refreshment Bev. 333 ml</t>
  </si>
  <si>
    <t>Refreshment Bev. 4x500 ml</t>
  </si>
  <si>
    <t>Refreshment Bev. 341 ml</t>
  </si>
  <si>
    <t>Refreshment Bev. 6x330 ml</t>
  </si>
  <si>
    <t>Refreshment Bev. 355 ml</t>
  </si>
  <si>
    <t>Refreshment Bev. 6x341 ml</t>
  </si>
  <si>
    <t>Refreshment Bev. 360 ml</t>
  </si>
  <si>
    <t>Refreshment Bev. 6x355 ml</t>
  </si>
  <si>
    <t>Refreshment Bev. 375 ml</t>
  </si>
  <si>
    <t>Refreshment Bev. 8x330 ml</t>
  </si>
  <si>
    <t>Refreshment Bev. 400 ml</t>
  </si>
  <si>
    <t>Refreshment Bev. 8x341 ml</t>
  </si>
  <si>
    <t>Refreshment Bev. 440 ml</t>
  </si>
  <si>
    <t>Refreshment Bev. 8x355 ml</t>
  </si>
  <si>
    <t>Refreshment Bev. 458 ml</t>
  </si>
  <si>
    <t>Refreshment Bev. 8x440 ml</t>
  </si>
  <si>
    <t>Refreshment Bev. 473 ml</t>
  </si>
  <si>
    <t>Refreshment Bev. 8x500 ml</t>
  </si>
  <si>
    <t>Refreshment Bev. 500 ml</t>
  </si>
  <si>
    <t>Refreshment Bev. 12x236 ml</t>
  </si>
  <si>
    <t>Refreshment Bev. 650 ml</t>
  </si>
  <si>
    <t>Refreshment Bev. 12x330 ml</t>
  </si>
  <si>
    <t>Refreshment Bev. 695 ml</t>
  </si>
  <si>
    <t>Refreshment Bev. 12x341ml</t>
  </si>
  <si>
    <t>Refreshment Bev. 700 ml</t>
  </si>
  <si>
    <t>Refreshment Bev. 12x355 ml</t>
  </si>
  <si>
    <t>Refreshment Bev. 710 ml</t>
  </si>
  <si>
    <t>Refreshment Bev. 24X330 ml</t>
  </si>
  <si>
    <t>Refreshment Bev. 720 ml</t>
  </si>
  <si>
    <t>Refreshment Bev. 24x355 ml</t>
  </si>
  <si>
    <t>Refreshment Bev. 750 ml</t>
  </si>
  <si>
    <t>Refreshment Bev. 24x400 ml</t>
  </si>
  <si>
    <t>Refreshment Bev. 910 ml</t>
  </si>
  <si>
    <t>Refreshment Bev. 946 ml</t>
  </si>
  <si>
    <t>Refreshment Bev. 1000 ml</t>
  </si>
  <si>
    <t>Refreshment Bev. 1140 ml</t>
  </si>
  <si>
    <t>Refreshment Bev. 1500 ml</t>
  </si>
  <si>
    <t>Refreshment Bev. 1750 ml</t>
  </si>
  <si>
    <t>Refreshment Bev. 1890 ml</t>
  </si>
  <si>
    <t>Refreshment Bev. 2000 ml</t>
  </si>
  <si>
    <t>Refreshment Bev. 3000 ml</t>
  </si>
  <si>
    <t>Refreshment Bev. 4000 ml</t>
  </si>
  <si>
    <t>Refreshment Bev. 19500 ml</t>
  </si>
  <si>
    <t>Refreshment Bev. 20000 ml</t>
  </si>
  <si>
    <t>Refreshment Bev. 25000 ml</t>
  </si>
  <si>
    <t>Refreshment Bev. 30000 ml</t>
  </si>
  <si>
    <t>Refreshment Bev. 50000 ml</t>
  </si>
  <si>
    <t>Refreshment Bev. 58500 ml</t>
  </si>
  <si>
    <t>Refreshment Bev. 58600 ml</t>
  </si>
  <si>
    <t>Refreshment Bev. 370 ml</t>
  </si>
  <si>
    <t>Refreshment Bev. 12x400 ml</t>
  </si>
  <si>
    <t>Refreshement Bev 4x440 ml</t>
  </si>
  <si>
    <t>Refreshment Bev. 4x150 ml</t>
  </si>
  <si>
    <t>MM1802</t>
  </si>
  <si>
    <t>Refreshment Bev. 4x270 ml</t>
  </si>
  <si>
    <t>MM1947</t>
  </si>
  <si>
    <t>Refreshment Bev. 8x473 ml</t>
  </si>
  <si>
    <t>MM1948</t>
  </si>
  <si>
    <t>Refreshment Bev. 6x473 ml</t>
  </si>
  <si>
    <t>MM1949</t>
  </si>
  <si>
    <t>Refreshment Bev. 12x473 ml</t>
  </si>
  <si>
    <t>MM1951</t>
  </si>
  <si>
    <t>Refreshment Bev. 24x473 ml</t>
  </si>
  <si>
    <t>MM2143</t>
  </si>
  <si>
    <t>Refreshment Bev. 15x355 ml</t>
  </si>
  <si>
    <t>MM2547</t>
  </si>
  <si>
    <t>Refreshment Bev. 29330 ml</t>
  </si>
  <si>
    <t>MM2548</t>
  </si>
  <si>
    <t>Refreshment Bev. 10000 ml</t>
  </si>
  <si>
    <t>Refreshment Bev. 19000 ml</t>
  </si>
  <si>
    <t>Privately Distributed Refreshment Beverage Price Change Form (Wine-Based, Spirit-Based Coolers, Ciders &amp; Other)</t>
  </si>
  <si>
    <t>MM2127</t>
  </si>
  <si>
    <t>Unit Size (L)</t>
  </si>
  <si>
    <t>Sample 1 Product 6x355C</t>
  </si>
  <si>
    <t>Refreshment Bev. 24x341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</si>
</sst>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&quot;$&quot;#,##0.00"/>
    <numFmt numFmtId="167" formatCode="0.000"/>
    <numFmt numFmtId="168" formatCode="0.0"/>
    <numFmt numFmtId="169" formatCode="&quot;$&quot;#,##0.0000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8901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27C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164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9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8" fontId="24" fillId="4" borderId="0" xfId="0" applyNumberFormat="1" applyFont="1" applyFill="1" applyBorder="1" applyAlignment="1" applyProtection="1">
      <alignment horizontal="center"/>
      <protection hidden="1"/>
    </xf>
    <xf numFmtId="165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65" fontId="24" fillId="2" borderId="0" xfId="0" applyNumberFormat="1" applyFont="1" applyFill="1" applyBorder="1" applyAlignment="1" applyProtection="1">
      <alignment horizontal="center"/>
      <protection hidden="1"/>
    </xf>
    <xf numFmtId="166" fontId="24" fillId="2" borderId="1" xfId="0" applyNumberFormat="1" applyFont="1" applyFill="1" applyBorder="1" applyAlignment="1" applyProtection="1">
      <alignment horizontal="center"/>
      <protection hidden="1"/>
    </xf>
    <xf numFmtId="165" fontId="24" fillId="3" borderId="0" xfId="0" applyNumberFormat="1" applyFont="1" applyFill="1" applyBorder="1" applyAlignment="1" applyProtection="1">
      <alignment horizontal="center"/>
      <protection hidden="1"/>
    </xf>
    <xf numFmtId="169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left"/>
      <protection hidden="1"/>
    </xf>
    <xf numFmtId="2" fontId="24" fillId="0" borderId="0" xfId="0" applyNumberFormat="1" applyFont="1" applyFill="1" applyBorder="1" applyProtection="1">
      <protection locked="0" hidden="1"/>
    </xf>
    <xf numFmtId="0" fontId="24" fillId="0" borderId="0" xfId="0" applyFont="1" applyFill="1" applyBorder="1" applyProtection="1">
      <protection locked="0" hidden="1"/>
    </xf>
    <xf numFmtId="167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4" fillId="0" borderId="0" xfId="0" applyFont="1" applyProtection="1"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9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6" fillId="0" borderId="0" xfId="0" applyFont="1" applyProtection="1">
      <protection hidden="1"/>
    </xf>
    <xf numFmtId="0" fontId="24" fillId="40" borderId="0" xfId="0" applyFont="1" applyFill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left"/>
      <protection hidden="1"/>
    </xf>
    <xf numFmtId="2" fontId="24" fillId="38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 vertical="center"/>
      <protection hidden="1"/>
    </xf>
    <xf numFmtId="1" fontId="24" fillId="4" borderId="0" xfId="0" applyNumberFormat="1" applyFont="1" applyFill="1" applyAlignment="1" applyProtection="1">
      <alignment horizontal="left" vertical="center"/>
      <protection hidden="1"/>
    </xf>
    <xf numFmtId="0" fontId="24" fillId="4" borderId="0" xfId="0" applyFont="1" applyFill="1" applyAlignment="1" applyProtection="1">
      <alignment horizontal="center"/>
      <protection hidden="1"/>
    </xf>
    <xf numFmtId="168" fontId="24" fillId="4" borderId="0" xfId="0" applyNumberFormat="1" applyFont="1" applyFill="1" applyAlignment="1" applyProtection="1">
      <alignment horizontal="center"/>
      <protection hidden="1"/>
    </xf>
    <xf numFmtId="165" fontId="24" fillId="4" borderId="0" xfId="0" applyNumberFormat="1" applyFont="1" applyFill="1" applyAlignment="1" applyProtection="1">
      <alignment horizontal="center"/>
      <protection hidden="1"/>
    </xf>
    <xf numFmtId="2" fontId="24" fillId="4" borderId="0" xfId="0" applyNumberFormat="1" applyFont="1" applyFill="1" applyAlignment="1" applyProtection="1">
      <alignment horizontal="center"/>
      <protection hidden="1"/>
    </xf>
    <xf numFmtId="2" fontId="24" fillId="36" borderId="0" xfId="0" applyNumberFormat="1" applyFont="1" applyFill="1" applyAlignment="1" applyProtection="1">
      <alignment horizontal="center"/>
      <protection hidden="1"/>
    </xf>
    <xf numFmtId="0" fontId="24" fillId="3" borderId="0" xfId="0" applyFont="1" applyFill="1" applyAlignment="1" applyProtection="1">
      <alignment horizontal="center"/>
      <protection hidden="1"/>
    </xf>
    <xf numFmtId="2" fontId="24" fillId="3" borderId="0" xfId="0" applyNumberFormat="1" applyFont="1" applyFill="1" applyAlignment="1" applyProtection="1">
      <alignment horizontal="center"/>
      <protection hidden="1"/>
    </xf>
    <xf numFmtId="166" fontId="24" fillId="3" borderId="0" xfId="0" applyNumberFormat="1" applyFont="1" applyFill="1" applyAlignment="1" applyProtection="1">
      <alignment horizontal="center"/>
      <protection hidden="1"/>
    </xf>
    <xf numFmtId="166" fontId="24" fillId="2" borderId="0" xfId="0" applyNumberFormat="1" applyFont="1" applyFill="1" applyAlignment="1" applyProtection="1">
      <alignment horizontal="center"/>
      <protection hidden="1"/>
    </xf>
    <xf numFmtId="165" fontId="24" fillId="2" borderId="0" xfId="0" applyNumberFormat="1" applyFont="1" applyFill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center"/>
      <protection hidden="1"/>
    </xf>
    <xf numFmtId="169" fontId="24" fillId="3" borderId="0" xfId="0" applyNumberFormat="1" applyFont="1" applyFill="1" applyAlignment="1" applyProtection="1">
      <alignment horizontal="center"/>
      <protection hidden="1"/>
    </xf>
    <xf numFmtId="169" fontId="24" fillId="2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Protection="1">
      <protection hidden="1"/>
    </xf>
    <xf numFmtId="2" fontId="25" fillId="0" borderId="0" xfId="0" applyNumberFormat="1" applyFont="1" applyProtection="1">
      <protection hidden="1"/>
    </xf>
    <xf numFmtId="167" fontId="24" fillId="0" borderId="0" xfId="0" applyNumberFormat="1" applyFont="1" applyProtection="1">
      <protection hidden="1"/>
    </xf>
    <xf numFmtId="10" fontId="24" fillId="0" borderId="0" xfId="0" applyNumberFormat="1" applyFont="1" applyProtection="1">
      <protection hidden="1"/>
    </xf>
    <xf numFmtId="0" fontId="31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vertical="center"/>
      <protection hidden="1"/>
    </xf>
    <xf numFmtId="0" fontId="28" fillId="41" borderId="0" xfId="0" applyFont="1" applyFill="1" applyAlignment="1" applyProtection="1">
      <alignment horizontal="center" vertical="center"/>
      <protection hidden="1"/>
    </xf>
    <xf numFmtId="2" fontId="32" fillId="41" borderId="0" xfId="0" applyNumberFormat="1" applyFont="1" applyFill="1" applyAlignment="1" applyProtection="1">
      <alignment horizontal="left" vertical="center"/>
      <protection hidden="1"/>
    </xf>
    <xf numFmtId="165" fontId="32" fillId="41" borderId="0" xfId="0" applyNumberFormat="1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right" vertical="center"/>
      <protection hidden="1"/>
    </xf>
    <xf numFmtId="165" fontId="28" fillId="41" borderId="0" xfId="0" applyNumberFormat="1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center" vertical="center"/>
      <protection hidden="1"/>
    </xf>
    <xf numFmtId="2" fontId="29" fillId="42" borderId="0" xfId="0" applyNumberFormat="1" applyFont="1" applyFill="1" applyAlignment="1" applyProtection="1">
      <alignment horizontal="left" vertical="center"/>
      <protection hidden="1"/>
    </xf>
    <xf numFmtId="165" fontId="29" fillId="42" borderId="0" xfId="0" applyNumberFormat="1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horizontal="right" vertical="center"/>
      <protection hidden="1"/>
    </xf>
    <xf numFmtId="165" fontId="29" fillId="42" borderId="0" xfId="0" applyNumberFormat="1" applyFont="1" applyFill="1" applyAlignment="1" applyProtection="1">
      <alignment vertical="center"/>
      <protection hidden="1"/>
    </xf>
    <xf numFmtId="0" fontId="29" fillId="43" borderId="0" xfId="0" applyFont="1" applyFill="1" applyAlignment="1" applyProtection="1">
      <alignment horizontal="left"/>
      <protection hidden="1"/>
    </xf>
    <xf numFmtId="0" fontId="29" fillId="43" borderId="0" xfId="0" applyFont="1" applyFill="1" applyAlignment="1" applyProtection="1">
      <alignment horizontal="center"/>
      <protection hidden="1"/>
    </xf>
    <xf numFmtId="0" fontId="24" fillId="43" borderId="0" xfId="0" applyFont="1" applyFill="1" applyAlignment="1" applyProtection="1">
      <alignment horizontal="center"/>
      <protection hidden="1"/>
    </xf>
    <xf numFmtId="2" fontId="25" fillId="43" borderId="0" xfId="0" applyNumberFormat="1" applyFont="1" applyFill="1" applyAlignment="1" applyProtection="1">
      <alignment horizontal="left"/>
      <protection hidden="1"/>
    </xf>
    <xf numFmtId="0" fontId="26" fillId="44" borderId="0" xfId="0" applyFont="1" applyFill="1" applyAlignment="1" applyProtection="1">
      <alignment horizontal="left" wrapText="1"/>
      <protection hidden="1"/>
    </xf>
    <xf numFmtId="0" fontId="26" fillId="44" borderId="0" xfId="0" applyFont="1" applyFill="1" applyAlignment="1" applyProtection="1">
      <alignment horizontal="center" wrapText="1"/>
      <protection hidden="1"/>
    </xf>
    <xf numFmtId="2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11" xfId="0" applyFont="1" applyFill="1" applyBorder="1" applyAlignment="1" applyProtection="1">
      <alignment horizontal="center" wrapText="1"/>
      <protection hidden="1"/>
    </xf>
    <xf numFmtId="0" fontId="26" fillId="44" borderId="1" xfId="0" applyFont="1" applyFill="1" applyBorder="1" applyAlignment="1" applyProtection="1">
      <alignment horizontal="center" wrapText="1"/>
      <protection hidden="1"/>
    </xf>
    <xf numFmtId="2" fontId="27" fillId="44" borderId="0" xfId="0" applyNumberFormat="1" applyFont="1" applyFill="1" applyAlignment="1" applyProtection="1">
      <alignment horizontal="center" wrapText="1"/>
      <protection hidden="1"/>
    </xf>
    <xf numFmtId="167" fontId="26" fillId="44" borderId="0" xfId="0" applyNumberFormat="1" applyFont="1" applyFill="1" applyAlignment="1" applyProtection="1">
      <alignment horizontal="center" wrapText="1"/>
      <protection hidden="1"/>
    </xf>
    <xf numFmtId="10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0" xfId="0" applyFont="1" applyFill="1" applyAlignment="1" applyProtection="1">
      <alignment horizontal="center"/>
      <protection hidden="1"/>
    </xf>
    <xf numFmtId="2" fontId="26" fillId="44" borderId="1" xfId="0" applyNumberFormat="1" applyFont="1" applyFill="1" applyBorder="1" applyAlignment="1" applyProtection="1">
      <alignment horizontal="center" wrapText="1"/>
      <protection hidden="1"/>
    </xf>
    <xf numFmtId="0" fontId="26" fillId="45" borderId="11" xfId="0" applyFont="1" applyFill="1" applyBorder="1" applyAlignment="1" applyProtection="1">
      <alignment horizontal="center" wrapText="1"/>
      <protection hidden="1"/>
    </xf>
    <xf numFmtId="0" fontId="26" fillId="45" borderId="0" xfId="0" applyFont="1" applyFill="1" applyAlignment="1" applyProtection="1">
      <alignment horizontal="center" wrapText="1"/>
      <protection hidden="1"/>
    </xf>
    <xf numFmtId="0" fontId="26" fillId="45" borderId="1" xfId="0" applyFont="1" applyFill="1" applyBorder="1" applyAlignment="1" applyProtection="1">
      <alignment horizontal="center" wrapText="1"/>
      <protection hidden="1"/>
    </xf>
    <xf numFmtId="0" fontId="26" fillId="46" borderId="11" xfId="0" applyFont="1" applyFill="1" applyBorder="1" applyAlignment="1" applyProtection="1">
      <alignment horizontal="center" wrapText="1"/>
      <protection hidden="1"/>
    </xf>
    <xf numFmtId="0" fontId="26" fillId="46" borderId="0" xfId="0" applyFont="1" applyFill="1" applyBorder="1" applyAlignment="1" applyProtection="1">
      <alignment horizontal="center" wrapText="1"/>
      <protection hidden="1"/>
    </xf>
    <xf numFmtId="0" fontId="26" fillId="46" borderId="1" xfId="0" applyFont="1" applyFill="1" applyBorder="1" applyAlignment="1" applyProtection="1">
      <alignment horizontal="center" wrapText="1"/>
      <protection hidden="1"/>
    </xf>
    <xf numFmtId="0" fontId="31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vertical="center"/>
      <protection hidden="1"/>
    </xf>
    <xf numFmtId="0" fontId="28" fillId="47" borderId="0" xfId="0" applyFont="1" applyFill="1" applyAlignment="1" applyProtection="1">
      <alignment horizontal="center" vertical="center"/>
      <protection hidden="1"/>
    </xf>
    <xf numFmtId="2" fontId="32" fillId="47" borderId="0" xfId="0" applyNumberFormat="1" applyFont="1" applyFill="1" applyAlignment="1" applyProtection="1">
      <alignment horizontal="left" vertical="center"/>
      <protection hidden="1"/>
    </xf>
    <xf numFmtId="165" fontId="32" fillId="47" borderId="0" xfId="0" applyNumberFormat="1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right" vertical="center"/>
      <protection hidden="1"/>
    </xf>
    <xf numFmtId="165" fontId="28" fillId="47" borderId="0" xfId="0" applyNumberFormat="1" applyFont="1" applyFill="1" applyAlignment="1" applyProtection="1">
      <alignment vertical="center"/>
      <protection hidden="1"/>
    </xf>
    <xf numFmtId="0" fontId="26" fillId="46" borderId="0" xfId="0" applyFont="1" applyFill="1" applyBorder="1" applyAlignment="1" applyProtection="1">
      <alignment horizontal="left" wrapText="1"/>
      <protection hidden="1"/>
    </xf>
    <xf numFmtId="2" fontId="26" fillId="46" borderId="11" xfId="0" applyNumberFormat="1" applyFont="1" applyFill="1" applyBorder="1" applyAlignment="1" applyProtection="1">
      <alignment horizontal="center" wrapText="1"/>
      <protection hidden="1"/>
    </xf>
    <xf numFmtId="2" fontId="27" fillId="46" borderId="0" xfId="0" applyNumberFormat="1" applyFont="1" applyFill="1" applyBorder="1" applyAlignment="1" applyProtection="1">
      <alignment horizontal="center" wrapText="1"/>
      <protection hidden="1"/>
    </xf>
    <xf numFmtId="2" fontId="24" fillId="48" borderId="1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/>
      <protection hidden="1"/>
    </xf>
    <xf numFmtId="2" fontId="24" fillId="48" borderId="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 vertical="center"/>
      <protection hidden="1"/>
    </xf>
    <xf numFmtId="0" fontId="24" fillId="48" borderId="0" xfId="0" applyFont="1" applyFill="1" applyAlignment="1" applyProtection="1">
      <alignment horizontal="center"/>
      <protection hidden="1"/>
    </xf>
    <xf numFmtId="0" fontId="24" fillId="48" borderId="0" xfId="0" applyFont="1" applyFill="1" applyAlignment="1" applyProtection="1">
      <alignment horizontal="left"/>
      <protection hidden="1"/>
    </xf>
    <xf numFmtId="0" fontId="24" fillId="49" borderId="0" xfId="0" applyFont="1" applyFill="1" applyProtection="1">
      <protection hidden="1"/>
    </xf>
    <xf numFmtId="0" fontId="26" fillId="49" borderId="0" xfId="0" applyFont="1" applyFill="1" applyProtection="1">
      <protection hidden="1"/>
    </xf>
    <xf numFmtId="2" fontId="24" fillId="50" borderId="1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/>
      <protection hidden="1"/>
    </xf>
    <xf numFmtId="2" fontId="24" fillId="50" borderId="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 vertical="center"/>
      <protection hidden="1"/>
    </xf>
    <xf numFmtId="0" fontId="24" fillId="50" borderId="0" xfId="0" applyFont="1" applyFill="1" applyBorder="1" applyAlignment="1" applyProtection="1">
      <alignment horizontal="center"/>
      <protection hidden="1"/>
    </xf>
    <xf numFmtId="0" fontId="24" fillId="50" borderId="0" xfId="0" applyFont="1" applyFill="1" applyBorder="1" applyAlignment="1" applyProtection="1">
      <alignment horizontal="left"/>
      <protection hidden="1"/>
    </xf>
    <xf numFmtId="0" fontId="24" fillId="50" borderId="0" xfId="0" applyNumberFormat="1" applyFont="1" applyFill="1" applyBorder="1" applyAlignment="1" applyProtection="1">
      <alignment horizontal="left"/>
      <protection hidden="1"/>
    </xf>
    <xf numFmtId="0" fontId="29" fillId="51" borderId="0" xfId="0" applyFont="1" applyFill="1" applyBorder="1" applyAlignment="1" applyProtection="1">
      <alignment horizontal="left"/>
      <protection hidden="1"/>
    </xf>
    <xf numFmtId="0" fontId="24" fillId="51" borderId="0" xfId="0" applyFont="1" applyFill="1" applyBorder="1" applyAlignment="1" applyProtection="1">
      <alignment horizontal="center"/>
      <protection hidden="1"/>
    </xf>
    <xf numFmtId="2" fontId="25" fillId="51" borderId="0" xfId="0" applyNumberFormat="1" applyFont="1" applyFill="1" applyBorder="1" applyAlignment="1" applyProtection="1">
      <alignment horizontal="left"/>
      <protection hidden="1"/>
    </xf>
    <xf numFmtId="0" fontId="29" fillId="52" borderId="0" xfId="0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vertical="center"/>
      <protection hidden="1"/>
    </xf>
    <xf numFmtId="0" fontId="29" fillId="52" borderId="0" xfId="0" applyFont="1" applyFill="1" applyAlignment="1" applyProtection="1">
      <alignment horizontal="center" vertical="center"/>
      <protection hidden="1"/>
    </xf>
    <xf numFmtId="2" fontId="29" fillId="52" borderId="0" xfId="0" applyNumberFormat="1" applyFont="1" applyFill="1" applyAlignment="1" applyProtection="1">
      <alignment horizontal="left" vertical="center"/>
      <protection hidden="1"/>
    </xf>
    <xf numFmtId="165" fontId="29" fillId="52" borderId="0" xfId="0" applyNumberFormat="1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horizontal="right" vertical="center"/>
      <protection hidden="1"/>
    </xf>
    <xf numFmtId="165" fontId="29" fillId="52" borderId="0" xfId="0" applyNumberFormat="1" applyFont="1" applyFill="1" applyAlignment="1" applyProtection="1">
      <alignment vertical="center"/>
      <protection hidden="1"/>
    </xf>
    <xf numFmtId="0" fontId="26" fillId="53" borderId="0" xfId="0" applyFont="1" applyFill="1" applyBorder="1" applyAlignment="1" applyProtection="1">
      <alignment horizontal="center" wrapText="1"/>
      <protection hidden="1"/>
    </xf>
    <xf numFmtId="0" fontId="26" fillId="53" borderId="11" xfId="0" applyFont="1" applyFill="1" applyBorder="1" applyAlignment="1" applyProtection="1">
      <alignment horizontal="center" wrapText="1"/>
      <protection hidden="1"/>
    </xf>
    <xf numFmtId="0" fontId="26" fillId="53" borderId="1" xfId="0" applyFont="1" applyFill="1" applyBorder="1" applyAlignment="1" applyProtection="1">
      <alignment horizontal="center" wrapText="1"/>
      <protection hidden="1"/>
    </xf>
    <xf numFmtId="2" fontId="27" fillId="53" borderId="0" xfId="0" applyNumberFormat="1" applyFont="1" applyFill="1" applyBorder="1" applyAlignment="1" applyProtection="1">
      <alignment horizontal="center" wrapText="1"/>
      <protection hidden="1"/>
    </xf>
    <xf numFmtId="167" fontId="26" fillId="53" borderId="0" xfId="0" applyNumberFormat="1" applyFont="1" applyFill="1" applyBorder="1" applyAlignment="1" applyProtection="1">
      <alignment horizontal="center" wrapText="1"/>
      <protection hidden="1"/>
    </xf>
    <xf numFmtId="10" fontId="26" fillId="53" borderId="0" xfId="0" applyNumberFormat="1" applyFont="1" applyFill="1" applyBorder="1" applyAlignment="1" applyProtection="1">
      <alignment horizontal="center" wrapText="1"/>
      <protection hidden="1"/>
    </xf>
    <xf numFmtId="0" fontId="26" fillId="53" borderId="0" xfId="0" applyFont="1" applyFill="1" applyBorder="1" applyAlignment="1" applyProtection="1">
      <alignment horizontal="center"/>
      <protection hidden="1"/>
    </xf>
    <xf numFmtId="2" fontId="26" fillId="53" borderId="0" xfId="0" applyNumberFormat="1" applyFont="1" applyFill="1" applyBorder="1" applyAlignment="1" applyProtection="1">
      <alignment horizontal="center" wrapText="1"/>
      <protection hidden="1"/>
    </xf>
    <xf numFmtId="2" fontId="26" fillId="53" borderId="1" xfId="0" applyNumberFormat="1" applyFont="1" applyFill="1" applyBorder="1" applyAlignment="1" applyProtection="1">
      <alignment horizontal="center" wrapText="1"/>
      <protection hidden="1"/>
    </xf>
    <xf numFmtId="0" fontId="29" fillId="54" borderId="0" xfId="0" applyFont="1" applyFill="1" applyBorder="1" applyAlignment="1" applyProtection="1">
      <alignment horizontal="left"/>
      <protection hidden="1"/>
    </xf>
    <xf numFmtId="0" fontId="29" fillId="54" borderId="0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4" fillId="0" borderId="0" xfId="0" applyFont="1" applyAlignment="1" applyProtection="1">
      <alignment horizontal="center"/>
      <protection locked="0"/>
    </xf>
    <xf numFmtId="2" fontId="24" fillId="0" borderId="11" xfId="0" applyNumberFormat="1" applyFont="1" applyBorder="1" applyAlignment="1" applyProtection="1">
      <alignment horizontal="center"/>
      <protection locked="0"/>
    </xf>
    <xf numFmtId="0" fontId="6" fillId="0" borderId="0" xfId="0" applyFont="1"/>
    <xf numFmtId="0" fontId="6" fillId="55" borderId="0" xfId="0" applyFont="1" applyFill="1"/>
    <xf numFmtId="0" fontId="0" fillId="55" borderId="0" xfId="0" applyFill="1"/>
    <xf numFmtId="0" fontId="33" fillId="0" borderId="0" xfId="0" applyFont="1"/>
    <xf numFmtId="49" fontId="0" fillId="0" borderId="0" xfId="0" applyNumberFormat="1"/>
    <xf numFmtId="14" fontId="0" fillId="0" borderId="0" xfId="0" applyNumberFormat="1"/>
    <xf numFmtId="14" fontId="0" fillId="55" borderId="0" xfId="0" applyNumberFormat="1" applyFill="1"/>
    <xf numFmtId="165" fontId="24" fillId="4" borderId="1" xfId="0" applyNumberFormat="1" applyFont="1" applyFill="1" applyBorder="1" applyAlignment="1" applyProtection="1">
      <alignment horizontal="center"/>
      <protection hidden="1"/>
    </xf>
    <xf numFmtId="0" fontId="24" fillId="56" borderId="0" xfId="0" applyFont="1" applyFill="1" applyProtection="1">
      <protection hidden="1"/>
    </xf>
    <xf numFmtId="0" fontId="26" fillId="56" borderId="0" xfId="0" applyFont="1" applyFill="1" applyProtection="1">
      <protection hidden="1"/>
    </xf>
    <xf numFmtId="0" fontId="24" fillId="57" borderId="0" xfId="0" applyFont="1" applyFill="1" applyProtection="1">
      <protection hidden="1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2" fontId="24" fillId="0" borderId="11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Fill="1" applyBorder="1" applyAlignment="1" applyProtection="1">
      <alignment horizontal="left"/>
      <protection locked="0"/>
    </xf>
    <xf numFmtId="2" fontId="24" fillId="0" borderId="1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/>
      <protection hidden="1"/>
    </xf>
    <xf numFmtId="2" fontId="24" fillId="0" borderId="1" xfId="0" applyNumberFormat="1" applyFont="1" applyFill="1" applyBorder="1" applyAlignment="1" applyProtection="1">
      <alignment horizontal="center"/>
      <protection hidden="1"/>
    </xf>
    <xf numFmtId="0" fontId="24" fillId="0" borderId="11" xfId="0" applyFont="1" applyFill="1" applyBorder="1" applyAlignment="1" applyProtection="1">
      <alignment horizontal="center"/>
      <protection hidden="1"/>
    </xf>
    <xf numFmtId="1" fontId="24" fillId="0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 applyProtection="1">
      <alignment horizontal="center"/>
      <protection hidden="1"/>
    </xf>
    <xf numFmtId="165" fontId="24" fillId="0" borderId="0" xfId="0" applyNumberFormat="1" applyFont="1" applyFill="1" applyBorder="1" applyAlignment="1" applyProtection="1">
      <alignment horizontal="center"/>
      <protection hidden="1"/>
    </xf>
    <xf numFmtId="166" fontId="24" fillId="0" borderId="0" xfId="0" applyNumberFormat="1" applyFont="1" applyFill="1" applyBorder="1" applyAlignment="1" applyProtection="1">
      <alignment horizontal="center"/>
      <protection hidden="1"/>
    </xf>
    <xf numFmtId="166" fontId="24" fillId="0" borderId="1" xfId="0" applyNumberFormat="1" applyFont="1" applyFill="1" applyBorder="1" applyAlignment="1" applyProtection="1">
      <alignment horizontal="center"/>
      <protection hidden="1"/>
    </xf>
    <xf numFmtId="169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Protection="1">
      <protection hidden="1"/>
    </xf>
    <xf numFmtId="165" fontId="0" fillId="0" borderId="0" xfId="0" applyNumberFormat="1"/>
    <xf numFmtId="165" fontId="5" fillId="0" borderId="0" xfId="0" applyNumberFormat="1" applyFont="1"/>
    <xf numFmtId="0" fontId="26" fillId="43" borderId="13" xfId="0" applyFont="1" applyFill="1" applyBorder="1" applyAlignment="1" applyProtection="1">
      <alignment horizontal="center"/>
      <protection hidden="1"/>
    </xf>
    <xf numFmtId="0" fontId="26" fillId="43" borderId="12" xfId="0" applyFont="1" applyFill="1" applyBorder="1" applyAlignment="1" applyProtection="1">
      <alignment horizontal="center"/>
      <protection hidden="1"/>
    </xf>
    <xf numFmtId="0" fontId="26" fillId="43" borderId="14" xfId="0" applyFont="1" applyFill="1" applyBorder="1" applyAlignment="1" applyProtection="1">
      <alignment horizontal="center"/>
      <protection hidden="1"/>
    </xf>
    <xf numFmtId="0" fontId="26" fillId="51" borderId="13" xfId="0" applyFont="1" applyFill="1" applyBorder="1" applyAlignment="1" applyProtection="1">
      <alignment horizontal="center"/>
      <protection hidden="1"/>
    </xf>
    <xf numFmtId="0" fontId="26" fillId="51" borderId="12" xfId="0" applyFont="1" applyFill="1" applyBorder="1" applyAlignment="1" applyProtection="1">
      <alignment horizontal="center"/>
      <protection hidden="1"/>
    </xf>
    <xf numFmtId="0" fontId="26" fillId="51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27CD9"/>
      <color rgb="FFFF99CC"/>
      <color rgb="FFFF99FF"/>
      <color rgb="FFFF7C80"/>
      <color rgb="FF890179"/>
      <color rgb="FFEE58CE"/>
      <color rgb="FFA880A9"/>
      <color rgb="FFC602AF"/>
      <color rgb="FF19454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70E4D9-DC3D-4713-B8DA-FB22E7EA9BC5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599A63-FF81-49D7-83C9-AF9C6232449D}"/>
            </a:ext>
          </a:extLst>
        </xdr:cNvPr>
        <xdr:cNvSpPr txBox="1"/>
      </xdr:nvSpPr>
      <xdr:spPr>
        <a:xfrm>
          <a:off x="11677651" y="0"/>
          <a:ext cx="2819400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59</xdr:col>
      <xdr:colOff>0</xdr:colOff>
      <xdr:row>8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7E3D15A-9208-4DB1-BC0D-D74CB8F534A7}"/>
            </a:ext>
          </a:extLst>
        </xdr:cNvPr>
        <xdr:cNvSpPr txBox="1"/>
      </xdr:nvSpPr>
      <xdr:spPr>
        <a:xfrm>
          <a:off x="12896850" y="1511300"/>
          <a:ext cx="2946400" cy="3873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85724</xdr:rowOff>
    </xdr:from>
    <xdr:to>
      <xdr:col>59</xdr:col>
      <xdr:colOff>0</xdr:colOff>
      <xdr:row>17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205571F-C756-4420-BA04-E35E5CFB5152}"/>
            </a:ext>
          </a:extLst>
        </xdr:cNvPr>
        <xdr:cNvSpPr txBox="1"/>
      </xdr:nvSpPr>
      <xdr:spPr>
        <a:xfrm>
          <a:off x="11687175" y="1876424"/>
          <a:ext cx="2809875" cy="14287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(Gross Price to Brewer, Licensee Retail or Retail Price)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55</xdr:col>
      <xdr:colOff>3174</xdr:colOff>
      <xdr:row>17</xdr:row>
      <xdr:rowOff>57149</xdr:rowOff>
    </xdr:from>
    <xdr:to>
      <xdr:col>59</xdr:col>
      <xdr:colOff>0</xdr:colOff>
      <xdr:row>19</xdr:row>
      <xdr:rowOff>142874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130E4E5-27F0-4349-BF88-BF0CA073EAFE}"/>
            </a:ext>
          </a:extLst>
        </xdr:cNvPr>
        <xdr:cNvSpPr txBox="1"/>
      </xdr:nvSpPr>
      <xdr:spPr>
        <a:xfrm>
          <a:off x="12900024" y="3346449"/>
          <a:ext cx="2943226" cy="4159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0</xdr:colOff>
      <xdr:row>19</xdr:row>
      <xdr:rowOff>133350</xdr:rowOff>
    </xdr:from>
    <xdr:to>
      <xdr:col>59</xdr:col>
      <xdr:colOff>0</xdr:colOff>
      <xdr:row>23</xdr:row>
      <xdr:rowOff>123826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1CF0CBE-5A3F-4F35-A83E-3BB9C01ED2A3}"/>
            </a:ext>
          </a:extLst>
        </xdr:cNvPr>
        <xdr:cNvSpPr txBox="1"/>
      </xdr:nvSpPr>
      <xdr:spPr>
        <a:xfrm>
          <a:off x="12896850" y="3752850"/>
          <a:ext cx="2946400" cy="6508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54</xdr:col>
      <xdr:colOff>95249</xdr:colOff>
      <xdr:row>23</xdr:row>
      <xdr:rowOff>114300</xdr:rowOff>
    </xdr:from>
    <xdr:to>
      <xdr:col>59</xdr:col>
      <xdr:colOff>0</xdr:colOff>
      <xdr:row>25</xdr:row>
      <xdr:rowOff>85725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13CAD9F-2403-4453-A363-6BF30E68061C}"/>
            </a:ext>
          </a:extLst>
        </xdr:cNvPr>
        <xdr:cNvSpPr txBox="1"/>
      </xdr:nvSpPr>
      <xdr:spPr>
        <a:xfrm>
          <a:off x="12890499" y="4394200"/>
          <a:ext cx="2952751" cy="30162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IMPORTANT NOTE:</a:t>
          </a:r>
        </a:p>
      </xdr:txBody>
    </xdr:sp>
    <xdr:clientData/>
  </xdr:twoCellAnchor>
  <xdr:twoCellAnchor>
    <xdr:from>
      <xdr:col>55</xdr:col>
      <xdr:colOff>0</xdr:colOff>
      <xdr:row>25</xdr:row>
      <xdr:rowOff>85725</xdr:rowOff>
    </xdr:from>
    <xdr:to>
      <xdr:col>59</xdr:col>
      <xdr:colOff>0</xdr:colOff>
      <xdr:row>29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A77F3E7-FC06-4C17-A19E-FFFF5C1E6308}"/>
            </a:ext>
          </a:extLst>
        </xdr:cNvPr>
        <xdr:cNvSpPr txBox="1"/>
      </xdr:nvSpPr>
      <xdr:spPr>
        <a:xfrm>
          <a:off x="12896850" y="4695825"/>
          <a:ext cx="2946400" cy="701675"/>
        </a:xfrm>
        <a:prstGeom prst="rect">
          <a:avLst/>
        </a:prstGeom>
        <a:solidFill>
          <a:srgbClr val="FF99FF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 i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Click the 2nd Tab for the for Spirit-Based</a:t>
          </a:r>
          <a:r>
            <a:rPr lang="en-US" sz="1100" b="1" i="0" baseline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Cooler, Wine-Based Cooler, Cider &amp; Other Price Change Submission Form.</a:t>
          </a:r>
          <a:endParaRPr lang="en-US" sz="1100" b="1" i="0">
            <a:solidFill>
              <a:schemeClr val="tx2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3433613-7B84-4997-B99D-FAE8DD63A72D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ED4BB7-465B-4680-B6C4-B8F74ACA44C4}"/>
            </a:ext>
          </a:extLst>
        </xdr:cNvPr>
        <xdr:cNvSpPr txBox="1"/>
      </xdr:nvSpPr>
      <xdr:spPr>
        <a:xfrm>
          <a:off x="11677651" y="0"/>
          <a:ext cx="2819399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59</xdr:col>
      <xdr:colOff>0</xdr:colOff>
      <xdr:row>8</xdr:row>
      <xdr:rowOff>95250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089857F-28E2-4FED-8D93-F10E78041F37}"/>
            </a:ext>
          </a:extLst>
        </xdr:cNvPr>
        <xdr:cNvSpPr txBox="1"/>
      </xdr:nvSpPr>
      <xdr:spPr>
        <a:xfrm>
          <a:off x="13087350" y="1454150"/>
          <a:ext cx="2946400" cy="4381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85723</xdr:rowOff>
    </xdr:from>
    <xdr:to>
      <xdr:col>59</xdr:col>
      <xdr:colOff>0</xdr:colOff>
      <xdr:row>19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07EED19-85B0-4D02-8A41-11668F4CAAD6}"/>
            </a:ext>
          </a:extLst>
        </xdr:cNvPr>
        <xdr:cNvSpPr txBox="1"/>
      </xdr:nvSpPr>
      <xdr:spPr>
        <a:xfrm>
          <a:off x="11639550" y="1866898"/>
          <a:ext cx="2809875" cy="208597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7030A0"/>
              </a:solidFill>
            </a:rPr>
            <a:t>Please</a:t>
          </a:r>
          <a:r>
            <a:rPr lang="en-US" sz="1000" b="1" baseline="0">
              <a:solidFill>
                <a:srgbClr val="7030A0"/>
              </a:solidFill>
            </a:rPr>
            <a:t> note that the Licensee Retail Price will be showing the same as the Retail Price for Refreshment Beverage (Non-Beer).</a:t>
          </a:r>
        </a:p>
        <a:p>
          <a:endParaRPr lang="en-US" sz="900" b="1"/>
        </a:p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</a:t>
          </a:r>
          <a:r>
            <a:rPr lang="en-US" sz="900" b="1" i="1" baseline="0"/>
            <a:t>Gross Price to Brewer </a:t>
          </a:r>
          <a:r>
            <a:rPr lang="en-US" sz="900" baseline="0"/>
            <a:t>or </a:t>
          </a:r>
          <a:r>
            <a:rPr lang="en-US" sz="900" b="1" i="1" baseline="0"/>
            <a:t>Retail Price</a:t>
          </a:r>
          <a:r>
            <a:rPr lang="en-US" sz="900" baseline="0"/>
            <a:t>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55</xdr:col>
      <xdr:colOff>0</xdr:colOff>
      <xdr:row>19</xdr:row>
      <xdr:rowOff>76199</xdr:rowOff>
    </xdr:from>
    <xdr:to>
      <xdr:col>59</xdr:col>
      <xdr:colOff>0</xdr:colOff>
      <xdr:row>21</xdr:row>
      <xdr:rowOff>161924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E514293-D205-4B21-979A-345B543E281F}"/>
            </a:ext>
          </a:extLst>
        </xdr:cNvPr>
        <xdr:cNvSpPr txBox="1"/>
      </xdr:nvSpPr>
      <xdr:spPr>
        <a:xfrm>
          <a:off x="13087350" y="3968749"/>
          <a:ext cx="2946400" cy="4667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54</xdr:col>
      <xdr:colOff>85724</xdr:colOff>
      <xdr:row>21</xdr:row>
      <xdr:rowOff>161924</xdr:rowOff>
    </xdr:from>
    <xdr:to>
      <xdr:col>58</xdr:col>
      <xdr:colOff>723899</xdr:colOff>
      <xdr:row>25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7545667-062B-42D0-A8ED-52DEC46A0DE7}"/>
            </a:ext>
          </a:extLst>
        </xdr:cNvPr>
        <xdr:cNvSpPr txBox="1"/>
      </xdr:nvSpPr>
      <xdr:spPr>
        <a:xfrm>
          <a:off x="13071474" y="4435474"/>
          <a:ext cx="2949575" cy="6000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0</xdr:colOff>
      <xdr:row>25</xdr:row>
      <xdr:rowOff>0</xdr:rowOff>
    </xdr:from>
    <xdr:to>
      <xdr:col>59</xdr:col>
      <xdr:colOff>0</xdr:colOff>
      <xdr:row>26</xdr:row>
      <xdr:rowOff>104775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6A2CC98-2DDD-4313-9CE6-7371BCE48186}"/>
            </a:ext>
          </a:extLst>
        </xdr:cNvPr>
        <xdr:cNvSpPr txBox="1"/>
      </xdr:nvSpPr>
      <xdr:spPr>
        <a:xfrm>
          <a:off x="13087350" y="5035550"/>
          <a:ext cx="2946400" cy="295275"/>
        </a:xfrm>
        <a:prstGeom prst="rect">
          <a:avLst/>
        </a:prstGeom>
        <a:solidFill>
          <a:srgbClr val="89017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Important Note</a:t>
          </a:r>
        </a:p>
      </xdr:txBody>
    </xdr:sp>
    <xdr:clientData/>
  </xdr:twoCellAnchor>
  <xdr:twoCellAnchor>
    <xdr:from>
      <xdr:col>55</xdr:col>
      <xdr:colOff>0</xdr:colOff>
      <xdr:row>26</xdr:row>
      <xdr:rowOff>95249</xdr:rowOff>
    </xdr:from>
    <xdr:to>
      <xdr:col>59</xdr:col>
      <xdr:colOff>0</xdr:colOff>
      <xdr:row>30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36FE6F6-E2C9-46F2-95B6-EF38B3E7C2B6}"/>
            </a:ext>
          </a:extLst>
        </xdr:cNvPr>
        <xdr:cNvSpPr txBox="1"/>
      </xdr:nvSpPr>
      <xdr:spPr>
        <a:xfrm>
          <a:off x="13087350" y="5321299"/>
          <a:ext cx="2946400" cy="676275"/>
        </a:xfrm>
        <a:prstGeom prst="rect">
          <a:avLst/>
        </a:prstGeom>
        <a:solidFill>
          <a:srgbClr val="FF99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tx2">
                  <a:lumMod val="75000"/>
                </a:schemeClr>
              </a:solidFill>
            </a:rPr>
            <a:t>Please click the 1st tab for Beer and Malt-Based Price</a:t>
          </a:r>
          <a:r>
            <a:rPr lang="en-US" sz="1200" b="1" baseline="0">
              <a:solidFill>
                <a:schemeClr val="tx2">
                  <a:lumMod val="75000"/>
                </a:schemeClr>
              </a:solidFill>
            </a:rPr>
            <a:t> Change Submission only.</a:t>
          </a:r>
          <a:endParaRPr lang="en-US" sz="12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E3AF-EB76-4699-90B3-9253387DCE31}">
  <sheetPr>
    <tabColor rgb="FF002060"/>
  </sheetPr>
  <dimension ref="A1:BG2000"/>
  <sheetViews>
    <sheetView tabSelected="1" workbookViewId="0">
      <selection activeCell="A7" sqref="A7"/>
    </sheetView>
  </sheetViews>
  <sheetFormatPr defaultColWidth="0" defaultRowHeight="12.75" customHeight="1" zeroHeight="1" x14ac:dyDescent="0.3"/>
  <cols>
    <col min="1" max="1" width="9.1796875" style="157" customWidth="1"/>
    <col min="2" max="2" width="40.26953125" style="157" customWidth="1"/>
    <col min="3" max="3" width="15.7265625" style="158" bestFit="1" customWidth="1"/>
    <col min="4" max="4" width="8.1796875" style="159" customWidth="1"/>
    <col min="5" max="5" width="8.7265625" style="159" customWidth="1"/>
    <col min="6" max="6" width="8.81640625" style="159" customWidth="1"/>
    <col min="7" max="8" width="8.1796875" style="159" customWidth="1"/>
    <col min="9" max="9" width="9.1796875" style="160" customWidth="1"/>
    <col min="10" max="10" width="19.81640625" style="157" customWidth="1"/>
    <col min="11" max="13" width="9.1796875" style="71" customWidth="1"/>
    <col min="14" max="14" width="9.81640625" style="72" customWidth="1"/>
    <col min="15" max="15" width="6.26953125" style="72" customWidth="1"/>
    <col min="16" max="16" width="3.26953125" style="31" customWidth="1"/>
    <col min="17" max="17" width="7.54296875" style="53" hidden="1" customWidth="1"/>
    <col min="18" max="18" width="18.453125" style="54" hidden="1" customWidth="1"/>
    <col min="19" max="19" width="8.453125" style="53" hidden="1" customWidth="1"/>
    <col min="20" max="20" width="12.81640625" style="31" hidden="1" customWidth="1"/>
    <col min="21" max="21" width="10.26953125" style="73" hidden="1" customWidth="1"/>
    <col min="22" max="22" width="9.1796875" style="31" hidden="1" customWidth="1"/>
    <col min="23" max="23" width="10.1796875" style="31" hidden="1" customWidth="1"/>
    <col min="24" max="24" width="9.1796875" style="74" hidden="1" customWidth="1"/>
    <col min="25" max="26" width="9.1796875" style="31" hidden="1" customWidth="1"/>
    <col min="27" max="27" width="9.1796875" style="53" hidden="1" customWidth="1"/>
    <col min="28" max="28" width="10.54296875" style="71" hidden="1" customWidth="1"/>
    <col min="29" max="30" width="9.7265625" style="71" hidden="1" customWidth="1"/>
    <col min="31" max="31" width="9.1796875" style="31" hidden="1" customWidth="1"/>
    <col min="32" max="32" width="9.1796875" style="53" hidden="1" customWidth="1"/>
    <col min="33" max="34" width="9.1796875" style="31" hidden="1" customWidth="1"/>
    <col min="35" max="35" width="7.81640625" style="31" hidden="1" customWidth="1"/>
    <col min="36" max="38" width="9.1796875" style="31" hidden="1" customWidth="1"/>
    <col min="39" max="39" width="9.1796875" style="53" hidden="1" customWidth="1"/>
    <col min="40" max="42" width="9.1796875" style="31" hidden="1" customWidth="1"/>
    <col min="43" max="43" width="9.81640625" style="31" hidden="1" customWidth="1"/>
    <col min="44" max="46" width="9.1796875" style="31" hidden="1" customWidth="1"/>
    <col min="47" max="47" width="9.1796875" style="53" hidden="1" customWidth="1"/>
    <col min="48" max="50" width="9.1796875" style="31" hidden="1" customWidth="1"/>
    <col min="51" max="51" width="9.453125" style="31" hidden="1" customWidth="1"/>
    <col min="52" max="54" width="9.1796875" style="31" hidden="1" customWidth="1"/>
    <col min="55" max="55" width="1.453125" style="169" customWidth="1"/>
    <col min="56" max="59" width="10.54296875" style="31" customWidth="1"/>
    <col min="60" max="16384" width="9.1796875" style="31" hidden="1"/>
  </cols>
  <sheetData>
    <row r="1" spans="1:55" ht="30.75" customHeight="1" x14ac:dyDescent="0.3">
      <c r="A1" s="75" t="s">
        <v>138</v>
      </c>
      <c r="B1" s="76"/>
      <c r="C1" s="76"/>
      <c r="D1" s="77"/>
      <c r="E1" s="77"/>
      <c r="F1" s="77"/>
      <c r="G1" s="77"/>
      <c r="H1" s="77"/>
      <c r="I1" s="77"/>
      <c r="J1" s="76"/>
      <c r="K1" s="78"/>
      <c r="L1" s="79"/>
      <c r="M1" s="78"/>
      <c r="N1" s="77"/>
      <c r="O1" s="77"/>
      <c r="P1" s="77"/>
      <c r="Q1" s="77"/>
      <c r="R1" s="80"/>
      <c r="S1" s="76"/>
      <c r="T1" s="77"/>
      <c r="U1" s="77"/>
      <c r="V1" s="77"/>
      <c r="W1" s="77"/>
      <c r="X1" s="77"/>
      <c r="Y1" s="77"/>
      <c r="Z1" s="76"/>
      <c r="AA1" s="76"/>
      <c r="AB1" s="76"/>
      <c r="AC1" s="81"/>
      <c r="AD1" s="77"/>
      <c r="AE1" s="77"/>
      <c r="AF1" s="77"/>
      <c r="AG1" s="77"/>
      <c r="AH1" s="77"/>
      <c r="AI1" s="77"/>
      <c r="AJ1" s="82"/>
      <c r="AK1" s="82"/>
      <c r="AL1" s="82"/>
      <c r="AM1" s="76"/>
      <c r="AN1" s="76"/>
      <c r="AO1" s="76"/>
      <c r="AP1" s="76"/>
      <c r="AQ1" s="76"/>
      <c r="AR1" s="76"/>
      <c r="AS1" s="82"/>
      <c r="AT1" s="82"/>
      <c r="AU1" s="82"/>
      <c r="AV1" s="76"/>
      <c r="AW1" s="76"/>
      <c r="AX1" s="76"/>
      <c r="AY1" s="76"/>
      <c r="AZ1" s="76"/>
      <c r="BA1" s="76"/>
    </row>
    <row r="2" spans="1:55" ht="9" customHeight="1" x14ac:dyDescent="0.3">
      <c r="A2" s="83"/>
      <c r="B2" s="84"/>
      <c r="C2" s="84"/>
      <c r="D2" s="85"/>
      <c r="E2" s="85"/>
      <c r="F2" s="85"/>
      <c r="G2" s="85"/>
      <c r="H2" s="85"/>
      <c r="I2" s="85"/>
      <c r="J2" s="84"/>
      <c r="K2" s="86"/>
      <c r="L2" s="87"/>
      <c r="M2" s="86"/>
      <c r="N2" s="85"/>
      <c r="O2" s="85"/>
      <c r="P2" s="85"/>
      <c r="Q2" s="85"/>
      <c r="R2" s="83"/>
      <c r="S2" s="84"/>
      <c r="T2" s="85"/>
      <c r="U2" s="85"/>
      <c r="V2" s="85"/>
      <c r="W2" s="85"/>
      <c r="X2" s="85"/>
      <c r="Y2" s="85"/>
      <c r="Z2" s="84"/>
      <c r="AA2" s="84"/>
      <c r="AB2" s="84"/>
      <c r="AC2" s="88"/>
      <c r="AD2" s="85"/>
      <c r="AE2" s="85"/>
      <c r="AF2" s="85"/>
      <c r="AG2" s="85"/>
      <c r="AH2" s="85"/>
      <c r="AI2" s="85"/>
      <c r="AJ2" s="89"/>
      <c r="AK2" s="89"/>
      <c r="AL2" s="89"/>
      <c r="AM2" s="84"/>
      <c r="AN2" s="84"/>
      <c r="AO2" s="84"/>
      <c r="AP2" s="84"/>
      <c r="AQ2" s="84"/>
      <c r="AR2" s="84"/>
      <c r="AS2" s="89"/>
      <c r="AT2" s="89"/>
      <c r="AU2" s="89"/>
      <c r="AV2" s="84"/>
      <c r="AW2" s="84"/>
      <c r="AX2" s="84"/>
      <c r="AY2" s="84"/>
      <c r="AZ2" s="84"/>
      <c r="BA2" s="84"/>
    </row>
    <row r="3" spans="1:55" ht="7.5" customHeight="1" x14ac:dyDescent="0.3">
      <c r="A3" s="83"/>
      <c r="B3" s="84"/>
      <c r="C3" s="84"/>
      <c r="D3" s="85"/>
      <c r="E3" s="85"/>
      <c r="F3" s="85"/>
      <c r="G3" s="85"/>
      <c r="H3" s="85"/>
      <c r="I3" s="85"/>
      <c r="J3" s="84"/>
      <c r="K3" s="86"/>
      <c r="L3" s="87"/>
      <c r="M3" s="86"/>
      <c r="N3" s="85"/>
      <c r="O3" s="85"/>
      <c r="P3" s="85"/>
      <c r="Q3" s="85"/>
      <c r="R3" s="83"/>
      <c r="S3" s="84"/>
      <c r="T3" s="85"/>
      <c r="U3" s="85"/>
      <c r="V3" s="85"/>
      <c r="W3" s="85"/>
      <c r="X3" s="85"/>
      <c r="Y3" s="85"/>
      <c r="Z3" s="84"/>
      <c r="AA3" s="84"/>
      <c r="AB3" s="84"/>
      <c r="AC3" s="88"/>
      <c r="AD3" s="85"/>
      <c r="AE3" s="85"/>
      <c r="AF3" s="85"/>
      <c r="AG3" s="85"/>
      <c r="AH3" s="85"/>
      <c r="AI3" s="85"/>
      <c r="AJ3" s="89"/>
      <c r="AK3" s="89"/>
      <c r="AL3" s="89"/>
      <c r="AM3" s="84"/>
      <c r="AN3" s="84"/>
      <c r="AO3" s="84"/>
      <c r="AP3" s="84"/>
      <c r="AQ3" s="84"/>
      <c r="AR3" s="84"/>
      <c r="AS3" s="89"/>
      <c r="AT3" s="89"/>
      <c r="AU3" s="89"/>
      <c r="AV3" s="84"/>
      <c r="AW3" s="84"/>
      <c r="AX3" s="84"/>
      <c r="AY3" s="84"/>
      <c r="AZ3" s="84"/>
      <c r="BA3" s="84"/>
    </row>
    <row r="4" spans="1:55" ht="17" x14ac:dyDescent="0.4">
      <c r="A4" s="90"/>
      <c r="B4" s="90"/>
      <c r="C4" s="90"/>
      <c r="D4" s="91"/>
      <c r="E4" s="91"/>
      <c r="F4" s="91"/>
      <c r="G4" s="91"/>
      <c r="H4" s="91"/>
      <c r="I4" s="90"/>
      <c r="J4" s="90"/>
      <c r="K4" s="90"/>
      <c r="L4" s="90"/>
      <c r="M4" s="90"/>
      <c r="N4" s="90"/>
      <c r="O4" s="90"/>
      <c r="P4" s="90"/>
      <c r="Q4" s="92"/>
      <c r="R4" s="93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190" t="s">
        <v>0</v>
      </c>
      <c r="AF4" s="191"/>
      <c r="AG4" s="191"/>
      <c r="AH4" s="191"/>
      <c r="AI4" s="191"/>
      <c r="AJ4" s="191"/>
      <c r="AK4" s="192"/>
      <c r="AL4" s="190" t="s">
        <v>1</v>
      </c>
      <c r="AM4" s="191"/>
      <c r="AN4" s="191"/>
      <c r="AO4" s="191"/>
      <c r="AP4" s="191"/>
      <c r="AQ4" s="191"/>
      <c r="AR4" s="191"/>
      <c r="AS4" s="192"/>
      <c r="AT4" s="190" t="s">
        <v>2</v>
      </c>
      <c r="AU4" s="191"/>
      <c r="AV4" s="191"/>
      <c r="AW4" s="191"/>
      <c r="AX4" s="191"/>
      <c r="AY4" s="191"/>
      <c r="AZ4" s="191"/>
      <c r="BA4" s="192"/>
    </row>
    <row r="5" spans="1:55" s="51" customFormat="1" ht="39" x14ac:dyDescent="0.3">
      <c r="A5" s="94" t="s">
        <v>139</v>
      </c>
      <c r="B5" s="94" t="s">
        <v>133</v>
      </c>
      <c r="C5" s="95" t="s">
        <v>3</v>
      </c>
      <c r="D5" s="95" t="s">
        <v>4</v>
      </c>
      <c r="E5" s="95" t="s">
        <v>243</v>
      </c>
      <c r="F5" s="95" t="s">
        <v>132</v>
      </c>
      <c r="G5" s="95" t="s">
        <v>131</v>
      </c>
      <c r="H5" s="95" t="s">
        <v>29</v>
      </c>
      <c r="I5" s="96" t="s">
        <v>5</v>
      </c>
      <c r="J5" s="95" t="s">
        <v>6</v>
      </c>
      <c r="K5" s="104" t="s">
        <v>7</v>
      </c>
      <c r="L5" s="105" t="s">
        <v>8</v>
      </c>
      <c r="M5" s="106" t="s">
        <v>134</v>
      </c>
      <c r="N5" s="99" t="s">
        <v>9</v>
      </c>
      <c r="O5" s="99" t="s">
        <v>10</v>
      </c>
      <c r="P5" s="95"/>
      <c r="Q5" s="97" t="s">
        <v>11</v>
      </c>
      <c r="R5" s="99" t="s">
        <v>3</v>
      </c>
      <c r="S5" s="95" t="s">
        <v>12</v>
      </c>
      <c r="T5" s="95" t="s">
        <v>13</v>
      </c>
      <c r="U5" s="100" t="s">
        <v>14</v>
      </c>
      <c r="V5" s="95" t="s">
        <v>15</v>
      </c>
      <c r="W5" s="95" t="s">
        <v>16</v>
      </c>
      <c r="X5" s="101" t="s">
        <v>17</v>
      </c>
      <c r="Y5" s="95" t="s">
        <v>18</v>
      </c>
      <c r="Z5" s="95" t="s">
        <v>19</v>
      </c>
      <c r="AA5" s="102" t="s">
        <v>20</v>
      </c>
      <c r="AB5" s="95" t="s">
        <v>21</v>
      </c>
      <c r="AC5" s="96" t="s">
        <v>22</v>
      </c>
      <c r="AD5" s="103" t="s">
        <v>23</v>
      </c>
      <c r="AE5" s="95" t="s">
        <v>7</v>
      </c>
      <c r="AF5" s="95" t="s">
        <v>24</v>
      </c>
      <c r="AG5" s="95" t="s">
        <v>25</v>
      </c>
      <c r="AH5" s="95" t="s">
        <v>26</v>
      </c>
      <c r="AI5" s="95" t="s">
        <v>24</v>
      </c>
      <c r="AJ5" s="95" t="s">
        <v>25</v>
      </c>
      <c r="AK5" s="98" t="s">
        <v>27</v>
      </c>
      <c r="AL5" s="95" t="s">
        <v>7</v>
      </c>
      <c r="AM5" s="95" t="s">
        <v>24</v>
      </c>
      <c r="AN5" s="95" t="s">
        <v>25</v>
      </c>
      <c r="AO5" s="95" t="s">
        <v>28</v>
      </c>
      <c r="AP5" s="95" t="s">
        <v>26</v>
      </c>
      <c r="AQ5" s="95" t="s">
        <v>24</v>
      </c>
      <c r="AR5" s="95" t="s">
        <v>25</v>
      </c>
      <c r="AS5" s="98" t="s">
        <v>27</v>
      </c>
      <c r="AT5" s="95" t="s">
        <v>7</v>
      </c>
      <c r="AU5" s="95" t="s">
        <v>24</v>
      </c>
      <c r="AV5" s="95" t="s">
        <v>25</v>
      </c>
      <c r="AW5" s="95" t="s">
        <v>28</v>
      </c>
      <c r="AX5" s="95" t="s">
        <v>26</v>
      </c>
      <c r="AY5" s="95" t="s">
        <v>24</v>
      </c>
      <c r="AZ5" s="95" t="s">
        <v>25</v>
      </c>
      <c r="BA5" s="98" t="s">
        <v>27</v>
      </c>
      <c r="BC5" s="170"/>
    </row>
    <row r="6" spans="1:55" ht="13" x14ac:dyDescent="0.3">
      <c r="A6" s="126">
        <v>123456</v>
      </c>
      <c r="B6" s="126" t="s">
        <v>244</v>
      </c>
      <c r="C6" s="126" t="s">
        <v>34</v>
      </c>
      <c r="D6" s="125">
        <v>1</v>
      </c>
      <c r="E6" s="125">
        <v>0.35499999999999998</v>
      </c>
      <c r="F6" s="125">
        <v>6</v>
      </c>
      <c r="G6" s="125" t="s">
        <v>135</v>
      </c>
      <c r="H6" s="125">
        <v>4</v>
      </c>
      <c r="I6" s="121">
        <v>15.99</v>
      </c>
      <c r="J6" s="126" t="s">
        <v>27</v>
      </c>
      <c r="K6" s="121">
        <f>IFERROR(IF(B:B="","",IF(OR(C6="",E6="",F6="",G6="",H6="",I6="",J6=""),"",ROUND(IF(J6="Gross Price to Brewers",AE6,IF(J6="Retail Price",AL6,IF(J6="Licensee Retail",AT6,""))),2))),"")</f>
        <v>12.07</v>
      </c>
      <c r="L6" s="122">
        <f>IFERROR(IF(B:B="","",IF(OR(C6="",E6="",F6="",G6="",H6="",I6="",J6=""),"",ROUND(IF(J6="Gross Price to Brewers",AH6,IF(J6="Retail Price",AP6,IF(J6="Licensee Retail",AX6,""))),2))),"")</f>
        <v>13.67</v>
      </c>
      <c r="M6" s="123">
        <f>IFERROR(IF(B:B="","",IF(OR(C6="",E6="",F6="",G6="",H6="",I6="",J6=""),"",ROUND(IF(J6="Gross Price to Brewers",AK6,IF(J6="Retail Price",AS6,IF(J6="Licensee Retail",BA6,""))),2))),"")</f>
        <v>15.99</v>
      </c>
      <c r="N6" s="124" cm="1">
        <f t="array" ref="N6">IFERROR(IF(_xlfn.SINGLE(B:B)="","",IF(R6="Beer",SUM(LOOKUP(2,1/(Rates!$B$3:$B$5&lt;=W6)/(Rates!$C$3:$C$5&gt;=W6),Rates!$D$3:$D$5)*(X6/100)*W6),IF(R6="Refreshment Beverage",SUM(LOOKUP(2,1/(Rates!$B$7:$B$11&lt;=W6)/(Rates!$C$7:$C$11&gt;=W6),Rates!$D$7:$D$11)*(X6/100)*W6)))),"")</f>
        <v>5.9478119999999999</v>
      </c>
      <c r="O6" s="124" t="str">
        <f t="shared" ref="O6" si="0">IF(B:B="","",IF(M6&gt;N6,"YES","NO"))</f>
        <v>YES</v>
      </c>
      <c r="P6" s="125"/>
      <c r="Q6" s="14">
        <f>IF(B6="","",IF(OR(D6="",D6=0),0,D6))</f>
        <v>1</v>
      </c>
      <c r="R6" s="57" t="str">
        <f>IF(C6="","",IF(C6="Beer","Beer",IF(C6="Malt-Based Cooler","Refreshment Beverage")))</f>
        <v>Beer</v>
      </c>
      <c r="S6" s="58">
        <f>IF(B6="","",IF(R6="Refreshment Beverage",VLOOKUP(VALUE(Q6),Rates!G$15:L$19,2,0),VLOOKUP(VALUE(Q6),Rates!G$4:L$12,2,0)))</f>
        <v>10</v>
      </c>
      <c r="T6" s="58" t="str">
        <f t="shared" ref="T6" si="1">IF(B6="","",G6)</f>
        <v>Can</v>
      </c>
      <c r="U6" s="58">
        <f>IF(B:B="","",SUM(W6/V6))</f>
        <v>0.35499999999999998</v>
      </c>
      <c r="V6" s="58">
        <f t="shared" ref="V6" si="2">IF(B6="","",F6)</f>
        <v>6</v>
      </c>
      <c r="W6" s="58">
        <f t="shared" ref="W6" si="3">IF(B6="","",E6*F6)</f>
        <v>2.13</v>
      </c>
      <c r="X6" s="59">
        <f t="shared" ref="X6" si="4">IF(B6="","",H6)</f>
        <v>4</v>
      </c>
      <c r="Y6" s="60">
        <f>IF(B:B="","",IF(R6="Refreshment Beverage",VLOOKUP(Q6,Rates!G$15:L$19,6,0)*W6,VLOOKUP(Q6,Rates!G$4:L$12,6,0)*W6))</f>
        <v>0.22790999999999997</v>
      </c>
      <c r="Z6" s="60">
        <f t="shared" ref="Z6" si="5">IF(B:B="","",IF(R6="Refreshment Beverage",0,IF(T6="Keg",0,ROUND(0.34/12*V6,2))))</f>
        <v>0.17</v>
      </c>
      <c r="AA6" s="60">
        <f>IF(B:B="","",IF(AND(T6="Can",V6=8,R6="Beer"),V6*0.0201,IF(AND(T6="Can",V6=15,R6="Beer"),V6*0.0101,IF(AND(T6="Can",V6=20,R6="Beer"),V6*0.0107,IF(AND(T6="Can",V6=30,R6="Beer"),V6*0.0089,IF(AND(T6="Can",V6=36,R6="Beer"),V6*0.0074,IF(AND(T6="Bottle",V6=24,R6="Beer"),V6*0.016,IF(AND(R6="Refreshment Beverage",U6&gt;0.049,U6&lt;0.401),V6*0.0536,IF(AND(R6="Refreshment Beverage",U6&gt;0.4,U6&lt;0.47),V6*0.0643,IF(AND(R6="Refreshment Beverage",U6&gt;0.469,U6&lt;0.66),V6*0.075,IF(AND(R6="Refreshment Beverage",U6&gt;0.659,U6&lt;0.75),V6*0.1071,IF(AND(R6="Refreshment Beverage",U6&gt;0.749,U6&lt;0.9),V6*0.1178,IF(AND(R6="Refreshment Beverage",U6&gt;0.899,U6&lt;1),V6*0.1393,IF(AND(R6="Refreshment Beverage",U6=1),V6*0.1499,IF(AND(R6="Refreshment Beverage",U6=1.14),V6*0.1714,IF(AND(R6="Refreshment Beverage",U6=2),V6*0.2999,IF(AND(R6="Refreshment Beverage",U6=3),V6*0.4499,IF(AND(R6="Refreshment Beverage",U6=1.75),V6*0.2678,0))))))))))))))))))</f>
        <v>0</v>
      </c>
      <c r="AB6" s="61" cm="1">
        <f t="array" ref="AB6">IF(_xlfn.SINGLE(B:B)="","",IF(R6="Refreshment Beverage","",IF(AND(R6="Beer",Q6=0),SUM(LOOKUP(2,1/(Rates!$B$15:$B$18&lt;=W6)/(Rates!$C$15:$C$18&gt;=W6),Rates!$D$15:$D$18)*W6),VLOOKUP(VALUE(_xlfn.SINGLE(Q:Q)),Rates!A:B,2,0)*W6)))</f>
        <v>0.53122199999999997</v>
      </c>
      <c r="AC6" s="61" cm="1">
        <f t="array" ref="AC6">IF(_xlfn.SINGLE(B:B)="","",IF(R6="Refreshment Beverage","",IF(AND(R6="Beer",Q6=0),SUM(LOOKUP(2,1/(Rates!$B$15:$B$18&lt;=W6)/(Rates!$C$15:$C$18&gt;=W6),Rates!$E$15:$E$18)*W6),VLOOKUP(VALUE(_xlfn.SINGLE(Q:Q)),Rates!A:C,3,0)*W6)))</f>
        <v>1.0038689999999999</v>
      </c>
      <c r="AD6" s="168" t="str">
        <f>IFERROR(IF(R6="Beer","",IF(OR(Q6=1,Q6=2,Q6=3,Q6=4),VLOOKUP(Q6,Rates!$A$31:$B$34,2,0)*W6,IF(V6=1,VLOOKUP(U6,'REB BEV MIN MKUP'!B:E,4,0),IF(V6&gt;1,VLOOKUP(VALUE(W6),'REB BEV MIN MKUP'!O:Q,3,0),0)))),0)</f>
        <v/>
      </c>
      <c r="AE6" s="62" t="str">
        <f t="shared" ref="AE6" si="6">IF(J6="Gross Price to Brewers",I6,"")</f>
        <v/>
      </c>
      <c r="AF6" s="63" t="str">
        <f t="shared" ref="AF6" si="7">IF(AE:AE="","",ROUND(SUM(AE6*(S6/100)),4))</f>
        <v/>
      </c>
      <c r="AG6" s="64" t="str">
        <f t="shared" ref="AG6" si="8">IF(AE:AE="","",IF(R6="Refreshment Beverage",MAX(AF6,AD6),MAX(AB6,AF6)))</f>
        <v/>
      </c>
      <c r="AH6" s="65" t="str">
        <f t="shared" ref="AH6" si="9">IF(AE:AE="","",IF(R6="Refreshment Beverage",AK6-AJ6,SUM(Y6:AA6)+AE6+AG6))</f>
        <v/>
      </c>
      <c r="AI6" s="66" t="str">
        <f>IF(AE:AE="","",IF(R6="Refreshment Beverage",AK6*(Rates!J$19/100),ROUND(SUM(AH6*(Rates!$J$8/100)),4)))</f>
        <v/>
      </c>
      <c r="AJ6" s="67" t="str">
        <f t="shared" ref="AJ6" si="10">IF(AE:AE="","",IF(R6="Refreshment Beverage",AI6,MAX(AC6,AI6)))</f>
        <v/>
      </c>
      <c r="AK6" s="22" t="str">
        <f t="shared" ref="AK6" si="11">IF(AE:AE="","",IF(R6="Refreshment Beverage",SUM(AE6+Y6+Z6+AA6+AG6),SUM(AH6+AJ6)))</f>
        <v/>
      </c>
      <c r="AL6" s="62">
        <f t="shared" ref="AL6" si="12">IF(AS6="","",IF(R6="Refreshment Beverage",ROUND(SUM(AS6-AR6-AA6-Z6-Y6),2),ROUND(SUM(AS6-AR6-AN6-Y6-Z6-AA6),2)))</f>
        <v>12.07</v>
      </c>
      <c r="AM6" s="63">
        <f>IF(AS6="","",IF(R6="Refreshment Beverage",ROUND(AS6*Rates!K$19,4),ROUND(AO6*(VLOOKUP(VALUE(Q6),Rates!G$4:L$12,3,0)),4)))</f>
        <v>1.2065999999999999</v>
      </c>
      <c r="AN6" s="68">
        <f>IF(AS6="","",IF(R6="Refreshment Beverage",AS6*(Rates!J$19/100),MAX(AM6,AB6)))</f>
        <v>1.2065999999999999</v>
      </c>
      <c r="AO6" s="69">
        <f t="shared" ref="AO6" si="13">IF(AS6="","",ROUND(SUM(AS6-AR6-Y6-Z6-AA6),4))</f>
        <v>13.2722</v>
      </c>
      <c r="AP6" s="69">
        <f t="shared" ref="AP6" si="14">IF(AS6="","",IF(R6="Refreshment Beverage",ROUND(AS6-AN6,2),ROUND(SUM(AS6-AR6),2)))</f>
        <v>13.67</v>
      </c>
      <c r="AQ6" s="70">
        <f>IF(AS6="","",IF(R6="Refreshment Beverage",ROUND(SUM(VLOOKUP(Q:Q,Rates!G$15:L$19,3,0)*(AS6-Y6-Z6-AA6)),4),ROUND(SUM(Rates!$K$8*AS6),4)))</f>
        <v>2.3239000000000001</v>
      </c>
      <c r="AR6" s="66">
        <f t="shared" ref="AR6" si="15">IF(AS6="","",IF(R6="Refreshment Beverage",MAX(AD6,AQ6),MAX(AQ6,AC6)))</f>
        <v>2.3239000000000001</v>
      </c>
      <c r="AS6" s="22">
        <f t="shared" ref="AS6" si="16">IF(J6="Retail Price",SUM(I6+0.004),"")</f>
        <v>15.994</v>
      </c>
      <c r="AT6" s="62" t="str">
        <f t="shared" ref="AT6" si="17">IF(AX6="","",IF(R6="Refreshment Beverage",SUM(BA6-AV6-Y6-Z6-AA6),SUM(AX6-AV6-Y6-Z6-AA6)))</f>
        <v/>
      </c>
      <c r="AU6" s="63" t="str">
        <f>IF(AX6="","",IF(R6="Refreshment Beverage",ROUND((BA6-Y6-Z6-AA6)*VLOOKUP(VALUE(Q6),Rates!G$15:L$19,3,0),4),ROUND(AW6*(VLOOKUP(VALUE(Q6),Rates!G:L,3,0)),4)))</f>
        <v/>
      </c>
      <c r="AV6" s="68" t="str">
        <f>IF(AX6="","",IF(R6="Refreshment Beverage",MAX(AU6,AD6),MAX(AB6,AU6)))</f>
        <v/>
      </c>
      <c r="AW6" s="69" t="str">
        <f t="shared" ref="AW6" si="18">IF(AX6="","",IF(R6="Refreshment Beverage",SUM(BA6-AV6-Y6-Z6-AA6),ROUND(SUM(BA6-AZ6-Y6-Z6-AA6),4)))</f>
        <v/>
      </c>
      <c r="AX6" s="65" t="str">
        <f t="shared" ref="AX6" si="19">IF(J6="Licensee Retail",I6,"")</f>
        <v/>
      </c>
      <c r="AY6" s="70" t="str">
        <f>IF(AX6="","",IF(R6="Refreshment Beverage",ROUND(SUM(AX6*Rates!K$19),4),ROUND(SUM(AX6*(Rates!J$8/100)),4)))</f>
        <v/>
      </c>
      <c r="AZ6" s="67" t="str">
        <f t="shared" ref="AZ6" si="20">IF(AX6="","",MAX($AC6,AY6))</f>
        <v/>
      </c>
      <c r="BA6" s="22" t="str">
        <f t="shared" ref="BA6" si="21">IF(AX6="","",SUM(AX6+AZ6))</f>
        <v/>
      </c>
    </row>
    <row r="7" spans="1:55" ht="13" x14ac:dyDescent="0.3">
      <c r="K7" s="42" t="str">
        <f t="shared" ref="K7" si="22">IFERROR(IF(B:B="","",IF(OR(C7="",E7="",F7="",G7="",H7="",I7="",J7=""),"",ROUND(IF(J7="Gross Price to Brewers",AE7,IF(J7="Retail Price",AL7,IF(J7="Licensee Retail",AT7,""))),2))),"")</f>
        <v/>
      </c>
      <c r="L7" s="55" t="str">
        <f t="shared" ref="L7" si="23">IFERROR(IF(B:B="","",IF(OR(C7="",E7="",F7="",G7="",H7="",I7="",J7=""),"",ROUND(IF(J7="Gross Price to Brewers",AH7,IF(J7="Retail Price",AP7,IF(J7="Licensee Retail",AX7,""))),2))),"")</f>
        <v/>
      </c>
      <c r="M7" s="43" t="str">
        <f t="shared" ref="M7" si="24">IFERROR(IF(B:B="","",IF(OR(C7="",E7="",F7="",G7="",H7="",I7="",J7=""),"",ROUND(IF(J7="Gross Price to Brewers",AK7,IF(J7="Retail Price",AS7,IF(J7="Licensee Retail",BA7,""))),2))),"")</f>
        <v/>
      </c>
      <c r="N7" s="56" t="str" cm="1">
        <f t="array" ref="N7">IFERROR(IF(_xlfn.SINGLE(B:B)="","",IF(R7="Beer",SUM(LOOKUP(2,1/(Rates!$B$3:$B$5&lt;=W7)/(Rates!$C$3:$C$5&gt;=W7),Rates!$D$3:$D$5)*(X7/100)*W7),IF(R7="Refreshment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56" t="str">
        <f t="shared" ref="O7" si="25">IF(B:B="","",IF(M7&gt;N7,"YES","NO"))</f>
        <v/>
      </c>
      <c r="P7" s="53"/>
      <c r="Q7" s="14" t="str">
        <f t="shared" ref="Q7" si="26">IF(B7="","",IF(OR(D7="",D7=0),0,D7))</f>
        <v/>
      </c>
      <c r="R7" s="57" t="str">
        <f t="shared" ref="R7" si="27">IF(C7="","",IF(C7="Beer","Beer",IF(C7="Malt-Based Cooler","Refreshment Beverage")))</f>
        <v/>
      </c>
      <c r="S7" s="58" t="str">
        <f>IF(B7="","",IF(R7="Refreshment Beverage",VLOOKUP(VALUE(Q7),Rates!G$15:L$19,2,0),VLOOKUP(VALUE(Q7),Rates!G$4:L$12,2,0)))</f>
        <v/>
      </c>
      <c r="T7" s="58" t="str">
        <f t="shared" ref="T7" si="28">IF(B7="","",G7)</f>
        <v/>
      </c>
      <c r="U7" s="58" t="str">
        <f t="shared" ref="U7" si="29">IF(B:B="","",SUM(W7/V7))</f>
        <v/>
      </c>
      <c r="V7" s="58" t="str">
        <f t="shared" ref="V7" si="30">IF(B7="","",F7)</f>
        <v/>
      </c>
      <c r="W7" s="58" t="str">
        <f t="shared" ref="W7" si="31">IF(B7="","",E7*F7)</f>
        <v/>
      </c>
      <c r="X7" s="59" t="str">
        <f t="shared" ref="X7" si="32">IF(B7="","",H7)</f>
        <v/>
      </c>
      <c r="Y7" s="60" t="str">
        <f>IF(B:B="","",IF(R7="Refreshment Beverage",VLOOKUP(Q7,Rates!G$15:L$19,6,0)*W7,VLOOKUP(Q7,Rates!G$4:L$12,6,0)*W7))</f>
        <v/>
      </c>
      <c r="Z7" s="60" t="str">
        <f t="shared" ref="Z7" si="33">IF(B:B="","",IF(R7="Refreshment Beverage",0,IF(T7="Keg",0,ROUND(0.34/12*V7,2))))</f>
        <v/>
      </c>
      <c r="AA7" s="60" t="str">
        <f t="shared" ref="AA7:AA70" si="34">IF(B:B="","",IF(AND(T7="Can",V7=8,R7="Beer"),V7*0.0201,IF(AND(T7="Can",V7=15,R7="Beer"),V7*0.0101,IF(AND(T7="Can",V7=20,R7="Beer"),V7*0.0107,IF(AND(T7="Can",V7=30,R7="Beer"),V7*0.0089,IF(AND(T7="Can",V7=36,R7="Beer"),V7*0.0074,IF(AND(T7="Bottle",V7=24,R7="Beer"),V7*0.016,IF(AND(R7="Refreshment Beverage",U7&gt;0.049,U7&lt;0.401),V7*0.0536,IF(AND(R7="Refreshment Beverage",U7&gt;0.4,U7&lt;0.47),V7*0.0643,IF(AND(R7="Refreshment Beverage",U7&gt;0.469,U7&lt;0.66),V7*0.075,IF(AND(R7="Refreshment Beverage",U7&gt;0.659,U7&lt;0.75),V7*0.1071,IF(AND(R7="Refreshment Beverage",U7&gt;0.749,U7&lt;0.9),V7*0.1178,IF(AND(R7="Refreshment Beverage",U7&gt;0.899,U7&lt;1),V7*0.1393,IF(AND(R7="Refreshment Beverage",U7=1),V7*0.1499,IF(AND(R7="Refreshment Beverage",U7=1.14),V7*0.1714,IF(AND(R7="Refreshment Beverage",U7=2),V7*0.2999,IF(AND(R7="Refreshment Beverage",U7=3),V7*0.4499,IF(AND(R7="Refreshment Beverage",U7=1.75),V7*0.2678,0))))))))))))))))))</f>
        <v/>
      </c>
      <c r="AB7" s="61" t="str" cm="1">
        <f t="array" ref="AB7">IF(_xlfn.SINGLE(B:B)="","",IF(R7="Refreshment Beverage","",IF(AND(R7="Beer",Q7=0),SUM(LOOKUP(2,1/(Rates!$B$15:$B$18&lt;=W7)/(Rates!$C$15:$C$18&gt;=W7),Rates!$D$15:$D$18)*W7),VLOOKUP(VALUE(_xlfn.SINGLE(Q:Q)),Rates!A:B,2,0)*W7)))</f>
        <v/>
      </c>
      <c r="AC7" s="61" t="str" cm="1">
        <f t="array" ref="AC7">IF(_xlfn.SINGLE(B:B)="","",IF(R7="Refreshment Beverage","",IF(AND(R7="Beer",Q7=0),SUM(LOOKUP(2,1/(Rates!$B$15:$B$18&lt;=W7)/(Rates!$C$15:$C$18&gt;=W7),Rates!$E$15:$E$18)*W7),VLOOKUP(VALUE(_xlfn.SINGLE(Q:Q)),Rates!A:C,3,0)*W7)))</f>
        <v/>
      </c>
      <c r="AD7" s="168">
        <f>IFERROR(IF(R7="Beer","",IF(OR(Q7=1,Q7=2,Q7=3,Q7=4),VLOOKUP(Q7,Rates!$A$31:$B$34,2,0)*W7,IF(V7=1,VLOOKUP(U7,'REB BEV MIN MKUP'!B:E,4,0),IF(V7&gt;1,VLOOKUP(VALUE(W7),'REB BEV MIN MKUP'!O:Q,3,0),0)))),0)</f>
        <v>0</v>
      </c>
      <c r="AE7" s="62" t="str">
        <f t="shared" ref="AE7" si="35">IF(J7="Gross Price to Brewers",I7,"")</f>
        <v/>
      </c>
      <c r="AF7" s="63" t="str">
        <f t="shared" ref="AF7" si="36">IF(AE:AE="","",ROUND(SUM(AE7*(S7/100)),4))</f>
        <v/>
      </c>
      <c r="AG7" s="64" t="str">
        <f t="shared" ref="AG7" si="37">IF(AE:AE="","",IF(R7="Refreshment Beverage",MAX(AF7,AD7),MAX(AB7,AF7)))</f>
        <v/>
      </c>
      <c r="AH7" s="65" t="str">
        <f t="shared" ref="AH7" si="38">IF(AE:AE="","",IF(R7="Refreshment Beverage",AK7-AJ7,SUM(Y7:AA7)+AE7+AG7))</f>
        <v/>
      </c>
      <c r="AI7" s="66" t="str">
        <f>IF(AE:AE="","",IF(R7="Refreshment Beverage",AK7*(Rates!J$19/100),ROUND(SUM(AH7*(Rates!$J$8/100)),4)))</f>
        <v/>
      </c>
      <c r="AJ7" s="67" t="str">
        <f t="shared" ref="AJ7" si="39">IF(AE:AE="","",IF(R7="Refreshment Beverage",AI7,MAX(AC7,AI7)))</f>
        <v/>
      </c>
      <c r="AK7" s="22" t="str">
        <f t="shared" ref="AK7" si="40">IF(AE:AE="","",IF(R7="Refreshment Beverage",SUM(AE7+Y7+Z7+AA7+AG7),SUM(AH7+AJ7)))</f>
        <v/>
      </c>
      <c r="AL7" s="62" t="str">
        <f t="shared" ref="AL7" si="41">IF(AS7="","",IF(R7="Refreshment Beverage",ROUND(SUM(AS7-AR7-AA7-Z7-Y7),2),ROUND(SUM(AS7-AR7-AN7-Y7-Z7-AA7),2)))</f>
        <v/>
      </c>
      <c r="AM7" s="63" t="str">
        <f>IF(AS7="","",IF(R7="Refreshment Beverage",ROUND(AS7*Rates!K$19,4),ROUND(AO7*(VLOOKUP(VALUE(Q7),Rates!G$4:L$12,3,0)),4)))</f>
        <v/>
      </c>
      <c r="AN7" s="68" t="str">
        <f>IF(AS7="","",IF(R7="Refreshment Beverage",AS7*(Rates!J$19/100),MAX(AM7,AB7)))</f>
        <v/>
      </c>
      <c r="AO7" s="69" t="str">
        <f t="shared" ref="AO7" si="42">IF(AS7="","",ROUND(SUM(AS7-AR7-Y7-Z7-AA7),4))</f>
        <v/>
      </c>
      <c r="AP7" s="69" t="str">
        <f t="shared" ref="AP7" si="43">IF(AS7="","",IF(R7="Refreshment Beverage",ROUND(AS7-AN7,2),ROUND(SUM(AS7-AR7),2)))</f>
        <v/>
      </c>
      <c r="AQ7" s="70" t="str">
        <f>IF(AS7="","",IF(R7="Refreshment Beverage",ROUND(SUM(VLOOKUP(Q:Q,Rates!G$15:L$19,3,0)*(AS7-Y7-Z7-AA7)),4),ROUND(SUM(Rates!$K$8*AS7),4)))</f>
        <v/>
      </c>
      <c r="AR7" s="66" t="str">
        <f t="shared" ref="AR7" si="44">IF(AS7="","",IF(R7="Refreshment Beverage",MAX(AD7,AQ7),MAX(AQ7,AC7)))</f>
        <v/>
      </c>
      <c r="AS7" s="22" t="str">
        <f t="shared" ref="AS7" si="45">IF(J7="Retail Price",SUM(I7+0.004),"")</f>
        <v/>
      </c>
      <c r="AT7" s="62" t="str">
        <f t="shared" ref="AT7" si="46">IF(AX7="","",IF(R7="Refreshment Beverage",SUM(BA7-AV7-Y7-Z7-AA7),SUM(AX7-AV7-Y7-Z7-AA7)))</f>
        <v/>
      </c>
      <c r="AU7" s="63" t="str">
        <f>IF(AX7="","",IF(R7="Refreshment Beverage",ROUND((BA7-Y7-Z7-AA7)*VLOOKUP(VALUE(Q7),Rates!G$15:L$19,3,0),4),ROUND(AW7*(VLOOKUP(VALUE(Q7),Rates!G:L,3,0)),4)))</f>
        <v/>
      </c>
      <c r="AV7" s="68" t="str">
        <f t="shared" ref="AV7" si="47">IF(AX7="","",IF(R7="Refreshment Beverage",MAX(AU7,AD7),MAX(AB7,AU7)))</f>
        <v/>
      </c>
      <c r="AW7" s="69" t="str">
        <f t="shared" ref="AW7" si="48">IF(AX7="","",IF(R7="Refreshment Beverage",SUM(BA7-AV7-Y7-Z7-AA7),ROUND(SUM(BA7-AZ7-Y7-Z7-AA7),4)))</f>
        <v/>
      </c>
      <c r="AX7" s="65" t="str">
        <f t="shared" ref="AX7" si="49">IF(J7="Licensee Retail",I7,"")</f>
        <v/>
      </c>
      <c r="AY7" s="70" t="str">
        <f>IF(AX7="","",IF(R7="Refreshment Beverage",ROUND(SUM(AX7*Rates!K$19),4),ROUND(SUM(AX7*(Rates!J$8/100)),4)))</f>
        <v/>
      </c>
      <c r="AZ7" s="67" t="str">
        <f t="shared" ref="AZ7" si="50">IF(AX7="","",MAX($AC7,AY7))</f>
        <v/>
      </c>
      <c r="BA7" s="22" t="str">
        <f t="shared" ref="BA7" si="51">IF(AX7="","",SUM(AX7+AZ7))</f>
        <v/>
      </c>
    </row>
    <row r="8" spans="1:55" ht="13" x14ac:dyDescent="0.3">
      <c r="K8" s="42" t="str">
        <f t="shared" ref="K8:K71" si="52">IFERROR(IF(B:B="","",IF(OR(C8="",E8="",F8="",G8="",H8="",I8="",J8=""),"",ROUND(IF(J8="Gross Price to Brewers",AE8,IF(J8="Retail Price",AL8,IF(J8="Licensee Retail",AT8,""))),2))),"")</f>
        <v/>
      </c>
      <c r="L8" s="55" t="str">
        <f t="shared" ref="L8:L71" si="53">IFERROR(IF(B:B="","",IF(OR(C8="",E8="",F8="",G8="",H8="",I8="",J8=""),"",ROUND(IF(J8="Gross Price to Brewers",AH8,IF(J8="Retail Price",AP8,IF(J8="Licensee Retail",AX8,""))),2))),"")</f>
        <v/>
      </c>
      <c r="M8" s="43" t="str">
        <f t="shared" ref="M8:M71" si="54">IFERROR(IF(B:B="","",IF(OR(C8="",E8="",F8="",G8="",H8="",I8="",J8=""),"",ROUND(IF(J8="Gross Price to Brewers",AK8,IF(J8="Retail Price",AS8,IF(J8="Licensee Retail",BA8,""))),2))),"")</f>
        <v/>
      </c>
      <c r="N8" s="56" t="str" cm="1">
        <f t="array" ref="N8">IFERROR(IF(_xlfn.SINGLE(B:B)="","",IF(R8="Beer",SUM(LOOKUP(2,1/(Rates!$B$3:$B$5&lt;=W8)/(Rates!$C$3:$C$5&gt;=W8),Rates!$D$3:$D$5)*(X8/100)*W8),IF(R8="Refreshment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56" t="str">
        <f t="shared" ref="O8:O71" si="55">IF(B:B="","",IF(M8&gt;N8,"YES","NO"))</f>
        <v/>
      </c>
      <c r="P8" s="53"/>
      <c r="Q8" s="14" t="str">
        <f t="shared" ref="Q8:Q71" si="56">IF(B8="","",IF(OR(D8="",D8=0),0,D8))</f>
        <v/>
      </c>
      <c r="R8" s="57" t="str">
        <f t="shared" ref="R8:R71" si="57">IF(C8="","",IF(C8="Beer","Beer",IF(C8="Malt-Based Cooler","Refreshment Beverage")))</f>
        <v/>
      </c>
      <c r="S8" s="58" t="str">
        <f>IF(B8="","",IF(R8="Refreshment Beverage",VLOOKUP(VALUE(Q8),Rates!G$15:L$19,2,0),VLOOKUP(VALUE(Q8),Rates!G$4:L$12,2,0)))</f>
        <v/>
      </c>
      <c r="T8" s="58" t="str">
        <f t="shared" ref="T8:T71" si="58">IF(B8="","",G8)</f>
        <v/>
      </c>
      <c r="U8" s="58" t="str">
        <f t="shared" ref="U8:U71" si="59">IF(B:B="","",SUM(W8/V8))</f>
        <v/>
      </c>
      <c r="V8" s="58" t="str">
        <f t="shared" ref="V8:V71" si="60">IF(B8="","",F8)</f>
        <v/>
      </c>
      <c r="W8" s="58" t="str">
        <f t="shared" ref="W8:W71" si="61">IF(B8="","",E8*F8)</f>
        <v/>
      </c>
      <c r="X8" s="59" t="str">
        <f t="shared" ref="X8:X71" si="62">IF(B8="","",H8)</f>
        <v/>
      </c>
      <c r="Y8" s="60" t="str">
        <f>IF(B:B="","",IF(R8="Refreshment Beverage",VLOOKUP(Q8,Rates!G$15:L$19,6,0)*W8,VLOOKUP(Q8,Rates!G$4:L$12,6,0)*W8))</f>
        <v/>
      </c>
      <c r="Z8" s="60" t="str">
        <f t="shared" ref="Z8:Z71" si="63">IF(B:B="","",IF(R8="Refreshment Beverage",0,IF(T8="Keg",0,ROUND(0.34/12*V8,2))))</f>
        <v/>
      </c>
      <c r="AA8" s="60" t="str">
        <f t="shared" si="34"/>
        <v/>
      </c>
      <c r="AB8" s="61" t="str" cm="1">
        <f t="array" ref="AB8">IF(_xlfn.SINGLE(B:B)="","",IF(R8="Refreshment Beverage","",IF(AND(R8="Beer",Q8=0),SUM(LOOKUP(2,1/(Rates!$B$15:$B$18&lt;=W8)/(Rates!$C$15:$C$18&gt;=W8),Rates!$D$15:$D$18)*W8),VLOOKUP(VALUE(_xlfn.SINGLE(Q:Q)),Rates!A:B,2,0)*W8)))</f>
        <v/>
      </c>
      <c r="AC8" s="61" t="str" cm="1">
        <f t="array" ref="AC8">IF(_xlfn.SINGLE(B:B)="","",IF(R8="Refreshment Beverage","",IF(AND(R8="Beer",Q8=0),SUM(LOOKUP(2,1/(Rates!$B$15:$B$18&lt;=W8)/(Rates!$C$15:$C$18&gt;=W8),Rates!$E$15:$E$18)*W8),VLOOKUP(VALUE(_xlfn.SINGLE(Q:Q)),Rates!A:C,3,0)*W8)))</f>
        <v/>
      </c>
      <c r="AD8" s="168">
        <f>IFERROR(IF(R8="Beer","",IF(OR(Q8=1,Q8=2,Q8=3,Q8=4),VLOOKUP(Q8,Rates!$A$31:$B$34,2,0)*W8,IF(V8=1,VLOOKUP(U8,'REB BEV MIN MKUP'!B:E,4,0),IF(V8&gt;1,VLOOKUP(VALUE(W8),'REB BEV MIN MKUP'!O:Q,3,0),0)))),0)</f>
        <v>0</v>
      </c>
      <c r="AE8" s="62" t="str">
        <f t="shared" ref="AE8:AE71" si="64">IF(J8="Gross Price to Brewers",I8,"")</f>
        <v/>
      </c>
      <c r="AF8" s="63" t="str">
        <f t="shared" ref="AF8:AF71" si="65">IF(AE:AE="","",ROUND(SUM(AE8*(S8/100)),4))</f>
        <v/>
      </c>
      <c r="AG8" s="64" t="str">
        <f t="shared" ref="AG8:AG71" si="66">IF(AE:AE="","",IF(R8="Refreshment Beverage",MAX(AF8,AD8),MAX(AB8,AF8)))</f>
        <v/>
      </c>
      <c r="AH8" s="65" t="str">
        <f t="shared" ref="AH8:AH71" si="67">IF(AE:AE="","",IF(R8="Refreshment Beverage",AK8-AJ8,SUM(Y8:AA8)+AE8+AG8))</f>
        <v/>
      </c>
      <c r="AI8" s="66" t="str">
        <f>IF(AE:AE="","",IF(R8="Refreshment Beverage",AK8*(Rates!J$19/100),ROUND(SUM(AH8*(Rates!$J$8/100)),4)))</f>
        <v/>
      </c>
      <c r="AJ8" s="67" t="str">
        <f t="shared" ref="AJ8:AJ71" si="68">IF(AE:AE="","",IF(R8="Refreshment Beverage",AI8,MAX(AC8,AI8)))</f>
        <v/>
      </c>
      <c r="AK8" s="22" t="str">
        <f t="shared" ref="AK8:AK71" si="69">IF(AE:AE="","",IF(R8="Refreshment Beverage",SUM(AE8+Y8+Z8+AA8+AG8),SUM(AH8+AJ8)))</f>
        <v/>
      </c>
      <c r="AL8" s="62" t="str">
        <f t="shared" ref="AL8:AL71" si="70">IF(AS8="","",IF(R8="Refreshment Beverage",ROUND(SUM(AS8-AR8-AA8-Z8-Y8),2),ROUND(SUM(AS8-AR8-AN8-Y8-Z8-AA8),2)))</f>
        <v/>
      </c>
      <c r="AM8" s="63" t="str">
        <f>IF(AS8="","",IF(R8="Refreshment Beverage",ROUND(AS8*Rates!K$19,4),ROUND(AO8*(VLOOKUP(VALUE(Q8),Rates!G$4:L$12,3,0)),4)))</f>
        <v/>
      </c>
      <c r="AN8" s="68" t="str">
        <f>IF(AS8="","",IF(R8="Refreshment Beverage",AS8*(Rates!J$19/100),MAX(AM8,AB8)))</f>
        <v/>
      </c>
      <c r="AO8" s="69" t="str">
        <f t="shared" ref="AO8:AO71" si="71">IF(AS8="","",ROUND(SUM(AS8-AR8-Y8-Z8-AA8),4))</f>
        <v/>
      </c>
      <c r="AP8" s="69" t="str">
        <f t="shared" ref="AP8:AP71" si="72">IF(AS8="","",IF(R8="Refreshment Beverage",ROUND(AS8-AN8,2),ROUND(SUM(AS8-AR8),2)))</f>
        <v/>
      </c>
      <c r="AQ8" s="70" t="str">
        <f>IF(AS8="","",IF(R8="Refreshment Beverage",ROUND(SUM(VLOOKUP(Q:Q,Rates!G$15:L$19,3,0)*(AS8-Y8-Z8-AA8)),4),ROUND(SUM(Rates!$K$8*AS8),4)))</f>
        <v/>
      </c>
      <c r="AR8" s="66" t="str">
        <f t="shared" ref="AR8:AR71" si="73">IF(AS8="","",IF(R8="Refreshment Beverage",MAX(AD8,AQ8),MAX(AQ8,AC8)))</f>
        <v/>
      </c>
      <c r="AS8" s="22" t="str">
        <f t="shared" ref="AS8:AS71" si="74">IF(J8="Retail Price",SUM(I8+0.004),"")</f>
        <v/>
      </c>
      <c r="AT8" s="62" t="str">
        <f t="shared" ref="AT8:AT71" si="75">IF(AX8="","",IF(R8="Refreshment Beverage",SUM(BA8-AV8-Y8-Z8-AA8),SUM(AX8-AV8-Y8-Z8-AA8)))</f>
        <v/>
      </c>
      <c r="AU8" s="63" t="str">
        <f>IF(AX8="","",IF(R8="Refreshment Beverage",ROUND((BA8-Y8-Z8-AA8)*VLOOKUP(VALUE(Q8),Rates!G$15:L$19,3,0),4),ROUND(AW8*(VLOOKUP(VALUE(Q8),Rates!G:L,3,0)),4)))</f>
        <v/>
      </c>
      <c r="AV8" s="68" t="str">
        <f t="shared" ref="AV8:AV71" si="76">IF(AX8="","",IF(R8="Refreshment Beverage",MAX(AU8,AD8),MAX(AB8,AU8)))</f>
        <v/>
      </c>
      <c r="AW8" s="69" t="str">
        <f t="shared" ref="AW8:AW71" si="77">IF(AX8="","",IF(R8="Refreshment Beverage",SUM(BA8-AV8-Y8-Z8-AA8),ROUND(SUM(BA8-AZ8-Y8-Z8-AA8),4)))</f>
        <v/>
      </c>
      <c r="AX8" s="65" t="str">
        <f t="shared" ref="AX8:AX71" si="78">IF(J8="Licensee Retail",I8,"")</f>
        <v/>
      </c>
      <c r="AY8" s="70" t="str">
        <f>IF(AX8="","",IF(R8="Refreshment Beverage",ROUND(SUM(AX8*Rates!K$19),4),ROUND(SUM(AX8*(Rates!J$8/100)),4)))</f>
        <v/>
      </c>
      <c r="AZ8" s="67" t="str">
        <f t="shared" ref="AZ8:AZ71" si="79">IF(AX8="","",MAX($AC8,AY8))</f>
        <v/>
      </c>
      <c r="BA8" s="22" t="str">
        <f t="shared" ref="BA8:BA71" si="80">IF(AX8="","",SUM(AX8+AZ8))</f>
        <v/>
      </c>
    </row>
    <row r="9" spans="1:55" ht="13" x14ac:dyDescent="0.3">
      <c r="K9" s="42" t="str">
        <f t="shared" si="52"/>
        <v/>
      </c>
      <c r="L9" s="55" t="str">
        <f t="shared" si="53"/>
        <v/>
      </c>
      <c r="M9" s="43" t="str">
        <f t="shared" si="54"/>
        <v/>
      </c>
      <c r="N9" s="56" t="str" cm="1">
        <f t="array" ref="N9">IFERROR(IF(_xlfn.SINGLE(B:B)="","",IF(R9="Beer",SUM(LOOKUP(2,1/(Rates!$B$3:$B$5&lt;=W9)/(Rates!$C$3:$C$5&gt;=W9),Rates!$D$3:$D$5)*(X9/100)*W9),IF(R9="Refreshment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56" t="str">
        <f t="shared" si="55"/>
        <v/>
      </c>
      <c r="P9" s="53"/>
      <c r="Q9" s="14" t="str">
        <f t="shared" si="56"/>
        <v/>
      </c>
      <c r="R9" s="57" t="str">
        <f t="shared" si="57"/>
        <v/>
      </c>
      <c r="S9" s="58" t="str">
        <f>IF(B9="","",IF(R9="Refreshment Beverage",VLOOKUP(VALUE(Q9),Rates!G$15:L$19,2,0),VLOOKUP(VALUE(Q9),Rates!G$4:L$12,2,0)))</f>
        <v/>
      </c>
      <c r="T9" s="58" t="str">
        <f t="shared" si="58"/>
        <v/>
      </c>
      <c r="U9" s="58" t="str">
        <f t="shared" si="59"/>
        <v/>
      </c>
      <c r="V9" s="58" t="str">
        <f t="shared" si="60"/>
        <v/>
      </c>
      <c r="W9" s="58" t="str">
        <f t="shared" si="61"/>
        <v/>
      </c>
      <c r="X9" s="59" t="str">
        <f t="shared" si="62"/>
        <v/>
      </c>
      <c r="Y9" s="60" t="str">
        <f>IF(B:B="","",IF(R9="Refreshment Beverage",VLOOKUP(Q9,Rates!G$15:L$19,6,0)*W9,VLOOKUP(Q9,Rates!G$4:L$12,6,0)*W9))</f>
        <v/>
      </c>
      <c r="Z9" s="60" t="str">
        <f t="shared" si="63"/>
        <v/>
      </c>
      <c r="AA9" s="60" t="str">
        <f t="shared" si="34"/>
        <v/>
      </c>
      <c r="AB9" s="61" t="str" cm="1">
        <f t="array" ref="AB9">IF(_xlfn.SINGLE(B:B)="","",IF(R9="Refreshment Beverage","",IF(AND(R9="Beer",Q9=0),SUM(LOOKUP(2,1/(Rates!$B$15:$B$18&lt;=W9)/(Rates!$C$15:$C$18&gt;=W9),Rates!$D$15:$D$18)*W9),VLOOKUP(VALUE(_xlfn.SINGLE(Q:Q)),Rates!A:B,2,0)*W9)))</f>
        <v/>
      </c>
      <c r="AC9" s="61" t="str" cm="1">
        <f t="array" ref="AC9">IF(_xlfn.SINGLE(B:B)="","",IF(R9="Refreshment Beverage","",IF(AND(R9="Beer",Q9=0),SUM(LOOKUP(2,1/(Rates!$B$15:$B$18&lt;=W9)/(Rates!$C$15:$C$18&gt;=W9),Rates!$E$15:$E$18)*W9),VLOOKUP(VALUE(_xlfn.SINGLE(Q:Q)),Rates!A:C,3,0)*W9)))</f>
        <v/>
      </c>
      <c r="AD9" s="168">
        <f>IFERROR(IF(R9="Beer","",IF(OR(Q9=1,Q9=2,Q9=3,Q9=4),VLOOKUP(Q9,Rates!$A$31:$B$34,2,0)*W9,IF(V9=1,VLOOKUP(U9,'REB BEV MIN MKUP'!B:E,4,0),IF(V9&gt;1,VLOOKUP(VALUE(W9),'REB BEV MIN MKUP'!O:Q,3,0),0)))),0)</f>
        <v>0</v>
      </c>
      <c r="AE9" s="62" t="str">
        <f t="shared" si="64"/>
        <v/>
      </c>
      <c r="AF9" s="63" t="str">
        <f t="shared" si="65"/>
        <v/>
      </c>
      <c r="AG9" s="64" t="str">
        <f t="shared" si="66"/>
        <v/>
      </c>
      <c r="AH9" s="65" t="str">
        <f t="shared" si="67"/>
        <v/>
      </c>
      <c r="AI9" s="66" t="str">
        <f>IF(AE:AE="","",IF(R9="Refreshment Beverage",AK9*(Rates!J$19/100),ROUND(SUM(AH9*(Rates!$J$8/100)),4)))</f>
        <v/>
      </c>
      <c r="AJ9" s="67" t="str">
        <f t="shared" si="68"/>
        <v/>
      </c>
      <c r="AK9" s="22" t="str">
        <f t="shared" si="69"/>
        <v/>
      </c>
      <c r="AL9" s="62" t="str">
        <f t="shared" si="70"/>
        <v/>
      </c>
      <c r="AM9" s="63" t="str">
        <f>IF(AS9="","",IF(R9="Refreshment Beverage",ROUND(AS9*Rates!K$19,4),ROUND(AO9*(VLOOKUP(VALUE(Q9),Rates!G$4:L$12,3,0)),4)))</f>
        <v/>
      </c>
      <c r="AN9" s="68" t="str">
        <f>IF(AS9="","",IF(R9="Refreshment Beverage",AS9*(Rates!J$19/100),MAX(AM9,AB9)))</f>
        <v/>
      </c>
      <c r="AO9" s="69" t="str">
        <f t="shared" si="71"/>
        <v/>
      </c>
      <c r="AP9" s="69" t="str">
        <f t="shared" si="72"/>
        <v/>
      </c>
      <c r="AQ9" s="70" t="str">
        <f>IF(AS9="","",IF(R9="Refreshment Beverage",ROUND(SUM(VLOOKUP(Q:Q,Rates!G$15:L$19,3,0)*(AS9-Y9-Z9-AA9)),4),ROUND(SUM(Rates!$K$8*AS9),4)))</f>
        <v/>
      </c>
      <c r="AR9" s="66" t="str">
        <f t="shared" si="73"/>
        <v/>
      </c>
      <c r="AS9" s="22" t="str">
        <f t="shared" si="74"/>
        <v/>
      </c>
      <c r="AT9" s="62" t="str">
        <f t="shared" si="75"/>
        <v/>
      </c>
      <c r="AU9" s="63" t="str">
        <f>IF(AX9="","",IF(R9="Refreshment Beverage",ROUND((BA9-Y9-Z9-AA9)*VLOOKUP(VALUE(Q9),Rates!G$15:L$19,3,0),4),ROUND(AW9*(VLOOKUP(VALUE(Q9),Rates!G:L,3,0)),4)))</f>
        <v/>
      </c>
      <c r="AV9" s="68" t="str">
        <f t="shared" si="76"/>
        <v/>
      </c>
      <c r="AW9" s="69" t="str">
        <f t="shared" si="77"/>
        <v/>
      </c>
      <c r="AX9" s="65" t="str">
        <f t="shared" si="78"/>
        <v/>
      </c>
      <c r="AY9" s="70" t="str">
        <f>IF(AX9="","",IF(R9="Refreshment Beverage",ROUND(SUM(AX9*Rates!K$19),4),ROUND(SUM(AX9*(Rates!J$8/100)),4)))</f>
        <v/>
      </c>
      <c r="AZ9" s="67" t="str">
        <f t="shared" si="79"/>
        <v/>
      </c>
      <c r="BA9" s="22" t="str">
        <f t="shared" si="80"/>
        <v/>
      </c>
    </row>
    <row r="10" spans="1:55" ht="13" x14ac:dyDescent="0.3">
      <c r="K10" s="42" t="str">
        <f t="shared" si="52"/>
        <v/>
      </c>
      <c r="L10" s="55" t="str">
        <f t="shared" si="53"/>
        <v/>
      </c>
      <c r="M10" s="43" t="str">
        <f t="shared" si="54"/>
        <v/>
      </c>
      <c r="N10" s="56" t="str" cm="1">
        <f t="array" ref="N10">IFERROR(IF(_xlfn.SINGLE(B:B)="","",IF(R10="Beer",SUM(LOOKUP(2,1/(Rates!$B$3:$B$5&lt;=W10)/(Rates!$C$3:$C$5&gt;=W10),Rates!$D$3:$D$5)*(X10/100)*W10),IF(R10="Refreshment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56" t="str">
        <f t="shared" si="55"/>
        <v/>
      </c>
      <c r="P10" s="53"/>
      <c r="Q10" s="14" t="str">
        <f t="shared" si="56"/>
        <v/>
      </c>
      <c r="R10" s="57" t="str">
        <f t="shared" si="57"/>
        <v/>
      </c>
      <c r="S10" s="58" t="str">
        <f>IF(B10="","",IF(R10="Refreshment Beverage",VLOOKUP(VALUE(Q10),Rates!G$15:L$19,2,0),VLOOKUP(VALUE(Q10),Rates!G$4:L$12,2,0)))</f>
        <v/>
      </c>
      <c r="T10" s="58" t="str">
        <f t="shared" si="58"/>
        <v/>
      </c>
      <c r="U10" s="58" t="str">
        <f t="shared" si="59"/>
        <v/>
      </c>
      <c r="V10" s="58" t="str">
        <f t="shared" si="60"/>
        <v/>
      </c>
      <c r="W10" s="58" t="str">
        <f t="shared" si="61"/>
        <v/>
      </c>
      <c r="X10" s="59" t="str">
        <f t="shared" si="62"/>
        <v/>
      </c>
      <c r="Y10" s="60" t="str">
        <f>IF(B:B="","",IF(R10="Refreshment Beverage",VLOOKUP(Q10,Rates!G$15:L$19,6,0)*W10,VLOOKUP(Q10,Rates!G$4:L$12,6,0)*W10))</f>
        <v/>
      </c>
      <c r="Z10" s="60" t="str">
        <f t="shared" si="63"/>
        <v/>
      </c>
      <c r="AA10" s="60" t="str">
        <f t="shared" si="34"/>
        <v/>
      </c>
      <c r="AB10" s="61" t="str" cm="1">
        <f t="array" ref="AB10">IF(_xlfn.SINGLE(B:B)="","",IF(R10="Refreshment Beverage","",IF(AND(R10="Beer",Q10=0),SUM(LOOKUP(2,1/(Rates!$B$15:$B$18&lt;=W10)/(Rates!$C$15:$C$18&gt;=W10),Rates!$D$15:$D$18)*W10),VLOOKUP(VALUE(_xlfn.SINGLE(Q:Q)),Rates!A:B,2,0)*W10)))</f>
        <v/>
      </c>
      <c r="AC10" s="61" t="str" cm="1">
        <f t="array" ref="AC10">IF(_xlfn.SINGLE(B:B)="","",IF(R10="Refreshment Beverage","",IF(AND(R10="Beer",Q10=0),SUM(LOOKUP(2,1/(Rates!$B$15:$B$18&lt;=W10)/(Rates!$C$15:$C$18&gt;=W10),Rates!$E$15:$E$18)*W10),VLOOKUP(VALUE(_xlfn.SINGLE(Q:Q)),Rates!A:C,3,0)*W10)))</f>
        <v/>
      </c>
      <c r="AD10" s="168">
        <f>IFERROR(IF(R10="Beer","",IF(OR(Q10=1,Q10=2,Q10=3,Q10=4),VLOOKUP(Q10,Rates!$A$31:$B$34,2,0)*W10,IF(V10=1,VLOOKUP(U10,'REB BEV MIN MKUP'!B:E,4,0),IF(V10&gt;1,VLOOKUP(VALUE(W10),'REB BEV MIN MKUP'!O:Q,3,0),0)))),0)</f>
        <v>0</v>
      </c>
      <c r="AE10" s="62" t="str">
        <f t="shared" si="64"/>
        <v/>
      </c>
      <c r="AF10" s="63" t="str">
        <f t="shared" si="65"/>
        <v/>
      </c>
      <c r="AG10" s="64" t="str">
        <f t="shared" si="66"/>
        <v/>
      </c>
      <c r="AH10" s="65" t="str">
        <f t="shared" si="67"/>
        <v/>
      </c>
      <c r="AI10" s="66" t="str">
        <f>IF(AE:AE="","",IF(R10="Refreshment Beverage",AK10*(Rates!J$19/100),ROUND(SUM(AH10*(Rates!$J$8/100)),4)))</f>
        <v/>
      </c>
      <c r="AJ10" s="67" t="str">
        <f t="shared" si="68"/>
        <v/>
      </c>
      <c r="AK10" s="22" t="str">
        <f t="shared" si="69"/>
        <v/>
      </c>
      <c r="AL10" s="62" t="str">
        <f t="shared" si="70"/>
        <v/>
      </c>
      <c r="AM10" s="63" t="str">
        <f>IF(AS10="","",IF(R10="Refreshment Beverage",ROUND(AS10*Rates!K$19,4),ROUND(AO10*(VLOOKUP(VALUE(Q10),Rates!G$4:L$12,3,0)),4)))</f>
        <v/>
      </c>
      <c r="AN10" s="68" t="str">
        <f>IF(AS10="","",IF(R10="Refreshment Beverage",AS10*(Rates!J$19/100),MAX(AM10,AB10)))</f>
        <v/>
      </c>
      <c r="AO10" s="69" t="str">
        <f t="shared" si="71"/>
        <v/>
      </c>
      <c r="AP10" s="69" t="str">
        <f t="shared" si="72"/>
        <v/>
      </c>
      <c r="AQ10" s="70" t="str">
        <f>IF(AS10="","",IF(R10="Refreshment Beverage",ROUND(SUM(VLOOKUP(Q:Q,Rates!G$15:L$19,3,0)*(AS10-Y10-Z10-AA10)),4),ROUND(SUM(Rates!$K$8*AS10),4)))</f>
        <v/>
      </c>
      <c r="AR10" s="66" t="str">
        <f t="shared" si="73"/>
        <v/>
      </c>
      <c r="AS10" s="22" t="str">
        <f t="shared" si="74"/>
        <v/>
      </c>
      <c r="AT10" s="62" t="str">
        <f t="shared" si="75"/>
        <v/>
      </c>
      <c r="AU10" s="63" t="str">
        <f>IF(AX10="","",IF(R10="Refreshment Beverage",ROUND((BA10-Y10-Z10-AA10)*VLOOKUP(VALUE(Q10),Rates!G$15:L$19,3,0),4),ROUND(AW10*(VLOOKUP(VALUE(Q10),Rates!G:L,3,0)),4)))</f>
        <v/>
      </c>
      <c r="AV10" s="68" t="str">
        <f t="shared" si="76"/>
        <v/>
      </c>
      <c r="AW10" s="69" t="str">
        <f t="shared" si="77"/>
        <v/>
      </c>
      <c r="AX10" s="65" t="str">
        <f t="shared" si="78"/>
        <v/>
      </c>
      <c r="AY10" s="70" t="str">
        <f>IF(AX10="","",IF(R10="Refreshment Beverage",ROUND(SUM(AX10*Rates!K$19),4),ROUND(SUM(AX10*(Rates!J$8/100)),4)))</f>
        <v/>
      </c>
      <c r="AZ10" s="67" t="str">
        <f t="shared" si="79"/>
        <v/>
      </c>
      <c r="BA10" s="22" t="str">
        <f t="shared" si="80"/>
        <v/>
      </c>
    </row>
    <row r="11" spans="1:55" ht="13" x14ac:dyDescent="0.3">
      <c r="K11" s="42" t="str">
        <f t="shared" si="52"/>
        <v/>
      </c>
      <c r="L11" s="55" t="str">
        <f t="shared" si="53"/>
        <v/>
      </c>
      <c r="M11" s="43" t="str">
        <f t="shared" si="54"/>
        <v/>
      </c>
      <c r="N11" s="56" t="str" cm="1">
        <f t="array" ref="N11">IFERROR(IF(_xlfn.SINGLE(B:B)="","",IF(R11="Beer",SUM(LOOKUP(2,1/(Rates!$B$3:$B$5&lt;=W11)/(Rates!$C$3:$C$5&gt;=W11),Rates!$D$3:$D$5)*(X11/100)*W11),IF(R11="Refreshment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56" t="str">
        <f t="shared" si="55"/>
        <v/>
      </c>
      <c r="P11" s="53"/>
      <c r="Q11" s="14" t="str">
        <f t="shared" si="56"/>
        <v/>
      </c>
      <c r="R11" s="57" t="str">
        <f t="shared" si="57"/>
        <v/>
      </c>
      <c r="S11" s="58" t="str">
        <f>IF(B11="","",IF(R11="Refreshment Beverage",VLOOKUP(VALUE(Q11),Rates!G$15:L$19,2,0),VLOOKUP(VALUE(Q11),Rates!G$4:L$12,2,0)))</f>
        <v/>
      </c>
      <c r="T11" s="58" t="str">
        <f t="shared" si="58"/>
        <v/>
      </c>
      <c r="U11" s="58" t="str">
        <f t="shared" si="59"/>
        <v/>
      </c>
      <c r="V11" s="58" t="str">
        <f t="shared" si="60"/>
        <v/>
      </c>
      <c r="W11" s="58" t="str">
        <f t="shared" si="61"/>
        <v/>
      </c>
      <c r="X11" s="59" t="str">
        <f t="shared" si="62"/>
        <v/>
      </c>
      <c r="Y11" s="60" t="str">
        <f>IF(B:B="","",IF(R11="Refreshment Beverage",VLOOKUP(Q11,Rates!G$15:L$19,6,0)*W11,VLOOKUP(Q11,Rates!G$4:L$12,6,0)*W11))</f>
        <v/>
      </c>
      <c r="Z11" s="60" t="str">
        <f t="shared" si="63"/>
        <v/>
      </c>
      <c r="AA11" s="60" t="str">
        <f t="shared" si="34"/>
        <v/>
      </c>
      <c r="AB11" s="61" t="str" cm="1">
        <f t="array" ref="AB11">IF(_xlfn.SINGLE(B:B)="","",IF(R11="Refreshment Beverage","",IF(AND(R11="Beer",Q11=0),SUM(LOOKUP(2,1/(Rates!$B$15:$B$18&lt;=W11)/(Rates!$C$15:$C$18&gt;=W11),Rates!$D$15:$D$18)*W11),VLOOKUP(VALUE(_xlfn.SINGLE(Q:Q)),Rates!A:B,2,0)*W11)))</f>
        <v/>
      </c>
      <c r="AC11" s="61" t="str" cm="1">
        <f t="array" ref="AC11">IF(_xlfn.SINGLE(B:B)="","",IF(R11="Refreshment Beverage","",IF(AND(R11="Beer",Q11=0),SUM(LOOKUP(2,1/(Rates!$B$15:$B$18&lt;=W11)/(Rates!$C$15:$C$18&gt;=W11),Rates!$E$15:$E$18)*W11),VLOOKUP(VALUE(_xlfn.SINGLE(Q:Q)),Rates!A:C,3,0)*W11)))</f>
        <v/>
      </c>
      <c r="AD11" s="168">
        <f>IFERROR(IF(R11="Beer","",IF(OR(Q11=1,Q11=2,Q11=3,Q11=4),VLOOKUP(Q11,Rates!$A$31:$B$34,2,0)*W11,IF(V11=1,VLOOKUP(U11,'REB BEV MIN MKUP'!B:E,4,0),IF(V11&gt;1,VLOOKUP(VALUE(W11),'REB BEV MIN MKUP'!O:Q,3,0),0)))),0)</f>
        <v>0</v>
      </c>
      <c r="AE11" s="62" t="str">
        <f t="shared" si="64"/>
        <v/>
      </c>
      <c r="AF11" s="63" t="str">
        <f t="shared" si="65"/>
        <v/>
      </c>
      <c r="AG11" s="64" t="str">
        <f t="shared" si="66"/>
        <v/>
      </c>
      <c r="AH11" s="65" t="str">
        <f t="shared" si="67"/>
        <v/>
      </c>
      <c r="AI11" s="66" t="str">
        <f>IF(AE:AE="","",IF(R11="Refreshment Beverage",AK11*(Rates!J$19/100),ROUND(SUM(AH11*(Rates!$J$8/100)),4)))</f>
        <v/>
      </c>
      <c r="AJ11" s="67" t="str">
        <f t="shared" si="68"/>
        <v/>
      </c>
      <c r="AK11" s="22" t="str">
        <f t="shared" si="69"/>
        <v/>
      </c>
      <c r="AL11" s="62" t="str">
        <f t="shared" si="70"/>
        <v/>
      </c>
      <c r="AM11" s="63" t="str">
        <f>IF(AS11="","",IF(R11="Refreshment Beverage",ROUND(AS11*Rates!K$19,4),ROUND(AO11*(VLOOKUP(VALUE(Q11),Rates!G$4:L$12,3,0)),4)))</f>
        <v/>
      </c>
      <c r="AN11" s="68" t="str">
        <f>IF(AS11="","",IF(R11="Refreshment Beverage",AS11*(Rates!J$19/100),MAX(AM11,AB11)))</f>
        <v/>
      </c>
      <c r="AO11" s="69" t="str">
        <f t="shared" si="71"/>
        <v/>
      </c>
      <c r="AP11" s="69" t="str">
        <f t="shared" si="72"/>
        <v/>
      </c>
      <c r="AQ11" s="70" t="str">
        <f>IF(AS11="","",IF(R11="Refreshment Beverage",ROUND(SUM(VLOOKUP(Q:Q,Rates!G$15:L$19,3,0)*(AS11-Y11-Z11-AA11)),4),ROUND(SUM(Rates!$K$8*AS11),4)))</f>
        <v/>
      </c>
      <c r="AR11" s="66" t="str">
        <f t="shared" si="73"/>
        <v/>
      </c>
      <c r="AS11" s="22" t="str">
        <f t="shared" si="74"/>
        <v/>
      </c>
      <c r="AT11" s="62" t="str">
        <f t="shared" si="75"/>
        <v/>
      </c>
      <c r="AU11" s="63" t="str">
        <f>IF(AX11="","",IF(R11="Refreshment Beverage",ROUND((BA11-Y11-Z11-AA11)*VLOOKUP(VALUE(Q11),Rates!G$15:L$19,3,0),4),ROUND(AW11*(VLOOKUP(VALUE(Q11),Rates!G:L,3,0)),4)))</f>
        <v/>
      </c>
      <c r="AV11" s="68" t="str">
        <f t="shared" si="76"/>
        <v/>
      </c>
      <c r="AW11" s="69" t="str">
        <f t="shared" si="77"/>
        <v/>
      </c>
      <c r="AX11" s="65" t="str">
        <f t="shared" si="78"/>
        <v/>
      </c>
      <c r="AY11" s="70" t="str">
        <f>IF(AX11="","",IF(R11="Refreshment Beverage",ROUND(SUM(AX11*Rates!K$19),4),ROUND(SUM(AX11*(Rates!J$8/100)),4)))</f>
        <v/>
      </c>
      <c r="AZ11" s="67" t="str">
        <f t="shared" si="79"/>
        <v/>
      </c>
      <c r="BA11" s="22" t="str">
        <f t="shared" si="80"/>
        <v/>
      </c>
    </row>
    <row r="12" spans="1:55" ht="13" x14ac:dyDescent="0.3">
      <c r="K12" s="42" t="str">
        <f t="shared" si="52"/>
        <v/>
      </c>
      <c r="L12" s="55" t="str">
        <f t="shared" si="53"/>
        <v/>
      </c>
      <c r="M12" s="43" t="str">
        <f t="shared" si="54"/>
        <v/>
      </c>
      <c r="N12" s="56" t="str" cm="1">
        <f t="array" ref="N12">IFERROR(IF(_xlfn.SINGLE(B:B)="","",IF(R12="Beer",SUM(LOOKUP(2,1/(Rates!$B$3:$B$5&lt;=W12)/(Rates!$C$3:$C$5&gt;=W12),Rates!$D$3:$D$5)*(X12/100)*W12),IF(R12="Refreshment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56" t="str">
        <f t="shared" si="55"/>
        <v/>
      </c>
      <c r="P12" s="53"/>
      <c r="Q12" s="14" t="str">
        <f t="shared" si="56"/>
        <v/>
      </c>
      <c r="R12" s="57" t="str">
        <f t="shared" si="57"/>
        <v/>
      </c>
      <c r="S12" s="58" t="str">
        <f>IF(B12="","",IF(R12="Refreshment Beverage",VLOOKUP(VALUE(Q12),Rates!G$15:L$19,2,0),VLOOKUP(VALUE(Q12),Rates!G$4:L$12,2,0)))</f>
        <v/>
      </c>
      <c r="T12" s="58" t="str">
        <f t="shared" si="58"/>
        <v/>
      </c>
      <c r="U12" s="58" t="str">
        <f t="shared" si="59"/>
        <v/>
      </c>
      <c r="V12" s="58" t="str">
        <f t="shared" si="60"/>
        <v/>
      </c>
      <c r="W12" s="58" t="str">
        <f t="shared" si="61"/>
        <v/>
      </c>
      <c r="X12" s="59" t="str">
        <f t="shared" si="62"/>
        <v/>
      </c>
      <c r="Y12" s="60" t="str">
        <f>IF(B:B="","",IF(R12="Refreshment Beverage",VLOOKUP(Q12,Rates!G$15:L$19,6,0)*W12,VLOOKUP(Q12,Rates!G$4:L$12,6,0)*W12))</f>
        <v/>
      </c>
      <c r="Z12" s="60" t="str">
        <f t="shared" si="63"/>
        <v/>
      </c>
      <c r="AA12" s="60" t="str">
        <f t="shared" si="34"/>
        <v/>
      </c>
      <c r="AB12" s="61" t="str" cm="1">
        <f t="array" ref="AB12">IF(_xlfn.SINGLE(B:B)="","",IF(R12="Refreshment Beverage","",IF(AND(R12="Beer",Q12=0),SUM(LOOKUP(2,1/(Rates!$B$15:$B$18&lt;=W12)/(Rates!$C$15:$C$18&gt;=W12),Rates!$D$15:$D$18)*W12),VLOOKUP(VALUE(_xlfn.SINGLE(Q:Q)),Rates!A:B,2,0)*W12)))</f>
        <v/>
      </c>
      <c r="AC12" s="61" t="str" cm="1">
        <f t="array" ref="AC12">IF(_xlfn.SINGLE(B:B)="","",IF(R12="Refreshment Beverage","",IF(AND(R12="Beer",Q12=0),SUM(LOOKUP(2,1/(Rates!$B$15:$B$18&lt;=W12)/(Rates!$C$15:$C$18&gt;=W12),Rates!$E$15:$E$18)*W12),VLOOKUP(VALUE(_xlfn.SINGLE(Q:Q)),Rates!A:C,3,0)*W12)))</f>
        <v/>
      </c>
      <c r="AD12" s="168">
        <f>IFERROR(IF(R12="Beer","",IF(OR(Q12=1,Q12=2,Q12=3,Q12=4),VLOOKUP(Q12,Rates!$A$31:$B$34,2,0)*W12,IF(V12=1,VLOOKUP(U12,'REB BEV MIN MKUP'!B:E,4,0),IF(V12&gt;1,VLOOKUP(VALUE(W12),'REB BEV MIN MKUP'!O:Q,3,0),0)))),0)</f>
        <v>0</v>
      </c>
      <c r="AE12" s="62" t="str">
        <f t="shared" si="64"/>
        <v/>
      </c>
      <c r="AF12" s="63" t="str">
        <f t="shared" si="65"/>
        <v/>
      </c>
      <c r="AG12" s="64" t="str">
        <f t="shared" si="66"/>
        <v/>
      </c>
      <c r="AH12" s="65" t="str">
        <f t="shared" si="67"/>
        <v/>
      </c>
      <c r="AI12" s="66" t="str">
        <f>IF(AE:AE="","",IF(R12="Refreshment Beverage",AK12*(Rates!J$19/100),ROUND(SUM(AH12*(Rates!$J$8/100)),4)))</f>
        <v/>
      </c>
      <c r="AJ12" s="67" t="str">
        <f t="shared" si="68"/>
        <v/>
      </c>
      <c r="AK12" s="22" t="str">
        <f t="shared" si="69"/>
        <v/>
      </c>
      <c r="AL12" s="62" t="str">
        <f t="shared" si="70"/>
        <v/>
      </c>
      <c r="AM12" s="63" t="str">
        <f>IF(AS12="","",IF(R12="Refreshment Beverage",ROUND(AS12*Rates!K$19,4),ROUND(AO12*(VLOOKUP(VALUE(Q12),Rates!G$4:L$12,3,0)),4)))</f>
        <v/>
      </c>
      <c r="AN12" s="68" t="str">
        <f>IF(AS12="","",IF(R12="Refreshment Beverage",AS12*(Rates!J$19/100),MAX(AM12,AB12)))</f>
        <v/>
      </c>
      <c r="AO12" s="69" t="str">
        <f t="shared" si="71"/>
        <v/>
      </c>
      <c r="AP12" s="69" t="str">
        <f t="shared" si="72"/>
        <v/>
      </c>
      <c r="AQ12" s="70" t="str">
        <f>IF(AS12="","",IF(R12="Refreshment Beverage",ROUND(SUM(VLOOKUP(Q:Q,Rates!G$15:L$19,3,0)*(AS12-Y12-Z12-AA12)),4),ROUND(SUM(Rates!$K$8*AS12),4)))</f>
        <v/>
      </c>
      <c r="AR12" s="66" t="str">
        <f t="shared" si="73"/>
        <v/>
      </c>
      <c r="AS12" s="22" t="str">
        <f t="shared" si="74"/>
        <v/>
      </c>
      <c r="AT12" s="62" t="str">
        <f t="shared" si="75"/>
        <v/>
      </c>
      <c r="AU12" s="63" t="str">
        <f>IF(AX12="","",IF(R12="Refreshment Beverage",ROUND((BA12-Y12-Z12-AA12)*VLOOKUP(VALUE(Q12),Rates!G$15:L$19,3,0),4),ROUND(AW12*(VLOOKUP(VALUE(Q12),Rates!G:L,3,0)),4)))</f>
        <v/>
      </c>
      <c r="AV12" s="68" t="str">
        <f t="shared" si="76"/>
        <v/>
      </c>
      <c r="AW12" s="69" t="str">
        <f t="shared" si="77"/>
        <v/>
      </c>
      <c r="AX12" s="65" t="str">
        <f t="shared" si="78"/>
        <v/>
      </c>
      <c r="AY12" s="70" t="str">
        <f>IF(AX12="","",IF(R12="Refreshment Beverage",ROUND(SUM(AX12*Rates!K$19),4),ROUND(SUM(AX12*(Rates!J$8/100)),4)))</f>
        <v/>
      </c>
      <c r="AZ12" s="67" t="str">
        <f t="shared" si="79"/>
        <v/>
      </c>
      <c r="BA12" s="22" t="str">
        <f t="shared" si="80"/>
        <v/>
      </c>
    </row>
    <row r="13" spans="1:55" ht="13" x14ac:dyDescent="0.3">
      <c r="K13" s="42" t="str">
        <f t="shared" si="52"/>
        <v/>
      </c>
      <c r="L13" s="55" t="str">
        <f t="shared" si="53"/>
        <v/>
      </c>
      <c r="M13" s="43" t="str">
        <f t="shared" si="54"/>
        <v/>
      </c>
      <c r="N13" s="56" t="str" cm="1">
        <f t="array" ref="N13">IFERROR(IF(_xlfn.SINGLE(B:B)="","",IF(R13="Beer",SUM(LOOKUP(2,1/(Rates!$B$3:$B$5&lt;=W13)/(Rates!$C$3:$C$5&gt;=W13),Rates!$D$3:$D$5)*(X13/100)*W13),IF(R13="Refreshment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56" t="str">
        <f t="shared" si="55"/>
        <v/>
      </c>
      <c r="P13" s="53"/>
      <c r="Q13" s="14" t="str">
        <f t="shared" si="56"/>
        <v/>
      </c>
      <c r="R13" s="57" t="str">
        <f t="shared" si="57"/>
        <v/>
      </c>
      <c r="S13" s="58" t="str">
        <f>IF(B13="","",IF(R13="Refreshment Beverage",VLOOKUP(VALUE(Q13),Rates!G$15:L$19,2,0),VLOOKUP(VALUE(Q13),Rates!G$4:L$12,2,0)))</f>
        <v/>
      </c>
      <c r="T13" s="58" t="str">
        <f t="shared" si="58"/>
        <v/>
      </c>
      <c r="U13" s="58" t="str">
        <f t="shared" si="59"/>
        <v/>
      </c>
      <c r="V13" s="58" t="str">
        <f t="shared" si="60"/>
        <v/>
      </c>
      <c r="W13" s="58" t="str">
        <f t="shared" si="61"/>
        <v/>
      </c>
      <c r="X13" s="59" t="str">
        <f t="shared" si="62"/>
        <v/>
      </c>
      <c r="Y13" s="60" t="str">
        <f>IF(B:B="","",IF(R13="Refreshment Beverage",VLOOKUP(Q13,Rates!G$15:L$19,6,0)*W13,VLOOKUP(Q13,Rates!G$4:L$12,6,0)*W13))</f>
        <v/>
      </c>
      <c r="Z13" s="60" t="str">
        <f t="shared" si="63"/>
        <v/>
      </c>
      <c r="AA13" s="60" t="str">
        <f t="shared" si="34"/>
        <v/>
      </c>
      <c r="AB13" s="61" t="str" cm="1">
        <f t="array" ref="AB13">IF(_xlfn.SINGLE(B:B)="","",IF(R13="Refreshment Beverage","",IF(AND(R13="Beer",Q13=0),SUM(LOOKUP(2,1/(Rates!$B$15:$B$18&lt;=W13)/(Rates!$C$15:$C$18&gt;=W13),Rates!$D$15:$D$18)*W13),VLOOKUP(VALUE(_xlfn.SINGLE(Q:Q)),Rates!A:B,2,0)*W13)))</f>
        <v/>
      </c>
      <c r="AC13" s="61" t="str" cm="1">
        <f t="array" ref="AC13">IF(_xlfn.SINGLE(B:B)="","",IF(R13="Refreshment Beverage","",IF(AND(R13="Beer",Q13=0),SUM(LOOKUP(2,1/(Rates!$B$15:$B$18&lt;=W13)/(Rates!$C$15:$C$18&gt;=W13),Rates!$E$15:$E$18)*W13),VLOOKUP(VALUE(_xlfn.SINGLE(Q:Q)),Rates!A:C,3,0)*W13)))</f>
        <v/>
      </c>
      <c r="AD13" s="168">
        <f>IFERROR(IF(R13="Beer","",IF(OR(Q13=1,Q13=2,Q13=3,Q13=4),VLOOKUP(Q13,Rates!$A$31:$B$34,2,0)*W13,IF(V13=1,VLOOKUP(U13,'REB BEV MIN MKUP'!B:E,4,0),IF(V13&gt;1,VLOOKUP(VALUE(W13),'REB BEV MIN MKUP'!O:Q,3,0),0)))),0)</f>
        <v>0</v>
      </c>
      <c r="AE13" s="62" t="str">
        <f t="shared" si="64"/>
        <v/>
      </c>
      <c r="AF13" s="63" t="str">
        <f t="shared" si="65"/>
        <v/>
      </c>
      <c r="AG13" s="64" t="str">
        <f t="shared" si="66"/>
        <v/>
      </c>
      <c r="AH13" s="65" t="str">
        <f t="shared" si="67"/>
        <v/>
      </c>
      <c r="AI13" s="66" t="str">
        <f>IF(AE:AE="","",IF(R13="Refreshment Beverage",AK13*(Rates!J$19/100),ROUND(SUM(AH13*(Rates!$J$8/100)),4)))</f>
        <v/>
      </c>
      <c r="AJ13" s="67" t="str">
        <f t="shared" si="68"/>
        <v/>
      </c>
      <c r="AK13" s="22" t="str">
        <f t="shared" si="69"/>
        <v/>
      </c>
      <c r="AL13" s="62" t="str">
        <f t="shared" si="70"/>
        <v/>
      </c>
      <c r="AM13" s="63" t="str">
        <f>IF(AS13="","",IF(R13="Refreshment Beverage",ROUND(AS13*Rates!K$19,4),ROUND(AO13*(VLOOKUP(VALUE(Q13),Rates!G$4:L$12,3,0)),4)))</f>
        <v/>
      </c>
      <c r="AN13" s="68" t="str">
        <f>IF(AS13="","",IF(R13="Refreshment Beverage",AS13*(Rates!J$19/100),MAX(AM13,AB13)))</f>
        <v/>
      </c>
      <c r="AO13" s="69" t="str">
        <f t="shared" si="71"/>
        <v/>
      </c>
      <c r="AP13" s="69" t="str">
        <f t="shared" si="72"/>
        <v/>
      </c>
      <c r="AQ13" s="70" t="str">
        <f>IF(AS13="","",IF(R13="Refreshment Beverage",ROUND(SUM(VLOOKUP(Q:Q,Rates!G$15:L$19,3,0)*(AS13-Y13-Z13-AA13)),4),ROUND(SUM(Rates!$K$8*AS13),4)))</f>
        <v/>
      </c>
      <c r="AR13" s="66" t="str">
        <f t="shared" si="73"/>
        <v/>
      </c>
      <c r="AS13" s="22" t="str">
        <f t="shared" si="74"/>
        <v/>
      </c>
      <c r="AT13" s="62" t="str">
        <f t="shared" si="75"/>
        <v/>
      </c>
      <c r="AU13" s="63" t="str">
        <f>IF(AX13="","",IF(R13="Refreshment Beverage",ROUND((BA13-Y13-Z13-AA13)*VLOOKUP(VALUE(Q13),Rates!G$15:L$19,3,0),4),ROUND(AW13*(VLOOKUP(VALUE(Q13),Rates!G:L,3,0)),4)))</f>
        <v/>
      </c>
      <c r="AV13" s="68" t="str">
        <f t="shared" si="76"/>
        <v/>
      </c>
      <c r="AW13" s="69" t="str">
        <f t="shared" si="77"/>
        <v/>
      </c>
      <c r="AX13" s="65" t="str">
        <f t="shared" si="78"/>
        <v/>
      </c>
      <c r="AY13" s="70" t="str">
        <f>IF(AX13="","",IF(R13="Refreshment Beverage",ROUND(SUM(AX13*Rates!K$19),4),ROUND(SUM(AX13*(Rates!J$8/100)),4)))</f>
        <v/>
      </c>
      <c r="AZ13" s="67" t="str">
        <f t="shared" si="79"/>
        <v/>
      </c>
      <c r="BA13" s="22" t="str">
        <f t="shared" si="80"/>
        <v/>
      </c>
    </row>
    <row r="14" spans="1:55" ht="13" x14ac:dyDescent="0.3">
      <c r="K14" s="42" t="str">
        <f t="shared" si="52"/>
        <v/>
      </c>
      <c r="L14" s="55" t="str">
        <f t="shared" si="53"/>
        <v/>
      </c>
      <c r="M14" s="43" t="str">
        <f t="shared" si="54"/>
        <v/>
      </c>
      <c r="N14" s="56" t="str" cm="1">
        <f t="array" ref="N14">IFERROR(IF(_xlfn.SINGLE(B:B)="","",IF(R14="Beer",SUM(LOOKUP(2,1/(Rates!$B$3:$B$5&lt;=W14)/(Rates!$C$3:$C$5&gt;=W14),Rates!$D$3:$D$5)*(X14/100)*W14),IF(R14="Refreshment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56" t="str">
        <f t="shared" si="55"/>
        <v/>
      </c>
      <c r="P14" s="53"/>
      <c r="Q14" s="14" t="str">
        <f t="shared" si="56"/>
        <v/>
      </c>
      <c r="R14" s="57" t="str">
        <f t="shared" si="57"/>
        <v/>
      </c>
      <c r="S14" s="58" t="str">
        <f>IF(B14="","",IF(R14="Refreshment Beverage",VLOOKUP(VALUE(Q14),Rates!G$15:L$19,2,0),VLOOKUP(VALUE(Q14),Rates!G$4:L$12,2,0)))</f>
        <v/>
      </c>
      <c r="T14" s="58" t="str">
        <f t="shared" si="58"/>
        <v/>
      </c>
      <c r="U14" s="58" t="str">
        <f t="shared" si="59"/>
        <v/>
      </c>
      <c r="V14" s="58" t="str">
        <f t="shared" si="60"/>
        <v/>
      </c>
      <c r="W14" s="58" t="str">
        <f t="shared" si="61"/>
        <v/>
      </c>
      <c r="X14" s="59" t="str">
        <f t="shared" si="62"/>
        <v/>
      </c>
      <c r="Y14" s="60" t="str">
        <f>IF(B:B="","",IF(R14="Refreshment Beverage",VLOOKUP(Q14,Rates!G$15:L$19,6,0)*W14,VLOOKUP(Q14,Rates!G$4:L$12,6,0)*W14))</f>
        <v/>
      </c>
      <c r="Z14" s="60" t="str">
        <f t="shared" si="63"/>
        <v/>
      </c>
      <c r="AA14" s="60" t="str">
        <f t="shared" si="34"/>
        <v/>
      </c>
      <c r="AB14" s="61" t="str" cm="1">
        <f t="array" ref="AB14">IF(_xlfn.SINGLE(B:B)="","",IF(R14="Refreshment Beverage","",IF(AND(R14="Beer",Q14=0),SUM(LOOKUP(2,1/(Rates!$B$15:$B$18&lt;=W14)/(Rates!$C$15:$C$18&gt;=W14),Rates!$D$15:$D$18)*W14),VLOOKUP(VALUE(_xlfn.SINGLE(Q:Q)),Rates!A:B,2,0)*W14)))</f>
        <v/>
      </c>
      <c r="AC14" s="61" t="str" cm="1">
        <f t="array" ref="AC14">IF(_xlfn.SINGLE(B:B)="","",IF(R14="Refreshment Beverage","",IF(AND(R14="Beer",Q14=0),SUM(LOOKUP(2,1/(Rates!$B$15:$B$18&lt;=W14)/(Rates!$C$15:$C$18&gt;=W14),Rates!$E$15:$E$18)*W14),VLOOKUP(VALUE(_xlfn.SINGLE(Q:Q)),Rates!A:C,3,0)*W14)))</f>
        <v/>
      </c>
      <c r="AD14" s="168">
        <f>IFERROR(IF(R14="Beer","",IF(OR(Q14=1,Q14=2,Q14=3,Q14=4),VLOOKUP(Q14,Rates!$A$31:$B$34,2,0)*W14,IF(V14=1,VLOOKUP(U14,'REB BEV MIN MKUP'!B:E,4,0),IF(V14&gt;1,VLOOKUP(VALUE(W14),'REB BEV MIN MKUP'!O:Q,3,0),0)))),0)</f>
        <v>0</v>
      </c>
      <c r="AE14" s="62" t="str">
        <f t="shared" si="64"/>
        <v/>
      </c>
      <c r="AF14" s="63" t="str">
        <f t="shared" si="65"/>
        <v/>
      </c>
      <c r="AG14" s="64" t="str">
        <f t="shared" si="66"/>
        <v/>
      </c>
      <c r="AH14" s="65" t="str">
        <f t="shared" si="67"/>
        <v/>
      </c>
      <c r="AI14" s="66" t="str">
        <f>IF(AE:AE="","",IF(R14="Refreshment Beverage",AK14*(Rates!J$19/100),ROUND(SUM(AH14*(Rates!$J$8/100)),4)))</f>
        <v/>
      </c>
      <c r="AJ14" s="67" t="str">
        <f t="shared" si="68"/>
        <v/>
      </c>
      <c r="AK14" s="22" t="str">
        <f t="shared" si="69"/>
        <v/>
      </c>
      <c r="AL14" s="62" t="str">
        <f t="shared" si="70"/>
        <v/>
      </c>
      <c r="AM14" s="63" t="str">
        <f>IF(AS14="","",IF(R14="Refreshment Beverage",ROUND(AS14*Rates!K$19,4),ROUND(AO14*(VLOOKUP(VALUE(Q14),Rates!G$4:L$12,3,0)),4)))</f>
        <v/>
      </c>
      <c r="AN14" s="68" t="str">
        <f>IF(AS14="","",IF(R14="Refreshment Beverage",AS14*(Rates!J$19/100),MAX(AM14,AB14)))</f>
        <v/>
      </c>
      <c r="AO14" s="69" t="str">
        <f t="shared" si="71"/>
        <v/>
      </c>
      <c r="AP14" s="69" t="str">
        <f t="shared" si="72"/>
        <v/>
      </c>
      <c r="AQ14" s="70" t="str">
        <f>IF(AS14="","",IF(R14="Refreshment Beverage",ROUND(SUM(VLOOKUP(Q:Q,Rates!G$15:L$19,3,0)*(AS14-Y14-Z14-AA14)),4),ROUND(SUM(Rates!$K$8*AS14),4)))</f>
        <v/>
      </c>
      <c r="AR14" s="66" t="str">
        <f t="shared" si="73"/>
        <v/>
      </c>
      <c r="AS14" s="22" t="str">
        <f t="shared" si="74"/>
        <v/>
      </c>
      <c r="AT14" s="62" t="str">
        <f t="shared" si="75"/>
        <v/>
      </c>
      <c r="AU14" s="63" t="str">
        <f>IF(AX14="","",IF(R14="Refreshment Beverage",ROUND((BA14-Y14-Z14-AA14)*VLOOKUP(VALUE(Q14),Rates!G$15:L$19,3,0),4),ROUND(AW14*(VLOOKUP(VALUE(Q14),Rates!G:L,3,0)),4)))</f>
        <v/>
      </c>
      <c r="AV14" s="68" t="str">
        <f t="shared" si="76"/>
        <v/>
      </c>
      <c r="AW14" s="69" t="str">
        <f t="shared" si="77"/>
        <v/>
      </c>
      <c r="AX14" s="65" t="str">
        <f t="shared" si="78"/>
        <v/>
      </c>
      <c r="AY14" s="70" t="str">
        <f>IF(AX14="","",IF(R14="Refreshment Beverage",ROUND(SUM(AX14*Rates!K$19),4),ROUND(SUM(AX14*(Rates!J$8/100)),4)))</f>
        <v/>
      </c>
      <c r="AZ14" s="67" t="str">
        <f t="shared" si="79"/>
        <v/>
      </c>
      <c r="BA14" s="22" t="str">
        <f t="shared" si="80"/>
        <v/>
      </c>
    </row>
    <row r="15" spans="1:55" ht="13" x14ac:dyDescent="0.3">
      <c r="K15" s="42" t="str">
        <f t="shared" si="52"/>
        <v/>
      </c>
      <c r="L15" s="55" t="str">
        <f t="shared" si="53"/>
        <v/>
      </c>
      <c r="M15" s="43" t="str">
        <f t="shared" si="54"/>
        <v/>
      </c>
      <c r="N15" s="56" t="str" cm="1">
        <f t="array" ref="N15">IFERROR(IF(_xlfn.SINGLE(B:B)="","",IF(R15="Beer",SUM(LOOKUP(2,1/(Rates!$B$3:$B$5&lt;=W15)/(Rates!$C$3:$C$5&gt;=W15),Rates!$D$3:$D$5)*(X15/100)*W15),IF(R15="Refreshment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56" t="str">
        <f t="shared" si="55"/>
        <v/>
      </c>
      <c r="P15" s="53"/>
      <c r="Q15" s="14" t="str">
        <f t="shared" si="56"/>
        <v/>
      </c>
      <c r="R15" s="57" t="str">
        <f t="shared" si="57"/>
        <v/>
      </c>
      <c r="S15" s="58" t="str">
        <f>IF(B15="","",IF(R15="Refreshment Beverage",VLOOKUP(VALUE(Q15),Rates!G$15:L$19,2,0),VLOOKUP(VALUE(Q15),Rates!G$4:L$12,2,0)))</f>
        <v/>
      </c>
      <c r="T15" s="58" t="str">
        <f t="shared" si="58"/>
        <v/>
      </c>
      <c r="U15" s="58" t="str">
        <f t="shared" si="59"/>
        <v/>
      </c>
      <c r="V15" s="58" t="str">
        <f t="shared" si="60"/>
        <v/>
      </c>
      <c r="W15" s="58" t="str">
        <f t="shared" si="61"/>
        <v/>
      </c>
      <c r="X15" s="59" t="str">
        <f t="shared" si="62"/>
        <v/>
      </c>
      <c r="Y15" s="60" t="str">
        <f>IF(B:B="","",IF(R15="Refreshment Beverage",VLOOKUP(Q15,Rates!G$15:L$19,6,0)*W15,VLOOKUP(Q15,Rates!G$4:L$12,6,0)*W15))</f>
        <v/>
      </c>
      <c r="Z15" s="60" t="str">
        <f t="shared" si="63"/>
        <v/>
      </c>
      <c r="AA15" s="60" t="str">
        <f t="shared" si="34"/>
        <v/>
      </c>
      <c r="AB15" s="61" t="str" cm="1">
        <f t="array" ref="AB15">IF(_xlfn.SINGLE(B:B)="","",IF(R15="Refreshment Beverage","",IF(AND(R15="Beer",Q15=0),SUM(LOOKUP(2,1/(Rates!$B$15:$B$18&lt;=W15)/(Rates!$C$15:$C$18&gt;=W15),Rates!$D$15:$D$18)*W15),VLOOKUP(VALUE(_xlfn.SINGLE(Q:Q)),Rates!A:B,2,0)*W15)))</f>
        <v/>
      </c>
      <c r="AC15" s="61" t="str" cm="1">
        <f t="array" ref="AC15">IF(_xlfn.SINGLE(B:B)="","",IF(R15="Refreshment Beverage","",IF(AND(R15="Beer",Q15=0),SUM(LOOKUP(2,1/(Rates!$B$15:$B$18&lt;=W15)/(Rates!$C$15:$C$18&gt;=W15),Rates!$E$15:$E$18)*W15),VLOOKUP(VALUE(_xlfn.SINGLE(Q:Q)),Rates!A:C,3,0)*W15)))</f>
        <v/>
      </c>
      <c r="AD15" s="168">
        <f>IFERROR(IF(R15="Beer","",IF(OR(Q15=1,Q15=2,Q15=3,Q15=4),VLOOKUP(Q15,Rates!$A$31:$B$34,2,0)*W15,IF(V15=1,VLOOKUP(U15,'REB BEV MIN MKUP'!B:E,4,0),IF(V15&gt;1,VLOOKUP(VALUE(W15),'REB BEV MIN MKUP'!O:Q,3,0),0)))),0)</f>
        <v>0</v>
      </c>
      <c r="AE15" s="62" t="str">
        <f t="shared" si="64"/>
        <v/>
      </c>
      <c r="AF15" s="63" t="str">
        <f t="shared" si="65"/>
        <v/>
      </c>
      <c r="AG15" s="64" t="str">
        <f t="shared" si="66"/>
        <v/>
      </c>
      <c r="AH15" s="65" t="str">
        <f t="shared" si="67"/>
        <v/>
      </c>
      <c r="AI15" s="66" t="str">
        <f>IF(AE:AE="","",IF(R15="Refreshment Beverage",AK15*(Rates!J$19/100),ROUND(SUM(AH15*(Rates!$J$8/100)),4)))</f>
        <v/>
      </c>
      <c r="AJ15" s="67" t="str">
        <f t="shared" si="68"/>
        <v/>
      </c>
      <c r="AK15" s="22" t="str">
        <f t="shared" si="69"/>
        <v/>
      </c>
      <c r="AL15" s="62" t="str">
        <f t="shared" si="70"/>
        <v/>
      </c>
      <c r="AM15" s="63" t="str">
        <f>IF(AS15="","",IF(R15="Refreshment Beverage",ROUND(AS15*Rates!K$19,4),ROUND(AO15*(VLOOKUP(VALUE(Q15),Rates!G$4:L$12,3,0)),4)))</f>
        <v/>
      </c>
      <c r="AN15" s="68" t="str">
        <f>IF(AS15="","",IF(R15="Refreshment Beverage",AS15*(Rates!J$19/100),MAX(AM15,AB15)))</f>
        <v/>
      </c>
      <c r="AO15" s="69" t="str">
        <f t="shared" si="71"/>
        <v/>
      </c>
      <c r="AP15" s="69" t="str">
        <f t="shared" si="72"/>
        <v/>
      </c>
      <c r="AQ15" s="70" t="str">
        <f>IF(AS15="","",IF(R15="Refreshment Beverage",ROUND(SUM(VLOOKUP(Q:Q,Rates!G$15:L$19,3,0)*(AS15-Y15-Z15-AA15)),4),ROUND(SUM(Rates!$K$8*AS15),4)))</f>
        <v/>
      </c>
      <c r="AR15" s="66" t="str">
        <f t="shared" si="73"/>
        <v/>
      </c>
      <c r="AS15" s="22" t="str">
        <f t="shared" si="74"/>
        <v/>
      </c>
      <c r="AT15" s="62" t="str">
        <f t="shared" si="75"/>
        <v/>
      </c>
      <c r="AU15" s="63" t="str">
        <f>IF(AX15="","",IF(R15="Refreshment Beverage",ROUND((BA15-Y15-Z15-AA15)*VLOOKUP(VALUE(Q15),Rates!G$15:L$19,3,0),4),ROUND(AW15*(VLOOKUP(VALUE(Q15),Rates!G:L,3,0)),4)))</f>
        <v/>
      </c>
      <c r="AV15" s="68" t="str">
        <f t="shared" si="76"/>
        <v/>
      </c>
      <c r="AW15" s="69" t="str">
        <f t="shared" si="77"/>
        <v/>
      </c>
      <c r="AX15" s="65" t="str">
        <f t="shared" si="78"/>
        <v/>
      </c>
      <c r="AY15" s="70" t="str">
        <f>IF(AX15="","",IF(R15="Refreshment Beverage",ROUND(SUM(AX15*Rates!K$19),4),ROUND(SUM(AX15*(Rates!J$8/100)),4)))</f>
        <v/>
      </c>
      <c r="AZ15" s="67" t="str">
        <f t="shared" si="79"/>
        <v/>
      </c>
      <c r="BA15" s="22" t="str">
        <f t="shared" si="80"/>
        <v/>
      </c>
    </row>
    <row r="16" spans="1:55" ht="13" x14ac:dyDescent="0.3">
      <c r="K16" s="42" t="str">
        <f t="shared" si="52"/>
        <v/>
      </c>
      <c r="L16" s="55" t="str">
        <f t="shared" si="53"/>
        <v/>
      </c>
      <c r="M16" s="43" t="str">
        <f t="shared" si="54"/>
        <v/>
      </c>
      <c r="N16" s="56" t="str" cm="1">
        <f t="array" ref="N16">IFERROR(IF(_xlfn.SINGLE(B:B)="","",IF(R16="Beer",SUM(LOOKUP(2,1/(Rates!$B$3:$B$5&lt;=W16)/(Rates!$C$3:$C$5&gt;=W16),Rates!$D$3:$D$5)*(X16/100)*W16),IF(R16="Refreshment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56" t="str">
        <f t="shared" si="55"/>
        <v/>
      </c>
      <c r="P16" s="53"/>
      <c r="Q16" s="14" t="str">
        <f t="shared" si="56"/>
        <v/>
      </c>
      <c r="R16" s="57" t="str">
        <f t="shared" si="57"/>
        <v/>
      </c>
      <c r="S16" s="58" t="str">
        <f>IF(B16="","",IF(R16="Refreshment Beverage",VLOOKUP(VALUE(Q16),Rates!G$15:L$19,2,0),VLOOKUP(VALUE(Q16),Rates!G$4:L$12,2,0)))</f>
        <v/>
      </c>
      <c r="T16" s="58" t="str">
        <f t="shared" si="58"/>
        <v/>
      </c>
      <c r="U16" s="58" t="str">
        <f t="shared" si="59"/>
        <v/>
      </c>
      <c r="V16" s="58" t="str">
        <f t="shared" si="60"/>
        <v/>
      </c>
      <c r="W16" s="58" t="str">
        <f t="shared" si="61"/>
        <v/>
      </c>
      <c r="X16" s="59" t="str">
        <f t="shared" si="62"/>
        <v/>
      </c>
      <c r="Y16" s="60" t="str">
        <f>IF(B:B="","",IF(R16="Refreshment Beverage",VLOOKUP(Q16,Rates!G$15:L$19,6,0)*W16,VLOOKUP(Q16,Rates!G$4:L$12,6,0)*W16))</f>
        <v/>
      </c>
      <c r="Z16" s="60" t="str">
        <f t="shared" si="63"/>
        <v/>
      </c>
      <c r="AA16" s="60" t="str">
        <f t="shared" si="34"/>
        <v/>
      </c>
      <c r="AB16" s="61" t="str" cm="1">
        <f t="array" ref="AB16">IF(_xlfn.SINGLE(B:B)="","",IF(R16="Refreshment Beverage","",IF(AND(R16="Beer",Q16=0),SUM(LOOKUP(2,1/(Rates!$B$15:$B$18&lt;=W16)/(Rates!$C$15:$C$18&gt;=W16),Rates!$D$15:$D$18)*W16),VLOOKUP(VALUE(_xlfn.SINGLE(Q:Q)),Rates!A:B,2,0)*W16)))</f>
        <v/>
      </c>
      <c r="AC16" s="61" t="str" cm="1">
        <f t="array" ref="AC16">IF(_xlfn.SINGLE(B:B)="","",IF(R16="Refreshment Beverage","",IF(AND(R16="Beer",Q16=0),SUM(LOOKUP(2,1/(Rates!$B$15:$B$18&lt;=W16)/(Rates!$C$15:$C$18&gt;=W16),Rates!$E$15:$E$18)*W16),VLOOKUP(VALUE(_xlfn.SINGLE(Q:Q)),Rates!A:C,3,0)*W16)))</f>
        <v/>
      </c>
      <c r="AD16" s="168">
        <f>IFERROR(IF(R16="Beer","",IF(OR(Q16=1,Q16=2,Q16=3,Q16=4),VLOOKUP(Q16,Rates!$A$31:$B$34,2,0)*W16,IF(V16=1,VLOOKUP(U16,'REB BEV MIN MKUP'!B:E,4,0),IF(V16&gt;1,VLOOKUP(VALUE(W16),'REB BEV MIN MKUP'!O:Q,3,0),0)))),0)</f>
        <v>0</v>
      </c>
      <c r="AE16" s="62" t="str">
        <f t="shared" si="64"/>
        <v/>
      </c>
      <c r="AF16" s="63" t="str">
        <f t="shared" si="65"/>
        <v/>
      </c>
      <c r="AG16" s="64" t="str">
        <f t="shared" si="66"/>
        <v/>
      </c>
      <c r="AH16" s="65" t="str">
        <f t="shared" si="67"/>
        <v/>
      </c>
      <c r="AI16" s="66" t="str">
        <f>IF(AE:AE="","",IF(R16="Refreshment Beverage",AK16*(Rates!J$19/100),ROUND(SUM(AH16*(Rates!$J$8/100)),4)))</f>
        <v/>
      </c>
      <c r="AJ16" s="67" t="str">
        <f t="shared" si="68"/>
        <v/>
      </c>
      <c r="AK16" s="22" t="str">
        <f t="shared" si="69"/>
        <v/>
      </c>
      <c r="AL16" s="62" t="str">
        <f t="shared" si="70"/>
        <v/>
      </c>
      <c r="AM16" s="63" t="str">
        <f>IF(AS16="","",IF(R16="Refreshment Beverage",ROUND(AS16*Rates!K$19,4),ROUND(AO16*(VLOOKUP(VALUE(Q16),Rates!G$4:L$12,3,0)),4)))</f>
        <v/>
      </c>
      <c r="AN16" s="68" t="str">
        <f>IF(AS16="","",IF(R16="Refreshment Beverage",AS16*(Rates!J$19/100),MAX(AM16,AB16)))</f>
        <v/>
      </c>
      <c r="AO16" s="69" t="str">
        <f t="shared" si="71"/>
        <v/>
      </c>
      <c r="AP16" s="69" t="str">
        <f t="shared" si="72"/>
        <v/>
      </c>
      <c r="AQ16" s="70" t="str">
        <f>IF(AS16="","",IF(R16="Refreshment Beverage",ROUND(SUM(VLOOKUP(Q:Q,Rates!G$15:L$19,3,0)*(AS16-Y16-Z16-AA16)),4),ROUND(SUM(Rates!$K$8*AS16),4)))</f>
        <v/>
      </c>
      <c r="AR16" s="66" t="str">
        <f t="shared" si="73"/>
        <v/>
      </c>
      <c r="AS16" s="22" t="str">
        <f t="shared" si="74"/>
        <v/>
      </c>
      <c r="AT16" s="62" t="str">
        <f t="shared" si="75"/>
        <v/>
      </c>
      <c r="AU16" s="63" t="str">
        <f>IF(AX16="","",IF(R16="Refreshment Beverage",ROUND((BA16-Y16-Z16-AA16)*VLOOKUP(VALUE(Q16),Rates!G$15:L$19,3,0),4),ROUND(AW16*(VLOOKUP(VALUE(Q16),Rates!G:L,3,0)),4)))</f>
        <v/>
      </c>
      <c r="AV16" s="68" t="str">
        <f t="shared" si="76"/>
        <v/>
      </c>
      <c r="AW16" s="69" t="str">
        <f t="shared" si="77"/>
        <v/>
      </c>
      <c r="AX16" s="65" t="str">
        <f t="shared" si="78"/>
        <v/>
      </c>
      <c r="AY16" s="70" t="str">
        <f>IF(AX16="","",IF(R16="Refreshment Beverage",ROUND(SUM(AX16*Rates!K$19),4),ROUND(SUM(AX16*(Rates!J$8/100)),4)))</f>
        <v/>
      </c>
      <c r="AZ16" s="67" t="str">
        <f t="shared" si="79"/>
        <v/>
      </c>
      <c r="BA16" s="22" t="str">
        <f t="shared" si="80"/>
        <v/>
      </c>
    </row>
    <row r="17" spans="11:59" ht="13" x14ac:dyDescent="0.3">
      <c r="K17" s="42" t="str">
        <f t="shared" si="52"/>
        <v/>
      </c>
      <c r="L17" s="55" t="str">
        <f t="shared" si="53"/>
        <v/>
      </c>
      <c r="M17" s="43" t="str">
        <f t="shared" si="54"/>
        <v/>
      </c>
      <c r="N17" s="56" t="str" cm="1">
        <f t="array" ref="N17">IFERROR(IF(_xlfn.SINGLE(B:B)="","",IF(R17="Beer",SUM(LOOKUP(2,1/(Rates!$B$3:$B$5&lt;=W17)/(Rates!$C$3:$C$5&gt;=W17),Rates!$D$3:$D$5)*(X17/100)*W17),IF(R17="Refreshment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56" t="str">
        <f t="shared" si="55"/>
        <v/>
      </c>
      <c r="P17" s="53"/>
      <c r="Q17" s="14" t="str">
        <f t="shared" si="56"/>
        <v/>
      </c>
      <c r="R17" s="57" t="str">
        <f t="shared" si="57"/>
        <v/>
      </c>
      <c r="S17" s="58" t="str">
        <f>IF(B17="","",IF(R17="Refreshment Beverage",VLOOKUP(VALUE(Q17),Rates!G$15:L$19,2,0),VLOOKUP(VALUE(Q17),Rates!G$4:L$12,2,0)))</f>
        <v/>
      </c>
      <c r="T17" s="58" t="str">
        <f t="shared" si="58"/>
        <v/>
      </c>
      <c r="U17" s="58" t="str">
        <f t="shared" si="59"/>
        <v/>
      </c>
      <c r="V17" s="58" t="str">
        <f t="shared" si="60"/>
        <v/>
      </c>
      <c r="W17" s="58" t="str">
        <f t="shared" si="61"/>
        <v/>
      </c>
      <c r="X17" s="59" t="str">
        <f t="shared" si="62"/>
        <v/>
      </c>
      <c r="Y17" s="60" t="str">
        <f>IF(B:B="","",IF(R17="Refreshment Beverage",VLOOKUP(Q17,Rates!G$15:L$19,6,0)*W17,VLOOKUP(Q17,Rates!G$4:L$12,6,0)*W17))</f>
        <v/>
      </c>
      <c r="Z17" s="60" t="str">
        <f t="shared" si="63"/>
        <v/>
      </c>
      <c r="AA17" s="60" t="str">
        <f t="shared" si="34"/>
        <v/>
      </c>
      <c r="AB17" s="61" t="str" cm="1">
        <f t="array" ref="AB17">IF(_xlfn.SINGLE(B:B)="","",IF(R17="Refreshment Beverage","",IF(AND(R17="Beer",Q17=0),SUM(LOOKUP(2,1/(Rates!$B$15:$B$18&lt;=W17)/(Rates!$C$15:$C$18&gt;=W17),Rates!$D$15:$D$18)*W17),VLOOKUP(VALUE(_xlfn.SINGLE(Q:Q)),Rates!A:B,2,0)*W17)))</f>
        <v/>
      </c>
      <c r="AC17" s="61" t="str" cm="1">
        <f t="array" ref="AC17">IF(_xlfn.SINGLE(B:B)="","",IF(R17="Refreshment Beverage","",IF(AND(R17="Beer",Q17=0),SUM(LOOKUP(2,1/(Rates!$B$15:$B$18&lt;=W17)/(Rates!$C$15:$C$18&gt;=W17),Rates!$E$15:$E$18)*W17),VLOOKUP(VALUE(_xlfn.SINGLE(Q:Q)),Rates!A:C,3,0)*W17)))</f>
        <v/>
      </c>
      <c r="AD17" s="168">
        <f>IFERROR(IF(R17="Beer","",IF(OR(Q17=1,Q17=2,Q17=3,Q17=4),VLOOKUP(Q17,Rates!$A$31:$B$34,2,0)*W17,IF(V17=1,VLOOKUP(U17,'REB BEV MIN MKUP'!B:E,4,0),IF(V17&gt;1,VLOOKUP(VALUE(W17),'REB BEV MIN MKUP'!O:Q,3,0),0)))),0)</f>
        <v>0</v>
      </c>
      <c r="AE17" s="62" t="str">
        <f t="shared" si="64"/>
        <v/>
      </c>
      <c r="AF17" s="63" t="str">
        <f t="shared" si="65"/>
        <v/>
      </c>
      <c r="AG17" s="64" t="str">
        <f t="shared" si="66"/>
        <v/>
      </c>
      <c r="AH17" s="65" t="str">
        <f t="shared" si="67"/>
        <v/>
      </c>
      <c r="AI17" s="66" t="str">
        <f>IF(AE:AE="","",IF(R17="Refreshment Beverage",AK17*(Rates!J$19/100),ROUND(SUM(AH17*(Rates!$J$8/100)),4)))</f>
        <v/>
      </c>
      <c r="AJ17" s="67" t="str">
        <f t="shared" si="68"/>
        <v/>
      </c>
      <c r="AK17" s="22" t="str">
        <f t="shared" si="69"/>
        <v/>
      </c>
      <c r="AL17" s="62" t="str">
        <f t="shared" si="70"/>
        <v/>
      </c>
      <c r="AM17" s="63" t="str">
        <f>IF(AS17="","",IF(R17="Refreshment Beverage",ROUND(AS17*Rates!K$19,4),ROUND(AO17*(VLOOKUP(VALUE(Q17),Rates!G$4:L$12,3,0)),4)))</f>
        <v/>
      </c>
      <c r="AN17" s="68" t="str">
        <f>IF(AS17="","",IF(R17="Refreshment Beverage",AS17*(Rates!J$19/100),MAX(AM17,AB17)))</f>
        <v/>
      </c>
      <c r="AO17" s="69" t="str">
        <f t="shared" si="71"/>
        <v/>
      </c>
      <c r="AP17" s="69" t="str">
        <f t="shared" si="72"/>
        <v/>
      </c>
      <c r="AQ17" s="70" t="str">
        <f>IF(AS17="","",IF(R17="Refreshment Beverage",ROUND(SUM(VLOOKUP(Q:Q,Rates!G$15:L$19,3,0)*(AS17-Y17-Z17-AA17)),4),ROUND(SUM(Rates!$K$8*AS17),4)))</f>
        <v/>
      </c>
      <c r="AR17" s="66" t="str">
        <f t="shared" si="73"/>
        <v/>
      </c>
      <c r="AS17" s="22" t="str">
        <f t="shared" si="74"/>
        <v/>
      </c>
      <c r="AT17" s="62" t="str">
        <f t="shared" si="75"/>
        <v/>
      </c>
      <c r="AU17" s="63" t="str">
        <f>IF(AX17="","",IF(R17="Refreshment Beverage",ROUND((BA17-Y17-Z17-AA17)*VLOOKUP(VALUE(Q17),Rates!G$15:L$19,3,0),4),ROUND(AW17*(VLOOKUP(VALUE(Q17),Rates!G:L,3,0)),4)))</f>
        <v/>
      </c>
      <c r="AV17" s="68" t="str">
        <f t="shared" si="76"/>
        <v/>
      </c>
      <c r="AW17" s="69" t="str">
        <f t="shared" si="77"/>
        <v/>
      </c>
      <c r="AX17" s="65" t="str">
        <f t="shared" si="78"/>
        <v/>
      </c>
      <c r="AY17" s="70" t="str">
        <f>IF(AX17="","",IF(R17="Refreshment Beverage",ROUND(SUM(AX17*Rates!K$19),4),ROUND(SUM(AX17*(Rates!J$8/100)),4)))</f>
        <v/>
      </c>
      <c r="AZ17" s="67" t="str">
        <f t="shared" si="79"/>
        <v/>
      </c>
      <c r="BA17" s="22" t="str">
        <f t="shared" si="80"/>
        <v/>
      </c>
    </row>
    <row r="18" spans="11:59" ht="13" x14ac:dyDescent="0.3">
      <c r="K18" s="42" t="str">
        <f t="shared" si="52"/>
        <v/>
      </c>
      <c r="L18" s="55" t="str">
        <f t="shared" si="53"/>
        <v/>
      </c>
      <c r="M18" s="43" t="str">
        <f t="shared" si="54"/>
        <v/>
      </c>
      <c r="N18" s="56" t="str" cm="1">
        <f t="array" ref="N18">IFERROR(IF(_xlfn.SINGLE(B:B)="","",IF(R18="Beer",SUM(LOOKUP(2,1/(Rates!$B$3:$B$5&lt;=W18)/(Rates!$C$3:$C$5&gt;=W18),Rates!$D$3:$D$5)*(X18/100)*W18),IF(R18="Refreshment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56" t="str">
        <f t="shared" si="55"/>
        <v/>
      </c>
      <c r="P18" s="53"/>
      <c r="Q18" s="14" t="str">
        <f t="shared" si="56"/>
        <v/>
      </c>
      <c r="R18" s="57" t="str">
        <f t="shared" si="57"/>
        <v/>
      </c>
      <c r="S18" s="58" t="str">
        <f>IF(B18="","",IF(R18="Refreshment Beverage",VLOOKUP(VALUE(Q18),Rates!G$15:L$19,2,0),VLOOKUP(VALUE(Q18),Rates!G$4:L$12,2,0)))</f>
        <v/>
      </c>
      <c r="T18" s="58" t="str">
        <f t="shared" si="58"/>
        <v/>
      </c>
      <c r="U18" s="58" t="str">
        <f t="shared" si="59"/>
        <v/>
      </c>
      <c r="V18" s="58" t="str">
        <f t="shared" si="60"/>
        <v/>
      </c>
      <c r="W18" s="58" t="str">
        <f t="shared" si="61"/>
        <v/>
      </c>
      <c r="X18" s="59" t="str">
        <f t="shared" si="62"/>
        <v/>
      </c>
      <c r="Y18" s="60" t="str">
        <f>IF(B:B="","",IF(R18="Refreshment Beverage",VLOOKUP(Q18,Rates!G$15:L$19,6,0)*W18,VLOOKUP(Q18,Rates!G$4:L$12,6,0)*W18))</f>
        <v/>
      </c>
      <c r="Z18" s="60" t="str">
        <f t="shared" si="63"/>
        <v/>
      </c>
      <c r="AA18" s="60" t="str">
        <f t="shared" si="34"/>
        <v/>
      </c>
      <c r="AB18" s="61" t="str" cm="1">
        <f t="array" ref="AB18">IF(_xlfn.SINGLE(B:B)="","",IF(R18="Refreshment Beverage","",IF(AND(R18="Beer",Q18=0),SUM(LOOKUP(2,1/(Rates!$B$15:$B$18&lt;=W18)/(Rates!$C$15:$C$18&gt;=W18),Rates!$D$15:$D$18)*W18),VLOOKUP(VALUE(_xlfn.SINGLE(Q:Q)),Rates!A:B,2,0)*W18)))</f>
        <v/>
      </c>
      <c r="AC18" s="61" t="str" cm="1">
        <f t="array" ref="AC18">IF(_xlfn.SINGLE(B:B)="","",IF(R18="Refreshment Beverage","",IF(AND(R18="Beer",Q18=0),SUM(LOOKUP(2,1/(Rates!$B$15:$B$18&lt;=W18)/(Rates!$C$15:$C$18&gt;=W18),Rates!$E$15:$E$18)*W18),VLOOKUP(VALUE(_xlfn.SINGLE(Q:Q)),Rates!A:C,3,0)*W18)))</f>
        <v/>
      </c>
      <c r="AD18" s="168">
        <f>IFERROR(IF(R18="Beer","",IF(OR(Q18=1,Q18=2,Q18=3,Q18=4),VLOOKUP(Q18,Rates!$A$31:$B$34,2,0)*W18,IF(V18=1,VLOOKUP(U18,'REB BEV MIN MKUP'!B:E,4,0),IF(V18&gt;1,VLOOKUP(VALUE(W18),'REB BEV MIN MKUP'!O:Q,3,0),0)))),0)</f>
        <v>0</v>
      </c>
      <c r="AE18" s="62" t="str">
        <f t="shared" si="64"/>
        <v/>
      </c>
      <c r="AF18" s="63" t="str">
        <f t="shared" si="65"/>
        <v/>
      </c>
      <c r="AG18" s="64" t="str">
        <f t="shared" si="66"/>
        <v/>
      </c>
      <c r="AH18" s="65" t="str">
        <f t="shared" si="67"/>
        <v/>
      </c>
      <c r="AI18" s="66" t="str">
        <f>IF(AE:AE="","",IF(R18="Refreshment Beverage",AK18*(Rates!J$19/100),ROUND(SUM(AH18*(Rates!$J$8/100)),4)))</f>
        <v/>
      </c>
      <c r="AJ18" s="67" t="str">
        <f t="shared" si="68"/>
        <v/>
      </c>
      <c r="AK18" s="22" t="str">
        <f t="shared" si="69"/>
        <v/>
      </c>
      <c r="AL18" s="62" t="str">
        <f t="shared" si="70"/>
        <v/>
      </c>
      <c r="AM18" s="63" t="str">
        <f>IF(AS18="","",IF(R18="Refreshment Beverage",ROUND(AS18*Rates!K$19,4),ROUND(AO18*(VLOOKUP(VALUE(Q18),Rates!G$4:L$12,3,0)),4)))</f>
        <v/>
      </c>
      <c r="AN18" s="68" t="str">
        <f>IF(AS18="","",IF(R18="Refreshment Beverage",AS18*(Rates!J$19/100),MAX(AM18,AB18)))</f>
        <v/>
      </c>
      <c r="AO18" s="69" t="str">
        <f t="shared" si="71"/>
        <v/>
      </c>
      <c r="AP18" s="69" t="str">
        <f t="shared" si="72"/>
        <v/>
      </c>
      <c r="AQ18" s="70" t="str">
        <f>IF(AS18="","",IF(R18="Refreshment Beverage",ROUND(SUM(VLOOKUP(Q:Q,Rates!G$15:L$19,3,0)*(AS18-Y18-Z18-AA18)),4),ROUND(SUM(Rates!$K$8*AS18),4)))</f>
        <v/>
      </c>
      <c r="AR18" s="66" t="str">
        <f t="shared" si="73"/>
        <v/>
      </c>
      <c r="AS18" s="22" t="str">
        <f t="shared" si="74"/>
        <v/>
      </c>
      <c r="AT18" s="62" t="str">
        <f t="shared" si="75"/>
        <v/>
      </c>
      <c r="AU18" s="63" t="str">
        <f>IF(AX18="","",IF(R18="Refreshment Beverage",ROUND((BA18-Y18-Z18-AA18)*VLOOKUP(VALUE(Q18),Rates!G$15:L$19,3,0),4),ROUND(AW18*(VLOOKUP(VALUE(Q18),Rates!G:L,3,0)),4)))</f>
        <v/>
      </c>
      <c r="AV18" s="68" t="str">
        <f t="shared" si="76"/>
        <v/>
      </c>
      <c r="AW18" s="69" t="str">
        <f t="shared" si="77"/>
        <v/>
      </c>
      <c r="AX18" s="65" t="str">
        <f t="shared" si="78"/>
        <v/>
      </c>
      <c r="AY18" s="70" t="str">
        <f>IF(AX18="","",IF(R18="Refreshment Beverage",ROUND(SUM(AX18*Rates!K$19),4),ROUND(SUM(AX18*(Rates!J$8/100)),4)))</f>
        <v/>
      </c>
      <c r="AZ18" s="67" t="str">
        <f t="shared" si="79"/>
        <v/>
      </c>
      <c r="BA18" s="22" t="str">
        <f t="shared" si="80"/>
        <v/>
      </c>
    </row>
    <row r="19" spans="11:59" ht="13" x14ac:dyDescent="0.3">
      <c r="K19" s="42" t="str">
        <f t="shared" si="52"/>
        <v/>
      </c>
      <c r="L19" s="55" t="str">
        <f t="shared" si="53"/>
        <v/>
      </c>
      <c r="M19" s="43" t="str">
        <f t="shared" si="54"/>
        <v/>
      </c>
      <c r="N19" s="56" t="str" cm="1">
        <f t="array" ref="N19">IFERROR(IF(_xlfn.SINGLE(B:B)="","",IF(R19="Beer",SUM(LOOKUP(2,1/(Rates!$B$3:$B$5&lt;=W19)/(Rates!$C$3:$C$5&gt;=W19),Rates!$D$3:$D$5)*(X19/100)*W19),IF(R19="Refreshment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56" t="str">
        <f t="shared" si="55"/>
        <v/>
      </c>
      <c r="P19" s="53"/>
      <c r="Q19" s="14" t="str">
        <f t="shared" si="56"/>
        <v/>
      </c>
      <c r="R19" s="57" t="str">
        <f t="shared" si="57"/>
        <v/>
      </c>
      <c r="S19" s="58" t="str">
        <f>IF(B19="","",IF(R19="Refreshment Beverage",VLOOKUP(VALUE(Q19),Rates!G$15:L$19,2,0),VLOOKUP(VALUE(Q19),Rates!G$4:L$12,2,0)))</f>
        <v/>
      </c>
      <c r="T19" s="58" t="str">
        <f t="shared" si="58"/>
        <v/>
      </c>
      <c r="U19" s="58" t="str">
        <f t="shared" si="59"/>
        <v/>
      </c>
      <c r="V19" s="58" t="str">
        <f t="shared" si="60"/>
        <v/>
      </c>
      <c r="W19" s="58" t="str">
        <f t="shared" si="61"/>
        <v/>
      </c>
      <c r="X19" s="59" t="str">
        <f t="shared" si="62"/>
        <v/>
      </c>
      <c r="Y19" s="60" t="str">
        <f>IF(B:B="","",IF(R19="Refreshment Beverage",VLOOKUP(Q19,Rates!G$15:L$19,6,0)*W19,VLOOKUP(Q19,Rates!G$4:L$12,6,0)*W19))</f>
        <v/>
      </c>
      <c r="Z19" s="60" t="str">
        <f t="shared" si="63"/>
        <v/>
      </c>
      <c r="AA19" s="60" t="str">
        <f t="shared" si="34"/>
        <v/>
      </c>
      <c r="AB19" s="61" t="str" cm="1">
        <f t="array" ref="AB19">IF(_xlfn.SINGLE(B:B)="","",IF(R19="Refreshment Beverage","",IF(AND(R19="Beer",Q19=0),SUM(LOOKUP(2,1/(Rates!$B$15:$B$18&lt;=W19)/(Rates!$C$15:$C$18&gt;=W19),Rates!$D$15:$D$18)*W19),VLOOKUP(VALUE(_xlfn.SINGLE(Q:Q)),Rates!A:B,2,0)*W19)))</f>
        <v/>
      </c>
      <c r="AC19" s="61" t="str" cm="1">
        <f t="array" ref="AC19">IF(_xlfn.SINGLE(B:B)="","",IF(R19="Refreshment Beverage","",IF(AND(R19="Beer",Q19=0),SUM(LOOKUP(2,1/(Rates!$B$15:$B$18&lt;=W19)/(Rates!$C$15:$C$18&gt;=W19),Rates!$E$15:$E$18)*W19),VLOOKUP(VALUE(_xlfn.SINGLE(Q:Q)),Rates!A:C,3,0)*W19)))</f>
        <v/>
      </c>
      <c r="AD19" s="168">
        <f>IFERROR(IF(R19="Beer","",IF(OR(Q19=1,Q19=2,Q19=3,Q19=4),VLOOKUP(Q19,Rates!$A$31:$B$34,2,0)*W19,IF(V19=1,VLOOKUP(U19,'REB BEV MIN MKUP'!B:E,4,0),IF(V19&gt;1,VLOOKUP(VALUE(W19),'REB BEV MIN MKUP'!O:Q,3,0),0)))),0)</f>
        <v>0</v>
      </c>
      <c r="AE19" s="62" t="str">
        <f t="shared" si="64"/>
        <v/>
      </c>
      <c r="AF19" s="63" t="str">
        <f t="shared" si="65"/>
        <v/>
      </c>
      <c r="AG19" s="64" t="str">
        <f t="shared" si="66"/>
        <v/>
      </c>
      <c r="AH19" s="65" t="str">
        <f t="shared" si="67"/>
        <v/>
      </c>
      <c r="AI19" s="66" t="str">
        <f>IF(AE:AE="","",IF(R19="Refreshment Beverage",AK19*(Rates!J$19/100),ROUND(SUM(AH19*(Rates!$J$8/100)),4)))</f>
        <v/>
      </c>
      <c r="AJ19" s="67" t="str">
        <f t="shared" si="68"/>
        <v/>
      </c>
      <c r="AK19" s="22" t="str">
        <f t="shared" si="69"/>
        <v/>
      </c>
      <c r="AL19" s="62" t="str">
        <f t="shared" si="70"/>
        <v/>
      </c>
      <c r="AM19" s="63" t="str">
        <f>IF(AS19="","",IF(R19="Refreshment Beverage",ROUND(AS19*Rates!K$19,4),ROUND(AO19*(VLOOKUP(VALUE(Q19),Rates!G$4:L$12,3,0)),4)))</f>
        <v/>
      </c>
      <c r="AN19" s="68" t="str">
        <f>IF(AS19="","",IF(R19="Refreshment Beverage",AS19*(Rates!J$19/100),MAX(AM19,AB19)))</f>
        <v/>
      </c>
      <c r="AO19" s="69" t="str">
        <f t="shared" si="71"/>
        <v/>
      </c>
      <c r="AP19" s="69" t="str">
        <f t="shared" si="72"/>
        <v/>
      </c>
      <c r="AQ19" s="70" t="str">
        <f>IF(AS19="","",IF(R19="Refreshment Beverage",ROUND(SUM(VLOOKUP(Q:Q,Rates!G$15:L$19,3,0)*(AS19-Y19-Z19-AA19)),4),ROUND(SUM(Rates!$K$8*AS19),4)))</f>
        <v/>
      </c>
      <c r="AR19" s="66" t="str">
        <f t="shared" si="73"/>
        <v/>
      </c>
      <c r="AS19" s="22" t="str">
        <f t="shared" si="74"/>
        <v/>
      </c>
      <c r="AT19" s="62" t="str">
        <f t="shared" si="75"/>
        <v/>
      </c>
      <c r="AU19" s="63" t="str">
        <f>IF(AX19="","",IF(R19="Refreshment Beverage",ROUND((BA19-Y19-Z19-AA19)*VLOOKUP(VALUE(Q19),Rates!G$15:L$19,3,0),4),ROUND(AW19*(VLOOKUP(VALUE(Q19),Rates!G:L,3,0)),4)))</f>
        <v/>
      </c>
      <c r="AV19" s="68" t="str">
        <f t="shared" si="76"/>
        <v/>
      </c>
      <c r="AW19" s="69" t="str">
        <f t="shared" si="77"/>
        <v/>
      </c>
      <c r="AX19" s="65" t="str">
        <f t="shared" si="78"/>
        <v/>
      </c>
      <c r="AY19" s="70" t="str">
        <f>IF(AX19="","",IF(R19="Refreshment Beverage",ROUND(SUM(AX19*Rates!K$19),4),ROUND(SUM(AX19*(Rates!J$8/100)),4)))</f>
        <v/>
      </c>
      <c r="AZ19" s="67" t="str">
        <f t="shared" si="79"/>
        <v/>
      </c>
      <c r="BA19" s="22" t="str">
        <f t="shared" si="80"/>
        <v/>
      </c>
    </row>
    <row r="20" spans="11:59" ht="13" x14ac:dyDescent="0.3">
      <c r="K20" s="42" t="str">
        <f t="shared" si="52"/>
        <v/>
      </c>
      <c r="L20" s="55" t="str">
        <f t="shared" si="53"/>
        <v/>
      </c>
      <c r="M20" s="43" t="str">
        <f t="shared" si="54"/>
        <v/>
      </c>
      <c r="N20" s="56" t="str" cm="1">
        <f t="array" ref="N20">IFERROR(IF(_xlfn.SINGLE(B:B)="","",IF(R20="Beer",SUM(LOOKUP(2,1/(Rates!$B$3:$B$5&lt;=W20)/(Rates!$C$3:$C$5&gt;=W20),Rates!$D$3:$D$5)*(X20/100)*W20),IF(R20="Refreshment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56" t="str">
        <f t="shared" si="55"/>
        <v/>
      </c>
      <c r="P20" s="53"/>
      <c r="Q20" s="14" t="str">
        <f t="shared" si="56"/>
        <v/>
      </c>
      <c r="R20" s="57" t="str">
        <f t="shared" si="57"/>
        <v/>
      </c>
      <c r="S20" s="58" t="str">
        <f>IF(B20="","",IF(R20="Refreshment Beverage",VLOOKUP(VALUE(Q20),Rates!G$15:L$19,2,0),VLOOKUP(VALUE(Q20),Rates!G$4:L$12,2,0)))</f>
        <v/>
      </c>
      <c r="T20" s="58" t="str">
        <f t="shared" si="58"/>
        <v/>
      </c>
      <c r="U20" s="58" t="str">
        <f t="shared" si="59"/>
        <v/>
      </c>
      <c r="V20" s="58" t="str">
        <f t="shared" si="60"/>
        <v/>
      </c>
      <c r="W20" s="58" t="str">
        <f t="shared" si="61"/>
        <v/>
      </c>
      <c r="X20" s="59" t="str">
        <f t="shared" si="62"/>
        <v/>
      </c>
      <c r="Y20" s="60" t="str">
        <f>IF(B:B="","",IF(R20="Refreshment Beverage",VLOOKUP(Q20,Rates!G$15:L$19,6,0)*W20,VLOOKUP(Q20,Rates!G$4:L$12,6,0)*W20))</f>
        <v/>
      </c>
      <c r="Z20" s="60" t="str">
        <f t="shared" si="63"/>
        <v/>
      </c>
      <c r="AA20" s="60" t="str">
        <f t="shared" si="34"/>
        <v/>
      </c>
      <c r="AB20" s="61" t="str" cm="1">
        <f t="array" ref="AB20">IF(_xlfn.SINGLE(B:B)="","",IF(R20="Refreshment Beverage","",IF(AND(R20="Beer",Q20=0),SUM(LOOKUP(2,1/(Rates!$B$15:$B$18&lt;=W20)/(Rates!$C$15:$C$18&gt;=W20),Rates!$D$15:$D$18)*W20),VLOOKUP(VALUE(_xlfn.SINGLE(Q:Q)),Rates!A:B,2,0)*W20)))</f>
        <v/>
      </c>
      <c r="AC20" s="61" t="str" cm="1">
        <f t="array" ref="AC20">IF(_xlfn.SINGLE(B:B)="","",IF(R20="Refreshment Beverage","",IF(AND(R20="Beer",Q20=0),SUM(LOOKUP(2,1/(Rates!$B$15:$B$18&lt;=W20)/(Rates!$C$15:$C$18&gt;=W20),Rates!$E$15:$E$18)*W20),VLOOKUP(VALUE(_xlfn.SINGLE(Q:Q)),Rates!A:C,3,0)*W20)))</f>
        <v/>
      </c>
      <c r="AD20" s="168">
        <f>IFERROR(IF(R20="Beer","",IF(OR(Q20=1,Q20=2,Q20=3,Q20=4),VLOOKUP(Q20,Rates!$A$31:$B$34,2,0)*W20,IF(V20=1,VLOOKUP(U20,'REB BEV MIN MKUP'!B:E,4,0),IF(V20&gt;1,VLOOKUP(VALUE(W20),'REB BEV MIN MKUP'!O:Q,3,0),0)))),0)</f>
        <v>0</v>
      </c>
      <c r="AE20" s="62" t="str">
        <f t="shared" si="64"/>
        <v/>
      </c>
      <c r="AF20" s="63" t="str">
        <f t="shared" si="65"/>
        <v/>
      </c>
      <c r="AG20" s="64" t="str">
        <f t="shared" si="66"/>
        <v/>
      </c>
      <c r="AH20" s="65" t="str">
        <f t="shared" si="67"/>
        <v/>
      </c>
      <c r="AI20" s="66" t="str">
        <f>IF(AE:AE="","",IF(R20="Refreshment Beverage",AK20*(Rates!J$19/100),ROUND(SUM(AH20*(Rates!$J$8/100)),4)))</f>
        <v/>
      </c>
      <c r="AJ20" s="67" t="str">
        <f t="shared" si="68"/>
        <v/>
      </c>
      <c r="AK20" s="22" t="str">
        <f t="shared" si="69"/>
        <v/>
      </c>
      <c r="AL20" s="62" t="str">
        <f t="shared" si="70"/>
        <v/>
      </c>
      <c r="AM20" s="63" t="str">
        <f>IF(AS20="","",IF(R20="Refreshment Beverage",ROUND(AS20*Rates!K$19,4),ROUND(AO20*(VLOOKUP(VALUE(Q20),Rates!G$4:L$12,3,0)),4)))</f>
        <v/>
      </c>
      <c r="AN20" s="68" t="str">
        <f>IF(AS20="","",IF(R20="Refreshment Beverage",AS20*(Rates!J$19/100),MAX(AM20,AB20)))</f>
        <v/>
      </c>
      <c r="AO20" s="69" t="str">
        <f t="shared" si="71"/>
        <v/>
      </c>
      <c r="AP20" s="69" t="str">
        <f t="shared" si="72"/>
        <v/>
      </c>
      <c r="AQ20" s="70" t="str">
        <f>IF(AS20="","",IF(R20="Refreshment Beverage",ROUND(SUM(VLOOKUP(Q:Q,Rates!G$15:L$19,3,0)*(AS20-Y20-Z20-AA20)),4),ROUND(SUM(Rates!$K$8*AS20),4)))</f>
        <v/>
      </c>
      <c r="AR20" s="66" t="str">
        <f t="shared" si="73"/>
        <v/>
      </c>
      <c r="AS20" s="22" t="str">
        <f t="shared" si="74"/>
        <v/>
      </c>
      <c r="AT20" s="62" t="str">
        <f t="shared" si="75"/>
        <v/>
      </c>
      <c r="AU20" s="63" t="str">
        <f>IF(AX20="","",IF(R20="Refreshment Beverage",ROUND((BA20-Y20-Z20-AA20)*VLOOKUP(VALUE(Q20),Rates!G$15:L$19,3,0),4),ROUND(AW20*(VLOOKUP(VALUE(Q20),Rates!G:L,3,0)),4)))</f>
        <v/>
      </c>
      <c r="AV20" s="68" t="str">
        <f t="shared" si="76"/>
        <v/>
      </c>
      <c r="AW20" s="69" t="str">
        <f t="shared" si="77"/>
        <v/>
      </c>
      <c r="AX20" s="65" t="str">
        <f t="shared" si="78"/>
        <v/>
      </c>
      <c r="AY20" s="70" t="str">
        <f>IF(AX20="","",IF(R20="Refreshment Beverage",ROUND(SUM(AX20*Rates!K$19),4),ROUND(SUM(AX20*(Rates!J$8/100)),4)))</f>
        <v/>
      </c>
      <c r="AZ20" s="67" t="str">
        <f t="shared" si="79"/>
        <v/>
      </c>
      <c r="BA20" s="22" t="str">
        <f t="shared" si="80"/>
        <v/>
      </c>
      <c r="BD20" s="52"/>
      <c r="BE20" s="52"/>
      <c r="BF20" s="52"/>
      <c r="BG20" s="52"/>
    </row>
    <row r="21" spans="11:59" ht="13" x14ac:dyDescent="0.3">
      <c r="K21" s="42" t="str">
        <f t="shared" si="52"/>
        <v/>
      </c>
      <c r="L21" s="55" t="str">
        <f t="shared" si="53"/>
        <v/>
      </c>
      <c r="M21" s="43" t="str">
        <f t="shared" si="54"/>
        <v/>
      </c>
      <c r="N21" s="56" t="str" cm="1">
        <f t="array" ref="N21">IFERROR(IF(_xlfn.SINGLE(B:B)="","",IF(R21="Beer",SUM(LOOKUP(2,1/(Rates!$B$3:$B$5&lt;=W21)/(Rates!$C$3:$C$5&gt;=W21),Rates!$D$3:$D$5)*(X21/100)*W21),IF(R21="Refreshment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56" t="str">
        <f t="shared" si="55"/>
        <v/>
      </c>
      <c r="P21" s="53"/>
      <c r="Q21" s="14" t="str">
        <f t="shared" si="56"/>
        <v/>
      </c>
      <c r="R21" s="57" t="str">
        <f t="shared" si="57"/>
        <v/>
      </c>
      <c r="S21" s="58" t="str">
        <f>IF(B21="","",IF(R21="Refreshment Beverage",VLOOKUP(VALUE(Q21),Rates!G$15:L$19,2,0),VLOOKUP(VALUE(Q21),Rates!G$4:L$12,2,0)))</f>
        <v/>
      </c>
      <c r="T21" s="58" t="str">
        <f t="shared" si="58"/>
        <v/>
      </c>
      <c r="U21" s="58" t="str">
        <f t="shared" si="59"/>
        <v/>
      </c>
      <c r="V21" s="58" t="str">
        <f t="shared" si="60"/>
        <v/>
      </c>
      <c r="W21" s="58" t="str">
        <f t="shared" si="61"/>
        <v/>
      </c>
      <c r="X21" s="59" t="str">
        <f t="shared" si="62"/>
        <v/>
      </c>
      <c r="Y21" s="60" t="str">
        <f>IF(B:B="","",IF(R21="Refreshment Beverage",VLOOKUP(Q21,Rates!G$15:L$19,6,0)*W21,VLOOKUP(Q21,Rates!G$4:L$12,6,0)*W21))</f>
        <v/>
      </c>
      <c r="Z21" s="60" t="str">
        <f t="shared" si="63"/>
        <v/>
      </c>
      <c r="AA21" s="60" t="str">
        <f t="shared" si="34"/>
        <v/>
      </c>
      <c r="AB21" s="61" t="str" cm="1">
        <f t="array" ref="AB21">IF(_xlfn.SINGLE(B:B)="","",IF(R21="Refreshment Beverage","",IF(AND(R21="Beer",Q21=0),SUM(LOOKUP(2,1/(Rates!$B$15:$B$18&lt;=W21)/(Rates!$C$15:$C$18&gt;=W21),Rates!$D$15:$D$18)*W21),VLOOKUP(VALUE(_xlfn.SINGLE(Q:Q)),Rates!A:B,2,0)*W21)))</f>
        <v/>
      </c>
      <c r="AC21" s="61" t="str" cm="1">
        <f t="array" ref="AC21">IF(_xlfn.SINGLE(B:B)="","",IF(R21="Refreshment Beverage","",IF(AND(R21="Beer",Q21=0),SUM(LOOKUP(2,1/(Rates!$B$15:$B$18&lt;=W21)/(Rates!$C$15:$C$18&gt;=W21),Rates!$E$15:$E$18)*W21),VLOOKUP(VALUE(_xlfn.SINGLE(Q:Q)),Rates!A:C,3,0)*W21)))</f>
        <v/>
      </c>
      <c r="AD21" s="168">
        <f>IFERROR(IF(R21="Beer","",IF(OR(Q21=1,Q21=2,Q21=3,Q21=4),VLOOKUP(Q21,Rates!$A$31:$B$34,2,0)*W21,IF(V21=1,VLOOKUP(U21,'REB BEV MIN MKUP'!B:E,4,0),IF(V21&gt;1,VLOOKUP(VALUE(W21),'REB BEV MIN MKUP'!O:Q,3,0),0)))),0)</f>
        <v>0</v>
      </c>
      <c r="AE21" s="62" t="str">
        <f t="shared" si="64"/>
        <v/>
      </c>
      <c r="AF21" s="63" t="str">
        <f t="shared" si="65"/>
        <v/>
      </c>
      <c r="AG21" s="64" t="str">
        <f t="shared" si="66"/>
        <v/>
      </c>
      <c r="AH21" s="65" t="str">
        <f t="shared" si="67"/>
        <v/>
      </c>
      <c r="AI21" s="66" t="str">
        <f>IF(AE:AE="","",IF(R21="Refreshment Beverage",AK21*(Rates!J$19/100),ROUND(SUM(AH21*(Rates!$J$8/100)),4)))</f>
        <v/>
      </c>
      <c r="AJ21" s="67" t="str">
        <f t="shared" si="68"/>
        <v/>
      </c>
      <c r="AK21" s="22" t="str">
        <f t="shared" si="69"/>
        <v/>
      </c>
      <c r="AL21" s="62" t="str">
        <f t="shared" si="70"/>
        <v/>
      </c>
      <c r="AM21" s="63" t="str">
        <f>IF(AS21="","",IF(R21="Refreshment Beverage",ROUND(AS21*Rates!K$19,4),ROUND(AO21*(VLOOKUP(VALUE(Q21),Rates!G$4:L$12,3,0)),4)))</f>
        <v/>
      </c>
      <c r="AN21" s="68" t="str">
        <f>IF(AS21="","",IF(R21="Refreshment Beverage",AS21*(Rates!J$19/100),MAX(AM21,AB21)))</f>
        <v/>
      </c>
      <c r="AO21" s="69" t="str">
        <f t="shared" si="71"/>
        <v/>
      </c>
      <c r="AP21" s="69" t="str">
        <f t="shared" si="72"/>
        <v/>
      </c>
      <c r="AQ21" s="70" t="str">
        <f>IF(AS21="","",IF(R21="Refreshment Beverage",ROUND(SUM(VLOOKUP(Q:Q,Rates!G$15:L$19,3,0)*(AS21-Y21-Z21-AA21)),4),ROUND(SUM(Rates!$K$8*AS21),4)))</f>
        <v/>
      </c>
      <c r="AR21" s="66" t="str">
        <f t="shared" si="73"/>
        <v/>
      </c>
      <c r="AS21" s="22" t="str">
        <f t="shared" si="74"/>
        <v/>
      </c>
      <c r="AT21" s="62" t="str">
        <f t="shared" si="75"/>
        <v/>
      </c>
      <c r="AU21" s="63" t="str">
        <f>IF(AX21="","",IF(R21="Refreshment Beverage",ROUND((BA21-Y21-Z21-AA21)*VLOOKUP(VALUE(Q21),Rates!G$15:L$19,3,0),4),ROUND(AW21*(VLOOKUP(VALUE(Q21),Rates!G:L,3,0)),4)))</f>
        <v/>
      </c>
      <c r="AV21" s="68" t="str">
        <f t="shared" si="76"/>
        <v/>
      </c>
      <c r="AW21" s="69" t="str">
        <f t="shared" si="77"/>
        <v/>
      </c>
      <c r="AX21" s="65" t="str">
        <f t="shared" si="78"/>
        <v/>
      </c>
      <c r="AY21" s="70" t="str">
        <f>IF(AX21="","",IF(R21="Refreshment Beverage",ROUND(SUM(AX21*Rates!K$19),4),ROUND(SUM(AX21*(Rates!J$8/100)),4)))</f>
        <v/>
      </c>
      <c r="AZ21" s="67" t="str">
        <f t="shared" si="79"/>
        <v/>
      </c>
      <c r="BA21" s="22" t="str">
        <f t="shared" si="80"/>
        <v/>
      </c>
      <c r="BD21" s="52"/>
      <c r="BE21" s="52"/>
      <c r="BF21" s="52"/>
      <c r="BG21" s="52"/>
    </row>
    <row r="22" spans="11:59" ht="13" x14ac:dyDescent="0.3">
      <c r="K22" s="42" t="str">
        <f t="shared" si="52"/>
        <v/>
      </c>
      <c r="L22" s="55" t="str">
        <f t="shared" si="53"/>
        <v/>
      </c>
      <c r="M22" s="43" t="str">
        <f t="shared" si="54"/>
        <v/>
      </c>
      <c r="N22" s="56" t="str" cm="1">
        <f t="array" ref="N22">IFERROR(IF(_xlfn.SINGLE(B:B)="","",IF(R22="Beer",SUM(LOOKUP(2,1/(Rates!$B$3:$B$5&lt;=W22)/(Rates!$C$3:$C$5&gt;=W22),Rates!$D$3:$D$5)*(X22/100)*W22),IF(R22="Refreshment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56" t="str">
        <f t="shared" si="55"/>
        <v/>
      </c>
      <c r="P22" s="53"/>
      <c r="Q22" s="14" t="str">
        <f t="shared" si="56"/>
        <v/>
      </c>
      <c r="R22" s="57" t="str">
        <f t="shared" si="57"/>
        <v/>
      </c>
      <c r="S22" s="58" t="str">
        <f>IF(B22="","",IF(R22="Refreshment Beverage",VLOOKUP(VALUE(Q22),Rates!G$15:L$19,2,0),VLOOKUP(VALUE(Q22),Rates!G$4:L$12,2,0)))</f>
        <v/>
      </c>
      <c r="T22" s="58" t="str">
        <f t="shared" si="58"/>
        <v/>
      </c>
      <c r="U22" s="58" t="str">
        <f t="shared" si="59"/>
        <v/>
      </c>
      <c r="V22" s="58" t="str">
        <f t="shared" si="60"/>
        <v/>
      </c>
      <c r="W22" s="58" t="str">
        <f t="shared" si="61"/>
        <v/>
      </c>
      <c r="X22" s="59" t="str">
        <f t="shared" si="62"/>
        <v/>
      </c>
      <c r="Y22" s="60" t="str">
        <f>IF(B:B="","",IF(R22="Refreshment Beverage",VLOOKUP(Q22,Rates!G$15:L$19,6,0)*W22,VLOOKUP(Q22,Rates!G$4:L$12,6,0)*W22))</f>
        <v/>
      </c>
      <c r="Z22" s="60" t="str">
        <f t="shared" si="63"/>
        <v/>
      </c>
      <c r="AA22" s="60" t="str">
        <f t="shared" si="34"/>
        <v/>
      </c>
      <c r="AB22" s="61" t="str" cm="1">
        <f t="array" ref="AB22">IF(_xlfn.SINGLE(B:B)="","",IF(R22="Refreshment Beverage","",IF(AND(R22="Beer",Q22=0),SUM(LOOKUP(2,1/(Rates!$B$15:$B$18&lt;=W22)/(Rates!$C$15:$C$18&gt;=W22),Rates!$D$15:$D$18)*W22),VLOOKUP(VALUE(_xlfn.SINGLE(Q:Q)),Rates!A:B,2,0)*W22)))</f>
        <v/>
      </c>
      <c r="AC22" s="61" t="str" cm="1">
        <f t="array" ref="AC22">IF(_xlfn.SINGLE(B:B)="","",IF(R22="Refreshment Beverage","",IF(AND(R22="Beer",Q22=0),SUM(LOOKUP(2,1/(Rates!$B$15:$B$18&lt;=W22)/(Rates!$C$15:$C$18&gt;=W22),Rates!$E$15:$E$18)*W22),VLOOKUP(VALUE(_xlfn.SINGLE(Q:Q)),Rates!A:C,3,0)*W22)))</f>
        <v/>
      </c>
      <c r="AD22" s="168">
        <f>IFERROR(IF(R22="Beer","",IF(OR(Q22=1,Q22=2,Q22=3,Q22=4),VLOOKUP(Q22,Rates!$A$31:$B$34,2,0)*W22,IF(V22=1,VLOOKUP(U22,'REB BEV MIN MKUP'!B:E,4,0),IF(V22&gt;1,VLOOKUP(VALUE(W22),'REB BEV MIN MKUP'!O:Q,3,0),0)))),0)</f>
        <v>0</v>
      </c>
      <c r="AE22" s="62" t="str">
        <f t="shared" si="64"/>
        <v/>
      </c>
      <c r="AF22" s="63" t="str">
        <f t="shared" si="65"/>
        <v/>
      </c>
      <c r="AG22" s="64" t="str">
        <f t="shared" si="66"/>
        <v/>
      </c>
      <c r="AH22" s="65" t="str">
        <f t="shared" si="67"/>
        <v/>
      </c>
      <c r="AI22" s="66" t="str">
        <f>IF(AE:AE="","",IF(R22="Refreshment Beverage",AK22*(Rates!J$19/100),ROUND(SUM(AH22*(Rates!$J$8/100)),4)))</f>
        <v/>
      </c>
      <c r="AJ22" s="67" t="str">
        <f t="shared" si="68"/>
        <v/>
      </c>
      <c r="AK22" s="22" t="str">
        <f t="shared" si="69"/>
        <v/>
      </c>
      <c r="AL22" s="62" t="str">
        <f t="shared" si="70"/>
        <v/>
      </c>
      <c r="AM22" s="63" t="str">
        <f>IF(AS22="","",IF(R22="Refreshment Beverage",ROUND(AS22*Rates!K$19,4),ROUND(AO22*(VLOOKUP(VALUE(Q22),Rates!G$4:L$12,3,0)),4)))</f>
        <v/>
      </c>
      <c r="AN22" s="68" t="str">
        <f>IF(AS22="","",IF(R22="Refreshment Beverage",AS22*(Rates!J$19/100),MAX(AM22,AB22)))</f>
        <v/>
      </c>
      <c r="AO22" s="69" t="str">
        <f t="shared" si="71"/>
        <v/>
      </c>
      <c r="AP22" s="69" t="str">
        <f t="shared" si="72"/>
        <v/>
      </c>
      <c r="AQ22" s="70" t="str">
        <f>IF(AS22="","",IF(R22="Refreshment Beverage",ROUND(SUM(VLOOKUP(Q:Q,Rates!G$15:L$19,3,0)*(AS22-Y22-Z22-AA22)),4),ROUND(SUM(Rates!$K$8*AS22),4)))</f>
        <v/>
      </c>
      <c r="AR22" s="66" t="str">
        <f t="shared" si="73"/>
        <v/>
      </c>
      <c r="AS22" s="22" t="str">
        <f t="shared" si="74"/>
        <v/>
      </c>
      <c r="AT22" s="62" t="str">
        <f t="shared" si="75"/>
        <v/>
      </c>
      <c r="AU22" s="63" t="str">
        <f>IF(AX22="","",IF(R22="Refreshment Beverage",ROUND((BA22-Y22-Z22-AA22)*VLOOKUP(VALUE(Q22),Rates!G$15:L$19,3,0),4),ROUND(AW22*(VLOOKUP(VALUE(Q22),Rates!G:L,3,0)),4)))</f>
        <v/>
      </c>
      <c r="AV22" s="68" t="str">
        <f t="shared" si="76"/>
        <v/>
      </c>
      <c r="AW22" s="69" t="str">
        <f t="shared" si="77"/>
        <v/>
      </c>
      <c r="AX22" s="65" t="str">
        <f t="shared" si="78"/>
        <v/>
      </c>
      <c r="AY22" s="70" t="str">
        <f>IF(AX22="","",IF(R22="Refreshment Beverage",ROUND(SUM(AX22*Rates!K$19),4),ROUND(SUM(AX22*(Rates!J$8/100)),4)))</f>
        <v/>
      </c>
      <c r="AZ22" s="67" t="str">
        <f t="shared" si="79"/>
        <v/>
      </c>
      <c r="BA22" s="22" t="str">
        <f t="shared" si="80"/>
        <v/>
      </c>
      <c r="BD22" s="52"/>
      <c r="BE22" s="52"/>
      <c r="BF22" s="52"/>
      <c r="BG22" s="52"/>
    </row>
    <row r="23" spans="11:59" ht="13" x14ac:dyDescent="0.3">
      <c r="K23" s="42" t="str">
        <f t="shared" si="52"/>
        <v/>
      </c>
      <c r="L23" s="55" t="str">
        <f t="shared" si="53"/>
        <v/>
      </c>
      <c r="M23" s="43" t="str">
        <f t="shared" si="54"/>
        <v/>
      </c>
      <c r="N23" s="56" t="str" cm="1">
        <f t="array" ref="N23">IFERROR(IF(_xlfn.SINGLE(B:B)="","",IF(R23="Beer",SUM(LOOKUP(2,1/(Rates!$B$3:$B$5&lt;=W23)/(Rates!$C$3:$C$5&gt;=W23),Rates!$D$3:$D$5)*(X23/100)*W23),IF(R23="Refreshment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56" t="str">
        <f t="shared" si="55"/>
        <v/>
      </c>
      <c r="P23" s="53"/>
      <c r="Q23" s="14" t="str">
        <f t="shared" si="56"/>
        <v/>
      </c>
      <c r="R23" s="57" t="str">
        <f t="shared" si="57"/>
        <v/>
      </c>
      <c r="S23" s="58" t="str">
        <f>IF(B23="","",IF(R23="Refreshment Beverage",VLOOKUP(VALUE(Q23),Rates!G$15:L$19,2,0),VLOOKUP(VALUE(Q23),Rates!G$4:L$12,2,0)))</f>
        <v/>
      </c>
      <c r="T23" s="58" t="str">
        <f t="shared" si="58"/>
        <v/>
      </c>
      <c r="U23" s="58" t="str">
        <f t="shared" si="59"/>
        <v/>
      </c>
      <c r="V23" s="58" t="str">
        <f t="shared" si="60"/>
        <v/>
      </c>
      <c r="W23" s="58" t="str">
        <f t="shared" si="61"/>
        <v/>
      </c>
      <c r="X23" s="59" t="str">
        <f t="shared" si="62"/>
        <v/>
      </c>
      <c r="Y23" s="60" t="str">
        <f>IF(B:B="","",IF(R23="Refreshment Beverage",VLOOKUP(Q23,Rates!G$15:L$19,6,0)*W23,VLOOKUP(Q23,Rates!G$4:L$12,6,0)*W23))</f>
        <v/>
      </c>
      <c r="Z23" s="60" t="str">
        <f t="shared" si="63"/>
        <v/>
      </c>
      <c r="AA23" s="60" t="str">
        <f t="shared" si="34"/>
        <v/>
      </c>
      <c r="AB23" s="61" t="str" cm="1">
        <f t="array" ref="AB23">IF(_xlfn.SINGLE(B:B)="","",IF(R23="Refreshment Beverage","",IF(AND(R23="Beer",Q23=0),SUM(LOOKUP(2,1/(Rates!$B$15:$B$18&lt;=W23)/(Rates!$C$15:$C$18&gt;=W23),Rates!$D$15:$D$18)*W23),VLOOKUP(VALUE(_xlfn.SINGLE(Q:Q)),Rates!A:B,2,0)*W23)))</f>
        <v/>
      </c>
      <c r="AC23" s="61" t="str" cm="1">
        <f t="array" ref="AC23">IF(_xlfn.SINGLE(B:B)="","",IF(R23="Refreshment Beverage","",IF(AND(R23="Beer",Q23=0),SUM(LOOKUP(2,1/(Rates!$B$15:$B$18&lt;=W23)/(Rates!$C$15:$C$18&gt;=W23),Rates!$E$15:$E$18)*W23),VLOOKUP(VALUE(_xlfn.SINGLE(Q:Q)),Rates!A:C,3,0)*W23)))</f>
        <v/>
      </c>
      <c r="AD23" s="168">
        <f>IFERROR(IF(R23="Beer","",IF(OR(Q23=1,Q23=2,Q23=3,Q23=4),VLOOKUP(Q23,Rates!$A$31:$B$34,2,0)*W23,IF(V23=1,VLOOKUP(U23,'REB BEV MIN MKUP'!B:E,4,0),IF(V23&gt;1,VLOOKUP(VALUE(W23),'REB BEV MIN MKUP'!O:Q,3,0),0)))),0)</f>
        <v>0</v>
      </c>
      <c r="AE23" s="62" t="str">
        <f t="shared" si="64"/>
        <v/>
      </c>
      <c r="AF23" s="63" t="str">
        <f t="shared" si="65"/>
        <v/>
      </c>
      <c r="AG23" s="64" t="str">
        <f t="shared" si="66"/>
        <v/>
      </c>
      <c r="AH23" s="65" t="str">
        <f t="shared" si="67"/>
        <v/>
      </c>
      <c r="AI23" s="66" t="str">
        <f>IF(AE:AE="","",IF(R23="Refreshment Beverage",AK23*(Rates!J$19/100),ROUND(SUM(AH23*(Rates!$J$8/100)),4)))</f>
        <v/>
      </c>
      <c r="AJ23" s="67" t="str">
        <f t="shared" si="68"/>
        <v/>
      </c>
      <c r="AK23" s="22" t="str">
        <f t="shared" si="69"/>
        <v/>
      </c>
      <c r="AL23" s="62" t="str">
        <f t="shared" si="70"/>
        <v/>
      </c>
      <c r="AM23" s="63" t="str">
        <f>IF(AS23="","",IF(R23="Refreshment Beverage",ROUND(AS23*Rates!K$19,4),ROUND(AO23*(VLOOKUP(VALUE(Q23),Rates!G$4:L$12,3,0)),4)))</f>
        <v/>
      </c>
      <c r="AN23" s="68" t="str">
        <f>IF(AS23="","",IF(R23="Refreshment Beverage",AS23*(Rates!J$19/100),MAX(AM23,AB23)))</f>
        <v/>
      </c>
      <c r="AO23" s="69" t="str">
        <f t="shared" si="71"/>
        <v/>
      </c>
      <c r="AP23" s="69" t="str">
        <f t="shared" si="72"/>
        <v/>
      </c>
      <c r="AQ23" s="70" t="str">
        <f>IF(AS23="","",IF(R23="Refreshment Beverage",ROUND(SUM(VLOOKUP(Q:Q,Rates!G$15:L$19,3,0)*(AS23-Y23-Z23-AA23)),4),ROUND(SUM(Rates!$K$8*AS23),4)))</f>
        <v/>
      </c>
      <c r="AR23" s="66" t="str">
        <f t="shared" si="73"/>
        <v/>
      </c>
      <c r="AS23" s="22" t="str">
        <f t="shared" si="74"/>
        <v/>
      </c>
      <c r="AT23" s="62" t="str">
        <f t="shared" si="75"/>
        <v/>
      </c>
      <c r="AU23" s="63" t="str">
        <f>IF(AX23="","",IF(R23="Refreshment Beverage",ROUND((BA23-Y23-Z23-AA23)*VLOOKUP(VALUE(Q23),Rates!G$15:L$19,3,0),4),ROUND(AW23*(VLOOKUP(VALUE(Q23),Rates!G:L,3,0)),4)))</f>
        <v/>
      </c>
      <c r="AV23" s="68" t="str">
        <f t="shared" si="76"/>
        <v/>
      </c>
      <c r="AW23" s="69" t="str">
        <f t="shared" si="77"/>
        <v/>
      </c>
      <c r="AX23" s="65" t="str">
        <f t="shared" si="78"/>
        <v/>
      </c>
      <c r="AY23" s="70" t="str">
        <f>IF(AX23="","",IF(R23="Refreshment Beverage",ROUND(SUM(AX23*Rates!K$19),4),ROUND(SUM(AX23*(Rates!J$8/100)),4)))</f>
        <v/>
      </c>
      <c r="AZ23" s="67" t="str">
        <f t="shared" si="79"/>
        <v/>
      </c>
      <c r="BA23" s="22" t="str">
        <f t="shared" si="80"/>
        <v/>
      </c>
      <c r="BD23" s="52"/>
      <c r="BE23" s="52"/>
      <c r="BF23" s="52"/>
      <c r="BG23" s="52"/>
    </row>
    <row r="24" spans="11:59" ht="13" x14ac:dyDescent="0.3">
      <c r="K24" s="42" t="str">
        <f t="shared" si="52"/>
        <v/>
      </c>
      <c r="L24" s="55" t="str">
        <f t="shared" si="53"/>
        <v/>
      </c>
      <c r="M24" s="43" t="str">
        <f t="shared" si="54"/>
        <v/>
      </c>
      <c r="N24" s="56" t="str" cm="1">
        <f t="array" ref="N24">IFERROR(IF(_xlfn.SINGLE(B:B)="","",IF(R24="Beer",SUM(LOOKUP(2,1/(Rates!$B$3:$B$5&lt;=W24)/(Rates!$C$3:$C$5&gt;=W24),Rates!$D$3:$D$5)*(X24/100)*W24),IF(R24="Refreshment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56" t="str">
        <f t="shared" si="55"/>
        <v/>
      </c>
      <c r="P24" s="53"/>
      <c r="Q24" s="14" t="str">
        <f t="shared" si="56"/>
        <v/>
      </c>
      <c r="R24" s="57" t="str">
        <f t="shared" si="57"/>
        <v/>
      </c>
      <c r="S24" s="58" t="str">
        <f>IF(B24="","",IF(R24="Refreshment Beverage",VLOOKUP(VALUE(Q24),Rates!G$15:L$19,2,0),VLOOKUP(VALUE(Q24),Rates!G$4:L$12,2,0)))</f>
        <v/>
      </c>
      <c r="T24" s="58" t="str">
        <f t="shared" si="58"/>
        <v/>
      </c>
      <c r="U24" s="58" t="str">
        <f t="shared" si="59"/>
        <v/>
      </c>
      <c r="V24" s="58" t="str">
        <f t="shared" si="60"/>
        <v/>
      </c>
      <c r="W24" s="58" t="str">
        <f t="shared" si="61"/>
        <v/>
      </c>
      <c r="X24" s="59" t="str">
        <f t="shared" si="62"/>
        <v/>
      </c>
      <c r="Y24" s="60" t="str">
        <f>IF(B:B="","",IF(R24="Refreshment Beverage",VLOOKUP(Q24,Rates!G$15:L$19,6,0)*W24,VLOOKUP(Q24,Rates!G$4:L$12,6,0)*W24))</f>
        <v/>
      </c>
      <c r="Z24" s="60" t="str">
        <f t="shared" si="63"/>
        <v/>
      </c>
      <c r="AA24" s="60" t="str">
        <f t="shared" si="34"/>
        <v/>
      </c>
      <c r="AB24" s="61" t="str" cm="1">
        <f t="array" ref="AB24">IF(_xlfn.SINGLE(B:B)="","",IF(R24="Refreshment Beverage","",IF(AND(R24="Beer",Q24=0),SUM(LOOKUP(2,1/(Rates!$B$15:$B$18&lt;=W24)/(Rates!$C$15:$C$18&gt;=W24),Rates!$D$15:$D$18)*W24),VLOOKUP(VALUE(_xlfn.SINGLE(Q:Q)),Rates!A:B,2,0)*W24)))</f>
        <v/>
      </c>
      <c r="AC24" s="61" t="str" cm="1">
        <f t="array" ref="AC24">IF(_xlfn.SINGLE(B:B)="","",IF(R24="Refreshment Beverage","",IF(AND(R24="Beer",Q24=0),SUM(LOOKUP(2,1/(Rates!$B$15:$B$18&lt;=W24)/(Rates!$C$15:$C$18&gt;=W24),Rates!$E$15:$E$18)*W24),VLOOKUP(VALUE(_xlfn.SINGLE(Q:Q)),Rates!A:C,3,0)*W24)))</f>
        <v/>
      </c>
      <c r="AD24" s="168">
        <f>IFERROR(IF(R24="Beer","",IF(OR(Q24=1,Q24=2,Q24=3,Q24=4),VLOOKUP(Q24,Rates!$A$31:$B$34,2,0)*W24,IF(V24=1,VLOOKUP(U24,'REB BEV MIN MKUP'!B:E,4,0),IF(V24&gt;1,VLOOKUP(VALUE(W24),'REB BEV MIN MKUP'!O:Q,3,0),0)))),0)</f>
        <v>0</v>
      </c>
      <c r="AE24" s="62" t="str">
        <f t="shared" si="64"/>
        <v/>
      </c>
      <c r="AF24" s="63" t="str">
        <f t="shared" si="65"/>
        <v/>
      </c>
      <c r="AG24" s="64" t="str">
        <f t="shared" si="66"/>
        <v/>
      </c>
      <c r="AH24" s="65" t="str">
        <f t="shared" si="67"/>
        <v/>
      </c>
      <c r="AI24" s="66" t="str">
        <f>IF(AE:AE="","",IF(R24="Refreshment Beverage",AK24*(Rates!J$19/100),ROUND(SUM(AH24*(Rates!$J$8/100)),4)))</f>
        <v/>
      </c>
      <c r="AJ24" s="67" t="str">
        <f t="shared" si="68"/>
        <v/>
      </c>
      <c r="AK24" s="22" t="str">
        <f t="shared" si="69"/>
        <v/>
      </c>
      <c r="AL24" s="62" t="str">
        <f t="shared" si="70"/>
        <v/>
      </c>
      <c r="AM24" s="63" t="str">
        <f>IF(AS24="","",IF(R24="Refreshment Beverage",ROUND(AS24*Rates!K$19,4),ROUND(AO24*(VLOOKUP(VALUE(Q24),Rates!G$4:L$12,3,0)),4)))</f>
        <v/>
      </c>
      <c r="AN24" s="68" t="str">
        <f>IF(AS24="","",IF(R24="Refreshment Beverage",AS24*(Rates!J$19/100),MAX(AM24,AB24)))</f>
        <v/>
      </c>
      <c r="AO24" s="69" t="str">
        <f t="shared" si="71"/>
        <v/>
      </c>
      <c r="AP24" s="69" t="str">
        <f t="shared" si="72"/>
        <v/>
      </c>
      <c r="AQ24" s="70" t="str">
        <f>IF(AS24="","",IF(R24="Refreshment Beverage",ROUND(SUM(VLOOKUP(Q:Q,Rates!G$15:L$19,3,0)*(AS24-Y24-Z24-AA24)),4),ROUND(SUM(Rates!$K$8*AS24),4)))</f>
        <v/>
      </c>
      <c r="AR24" s="66" t="str">
        <f t="shared" si="73"/>
        <v/>
      </c>
      <c r="AS24" s="22" t="str">
        <f t="shared" si="74"/>
        <v/>
      </c>
      <c r="AT24" s="62" t="str">
        <f t="shared" si="75"/>
        <v/>
      </c>
      <c r="AU24" s="63" t="str">
        <f>IF(AX24="","",IF(R24="Refreshment Beverage",ROUND((BA24-Y24-Z24-AA24)*VLOOKUP(VALUE(Q24),Rates!G$15:L$19,3,0),4),ROUND(AW24*(VLOOKUP(VALUE(Q24),Rates!G:L,3,0)),4)))</f>
        <v/>
      </c>
      <c r="AV24" s="68" t="str">
        <f t="shared" si="76"/>
        <v/>
      </c>
      <c r="AW24" s="69" t="str">
        <f t="shared" si="77"/>
        <v/>
      </c>
      <c r="AX24" s="65" t="str">
        <f t="shared" si="78"/>
        <v/>
      </c>
      <c r="AY24" s="70" t="str">
        <f>IF(AX24="","",IF(R24="Refreshment Beverage",ROUND(SUM(AX24*Rates!K$19),4),ROUND(SUM(AX24*(Rates!J$8/100)),4)))</f>
        <v/>
      </c>
      <c r="AZ24" s="67" t="str">
        <f t="shared" si="79"/>
        <v/>
      </c>
      <c r="BA24" s="22" t="str">
        <f t="shared" si="80"/>
        <v/>
      </c>
      <c r="BD24" s="52"/>
      <c r="BE24" s="52"/>
      <c r="BF24" s="52"/>
      <c r="BG24" s="52"/>
    </row>
    <row r="25" spans="11:59" ht="13" x14ac:dyDescent="0.3">
      <c r="K25" s="42" t="str">
        <f t="shared" si="52"/>
        <v/>
      </c>
      <c r="L25" s="55" t="str">
        <f t="shared" si="53"/>
        <v/>
      </c>
      <c r="M25" s="43" t="str">
        <f t="shared" si="54"/>
        <v/>
      </c>
      <c r="N25" s="56" t="str" cm="1">
        <f t="array" ref="N25">IFERROR(IF(_xlfn.SINGLE(B:B)="","",IF(R25="Beer",SUM(LOOKUP(2,1/(Rates!$B$3:$B$5&lt;=W25)/(Rates!$C$3:$C$5&gt;=W25),Rates!$D$3:$D$5)*(X25/100)*W25),IF(R25="Refreshment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56" t="str">
        <f t="shared" si="55"/>
        <v/>
      </c>
      <c r="P25" s="53"/>
      <c r="Q25" s="14" t="str">
        <f t="shared" si="56"/>
        <v/>
      </c>
      <c r="R25" s="57" t="str">
        <f t="shared" si="57"/>
        <v/>
      </c>
      <c r="S25" s="58" t="str">
        <f>IF(B25="","",IF(R25="Refreshment Beverage",VLOOKUP(VALUE(Q25),Rates!G$15:L$19,2,0),VLOOKUP(VALUE(Q25),Rates!G$4:L$12,2,0)))</f>
        <v/>
      </c>
      <c r="T25" s="58" t="str">
        <f t="shared" si="58"/>
        <v/>
      </c>
      <c r="U25" s="58" t="str">
        <f t="shared" si="59"/>
        <v/>
      </c>
      <c r="V25" s="58" t="str">
        <f t="shared" si="60"/>
        <v/>
      </c>
      <c r="W25" s="58" t="str">
        <f t="shared" si="61"/>
        <v/>
      </c>
      <c r="X25" s="59" t="str">
        <f t="shared" si="62"/>
        <v/>
      </c>
      <c r="Y25" s="60" t="str">
        <f>IF(B:B="","",IF(R25="Refreshment Beverage",VLOOKUP(Q25,Rates!G$15:L$19,6,0)*W25,VLOOKUP(Q25,Rates!G$4:L$12,6,0)*W25))</f>
        <v/>
      </c>
      <c r="Z25" s="60" t="str">
        <f t="shared" si="63"/>
        <v/>
      </c>
      <c r="AA25" s="60" t="str">
        <f t="shared" si="34"/>
        <v/>
      </c>
      <c r="AB25" s="61" t="str" cm="1">
        <f t="array" ref="AB25">IF(_xlfn.SINGLE(B:B)="","",IF(R25="Refreshment Beverage","",IF(AND(R25="Beer",Q25=0),SUM(LOOKUP(2,1/(Rates!$B$15:$B$18&lt;=W25)/(Rates!$C$15:$C$18&gt;=W25),Rates!$D$15:$D$18)*W25),VLOOKUP(VALUE(_xlfn.SINGLE(Q:Q)),Rates!A:B,2,0)*W25)))</f>
        <v/>
      </c>
      <c r="AC25" s="61" t="str" cm="1">
        <f t="array" ref="AC25">IF(_xlfn.SINGLE(B:B)="","",IF(R25="Refreshment Beverage","",IF(AND(R25="Beer",Q25=0),SUM(LOOKUP(2,1/(Rates!$B$15:$B$18&lt;=W25)/(Rates!$C$15:$C$18&gt;=W25),Rates!$E$15:$E$18)*W25),VLOOKUP(VALUE(_xlfn.SINGLE(Q:Q)),Rates!A:C,3,0)*W25)))</f>
        <v/>
      </c>
      <c r="AD25" s="168">
        <f>IFERROR(IF(R25="Beer","",IF(OR(Q25=1,Q25=2,Q25=3,Q25=4),VLOOKUP(Q25,Rates!$A$31:$B$34,2,0)*W25,IF(V25=1,VLOOKUP(U25,'REB BEV MIN MKUP'!B:E,4,0),IF(V25&gt;1,VLOOKUP(VALUE(W25),'REB BEV MIN MKUP'!O:Q,3,0),0)))),0)</f>
        <v>0</v>
      </c>
      <c r="AE25" s="62" t="str">
        <f t="shared" si="64"/>
        <v/>
      </c>
      <c r="AF25" s="63" t="str">
        <f t="shared" si="65"/>
        <v/>
      </c>
      <c r="AG25" s="64" t="str">
        <f t="shared" si="66"/>
        <v/>
      </c>
      <c r="AH25" s="65" t="str">
        <f t="shared" si="67"/>
        <v/>
      </c>
      <c r="AI25" s="66" t="str">
        <f>IF(AE:AE="","",IF(R25="Refreshment Beverage",AK25*(Rates!J$19/100),ROUND(SUM(AH25*(Rates!$J$8/100)),4)))</f>
        <v/>
      </c>
      <c r="AJ25" s="67" t="str">
        <f t="shared" si="68"/>
        <v/>
      </c>
      <c r="AK25" s="22" t="str">
        <f t="shared" si="69"/>
        <v/>
      </c>
      <c r="AL25" s="62" t="str">
        <f t="shared" si="70"/>
        <v/>
      </c>
      <c r="AM25" s="63" t="str">
        <f>IF(AS25="","",IF(R25="Refreshment Beverage",ROUND(AS25*Rates!K$19,4),ROUND(AO25*(VLOOKUP(VALUE(Q25),Rates!G$4:L$12,3,0)),4)))</f>
        <v/>
      </c>
      <c r="AN25" s="68" t="str">
        <f>IF(AS25="","",IF(R25="Refreshment Beverage",AS25*(Rates!J$19/100),MAX(AM25,AB25)))</f>
        <v/>
      </c>
      <c r="AO25" s="69" t="str">
        <f t="shared" si="71"/>
        <v/>
      </c>
      <c r="AP25" s="69" t="str">
        <f t="shared" si="72"/>
        <v/>
      </c>
      <c r="AQ25" s="70" t="str">
        <f>IF(AS25="","",IF(R25="Refreshment Beverage",ROUND(SUM(VLOOKUP(Q:Q,Rates!G$15:L$19,3,0)*(AS25-Y25-Z25-AA25)),4),ROUND(SUM(Rates!$K$8*AS25),4)))</f>
        <v/>
      </c>
      <c r="AR25" s="66" t="str">
        <f t="shared" si="73"/>
        <v/>
      </c>
      <c r="AS25" s="22" t="str">
        <f t="shared" si="74"/>
        <v/>
      </c>
      <c r="AT25" s="62" t="str">
        <f t="shared" si="75"/>
        <v/>
      </c>
      <c r="AU25" s="63" t="str">
        <f>IF(AX25="","",IF(R25="Refreshment Beverage",ROUND((BA25-Y25-Z25-AA25)*VLOOKUP(VALUE(Q25),Rates!G$15:L$19,3,0),4),ROUND(AW25*(VLOOKUP(VALUE(Q25),Rates!G:L,3,0)),4)))</f>
        <v/>
      </c>
      <c r="AV25" s="68" t="str">
        <f t="shared" si="76"/>
        <v/>
      </c>
      <c r="AW25" s="69" t="str">
        <f t="shared" si="77"/>
        <v/>
      </c>
      <c r="AX25" s="65" t="str">
        <f t="shared" si="78"/>
        <v/>
      </c>
      <c r="AY25" s="70" t="str">
        <f>IF(AX25="","",IF(R25="Refreshment Beverage",ROUND(SUM(AX25*Rates!K$19),4),ROUND(SUM(AX25*(Rates!J$8/100)),4)))</f>
        <v/>
      </c>
      <c r="AZ25" s="67" t="str">
        <f t="shared" si="79"/>
        <v/>
      </c>
      <c r="BA25" s="22" t="str">
        <f t="shared" si="80"/>
        <v/>
      </c>
      <c r="BD25" s="52"/>
      <c r="BE25" s="52"/>
      <c r="BF25" s="52"/>
      <c r="BG25" s="52"/>
    </row>
    <row r="26" spans="11:59" ht="12.75" customHeight="1" x14ac:dyDescent="0.3">
      <c r="K26" s="42" t="str">
        <f t="shared" si="52"/>
        <v/>
      </c>
      <c r="L26" s="55" t="str">
        <f t="shared" si="53"/>
        <v/>
      </c>
      <c r="M26" s="43" t="str">
        <f t="shared" si="54"/>
        <v/>
      </c>
      <c r="N26" s="56" t="str" cm="1">
        <f t="array" ref="N26">IFERROR(IF(_xlfn.SINGLE(B:B)="","",IF(R26="Beer",SUM(LOOKUP(2,1/(Rates!$B$3:$B$5&lt;=W26)/(Rates!$C$3:$C$5&gt;=W26),Rates!$D$3:$D$5)*(X26/100)*W26),IF(R26="Refreshment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56" t="str">
        <f t="shared" si="55"/>
        <v/>
      </c>
      <c r="P26" s="53"/>
      <c r="Q26" s="14" t="str">
        <f t="shared" si="56"/>
        <v/>
      </c>
      <c r="R26" s="57" t="str">
        <f t="shared" si="57"/>
        <v/>
      </c>
      <c r="S26" s="58" t="str">
        <f>IF(B26="","",IF(R26="Refreshment Beverage",VLOOKUP(VALUE(Q26),Rates!G$15:L$19,2,0),VLOOKUP(VALUE(Q26),Rates!G$4:L$12,2,0)))</f>
        <v/>
      </c>
      <c r="T26" s="58" t="str">
        <f t="shared" si="58"/>
        <v/>
      </c>
      <c r="U26" s="58" t="str">
        <f t="shared" si="59"/>
        <v/>
      </c>
      <c r="V26" s="58" t="str">
        <f t="shared" si="60"/>
        <v/>
      </c>
      <c r="W26" s="58" t="str">
        <f t="shared" si="61"/>
        <v/>
      </c>
      <c r="X26" s="59" t="str">
        <f t="shared" si="62"/>
        <v/>
      </c>
      <c r="Y26" s="60" t="str">
        <f>IF(B:B="","",IF(R26="Refreshment Beverage",VLOOKUP(Q26,Rates!G$15:L$19,6,0)*W26,VLOOKUP(Q26,Rates!G$4:L$12,6,0)*W26))</f>
        <v/>
      </c>
      <c r="Z26" s="60" t="str">
        <f t="shared" si="63"/>
        <v/>
      </c>
      <c r="AA26" s="60" t="str">
        <f t="shared" si="34"/>
        <v/>
      </c>
      <c r="AB26" s="61" t="str" cm="1">
        <f t="array" ref="AB26">IF(_xlfn.SINGLE(B:B)="","",IF(R26="Refreshment Beverage","",IF(AND(R26="Beer",Q26=0),SUM(LOOKUP(2,1/(Rates!$B$15:$B$18&lt;=W26)/(Rates!$C$15:$C$18&gt;=W26),Rates!$D$15:$D$18)*W26),VLOOKUP(VALUE(_xlfn.SINGLE(Q:Q)),Rates!A:B,2,0)*W26)))</f>
        <v/>
      </c>
      <c r="AC26" s="61" t="str" cm="1">
        <f t="array" ref="AC26">IF(_xlfn.SINGLE(B:B)="","",IF(R26="Refreshment Beverage","",IF(AND(R26="Beer",Q26=0),SUM(LOOKUP(2,1/(Rates!$B$15:$B$18&lt;=W26)/(Rates!$C$15:$C$18&gt;=W26),Rates!$E$15:$E$18)*W26),VLOOKUP(VALUE(_xlfn.SINGLE(Q:Q)),Rates!A:C,3,0)*W26)))</f>
        <v/>
      </c>
      <c r="AD26" s="168">
        <f>IFERROR(IF(R26="Beer","",IF(OR(Q26=1,Q26=2,Q26=3,Q26=4),VLOOKUP(Q26,Rates!$A$31:$B$34,2,0)*W26,IF(V26=1,VLOOKUP(U26,'REB BEV MIN MKUP'!B:E,4,0),IF(V26&gt;1,VLOOKUP(VALUE(W26),'REB BEV MIN MKUP'!O:Q,3,0),0)))),0)</f>
        <v>0</v>
      </c>
      <c r="AE26" s="62" t="str">
        <f t="shared" si="64"/>
        <v/>
      </c>
      <c r="AF26" s="63" t="str">
        <f t="shared" si="65"/>
        <v/>
      </c>
      <c r="AG26" s="64" t="str">
        <f t="shared" si="66"/>
        <v/>
      </c>
      <c r="AH26" s="65" t="str">
        <f t="shared" si="67"/>
        <v/>
      </c>
      <c r="AI26" s="66" t="str">
        <f>IF(AE:AE="","",IF(R26="Refreshment Beverage",AK26*(Rates!J$19/100),ROUND(SUM(AH26*(Rates!$J$8/100)),4)))</f>
        <v/>
      </c>
      <c r="AJ26" s="67" t="str">
        <f t="shared" si="68"/>
        <v/>
      </c>
      <c r="AK26" s="22" t="str">
        <f t="shared" si="69"/>
        <v/>
      </c>
      <c r="AL26" s="62" t="str">
        <f t="shared" si="70"/>
        <v/>
      </c>
      <c r="AM26" s="63" t="str">
        <f>IF(AS26="","",IF(R26="Refreshment Beverage",ROUND(AS26*Rates!K$19,4),ROUND(AO26*(VLOOKUP(VALUE(Q26),Rates!G$4:L$12,3,0)),4)))</f>
        <v/>
      </c>
      <c r="AN26" s="68" t="str">
        <f>IF(AS26="","",IF(R26="Refreshment Beverage",AS26*(Rates!J$19/100),MAX(AM26,AB26)))</f>
        <v/>
      </c>
      <c r="AO26" s="69" t="str">
        <f t="shared" si="71"/>
        <v/>
      </c>
      <c r="AP26" s="69" t="str">
        <f t="shared" si="72"/>
        <v/>
      </c>
      <c r="AQ26" s="70" t="str">
        <f>IF(AS26="","",IF(R26="Refreshment Beverage",ROUND(SUM(VLOOKUP(Q:Q,Rates!G$15:L$19,3,0)*(AS26-Y26-Z26-AA26)),4),ROUND(SUM(Rates!$K$8*AS26),4)))</f>
        <v/>
      </c>
      <c r="AR26" s="66" t="str">
        <f t="shared" si="73"/>
        <v/>
      </c>
      <c r="AS26" s="22" t="str">
        <f t="shared" si="74"/>
        <v/>
      </c>
      <c r="AT26" s="62" t="str">
        <f t="shared" si="75"/>
        <v/>
      </c>
      <c r="AU26" s="63" t="str">
        <f>IF(AX26="","",IF(R26="Refreshment Beverage",ROUND((BA26-Y26-Z26-AA26)*VLOOKUP(VALUE(Q26),Rates!G$15:L$19,3,0),4),ROUND(AW26*(VLOOKUP(VALUE(Q26),Rates!G:L,3,0)),4)))</f>
        <v/>
      </c>
      <c r="AV26" s="68" t="str">
        <f t="shared" si="76"/>
        <v/>
      </c>
      <c r="AW26" s="69" t="str">
        <f t="shared" si="77"/>
        <v/>
      </c>
      <c r="AX26" s="65" t="str">
        <f t="shared" si="78"/>
        <v/>
      </c>
      <c r="AY26" s="70" t="str">
        <f>IF(AX26="","",IF(R26="Refreshment Beverage",ROUND(SUM(AX26*Rates!K$19),4),ROUND(SUM(AX26*(Rates!J$8/100)),4)))</f>
        <v/>
      </c>
      <c r="AZ26" s="67" t="str">
        <f t="shared" si="79"/>
        <v/>
      </c>
      <c r="BA26" s="22" t="str">
        <f t="shared" si="80"/>
        <v/>
      </c>
    </row>
    <row r="27" spans="11:59" ht="12.75" customHeight="1" x14ac:dyDescent="0.3">
      <c r="K27" s="42" t="str">
        <f t="shared" si="52"/>
        <v/>
      </c>
      <c r="L27" s="55" t="str">
        <f t="shared" si="53"/>
        <v/>
      </c>
      <c r="M27" s="43" t="str">
        <f t="shared" si="54"/>
        <v/>
      </c>
      <c r="N27" s="56" t="str" cm="1">
        <f t="array" ref="N27">IFERROR(IF(_xlfn.SINGLE(B:B)="","",IF(R27="Beer",SUM(LOOKUP(2,1/(Rates!$B$3:$B$5&lt;=W27)/(Rates!$C$3:$C$5&gt;=W27),Rates!$D$3:$D$5)*(X27/100)*W27),IF(R27="Refreshment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56" t="str">
        <f t="shared" si="55"/>
        <v/>
      </c>
      <c r="P27" s="53"/>
      <c r="Q27" s="14" t="str">
        <f t="shared" si="56"/>
        <v/>
      </c>
      <c r="R27" s="57" t="str">
        <f t="shared" si="57"/>
        <v/>
      </c>
      <c r="S27" s="58" t="str">
        <f>IF(B27="","",IF(R27="Refreshment Beverage",VLOOKUP(VALUE(Q27),Rates!G$15:L$19,2,0),VLOOKUP(VALUE(Q27),Rates!G$4:L$12,2,0)))</f>
        <v/>
      </c>
      <c r="T27" s="58" t="str">
        <f t="shared" si="58"/>
        <v/>
      </c>
      <c r="U27" s="58" t="str">
        <f t="shared" si="59"/>
        <v/>
      </c>
      <c r="V27" s="58" t="str">
        <f t="shared" si="60"/>
        <v/>
      </c>
      <c r="W27" s="58" t="str">
        <f t="shared" si="61"/>
        <v/>
      </c>
      <c r="X27" s="59" t="str">
        <f t="shared" si="62"/>
        <v/>
      </c>
      <c r="Y27" s="60" t="str">
        <f>IF(B:B="","",IF(R27="Refreshment Beverage",VLOOKUP(Q27,Rates!G$15:L$19,6,0)*W27,VLOOKUP(Q27,Rates!G$4:L$12,6,0)*W27))</f>
        <v/>
      </c>
      <c r="Z27" s="60" t="str">
        <f t="shared" si="63"/>
        <v/>
      </c>
      <c r="AA27" s="60" t="str">
        <f t="shared" si="34"/>
        <v/>
      </c>
      <c r="AB27" s="61" t="str" cm="1">
        <f t="array" ref="AB27">IF(_xlfn.SINGLE(B:B)="","",IF(R27="Refreshment Beverage","",IF(AND(R27="Beer",Q27=0),SUM(LOOKUP(2,1/(Rates!$B$15:$B$18&lt;=W27)/(Rates!$C$15:$C$18&gt;=W27),Rates!$D$15:$D$18)*W27),VLOOKUP(VALUE(_xlfn.SINGLE(Q:Q)),Rates!A:B,2,0)*W27)))</f>
        <v/>
      </c>
      <c r="AC27" s="61" t="str" cm="1">
        <f t="array" ref="AC27">IF(_xlfn.SINGLE(B:B)="","",IF(R27="Refreshment Beverage","",IF(AND(R27="Beer",Q27=0),SUM(LOOKUP(2,1/(Rates!$B$15:$B$18&lt;=W27)/(Rates!$C$15:$C$18&gt;=W27),Rates!$E$15:$E$18)*W27),VLOOKUP(VALUE(_xlfn.SINGLE(Q:Q)),Rates!A:C,3,0)*W27)))</f>
        <v/>
      </c>
      <c r="AD27" s="168">
        <f>IFERROR(IF(R27="Beer","",IF(OR(Q27=1,Q27=2,Q27=3,Q27=4),VLOOKUP(Q27,Rates!$A$31:$B$34,2,0)*W27,IF(V27=1,VLOOKUP(U27,'REB BEV MIN MKUP'!B:E,4,0),IF(V27&gt;1,VLOOKUP(VALUE(W27),'REB BEV MIN MKUP'!O:Q,3,0),0)))),0)</f>
        <v>0</v>
      </c>
      <c r="AE27" s="62" t="str">
        <f t="shared" si="64"/>
        <v/>
      </c>
      <c r="AF27" s="63" t="str">
        <f t="shared" si="65"/>
        <v/>
      </c>
      <c r="AG27" s="64" t="str">
        <f t="shared" si="66"/>
        <v/>
      </c>
      <c r="AH27" s="65" t="str">
        <f t="shared" si="67"/>
        <v/>
      </c>
      <c r="AI27" s="66" t="str">
        <f>IF(AE:AE="","",IF(R27="Refreshment Beverage",AK27*(Rates!J$19/100),ROUND(SUM(AH27*(Rates!$J$8/100)),4)))</f>
        <v/>
      </c>
      <c r="AJ27" s="67" t="str">
        <f t="shared" si="68"/>
        <v/>
      </c>
      <c r="AK27" s="22" t="str">
        <f t="shared" si="69"/>
        <v/>
      </c>
      <c r="AL27" s="62" t="str">
        <f t="shared" si="70"/>
        <v/>
      </c>
      <c r="AM27" s="63" t="str">
        <f>IF(AS27="","",IF(R27="Refreshment Beverage",ROUND(AS27*Rates!K$19,4),ROUND(AO27*(VLOOKUP(VALUE(Q27),Rates!G$4:L$12,3,0)),4)))</f>
        <v/>
      </c>
      <c r="AN27" s="68" t="str">
        <f>IF(AS27="","",IF(R27="Refreshment Beverage",AS27*(Rates!J$19/100),MAX(AM27,AB27)))</f>
        <v/>
      </c>
      <c r="AO27" s="69" t="str">
        <f t="shared" si="71"/>
        <v/>
      </c>
      <c r="AP27" s="69" t="str">
        <f t="shared" si="72"/>
        <v/>
      </c>
      <c r="AQ27" s="70" t="str">
        <f>IF(AS27="","",IF(R27="Refreshment Beverage",ROUND(SUM(VLOOKUP(Q:Q,Rates!G$15:L$19,3,0)*(AS27-Y27-Z27-AA27)),4),ROUND(SUM(Rates!$K$8*AS27),4)))</f>
        <v/>
      </c>
      <c r="AR27" s="66" t="str">
        <f t="shared" si="73"/>
        <v/>
      </c>
      <c r="AS27" s="22" t="str">
        <f t="shared" si="74"/>
        <v/>
      </c>
      <c r="AT27" s="62" t="str">
        <f t="shared" si="75"/>
        <v/>
      </c>
      <c r="AU27" s="63" t="str">
        <f>IF(AX27="","",IF(R27="Refreshment Beverage",ROUND((BA27-Y27-Z27-AA27)*VLOOKUP(VALUE(Q27),Rates!G$15:L$19,3,0),4),ROUND(AW27*(VLOOKUP(VALUE(Q27),Rates!G:L,3,0)),4)))</f>
        <v/>
      </c>
      <c r="AV27" s="68" t="str">
        <f t="shared" si="76"/>
        <v/>
      </c>
      <c r="AW27" s="69" t="str">
        <f t="shared" si="77"/>
        <v/>
      </c>
      <c r="AX27" s="65" t="str">
        <f t="shared" si="78"/>
        <v/>
      </c>
      <c r="AY27" s="70" t="str">
        <f>IF(AX27="","",IF(R27="Refreshment Beverage",ROUND(SUM(AX27*Rates!K$19),4),ROUND(SUM(AX27*(Rates!J$8/100)),4)))</f>
        <v/>
      </c>
      <c r="AZ27" s="67" t="str">
        <f t="shared" si="79"/>
        <v/>
      </c>
      <c r="BA27" s="22" t="str">
        <f t="shared" si="80"/>
        <v/>
      </c>
    </row>
    <row r="28" spans="11:59" ht="12.75" customHeight="1" x14ac:dyDescent="0.3">
      <c r="K28" s="42" t="str">
        <f t="shared" si="52"/>
        <v/>
      </c>
      <c r="L28" s="55" t="str">
        <f t="shared" si="53"/>
        <v/>
      </c>
      <c r="M28" s="43" t="str">
        <f t="shared" si="54"/>
        <v/>
      </c>
      <c r="N28" s="56" t="str" cm="1">
        <f t="array" ref="N28">IFERROR(IF(_xlfn.SINGLE(B:B)="","",IF(R28="Beer",SUM(LOOKUP(2,1/(Rates!$B$3:$B$5&lt;=W28)/(Rates!$C$3:$C$5&gt;=W28),Rates!$D$3:$D$5)*(X28/100)*W28),IF(R28="Refreshment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56" t="str">
        <f t="shared" si="55"/>
        <v/>
      </c>
      <c r="P28" s="53"/>
      <c r="Q28" s="14" t="str">
        <f t="shared" si="56"/>
        <v/>
      </c>
      <c r="R28" s="57" t="str">
        <f t="shared" si="57"/>
        <v/>
      </c>
      <c r="S28" s="58" t="str">
        <f>IF(B28="","",IF(R28="Refreshment Beverage",VLOOKUP(VALUE(Q28),Rates!G$15:L$19,2,0),VLOOKUP(VALUE(Q28),Rates!G$4:L$12,2,0)))</f>
        <v/>
      </c>
      <c r="T28" s="58" t="str">
        <f t="shared" si="58"/>
        <v/>
      </c>
      <c r="U28" s="58" t="str">
        <f t="shared" si="59"/>
        <v/>
      </c>
      <c r="V28" s="58" t="str">
        <f t="shared" si="60"/>
        <v/>
      </c>
      <c r="W28" s="58" t="str">
        <f t="shared" si="61"/>
        <v/>
      </c>
      <c r="X28" s="59" t="str">
        <f t="shared" si="62"/>
        <v/>
      </c>
      <c r="Y28" s="60" t="str">
        <f>IF(B:B="","",IF(R28="Refreshment Beverage",VLOOKUP(Q28,Rates!G$15:L$19,6,0)*W28,VLOOKUP(Q28,Rates!G$4:L$12,6,0)*W28))</f>
        <v/>
      </c>
      <c r="Z28" s="60" t="str">
        <f t="shared" si="63"/>
        <v/>
      </c>
      <c r="AA28" s="60" t="str">
        <f t="shared" si="34"/>
        <v/>
      </c>
      <c r="AB28" s="61" t="str" cm="1">
        <f t="array" ref="AB28">IF(_xlfn.SINGLE(B:B)="","",IF(R28="Refreshment Beverage","",IF(AND(R28="Beer",Q28=0),SUM(LOOKUP(2,1/(Rates!$B$15:$B$18&lt;=W28)/(Rates!$C$15:$C$18&gt;=W28),Rates!$D$15:$D$18)*W28),VLOOKUP(VALUE(_xlfn.SINGLE(Q:Q)),Rates!A:B,2,0)*W28)))</f>
        <v/>
      </c>
      <c r="AC28" s="61" t="str" cm="1">
        <f t="array" ref="AC28">IF(_xlfn.SINGLE(B:B)="","",IF(R28="Refreshment Beverage","",IF(AND(R28="Beer",Q28=0),SUM(LOOKUP(2,1/(Rates!$B$15:$B$18&lt;=W28)/(Rates!$C$15:$C$18&gt;=W28),Rates!$E$15:$E$18)*W28),VLOOKUP(VALUE(_xlfn.SINGLE(Q:Q)),Rates!A:C,3,0)*W28)))</f>
        <v/>
      </c>
      <c r="AD28" s="168">
        <f>IFERROR(IF(R28="Beer","",IF(OR(Q28=1,Q28=2,Q28=3,Q28=4),VLOOKUP(Q28,Rates!$A$31:$B$34,2,0)*W28,IF(V28=1,VLOOKUP(U28,'REB BEV MIN MKUP'!B:E,4,0),IF(V28&gt;1,VLOOKUP(VALUE(W28),'REB BEV MIN MKUP'!O:Q,3,0),0)))),0)</f>
        <v>0</v>
      </c>
      <c r="AE28" s="62" t="str">
        <f t="shared" si="64"/>
        <v/>
      </c>
      <c r="AF28" s="63" t="str">
        <f t="shared" si="65"/>
        <v/>
      </c>
      <c r="AG28" s="64" t="str">
        <f t="shared" si="66"/>
        <v/>
      </c>
      <c r="AH28" s="65" t="str">
        <f t="shared" si="67"/>
        <v/>
      </c>
      <c r="AI28" s="66" t="str">
        <f>IF(AE:AE="","",IF(R28="Refreshment Beverage",AK28*(Rates!J$19/100),ROUND(SUM(AH28*(Rates!$J$8/100)),4)))</f>
        <v/>
      </c>
      <c r="AJ28" s="67" t="str">
        <f t="shared" si="68"/>
        <v/>
      </c>
      <c r="AK28" s="22" t="str">
        <f t="shared" si="69"/>
        <v/>
      </c>
      <c r="AL28" s="62" t="str">
        <f t="shared" si="70"/>
        <v/>
      </c>
      <c r="AM28" s="63" t="str">
        <f>IF(AS28="","",IF(R28="Refreshment Beverage",ROUND(AS28*Rates!K$19,4),ROUND(AO28*(VLOOKUP(VALUE(Q28),Rates!G$4:L$12,3,0)),4)))</f>
        <v/>
      </c>
      <c r="AN28" s="68" t="str">
        <f>IF(AS28="","",IF(R28="Refreshment Beverage",AS28*(Rates!J$19/100),MAX(AM28,AB28)))</f>
        <v/>
      </c>
      <c r="AO28" s="69" t="str">
        <f t="shared" si="71"/>
        <v/>
      </c>
      <c r="AP28" s="69" t="str">
        <f t="shared" si="72"/>
        <v/>
      </c>
      <c r="AQ28" s="70" t="str">
        <f>IF(AS28="","",IF(R28="Refreshment Beverage",ROUND(SUM(VLOOKUP(Q:Q,Rates!G$15:L$19,3,0)*(AS28-Y28-Z28-AA28)),4),ROUND(SUM(Rates!$K$8*AS28),4)))</f>
        <v/>
      </c>
      <c r="AR28" s="66" t="str">
        <f t="shared" si="73"/>
        <v/>
      </c>
      <c r="AS28" s="22" t="str">
        <f t="shared" si="74"/>
        <v/>
      </c>
      <c r="AT28" s="62" t="str">
        <f t="shared" si="75"/>
        <v/>
      </c>
      <c r="AU28" s="63" t="str">
        <f>IF(AX28="","",IF(R28="Refreshment Beverage",ROUND((BA28-Y28-Z28-AA28)*VLOOKUP(VALUE(Q28),Rates!G$15:L$19,3,0),4),ROUND(AW28*(VLOOKUP(VALUE(Q28),Rates!G:L,3,0)),4)))</f>
        <v/>
      </c>
      <c r="AV28" s="68" t="str">
        <f t="shared" si="76"/>
        <v/>
      </c>
      <c r="AW28" s="69" t="str">
        <f t="shared" si="77"/>
        <v/>
      </c>
      <c r="AX28" s="65" t="str">
        <f t="shared" si="78"/>
        <v/>
      </c>
      <c r="AY28" s="70" t="str">
        <f>IF(AX28="","",IF(R28="Refreshment Beverage",ROUND(SUM(AX28*Rates!K$19),4),ROUND(SUM(AX28*(Rates!J$8/100)),4)))</f>
        <v/>
      </c>
      <c r="AZ28" s="67" t="str">
        <f t="shared" si="79"/>
        <v/>
      </c>
      <c r="BA28" s="22" t="str">
        <f t="shared" si="80"/>
        <v/>
      </c>
    </row>
    <row r="29" spans="11:59" ht="12.75" customHeight="1" x14ac:dyDescent="0.3">
      <c r="K29" s="42" t="str">
        <f t="shared" si="52"/>
        <v/>
      </c>
      <c r="L29" s="55" t="str">
        <f t="shared" si="53"/>
        <v/>
      </c>
      <c r="M29" s="43" t="str">
        <f t="shared" si="54"/>
        <v/>
      </c>
      <c r="N29" s="56" t="str" cm="1">
        <f t="array" ref="N29">IFERROR(IF(_xlfn.SINGLE(B:B)="","",IF(R29="Beer",SUM(LOOKUP(2,1/(Rates!$B$3:$B$5&lt;=W29)/(Rates!$C$3:$C$5&gt;=W29),Rates!$D$3:$D$5)*(X29/100)*W29),IF(R29="Refreshment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56" t="str">
        <f t="shared" si="55"/>
        <v/>
      </c>
      <c r="P29" s="53"/>
      <c r="Q29" s="14" t="str">
        <f t="shared" si="56"/>
        <v/>
      </c>
      <c r="R29" s="57" t="str">
        <f t="shared" si="57"/>
        <v/>
      </c>
      <c r="S29" s="58" t="str">
        <f>IF(B29="","",IF(R29="Refreshment Beverage",VLOOKUP(VALUE(Q29),Rates!G$15:L$19,2,0),VLOOKUP(VALUE(Q29),Rates!G$4:L$12,2,0)))</f>
        <v/>
      </c>
      <c r="T29" s="58" t="str">
        <f t="shared" si="58"/>
        <v/>
      </c>
      <c r="U29" s="58" t="str">
        <f t="shared" si="59"/>
        <v/>
      </c>
      <c r="V29" s="58" t="str">
        <f t="shared" si="60"/>
        <v/>
      </c>
      <c r="W29" s="58" t="str">
        <f t="shared" si="61"/>
        <v/>
      </c>
      <c r="X29" s="59" t="str">
        <f t="shared" si="62"/>
        <v/>
      </c>
      <c r="Y29" s="60" t="str">
        <f>IF(B:B="","",IF(R29="Refreshment Beverage",VLOOKUP(Q29,Rates!G$15:L$19,6,0)*W29,VLOOKUP(Q29,Rates!G$4:L$12,6,0)*W29))</f>
        <v/>
      </c>
      <c r="Z29" s="60" t="str">
        <f t="shared" si="63"/>
        <v/>
      </c>
      <c r="AA29" s="60" t="str">
        <f t="shared" si="34"/>
        <v/>
      </c>
      <c r="AB29" s="61" t="str" cm="1">
        <f t="array" ref="AB29">IF(_xlfn.SINGLE(B:B)="","",IF(R29="Refreshment Beverage","",IF(AND(R29="Beer",Q29=0),SUM(LOOKUP(2,1/(Rates!$B$15:$B$18&lt;=W29)/(Rates!$C$15:$C$18&gt;=W29),Rates!$D$15:$D$18)*W29),VLOOKUP(VALUE(_xlfn.SINGLE(Q:Q)),Rates!A:B,2,0)*W29)))</f>
        <v/>
      </c>
      <c r="AC29" s="61" t="str" cm="1">
        <f t="array" ref="AC29">IF(_xlfn.SINGLE(B:B)="","",IF(R29="Refreshment Beverage","",IF(AND(R29="Beer",Q29=0),SUM(LOOKUP(2,1/(Rates!$B$15:$B$18&lt;=W29)/(Rates!$C$15:$C$18&gt;=W29),Rates!$E$15:$E$18)*W29),VLOOKUP(VALUE(_xlfn.SINGLE(Q:Q)),Rates!A:C,3,0)*W29)))</f>
        <v/>
      </c>
      <c r="AD29" s="168">
        <f>IFERROR(IF(R29="Beer","",IF(OR(Q29=1,Q29=2,Q29=3,Q29=4),VLOOKUP(Q29,Rates!$A$31:$B$34,2,0)*W29,IF(V29=1,VLOOKUP(U29,'REB BEV MIN MKUP'!B:E,4,0),IF(V29&gt;1,VLOOKUP(VALUE(W29),'REB BEV MIN MKUP'!O:Q,3,0),0)))),0)</f>
        <v>0</v>
      </c>
      <c r="AE29" s="62" t="str">
        <f t="shared" si="64"/>
        <v/>
      </c>
      <c r="AF29" s="63" t="str">
        <f t="shared" si="65"/>
        <v/>
      </c>
      <c r="AG29" s="64" t="str">
        <f t="shared" si="66"/>
        <v/>
      </c>
      <c r="AH29" s="65" t="str">
        <f t="shared" si="67"/>
        <v/>
      </c>
      <c r="AI29" s="66" t="str">
        <f>IF(AE:AE="","",IF(R29="Refreshment Beverage",AK29*(Rates!J$19/100),ROUND(SUM(AH29*(Rates!$J$8/100)),4)))</f>
        <v/>
      </c>
      <c r="AJ29" s="67" t="str">
        <f t="shared" si="68"/>
        <v/>
      </c>
      <c r="AK29" s="22" t="str">
        <f t="shared" si="69"/>
        <v/>
      </c>
      <c r="AL29" s="62" t="str">
        <f t="shared" si="70"/>
        <v/>
      </c>
      <c r="AM29" s="63" t="str">
        <f>IF(AS29="","",IF(R29="Refreshment Beverage",ROUND(AS29*Rates!K$19,4),ROUND(AO29*(VLOOKUP(VALUE(Q29),Rates!G$4:L$12,3,0)),4)))</f>
        <v/>
      </c>
      <c r="AN29" s="68" t="str">
        <f>IF(AS29="","",IF(R29="Refreshment Beverage",AS29*(Rates!J$19/100),MAX(AM29,AB29)))</f>
        <v/>
      </c>
      <c r="AO29" s="69" t="str">
        <f t="shared" si="71"/>
        <v/>
      </c>
      <c r="AP29" s="69" t="str">
        <f t="shared" si="72"/>
        <v/>
      </c>
      <c r="AQ29" s="70" t="str">
        <f>IF(AS29="","",IF(R29="Refreshment Beverage",ROUND(SUM(VLOOKUP(Q:Q,Rates!G$15:L$19,3,0)*(AS29-Y29-Z29-AA29)),4),ROUND(SUM(Rates!$K$8*AS29),4)))</f>
        <v/>
      </c>
      <c r="AR29" s="66" t="str">
        <f t="shared" si="73"/>
        <v/>
      </c>
      <c r="AS29" s="22" t="str">
        <f t="shared" si="74"/>
        <v/>
      </c>
      <c r="AT29" s="62" t="str">
        <f t="shared" si="75"/>
        <v/>
      </c>
      <c r="AU29" s="63" t="str">
        <f>IF(AX29="","",IF(R29="Refreshment Beverage",ROUND((BA29-Y29-Z29-AA29)*VLOOKUP(VALUE(Q29),Rates!G$15:L$19,3,0),4),ROUND(AW29*(VLOOKUP(VALUE(Q29),Rates!G:L,3,0)),4)))</f>
        <v/>
      </c>
      <c r="AV29" s="68" t="str">
        <f t="shared" si="76"/>
        <v/>
      </c>
      <c r="AW29" s="69" t="str">
        <f t="shared" si="77"/>
        <v/>
      </c>
      <c r="AX29" s="65" t="str">
        <f t="shared" si="78"/>
        <v/>
      </c>
      <c r="AY29" s="70" t="str">
        <f>IF(AX29="","",IF(R29="Refreshment Beverage",ROUND(SUM(AX29*Rates!K$19),4),ROUND(SUM(AX29*(Rates!J$8/100)),4)))</f>
        <v/>
      </c>
      <c r="AZ29" s="67" t="str">
        <f t="shared" si="79"/>
        <v/>
      </c>
      <c r="BA29" s="22" t="str">
        <f t="shared" si="80"/>
        <v/>
      </c>
    </row>
    <row r="30" spans="11:59" ht="12.75" customHeight="1" x14ac:dyDescent="0.3">
      <c r="K30" s="42" t="str">
        <f t="shared" si="52"/>
        <v/>
      </c>
      <c r="L30" s="55" t="str">
        <f t="shared" si="53"/>
        <v/>
      </c>
      <c r="M30" s="43" t="str">
        <f t="shared" si="54"/>
        <v/>
      </c>
      <c r="N30" s="56" t="str" cm="1">
        <f t="array" ref="N30">IFERROR(IF(_xlfn.SINGLE(B:B)="","",IF(R30="Beer",SUM(LOOKUP(2,1/(Rates!$B$3:$B$5&lt;=W30)/(Rates!$C$3:$C$5&gt;=W30),Rates!$D$3:$D$5)*(X30/100)*W30),IF(R30="Refreshment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56" t="str">
        <f t="shared" si="55"/>
        <v/>
      </c>
      <c r="P30" s="53"/>
      <c r="Q30" s="14" t="str">
        <f t="shared" si="56"/>
        <v/>
      </c>
      <c r="R30" s="57" t="str">
        <f t="shared" si="57"/>
        <v/>
      </c>
      <c r="S30" s="58" t="str">
        <f>IF(B30="","",IF(R30="Refreshment Beverage",VLOOKUP(VALUE(Q30),Rates!G$15:L$19,2,0),VLOOKUP(VALUE(Q30),Rates!G$4:L$12,2,0)))</f>
        <v/>
      </c>
      <c r="T30" s="58" t="str">
        <f t="shared" si="58"/>
        <v/>
      </c>
      <c r="U30" s="58" t="str">
        <f t="shared" si="59"/>
        <v/>
      </c>
      <c r="V30" s="58" t="str">
        <f t="shared" si="60"/>
        <v/>
      </c>
      <c r="W30" s="58" t="str">
        <f t="shared" si="61"/>
        <v/>
      </c>
      <c r="X30" s="59" t="str">
        <f t="shared" si="62"/>
        <v/>
      </c>
      <c r="Y30" s="60" t="str">
        <f>IF(B:B="","",IF(R30="Refreshment Beverage",VLOOKUP(Q30,Rates!G$15:L$19,6,0)*W30,VLOOKUP(Q30,Rates!G$4:L$12,6,0)*W30))</f>
        <v/>
      </c>
      <c r="Z30" s="60" t="str">
        <f t="shared" si="63"/>
        <v/>
      </c>
      <c r="AA30" s="60" t="str">
        <f t="shared" si="34"/>
        <v/>
      </c>
      <c r="AB30" s="61" t="str" cm="1">
        <f t="array" ref="AB30">IF(_xlfn.SINGLE(B:B)="","",IF(R30="Refreshment Beverage","",IF(AND(R30="Beer",Q30=0),SUM(LOOKUP(2,1/(Rates!$B$15:$B$18&lt;=W30)/(Rates!$C$15:$C$18&gt;=W30),Rates!$D$15:$D$18)*W30),VLOOKUP(VALUE(_xlfn.SINGLE(Q:Q)),Rates!A:B,2,0)*W30)))</f>
        <v/>
      </c>
      <c r="AC30" s="61" t="str" cm="1">
        <f t="array" ref="AC30">IF(_xlfn.SINGLE(B:B)="","",IF(R30="Refreshment Beverage","",IF(AND(R30="Beer",Q30=0),SUM(LOOKUP(2,1/(Rates!$B$15:$B$18&lt;=W30)/(Rates!$C$15:$C$18&gt;=W30),Rates!$E$15:$E$18)*W30),VLOOKUP(VALUE(_xlfn.SINGLE(Q:Q)),Rates!A:C,3,0)*W30)))</f>
        <v/>
      </c>
      <c r="AD30" s="168">
        <f>IFERROR(IF(R30="Beer","",IF(OR(Q30=1,Q30=2,Q30=3,Q30=4),VLOOKUP(Q30,Rates!$A$31:$B$34,2,0)*W30,IF(V30=1,VLOOKUP(U30,'REB BEV MIN MKUP'!B:E,4,0),IF(V30&gt;1,VLOOKUP(VALUE(W30),'REB BEV MIN MKUP'!O:Q,3,0),0)))),0)</f>
        <v>0</v>
      </c>
      <c r="AE30" s="62" t="str">
        <f t="shared" si="64"/>
        <v/>
      </c>
      <c r="AF30" s="63" t="str">
        <f t="shared" si="65"/>
        <v/>
      </c>
      <c r="AG30" s="64" t="str">
        <f t="shared" si="66"/>
        <v/>
      </c>
      <c r="AH30" s="65" t="str">
        <f t="shared" si="67"/>
        <v/>
      </c>
      <c r="AI30" s="66" t="str">
        <f>IF(AE:AE="","",IF(R30="Refreshment Beverage",AK30*(Rates!J$19/100),ROUND(SUM(AH30*(Rates!$J$8/100)),4)))</f>
        <v/>
      </c>
      <c r="AJ30" s="67" t="str">
        <f t="shared" si="68"/>
        <v/>
      </c>
      <c r="AK30" s="22" t="str">
        <f t="shared" si="69"/>
        <v/>
      </c>
      <c r="AL30" s="62" t="str">
        <f t="shared" si="70"/>
        <v/>
      </c>
      <c r="AM30" s="63" t="str">
        <f>IF(AS30="","",IF(R30="Refreshment Beverage",ROUND(AS30*Rates!K$19,4),ROUND(AO30*(VLOOKUP(VALUE(Q30),Rates!G$4:L$12,3,0)),4)))</f>
        <v/>
      </c>
      <c r="AN30" s="68" t="str">
        <f>IF(AS30="","",IF(R30="Refreshment Beverage",AS30*(Rates!J$19/100),MAX(AM30,AB30)))</f>
        <v/>
      </c>
      <c r="AO30" s="69" t="str">
        <f t="shared" si="71"/>
        <v/>
      </c>
      <c r="AP30" s="69" t="str">
        <f t="shared" si="72"/>
        <v/>
      </c>
      <c r="AQ30" s="70" t="str">
        <f>IF(AS30="","",IF(R30="Refreshment Beverage",ROUND(SUM(VLOOKUP(Q:Q,Rates!G$15:L$19,3,0)*(AS30-Y30-Z30-AA30)),4),ROUND(SUM(Rates!$K$8*AS30),4)))</f>
        <v/>
      </c>
      <c r="AR30" s="66" t="str">
        <f t="shared" si="73"/>
        <v/>
      </c>
      <c r="AS30" s="22" t="str">
        <f t="shared" si="74"/>
        <v/>
      </c>
      <c r="AT30" s="62" t="str">
        <f t="shared" si="75"/>
        <v/>
      </c>
      <c r="AU30" s="63" t="str">
        <f>IF(AX30="","",IF(R30="Refreshment Beverage",ROUND((BA30-Y30-Z30-AA30)*VLOOKUP(VALUE(Q30),Rates!G$15:L$19,3,0),4),ROUND(AW30*(VLOOKUP(VALUE(Q30),Rates!G:L,3,0)),4)))</f>
        <v/>
      </c>
      <c r="AV30" s="68" t="str">
        <f t="shared" si="76"/>
        <v/>
      </c>
      <c r="AW30" s="69" t="str">
        <f t="shared" si="77"/>
        <v/>
      </c>
      <c r="AX30" s="65" t="str">
        <f t="shared" si="78"/>
        <v/>
      </c>
      <c r="AY30" s="70" t="str">
        <f>IF(AX30="","",IF(R30="Refreshment Beverage",ROUND(SUM(AX30*Rates!K$19),4),ROUND(SUM(AX30*(Rates!J$8/100)),4)))</f>
        <v/>
      </c>
      <c r="AZ30" s="67" t="str">
        <f t="shared" si="79"/>
        <v/>
      </c>
      <c r="BA30" s="22" t="str">
        <f t="shared" si="80"/>
        <v/>
      </c>
    </row>
    <row r="31" spans="11:59" ht="12.75" customHeight="1" x14ac:dyDescent="0.3">
      <c r="K31" s="42" t="str">
        <f t="shared" si="52"/>
        <v/>
      </c>
      <c r="L31" s="55" t="str">
        <f t="shared" si="53"/>
        <v/>
      </c>
      <c r="M31" s="43" t="str">
        <f t="shared" si="54"/>
        <v/>
      </c>
      <c r="N31" s="56" t="str" cm="1">
        <f t="array" ref="N31">IFERROR(IF(_xlfn.SINGLE(B:B)="","",IF(R31="Beer",SUM(LOOKUP(2,1/(Rates!$B$3:$B$5&lt;=W31)/(Rates!$C$3:$C$5&gt;=W31),Rates!$D$3:$D$5)*(X31/100)*W31),IF(R31="Refreshment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56" t="str">
        <f t="shared" si="55"/>
        <v/>
      </c>
      <c r="P31" s="53"/>
      <c r="Q31" s="14" t="str">
        <f t="shared" si="56"/>
        <v/>
      </c>
      <c r="R31" s="57" t="str">
        <f t="shared" si="57"/>
        <v/>
      </c>
      <c r="S31" s="58" t="str">
        <f>IF(B31="","",IF(R31="Refreshment Beverage",VLOOKUP(VALUE(Q31),Rates!G$15:L$19,2,0),VLOOKUP(VALUE(Q31),Rates!G$4:L$12,2,0)))</f>
        <v/>
      </c>
      <c r="T31" s="58" t="str">
        <f t="shared" si="58"/>
        <v/>
      </c>
      <c r="U31" s="58" t="str">
        <f t="shared" si="59"/>
        <v/>
      </c>
      <c r="V31" s="58" t="str">
        <f t="shared" si="60"/>
        <v/>
      </c>
      <c r="W31" s="58" t="str">
        <f t="shared" si="61"/>
        <v/>
      </c>
      <c r="X31" s="59" t="str">
        <f t="shared" si="62"/>
        <v/>
      </c>
      <c r="Y31" s="60" t="str">
        <f>IF(B:B="","",IF(R31="Refreshment Beverage",VLOOKUP(Q31,Rates!G$15:L$19,6,0)*W31,VLOOKUP(Q31,Rates!G$4:L$12,6,0)*W31))</f>
        <v/>
      </c>
      <c r="Z31" s="60" t="str">
        <f t="shared" si="63"/>
        <v/>
      </c>
      <c r="AA31" s="60" t="str">
        <f t="shared" si="34"/>
        <v/>
      </c>
      <c r="AB31" s="61" t="str" cm="1">
        <f t="array" ref="AB31">IF(_xlfn.SINGLE(B:B)="","",IF(R31="Refreshment Beverage","",IF(AND(R31="Beer",Q31=0),SUM(LOOKUP(2,1/(Rates!$B$15:$B$18&lt;=W31)/(Rates!$C$15:$C$18&gt;=W31),Rates!$D$15:$D$18)*W31),VLOOKUP(VALUE(_xlfn.SINGLE(Q:Q)),Rates!A:B,2,0)*W31)))</f>
        <v/>
      </c>
      <c r="AC31" s="61" t="str" cm="1">
        <f t="array" ref="AC31">IF(_xlfn.SINGLE(B:B)="","",IF(R31="Refreshment Beverage","",IF(AND(R31="Beer",Q31=0),SUM(LOOKUP(2,1/(Rates!$B$15:$B$18&lt;=W31)/(Rates!$C$15:$C$18&gt;=W31),Rates!$E$15:$E$18)*W31),VLOOKUP(VALUE(_xlfn.SINGLE(Q:Q)),Rates!A:C,3,0)*W31)))</f>
        <v/>
      </c>
      <c r="AD31" s="168">
        <f>IFERROR(IF(R31="Beer","",IF(OR(Q31=1,Q31=2,Q31=3,Q31=4),VLOOKUP(Q31,Rates!$A$31:$B$34,2,0)*W31,IF(V31=1,VLOOKUP(U31,'REB BEV MIN MKUP'!B:E,4,0),IF(V31&gt;1,VLOOKUP(VALUE(W31),'REB BEV MIN MKUP'!O:Q,3,0),0)))),0)</f>
        <v>0</v>
      </c>
      <c r="AE31" s="62" t="str">
        <f t="shared" si="64"/>
        <v/>
      </c>
      <c r="AF31" s="63" t="str">
        <f t="shared" si="65"/>
        <v/>
      </c>
      <c r="AG31" s="64" t="str">
        <f t="shared" si="66"/>
        <v/>
      </c>
      <c r="AH31" s="65" t="str">
        <f t="shared" si="67"/>
        <v/>
      </c>
      <c r="AI31" s="66" t="str">
        <f>IF(AE:AE="","",IF(R31="Refreshment Beverage",AK31*(Rates!J$19/100),ROUND(SUM(AH31*(Rates!$J$8/100)),4)))</f>
        <v/>
      </c>
      <c r="AJ31" s="67" t="str">
        <f t="shared" si="68"/>
        <v/>
      </c>
      <c r="AK31" s="22" t="str">
        <f t="shared" si="69"/>
        <v/>
      </c>
      <c r="AL31" s="62" t="str">
        <f t="shared" si="70"/>
        <v/>
      </c>
      <c r="AM31" s="63" t="str">
        <f>IF(AS31="","",IF(R31="Refreshment Beverage",ROUND(AS31*Rates!K$19,4),ROUND(AO31*(VLOOKUP(VALUE(Q31),Rates!G$4:L$12,3,0)),4)))</f>
        <v/>
      </c>
      <c r="AN31" s="68" t="str">
        <f>IF(AS31="","",IF(R31="Refreshment Beverage",AS31*(Rates!J$19/100),MAX(AM31,AB31)))</f>
        <v/>
      </c>
      <c r="AO31" s="69" t="str">
        <f t="shared" si="71"/>
        <v/>
      </c>
      <c r="AP31" s="69" t="str">
        <f t="shared" si="72"/>
        <v/>
      </c>
      <c r="AQ31" s="70" t="str">
        <f>IF(AS31="","",IF(R31="Refreshment Beverage",ROUND(SUM(VLOOKUP(Q:Q,Rates!G$15:L$19,3,0)*(AS31-Y31-Z31-AA31)),4),ROUND(SUM(Rates!$K$8*AS31),4)))</f>
        <v/>
      </c>
      <c r="AR31" s="66" t="str">
        <f t="shared" si="73"/>
        <v/>
      </c>
      <c r="AS31" s="22" t="str">
        <f t="shared" si="74"/>
        <v/>
      </c>
      <c r="AT31" s="62" t="str">
        <f t="shared" si="75"/>
        <v/>
      </c>
      <c r="AU31" s="63" t="str">
        <f>IF(AX31="","",IF(R31="Refreshment Beverage",ROUND((BA31-Y31-Z31-AA31)*VLOOKUP(VALUE(Q31),Rates!G$15:L$19,3,0),4),ROUND(AW31*(VLOOKUP(VALUE(Q31),Rates!G:L,3,0)),4)))</f>
        <v/>
      </c>
      <c r="AV31" s="68" t="str">
        <f t="shared" si="76"/>
        <v/>
      </c>
      <c r="AW31" s="69" t="str">
        <f t="shared" si="77"/>
        <v/>
      </c>
      <c r="AX31" s="65" t="str">
        <f t="shared" si="78"/>
        <v/>
      </c>
      <c r="AY31" s="70" t="str">
        <f>IF(AX31="","",IF(R31="Refreshment Beverage",ROUND(SUM(AX31*Rates!K$19),4),ROUND(SUM(AX31*(Rates!J$8/100)),4)))</f>
        <v/>
      </c>
      <c r="AZ31" s="67" t="str">
        <f t="shared" si="79"/>
        <v/>
      </c>
      <c r="BA31" s="22" t="str">
        <f t="shared" si="80"/>
        <v/>
      </c>
      <c r="BD31" s="171"/>
      <c r="BE31" s="171"/>
      <c r="BF31" s="171"/>
      <c r="BG31" s="171"/>
    </row>
    <row r="32" spans="11:59" ht="12.75" customHeight="1" x14ac:dyDescent="0.3">
      <c r="K32" s="42" t="str">
        <f t="shared" si="52"/>
        <v/>
      </c>
      <c r="L32" s="55" t="str">
        <f t="shared" si="53"/>
        <v/>
      </c>
      <c r="M32" s="43" t="str">
        <f t="shared" si="54"/>
        <v/>
      </c>
      <c r="N32" s="56" t="str" cm="1">
        <f t="array" ref="N32">IFERROR(IF(_xlfn.SINGLE(B:B)="","",IF(R32="Beer",SUM(LOOKUP(2,1/(Rates!$B$3:$B$5&lt;=W32)/(Rates!$C$3:$C$5&gt;=W32),Rates!$D$3:$D$5)*(X32/100)*W32),IF(R32="Refreshment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56" t="str">
        <f t="shared" si="55"/>
        <v/>
      </c>
      <c r="P32" s="53"/>
      <c r="Q32" s="14" t="str">
        <f t="shared" si="56"/>
        <v/>
      </c>
      <c r="R32" s="57" t="str">
        <f t="shared" si="57"/>
        <v/>
      </c>
      <c r="S32" s="58" t="str">
        <f>IF(B32="","",IF(R32="Refreshment Beverage",VLOOKUP(VALUE(Q32),Rates!G$15:L$19,2,0),VLOOKUP(VALUE(Q32),Rates!G$4:L$12,2,0)))</f>
        <v/>
      </c>
      <c r="T32" s="58" t="str">
        <f t="shared" si="58"/>
        <v/>
      </c>
      <c r="U32" s="58" t="str">
        <f t="shared" si="59"/>
        <v/>
      </c>
      <c r="V32" s="58" t="str">
        <f t="shared" si="60"/>
        <v/>
      </c>
      <c r="W32" s="58" t="str">
        <f t="shared" si="61"/>
        <v/>
      </c>
      <c r="X32" s="59" t="str">
        <f t="shared" si="62"/>
        <v/>
      </c>
      <c r="Y32" s="60" t="str">
        <f>IF(B:B="","",IF(R32="Refreshment Beverage",VLOOKUP(Q32,Rates!G$15:L$19,6,0)*W32,VLOOKUP(Q32,Rates!G$4:L$12,6,0)*W32))</f>
        <v/>
      </c>
      <c r="Z32" s="60" t="str">
        <f t="shared" si="63"/>
        <v/>
      </c>
      <c r="AA32" s="60" t="str">
        <f t="shared" si="34"/>
        <v/>
      </c>
      <c r="AB32" s="61" t="str" cm="1">
        <f t="array" ref="AB32">IF(_xlfn.SINGLE(B:B)="","",IF(R32="Refreshment Beverage","",IF(AND(R32="Beer",Q32=0),SUM(LOOKUP(2,1/(Rates!$B$15:$B$18&lt;=W32)/(Rates!$C$15:$C$18&gt;=W32),Rates!$D$15:$D$18)*W32),VLOOKUP(VALUE(_xlfn.SINGLE(Q:Q)),Rates!A:B,2,0)*W32)))</f>
        <v/>
      </c>
      <c r="AC32" s="61" t="str" cm="1">
        <f t="array" ref="AC32">IF(_xlfn.SINGLE(B:B)="","",IF(R32="Refreshment Beverage","",IF(AND(R32="Beer",Q32=0),SUM(LOOKUP(2,1/(Rates!$B$15:$B$18&lt;=W32)/(Rates!$C$15:$C$18&gt;=W32),Rates!$E$15:$E$18)*W32),VLOOKUP(VALUE(_xlfn.SINGLE(Q:Q)),Rates!A:C,3,0)*W32)))</f>
        <v/>
      </c>
      <c r="AD32" s="168">
        <f>IFERROR(IF(R32="Beer","",IF(OR(Q32=1,Q32=2,Q32=3,Q32=4),VLOOKUP(Q32,Rates!$A$31:$B$34,2,0)*W32,IF(V32=1,VLOOKUP(U32,'REB BEV MIN MKUP'!B:E,4,0),IF(V32&gt;1,VLOOKUP(VALUE(W32),'REB BEV MIN MKUP'!O:Q,3,0),0)))),0)</f>
        <v>0</v>
      </c>
      <c r="AE32" s="62" t="str">
        <f t="shared" si="64"/>
        <v/>
      </c>
      <c r="AF32" s="63" t="str">
        <f t="shared" si="65"/>
        <v/>
      </c>
      <c r="AG32" s="64" t="str">
        <f t="shared" si="66"/>
        <v/>
      </c>
      <c r="AH32" s="65" t="str">
        <f t="shared" si="67"/>
        <v/>
      </c>
      <c r="AI32" s="66" t="str">
        <f>IF(AE:AE="","",IF(R32="Refreshment Beverage",AK32*(Rates!J$19/100),ROUND(SUM(AH32*(Rates!$J$8/100)),4)))</f>
        <v/>
      </c>
      <c r="AJ32" s="67" t="str">
        <f t="shared" si="68"/>
        <v/>
      </c>
      <c r="AK32" s="22" t="str">
        <f t="shared" si="69"/>
        <v/>
      </c>
      <c r="AL32" s="62" t="str">
        <f t="shared" si="70"/>
        <v/>
      </c>
      <c r="AM32" s="63" t="str">
        <f>IF(AS32="","",IF(R32="Refreshment Beverage",ROUND(AS32*Rates!K$19,4),ROUND(AO32*(VLOOKUP(VALUE(Q32),Rates!G$4:L$12,3,0)),4)))</f>
        <v/>
      </c>
      <c r="AN32" s="68" t="str">
        <f>IF(AS32="","",IF(R32="Refreshment Beverage",AS32*(Rates!J$19/100),MAX(AM32,AB32)))</f>
        <v/>
      </c>
      <c r="AO32" s="69" t="str">
        <f t="shared" si="71"/>
        <v/>
      </c>
      <c r="AP32" s="69" t="str">
        <f t="shared" si="72"/>
        <v/>
      </c>
      <c r="AQ32" s="70" t="str">
        <f>IF(AS32="","",IF(R32="Refreshment Beverage",ROUND(SUM(VLOOKUP(Q:Q,Rates!G$15:L$19,3,0)*(AS32-Y32-Z32-AA32)),4),ROUND(SUM(Rates!$K$8*AS32),4)))</f>
        <v/>
      </c>
      <c r="AR32" s="66" t="str">
        <f t="shared" si="73"/>
        <v/>
      </c>
      <c r="AS32" s="22" t="str">
        <f t="shared" si="74"/>
        <v/>
      </c>
      <c r="AT32" s="62" t="str">
        <f t="shared" si="75"/>
        <v/>
      </c>
      <c r="AU32" s="63" t="str">
        <f>IF(AX32="","",IF(R32="Refreshment Beverage",ROUND((BA32-Y32-Z32-AA32)*VLOOKUP(VALUE(Q32),Rates!G$15:L$19,3,0),4),ROUND(AW32*(VLOOKUP(VALUE(Q32),Rates!G:L,3,0)),4)))</f>
        <v/>
      </c>
      <c r="AV32" s="68" t="str">
        <f t="shared" si="76"/>
        <v/>
      </c>
      <c r="AW32" s="69" t="str">
        <f t="shared" si="77"/>
        <v/>
      </c>
      <c r="AX32" s="65" t="str">
        <f t="shared" si="78"/>
        <v/>
      </c>
      <c r="AY32" s="70" t="str">
        <f>IF(AX32="","",IF(R32="Refreshment Beverage",ROUND(SUM(AX32*Rates!K$19),4),ROUND(SUM(AX32*(Rates!J$8/100)),4)))</f>
        <v/>
      </c>
      <c r="AZ32" s="67" t="str">
        <f t="shared" si="79"/>
        <v/>
      </c>
      <c r="BA32" s="22" t="str">
        <f t="shared" si="80"/>
        <v/>
      </c>
      <c r="BD32" s="171"/>
      <c r="BE32" s="171"/>
      <c r="BF32" s="171"/>
      <c r="BG32" s="171"/>
    </row>
    <row r="33" spans="11:59" ht="12.75" customHeight="1" x14ac:dyDescent="0.3">
      <c r="K33" s="42" t="str">
        <f t="shared" si="52"/>
        <v/>
      </c>
      <c r="L33" s="55" t="str">
        <f t="shared" si="53"/>
        <v/>
      </c>
      <c r="M33" s="43" t="str">
        <f t="shared" si="54"/>
        <v/>
      </c>
      <c r="N33" s="56" t="str" cm="1">
        <f t="array" ref="N33">IFERROR(IF(_xlfn.SINGLE(B:B)="","",IF(R33="Beer",SUM(LOOKUP(2,1/(Rates!$B$3:$B$5&lt;=W33)/(Rates!$C$3:$C$5&gt;=W33),Rates!$D$3:$D$5)*(X33/100)*W33),IF(R33="Refreshment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56" t="str">
        <f t="shared" si="55"/>
        <v/>
      </c>
      <c r="P33" s="53"/>
      <c r="Q33" s="14" t="str">
        <f t="shared" si="56"/>
        <v/>
      </c>
      <c r="R33" s="57" t="str">
        <f t="shared" si="57"/>
        <v/>
      </c>
      <c r="S33" s="58" t="str">
        <f>IF(B33="","",IF(R33="Refreshment Beverage",VLOOKUP(VALUE(Q33),Rates!G$15:L$19,2,0),VLOOKUP(VALUE(Q33),Rates!G$4:L$12,2,0)))</f>
        <v/>
      </c>
      <c r="T33" s="58" t="str">
        <f t="shared" si="58"/>
        <v/>
      </c>
      <c r="U33" s="58" t="str">
        <f t="shared" si="59"/>
        <v/>
      </c>
      <c r="V33" s="58" t="str">
        <f t="shared" si="60"/>
        <v/>
      </c>
      <c r="W33" s="58" t="str">
        <f t="shared" si="61"/>
        <v/>
      </c>
      <c r="X33" s="59" t="str">
        <f t="shared" si="62"/>
        <v/>
      </c>
      <c r="Y33" s="60" t="str">
        <f>IF(B:B="","",IF(R33="Refreshment Beverage",VLOOKUP(Q33,Rates!G$15:L$19,6,0)*W33,VLOOKUP(Q33,Rates!G$4:L$12,6,0)*W33))</f>
        <v/>
      </c>
      <c r="Z33" s="60" t="str">
        <f t="shared" si="63"/>
        <v/>
      </c>
      <c r="AA33" s="60" t="str">
        <f t="shared" si="34"/>
        <v/>
      </c>
      <c r="AB33" s="61" t="str" cm="1">
        <f t="array" ref="AB33">IF(_xlfn.SINGLE(B:B)="","",IF(R33="Refreshment Beverage","",IF(AND(R33="Beer",Q33=0),SUM(LOOKUP(2,1/(Rates!$B$15:$B$18&lt;=W33)/(Rates!$C$15:$C$18&gt;=W33),Rates!$D$15:$D$18)*W33),VLOOKUP(VALUE(_xlfn.SINGLE(Q:Q)),Rates!A:B,2,0)*W33)))</f>
        <v/>
      </c>
      <c r="AC33" s="61" t="str" cm="1">
        <f t="array" ref="AC33">IF(_xlfn.SINGLE(B:B)="","",IF(R33="Refreshment Beverage","",IF(AND(R33="Beer",Q33=0),SUM(LOOKUP(2,1/(Rates!$B$15:$B$18&lt;=W33)/(Rates!$C$15:$C$18&gt;=W33),Rates!$E$15:$E$18)*W33),VLOOKUP(VALUE(_xlfn.SINGLE(Q:Q)),Rates!A:C,3,0)*W33)))</f>
        <v/>
      </c>
      <c r="AD33" s="168">
        <f>IFERROR(IF(R33="Beer","",IF(OR(Q33=1,Q33=2,Q33=3,Q33=4),VLOOKUP(Q33,Rates!$A$31:$B$34,2,0)*W33,IF(V33=1,VLOOKUP(U33,'REB BEV MIN MKUP'!B:E,4,0),IF(V33&gt;1,VLOOKUP(VALUE(W33),'REB BEV MIN MKUP'!O:Q,3,0),0)))),0)</f>
        <v>0</v>
      </c>
      <c r="AE33" s="62" t="str">
        <f t="shared" si="64"/>
        <v/>
      </c>
      <c r="AF33" s="63" t="str">
        <f t="shared" si="65"/>
        <v/>
      </c>
      <c r="AG33" s="64" t="str">
        <f t="shared" si="66"/>
        <v/>
      </c>
      <c r="AH33" s="65" t="str">
        <f t="shared" si="67"/>
        <v/>
      </c>
      <c r="AI33" s="66" t="str">
        <f>IF(AE:AE="","",IF(R33="Refreshment Beverage",AK33*(Rates!J$19/100),ROUND(SUM(AH33*(Rates!$J$8/100)),4)))</f>
        <v/>
      </c>
      <c r="AJ33" s="67" t="str">
        <f t="shared" si="68"/>
        <v/>
      </c>
      <c r="AK33" s="22" t="str">
        <f t="shared" si="69"/>
        <v/>
      </c>
      <c r="AL33" s="62" t="str">
        <f t="shared" si="70"/>
        <v/>
      </c>
      <c r="AM33" s="63" t="str">
        <f>IF(AS33="","",IF(R33="Refreshment Beverage",ROUND(AS33*Rates!K$19,4),ROUND(AO33*(VLOOKUP(VALUE(Q33),Rates!G$4:L$12,3,0)),4)))</f>
        <v/>
      </c>
      <c r="AN33" s="68" t="str">
        <f>IF(AS33="","",IF(R33="Refreshment Beverage",AS33*(Rates!J$19/100),MAX(AM33,AB33)))</f>
        <v/>
      </c>
      <c r="AO33" s="69" t="str">
        <f t="shared" si="71"/>
        <v/>
      </c>
      <c r="AP33" s="69" t="str">
        <f t="shared" si="72"/>
        <v/>
      </c>
      <c r="AQ33" s="70" t="str">
        <f>IF(AS33="","",IF(R33="Refreshment Beverage",ROUND(SUM(VLOOKUP(Q:Q,Rates!G$15:L$19,3,0)*(AS33-Y33-Z33-AA33)),4),ROUND(SUM(Rates!$K$8*AS33),4)))</f>
        <v/>
      </c>
      <c r="AR33" s="66" t="str">
        <f t="shared" si="73"/>
        <v/>
      </c>
      <c r="AS33" s="22" t="str">
        <f t="shared" si="74"/>
        <v/>
      </c>
      <c r="AT33" s="62" t="str">
        <f t="shared" si="75"/>
        <v/>
      </c>
      <c r="AU33" s="63" t="str">
        <f>IF(AX33="","",IF(R33="Refreshment Beverage",ROUND((BA33-Y33-Z33-AA33)*VLOOKUP(VALUE(Q33),Rates!G$15:L$19,3,0),4),ROUND(AW33*(VLOOKUP(VALUE(Q33),Rates!G:L,3,0)),4)))</f>
        <v/>
      </c>
      <c r="AV33" s="68" t="str">
        <f t="shared" si="76"/>
        <v/>
      </c>
      <c r="AW33" s="69" t="str">
        <f t="shared" si="77"/>
        <v/>
      </c>
      <c r="AX33" s="65" t="str">
        <f t="shared" si="78"/>
        <v/>
      </c>
      <c r="AY33" s="70" t="str">
        <f>IF(AX33="","",IF(R33="Refreshment Beverage",ROUND(SUM(AX33*Rates!K$19),4),ROUND(SUM(AX33*(Rates!J$8/100)),4)))</f>
        <v/>
      </c>
      <c r="AZ33" s="67" t="str">
        <f t="shared" si="79"/>
        <v/>
      </c>
      <c r="BA33" s="22" t="str">
        <f t="shared" si="80"/>
        <v/>
      </c>
      <c r="BD33" s="171"/>
      <c r="BE33" s="171"/>
      <c r="BF33" s="171"/>
      <c r="BG33" s="171"/>
    </row>
    <row r="34" spans="11:59" ht="12.75" customHeight="1" x14ac:dyDescent="0.3">
      <c r="K34" s="42" t="str">
        <f t="shared" si="52"/>
        <v/>
      </c>
      <c r="L34" s="55" t="str">
        <f t="shared" si="53"/>
        <v/>
      </c>
      <c r="M34" s="43" t="str">
        <f t="shared" si="54"/>
        <v/>
      </c>
      <c r="N34" s="56" t="str" cm="1">
        <f t="array" ref="N34">IFERROR(IF(_xlfn.SINGLE(B:B)="","",IF(R34="Beer",SUM(LOOKUP(2,1/(Rates!$B$3:$B$5&lt;=W34)/(Rates!$C$3:$C$5&gt;=W34),Rates!$D$3:$D$5)*(X34/100)*W34),IF(R34="Refreshment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56" t="str">
        <f t="shared" si="55"/>
        <v/>
      </c>
      <c r="P34" s="53"/>
      <c r="Q34" s="14" t="str">
        <f t="shared" si="56"/>
        <v/>
      </c>
      <c r="R34" s="57" t="str">
        <f t="shared" si="57"/>
        <v/>
      </c>
      <c r="S34" s="58" t="str">
        <f>IF(B34="","",IF(R34="Refreshment Beverage",VLOOKUP(VALUE(Q34),Rates!G$15:L$19,2,0),VLOOKUP(VALUE(Q34),Rates!G$4:L$12,2,0)))</f>
        <v/>
      </c>
      <c r="T34" s="58" t="str">
        <f t="shared" si="58"/>
        <v/>
      </c>
      <c r="U34" s="58" t="str">
        <f t="shared" si="59"/>
        <v/>
      </c>
      <c r="V34" s="58" t="str">
        <f t="shared" si="60"/>
        <v/>
      </c>
      <c r="W34" s="58" t="str">
        <f t="shared" si="61"/>
        <v/>
      </c>
      <c r="X34" s="59" t="str">
        <f t="shared" si="62"/>
        <v/>
      </c>
      <c r="Y34" s="60" t="str">
        <f>IF(B:B="","",IF(R34="Refreshment Beverage",VLOOKUP(Q34,Rates!G$15:L$19,6,0)*W34,VLOOKUP(Q34,Rates!G$4:L$12,6,0)*W34))</f>
        <v/>
      </c>
      <c r="Z34" s="60" t="str">
        <f t="shared" si="63"/>
        <v/>
      </c>
      <c r="AA34" s="60" t="str">
        <f t="shared" si="34"/>
        <v/>
      </c>
      <c r="AB34" s="61" t="str" cm="1">
        <f t="array" ref="AB34">IF(_xlfn.SINGLE(B:B)="","",IF(R34="Refreshment Beverage","",IF(AND(R34="Beer",Q34=0),SUM(LOOKUP(2,1/(Rates!$B$15:$B$18&lt;=W34)/(Rates!$C$15:$C$18&gt;=W34),Rates!$D$15:$D$18)*W34),VLOOKUP(VALUE(_xlfn.SINGLE(Q:Q)),Rates!A:B,2,0)*W34)))</f>
        <v/>
      </c>
      <c r="AC34" s="61" t="str" cm="1">
        <f t="array" ref="AC34">IF(_xlfn.SINGLE(B:B)="","",IF(R34="Refreshment Beverage","",IF(AND(R34="Beer",Q34=0),SUM(LOOKUP(2,1/(Rates!$B$15:$B$18&lt;=W34)/(Rates!$C$15:$C$18&gt;=W34),Rates!$E$15:$E$18)*W34),VLOOKUP(VALUE(_xlfn.SINGLE(Q:Q)),Rates!A:C,3,0)*W34)))</f>
        <v/>
      </c>
      <c r="AD34" s="168">
        <f>IFERROR(IF(R34="Beer","",IF(OR(Q34=1,Q34=2,Q34=3,Q34=4),VLOOKUP(Q34,Rates!$A$31:$B$34,2,0)*W34,IF(V34=1,VLOOKUP(U34,'REB BEV MIN MKUP'!B:E,4,0),IF(V34&gt;1,VLOOKUP(VALUE(W34),'REB BEV MIN MKUP'!O:Q,3,0),0)))),0)</f>
        <v>0</v>
      </c>
      <c r="AE34" s="62" t="str">
        <f t="shared" si="64"/>
        <v/>
      </c>
      <c r="AF34" s="63" t="str">
        <f t="shared" si="65"/>
        <v/>
      </c>
      <c r="AG34" s="64" t="str">
        <f t="shared" si="66"/>
        <v/>
      </c>
      <c r="AH34" s="65" t="str">
        <f t="shared" si="67"/>
        <v/>
      </c>
      <c r="AI34" s="66" t="str">
        <f>IF(AE:AE="","",IF(R34="Refreshment Beverage",AK34*(Rates!J$19/100),ROUND(SUM(AH34*(Rates!$J$8/100)),4)))</f>
        <v/>
      </c>
      <c r="AJ34" s="67" t="str">
        <f t="shared" si="68"/>
        <v/>
      </c>
      <c r="AK34" s="22" t="str">
        <f t="shared" si="69"/>
        <v/>
      </c>
      <c r="AL34" s="62" t="str">
        <f t="shared" si="70"/>
        <v/>
      </c>
      <c r="AM34" s="63" t="str">
        <f>IF(AS34="","",IF(R34="Refreshment Beverage",ROUND(AS34*Rates!K$19,4),ROUND(AO34*(VLOOKUP(VALUE(Q34),Rates!G$4:L$12,3,0)),4)))</f>
        <v/>
      </c>
      <c r="AN34" s="68" t="str">
        <f>IF(AS34="","",IF(R34="Refreshment Beverage",AS34*(Rates!J$19/100),MAX(AM34,AB34)))</f>
        <v/>
      </c>
      <c r="AO34" s="69" t="str">
        <f t="shared" si="71"/>
        <v/>
      </c>
      <c r="AP34" s="69" t="str">
        <f t="shared" si="72"/>
        <v/>
      </c>
      <c r="AQ34" s="70" t="str">
        <f>IF(AS34="","",IF(R34="Refreshment Beverage",ROUND(SUM(VLOOKUP(Q:Q,Rates!G$15:L$19,3,0)*(AS34-Y34-Z34-AA34)),4),ROUND(SUM(Rates!$K$8*AS34),4)))</f>
        <v/>
      </c>
      <c r="AR34" s="66" t="str">
        <f t="shared" si="73"/>
        <v/>
      </c>
      <c r="AS34" s="22" t="str">
        <f t="shared" si="74"/>
        <v/>
      </c>
      <c r="AT34" s="62" t="str">
        <f t="shared" si="75"/>
        <v/>
      </c>
      <c r="AU34" s="63" t="str">
        <f>IF(AX34="","",IF(R34="Refreshment Beverage",ROUND((BA34-Y34-Z34-AA34)*VLOOKUP(VALUE(Q34),Rates!G$15:L$19,3,0),4),ROUND(AW34*(VLOOKUP(VALUE(Q34),Rates!G:L,3,0)),4)))</f>
        <v/>
      </c>
      <c r="AV34" s="68" t="str">
        <f t="shared" si="76"/>
        <v/>
      </c>
      <c r="AW34" s="69" t="str">
        <f t="shared" si="77"/>
        <v/>
      </c>
      <c r="AX34" s="65" t="str">
        <f t="shared" si="78"/>
        <v/>
      </c>
      <c r="AY34" s="70" t="str">
        <f>IF(AX34="","",IF(R34="Refreshment Beverage",ROUND(SUM(AX34*Rates!K$19),4),ROUND(SUM(AX34*(Rates!J$8/100)),4)))</f>
        <v/>
      </c>
      <c r="AZ34" s="67" t="str">
        <f t="shared" si="79"/>
        <v/>
      </c>
      <c r="BA34" s="22" t="str">
        <f t="shared" si="80"/>
        <v/>
      </c>
      <c r="BD34" s="171"/>
      <c r="BE34" s="171"/>
      <c r="BF34" s="171"/>
      <c r="BG34" s="171"/>
    </row>
    <row r="35" spans="11:59" ht="12.75" customHeight="1" x14ac:dyDescent="0.3">
      <c r="K35" s="42" t="str">
        <f t="shared" si="52"/>
        <v/>
      </c>
      <c r="L35" s="55" t="str">
        <f t="shared" si="53"/>
        <v/>
      </c>
      <c r="M35" s="43" t="str">
        <f t="shared" si="54"/>
        <v/>
      </c>
      <c r="N35" s="56" t="str" cm="1">
        <f t="array" ref="N35">IFERROR(IF(_xlfn.SINGLE(B:B)="","",IF(R35="Beer",SUM(LOOKUP(2,1/(Rates!$B$3:$B$5&lt;=W35)/(Rates!$C$3:$C$5&gt;=W35),Rates!$D$3:$D$5)*(X35/100)*W35),IF(R35="Refreshment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56" t="str">
        <f t="shared" si="55"/>
        <v/>
      </c>
      <c r="P35" s="53"/>
      <c r="Q35" s="14" t="str">
        <f t="shared" si="56"/>
        <v/>
      </c>
      <c r="R35" s="57" t="str">
        <f t="shared" si="57"/>
        <v/>
      </c>
      <c r="S35" s="58" t="str">
        <f>IF(B35="","",IF(R35="Refreshment Beverage",VLOOKUP(VALUE(Q35),Rates!G$15:L$19,2,0),VLOOKUP(VALUE(Q35),Rates!G$4:L$12,2,0)))</f>
        <v/>
      </c>
      <c r="T35" s="58" t="str">
        <f t="shared" si="58"/>
        <v/>
      </c>
      <c r="U35" s="58" t="str">
        <f t="shared" si="59"/>
        <v/>
      </c>
      <c r="V35" s="58" t="str">
        <f t="shared" si="60"/>
        <v/>
      </c>
      <c r="W35" s="58" t="str">
        <f t="shared" si="61"/>
        <v/>
      </c>
      <c r="X35" s="59" t="str">
        <f t="shared" si="62"/>
        <v/>
      </c>
      <c r="Y35" s="60" t="str">
        <f>IF(B:B="","",IF(R35="Refreshment Beverage",VLOOKUP(Q35,Rates!G$15:L$19,6,0)*W35,VLOOKUP(Q35,Rates!G$4:L$12,6,0)*W35))</f>
        <v/>
      </c>
      <c r="Z35" s="60" t="str">
        <f t="shared" si="63"/>
        <v/>
      </c>
      <c r="AA35" s="60" t="str">
        <f t="shared" si="34"/>
        <v/>
      </c>
      <c r="AB35" s="61" t="str" cm="1">
        <f t="array" ref="AB35">IF(_xlfn.SINGLE(B:B)="","",IF(R35="Refreshment Beverage","",IF(AND(R35="Beer",Q35=0),SUM(LOOKUP(2,1/(Rates!$B$15:$B$18&lt;=W35)/(Rates!$C$15:$C$18&gt;=W35),Rates!$D$15:$D$18)*W35),VLOOKUP(VALUE(_xlfn.SINGLE(Q:Q)),Rates!A:B,2,0)*W35)))</f>
        <v/>
      </c>
      <c r="AC35" s="61" t="str" cm="1">
        <f t="array" ref="AC35">IF(_xlfn.SINGLE(B:B)="","",IF(R35="Refreshment Beverage","",IF(AND(R35="Beer",Q35=0),SUM(LOOKUP(2,1/(Rates!$B$15:$B$18&lt;=W35)/(Rates!$C$15:$C$18&gt;=W35),Rates!$E$15:$E$18)*W35),VLOOKUP(VALUE(_xlfn.SINGLE(Q:Q)),Rates!A:C,3,0)*W35)))</f>
        <v/>
      </c>
      <c r="AD35" s="168">
        <f>IFERROR(IF(R35="Beer","",IF(OR(Q35=1,Q35=2,Q35=3,Q35=4),VLOOKUP(Q35,Rates!$A$31:$B$34,2,0)*W35,IF(V35=1,VLOOKUP(U35,'REB BEV MIN MKUP'!B:E,4,0),IF(V35&gt;1,VLOOKUP(VALUE(W35),'REB BEV MIN MKUP'!O:Q,3,0),0)))),0)</f>
        <v>0</v>
      </c>
      <c r="AE35" s="62" t="str">
        <f t="shared" si="64"/>
        <v/>
      </c>
      <c r="AF35" s="63" t="str">
        <f t="shared" si="65"/>
        <v/>
      </c>
      <c r="AG35" s="64" t="str">
        <f t="shared" si="66"/>
        <v/>
      </c>
      <c r="AH35" s="65" t="str">
        <f t="shared" si="67"/>
        <v/>
      </c>
      <c r="AI35" s="66" t="str">
        <f>IF(AE:AE="","",IF(R35="Refreshment Beverage",AK35*(Rates!J$19/100),ROUND(SUM(AH35*(Rates!$J$8/100)),4)))</f>
        <v/>
      </c>
      <c r="AJ35" s="67" t="str">
        <f t="shared" si="68"/>
        <v/>
      </c>
      <c r="AK35" s="22" t="str">
        <f t="shared" si="69"/>
        <v/>
      </c>
      <c r="AL35" s="62" t="str">
        <f t="shared" si="70"/>
        <v/>
      </c>
      <c r="AM35" s="63" t="str">
        <f>IF(AS35="","",IF(R35="Refreshment Beverage",ROUND(AS35*Rates!K$19,4),ROUND(AO35*(VLOOKUP(VALUE(Q35),Rates!G$4:L$12,3,0)),4)))</f>
        <v/>
      </c>
      <c r="AN35" s="68" t="str">
        <f>IF(AS35="","",IF(R35="Refreshment Beverage",AS35*(Rates!J$19/100),MAX(AM35,AB35)))</f>
        <v/>
      </c>
      <c r="AO35" s="69" t="str">
        <f t="shared" si="71"/>
        <v/>
      </c>
      <c r="AP35" s="69" t="str">
        <f t="shared" si="72"/>
        <v/>
      </c>
      <c r="AQ35" s="70" t="str">
        <f>IF(AS35="","",IF(R35="Refreshment Beverage",ROUND(SUM(VLOOKUP(Q:Q,Rates!G$15:L$19,3,0)*(AS35-Y35-Z35-AA35)),4),ROUND(SUM(Rates!$K$8*AS35),4)))</f>
        <v/>
      </c>
      <c r="AR35" s="66" t="str">
        <f t="shared" si="73"/>
        <v/>
      </c>
      <c r="AS35" s="22" t="str">
        <f t="shared" si="74"/>
        <v/>
      </c>
      <c r="AT35" s="62" t="str">
        <f t="shared" si="75"/>
        <v/>
      </c>
      <c r="AU35" s="63" t="str">
        <f>IF(AX35="","",IF(R35="Refreshment Beverage",ROUND((BA35-Y35-Z35-AA35)*VLOOKUP(VALUE(Q35),Rates!G$15:L$19,3,0),4),ROUND(AW35*(VLOOKUP(VALUE(Q35),Rates!G:L,3,0)),4)))</f>
        <v/>
      </c>
      <c r="AV35" s="68" t="str">
        <f t="shared" si="76"/>
        <v/>
      </c>
      <c r="AW35" s="69" t="str">
        <f t="shared" si="77"/>
        <v/>
      </c>
      <c r="AX35" s="65" t="str">
        <f t="shared" si="78"/>
        <v/>
      </c>
      <c r="AY35" s="70" t="str">
        <f>IF(AX35="","",IF(R35="Refreshment Beverage",ROUND(SUM(AX35*Rates!K$19),4),ROUND(SUM(AX35*(Rates!J$8/100)),4)))</f>
        <v/>
      </c>
      <c r="AZ35" s="67" t="str">
        <f t="shared" si="79"/>
        <v/>
      </c>
      <c r="BA35" s="22" t="str">
        <f t="shared" si="80"/>
        <v/>
      </c>
      <c r="BD35" s="171"/>
      <c r="BE35" s="171"/>
      <c r="BF35" s="171"/>
      <c r="BG35" s="171"/>
    </row>
    <row r="36" spans="11:59" ht="12.75" customHeight="1" x14ac:dyDescent="0.3">
      <c r="K36" s="42" t="str">
        <f t="shared" si="52"/>
        <v/>
      </c>
      <c r="L36" s="55" t="str">
        <f t="shared" si="53"/>
        <v/>
      </c>
      <c r="M36" s="43" t="str">
        <f t="shared" si="54"/>
        <v/>
      </c>
      <c r="N36" s="56" t="str" cm="1">
        <f t="array" ref="N36">IFERROR(IF(_xlfn.SINGLE(B:B)="","",IF(R36="Beer",SUM(LOOKUP(2,1/(Rates!$B$3:$B$5&lt;=W36)/(Rates!$C$3:$C$5&gt;=W36),Rates!$D$3:$D$5)*(X36/100)*W36),IF(R36="Refreshment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56" t="str">
        <f t="shared" si="55"/>
        <v/>
      </c>
      <c r="P36" s="53"/>
      <c r="Q36" s="14" t="str">
        <f t="shared" si="56"/>
        <v/>
      </c>
      <c r="R36" s="57" t="str">
        <f t="shared" si="57"/>
        <v/>
      </c>
      <c r="S36" s="58" t="str">
        <f>IF(B36="","",IF(R36="Refreshment Beverage",VLOOKUP(VALUE(Q36),Rates!G$15:L$19,2,0),VLOOKUP(VALUE(Q36),Rates!G$4:L$12,2,0)))</f>
        <v/>
      </c>
      <c r="T36" s="58" t="str">
        <f t="shared" si="58"/>
        <v/>
      </c>
      <c r="U36" s="58" t="str">
        <f t="shared" si="59"/>
        <v/>
      </c>
      <c r="V36" s="58" t="str">
        <f t="shared" si="60"/>
        <v/>
      </c>
      <c r="W36" s="58" t="str">
        <f t="shared" si="61"/>
        <v/>
      </c>
      <c r="X36" s="59" t="str">
        <f t="shared" si="62"/>
        <v/>
      </c>
      <c r="Y36" s="60" t="str">
        <f>IF(B:B="","",IF(R36="Refreshment Beverage",VLOOKUP(Q36,Rates!G$15:L$19,6,0)*W36,VLOOKUP(Q36,Rates!G$4:L$12,6,0)*W36))</f>
        <v/>
      </c>
      <c r="Z36" s="60" t="str">
        <f t="shared" si="63"/>
        <v/>
      </c>
      <c r="AA36" s="60" t="str">
        <f t="shared" si="34"/>
        <v/>
      </c>
      <c r="AB36" s="61" t="str" cm="1">
        <f t="array" ref="AB36">IF(_xlfn.SINGLE(B:B)="","",IF(R36="Refreshment Beverage","",IF(AND(R36="Beer",Q36=0),SUM(LOOKUP(2,1/(Rates!$B$15:$B$18&lt;=W36)/(Rates!$C$15:$C$18&gt;=W36),Rates!$D$15:$D$18)*W36),VLOOKUP(VALUE(_xlfn.SINGLE(Q:Q)),Rates!A:B,2,0)*W36)))</f>
        <v/>
      </c>
      <c r="AC36" s="61" t="str" cm="1">
        <f t="array" ref="AC36">IF(_xlfn.SINGLE(B:B)="","",IF(R36="Refreshment Beverage","",IF(AND(R36="Beer",Q36=0),SUM(LOOKUP(2,1/(Rates!$B$15:$B$18&lt;=W36)/(Rates!$C$15:$C$18&gt;=W36),Rates!$E$15:$E$18)*W36),VLOOKUP(VALUE(_xlfn.SINGLE(Q:Q)),Rates!A:C,3,0)*W36)))</f>
        <v/>
      </c>
      <c r="AD36" s="168">
        <f>IFERROR(IF(R36="Beer","",IF(OR(Q36=1,Q36=2,Q36=3,Q36=4),VLOOKUP(Q36,Rates!$A$31:$B$34,2,0)*W36,IF(V36=1,VLOOKUP(U36,'REB BEV MIN MKUP'!B:E,4,0),IF(V36&gt;1,VLOOKUP(VALUE(W36),'REB BEV MIN MKUP'!O:Q,3,0),0)))),0)</f>
        <v>0</v>
      </c>
      <c r="AE36" s="62" t="str">
        <f t="shared" si="64"/>
        <v/>
      </c>
      <c r="AF36" s="63" t="str">
        <f t="shared" si="65"/>
        <v/>
      </c>
      <c r="AG36" s="64" t="str">
        <f t="shared" si="66"/>
        <v/>
      </c>
      <c r="AH36" s="65" t="str">
        <f t="shared" si="67"/>
        <v/>
      </c>
      <c r="AI36" s="66" t="str">
        <f>IF(AE:AE="","",IF(R36="Refreshment Beverage",AK36*(Rates!J$19/100),ROUND(SUM(AH36*(Rates!$J$8/100)),4)))</f>
        <v/>
      </c>
      <c r="AJ36" s="67" t="str">
        <f t="shared" si="68"/>
        <v/>
      </c>
      <c r="AK36" s="22" t="str">
        <f t="shared" si="69"/>
        <v/>
      </c>
      <c r="AL36" s="62" t="str">
        <f t="shared" si="70"/>
        <v/>
      </c>
      <c r="AM36" s="63" t="str">
        <f>IF(AS36="","",IF(R36="Refreshment Beverage",ROUND(AS36*Rates!K$19,4),ROUND(AO36*(VLOOKUP(VALUE(Q36),Rates!G$4:L$12,3,0)),4)))</f>
        <v/>
      </c>
      <c r="AN36" s="68" t="str">
        <f>IF(AS36="","",IF(R36="Refreshment Beverage",AS36*(Rates!J$19/100),MAX(AM36,AB36)))</f>
        <v/>
      </c>
      <c r="AO36" s="69" t="str">
        <f t="shared" si="71"/>
        <v/>
      </c>
      <c r="AP36" s="69" t="str">
        <f t="shared" si="72"/>
        <v/>
      </c>
      <c r="AQ36" s="70" t="str">
        <f>IF(AS36="","",IF(R36="Refreshment Beverage",ROUND(SUM(VLOOKUP(Q:Q,Rates!G$15:L$19,3,0)*(AS36-Y36-Z36-AA36)),4),ROUND(SUM(Rates!$K$8*AS36),4)))</f>
        <v/>
      </c>
      <c r="AR36" s="66" t="str">
        <f t="shared" si="73"/>
        <v/>
      </c>
      <c r="AS36" s="22" t="str">
        <f t="shared" si="74"/>
        <v/>
      </c>
      <c r="AT36" s="62" t="str">
        <f t="shared" si="75"/>
        <v/>
      </c>
      <c r="AU36" s="63" t="str">
        <f>IF(AX36="","",IF(R36="Refreshment Beverage",ROUND((BA36-Y36-Z36-AA36)*VLOOKUP(VALUE(Q36),Rates!G$15:L$19,3,0),4),ROUND(AW36*(VLOOKUP(VALUE(Q36),Rates!G:L,3,0)),4)))</f>
        <v/>
      </c>
      <c r="AV36" s="68" t="str">
        <f t="shared" si="76"/>
        <v/>
      </c>
      <c r="AW36" s="69" t="str">
        <f t="shared" si="77"/>
        <v/>
      </c>
      <c r="AX36" s="65" t="str">
        <f t="shared" si="78"/>
        <v/>
      </c>
      <c r="AY36" s="70" t="str">
        <f>IF(AX36="","",IF(R36="Refreshment Beverage",ROUND(SUM(AX36*Rates!K$19),4),ROUND(SUM(AX36*(Rates!J$8/100)),4)))</f>
        <v/>
      </c>
      <c r="AZ36" s="67" t="str">
        <f t="shared" si="79"/>
        <v/>
      </c>
      <c r="BA36" s="22" t="str">
        <f t="shared" si="80"/>
        <v/>
      </c>
      <c r="BD36" s="171"/>
      <c r="BE36" s="171"/>
      <c r="BF36" s="171"/>
      <c r="BG36" s="171"/>
    </row>
    <row r="37" spans="11:59" ht="12.75" customHeight="1" x14ac:dyDescent="0.3">
      <c r="K37" s="42" t="str">
        <f t="shared" si="52"/>
        <v/>
      </c>
      <c r="L37" s="55" t="str">
        <f t="shared" si="53"/>
        <v/>
      </c>
      <c r="M37" s="43" t="str">
        <f t="shared" si="54"/>
        <v/>
      </c>
      <c r="N37" s="56" t="str" cm="1">
        <f t="array" ref="N37">IFERROR(IF(_xlfn.SINGLE(B:B)="","",IF(R37="Beer",SUM(LOOKUP(2,1/(Rates!$B$3:$B$5&lt;=W37)/(Rates!$C$3:$C$5&gt;=W37),Rates!$D$3:$D$5)*(X37/100)*W37),IF(R37="Refreshment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56" t="str">
        <f t="shared" si="55"/>
        <v/>
      </c>
      <c r="P37" s="53"/>
      <c r="Q37" s="14" t="str">
        <f t="shared" si="56"/>
        <v/>
      </c>
      <c r="R37" s="57" t="str">
        <f t="shared" si="57"/>
        <v/>
      </c>
      <c r="S37" s="58" t="str">
        <f>IF(B37="","",IF(R37="Refreshment Beverage",VLOOKUP(VALUE(Q37),Rates!G$15:L$19,2,0),VLOOKUP(VALUE(Q37),Rates!G$4:L$12,2,0)))</f>
        <v/>
      </c>
      <c r="T37" s="58" t="str">
        <f t="shared" si="58"/>
        <v/>
      </c>
      <c r="U37" s="58" t="str">
        <f t="shared" si="59"/>
        <v/>
      </c>
      <c r="V37" s="58" t="str">
        <f t="shared" si="60"/>
        <v/>
      </c>
      <c r="W37" s="58" t="str">
        <f t="shared" si="61"/>
        <v/>
      </c>
      <c r="X37" s="59" t="str">
        <f t="shared" si="62"/>
        <v/>
      </c>
      <c r="Y37" s="60" t="str">
        <f>IF(B:B="","",IF(R37="Refreshment Beverage",VLOOKUP(Q37,Rates!G$15:L$19,6,0)*W37,VLOOKUP(Q37,Rates!G$4:L$12,6,0)*W37))</f>
        <v/>
      </c>
      <c r="Z37" s="60" t="str">
        <f t="shared" si="63"/>
        <v/>
      </c>
      <c r="AA37" s="60" t="str">
        <f t="shared" si="34"/>
        <v/>
      </c>
      <c r="AB37" s="61" t="str" cm="1">
        <f t="array" ref="AB37">IF(_xlfn.SINGLE(B:B)="","",IF(R37="Refreshment Beverage","",IF(AND(R37="Beer",Q37=0),SUM(LOOKUP(2,1/(Rates!$B$15:$B$18&lt;=W37)/(Rates!$C$15:$C$18&gt;=W37),Rates!$D$15:$D$18)*W37),VLOOKUP(VALUE(_xlfn.SINGLE(Q:Q)),Rates!A:B,2,0)*W37)))</f>
        <v/>
      </c>
      <c r="AC37" s="61" t="str" cm="1">
        <f t="array" ref="AC37">IF(_xlfn.SINGLE(B:B)="","",IF(R37="Refreshment Beverage","",IF(AND(R37="Beer",Q37=0),SUM(LOOKUP(2,1/(Rates!$B$15:$B$18&lt;=W37)/(Rates!$C$15:$C$18&gt;=W37),Rates!$E$15:$E$18)*W37),VLOOKUP(VALUE(_xlfn.SINGLE(Q:Q)),Rates!A:C,3,0)*W37)))</f>
        <v/>
      </c>
      <c r="AD37" s="168">
        <f>IFERROR(IF(R37="Beer","",IF(OR(Q37=1,Q37=2,Q37=3,Q37=4),VLOOKUP(Q37,Rates!$A$31:$B$34,2,0)*W37,IF(V37=1,VLOOKUP(U37,'REB BEV MIN MKUP'!B:E,4,0),IF(V37&gt;1,VLOOKUP(VALUE(W37),'REB BEV MIN MKUP'!O:Q,3,0),0)))),0)</f>
        <v>0</v>
      </c>
      <c r="AE37" s="62" t="str">
        <f t="shared" si="64"/>
        <v/>
      </c>
      <c r="AF37" s="63" t="str">
        <f t="shared" si="65"/>
        <v/>
      </c>
      <c r="AG37" s="64" t="str">
        <f t="shared" si="66"/>
        <v/>
      </c>
      <c r="AH37" s="65" t="str">
        <f t="shared" si="67"/>
        <v/>
      </c>
      <c r="AI37" s="66" t="str">
        <f>IF(AE:AE="","",IF(R37="Refreshment Beverage",AK37*(Rates!J$19/100),ROUND(SUM(AH37*(Rates!$J$8/100)),4)))</f>
        <v/>
      </c>
      <c r="AJ37" s="67" t="str">
        <f t="shared" si="68"/>
        <v/>
      </c>
      <c r="AK37" s="22" t="str">
        <f t="shared" si="69"/>
        <v/>
      </c>
      <c r="AL37" s="62" t="str">
        <f t="shared" si="70"/>
        <v/>
      </c>
      <c r="AM37" s="63" t="str">
        <f>IF(AS37="","",IF(R37="Refreshment Beverage",ROUND(AS37*Rates!K$19,4),ROUND(AO37*(VLOOKUP(VALUE(Q37),Rates!G$4:L$12,3,0)),4)))</f>
        <v/>
      </c>
      <c r="AN37" s="68" t="str">
        <f>IF(AS37="","",IF(R37="Refreshment Beverage",AS37*(Rates!J$19/100),MAX(AM37,AB37)))</f>
        <v/>
      </c>
      <c r="AO37" s="69" t="str">
        <f t="shared" si="71"/>
        <v/>
      </c>
      <c r="AP37" s="69" t="str">
        <f t="shared" si="72"/>
        <v/>
      </c>
      <c r="AQ37" s="70" t="str">
        <f>IF(AS37="","",IF(R37="Refreshment Beverage",ROUND(SUM(VLOOKUP(Q:Q,Rates!G$15:L$19,3,0)*(AS37-Y37-Z37-AA37)),4),ROUND(SUM(Rates!$K$8*AS37),4)))</f>
        <v/>
      </c>
      <c r="AR37" s="66" t="str">
        <f t="shared" si="73"/>
        <v/>
      </c>
      <c r="AS37" s="22" t="str">
        <f t="shared" si="74"/>
        <v/>
      </c>
      <c r="AT37" s="62" t="str">
        <f t="shared" si="75"/>
        <v/>
      </c>
      <c r="AU37" s="63" t="str">
        <f>IF(AX37="","",IF(R37="Refreshment Beverage",ROUND((BA37-Y37-Z37-AA37)*VLOOKUP(VALUE(Q37),Rates!G$15:L$19,3,0),4),ROUND(AW37*(VLOOKUP(VALUE(Q37),Rates!G:L,3,0)),4)))</f>
        <v/>
      </c>
      <c r="AV37" s="68" t="str">
        <f t="shared" si="76"/>
        <v/>
      </c>
      <c r="AW37" s="69" t="str">
        <f t="shared" si="77"/>
        <v/>
      </c>
      <c r="AX37" s="65" t="str">
        <f t="shared" si="78"/>
        <v/>
      </c>
      <c r="AY37" s="70" t="str">
        <f>IF(AX37="","",IF(R37="Refreshment Beverage",ROUND(SUM(AX37*Rates!K$19),4),ROUND(SUM(AX37*(Rates!J$8/100)),4)))</f>
        <v/>
      </c>
      <c r="AZ37" s="67" t="str">
        <f t="shared" si="79"/>
        <v/>
      </c>
      <c r="BA37" s="22" t="str">
        <f t="shared" si="80"/>
        <v/>
      </c>
      <c r="BD37" s="171"/>
      <c r="BE37" s="171"/>
      <c r="BF37" s="171"/>
      <c r="BG37" s="171"/>
    </row>
    <row r="38" spans="11:59" ht="12.75" customHeight="1" x14ac:dyDescent="0.3">
      <c r="K38" s="42" t="str">
        <f t="shared" si="52"/>
        <v/>
      </c>
      <c r="L38" s="55" t="str">
        <f t="shared" si="53"/>
        <v/>
      </c>
      <c r="M38" s="43" t="str">
        <f t="shared" si="54"/>
        <v/>
      </c>
      <c r="N38" s="56" t="str" cm="1">
        <f t="array" ref="N38">IFERROR(IF(_xlfn.SINGLE(B:B)="","",IF(R38="Beer",SUM(LOOKUP(2,1/(Rates!$B$3:$B$5&lt;=W38)/(Rates!$C$3:$C$5&gt;=W38),Rates!$D$3:$D$5)*(X38/100)*W38),IF(R38="Refreshment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56" t="str">
        <f t="shared" si="55"/>
        <v/>
      </c>
      <c r="P38" s="53"/>
      <c r="Q38" s="14" t="str">
        <f t="shared" si="56"/>
        <v/>
      </c>
      <c r="R38" s="57" t="str">
        <f t="shared" si="57"/>
        <v/>
      </c>
      <c r="S38" s="58" t="str">
        <f>IF(B38="","",IF(R38="Refreshment Beverage",VLOOKUP(VALUE(Q38),Rates!G$15:L$19,2,0),VLOOKUP(VALUE(Q38),Rates!G$4:L$12,2,0)))</f>
        <v/>
      </c>
      <c r="T38" s="58" t="str">
        <f t="shared" si="58"/>
        <v/>
      </c>
      <c r="U38" s="58" t="str">
        <f t="shared" si="59"/>
        <v/>
      </c>
      <c r="V38" s="58" t="str">
        <f t="shared" si="60"/>
        <v/>
      </c>
      <c r="W38" s="58" t="str">
        <f t="shared" si="61"/>
        <v/>
      </c>
      <c r="X38" s="59" t="str">
        <f t="shared" si="62"/>
        <v/>
      </c>
      <c r="Y38" s="60" t="str">
        <f>IF(B:B="","",IF(R38="Refreshment Beverage",VLOOKUP(Q38,Rates!G$15:L$19,6,0)*W38,VLOOKUP(Q38,Rates!G$4:L$12,6,0)*W38))</f>
        <v/>
      </c>
      <c r="Z38" s="60" t="str">
        <f t="shared" si="63"/>
        <v/>
      </c>
      <c r="AA38" s="60" t="str">
        <f t="shared" si="34"/>
        <v/>
      </c>
      <c r="AB38" s="61" t="str" cm="1">
        <f t="array" ref="AB38">IF(_xlfn.SINGLE(B:B)="","",IF(R38="Refreshment Beverage","",IF(AND(R38="Beer",Q38=0),SUM(LOOKUP(2,1/(Rates!$B$15:$B$18&lt;=W38)/(Rates!$C$15:$C$18&gt;=W38),Rates!$D$15:$D$18)*W38),VLOOKUP(VALUE(_xlfn.SINGLE(Q:Q)),Rates!A:B,2,0)*W38)))</f>
        <v/>
      </c>
      <c r="AC38" s="61" t="str" cm="1">
        <f t="array" ref="AC38">IF(_xlfn.SINGLE(B:B)="","",IF(R38="Refreshment Beverage","",IF(AND(R38="Beer",Q38=0),SUM(LOOKUP(2,1/(Rates!$B$15:$B$18&lt;=W38)/(Rates!$C$15:$C$18&gt;=W38),Rates!$E$15:$E$18)*W38),VLOOKUP(VALUE(_xlfn.SINGLE(Q:Q)),Rates!A:C,3,0)*W38)))</f>
        <v/>
      </c>
      <c r="AD38" s="168">
        <f>IFERROR(IF(R38="Beer","",IF(OR(Q38=1,Q38=2,Q38=3,Q38=4),VLOOKUP(Q38,Rates!$A$31:$B$34,2,0)*W38,IF(V38=1,VLOOKUP(U38,'REB BEV MIN MKUP'!B:E,4,0),IF(V38&gt;1,VLOOKUP(VALUE(W38),'REB BEV MIN MKUP'!O:Q,3,0),0)))),0)</f>
        <v>0</v>
      </c>
      <c r="AE38" s="62" t="str">
        <f t="shared" si="64"/>
        <v/>
      </c>
      <c r="AF38" s="63" t="str">
        <f t="shared" si="65"/>
        <v/>
      </c>
      <c r="AG38" s="64" t="str">
        <f t="shared" si="66"/>
        <v/>
      </c>
      <c r="AH38" s="65" t="str">
        <f t="shared" si="67"/>
        <v/>
      </c>
      <c r="AI38" s="66" t="str">
        <f>IF(AE:AE="","",IF(R38="Refreshment Beverage",AK38*(Rates!J$19/100),ROUND(SUM(AH38*(Rates!$J$8/100)),4)))</f>
        <v/>
      </c>
      <c r="AJ38" s="67" t="str">
        <f t="shared" si="68"/>
        <v/>
      </c>
      <c r="AK38" s="22" t="str">
        <f t="shared" si="69"/>
        <v/>
      </c>
      <c r="AL38" s="62" t="str">
        <f t="shared" si="70"/>
        <v/>
      </c>
      <c r="AM38" s="63" t="str">
        <f>IF(AS38="","",IF(R38="Refreshment Beverage",ROUND(AS38*Rates!K$19,4),ROUND(AO38*(VLOOKUP(VALUE(Q38),Rates!G$4:L$12,3,0)),4)))</f>
        <v/>
      </c>
      <c r="AN38" s="68" t="str">
        <f>IF(AS38="","",IF(R38="Refreshment Beverage",AS38*(Rates!J$19/100),MAX(AM38,AB38)))</f>
        <v/>
      </c>
      <c r="AO38" s="69" t="str">
        <f t="shared" si="71"/>
        <v/>
      </c>
      <c r="AP38" s="69" t="str">
        <f t="shared" si="72"/>
        <v/>
      </c>
      <c r="AQ38" s="70" t="str">
        <f>IF(AS38="","",IF(R38="Refreshment Beverage",ROUND(SUM(VLOOKUP(Q:Q,Rates!G$15:L$19,3,0)*(AS38-Y38-Z38-AA38)),4),ROUND(SUM(Rates!$K$8*AS38),4)))</f>
        <v/>
      </c>
      <c r="AR38" s="66" t="str">
        <f t="shared" si="73"/>
        <v/>
      </c>
      <c r="AS38" s="22" t="str">
        <f t="shared" si="74"/>
        <v/>
      </c>
      <c r="AT38" s="62" t="str">
        <f t="shared" si="75"/>
        <v/>
      </c>
      <c r="AU38" s="63" t="str">
        <f>IF(AX38="","",IF(R38="Refreshment Beverage",ROUND((BA38-Y38-Z38-AA38)*VLOOKUP(VALUE(Q38),Rates!G$15:L$19,3,0),4),ROUND(AW38*(VLOOKUP(VALUE(Q38),Rates!G:L,3,0)),4)))</f>
        <v/>
      </c>
      <c r="AV38" s="68" t="str">
        <f t="shared" si="76"/>
        <v/>
      </c>
      <c r="AW38" s="69" t="str">
        <f t="shared" si="77"/>
        <v/>
      </c>
      <c r="AX38" s="65" t="str">
        <f t="shared" si="78"/>
        <v/>
      </c>
      <c r="AY38" s="70" t="str">
        <f>IF(AX38="","",IF(R38="Refreshment Beverage",ROUND(SUM(AX38*Rates!K$19),4),ROUND(SUM(AX38*(Rates!J$8/100)),4)))</f>
        <v/>
      </c>
      <c r="AZ38" s="67" t="str">
        <f t="shared" si="79"/>
        <v/>
      </c>
      <c r="BA38" s="22" t="str">
        <f t="shared" si="80"/>
        <v/>
      </c>
      <c r="BD38" s="171"/>
      <c r="BE38" s="171"/>
      <c r="BF38" s="171"/>
      <c r="BG38" s="171"/>
    </row>
    <row r="39" spans="11:59" ht="12.75" customHeight="1" x14ac:dyDescent="0.3">
      <c r="K39" s="42" t="str">
        <f t="shared" si="52"/>
        <v/>
      </c>
      <c r="L39" s="55" t="str">
        <f t="shared" si="53"/>
        <v/>
      </c>
      <c r="M39" s="43" t="str">
        <f t="shared" si="54"/>
        <v/>
      </c>
      <c r="N39" s="56" t="str" cm="1">
        <f t="array" ref="N39">IFERROR(IF(_xlfn.SINGLE(B:B)="","",IF(R39="Beer",SUM(LOOKUP(2,1/(Rates!$B$3:$B$5&lt;=W39)/(Rates!$C$3:$C$5&gt;=W39),Rates!$D$3:$D$5)*(X39/100)*W39),IF(R39="Refreshment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56" t="str">
        <f t="shared" si="55"/>
        <v/>
      </c>
      <c r="P39" s="53"/>
      <c r="Q39" s="14" t="str">
        <f t="shared" si="56"/>
        <v/>
      </c>
      <c r="R39" s="57" t="str">
        <f t="shared" si="57"/>
        <v/>
      </c>
      <c r="S39" s="58" t="str">
        <f>IF(B39="","",IF(R39="Refreshment Beverage",VLOOKUP(VALUE(Q39),Rates!G$15:L$19,2,0),VLOOKUP(VALUE(Q39),Rates!G$4:L$12,2,0)))</f>
        <v/>
      </c>
      <c r="T39" s="58" t="str">
        <f t="shared" si="58"/>
        <v/>
      </c>
      <c r="U39" s="58" t="str">
        <f t="shared" si="59"/>
        <v/>
      </c>
      <c r="V39" s="58" t="str">
        <f t="shared" si="60"/>
        <v/>
      </c>
      <c r="W39" s="58" t="str">
        <f t="shared" si="61"/>
        <v/>
      </c>
      <c r="X39" s="59" t="str">
        <f t="shared" si="62"/>
        <v/>
      </c>
      <c r="Y39" s="60" t="str">
        <f>IF(B:B="","",IF(R39="Refreshment Beverage",VLOOKUP(Q39,Rates!G$15:L$19,6,0)*W39,VLOOKUP(Q39,Rates!G$4:L$12,6,0)*W39))</f>
        <v/>
      </c>
      <c r="Z39" s="60" t="str">
        <f t="shared" si="63"/>
        <v/>
      </c>
      <c r="AA39" s="60" t="str">
        <f t="shared" si="34"/>
        <v/>
      </c>
      <c r="AB39" s="61" t="str" cm="1">
        <f t="array" ref="AB39">IF(_xlfn.SINGLE(B:B)="","",IF(R39="Refreshment Beverage","",IF(AND(R39="Beer",Q39=0),SUM(LOOKUP(2,1/(Rates!$B$15:$B$18&lt;=W39)/(Rates!$C$15:$C$18&gt;=W39),Rates!$D$15:$D$18)*W39),VLOOKUP(VALUE(_xlfn.SINGLE(Q:Q)),Rates!A:B,2,0)*W39)))</f>
        <v/>
      </c>
      <c r="AC39" s="61" t="str" cm="1">
        <f t="array" ref="AC39">IF(_xlfn.SINGLE(B:B)="","",IF(R39="Refreshment Beverage","",IF(AND(R39="Beer",Q39=0),SUM(LOOKUP(2,1/(Rates!$B$15:$B$18&lt;=W39)/(Rates!$C$15:$C$18&gt;=W39),Rates!$E$15:$E$18)*W39),VLOOKUP(VALUE(_xlfn.SINGLE(Q:Q)),Rates!A:C,3,0)*W39)))</f>
        <v/>
      </c>
      <c r="AD39" s="168">
        <f>IFERROR(IF(R39="Beer","",IF(OR(Q39=1,Q39=2,Q39=3,Q39=4),VLOOKUP(Q39,Rates!$A$31:$B$34,2,0)*W39,IF(V39=1,VLOOKUP(U39,'REB BEV MIN MKUP'!B:E,4,0),IF(V39&gt;1,VLOOKUP(VALUE(W39),'REB BEV MIN MKUP'!O:Q,3,0),0)))),0)</f>
        <v>0</v>
      </c>
      <c r="AE39" s="62" t="str">
        <f t="shared" si="64"/>
        <v/>
      </c>
      <c r="AF39" s="63" t="str">
        <f t="shared" si="65"/>
        <v/>
      </c>
      <c r="AG39" s="64" t="str">
        <f t="shared" si="66"/>
        <v/>
      </c>
      <c r="AH39" s="65" t="str">
        <f t="shared" si="67"/>
        <v/>
      </c>
      <c r="AI39" s="66" t="str">
        <f>IF(AE:AE="","",IF(R39="Refreshment Beverage",AK39*(Rates!J$19/100),ROUND(SUM(AH39*(Rates!$J$8/100)),4)))</f>
        <v/>
      </c>
      <c r="AJ39" s="67" t="str">
        <f t="shared" si="68"/>
        <v/>
      </c>
      <c r="AK39" s="22" t="str">
        <f t="shared" si="69"/>
        <v/>
      </c>
      <c r="AL39" s="62" t="str">
        <f t="shared" si="70"/>
        <v/>
      </c>
      <c r="AM39" s="63" t="str">
        <f>IF(AS39="","",IF(R39="Refreshment Beverage",ROUND(AS39*Rates!K$19,4),ROUND(AO39*(VLOOKUP(VALUE(Q39),Rates!G$4:L$12,3,0)),4)))</f>
        <v/>
      </c>
      <c r="AN39" s="68" t="str">
        <f>IF(AS39="","",IF(R39="Refreshment Beverage",AS39*(Rates!J$19/100),MAX(AM39,AB39)))</f>
        <v/>
      </c>
      <c r="AO39" s="69" t="str">
        <f t="shared" si="71"/>
        <v/>
      </c>
      <c r="AP39" s="69" t="str">
        <f t="shared" si="72"/>
        <v/>
      </c>
      <c r="AQ39" s="70" t="str">
        <f>IF(AS39="","",IF(R39="Refreshment Beverage",ROUND(SUM(VLOOKUP(Q:Q,Rates!G$15:L$19,3,0)*(AS39-Y39-Z39-AA39)),4),ROUND(SUM(Rates!$K$8*AS39),4)))</f>
        <v/>
      </c>
      <c r="AR39" s="66" t="str">
        <f t="shared" si="73"/>
        <v/>
      </c>
      <c r="AS39" s="22" t="str">
        <f t="shared" si="74"/>
        <v/>
      </c>
      <c r="AT39" s="62" t="str">
        <f t="shared" si="75"/>
        <v/>
      </c>
      <c r="AU39" s="63" t="str">
        <f>IF(AX39="","",IF(R39="Refreshment Beverage",ROUND((BA39-Y39-Z39-AA39)*VLOOKUP(VALUE(Q39),Rates!G$15:L$19,3,0),4),ROUND(AW39*(VLOOKUP(VALUE(Q39),Rates!G:L,3,0)),4)))</f>
        <v/>
      </c>
      <c r="AV39" s="68" t="str">
        <f t="shared" si="76"/>
        <v/>
      </c>
      <c r="AW39" s="69" t="str">
        <f t="shared" si="77"/>
        <v/>
      </c>
      <c r="AX39" s="65" t="str">
        <f t="shared" si="78"/>
        <v/>
      </c>
      <c r="AY39" s="70" t="str">
        <f>IF(AX39="","",IF(R39="Refreshment Beverage",ROUND(SUM(AX39*Rates!K$19),4),ROUND(SUM(AX39*(Rates!J$8/100)),4)))</f>
        <v/>
      </c>
      <c r="AZ39" s="67" t="str">
        <f t="shared" si="79"/>
        <v/>
      </c>
      <c r="BA39" s="22" t="str">
        <f t="shared" si="80"/>
        <v/>
      </c>
      <c r="BD39" s="171"/>
      <c r="BE39" s="171"/>
      <c r="BF39" s="171"/>
      <c r="BG39" s="171"/>
    </row>
    <row r="40" spans="11:59" ht="12.75" customHeight="1" x14ac:dyDescent="0.3">
      <c r="K40" s="42" t="str">
        <f t="shared" si="52"/>
        <v/>
      </c>
      <c r="L40" s="55" t="str">
        <f t="shared" si="53"/>
        <v/>
      </c>
      <c r="M40" s="43" t="str">
        <f t="shared" si="54"/>
        <v/>
      </c>
      <c r="N40" s="56" t="str" cm="1">
        <f t="array" ref="N40">IFERROR(IF(_xlfn.SINGLE(B:B)="","",IF(R40="Beer",SUM(LOOKUP(2,1/(Rates!$B$3:$B$5&lt;=W40)/(Rates!$C$3:$C$5&gt;=W40),Rates!$D$3:$D$5)*(X40/100)*W40),IF(R40="Refreshment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56" t="str">
        <f t="shared" si="55"/>
        <v/>
      </c>
      <c r="P40" s="53"/>
      <c r="Q40" s="14" t="str">
        <f t="shared" si="56"/>
        <v/>
      </c>
      <c r="R40" s="57" t="str">
        <f t="shared" si="57"/>
        <v/>
      </c>
      <c r="S40" s="58" t="str">
        <f>IF(B40="","",IF(R40="Refreshment Beverage",VLOOKUP(VALUE(Q40),Rates!G$15:L$19,2,0),VLOOKUP(VALUE(Q40),Rates!G$4:L$12,2,0)))</f>
        <v/>
      </c>
      <c r="T40" s="58" t="str">
        <f t="shared" si="58"/>
        <v/>
      </c>
      <c r="U40" s="58" t="str">
        <f t="shared" si="59"/>
        <v/>
      </c>
      <c r="V40" s="58" t="str">
        <f t="shared" si="60"/>
        <v/>
      </c>
      <c r="W40" s="58" t="str">
        <f t="shared" si="61"/>
        <v/>
      </c>
      <c r="X40" s="59" t="str">
        <f t="shared" si="62"/>
        <v/>
      </c>
      <c r="Y40" s="60" t="str">
        <f>IF(B:B="","",IF(R40="Refreshment Beverage",VLOOKUP(Q40,Rates!G$15:L$19,6,0)*W40,VLOOKUP(Q40,Rates!G$4:L$12,6,0)*W40))</f>
        <v/>
      </c>
      <c r="Z40" s="60" t="str">
        <f t="shared" si="63"/>
        <v/>
      </c>
      <c r="AA40" s="60" t="str">
        <f t="shared" si="34"/>
        <v/>
      </c>
      <c r="AB40" s="61" t="str" cm="1">
        <f t="array" ref="AB40">IF(_xlfn.SINGLE(B:B)="","",IF(R40="Refreshment Beverage","",IF(AND(R40="Beer",Q40=0),SUM(LOOKUP(2,1/(Rates!$B$15:$B$18&lt;=W40)/(Rates!$C$15:$C$18&gt;=W40),Rates!$D$15:$D$18)*W40),VLOOKUP(VALUE(_xlfn.SINGLE(Q:Q)),Rates!A:B,2,0)*W40)))</f>
        <v/>
      </c>
      <c r="AC40" s="61" t="str" cm="1">
        <f t="array" ref="AC40">IF(_xlfn.SINGLE(B:B)="","",IF(R40="Refreshment Beverage","",IF(AND(R40="Beer",Q40=0),SUM(LOOKUP(2,1/(Rates!$B$15:$B$18&lt;=W40)/(Rates!$C$15:$C$18&gt;=W40),Rates!$E$15:$E$18)*W40),VLOOKUP(VALUE(_xlfn.SINGLE(Q:Q)),Rates!A:C,3,0)*W40)))</f>
        <v/>
      </c>
      <c r="AD40" s="168">
        <f>IFERROR(IF(R40="Beer","",IF(OR(Q40=1,Q40=2,Q40=3,Q40=4),VLOOKUP(Q40,Rates!$A$31:$B$34,2,0)*W40,IF(V40=1,VLOOKUP(U40,'REB BEV MIN MKUP'!B:E,4,0),IF(V40&gt;1,VLOOKUP(VALUE(W40),'REB BEV MIN MKUP'!O:Q,3,0),0)))),0)</f>
        <v>0</v>
      </c>
      <c r="AE40" s="62" t="str">
        <f t="shared" si="64"/>
        <v/>
      </c>
      <c r="AF40" s="63" t="str">
        <f t="shared" si="65"/>
        <v/>
      </c>
      <c r="AG40" s="64" t="str">
        <f t="shared" si="66"/>
        <v/>
      </c>
      <c r="AH40" s="65" t="str">
        <f t="shared" si="67"/>
        <v/>
      </c>
      <c r="AI40" s="66" t="str">
        <f>IF(AE:AE="","",IF(R40="Refreshment Beverage",AK40*(Rates!J$19/100),ROUND(SUM(AH40*(Rates!$J$8/100)),4)))</f>
        <v/>
      </c>
      <c r="AJ40" s="67" t="str">
        <f t="shared" si="68"/>
        <v/>
      </c>
      <c r="AK40" s="22" t="str">
        <f t="shared" si="69"/>
        <v/>
      </c>
      <c r="AL40" s="62" t="str">
        <f t="shared" si="70"/>
        <v/>
      </c>
      <c r="AM40" s="63" t="str">
        <f>IF(AS40="","",IF(R40="Refreshment Beverage",ROUND(AS40*Rates!K$19,4),ROUND(AO40*(VLOOKUP(VALUE(Q40),Rates!G$4:L$12,3,0)),4)))</f>
        <v/>
      </c>
      <c r="AN40" s="68" t="str">
        <f>IF(AS40="","",IF(R40="Refreshment Beverage",AS40*(Rates!J$19/100),MAX(AM40,AB40)))</f>
        <v/>
      </c>
      <c r="AO40" s="69" t="str">
        <f t="shared" si="71"/>
        <v/>
      </c>
      <c r="AP40" s="69" t="str">
        <f t="shared" si="72"/>
        <v/>
      </c>
      <c r="AQ40" s="70" t="str">
        <f>IF(AS40="","",IF(R40="Refreshment Beverage",ROUND(SUM(VLOOKUP(Q:Q,Rates!G$15:L$19,3,0)*(AS40-Y40-Z40-AA40)),4),ROUND(SUM(Rates!$K$8*AS40),4)))</f>
        <v/>
      </c>
      <c r="AR40" s="66" t="str">
        <f t="shared" si="73"/>
        <v/>
      </c>
      <c r="AS40" s="22" t="str">
        <f t="shared" si="74"/>
        <v/>
      </c>
      <c r="AT40" s="62" t="str">
        <f t="shared" si="75"/>
        <v/>
      </c>
      <c r="AU40" s="63" t="str">
        <f>IF(AX40="","",IF(R40="Refreshment Beverage",ROUND((BA40-Y40-Z40-AA40)*VLOOKUP(VALUE(Q40),Rates!G$15:L$19,3,0),4),ROUND(AW40*(VLOOKUP(VALUE(Q40),Rates!G:L,3,0)),4)))</f>
        <v/>
      </c>
      <c r="AV40" s="68" t="str">
        <f t="shared" si="76"/>
        <v/>
      </c>
      <c r="AW40" s="69" t="str">
        <f t="shared" si="77"/>
        <v/>
      </c>
      <c r="AX40" s="65" t="str">
        <f t="shared" si="78"/>
        <v/>
      </c>
      <c r="AY40" s="70" t="str">
        <f>IF(AX40="","",IF(R40="Refreshment Beverage",ROUND(SUM(AX40*Rates!K$19),4),ROUND(SUM(AX40*(Rates!J$8/100)),4)))</f>
        <v/>
      </c>
      <c r="AZ40" s="67" t="str">
        <f t="shared" si="79"/>
        <v/>
      </c>
      <c r="BA40" s="22" t="str">
        <f t="shared" si="80"/>
        <v/>
      </c>
      <c r="BD40" s="171"/>
      <c r="BE40" s="171"/>
      <c r="BF40" s="171"/>
      <c r="BG40" s="171"/>
    </row>
    <row r="41" spans="11:59" ht="12.75" customHeight="1" x14ac:dyDescent="0.3">
      <c r="K41" s="42" t="str">
        <f t="shared" si="52"/>
        <v/>
      </c>
      <c r="L41" s="55" t="str">
        <f t="shared" si="53"/>
        <v/>
      </c>
      <c r="M41" s="43" t="str">
        <f t="shared" si="54"/>
        <v/>
      </c>
      <c r="N41" s="56" t="str" cm="1">
        <f t="array" ref="N41">IFERROR(IF(_xlfn.SINGLE(B:B)="","",IF(R41="Beer",SUM(LOOKUP(2,1/(Rates!$B$3:$B$5&lt;=W41)/(Rates!$C$3:$C$5&gt;=W41),Rates!$D$3:$D$5)*(X41/100)*W41),IF(R41="Refreshment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56" t="str">
        <f t="shared" si="55"/>
        <v/>
      </c>
      <c r="P41" s="53"/>
      <c r="Q41" s="14" t="str">
        <f t="shared" si="56"/>
        <v/>
      </c>
      <c r="R41" s="57" t="str">
        <f t="shared" si="57"/>
        <v/>
      </c>
      <c r="S41" s="58" t="str">
        <f>IF(B41="","",IF(R41="Refreshment Beverage",VLOOKUP(VALUE(Q41),Rates!G$15:L$19,2,0),VLOOKUP(VALUE(Q41),Rates!G$4:L$12,2,0)))</f>
        <v/>
      </c>
      <c r="T41" s="58" t="str">
        <f t="shared" si="58"/>
        <v/>
      </c>
      <c r="U41" s="58" t="str">
        <f t="shared" si="59"/>
        <v/>
      </c>
      <c r="V41" s="58" t="str">
        <f t="shared" si="60"/>
        <v/>
      </c>
      <c r="W41" s="58" t="str">
        <f t="shared" si="61"/>
        <v/>
      </c>
      <c r="X41" s="59" t="str">
        <f t="shared" si="62"/>
        <v/>
      </c>
      <c r="Y41" s="60" t="str">
        <f>IF(B:B="","",IF(R41="Refreshment Beverage",VLOOKUP(Q41,Rates!G$15:L$19,6,0)*W41,VLOOKUP(Q41,Rates!G$4:L$12,6,0)*W41))</f>
        <v/>
      </c>
      <c r="Z41" s="60" t="str">
        <f t="shared" si="63"/>
        <v/>
      </c>
      <c r="AA41" s="60" t="str">
        <f t="shared" si="34"/>
        <v/>
      </c>
      <c r="AB41" s="61" t="str" cm="1">
        <f t="array" ref="AB41">IF(_xlfn.SINGLE(B:B)="","",IF(R41="Refreshment Beverage","",IF(AND(R41="Beer",Q41=0),SUM(LOOKUP(2,1/(Rates!$B$15:$B$18&lt;=W41)/(Rates!$C$15:$C$18&gt;=W41),Rates!$D$15:$D$18)*W41),VLOOKUP(VALUE(_xlfn.SINGLE(Q:Q)),Rates!A:B,2,0)*W41)))</f>
        <v/>
      </c>
      <c r="AC41" s="61" t="str" cm="1">
        <f t="array" ref="AC41">IF(_xlfn.SINGLE(B:B)="","",IF(R41="Refreshment Beverage","",IF(AND(R41="Beer",Q41=0),SUM(LOOKUP(2,1/(Rates!$B$15:$B$18&lt;=W41)/(Rates!$C$15:$C$18&gt;=W41),Rates!$E$15:$E$18)*W41),VLOOKUP(VALUE(_xlfn.SINGLE(Q:Q)),Rates!A:C,3,0)*W41)))</f>
        <v/>
      </c>
      <c r="AD41" s="168">
        <f>IFERROR(IF(R41="Beer","",IF(OR(Q41=1,Q41=2,Q41=3,Q41=4),VLOOKUP(Q41,Rates!$A$31:$B$34,2,0)*W41,IF(V41=1,VLOOKUP(U41,'REB BEV MIN MKUP'!B:E,4,0),IF(V41&gt;1,VLOOKUP(VALUE(W41),'REB BEV MIN MKUP'!O:Q,3,0),0)))),0)</f>
        <v>0</v>
      </c>
      <c r="AE41" s="62" t="str">
        <f t="shared" si="64"/>
        <v/>
      </c>
      <c r="AF41" s="63" t="str">
        <f t="shared" si="65"/>
        <v/>
      </c>
      <c r="AG41" s="64" t="str">
        <f t="shared" si="66"/>
        <v/>
      </c>
      <c r="AH41" s="65" t="str">
        <f t="shared" si="67"/>
        <v/>
      </c>
      <c r="AI41" s="66" t="str">
        <f>IF(AE:AE="","",IF(R41="Refreshment Beverage",AK41*(Rates!J$19/100),ROUND(SUM(AH41*(Rates!$J$8/100)),4)))</f>
        <v/>
      </c>
      <c r="AJ41" s="67" t="str">
        <f t="shared" si="68"/>
        <v/>
      </c>
      <c r="AK41" s="22" t="str">
        <f t="shared" si="69"/>
        <v/>
      </c>
      <c r="AL41" s="62" t="str">
        <f t="shared" si="70"/>
        <v/>
      </c>
      <c r="AM41" s="63" t="str">
        <f>IF(AS41="","",IF(R41="Refreshment Beverage",ROUND(AS41*Rates!K$19,4),ROUND(AO41*(VLOOKUP(VALUE(Q41),Rates!G$4:L$12,3,0)),4)))</f>
        <v/>
      </c>
      <c r="AN41" s="68" t="str">
        <f>IF(AS41="","",IF(R41="Refreshment Beverage",AS41*(Rates!J$19/100),MAX(AM41,AB41)))</f>
        <v/>
      </c>
      <c r="AO41" s="69" t="str">
        <f t="shared" si="71"/>
        <v/>
      </c>
      <c r="AP41" s="69" t="str">
        <f t="shared" si="72"/>
        <v/>
      </c>
      <c r="AQ41" s="70" t="str">
        <f>IF(AS41="","",IF(R41="Refreshment Beverage",ROUND(SUM(VLOOKUP(Q:Q,Rates!G$15:L$19,3,0)*(AS41-Y41-Z41-AA41)),4),ROUND(SUM(Rates!$K$8*AS41),4)))</f>
        <v/>
      </c>
      <c r="AR41" s="66" t="str">
        <f t="shared" si="73"/>
        <v/>
      </c>
      <c r="AS41" s="22" t="str">
        <f t="shared" si="74"/>
        <v/>
      </c>
      <c r="AT41" s="62" t="str">
        <f t="shared" si="75"/>
        <v/>
      </c>
      <c r="AU41" s="63" t="str">
        <f>IF(AX41="","",IF(R41="Refreshment Beverage",ROUND((BA41-Y41-Z41-AA41)*VLOOKUP(VALUE(Q41),Rates!G$15:L$19,3,0),4),ROUND(AW41*(VLOOKUP(VALUE(Q41),Rates!G:L,3,0)),4)))</f>
        <v/>
      </c>
      <c r="AV41" s="68" t="str">
        <f t="shared" si="76"/>
        <v/>
      </c>
      <c r="AW41" s="69" t="str">
        <f t="shared" si="77"/>
        <v/>
      </c>
      <c r="AX41" s="65" t="str">
        <f t="shared" si="78"/>
        <v/>
      </c>
      <c r="AY41" s="70" t="str">
        <f>IF(AX41="","",IF(R41="Refreshment Beverage",ROUND(SUM(AX41*Rates!K$19),4),ROUND(SUM(AX41*(Rates!J$8/100)),4)))</f>
        <v/>
      </c>
      <c r="AZ41" s="67" t="str">
        <f t="shared" si="79"/>
        <v/>
      </c>
      <c r="BA41" s="22" t="str">
        <f t="shared" si="80"/>
        <v/>
      </c>
      <c r="BD41" s="171"/>
      <c r="BE41" s="171"/>
      <c r="BF41" s="171"/>
      <c r="BG41" s="171"/>
    </row>
    <row r="42" spans="11:59" ht="12.75" customHeight="1" x14ac:dyDescent="0.3">
      <c r="K42" s="42" t="str">
        <f t="shared" si="52"/>
        <v/>
      </c>
      <c r="L42" s="55" t="str">
        <f t="shared" si="53"/>
        <v/>
      </c>
      <c r="M42" s="43" t="str">
        <f t="shared" si="54"/>
        <v/>
      </c>
      <c r="N42" s="56" t="str" cm="1">
        <f t="array" ref="N42">IFERROR(IF(_xlfn.SINGLE(B:B)="","",IF(R42="Beer",SUM(LOOKUP(2,1/(Rates!$B$3:$B$5&lt;=W42)/(Rates!$C$3:$C$5&gt;=W42),Rates!$D$3:$D$5)*(X42/100)*W42),IF(R42="Refreshment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56" t="str">
        <f t="shared" si="55"/>
        <v/>
      </c>
      <c r="P42" s="53"/>
      <c r="Q42" s="14" t="str">
        <f t="shared" si="56"/>
        <v/>
      </c>
      <c r="R42" s="57" t="str">
        <f t="shared" si="57"/>
        <v/>
      </c>
      <c r="S42" s="58" t="str">
        <f>IF(B42="","",IF(R42="Refreshment Beverage",VLOOKUP(VALUE(Q42),Rates!G$15:L$19,2,0),VLOOKUP(VALUE(Q42),Rates!G$4:L$12,2,0)))</f>
        <v/>
      </c>
      <c r="T42" s="58" t="str">
        <f t="shared" si="58"/>
        <v/>
      </c>
      <c r="U42" s="58" t="str">
        <f t="shared" si="59"/>
        <v/>
      </c>
      <c r="V42" s="58" t="str">
        <f t="shared" si="60"/>
        <v/>
      </c>
      <c r="W42" s="58" t="str">
        <f t="shared" si="61"/>
        <v/>
      </c>
      <c r="X42" s="59" t="str">
        <f t="shared" si="62"/>
        <v/>
      </c>
      <c r="Y42" s="60" t="str">
        <f>IF(B:B="","",IF(R42="Refreshment Beverage",VLOOKUP(Q42,Rates!G$15:L$19,6,0)*W42,VLOOKUP(Q42,Rates!G$4:L$12,6,0)*W42))</f>
        <v/>
      </c>
      <c r="Z42" s="60" t="str">
        <f t="shared" si="63"/>
        <v/>
      </c>
      <c r="AA42" s="60" t="str">
        <f t="shared" si="34"/>
        <v/>
      </c>
      <c r="AB42" s="61" t="str" cm="1">
        <f t="array" ref="AB42">IF(_xlfn.SINGLE(B:B)="","",IF(R42="Refreshment Beverage","",IF(AND(R42="Beer",Q42=0),SUM(LOOKUP(2,1/(Rates!$B$15:$B$18&lt;=W42)/(Rates!$C$15:$C$18&gt;=W42),Rates!$D$15:$D$18)*W42),VLOOKUP(VALUE(_xlfn.SINGLE(Q:Q)),Rates!A:B,2,0)*W42)))</f>
        <v/>
      </c>
      <c r="AC42" s="61" t="str" cm="1">
        <f t="array" ref="AC42">IF(_xlfn.SINGLE(B:B)="","",IF(R42="Refreshment Beverage","",IF(AND(R42="Beer",Q42=0),SUM(LOOKUP(2,1/(Rates!$B$15:$B$18&lt;=W42)/(Rates!$C$15:$C$18&gt;=W42),Rates!$E$15:$E$18)*W42),VLOOKUP(VALUE(_xlfn.SINGLE(Q:Q)),Rates!A:C,3,0)*W42)))</f>
        <v/>
      </c>
      <c r="AD42" s="168">
        <f>IFERROR(IF(R42="Beer","",IF(OR(Q42=1,Q42=2,Q42=3,Q42=4),VLOOKUP(Q42,Rates!$A$31:$B$34,2,0)*W42,IF(V42=1,VLOOKUP(U42,'REB BEV MIN MKUP'!B:E,4,0),IF(V42&gt;1,VLOOKUP(VALUE(W42),'REB BEV MIN MKUP'!O:Q,3,0),0)))),0)</f>
        <v>0</v>
      </c>
      <c r="AE42" s="62" t="str">
        <f t="shared" si="64"/>
        <v/>
      </c>
      <c r="AF42" s="63" t="str">
        <f t="shared" si="65"/>
        <v/>
      </c>
      <c r="AG42" s="64" t="str">
        <f t="shared" si="66"/>
        <v/>
      </c>
      <c r="AH42" s="65" t="str">
        <f t="shared" si="67"/>
        <v/>
      </c>
      <c r="AI42" s="66" t="str">
        <f>IF(AE:AE="","",IF(R42="Refreshment Beverage",AK42*(Rates!J$19/100),ROUND(SUM(AH42*(Rates!$J$8/100)),4)))</f>
        <v/>
      </c>
      <c r="AJ42" s="67" t="str">
        <f t="shared" si="68"/>
        <v/>
      </c>
      <c r="AK42" s="22" t="str">
        <f t="shared" si="69"/>
        <v/>
      </c>
      <c r="AL42" s="62" t="str">
        <f t="shared" si="70"/>
        <v/>
      </c>
      <c r="AM42" s="63" t="str">
        <f>IF(AS42="","",IF(R42="Refreshment Beverage",ROUND(AS42*Rates!K$19,4),ROUND(AO42*(VLOOKUP(VALUE(Q42),Rates!G$4:L$12,3,0)),4)))</f>
        <v/>
      </c>
      <c r="AN42" s="68" t="str">
        <f>IF(AS42="","",IF(R42="Refreshment Beverage",AS42*(Rates!J$19/100),MAX(AM42,AB42)))</f>
        <v/>
      </c>
      <c r="AO42" s="69" t="str">
        <f t="shared" si="71"/>
        <v/>
      </c>
      <c r="AP42" s="69" t="str">
        <f t="shared" si="72"/>
        <v/>
      </c>
      <c r="AQ42" s="70" t="str">
        <f>IF(AS42="","",IF(R42="Refreshment Beverage",ROUND(SUM(VLOOKUP(Q:Q,Rates!G$15:L$19,3,0)*(AS42-Y42-Z42-AA42)),4),ROUND(SUM(Rates!$K$8*AS42),4)))</f>
        <v/>
      </c>
      <c r="AR42" s="66" t="str">
        <f t="shared" si="73"/>
        <v/>
      </c>
      <c r="AS42" s="22" t="str">
        <f t="shared" si="74"/>
        <v/>
      </c>
      <c r="AT42" s="62" t="str">
        <f t="shared" si="75"/>
        <v/>
      </c>
      <c r="AU42" s="63" t="str">
        <f>IF(AX42="","",IF(R42="Refreshment Beverage",ROUND((BA42-Y42-Z42-AA42)*VLOOKUP(VALUE(Q42),Rates!G$15:L$19,3,0),4),ROUND(AW42*(VLOOKUP(VALUE(Q42),Rates!G:L,3,0)),4)))</f>
        <v/>
      </c>
      <c r="AV42" s="68" t="str">
        <f t="shared" si="76"/>
        <v/>
      </c>
      <c r="AW42" s="69" t="str">
        <f t="shared" si="77"/>
        <v/>
      </c>
      <c r="AX42" s="65" t="str">
        <f t="shared" si="78"/>
        <v/>
      </c>
      <c r="AY42" s="70" t="str">
        <f>IF(AX42="","",IF(R42="Refreshment Beverage",ROUND(SUM(AX42*Rates!K$19),4),ROUND(SUM(AX42*(Rates!J$8/100)),4)))</f>
        <v/>
      </c>
      <c r="AZ42" s="67" t="str">
        <f t="shared" si="79"/>
        <v/>
      </c>
      <c r="BA42" s="22" t="str">
        <f t="shared" si="80"/>
        <v/>
      </c>
      <c r="BD42" s="171"/>
      <c r="BE42" s="171"/>
      <c r="BF42" s="171"/>
      <c r="BG42" s="171"/>
    </row>
    <row r="43" spans="11:59" ht="12.75" customHeight="1" x14ac:dyDescent="0.3">
      <c r="K43" s="42" t="str">
        <f t="shared" si="52"/>
        <v/>
      </c>
      <c r="L43" s="55" t="str">
        <f t="shared" si="53"/>
        <v/>
      </c>
      <c r="M43" s="43" t="str">
        <f t="shared" si="54"/>
        <v/>
      </c>
      <c r="N43" s="56" t="str" cm="1">
        <f t="array" ref="N43">IFERROR(IF(_xlfn.SINGLE(B:B)="","",IF(R43="Beer",SUM(LOOKUP(2,1/(Rates!$B$3:$B$5&lt;=W43)/(Rates!$C$3:$C$5&gt;=W43),Rates!$D$3:$D$5)*(X43/100)*W43),IF(R43="Refreshment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56" t="str">
        <f t="shared" si="55"/>
        <v/>
      </c>
      <c r="P43" s="53"/>
      <c r="Q43" s="14" t="str">
        <f t="shared" si="56"/>
        <v/>
      </c>
      <c r="R43" s="57" t="str">
        <f t="shared" si="57"/>
        <v/>
      </c>
      <c r="S43" s="58" t="str">
        <f>IF(B43="","",IF(R43="Refreshment Beverage",VLOOKUP(VALUE(Q43),Rates!G$15:L$19,2,0),VLOOKUP(VALUE(Q43),Rates!G$4:L$12,2,0)))</f>
        <v/>
      </c>
      <c r="T43" s="58" t="str">
        <f t="shared" si="58"/>
        <v/>
      </c>
      <c r="U43" s="58" t="str">
        <f t="shared" si="59"/>
        <v/>
      </c>
      <c r="V43" s="58" t="str">
        <f t="shared" si="60"/>
        <v/>
      </c>
      <c r="W43" s="58" t="str">
        <f t="shared" si="61"/>
        <v/>
      </c>
      <c r="X43" s="59" t="str">
        <f t="shared" si="62"/>
        <v/>
      </c>
      <c r="Y43" s="60" t="str">
        <f>IF(B:B="","",IF(R43="Refreshment Beverage",VLOOKUP(Q43,Rates!G$15:L$19,6,0)*W43,VLOOKUP(Q43,Rates!G$4:L$12,6,0)*W43))</f>
        <v/>
      </c>
      <c r="Z43" s="60" t="str">
        <f t="shared" si="63"/>
        <v/>
      </c>
      <c r="AA43" s="60" t="str">
        <f t="shared" si="34"/>
        <v/>
      </c>
      <c r="AB43" s="61" t="str" cm="1">
        <f t="array" ref="AB43">IF(_xlfn.SINGLE(B:B)="","",IF(R43="Refreshment Beverage","",IF(AND(R43="Beer",Q43=0),SUM(LOOKUP(2,1/(Rates!$B$15:$B$18&lt;=W43)/(Rates!$C$15:$C$18&gt;=W43),Rates!$D$15:$D$18)*W43),VLOOKUP(VALUE(_xlfn.SINGLE(Q:Q)),Rates!A:B,2,0)*W43)))</f>
        <v/>
      </c>
      <c r="AC43" s="61" t="str" cm="1">
        <f t="array" ref="AC43">IF(_xlfn.SINGLE(B:B)="","",IF(R43="Refreshment Beverage","",IF(AND(R43="Beer",Q43=0),SUM(LOOKUP(2,1/(Rates!$B$15:$B$18&lt;=W43)/(Rates!$C$15:$C$18&gt;=W43),Rates!$E$15:$E$18)*W43),VLOOKUP(VALUE(_xlfn.SINGLE(Q:Q)),Rates!A:C,3,0)*W43)))</f>
        <v/>
      </c>
      <c r="AD43" s="168">
        <f>IFERROR(IF(R43="Beer","",IF(OR(Q43=1,Q43=2,Q43=3,Q43=4),VLOOKUP(Q43,Rates!$A$31:$B$34,2,0)*W43,IF(V43=1,VLOOKUP(U43,'REB BEV MIN MKUP'!B:E,4,0),IF(V43&gt;1,VLOOKUP(VALUE(W43),'REB BEV MIN MKUP'!O:Q,3,0),0)))),0)</f>
        <v>0</v>
      </c>
      <c r="AE43" s="62" t="str">
        <f t="shared" si="64"/>
        <v/>
      </c>
      <c r="AF43" s="63" t="str">
        <f t="shared" si="65"/>
        <v/>
      </c>
      <c r="AG43" s="64" t="str">
        <f t="shared" si="66"/>
        <v/>
      </c>
      <c r="AH43" s="65" t="str">
        <f t="shared" si="67"/>
        <v/>
      </c>
      <c r="AI43" s="66" t="str">
        <f>IF(AE:AE="","",IF(R43="Refreshment Beverage",AK43*(Rates!J$19/100),ROUND(SUM(AH43*(Rates!$J$8/100)),4)))</f>
        <v/>
      </c>
      <c r="AJ43" s="67" t="str">
        <f t="shared" si="68"/>
        <v/>
      </c>
      <c r="AK43" s="22" t="str">
        <f t="shared" si="69"/>
        <v/>
      </c>
      <c r="AL43" s="62" t="str">
        <f t="shared" si="70"/>
        <v/>
      </c>
      <c r="AM43" s="63" t="str">
        <f>IF(AS43="","",IF(R43="Refreshment Beverage",ROUND(AS43*Rates!K$19,4),ROUND(AO43*(VLOOKUP(VALUE(Q43),Rates!G$4:L$12,3,0)),4)))</f>
        <v/>
      </c>
      <c r="AN43" s="68" t="str">
        <f>IF(AS43="","",IF(R43="Refreshment Beverage",AS43*(Rates!J$19/100),MAX(AM43,AB43)))</f>
        <v/>
      </c>
      <c r="AO43" s="69" t="str">
        <f t="shared" si="71"/>
        <v/>
      </c>
      <c r="AP43" s="69" t="str">
        <f t="shared" si="72"/>
        <v/>
      </c>
      <c r="AQ43" s="70" t="str">
        <f>IF(AS43="","",IF(R43="Refreshment Beverage",ROUND(SUM(VLOOKUP(Q:Q,Rates!G$15:L$19,3,0)*(AS43-Y43-Z43-AA43)),4),ROUND(SUM(Rates!$K$8*AS43),4)))</f>
        <v/>
      </c>
      <c r="AR43" s="66" t="str">
        <f t="shared" si="73"/>
        <v/>
      </c>
      <c r="AS43" s="22" t="str">
        <f t="shared" si="74"/>
        <v/>
      </c>
      <c r="AT43" s="62" t="str">
        <f t="shared" si="75"/>
        <v/>
      </c>
      <c r="AU43" s="63" t="str">
        <f>IF(AX43="","",IF(R43="Refreshment Beverage",ROUND((BA43-Y43-Z43-AA43)*VLOOKUP(VALUE(Q43),Rates!G$15:L$19,3,0),4),ROUND(AW43*(VLOOKUP(VALUE(Q43),Rates!G:L,3,0)),4)))</f>
        <v/>
      </c>
      <c r="AV43" s="68" t="str">
        <f t="shared" si="76"/>
        <v/>
      </c>
      <c r="AW43" s="69" t="str">
        <f t="shared" si="77"/>
        <v/>
      </c>
      <c r="AX43" s="65" t="str">
        <f t="shared" si="78"/>
        <v/>
      </c>
      <c r="AY43" s="70" t="str">
        <f>IF(AX43="","",IF(R43="Refreshment Beverage",ROUND(SUM(AX43*Rates!K$19),4),ROUND(SUM(AX43*(Rates!J$8/100)),4)))</f>
        <v/>
      </c>
      <c r="AZ43" s="67" t="str">
        <f t="shared" si="79"/>
        <v/>
      </c>
      <c r="BA43" s="22" t="str">
        <f t="shared" si="80"/>
        <v/>
      </c>
      <c r="BD43" s="171"/>
      <c r="BE43" s="171"/>
      <c r="BF43" s="171"/>
      <c r="BG43" s="171"/>
    </row>
    <row r="44" spans="11:59" ht="12.75" customHeight="1" x14ac:dyDescent="0.3">
      <c r="K44" s="42" t="str">
        <f t="shared" si="52"/>
        <v/>
      </c>
      <c r="L44" s="55" t="str">
        <f t="shared" si="53"/>
        <v/>
      </c>
      <c r="M44" s="43" t="str">
        <f t="shared" si="54"/>
        <v/>
      </c>
      <c r="N44" s="56" t="str" cm="1">
        <f t="array" ref="N44">IFERROR(IF(_xlfn.SINGLE(B:B)="","",IF(R44="Beer",SUM(LOOKUP(2,1/(Rates!$B$3:$B$5&lt;=W44)/(Rates!$C$3:$C$5&gt;=W44),Rates!$D$3:$D$5)*(X44/100)*W44),IF(R44="Refreshment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56" t="str">
        <f t="shared" si="55"/>
        <v/>
      </c>
      <c r="P44" s="53"/>
      <c r="Q44" s="14" t="str">
        <f t="shared" si="56"/>
        <v/>
      </c>
      <c r="R44" s="57" t="str">
        <f t="shared" si="57"/>
        <v/>
      </c>
      <c r="S44" s="58" t="str">
        <f>IF(B44="","",IF(R44="Refreshment Beverage",VLOOKUP(VALUE(Q44),Rates!G$15:L$19,2,0),VLOOKUP(VALUE(Q44),Rates!G$4:L$12,2,0)))</f>
        <v/>
      </c>
      <c r="T44" s="58" t="str">
        <f t="shared" si="58"/>
        <v/>
      </c>
      <c r="U44" s="58" t="str">
        <f t="shared" si="59"/>
        <v/>
      </c>
      <c r="V44" s="58" t="str">
        <f t="shared" si="60"/>
        <v/>
      </c>
      <c r="W44" s="58" t="str">
        <f t="shared" si="61"/>
        <v/>
      </c>
      <c r="X44" s="59" t="str">
        <f t="shared" si="62"/>
        <v/>
      </c>
      <c r="Y44" s="60" t="str">
        <f>IF(B:B="","",IF(R44="Refreshment Beverage",VLOOKUP(Q44,Rates!G$15:L$19,6,0)*W44,VLOOKUP(Q44,Rates!G$4:L$12,6,0)*W44))</f>
        <v/>
      </c>
      <c r="Z44" s="60" t="str">
        <f t="shared" si="63"/>
        <v/>
      </c>
      <c r="AA44" s="60" t="str">
        <f t="shared" si="34"/>
        <v/>
      </c>
      <c r="AB44" s="61" t="str" cm="1">
        <f t="array" ref="AB44">IF(_xlfn.SINGLE(B:B)="","",IF(R44="Refreshment Beverage","",IF(AND(R44="Beer",Q44=0),SUM(LOOKUP(2,1/(Rates!$B$15:$B$18&lt;=W44)/(Rates!$C$15:$C$18&gt;=W44),Rates!$D$15:$D$18)*W44),VLOOKUP(VALUE(_xlfn.SINGLE(Q:Q)),Rates!A:B,2,0)*W44)))</f>
        <v/>
      </c>
      <c r="AC44" s="61" t="str" cm="1">
        <f t="array" ref="AC44">IF(_xlfn.SINGLE(B:B)="","",IF(R44="Refreshment Beverage","",IF(AND(R44="Beer",Q44=0),SUM(LOOKUP(2,1/(Rates!$B$15:$B$18&lt;=W44)/(Rates!$C$15:$C$18&gt;=W44),Rates!$E$15:$E$18)*W44),VLOOKUP(VALUE(_xlfn.SINGLE(Q:Q)),Rates!A:C,3,0)*W44)))</f>
        <v/>
      </c>
      <c r="AD44" s="168">
        <f>IFERROR(IF(R44="Beer","",IF(OR(Q44=1,Q44=2,Q44=3,Q44=4),VLOOKUP(Q44,Rates!$A$31:$B$34,2,0)*W44,IF(V44=1,VLOOKUP(U44,'REB BEV MIN MKUP'!B:E,4,0),IF(V44&gt;1,VLOOKUP(VALUE(W44),'REB BEV MIN MKUP'!O:Q,3,0),0)))),0)</f>
        <v>0</v>
      </c>
      <c r="AE44" s="62" t="str">
        <f t="shared" si="64"/>
        <v/>
      </c>
      <c r="AF44" s="63" t="str">
        <f t="shared" si="65"/>
        <v/>
      </c>
      <c r="AG44" s="64" t="str">
        <f t="shared" si="66"/>
        <v/>
      </c>
      <c r="AH44" s="65" t="str">
        <f t="shared" si="67"/>
        <v/>
      </c>
      <c r="AI44" s="66" t="str">
        <f>IF(AE:AE="","",IF(R44="Refreshment Beverage",AK44*(Rates!J$19/100),ROUND(SUM(AH44*(Rates!$J$8/100)),4)))</f>
        <v/>
      </c>
      <c r="AJ44" s="67" t="str">
        <f t="shared" si="68"/>
        <v/>
      </c>
      <c r="AK44" s="22" t="str">
        <f t="shared" si="69"/>
        <v/>
      </c>
      <c r="AL44" s="62" t="str">
        <f t="shared" si="70"/>
        <v/>
      </c>
      <c r="AM44" s="63" t="str">
        <f>IF(AS44="","",IF(R44="Refreshment Beverage",ROUND(AS44*Rates!K$19,4),ROUND(AO44*(VLOOKUP(VALUE(Q44),Rates!G$4:L$12,3,0)),4)))</f>
        <v/>
      </c>
      <c r="AN44" s="68" t="str">
        <f>IF(AS44="","",IF(R44="Refreshment Beverage",AS44*(Rates!J$19/100),MAX(AM44,AB44)))</f>
        <v/>
      </c>
      <c r="AO44" s="69" t="str">
        <f t="shared" si="71"/>
        <v/>
      </c>
      <c r="AP44" s="69" t="str">
        <f t="shared" si="72"/>
        <v/>
      </c>
      <c r="AQ44" s="70" t="str">
        <f>IF(AS44="","",IF(R44="Refreshment Beverage",ROUND(SUM(VLOOKUP(Q:Q,Rates!G$15:L$19,3,0)*(AS44-Y44-Z44-AA44)),4),ROUND(SUM(Rates!$K$8*AS44),4)))</f>
        <v/>
      </c>
      <c r="AR44" s="66" t="str">
        <f t="shared" si="73"/>
        <v/>
      </c>
      <c r="AS44" s="22" t="str">
        <f t="shared" si="74"/>
        <v/>
      </c>
      <c r="AT44" s="62" t="str">
        <f t="shared" si="75"/>
        <v/>
      </c>
      <c r="AU44" s="63" t="str">
        <f>IF(AX44="","",IF(R44="Refreshment Beverage",ROUND((BA44-Y44-Z44-AA44)*VLOOKUP(VALUE(Q44),Rates!G$15:L$19,3,0),4),ROUND(AW44*(VLOOKUP(VALUE(Q44),Rates!G:L,3,0)),4)))</f>
        <v/>
      </c>
      <c r="AV44" s="68" t="str">
        <f t="shared" si="76"/>
        <v/>
      </c>
      <c r="AW44" s="69" t="str">
        <f t="shared" si="77"/>
        <v/>
      </c>
      <c r="AX44" s="65" t="str">
        <f t="shared" si="78"/>
        <v/>
      </c>
      <c r="AY44" s="70" t="str">
        <f>IF(AX44="","",IF(R44="Refreshment Beverage",ROUND(SUM(AX44*Rates!K$19),4),ROUND(SUM(AX44*(Rates!J$8/100)),4)))</f>
        <v/>
      </c>
      <c r="AZ44" s="67" t="str">
        <f t="shared" si="79"/>
        <v/>
      </c>
      <c r="BA44" s="22" t="str">
        <f t="shared" si="80"/>
        <v/>
      </c>
      <c r="BD44" s="171"/>
      <c r="BE44" s="171"/>
      <c r="BF44" s="171"/>
      <c r="BG44" s="171"/>
    </row>
    <row r="45" spans="11:59" ht="12.75" customHeight="1" x14ac:dyDescent="0.3">
      <c r="K45" s="42" t="str">
        <f t="shared" si="52"/>
        <v/>
      </c>
      <c r="L45" s="55" t="str">
        <f t="shared" si="53"/>
        <v/>
      </c>
      <c r="M45" s="43" t="str">
        <f t="shared" si="54"/>
        <v/>
      </c>
      <c r="N45" s="56" t="str" cm="1">
        <f t="array" ref="N45">IFERROR(IF(_xlfn.SINGLE(B:B)="","",IF(R45="Beer",SUM(LOOKUP(2,1/(Rates!$B$3:$B$5&lt;=W45)/(Rates!$C$3:$C$5&gt;=W45),Rates!$D$3:$D$5)*(X45/100)*W45),IF(R45="Refreshment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56" t="str">
        <f t="shared" si="55"/>
        <v/>
      </c>
      <c r="P45" s="53"/>
      <c r="Q45" s="14" t="str">
        <f t="shared" si="56"/>
        <v/>
      </c>
      <c r="R45" s="57" t="str">
        <f t="shared" si="57"/>
        <v/>
      </c>
      <c r="S45" s="58" t="str">
        <f>IF(B45="","",IF(R45="Refreshment Beverage",VLOOKUP(VALUE(Q45),Rates!G$15:L$19,2,0),VLOOKUP(VALUE(Q45),Rates!G$4:L$12,2,0)))</f>
        <v/>
      </c>
      <c r="T45" s="58" t="str">
        <f t="shared" si="58"/>
        <v/>
      </c>
      <c r="U45" s="58" t="str">
        <f t="shared" si="59"/>
        <v/>
      </c>
      <c r="V45" s="58" t="str">
        <f t="shared" si="60"/>
        <v/>
      </c>
      <c r="W45" s="58" t="str">
        <f t="shared" si="61"/>
        <v/>
      </c>
      <c r="X45" s="59" t="str">
        <f t="shared" si="62"/>
        <v/>
      </c>
      <c r="Y45" s="60" t="str">
        <f>IF(B:B="","",IF(R45="Refreshment Beverage",VLOOKUP(Q45,Rates!G$15:L$19,6,0)*W45,VLOOKUP(Q45,Rates!G$4:L$12,6,0)*W45))</f>
        <v/>
      </c>
      <c r="Z45" s="60" t="str">
        <f t="shared" si="63"/>
        <v/>
      </c>
      <c r="AA45" s="60" t="str">
        <f t="shared" si="34"/>
        <v/>
      </c>
      <c r="AB45" s="61" t="str" cm="1">
        <f t="array" ref="AB45">IF(_xlfn.SINGLE(B:B)="","",IF(R45="Refreshment Beverage","",IF(AND(R45="Beer",Q45=0),SUM(LOOKUP(2,1/(Rates!$B$15:$B$18&lt;=W45)/(Rates!$C$15:$C$18&gt;=W45),Rates!$D$15:$D$18)*W45),VLOOKUP(VALUE(_xlfn.SINGLE(Q:Q)),Rates!A:B,2,0)*W45)))</f>
        <v/>
      </c>
      <c r="AC45" s="61" t="str" cm="1">
        <f t="array" ref="AC45">IF(_xlfn.SINGLE(B:B)="","",IF(R45="Refreshment Beverage","",IF(AND(R45="Beer",Q45=0),SUM(LOOKUP(2,1/(Rates!$B$15:$B$18&lt;=W45)/(Rates!$C$15:$C$18&gt;=W45),Rates!$E$15:$E$18)*W45),VLOOKUP(VALUE(_xlfn.SINGLE(Q:Q)),Rates!A:C,3,0)*W45)))</f>
        <v/>
      </c>
      <c r="AD45" s="168">
        <f>IFERROR(IF(R45="Beer","",IF(OR(Q45=1,Q45=2,Q45=3,Q45=4),VLOOKUP(Q45,Rates!$A$31:$B$34,2,0)*W45,IF(V45=1,VLOOKUP(U45,'REB BEV MIN MKUP'!B:E,4,0),IF(V45&gt;1,VLOOKUP(VALUE(W45),'REB BEV MIN MKUP'!O:Q,3,0),0)))),0)</f>
        <v>0</v>
      </c>
      <c r="AE45" s="62" t="str">
        <f t="shared" si="64"/>
        <v/>
      </c>
      <c r="AF45" s="63" t="str">
        <f t="shared" si="65"/>
        <v/>
      </c>
      <c r="AG45" s="64" t="str">
        <f t="shared" si="66"/>
        <v/>
      </c>
      <c r="AH45" s="65" t="str">
        <f t="shared" si="67"/>
        <v/>
      </c>
      <c r="AI45" s="66" t="str">
        <f>IF(AE:AE="","",IF(R45="Refreshment Beverage",AK45*(Rates!J$19/100),ROUND(SUM(AH45*(Rates!$J$8/100)),4)))</f>
        <v/>
      </c>
      <c r="AJ45" s="67" t="str">
        <f t="shared" si="68"/>
        <v/>
      </c>
      <c r="AK45" s="22" t="str">
        <f t="shared" si="69"/>
        <v/>
      </c>
      <c r="AL45" s="62" t="str">
        <f t="shared" si="70"/>
        <v/>
      </c>
      <c r="AM45" s="63" t="str">
        <f>IF(AS45="","",IF(R45="Refreshment Beverage",ROUND(AS45*Rates!K$19,4),ROUND(AO45*(VLOOKUP(VALUE(Q45),Rates!G$4:L$12,3,0)),4)))</f>
        <v/>
      </c>
      <c r="AN45" s="68" t="str">
        <f>IF(AS45="","",IF(R45="Refreshment Beverage",AS45*(Rates!J$19/100),MAX(AM45,AB45)))</f>
        <v/>
      </c>
      <c r="AO45" s="69" t="str">
        <f t="shared" si="71"/>
        <v/>
      </c>
      <c r="AP45" s="69" t="str">
        <f t="shared" si="72"/>
        <v/>
      </c>
      <c r="AQ45" s="70" t="str">
        <f>IF(AS45="","",IF(R45="Refreshment Beverage",ROUND(SUM(VLOOKUP(Q:Q,Rates!G$15:L$19,3,0)*(AS45-Y45-Z45-AA45)),4),ROUND(SUM(Rates!$K$8*AS45),4)))</f>
        <v/>
      </c>
      <c r="AR45" s="66" t="str">
        <f t="shared" si="73"/>
        <v/>
      </c>
      <c r="AS45" s="22" t="str">
        <f t="shared" si="74"/>
        <v/>
      </c>
      <c r="AT45" s="62" t="str">
        <f t="shared" si="75"/>
        <v/>
      </c>
      <c r="AU45" s="63" t="str">
        <f>IF(AX45="","",IF(R45="Refreshment Beverage",ROUND((BA45-Y45-Z45-AA45)*VLOOKUP(VALUE(Q45),Rates!G$15:L$19,3,0),4),ROUND(AW45*(VLOOKUP(VALUE(Q45),Rates!G:L,3,0)),4)))</f>
        <v/>
      </c>
      <c r="AV45" s="68" t="str">
        <f t="shared" si="76"/>
        <v/>
      </c>
      <c r="AW45" s="69" t="str">
        <f t="shared" si="77"/>
        <v/>
      </c>
      <c r="AX45" s="65" t="str">
        <f t="shared" si="78"/>
        <v/>
      </c>
      <c r="AY45" s="70" t="str">
        <f>IF(AX45="","",IF(R45="Refreshment Beverage",ROUND(SUM(AX45*Rates!K$19),4),ROUND(SUM(AX45*(Rates!J$8/100)),4)))</f>
        <v/>
      </c>
      <c r="AZ45" s="67" t="str">
        <f t="shared" si="79"/>
        <v/>
      </c>
      <c r="BA45" s="22" t="str">
        <f t="shared" si="80"/>
        <v/>
      </c>
      <c r="BD45" s="171"/>
      <c r="BE45" s="171"/>
      <c r="BF45" s="171"/>
      <c r="BG45" s="171"/>
    </row>
    <row r="46" spans="11:59" ht="12.75" customHeight="1" x14ac:dyDescent="0.3">
      <c r="K46" s="42" t="str">
        <f t="shared" si="52"/>
        <v/>
      </c>
      <c r="L46" s="55" t="str">
        <f t="shared" si="53"/>
        <v/>
      </c>
      <c r="M46" s="43" t="str">
        <f t="shared" si="54"/>
        <v/>
      </c>
      <c r="N46" s="56" t="str" cm="1">
        <f t="array" ref="N46">IFERROR(IF(_xlfn.SINGLE(B:B)="","",IF(R46="Beer",SUM(LOOKUP(2,1/(Rates!$B$3:$B$5&lt;=W46)/(Rates!$C$3:$C$5&gt;=W46),Rates!$D$3:$D$5)*(X46/100)*W46),IF(R46="Refreshment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56" t="str">
        <f t="shared" si="55"/>
        <v/>
      </c>
      <c r="P46" s="53"/>
      <c r="Q46" s="14" t="str">
        <f t="shared" si="56"/>
        <v/>
      </c>
      <c r="R46" s="57" t="str">
        <f t="shared" si="57"/>
        <v/>
      </c>
      <c r="S46" s="58" t="str">
        <f>IF(B46="","",IF(R46="Refreshment Beverage",VLOOKUP(VALUE(Q46),Rates!G$15:L$19,2,0),VLOOKUP(VALUE(Q46),Rates!G$4:L$12,2,0)))</f>
        <v/>
      </c>
      <c r="T46" s="58" t="str">
        <f t="shared" si="58"/>
        <v/>
      </c>
      <c r="U46" s="58" t="str">
        <f t="shared" si="59"/>
        <v/>
      </c>
      <c r="V46" s="58" t="str">
        <f t="shared" si="60"/>
        <v/>
      </c>
      <c r="W46" s="58" t="str">
        <f t="shared" si="61"/>
        <v/>
      </c>
      <c r="X46" s="59" t="str">
        <f t="shared" si="62"/>
        <v/>
      </c>
      <c r="Y46" s="60" t="str">
        <f>IF(B:B="","",IF(R46="Refreshment Beverage",VLOOKUP(Q46,Rates!G$15:L$19,6,0)*W46,VLOOKUP(Q46,Rates!G$4:L$12,6,0)*W46))</f>
        <v/>
      </c>
      <c r="Z46" s="60" t="str">
        <f t="shared" si="63"/>
        <v/>
      </c>
      <c r="AA46" s="60" t="str">
        <f t="shared" si="34"/>
        <v/>
      </c>
      <c r="AB46" s="61" t="str" cm="1">
        <f t="array" ref="AB46">IF(_xlfn.SINGLE(B:B)="","",IF(R46="Refreshment Beverage","",IF(AND(R46="Beer",Q46=0),SUM(LOOKUP(2,1/(Rates!$B$15:$B$18&lt;=W46)/(Rates!$C$15:$C$18&gt;=W46),Rates!$D$15:$D$18)*W46),VLOOKUP(VALUE(_xlfn.SINGLE(Q:Q)),Rates!A:B,2,0)*W46)))</f>
        <v/>
      </c>
      <c r="AC46" s="61" t="str" cm="1">
        <f t="array" ref="AC46">IF(_xlfn.SINGLE(B:B)="","",IF(R46="Refreshment Beverage","",IF(AND(R46="Beer",Q46=0),SUM(LOOKUP(2,1/(Rates!$B$15:$B$18&lt;=W46)/(Rates!$C$15:$C$18&gt;=W46),Rates!$E$15:$E$18)*W46),VLOOKUP(VALUE(_xlfn.SINGLE(Q:Q)),Rates!A:C,3,0)*W46)))</f>
        <v/>
      </c>
      <c r="AD46" s="168">
        <f>IFERROR(IF(R46="Beer","",IF(OR(Q46=1,Q46=2,Q46=3,Q46=4),VLOOKUP(Q46,Rates!$A$31:$B$34,2,0)*W46,IF(V46=1,VLOOKUP(U46,'REB BEV MIN MKUP'!B:E,4,0),IF(V46&gt;1,VLOOKUP(VALUE(W46),'REB BEV MIN MKUP'!O:Q,3,0),0)))),0)</f>
        <v>0</v>
      </c>
      <c r="AE46" s="62" t="str">
        <f t="shared" si="64"/>
        <v/>
      </c>
      <c r="AF46" s="63" t="str">
        <f t="shared" si="65"/>
        <v/>
      </c>
      <c r="AG46" s="64" t="str">
        <f t="shared" si="66"/>
        <v/>
      </c>
      <c r="AH46" s="65" t="str">
        <f t="shared" si="67"/>
        <v/>
      </c>
      <c r="AI46" s="66" t="str">
        <f>IF(AE:AE="","",IF(R46="Refreshment Beverage",AK46*(Rates!J$19/100),ROUND(SUM(AH46*(Rates!$J$8/100)),4)))</f>
        <v/>
      </c>
      <c r="AJ46" s="67" t="str">
        <f t="shared" si="68"/>
        <v/>
      </c>
      <c r="AK46" s="22" t="str">
        <f t="shared" si="69"/>
        <v/>
      </c>
      <c r="AL46" s="62" t="str">
        <f t="shared" si="70"/>
        <v/>
      </c>
      <c r="AM46" s="63" t="str">
        <f>IF(AS46="","",IF(R46="Refreshment Beverage",ROUND(AS46*Rates!K$19,4),ROUND(AO46*(VLOOKUP(VALUE(Q46),Rates!G$4:L$12,3,0)),4)))</f>
        <v/>
      </c>
      <c r="AN46" s="68" t="str">
        <f>IF(AS46="","",IF(R46="Refreshment Beverage",AS46*(Rates!J$19/100),MAX(AM46,AB46)))</f>
        <v/>
      </c>
      <c r="AO46" s="69" t="str">
        <f t="shared" si="71"/>
        <v/>
      </c>
      <c r="AP46" s="69" t="str">
        <f t="shared" si="72"/>
        <v/>
      </c>
      <c r="AQ46" s="70" t="str">
        <f>IF(AS46="","",IF(R46="Refreshment Beverage",ROUND(SUM(VLOOKUP(Q:Q,Rates!G$15:L$19,3,0)*(AS46-Y46-Z46-AA46)),4),ROUND(SUM(Rates!$K$8*AS46),4)))</f>
        <v/>
      </c>
      <c r="AR46" s="66" t="str">
        <f t="shared" si="73"/>
        <v/>
      </c>
      <c r="AS46" s="22" t="str">
        <f t="shared" si="74"/>
        <v/>
      </c>
      <c r="AT46" s="62" t="str">
        <f t="shared" si="75"/>
        <v/>
      </c>
      <c r="AU46" s="63" t="str">
        <f>IF(AX46="","",IF(R46="Refreshment Beverage",ROUND((BA46-Y46-Z46-AA46)*VLOOKUP(VALUE(Q46),Rates!G$15:L$19,3,0),4),ROUND(AW46*(VLOOKUP(VALUE(Q46),Rates!G:L,3,0)),4)))</f>
        <v/>
      </c>
      <c r="AV46" s="68" t="str">
        <f t="shared" si="76"/>
        <v/>
      </c>
      <c r="AW46" s="69" t="str">
        <f t="shared" si="77"/>
        <v/>
      </c>
      <c r="AX46" s="65" t="str">
        <f t="shared" si="78"/>
        <v/>
      </c>
      <c r="AY46" s="70" t="str">
        <f>IF(AX46="","",IF(R46="Refreshment Beverage",ROUND(SUM(AX46*Rates!K$19),4),ROUND(SUM(AX46*(Rates!J$8/100)),4)))</f>
        <v/>
      </c>
      <c r="AZ46" s="67" t="str">
        <f t="shared" si="79"/>
        <v/>
      </c>
      <c r="BA46" s="22" t="str">
        <f t="shared" si="80"/>
        <v/>
      </c>
      <c r="BD46" s="171"/>
      <c r="BE46" s="171"/>
      <c r="BF46" s="171"/>
      <c r="BG46" s="171"/>
    </row>
    <row r="47" spans="11:59" ht="12.75" customHeight="1" x14ac:dyDescent="0.3">
      <c r="K47" s="42" t="str">
        <f t="shared" si="52"/>
        <v/>
      </c>
      <c r="L47" s="55" t="str">
        <f t="shared" si="53"/>
        <v/>
      </c>
      <c r="M47" s="43" t="str">
        <f t="shared" si="54"/>
        <v/>
      </c>
      <c r="N47" s="56" t="str" cm="1">
        <f t="array" ref="N47">IFERROR(IF(_xlfn.SINGLE(B:B)="","",IF(R47="Beer",SUM(LOOKUP(2,1/(Rates!$B$3:$B$5&lt;=W47)/(Rates!$C$3:$C$5&gt;=W47),Rates!$D$3:$D$5)*(X47/100)*W47),IF(R47="Refreshment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56" t="str">
        <f t="shared" si="55"/>
        <v/>
      </c>
      <c r="P47" s="53"/>
      <c r="Q47" s="14" t="str">
        <f t="shared" si="56"/>
        <v/>
      </c>
      <c r="R47" s="57" t="str">
        <f t="shared" si="57"/>
        <v/>
      </c>
      <c r="S47" s="58" t="str">
        <f>IF(B47="","",IF(R47="Refreshment Beverage",VLOOKUP(VALUE(Q47),Rates!G$15:L$19,2,0),VLOOKUP(VALUE(Q47),Rates!G$4:L$12,2,0)))</f>
        <v/>
      </c>
      <c r="T47" s="58" t="str">
        <f t="shared" si="58"/>
        <v/>
      </c>
      <c r="U47" s="58" t="str">
        <f t="shared" si="59"/>
        <v/>
      </c>
      <c r="V47" s="58" t="str">
        <f t="shared" si="60"/>
        <v/>
      </c>
      <c r="W47" s="58" t="str">
        <f t="shared" si="61"/>
        <v/>
      </c>
      <c r="X47" s="59" t="str">
        <f t="shared" si="62"/>
        <v/>
      </c>
      <c r="Y47" s="60" t="str">
        <f>IF(B:B="","",IF(R47="Refreshment Beverage",VLOOKUP(Q47,Rates!G$15:L$19,6,0)*W47,VLOOKUP(Q47,Rates!G$4:L$12,6,0)*W47))</f>
        <v/>
      </c>
      <c r="Z47" s="60" t="str">
        <f t="shared" si="63"/>
        <v/>
      </c>
      <c r="AA47" s="60" t="str">
        <f t="shared" si="34"/>
        <v/>
      </c>
      <c r="AB47" s="61" t="str" cm="1">
        <f t="array" ref="AB47">IF(_xlfn.SINGLE(B:B)="","",IF(R47="Refreshment Beverage","",IF(AND(R47="Beer",Q47=0),SUM(LOOKUP(2,1/(Rates!$B$15:$B$18&lt;=W47)/(Rates!$C$15:$C$18&gt;=W47),Rates!$D$15:$D$18)*W47),VLOOKUP(VALUE(_xlfn.SINGLE(Q:Q)),Rates!A:B,2,0)*W47)))</f>
        <v/>
      </c>
      <c r="AC47" s="61" t="str" cm="1">
        <f t="array" ref="AC47">IF(_xlfn.SINGLE(B:B)="","",IF(R47="Refreshment Beverage","",IF(AND(R47="Beer",Q47=0),SUM(LOOKUP(2,1/(Rates!$B$15:$B$18&lt;=W47)/(Rates!$C$15:$C$18&gt;=W47),Rates!$E$15:$E$18)*W47),VLOOKUP(VALUE(_xlfn.SINGLE(Q:Q)),Rates!A:C,3,0)*W47)))</f>
        <v/>
      </c>
      <c r="AD47" s="168">
        <f>IFERROR(IF(R47="Beer","",IF(OR(Q47=1,Q47=2,Q47=3,Q47=4),VLOOKUP(Q47,Rates!$A$31:$B$34,2,0)*W47,IF(V47=1,VLOOKUP(U47,'REB BEV MIN MKUP'!B:E,4,0),IF(V47&gt;1,VLOOKUP(VALUE(W47),'REB BEV MIN MKUP'!O:Q,3,0),0)))),0)</f>
        <v>0</v>
      </c>
      <c r="AE47" s="62" t="str">
        <f t="shared" si="64"/>
        <v/>
      </c>
      <c r="AF47" s="63" t="str">
        <f t="shared" si="65"/>
        <v/>
      </c>
      <c r="AG47" s="64" t="str">
        <f t="shared" si="66"/>
        <v/>
      </c>
      <c r="AH47" s="65" t="str">
        <f t="shared" si="67"/>
        <v/>
      </c>
      <c r="AI47" s="66" t="str">
        <f>IF(AE:AE="","",IF(R47="Refreshment Beverage",AK47*(Rates!J$19/100),ROUND(SUM(AH47*(Rates!$J$8/100)),4)))</f>
        <v/>
      </c>
      <c r="AJ47" s="67" t="str">
        <f t="shared" si="68"/>
        <v/>
      </c>
      <c r="AK47" s="22" t="str">
        <f t="shared" si="69"/>
        <v/>
      </c>
      <c r="AL47" s="62" t="str">
        <f t="shared" si="70"/>
        <v/>
      </c>
      <c r="AM47" s="63" t="str">
        <f>IF(AS47="","",IF(R47="Refreshment Beverage",ROUND(AS47*Rates!K$19,4),ROUND(AO47*(VLOOKUP(VALUE(Q47),Rates!G$4:L$12,3,0)),4)))</f>
        <v/>
      </c>
      <c r="AN47" s="68" t="str">
        <f>IF(AS47="","",IF(R47="Refreshment Beverage",AS47*(Rates!J$19/100),MAX(AM47,AB47)))</f>
        <v/>
      </c>
      <c r="AO47" s="69" t="str">
        <f t="shared" si="71"/>
        <v/>
      </c>
      <c r="AP47" s="69" t="str">
        <f t="shared" si="72"/>
        <v/>
      </c>
      <c r="AQ47" s="70" t="str">
        <f>IF(AS47="","",IF(R47="Refreshment Beverage",ROUND(SUM(VLOOKUP(Q:Q,Rates!G$15:L$19,3,0)*(AS47-Y47-Z47-AA47)),4),ROUND(SUM(Rates!$K$8*AS47),4)))</f>
        <v/>
      </c>
      <c r="AR47" s="66" t="str">
        <f t="shared" si="73"/>
        <v/>
      </c>
      <c r="AS47" s="22" t="str">
        <f t="shared" si="74"/>
        <v/>
      </c>
      <c r="AT47" s="62" t="str">
        <f t="shared" si="75"/>
        <v/>
      </c>
      <c r="AU47" s="63" t="str">
        <f>IF(AX47="","",IF(R47="Refreshment Beverage",ROUND((BA47-Y47-Z47-AA47)*VLOOKUP(VALUE(Q47),Rates!G$15:L$19,3,0),4),ROUND(AW47*(VLOOKUP(VALUE(Q47),Rates!G:L,3,0)),4)))</f>
        <v/>
      </c>
      <c r="AV47" s="68" t="str">
        <f t="shared" si="76"/>
        <v/>
      </c>
      <c r="AW47" s="69" t="str">
        <f t="shared" si="77"/>
        <v/>
      </c>
      <c r="AX47" s="65" t="str">
        <f t="shared" si="78"/>
        <v/>
      </c>
      <c r="AY47" s="70" t="str">
        <f>IF(AX47="","",IF(R47="Refreshment Beverage",ROUND(SUM(AX47*Rates!K$19),4),ROUND(SUM(AX47*(Rates!J$8/100)),4)))</f>
        <v/>
      </c>
      <c r="AZ47" s="67" t="str">
        <f t="shared" si="79"/>
        <v/>
      </c>
      <c r="BA47" s="22" t="str">
        <f t="shared" si="80"/>
        <v/>
      </c>
      <c r="BD47" s="171"/>
      <c r="BE47" s="171"/>
      <c r="BF47" s="171"/>
      <c r="BG47" s="171"/>
    </row>
    <row r="48" spans="11:59" ht="12.75" customHeight="1" x14ac:dyDescent="0.3">
      <c r="K48" s="42" t="str">
        <f t="shared" si="52"/>
        <v/>
      </c>
      <c r="L48" s="55" t="str">
        <f t="shared" si="53"/>
        <v/>
      </c>
      <c r="M48" s="43" t="str">
        <f t="shared" si="54"/>
        <v/>
      </c>
      <c r="N48" s="56" t="str" cm="1">
        <f t="array" ref="N48">IFERROR(IF(_xlfn.SINGLE(B:B)="","",IF(R48="Beer",SUM(LOOKUP(2,1/(Rates!$B$3:$B$5&lt;=W48)/(Rates!$C$3:$C$5&gt;=W48),Rates!$D$3:$D$5)*(X48/100)*W48),IF(R48="Refreshment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56" t="str">
        <f t="shared" si="55"/>
        <v/>
      </c>
      <c r="P48" s="53"/>
      <c r="Q48" s="14" t="str">
        <f t="shared" si="56"/>
        <v/>
      </c>
      <c r="R48" s="57" t="str">
        <f t="shared" si="57"/>
        <v/>
      </c>
      <c r="S48" s="58" t="str">
        <f>IF(B48="","",IF(R48="Refreshment Beverage",VLOOKUP(VALUE(Q48),Rates!G$15:L$19,2,0),VLOOKUP(VALUE(Q48),Rates!G$4:L$12,2,0)))</f>
        <v/>
      </c>
      <c r="T48" s="58" t="str">
        <f t="shared" si="58"/>
        <v/>
      </c>
      <c r="U48" s="58" t="str">
        <f t="shared" si="59"/>
        <v/>
      </c>
      <c r="V48" s="58" t="str">
        <f t="shared" si="60"/>
        <v/>
      </c>
      <c r="W48" s="58" t="str">
        <f t="shared" si="61"/>
        <v/>
      </c>
      <c r="X48" s="59" t="str">
        <f t="shared" si="62"/>
        <v/>
      </c>
      <c r="Y48" s="60" t="str">
        <f>IF(B:B="","",IF(R48="Refreshment Beverage",VLOOKUP(Q48,Rates!G$15:L$19,6,0)*W48,VLOOKUP(Q48,Rates!G$4:L$12,6,0)*W48))</f>
        <v/>
      </c>
      <c r="Z48" s="60" t="str">
        <f t="shared" si="63"/>
        <v/>
      </c>
      <c r="AA48" s="60" t="str">
        <f t="shared" si="34"/>
        <v/>
      </c>
      <c r="AB48" s="61" t="str" cm="1">
        <f t="array" ref="AB48">IF(_xlfn.SINGLE(B:B)="","",IF(R48="Refreshment Beverage","",IF(AND(R48="Beer",Q48=0),SUM(LOOKUP(2,1/(Rates!$B$15:$B$18&lt;=W48)/(Rates!$C$15:$C$18&gt;=W48),Rates!$D$15:$D$18)*W48),VLOOKUP(VALUE(_xlfn.SINGLE(Q:Q)),Rates!A:B,2,0)*W48)))</f>
        <v/>
      </c>
      <c r="AC48" s="61" t="str" cm="1">
        <f t="array" ref="AC48">IF(_xlfn.SINGLE(B:B)="","",IF(R48="Refreshment Beverage","",IF(AND(R48="Beer",Q48=0),SUM(LOOKUP(2,1/(Rates!$B$15:$B$18&lt;=W48)/(Rates!$C$15:$C$18&gt;=W48),Rates!$E$15:$E$18)*W48),VLOOKUP(VALUE(_xlfn.SINGLE(Q:Q)),Rates!A:C,3,0)*W48)))</f>
        <v/>
      </c>
      <c r="AD48" s="168">
        <f>IFERROR(IF(R48="Beer","",IF(OR(Q48=1,Q48=2,Q48=3,Q48=4),VLOOKUP(Q48,Rates!$A$31:$B$34,2,0)*W48,IF(V48=1,VLOOKUP(U48,'REB BEV MIN MKUP'!B:E,4,0),IF(V48&gt;1,VLOOKUP(VALUE(W48),'REB BEV MIN MKUP'!O:Q,3,0),0)))),0)</f>
        <v>0</v>
      </c>
      <c r="AE48" s="62" t="str">
        <f t="shared" si="64"/>
        <v/>
      </c>
      <c r="AF48" s="63" t="str">
        <f t="shared" si="65"/>
        <v/>
      </c>
      <c r="AG48" s="64" t="str">
        <f t="shared" si="66"/>
        <v/>
      </c>
      <c r="AH48" s="65" t="str">
        <f t="shared" si="67"/>
        <v/>
      </c>
      <c r="AI48" s="66" t="str">
        <f>IF(AE:AE="","",IF(R48="Refreshment Beverage",AK48*(Rates!J$19/100),ROUND(SUM(AH48*(Rates!$J$8/100)),4)))</f>
        <v/>
      </c>
      <c r="AJ48" s="67" t="str">
        <f t="shared" si="68"/>
        <v/>
      </c>
      <c r="AK48" s="22" t="str">
        <f t="shared" si="69"/>
        <v/>
      </c>
      <c r="AL48" s="62" t="str">
        <f t="shared" si="70"/>
        <v/>
      </c>
      <c r="AM48" s="63" t="str">
        <f>IF(AS48="","",IF(R48="Refreshment Beverage",ROUND(AS48*Rates!K$19,4),ROUND(AO48*(VLOOKUP(VALUE(Q48),Rates!G$4:L$12,3,0)),4)))</f>
        <v/>
      </c>
      <c r="AN48" s="68" t="str">
        <f>IF(AS48="","",IF(R48="Refreshment Beverage",AS48*(Rates!J$19/100),MAX(AM48,AB48)))</f>
        <v/>
      </c>
      <c r="AO48" s="69" t="str">
        <f t="shared" si="71"/>
        <v/>
      </c>
      <c r="AP48" s="69" t="str">
        <f t="shared" si="72"/>
        <v/>
      </c>
      <c r="AQ48" s="70" t="str">
        <f>IF(AS48="","",IF(R48="Refreshment Beverage",ROUND(SUM(VLOOKUP(Q:Q,Rates!G$15:L$19,3,0)*(AS48-Y48-Z48-AA48)),4),ROUND(SUM(Rates!$K$8*AS48),4)))</f>
        <v/>
      </c>
      <c r="AR48" s="66" t="str">
        <f t="shared" si="73"/>
        <v/>
      </c>
      <c r="AS48" s="22" t="str">
        <f t="shared" si="74"/>
        <v/>
      </c>
      <c r="AT48" s="62" t="str">
        <f t="shared" si="75"/>
        <v/>
      </c>
      <c r="AU48" s="63" t="str">
        <f>IF(AX48="","",IF(R48="Refreshment Beverage",ROUND((BA48-Y48-Z48-AA48)*VLOOKUP(VALUE(Q48),Rates!G$15:L$19,3,0),4),ROUND(AW48*(VLOOKUP(VALUE(Q48),Rates!G:L,3,0)),4)))</f>
        <v/>
      </c>
      <c r="AV48" s="68" t="str">
        <f t="shared" si="76"/>
        <v/>
      </c>
      <c r="AW48" s="69" t="str">
        <f t="shared" si="77"/>
        <v/>
      </c>
      <c r="AX48" s="65" t="str">
        <f t="shared" si="78"/>
        <v/>
      </c>
      <c r="AY48" s="70" t="str">
        <f>IF(AX48="","",IF(R48="Refreshment Beverage",ROUND(SUM(AX48*Rates!K$19),4),ROUND(SUM(AX48*(Rates!J$8/100)),4)))</f>
        <v/>
      </c>
      <c r="AZ48" s="67" t="str">
        <f t="shared" si="79"/>
        <v/>
      </c>
      <c r="BA48" s="22" t="str">
        <f t="shared" si="80"/>
        <v/>
      </c>
      <c r="BD48" s="171"/>
      <c r="BE48" s="171"/>
      <c r="BF48" s="171"/>
      <c r="BG48" s="171"/>
    </row>
    <row r="49" spans="11:59" ht="12.75" customHeight="1" x14ac:dyDescent="0.3">
      <c r="K49" s="42" t="str">
        <f t="shared" si="52"/>
        <v/>
      </c>
      <c r="L49" s="55" t="str">
        <f t="shared" si="53"/>
        <v/>
      </c>
      <c r="M49" s="43" t="str">
        <f t="shared" si="54"/>
        <v/>
      </c>
      <c r="N49" s="56" t="str" cm="1">
        <f t="array" ref="N49">IFERROR(IF(_xlfn.SINGLE(B:B)="","",IF(R49="Beer",SUM(LOOKUP(2,1/(Rates!$B$3:$B$5&lt;=W49)/(Rates!$C$3:$C$5&gt;=W49),Rates!$D$3:$D$5)*(X49/100)*W49),IF(R49="Refreshment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56" t="str">
        <f t="shared" si="55"/>
        <v/>
      </c>
      <c r="P49" s="53"/>
      <c r="Q49" s="14" t="str">
        <f t="shared" si="56"/>
        <v/>
      </c>
      <c r="R49" s="57" t="str">
        <f t="shared" si="57"/>
        <v/>
      </c>
      <c r="S49" s="58" t="str">
        <f>IF(B49="","",IF(R49="Refreshment Beverage",VLOOKUP(VALUE(Q49),Rates!G$15:L$19,2,0),VLOOKUP(VALUE(Q49),Rates!G$4:L$12,2,0)))</f>
        <v/>
      </c>
      <c r="T49" s="58" t="str">
        <f t="shared" si="58"/>
        <v/>
      </c>
      <c r="U49" s="58" t="str">
        <f t="shared" si="59"/>
        <v/>
      </c>
      <c r="V49" s="58" t="str">
        <f t="shared" si="60"/>
        <v/>
      </c>
      <c r="W49" s="58" t="str">
        <f t="shared" si="61"/>
        <v/>
      </c>
      <c r="X49" s="59" t="str">
        <f t="shared" si="62"/>
        <v/>
      </c>
      <c r="Y49" s="60" t="str">
        <f>IF(B:B="","",IF(R49="Refreshment Beverage",VLOOKUP(Q49,Rates!G$15:L$19,6,0)*W49,VLOOKUP(Q49,Rates!G$4:L$12,6,0)*W49))</f>
        <v/>
      </c>
      <c r="Z49" s="60" t="str">
        <f t="shared" si="63"/>
        <v/>
      </c>
      <c r="AA49" s="60" t="str">
        <f t="shared" si="34"/>
        <v/>
      </c>
      <c r="AB49" s="61" t="str" cm="1">
        <f t="array" ref="AB49">IF(_xlfn.SINGLE(B:B)="","",IF(R49="Refreshment Beverage","",IF(AND(R49="Beer",Q49=0),SUM(LOOKUP(2,1/(Rates!$B$15:$B$18&lt;=W49)/(Rates!$C$15:$C$18&gt;=W49),Rates!$D$15:$D$18)*W49),VLOOKUP(VALUE(_xlfn.SINGLE(Q:Q)),Rates!A:B,2,0)*W49)))</f>
        <v/>
      </c>
      <c r="AC49" s="61" t="str" cm="1">
        <f t="array" ref="AC49">IF(_xlfn.SINGLE(B:B)="","",IF(R49="Refreshment Beverage","",IF(AND(R49="Beer",Q49=0),SUM(LOOKUP(2,1/(Rates!$B$15:$B$18&lt;=W49)/(Rates!$C$15:$C$18&gt;=W49),Rates!$E$15:$E$18)*W49),VLOOKUP(VALUE(_xlfn.SINGLE(Q:Q)),Rates!A:C,3,0)*W49)))</f>
        <v/>
      </c>
      <c r="AD49" s="168">
        <f>IFERROR(IF(R49="Beer","",IF(OR(Q49=1,Q49=2,Q49=3,Q49=4),VLOOKUP(Q49,Rates!$A$31:$B$34,2,0)*W49,IF(V49=1,VLOOKUP(U49,'REB BEV MIN MKUP'!B:E,4,0),IF(V49&gt;1,VLOOKUP(VALUE(W49),'REB BEV MIN MKUP'!O:Q,3,0),0)))),0)</f>
        <v>0</v>
      </c>
      <c r="AE49" s="62" t="str">
        <f t="shared" si="64"/>
        <v/>
      </c>
      <c r="AF49" s="63" t="str">
        <f t="shared" si="65"/>
        <v/>
      </c>
      <c r="AG49" s="64" t="str">
        <f t="shared" si="66"/>
        <v/>
      </c>
      <c r="AH49" s="65" t="str">
        <f t="shared" si="67"/>
        <v/>
      </c>
      <c r="AI49" s="66" t="str">
        <f>IF(AE:AE="","",IF(R49="Refreshment Beverage",AK49*(Rates!J$19/100),ROUND(SUM(AH49*(Rates!$J$8/100)),4)))</f>
        <v/>
      </c>
      <c r="AJ49" s="67" t="str">
        <f t="shared" si="68"/>
        <v/>
      </c>
      <c r="AK49" s="22" t="str">
        <f t="shared" si="69"/>
        <v/>
      </c>
      <c r="AL49" s="62" t="str">
        <f t="shared" si="70"/>
        <v/>
      </c>
      <c r="AM49" s="63" t="str">
        <f>IF(AS49="","",IF(R49="Refreshment Beverage",ROUND(AS49*Rates!K$19,4),ROUND(AO49*(VLOOKUP(VALUE(Q49),Rates!G$4:L$12,3,0)),4)))</f>
        <v/>
      </c>
      <c r="AN49" s="68" t="str">
        <f>IF(AS49="","",IF(R49="Refreshment Beverage",AS49*(Rates!J$19/100),MAX(AM49,AB49)))</f>
        <v/>
      </c>
      <c r="AO49" s="69" t="str">
        <f t="shared" si="71"/>
        <v/>
      </c>
      <c r="AP49" s="69" t="str">
        <f t="shared" si="72"/>
        <v/>
      </c>
      <c r="AQ49" s="70" t="str">
        <f>IF(AS49="","",IF(R49="Refreshment Beverage",ROUND(SUM(VLOOKUP(Q:Q,Rates!G$15:L$19,3,0)*(AS49-Y49-Z49-AA49)),4),ROUND(SUM(Rates!$K$8*AS49),4)))</f>
        <v/>
      </c>
      <c r="AR49" s="66" t="str">
        <f t="shared" si="73"/>
        <v/>
      </c>
      <c r="AS49" s="22" t="str">
        <f t="shared" si="74"/>
        <v/>
      </c>
      <c r="AT49" s="62" t="str">
        <f t="shared" si="75"/>
        <v/>
      </c>
      <c r="AU49" s="63" t="str">
        <f>IF(AX49="","",IF(R49="Refreshment Beverage",ROUND((BA49-Y49-Z49-AA49)*VLOOKUP(VALUE(Q49),Rates!G$15:L$19,3,0),4),ROUND(AW49*(VLOOKUP(VALUE(Q49),Rates!G:L,3,0)),4)))</f>
        <v/>
      </c>
      <c r="AV49" s="68" t="str">
        <f t="shared" si="76"/>
        <v/>
      </c>
      <c r="AW49" s="69" t="str">
        <f t="shared" si="77"/>
        <v/>
      </c>
      <c r="AX49" s="65" t="str">
        <f t="shared" si="78"/>
        <v/>
      </c>
      <c r="AY49" s="70" t="str">
        <f>IF(AX49="","",IF(R49="Refreshment Beverage",ROUND(SUM(AX49*Rates!K$19),4),ROUND(SUM(AX49*(Rates!J$8/100)),4)))</f>
        <v/>
      </c>
      <c r="AZ49" s="67" t="str">
        <f t="shared" si="79"/>
        <v/>
      </c>
      <c r="BA49" s="22" t="str">
        <f t="shared" si="80"/>
        <v/>
      </c>
      <c r="BD49" s="171"/>
      <c r="BE49" s="171"/>
      <c r="BF49" s="171"/>
      <c r="BG49" s="171"/>
    </row>
    <row r="50" spans="11:59" ht="12.75" customHeight="1" x14ac:dyDescent="0.3">
      <c r="K50" s="42" t="str">
        <f t="shared" si="52"/>
        <v/>
      </c>
      <c r="L50" s="55" t="str">
        <f t="shared" si="53"/>
        <v/>
      </c>
      <c r="M50" s="43" t="str">
        <f t="shared" si="54"/>
        <v/>
      </c>
      <c r="N50" s="56" t="str" cm="1">
        <f t="array" ref="N50">IFERROR(IF(_xlfn.SINGLE(B:B)="","",IF(R50="Beer",SUM(LOOKUP(2,1/(Rates!$B$3:$B$5&lt;=W50)/(Rates!$C$3:$C$5&gt;=W50),Rates!$D$3:$D$5)*(X50/100)*W50),IF(R50="Refreshment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56" t="str">
        <f t="shared" si="55"/>
        <v/>
      </c>
      <c r="P50" s="53"/>
      <c r="Q50" s="14" t="str">
        <f t="shared" si="56"/>
        <v/>
      </c>
      <c r="R50" s="57" t="str">
        <f t="shared" si="57"/>
        <v/>
      </c>
      <c r="S50" s="58" t="str">
        <f>IF(B50="","",IF(R50="Refreshment Beverage",VLOOKUP(VALUE(Q50),Rates!G$15:L$19,2,0),VLOOKUP(VALUE(Q50),Rates!G$4:L$12,2,0)))</f>
        <v/>
      </c>
      <c r="T50" s="58" t="str">
        <f t="shared" si="58"/>
        <v/>
      </c>
      <c r="U50" s="58" t="str">
        <f t="shared" si="59"/>
        <v/>
      </c>
      <c r="V50" s="58" t="str">
        <f t="shared" si="60"/>
        <v/>
      </c>
      <c r="W50" s="58" t="str">
        <f t="shared" si="61"/>
        <v/>
      </c>
      <c r="X50" s="59" t="str">
        <f t="shared" si="62"/>
        <v/>
      </c>
      <c r="Y50" s="60" t="str">
        <f>IF(B:B="","",IF(R50="Refreshment Beverage",VLOOKUP(Q50,Rates!G$15:L$19,6,0)*W50,VLOOKUP(Q50,Rates!G$4:L$12,6,0)*W50))</f>
        <v/>
      </c>
      <c r="Z50" s="60" t="str">
        <f t="shared" si="63"/>
        <v/>
      </c>
      <c r="AA50" s="60" t="str">
        <f t="shared" si="34"/>
        <v/>
      </c>
      <c r="AB50" s="61" t="str" cm="1">
        <f t="array" ref="AB50">IF(_xlfn.SINGLE(B:B)="","",IF(R50="Refreshment Beverage","",IF(AND(R50="Beer",Q50=0),SUM(LOOKUP(2,1/(Rates!$B$15:$B$18&lt;=W50)/(Rates!$C$15:$C$18&gt;=W50),Rates!$D$15:$D$18)*W50),VLOOKUP(VALUE(_xlfn.SINGLE(Q:Q)),Rates!A:B,2,0)*W50)))</f>
        <v/>
      </c>
      <c r="AC50" s="61" t="str" cm="1">
        <f t="array" ref="AC50">IF(_xlfn.SINGLE(B:B)="","",IF(R50="Refreshment Beverage","",IF(AND(R50="Beer",Q50=0),SUM(LOOKUP(2,1/(Rates!$B$15:$B$18&lt;=W50)/(Rates!$C$15:$C$18&gt;=W50),Rates!$E$15:$E$18)*W50),VLOOKUP(VALUE(_xlfn.SINGLE(Q:Q)),Rates!A:C,3,0)*W50)))</f>
        <v/>
      </c>
      <c r="AD50" s="168">
        <f>IFERROR(IF(R50="Beer","",IF(OR(Q50=1,Q50=2,Q50=3,Q50=4),VLOOKUP(Q50,Rates!$A$31:$B$34,2,0)*W50,IF(V50=1,VLOOKUP(U50,'REB BEV MIN MKUP'!B:E,4,0),IF(V50&gt;1,VLOOKUP(VALUE(W50),'REB BEV MIN MKUP'!O:Q,3,0),0)))),0)</f>
        <v>0</v>
      </c>
      <c r="AE50" s="62" t="str">
        <f t="shared" si="64"/>
        <v/>
      </c>
      <c r="AF50" s="63" t="str">
        <f t="shared" si="65"/>
        <v/>
      </c>
      <c r="AG50" s="64" t="str">
        <f t="shared" si="66"/>
        <v/>
      </c>
      <c r="AH50" s="65" t="str">
        <f t="shared" si="67"/>
        <v/>
      </c>
      <c r="AI50" s="66" t="str">
        <f>IF(AE:AE="","",IF(R50="Refreshment Beverage",AK50*(Rates!J$19/100),ROUND(SUM(AH50*(Rates!$J$8/100)),4)))</f>
        <v/>
      </c>
      <c r="AJ50" s="67" t="str">
        <f t="shared" si="68"/>
        <v/>
      </c>
      <c r="AK50" s="22" t="str">
        <f t="shared" si="69"/>
        <v/>
      </c>
      <c r="AL50" s="62" t="str">
        <f t="shared" si="70"/>
        <v/>
      </c>
      <c r="AM50" s="63" t="str">
        <f>IF(AS50="","",IF(R50="Refreshment Beverage",ROUND(AS50*Rates!K$19,4),ROUND(AO50*(VLOOKUP(VALUE(Q50),Rates!G$4:L$12,3,0)),4)))</f>
        <v/>
      </c>
      <c r="AN50" s="68" t="str">
        <f>IF(AS50="","",IF(R50="Refreshment Beverage",AS50*(Rates!J$19/100),MAX(AM50,AB50)))</f>
        <v/>
      </c>
      <c r="AO50" s="69" t="str">
        <f t="shared" si="71"/>
        <v/>
      </c>
      <c r="AP50" s="69" t="str">
        <f t="shared" si="72"/>
        <v/>
      </c>
      <c r="AQ50" s="70" t="str">
        <f>IF(AS50="","",IF(R50="Refreshment Beverage",ROUND(SUM(VLOOKUP(Q:Q,Rates!G$15:L$19,3,0)*(AS50-Y50-Z50-AA50)),4),ROUND(SUM(Rates!$K$8*AS50),4)))</f>
        <v/>
      </c>
      <c r="AR50" s="66" t="str">
        <f t="shared" si="73"/>
        <v/>
      </c>
      <c r="AS50" s="22" t="str">
        <f t="shared" si="74"/>
        <v/>
      </c>
      <c r="AT50" s="62" t="str">
        <f t="shared" si="75"/>
        <v/>
      </c>
      <c r="AU50" s="63" t="str">
        <f>IF(AX50="","",IF(R50="Refreshment Beverage",ROUND((BA50-Y50-Z50-AA50)*VLOOKUP(VALUE(Q50),Rates!G$15:L$19,3,0),4),ROUND(AW50*(VLOOKUP(VALUE(Q50),Rates!G:L,3,0)),4)))</f>
        <v/>
      </c>
      <c r="AV50" s="68" t="str">
        <f t="shared" si="76"/>
        <v/>
      </c>
      <c r="AW50" s="69" t="str">
        <f t="shared" si="77"/>
        <v/>
      </c>
      <c r="AX50" s="65" t="str">
        <f t="shared" si="78"/>
        <v/>
      </c>
      <c r="AY50" s="70" t="str">
        <f>IF(AX50="","",IF(R50="Refreshment Beverage",ROUND(SUM(AX50*Rates!K$19),4),ROUND(SUM(AX50*(Rates!J$8/100)),4)))</f>
        <v/>
      </c>
      <c r="AZ50" s="67" t="str">
        <f t="shared" si="79"/>
        <v/>
      </c>
      <c r="BA50" s="22" t="str">
        <f t="shared" si="80"/>
        <v/>
      </c>
      <c r="BD50" s="171"/>
      <c r="BE50" s="171"/>
      <c r="BF50" s="171"/>
      <c r="BG50" s="171"/>
    </row>
    <row r="51" spans="11:59" ht="12.75" customHeight="1" x14ac:dyDescent="0.3">
      <c r="K51" s="42" t="str">
        <f t="shared" si="52"/>
        <v/>
      </c>
      <c r="L51" s="55" t="str">
        <f t="shared" si="53"/>
        <v/>
      </c>
      <c r="M51" s="43" t="str">
        <f t="shared" si="54"/>
        <v/>
      </c>
      <c r="N51" s="56" t="str" cm="1">
        <f t="array" ref="N51">IFERROR(IF(_xlfn.SINGLE(B:B)="","",IF(R51="Beer",SUM(LOOKUP(2,1/(Rates!$B$3:$B$5&lt;=W51)/(Rates!$C$3:$C$5&gt;=W51),Rates!$D$3:$D$5)*(X51/100)*W51),IF(R51="Refreshment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56" t="str">
        <f t="shared" si="55"/>
        <v/>
      </c>
      <c r="P51" s="53"/>
      <c r="Q51" s="14" t="str">
        <f t="shared" si="56"/>
        <v/>
      </c>
      <c r="R51" s="57" t="str">
        <f t="shared" si="57"/>
        <v/>
      </c>
      <c r="S51" s="58" t="str">
        <f>IF(B51="","",IF(R51="Refreshment Beverage",VLOOKUP(VALUE(Q51),Rates!G$15:L$19,2,0),VLOOKUP(VALUE(Q51),Rates!G$4:L$12,2,0)))</f>
        <v/>
      </c>
      <c r="T51" s="58" t="str">
        <f t="shared" si="58"/>
        <v/>
      </c>
      <c r="U51" s="58" t="str">
        <f t="shared" si="59"/>
        <v/>
      </c>
      <c r="V51" s="58" t="str">
        <f t="shared" si="60"/>
        <v/>
      </c>
      <c r="W51" s="58" t="str">
        <f t="shared" si="61"/>
        <v/>
      </c>
      <c r="X51" s="59" t="str">
        <f t="shared" si="62"/>
        <v/>
      </c>
      <c r="Y51" s="60" t="str">
        <f>IF(B:B="","",IF(R51="Refreshment Beverage",VLOOKUP(Q51,Rates!G$15:L$19,6,0)*W51,VLOOKUP(Q51,Rates!G$4:L$12,6,0)*W51))</f>
        <v/>
      </c>
      <c r="Z51" s="60" t="str">
        <f t="shared" si="63"/>
        <v/>
      </c>
      <c r="AA51" s="60" t="str">
        <f t="shared" si="34"/>
        <v/>
      </c>
      <c r="AB51" s="61" t="str" cm="1">
        <f t="array" ref="AB51">IF(_xlfn.SINGLE(B:B)="","",IF(R51="Refreshment Beverage","",IF(AND(R51="Beer",Q51=0),SUM(LOOKUP(2,1/(Rates!$B$15:$B$18&lt;=W51)/(Rates!$C$15:$C$18&gt;=W51),Rates!$D$15:$D$18)*W51),VLOOKUP(VALUE(_xlfn.SINGLE(Q:Q)),Rates!A:B,2,0)*W51)))</f>
        <v/>
      </c>
      <c r="AC51" s="61" t="str" cm="1">
        <f t="array" ref="AC51">IF(_xlfn.SINGLE(B:B)="","",IF(R51="Refreshment Beverage","",IF(AND(R51="Beer",Q51=0),SUM(LOOKUP(2,1/(Rates!$B$15:$B$18&lt;=W51)/(Rates!$C$15:$C$18&gt;=W51),Rates!$E$15:$E$18)*W51),VLOOKUP(VALUE(_xlfn.SINGLE(Q:Q)),Rates!A:C,3,0)*W51)))</f>
        <v/>
      </c>
      <c r="AD51" s="168">
        <f>IFERROR(IF(R51="Beer","",IF(OR(Q51=1,Q51=2,Q51=3,Q51=4),VLOOKUP(Q51,Rates!$A$31:$B$34,2,0)*W51,IF(V51=1,VLOOKUP(U51,'REB BEV MIN MKUP'!B:E,4,0),IF(V51&gt;1,VLOOKUP(VALUE(W51),'REB BEV MIN MKUP'!O:Q,3,0),0)))),0)</f>
        <v>0</v>
      </c>
      <c r="AE51" s="62" t="str">
        <f t="shared" si="64"/>
        <v/>
      </c>
      <c r="AF51" s="63" t="str">
        <f t="shared" si="65"/>
        <v/>
      </c>
      <c r="AG51" s="64" t="str">
        <f t="shared" si="66"/>
        <v/>
      </c>
      <c r="AH51" s="65" t="str">
        <f t="shared" si="67"/>
        <v/>
      </c>
      <c r="AI51" s="66" t="str">
        <f>IF(AE:AE="","",IF(R51="Refreshment Beverage",AK51*(Rates!J$19/100),ROUND(SUM(AH51*(Rates!$J$8/100)),4)))</f>
        <v/>
      </c>
      <c r="AJ51" s="67" t="str">
        <f t="shared" si="68"/>
        <v/>
      </c>
      <c r="AK51" s="22" t="str">
        <f t="shared" si="69"/>
        <v/>
      </c>
      <c r="AL51" s="62" t="str">
        <f t="shared" si="70"/>
        <v/>
      </c>
      <c r="AM51" s="63" t="str">
        <f>IF(AS51="","",IF(R51="Refreshment Beverage",ROUND(AS51*Rates!K$19,4),ROUND(AO51*(VLOOKUP(VALUE(Q51),Rates!G$4:L$12,3,0)),4)))</f>
        <v/>
      </c>
      <c r="AN51" s="68" t="str">
        <f>IF(AS51="","",IF(R51="Refreshment Beverage",AS51*(Rates!J$19/100),MAX(AM51,AB51)))</f>
        <v/>
      </c>
      <c r="AO51" s="69" t="str">
        <f t="shared" si="71"/>
        <v/>
      </c>
      <c r="AP51" s="69" t="str">
        <f t="shared" si="72"/>
        <v/>
      </c>
      <c r="AQ51" s="70" t="str">
        <f>IF(AS51="","",IF(R51="Refreshment Beverage",ROUND(SUM(VLOOKUP(Q:Q,Rates!G$15:L$19,3,0)*(AS51-Y51-Z51-AA51)),4),ROUND(SUM(Rates!$K$8*AS51),4)))</f>
        <v/>
      </c>
      <c r="AR51" s="66" t="str">
        <f t="shared" si="73"/>
        <v/>
      </c>
      <c r="AS51" s="22" t="str">
        <f t="shared" si="74"/>
        <v/>
      </c>
      <c r="AT51" s="62" t="str">
        <f t="shared" si="75"/>
        <v/>
      </c>
      <c r="AU51" s="63" t="str">
        <f>IF(AX51="","",IF(R51="Refreshment Beverage",ROUND((BA51-Y51-Z51-AA51)*VLOOKUP(VALUE(Q51),Rates!G$15:L$19,3,0),4),ROUND(AW51*(VLOOKUP(VALUE(Q51),Rates!G:L,3,0)),4)))</f>
        <v/>
      </c>
      <c r="AV51" s="68" t="str">
        <f t="shared" si="76"/>
        <v/>
      </c>
      <c r="AW51" s="69" t="str">
        <f t="shared" si="77"/>
        <v/>
      </c>
      <c r="AX51" s="65" t="str">
        <f t="shared" si="78"/>
        <v/>
      </c>
      <c r="AY51" s="70" t="str">
        <f>IF(AX51="","",IF(R51="Refreshment Beverage",ROUND(SUM(AX51*Rates!K$19),4),ROUND(SUM(AX51*(Rates!J$8/100)),4)))</f>
        <v/>
      </c>
      <c r="AZ51" s="67" t="str">
        <f t="shared" si="79"/>
        <v/>
      </c>
      <c r="BA51" s="22" t="str">
        <f t="shared" si="80"/>
        <v/>
      </c>
      <c r="BD51" s="171"/>
      <c r="BE51" s="171"/>
      <c r="BF51" s="171"/>
      <c r="BG51" s="171"/>
    </row>
    <row r="52" spans="11:59" ht="12.75" customHeight="1" x14ac:dyDescent="0.3">
      <c r="K52" s="42" t="str">
        <f t="shared" si="52"/>
        <v/>
      </c>
      <c r="L52" s="55" t="str">
        <f t="shared" si="53"/>
        <v/>
      </c>
      <c r="M52" s="43" t="str">
        <f t="shared" si="54"/>
        <v/>
      </c>
      <c r="N52" s="56" t="str" cm="1">
        <f t="array" ref="N52">IFERROR(IF(_xlfn.SINGLE(B:B)="","",IF(R52="Beer",SUM(LOOKUP(2,1/(Rates!$B$3:$B$5&lt;=W52)/(Rates!$C$3:$C$5&gt;=W52),Rates!$D$3:$D$5)*(X52/100)*W52),IF(R52="Refreshment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56" t="str">
        <f t="shared" si="55"/>
        <v/>
      </c>
      <c r="P52" s="53"/>
      <c r="Q52" s="14" t="str">
        <f t="shared" si="56"/>
        <v/>
      </c>
      <c r="R52" s="57" t="str">
        <f t="shared" si="57"/>
        <v/>
      </c>
      <c r="S52" s="58" t="str">
        <f>IF(B52="","",IF(R52="Refreshment Beverage",VLOOKUP(VALUE(Q52),Rates!G$15:L$19,2,0),VLOOKUP(VALUE(Q52),Rates!G$4:L$12,2,0)))</f>
        <v/>
      </c>
      <c r="T52" s="58" t="str">
        <f t="shared" si="58"/>
        <v/>
      </c>
      <c r="U52" s="58" t="str">
        <f t="shared" si="59"/>
        <v/>
      </c>
      <c r="V52" s="58" t="str">
        <f t="shared" si="60"/>
        <v/>
      </c>
      <c r="W52" s="58" t="str">
        <f t="shared" si="61"/>
        <v/>
      </c>
      <c r="X52" s="59" t="str">
        <f t="shared" si="62"/>
        <v/>
      </c>
      <c r="Y52" s="60" t="str">
        <f>IF(B:B="","",IF(R52="Refreshment Beverage",VLOOKUP(Q52,Rates!G$15:L$19,6,0)*W52,VLOOKUP(Q52,Rates!G$4:L$12,6,0)*W52))</f>
        <v/>
      </c>
      <c r="Z52" s="60" t="str">
        <f t="shared" si="63"/>
        <v/>
      </c>
      <c r="AA52" s="60" t="str">
        <f t="shared" si="34"/>
        <v/>
      </c>
      <c r="AB52" s="61" t="str" cm="1">
        <f t="array" ref="AB52">IF(_xlfn.SINGLE(B:B)="","",IF(R52="Refreshment Beverage","",IF(AND(R52="Beer",Q52=0),SUM(LOOKUP(2,1/(Rates!$B$15:$B$18&lt;=W52)/(Rates!$C$15:$C$18&gt;=W52),Rates!$D$15:$D$18)*W52),VLOOKUP(VALUE(_xlfn.SINGLE(Q:Q)),Rates!A:B,2,0)*W52)))</f>
        <v/>
      </c>
      <c r="AC52" s="61" t="str" cm="1">
        <f t="array" ref="AC52">IF(_xlfn.SINGLE(B:B)="","",IF(R52="Refreshment Beverage","",IF(AND(R52="Beer",Q52=0),SUM(LOOKUP(2,1/(Rates!$B$15:$B$18&lt;=W52)/(Rates!$C$15:$C$18&gt;=W52),Rates!$E$15:$E$18)*W52),VLOOKUP(VALUE(_xlfn.SINGLE(Q:Q)),Rates!A:C,3,0)*W52)))</f>
        <v/>
      </c>
      <c r="AD52" s="168">
        <f>IFERROR(IF(R52="Beer","",IF(OR(Q52=1,Q52=2,Q52=3,Q52=4),VLOOKUP(Q52,Rates!$A$31:$B$34,2,0)*W52,IF(V52=1,VLOOKUP(U52,'REB BEV MIN MKUP'!B:E,4,0),IF(V52&gt;1,VLOOKUP(VALUE(W52),'REB BEV MIN MKUP'!O:Q,3,0),0)))),0)</f>
        <v>0</v>
      </c>
      <c r="AE52" s="62" t="str">
        <f t="shared" si="64"/>
        <v/>
      </c>
      <c r="AF52" s="63" t="str">
        <f t="shared" si="65"/>
        <v/>
      </c>
      <c r="AG52" s="64" t="str">
        <f t="shared" si="66"/>
        <v/>
      </c>
      <c r="AH52" s="65" t="str">
        <f t="shared" si="67"/>
        <v/>
      </c>
      <c r="AI52" s="66" t="str">
        <f>IF(AE:AE="","",IF(R52="Refreshment Beverage",AK52*(Rates!J$19/100),ROUND(SUM(AH52*(Rates!$J$8/100)),4)))</f>
        <v/>
      </c>
      <c r="AJ52" s="67" t="str">
        <f t="shared" si="68"/>
        <v/>
      </c>
      <c r="AK52" s="22" t="str">
        <f t="shared" si="69"/>
        <v/>
      </c>
      <c r="AL52" s="62" t="str">
        <f t="shared" si="70"/>
        <v/>
      </c>
      <c r="AM52" s="63" t="str">
        <f>IF(AS52="","",IF(R52="Refreshment Beverage",ROUND(AS52*Rates!K$19,4),ROUND(AO52*(VLOOKUP(VALUE(Q52),Rates!G$4:L$12,3,0)),4)))</f>
        <v/>
      </c>
      <c r="AN52" s="68" t="str">
        <f>IF(AS52="","",IF(R52="Refreshment Beverage",AS52*(Rates!J$19/100),MAX(AM52,AB52)))</f>
        <v/>
      </c>
      <c r="AO52" s="69" t="str">
        <f t="shared" si="71"/>
        <v/>
      </c>
      <c r="AP52" s="69" t="str">
        <f t="shared" si="72"/>
        <v/>
      </c>
      <c r="AQ52" s="70" t="str">
        <f>IF(AS52="","",IF(R52="Refreshment Beverage",ROUND(SUM(VLOOKUP(Q:Q,Rates!G$15:L$19,3,0)*(AS52-Y52-Z52-AA52)),4),ROUND(SUM(Rates!$K$8*AS52),4)))</f>
        <v/>
      </c>
      <c r="AR52" s="66" t="str">
        <f t="shared" si="73"/>
        <v/>
      </c>
      <c r="AS52" s="22" t="str">
        <f t="shared" si="74"/>
        <v/>
      </c>
      <c r="AT52" s="62" t="str">
        <f t="shared" si="75"/>
        <v/>
      </c>
      <c r="AU52" s="63" t="str">
        <f>IF(AX52="","",IF(R52="Refreshment Beverage",ROUND((BA52-Y52-Z52-AA52)*VLOOKUP(VALUE(Q52),Rates!G$15:L$19,3,0),4),ROUND(AW52*(VLOOKUP(VALUE(Q52),Rates!G:L,3,0)),4)))</f>
        <v/>
      </c>
      <c r="AV52" s="68" t="str">
        <f t="shared" si="76"/>
        <v/>
      </c>
      <c r="AW52" s="69" t="str">
        <f t="shared" si="77"/>
        <v/>
      </c>
      <c r="AX52" s="65" t="str">
        <f t="shared" si="78"/>
        <v/>
      </c>
      <c r="AY52" s="70" t="str">
        <f>IF(AX52="","",IF(R52="Refreshment Beverage",ROUND(SUM(AX52*Rates!K$19),4),ROUND(SUM(AX52*(Rates!J$8/100)),4)))</f>
        <v/>
      </c>
      <c r="AZ52" s="67" t="str">
        <f t="shared" si="79"/>
        <v/>
      </c>
      <c r="BA52" s="22" t="str">
        <f t="shared" si="80"/>
        <v/>
      </c>
      <c r="BD52" s="171"/>
      <c r="BE52" s="171"/>
      <c r="BF52" s="171"/>
      <c r="BG52" s="171"/>
    </row>
    <row r="53" spans="11:59" ht="12.75" customHeight="1" x14ac:dyDescent="0.3">
      <c r="K53" s="42" t="str">
        <f t="shared" si="52"/>
        <v/>
      </c>
      <c r="L53" s="55" t="str">
        <f t="shared" si="53"/>
        <v/>
      </c>
      <c r="M53" s="43" t="str">
        <f t="shared" si="54"/>
        <v/>
      </c>
      <c r="N53" s="56" t="str" cm="1">
        <f t="array" ref="N53">IFERROR(IF(_xlfn.SINGLE(B:B)="","",IF(R53="Beer",SUM(LOOKUP(2,1/(Rates!$B$3:$B$5&lt;=W53)/(Rates!$C$3:$C$5&gt;=W53),Rates!$D$3:$D$5)*(X53/100)*W53),IF(R53="Refreshment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56" t="str">
        <f t="shared" si="55"/>
        <v/>
      </c>
      <c r="P53" s="53"/>
      <c r="Q53" s="14" t="str">
        <f t="shared" si="56"/>
        <v/>
      </c>
      <c r="R53" s="57" t="str">
        <f t="shared" si="57"/>
        <v/>
      </c>
      <c r="S53" s="58" t="str">
        <f>IF(B53="","",IF(R53="Refreshment Beverage",VLOOKUP(VALUE(Q53),Rates!G$15:L$19,2,0),VLOOKUP(VALUE(Q53),Rates!G$4:L$12,2,0)))</f>
        <v/>
      </c>
      <c r="T53" s="58" t="str">
        <f t="shared" si="58"/>
        <v/>
      </c>
      <c r="U53" s="58" t="str">
        <f t="shared" si="59"/>
        <v/>
      </c>
      <c r="V53" s="58" t="str">
        <f t="shared" si="60"/>
        <v/>
      </c>
      <c r="W53" s="58" t="str">
        <f t="shared" si="61"/>
        <v/>
      </c>
      <c r="X53" s="59" t="str">
        <f t="shared" si="62"/>
        <v/>
      </c>
      <c r="Y53" s="60" t="str">
        <f>IF(B:B="","",IF(R53="Refreshment Beverage",VLOOKUP(Q53,Rates!G$15:L$19,6,0)*W53,VLOOKUP(Q53,Rates!G$4:L$12,6,0)*W53))</f>
        <v/>
      </c>
      <c r="Z53" s="60" t="str">
        <f t="shared" si="63"/>
        <v/>
      </c>
      <c r="AA53" s="60" t="str">
        <f t="shared" si="34"/>
        <v/>
      </c>
      <c r="AB53" s="61" t="str" cm="1">
        <f t="array" ref="AB53">IF(_xlfn.SINGLE(B:B)="","",IF(R53="Refreshment Beverage","",IF(AND(R53="Beer",Q53=0),SUM(LOOKUP(2,1/(Rates!$B$15:$B$18&lt;=W53)/(Rates!$C$15:$C$18&gt;=W53),Rates!$D$15:$D$18)*W53),VLOOKUP(VALUE(_xlfn.SINGLE(Q:Q)),Rates!A:B,2,0)*W53)))</f>
        <v/>
      </c>
      <c r="AC53" s="61" t="str" cm="1">
        <f t="array" ref="AC53">IF(_xlfn.SINGLE(B:B)="","",IF(R53="Refreshment Beverage","",IF(AND(R53="Beer",Q53=0),SUM(LOOKUP(2,1/(Rates!$B$15:$B$18&lt;=W53)/(Rates!$C$15:$C$18&gt;=W53),Rates!$E$15:$E$18)*W53),VLOOKUP(VALUE(_xlfn.SINGLE(Q:Q)),Rates!A:C,3,0)*W53)))</f>
        <v/>
      </c>
      <c r="AD53" s="168">
        <f>IFERROR(IF(R53="Beer","",IF(OR(Q53=1,Q53=2,Q53=3,Q53=4),VLOOKUP(Q53,Rates!$A$31:$B$34,2,0)*W53,IF(V53=1,VLOOKUP(U53,'REB BEV MIN MKUP'!B:E,4,0),IF(V53&gt;1,VLOOKUP(VALUE(W53),'REB BEV MIN MKUP'!O:Q,3,0),0)))),0)</f>
        <v>0</v>
      </c>
      <c r="AE53" s="62" t="str">
        <f t="shared" si="64"/>
        <v/>
      </c>
      <c r="AF53" s="63" t="str">
        <f t="shared" si="65"/>
        <v/>
      </c>
      <c r="AG53" s="64" t="str">
        <f t="shared" si="66"/>
        <v/>
      </c>
      <c r="AH53" s="65" t="str">
        <f t="shared" si="67"/>
        <v/>
      </c>
      <c r="AI53" s="66" t="str">
        <f>IF(AE:AE="","",IF(R53="Refreshment Beverage",AK53*(Rates!J$19/100),ROUND(SUM(AH53*(Rates!$J$8/100)),4)))</f>
        <v/>
      </c>
      <c r="AJ53" s="67" t="str">
        <f t="shared" si="68"/>
        <v/>
      </c>
      <c r="AK53" s="22" t="str">
        <f t="shared" si="69"/>
        <v/>
      </c>
      <c r="AL53" s="62" t="str">
        <f t="shared" si="70"/>
        <v/>
      </c>
      <c r="AM53" s="63" t="str">
        <f>IF(AS53="","",IF(R53="Refreshment Beverage",ROUND(AS53*Rates!K$19,4),ROUND(AO53*(VLOOKUP(VALUE(Q53),Rates!G$4:L$12,3,0)),4)))</f>
        <v/>
      </c>
      <c r="AN53" s="68" t="str">
        <f>IF(AS53="","",IF(R53="Refreshment Beverage",AS53*(Rates!J$19/100),MAX(AM53,AB53)))</f>
        <v/>
      </c>
      <c r="AO53" s="69" t="str">
        <f t="shared" si="71"/>
        <v/>
      </c>
      <c r="AP53" s="69" t="str">
        <f t="shared" si="72"/>
        <v/>
      </c>
      <c r="AQ53" s="70" t="str">
        <f>IF(AS53="","",IF(R53="Refreshment Beverage",ROUND(SUM(VLOOKUP(Q:Q,Rates!G$15:L$19,3,0)*(AS53-Y53-Z53-AA53)),4),ROUND(SUM(Rates!$K$8*AS53),4)))</f>
        <v/>
      </c>
      <c r="AR53" s="66" t="str">
        <f t="shared" si="73"/>
        <v/>
      </c>
      <c r="AS53" s="22" t="str">
        <f t="shared" si="74"/>
        <v/>
      </c>
      <c r="AT53" s="62" t="str">
        <f t="shared" si="75"/>
        <v/>
      </c>
      <c r="AU53" s="63" t="str">
        <f>IF(AX53="","",IF(R53="Refreshment Beverage",ROUND((BA53-Y53-Z53-AA53)*VLOOKUP(VALUE(Q53),Rates!G$15:L$19,3,0),4),ROUND(AW53*(VLOOKUP(VALUE(Q53),Rates!G:L,3,0)),4)))</f>
        <v/>
      </c>
      <c r="AV53" s="68" t="str">
        <f t="shared" si="76"/>
        <v/>
      </c>
      <c r="AW53" s="69" t="str">
        <f t="shared" si="77"/>
        <v/>
      </c>
      <c r="AX53" s="65" t="str">
        <f t="shared" si="78"/>
        <v/>
      </c>
      <c r="AY53" s="70" t="str">
        <f>IF(AX53="","",IF(R53="Refreshment Beverage",ROUND(SUM(AX53*Rates!K$19),4),ROUND(SUM(AX53*(Rates!J$8/100)),4)))</f>
        <v/>
      </c>
      <c r="AZ53" s="67" t="str">
        <f t="shared" si="79"/>
        <v/>
      </c>
      <c r="BA53" s="22" t="str">
        <f t="shared" si="80"/>
        <v/>
      </c>
      <c r="BD53" s="171"/>
      <c r="BE53" s="171"/>
      <c r="BF53" s="171"/>
      <c r="BG53" s="171"/>
    </row>
    <row r="54" spans="11:59" ht="12.75" customHeight="1" x14ac:dyDescent="0.3">
      <c r="K54" s="42" t="str">
        <f t="shared" si="52"/>
        <v/>
      </c>
      <c r="L54" s="55" t="str">
        <f t="shared" si="53"/>
        <v/>
      </c>
      <c r="M54" s="43" t="str">
        <f t="shared" si="54"/>
        <v/>
      </c>
      <c r="N54" s="56" t="str" cm="1">
        <f t="array" ref="N54">IFERROR(IF(_xlfn.SINGLE(B:B)="","",IF(R54="Beer",SUM(LOOKUP(2,1/(Rates!$B$3:$B$5&lt;=W54)/(Rates!$C$3:$C$5&gt;=W54),Rates!$D$3:$D$5)*(X54/100)*W54),IF(R54="Refreshment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56" t="str">
        <f t="shared" si="55"/>
        <v/>
      </c>
      <c r="P54" s="53"/>
      <c r="Q54" s="14" t="str">
        <f t="shared" si="56"/>
        <v/>
      </c>
      <c r="R54" s="57" t="str">
        <f t="shared" si="57"/>
        <v/>
      </c>
      <c r="S54" s="58" t="str">
        <f>IF(B54="","",IF(R54="Refreshment Beverage",VLOOKUP(VALUE(Q54),Rates!G$15:L$19,2,0),VLOOKUP(VALUE(Q54),Rates!G$4:L$12,2,0)))</f>
        <v/>
      </c>
      <c r="T54" s="58" t="str">
        <f t="shared" si="58"/>
        <v/>
      </c>
      <c r="U54" s="58" t="str">
        <f t="shared" si="59"/>
        <v/>
      </c>
      <c r="V54" s="58" t="str">
        <f t="shared" si="60"/>
        <v/>
      </c>
      <c r="W54" s="58" t="str">
        <f t="shared" si="61"/>
        <v/>
      </c>
      <c r="X54" s="59" t="str">
        <f t="shared" si="62"/>
        <v/>
      </c>
      <c r="Y54" s="60" t="str">
        <f>IF(B:B="","",IF(R54="Refreshment Beverage",VLOOKUP(Q54,Rates!G$15:L$19,6,0)*W54,VLOOKUP(Q54,Rates!G$4:L$12,6,0)*W54))</f>
        <v/>
      </c>
      <c r="Z54" s="60" t="str">
        <f t="shared" si="63"/>
        <v/>
      </c>
      <c r="AA54" s="60" t="str">
        <f t="shared" si="34"/>
        <v/>
      </c>
      <c r="AB54" s="61" t="str" cm="1">
        <f t="array" ref="AB54">IF(_xlfn.SINGLE(B:B)="","",IF(R54="Refreshment Beverage","",IF(AND(R54="Beer",Q54=0),SUM(LOOKUP(2,1/(Rates!$B$15:$B$18&lt;=W54)/(Rates!$C$15:$C$18&gt;=W54),Rates!$D$15:$D$18)*W54),VLOOKUP(VALUE(_xlfn.SINGLE(Q:Q)),Rates!A:B,2,0)*W54)))</f>
        <v/>
      </c>
      <c r="AC54" s="61" t="str" cm="1">
        <f t="array" ref="AC54">IF(_xlfn.SINGLE(B:B)="","",IF(R54="Refreshment Beverage","",IF(AND(R54="Beer",Q54=0),SUM(LOOKUP(2,1/(Rates!$B$15:$B$18&lt;=W54)/(Rates!$C$15:$C$18&gt;=W54),Rates!$E$15:$E$18)*W54),VLOOKUP(VALUE(_xlfn.SINGLE(Q:Q)),Rates!A:C,3,0)*W54)))</f>
        <v/>
      </c>
      <c r="AD54" s="168">
        <f>IFERROR(IF(R54="Beer","",IF(OR(Q54=1,Q54=2,Q54=3,Q54=4),VLOOKUP(Q54,Rates!$A$31:$B$34,2,0)*W54,IF(V54=1,VLOOKUP(U54,'REB BEV MIN MKUP'!B:E,4,0),IF(V54&gt;1,VLOOKUP(VALUE(W54),'REB BEV MIN MKUP'!O:Q,3,0),0)))),0)</f>
        <v>0</v>
      </c>
      <c r="AE54" s="62" t="str">
        <f t="shared" si="64"/>
        <v/>
      </c>
      <c r="AF54" s="63" t="str">
        <f t="shared" si="65"/>
        <v/>
      </c>
      <c r="AG54" s="64" t="str">
        <f t="shared" si="66"/>
        <v/>
      </c>
      <c r="AH54" s="65" t="str">
        <f t="shared" si="67"/>
        <v/>
      </c>
      <c r="AI54" s="66" t="str">
        <f>IF(AE:AE="","",IF(R54="Refreshment Beverage",AK54*(Rates!J$19/100),ROUND(SUM(AH54*(Rates!$J$8/100)),4)))</f>
        <v/>
      </c>
      <c r="AJ54" s="67" t="str">
        <f t="shared" si="68"/>
        <v/>
      </c>
      <c r="AK54" s="22" t="str">
        <f t="shared" si="69"/>
        <v/>
      </c>
      <c r="AL54" s="62" t="str">
        <f t="shared" si="70"/>
        <v/>
      </c>
      <c r="AM54" s="63" t="str">
        <f>IF(AS54="","",IF(R54="Refreshment Beverage",ROUND(AS54*Rates!K$19,4),ROUND(AO54*(VLOOKUP(VALUE(Q54),Rates!G$4:L$12,3,0)),4)))</f>
        <v/>
      </c>
      <c r="AN54" s="68" t="str">
        <f>IF(AS54="","",IF(R54="Refreshment Beverage",AS54*(Rates!J$19/100),MAX(AM54,AB54)))</f>
        <v/>
      </c>
      <c r="AO54" s="69" t="str">
        <f t="shared" si="71"/>
        <v/>
      </c>
      <c r="AP54" s="69" t="str">
        <f t="shared" si="72"/>
        <v/>
      </c>
      <c r="AQ54" s="70" t="str">
        <f>IF(AS54="","",IF(R54="Refreshment Beverage",ROUND(SUM(VLOOKUP(Q:Q,Rates!G$15:L$19,3,0)*(AS54-Y54-Z54-AA54)),4),ROUND(SUM(Rates!$K$8*AS54),4)))</f>
        <v/>
      </c>
      <c r="AR54" s="66" t="str">
        <f t="shared" si="73"/>
        <v/>
      </c>
      <c r="AS54" s="22" t="str">
        <f t="shared" si="74"/>
        <v/>
      </c>
      <c r="AT54" s="62" t="str">
        <f t="shared" si="75"/>
        <v/>
      </c>
      <c r="AU54" s="63" t="str">
        <f>IF(AX54="","",IF(R54="Refreshment Beverage",ROUND((BA54-Y54-Z54-AA54)*VLOOKUP(VALUE(Q54),Rates!G$15:L$19,3,0),4),ROUND(AW54*(VLOOKUP(VALUE(Q54),Rates!G:L,3,0)),4)))</f>
        <v/>
      </c>
      <c r="AV54" s="68" t="str">
        <f t="shared" si="76"/>
        <v/>
      </c>
      <c r="AW54" s="69" t="str">
        <f t="shared" si="77"/>
        <v/>
      </c>
      <c r="AX54" s="65" t="str">
        <f t="shared" si="78"/>
        <v/>
      </c>
      <c r="AY54" s="70" t="str">
        <f>IF(AX54="","",IF(R54="Refreshment Beverage",ROUND(SUM(AX54*Rates!K$19),4),ROUND(SUM(AX54*(Rates!J$8/100)),4)))</f>
        <v/>
      </c>
      <c r="AZ54" s="67" t="str">
        <f t="shared" si="79"/>
        <v/>
      </c>
      <c r="BA54" s="22" t="str">
        <f t="shared" si="80"/>
        <v/>
      </c>
      <c r="BD54" s="171"/>
      <c r="BE54" s="171"/>
      <c r="BF54" s="171"/>
      <c r="BG54" s="171"/>
    </row>
    <row r="55" spans="11:59" ht="12.75" customHeight="1" x14ac:dyDescent="0.3">
      <c r="K55" s="42" t="str">
        <f t="shared" si="52"/>
        <v/>
      </c>
      <c r="L55" s="55" t="str">
        <f t="shared" si="53"/>
        <v/>
      </c>
      <c r="M55" s="43" t="str">
        <f t="shared" si="54"/>
        <v/>
      </c>
      <c r="N55" s="56" t="str" cm="1">
        <f t="array" ref="N55">IFERROR(IF(_xlfn.SINGLE(B:B)="","",IF(R55="Beer",SUM(LOOKUP(2,1/(Rates!$B$3:$B$5&lt;=W55)/(Rates!$C$3:$C$5&gt;=W55),Rates!$D$3:$D$5)*(X55/100)*W55),IF(R55="Refreshment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56" t="str">
        <f t="shared" si="55"/>
        <v/>
      </c>
      <c r="P55" s="53"/>
      <c r="Q55" s="14" t="str">
        <f t="shared" si="56"/>
        <v/>
      </c>
      <c r="R55" s="57" t="str">
        <f t="shared" si="57"/>
        <v/>
      </c>
      <c r="S55" s="58" t="str">
        <f>IF(B55="","",IF(R55="Refreshment Beverage",VLOOKUP(VALUE(Q55),Rates!G$15:L$19,2,0),VLOOKUP(VALUE(Q55),Rates!G$4:L$12,2,0)))</f>
        <v/>
      </c>
      <c r="T55" s="58" t="str">
        <f t="shared" si="58"/>
        <v/>
      </c>
      <c r="U55" s="58" t="str">
        <f t="shared" si="59"/>
        <v/>
      </c>
      <c r="V55" s="58" t="str">
        <f t="shared" si="60"/>
        <v/>
      </c>
      <c r="W55" s="58" t="str">
        <f t="shared" si="61"/>
        <v/>
      </c>
      <c r="X55" s="59" t="str">
        <f t="shared" si="62"/>
        <v/>
      </c>
      <c r="Y55" s="60" t="str">
        <f>IF(B:B="","",IF(R55="Refreshment Beverage",VLOOKUP(Q55,Rates!G$15:L$19,6,0)*W55,VLOOKUP(Q55,Rates!G$4:L$12,6,0)*W55))</f>
        <v/>
      </c>
      <c r="Z55" s="60" t="str">
        <f t="shared" si="63"/>
        <v/>
      </c>
      <c r="AA55" s="60" t="str">
        <f t="shared" si="34"/>
        <v/>
      </c>
      <c r="AB55" s="61" t="str" cm="1">
        <f t="array" ref="AB55">IF(_xlfn.SINGLE(B:B)="","",IF(R55="Refreshment Beverage","",IF(AND(R55="Beer",Q55=0),SUM(LOOKUP(2,1/(Rates!$B$15:$B$18&lt;=W55)/(Rates!$C$15:$C$18&gt;=W55),Rates!$D$15:$D$18)*W55),VLOOKUP(VALUE(_xlfn.SINGLE(Q:Q)),Rates!A:B,2,0)*W55)))</f>
        <v/>
      </c>
      <c r="AC55" s="61" t="str" cm="1">
        <f t="array" ref="AC55">IF(_xlfn.SINGLE(B:B)="","",IF(R55="Refreshment Beverage","",IF(AND(R55="Beer",Q55=0),SUM(LOOKUP(2,1/(Rates!$B$15:$B$18&lt;=W55)/(Rates!$C$15:$C$18&gt;=W55),Rates!$E$15:$E$18)*W55),VLOOKUP(VALUE(_xlfn.SINGLE(Q:Q)),Rates!A:C,3,0)*W55)))</f>
        <v/>
      </c>
      <c r="AD55" s="168">
        <f>IFERROR(IF(R55="Beer","",IF(OR(Q55=1,Q55=2,Q55=3,Q55=4),VLOOKUP(Q55,Rates!$A$31:$B$34,2,0)*W55,IF(V55=1,VLOOKUP(U55,'REB BEV MIN MKUP'!B:E,4,0),IF(V55&gt;1,VLOOKUP(VALUE(W55),'REB BEV MIN MKUP'!O:Q,3,0),0)))),0)</f>
        <v>0</v>
      </c>
      <c r="AE55" s="62" t="str">
        <f t="shared" si="64"/>
        <v/>
      </c>
      <c r="AF55" s="63" t="str">
        <f t="shared" si="65"/>
        <v/>
      </c>
      <c r="AG55" s="64" t="str">
        <f t="shared" si="66"/>
        <v/>
      </c>
      <c r="AH55" s="65" t="str">
        <f t="shared" si="67"/>
        <v/>
      </c>
      <c r="AI55" s="66" t="str">
        <f>IF(AE:AE="","",IF(R55="Refreshment Beverage",AK55*(Rates!J$19/100),ROUND(SUM(AH55*(Rates!$J$8/100)),4)))</f>
        <v/>
      </c>
      <c r="AJ55" s="67" t="str">
        <f t="shared" si="68"/>
        <v/>
      </c>
      <c r="AK55" s="22" t="str">
        <f t="shared" si="69"/>
        <v/>
      </c>
      <c r="AL55" s="62" t="str">
        <f t="shared" si="70"/>
        <v/>
      </c>
      <c r="AM55" s="63" t="str">
        <f>IF(AS55="","",IF(R55="Refreshment Beverage",ROUND(AS55*Rates!K$19,4),ROUND(AO55*(VLOOKUP(VALUE(Q55),Rates!G$4:L$12,3,0)),4)))</f>
        <v/>
      </c>
      <c r="AN55" s="68" t="str">
        <f>IF(AS55="","",IF(R55="Refreshment Beverage",AS55*(Rates!J$19/100),MAX(AM55,AB55)))</f>
        <v/>
      </c>
      <c r="AO55" s="69" t="str">
        <f t="shared" si="71"/>
        <v/>
      </c>
      <c r="AP55" s="69" t="str">
        <f t="shared" si="72"/>
        <v/>
      </c>
      <c r="AQ55" s="70" t="str">
        <f>IF(AS55="","",IF(R55="Refreshment Beverage",ROUND(SUM(VLOOKUP(Q:Q,Rates!G$15:L$19,3,0)*(AS55-Y55-Z55-AA55)),4),ROUND(SUM(Rates!$K$8*AS55),4)))</f>
        <v/>
      </c>
      <c r="AR55" s="66" t="str">
        <f t="shared" si="73"/>
        <v/>
      </c>
      <c r="AS55" s="22" t="str">
        <f t="shared" si="74"/>
        <v/>
      </c>
      <c r="AT55" s="62" t="str">
        <f t="shared" si="75"/>
        <v/>
      </c>
      <c r="AU55" s="63" t="str">
        <f>IF(AX55="","",IF(R55="Refreshment Beverage",ROUND((BA55-Y55-Z55-AA55)*VLOOKUP(VALUE(Q55),Rates!G$15:L$19,3,0),4),ROUND(AW55*(VLOOKUP(VALUE(Q55),Rates!G:L,3,0)),4)))</f>
        <v/>
      </c>
      <c r="AV55" s="68" t="str">
        <f t="shared" si="76"/>
        <v/>
      </c>
      <c r="AW55" s="69" t="str">
        <f t="shared" si="77"/>
        <v/>
      </c>
      <c r="AX55" s="65" t="str">
        <f t="shared" si="78"/>
        <v/>
      </c>
      <c r="AY55" s="70" t="str">
        <f>IF(AX55="","",IF(R55="Refreshment Beverage",ROUND(SUM(AX55*Rates!K$19),4),ROUND(SUM(AX55*(Rates!J$8/100)),4)))</f>
        <v/>
      </c>
      <c r="AZ55" s="67" t="str">
        <f t="shared" si="79"/>
        <v/>
      </c>
      <c r="BA55" s="22" t="str">
        <f t="shared" si="80"/>
        <v/>
      </c>
      <c r="BD55" s="171"/>
      <c r="BE55" s="171"/>
      <c r="BF55" s="171"/>
      <c r="BG55" s="171"/>
    </row>
    <row r="56" spans="11:59" ht="12.75" customHeight="1" x14ac:dyDescent="0.3">
      <c r="K56" s="42" t="str">
        <f t="shared" si="52"/>
        <v/>
      </c>
      <c r="L56" s="55" t="str">
        <f t="shared" si="53"/>
        <v/>
      </c>
      <c r="M56" s="43" t="str">
        <f t="shared" si="54"/>
        <v/>
      </c>
      <c r="N56" s="56" t="str" cm="1">
        <f t="array" ref="N56">IFERROR(IF(_xlfn.SINGLE(B:B)="","",IF(R56="Beer",SUM(LOOKUP(2,1/(Rates!$B$3:$B$5&lt;=W56)/(Rates!$C$3:$C$5&gt;=W56),Rates!$D$3:$D$5)*(X56/100)*W56),IF(R56="Refreshment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56" t="str">
        <f t="shared" si="55"/>
        <v/>
      </c>
      <c r="P56" s="53"/>
      <c r="Q56" s="14" t="str">
        <f t="shared" si="56"/>
        <v/>
      </c>
      <c r="R56" s="57" t="str">
        <f t="shared" si="57"/>
        <v/>
      </c>
      <c r="S56" s="58" t="str">
        <f>IF(B56="","",IF(R56="Refreshment Beverage",VLOOKUP(VALUE(Q56),Rates!G$15:L$19,2,0),VLOOKUP(VALUE(Q56),Rates!G$4:L$12,2,0)))</f>
        <v/>
      </c>
      <c r="T56" s="58" t="str">
        <f t="shared" si="58"/>
        <v/>
      </c>
      <c r="U56" s="58" t="str">
        <f t="shared" si="59"/>
        <v/>
      </c>
      <c r="V56" s="58" t="str">
        <f t="shared" si="60"/>
        <v/>
      </c>
      <c r="W56" s="58" t="str">
        <f t="shared" si="61"/>
        <v/>
      </c>
      <c r="X56" s="59" t="str">
        <f t="shared" si="62"/>
        <v/>
      </c>
      <c r="Y56" s="60" t="str">
        <f>IF(B:B="","",IF(R56="Refreshment Beverage",VLOOKUP(Q56,Rates!G$15:L$19,6,0)*W56,VLOOKUP(Q56,Rates!G$4:L$12,6,0)*W56))</f>
        <v/>
      </c>
      <c r="Z56" s="60" t="str">
        <f t="shared" si="63"/>
        <v/>
      </c>
      <c r="AA56" s="60" t="str">
        <f t="shared" si="34"/>
        <v/>
      </c>
      <c r="AB56" s="61" t="str" cm="1">
        <f t="array" ref="AB56">IF(_xlfn.SINGLE(B:B)="","",IF(R56="Refreshment Beverage","",IF(AND(R56="Beer",Q56=0),SUM(LOOKUP(2,1/(Rates!$B$15:$B$18&lt;=W56)/(Rates!$C$15:$C$18&gt;=W56),Rates!$D$15:$D$18)*W56),VLOOKUP(VALUE(_xlfn.SINGLE(Q:Q)),Rates!A:B,2,0)*W56)))</f>
        <v/>
      </c>
      <c r="AC56" s="61" t="str" cm="1">
        <f t="array" ref="AC56">IF(_xlfn.SINGLE(B:B)="","",IF(R56="Refreshment Beverage","",IF(AND(R56="Beer",Q56=0),SUM(LOOKUP(2,1/(Rates!$B$15:$B$18&lt;=W56)/(Rates!$C$15:$C$18&gt;=W56),Rates!$E$15:$E$18)*W56),VLOOKUP(VALUE(_xlfn.SINGLE(Q:Q)),Rates!A:C,3,0)*W56)))</f>
        <v/>
      </c>
      <c r="AD56" s="168">
        <f>IFERROR(IF(R56="Beer","",IF(OR(Q56=1,Q56=2,Q56=3,Q56=4),VLOOKUP(Q56,Rates!$A$31:$B$34,2,0)*W56,IF(V56=1,VLOOKUP(U56,'REB BEV MIN MKUP'!B:E,4,0),IF(V56&gt;1,VLOOKUP(VALUE(W56),'REB BEV MIN MKUP'!O:Q,3,0),0)))),0)</f>
        <v>0</v>
      </c>
      <c r="AE56" s="62" t="str">
        <f t="shared" si="64"/>
        <v/>
      </c>
      <c r="AF56" s="63" t="str">
        <f t="shared" si="65"/>
        <v/>
      </c>
      <c r="AG56" s="64" t="str">
        <f t="shared" si="66"/>
        <v/>
      </c>
      <c r="AH56" s="65" t="str">
        <f t="shared" si="67"/>
        <v/>
      </c>
      <c r="AI56" s="66" t="str">
        <f>IF(AE:AE="","",IF(R56="Refreshment Beverage",AK56*(Rates!J$19/100),ROUND(SUM(AH56*(Rates!$J$8/100)),4)))</f>
        <v/>
      </c>
      <c r="AJ56" s="67" t="str">
        <f t="shared" si="68"/>
        <v/>
      </c>
      <c r="AK56" s="22" t="str">
        <f t="shared" si="69"/>
        <v/>
      </c>
      <c r="AL56" s="62" t="str">
        <f t="shared" si="70"/>
        <v/>
      </c>
      <c r="AM56" s="63" t="str">
        <f>IF(AS56="","",IF(R56="Refreshment Beverage",ROUND(AS56*Rates!K$19,4),ROUND(AO56*(VLOOKUP(VALUE(Q56),Rates!G$4:L$12,3,0)),4)))</f>
        <v/>
      </c>
      <c r="AN56" s="68" t="str">
        <f>IF(AS56="","",IF(R56="Refreshment Beverage",AS56*(Rates!J$19/100),MAX(AM56,AB56)))</f>
        <v/>
      </c>
      <c r="AO56" s="69" t="str">
        <f t="shared" si="71"/>
        <v/>
      </c>
      <c r="AP56" s="69" t="str">
        <f t="shared" si="72"/>
        <v/>
      </c>
      <c r="AQ56" s="70" t="str">
        <f>IF(AS56="","",IF(R56="Refreshment Beverage",ROUND(SUM(VLOOKUP(Q:Q,Rates!G$15:L$19,3,0)*(AS56-Y56-Z56-AA56)),4),ROUND(SUM(Rates!$K$8*AS56),4)))</f>
        <v/>
      </c>
      <c r="AR56" s="66" t="str">
        <f t="shared" si="73"/>
        <v/>
      </c>
      <c r="AS56" s="22" t="str">
        <f t="shared" si="74"/>
        <v/>
      </c>
      <c r="AT56" s="62" t="str">
        <f t="shared" si="75"/>
        <v/>
      </c>
      <c r="AU56" s="63" t="str">
        <f>IF(AX56="","",IF(R56="Refreshment Beverage",ROUND((BA56-Y56-Z56-AA56)*VLOOKUP(VALUE(Q56),Rates!G$15:L$19,3,0),4),ROUND(AW56*(VLOOKUP(VALUE(Q56),Rates!G:L,3,0)),4)))</f>
        <v/>
      </c>
      <c r="AV56" s="68" t="str">
        <f t="shared" si="76"/>
        <v/>
      </c>
      <c r="AW56" s="69" t="str">
        <f t="shared" si="77"/>
        <v/>
      </c>
      <c r="AX56" s="65" t="str">
        <f t="shared" si="78"/>
        <v/>
      </c>
      <c r="AY56" s="70" t="str">
        <f>IF(AX56="","",IF(R56="Refreshment Beverage",ROUND(SUM(AX56*Rates!K$19),4),ROUND(SUM(AX56*(Rates!J$8/100)),4)))</f>
        <v/>
      </c>
      <c r="AZ56" s="67" t="str">
        <f t="shared" si="79"/>
        <v/>
      </c>
      <c r="BA56" s="22" t="str">
        <f t="shared" si="80"/>
        <v/>
      </c>
      <c r="BD56" s="171"/>
      <c r="BE56" s="171"/>
      <c r="BF56" s="171"/>
      <c r="BG56" s="171"/>
    </row>
    <row r="57" spans="11:59" ht="12.75" customHeight="1" x14ac:dyDescent="0.3">
      <c r="K57" s="42" t="str">
        <f t="shared" si="52"/>
        <v/>
      </c>
      <c r="L57" s="55" t="str">
        <f t="shared" si="53"/>
        <v/>
      </c>
      <c r="M57" s="43" t="str">
        <f t="shared" si="54"/>
        <v/>
      </c>
      <c r="N57" s="56" t="str" cm="1">
        <f t="array" ref="N57">IFERROR(IF(_xlfn.SINGLE(B:B)="","",IF(R57="Beer",SUM(LOOKUP(2,1/(Rates!$B$3:$B$5&lt;=W57)/(Rates!$C$3:$C$5&gt;=W57),Rates!$D$3:$D$5)*(X57/100)*W57),IF(R57="Refreshment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56" t="str">
        <f t="shared" si="55"/>
        <v/>
      </c>
      <c r="P57" s="53"/>
      <c r="Q57" s="14" t="str">
        <f t="shared" si="56"/>
        <v/>
      </c>
      <c r="R57" s="57" t="str">
        <f t="shared" si="57"/>
        <v/>
      </c>
      <c r="S57" s="58" t="str">
        <f>IF(B57="","",IF(R57="Refreshment Beverage",VLOOKUP(VALUE(Q57),Rates!G$15:L$19,2,0),VLOOKUP(VALUE(Q57),Rates!G$4:L$12,2,0)))</f>
        <v/>
      </c>
      <c r="T57" s="58" t="str">
        <f t="shared" si="58"/>
        <v/>
      </c>
      <c r="U57" s="58" t="str">
        <f t="shared" si="59"/>
        <v/>
      </c>
      <c r="V57" s="58" t="str">
        <f t="shared" si="60"/>
        <v/>
      </c>
      <c r="W57" s="58" t="str">
        <f t="shared" si="61"/>
        <v/>
      </c>
      <c r="X57" s="59" t="str">
        <f t="shared" si="62"/>
        <v/>
      </c>
      <c r="Y57" s="60" t="str">
        <f>IF(B:B="","",IF(R57="Refreshment Beverage",VLOOKUP(Q57,Rates!G$15:L$19,6,0)*W57,VLOOKUP(Q57,Rates!G$4:L$12,6,0)*W57))</f>
        <v/>
      </c>
      <c r="Z57" s="60" t="str">
        <f t="shared" si="63"/>
        <v/>
      </c>
      <c r="AA57" s="60" t="str">
        <f t="shared" si="34"/>
        <v/>
      </c>
      <c r="AB57" s="61" t="str" cm="1">
        <f t="array" ref="AB57">IF(_xlfn.SINGLE(B:B)="","",IF(R57="Refreshment Beverage","",IF(AND(R57="Beer",Q57=0),SUM(LOOKUP(2,1/(Rates!$B$15:$B$18&lt;=W57)/(Rates!$C$15:$C$18&gt;=W57),Rates!$D$15:$D$18)*W57),VLOOKUP(VALUE(_xlfn.SINGLE(Q:Q)),Rates!A:B,2,0)*W57)))</f>
        <v/>
      </c>
      <c r="AC57" s="61" t="str" cm="1">
        <f t="array" ref="AC57">IF(_xlfn.SINGLE(B:B)="","",IF(R57="Refreshment Beverage","",IF(AND(R57="Beer",Q57=0),SUM(LOOKUP(2,1/(Rates!$B$15:$B$18&lt;=W57)/(Rates!$C$15:$C$18&gt;=W57),Rates!$E$15:$E$18)*W57),VLOOKUP(VALUE(_xlfn.SINGLE(Q:Q)),Rates!A:C,3,0)*W57)))</f>
        <v/>
      </c>
      <c r="AD57" s="168">
        <f>IFERROR(IF(R57="Beer","",IF(OR(Q57=1,Q57=2,Q57=3,Q57=4),VLOOKUP(Q57,Rates!$A$31:$B$34,2,0)*W57,IF(V57=1,VLOOKUP(U57,'REB BEV MIN MKUP'!B:E,4,0),IF(V57&gt;1,VLOOKUP(VALUE(W57),'REB BEV MIN MKUP'!O:Q,3,0),0)))),0)</f>
        <v>0</v>
      </c>
      <c r="AE57" s="62" t="str">
        <f t="shared" si="64"/>
        <v/>
      </c>
      <c r="AF57" s="63" t="str">
        <f t="shared" si="65"/>
        <v/>
      </c>
      <c r="AG57" s="64" t="str">
        <f t="shared" si="66"/>
        <v/>
      </c>
      <c r="AH57" s="65" t="str">
        <f t="shared" si="67"/>
        <v/>
      </c>
      <c r="AI57" s="66" t="str">
        <f>IF(AE:AE="","",IF(R57="Refreshment Beverage",AK57*(Rates!J$19/100),ROUND(SUM(AH57*(Rates!$J$8/100)),4)))</f>
        <v/>
      </c>
      <c r="AJ57" s="67" t="str">
        <f t="shared" si="68"/>
        <v/>
      </c>
      <c r="AK57" s="22" t="str">
        <f t="shared" si="69"/>
        <v/>
      </c>
      <c r="AL57" s="62" t="str">
        <f t="shared" si="70"/>
        <v/>
      </c>
      <c r="AM57" s="63" t="str">
        <f>IF(AS57="","",IF(R57="Refreshment Beverage",ROUND(AS57*Rates!K$19,4),ROUND(AO57*(VLOOKUP(VALUE(Q57),Rates!G$4:L$12,3,0)),4)))</f>
        <v/>
      </c>
      <c r="AN57" s="68" t="str">
        <f>IF(AS57="","",IF(R57="Refreshment Beverage",AS57*(Rates!J$19/100),MAX(AM57,AB57)))</f>
        <v/>
      </c>
      <c r="AO57" s="69" t="str">
        <f t="shared" si="71"/>
        <v/>
      </c>
      <c r="AP57" s="69" t="str">
        <f t="shared" si="72"/>
        <v/>
      </c>
      <c r="AQ57" s="70" t="str">
        <f>IF(AS57="","",IF(R57="Refreshment Beverage",ROUND(SUM(VLOOKUP(Q:Q,Rates!G$15:L$19,3,0)*(AS57-Y57-Z57-AA57)),4),ROUND(SUM(Rates!$K$8*AS57),4)))</f>
        <v/>
      </c>
      <c r="AR57" s="66" t="str">
        <f t="shared" si="73"/>
        <v/>
      </c>
      <c r="AS57" s="22" t="str">
        <f t="shared" si="74"/>
        <v/>
      </c>
      <c r="AT57" s="62" t="str">
        <f t="shared" si="75"/>
        <v/>
      </c>
      <c r="AU57" s="63" t="str">
        <f>IF(AX57="","",IF(R57="Refreshment Beverage",ROUND((BA57-Y57-Z57-AA57)*VLOOKUP(VALUE(Q57),Rates!G$15:L$19,3,0),4),ROUND(AW57*(VLOOKUP(VALUE(Q57),Rates!G:L,3,0)),4)))</f>
        <v/>
      </c>
      <c r="AV57" s="68" t="str">
        <f t="shared" si="76"/>
        <v/>
      </c>
      <c r="AW57" s="69" t="str">
        <f t="shared" si="77"/>
        <v/>
      </c>
      <c r="AX57" s="65" t="str">
        <f t="shared" si="78"/>
        <v/>
      </c>
      <c r="AY57" s="70" t="str">
        <f>IF(AX57="","",IF(R57="Refreshment Beverage",ROUND(SUM(AX57*Rates!K$19),4),ROUND(SUM(AX57*(Rates!J$8/100)),4)))</f>
        <v/>
      </c>
      <c r="AZ57" s="67" t="str">
        <f t="shared" si="79"/>
        <v/>
      </c>
      <c r="BA57" s="22" t="str">
        <f t="shared" si="80"/>
        <v/>
      </c>
      <c r="BD57" s="171"/>
      <c r="BE57" s="171"/>
      <c r="BF57" s="171"/>
      <c r="BG57" s="171"/>
    </row>
    <row r="58" spans="11:59" ht="12.75" customHeight="1" x14ac:dyDescent="0.3">
      <c r="K58" s="42" t="str">
        <f t="shared" si="52"/>
        <v/>
      </c>
      <c r="L58" s="55" t="str">
        <f t="shared" si="53"/>
        <v/>
      </c>
      <c r="M58" s="43" t="str">
        <f t="shared" si="54"/>
        <v/>
      </c>
      <c r="N58" s="56" t="str" cm="1">
        <f t="array" ref="N58">IFERROR(IF(_xlfn.SINGLE(B:B)="","",IF(R58="Beer",SUM(LOOKUP(2,1/(Rates!$B$3:$B$5&lt;=W58)/(Rates!$C$3:$C$5&gt;=W58),Rates!$D$3:$D$5)*(X58/100)*W58),IF(R58="Refreshment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56" t="str">
        <f t="shared" si="55"/>
        <v/>
      </c>
      <c r="P58" s="53"/>
      <c r="Q58" s="14" t="str">
        <f t="shared" si="56"/>
        <v/>
      </c>
      <c r="R58" s="57" t="str">
        <f t="shared" si="57"/>
        <v/>
      </c>
      <c r="S58" s="58" t="str">
        <f>IF(B58="","",IF(R58="Refreshment Beverage",VLOOKUP(VALUE(Q58),Rates!G$15:L$19,2,0),VLOOKUP(VALUE(Q58),Rates!G$4:L$12,2,0)))</f>
        <v/>
      </c>
      <c r="T58" s="58" t="str">
        <f t="shared" si="58"/>
        <v/>
      </c>
      <c r="U58" s="58" t="str">
        <f t="shared" si="59"/>
        <v/>
      </c>
      <c r="V58" s="58" t="str">
        <f t="shared" si="60"/>
        <v/>
      </c>
      <c r="W58" s="58" t="str">
        <f t="shared" si="61"/>
        <v/>
      </c>
      <c r="X58" s="59" t="str">
        <f t="shared" si="62"/>
        <v/>
      </c>
      <c r="Y58" s="60" t="str">
        <f>IF(B:B="","",IF(R58="Refreshment Beverage",VLOOKUP(Q58,Rates!G$15:L$19,6,0)*W58,VLOOKUP(Q58,Rates!G$4:L$12,6,0)*W58))</f>
        <v/>
      </c>
      <c r="Z58" s="60" t="str">
        <f t="shared" si="63"/>
        <v/>
      </c>
      <c r="AA58" s="60" t="str">
        <f t="shared" si="34"/>
        <v/>
      </c>
      <c r="AB58" s="61" t="str" cm="1">
        <f t="array" ref="AB58">IF(_xlfn.SINGLE(B:B)="","",IF(R58="Refreshment Beverage","",IF(AND(R58="Beer",Q58=0),SUM(LOOKUP(2,1/(Rates!$B$15:$B$18&lt;=W58)/(Rates!$C$15:$C$18&gt;=W58),Rates!$D$15:$D$18)*W58),VLOOKUP(VALUE(_xlfn.SINGLE(Q:Q)),Rates!A:B,2,0)*W58)))</f>
        <v/>
      </c>
      <c r="AC58" s="61" t="str" cm="1">
        <f t="array" ref="AC58">IF(_xlfn.SINGLE(B:B)="","",IF(R58="Refreshment Beverage","",IF(AND(R58="Beer",Q58=0),SUM(LOOKUP(2,1/(Rates!$B$15:$B$18&lt;=W58)/(Rates!$C$15:$C$18&gt;=W58),Rates!$E$15:$E$18)*W58),VLOOKUP(VALUE(_xlfn.SINGLE(Q:Q)),Rates!A:C,3,0)*W58)))</f>
        <v/>
      </c>
      <c r="AD58" s="168">
        <f>IFERROR(IF(R58="Beer","",IF(OR(Q58=1,Q58=2,Q58=3,Q58=4),VLOOKUP(Q58,Rates!$A$31:$B$34,2,0)*W58,IF(V58=1,VLOOKUP(U58,'REB BEV MIN MKUP'!B:E,4,0),IF(V58&gt;1,VLOOKUP(VALUE(W58),'REB BEV MIN MKUP'!O:Q,3,0),0)))),0)</f>
        <v>0</v>
      </c>
      <c r="AE58" s="62" t="str">
        <f t="shared" si="64"/>
        <v/>
      </c>
      <c r="AF58" s="63" t="str">
        <f t="shared" si="65"/>
        <v/>
      </c>
      <c r="AG58" s="64" t="str">
        <f t="shared" si="66"/>
        <v/>
      </c>
      <c r="AH58" s="65" t="str">
        <f t="shared" si="67"/>
        <v/>
      </c>
      <c r="AI58" s="66" t="str">
        <f>IF(AE:AE="","",IF(R58="Refreshment Beverage",AK58*(Rates!J$19/100),ROUND(SUM(AH58*(Rates!$J$8/100)),4)))</f>
        <v/>
      </c>
      <c r="AJ58" s="67" t="str">
        <f t="shared" si="68"/>
        <v/>
      </c>
      <c r="AK58" s="22" t="str">
        <f t="shared" si="69"/>
        <v/>
      </c>
      <c r="AL58" s="62" t="str">
        <f t="shared" si="70"/>
        <v/>
      </c>
      <c r="AM58" s="63" t="str">
        <f>IF(AS58="","",IF(R58="Refreshment Beverage",ROUND(AS58*Rates!K$19,4),ROUND(AO58*(VLOOKUP(VALUE(Q58),Rates!G$4:L$12,3,0)),4)))</f>
        <v/>
      </c>
      <c r="AN58" s="68" t="str">
        <f>IF(AS58="","",IF(R58="Refreshment Beverage",AS58*(Rates!J$19/100),MAX(AM58,AB58)))</f>
        <v/>
      </c>
      <c r="AO58" s="69" t="str">
        <f t="shared" si="71"/>
        <v/>
      </c>
      <c r="AP58" s="69" t="str">
        <f t="shared" si="72"/>
        <v/>
      </c>
      <c r="AQ58" s="70" t="str">
        <f>IF(AS58="","",IF(R58="Refreshment Beverage",ROUND(SUM(VLOOKUP(Q:Q,Rates!G$15:L$19,3,0)*(AS58-Y58-Z58-AA58)),4),ROUND(SUM(Rates!$K$8*AS58),4)))</f>
        <v/>
      </c>
      <c r="AR58" s="66" t="str">
        <f t="shared" si="73"/>
        <v/>
      </c>
      <c r="AS58" s="22" t="str">
        <f t="shared" si="74"/>
        <v/>
      </c>
      <c r="AT58" s="62" t="str">
        <f t="shared" si="75"/>
        <v/>
      </c>
      <c r="AU58" s="63" t="str">
        <f>IF(AX58="","",IF(R58="Refreshment Beverage",ROUND((BA58-Y58-Z58-AA58)*VLOOKUP(VALUE(Q58),Rates!G$15:L$19,3,0),4),ROUND(AW58*(VLOOKUP(VALUE(Q58),Rates!G:L,3,0)),4)))</f>
        <v/>
      </c>
      <c r="AV58" s="68" t="str">
        <f t="shared" si="76"/>
        <v/>
      </c>
      <c r="AW58" s="69" t="str">
        <f t="shared" si="77"/>
        <v/>
      </c>
      <c r="AX58" s="65" t="str">
        <f t="shared" si="78"/>
        <v/>
      </c>
      <c r="AY58" s="70" t="str">
        <f>IF(AX58="","",IF(R58="Refreshment Beverage",ROUND(SUM(AX58*Rates!K$19),4),ROUND(SUM(AX58*(Rates!J$8/100)),4)))</f>
        <v/>
      </c>
      <c r="AZ58" s="67" t="str">
        <f t="shared" si="79"/>
        <v/>
      </c>
      <c r="BA58" s="22" t="str">
        <f t="shared" si="80"/>
        <v/>
      </c>
      <c r="BD58" s="171"/>
      <c r="BE58" s="171"/>
      <c r="BF58" s="171"/>
      <c r="BG58" s="171"/>
    </row>
    <row r="59" spans="11:59" ht="12.75" customHeight="1" x14ac:dyDescent="0.3">
      <c r="K59" s="42" t="str">
        <f t="shared" si="52"/>
        <v/>
      </c>
      <c r="L59" s="55" t="str">
        <f t="shared" si="53"/>
        <v/>
      </c>
      <c r="M59" s="43" t="str">
        <f t="shared" si="54"/>
        <v/>
      </c>
      <c r="N59" s="56" t="str" cm="1">
        <f t="array" ref="N59">IFERROR(IF(_xlfn.SINGLE(B:B)="","",IF(R59="Beer",SUM(LOOKUP(2,1/(Rates!$B$3:$B$5&lt;=W59)/(Rates!$C$3:$C$5&gt;=W59),Rates!$D$3:$D$5)*(X59/100)*W59),IF(R59="Refreshment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56" t="str">
        <f t="shared" si="55"/>
        <v/>
      </c>
      <c r="P59" s="53"/>
      <c r="Q59" s="14" t="str">
        <f t="shared" si="56"/>
        <v/>
      </c>
      <c r="R59" s="57" t="str">
        <f t="shared" si="57"/>
        <v/>
      </c>
      <c r="S59" s="58" t="str">
        <f>IF(B59="","",IF(R59="Refreshment Beverage",VLOOKUP(VALUE(Q59),Rates!G$15:L$19,2,0),VLOOKUP(VALUE(Q59),Rates!G$4:L$12,2,0)))</f>
        <v/>
      </c>
      <c r="T59" s="58" t="str">
        <f t="shared" si="58"/>
        <v/>
      </c>
      <c r="U59" s="58" t="str">
        <f t="shared" si="59"/>
        <v/>
      </c>
      <c r="V59" s="58" t="str">
        <f t="shared" si="60"/>
        <v/>
      </c>
      <c r="W59" s="58" t="str">
        <f t="shared" si="61"/>
        <v/>
      </c>
      <c r="X59" s="59" t="str">
        <f t="shared" si="62"/>
        <v/>
      </c>
      <c r="Y59" s="60" t="str">
        <f>IF(B:B="","",IF(R59="Refreshment Beverage",VLOOKUP(Q59,Rates!G$15:L$19,6,0)*W59,VLOOKUP(Q59,Rates!G$4:L$12,6,0)*W59))</f>
        <v/>
      </c>
      <c r="Z59" s="60" t="str">
        <f t="shared" si="63"/>
        <v/>
      </c>
      <c r="AA59" s="60" t="str">
        <f t="shared" si="34"/>
        <v/>
      </c>
      <c r="AB59" s="61" t="str" cm="1">
        <f t="array" ref="AB59">IF(_xlfn.SINGLE(B:B)="","",IF(R59="Refreshment Beverage","",IF(AND(R59="Beer",Q59=0),SUM(LOOKUP(2,1/(Rates!$B$15:$B$18&lt;=W59)/(Rates!$C$15:$C$18&gt;=W59),Rates!$D$15:$D$18)*W59),VLOOKUP(VALUE(_xlfn.SINGLE(Q:Q)),Rates!A:B,2,0)*W59)))</f>
        <v/>
      </c>
      <c r="AC59" s="61" t="str" cm="1">
        <f t="array" ref="AC59">IF(_xlfn.SINGLE(B:B)="","",IF(R59="Refreshment Beverage","",IF(AND(R59="Beer",Q59=0),SUM(LOOKUP(2,1/(Rates!$B$15:$B$18&lt;=W59)/(Rates!$C$15:$C$18&gt;=W59),Rates!$E$15:$E$18)*W59),VLOOKUP(VALUE(_xlfn.SINGLE(Q:Q)),Rates!A:C,3,0)*W59)))</f>
        <v/>
      </c>
      <c r="AD59" s="168">
        <f>IFERROR(IF(R59="Beer","",IF(OR(Q59=1,Q59=2,Q59=3,Q59=4),VLOOKUP(Q59,Rates!$A$31:$B$34,2,0)*W59,IF(V59=1,VLOOKUP(U59,'REB BEV MIN MKUP'!B:E,4,0),IF(V59&gt;1,VLOOKUP(VALUE(W59),'REB BEV MIN MKUP'!O:Q,3,0),0)))),0)</f>
        <v>0</v>
      </c>
      <c r="AE59" s="62" t="str">
        <f t="shared" si="64"/>
        <v/>
      </c>
      <c r="AF59" s="63" t="str">
        <f t="shared" si="65"/>
        <v/>
      </c>
      <c r="AG59" s="64" t="str">
        <f t="shared" si="66"/>
        <v/>
      </c>
      <c r="AH59" s="65" t="str">
        <f t="shared" si="67"/>
        <v/>
      </c>
      <c r="AI59" s="66" t="str">
        <f>IF(AE:AE="","",IF(R59="Refreshment Beverage",AK59*(Rates!J$19/100),ROUND(SUM(AH59*(Rates!$J$8/100)),4)))</f>
        <v/>
      </c>
      <c r="AJ59" s="67" t="str">
        <f t="shared" si="68"/>
        <v/>
      </c>
      <c r="AK59" s="22" t="str">
        <f t="shared" si="69"/>
        <v/>
      </c>
      <c r="AL59" s="62" t="str">
        <f t="shared" si="70"/>
        <v/>
      </c>
      <c r="AM59" s="63" t="str">
        <f>IF(AS59="","",IF(R59="Refreshment Beverage",ROUND(AS59*Rates!K$19,4),ROUND(AO59*(VLOOKUP(VALUE(Q59),Rates!G$4:L$12,3,0)),4)))</f>
        <v/>
      </c>
      <c r="AN59" s="68" t="str">
        <f>IF(AS59="","",IF(R59="Refreshment Beverage",AS59*(Rates!J$19/100),MAX(AM59,AB59)))</f>
        <v/>
      </c>
      <c r="AO59" s="69" t="str">
        <f t="shared" si="71"/>
        <v/>
      </c>
      <c r="AP59" s="69" t="str">
        <f t="shared" si="72"/>
        <v/>
      </c>
      <c r="AQ59" s="70" t="str">
        <f>IF(AS59="","",IF(R59="Refreshment Beverage",ROUND(SUM(VLOOKUP(Q:Q,Rates!G$15:L$19,3,0)*(AS59-Y59-Z59-AA59)),4),ROUND(SUM(Rates!$K$8*AS59),4)))</f>
        <v/>
      </c>
      <c r="AR59" s="66" t="str">
        <f t="shared" si="73"/>
        <v/>
      </c>
      <c r="AS59" s="22" t="str">
        <f t="shared" si="74"/>
        <v/>
      </c>
      <c r="AT59" s="62" t="str">
        <f t="shared" si="75"/>
        <v/>
      </c>
      <c r="AU59" s="63" t="str">
        <f>IF(AX59="","",IF(R59="Refreshment Beverage",ROUND((BA59-Y59-Z59-AA59)*VLOOKUP(VALUE(Q59),Rates!G$15:L$19,3,0),4),ROUND(AW59*(VLOOKUP(VALUE(Q59),Rates!G:L,3,0)),4)))</f>
        <v/>
      </c>
      <c r="AV59" s="68" t="str">
        <f t="shared" si="76"/>
        <v/>
      </c>
      <c r="AW59" s="69" t="str">
        <f t="shared" si="77"/>
        <v/>
      </c>
      <c r="AX59" s="65" t="str">
        <f t="shared" si="78"/>
        <v/>
      </c>
      <c r="AY59" s="70" t="str">
        <f>IF(AX59="","",IF(R59="Refreshment Beverage",ROUND(SUM(AX59*Rates!K$19),4),ROUND(SUM(AX59*(Rates!J$8/100)),4)))</f>
        <v/>
      </c>
      <c r="AZ59" s="67" t="str">
        <f t="shared" si="79"/>
        <v/>
      </c>
      <c r="BA59" s="22" t="str">
        <f t="shared" si="80"/>
        <v/>
      </c>
      <c r="BD59" s="171"/>
      <c r="BE59" s="171"/>
      <c r="BF59" s="171"/>
      <c r="BG59" s="171"/>
    </row>
    <row r="60" spans="11:59" ht="12.75" customHeight="1" x14ac:dyDescent="0.3">
      <c r="K60" s="42" t="str">
        <f t="shared" si="52"/>
        <v/>
      </c>
      <c r="L60" s="55" t="str">
        <f t="shared" si="53"/>
        <v/>
      </c>
      <c r="M60" s="43" t="str">
        <f t="shared" si="54"/>
        <v/>
      </c>
      <c r="N60" s="56" t="str" cm="1">
        <f t="array" ref="N60">IFERROR(IF(_xlfn.SINGLE(B:B)="","",IF(R60="Beer",SUM(LOOKUP(2,1/(Rates!$B$3:$B$5&lt;=W60)/(Rates!$C$3:$C$5&gt;=W60),Rates!$D$3:$D$5)*(X60/100)*W60),IF(R60="Refreshment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56" t="str">
        <f t="shared" si="55"/>
        <v/>
      </c>
      <c r="P60" s="53"/>
      <c r="Q60" s="14" t="str">
        <f t="shared" si="56"/>
        <v/>
      </c>
      <c r="R60" s="57" t="str">
        <f t="shared" si="57"/>
        <v/>
      </c>
      <c r="S60" s="58" t="str">
        <f>IF(B60="","",IF(R60="Refreshment Beverage",VLOOKUP(VALUE(Q60),Rates!G$15:L$19,2,0),VLOOKUP(VALUE(Q60),Rates!G$4:L$12,2,0)))</f>
        <v/>
      </c>
      <c r="T60" s="58" t="str">
        <f t="shared" si="58"/>
        <v/>
      </c>
      <c r="U60" s="58" t="str">
        <f t="shared" si="59"/>
        <v/>
      </c>
      <c r="V60" s="58" t="str">
        <f t="shared" si="60"/>
        <v/>
      </c>
      <c r="W60" s="58" t="str">
        <f t="shared" si="61"/>
        <v/>
      </c>
      <c r="X60" s="59" t="str">
        <f t="shared" si="62"/>
        <v/>
      </c>
      <c r="Y60" s="60" t="str">
        <f>IF(B:B="","",IF(R60="Refreshment Beverage",VLOOKUP(Q60,Rates!G$15:L$19,6,0)*W60,VLOOKUP(Q60,Rates!G$4:L$12,6,0)*W60))</f>
        <v/>
      </c>
      <c r="Z60" s="60" t="str">
        <f t="shared" si="63"/>
        <v/>
      </c>
      <c r="AA60" s="60" t="str">
        <f t="shared" si="34"/>
        <v/>
      </c>
      <c r="AB60" s="61" t="str" cm="1">
        <f t="array" ref="AB60">IF(_xlfn.SINGLE(B:B)="","",IF(R60="Refreshment Beverage","",IF(AND(R60="Beer",Q60=0),SUM(LOOKUP(2,1/(Rates!$B$15:$B$18&lt;=W60)/(Rates!$C$15:$C$18&gt;=W60),Rates!$D$15:$D$18)*W60),VLOOKUP(VALUE(_xlfn.SINGLE(Q:Q)),Rates!A:B,2,0)*W60)))</f>
        <v/>
      </c>
      <c r="AC60" s="61" t="str" cm="1">
        <f t="array" ref="AC60">IF(_xlfn.SINGLE(B:B)="","",IF(R60="Refreshment Beverage","",IF(AND(R60="Beer",Q60=0),SUM(LOOKUP(2,1/(Rates!$B$15:$B$18&lt;=W60)/(Rates!$C$15:$C$18&gt;=W60),Rates!$E$15:$E$18)*W60),VLOOKUP(VALUE(_xlfn.SINGLE(Q:Q)),Rates!A:C,3,0)*W60)))</f>
        <v/>
      </c>
      <c r="AD60" s="168">
        <f>IFERROR(IF(R60="Beer","",IF(OR(Q60=1,Q60=2,Q60=3,Q60=4),VLOOKUP(Q60,Rates!$A$31:$B$34,2,0)*W60,IF(V60=1,VLOOKUP(U60,'REB BEV MIN MKUP'!B:E,4,0),IF(V60&gt;1,VLOOKUP(VALUE(W60),'REB BEV MIN MKUP'!O:Q,3,0),0)))),0)</f>
        <v>0</v>
      </c>
      <c r="AE60" s="62" t="str">
        <f t="shared" si="64"/>
        <v/>
      </c>
      <c r="AF60" s="63" t="str">
        <f t="shared" si="65"/>
        <v/>
      </c>
      <c r="AG60" s="64" t="str">
        <f t="shared" si="66"/>
        <v/>
      </c>
      <c r="AH60" s="65" t="str">
        <f t="shared" si="67"/>
        <v/>
      </c>
      <c r="AI60" s="66" t="str">
        <f>IF(AE:AE="","",IF(R60="Refreshment Beverage",AK60*(Rates!J$19/100),ROUND(SUM(AH60*(Rates!$J$8/100)),4)))</f>
        <v/>
      </c>
      <c r="AJ60" s="67" t="str">
        <f t="shared" si="68"/>
        <v/>
      </c>
      <c r="AK60" s="22" t="str">
        <f t="shared" si="69"/>
        <v/>
      </c>
      <c r="AL60" s="62" t="str">
        <f t="shared" si="70"/>
        <v/>
      </c>
      <c r="AM60" s="63" t="str">
        <f>IF(AS60="","",IF(R60="Refreshment Beverage",ROUND(AS60*Rates!K$19,4),ROUND(AO60*(VLOOKUP(VALUE(Q60),Rates!G$4:L$12,3,0)),4)))</f>
        <v/>
      </c>
      <c r="AN60" s="68" t="str">
        <f>IF(AS60="","",IF(R60="Refreshment Beverage",AS60*(Rates!J$19/100),MAX(AM60,AB60)))</f>
        <v/>
      </c>
      <c r="AO60" s="69" t="str">
        <f t="shared" si="71"/>
        <v/>
      </c>
      <c r="AP60" s="69" t="str">
        <f t="shared" si="72"/>
        <v/>
      </c>
      <c r="AQ60" s="70" t="str">
        <f>IF(AS60="","",IF(R60="Refreshment Beverage",ROUND(SUM(VLOOKUP(Q:Q,Rates!G$15:L$19,3,0)*(AS60-Y60-Z60-AA60)),4),ROUND(SUM(Rates!$K$8*AS60),4)))</f>
        <v/>
      </c>
      <c r="AR60" s="66" t="str">
        <f t="shared" si="73"/>
        <v/>
      </c>
      <c r="AS60" s="22" t="str">
        <f t="shared" si="74"/>
        <v/>
      </c>
      <c r="AT60" s="62" t="str">
        <f t="shared" si="75"/>
        <v/>
      </c>
      <c r="AU60" s="63" t="str">
        <f>IF(AX60="","",IF(R60="Refreshment Beverage",ROUND((BA60-Y60-Z60-AA60)*VLOOKUP(VALUE(Q60),Rates!G$15:L$19,3,0),4),ROUND(AW60*(VLOOKUP(VALUE(Q60),Rates!G:L,3,0)),4)))</f>
        <v/>
      </c>
      <c r="AV60" s="68" t="str">
        <f t="shared" si="76"/>
        <v/>
      </c>
      <c r="AW60" s="69" t="str">
        <f t="shared" si="77"/>
        <v/>
      </c>
      <c r="AX60" s="65" t="str">
        <f t="shared" si="78"/>
        <v/>
      </c>
      <c r="AY60" s="70" t="str">
        <f>IF(AX60="","",IF(R60="Refreshment Beverage",ROUND(SUM(AX60*Rates!K$19),4),ROUND(SUM(AX60*(Rates!J$8/100)),4)))</f>
        <v/>
      </c>
      <c r="AZ60" s="67" t="str">
        <f t="shared" si="79"/>
        <v/>
      </c>
      <c r="BA60" s="22" t="str">
        <f t="shared" si="80"/>
        <v/>
      </c>
      <c r="BD60" s="171"/>
      <c r="BE60" s="171"/>
      <c r="BF60" s="171"/>
      <c r="BG60" s="171"/>
    </row>
    <row r="61" spans="11:59" ht="12.75" customHeight="1" x14ac:dyDescent="0.3">
      <c r="K61" s="42" t="str">
        <f t="shared" si="52"/>
        <v/>
      </c>
      <c r="L61" s="55" t="str">
        <f t="shared" si="53"/>
        <v/>
      </c>
      <c r="M61" s="43" t="str">
        <f t="shared" si="54"/>
        <v/>
      </c>
      <c r="N61" s="56" t="str" cm="1">
        <f t="array" ref="N61">IFERROR(IF(_xlfn.SINGLE(B:B)="","",IF(R61="Beer",SUM(LOOKUP(2,1/(Rates!$B$3:$B$5&lt;=W61)/(Rates!$C$3:$C$5&gt;=W61),Rates!$D$3:$D$5)*(X61/100)*W61),IF(R61="Refreshment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56" t="str">
        <f t="shared" si="55"/>
        <v/>
      </c>
      <c r="P61" s="53"/>
      <c r="Q61" s="14" t="str">
        <f t="shared" si="56"/>
        <v/>
      </c>
      <c r="R61" s="57" t="str">
        <f t="shared" si="57"/>
        <v/>
      </c>
      <c r="S61" s="58" t="str">
        <f>IF(B61="","",IF(R61="Refreshment Beverage",VLOOKUP(VALUE(Q61),Rates!G$15:L$19,2,0),VLOOKUP(VALUE(Q61),Rates!G$4:L$12,2,0)))</f>
        <v/>
      </c>
      <c r="T61" s="58" t="str">
        <f t="shared" si="58"/>
        <v/>
      </c>
      <c r="U61" s="58" t="str">
        <f t="shared" si="59"/>
        <v/>
      </c>
      <c r="V61" s="58" t="str">
        <f t="shared" si="60"/>
        <v/>
      </c>
      <c r="W61" s="58" t="str">
        <f t="shared" si="61"/>
        <v/>
      </c>
      <c r="X61" s="59" t="str">
        <f t="shared" si="62"/>
        <v/>
      </c>
      <c r="Y61" s="60" t="str">
        <f>IF(B:B="","",IF(R61="Refreshment Beverage",VLOOKUP(Q61,Rates!G$15:L$19,6,0)*W61,VLOOKUP(Q61,Rates!G$4:L$12,6,0)*W61))</f>
        <v/>
      </c>
      <c r="Z61" s="60" t="str">
        <f t="shared" si="63"/>
        <v/>
      </c>
      <c r="AA61" s="60" t="str">
        <f t="shared" si="34"/>
        <v/>
      </c>
      <c r="AB61" s="61" t="str" cm="1">
        <f t="array" ref="AB61">IF(_xlfn.SINGLE(B:B)="","",IF(R61="Refreshment Beverage","",IF(AND(R61="Beer",Q61=0),SUM(LOOKUP(2,1/(Rates!$B$15:$B$18&lt;=W61)/(Rates!$C$15:$C$18&gt;=W61),Rates!$D$15:$D$18)*W61),VLOOKUP(VALUE(_xlfn.SINGLE(Q:Q)),Rates!A:B,2,0)*W61)))</f>
        <v/>
      </c>
      <c r="AC61" s="61" t="str" cm="1">
        <f t="array" ref="AC61">IF(_xlfn.SINGLE(B:B)="","",IF(R61="Refreshment Beverage","",IF(AND(R61="Beer",Q61=0),SUM(LOOKUP(2,1/(Rates!$B$15:$B$18&lt;=W61)/(Rates!$C$15:$C$18&gt;=W61),Rates!$E$15:$E$18)*W61),VLOOKUP(VALUE(_xlfn.SINGLE(Q:Q)),Rates!A:C,3,0)*W61)))</f>
        <v/>
      </c>
      <c r="AD61" s="168">
        <f>IFERROR(IF(R61="Beer","",IF(OR(Q61=1,Q61=2,Q61=3,Q61=4),VLOOKUP(Q61,Rates!$A$31:$B$34,2,0)*W61,IF(V61=1,VLOOKUP(U61,'REB BEV MIN MKUP'!B:E,4,0),IF(V61&gt;1,VLOOKUP(VALUE(W61),'REB BEV MIN MKUP'!O:Q,3,0),0)))),0)</f>
        <v>0</v>
      </c>
      <c r="AE61" s="62" t="str">
        <f t="shared" si="64"/>
        <v/>
      </c>
      <c r="AF61" s="63" t="str">
        <f t="shared" si="65"/>
        <v/>
      </c>
      <c r="AG61" s="64" t="str">
        <f t="shared" si="66"/>
        <v/>
      </c>
      <c r="AH61" s="65" t="str">
        <f t="shared" si="67"/>
        <v/>
      </c>
      <c r="AI61" s="66" t="str">
        <f>IF(AE:AE="","",IF(R61="Refreshment Beverage",AK61*(Rates!J$19/100),ROUND(SUM(AH61*(Rates!$J$8/100)),4)))</f>
        <v/>
      </c>
      <c r="AJ61" s="67" t="str">
        <f t="shared" si="68"/>
        <v/>
      </c>
      <c r="AK61" s="22" t="str">
        <f t="shared" si="69"/>
        <v/>
      </c>
      <c r="AL61" s="62" t="str">
        <f t="shared" si="70"/>
        <v/>
      </c>
      <c r="AM61" s="63" t="str">
        <f>IF(AS61="","",IF(R61="Refreshment Beverage",ROUND(AS61*Rates!K$19,4),ROUND(AO61*(VLOOKUP(VALUE(Q61),Rates!G$4:L$12,3,0)),4)))</f>
        <v/>
      </c>
      <c r="AN61" s="68" t="str">
        <f>IF(AS61="","",IF(R61="Refreshment Beverage",AS61*(Rates!J$19/100),MAX(AM61,AB61)))</f>
        <v/>
      </c>
      <c r="AO61" s="69" t="str">
        <f t="shared" si="71"/>
        <v/>
      </c>
      <c r="AP61" s="69" t="str">
        <f t="shared" si="72"/>
        <v/>
      </c>
      <c r="AQ61" s="70" t="str">
        <f>IF(AS61="","",IF(R61="Refreshment Beverage",ROUND(SUM(VLOOKUP(Q:Q,Rates!G$15:L$19,3,0)*(AS61-Y61-Z61-AA61)),4),ROUND(SUM(Rates!$K$8*AS61),4)))</f>
        <v/>
      </c>
      <c r="AR61" s="66" t="str">
        <f t="shared" si="73"/>
        <v/>
      </c>
      <c r="AS61" s="22" t="str">
        <f t="shared" si="74"/>
        <v/>
      </c>
      <c r="AT61" s="62" t="str">
        <f t="shared" si="75"/>
        <v/>
      </c>
      <c r="AU61" s="63" t="str">
        <f>IF(AX61="","",IF(R61="Refreshment Beverage",ROUND((BA61-Y61-Z61-AA61)*VLOOKUP(VALUE(Q61),Rates!G$15:L$19,3,0),4),ROUND(AW61*(VLOOKUP(VALUE(Q61),Rates!G:L,3,0)),4)))</f>
        <v/>
      </c>
      <c r="AV61" s="68" t="str">
        <f t="shared" si="76"/>
        <v/>
      </c>
      <c r="AW61" s="69" t="str">
        <f t="shared" si="77"/>
        <v/>
      </c>
      <c r="AX61" s="65" t="str">
        <f t="shared" si="78"/>
        <v/>
      </c>
      <c r="AY61" s="70" t="str">
        <f>IF(AX61="","",IF(R61="Refreshment Beverage",ROUND(SUM(AX61*Rates!K$19),4),ROUND(SUM(AX61*(Rates!J$8/100)),4)))</f>
        <v/>
      </c>
      <c r="AZ61" s="67" t="str">
        <f t="shared" si="79"/>
        <v/>
      </c>
      <c r="BA61" s="22" t="str">
        <f t="shared" si="80"/>
        <v/>
      </c>
      <c r="BD61" s="171"/>
      <c r="BE61" s="171"/>
      <c r="BF61" s="171"/>
      <c r="BG61" s="171"/>
    </row>
    <row r="62" spans="11:59" ht="12.75" customHeight="1" x14ac:dyDescent="0.3">
      <c r="K62" s="42" t="str">
        <f t="shared" si="52"/>
        <v/>
      </c>
      <c r="L62" s="55" t="str">
        <f t="shared" si="53"/>
        <v/>
      </c>
      <c r="M62" s="43" t="str">
        <f t="shared" si="54"/>
        <v/>
      </c>
      <c r="N62" s="56" t="str" cm="1">
        <f t="array" ref="N62">IFERROR(IF(_xlfn.SINGLE(B:B)="","",IF(R62="Beer",SUM(LOOKUP(2,1/(Rates!$B$3:$B$5&lt;=W62)/(Rates!$C$3:$C$5&gt;=W62),Rates!$D$3:$D$5)*(X62/100)*W62),IF(R62="Refreshment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56" t="str">
        <f t="shared" si="55"/>
        <v/>
      </c>
      <c r="P62" s="53"/>
      <c r="Q62" s="14" t="str">
        <f t="shared" si="56"/>
        <v/>
      </c>
      <c r="R62" s="57" t="str">
        <f t="shared" si="57"/>
        <v/>
      </c>
      <c r="S62" s="58" t="str">
        <f>IF(B62="","",IF(R62="Refreshment Beverage",VLOOKUP(VALUE(Q62),Rates!G$15:L$19,2,0),VLOOKUP(VALUE(Q62),Rates!G$4:L$12,2,0)))</f>
        <v/>
      </c>
      <c r="T62" s="58" t="str">
        <f t="shared" si="58"/>
        <v/>
      </c>
      <c r="U62" s="58" t="str">
        <f t="shared" si="59"/>
        <v/>
      </c>
      <c r="V62" s="58" t="str">
        <f t="shared" si="60"/>
        <v/>
      </c>
      <c r="W62" s="58" t="str">
        <f t="shared" si="61"/>
        <v/>
      </c>
      <c r="X62" s="59" t="str">
        <f t="shared" si="62"/>
        <v/>
      </c>
      <c r="Y62" s="60" t="str">
        <f>IF(B:B="","",IF(R62="Refreshment Beverage",VLOOKUP(Q62,Rates!G$15:L$19,6,0)*W62,VLOOKUP(Q62,Rates!G$4:L$12,6,0)*W62))</f>
        <v/>
      </c>
      <c r="Z62" s="60" t="str">
        <f t="shared" si="63"/>
        <v/>
      </c>
      <c r="AA62" s="60" t="str">
        <f t="shared" si="34"/>
        <v/>
      </c>
      <c r="AB62" s="61" t="str" cm="1">
        <f t="array" ref="AB62">IF(_xlfn.SINGLE(B:B)="","",IF(R62="Refreshment Beverage","",IF(AND(R62="Beer",Q62=0),SUM(LOOKUP(2,1/(Rates!$B$15:$B$18&lt;=W62)/(Rates!$C$15:$C$18&gt;=W62),Rates!$D$15:$D$18)*W62),VLOOKUP(VALUE(_xlfn.SINGLE(Q:Q)),Rates!A:B,2,0)*W62)))</f>
        <v/>
      </c>
      <c r="AC62" s="61" t="str" cm="1">
        <f t="array" ref="AC62">IF(_xlfn.SINGLE(B:B)="","",IF(R62="Refreshment Beverage","",IF(AND(R62="Beer",Q62=0),SUM(LOOKUP(2,1/(Rates!$B$15:$B$18&lt;=W62)/(Rates!$C$15:$C$18&gt;=W62),Rates!$E$15:$E$18)*W62),VLOOKUP(VALUE(_xlfn.SINGLE(Q:Q)),Rates!A:C,3,0)*W62)))</f>
        <v/>
      </c>
      <c r="AD62" s="168">
        <f>IFERROR(IF(R62="Beer","",IF(OR(Q62=1,Q62=2,Q62=3,Q62=4),VLOOKUP(Q62,Rates!$A$31:$B$34,2,0)*W62,IF(V62=1,VLOOKUP(U62,'REB BEV MIN MKUP'!B:E,4,0),IF(V62&gt;1,VLOOKUP(VALUE(W62),'REB BEV MIN MKUP'!O:Q,3,0),0)))),0)</f>
        <v>0</v>
      </c>
      <c r="AE62" s="62" t="str">
        <f t="shared" si="64"/>
        <v/>
      </c>
      <c r="AF62" s="63" t="str">
        <f t="shared" si="65"/>
        <v/>
      </c>
      <c r="AG62" s="64" t="str">
        <f t="shared" si="66"/>
        <v/>
      </c>
      <c r="AH62" s="65" t="str">
        <f t="shared" si="67"/>
        <v/>
      </c>
      <c r="AI62" s="66" t="str">
        <f>IF(AE:AE="","",IF(R62="Refreshment Beverage",AK62*(Rates!J$19/100),ROUND(SUM(AH62*(Rates!$J$8/100)),4)))</f>
        <v/>
      </c>
      <c r="AJ62" s="67" t="str">
        <f t="shared" si="68"/>
        <v/>
      </c>
      <c r="AK62" s="22" t="str">
        <f t="shared" si="69"/>
        <v/>
      </c>
      <c r="AL62" s="62" t="str">
        <f t="shared" si="70"/>
        <v/>
      </c>
      <c r="AM62" s="63" t="str">
        <f>IF(AS62="","",IF(R62="Refreshment Beverage",ROUND(AS62*Rates!K$19,4),ROUND(AO62*(VLOOKUP(VALUE(Q62),Rates!G$4:L$12,3,0)),4)))</f>
        <v/>
      </c>
      <c r="AN62" s="68" t="str">
        <f>IF(AS62="","",IF(R62="Refreshment Beverage",AS62*(Rates!J$19/100),MAX(AM62,AB62)))</f>
        <v/>
      </c>
      <c r="AO62" s="69" t="str">
        <f t="shared" si="71"/>
        <v/>
      </c>
      <c r="AP62" s="69" t="str">
        <f t="shared" si="72"/>
        <v/>
      </c>
      <c r="AQ62" s="70" t="str">
        <f>IF(AS62="","",IF(R62="Refreshment Beverage",ROUND(SUM(VLOOKUP(Q:Q,Rates!G$15:L$19,3,0)*(AS62-Y62-Z62-AA62)),4),ROUND(SUM(Rates!$K$8*AS62),4)))</f>
        <v/>
      </c>
      <c r="AR62" s="66" t="str">
        <f t="shared" si="73"/>
        <v/>
      </c>
      <c r="AS62" s="22" t="str">
        <f t="shared" si="74"/>
        <v/>
      </c>
      <c r="AT62" s="62" t="str">
        <f t="shared" si="75"/>
        <v/>
      </c>
      <c r="AU62" s="63" t="str">
        <f>IF(AX62="","",IF(R62="Refreshment Beverage",ROUND((BA62-Y62-Z62-AA62)*VLOOKUP(VALUE(Q62),Rates!G$15:L$19,3,0),4),ROUND(AW62*(VLOOKUP(VALUE(Q62),Rates!G:L,3,0)),4)))</f>
        <v/>
      </c>
      <c r="AV62" s="68" t="str">
        <f t="shared" si="76"/>
        <v/>
      </c>
      <c r="AW62" s="69" t="str">
        <f t="shared" si="77"/>
        <v/>
      </c>
      <c r="AX62" s="65" t="str">
        <f t="shared" si="78"/>
        <v/>
      </c>
      <c r="AY62" s="70" t="str">
        <f>IF(AX62="","",IF(R62="Refreshment Beverage",ROUND(SUM(AX62*Rates!K$19),4),ROUND(SUM(AX62*(Rates!J$8/100)),4)))</f>
        <v/>
      </c>
      <c r="AZ62" s="67" t="str">
        <f t="shared" si="79"/>
        <v/>
      </c>
      <c r="BA62" s="22" t="str">
        <f t="shared" si="80"/>
        <v/>
      </c>
      <c r="BD62" s="171"/>
      <c r="BE62" s="171"/>
      <c r="BF62" s="171"/>
      <c r="BG62" s="171"/>
    </row>
    <row r="63" spans="11:59" ht="12.75" customHeight="1" x14ac:dyDescent="0.3">
      <c r="K63" s="42" t="str">
        <f t="shared" si="52"/>
        <v/>
      </c>
      <c r="L63" s="55" t="str">
        <f t="shared" si="53"/>
        <v/>
      </c>
      <c r="M63" s="43" t="str">
        <f t="shared" si="54"/>
        <v/>
      </c>
      <c r="N63" s="56" t="str" cm="1">
        <f t="array" ref="N63">IFERROR(IF(_xlfn.SINGLE(B:B)="","",IF(R63="Beer",SUM(LOOKUP(2,1/(Rates!$B$3:$B$5&lt;=W63)/(Rates!$C$3:$C$5&gt;=W63),Rates!$D$3:$D$5)*(X63/100)*W63),IF(R63="Refreshment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56" t="str">
        <f t="shared" si="55"/>
        <v/>
      </c>
      <c r="P63" s="53"/>
      <c r="Q63" s="14" t="str">
        <f t="shared" si="56"/>
        <v/>
      </c>
      <c r="R63" s="57" t="str">
        <f t="shared" si="57"/>
        <v/>
      </c>
      <c r="S63" s="58" t="str">
        <f>IF(B63="","",IF(R63="Refreshment Beverage",VLOOKUP(VALUE(Q63),Rates!G$15:L$19,2,0),VLOOKUP(VALUE(Q63),Rates!G$4:L$12,2,0)))</f>
        <v/>
      </c>
      <c r="T63" s="58" t="str">
        <f t="shared" si="58"/>
        <v/>
      </c>
      <c r="U63" s="58" t="str">
        <f t="shared" si="59"/>
        <v/>
      </c>
      <c r="V63" s="58" t="str">
        <f t="shared" si="60"/>
        <v/>
      </c>
      <c r="W63" s="58" t="str">
        <f t="shared" si="61"/>
        <v/>
      </c>
      <c r="X63" s="59" t="str">
        <f t="shared" si="62"/>
        <v/>
      </c>
      <c r="Y63" s="60" t="str">
        <f>IF(B:B="","",IF(R63="Refreshment Beverage",VLOOKUP(Q63,Rates!G$15:L$19,6,0)*W63,VLOOKUP(Q63,Rates!G$4:L$12,6,0)*W63))</f>
        <v/>
      </c>
      <c r="Z63" s="60" t="str">
        <f t="shared" si="63"/>
        <v/>
      </c>
      <c r="AA63" s="60" t="str">
        <f t="shared" si="34"/>
        <v/>
      </c>
      <c r="AB63" s="61" t="str" cm="1">
        <f t="array" ref="AB63">IF(_xlfn.SINGLE(B:B)="","",IF(R63="Refreshment Beverage","",IF(AND(R63="Beer",Q63=0),SUM(LOOKUP(2,1/(Rates!$B$15:$B$18&lt;=W63)/(Rates!$C$15:$C$18&gt;=W63),Rates!$D$15:$D$18)*W63),VLOOKUP(VALUE(_xlfn.SINGLE(Q:Q)),Rates!A:B,2,0)*W63)))</f>
        <v/>
      </c>
      <c r="AC63" s="61" t="str" cm="1">
        <f t="array" ref="AC63">IF(_xlfn.SINGLE(B:B)="","",IF(R63="Refreshment Beverage","",IF(AND(R63="Beer",Q63=0),SUM(LOOKUP(2,1/(Rates!$B$15:$B$18&lt;=W63)/(Rates!$C$15:$C$18&gt;=W63),Rates!$E$15:$E$18)*W63),VLOOKUP(VALUE(_xlfn.SINGLE(Q:Q)),Rates!A:C,3,0)*W63)))</f>
        <v/>
      </c>
      <c r="AD63" s="168">
        <f>IFERROR(IF(R63="Beer","",IF(OR(Q63=1,Q63=2,Q63=3,Q63=4),VLOOKUP(Q63,Rates!$A$31:$B$34,2,0)*W63,IF(V63=1,VLOOKUP(U63,'REB BEV MIN MKUP'!B:E,4,0),IF(V63&gt;1,VLOOKUP(VALUE(W63),'REB BEV MIN MKUP'!O:Q,3,0),0)))),0)</f>
        <v>0</v>
      </c>
      <c r="AE63" s="62" t="str">
        <f t="shared" si="64"/>
        <v/>
      </c>
      <c r="AF63" s="63" t="str">
        <f t="shared" si="65"/>
        <v/>
      </c>
      <c r="AG63" s="64" t="str">
        <f t="shared" si="66"/>
        <v/>
      </c>
      <c r="AH63" s="65" t="str">
        <f t="shared" si="67"/>
        <v/>
      </c>
      <c r="AI63" s="66" t="str">
        <f>IF(AE:AE="","",IF(R63="Refreshment Beverage",AK63*(Rates!J$19/100),ROUND(SUM(AH63*(Rates!$J$8/100)),4)))</f>
        <v/>
      </c>
      <c r="AJ63" s="67" t="str">
        <f t="shared" si="68"/>
        <v/>
      </c>
      <c r="AK63" s="22" t="str">
        <f t="shared" si="69"/>
        <v/>
      </c>
      <c r="AL63" s="62" t="str">
        <f t="shared" si="70"/>
        <v/>
      </c>
      <c r="AM63" s="63" t="str">
        <f>IF(AS63="","",IF(R63="Refreshment Beverage",ROUND(AS63*Rates!K$19,4),ROUND(AO63*(VLOOKUP(VALUE(Q63),Rates!G$4:L$12,3,0)),4)))</f>
        <v/>
      </c>
      <c r="AN63" s="68" t="str">
        <f>IF(AS63="","",IF(R63="Refreshment Beverage",AS63*(Rates!J$19/100),MAX(AM63,AB63)))</f>
        <v/>
      </c>
      <c r="AO63" s="69" t="str">
        <f t="shared" si="71"/>
        <v/>
      </c>
      <c r="AP63" s="69" t="str">
        <f t="shared" si="72"/>
        <v/>
      </c>
      <c r="AQ63" s="70" t="str">
        <f>IF(AS63="","",IF(R63="Refreshment Beverage",ROUND(SUM(VLOOKUP(Q:Q,Rates!G$15:L$19,3,0)*(AS63-Y63-Z63-AA63)),4),ROUND(SUM(Rates!$K$8*AS63),4)))</f>
        <v/>
      </c>
      <c r="AR63" s="66" t="str">
        <f t="shared" si="73"/>
        <v/>
      </c>
      <c r="AS63" s="22" t="str">
        <f t="shared" si="74"/>
        <v/>
      </c>
      <c r="AT63" s="62" t="str">
        <f t="shared" si="75"/>
        <v/>
      </c>
      <c r="AU63" s="63" t="str">
        <f>IF(AX63="","",IF(R63="Refreshment Beverage",ROUND((BA63-Y63-Z63-AA63)*VLOOKUP(VALUE(Q63),Rates!G$15:L$19,3,0),4),ROUND(AW63*(VLOOKUP(VALUE(Q63),Rates!G:L,3,0)),4)))</f>
        <v/>
      </c>
      <c r="AV63" s="68" t="str">
        <f t="shared" si="76"/>
        <v/>
      </c>
      <c r="AW63" s="69" t="str">
        <f t="shared" si="77"/>
        <v/>
      </c>
      <c r="AX63" s="65" t="str">
        <f t="shared" si="78"/>
        <v/>
      </c>
      <c r="AY63" s="70" t="str">
        <f>IF(AX63="","",IF(R63="Refreshment Beverage",ROUND(SUM(AX63*Rates!K$19),4),ROUND(SUM(AX63*(Rates!J$8/100)),4)))</f>
        <v/>
      </c>
      <c r="AZ63" s="67" t="str">
        <f t="shared" si="79"/>
        <v/>
      </c>
      <c r="BA63" s="22" t="str">
        <f t="shared" si="80"/>
        <v/>
      </c>
      <c r="BD63" s="171"/>
      <c r="BE63" s="171"/>
      <c r="BF63" s="171"/>
      <c r="BG63" s="171"/>
    </row>
    <row r="64" spans="11:59" ht="12.75" customHeight="1" x14ac:dyDescent="0.3">
      <c r="K64" s="42" t="str">
        <f t="shared" si="52"/>
        <v/>
      </c>
      <c r="L64" s="55" t="str">
        <f t="shared" si="53"/>
        <v/>
      </c>
      <c r="M64" s="43" t="str">
        <f t="shared" si="54"/>
        <v/>
      </c>
      <c r="N64" s="56" t="str" cm="1">
        <f t="array" ref="N64">IFERROR(IF(_xlfn.SINGLE(B:B)="","",IF(R64="Beer",SUM(LOOKUP(2,1/(Rates!$B$3:$B$5&lt;=W64)/(Rates!$C$3:$C$5&gt;=W64),Rates!$D$3:$D$5)*(X64/100)*W64),IF(R64="Refreshment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56" t="str">
        <f t="shared" si="55"/>
        <v/>
      </c>
      <c r="P64" s="53"/>
      <c r="Q64" s="14" t="str">
        <f t="shared" si="56"/>
        <v/>
      </c>
      <c r="R64" s="57" t="str">
        <f t="shared" si="57"/>
        <v/>
      </c>
      <c r="S64" s="58" t="str">
        <f>IF(B64="","",IF(R64="Refreshment Beverage",VLOOKUP(VALUE(Q64),Rates!G$15:L$19,2,0),VLOOKUP(VALUE(Q64),Rates!G$4:L$12,2,0)))</f>
        <v/>
      </c>
      <c r="T64" s="58" t="str">
        <f t="shared" si="58"/>
        <v/>
      </c>
      <c r="U64" s="58" t="str">
        <f t="shared" si="59"/>
        <v/>
      </c>
      <c r="V64" s="58" t="str">
        <f t="shared" si="60"/>
        <v/>
      </c>
      <c r="W64" s="58" t="str">
        <f t="shared" si="61"/>
        <v/>
      </c>
      <c r="X64" s="59" t="str">
        <f t="shared" si="62"/>
        <v/>
      </c>
      <c r="Y64" s="60" t="str">
        <f>IF(B:B="","",IF(R64="Refreshment Beverage",VLOOKUP(Q64,Rates!G$15:L$19,6,0)*W64,VLOOKUP(Q64,Rates!G$4:L$12,6,0)*W64))</f>
        <v/>
      </c>
      <c r="Z64" s="60" t="str">
        <f t="shared" si="63"/>
        <v/>
      </c>
      <c r="AA64" s="60" t="str">
        <f t="shared" si="34"/>
        <v/>
      </c>
      <c r="AB64" s="61" t="str" cm="1">
        <f t="array" ref="AB64">IF(_xlfn.SINGLE(B:B)="","",IF(R64="Refreshment Beverage","",IF(AND(R64="Beer",Q64=0),SUM(LOOKUP(2,1/(Rates!$B$15:$B$18&lt;=W64)/(Rates!$C$15:$C$18&gt;=W64),Rates!$D$15:$D$18)*W64),VLOOKUP(VALUE(_xlfn.SINGLE(Q:Q)),Rates!A:B,2,0)*W64)))</f>
        <v/>
      </c>
      <c r="AC64" s="61" t="str" cm="1">
        <f t="array" ref="AC64">IF(_xlfn.SINGLE(B:B)="","",IF(R64="Refreshment Beverage","",IF(AND(R64="Beer",Q64=0),SUM(LOOKUP(2,1/(Rates!$B$15:$B$18&lt;=W64)/(Rates!$C$15:$C$18&gt;=W64),Rates!$E$15:$E$18)*W64),VLOOKUP(VALUE(_xlfn.SINGLE(Q:Q)),Rates!A:C,3,0)*W64)))</f>
        <v/>
      </c>
      <c r="AD64" s="168">
        <f>IFERROR(IF(R64="Beer","",IF(OR(Q64=1,Q64=2,Q64=3,Q64=4),VLOOKUP(Q64,Rates!$A$31:$B$34,2,0)*W64,IF(V64=1,VLOOKUP(U64,'REB BEV MIN MKUP'!B:E,4,0),IF(V64&gt;1,VLOOKUP(VALUE(W64),'REB BEV MIN MKUP'!O:Q,3,0),0)))),0)</f>
        <v>0</v>
      </c>
      <c r="AE64" s="62" t="str">
        <f t="shared" si="64"/>
        <v/>
      </c>
      <c r="AF64" s="63" t="str">
        <f t="shared" si="65"/>
        <v/>
      </c>
      <c r="AG64" s="64" t="str">
        <f t="shared" si="66"/>
        <v/>
      </c>
      <c r="AH64" s="65" t="str">
        <f t="shared" si="67"/>
        <v/>
      </c>
      <c r="AI64" s="66" t="str">
        <f>IF(AE:AE="","",IF(R64="Refreshment Beverage",AK64*(Rates!J$19/100),ROUND(SUM(AH64*(Rates!$J$8/100)),4)))</f>
        <v/>
      </c>
      <c r="AJ64" s="67" t="str">
        <f t="shared" si="68"/>
        <v/>
      </c>
      <c r="AK64" s="22" t="str">
        <f t="shared" si="69"/>
        <v/>
      </c>
      <c r="AL64" s="62" t="str">
        <f t="shared" si="70"/>
        <v/>
      </c>
      <c r="AM64" s="63" t="str">
        <f>IF(AS64="","",IF(R64="Refreshment Beverage",ROUND(AS64*Rates!K$19,4),ROUND(AO64*(VLOOKUP(VALUE(Q64),Rates!G$4:L$12,3,0)),4)))</f>
        <v/>
      </c>
      <c r="AN64" s="68" t="str">
        <f>IF(AS64="","",IF(R64="Refreshment Beverage",AS64*(Rates!J$19/100),MAX(AM64,AB64)))</f>
        <v/>
      </c>
      <c r="AO64" s="69" t="str">
        <f t="shared" si="71"/>
        <v/>
      </c>
      <c r="AP64" s="69" t="str">
        <f t="shared" si="72"/>
        <v/>
      </c>
      <c r="AQ64" s="70" t="str">
        <f>IF(AS64="","",IF(R64="Refreshment Beverage",ROUND(SUM(VLOOKUP(Q:Q,Rates!G$15:L$19,3,0)*(AS64-Y64-Z64-AA64)),4),ROUND(SUM(Rates!$K$8*AS64),4)))</f>
        <v/>
      </c>
      <c r="AR64" s="66" t="str">
        <f t="shared" si="73"/>
        <v/>
      </c>
      <c r="AS64" s="22" t="str">
        <f t="shared" si="74"/>
        <v/>
      </c>
      <c r="AT64" s="62" t="str">
        <f t="shared" si="75"/>
        <v/>
      </c>
      <c r="AU64" s="63" t="str">
        <f>IF(AX64="","",IF(R64="Refreshment Beverage",ROUND((BA64-Y64-Z64-AA64)*VLOOKUP(VALUE(Q64),Rates!G$15:L$19,3,0),4),ROUND(AW64*(VLOOKUP(VALUE(Q64),Rates!G:L,3,0)),4)))</f>
        <v/>
      </c>
      <c r="AV64" s="68" t="str">
        <f t="shared" si="76"/>
        <v/>
      </c>
      <c r="AW64" s="69" t="str">
        <f t="shared" si="77"/>
        <v/>
      </c>
      <c r="AX64" s="65" t="str">
        <f t="shared" si="78"/>
        <v/>
      </c>
      <c r="AY64" s="70" t="str">
        <f>IF(AX64="","",IF(R64="Refreshment Beverage",ROUND(SUM(AX64*Rates!K$19),4),ROUND(SUM(AX64*(Rates!J$8/100)),4)))</f>
        <v/>
      </c>
      <c r="AZ64" s="67" t="str">
        <f t="shared" si="79"/>
        <v/>
      </c>
      <c r="BA64" s="22" t="str">
        <f t="shared" si="80"/>
        <v/>
      </c>
      <c r="BD64" s="171"/>
      <c r="BE64" s="171"/>
      <c r="BF64" s="171"/>
      <c r="BG64" s="171"/>
    </row>
    <row r="65" spans="11:59" ht="12.75" customHeight="1" x14ac:dyDescent="0.3">
      <c r="K65" s="42" t="str">
        <f t="shared" si="52"/>
        <v/>
      </c>
      <c r="L65" s="55" t="str">
        <f t="shared" si="53"/>
        <v/>
      </c>
      <c r="M65" s="43" t="str">
        <f t="shared" si="54"/>
        <v/>
      </c>
      <c r="N65" s="56" t="str" cm="1">
        <f t="array" ref="N65">IFERROR(IF(_xlfn.SINGLE(B:B)="","",IF(R65="Beer",SUM(LOOKUP(2,1/(Rates!$B$3:$B$5&lt;=W65)/(Rates!$C$3:$C$5&gt;=W65),Rates!$D$3:$D$5)*(X65/100)*W65),IF(R65="Refreshment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56" t="str">
        <f t="shared" si="55"/>
        <v/>
      </c>
      <c r="P65" s="53"/>
      <c r="Q65" s="14" t="str">
        <f t="shared" si="56"/>
        <v/>
      </c>
      <c r="R65" s="57" t="str">
        <f t="shared" si="57"/>
        <v/>
      </c>
      <c r="S65" s="58" t="str">
        <f>IF(B65="","",IF(R65="Refreshment Beverage",VLOOKUP(VALUE(Q65),Rates!G$15:L$19,2,0),VLOOKUP(VALUE(Q65),Rates!G$4:L$12,2,0)))</f>
        <v/>
      </c>
      <c r="T65" s="58" t="str">
        <f t="shared" si="58"/>
        <v/>
      </c>
      <c r="U65" s="58" t="str">
        <f t="shared" si="59"/>
        <v/>
      </c>
      <c r="V65" s="58" t="str">
        <f t="shared" si="60"/>
        <v/>
      </c>
      <c r="W65" s="58" t="str">
        <f t="shared" si="61"/>
        <v/>
      </c>
      <c r="X65" s="59" t="str">
        <f t="shared" si="62"/>
        <v/>
      </c>
      <c r="Y65" s="60" t="str">
        <f>IF(B:B="","",IF(R65="Refreshment Beverage",VLOOKUP(Q65,Rates!G$15:L$19,6,0)*W65,VLOOKUP(Q65,Rates!G$4:L$12,6,0)*W65))</f>
        <v/>
      </c>
      <c r="Z65" s="60" t="str">
        <f t="shared" si="63"/>
        <v/>
      </c>
      <c r="AA65" s="60" t="str">
        <f t="shared" si="34"/>
        <v/>
      </c>
      <c r="AB65" s="61" t="str" cm="1">
        <f t="array" ref="AB65">IF(_xlfn.SINGLE(B:B)="","",IF(R65="Refreshment Beverage","",IF(AND(R65="Beer",Q65=0),SUM(LOOKUP(2,1/(Rates!$B$15:$B$18&lt;=W65)/(Rates!$C$15:$C$18&gt;=W65),Rates!$D$15:$D$18)*W65),VLOOKUP(VALUE(_xlfn.SINGLE(Q:Q)),Rates!A:B,2,0)*W65)))</f>
        <v/>
      </c>
      <c r="AC65" s="61" t="str" cm="1">
        <f t="array" ref="AC65">IF(_xlfn.SINGLE(B:B)="","",IF(R65="Refreshment Beverage","",IF(AND(R65="Beer",Q65=0),SUM(LOOKUP(2,1/(Rates!$B$15:$B$18&lt;=W65)/(Rates!$C$15:$C$18&gt;=W65),Rates!$E$15:$E$18)*W65),VLOOKUP(VALUE(_xlfn.SINGLE(Q:Q)),Rates!A:C,3,0)*W65)))</f>
        <v/>
      </c>
      <c r="AD65" s="168">
        <f>IFERROR(IF(R65="Beer","",IF(OR(Q65=1,Q65=2,Q65=3,Q65=4),VLOOKUP(Q65,Rates!$A$31:$B$34,2,0)*W65,IF(V65=1,VLOOKUP(U65,'REB BEV MIN MKUP'!B:E,4,0),IF(V65&gt;1,VLOOKUP(VALUE(W65),'REB BEV MIN MKUP'!O:Q,3,0),0)))),0)</f>
        <v>0</v>
      </c>
      <c r="AE65" s="62" t="str">
        <f t="shared" si="64"/>
        <v/>
      </c>
      <c r="AF65" s="63" t="str">
        <f t="shared" si="65"/>
        <v/>
      </c>
      <c r="AG65" s="64" t="str">
        <f t="shared" si="66"/>
        <v/>
      </c>
      <c r="AH65" s="65" t="str">
        <f t="shared" si="67"/>
        <v/>
      </c>
      <c r="AI65" s="66" t="str">
        <f>IF(AE:AE="","",IF(R65="Refreshment Beverage",AK65*(Rates!J$19/100),ROUND(SUM(AH65*(Rates!$J$8/100)),4)))</f>
        <v/>
      </c>
      <c r="AJ65" s="67" t="str">
        <f t="shared" si="68"/>
        <v/>
      </c>
      <c r="AK65" s="22" t="str">
        <f t="shared" si="69"/>
        <v/>
      </c>
      <c r="AL65" s="62" t="str">
        <f t="shared" si="70"/>
        <v/>
      </c>
      <c r="AM65" s="63" t="str">
        <f>IF(AS65="","",IF(R65="Refreshment Beverage",ROUND(AS65*Rates!K$19,4),ROUND(AO65*(VLOOKUP(VALUE(Q65),Rates!G$4:L$12,3,0)),4)))</f>
        <v/>
      </c>
      <c r="AN65" s="68" t="str">
        <f>IF(AS65="","",IF(R65="Refreshment Beverage",AS65*(Rates!J$19/100),MAX(AM65,AB65)))</f>
        <v/>
      </c>
      <c r="AO65" s="69" t="str">
        <f t="shared" si="71"/>
        <v/>
      </c>
      <c r="AP65" s="69" t="str">
        <f t="shared" si="72"/>
        <v/>
      </c>
      <c r="AQ65" s="70" t="str">
        <f>IF(AS65="","",IF(R65="Refreshment Beverage",ROUND(SUM(VLOOKUP(Q:Q,Rates!G$15:L$19,3,0)*(AS65-Y65-Z65-AA65)),4),ROUND(SUM(Rates!$K$8*AS65),4)))</f>
        <v/>
      </c>
      <c r="AR65" s="66" t="str">
        <f t="shared" si="73"/>
        <v/>
      </c>
      <c r="AS65" s="22" t="str">
        <f t="shared" si="74"/>
        <v/>
      </c>
      <c r="AT65" s="62" t="str">
        <f t="shared" si="75"/>
        <v/>
      </c>
      <c r="AU65" s="63" t="str">
        <f>IF(AX65="","",IF(R65="Refreshment Beverage",ROUND((BA65-Y65-Z65-AA65)*VLOOKUP(VALUE(Q65),Rates!G$15:L$19,3,0),4),ROUND(AW65*(VLOOKUP(VALUE(Q65),Rates!G:L,3,0)),4)))</f>
        <v/>
      </c>
      <c r="AV65" s="68" t="str">
        <f t="shared" si="76"/>
        <v/>
      </c>
      <c r="AW65" s="69" t="str">
        <f t="shared" si="77"/>
        <v/>
      </c>
      <c r="AX65" s="65" t="str">
        <f t="shared" si="78"/>
        <v/>
      </c>
      <c r="AY65" s="70" t="str">
        <f>IF(AX65="","",IF(R65="Refreshment Beverage",ROUND(SUM(AX65*Rates!K$19),4),ROUND(SUM(AX65*(Rates!J$8/100)),4)))</f>
        <v/>
      </c>
      <c r="AZ65" s="67" t="str">
        <f t="shared" si="79"/>
        <v/>
      </c>
      <c r="BA65" s="22" t="str">
        <f t="shared" si="80"/>
        <v/>
      </c>
      <c r="BD65" s="171"/>
      <c r="BE65" s="171"/>
      <c r="BF65" s="171"/>
      <c r="BG65" s="171"/>
    </row>
    <row r="66" spans="11:59" ht="12.75" customHeight="1" x14ac:dyDescent="0.3">
      <c r="K66" s="42" t="str">
        <f t="shared" si="52"/>
        <v/>
      </c>
      <c r="L66" s="55" t="str">
        <f t="shared" si="53"/>
        <v/>
      </c>
      <c r="M66" s="43" t="str">
        <f t="shared" si="54"/>
        <v/>
      </c>
      <c r="N66" s="56" t="str" cm="1">
        <f t="array" ref="N66">IFERROR(IF(_xlfn.SINGLE(B:B)="","",IF(R66="Beer",SUM(LOOKUP(2,1/(Rates!$B$3:$B$5&lt;=W66)/(Rates!$C$3:$C$5&gt;=W66),Rates!$D$3:$D$5)*(X66/100)*W66),IF(R66="Refreshment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56" t="str">
        <f t="shared" si="55"/>
        <v/>
      </c>
      <c r="P66" s="53"/>
      <c r="Q66" s="14" t="str">
        <f t="shared" si="56"/>
        <v/>
      </c>
      <c r="R66" s="57" t="str">
        <f t="shared" si="57"/>
        <v/>
      </c>
      <c r="S66" s="58" t="str">
        <f>IF(B66="","",IF(R66="Refreshment Beverage",VLOOKUP(VALUE(Q66),Rates!G$15:L$19,2,0),VLOOKUP(VALUE(Q66),Rates!G$4:L$12,2,0)))</f>
        <v/>
      </c>
      <c r="T66" s="58" t="str">
        <f t="shared" si="58"/>
        <v/>
      </c>
      <c r="U66" s="58" t="str">
        <f t="shared" si="59"/>
        <v/>
      </c>
      <c r="V66" s="58" t="str">
        <f t="shared" si="60"/>
        <v/>
      </c>
      <c r="W66" s="58" t="str">
        <f t="shared" si="61"/>
        <v/>
      </c>
      <c r="X66" s="59" t="str">
        <f t="shared" si="62"/>
        <v/>
      </c>
      <c r="Y66" s="60" t="str">
        <f>IF(B:B="","",IF(R66="Refreshment Beverage",VLOOKUP(Q66,Rates!G$15:L$19,6,0)*W66,VLOOKUP(Q66,Rates!G$4:L$12,6,0)*W66))</f>
        <v/>
      </c>
      <c r="Z66" s="60" t="str">
        <f t="shared" si="63"/>
        <v/>
      </c>
      <c r="AA66" s="60" t="str">
        <f t="shared" si="34"/>
        <v/>
      </c>
      <c r="AB66" s="61" t="str" cm="1">
        <f t="array" ref="AB66">IF(_xlfn.SINGLE(B:B)="","",IF(R66="Refreshment Beverage","",IF(AND(R66="Beer",Q66=0),SUM(LOOKUP(2,1/(Rates!$B$15:$B$18&lt;=W66)/(Rates!$C$15:$C$18&gt;=W66),Rates!$D$15:$D$18)*W66),VLOOKUP(VALUE(_xlfn.SINGLE(Q:Q)),Rates!A:B,2,0)*W66)))</f>
        <v/>
      </c>
      <c r="AC66" s="61" t="str" cm="1">
        <f t="array" ref="AC66">IF(_xlfn.SINGLE(B:B)="","",IF(R66="Refreshment Beverage","",IF(AND(R66="Beer",Q66=0),SUM(LOOKUP(2,1/(Rates!$B$15:$B$18&lt;=W66)/(Rates!$C$15:$C$18&gt;=W66),Rates!$E$15:$E$18)*W66),VLOOKUP(VALUE(_xlfn.SINGLE(Q:Q)),Rates!A:C,3,0)*W66)))</f>
        <v/>
      </c>
      <c r="AD66" s="168">
        <f>IFERROR(IF(R66="Beer","",IF(OR(Q66=1,Q66=2,Q66=3,Q66=4),VLOOKUP(Q66,Rates!$A$31:$B$34,2,0)*W66,IF(V66=1,VLOOKUP(U66,'REB BEV MIN MKUP'!B:E,4,0),IF(V66&gt;1,VLOOKUP(VALUE(W66),'REB BEV MIN MKUP'!O:Q,3,0),0)))),0)</f>
        <v>0</v>
      </c>
      <c r="AE66" s="62" t="str">
        <f t="shared" si="64"/>
        <v/>
      </c>
      <c r="AF66" s="63" t="str">
        <f t="shared" si="65"/>
        <v/>
      </c>
      <c r="AG66" s="64" t="str">
        <f t="shared" si="66"/>
        <v/>
      </c>
      <c r="AH66" s="65" t="str">
        <f t="shared" si="67"/>
        <v/>
      </c>
      <c r="AI66" s="66" t="str">
        <f>IF(AE:AE="","",IF(R66="Refreshment Beverage",AK66*(Rates!J$19/100),ROUND(SUM(AH66*(Rates!$J$8/100)),4)))</f>
        <v/>
      </c>
      <c r="AJ66" s="67" t="str">
        <f t="shared" si="68"/>
        <v/>
      </c>
      <c r="AK66" s="22" t="str">
        <f t="shared" si="69"/>
        <v/>
      </c>
      <c r="AL66" s="62" t="str">
        <f t="shared" si="70"/>
        <v/>
      </c>
      <c r="AM66" s="63" t="str">
        <f>IF(AS66="","",IF(R66="Refreshment Beverage",ROUND(AS66*Rates!K$19,4),ROUND(AO66*(VLOOKUP(VALUE(Q66),Rates!G$4:L$12,3,0)),4)))</f>
        <v/>
      </c>
      <c r="AN66" s="68" t="str">
        <f>IF(AS66="","",IF(R66="Refreshment Beverage",AS66*(Rates!J$19/100),MAX(AM66,AB66)))</f>
        <v/>
      </c>
      <c r="AO66" s="69" t="str">
        <f t="shared" si="71"/>
        <v/>
      </c>
      <c r="AP66" s="69" t="str">
        <f t="shared" si="72"/>
        <v/>
      </c>
      <c r="AQ66" s="70" t="str">
        <f>IF(AS66="","",IF(R66="Refreshment Beverage",ROUND(SUM(VLOOKUP(Q:Q,Rates!G$15:L$19,3,0)*(AS66-Y66-Z66-AA66)),4),ROUND(SUM(Rates!$K$8*AS66),4)))</f>
        <v/>
      </c>
      <c r="AR66" s="66" t="str">
        <f t="shared" si="73"/>
        <v/>
      </c>
      <c r="AS66" s="22" t="str">
        <f t="shared" si="74"/>
        <v/>
      </c>
      <c r="AT66" s="62" t="str">
        <f t="shared" si="75"/>
        <v/>
      </c>
      <c r="AU66" s="63" t="str">
        <f>IF(AX66="","",IF(R66="Refreshment Beverage",ROUND((BA66-Y66-Z66-AA66)*VLOOKUP(VALUE(Q66),Rates!G$15:L$19,3,0),4),ROUND(AW66*(VLOOKUP(VALUE(Q66),Rates!G:L,3,0)),4)))</f>
        <v/>
      </c>
      <c r="AV66" s="68" t="str">
        <f t="shared" si="76"/>
        <v/>
      </c>
      <c r="AW66" s="69" t="str">
        <f t="shared" si="77"/>
        <v/>
      </c>
      <c r="AX66" s="65" t="str">
        <f t="shared" si="78"/>
        <v/>
      </c>
      <c r="AY66" s="70" t="str">
        <f>IF(AX66="","",IF(R66="Refreshment Beverage",ROUND(SUM(AX66*Rates!K$19),4),ROUND(SUM(AX66*(Rates!J$8/100)),4)))</f>
        <v/>
      </c>
      <c r="AZ66" s="67" t="str">
        <f t="shared" si="79"/>
        <v/>
      </c>
      <c r="BA66" s="22" t="str">
        <f t="shared" si="80"/>
        <v/>
      </c>
      <c r="BD66" s="171"/>
      <c r="BE66" s="171"/>
      <c r="BF66" s="171"/>
      <c r="BG66" s="171"/>
    </row>
    <row r="67" spans="11:59" ht="12.75" customHeight="1" x14ac:dyDescent="0.3">
      <c r="K67" s="42" t="str">
        <f t="shared" si="52"/>
        <v/>
      </c>
      <c r="L67" s="55" t="str">
        <f t="shared" si="53"/>
        <v/>
      </c>
      <c r="M67" s="43" t="str">
        <f t="shared" si="54"/>
        <v/>
      </c>
      <c r="N67" s="56" t="str" cm="1">
        <f t="array" ref="N67">IFERROR(IF(_xlfn.SINGLE(B:B)="","",IF(R67="Beer",SUM(LOOKUP(2,1/(Rates!$B$3:$B$5&lt;=W67)/(Rates!$C$3:$C$5&gt;=W67),Rates!$D$3:$D$5)*(X67/100)*W67),IF(R67="Refreshment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56" t="str">
        <f t="shared" si="55"/>
        <v/>
      </c>
      <c r="P67" s="53"/>
      <c r="Q67" s="14" t="str">
        <f t="shared" si="56"/>
        <v/>
      </c>
      <c r="R67" s="57" t="str">
        <f t="shared" si="57"/>
        <v/>
      </c>
      <c r="S67" s="58" t="str">
        <f>IF(B67="","",IF(R67="Refreshment Beverage",VLOOKUP(VALUE(Q67),Rates!G$15:L$19,2,0),VLOOKUP(VALUE(Q67),Rates!G$4:L$12,2,0)))</f>
        <v/>
      </c>
      <c r="T67" s="58" t="str">
        <f t="shared" si="58"/>
        <v/>
      </c>
      <c r="U67" s="58" t="str">
        <f t="shared" si="59"/>
        <v/>
      </c>
      <c r="V67" s="58" t="str">
        <f t="shared" si="60"/>
        <v/>
      </c>
      <c r="W67" s="58" t="str">
        <f t="shared" si="61"/>
        <v/>
      </c>
      <c r="X67" s="59" t="str">
        <f t="shared" si="62"/>
        <v/>
      </c>
      <c r="Y67" s="60" t="str">
        <f>IF(B:B="","",IF(R67="Refreshment Beverage",VLOOKUP(Q67,Rates!G$15:L$19,6,0)*W67,VLOOKUP(Q67,Rates!G$4:L$12,6,0)*W67))</f>
        <v/>
      </c>
      <c r="Z67" s="60" t="str">
        <f t="shared" si="63"/>
        <v/>
      </c>
      <c r="AA67" s="60" t="str">
        <f t="shared" si="34"/>
        <v/>
      </c>
      <c r="AB67" s="61" t="str" cm="1">
        <f t="array" ref="AB67">IF(_xlfn.SINGLE(B:B)="","",IF(R67="Refreshment Beverage","",IF(AND(R67="Beer",Q67=0),SUM(LOOKUP(2,1/(Rates!$B$15:$B$18&lt;=W67)/(Rates!$C$15:$C$18&gt;=W67),Rates!$D$15:$D$18)*W67),VLOOKUP(VALUE(_xlfn.SINGLE(Q:Q)),Rates!A:B,2,0)*W67)))</f>
        <v/>
      </c>
      <c r="AC67" s="61" t="str" cm="1">
        <f t="array" ref="AC67">IF(_xlfn.SINGLE(B:B)="","",IF(R67="Refreshment Beverage","",IF(AND(R67="Beer",Q67=0),SUM(LOOKUP(2,1/(Rates!$B$15:$B$18&lt;=W67)/(Rates!$C$15:$C$18&gt;=W67),Rates!$E$15:$E$18)*W67),VLOOKUP(VALUE(_xlfn.SINGLE(Q:Q)),Rates!A:C,3,0)*W67)))</f>
        <v/>
      </c>
      <c r="AD67" s="168">
        <f>IFERROR(IF(R67="Beer","",IF(OR(Q67=1,Q67=2,Q67=3,Q67=4),VLOOKUP(Q67,Rates!$A$31:$B$34,2,0)*W67,IF(V67=1,VLOOKUP(U67,'REB BEV MIN MKUP'!B:E,4,0),IF(V67&gt;1,VLOOKUP(VALUE(W67),'REB BEV MIN MKUP'!O:Q,3,0),0)))),0)</f>
        <v>0</v>
      </c>
      <c r="AE67" s="62" t="str">
        <f t="shared" si="64"/>
        <v/>
      </c>
      <c r="AF67" s="63" t="str">
        <f t="shared" si="65"/>
        <v/>
      </c>
      <c r="AG67" s="64" t="str">
        <f t="shared" si="66"/>
        <v/>
      </c>
      <c r="AH67" s="65" t="str">
        <f t="shared" si="67"/>
        <v/>
      </c>
      <c r="AI67" s="66" t="str">
        <f>IF(AE:AE="","",IF(R67="Refreshment Beverage",AK67*(Rates!J$19/100),ROUND(SUM(AH67*(Rates!$J$8/100)),4)))</f>
        <v/>
      </c>
      <c r="AJ67" s="67" t="str">
        <f t="shared" si="68"/>
        <v/>
      </c>
      <c r="AK67" s="22" t="str">
        <f t="shared" si="69"/>
        <v/>
      </c>
      <c r="AL67" s="62" t="str">
        <f t="shared" si="70"/>
        <v/>
      </c>
      <c r="AM67" s="63" t="str">
        <f>IF(AS67="","",IF(R67="Refreshment Beverage",ROUND(AS67*Rates!K$19,4),ROUND(AO67*(VLOOKUP(VALUE(Q67),Rates!G$4:L$12,3,0)),4)))</f>
        <v/>
      </c>
      <c r="AN67" s="68" t="str">
        <f>IF(AS67="","",IF(R67="Refreshment Beverage",AS67*(Rates!J$19/100),MAX(AM67,AB67)))</f>
        <v/>
      </c>
      <c r="AO67" s="69" t="str">
        <f t="shared" si="71"/>
        <v/>
      </c>
      <c r="AP67" s="69" t="str">
        <f t="shared" si="72"/>
        <v/>
      </c>
      <c r="AQ67" s="70" t="str">
        <f>IF(AS67="","",IF(R67="Refreshment Beverage",ROUND(SUM(VLOOKUP(Q:Q,Rates!G$15:L$19,3,0)*(AS67-Y67-Z67-AA67)),4),ROUND(SUM(Rates!$K$8*AS67),4)))</f>
        <v/>
      </c>
      <c r="AR67" s="66" t="str">
        <f t="shared" si="73"/>
        <v/>
      </c>
      <c r="AS67" s="22" t="str">
        <f t="shared" si="74"/>
        <v/>
      </c>
      <c r="AT67" s="62" t="str">
        <f t="shared" si="75"/>
        <v/>
      </c>
      <c r="AU67" s="63" t="str">
        <f>IF(AX67="","",IF(R67="Refreshment Beverage",ROUND((BA67-Y67-Z67-AA67)*VLOOKUP(VALUE(Q67),Rates!G$15:L$19,3,0),4),ROUND(AW67*(VLOOKUP(VALUE(Q67),Rates!G:L,3,0)),4)))</f>
        <v/>
      </c>
      <c r="AV67" s="68" t="str">
        <f t="shared" si="76"/>
        <v/>
      </c>
      <c r="AW67" s="69" t="str">
        <f t="shared" si="77"/>
        <v/>
      </c>
      <c r="AX67" s="65" t="str">
        <f t="shared" si="78"/>
        <v/>
      </c>
      <c r="AY67" s="70" t="str">
        <f>IF(AX67="","",IF(R67="Refreshment Beverage",ROUND(SUM(AX67*Rates!K$19),4),ROUND(SUM(AX67*(Rates!J$8/100)),4)))</f>
        <v/>
      </c>
      <c r="AZ67" s="67" t="str">
        <f t="shared" si="79"/>
        <v/>
      </c>
      <c r="BA67" s="22" t="str">
        <f t="shared" si="80"/>
        <v/>
      </c>
      <c r="BD67" s="171"/>
      <c r="BE67" s="171"/>
      <c r="BF67" s="171"/>
      <c r="BG67" s="171"/>
    </row>
    <row r="68" spans="11:59" ht="12.75" customHeight="1" x14ac:dyDescent="0.3">
      <c r="K68" s="42" t="str">
        <f t="shared" si="52"/>
        <v/>
      </c>
      <c r="L68" s="55" t="str">
        <f t="shared" si="53"/>
        <v/>
      </c>
      <c r="M68" s="43" t="str">
        <f t="shared" si="54"/>
        <v/>
      </c>
      <c r="N68" s="56" t="str" cm="1">
        <f t="array" ref="N68">IFERROR(IF(_xlfn.SINGLE(B:B)="","",IF(R68="Beer",SUM(LOOKUP(2,1/(Rates!$B$3:$B$5&lt;=W68)/(Rates!$C$3:$C$5&gt;=W68),Rates!$D$3:$D$5)*(X68/100)*W68),IF(R68="Refreshment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56" t="str">
        <f t="shared" si="55"/>
        <v/>
      </c>
      <c r="P68" s="53"/>
      <c r="Q68" s="14" t="str">
        <f t="shared" si="56"/>
        <v/>
      </c>
      <c r="R68" s="57" t="str">
        <f t="shared" si="57"/>
        <v/>
      </c>
      <c r="S68" s="58" t="str">
        <f>IF(B68="","",IF(R68="Refreshment Beverage",VLOOKUP(VALUE(Q68),Rates!G$15:L$19,2,0),VLOOKUP(VALUE(Q68),Rates!G$4:L$12,2,0)))</f>
        <v/>
      </c>
      <c r="T68" s="58" t="str">
        <f t="shared" si="58"/>
        <v/>
      </c>
      <c r="U68" s="58" t="str">
        <f t="shared" si="59"/>
        <v/>
      </c>
      <c r="V68" s="58" t="str">
        <f t="shared" si="60"/>
        <v/>
      </c>
      <c r="W68" s="58" t="str">
        <f t="shared" si="61"/>
        <v/>
      </c>
      <c r="X68" s="59" t="str">
        <f t="shared" si="62"/>
        <v/>
      </c>
      <c r="Y68" s="60" t="str">
        <f>IF(B:B="","",IF(R68="Refreshment Beverage",VLOOKUP(Q68,Rates!G$15:L$19,6,0)*W68,VLOOKUP(Q68,Rates!G$4:L$12,6,0)*W68))</f>
        <v/>
      </c>
      <c r="Z68" s="60" t="str">
        <f t="shared" si="63"/>
        <v/>
      </c>
      <c r="AA68" s="60" t="str">
        <f t="shared" si="34"/>
        <v/>
      </c>
      <c r="AB68" s="61" t="str" cm="1">
        <f t="array" ref="AB68">IF(_xlfn.SINGLE(B:B)="","",IF(R68="Refreshment Beverage","",IF(AND(R68="Beer",Q68=0),SUM(LOOKUP(2,1/(Rates!$B$15:$B$18&lt;=W68)/(Rates!$C$15:$C$18&gt;=W68),Rates!$D$15:$D$18)*W68),VLOOKUP(VALUE(_xlfn.SINGLE(Q:Q)),Rates!A:B,2,0)*W68)))</f>
        <v/>
      </c>
      <c r="AC68" s="61" t="str" cm="1">
        <f t="array" ref="AC68">IF(_xlfn.SINGLE(B:B)="","",IF(R68="Refreshment Beverage","",IF(AND(R68="Beer",Q68=0),SUM(LOOKUP(2,1/(Rates!$B$15:$B$18&lt;=W68)/(Rates!$C$15:$C$18&gt;=W68),Rates!$E$15:$E$18)*W68),VLOOKUP(VALUE(_xlfn.SINGLE(Q:Q)),Rates!A:C,3,0)*W68)))</f>
        <v/>
      </c>
      <c r="AD68" s="168">
        <f>IFERROR(IF(R68="Beer","",IF(OR(Q68=1,Q68=2,Q68=3,Q68=4),VLOOKUP(Q68,Rates!$A$31:$B$34,2,0)*W68,IF(V68=1,VLOOKUP(U68,'REB BEV MIN MKUP'!B:E,4,0),IF(V68&gt;1,VLOOKUP(VALUE(W68),'REB BEV MIN MKUP'!O:Q,3,0),0)))),0)</f>
        <v>0</v>
      </c>
      <c r="AE68" s="62" t="str">
        <f t="shared" si="64"/>
        <v/>
      </c>
      <c r="AF68" s="63" t="str">
        <f t="shared" si="65"/>
        <v/>
      </c>
      <c r="AG68" s="64" t="str">
        <f t="shared" si="66"/>
        <v/>
      </c>
      <c r="AH68" s="65" t="str">
        <f t="shared" si="67"/>
        <v/>
      </c>
      <c r="AI68" s="66" t="str">
        <f>IF(AE:AE="","",IF(R68="Refreshment Beverage",AK68*(Rates!J$19/100),ROUND(SUM(AH68*(Rates!$J$8/100)),4)))</f>
        <v/>
      </c>
      <c r="AJ68" s="67" t="str">
        <f t="shared" si="68"/>
        <v/>
      </c>
      <c r="AK68" s="22" t="str">
        <f t="shared" si="69"/>
        <v/>
      </c>
      <c r="AL68" s="62" t="str">
        <f t="shared" si="70"/>
        <v/>
      </c>
      <c r="AM68" s="63" t="str">
        <f>IF(AS68="","",IF(R68="Refreshment Beverage",ROUND(AS68*Rates!K$19,4),ROUND(AO68*(VLOOKUP(VALUE(Q68),Rates!G$4:L$12,3,0)),4)))</f>
        <v/>
      </c>
      <c r="AN68" s="68" t="str">
        <f>IF(AS68="","",IF(R68="Refreshment Beverage",AS68*(Rates!J$19/100),MAX(AM68,AB68)))</f>
        <v/>
      </c>
      <c r="AO68" s="69" t="str">
        <f t="shared" si="71"/>
        <v/>
      </c>
      <c r="AP68" s="69" t="str">
        <f t="shared" si="72"/>
        <v/>
      </c>
      <c r="AQ68" s="70" t="str">
        <f>IF(AS68="","",IF(R68="Refreshment Beverage",ROUND(SUM(VLOOKUP(Q:Q,Rates!G$15:L$19,3,0)*(AS68-Y68-Z68-AA68)),4),ROUND(SUM(Rates!$K$8*AS68),4)))</f>
        <v/>
      </c>
      <c r="AR68" s="66" t="str">
        <f t="shared" si="73"/>
        <v/>
      </c>
      <c r="AS68" s="22" t="str">
        <f t="shared" si="74"/>
        <v/>
      </c>
      <c r="AT68" s="62" t="str">
        <f t="shared" si="75"/>
        <v/>
      </c>
      <c r="AU68" s="63" t="str">
        <f>IF(AX68="","",IF(R68="Refreshment Beverage",ROUND((BA68-Y68-Z68-AA68)*VLOOKUP(VALUE(Q68),Rates!G$15:L$19,3,0),4),ROUND(AW68*(VLOOKUP(VALUE(Q68),Rates!G:L,3,0)),4)))</f>
        <v/>
      </c>
      <c r="AV68" s="68" t="str">
        <f t="shared" si="76"/>
        <v/>
      </c>
      <c r="AW68" s="69" t="str">
        <f t="shared" si="77"/>
        <v/>
      </c>
      <c r="AX68" s="65" t="str">
        <f t="shared" si="78"/>
        <v/>
      </c>
      <c r="AY68" s="70" t="str">
        <f>IF(AX68="","",IF(R68="Refreshment Beverage",ROUND(SUM(AX68*Rates!K$19),4),ROUND(SUM(AX68*(Rates!J$8/100)),4)))</f>
        <v/>
      </c>
      <c r="AZ68" s="67" t="str">
        <f t="shared" si="79"/>
        <v/>
      </c>
      <c r="BA68" s="22" t="str">
        <f t="shared" si="80"/>
        <v/>
      </c>
      <c r="BD68" s="171"/>
      <c r="BE68" s="171"/>
      <c r="BF68" s="171"/>
      <c r="BG68" s="171"/>
    </row>
    <row r="69" spans="11:59" ht="12.75" customHeight="1" x14ac:dyDescent="0.3">
      <c r="K69" s="42" t="str">
        <f t="shared" si="52"/>
        <v/>
      </c>
      <c r="L69" s="55" t="str">
        <f t="shared" si="53"/>
        <v/>
      </c>
      <c r="M69" s="43" t="str">
        <f t="shared" si="54"/>
        <v/>
      </c>
      <c r="N69" s="56" t="str" cm="1">
        <f t="array" ref="N69">IFERROR(IF(_xlfn.SINGLE(B:B)="","",IF(R69="Beer",SUM(LOOKUP(2,1/(Rates!$B$3:$B$5&lt;=W69)/(Rates!$C$3:$C$5&gt;=W69),Rates!$D$3:$D$5)*(X69/100)*W69),IF(R69="Refreshment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56" t="str">
        <f t="shared" si="55"/>
        <v/>
      </c>
      <c r="P69" s="53"/>
      <c r="Q69" s="14" t="str">
        <f t="shared" si="56"/>
        <v/>
      </c>
      <c r="R69" s="57" t="str">
        <f t="shared" si="57"/>
        <v/>
      </c>
      <c r="S69" s="58" t="str">
        <f>IF(B69="","",IF(R69="Refreshment Beverage",VLOOKUP(VALUE(Q69),Rates!G$15:L$19,2,0),VLOOKUP(VALUE(Q69),Rates!G$4:L$12,2,0)))</f>
        <v/>
      </c>
      <c r="T69" s="58" t="str">
        <f t="shared" si="58"/>
        <v/>
      </c>
      <c r="U69" s="58" t="str">
        <f t="shared" si="59"/>
        <v/>
      </c>
      <c r="V69" s="58" t="str">
        <f t="shared" si="60"/>
        <v/>
      </c>
      <c r="W69" s="58" t="str">
        <f t="shared" si="61"/>
        <v/>
      </c>
      <c r="X69" s="59" t="str">
        <f t="shared" si="62"/>
        <v/>
      </c>
      <c r="Y69" s="60" t="str">
        <f>IF(B:B="","",IF(R69="Refreshment Beverage",VLOOKUP(Q69,Rates!G$15:L$19,6,0)*W69,VLOOKUP(Q69,Rates!G$4:L$12,6,0)*W69))</f>
        <v/>
      </c>
      <c r="Z69" s="60" t="str">
        <f t="shared" si="63"/>
        <v/>
      </c>
      <c r="AA69" s="60" t="str">
        <f t="shared" si="34"/>
        <v/>
      </c>
      <c r="AB69" s="61" t="str" cm="1">
        <f t="array" ref="AB69">IF(_xlfn.SINGLE(B:B)="","",IF(R69="Refreshment Beverage","",IF(AND(R69="Beer",Q69=0),SUM(LOOKUP(2,1/(Rates!$B$15:$B$18&lt;=W69)/(Rates!$C$15:$C$18&gt;=W69),Rates!$D$15:$D$18)*W69),VLOOKUP(VALUE(_xlfn.SINGLE(Q:Q)),Rates!A:B,2,0)*W69)))</f>
        <v/>
      </c>
      <c r="AC69" s="61" t="str" cm="1">
        <f t="array" ref="AC69">IF(_xlfn.SINGLE(B:B)="","",IF(R69="Refreshment Beverage","",IF(AND(R69="Beer",Q69=0),SUM(LOOKUP(2,1/(Rates!$B$15:$B$18&lt;=W69)/(Rates!$C$15:$C$18&gt;=W69),Rates!$E$15:$E$18)*W69),VLOOKUP(VALUE(_xlfn.SINGLE(Q:Q)),Rates!A:C,3,0)*W69)))</f>
        <v/>
      </c>
      <c r="AD69" s="168">
        <f>IFERROR(IF(R69="Beer","",IF(OR(Q69=1,Q69=2,Q69=3,Q69=4),VLOOKUP(Q69,Rates!$A$31:$B$34,2,0)*W69,IF(V69=1,VLOOKUP(U69,'REB BEV MIN MKUP'!B:E,4,0),IF(V69&gt;1,VLOOKUP(VALUE(W69),'REB BEV MIN MKUP'!O:Q,3,0),0)))),0)</f>
        <v>0</v>
      </c>
      <c r="AE69" s="62" t="str">
        <f t="shared" si="64"/>
        <v/>
      </c>
      <c r="AF69" s="63" t="str">
        <f t="shared" si="65"/>
        <v/>
      </c>
      <c r="AG69" s="64" t="str">
        <f t="shared" si="66"/>
        <v/>
      </c>
      <c r="AH69" s="65" t="str">
        <f t="shared" si="67"/>
        <v/>
      </c>
      <c r="AI69" s="66" t="str">
        <f>IF(AE:AE="","",IF(R69="Refreshment Beverage",AK69*(Rates!J$19/100),ROUND(SUM(AH69*(Rates!$J$8/100)),4)))</f>
        <v/>
      </c>
      <c r="AJ69" s="67" t="str">
        <f t="shared" si="68"/>
        <v/>
      </c>
      <c r="AK69" s="22" t="str">
        <f t="shared" si="69"/>
        <v/>
      </c>
      <c r="AL69" s="62" t="str">
        <f t="shared" si="70"/>
        <v/>
      </c>
      <c r="AM69" s="63" t="str">
        <f>IF(AS69="","",IF(R69="Refreshment Beverage",ROUND(AS69*Rates!K$19,4),ROUND(AO69*(VLOOKUP(VALUE(Q69),Rates!G$4:L$12,3,0)),4)))</f>
        <v/>
      </c>
      <c r="AN69" s="68" t="str">
        <f>IF(AS69="","",IF(R69="Refreshment Beverage",AS69*(Rates!J$19/100),MAX(AM69,AB69)))</f>
        <v/>
      </c>
      <c r="AO69" s="69" t="str">
        <f t="shared" si="71"/>
        <v/>
      </c>
      <c r="AP69" s="69" t="str">
        <f t="shared" si="72"/>
        <v/>
      </c>
      <c r="AQ69" s="70" t="str">
        <f>IF(AS69="","",IF(R69="Refreshment Beverage",ROUND(SUM(VLOOKUP(Q:Q,Rates!G$15:L$19,3,0)*(AS69-Y69-Z69-AA69)),4),ROUND(SUM(Rates!$K$8*AS69),4)))</f>
        <v/>
      </c>
      <c r="AR69" s="66" t="str">
        <f t="shared" si="73"/>
        <v/>
      </c>
      <c r="AS69" s="22" t="str">
        <f t="shared" si="74"/>
        <v/>
      </c>
      <c r="AT69" s="62" t="str">
        <f t="shared" si="75"/>
        <v/>
      </c>
      <c r="AU69" s="63" t="str">
        <f>IF(AX69="","",IF(R69="Refreshment Beverage",ROUND((BA69-Y69-Z69-AA69)*VLOOKUP(VALUE(Q69),Rates!G$15:L$19,3,0),4),ROUND(AW69*(VLOOKUP(VALUE(Q69),Rates!G:L,3,0)),4)))</f>
        <v/>
      </c>
      <c r="AV69" s="68" t="str">
        <f t="shared" si="76"/>
        <v/>
      </c>
      <c r="AW69" s="69" t="str">
        <f t="shared" si="77"/>
        <v/>
      </c>
      <c r="AX69" s="65" t="str">
        <f t="shared" si="78"/>
        <v/>
      </c>
      <c r="AY69" s="70" t="str">
        <f>IF(AX69="","",IF(R69="Refreshment Beverage",ROUND(SUM(AX69*Rates!K$19),4),ROUND(SUM(AX69*(Rates!J$8/100)),4)))</f>
        <v/>
      </c>
      <c r="AZ69" s="67" t="str">
        <f t="shared" si="79"/>
        <v/>
      </c>
      <c r="BA69" s="22" t="str">
        <f t="shared" si="80"/>
        <v/>
      </c>
      <c r="BD69" s="171"/>
      <c r="BE69" s="171"/>
      <c r="BF69" s="171"/>
      <c r="BG69" s="171"/>
    </row>
    <row r="70" spans="11:59" ht="12.75" customHeight="1" x14ac:dyDescent="0.3">
      <c r="K70" s="42" t="str">
        <f t="shared" si="52"/>
        <v/>
      </c>
      <c r="L70" s="55" t="str">
        <f t="shared" si="53"/>
        <v/>
      </c>
      <c r="M70" s="43" t="str">
        <f t="shared" si="54"/>
        <v/>
      </c>
      <c r="N70" s="56" t="str" cm="1">
        <f t="array" ref="N70">IFERROR(IF(_xlfn.SINGLE(B:B)="","",IF(R70="Beer",SUM(LOOKUP(2,1/(Rates!$B$3:$B$5&lt;=W70)/(Rates!$C$3:$C$5&gt;=W70),Rates!$D$3:$D$5)*(X70/100)*W70),IF(R70="Refreshment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56" t="str">
        <f t="shared" si="55"/>
        <v/>
      </c>
      <c r="P70" s="53"/>
      <c r="Q70" s="14" t="str">
        <f t="shared" si="56"/>
        <v/>
      </c>
      <c r="R70" s="57" t="str">
        <f t="shared" si="57"/>
        <v/>
      </c>
      <c r="S70" s="58" t="str">
        <f>IF(B70="","",IF(R70="Refreshment Beverage",VLOOKUP(VALUE(Q70),Rates!G$15:L$19,2,0),VLOOKUP(VALUE(Q70),Rates!G$4:L$12,2,0)))</f>
        <v/>
      </c>
      <c r="T70" s="58" t="str">
        <f t="shared" si="58"/>
        <v/>
      </c>
      <c r="U70" s="58" t="str">
        <f t="shared" si="59"/>
        <v/>
      </c>
      <c r="V70" s="58" t="str">
        <f t="shared" si="60"/>
        <v/>
      </c>
      <c r="W70" s="58" t="str">
        <f t="shared" si="61"/>
        <v/>
      </c>
      <c r="X70" s="59" t="str">
        <f t="shared" si="62"/>
        <v/>
      </c>
      <c r="Y70" s="60" t="str">
        <f>IF(B:B="","",IF(R70="Refreshment Beverage",VLOOKUP(Q70,Rates!G$15:L$19,6,0)*W70,VLOOKUP(Q70,Rates!G$4:L$12,6,0)*W70))</f>
        <v/>
      </c>
      <c r="Z70" s="60" t="str">
        <f t="shared" si="63"/>
        <v/>
      </c>
      <c r="AA70" s="60" t="str">
        <f t="shared" si="34"/>
        <v/>
      </c>
      <c r="AB70" s="61" t="str" cm="1">
        <f t="array" ref="AB70">IF(_xlfn.SINGLE(B:B)="","",IF(R70="Refreshment Beverage","",IF(AND(R70="Beer",Q70=0),SUM(LOOKUP(2,1/(Rates!$B$15:$B$18&lt;=W70)/(Rates!$C$15:$C$18&gt;=W70),Rates!$D$15:$D$18)*W70),VLOOKUP(VALUE(_xlfn.SINGLE(Q:Q)),Rates!A:B,2,0)*W70)))</f>
        <v/>
      </c>
      <c r="AC70" s="61" t="str" cm="1">
        <f t="array" ref="AC70">IF(_xlfn.SINGLE(B:B)="","",IF(R70="Refreshment Beverage","",IF(AND(R70="Beer",Q70=0),SUM(LOOKUP(2,1/(Rates!$B$15:$B$18&lt;=W70)/(Rates!$C$15:$C$18&gt;=W70),Rates!$E$15:$E$18)*W70),VLOOKUP(VALUE(_xlfn.SINGLE(Q:Q)),Rates!A:C,3,0)*W70)))</f>
        <v/>
      </c>
      <c r="AD70" s="168">
        <f>IFERROR(IF(R70="Beer","",IF(OR(Q70=1,Q70=2,Q70=3,Q70=4),VLOOKUP(Q70,Rates!$A$31:$B$34,2,0)*W70,IF(V70=1,VLOOKUP(U70,'REB BEV MIN MKUP'!B:E,4,0),IF(V70&gt;1,VLOOKUP(VALUE(W70),'REB BEV MIN MKUP'!O:Q,3,0),0)))),0)</f>
        <v>0</v>
      </c>
      <c r="AE70" s="62" t="str">
        <f t="shared" si="64"/>
        <v/>
      </c>
      <c r="AF70" s="63" t="str">
        <f t="shared" si="65"/>
        <v/>
      </c>
      <c r="AG70" s="64" t="str">
        <f t="shared" si="66"/>
        <v/>
      </c>
      <c r="AH70" s="65" t="str">
        <f t="shared" si="67"/>
        <v/>
      </c>
      <c r="AI70" s="66" t="str">
        <f>IF(AE:AE="","",IF(R70="Refreshment Beverage",AK70*(Rates!J$19/100),ROUND(SUM(AH70*(Rates!$J$8/100)),4)))</f>
        <v/>
      </c>
      <c r="AJ70" s="67" t="str">
        <f t="shared" si="68"/>
        <v/>
      </c>
      <c r="AK70" s="22" t="str">
        <f t="shared" si="69"/>
        <v/>
      </c>
      <c r="AL70" s="62" t="str">
        <f t="shared" si="70"/>
        <v/>
      </c>
      <c r="AM70" s="63" t="str">
        <f>IF(AS70="","",IF(R70="Refreshment Beverage",ROUND(AS70*Rates!K$19,4),ROUND(AO70*(VLOOKUP(VALUE(Q70),Rates!G$4:L$12,3,0)),4)))</f>
        <v/>
      </c>
      <c r="AN70" s="68" t="str">
        <f>IF(AS70="","",IF(R70="Refreshment Beverage",AS70*(Rates!J$19/100),MAX(AM70,AB70)))</f>
        <v/>
      </c>
      <c r="AO70" s="69" t="str">
        <f t="shared" si="71"/>
        <v/>
      </c>
      <c r="AP70" s="69" t="str">
        <f t="shared" si="72"/>
        <v/>
      </c>
      <c r="AQ70" s="70" t="str">
        <f>IF(AS70="","",IF(R70="Refreshment Beverage",ROUND(SUM(VLOOKUP(Q:Q,Rates!G$15:L$19,3,0)*(AS70-Y70-Z70-AA70)),4),ROUND(SUM(Rates!$K$8*AS70),4)))</f>
        <v/>
      </c>
      <c r="AR70" s="66" t="str">
        <f t="shared" si="73"/>
        <v/>
      </c>
      <c r="AS70" s="22" t="str">
        <f t="shared" si="74"/>
        <v/>
      </c>
      <c r="AT70" s="62" t="str">
        <f t="shared" si="75"/>
        <v/>
      </c>
      <c r="AU70" s="63" t="str">
        <f>IF(AX70="","",IF(R70="Refreshment Beverage",ROUND((BA70-Y70-Z70-AA70)*VLOOKUP(VALUE(Q70),Rates!G$15:L$19,3,0),4),ROUND(AW70*(VLOOKUP(VALUE(Q70),Rates!G:L,3,0)),4)))</f>
        <v/>
      </c>
      <c r="AV70" s="68" t="str">
        <f t="shared" si="76"/>
        <v/>
      </c>
      <c r="AW70" s="69" t="str">
        <f t="shared" si="77"/>
        <v/>
      </c>
      <c r="AX70" s="65" t="str">
        <f t="shared" si="78"/>
        <v/>
      </c>
      <c r="AY70" s="70" t="str">
        <f>IF(AX70="","",IF(R70="Refreshment Beverage",ROUND(SUM(AX70*Rates!K$19),4),ROUND(SUM(AX70*(Rates!J$8/100)),4)))</f>
        <v/>
      </c>
      <c r="AZ70" s="67" t="str">
        <f t="shared" si="79"/>
        <v/>
      </c>
      <c r="BA70" s="22" t="str">
        <f t="shared" si="80"/>
        <v/>
      </c>
      <c r="BD70" s="171"/>
      <c r="BE70" s="171"/>
      <c r="BF70" s="171"/>
      <c r="BG70" s="171"/>
    </row>
    <row r="71" spans="11:59" ht="12.75" customHeight="1" x14ac:dyDescent="0.3">
      <c r="K71" s="42" t="str">
        <f t="shared" si="52"/>
        <v/>
      </c>
      <c r="L71" s="55" t="str">
        <f t="shared" si="53"/>
        <v/>
      </c>
      <c r="M71" s="43" t="str">
        <f t="shared" si="54"/>
        <v/>
      </c>
      <c r="N71" s="56" t="str" cm="1">
        <f t="array" ref="N71">IFERROR(IF(_xlfn.SINGLE(B:B)="","",IF(R71="Beer",SUM(LOOKUP(2,1/(Rates!$B$3:$B$5&lt;=W71)/(Rates!$C$3:$C$5&gt;=W71),Rates!$D$3:$D$5)*(X71/100)*W71),IF(R71="Refreshment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56" t="str">
        <f t="shared" si="55"/>
        <v/>
      </c>
      <c r="P71" s="53"/>
      <c r="Q71" s="14" t="str">
        <f t="shared" si="56"/>
        <v/>
      </c>
      <c r="R71" s="57" t="str">
        <f t="shared" si="57"/>
        <v/>
      </c>
      <c r="S71" s="58" t="str">
        <f>IF(B71="","",IF(R71="Refreshment Beverage",VLOOKUP(VALUE(Q71),Rates!G$15:L$19,2,0),VLOOKUP(VALUE(Q71),Rates!G$4:L$12,2,0)))</f>
        <v/>
      </c>
      <c r="T71" s="58" t="str">
        <f t="shared" si="58"/>
        <v/>
      </c>
      <c r="U71" s="58" t="str">
        <f t="shared" si="59"/>
        <v/>
      </c>
      <c r="V71" s="58" t="str">
        <f t="shared" si="60"/>
        <v/>
      </c>
      <c r="W71" s="58" t="str">
        <f t="shared" si="61"/>
        <v/>
      </c>
      <c r="X71" s="59" t="str">
        <f t="shared" si="62"/>
        <v/>
      </c>
      <c r="Y71" s="60" t="str">
        <f>IF(B:B="","",IF(R71="Refreshment Beverage",VLOOKUP(Q71,Rates!G$15:L$19,6,0)*W71,VLOOKUP(Q71,Rates!G$4:L$12,6,0)*W71))</f>
        <v/>
      </c>
      <c r="Z71" s="60" t="str">
        <f t="shared" si="63"/>
        <v/>
      </c>
      <c r="AA71" s="60" t="str">
        <f t="shared" ref="AA71:AA134" si="81">IF(B:B="","",IF(AND(T71="Can",V71=8,R71="Beer"),V71*0.0201,IF(AND(T71="Can",V71=15,R71="Beer"),V71*0.0101,IF(AND(T71="Can",V71=20,R71="Beer"),V71*0.0107,IF(AND(T71="Can",V71=30,R71="Beer"),V71*0.0089,IF(AND(T71="Can",V71=36,R71="Beer"),V71*0.0074,IF(AND(T71="Bottle",V71=24,R71="Beer"),V71*0.016,IF(AND(R71="Refreshment Beverage",U71&gt;0.049,U71&lt;0.401),V71*0.0536,IF(AND(R71="Refreshment Beverage",U71&gt;0.4,U71&lt;0.47),V71*0.0643,IF(AND(R71="Refreshment Beverage",U71&gt;0.469,U71&lt;0.66),V71*0.075,IF(AND(R71="Refreshment Beverage",U71&gt;0.659,U71&lt;0.75),V71*0.1071,IF(AND(R71="Refreshment Beverage",U71&gt;0.749,U71&lt;0.9),V71*0.1178,IF(AND(R71="Refreshment Beverage",U71&gt;0.899,U71&lt;1),V71*0.1393,IF(AND(R71="Refreshment Beverage",U71=1),V71*0.1499,IF(AND(R71="Refreshment Beverage",U71=1.14),V71*0.1714,IF(AND(R71="Refreshment Beverage",U71=2),V71*0.2999,IF(AND(R71="Refreshment Beverage",U71=3),V71*0.4499,IF(AND(R71="Refreshment Beverage",U71=1.75),V71*0.2678,0))))))))))))))))))</f>
        <v/>
      </c>
      <c r="AB71" s="61" t="str" cm="1">
        <f t="array" ref="AB71">IF(_xlfn.SINGLE(B:B)="","",IF(R71="Refreshment Beverage","",IF(AND(R71="Beer",Q71=0),SUM(LOOKUP(2,1/(Rates!$B$15:$B$18&lt;=W71)/(Rates!$C$15:$C$18&gt;=W71),Rates!$D$15:$D$18)*W71),VLOOKUP(VALUE(_xlfn.SINGLE(Q:Q)),Rates!A:B,2,0)*W71)))</f>
        <v/>
      </c>
      <c r="AC71" s="61" t="str" cm="1">
        <f t="array" ref="AC71">IF(_xlfn.SINGLE(B:B)="","",IF(R71="Refreshment Beverage","",IF(AND(R71="Beer",Q71=0),SUM(LOOKUP(2,1/(Rates!$B$15:$B$18&lt;=W71)/(Rates!$C$15:$C$18&gt;=W71),Rates!$E$15:$E$18)*W71),VLOOKUP(VALUE(_xlfn.SINGLE(Q:Q)),Rates!A:C,3,0)*W71)))</f>
        <v/>
      </c>
      <c r="AD71" s="168">
        <f>IFERROR(IF(R71="Beer","",IF(OR(Q71=1,Q71=2,Q71=3,Q71=4),VLOOKUP(Q71,Rates!$A$31:$B$34,2,0)*W71,IF(V71=1,VLOOKUP(U71,'REB BEV MIN MKUP'!B:E,4,0),IF(V71&gt;1,VLOOKUP(VALUE(W71),'REB BEV MIN MKUP'!O:Q,3,0),0)))),0)</f>
        <v>0</v>
      </c>
      <c r="AE71" s="62" t="str">
        <f t="shared" si="64"/>
        <v/>
      </c>
      <c r="AF71" s="63" t="str">
        <f t="shared" si="65"/>
        <v/>
      </c>
      <c r="AG71" s="64" t="str">
        <f t="shared" si="66"/>
        <v/>
      </c>
      <c r="AH71" s="65" t="str">
        <f t="shared" si="67"/>
        <v/>
      </c>
      <c r="AI71" s="66" t="str">
        <f>IF(AE:AE="","",IF(R71="Refreshment Beverage",AK71*(Rates!J$19/100),ROUND(SUM(AH71*(Rates!$J$8/100)),4)))</f>
        <v/>
      </c>
      <c r="AJ71" s="67" t="str">
        <f t="shared" si="68"/>
        <v/>
      </c>
      <c r="AK71" s="22" t="str">
        <f t="shared" si="69"/>
        <v/>
      </c>
      <c r="AL71" s="62" t="str">
        <f t="shared" si="70"/>
        <v/>
      </c>
      <c r="AM71" s="63" t="str">
        <f>IF(AS71="","",IF(R71="Refreshment Beverage",ROUND(AS71*Rates!K$19,4),ROUND(AO71*(VLOOKUP(VALUE(Q71),Rates!G$4:L$12,3,0)),4)))</f>
        <v/>
      </c>
      <c r="AN71" s="68" t="str">
        <f>IF(AS71="","",IF(R71="Refreshment Beverage",AS71*(Rates!J$19/100),MAX(AM71,AB71)))</f>
        <v/>
      </c>
      <c r="AO71" s="69" t="str">
        <f t="shared" si="71"/>
        <v/>
      </c>
      <c r="AP71" s="69" t="str">
        <f t="shared" si="72"/>
        <v/>
      </c>
      <c r="AQ71" s="70" t="str">
        <f>IF(AS71="","",IF(R71="Refreshment Beverage",ROUND(SUM(VLOOKUP(Q:Q,Rates!G$15:L$19,3,0)*(AS71-Y71-Z71-AA71)),4),ROUND(SUM(Rates!$K$8*AS71),4)))</f>
        <v/>
      </c>
      <c r="AR71" s="66" t="str">
        <f t="shared" si="73"/>
        <v/>
      </c>
      <c r="AS71" s="22" t="str">
        <f t="shared" si="74"/>
        <v/>
      </c>
      <c r="AT71" s="62" t="str">
        <f t="shared" si="75"/>
        <v/>
      </c>
      <c r="AU71" s="63" t="str">
        <f>IF(AX71="","",IF(R71="Refreshment Beverage",ROUND((BA71-Y71-Z71-AA71)*VLOOKUP(VALUE(Q71),Rates!G$15:L$19,3,0),4),ROUND(AW71*(VLOOKUP(VALUE(Q71),Rates!G:L,3,0)),4)))</f>
        <v/>
      </c>
      <c r="AV71" s="68" t="str">
        <f t="shared" si="76"/>
        <v/>
      </c>
      <c r="AW71" s="69" t="str">
        <f t="shared" si="77"/>
        <v/>
      </c>
      <c r="AX71" s="65" t="str">
        <f t="shared" si="78"/>
        <v/>
      </c>
      <c r="AY71" s="70" t="str">
        <f>IF(AX71="","",IF(R71="Refreshment Beverage",ROUND(SUM(AX71*Rates!K$19),4),ROUND(SUM(AX71*(Rates!J$8/100)),4)))</f>
        <v/>
      </c>
      <c r="AZ71" s="67" t="str">
        <f t="shared" si="79"/>
        <v/>
      </c>
      <c r="BA71" s="22" t="str">
        <f t="shared" si="80"/>
        <v/>
      </c>
      <c r="BD71" s="171"/>
      <c r="BE71" s="171"/>
      <c r="BF71" s="171"/>
      <c r="BG71" s="171"/>
    </row>
    <row r="72" spans="11:59" ht="12.75" customHeight="1" x14ac:dyDescent="0.3">
      <c r="K72" s="42" t="str">
        <f t="shared" ref="K72:K135" si="82">IFERROR(IF(B:B="","",IF(OR(C72="",E72="",F72="",G72="",H72="",I72="",J72=""),"",ROUND(IF(J72="Gross Price to Brewers",AE72,IF(J72="Retail Price",AL72,IF(J72="Licensee Retail",AT72,""))),2))),"")</f>
        <v/>
      </c>
      <c r="L72" s="55" t="str">
        <f t="shared" ref="L72:L135" si="83">IFERROR(IF(B:B="","",IF(OR(C72="",E72="",F72="",G72="",H72="",I72="",J72=""),"",ROUND(IF(J72="Gross Price to Brewers",AH72,IF(J72="Retail Price",AP72,IF(J72="Licensee Retail",AX72,""))),2))),"")</f>
        <v/>
      </c>
      <c r="M72" s="43" t="str">
        <f t="shared" ref="M72:M135" si="84">IFERROR(IF(B:B="","",IF(OR(C72="",E72="",F72="",G72="",H72="",I72="",J72=""),"",ROUND(IF(J72="Gross Price to Brewers",AK72,IF(J72="Retail Price",AS72,IF(J72="Licensee Retail",BA72,""))),2))),"")</f>
        <v/>
      </c>
      <c r="N72" s="56" t="str" cm="1">
        <f t="array" ref="N72">IFERROR(IF(_xlfn.SINGLE(B:B)="","",IF(R72="Beer",SUM(LOOKUP(2,1/(Rates!$B$3:$B$5&lt;=W72)/(Rates!$C$3:$C$5&gt;=W72),Rates!$D$3:$D$5)*(X72/100)*W72),IF(R72="Refreshment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56" t="str">
        <f t="shared" ref="O72:O135" si="85">IF(B:B="","",IF(M72&gt;N72,"YES","NO"))</f>
        <v/>
      </c>
      <c r="P72" s="53"/>
      <c r="Q72" s="14" t="str">
        <f t="shared" ref="Q72:Q135" si="86">IF(B72="","",IF(OR(D72="",D72=0),0,D72))</f>
        <v/>
      </c>
      <c r="R72" s="57" t="str">
        <f t="shared" ref="R72:R135" si="87">IF(C72="","",IF(C72="Beer","Beer",IF(C72="Malt-Based Cooler","Refreshment Beverage")))</f>
        <v/>
      </c>
      <c r="S72" s="58" t="str">
        <f>IF(B72="","",IF(R72="Refreshment Beverage",VLOOKUP(VALUE(Q72),Rates!G$15:L$19,2,0),VLOOKUP(VALUE(Q72),Rates!G$4:L$12,2,0)))</f>
        <v/>
      </c>
      <c r="T72" s="58" t="str">
        <f t="shared" ref="T72:T135" si="88">IF(B72="","",G72)</f>
        <v/>
      </c>
      <c r="U72" s="58" t="str">
        <f t="shared" ref="U72:U135" si="89">IF(B:B="","",SUM(W72/V72))</f>
        <v/>
      </c>
      <c r="V72" s="58" t="str">
        <f t="shared" ref="V72:V135" si="90">IF(B72="","",F72)</f>
        <v/>
      </c>
      <c r="W72" s="58" t="str">
        <f t="shared" ref="W72:W135" si="91">IF(B72="","",E72*F72)</f>
        <v/>
      </c>
      <c r="X72" s="59" t="str">
        <f t="shared" ref="X72:X135" si="92">IF(B72="","",H72)</f>
        <v/>
      </c>
      <c r="Y72" s="60" t="str">
        <f>IF(B:B="","",IF(R72="Refreshment Beverage",VLOOKUP(Q72,Rates!G$15:L$19,6,0)*W72,VLOOKUP(Q72,Rates!G$4:L$12,6,0)*W72))</f>
        <v/>
      </c>
      <c r="Z72" s="60" t="str">
        <f t="shared" ref="Z72:Z135" si="93">IF(B:B="","",IF(R72="Refreshment Beverage",0,IF(T72="Keg",0,ROUND(0.34/12*V72,2))))</f>
        <v/>
      </c>
      <c r="AA72" s="60" t="str">
        <f t="shared" si="81"/>
        <v/>
      </c>
      <c r="AB72" s="61" t="str" cm="1">
        <f t="array" ref="AB72">IF(_xlfn.SINGLE(B:B)="","",IF(R72="Refreshment Beverage","",IF(AND(R72="Beer",Q72=0),SUM(LOOKUP(2,1/(Rates!$B$15:$B$18&lt;=W72)/(Rates!$C$15:$C$18&gt;=W72),Rates!$D$15:$D$18)*W72),VLOOKUP(VALUE(_xlfn.SINGLE(Q:Q)),Rates!A:B,2,0)*W72)))</f>
        <v/>
      </c>
      <c r="AC72" s="61" t="str" cm="1">
        <f t="array" ref="AC72">IF(_xlfn.SINGLE(B:B)="","",IF(R72="Refreshment Beverage","",IF(AND(R72="Beer",Q72=0),SUM(LOOKUP(2,1/(Rates!$B$15:$B$18&lt;=W72)/(Rates!$C$15:$C$18&gt;=W72),Rates!$E$15:$E$18)*W72),VLOOKUP(VALUE(_xlfn.SINGLE(Q:Q)),Rates!A:C,3,0)*W72)))</f>
        <v/>
      </c>
      <c r="AD72" s="168">
        <f>IFERROR(IF(R72="Beer","",IF(OR(Q72=1,Q72=2,Q72=3,Q72=4),VLOOKUP(Q72,Rates!$A$31:$B$34,2,0)*W72,IF(V72=1,VLOOKUP(U72,'REB BEV MIN MKUP'!B:E,4,0),IF(V72&gt;1,VLOOKUP(VALUE(W72),'REB BEV MIN MKUP'!O:Q,3,0),0)))),0)</f>
        <v>0</v>
      </c>
      <c r="AE72" s="62" t="str">
        <f t="shared" ref="AE72:AE135" si="94">IF(J72="Gross Price to Brewers",I72,"")</f>
        <v/>
      </c>
      <c r="AF72" s="63" t="str">
        <f t="shared" ref="AF72:AF135" si="95">IF(AE:AE="","",ROUND(SUM(AE72*(S72/100)),4))</f>
        <v/>
      </c>
      <c r="AG72" s="64" t="str">
        <f t="shared" ref="AG72:AG135" si="96">IF(AE:AE="","",IF(R72="Refreshment Beverage",MAX(AF72,AD72),MAX(AB72,AF72)))</f>
        <v/>
      </c>
      <c r="AH72" s="65" t="str">
        <f t="shared" ref="AH72:AH135" si="97">IF(AE:AE="","",IF(R72="Refreshment Beverage",AK72-AJ72,SUM(Y72:AA72)+AE72+AG72))</f>
        <v/>
      </c>
      <c r="AI72" s="66" t="str">
        <f>IF(AE:AE="","",IF(R72="Refreshment Beverage",AK72*(Rates!J$19/100),ROUND(SUM(AH72*(Rates!$J$8/100)),4)))</f>
        <v/>
      </c>
      <c r="AJ72" s="67" t="str">
        <f t="shared" ref="AJ72:AJ135" si="98">IF(AE:AE="","",IF(R72="Refreshment Beverage",AI72,MAX(AC72,AI72)))</f>
        <v/>
      </c>
      <c r="AK72" s="22" t="str">
        <f t="shared" ref="AK72:AK135" si="99">IF(AE:AE="","",IF(R72="Refreshment Beverage",SUM(AE72+Y72+Z72+AA72+AG72),SUM(AH72+AJ72)))</f>
        <v/>
      </c>
      <c r="AL72" s="62" t="str">
        <f t="shared" ref="AL72:AL135" si="100">IF(AS72="","",IF(R72="Refreshment Beverage",ROUND(SUM(AS72-AR72-AA72-Z72-Y72),2),ROUND(SUM(AS72-AR72-AN72-Y72-Z72-AA72),2)))</f>
        <v/>
      </c>
      <c r="AM72" s="63" t="str">
        <f>IF(AS72="","",IF(R72="Refreshment Beverage",ROUND(AS72*Rates!K$19,4),ROUND(AO72*(VLOOKUP(VALUE(Q72),Rates!G$4:L$12,3,0)),4)))</f>
        <v/>
      </c>
      <c r="AN72" s="68" t="str">
        <f>IF(AS72="","",IF(R72="Refreshment Beverage",AS72*(Rates!J$19/100),MAX(AM72,AB72)))</f>
        <v/>
      </c>
      <c r="AO72" s="69" t="str">
        <f t="shared" ref="AO72:AO135" si="101">IF(AS72="","",ROUND(SUM(AS72-AR72-Y72-Z72-AA72),4))</f>
        <v/>
      </c>
      <c r="AP72" s="69" t="str">
        <f t="shared" ref="AP72:AP135" si="102">IF(AS72="","",IF(R72="Refreshment Beverage",ROUND(AS72-AN72,2),ROUND(SUM(AS72-AR72),2)))</f>
        <v/>
      </c>
      <c r="AQ72" s="70" t="str">
        <f>IF(AS72="","",IF(R72="Refreshment Beverage",ROUND(SUM(VLOOKUP(Q:Q,Rates!G$15:L$19,3,0)*(AS72-Y72-Z72-AA72)),4),ROUND(SUM(Rates!$K$8*AS72),4)))</f>
        <v/>
      </c>
      <c r="AR72" s="66" t="str">
        <f t="shared" ref="AR72:AR135" si="103">IF(AS72="","",IF(R72="Refreshment Beverage",MAX(AD72,AQ72),MAX(AQ72,AC72)))</f>
        <v/>
      </c>
      <c r="AS72" s="22" t="str">
        <f t="shared" ref="AS72:AS135" si="104">IF(J72="Retail Price",SUM(I72+0.004),"")</f>
        <v/>
      </c>
      <c r="AT72" s="62" t="str">
        <f t="shared" ref="AT72:AT135" si="105">IF(AX72="","",IF(R72="Refreshment Beverage",SUM(BA72-AV72-Y72-Z72-AA72),SUM(AX72-AV72-Y72-Z72-AA72)))</f>
        <v/>
      </c>
      <c r="AU72" s="63" t="str">
        <f>IF(AX72="","",IF(R72="Refreshment Beverage",ROUND((BA72-Y72-Z72-AA72)*VLOOKUP(VALUE(Q72),Rates!G$15:L$19,3,0),4),ROUND(AW72*(VLOOKUP(VALUE(Q72),Rates!G:L,3,0)),4)))</f>
        <v/>
      </c>
      <c r="AV72" s="68" t="str">
        <f t="shared" ref="AV72:AV135" si="106">IF(AX72="","",IF(R72="Refreshment Beverage",MAX(AU72,AD72),MAX(AB72,AU72)))</f>
        <v/>
      </c>
      <c r="AW72" s="69" t="str">
        <f t="shared" ref="AW72:AW135" si="107">IF(AX72="","",IF(R72="Refreshment Beverage",SUM(BA72-AV72-Y72-Z72-AA72),ROUND(SUM(BA72-AZ72-Y72-Z72-AA72),4)))</f>
        <v/>
      </c>
      <c r="AX72" s="65" t="str">
        <f t="shared" ref="AX72:AX135" si="108">IF(J72="Licensee Retail",I72,"")</f>
        <v/>
      </c>
      <c r="AY72" s="70" t="str">
        <f>IF(AX72="","",IF(R72="Refreshment Beverage",ROUND(SUM(AX72*Rates!K$19),4),ROUND(SUM(AX72*(Rates!J$8/100)),4)))</f>
        <v/>
      </c>
      <c r="AZ72" s="67" t="str">
        <f t="shared" ref="AZ72:AZ135" si="109">IF(AX72="","",MAX($AC72,AY72))</f>
        <v/>
      </c>
      <c r="BA72" s="22" t="str">
        <f t="shared" ref="BA72:BA135" si="110">IF(AX72="","",SUM(AX72+AZ72))</f>
        <v/>
      </c>
      <c r="BD72" s="171"/>
      <c r="BE72" s="171"/>
      <c r="BF72" s="171"/>
      <c r="BG72" s="171"/>
    </row>
    <row r="73" spans="11:59" ht="12.75" customHeight="1" x14ac:dyDescent="0.3">
      <c r="K73" s="42" t="str">
        <f t="shared" si="82"/>
        <v/>
      </c>
      <c r="L73" s="55" t="str">
        <f t="shared" si="83"/>
        <v/>
      </c>
      <c r="M73" s="43" t="str">
        <f t="shared" si="84"/>
        <v/>
      </c>
      <c r="N73" s="56" t="str" cm="1">
        <f t="array" ref="N73">IFERROR(IF(_xlfn.SINGLE(B:B)="","",IF(R73="Beer",SUM(LOOKUP(2,1/(Rates!$B$3:$B$5&lt;=W73)/(Rates!$C$3:$C$5&gt;=W73),Rates!$D$3:$D$5)*(X73/100)*W73),IF(R73="Refreshment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56" t="str">
        <f t="shared" si="85"/>
        <v/>
      </c>
      <c r="P73" s="53"/>
      <c r="Q73" s="14" t="str">
        <f t="shared" si="86"/>
        <v/>
      </c>
      <c r="R73" s="57" t="str">
        <f t="shared" si="87"/>
        <v/>
      </c>
      <c r="S73" s="58" t="str">
        <f>IF(B73="","",IF(R73="Refreshment Beverage",VLOOKUP(VALUE(Q73),Rates!G$15:L$19,2,0),VLOOKUP(VALUE(Q73),Rates!G$4:L$12,2,0)))</f>
        <v/>
      </c>
      <c r="T73" s="58" t="str">
        <f t="shared" si="88"/>
        <v/>
      </c>
      <c r="U73" s="58" t="str">
        <f t="shared" si="89"/>
        <v/>
      </c>
      <c r="V73" s="58" t="str">
        <f t="shared" si="90"/>
        <v/>
      </c>
      <c r="W73" s="58" t="str">
        <f t="shared" si="91"/>
        <v/>
      </c>
      <c r="X73" s="59" t="str">
        <f t="shared" si="92"/>
        <v/>
      </c>
      <c r="Y73" s="60" t="str">
        <f>IF(B:B="","",IF(R73="Refreshment Beverage",VLOOKUP(Q73,Rates!G$15:L$19,6,0)*W73,VLOOKUP(Q73,Rates!G$4:L$12,6,0)*W73))</f>
        <v/>
      </c>
      <c r="Z73" s="60" t="str">
        <f t="shared" si="93"/>
        <v/>
      </c>
      <c r="AA73" s="60" t="str">
        <f t="shared" si="81"/>
        <v/>
      </c>
      <c r="AB73" s="61" t="str" cm="1">
        <f t="array" ref="AB73">IF(_xlfn.SINGLE(B:B)="","",IF(R73="Refreshment Beverage","",IF(AND(R73="Beer",Q73=0),SUM(LOOKUP(2,1/(Rates!$B$15:$B$18&lt;=W73)/(Rates!$C$15:$C$18&gt;=W73),Rates!$D$15:$D$18)*W73),VLOOKUP(VALUE(_xlfn.SINGLE(Q:Q)),Rates!A:B,2,0)*W73)))</f>
        <v/>
      </c>
      <c r="AC73" s="61" t="str" cm="1">
        <f t="array" ref="AC73">IF(_xlfn.SINGLE(B:B)="","",IF(R73="Refreshment Beverage","",IF(AND(R73="Beer",Q73=0),SUM(LOOKUP(2,1/(Rates!$B$15:$B$18&lt;=W73)/(Rates!$C$15:$C$18&gt;=W73),Rates!$E$15:$E$18)*W73),VLOOKUP(VALUE(_xlfn.SINGLE(Q:Q)),Rates!A:C,3,0)*W73)))</f>
        <v/>
      </c>
      <c r="AD73" s="168">
        <f>IFERROR(IF(R73="Beer","",IF(OR(Q73=1,Q73=2,Q73=3,Q73=4),VLOOKUP(Q73,Rates!$A$31:$B$34,2,0)*W73,IF(V73=1,VLOOKUP(U73,'REB BEV MIN MKUP'!B:E,4,0),IF(V73&gt;1,VLOOKUP(VALUE(W73),'REB BEV MIN MKUP'!O:Q,3,0),0)))),0)</f>
        <v>0</v>
      </c>
      <c r="AE73" s="62" t="str">
        <f t="shared" si="94"/>
        <v/>
      </c>
      <c r="AF73" s="63" t="str">
        <f t="shared" si="95"/>
        <v/>
      </c>
      <c r="AG73" s="64" t="str">
        <f t="shared" si="96"/>
        <v/>
      </c>
      <c r="AH73" s="65" t="str">
        <f t="shared" si="97"/>
        <v/>
      </c>
      <c r="AI73" s="66" t="str">
        <f>IF(AE:AE="","",IF(R73="Refreshment Beverage",AK73*(Rates!J$19/100),ROUND(SUM(AH73*(Rates!$J$8/100)),4)))</f>
        <v/>
      </c>
      <c r="AJ73" s="67" t="str">
        <f t="shared" si="98"/>
        <v/>
      </c>
      <c r="AK73" s="22" t="str">
        <f t="shared" si="99"/>
        <v/>
      </c>
      <c r="AL73" s="62" t="str">
        <f t="shared" si="100"/>
        <v/>
      </c>
      <c r="AM73" s="63" t="str">
        <f>IF(AS73="","",IF(R73="Refreshment Beverage",ROUND(AS73*Rates!K$19,4),ROUND(AO73*(VLOOKUP(VALUE(Q73),Rates!G$4:L$12,3,0)),4)))</f>
        <v/>
      </c>
      <c r="AN73" s="68" t="str">
        <f>IF(AS73="","",IF(R73="Refreshment Beverage",AS73*(Rates!J$19/100),MAX(AM73,AB73)))</f>
        <v/>
      </c>
      <c r="AO73" s="69" t="str">
        <f t="shared" si="101"/>
        <v/>
      </c>
      <c r="AP73" s="69" t="str">
        <f t="shared" si="102"/>
        <v/>
      </c>
      <c r="AQ73" s="70" t="str">
        <f>IF(AS73="","",IF(R73="Refreshment Beverage",ROUND(SUM(VLOOKUP(Q:Q,Rates!G$15:L$19,3,0)*(AS73-Y73-Z73-AA73)),4),ROUND(SUM(Rates!$K$8*AS73),4)))</f>
        <v/>
      </c>
      <c r="AR73" s="66" t="str">
        <f t="shared" si="103"/>
        <v/>
      </c>
      <c r="AS73" s="22" t="str">
        <f t="shared" si="104"/>
        <v/>
      </c>
      <c r="AT73" s="62" t="str">
        <f t="shared" si="105"/>
        <v/>
      </c>
      <c r="AU73" s="63" t="str">
        <f>IF(AX73="","",IF(R73="Refreshment Beverage",ROUND((BA73-Y73-Z73-AA73)*VLOOKUP(VALUE(Q73),Rates!G$15:L$19,3,0),4),ROUND(AW73*(VLOOKUP(VALUE(Q73),Rates!G:L,3,0)),4)))</f>
        <v/>
      </c>
      <c r="AV73" s="68" t="str">
        <f t="shared" si="106"/>
        <v/>
      </c>
      <c r="AW73" s="69" t="str">
        <f t="shared" si="107"/>
        <v/>
      </c>
      <c r="AX73" s="65" t="str">
        <f t="shared" si="108"/>
        <v/>
      </c>
      <c r="AY73" s="70" t="str">
        <f>IF(AX73="","",IF(R73="Refreshment Beverage",ROUND(SUM(AX73*Rates!K$19),4),ROUND(SUM(AX73*(Rates!J$8/100)),4)))</f>
        <v/>
      </c>
      <c r="AZ73" s="67" t="str">
        <f t="shared" si="109"/>
        <v/>
      </c>
      <c r="BA73" s="22" t="str">
        <f t="shared" si="110"/>
        <v/>
      </c>
      <c r="BD73" s="171"/>
      <c r="BE73" s="171"/>
      <c r="BF73" s="171"/>
      <c r="BG73" s="171"/>
    </row>
    <row r="74" spans="11:59" ht="12.75" customHeight="1" x14ac:dyDescent="0.3">
      <c r="K74" s="42" t="str">
        <f t="shared" si="82"/>
        <v/>
      </c>
      <c r="L74" s="55" t="str">
        <f t="shared" si="83"/>
        <v/>
      </c>
      <c r="M74" s="43" t="str">
        <f t="shared" si="84"/>
        <v/>
      </c>
      <c r="N74" s="56" t="str" cm="1">
        <f t="array" ref="N74">IFERROR(IF(_xlfn.SINGLE(B:B)="","",IF(R74="Beer",SUM(LOOKUP(2,1/(Rates!$B$3:$B$5&lt;=W74)/(Rates!$C$3:$C$5&gt;=W74),Rates!$D$3:$D$5)*(X74/100)*W74),IF(R74="Refreshment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56" t="str">
        <f t="shared" si="85"/>
        <v/>
      </c>
      <c r="P74" s="53"/>
      <c r="Q74" s="14" t="str">
        <f t="shared" si="86"/>
        <v/>
      </c>
      <c r="R74" s="57" t="str">
        <f t="shared" si="87"/>
        <v/>
      </c>
      <c r="S74" s="58" t="str">
        <f>IF(B74="","",IF(R74="Refreshment Beverage",VLOOKUP(VALUE(Q74),Rates!G$15:L$19,2,0),VLOOKUP(VALUE(Q74),Rates!G$4:L$12,2,0)))</f>
        <v/>
      </c>
      <c r="T74" s="58" t="str">
        <f t="shared" si="88"/>
        <v/>
      </c>
      <c r="U74" s="58" t="str">
        <f t="shared" si="89"/>
        <v/>
      </c>
      <c r="V74" s="58" t="str">
        <f t="shared" si="90"/>
        <v/>
      </c>
      <c r="W74" s="58" t="str">
        <f t="shared" si="91"/>
        <v/>
      </c>
      <c r="X74" s="59" t="str">
        <f t="shared" si="92"/>
        <v/>
      </c>
      <c r="Y74" s="60" t="str">
        <f>IF(B:B="","",IF(R74="Refreshment Beverage",VLOOKUP(Q74,Rates!G$15:L$19,6,0)*W74,VLOOKUP(Q74,Rates!G$4:L$12,6,0)*W74))</f>
        <v/>
      </c>
      <c r="Z74" s="60" t="str">
        <f t="shared" si="93"/>
        <v/>
      </c>
      <c r="AA74" s="60" t="str">
        <f t="shared" si="81"/>
        <v/>
      </c>
      <c r="AB74" s="61" t="str" cm="1">
        <f t="array" ref="AB74">IF(_xlfn.SINGLE(B:B)="","",IF(R74="Refreshment Beverage","",IF(AND(R74="Beer",Q74=0),SUM(LOOKUP(2,1/(Rates!$B$15:$B$18&lt;=W74)/(Rates!$C$15:$C$18&gt;=W74),Rates!$D$15:$D$18)*W74),VLOOKUP(VALUE(_xlfn.SINGLE(Q:Q)),Rates!A:B,2,0)*W74)))</f>
        <v/>
      </c>
      <c r="AC74" s="61" t="str" cm="1">
        <f t="array" ref="AC74">IF(_xlfn.SINGLE(B:B)="","",IF(R74="Refreshment Beverage","",IF(AND(R74="Beer",Q74=0),SUM(LOOKUP(2,1/(Rates!$B$15:$B$18&lt;=W74)/(Rates!$C$15:$C$18&gt;=W74),Rates!$E$15:$E$18)*W74),VLOOKUP(VALUE(_xlfn.SINGLE(Q:Q)),Rates!A:C,3,0)*W74)))</f>
        <v/>
      </c>
      <c r="AD74" s="168">
        <f>IFERROR(IF(R74="Beer","",IF(OR(Q74=1,Q74=2,Q74=3,Q74=4),VLOOKUP(Q74,Rates!$A$31:$B$34,2,0)*W74,IF(V74=1,VLOOKUP(U74,'REB BEV MIN MKUP'!B:E,4,0),IF(V74&gt;1,VLOOKUP(VALUE(W74),'REB BEV MIN MKUP'!O:Q,3,0),0)))),0)</f>
        <v>0</v>
      </c>
      <c r="AE74" s="62" t="str">
        <f t="shared" si="94"/>
        <v/>
      </c>
      <c r="AF74" s="63" t="str">
        <f t="shared" si="95"/>
        <v/>
      </c>
      <c r="AG74" s="64" t="str">
        <f t="shared" si="96"/>
        <v/>
      </c>
      <c r="AH74" s="65" t="str">
        <f t="shared" si="97"/>
        <v/>
      </c>
      <c r="AI74" s="66" t="str">
        <f>IF(AE:AE="","",IF(R74="Refreshment Beverage",AK74*(Rates!J$19/100),ROUND(SUM(AH74*(Rates!$J$8/100)),4)))</f>
        <v/>
      </c>
      <c r="AJ74" s="67" t="str">
        <f t="shared" si="98"/>
        <v/>
      </c>
      <c r="AK74" s="22" t="str">
        <f t="shared" si="99"/>
        <v/>
      </c>
      <c r="AL74" s="62" t="str">
        <f t="shared" si="100"/>
        <v/>
      </c>
      <c r="AM74" s="63" t="str">
        <f>IF(AS74="","",IF(R74="Refreshment Beverage",ROUND(AS74*Rates!K$19,4),ROUND(AO74*(VLOOKUP(VALUE(Q74),Rates!G$4:L$12,3,0)),4)))</f>
        <v/>
      </c>
      <c r="AN74" s="68" t="str">
        <f>IF(AS74="","",IF(R74="Refreshment Beverage",AS74*(Rates!J$19/100),MAX(AM74,AB74)))</f>
        <v/>
      </c>
      <c r="AO74" s="69" t="str">
        <f t="shared" si="101"/>
        <v/>
      </c>
      <c r="AP74" s="69" t="str">
        <f t="shared" si="102"/>
        <v/>
      </c>
      <c r="AQ74" s="70" t="str">
        <f>IF(AS74="","",IF(R74="Refreshment Beverage",ROUND(SUM(VLOOKUP(Q:Q,Rates!G$15:L$19,3,0)*(AS74-Y74-Z74-AA74)),4),ROUND(SUM(Rates!$K$8*AS74),4)))</f>
        <v/>
      </c>
      <c r="AR74" s="66" t="str">
        <f t="shared" si="103"/>
        <v/>
      </c>
      <c r="AS74" s="22" t="str">
        <f t="shared" si="104"/>
        <v/>
      </c>
      <c r="AT74" s="62" t="str">
        <f t="shared" si="105"/>
        <v/>
      </c>
      <c r="AU74" s="63" t="str">
        <f>IF(AX74="","",IF(R74="Refreshment Beverage",ROUND((BA74-Y74-Z74-AA74)*VLOOKUP(VALUE(Q74),Rates!G$15:L$19,3,0),4),ROUND(AW74*(VLOOKUP(VALUE(Q74),Rates!G:L,3,0)),4)))</f>
        <v/>
      </c>
      <c r="AV74" s="68" t="str">
        <f t="shared" si="106"/>
        <v/>
      </c>
      <c r="AW74" s="69" t="str">
        <f t="shared" si="107"/>
        <v/>
      </c>
      <c r="AX74" s="65" t="str">
        <f t="shared" si="108"/>
        <v/>
      </c>
      <c r="AY74" s="70" t="str">
        <f>IF(AX74="","",IF(R74="Refreshment Beverage",ROUND(SUM(AX74*Rates!K$19),4),ROUND(SUM(AX74*(Rates!J$8/100)),4)))</f>
        <v/>
      </c>
      <c r="AZ74" s="67" t="str">
        <f t="shared" si="109"/>
        <v/>
      </c>
      <c r="BA74" s="22" t="str">
        <f t="shared" si="110"/>
        <v/>
      </c>
      <c r="BD74" s="171"/>
      <c r="BE74" s="171"/>
      <c r="BF74" s="171"/>
      <c r="BG74" s="171"/>
    </row>
    <row r="75" spans="11:59" ht="12.75" customHeight="1" x14ac:dyDescent="0.3">
      <c r="K75" s="42" t="str">
        <f t="shared" si="82"/>
        <v/>
      </c>
      <c r="L75" s="55" t="str">
        <f t="shared" si="83"/>
        <v/>
      </c>
      <c r="M75" s="43" t="str">
        <f t="shared" si="84"/>
        <v/>
      </c>
      <c r="N75" s="56" t="str" cm="1">
        <f t="array" ref="N75">IFERROR(IF(_xlfn.SINGLE(B:B)="","",IF(R75="Beer",SUM(LOOKUP(2,1/(Rates!$B$3:$B$5&lt;=W75)/(Rates!$C$3:$C$5&gt;=W75),Rates!$D$3:$D$5)*(X75/100)*W75),IF(R75="Refreshment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56" t="str">
        <f t="shared" si="85"/>
        <v/>
      </c>
      <c r="P75" s="53"/>
      <c r="Q75" s="14" t="str">
        <f t="shared" si="86"/>
        <v/>
      </c>
      <c r="R75" s="57" t="str">
        <f t="shared" si="87"/>
        <v/>
      </c>
      <c r="S75" s="58" t="str">
        <f>IF(B75="","",IF(R75="Refreshment Beverage",VLOOKUP(VALUE(Q75),Rates!G$15:L$19,2,0),VLOOKUP(VALUE(Q75),Rates!G$4:L$12,2,0)))</f>
        <v/>
      </c>
      <c r="T75" s="58" t="str">
        <f t="shared" si="88"/>
        <v/>
      </c>
      <c r="U75" s="58" t="str">
        <f t="shared" si="89"/>
        <v/>
      </c>
      <c r="V75" s="58" t="str">
        <f t="shared" si="90"/>
        <v/>
      </c>
      <c r="W75" s="58" t="str">
        <f t="shared" si="91"/>
        <v/>
      </c>
      <c r="X75" s="59" t="str">
        <f t="shared" si="92"/>
        <v/>
      </c>
      <c r="Y75" s="60" t="str">
        <f>IF(B:B="","",IF(R75="Refreshment Beverage",VLOOKUP(Q75,Rates!G$15:L$19,6,0)*W75,VLOOKUP(Q75,Rates!G$4:L$12,6,0)*W75))</f>
        <v/>
      </c>
      <c r="Z75" s="60" t="str">
        <f t="shared" si="93"/>
        <v/>
      </c>
      <c r="AA75" s="60" t="str">
        <f t="shared" si="81"/>
        <v/>
      </c>
      <c r="AB75" s="61" t="str" cm="1">
        <f t="array" ref="AB75">IF(_xlfn.SINGLE(B:B)="","",IF(R75="Refreshment Beverage","",IF(AND(R75="Beer",Q75=0),SUM(LOOKUP(2,1/(Rates!$B$15:$B$18&lt;=W75)/(Rates!$C$15:$C$18&gt;=W75),Rates!$D$15:$D$18)*W75),VLOOKUP(VALUE(_xlfn.SINGLE(Q:Q)),Rates!A:B,2,0)*W75)))</f>
        <v/>
      </c>
      <c r="AC75" s="61" t="str" cm="1">
        <f t="array" ref="AC75">IF(_xlfn.SINGLE(B:B)="","",IF(R75="Refreshment Beverage","",IF(AND(R75="Beer",Q75=0),SUM(LOOKUP(2,1/(Rates!$B$15:$B$18&lt;=W75)/(Rates!$C$15:$C$18&gt;=W75),Rates!$E$15:$E$18)*W75),VLOOKUP(VALUE(_xlfn.SINGLE(Q:Q)),Rates!A:C,3,0)*W75)))</f>
        <v/>
      </c>
      <c r="AD75" s="168">
        <f>IFERROR(IF(R75="Beer","",IF(OR(Q75=1,Q75=2,Q75=3,Q75=4),VLOOKUP(Q75,Rates!$A$31:$B$34,2,0)*W75,IF(V75=1,VLOOKUP(U75,'REB BEV MIN MKUP'!B:E,4,0),IF(V75&gt;1,VLOOKUP(VALUE(W75),'REB BEV MIN MKUP'!O:Q,3,0),0)))),0)</f>
        <v>0</v>
      </c>
      <c r="AE75" s="62" t="str">
        <f t="shared" si="94"/>
        <v/>
      </c>
      <c r="AF75" s="63" t="str">
        <f t="shared" si="95"/>
        <v/>
      </c>
      <c r="AG75" s="64" t="str">
        <f t="shared" si="96"/>
        <v/>
      </c>
      <c r="AH75" s="65" t="str">
        <f t="shared" si="97"/>
        <v/>
      </c>
      <c r="AI75" s="66" t="str">
        <f>IF(AE:AE="","",IF(R75="Refreshment Beverage",AK75*(Rates!J$19/100),ROUND(SUM(AH75*(Rates!$J$8/100)),4)))</f>
        <v/>
      </c>
      <c r="AJ75" s="67" t="str">
        <f t="shared" si="98"/>
        <v/>
      </c>
      <c r="AK75" s="22" t="str">
        <f t="shared" si="99"/>
        <v/>
      </c>
      <c r="AL75" s="62" t="str">
        <f t="shared" si="100"/>
        <v/>
      </c>
      <c r="AM75" s="63" t="str">
        <f>IF(AS75="","",IF(R75="Refreshment Beverage",ROUND(AS75*Rates!K$19,4),ROUND(AO75*(VLOOKUP(VALUE(Q75),Rates!G$4:L$12,3,0)),4)))</f>
        <v/>
      </c>
      <c r="AN75" s="68" t="str">
        <f>IF(AS75="","",IF(R75="Refreshment Beverage",AS75*(Rates!J$19/100),MAX(AM75,AB75)))</f>
        <v/>
      </c>
      <c r="AO75" s="69" t="str">
        <f t="shared" si="101"/>
        <v/>
      </c>
      <c r="AP75" s="69" t="str">
        <f t="shared" si="102"/>
        <v/>
      </c>
      <c r="AQ75" s="70" t="str">
        <f>IF(AS75="","",IF(R75="Refreshment Beverage",ROUND(SUM(VLOOKUP(Q:Q,Rates!G$15:L$19,3,0)*(AS75-Y75-Z75-AA75)),4),ROUND(SUM(Rates!$K$8*AS75),4)))</f>
        <v/>
      </c>
      <c r="AR75" s="66" t="str">
        <f t="shared" si="103"/>
        <v/>
      </c>
      <c r="AS75" s="22" t="str">
        <f t="shared" si="104"/>
        <v/>
      </c>
      <c r="AT75" s="62" t="str">
        <f t="shared" si="105"/>
        <v/>
      </c>
      <c r="AU75" s="63" t="str">
        <f>IF(AX75="","",IF(R75="Refreshment Beverage",ROUND((BA75-Y75-Z75-AA75)*VLOOKUP(VALUE(Q75),Rates!G$15:L$19,3,0),4),ROUND(AW75*(VLOOKUP(VALUE(Q75),Rates!G:L,3,0)),4)))</f>
        <v/>
      </c>
      <c r="AV75" s="68" t="str">
        <f t="shared" si="106"/>
        <v/>
      </c>
      <c r="AW75" s="69" t="str">
        <f t="shared" si="107"/>
        <v/>
      </c>
      <c r="AX75" s="65" t="str">
        <f t="shared" si="108"/>
        <v/>
      </c>
      <c r="AY75" s="70" t="str">
        <f>IF(AX75="","",IF(R75="Refreshment Beverage",ROUND(SUM(AX75*Rates!K$19),4),ROUND(SUM(AX75*(Rates!J$8/100)),4)))</f>
        <v/>
      </c>
      <c r="AZ75" s="67" t="str">
        <f t="shared" si="109"/>
        <v/>
      </c>
      <c r="BA75" s="22" t="str">
        <f t="shared" si="110"/>
        <v/>
      </c>
      <c r="BD75" s="171"/>
      <c r="BE75" s="171"/>
      <c r="BF75" s="171"/>
      <c r="BG75" s="171"/>
    </row>
    <row r="76" spans="11:59" ht="12.75" customHeight="1" x14ac:dyDescent="0.3">
      <c r="K76" s="42" t="str">
        <f t="shared" si="82"/>
        <v/>
      </c>
      <c r="L76" s="55" t="str">
        <f t="shared" si="83"/>
        <v/>
      </c>
      <c r="M76" s="43" t="str">
        <f t="shared" si="84"/>
        <v/>
      </c>
      <c r="N76" s="56" t="str" cm="1">
        <f t="array" ref="N76">IFERROR(IF(_xlfn.SINGLE(B:B)="","",IF(R76="Beer",SUM(LOOKUP(2,1/(Rates!$B$3:$B$5&lt;=W76)/(Rates!$C$3:$C$5&gt;=W76),Rates!$D$3:$D$5)*(X76/100)*W76),IF(R76="Refreshment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56" t="str">
        <f t="shared" si="85"/>
        <v/>
      </c>
      <c r="P76" s="53"/>
      <c r="Q76" s="14" t="str">
        <f t="shared" si="86"/>
        <v/>
      </c>
      <c r="R76" s="57" t="str">
        <f t="shared" si="87"/>
        <v/>
      </c>
      <c r="S76" s="58" t="str">
        <f>IF(B76="","",IF(R76="Refreshment Beverage",VLOOKUP(VALUE(Q76),Rates!G$15:L$19,2,0),VLOOKUP(VALUE(Q76),Rates!G$4:L$12,2,0)))</f>
        <v/>
      </c>
      <c r="T76" s="58" t="str">
        <f t="shared" si="88"/>
        <v/>
      </c>
      <c r="U76" s="58" t="str">
        <f t="shared" si="89"/>
        <v/>
      </c>
      <c r="V76" s="58" t="str">
        <f t="shared" si="90"/>
        <v/>
      </c>
      <c r="W76" s="58" t="str">
        <f t="shared" si="91"/>
        <v/>
      </c>
      <c r="X76" s="59" t="str">
        <f t="shared" si="92"/>
        <v/>
      </c>
      <c r="Y76" s="60" t="str">
        <f>IF(B:B="","",IF(R76="Refreshment Beverage",VLOOKUP(Q76,Rates!G$15:L$19,6,0)*W76,VLOOKUP(Q76,Rates!G$4:L$12,6,0)*W76))</f>
        <v/>
      </c>
      <c r="Z76" s="60" t="str">
        <f t="shared" si="93"/>
        <v/>
      </c>
      <c r="AA76" s="60" t="str">
        <f t="shared" si="81"/>
        <v/>
      </c>
      <c r="AB76" s="61" t="str" cm="1">
        <f t="array" ref="AB76">IF(_xlfn.SINGLE(B:B)="","",IF(R76="Refreshment Beverage","",IF(AND(R76="Beer",Q76=0),SUM(LOOKUP(2,1/(Rates!$B$15:$B$18&lt;=W76)/(Rates!$C$15:$C$18&gt;=W76),Rates!$D$15:$D$18)*W76),VLOOKUP(VALUE(_xlfn.SINGLE(Q:Q)),Rates!A:B,2,0)*W76)))</f>
        <v/>
      </c>
      <c r="AC76" s="61" t="str" cm="1">
        <f t="array" ref="AC76">IF(_xlfn.SINGLE(B:B)="","",IF(R76="Refreshment Beverage","",IF(AND(R76="Beer",Q76=0),SUM(LOOKUP(2,1/(Rates!$B$15:$B$18&lt;=W76)/(Rates!$C$15:$C$18&gt;=W76),Rates!$E$15:$E$18)*W76),VLOOKUP(VALUE(_xlfn.SINGLE(Q:Q)),Rates!A:C,3,0)*W76)))</f>
        <v/>
      </c>
      <c r="AD76" s="168">
        <f>IFERROR(IF(R76="Beer","",IF(OR(Q76=1,Q76=2,Q76=3,Q76=4),VLOOKUP(Q76,Rates!$A$31:$B$34,2,0)*W76,IF(V76=1,VLOOKUP(U76,'REB BEV MIN MKUP'!B:E,4,0),IF(V76&gt;1,VLOOKUP(VALUE(W76),'REB BEV MIN MKUP'!O:Q,3,0),0)))),0)</f>
        <v>0</v>
      </c>
      <c r="AE76" s="62" t="str">
        <f t="shared" si="94"/>
        <v/>
      </c>
      <c r="AF76" s="63" t="str">
        <f t="shared" si="95"/>
        <v/>
      </c>
      <c r="AG76" s="64" t="str">
        <f t="shared" si="96"/>
        <v/>
      </c>
      <c r="AH76" s="65" t="str">
        <f t="shared" si="97"/>
        <v/>
      </c>
      <c r="AI76" s="66" t="str">
        <f>IF(AE:AE="","",IF(R76="Refreshment Beverage",AK76*(Rates!J$19/100),ROUND(SUM(AH76*(Rates!$J$8/100)),4)))</f>
        <v/>
      </c>
      <c r="AJ76" s="67" t="str">
        <f t="shared" si="98"/>
        <v/>
      </c>
      <c r="AK76" s="22" t="str">
        <f t="shared" si="99"/>
        <v/>
      </c>
      <c r="AL76" s="62" t="str">
        <f t="shared" si="100"/>
        <v/>
      </c>
      <c r="AM76" s="63" t="str">
        <f>IF(AS76="","",IF(R76="Refreshment Beverage",ROUND(AS76*Rates!K$19,4),ROUND(AO76*(VLOOKUP(VALUE(Q76),Rates!G$4:L$12,3,0)),4)))</f>
        <v/>
      </c>
      <c r="AN76" s="68" t="str">
        <f>IF(AS76="","",IF(R76="Refreshment Beverage",AS76*(Rates!J$19/100),MAX(AM76,AB76)))</f>
        <v/>
      </c>
      <c r="AO76" s="69" t="str">
        <f t="shared" si="101"/>
        <v/>
      </c>
      <c r="AP76" s="69" t="str">
        <f t="shared" si="102"/>
        <v/>
      </c>
      <c r="AQ76" s="70" t="str">
        <f>IF(AS76="","",IF(R76="Refreshment Beverage",ROUND(SUM(VLOOKUP(Q:Q,Rates!G$15:L$19,3,0)*(AS76-Y76-Z76-AA76)),4),ROUND(SUM(Rates!$K$8*AS76),4)))</f>
        <v/>
      </c>
      <c r="AR76" s="66" t="str">
        <f t="shared" si="103"/>
        <v/>
      </c>
      <c r="AS76" s="22" t="str">
        <f t="shared" si="104"/>
        <v/>
      </c>
      <c r="AT76" s="62" t="str">
        <f t="shared" si="105"/>
        <v/>
      </c>
      <c r="AU76" s="63" t="str">
        <f>IF(AX76="","",IF(R76="Refreshment Beverage",ROUND((BA76-Y76-Z76-AA76)*VLOOKUP(VALUE(Q76),Rates!G$15:L$19,3,0),4),ROUND(AW76*(VLOOKUP(VALUE(Q76),Rates!G:L,3,0)),4)))</f>
        <v/>
      </c>
      <c r="AV76" s="68" t="str">
        <f t="shared" si="106"/>
        <v/>
      </c>
      <c r="AW76" s="69" t="str">
        <f t="shared" si="107"/>
        <v/>
      </c>
      <c r="AX76" s="65" t="str">
        <f t="shared" si="108"/>
        <v/>
      </c>
      <c r="AY76" s="70" t="str">
        <f>IF(AX76="","",IF(R76="Refreshment Beverage",ROUND(SUM(AX76*Rates!K$19),4),ROUND(SUM(AX76*(Rates!J$8/100)),4)))</f>
        <v/>
      </c>
      <c r="AZ76" s="67" t="str">
        <f t="shared" si="109"/>
        <v/>
      </c>
      <c r="BA76" s="22" t="str">
        <f t="shared" si="110"/>
        <v/>
      </c>
      <c r="BD76" s="171"/>
      <c r="BE76" s="171"/>
      <c r="BF76" s="171"/>
      <c r="BG76" s="171"/>
    </row>
    <row r="77" spans="11:59" ht="12.75" customHeight="1" x14ac:dyDescent="0.3">
      <c r="K77" s="42" t="str">
        <f t="shared" si="82"/>
        <v/>
      </c>
      <c r="L77" s="55" t="str">
        <f t="shared" si="83"/>
        <v/>
      </c>
      <c r="M77" s="43" t="str">
        <f t="shared" si="84"/>
        <v/>
      </c>
      <c r="N77" s="56" t="str" cm="1">
        <f t="array" ref="N77">IFERROR(IF(_xlfn.SINGLE(B:B)="","",IF(R77="Beer",SUM(LOOKUP(2,1/(Rates!$B$3:$B$5&lt;=W77)/(Rates!$C$3:$C$5&gt;=W77),Rates!$D$3:$D$5)*(X77/100)*W77),IF(R77="Refreshment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56" t="str">
        <f t="shared" si="85"/>
        <v/>
      </c>
      <c r="P77" s="53"/>
      <c r="Q77" s="14" t="str">
        <f t="shared" si="86"/>
        <v/>
      </c>
      <c r="R77" s="57" t="str">
        <f t="shared" si="87"/>
        <v/>
      </c>
      <c r="S77" s="58" t="str">
        <f>IF(B77="","",IF(R77="Refreshment Beverage",VLOOKUP(VALUE(Q77),Rates!G$15:L$19,2,0),VLOOKUP(VALUE(Q77),Rates!G$4:L$12,2,0)))</f>
        <v/>
      </c>
      <c r="T77" s="58" t="str">
        <f t="shared" si="88"/>
        <v/>
      </c>
      <c r="U77" s="58" t="str">
        <f t="shared" si="89"/>
        <v/>
      </c>
      <c r="V77" s="58" t="str">
        <f t="shared" si="90"/>
        <v/>
      </c>
      <c r="W77" s="58" t="str">
        <f t="shared" si="91"/>
        <v/>
      </c>
      <c r="X77" s="59" t="str">
        <f t="shared" si="92"/>
        <v/>
      </c>
      <c r="Y77" s="60" t="str">
        <f>IF(B:B="","",IF(R77="Refreshment Beverage",VLOOKUP(Q77,Rates!G$15:L$19,6,0)*W77,VLOOKUP(Q77,Rates!G$4:L$12,6,0)*W77))</f>
        <v/>
      </c>
      <c r="Z77" s="60" t="str">
        <f t="shared" si="93"/>
        <v/>
      </c>
      <c r="AA77" s="60" t="str">
        <f t="shared" si="81"/>
        <v/>
      </c>
      <c r="AB77" s="61" t="str" cm="1">
        <f t="array" ref="AB77">IF(_xlfn.SINGLE(B:B)="","",IF(R77="Refreshment Beverage","",IF(AND(R77="Beer",Q77=0),SUM(LOOKUP(2,1/(Rates!$B$15:$B$18&lt;=W77)/(Rates!$C$15:$C$18&gt;=W77),Rates!$D$15:$D$18)*W77),VLOOKUP(VALUE(_xlfn.SINGLE(Q:Q)),Rates!A:B,2,0)*W77)))</f>
        <v/>
      </c>
      <c r="AC77" s="61" t="str" cm="1">
        <f t="array" ref="AC77">IF(_xlfn.SINGLE(B:B)="","",IF(R77="Refreshment Beverage","",IF(AND(R77="Beer",Q77=0),SUM(LOOKUP(2,1/(Rates!$B$15:$B$18&lt;=W77)/(Rates!$C$15:$C$18&gt;=W77),Rates!$E$15:$E$18)*W77),VLOOKUP(VALUE(_xlfn.SINGLE(Q:Q)),Rates!A:C,3,0)*W77)))</f>
        <v/>
      </c>
      <c r="AD77" s="168">
        <f>IFERROR(IF(R77="Beer","",IF(OR(Q77=1,Q77=2,Q77=3,Q77=4),VLOOKUP(Q77,Rates!$A$31:$B$34,2,0)*W77,IF(V77=1,VLOOKUP(U77,'REB BEV MIN MKUP'!B:E,4,0),IF(V77&gt;1,VLOOKUP(VALUE(W77),'REB BEV MIN MKUP'!O:Q,3,0),0)))),0)</f>
        <v>0</v>
      </c>
      <c r="AE77" s="62" t="str">
        <f t="shared" si="94"/>
        <v/>
      </c>
      <c r="AF77" s="63" t="str">
        <f t="shared" si="95"/>
        <v/>
      </c>
      <c r="AG77" s="64" t="str">
        <f t="shared" si="96"/>
        <v/>
      </c>
      <c r="AH77" s="65" t="str">
        <f t="shared" si="97"/>
        <v/>
      </c>
      <c r="AI77" s="66" t="str">
        <f>IF(AE:AE="","",IF(R77="Refreshment Beverage",AK77*(Rates!J$19/100),ROUND(SUM(AH77*(Rates!$J$8/100)),4)))</f>
        <v/>
      </c>
      <c r="AJ77" s="67" t="str">
        <f t="shared" si="98"/>
        <v/>
      </c>
      <c r="AK77" s="22" t="str">
        <f t="shared" si="99"/>
        <v/>
      </c>
      <c r="AL77" s="62" t="str">
        <f t="shared" si="100"/>
        <v/>
      </c>
      <c r="AM77" s="63" t="str">
        <f>IF(AS77="","",IF(R77="Refreshment Beverage",ROUND(AS77*Rates!K$19,4),ROUND(AO77*(VLOOKUP(VALUE(Q77),Rates!G$4:L$12,3,0)),4)))</f>
        <v/>
      </c>
      <c r="AN77" s="68" t="str">
        <f>IF(AS77="","",IF(R77="Refreshment Beverage",AS77*(Rates!J$19/100),MAX(AM77,AB77)))</f>
        <v/>
      </c>
      <c r="AO77" s="69" t="str">
        <f t="shared" si="101"/>
        <v/>
      </c>
      <c r="AP77" s="69" t="str">
        <f t="shared" si="102"/>
        <v/>
      </c>
      <c r="AQ77" s="70" t="str">
        <f>IF(AS77="","",IF(R77="Refreshment Beverage",ROUND(SUM(VLOOKUP(Q:Q,Rates!G$15:L$19,3,0)*(AS77-Y77-Z77-AA77)),4),ROUND(SUM(Rates!$K$8*AS77),4)))</f>
        <v/>
      </c>
      <c r="AR77" s="66" t="str">
        <f t="shared" si="103"/>
        <v/>
      </c>
      <c r="AS77" s="22" t="str">
        <f t="shared" si="104"/>
        <v/>
      </c>
      <c r="AT77" s="62" t="str">
        <f t="shared" si="105"/>
        <v/>
      </c>
      <c r="AU77" s="63" t="str">
        <f>IF(AX77="","",IF(R77="Refreshment Beverage",ROUND((BA77-Y77-Z77-AA77)*VLOOKUP(VALUE(Q77),Rates!G$15:L$19,3,0),4),ROUND(AW77*(VLOOKUP(VALUE(Q77),Rates!G:L,3,0)),4)))</f>
        <v/>
      </c>
      <c r="AV77" s="68" t="str">
        <f t="shared" si="106"/>
        <v/>
      </c>
      <c r="AW77" s="69" t="str">
        <f t="shared" si="107"/>
        <v/>
      </c>
      <c r="AX77" s="65" t="str">
        <f t="shared" si="108"/>
        <v/>
      </c>
      <c r="AY77" s="70" t="str">
        <f>IF(AX77="","",IF(R77="Refreshment Beverage",ROUND(SUM(AX77*Rates!K$19),4),ROUND(SUM(AX77*(Rates!J$8/100)),4)))</f>
        <v/>
      </c>
      <c r="AZ77" s="67" t="str">
        <f t="shared" si="109"/>
        <v/>
      </c>
      <c r="BA77" s="22" t="str">
        <f t="shared" si="110"/>
        <v/>
      </c>
      <c r="BD77" s="171"/>
      <c r="BE77" s="171"/>
      <c r="BF77" s="171"/>
      <c r="BG77" s="171"/>
    </row>
    <row r="78" spans="11:59" ht="12.75" customHeight="1" x14ac:dyDescent="0.3">
      <c r="K78" s="42" t="str">
        <f t="shared" si="82"/>
        <v/>
      </c>
      <c r="L78" s="55" t="str">
        <f t="shared" si="83"/>
        <v/>
      </c>
      <c r="M78" s="43" t="str">
        <f t="shared" si="84"/>
        <v/>
      </c>
      <c r="N78" s="56" t="str" cm="1">
        <f t="array" ref="N78">IFERROR(IF(_xlfn.SINGLE(B:B)="","",IF(R78="Beer",SUM(LOOKUP(2,1/(Rates!$B$3:$B$5&lt;=W78)/(Rates!$C$3:$C$5&gt;=W78),Rates!$D$3:$D$5)*(X78/100)*W78),IF(R78="Refreshment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56" t="str">
        <f t="shared" si="85"/>
        <v/>
      </c>
      <c r="P78" s="53"/>
      <c r="Q78" s="14" t="str">
        <f t="shared" si="86"/>
        <v/>
      </c>
      <c r="R78" s="57" t="str">
        <f t="shared" si="87"/>
        <v/>
      </c>
      <c r="S78" s="58" t="str">
        <f>IF(B78="","",IF(R78="Refreshment Beverage",VLOOKUP(VALUE(Q78),Rates!G$15:L$19,2,0),VLOOKUP(VALUE(Q78),Rates!G$4:L$12,2,0)))</f>
        <v/>
      </c>
      <c r="T78" s="58" t="str">
        <f t="shared" si="88"/>
        <v/>
      </c>
      <c r="U78" s="58" t="str">
        <f t="shared" si="89"/>
        <v/>
      </c>
      <c r="V78" s="58" t="str">
        <f t="shared" si="90"/>
        <v/>
      </c>
      <c r="W78" s="58" t="str">
        <f t="shared" si="91"/>
        <v/>
      </c>
      <c r="X78" s="59" t="str">
        <f t="shared" si="92"/>
        <v/>
      </c>
      <c r="Y78" s="60" t="str">
        <f>IF(B:B="","",IF(R78="Refreshment Beverage",VLOOKUP(Q78,Rates!G$15:L$19,6,0)*W78,VLOOKUP(Q78,Rates!G$4:L$12,6,0)*W78))</f>
        <v/>
      </c>
      <c r="Z78" s="60" t="str">
        <f t="shared" si="93"/>
        <v/>
      </c>
      <c r="AA78" s="60" t="str">
        <f t="shared" si="81"/>
        <v/>
      </c>
      <c r="AB78" s="61" t="str" cm="1">
        <f t="array" ref="AB78">IF(_xlfn.SINGLE(B:B)="","",IF(R78="Refreshment Beverage","",IF(AND(R78="Beer",Q78=0),SUM(LOOKUP(2,1/(Rates!$B$15:$B$18&lt;=W78)/(Rates!$C$15:$C$18&gt;=W78),Rates!$D$15:$D$18)*W78),VLOOKUP(VALUE(_xlfn.SINGLE(Q:Q)),Rates!A:B,2,0)*W78)))</f>
        <v/>
      </c>
      <c r="AC78" s="61" t="str" cm="1">
        <f t="array" ref="AC78">IF(_xlfn.SINGLE(B:B)="","",IF(R78="Refreshment Beverage","",IF(AND(R78="Beer",Q78=0),SUM(LOOKUP(2,1/(Rates!$B$15:$B$18&lt;=W78)/(Rates!$C$15:$C$18&gt;=W78),Rates!$E$15:$E$18)*W78),VLOOKUP(VALUE(_xlfn.SINGLE(Q:Q)),Rates!A:C,3,0)*W78)))</f>
        <v/>
      </c>
      <c r="AD78" s="168">
        <f>IFERROR(IF(R78="Beer","",IF(OR(Q78=1,Q78=2,Q78=3,Q78=4),VLOOKUP(Q78,Rates!$A$31:$B$34,2,0)*W78,IF(V78=1,VLOOKUP(U78,'REB BEV MIN MKUP'!B:E,4,0),IF(V78&gt;1,VLOOKUP(VALUE(W78),'REB BEV MIN MKUP'!O:Q,3,0),0)))),0)</f>
        <v>0</v>
      </c>
      <c r="AE78" s="62" t="str">
        <f t="shared" si="94"/>
        <v/>
      </c>
      <c r="AF78" s="63" t="str">
        <f t="shared" si="95"/>
        <v/>
      </c>
      <c r="AG78" s="64" t="str">
        <f t="shared" si="96"/>
        <v/>
      </c>
      <c r="AH78" s="65" t="str">
        <f t="shared" si="97"/>
        <v/>
      </c>
      <c r="AI78" s="66" t="str">
        <f>IF(AE:AE="","",IF(R78="Refreshment Beverage",AK78*(Rates!J$19/100),ROUND(SUM(AH78*(Rates!$J$8/100)),4)))</f>
        <v/>
      </c>
      <c r="AJ78" s="67" t="str">
        <f t="shared" si="98"/>
        <v/>
      </c>
      <c r="AK78" s="22" t="str">
        <f t="shared" si="99"/>
        <v/>
      </c>
      <c r="AL78" s="62" t="str">
        <f t="shared" si="100"/>
        <v/>
      </c>
      <c r="AM78" s="63" t="str">
        <f>IF(AS78="","",IF(R78="Refreshment Beverage",ROUND(AS78*Rates!K$19,4),ROUND(AO78*(VLOOKUP(VALUE(Q78),Rates!G$4:L$12,3,0)),4)))</f>
        <v/>
      </c>
      <c r="AN78" s="68" t="str">
        <f>IF(AS78="","",IF(R78="Refreshment Beverage",AS78*(Rates!J$19/100),MAX(AM78,AB78)))</f>
        <v/>
      </c>
      <c r="AO78" s="69" t="str">
        <f t="shared" si="101"/>
        <v/>
      </c>
      <c r="AP78" s="69" t="str">
        <f t="shared" si="102"/>
        <v/>
      </c>
      <c r="AQ78" s="70" t="str">
        <f>IF(AS78="","",IF(R78="Refreshment Beverage",ROUND(SUM(VLOOKUP(Q:Q,Rates!G$15:L$19,3,0)*(AS78-Y78-Z78-AA78)),4),ROUND(SUM(Rates!$K$8*AS78),4)))</f>
        <v/>
      </c>
      <c r="AR78" s="66" t="str">
        <f t="shared" si="103"/>
        <v/>
      </c>
      <c r="AS78" s="22" t="str">
        <f t="shared" si="104"/>
        <v/>
      </c>
      <c r="AT78" s="62" t="str">
        <f t="shared" si="105"/>
        <v/>
      </c>
      <c r="AU78" s="63" t="str">
        <f>IF(AX78="","",IF(R78="Refreshment Beverage",ROUND((BA78-Y78-Z78-AA78)*VLOOKUP(VALUE(Q78),Rates!G$15:L$19,3,0),4),ROUND(AW78*(VLOOKUP(VALUE(Q78),Rates!G:L,3,0)),4)))</f>
        <v/>
      </c>
      <c r="AV78" s="68" t="str">
        <f t="shared" si="106"/>
        <v/>
      </c>
      <c r="AW78" s="69" t="str">
        <f t="shared" si="107"/>
        <v/>
      </c>
      <c r="AX78" s="65" t="str">
        <f t="shared" si="108"/>
        <v/>
      </c>
      <c r="AY78" s="70" t="str">
        <f>IF(AX78="","",IF(R78="Refreshment Beverage",ROUND(SUM(AX78*Rates!K$19),4),ROUND(SUM(AX78*(Rates!J$8/100)),4)))</f>
        <v/>
      </c>
      <c r="AZ78" s="67" t="str">
        <f t="shared" si="109"/>
        <v/>
      </c>
      <c r="BA78" s="22" t="str">
        <f t="shared" si="110"/>
        <v/>
      </c>
      <c r="BD78" s="171"/>
      <c r="BE78" s="171"/>
      <c r="BF78" s="171"/>
      <c r="BG78" s="171"/>
    </row>
    <row r="79" spans="11:59" ht="12.75" customHeight="1" x14ac:dyDescent="0.3">
      <c r="K79" s="42" t="str">
        <f t="shared" si="82"/>
        <v/>
      </c>
      <c r="L79" s="55" t="str">
        <f t="shared" si="83"/>
        <v/>
      </c>
      <c r="M79" s="43" t="str">
        <f t="shared" si="84"/>
        <v/>
      </c>
      <c r="N79" s="56" t="str" cm="1">
        <f t="array" ref="N79">IFERROR(IF(_xlfn.SINGLE(B:B)="","",IF(R79="Beer",SUM(LOOKUP(2,1/(Rates!$B$3:$B$5&lt;=W79)/(Rates!$C$3:$C$5&gt;=W79),Rates!$D$3:$D$5)*(X79/100)*W79),IF(R79="Refreshment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56" t="str">
        <f t="shared" si="85"/>
        <v/>
      </c>
      <c r="P79" s="53"/>
      <c r="Q79" s="14" t="str">
        <f t="shared" si="86"/>
        <v/>
      </c>
      <c r="R79" s="57" t="str">
        <f t="shared" si="87"/>
        <v/>
      </c>
      <c r="S79" s="58" t="str">
        <f>IF(B79="","",IF(R79="Refreshment Beverage",VLOOKUP(VALUE(Q79),Rates!G$15:L$19,2,0),VLOOKUP(VALUE(Q79),Rates!G$4:L$12,2,0)))</f>
        <v/>
      </c>
      <c r="T79" s="58" t="str">
        <f t="shared" si="88"/>
        <v/>
      </c>
      <c r="U79" s="58" t="str">
        <f t="shared" si="89"/>
        <v/>
      </c>
      <c r="V79" s="58" t="str">
        <f t="shared" si="90"/>
        <v/>
      </c>
      <c r="W79" s="58" t="str">
        <f t="shared" si="91"/>
        <v/>
      </c>
      <c r="X79" s="59" t="str">
        <f t="shared" si="92"/>
        <v/>
      </c>
      <c r="Y79" s="60" t="str">
        <f>IF(B:B="","",IF(R79="Refreshment Beverage",VLOOKUP(Q79,Rates!G$15:L$19,6,0)*W79,VLOOKUP(Q79,Rates!G$4:L$12,6,0)*W79))</f>
        <v/>
      </c>
      <c r="Z79" s="60" t="str">
        <f t="shared" si="93"/>
        <v/>
      </c>
      <c r="AA79" s="60" t="str">
        <f t="shared" si="81"/>
        <v/>
      </c>
      <c r="AB79" s="61" t="str" cm="1">
        <f t="array" ref="AB79">IF(_xlfn.SINGLE(B:B)="","",IF(R79="Refreshment Beverage","",IF(AND(R79="Beer",Q79=0),SUM(LOOKUP(2,1/(Rates!$B$15:$B$18&lt;=W79)/(Rates!$C$15:$C$18&gt;=W79),Rates!$D$15:$D$18)*W79),VLOOKUP(VALUE(_xlfn.SINGLE(Q:Q)),Rates!A:B,2,0)*W79)))</f>
        <v/>
      </c>
      <c r="AC79" s="61" t="str" cm="1">
        <f t="array" ref="AC79">IF(_xlfn.SINGLE(B:B)="","",IF(R79="Refreshment Beverage","",IF(AND(R79="Beer",Q79=0),SUM(LOOKUP(2,1/(Rates!$B$15:$B$18&lt;=W79)/(Rates!$C$15:$C$18&gt;=W79),Rates!$E$15:$E$18)*W79),VLOOKUP(VALUE(_xlfn.SINGLE(Q:Q)),Rates!A:C,3,0)*W79)))</f>
        <v/>
      </c>
      <c r="AD79" s="168">
        <f>IFERROR(IF(R79="Beer","",IF(OR(Q79=1,Q79=2,Q79=3,Q79=4),VLOOKUP(Q79,Rates!$A$31:$B$34,2,0)*W79,IF(V79=1,VLOOKUP(U79,'REB BEV MIN MKUP'!B:E,4,0),IF(V79&gt;1,VLOOKUP(VALUE(W79),'REB BEV MIN MKUP'!O:Q,3,0),0)))),0)</f>
        <v>0</v>
      </c>
      <c r="AE79" s="62" t="str">
        <f t="shared" si="94"/>
        <v/>
      </c>
      <c r="AF79" s="63" t="str">
        <f t="shared" si="95"/>
        <v/>
      </c>
      <c r="AG79" s="64" t="str">
        <f t="shared" si="96"/>
        <v/>
      </c>
      <c r="AH79" s="65" t="str">
        <f t="shared" si="97"/>
        <v/>
      </c>
      <c r="AI79" s="66" t="str">
        <f>IF(AE:AE="","",IF(R79="Refreshment Beverage",AK79*(Rates!J$19/100),ROUND(SUM(AH79*(Rates!$J$8/100)),4)))</f>
        <v/>
      </c>
      <c r="AJ79" s="67" t="str">
        <f t="shared" si="98"/>
        <v/>
      </c>
      <c r="AK79" s="22" t="str">
        <f t="shared" si="99"/>
        <v/>
      </c>
      <c r="AL79" s="62" t="str">
        <f t="shared" si="100"/>
        <v/>
      </c>
      <c r="AM79" s="63" t="str">
        <f>IF(AS79="","",IF(R79="Refreshment Beverage",ROUND(AS79*Rates!K$19,4),ROUND(AO79*(VLOOKUP(VALUE(Q79),Rates!G$4:L$12,3,0)),4)))</f>
        <v/>
      </c>
      <c r="AN79" s="68" t="str">
        <f>IF(AS79="","",IF(R79="Refreshment Beverage",AS79*(Rates!J$19/100),MAX(AM79,AB79)))</f>
        <v/>
      </c>
      <c r="AO79" s="69" t="str">
        <f t="shared" si="101"/>
        <v/>
      </c>
      <c r="AP79" s="69" t="str">
        <f t="shared" si="102"/>
        <v/>
      </c>
      <c r="AQ79" s="70" t="str">
        <f>IF(AS79="","",IF(R79="Refreshment Beverage",ROUND(SUM(VLOOKUP(Q:Q,Rates!G$15:L$19,3,0)*(AS79-Y79-Z79-AA79)),4),ROUND(SUM(Rates!$K$8*AS79),4)))</f>
        <v/>
      </c>
      <c r="AR79" s="66" t="str">
        <f t="shared" si="103"/>
        <v/>
      </c>
      <c r="AS79" s="22" t="str">
        <f t="shared" si="104"/>
        <v/>
      </c>
      <c r="AT79" s="62" t="str">
        <f t="shared" si="105"/>
        <v/>
      </c>
      <c r="AU79" s="63" t="str">
        <f>IF(AX79="","",IF(R79="Refreshment Beverage",ROUND((BA79-Y79-Z79-AA79)*VLOOKUP(VALUE(Q79),Rates!G$15:L$19,3,0),4),ROUND(AW79*(VLOOKUP(VALUE(Q79),Rates!G:L,3,0)),4)))</f>
        <v/>
      </c>
      <c r="AV79" s="68" t="str">
        <f t="shared" si="106"/>
        <v/>
      </c>
      <c r="AW79" s="69" t="str">
        <f t="shared" si="107"/>
        <v/>
      </c>
      <c r="AX79" s="65" t="str">
        <f t="shared" si="108"/>
        <v/>
      </c>
      <c r="AY79" s="70" t="str">
        <f>IF(AX79="","",IF(R79="Refreshment Beverage",ROUND(SUM(AX79*Rates!K$19),4),ROUND(SUM(AX79*(Rates!J$8/100)),4)))</f>
        <v/>
      </c>
      <c r="AZ79" s="67" t="str">
        <f t="shared" si="109"/>
        <v/>
      </c>
      <c r="BA79" s="22" t="str">
        <f t="shared" si="110"/>
        <v/>
      </c>
      <c r="BD79" s="171"/>
      <c r="BE79" s="171"/>
      <c r="BF79" s="171"/>
      <c r="BG79" s="171"/>
    </row>
    <row r="80" spans="11:59" ht="12.75" customHeight="1" x14ac:dyDescent="0.3">
      <c r="K80" s="42" t="str">
        <f t="shared" si="82"/>
        <v/>
      </c>
      <c r="L80" s="55" t="str">
        <f t="shared" si="83"/>
        <v/>
      </c>
      <c r="M80" s="43" t="str">
        <f t="shared" si="84"/>
        <v/>
      </c>
      <c r="N80" s="56" t="str" cm="1">
        <f t="array" ref="N80">IFERROR(IF(_xlfn.SINGLE(B:B)="","",IF(R80="Beer",SUM(LOOKUP(2,1/(Rates!$B$3:$B$5&lt;=W80)/(Rates!$C$3:$C$5&gt;=W80),Rates!$D$3:$D$5)*(X80/100)*W80),IF(R80="Refreshment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56" t="str">
        <f t="shared" si="85"/>
        <v/>
      </c>
      <c r="P80" s="53"/>
      <c r="Q80" s="14" t="str">
        <f t="shared" si="86"/>
        <v/>
      </c>
      <c r="R80" s="57" t="str">
        <f t="shared" si="87"/>
        <v/>
      </c>
      <c r="S80" s="58" t="str">
        <f>IF(B80="","",IF(R80="Refreshment Beverage",VLOOKUP(VALUE(Q80),Rates!G$15:L$19,2,0),VLOOKUP(VALUE(Q80),Rates!G$4:L$12,2,0)))</f>
        <v/>
      </c>
      <c r="T80" s="58" t="str">
        <f t="shared" si="88"/>
        <v/>
      </c>
      <c r="U80" s="58" t="str">
        <f t="shared" si="89"/>
        <v/>
      </c>
      <c r="V80" s="58" t="str">
        <f t="shared" si="90"/>
        <v/>
      </c>
      <c r="W80" s="58" t="str">
        <f t="shared" si="91"/>
        <v/>
      </c>
      <c r="X80" s="59" t="str">
        <f t="shared" si="92"/>
        <v/>
      </c>
      <c r="Y80" s="60" t="str">
        <f>IF(B:B="","",IF(R80="Refreshment Beverage",VLOOKUP(Q80,Rates!G$15:L$19,6,0)*W80,VLOOKUP(Q80,Rates!G$4:L$12,6,0)*W80))</f>
        <v/>
      </c>
      <c r="Z80" s="60" t="str">
        <f t="shared" si="93"/>
        <v/>
      </c>
      <c r="AA80" s="60" t="str">
        <f t="shared" si="81"/>
        <v/>
      </c>
      <c r="AB80" s="61" t="str" cm="1">
        <f t="array" ref="AB80">IF(_xlfn.SINGLE(B:B)="","",IF(R80="Refreshment Beverage","",IF(AND(R80="Beer",Q80=0),SUM(LOOKUP(2,1/(Rates!$B$15:$B$18&lt;=W80)/(Rates!$C$15:$C$18&gt;=W80),Rates!$D$15:$D$18)*W80),VLOOKUP(VALUE(_xlfn.SINGLE(Q:Q)),Rates!A:B,2,0)*W80)))</f>
        <v/>
      </c>
      <c r="AC80" s="61" t="str" cm="1">
        <f t="array" ref="AC80">IF(_xlfn.SINGLE(B:B)="","",IF(R80="Refreshment Beverage","",IF(AND(R80="Beer",Q80=0),SUM(LOOKUP(2,1/(Rates!$B$15:$B$18&lt;=W80)/(Rates!$C$15:$C$18&gt;=W80),Rates!$E$15:$E$18)*W80),VLOOKUP(VALUE(_xlfn.SINGLE(Q:Q)),Rates!A:C,3,0)*W80)))</f>
        <v/>
      </c>
      <c r="AD80" s="168">
        <f>IFERROR(IF(R80="Beer","",IF(OR(Q80=1,Q80=2,Q80=3,Q80=4),VLOOKUP(Q80,Rates!$A$31:$B$34,2,0)*W80,IF(V80=1,VLOOKUP(U80,'REB BEV MIN MKUP'!B:E,4,0),IF(V80&gt;1,VLOOKUP(VALUE(W80),'REB BEV MIN MKUP'!O:Q,3,0),0)))),0)</f>
        <v>0</v>
      </c>
      <c r="AE80" s="62" t="str">
        <f t="shared" si="94"/>
        <v/>
      </c>
      <c r="AF80" s="63" t="str">
        <f t="shared" si="95"/>
        <v/>
      </c>
      <c r="AG80" s="64" t="str">
        <f t="shared" si="96"/>
        <v/>
      </c>
      <c r="AH80" s="65" t="str">
        <f t="shared" si="97"/>
        <v/>
      </c>
      <c r="AI80" s="66" t="str">
        <f>IF(AE:AE="","",IF(R80="Refreshment Beverage",AK80*(Rates!J$19/100),ROUND(SUM(AH80*(Rates!$J$8/100)),4)))</f>
        <v/>
      </c>
      <c r="AJ80" s="67" t="str">
        <f t="shared" si="98"/>
        <v/>
      </c>
      <c r="AK80" s="22" t="str">
        <f t="shared" si="99"/>
        <v/>
      </c>
      <c r="AL80" s="62" t="str">
        <f t="shared" si="100"/>
        <v/>
      </c>
      <c r="AM80" s="63" t="str">
        <f>IF(AS80="","",IF(R80="Refreshment Beverage",ROUND(AS80*Rates!K$19,4),ROUND(AO80*(VLOOKUP(VALUE(Q80),Rates!G$4:L$12,3,0)),4)))</f>
        <v/>
      </c>
      <c r="AN80" s="68" t="str">
        <f>IF(AS80="","",IF(R80="Refreshment Beverage",AS80*(Rates!J$19/100),MAX(AM80,AB80)))</f>
        <v/>
      </c>
      <c r="AO80" s="69" t="str">
        <f t="shared" si="101"/>
        <v/>
      </c>
      <c r="AP80" s="69" t="str">
        <f t="shared" si="102"/>
        <v/>
      </c>
      <c r="AQ80" s="70" t="str">
        <f>IF(AS80="","",IF(R80="Refreshment Beverage",ROUND(SUM(VLOOKUP(Q:Q,Rates!G$15:L$19,3,0)*(AS80-Y80-Z80-AA80)),4),ROUND(SUM(Rates!$K$8*AS80),4)))</f>
        <v/>
      </c>
      <c r="AR80" s="66" t="str">
        <f t="shared" si="103"/>
        <v/>
      </c>
      <c r="AS80" s="22" t="str">
        <f t="shared" si="104"/>
        <v/>
      </c>
      <c r="AT80" s="62" t="str">
        <f t="shared" si="105"/>
        <v/>
      </c>
      <c r="AU80" s="63" t="str">
        <f>IF(AX80="","",IF(R80="Refreshment Beverage",ROUND((BA80-Y80-Z80-AA80)*VLOOKUP(VALUE(Q80),Rates!G$15:L$19,3,0),4),ROUND(AW80*(VLOOKUP(VALUE(Q80),Rates!G:L,3,0)),4)))</f>
        <v/>
      </c>
      <c r="AV80" s="68" t="str">
        <f t="shared" si="106"/>
        <v/>
      </c>
      <c r="AW80" s="69" t="str">
        <f t="shared" si="107"/>
        <v/>
      </c>
      <c r="AX80" s="65" t="str">
        <f t="shared" si="108"/>
        <v/>
      </c>
      <c r="AY80" s="70" t="str">
        <f>IF(AX80="","",IF(R80="Refreshment Beverage",ROUND(SUM(AX80*Rates!K$19),4),ROUND(SUM(AX80*(Rates!J$8/100)),4)))</f>
        <v/>
      </c>
      <c r="AZ80" s="67" t="str">
        <f t="shared" si="109"/>
        <v/>
      </c>
      <c r="BA80" s="22" t="str">
        <f t="shared" si="110"/>
        <v/>
      </c>
      <c r="BD80" s="171"/>
      <c r="BE80" s="171"/>
      <c r="BF80" s="171"/>
      <c r="BG80" s="171"/>
    </row>
    <row r="81" spans="11:59" ht="12.75" customHeight="1" x14ac:dyDescent="0.3">
      <c r="K81" s="42" t="str">
        <f t="shared" si="82"/>
        <v/>
      </c>
      <c r="L81" s="55" t="str">
        <f t="shared" si="83"/>
        <v/>
      </c>
      <c r="M81" s="43" t="str">
        <f t="shared" si="84"/>
        <v/>
      </c>
      <c r="N81" s="56" t="str" cm="1">
        <f t="array" ref="N81">IFERROR(IF(_xlfn.SINGLE(B:B)="","",IF(R81="Beer",SUM(LOOKUP(2,1/(Rates!$B$3:$B$5&lt;=W81)/(Rates!$C$3:$C$5&gt;=W81),Rates!$D$3:$D$5)*(X81/100)*W81),IF(R81="Refreshment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56" t="str">
        <f t="shared" si="85"/>
        <v/>
      </c>
      <c r="P81" s="53"/>
      <c r="Q81" s="14" t="str">
        <f t="shared" si="86"/>
        <v/>
      </c>
      <c r="R81" s="57" t="str">
        <f t="shared" si="87"/>
        <v/>
      </c>
      <c r="S81" s="58" t="str">
        <f>IF(B81="","",IF(R81="Refreshment Beverage",VLOOKUP(VALUE(Q81),Rates!G$15:L$19,2,0),VLOOKUP(VALUE(Q81),Rates!G$4:L$12,2,0)))</f>
        <v/>
      </c>
      <c r="T81" s="58" t="str">
        <f t="shared" si="88"/>
        <v/>
      </c>
      <c r="U81" s="58" t="str">
        <f t="shared" si="89"/>
        <v/>
      </c>
      <c r="V81" s="58" t="str">
        <f t="shared" si="90"/>
        <v/>
      </c>
      <c r="W81" s="58" t="str">
        <f t="shared" si="91"/>
        <v/>
      </c>
      <c r="X81" s="59" t="str">
        <f t="shared" si="92"/>
        <v/>
      </c>
      <c r="Y81" s="60" t="str">
        <f>IF(B:B="","",IF(R81="Refreshment Beverage",VLOOKUP(Q81,Rates!G$15:L$19,6,0)*W81,VLOOKUP(Q81,Rates!G$4:L$12,6,0)*W81))</f>
        <v/>
      </c>
      <c r="Z81" s="60" t="str">
        <f t="shared" si="93"/>
        <v/>
      </c>
      <c r="AA81" s="60" t="str">
        <f t="shared" si="81"/>
        <v/>
      </c>
      <c r="AB81" s="61" t="str" cm="1">
        <f t="array" ref="AB81">IF(_xlfn.SINGLE(B:B)="","",IF(R81="Refreshment Beverage","",IF(AND(R81="Beer",Q81=0),SUM(LOOKUP(2,1/(Rates!$B$15:$B$18&lt;=W81)/(Rates!$C$15:$C$18&gt;=W81),Rates!$D$15:$D$18)*W81),VLOOKUP(VALUE(_xlfn.SINGLE(Q:Q)),Rates!A:B,2,0)*W81)))</f>
        <v/>
      </c>
      <c r="AC81" s="61" t="str" cm="1">
        <f t="array" ref="AC81">IF(_xlfn.SINGLE(B:B)="","",IF(R81="Refreshment Beverage","",IF(AND(R81="Beer",Q81=0),SUM(LOOKUP(2,1/(Rates!$B$15:$B$18&lt;=W81)/(Rates!$C$15:$C$18&gt;=W81),Rates!$E$15:$E$18)*W81),VLOOKUP(VALUE(_xlfn.SINGLE(Q:Q)),Rates!A:C,3,0)*W81)))</f>
        <v/>
      </c>
      <c r="AD81" s="168">
        <f>IFERROR(IF(R81="Beer","",IF(OR(Q81=1,Q81=2,Q81=3,Q81=4),VLOOKUP(Q81,Rates!$A$31:$B$34,2,0)*W81,IF(V81=1,VLOOKUP(U81,'REB BEV MIN MKUP'!B:E,4,0),IF(V81&gt;1,VLOOKUP(VALUE(W81),'REB BEV MIN MKUP'!O:Q,3,0),0)))),0)</f>
        <v>0</v>
      </c>
      <c r="AE81" s="62" t="str">
        <f t="shared" si="94"/>
        <v/>
      </c>
      <c r="AF81" s="63" t="str">
        <f t="shared" si="95"/>
        <v/>
      </c>
      <c r="AG81" s="64" t="str">
        <f t="shared" si="96"/>
        <v/>
      </c>
      <c r="AH81" s="65" t="str">
        <f t="shared" si="97"/>
        <v/>
      </c>
      <c r="AI81" s="66" t="str">
        <f>IF(AE:AE="","",IF(R81="Refreshment Beverage",AK81*(Rates!J$19/100),ROUND(SUM(AH81*(Rates!$J$8/100)),4)))</f>
        <v/>
      </c>
      <c r="AJ81" s="67" t="str">
        <f t="shared" si="98"/>
        <v/>
      </c>
      <c r="AK81" s="22" t="str">
        <f t="shared" si="99"/>
        <v/>
      </c>
      <c r="AL81" s="62" t="str">
        <f t="shared" si="100"/>
        <v/>
      </c>
      <c r="AM81" s="63" t="str">
        <f>IF(AS81="","",IF(R81="Refreshment Beverage",ROUND(AS81*Rates!K$19,4),ROUND(AO81*(VLOOKUP(VALUE(Q81),Rates!G$4:L$12,3,0)),4)))</f>
        <v/>
      </c>
      <c r="AN81" s="68" t="str">
        <f>IF(AS81="","",IF(R81="Refreshment Beverage",AS81*(Rates!J$19/100),MAX(AM81,AB81)))</f>
        <v/>
      </c>
      <c r="AO81" s="69" t="str">
        <f t="shared" si="101"/>
        <v/>
      </c>
      <c r="AP81" s="69" t="str">
        <f t="shared" si="102"/>
        <v/>
      </c>
      <c r="AQ81" s="70" t="str">
        <f>IF(AS81="","",IF(R81="Refreshment Beverage",ROUND(SUM(VLOOKUP(Q:Q,Rates!G$15:L$19,3,0)*(AS81-Y81-Z81-AA81)),4),ROUND(SUM(Rates!$K$8*AS81),4)))</f>
        <v/>
      </c>
      <c r="AR81" s="66" t="str">
        <f t="shared" si="103"/>
        <v/>
      </c>
      <c r="AS81" s="22" t="str">
        <f t="shared" si="104"/>
        <v/>
      </c>
      <c r="AT81" s="62" t="str">
        <f t="shared" si="105"/>
        <v/>
      </c>
      <c r="AU81" s="63" t="str">
        <f>IF(AX81="","",IF(R81="Refreshment Beverage",ROUND((BA81-Y81-Z81-AA81)*VLOOKUP(VALUE(Q81),Rates!G$15:L$19,3,0),4),ROUND(AW81*(VLOOKUP(VALUE(Q81),Rates!G:L,3,0)),4)))</f>
        <v/>
      </c>
      <c r="AV81" s="68" t="str">
        <f t="shared" si="106"/>
        <v/>
      </c>
      <c r="AW81" s="69" t="str">
        <f t="shared" si="107"/>
        <v/>
      </c>
      <c r="AX81" s="65" t="str">
        <f t="shared" si="108"/>
        <v/>
      </c>
      <c r="AY81" s="70" t="str">
        <f>IF(AX81="","",IF(R81="Refreshment Beverage",ROUND(SUM(AX81*Rates!K$19),4),ROUND(SUM(AX81*(Rates!J$8/100)),4)))</f>
        <v/>
      </c>
      <c r="AZ81" s="67" t="str">
        <f t="shared" si="109"/>
        <v/>
      </c>
      <c r="BA81" s="22" t="str">
        <f t="shared" si="110"/>
        <v/>
      </c>
      <c r="BD81" s="171"/>
      <c r="BE81" s="171"/>
      <c r="BF81" s="171"/>
      <c r="BG81" s="171"/>
    </row>
    <row r="82" spans="11:59" ht="12.75" customHeight="1" x14ac:dyDescent="0.3">
      <c r="K82" s="42" t="str">
        <f t="shared" si="82"/>
        <v/>
      </c>
      <c r="L82" s="55" t="str">
        <f t="shared" si="83"/>
        <v/>
      </c>
      <c r="M82" s="43" t="str">
        <f t="shared" si="84"/>
        <v/>
      </c>
      <c r="N82" s="56" t="str" cm="1">
        <f t="array" ref="N82">IFERROR(IF(_xlfn.SINGLE(B:B)="","",IF(R82="Beer",SUM(LOOKUP(2,1/(Rates!$B$3:$B$5&lt;=W82)/(Rates!$C$3:$C$5&gt;=W82),Rates!$D$3:$D$5)*(X82/100)*W82),IF(R82="Refreshment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56" t="str">
        <f t="shared" si="85"/>
        <v/>
      </c>
      <c r="P82" s="53"/>
      <c r="Q82" s="14" t="str">
        <f t="shared" si="86"/>
        <v/>
      </c>
      <c r="R82" s="57" t="str">
        <f t="shared" si="87"/>
        <v/>
      </c>
      <c r="S82" s="58" t="str">
        <f>IF(B82="","",IF(R82="Refreshment Beverage",VLOOKUP(VALUE(Q82),Rates!G$15:L$19,2,0),VLOOKUP(VALUE(Q82),Rates!G$4:L$12,2,0)))</f>
        <v/>
      </c>
      <c r="T82" s="58" t="str">
        <f t="shared" si="88"/>
        <v/>
      </c>
      <c r="U82" s="58" t="str">
        <f t="shared" si="89"/>
        <v/>
      </c>
      <c r="V82" s="58" t="str">
        <f t="shared" si="90"/>
        <v/>
      </c>
      <c r="W82" s="58" t="str">
        <f t="shared" si="91"/>
        <v/>
      </c>
      <c r="X82" s="59" t="str">
        <f t="shared" si="92"/>
        <v/>
      </c>
      <c r="Y82" s="60" t="str">
        <f>IF(B:B="","",IF(R82="Refreshment Beverage",VLOOKUP(Q82,Rates!G$15:L$19,6,0)*W82,VLOOKUP(Q82,Rates!G$4:L$12,6,0)*W82))</f>
        <v/>
      </c>
      <c r="Z82" s="60" t="str">
        <f t="shared" si="93"/>
        <v/>
      </c>
      <c r="AA82" s="60" t="str">
        <f t="shared" si="81"/>
        <v/>
      </c>
      <c r="AB82" s="61" t="str" cm="1">
        <f t="array" ref="AB82">IF(_xlfn.SINGLE(B:B)="","",IF(R82="Refreshment Beverage","",IF(AND(R82="Beer",Q82=0),SUM(LOOKUP(2,1/(Rates!$B$15:$B$18&lt;=W82)/(Rates!$C$15:$C$18&gt;=W82),Rates!$D$15:$D$18)*W82),VLOOKUP(VALUE(_xlfn.SINGLE(Q:Q)),Rates!A:B,2,0)*W82)))</f>
        <v/>
      </c>
      <c r="AC82" s="61" t="str" cm="1">
        <f t="array" ref="AC82">IF(_xlfn.SINGLE(B:B)="","",IF(R82="Refreshment Beverage","",IF(AND(R82="Beer",Q82=0),SUM(LOOKUP(2,1/(Rates!$B$15:$B$18&lt;=W82)/(Rates!$C$15:$C$18&gt;=W82),Rates!$E$15:$E$18)*W82),VLOOKUP(VALUE(_xlfn.SINGLE(Q:Q)),Rates!A:C,3,0)*W82)))</f>
        <v/>
      </c>
      <c r="AD82" s="168">
        <f>IFERROR(IF(R82="Beer","",IF(OR(Q82=1,Q82=2,Q82=3,Q82=4),VLOOKUP(Q82,Rates!$A$31:$B$34,2,0)*W82,IF(V82=1,VLOOKUP(U82,'REB BEV MIN MKUP'!B:E,4,0),IF(V82&gt;1,VLOOKUP(VALUE(W82),'REB BEV MIN MKUP'!O:Q,3,0),0)))),0)</f>
        <v>0</v>
      </c>
      <c r="AE82" s="62" t="str">
        <f t="shared" si="94"/>
        <v/>
      </c>
      <c r="AF82" s="63" t="str">
        <f t="shared" si="95"/>
        <v/>
      </c>
      <c r="AG82" s="64" t="str">
        <f t="shared" si="96"/>
        <v/>
      </c>
      <c r="AH82" s="65" t="str">
        <f t="shared" si="97"/>
        <v/>
      </c>
      <c r="AI82" s="66" t="str">
        <f>IF(AE:AE="","",IF(R82="Refreshment Beverage",AK82*(Rates!J$19/100),ROUND(SUM(AH82*(Rates!$J$8/100)),4)))</f>
        <v/>
      </c>
      <c r="AJ82" s="67" t="str">
        <f t="shared" si="98"/>
        <v/>
      </c>
      <c r="AK82" s="22" t="str">
        <f t="shared" si="99"/>
        <v/>
      </c>
      <c r="AL82" s="62" t="str">
        <f t="shared" si="100"/>
        <v/>
      </c>
      <c r="AM82" s="63" t="str">
        <f>IF(AS82="","",IF(R82="Refreshment Beverage",ROUND(AS82*Rates!K$19,4),ROUND(AO82*(VLOOKUP(VALUE(Q82),Rates!G$4:L$12,3,0)),4)))</f>
        <v/>
      </c>
      <c r="AN82" s="68" t="str">
        <f>IF(AS82="","",IF(R82="Refreshment Beverage",AS82*(Rates!J$19/100),MAX(AM82,AB82)))</f>
        <v/>
      </c>
      <c r="AO82" s="69" t="str">
        <f t="shared" si="101"/>
        <v/>
      </c>
      <c r="AP82" s="69" t="str">
        <f t="shared" si="102"/>
        <v/>
      </c>
      <c r="AQ82" s="70" t="str">
        <f>IF(AS82="","",IF(R82="Refreshment Beverage",ROUND(SUM(VLOOKUP(Q:Q,Rates!G$15:L$19,3,0)*(AS82-Y82-Z82-AA82)),4),ROUND(SUM(Rates!$K$8*AS82),4)))</f>
        <v/>
      </c>
      <c r="AR82" s="66" t="str">
        <f t="shared" si="103"/>
        <v/>
      </c>
      <c r="AS82" s="22" t="str">
        <f t="shared" si="104"/>
        <v/>
      </c>
      <c r="AT82" s="62" t="str">
        <f t="shared" si="105"/>
        <v/>
      </c>
      <c r="AU82" s="63" t="str">
        <f>IF(AX82="","",IF(R82="Refreshment Beverage",ROUND((BA82-Y82-Z82-AA82)*VLOOKUP(VALUE(Q82),Rates!G$15:L$19,3,0),4),ROUND(AW82*(VLOOKUP(VALUE(Q82),Rates!G:L,3,0)),4)))</f>
        <v/>
      </c>
      <c r="AV82" s="68" t="str">
        <f t="shared" si="106"/>
        <v/>
      </c>
      <c r="AW82" s="69" t="str">
        <f t="shared" si="107"/>
        <v/>
      </c>
      <c r="AX82" s="65" t="str">
        <f t="shared" si="108"/>
        <v/>
      </c>
      <c r="AY82" s="70" t="str">
        <f>IF(AX82="","",IF(R82="Refreshment Beverage",ROUND(SUM(AX82*Rates!K$19),4),ROUND(SUM(AX82*(Rates!J$8/100)),4)))</f>
        <v/>
      </c>
      <c r="AZ82" s="67" t="str">
        <f t="shared" si="109"/>
        <v/>
      </c>
      <c r="BA82" s="22" t="str">
        <f t="shared" si="110"/>
        <v/>
      </c>
      <c r="BD82" s="171"/>
      <c r="BE82" s="171"/>
      <c r="BF82" s="171"/>
      <c r="BG82" s="171"/>
    </row>
    <row r="83" spans="11:59" ht="12.75" customHeight="1" x14ac:dyDescent="0.3">
      <c r="K83" s="42" t="str">
        <f t="shared" si="82"/>
        <v/>
      </c>
      <c r="L83" s="55" t="str">
        <f t="shared" si="83"/>
        <v/>
      </c>
      <c r="M83" s="43" t="str">
        <f t="shared" si="84"/>
        <v/>
      </c>
      <c r="N83" s="56" t="str" cm="1">
        <f t="array" ref="N83">IFERROR(IF(_xlfn.SINGLE(B:B)="","",IF(R83="Beer",SUM(LOOKUP(2,1/(Rates!$B$3:$B$5&lt;=W83)/(Rates!$C$3:$C$5&gt;=W83),Rates!$D$3:$D$5)*(X83/100)*W83),IF(R83="Refreshment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56" t="str">
        <f t="shared" si="85"/>
        <v/>
      </c>
      <c r="P83" s="53"/>
      <c r="Q83" s="14" t="str">
        <f t="shared" si="86"/>
        <v/>
      </c>
      <c r="R83" s="57" t="str">
        <f t="shared" si="87"/>
        <v/>
      </c>
      <c r="S83" s="58" t="str">
        <f>IF(B83="","",IF(R83="Refreshment Beverage",VLOOKUP(VALUE(Q83),Rates!G$15:L$19,2,0),VLOOKUP(VALUE(Q83),Rates!G$4:L$12,2,0)))</f>
        <v/>
      </c>
      <c r="T83" s="58" t="str">
        <f t="shared" si="88"/>
        <v/>
      </c>
      <c r="U83" s="58" t="str">
        <f t="shared" si="89"/>
        <v/>
      </c>
      <c r="V83" s="58" t="str">
        <f t="shared" si="90"/>
        <v/>
      </c>
      <c r="W83" s="58" t="str">
        <f t="shared" si="91"/>
        <v/>
      </c>
      <c r="X83" s="59" t="str">
        <f t="shared" si="92"/>
        <v/>
      </c>
      <c r="Y83" s="60" t="str">
        <f>IF(B:B="","",IF(R83="Refreshment Beverage",VLOOKUP(Q83,Rates!G$15:L$19,6,0)*W83,VLOOKUP(Q83,Rates!G$4:L$12,6,0)*W83))</f>
        <v/>
      </c>
      <c r="Z83" s="60" t="str">
        <f t="shared" si="93"/>
        <v/>
      </c>
      <c r="AA83" s="60" t="str">
        <f t="shared" si="81"/>
        <v/>
      </c>
      <c r="AB83" s="61" t="str" cm="1">
        <f t="array" ref="AB83">IF(_xlfn.SINGLE(B:B)="","",IF(R83="Refreshment Beverage","",IF(AND(R83="Beer",Q83=0),SUM(LOOKUP(2,1/(Rates!$B$15:$B$18&lt;=W83)/(Rates!$C$15:$C$18&gt;=W83),Rates!$D$15:$D$18)*W83),VLOOKUP(VALUE(_xlfn.SINGLE(Q:Q)),Rates!A:B,2,0)*W83)))</f>
        <v/>
      </c>
      <c r="AC83" s="61" t="str" cm="1">
        <f t="array" ref="AC83">IF(_xlfn.SINGLE(B:B)="","",IF(R83="Refreshment Beverage","",IF(AND(R83="Beer",Q83=0),SUM(LOOKUP(2,1/(Rates!$B$15:$B$18&lt;=W83)/(Rates!$C$15:$C$18&gt;=W83),Rates!$E$15:$E$18)*W83),VLOOKUP(VALUE(_xlfn.SINGLE(Q:Q)),Rates!A:C,3,0)*W83)))</f>
        <v/>
      </c>
      <c r="AD83" s="168">
        <f>IFERROR(IF(R83="Beer","",IF(OR(Q83=1,Q83=2,Q83=3,Q83=4),VLOOKUP(Q83,Rates!$A$31:$B$34,2,0)*W83,IF(V83=1,VLOOKUP(U83,'REB BEV MIN MKUP'!B:E,4,0),IF(V83&gt;1,VLOOKUP(VALUE(W83),'REB BEV MIN MKUP'!O:Q,3,0),0)))),0)</f>
        <v>0</v>
      </c>
      <c r="AE83" s="62" t="str">
        <f t="shared" si="94"/>
        <v/>
      </c>
      <c r="AF83" s="63" t="str">
        <f t="shared" si="95"/>
        <v/>
      </c>
      <c r="AG83" s="64" t="str">
        <f t="shared" si="96"/>
        <v/>
      </c>
      <c r="AH83" s="65" t="str">
        <f t="shared" si="97"/>
        <v/>
      </c>
      <c r="AI83" s="66" t="str">
        <f>IF(AE:AE="","",IF(R83="Refreshment Beverage",AK83*(Rates!J$19/100),ROUND(SUM(AH83*(Rates!$J$8/100)),4)))</f>
        <v/>
      </c>
      <c r="AJ83" s="67" t="str">
        <f t="shared" si="98"/>
        <v/>
      </c>
      <c r="AK83" s="22" t="str">
        <f t="shared" si="99"/>
        <v/>
      </c>
      <c r="AL83" s="62" t="str">
        <f t="shared" si="100"/>
        <v/>
      </c>
      <c r="AM83" s="63" t="str">
        <f>IF(AS83="","",IF(R83="Refreshment Beverage",ROUND(AS83*Rates!K$19,4),ROUND(AO83*(VLOOKUP(VALUE(Q83),Rates!G$4:L$12,3,0)),4)))</f>
        <v/>
      </c>
      <c r="AN83" s="68" t="str">
        <f>IF(AS83="","",IF(R83="Refreshment Beverage",AS83*(Rates!J$19/100),MAX(AM83,AB83)))</f>
        <v/>
      </c>
      <c r="AO83" s="69" t="str">
        <f t="shared" si="101"/>
        <v/>
      </c>
      <c r="AP83" s="69" t="str">
        <f t="shared" si="102"/>
        <v/>
      </c>
      <c r="AQ83" s="70" t="str">
        <f>IF(AS83="","",IF(R83="Refreshment Beverage",ROUND(SUM(VLOOKUP(Q:Q,Rates!G$15:L$19,3,0)*(AS83-Y83-Z83-AA83)),4),ROUND(SUM(Rates!$K$8*AS83),4)))</f>
        <v/>
      </c>
      <c r="AR83" s="66" t="str">
        <f t="shared" si="103"/>
        <v/>
      </c>
      <c r="AS83" s="22" t="str">
        <f t="shared" si="104"/>
        <v/>
      </c>
      <c r="AT83" s="62" t="str">
        <f t="shared" si="105"/>
        <v/>
      </c>
      <c r="AU83" s="63" t="str">
        <f>IF(AX83="","",IF(R83="Refreshment Beverage",ROUND((BA83-Y83-Z83-AA83)*VLOOKUP(VALUE(Q83),Rates!G$15:L$19,3,0),4),ROUND(AW83*(VLOOKUP(VALUE(Q83),Rates!G:L,3,0)),4)))</f>
        <v/>
      </c>
      <c r="AV83" s="68" t="str">
        <f t="shared" si="106"/>
        <v/>
      </c>
      <c r="AW83" s="69" t="str">
        <f t="shared" si="107"/>
        <v/>
      </c>
      <c r="AX83" s="65" t="str">
        <f t="shared" si="108"/>
        <v/>
      </c>
      <c r="AY83" s="70" t="str">
        <f>IF(AX83="","",IF(R83="Refreshment Beverage",ROUND(SUM(AX83*Rates!K$19),4),ROUND(SUM(AX83*(Rates!J$8/100)),4)))</f>
        <v/>
      </c>
      <c r="AZ83" s="67" t="str">
        <f t="shared" si="109"/>
        <v/>
      </c>
      <c r="BA83" s="22" t="str">
        <f t="shared" si="110"/>
        <v/>
      </c>
      <c r="BD83" s="171"/>
      <c r="BE83" s="171"/>
      <c r="BF83" s="171"/>
      <c r="BG83" s="171"/>
    </row>
    <row r="84" spans="11:59" ht="12.75" customHeight="1" x14ac:dyDescent="0.3">
      <c r="K84" s="42" t="str">
        <f t="shared" si="82"/>
        <v/>
      </c>
      <c r="L84" s="55" t="str">
        <f t="shared" si="83"/>
        <v/>
      </c>
      <c r="M84" s="43" t="str">
        <f t="shared" si="84"/>
        <v/>
      </c>
      <c r="N84" s="56" t="str" cm="1">
        <f t="array" ref="N84">IFERROR(IF(_xlfn.SINGLE(B:B)="","",IF(R84="Beer",SUM(LOOKUP(2,1/(Rates!$B$3:$B$5&lt;=W84)/(Rates!$C$3:$C$5&gt;=W84),Rates!$D$3:$D$5)*(X84/100)*W84),IF(R84="Refreshment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56" t="str">
        <f t="shared" si="85"/>
        <v/>
      </c>
      <c r="P84" s="53"/>
      <c r="Q84" s="14" t="str">
        <f t="shared" si="86"/>
        <v/>
      </c>
      <c r="R84" s="57" t="str">
        <f t="shared" si="87"/>
        <v/>
      </c>
      <c r="S84" s="58" t="str">
        <f>IF(B84="","",IF(R84="Refreshment Beverage",VLOOKUP(VALUE(Q84),Rates!G$15:L$19,2,0),VLOOKUP(VALUE(Q84),Rates!G$4:L$12,2,0)))</f>
        <v/>
      </c>
      <c r="T84" s="58" t="str">
        <f t="shared" si="88"/>
        <v/>
      </c>
      <c r="U84" s="58" t="str">
        <f t="shared" si="89"/>
        <v/>
      </c>
      <c r="V84" s="58" t="str">
        <f t="shared" si="90"/>
        <v/>
      </c>
      <c r="W84" s="58" t="str">
        <f t="shared" si="91"/>
        <v/>
      </c>
      <c r="X84" s="59" t="str">
        <f t="shared" si="92"/>
        <v/>
      </c>
      <c r="Y84" s="60" t="str">
        <f>IF(B:B="","",IF(R84="Refreshment Beverage",VLOOKUP(Q84,Rates!G$15:L$19,6,0)*W84,VLOOKUP(Q84,Rates!G$4:L$12,6,0)*W84))</f>
        <v/>
      </c>
      <c r="Z84" s="60" t="str">
        <f t="shared" si="93"/>
        <v/>
      </c>
      <c r="AA84" s="60" t="str">
        <f t="shared" si="81"/>
        <v/>
      </c>
      <c r="AB84" s="61" t="str" cm="1">
        <f t="array" ref="AB84">IF(_xlfn.SINGLE(B:B)="","",IF(R84="Refreshment Beverage","",IF(AND(R84="Beer",Q84=0),SUM(LOOKUP(2,1/(Rates!$B$15:$B$18&lt;=W84)/(Rates!$C$15:$C$18&gt;=W84),Rates!$D$15:$D$18)*W84),VLOOKUP(VALUE(_xlfn.SINGLE(Q:Q)),Rates!A:B,2,0)*W84)))</f>
        <v/>
      </c>
      <c r="AC84" s="61" t="str" cm="1">
        <f t="array" ref="AC84">IF(_xlfn.SINGLE(B:B)="","",IF(R84="Refreshment Beverage","",IF(AND(R84="Beer",Q84=0),SUM(LOOKUP(2,1/(Rates!$B$15:$B$18&lt;=W84)/(Rates!$C$15:$C$18&gt;=W84),Rates!$E$15:$E$18)*W84),VLOOKUP(VALUE(_xlfn.SINGLE(Q:Q)),Rates!A:C,3,0)*W84)))</f>
        <v/>
      </c>
      <c r="AD84" s="168">
        <f>IFERROR(IF(R84="Beer","",IF(OR(Q84=1,Q84=2,Q84=3,Q84=4),VLOOKUP(Q84,Rates!$A$31:$B$34,2,0)*W84,IF(V84=1,VLOOKUP(U84,'REB BEV MIN MKUP'!B:E,4,0),IF(V84&gt;1,VLOOKUP(VALUE(W84),'REB BEV MIN MKUP'!O:Q,3,0),0)))),0)</f>
        <v>0</v>
      </c>
      <c r="AE84" s="62" t="str">
        <f t="shared" si="94"/>
        <v/>
      </c>
      <c r="AF84" s="63" t="str">
        <f t="shared" si="95"/>
        <v/>
      </c>
      <c r="AG84" s="64" t="str">
        <f t="shared" si="96"/>
        <v/>
      </c>
      <c r="AH84" s="65" t="str">
        <f t="shared" si="97"/>
        <v/>
      </c>
      <c r="AI84" s="66" t="str">
        <f>IF(AE:AE="","",IF(R84="Refreshment Beverage",AK84*(Rates!J$19/100),ROUND(SUM(AH84*(Rates!$J$8/100)),4)))</f>
        <v/>
      </c>
      <c r="AJ84" s="67" t="str">
        <f t="shared" si="98"/>
        <v/>
      </c>
      <c r="AK84" s="22" t="str">
        <f t="shared" si="99"/>
        <v/>
      </c>
      <c r="AL84" s="62" t="str">
        <f t="shared" si="100"/>
        <v/>
      </c>
      <c r="AM84" s="63" t="str">
        <f>IF(AS84="","",IF(R84="Refreshment Beverage",ROUND(AS84*Rates!K$19,4),ROUND(AO84*(VLOOKUP(VALUE(Q84),Rates!G$4:L$12,3,0)),4)))</f>
        <v/>
      </c>
      <c r="AN84" s="68" t="str">
        <f>IF(AS84="","",IF(R84="Refreshment Beverage",AS84*(Rates!J$19/100),MAX(AM84,AB84)))</f>
        <v/>
      </c>
      <c r="AO84" s="69" t="str">
        <f t="shared" si="101"/>
        <v/>
      </c>
      <c r="AP84" s="69" t="str">
        <f t="shared" si="102"/>
        <v/>
      </c>
      <c r="AQ84" s="70" t="str">
        <f>IF(AS84="","",IF(R84="Refreshment Beverage",ROUND(SUM(VLOOKUP(Q:Q,Rates!G$15:L$19,3,0)*(AS84-Y84-Z84-AA84)),4),ROUND(SUM(Rates!$K$8*AS84),4)))</f>
        <v/>
      </c>
      <c r="AR84" s="66" t="str">
        <f t="shared" si="103"/>
        <v/>
      </c>
      <c r="AS84" s="22" t="str">
        <f t="shared" si="104"/>
        <v/>
      </c>
      <c r="AT84" s="62" t="str">
        <f t="shared" si="105"/>
        <v/>
      </c>
      <c r="AU84" s="63" t="str">
        <f>IF(AX84="","",IF(R84="Refreshment Beverage",ROUND((BA84-Y84-Z84-AA84)*VLOOKUP(VALUE(Q84),Rates!G$15:L$19,3,0),4),ROUND(AW84*(VLOOKUP(VALUE(Q84),Rates!G:L,3,0)),4)))</f>
        <v/>
      </c>
      <c r="AV84" s="68" t="str">
        <f t="shared" si="106"/>
        <v/>
      </c>
      <c r="AW84" s="69" t="str">
        <f t="shared" si="107"/>
        <v/>
      </c>
      <c r="AX84" s="65" t="str">
        <f t="shared" si="108"/>
        <v/>
      </c>
      <c r="AY84" s="70" t="str">
        <f>IF(AX84="","",IF(R84="Refreshment Beverage",ROUND(SUM(AX84*Rates!K$19),4),ROUND(SUM(AX84*(Rates!J$8/100)),4)))</f>
        <v/>
      </c>
      <c r="AZ84" s="67" t="str">
        <f t="shared" si="109"/>
        <v/>
      </c>
      <c r="BA84" s="22" t="str">
        <f t="shared" si="110"/>
        <v/>
      </c>
      <c r="BD84" s="171"/>
      <c r="BE84" s="171"/>
      <c r="BF84" s="171"/>
      <c r="BG84" s="171"/>
    </row>
    <row r="85" spans="11:59" ht="12.75" customHeight="1" x14ac:dyDescent="0.3">
      <c r="K85" s="42" t="str">
        <f t="shared" si="82"/>
        <v/>
      </c>
      <c r="L85" s="55" t="str">
        <f t="shared" si="83"/>
        <v/>
      </c>
      <c r="M85" s="43" t="str">
        <f t="shared" si="84"/>
        <v/>
      </c>
      <c r="N85" s="56" t="str" cm="1">
        <f t="array" ref="N85">IFERROR(IF(_xlfn.SINGLE(B:B)="","",IF(R85="Beer",SUM(LOOKUP(2,1/(Rates!$B$3:$B$5&lt;=W85)/(Rates!$C$3:$C$5&gt;=W85),Rates!$D$3:$D$5)*(X85/100)*W85),IF(R85="Refreshment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56" t="str">
        <f t="shared" si="85"/>
        <v/>
      </c>
      <c r="P85" s="53"/>
      <c r="Q85" s="14" t="str">
        <f t="shared" si="86"/>
        <v/>
      </c>
      <c r="R85" s="57" t="str">
        <f t="shared" si="87"/>
        <v/>
      </c>
      <c r="S85" s="58" t="str">
        <f>IF(B85="","",IF(R85="Refreshment Beverage",VLOOKUP(VALUE(Q85),Rates!G$15:L$19,2,0),VLOOKUP(VALUE(Q85),Rates!G$4:L$12,2,0)))</f>
        <v/>
      </c>
      <c r="T85" s="58" t="str">
        <f t="shared" si="88"/>
        <v/>
      </c>
      <c r="U85" s="58" t="str">
        <f t="shared" si="89"/>
        <v/>
      </c>
      <c r="V85" s="58" t="str">
        <f t="shared" si="90"/>
        <v/>
      </c>
      <c r="W85" s="58" t="str">
        <f t="shared" si="91"/>
        <v/>
      </c>
      <c r="X85" s="59" t="str">
        <f t="shared" si="92"/>
        <v/>
      </c>
      <c r="Y85" s="60" t="str">
        <f>IF(B:B="","",IF(R85="Refreshment Beverage",VLOOKUP(Q85,Rates!G$15:L$19,6,0)*W85,VLOOKUP(Q85,Rates!G$4:L$12,6,0)*W85))</f>
        <v/>
      </c>
      <c r="Z85" s="60" t="str">
        <f t="shared" si="93"/>
        <v/>
      </c>
      <c r="AA85" s="60" t="str">
        <f t="shared" si="81"/>
        <v/>
      </c>
      <c r="AB85" s="61" t="str" cm="1">
        <f t="array" ref="AB85">IF(_xlfn.SINGLE(B:B)="","",IF(R85="Refreshment Beverage","",IF(AND(R85="Beer",Q85=0),SUM(LOOKUP(2,1/(Rates!$B$15:$B$18&lt;=W85)/(Rates!$C$15:$C$18&gt;=W85),Rates!$D$15:$D$18)*W85),VLOOKUP(VALUE(_xlfn.SINGLE(Q:Q)),Rates!A:B,2,0)*W85)))</f>
        <v/>
      </c>
      <c r="AC85" s="61" t="str" cm="1">
        <f t="array" ref="AC85">IF(_xlfn.SINGLE(B:B)="","",IF(R85="Refreshment Beverage","",IF(AND(R85="Beer",Q85=0),SUM(LOOKUP(2,1/(Rates!$B$15:$B$18&lt;=W85)/(Rates!$C$15:$C$18&gt;=W85),Rates!$E$15:$E$18)*W85),VLOOKUP(VALUE(_xlfn.SINGLE(Q:Q)),Rates!A:C,3,0)*W85)))</f>
        <v/>
      </c>
      <c r="AD85" s="168">
        <f>IFERROR(IF(R85="Beer","",IF(OR(Q85=1,Q85=2,Q85=3,Q85=4),VLOOKUP(Q85,Rates!$A$31:$B$34,2,0)*W85,IF(V85=1,VLOOKUP(U85,'REB BEV MIN MKUP'!B:E,4,0),IF(V85&gt;1,VLOOKUP(VALUE(W85),'REB BEV MIN MKUP'!O:Q,3,0),0)))),0)</f>
        <v>0</v>
      </c>
      <c r="AE85" s="62" t="str">
        <f t="shared" si="94"/>
        <v/>
      </c>
      <c r="AF85" s="63" t="str">
        <f t="shared" si="95"/>
        <v/>
      </c>
      <c r="AG85" s="64" t="str">
        <f t="shared" si="96"/>
        <v/>
      </c>
      <c r="AH85" s="65" t="str">
        <f t="shared" si="97"/>
        <v/>
      </c>
      <c r="AI85" s="66" t="str">
        <f>IF(AE:AE="","",IF(R85="Refreshment Beverage",AK85*(Rates!J$19/100),ROUND(SUM(AH85*(Rates!$J$8/100)),4)))</f>
        <v/>
      </c>
      <c r="AJ85" s="67" t="str">
        <f t="shared" si="98"/>
        <v/>
      </c>
      <c r="AK85" s="22" t="str">
        <f t="shared" si="99"/>
        <v/>
      </c>
      <c r="AL85" s="62" t="str">
        <f t="shared" si="100"/>
        <v/>
      </c>
      <c r="AM85" s="63" t="str">
        <f>IF(AS85="","",IF(R85="Refreshment Beverage",ROUND(AS85*Rates!K$19,4),ROUND(AO85*(VLOOKUP(VALUE(Q85),Rates!G$4:L$12,3,0)),4)))</f>
        <v/>
      </c>
      <c r="AN85" s="68" t="str">
        <f>IF(AS85="","",IF(R85="Refreshment Beverage",AS85*(Rates!J$19/100),MAX(AM85,AB85)))</f>
        <v/>
      </c>
      <c r="AO85" s="69" t="str">
        <f t="shared" si="101"/>
        <v/>
      </c>
      <c r="AP85" s="69" t="str">
        <f t="shared" si="102"/>
        <v/>
      </c>
      <c r="AQ85" s="70" t="str">
        <f>IF(AS85="","",IF(R85="Refreshment Beverage",ROUND(SUM(VLOOKUP(Q:Q,Rates!G$15:L$19,3,0)*(AS85-Y85-Z85-AA85)),4),ROUND(SUM(Rates!$K$8*AS85),4)))</f>
        <v/>
      </c>
      <c r="AR85" s="66" t="str">
        <f t="shared" si="103"/>
        <v/>
      </c>
      <c r="AS85" s="22" t="str">
        <f t="shared" si="104"/>
        <v/>
      </c>
      <c r="AT85" s="62" t="str">
        <f t="shared" si="105"/>
        <v/>
      </c>
      <c r="AU85" s="63" t="str">
        <f>IF(AX85="","",IF(R85="Refreshment Beverage",ROUND((BA85-Y85-Z85-AA85)*VLOOKUP(VALUE(Q85),Rates!G$15:L$19,3,0),4),ROUND(AW85*(VLOOKUP(VALUE(Q85),Rates!G:L,3,0)),4)))</f>
        <v/>
      </c>
      <c r="AV85" s="68" t="str">
        <f t="shared" si="106"/>
        <v/>
      </c>
      <c r="AW85" s="69" t="str">
        <f t="shared" si="107"/>
        <v/>
      </c>
      <c r="AX85" s="65" t="str">
        <f t="shared" si="108"/>
        <v/>
      </c>
      <c r="AY85" s="70" t="str">
        <f>IF(AX85="","",IF(R85="Refreshment Beverage",ROUND(SUM(AX85*Rates!K$19),4),ROUND(SUM(AX85*(Rates!J$8/100)),4)))</f>
        <v/>
      </c>
      <c r="AZ85" s="67" t="str">
        <f t="shared" si="109"/>
        <v/>
      </c>
      <c r="BA85" s="22" t="str">
        <f t="shared" si="110"/>
        <v/>
      </c>
      <c r="BD85" s="171"/>
      <c r="BE85" s="171"/>
      <c r="BF85" s="171"/>
      <c r="BG85" s="171"/>
    </row>
    <row r="86" spans="11:59" ht="12.75" customHeight="1" x14ac:dyDescent="0.3">
      <c r="K86" s="42" t="str">
        <f t="shared" si="82"/>
        <v/>
      </c>
      <c r="L86" s="55" t="str">
        <f t="shared" si="83"/>
        <v/>
      </c>
      <c r="M86" s="43" t="str">
        <f t="shared" si="84"/>
        <v/>
      </c>
      <c r="N86" s="56" t="str" cm="1">
        <f t="array" ref="N86">IFERROR(IF(_xlfn.SINGLE(B:B)="","",IF(R86="Beer",SUM(LOOKUP(2,1/(Rates!$B$3:$B$5&lt;=W86)/(Rates!$C$3:$C$5&gt;=W86),Rates!$D$3:$D$5)*(X86/100)*W86),IF(R86="Refreshment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56" t="str">
        <f t="shared" si="85"/>
        <v/>
      </c>
      <c r="P86" s="53"/>
      <c r="Q86" s="14" t="str">
        <f t="shared" si="86"/>
        <v/>
      </c>
      <c r="R86" s="57" t="str">
        <f t="shared" si="87"/>
        <v/>
      </c>
      <c r="S86" s="58" t="str">
        <f>IF(B86="","",IF(R86="Refreshment Beverage",VLOOKUP(VALUE(Q86),Rates!G$15:L$19,2,0),VLOOKUP(VALUE(Q86),Rates!G$4:L$12,2,0)))</f>
        <v/>
      </c>
      <c r="T86" s="58" t="str">
        <f t="shared" si="88"/>
        <v/>
      </c>
      <c r="U86" s="58" t="str">
        <f t="shared" si="89"/>
        <v/>
      </c>
      <c r="V86" s="58" t="str">
        <f t="shared" si="90"/>
        <v/>
      </c>
      <c r="W86" s="58" t="str">
        <f t="shared" si="91"/>
        <v/>
      </c>
      <c r="X86" s="59" t="str">
        <f t="shared" si="92"/>
        <v/>
      </c>
      <c r="Y86" s="60" t="str">
        <f>IF(B:B="","",IF(R86="Refreshment Beverage",VLOOKUP(Q86,Rates!G$15:L$19,6,0)*W86,VLOOKUP(Q86,Rates!G$4:L$12,6,0)*W86))</f>
        <v/>
      </c>
      <c r="Z86" s="60" t="str">
        <f t="shared" si="93"/>
        <v/>
      </c>
      <c r="AA86" s="60" t="str">
        <f t="shared" si="81"/>
        <v/>
      </c>
      <c r="AB86" s="61" t="str" cm="1">
        <f t="array" ref="AB86">IF(_xlfn.SINGLE(B:B)="","",IF(R86="Refreshment Beverage","",IF(AND(R86="Beer",Q86=0),SUM(LOOKUP(2,1/(Rates!$B$15:$B$18&lt;=W86)/(Rates!$C$15:$C$18&gt;=W86),Rates!$D$15:$D$18)*W86),VLOOKUP(VALUE(_xlfn.SINGLE(Q:Q)),Rates!A:B,2,0)*W86)))</f>
        <v/>
      </c>
      <c r="AC86" s="61" t="str" cm="1">
        <f t="array" ref="AC86">IF(_xlfn.SINGLE(B:B)="","",IF(R86="Refreshment Beverage","",IF(AND(R86="Beer",Q86=0),SUM(LOOKUP(2,1/(Rates!$B$15:$B$18&lt;=W86)/(Rates!$C$15:$C$18&gt;=W86),Rates!$E$15:$E$18)*W86),VLOOKUP(VALUE(_xlfn.SINGLE(Q:Q)),Rates!A:C,3,0)*W86)))</f>
        <v/>
      </c>
      <c r="AD86" s="168">
        <f>IFERROR(IF(R86="Beer","",IF(OR(Q86=1,Q86=2,Q86=3,Q86=4),VLOOKUP(Q86,Rates!$A$31:$B$34,2,0)*W86,IF(V86=1,VLOOKUP(U86,'REB BEV MIN MKUP'!B:E,4,0),IF(V86&gt;1,VLOOKUP(VALUE(W86),'REB BEV MIN MKUP'!O:Q,3,0),0)))),0)</f>
        <v>0</v>
      </c>
      <c r="AE86" s="62" t="str">
        <f t="shared" si="94"/>
        <v/>
      </c>
      <c r="AF86" s="63" t="str">
        <f t="shared" si="95"/>
        <v/>
      </c>
      <c r="AG86" s="64" t="str">
        <f t="shared" si="96"/>
        <v/>
      </c>
      <c r="AH86" s="65" t="str">
        <f t="shared" si="97"/>
        <v/>
      </c>
      <c r="AI86" s="66" t="str">
        <f>IF(AE:AE="","",IF(R86="Refreshment Beverage",AK86*(Rates!J$19/100),ROUND(SUM(AH86*(Rates!$J$8/100)),4)))</f>
        <v/>
      </c>
      <c r="AJ86" s="67" t="str">
        <f t="shared" si="98"/>
        <v/>
      </c>
      <c r="AK86" s="22" t="str">
        <f t="shared" si="99"/>
        <v/>
      </c>
      <c r="AL86" s="62" t="str">
        <f t="shared" si="100"/>
        <v/>
      </c>
      <c r="AM86" s="63" t="str">
        <f>IF(AS86="","",IF(R86="Refreshment Beverage",ROUND(AS86*Rates!K$19,4),ROUND(AO86*(VLOOKUP(VALUE(Q86),Rates!G$4:L$12,3,0)),4)))</f>
        <v/>
      </c>
      <c r="AN86" s="68" t="str">
        <f>IF(AS86="","",IF(R86="Refreshment Beverage",AS86*(Rates!J$19/100),MAX(AM86,AB86)))</f>
        <v/>
      </c>
      <c r="AO86" s="69" t="str">
        <f t="shared" si="101"/>
        <v/>
      </c>
      <c r="AP86" s="69" t="str">
        <f t="shared" si="102"/>
        <v/>
      </c>
      <c r="AQ86" s="70" t="str">
        <f>IF(AS86="","",IF(R86="Refreshment Beverage",ROUND(SUM(VLOOKUP(Q:Q,Rates!G$15:L$19,3,0)*(AS86-Y86-Z86-AA86)),4),ROUND(SUM(Rates!$K$8*AS86),4)))</f>
        <v/>
      </c>
      <c r="AR86" s="66" t="str">
        <f t="shared" si="103"/>
        <v/>
      </c>
      <c r="AS86" s="22" t="str">
        <f t="shared" si="104"/>
        <v/>
      </c>
      <c r="AT86" s="62" t="str">
        <f t="shared" si="105"/>
        <v/>
      </c>
      <c r="AU86" s="63" t="str">
        <f>IF(AX86="","",IF(R86="Refreshment Beverage",ROUND((BA86-Y86-Z86-AA86)*VLOOKUP(VALUE(Q86),Rates!G$15:L$19,3,0),4),ROUND(AW86*(VLOOKUP(VALUE(Q86),Rates!G:L,3,0)),4)))</f>
        <v/>
      </c>
      <c r="AV86" s="68" t="str">
        <f t="shared" si="106"/>
        <v/>
      </c>
      <c r="AW86" s="69" t="str">
        <f t="shared" si="107"/>
        <v/>
      </c>
      <c r="AX86" s="65" t="str">
        <f t="shared" si="108"/>
        <v/>
      </c>
      <c r="AY86" s="70" t="str">
        <f>IF(AX86="","",IF(R86="Refreshment Beverage",ROUND(SUM(AX86*Rates!K$19),4),ROUND(SUM(AX86*(Rates!J$8/100)),4)))</f>
        <v/>
      </c>
      <c r="AZ86" s="67" t="str">
        <f t="shared" si="109"/>
        <v/>
      </c>
      <c r="BA86" s="22" t="str">
        <f t="shared" si="110"/>
        <v/>
      </c>
      <c r="BD86" s="171"/>
      <c r="BE86" s="171"/>
      <c r="BF86" s="171"/>
      <c r="BG86" s="171"/>
    </row>
    <row r="87" spans="11:59" ht="12.75" customHeight="1" x14ac:dyDescent="0.3">
      <c r="K87" s="42" t="str">
        <f t="shared" si="82"/>
        <v/>
      </c>
      <c r="L87" s="55" t="str">
        <f t="shared" si="83"/>
        <v/>
      </c>
      <c r="M87" s="43" t="str">
        <f t="shared" si="84"/>
        <v/>
      </c>
      <c r="N87" s="56" t="str" cm="1">
        <f t="array" ref="N87">IFERROR(IF(_xlfn.SINGLE(B:B)="","",IF(R87="Beer",SUM(LOOKUP(2,1/(Rates!$B$3:$B$5&lt;=W87)/(Rates!$C$3:$C$5&gt;=W87),Rates!$D$3:$D$5)*(X87/100)*W87),IF(R87="Refreshment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56" t="str">
        <f t="shared" si="85"/>
        <v/>
      </c>
      <c r="P87" s="53"/>
      <c r="Q87" s="14" t="str">
        <f t="shared" si="86"/>
        <v/>
      </c>
      <c r="R87" s="57" t="str">
        <f t="shared" si="87"/>
        <v/>
      </c>
      <c r="S87" s="58" t="str">
        <f>IF(B87="","",IF(R87="Refreshment Beverage",VLOOKUP(VALUE(Q87),Rates!G$15:L$19,2,0),VLOOKUP(VALUE(Q87),Rates!G$4:L$12,2,0)))</f>
        <v/>
      </c>
      <c r="T87" s="58" t="str">
        <f t="shared" si="88"/>
        <v/>
      </c>
      <c r="U87" s="58" t="str">
        <f t="shared" si="89"/>
        <v/>
      </c>
      <c r="V87" s="58" t="str">
        <f t="shared" si="90"/>
        <v/>
      </c>
      <c r="W87" s="58" t="str">
        <f t="shared" si="91"/>
        <v/>
      </c>
      <c r="X87" s="59" t="str">
        <f t="shared" si="92"/>
        <v/>
      </c>
      <c r="Y87" s="60" t="str">
        <f>IF(B:B="","",IF(R87="Refreshment Beverage",VLOOKUP(Q87,Rates!G$15:L$19,6,0)*W87,VLOOKUP(Q87,Rates!G$4:L$12,6,0)*W87))</f>
        <v/>
      </c>
      <c r="Z87" s="60" t="str">
        <f t="shared" si="93"/>
        <v/>
      </c>
      <c r="AA87" s="60" t="str">
        <f t="shared" si="81"/>
        <v/>
      </c>
      <c r="AB87" s="61" t="str" cm="1">
        <f t="array" ref="AB87">IF(_xlfn.SINGLE(B:B)="","",IF(R87="Refreshment Beverage","",IF(AND(R87="Beer",Q87=0),SUM(LOOKUP(2,1/(Rates!$B$15:$B$18&lt;=W87)/(Rates!$C$15:$C$18&gt;=W87),Rates!$D$15:$D$18)*W87),VLOOKUP(VALUE(_xlfn.SINGLE(Q:Q)),Rates!A:B,2,0)*W87)))</f>
        <v/>
      </c>
      <c r="AC87" s="61" t="str" cm="1">
        <f t="array" ref="AC87">IF(_xlfn.SINGLE(B:B)="","",IF(R87="Refreshment Beverage","",IF(AND(R87="Beer",Q87=0),SUM(LOOKUP(2,1/(Rates!$B$15:$B$18&lt;=W87)/(Rates!$C$15:$C$18&gt;=W87),Rates!$E$15:$E$18)*W87),VLOOKUP(VALUE(_xlfn.SINGLE(Q:Q)),Rates!A:C,3,0)*W87)))</f>
        <v/>
      </c>
      <c r="AD87" s="168">
        <f>IFERROR(IF(R87="Beer","",IF(OR(Q87=1,Q87=2,Q87=3,Q87=4),VLOOKUP(Q87,Rates!$A$31:$B$34,2,0)*W87,IF(V87=1,VLOOKUP(U87,'REB BEV MIN MKUP'!B:E,4,0),IF(V87&gt;1,VLOOKUP(VALUE(W87),'REB BEV MIN MKUP'!O:Q,3,0),0)))),0)</f>
        <v>0</v>
      </c>
      <c r="AE87" s="62" t="str">
        <f t="shared" si="94"/>
        <v/>
      </c>
      <c r="AF87" s="63" t="str">
        <f t="shared" si="95"/>
        <v/>
      </c>
      <c r="AG87" s="64" t="str">
        <f t="shared" si="96"/>
        <v/>
      </c>
      <c r="AH87" s="65" t="str">
        <f t="shared" si="97"/>
        <v/>
      </c>
      <c r="AI87" s="66" t="str">
        <f>IF(AE:AE="","",IF(R87="Refreshment Beverage",AK87*(Rates!J$19/100),ROUND(SUM(AH87*(Rates!$J$8/100)),4)))</f>
        <v/>
      </c>
      <c r="AJ87" s="67" t="str">
        <f t="shared" si="98"/>
        <v/>
      </c>
      <c r="AK87" s="22" t="str">
        <f t="shared" si="99"/>
        <v/>
      </c>
      <c r="AL87" s="62" t="str">
        <f t="shared" si="100"/>
        <v/>
      </c>
      <c r="AM87" s="63" t="str">
        <f>IF(AS87="","",IF(R87="Refreshment Beverage",ROUND(AS87*Rates!K$19,4),ROUND(AO87*(VLOOKUP(VALUE(Q87),Rates!G$4:L$12,3,0)),4)))</f>
        <v/>
      </c>
      <c r="AN87" s="68" t="str">
        <f>IF(AS87="","",IF(R87="Refreshment Beverage",AS87*(Rates!J$19/100),MAX(AM87,AB87)))</f>
        <v/>
      </c>
      <c r="AO87" s="69" t="str">
        <f t="shared" si="101"/>
        <v/>
      </c>
      <c r="AP87" s="69" t="str">
        <f t="shared" si="102"/>
        <v/>
      </c>
      <c r="AQ87" s="70" t="str">
        <f>IF(AS87="","",IF(R87="Refreshment Beverage",ROUND(SUM(VLOOKUP(Q:Q,Rates!G$15:L$19,3,0)*(AS87-Y87-Z87-AA87)),4),ROUND(SUM(Rates!$K$8*AS87),4)))</f>
        <v/>
      </c>
      <c r="AR87" s="66" t="str">
        <f t="shared" si="103"/>
        <v/>
      </c>
      <c r="AS87" s="22" t="str">
        <f t="shared" si="104"/>
        <v/>
      </c>
      <c r="AT87" s="62" t="str">
        <f t="shared" si="105"/>
        <v/>
      </c>
      <c r="AU87" s="63" t="str">
        <f>IF(AX87="","",IF(R87="Refreshment Beverage",ROUND((BA87-Y87-Z87-AA87)*VLOOKUP(VALUE(Q87),Rates!G$15:L$19,3,0),4),ROUND(AW87*(VLOOKUP(VALUE(Q87),Rates!G:L,3,0)),4)))</f>
        <v/>
      </c>
      <c r="AV87" s="68" t="str">
        <f t="shared" si="106"/>
        <v/>
      </c>
      <c r="AW87" s="69" t="str">
        <f t="shared" si="107"/>
        <v/>
      </c>
      <c r="AX87" s="65" t="str">
        <f t="shared" si="108"/>
        <v/>
      </c>
      <c r="AY87" s="70" t="str">
        <f>IF(AX87="","",IF(R87="Refreshment Beverage",ROUND(SUM(AX87*Rates!K$19),4),ROUND(SUM(AX87*(Rates!J$8/100)),4)))</f>
        <v/>
      </c>
      <c r="AZ87" s="67" t="str">
        <f t="shared" si="109"/>
        <v/>
      </c>
      <c r="BA87" s="22" t="str">
        <f t="shared" si="110"/>
        <v/>
      </c>
      <c r="BD87" s="171"/>
      <c r="BE87" s="171"/>
      <c r="BF87" s="171"/>
      <c r="BG87" s="171"/>
    </row>
    <row r="88" spans="11:59" ht="12.75" customHeight="1" x14ac:dyDescent="0.3">
      <c r="K88" s="42" t="str">
        <f t="shared" si="82"/>
        <v/>
      </c>
      <c r="L88" s="55" t="str">
        <f t="shared" si="83"/>
        <v/>
      </c>
      <c r="M88" s="43" t="str">
        <f t="shared" si="84"/>
        <v/>
      </c>
      <c r="N88" s="56" t="str" cm="1">
        <f t="array" ref="N88">IFERROR(IF(_xlfn.SINGLE(B:B)="","",IF(R88="Beer",SUM(LOOKUP(2,1/(Rates!$B$3:$B$5&lt;=W88)/(Rates!$C$3:$C$5&gt;=W88),Rates!$D$3:$D$5)*(X88/100)*W88),IF(R88="Refreshment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56" t="str">
        <f t="shared" si="85"/>
        <v/>
      </c>
      <c r="P88" s="53"/>
      <c r="Q88" s="14" t="str">
        <f t="shared" si="86"/>
        <v/>
      </c>
      <c r="R88" s="57" t="str">
        <f t="shared" si="87"/>
        <v/>
      </c>
      <c r="S88" s="58" t="str">
        <f>IF(B88="","",IF(R88="Refreshment Beverage",VLOOKUP(VALUE(Q88),Rates!G$15:L$19,2,0),VLOOKUP(VALUE(Q88),Rates!G$4:L$12,2,0)))</f>
        <v/>
      </c>
      <c r="T88" s="58" t="str">
        <f t="shared" si="88"/>
        <v/>
      </c>
      <c r="U88" s="58" t="str">
        <f t="shared" si="89"/>
        <v/>
      </c>
      <c r="V88" s="58" t="str">
        <f t="shared" si="90"/>
        <v/>
      </c>
      <c r="W88" s="58" t="str">
        <f t="shared" si="91"/>
        <v/>
      </c>
      <c r="X88" s="59" t="str">
        <f t="shared" si="92"/>
        <v/>
      </c>
      <c r="Y88" s="60" t="str">
        <f>IF(B:B="","",IF(R88="Refreshment Beverage",VLOOKUP(Q88,Rates!G$15:L$19,6,0)*W88,VLOOKUP(Q88,Rates!G$4:L$12,6,0)*W88))</f>
        <v/>
      </c>
      <c r="Z88" s="60" t="str">
        <f t="shared" si="93"/>
        <v/>
      </c>
      <c r="AA88" s="60" t="str">
        <f t="shared" si="81"/>
        <v/>
      </c>
      <c r="AB88" s="61" t="str" cm="1">
        <f t="array" ref="AB88">IF(_xlfn.SINGLE(B:B)="","",IF(R88="Refreshment Beverage","",IF(AND(R88="Beer",Q88=0),SUM(LOOKUP(2,1/(Rates!$B$15:$B$18&lt;=W88)/(Rates!$C$15:$C$18&gt;=W88),Rates!$D$15:$D$18)*W88),VLOOKUP(VALUE(_xlfn.SINGLE(Q:Q)),Rates!A:B,2,0)*W88)))</f>
        <v/>
      </c>
      <c r="AC88" s="61" t="str" cm="1">
        <f t="array" ref="AC88">IF(_xlfn.SINGLE(B:B)="","",IF(R88="Refreshment Beverage","",IF(AND(R88="Beer",Q88=0),SUM(LOOKUP(2,1/(Rates!$B$15:$B$18&lt;=W88)/(Rates!$C$15:$C$18&gt;=W88),Rates!$E$15:$E$18)*W88),VLOOKUP(VALUE(_xlfn.SINGLE(Q:Q)),Rates!A:C,3,0)*W88)))</f>
        <v/>
      </c>
      <c r="AD88" s="168">
        <f>IFERROR(IF(R88="Beer","",IF(OR(Q88=1,Q88=2,Q88=3,Q88=4),VLOOKUP(Q88,Rates!$A$31:$B$34,2,0)*W88,IF(V88=1,VLOOKUP(U88,'REB BEV MIN MKUP'!B:E,4,0),IF(V88&gt;1,VLOOKUP(VALUE(W88),'REB BEV MIN MKUP'!O:Q,3,0),0)))),0)</f>
        <v>0</v>
      </c>
      <c r="AE88" s="62" t="str">
        <f t="shared" si="94"/>
        <v/>
      </c>
      <c r="AF88" s="63" t="str">
        <f t="shared" si="95"/>
        <v/>
      </c>
      <c r="AG88" s="64" t="str">
        <f t="shared" si="96"/>
        <v/>
      </c>
      <c r="AH88" s="65" t="str">
        <f t="shared" si="97"/>
        <v/>
      </c>
      <c r="AI88" s="66" t="str">
        <f>IF(AE:AE="","",IF(R88="Refreshment Beverage",AK88*(Rates!J$19/100),ROUND(SUM(AH88*(Rates!$J$8/100)),4)))</f>
        <v/>
      </c>
      <c r="AJ88" s="67" t="str">
        <f t="shared" si="98"/>
        <v/>
      </c>
      <c r="AK88" s="22" t="str">
        <f t="shared" si="99"/>
        <v/>
      </c>
      <c r="AL88" s="62" t="str">
        <f t="shared" si="100"/>
        <v/>
      </c>
      <c r="AM88" s="63" t="str">
        <f>IF(AS88="","",IF(R88="Refreshment Beverage",ROUND(AS88*Rates!K$19,4),ROUND(AO88*(VLOOKUP(VALUE(Q88),Rates!G$4:L$12,3,0)),4)))</f>
        <v/>
      </c>
      <c r="AN88" s="68" t="str">
        <f>IF(AS88="","",IF(R88="Refreshment Beverage",AS88*(Rates!J$19/100),MAX(AM88,AB88)))</f>
        <v/>
      </c>
      <c r="AO88" s="69" t="str">
        <f t="shared" si="101"/>
        <v/>
      </c>
      <c r="AP88" s="69" t="str">
        <f t="shared" si="102"/>
        <v/>
      </c>
      <c r="AQ88" s="70" t="str">
        <f>IF(AS88="","",IF(R88="Refreshment Beverage",ROUND(SUM(VLOOKUP(Q:Q,Rates!G$15:L$19,3,0)*(AS88-Y88-Z88-AA88)),4),ROUND(SUM(Rates!$K$8*AS88),4)))</f>
        <v/>
      </c>
      <c r="AR88" s="66" t="str">
        <f t="shared" si="103"/>
        <v/>
      </c>
      <c r="AS88" s="22" t="str">
        <f t="shared" si="104"/>
        <v/>
      </c>
      <c r="AT88" s="62" t="str">
        <f t="shared" si="105"/>
        <v/>
      </c>
      <c r="AU88" s="63" t="str">
        <f>IF(AX88="","",IF(R88="Refreshment Beverage",ROUND((BA88-Y88-Z88-AA88)*VLOOKUP(VALUE(Q88),Rates!G$15:L$19,3,0),4),ROUND(AW88*(VLOOKUP(VALUE(Q88),Rates!G:L,3,0)),4)))</f>
        <v/>
      </c>
      <c r="AV88" s="68" t="str">
        <f t="shared" si="106"/>
        <v/>
      </c>
      <c r="AW88" s="69" t="str">
        <f t="shared" si="107"/>
        <v/>
      </c>
      <c r="AX88" s="65" t="str">
        <f t="shared" si="108"/>
        <v/>
      </c>
      <c r="AY88" s="70" t="str">
        <f>IF(AX88="","",IF(R88="Refreshment Beverage",ROUND(SUM(AX88*Rates!K$19),4),ROUND(SUM(AX88*(Rates!J$8/100)),4)))</f>
        <v/>
      </c>
      <c r="AZ88" s="67" t="str">
        <f t="shared" si="109"/>
        <v/>
      </c>
      <c r="BA88" s="22" t="str">
        <f t="shared" si="110"/>
        <v/>
      </c>
      <c r="BD88" s="171"/>
      <c r="BE88" s="171"/>
      <c r="BF88" s="171"/>
      <c r="BG88" s="171"/>
    </row>
    <row r="89" spans="11:59" ht="12.75" customHeight="1" x14ac:dyDescent="0.3">
      <c r="K89" s="42" t="str">
        <f t="shared" si="82"/>
        <v/>
      </c>
      <c r="L89" s="55" t="str">
        <f t="shared" si="83"/>
        <v/>
      </c>
      <c r="M89" s="43" t="str">
        <f t="shared" si="84"/>
        <v/>
      </c>
      <c r="N89" s="56" t="str" cm="1">
        <f t="array" ref="N89">IFERROR(IF(_xlfn.SINGLE(B:B)="","",IF(R89="Beer",SUM(LOOKUP(2,1/(Rates!$B$3:$B$5&lt;=W89)/(Rates!$C$3:$C$5&gt;=W89),Rates!$D$3:$D$5)*(X89/100)*W89),IF(R89="Refreshment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56" t="str">
        <f t="shared" si="85"/>
        <v/>
      </c>
      <c r="P89" s="53"/>
      <c r="Q89" s="14" t="str">
        <f t="shared" si="86"/>
        <v/>
      </c>
      <c r="R89" s="57" t="str">
        <f t="shared" si="87"/>
        <v/>
      </c>
      <c r="S89" s="58" t="str">
        <f>IF(B89="","",IF(R89="Refreshment Beverage",VLOOKUP(VALUE(Q89),Rates!G$15:L$19,2,0),VLOOKUP(VALUE(Q89),Rates!G$4:L$12,2,0)))</f>
        <v/>
      </c>
      <c r="T89" s="58" t="str">
        <f t="shared" si="88"/>
        <v/>
      </c>
      <c r="U89" s="58" t="str">
        <f t="shared" si="89"/>
        <v/>
      </c>
      <c r="V89" s="58" t="str">
        <f t="shared" si="90"/>
        <v/>
      </c>
      <c r="W89" s="58" t="str">
        <f t="shared" si="91"/>
        <v/>
      </c>
      <c r="X89" s="59" t="str">
        <f t="shared" si="92"/>
        <v/>
      </c>
      <c r="Y89" s="60" t="str">
        <f>IF(B:B="","",IF(R89="Refreshment Beverage",VLOOKUP(Q89,Rates!G$15:L$19,6,0)*W89,VLOOKUP(Q89,Rates!G$4:L$12,6,0)*W89))</f>
        <v/>
      </c>
      <c r="Z89" s="60" t="str">
        <f t="shared" si="93"/>
        <v/>
      </c>
      <c r="AA89" s="60" t="str">
        <f t="shared" si="81"/>
        <v/>
      </c>
      <c r="AB89" s="61" t="str" cm="1">
        <f t="array" ref="AB89">IF(_xlfn.SINGLE(B:B)="","",IF(R89="Refreshment Beverage","",IF(AND(R89="Beer",Q89=0),SUM(LOOKUP(2,1/(Rates!$B$15:$B$18&lt;=W89)/(Rates!$C$15:$C$18&gt;=W89),Rates!$D$15:$D$18)*W89),VLOOKUP(VALUE(_xlfn.SINGLE(Q:Q)),Rates!A:B,2,0)*W89)))</f>
        <v/>
      </c>
      <c r="AC89" s="61" t="str" cm="1">
        <f t="array" ref="AC89">IF(_xlfn.SINGLE(B:B)="","",IF(R89="Refreshment Beverage","",IF(AND(R89="Beer",Q89=0),SUM(LOOKUP(2,1/(Rates!$B$15:$B$18&lt;=W89)/(Rates!$C$15:$C$18&gt;=W89),Rates!$E$15:$E$18)*W89),VLOOKUP(VALUE(_xlfn.SINGLE(Q:Q)),Rates!A:C,3,0)*W89)))</f>
        <v/>
      </c>
      <c r="AD89" s="168">
        <f>IFERROR(IF(R89="Beer","",IF(OR(Q89=1,Q89=2,Q89=3,Q89=4),VLOOKUP(Q89,Rates!$A$31:$B$34,2,0)*W89,IF(V89=1,VLOOKUP(U89,'REB BEV MIN MKUP'!B:E,4,0),IF(V89&gt;1,VLOOKUP(VALUE(W89),'REB BEV MIN MKUP'!O:Q,3,0),0)))),0)</f>
        <v>0</v>
      </c>
      <c r="AE89" s="62" t="str">
        <f t="shared" si="94"/>
        <v/>
      </c>
      <c r="AF89" s="63" t="str">
        <f t="shared" si="95"/>
        <v/>
      </c>
      <c r="AG89" s="64" t="str">
        <f t="shared" si="96"/>
        <v/>
      </c>
      <c r="AH89" s="65" t="str">
        <f t="shared" si="97"/>
        <v/>
      </c>
      <c r="AI89" s="66" t="str">
        <f>IF(AE:AE="","",IF(R89="Refreshment Beverage",AK89*(Rates!J$19/100),ROUND(SUM(AH89*(Rates!$J$8/100)),4)))</f>
        <v/>
      </c>
      <c r="AJ89" s="67" t="str">
        <f t="shared" si="98"/>
        <v/>
      </c>
      <c r="AK89" s="22" t="str">
        <f t="shared" si="99"/>
        <v/>
      </c>
      <c r="AL89" s="62" t="str">
        <f t="shared" si="100"/>
        <v/>
      </c>
      <c r="AM89" s="63" t="str">
        <f>IF(AS89="","",IF(R89="Refreshment Beverage",ROUND(AS89*Rates!K$19,4),ROUND(AO89*(VLOOKUP(VALUE(Q89),Rates!G$4:L$12,3,0)),4)))</f>
        <v/>
      </c>
      <c r="AN89" s="68" t="str">
        <f>IF(AS89="","",IF(R89="Refreshment Beverage",AS89*(Rates!J$19/100),MAX(AM89,AB89)))</f>
        <v/>
      </c>
      <c r="AO89" s="69" t="str">
        <f t="shared" si="101"/>
        <v/>
      </c>
      <c r="AP89" s="69" t="str">
        <f t="shared" si="102"/>
        <v/>
      </c>
      <c r="AQ89" s="70" t="str">
        <f>IF(AS89="","",IF(R89="Refreshment Beverage",ROUND(SUM(VLOOKUP(Q:Q,Rates!G$15:L$19,3,0)*(AS89-Y89-Z89-AA89)),4),ROUND(SUM(Rates!$K$8*AS89),4)))</f>
        <v/>
      </c>
      <c r="AR89" s="66" t="str">
        <f t="shared" si="103"/>
        <v/>
      </c>
      <c r="AS89" s="22" t="str">
        <f t="shared" si="104"/>
        <v/>
      </c>
      <c r="AT89" s="62" t="str">
        <f t="shared" si="105"/>
        <v/>
      </c>
      <c r="AU89" s="63" t="str">
        <f>IF(AX89="","",IF(R89="Refreshment Beverage",ROUND((BA89-Y89-Z89-AA89)*VLOOKUP(VALUE(Q89),Rates!G$15:L$19,3,0),4),ROUND(AW89*(VLOOKUP(VALUE(Q89),Rates!G:L,3,0)),4)))</f>
        <v/>
      </c>
      <c r="AV89" s="68" t="str">
        <f t="shared" si="106"/>
        <v/>
      </c>
      <c r="AW89" s="69" t="str">
        <f t="shared" si="107"/>
        <v/>
      </c>
      <c r="AX89" s="65" t="str">
        <f t="shared" si="108"/>
        <v/>
      </c>
      <c r="AY89" s="70" t="str">
        <f>IF(AX89="","",IF(R89="Refreshment Beverage",ROUND(SUM(AX89*Rates!K$19),4),ROUND(SUM(AX89*(Rates!J$8/100)),4)))</f>
        <v/>
      </c>
      <c r="AZ89" s="67" t="str">
        <f t="shared" si="109"/>
        <v/>
      </c>
      <c r="BA89" s="22" t="str">
        <f t="shared" si="110"/>
        <v/>
      </c>
      <c r="BD89" s="171"/>
      <c r="BE89" s="171"/>
      <c r="BF89" s="171"/>
      <c r="BG89" s="171"/>
    </row>
    <row r="90" spans="11:59" ht="12.75" customHeight="1" x14ac:dyDescent="0.3">
      <c r="K90" s="42" t="str">
        <f t="shared" si="82"/>
        <v/>
      </c>
      <c r="L90" s="55" t="str">
        <f t="shared" si="83"/>
        <v/>
      </c>
      <c r="M90" s="43" t="str">
        <f t="shared" si="84"/>
        <v/>
      </c>
      <c r="N90" s="56" t="str" cm="1">
        <f t="array" ref="N90">IFERROR(IF(_xlfn.SINGLE(B:B)="","",IF(R90="Beer",SUM(LOOKUP(2,1/(Rates!$B$3:$B$5&lt;=W90)/(Rates!$C$3:$C$5&gt;=W90),Rates!$D$3:$D$5)*(X90/100)*W90),IF(R90="Refreshment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56" t="str">
        <f t="shared" si="85"/>
        <v/>
      </c>
      <c r="P90" s="53"/>
      <c r="Q90" s="14" t="str">
        <f t="shared" si="86"/>
        <v/>
      </c>
      <c r="R90" s="57" t="str">
        <f t="shared" si="87"/>
        <v/>
      </c>
      <c r="S90" s="58" t="str">
        <f>IF(B90="","",IF(R90="Refreshment Beverage",VLOOKUP(VALUE(Q90),Rates!G$15:L$19,2,0),VLOOKUP(VALUE(Q90),Rates!G$4:L$12,2,0)))</f>
        <v/>
      </c>
      <c r="T90" s="58" t="str">
        <f t="shared" si="88"/>
        <v/>
      </c>
      <c r="U90" s="58" t="str">
        <f t="shared" si="89"/>
        <v/>
      </c>
      <c r="V90" s="58" t="str">
        <f t="shared" si="90"/>
        <v/>
      </c>
      <c r="W90" s="58" t="str">
        <f t="shared" si="91"/>
        <v/>
      </c>
      <c r="X90" s="59" t="str">
        <f t="shared" si="92"/>
        <v/>
      </c>
      <c r="Y90" s="60" t="str">
        <f>IF(B:B="","",IF(R90="Refreshment Beverage",VLOOKUP(Q90,Rates!G$15:L$19,6,0)*W90,VLOOKUP(Q90,Rates!G$4:L$12,6,0)*W90))</f>
        <v/>
      </c>
      <c r="Z90" s="60" t="str">
        <f t="shared" si="93"/>
        <v/>
      </c>
      <c r="AA90" s="60" t="str">
        <f t="shared" si="81"/>
        <v/>
      </c>
      <c r="AB90" s="61" t="str" cm="1">
        <f t="array" ref="AB90">IF(_xlfn.SINGLE(B:B)="","",IF(R90="Refreshment Beverage","",IF(AND(R90="Beer",Q90=0),SUM(LOOKUP(2,1/(Rates!$B$15:$B$18&lt;=W90)/(Rates!$C$15:$C$18&gt;=W90),Rates!$D$15:$D$18)*W90),VLOOKUP(VALUE(_xlfn.SINGLE(Q:Q)),Rates!A:B,2,0)*W90)))</f>
        <v/>
      </c>
      <c r="AC90" s="61" t="str" cm="1">
        <f t="array" ref="AC90">IF(_xlfn.SINGLE(B:B)="","",IF(R90="Refreshment Beverage","",IF(AND(R90="Beer",Q90=0),SUM(LOOKUP(2,1/(Rates!$B$15:$B$18&lt;=W90)/(Rates!$C$15:$C$18&gt;=W90),Rates!$E$15:$E$18)*W90),VLOOKUP(VALUE(_xlfn.SINGLE(Q:Q)),Rates!A:C,3,0)*W90)))</f>
        <v/>
      </c>
      <c r="AD90" s="168">
        <f>IFERROR(IF(R90="Beer","",IF(OR(Q90=1,Q90=2,Q90=3,Q90=4),VLOOKUP(Q90,Rates!$A$31:$B$34,2,0)*W90,IF(V90=1,VLOOKUP(U90,'REB BEV MIN MKUP'!B:E,4,0),IF(V90&gt;1,VLOOKUP(VALUE(W90),'REB BEV MIN MKUP'!O:Q,3,0),0)))),0)</f>
        <v>0</v>
      </c>
      <c r="AE90" s="62" t="str">
        <f t="shared" si="94"/>
        <v/>
      </c>
      <c r="AF90" s="63" t="str">
        <f t="shared" si="95"/>
        <v/>
      </c>
      <c r="AG90" s="64" t="str">
        <f t="shared" si="96"/>
        <v/>
      </c>
      <c r="AH90" s="65" t="str">
        <f t="shared" si="97"/>
        <v/>
      </c>
      <c r="AI90" s="66" t="str">
        <f>IF(AE:AE="","",IF(R90="Refreshment Beverage",AK90*(Rates!J$19/100),ROUND(SUM(AH90*(Rates!$J$8/100)),4)))</f>
        <v/>
      </c>
      <c r="AJ90" s="67" t="str">
        <f t="shared" si="98"/>
        <v/>
      </c>
      <c r="AK90" s="22" t="str">
        <f t="shared" si="99"/>
        <v/>
      </c>
      <c r="AL90" s="62" t="str">
        <f t="shared" si="100"/>
        <v/>
      </c>
      <c r="AM90" s="63" t="str">
        <f>IF(AS90="","",IF(R90="Refreshment Beverage",ROUND(AS90*Rates!K$19,4),ROUND(AO90*(VLOOKUP(VALUE(Q90),Rates!G$4:L$12,3,0)),4)))</f>
        <v/>
      </c>
      <c r="AN90" s="68" t="str">
        <f>IF(AS90="","",IF(R90="Refreshment Beverage",AS90*(Rates!J$19/100),MAX(AM90,AB90)))</f>
        <v/>
      </c>
      <c r="AO90" s="69" t="str">
        <f t="shared" si="101"/>
        <v/>
      </c>
      <c r="AP90" s="69" t="str">
        <f t="shared" si="102"/>
        <v/>
      </c>
      <c r="AQ90" s="70" t="str">
        <f>IF(AS90="","",IF(R90="Refreshment Beverage",ROUND(SUM(VLOOKUP(Q:Q,Rates!G$15:L$19,3,0)*(AS90-Y90-Z90-AA90)),4),ROUND(SUM(Rates!$K$8*AS90),4)))</f>
        <v/>
      </c>
      <c r="AR90" s="66" t="str">
        <f t="shared" si="103"/>
        <v/>
      </c>
      <c r="AS90" s="22" t="str">
        <f t="shared" si="104"/>
        <v/>
      </c>
      <c r="AT90" s="62" t="str">
        <f t="shared" si="105"/>
        <v/>
      </c>
      <c r="AU90" s="63" t="str">
        <f>IF(AX90="","",IF(R90="Refreshment Beverage",ROUND((BA90-Y90-Z90-AA90)*VLOOKUP(VALUE(Q90),Rates!G$15:L$19,3,0),4),ROUND(AW90*(VLOOKUP(VALUE(Q90),Rates!G:L,3,0)),4)))</f>
        <v/>
      </c>
      <c r="AV90" s="68" t="str">
        <f t="shared" si="106"/>
        <v/>
      </c>
      <c r="AW90" s="69" t="str">
        <f t="shared" si="107"/>
        <v/>
      </c>
      <c r="AX90" s="65" t="str">
        <f t="shared" si="108"/>
        <v/>
      </c>
      <c r="AY90" s="70" t="str">
        <f>IF(AX90="","",IF(R90="Refreshment Beverage",ROUND(SUM(AX90*Rates!K$19),4),ROUND(SUM(AX90*(Rates!J$8/100)),4)))</f>
        <v/>
      </c>
      <c r="AZ90" s="67" t="str">
        <f t="shared" si="109"/>
        <v/>
      </c>
      <c r="BA90" s="22" t="str">
        <f t="shared" si="110"/>
        <v/>
      </c>
      <c r="BD90" s="171"/>
      <c r="BE90" s="171"/>
      <c r="BF90" s="171"/>
      <c r="BG90" s="171"/>
    </row>
    <row r="91" spans="11:59" ht="12.75" customHeight="1" x14ac:dyDescent="0.3">
      <c r="K91" s="42" t="str">
        <f t="shared" si="82"/>
        <v/>
      </c>
      <c r="L91" s="55" t="str">
        <f t="shared" si="83"/>
        <v/>
      </c>
      <c r="M91" s="43" t="str">
        <f t="shared" si="84"/>
        <v/>
      </c>
      <c r="N91" s="56" t="str" cm="1">
        <f t="array" ref="N91">IFERROR(IF(_xlfn.SINGLE(B:B)="","",IF(R91="Beer",SUM(LOOKUP(2,1/(Rates!$B$3:$B$5&lt;=W91)/(Rates!$C$3:$C$5&gt;=W91),Rates!$D$3:$D$5)*(X91/100)*W91),IF(R91="Refreshment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56" t="str">
        <f t="shared" si="85"/>
        <v/>
      </c>
      <c r="P91" s="53"/>
      <c r="Q91" s="14" t="str">
        <f t="shared" si="86"/>
        <v/>
      </c>
      <c r="R91" s="57" t="str">
        <f t="shared" si="87"/>
        <v/>
      </c>
      <c r="S91" s="58" t="str">
        <f>IF(B91="","",IF(R91="Refreshment Beverage",VLOOKUP(VALUE(Q91),Rates!G$15:L$19,2,0),VLOOKUP(VALUE(Q91),Rates!G$4:L$12,2,0)))</f>
        <v/>
      </c>
      <c r="T91" s="58" t="str">
        <f t="shared" si="88"/>
        <v/>
      </c>
      <c r="U91" s="58" t="str">
        <f t="shared" si="89"/>
        <v/>
      </c>
      <c r="V91" s="58" t="str">
        <f t="shared" si="90"/>
        <v/>
      </c>
      <c r="W91" s="58" t="str">
        <f t="shared" si="91"/>
        <v/>
      </c>
      <c r="X91" s="59" t="str">
        <f t="shared" si="92"/>
        <v/>
      </c>
      <c r="Y91" s="60" t="str">
        <f>IF(B:B="","",IF(R91="Refreshment Beverage",VLOOKUP(Q91,Rates!G$15:L$19,6,0)*W91,VLOOKUP(Q91,Rates!G$4:L$12,6,0)*W91))</f>
        <v/>
      </c>
      <c r="Z91" s="60" t="str">
        <f t="shared" si="93"/>
        <v/>
      </c>
      <c r="AA91" s="60" t="str">
        <f t="shared" si="81"/>
        <v/>
      </c>
      <c r="AB91" s="61" t="str" cm="1">
        <f t="array" ref="AB91">IF(_xlfn.SINGLE(B:B)="","",IF(R91="Refreshment Beverage","",IF(AND(R91="Beer",Q91=0),SUM(LOOKUP(2,1/(Rates!$B$15:$B$18&lt;=W91)/(Rates!$C$15:$C$18&gt;=W91),Rates!$D$15:$D$18)*W91),VLOOKUP(VALUE(_xlfn.SINGLE(Q:Q)),Rates!A:B,2,0)*W91)))</f>
        <v/>
      </c>
      <c r="AC91" s="61" t="str" cm="1">
        <f t="array" ref="AC91">IF(_xlfn.SINGLE(B:B)="","",IF(R91="Refreshment Beverage","",IF(AND(R91="Beer",Q91=0),SUM(LOOKUP(2,1/(Rates!$B$15:$B$18&lt;=W91)/(Rates!$C$15:$C$18&gt;=W91),Rates!$E$15:$E$18)*W91),VLOOKUP(VALUE(_xlfn.SINGLE(Q:Q)),Rates!A:C,3,0)*W91)))</f>
        <v/>
      </c>
      <c r="AD91" s="168">
        <f>IFERROR(IF(R91="Beer","",IF(OR(Q91=1,Q91=2,Q91=3,Q91=4),VLOOKUP(Q91,Rates!$A$31:$B$34,2,0)*W91,IF(V91=1,VLOOKUP(U91,'REB BEV MIN MKUP'!B:E,4,0),IF(V91&gt;1,VLOOKUP(VALUE(W91),'REB BEV MIN MKUP'!O:Q,3,0),0)))),0)</f>
        <v>0</v>
      </c>
      <c r="AE91" s="62" t="str">
        <f t="shared" si="94"/>
        <v/>
      </c>
      <c r="AF91" s="63" t="str">
        <f t="shared" si="95"/>
        <v/>
      </c>
      <c r="AG91" s="64" t="str">
        <f t="shared" si="96"/>
        <v/>
      </c>
      <c r="AH91" s="65" t="str">
        <f t="shared" si="97"/>
        <v/>
      </c>
      <c r="AI91" s="66" t="str">
        <f>IF(AE:AE="","",IF(R91="Refreshment Beverage",AK91*(Rates!J$19/100),ROUND(SUM(AH91*(Rates!$J$8/100)),4)))</f>
        <v/>
      </c>
      <c r="AJ91" s="67" t="str">
        <f t="shared" si="98"/>
        <v/>
      </c>
      <c r="AK91" s="22" t="str">
        <f t="shared" si="99"/>
        <v/>
      </c>
      <c r="AL91" s="62" t="str">
        <f t="shared" si="100"/>
        <v/>
      </c>
      <c r="AM91" s="63" t="str">
        <f>IF(AS91="","",IF(R91="Refreshment Beverage",ROUND(AS91*Rates!K$19,4),ROUND(AO91*(VLOOKUP(VALUE(Q91),Rates!G$4:L$12,3,0)),4)))</f>
        <v/>
      </c>
      <c r="AN91" s="68" t="str">
        <f>IF(AS91="","",IF(R91="Refreshment Beverage",AS91*(Rates!J$19/100),MAX(AM91,AB91)))</f>
        <v/>
      </c>
      <c r="AO91" s="69" t="str">
        <f t="shared" si="101"/>
        <v/>
      </c>
      <c r="AP91" s="69" t="str">
        <f t="shared" si="102"/>
        <v/>
      </c>
      <c r="AQ91" s="70" t="str">
        <f>IF(AS91="","",IF(R91="Refreshment Beverage",ROUND(SUM(VLOOKUP(Q:Q,Rates!G$15:L$19,3,0)*(AS91-Y91-Z91-AA91)),4),ROUND(SUM(Rates!$K$8*AS91),4)))</f>
        <v/>
      </c>
      <c r="AR91" s="66" t="str">
        <f t="shared" si="103"/>
        <v/>
      </c>
      <c r="AS91" s="22" t="str">
        <f t="shared" si="104"/>
        <v/>
      </c>
      <c r="AT91" s="62" t="str">
        <f t="shared" si="105"/>
        <v/>
      </c>
      <c r="AU91" s="63" t="str">
        <f>IF(AX91="","",IF(R91="Refreshment Beverage",ROUND((BA91-Y91-Z91-AA91)*VLOOKUP(VALUE(Q91),Rates!G$15:L$19,3,0),4),ROUND(AW91*(VLOOKUP(VALUE(Q91),Rates!G:L,3,0)),4)))</f>
        <v/>
      </c>
      <c r="AV91" s="68" t="str">
        <f t="shared" si="106"/>
        <v/>
      </c>
      <c r="AW91" s="69" t="str">
        <f t="shared" si="107"/>
        <v/>
      </c>
      <c r="AX91" s="65" t="str">
        <f t="shared" si="108"/>
        <v/>
      </c>
      <c r="AY91" s="70" t="str">
        <f>IF(AX91="","",IF(R91="Refreshment Beverage",ROUND(SUM(AX91*Rates!K$19),4),ROUND(SUM(AX91*(Rates!J$8/100)),4)))</f>
        <v/>
      </c>
      <c r="AZ91" s="67" t="str">
        <f t="shared" si="109"/>
        <v/>
      </c>
      <c r="BA91" s="22" t="str">
        <f t="shared" si="110"/>
        <v/>
      </c>
      <c r="BD91" s="171"/>
      <c r="BE91" s="171"/>
      <c r="BF91" s="171"/>
      <c r="BG91" s="171"/>
    </row>
    <row r="92" spans="11:59" ht="12.75" customHeight="1" x14ac:dyDescent="0.3">
      <c r="K92" s="42" t="str">
        <f t="shared" si="82"/>
        <v/>
      </c>
      <c r="L92" s="55" t="str">
        <f t="shared" si="83"/>
        <v/>
      </c>
      <c r="M92" s="43" t="str">
        <f t="shared" si="84"/>
        <v/>
      </c>
      <c r="N92" s="56" t="str" cm="1">
        <f t="array" ref="N92">IFERROR(IF(_xlfn.SINGLE(B:B)="","",IF(R92="Beer",SUM(LOOKUP(2,1/(Rates!$B$3:$B$5&lt;=W92)/(Rates!$C$3:$C$5&gt;=W92),Rates!$D$3:$D$5)*(X92/100)*W92),IF(R92="Refreshment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56" t="str">
        <f t="shared" si="85"/>
        <v/>
      </c>
      <c r="P92" s="53"/>
      <c r="Q92" s="14" t="str">
        <f t="shared" si="86"/>
        <v/>
      </c>
      <c r="R92" s="57" t="str">
        <f t="shared" si="87"/>
        <v/>
      </c>
      <c r="S92" s="58" t="str">
        <f>IF(B92="","",IF(R92="Refreshment Beverage",VLOOKUP(VALUE(Q92),Rates!G$15:L$19,2,0),VLOOKUP(VALUE(Q92),Rates!G$4:L$12,2,0)))</f>
        <v/>
      </c>
      <c r="T92" s="58" t="str">
        <f t="shared" si="88"/>
        <v/>
      </c>
      <c r="U92" s="58" t="str">
        <f t="shared" si="89"/>
        <v/>
      </c>
      <c r="V92" s="58" t="str">
        <f t="shared" si="90"/>
        <v/>
      </c>
      <c r="W92" s="58" t="str">
        <f t="shared" si="91"/>
        <v/>
      </c>
      <c r="X92" s="59" t="str">
        <f t="shared" si="92"/>
        <v/>
      </c>
      <c r="Y92" s="60" t="str">
        <f>IF(B:B="","",IF(R92="Refreshment Beverage",VLOOKUP(Q92,Rates!G$15:L$19,6,0)*W92,VLOOKUP(Q92,Rates!G$4:L$12,6,0)*W92))</f>
        <v/>
      </c>
      <c r="Z92" s="60" t="str">
        <f t="shared" si="93"/>
        <v/>
      </c>
      <c r="AA92" s="60" t="str">
        <f t="shared" si="81"/>
        <v/>
      </c>
      <c r="AB92" s="61" t="str" cm="1">
        <f t="array" ref="AB92">IF(_xlfn.SINGLE(B:B)="","",IF(R92="Refreshment Beverage","",IF(AND(R92="Beer",Q92=0),SUM(LOOKUP(2,1/(Rates!$B$15:$B$18&lt;=W92)/(Rates!$C$15:$C$18&gt;=W92),Rates!$D$15:$D$18)*W92),VLOOKUP(VALUE(_xlfn.SINGLE(Q:Q)),Rates!A:B,2,0)*W92)))</f>
        <v/>
      </c>
      <c r="AC92" s="61" t="str" cm="1">
        <f t="array" ref="AC92">IF(_xlfn.SINGLE(B:B)="","",IF(R92="Refreshment Beverage","",IF(AND(R92="Beer",Q92=0),SUM(LOOKUP(2,1/(Rates!$B$15:$B$18&lt;=W92)/(Rates!$C$15:$C$18&gt;=W92),Rates!$E$15:$E$18)*W92),VLOOKUP(VALUE(_xlfn.SINGLE(Q:Q)),Rates!A:C,3,0)*W92)))</f>
        <v/>
      </c>
      <c r="AD92" s="168">
        <f>IFERROR(IF(R92="Beer","",IF(OR(Q92=1,Q92=2,Q92=3,Q92=4),VLOOKUP(Q92,Rates!$A$31:$B$34,2,0)*W92,IF(V92=1,VLOOKUP(U92,'REB BEV MIN MKUP'!B:E,4,0),IF(V92&gt;1,VLOOKUP(VALUE(W92),'REB BEV MIN MKUP'!O:Q,3,0),0)))),0)</f>
        <v>0</v>
      </c>
      <c r="AE92" s="62" t="str">
        <f t="shared" si="94"/>
        <v/>
      </c>
      <c r="AF92" s="63" t="str">
        <f t="shared" si="95"/>
        <v/>
      </c>
      <c r="AG92" s="64" t="str">
        <f t="shared" si="96"/>
        <v/>
      </c>
      <c r="AH92" s="65" t="str">
        <f t="shared" si="97"/>
        <v/>
      </c>
      <c r="AI92" s="66" t="str">
        <f>IF(AE:AE="","",IF(R92="Refreshment Beverage",AK92*(Rates!J$19/100),ROUND(SUM(AH92*(Rates!$J$8/100)),4)))</f>
        <v/>
      </c>
      <c r="AJ92" s="67" t="str">
        <f t="shared" si="98"/>
        <v/>
      </c>
      <c r="AK92" s="22" t="str">
        <f t="shared" si="99"/>
        <v/>
      </c>
      <c r="AL92" s="62" t="str">
        <f t="shared" si="100"/>
        <v/>
      </c>
      <c r="AM92" s="63" t="str">
        <f>IF(AS92="","",IF(R92="Refreshment Beverage",ROUND(AS92*Rates!K$19,4),ROUND(AO92*(VLOOKUP(VALUE(Q92),Rates!G$4:L$12,3,0)),4)))</f>
        <v/>
      </c>
      <c r="AN92" s="68" t="str">
        <f>IF(AS92="","",IF(R92="Refreshment Beverage",AS92*(Rates!J$19/100),MAX(AM92,AB92)))</f>
        <v/>
      </c>
      <c r="AO92" s="69" t="str">
        <f t="shared" si="101"/>
        <v/>
      </c>
      <c r="AP92" s="69" t="str">
        <f t="shared" si="102"/>
        <v/>
      </c>
      <c r="AQ92" s="70" t="str">
        <f>IF(AS92="","",IF(R92="Refreshment Beverage",ROUND(SUM(VLOOKUP(Q:Q,Rates!G$15:L$19,3,0)*(AS92-Y92-Z92-AA92)),4),ROUND(SUM(Rates!$K$8*AS92),4)))</f>
        <v/>
      </c>
      <c r="AR92" s="66" t="str">
        <f t="shared" si="103"/>
        <v/>
      </c>
      <c r="AS92" s="22" t="str">
        <f t="shared" si="104"/>
        <v/>
      </c>
      <c r="AT92" s="62" t="str">
        <f t="shared" si="105"/>
        <v/>
      </c>
      <c r="AU92" s="63" t="str">
        <f>IF(AX92="","",IF(R92="Refreshment Beverage",ROUND((BA92-Y92-Z92-AA92)*VLOOKUP(VALUE(Q92),Rates!G$15:L$19,3,0),4),ROUND(AW92*(VLOOKUP(VALUE(Q92),Rates!G:L,3,0)),4)))</f>
        <v/>
      </c>
      <c r="AV92" s="68" t="str">
        <f t="shared" si="106"/>
        <v/>
      </c>
      <c r="AW92" s="69" t="str">
        <f t="shared" si="107"/>
        <v/>
      </c>
      <c r="AX92" s="65" t="str">
        <f t="shared" si="108"/>
        <v/>
      </c>
      <c r="AY92" s="70" t="str">
        <f>IF(AX92="","",IF(R92="Refreshment Beverage",ROUND(SUM(AX92*Rates!K$19),4),ROUND(SUM(AX92*(Rates!J$8/100)),4)))</f>
        <v/>
      </c>
      <c r="AZ92" s="67" t="str">
        <f t="shared" si="109"/>
        <v/>
      </c>
      <c r="BA92" s="22" t="str">
        <f t="shared" si="110"/>
        <v/>
      </c>
      <c r="BD92" s="171"/>
      <c r="BE92" s="171"/>
      <c r="BF92" s="171"/>
      <c r="BG92" s="171"/>
    </row>
    <row r="93" spans="11:59" ht="12.75" customHeight="1" x14ac:dyDescent="0.3">
      <c r="K93" s="42" t="str">
        <f t="shared" si="82"/>
        <v/>
      </c>
      <c r="L93" s="55" t="str">
        <f t="shared" si="83"/>
        <v/>
      </c>
      <c r="M93" s="43" t="str">
        <f t="shared" si="84"/>
        <v/>
      </c>
      <c r="N93" s="56" t="str" cm="1">
        <f t="array" ref="N93">IFERROR(IF(_xlfn.SINGLE(B:B)="","",IF(R93="Beer",SUM(LOOKUP(2,1/(Rates!$B$3:$B$5&lt;=W93)/(Rates!$C$3:$C$5&gt;=W93),Rates!$D$3:$D$5)*(X93/100)*W93),IF(R93="Refreshment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56" t="str">
        <f t="shared" si="85"/>
        <v/>
      </c>
      <c r="P93" s="53"/>
      <c r="Q93" s="14" t="str">
        <f t="shared" si="86"/>
        <v/>
      </c>
      <c r="R93" s="57" t="str">
        <f t="shared" si="87"/>
        <v/>
      </c>
      <c r="S93" s="58" t="str">
        <f>IF(B93="","",IF(R93="Refreshment Beverage",VLOOKUP(VALUE(Q93),Rates!G$15:L$19,2,0),VLOOKUP(VALUE(Q93),Rates!G$4:L$12,2,0)))</f>
        <v/>
      </c>
      <c r="T93" s="58" t="str">
        <f t="shared" si="88"/>
        <v/>
      </c>
      <c r="U93" s="58" t="str">
        <f t="shared" si="89"/>
        <v/>
      </c>
      <c r="V93" s="58" t="str">
        <f t="shared" si="90"/>
        <v/>
      </c>
      <c r="W93" s="58" t="str">
        <f t="shared" si="91"/>
        <v/>
      </c>
      <c r="X93" s="59" t="str">
        <f t="shared" si="92"/>
        <v/>
      </c>
      <c r="Y93" s="60" t="str">
        <f>IF(B:B="","",IF(R93="Refreshment Beverage",VLOOKUP(Q93,Rates!G$15:L$19,6,0)*W93,VLOOKUP(Q93,Rates!G$4:L$12,6,0)*W93))</f>
        <v/>
      </c>
      <c r="Z93" s="60" t="str">
        <f t="shared" si="93"/>
        <v/>
      </c>
      <c r="AA93" s="60" t="str">
        <f t="shared" si="81"/>
        <v/>
      </c>
      <c r="AB93" s="61" t="str" cm="1">
        <f t="array" ref="AB93">IF(_xlfn.SINGLE(B:B)="","",IF(R93="Refreshment Beverage","",IF(AND(R93="Beer",Q93=0),SUM(LOOKUP(2,1/(Rates!$B$15:$B$18&lt;=W93)/(Rates!$C$15:$C$18&gt;=W93),Rates!$D$15:$D$18)*W93),VLOOKUP(VALUE(_xlfn.SINGLE(Q:Q)),Rates!A:B,2,0)*W93)))</f>
        <v/>
      </c>
      <c r="AC93" s="61" t="str" cm="1">
        <f t="array" ref="AC93">IF(_xlfn.SINGLE(B:B)="","",IF(R93="Refreshment Beverage","",IF(AND(R93="Beer",Q93=0),SUM(LOOKUP(2,1/(Rates!$B$15:$B$18&lt;=W93)/(Rates!$C$15:$C$18&gt;=W93),Rates!$E$15:$E$18)*W93),VLOOKUP(VALUE(_xlfn.SINGLE(Q:Q)),Rates!A:C,3,0)*W93)))</f>
        <v/>
      </c>
      <c r="AD93" s="168">
        <f>IFERROR(IF(R93="Beer","",IF(OR(Q93=1,Q93=2,Q93=3,Q93=4),VLOOKUP(Q93,Rates!$A$31:$B$34,2,0)*W93,IF(V93=1,VLOOKUP(U93,'REB BEV MIN MKUP'!B:E,4,0),IF(V93&gt;1,VLOOKUP(VALUE(W93),'REB BEV MIN MKUP'!O:Q,3,0),0)))),0)</f>
        <v>0</v>
      </c>
      <c r="AE93" s="62" t="str">
        <f t="shared" si="94"/>
        <v/>
      </c>
      <c r="AF93" s="63" t="str">
        <f t="shared" si="95"/>
        <v/>
      </c>
      <c r="AG93" s="64" t="str">
        <f t="shared" si="96"/>
        <v/>
      </c>
      <c r="AH93" s="65" t="str">
        <f t="shared" si="97"/>
        <v/>
      </c>
      <c r="AI93" s="66" t="str">
        <f>IF(AE:AE="","",IF(R93="Refreshment Beverage",AK93*(Rates!J$19/100),ROUND(SUM(AH93*(Rates!$J$8/100)),4)))</f>
        <v/>
      </c>
      <c r="AJ93" s="67" t="str">
        <f t="shared" si="98"/>
        <v/>
      </c>
      <c r="AK93" s="22" t="str">
        <f t="shared" si="99"/>
        <v/>
      </c>
      <c r="AL93" s="62" t="str">
        <f t="shared" si="100"/>
        <v/>
      </c>
      <c r="AM93" s="63" t="str">
        <f>IF(AS93="","",IF(R93="Refreshment Beverage",ROUND(AS93*Rates!K$19,4),ROUND(AO93*(VLOOKUP(VALUE(Q93),Rates!G$4:L$12,3,0)),4)))</f>
        <v/>
      </c>
      <c r="AN93" s="68" t="str">
        <f>IF(AS93="","",IF(R93="Refreshment Beverage",AS93*(Rates!J$19/100),MAX(AM93,AB93)))</f>
        <v/>
      </c>
      <c r="AO93" s="69" t="str">
        <f t="shared" si="101"/>
        <v/>
      </c>
      <c r="AP93" s="69" t="str">
        <f t="shared" si="102"/>
        <v/>
      </c>
      <c r="AQ93" s="70" t="str">
        <f>IF(AS93="","",IF(R93="Refreshment Beverage",ROUND(SUM(VLOOKUP(Q:Q,Rates!G$15:L$19,3,0)*(AS93-Y93-Z93-AA93)),4),ROUND(SUM(Rates!$K$8*AS93),4)))</f>
        <v/>
      </c>
      <c r="AR93" s="66" t="str">
        <f t="shared" si="103"/>
        <v/>
      </c>
      <c r="AS93" s="22" t="str">
        <f t="shared" si="104"/>
        <v/>
      </c>
      <c r="AT93" s="62" t="str">
        <f t="shared" si="105"/>
        <v/>
      </c>
      <c r="AU93" s="63" t="str">
        <f>IF(AX93="","",IF(R93="Refreshment Beverage",ROUND((BA93-Y93-Z93-AA93)*VLOOKUP(VALUE(Q93),Rates!G$15:L$19,3,0),4),ROUND(AW93*(VLOOKUP(VALUE(Q93),Rates!G:L,3,0)),4)))</f>
        <v/>
      </c>
      <c r="AV93" s="68" t="str">
        <f t="shared" si="106"/>
        <v/>
      </c>
      <c r="AW93" s="69" t="str">
        <f t="shared" si="107"/>
        <v/>
      </c>
      <c r="AX93" s="65" t="str">
        <f t="shared" si="108"/>
        <v/>
      </c>
      <c r="AY93" s="70" t="str">
        <f>IF(AX93="","",IF(R93="Refreshment Beverage",ROUND(SUM(AX93*Rates!K$19),4),ROUND(SUM(AX93*(Rates!J$8/100)),4)))</f>
        <v/>
      </c>
      <c r="AZ93" s="67" t="str">
        <f t="shared" si="109"/>
        <v/>
      </c>
      <c r="BA93" s="22" t="str">
        <f t="shared" si="110"/>
        <v/>
      </c>
      <c r="BD93" s="171"/>
      <c r="BE93" s="171"/>
      <c r="BF93" s="171"/>
      <c r="BG93" s="171"/>
    </row>
    <row r="94" spans="11:59" ht="12.75" customHeight="1" x14ac:dyDescent="0.3">
      <c r="K94" s="42" t="str">
        <f t="shared" si="82"/>
        <v/>
      </c>
      <c r="L94" s="55" t="str">
        <f t="shared" si="83"/>
        <v/>
      </c>
      <c r="M94" s="43" t="str">
        <f t="shared" si="84"/>
        <v/>
      </c>
      <c r="N94" s="56" t="str" cm="1">
        <f t="array" ref="N94">IFERROR(IF(_xlfn.SINGLE(B:B)="","",IF(R94="Beer",SUM(LOOKUP(2,1/(Rates!$B$3:$B$5&lt;=W94)/(Rates!$C$3:$C$5&gt;=W94),Rates!$D$3:$D$5)*(X94/100)*W94),IF(R94="Refreshment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56" t="str">
        <f t="shared" si="85"/>
        <v/>
      </c>
      <c r="P94" s="53"/>
      <c r="Q94" s="14" t="str">
        <f t="shared" si="86"/>
        <v/>
      </c>
      <c r="R94" s="57" t="str">
        <f t="shared" si="87"/>
        <v/>
      </c>
      <c r="S94" s="58" t="str">
        <f>IF(B94="","",IF(R94="Refreshment Beverage",VLOOKUP(VALUE(Q94),Rates!G$15:L$19,2,0),VLOOKUP(VALUE(Q94),Rates!G$4:L$12,2,0)))</f>
        <v/>
      </c>
      <c r="T94" s="58" t="str">
        <f t="shared" si="88"/>
        <v/>
      </c>
      <c r="U94" s="58" t="str">
        <f t="shared" si="89"/>
        <v/>
      </c>
      <c r="V94" s="58" t="str">
        <f t="shared" si="90"/>
        <v/>
      </c>
      <c r="W94" s="58" t="str">
        <f t="shared" si="91"/>
        <v/>
      </c>
      <c r="X94" s="59" t="str">
        <f t="shared" si="92"/>
        <v/>
      </c>
      <c r="Y94" s="60" t="str">
        <f>IF(B:B="","",IF(R94="Refreshment Beverage",VLOOKUP(Q94,Rates!G$15:L$19,6,0)*W94,VLOOKUP(Q94,Rates!G$4:L$12,6,0)*W94))</f>
        <v/>
      </c>
      <c r="Z94" s="60" t="str">
        <f t="shared" si="93"/>
        <v/>
      </c>
      <c r="AA94" s="60" t="str">
        <f t="shared" si="81"/>
        <v/>
      </c>
      <c r="AB94" s="61" t="str" cm="1">
        <f t="array" ref="AB94">IF(_xlfn.SINGLE(B:B)="","",IF(R94="Refreshment Beverage","",IF(AND(R94="Beer",Q94=0),SUM(LOOKUP(2,1/(Rates!$B$15:$B$18&lt;=W94)/(Rates!$C$15:$C$18&gt;=W94),Rates!$D$15:$D$18)*W94),VLOOKUP(VALUE(_xlfn.SINGLE(Q:Q)),Rates!A:B,2,0)*W94)))</f>
        <v/>
      </c>
      <c r="AC94" s="61" t="str" cm="1">
        <f t="array" ref="AC94">IF(_xlfn.SINGLE(B:B)="","",IF(R94="Refreshment Beverage","",IF(AND(R94="Beer",Q94=0),SUM(LOOKUP(2,1/(Rates!$B$15:$B$18&lt;=W94)/(Rates!$C$15:$C$18&gt;=W94),Rates!$E$15:$E$18)*W94),VLOOKUP(VALUE(_xlfn.SINGLE(Q:Q)),Rates!A:C,3,0)*W94)))</f>
        <v/>
      </c>
      <c r="AD94" s="168">
        <f>IFERROR(IF(R94="Beer","",IF(OR(Q94=1,Q94=2,Q94=3,Q94=4),VLOOKUP(Q94,Rates!$A$31:$B$34,2,0)*W94,IF(V94=1,VLOOKUP(U94,'REB BEV MIN MKUP'!B:E,4,0),IF(V94&gt;1,VLOOKUP(VALUE(W94),'REB BEV MIN MKUP'!O:Q,3,0),0)))),0)</f>
        <v>0</v>
      </c>
      <c r="AE94" s="62" t="str">
        <f t="shared" si="94"/>
        <v/>
      </c>
      <c r="AF94" s="63" t="str">
        <f t="shared" si="95"/>
        <v/>
      </c>
      <c r="AG94" s="64" t="str">
        <f t="shared" si="96"/>
        <v/>
      </c>
      <c r="AH94" s="65" t="str">
        <f t="shared" si="97"/>
        <v/>
      </c>
      <c r="AI94" s="66" t="str">
        <f>IF(AE:AE="","",IF(R94="Refreshment Beverage",AK94*(Rates!J$19/100),ROUND(SUM(AH94*(Rates!$J$8/100)),4)))</f>
        <v/>
      </c>
      <c r="AJ94" s="67" t="str">
        <f t="shared" si="98"/>
        <v/>
      </c>
      <c r="AK94" s="22" t="str">
        <f t="shared" si="99"/>
        <v/>
      </c>
      <c r="AL94" s="62" t="str">
        <f t="shared" si="100"/>
        <v/>
      </c>
      <c r="AM94" s="63" t="str">
        <f>IF(AS94="","",IF(R94="Refreshment Beverage",ROUND(AS94*Rates!K$19,4),ROUND(AO94*(VLOOKUP(VALUE(Q94),Rates!G$4:L$12,3,0)),4)))</f>
        <v/>
      </c>
      <c r="AN94" s="68" t="str">
        <f>IF(AS94="","",IF(R94="Refreshment Beverage",AS94*(Rates!J$19/100),MAX(AM94,AB94)))</f>
        <v/>
      </c>
      <c r="AO94" s="69" t="str">
        <f t="shared" si="101"/>
        <v/>
      </c>
      <c r="AP94" s="69" t="str">
        <f t="shared" si="102"/>
        <v/>
      </c>
      <c r="AQ94" s="70" t="str">
        <f>IF(AS94="","",IF(R94="Refreshment Beverage",ROUND(SUM(VLOOKUP(Q:Q,Rates!G$15:L$19,3,0)*(AS94-Y94-Z94-AA94)),4),ROUND(SUM(Rates!$K$8*AS94),4)))</f>
        <v/>
      </c>
      <c r="AR94" s="66" t="str">
        <f t="shared" si="103"/>
        <v/>
      </c>
      <c r="AS94" s="22" t="str">
        <f t="shared" si="104"/>
        <v/>
      </c>
      <c r="AT94" s="62" t="str">
        <f t="shared" si="105"/>
        <v/>
      </c>
      <c r="AU94" s="63" t="str">
        <f>IF(AX94="","",IF(R94="Refreshment Beverage",ROUND((BA94-Y94-Z94-AA94)*VLOOKUP(VALUE(Q94),Rates!G$15:L$19,3,0),4),ROUND(AW94*(VLOOKUP(VALUE(Q94),Rates!G:L,3,0)),4)))</f>
        <v/>
      </c>
      <c r="AV94" s="68" t="str">
        <f t="shared" si="106"/>
        <v/>
      </c>
      <c r="AW94" s="69" t="str">
        <f t="shared" si="107"/>
        <v/>
      </c>
      <c r="AX94" s="65" t="str">
        <f t="shared" si="108"/>
        <v/>
      </c>
      <c r="AY94" s="70" t="str">
        <f>IF(AX94="","",IF(R94="Refreshment Beverage",ROUND(SUM(AX94*Rates!K$19),4),ROUND(SUM(AX94*(Rates!J$8/100)),4)))</f>
        <v/>
      </c>
      <c r="AZ94" s="67" t="str">
        <f t="shared" si="109"/>
        <v/>
      </c>
      <c r="BA94" s="22" t="str">
        <f t="shared" si="110"/>
        <v/>
      </c>
      <c r="BD94" s="171"/>
      <c r="BE94" s="171"/>
      <c r="BF94" s="171"/>
      <c r="BG94" s="171"/>
    </row>
    <row r="95" spans="11:59" ht="12.75" customHeight="1" x14ac:dyDescent="0.3">
      <c r="K95" s="42" t="str">
        <f t="shared" si="82"/>
        <v/>
      </c>
      <c r="L95" s="55" t="str">
        <f t="shared" si="83"/>
        <v/>
      </c>
      <c r="M95" s="43" t="str">
        <f t="shared" si="84"/>
        <v/>
      </c>
      <c r="N95" s="56" t="str" cm="1">
        <f t="array" ref="N95">IFERROR(IF(_xlfn.SINGLE(B:B)="","",IF(R95="Beer",SUM(LOOKUP(2,1/(Rates!$B$3:$B$5&lt;=W95)/(Rates!$C$3:$C$5&gt;=W95),Rates!$D$3:$D$5)*(X95/100)*W95),IF(R95="Refreshment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56" t="str">
        <f t="shared" si="85"/>
        <v/>
      </c>
      <c r="P95" s="53"/>
      <c r="Q95" s="14" t="str">
        <f t="shared" si="86"/>
        <v/>
      </c>
      <c r="R95" s="57" t="str">
        <f t="shared" si="87"/>
        <v/>
      </c>
      <c r="S95" s="58" t="str">
        <f>IF(B95="","",IF(R95="Refreshment Beverage",VLOOKUP(VALUE(Q95),Rates!G$15:L$19,2,0),VLOOKUP(VALUE(Q95),Rates!G$4:L$12,2,0)))</f>
        <v/>
      </c>
      <c r="T95" s="58" t="str">
        <f t="shared" si="88"/>
        <v/>
      </c>
      <c r="U95" s="58" t="str">
        <f t="shared" si="89"/>
        <v/>
      </c>
      <c r="V95" s="58" t="str">
        <f t="shared" si="90"/>
        <v/>
      </c>
      <c r="W95" s="58" t="str">
        <f t="shared" si="91"/>
        <v/>
      </c>
      <c r="X95" s="59" t="str">
        <f t="shared" si="92"/>
        <v/>
      </c>
      <c r="Y95" s="60" t="str">
        <f>IF(B:B="","",IF(R95="Refreshment Beverage",VLOOKUP(Q95,Rates!G$15:L$19,6,0)*W95,VLOOKUP(Q95,Rates!G$4:L$12,6,0)*W95))</f>
        <v/>
      </c>
      <c r="Z95" s="60" t="str">
        <f t="shared" si="93"/>
        <v/>
      </c>
      <c r="AA95" s="60" t="str">
        <f t="shared" si="81"/>
        <v/>
      </c>
      <c r="AB95" s="61" t="str" cm="1">
        <f t="array" ref="AB95">IF(_xlfn.SINGLE(B:B)="","",IF(R95="Refreshment Beverage","",IF(AND(R95="Beer",Q95=0),SUM(LOOKUP(2,1/(Rates!$B$15:$B$18&lt;=W95)/(Rates!$C$15:$C$18&gt;=W95),Rates!$D$15:$D$18)*W95),VLOOKUP(VALUE(_xlfn.SINGLE(Q:Q)),Rates!A:B,2,0)*W95)))</f>
        <v/>
      </c>
      <c r="AC95" s="61" t="str" cm="1">
        <f t="array" ref="AC95">IF(_xlfn.SINGLE(B:B)="","",IF(R95="Refreshment Beverage","",IF(AND(R95="Beer",Q95=0),SUM(LOOKUP(2,1/(Rates!$B$15:$B$18&lt;=W95)/(Rates!$C$15:$C$18&gt;=W95),Rates!$E$15:$E$18)*W95),VLOOKUP(VALUE(_xlfn.SINGLE(Q:Q)),Rates!A:C,3,0)*W95)))</f>
        <v/>
      </c>
      <c r="AD95" s="168">
        <f>IFERROR(IF(R95="Beer","",IF(OR(Q95=1,Q95=2,Q95=3,Q95=4),VLOOKUP(Q95,Rates!$A$31:$B$34,2,0)*W95,IF(V95=1,VLOOKUP(U95,'REB BEV MIN MKUP'!B:E,4,0),IF(V95&gt;1,VLOOKUP(VALUE(W95),'REB BEV MIN MKUP'!O:Q,3,0),0)))),0)</f>
        <v>0</v>
      </c>
      <c r="AE95" s="62" t="str">
        <f t="shared" si="94"/>
        <v/>
      </c>
      <c r="AF95" s="63" t="str">
        <f t="shared" si="95"/>
        <v/>
      </c>
      <c r="AG95" s="64" t="str">
        <f t="shared" si="96"/>
        <v/>
      </c>
      <c r="AH95" s="65" t="str">
        <f t="shared" si="97"/>
        <v/>
      </c>
      <c r="AI95" s="66" t="str">
        <f>IF(AE:AE="","",IF(R95="Refreshment Beverage",AK95*(Rates!J$19/100),ROUND(SUM(AH95*(Rates!$J$8/100)),4)))</f>
        <v/>
      </c>
      <c r="AJ95" s="67" t="str">
        <f t="shared" si="98"/>
        <v/>
      </c>
      <c r="AK95" s="22" t="str">
        <f t="shared" si="99"/>
        <v/>
      </c>
      <c r="AL95" s="62" t="str">
        <f t="shared" si="100"/>
        <v/>
      </c>
      <c r="AM95" s="63" t="str">
        <f>IF(AS95="","",IF(R95="Refreshment Beverage",ROUND(AS95*Rates!K$19,4),ROUND(AO95*(VLOOKUP(VALUE(Q95),Rates!G$4:L$12,3,0)),4)))</f>
        <v/>
      </c>
      <c r="AN95" s="68" t="str">
        <f>IF(AS95="","",IF(R95="Refreshment Beverage",AS95*(Rates!J$19/100),MAX(AM95,AB95)))</f>
        <v/>
      </c>
      <c r="AO95" s="69" t="str">
        <f t="shared" si="101"/>
        <v/>
      </c>
      <c r="AP95" s="69" t="str">
        <f t="shared" si="102"/>
        <v/>
      </c>
      <c r="AQ95" s="70" t="str">
        <f>IF(AS95="","",IF(R95="Refreshment Beverage",ROUND(SUM(VLOOKUP(Q:Q,Rates!G$15:L$19,3,0)*(AS95-Y95-Z95-AA95)),4),ROUND(SUM(Rates!$K$8*AS95),4)))</f>
        <v/>
      </c>
      <c r="AR95" s="66" t="str">
        <f t="shared" si="103"/>
        <v/>
      </c>
      <c r="AS95" s="22" t="str">
        <f t="shared" si="104"/>
        <v/>
      </c>
      <c r="AT95" s="62" t="str">
        <f t="shared" si="105"/>
        <v/>
      </c>
      <c r="AU95" s="63" t="str">
        <f>IF(AX95="","",IF(R95="Refreshment Beverage",ROUND((BA95-Y95-Z95-AA95)*VLOOKUP(VALUE(Q95),Rates!G$15:L$19,3,0),4),ROUND(AW95*(VLOOKUP(VALUE(Q95),Rates!G:L,3,0)),4)))</f>
        <v/>
      </c>
      <c r="AV95" s="68" t="str">
        <f t="shared" si="106"/>
        <v/>
      </c>
      <c r="AW95" s="69" t="str">
        <f t="shared" si="107"/>
        <v/>
      </c>
      <c r="AX95" s="65" t="str">
        <f t="shared" si="108"/>
        <v/>
      </c>
      <c r="AY95" s="70" t="str">
        <f>IF(AX95="","",IF(R95="Refreshment Beverage",ROUND(SUM(AX95*Rates!K$19),4),ROUND(SUM(AX95*(Rates!J$8/100)),4)))</f>
        <v/>
      </c>
      <c r="AZ95" s="67" t="str">
        <f t="shared" si="109"/>
        <v/>
      </c>
      <c r="BA95" s="22" t="str">
        <f t="shared" si="110"/>
        <v/>
      </c>
      <c r="BD95" s="171"/>
      <c r="BE95" s="171"/>
      <c r="BF95" s="171"/>
      <c r="BG95" s="171"/>
    </row>
    <row r="96" spans="11:59" ht="12.75" customHeight="1" x14ac:dyDescent="0.3">
      <c r="K96" s="42" t="str">
        <f t="shared" si="82"/>
        <v/>
      </c>
      <c r="L96" s="55" t="str">
        <f t="shared" si="83"/>
        <v/>
      </c>
      <c r="M96" s="43" t="str">
        <f t="shared" si="84"/>
        <v/>
      </c>
      <c r="N96" s="56" t="str" cm="1">
        <f t="array" ref="N96">IFERROR(IF(_xlfn.SINGLE(B:B)="","",IF(R96="Beer",SUM(LOOKUP(2,1/(Rates!$B$3:$B$5&lt;=W96)/(Rates!$C$3:$C$5&gt;=W96),Rates!$D$3:$D$5)*(X96/100)*W96),IF(R96="Refreshment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56" t="str">
        <f t="shared" si="85"/>
        <v/>
      </c>
      <c r="P96" s="53"/>
      <c r="Q96" s="14" t="str">
        <f t="shared" si="86"/>
        <v/>
      </c>
      <c r="R96" s="57" t="str">
        <f t="shared" si="87"/>
        <v/>
      </c>
      <c r="S96" s="58" t="str">
        <f>IF(B96="","",IF(R96="Refreshment Beverage",VLOOKUP(VALUE(Q96),Rates!G$15:L$19,2,0),VLOOKUP(VALUE(Q96),Rates!G$4:L$12,2,0)))</f>
        <v/>
      </c>
      <c r="T96" s="58" t="str">
        <f t="shared" si="88"/>
        <v/>
      </c>
      <c r="U96" s="58" t="str">
        <f t="shared" si="89"/>
        <v/>
      </c>
      <c r="V96" s="58" t="str">
        <f t="shared" si="90"/>
        <v/>
      </c>
      <c r="W96" s="58" t="str">
        <f t="shared" si="91"/>
        <v/>
      </c>
      <c r="X96" s="59" t="str">
        <f t="shared" si="92"/>
        <v/>
      </c>
      <c r="Y96" s="60" t="str">
        <f>IF(B:B="","",IF(R96="Refreshment Beverage",VLOOKUP(Q96,Rates!G$15:L$19,6,0)*W96,VLOOKUP(Q96,Rates!G$4:L$12,6,0)*W96))</f>
        <v/>
      </c>
      <c r="Z96" s="60" t="str">
        <f t="shared" si="93"/>
        <v/>
      </c>
      <c r="AA96" s="60" t="str">
        <f t="shared" si="81"/>
        <v/>
      </c>
      <c r="AB96" s="61" t="str" cm="1">
        <f t="array" ref="AB96">IF(_xlfn.SINGLE(B:B)="","",IF(R96="Refreshment Beverage","",IF(AND(R96="Beer",Q96=0),SUM(LOOKUP(2,1/(Rates!$B$15:$B$18&lt;=W96)/(Rates!$C$15:$C$18&gt;=W96),Rates!$D$15:$D$18)*W96),VLOOKUP(VALUE(_xlfn.SINGLE(Q:Q)),Rates!A:B,2,0)*W96)))</f>
        <v/>
      </c>
      <c r="AC96" s="61" t="str" cm="1">
        <f t="array" ref="AC96">IF(_xlfn.SINGLE(B:B)="","",IF(R96="Refreshment Beverage","",IF(AND(R96="Beer",Q96=0),SUM(LOOKUP(2,1/(Rates!$B$15:$B$18&lt;=W96)/(Rates!$C$15:$C$18&gt;=W96),Rates!$E$15:$E$18)*W96),VLOOKUP(VALUE(_xlfn.SINGLE(Q:Q)),Rates!A:C,3,0)*W96)))</f>
        <v/>
      </c>
      <c r="AD96" s="168">
        <f>IFERROR(IF(R96="Beer","",IF(OR(Q96=1,Q96=2,Q96=3,Q96=4),VLOOKUP(Q96,Rates!$A$31:$B$34,2,0)*W96,IF(V96=1,VLOOKUP(U96,'REB BEV MIN MKUP'!B:E,4,0),IF(V96&gt;1,VLOOKUP(VALUE(W96),'REB BEV MIN MKUP'!O:Q,3,0),0)))),0)</f>
        <v>0</v>
      </c>
      <c r="AE96" s="62" t="str">
        <f t="shared" si="94"/>
        <v/>
      </c>
      <c r="AF96" s="63" t="str">
        <f t="shared" si="95"/>
        <v/>
      </c>
      <c r="AG96" s="64" t="str">
        <f t="shared" si="96"/>
        <v/>
      </c>
      <c r="AH96" s="65" t="str">
        <f t="shared" si="97"/>
        <v/>
      </c>
      <c r="AI96" s="66" t="str">
        <f>IF(AE:AE="","",IF(R96="Refreshment Beverage",AK96*(Rates!J$19/100),ROUND(SUM(AH96*(Rates!$J$8/100)),4)))</f>
        <v/>
      </c>
      <c r="AJ96" s="67" t="str">
        <f t="shared" si="98"/>
        <v/>
      </c>
      <c r="AK96" s="22" t="str">
        <f t="shared" si="99"/>
        <v/>
      </c>
      <c r="AL96" s="62" t="str">
        <f t="shared" si="100"/>
        <v/>
      </c>
      <c r="AM96" s="63" t="str">
        <f>IF(AS96="","",IF(R96="Refreshment Beverage",ROUND(AS96*Rates!K$19,4),ROUND(AO96*(VLOOKUP(VALUE(Q96),Rates!G$4:L$12,3,0)),4)))</f>
        <v/>
      </c>
      <c r="AN96" s="68" t="str">
        <f>IF(AS96="","",IF(R96="Refreshment Beverage",AS96*(Rates!J$19/100),MAX(AM96,AB96)))</f>
        <v/>
      </c>
      <c r="AO96" s="69" t="str">
        <f t="shared" si="101"/>
        <v/>
      </c>
      <c r="AP96" s="69" t="str">
        <f t="shared" si="102"/>
        <v/>
      </c>
      <c r="AQ96" s="70" t="str">
        <f>IF(AS96="","",IF(R96="Refreshment Beverage",ROUND(SUM(VLOOKUP(Q:Q,Rates!G$15:L$19,3,0)*(AS96-Y96-Z96-AA96)),4),ROUND(SUM(Rates!$K$8*AS96),4)))</f>
        <v/>
      </c>
      <c r="AR96" s="66" t="str">
        <f t="shared" si="103"/>
        <v/>
      </c>
      <c r="AS96" s="22" t="str">
        <f t="shared" si="104"/>
        <v/>
      </c>
      <c r="AT96" s="62" t="str">
        <f t="shared" si="105"/>
        <v/>
      </c>
      <c r="AU96" s="63" t="str">
        <f>IF(AX96="","",IF(R96="Refreshment Beverage",ROUND((BA96-Y96-Z96-AA96)*VLOOKUP(VALUE(Q96),Rates!G$15:L$19,3,0),4),ROUND(AW96*(VLOOKUP(VALUE(Q96),Rates!G:L,3,0)),4)))</f>
        <v/>
      </c>
      <c r="AV96" s="68" t="str">
        <f t="shared" si="106"/>
        <v/>
      </c>
      <c r="AW96" s="69" t="str">
        <f t="shared" si="107"/>
        <v/>
      </c>
      <c r="AX96" s="65" t="str">
        <f t="shared" si="108"/>
        <v/>
      </c>
      <c r="AY96" s="70" t="str">
        <f>IF(AX96="","",IF(R96="Refreshment Beverage",ROUND(SUM(AX96*Rates!K$19),4),ROUND(SUM(AX96*(Rates!J$8/100)),4)))</f>
        <v/>
      </c>
      <c r="AZ96" s="67" t="str">
        <f t="shared" si="109"/>
        <v/>
      </c>
      <c r="BA96" s="22" t="str">
        <f t="shared" si="110"/>
        <v/>
      </c>
      <c r="BD96" s="171"/>
      <c r="BE96" s="171"/>
      <c r="BF96" s="171"/>
      <c r="BG96" s="171"/>
    </row>
    <row r="97" spans="11:59" ht="12.75" customHeight="1" x14ac:dyDescent="0.3">
      <c r="K97" s="42" t="str">
        <f t="shared" si="82"/>
        <v/>
      </c>
      <c r="L97" s="55" t="str">
        <f t="shared" si="83"/>
        <v/>
      </c>
      <c r="M97" s="43" t="str">
        <f t="shared" si="84"/>
        <v/>
      </c>
      <c r="N97" s="56" t="str" cm="1">
        <f t="array" ref="N97">IFERROR(IF(_xlfn.SINGLE(B:B)="","",IF(R97="Beer",SUM(LOOKUP(2,1/(Rates!$B$3:$B$5&lt;=W97)/(Rates!$C$3:$C$5&gt;=W97),Rates!$D$3:$D$5)*(X97/100)*W97),IF(R97="Refreshment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56" t="str">
        <f t="shared" si="85"/>
        <v/>
      </c>
      <c r="P97" s="53"/>
      <c r="Q97" s="14" t="str">
        <f t="shared" si="86"/>
        <v/>
      </c>
      <c r="R97" s="57" t="str">
        <f t="shared" si="87"/>
        <v/>
      </c>
      <c r="S97" s="58" t="str">
        <f>IF(B97="","",IF(R97="Refreshment Beverage",VLOOKUP(VALUE(Q97),Rates!G$15:L$19,2,0),VLOOKUP(VALUE(Q97),Rates!G$4:L$12,2,0)))</f>
        <v/>
      </c>
      <c r="T97" s="58" t="str">
        <f t="shared" si="88"/>
        <v/>
      </c>
      <c r="U97" s="58" t="str">
        <f t="shared" si="89"/>
        <v/>
      </c>
      <c r="V97" s="58" t="str">
        <f t="shared" si="90"/>
        <v/>
      </c>
      <c r="W97" s="58" t="str">
        <f t="shared" si="91"/>
        <v/>
      </c>
      <c r="X97" s="59" t="str">
        <f t="shared" si="92"/>
        <v/>
      </c>
      <c r="Y97" s="60" t="str">
        <f>IF(B:B="","",IF(R97="Refreshment Beverage",VLOOKUP(Q97,Rates!G$15:L$19,6,0)*W97,VLOOKUP(Q97,Rates!G$4:L$12,6,0)*W97))</f>
        <v/>
      </c>
      <c r="Z97" s="60" t="str">
        <f t="shared" si="93"/>
        <v/>
      </c>
      <c r="AA97" s="60" t="str">
        <f t="shared" si="81"/>
        <v/>
      </c>
      <c r="AB97" s="61" t="str" cm="1">
        <f t="array" ref="AB97">IF(_xlfn.SINGLE(B:B)="","",IF(R97="Refreshment Beverage","",IF(AND(R97="Beer",Q97=0),SUM(LOOKUP(2,1/(Rates!$B$15:$B$18&lt;=W97)/(Rates!$C$15:$C$18&gt;=W97),Rates!$D$15:$D$18)*W97),VLOOKUP(VALUE(_xlfn.SINGLE(Q:Q)),Rates!A:B,2,0)*W97)))</f>
        <v/>
      </c>
      <c r="AC97" s="61" t="str" cm="1">
        <f t="array" ref="AC97">IF(_xlfn.SINGLE(B:B)="","",IF(R97="Refreshment Beverage","",IF(AND(R97="Beer",Q97=0),SUM(LOOKUP(2,1/(Rates!$B$15:$B$18&lt;=W97)/(Rates!$C$15:$C$18&gt;=W97),Rates!$E$15:$E$18)*W97),VLOOKUP(VALUE(_xlfn.SINGLE(Q:Q)),Rates!A:C,3,0)*W97)))</f>
        <v/>
      </c>
      <c r="AD97" s="168">
        <f>IFERROR(IF(R97="Beer","",IF(OR(Q97=1,Q97=2,Q97=3,Q97=4),VLOOKUP(Q97,Rates!$A$31:$B$34,2,0)*W97,IF(V97=1,VLOOKUP(U97,'REB BEV MIN MKUP'!B:E,4,0),IF(V97&gt;1,VLOOKUP(VALUE(W97),'REB BEV MIN MKUP'!O:Q,3,0),0)))),0)</f>
        <v>0</v>
      </c>
      <c r="AE97" s="62" t="str">
        <f t="shared" si="94"/>
        <v/>
      </c>
      <c r="AF97" s="63" t="str">
        <f t="shared" si="95"/>
        <v/>
      </c>
      <c r="AG97" s="64" t="str">
        <f t="shared" si="96"/>
        <v/>
      </c>
      <c r="AH97" s="65" t="str">
        <f t="shared" si="97"/>
        <v/>
      </c>
      <c r="AI97" s="66" t="str">
        <f>IF(AE:AE="","",IF(R97="Refreshment Beverage",AK97*(Rates!J$19/100),ROUND(SUM(AH97*(Rates!$J$8/100)),4)))</f>
        <v/>
      </c>
      <c r="AJ97" s="67" t="str">
        <f t="shared" si="98"/>
        <v/>
      </c>
      <c r="AK97" s="22" t="str">
        <f t="shared" si="99"/>
        <v/>
      </c>
      <c r="AL97" s="62" t="str">
        <f t="shared" si="100"/>
        <v/>
      </c>
      <c r="AM97" s="63" t="str">
        <f>IF(AS97="","",IF(R97="Refreshment Beverage",ROUND(AS97*Rates!K$19,4),ROUND(AO97*(VLOOKUP(VALUE(Q97),Rates!G$4:L$12,3,0)),4)))</f>
        <v/>
      </c>
      <c r="AN97" s="68" t="str">
        <f>IF(AS97="","",IF(R97="Refreshment Beverage",AS97*(Rates!J$19/100),MAX(AM97,AB97)))</f>
        <v/>
      </c>
      <c r="AO97" s="69" t="str">
        <f t="shared" si="101"/>
        <v/>
      </c>
      <c r="AP97" s="69" t="str">
        <f t="shared" si="102"/>
        <v/>
      </c>
      <c r="AQ97" s="70" t="str">
        <f>IF(AS97="","",IF(R97="Refreshment Beverage",ROUND(SUM(VLOOKUP(Q:Q,Rates!G$15:L$19,3,0)*(AS97-Y97-Z97-AA97)),4),ROUND(SUM(Rates!$K$8*AS97),4)))</f>
        <v/>
      </c>
      <c r="AR97" s="66" t="str">
        <f t="shared" si="103"/>
        <v/>
      </c>
      <c r="AS97" s="22" t="str">
        <f t="shared" si="104"/>
        <v/>
      </c>
      <c r="AT97" s="62" t="str">
        <f t="shared" si="105"/>
        <v/>
      </c>
      <c r="AU97" s="63" t="str">
        <f>IF(AX97="","",IF(R97="Refreshment Beverage",ROUND((BA97-Y97-Z97-AA97)*VLOOKUP(VALUE(Q97),Rates!G$15:L$19,3,0),4),ROUND(AW97*(VLOOKUP(VALUE(Q97),Rates!G:L,3,0)),4)))</f>
        <v/>
      </c>
      <c r="AV97" s="68" t="str">
        <f t="shared" si="106"/>
        <v/>
      </c>
      <c r="AW97" s="69" t="str">
        <f t="shared" si="107"/>
        <v/>
      </c>
      <c r="AX97" s="65" t="str">
        <f t="shared" si="108"/>
        <v/>
      </c>
      <c r="AY97" s="70" t="str">
        <f>IF(AX97="","",IF(R97="Refreshment Beverage",ROUND(SUM(AX97*Rates!K$19),4),ROUND(SUM(AX97*(Rates!J$8/100)),4)))</f>
        <v/>
      </c>
      <c r="AZ97" s="67" t="str">
        <f t="shared" si="109"/>
        <v/>
      </c>
      <c r="BA97" s="22" t="str">
        <f t="shared" si="110"/>
        <v/>
      </c>
      <c r="BD97" s="171"/>
      <c r="BE97" s="171"/>
      <c r="BF97" s="171"/>
      <c r="BG97" s="171"/>
    </row>
    <row r="98" spans="11:59" ht="12.75" customHeight="1" x14ac:dyDescent="0.3">
      <c r="K98" s="42" t="str">
        <f t="shared" si="82"/>
        <v/>
      </c>
      <c r="L98" s="55" t="str">
        <f t="shared" si="83"/>
        <v/>
      </c>
      <c r="M98" s="43" t="str">
        <f t="shared" si="84"/>
        <v/>
      </c>
      <c r="N98" s="56" t="str" cm="1">
        <f t="array" ref="N98">IFERROR(IF(_xlfn.SINGLE(B:B)="","",IF(R98="Beer",SUM(LOOKUP(2,1/(Rates!$B$3:$B$5&lt;=W98)/(Rates!$C$3:$C$5&gt;=W98),Rates!$D$3:$D$5)*(X98/100)*W98),IF(R98="Refreshment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56" t="str">
        <f t="shared" si="85"/>
        <v/>
      </c>
      <c r="P98" s="53"/>
      <c r="Q98" s="14" t="str">
        <f t="shared" si="86"/>
        <v/>
      </c>
      <c r="R98" s="57" t="str">
        <f t="shared" si="87"/>
        <v/>
      </c>
      <c r="S98" s="58" t="str">
        <f>IF(B98="","",IF(R98="Refreshment Beverage",VLOOKUP(VALUE(Q98),Rates!G$15:L$19,2,0),VLOOKUP(VALUE(Q98),Rates!G$4:L$12,2,0)))</f>
        <v/>
      </c>
      <c r="T98" s="58" t="str">
        <f t="shared" si="88"/>
        <v/>
      </c>
      <c r="U98" s="58" t="str">
        <f t="shared" si="89"/>
        <v/>
      </c>
      <c r="V98" s="58" t="str">
        <f t="shared" si="90"/>
        <v/>
      </c>
      <c r="W98" s="58" t="str">
        <f t="shared" si="91"/>
        <v/>
      </c>
      <c r="X98" s="59" t="str">
        <f t="shared" si="92"/>
        <v/>
      </c>
      <c r="Y98" s="60" t="str">
        <f>IF(B:B="","",IF(R98="Refreshment Beverage",VLOOKUP(Q98,Rates!G$15:L$19,6,0)*W98,VLOOKUP(Q98,Rates!G$4:L$12,6,0)*W98))</f>
        <v/>
      </c>
      <c r="Z98" s="60" t="str">
        <f t="shared" si="93"/>
        <v/>
      </c>
      <c r="AA98" s="60" t="str">
        <f t="shared" si="81"/>
        <v/>
      </c>
      <c r="AB98" s="61" t="str" cm="1">
        <f t="array" ref="AB98">IF(_xlfn.SINGLE(B:B)="","",IF(R98="Refreshment Beverage","",IF(AND(R98="Beer",Q98=0),SUM(LOOKUP(2,1/(Rates!$B$15:$B$18&lt;=W98)/(Rates!$C$15:$C$18&gt;=W98),Rates!$D$15:$D$18)*W98),VLOOKUP(VALUE(_xlfn.SINGLE(Q:Q)),Rates!A:B,2,0)*W98)))</f>
        <v/>
      </c>
      <c r="AC98" s="61" t="str" cm="1">
        <f t="array" ref="AC98">IF(_xlfn.SINGLE(B:B)="","",IF(R98="Refreshment Beverage","",IF(AND(R98="Beer",Q98=0),SUM(LOOKUP(2,1/(Rates!$B$15:$B$18&lt;=W98)/(Rates!$C$15:$C$18&gt;=W98),Rates!$E$15:$E$18)*W98),VLOOKUP(VALUE(_xlfn.SINGLE(Q:Q)),Rates!A:C,3,0)*W98)))</f>
        <v/>
      </c>
      <c r="AD98" s="168">
        <f>IFERROR(IF(R98="Beer","",IF(OR(Q98=1,Q98=2,Q98=3,Q98=4),VLOOKUP(Q98,Rates!$A$31:$B$34,2,0)*W98,IF(V98=1,VLOOKUP(U98,'REB BEV MIN MKUP'!B:E,4,0),IF(V98&gt;1,VLOOKUP(VALUE(W98),'REB BEV MIN MKUP'!O:Q,3,0),0)))),0)</f>
        <v>0</v>
      </c>
      <c r="AE98" s="62" t="str">
        <f t="shared" si="94"/>
        <v/>
      </c>
      <c r="AF98" s="63" t="str">
        <f t="shared" si="95"/>
        <v/>
      </c>
      <c r="AG98" s="64" t="str">
        <f t="shared" si="96"/>
        <v/>
      </c>
      <c r="AH98" s="65" t="str">
        <f t="shared" si="97"/>
        <v/>
      </c>
      <c r="AI98" s="66" t="str">
        <f>IF(AE:AE="","",IF(R98="Refreshment Beverage",AK98*(Rates!J$19/100),ROUND(SUM(AH98*(Rates!$J$8/100)),4)))</f>
        <v/>
      </c>
      <c r="AJ98" s="67" t="str">
        <f t="shared" si="98"/>
        <v/>
      </c>
      <c r="AK98" s="22" t="str">
        <f t="shared" si="99"/>
        <v/>
      </c>
      <c r="AL98" s="62" t="str">
        <f t="shared" si="100"/>
        <v/>
      </c>
      <c r="AM98" s="63" t="str">
        <f>IF(AS98="","",IF(R98="Refreshment Beverage",ROUND(AS98*Rates!K$19,4),ROUND(AO98*(VLOOKUP(VALUE(Q98),Rates!G$4:L$12,3,0)),4)))</f>
        <v/>
      </c>
      <c r="AN98" s="68" t="str">
        <f>IF(AS98="","",IF(R98="Refreshment Beverage",AS98*(Rates!J$19/100),MAX(AM98,AB98)))</f>
        <v/>
      </c>
      <c r="AO98" s="69" t="str">
        <f t="shared" si="101"/>
        <v/>
      </c>
      <c r="AP98" s="69" t="str">
        <f t="shared" si="102"/>
        <v/>
      </c>
      <c r="AQ98" s="70" t="str">
        <f>IF(AS98="","",IF(R98="Refreshment Beverage",ROUND(SUM(VLOOKUP(Q:Q,Rates!G$15:L$19,3,0)*(AS98-Y98-Z98-AA98)),4),ROUND(SUM(Rates!$K$8*AS98),4)))</f>
        <v/>
      </c>
      <c r="AR98" s="66" t="str">
        <f t="shared" si="103"/>
        <v/>
      </c>
      <c r="AS98" s="22" t="str">
        <f t="shared" si="104"/>
        <v/>
      </c>
      <c r="AT98" s="62" t="str">
        <f t="shared" si="105"/>
        <v/>
      </c>
      <c r="AU98" s="63" t="str">
        <f>IF(AX98="","",IF(R98="Refreshment Beverage",ROUND((BA98-Y98-Z98-AA98)*VLOOKUP(VALUE(Q98),Rates!G$15:L$19,3,0),4),ROUND(AW98*(VLOOKUP(VALUE(Q98),Rates!G:L,3,0)),4)))</f>
        <v/>
      </c>
      <c r="AV98" s="68" t="str">
        <f t="shared" si="106"/>
        <v/>
      </c>
      <c r="AW98" s="69" t="str">
        <f t="shared" si="107"/>
        <v/>
      </c>
      <c r="AX98" s="65" t="str">
        <f t="shared" si="108"/>
        <v/>
      </c>
      <c r="AY98" s="70" t="str">
        <f>IF(AX98="","",IF(R98="Refreshment Beverage",ROUND(SUM(AX98*Rates!K$19),4),ROUND(SUM(AX98*(Rates!J$8/100)),4)))</f>
        <v/>
      </c>
      <c r="AZ98" s="67" t="str">
        <f t="shared" si="109"/>
        <v/>
      </c>
      <c r="BA98" s="22" t="str">
        <f t="shared" si="110"/>
        <v/>
      </c>
      <c r="BD98" s="171"/>
      <c r="BE98" s="171"/>
      <c r="BF98" s="171"/>
      <c r="BG98" s="171"/>
    </row>
    <row r="99" spans="11:59" ht="12.75" customHeight="1" x14ac:dyDescent="0.3">
      <c r="K99" s="42" t="str">
        <f t="shared" si="82"/>
        <v/>
      </c>
      <c r="L99" s="55" t="str">
        <f t="shared" si="83"/>
        <v/>
      </c>
      <c r="M99" s="43" t="str">
        <f t="shared" si="84"/>
        <v/>
      </c>
      <c r="N99" s="56" t="str" cm="1">
        <f t="array" ref="N99">IFERROR(IF(_xlfn.SINGLE(B:B)="","",IF(R99="Beer",SUM(LOOKUP(2,1/(Rates!$B$3:$B$5&lt;=W99)/(Rates!$C$3:$C$5&gt;=W99),Rates!$D$3:$D$5)*(X99/100)*W99),IF(R99="Refreshment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56" t="str">
        <f t="shared" si="85"/>
        <v/>
      </c>
      <c r="P99" s="53"/>
      <c r="Q99" s="14" t="str">
        <f t="shared" si="86"/>
        <v/>
      </c>
      <c r="R99" s="57" t="str">
        <f t="shared" si="87"/>
        <v/>
      </c>
      <c r="S99" s="58" t="str">
        <f>IF(B99="","",IF(R99="Refreshment Beverage",VLOOKUP(VALUE(Q99),Rates!G$15:L$19,2,0),VLOOKUP(VALUE(Q99),Rates!G$4:L$12,2,0)))</f>
        <v/>
      </c>
      <c r="T99" s="58" t="str">
        <f t="shared" si="88"/>
        <v/>
      </c>
      <c r="U99" s="58" t="str">
        <f t="shared" si="89"/>
        <v/>
      </c>
      <c r="V99" s="58" t="str">
        <f t="shared" si="90"/>
        <v/>
      </c>
      <c r="W99" s="58" t="str">
        <f t="shared" si="91"/>
        <v/>
      </c>
      <c r="X99" s="59" t="str">
        <f t="shared" si="92"/>
        <v/>
      </c>
      <c r="Y99" s="60" t="str">
        <f>IF(B:B="","",IF(R99="Refreshment Beverage",VLOOKUP(Q99,Rates!G$15:L$19,6,0)*W99,VLOOKUP(Q99,Rates!G$4:L$12,6,0)*W99))</f>
        <v/>
      </c>
      <c r="Z99" s="60" t="str">
        <f t="shared" si="93"/>
        <v/>
      </c>
      <c r="AA99" s="60" t="str">
        <f t="shared" si="81"/>
        <v/>
      </c>
      <c r="AB99" s="61" t="str" cm="1">
        <f t="array" ref="AB99">IF(_xlfn.SINGLE(B:B)="","",IF(R99="Refreshment Beverage","",IF(AND(R99="Beer",Q99=0),SUM(LOOKUP(2,1/(Rates!$B$15:$B$18&lt;=W99)/(Rates!$C$15:$C$18&gt;=W99),Rates!$D$15:$D$18)*W99),VLOOKUP(VALUE(_xlfn.SINGLE(Q:Q)),Rates!A:B,2,0)*W99)))</f>
        <v/>
      </c>
      <c r="AC99" s="61" t="str" cm="1">
        <f t="array" ref="AC99">IF(_xlfn.SINGLE(B:B)="","",IF(R99="Refreshment Beverage","",IF(AND(R99="Beer",Q99=0),SUM(LOOKUP(2,1/(Rates!$B$15:$B$18&lt;=W99)/(Rates!$C$15:$C$18&gt;=W99),Rates!$E$15:$E$18)*W99),VLOOKUP(VALUE(_xlfn.SINGLE(Q:Q)),Rates!A:C,3,0)*W99)))</f>
        <v/>
      </c>
      <c r="AD99" s="168">
        <f>IFERROR(IF(R99="Beer","",IF(OR(Q99=1,Q99=2,Q99=3,Q99=4),VLOOKUP(Q99,Rates!$A$31:$B$34,2,0)*W99,IF(V99=1,VLOOKUP(U99,'REB BEV MIN MKUP'!B:E,4,0),IF(V99&gt;1,VLOOKUP(VALUE(W99),'REB BEV MIN MKUP'!O:Q,3,0),0)))),0)</f>
        <v>0</v>
      </c>
      <c r="AE99" s="62" t="str">
        <f t="shared" si="94"/>
        <v/>
      </c>
      <c r="AF99" s="63" t="str">
        <f t="shared" si="95"/>
        <v/>
      </c>
      <c r="AG99" s="64" t="str">
        <f t="shared" si="96"/>
        <v/>
      </c>
      <c r="AH99" s="65" t="str">
        <f t="shared" si="97"/>
        <v/>
      </c>
      <c r="AI99" s="66" t="str">
        <f>IF(AE:AE="","",IF(R99="Refreshment Beverage",AK99*(Rates!J$19/100),ROUND(SUM(AH99*(Rates!$J$8/100)),4)))</f>
        <v/>
      </c>
      <c r="AJ99" s="67" t="str">
        <f t="shared" si="98"/>
        <v/>
      </c>
      <c r="AK99" s="22" t="str">
        <f t="shared" si="99"/>
        <v/>
      </c>
      <c r="AL99" s="62" t="str">
        <f t="shared" si="100"/>
        <v/>
      </c>
      <c r="AM99" s="63" t="str">
        <f>IF(AS99="","",IF(R99="Refreshment Beverage",ROUND(AS99*Rates!K$19,4),ROUND(AO99*(VLOOKUP(VALUE(Q99),Rates!G$4:L$12,3,0)),4)))</f>
        <v/>
      </c>
      <c r="AN99" s="68" t="str">
        <f>IF(AS99="","",IF(R99="Refreshment Beverage",AS99*(Rates!J$19/100),MAX(AM99,AB99)))</f>
        <v/>
      </c>
      <c r="AO99" s="69" t="str">
        <f t="shared" si="101"/>
        <v/>
      </c>
      <c r="AP99" s="69" t="str">
        <f t="shared" si="102"/>
        <v/>
      </c>
      <c r="AQ99" s="70" t="str">
        <f>IF(AS99="","",IF(R99="Refreshment Beverage",ROUND(SUM(VLOOKUP(Q:Q,Rates!G$15:L$19,3,0)*(AS99-Y99-Z99-AA99)),4),ROUND(SUM(Rates!$K$8*AS99),4)))</f>
        <v/>
      </c>
      <c r="AR99" s="66" t="str">
        <f t="shared" si="103"/>
        <v/>
      </c>
      <c r="AS99" s="22" t="str">
        <f t="shared" si="104"/>
        <v/>
      </c>
      <c r="AT99" s="62" t="str">
        <f t="shared" si="105"/>
        <v/>
      </c>
      <c r="AU99" s="63" t="str">
        <f>IF(AX99="","",IF(R99="Refreshment Beverage",ROUND((BA99-Y99-Z99-AA99)*VLOOKUP(VALUE(Q99),Rates!G$15:L$19,3,0),4),ROUND(AW99*(VLOOKUP(VALUE(Q99),Rates!G:L,3,0)),4)))</f>
        <v/>
      </c>
      <c r="AV99" s="68" t="str">
        <f t="shared" si="106"/>
        <v/>
      </c>
      <c r="AW99" s="69" t="str">
        <f t="shared" si="107"/>
        <v/>
      </c>
      <c r="AX99" s="65" t="str">
        <f t="shared" si="108"/>
        <v/>
      </c>
      <c r="AY99" s="70" t="str">
        <f>IF(AX99="","",IF(R99="Refreshment Beverage",ROUND(SUM(AX99*Rates!K$19),4),ROUND(SUM(AX99*(Rates!J$8/100)),4)))</f>
        <v/>
      </c>
      <c r="AZ99" s="67" t="str">
        <f t="shared" si="109"/>
        <v/>
      </c>
      <c r="BA99" s="22" t="str">
        <f t="shared" si="110"/>
        <v/>
      </c>
      <c r="BD99" s="171"/>
      <c r="BE99" s="171"/>
      <c r="BF99" s="171"/>
      <c r="BG99" s="171"/>
    </row>
    <row r="100" spans="11:59" ht="12.75" customHeight="1" x14ac:dyDescent="0.3">
      <c r="K100" s="42" t="str">
        <f t="shared" si="82"/>
        <v/>
      </c>
      <c r="L100" s="55" t="str">
        <f t="shared" si="83"/>
        <v/>
      </c>
      <c r="M100" s="43" t="str">
        <f t="shared" si="84"/>
        <v/>
      </c>
      <c r="N100" s="56" t="str" cm="1">
        <f t="array" ref="N100">IFERROR(IF(_xlfn.SINGLE(B:B)="","",IF(R100="Beer",SUM(LOOKUP(2,1/(Rates!$B$3:$B$5&lt;=W100)/(Rates!$C$3:$C$5&gt;=W100),Rates!$D$3:$D$5)*(X100/100)*W100),IF(R100="Refreshment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56" t="str">
        <f t="shared" si="85"/>
        <v/>
      </c>
      <c r="P100" s="53"/>
      <c r="Q100" s="14" t="str">
        <f t="shared" si="86"/>
        <v/>
      </c>
      <c r="R100" s="57" t="str">
        <f t="shared" si="87"/>
        <v/>
      </c>
      <c r="S100" s="58" t="str">
        <f>IF(B100="","",IF(R100="Refreshment Beverage",VLOOKUP(VALUE(Q100),Rates!G$15:L$19,2,0),VLOOKUP(VALUE(Q100),Rates!G$4:L$12,2,0)))</f>
        <v/>
      </c>
      <c r="T100" s="58" t="str">
        <f t="shared" si="88"/>
        <v/>
      </c>
      <c r="U100" s="58" t="str">
        <f t="shared" si="89"/>
        <v/>
      </c>
      <c r="V100" s="58" t="str">
        <f t="shared" si="90"/>
        <v/>
      </c>
      <c r="W100" s="58" t="str">
        <f t="shared" si="91"/>
        <v/>
      </c>
      <c r="X100" s="59" t="str">
        <f t="shared" si="92"/>
        <v/>
      </c>
      <c r="Y100" s="60" t="str">
        <f>IF(B:B="","",IF(R100="Refreshment Beverage",VLOOKUP(Q100,Rates!G$15:L$19,6,0)*W100,VLOOKUP(Q100,Rates!G$4:L$12,6,0)*W100))</f>
        <v/>
      </c>
      <c r="Z100" s="60" t="str">
        <f t="shared" si="93"/>
        <v/>
      </c>
      <c r="AA100" s="60" t="str">
        <f t="shared" si="81"/>
        <v/>
      </c>
      <c r="AB100" s="61" t="str" cm="1">
        <f t="array" ref="AB100">IF(_xlfn.SINGLE(B:B)="","",IF(R100="Refreshment Beverage","",IF(AND(R100="Beer",Q100=0),SUM(LOOKUP(2,1/(Rates!$B$15:$B$18&lt;=W100)/(Rates!$C$15:$C$18&gt;=W100),Rates!$D$15:$D$18)*W100),VLOOKUP(VALUE(_xlfn.SINGLE(Q:Q)),Rates!A:B,2,0)*W100)))</f>
        <v/>
      </c>
      <c r="AC100" s="61" t="str" cm="1">
        <f t="array" ref="AC100">IF(_xlfn.SINGLE(B:B)="","",IF(R100="Refreshment Beverage","",IF(AND(R100="Beer",Q100=0),SUM(LOOKUP(2,1/(Rates!$B$15:$B$18&lt;=W100)/(Rates!$C$15:$C$18&gt;=W100),Rates!$E$15:$E$18)*W100),VLOOKUP(VALUE(_xlfn.SINGLE(Q:Q)),Rates!A:C,3,0)*W100)))</f>
        <v/>
      </c>
      <c r="AD100" s="168">
        <f>IFERROR(IF(R100="Beer","",IF(OR(Q100=1,Q100=2,Q100=3,Q100=4),VLOOKUP(Q100,Rates!$A$31:$B$34,2,0)*W100,IF(V100=1,VLOOKUP(U100,'REB BEV MIN MKUP'!B:E,4,0),IF(V100&gt;1,VLOOKUP(VALUE(W100),'REB BEV MIN MKUP'!O:Q,3,0),0)))),0)</f>
        <v>0</v>
      </c>
      <c r="AE100" s="62" t="str">
        <f t="shared" si="94"/>
        <v/>
      </c>
      <c r="AF100" s="63" t="str">
        <f t="shared" si="95"/>
        <v/>
      </c>
      <c r="AG100" s="64" t="str">
        <f t="shared" si="96"/>
        <v/>
      </c>
      <c r="AH100" s="65" t="str">
        <f t="shared" si="97"/>
        <v/>
      </c>
      <c r="AI100" s="66" t="str">
        <f>IF(AE:AE="","",IF(R100="Refreshment Beverage",AK100*(Rates!J$19/100),ROUND(SUM(AH100*(Rates!$J$8/100)),4)))</f>
        <v/>
      </c>
      <c r="AJ100" s="67" t="str">
        <f t="shared" si="98"/>
        <v/>
      </c>
      <c r="AK100" s="22" t="str">
        <f t="shared" si="99"/>
        <v/>
      </c>
      <c r="AL100" s="62" t="str">
        <f t="shared" si="100"/>
        <v/>
      </c>
      <c r="AM100" s="63" t="str">
        <f>IF(AS100="","",IF(R100="Refreshment Beverage",ROUND(AS100*Rates!K$19,4),ROUND(AO100*(VLOOKUP(VALUE(Q100),Rates!G$4:L$12,3,0)),4)))</f>
        <v/>
      </c>
      <c r="AN100" s="68" t="str">
        <f>IF(AS100="","",IF(R100="Refreshment Beverage",AS100*(Rates!J$19/100),MAX(AM100,AB100)))</f>
        <v/>
      </c>
      <c r="AO100" s="69" t="str">
        <f t="shared" si="101"/>
        <v/>
      </c>
      <c r="AP100" s="69" t="str">
        <f t="shared" si="102"/>
        <v/>
      </c>
      <c r="AQ100" s="70" t="str">
        <f>IF(AS100="","",IF(R100="Refreshment Beverage",ROUND(SUM(VLOOKUP(Q:Q,Rates!G$15:L$19,3,0)*(AS100-Y100-Z100-AA100)),4),ROUND(SUM(Rates!$K$8*AS100),4)))</f>
        <v/>
      </c>
      <c r="AR100" s="66" t="str">
        <f t="shared" si="103"/>
        <v/>
      </c>
      <c r="AS100" s="22" t="str">
        <f t="shared" si="104"/>
        <v/>
      </c>
      <c r="AT100" s="62" t="str">
        <f t="shared" si="105"/>
        <v/>
      </c>
      <c r="AU100" s="63" t="str">
        <f>IF(AX100="","",IF(R100="Refreshment Beverage",ROUND((BA100-Y100-Z100-AA100)*VLOOKUP(VALUE(Q100),Rates!G$15:L$19,3,0),4),ROUND(AW100*(VLOOKUP(VALUE(Q100),Rates!G:L,3,0)),4)))</f>
        <v/>
      </c>
      <c r="AV100" s="68" t="str">
        <f t="shared" si="106"/>
        <v/>
      </c>
      <c r="AW100" s="69" t="str">
        <f t="shared" si="107"/>
        <v/>
      </c>
      <c r="AX100" s="65" t="str">
        <f t="shared" si="108"/>
        <v/>
      </c>
      <c r="AY100" s="70" t="str">
        <f>IF(AX100="","",IF(R100="Refreshment Beverage",ROUND(SUM(AX100*Rates!K$19),4),ROUND(SUM(AX100*(Rates!J$8/100)),4)))</f>
        <v/>
      </c>
      <c r="AZ100" s="67" t="str">
        <f t="shared" si="109"/>
        <v/>
      </c>
      <c r="BA100" s="22" t="str">
        <f t="shared" si="110"/>
        <v/>
      </c>
      <c r="BD100" s="171"/>
      <c r="BE100" s="171"/>
      <c r="BF100" s="171"/>
      <c r="BG100" s="171"/>
    </row>
    <row r="101" spans="11:59" ht="12.75" customHeight="1" x14ac:dyDescent="0.3">
      <c r="K101" s="42" t="str">
        <f t="shared" si="82"/>
        <v/>
      </c>
      <c r="L101" s="55" t="str">
        <f t="shared" si="83"/>
        <v/>
      </c>
      <c r="M101" s="43" t="str">
        <f t="shared" si="84"/>
        <v/>
      </c>
      <c r="N101" s="56" t="str" cm="1">
        <f t="array" ref="N101">IFERROR(IF(_xlfn.SINGLE(B:B)="","",IF(R101="Beer",SUM(LOOKUP(2,1/(Rates!$B$3:$B$5&lt;=W101)/(Rates!$C$3:$C$5&gt;=W101),Rates!$D$3:$D$5)*(X101/100)*W101),IF(R101="Refreshment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56" t="str">
        <f t="shared" si="85"/>
        <v/>
      </c>
      <c r="P101" s="53"/>
      <c r="Q101" s="14" t="str">
        <f t="shared" si="86"/>
        <v/>
      </c>
      <c r="R101" s="57" t="str">
        <f t="shared" si="87"/>
        <v/>
      </c>
      <c r="S101" s="58" t="str">
        <f>IF(B101="","",IF(R101="Refreshment Beverage",VLOOKUP(VALUE(Q101),Rates!G$15:L$19,2,0),VLOOKUP(VALUE(Q101),Rates!G$4:L$12,2,0)))</f>
        <v/>
      </c>
      <c r="T101" s="58" t="str">
        <f t="shared" si="88"/>
        <v/>
      </c>
      <c r="U101" s="58" t="str">
        <f t="shared" si="89"/>
        <v/>
      </c>
      <c r="V101" s="58" t="str">
        <f t="shared" si="90"/>
        <v/>
      </c>
      <c r="W101" s="58" t="str">
        <f t="shared" si="91"/>
        <v/>
      </c>
      <c r="X101" s="59" t="str">
        <f t="shared" si="92"/>
        <v/>
      </c>
      <c r="Y101" s="60" t="str">
        <f>IF(B:B="","",IF(R101="Refreshment Beverage",VLOOKUP(Q101,Rates!G$15:L$19,6,0)*W101,VLOOKUP(Q101,Rates!G$4:L$12,6,0)*W101))</f>
        <v/>
      </c>
      <c r="Z101" s="60" t="str">
        <f t="shared" si="93"/>
        <v/>
      </c>
      <c r="AA101" s="60" t="str">
        <f t="shared" si="81"/>
        <v/>
      </c>
      <c r="AB101" s="61" t="str" cm="1">
        <f t="array" ref="AB101">IF(_xlfn.SINGLE(B:B)="","",IF(R101="Refreshment Beverage","",IF(AND(R101="Beer",Q101=0),SUM(LOOKUP(2,1/(Rates!$B$15:$B$18&lt;=W101)/(Rates!$C$15:$C$18&gt;=W101),Rates!$D$15:$D$18)*W101),VLOOKUP(VALUE(_xlfn.SINGLE(Q:Q)),Rates!A:B,2,0)*W101)))</f>
        <v/>
      </c>
      <c r="AC101" s="61" t="str" cm="1">
        <f t="array" ref="AC101">IF(_xlfn.SINGLE(B:B)="","",IF(R101="Refreshment Beverage","",IF(AND(R101="Beer",Q101=0),SUM(LOOKUP(2,1/(Rates!$B$15:$B$18&lt;=W101)/(Rates!$C$15:$C$18&gt;=W101),Rates!$E$15:$E$18)*W101),VLOOKUP(VALUE(_xlfn.SINGLE(Q:Q)),Rates!A:C,3,0)*W101)))</f>
        <v/>
      </c>
      <c r="AD101" s="168">
        <f>IFERROR(IF(R101="Beer","",IF(OR(Q101=1,Q101=2,Q101=3,Q101=4),VLOOKUP(Q101,Rates!$A$31:$B$34,2,0)*W101,IF(V101=1,VLOOKUP(U101,'REB BEV MIN MKUP'!B:E,4,0),IF(V101&gt;1,VLOOKUP(VALUE(W101),'REB BEV MIN MKUP'!O:Q,3,0),0)))),0)</f>
        <v>0</v>
      </c>
      <c r="AE101" s="62" t="str">
        <f t="shared" si="94"/>
        <v/>
      </c>
      <c r="AF101" s="63" t="str">
        <f t="shared" si="95"/>
        <v/>
      </c>
      <c r="AG101" s="64" t="str">
        <f t="shared" si="96"/>
        <v/>
      </c>
      <c r="AH101" s="65" t="str">
        <f t="shared" si="97"/>
        <v/>
      </c>
      <c r="AI101" s="66" t="str">
        <f>IF(AE:AE="","",IF(R101="Refreshment Beverage",AK101*(Rates!J$19/100),ROUND(SUM(AH101*(Rates!$J$8/100)),4)))</f>
        <v/>
      </c>
      <c r="AJ101" s="67" t="str">
        <f t="shared" si="98"/>
        <v/>
      </c>
      <c r="AK101" s="22" t="str">
        <f t="shared" si="99"/>
        <v/>
      </c>
      <c r="AL101" s="62" t="str">
        <f t="shared" si="100"/>
        <v/>
      </c>
      <c r="AM101" s="63" t="str">
        <f>IF(AS101="","",IF(R101="Refreshment Beverage",ROUND(AS101*Rates!K$19,4),ROUND(AO101*(VLOOKUP(VALUE(Q101),Rates!G$4:L$12,3,0)),4)))</f>
        <v/>
      </c>
      <c r="AN101" s="68" t="str">
        <f>IF(AS101="","",IF(R101="Refreshment Beverage",AS101*(Rates!J$19/100),MAX(AM101,AB101)))</f>
        <v/>
      </c>
      <c r="AO101" s="69" t="str">
        <f t="shared" si="101"/>
        <v/>
      </c>
      <c r="AP101" s="69" t="str">
        <f t="shared" si="102"/>
        <v/>
      </c>
      <c r="AQ101" s="70" t="str">
        <f>IF(AS101="","",IF(R101="Refreshment Beverage",ROUND(SUM(VLOOKUP(Q:Q,Rates!G$15:L$19,3,0)*(AS101-Y101-Z101-AA101)),4),ROUND(SUM(Rates!$K$8*AS101),4)))</f>
        <v/>
      </c>
      <c r="AR101" s="66" t="str">
        <f t="shared" si="103"/>
        <v/>
      </c>
      <c r="AS101" s="22" t="str">
        <f t="shared" si="104"/>
        <v/>
      </c>
      <c r="AT101" s="62" t="str">
        <f t="shared" si="105"/>
        <v/>
      </c>
      <c r="AU101" s="63" t="str">
        <f>IF(AX101="","",IF(R101="Refreshment Beverage",ROUND((BA101-Y101-Z101-AA101)*VLOOKUP(VALUE(Q101),Rates!G$15:L$19,3,0),4),ROUND(AW101*(VLOOKUP(VALUE(Q101),Rates!G:L,3,0)),4)))</f>
        <v/>
      </c>
      <c r="AV101" s="68" t="str">
        <f t="shared" si="106"/>
        <v/>
      </c>
      <c r="AW101" s="69" t="str">
        <f t="shared" si="107"/>
        <v/>
      </c>
      <c r="AX101" s="65" t="str">
        <f t="shared" si="108"/>
        <v/>
      </c>
      <c r="AY101" s="70" t="str">
        <f>IF(AX101="","",IF(R101="Refreshment Beverage",ROUND(SUM(AX101*Rates!K$19),4),ROUND(SUM(AX101*(Rates!J$8/100)),4)))</f>
        <v/>
      </c>
      <c r="AZ101" s="67" t="str">
        <f t="shared" si="109"/>
        <v/>
      </c>
      <c r="BA101" s="22" t="str">
        <f t="shared" si="110"/>
        <v/>
      </c>
      <c r="BD101" s="171"/>
      <c r="BE101" s="171"/>
      <c r="BF101" s="171"/>
      <c r="BG101" s="171"/>
    </row>
    <row r="102" spans="11:59" ht="12.75" customHeight="1" x14ac:dyDescent="0.3">
      <c r="K102" s="42" t="str">
        <f t="shared" si="82"/>
        <v/>
      </c>
      <c r="L102" s="55" t="str">
        <f t="shared" si="83"/>
        <v/>
      </c>
      <c r="M102" s="43" t="str">
        <f t="shared" si="84"/>
        <v/>
      </c>
      <c r="N102" s="56" t="str" cm="1">
        <f t="array" ref="N102">IFERROR(IF(_xlfn.SINGLE(B:B)="","",IF(R102="Beer",SUM(LOOKUP(2,1/(Rates!$B$3:$B$5&lt;=W102)/(Rates!$C$3:$C$5&gt;=W102),Rates!$D$3:$D$5)*(X102/100)*W102),IF(R102="Refreshment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56" t="str">
        <f t="shared" si="85"/>
        <v/>
      </c>
      <c r="P102" s="53"/>
      <c r="Q102" s="14" t="str">
        <f t="shared" si="86"/>
        <v/>
      </c>
      <c r="R102" s="57" t="str">
        <f t="shared" si="87"/>
        <v/>
      </c>
      <c r="S102" s="58" t="str">
        <f>IF(B102="","",IF(R102="Refreshment Beverage",VLOOKUP(VALUE(Q102),Rates!G$15:L$19,2,0),VLOOKUP(VALUE(Q102),Rates!G$4:L$12,2,0)))</f>
        <v/>
      </c>
      <c r="T102" s="58" t="str">
        <f t="shared" si="88"/>
        <v/>
      </c>
      <c r="U102" s="58" t="str">
        <f t="shared" si="89"/>
        <v/>
      </c>
      <c r="V102" s="58" t="str">
        <f t="shared" si="90"/>
        <v/>
      </c>
      <c r="W102" s="58" t="str">
        <f t="shared" si="91"/>
        <v/>
      </c>
      <c r="X102" s="59" t="str">
        <f t="shared" si="92"/>
        <v/>
      </c>
      <c r="Y102" s="60" t="str">
        <f>IF(B:B="","",IF(R102="Refreshment Beverage",VLOOKUP(Q102,Rates!G$15:L$19,6,0)*W102,VLOOKUP(Q102,Rates!G$4:L$12,6,0)*W102))</f>
        <v/>
      </c>
      <c r="Z102" s="60" t="str">
        <f t="shared" si="93"/>
        <v/>
      </c>
      <c r="AA102" s="60" t="str">
        <f t="shared" si="81"/>
        <v/>
      </c>
      <c r="AB102" s="61" t="str" cm="1">
        <f t="array" ref="AB102">IF(_xlfn.SINGLE(B:B)="","",IF(R102="Refreshment Beverage","",IF(AND(R102="Beer",Q102=0),SUM(LOOKUP(2,1/(Rates!$B$15:$B$18&lt;=W102)/(Rates!$C$15:$C$18&gt;=W102),Rates!$D$15:$D$18)*W102),VLOOKUP(VALUE(_xlfn.SINGLE(Q:Q)),Rates!A:B,2,0)*W102)))</f>
        <v/>
      </c>
      <c r="AC102" s="61" t="str" cm="1">
        <f t="array" ref="AC102">IF(_xlfn.SINGLE(B:B)="","",IF(R102="Refreshment Beverage","",IF(AND(R102="Beer",Q102=0),SUM(LOOKUP(2,1/(Rates!$B$15:$B$18&lt;=W102)/(Rates!$C$15:$C$18&gt;=W102),Rates!$E$15:$E$18)*W102),VLOOKUP(VALUE(_xlfn.SINGLE(Q:Q)),Rates!A:C,3,0)*W102)))</f>
        <v/>
      </c>
      <c r="AD102" s="168">
        <f>IFERROR(IF(R102="Beer","",IF(OR(Q102=1,Q102=2,Q102=3,Q102=4),VLOOKUP(Q102,Rates!$A$31:$B$34,2,0)*W102,IF(V102=1,VLOOKUP(U102,'REB BEV MIN MKUP'!B:E,4,0),IF(V102&gt;1,VLOOKUP(VALUE(W102),'REB BEV MIN MKUP'!O:Q,3,0),0)))),0)</f>
        <v>0</v>
      </c>
      <c r="AE102" s="62" t="str">
        <f t="shared" si="94"/>
        <v/>
      </c>
      <c r="AF102" s="63" t="str">
        <f t="shared" si="95"/>
        <v/>
      </c>
      <c r="AG102" s="64" t="str">
        <f t="shared" si="96"/>
        <v/>
      </c>
      <c r="AH102" s="65" t="str">
        <f t="shared" si="97"/>
        <v/>
      </c>
      <c r="AI102" s="66" t="str">
        <f>IF(AE:AE="","",IF(R102="Refreshment Beverage",AK102*(Rates!J$19/100),ROUND(SUM(AH102*(Rates!$J$8/100)),4)))</f>
        <v/>
      </c>
      <c r="AJ102" s="67" t="str">
        <f t="shared" si="98"/>
        <v/>
      </c>
      <c r="AK102" s="22" t="str">
        <f t="shared" si="99"/>
        <v/>
      </c>
      <c r="AL102" s="62" t="str">
        <f t="shared" si="100"/>
        <v/>
      </c>
      <c r="AM102" s="63" t="str">
        <f>IF(AS102="","",IF(R102="Refreshment Beverage",ROUND(AS102*Rates!K$19,4),ROUND(AO102*(VLOOKUP(VALUE(Q102),Rates!G$4:L$12,3,0)),4)))</f>
        <v/>
      </c>
      <c r="AN102" s="68" t="str">
        <f>IF(AS102="","",IF(R102="Refreshment Beverage",AS102*(Rates!J$19/100),MAX(AM102,AB102)))</f>
        <v/>
      </c>
      <c r="AO102" s="69" t="str">
        <f t="shared" si="101"/>
        <v/>
      </c>
      <c r="AP102" s="69" t="str">
        <f t="shared" si="102"/>
        <v/>
      </c>
      <c r="AQ102" s="70" t="str">
        <f>IF(AS102="","",IF(R102="Refreshment Beverage",ROUND(SUM(VLOOKUP(Q:Q,Rates!G$15:L$19,3,0)*(AS102-Y102-Z102-AA102)),4),ROUND(SUM(Rates!$K$8*AS102),4)))</f>
        <v/>
      </c>
      <c r="AR102" s="66" t="str">
        <f t="shared" si="103"/>
        <v/>
      </c>
      <c r="AS102" s="22" t="str">
        <f t="shared" si="104"/>
        <v/>
      </c>
      <c r="AT102" s="62" t="str">
        <f t="shared" si="105"/>
        <v/>
      </c>
      <c r="AU102" s="63" t="str">
        <f>IF(AX102="","",IF(R102="Refreshment Beverage",ROUND((BA102-Y102-Z102-AA102)*VLOOKUP(VALUE(Q102),Rates!G$15:L$19,3,0),4),ROUND(AW102*(VLOOKUP(VALUE(Q102),Rates!G:L,3,0)),4)))</f>
        <v/>
      </c>
      <c r="AV102" s="68" t="str">
        <f t="shared" si="106"/>
        <v/>
      </c>
      <c r="AW102" s="69" t="str">
        <f t="shared" si="107"/>
        <v/>
      </c>
      <c r="AX102" s="65" t="str">
        <f t="shared" si="108"/>
        <v/>
      </c>
      <c r="AY102" s="70" t="str">
        <f>IF(AX102="","",IF(R102="Refreshment Beverage",ROUND(SUM(AX102*Rates!K$19),4),ROUND(SUM(AX102*(Rates!J$8/100)),4)))</f>
        <v/>
      </c>
      <c r="AZ102" s="67" t="str">
        <f t="shared" si="109"/>
        <v/>
      </c>
      <c r="BA102" s="22" t="str">
        <f t="shared" si="110"/>
        <v/>
      </c>
      <c r="BD102" s="171"/>
      <c r="BE102" s="171"/>
      <c r="BF102" s="171"/>
      <c r="BG102" s="171"/>
    </row>
    <row r="103" spans="11:59" ht="12.75" customHeight="1" x14ac:dyDescent="0.3">
      <c r="K103" s="42" t="str">
        <f t="shared" si="82"/>
        <v/>
      </c>
      <c r="L103" s="55" t="str">
        <f t="shared" si="83"/>
        <v/>
      </c>
      <c r="M103" s="43" t="str">
        <f t="shared" si="84"/>
        <v/>
      </c>
      <c r="N103" s="56" t="str" cm="1">
        <f t="array" ref="N103">IFERROR(IF(_xlfn.SINGLE(B:B)="","",IF(R103="Beer",SUM(LOOKUP(2,1/(Rates!$B$3:$B$5&lt;=W103)/(Rates!$C$3:$C$5&gt;=W103),Rates!$D$3:$D$5)*(X103/100)*W103),IF(R103="Refreshment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56" t="str">
        <f t="shared" si="85"/>
        <v/>
      </c>
      <c r="P103" s="53"/>
      <c r="Q103" s="14" t="str">
        <f t="shared" si="86"/>
        <v/>
      </c>
      <c r="R103" s="57" t="str">
        <f t="shared" si="87"/>
        <v/>
      </c>
      <c r="S103" s="58" t="str">
        <f>IF(B103="","",IF(R103="Refreshment Beverage",VLOOKUP(VALUE(Q103),Rates!G$15:L$19,2,0),VLOOKUP(VALUE(Q103),Rates!G$4:L$12,2,0)))</f>
        <v/>
      </c>
      <c r="T103" s="58" t="str">
        <f t="shared" si="88"/>
        <v/>
      </c>
      <c r="U103" s="58" t="str">
        <f t="shared" si="89"/>
        <v/>
      </c>
      <c r="V103" s="58" t="str">
        <f t="shared" si="90"/>
        <v/>
      </c>
      <c r="W103" s="58" t="str">
        <f t="shared" si="91"/>
        <v/>
      </c>
      <c r="X103" s="59" t="str">
        <f t="shared" si="92"/>
        <v/>
      </c>
      <c r="Y103" s="60" t="str">
        <f>IF(B:B="","",IF(R103="Refreshment Beverage",VLOOKUP(Q103,Rates!G$15:L$19,6,0)*W103,VLOOKUP(Q103,Rates!G$4:L$12,6,0)*W103))</f>
        <v/>
      </c>
      <c r="Z103" s="60" t="str">
        <f t="shared" si="93"/>
        <v/>
      </c>
      <c r="AA103" s="60" t="str">
        <f t="shared" si="81"/>
        <v/>
      </c>
      <c r="AB103" s="61" t="str" cm="1">
        <f t="array" ref="AB103">IF(_xlfn.SINGLE(B:B)="","",IF(R103="Refreshment Beverage","",IF(AND(R103="Beer",Q103=0),SUM(LOOKUP(2,1/(Rates!$B$15:$B$18&lt;=W103)/(Rates!$C$15:$C$18&gt;=W103),Rates!$D$15:$D$18)*W103),VLOOKUP(VALUE(_xlfn.SINGLE(Q:Q)),Rates!A:B,2,0)*W103)))</f>
        <v/>
      </c>
      <c r="AC103" s="61" t="str" cm="1">
        <f t="array" ref="AC103">IF(_xlfn.SINGLE(B:B)="","",IF(R103="Refreshment Beverage","",IF(AND(R103="Beer",Q103=0),SUM(LOOKUP(2,1/(Rates!$B$15:$B$18&lt;=W103)/(Rates!$C$15:$C$18&gt;=W103),Rates!$E$15:$E$18)*W103),VLOOKUP(VALUE(_xlfn.SINGLE(Q:Q)),Rates!A:C,3,0)*W103)))</f>
        <v/>
      </c>
      <c r="AD103" s="168">
        <f>IFERROR(IF(R103="Beer","",IF(OR(Q103=1,Q103=2,Q103=3,Q103=4),VLOOKUP(Q103,Rates!$A$31:$B$34,2,0)*W103,IF(V103=1,VLOOKUP(U103,'REB BEV MIN MKUP'!B:E,4,0),IF(V103&gt;1,VLOOKUP(VALUE(W103),'REB BEV MIN MKUP'!O:Q,3,0),0)))),0)</f>
        <v>0</v>
      </c>
      <c r="AE103" s="62" t="str">
        <f t="shared" si="94"/>
        <v/>
      </c>
      <c r="AF103" s="63" t="str">
        <f t="shared" si="95"/>
        <v/>
      </c>
      <c r="AG103" s="64" t="str">
        <f t="shared" si="96"/>
        <v/>
      </c>
      <c r="AH103" s="65" t="str">
        <f t="shared" si="97"/>
        <v/>
      </c>
      <c r="AI103" s="66" t="str">
        <f>IF(AE:AE="","",IF(R103="Refreshment Beverage",AK103*(Rates!J$19/100),ROUND(SUM(AH103*(Rates!$J$8/100)),4)))</f>
        <v/>
      </c>
      <c r="AJ103" s="67" t="str">
        <f t="shared" si="98"/>
        <v/>
      </c>
      <c r="AK103" s="22" t="str">
        <f t="shared" si="99"/>
        <v/>
      </c>
      <c r="AL103" s="62" t="str">
        <f t="shared" si="100"/>
        <v/>
      </c>
      <c r="AM103" s="63" t="str">
        <f>IF(AS103="","",IF(R103="Refreshment Beverage",ROUND(AS103*Rates!K$19,4),ROUND(AO103*(VLOOKUP(VALUE(Q103),Rates!G$4:L$12,3,0)),4)))</f>
        <v/>
      </c>
      <c r="AN103" s="68" t="str">
        <f>IF(AS103="","",IF(R103="Refreshment Beverage",AS103*(Rates!J$19/100),MAX(AM103,AB103)))</f>
        <v/>
      </c>
      <c r="AO103" s="69" t="str">
        <f t="shared" si="101"/>
        <v/>
      </c>
      <c r="AP103" s="69" t="str">
        <f t="shared" si="102"/>
        <v/>
      </c>
      <c r="AQ103" s="70" t="str">
        <f>IF(AS103="","",IF(R103="Refreshment Beverage",ROUND(SUM(VLOOKUP(Q:Q,Rates!G$15:L$19,3,0)*(AS103-Y103-Z103-AA103)),4),ROUND(SUM(Rates!$K$8*AS103),4)))</f>
        <v/>
      </c>
      <c r="AR103" s="66" t="str">
        <f t="shared" si="103"/>
        <v/>
      </c>
      <c r="AS103" s="22" t="str">
        <f t="shared" si="104"/>
        <v/>
      </c>
      <c r="AT103" s="62" t="str">
        <f t="shared" si="105"/>
        <v/>
      </c>
      <c r="AU103" s="63" t="str">
        <f>IF(AX103="","",IF(R103="Refreshment Beverage",ROUND((BA103-Y103-Z103-AA103)*VLOOKUP(VALUE(Q103),Rates!G$15:L$19,3,0),4),ROUND(AW103*(VLOOKUP(VALUE(Q103),Rates!G:L,3,0)),4)))</f>
        <v/>
      </c>
      <c r="AV103" s="68" t="str">
        <f t="shared" si="106"/>
        <v/>
      </c>
      <c r="AW103" s="69" t="str">
        <f t="shared" si="107"/>
        <v/>
      </c>
      <c r="AX103" s="65" t="str">
        <f t="shared" si="108"/>
        <v/>
      </c>
      <c r="AY103" s="70" t="str">
        <f>IF(AX103="","",IF(R103="Refreshment Beverage",ROUND(SUM(AX103*Rates!K$19),4),ROUND(SUM(AX103*(Rates!J$8/100)),4)))</f>
        <v/>
      </c>
      <c r="AZ103" s="67" t="str">
        <f t="shared" si="109"/>
        <v/>
      </c>
      <c r="BA103" s="22" t="str">
        <f t="shared" si="110"/>
        <v/>
      </c>
      <c r="BD103" s="171"/>
      <c r="BE103" s="171"/>
      <c r="BF103" s="171"/>
      <c r="BG103" s="171"/>
    </row>
    <row r="104" spans="11:59" ht="12.75" customHeight="1" x14ac:dyDescent="0.3">
      <c r="K104" s="42" t="str">
        <f t="shared" si="82"/>
        <v/>
      </c>
      <c r="L104" s="55" t="str">
        <f t="shared" si="83"/>
        <v/>
      </c>
      <c r="M104" s="43" t="str">
        <f t="shared" si="84"/>
        <v/>
      </c>
      <c r="N104" s="56" t="str" cm="1">
        <f t="array" ref="N104">IFERROR(IF(_xlfn.SINGLE(B:B)="","",IF(R104="Beer",SUM(LOOKUP(2,1/(Rates!$B$3:$B$5&lt;=W104)/(Rates!$C$3:$C$5&gt;=W104),Rates!$D$3:$D$5)*(X104/100)*W104),IF(R104="Refreshment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56" t="str">
        <f t="shared" si="85"/>
        <v/>
      </c>
      <c r="P104" s="53"/>
      <c r="Q104" s="14" t="str">
        <f t="shared" si="86"/>
        <v/>
      </c>
      <c r="R104" s="57" t="str">
        <f t="shared" si="87"/>
        <v/>
      </c>
      <c r="S104" s="58" t="str">
        <f>IF(B104="","",IF(R104="Refreshment Beverage",VLOOKUP(VALUE(Q104),Rates!G$15:L$19,2,0),VLOOKUP(VALUE(Q104),Rates!G$4:L$12,2,0)))</f>
        <v/>
      </c>
      <c r="T104" s="58" t="str">
        <f t="shared" si="88"/>
        <v/>
      </c>
      <c r="U104" s="58" t="str">
        <f t="shared" si="89"/>
        <v/>
      </c>
      <c r="V104" s="58" t="str">
        <f t="shared" si="90"/>
        <v/>
      </c>
      <c r="W104" s="58" t="str">
        <f t="shared" si="91"/>
        <v/>
      </c>
      <c r="X104" s="59" t="str">
        <f t="shared" si="92"/>
        <v/>
      </c>
      <c r="Y104" s="60" t="str">
        <f>IF(B:B="","",IF(R104="Refreshment Beverage",VLOOKUP(Q104,Rates!G$15:L$19,6,0)*W104,VLOOKUP(Q104,Rates!G$4:L$12,6,0)*W104))</f>
        <v/>
      </c>
      <c r="Z104" s="60" t="str">
        <f t="shared" si="93"/>
        <v/>
      </c>
      <c r="AA104" s="60" t="str">
        <f t="shared" si="81"/>
        <v/>
      </c>
      <c r="AB104" s="61" t="str" cm="1">
        <f t="array" ref="AB104">IF(_xlfn.SINGLE(B:B)="","",IF(R104="Refreshment Beverage","",IF(AND(R104="Beer",Q104=0),SUM(LOOKUP(2,1/(Rates!$B$15:$B$18&lt;=W104)/(Rates!$C$15:$C$18&gt;=W104),Rates!$D$15:$D$18)*W104),VLOOKUP(VALUE(_xlfn.SINGLE(Q:Q)),Rates!A:B,2,0)*W104)))</f>
        <v/>
      </c>
      <c r="AC104" s="61" t="str" cm="1">
        <f t="array" ref="AC104">IF(_xlfn.SINGLE(B:B)="","",IF(R104="Refreshment Beverage","",IF(AND(R104="Beer",Q104=0),SUM(LOOKUP(2,1/(Rates!$B$15:$B$18&lt;=W104)/(Rates!$C$15:$C$18&gt;=W104),Rates!$E$15:$E$18)*W104),VLOOKUP(VALUE(_xlfn.SINGLE(Q:Q)),Rates!A:C,3,0)*W104)))</f>
        <v/>
      </c>
      <c r="AD104" s="168">
        <f>IFERROR(IF(R104="Beer","",IF(OR(Q104=1,Q104=2,Q104=3,Q104=4),VLOOKUP(Q104,Rates!$A$31:$B$34,2,0)*W104,IF(V104=1,VLOOKUP(U104,'REB BEV MIN MKUP'!B:E,4,0),IF(V104&gt;1,VLOOKUP(VALUE(W104),'REB BEV MIN MKUP'!O:Q,3,0),0)))),0)</f>
        <v>0</v>
      </c>
      <c r="AE104" s="62" t="str">
        <f t="shared" si="94"/>
        <v/>
      </c>
      <c r="AF104" s="63" t="str">
        <f t="shared" si="95"/>
        <v/>
      </c>
      <c r="AG104" s="64" t="str">
        <f t="shared" si="96"/>
        <v/>
      </c>
      <c r="AH104" s="65" t="str">
        <f t="shared" si="97"/>
        <v/>
      </c>
      <c r="AI104" s="66" t="str">
        <f>IF(AE:AE="","",IF(R104="Refreshment Beverage",AK104*(Rates!J$19/100),ROUND(SUM(AH104*(Rates!$J$8/100)),4)))</f>
        <v/>
      </c>
      <c r="AJ104" s="67" t="str">
        <f t="shared" si="98"/>
        <v/>
      </c>
      <c r="AK104" s="22" t="str">
        <f t="shared" si="99"/>
        <v/>
      </c>
      <c r="AL104" s="62" t="str">
        <f t="shared" si="100"/>
        <v/>
      </c>
      <c r="AM104" s="63" t="str">
        <f>IF(AS104="","",IF(R104="Refreshment Beverage",ROUND(AS104*Rates!K$19,4),ROUND(AO104*(VLOOKUP(VALUE(Q104),Rates!G$4:L$12,3,0)),4)))</f>
        <v/>
      </c>
      <c r="AN104" s="68" t="str">
        <f>IF(AS104="","",IF(R104="Refreshment Beverage",AS104*(Rates!J$19/100),MAX(AM104,AB104)))</f>
        <v/>
      </c>
      <c r="AO104" s="69" t="str">
        <f t="shared" si="101"/>
        <v/>
      </c>
      <c r="AP104" s="69" t="str">
        <f t="shared" si="102"/>
        <v/>
      </c>
      <c r="AQ104" s="70" t="str">
        <f>IF(AS104="","",IF(R104="Refreshment Beverage",ROUND(SUM(VLOOKUP(Q:Q,Rates!G$15:L$19,3,0)*(AS104-Y104-Z104-AA104)),4),ROUND(SUM(Rates!$K$8*AS104),4)))</f>
        <v/>
      </c>
      <c r="AR104" s="66" t="str">
        <f t="shared" si="103"/>
        <v/>
      </c>
      <c r="AS104" s="22" t="str">
        <f t="shared" si="104"/>
        <v/>
      </c>
      <c r="AT104" s="62" t="str">
        <f t="shared" si="105"/>
        <v/>
      </c>
      <c r="AU104" s="63" t="str">
        <f>IF(AX104="","",IF(R104="Refreshment Beverage",ROUND((BA104-Y104-Z104-AA104)*VLOOKUP(VALUE(Q104),Rates!G$15:L$19,3,0),4),ROUND(AW104*(VLOOKUP(VALUE(Q104),Rates!G:L,3,0)),4)))</f>
        <v/>
      </c>
      <c r="AV104" s="68" t="str">
        <f t="shared" si="106"/>
        <v/>
      </c>
      <c r="AW104" s="69" t="str">
        <f t="shared" si="107"/>
        <v/>
      </c>
      <c r="AX104" s="65" t="str">
        <f t="shared" si="108"/>
        <v/>
      </c>
      <c r="AY104" s="70" t="str">
        <f>IF(AX104="","",IF(R104="Refreshment Beverage",ROUND(SUM(AX104*Rates!K$19),4),ROUND(SUM(AX104*(Rates!J$8/100)),4)))</f>
        <v/>
      </c>
      <c r="AZ104" s="67" t="str">
        <f t="shared" si="109"/>
        <v/>
      </c>
      <c r="BA104" s="22" t="str">
        <f t="shared" si="110"/>
        <v/>
      </c>
      <c r="BD104" s="171"/>
      <c r="BE104" s="171"/>
      <c r="BF104" s="171"/>
      <c r="BG104" s="171"/>
    </row>
    <row r="105" spans="11:59" ht="12.75" customHeight="1" x14ac:dyDescent="0.3">
      <c r="K105" s="42" t="str">
        <f t="shared" si="82"/>
        <v/>
      </c>
      <c r="L105" s="55" t="str">
        <f t="shared" si="83"/>
        <v/>
      </c>
      <c r="M105" s="43" t="str">
        <f t="shared" si="84"/>
        <v/>
      </c>
      <c r="N105" s="56" t="str" cm="1">
        <f t="array" ref="N105">IFERROR(IF(_xlfn.SINGLE(B:B)="","",IF(R105="Beer",SUM(LOOKUP(2,1/(Rates!$B$3:$B$5&lt;=W105)/(Rates!$C$3:$C$5&gt;=W105),Rates!$D$3:$D$5)*(X105/100)*W105),IF(R105="Refreshment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56" t="str">
        <f t="shared" si="85"/>
        <v/>
      </c>
      <c r="P105" s="53"/>
      <c r="Q105" s="14" t="str">
        <f t="shared" si="86"/>
        <v/>
      </c>
      <c r="R105" s="57" t="str">
        <f t="shared" si="87"/>
        <v/>
      </c>
      <c r="S105" s="58" t="str">
        <f>IF(B105="","",IF(R105="Refreshment Beverage",VLOOKUP(VALUE(Q105),Rates!G$15:L$19,2,0),VLOOKUP(VALUE(Q105),Rates!G$4:L$12,2,0)))</f>
        <v/>
      </c>
      <c r="T105" s="58" t="str">
        <f t="shared" si="88"/>
        <v/>
      </c>
      <c r="U105" s="58" t="str">
        <f t="shared" si="89"/>
        <v/>
      </c>
      <c r="V105" s="58" t="str">
        <f t="shared" si="90"/>
        <v/>
      </c>
      <c r="W105" s="58" t="str">
        <f t="shared" si="91"/>
        <v/>
      </c>
      <c r="X105" s="59" t="str">
        <f t="shared" si="92"/>
        <v/>
      </c>
      <c r="Y105" s="60" t="str">
        <f>IF(B:B="","",IF(R105="Refreshment Beverage",VLOOKUP(Q105,Rates!G$15:L$19,6,0)*W105,VLOOKUP(Q105,Rates!G$4:L$12,6,0)*W105))</f>
        <v/>
      </c>
      <c r="Z105" s="60" t="str">
        <f t="shared" si="93"/>
        <v/>
      </c>
      <c r="AA105" s="60" t="str">
        <f t="shared" si="81"/>
        <v/>
      </c>
      <c r="AB105" s="61" t="str" cm="1">
        <f t="array" ref="AB105">IF(_xlfn.SINGLE(B:B)="","",IF(R105="Refreshment Beverage","",IF(AND(R105="Beer",Q105=0),SUM(LOOKUP(2,1/(Rates!$B$15:$B$18&lt;=W105)/(Rates!$C$15:$C$18&gt;=W105),Rates!$D$15:$D$18)*W105),VLOOKUP(VALUE(_xlfn.SINGLE(Q:Q)),Rates!A:B,2,0)*W105)))</f>
        <v/>
      </c>
      <c r="AC105" s="61" t="str" cm="1">
        <f t="array" ref="AC105">IF(_xlfn.SINGLE(B:B)="","",IF(R105="Refreshment Beverage","",IF(AND(R105="Beer",Q105=0),SUM(LOOKUP(2,1/(Rates!$B$15:$B$18&lt;=W105)/(Rates!$C$15:$C$18&gt;=W105),Rates!$E$15:$E$18)*W105),VLOOKUP(VALUE(_xlfn.SINGLE(Q:Q)),Rates!A:C,3,0)*W105)))</f>
        <v/>
      </c>
      <c r="AD105" s="168">
        <f>IFERROR(IF(R105="Beer","",IF(OR(Q105=1,Q105=2,Q105=3,Q105=4),VLOOKUP(Q105,Rates!$A$31:$B$34,2,0)*W105,IF(V105=1,VLOOKUP(U105,'REB BEV MIN MKUP'!B:E,4,0),IF(V105&gt;1,VLOOKUP(VALUE(W105),'REB BEV MIN MKUP'!O:Q,3,0),0)))),0)</f>
        <v>0</v>
      </c>
      <c r="AE105" s="62" t="str">
        <f t="shared" si="94"/>
        <v/>
      </c>
      <c r="AF105" s="63" t="str">
        <f t="shared" si="95"/>
        <v/>
      </c>
      <c r="AG105" s="64" t="str">
        <f t="shared" si="96"/>
        <v/>
      </c>
      <c r="AH105" s="65" t="str">
        <f t="shared" si="97"/>
        <v/>
      </c>
      <c r="AI105" s="66" t="str">
        <f>IF(AE:AE="","",IF(R105="Refreshment Beverage",AK105*(Rates!J$19/100),ROUND(SUM(AH105*(Rates!$J$8/100)),4)))</f>
        <v/>
      </c>
      <c r="AJ105" s="67" t="str">
        <f t="shared" si="98"/>
        <v/>
      </c>
      <c r="AK105" s="22" t="str">
        <f t="shared" si="99"/>
        <v/>
      </c>
      <c r="AL105" s="62" t="str">
        <f t="shared" si="100"/>
        <v/>
      </c>
      <c r="AM105" s="63" t="str">
        <f>IF(AS105="","",IF(R105="Refreshment Beverage",ROUND(AS105*Rates!K$19,4),ROUND(AO105*(VLOOKUP(VALUE(Q105),Rates!G$4:L$12,3,0)),4)))</f>
        <v/>
      </c>
      <c r="AN105" s="68" t="str">
        <f>IF(AS105="","",IF(R105="Refreshment Beverage",AS105*(Rates!J$19/100),MAX(AM105,AB105)))</f>
        <v/>
      </c>
      <c r="AO105" s="69" t="str">
        <f t="shared" si="101"/>
        <v/>
      </c>
      <c r="AP105" s="69" t="str">
        <f t="shared" si="102"/>
        <v/>
      </c>
      <c r="AQ105" s="70" t="str">
        <f>IF(AS105="","",IF(R105="Refreshment Beverage",ROUND(SUM(VLOOKUP(Q:Q,Rates!G$15:L$19,3,0)*(AS105-Y105-Z105-AA105)),4),ROUND(SUM(Rates!$K$8*AS105),4)))</f>
        <v/>
      </c>
      <c r="AR105" s="66" t="str">
        <f t="shared" si="103"/>
        <v/>
      </c>
      <c r="AS105" s="22" t="str">
        <f t="shared" si="104"/>
        <v/>
      </c>
      <c r="AT105" s="62" t="str">
        <f t="shared" si="105"/>
        <v/>
      </c>
      <c r="AU105" s="63" t="str">
        <f>IF(AX105="","",IF(R105="Refreshment Beverage",ROUND((BA105-Y105-Z105-AA105)*VLOOKUP(VALUE(Q105),Rates!G$15:L$19,3,0),4),ROUND(AW105*(VLOOKUP(VALUE(Q105),Rates!G:L,3,0)),4)))</f>
        <v/>
      </c>
      <c r="AV105" s="68" t="str">
        <f t="shared" si="106"/>
        <v/>
      </c>
      <c r="AW105" s="69" t="str">
        <f t="shared" si="107"/>
        <v/>
      </c>
      <c r="AX105" s="65" t="str">
        <f t="shared" si="108"/>
        <v/>
      </c>
      <c r="AY105" s="70" t="str">
        <f>IF(AX105="","",IF(R105="Refreshment Beverage",ROUND(SUM(AX105*Rates!K$19),4),ROUND(SUM(AX105*(Rates!J$8/100)),4)))</f>
        <v/>
      </c>
      <c r="AZ105" s="67" t="str">
        <f t="shared" si="109"/>
        <v/>
      </c>
      <c r="BA105" s="22" t="str">
        <f t="shared" si="110"/>
        <v/>
      </c>
      <c r="BD105" s="171"/>
      <c r="BE105" s="171"/>
      <c r="BF105" s="171"/>
      <c r="BG105" s="171"/>
    </row>
    <row r="106" spans="11:59" ht="12.75" customHeight="1" x14ac:dyDescent="0.3">
      <c r="K106" s="42" t="str">
        <f t="shared" si="82"/>
        <v/>
      </c>
      <c r="L106" s="55" t="str">
        <f t="shared" si="83"/>
        <v/>
      </c>
      <c r="M106" s="43" t="str">
        <f t="shared" si="84"/>
        <v/>
      </c>
      <c r="N106" s="56" t="str" cm="1">
        <f t="array" ref="N106">IFERROR(IF(_xlfn.SINGLE(B:B)="","",IF(R106="Beer",SUM(LOOKUP(2,1/(Rates!$B$3:$B$5&lt;=W106)/(Rates!$C$3:$C$5&gt;=W106),Rates!$D$3:$D$5)*(X106/100)*W106),IF(R106="Refreshment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56" t="str">
        <f t="shared" si="85"/>
        <v/>
      </c>
      <c r="P106" s="53"/>
      <c r="Q106" s="14" t="str">
        <f t="shared" si="86"/>
        <v/>
      </c>
      <c r="R106" s="57" t="str">
        <f t="shared" si="87"/>
        <v/>
      </c>
      <c r="S106" s="58" t="str">
        <f>IF(B106="","",IF(R106="Refreshment Beverage",VLOOKUP(VALUE(Q106),Rates!G$15:L$19,2,0),VLOOKUP(VALUE(Q106),Rates!G$4:L$12,2,0)))</f>
        <v/>
      </c>
      <c r="T106" s="58" t="str">
        <f t="shared" si="88"/>
        <v/>
      </c>
      <c r="U106" s="58" t="str">
        <f t="shared" si="89"/>
        <v/>
      </c>
      <c r="V106" s="58" t="str">
        <f t="shared" si="90"/>
        <v/>
      </c>
      <c r="W106" s="58" t="str">
        <f t="shared" si="91"/>
        <v/>
      </c>
      <c r="X106" s="59" t="str">
        <f t="shared" si="92"/>
        <v/>
      </c>
      <c r="Y106" s="60" t="str">
        <f>IF(B:B="","",IF(R106="Refreshment Beverage",VLOOKUP(Q106,Rates!G$15:L$19,6,0)*W106,VLOOKUP(Q106,Rates!G$4:L$12,6,0)*W106))</f>
        <v/>
      </c>
      <c r="Z106" s="60" t="str">
        <f t="shared" si="93"/>
        <v/>
      </c>
      <c r="AA106" s="60" t="str">
        <f t="shared" si="81"/>
        <v/>
      </c>
      <c r="AB106" s="61" t="str" cm="1">
        <f t="array" ref="AB106">IF(_xlfn.SINGLE(B:B)="","",IF(R106="Refreshment Beverage","",IF(AND(R106="Beer",Q106=0),SUM(LOOKUP(2,1/(Rates!$B$15:$B$18&lt;=W106)/(Rates!$C$15:$C$18&gt;=W106),Rates!$D$15:$D$18)*W106),VLOOKUP(VALUE(_xlfn.SINGLE(Q:Q)),Rates!A:B,2,0)*W106)))</f>
        <v/>
      </c>
      <c r="AC106" s="61" t="str" cm="1">
        <f t="array" ref="AC106">IF(_xlfn.SINGLE(B:B)="","",IF(R106="Refreshment Beverage","",IF(AND(R106="Beer",Q106=0),SUM(LOOKUP(2,1/(Rates!$B$15:$B$18&lt;=W106)/(Rates!$C$15:$C$18&gt;=W106),Rates!$E$15:$E$18)*W106),VLOOKUP(VALUE(_xlfn.SINGLE(Q:Q)),Rates!A:C,3,0)*W106)))</f>
        <v/>
      </c>
      <c r="AD106" s="168">
        <f>IFERROR(IF(R106="Beer","",IF(OR(Q106=1,Q106=2,Q106=3,Q106=4),VLOOKUP(Q106,Rates!$A$31:$B$34,2,0)*W106,IF(V106=1,VLOOKUP(U106,'REB BEV MIN MKUP'!B:E,4,0),IF(V106&gt;1,VLOOKUP(VALUE(W106),'REB BEV MIN MKUP'!O:Q,3,0),0)))),0)</f>
        <v>0</v>
      </c>
      <c r="AE106" s="62" t="str">
        <f t="shared" si="94"/>
        <v/>
      </c>
      <c r="AF106" s="63" t="str">
        <f t="shared" si="95"/>
        <v/>
      </c>
      <c r="AG106" s="64" t="str">
        <f t="shared" si="96"/>
        <v/>
      </c>
      <c r="AH106" s="65" t="str">
        <f t="shared" si="97"/>
        <v/>
      </c>
      <c r="AI106" s="66" t="str">
        <f>IF(AE:AE="","",IF(R106="Refreshment Beverage",AK106*(Rates!J$19/100),ROUND(SUM(AH106*(Rates!$J$8/100)),4)))</f>
        <v/>
      </c>
      <c r="AJ106" s="67" t="str">
        <f t="shared" si="98"/>
        <v/>
      </c>
      <c r="AK106" s="22" t="str">
        <f t="shared" si="99"/>
        <v/>
      </c>
      <c r="AL106" s="62" t="str">
        <f t="shared" si="100"/>
        <v/>
      </c>
      <c r="AM106" s="63" t="str">
        <f>IF(AS106="","",IF(R106="Refreshment Beverage",ROUND(AS106*Rates!K$19,4),ROUND(AO106*(VLOOKUP(VALUE(Q106),Rates!G$4:L$12,3,0)),4)))</f>
        <v/>
      </c>
      <c r="AN106" s="68" t="str">
        <f>IF(AS106="","",IF(R106="Refreshment Beverage",AS106*(Rates!J$19/100),MAX(AM106,AB106)))</f>
        <v/>
      </c>
      <c r="AO106" s="69" t="str">
        <f t="shared" si="101"/>
        <v/>
      </c>
      <c r="AP106" s="69" t="str">
        <f t="shared" si="102"/>
        <v/>
      </c>
      <c r="AQ106" s="70" t="str">
        <f>IF(AS106="","",IF(R106="Refreshment Beverage",ROUND(SUM(VLOOKUP(Q:Q,Rates!G$15:L$19,3,0)*(AS106-Y106-Z106-AA106)),4),ROUND(SUM(Rates!$K$8*AS106),4)))</f>
        <v/>
      </c>
      <c r="AR106" s="66" t="str">
        <f t="shared" si="103"/>
        <v/>
      </c>
      <c r="AS106" s="22" t="str">
        <f t="shared" si="104"/>
        <v/>
      </c>
      <c r="AT106" s="62" t="str">
        <f t="shared" si="105"/>
        <v/>
      </c>
      <c r="AU106" s="63" t="str">
        <f>IF(AX106="","",IF(R106="Refreshment Beverage",ROUND((BA106-Y106-Z106-AA106)*VLOOKUP(VALUE(Q106),Rates!G$15:L$19,3,0),4),ROUND(AW106*(VLOOKUP(VALUE(Q106),Rates!G:L,3,0)),4)))</f>
        <v/>
      </c>
      <c r="AV106" s="68" t="str">
        <f t="shared" si="106"/>
        <v/>
      </c>
      <c r="AW106" s="69" t="str">
        <f t="shared" si="107"/>
        <v/>
      </c>
      <c r="AX106" s="65" t="str">
        <f t="shared" si="108"/>
        <v/>
      </c>
      <c r="AY106" s="70" t="str">
        <f>IF(AX106="","",IF(R106="Refreshment Beverage",ROUND(SUM(AX106*Rates!K$19),4),ROUND(SUM(AX106*(Rates!J$8/100)),4)))</f>
        <v/>
      </c>
      <c r="AZ106" s="67" t="str">
        <f t="shared" si="109"/>
        <v/>
      </c>
      <c r="BA106" s="22" t="str">
        <f t="shared" si="110"/>
        <v/>
      </c>
      <c r="BD106" s="171"/>
      <c r="BE106" s="171"/>
      <c r="BF106" s="171"/>
      <c r="BG106" s="171"/>
    </row>
    <row r="107" spans="11:59" ht="12.75" customHeight="1" x14ac:dyDescent="0.3">
      <c r="K107" s="42" t="str">
        <f t="shared" si="82"/>
        <v/>
      </c>
      <c r="L107" s="55" t="str">
        <f t="shared" si="83"/>
        <v/>
      </c>
      <c r="M107" s="43" t="str">
        <f t="shared" si="84"/>
        <v/>
      </c>
      <c r="N107" s="56" t="str" cm="1">
        <f t="array" ref="N107">IFERROR(IF(_xlfn.SINGLE(B:B)="","",IF(R107="Beer",SUM(LOOKUP(2,1/(Rates!$B$3:$B$5&lt;=W107)/(Rates!$C$3:$C$5&gt;=W107),Rates!$D$3:$D$5)*(X107/100)*W107),IF(R107="Refreshment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56" t="str">
        <f t="shared" si="85"/>
        <v/>
      </c>
      <c r="P107" s="53"/>
      <c r="Q107" s="14" t="str">
        <f t="shared" si="86"/>
        <v/>
      </c>
      <c r="R107" s="57" t="str">
        <f t="shared" si="87"/>
        <v/>
      </c>
      <c r="S107" s="58" t="str">
        <f>IF(B107="","",IF(R107="Refreshment Beverage",VLOOKUP(VALUE(Q107),Rates!G$15:L$19,2,0),VLOOKUP(VALUE(Q107),Rates!G$4:L$12,2,0)))</f>
        <v/>
      </c>
      <c r="T107" s="58" t="str">
        <f t="shared" si="88"/>
        <v/>
      </c>
      <c r="U107" s="58" t="str">
        <f t="shared" si="89"/>
        <v/>
      </c>
      <c r="V107" s="58" t="str">
        <f t="shared" si="90"/>
        <v/>
      </c>
      <c r="W107" s="58" t="str">
        <f t="shared" si="91"/>
        <v/>
      </c>
      <c r="X107" s="59" t="str">
        <f t="shared" si="92"/>
        <v/>
      </c>
      <c r="Y107" s="60" t="str">
        <f>IF(B:B="","",IF(R107="Refreshment Beverage",VLOOKUP(Q107,Rates!G$15:L$19,6,0)*W107,VLOOKUP(Q107,Rates!G$4:L$12,6,0)*W107))</f>
        <v/>
      </c>
      <c r="Z107" s="60" t="str">
        <f t="shared" si="93"/>
        <v/>
      </c>
      <c r="AA107" s="60" t="str">
        <f t="shared" si="81"/>
        <v/>
      </c>
      <c r="AB107" s="61" t="str" cm="1">
        <f t="array" ref="AB107">IF(_xlfn.SINGLE(B:B)="","",IF(R107="Refreshment Beverage","",IF(AND(R107="Beer",Q107=0),SUM(LOOKUP(2,1/(Rates!$B$15:$B$18&lt;=W107)/(Rates!$C$15:$C$18&gt;=W107),Rates!$D$15:$D$18)*W107),VLOOKUP(VALUE(_xlfn.SINGLE(Q:Q)),Rates!A:B,2,0)*W107)))</f>
        <v/>
      </c>
      <c r="AC107" s="61" t="str" cm="1">
        <f t="array" ref="AC107">IF(_xlfn.SINGLE(B:B)="","",IF(R107="Refreshment Beverage","",IF(AND(R107="Beer",Q107=0),SUM(LOOKUP(2,1/(Rates!$B$15:$B$18&lt;=W107)/(Rates!$C$15:$C$18&gt;=W107),Rates!$E$15:$E$18)*W107),VLOOKUP(VALUE(_xlfn.SINGLE(Q:Q)),Rates!A:C,3,0)*W107)))</f>
        <v/>
      </c>
      <c r="AD107" s="168">
        <f>IFERROR(IF(R107="Beer","",IF(OR(Q107=1,Q107=2,Q107=3,Q107=4),VLOOKUP(Q107,Rates!$A$31:$B$34,2,0)*W107,IF(V107=1,VLOOKUP(U107,'REB BEV MIN MKUP'!B:E,4,0),IF(V107&gt;1,VLOOKUP(VALUE(W107),'REB BEV MIN MKUP'!O:Q,3,0),0)))),0)</f>
        <v>0</v>
      </c>
      <c r="AE107" s="62" t="str">
        <f t="shared" si="94"/>
        <v/>
      </c>
      <c r="AF107" s="63" t="str">
        <f t="shared" si="95"/>
        <v/>
      </c>
      <c r="AG107" s="64" t="str">
        <f t="shared" si="96"/>
        <v/>
      </c>
      <c r="AH107" s="65" t="str">
        <f t="shared" si="97"/>
        <v/>
      </c>
      <c r="AI107" s="66" t="str">
        <f>IF(AE:AE="","",IF(R107="Refreshment Beverage",AK107*(Rates!J$19/100),ROUND(SUM(AH107*(Rates!$J$8/100)),4)))</f>
        <v/>
      </c>
      <c r="AJ107" s="67" t="str">
        <f t="shared" si="98"/>
        <v/>
      </c>
      <c r="AK107" s="22" t="str">
        <f t="shared" si="99"/>
        <v/>
      </c>
      <c r="AL107" s="62" t="str">
        <f t="shared" si="100"/>
        <v/>
      </c>
      <c r="AM107" s="63" t="str">
        <f>IF(AS107="","",IF(R107="Refreshment Beverage",ROUND(AS107*Rates!K$19,4),ROUND(AO107*(VLOOKUP(VALUE(Q107),Rates!G$4:L$12,3,0)),4)))</f>
        <v/>
      </c>
      <c r="AN107" s="68" t="str">
        <f>IF(AS107="","",IF(R107="Refreshment Beverage",AS107*(Rates!J$19/100),MAX(AM107,AB107)))</f>
        <v/>
      </c>
      <c r="AO107" s="69" t="str">
        <f t="shared" si="101"/>
        <v/>
      </c>
      <c r="AP107" s="69" t="str">
        <f t="shared" si="102"/>
        <v/>
      </c>
      <c r="AQ107" s="70" t="str">
        <f>IF(AS107="","",IF(R107="Refreshment Beverage",ROUND(SUM(VLOOKUP(Q:Q,Rates!G$15:L$19,3,0)*(AS107-Y107-Z107-AA107)),4),ROUND(SUM(Rates!$K$8*AS107),4)))</f>
        <v/>
      </c>
      <c r="AR107" s="66" t="str">
        <f t="shared" si="103"/>
        <v/>
      </c>
      <c r="AS107" s="22" t="str">
        <f t="shared" si="104"/>
        <v/>
      </c>
      <c r="AT107" s="62" t="str">
        <f t="shared" si="105"/>
        <v/>
      </c>
      <c r="AU107" s="63" t="str">
        <f>IF(AX107="","",IF(R107="Refreshment Beverage",ROUND((BA107-Y107-Z107-AA107)*VLOOKUP(VALUE(Q107),Rates!G$15:L$19,3,0),4),ROUND(AW107*(VLOOKUP(VALUE(Q107),Rates!G:L,3,0)),4)))</f>
        <v/>
      </c>
      <c r="AV107" s="68" t="str">
        <f t="shared" si="106"/>
        <v/>
      </c>
      <c r="AW107" s="69" t="str">
        <f t="shared" si="107"/>
        <v/>
      </c>
      <c r="AX107" s="65" t="str">
        <f t="shared" si="108"/>
        <v/>
      </c>
      <c r="AY107" s="70" t="str">
        <f>IF(AX107="","",IF(R107="Refreshment Beverage",ROUND(SUM(AX107*Rates!K$19),4),ROUND(SUM(AX107*(Rates!J$8/100)),4)))</f>
        <v/>
      </c>
      <c r="AZ107" s="67" t="str">
        <f t="shared" si="109"/>
        <v/>
      </c>
      <c r="BA107" s="22" t="str">
        <f t="shared" si="110"/>
        <v/>
      </c>
      <c r="BD107" s="171"/>
      <c r="BE107" s="171"/>
      <c r="BF107" s="171"/>
      <c r="BG107" s="171"/>
    </row>
    <row r="108" spans="11:59" ht="12.75" customHeight="1" x14ac:dyDescent="0.3">
      <c r="K108" s="42" t="str">
        <f t="shared" si="82"/>
        <v/>
      </c>
      <c r="L108" s="55" t="str">
        <f t="shared" si="83"/>
        <v/>
      </c>
      <c r="M108" s="43" t="str">
        <f t="shared" si="84"/>
        <v/>
      </c>
      <c r="N108" s="56" t="str" cm="1">
        <f t="array" ref="N108">IFERROR(IF(_xlfn.SINGLE(B:B)="","",IF(R108="Beer",SUM(LOOKUP(2,1/(Rates!$B$3:$B$5&lt;=W108)/(Rates!$C$3:$C$5&gt;=W108),Rates!$D$3:$D$5)*(X108/100)*W108),IF(R108="Refreshment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56" t="str">
        <f t="shared" si="85"/>
        <v/>
      </c>
      <c r="P108" s="53"/>
      <c r="Q108" s="14" t="str">
        <f t="shared" si="86"/>
        <v/>
      </c>
      <c r="R108" s="57" t="str">
        <f t="shared" si="87"/>
        <v/>
      </c>
      <c r="S108" s="58" t="str">
        <f>IF(B108="","",IF(R108="Refreshment Beverage",VLOOKUP(VALUE(Q108),Rates!G$15:L$19,2,0),VLOOKUP(VALUE(Q108),Rates!G$4:L$12,2,0)))</f>
        <v/>
      </c>
      <c r="T108" s="58" t="str">
        <f t="shared" si="88"/>
        <v/>
      </c>
      <c r="U108" s="58" t="str">
        <f t="shared" si="89"/>
        <v/>
      </c>
      <c r="V108" s="58" t="str">
        <f t="shared" si="90"/>
        <v/>
      </c>
      <c r="W108" s="58" t="str">
        <f t="shared" si="91"/>
        <v/>
      </c>
      <c r="X108" s="59" t="str">
        <f t="shared" si="92"/>
        <v/>
      </c>
      <c r="Y108" s="60" t="str">
        <f>IF(B:B="","",IF(R108="Refreshment Beverage",VLOOKUP(Q108,Rates!G$15:L$19,6,0)*W108,VLOOKUP(Q108,Rates!G$4:L$12,6,0)*W108))</f>
        <v/>
      </c>
      <c r="Z108" s="60" t="str">
        <f t="shared" si="93"/>
        <v/>
      </c>
      <c r="AA108" s="60" t="str">
        <f t="shared" si="81"/>
        <v/>
      </c>
      <c r="AB108" s="61" t="str" cm="1">
        <f t="array" ref="AB108">IF(_xlfn.SINGLE(B:B)="","",IF(R108="Refreshment Beverage","",IF(AND(R108="Beer",Q108=0),SUM(LOOKUP(2,1/(Rates!$B$15:$B$18&lt;=W108)/(Rates!$C$15:$C$18&gt;=W108),Rates!$D$15:$D$18)*W108),VLOOKUP(VALUE(_xlfn.SINGLE(Q:Q)),Rates!A:B,2,0)*W108)))</f>
        <v/>
      </c>
      <c r="AC108" s="61" t="str" cm="1">
        <f t="array" ref="AC108">IF(_xlfn.SINGLE(B:B)="","",IF(R108="Refreshment Beverage","",IF(AND(R108="Beer",Q108=0),SUM(LOOKUP(2,1/(Rates!$B$15:$B$18&lt;=W108)/(Rates!$C$15:$C$18&gt;=W108),Rates!$E$15:$E$18)*W108),VLOOKUP(VALUE(_xlfn.SINGLE(Q:Q)),Rates!A:C,3,0)*W108)))</f>
        <v/>
      </c>
      <c r="AD108" s="168">
        <f>IFERROR(IF(R108="Beer","",IF(OR(Q108=1,Q108=2,Q108=3,Q108=4),VLOOKUP(Q108,Rates!$A$31:$B$34,2,0)*W108,IF(V108=1,VLOOKUP(U108,'REB BEV MIN MKUP'!B:E,4,0),IF(V108&gt;1,VLOOKUP(VALUE(W108),'REB BEV MIN MKUP'!O:Q,3,0),0)))),0)</f>
        <v>0</v>
      </c>
      <c r="AE108" s="62" t="str">
        <f t="shared" si="94"/>
        <v/>
      </c>
      <c r="AF108" s="63" t="str">
        <f t="shared" si="95"/>
        <v/>
      </c>
      <c r="AG108" s="64" t="str">
        <f t="shared" si="96"/>
        <v/>
      </c>
      <c r="AH108" s="65" t="str">
        <f t="shared" si="97"/>
        <v/>
      </c>
      <c r="AI108" s="66" t="str">
        <f>IF(AE:AE="","",IF(R108="Refreshment Beverage",AK108*(Rates!J$19/100),ROUND(SUM(AH108*(Rates!$J$8/100)),4)))</f>
        <v/>
      </c>
      <c r="AJ108" s="67" t="str">
        <f t="shared" si="98"/>
        <v/>
      </c>
      <c r="AK108" s="22" t="str">
        <f t="shared" si="99"/>
        <v/>
      </c>
      <c r="AL108" s="62" t="str">
        <f t="shared" si="100"/>
        <v/>
      </c>
      <c r="AM108" s="63" t="str">
        <f>IF(AS108="","",IF(R108="Refreshment Beverage",ROUND(AS108*Rates!K$19,4),ROUND(AO108*(VLOOKUP(VALUE(Q108),Rates!G$4:L$12,3,0)),4)))</f>
        <v/>
      </c>
      <c r="AN108" s="68" t="str">
        <f>IF(AS108="","",IF(R108="Refreshment Beverage",AS108*(Rates!J$19/100),MAX(AM108,AB108)))</f>
        <v/>
      </c>
      <c r="AO108" s="69" t="str">
        <f t="shared" si="101"/>
        <v/>
      </c>
      <c r="AP108" s="69" t="str">
        <f t="shared" si="102"/>
        <v/>
      </c>
      <c r="AQ108" s="70" t="str">
        <f>IF(AS108="","",IF(R108="Refreshment Beverage",ROUND(SUM(VLOOKUP(Q:Q,Rates!G$15:L$19,3,0)*(AS108-Y108-Z108-AA108)),4),ROUND(SUM(Rates!$K$8*AS108),4)))</f>
        <v/>
      </c>
      <c r="AR108" s="66" t="str">
        <f t="shared" si="103"/>
        <v/>
      </c>
      <c r="AS108" s="22" t="str">
        <f t="shared" si="104"/>
        <v/>
      </c>
      <c r="AT108" s="62" t="str">
        <f t="shared" si="105"/>
        <v/>
      </c>
      <c r="AU108" s="63" t="str">
        <f>IF(AX108="","",IF(R108="Refreshment Beverage",ROUND((BA108-Y108-Z108-AA108)*VLOOKUP(VALUE(Q108),Rates!G$15:L$19,3,0),4),ROUND(AW108*(VLOOKUP(VALUE(Q108),Rates!G:L,3,0)),4)))</f>
        <v/>
      </c>
      <c r="AV108" s="68" t="str">
        <f t="shared" si="106"/>
        <v/>
      </c>
      <c r="AW108" s="69" t="str">
        <f t="shared" si="107"/>
        <v/>
      </c>
      <c r="AX108" s="65" t="str">
        <f t="shared" si="108"/>
        <v/>
      </c>
      <c r="AY108" s="70" t="str">
        <f>IF(AX108="","",IF(R108="Refreshment Beverage",ROUND(SUM(AX108*Rates!K$19),4),ROUND(SUM(AX108*(Rates!J$8/100)),4)))</f>
        <v/>
      </c>
      <c r="AZ108" s="67" t="str">
        <f t="shared" si="109"/>
        <v/>
      </c>
      <c r="BA108" s="22" t="str">
        <f t="shared" si="110"/>
        <v/>
      </c>
      <c r="BD108" s="171"/>
      <c r="BE108" s="171"/>
      <c r="BF108" s="171"/>
      <c r="BG108" s="171"/>
    </row>
    <row r="109" spans="11:59" ht="12.75" customHeight="1" x14ac:dyDescent="0.3">
      <c r="K109" s="42" t="str">
        <f t="shared" si="82"/>
        <v/>
      </c>
      <c r="L109" s="55" t="str">
        <f t="shared" si="83"/>
        <v/>
      </c>
      <c r="M109" s="43" t="str">
        <f t="shared" si="84"/>
        <v/>
      </c>
      <c r="N109" s="56" t="str" cm="1">
        <f t="array" ref="N109">IFERROR(IF(_xlfn.SINGLE(B:B)="","",IF(R109="Beer",SUM(LOOKUP(2,1/(Rates!$B$3:$B$5&lt;=W109)/(Rates!$C$3:$C$5&gt;=W109),Rates!$D$3:$D$5)*(X109/100)*W109),IF(R109="Refreshment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56" t="str">
        <f t="shared" si="85"/>
        <v/>
      </c>
      <c r="P109" s="53"/>
      <c r="Q109" s="14" t="str">
        <f t="shared" si="86"/>
        <v/>
      </c>
      <c r="R109" s="57" t="str">
        <f t="shared" si="87"/>
        <v/>
      </c>
      <c r="S109" s="58" t="str">
        <f>IF(B109="","",IF(R109="Refreshment Beverage",VLOOKUP(VALUE(Q109),Rates!G$15:L$19,2,0),VLOOKUP(VALUE(Q109),Rates!G$4:L$12,2,0)))</f>
        <v/>
      </c>
      <c r="T109" s="58" t="str">
        <f t="shared" si="88"/>
        <v/>
      </c>
      <c r="U109" s="58" t="str">
        <f t="shared" si="89"/>
        <v/>
      </c>
      <c r="V109" s="58" t="str">
        <f t="shared" si="90"/>
        <v/>
      </c>
      <c r="W109" s="58" t="str">
        <f t="shared" si="91"/>
        <v/>
      </c>
      <c r="X109" s="59" t="str">
        <f t="shared" si="92"/>
        <v/>
      </c>
      <c r="Y109" s="60" t="str">
        <f>IF(B:B="","",IF(R109="Refreshment Beverage",VLOOKUP(Q109,Rates!G$15:L$19,6,0)*W109,VLOOKUP(Q109,Rates!G$4:L$12,6,0)*W109))</f>
        <v/>
      </c>
      <c r="Z109" s="60" t="str">
        <f t="shared" si="93"/>
        <v/>
      </c>
      <c r="AA109" s="60" t="str">
        <f t="shared" si="81"/>
        <v/>
      </c>
      <c r="AB109" s="61" t="str" cm="1">
        <f t="array" ref="AB109">IF(_xlfn.SINGLE(B:B)="","",IF(R109="Refreshment Beverage","",IF(AND(R109="Beer",Q109=0),SUM(LOOKUP(2,1/(Rates!$B$15:$B$18&lt;=W109)/(Rates!$C$15:$C$18&gt;=W109),Rates!$D$15:$D$18)*W109),VLOOKUP(VALUE(_xlfn.SINGLE(Q:Q)),Rates!A:B,2,0)*W109)))</f>
        <v/>
      </c>
      <c r="AC109" s="61" t="str" cm="1">
        <f t="array" ref="AC109">IF(_xlfn.SINGLE(B:B)="","",IF(R109="Refreshment Beverage","",IF(AND(R109="Beer",Q109=0),SUM(LOOKUP(2,1/(Rates!$B$15:$B$18&lt;=W109)/(Rates!$C$15:$C$18&gt;=W109),Rates!$E$15:$E$18)*W109),VLOOKUP(VALUE(_xlfn.SINGLE(Q:Q)),Rates!A:C,3,0)*W109)))</f>
        <v/>
      </c>
      <c r="AD109" s="168">
        <f>IFERROR(IF(R109="Beer","",IF(OR(Q109=1,Q109=2,Q109=3,Q109=4),VLOOKUP(Q109,Rates!$A$31:$B$34,2,0)*W109,IF(V109=1,VLOOKUP(U109,'REB BEV MIN MKUP'!B:E,4,0),IF(V109&gt;1,VLOOKUP(VALUE(W109),'REB BEV MIN MKUP'!O:Q,3,0),0)))),0)</f>
        <v>0</v>
      </c>
      <c r="AE109" s="62" t="str">
        <f t="shared" si="94"/>
        <v/>
      </c>
      <c r="AF109" s="63" t="str">
        <f t="shared" si="95"/>
        <v/>
      </c>
      <c r="AG109" s="64" t="str">
        <f t="shared" si="96"/>
        <v/>
      </c>
      <c r="AH109" s="65" t="str">
        <f t="shared" si="97"/>
        <v/>
      </c>
      <c r="AI109" s="66" t="str">
        <f>IF(AE:AE="","",IF(R109="Refreshment Beverage",AK109*(Rates!J$19/100),ROUND(SUM(AH109*(Rates!$J$8/100)),4)))</f>
        <v/>
      </c>
      <c r="AJ109" s="67" t="str">
        <f t="shared" si="98"/>
        <v/>
      </c>
      <c r="AK109" s="22" t="str">
        <f t="shared" si="99"/>
        <v/>
      </c>
      <c r="AL109" s="62" t="str">
        <f t="shared" si="100"/>
        <v/>
      </c>
      <c r="AM109" s="63" t="str">
        <f>IF(AS109="","",IF(R109="Refreshment Beverage",ROUND(AS109*Rates!K$19,4),ROUND(AO109*(VLOOKUP(VALUE(Q109),Rates!G$4:L$12,3,0)),4)))</f>
        <v/>
      </c>
      <c r="AN109" s="68" t="str">
        <f>IF(AS109="","",IF(R109="Refreshment Beverage",AS109*(Rates!J$19/100),MAX(AM109,AB109)))</f>
        <v/>
      </c>
      <c r="AO109" s="69" t="str">
        <f t="shared" si="101"/>
        <v/>
      </c>
      <c r="AP109" s="69" t="str">
        <f t="shared" si="102"/>
        <v/>
      </c>
      <c r="AQ109" s="70" t="str">
        <f>IF(AS109="","",IF(R109="Refreshment Beverage",ROUND(SUM(VLOOKUP(Q:Q,Rates!G$15:L$19,3,0)*(AS109-Y109-Z109-AA109)),4),ROUND(SUM(Rates!$K$8*AS109),4)))</f>
        <v/>
      </c>
      <c r="AR109" s="66" t="str">
        <f t="shared" si="103"/>
        <v/>
      </c>
      <c r="AS109" s="22" t="str">
        <f t="shared" si="104"/>
        <v/>
      </c>
      <c r="AT109" s="62" t="str">
        <f t="shared" si="105"/>
        <v/>
      </c>
      <c r="AU109" s="63" t="str">
        <f>IF(AX109="","",IF(R109="Refreshment Beverage",ROUND((BA109-Y109-Z109-AA109)*VLOOKUP(VALUE(Q109),Rates!G$15:L$19,3,0),4),ROUND(AW109*(VLOOKUP(VALUE(Q109),Rates!G:L,3,0)),4)))</f>
        <v/>
      </c>
      <c r="AV109" s="68" t="str">
        <f t="shared" si="106"/>
        <v/>
      </c>
      <c r="AW109" s="69" t="str">
        <f t="shared" si="107"/>
        <v/>
      </c>
      <c r="AX109" s="65" t="str">
        <f t="shared" si="108"/>
        <v/>
      </c>
      <c r="AY109" s="70" t="str">
        <f>IF(AX109="","",IF(R109="Refreshment Beverage",ROUND(SUM(AX109*Rates!K$19),4),ROUND(SUM(AX109*(Rates!J$8/100)),4)))</f>
        <v/>
      </c>
      <c r="AZ109" s="67" t="str">
        <f t="shared" si="109"/>
        <v/>
      </c>
      <c r="BA109" s="22" t="str">
        <f t="shared" si="110"/>
        <v/>
      </c>
      <c r="BD109" s="171"/>
      <c r="BE109" s="171"/>
      <c r="BF109" s="171"/>
      <c r="BG109" s="171"/>
    </row>
    <row r="110" spans="11:59" ht="12.75" customHeight="1" x14ac:dyDescent="0.3">
      <c r="K110" s="42" t="str">
        <f t="shared" si="82"/>
        <v/>
      </c>
      <c r="L110" s="55" t="str">
        <f t="shared" si="83"/>
        <v/>
      </c>
      <c r="M110" s="43" t="str">
        <f t="shared" si="84"/>
        <v/>
      </c>
      <c r="N110" s="56" t="str" cm="1">
        <f t="array" ref="N110">IFERROR(IF(_xlfn.SINGLE(B:B)="","",IF(R110="Beer",SUM(LOOKUP(2,1/(Rates!$B$3:$B$5&lt;=W110)/(Rates!$C$3:$C$5&gt;=W110),Rates!$D$3:$D$5)*(X110/100)*W110),IF(R110="Refreshment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56" t="str">
        <f t="shared" si="85"/>
        <v/>
      </c>
      <c r="P110" s="53"/>
      <c r="Q110" s="14" t="str">
        <f t="shared" si="86"/>
        <v/>
      </c>
      <c r="R110" s="57" t="str">
        <f t="shared" si="87"/>
        <v/>
      </c>
      <c r="S110" s="58" t="str">
        <f>IF(B110="","",IF(R110="Refreshment Beverage",VLOOKUP(VALUE(Q110),Rates!G$15:L$19,2,0),VLOOKUP(VALUE(Q110),Rates!G$4:L$12,2,0)))</f>
        <v/>
      </c>
      <c r="T110" s="58" t="str">
        <f t="shared" si="88"/>
        <v/>
      </c>
      <c r="U110" s="58" t="str">
        <f t="shared" si="89"/>
        <v/>
      </c>
      <c r="V110" s="58" t="str">
        <f t="shared" si="90"/>
        <v/>
      </c>
      <c r="W110" s="58" t="str">
        <f t="shared" si="91"/>
        <v/>
      </c>
      <c r="X110" s="59" t="str">
        <f t="shared" si="92"/>
        <v/>
      </c>
      <c r="Y110" s="60" t="str">
        <f>IF(B:B="","",IF(R110="Refreshment Beverage",VLOOKUP(Q110,Rates!G$15:L$19,6,0)*W110,VLOOKUP(Q110,Rates!G$4:L$12,6,0)*W110))</f>
        <v/>
      </c>
      <c r="Z110" s="60" t="str">
        <f t="shared" si="93"/>
        <v/>
      </c>
      <c r="AA110" s="60" t="str">
        <f t="shared" si="81"/>
        <v/>
      </c>
      <c r="AB110" s="61" t="str" cm="1">
        <f t="array" ref="AB110">IF(_xlfn.SINGLE(B:B)="","",IF(R110="Refreshment Beverage","",IF(AND(R110="Beer",Q110=0),SUM(LOOKUP(2,1/(Rates!$B$15:$B$18&lt;=W110)/(Rates!$C$15:$C$18&gt;=W110),Rates!$D$15:$D$18)*W110),VLOOKUP(VALUE(_xlfn.SINGLE(Q:Q)),Rates!A:B,2,0)*W110)))</f>
        <v/>
      </c>
      <c r="AC110" s="61" t="str" cm="1">
        <f t="array" ref="AC110">IF(_xlfn.SINGLE(B:B)="","",IF(R110="Refreshment Beverage","",IF(AND(R110="Beer",Q110=0),SUM(LOOKUP(2,1/(Rates!$B$15:$B$18&lt;=W110)/(Rates!$C$15:$C$18&gt;=W110),Rates!$E$15:$E$18)*W110),VLOOKUP(VALUE(_xlfn.SINGLE(Q:Q)),Rates!A:C,3,0)*W110)))</f>
        <v/>
      </c>
      <c r="AD110" s="168">
        <f>IFERROR(IF(R110="Beer","",IF(OR(Q110=1,Q110=2,Q110=3,Q110=4),VLOOKUP(Q110,Rates!$A$31:$B$34,2,0)*W110,IF(V110=1,VLOOKUP(U110,'REB BEV MIN MKUP'!B:E,4,0),IF(V110&gt;1,VLOOKUP(VALUE(W110),'REB BEV MIN MKUP'!O:Q,3,0),0)))),0)</f>
        <v>0</v>
      </c>
      <c r="AE110" s="62" t="str">
        <f t="shared" si="94"/>
        <v/>
      </c>
      <c r="AF110" s="63" t="str">
        <f t="shared" si="95"/>
        <v/>
      </c>
      <c r="AG110" s="64" t="str">
        <f t="shared" si="96"/>
        <v/>
      </c>
      <c r="AH110" s="65" t="str">
        <f t="shared" si="97"/>
        <v/>
      </c>
      <c r="AI110" s="66" t="str">
        <f>IF(AE:AE="","",IF(R110="Refreshment Beverage",AK110*(Rates!J$19/100),ROUND(SUM(AH110*(Rates!$J$8/100)),4)))</f>
        <v/>
      </c>
      <c r="AJ110" s="67" t="str">
        <f t="shared" si="98"/>
        <v/>
      </c>
      <c r="AK110" s="22" t="str">
        <f t="shared" si="99"/>
        <v/>
      </c>
      <c r="AL110" s="62" t="str">
        <f t="shared" si="100"/>
        <v/>
      </c>
      <c r="AM110" s="63" t="str">
        <f>IF(AS110="","",IF(R110="Refreshment Beverage",ROUND(AS110*Rates!K$19,4),ROUND(AO110*(VLOOKUP(VALUE(Q110),Rates!G$4:L$12,3,0)),4)))</f>
        <v/>
      </c>
      <c r="AN110" s="68" t="str">
        <f>IF(AS110="","",IF(R110="Refreshment Beverage",AS110*(Rates!J$19/100),MAX(AM110,AB110)))</f>
        <v/>
      </c>
      <c r="AO110" s="69" t="str">
        <f t="shared" si="101"/>
        <v/>
      </c>
      <c r="AP110" s="69" t="str">
        <f t="shared" si="102"/>
        <v/>
      </c>
      <c r="AQ110" s="70" t="str">
        <f>IF(AS110="","",IF(R110="Refreshment Beverage",ROUND(SUM(VLOOKUP(Q:Q,Rates!G$15:L$19,3,0)*(AS110-Y110-Z110-AA110)),4),ROUND(SUM(Rates!$K$8*AS110),4)))</f>
        <v/>
      </c>
      <c r="AR110" s="66" t="str">
        <f t="shared" si="103"/>
        <v/>
      </c>
      <c r="AS110" s="22" t="str">
        <f t="shared" si="104"/>
        <v/>
      </c>
      <c r="AT110" s="62" t="str">
        <f t="shared" si="105"/>
        <v/>
      </c>
      <c r="AU110" s="63" t="str">
        <f>IF(AX110="","",IF(R110="Refreshment Beverage",ROUND((BA110-Y110-Z110-AA110)*VLOOKUP(VALUE(Q110),Rates!G$15:L$19,3,0),4),ROUND(AW110*(VLOOKUP(VALUE(Q110),Rates!G:L,3,0)),4)))</f>
        <v/>
      </c>
      <c r="AV110" s="68" t="str">
        <f t="shared" si="106"/>
        <v/>
      </c>
      <c r="AW110" s="69" t="str">
        <f t="shared" si="107"/>
        <v/>
      </c>
      <c r="AX110" s="65" t="str">
        <f t="shared" si="108"/>
        <v/>
      </c>
      <c r="AY110" s="70" t="str">
        <f>IF(AX110="","",IF(R110="Refreshment Beverage",ROUND(SUM(AX110*Rates!K$19),4),ROUND(SUM(AX110*(Rates!J$8/100)),4)))</f>
        <v/>
      </c>
      <c r="AZ110" s="67" t="str">
        <f t="shared" si="109"/>
        <v/>
      </c>
      <c r="BA110" s="22" t="str">
        <f t="shared" si="110"/>
        <v/>
      </c>
      <c r="BD110" s="171"/>
      <c r="BE110" s="171"/>
      <c r="BF110" s="171"/>
      <c r="BG110" s="171"/>
    </row>
    <row r="111" spans="11:59" ht="12.75" customHeight="1" x14ac:dyDescent="0.3">
      <c r="K111" s="42" t="str">
        <f t="shared" si="82"/>
        <v/>
      </c>
      <c r="L111" s="55" t="str">
        <f t="shared" si="83"/>
        <v/>
      </c>
      <c r="M111" s="43" t="str">
        <f t="shared" si="84"/>
        <v/>
      </c>
      <c r="N111" s="56" t="str" cm="1">
        <f t="array" ref="N111">IFERROR(IF(_xlfn.SINGLE(B:B)="","",IF(R111="Beer",SUM(LOOKUP(2,1/(Rates!$B$3:$B$5&lt;=W111)/(Rates!$C$3:$C$5&gt;=W111),Rates!$D$3:$D$5)*(X111/100)*W111),IF(R111="Refreshment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56" t="str">
        <f t="shared" si="85"/>
        <v/>
      </c>
      <c r="P111" s="53"/>
      <c r="Q111" s="14" t="str">
        <f t="shared" si="86"/>
        <v/>
      </c>
      <c r="R111" s="57" t="str">
        <f t="shared" si="87"/>
        <v/>
      </c>
      <c r="S111" s="58" t="str">
        <f>IF(B111="","",IF(R111="Refreshment Beverage",VLOOKUP(VALUE(Q111),Rates!G$15:L$19,2,0),VLOOKUP(VALUE(Q111),Rates!G$4:L$12,2,0)))</f>
        <v/>
      </c>
      <c r="T111" s="58" t="str">
        <f t="shared" si="88"/>
        <v/>
      </c>
      <c r="U111" s="58" t="str">
        <f t="shared" si="89"/>
        <v/>
      </c>
      <c r="V111" s="58" t="str">
        <f t="shared" si="90"/>
        <v/>
      </c>
      <c r="W111" s="58" t="str">
        <f t="shared" si="91"/>
        <v/>
      </c>
      <c r="X111" s="59" t="str">
        <f t="shared" si="92"/>
        <v/>
      </c>
      <c r="Y111" s="60" t="str">
        <f>IF(B:B="","",IF(R111="Refreshment Beverage",VLOOKUP(Q111,Rates!G$15:L$19,6,0)*W111,VLOOKUP(Q111,Rates!G$4:L$12,6,0)*W111))</f>
        <v/>
      </c>
      <c r="Z111" s="60" t="str">
        <f t="shared" si="93"/>
        <v/>
      </c>
      <c r="AA111" s="60" t="str">
        <f t="shared" si="81"/>
        <v/>
      </c>
      <c r="AB111" s="61" t="str" cm="1">
        <f t="array" ref="AB111">IF(_xlfn.SINGLE(B:B)="","",IF(R111="Refreshment Beverage","",IF(AND(R111="Beer",Q111=0),SUM(LOOKUP(2,1/(Rates!$B$15:$B$18&lt;=W111)/(Rates!$C$15:$C$18&gt;=W111),Rates!$D$15:$D$18)*W111),VLOOKUP(VALUE(_xlfn.SINGLE(Q:Q)),Rates!A:B,2,0)*W111)))</f>
        <v/>
      </c>
      <c r="AC111" s="61" t="str" cm="1">
        <f t="array" ref="AC111">IF(_xlfn.SINGLE(B:B)="","",IF(R111="Refreshment Beverage","",IF(AND(R111="Beer",Q111=0),SUM(LOOKUP(2,1/(Rates!$B$15:$B$18&lt;=W111)/(Rates!$C$15:$C$18&gt;=W111),Rates!$E$15:$E$18)*W111),VLOOKUP(VALUE(_xlfn.SINGLE(Q:Q)),Rates!A:C,3,0)*W111)))</f>
        <v/>
      </c>
      <c r="AD111" s="168">
        <f>IFERROR(IF(R111="Beer","",IF(OR(Q111=1,Q111=2,Q111=3,Q111=4),VLOOKUP(Q111,Rates!$A$31:$B$34,2,0)*W111,IF(V111=1,VLOOKUP(U111,'REB BEV MIN MKUP'!B:E,4,0),IF(V111&gt;1,VLOOKUP(VALUE(W111),'REB BEV MIN MKUP'!O:Q,3,0),0)))),0)</f>
        <v>0</v>
      </c>
      <c r="AE111" s="62" t="str">
        <f t="shared" si="94"/>
        <v/>
      </c>
      <c r="AF111" s="63" t="str">
        <f t="shared" si="95"/>
        <v/>
      </c>
      <c r="AG111" s="64" t="str">
        <f t="shared" si="96"/>
        <v/>
      </c>
      <c r="AH111" s="65" t="str">
        <f t="shared" si="97"/>
        <v/>
      </c>
      <c r="AI111" s="66" t="str">
        <f>IF(AE:AE="","",IF(R111="Refreshment Beverage",AK111*(Rates!J$19/100),ROUND(SUM(AH111*(Rates!$J$8/100)),4)))</f>
        <v/>
      </c>
      <c r="AJ111" s="67" t="str">
        <f t="shared" si="98"/>
        <v/>
      </c>
      <c r="AK111" s="22" t="str">
        <f t="shared" si="99"/>
        <v/>
      </c>
      <c r="AL111" s="62" t="str">
        <f t="shared" si="100"/>
        <v/>
      </c>
      <c r="AM111" s="63" t="str">
        <f>IF(AS111="","",IF(R111="Refreshment Beverage",ROUND(AS111*Rates!K$19,4),ROUND(AO111*(VLOOKUP(VALUE(Q111),Rates!G$4:L$12,3,0)),4)))</f>
        <v/>
      </c>
      <c r="AN111" s="68" t="str">
        <f>IF(AS111="","",IF(R111="Refreshment Beverage",AS111*(Rates!J$19/100),MAX(AM111,AB111)))</f>
        <v/>
      </c>
      <c r="AO111" s="69" t="str">
        <f t="shared" si="101"/>
        <v/>
      </c>
      <c r="AP111" s="69" t="str">
        <f t="shared" si="102"/>
        <v/>
      </c>
      <c r="AQ111" s="70" t="str">
        <f>IF(AS111="","",IF(R111="Refreshment Beverage",ROUND(SUM(VLOOKUP(Q:Q,Rates!G$15:L$19,3,0)*(AS111-Y111-Z111-AA111)),4),ROUND(SUM(Rates!$K$8*AS111),4)))</f>
        <v/>
      </c>
      <c r="AR111" s="66" t="str">
        <f t="shared" si="103"/>
        <v/>
      </c>
      <c r="AS111" s="22" t="str">
        <f t="shared" si="104"/>
        <v/>
      </c>
      <c r="AT111" s="62" t="str">
        <f t="shared" si="105"/>
        <v/>
      </c>
      <c r="AU111" s="63" t="str">
        <f>IF(AX111="","",IF(R111="Refreshment Beverage",ROUND((BA111-Y111-Z111-AA111)*VLOOKUP(VALUE(Q111),Rates!G$15:L$19,3,0),4),ROUND(AW111*(VLOOKUP(VALUE(Q111),Rates!G:L,3,0)),4)))</f>
        <v/>
      </c>
      <c r="AV111" s="68" t="str">
        <f t="shared" si="106"/>
        <v/>
      </c>
      <c r="AW111" s="69" t="str">
        <f t="shared" si="107"/>
        <v/>
      </c>
      <c r="AX111" s="65" t="str">
        <f t="shared" si="108"/>
        <v/>
      </c>
      <c r="AY111" s="70" t="str">
        <f>IF(AX111="","",IF(R111="Refreshment Beverage",ROUND(SUM(AX111*Rates!K$19),4),ROUND(SUM(AX111*(Rates!J$8/100)),4)))</f>
        <v/>
      </c>
      <c r="AZ111" s="67" t="str">
        <f t="shared" si="109"/>
        <v/>
      </c>
      <c r="BA111" s="22" t="str">
        <f t="shared" si="110"/>
        <v/>
      </c>
      <c r="BD111" s="171"/>
      <c r="BE111" s="171"/>
      <c r="BF111" s="171"/>
      <c r="BG111" s="171"/>
    </row>
    <row r="112" spans="11:59" ht="12.75" customHeight="1" x14ac:dyDescent="0.3">
      <c r="K112" s="42" t="str">
        <f t="shared" si="82"/>
        <v/>
      </c>
      <c r="L112" s="55" t="str">
        <f t="shared" si="83"/>
        <v/>
      </c>
      <c r="M112" s="43" t="str">
        <f t="shared" si="84"/>
        <v/>
      </c>
      <c r="N112" s="56" t="str" cm="1">
        <f t="array" ref="N112">IFERROR(IF(_xlfn.SINGLE(B:B)="","",IF(R112="Beer",SUM(LOOKUP(2,1/(Rates!$B$3:$B$5&lt;=W112)/(Rates!$C$3:$C$5&gt;=W112),Rates!$D$3:$D$5)*(X112/100)*W112),IF(R112="Refreshment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56" t="str">
        <f t="shared" si="85"/>
        <v/>
      </c>
      <c r="P112" s="53"/>
      <c r="Q112" s="14" t="str">
        <f t="shared" si="86"/>
        <v/>
      </c>
      <c r="R112" s="57" t="str">
        <f t="shared" si="87"/>
        <v/>
      </c>
      <c r="S112" s="58" t="str">
        <f>IF(B112="","",IF(R112="Refreshment Beverage",VLOOKUP(VALUE(Q112),Rates!G$15:L$19,2,0),VLOOKUP(VALUE(Q112),Rates!G$4:L$12,2,0)))</f>
        <v/>
      </c>
      <c r="T112" s="58" t="str">
        <f t="shared" si="88"/>
        <v/>
      </c>
      <c r="U112" s="58" t="str">
        <f t="shared" si="89"/>
        <v/>
      </c>
      <c r="V112" s="58" t="str">
        <f t="shared" si="90"/>
        <v/>
      </c>
      <c r="W112" s="58" t="str">
        <f t="shared" si="91"/>
        <v/>
      </c>
      <c r="X112" s="59" t="str">
        <f t="shared" si="92"/>
        <v/>
      </c>
      <c r="Y112" s="60" t="str">
        <f>IF(B:B="","",IF(R112="Refreshment Beverage",VLOOKUP(Q112,Rates!G$15:L$19,6,0)*W112,VLOOKUP(Q112,Rates!G$4:L$12,6,0)*W112))</f>
        <v/>
      </c>
      <c r="Z112" s="60" t="str">
        <f t="shared" si="93"/>
        <v/>
      </c>
      <c r="AA112" s="60" t="str">
        <f t="shared" si="81"/>
        <v/>
      </c>
      <c r="AB112" s="61" t="str" cm="1">
        <f t="array" ref="AB112">IF(_xlfn.SINGLE(B:B)="","",IF(R112="Refreshment Beverage","",IF(AND(R112="Beer",Q112=0),SUM(LOOKUP(2,1/(Rates!$B$15:$B$18&lt;=W112)/(Rates!$C$15:$C$18&gt;=W112),Rates!$D$15:$D$18)*W112),VLOOKUP(VALUE(_xlfn.SINGLE(Q:Q)),Rates!A:B,2,0)*W112)))</f>
        <v/>
      </c>
      <c r="AC112" s="61" t="str" cm="1">
        <f t="array" ref="AC112">IF(_xlfn.SINGLE(B:B)="","",IF(R112="Refreshment Beverage","",IF(AND(R112="Beer",Q112=0),SUM(LOOKUP(2,1/(Rates!$B$15:$B$18&lt;=W112)/(Rates!$C$15:$C$18&gt;=W112),Rates!$E$15:$E$18)*W112),VLOOKUP(VALUE(_xlfn.SINGLE(Q:Q)),Rates!A:C,3,0)*W112)))</f>
        <v/>
      </c>
      <c r="AD112" s="168">
        <f>IFERROR(IF(R112="Beer","",IF(OR(Q112=1,Q112=2,Q112=3,Q112=4),VLOOKUP(Q112,Rates!$A$31:$B$34,2,0)*W112,IF(V112=1,VLOOKUP(U112,'REB BEV MIN MKUP'!B:E,4,0),IF(V112&gt;1,VLOOKUP(VALUE(W112),'REB BEV MIN MKUP'!O:Q,3,0),0)))),0)</f>
        <v>0</v>
      </c>
      <c r="AE112" s="62" t="str">
        <f t="shared" si="94"/>
        <v/>
      </c>
      <c r="AF112" s="63" t="str">
        <f t="shared" si="95"/>
        <v/>
      </c>
      <c r="AG112" s="64" t="str">
        <f t="shared" si="96"/>
        <v/>
      </c>
      <c r="AH112" s="65" t="str">
        <f t="shared" si="97"/>
        <v/>
      </c>
      <c r="AI112" s="66" t="str">
        <f>IF(AE:AE="","",IF(R112="Refreshment Beverage",AK112*(Rates!J$19/100),ROUND(SUM(AH112*(Rates!$J$8/100)),4)))</f>
        <v/>
      </c>
      <c r="AJ112" s="67" t="str">
        <f t="shared" si="98"/>
        <v/>
      </c>
      <c r="AK112" s="22" t="str">
        <f t="shared" si="99"/>
        <v/>
      </c>
      <c r="AL112" s="62" t="str">
        <f t="shared" si="100"/>
        <v/>
      </c>
      <c r="AM112" s="63" t="str">
        <f>IF(AS112="","",IF(R112="Refreshment Beverage",ROUND(AS112*Rates!K$19,4),ROUND(AO112*(VLOOKUP(VALUE(Q112),Rates!G$4:L$12,3,0)),4)))</f>
        <v/>
      </c>
      <c r="AN112" s="68" t="str">
        <f>IF(AS112="","",IF(R112="Refreshment Beverage",AS112*(Rates!J$19/100),MAX(AM112,AB112)))</f>
        <v/>
      </c>
      <c r="AO112" s="69" t="str">
        <f t="shared" si="101"/>
        <v/>
      </c>
      <c r="AP112" s="69" t="str">
        <f t="shared" si="102"/>
        <v/>
      </c>
      <c r="AQ112" s="70" t="str">
        <f>IF(AS112="","",IF(R112="Refreshment Beverage",ROUND(SUM(VLOOKUP(Q:Q,Rates!G$15:L$19,3,0)*(AS112-Y112-Z112-AA112)),4),ROUND(SUM(Rates!$K$8*AS112),4)))</f>
        <v/>
      </c>
      <c r="AR112" s="66" t="str">
        <f t="shared" si="103"/>
        <v/>
      </c>
      <c r="AS112" s="22" t="str">
        <f t="shared" si="104"/>
        <v/>
      </c>
      <c r="AT112" s="62" t="str">
        <f t="shared" si="105"/>
        <v/>
      </c>
      <c r="AU112" s="63" t="str">
        <f>IF(AX112="","",IF(R112="Refreshment Beverage",ROUND((BA112-Y112-Z112-AA112)*VLOOKUP(VALUE(Q112),Rates!G$15:L$19,3,0),4),ROUND(AW112*(VLOOKUP(VALUE(Q112),Rates!G:L,3,0)),4)))</f>
        <v/>
      </c>
      <c r="AV112" s="68" t="str">
        <f t="shared" si="106"/>
        <v/>
      </c>
      <c r="AW112" s="69" t="str">
        <f t="shared" si="107"/>
        <v/>
      </c>
      <c r="AX112" s="65" t="str">
        <f t="shared" si="108"/>
        <v/>
      </c>
      <c r="AY112" s="70" t="str">
        <f>IF(AX112="","",IF(R112="Refreshment Beverage",ROUND(SUM(AX112*Rates!K$19),4),ROUND(SUM(AX112*(Rates!J$8/100)),4)))</f>
        <v/>
      </c>
      <c r="AZ112" s="67" t="str">
        <f t="shared" si="109"/>
        <v/>
      </c>
      <c r="BA112" s="22" t="str">
        <f t="shared" si="110"/>
        <v/>
      </c>
      <c r="BD112" s="171"/>
      <c r="BE112" s="171"/>
      <c r="BF112" s="171"/>
      <c r="BG112" s="171"/>
    </row>
    <row r="113" spans="11:59" ht="12.75" customHeight="1" x14ac:dyDescent="0.3">
      <c r="K113" s="42" t="str">
        <f t="shared" si="82"/>
        <v/>
      </c>
      <c r="L113" s="55" t="str">
        <f t="shared" si="83"/>
        <v/>
      </c>
      <c r="M113" s="43" t="str">
        <f t="shared" si="84"/>
        <v/>
      </c>
      <c r="N113" s="56" t="str" cm="1">
        <f t="array" ref="N113">IFERROR(IF(_xlfn.SINGLE(B:B)="","",IF(R113="Beer",SUM(LOOKUP(2,1/(Rates!$B$3:$B$5&lt;=W113)/(Rates!$C$3:$C$5&gt;=W113),Rates!$D$3:$D$5)*(X113/100)*W113),IF(R113="Refreshment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56" t="str">
        <f t="shared" si="85"/>
        <v/>
      </c>
      <c r="P113" s="53"/>
      <c r="Q113" s="14" t="str">
        <f t="shared" si="86"/>
        <v/>
      </c>
      <c r="R113" s="57" t="str">
        <f t="shared" si="87"/>
        <v/>
      </c>
      <c r="S113" s="58" t="str">
        <f>IF(B113="","",IF(R113="Refreshment Beverage",VLOOKUP(VALUE(Q113),Rates!G$15:L$19,2,0),VLOOKUP(VALUE(Q113),Rates!G$4:L$12,2,0)))</f>
        <v/>
      </c>
      <c r="T113" s="58" t="str">
        <f t="shared" si="88"/>
        <v/>
      </c>
      <c r="U113" s="58" t="str">
        <f t="shared" si="89"/>
        <v/>
      </c>
      <c r="V113" s="58" t="str">
        <f t="shared" si="90"/>
        <v/>
      </c>
      <c r="W113" s="58" t="str">
        <f t="shared" si="91"/>
        <v/>
      </c>
      <c r="X113" s="59" t="str">
        <f t="shared" si="92"/>
        <v/>
      </c>
      <c r="Y113" s="60" t="str">
        <f>IF(B:B="","",IF(R113="Refreshment Beverage",VLOOKUP(Q113,Rates!G$15:L$19,6,0)*W113,VLOOKUP(Q113,Rates!G$4:L$12,6,0)*W113))</f>
        <v/>
      </c>
      <c r="Z113" s="60" t="str">
        <f t="shared" si="93"/>
        <v/>
      </c>
      <c r="AA113" s="60" t="str">
        <f t="shared" si="81"/>
        <v/>
      </c>
      <c r="AB113" s="61" t="str" cm="1">
        <f t="array" ref="AB113">IF(_xlfn.SINGLE(B:B)="","",IF(R113="Refreshment Beverage","",IF(AND(R113="Beer",Q113=0),SUM(LOOKUP(2,1/(Rates!$B$15:$B$18&lt;=W113)/(Rates!$C$15:$C$18&gt;=W113),Rates!$D$15:$D$18)*W113),VLOOKUP(VALUE(_xlfn.SINGLE(Q:Q)),Rates!A:B,2,0)*W113)))</f>
        <v/>
      </c>
      <c r="AC113" s="61" t="str" cm="1">
        <f t="array" ref="AC113">IF(_xlfn.SINGLE(B:B)="","",IF(R113="Refreshment Beverage","",IF(AND(R113="Beer",Q113=0),SUM(LOOKUP(2,1/(Rates!$B$15:$B$18&lt;=W113)/(Rates!$C$15:$C$18&gt;=W113),Rates!$E$15:$E$18)*W113),VLOOKUP(VALUE(_xlfn.SINGLE(Q:Q)),Rates!A:C,3,0)*W113)))</f>
        <v/>
      </c>
      <c r="AD113" s="168">
        <f>IFERROR(IF(R113="Beer","",IF(OR(Q113=1,Q113=2,Q113=3,Q113=4),VLOOKUP(Q113,Rates!$A$31:$B$34,2,0)*W113,IF(V113=1,VLOOKUP(U113,'REB BEV MIN MKUP'!B:E,4,0),IF(V113&gt;1,VLOOKUP(VALUE(W113),'REB BEV MIN MKUP'!O:Q,3,0),0)))),0)</f>
        <v>0</v>
      </c>
      <c r="AE113" s="62" t="str">
        <f t="shared" si="94"/>
        <v/>
      </c>
      <c r="AF113" s="63" t="str">
        <f t="shared" si="95"/>
        <v/>
      </c>
      <c r="AG113" s="64" t="str">
        <f t="shared" si="96"/>
        <v/>
      </c>
      <c r="AH113" s="65" t="str">
        <f t="shared" si="97"/>
        <v/>
      </c>
      <c r="AI113" s="66" t="str">
        <f>IF(AE:AE="","",IF(R113="Refreshment Beverage",AK113*(Rates!J$19/100),ROUND(SUM(AH113*(Rates!$J$8/100)),4)))</f>
        <v/>
      </c>
      <c r="AJ113" s="67" t="str">
        <f t="shared" si="98"/>
        <v/>
      </c>
      <c r="AK113" s="22" t="str">
        <f t="shared" si="99"/>
        <v/>
      </c>
      <c r="AL113" s="62" t="str">
        <f t="shared" si="100"/>
        <v/>
      </c>
      <c r="AM113" s="63" t="str">
        <f>IF(AS113="","",IF(R113="Refreshment Beverage",ROUND(AS113*Rates!K$19,4),ROUND(AO113*(VLOOKUP(VALUE(Q113),Rates!G$4:L$12,3,0)),4)))</f>
        <v/>
      </c>
      <c r="AN113" s="68" t="str">
        <f>IF(AS113="","",IF(R113="Refreshment Beverage",AS113*(Rates!J$19/100),MAX(AM113,AB113)))</f>
        <v/>
      </c>
      <c r="AO113" s="69" t="str">
        <f t="shared" si="101"/>
        <v/>
      </c>
      <c r="AP113" s="69" t="str">
        <f t="shared" si="102"/>
        <v/>
      </c>
      <c r="AQ113" s="70" t="str">
        <f>IF(AS113="","",IF(R113="Refreshment Beverage",ROUND(SUM(VLOOKUP(Q:Q,Rates!G$15:L$19,3,0)*(AS113-Y113-Z113-AA113)),4),ROUND(SUM(Rates!$K$8*AS113),4)))</f>
        <v/>
      </c>
      <c r="AR113" s="66" t="str">
        <f t="shared" si="103"/>
        <v/>
      </c>
      <c r="AS113" s="22" t="str">
        <f t="shared" si="104"/>
        <v/>
      </c>
      <c r="AT113" s="62" t="str">
        <f t="shared" si="105"/>
        <v/>
      </c>
      <c r="AU113" s="63" t="str">
        <f>IF(AX113="","",IF(R113="Refreshment Beverage",ROUND((BA113-Y113-Z113-AA113)*VLOOKUP(VALUE(Q113),Rates!G$15:L$19,3,0),4),ROUND(AW113*(VLOOKUP(VALUE(Q113),Rates!G:L,3,0)),4)))</f>
        <v/>
      </c>
      <c r="AV113" s="68" t="str">
        <f t="shared" si="106"/>
        <v/>
      </c>
      <c r="AW113" s="69" t="str">
        <f t="shared" si="107"/>
        <v/>
      </c>
      <c r="AX113" s="65" t="str">
        <f t="shared" si="108"/>
        <v/>
      </c>
      <c r="AY113" s="70" t="str">
        <f>IF(AX113="","",IF(R113="Refreshment Beverage",ROUND(SUM(AX113*Rates!K$19),4),ROUND(SUM(AX113*(Rates!J$8/100)),4)))</f>
        <v/>
      </c>
      <c r="AZ113" s="67" t="str">
        <f t="shared" si="109"/>
        <v/>
      </c>
      <c r="BA113" s="22" t="str">
        <f t="shared" si="110"/>
        <v/>
      </c>
      <c r="BD113" s="171"/>
      <c r="BE113" s="171"/>
      <c r="BF113" s="171"/>
      <c r="BG113" s="171"/>
    </row>
    <row r="114" spans="11:59" ht="12.75" customHeight="1" x14ac:dyDescent="0.3">
      <c r="K114" s="42" t="str">
        <f t="shared" si="82"/>
        <v/>
      </c>
      <c r="L114" s="55" t="str">
        <f t="shared" si="83"/>
        <v/>
      </c>
      <c r="M114" s="43" t="str">
        <f t="shared" si="84"/>
        <v/>
      </c>
      <c r="N114" s="56" t="str" cm="1">
        <f t="array" ref="N114">IFERROR(IF(_xlfn.SINGLE(B:B)="","",IF(R114="Beer",SUM(LOOKUP(2,1/(Rates!$B$3:$B$5&lt;=W114)/(Rates!$C$3:$C$5&gt;=W114),Rates!$D$3:$D$5)*(X114/100)*W114),IF(R114="Refreshment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56" t="str">
        <f t="shared" si="85"/>
        <v/>
      </c>
      <c r="P114" s="53"/>
      <c r="Q114" s="14" t="str">
        <f t="shared" si="86"/>
        <v/>
      </c>
      <c r="R114" s="57" t="str">
        <f t="shared" si="87"/>
        <v/>
      </c>
      <c r="S114" s="58" t="str">
        <f>IF(B114="","",IF(R114="Refreshment Beverage",VLOOKUP(VALUE(Q114),Rates!G$15:L$19,2,0),VLOOKUP(VALUE(Q114),Rates!G$4:L$12,2,0)))</f>
        <v/>
      </c>
      <c r="T114" s="58" t="str">
        <f t="shared" si="88"/>
        <v/>
      </c>
      <c r="U114" s="58" t="str">
        <f t="shared" si="89"/>
        <v/>
      </c>
      <c r="V114" s="58" t="str">
        <f t="shared" si="90"/>
        <v/>
      </c>
      <c r="W114" s="58" t="str">
        <f t="shared" si="91"/>
        <v/>
      </c>
      <c r="X114" s="59" t="str">
        <f t="shared" si="92"/>
        <v/>
      </c>
      <c r="Y114" s="60" t="str">
        <f>IF(B:B="","",IF(R114="Refreshment Beverage",VLOOKUP(Q114,Rates!G$15:L$19,6,0)*W114,VLOOKUP(Q114,Rates!G$4:L$12,6,0)*W114))</f>
        <v/>
      </c>
      <c r="Z114" s="60" t="str">
        <f t="shared" si="93"/>
        <v/>
      </c>
      <c r="AA114" s="60" t="str">
        <f t="shared" si="81"/>
        <v/>
      </c>
      <c r="AB114" s="61" t="str" cm="1">
        <f t="array" ref="AB114">IF(_xlfn.SINGLE(B:B)="","",IF(R114="Refreshment Beverage","",IF(AND(R114="Beer",Q114=0),SUM(LOOKUP(2,1/(Rates!$B$15:$B$18&lt;=W114)/(Rates!$C$15:$C$18&gt;=W114),Rates!$D$15:$D$18)*W114),VLOOKUP(VALUE(_xlfn.SINGLE(Q:Q)),Rates!A:B,2,0)*W114)))</f>
        <v/>
      </c>
      <c r="AC114" s="61" t="str" cm="1">
        <f t="array" ref="AC114">IF(_xlfn.SINGLE(B:B)="","",IF(R114="Refreshment Beverage","",IF(AND(R114="Beer",Q114=0),SUM(LOOKUP(2,1/(Rates!$B$15:$B$18&lt;=W114)/(Rates!$C$15:$C$18&gt;=W114),Rates!$E$15:$E$18)*W114),VLOOKUP(VALUE(_xlfn.SINGLE(Q:Q)),Rates!A:C,3,0)*W114)))</f>
        <v/>
      </c>
      <c r="AD114" s="168">
        <f>IFERROR(IF(R114="Beer","",IF(OR(Q114=1,Q114=2,Q114=3,Q114=4),VLOOKUP(Q114,Rates!$A$31:$B$34,2,0)*W114,IF(V114=1,VLOOKUP(U114,'REB BEV MIN MKUP'!B:E,4,0),IF(V114&gt;1,VLOOKUP(VALUE(W114),'REB BEV MIN MKUP'!O:Q,3,0),0)))),0)</f>
        <v>0</v>
      </c>
      <c r="AE114" s="62" t="str">
        <f t="shared" si="94"/>
        <v/>
      </c>
      <c r="AF114" s="63" t="str">
        <f t="shared" si="95"/>
        <v/>
      </c>
      <c r="AG114" s="64" t="str">
        <f t="shared" si="96"/>
        <v/>
      </c>
      <c r="AH114" s="65" t="str">
        <f t="shared" si="97"/>
        <v/>
      </c>
      <c r="AI114" s="66" t="str">
        <f>IF(AE:AE="","",IF(R114="Refreshment Beverage",AK114*(Rates!J$19/100),ROUND(SUM(AH114*(Rates!$J$8/100)),4)))</f>
        <v/>
      </c>
      <c r="AJ114" s="67" t="str">
        <f t="shared" si="98"/>
        <v/>
      </c>
      <c r="AK114" s="22" t="str">
        <f t="shared" si="99"/>
        <v/>
      </c>
      <c r="AL114" s="62" t="str">
        <f t="shared" si="100"/>
        <v/>
      </c>
      <c r="AM114" s="63" t="str">
        <f>IF(AS114="","",IF(R114="Refreshment Beverage",ROUND(AS114*Rates!K$19,4),ROUND(AO114*(VLOOKUP(VALUE(Q114),Rates!G$4:L$12,3,0)),4)))</f>
        <v/>
      </c>
      <c r="AN114" s="68" t="str">
        <f>IF(AS114="","",IF(R114="Refreshment Beverage",AS114*(Rates!J$19/100),MAX(AM114,AB114)))</f>
        <v/>
      </c>
      <c r="AO114" s="69" t="str">
        <f t="shared" si="101"/>
        <v/>
      </c>
      <c r="AP114" s="69" t="str">
        <f t="shared" si="102"/>
        <v/>
      </c>
      <c r="AQ114" s="70" t="str">
        <f>IF(AS114="","",IF(R114="Refreshment Beverage",ROUND(SUM(VLOOKUP(Q:Q,Rates!G$15:L$19,3,0)*(AS114-Y114-Z114-AA114)),4),ROUND(SUM(Rates!$K$8*AS114),4)))</f>
        <v/>
      </c>
      <c r="AR114" s="66" t="str">
        <f t="shared" si="103"/>
        <v/>
      </c>
      <c r="AS114" s="22" t="str">
        <f t="shared" si="104"/>
        <v/>
      </c>
      <c r="AT114" s="62" t="str">
        <f t="shared" si="105"/>
        <v/>
      </c>
      <c r="AU114" s="63" t="str">
        <f>IF(AX114="","",IF(R114="Refreshment Beverage",ROUND((BA114-Y114-Z114-AA114)*VLOOKUP(VALUE(Q114),Rates!G$15:L$19,3,0),4),ROUND(AW114*(VLOOKUP(VALUE(Q114),Rates!G:L,3,0)),4)))</f>
        <v/>
      </c>
      <c r="AV114" s="68" t="str">
        <f t="shared" si="106"/>
        <v/>
      </c>
      <c r="AW114" s="69" t="str">
        <f t="shared" si="107"/>
        <v/>
      </c>
      <c r="AX114" s="65" t="str">
        <f t="shared" si="108"/>
        <v/>
      </c>
      <c r="AY114" s="70" t="str">
        <f>IF(AX114="","",IF(R114="Refreshment Beverage",ROUND(SUM(AX114*Rates!K$19),4),ROUND(SUM(AX114*(Rates!J$8/100)),4)))</f>
        <v/>
      </c>
      <c r="AZ114" s="67" t="str">
        <f t="shared" si="109"/>
        <v/>
      </c>
      <c r="BA114" s="22" t="str">
        <f t="shared" si="110"/>
        <v/>
      </c>
      <c r="BD114" s="171"/>
      <c r="BE114" s="171"/>
      <c r="BF114" s="171"/>
      <c r="BG114" s="171"/>
    </row>
    <row r="115" spans="11:59" ht="12.75" customHeight="1" x14ac:dyDescent="0.3">
      <c r="K115" s="42" t="str">
        <f t="shared" si="82"/>
        <v/>
      </c>
      <c r="L115" s="55" t="str">
        <f t="shared" si="83"/>
        <v/>
      </c>
      <c r="M115" s="43" t="str">
        <f t="shared" si="84"/>
        <v/>
      </c>
      <c r="N115" s="56" t="str" cm="1">
        <f t="array" ref="N115">IFERROR(IF(_xlfn.SINGLE(B:B)="","",IF(R115="Beer",SUM(LOOKUP(2,1/(Rates!$B$3:$B$5&lt;=W115)/(Rates!$C$3:$C$5&gt;=W115),Rates!$D$3:$D$5)*(X115/100)*W115),IF(R115="Refreshment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56" t="str">
        <f t="shared" si="85"/>
        <v/>
      </c>
      <c r="P115" s="53"/>
      <c r="Q115" s="14" t="str">
        <f t="shared" si="86"/>
        <v/>
      </c>
      <c r="R115" s="57" t="str">
        <f t="shared" si="87"/>
        <v/>
      </c>
      <c r="S115" s="58" t="str">
        <f>IF(B115="","",IF(R115="Refreshment Beverage",VLOOKUP(VALUE(Q115),Rates!G$15:L$19,2,0),VLOOKUP(VALUE(Q115),Rates!G$4:L$12,2,0)))</f>
        <v/>
      </c>
      <c r="T115" s="58" t="str">
        <f t="shared" si="88"/>
        <v/>
      </c>
      <c r="U115" s="58" t="str">
        <f t="shared" si="89"/>
        <v/>
      </c>
      <c r="V115" s="58" t="str">
        <f t="shared" si="90"/>
        <v/>
      </c>
      <c r="W115" s="58" t="str">
        <f t="shared" si="91"/>
        <v/>
      </c>
      <c r="X115" s="59" t="str">
        <f t="shared" si="92"/>
        <v/>
      </c>
      <c r="Y115" s="60" t="str">
        <f>IF(B:B="","",IF(R115="Refreshment Beverage",VLOOKUP(Q115,Rates!G$15:L$19,6,0)*W115,VLOOKUP(Q115,Rates!G$4:L$12,6,0)*W115))</f>
        <v/>
      </c>
      <c r="Z115" s="60" t="str">
        <f t="shared" si="93"/>
        <v/>
      </c>
      <c r="AA115" s="60" t="str">
        <f t="shared" si="81"/>
        <v/>
      </c>
      <c r="AB115" s="61" t="str" cm="1">
        <f t="array" ref="AB115">IF(_xlfn.SINGLE(B:B)="","",IF(R115="Refreshment Beverage","",IF(AND(R115="Beer",Q115=0),SUM(LOOKUP(2,1/(Rates!$B$15:$B$18&lt;=W115)/(Rates!$C$15:$C$18&gt;=W115),Rates!$D$15:$D$18)*W115),VLOOKUP(VALUE(_xlfn.SINGLE(Q:Q)),Rates!A:B,2,0)*W115)))</f>
        <v/>
      </c>
      <c r="AC115" s="61" t="str" cm="1">
        <f t="array" ref="AC115">IF(_xlfn.SINGLE(B:B)="","",IF(R115="Refreshment Beverage","",IF(AND(R115="Beer",Q115=0),SUM(LOOKUP(2,1/(Rates!$B$15:$B$18&lt;=W115)/(Rates!$C$15:$C$18&gt;=W115),Rates!$E$15:$E$18)*W115),VLOOKUP(VALUE(_xlfn.SINGLE(Q:Q)),Rates!A:C,3,0)*W115)))</f>
        <v/>
      </c>
      <c r="AD115" s="168">
        <f>IFERROR(IF(R115="Beer","",IF(OR(Q115=1,Q115=2,Q115=3,Q115=4),VLOOKUP(Q115,Rates!$A$31:$B$34,2,0)*W115,IF(V115=1,VLOOKUP(U115,'REB BEV MIN MKUP'!B:E,4,0),IF(V115&gt;1,VLOOKUP(VALUE(W115),'REB BEV MIN MKUP'!O:Q,3,0),0)))),0)</f>
        <v>0</v>
      </c>
      <c r="AE115" s="62" t="str">
        <f t="shared" si="94"/>
        <v/>
      </c>
      <c r="AF115" s="63" t="str">
        <f t="shared" si="95"/>
        <v/>
      </c>
      <c r="AG115" s="64" t="str">
        <f t="shared" si="96"/>
        <v/>
      </c>
      <c r="AH115" s="65" t="str">
        <f t="shared" si="97"/>
        <v/>
      </c>
      <c r="AI115" s="66" t="str">
        <f>IF(AE:AE="","",IF(R115="Refreshment Beverage",AK115*(Rates!J$19/100),ROUND(SUM(AH115*(Rates!$J$8/100)),4)))</f>
        <v/>
      </c>
      <c r="AJ115" s="67" t="str">
        <f t="shared" si="98"/>
        <v/>
      </c>
      <c r="AK115" s="22" t="str">
        <f t="shared" si="99"/>
        <v/>
      </c>
      <c r="AL115" s="62" t="str">
        <f t="shared" si="100"/>
        <v/>
      </c>
      <c r="AM115" s="63" t="str">
        <f>IF(AS115="","",IF(R115="Refreshment Beverage",ROUND(AS115*Rates!K$19,4),ROUND(AO115*(VLOOKUP(VALUE(Q115),Rates!G$4:L$12,3,0)),4)))</f>
        <v/>
      </c>
      <c r="AN115" s="68" t="str">
        <f>IF(AS115="","",IF(R115="Refreshment Beverage",AS115*(Rates!J$19/100),MAX(AM115,AB115)))</f>
        <v/>
      </c>
      <c r="AO115" s="69" t="str">
        <f t="shared" si="101"/>
        <v/>
      </c>
      <c r="AP115" s="69" t="str">
        <f t="shared" si="102"/>
        <v/>
      </c>
      <c r="AQ115" s="70" t="str">
        <f>IF(AS115="","",IF(R115="Refreshment Beverage",ROUND(SUM(VLOOKUP(Q:Q,Rates!G$15:L$19,3,0)*(AS115-Y115-Z115-AA115)),4),ROUND(SUM(Rates!$K$8*AS115),4)))</f>
        <v/>
      </c>
      <c r="AR115" s="66" t="str">
        <f t="shared" si="103"/>
        <v/>
      </c>
      <c r="AS115" s="22" t="str">
        <f t="shared" si="104"/>
        <v/>
      </c>
      <c r="AT115" s="62" t="str">
        <f t="shared" si="105"/>
        <v/>
      </c>
      <c r="AU115" s="63" t="str">
        <f>IF(AX115="","",IF(R115="Refreshment Beverage",ROUND((BA115-Y115-Z115-AA115)*VLOOKUP(VALUE(Q115),Rates!G$15:L$19,3,0),4),ROUND(AW115*(VLOOKUP(VALUE(Q115),Rates!G:L,3,0)),4)))</f>
        <v/>
      </c>
      <c r="AV115" s="68" t="str">
        <f t="shared" si="106"/>
        <v/>
      </c>
      <c r="AW115" s="69" t="str">
        <f t="shared" si="107"/>
        <v/>
      </c>
      <c r="AX115" s="65" t="str">
        <f t="shared" si="108"/>
        <v/>
      </c>
      <c r="AY115" s="70" t="str">
        <f>IF(AX115="","",IF(R115="Refreshment Beverage",ROUND(SUM(AX115*Rates!K$19),4),ROUND(SUM(AX115*(Rates!J$8/100)),4)))</f>
        <v/>
      </c>
      <c r="AZ115" s="67" t="str">
        <f t="shared" si="109"/>
        <v/>
      </c>
      <c r="BA115" s="22" t="str">
        <f t="shared" si="110"/>
        <v/>
      </c>
      <c r="BD115" s="171"/>
      <c r="BE115" s="171"/>
      <c r="BF115" s="171"/>
      <c r="BG115" s="171"/>
    </row>
    <row r="116" spans="11:59" ht="12.75" customHeight="1" x14ac:dyDescent="0.3">
      <c r="K116" s="42" t="str">
        <f t="shared" si="82"/>
        <v/>
      </c>
      <c r="L116" s="55" t="str">
        <f t="shared" si="83"/>
        <v/>
      </c>
      <c r="M116" s="43" t="str">
        <f t="shared" si="84"/>
        <v/>
      </c>
      <c r="N116" s="56" t="str" cm="1">
        <f t="array" ref="N116">IFERROR(IF(_xlfn.SINGLE(B:B)="","",IF(R116="Beer",SUM(LOOKUP(2,1/(Rates!$B$3:$B$5&lt;=W116)/(Rates!$C$3:$C$5&gt;=W116),Rates!$D$3:$D$5)*(X116/100)*W116),IF(R116="Refreshment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56" t="str">
        <f t="shared" si="85"/>
        <v/>
      </c>
      <c r="P116" s="53"/>
      <c r="Q116" s="14" t="str">
        <f t="shared" si="86"/>
        <v/>
      </c>
      <c r="R116" s="57" t="str">
        <f t="shared" si="87"/>
        <v/>
      </c>
      <c r="S116" s="58" t="str">
        <f>IF(B116="","",IF(R116="Refreshment Beverage",VLOOKUP(VALUE(Q116),Rates!G$15:L$19,2,0),VLOOKUP(VALUE(Q116),Rates!G$4:L$12,2,0)))</f>
        <v/>
      </c>
      <c r="T116" s="58" t="str">
        <f t="shared" si="88"/>
        <v/>
      </c>
      <c r="U116" s="58" t="str">
        <f t="shared" si="89"/>
        <v/>
      </c>
      <c r="V116" s="58" t="str">
        <f t="shared" si="90"/>
        <v/>
      </c>
      <c r="W116" s="58" t="str">
        <f t="shared" si="91"/>
        <v/>
      </c>
      <c r="X116" s="59" t="str">
        <f t="shared" si="92"/>
        <v/>
      </c>
      <c r="Y116" s="60" t="str">
        <f>IF(B:B="","",IF(R116="Refreshment Beverage",VLOOKUP(Q116,Rates!G$15:L$19,6,0)*W116,VLOOKUP(Q116,Rates!G$4:L$12,6,0)*W116))</f>
        <v/>
      </c>
      <c r="Z116" s="60" t="str">
        <f t="shared" si="93"/>
        <v/>
      </c>
      <c r="AA116" s="60" t="str">
        <f t="shared" si="81"/>
        <v/>
      </c>
      <c r="AB116" s="61" t="str" cm="1">
        <f t="array" ref="AB116">IF(_xlfn.SINGLE(B:B)="","",IF(R116="Refreshment Beverage","",IF(AND(R116="Beer",Q116=0),SUM(LOOKUP(2,1/(Rates!$B$15:$B$18&lt;=W116)/(Rates!$C$15:$C$18&gt;=W116),Rates!$D$15:$D$18)*W116),VLOOKUP(VALUE(_xlfn.SINGLE(Q:Q)),Rates!A:B,2,0)*W116)))</f>
        <v/>
      </c>
      <c r="AC116" s="61" t="str" cm="1">
        <f t="array" ref="AC116">IF(_xlfn.SINGLE(B:B)="","",IF(R116="Refreshment Beverage","",IF(AND(R116="Beer",Q116=0),SUM(LOOKUP(2,1/(Rates!$B$15:$B$18&lt;=W116)/(Rates!$C$15:$C$18&gt;=W116),Rates!$E$15:$E$18)*W116),VLOOKUP(VALUE(_xlfn.SINGLE(Q:Q)),Rates!A:C,3,0)*W116)))</f>
        <v/>
      </c>
      <c r="AD116" s="168">
        <f>IFERROR(IF(R116="Beer","",IF(OR(Q116=1,Q116=2,Q116=3,Q116=4),VLOOKUP(Q116,Rates!$A$31:$B$34,2,0)*W116,IF(V116=1,VLOOKUP(U116,'REB BEV MIN MKUP'!B:E,4,0),IF(V116&gt;1,VLOOKUP(VALUE(W116),'REB BEV MIN MKUP'!O:Q,3,0),0)))),0)</f>
        <v>0</v>
      </c>
      <c r="AE116" s="62" t="str">
        <f t="shared" si="94"/>
        <v/>
      </c>
      <c r="AF116" s="63" t="str">
        <f t="shared" si="95"/>
        <v/>
      </c>
      <c r="AG116" s="64" t="str">
        <f t="shared" si="96"/>
        <v/>
      </c>
      <c r="AH116" s="65" t="str">
        <f t="shared" si="97"/>
        <v/>
      </c>
      <c r="AI116" s="66" t="str">
        <f>IF(AE:AE="","",IF(R116="Refreshment Beverage",AK116*(Rates!J$19/100),ROUND(SUM(AH116*(Rates!$J$8/100)),4)))</f>
        <v/>
      </c>
      <c r="AJ116" s="67" t="str">
        <f t="shared" si="98"/>
        <v/>
      </c>
      <c r="AK116" s="22" t="str">
        <f t="shared" si="99"/>
        <v/>
      </c>
      <c r="AL116" s="62" t="str">
        <f t="shared" si="100"/>
        <v/>
      </c>
      <c r="AM116" s="63" t="str">
        <f>IF(AS116="","",IF(R116="Refreshment Beverage",ROUND(AS116*Rates!K$19,4),ROUND(AO116*(VLOOKUP(VALUE(Q116),Rates!G$4:L$12,3,0)),4)))</f>
        <v/>
      </c>
      <c r="AN116" s="68" t="str">
        <f>IF(AS116="","",IF(R116="Refreshment Beverage",AS116*(Rates!J$19/100),MAX(AM116,AB116)))</f>
        <v/>
      </c>
      <c r="AO116" s="69" t="str">
        <f t="shared" si="101"/>
        <v/>
      </c>
      <c r="AP116" s="69" t="str">
        <f t="shared" si="102"/>
        <v/>
      </c>
      <c r="AQ116" s="70" t="str">
        <f>IF(AS116="","",IF(R116="Refreshment Beverage",ROUND(SUM(VLOOKUP(Q:Q,Rates!G$15:L$19,3,0)*(AS116-Y116-Z116-AA116)),4),ROUND(SUM(Rates!$K$8*AS116),4)))</f>
        <v/>
      </c>
      <c r="AR116" s="66" t="str">
        <f t="shared" si="103"/>
        <v/>
      </c>
      <c r="AS116" s="22" t="str">
        <f t="shared" si="104"/>
        <v/>
      </c>
      <c r="AT116" s="62" t="str">
        <f t="shared" si="105"/>
        <v/>
      </c>
      <c r="AU116" s="63" t="str">
        <f>IF(AX116="","",IF(R116="Refreshment Beverage",ROUND((BA116-Y116-Z116-AA116)*VLOOKUP(VALUE(Q116),Rates!G$15:L$19,3,0),4),ROUND(AW116*(VLOOKUP(VALUE(Q116),Rates!G:L,3,0)),4)))</f>
        <v/>
      </c>
      <c r="AV116" s="68" t="str">
        <f t="shared" si="106"/>
        <v/>
      </c>
      <c r="AW116" s="69" t="str">
        <f t="shared" si="107"/>
        <v/>
      </c>
      <c r="AX116" s="65" t="str">
        <f t="shared" si="108"/>
        <v/>
      </c>
      <c r="AY116" s="70" t="str">
        <f>IF(AX116="","",IF(R116="Refreshment Beverage",ROUND(SUM(AX116*Rates!K$19),4),ROUND(SUM(AX116*(Rates!J$8/100)),4)))</f>
        <v/>
      </c>
      <c r="AZ116" s="67" t="str">
        <f t="shared" si="109"/>
        <v/>
      </c>
      <c r="BA116" s="22" t="str">
        <f t="shared" si="110"/>
        <v/>
      </c>
      <c r="BD116" s="171"/>
      <c r="BE116" s="171"/>
      <c r="BF116" s="171"/>
      <c r="BG116" s="171"/>
    </row>
    <row r="117" spans="11:59" ht="12.75" customHeight="1" x14ac:dyDescent="0.3">
      <c r="K117" s="42" t="str">
        <f t="shared" si="82"/>
        <v/>
      </c>
      <c r="L117" s="55" t="str">
        <f t="shared" si="83"/>
        <v/>
      </c>
      <c r="M117" s="43" t="str">
        <f t="shared" si="84"/>
        <v/>
      </c>
      <c r="N117" s="56" t="str" cm="1">
        <f t="array" ref="N117">IFERROR(IF(_xlfn.SINGLE(B:B)="","",IF(R117="Beer",SUM(LOOKUP(2,1/(Rates!$B$3:$B$5&lt;=W117)/(Rates!$C$3:$C$5&gt;=W117),Rates!$D$3:$D$5)*(X117/100)*W117),IF(R117="Refreshment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56" t="str">
        <f t="shared" si="85"/>
        <v/>
      </c>
      <c r="P117" s="53"/>
      <c r="Q117" s="14" t="str">
        <f t="shared" si="86"/>
        <v/>
      </c>
      <c r="R117" s="57" t="str">
        <f t="shared" si="87"/>
        <v/>
      </c>
      <c r="S117" s="58" t="str">
        <f>IF(B117="","",IF(R117="Refreshment Beverage",VLOOKUP(VALUE(Q117),Rates!G$15:L$19,2,0),VLOOKUP(VALUE(Q117),Rates!G$4:L$12,2,0)))</f>
        <v/>
      </c>
      <c r="T117" s="58" t="str">
        <f t="shared" si="88"/>
        <v/>
      </c>
      <c r="U117" s="58" t="str">
        <f t="shared" si="89"/>
        <v/>
      </c>
      <c r="V117" s="58" t="str">
        <f t="shared" si="90"/>
        <v/>
      </c>
      <c r="W117" s="58" t="str">
        <f t="shared" si="91"/>
        <v/>
      </c>
      <c r="X117" s="59" t="str">
        <f t="shared" si="92"/>
        <v/>
      </c>
      <c r="Y117" s="60" t="str">
        <f>IF(B:B="","",IF(R117="Refreshment Beverage",VLOOKUP(Q117,Rates!G$15:L$19,6,0)*W117,VLOOKUP(Q117,Rates!G$4:L$12,6,0)*W117))</f>
        <v/>
      </c>
      <c r="Z117" s="60" t="str">
        <f t="shared" si="93"/>
        <v/>
      </c>
      <c r="AA117" s="60" t="str">
        <f t="shared" si="81"/>
        <v/>
      </c>
      <c r="AB117" s="61" t="str" cm="1">
        <f t="array" ref="AB117">IF(_xlfn.SINGLE(B:B)="","",IF(R117="Refreshment Beverage","",IF(AND(R117="Beer",Q117=0),SUM(LOOKUP(2,1/(Rates!$B$15:$B$18&lt;=W117)/(Rates!$C$15:$C$18&gt;=W117),Rates!$D$15:$D$18)*W117),VLOOKUP(VALUE(_xlfn.SINGLE(Q:Q)),Rates!A:B,2,0)*W117)))</f>
        <v/>
      </c>
      <c r="AC117" s="61" t="str" cm="1">
        <f t="array" ref="AC117">IF(_xlfn.SINGLE(B:B)="","",IF(R117="Refreshment Beverage","",IF(AND(R117="Beer",Q117=0),SUM(LOOKUP(2,1/(Rates!$B$15:$B$18&lt;=W117)/(Rates!$C$15:$C$18&gt;=W117),Rates!$E$15:$E$18)*W117),VLOOKUP(VALUE(_xlfn.SINGLE(Q:Q)),Rates!A:C,3,0)*W117)))</f>
        <v/>
      </c>
      <c r="AD117" s="168">
        <f>IFERROR(IF(R117="Beer","",IF(OR(Q117=1,Q117=2,Q117=3,Q117=4),VLOOKUP(Q117,Rates!$A$31:$B$34,2,0)*W117,IF(V117=1,VLOOKUP(U117,'REB BEV MIN MKUP'!B:E,4,0),IF(V117&gt;1,VLOOKUP(VALUE(W117),'REB BEV MIN MKUP'!O:Q,3,0),0)))),0)</f>
        <v>0</v>
      </c>
      <c r="AE117" s="62" t="str">
        <f t="shared" si="94"/>
        <v/>
      </c>
      <c r="AF117" s="63" t="str">
        <f t="shared" si="95"/>
        <v/>
      </c>
      <c r="AG117" s="64" t="str">
        <f t="shared" si="96"/>
        <v/>
      </c>
      <c r="AH117" s="65" t="str">
        <f t="shared" si="97"/>
        <v/>
      </c>
      <c r="AI117" s="66" t="str">
        <f>IF(AE:AE="","",IF(R117="Refreshment Beverage",AK117*(Rates!J$19/100),ROUND(SUM(AH117*(Rates!$J$8/100)),4)))</f>
        <v/>
      </c>
      <c r="AJ117" s="67" t="str">
        <f t="shared" si="98"/>
        <v/>
      </c>
      <c r="AK117" s="22" t="str">
        <f t="shared" si="99"/>
        <v/>
      </c>
      <c r="AL117" s="62" t="str">
        <f t="shared" si="100"/>
        <v/>
      </c>
      <c r="AM117" s="63" t="str">
        <f>IF(AS117="","",IF(R117="Refreshment Beverage",ROUND(AS117*Rates!K$19,4),ROUND(AO117*(VLOOKUP(VALUE(Q117),Rates!G$4:L$12,3,0)),4)))</f>
        <v/>
      </c>
      <c r="AN117" s="68" t="str">
        <f>IF(AS117="","",IF(R117="Refreshment Beverage",AS117*(Rates!J$19/100),MAX(AM117,AB117)))</f>
        <v/>
      </c>
      <c r="AO117" s="69" t="str">
        <f t="shared" si="101"/>
        <v/>
      </c>
      <c r="AP117" s="69" t="str">
        <f t="shared" si="102"/>
        <v/>
      </c>
      <c r="AQ117" s="70" t="str">
        <f>IF(AS117="","",IF(R117="Refreshment Beverage",ROUND(SUM(VLOOKUP(Q:Q,Rates!G$15:L$19,3,0)*(AS117-Y117-Z117-AA117)),4),ROUND(SUM(Rates!$K$8*AS117),4)))</f>
        <v/>
      </c>
      <c r="AR117" s="66" t="str">
        <f t="shared" si="103"/>
        <v/>
      </c>
      <c r="AS117" s="22" t="str">
        <f t="shared" si="104"/>
        <v/>
      </c>
      <c r="AT117" s="62" t="str">
        <f t="shared" si="105"/>
        <v/>
      </c>
      <c r="AU117" s="63" t="str">
        <f>IF(AX117="","",IF(R117="Refreshment Beverage",ROUND((BA117-Y117-Z117-AA117)*VLOOKUP(VALUE(Q117),Rates!G$15:L$19,3,0),4),ROUND(AW117*(VLOOKUP(VALUE(Q117),Rates!G:L,3,0)),4)))</f>
        <v/>
      </c>
      <c r="AV117" s="68" t="str">
        <f t="shared" si="106"/>
        <v/>
      </c>
      <c r="AW117" s="69" t="str">
        <f t="shared" si="107"/>
        <v/>
      </c>
      <c r="AX117" s="65" t="str">
        <f t="shared" si="108"/>
        <v/>
      </c>
      <c r="AY117" s="70" t="str">
        <f>IF(AX117="","",IF(R117="Refreshment Beverage",ROUND(SUM(AX117*Rates!K$19),4),ROUND(SUM(AX117*(Rates!J$8/100)),4)))</f>
        <v/>
      </c>
      <c r="AZ117" s="67" t="str">
        <f t="shared" si="109"/>
        <v/>
      </c>
      <c r="BA117" s="22" t="str">
        <f t="shared" si="110"/>
        <v/>
      </c>
      <c r="BD117" s="171"/>
      <c r="BE117" s="171"/>
      <c r="BF117" s="171"/>
      <c r="BG117" s="171"/>
    </row>
    <row r="118" spans="11:59" ht="12.75" customHeight="1" x14ac:dyDescent="0.3">
      <c r="K118" s="42" t="str">
        <f t="shared" si="82"/>
        <v/>
      </c>
      <c r="L118" s="55" t="str">
        <f t="shared" si="83"/>
        <v/>
      </c>
      <c r="M118" s="43" t="str">
        <f t="shared" si="84"/>
        <v/>
      </c>
      <c r="N118" s="56" t="str" cm="1">
        <f t="array" ref="N118">IFERROR(IF(_xlfn.SINGLE(B:B)="","",IF(R118="Beer",SUM(LOOKUP(2,1/(Rates!$B$3:$B$5&lt;=W118)/(Rates!$C$3:$C$5&gt;=W118),Rates!$D$3:$D$5)*(X118/100)*W118),IF(R118="Refreshment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56" t="str">
        <f t="shared" si="85"/>
        <v/>
      </c>
      <c r="P118" s="53"/>
      <c r="Q118" s="14" t="str">
        <f t="shared" si="86"/>
        <v/>
      </c>
      <c r="R118" s="57" t="str">
        <f t="shared" si="87"/>
        <v/>
      </c>
      <c r="S118" s="58" t="str">
        <f>IF(B118="","",IF(R118="Refreshment Beverage",VLOOKUP(VALUE(Q118),Rates!G$15:L$19,2,0),VLOOKUP(VALUE(Q118),Rates!G$4:L$12,2,0)))</f>
        <v/>
      </c>
      <c r="T118" s="58" t="str">
        <f t="shared" si="88"/>
        <v/>
      </c>
      <c r="U118" s="58" t="str">
        <f t="shared" si="89"/>
        <v/>
      </c>
      <c r="V118" s="58" t="str">
        <f t="shared" si="90"/>
        <v/>
      </c>
      <c r="W118" s="58" t="str">
        <f t="shared" si="91"/>
        <v/>
      </c>
      <c r="X118" s="59" t="str">
        <f t="shared" si="92"/>
        <v/>
      </c>
      <c r="Y118" s="60" t="str">
        <f>IF(B:B="","",IF(R118="Refreshment Beverage",VLOOKUP(Q118,Rates!G$15:L$19,6,0)*W118,VLOOKUP(Q118,Rates!G$4:L$12,6,0)*W118))</f>
        <v/>
      </c>
      <c r="Z118" s="60" t="str">
        <f t="shared" si="93"/>
        <v/>
      </c>
      <c r="AA118" s="60" t="str">
        <f t="shared" si="81"/>
        <v/>
      </c>
      <c r="AB118" s="61" t="str" cm="1">
        <f t="array" ref="AB118">IF(_xlfn.SINGLE(B:B)="","",IF(R118="Refreshment Beverage","",IF(AND(R118="Beer",Q118=0),SUM(LOOKUP(2,1/(Rates!$B$15:$B$18&lt;=W118)/(Rates!$C$15:$C$18&gt;=W118),Rates!$D$15:$D$18)*W118),VLOOKUP(VALUE(_xlfn.SINGLE(Q:Q)),Rates!A:B,2,0)*W118)))</f>
        <v/>
      </c>
      <c r="AC118" s="61" t="str" cm="1">
        <f t="array" ref="AC118">IF(_xlfn.SINGLE(B:B)="","",IF(R118="Refreshment Beverage","",IF(AND(R118="Beer",Q118=0),SUM(LOOKUP(2,1/(Rates!$B$15:$B$18&lt;=W118)/(Rates!$C$15:$C$18&gt;=W118),Rates!$E$15:$E$18)*W118),VLOOKUP(VALUE(_xlfn.SINGLE(Q:Q)),Rates!A:C,3,0)*W118)))</f>
        <v/>
      </c>
      <c r="AD118" s="168">
        <f>IFERROR(IF(R118="Beer","",IF(OR(Q118=1,Q118=2,Q118=3,Q118=4),VLOOKUP(Q118,Rates!$A$31:$B$34,2,0)*W118,IF(V118=1,VLOOKUP(U118,'REB BEV MIN MKUP'!B:E,4,0),IF(V118&gt;1,VLOOKUP(VALUE(W118),'REB BEV MIN MKUP'!O:Q,3,0),0)))),0)</f>
        <v>0</v>
      </c>
      <c r="AE118" s="62" t="str">
        <f t="shared" si="94"/>
        <v/>
      </c>
      <c r="AF118" s="63" t="str">
        <f t="shared" si="95"/>
        <v/>
      </c>
      <c r="AG118" s="64" t="str">
        <f t="shared" si="96"/>
        <v/>
      </c>
      <c r="AH118" s="65" t="str">
        <f t="shared" si="97"/>
        <v/>
      </c>
      <c r="AI118" s="66" t="str">
        <f>IF(AE:AE="","",IF(R118="Refreshment Beverage",AK118*(Rates!J$19/100),ROUND(SUM(AH118*(Rates!$J$8/100)),4)))</f>
        <v/>
      </c>
      <c r="AJ118" s="67" t="str">
        <f t="shared" si="98"/>
        <v/>
      </c>
      <c r="AK118" s="22" t="str">
        <f t="shared" si="99"/>
        <v/>
      </c>
      <c r="AL118" s="62" t="str">
        <f t="shared" si="100"/>
        <v/>
      </c>
      <c r="AM118" s="63" t="str">
        <f>IF(AS118="","",IF(R118="Refreshment Beverage",ROUND(AS118*Rates!K$19,4),ROUND(AO118*(VLOOKUP(VALUE(Q118),Rates!G$4:L$12,3,0)),4)))</f>
        <v/>
      </c>
      <c r="AN118" s="68" t="str">
        <f>IF(AS118="","",IF(R118="Refreshment Beverage",AS118*(Rates!J$19/100),MAX(AM118,AB118)))</f>
        <v/>
      </c>
      <c r="AO118" s="69" t="str">
        <f t="shared" si="101"/>
        <v/>
      </c>
      <c r="AP118" s="69" t="str">
        <f t="shared" si="102"/>
        <v/>
      </c>
      <c r="AQ118" s="70" t="str">
        <f>IF(AS118="","",IF(R118="Refreshment Beverage",ROUND(SUM(VLOOKUP(Q:Q,Rates!G$15:L$19,3,0)*(AS118-Y118-Z118-AA118)),4),ROUND(SUM(Rates!$K$8*AS118),4)))</f>
        <v/>
      </c>
      <c r="AR118" s="66" t="str">
        <f t="shared" si="103"/>
        <v/>
      </c>
      <c r="AS118" s="22" t="str">
        <f t="shared" si="104"/>
        <v/>
      </c>
      <c r="AT118" s="62" t="str">
        <f t="shared" si="105"/>
        <v/>
      </c>
      <c r="AU118" s="63" t="str">
        <f>IF(AX118="","",IF(R118="Refreshment Beverage",ROUND((BA118-Y118-Z118-AA118)*VLOOKUP(VALUE(Q118),Rates!G$15:L$19,3,0),4),ROUND(AW118*(VLOOKUP(VALUE(Q118),Rates!G:L,3,0)),4)))</f>
        <v/>
      </c>
      <c r="AV118" s="68" t="str">
        <f t="shared" si="106"/>
        <v/>
      </c>
      <c r="AW118" s="69" t="str">
        <f t="shared" si="107"/>
        <v/>
      </c>
      <c r="AX118" s="65" t="str">
        <f t="shared" si="108"/>
        <v/>
      </c>
      <c r="AY118" s="70" t="str">
        <f>IF(AX118="","",IF(R118="Refreshment Beverage",ROUND(SUM(AX118*Rates!K$19),4),ROUND(SUM(AX118*(Rates!J$8/100)),4)))</f>
        <v/>
      </c>
      <c r="AZ118" s="67" t="str">
        <f t="shared" si="109"/>
        <v/>
      </c>
      <c r="BA118" s="22" t="str">
        <f t="shared" si="110"/>
        <v/>
      </c>
      <c r="BD118" s="171"/>
      <c r="BE118" s="171"/>
      <c r="BF118" s="171"/>
      <c r="BG118" s="171"/>
    </row>
    <row r="119" spans="11:59" ht="12.75" customHeight="1" x14ac:dyDescent="0.3">
      <c r="K119" s="42" t="str">
        <f t="shared" si="82"/>
        <v/>
      </c>
      <c r="L119" s="55" t="str">
        <f t="shared" si="83"/>
        <v/>
      </c>
      <c r="M119" s="43" t="str">
        <f t="shared" si="84"/>
        <v/>
      </c>
      <c r="N119" s="56" t="str" cm="1">
        <f t="array" ref="N119">IFERROR(IF(_xlfn.SINGLE(B:B)="","",IF(R119="Beer",SUM(LOOKUP(2,1/(Rates!$B$3:$B$5&lt;=W119)/(Rates!$C$3:$C$5&gt;=W119),Rates!$D$3:$D$5)*(X119/100)*W119),IF(R119="Refreshment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56" t="str">
        <f t="shared" si="85"/>
        <v/>
      </c>
      <c r="P119" s="53"/>
      <c r="Q119" s="14" t="str">
        <f t="shared" si="86"/>
        <v/>
      </c>
      <c r="R119" s="57" t="str">
        <f t="shared" si="87"/>
        <v/>
      </c>
      <c r="S119" s="58" t="str">
        <f>IF(B119="","",IF(R119="Refreshment Beverage",VLOOKUP(VALUE(Q119),Rates!G$15:L$19,2,0),VLOOKUP(VALUE(Q119),Rates!G$4:L$12,2,0)))</f>
        <v/>
      </c>
      <c r="T119" s="58" t="str">
        <f t="shared" si="88"/>
        <v/>
      </c>
      <c r="U119" s="58" t="str">
        <f t="shared" si="89"/>
        <v/>
      </c>
      <c r="V119" s="58" t="str">
        <f t="shared" si="90"/>
        <v/>
      </c>
      <c r="W119" s="58" t="str">
        <f t="shared" si="91"/>
        <v/>
      </c>
      <c r="X119" s="59" t="str">
        <f t="shared" si="92"/>
        <v/>
      </c>
      <c r="Y119" s="60" t="str">
        <f>IF(B:B="","",IF(R119="Refreshment Beverage",VLOOKUP(Q119,Rates!G$15:L$19,6,0)*W119,VLOOKUP(Q119,Rates!G$4:L$12,6,0)*W119))</f>
        <v/>
      </c>
      <c r="Z119" s="60" t="str">
        <f t="shared" si="93"/>
        <v/>
      </c>
      <c r="AA119" s="60" t="str">
        <f t="shared" si="81"/>
        <v/>
      </c>
      <c r="AB119" s="61" t="str" cm="1">
        <f t="array" ref="AB119">IF(_xlfn.SINGLE(B:B)="","",IF(R119="Refreshment Beverage","",IF(AND(R119="Beer",Q119=0),SUM(LOOKUP(2,1/(Rates!$B$15:$B$18&lt;=W119)/(Rates!$C$15:$C$18&gt;=W119),Rates!$D$15:$D$18)*W119),VLOOKUP(VALUE(_xlfn.SINGLE(Q:Q)),Rates!A:B,2,0)*W119)))</f>
        <v/>
      </c>
      <c r="AC119" s="61" t="str" cm="1">
        <f t="array" ref="AC119">IF(_xlfn.SINGLE(B:B)="","",IF(R119="Refreshment Beverage","",IF(AND(R119="Beer",Q119=0),SUM(LOOKUP(2,1/(Rates!$B$15:$B$18&lt;=W119)/(Rates!$C$15:$C$18&gt;=W119),Rates!$E$15:$E$18)*W119),VLOOKUP(VALUE(_xlfn.SINGLE(Q:Q)),Rates!A:C,3,0)*W119)))</f>
        <v/>
      </c>
      <c r="AD119" s="168">
        <f>IFERROR(IF(R119="Beer","",IF(OR(Q119=1,Q119=2,Q119=3,Q119=4),VLOOKUP(Q119,Rates!$A$31:$B$34,2,0)*W119,IF(V119=1,VLOOKUP(U119,'REB BEV MIN MKUP'!B:E,4,0),IF(V119&gt;1,VLOOKUP(VALUE(W119),'REB BEV MIN MKUP'!O:Q,3,0),0)))),0)</f>
        <v>0</v>
      </c>
      <c r="AE119" s="62" t="str">
        <f t="shared" si="94"/>
        <v/>
      </c>
      <c r="AF119" s="63" t="str">
        <f t="shared" si="95"/>
        <v/>
      </c>
      <c r="AG119" s="64" t="str">
        <f t="shared" si="96"/>
        <v/>
      </c>
      <c r="AH119" s="65" t="str">
        <f t="shared" si="97"/>
        <v/>
      </c>
      <c r="AI119" s="66" t="str">
        <f>IF(AE:AE="","",IF(R119="Refreshment Beverage",AK119*(Rates!J$19/100),ROUND(SUM(AH119*(Rates!$J$8/100)),4)))</f>
        <v/>
      </c>
      <c r="AJ119" s="67" t="str">
        <f t="shared" si="98"/>
        <v/>
      </c>
      <c r="AK119" s="22" t="str">
        <f t="shared" si="99"/>
        <v/>
      </c>
      <c r="AL119" s="62" t="str">
        <f t="shared" si="100"/>
        <v/>
      </c>
      <c r="AM119" s="63" t="str">
        <f>IF(AS119="","",IF(R119="Refreshment Beverage",ROUND(AS119*Rates!K$19,4),ROUND(AO119*(VLOOKUP(VALUE(Q119),Rates!G$4:L$12,3,0)),4)))</f>
        <v/>
      </c>
      <c r="AN119" s="68" t="str">
        <f>IF(AS119="","",IF(R119="Refreshment Beverage",AS119*(Rates!J$19/100),MAX(AM119,AB119)))</f>
        <v/>
      </c>
      <c r="AO119" s="69" t="str">
        <f t="shared" si="101"/>
        <v/>
      </c>
      <c r="AP119" s="69" t="str">
        <f t="shared" si="102"/>
        <v/>
      </c>
      <c r="AQ119" s="70" t="str">
        <f>IF(AS119="","",IF(R119="Refreshment Beverage",ROUND(SUM(VLOOKUP(Q:Q,Rates!G$15:L$19,3,0)*(AS119-Y119-Z119-AA119)),4),ROUND(SUM(Rates!$K$8*AS119),4)))</f>
        <v/>
      </c>
      <c r="AR119" s="66" t="str">
        <f t="shared" si="103"/>
        <v/>
      </c>
      <c r="AS119" s="22" t="str">
        <f t="shared" si="104"/>
        <v/>
      </c>
      <c r="AT119" s="62" t="str">
        <f t="shared" si="105"/>
        <v/>
      </c>
      <c r="AU119" s="63" t="str">
        <f>IF(AX119="","",IF(R119="Refreshment Beverage",ROUND((BA119-Y119-Z119-AA119)*VLOOKUP(VALUE(Q119),Rates!G$15:L$19,3,0),4),ROUND(AW119*(VLOOKUP(VALUE(Q119),Rates!G:L,3,0)),4)))</f>
        <v/>
      </c>
      <c r="AV119" s="68" t="str">
        <f t="shared" si="106"/>
        <v/>
      </c>
      <c r="AW119" s="69" t="str">
        <f t="shared" si="107"/>
        <v/>
      </c>
      <c r="AX119" s="65" t="str">
        <f t="shared" si="108"/>
        <v/>
      </c>
      <c r="AY119" s="70" t="str">
        <f>IF(AX119="","",IF(R119="Refreshment Beverage",ROUND(SUM(AX119*Rates!K$19),4),ROUND(SUM(AX119*(Rates!J$8/100)),4)))</f>
        <v/>
      </c>
      <c r="AZ119" s="67" t="str">
        <f t="shared" si="109"/>
        <v/>
      </c>
      <c r="BA119" s="22" t="str">
        <f t="shared" si="110"/>
        <v/>
      </c>
      <c r="BD119" s="171"/>
      <c r="BE119" s="171"/>
      <c r="BF119" s="171"/>
      <c r="BG119" s="171"/>
    </row>
    <row r="120" spans="11:59" ht="12.75" customHeight="1" x14ac:dyDescent="0.3">
      <c r="K120" s="42" t="str">
        <f t="shared" si="82"/>
        <v/>
      </c>
      <c r="L120" s="55" t="str">
        <f t="shared" si="83"/>
        <v/>
      </c>
      <c r="M120" s="43" t="str">
        <f t="shared" si="84"/>
        <v/>
      </c>
      <c r="N120" s="56" t="str" cm="1">
        <f t="array" ref="N120">IFERROR(IF(_xlfn.SINGLE(B:B)="","",IF(R120="Beer",SUM(LOOKUP(2,1/(Rates!$B$3:$B$5&lt;=W120)/(Rates!$C$3:$C$5&gt;=W120),Rates!$D$3:$D$5)*(X120/100)*W120),IF(R120="Refreshment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56" t="str">
        <f t="shared" si="85"/>
        <v/>
      </c>
      <c r="P120" s="53"/>
      <c r="Q120" s="14" t="str">
        <f t="shared" si="86"/>
        <v/>
      </c>
      <c r="R120" s="57" t="str">
        <f t="shared" si="87"/>
        <v/>
      </c>
      <c r="S120" s="58" t="str">
        <f>IF(B120="","",IF(R120="Refreshment Beverage",VLOOKUP(VALUE(Q120),Rates!G$15:L$19,2,0),VLOOKUP(VALUE(Q120),Rates!G$4:L$12,2,0)))</f>
        <v/>
      </c>
      <c r="T120" s="58" t="str">
        <f t="shared" si="88"/>
        <v/>
      </c>
      <c r="U120" s="58" t="str">
        <f t="shared" si="89"/>
        <v/>
      </c>
      <c r="V120" s="58" t="str">
        <f t="shared" si="90"/>
        <v/>
      </c>
      <c r="W120" s="58" t="str">
        <f t="shared" si="91"/>
        <v/>
      </c>
      <c r="X120" s="59" t="str">
        <f t="shared" si="92"/>
        <v/>
      </c>
      <c r="Y120" s="60" t="str">
        <f>IF(B:B="","",IF(R120="Refreshment Beverage",VLOOKUP(Q120,Rates!G$15:L$19,6,0)*W120,VLOOKUP(Q120,Rates!G$4:L$12,6,0)*W120))</f>
        <v/>
      </c>
      <c r="Z120" s="60" t="str">
        <f t="shared" si="93"/>
        <v/>
      </c>
      <c r="AA120" s="60" t="str">
        <f t="shared" si="81"/>
        <v/>
      </c>
      <c r="AB120" s="61" t="str" cm="1">
        <f t="array" ref="AB120">IF(_xlfn.SINGLE(B:B)="","",IF(R120="Refreshment Beverage","",IF(AND(R120="Beer",Q120=0),SUM(LOOKUP(2,1/(Rates!$B$15:$B$18&lt;=W120)/(Rates!$C$15:$C$18&gt;=W120),Rates!$D$15:$D$18)*W120),VLOOKUP(VALUE(_xlfn.SINGLE(Q:Q)),Rates!A:B,2,0)*W120)))</f>
        <v/>
      </c>
      <c r="AC120" s="61" t="str" cm="1">
        <f t="array" ref="AC120">IF(_xlfn.SINGLE(B:B)="","",IF(R120="Refreshment Beverage","",IF(AND(R120="Beer",Q120=0),SUM(LOOKUP(2,1/(Rates!$B$15:$B$18&lt;=W120)/(Rates!$C$15:$C$18&gt;=W120),Rates!$E$15:$E$18)*W120),VLOOKUP(VALUE(_xlfn.SINGLE(Q:Q)),Rates!A:C,3,0)*W120)))</f>
        <v/>
      </c>
      <c r="AD120" s="168">
        <f>IFERROR(IF(R120="Beer","",IF(OR(Q120=1,Q120=2,Q120=3,Q120=4),VLOOKUP(Q120,Rates!$A$31:$B$34,2,0)*W120,IF(V120=1,VLOOKUP(U120,'REB BEV MIN MKUP'!B:E,4,0),IF(V120&gt;1,VLOOKUP(VALUE(W120),'REB BEV MIN MKUP'!O:Q,3,0),0)))),0)</f>
        <v>0</v>
      </c>
      <c r="AE120" s="62" t="str">
        <f t="shared" si="94"/>
        <v/>
      </c>
      <c r="AF120" s="63" t="str">
        <f t="shared" si="95"/>
        <v/>
      </c>
      <c r="AG120" s="64" t="str">
        <f t="shared" si="96"/>
        <v/>
      </c>
      <c r="AH120" s="65" t="str">
        <f t="shared" si="97"/>
        <v/>
      </c>
      <c r="AI120" s="66" t="str">
        <f>IF(AE:AE="","",IF(R120="Refreshment Beverage",AK120*(Rates!J$19/100),ROUND(SUM(AH120*(Rates!$J$8/100)),4)))</f>
        <v/>
      </c>
      <c r="AJ120" s="67" t="str">
        <f t="shared" si="98"/>
        <v/>
      </c>
      <c r="AK120" s="22" t="str">
        <f t="shared" si="99"/>
        <v/>
      </c>
      <c r="AL120" s="62" t="str">
        <f t="shared" si="100"/>
        <v/>
      </c>
      <c r="AM120" s="63" t="str">
        <f>IF(AS120="","",IF(R120="Refreshment Beverage",ROUND(AS120*Rates!K$19,4),ROUND(AO120*(VLOOKUP(VALUE(Q120),Rates!G$4:L$12,3,0)),4)))</f>
        <v/>
      </c>
      <c r="AN120" s="68" t="str">
        <f>IF(AS120="","",IF(R120="Refreshment Beverage",AS120*(Rates!J$19/100),MAX(AM120,AB120)))</f>
        <v/>
      </c>
      <c r="AO120" s="69" t="str">
        <f t="shared" si="101"/>
        <v/>
      </c>
      <c r="AP120" s="69" t="str">
        <f t="shared" si="102"/>
        <v/>
      </c>
      <c r="AQ120" s="70" t="str">
        <f>IF(AS120="","",IF(R120="Refreshment Beverage",ROUND(SUM(VLOOKUP(Q:Q,Rates!G$15:L$19,3,0)*(AS120-Y120-Z120-AA120)),4),ROUND(SUM(Rates!$K$8*AS120),4)))</f>
        <v/>
      </c>
      <c r="AR120" s="66" t="str">
        <f t="shared" si="103"/>
        <v/>
      </c>
      <c r="AS120" s="22" t="str">
        <f t="shared" si="104"/>
        <v/>
      </c>
      <c r="AT120" s="62" t="str">
        <f t="shared" si="105"/>
        <v/>
      </c>
      <c r="AU120" s="63" t="str">
        <f>IF(AX120="","",IF(R120="Refreshment Beverage",ROUND((BA120-Y120-Z120-AA120)*VLOOKUP(VALUE(Q120),Rates!G$15:L$19,3,0),4),ROUND(AW120*(VLOOKUP(VALUE(Q120),Rates!G:L,3,0)),4)))</f>
        <v/>
      </c>
      <c r="AV120" s="68" t="str">
        <f t="shared" si="106"/>
        <v/>
      </c>
      <c r="AW120" s="69" t="str">
        <f t="shared" si="107"/>
        <v/>
      </c>
      <c r="AX120" s="65" t="str">
        <f t="shared" si="108"/>
        <v/>
      </c>
      <c r="AY120" s="70" t="str">
        <f>IF(AX120="","",IF(R120="Refreshment Beverage",ROUND(SUM(AX120*Rates!K$19),4),ROUND(SUM(AX120*(Rates!J$8/100)),4)))</f>
        <v/>
      </c>
      <c r="AZ120" s="67" t="str">
        <f t="shared" si="109"/>
        <v/>
      </c>
      <c r="BA120" s="22" t="str">
        <f t="shared" si="110"/>
        <v/>
      </c>
      <c r="BD120" s="171"/>
      <c r="BE120" s="171"/>
      <c r="BF120" s="171"/>
      <c r="BG120" s="171"/>
    </row>
    <row r="121" spans="11:59" ht="12.75" customHeight="1" x14ac:dyDescent="0.3">
      <c r="K121" s="42" t="str">
        <f t="shared" si="82"/>
        <v/>
      </c>
      <c r="L121" s="55" t="str">
        <f t="shared" si="83"/>
        <v/>
      </c>
      <c r="M121" s="43" t="str">
        <f t="shared" si="84"/>
        <v/>
      </c>
      <c r="N121" s="56" t="str" cm="1">
        <f t="array" ref="N121">IFERROR(IF(_xlfn.SINGLE(B:B)="","",IF(R121="Beer",SUM(LOOKUP(2,1/(Rates!$B$3:$B$5&lt;=W121)/(Rates!$C$3:$C$5&gt;=W121),Rates!$D$3:$D$5)*(X121/100)*W121),IF(R121="Refreshment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56" t="str">
        <f t="shared" si="85"/>
        <v/>
      </c>
      <c r="P121" s="53"/>
      <c r="Q121" s="14" t="str">
        <f t="shared" si="86"/>
        <v/>
      </c>
      <c r="R121" s="57" t="str">
        <f t="shared" si="87"/>
        <v/>
      </c>
      <c r="S121" s="58" t="str">
        <f>IF(B121="","",IF(R121="Refreshment Beverage",VLOOKUP(VALUE(Q121),Rates!G$15:L$19,2,0),VLOOKUP(VALUE(Q121),Rates!G$4:L$12,2,0)))</f>
        <v/>
      </c>
      <c r="T121" s="58" t="str">
        <f t="shared" si="88"/>
        <v/>
      </c>
      <c r="U121" s="58" t="str">
        <f t="shared" si="89"/>
        <v/>
      </c>
      <c r="V121" s="58" t="str">
        <f t="shared" si="90"/>
        <v/>
      </c>
      <c r="W121" s="58" t="str">
        <f t="shared" si="91"/>
        <v/>
      </c>
      <c r="X121" s="59" t="str">
        <f t="shared" si="92"/>
        <v/>
      </c>
      <c r="Y121" s="60" t="str">
        <f>IF(B:B="","",IF(R121="Refreshment Beverage",VLOOKUP(Q121,Rates!G$15:L$19,6,0)*W121,VLOOKUP(Q121,Rates!G$4:L$12,6,0)*W121))</f>
        <v/>
      </c>
      <c r="Z121" s="60" t="str">
        <f t="shared" si="93"/>
        <v/>
      </c>
      <c r="AA121" s="60" t="str">
        <f t="shared" si="81"/>
        <v/>
      </c>
      <c r="AB121" s="61" t="str" cm="1">
        <f t="array" ref="AB121">IF(_xlfn.SINGLE(B:B)="","",IF(R121="Refreshment Beverage","",IF(AND(R121="Beer",Q121=0),SUM(LOOKUP(2,1/(Rates!$B$15:$B$18&lt;=W121)/(Rates!$C$15:$C$18&gt;=W121),Rates!$D$15:$D$18)*W121),VLOOKUP(VALUE(_xlfn.SINGLE(Q:Q)),Rates!A:B,2,0)*W121)))</f>
        <v/>
      </c>
      <c r="AC121" s="61" t="str" cm="1">
        <f t="array" ref="AC121">IF(_xlfn.SINGLE(B:B)="","",IF(R121="Refreshment Beverage","",IF(AND(R121="Beer",Q121=0),SUM(LOOKUP(2,1/(Rates!$B$15:$B$18&lt;=W121)/(Rates!$C$15:$C$18&gt;=W121),Rates!$E$15:$E$18)*W121),VLOOKUP(VALUE(_xlfn.SINGLE(Q:Q)),Rates!A:C,3,0)*W121)))</f>
        <v/>
      </c>
      <c r="AD121" s="168">
        <f>IFERROR(IF(R121="Beer","",IF(OR(Q121=1,Q121=2,Q121=3,Q121=4),VLOOKUP(Q121,Rates!$A$31:$B$34,2,0)*W121,IF(V121=1,VLOOKUP(U121,'REB BEV MIN MKUP'!B:E,4,0),IF(V121&gt;1,VLOOKUP(VALUE(W121),'REB BEV MIN MKUP'!O:Q,3,0),0)))),0)</f>
        <v>0</v>
      </c>
      <c r="AE121" s="62" t="str">
        <f t="shared" si="94"/>
        <v/>
      </c>
      <c r="AF121" s="63" t="str">
        <f t="shared" si="95"/>
        <v/>
      </c>
      <c r="AG121" s="64" t="str">
        <f t="shared" si="96"/>
        <v/>
      </c>
      <c r="AH121" s="65" t="str">
        <f t="shared" si="97"/>
        <v/>
      </c>
      <c r="AI121" s="66" t="str">
        <f>IF(AE:AE="","",IF(R121="Refreshment Beverage",AK121*(Rates!J$19/100),ROUND(SUM(AH121*(Rates!$J$8/100)),4)))</f>
        <v/>
      </c>
      <c r="AJ121" s="67" t="str">
        <f t="shared" si="98"/>
        <v/>
      </c>
      <c r="AK121" s="22" t="str">
        <f t="shared" si="99"/>
        <v/>
      </c>
      <c r="AL121" s="62" t="str">
        <f t="shared" si="100"/>
        <v/>
      </c>
      <c r="AM121" s="63" t="str">
        <f>IF(AS121="","",IF(R121="Refreshment Beverage",ROUND(AS121*Rates!K$19,4),ROUND(AO121*(VLOOKUP(VALUE(Q121),Rates!G$4:L$12,3,0)),4)))</f>
        <v/>
      </c>
      <c r="AN121" s="68" t="str">
        <f>IF(AS121="","",IF(R121="Refreshment Beverage",AS121*(Rates!J$19/100),MAX(AM121,AB121)))</f>
        <v/>
      </c>
      <c r="AO121" s="69" t="str">
        <f t="shared" si="101"/>
        <v/>
      </c>
      <c r="AP121" s="69" t="str">
        <f t="shared" si="102"/>
        <v/>
      </c>
      <c r="AQ121" s="70" t="str">
        <f>IF(AS121="","",IF(R121="Refreshment Beverage",ROUND(SUM(VLOOKUP(Q:Q,Rates!G$15:L$19,3,0)*(AS121-Y121-Z121-AA121)),4),ROUND(SUM(Rates!$K$8*AS121),4)))</f>
        <v/>
      </c>
      <c r="AR121" s="66" t="str">
        <f t="shared" si="103"/>
        <v/>
      </c>
      <c r="AS121" s="22" t="str">
        <f t="shared" si="104"/>
        <v/>
      </c>
      <c r="AT121" s="62" t="str">
        <f t="shared" si="105"/>
        <v/>
      </c>
      <c r="AU121" s="63" t="str">
        <f>IF(AX121="","",IF(R121="Refreshment Beverage",ROUND((BA121-Y121-Z121-AA121)*VLOOKUP(VALUE(Q121),Rates!G$15:L$19,3,0),4),ROUND(AW121*(VLOOKUP(VALUE(Q121),Rates!G:L,3,0)),4)))</f>
        <v/>
      </c>
      <c r="AV121" s="68" t="str">
        <f t="shared" si="106"/>
        <v/>
      </c>
      <c r="AW121" s="69" t="str">
        <f t="shared" si="107"/>
        <v/>
      </c>
      <c r="AX121" s="65" t="str">
        <f t="shared" si="108"/>
        <v/>
      </c>
      <c r="AY121" s="70" t="str">
        <f>IF(AX121="","",IF(R121="Refreshment Beverage",ROUND(SUM(AX121*Rates!K$19),4),ROUND(SUM(AX121*(Rates!J$8/100)),4)))</f>
        <v/>
      </c>
      <c r="AZ121" s="67" t="str">
        <f t="shared" si="109"/>
        <v/>
      </c>
      <c r="BA121" s="22" t="str">
        <f t="shared" si="110"/>
        <v/>
      </c>
      <c r="BD121" s="171"/>
      <c r="BE121" s="171"/>
      <c r="BF121" s="171"/>
      <c r="BG121" s="171"/>
    </row>
    <row r="122" spans="11:59" ht="12.75" customHeight="1" x14ac:dyDescent="0.3">
      <c r="K122" s="42" t="str">
        <f t="shared" si="82"/>
        <v/>
      </c>
      <c r="L122" s="55" t="str">
        <f t="shared" si="83"/>
        <v/>
      </c>
      <c r="M122" s="43" t="str">
        <f t="shared" si="84"/>
        <v/>
      </c>
      <c r="N122" s="56" t="str" cm="1">
        <f t="array" ref="N122">IFERROR(IF(_xlfn.SINGLE(B:B)="","",IF(R122="Beer",SUM(LOOKUP(2,1/(Rates!$B$3:$B$5&lt;=W122)/(Rates!$C$3:$C$5&gt;=W122),Rates!$D$3:$D$5)*(X122/100)*W122),IF(R122="Refreshment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56" t="str">
        <f t="shared" si="85"/>
        <v/>
      </c>
      <c r="P122" s="53"/>
      <c r="Q122" s="14" t="str">
        <f t="shared" si="86"/>
        <v/>
      </c>
      <c r="R122" s="57" t="str">
        <f t="shared" si="87"/>
        <v/>
      </c>
      <c r="S122" s="58" t="str">
        <f>IF(B122="","",IF(R122="Refreshment Beverage",VLOOKUP(VALUE(Q122),Rates!G$15:L$19,2,0),VLOOKUP(VALUE(Q122),Rates!G$4:L$12,2,0)))</f>
        <v/>
      </c>
      <c r="T122" s="58" t="str">
        <f t="shared" si="88"/>
        <v/>
      </c>
      <c r="U122" s="58" t="str">
        <f t="shared" si="89"/>
        <v/>
      </c>
      <c r="V122" s="58" t="str">
        <f t="shared" si="90"/>
        <v/>
      </c>
      <c r="W122" s="58" t="str">
        <f t="shared" si="91"/>
        <v/>
      </c>
      <c r="X122" s="59" t="str">
        <f t="shared" si="92"/>
        <v/>
      </c>
      <c r="Y122" s="60" t="str">
        <f>IF(B:B="","",IF(R122="Refreshment Beverage",VLOOKUP(Q122,Rates!G$15:L$19,6,0)*W122,VLOOKUP(Q122,Rates!G$4:L$12,6,0)*W122))</f>
        <v/>
      </c>
      <c r="Z122" s="60" t="str">
        <f t="shared" si="93"/>
        <v/>
      </c>
      <c r="AA122" s="60" t="str">
        <f t="shared" si="81"/>
        <v/>
      </c>
      <c r="AB122" s="61" t="str" cm="1">
        <f t="array" ref="AB122">IF(_xlfn.SINGLE(B:B)="","",IF(R122="Refreshment Beverage","",IF(AND(R122="Beer",Q122=0),SUM(LOOKUP(2,1/(Rates!$B$15:$B$18&lt;=W122)/(Rates!$C$15:$C$18&gt;=W122),Rates!$D$15:$D$18)*W122),VLOOKUP(VALUE(_xlfn.SINGLE(Q:Q)),Rates!A:B,2,0)*W122)))</f>
        <v/>
      </c>
      <c r="AC122" s="61" t="str" cm="1">
        <f t="array" ref="AC122">IF(_xlfn.SINGLE(B:B)="","",IF(R122="Refreshment Beverage","",IF(AND(R122="Beer",Q122=0),SUM(LOOKUP(2,1/(Rates!$B$15:$B$18&lt;=W122)/(Rates!$C$15:$C$18&gt;=W122),Rates!$E$15:$E$18)*W122),VLOOKUP(VALUE(_xlfn.SINGLE(Q:Q)),Rates!A:C,3,0)*W122)))</f>
        <v/>
      </c>
      <c r="AD122" s="168">
        <f>IFERROR(IF(R122="Beer","",IF(OR(Q122=1,Q122=2,Q122=3,Q122=4),VLOOKUP(Q122,Rates!$A$31:$B$34,2,0)*W122,IF(V122=1,VLOOKUP(U122,'REB BEV MIN MKUP'!B:E,4,0),IF(V122&gt;1,VLOOKUP(VALUE(W122),'REB BEV MIN MKUP'!O:Q,3,0),0)))),0)</f>
        <v>0</v>
      </c>
      <c r="AE122" s="62" t="str">
        <f t="shared" si="94"/>
        <v/>
      </c>
      <c r="AF122" s="63" t="str">
        <f t="shared" si="95"/>
        <v/>
      </c>
      <c r="AG122" s="64" t="str">
        <f t="shared" si="96"/>
        <v/>
      </c>
      <c r="AH122" s="65" t="str">
        <f t="shared" si="97"/>
        <v/>
      </c>
      <c r="AI122" s="66" t="str">
        <f>IF(AE:AE="","",IF(R122="Refreshment Beverage",AK122*(Rates!J$19/100),ROUND(SUM(AH122*(Rates!$J$8/100)),4)))</f>
        <v/>
      </c>
      <c r="AJ122" s="67" t="str">
        <f t="shared" si="98"/>
        <v/>
      </c>
      <c r="AK122" s="22" t="str">
        <f t="shared" si="99"/>
        <v/>
      </c>
      <c r="AL122" s="62" t="str">
        <f t="shared" si="100"/>
        <v/>
      </c>
      <c r="AM122" s="63" t="str">
        <f>IF(AS122="","",IF(R122="Refreshment Beverage",ROUND(AS122*Rates!K$19,4),ROUND(AO122*(VLOOKUP(VALUE(Q122),Rates!G$4:L$12,3,0)),4)))</f>
        <v/>
      </c>
      <c r="AN122" s="68" t="str">
        <f>IF(AS122="","",IF(R122="Refreshment Beverage",AS122*(Rates!J$19/100),MAX(AM122,AB122)))</f>
        <v/>
      </c>
      <c r="AO122" s="69" t="str">
        <f t="shared" si="101"/>
        <v/>
      </c>
      <c r="AP122" s="69" t="str">
        <f t="shared" si="102"/>
        <v/>
      </c>
      <c r="AQ122" s="70" t="str">
        <f>IF(AS122="","",IF(R122="Refreshment Beverage",ROUND(SUM(VLOOKUP(Q:Q,Rates!G$15:L$19,3,0)*(AS122-Y122-Z122-AA122)),4),ROUND(SUM(Rates!$K$8*AS122),4)))</f>
        <v/>
      </c>
      <c r="AR122" s="66" t="str">
        <f t="shared" si="103"/>
        <v/>
      </c>
      <c r="AS122" s="22" t="str">
        <f t="shared" si="104"/>
        <v/>
      </c>
      <c r="AT122" s="62" t="str">
        <f t="shared" si="105"/>
        <v/>
      </c>
      <c r="AU122" s="63" t="str">
        <f>IF(AX122="","",IF(R122="Refreshment Beverage",ROUND((BA122-Y122-Z122-AA122)*VLOOKUP(VALUE(Q122),Rates!G$15:L$19,3,0),4),ROUND(AW122*(VLOOKUP(VALUE(Q122),Rates!G:L,3,0)),4)))</f>
        <v/>
      </c>
      <c r="AV122" s="68" t="str">
        <f t="shared" si="106"/>
        <v/>
      </c>
      <c r="AW122" s="69" t="str">
        <f t="shared" si="107"/>
        <v/>
      </c>
      <c r="AX122" s="65" t="str">
        <f t="shared" si="108"/>
        <v/>
      </c>
      <c r="AY122" s="70" t="str">
        <f>IF(AX122="","",IF(R122="Refreshment Beverage",ROUND(SUM(AX122*Rates!K$19),4),ROUND(SUM(AX122*(Rates!J$8/100)),4)))</f>
        <v/>
      </c>
      <c r="AZ122" s="67" t="str">
        <f t="shared" si="109"/>
        <v/>
      </c>
      <c r="BA122" s="22" t="str">
        <f t="shared" si="110"/>
        <v/>
      </c>
      <c r="BD122" s="171"/>
      <c r="BE122" s="171"/>
      <c r="BF122" s="171"/>
      <c r="BG122" s="171"/>
    </row>
    <row r="123" spans="11:59" ht="12.75" customHeight="1" x14ac:dyDescent="0.3">
      <c r="K123" s="42" t="str">
        <f t="shared" si="82"/>
        <v/>
      </c>
      <c r="L123" s="55" t="str">
        <f t="shared" si="83"/>
        <v/>
      </c>
      <c r="M123" s="43" t="str">
        <f t="shared" si="84"/>
        <v/>
      </c>
      <c r="N123" s="56" t="str" cm="1">
        <f t="array" ref="N123">IFERROR(IF(_xlfn.SINGLE(B:B)="","",IF(R123="Beer",SUM(LOOKUP(2,1/(Rates!$B$3:$B$5&lt;=W123)/(Rates!$C$3:$C$5&gt;=W123),Rates!$D$3:$D$5)*(X123/100)*W123),IF(R123="Refreshment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56" t="str">
        <f t="shared" si="85"/>
        <v/>
      </c>
      <c r="P123" s="53"/>
      <c r="Q123" s="14" t="str">
        <f t="shared" si="86"/>
        <v/>
      </c>
      <c r="R123" s="57" t="str">
        <f t="shared" si="87"/>
        <v/>
      </c>
      <c r="S123" s="58" t="str">
        <f>IF(B123="","",IF(R123="Refreshment Beverage",VLOOKUP(VALUE(Q123),Rates!G$15:L$19,2,0),VLOOKUP(VALUE(Q123),Rates!G$4:L$12,2,0)))</f>
        <v/>
      </c>
      <c r="T123" s="58" t="str">
        <f t="shared" si="88"/>
        <v/>
      </c>
      <c r="U123" s="58" t="str">
        <f t="shared" si="89"/>
        <v/>
      </c>
      <c r="V123" s="58" t="str">
        <f t="shared" si="90"/>
        <v/>
      </c>
      <c r="W123" s="58" t="str">
        <f t="shared" si="91"/>
        <v/>
      </c>
      <c r="X123" s="59" t="str">
        <f t="shared" si="92"/>
        <v/>
      </c>
      <c r="Y123" s="60" t="str">
        <f>IF(B:B="","",IF(R123="Refreshment Beverage",VLOOKUP(Q123,Rates!G$15:L$19,6,0)*W123,VLOOKUP(Q123,Rates!G$4:L$12,6,0)*W123))</f>
        <v/>
      </c>
      <c r="Z123" s="60" t="str">
        <f t="shared" si="93"/>
        <v/>
      </c>
      <c r="AA123" s="60" t="str">
        <f t="shared" si="81"/>
        <v/>
      </c>
      <c r="AB123" s="61" t="str" cm="1">
        <f t="array" ref="AB123">IF(_xlfn.SINGLE(B:B)="","",IF(R123="Refreshment Beverage","",IF(AND(R123="Beer",Q123=0),SUM(LOOKUP(2,1/(Rates!$B$15:$B$18&lt;=W123)/(Rates!$C$15:$C$18&gt;=W123),Rates!$D$15:$D$18)*W123),VLOOKUP(VALUE(_xlfn.SINGLE(Q:Q)),Rates!A:B,2,0)*W123)))</f>
        <v/>
      </c>
      <c r="AC123" s="61" t="str" cm="1">
        <f t="array" ref="AC123">IF(_xlfn.SINGLE(B:B)="","",IF(R123="Refreshment Beverage","",IF(AND(R123="Beer",Q123=0),SUM(LOOKUP(2,1/(Rates!$B$15:$B$18&lt;=W123)/(Rates!$C$15:$C$18&gt;=W123),Rates!$E$15:$E$18)*W123),VLOOKUP(VALUE(_xlfn.SINGLE(Q:Q)),Rates!A:C,3,0)*W123)))</f>
        <v/>
      </c>
      <c r="AD123" s="168">
        <f>IFERROR(IF(R123="Beer","",IF(OR(Q123=1,Q123=2,Q123=3,Q123=4),VLOOKUP(Q123,Rates!$A$31:$B$34,2,0)*W123,IF(V123=1,VLOOKUP(U123,'REB BEV MIN MKUP'!B:E,4,0),IF(V123&gt;1,VLOOKUP(VALUE(W123),'REB BEV MIN MKUP'!O:Q,3,0),0)))),0)</f>
        <v>0</v>
      </c>
      <c r="AE123" s="62" t="str">
        <f t="shared" si="94"/>
        <v/>
      </c>
      <c r="AF123" s="63" t="str">
        <f t="shared" si="95"/>
        <v/>
      </c>
      <c r="AG123" s="64" t="str">
        <f t="shared" si="96"/>
        <v/>
      </c>
      <c r="AH123" s="65" t="str">
        <f t="shared" si="97"/>
        <v/>
      </c>
      <c r="AI123" s="66" t="str">
        <f>IF(AE:AE="","",IF(R123="Refreshment Beverage",AK123*(Rates!J$19/100),ROUND(SUM(AH123*(Rates!$J$8/100)),4)))</f>
        <v/>
      </c>
      <c r="AJ123" s="67" t="str">
        <f t="shared" si="98"/>
        <v/>
      </c>
      <c r="AK123" s="22" t="str">
        <f t="shared" si="99"/>
        <v/>
      </c>
      <c r="AL123" s="62" t="str">
        <f t="shared" si="100"/>
        <v/>
      </c>
      <c r="AM123" s="63" t="str">
        <f>IF(AS123="","",IF(R123="Refreshment Beverage",ROUND(AS123*Rates!K$19,4),ROUND(AO123*(VLOOKUP(VALUE(Q123),Rates!G$4:L$12,3,0)),4)))</f>
        <v/>
      </c>
      <c r="AN123" s="68" t="str">
        <f>IF(AS123="","",IF(R123="Refreshment Beverage",AS123*(Rates!J$19/100),MAX(AM123,AB123)))</f>
        <v/>
      </c>
      <c r="AO123" s="69" t="str">
        <f t="shared" si="101"/>
        <v/>
      </c>
      <c r="AP123" s="69" t="str">
        <f t="shared" si="102"/>
        <v/>
      </c>
      <c r="AQ123" s="70" t="str">
        <f>IF(AS123="","",IF(R123="Refreshment Beverage",ROUND(SUM(VLOOKUP(Q:Q,Rates!G$15:L$19,3,0)*(AS123-Y123-Z123-AA123)),4),ROUND(SUM(Rates!$K$8*AS123),4)))</f>
        <v/>
      </c>
      <c r="AR123" s="66" t="str">
        <f t="shared" si="103"/>
        <v/>
      </c>
      <c r="AS123" s="22" t="str">
        <f t="shared" si="104"/>
        <v/>
      </c>
      <c r="AT123" s="62" t="str">
        <f t="shared" si="105"/>
        <v/>
      </c>
      <c r="AU123" s="63" t="str">
        <f>IF(AX123="","",IF(R123="Refreshment Beverage",ROUND((BA123-Y123-Z123-AA123)*VLOOKUP(VALUE(Q123),Rates!G$15:L$19,3,0),4),ROUND(AW123*(VLOOKUP(VALUE(Q123),Rates!G:L,3,0)),4)))</f>
        <v/>
      </c>
      <c r="AV123" s="68" t="str">
        <f t="shared" si="106"/>
        <v/>
      </c>
      <c r="AW123" s="69" t="str">
        <f t="shared" si="107"/>
        <v/>
      </c>
      <c r="AX123" s="65" t="str">
        <f t="shared" si="108"/>
        <v/>
      </c>
      <c r="AY123" s="70" t="str">
        <f>IF(AX123="","",IF(R123="Refreshment Beverage",ROUND(SUM(AX123*Rates!K$19),4),ROUND(SUM(AX123*(Rates!J$8/100)),4)))</f>
        <v/>
      </c>
      <c r="AZ123" s="67" t="str">
        <f t="shared" si="109"/>
        <v/>
      </c>
      <c r="BA123" s="22" t="str">
        <f t="shared" si="110"/>
        <v/>
      </c>
      <c r="BD123" s="171"/>
      <c r="BE123" s="171"/>
      <c r="BF123" s="171"/>
      <c r="BG123" s="171"/>
    </row>
    <row r="124" spans="11:59" ht="12.75" customHeight="1" x14ac:dyDescent="0.3">
      <c r="K124" s="42" t="str">
        <f t="shared" si="82"/>
        <v/>
      </c>
      <c r="L124" s="55" t="str">
        <f t="shared" si="83"/>
        <v/>
      </c>
      <c r="M124" s="43" t="str">
        <f t="shared" si="84"/>
        <v/>
      </c>
      <c r="N124" s="56" t="str" cm="1">
        <f t="array" ref="N124">IFERROR(IF(_xlfn.SINGLE(B:B)="","",IF(R124="Beer",SUM(LOOKUP(2,1/(Rates!$B$3:$B$5&lt;=W124)/(Rates!$C$3:$C$5&gt;=W124),Rates!$D$3:$D$5)*(X124/100)*W124),IF(R124="Refreshment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56" t="str">
        <f t="shared" si="85"/>
        <v/>
      </c>
      <c r="P124" s="53"/>
      <c r="Q124" s="14" t="str">
        <f t="shared" si="86"/>
        <v/>
      </c>
      <c r="R124" s="57" t="str">
        <f t="shared" si="87"/>
        <v/>
      </c>
      <c r="S124" s="58" t="str">
        <f>IF(B124="","",IF(R124="Refreshment Beverage",VLOOKUP(VALUE(Q124),Rates!G$15:L$19,2,0),VLOOKUP(VALUE(Q124),Rates!G$4:L$12,2,0)))</f>
        <v/>
      </c>
      <c r="T124" s="58" t="str">
        <f t="shared" si="88"/>
        <v/>
      </c>
      <c r="U124" s="58" t="str">
        <f t="shared" si="89"/>
        <v/>
      </c>
      <c r="V124" s="58" t="str">
        <f t="shared" si="90"/>
        <v/>
      </c>
      <c r="W124" s="58" t="str">
        <f t="shared" si="91"/>
        <v/>
      </c>
      <c r="X124" s="59" t="str">
        <f t="shared" si="92"/>
        <v/>
      </c>
      <c r="Y124" s="60" t="str">
        <f>IF(B:B="","",IF(R124="Refreshment Beverage",VLOOKUP(Q124,Rates!G$15:L$19,6,0)*W124,VLOOKUP(Q124,Rates!G$4:L$12,6,0)*W124))</f>
        <v/>
      </c>
      <c r="Z124" s="60" t="str">
        <f t="shared" si="93"/>
        <v/>
      </c>
      <c r="AA124" s="60" t="str">
        <f t="shared" si="81"/>
        <v/>
      </c>
      <c r="AB124" s="61" t="str" cm="1">
        <f t="array" ref="AB124">IF(_xlfn.SINGLE(B:B)="","",IF(R124="Refreshment Beverage","",IF(AND(R124="Beer",Q124=0),SUM(LOOKUP(2,1/(Rates!$B$15:$B$18&lt;=W124)/(Rates!$C$15:$C$18&gt;=W124),Rates!$D$15:$D$18)*W124),VLOOKUP(VALUE(_xlfn.SINGLE(Q:Q)),Rates!A:B,2,0)*W124)))</f>
        <v/>
      </c>
      <c r="AC124" s="61" t="str" cm="1">
        <f t="array" ref="AC124">IF(_xlfn.SINGLE(B:B)="","",IF(R124="Refreshment Beverage","",IF(AND(R124="Beer",Q124=0),SUM(LOOKUP(2,1/(Rates!$B$15:$B$18&lt;=W124)/(Rates!$C$15:$C$18&gt;=W124),Rates!$E$15:$E$18)*W124),VLOOKUP(VALUE(_xlfn.SINGLE(Q:Q)),Rates!A:C,3,0)*W124)))</f>
        <v/>
      </c>
      <c r="AD124" s="168">
        <f>IFERROR(IF(R124="Beer","",IF(OR(Q124=1,Q124=2,Q124=3,Q124=4),VLOOKUP(Q124,Rates!$A$31:$B$34,2,0)*W124,IF(V124=1,VLOOKUP(U124,'REB BEV MIN MKUP'!B:E,4,0),IF(V124&gt;1,VLOOKUP(VALUE(W124),'REB BEV MIN MKUP'!O:Q,3,0),0)))),0)</f>
        <v>0</v>
      </c>
      <c r="AE124" s="62" t="str">
        <f t="shared" si="94"/>
        <v/>
      </c>
      <c r="AF124" s="63" t="str">
        <f t="shared" si="95"/>
        <v/>
      </c>
      <c r="AG124" s="64" t="str">
        <f t="shared" si="96"/>
        <v/>
      </c>
      <c r="AH124" s="65" t="str">
        <f t="shared" si="97"/>
        <v/>
      </c>
      <c r="AI124" s="66" t="str">
        <f>IF(AE:AE="","",IF(R124="Refreshment Beverage",AK124*(Rates!J$19/100),ROUND(SUM(AH124*(Rates!$J$8/100)),4)))</f>
        <v/>
      </c>
      <c r="AJ124" s="67" t="str">
        <f t="shared" si="98"/>
        <v/>
      </c>
      <c r="AK124" s="22" t="str">
        <f t="shared" si="99"/>
        <v/>
      </c>
      <c r="AL124" s="62" t="str">
        <f t="shared" si="100"/>
        <v/>
      </c>
      <c r="AM124" s="63" t="str">
        <f>IF(AS124="","",IF(R124="Refreshment Beverage",ROUND(AS124*Rates!K$19,4),ROUND(AO124*(VLOOKUP(VALUE(Q124),Rates!G$4:L$12,3,0)),4)))</f>
        <v/>
      </c>
      <c r="AN124" s="68" t="str">
        <f>IF(AS124="","",IF(R124="Refreshment Beverage",AS124*(Rates!J$19/100),MAX(AM124,AB124)))</f>
        <v/>
      </c>
      <c r="AO124" s="69" t="str">
        <f t="shared" si="101"/>
        <v/>
      </c>
      <c r="AP124" s="69" t="str">
        <f t="shared" si="102"/>
        <v/>
      </c>
      <c r="AQ124" s="70" t="str">
        <f>IF(AS124="","",IF(R124="Refreshment Beverage",ROUND(SUM(VLOOKUP(Q:Q,Rates!G$15:L$19,3,0)*(AS124-Y124-Z124-AA124)),4),ROUND(SUM(Rates!$K$8*AS124),4)))</f>
        <v/>
      </c>
      <c r="AR124" s="66" t="str">
        <f t="shared" si="103"/>
        <v/>
      </c>
      <c r="AS124" s="22" t="str">
        <f t="shared" si="104"/>
        <v/>
      </c>
      <c r="AT124" s="62" t="str">
        <f t="shared" si="105"/>
        <v/>
      </c>
      <c r="AU124" s="63" t="str">
        <f>IF(AX124="","",IF(R124="Refreshment Beverage",ROUND((BA124-Y124-Z124-AA124)*VLOOKUP(VALUE(Q124),Rates!G$15:L$19,3,0),4),ROUND(AW124*(VLOOKUP(VALUE(Q124),Rates!G:L,3,0)),4)))</f>
        <v/>
      </c>
      <c r="AV124" s="68" t="str">
        <f t="shared" si="106"/>
        <v/>
      </c>
      <c r="AW124" s="69" t="str">
        <f t="shared" si="107"/>
        <v/>
      </c>
      <c r="AX124" s="65" t="str">
        <f t="shared" si="108"/>
        <v/>
      </c>
      <c r="AY124" s="70" t="str">
        <f>IF(AX124="","",IF(R124="Refreshment Beverage",ROUND(SUM(AX124*Rates!K$19),4),ROUND(SUM(AX124*(Rates!J$8/100)),4)))</f>
        <v/>
      </c>
      <c r="AZ124" s="67" t="str">
        <f t="shared" si="109"/>
        <v/>
      </c>
      <c r="BA124" s="22" t="str">
        <f t="shared" si="110"/>
        <v/>
      </c>
      <c r="BD124" s="171"/>
      <c r="BE124" s="171"/>
      <c r="BF124" s="171"/>
      <c r="BG124" s="171"/>
    </row>
    <row r="125" spans="11:59" ht="12.75" customHeight="1" x14ac:dyDescent="0.3">
      <c r="K125" s="42" t="str">
        <f t="shared" si="82"/>
        <v/>
      </c>
      <c r="L125" s="55" t="str">
        <f t="shared" si="83"/>
        <v/>
      </c>
      <c r="M125" s="43" t="str">
        <f t="shared" si="84"/>
        <v/>
      </c>
      <c r="N125" s="56" t="str" cm="1">
        <f t="array" ref="N125">IFERROR(IF(_xlfn.SINGLE(B:B)="","",IF(R125="Beer",SUM(LOOKUP(2,1/(Rates!$B$3:$B$5&lt;=W125)/(Rates!$C$3:$C$5&gt;=W125),Rates!$D$3:$D$5)*(X125/100)*W125),IF(R125="Refreshment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56" t="str">
        <f t="shared" si="85"/>
        <v/>
      </c>
      <c r="P125" s="53"/>
      <c r="Q125" s="14" t="str">
        <f t="shared" si="86"/>
        <v/>
      </c>
      <c r="R125" s="57" t="str">
        <f t="shared" si="87"/>
        <v/>
      </c>
      <c r="S125" s="58" t="str">
        <f>IF(B125="","",IF(R125="Refreshment Beverage",VLOOKUP(VALUE(Q125),Rates!G$15:L$19,2,0),VLOOKUP(VALUE(Q125),Rates!G$4:L$12,2,0)))</f>
        <v/>
      </c>
      <c r="T125" s="58" t="str">
        <f t="shared" si="88"/>
        <v/>
      </c>
      <c r="U125" s="58" t="str">
        <f t="shared" si="89"/>
        <v/>
      </c>
      <c r="V125" s="58" t="str">
        <f t="shared" si="90"/>
        <v/>
      </c>
      <c r="W125" s="58" t="str">
        <f t="shared" si="91"/>
        <v/>
      </c>
      <c r="X125" s="59" t="str">
        <f t="shared" si="92"/>
        <v/>
      </c>
      <c r="Y125" s="60" t="str">
        <f>IF(B:B="","",IF(R125="Refreshment Beverage",VLOOKUP(Q125,Rates!G$15:L$19,6,0)*W125,VLOOKUP(Q125,Rates!G$4:L$12,6,0)*W125))</f>
        <v/>
      </c>
      <c r="Z125" s="60" t="str">
        <f t="shared" si="93"/>
        <v/>
      </c>
      <c r="AA125" s="60" t="str">
        <f t="shared" si="81"/>
        <v/>
      </c>
      <c r="AB125" s="61" t="str" cm="1">
        <f t="array" ref="AB125">IF(_xlfn.SINGLE(B:B)="","",IF(R125="Refreshment Beverage","",IF(AND(R125="Beer",Q125=0),SUM(LOOKUP(2,1/(Rates!$B$15:$B$18&lt;=W125)/(Rates!$C$15:$C$18&gt;=W125),Rates!$D$15:$D$18)*W125),VLOOKUP(VALUE(_xlfn.SINGLE(Q:Q)),Rates!A:B,2,0)*W125)))</f>
        <v/>
      </c>
      <c r="AC125" s="61" t="str" cm="1">
        <f t="array" ref="AC125">IF(_xlfn.SINGLE(B:B)="","",IF(R125="Refreshment Beverage","",IF(AND(R125="Beer",Q125=0),SUM(LOOKUP(2,1/(Rates!$B$15:$B$18&lt;=W125)/(Rates!$C$15:$C$18&gt;=W125),Rates!$E$15:$E$18)*W125),VLOOKUP(VALUE(_xlfn.SINGLE(Q:Q)),Rates!A:C,3,0)*W125)))</f>
        <v/>
      </c>
      <c r="AD125" s="168">
        <f>IFERROR(IF(R125="Beer","",IF(OR(Q125=1,Q125=2,Q125=3,Q125=4),VLOOKUP(Q125,Rates!$A$31:$B$34,2,0)*W125,IF(V125=1,VLOOKUP(U125,'REB BEV MIN MKUP'!B:E,4,0),IF(V125&gt;1,VLOOKUP(VALUE(W125),'REB BEV MIN MKUP'!O:Q,3,0),0)))),0)</f>
        <v>0</v>
      </c>
      <c r="AE125" s="62" t="str">
        <f t="shared" si="94"/>
        <v/>
      </c>
      <c r="AF125" s="63" t="str">
        <f t="shared" si="95"/>
        <v/>
      </c>
      <c r="AG125" s="64" t="str">
        <f t="shared" si="96"/>
        <v/>
      </c>
      <c r="AH125" s="65" t="str">
        <f t="shared" si="97"/>
        <v/>
      </c>
      <c r="AI125" s="66" t="str">
        <f>IF(AE:AE="","",IF(R125="Refreshment Beverage",AK125*(Rates!J$19/100),ROUND(SUM(AH125*(Rates!$J$8/100)),4)))</f>
        <v/>
      </c>
      <c r="AJ125" s="67" t="str">
        <f t="shared" si="98"/>
        <v/>
      </c>
      <c r="AK125" s="22" t="str">
        <f t="shared" si="99"/>
        <v/>
      </c>
      <c r="AL125" s="62" t="str">
        <f t="shared" si="100"/>
        <v/>
      </c>
      <c r="AM125" s="63" t="str">
        <f>IF(AS125="","",IF(R125="Refreshment Beverage",ROUND(AS125*Rates!K$19,4),ROUND(AO125*(VLOOKUP(VALUE(Q125),Rates!G$4:L$12,3,0)),4)))</f>
        <v/>
      </c>
      <c r="AN125" s="68" t="str">
        <f>IF(AS125="","",IF(R125="Refreshment Beverage",AS125*(Rates!J$19/100),MAX(AM125,AB125)))</f>
        <v/>
      </c>
      <c r="AO125" s="69" t="str">
        <f t="shared" si="101"/>
        <v/>
      </c>
      <c r="AP125" s="69" t="str">
        <f t="shared" si="102"/>
        <v/>
      </c>
      <c r="AQ125" s="70" t="str">
        <f>IF(AS125="","",IF(R125="Refreshment Beverage",ROUND(SUM(VLOOKUP(Q:Q,Rates!G$15:L$19,3,0)*(AS125-Y125-Z125-AA125)),4),ROUND(SUM(Rates!$K$8*AS125),4)))</f>
        <v/>
      </c>
      <c r="AR125" s="66" t="str">
        <f t="shared" si="103"/>
        <v/>
      </c>
      <c r="AS125" s="22" t="str">
        <f t="shared" si="104"/>
        <v/>
      </c>
      <c r="AT125" s="62" t="str">
        <f t="shared" si="105"/>
        <v/>
      </c>
      <c r="AU125" s="63" t="str">
        <f>IF(AX125="","",IF(R125="Refreshment Beverage",ROUND((BA125-Y125-Z125-AA125)*VLOOKUP(VALUE(Q125),Rates!G$15:L$19,3,0),4),ROUND(AW125*(VLOOKUP(VALUE(Q125),Rates!G:L,3,0)),4)))</f>
        <v/>
      </c>
      <c r="AV125" s="68" t="str">
        <f t="shared" si="106"/>
        <v/>
      </c>
      <c r="AW125" s="69" t="str">
        <f t="shared" si="107"/>
        <v/>
      </c>
      <c r="AX125" s="65" t="str">
        <f t="shared" si="108"/>
        <v/>
      </c>
      <c r="AY125" s="70" t="str">
        <f>IF(AX125="","",IF(R125="Refreshment Beverage",ROUND(SUM(AX125*Rates!K$19),4),ROUND(SUM(AX125*(Rates!J$8/100)),4)))</f>
        <v/>
      </c>
      <c r="AZ125" s="67" t="str">
        <f t="shared" si="109"/>
        <v/>
      </c>
      <c r="BA125" s="22" t="str">
        <f t="shared" si="110"/>
        <v/>
      </c>
      <c r="BD125" s="171"/>
      <c r="BE125" s="171"/>
      <c r="BF125" s="171"/>
      <c r="BG125" s="171"/>
    </row>
    <row r="126" spans="11:59" ht="12.75" customHeight="1" x14ac:dyDescent="0.3">
      <c r="K126" s="42" t="str">
        <f t="shared" si="82"/>
        <v/>
      </c>
      <c r="L126" s="55" t="str">
        <f t="shared" si="83"/>
        <v/>
      </c>
      <c r="M126" s="43" t="str">
        <f t="shared" si="84"/>
        <v/>
      </c>
      <c r="N126" s="56" t="str" cm="1">
        <f t="array" ref="N126">IFERROR(IF(_xlfn.SINGLE(B:B)="","",IF(R126="Beer",SUM(LOOKUP(2,1/(Rates!$B$3:$B$5&lt;=W126)/(Rates!$C$3:$C$5&gt;=W126),Rates!$D$3:$D$5)*(X126/100)*W126),IF(R126="Refreshment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56" t="str">
        <f t="shared" si="85"/>
        <v/>
      </c>
      <c r="P126" s="53"/>
      <c r="Q126" s="14" t="str">
        <f t="shared" si="86"/>
        <v/>
      </c>
      <c r="R126" s="57" t="str">
        <f t="shared" si="87"/>
        <v/>
      </c>
      <c r="S126" s="58" t="str">
        <f>IF(B126="","",IF(R126="Refreshment Beverage",VLOOKUP(VALUE(Q126),Rates!G$15:L$19,2,0),VLOOKUP(VALUE(Q126),Rates!G$4:L$12,2,0)))</f>
        <v/>
      </c>
      <c r="T126" s="58" t="str">
        <f t="shared" si="88"/>
        <v/>
      </c>
      <c r="U126" s="58" t="str">
        <f t="shared" si="89"/>
        <v/>
      </c>
      <c r="V126" s="58" t="str">
        <f t="shared" si="90"/>
        <v/>
      </c>
      <c r="W126" s="58" t="str">
        <f t="shared" si="91"/>
        <v/>
      </c>
      <c r="X126" s="59" t="str">
        <f t="shared" si="92"/>
        <v/>
      </c>
      <c r="Y126" s="60" t="str">
        <f>IF(B:B="","",IF(R126="Refreshment Beverage",VLOOKUP(Q126,Rates!G$15:L$19,6,0)*W126,VLOOKUP(Q126,Rates!G$4:L$12,6,0)*W126))</f>
        <v/>
      </c>
      <c r="Z126" s="60" t="str">
        <f t="shared" si="93"/>
        <v/>
      </c>
      <c r="AA126" s="60" t="str">
        <f t="shared" si="81"/>
        <v/>
      </c>
      <c r="AB126" s="61" t="str" cm="1">
        <f t="array" ref="AB126">IF(_xlfn.SINGLE(B:B)="","",IF(R126="Refreshment Beverage","",IF(AND(R126="Beer",Q126=0),SUM(LOOKUP(2,1/(Rates!$B$15:$B$18&lt;=W126)/(Rates!$C$15:$C$18&gt;=W126),Rates!$D$15:$D$18)*W126),VLOOKUP(VALUE(_xlfn.SINGLE(Q:Q)),Rates!A:B,2,0)*W126)))</f>
        <v/>
      </c>
      <c r="AC126" s="61" t="str" cm="1">
        <f t="array" ref="AC126">IF(_xlfn.SINGLE(B:B)="","",IF(R126="Refreshment Beverage","",IF(AND(R126="Beer",Q126=0),SUM(LOOKUP(2,1/(Rates!$B$15:$B$18&lt;=W126)/(Rates!$C$15:$C$18&gt;=W126),Rates!$E$15:$E$18)*W126),VLOOKUP(VALUE(_xlfn.SINGLE(Q:Q)),Rates!A:C,3,0)*W126)))</f>
        <v/>
      </c>
      <c r="AD126" s="168">
        <f>IFERROR(IF(R126="Beer","",IF(OR(Q126=1,Q126=2,Q126=3,Q126=4),VLOOKUP(Q126,Rates!$A$31:$B$34,2,0)*W126,IF(V126=1,VLOOKUP(U126,'REB BEV MIN MKUP'!B:E,4,0),IF(V126&gt;1,VLOOKUP(VALUE(W126),'REB BEV MIN MKUP'!O:Q,3,0),0)))),0)</f>
        <v>0</v>
      </c>
      <c r="AE126" s="62" t="str">
        <f t="shared" si="94"/>
        <v/>
      </c>
      <c r="AF126" s="63" t="str">
        <f t="shared" si="95"/>
        <v/>
      </c>
      <c r="AG126" s="64" t="str">
        <f t="shared" si="96"/>
        <v/>
      </c>
      <c r="AH126" s="65" t="str">
        <f t="shared" si="97"/>
        <v/>
      </c>
      <c r="AI126" s="66" t="str">
        <f>IF(AE:AE="","",IF(R126="Refreshment Beverage",AK126*(Rates!J$19/100),ROUND(SUM(AH126*(Rates!$J$8/100)),4)))</f>
        <v/>
      </c>
      <c r="AJ126" s="67" t="str">
        <f t="shared" si="98"/>
        <v/>
      </c>
      <c r="AK126" s="22" t="str">
        <f t="shared" si="99"/>
        <v/>
      </c>
      <c r="AL126" s="62" t="str">
        <f t="shared" si="100"/>
        <v/>
      </c>
      <c r="AM126" s="63" t="str">
        <f>IF(AS126="","",IF(R126="Refreshment Beverage",ROUND(AS126*Rates!K$19,4),ROUND(AO126*(VLOOKUP(VALUE(Q126),Rates!G$4:L$12,3,0)),4)))</f>
        <v/>
      </c>
      <c r="AN126" s="68" t="str">
        <f>IF(AS126="","",IF(R126="Refreshment Beverage",AS126*(Rates!J$19/100),MAX(AM126,AB126)))</f>
        <v/>
      </c>
      <c r="AO126" s="69" t="str">
        <f t="shared" si="101"/>
        <v/>
      </c>
      <c r="AP126" s="69" t="str">
        <f t="shared" si="102"/>
        <v/>
      </c>
      <c r="AQ126" s="70" t="str">
        <f>IF(AS126="","",IF(R126="Refreshment Beverage",ROUND(SUM(VLOOKUP(Q:Q,Rates!G$15:L$19,3,0)*(AS126-Y126-Z126-AA126)),4),ROUND(SUM(Rates!$K$8*AS126),4)))</f>
        <v/>
      </c>
      <c r="AR126" s="66" t="str">
        <f t="shared" si="103"/>
        <v/>
      </c>
      <c r="AS126" s="22" t="str">
        <f t="shared" si="104"/>
        <v/>
      </c>
      <c r="AT126" s="62" t="str">
        <f t="shared" si="105"/>
        <v/>
      </c>
      <c r="AU126" s="63" t="str">
        <f>IF(AX126="","",IF(R126="Refreshment Beverage",ROUND((BA126-Y126-Z126-AA126)*VLOOKUP(VALUE(Q126),Rates!G$15:L$19,3,0),4),ROUND(AW126*(VLOOKUP(VALUE(Q126),Rates!G:L,3,0)),4)))</f>
        <v/>
      </c>
      <c r="AV126" s="68" t="str">
        <f t="shared" si="106"/>
        <v/>
      </c>
      <c r="AW126" s="69" t="str">
        <f t="shared" si="107"/>
        <v/>
      </c>
      <c r="AX126" s="65" t="str">
        <f t="shared" si="108"/>
        <v/>
      </c>
      <c r="AY126" s="70" t="str">
        <f>IF(AX126="","",IF(R126="Refreshment Beverage",ROUND(SUM(AX126*Rates!K$19),4),ROUND(SUM(AX126*(Rates!J$8/100)),4)))</f>
        <v/>
      </c>
      <c r="AZ126" s="67" t="str">
        <f t="shared" si="109"/>
        <v/>
      </c>
      <c r="BA126" s="22" t="str">
        <f t="shared" si="110"/>
        <v/>
      </c>
      <c r="BD126" s="171"/>
      <c r="BE126" s="171"/>
      <c r="BF126" s="171"/>
      <c r="BG126" s="171"/>
    </row>
    <row r="127" spans="11:59" ht="12.75" customHeight="1" x14ac:dyDescent="0.3">
      <c r="K127" s="42" t="str">
        <f t="shared" si="82"/>
        <v/>
      </c>
      <c r="L127" s="55" t="str">
        <f t="shared" si="83"/>
        <v/>
      </c>
      <c r="M127" s="43" t="str">
        <f t="shared" si="84"/>
        <v/>
      </c>
      <c r="N127" s="56" t="str" cm="1">
        <f t="array" ref="N127">IFERROR(IF(_xlfn.SINGLE(B:B)="","",IF(R127="Beer",SUM(LOOKUP(2,1/(Rates!$B$3:$B$5&lt;=W127)/(Rates!$C$3:$C$5&gt;=W127),Rates!$D$3:$D$5)*(X127/100)*W127),IF(R127="Refreshment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56" t="str">
        <f t="shared" si="85"/>
        <v/>
      </c>
      <c r="P127" s="53"/>
      <c r="Q127" s="14" t="str">
        <f t="shared" si="86"/>
        <v/>
      </c>
      <c r="R127" s="57" t="str">
        <f t="shared" si="87"/>
        <v/>
      </c>
      <c r="S127" s="58" t="str">
        <f>IF(B127="","",IF(R127="Refreshment Beverage",VLOOKUP(VALUE(Q127),Rates!G$15:L$19,2,0),VLOOKUP(VALUE(Q127),Rates!G$4:L$12,2,0)))</f>
        <v/>
      </c>
      <c r="T127" s="58" t="str">
        <f t="shared" si="88"/>
        <v/>
      </c>
      <c r="U127" s="58" t="str">
        <f t="shared" si="89"/>
        <v/>
      </c>
      <c r="V127" s="58" t="str">
        <f t="shared" si="90"/>
        <v/>
      </c>
      <c r="W127" s="58" t="str">
        <f t="shared" si="91"/>
        <v/>
      </c>
      <c r="X127" s="59" t="str">
        <f t="shared" si="92"/>
        <v/>
      </c>
      <c r="Y127" s="60" t="str">
        <f>IF(B:B="","",IF(R127="Refreshment Beverage",VLOOKUP(Q127,Rates!G$15:L$19,6,0)*W127,VLOOKUP(Q127,Rates!G$4:L$12,6,0)*W127))</f>
        <v/>
      </c>
      <c r="Z127" s="60" t="str">
        <f t="shared" si="93"/>
        <v/>
      </c>
      <c r="AA127" s="60" t="str">
        <f t="shared" si="81"/>
        <v/>
      </c>
      <c r="AB127" s="61" t="str" cm="1">
        <f t="array" ref="AB127">IF(_xlfn.SINGLE(B:B)="","",IF(R127="Refreshment Beverage","",IF(AND(R127="Beer",Q127=0),SUM(LOOKUP(2,1/(Rates!$B$15:$B$18&lt;=W127)/(Rates!$C$15:$C$18&gt;=W127),Rates!$D$15:$D$18)*W127),VLOOKUP(VALUE(_xlfn.SINGLE(Q:Q)),Rates!A:B,2,0)*W127)))</f>
        <v/>
      </c>
      <c r="AC127" s="61" t="str" cm="1">
        <f t="array" ref="AC127">IF(_xlfn.SINGLE(B:B)="","",IF(R127="Refreshment Beverage","",IF(AND(R127="Beer",Q127=0),SUM(LOOKUP(2,1/(Rates!$B$15:$B$18&lt;=W127)/(Rates!$C$15:$C$18&gt;=W127),Rates!$E$15:$E$18)*W127),VLOOKUP(VALUE(_xlfn.SINGLE(Q:Q)),Rates!A:C,3,0)*W127)))</f>
        <v/>
      </c>
      <c r="AD127" s="168">
        <f>IFERROR(IF(R127="Beer","",IF(OR(Q127=1,Q127=2,Q127=3,Q127=4),VLOOKUP(Q127,Rates!$A$31:$B$34,2,0)*W127,IF(V127=1,VLOOKUP(U127,'REB BEV MIN MKUP'!B:E,4,0),IF(V127&gt;1,VLOOKUP(VALUE(W127),'REB BEV MIN MKUP'!O:Q,3,0),0)))),0)</f>
        <v>0</v>
      </c>
      <c r="AE127" s="62" t="str">
        <f t="shared" si="94"/>
        <v/>
      </c>
      <c r="AF127" s="63" t="str">
        <f t="shared" si="95"/>
        <v/>
      </c>
      <c r="AG127" s="64" t="str">
        <f t="shared" si="96"/>
        <v/>
      </c>
      <c r="AH127" s="65" t="str">
        <f t="shared" si="97"/>
        <v/>
      </c>
      <c r="AI127" s="66" t="str">
        <f>IF(AE:AE="","",IF(R127="Refreshment Beverage",AK127*(Rates!J$19/100),ROUND(SUM(AH127*(Rates!$J$8/100)),4)))</f>
        <v/>
      </c>
      <c r="AJ127" s="67" t="str">
        <f t="shared" si="98"/>
        <v/>
      </c>
      <c r="AK127" s="22" t="str">
        <f t="shared" si="99"/>
        <v/>
      </c>
      <c r="AL127" s="62" t="str">
        <f t="shared" si="100"/>
        <v/>
      </c>
      <c r="AM127" s="63" t="str">
        <f>IF(AS127="","",IF(R127="Refreshment Beverage",ROUND(AS127*Rates!K$19,4),ROUND(AO127*(VLOOKUP(VALUE(Q127),Rates!G$4:L$12,3,0)),4)))</f>
        <v/>
      </c>
      <c r="AN127" s="68" t="str">
        <f>IF(AS127="","",IF(R127="Refreshment Beverage",AS127*(Rates!J$19/100),MAX(AM127,AB127)))</f>
        <v/>
      </c>
      <c r="AO127" s="69" t="str">
        <f t="shared" si="101"/>
        <v/>
      </c>
      <c r="AP127" s="69" t="str">
        <f t="shared" si="102"/>
        <v/>
      </c>
      <c r="AQ127" s="70" t="str">
        <f>IF(AS127="","",IF(R127="Refreshment Beverage",ROUND(SUM(VLOOKUP(Q:Q,Rates!G$15:L$19,3,0)*(AS127-Y127-Z127-AA127)),4),ROUND(SUM(Rates!$K$8*AS127),4)))</f>
        <v/>
      </c>
      <c r="AR127" s="66" t="str">
        <f t="shared" si="103"/>
        <v/>
      </c>
      <c r="AS127" s="22" t="str">
        <f t="shared" si="104"/>
        <v/>
      </c>
      <c r="AT127" s="62" t="str">
        <f t="shared" si="105"/>
        <v/>
      </c>
      <c r="AU127" s="63" t="str">
        <f>IF(AX127="","",IF(R127="Refreshment Beverage",ROUND((BA127-Y127-Z127-AA127)*VLOOKUP(VALUE(Q127),Rates!G$15:L$19,3,0),4),ROUND(AW127*(VLOOKUP(VALUE(Q127),Rates!G:L,3,0)),4)))</f>
        <v/>
      </c>
      <c r="AV127" s="68" t="str">
        <f t="shared" si="106"/>
        <v/>
      </c>
      <c r="AW127" s="69" t="str">
        <f t="shared" si="107"/>
        <v/>
      </c>
      <c r="AX127" s="65" t="str">
        <f t="shared" si="108"/>
        <v/>
      </c>
      <c r="AY127" s="70" t="str">
        <f>IF(AX127="","",IF(R127="Refreshment Beverage",ROUND(SUM(AX127*Rates!K$19),4),ROUND(SUM(AX127*(Rates!J$8/100)),4)))</f>
        <v/>
      </c>
      <c r="AZ127" s="67" t="str">
        <f t="shared" si="109"/>
        <v/>
      </c>
      <c r="BA127" s="22" t="str">
        <f t="shared" si="110"/>
        <v/>
      </c>
      <c r="BD127" s="171"/>
      <c r="BE127" s="171"/>
      <c r="BF127" s="171"/>
      <c r="BG127" s="171"/>
    </row>
    <row r="128" spans="11:59" ht="12.75" customHeight="1" x14ac:dyDescent="0.3">
      <c r="K128" s="42" t="str">
        <f t="shared" si="82"/>
        <v/>
      </c>
      <c r="L128" s="55" t="str">
        <f t="shared" si="83"/>
        <v/>
      </c>
      <c r="M128" s="43" t="str">
        <f t="shared" si="84"/>
        <v/>
      </c>
      <c r="N128" s="56" t="str" cm="1">
        <f t="array" ref="N128">IFERROR(IF(_xlfn.SINGLE(B:B)="","",IF(R128="Beer",SUM(LOOKUP(2,1/(Rates!$B$3:$B$5&lt;=W128)/(Rates!$C$3:$C$5&gt;=W128),Rates!$D$3:$D$5)*(X128/100)*W128),IF(R128="Refreshment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56" t="str">
        <f t="shared" si="85"/>
        <v/>
      </c>
      <c r="P128" s="53"/>
      <c r="Q128" s="14" t="str">
        <f t="shared" si="86"/>
        <v/>
      </c>
      <c r="R128" s="57" t="str">
        <f t="shared" si="87"/>
        <v/>
      </c>
      <c r="S128" s="58" t="str">
        <f>IF(B128="","",IF(R128="Refreshment Beverage",VLOOKUP(VALUE(Q128),Rates!G$15:L$19,2,0),VLOOKUP(VALUE(Q128),Rates!G$4:L$12,2,0)))</f>
        <v/>
      </c>
      <c r="T128" s="58" t="str">
        <f t="shared" si="88"/>
        <v/>
      </c>
      <c r="U128" s="58" t="str">
        <f t="shared" si="89"/>
        <v/>
      </c>
      <c r="V128" s="58" t="str">
        <f t="shared" si="90"/>
        <v/>
      </c>
      <c r="W128" s="58" t="str">
        <f t="shared" si="91"/>
        <v/>
      </c>
      <c r="X128" s="59" t="str">
        <f t="shared" si="92"/>
        <v/>
      </c>
      <c r="Y128" s="60" t="str">
        <f>IF(B:B="","",IF(R128="Refreshment Beverage",VLOOKUP(Q128,Rates!G$15:L$19,6,0)*W128,VLOOKUP(Q128,Rates!G$4:L$12,6,0)*W128))</f>
        <v/>
      </c>
      <c r="Z128" s="60" t="str">
        <f t="shared" si="93"/>
        <v/>
      </c>
      <c r="AA128" s="60" t="str">
        <f t="shared" si="81"/>
        <v/>
      </c>
      <c r="AB128" s="61" t="str" cm="1">
        <f t="array" ref="AB128">IF(_xlfn.SINGLE(B:B)="","",IF(R128="Refreshment Beverage","",IF(AND(R128="Beer",Q128=0),SUM(LOOKUP(2,1/(Rates!$B$15:$B$18&lt;=W128)/(Rates!$C$15:$C$18&gt;=W128),Rates!$D$15:$D$18)*W128),VLOOKUP(VALUE(_xlfn.SINGLE(Q:Q)),Rates!A:B,2,0)*W128)))</f>
        <v/>
      </c>
      <c r="AC128" s="61" t="str" cm="1">
        <f t="array" ref="AC128">IF(_xlfn.SINGLE(B:B)="","",IF(R128="Refreshment Beverage","",IF(AND(R128="Beer",Q128=0),SUM(LOOKUP(2,1/(Rates!$B$15:$B$18&lt;=W128)/(Rates!$C$15:$C$18&gt;=W128),Rates!$E$15:$E$18)*W128),VLOOKUP(VALUE(_xlfn.SINGLE(Q:Q)),Rates!A:C,3,0)*W128)))</f>
        <v/>
      </c>
      <c r="AD128" s="168">
        <f>IFERROR(IF(R128="Beer","",IF(OR(Q128=1,Q128=2,Q128=3,Q128=4),VLOOKUP(Q128,Rates!$A$31:$B$34,2,0)*W128,IF(V128=1,VLOOKUP(U128,'REB BEV MIN MKUP'!B:E,4,0),IF(V128&gt;1,VLOOKUP(VALUE(W128),'REB BEV MIN MKUP'!O:Q,3,0),0)))),0)</f>
        <v>0</v>
      </c>
      <c r="AE128" s="62" t="str">
        <f t="shared" si="94"/>
        <v/>
      </c>
      <c r="AF128" s="63" t="str">
        <f t="shared" si="95"/>
        <v/>
      </c>
      <c r="AG128" s="64" t="str">
        <f t="shared" si="96"/>
        <v/>
      </c>
      <c r="AH128" s="65" t="str">
        <f t="shared" si="97"/>
        <v/>
      </c>
      <c r="AI128" s="66" t="str">
        <f>IF(AE:AE="","",IF(R128="Refreshment Beverage",AK128*(Rates!J$19/100),ROUND(SUM(AH128*(Rates!$J$8/100)),4)))</f>
        <v/>
      </c>
      <c r="AJ128" s="67" t="str">
        <f t="shared" si="98"/>
        <v/>
      </c>
      <c r="AK128" s="22" t="str">
        <f t="shared" si="99"/>
        <v/>
      </c>
      <c r="AL128" s="62" t="str">
        <f t="shared" si="100"/>
        <v/>
      </c>
      <c r="AM128" s="63" t="str">
        <f>IF(AS128="","",IF(R128="Refreshment Beverage",ROUND(AS128*Rates!K$19,4),ROUND(AO128*(VLOOKUP(VALUE(Q128),Rates!G$4:L$12,3,0)),4)))</f>
        <v/>
      </c>
      <c r="AN128" s="68" t="str">
        <f>IF(AS128="","",IF(R128="Refreshment Beverage",AS128*(Rates!J$19/100),MAX(AM128,AB128)))</f>
        <v/>
      </c>
      <c r="AO128" s="69" t="str">
        <f t="shared" si="101"/>
        <v/>
      </c>
      <c r="AP128" s="69" t="str">
        <f t="shared" si="102"/>
        <v/>
      </c>
      <c r="AQ128" s="70" t="str">
        <f>IF(AS128="","",IF(R128="Refreshment Beverage",ROUND(SUM(VLOOKUP(Q:Q,Rates!G$15:L$19,3,0)*(AS128-Y128-Z128-AA128)),4),ROUND(SUM(Rates!$K$8*AS128),4)))</f>
        <v/>
      </c>
      <c r="AR128" s="66" t="str">
        <f t="shared" si="103"/>
        <v/>
      </c>
      <c r="AS128" s="22" t="str">
        <f t="shared" si="104"/>
        <v/>
      </c>
      <c r="AT128" s="62" t="str">
        <f t="shared" si="105"/>
        <v/>
      </c>
      <c r="AU128" s="63" t="str">
        <f>IF(AX128="","",IF(R128="Refreshment Beverage",ROUND((BA128-Y128-Z128-AA128)*VLOOKUP(VALUE(Q128),Rates!G$15:L$19,3,0),4),ROUND(AW128*(VLOOKUP(VALUE(Q128),Rates!G:L,3,0)),4)))</f>
        <v/>
      </c>
      <c r="AV128" s="68" t="str">
        <f t="shared" si="106"/>
        <v/>
      </c>
      <c r="AW128" s="69" t="str">
        <f t="shared" si="107"/>
        <v/>
      </c>
      <c r="AX128" s="65" t="str">
        <f t="shared" si="108"/>
        <v/>
      </c>
      <c r="AY128" s="70" t="str">
        <f>IF(AX128="","",IF(R128="Refreshment Beverage",ROUND(SUM(AX128*Rates!K$19),4),ROUND(SUM(AX128*(Rates!J$8/100)),4)))</f>
        <v/>
      </c>
      <c r="AZ128" s="67" t="str">
        <f t="shared" si="109"/>
        <v/>
      </c>
      <c r="BA128" s="22" t="str">
        <f t="shared" si="110"/>
        <v/>
      </c>
      <c r="BD128" s="171"/>
      <c r="BE128" s="171"/>
      <c r="BF128" s="171"/>
      <c r="BG128" s="171"/>
    </row>
    <row r="129" spans="11:59" ht="12.75" customHeight="1" x14ac:dyDescent="0.3">
      <c r="K129" s="42" t="str">
        <f t="shared" si="82"/>
        <v/>
      </c>
      <c r="L129" s="55" t="str">
        <f t="shared" si="83"/>
        <v/>
      </c>
      <c r="M129" s="43" t="str">
        <f t="shared" si="84"/>
        <v/>
      </c>
      <c r="N129" s="56" t="str" cm="1">
        <f t="array" ref="N129">IFERROR(IF(_xlfn.SINGLE(B:B)="","",IF(R129="Beer",SUM(LOOKUP(2,1/(Rates!$B$3:$B$5&lt;=W129)/(Rates!$C$3:$C$5&gt;=W129),Rates!$D$3:$D$5)*(X129/100)*W129),IF(R129="Refreshment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56" t="str">
        <f t="shared" si="85"/>
        <v/>
      </c>
      <c r="P129" s="53"/>
      <c r="Q129" s="14" t="str">
        <f t="shared" si="86"/>
        <v/>
      </c>
      <c r="R129" s="57" t="str">
        <f t="shared" si="87"/>
        <v/>
      </c>
      <c r="S129" s="58" t="str">
        <f>IF(B129="","",IF(R129="Refreshment Beverage",VLOOKUP(VALUE(Q129),Rates!G$15:L$19,2,0),VLOOKUP(VALUE(Q129),Rates!G$4:L$12,2,0)))</f>
        <v/>
      </c>
      <c r="T129" s="58" t="str">
        <f t="shared" si="88"/>
        <v/>
      </c>
      <c r="U129" s="58" t="str">
        <f t="shared" si="89"/>
        <v/>
      </c>
      <c r="V129" s="58" t="str">
        <f t="shared" si="90"/>
        <v/>
      </c>
      <c r="W129" s="58" t="str">
        <f t="shared" si="91"/>
        <v/>
      </c>
      <c r="X129" s="59" t="str">
        <f t="shared" si="92"/>
        <v/>
      </c>
      <c r="Y129" s="60" t="str">
        <f>IF(B:B="","",IF(R129="Refreshment Beverage",VLOOKUP(Q129,Rates!G$15:L$19,6,0)*W129,VLOOKUP(Q129,Rates!G$4:L$12,6,0)*W129))</f>
        <v/>
      </c>
      <c r="Z129" s="60" t="str">
        <f t="shared" si="93"/>
        <v/>
      </c>
      <c r="AA129" s="60" t="str">
        <f t="shared" si="81"/>
        <v/>
      </c>
      <c r="AB129" s="61" t="str" cm="1">
        <f t="array" ref="AB129">IF(_xlfn.SINGLE(B:B)="","",IF(R129="Refreshment Beverage","",IF(AND(R129="Beer",Q129=0),SUM(LOOKUP(2,1/(Rates!$B$15:$B$18&lt;=W129)/(Rates!$C$15:$C$18&gt;=W129),Rates!$D$15:$D$18)*W129),VLOOKUP(VALUE(_xlfn.SINGLE(Q:Q)),Rates!A:B,2,0)*W129)))</f>
        <v/>
      </c>
      <c r="AC129" s="61" t="str" cm="1">
        <f t="array" ref="AC129">IF(_xlfn.SINGLE(B:B)="","",IF(R129="Refreshment Beverage","",IF(AND(R129="Beer",Q129=0),SUM(LOOKUP(2,1/(Rates!$B$15:$B$18&lt;=W129)/(Rates!$C$15:$C$18&gt;=W129),Rates!$E$15:$E$18)*W129),VLOOKUP(VALUE(_xlfn.SINGLE(Q:Q)),Rates!A:C,3,0)*W129)))</f>
        <v/>
      </c>
      <c r="AD129" s="168">
        <f>IFERROR(IF(R129="Beer","",IF(OR(Q129=1,Q129=2,Q129=3,Q129=4),VLOOKUP(Q129,Rates!$A$31:$B$34,2,0)*W129,IF(V129=1,VLOOKUP(U129,'REB BEV MIN MKUP'!B:E,4,0),IF(V129&gt;1,VLOOKUP(VALUE(W129),'REB BEV MIN MKUP'!O:Q,3,0),0)))),0)</f>
        <v>0</v>
      </c>
      <c r="AE129" s="62" t="str">
        <f t="shared" si="94"/>
        <v/>
      </c>
      <c r="AF129" s="63" t="str">
        <f t="shared" si="95"/>
        <v/>
      </c>
      <c r="AG129" s="64" t="str">
        <f t="shared" si="96"/>
        <v/>
      </c>
      <c r="AH129" s="65" t="str">
        <f t="shared" si="97"/>
        <v/>
      </c>
      <c r="AI129" s="66" t="str">
        <f>IF(AE:AE="","",IF(R129="Refreshment Beverage",AK129*(Rates!J$19/100),ROUND(SUM(AH129*(Rates!$J$8/100)),4)))</f>
        <v/>
      </c>
      <c r="AJ129" s="67" t="str">
        <f t="shared" si="98"/>
        <v/>
      </c>
      <c r="AK129" s="22" t="str">
        <f t="shared" si="99"/>
        <v/>
      </c>
      <c r="AL129" s="62" t="str">
        <f t="shared" si="100"/>
        <v/>
      </c>
      <c r="AM129" s="63" t="str">
        <f>IF(AS129="","",IF(R129="Refreshment Beverage",ROUND(AS129*Rates!K$19,4),ROUND(AO129*(VLOOKUP(VALUE(Q129),Rates!G$4:L$12,3,0)),4)))</f>
        <v/>
      </c>
      <c r="AN129" s="68" t="str">
        <f>IF(AS129="","",IF(R129="Refreshment Beverage",AS129*(Rates!J$19/100),MAX(AM129,AB129)))</f>
        <v/>
      </c>
      <c r="AO129" s="69" t="str">
        <f t="shared" si="101"/>
        <v/>
      </c>
      <c r="AP129" s="69" t="str">
        <f t="shared" si="102"/>
        <v/>
      </c>
      <c r="AQ129" s="70" t="str">
        <f>IF(AS129="","",IF(R129="Refreshment Beverage",ROUND(SUM(VLOOKUP(Q:Q,Rates!G$15:L$19,3,0)*(AS129-Y129-Z129-AA129)),4),ROUND(SUM(Rates!$K$8*AS129),4)))</f>
        <v/>
      </c>
      <c r="AR129" s="66" t="str">
        <f t="shared" si="103"/>
        <v/>
      </c>
      <c r="AS129" s="22" t="str">
        <f t="shared" si="104"/>
        <v/>
      </c>
      <c r="AT129" s="62" t="str">
        <f t="shared" si="105"/>
        <v/>
      </c>
      <c r="AU129" s="63" t="str">
        <f>IF(AX129="","",IF(R129="Refreshment Beverage",ROUND((BA129-Y129-Z129-AA129)*VLOOKUP(VALUE(Q129),Rates!G$15:L$19,3,0),4),ROUND(AW129*(VLOOKUP(VALUE(Q129),Rates!G:L,3,0)),4)))</f>
        <v/>
      </c>
      <c r="AV129" s="68" t="str">
        <f t="shared" si="106"/>
        <v/>
      </c>
      <c r="AW129" s="69" t="str">
        <f t="shared" si="107"/>
        <v/>
      </c>
      <c r="AX129" s="65" t="str">
        <f t="shared" si="108"/>
        <v/>
      </c>
      <c r="AY129" s="70" t="str">
        <f>IF(AX129="","",IF(R129="Refreshment Beverage",ROUND(SUM(AX129*Rates!K$19),4),ROUND(SUM(AX129*(Rates!J$8/100)),4)))</f>
        <v/>
      </c>
      <c r="AZ129" s="67" t="str">
        <f t="shared" si="109"/>
        <v/>
      </c>
      <c r="BA129" s="22" t="str">
        <f t="shared" si="110"/>
        <v/>
      </c>
      <c r="BD129" s="171"/>
      <c r="BE129" s="171"/>
      <c r="BF129" s="171"/>
      <c r="BG129" s="171"/>
    </row>
    <row r="130" spans="11:59" ht="12.75" customHeight="1" x14ac:dyDescent="0.3">
      <c r="K130" s="42" t="str">
        <f t="shared" si="82"/>
        <v/>
      </c>
      <c r="L130" s="55" t="str">
        <f t="shared" si="83"/>
        <v/>
      </c>
      <c r="M130" s="43" t="str">
        <f t="shared" si="84"/>
        <v/>
      </c>
      <c r="N130" s="56" t="str" cm="1">
        <f t="array" ref="N130">IFERROR(IF(_xlfn.SINGLE(B:B)="","",IF(R130="Beer",SUM(LOOKUP(2,1/(Rates!$B$3:$B$5&lt;=W130)/(Rates!$C$3:$C$5&gt;=W130),Rates!$D$3:$D$5)*(X130/100)*W130),IF(R130="Refreshment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56" t="str">
        <f t="shared" si="85"/>
        <v/>
      </c>
      <c r="P130" s="53"/>
      <c r="Q130" s="14" t="str">
        <f t="shared" si="86"/>
        <v/>
      </c>
      <c r="R130" s="57" t="str">
        <f t="shared" si="87"/>
        <v/>
      </c>
      <c r="S130" s="58" t="str">
        <f>IF(B130="","",IF(R130="Refreshment Beverage",VLOOKUP(VALUE(Q130),Rates!G$15:L$19,2,0),VLOOKUP(VALUE(Q130),Rates!G$4:L$12,2,0)))</f>
        <v/>
      </c>
      <c r="T130" s="58" t="str">
        <f t="shared" si="88"/>
        <v/>
      </c>
      <c r="U130" s="58" t="str">
        <f t="shared" si="89"/>
        <v/>
      </c>
      <c r="V130" s="58" t="str">
        <f t="shared" si="90"/>
        <v/>
      </c>
      <c r="W130" s="58" t="str">
        <f t="shared" si="91"/>
        <v/>
      </c>
      <c r="X130" s="59" t="str">
        <f t="shared" si="92"/>
        <v/>
      </c>
      <c r="Y130" s="60" t="str">
        <f>IF(B:B="","",IF(R130="Refreshment Beverage",VLOOKUP(Q130,Rates!G$15:L$19,6,0)*W130,VLOOKUP(Q130,Rates!G$4:L$12,6,0)*W130))</f>
        <v/>
      </c>
      <c r="Z130" s="60" t="str">
        <f t="shared" si="93"/>
        <v/>
      </c>
      <c r="AA130" s="60" t="str">
        <f t="shared" si="81"/>
        <v/>
      </c>
      <c r="AB130" s="61" t="str" cm="1">
        <f t="array" ref="AB130">IF(_xlfn.SINGLE(B:B)="","",IF(R130="Refreshment Beverage","",IF(AND(R130="Beer",Q130=0),SUM(LOOKUP(2,1/(Rates!$B$15:$B$18&lt;=W130)/(Rates!$C$15:$C$18&gt;=W130),Rates!$D$15:$D$18)*W130),VLOOKUP(VALUE(_xlfn.SINGLE(Q:Q)),Rates!A:B,2,0)*W130)))</f>
        <v/>
      </c>
      <c r="AC130" s="61" t="str" cm="1">
        <f t="array" ref="AC130">IF(_xlfn.SINGLE(B:B)="","",IF(R130="Refreshment Beverage","",IF(AND(R130="Beer",Q130=0),SUM(LOOKUP(2,1/(Rates!$B$15:$B$18&lt;=W130)/(Rates!$C$15:$C$18&gt;=W130),Rates!$E$15:$E$18)*W130),VLOOKUP(VALUE(_xlfn.SINGLE(Q:Q)),Rates!A:C,3,0)*W130)))</f>
        <v/>
      </c>
      <c r="AD130" s="168">
        <f>IFERROR(IF(R130="Beer","",IF(OR(Q130=1,Q130=2,Q130=3,Q130=4),VLOOKUP(Q130,Rates!$A$31:$B$34,2,0)*W130,IF(V130=1,VLOOKUP(U130,'REB BEV MIN MKUP'!B:E,4,0),IF(V130&gt;1,VLOOKUP(VALUE(W130),'REB BEV MIN MKUP'!O:Q,3,0),0)))),0)</f>
        <v>0</v>
      </c>
      <c r="AE130" s="62" t="str">
        <f t="shared" si="94"/>
        <v/>
      </c>
      <c r="AF130" s="63" t="str">
        <f t="shared" si="95"/>
        <v/>
      </c>
      <c r="AG130" s="64" t="str">
        <f t="shared" si="96"/>
        <v/>
      </c>
      <c r="AH130" s="65" t="str">
        <f t="shared" si="97"/>
        <v/>
      </c>
      <c r="AI130" s="66" t="str">
        <f>IF(AE:AE="","",IF(R130="Refreshment Beverage",AK130*(Rates!J$19/100),ROUND(SUM(AH130*(Rates!$J$8/100)),4)))</f>
        <v/>
      </c>
      <c r="AJ130" s="67" t="str">
        <f t="shared" si="98"/>
        <v/>
      </c>
      <c r="AK130" s="22" t="str">
        <f t="shared" si="99"/>
        <v/>
      </c>
      <c r="AL130" s="62" t="str">
        <f t="shared" si="100"/>
        <v/>
      </c>
      <c r="AM130" s="63" t="str">
        <f>IF(AS130="","",IF(R130="Refreshment Beverage",ROUND(AS130*Rates!K$19,4),ROUND(AO130*(VLOOKUP(VALUE(Q130),Rates!G$4:L$12,3,0)),4)))</f>
        <v/>
      </c>
      <c r="AN130" s="68" t="str">
        <f>IF(AS130="","",IF(R130="Refreshment Beverage",AS130*(Rates!J$19/100),MAX(AM130,AB130)))</f>
        <v/>
      </c>
      <c r="AO130" s="69" t="str">
        <f t="shared" si="101"/>
        <v/>
      </c>
      <c r="AP130" s="69" t="str">
        <f t="shared" si="102"/>
        <v/>
      </c>
      <c r="AQ130" s="70" t="str">
        <f>IF(AS130="","",IF(R130="Refreshment Beverage",ROUND(SUM(VLOOKUP(Q:Q,Rates!G$15:L$19,3,0)*(AS130-Y130-Z130-AA130)),4),ROUND(SUM(Rates!$K$8*AS130),4)))</f>
        <v/>
      </c>
      <c r="AR130" s="66" t="str">
        <f t="shared" si="103"/>
        <v/>
      </c>
      <c r="AS130" s="22" t="str">
        <f t="shared" si="104"/>
        <v/>
      </c>
      <c r="AT130" s="62" t="str">
        <f t="shared" si="105"/>
        <v/>
      </c>
      <c r="AU130" s="63" t="str">
        <f>IF(AX130="","",IF(R130="Refreshment Beverage",ROUND((BA130-Y130-Z130-AA130)*VLOOKUP(VALUE(Q130),Rates!G$15:L$19,3,0),4),ROUND(AW130*(VLOOKUP(VALUE(Q130),Rates!G:L,3,0)),4)))</f>
        <v/>
      </c>
      <c r="AV130" s="68" t="str">
        <f t="shared" si="106"/>
        <v/>
      </c>
      <c r="AW130" s="69" t="str">
        <f t="shared" si="107"/>
        <v/>
      </c>
      <c r="AX130" s="65" t="str">
        <f t="shared" si="108"/>
        <v/>
      </c>
      <c r="AY130" s="70" t="str">
        <f>IF(AX130="","",IF(R130="Refreshment Beverage",ROUND(SUM(AX130*Rates!K$19),4),ROUND(SUM(AX130*(Rates!J$8/100)),4)))</f>
        <v/>
      </c>
      <c r="AZ130" s="67" t="str">
        <f t="shared" si="109"/>
        <v/>
      </c>
      <c r="BA130" s="22" t="str">
        <f t="shared" si="110"/>
        <v/>
      </c>
      <c r="BD130" s="171"/>
      <c r="BE130" s="171"/>
      <c r="BF130" s="171"/>
      <c r="BG130" s="171"/>
    </row>
    <row r="131" spans="11:59" ht="12.75" customHeight="1" x14ac:dyDescent="0.3">
      <c r="K131" s="42" t="str">
        <f t="shared" si="82"/>
        <v/>
      </c>
      <c r="L131" s="55" t="str">
        <f t="shared" si="83"/>
        <v/>
      </c>
      <c r="M131" s="43" t="str">
        <f t="shared" si="84"/>
        <v/>
      </c>
      <c r="N131" s="56" t="str" cm="1">
        <f t="array" ref="N131">IFERROR(IF(_xlfn.SINGLE(B:B)="","",IF(R131="Beer",SUM(LOOKUP(2,1/(Rates!$B$3:$B$5&lt;=W131)/(Rates!$C$3:$C$5&gt;=W131),Rates!$D$3:$D$5)*(X131/100)*W131),IF(R131="Refreshment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56" t="str">
        <f t="shared" si="85"/>
        <v/>
      </c>
      <c r="P131" s="53"/>
      <c r="Q131" s="14" t="str">
        <f t="shared" si="86"/>
        <v/>
      </c>
      <c r="R131" s="57" t="str">
        <f t="shared" si="87"/>
        <v/>
      </c>
      <c r="S131" s="58" t="str">
        <f>IF(B131="","",IF(R131="Refreshment Beverage",VLOOKUP(VALUE(Q131),Rates!G$15:L$19,2,0),VLOOKUP(VALUE(Q131),Rates!G$4:L$12,2,0)))</f>
        <v/>
      </c>
      <c r="T131" s="58" t="str">
        <f t="shared" si="88"/>
        <v/>
      </c>
      <c r="U131" s="58" t="str">
        <f t="shared" si="89"/>
        <v/>
      </c>
      <c r="V131" s="58" t="str">
        <f t="shared" si="90"/>
        <v/>
      </c>
      <c r="W131" s="58" t="str">
        <f t="shared" si="91"/>
        <v/>
      </c>
      <c r="X131" s="59" t="str">
        <f t="shared" si="92"/>
        <v/>
      </c>
      <c r="Y131" s="60" t="str">
        <f>IF(B:B="","",IF(R131="Refreshment Beverage",VLOOKUP(Q131,Rates!G$15:L$19,6,0)*W131,VLOOKUP(Q131,Rates!G$4:L$12,6,0)*W131))</f>
        <v/>
      </c>
      <c r="Z131" s="60" t="str">
        <f t="shared" si="93"/>
        <v/>
      </c>
      <c r="AA131" s="60" t="str">
        <f t="shared" si="81"/>
        <v/>
      </c>
      <c r="AB131" s="61" t="str" cm="1">
        <f t="array" ref="AB131">IF(_xlfn.SINGLE(B:B)="","",IF(R131="Refreshment Beverage","",IF(AND(R131="Beer",Q131=0),SUM(LOOKUP(2,1/(Rates!$B$15:$B$18&lt;=W131)/(Rates!$C$15:$C$18&gt;=W131),Rates!$D$15:$D$18)*W131),VLOOKUP(VALUE(_xlfn.SINGLE(Q:Q)),Rates!A:B,2,0)*W131)))</f>
        <v/>
      </c>
      <c r="AC131" s="61" t="str" cm="1">
        <f t="array" ref="AC131">IF(_xlfn.SINGLE(B:B)="","",IF(R131="Refreshment Beverage","",IF(AND(R131="Beer",Q131=0),SUM(LOOKUP(2,1/(Rates!$B$15:$B$18&lt;=W131)/(Rates!$C$15:$C$18&gt;=W131),Rates!$E$15:$E$18)*W131),VLOOKUP(VALUE(_xlfn.SINGLE(Q:Q)),Rates!A:C,3,0)*W131)))</f>
        <v/>
      </c>
      <c r="AD131" s="168">
        <f>IFERROR(IF(R131="Beer","",IF(OR(Q131=1,Q131=2,Q131=3,Q131=4),VLOOKUP(Q131,Rates!$A$31:$B$34,2,0)*W131,IF(V131=1,VLOOKUP(U131,'REB BEV MIN MKUP'!B:E,4,0),IF(V131&gt;1,VLOOKUP(VALUE(W131),'REB BEV MIN MKUP'!O:Q,3,0),0)))),0)</f>
        <v>0</v>
      </c>
      <c r="AE131" s="62" t="str">
        <f t="shared" si="94"/>
        <v/>
      </c>
      <c r="AF131" s="63" t="str">
        <f t="shared" si="95"/>
        <v/>
      </c>
      <c r="AG131" s="64" t="str">
        <f t="shared" si="96"/>
        <v/>
      </c>
      <c r="AH131" s="65" t="str">
        <f t="shared" si="97"/>
        <v/>
      </c>
      <c r="AI131" s="66" t="str">
        <f>IF(AE:AE="","",IF(R131="Refreshment Beverage",AK131*(Rates!J$19/100),ROUND(SUM(AH131*(Rates!$J$8/100)),4)))</f>
        <v/>
      </c>
      <c r="AJ131" s="67" t="str">
        <f t="shared" si="98"/>
        <v/>
      </c>
      <c r="AK131" s="22" t="str">
        <f t="shared" si="99"/>
        <v/>
      </c>
      <c r="AL131" s="62" t="str">
        <f t="shared" si="100"/>
        <v/>
      </c>
      <c r="AM131" s="63" t="str">
        <f>IF(AS131="","",IF(R131="Refreshment Beverage",ROUND(AS131*Rates!K$19,4),ROUND(AO131*(VLOOKUP(VALUE(Q131),Rates!G$4:L$12,3,0)),4)))</f>
        <v/>
      </c>
      <c r="AN131" s="68" t="str">
        <f>IF(AS131="","",IF(R131="Refreshment Beverage",AS131*(Rates!J$19/100),MAX(AM131,AB131)))</f>
        <v/>
      </c>
      <c r="AO131" s="69" t="str">
        <f t="shared" si="101"/>
        <v/>
      </c>
      <c r="AP131" s="69" t="str">
        <f t="shared" si="102"/>
        <v/>
      </c>
      <c r="AQ131" s="70" t="str">
        <f>IF(AS131="","",IF(R131="Refreshment Beverage",ROUND(SUM(VLOOKUP(Q:Q,Rates!G$15:L$19,3,0)*(AS131-Y131-Z131-AA131)),4),ROUND(SUM(Rates!$K$8*AS131),4)))</f>
        <v/>
      </c>
      <c r="AR131" s="66" t="str">
        <f t="shared" si="103"/>
        <v/>
      </c>
      <c r="AS131" s="22" t="str">
        <f t="shared" si="104"/>
        <v/>
      </c>
      <c r="AT131" s="62" t="str">
        <f t="shared" si="105"/>
        <v/>
      </c>
      <c r="AU131" s="63" t="str">
        <f>IF(AX131="","",IF(R131="Refreshment Beverage",ROUND((BA131-Y131-Z131-AA131)*VLOOKUP(VALUE(Q131),Rates!G$15:L$19,3,0),4),ROUND(AW131*(VLOOKUP(VALUE(Q131),Rates!G:L,3,0)),4)))</f>
        <v/>
      </c>
      <c r="AV131" s="68" t="str">
        <f t="shared" si="106"/>
        <v/>
      </c>
      <c r="AW131" s="69" t="str">
        <f t="shared" si="107"/>
        <v/>
      </c>
      <c r="AX131" s="65" t="str">
        <f t="shared" si="108"/>
        <v/>
      </c>
      <c r="AY131" s="70" t="str">
        <f>IF(AX131="","",IF(R131="Refreshment Beverage",ROUND(SUM(AX131*Rates!K$19),4),ROUND(SUM(AX131*(Rates!J$8/100)),4)))</f>
        <v/>
      </c>
      <c r="AZ131" s="67" t="str">
        <f t="shared" si="109"/>
        <v/>
      </c>
      <c r="BA131" s="22" t="str">
        <f t="shared" si="110"/>
        <v/>
      </c>
      <c r="BD131" s="171"/>
      <c r="BE131" s="171"/>
      <c r="BF131" s="171"/>
      <c r="BG131" s="171"/>
    </row>
    <row r="132" spans="11:59" ht="12.75" customHeight="1" x14ac:dyDescent="0.3">
      <c r="K132" s="42" t="str">
        <f t="shared" si="82"/>
        <v/>
      </c>
      <c r="L132" s="55" t="str">
        <f t="shared" si="83"/>
        <v/>
      </c>
      <c r="M132" s="43" t="str">
        <f t="shared" si="84"/>
        <v/>
      </c>
      <c r="N132" s="56" t="str" cm="1">
        <f t="array" ref="N132">IFERROR(IF(_xlfn.SINGLE(B:B)="","",IF(R132="Beer",SUM(LOOKUP(2,1/(Rates!$B$3:$B$5&lt;=W132)/(Rates!$C$3:$C$5&gt;=W132),Rates!$D$3:$D$5)*(X132/100)*W132),IF(R132="Refreshment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56" t="str">
        <f t="shared" si="85"/>
        <v/>
      </c>
      <c r="P132" s="53"/>
      <c r="Q132" s="14" t="str">
        <f t="shared" si="86"/>
        <v/>
      </c>
      <c r="R132" s="57" t="str">
        <f t="shared" si="87"/>
        <v/>
      </c>
      <c r="S132" s="58" t="str">
        <f>IF(B132="","",IF(R132="Refreshment Beverage",VLOOKUP(VALUE(Q132),Rates!G$15:L$19,2,0),VLOOKUP(VALUE(Q132),Rates!G$4:L$12,2,0)))</f>
        <v/>
      </c>
      <c r="T132" s="58" t="str">
        <f t="shared" si="88"/>
        <v/>
      </c>
      <c r="U132" s="58" t="str">
        <f t="shared" si="89"/>
        <v/>
      </c>
      <c r="V132" s="58" t="str">
        <f t="shared" si="90"/>
        <v/>
      </c>
      <c r="W132" s="58" t="str">
        <f t="shared" si="91"/>
        <v/>
      </c>
      <c r="X132" s="59" t="str">
        <f t="shared" si="92"/>
        <v/>
      </c>
      <c r="Y132" s="60" t="str">
        <f>IF(B:B="","",IF(R132="Refreshment Beverage",VLOOKUP(Q132,Rates!G$15:L$19,6,0)*W132,VLOOKUP(Q132,Rates!G$4:L$12,6,0)*W132))</f>
        <v/>
      </c>
      <c r="Z132" s="60" t="str">
        <f t="shared" si="93"/>
        <v/>
      </c>
      <c r="AA132" s="60" t="str">
        <f t="shared" si="81"/>
        <v/>
      </c>
      <c r="AB132" s="61" t="str" cm="1">
        <f t="array" ref="AB132">IF(_xlfn.SINGLE(B:B)="","",IF(R132="Refreshment Beverage","",IF(AND(R132="Beer",Q132=0),SUM(LOOKUP(2,1/(Rates!$B$15:$B$18&lt;=W132)/(Rates!$C$15:$C$18&gt;=W132),Rates!$D$15:$D$18)*W132),VLOOKUP(VALUE(_xlfn.SINGLE(Q:Q)),Rates!A:B,2,0)*W132)))</f>
        <v/>
      </c>
      <c r="AC132" s="61" t="str" cm="1">
        <f t="array" ref="AC132">IF(_xlfn.SINGLE(B:B)="","",IF(R132="Refreshment Beverage","",IF(AND(R132="Beer",Q132=0),SUM(LOOKUP(2,1/(Rates!$B$15:$B$18&lt;=W132)/(Rates!$C$15:$C$18&gt;=W132),Rates!$E$15:$E$18)*W132),VLOOKUP(VALUE(_xlfn.SINGLE(Q:Q)),Rates!A:C,3,0)*W132)))</f>
        <v/>
      </c>
      <c r="AD132" s="168">
        <f>IFERROR(IF(R132="Beer","",IF(OR(Q132=1,Q132=2,Q132=3,Q132=4),VLOOKUP(Q132,Rates!$A$31:$B$34,2,0)*W132,IF(V132=1,VLOOKUP(U132,'REB BEV MIN MKUP'!B:E,4,0),IF(V132&gt;1,VLOOKUP(VALUE(W132),'REB BEV MIN MKUP'!O:Q,3,0),0)))),0)</f>
        <v>0</v>
      </c>
      <c r="AE132" s="62" t="str">
        <f t="shared" si="94"/>
        <v/>
      </c>
      <c r="AF132" s="63" t="str">
        <f t="shared" si="95"/>
        <v/>
      </c>
      <c r="AG132" s="64" t="str">
        <f t="shared" si="96"/>
        <v/>
      </c>
      <c r="AH132" s="65" t="str">
        <f t="shared" si="97"/>
        <v/>
      </c>
      <c r="AI132" s="66" t="str">
        <f>IF(AE:AE="","",IF(R132="Refreshment Beverage",AK132*(Rates!J$19/100),ROUND(SUM(AH132*(Rates!$J$8/100)),4)))</f>
        <v/>
      </c>
      <c r="AJ132" s="67" t="str">
        <f t="shared" si="98"/>
        <v/>
      </c>
      <c r="AK132" s="22" t="str">
        <f t="shared" si="99"/>
        <v/>
      </c>
      <c r="AL132" s="62" t="str">
        <f t="shared" si="100"/>
        <v/>
      </c>
      <c r="AM132" s="63" t="str">
        <f>IF(AS132="","",IF(R132="Refreshment Beverage",ROUND(AS132*Rates!K$19,4),ROUND(AO132*(VLOOKUP(VALUE(Q132),Rates!G$4:L$12,3,0)),4)))</f>
        <v/>
      </c>
      <c r="AN132" s="68" t="str">
        <f>IF(AS132="","",IF(R132="Refreshment Beverage",AS132*(Rates!J$19/100),MAX(AM132,AB132)))</f>
        <v/>
      </c>
      <c r="AO132" s="69" t="str">
        <f t="shared" si="101"/>
        <v/>
      </c>
      <c r="AP132" s="69" t="str">
        <f t="shared" si="102"/>
        <v/>
      </c>
      <c r="AQ132" s="70" t="str">
        <f>IF(AS132="","",IF(R132="Refreshment Beverage",ROUND(SUM(VLOOKUP(Q:Q,Rates!G$15:L$19,3,0)*(AS132-Y132-Z132-AA132)),4),ROUND(SUM(Rates!$K$8*AS132),4)))</f>
        <v/>
      </c>
      <c r="AR132" s="66" t="str">
        <f t="shared" si="103"/>
        <v/>
      </c>
      <c r="AS132" s="22" t="str">
        <f t="shared" si="104"/>
        <v/>
      </c>
      <c r="AT132" s="62" t="str">
        <f t="shared" si="105"/>
        <v/>
      </c>
      <c r="AU132" s="63" t="str">
        <f>IF(AX132="","",IF(R132="Refreshment Beverage",ROUND((BA132-Y132-Z132-AA132)*VLOOKUP(VALUE(Q132),Rates!G$15:L$19,3,0),4),ROUND(AW132*(VLOOKUP(VALUE(Q132),Rates!G:L,3,0)),4)))</f>
        <v/>
      </c>
      <c r="AV132" s="68" t="str">
        <f t="shared" si="106"/>
        <v/>
      </c>
      <c r="AW132" s="69" t="str">
        <f t="shared" si="107"/>
        <v/>
      </c>
      <c r="AX132" s="65" t="str">
        <f t="shared" si="108"/>
        <v/>
      </c>
      <c r="AY132" s="70" t="str">
        <f>IF(AX132="","",IF(R132="Refreshment Beverage",ROUND(SUM(AX132*Rates!K$19),4),ROUND(SUM(AX132*(Rates!J$8/100)),4)))</f>
        <v/>
      </c>
      <c r="AZ132" s="67" t="str">
        <f t="shared" si="109"/>
        <v/>
      </c>
      <c r="BA132" s="22" t="str">
        <f t="shared" si="110"/>
        <v/>
      </c>
      <c r="BD132" s="171"/>
      <c r="BE132" s="171"/>
      <c r="BF132" s="171"/>
      <c r="BG132" s="171"/>
    </row>
    <row r="133" spans="11:59" ht="12.75" customHeight="1" x14ac:dyDescent="0.3">
      <c r="K133" s="42" t="str">
        <f t="shared" si="82"/>
        <v/>
      </c>
      <c r="L133" s="55" t="str">
        <f t="shared" si="83"/>
        <v/>
      </c>
      <c r="M133" s="43" t="str">
        <f t="shared" si="84"/>
        <v/>
      </c>
      <c r="N133" s="56" t="str" cm="1">
        <f t="array" ref="N133">IFERROR(IF(_xlfn.SINGLE(B:B)="","",IF(R133="Beer",SUM(LOOKUP(2,1/(Rates!$B$3:$B$5&lt;=W133)/(Rates!$C$3:$C$5&gt;=W133),Rates!$D$3:$D$5)*(X133/100)*W133),IF(R133="Refreshment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56" t="str">
        <f t="shared" si="85"/>
        <v/>
      </c>
      <c r="P133" s="53"/>
      <c r="Q133" s="14" t="str">
        <f t="shared" si="86"/>
        <v/>
      </c>
      <c r="R133" s="57" t="str">
        <f t="shared" si="87"/>
        <v/>
      </c>
      <c r="S133" s="58" t="str">
        <f>IF(B133="","",IF(R133="Refreshment Beverage",VLOOKUP(VALUE(Q133),Rates!G$15:L$19,2,0),VLOOKUP(VALUE(Q133),Rates!G$4:L$12,2,0)))</f>
        <v/>
      </c>
      <c r="T133" s="58" t="str">
        <f t="shared" si="88"/>
        <v/>
      </c>
      <c r="U133" s="58" t="str">
        <f t="shared" si="89"/>
        <v/>
      </c>
      <c r="V133" s="58" t="str">
        <f t="shared" si="90"/>
        <v/>
      </c>
      <c r="W133" s="58" t="str">
        <f t="shared" si="91"/>
        <v/>
      </c>
      <c r="X133" s="59" t="str">
        <f t="shared" si="92"/>
        <v/>
      </c>
      <c r="Y133" s="60" t="str">
        <f>IF(B:B="","",IF(R133="Refreshment Beverage",VLOOKUP(Q133,Rates!G$15:L$19,6,0)*W133,VLOOKUP(Q133,Rates!G$4:L$12,6,0)*W133))</f>
        <v/>
      </c>
      <c r="Z133" s="60" t="str">
        <f t="shared" si="93"/>
        <v/>
      </c>
      <c r="AA133" s="60" t="str">
        <f t="shared" si="81"/>
        <v/>
      </c>
      <c r="AB133" s="61" t="str" cm="1">
        <f t="array" ref="AB133">IF(_xlfn.SINGLE(B:B)="","",IF(R133="Refreshment Beverage","",IF(AND(R133="Beer",Q133=0),SUM(LOOKUP(2,1/(Rates!$B$15:$B$18&lt;=W133)/(Rates!$C$15:$C$18&gt;=W133),Rates!$D$15:$D$18)*W133),VLOOKUP(VALUE(_xlfn.SINGLE(Q:Q)),Rates!A:B,2,0)*W133)))</f>
        <v/>
      </c>
      <c r="AC133" s="61" t="str" cm="1">
        <f t="array" ref="AC133">IF(_xlfn.SINGLE(B:B)="","",IF(R133="Refreshment Beverage","",IF(AND(R133="Beer",Q133=0),SUM(LOOKUP(2,1/(Rates!$B$15:$B$18&lt;=W133)/(Rates!$C$15:$C$18&gt;=W133),Rates!$E$15:$E$18)*W133),VLOOKUP(VALUE(_xlfn.SINGLE(Q:Q)),Rates!A:C,3,0)*W133)))</f>
        <v/>
      </c>
      <c r="AD133" s="168">
        <f>IFERROR(IF(R133="Beer","",IF(OR(Q133=1,Q133=2,Q133=3,Q133=4),VLOOKUP(Q133,Rates!$A$31:$B$34,2,0)*W133,IF(V133=1,VLOOKUP(U133,'REB BEV MIN MKUP'!B:E,4,0),IF(V133&gt;1,VLOOKUP(VALUE(W133),'REB BEV MIN MKUP'!O:Q,3,0),0)))),0)</f>
        <v>0</v>
      </c>
      <c r="AE133" s="62" t="str">
        <f t="shared" si="94"/>
        <v/>
      </c>
      <c r="AF133" s="63" t="str">
        <f t="shared" si="95"/>
        <v/>
      </c>
      <c r="AG133" s="64" t="str">
        <f t="shared" si="96"/>
        <v/>
      </c>
      <c r="AH133" s="65" t="str">
        <f t="shared" si="97"/>
        <v/>
      </c>
      <c r="AI133" s="66" t="str">
        <f>IF(AE:AE="","",IF(R133="Refreshment Beverage",AK133*(Rates!J$19/100),ROUND(SUM(AH133*(Rates!$J$8/100)),4)))</f>
        <v/>
      </c>
      <c r="AJ133" s="67" t="str">
        <f t="shared" si="98"/>
        <v/>
      </c>
      <c r="AK133" s="22" t="str">
        <f t="shared" si="99"/>
        <v/>
      </c>
      <c r="AL133" s="62" t="str">
        <f t="shared" si="100"/>
        <v/>
      </c>
      <c r="AM133" s="63" t="str">
        <f>IF(AS133="","",IF(R133="Refreshment Beverage",ROUND(AS133*Rates!K$19,4),ROUND(AO133*(VLOOKUP(VALUE(Q133),Rates!G$4:L$12,3,0)),4)))</f>
        <v/>
      </c>
      <c r="AN133" s="68" t="str">
        <f>IF(AS133="","",IF(R133="Refreshment Beverage",AS133*(Rates!J$19/100),MAX(AM133,AB133)))</f>
        <v/>
      </c>
      <c r="AO133" s="69" t="str">
        <f t="shared" si="101"/>
        <v/>
      </c>
      <c r="AP133" s="69" t="str">
        <f t="shared" si="102"/>
        <v/>
      </c>
      <c r="AQ133" s="70" t="str">
        <f>IF(AS133="","",IF(R133="Refreshment Beverage",ROUND(SUM(VLOOKUP(Q:Q,Rates!G$15:L$19,3,0)*(AS133-Y133-Z133-AA133)),4),ROUND(SUM(Rates!$K$8*AS133),4)))</f>
        <v/>
      </c>
      <c r="AR133" s="66" t="str">
        <f t="shared" si="103"/>
        <v/>
      </c>
      <c r="AS133" s="22" t="str">
        <f t="shared" si="104"/>
        <v/>
      </c>
      <c r="AT133" s="62" t="str">
        <f t="shared" si="105"/>
        <v/>
      </c>
      <c r="AU133" s="63" t="str">
        <f>IF(AX133="","",IF(R133="Refreshment Beverage",ROUND((BA133-Y133-Z133-AA133)*VLOOKUP(VALUE(Q133),Rates!G$15:L$19,3,0),4),ROUND(AW133*(VLOOKUP(VALUE(Q133),Rates!G:L,3,0)),4)))</f>
        <v/>
      </c>
      <c r="AV133" s="68" t="str">
        <f t="shared" si="106"/>
        <v/>
      </c>
      <c r="AW133" s="69" t="str">
        <f t="shared" si="107"/>
        <v/>
      </c>
      <c r="AX133" s="65" t="str">
        <f t="shared" si="108"/>
        <v/>
      </c>
      <c r="AY133" s="70" t="str">
        <f>IF(AX133="","",IF(R133="Refreshment Beverage",ROUND(SUM(AX133*Rates!K$19),4),ROUND(SUM(AX133*(Rates!J$8/100)),4)))</f>
        <v/>
      </c>
      <c r="AZ133" s="67" t="str">
        <f t="shared" si="109"/>
        <v/>
      </c>
      <c r="BA133" s="22" t="str">
        <f t="shared" si="110"/>
        <v/>
      </c>
      <c r="BD133" s="171"/>
      <c r="BE133" s="171"/>
      <c r="BF133" s="171"/>
      <c r="BG133" s="171"/>
    </row>
    <row r="134" spans="11:59" ht="12.75" customHeight="1" x14ac:dyDescent="0.3">
      <c r="K134" s="42" t="str">
        <f t="shared" si="82"/>
        <v/>
      </c>
      <c r="L134" s="55" t="str">
        <f t="shared" si="83"/>
        <v/>
      </c>
      <c r="M134" s="43" t="str">
        <f t="shared" si="84"/>
        <v/>
      </c>
      <c r="N134" s="56" t="str" cm="1">
        <f t="array" ref="N134">IFERROR(IF(_xlfn.SINGLE(B:B)="","",IF(R134="Beer",SUM(LOOKUP(2,1/(Rates!$B$3:$B$5&lt;=W134)/(Rates!$C$3:$C$5&gt;=W134),Rates!$D$3:$D$5)*(X134/100)*W134),IF(R134="Refreshment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56" t="str">
        <f t="shared" si="85"/>
        <v/>
      </c>
      <c r="P134" s="53"/>
      <c r="Q134" s="14" t="str">
        <f t="shared" si="86"/>
        <v/>
      </c>
      <c r="R134" s="57" t="str">
        <f t="shared" si="87"/>
        <v/>
      </c>
      <c r="S134" s="58" t="str">
        <f>IF(B134="","",IF(R134="Refreshment Beverage",VLOOKUP(VALUE(Q134),Rates!G$15:L$19,2,0),VLOOKUP(VALUE(Q134),Rates!G$4:L$12,2,0)))</f>
        <v/>
      </c>
      <c r="T134" s="58" t="str">
        <f t="shared" si="88"/>
        <v/>
      </c>
      <c r="U134" s="58" t="str">
        <f t="shared" si="89"/>
        <v/>
      </c>
      <c r="V134" s="58" t="str">
        <f t="shared" si="90"/>
        <v/>
      </c>
      <c r="W134" s="58" t="str">
        <f t="shared" si="91"/>
        <v/>
      </c>
      <c r="X134" s="59" t="str">
        <f t="shared" si="92"/>
        <v/>
      </c>
      <c r="Y134" s="60" t="str">
        <f>IF(B:B="","",IF(R134="Refreshment Beverage",VLOOKUP(Q134,Rates!G$15:L$19,6,0)*W134,VLOOKUP(Q134,Rates!G$4:L$12,6,0)*W134))</f>
        <v/>
      </c>
      <c r="Z134" s="60" t="str">
        <f t="shared" si="93"/>
        <v/>
      </c>
      <c r="AA134" s="60" t="str">
        <f t="shared" si="81"/>
        <v/>
      </c>
      <c r="AB134" s="61" t="str" cm="1">
        <f t="array" ref="AB134">IF(_xlfn.SINGLE(B:B)="","",IF(R134="Refreshment Beverage","",IF(AND(R134="Beer",Q134=0),SUM(LOOKUP(2,1/(Rates!$B$15:$B$18&lt;=W134)/(Rates!$C$15:$C$18&gt;=W134),Rates!$D$15:$D$18)*W134),VLOOKUP(VALUE(_xlfn.SINGLE(Q:Q)),Rates!A:B,2,0)*W134)))</f>
        <v/>
      </c>
      <c r="AC134" s="61" t="str" cm="1">
        <f t="array" ref="AC134">IF(_xlfn.SINGLE(B:B)="","",IF(R134="Refreshment Beverage","",IF(AND(R134="Beer",Q134=0),SUM(LOOKUP(2,1/(Rates!$B$15:$B$18&lt;=W134)/(Rates!$C$15:$C$18&gt;=W134),Rates!$E$15:$E$18)*W134),VLOOKUP(VALUE(_xlfn.SINGLE(Q:Q)),Rates!A:C,3,0)*W134)))</f>
        <v/>
      </c>
      <c r="AD134" s="168">
        <f>IFERROR(IF(R134="Beer","",IF(OR(Q134=1,Q134=2,Q134=3,Q134=4),VLOOKUP(Q134,Rates!$A$31:$B$34,2,0)*W134,IF(V134=1,VLOOKUP(U134,'REB BEV MIN MKUP'!B:E,4,0),IF(V134&gt;1,VLOOKUP(VALUE(W134),'REB BEV MIN MKUP'!O:Q,3,0),0)))),0)</f>
        <v>0</v>
      </c>
      <c r="AE134" s="62" t="str">
        <f t="shared" si="94"/>
        <v/>
      </c>
      <c r="AF134" s="63" t="str">
        <f t="shared" si="95"/>
        <v/>
      </c>
      <c r="AG134" s="64" t="str">
        <f t="shared" si="96"/>
        <v/>
      </c>
      <c r="AH134" s="65" t="str">
        <f t="shared" si="97"/>
        <v/>
      </c>
      <c r="AI134" s="66" t="str">
        <f>IF(AE:AE="","",IF(R134="Refreshment Beverage",AK134*(Rates!J$19/100),ROUND(SUM(AH134*(Rates!$J$8/100)),4)))</f>
        <v/>
      </c>
      <c r="AJ134" s="67" t="str">
        <f t="shared" si="98"/>
        <v/>
      </c>
      <c r="AK134" s="22" t="str">
        <f t="shared" si="99"/>
        <v/>
      </c>
      <c r="AL134" s="62" t="str">
        <f t="shared" si="100"/>
        <v/>
      </c>
      <c r="AM134" s="63" t="str">
        <f>IF(AS134="","",IF(R134="Refreshment Beverage",ROUND(AS134*Rates!K$19,4),ROUND(AO134*(VLOOKUP(VALUE(Q134),Rates!G$4:L$12,3,0)),4)))</f>
        <v/>
      </c>
      <c r="AN134" s="68" t="str">
        <f>IF(AS134="","",IF(R134="Refreshment Beverage",AS134*(Rates!J$19/100),MAX(AM134,AB134)))</f>
        <v/>
      </c>
      <c r="AO134" s="69" t="str">
        <f t="shared" si="101"/>
        <v/>
      </c>
      <c r="AP134" s="69" t="str">
        <f t="shared" si="102"/>
        <v/>
      </c>
      <c r="AQ134" s="70" t="str">
        <f>IF(AS134="","",IF(R134="Refreshment Beverage",ROUND(SUM(VLOOKUP(Q:Q,Rates!G$15:L$19,3,0)*(AS134-Y134-Z134-AA134)),4),ROUND(SUM(Rates!$K$8*AS134),4)))</f>
        <v/>
      </c>
      <c r="AR134" s="66" t="str">
        <f t="shared" si="103"/>
        <v/>
      </c>
      <c r="AS134" s="22" t="str">
        <f t="shared" si="104"/>
        <v/>
      </c>
      <c r="AT134" s="62" t="str">
        <f t="shared" si="105"/>
        <v/>
      </c>
      <c r="AU134" s="63" t="str">
        <f>IF(AX134="","",IF(R134="Refreshment Beverage",ROUND((BA134-Y134-Z134-AA134)*VLOOKUP(VALUE(Q134),Rates!G$15:L$19,3,0),4),ROUND(AW134*(VLOOKUP(VALUE(Q134),Rates!G:L,3,0)),4)))</f>
        <v/>
      </c>
      <c r="AV134" s="68" t="str">
        <f t="shared" si="106"/>
        <v/>
      </c>
      <c r="AW134" s="69" t="str">
        <f t="shared" si="107"/>
        <v/>
      </c>
      <c r="AX134" s="65" t="str">
        <f t="shared" si="108"/>
        <v/>
      </c>
      <c r="AY134" s="70" t="str">
        <f>IF(AX134="","",IF(R134="Refreshment Beverage",ROUND(SUM(AX134*Rates!K$19),4),ROUND(SUM(AX134*(Rates!J$8/100)),4)))</f>
        <v/>
      </c>
      <c r="AZ134" s="67" t="str">
        <f t="shared" si="109"/>
        <v/>
      </c>
      <c r="BA134" s="22" t="str">
        <f t="shared" si="110"/>
        <v/>
      </c>
      <c r="BD134" s="171"/>
      <c r="BE134" s="171"/>
      <c r="BF134" s="171"/>
      <c r="BG134" s="171"/>
    </row>
    <row r="135" spans="11:59" ht="12.75" customHeight="1" x14ac:dyDescent="0.3">
      <c r="K135" s="42" t="str">
        <f t="shared" si="82"/>
        <v/>
      </c>
      <c r="L135" s="55" t="str">
        <f t="shared" si="83"/>
        <v/>
      </c>
      <c r="M135" s="43" t="str">
        <f t="shared" si="84"/>
        <v/>
      </c>
      <c r="N135" s="56" t="str" cm="1">
        <f t="array" ref="N135">IFERROR(IF(_xlfn.SINGLE(B:B)="","",IF(R135="Beer",SUM(LOOKUP(2,1/(Rates!$B$3:$B$5&lt;=W135)/(Rates!$C$3:$C$5&gt;=W135),Rates!$D$3:$D$5)*(X135/100)*W135),IF(R135="Refreshment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56" t="str">
        <f t="shared" si="85"/>
        <v/>
      </c>
      <c r="P135" s="53"/>
      <c r="Q135" s="14" t="str">
        <f t="shared" si="86"/>
        <v/>
      </c>
      <c r="R135" s="57" t="str">
        <f t="shared" si="87"/>
        <v/>
      </c>
      <c r="S135" s="58" t="str">
        <f>IF(B135="","",IF(R135="Refreshment Beverage",VLOOKUP(VALUE(Q135),Rates!G$15:L$19,2,0),VLOOKUP(VALUE(Q135),Rates!G$4:L$12,2,0)))</f>
        <v/>
      </c>
      <c r="T135" s="58" t="str">
        <f t="shared" si="88"/>
        <v/>
      </c>
      <c r="U135" s="58" t="str">
        <f t="shared" si="89"/>
        <v/>
      </c>
      <c r="V135" s="58" t="str">
        <f t="shared" si="90"/>
        <v/>
      </c>
      <c r="W135" s="58" t="str">
        <f t="shared" si="91"/>
        <v/>
      </c>
      <c r="X135" s="59" t="str">
        <f t="shared" si="92"/>
        <v/>
      </c>
      <c r="Y135" s="60" t="str">
        <f>IF(B:B="","",IF(R135="Refreshment Beverage",VLOOKUP(Q135,Rates!G$15:L$19,6,0)*W135,VLOOKUP(Q135,Rates!G$4:L$12,6,0)*W135))</f>
        <v/>
      </c>
      <c r="Z135" s="60" t="str">
        <f t="shared" si="93"/>
        <v/>
      </c>
      <c r="AA135" s="60" t="str">
        <f t="shared" ref="AA135:AA198" si="111">IF(B:B="","",IF(AND(T135="Can",V135=8,R135="Beer"),V135*0.0201,IF(AND(T135="Can",V135=15,R135="Beer"),V135*0.0101,IF(AND(T135="Can",V135=20,R135="Beer"),V135*0.0107,IF(AND(T135="Can",V135=30,R135="Beer"),V135*0.0089,IF(AND(T135="Can",V135=36,R135="Beer"),V135*0.0074,IF(AND(T135="Bottle",V135=24,R135="Beer"),V135*0.016,IF(AND(R135="Refreshment Beverage",U135&gt;0.049,U135&lt;0.401),V135*0.0536,IF(AND(R135="Refreshment Beverage",U135&gt;0.4,U135&lt;0.47),V135*0.0643,IF(AND(R135="Refreshment Beverage",U135&gt;0.469,U135&lt;0.66),V135*0.075,IF(AND(R135="Refreshment Beverage",U135&gt;0.659,U135&lt;0.75),V135*0.1071,IF(AND(R135="Refreshment Beverage",U135&gt;0.749,U135&lt;0.9),V135*0.1178,IF(AND(R135="Refreshment Beverage",U135&gt;0.899,U135&lt;1),V135*0.1393,IF(AND(R135="Refreshment Beverage",U135=1),V135*0.1499,IF(AND(R135="Refreshment Beverage",U135=1.14),V135*0.1714,IF(AND(R135="Refreshment Beverage",U135=2),V135*0.2999,IF(AND(R135="Refreshment Beverage",U135=3),V135*0.4499,IF(AND(R135="Refreshment Beverage",U135=1.75),V135*0.2678,0))))))))))))))))))</f>
        <v/>
      </c>
      <c r="AB135" s="61" t="str" cm="1">
        <f t="array" ref="AB135">IF(_xlfn.SINGLE(B:B)="","",IF(R135="Refreshment Beverage","",IF(AND(R135="Beer",Q135=0),SUM(LOOKUP(2,1/(Rates!$B$15:$B$18&lt;=W135)/(Rates!$C$15:$C$18&gt;=W135),Rates!$D$15:$D$18)*W135),VLOOKUP(VALUE(_xlfn.SINGLE(Q:Q)),Rates!A:B,2,0)*W135)))</f>
        <v/>
      </c>
      <c r="AC135" s="61" t="str" cm="1">
        <f t="array" ref="AC135">IF(_xlfn.SINGLE(B:B)="","",IF(R135="Refreshment Beverage","",IF(AND(R135="Beer",Q135=0),SUM(LOOKUP(2,1/(Rates!$B$15:$B$18&lt;=W135)/(Rates!$C$15:$C$18&gt;=W135),Rates!$E$15:$E$18)*W135),VLOOKUP(VALUE(_xlfn.SINGLE(Q:Q)),Rates!A:C,3,0)*W135)))</f>
        <v/>
      </c>
      <c r="AD135" s="168">
        <f>IFERROR(IF(R135="Beer","",IF(OR(Q135=1,Q135=2,Q135=3,Q135=4),VLOOKUP(Q135,Rates!$A$31:$B$34,2,0)*W135,IF(V135=1,VLOOKUP(U135,'REB BEV MIN MKUP'!B:E,4,0),IF(V135&gt;1,VLOOKUP(VALUE(W135),'REB BEV MIN MKUP'!O:Q,3,0),0)))),0)</f>
        <v>0</v>
      </c>
      <c r="AE135" s="62" t="str">
        <f t="shared" si="94"/>
        <v/>
      </c>
      <c r="AF135" s="63" t="str">
        <f t="shared" si="95"/>
        <v/>
      </c>
      <c r="AG135" s="64" t="str">
        <f t="shared" si="96"/>
        <v/>
      </c>
      <c r="AH135" s="65" t="str">
        <f t="shared" si="97"/>
        <v/>
      </c>
      <c r="AI135" s="66" t="str">
        <f>IF(AE:AE="","",IF(R135="Refreshment Beverage",AK135*(Rates!J$19/100),ROUND(SUM(AH135*(Rates!$J$8/100)),4)))</f>
        <v/>
      </c>
      <c r="AJ135" s="67" t="str">
        <f t="shared" si="98"/>
        <v/>
      </c>
      <c r="AK135" s="22" t="str">
        <f t="shared" si="99"/>
        <v/>
      </c>
      <c r="AL135" s="62" t="str">
        <f t="shared" si="100"/>
        <v/>
      </c>
      <c r="AM135" s="63" t="str">
        <f>IF(AS135="","",IF(R135="Refreshment Beverage",ROUND(AS135*Rates!K$19,4),ROUND(AO135*(VLOOKUP(VALUE(Q135),Rates!G$4:L$12,3,0)),4)))</f>
        <v/>
      </c>
      <c r="AN135" s="68" t="str">
        <f>IF(AS135="","",IF(R135="Refreshment Beverage",AS135*(Rates!J$19/100),MAX(AM135,AB135)))</f>
        <v/>
      </c>
      <c r="AO135" s="69" t="str">
        <f t="shared" si="101"/>
        <v/>
      </c>
      <c r="AP135" s="69" t="str">
        <f t="shared" si="102"/>
        <v/>
      </c>
      <c r="AQ135" s="70" t="str">
        <f>IF(AS135="","",IF(R135="Refreshment Beverage",ROUND(SUM(VLOOKUP(Q:Q,Rates!G$15:L$19,3,0)*(AS135-Y135-Z135-AA135)),4),ROUND(SUM(Rates!$K$8*AS135),4)))</f>
        <v/>
      </c>
      <c r="AR135" s="66" t="str">
        <f t="shared" si="103"/>
        <v/>
      </c>
      <c r="AS135" s="22" t="str">
        <f t="shared" si="104"/>
        <v/>
      </c>
      <c r="AT135" s="62" t="str">
        <f t="shared" si="105"/>
        <v/>
      </c>
      <c r="AU135" s="63" t="str">
        <f>IF(AX135="","",IF(R135="Refreshment Beverage",ROUND((BA135-Y135-Z135-AA135)*VLOOKUP(VALUE(Q135),Rates!G$15:L$19,3,0),4),ROUND(AW135*(VLOOKUP(VALUE(Q135),Rates!G:L,3,0)),4)))</f>
        <v/>
      </c>
      <c r="AV135" s="68" t="str">
        <f t="shared" si="106"/>
        <v/>
      </c>
      <c r="AW135" s="69" t="str">
        <f t="shared" si="107"/>
        <v/>
      </c>
      <c r="AX135" s="65" t="str">
        <f t="shared" si="108"/>
        <v/>
      </c>
      <c r="AY135" s="70" t="str">
        <f>IF(AX135="","",IF(R135="Refreshment Beverage",ROUND(SUM(AX135*Rates!K$19),4),ROUND(SUM(AX135*(Rates!J$8/100)),4)))</f>
        <v/>
      </c>
      <c r="AZ135" s="67" t="str">
        <f t="shared" si="109"/>
        <v/>
      </c>
      <c r="BA135" s="22" t="str">
        <f t="shared" si="110"/>
        <v/>
      </c>
      <c r="BD135" s="171"/>
      <c r="BE135" s="171"/>
      <c r="BF135" s="171"/>
      <c r="BG135" s="171"/>
    </row>
    <row r="136" spans="11:59" ht="12.75" customHeight="1" x14ac:dyDescent="0.3">
      <c r="K136" s="42" t="str">
        <f t="shared" ref="K136:K199" si="112">IFERROR(IF(B:B="","",IF(OR(C136="",E136="",F136="",G136="",H136="",I136="",J136=""),"",ROUND(IF(J136="Gross Price to Brewers",AE136,IF(J136="Retail Price",AL136,IF(J136="Licensee Retail",AT136,""))),2))),"")</f>
        <v/>
      </c>
      <c r="L136" s="55" t="str">
        <f t="shared" ref="L136:L199" si="113">IFERROR(IF(B:B="","",IF(OR(C136="",E136="",F136="",G136="",H136="",I136="",J136=""),"",ROUND(IF(J136="Gross Price to Brewers",AH136,IF(J136="Retail Price",AP136,IF(J136="Licensee Retail",AX136,""))),2))),"")</f>
        <v/>
      </c>
      <c r="M136" s="43" t="str">
        <f t="shared" ref="M136:M199" si="114">IFERROR(IF(B:B="","",IF(OR(C136="",E136="",F136="",G136="",H136="",I136="",J136=""),"",ROUND(IF(J136="Gross Price to Brewers",AK136,IF(J136="Retail Price",AS136,IF(J136="Licensee Retail",BA136,""))),2))),"")</f>
        <v/>
      </c>
      <c r="N136" s="56" t="str" cm="1">
        <f t="array" ref="N136">IFERROR(IF(_xlfn.SINGLE(B:B)="","",IF(R136="Beer",SUM(LOOKUP(2,1/(Rates!$B$3:$B$5&lt;=W136)/(Rates!$C$3:$C$5&gt;=W136),Rates!$D$3:$D$5)*(X136/100)*W136),IF(R136="Refreshment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56" t="str">
        <f t="shared" ref="O136:O199" si="115">IF(B:B="","",IF(M136&gt;N136,"YES","NO"))</f>
        <v/>
      </c>
      <c r="P136" s="53"/>
      <c r="Q136" s="14" t="str">
        <f t="shared" ref="Q136:Q199" si="116">IF(B136="","",IF(OR(D136="",D136=0),0,D136))</f>
        <v/>
      </c>
      <c r="R136" s="57" t="str">
        <f t="shared" ref="R136:R199" si="117">IF(C136="","",IF(C136="Beer","Beer",IF(C136="Malt-Based Cooler","Refreshment Beverage")))</f>
        <v/>
      </c>
      <c r="S136" s="58" t="str">
        <f>IF(B136="","",IF(R136="Refreshment Beverage",VLOOKUP(VALUE(Q136),Rates!G$15:L$19,2,0),VLOOKUP(VALUE(Q136),Rates!G$4:L$12,2,0)))</f>
        <v/>
      </c>
      <c r="T136" s="58" t="str">
        <f t="shared" ref="T136:T199" si="118">IF(B136="","",G136)</f>
        <v/>
      </c>
      <c r="U136" s="58" t="str">
        <f t="shared" ref="U136:U199" si="119">IF(B:B="","",SUM(W136/V136))</f>
        <v/>
      </c>
      <c r="V136" s="58" t="str">
        <f t="shared" ref="V136:V199" si="120">IF(B136="","",F136)</f>
        <v/>
      </c>
      <c r="W136" s="58" t="str">
        <f t="shared" ref="W136:W199" si="121">IF(B136="","",E136*F136)</f>
        <v/>
      </c>
      <c r="X136" s="59" t="str">
        <f t="shared" ref="X136:X199" si="122">IF(B136="","",H136)</f>
        <v/>
      </c>
      <c r="Y136" s="60" t="str">
        <f>IF(B:B="","",IF(R136="Refreshment Beverage",VLOOKUP(Q136,Rates!G$15:L$19,6,0)*W136,VLOOKUP(Q136,Rates!G$4:L$12,6,0)*W136))</f>
        <v/>
      </c>
      <c r="Z136" s="60" t="str">
        <f t="shared" ref="Z136:Z199" si="123">IF(B:B="","",IF(R136="Refreshment Beverage",0,IF(T136="Keg",0,ROUND(0.34/12*V136,2))))</f>
        <v/>
      </c>
      <c r="AA136" s="60" t="str">
        <f t="shared" si="111"/>
        <v/>
      </c>
      <c r="AB136" s="61" t="str" cm="1">
        <f t="array" ref="AB136">IF(_xlfn.SINGLE(B:B)="","",IF(R136="Refreshment Beverage","",IF(AND(R136="Beer",Q136=0),SUM(LOOKUP(2,1/(Rates!$B$15:$B$18&lt;=W136)/(Rates!$C$15:$C$18&gt;=W136),Rates!$D$15:$D$18)*W136),VLOOKUP(VALUE(_xlfn.SINGLE(Q:Q)),Rates!A:B,2,0)*W136)))</f>
        <v/>
      </c>
      <c r="AC136" s="61" t="str" cm="1">
        <f t="array" ref="AC136">IF(_xlfn.SINGLE(B:B)="","",IF(R136="Refreshment Beverage","",IF(AND(R136="Beer",Q136=0),SUM(LOOKUP(2,1/(Rates!$B$15:$B$18&lt;=W136)/(Rates!$C$15:$C$18&gt;=W136),Rates!$E$15:$E$18)*W136),VLOOKUP(VALUE(_xlfn.SINGLE(Q:Q)),Rates!A:C,3,0)*W136)))</f>
        <v/>
      </c>
      <c r="AD136" s="168">
        <f>IFERROR(IF(R136="Beer","",IF(OR(Q136=1,Q136=2,Q136=3,Q136=4),VLOOKUP(Q136,Rates!$A$31:$B$34,2,0)*W136,IF(V136=1,VLOOKUP(U136,'REB BEV MIN MKUP'!B:E,4,0),IF(V136&gt;1,VLOOKUP(VALUE(W136),'REB BEV MIN MKUP'!O:Q,3,0),0)))),0)</f>
        <v>0</v>
      </c>
      <c r="AE136" s="62" t="str">
        <f t="shared" ref="AE136:AE199" si="124">IF(J136="Gross Price to Brewers",I136,"")</f>
        <v/>
      </c>
      <c r="AF136" s="63" t="str">
        <f t="shared" ref="AF136:AF199" si="125">IF(AE:AE="","",ROUND(SUM(AE136*(S136/100)),4))</f>
        <v/>
      </c>
      <c r="AG136" s="64" t="str">
        <f t="shared" ref="AG136:AG199" si="126">IF(AE:AE="","",IF(R136="Refreshment Beverage",MAX(AF136,AD136),MAX(AB136,AF136)))</f>
        <v/>
      </c>
      <c r="AH136" s="65" t="str">
        <f t="shared" ref="AH136:AH199" si="127">IF(AE:AE="","",IF(R136="Refreshment Beverage",AK136-AJ136,SUM(Y136:AA136)+AE136+AG136))</f>
        <v/>
      </c>
      <c r="AI136" s="66" t="str">
        <f>IF(AE:AE="","",IF(R136="Refreshment Beverage",AK136*(Rates!J$19/100),ROUND(SUM(AH136*(Rates!$J$8/100)),4)))</f>
        <v/>
      </c>
      <c r="AJ136" s="67" t="str">
        <f t="shared" ref="AJ136:AJ199" si="128">IF(AE:AE="","",IF(R136="Refreshment Beverage",AI136,MAX(AC136,AI136)))</f>
        <v/>
      </c>
      <c r="AK136" s="22" t="str">
        <f t="shared" ref="AK136:AK199" si="129">IF(AE:AE="","",IF(R136="Refreshment Beverage",SUM(AE136+Y136+Z136+AA136+AG136),SUM(AH136+AJ136)))</f>
        <v/>
      </c>
      <c r="AL136" s="62" t="str">
        <f t="shared" ref="AL136:AL199" si="130">IF(AS136="","",IF(R136="Refreshment Beverage",ROUND(SUM(AS136-AR136-AA136-Z136-Y136),2),ROUND(SUM(AS136-AR136-AN136-Y136-Z136-AA136),2)))</f>
        <v/>
      </c>
      <c r="AM136" s="63" t="str">
        <f>IF(AS136="","",IF(R136="Refreshment Beverage",ROUND(AS136*Rates!K$19,4),ROUND(AO136*(VLOOKUP(VALUE(Q136),Rates!G$4:L$12,3,0)),4)))</f>
        <v/>
      </c>
      <c r="AN136" s="68" t="str">
        <f>IF(AS136="","",IF(R136="Refreshment Beverage",AS136*(Rates!J$19/100),MAX(AM136,AB136)))</f>
        <v/>
      </c>
      <c r="AO136" s="69" t="str">
        <f t="shared" ref="AO136:AO199" si="131">IF(AS136="","",ROUND(SUM(AS136-AR136-Y136-Z136-AA136),4))</f>
        <v/>
      </c>
      <c r="AP136" s="69" t="str">
        <f t="shared" ref="AP136:AP199" si="132">IF(AS136="","",IF(R136="Refreshment Beverage",ROUND(AS136-AN136,2),ROUND(SUM(AS136-AR136),2)))</f>
        <v/>
      </c>
      <c r="AQ136" s="70" t="str">
        <f>IF(AS136="","",IF(R136="Refreshment Beverage",ROUND(SUM(VLOOKUP(Q:Q,Rates!G$15:L$19,3,0)*(AS136-Y136-Z136-AA136)),4),ROUND(SUM(Rates!$K$8*AS136),4)))</f>
        <v/>
      </c>
      <c r="AR136" s="66" t="str">
        <f t="shared" ref="AR136:AR199" si="133">IF(AS136="","",IF(R136="Refreshment Beverage",MAX(AD136,AQ136),MAX(AQ136,AC136)))</f>
        <v/>
      </c>
      <c r="AS136" s="22" t="str">
        <f t="shared" ref="AS136:AS199" si="134">IF(J136="Retail Price",SUM(I136+0.004),"")</f>
        <v/>
      </c>
      <c r="AT136" s="62" t="str">
        <f t="shared" ref="AT136:AT199" si="135">IF(AX136="","",IF(R136="Refreshment Beverage",SUM(BA136-AV136-Y136-Z136-AA136),SUM(AX136-AV136-Y136-Z136-AA136)))</f>
        <v/>
      </c>
      <c r="AU136" s="63" t="str">
        <f>IF(AX136="","",IF(R136="Refreshment Beverage",ROUND((BA136-Y136-Z136-AA136)*VLOOKUP(VALUE(Q136),Rates!G$15:L$19,3,0),4),ROUND(AW136*(VLOOKUP(VALUE(Q136),Rates!G:L,3,0)),4)))</f>
        <v/>
      </c>
      <c r="AV136" s="68" t="str">
        <f t="shared" ref="AV136:AV199" si="136">IF(AX136="","",IF(R136="Refreshment Beverage",MAX(AU136,AD136),MAX(AB136,AU136)))</f>
        <v/>
      </c>
      <c r="AW136" s="69" t="str">
        <f t="shared" ref="AW136:AW199" si="137">IF(AX136="","",IF(R136="Refreshment Beverage",SUM(BA136-AV136-Y136-Z136-AA136),ROUND(SUM(BA136-AZ136-Y136-Z136-AA136),4)))</f>
        <v/>
      </c>
      <c r="AX136" s="65" t="str">
        <f t="shared" ref="AX136:AX199" si="138">IF(J136="Licensee Retail",I136,"")</f>
        <v/>
      </c>
      <c r="AY136" s="70" t="str">
        <f>IF(AX136="","",IF(R136="Refreshment Beverage",ROUND(SUM(AX136*Rates!K$19),4),ROUND(SUM(AX136*(Rates!J$8/100)),4)))</f>
        <v/>
      </c>
      <c r="AZ136" s="67" t="str">
        <f t="shared" ref="AZ136:AZ199" si="139">IF(AX136="","",MAX($AC136,AY136))</f>
        <v/>
      </c>
      <c r="BA136" s="22" t="str">
        <f t="shared" ref="BA136:BA199" si="140">IF(AX136="","",SUM(AX136+AZ136))</f>
        <v/>
      </c>
      <c r="BD136" s="171"/>
      <c r="BE136" s="171"/>
      <c r="BF136" s="171"/>
      <c r="BG136" s="171"/>
    </row>
    <row r="137" spans="11:59" ht="12.75" customHeight="1" x14ac:dyDescent="0.3">
      <c r="K137" s="42" t="str">
        <f t="shared" si="112"/>
        <v/>
      </c>
      <c r="L137" s="55" t="str">
        <f t="shared" si="113"/>
        <v/>
      </c>
      <c r="M137" s="43" t="str">
        <f t="shared" si="114"/>
        <v/>
      </c>
      <c r="N137" s="56" t="str" cm="1">
        <f t="array" ref="N137">IFERROR(IF(_xlfn.SINGLE(B:B)="","",IF(R137="Beer",SUM(LOOKUP(2,1/(Rates!$B$3:$B$5&lt;=W137)/(Rates!$C$3:$C$5&gt;=W137),Rates!$D$3:$D$5)*(X137/100)*W137),IF(R137="Refreshment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56" t="str">
        <f t="shared" si="115"/>
        <v/>
      </c>
      <c r="P137" s="53"/>
      <c r="Q137" s="14" t="str">
        <f t="shared" si="116"/>
        <v/>
      </c>
      <c r="R137" s="57" t="str">
        <f t="shared" si="117"/>
        <v/>
      </c>
      <c r="S137" s="58" t="str">
        <f>IF(B137="","",IF(R137="Refreshment Beverage",VLOOKUP(VALUE(Q137),Rates!G$15:L$19,2,0),VLOOKUP(VALUE(Q137),Rates!G$4:L$12,2,0)))</f>
        <v/>
      </c>
      <c r="T137" s="58" t="str">
        <f t="shared" si="118"/>
        <v/>
      </c>
      <c r="U137" s="58" t="str">
        <f t="shared" si="119"/>
        <v/>
      </c>
      <c r="V137" s="58" t="str">
        <f t="shared" si="120"/>
        <v/>
      </c>
      <c r="W137" s="58" t="str">
        <f t="shared" si="121"/>
        <v/>
      </c>
      <c r="X137" s="59" t="str">
        <f t="shared" si="122"/>
        <v/>
      </c>
      <c r="Y137" s="60" t="str">
        <f>IF(B:B="","",IF(R137="Refreshment Beverage",VLOOKUP(Q137,Rates!G$15:L$19,6,0)*W137,VLOOKUP(Q137,Rates!G$4:L$12,6,0)*W137))</f>
        <v/>
      </c>
      <c r="Z137" s="60" t="str">
        <f t="shared" si="123"/>
        <v/>
      </c>
      <c r="AA137" s="60" t="str">
        <f t="shared" si="111"/>
        <v/>
      </c>
      <c r="AB137" s="61" t="str" cm="1">
        <f t="array" ref="AB137">IF(_xlfn.SINGLE(B:B)="","",IF(R137="Refreshment Beverage","",IF(AND(R137="Beer",Q137=0),SUM(LOOKUP(2,1/(Rates!$B$15:$B$18&lt;=W137)/(Rates!$C$15:$C$18&gt;=W137),Rates!$D$15:$D$18)*W137),VLOOKUP(VALUE(_xlfn.SINGLE(Q:Q)),Rates!A:B,2,0)*W137)))</f>
        <v/>
      </c>
      <c r="AC137" s="61" t="str" cm="1">
        <f t="array" ref="AC137">IF(_xlfn.SINGLE(B:B)="","",IF(R137="Refreshment Beverage","",IF(AND(R137="Beer",Q137=0),SUM(LOOKUP(2,1/(Rates!$B$15:$B$18&lt;=W137)/(Rates!$C$15:$C$18&gt;=W137),Rates!$E$15:$E$18)*W137),VLOOKUP(VALUE(_xlfn.SINGLE(Q:Q)),Rates!A:C,3,0)*W137)))</f>
        <v/>
      </c>
      <c r="AD137" s="168">
        <f>IFERROR(IF(R137="Beer","",IF(OR(Q137=1,Q137=2,Q137=3,Q137=4),VLOOKUP(Q137,Rates!$A$31:$B$34,2,0)*W137,IF(V137=1,VLOOKUP(U137,'REB BEV MIN MKUP'!B:E,4,0),IF(V137&gt;1,VLOOKUP(VALUE(W137),'REB BEV MIN MKUP'!O:Q,3,0),0)))),0)</f>
        <v>0</v>
      </c>
      <c r="AE137" s="62" t="str">
        <f t="shared" si="124"/>
        <v/>
      </c>
      <c r="AF137" s="63" t="str">
        <f t="shared" si="125"/>
        <v/>
      </c>
      <c r="AG137" s="64" t="str">
        <f t="shared" si="126"/>
        <v/>
      </c>
      <c r="AH137" s="65" t="str">
        <f t="shared" si="127"/>
        <v/>
      </c>
      <c r="AI137" s="66" t="str">
        <f>IF(AE:AE="","",IF(R137="Refreshment Beverage",AK137*(Rates!J$19/100),ROUND(SUM(AH137*(Rates!$J$8/100)),4)))</f>
        <v/>
      </c>
      <c r="AJ137" s="67" t="str">
        <f t="shared" si="128"/>
        <v/>
      </c>
      <c r="AK137" s="22" t="str">
        <f t="shared" si="129"/>
        <v/>
      </c>
      <c r="AL137" s="62" t="str">
        <f t="shared" si="130"/>
        <v/>
      </c>
      <c r="AM137" s="63" t="str">
        <f>IF(AS137="","",IF(R137="Refreshment Beverage",ROUND(AS137*Rates!K$19,4),ROUND(AO137*(VLOOKUP(VALUE(Q137),Rates!G$4:L$12,3,0)),4)))</f>
        <v/>
      </c>
      <c r="AN137" s="68" t="str">
        <f>IF(AS137="","",IF(R137="Refreshment Beverage",AS137*(Rates!J$19/100),MAX(AM137,AB137)))</f>
        <v/>
      </c>
      <c r="AO137" s="69" t="str">
        <f t="shared" si="131"/>
        <v/>
      </c>
      <c r="AP137" s="69" t="str">
        <f t="shared" si="132"/>
        <v/>
      </c>
      <c r="AQ137" s="70" t="str">
        <f>IF(AS137="","",IF(R137="Refreshment Beverage",ROUND(SUM(VLOOKUP(Q:Q,Rates!G$15:L$19,3,0)*(AS137-Y137-Z137-AA137)),4),ROUND(SUM(Rates!$K$8*AS137),4)))</f>
        <v/>
      </c>
      <c r="AR137" s="66" t="str">
        <f t="shared" si="133"/>
        <v/>
      </c>
      <c r="AS137" s="22" t="str">
        <f t="shared" si="134"/>
        <v/>
      </c>
      <c r="AT137" s="62" t="str">
        <f t="shared" si="135"/>
        <v/>
      </c>
      <c r="AU137" s="63" t="str">
        <f>IF(AX137="","",IF(R137="Refreshment Beverage",ROUND((BA137-Y137-Z137-AA137)*VLOOKUP(VALUE(Q137),Rates!G$15:L$19,3,0),4),ROUND(AW137*(VLOOKUP(VALUE(Q137),Rates!G:L,3,0)),4)))</f>
        <v/>
      </c>
      <c r="AV137" s="68" t="str">
        <f t="shared" si="136"/>
        <v/>
      </c>
      <c r="AW137" s="69" t="str">
        <f t="shared" si="137"/>
        <v/>
      </c>
      <c r="AX137" s="65" t="str">
        <f t="shared" si="138"/>
        <v/>
      </c>
      <c r="AY137" s="70" t="str">
        <f>IF(AX137="","",IF(R137="Refreshment Beverage",ROUND(SUM(AX137*Rates!K$19),4),ROUND(SUM(AX137*(Rates!J$8/100)),4)))</f>
        <v/>
      </c>
      <c r="AZ137" s="67" t="str">
        <f t="shared" si="139"/>
        <v/>
      </c>
      <c r="BA137" s="22" t="str">
        <f t="shared" si="140"/>
        <v/>
      </c>
      <c r="BD137" s="171"/>
      <c r="BE137" s="171"/>
      <c r="BF137" s="171"/>
      <c r="BG137" s="171"/>
    </row>
    <row r="138" spans="11:59" ht="12.75" customHeight="1" x14ac:dyDescent="0.3">
      <c r="K138" s="42" t="str">
        <f t="shared" si="112"/>
        <v/>
      </c>
      <c r="L138" s="55" t="str">
        <f t="shared" si="113"/>
        <v/>
      </c>
      <c r="M138" s="43" t="str">
        <f t="shared" si="114"/>
        <v/>
      </c>
      <c r="N138" s="56" t="str" cm="1">
        <f t="array" ref="N138">IFERROR(IF(_xlfn.SINGLE(B:B)="","",IF(R138="Beer",SUM(LOOKUP(2,1/(Rates!$B$3:$B$5&lt;=W138)/(Rates!$C$3:$C$5&gt;=W138),Rates!$D$3:$D$5)*(X138/100)*W138),IF(R138="Refreshment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56" t="str">
        <f t="shared" si="115"/>
        <v/>
      </c>
      <c r="P138" s="53"/>
      <c r="Q138" s="14" t="str">
        <f t="shared" si="116"/>
        <v/>
      </c>
      <c r="R138" s="57" t="str">
        <f t="shared" si="117"/>
        <v/>
      </c>
      <c r="S138" s="58" t="str">
        <f>IF(B138="","",IF(R138="Refreshment Beverage",VLOOKUP(VALUE(Q138),Rates!G$15:L$19,2,0),VLOOKUP(VALUE(Q138),Rates!G$4:L$12,2,0)))</f>
        <v/>
      </c>
      <c r="T138" s="58" t="str">
        <f t="shared" si="118"/>
        <v/>
      </c>
      <c r="U138" s="58" t="str">
        <f t="shared" si="119"/>
        <v/>
      </c>
      <c r="V138" s="58" t="str">
        <f t="shared" si="120"/>
        <v/>
      </c>
      <c r="W138" s="58" t="str">
        <f t="shared" si="121"/>
        <v/>
      </c>
      <c r="X138" s="59" t="str">
        <f t="shared" si="122"/>
        <v/>
      </c>
      <c r="Y138" s="60" t="str">
        <f>IF(B:B="","",IF(R138="Refreshment Beverage",VLOOKUP(Q138,Rates!G$15:L$19,6,0)*W138,VLOOKUP(Q138,Rates!G$4:L$12,6,0)*W138))</f>
        <v/>
      </c>
      <c r="Z138" s="60" t="str">
        <f t="shared" si="123"/>
        <v/>
      </c>
      <c r="AA138" s="60" t="str">
        <f t="shared" si="111"/>
        <v/>
      </c>
      <c r="AB138" s="61" t="str" cm="1">
        <f t="array" ref="AB138">IF(_xlfn.SINGLE(B:B)="","",IF(R138="Refreshment Beverage","",IF(AND(R138="Beer",Q138=0),SUM(LOOKUP(2,1/(Rates!$B$15:$B$18&lt;=W138)/(Rates!$C$15:$C$18&gt;=W138),Rates!$D$15:$D$18)*W138),VLOOKUP(VALUE(_xlfn.SINGLE(Q:Q)),Rates!A:B,2,0)*W138)))</f>
        <v/>
      </c>
      <c r="AC138" s="61" t="str" cm="1">
        <f t="array" ref="AC138">IF(_xlfn.SINGLE(B:B)="","",IF(R138="Refreshment Beverage","",IF(AND(R138="Beer",Q138=0),SUM(LOOKUP(2,1/(Rates!$B$15:$B$18&lt;=W138)/(Rates!$C$15:$C$18&gt;=W138),Rates!$E$15:$E$18)*W138),VLOOKUP(VALUE(_xlfn.SINGLE(Q:Q)),Rates!A:C,3,0)*W138)))</f>
        <v/>
      </c>
      <c r="AD138" s="168">
        <f>IFERROR(IF(R138="Beer","",IF(OR(Q138=1,Q138=2,Q138=3,Q138=4),VLOOKUP(Q138,Rates!$A$31:$B$34,2,0)*W138,IF(V138=1,VLOOKUP(U138,'REB BEV MIN MKUP'!B:E,4,0),IF(V138&gt;1,VLOOKUP(VALUE(W138),'REB BEV MIN MKUP'!O:Q,3,0),0)))),0)</f>
        <v>0</v>
      </c>
      <c r="AE138" s="62" t="str">
        <f t="shared" si="124"/>
        <v/>
      </c>
      <c r="AF138" s="63" t="str">
        <f t="shared" si="125"/>
        <v/>
      </c>
      <c r="AG138" s="64" t="str">
        <f t="shared" si="126"/>
        <v/>
      </c>
      <c r="AH138" s="65" t="str">
        <f t="shared" si="127"/>
        <v/>
      </c>
      <c r="AI138" s="66" t="str">
        <f>IF(AE:AE="","",IF(R138="Refreshment Beverage",AK138*(Rates!J$19/100),ROUND(SUM(AH138*(Rates!$J$8/100)),4)))</f>
        <v/>
      </c>
      <c r="AJ138" s="67" t="str">
        <f t="shared" si="128"/>
        <v/>
      </c>
      <c r="AK138" s="22" t="str">
        <f t="shared" si="129"/>
        <v/>
      </c>
      <c r="AL138" s="62" t="str">
        <f t="shared" si="130"/>
        <v/>
      </c>
      <c r="AM138" s="63" t="str">
        <f>IF(AS138="","",IF(R138="Refreshment Beverage",ROUND(AS138*Rates!K$19,4),ROUND(AO138*(VLOOKUP(VALUE(Q138),Rates!G$4:L$12,3,0)),4)))</f>
        <v/>
      </c>
      <c r="AN138" s="68" t="str">
        <f>IF(AS138="","",IF(R138="Refreshment Beverage",AS138*(Rates!J$19/100),MAX(AM138,AB138)))</f>
        <v/>
      </c>
      <c r="AO138" s="69" t="str">
        <f t="shared" si="131"/>
        <v/>
      </c>
      <c r="AP138" s="69" t="str">
        <f t="shared" si="132"/>
        <v/>
      </c>
      <c r="AQ138" s="70" t="str">
        <f>IF(AS138="","",IF(R138="Refreshment Beverage",ROUND(SUM(VLOOKUP(Q:Q,Rates!G$15:L$19,3,0)*(AS138-Y138-Z138-AA138)),4),ROUND(SUM(Rates!$K$8*AS138),4)))</f>
        <v/>
      </c>
      <c r="AR138" s="66" t="str">
        <f t="shared" si="133"/>
        <v/>
      </c>
      <c r="AS138" s="22" t="str">
        <f t="shared" si="134"/>
        <v/>
      </c>
      <c r="AT138" s="62" t="str">
        <f t="shared" si="135"/>
        <v/>
      </c>
      <c r="AU138" s="63" t="str">
        <f>IF(AX138="","",IF(R138="Refreshment Beverage",ROUND((BA138-Y138-Z138-AA138)*VLOOKUP(VALUE(Q138),Rates!G$15:L$19,3,0),4),ROUND(AW138*(VLOOKUP(VALUE(Q138),Rates!G:L,3,0)),4)))</f>
        <v/>
      </c>
      <c r="AV138" s="68" t="str">
        <f t="shared" si="136"/>
        <v/>
      </c>
      <c r="AW138" s="69" t="str">
        <f t="shared" si="137"/>
        <v/>
      </c>
      <c r="AX138" s="65" t="str">
        <f t="shared" si="138"/>
        <v/>
      </c>
      <c r="AY138" s="70" t="str">
        <f>IF(AX138="","",IF(R138="Refreshment Beverage",ROUND(SUM(AX138*Rates!K$19),4),ROUND(SUM(AX138*(Rates!J$8/100)),4)))</f>
        <v/>
      </c>
      <c r="AZ138" s="67" t="str">
        <f t="shared" si="139"/>
        <v/>
      </c>
      <c r="BA138" s="22" t="str">
        <f t="shared" si="140"/>
        <v/>
      </c>
      <c r="BD138" s="171"/>
      <c r="BE138" s="171"/>
      <c r="BF138" s="171"/>
      <c r="BG138" s="171"/>
    </row>
    <row r="139" spans="11:59" ht="12.75" customHeight="1" x14ac:dyDescent="0.3">
      <c r="K139" s="42" t="str">
        <f t="shared" si="112"/>
        <v/>
      </c>
      <c r="L139" s="55" t="str">
        <f t="shared" si="113"/>
        <v/>
      </c>
      <c r="M139" s="43" t="str">
        <f t="shared" si="114"/>
        <v/>
      </c>
      <c r="N139" s="56" t="str" cm="1">
        <f t="array" ref="N139">IFERROR(IF(_xlfn.SINGLE(B:B)="","",IF(R139="Beer",SUM(LOOKUP(2,1/(Rates!$B$3:$B$5&lt;=W139)/(Rates!$C$3:$C$5&gt;=W139),Rates!$D$3:$D$5)*(X139/100)*W139),IF(R139="Refreshment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56" t="str">
        <f t="shared" si="115"/>
        <v/>
      </c>
      <c r="P139" s="53"/>
      <c r="Q139" s="14" t="str">
        <f t="shared" si="116"/>
        <v/>
      </c>
      <c r="R139" s="57" t="str">
        <f t="shared" si="117"/>
        <v/>
      </c>
      <c r="S139" s="58" t="str">
        <f>IF(B139="","",IF(R139="Refreshment Beverage",VLOOKUP(VALUE(Q139),Rates!G$15:L$19,2,0),VLOOKUP(VALUE(Q139),Rates!G$4:L$12,2,0)))</f>
        <v/>
      </c>
      <c r="T139" s="58" t="str">
        <f t="shared" si="118"/>
        <v/>
      </c>
      <c r="U139" s="58" t="str">
        <f t="shared" si="119"/>
        <v/>
      </c>
      <c r="V139" s="58" t="str">
        <f t="shared" si="120"/>
        <v/>
      </c>
      <c r="W139" s="58" t="str">
        <f t="shared" si="121"/>
        <v/>
      </c>
      <c r="X139" s="59" t="str">
        <f t="shared" si="122"/>
        <v/>
      </c>
      <c r="Y139" s="60" t="str">
        <f>IF(B:B="","",IF(R139="Refreshment Beverage",VLOOKUP(Q139,Rates!G$15:L$19,6,0)*W139,VLOOKUP(Q139,Rates!G$4:L$12,6,0)*W139))</f>
        <v/>
      </c>
      <c r="Z139" s="60" t="str">
        <f t="shared" si="123"/>
        <v/>
      </c>
      <c r="AA139" s="60" t="str">
        <f t="shared" si="111"/>
        <v/>
      </c>
      <c r="AB139" s="61" t="str" cm="1">
        <f t="array" ref="AB139">IF(_xlfn.SINGLE(B:B)="","",IF(R139="Refreshment Beverage","",IF(AND(R139="Beer",Q139=0),SUM(LOOKUP(2,1/(Rates!$B$15:$B$18&lt;=W139)/(Rates!$C$15:$C$18&gt;=W139),Rates!$D$15:$D$18)*W139),VLOOKUP(VALUE(_xlfn.SINGLE(Q:Q)),Rates!A:B,2,0)*W139)))</f>
        <v/>
      </c>
      <c r="AC139" s="61" t="str" cm="1">
        <f t="array" ref="AC139">IF(_xlfn.SINGLE(B:B)="","",IF(R139="Refreshment Beverage","",IF(AND(R139="Beer",Q139=0),SUM(LOOKUP(2,1/(Rates!$B$15:$B$18&lt;=W139)/(Rates!$C$15:$C$18&gt;=W139),Rates!$E$15:$E$18)*W139),VLOOKUP(VALUE(_xlfn.SINGLE(Q:Q)),Rates!A:C,3,0)*W139)))</f>
        <v/>
      </c>
      <c r="AD139" s="168">
        <f>IFERROR(IF(R139="Beer","",IF(OR(Q139=1,Q139=2,Q139=3,Q139=4),VLOOKUP(Q139,Rates!$A$31:$B$34,2,0)*W139,IF(V139=1,VLOOKUP(U139,'REB BEV MIN MKUP'!B:E,4,0),IF(V139&gt;1,VLOOKUP(VALUE(W139),'REB BEV MIN MKUP'!O:Q,3,0),0)))),0)</f>
        <v>0</v>
      </c>
      <c r="AE139" s="62" t="str">
        <f t="shared" si="124"/>
        <v/>
      </c>
      <c r="AF139" s="63" t="str">
        <f t="shared" si="125"/>
        <v/>
      </c>
      <c r="AG139" s="64" t="str">
        <f t="shared" si="126"/>
        <v/>
      </c>
      <c r="AH139" s="65" t="str">
        <f t="shared" si="127"/>
        <v/>
      </c>
      <c r="AI139" s="66" t="str">
        <f>IF(AE:AE="","",IF(R139="Refreshment Beverage",AK139*(Rates!J$19/100),ROUND(SUM(AH139*(Rates!$J$8/100)),4)))</f>
        <v/>
      </c>
      <c r="AJ139" s="67" t="str">
        <f t="shared" si="128"/>
        <v/>
      </c>
      <c r="AK139" s="22" t="str">
        <f t="shared" si="129"/>
        <v/>
      </c>
      <c r="AL139" s="62" t="str">
        <f t="shared" si="130"/>
        <v/>
      </c>
      <c r="AM139" s="63" t="str">
        <f>IF(AS139="","",IF(R139="Refreshment Beverage",ROUND(AS139*Rates!K$19,4),ROUND(AO139*(VLOOKUP(VALUE(Q139),Rates!G$4:L$12,3,0)),4)))</f>
        <v/>
      </c>
      <c r="AN139" s="68" t="str">
        <f>IF(AS139="","",IF(R139="Refreshment Beverage",AS139*(Rates!J$19/100),MAX(AM139,AB139)))</f>
        <v/>
      </c>
      <c r="AO139" s="69" t="str">
        <f t="shared" si="131"/>
        <v/>
      </c>
      <c r="AP139" s="69" t="str">
        <f t="shared" si="132"/>
        <v/>
      </c>
      <c r="AQ139" s="70" t="str">
        <f>IF(AS139="","",IF(R139="Refreshment Beverage",ROUND(SUM(VLOOKUP(Q:Q,Rates!G$15:L$19,3,0)*(AS139-Y139-Z139-AA139)),4),ROUND(SUM(Rates!$K$8*AS139),4)))</f>
        <v/>
      </c>
      <c r="AR139" s="66" t="str">
        <f t="shared" si="133"/>
        <v/>
      </c>
      <c r="AS139" s="22" t="str">
        <f t="shared" si="134"/>
        <v/>
      </c>
      <c r="AT139" s="62" t="str">
        <f t="shared" si="135"/>
        <v/>
      </c>
      <c r="AU139" s="63" t="str">
        <f>IF(AX139="","",IF(R139="Refreshment Beverage",ROUND((BA139-Y139-Z139-AA139)*VLOOKUP(VALUE(Q139),Rates!G$15:L$19,3,0),4),ROUND(AW139*(VLOOKUP(VALUE(Q139),Rates!G:L,3,0)),4)))</f>
        <v/>
      </c>
      <c r="AV139" s="68" t="str">
        <f t="shared" si="136"/>
        <v/>
      </c>
      <c r="AW139" s="69" t="str">
        <f t="shared" si="137"/>
        <v/>
      </c>
      <c r="AX139" s="65" t="str">
        <f t="shared" si="138"/>
        <v/>
      </c>
      <c r="AY139" s="70" t="str">
        <f>IF(AX139="","",IF(R139="Refreshment Beverage",ROUND(SUM(AX139*Rates!K$19),4),ROUND(SUM(AX139*(Rates!J$8/100)),4)))</f>
        <v/>
      </c>
      <c r="AZ139" s="67" t="str">
        <f t="shared" si="139"/>
        <v/>
      </c>
      <c r="BA139" s="22" t="str">
        <f t="shared" si="140"/>
        <v/>
      </c>
      <c r="BD139" s="171"/>
      <c r="BE139" s="171"/>
      <c r="BF139" s="171"/>
      <c r="BG139" s="171"/>
    </row>
    <row r="140" spans="11:59" ht="12.75" customHeight="1" x14ac:dyDescent="0.3">
      <c r="K140" s="42" t="str">
        <f t="shared" si="112"/>
        <v/>
      </c>
      <c r="L140" s="55" t="str">
        <f t="shared" si="113"/>
        <v/>
      </c>
      <c r="M140" s="43" t="str">
        <f t="shared" si="114"/>
        <v/>
      </c>
      <c r="N140" s="56" t="str" cm="1">
        <f t="array" ref="N140">IFERROR(IF(_xlfn.SINGLE(B:B)="","",IF(R140="Beer",SUM(LOOKUP(2,1/(Rates!$B$3:$B$5&lt;=W140)/(Rates!$C$3:$C$5&gt;=W140),Rates!$D$3:$D$5)*(X140/100)*W140),IF(R140="Refreshment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56" t="str">
        <f t="shared" si="115"/>
        <v/>
      </c>
      <c r="P140" s="53"/>
      <c r="Q140" s="14" t="str">
        <f t="shared" si="116"/>
        <v/>
      </c>
      <c r="R140" s="57" t="str">
        <f t="shared" si="117"/>
        <v/>
      </c>
      <c r="S140" s="58" t="str">
        <f>IF(B140="","",IF(R140="Refreshment Beverage",VLOOKUP(VALUE(Q140),Rates!G$15:L$19,2,0),VLOOKUP(VALUE(Q140),Rates!G$4:L$12,2,0)))</f>
        <v/>
      </c>
      <c r="T140" s="58" t="str">
        <f t="shared" si="118"/>
        <v/>
      </c>
      <c r="U140" s="58" t="str">
        <f t="shared" si="119"/>
        <v/>
      </c>
      <c r="V140" s="58" t="str">
        <f t="shared" si="120"/>
        <v/>
      </c>
      <c r="W140" s="58" t="str">
        <f t="shared" si="121"/>
        <v/>
      </c>
      <c r="X140" s="59" t="str">
        <f t="shared" si="122"/>
        <v/>
      </c>
      <c r="Y140" s="60" t="str">
        <f>IF(B:B="","",IF(R140="Refreshment Beverage",VLOOKUP(Q140,Rates!G$15:L$19,6,0)*W140,VLOOKUP(Q140,Rates!G$4:L$12,6,0)*W140))</f>
        <v/>
      </c>
      <c r="Z140" s="60" t="str">
        <f t="shared" si="123"/>
        <v/>
      </c>
      <c r="AA140" s="60" t="str">
        <f t="shared" si="111"/>
        <v/>
      </c>
      <c r="AB140" s="61" t="str" cm="1">
        <f t="array" ref="AB140">IF(_xlfn.SINGLE(B:B)="","",IF(R140="Refreshment Beverage","",IF(AND(R140="Beer",Q140=0),SUM(LOOKUP(2,1/(Rates!$B$15:$B$18&lt;=W140)/(Rates!$C$15:$C$18&gt;=W140),Rates!$D$15:$D$18)*W140),VLOOKUP(VALUE(_xlfn.SINGLE(Q:Q)),Rates!A:B,2,0)*W140)))</f>
        <v/>
      </c>
      <c r="AC140" s="61" t="str" cm="1">
        <f t="array" ref="AC140">IF(_xlfn.SINGLE(B:B)="","",IF(R140="Refreshment Beverage","",IF(AND(R140="Beer",Q140=0),SUM(LOOKUP(2,1/(Rates!$B$15:$B$18&lt;=W140)/(Rates!$C$15:$C$18&gt;=W140),Rates!$E$15:$E$18)*W140),VLOOKUP(VALUE(_xlfn.SINGLE(Q:Q)),Rates!A:C,3,0)*W140)))</f>
        <v/>
      </c>
      <c r="AD140" s="168">
        <f>IFERROR(IF(R140="Beer","",IF(OR(Q140=1,Q140=2,Q140=3,Q140=4),VLOOKUP(Q140,Rates!$A$31:$B$34,2,0)*W140,IF(V140=1,VLOOKUP(U140,'REB BEV MIN MKUP'!B:E,4,0),IF(V140&gt;1,VLOOKUP(VALUE(W140),'REB BEV MIN MKUP'!O:Q,3,0),0)))),0)</f>
        <v>0</v>
      </c>
      <c r="AE140" s="62" t="str">
        <f t="shared" si="124"/>
        <v/>
      </c>
      <c r="AF140" s="63" t="str">
        <f t="shared" si="125"/>
        <v/>
      </c>
      <c r="AG140" s="64" t="str">
        <f t="shared" si="126"/>
        <v/>
      </c>
      <c r="AH140" s="65" t="str">
        <f t="shared" si="127"/>
        <v/>
      </c>
      <c r="AI140" s="66" t="str">
        <f>IF(AE:AE="","",IF(R140="Refreshment Beverage",AK140*(Rates!J$19/100),ROUND(SUM(AH140*(Rates!$J$8/100)),4)))</f>
        <v/>
      </c>
      <c r="AJ140" s="67" t="str">
        <f t="shared" si="128"/>
        <v/>
      </c>
      <c r="AK140" s="22" t="str">
        <f t="shared" si="129"/>
        <v/>
      </c>
      <c r="AL140" s="62" t="str">
        <f t="shared" si="130"/>
        <v/>
      </c>
      <c r="AM140" s="63" t="str">
        <f>IF(AS140="","",IF(R140="Refreshment Beverage",ROUND(AS140*Rates!K$19,4),ROUND(AO140*(VLOOKUP(VALUE(Q140),Rates!G$4:L$12,3,0)),4)))</f>
        <v/>
      </c>
      <c r="AN140" s="68" t="str">
        <f>IF(AS140="","",IF(R140="Refreshment Beverage",AS140*(Rates!J$19/100),MAX(AM140,AB140)))</f>
        <v/>
      </c>
      <c r="AO140" s="69" t="str">
        <f t="shared" si="131"/>
        <v/>
      </c>
      <c r="AP140" s="69" t="str">
        <f t="shared" si="132"/>
        <v/>
      </c>
      <c r="AQ140" s="70" t="str">
        <f>IF(AS140="","",IF(R140="Refreshment Beverage",ROUND(SUM(VLOOKUP(Q:Q,Rates!G$15:L$19,3,0)*(AS140-Y140-Z140-AA140)),4),ROUND(SUM(Rates!$K$8*AS140),4)))</f>
        <v/>
      </c>
      <c r="AR140" s="66" t="str">
        <f t="shared" si="133"/>
        <v/>
      </c>
      <c r="AS140" s="22" t="str">
        <f t="shared" si="134"/>
        <v/>
      </c>
      <c r="AT140" s="62" t="str">
        <f t="shared" si="135"/>
        <v/>
      </c>
      <c r="AU140" s="63" t="str">
        <f>IF(AX140="","",IF(R140="Refreshment Beverage",ROUND((BA140-Y140-Z140-AA140)*VLOOKUP(VALUE(Q140),Rates!G$15:L$19,3,0),4),ROUND(AW140*(VLOOKUP(VALUE(Q140),Rates!G:L,3,0)),4)))</f>
        <v/>
      </c>
      <c r="AV140" s="68" t="str">
        <f t="shared" si="136"/>
        <v/>
      </c>
      <c r="AW140" s="69" t="str">
        <f t="shared" si="137"/>
        <v/>
      </c>
      <c r="AX140" s="65" t="str">
        <f t="shared" si="138"/>
        <v/>
      </c>
      <c r="AY140" s="70" t="str">
        <f>IF(AX140="","",IF(R140="Refreshment Beverage",ROUND(SUM(AX140*Rates!K$19),4),ROUND(SUM(AX140*(Rates!J$8/100)),4)))</f>
        <v/>
      </c>
      <c r="AZ140" s="67" t="str">
        <f t="shared" si="139"/>
        <v/>
      </c>
      <c r="BA140" s="22" t="str">
        <f t="shared" si="140"/>
        <v/>
      </c>
      <c r="BD140" s="171"/>
      <c r="BE140" s="171"/>
      <c r="BF140" s="171"/>
      <c r="BG140" s="171"/>
    </row>
    <row r="141" spans="11:59" ht="12.75" customHeight="1" x14ac:dyDescent="0.3">
      <c r="K141" s="42" t="str">
        <f t="shared" si="112"/>
        <v/>
      </c>
      <c r="L141" s="55" t="str">
        <f t="shared" si="113"/>
        <v/>
      </c>
      <c r="M141" s="43" t="str">
        <f t="shared" si="114"/>
        <v/>
      </c>
      <c r="N141" s="56" t="str" cm="1">
        <f t="array" ref="N141">IFERROR(IF(_xlfn.SINGLE(B:B)="","",IF(R141="Beer",SUM(LOOKUP(2,1/(Rates!$B$3:$B$5&lt;=W141)/(Rates!$C$3:$C$5&gt;=W141),Rates!$D$3:$D$5)*(X141/100)*W141),IF(R141="Refreshment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56" t="str">
        <f t="shared" si="115"/>
        <v/>
      </c>
      <c r="P141" s="53"/>
      <c r="Q141" s="14" t="str">
        <f t="shared" si="116"/>
        <v/>
      </c>
      <c r="R141" s="57" t="str">
        <f t="shared" si="117"/>
        <v/>
      </c>
      <c r="S141" s="58" t="str">
        <f>IF(B141="","",IF(R141="Refreshment Beverage",VLOOKUP(VALUE(Q141),Rates!G$15:L$19,2,0),VLOOKUP(VALUE(Q141),Rates!G$4:L$12,2,0)))</f>
        <v/>
      </c>
      <c r="T141" s="58" t="str">
        <f t="shared" si="118"/>
        <v/>
      </c>
      <c r="U141" s="58" t="str">
        <f t="shared" si="119"/>
        <v/>
      </c>
      <c r="V141" s="58" t="str">
        <f t="shared" si="120"/>
        <v/>
      </c>
      <c r="W141" s="58" t="str">
        <f t="shared" si="121"/>
        <v/>
      </c>
      <c r="X141" s="59" t="str">
        <f t="shared" si="122"/>
        <v/>
      </c>
      <c r="Y141" s="60" t="str">
        <f>IF(B:B="","",IF(R141="Refreshment Beverage",VLOOKUP(Q141,Rates!G$15:L$19,6,0)*W141,VLOOKUP(Q141,Rates!G$4:L$12,6,0)*W141))</f>
        <v/>
      </c>
      <c r="Z141" s="60" t="str">
        <f t="shared" si="123"/>
        <v/>
      </c>
      <c r="AA141" s="60" t="str">
        <f t="shared" si="111"/>
        <v/>
      </c>
      <c r="AB141" s="61" t="str" cm="1">
        <f t="array" ref="AB141">IF(_xlfn.SINGLE(B:B)="","",IF(R141="Refreshment Beverage","",IF(AND(R141="Beer",Q141=0),SUM(LOOKUP(2,1/(Rates!$B$15:$B$18&lt;=W141)/(Rates!$C$15:$C$18&gt;=W141),Rates!$D$15:$D$18)*W141),VLOOKUP(VALUE(_xlfn.SINGLE(Q:Q)),Rates!A:B,2,0)*W141)))</f>
        <v/>
      </c>
      <c r="AC141" s="61" t="str" cm="1">
        <f t="array" ref="AC141">IF(_xlfn.SINGLE(B:B)="","",IF(R141="Refreshment Beverage","",IF(AND(R141="Beer",Q141=0),SUM(LOOKUP(2,1/(Rates!$B$15:$B$18&lt;=W141)/(Rates!$C$15:$C$18&gt;=W141),Rates!$E$15:$E$18)*W141),VLOOKUP(VALUE(_xlfn.SINGLE(Q:Q)),Rates!A:C,3,0)*W141)))</f>
        <v/>
      </c>
      <c r="AD141" s="168">
        <f>IFERROR(IF(R141="Beer","",IF(OR(Q141=1,Q141=2,Q141=3,Q141=4),VLOOKUP(Q141,Rates!$A$31:$B$34,2,0)*W141,IF(V141=1,VLOOKUP(U141,'REB BEV MIN MKUP'!B:E,4,0),IF(V141&gt;1,VLOOKUP(VALUE(W141),'REB BEV MIN MKUP'!O:Q,3,0),0)))),0)</f>
        <v>0</v>
      </c>
      <c r="AE141" s="62" t="str">
        <f t="shared" si="124"/>
        <v/>
      </c>
      <c r="AF141" s="63" t="str">
        <f t="shared" si="125"/>
        <v/>
      </c>
      <c r="AG141" s="64" t="str">
        <f t="shared" si="126"/>
        <v/>
      </c>
      <c r="AH141" s="65" t="str">
        <f t="shared" si="127"/>
        <v/>
      </c>
      <c r="AI141" s="66" t="str">
        <f>IF(AE:AE="","",IF(R141="Refreshment Beverage",AK141*(Rates!J$19/100),ROUND(SUM(AH141*(Rates!$J$8/100)),4)))</f>
        <v/>
      </c>
      <c r="AJ141" s="67" t="str">
        <f t="shared" si="128"/>
        <v/>
      </c>
      <c r="AK141" s="22" t="str">
        <f t="shared" si="129"/>
        <v/>
      </c>
      <c r="AL141" s="62" t="str">
        <f t="shared" si="130"/>
        <v/>
      </c>
      <c r="AM141" s="63" t="str">
        <f>IF(AS141="","",IF(R141="Refreshment Beverage",ROUND(AS141*Rates!K$19,4),ROUND(AO141*(VLOOKUP(VALUE(Q141),Rates!G$4:L$12,3,0)),4)))</f>
        <v/>
      </c>
      <c r="AN141" s="68" t="str">
        <f>IF(AS141="","",IF(R141="Refreshment Beverage",AS141*(Rates!J$19/100),MAX(AM141,AB141)))</f>
        <v/>
      </c>
      <c r="AO141" s="69" t="str">
        <f t="shared" si="131"/>
        <v/>
      </c>
      <c r="AP141" s="69" t="str">
        <f t="shared" si="132"/>
        <v/>
      </c>
      <c r="AQ141" s="70" t="str">
        <f>IF(AS141="","",IF(R141="Refreshment Beverage",ROUND(SUM(VLOOKUP(Q:Q,Rates!G$15:L$19,3,0)*(AS141-Y141-Z141-AA141)),4),ROUND(SUM(Rates!$K$8*AS141),4)))</f>
        <v/>
      </c>
      <c r="AR141" s="66" t="str">
        <f t="shared" si="133"/>
        <v/>
      </c>
      <c r="AS141" s="22" t="str">
        <f t="shared" si="134"/>
        <v/>
      </c>
      <c r="AT141" s="62" t="str">
        <f t="shared" si="135"/>
        <v/>
      </c>
      <c r="AU141" s="63" t="str">
        <f>IF(AX141="","",IF(R141="Refreshment Beverage",ROUND((BA141-Y141-Z141-AA141)*VLOOKUP(VALUE(Q141),Rates!G$15:L$19,3,0),4),ROUND(AW141*(VLOOKUP(VALUE(Q141),Rates!G:L,3,0)),4)))</f>
        <v/>
      </c>
      <c r="AV141" s="68" t="str">
        <f t="shared" si="136"/>
        <v/>
      </c>
      <c r="AW141" s="69" t="str">
        <f t="shared" si="137"/>
        <v/>
      </c>
      <c r="AX141" s="65" t="str">
        <f t="shared" si="138"/>
        <v/>
      </c>
      <c r="AY141" s="70" t="str">
        <f>IF(AX141="","",IF(R141="Refreshment Beverage",ROUND(SUM(AX141*Rates!K$19),4),ROUND(SUM(AX141*(Rates!J$8/100)),4)))</f>
        <v/>
      </c>
      <c r="AZ141" s="67" t="str">
        <f t="shared" si="139"/>
        <v/>
      </c>
      <c r="BA141" s="22" t="str">
        <f t="shared" si="140"/>
        <v/>
      </c>
      <c r="BD141" s="171"/>
      <c r="BE141" s="171"/>
      <c r="BF141" s="171"/>
      <c r="BG141" s="171"/>
    </row>
    <row r="142" spans="11:59" ht="12.75" customHeight="1" x14ac:dyDescent="0.3">
      <c r="K142" s="42" t="str">
        <f t="shared" si="112"/>
        <v/>
      </c>
      <c r="L142" s="55" t="str">
        <f t="shared" si="113"/>
        <v/>
      </c>
      <c r="M142" s="43" t="str">
        <f t="shared" si="114"/>
        <v/>
      </c>
      <c r="N142" s="56" t="str" cm="1">
        <f t="array" ref="N142">IFERROR(IF(_xlfn.SINGLE(B:B)="","",IF(R142="Beer",SUM(LOOKUP(2,1/(Rates!$B$3:$B$5&lt;=W142)/(Rates!$C$3:$C$5&gt;=W142),Rates!$D$3:$D$5)*(X142/100)*W142),IF(R142="Refreshment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56" t="str">
        <f t="shared" si="115"/>
        <v/>
      </c>
      <c r="P142" s="53"/>
      <c r="Q142" s="14" t="str">
        <f t="shared" si="116"/>
        <v/>
      </c>
      <c r="R142" s="57" t="str">
        <f t="shared" si="117"/>
        <v/>
      </c>
      <c r="S142" s="58" t="str">
        <f>IF(B142="","",IF(R142="Refreshment Beverage",VLOOKUP(VALUE(Q142),Rates!G$15:L$19,2,0),VLOOKUP(VALUE(Q142),Rates!G$4:L$12,2,0)))</f>
        <v/>
      </c>
      <c r="T142" s="58" t="str">
        <f t="shared" si="118"/>
        <v/>
      </c>
      <c r="U142" s="58" t="str">
        <f t="shared" si="119"/>
        <v/>
      </c>
      <c r="V142" s="58" t="str">
        <f t="shared" si="120"/>
        <v/>
      </c>
      <c r="W142" s="58" t="str">
        <f t="shared" si="121"/>
        <v/>
      </c>
      <c r="X142" s="59" t="str">
        <f t="shared" si="122"/>
        <v/>
      </c>
      <c r="Y142" s="60" t="str">
        <f>IF(B:B="","",IF(R142="Refreshment Beverage",VLOOKUP(Q142,Rates!G$15:L$19,6,0)*W142,VLOOKUP(Q142,Rates!G$4:L$12,6,0)*W142))</f>
        <v/>
      </c>
      <c r="Z142" s="60" t="str">
        <f t="shared" si="123"/>
        <v/>
      </c>
      <c r="AA142" s="60" t="str">
        <f t="shared" si="111"/>
        <v/>
      </c>
      <c r="AB142" s="61" t="str" cm="1">
        <f t="array" ref="AB142">IF(_xlfn.SINGLE(B:B)="","",IF(R142="Refreshment Beverage","",IF(AND(R142="Beer",Q142=0),SUM(LOOKUP(2,1/(Rates!$B$15:$B$18&lt;=W142)/(Rates!$C$15:$C$18&gt;=W142),Rates!$D$15:$D$18)*W142),VLOOKUP(VALUE(_xlfn.SINGLE(Q:Q)),Rates!A:B,2,0)*W142)))</f>
        <v/>
      </c>
      <c r="AC142" s="61" t="str" cm="1">
        <f t="array" ref="AC142">IF(_xlfn.SINGLE(B:B)="","",IF(R142="Refreshment Beverage","",IF(AND(R142="Beer",Q142=0),SUM(LOOKUP(2,1/(Rates!$B$15:$B$18&lt;=W142)/(Rates!$C$15:$C$18&gt;=W142),Rates!$E$15:$E$18)*W142),VLOOKUP(VALUE(_xlfn.SINGLE(Q:Q)),Rates!A:C,3,0)*W142)))</f>
        <v/>
      </c>
      <c r="AD142" s="168">
        <f>IFERROR(IF(R142="Beer","",IF(OR(Q142=1,Q142=2,Q142=3,Q142=4),VLOOKUP(Q142,Rates!$A$31:$B$34,2,0)*W142,IF(V142=1,VLOOKUP(U142,'REB BEV MIN MKUP'!B:E,4,0),IF(V142&gt;1,VLOOKUP(VALUE(W142),'REB BEV MIN MKUP'!O:Q,3,0),0)))),0)</f>
        <v>0</v>
      </c>
      <c r="AE142" s="62" t="str">
        <f t="shared" si="124"/>
        <v/>
      </c>
      <c r="AF142" s="63" t="str">
        <f t="shared" si="125"/>
        <v/>
      </c>
      <c r="AG142" s="64" t="str">
        <f t="shared" si="126"/>
        <v/>
      </c>
      <c r="AH142" s="65" t="str">
        <f t="shared" si="127"/>
        <v/>
      </c>
      <c r="AI142" s="66" t="str">
        <f>IF(AE:AE="","",IF(R142="Refreshment Beverage",AK142*(Rates!J$19/100),ROUND(SUM(AH142*(Rates!$J$8/100)),4)))</f>
        <v/>
      </c>
      <c r="AJ142" s="67" t="str">
        <f t="shared" si="128"/>
        <v/>
      </c>
      <c r="AK142" s="22" t="str">
        <f t="shared" si="129"/>
        <v/>
      </c>
      <c r="AL142" s="62" t="str">
        <f t="shared" si="130"/>
        <v/>
      </c>
      <c r="AM142" s="63" t="str">
        <f>IF(AS142="","",IF(R142="Refreshment Beverage",ROUND(AS142*Rates!K$19,4),ROUND(AO142*(VLOOKUP(VALUE(Q142),Rates!G$4:L$12,3,0)),4)))</f>
        <v/>
      </c>
      <c r="AN142" s="68" t="str">
        <f>IF(AS142="","",IF(R142="Refreshment Beverage",AS142*(Rates!J$19/100),MAX(AM142,AB142)))</f>
        <v/>
      </c>
      <c r="AO142" s="69" t="str">
        <f t="shared" si="131"/>
        <v/>
      </c>
      <c r="AP142" s="69" t="str">
        <f t="shared" si="132"/>
        <v/>
      </c>
      <c r="AQ142" s="70" t="str">
        <f>IF(AS142="","",IF(R142="Refreshment Beverage",ROUND(SUM(VLOOKUP(Q:Q,Rates!G$15:L$19,3,0)*(AS142-Y142-Z142-AA142)),4),ROUND(SUM(Rates!$K$8*AS142),4)))</f>
        <v/>
      </c>
      <c r="AR142" s="66" t="str">
        <f t="shared" si="133"/>
        <v/>
      </c>
      <c r="AS142" s="22" t="str">
        <f t="shared" si="134"/>
        <v/>
      </c>
      <c r="AT142" s="62" t="str">
        <f t="shared" si="135"/>
        <v/>
      </c>
      <c r="AU142" s="63" t="str">
        <f>IF(AX142="","",IF(R142="Refreshment Beverage",ROUND((BA142-Y142-Z142-AA142)*VLOOKUP(VALUE(Q142),Rates!G$15:L$19,3,0),4),ROUND(AW142*(VLOOKUP(VALUE(Q142),Rates!G:L,3,0)),4)))</f>
        <v/>
      </c>
      <c r="AV142" s="68" t="str">
        <f t="shared" si="136"/>
        <v/>
      </c>
      <c r="AW142" s="69" t="str">
        <f t="shared" si="137"/>
        <v/>
      </c>
      <c r="AX142" s="65" t="str">
        <f t="shared" si="138"/>
        <v/>
      </c>
      <c r="AY142" s="70" t="str">
        <f>IF(AX142="","",IF(R142="Refreshment Beverage",ROUND(SUM(AX142*Rates!K$19),4),ROUND(SUM(AX142*(Rates!J$8/100)),4)))</f>
        <v/>
      </c>
      <c r="AZ142" s="67" t="str">
        <f t="shared" si="139"/>
        <v/>
      </c>
      <c r="BA142" s="22" t="str">
        <f t="shared" si="140"/>
        <v/>
      </c>
      <c r="BD142" s="171"/>
      <c r="BE142" s="171"/>
      <c r="BF142" s="171"/>
      <c r="BG142" s="171"/>
    </row>
    <row r="143" spans="11:59" ht="12.75" customHeight="1" x14ac:dyDescent="0.3">
      <c r="K143" s="42" t="str">
        <f t="shared" si="112"/>
        <v/>
      </c>
      <c r="L143" s="55" t="str">
        <f t="shared" si="113"/>
        <v/>
      </c>
      <c r="M143" s="43" t="str">
        <f t="shared" si="114"/>
        <v/>
      </c>
      <c r="N143" s="56" t="str" cm="1">
        <f t="array" ref="N143">IFERROR(IF(_xlfn.SINGLE(B:B)="","",IF(R143="Beer",SUM(LOOKUP(2,1/(Rates!$B$3:$B$5&lt;=W143)/(Rates!$C$3:$C$5&gt;=W143),Rates!$D$3:$D$5)*(X143/100)*W143),IF(R143="Refreshment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56" t="str">
        <f t="shared" si="115"/>
        <v/>
      </c>
      <c r="P143" s="53"/>
      <c r="Q143" s="14" t="str">
        <f t="shared" si="116"/>
        <v/>
      </c>
      <c r="R143" s="57" t="str">
        <f t="shared" si="117"/>
        <v/>
      </c>
      <c r="S143" s="58" t="str">
        <f>IF(B143="","",IF(R143="Refreshment Beverage",VLOOKUP(VALUE(Q143),Rates!G$15:L$19,2,0),VLOOKUP(VALUE(Q143),Rates!G$4:L$12,2,0)))</f>
        <v/>
      </c>
      <c r="T143" s="58" t="str">
        <f t="shared" si="118"/>
        <v/>
      </c>
      <c r="U143" s="58" t="str">
        <f t="shared" si="119"/>
        <v/>
      </c>
      <c r="V143" s="58" t="str">
        <f t="shared" si="120"/>
        <v/>
      </c>
      <c r="W143" s="58" t="str">
        <f t="shared" si="121"/>
        <v/>
      </c>
      <c r="X143" s="59" t="str">
        <f t="shared" si="122"/>
        <v/>
      </c>
      <c r="Y143" s="60" t="str">
        <f>IF(B:B="","",IF(R143="Refreshment Beverage",VLOOKUP(Q143,Rates!G$15:L$19,6,0)*W143,VLOOKUP(Q143,Rates!G$4:L$12,6,0)*W143))</f>
        <v/>
      </c>
      <c r="Z143" s="60" t="str">
        <f t="shared" si="123"/>
        <v/>
      </c>
      <c r="AA143" s="60" t="str">
        <f t="shared" si="111"/>
        <v/>
      </c>
      <c r="AB143" s="61" t="str" cm="1">
        <f t="array" ref="AB143">IF(_xlfn.SINGLE(B:B)="","",IF(R143="Refreshment Beverage","",IF(AND(R143="Beer",Q143=0),SUM(LOOKUP(2,1/(Rates!$B$15:$B$18&lt;=W143)/(Rates!$C$15:$C$18&gt;=W143),Rates!$D$15:$D$18)*W143),VLOOKUP(VALUE(_xlfn.SINGLE(Q:Q)),Rates!A:B,2,0)*W143)))</f>
        <v/>
      </c>
      <c r="AC143" s="61" t="str" cm="1">
        <f t="array" ref="AC143">IF(_xlfn.SINGLE(B:B)="","",IF(R143="Refreshment Beverage","",IF(AND(R143="Beer",Q143=0),SUM(LOOKUP(2,1/(Rates!$B$15:$B$18&lt;=W143)/(Rates!$C$15:$C$18&gt;=W143),Rates!$E$15:$E$18)*W143),VLOOKUP(VALUE(_xlfn.SINGLE(Q:Q)),Rates!A:C,3,0)*W143)))</f>
        <v/>
      </c>
      <c r="AD143" s="168">
        <f>IFERROR(IF(R143="Beer","",IF(OR(Q143=1,Q143=2,Q143=3,Q143=4),VLOOKUP(Q143,Rates!$A$31:$B$34,2,0)*W143,IF(V143=1,VLOOKUP(U143,'REB BEV MIN MKUP'!B:E,4,0),IF(V143&gt;1,VLOOKUP(VALUE(W143),'REB BEV MIN MKUP'!O:Q,3,0),0)))),0)</f>
        <v>0</v>
      </c>
      <c r="AE143" s="62" t="str">
        <f t="shared" si="124"/>
        <v/>
      </c>
      <c r="AF143" s="63" t="str">
        <f t="shared" si="125"/>
        <v/>
      </c>
      <c r="AG143" s="64" t="str">
        <f t="shared" si="126"/>
        <v/>
      </c>
      <c r="AH143" s="65" t="str">
        <f t="shared" si="127"/>
        <v/>
      </c>
      <c r="AI143" s="66" t="str">
        <f>IF(AE:AE="","",IF(R143="Refreshment Beverage",AK143*(Rates!J$19/100),ROUND(SUM(AH143*(Rates!$J$8/100)),4)))</f>
        <v/>
      </c>
      <c r="AJ143" s="67" t="str">
        <f t="shared" si="128"/>
        <v/>
      </c>
      <c r="AK143" s="22" t="str">
        <f t="shared" si="129"/>
        <v/>
      </c>
      <c r="AL143" s="62" t="str">
        <f t="shared" si="130"/>
        <v/>
      </c>
      <c r="AM143" s="63" t="str">
        <f>IF(AS143="","",IF(R143="Refreshment Beverage",ROUND(AS143*Rates!K$19,4),ROUND(AO143*(VLOOKUP(VALUE(Q143),Rates!G$4:L$12,3,0)),4)))</f>
        <v/>
      </c>
      <c r="AN143" s="68" t="str">
        <f>IF(AS143="","",IF(R143="Refreshment Beverage",AS143*(Rates!J$19/100),MAX(AM143,AB143)))</f>
        <v/>
      </c>
      <c r="AO143" s="69" t="str">
        <f t="shared" si="131"/>
        <v/>
      </c>
      <c r="AP143" s="69" t="str">
        <f t="shared" si="132"/>
        <v/>
      </c>
      <c r="AQ143" s="70" t="str">
        <f>IF(AS143="","",IF(R143="Refreshment Beverage",ROUND(SUM(VLOOKUP(Q:Q,Rates!G$15:L$19,3,0)*(AS143-Y143-Z143-AA143)),4),ROUND(SUM(Rates!$K$8*AS143),4)))</f>
        <v/>
      </c>
      <c r="AR143" s="66" t="str">
        <f t="shared" si="133"/>
        <v/>
      </c>
      <c r="AS143" s="22" t="str">
        <f t="shared" si="134"/>
        <v/>
      </c>
      <c r="AT143" s="62" t="str">
        <f t="shared" si="135"/>
        <v/>
      </c>
      <c r="AU143" s="63" t="str">
        <f>IF(AX143="","",IF(R143="Refreshment Beverage",ROUND((BA143-Y143-Z143-AA143)*VLOOKUP(VALUE(Q143),Rates!G$15:L$19,3,0),4),ROUND(AW143*(VLOOKUP(VALUE(Q143),Rates!G:L,3,0)),4)))</f>
        <v/>
      </c>
      <c r="AV143" s="68" t="str">
        <f t="shared" si="136"/>
        <v/>
      </c>
      <c r="AW143" s="69" t="str">
        <f t="shared" si="137"/>
        <v/>
      </c>
      <c r="AX143" s="65" t="str">
        <f t="shared" si="138"/>
        <v/>
      </c>
      <c r="AY143" s="70" t="str">
        <f>IF(AX143="","",IF(R143="Refreshment Beverage",ROUND(SUM(AX143*Rates!K$19),4),ROUND(SUM(AX143*(Rates!J$8/100)),4)))</f>
        <v/>
      </c>
      <c r="AZ143" s="67" t="str">
        <f t="shared" si="139"/>
        <v/>
      </c>
      <c r="BA143" s="22" t="str">
        <f t="shared" si="140"/>
        <v/>
      </c>
      <c r="BD143" s="171"/>
      <c r="BE143" s="171"/>
      <c r="BF143" s="171"/>
      <c r="BG143" s="171"/>
    </row>
    <row r="144" spans="11:59" ht="12.75" customHeight="1" x14ac:dyDescent="0.3">
      <c r="K144" s="42" t="str">
        <f t="shared" si="112"/>
        <v/>
      </c>
      <c r="L144" s="55" t="str">
        <f t="shared" si="113"/>
        <v/>
      </c>
      <c r="M144" s="43" t="str">
        <f t="shared" si="114"/>
        <v/>
      </c>
      <c r="N144" s="56" t="str" cm="1">
        <f t="array" ref="N144">IFERROR(IF(_xlfn.SINGLE(B:B)="","",IF(R144="Beer",SUM(LOOKUP(2,1/(Rates!$B$3:$B$5&lt;=W144)/(Rates!$C$3:$C$5&gt;=W144),Rates!$D$3:$D$5)*(X144/100)*W144),IF(R144="Refreshment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56" t="str">
        <f t="shared" si="115"/>
        <v/>
      </c>
      <c r="P144" s="53"/>
      <c r="Q144" s="14" t="str">
        <f t="shared" si="116"/>
        <v/>
      </c>
      <c r="R144" s="57" t="str">
        <f t="shared" si="117"/>
        <v/>
      </c>
      <c r="S144" s="58" t="str">
        <f>IF(B144="","",IF(R144="Refreshment Beverage",VLOOKUP(VALUE(Q144),Rates!G$15:L$19,2,0),VLOOKUP(VALUE(Q144),Rates!G$4:L$12,2,0)))</f>
        <v/>
      </c>
      <c r="T144" s="58" t="str">
        <f t="shared" si="118"/>
        <v/>
      </c>
      <c r="U144" s="58" t="str">
        <f t="shared" si="119"/>
        <v/>
      </c>
      <c r="V144" s="58" t="str">
        <f t="shared" si="120"/>
        <v/>
      </c>
      <c r="W144" s="58" t="str">
        <f t="shared" si="121"/>
        <v/>
      </c>
      <c r="X144" s="59" t="str">
        <f t="shared" si="122"/>
        <v/>
      </c>
      <c r="Y144" s="60" t="str">
        <f>IF(B:B="","",IF(R144="Refreshment Beverage",VLOOKUP(Q144,Rates!G$15:L$19,6,0)*W144,VLOOKUP(Q144,Rates!G$4:L$12,6,0)*W144))</f>
        <v/>
      </c>
      <c r="Z144" s="60" t="str">
        <f t="shared" si="123"/>
        <v/>
      </c>
      <c r="AA144" s="60" t="str">
        <f t="shared" si="111"/>
        <v/>
      </c>
      <c r="AB144" s="61" t="str" cm="1">
        <f t="array" ref="AB144">IF(_xlfn.SINGLE(B:B)="","",IF(R144="Refreshment Beverage","",IF(AND(R144="Beer",Q144=0),SUM(LOOKUP(2,1/(Rates!$B$15:$B$18&lt;=W144)/(Rates!$C$15:$C$18&gt;=W144),Rates!$D$15:$D$18)*W144),VLOOKUP(VALUE(_xlfn.SINGLE(Q:Q)),Rates!A:B,2,0)*W144)))</f>
        <v/>
      </c>
      <c r="AC144" s="61" t="str" cm="1">
        <f t="array" ref="AC144">IF(_xlfn.SINGLE(B:B)="","",IF(R144="Refreshment Beverage","",IF(AND(R144="Beer",Q144=0),SUM(LOOKUP(2,1/(Rates!$B$15:$B$18&lt;=W144)/(Rates!$C$15:$C$18&gt;=W144),Rates!$E$15:$E$18)*W144),VLOOKUP(VALUE(_xlfn.SINGLE(Q:Q)),Rates!A:C,3,0)*W144)))</f>
        <v/>
      </c>
      <c r="AD144" s="168">
        <f>IFERROR(IF(R144="Beer","",IF(OR(Q144=1,Q144=2,Q144=3,Q144=4),VLOOKUP(Q144,Rates!$A$31:$B$34,2,0)*W144,IF(V144=1,VLOOKUP(U144,'REB BEV MIN MKUP'!B:E,4,0),IF(V144&gt;1,VLOOKUP(VALUE(W144),'REB BEV MIN MKUP'!O:Q,3,0),0)))),0)</f>
        <v>0</v>
      </c>
      <c r="AE144" s="62" t="str">
        <f t="shared" si="124"/>
        <v/>
      </c>
      <c r="AF144" s="63" t="str">
        <f t="shared" si="125"/>
        <v/>
      </c>
      <c r="AG144" s="64" t="str">
        <f t="shared" si="126"/>
        <v/>
      </c>
      <c r="AH144" s="65" t="str">
        <f t="shared" si="127"/>
        <v/>
      </c>
      <c r="AI144" s="66" t="str">
        <f>IF(AE:AE="","",IF(R144="Refreshment Beverage",AK144*(Rates!J$19/100),ROUND(SUM(AH144*(Rates!$J$8/100)),4)))</f>
        <v/>
      </c>
      <c r="AJ144" s="67" t="str">
        <f t="shared" si="128"/>
        <v/>
      </c>
      <c r="AK144" s="22" t="str">
        <f t="shared" si="129"/>
        <v/>
      </c>
      <c r="AL144" s="62" t="str">
        <f t="shared" si="130"/>
        <v/>
      </c>
      <c r="AM144" s="63" t="str">
        <f>IF(AS144="","",IF(R144="Refreshment Beverage",ROUND(AS144*Rates!K$19,4),ROUND(AO144*(VLOOKUP(VALUE(Q144),Rates!G$4:L$12,3,0)),4)))</f>
        <v/>
      </c>
      <c r="AN144" s="68" t="str">
        <f>IF(AS144="","",IF(R144="Refreshment Beverage",AS144*(Rates!J$19/100),MAX(AM144,AB144)))</f>
        <v/>
      </c>
      <c r="AO144" s="69" t="str">
        <f t="shared" si="131"/>
        <v/>
      </c>
      <c r="AP144" s="69" t="str">
        <f t="shared" si="132"/>
        <v/>
      </c>
      <c r="AQ144" s="70" t="str">
        <f>IF(AS144="","",IF(R144="Refreshment Beverage",ROUND(SUM(VLOOKUP(Q:Q,Rates!G$15:L$19,3,0)*(AS144-Y144-Z144-AA144)),4),ROUND(SUM(Rates!$K$8*AS144),4)))</f>
        <v/>
      </c>
      <c r="AR144" s="66" t="str">
        <f t="shared" si="133"/>
        <v/>
      </c>
      <c r="AS144" s="22" t="str">
        <f t="shared" si="134"/>
        <v/>
      </c>
      <c r="AT144" s="62" t="str">
        <f t="shared" si="135"/>
        <v/>
      </c>
      <c r="AU144" s="63" t="str">
        <f>IF(AX144="","",IF(R144="Refreshment Beverage",ROUND((BA144-Y144-Z144-AA144)*VLOOKUP(VALUE(Q144),Rates!G$15:L$19,3,0),4),ROUND(AW144*(VLOOKUP(VALUE(Q144),Rates!G:L,3,0)),4)))</f>
        <v/>
      </c>
      <c r="AV144" s="68" t="str">
        <f t="shared" si="136"/>
        <v/>
      </c>
      <c r="AW144" s="69" t="str">
        <f t="shared" si="137"/>
        <v/>
      </c>
      <c r="AX144" s="65" t="str">
        <f t="shared" si="138"/>
        <v/>
      </c>
      <c r="AY144" s="70" t="str">
        <f>IF(AX144="","",IF(R144="Refreshment Beverage",ROUND(SUM(AX144*Rates!K$19),4),ROUND(SUM(AX144*(Rates!J$8/100)),4)))</f>
        <v/>
      </c>
      <c r="AZ144" s="67" t="str">
        <f t="shared" si="139"/>
        <v/>
      </c>
      <c r="BA144" s="22" t="str">
        <f t="shared" si="140"/>
        <v/>
      </c>
      <c r="BD144" s="171"/>
      <c r="BE144" s="171"/>
      <c r="BF144" s="171"/>
      <c r="BG144" s="171"/>
    </row>
    <row r="145" spans="11:59" ht="12.75" customHeight="1" x14ac:dyDescent="0.3">
      <c r="K145" s="42" t="str">
        <f t="shared" si="112"/>
        <v/>
      </c>
      <c r="L145" s="55" t="str">
        <f t="shared" si="113"/>
        <v/>
      </c>
      <c r="M145" s="43" t="str">
        <f t="shared" si="114"/>
        <v/>
      </c>
      <c r="N145" s="56" t="str" cm="1">
        <f t="array" ref="N145">IFERROR(IF(_xlfn.SINGLE(B:B)="","",IF(R145="Beer",SUM(LOOKUP(2,1/(Rates!$B$3:$B$5&lt;=W145)/(Rates!$C$3:$C$5&gt;=W145),Rates!$D$3:$D$5)*(X145/100)*W145),IF(R145="Refreshment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56" t="str">
        <f t="shared" si="115"/>
        <v/>
      </c>
      <c r="P145" s="53"/>
      <c r="Q145" s="14" t="str">
        <f t="shared" si="116"/>
        <v/>
      </c>
      <c r="R145" s="57" t="str">
        <f t="shared" si="117"/>
        <v/>
      </c>
      <c r="S145" s="58" t="str">
        <f>IF(B145="","",IF(R145="Refreshment Beverage",VLOOKUP(VALUE(Q145),Rates!G$15:L$19,2,0),VLOOKUP(VALUE(Q145),Rates!G$4:L$12,2,0)))</f>
        <v/>
      </c>
      <c r="T145" s="58" t="str">
        <f t="shared" si="118"/>
        <v/>
      </c>
      <c r="U145" s="58" t="str">
        <f t="shared" si="119"/>
        <v/>
      </c>
      <c r="V145" s="58" t="str">
        <f t="shared" si="120"/>
        <v/>
      </c>
      <c r="W145" s="58" t="str">
        <f t="shared" si="121"/>
        <v/>
      </c>
      <c r="X145" s="59" t="str">
        <f t="shared" si="122"/>
        <v/>
      </c>
      <c r="Y145" s="60" t="str">
        <f>IF(B:B="","",IF(R145="Refreshment Beverage",VLOOKUP(Q145,Rates!G$15:L$19,6,0)*W145,VLOOKUP(Q145,Rates!G$4:L$12,6,0)*W145))</f>
        <v/>
      </c>
      <c r="Z145" s="60" t="str">
        <f t="shared" si="123"/>
        <v/>
      </c>
      <c r="AA145" s="60" t="str">
        <f t="shared" si="111"/>
        <v/>
      </c>
      <c r="AB145" s="61" t="str" cm="1">
        <f t="array" ref="AB145">IF(_xlfn.SINGLE(B:B)="","",IF(R145="Refreshment Beverage","",IF(AND(R145="Beer",Q145=0),SUM(LOOKUP(2,1/(Rates!$B$15:$B$18&lt;=W145)/(Rates!$C$15:$C$18&gt;=W145),Rates!$D$15:$D$18)*W145),VLOOKUP(VALUE(_xlfn.SINGLE(Q:Q)),Rates!A:B,2,0)*W145)))</f>
        <v/>
      </c>
      <c r="AC145" s="61" t="str" cm="1">
        <f t="array" ref="AC145">IF(_xlfn.SINGLE(B:B)="","",IF(R145="Refreshment Beverage","",IF(AND(R145="Beer",Q145=0),SUM(LOOKUP(2,1/(Rates!$B$15:$B$18&lt;=W145)/(Rates!$C$15:$C$18&gt;=W145),Rates!$E$15:$E$18)*W145),VLOOKUP(VALUE(_xlfn.SINGLE(Q:Q)),Rates!A:C,3,0)*W145)))</f>
        <v/>
      </c>
      <c r="AD145" s="168">
        <f>IFERROR(IF(R145="Beer","",IF(OR(Q145=1,Q145=2,Q145=3,Q145=4),VLOOKUP(Q145,Rates!$A$31:$B$34,2,0)*W145,IF(V145=1,VLOOKUP(U145,'REB BEV MIN MKUP'!B:E,4,0),IF(V145&gt;1,VLOOKUP(VALUE(W145),'REB BEV MIN MKUP'!O:Q,3,0),0)))),0)</f>
        <v>0</v>
      </c>
      <c r="AE145" s="62" t="str">
        <f t="shared" si="124"/>
        <v/>
      </c>
      <c r="AF145" s="63" t="str">
        <f t="shared" si="125"/>
        <v/>
      </c>
      <c r="AG145" s="64" t="str">
        <f t="shared" si="126"/>
        <v/>
      </c>
      <c r="AH145" s="65" t="str">
        <f t="shared" si="127"/>
        <v/>
      </c>
      <c r="AI145" s="66" t="str">
        <f>IF(AE:AE="","",IF(R145="Refreshment Beverage",AK145*(Rates!J$19/100),ROUND(SUM(AH145*(Rates!$J$8/100)),4)))</f>
        <v/>
      </c>
      <c r="AJ145" s="67" t="str">
        <f t="shared" si="128"/>
        <v/>
      </c>
      <c r="AK145" s="22" t="str">
        <f t="shared" si="129"/>
        <v/>
      </c>
      <c r="AL145" s="62" t="str">
        <f t="shared" si="130"/>
        <v/>
      </c>
      <c r="AM145" s="63" t="str">
        <f>IF(AS145="","",IF(R145="Refreshment Beverage",ROUND(AS145*Rates!K$19,4),ROUND(AO145*(VLOOKUP(VALUE(Q145),Rates!G$4:L$12,3,0)),4)))</f>
        <v/>
      </c>
      <c r="AN145" s="68" t="str">
        <f>IF(AS145="","",IF(R145="Refreshment Beverage",AS145*(Rates!J$19/100),MAX(AM145,AB145)))</f>
        <v/>
      </c>
      <c r="AO145" s="69" t="str">
        <f t="shared" si="131"/>
        <v/>
      </c>
      <c r="AP145" s="69" t="str">
        <f t="shared" si="132"/>
        <v/>
      </c>
      <c r="AQ145" s="70" t="str">
        <f>IF(AS145="","",IF(R145="Refreshment Beverage",ROUND(SUM(VLOOKUP(Q:Q,Rates!G$15:L$19,3,0)*(AS145-Y145-Z145-AA145)),4),ROUND(SUM(Rates!$K$8*AS145),4)))</f>
        <v/>
      </c>
      <c r="AR145" s="66" t="str">
        <f t="shared" si="133"/>
        <v/>
      </c>
      <c r="AS145" s="22" t="str">
        <f t="shared" si="134"/>
        <v/>
      </c>
      <c r="AT145" s="62" t="str">
        <f t="shared" si="135"/>
        <v/>
      </c>
      <c r="AU145" s="63" t="str">
        <f>IF(AX145="","",IF(R145="Refreshment Beverage",ROUND((BA145-Y145-Z145-AA145)*VLOOKUP(VALUE(Q145),Rates!G$15:L$19,3,0),4),ROUND(AW145*(VLOOKUP(VALUE(Q145),Rates!G:L,3,0)),4)))</f>
        <v/>
      </c>
      <c r="AV145" s="68" t="str">
        <f t="shared" si="136"/>
        <v/>
      </c>
      <c r="AW145" s="69" t="str">
        <f t="shared" si="137"/>
        <v/>
      </c>
      <c r="AX145" s="65" t="str">
        <f t="shared" si="138"/>
        <v/>
      </c>
      <c r="AY145" s="70" t="str">
        <f>IF(AX145="","",IF(R145="Refreshment Beverage",ROUND(SUM(AX145*Rates!K$19),4),ROUND(SUM(AX145*(Rates!J$8/100)),4)))</f>
        <v/>
      </c>
      <c r="AZ145" s="67" t="str">
        <f t="shared" si="139"/>
        <v/>
      </c>
      <c r="BA145" s="22" t="str">
        <f t="shared" si="140"/>
        <v/>
      </c>
      <c r="BD145" s="171"/>
      <c r="BE145" s="171"/>
      <c r="BF145" s="171"/>
      <c r="BG145" s="171"/>
    </row>
    <row r="146" spans="11:59" ht="12.75" customHeight="1" x14ac:dyDescent="0.3">
      <c r="K146" s="42" t="str">
        <f t="shared" si="112"/>
        <v/>
      </c>
      <c r="L146" s="55" t="str">
        <f t="shared" si="113"/>
        <v/>
      </c>
      <c r="M146" s="43" t="str">
        <f t="shared" si="114"/>
        <v/>
      </c>
      <c r="N146" s="56" t="str" cm="1">
        <f t="array" ref="N146">IFERROR(IF(_xlfn.SINGLE(B:B)="","",IF(R146="Beer",SUM(LOOKUP(2,1/(Rates!$B$3:$B$5&lt;=W146)/(Rates!$C$3:$C$5&gt;=W146),Rates!$D$3:$D$5)*(X146/100)*W146),IF(R146="Refreshment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56" t="str">
        <f t="shared" si="115"/>
        <v/>
      </c>
      <c r="P146" s="53"/>
      <c r="Q146" s="14" t="str">
        <f t="shared" si="116"/>
        <v/>
      </c>
      <c r="R146" s="57" t="str">
        <f t="shared" si="117"/>
        <v/>
      </c>
      <c r="S146" s="58" t="str">
        <f>IF(B146="","",IF(R146="Refreshment Beverage",VLOOKUP(VALUE(Q146),Rates!G$15:L$19,2,0),VLOOKUP(VALUE(Q146),Rates!G$4:L$12,2,0)))</f>
        <v/>
      </c>
      <c r="T146" s="58" t="str">
        <f t="shared" si="118"/>
        <v/>
      </c>
      <c r="U146" s="58" t="str">
        <f t="shared" si="119"/>
        <v/>
      </c>
      <c r="V146" s="58" t="str">
        <f t="shared" si="120"/>
        <v/>
      </c>
      <c r="W146" s="58" t="str">
        <f t="shared" si="121"/>
        <v/>
      </c>
      <c r="X146" s="59" t="str">
        <f t="shared" si="122"/>
        <v/>
      </c>
      <c r="Y146" s="60" t="str">
        <f>IF(B:B="","",IF(R146="Refreshment Beverage",VLOOKUP(Q146,Rates!G$15:L$19,6,0)*W146,VLOOKUP(Q146,Rates!G$4:L$12,6,0)*W146))</f>
        <v/>
      </c>
      <c r="Z146" s="60" t="str">
        <f t="shared" si="123"/>
        <v/>
      </c>
      <c r="AA146" s="60" t="str">
        <f t="shared" si="111"/>
        <v/>
      </c>
      <c r="AB146" s="61" t="str" cm="1">
        <f t="array" ref="AB146">IF(_xlfn.SINGLE(B:B)="","",IF(R146="Refreshment Beverage","",IF(AND(R146="Beer",Q146=0),SUM(LOOKUP(2,1/(Rates!$B$15:$B$18&lt;=W146)/(Rates!$C$15:$C$18&gt;=W146),Rates!$D$15:$D$18)*W146),VLOOKUP(VALUE(_xlfn.SINGLE(Q:Q)),Rates!A:B,2,0)*W146)))</f>
        <v/>
      </c>
      <c r="AC146" s="61" t="str" cm="1">
        <f t="array" ref="AC146">IF(_xlfn.SINGLE(B:B)="","",IF(R146="Refreshment Beverage","",IF(AND(R146="Beer",Q146=0),SUM(LOOKUP(2,1/(Rates!$B$15:$B$18&lt;=W146)/(Rates!$C$15:$C$18&gt;=W146),Rates!$E$15:$E$18)*W146),VLOOKUP(VALUE(_xlfn.SINGLE(Q:Q)),Rates!A:C,3,0)*W146)))</f>
        <v/>
      </c>
      <c r="AD146" s="168">
        <f>IFERROR(IF(R146="Beer","",IF(OR(Q146=1,Q146=2,Q146=3,Q146=4),VLOOKUP(Q146,Rates!$A$31:$B$34,2,0)*W146,IF(V146=1,VLOOKUP(U146,'REB BEV MIN MKUP'!B:E,4,0),IF(V146&gt;1,VLOOKUP(VALUE(W146),'REB BEV MIN MKUP'!O:Q,3,0),0)))),0)</f>
        <v>0</v>
      </c>
      <c r="AE146" s="62" t="str">
        <f t="shared" si="124"/>
        <v/>
      </c>
      <c r="AF146" s="63" t="str">
        <f t="shared" si="125"/>
        <v/>
      </c>
      <c r="AG146" s="64" t="str">
        <f t="shared" si="126"/>
        <v/>
      </c>
      <c r="AH146" s="65" t="str">
        <f t="shared" si="127"/>
        <v/>
      </c>
      <c r="AI146" s="66" t="str">
        <f>IF(AE:AE="","",IF(R146="Refreshment Beverage",AK146*(Rates!J$19/100),ROUND(SUM(AH146*(Rates!$J$8/100)),4)))</f>
        <v/>
      </c>
      <c r="AJ146" s="67" t="str">
        <f t="shared" si="128"/>
        <v/>
      </c>
      <c r="AK146" s="22" t="str">
        <f t="shared" si="129"/>
        <v/>
      </c>
      <c r="AL146" s="62" t="str">
        <f t="shared" si="130"/>
        <v/>
      </c>
      <c r="AM146" s="63" t="str">
        <f>IF(AS146="","",IF(R146="Refreshment Beverage",ROUND(AS146*Rates!K$19,4),ROUND(AO146*(VLOOKUP(VALUE(Q146),Rates!G$4:L$12,3,0)),4)))</f>
        <v/>
      </c>
      <c r="AN146" s="68" t="str">
        <f>IF(AS146="","",IF(R146="Refreshment Beverage",AS146*(Rates!J$19/100),MAX(AM146,AB146)))</f>
        <v/>
      </c>
      <c r="AO146" s="69" t="str">
        <f t="shared" si="131"/>
        <v/>
      </c>
      <c r="AP146" s="69" t="str">
        <f t="shared" si="132"/>
        <v/>
      </c>
      <c r="AQ146" s="70" t="str">
        <f>IF(AS146="","",IF(R146="Refreshment Beverage",ROUND(SUM(VLOOKUP(Q:Q,Rates!G$15:L$19,3,0)*(AS146-Y146-Z146-AA146)),4),ROUND(SUM(Rates!$K$8*AS146),4)))</f>
        <v/>
      </c>
      <c r="AR146" s="66" t="str">
        <f t="shared" si="133"/>
        <v/>
      </c>
      <c r="AS146" s="22" t="str">
        <f t="shared" si="134"/>
        <v/>
      </c>
      <c r="AT146" s="62" t="str">
        <f t="shared" si="135"/>
        <v/>
      </c>
      <c r="AU146" s="63" t="str">
        <f>IF(AX146="","",IF(R146="Refreshment Beverage",ROUND((BA146-Y146-Z146-AA146)*VLOOKUP(VALUE(Q146),Rates!G$15:L$19,3,0),4),ROUND(AW146*(VLOOKUP(VALUE(Q146),Rates!G:L,3,0)),4)))</f>
        <v/>
      </c>
      <c r="AV146" s="68" t="str">
        <f t="shared" si="136"/>
        <v/>
      </c>
      <c r="AW146" s="69" t="str">
        <f t="shared" si="137"/>
        <v/>
      </c>
      <c r="AX146" s="65" t="str">
        <f t="shared" si="138"/>
        <v/>
      </c>
      <c r="AY146" s="70" t="str">
        <f>IF(AX146="","",IF(R146="Refreshment Beverage",ROUND(SUM(AX146*Rates!K$19),4),ROUND(SUM(AX146*(Rates!J$8/100)),4)))</f>
        <v/>
      </c>
      <c r="AZ146" s="67" t="str">
        <f t="shared" si="139"/>
        <v/>
      </c>
      <c r="BA146" s="22" t="str">
        <f t="shared" si="140"/>
        <v/>
      </c>
      <c r="BD146" s="171"/>
      <c r="BE146" s="171"/>
      <c r="BF146" s="171"/>
      <c r="BG146" s="171"/>
    </row>
    <row r="147" spans="11:59" ht="12.75" customHeight="1" x14ac:dyDescent="0.3">
      <c r="K147" s="42" t="str">
        <f t="shared" si="112"/>
        <v/>
      </c>
      <c r="L147" s="55" t="str">
        <f t="shared" si="113"/>
        <v/>
      </c>
      <c r="M147" s="43" t="str">
        <f t="shared" si="114"/>
        <v/>
      </c>
      <c r="N147" s="56" t="str" cm="1">
        <f t="array" ref="N147">IFERROR(IF(_xlfn.SINGLE(B:B)="","",IF(R147="Beer",SUM(LOOKUP(2,1/(Rates!$B$3:$B$5&lt;=W147)/(Rates!$C$3:$C$5&gt;=W147),Rates!$D$3:$D$5)*(X147/100)*W147),IF(R147="Refreshment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56" t="str">
        <f t="shared" si="115"/>
        <v/>
      </c>
      <c r="P147" s="53"/>
      <c r="Q147" s="14" t="str">
        <f t="shared" si="116"/>
        <v/>
      </c>
      <c r="R147" s="57" t="str">
        <f t="shared" si="117"/>
        <v/>
      </c>
      <c r="S147" s="58" t="str">
        <f>IF(B147="","",IF(R147="Refreshment Beverage",VLOOKUP(VALUE(Q147),Rates!G$15:L$19,2,0),VLOOKUP(VALUE(Q147),Rates!G$4:L$12,2,0)))</f>
        <v/>
      </c>
      <c r="T147" s="58" t="str">
        <f t="shared" si="118"/>
        <v/>
      </c>
      <c r="U147" s="58" t="str">
        <f t="shared" si="119"/>
        <v/>
      </c>
      <c r="V147" s="58" t="str">
        <f t="shared" si="120"/>
        <v/>
      </c>
      <c r="W147" s="58" t="str">
        <f t="shared" si="121"/>
        <v/>
      </c>
      <c r="X147" s="59" t="str">
        <f t="shared" si="122"/>
        <v/>
      </c>
      <c r="Y147" s="60" t="str">
        <f>IF(B:B="","",IF(R147="Refreshment Beverage",VLOOKUP(Q147,Rates!G$15:L$19,6,0)*W147,VLOOKUP(Q147,Rates!G$4:L$12,6,0)*W147))</f>
        <v/>
      </c>
      <c r="Z147" s="60" t="str">
        <f t="shared" si="123"/>
        <v/>
      </c>
      <c r="AA147" s="60" t="str">
        <f t="shared" si="111"/>
        <v/>
      </c>
      <c r="AB147" s="61" t="str" cm="1">
        <f t="array" ref="AB147">IF(_xlfn.SINGLE(B:B)="","",IF(R147="Refreshment Beverage","",IF(AND(R147="Beer",Q147=0),SUM(LOOKUP(2,1/(Rates!$B$15:$B$18&lt;=W147)/(Rates!$C$15:$C$18&gt;=W147),Rates!$D$15:$D$18)*W147),VLOOKUP(VALUE(_xlfn.SINGLE(Q:Q)),Rates!A:B,2,0)*W147)))</f>
        <v/>
      </c>
      <c r="AC147" s="61" t="str" cm="1">
        <f t="array" ref="AC147">IF(_xlfn.SINGLE(B:B)="","",IF(R147="Refreshment Beverage","",IF(AND(R147="Beer",Q147=0),SUM(LOOKUP(2,1/(Rates!$B$15:$B$18&lt;=W147)/(Rates!$C$15:$C$18&gt;=W147),Rates!$E$15:$E$18)*W147),VLOOKUP(VALUE(_xlfn.SINGLE(Q:Q)),Rates!A:C,3,0)*W147)))</f>
        <v/>
      </c>
      <c r="AD147" s="168">
        <f>IFERROR(IF(R147="Beer","",IF(OR(Q147=1,Q147=2,Q147=3,Q147=4),VLOOKUP(Q147,Rates!$A$31:$B$34,2,0)*W147,IF(V147=1,VLOOKUP(U147,'REB BEV MIN MKUP'!B:E,4,0),IF(V147&gt;1,VLOOKUP(VALUE(W147),'REB BEV MIN MKUP'!O:Q,3,0),0)))),0)</f>
        <v>0</v>
      </c>
      <c r="AE147" s="62" t="str">
        <f t="shared" si="124"/>
        <v/>
      </c>
      <c r="AF147" s="63" t="str">
        <f t="shared" si="125"/>
        <v/>
      </c>
      <c r="AG147" s="64" t="str">
        <f t="shared" si="126"/>
        <v/>
      </c>
      <c r="AH147" s="65" t="str">
        <f t="shared" si="127"/>
        <v/>
      </c>
      <c r="AI147" s="66" t="str">
        <f>IF(AE:AE="","",IF(R147="Refreshment Beverage",AK147*(Rates!J$19/100),ROUND(SUM(AH147*(Rates!$J$8/100)),4)))</f>
        <v/>
      </c>
      <c r="AJ147" s="67" t="str">
        <f t="shared" si="128"/>
        <v/>
      </c>
      <c r="AK147" s="22" t="str">
        <f t="shared" si="129"/>
        <v/>
      </c>
      <c r="AL147" s="62" t="str">
        <f t="shared" si="130"/>
        <v/>
      </c>
      <c r="AM147" s="63" t="str">
        <f>IF(AS147="","",IF(R147="Refreshment Beverage",ROUND(AS147*Rates!K$19,4),ROUND(AO147*(VLOOKUP(VALUE(Q147),Rates!G$4:L$12,3,0)),4)))</f>
        <v/>
      </c>
      <c r="AN147" s="68" t="str">
        <f>IF(AS147="","",IF(R147="Refreshment Beverage",AS147*(Rates!J$19/100),MAX(AM147,AB147)))</f>
        <v/>
      </c>
      <c r="AO147" s="69" t="str">
        <f t="shared" si="131"/>
        <v/>
      </c>
      <c r="AP147" s="69" t="str">
        <f t="shared" si="132"/>
        <v/>
      </c>
      <c r="AQ147" s="70" t="str">
        <f>IF(AS147="","",IF(R147="Refreshment Beverage",ROUND(SUM(VLOOKUP(Q:Q,Rates!G$15:L$19,3,0)*(AS147-Y147-Z147-AA147)),4),ROUND(SUM(Rates!$K$8*AS147),4)))</f>
        <v/>
      </c>
      <c r="AR147" s="66" t="str">
        <f t="shared" si="133"/>
        <v/>
      </c>
      <c r="AS147" s="22" t="str">
        <f t="shared" si="134"/>
        <v/>
      </c>
      <c r="AT147" s="62" t="str">
        <f t="shared" si="135"/>
        <v/>
      </c>
      <c r="AU147" s="63" t="str">
        <f>IF(AX147="","",IF(R147="Refreshment Beverage",ROUND((BA147-Y147-Z147-AA147)*VLOOKUP(VALUE(Q147),Rates!G$15:L$19,3,0),4),ROUND(AW147*(VLOOKUP(VALUE(Q147),Rates!G:L,3,0)),4)))</f>
        <v/>
      </c>
      <c r="AV147" s="68" t="str">
        <f t="shared" si="136"/>
        <v/>
      </c>
      <c r="AW147" s="69" t="str">
        <f t="shared" si="137"/>
        <v/>
      </c>
      <c r="AX147" s="65" t="str">
        <f t="shared" si="138"/>
        <v/>
      </c>
      <c r="AY147" s="70" t="str">
        <f>IF(AX147="","",IF(R147="Refreshment Beverage",ROUND(SUM(AX147*Rates!K$19),4),ROUND(SUM(AX147*(Rates!J$8/100)),4)))</f>
        <v/>
      </c>
      <c r="AZ147" s="67" t="str">
        <f t="shared" si="139"/>
        <v/>
      </c>
      <c r="BA147" s="22" t="str">
        <f t="shared" si="140"/>
        <v/>
      </c>
      <c r="BD147" s="171"/>
      <c r="BE147" s="171"/>
      <c r="BF147" s="171"/>
      <c r="BG147" s="171"/>
    </row>
    <row r="148" spans="11:59" ht="12.75" customHeight="1" x14ac:dyDescent="0.3">
      <c r="K148" s="42" t="str">
        <f t="shared" si="112"/>
        <v/>
      </c>
      <c r="L148" s="55" t="str">
        <f t="shared" si="113"/>
        <v/>
      </c>
      <c r="M148" s="43" t="str">
        <f t="shared" si="114"/>
        <v/>
      </c>
      <c r="N148" s="56" t="str" cm="1">
        <f t="array" ref="N148">IFERROR(IF(_xlfn.SINGLE(B:B)="","",IF(R148="Beer",SUM(LOOKUP(2,1/(Rates!$B$3:$B$5&lt;=W148)/(Rates!$C$3:$C$5&gt;=W148),Rates!$D$3:$D$5)*(X148/100)*W148),IF(R148="Refreshment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56" t="str">
        <f t="shared" si="115"/>
        <v/>
      </c>
      <c r="P148" s="53"/>
      <c r="Q148" s="14" t="str">
        <f t="shared" si="116"/>
        <v/>
      </c>
      <c r="R148" s="57" t="str">
        <f t="shared" si="117"/>
        <v/>
      </c>
      <c r="S148" s="58" t="str">
        <f>IF(B148="","",IF(R148="Refreshment Beverage",VLOOKUP(VALUE(Q148),Rates!G$15:L$19,2,0),VLOOKUP(VALUE(Q148),Rates!G$4:L$12,2,0)))</f>
        <v/>
      </c>
      <c r="T148" s="58" t="str">
        <f t="shared" si="118"/>
        <v/>
      </c>
      <c r="U148" s="58" t="str">
        <f t="shared" si="119"/>
        <v/>
      </c>
      <c r="V148" s="58" t="str">
        <f t="shared" si="120"/>
        <v/>
      </c>
      <c r="W148" s="58" t="str">
        <f t="shared" si="121"/>
        <v/>
      </c>
      <c r="X148" s="59" t="str">
        <f t="shared" si="122"/>
        <v/>
      </c>
      <c r="Y148" s="60" t="str">
        <f>IF(B:B="","",IF(R148="Refreshment Beverage",VLOOKUP(Q148,Rates!G$15:L$19,6,0)*W148,VLOOKUP(Q148,Rates!G$4:L$12,6,0)*W148))</f>
        <v/>
      </c>
      <c r="Z148" s="60" t="str">
        <f t="shared" si="123"/>
        <v/>
      </c>
      <c r="AA148" s="60" t="str">
        <f t="shared" si="111"/>
        <v/>
      </c>
      <c r="AB148" s="61" t="str" cm="1">
        <f t="array" ref="AB148">IF(_xlfn.SINGLE(B:B)="","",IF(R148="Refreshment Beverage","",IF(AND(R148="Beer",Q148=0),SUM(LOOKUP(2,1/(Rates!$B$15:$B$18&lt;=W148)/(Rates!$C$15:$C$18&gt;=W148),Rates!$D$15:$D$18)*W148),VLOOKUP(VALUE(_xlfn.SINGLE(Q:Q)),Rates!A:B,2,0)*W148)))</f>
        <v/>
      </c>
      <c r="AC148" s="61" t="str" cm="1">
        <f t="array" ref="AC148">IF(_xlfn.SINGLE(B:B)="","",IF(R148="Refreshment Beverage","",IF(AND(R148="Beer",Q148=0),SUM(LOOKUP(2,1/(Rates!$B$15:$B$18&lt;=W148)/(Rates!$C$15:$C$18&gt;=W148),Rates!$E$15:$E$18)*W148),VLOOKUP(VALUE(_xlfn.SINGLE(Q:Q)),Rates!A:C,3,0)*W148)))</f>
        <v/>
      </c>
      <c r="AD148" s="168">
        <f>IFERROR(IF(R148="Beer","",IF(OR(Q148=1,Q148=2,Q148=3,Q148=4),VLOOKUP(Q148,Rates!$A$31:$B$34,2,0)*W148,IF(V148=1,VLOOKUP(U148,'REB BEV MIN MKUP'!B:E,4,0),IF(V148&gt;1,VLOOKUP(VALUE(W148),'REB BEV MIN MKUP'!O:Q,3,0),0)))),0)</f>
        <v>0</v>
      </c>
      <c r="AE148" s="62" t="str">
        <f t="shared" si="124"/>
        <v/>
      </c>
      <c r="AF148" s="63" t="str">
        <f t="shared" si="125"/>
        <v/>
      </c>
      <c r="AG148" s="64" t="str">
        <f t="shared" si="126"/>
        <v/>
      </c>
      <c r="AH148" s="65" t="str">
        <f t="shared" si="127"/>
        <v/>
      </c>
      <c r="AI148" s="66" t="str">
        <f>IF(AE:AE="","",IF(R148="Refreshment Beverage",AK148*(Rates!J$19/100),ROUND(SUM(AH148*(Rates!$J$8/100)),4)))</f>
        <v/>
      </c>
      <c r="AJ148" s="67" t="str">
        <f t="shared" si="128"/>
        <v/>
      </c>
      <c r="AK148" s="22" t="str">
        <f t="shared" si="129"/>
        <v/>
      </c>
      <c r="AL148" s="62" t="str">
        <f t="shared" si="130"/>
        <v/>
      </c>
      <c r="AM148" s="63" t="str">
        <f>IF(AS148="","",IF(R148="Refreshment Beverage",ROUND(AS148*Rates!K$19,4),ROUND(AO148*(VLOOKUP(VALUE(Q148),Rates!G$4:L$12,3,0)),4)))</f>
        <v/>
      </c>
      <c r="AN148" s="68" t="str">
        <f>IF(AS148="","",IF(R148="Refreshment Beverage",AS148*(Rates!J$19/100),MAX(AM148,AB148)))</f>
        <v/>
      </c>
      <c r="AO148" s="69" t="str">
        <f t="shared" si="131"/>
        <v/>
      </c>
      <c r="AP148" s="69" t="str">
        <f t="shared" si="132"/>
        <v/>
      </c>
      <c r="AQ148" s="70" t="str">
        <f>IF(AS148="","",IF(R148="Refreshment Beverage",ROUND(SUM(VLOOKUP(Q:Q,Rates!G$15:L$19,3,0)*(AS148-Y148-Z148-AA148)),4),ROUND(SUM(Rates!$K$8*AS148),4)))</f>
        <v/>
      </c>
      <c r="AR148" s="66" t="str">
        <f t="shared" si="133"/>
        <v/>
      </c>
      <c r="AS148" s="22" t="str">
        <f t="shared" si="134"/>
        <v/>
      </c>
      <c r="AT148" s="62" t="str">
        <f t="shared" si="135"/>
        <v/>
      </c>
      <c r="AU148" s="63" t="str">
        <f>IF(AX148="","",IF(R148="Refreshment Beverage",ROUND((BA148-Y148-Z148-AA148)*VLOOKUP(VALUE(Q148),Rates!G$15:L$19,3,0),4),ROUND(AW148*(VLOOKUP(VALUE(Q148),Rates!G:L,3,0)),4)))</f>
        <v/>
      </c>
      <c r="AV148" s="68" t="str">
        <f t="shared" si="136"/>
        <v/>
      </c>
      <c r="AW148" s="69" t="str">
        <f t="shared" si="137"/>
        <v/>
      </c>
      <c r="AX148" s="65" t="str">
        <f t="shared" si="138"/>
        <v/>
      </c>
      <c r="AY148" s="70" t="str">
        <f>IF(AX148="","",IF(R148="Refreshment Beverage",ROUND(SUM(AX148*Rates!K$19),4),ROUND(SUM(AX148*(Rates!J$8/100)),4)))</f>
        <v/>
      </c>
      <c r="AZ148" s="67" t="str">
        <f t="shared" si="139"/>
        <v/>
      </c>
      <c r="BA148" s="22" t="str">
        <f t="shared" si="140"/>
        <v/>
      </c>
      <c r="BD148" s="171"/>
      <c r="BE148" s="171"/>
      <c r="BF148" s="171"/>
      <c r="BG148" s="171"/>
    </row>
    <row r="149" spans="11:59" ht="12.75" customHeight="1" x14ac:dyDescent="0.3">
      <c r="K149" s="42" t="str">
        <f t="shared" si="112"/>
        <v/>
      </c>
      <c r="L149" s="55" t="str">
        <f t="shared" si="113"/>
        <v/>
      </c>
      <c r="M149" s="43" t="str">
        <f t="shared" si="114"/>
        <v/>
      </c>
      <c r="N149" s="56" t="str" cm="1">
        <f t="array" ref="N149">IFERROR(IF(_xlfn.SINGLE(B:B)="","",IF(R149="Beer",SUM(LOOKUP(2,1/(Rates!$B$3:$B$5&lt;=W149)/(Rates!$C$3:$C$5&gt;=W149),Rates!$D$3:$D$5)*(X149/100)*W149),IF(R149="Refreshment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56" t="str">
        <f t="shared" si="115"/>
        <v/>
      </c>
      <c r="P149" s="53"/>
      <c r="Q149" s="14" t="str">
        <f t="shared" si="116"/>
        <v/>
      </c>
      <c r="R149" s="57" t="str">
        <f t="shared" si="117"/>
        <v/>
      </c>
      <c r="S149" s="58" t="str">
        <f>IF(B149="","",IF(R149="Refreshment Beverage",VLOOKUP(VALUE(Q149),Rates!G$15:L$19,2,0),VLOOKUP(VALUE(Q149),Rates!G$4:L$12,2,0)))</f>
        <v/>
      </c>
      <c r="T149" s="58" t="str">
        <f t="shared" si="118"/>
        <v/>
      </c>
      <c r="U149" s="58" t="str">
        <f t="shared" si="119"/>
        <v/>
      </c>
      <c r="V149" s="58" t="str">
        <f t="shared" si="120"/>
        <v/>
      </c>
      <c r="W149" s="58" t="str">
        <f t="shared" si="121"/>
        <v/>
      </c>
      <c r="X149" s="59" t="str">
        <f t="shared" si="122"/>
        <v/>
      </c>
      <c r="Y149" s="60" t="str">
        <f>IF(B:B="","",IF(R149="Refreshment Beverage",VLOOKUP(Q149,Rates!G$15:L$19,6,0)*W149,VLOOKUP(Q149,Rates!G$4:L$12,6,0)*W149))</f>
        <v/>
      </c>
      <c r="Z149" s="60" t="str">
        <f t="shared" si="123"/>
        <v/>
      </c>
      <c r="AA149" s="60" t="str">
        <f t="shared" si="111"/>
        <v/>
      </c>
      <c r="AB149" s="61" t="str" cm="1">
        <f t="array" ref="AB149">IF(_xlfn.SINGLE(B:B)="","",IF(R149="Refreshment Beverage","",IF(AND(R149="Beer",Q149=0),SUM(LOOKUP(2,1/(Rates!$B$15:$B$18&lt;=W149)/(Rates!$C$15:$C$18&gt;=W149),Rates!$D$15:$D$18)*W149),VLOOKUP(VALUE(_xlfn.SINGLE(Q:Q)),Rates!A:B,2,0)*W149)))</f>
        <v/>
      </c>
      <c r="AC149" s="61" t="str" cm="1">
        <f t="array" ref="AC149">IF(_xlfn.SINGLE(B:B)="","",IF(R149="Refreshment Beverage","",IF(AND(R149="Beer",Q149=0),SUM(LOOKUP(2,1/(Rates!$B$15:$B$18&lt;=W149)/(Rates!$C$15:$C$18&gt;=W149),Rates!$E$15:$E$18)*W149),VLOOKUP(VALUE(_xlfn.SINGLE(Q:Q)),Rates!A:C,3,0)*W149)))</f>
        <v/>
      </c>
      <c r="AD149" s="168">
        <f>IFERROR(IF(R149="Beer","",IF(OR(Q149=1,Q149=2,Q149=3,Q149=4),VLOOKUP(Q149,Rates!$A$31:$B$34,2,0)*W149,IF(V149=1,VLOOKUP(U149,'REB BEV MIN MKUP'!B:E,4,0),IF(V149&gt;1,VLOOKUP(VALUE(W149),'REB BEV MIN MKUP'!O:Q,3,0),0)))),0)</f>
        <v>0</v>
      </c>
      <c r="AE149" s="62" t="str">
        <f t="shared" si="124"/>
        <v/>
      </c>
      <c r="AF149" s="63" t="str">
        <f t="shared" si="125"/>
        <v/>
      </c>
      <c r="AG149" s="64" t="str">
        <f t="shared" si="126"/>
        <v/>
      </c>
      <c r="AH149" s="65" t="str">
        <f t="shared" si="127"/>
        <v/>
      </c>
      <c r="AI149" s="66" t="str">
        <f>IF(AE:AE="","",IF(R149="Refreshment Beverage",AK149*(Rates!J$19/100),ROUND(SUM(AH149*(Rates!$J$8/100)),4)))</f>
        <v/>
      </c>
      <c r="AJ149" s="67" t="str">
        <f t="shared" si="128"/>
        <v/>
      </c>
      <c r="AK149" s="22" t="str">
        <f t="shared" si="129"/>
        <v/>
      </c>
      <c r="AL149" s="62" t="str">
        <f t="shared" si="130"/>
        <v/>
      </c>
      <c r="AM149" s="63" t="str">
        <f>IF(AS149="","",IF(R149="Refreshment Beverage",ROUND(AS149*Rates!K$19,4),ROUND(AO149*(VLOOKUP(VALUE(Q149),Rates!G$4:L$12,3,0)),4)))</f>
        <v/>
      </c>
      <c r="AN149" s="68" t="str">
        <f>IF(AS149="","",IF(R149="Refreshment Beverage",AS149*(Rates!J$19/100),MAX(AM149,AB149)))</f>
        <v/>
      </c>
      <c r="AO149" s="69" t="str">
        <f t="shared" si="131"/>
        <v/>
      </c>
      <c r="AP149" s="69" t="str">
        <f t="shared" si="132"/>
        <v/>
      </c>
      <c r="AQ149" s="70" t="str">
        <f>IF(AS149="","",IF(R149="Refreshment Beverage",ROUND(SUM(VLOOKUP(Q:Q,Rates!G$15:L$19,3,0)*(AS149-Y149-Z149-AA149)),4),ROUND(SUM(Rates!$K$8*AS149),4)))</f>
        <v/>
      </c>
      <c r="AR149" s="66" t="str">
        <f t="shared" si="133"/>
        <v/>
      </c>
      <c r="AS149" s="22" t="str">
        <f t="shared" si="134"/>
        <v/>
      </c>
      <c r="AT149" s="62" t="str">
        <f t="shared" si="135"/>
        <v/>
      </c>
      <c r="AU149" s="63" t="str">
        <f>IF(AX149="","",IF(R149="Refreshment Beverage",ROUND((BA149-Y149-Z149-AA149)*VLOOKUP(VALUE(Q149),Rates!G$15:L$19,3,0),4),ROUND(AW149*(VLOOKUP(VALUE(Q149),Rates!G:L,3,0)),4)))</f>
        <v/>
      </c>
      <c r="AV149" s="68" t="str">
        <f t="shared" si="136"/>
        <v/>
      </c>
      <c r="AW149" s="69" t="str">
        <f t="shared" si="137"/>
        <v/>
      </c>
      <c r="AX149" s="65" t="str">
        <f t="shared" si="138"/>
        <v/>
      </c>
      <c r="AY149" s="70" t="str">
        <f>IF(AX149="","",IF(R149="Refreshment Beverage",ROUND(SUM(AX149*Rates!K$19),4),ROUND(SUM(AX149*(Rates!J$8/100)),4)))</f>
        <v/>
      </c>
      <c r="AZ149" s="67" t="str">
        <f t="shared" si="139"/>
        <v/>
      </c>
      <c r="BA149" s="22" t="str">
        <f t="shared" si="140"/>
        <v/>
      </c>
      <c r="BD149" s="171"/>
      <c r="BE149" s="171"/>
      <c r="BF149" s="171"/>
      <c r="BG149" s="171"/>
    </row>
    <row r="150" spans="11:59" ht="12.75" customHeight="1" x14ac:dyDescent="0.3">
      <c r="K150" s="42" t="str">
        <f t="shared" si="112"/>
        <v/>
      </c>
      <c r="L150" s="55" t="str">
        <f t="shared" si="113"/>
        <v/>
      </c>
      <c r="M150" s="43" t="str">
        <f t="shared" si="114"/>
        <v/>
      </c>
      <c r="N150" s="56" t="str" cm="1">
        <f t="array" ref="N150">IFERROR(IF(_xlfn.SINGLE(B:B)="","",IF(R150="Beer",SUM(LOOKUP(2,1/(Rates!$B$3:$B$5&lt;=W150)/(Rates!$C$3:$C$5&gt;=W150),Rates!$D$3:$D$5)*(X150/100)*W150),IF(R150="Refreshment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56" t="str">
        <f t="shared" si="115"/>
        <v/>
      </c>
      <c r="P150" s="53"/>
      <c r="Q150" s="14" t="str">
        <f t="shared" si="116"/>
        <v/>
      </c>
      <c r="R150" s="57" t="str">
        <f t="shared" si="117"/>
        <v/>
      </c>
      <c r="S150" s="58" t="str">
        <f>IF(B150="","",IF(R150="Refreshment Beverage",VLOOKUP(VALUE(Q150),Rates!G$15:L$19,2,0),VLOOKUP(VALUE(Q150),Rates!G$4:L$12,2,0)))</f>
        <v/>
      </c>
      <c r="T150" s="58" t="str">
        <f t="shared" si="118"/>
        <v/>
      </c>
      <c r="U150" s="58" t="str">
        <f t="shared" si="119"/>
        <v/>
      </c>
      <c r="V150" s="58" t="str">
        <f t="shared" si="120"/>
        <v/>
      </c>
      <c r="W150" s="58" t="str">
        <f t="shared" si="121"/>
        <v/>
      </c>
      <c r="X150" s="59" t="str">
        <f t="shared" si="122"/>
        <v/>
      </c>
      <c r="Y150" s="60" t="str">
        <f>IF(B:B="","",IF(R150="Refreshment Beverage",VLOOKUP(Q150,Rates!G$15:L$19,6,0)*W150,VLOOKUP(Q150,Rates!G$4:L$12,6,0)*W150))</f>
        <v/>
      </c>
      <c r="Z150" s="60" t="str">
        <f t="shared" si="123"/>
        <v/>
      </c>
      <c r="AA150" s="60" t="str">
        <f t="shared" si="111"/>
        <v/>
      </c>
      <c r="AB150" s="61" t="str" cm="1">
        <f t="array" ref="AB150">IF(_xlfn.SINGLE(B:B)="","",IF(R150="Refreshment Beverage","",IF(AND(R150="Beer",Q150=0),SUM(LOOKUP(2,1/(Rates!$B$15:$B$18&lt;=W150)/(Rates!$C$15:$C$18&gt;=W150),Rates!$D$15:$D$18)*W150),VLOOKUP(VALUE(_xlfn.SINGLE(Q:Q)),Rates!A:B,2,0)*W150)))</f>
        <v/>
      </c>
      <c r="AC150" s="61" t="str" cm="1">
        <f t="array" ref="AC150">IF(_xlfn.SINGLE(B:B)="","",IF(R150="Refreshment Beverage","",IF(AND(R150="Beer",Q150=0),SUM(LOOKUP(2,1/(Rates!$B$15:$B$18&lt;=W150)/(Rates!$C$15:$C$18&gt;=W150),Rates!$E$15:$E$18)*W150),VLOOKUP(VALUE(_xlfn.SINGLE(Q:Q)),Rates!A:C,3,0)*W150)))</f>
        <v/>
      </c>
      <c r="AD150" s="168">
        <f>IFERROR(IF(R150="Beer","",IF(OR(Q150=1,Q150=2,Q150=3,Q150=4),VLOOKUP(Q150,Rates!$A$31:$B$34,2,0)*W150,IF(V150=1,VLOOKUP(U150,'REB BEV MIN MKUP'!B:E,4,0),IF(V150&gt;1,VLOOKUP(VALUE(W150),'REB BEV MIN MKUP'!O:Q,3,0),0)))),0)</f>
        <v>0</v>
      </c>
      <c r="AE150" s="62" t="str">
        <f t="shared" si="124"/>
        <v/>
      </c>
      <c r="AF150" s="63" t="str">
        <f t="shared" si="125"/>
        <v/>
      </c>
      <c r="AG150" s="64" t="str">
        <f t="shared" si="126"/>
        <v/>
      </c>
      <c r="AH150" s="65" t="str">
        <f t="shared" si="127"/>
        <v/>
      </c>
      <c r="AI150" s="66" t="str">
        <f>IF(AE:AE="","",IF(R150="Refreshment Beverage",AK150*(Rates!J$19/100),ROUND(SUM(AH150*(Rates!$J$8/100)),4)))</f>
        <v/>
      </c>
      <c r="AJ150" s="67" t="str">
        <f t="shared" si="128"/>
        <v/>
      </c>
      <c r="AK150" s="22" t="str">
        <f t="shared" si="129"/>
        <v/>
      </c>
      <c r="AL150" s="62" t="str">
        <f t="shared" si="130"/>
        <v/>
      </c>
      <c r="AM150" s="63" t="str">
        <f>IF(AS150="","",IF(R150="Refreshment Beverage",ROUND(AS150*Rates!K$19,4),ROUND(AO150*(VLOOKUP(VALUE(Q150),Rates!G$4:L$12,3,0)),4)))</f>
        <v/>
      </c>
      <c r="AN150" s="68" t="str">
        <f>IF(AS150="","",IF(R150="Refreshment Beverage",AS150*(Rates!J$19/100),MAX(AM150,AB150)))</f>
        <v/>
      </c>
      <c r="AO150" s="69" t="str">
        <f t="shared" si="131"/>
        <v/>
      </c>
      <c r="AP150" s="69" t="str">
        <f t="shared" si="132"/>
        <v/>
      </c>
      <c r="AQ150" s="70" t="str">
        <f>IF(AS150="","",IF(R150="Refreshment Beverage",ROUND(SUM(VLOOKUP(Q:Q,Rates!G$15:L$19,3,0)*(AS150-Y150-Z150-AA150)),4),ROUND(SUM(Rates!$K$8*AS150),4)))</f>
        <v/>
      </c>
      <c r="AR150" s="66" t="str">
        <f t="shared" si="133"/>
        <v/>
      </c>
      <c r="AS150" s="22" t="str">
        <f t="shared" si="134"/>
        <v/>
      </c>
      <c r="AT150" s="62" t="str">
        <f t="shared" si="135"/>
        <v/>
      </c>
      <c r="AU150" s="63" t="str">
        <f>IF(AX150="","",IF(R150="Refreshment Beverage",ROUND((BA150-Y150-Z150-AA150)*VLOOKUP(VALUE(Q150),Rates!G$15:L$19,3,0),4),ROUND(AW150*(VLOOKUP(VALUE(Q150),Rates!G:L,3,0)),4)))</f>
        <v/>
      </c>
      <c r="AV150" s="68" t="str">
        <f t="shared" si="136"/>
        <v/>
      </c>
      <c r="AW150" s="69" t="str">
        <f t="shared" si="137"/>
        <v/>
      </c>
      <c r="AX150" s="65" t="str">
        <f t="shared" si="138"/>
        <v/>
      </c>
      <c r="AY150" s="70" t="str">
        <f>IF(AX150="","",IF(R150="Refreshment Beverage",ROUND(SUM(AX150*Rates!K$19),4),ROUND(SUM(AX150*(Rates!J$8/100)),4)))</f>
        <v/>
      </c>
      <c r="AZ150" s="67" t="str">
        <f t="shared" si="139"/>
        <v/>
      </c>
      <c r="BA150" s="22" t="str">
        <f t="shared" si="140"/>
        <v/>
      </c>
      <c r="BD150" s="171"/>
      <c r="BE150" s="171"/>
      <c r="BF150" s="171"/>
      <c r="BG150" s="171"/>
    </row>
    <row r="151" spans="11:59" ht="12.75" customHeight="1" x14ac:dyDescent="0.3">
      <c r="K151" s="42" t="str">
        <f t="shared" si="112"/>
        <v/>
      </c>
      <c r="L151" s="55" t="str">
        <f t="shared" si="113"/>
        <v/>
      </c>
      <c r="M151" s="43" t="str">
        <f t="shared" si="114"/>
        <v/>
      </c>
      <c r="N151" s="56" t="str" cm="1">
        <f t="array" ref="N151">IFERROR(IF(_xlfn.SINGLE(B:B)="","",IF(R151="Beer",SUM(LOOKUP(2,1/(Rates!$B$3:$B$5&lt;=W151)/(Rates!$C$3:$C$5&gt;=W151),Rates!$D$3:$D$5)*(X151/100)*W151),IF(R151="Refreshment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56" t="str">
        <f t="shared" si="115"/>
        <v/>
      </c>
      <c r="P151" s="53"/>
      <c r="Q151" s="14" t="str">
        <f t="shared" si="116"/>
        <v/>
      </c>
      <c r="R151" s="57" t="str">
        <f t="shared" si="117"/>
        <v/>
      </c>
      <c r="S151" s="58" t="str">
        <f>IF(B151="","",IF(R151="Refreshment Beverage",VLOOKUP(VALUE(Q151),Rates!G$15:L$19,2,0),VLOOKUP(VALUE(Q151),Rates!G$4:L$12,2,0)))</f>
        <v/>
      </c>
      <c r="T151" s="58" t="str">
        <f t="shared" si="118"/>
        <v/>
      </c>
      <c r="U151" s="58" t="str">
        <f t="shared" si="119"/>
        <v/>
      </c>
      <c r="V151" s="58" t="str">
        <f t="shared" si="120"/>
        <v/>
      </c>
      <c r="W151" s="58" t="str">
        <f t="shared" si="121"/>
        <v/>
      </c>
      <c r="X151" s="59" t="str">
        <f t="shared" si="122"/>
        <v/>
      </c>
      <c r="Y151" s="60" t="str">
        <f>IF(B:B="","",IF(R151="Refreshment Beverage",VLOOKUP(Q151,Rates!G$15:L$19,6,0)*W151,VLOOKUP(Q151,Rates!G$4:L$12,6,0)*W151))</f>
        <v/>
      </c>
      <c r="Z151" s="60" t="str">
        <f t="shared" si="123"/>
        <v/>
      </c>
      <c r="AA151" s="60" t="str">
        <f t="shared" si="111"/>
        <v/>
      </c>
      <c r="AB151" s="61" t="str" cm="1">
        <f t="array" ref="AB151">IF(_xlfn.SINGLE(B:B)="","",IF(R151="Refreshment Beverage","",IF(AND(R151="Beer",Q151=0),SUM(LOOKUP(2,1/(Rates!$B$15:$B$18&lt;=W151)/(Rates!$C$15:$C$18&gt;=W151),Rates!$D$15:$D$18)*W151),VLOOKUP(VALUE(_xlfn.SINGLE(Q:Q)),Rates!A:B,2,0)*W151)))</f>
        <v/>
      </c>
      <c r="AC151" s="61" t="str" cm="1">
        <f t="array" ref="AC151">IF(_xlfn.SINGLE(B:B)="","",IF(R151="Refreshment Beverage","",IF(AND(R151="Beer",Q151=0),SUM(LOOKUP(2,1/(Rates!$B$15:$B$18&lt;=W151)/(Rates!$C$15:$C$18&gt;=W151),Rates!$E$15:$E$18)*W151),VLOOKUP(VALUE(_xlfn.SINGLE(Q:Q)),Rates!A:C,3,0)*W151)))</f>
        <v/>
      </c>
      <c r="AD151" s="168">
        <f>IFERROR(IF(R151="Beer","",IF(OR(Q151=1,Q151=2,Q151=3,Q151=4),VLOOKUP(Q151,Rates!$A$31:$B$34,2,0)*W151,IF(V151=1,VLOOKUP(U151,'REB BEV MIN MKUP'!B:E,4,0),IF(V151&gt;1,VLOOKUP(VALUE(W151),'REB BEV MIN MKUP'!O:Q,3,0),0)))),0)</f>
        <v>0</v>
      </c>
      <c r="AE151" s="62" t="str">
        <f t="shared" si="124"/>
        <v/>
      </c>
      <c r="AF151" s="63" t="str">
        <f t="shared" si="125"/>
        <v/>
      </c>
      <c r="AG151" s="64" t="str">
        <f t="shared" si="126"/>
        <v/>
      </c>
      <c r="AH151" s="65" t="str">
        <f t="shared" si="127"/>
        <v/>
      </c>
      <c r="AI151" s="66" t="str">
        <f>IF(AE:AE="","",IF(R151="Refreshment Beverage",AK151*(Rates!J$19/100),ROUND(SUM(AH151*(Rates!$J$8/100)),4)))</f>
        <v/>
      </c>
      <c r="AJ151" s="67" t="str">
        <f t="shared" si="128"/>
        <v/>
      </c>
      <c r="AK151" s="22" t="str">
        <f t="shared" si="129"/>
        <v/>
      </c>
      <c r="AL151" s="62" t="str">
        <f t="shared" si="130"/>
        <v/>
      </c>
      <c r="AM151" s="63" t="str">
        <f>IF(AS151="","",IF(R151="Refreshment Beverage",ROUND(AS151*Rates!K$19,4),ROUND(AO151*(VLOOKUP(VALUE(Q151),Rates!G$4:L$12,3,0)),4)))</f>
        <v/>
      </c>
      <c r="AN151" s="68" t="str">
        <f>IF(AS151="","",IF(R151="Refreshment Beverage",AS151*(Rates!J$19/100),MAX(AM151,AB151)))</f>
        <v/>
      </c>
      <c r="AO151" s="69" t="str">
        <f t="shared" si="131"/>
        <v/>
      </c>
      <c r="AP151" s="69" t="str">
        <f t="shared" si="132"/>
        <v/>
      </c>
      <c r="AQ151" s="70" t="str">
        <f>IF(AS151="","",IF(R151="Refreshment Beverage",ROUND(SUM(VLOOKUP(Q:Q,Rates!G$15:L$19,3,0)*(AS151-Y151-Z151-AA151)),4),ROUND(SUM(Rates!$K$8*AS151),4)))</f>
        <v/>
      </c>
      <c r="AR151" s="66" t="str">
        <f t="shared" si="133"/>
        <v/>
      </c>
      <c r="AS151" s="22" t="str">
        <f t="shared" si="134"/>
        <v/>
      </c>
      <c r="AT151" s="62" t="str">
        <f t="shared" si="135"/>
        <v/>
      </c>
      <c r="AU151" s="63" t="str">
        <f>IF(AX151="","",IF(R151="Refreshment Beverage",ROUND((BA151-Y151-Z151-AA151)*VLOOKUP(VALUE(Q151),Rates!G$15:L$19,3,0),4),ROUND(AW151*(VLOOKUP(VALUE(Q151),Rates!G:L,3,0)),4)))</f>
        <v/>
      </c>
      <c r="AV151" s="68" t="str">
        <f t="shared" si="136"/>
        <v/>
      </c>
      <c r="AW151" s="69" t="str">
        <f t="shared" si="137"/>
        <v/>
      </c>
      <c r="AX151" s="65" t="str">
        <f t="shared" si="138"/>
        <v/>
      </c>
      <c r="AY151" s="70" t="str">
        <f>IF(AX151="","",IF(R151="Refreshment Beverage",ROUND(SUM(AX151*Rates!K$19),4),ROUND(SUM(AX151*(Rates!J$8/100)),4)))</f>
        <v/>
      </c>
      <c r="AZ151" s="67" t="str">
        <f t="shared" si="139"/>
        <v/>
      </c>
      <c r="BA151" s="22" t="str">
        <f t="shared" si="140"/>
        <v/>
      </c>
      <c r="BD151" s="171"/>
      <c r="BE151" s="171"/>
      <c r="BF151" s="171"/>
      <c r="BG151" s="171"/>
    </row>
    <row r="152" spans="11:59" ht="12.75" customHeight="1" x14ac:dyDescent="0.3">
      <c r="K152" s="42" t="str">
        <f t="shared" si="112"/>
        <v/>
      </c>
      <c r="L152" s="55" t="str">
        <f t="shared" si="113"/>
        <v/>
      </c>
      <c r="M152" s="43" t="str">
        <f t="shared" si="114"/>
        <v/>
      </c>
      <c r="N152" s="56" t="str" cm="1">
        <f t="array" ref="N152">IFERROR(IF(_xlfn.SINGLE(B:B)="","",IF(R152="Beer",SUM(LOOKUP(2,1/(Rates!$B$3:$B$5&lt;=W152)/(Rates!$C$3:$C$5&gt;=W152),Rates!$D$3:$D$5)*(X152/100)*W152),IF(R152="Refreshment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56" t="str">
        <f t="shared" si="115"/>
        <v/>
      </c>
      <c r="P152" s="53"/>
      <c r="Q152" s="14" t="str">
        <f t="shared" si="116"/>
        <v/>
      </c>
      <c r="R152" s="57" t="str">
        <f t="shared" si="117"/>
        <v/>
      </c>
      <c r="S152" s="58" t="str">
        <f>IF(B152="","",IF(R152="Refreshment Beverage",VLOOKUP(VALUE(Q152),Rates!G$15:L$19,2,0),VLOOKUP(VALUE(Q152),Rates!G$4:L$12,2,0)))</f>
        <v/>
      </c>
      <c r="T152" s="58" t="str">
        <f t="shared" si="118"/>
        <v/>
      </c>
      <c r="U152" s="58" t="str">
        <f t="shared" si="119"/>
        <v/>
      </c>
      <c r="V152" s="58" t="str">
        <f t="shared" si="120"/>
        <v/>
      </c>
      <c r="W152" s="58" t="str">
        <f t="shared" si="121"/>
        <v/>
      </c>
      <c r="X152" s="59" t="str">
        <f t="shared" si="122"/>
        <v/>
      </c>
      <c r="Y152" s="60" t="str">
        <f>IF(B:B="","",IF(R152="Refreshment Beverage",VLOOKUP(Q152,Rates!G$15:L$19,6,0)*W152,VLOOKUP(Q152,Rates!G$4:L$12,6,0)*W152))</f>
        <v/>
      </c>
      <c r="Z152" s="60" t="str">
        <f t="shared" si="123"/>
        <v/>
      </c>
      <c r="AA152" s="60" t="str">
        <f t="shared" si="111"/>
        <v/>
      </c>
      <c r="AB152" s="61" t="str" cm="1">
        <f t="array" ref="AB152">IF(_xlfn.SINGLE(B:B)="","",IF(R152="Refreshment Beverage","",IF(AND(R152="Beer",Q152=0),SUM(LOOKUP(2,1/(Rates!$B$15:$B$18&lt;=W152)/(Rates!$C$15:$C$18&gt;=W152),Rates!$D$15:$D$18)*W152),VLOOKUP(VALUE(_xlfn.SINGLE(Q:Q)),Rates!A:B,2,0)*W152)))</f>
        <v/>
      </c>
      <c r="AC152" s="61" t="str" cm="1">
        <f t="array" ref="AC152">IF(_xlfn.SINGLE(B:B)="","",IF(R152="Refreshment Beverage","",IF(AND(R152="Beer",Q152=0),SUM(LOOKUP(2,1/(Rates!$B$15:$B$18&lt;=W152)/(Rates!$C$15:$C$18&gt;=W152),Rates!$E$15:$E$18)*W152),VLOOKUP(VALUE(_xlfn.SINGLE(Q:Q)),Rates!A:C,3,0)*W152)))</f>
        <v/>
      </c>
      <c r="AD152" s="168">
        <f>IFERROR(IF(R152="Beer","",IF(OR(Q152=1,Q152=2,Q152=3,Q152=4),VLOOKUP(Q152,Rates!$A$31:$B$34,2,0)*W152,IF(V152=1,VLOOKUP(U152,'REB BEV MIN MKUP'!B:E,4,0),IF(V152&gt;1,VLOOKUP(VALUE(W152),'REB BEV MIN MKUP'!O:Q,3,0),0)))),0)</f>
        <v>0</v>
      </c>
      <c r="AE152" s="62" t="str">
        <f t="shared" si="124"/>
        <v/>
      </c>
      <c r="AF152" s="63" t="str">
        <f t="shared" si="125"/>
        <v/>
      </c>
      <c r="AG152" s="64" t="str">
        <f t="shared" si="126"/>
        <v/>
      </c>
      <c r="AH152" s="65" t="str">
        <f t="shared" si="127"/>
        <v/>
      </c>
      <c r="AI152" s="66" t="str">
        <f>IF(AE:AE="","",IF(R152="Refreshment Beverage",AK152*(Rates!J$19/100),ROUND(SUM(AH152*(Rates!$J$8/100)),4)))</f>
        <v/>
      </c>
      <c r="AJ152" s="67" t="str">
        <f t="shared" si="128"/>
        <v/>
      </c>
      <c r="AK152" s="22" t="str">
        <f t="shared" si="129"/>
        <v/>
      </c>
      <c r="AL152" s="62" t="str">
        <f t="shared" si="130"/>
        <v/>
      </c>
      <c r="AM152" s="63" t="str">
        <f>IF(AS152="","",IF(R152="Refreshment Beverage",ROUND(AS152*Rates!K$19,4),ROUND(AO152*(VLOOKUP(VALUE(Q152),Rates!G$4:L$12,3,0)),4)))</f>
        <v/>
      </c>
      <c r="AN152" s="68" t="str">
        <f>IF(AS152="","",IF(R152="Refreshment Beverage",AS152*(Rates!J$19/100),MAX(AM152,AB152)))</f>
        <v/>
      </c>
      <c r="AO152" s="69" t="str">
        <f t="shared" si="131"/>
        <v/>
      </c>
      <c r="AP152" s="69" t="str">
        <f t="shared" si="132"/>
        <v/>
      </c>
      <c r="AQ152" s="70" t="str">
        <f>IF(AS152="","",IF(R152="Refreshment Beverage",ROUND(SUM(VLOOKUP(Q:Q,Rates!G$15:L$19,3,0)*(AS152-Y152-Z152-AA152)),4),ROUND(SUM(Rates!$K$8*AS152),4)))</f>
        <v/>
      </c>
      <c r="AR152" s="66" t="str">
        <f t="shared" si="133"/>
        <v/>
      </c>
      <c r="AS152" s="22" t="str">
        <f t="shared" si="134"/>
        <v/>
      </c>
      <c r="AT152" s="62" t="str">
        <f t="shared" si="135"/>
        <v/>
      </c>
      <c r="AU152" s="63" t="str">
        <f>IF(AX152="","",IF(R152="Refreshment Beverage",ROUND((BA152-Y152-Z152-AA152)*VLOOKUP(VALUE(Q152),Rates!G$15:L$19,3,0),4),ROUND(AW152*(VLOOKUP(VALUE(Q152),Rates!G:L,3,0)),4)))</f>
        <v/>
      </c>
      <c r="AV152" s="68" t="str">
        <f t="shared" si="136"/>
        <v/>
      </c>
      <c r="AW152" s="69" t="str">
        <f t="shared" si="137"/>
        <v/>
      </c>
      <c r="AX152" s="65" t="str">
        <f t="shared" si="138"/>
        <v/>
      </c>
      <c r="AY152" s="70" t="str">
        <f>IF(AX152="","",IF(R152="Refreshment Beverage",ROUND(SUM(AX152*Rates!K$19),4),ROUND(SUM(AX152*(Rates!J$8/100)),4)))</f>
        <v/>
      </c>
      <c r="AZ152" s="67" t="str">
        <f t="shared" si="139"/>
        <v/>
      </c>
      <c r="BA152" s="22" t="str">
        <f t="shared" si="140"/>
        <v/>
      </c>
      <c r="BD152" s="171"/>
      <c r="BE152" s="171"/>
      <c r="BF152" s="171"/>
      <c r="BG152" s="171"/>
    </row>
    <row r="153" spans="11:59" ht="12.75" customHeight="1" x14ac:dyDescent="0.3">
      <c r="K153" s="42" t="str">
        <f t="shared" si="112"/>
        <v/>
      </c>
      <c r="L153" s="55" t="str">
        <f t="shared" si="113"/>
        <v/>
      </c>
      <c r="M153" s="43" t="str">
        <f t="shared" si="114"/>
        <v/>
      </c>
      <c r="N153" s="56" t="str" cm="1">
        <f t="array" ref="N153">IFERROR(IF(_xlfn.SINGLE(B:B)="","",IF(R153="Beer",SUM(LOOKUP(2,1/(Rates!$B$3:$B$5&lt;=W153)/(Rates!$C$3:$C$5&gt;=W153),Rates!$D$3:$D$5)*(X153/100)*W153),IF(R153="Refreshment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56" t="str">
        <f t="shared" si="115"/>
        <v/>
      </c>
      <c r="P153" s="53"/>
      <c r="Q153" s="14" t="str">
        <f t="shared" si="116"/>
        <v/>
      </c>
      <c r="R153" s="57" t="str">
        <f t="shared" si="117"/>
        <v/>
      </c>
      <c r="S153" s="58" t="str">
        <f>IF(B153="","",IF(R153="Refreshment Beverage",VLOOKUP(VALUE(Q153),Rates!G$15:L$19,2,0),VLOOKUP(VALUE(Q153),Rates!G$4:L$12,2,0)))</f>
        <v/>
      </c>
      <c r="T153" s="58" t="str">
        <f t="shared" si="118"/>
        <v/>
      </c>
      <c r="U153" s="58" t="str">
        <f t="shared" si="119"/>
        <v/>
      </c>
      <c r="V153" s="58" t="str">
        <f t="shared" si="120"/>
        <v/>
      </c>
      <c r="W153" s="58" t="str">
        <f t="shared" si="121"/>
        <v/>
      </c>
      <c r="X153" s="59" t="str">
        <f t="shared" si="122"/>
        <v/>
      </c>
      <c r="Y153" s="60" t="str">
        <f>IF(B:B="","",IF(R153="Refreshment Beverage",VLOOKUP(Q153,Rates!G$15:L$19,6,0)*W153,VLOOKUP(Q153,Rates!G$4:L$12,6,0)*W153))</f>
        <v/>
      </c>
      <c r="Z153" s="60" t="str">
        <f t="shared" si="123"/>
        <v/>
      </c>
      <c r="AA153" s="60" t="str">
        <f t="shared" si="111"/>
        <v/>
      </c>
      <c r="AB153" s="61" t="str" cm="1">
        <f t="array" ref="AB153">IF(_xlfn.SINGLE(B:B)="","",IF(R153="Refreshment Beverage","",IF(AND(R153="Beer",Q153=0),SUM(LOOKUP(2,1/(Rates!$B$15:$B$18&lt;=W153)/(Rates!$C$15:$C$18&gt;=W153),Rates!$D$15:$D$18)*W153),VLOOKUP(VALUE(_xlfn.SINGLE(Q:Q)),Rates!A:B,2,0)*W153)))</f>
        <v/>
      </c>
      <c r="AC153" s="61" t="str" cm="1">
        <f t="array" ref="AC153">IF(_xlfn.SINGLE(B:B)="","",IF(R153="Refreshment Beverage","",IF(AND(R153="Beer",Q153=0),SUM(LOOKUP(2,1/(Rates!$B$15:$B$18&lt;=W153)/(Rates!$C$15:$C$18&gt;=W153),Rates!$E$15:$E$18)*W153),VLOOKUP(VALUE(_xlfn.SINGLE(Q:Q)),Rates!A:C,3,0)*W153)))</f>
        <v/>
      </c>
      <c r="AD153" s="168">
        <f>IFERROR(IF(R153="Beer","",IF(OR(Q153=1,Q153=2,Q153=3,Q153=4),VLOOKUP(Q153,Rates!$A$31:$B$34,2,0)*W153,IF(V153=1,VLOOKUP(U153,'REB BEV MIN MKUP'!B:E,4,0),IF(V153&gt;1,VLOOKUP(VALUE(W153),'REB BEV MIN MKUP'!O:Q,3,0),0)))),0)</f>
        <v>0</v>
      </c>
      <c r="AE153" s="62" t="str">
        <f t="shared" si="124"/>
        <v/>
      </c>
      <c r="AF153" s="63" t="str">
        <f t="shared" si="125"/>
        <v/>
      </c>
      <c r="AG153" s="64" t="str">
        <f t="shared" si="126"/>
        <v/>
      </c>
      <c r="AH153" s="65" t="str">
        <f t="shared" si="127"/>
        <v/>
      </c>
      <c r="AI153" s="66" t="str">
        <f>IF(AE:AE="","",IF(R153="Refreshment Beverage",AK153*(Rates!J$19/100),ROUND(SUM(AH153*(Rates!$J$8/100)),4)))</f>
        <v/>
      </c>
      <c r="AJ153" s="67" t="str">
        <f t="shared" si="128"/>
        <v/>
      </c>
      <c r="AK153" s="22" t="str">
        <f t="shared" si="129"/>
        <v/>
      </c>
      <c r="AL153" s="62" t="str">
        <f t="shared" si="130"/>
        <v/>
      </c>
      <c r="AM153" s="63" t="str">
        <f>IF(AS153="","",IF(R153="Refreshment Beverage",ROUND(AS153*Rates!K$19,4),ROUND(AO153*(VLOOKUP(VALUE(Q153),Rates!G$4:L$12,3,0)),4)))</f>
        <v/>
      </c>
      <c r="AN153" s="68" t="str">
        <f>IF(AS153="","",IF(R153="Refreshment Beverage",AS153*(Rates!J$19/100),MAX(AM153,AB153)))</f>
        <v/>
      </c>
      <c r="AO153" s="69" t="str">
        <f t="shared" si="131"/>
        <v/>
      </c>
      <c r="AP153" s="69" t="str">
        <f t="shared" si="132"/>
        <v/>
      </c>
      <c r="AQ153" s="70" t="str">
        <f>IF(AS153="","",IF(R153="Refreshment Beverage",ROUND(SUM(VLOOKUP(Q:Q,Rates!G$15:L$19,3,0)*(AS153-Y153-Z153-AA153)),4),ROUND(SUM(Rates!$K$8*AS153),4)))</f>
        <v/>
      </c>
      <c r="AR153" s="66" t="str">
        <f t="shared" si="133"/>
        <v/>
      </c>
      <c r="AS153" s="22" t="str">
        <f t="shared" si="134"/>
        <v/>
      </c>
      <c r="AT153" s="62" t="str">
        <f t="shared" si="135"/>
        <v/>
      </c>
      <c r="AU153" s="63" t="str">
        <f>IF(AX153="","",IF(R153="Refreshment Beverage",ROUND((BA153-Y153-Z153-AA153)*VLOOKUP(VALUE(Q153),Rates!G$15:L$19,3,0),4),ROUND(AW153*(VLOOKUP(VALUE(Q153),Rates!G:L,3,0)),4)))</f>
        <v/>
      </c>
      <c r="AV153" s="68" t="str">
        <f t="shared" si="136"/>
        <v/>
      </c>
      <c r="AW153" s="69" t="str">
        <f t="shared" si="137"/>
        <v/>
      </c>
      <c r="AX153" s="65" t="str">
        <f t="shared" si="138"/>
        <v/>
      </c>
      <c r="AY153" s="70" t="str">
        <f>IF(AX153="","",IF(R153="Refreshment Beverage",ROUND(SUM(AX153*Rates!K$19),4),ROUND(SUM(AX153*(Rates!J$8/100)),4)))</f>
        <v/>
      </c>
      <c r="AZ153" s="67" t="str">
        <f t="shared" si="139"/>
        <v/>
      </c>
      <c r="BA153" s="22" t="str">
        <f t="shared" si="140"/>
        <v/>
      </c>
      <c r="BD153" s="171"/>
      <c r="BE153" s="171"/>
      <c r="BF153" s="171"/>
      <c r="BG153" s="171"/>
    </row>
    <row r="154" spans="11:59" ht="12.75" customHeight="1" x14ac:dyDescent="0.3">
      <c r="K154" s="42" t="str">
        <f t="shared" si="112"/>
        <v/>
      </c>
      <c r="L154" s="55" t="str">
        <f t="shared" si="113"/>
        <v/>
      </c>
      <c r="M154" s="43" t="str">
        <f t="shared" si="114"/>
        <v/>
      </c>
      <c r="N154" s="56" t="str" cm="1">
        <f t="array" ref="N154">IFERROR(IF(_xlfn.SINGLE(B:B)="","",IF(R154="Beer",SUM(LOOKUP(2,1/(Rates!$B$3:$B$5&lt;=W154)/(Rates!$C$3:$C$5&gt;=W154),Rates!$D$3:$D$5)*(X154/100)*W154),IF(R154="Refreshment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56" t="str">
        <f t="shared" si="115"/>
        <v/>
      </c>
      <c r="P154" s="53"/>
      <c r="Q154" s="14" t="str">
        <f t="shared" si="116"/>
        <v/>
      </c>
      <c r="R154" s="57" t="str">
        <f t="shared" si="117"/>
        <v/>
      </c>
      <c r="S154" s="58" t="str">
        <f>IF(B154="","",IF(R154="Refreshment Beverage",VLOOKUP(VALUE(Q154),Rates!G$15:L$19,2,0),VLOOKUP(VALUE(Q154),Rates!G$4:L$12,2,0)))</f>
        <v/>
      </c>
      <c r="T154" s="58" t="str">
        <f t="shared" si="118"/>
        <v/>
      </c>
      <c r="U154" s="58" t="str">
        <f t="shared" si="119"/>
        <v/>
      </c>
      <c r="V154" s="58" t="str">
        <f t="shared" si="120"/>
        <v/>
      </c>
      <c r="W154" s="58" t="str">
        <f t="shared" si="121"/>
        <v/>
      </c>
      <c r="X154" s="59" t="str">
        <f t="shared" si="122"/>
        <v/>
      </c>
      <c r="Y154" s="60" t="str">
        <f>IF(B:B="","",IF(R154="Refreshment Beverage",VLOOKUP(Q154,Rates!G$15:L$19,6,0)*W154,VLOOKUP(Q154,Rates!G$4:L$12,6,0)*W154))</f>
        <v/>
      </c>
      <c r="Z154" s="60" t="str">
        <f t="shared" si="123"/>
        <v/>
      </c>
      <c r="AA154" s="60" t="str">
        <f t="shared" si="111"/>
        <v/>
      </c>
      <c r="AB154" s="61" t="str" cm="1">
        <f t="array" ref="AB154">IF(_xlfn.SINGLE(B:B)="","",IF(R154="Refreshment Beverage","",IF(AND(R154="Beer",Q154=0),SUM(LOOKUP(2,1/(Rates!$B$15:$B$18&lt;=W154)/(Rates!$C$15:$C$18&gt;=W154),Rates!$D$15:$D$18)*W154),VLOOKUP(VALUE(_xlfn.SINGLE(Q:Q)),Rates!A:B,2,0)*W154)))</f>
        <v/>
      </c>
      <c r="AC154" s="61" t="str" cm="1">
        <f t="array" ref="AC154">IF(_xlfn.SINGLE(B:B)="","",IF(R154="Refreshment Beverage","",IF(AND(R154="Beer",Q154=0),SUM(LOOKUP(2,1/(Rates!$B$15:$B$18&lt;=W154)/(Rates!$C$15:$C$18&gt;=W154),Rates!$E$15:$E$18)*W154),VLOOKUP(VALUE(_xlfn.SINGLE(Q:Q)),Rates!A:C,3,0)*W154)))</f>
        <v/>
      </c>
      <c r="AD154" s="168">
        <f>IFERROR(IF(R154="Beer","",IF(OR(Q154=1,Q154=2,Q154=3,Q154=4),VLOOKUP(Q154,Rates!$A$31:$B$34,2,0)*W154,IF(V154=1,VLOOKUP(U154,'REB BEV MIN MKUP'!B:E,4,0),IF(V154&gt;1,VLOOKUP(VALUE(W154),'REB BEV MIN MKUP'!O:Q,3,0),0)))),0)</f>
        <v>0</v>
      </c>
      <c r="AE154" s="62" t="str">
        <f t="shared" si="124"/>
        <v/>
      </c>
      <c r="AF154" s="63" t="str">
        <f t="shared" si="125"/>
        <v/>
      </c>
      <c r="AG154" s="64" t="str">
        <f t="shared" si="126"/>
        <v/>
      </c>
      <c r="AH154" s="65" t="str">
        <f t="shared" si="127"/>
        <v/>
      </c>
      <c r="AI154" s="66" t="str">
        <f>IF(AE:AE="","",IF(R154="Refreshment Beverage",AK154*(Rates!J$19/100),ROUND(SUM(AH154*(Rates!$J$8/100)),4)))</f>
        <v/>
      </c>
      <c r="AJ154" s="67" t="str">
        <f t="shared" si="128"/>
        <v/>
      </c>
      <c r="AK154" s="22" t="str">
        <f t="shared" si="129"/>
        <v/>
      </c>
      <c r="AL154" s="62" t="str">
        <f t="shared" si="130"/>
        <v/>
      </c>
      <c r="AM154" s="63" t="str">
        <f>IF(AS154="","",IF(R154="Refreshment Beverage",ROUND(AS154*Rates!K$19,4),ROUND(AO154*(VLOOKUP(VALUE(Q154),Rates!G$4:L$12,3,0)),4)))</f>
        <v/>
      </c>
      <c r="AN154" s="68" t="str">
        <f>IF(AS154="","",IF(R154="Refreshment Beverage",AS154*(Rates!J$19/100),MAX(AM154,AB154)))</f>
        <v/>
      </c>
      <c r="AO154" s="69" t="str">
        <f t="shared" si="131"/>
        <v/>
      </c>
      <c r="AP154" s="69" t="str">
        <f t="shared" si="132"/>
        <v/>
      </c>
      <c r="AQ154" s="70" t="str">
        <f>IF(AS154="","",IF(R154="Refreshment Beverage",ROUND(SUM(VLOOKUP(Q:Q,Rates!G$15:L$19,3,0)*(AS154-Y154-Z154-AA154)),4),ROUND(SUM(Rates!$K$8*AS154),4)))</f>
        <v/>
      </c>
      <c r="AR154" s="66" t="str">
        <f t="shared" si="133"/>
        <v/>
      </c>
      <c r="AS154" s="22" t="str">
        <f t="shared" si="134"/>
        <v/>
      </c>
      <c r="AT154" s="62" t="str">
        <f t="shared" si="135"/>
        <v/>
      </c>
      <c r="AU154" s="63" t="str">
        <f>IF(AX154="","",IF(R154="Refreshment Beverage",ROUND((BA154-Y154-Z154-AA154)*VLOOKUP(VALUE(Q154),Rates!G$15:L$19,3,0),4),ROUND(AW154*(VLOOKUP(VALUE(Q154),Rates!G:L,3,0)),4)))</f>
        <v/>
      </c>
      <c r="AV154" s="68" t="str">
        <f t="shared" si="136"/>
        <v/>
      </c>
      <c r="AW154" s="69" t="str">
        <f t="shared" si="137"/>
        <v/>
      </c>
      <c r="AX154" s="65" t="str">
        <f t="shared" si="138"/>
        <v/>
      </c>
      <c r="AY154" s="70" t="str">
        <f>IF(AX154="","",IF(R154="Refreshment Beverage",ROUND(SUM(AX154*Rates!K$19),4),ROUND(SUM(AX154*(Rates!J$8/100)),4)))</f>
        <v/>
      </c>
      <c r="AZ154" s="67" t="str">
        <f t="shared" si="139"/>
        <v/>
      </c>
      <c r="BA154" s="22" t="str">
        <f t="shared" si="140"/>
        <v/>
      </c>
      <c r="BD154" s="171"/>
      <c r="BE154" s="171"/>
      <c r="BF154" s="171"/>
      <c r="BG154" s="171"/>
    </row>
    <row r="155" spans="11:59" ht="12.75" customHeight="1" x14ac:dyDescent="0.3">
      <c r="K155" s="42" t="str">
        <f t="shared" si="112"/>
        <v/>
      </c>
      <c r="L155" s="55" t="str">
        <f t="shared" si="113"/>
        <v/>
      </c>
      <c r="M155" s="43" t="str">
        <f t="shared" si="114"/>
        <v/>
      </c>
      <c r="N155" s="56" t="str" cm="1">
        <f t="array" ref="N155">IFERROR(IF(_xlfn.SINGLE(B:B)="","",IF(R155="Beer",SUM(LOOKUP(2,1/(Rates!$B$3:$B$5&lt;=W155)/(Rates!$C$3:$C$5&gt;=W155),Rates!$D$3:$D$5)*(X155/100)*W155),IF(R155="Refreshment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56" t="str">
        <f t="shared" si="115"/>
        <v/>
      </c>
      <c r="P155" s="53"/>
      <c r="Q155" s="14" t="str">
        <f t="shared" si="116"/>
        <v/>
      </c>
      <c r="R155" s="57" t="str">
        <f t="shared" si="117"/>
        <v/>
      </c>
      <c r="S155" s="58" t="str">
        <f>IF(B155="","",IF(R155="Refreshment Beverage",VLOOKUP(VALUE(Q155),Rates!G$15:L$19,2,0),VLOOKUP(VALUE(Q155),Rates!G$4:L$12,2,0)))</f>
        <v/>
      </c>
      <c r="T155" s="58" t="str">
        <f t="shared" si="118"/>
        <v/>
      </c>
      <c r="U155" s="58" t="str">
        <f t="shared" si="119"/>
        <v/>
      </c>
      <c r="V155" s="58" t="str">
        <f t="shared" si="120"/>
        <v/>
      </c>
      <c r="W155" s="58" t="str">
        <f t="shared" si="121"/>
        <v/>
      </c>
      <c r="X155" s="59" t="str">
        <f t="shared" si="122"/>
        <v/>
      </c>
      <c r="Y155" s="60" t="str">
        <f>IF(B:B="","",IF(R155="Refreshment Beverage",VLOOKUP(Q155,Rates!G$15:L$19,6,0)*W155,VLOOKUP(Q155,Rates!G$4:L$12,6,0)*W155))</f>
        <v/>
      </c>
      <c r="Z155" s="60" t="str">
        <f t="shared" si="123"/>
        <v/>
      </c>
      <c r="AA155" s="60" t="str">
        <f t="shared" si="111"/>
        <v/>
      </c>
      <c r="AB155" s="61" t="str" cm="1">
        <f t="array" ref="AB155">IF(_xlfn.SINGLE(B:B)="","",IF(R155="Refreshment Beverage","",IF(AND(R155="Beer",Q155=0),SUM(LOOKUP(2,1/(Rates!$B$15:$B$18&lt;=W155)/(Rates!$C$15:$C$18&gt;=W155),Rates!$D$15:$D$18)*W155),VLOOKUP(VALUE(_xlfn.SINGLE(Q:Q)),Rates!A:B,2,0)*W155)))</f>
        <v/>
      </c>
      <c r="AC155" s="61" t="str" cm="1">
        <f t="array" ref="AC155">IF(_xlfn.SINGLE(B:B)="","",IF(R155="Refreshment Beverage","",IF(AND(R155="Beer",Q155=0),SUM(LOOKUP(2,1/(Rates!$B$15:$B$18&lt;=W155)/(Rates!$C$15:$C$18&gt;=W155),Rates!$E$15:$E$18)*W155),VLOOKUP(VALUE(_xlfn.SINGLE(Q:Q)),Rates!A:C,3,0)*W155)))</f>
        <v/>
      </c>
      <c r="AD155" s="168">
        <f>IFERROR(IF(R155="Beer","",IF(OR(Q155=1,Q155=2,Q155=3,Q155=4),VLOOKUP(Q155,Rates!$A$31:$B$34,2,0)*W155,IF(V155=1,VLOOKUP(U155,'REB BEV MIN MKUP'!B:E,4,0),IF(V155&gt;1,VLOOKUP(VALUE(W155),'REB BEV MIN MKUP'!O:Q,3,0),0)))),0)</f>
        <v>0</v>
      </c>
      <c r="AE155" s="62" t="str">
        <f t="shared" si="124"/>
        <v/>
      </c>
      <c r="AF155" s="63" t="str">
        <f t="shared" si="125"/>
        <v/>
      </c>
      <c r="AG155" s="64" t="str">
        <f t="shared" si="126"/>
        <v/>
      </c>
      <c r="AH155" s="65" t="str">
        <f t="shared" si="127"/>
        <v/>
      </c>
      <c r="AI155" s="66" t="str">
        <f>IF(AE:AE="","",IF(R155="Refreshment Beverage",AK155*(Rates!J$19/100),ROUND(SUM(AH155*(Rates!$J$8/100)),4)))</f>
        <v/>
      </c>
      <c r="AJ155" s="67" t="str">
        <f t="shared" si="128"/>
        <v/>
      </c>
      <c r="AK155" s="22" t="str">
        <f t="shared" si="129"/>
        <v/>
      </c>
      <c r="AL155" s="62" t="str">
        <f t="shared" si="130"/>
        <v/>
      </c>
      <c r="AM155" s="63" t="str">
        <f>IF(AS155="","",IF(R155="Refreshment Beverage",ROUND(AS155*Rates!K$19,4),ROUND(AO155*(VLOOKUP(VALUE(Q155),Rates!G$4:L$12,3,0)),4)))</f>
        <v/>
      </c>
      <c r="AN155" s="68" t="str">
        <f>IF(AS155="","",IF(R155="Refreshment Beverage",AS155*(Rates!J$19/100),MAX(AM155,AB155)))</f>
        <v/>
      </c>
      <c r="AO155" s="69" t="str">
        <f t="shared" si="131"/>
        <v/>
      </c>
      <c r="AP155" s="69" t="str">
        <f t="shared" si="132"/>
        <v/>
      </c>
      <c r="AQ155" s="70" t="str">
        <f>IF(AS155="","",IF(R155="Refreshment Beverage",ROUND(SUM(VLOOKUP(Q:Q,Rates!G$15:L$19,3,0)*(AS155-Y155-Z155-AA155)),4),ROUND(SUM(Rates!$K$8*AS155),4)))</f>
        <v/>
      </c>
      <c r="AR155" s="66" t="str">
        <f t="shared" si="133"/>
        <v/>
      </c>
      <c r="AS155" s="22" t="str">
        <f t="shared" si="134"/>
        <v/>
      </c>
      <c r="AT155" s="62" t="str">
        <f t="shared" si="135"/>
        <v/>
      </c>
      <c r="AU155" s="63" t="str">
        <f>IF(AX155="","",IF(R155="Refreshment Beverage",ROUND((BA155-Y155-Z155-AA155)*VLOOKUP(VALUE(Q155),Rates!G$15:L$19,3,0),4),ROUND(AW155*(VLOOKUP(VALUE(Q155),Rates!G:L,3,0)),4)))</f>
        <v/>
      </c>
      <c r="AV155" s="68" t="str">
        <f t="shared" si="136"/>
        <v/>
      </c>
      <c r="AW155" s="69" t="str">
        <f t="shared" si="137"/>
        <v/>
      </c>
      <c r="AX155" s="65" t="str">
        <f t="shared" si="138"/>
        <v/>
      </c>
      <c r="AY155" s="70" t="str">
        <f>IF(AX155="","",IF(R155="Refreshment Beverage",ROUND(SUM(AX155*Rates!K$19),4),ROUND(SUM(AX155*(Rates!J$8/100)),4)))</f>
        <v/>
      </c>
      <c r="AZ155" s="67" t="str">
        <f t="shared" si="139"/>
        <v/>
      </c>
      <c r="BA155" s="22" t="str">
        <f t="shared" si="140"/>
        <v/>
      </c>
      <c r="BD155" s="171"/>
      <c r="BE155" s="171"/>
      <c r="BF155" s="171"/>
      <c r="BG155" s="171"/>
    </row>
    <row r="156" spans="11:59" ht="12.75" customHeight="1" x14ac:dyDescent="0.3">
      <c r="K156" s="42" t="str">
        <f t="shared" si="112"/>
        <v/>
      </c>
      <c r="L156" s="55" t="str">
        <f t="shared" si="113"/>
        <v/>
      </c>
      <c r="M156" s="43" t="str">
        <f t="shared" si="114"/>
        <v/>
      </c>
      <c r="N156" s="56" t="str" cm="1">
        <f t="array" ref="N156">IFERROR(IF(_xlfn.SINGLE(B:B)="","",IF(R156="Beer",SUM(LOOKUP(2,1/(Rates!$B$3:$B$5&lt;=W156)/(Rates!$C$3:$C$5&gt;=W156),Rates!$D$3:$D$5)*(X156/100)*W156),IF(R156="Refreshment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56" t="str">
        <f t="shared" si="115"/>
        <v/>
      </c>
      <c r="P156" s="53"/>
      <c r="Q156" s="14" t="str">
        <f t="shared" si="116"/>
        <v/>
      </c>
      <c r="R156" s="57" t="str">
        <f t="shared" si="117"/>
        <v/>
      </c>
      <c r="S156" s="58" t="str">
        <f>IF(B156="","",IF(R156="Refreshment Beverage",VLOOKUP(VALUE(Q156),Rates!G$15:L$19,2,0),VLOOKUP(VALUE(Q156),Rates!G$4:L$12,2,0)))</f>
        <v/>
      </c>
      <c r="T156" s="58" t="str">
        <f t="shared" si="118"/>
        <v/>
      </c>
      <c r="U156" s="58" t="str">
        <f t="shared" si="119"/>
        <v/>
      </c>
      <c r="V156" s="58" t="str">
        <f t="shared" si="120"/>
        <v/>
      </c>
      <c r="W156" s="58" t="str">
        <f t="shared" si="121"/>
        <v/>
      </c>
      <c r="X156" s="59" t="str">
        <f t="shared" si="122"/>
        <v/>
      </c>
      <c r="Y156" s="60" t="str">
        <f>IF(B:B="","",IF(R156="Refreshment Beverage",VLOOKUP(Q156,Rates!G$15:L$19,6,0)*W156,VLOOKUP(Q156,Rates!G$4:L$12,6,0)*W156))</f>
        <v/>
      </c>
      <c r="Z156" s="60" t="str">
        <f t="shared" si="123"/>
        <v/>
      </c>
      <c r="AA156" s="60" t="str">
        <f t="shared" si="111"/>
        <v/>
      </c>
      <c r="AB156" s="61" t="str" cm="1">
        <f t="array" ref="AB156">IF(_xlfn.SINGLE(B:B)="","",IF(R156="Refreshment Beverage","",IF(AND(R156="Beer",Q156=0),SUM(LOOKUP(2,1/(Rates!$B$15:$B$18&lt;=W156)/(Rates!$C$15:$C$18&gt;=W156),Rates!$D$15:$D$18)*W156),VLOOKUP(VALUE(_xlfn.SINGLE(Q:Q)),Rates!A:B,2,0)*W156)))</f>
        <v/>
      </c>
      <c r="AC156" s="61" t="str" cm="1">
        <f t="array" ref="AC156">IF(_xlfn.SINGLE(B:B)="","",IF(R156="Refreshment Beverage","",IF(AND(R156="Beer",Q156=0),SUM(LOOKUP(2,1/(Rates!$B$15:$B$18&lt;=W156)/(Rates!$C$15:$C$18&gt;=W156),Rates!$E$15:$E$18)*W156),VLOOKUP(VALUE(_xlfn.SINGLE(Q:Q)),Rates!A:C,3,0)*W156)))</f>
        <v/>
      </c>
      <c r="AD156" s="168">
        <f>IFERROR(IF(R156="Beer","",IF(OR(Q156=1,Q156=2,Q156=3,Q156=4),VLOOKUP(Q156,Rates!$A$31:$B$34,2,0)*W156,IF(V156=1,VLOOKUP(U156,'REB BEV MIN MKUP'!B:E,4,0),IF(V156&gt;1,VLOOKUP(VALUE(W156),'REB BEV MIN MKUP'!O:Q,3,0),0)))),0)</f>
        <v>0</v>
      </c>
      <c r="AE156" s="62" t="str">
        <f t="shared" si="124"/>
        <v/>
      </c>
      <c r="AF156" s="63" t="str">
        <f t="shared" si="125"/>
        <v/>
      </c>
      <c r="AG156" s="64" t="str">
        <f t="shared" si="126"/>
        <v/>
      </c>
      <c r="AH156" s="65" t="str">
        <f t="shared" si="127"/>
        <v/>
      </c>
      <c r="AI156" s="66" t="str">
        <f>IF(AE:AE="","",IF(R156="Refreshment Beverage",AK156*(Rates!J$19/100),ROUND(SUM(AH156*(Rates!$J$8/100)),4)))</f>
        <v/>
      </c>
      <c r="AJ156" s="67" t="str">
        <f t="shared" si="128"/>
        <v/>
      </c>
      <c r="AK156" s="22" t="str">
        <f t="shared" si="129"/>
        <v/>
      </c>
      <c r="AL156" s="62" t="str">
        <f t="shared" si="130"/>
        <v/>
      </c>
      <c r="AM156" s="63" t="str">
        <f>IF(AS156="","",IF(R156="Refreshment Beverage",ROUND(AS156*Rates!K$19,4),ROUND(AO156*(VLOOKUP(VALUE(Q156),Rates!G$4:L$12,3,0)),4)))</f>
        <v/>
      </c>
      <c r="AN156" s="68" t="str">
        <f>IF(AS156="","",IF(R156="Refreshment Beverage",AS156*(Rates!J$19/100),MAX(AM156,AB156)))</f>
        <v/>
      </c>
      <c r="AO156" s="69" t="str">
        <f t="shared" si="131"/>
        <v/>
      </c>
      <c r="AP156" s="69" t="str">
        <f t="shared" si="132"/>
        <v/>
      </c>
      <c r="AQ156" s="70" t="str">
        <f>IF(AS156="","",IF(R156="Refreshment Beverage",ROUND(SUM(VLOOKUP(Q:Q,Rates!G$15:L$19,3,0)*(AS156-Y156-Z156-AA156)),4),ROUND(SUM(Rates!$K$8*AS156),4)))</f>
        <v/>
      </c>
      <c r="AR156" s="66" t="str">
        <f t="shared" si="133"/>
        <v/>
      </c>
      <c r="AS156" s="22" t="str">
        <f t="shared" si="134"/>
        <v/>
      </c>
      <c r="AT156" s="62" t="str">
        <f t="shared" si="135"/>
        <v/>
      </c>
      <c r="AU156" s="63" t="str">
        <f>IF(AX156="","",IF(R156="Refreshment Beverage",ROUND((BA156-Y156-Z156-AA156)*VLOOKUP(VALUE(Q156),Rates!G$15:L$19,3,0),4),ROUND(AW156*(VLOOKUP(VALUE(Q156),Rates!G:L,3,0)),4)))</f>
        <v/>
      </c>
      <c r="AV156" s="68" t="str">
        <f t="shared" si="136"/>
        <v/>
      </c>
      <c r="AW156" s="69" t="str">
        <f t="shared" si="137"/>
        <v/>
      </c>
      <c r="AX156" s="65" t="str">
        <f t="shared" si="138"/>
        <v/>
      </c>
      <c r="AY156" s="70" t="str">
        <f>IF(AX156="","",IF(R156="Refreshment Beverage",ROUND(SUM(AX156*Rates!K$19),4),ROUND(SUM(AX156*(Rates!J$8/100)),4)))</f>
        <v/>
      </c>
      <c r="AZ156" s="67" t="str">
        <f t="shared" si="139"/>
        <v/>
      </c>
      <c r="BA156" s="22" t="str">
        <f t="shared" si="140"/>
        <v/>
      </c>
      <c r="BD156" s="171"/>
      <c r="BE156" s="171"/>
      <c r="BF156" s="171"/>
      <c r="BG156" s="171"/>
    </row>
    <row r="157" spans="11:59" ht="12.75" customHeight="1" x14ac:dyDescent="0.3">
      <c r="K157" s="42" t="str">
        <f t="shared" si="112"/>
        <v/>
      </c>
      <c r="L157" s="55" t="str">
        <f t="shared" si="113"/>
        <v/>
      </c>
      <c r="M157" s="43" t="str">
        <f t="shared" si="114"/>
        <v/>
      </c>
      <c r="N157" s="56" t="str" cm="1">
        <f t="array" ref="N157">IFERROR(IF(_xlfn.SINGLE(B:B)="","",IF(R157="Beer",SUM(LOOKUP(2,1/(Rates!$B$3:$B$5&lt;=W157)/(Rates!$C$3:$C$5&gt;=W157),Rates!$D$3:$D$5)*(X157/100)*W157),IF(R157="Refreshment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56" t="str">
        <f t="shared" si="115"/>
        <v/>
      </c>
      <c r="P157" s="53"/>
      <c r="Q157" s="14" t="str">
        <f t="shared" si="116"/>
        <v/>
      </c>
      <c r="R157" s="57" t="str">
        <f t="shared" si="117"/>
        <v/>
      </c>
      <c r="S157" s="58" t="str">
        <f>IF(B157="","",IF(R157="Refreshment Beverage",VLOOKUP(VALUE(Q157),Rates!G$15:L$19,2,0),VLOOKUP(VALUE(Q157),Rates!G$4:L$12,2,0)))</f>
        <v/>
      </c>
      <c r="T157" s="58" t="str">
        <f t="shared" si="118"/>
        <v/>
      </c>
      <c r="U157" s="58" t="str">
        <f t="shared" si="119"/>
        <v/>
      </c>
      <c r="V157" s="58" t="str">
        <f t="shared" si="120"/>
        <v/>
      </c>
      <c r="W157" s="58" t="str">
        <f t="shared" si="121"/>
        <v/>
      </c>
      <c r="X157" s="59" t="str">
        <f t="shared" si="122"/>
        <v/>
      </c>
      <c r="Y157" s="60" t="str">
        <f>IF(B:B="","",IF(R157="Refreshment Beverage",VLOOKUP(Q157,Rates!G$15:L$19,6,0)*W157,VLOOKUP(Q157,Rates!G$4:L$12,6,0)*W157))</f>
        <v/>
      </c>
      <c r="Z157" s="60" t="str">
        <f t="shared" si="123"/>
        <v/>
      </c>
      <c r="AA157" s="60" t="str">
        <f t="shared" si="111"/>
        <v/>
      </c>
      <c r="AB157" s="61" t="str" cm="1">
        <f t="array" ref="AB157">IF(_xlfn.SINGLE(B:B)="","",IF(R157="Refreshment Beverage","",IF(AND(R157="Beer",Q157=0),SUM(LOOKUP(2,1/(Rates!$B$15:$B$18&lt;=W157)/(Rates!$C$15:$C$18&gt;=W157),Rates!$D$15:$D$18)*W157),VLOOKUP(VALUE(_xlfn.SINGLE(Q:Q)),Rates!A:B,2,0)*W157)))</f>
        <v/>
      </c>
      <c r="AC157" s="61" t="str" cm="1">
        <f t="array" ref="AC157">IF(_xlfn.SINGLE(B:B)="","",IF(R157="Refreshment Beverage","",IF(AND(R157="Beer",Q157=0),SUM(LOOKUP(2,1/(Rates!$B$15:$B$18&lt;=W157)/(Rates!$C$15:$C$18&gt;=W157),Rates!$E$15:$E$18)*W157),VLOOKUP(VALUE(_xlfn.SINGLE(Q:Q)),Rates!A:C,3,0)*W157)))</f>
        <v/>
      </c>
      <c r="AD157" s="168">
        <f>IFERROR(IF(R157="Beer","",IF(OR(Q157=1,Q157=2,Q157=3,Q157=4),VLOOKUP(Q157,Rates!$A$31:$B$34,2,0)*W157,IF(V157=1,VLOOKUP(U157,'REB BEV MIN MKUP'!B:E,4,0),IF(V157&gt;1,VLOOKUP(VALUE(W157),'REB BEV MIN MKUP'!O:Q,3,0),0)))),0)</f>
        <v>0</v>
      </c>
      <c r="AE157" s="62" t="str">
        <f t="shared" si="124"/>
        <v/>
      </c>
      <c r="AF157" s="63" t="str">
        <f t="shared" si="125"/>
        <v/>
      </c>
      <c r="AG157" s="64" t="str">
        <f t="shared" si="126"/>
        <v/>
      </c>
      <c r="AH157" s="65" t="str">
        <f t="shared" si="127"/>
        <v/>
      </c>
      <c r="AI157" s="66" t="str">
        <f>IF(AE:AE="","",IF(R157="Refreshment Beverage",AK157*(Rates!J$19/100),ROUND(SUM(AH157*(Rates!$J$8/100)),4)))</f>
        <v/>
      </c>
      <c r="AJ157" s="67" t="str">
        <f t="shared" si="128"/>
        <v/>
      </c>
      <c r="AK157" s="22" t="str">
        <f t="shared" si="129"/>
        <v/>
      </c>
      <c r="AL157" s="62" t="str">
        <f t="shared" si="130"/>
        <v/>
      </c>
      <c r="AM157" s="63" t="str">
        <f>IF(AS157="","",IF(R157="Refreshment Beverage",ROUND(AS157*Rates!K$19,4),ROUND(AO157*(VLOOKUP(VALUE(Q157),Rates!G$4:L$12,3,0)),4)))</f>
        <v/>
      </c>
      <c r="AN157" s="68" t="str">
        <f>IF(AS157="","",IF(R157="Refreshment Beverage",AS157*(Rates!J$19/100),MAX(AM157,AB157)))</f>
        <v/>
      </c>
      <c r="AO157" s="69" t="str">
        <f t="shared" si="131"/>
        <v/>
      </c>
      <c r="AP157" s="69" t="str">
        <f t="shared" si="132"/>
        <v/>
      </c>
      <c r="AQ157" s="70" t="str">
        <f>IF(AS157="","",IF(R157="Refreshment Beverage",ROUND(SUM(VLOOKUP(Q:Q,Rates!G$15:L$19,3,0)*(AS157-Y157-Z157-AA157)),4),ROUND(SUM(Rates!$K$8*AS157),4)))</f>
        <v/>
      </c>
      <c r="AR157" s="66" t="str">
        <f t="shared" si="133"/>
        <v/>
      </c>
      <c r="AS157" s="22" t="str">
        <f t="shared" si="134"/>
        <v/>
      </c>
      <c r="AT157" s="62" t="str">
        <f t="shared" si="135"/>
        <v/>
      </c>
      <c r="AU157" s="63" t="str">
        <f>IF(AX157="","",IF(R157="Refreshment Beverage",ROUND((BA157-Y157-Z157-AA157)*VLOOKUP(VALUE(Q157),Rates!G$15:L$19,3,0),4),ROUND(AW157*(VLOOKUP(VALUE(Q157),Rates!G:L,3,0)),4)))</f>
        <v/>
      </c>
      <c r="AV157" s="68" t="str">
        <f t="shared" si="136"/>
        <v/>
      </c>
      <c r="AW157" s="69" t="str">
        <f t="shared" si="137"/>
        <v/>
      </c>
      <c r="AX157" s="65" t="str">
        <f t="shared" si="138"/>
        <v/>
      </c>
      <c r="AY157" s="70" t="str">
        <f>IF(AX157="","",IF(R157="Refreshment Beverage",ROUND(SUM(AX157*Rates!K$19),4),ROUND(SUM(AX157*(Rates!J$8/100)),4)))</f>
        <v/>
      </c>
      <c r="AZ157" s="67" t="str">
        <f t="shared" si="139"/>
        <v/>
      </c>
      <c r="BA157" s="22" t="str">
        <f t="shared" si="140"/>
        <v/>
      </c>
      <c r="BD157" s="171"/>
      <c r="BE157" s="171"/>
      <c r="BF157" s="171"/>
      <c r="BG157" s="171"/>
    </row>
    <row r="158" spans="11:59" ht="12.75" customHeight="1" x14ac:dyDescent="0.3">
      <c r="K158" s="42" t="str">
        <f t="shared" si="112"/>
        <v/>
      </c>
      <c r="L158" s="55" t="str">
        <f t="shared" si="113"/>
        <v/>
      </c>
      <c r="M158" s="43" t="str">
        <f t="shared" si="114"/>
        <v/>
      </c>
      <c r="N158" s="56" t="str" cm="1">
        <f t="array" ref="N158">IFERROR(IF(_xlfn.SINGLE(B:B)="","",IF(R158="Beer",SUM(LOOKUP(2,1/(Rates!$B$3:$B$5&lt;=W158)/(Rates!$C$3:$C$5&gt;=W158),Rates!$D$3:$D$5)*(X158/100)*W158),IF(R158="Refreshment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56" t="str">
        <f t="shared" si="115"/>
        <v/>
      </c>
      <c r="P158" s="53"/>
      <c r="Q158" s="14" t="str">
        <f t="shared" si="116"/>
        <v/>
      </c>
      <c r="R158" s="57" t="str">
        <f t="shared" si="117"/>
        <v/>
      </c>
      <c r="S158" s="58" t="str">
        <f>IF(B158="","",IF(R158="Refreshment Beverage",VLOOKUP(VALUE(Q158),Rates!G$15:L$19,2,0),VLOOKUP(VALUE(Q158),Rates!G$4:L$12,2,0)))</f>
        <v/>
      </c>
      <c r="T158" s="58" t="str">
        <f t="shared" si="118"/>
        <v/>
      </c>
      <c r="U158" s="58" t="str">
        <f t="shared" si="119"/>
        <v/>
      </c>
      <c r="V158" s="58" t="str">
        <f t="shared" si="120"/>
        <v/>
      </c>
      <c r="W158" s="58" t="str">
        <f t="shared" si="121"/>
        <v/>
      </c>
      <c r="X158" s="59" t="str">
        <f t="shared" si="122"/>
        <v/>
      </c>
      <c r="Y158" s="60" t="str">
        <f>IF(B:B="","",IF(R158="Refreshment Beverage",VLOOKUP(Q158,Rates!G$15:L$19,6,0)*W158,VLOOKUP(Q158,Rates!G$4:L$12,6,0)*W158))</f>
        <v/>
      </c>
      <c r="Z158" s="60" t="str">
        <f t="shared" si="123"/>
        <v/>
      </c>
      <c r="AA158" s="60" t="str">
        <f t="shared" si="111"/>
        <v/>
      </c>
      <c r="AB158" s="61" t="str" cm="1">
        <f t="array" ref="AB158">IF(_xlfn.SINGLE(B:B)="","",IF(R158="Refreshment Beverage","",IF(AND(R158="Beer",Q158=0),SUM(LOOKUP(2,1/(Rates!$B$15:$B$18&lt;=W158)/(Rates!$C$15:$C$18&gt;=W158),Rates!$D$15:$D$18)*W158),VLOOKUP(VALUE(_xlfn.SINGLE(Q:Q)),Rates!A:B,2,0)*W158)))</f>
        <v/>
      </c>
      <c r="AC158" s="61" t="str" cm="1">
        <f t="array" ref="AC158">IF(_xlfn.SINGLE(B:B)="","",IF(R158="Refreshment Beverage","",IF(AND(R158="Beer",Q158=0),SUM(LOOKUP(2,1/(Rates!$B$15:$B$18&lt;=W158)/(Rates!$C$15:$C$18&gt;=W158),Rates!$E$15:$E$18)*W158),VLOOKUP(VALUE(_xlfn.SINGLE(Q:Q)),Rates!A:C,3,0)*W158)))</f>
        <v/>
      </c>
      <c r="AD158" s="168">
        <f>IFERROR(IF(R158="Beer","",IF(OR(Q158=1,Q158=2,Q158=3,Q158=4),VLOOKUP(Q158,Rates!$A$31:$B$34,2,0)*W158,IF(V158=1,VLOOKUP(U158,'REB BEV MIN MKUP'!B:E,4,0),IF(V158&gt;1,VLOOKUP(VALUE(W158),'REB BEV MIN MKUP'!O:Q,3,0),0)))),0)</f>
        <v>0</v>
      </c>
      <c r="AE158" s="62" t="str">
        <f t="shared" si="124"/>
        <v/>
      </c>
      <c r="AF158" s="63" t="str">
        <f t="shared" si="125"/>
        <v/>
      </c>
      <c r="AG158" s="64" t="str">
        <f t="shared" si="126"/>
        <v/>
      </c>
      <c r="AH158" s="65" t="str">
        <f t="shared" si="127"/>
        <v/>
      </c>
      <c r="AI158" s="66" t="str">
        <f>IF(AE:AE="","",IF(R158="Refreshment Beverage",AK158*(Rates!J$19/100),ROUND(SUM(AH158*(Rates!$J$8/100)),4)))</f>
        <v/>
      </c>
      <c r="AJ158" s="67" t="str">
        <f t="shared" si="128"/>
        <v/>
      </c>
      <c r="AK158" s="22" t="str">
        <f t="shared" si="129"/>
        <v/>
      </c>
      <c r="AL158" s="62" t="str">
        <f t="shared" si="130"/>
        <v/>
      </c>
      <c r="AM158" s="63" t="str">
        <f>IF(AS158="","",IF(R158="Refreshment Beverage",ROUND(AS158*Rates!K$19,4),ROUND(AO158*(VLOOKUP(VALUE(Q158),Rates!G$4:L$12,3,0)),4)))</f>
        <v/>
      </c>
      <c r="AN158" s="68" t="str">
        <f>IF(AS158="","",IF(R158="Refreshment Beverage",AS158*(Rates!J$19/100),MAX(AM158,AB158)))</f>
        <v/>
      </c>
      <c r="AO158" s="69" t="str">
        <f t="shared" si="131"/>
        <v/>
      </c>
      <c r="AP158" s="69" t="str">
        <f t="shared" si="132"/>
        <v/>
      </c>
      <c r="AQ158" s="70" t="str">
        <f>IF(AS158="","",IF(R158="Refreshment Beverage",ROUND(SUM(VLOOKUP(Q:Q,Rates!G$15:L$19,3,0)*(AS158-Y158-Z158-AA158)),4),ROUND(SUM(Rates!$K$8*AS158),4)))</f>
        <v/>
      </c>
      <c r="AR158" s="66" t="str">
        <f t="shared" si="133"/>
        <v/>
      </c>
      <c r="AS158" s="22" t="str">
        <f t="shared" si="134"/>
        <v/>
      </c>
      <c r="AT158" s="62" t="str">
        <f t="shared" si="135"/>
        <v/>
      </c>
      <c r="AU158" s="63" t="str">
        <f>IF(AX158="","",IF(R158="Refreshment Beverage",ROUND((BA158-Y158-Z158-AA158)*VLOOKUP(VALUE(Q158),Rates!G$15:L$19,3,0),4),ROUND(AW158*(VLOOKUP(VALUE(Q158),Rates!G:L,3,0)),4)))</f>
        <v/>
      </c>
      <c r="AV158" s="68" t="str">
        <f t="shared" si="136"/>
        <v/>
      </c>
      <c r="AW158" s="69" t="str">
        <f t="shared" si="137"/>
        <v/>
      </c>
      <c r="AX158" s="65" t="str">
        <f t="shared" si="138"/>
        <v/>
      </c>
      <c r="AY158" s="70" t="str">
        <f>IF(AX158="","",IF(R158="Refreshment Beverage",ROUND(SUM(AX158*Rates!K$19),4),ROUND(SUM(AX158*(Rates!J$8/100)),4)))</f>
        <v/>
      </c>
      <c r="AZ158" s="67" t="str">
        <f t="shared" si="139"/>
        <v/>
      </c>
      <c r="BA158" s="22" t="str">
        <f t="shared" si="140"/>
        <v/>
      </c>
      <c r="BD158" s="171"/>
      <c r="BE158" s="171"/>
      <c r="BF158" s="171"/>
      <c r="BG158" s="171"/>
    </row>
    <row r="159" spans="11:59" ht="12.75" customHeight="1" x14ac:dyDescent="0.3">
      <c r="K159" s="42" t="str">
        <f t="shared" si="112"/>
        <v/>
      </c>
      <c r="L159" s="55" t="str">
        <f t="shared" si="113"/>
        <v/>
      </c>
      <c r="M159" s="43" t="str">
        <f t="shared" si="114"/>
        <v/>
      </c>
      <c r="N159" s="56" t="str" cm="1">
        <f t="array" ref="N159">IFERROR(IF(_xlfn.SINGLE(B:B)="","",IF(R159="Beer",SUM(LOOKUP(2,1/(Rates!$B$3:$B$5&lt;=W159)/(Rates!$C$3:$C$5&gt;=W159),Rates!$D$3:$D$5)*(X159/100)*W159),IF(R159="Refreshment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56" t="str">
        <f t="shared" si="115"/>
        <v/>
      </c>
      <c r="P159" s="53"/>
      <c r="Q159" s="14" t="str">
        <f t="shared" si="116"/>
        <v/>
      </c>
      <c r="R159" s="57" t="str">
        <f t="shared" si="117"/>
        <v/>
      </c>
      <c r="S159" s="58" t="str">
        <f>IF(B159="","",IF(R159="Refreshment Beverage",VLOOKUP(VALUE(Q159),Rates!G$15:L$19,2,0),VLOOKUP(VALUE(Q159),Rates!G$4:L$12,2,0)))</f>
        <v/>
      </c>
      <c r="T159" s="58" t="str">
        <f t="shared" si="118"/>
        <v/>
      </c>
      <c r="U159" s="58" t="str">
        <f t="shared" si="119"/>
        <v/>
      </c>
      <c r="V159" s="58" t="str">
        <f t="shared" si="120"/>
        <v/>
      </c>
      <c r="W159" s="58" t="str">
        <f t="shared" si="121"/>
        <v/>
      </c>
      <c r="X159" s="59" t="str">
        <f t="shared" si="122"/>
        <v/>
      </c>
      <c r="Y159" s="60" t="str">
        <f>IF(B:B="","",IF(R159="Refreshment Beverage",VLOOKUP(Q159,Rates!G$15:L$19,6,0)*W159,VLOOKUP(Q159,Rates!G$4:L$12,6,0)*W159))</f>
        <v/>
      </c>
      <c r="Z159" s="60" t="str">
        <f t="shared" si="123"/>
        <v/>
      </c>
      <c r="AA159" s="60" t="str">
        <f t="shared" si="111"/>
        <v/>
      </c>
      <c r="AB159" s="61" t="str" cm="1">
        <f t="array" ref="AB159">IF(_xlfn.SINGLE(B:B)="","",IF(R159="Refreshment Beverage","",IF(AND(R159="Beer",Q159=0),SUM(LOOKUP(2,1/(Rates!$B$15:$B$18&lt;=W159)/(Rates!$C$15:$C$18&gt;=W159),Rates!$D$15:$D$18)*W159),VLOOKUP(VALUE(_xlfn.SINGLE(Q:Q)),Rates!A:B,2,0)*W159)))</f>
        <v/>
      </c>
      <c r="AC159" s="61" t="str" cm="1">
        <f t="array" ref="AC159">IF(_xlfn.SINGLE(B:B)="","",IF(R159="Refreshment Beverage","",IF(AND(R159="Beer",Q159=0),SUM(LOOKUP(2,1/(Rates!$B$15:$B$18&lt;=W159)/(Rates!$C$15:$C$18&gt;=W159),Rates!$E$15:$E$18)*W159),VLOOKUP(VALUE(_xlfn.SINGLE(Q:Q)),Rates!A:C,3,0)*W159)))</f>
        <v/>
      </c>
      <c r="AD159" s="168">
        <f>IFERROR(IF(R159="Beer","",IF(OR(Q159=1,Q159=2,Q159=3,Q159=4),VLOOKUP(Q159,Rates!$A$31:$B$34,2,0)*W159,IF(V159=1,VLOOKUP(U159,'REB BEV MIN MKUP'!B:E,4,0),IF(V159&gt;1,VLOOKUP(VALUE(W159),'REB BEV MIN MKUP'!O:Q,3,0),0)))),0)</f>
        <v>0</v>
      </c>
      <c r="AE159" s="62" t="str">
        <f t="shared" si="124"/>
        <v/>
      </c>
      <c r="AF159" s="63" t="str">
        <f t="shared" si="125"/>
        <v/>
      </c>
      <c r="AG159" s="64" t="str">
        <f t="shared" si="126"/>
        <v/>
      </c>
      <c r="AH159" s="65" t="str">
        <f t="shared" si="127"/>
        <v/>
      </c>
      <c r="AI159" s="66" t="str">
        <f>IF(AE:AE="","",IF(R159="Refreshment Beverage",AK159*(Rates!J$19/100),ROUND(SUM(AH159*(Rates!$J$8/100)),4)))</f>
        <v/>
      </c>
      <c r="AJ159" s="67" t="str">
        <f t="shared" si="128"/>
        <v/>
      </c>
      <c r="AK159" s="22" t="str">
        <f t="shared" si="129"/>
        <v/>
      </c>
      <c r="AL159" s="62" t="str">
        <f t="shared" si="130"/>
        <v/>
      </c>
      <c r="AM159" s="63" t="str">
        <f>IF(AS159="","",IF(R159="Refreshment Beverage",ROUND(AS159*Rates!K$19,4),ROUND(AO159*(VLOOKUP(VALUE(Q159),Rates!G$4:L$12,3,0)),4)))</f>
        <v/>
      </c>
      <c r="AN159" s="68" t="str">
        <f>IF(AS159="","",IF(R159="Refreshment Beverage",AS159*(Rates!J$19/100),MAX(AM159,AB159)))</f>
        <v/>
      </c>
      <c r="AO159" s="69" t="str">
        <f t="shared" si="131"/>
        <v/>
      </c>
      <c r="AP159" s="69" t="str">
        <f t="shared" si="132"/>
        <v/>
      </c>
      <c r="AQ159" s="70" t="str">
        <f>IF(AS159="","",IF(R159="Refreshment Beverage",ROUND(SUM(VLOOKUP(Q:Q,Rates!G$15:L$19,3,0)*(AS159-Y159-Z159-AA159)),4),ROUND(SUM(Rates!$K$8*AS159),4)))</f>
        <v/>
      </c>
      <c r="AR159" s="66" t="str">
        <f t="shared" si="133"/>
        <v/>
      </c>
      <c r="AS159" s="22" t="str">
        <f t="shared" si="134"/>
        <v/>
      </c>
      <c r="AT159" s="62" t="str">
        <f t="shared" si="135"/>
        <v/>
      </c>
      <c r="AU159" s="63" t="str">
        <f>IF(AX159="","",IF(R159="Refreshment Beverage",ROUND((BA159-Y159-Z159-AA159)*VLOOKUP(VALUE(Q159),Rates!G$15:L$19,3,0),4),ROUND(AW159*(VLOOKUP(VALUE(Q159),Rates!G:L,3,0)),4)))</f>
        <v/>
      </c>
      <c r="AV159" s="68" t="str">
        <f t="shared" si="136"/>
        <v/>
      </c>
      <c r="AW159" s="69" t="str">
        <f t="shared" si="137"/>
        <v/>
      </c>
      <c r="AX159" s="65" t="str">
        <f t="shared" si="138"/>
        <v/>
      </c>
      <c r="AY159" s="70" t="str">
        <f>IF(AX159="","",IF(R159="Refreshment Beverage",ROUND(SUM(AX159*Rates!K$19),4),ROUND(SUM(AX159*(Rates!J$8/100)),4)))</f>
        <v/>
      </c>
      <c r="AZ159" s="67" t="str">
        <f t="shared" si="139"/>
        <v/>
      </c>
      <c r="BA159" s="22" t="str">
        <f t="shared" si="140"/>
        <v/>
      </c>
      <c r="BD159" s="171"/>
      <c r="BE159" s="171"/>
      <c r="BF159" s="171"/>
      <c r="BG159" s="171"/>
    </row>
    <row r="160" spans="11:59" ht="12.75" customHeight="1" x14ac:dyDescent="0.3">
      <c r="K160" s="42" t="str">
        <f t="shared" si="112"/>
        <v/>
      </c>
      <c r="L160" s="55" t="str">
        <f t="shared" si="113"/>
        <v/>
      </c>
      <c r="M160" s="43" t="str">
        <f t="shared" si="114"/>
        <v/>
      </c>
      <c r="N160" s="56" t="str" cm="1">
        <f t="array" ref="N160">IFERROR(IF(_xlfn.SINGLE(B:B)="","",IF(R160="Beer",SUM(LOOKUP(2,1/(Rates!$B$3:$B$5&lt;=W160)/(Rates!$C$3:$C$5&gt;=W160),Rates!$D$3:$D$5)*(X160/100)*W160),IF(R160="Refreshment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56" t="str">
        <f t="shared" si="115"/>
        <v/>
      </c>
      <c r="P160" s="53"/>
      <c r="Q160" s="14" t="str">
        <f t="shared" si="116"/>
        <v/>
      </c>
      <c r="R160" s="57" t="str">
        <f t="shared" si="117"/>
        <v/>
      </c>
      <c r="S160" s="58" t="str">
        <f>IF(B160="","",IF(R160="Refreshment Beverage",VLOOKUP(VALUE(Q160),Rates!G$15:L$19,2,0),VLOOKUP(VALUE(Q160),Rates!G$4:L$12,2,0)))</f>
        <v/>
      </c>
      <c r="T160" s="58" t="str">
        <f t="shared" si="118"/>
        <v/>
      </c>
      <c r="U160" s="58" t="str">
        <f t="shared" si="119"/>
        <v/>
      </c>
      <c r="V160" s="58" t="str">
        <f t="shared" si="120"/>
        <v/>
      </c>
      <c r="W160" s="58" t="str">
        <f t="shared" si="121"/>
        <v/>
      </c>
      <c r="X160" s="59" t="str">
        <f t="shared" si="122"/>
        <v/>
      </c>
      <c r="Y160" s="60" t="str">
        <f>IF(B:B="","",IF(R160="Refreshment Beverage",VLOOKUP(Q160,Rates!G$15:L$19,6,0)*W160,VLOOKUP(Q160,Rates!G$4:L$12,6,0)*W160))</f>
        <v/>
      </c>
      <c r="Z160" s="60" t="str">
        <f t="shared" si="123"/>
        <v/>
      </c>
      <c r="AA160" s="60" t="str">
        <f t="shared" si="111"/>
        <v/>
      </c>
      <c r="AB160" s="61" t="str" cm="1">
        <f t="array" ref="AB160">IF(_xlfn.SINGLE(B:B)="","",IF(R160="Refreshment Beverage","",IF(AND(R160="Beer",Q160=0),SUM(LOOKUP(2,1/(Rates!$B$15:$B$18&lt;=W160)/(Rates!$C$15:$C$18&gt;=W160),Rates!$D$15:$D$18)*W160),VLOOKUP(VALUE(_xlfn.SINGLE(Q:Q)),Rates!A:B,2,0)*W160)))</f>
        <v/>
      </c>
      <c r="AC160" s="61" t="str" cm="1">
        <f t="array" ref="AC160">IF(_xlfn.SINGLE(B:B)="","",IF(R160="Refreshment Beverage","",IF(AND(R160="Beer",Q160=0),SUM(LOOKUP(2,1/(Rates!$B$15:$B$18&lt;=W160)/(Rates!$C$15:$C$18&gt;=W160),Rates!$E$15:$E$18)*W160),VLOOKUP(VALUE(_xlfn.SINGLE(Q:Q)),Rates!A:C,3,0)*W160)))</f>
        <v/>
      </c>
      <c r="AD160" s="168">
        <f>IFERROR(IF(R160="Beer","",IF(OR(Q160=1,Q160=2,Q160=3,Q160=4),VLOOKUP(Q160,Rates!$A$31:$B$34,2,0)*W160,IF(V160=1,VLOOKUP(U160,'REB BEV MIN MKUP'!B:E,4,0),IF(V160&gt;1,VLOOKUP(VALUE(W160),'REB BEV MIN MKUP'!O:Q,3,0),0)))),0)</f>
        <v>0</v>
      </c>
      <c r="AE160" s="62" t="str">
        <f t="shared" si="124"/>
        <v/>
      </c>
      <c r="AF160" s="63" t="str">
        <f t="shared" si="125"/>
        <v/>
      </c>
      <c r="AG160" s="64" t="str">
        <f t="shared" si="126"/>
        <v/>
      </c>
      <c r="AH160" s="65" t="str">
        <f t="shared" si="127"/>
        <v/>
      </c>
      <c r="AI160" s="66" t="str">
        <f>IF(AE:AE="","",IF(R160="Refreshment Beverage",AK160*(Rates!J$19/100),ROUND(SUM(AH160*(Rates!$J$8/100)),4)))</f>
        <v/>
      </c>
      <c r="AJ160" s="67" t="str">
        <f t="shared" si="128"/>
        <v/>
      </c>
      <c r="AK160" s="22" t="str">
        <f t="shared" si="129"/>
        <v/>
      </c>
      <c r="AL160" s="62" t="str">
        <f t="shared" si="130"/>
        <v/>
      </c>
      <c r="AM160" s="63" t="str">
        <f>IF(AS160="","",IF(R160="Refreshment Beverage",ROUND(AS160*Rates!K$19,4),ROUND(AO160*(VLOOKUP(VALUE(Q160),Rates!G$4:L$12,3,0)),4)))</f>
        <v/>
      </c>
      <c r="AN160" s="68" t="str">
        <f>IF(AS160="","",IF(R160="Refreshment Beverage",AS160*(Rates!J$19/100),MAX(AM160,AB160)))</f>
        <v/>
      </c>
      <c r="AO160" s="69" t="str">
        <f t="shared" si="131"/>
        <v/>
      </c>
      <c r="AP160" s="69" t="str">
        <f t="shared" si="132"/>
        <v/>
      </c>
      <c r="AQ160" s="70" t="str">
        <f>IF(AS160="","",IF(R160="Refreshment Beverage",ROUND(SUM(VLOOKUP(Q:Q,Rates!G$15:L$19,3,0)*(AS160-Y160-Z160-AA160)),4),ROUND(SUM(Rates!$K$8*AS160),4)))</f>
        <v/>
      </c>
      <c r="AR160" s="66" t="str">
        <f t="shared" si="133"/>
        <v/>
      </c>
      <c r="AS160" s="22" t="str">
        <f t="shared" si="134"/>
        <v/>
      </c>
      <c r="AT160" s="62" t="str">
        <f t="shared" si="135"/>
        <v/>
      </c>
      <c r="AU160" s="63" t="str">
        <f>IF(AX160="","",IF(R160="Refreshment Beverage",ROUND((BA160-Y160-Z160-AA160)*VLOOKUP(VALUE(Q160),Rates!G$15:L$19,3,0),4),ROUND(AW160*(VLOOKUP(VALUE(Q160),Rates!G:L,3,0)),4)))</f>
        <v/>
      </c>
      <c r="AV160" s="68" t="str">
        <f t="shared" si="136"/>
        <v/>
      </c>
      <c r="AW160" s="69" t="str">
        <f t="shared" si="137"/>
        <v/>
      </c>
      <c r="AX160" s="65" t="str">
        <f t="shared" si="138"/>
        <v/>
      </c>
      <c r="AY160" s="70" t="str">
        <f>IF(AX160="","",IF(R160="Refreshment Beverage",ROUND(SUM(AX160*Rates!K$19),4),ROUND(SUM(AX160*(Rates!J$8/100)),4)))</f>
        <v/>
      </c>
      <c r="AZ160" s="67" t="str">
        <f t="shared" si="139"/>
        <v/>
      </c>
      <c r="BA160" s="22" t="str">
        <f t="shared" si="140"/>
        <v/>
      </c>
      <c r="BD160" s="171"/>
      <c r="BE160" s="171"/>
      <c r="BF160" s="171"/>
      <c r="BG160" s="171"/>
    </row>
    <row r="161" spans="11:59" ht="12.75" customHeight="1" x14ac:dyDescent="0.3">
      <c r="K161" s="42" t="str">
        <f t="shared" si="112"/>
        <v/>
      </c>
      <c r="L161" s="55" t="str">
        <f t="shared" si="113"/>
        <v/>
      </c>
      <c r="M161" s="43" t="str">
        <f t="shared" si="114"/>
        <v/>
      </c>
      <c r="N161" s="56" t="str" cm="1">
        <f t="array" ref="N161">IFERROR(IF(_xlfn.SINGLE(B:B)="","",IF(R161="Beer",SUM(LOOKUP(2,1/(Rates!$B$3:$B$5&lt;=W161)/(Rates!$C$3:$C$5&gt;=W161),Rates!$D$3:$D$5)*(X161/100)*W161),IF(R161="Refreshment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56" t="str">
        <f t="shared" si="115"/>
        <v/>
      </c>
      <c r="P161" s="53"/>
      <c r="Q161" s="14" t="str">
        <f t="shared" si="116"/>
        <v/>
      </c>
      <c r="R161" s="57" t="str">
        <f t="shared" si="117"/>
        <v/>
      </c>
      <c r="S161" s="58" t="str">
        <f>IF(B161="","",IF(R161="Refreshment Beverage",VLOOKUP(VALUE(Q161),Rates!G$15:L$19,2,0),VLOOKUP(VALUE(Q161),Rates!G$4:L$12,2,0)))</f>
        <v/>
      </c>
      <c r="T161" s="58" t="str">
        <f t="shared" si="118"/>
        <v/>
      </c>
      <c r="U161" s="58" t="str">
        <f t="shared" si="119"/>
        <v/>
      </c>
      <c r="V161" s="58" t="str">
        <f t="shared" si="120"/>
        <v/>
      </c>
      <c r="W161" s="58" t="str">
        <f t="shared" si="121"/>
        <v/>
      </c>
      <c r="X161" s="59" t="str">
        <f t="shared" si="122"/>
        <v/>
      </c>
      <c r="Y161" s="60" t="str">
        <f>IF(B:B="","",IF(R161="Refreshment Beverage",VLOOKUP(Q161,Rates!G$15:L$19,6,0)*W161,VLOOKUP(Q161,Rates!G$4:L$12,6,0)*W161))</f>
        <v/>
      </c>
      <c r="Z161" s="60" t="str">
        <f t="shared" si="123"/>
        <v/>
      </c>
      <c r="AA161" s="60" t="str">
        <f t="shared" si="111"/>
        <v/>
      </c>
      <c r="AB161" s="61" t="str" cm="1">
        <f t="array" ref="AB161">IF(_xlfn.SINGLE(B:B)="","",IF(R161="Refreshment Beverage","",IF(AND(R161="Beer",Q161=0),SUM(LOOKUP(2,1/(Rates!$B$15:$B$18&lt;=W161)/(Rates!$C$15:$C$18&gt;=W161),Rates!$D$15:$D$18)*W161),VLOOKUP(VALUE(_xlfn.SINGLE(Q:Q)),Rates!A:B,2,0)*W161)))</f>
        <v/>
      </c>
      <c r="AC161" s="61" t="str" cm="1">
        <f t="array" ref="AC161">IF(_xlfn.SINGLE(B:B)="","",IF(R161="Refreshment Beverage","",IF(AND(R161="Beer",Q161=0),SUM(LOOKUP(2,1/(Rates!$B$15:$B$18&lt;=W161)/(Rates!$C$15:$C$18&gt;=W161),Rates!$E$15:$E$18)*W161),VLOOKUP(VALUE(_xlfn.SINGLE(Q:Q)),Rates!A:C,3,0)*W161)))</f>
        <v/>
      </c>
      <c r="AD161" s="168">
        <f>IFERROR(IF(R161="Beer","",IF(OR(Q161=1,Q161=2,Q161=3,Q161=4),VLOOKUP(Q161,Rates!$A$31:$B$34,2,0)*W161,IF(V161=1,VLOOKUP(U161,'REB BEV MIN MKUP'!B:E,4,0),IF(V161&gt;1,VLOOKUP(VALUE(W161),'REB BEV MIN MKUP'!O:Q,3,0),0)))),0)</f>
        <v>0</v>
      </c>
      <c r="AE161" s="62" t="str">
        <f t="shared" si="124"/>
        <v/>
      </c>
      <c r="AF161" s="63" t="str">
        <f t="shared" si="125"/>
        <v/>
      </c>
      <c r="AG161" s="64" t="str">
        <f t="shared" si="126"/>
        <v/>
      </c>
      <c r="AH161" s="65" t="str">
        <f t="shared" si="127"/>
        <v/>
      </c>
      <c r="AI161" s="66" t="str">
        <f>IF(AE:AE="","",IF(R161="Refreshment Beverage",AK161*(Rates!J$19/100),ROUND(SUM(AH161*(Rates!$J$8/100)),4)))</f>
        <v/>
      </c>
      <c r="AJ161" s="67" t="str">
        <f t="shared" si="128"/>
        <v/>
      </c>
      <c r="AK161" s="22" t="str">
        <f t="shared" si="129"/>
        <v/>
      </c>
      <c r="AL161" s="62" t="str">
        <f t="shared" si="130"/>
        <v/>
      </c>
      <c r="AM161" s="63" t="str">
        <f>IF(AS161="","",IF(R161="Refreshment Beverage",ROUND(AS161*Rates!K$19,4),ROUND(AO161*(VLOOKUP(VALUE(Q161),Rates!G$4:L$12,3,0)),4)))</f>
        <v/>
      </c>
      <c r="AN161" s="68" t="str">
        <f>IF(AS161="","",IF(R161="Refreshment Beverage",AS161*(Rates!J$19/100),MAX(AM161,AB161)))</f>
        <v/>
      </c>
      <c r="AO161" s="69" t="str">
        <f t="shared" si="131"/>
        <v/>
      </c>
      <c r="AP161" s="69" t="str">
        <f t="shared" si="132"/>
        <v/>
      </c>
      <c r="AQ161" s="70" t="str">
        <f>IF(AS161="","",IF(R161="Refreshment Beverage",ROUND(SUM(VLOOKUP(Q:Q,Rates!G$15:L$19,3,0)*(AS161-Y161-Z161-AA161)),4),ROUND(SUM(Rates!$K$8*AS161),4)))</f>
        <v/>
      </c>
      <c r="AR161" s="66" t="str">
        <f t="shared" si="133"/>
        <v/>
      </c>
      <c r="AS161" s="22" t="str">
        <f t="shared" si="134"/>
        <v/>
      </c>
      <c r="AT161" s="62" t="str">
        <f t="shared" si="135"/>
        <v/>
      </c>
      <c r="AU161" s="63" t="str">
        <f>IF(AX161="","",IF(R161="Refreshment Beverage",ROUND((BA161-Y161-Z161-AA161)*VLOOKUP(VALUE(Q161),Rates!G$15:L$19,3,0),4),ROUND(AW161*(VLOOKUP(VALUE(Q161),Rates!G:L,3,0)),4)))</f>
        <v/>
      </c>
      <c r="AV161" s="68" t="str">
        <f t="shared" si="136"/>
        <v/>
      </c>
      <c r="AW161" s="69" t="str">
        <f t="shared" si="137"/>
        <v/>
      </c>
      <c r="AX161" s="65" t="str">
        <f t="shared" si="138"/>
        <v/>
      </c>
      <c r="AY161" s="70" t="str">
        <f>IF(AX161="","",IF(R161="Refreshment Beverage",ROUND(SUM(AX161*Rates!K$19),4),ROUND(SUM(AX161*(Rates!J$8/100)),4)))</f>
        <v/>
      </c>
      <c r="AZ161" s="67" t="str">
        <f t="shared" si="139"/>
        <v/>
      </c>
      <c r="BA161" s="22" t="str">
        <f t="shared" si="140"/>
        <v/>
      </c>
      <c r="BD161" s="171"/>
      <c r="BE161" s="171"/>
      <c r="BF161" s="171"/>
      <c r="BG161" s="171"/>
    </row>
    <row r="162" spans="11:59" ht="12.75" customHeight="1" x14ac:dyDescent="0.3">
      <c r="K162" s="42" t="str">
        <f t="shared" si="112"/>
        <v/>
      </c>
      <c r="L162" s="55" t="str">
        <f t="shared" si="113"/>
        <v/>
      </c>
      <c r="M162" s="43" t="str">
        <f t="shared" si="114"/>
        <v/>
      </c>
      <c r="N162" s="56" t="str" cm="1">
        <f t="array" ref="N162">IFERROR(IF(_xlfn.SINGLE(B:B)="","",IF(R162="Beer",SUM(LOOKUP(2,1/(Rates!$B$3:$B$5&lt;=W162)/(Rates!$C$3:$C$5&gt;=W162),Rates!$D$3:$D$5)*(X162/100)*W162),IF(R162="Refreshment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56" t="str">
        <f t="shared" si="115"/>
        <v/>
      </c>
      <c r="P162" s="53"/>
      <c r="Q162" s="14" t="str">
        <f t="shared" si="116"/>
        <v/>
      </c>
      <c r="R162" s="57" t="str">
        <f t="shared" si="117"/>
        <v/>
      </c>
      <c r="S162" s="58" t="str">
        <f>IF(B162="","",IF(R162="Refreshment Beverage",VLOOKUP(VALUE(Q162),Rates!G$15:L$19,2,0),VLOOKUP(VALUE(Q162),Rates!G$4:L$12,2,0)))</f>
        <v/>
      </c>
      <c r="T162" s="58" t="str">
        <f t="shared" si="118"/>
        <v/>
      </c>
      <c r="U162" s="58" t="str">
        <f t="shared" si="119"/>
        <v/>
      </c>
      <c r="V162" s="58" t="str">
        <f t="shared" si="120"/>
        <v/>
      </c>
      <c r="W162" s="58" t="str">
        <f t="shared" si="121"/>
        <v/>
      </c>
      <c r="X162" s="59" t="str">
        <f t="shared" si="122"/>
        <v/>
      </c>
      <c r="Y162" s="60" t="str">
        <f>IF(B:B="","",IF(R162="Refreshment Beverage",VLOOKUP(Q162,Rates!G$15:L$19,6,0)*W162,VLOOKUP(Q162,Rates!G$4:L$12,6,0)*W162))</f>
        <v/>
      </c>
      <c r="Z162" s="60" t="str">
        <f t="shared" si="123"/>
        <v/>
      </c>
      <c r="AA162" s="60" t="str">
        <f t="shared" si="111"/>
        <v/>
      </c>
      <c r="AB162" s="61" t="str" cm="1">
        <f t="array" ref="AB162">IF(_xlfn.SINGLE(B:B)="","",IF(R162="Refreshment Beverage","",IF(AND(R162="Beer",Q162=0),SUM(LOOKUP(2,1/(Rates!$B$15:$B$18&lt;=W162)/(Rates!$C$15:$C$18&gt;=W162),Rates!$D$15:$D$18)*W162),VLOOKUP(VALUE(_xlfn.SINGLE(Q:Q)),Rates!A:B,2,0)*W162)))</f>
        <v/>
      </c>
      <c r="AC162" s="61" t="str" cm="1">
        <f t="array" ref="AC162">IF(_xlfn.SINGLE(B:B)="","",IF(R162="Refreshment Beverage","",IF(AND(R162="Beer",Q162=0),SUM(LOOKUP(2,1/(Rates!$B$15:$B$18&lt;=W162)/(Rates!$C$15:$C$18&gt;=W162),Rates!$E$15:$E$18)*W162),VLOOKUP(VALUE(_xlfn.SINGLE(Q:Q)),Rates!A:C,3,0)*W162)))</f>
        <v/>
      </c>
      <c r="AD162" s="168">
        <f>IFERROR(IF(R162="Beer","",IF(OR(Q162=1,Q162=2,Q162=3,Q162=4),VLOOKUP(Q162,Rates!$A$31:$B$34,2,0)*W162,IF(V162=1,VLOOKUP(U162,'REB BEV MIN MKUP'!B:E,4,0),IF(V162&gt;1,VLOOKUP(VALUE(W162),'REB BEV MIN MKUP'!O:Q,3,0),0)))),0)</f>
        <v>0</v>
      </c>
      <c r="AE162" s="62" t="str">
        <f t="shared" si="124"/>
        <v/>
      </c>
      <c r="AF162" s="63" t="str">
        <f t="shared" si="125"/>
        <v/>
      </c>
      <c r="AG162" s="64" t="str">
        <f t="shared" si="126"/>
        <v/>
      </c>
      <c r="AH162" s="65" t="str">
        <f t="shared" si="127"/>
        <v/>
      </c>
      <c r="AI162" s="66" t="str">
        <f>IF(AE:AE="","",IF(R162="Refreshment Beverage",AK162*(Rates!J$19/100),ROUND(SUM(AH162*(Rates!$J$8/100)),4)))</f>
        <v/>
      </c>
      <c r="AJ162" s="67" t="str">
        <f t="shared" si="128"/>
        <v/>
      </c>
      <c r="AK162" s="22" t="str">
        <f t="shared" si="129"/>
        <v/>
      </c>
      <c r="AL162" s="62" t="str">
        <f t="shared" si="130"/>
        <v/>
      </c>
      <c r="AM162" s="63" t="str">
        <f>IF(AS162="","",IF(R162="Refreshment Beverage",ROUND(AS162*Rates!K$19,4),ROUND(AO162*(VLOOKUP(VALUE(Q162),Rates!G$4:L$12,3,0)),4)))</f>
        <v/>
      </c>
      <c r="AN162" s="68" t="str">
        <f>IF(AS162="","",IF(R162="Refreshment Beverage",AS162*(Rates!J$19/100),MAX(AM162,AB162)))</f>
        <v/>
      </c>
      <c r="AO162" s="69" t="str">
        <f t="shared" si="131"/>
        <v/>
      </c>
      <c r="AP162" s="69" t="str">
        <f t="shared" si="132"/>
        <v/>
      </c>
      <c r="AQ162" s="70" t="str">
        <f>IF(AS162="","",IF(R162="Refreshment Beverage",ROUND(SUM(VLOOKUP(Q:Q,Rates!G$15:L$19,3,0)*(AS162-Y162-Z162-AA162)),4),ROUND(SUM(Rates!$K$8*AS162),4)))</f>
        <v/>
      </c>
      <c r="AR162" s="66" t="str">
        <f t="shared" si="133"/>
        <v/>
      </c>
      <c r="AS162" s="22" t="str">
        <f t="shared" si="134"/>
        <v/>
      </c>
      <c r="AT162" s="62" t="str">
        <f t="shared" si="135"/>
        <v/>
      </c>
      <c r="AU162" s="63" t="str">
        <f>IF(AX162="","",IF(R162="Refreshment Beverage",ROUND((BA162-Y162-Z162-AA162)*VLOOKUP(VALUE(Q162),Rates!G$15:L$19,3,0),4),ROUND(AW162*(VLOOKUP(VALUE(Q162),Rates!G:L,3,0)),4)))</f>
        <v/>
      </c>
      <c r="AV162" s="68" t="str">
        <f t="shared" si="136"/>
        <v/>
      </c>
      <c r="AW162" s="69" t="str">
        <f t="shared" si="137"/>
        <v/>
      </c>
      <c r="AX162" s="65" t="str">
        <f t="shared" si="138"/>
        <v/>
      </c>
      <c r="AY162" s="70" t="str">
        <f>IF(AX162="","",IF(R162="Refreshment Beverage",ROUND(SUM(AX162*Rates!K$19),4),ROUND(SUM(AX162*(Rates!J$8/100)),4)))</f>
        <v/>
      </c>
      <c r="AZ162" s="67" t="str">
        <f t="shared" si="139"/>
        <v/>
      </c>
      <c r="BA162" s="22" t="str">
        <f t="shared" si="140"/>
        <v/>
      </c>
      <c r="BD162" s="171"/>
      <c r="BE162" s="171"/>
      <c r="BF162" s="171"/>
      <c r="BG162" s="171"/>
    </row>
    <row r="163" spans="11:59" ht="12.75" customHeight="1" x14ac:dyDescent="0.3">
      <c r="K163" s="42" t="str">
        <f t="shared" si="112"/>
        <v/>
      </c>
      <c r="L163" s="55" t="str">
        <f t="shared" si="113"/>
        <v/>
      </c>
      <c r="M163" s="43" t="str">
        <f t="shared" si="114"/>
        <v/>
      </c>
      <c r="N163" s="56" t="str" cm="1">
        <f t="array" ref="N163">IFERROR(IF(_xlfn.SINGLE(B:B)="","",IF(R163="Beer",SUM(LOOKUP(2,1/(Rates!$B$3:$B$5&lt;=W163)/(Rates!$C$3:$C$5&gt;=W163),Rates!$D$3:$D$5)*(X163/100)*W163),IF(R163="Refreshment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56" t="str">
        <f t="shared" si="115"/>
        <v/>
      </c>
      <c r="P163" s="53"/>
      <c r="Q163" s="14" t="str">
        <f t="shared" si="116"/>
        <v/>
      </c>
      <c r="R163" s="57" t="str">
        <f t="shared" si="117"/>
        <v/>
      </c>
      <c r="S163" s="58" t="str">
        <f>IF(B163="","",IF(R163="Refreshment Beverage",VLOOKUP(VALUE(Q163),Rates!G$15:L$19,2,0),VLOOKUP(VALUE(Q163),Rates!G$4:L$12,2,0)))</f>
        <v/>
      </c>
      <c r="T163" s="58" t="str">
        <f t="shared" si="118"/>
        <v/>
      </c>
      <c r="U163" s="58" t="str">
        <f t="shared" si="119"/>
        <v/>
      </c>
      <c r="V163" s="58" t="str">
        <f t="shared" si="120"/>
        <v/>
      </c>
      <c r="W163" s="58" t="str">
        <f t="shared" si="121"/>
        <v/>
      </c>
      <c r="X163" s="59" t="str">
        <f t="shared" si="122"/>
        <v/>
      </c>
      <c r="Y163" s="60" t="str">
        <f>IF(B:B="","",IF(R163="Refreshment Beverage",VLOOKUP(Q163,Rates!G$15:L$19,6,0)*W163,VLOOKUP(Q163,Rates!G$4:L$12,6,0)*W163))</f>
        <v/>
      </c>
      <c r="Z163" s="60" t="str">
        <f t="shared" si="123"/>
        <v/>
      </c>
      <c r="AA163" s="60" t="str">
        <f t="shared" si="111"/>
        <v/>
      </c>
      <c r="AB163" s="61" t="str" cm="1">
        <f t="array" ref="AB163">IF(_xlfn.SINGLE(B:B)="","",IF(R163="Refreshment Beverage","",IF(AND(R163="Beer",Q163=0),SUM(LOOKUP(2,1/(Rates!$B$15:$B$18&lt;=W163)/(Rates!$C$15:$C$18&gt;=W163),Rates!$D$15:$D$18)*W163),VLOOKUP(VALUE(_xlfn.SINGLE(Q:Q)),Rates!A:B,2,0)*W163)))</f>
        <v/>
      </c>
      <c r="AC163" s="61" t="str" cm="1">
        <f t="array" ref="AC163">IF(_xlfn.SINGLE(B:B)="","",IF(R163="Refreshment Beverage","",IF(AND(R163="Beer",Q163=0),SUM(LOOKUP(2,1/(Rates!$B$15:$B$18&lt;=W163)/(Rates!$C$15:$C$18&gt;=W163),Rates!$E$15:$E$18)*W163),VLOOKUP(VALUE(_xlfn.SINGLE(Q:Q)),Rates!A:C,3,0)*W163)))</f>
        <v/>
      </c>
      <c r="AD163" s="168">
        <f>IFERROR(IF(R163="Beer","",IF(OR(Q163=1,Q163=2,Q163=3,Q163=4),VLOOKUP(Q163,Rates!$A$31:$B$34,2,0)*W163,IF(V163=1,VLOOKUP(U163,'REB BEV MIN MKUP'!B:E,4,0),IF(V163&gt;1,VLOOKUP(VALUE(W163),'REB BEV MIN MKUP'!O:Q,3,0),0)))),0)</f>
        <v>0</v>
      </c>
      <c r="AE163" s="62" t="str">
        <f t="shared" si="124"/>
        <v/>
      </c>
      <c r="AF163" s="63" t="str">
        <f t="shared" si="125"/>
        <v/>
      </c>
      <c r="AG163" s="64" t="str">
        <f t="shared" si="126"/>
        <v/>
      </c>
      <c r="AH163" s="65" t="str">
        <f t="shared" si="127"/>
        <v/>
      </c>
      <c r="AI163" s="66" t="str">
        <f>IF(AE:AE="","",IF(R163="Refreshment Beverage",AK163*(Rates!J$19/100),ROUND(SUM(AH163*(Rates!$J$8/100)),4)))</f>
        <v/>
      </c>
      <c r="AJ163" s="67" t="str">
        <f t="shared" si="128"/>
        <v/>
      </c>
      <c r="AK163" s="22" t="str">
        <f t="shared" si="129"/>
        <v/>
      </c>
      <c r="AL163" s="62" t="str">
        <f t="shared" si="130"/>
        <v/>
      </c>
      <c r="AM163" s="63" t="str">
        <f>IF(AS163="","",IF(R163="Refreshment Beverage",ROUND(AS163*Rates!K$19,4),ROUND(AO163*(VLOOKUP(VALUE(Q163),Rates!G$4:L$12,3,0)),4)))</f>
        <v/>
      </c>
      <c r="AN163" s="68" t="str">
        <f>IF(AS163="","",IF(R163="Refreshment Beverage",AS163*(Rates!J$19/100),MAX(AM163,AB163)))</f>
        <v/>
      </c>
      <c r="AO163" s="69" t="str">
        <f t="shared" si="131"/>
        <v/>
      </c>
      <c r="AP163" s="69" t="str">
        <f t="shared" si="132"/>
        <v/>
      </c>
      <c r="AQ163" s="70" t="str">
        <f>IF(AS163="","",IF(R163="Refreshment Beverage",ROUND(SUM(VLOOKUP(Q:Q,Rates!G$15:L$19,3,0)*(AS163-Y163-Z163-AA163)),4),ROUND(SUM(Rates!$K$8*AS163),4)))</f>
        <v/>
      </c>
      <c r="AR163" s="66" t="str">
        <f t="shared" si="133"/>
        <v/>
      </c>
      <c r="AS163" s="22" t="str">
        <f t="shared" si="134"/>
        <v/>
      </c>
      <c r="AT163" s="62" t="str">
        <f t="shared" si="135"/>
        <v/>
      </c>
      <c r="AU163" s="63" t="str">
        <f>IF(AX163="","",IF(R163="Refreshment Beverage",ROUND((BA163-Y163-Z163-AA163)*VLOOKUP(VALUE(Q163),Rates!G$15:L$19,3,0),4),ROUND(AW163*(VLOOKUP(VALUE(Q163),Rates!G:L,3,0)),4)))</f>
        <v/>
      </c>
      <c r="AV163" s="68" t="str">
        <f t="shared" si="136"/>
        <v/>
      </c>
      <c r="AW163" s="69" t="str">
        <f t="shared" si="137"/>
        <v/>
      </c>
      <c r="AX163" s="65" t="str">
        <f t="shared" si="138"/>
        <v/>
      </c>
      <c r="AY163" s="70" t="str">
        <f>IF(AX163="","",IF(R163="Refreshment Beverage",ROUND(SUM(AX163*Rates!K$19),4),ROUND(SUM(AX163*(Rates!J$8/100)),4)))</f>
        <v/>
      </c>
      <c r="AZ163" s="67" t="str">
        <f t="shared" si="139"/>
        <v/>
      </c>
      <c r="BA163" s="22" t="str">
        <f t="shared" si="140"/>
        <v/>
      </c>
      <c r="BD163" s="171"/>
      <c r="BE163" s="171"/>
      <c r="BF163" s="171"/>
      <c r="BG163" s="171"/>
    </row>
    <row r="164" spans="11:59" ht="12.75" customHeight="1" x14ac:dyDescent="0.3">
      <c r="K164" s="42" t="str">
        <f t="shared" si="112"/>
        <v/>
      </c>
      <c r="L164" s="55" t="str">
        <f t="shared" si="113"/>
        <v/>
      </c>
      <c r="M164" s="43" t="str">
        <f t="shared" si="114"/>
        <v/>
      </c>
      <c r="N164" s="56" t="str" cm="1">
        <f t="array" ref="N164">IFERROR(IF(_xlfn.SINGLE(B:B)="","",IF(R164="Beer",SUM(LOOKUP(2,1/(Rates!$B$3:$B$5&lt;=W164)/(Rates!$C$3:$C$5&gt;=W164),Rates!$D$3:$D$5)*(X164/100)*W164),IF(R164="Refreshment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56" t="str">
        <f t="shared" si="115"/>
        <v/>
      </c>
      <c r="P164" s="53"/>
      <c r="Q164" s="14" t="str">
        <f t="shared" si="116"/>
        <v/>
      </c>
      <c r="R164" s="57" t="str">
        <f t="shared" si="117"/>
        <v/>
      </c>
      <c r="S164" s="58" t="str">
        <f>IF(B164="","",IF(R164="Refreshment Beverage",VLOOKUP(VALUE(Q164),Rates!G$15:L$19,2,0),VLOOKUP(VALUE(Q164),Rates!G$4:L$12,2,0)))</f>
        <v/>
      </c>
      <c r="T164" s="58" t="str">
        <f t="shared" si="118"/>
        <v/>
      </c>
      <c r="U164" s="58" t="str">
        <f t="shared" si="119"/>
        <v/>
      </c>
      <c r="V164" s="58" t="str">
        <f t="shared" si="120"/>
        <v/>
      </c>
      <c r="W164" s="58" t="str">
        <f t="shared" si="121"/>
        <v/>
      </c>
      <c r="X164" s="59" t="str">
        <f t="shared" si="122"/>
        <v/>
      </c>
      <c r="Y164" s="60" t="str">
        <f>IF(B:B="","",IF(R164="Refreshment Beverage",VLOOKUP(Q164,Rates!G$15:L$19,6,0)*W164,VLOOKUP(Q164,Rates!G$4:L$12,6,0)*W164))</f>
        <v/>
      </c>
      <c r="Z164" s="60" t="str">
        <f t="shared" si="123"/>
        <v/>
      </c>
      <c r="AA164" s="60" t="str">
        <f t="shared" si="111"/>
        <v/>
      </c>
      <c r="AB164" s="61" t="str" cm="1">
        <f t="array" ref="AB164">IF(_xlfn.SINGLE(B:B)="","",IF(R164="Refreshment Beverage","",IF(AND(R164="Beer",Q164=0),SUM(LOOKUP(2,1/(Rates!$B$15:$B$18&lt;=W164)/(Rates!$C$15:$C$18&gt;=W164),Rates!$D$15:$D$18)*W164),VLOOKUP(VALUE(_xlfn.SINGLE(Q:Q)),Rates!A:B,2,0)*W164)))</f>
        <v/>
      </c>
      <c r="AC164" s="61" t="str" cm="1">
        <f t="array" ref="AC164">IF(_xlfn.SINGLE(B:B)="","",IF(R164="Refreshment Beverage","",IF(AND(R164="Beer",Q164=0),SUM(LOOKUP(2,1/(Rates!$B$15:$B$18&lt;=W164)/(Rates!$C$15:$C$18&gt;=W164),Rates!$E$15:$E$18)*W164),VLOOKUP(VALUE(_xlfn.SINGLE(Q:Q)),Rates!A:C,3,0)*W164)))</f>
        <v/>
      </c>
      <c r="AD164" s="168">
        <f>IFERROR(IF(R164="Beer","",IF(OR(Q164=1,Q164=2,Q164=3,Q164=4),VLOOKUP(Q164,Rates!$A$31:$B$34,2,0)*W164,IF(V164=1,VLOOKUP(U164,'REB BEV MIN MKUP'!B:E,4,0),IF(V164&gt;1,VLOOKUP(VALUE(W164),'REB BEV MIN MKUP'!O:Q,3,0),0)))),0)</f>
        <v>0</v>
      </c>
      <c r="AE164" s="62" t="str">
        <f t="shared" si="124"/>
        <v/>
      </c>
      <c r="AF164" s="63" t="str">
        <f t="shared" si="125"/>
        <v/>
      </c>
      <c r="AG164" s="64" t="str">
        <f t="shared" si="126"/>
        <v/>
      </c>
      <c r="AH164" s="65" t="str">
        <f t="shared" si="127"/>
        <v/>
      </c>
      <c r="AI164" s="66" t="str">
        <f>IF(AE:AE="","",IF(R164="Refreshment Beverage",AK164*(Rates!J$19/100),ROUND(SUM(AH164*(Rates!$J$8/100)),4)))</f>
        <v/>
      </c>
      <c r="AJ164" s="67" t="str">
        <f t="shared" si="128"/>
        <v/>
      </c>
      <c r="AK164" s="22" t="str">
        <f t="shared" si="129"/>
        <v/>
      </c>
      <c r="AL164" s="62" t="str">
        <f t="shared" si="130"/>
        <v/>
      </c>
      <c r="AM164" s="63" t="str">
        <f>IF(AS164="","",IF(R164="Refreshment Beverage",ROUND(AS164*Rates!K$19,4),ROUND(AO164*(VLOOKUP(VALUE(Q164),Rates!G$4:L$12,3,0)),4)))</f>
        <v/>
      </c>
      <c r="AN164" s="68" t="str">
        <f>IF(AS164="","",IF(R164="Refreshment Beverage",AS164*(Rates!J$19/100),MAX(AM164,AB164)))</f>
        <v/>
      </c>
      <c r="AO164" s="69" t="str">
        <f t="shared" si="131"/>
        <v/>
      </c>
      <c r="AP164" s="69" t="str">
        <f t="shared" si="132"/>
        <v/>
      </c>
      <c r="AQ164" s="70" t="str">
        <f>IF(AS164="","",IF(R164="Refreshment Beverage",ROUND(SUM(VLOOKUP(Q:Q,Rates!G$15:L$19,3,0)*(AS164-Y164-Z164-AA164)),4),ROUND(SUM(Rates!$K$8*AS164),4)))</f>
        <v/>
      </c>
      <c r="AR164" s="66" t="str">
        <f t="shared" si="133"/>
        <v/>
      </c>
      <c r="AS164" s="22" t="str">
        <f t="shared" si="134"/>
        <v/>
      </c>
      <c r="AT164" s="62" t="str">
        <f t="shared" si="135"/>
        <v/>
      </c>
      <c r="AU164" s="63" t="str">
        <f>IF(AX164="","",IF(R164="Refreshment Beverage",ROUND((BA164-Y164-Z164-AA164)*VLOOKUP(VALUE(Q164),Rates!G$15:L$19,3,0),4),ROUND(AW164*(VLOOKUP(VALUE(Q164),Rates!G:L,3,0)),4)))</f>
        <v/>
      </c>
      <c r="AV164" s="68" t="str">
        <f t="shared" si="136"/>
        <v/>
      </c>
      <c r="AW164" s="69" t="str">
        <f t="shared" si="137"/>
        <v/>
      </c>
      <c r="AX164" s="65" t="str">
        <f t="shared" si="138"/>
        <v/>
      </c>
      <c r="AY164" s="70" t="str">
        <f>IF(AX164="","",IF(R164="Refreshment Beverage",ROUND(SUM(AX164*Rates!K$19),4),ROUND(SUM(AX164*(Rates!J$8/100)),4)))</f>
        <v/>
      </c>
      <c r="AZ164" s="67" t="str">
        <f t="shared" si="139"/>
        <v/>
      </c>
      <c r="BA164" s="22" t="str">
        <f t="shared" si="140"/>
        <v/>
      </c>
      <c r="BD164" s="171"/>
      <c r="BE164" s="171"/>
      <c r="BF164" s="171"/>
      <c r="BG164" s="171"/>
    </row>
    <row r="165" spans="11:59" ht="12.75" customHeight="1" x14ac:dyDescent="0.3">
      <c r="K165" s="42" t="str">
        <f t="shared" si="112"/>
        <v/>
      </c>
      <c r="L165" s="55" t="str">
        <f t="shared" si="113"/>
        <v/>
      </c>
      <c r="M165" s="43" t="str">
        <f t="shared" si="114"/>
        <v/>
      </c>
      <c r="N165" s="56" t="str" cm="1">
        <f t="array" ref="N165">IFERROR(IF(_xlfn.SINGLE(B:B)="","",IF(R165="Beer",SUM(LOOKUP(2,1/(Rates!$B$3:$B$5&lt;=W165)/(Rates!$C$3:$C$5&gt;=W165),Rates!$D$3:$D$5)*(X165/100)*W165),IF(R165="Refreshment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56" t="str">
        <f t="shared" si="115"/>
        <v/>
      </c>
      <c r="P165" s="53"/>
      <c r="Q165" s="14" t="str">
        <f t="shared" si="116"/>
        <v/>
      </c>
      <c r="R165" s="57" t="str">
        <f t="shared" si="117"/>
        <v/>
      </c>
      <c r="S165" s="58" t="str">
        <f>IF(B165="","",IF(R165="Refreshment Beverage",VLOOKUP(VALUE(Q165),Rates!G$15:L$19,2,0),VLOOKUP(VALUE(Q165),Rates!G$4:L$12,2,0)))</f>
        <v/>
      </c>
      <c r="T165" s="58" t="str">
        <f t="shared" si="118"/>
        <v/>
      </c>
      <c r="U165" s="58" t="str">
        <f t="shared" si="119"/>
        <v/>
      </c>
      <c r="V165" s="58" t="str">
        <f t="shared" si="120"/>
        <v/>
      </c>
      <c r="W165" s="58" t="str">
        <f t="shared" si="121"/>
        <v/>
      </c>
      <c r="X165" s="59" t="str">
        <f t="shared" si="122"/>
        <v/>
      </c>
      <c r="Y165" s="60" t="str">
        <f>IF(B:B="","",IF(R165="Refreshment Beverage",VLOOKUP(Q165,Rates!G$15:L$19,6,0)*W165,VLOOKUP(Q165,Rates!G$4:L$12,6,0)*W165))</f>
        <v/>
      </c>
      <c r="Z165" s="60" t="str">
        <f t="shared" si="123"/>
        <v/>
      </c>
      <c r="AA165" s="60" t="str">
        <f t="shared" si="111"/>
        <v/>
      </c>
      <c r="AB165" s="61" t="str" cm="1">
        <f t="array" ref="AB165">IF(_xlfn.SINGLE(B:B)="","",IF(R165="Refreshment Beverage","",IF(AND(R165="Beer",Q165=0),SUM(LOOKUP(2,1/(Rates!$B$15:$B$18&lt;=W165)/(Rates!$C$15:$C$18&gt;=W165),Rates!$D$15:$D$18)*W165),VLOOKUP(VALUE(_xlfn.SINGLE(Q:Q)),Rates!A:B,2,0)*W165)))</f>
        <v/>
      </c>
      <c r="AC165" s="61" t="str" cm="1">
        <f t="array" ref="AC165">IF(_xlfn.SINGLE(B:B)="","",IF(R165="Refreshment Beverage","",IF(AND(R165="Beer",Q165=0),SUM(LOOKUP(2,1/(Rates!$B$15:$B$18&lt;=W165)/(Rates!$C$15:$C$18&gt;=W165),Rates!$E$15:$E$18)*W165),VLOOKUP(VALUE(_xlfn.SINGLE(Q:Q)),Rates!A:C,3,0)*W165)))</f>
        <v/>
      </c>
      <c r="AD165" s="168">
        <f>IFERROR(IF(R165="Beer","",IF(OR(Q165=1,Q165=2,Q165=3,Q165=4),VLOOKUP(Q165,Rates!$A$31:$B$34,2,0)*W165,IF(V165=1,VLOOKUP(U165,'REB BEV MIN MKUP'!B:E,4,0),IF(V165&gt;1,VLOOKUP(VALUE(W165),'REB BEV MIN MKUP'!O:Q,3,0),0)))),0)</f>
        <v>0</v>
      </c>
      <c r="AE165" s="62" t="str">
        <f t="shared" si="124"/>
        <v/>
      </c>
      <c r="AF165" s="63" t="str">
        <f t="shared" si="125"/>
        <v/>
      </c>
      <c r="AG165" s="64" t="str">
        <f t="shared" si="126"/>
        <v/>
      </c>
      <c r="AH165" s="65" t="str">
        <f t="shared" si="127"/>
        <v/>
      </c>
      <c r="AI165" s="66" t="str">
        <f>IF(AE:AE="","",IF(R165="Refreshment Beverage",AK165*(Rates!J$19/100),ROUND(SUM(AH165*(Rates!$J$8/100)),4)))</f>
        <v/>
      </c>
      <c r="AJ165" s="67" t="str">
        <f t="shared" si="128"/>
        <v/>
      </c>
      <c r="AK165" s="22" t="str">
        <f t="shared" si="129"/>
        <v/>
      </c>
      <c r="AL165" s="62" t="str">
        <f t="shared" si="130"/>
        <v/>
      </c>
      <c r="AM165" s="63" t="str">
        <f>IF(AS165="","",IF(R165="Refreshment Beverage",ROUND(AS165*Rates!K$19,4),ROUND(AO165*(VLOOKUP(VALUE(Q165),Rates!G$4:L$12,3,0)),4)))</f>
        <v/>
      </c>
      <c r="AN165" s="68" t="str">
        <f>IF(AS165="","",IF(R165="Refreshment Beverage",AS165*(Rates!J$19/100),MAX(AM165,AB165)))</f>
        <v/>
      </c>
      <c r="AO165" s="69" t="str">
        <f t="shared" si="131"/>
        <v/>
      </c>
      <c r="AP165" s="69" t="str">
        <f t="shared" si="132"/>
        <v/>
      </c>
      <c r="AQ165" s="70" t="str">
        <f>IF(AS165="","",IF(R165="Refreshment Beverage",ROUND(SUM(VLOOKUP(Q:Q,Rates!G$15:L$19,3,0)*(AS165-Y165-Z165-AA165)),4),ROUND(SUM(Rates!$K$8*AS165),4)))</f>
        <v/>
      </c>
      <c r="AR165" s="66" t="str">
        <f t="shared" si="133"/>
        <v/>
      </c>
      <c r="AS165" s="22" t="str">
        <f t="shared" si="134"/>
        <v/>
      </c>
      <c r="AT165" s="62" t="str">
        <f t="shared" si="135"/>
        <v/>
      </c>
      <c r="AU165" s="63" t="str">
        <f>IF(AX165="","",IF(R165="Refreshment Beverage",ROUND((BA165-Y165-Z165-AA165)*VLOOKUP(VALUE(Q165),Rates!G$15:L$19,3,0),4),ROUND(AW165*(VLOOKUP(VALUE(Q165),Rates!G:L,3,0)),4)))</f>
        <v/>
      </c>
      <c r="AV165" s="68" t="str">
        <f t="shared" si="136"/>
        <v/>
      </c>
      <c r="AW165" s="69" t="str">
        <f t="shared" si="137"/>
        <v/>
      </c>
      <c r="AX165" s="65" t="str">
        <f t="shared" si="138"/>
        <v/>
      </c>
      <c r="AY165" s="70" t="str">
        <f>IF(AX165="","",IF(R165="Refreshment Beverage",ROUND(SUM(AX165*Rates!K$19),4),ROUND(SUM(AX165*(Rates!J$8/100)),4)))</f>
        <v/>
      </c>
      <c r="AZ165" s="67" t="str">
        <f t="shared" si="139"/>
        <v/>
      </c>
      <c r="BA165" s="22" t="str">
        <f t="shared" si="140"/>
        <v/>
      </c>
      <c r="BD165" s="171"/>
      <c r="BE165" s="171"/>
      <c r="BF165" s="171"/>
      <c r="BG165" s="171"/>
    </row>
    <row r="166" spans="11:59" ht="12.75" customHeight="1" x14ac:dyDescent="0.3">
      <c r="K166" s="42" t="str">
        <f t="shared" si="112"/>
        <v/>
      </c>
      <c r="L166" s="55" t="str">
        <f t="shared" si="113"/>
        <v/>
      </c>
      <c r="M166" s="43" t="str">
        <f t="shared" si="114"/>
        <v/>
      </c>
      <c r="N166" s="56" t="str" cm="1">
        <f t="array" ref="N166">IFERROR(IF(_xlfn.SINGLE(B:B)="","",IF(R166="Beer",SUM(LOOKUP(2,1/(Rates!$B$3:$B$5&lt;=W166)/(Rates!$C$3:$C$5&gt;=W166),Rates!$D$3:$D$5)*(X166/100)*W166),IF(R166="Refreshment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56" t="str">
        <f t="shared" si="115"/>
        <v/>
      </c>
      <c r="P166" s="53"/>
      <c r="Q166" s="14" t="str">
        <f t="shared" si="116"/>
        <v/>
      </c>
      <c r="R166" s="57" t="str">
        <f t="shared" si="117"/>
        <v/>
      </c>
      <c r="S166" s="58" t="str">
        <f>IF(B166="","",IF(R166="Refreshment Beverage",VLOOKUP(VALUE(Q166),Rates!G$15:L$19,2,0),VLOOKUP(VALUE(Q166),Rates!G$4:L$12,2,0)))</f>
        <v/>
      </c>
      <c r="T166" s="58" t="str">
        <f t="shared" si="118"/>
        <v/>
      </c>
      <c r="U166" s="58" t="str">
        <f t="shared" si="119"/>
        <v/>
      </c>
      <c r="V166" s="58" t="str">
        <f t="shared" si="120"/>
        <v/>
      </c>
      <c r="W166" s="58" t="str">
        <f t="shared" si="121"/>
        <v/>
      </c>
      <c r="X166" s="59" t="str">
        <f t="shared" si="122"/>
        <v/>
      </c>
      <c r="Y166" s="60" t="str">
        <f>IF(B:B="","",IF(R166="Refreshment Beverage",VLOOKUP(Q166,Rates!G$15:L$19,6,0)*W166,VLOOKUP(Q166,Rates!G$4:L$12,6,0)*W166))</f>
        <v/>
      </c>
      <c r="Z166" s="60" t="str">
        <f t="shared" si="123"/>
        <v/>
      </c>
      <c r="AA166" s="60" t="str">
        <f t="shared" si="111"/>
        <v/>
      </c>
      <c r="AB166" s="61" t="str" cm="1">
        <f t="array" ref="AB166">IF(_xlfn.SINGLE(B:B)="","",IF(R166="Refreshment Beverage","",IF(AND(R166="Beer",Q166=0),SUM(LOOKUP(2,1/(Rates!$B$15:$B$18&lt;=W166)/(Rates!$C$15:$C$18&gt;=W166),Rates!$D$15:$D$18)*W166),VLOOKUP(VALUE(_xlfn.SINGLE(Q:Q)),Rates!A:B,2,0)*W166)))</f>
        <v/>
      </c>
      <c r="AC166" s="61" t="str" cm="1">
        <f t="array" ref="AC166">IF(_xlfn.SINGLE(B:B)="","",IF(R166="Refreshment Beverage","",IF(AND(R166="Beer",Q166=0),SUM(LOOKUP(2,1/(Rates!$B$15:$B$18&lt;=W166)/(Rates!$C$15:$C$18&gt;=W166),Rates!$E$15:$E$18)*W166),VLOOKUP(VALUE(_xlfn.SINGLE(Q:Q)),Rates!A:C,3,0)*W166)))</f>
        <v/>
      </c>
      <c r="AD166" s="168">
        <f>IFERROR(IF(R166="Beer","",IF(OR(Q166=1,Q166=2,Q166=3,Q166=4),VLOOKUP(Q166,Rates!$A$31:$B$34,2,0)*W166,IF(V166=1,VLOOKUP(U166,'REB BEV MIN MKUP'!B:E,4,0),IF(V166&gt;1,VLOOKUP(VALUE(W166),'REB BEV MIN MKUP'!O:Q,3,0),0)))),0)</f>
        <v>0</v>
      </c>
      <c r="AE166" s="62" t="str">
        <f t="shared" si="124"/>
        <v/>
      </c>
      <c r="AF166" s="63" t="str">
        <f t="shared" si="125"/>
        <v/>
      </c>
      <c r="AG166" s="64" t="str">
        <f t="shared" si="126"/>
        <v/>
      </c>
      <c r="AH166" s="65" t="str">
        <f t="shared" si="127"/>
        <v/>
      </c>
      <c r="AI166" s="66" t="str">
        <f>IF(AE:AE="","",IF(R166="Refreshment Beverage",AK166*(Rates!J$19/100),ROUND(SUM(AH166*(Rates!$J$8/100)),4)))</f>
        <v/>
      </c>
      <c r="AJ166" s="67" t="str">
        <f t="shared" si="128"/>
        <v/>
      </c>
      <c r="AK166" s="22" t="str">
        <f t="shared" si="129"/>
        <v/>
      </c>
      <c r="AL166" s="62" t="str">
        <f t="shared" si="130"/>
        <v/>
      </c>
      <c r="AM166" s="63" t="str">
        <f>IF(AS166="","",IF(R166="Refreshment Beverage",ROUND(AS166*Rates!K$19,4),ROUND(AO166*(VLOOKUP(VALUE(Q166),Rates!G$4:L$12,3,0)),4)))</f>
        <v/>
      </c>
      <c r="AN166" s="68" t="str">
        <f>IF(AS166="","",IF(R166="Refreshment Beverage",AS166*(Rates!J$19/100),MAX(AM166,AB166)))</f>
        <v/>
      </c>
      <c r="AO166" s="69" t="str">
        <f t="shared" si="131"/>
        <v/>
      </c>
      <c r="AP166" s="69" t="str">
        <f t="shared" si="132"/>
        <v/>
      </c>
      <c r="AQ166" s="70" t="str">
        <f>IF(AS166="","",IF(R166="Refreshment Beverage",ROUND(SUM(VLOOKUP(Q:Q,Rates!G$15:L$19,3,0)*(AS166-Y166-Z166-AA166)),4),ROUND(SUM(Rates!$K$8*AS166),4)))</f>
        <v/>
      </c>
      <c r="AR166" s="66" t="str">
        <f t="shared" si="133"/>
        <v/>
      </c>
      <c r="AS166" s="22" t="str">
        <f t="shared" si="134"/>
        <v/>
      </c>
      <c r="AT166" s="62" t="str">
        <f t="shared" si="135"/>
        <v/>
      </c>
      <c r="AU166" s="63" t="str">
        <f>IF(AX166="","",IF(R166="Refreshment Beverage",ROUND((BA166-Y166-Z166-AA166)*VLOOKUP(VALUE(Q166),Rates!G$15:L$19,3,0),4),ROUND(AW166*(VLOOKUP(VALUE(Q166),Rates!G:L,3,0)),4)))</f>
        <v/>
      </c>
      <c r="AV166" s="68" t="str">
        <f t="shared" si="136"/>
        <v/>
      </c>
      <c r="AW166" s="69" t="str">
        <f t="shared" si="137"/>
        <v/>
      </c>
      <c r="AX166" s="65" t="str">
        <f t="shared" si="138"/>
        <v/>
      </c>
      <c r="AY166" s="70" t="str">
        <f>IF(AX166="","",IF(R166="Refreshment Beverage",ROUND(SUM(AX166*Rates!K$19),4),ROUND(SUM(AX166*(Rates!J$8/100)),4)))</f>
        <v/>
      </c>
      <c r="AZ166" s="67" t="str">
        <f t="shared" si="139"/>
        <v/>
      </c>
      <c r="BA166" s="22" t="str">
        <f t="shared" si="140"/>
        <v/>
      </c>
      <c r="BD166" s="171"/>
      <c r="BE166" s="171"/>
      <c r="BF166" s="171"/>
      <c r="BG166" s="171"/>
    </row>
    <row r="167" spans="11:59" ht="12.75" customHeight="1" x14ac:dyDescent="0.3">
      <c r="K167" s="42" t="str">
        <f t="shared" si="112"/>
        <v/>
      </c>
      <c r="L167" s="55" t="str">
        <f t="shared" si="113"/>
        <v/>
      </c>
      <c r="M167" s="43" t="str">
        <f t="shared" si="114"/>
        <v/>
      </c>
      <c r="N167" s="56" t="str" cm="1">
        <f t="array" ref="N167">IFERROR(IF(_xlfn.SINGLE(B:B)="","",IF(R167="Beer",SUM(LOOKUP(2,1/(Rates!$B$3:$B$5&lt;=W167)/(Rates!$C$3:$C$5&gt;=W167),Rates!$D$3:$D$5)*(X167/100)*W167),IF(R167="Refreshment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56" t="str">
        <f t="shared" si="115"/>
        <v/>
      </c>
      <c r="P167" s="53"/>
      <c r="Q167" s="14" t="str">
        <f t="shared" si="116"/>
        <v/>
      </c>
      <c r="R167" s="57" t="str">
        <f t="shared" si="117"/>
        <v/>
      </c>
      <c r="S167" s="58" t="str">
        <f>IF(B167="","",IF(R167="Refreshment Beverage",VLOOKUP(VALUE(Q167),Rates!G$15:L$19,2,0),VLOOKUP(VALUE(Q167),Rates!G$4:L$12,2,0)))</f>
        <v/>
      </c>
      <c r="T167" s="58" t="str">
        <f t="shared" si="118"/>
        <v/>
      </c>
      <c r="U167" s="58" t="str">
        <f t="shared" si="119"/>
        <v/>
      </c>
      <c r="V167" s="58" t="str">
        <f t="shared" si="120"/>
        <v/>
      </c>
      <c r="W167" s="58" t="str">
        <f t="shared" si="121"/>
        <v/>
      </c>
      <c r="X167" s="59" t="str">
        <f t="shared" si="122"/>
        <v/>
      </c>
      <c r="Y167" s="60" t="str">
        <f>IF(B:B="","",IF(R167="Refreshment Beverage",VLOOKUP(Q167,Rates!G$15:L$19,6,0)*W167,VLOOKUP(Q167,Rates!G$4:L$12,6,0)*W167))</f>
        <v/>
      </c>
      <c r="Z167" s="60" t="str">
        <f t="shared" si="123"/>
        <v/>
      </c>
      <c r="AA167" s="60" t="str">
        <f t="shared" si="111"/>
        <v/>
      </c>
      <c r="AB167" s="61" t="str" cm="1">
        <f t="array" ref="AB167">IF(_xlfn.SINGLE(B:B)="","",IF(R167="Refreshment Beverage","",IF(AND(R167="Beer",Q167=0),SUM(LOOKUP(2,1/(Rates!$B$15:$B$18&lt;=W167)/(Rates!$C$15:$C$18&gt;=W167),Rates!$D$15:$D$18)*W167),VLOOKUP(VALUE(_xlfn.SINGLE(Q:Q)),Rates!A:B,2,0)*W167)))</f>
        <v/>
      </c>
      <c r="AC167" s="61" t="str" cm="1">
        <f t="array" ref="AC167">IF(_xlfn.SINGLE(B:B)="","",IF(R167="Refreshment Beverage","",IF(AND(R167="Beer",Q167=0),SUM(LOOKUP(2,1/(Rates!$B$15:$B$18&lt;=W167)/(Rates!$C$15:$C$18&gt;=W167),Rates!$E$15:$E$18)*W167),VLOOKUP(VALUE(_xlfn.SINGLE(Q:Q)),Rates!A:C,3,0)*W167)))</f>
        <v/>
      </c>
      <c r="AD167" s="168">
        <f>IFERROR(IF(R167="Beer","",IF(OR(Q167=1,Q167=2,Q167=3,Q167=4),VLOOKUP(Q167,Rates!$A$31:$B$34,2,0)*W167,IF(V167=1,VLOOKUP(U167,'REB BEV MIN MKUP'!B:E,4,0),IF(V167&gt;1,VLOOKUP(VALUE(W167),'REB BEV MIN MKUP'!O:Q,3,0),0)))),0)</f>
        <v>0</v>
      </c>
      <c r="AE167" s="62" t="str">
        <f t="shared" si="124"/>
        <v/>
      </c>
      <c r="AF167" s="63" t="str">
        <f t="shared" si="125"/>
        <v/>
      </c>
      <c r="AG167" s="64" t="str">
        <f t="shared" si="126"/>
        <v/>
      </c>
      <c r="AH167" s="65" t="str">
        <f t="shared" si="127"/>
        <v/>
      </c>
      <c r="AI167" s="66" t="str">
        <f>IF(AE:AE="","",IF(R167="Refreshment Beverage",AK167*(Rates!J$19/100),ROUND(SUM(AH167*(Rates!$J$8/100)),4)))</f>
        <v/>
      </c>
      <c r="AJ167" s="67" t="str">
        <f t="shared" si="128"/>
        <v/>
      </c>
      <c r="AK167" s="22" t="str">
        <f t="shared" si="129"/>
        <v/>
      </c>
      <c r="AL167" s="62" t="str">
        <f t="shared" si="130"/>
        <v/>
      </c>
      <c r="AM167" s="63" t="str">
        <f>IF(AS167="","",IF(R167="Refreshment Beverage",ROUND(AS167*Rates!K$19,4),ROUND(AO167*(VLOOKUP(VALUE(Q167),Rates!G$4:L$12,3,0)),4)))</f>
        <v/>
      </c>
      <c r="AN167" s="68" t="str">
        <f>IF(AS167="","",IF(R167="Refreshment Beverage",AS167*(Rates!J$19/100),MAX(AM167,AB167)))</f>
        <v/>
      </c>
      <c r="AO167" s="69" t="str">
        <f t="shared" si="131"/>
        <v/>
      </c>
      <c r="AP167" s="69" t="str">
        <f t="shared" si="132"/>
        <v/>
      </c>
      <c r="AQ167" s="70" t="str">
        <f>IF(AS167="","",IF(R167="Refreshment Beverage",ROUND(SUM(VLOOKUP(Q:Q,Rates!G$15:L$19,3,0)*(AS167-Y167-Z167-AA167)),4),ROUND(SUM(Rates!$K$8*AS167),4)))</f>
        <v/>
      </c>
      <c r="AR167" s="66" t="str">
        <f t="shared" si="133"/>
        <v/>
      </c>
      <c r="AS167" s="22" t="str">
        <f t="shared" si="134"/>
        <v/>
      </c>
      <c r="AT167" s="62" t="str">
        <f t="shared" si="135"/>
        <v/>
      </c>
      <c r="AU167" s="63" t="str">
        <f>IF(AX167="","",IF(R167="Refreshment Beverage",ROUND((BA167-Y167-Z167-AA167)*VLOOKUP(VALUE(Q167),Rates!G$15:L$19,3,0),4),ROUND(AW167*(VLOOKUP(VALUE(Q167),Rates!G:L,3,0)),4)))</f>
        <v/>
      </c>
      <c r="AV167" s="68" t="str">
        <f t="shared" si="136"/>
        <v/>
      </c>
      <c r="AW167" s="69" t="str">
        <f t="shared" si="137"/>
        <v/>
      </c>
      <c r="AX167" s="65" t="str">
        <f t="shared" si="138"/>
        <v/>
      </c>
      <c r="AY167" s="70" t="str">
        <f>IF(AX167="","",IF(R167="Refreshment Beverage",ROUND(SUM(AX167*Rates!K$19),4),ROUND(SUM(AX167*(Rates!J$8/100)),4)))</f>
        <v/>
      </c>
      <c r="AZ167" s="67" t="str">
        <f t="shared" si="139"/>
        <v/>
      </c>
      <c r="BA167" s="22" t="str">
        <f t="shared" si="140"/>
        <v/>
      </c>
      <c r="BD167" s="171"/>
      <c r="BE167" s="171"/>
      <c r="BF167" s="171"/>
      <c r="BG167" s="171"/>
    </row>
    <row r="168" spans="11:59" ht="12.75" customHeight="1" x14ac:dyDescent="0.3">
      <c r="K168" s="42" t="str">
        <f t="shared" si="112"/>
        <v/>
      </c>
      <c r="L168" s="55" t="str">
        <f t="shared" si="113"/>
        <v/>
      </c>
      <c r="M168" s="43" t="str">
        <f t="shared" si="114"/>
        <v/>
      </c>
      <c r="N168" s="56" t="str" cm="1">
        <f t="array" ref="N168">IFERROR(IF(_xlfn.SINGLE(B:B)="","",IF(R168="Beer",SUM(LOOKUP(2,1/(Rates!$B$3:$B$5&lt;=W168)/(Rates!$C$3:$C$5&gt;=W168),Rates!$D$3:$D$5)*(X168/100)*W168),IF(R168="Refreshment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56" t="str">
        <f t="shared" si="115"/>
        <v/>
      </c>
      <c r="P168" s="53"/>
      <c r="Q168" s="14" t="str">
        <f t="shared" si="116"/>
        <v/>
      </c>
      <c r="R168" s="57" t="str">
        <f t="shared" si="117"/>
        <v/>
      </c>
      <c r="S168" s="58" t="str">
        <f>IF(B168="","",IF(R168="Refreshment Beverage",VLOOKUP(VALUE(Q168),Rates!G$15:L$19,2,0),VLOOKUP(VALUE(Q168),Rates!G$4:L$12,2,0)))</f>
        <v/>
      </c>
      <c r="T168" s="58" t="str">
        <f t="shared" si="118"/>
        <v/>
      </c>
      <c r="U168" s="58" t="str">
        <f t="shared" si="119"/>
        <v/>
      </c>
      <c r="V168" s="58" t="str">
        <f t="shared" si="120"/>
        <v/>
      </c>
      <c r="W168" s="58" t="str">
        <f t="shared" si="121"/>
        <v/>
      </c>
      <c r="X168" s="59" t="str">
        <f t="shared" si="122"/>
        <v/>
      </c>
      <c r="Y168" s="60" t="str">
        <f>IF(B:B="","",IF(R168="Refreshment Beverage",VLOOKUP(Q168,Rates!G$15:L$19,6,0)*W168,VLOOKUP(Q168,Rates!G$4:L$12,6,0)*W168))</f>
        <v/>
      </c>
      <c r="Z168" s="60" t="str">
        <f t="shared" si="123"/>
        <v/>
      </c>
      <c r="AA168" s="60" t="str">
        <f t="shared" si="111"/>
        <v/>
      </c>
      <c r="AB168" s="61" t="str" cm="1">
        <f t="array" ref="AB168">IF(_xlfn.SINGLE(B:B)="","",IF(R168="Refreshment Beverage","",IF(AND(R168="Beer",Q168=0),SUM(LOOKUP(2,1/(Rates!$B$15:$B$18&lt;=W168)/(Rates!$C$15:$C$18&gt;=W168),Rates!$D$15:$D$18)*W168),VLOOKUP(VALUE(_xlfn.SINGLE(Q:Q)),Rates!A:B,2,0)*W168)))</f>
        <v/>
      </c>
      <c r="AC168" s="61" t="str" cm="1">
        <f t="array" ref="AC168">IF(_xlfn.SINGLE(B:B)="","",IF(R168="Refreshment Beverage","",IF(AND(R168="Beer",Q168=0),SUM(LOOKUP(2,1/(Rates!$B$15:$B$18&lt;=W168)/(Rates!$C$15:$C$18&gt;=W168),Rates!$E$15:$E$18)*W168),VLOOKUP(VALUE(_xlfn.SINGLE(Q:Q)),Rates!A:C,3,0)*W168)))</f>
        <v/>
      </c>
      <c r="AD168" s="168">
        <f>IFERROR(IF(R168="Beer","",IF(OR(Q168=1,Q168=2,Q168=3,Q168=4),VLOOKUP(Q168,Rates!$A$31:$B$34,2,0)*W168,IF(V168=1,VLOOKUP(U168,'REB BEV MIN MKUP'!B:E,4,0),IF(V168&gt;1,VLOOKUP(VALUE(W168),'REB BEV MIN MKUP'!O:Q,3,0),0)))),0)</f>
        <v>0</v>
      </c>
      <c r="AE168" s="62" t="str">
        <f t="shared" si="124"/>
        <v/>
      </c>
      <c r="AF168" s="63" t="str">
        <f t="shared" si="125"/>
        <v/>
      </c>
      <c r="AG168" s="64" t="str">
        <f t="shared" si="126"/>
        <v/>
      </c>
      <c r="AH168" s="65" t="str">
        <f t="shared" si="127"/>
        <v/>
      </c>
      <c r="AI168" s="66" t="str">
        <f>IF(AE:AE="","",IF(R168="Refreshment Beverage",AK168*(Rates!J$19/100),ROUND(SUM(AH168*(Rates!$J$8/100)),4)))</f>
        <v/>
      </c>
      <c r="AJ168" s="67" t="str">
        <f t="shared" si="128"/>
        <v/>
      </c>
      <c r="AK168" s="22" t="str">
        <f t="shared" si="129"/>
        <v/>
      </c>
      <c r="AL168" s="62" t="str">
        <f t="shared" si="130"/>
        <v/>
      </c>
      <c r="AM168" s="63" t="str">
        <f>IF(AS168="","",IF(R168="Refreshment Beverage",ROUND(AS168*Rates!K$19,4),ROUND(AO168*(VLOOKUP(VALUE(Q168),Rates!G$4:L$12,3,0)),4)))</f>
        <v/>
      </c>
      <c r="AN168" s="68" t="str">
        <f>IF(AS168="","",IF(R168="Refreshment Beverage",AS168*(Rates!J$19/100),MAX(AM168,AB168)))</f>
        <v/>
      </c>
      <c r="AO168" s="69" t="str">
        <f t="shared" si="131"/>
        <v/>
      </c>
      <c r="AP168" s="69" t="str">
        <f t="shared" si="132"/>
        <v/>
      </c>
      <c r="AQ168" s="70" t="str">
        <f>IF(AS168="","",IF(R168="Refreshment Beverage",ROUND(SUM(VLOOKUP(Q:Q,Rates!G$15:L$19,3,0)*(AS168-Y168-Z168-AA168)),4),ROUND(SUM(Rates!$K$8*AS168),4)))</f>
        <v/>
      </c>
      <c r="AR168" s="66" t="str">
        <f t="shared" si="133"/>
        <v/>
      </c>
      <c r="AS168" s="22" t="str">
        <f t="shared" si="134"/>
        <v/>
      </c>
      <c r="AT168" s="62" t="str">
        <f t="shared" si="135"/>
        <v/>
      </c>
      <c r="AU168" s="63" t="str">
        <f>IF(AX168="","",IF(R168="Refreshment Beverage",ROUND((BA168-Y168-Z168-AA168)*VLOOKUP(VALUE(Q168),Rates!G$15:L$19,3,0),4),ROUND(AW168*(VLOOKUP(VALUE(Q168),Rates!G:L,3,0)),4)))</f>
        <v/>
      </c>
      <c r="AV168" s="68" t="str">
        <f t="shared" si="136"/>
        <v/>
      </c>
      <c r="AW168" s="69" t="str">
        <f t="shared" si="137"/>
        <v/>
      </c>
      <c r="AX168" s="65" t="str">
        <f t="shared" si="138"/>
        <v/>
      </c>
      <c r="AY168" s="70" t="str">
        <f>IF(AX168="","",IF(R168="Refreshment Beverage",ROUND(SUM(AX168*Rates!K$19),4),ROUND(SUM(AX168*(Rates!J$8/100)),4)))</f>
        <v/>
      </c>
      <c r="AZ168" s="67" t="str">
        <f t="shared" si="139"/>
        <v/>
      </c>
      <c r="BA168" s="22" t="str">
        <f t="shared" si="140"/>
        <v/>
      </c>
      <c r="BD168" s="171"/>
      <c r="BE168" s="171"/>
      <c r="BF168" s="171"/>
      <c r="BG168" s="171"/>
    </row>
    <row r="169" spans="11:59" ht="12.75" customHeight="1" x14ac:dyDescent="0.3">
      <c r="K169" s="42" t="str">
        <f t="shared" si="112"/>
        <v/>
      </c>
      <c r="L169" s="55" t="str">
        <f t="shared" si="113"/>
        <v/>
      </c>
      <c r="M169" s="43" t="str">
        <f t="shared" si="114"/>
        <v/>
      </c>
      <c r="N169" s="56" t="str" cm="1">
        <f t="array" ref="N169">IFERROR(IF(_xlfn.SINGLE(B:B)="","",IF(R169="Beer",SUM(LOOKUP(2,1/(Rates!$B$3:$B$5&lt;=W169)/(Rates!$C$3:$C$5&gt;=W169),Rates!$D$3:$D$5)*(X169/100)*W169),IF(R169="Refreshment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56" t="str">
        <f t="shared" si="115"/>
        <v/>
      </c>
      <c r="P169" s="53"/>
      <c r="Q169" s="14" t="str">
        <f t="shared" si="116"/>
        <v/>
      </c>
      <c r="R169" s="57" t="str">
        <f t="shared" si="117"/>
        <v/>
      </c>
      <c r="S169" s="58" t="str">
        <f>IF(B169="","",IF(R169="Refreshment Beverage",VLOOKUP(VALUE(Q169),Rates!G$15:L$19,2,0),VLOOKUP(VALUE(Q169),Rates!G$4:L$12,2,0)))</f>
        <v/>
      </c>
      <c r="T169" s="58" t="str">
        <f t="shared" si="118"/>
        <v/>
      </c>
      <c r="U169" s="58" t="str">
        <f t="shared" si="119"/>
        <v/>
      </c>
      <c r="V169" s="58" t="str">
        <f t="shared" si="120"/>
        <v/>
      </c>
      <c r="W169" s="58" t="str">
        <f t="shared" si="121"/>
        <v/>
      </c>
      <c r="X169" s="59" t="str">
        <f t="shared" si="122"/>
        <v/>
      </c>
      <c r="Y169" s="60" t="str">
        <f>IF(B:B="","",IF(R169="Refreshment Beverage",VLOOKUP(Q169,Rates!G$15:L$19,6,0)*W169,VLOOKUP(Q169,Rates!G$4:L$12,6,0)*W169))</f>
        <v/>
      </c>
      <c r="Z169" s="60" t="str">
        <f t="shared" si="123"/>
        <v/>
      </c>
      <c r="AA169" s="60" t="str">
        <f t="shared" si="111"/>
        <v/>
      </c>
      <c r="AB169" s="61" t="str" cm="1">
        <f t="array" ref="AB169">IF(_xlfn.SINGLE(B:B)="","",IF(R169="Refreshment Beverage","",IF(AND(R169="Beer",Q169=0),SUM(LOOKUP(2,1/(Rates!$B$15:$B$18&lt;=W169)/(Rates!$C$15:$C$18&gt;=W169),Rates!$D$15:$D$18)*W169),VLOOKUP(VALUE(_xlfn.SINGLE(Q:Q)),Rates!A:B,2,0)*W169)))</f>
        <v/>
      </c>
      <c r="AC169" s="61" t="str" cm="1">
        <f t="array" ref="AC169">IF(_xlfn.SINGLE(B:B)="","",IF(R169="Refreshment Beverage","",IF(AND(R169="Beer",Q169=0),SUM(LOOKUP(2,1/(Rates!$B$15:$B$18&lt;=W169)/(Rates!$C$15:$C$18&gt;=W169),Rates!$E$15:$E$18)*W169),VLOOKUP(VALUE(_xlfn.SINGLE(Q:Q)),Rates!A:C,3,0)*W169)))</f>
        <v/>
      </c>
      <c r="AD169" s="168">
        <f>IFERROR(IF(R169="Beer","",IF(OR(Q169=1,Q169=2,Q169=3,Q169=4),VLOOKUP(Q169,Rates!$A$31:$B$34,2,0)*W169,IF(V169=1,VLOOKUP(U169,'REB BEV MIN MKUP'!B:E,4,0),IF(V169&gt;1,VLOOKUP(VALUE(W169),'REB BEV MIN MKUP'!O:Q,3,0),0)))),0)</f>
        <v>0</v>
      </c>
      <c r="AE169" s="62" t="str">
        <f t="shared" si="124"/>
        <v/>
      </c>
      <c r="AF169" s="63" t="str">
        <f t="shared" si="125"/>
        <v/>
      </c>
      <c r="AG169" s="64" t="str">
        <f t="shared" si="126"/>
        <v/>
      </c>
      <c r="AH169" s="65" t="str">
        <f t="shared" si="127"/>
        <v/>
      </c>
      <c r="AI169" s="66" t="str">
        <f>IF(AE:AE="","",IF(R169="Refreshment Beverage",AK169*(Rates!J$19/100),ROUND(SUM(AH169*(Rates!$J$8/100)),4)))</f>
        <v/>
      </c>
      <c r="AJ169" s="67" t="str">
        <f t="shared" si="128"/>
        <v/>
      </c>
      <c r="AK169" s="22" t="str">
        <f t="shared" si="129"/>
        <v/>
      </c>
      <c r="AL169" s="62" t="str">
        <f t="shared" si="130"/>
        <v/>
      </c>
      <c r="AM169" s="63" t="str">
        <f>IF(AS169="","",IF(R169="Refreshment Beverage",ROUND(AS169*Rates!K$19,4),ROUND(AO169*(VLOOKUP(VALUE(Q169),Rates!G$4:L$12,3,0)),4)))</f>
        <v/>
      </c>
      <c r="AN169" s="68" t="str">
        <f>IF(AS169="","",IF(R169="Refreshment Beverage",AS169*(Rates!J$19/100),MAX(AM169,AB169)))</f>
        <v/>
      </c>
      <c r="AO169" s="69" t="str">
        <f t="shared" si="131"/>
        <v/>
      </c>
      <c r="AP169" s="69" t="str">
        <f t="shared" si="132"/>
        <v/>
      </c>
      <c r="AQ169" s="70" t="str">
        <f>IF(AS169="","",IF(R169="Refreshment Beverage",ROUND(SUM(VLOOKUP(Q:Q,Rates!G$15:L$19,3,0)*(AS169-Y169-Z169-AA169)),4),ROUND(SUM(Rates!$K$8*AS169),4)))</f>
        <v/>
      </c>
      <c r="AR169" s="66" t="str">
        <f t="shared" si="133"/>
        <v/>
      </c>
      <c r="AS169" s="22" t="str">
        <f t="shared" si="134"/>
        <v/>
      </c>
      <c r="AT169" s="62" t="str">
        <f t="shared" si="135"/>
        <v/>
      </c>
      <c r="AU169" s="63" t="str">
        <f>IF(AX169="","",IF(R169="Refreshment Beverage",ROUND((BA169-Y169-Z169-AA169)*VLOOKUP(VALUE(Q169),Rates!G$15:L$19,3,0),4),ROUND(AW169*(VLOOKUP(VALUE(Q169),Rates!G:L,3,0)),4)))</f>
        <v/>
      </c>
      <c r="AV169" s="68" t="str">
        <f t="shared" si="136"/>
        <v/>
      </c>
      <c r="AW169" s="69" t="str">
        <f t="shared" si="137"/>
        <v/>
      </c>
      <c r="AX169" s="65" t="str">
        <f t="shared" si="138"/>
        <v/>
      </c>
      <c r="AY169" s="70" t="str">
        <f>IF(AX169="","",IF(R169="Refreshment Beverage",ROUND(SUM(AX169*Rates!K$19),4),ROUND(SUM(AX169*(Rates!J$8/100)),4)))</f>
        <v/>
      </c>
      <c r="AZ169" s="67" t="str">
        <f t="shared" si="139"/>
        <v/>
      </c>
      <c r="BA169" s="22" t="str">
        <f t="shared" si="140"/>
        <v/>
      </c>
      <c r="BD169" s="171"/>
      <c r="BE169" s="171"/>
      <c r="BF169" s="171"/>
      <c r="BG169" s="171"/>
    </row>
    <row r="170" spans="11:59" ht="12.75" customHeight="1" x14ac:dyDescent="0.3">
      <c r="K170" s="42" t="str">
        <f t="shared" si="112"/>
        <v/>
      </c>
      <c r="L170" s="55" t="str">
        <f t="shared" si="113"/>
        <v/>
      </c>
      <c r="M170" s="43" t="str">
        <f t="shared" si="114"/>
        <v/>
      </c>
      <c r="N170" s="56" t="str" cm="1">
        <f t="array" ref="N170">IFERROR(IF(_xlfn.SINGLE(B:B)="","",IF(R170="Beer",SUM(LOOKUP(2,1/(Rates!$B$3:$B$5&lt;=W170)/(Rates!$C$3:$C$5&gt;=W170),Rates!$D$3:$D$5)*(X170/100)*W170),IF(R170="Refreshment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56" t="str">
        <f t="shared" si="115"/>
        <v/>
      </c>
      <c r="P170" s="53"/>
      <c r="Q170" s="14" t="str">
        <f t="shared" si="116"/>
        <v/>
      </c>
      <c r="R170" s="57" t="str">
        <f t="shared" si="117"/>
        <v/>
      </c>
      <c r="S170" s="58" t="str">
        <f>IF(B170="","",IF(R170="Refreshment Beverage",VLOOKUP(VALUE(Q170),Rates!G$15:L$19,2,0),VLOOKUP(VALUE(Q170),Rates!G$4:L$12,2,0)))</f>
        <v/>
      </c>
      <c r="T170" s="58" t="str">
        <f t="shared" si="118"/>
        <v/>
      </c>
      <c r="U170" s="58" t="str">
        <f t="shared" si="119"/>
        <v/>
      </c>
      <c r="V170" s="58" t="str">
        <f t="shared" si="120"/>
        <v/>
      </c>
      <c r="W170" s="58" t="str">
        <f t="shared" si="121"/>
        <v/>
      </c>
      <c r="X170" s="59" t="str">
        <f t="shared" si="122"/>
        <v/>
      </c>
      <c r="Y170" s="60" t="str">
        <f>IF(B:B="","",IF(R170="Refreshment Beverage",VLOOKUP(Q170,Rates!G$15:L$19,6,0)*W170,VLOOKUP(Q170,Rates!G$4:L$12,6,0)*W170))</f>
        <v/>
      </c>
      <c r="Z170" s="60" t="str">
        <f t="shared" si="123"/>
        <v/>
      </c>
      <c r="AA170" s="60" t="str">
        <f t="shared" si="111"/>
        <v/>
      </c>
      <c r="AB170" s="61" t="str" cm="1">
        <f t="array" ref="AB170">IF(_xlfn.SINGLE(B:B)="","",IF(R170="Refreshment Beverage","",IF(AND(R170="Beer",Q170=0),SUM(LOOKUP(2,1/(Rates!$B$15:$B$18&lt;=W170)/(Rates!$C$15:$C$18&gt;=W170),Rates!$D$15:$D$18)*W170),VLOOKUP(VALUE(_xlfn.SINGLE(Q:Q)),Rates!A:B,2,0)*W170)))</f>
        <v/>
      </c>
      <c r="AC170" s="61" t="str" cm="1">
        <f t="array" ref="AC170">IF(_xlfn.SINGLE(B:B)="","",IF(R170="Refreshment Beverage","",IF(AND(R170="Beer",Q170=0),SUM(LOOKUP(2,1/(Rates!$B$15:$B$18&lt;=W170)/(Rates!$C$15:$C$18&gt;=W170),Rates!$E$15:$E$18)*W170),VLOOKUP(VALUE(_xlfn.SINGLE(Q:Q)),Rates!A:C,3,0)*W170)))</f>
        <v/>
      </c>
      <c r="AD170" s="168">
        <f>IFERROR(IF(R170="Beer","",IF(OR(Q170=1,Q170=2,Q170=3,Q170=4),VLOOKUP(Q170,Rates!$A$31:$B$34,2,0)*W170,IF(V170=1,VLOOKUP(U170,'REB BEV MIN MKUP'!B:E,4,0),IF(V170&gt;1,VLOOKUP(VALUE(W170),'REB BEV MIN MKUP'!O:Q,3,0),0)))),0)</f>
        <v>0</v>
      </c>
      <c r="AE170" s="62" t="str">
        <f t="shared" si="124"/>
        <v/>
      </c>
      <c r="AF170" s="63" t="str">
        <f t="shared" si="125"/>
        <v/>
      </c>
      <c r="AG170" s="64" t="str">
        <f t="shared" si="126"/>
        <v/>
      </c>
      <c r="AH170" s="65" t="str">
        <f t="shared" si="127"/>
        <v/>
      </c>
      <c r="AI170" s="66" t="str">
        <f>IF(AE:AE="","",IF(R170="Refreshment Beverage",AK170*(Rates!J$19/100),ROUND(SUM(AH170*(Rates!$J$8/100)),4)))</f>
        <v/>
      </c>
      <c r="AJ170" s="67" t="str">
        <f t="shared" si="128"/>
        <v/>
      </c>
      <c r="AK170" s="22" t="str">
        <f t="shared" si="129"/>
        <v/>
      </c>
      <c r="AL170" s="62" t="str">
        <f t="shared" si="130"/>
        <v/>
      </c>
      <c r="AM170" s="63" t="str">
        <f>IF(AS170="","",IF(R170="Refreshment Beverage",ROUND(AS170*Rates!K$19,4),ROUND(AO170*(VLOOKUP(VALUE(Q170),Rates!G$4:L$12,3,0)),4)))</f>
        <v/>
      </c>
      <c r="AN170" s="68" t="str">
        <f>IF(AS170="","",IF(R170="Refreshment Beverage",AS170*(Rates!J$19/100),MAX(AM170,AB170)))</f>
        <v/>
      </c>
      <c r="AO170" s="69" t="str">
        <f t="shared" si="131"/>
        <v/>
      </c>
      <c r="AP170" s="69" t="str">
        <f t="shared" si="132"/>
        <v/>
      </c>
      <c r="AQ170" s="70" t="str">
        <f>IF(AS170="","",IF(R170="Refreshment Beverage",ROUND(SUM(VLOOKUP(Q:Q,Rates!G$15:L$19,3,0)*(AS170-Y170-Z170-AA170)),4),ROUND(SUM(Rates!$K$8*AS170),4)))</f>
        <v/>
      </c>
      <c r="AR170" s="66" t="str">
        <f t="shared" si="133"/>
        <v/>
      </c>
      <c r="AS170" s="22" t="str">
        <f t="shared" si="134"/>
        <v/>
      </c>
      <c r="AT170" s="62" t="str">
        <f t="shared" si="135"/>
        <v/>
      </c>
      <c r="AU170" s="63" t="str">
        <f>IF(AX170="","",IF(R170="Refreshment Beverage",ROUND((BA170-Y170-Z170-AA170)*VLOOKUP(VALUE(Q170),Rates!G$15:L$19,3,0),4),ROUND(AW170*(VLOOKUP(VALUE(Q170),Rates!G:L,3,0)),4)))</f>
        <v/>
      </c>
      <c r="AV170" s="68" t="str">
        <f t="shared" si="136"/>
        <v/>
      </c>
      <c r="AW170" s="69" t="str">
        <f t="shared" si="137"/>
        <v/>
      </c>
      <c r="AX170" s="65" t="str">
        <f t="shared" si="138"/>
        <v/>
      </c>
      <c r="AY170" s="70" t="str">
        <f>IF(AX170="","",IF(R170="Refreshment Beverage",ROUND(SUM(AX170*Rates!K$19),4),ROUND(SUM(AX170*(Rates!J$8/100)),4)))</f>
        <v/>
      </c>
      <c r="AZ170" s="67" t="str">
        <f t="shared" si="139"/>
        <v/>
      </c>
      <c r="BA170" s="22" t="str">
        <f t="shared" si="140"/>
        <v/>
      </c>
      <c r="BD170" s="171"/>
      <c r="BE170" s="171"/>
      <c r="BF170" s="171"/>
      <c r="BG170" s="171"/>
    </row>
    <row r="171" spans="11:59" ht="12.75" customHeight="1" x14ac:dyDescent="0.3">
      <c r="K171" s="42" t="str">
        <f t="shared" si="112"/>
        <v/>
      </c>
      <c r="L171" s="55" t="str">
        <f t="shared" si="113"/>
        <v/>
      </c>
      <c r="M171" s="43" t="str">
        <f t="shared" si="114"/>
        <v/>
      </c>
      <c r="N171" s="56" t="str" cm="1">
        <f t="array" ref="N171">IFERROR(IF(_xlfn.SINGLE(B:B)="","",IF(R171="Beer",SUM(LOOKUP(2,1/(Rates!$B$3:$B$5&lt;=W171)/(Rates!$C$3:$C$5&gt;=W171),Rates!$D$3:$D$5)*(X171/100)*W171),IF(R171="Refreshment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56" t="str">
        <f t="shared" si="115"/>
        <v/>
      </c>
      <c r="P171" s="53"/>
      <c r="Q171" s="14" t="str">
        <f t="shared" si="116"/>
        <v/>
      </c>
      <c r="R171" s="57" t="str">
        <f t="shared" si="117"/>
        <v/>
      </c>
      <c r="S171" s="58" t="str">
        <f>IF(B171="","",IF(R171="Refreshment Beverage",VLOOKUP(VALUE(Q171),Rates!G$15:L$19,2,0),VLOOKUP(VALUE(Q171),Rates!G$4:L$12,2,0)))</f>
        <v/>
      </c>
      <c r="T171" s="58" t="str">
        <f t="shared" si="118"/>
        <v/>
      </c>
      <c r="U171" s="58" t="str">
        <f t="shared" si="119"/>
        <v/>
      </c>
      <c r="V171" s="58" t="str">
        <f t="shared" si="120"/>
        <v/>
      </c>
      <c r="W171" s="58" t="str">
        <f t="shared" si="121"/>
        <v/>
      </c>
      <c r="X171" s="59" t="str">
        <f t="shared" si="122"/>
        <v/>
      </c>
      <c r="Y171" s="60" t="str">
        <f>IF(B:B="","",IF(R171="Refreshment Beverage",VLOOKUP(Q171,Rates!G$15:L$19,6,0)*W171,VLOOKUP(Q171,Rates!G$4:L$12,6,0)*W171))</f>
        <v/>
      </c>
      <c r="Z171" s="60" t="str">
        <f t="shared" si="123"/>
        <v/>
      </c>
      <c r="AA171" s="60" t="str">
        <f t="shared" si="111"/>
        <v/>
      </c>
      <c r="AB171" s="61" t="str" cm="1">
        <f t="array" ref="AB171">IF(_xlfn.SINGLE(B:B)="","",IF(R171="Refreshment Beverage","",IF(AND(R171="Beer",Q171=0),SUM(LOOKUP(2,1/(Rates!$B$15:$B$18&lt;=W171)/(Rates!$C$15:$C$18&gt;=W171),Rates!$D$15:$D$18)*W171),VLOOKUP(VALUE(_xlfn.SINGLE(Q:Q)),Rates!A:B,2,0)*W171)))</f>
        <v/>
      </c>
      <c r="AC171" s="61" t="str" cm="1">
        <f t="array" ref="AC171">IF(_xlfn.SINGLE(B:B)="","",IF(R171="Refreshment Beverage","",IF(AND(R171="Beer",Q171=0),SUM(LOOKUP(2,1/(Rates!$B$15:$B$18&lt;=W171)/(Rates!$C$15:$C$18&gt;=W171),Rates!$E$15:$E$18)*W171),VLOOKUP(VALUE(_xlfn.SINGLE(Q:Q)),Rates!A:C,3,0)*W171)))</f>
        <v/>
      </c>
      <c r="AD171" s="168">
        <f>IFERROR(IF(R171="Beer","",IF(OR(Q171=1,Q171=2,Q171=3,Q171=4),VLOOKUP(Q171,Rates!$A$31:$B$34,2,0)*W171,IF(V171=1,VLOOKUP(U171,'REB BEV MIN MKUP'!B:E,4,0),IF(V171&gt;1,VLOOKUP(VALUE(W171),'REB BEV MIN MKUP'!O:Q,3,0),0)))),0)</f>
        <v>0</v>
      </c>
      <c r="AE171" s="62" t="str">
        <f t="shared" si="124"/>
        <v/>
      </c>
      <c r="AF171" s="63" t="str">
        <f t="shared" si="125"/>
        <v/>
      </c>
      <c r="AG171" s="64" t="str">
        <f t="shared" si="126"/>
        <v/>
      </c>
      <c r="AH171" s="65" t="str">
        <f t="shared" si="127"/>
        <v/>
      </c>
      <c r="AI171" s="66" t="str">
        <f>IF(AE:AE="","",IF(R171="Refreshment Beverage",AK171*(Rates!J$19/100),ROUND(SUM(AH171*(Rates!$J$8/100)),4)))</f>
        <v/>
      </c>
      <c r="AJ171" s="67" t="str">
        <f t="shared" si="128"/>
        <v/>
      </c>
      <c r="AK171" s="22" t="str">
        <f t="shared" si="129"/>
        <v/>
      </c>
      <c r="AL171" s="62" t="str">
        <f t="shared" si="130"/>
        <v/>
      </c>
      <c r="AM171" s="63" t="str">
        <f>IF(AS171="","",IF(R171="Refreshment Beverage",ROUND(AS171*Rates!K$19,4),ROUND(AO171*(VLOOKUP(VALUE(Q171),Rates!G$4:L$12,3,0)),4)))</f>
        <v/>
      </c>
      <c r="AN171" s="68" t="str">
        <f>IF(AS171="","",IF(R171="Refreshment Beverage",AS171*(Rates!J$19/100),MAX(AM171,AB171)))</f>
        <v/>
      </c>
      <c r="AO171" s="69" t="str">
        <f t="shared" si="131"/>
        <v/>
      </c>
      <c r="AP171" s="69" t="str">
        <f t="shared" si="132"/>
        <v/>
      </c>
      <c r="AQ171" s="70" t="str">
        <f>IF(AS171="","",IF(R171="Refreshment Beverage",ROUND(SUM(VLOOKUP(Q:Q,Rates!G$15:L$19,3,0)*(AS171-Y171-Z171-AA171)),4),ROUND(SUM(Rates!$K$8*AS171),4)))</f>
        <v/>
      </c>
      <c r="AR171" s="66" t="str">
        <f t="shared" si="133"/>
        <v/>
      </c>
      <c r="AS171" s="22" t="str">
        <f t="shared" si="134"/>
        <v/>
      </c>
      <c r="AT171" s="62" t="str">
        <f t="shared" si="135"/>
        <v/>
      </c>
      <c r="AU171" s="63" t="str">
        <f>IF(AX171="","",IF(R171="Refreshment Beverage",ROUND((BA171-Y171-Z171-AA171)*VLOOKUP(VALUE(Q171),Rates!G$15:L$19,3,0),4),ROUND(AW171*(VLOOKUP(VALUE(Q171),Rates!G:L,3,0)),4)))</f>
        <v/>
      </c>
      <c r="AV171" s="68" t="str">
        <f t="shared" si="136"/>
        <v/>
      </c>
      <c r="AW171" s="69" t="str">
        <f t="shared" si="137"/>
        <v/>
      </c>
      <c r="AX171" s="65" t="str">
        <f t="shared" si="138"/>
        <v/>
      </c>
      <c r="AY171" s="70" t="str">
        <f>IF(AX171="","",IF(R171="Refreshment Beverage",ROUND(SUM(AX171*Rates!K$19),4),ROUND(SUM(AX171*(Rates!J$8/100)),4)))</f>
        <v/>
      </c>
      <c r="AZ171" s="67" t="str">
        <f t="shared" si="139"/>
        <v/>
      </c>
      <c r="BA171" s="22" t="str">
        <f t="shared" si="140"/>
        <v/>
      </c>
      <c r="BD171" s="171"/>
      <c r="BE171" s="171"/>
      <c r="BF171" s="171"/>
      <c r="BG171" s="171"/>
    </row>
    <row r="172" spans="11:59" ht="12.75" customHeight="1" x14ac:dyDescent="0.3">
      <c r="K172" s="42" t="str">
        <f t="shared" si="112"/>
        <v/>
      </c>
      <c r="L172" s="55" t="str">
        <f t="shared" si="113"/>
        <v/>
      </c>
      <c r="M172" s="43" t="str">
        <f t="shared" si="114"/>
        <v/>
      </c>
      <c r="N172" s="56" t="str" cm="1">
        <f t="array" ref="N172">IFERROR(IF(_xlfn.SINGLE(B:B)="","",IF(R172="Beer",SUM(LOOKUP(2,1/(Rates!$B$3:$B$5&lt;=W172)/(Rates!$C$3:$C$5&gt;=W172),Rates!$D$3:$D$5)*(X172/100)*W172),IF(R172="Refreshment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56" t="str">
        <f t="shared" si="115"/>
        <v/>
      </c>
      <c r="P172" s="53"/>
      <c r="Q172" s="14" t="str">
        <f t="shared" si="116"/>
        <v/>
      </c>
      <c r="R172" s="57" t="str">
        <f t="shared" si="117"/>
        <v/>
      </c>
      <c r="S172" s="58" t="str">
        <f>IF(B172="","",IF(R172="Refreshment Beverage",VLOOKUP(VALUE(Q172),Rates!G$15:L$19,2,0),VLOOKUP(VALUE(Q172),Rates!G$4:L$12,2,0)))</f>
        <v/>
      </c>
      <c r="T172" s="58" t="str">
        <f t="shared" si="118"/>
        <v/>
      </c>
      <c r="U172" s="58" t="str">
        <f t="shared" si="119"/>
        <v/>
      </c>
      <c r="V172" s="58" t="str">
        <f t="shared" si="120"/>
        <v/>
      </c>
      <c r="W172" s="58" t="str">
        <f t="shared" si="121"/>
        <v/>
      </c>
      <c r="X172" s="59" t="str">
        <f t="shared" si="122"/>
        <v/>
      </c>
      <c r="Y172" s="60" t="str">
        <f>IF(B:B="","",IF(R172="Refreshment Beverage",VLOOKUP(Q172,Rates!G$15:L$19,6,0)*W172,VLOOKUP(Q172,Rates!G$4:L$12,6,0)*W172))</f>
        <v/>
      </c>
      <c r="Z172" s="60" t="str">
        <f t="shared" si="123"/>
        <v/>
      </c>
      <c r="AA172" s="60" t="str">
        <f t="shared" si="111"/>
        <v/>
      </c>
      <c r="AB172" s="61" t="str" cm="1">
        <f t="array" ref="AB172">IF(_xlfn.SINGLE(B:B)="","",IF(R172="Refreshment Beverage","",IF(AND(R172="Beer",Q172=0),SUM(LOOKUP(2,1/(Rates!$B$15:$B$18&lt;=W172)/(Rates!$C$15:$C$18&gt;=W172),Rates!$D$15:$D$18)*W172),VLOOKUP(VALUE(_xlfn.SINGLE(Q:Q)),Rates!A:B,2,0)*W172)))</f>
        <v/>
      </c>
      <c r="AC172" s="61" t="str" cm="1">
        <f t="array" ref="AC172">IF(_xlfn.SINGLE(B:B)="","",IF(R172="Refreshment Beverage","",IF(AND(R172="Beer",Q172=0),SUM(LOOKUP(2,1/(Rates!$B$15:$B$18&lt;=W172)/(Rates!$C$15:$C$18&gt;=W172),Rates!$E$15:$E$18)*W172),VLOOKUP(VALUE(_xlfn.SINGLE(Q:Q)),Rates!A:C,3,0)*W172)))</f>
        <v/>
      </c>
      <c r="AD172" s="168">
        <f>IFERROR(IF(R172="Beer","",IF(OR(Q172=1,Q172=2,Q172=3,Q172=4),VLOOKUP(Q172,Rates!$A$31:$B$34,2,0)*W172,IF(V172=1,VLOOKUP(U172,'REB BEV MIN MKUP'!B:E,4,0),IF(V172&gt;1,VLOOKUP(VALUE(W172),'REB BEV MIN MKUP'!O:Q,3,0),0)))),0)</f>
        <v>0</v>
      </c>
      <c r="AE172" s="62" t="str">
        <f t="shared" si="124"/>
        <v/>
      </c>
      <c r="AF172" s="63" t="str">
        <f t="shared" si="125"/>
        <v/>
      </c>
      <c r="AG172" s="64" t="str">
        <f t="shared" si="126"/>
        <v/>
      </c>
      <c r="AH172" s="65" t="str">
        <f t="shared" si="127"/>
        <v/>
      </c>
      <c r="AI172" s="66" t="str">
        <f>IF(AE:AE="","",IF(R172="Refreshment Beverage",AK172*(Rates!J$19/100),ROUND(SUM(AH172*(Rates!$J$8/100)),4)))</f>
        <v/>
      </c>
      <c r="AJ172" s="67" t="str">
        <f t="shared" si="128"/>
        <v/>
      </c>
      <c r="AK172" s="22" t="str">
        <f t="shared" si="129"/>
        <v/>
      </c>
      <c r="AL172" s="62" t="str">
        <f t="shared" si="130"/>
        <v/>
      </c>
      <c r="AM172" s="63" t="str">
        <f>IF(AS172="","",IF(R172="Refreshment Beverage",ROUND(AS172*Rates!K$19,4),ROUND(AO172*(VLOOKUP(VALUE(Q172),Rates!G$4:L$12,3,0)),4)))</f>
        <v/>
      </c>
      <c r="AN172" s="68" t="str">
        <f>IF(AS172="","",IF(R172="Refreshment Beverage",AS172*(Rates!J$19/100),MAX(AM172,AB172)))</f>
        <v/>
      </c>
      <c r="AO172" s="69" t="str">
        <f t="shared" si="131"/>
        <v/>
      </c>
      <c r="AP172" s="69" t="str">
        <f t="shared" si="132"/>
        <v/>
      </c>
      <c r="AQ172" s="70" t="str">
        <f>IF(AS172="","",IF(R172="Refreshment Beverage",ROUND(SUM(VLOOKUP(Q:Q,Rates!G$15:L$19,3,0)*(AS172-Y172-Z172-AA172)),4),ROUND(SUM(Rates!$K$8*AS172),4)))</f>
        <v/>
      </c>
      <c r="AR172" s="66" t="str">
        <f t="shared" si="133"/>
        <v/>
      </c>
      <c r="AS172" s="22" t="str">
        <f t="shared" si="134"/>
        <v/>
      </c>
      <c r="AT172" s="62" t="str">
        <f t="shared" si="135"/>
        <v/>
      </c>
      <c r="AU172" s="63" t="str">
        <f>IF(AX172="","",IF(R172="Refreshment Beverage",ROUND((BA172-Y172-Z172-AA172)*VLOOKUP(VALUE(Q172),Rates!G$15:L$19,3,0),4),ROUND(AW172*(VLOOKUP(VALUE(Q172),Rates!G:L,3,0)),4)))</f>
        <v/>
      </c>
      <c r="AV172" s="68" t="str">
        <f t="shared" si="136"/>
        <v/>
      </c>
      <c r="AW172" s="69" t="str">
        <f t="shared" si="137"/>
        <v/>
      </c>
      <c r="AX172" s="65" t="str">
        <f t="shared" si="138"/>
        <v/>
      </c>
      <c r="AY172" s="70" t="str">
        <f>IF(AX172="","",IF(R172="Refreshment Beverage",ROUND(SUM(AX172*Rates!K$19),4),ROUND(SUM(AX172*(Rates!J$8/100)),4)))</f>
        <v/>
      </c>
      <c r="AZ172" s="67" t="str">
        <f t="shared" si="139"/>
        <v/>
      </c>
      <c r="BA172" s="22" t="str">
        <f t="shared" si="140"/>
        <v/>
      </c>
      <c r="BD172" s="171"/>
      <c r="BE172" s="171"/>
      <c r="BF172" s="171"/>
      <c r="BG172" s="171"/>
    </row>
    <row r="173" spans="11:59" ht="12.75" customHeight="1" x14ac:dyDescent="0.3">
      <c r="K173" s="42" t="str">
        <f t="shared" si="112"/>
        <v/>
      </c>
      <c r="L173" s="55" t="str">
        <f t="shared" si="113"/>
        <v/>
      </c>
      <c r="M173" s="43" t="str">
        <f t="shared" si="114"/>
        <v/>
      </c>
      <c r="N173" s="56" t="str" cm="1">
        <f t="array" ref="N173">IFERROR(IF(_xlfn.SINGLE(B:B)="","",IF(R173="Beer",SUM(LOOKUP(2,1/(Rates!$B$3:$B$5&lt;=W173)/(Rates!$C$3:$C$5&gt;=W173),Rates!$D$3:$D$5)*(X173/100)*W173),IF(R173="Refreshment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56" t="str">
        <f t="shared" si="115"/>
        <v/>
      </c>
      <c r="P173" s="53"/>
      <c r="Q173" s="14" t="str">
        <f t="shared" si="116"/>
        <v/>
      </c>
      <c r="R173" s="57" t="str">
        <f t="shared" si="117"/>
        <v/>
      </c>
      <c r="S173" s="58" t="str">
        <f>IF(B173="","",IF(R173="Refreshment Beverage",VLOOKUP(VALUE(Q173),Rates!G$15:L$19,2,0),VLOOKUP(VALUE(Q173),Rates!G$4:L$12,2,0)))</f>
        <v/>
      </c>
      <c r="T173" s="58" t="str">
        <f t="shared" si="118"/>
        <v/>
      </c>
      <c r="U173" s="58" t="str">
        <f t="shared" si="119"/>
        <v/>
      </c>
      <c r="V173" s="58" t="str">
        <f t="shared" si="120"/>
        <v/>
      </c>
      <c r="W173" s="58" t="str">
        <f t="shared" si="121"/>
        <v/>
      </c>
      <c r="X173" s="59" t="str">
        <f t="shared" si="122"/>
        <v/>
      </c>
      <c r="Y173" s="60" t="str">
        <f>IF(B:B="","",IF(R173="Refreshment Beverage",VLOOKUP(Q173,Rates!G$15:L$19,6,0)*W173,VLOOKUP(Q173,Rates!G$4:L$12,6,0)*W173))</f>
        <v/>
      </c>
      <c r="Z173" s="60" t="str">
        <f t="shared" si="123"/>
        <v/>
      </c>
      <c r="AA173" s="60" t="str">
        <f t="shared" si="111"/>
        <v/>
      </c>
      <c r="AB173" s="61" t="str" cm="1">
        <f t="array" ref="AB173">IF(_xlfn.SINGLE(B:B)="","",IF(R173="Refreshment Beverage","",IF(AND(R173="Beer",Q173=0),SUM(LOOKUP(2,1/(Rates!$B$15:$B$18&lt;=W173)/(Rates!$C$15:$C$18&gt;=W173),Rates!$D$15:$D$18)*W173),VLOOKUP(VALUE(_xlfn.SINGLE(Q:Q)),Rates!A:B,2,0)*W173)))</f>
        <v/>
      </c>
      <c r="AC173" s="61" t="str" cm="1">
        <f t="array" ref="AC173">IF(_xlfn.SINGLE(B:B)="","",IF(R173="Refreshment Beverage","",IF(AND(R173="Beer",Q173=0),SUM(LOOKUP(2,1/(Rates!$B$15:$B$18&lt;=W173)/(Rates!$C$15:$C$18&gt;=W173),Rates!$E$15:$E$18)*W173),VLOOKUP(VALUE(_xlfn.SINGLE(Q:Q)),Rates!A:C,3,0)*W173)))</f>
        <v/>
      </c>
      <c r="AD173" s="168">
        <f>IFERROR(IF(R173="Beer","",IF(OR(Q173=1,Q173=2,Q173=3,Q173=4),VLOOKUP(Q173,Rates!$A$31:$B$34,2,0)*W173,IF(V173=1,VLOOKUP(U173,'REB BEV MIN MKUP'!B:E,4,0),IF(V173&gt;1,VLOOKUP(VALUE(W173),'REB BEV MIN MKUP'!O:Q,3,0),0)))),0)</f>
        <v>0</v>
      </c>
      <c r="AE173" s="62" t="str">
        <f t="shared" si="124"/>
        <v/>
      </c>
      <c r="AF173" s="63" t="str">
        <f t="shared" si="125"/>
        <v/>
      </c>
      <c r="AG173" s="64" t="str">
        <f t="shared" si="126"/>
        <v/>
      </c>
      <c r="AH173" s="65" t="str">
        <f t="shared" si="127"/>
        <v/>
      </c>
      <c r="AI173" s="66" t="str">
        <f>IF(AE:AE="","",IF(R173="Refreshment Beverage",AK173*(Rates!J$19/100),ROUND(SUM(AH173*(Rates!$J$8/100)),4)))</f>
        <v/>
      </c>
      <c r="AJ173" s="67" t="str">
        <f t="shared" si="128"/>
        <v/>
      </c>
      <c r="AK173" s="22" t="str">
        <f t="shared" si="129"/>
        <v/>
      </c>
      <c r="AL173" s="62" t="str">
        <f t="shared" si="130"/>
        <v/>
      </c>
      <c r="AM173" s="63" t="str">
        <f>IF(AS173="","",IF(R173="Refreshment Beverage",ROUND(AS173*Rates!K$19,4),ROUND(AO173*(VLOOKUP(VALUE(Q173),Rates!G$4:L$12,3,0)),4)))</f>
        <v/>
      </c>
      <c r="AN173" s="68" t="str">
        <f>IF(AS173="","",IF(R173="Refreshment Beverage",AS173*(Rates!J$19/100),MAX(AM173,AB173)))</f>
        <v/>
      </c>
      <c r="AO173" s="69" t="str">
        <f t="shared" si="131"/>
        <v/>
      </c>
      <c r="AP173" s="69" t="str">
        <f t="shared" si="132"/>
        <v/>
      </c>
      <c r="AQ173" s="70" t="str">
        <f>IF(AS173="","",IF(R173="Refreshment Beverage",ROUND(SUM(VLOOKUP(Q:Q,Rates!G$15:L$19,3,0)*(AS173-Y173-Z173-AA173)),4),ROUND(SUM(Rates!$K$8*AS173),4)))</f>
        <v/>
      </c>
      <c r="AR173" s="66" t="str">
        <f t="shared" si="133"/>
        <v/>
      </c>
      <c r="AS173" s="22" t="str">
        <f t="shared" si="134"/>
        <v/>
      </c>
      <c r="AT173" s="62" t="str">
        <f t="shared" si="135"/>
        <v/>
      </c>
      <c r="AU173" s="63" t="str">
        <f>IF(AX173="","",IF(R173="Refreshment Beverage",ROUND((BA173-Y173-Z173-AA173)*VLOOKUP(VALUE(Q173),Rates!G$15:L$19,3,0),4),ROUND(AW173*(VLOOKUP(VALUE(Q173),Rates!G:L,3,0)),4)))</f>
        <v/>
      </c>
      <c r="AV173" s="68" t="str">
        <f t="shared" si="136"/>
        <v/>
      </c>
      <c r="AW173" s="69" t="str">
        <f t="shared" si="137"/>
        <v/>
      </c>
      <c r="AX173" s="65" t="str">
        <f t="shared" si="138"/>
        <v/>
      </c>
      <c r="AY173" s="70" t="str">
        <f>IF(AX173="","",IF(R173="Refreshment Beverage",ROUND(SUM(AX173*Rates!K$19),4),ROUND(SUM(AX173*(Rates!J$8/100)),4)))</f>
        <v/>
      </c>
      <c r="AZ173" s="67" t="str">
        <f t="shared" si="139"/>
        <v/>
      </c>
      <c r="BA173" s="22" t="str">
        <f t="shared" si="140"/>
        <v/>
      </c>
      <c r="BD173" s="171"/>
      <c r="BE173" s="171"/>
      <c r="BF173" s="171"/>
      <c r="BG173" s="171"/>
    </row>
    <row r="174" spans="11:59" ht="12.75" customHeight="1" x14ac:dyDescent="0.3">
      <c r="K174" s="42" t="str">
        <f t="shared" si="112"/>
        <v/>
      </c>
      <c r="L174" s="55" t="str">
        <f t="shared" si="113"/>
        <v/>
      </c>
      <c r="M174" s="43" t="str">
        <f t="shared" si="114"/>
        <v/>
      </c>
      <c r="N174" s="56" t="str" cm="1">
        <f t="array" ref="N174">IFERROR(IF(_xlfn.SINGLE(B:B)="","",IF(R174="Beer",SUM(LOOKUP(2,1/(Rates!$B$3:$B$5&lt;=W174)/(Rates!$C$3:$C$5&gt;=W174),Rates!$D$3:$D$5)*(X174/100)*W174),IF(R174="Refreshment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56" t="str">
        <f t="shared" si="115"/>
        <v/>
      </c>
      <c r="P174" s="53"/>
      <c r="Q174" s="14" t="str">
        <f t="shared" si="116"/>
        <v/>
      </c>
      <c r="R174" s="57" t="str">
        <f t="shared" si="117"/>
        <v/>
      </c>
      <c r="S174" s="58" t="str">
        <f>IF(B174="","",IF(R174="Refreshment Beverage",VLOOKUP(VALUE(Q174),Rates!G$15:L$19,2,0),VLOOKUP(VALUE(Q174),Rates!G$4:L$12,2,0)))</f>
        <v/>
      </c>
      <c r="T174" s="58" t="str">
        <f t="shared" si="118"/>
        <v/>
      </c>
      <c r="U174" s="58" t="str">
        <f t="shared" si="119"/>
        <v/>
      </c>
      <c r="V174" s="58" t="str">
        <f t="shared" si="120"/>
        <v/>
      </c>
      <c r="W174" s="58" t="str">
        <f t="shared" si="121"/>
        <v/>
      </c>
      <c r="X174" s="59" t="str">
        <f t="shared" si="122"/>
        <v/>
      </c>
      <c r="Y174" s="60" t="str">
        <f>IF(B:B="","",IF(R174="Refreshment Beverage",VLOOKUP(Q174,Rates!G$15:L$19,6,0)*W174,VLOOKUP(Q174,Rates!G$4:L$12,6,0)*W174))</f>
        <v/>
      </c>
      <c r="Z174" s="60" t="str">
        <f t="shared" si="123"/>
        <v/>
      </c>
      <c r="AA174" s="60" t="str">
        <f t="shared" si="111"/>
        <v/>
      </c>
      <c r="AB174" s="61" t="str" cm="1">
        <f t="array" ref="AB174">IF(_xlfn.SINGLE(B:B)="","",IF(R174="Refreshment Beverage","",IF(AND(R174="Beer",Q174=0),SUM(LOOKUP(2,1/(Rates!$B$15:$B$18&lt;=W174)/(Rates!$C$15:$C$18&gt;=W174),Rates!$D$15:$D$18)*W174),VLOOKUP(VALUE(_xlfn.SINGLE(Q:Q)),Rates!A:B,2,0)*W174)))</f>
        <v/>
      </c>
      <c r="AC174" s="61" t="str" cm="1">
        <f t="array" ref="AC174">IF(_xlfn.SINGLE(B:B)="","",IF(R174="Refreshment Beverage","",IF(AND(R174="Beer",Q174=0),SUM(LOOKUP(2,1/(Rates!$B$15:$B$18&lt;=W174)/(Rates!$C$15:$C$18&gt;=W174),Rates!$E$15:$E$18)*W174),VLOOKUP(VALUE(_xlfn.SINGLE(Q:Q)),Rates!A:C,3,0)*W174)))</f>
        <v/>
      </c>
      <c r="AD174" s="168">
        <f>IFERROR(IF(R174="Beer","",IF(OR(Q174=1,Q174=2,Q174=3,Q174=4),VLOOKUP(Q174,Rates!$A$31:$B$34,2,0)*W174,IF(V174=1,VLOOKUP(U174,'REB BEV MIN MKUP'!B:E,4,0),IF(V174&gt;1,VLOOKUP(VALUE(W174),'REB BEV MIN MKUP'!O:Q,3,0),0)))),0)</f>
        <v>0</v>
      </c>
      <c r="AE174" s="62" t="str">
        <f t="shared" si="124"/>
        <v/>
      </c>
      <c r="AF174" s="63" t="str">
        <f t="shared" si="125"/>
        <v/>
      </c>
      <c r="AG174" s="64" t="str">
        <f t="shared" si="126"/>
        <v/>
      </c>
      <c r="AH174" s="65" t="str">
        <f t="shared" si="127"/>
        <v/>
      </c>
      <c r="AI174" s="66" t="str">
        <f>IF(AE:AE="","",IF(R174="Refreshment Beverage",AK174*(Rates!J$19/100),ROUND(SUM(AH174*(Rates!$J$8/100)),4)))</f>
        <v/>
      </c>
      <c r="AJ174" s="67" t="str">
        <f t="shared" si="128"/>
        <v/>
      </c>
      <c r="AK174" s="22" t="str">
        <f t="shared" si="129"/>
        <v/>
      </c>
      <c r="AL174" s="62" t="str">
        <f t="shared" si="130"/>
        <v/>
      </c>
      <c r="AM174" s="63" t="str">
        <f>IF(AS174="","",IF(R174="Refreshment Beverage",ROUND(AS174*Rates!K$19,4),ROUND(AO174*(VLOOKUP(VALUE(Q174),Rates!G$4:L$12,3,0)),4)))</f>
        <v/>
      </c>
      <c r="AN174" s="68" t="str">
        <f>IF(AS174="","",IF(R174="Refreshment Beverage",AS174*(Rates!J$19/100),MAX(AM174,AB174)))</f>
        <v/>
      </c>
      <c r="AO174" s="69" t="str">
        <f t="shared" si="131"/>
        <v/>
      </c>
      <c r="AP174" s="69" t="str">
        <f t="shared" si="132"/>
        <v/>
      </c>
      <c r="AQ174" s="70" t="str">
        <f>IF(AS174="","",IF(R174="Refreshment Beverage",ROUND(SUM(VLOOKUP(Q:Q,Rates!G$15:L$19,3,0)*(AS174-Y174-Z174-AA174)),4),ROUND(SUM(Rates!$K$8*AS174),4)))</f>
        <v/>
      </c>
      <c r="AR174" s="66" t="str">
        <f t="shared" si="133"/>
        <v/>
      </c>
      <c r="AS174" s="22" t="str">
        <f t="shared" si="134"/>
        <v/>
      </c>
      <c r="AT174" s="62" t="str">
        <f t="shared" si="135"/>
        <v/>
      </c>
      <c r="AU174" s="63" t="str">
        <f>IF(AX174="","",IF(R174="Refreshment Beverage",ROUND((BA174-Y174-Z174-AA174)*VLOOKUP(VALUE(Q174),Rates!G$15:L$19,3,0),4),ROUND(AW174*(VLOOKUP(VALUE(Q174),Rates!G:L,3,0)),4)))</f>
        <v/>
      </c>
      <c r="AV174" s="68" t="str">
        <f t="shared" si="136"/>
        <v/>
      </c>
      <c r="AW174" s="69" t="str">
        <f t="shared" si="137"/>
        <v/>
      </c>
      <c r="AX174" s="65" t="str">
        <f t="shared" si="138"/>
        <v/>
      </c>
      <c r="AY174" s="70" t="str">
        <f>IF(AX174="","",IF(R174="Refreshment Beverage",ROUND(SUM(AX174*Rates!K$19),4),ROUND(SUM(AX174*(Rates!J$8/100)),4)))</f>
        <v/>
      </c>
      <c r="AZ174" s="67" t="str">
        <f t="shared" si="139"/>
        <v/>
      </c>
      <c r="BA174" s="22" t="str">
        <f t="shared" si="140"/>
        <v/>
      </c>
      <c r="BD174" s="171"/>
      <c r="BE174" s="171"/>
      <c r="BF174" s="171"/>
      <c r="BG174" s="171"/>
    </row>
    <row r="175" spans="11:59" ht="12.75" customHeight="1" x14ac:dyDescent="0.3">
      <c r="K175" s="42" t="str">
        <f t="shared" si="112"/>
        <v/>
      </c>
      <c r="L175" s="55" t="str">
        <f t="shared" si="113"/>
        <v/>
      </c>
      <c r="M175" s="43" t="str">
        <f t="shared" si="114"/>
        <v/>
      </c>
      <c r="N175" s="56" t="str" cm="1">
        <f t="array" ref="N175">IFERROR(IF(_xlfn.SINGLE(B:B)="","",IF(R175="Beer",SUM(LOOKUP(2,1/(Rates!$B$3:$B$5&lt;=W175)/(Rates!$C$3:$C$5&gt;=W175),Rates!$D$3:$D$5)*(X175/100)*W175),IF(R175="Refreshment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56" t="str">
        <f t="shared" si="115"/>
        <v/>
      </c>
      <c r="P175" s="53"/>
      <c r="Q175" s="14" t="str">
        <f t="shared" si="116"/>
        <v/>
      </c>
      <c r="R175" s="57" t="str">
        <f t="shared" si="117"/>
        <v/>
      </c>
      <c r="S175" s="58" t="str">
        <f>IF(B175="","",IF(R175="Refreshment Beverage",VLOOKUP(VALUE(Q175),Rates!G$15:L$19,2,0),VLOOKUP(VALUE(Q175),Rates!G$4:L$12,2,0)))</f>
        <v/>
      </c>
      <c r="T175" s="58" t="str">
        <f t="shared" si="118"/>
        <v/>
      </c>
      <c r="U175" s="58" t="str">
        <f t="shared" si="119"/>
        <v/>
      </c>
      <c r="V175" s="58" t="str">
        <f t="shared" si="120"/>
        <v/>
      </c>
      <c r="W175" s="58" t="str">
        <f t="shared" si="121"/>
        <v/>
      </c>
      <c r="X175" s="59" t="str">
        <f t="shared" si="122"/>
        <v/>
      </c>
      <c r="Y175" s="60" t="str">
        <f>IF(B:B="","",IF(R175="Refreshment Beverage",VLOOKUP(Q175,Rates!G$15:L$19,6,0)*W175,VLOOKUP(Q175,Rates!G$4:L$12,6,0)*W175))</f>
        <v/>
      </c>
      <c r="Z175" s="60" t="str">
        <f t="shared" si="123"/>
        <v/>
      </c>
      <c r="AA175" s="60" t="str">
        <f t="shared" si="111"/>
        <v/>
      </c>
      <c r="AB175" s="61" t="str" cm="1">
        <f t="array" ref="AB175">IF(_xlfn.SINGLE(B:B)="","",IF(R175="Refreshment Beverage","",IF(AND(R175="Beer",Q175=0),SUM(LOOKUP(2,1/(Rates!$B$15:$B$18&lt;=W175)/(Rates!$C$15:$C$18&gt;=W175),Rates!$D$15:$D$18)*W175),VLOOKUP(VALUE(_xlfn.SINGLE(Q:Q)),Rates!A:B,2,0)*W175)))</f>
        <v/>
      </c>
      <c r="AC175" s="61" t="str" cm="1">
        <f t="array" ref="AC175">IF(_xlfn.SINGLE(B:B)="","",IF(R175="Refreshment Beverage","",IF(AND(R175="Beer",Q175=0),SUM(LOOKUP(2,1/(Rates!$B$15:$B$18&lt;=W175)/(Rates!$C$15:$C$18&gt;=W175),Rates!$E$15:$E$18)*W175),VLOOKUP(VALUE(_xlfn.SINGLE(Q:Q)),Rates!A:C,3,0)*W175)))</f>
        <v/>
      </c>
      <c r="AD175" s="168">
        <f>IFERROR(IF(R175="Beer","",IF(OR(Q175=1,Q175=2,Q175=3,Q175=4),VLOOKUP(Q175,Rates!$A$31:$B$34,2,0)*W175,IF(V175=1,VLOOKUP(U175,'REB BEV MIN MKUP'!B:E,4,0),IF(V175&gt;1,VLOOKUP(VALUE(W175),'REB BEV MIN MKUP'!O:Q,3,0),0)))),0)</f>
        <v>0</v>
      </c>
      <c r="AE175" s="62" t="str">
        <f t="shared" si="124"/>
        <v/>
      </c>
      <c r="AF175" s="63" t="str">
        <f t="shared" si="125"/>
        <v/>
      </c>
      <c r="AG175" s="64" t="str">
        <f t="shared" si="126"/>
        <v/>
      </c>
      <c r="AH175" s="65" t="str">
        <f t="shared" si="127"/>
        <v/>
      </c>
      <c r="AI175" s="66" t="str">
        <f>IF(AE:AE="","",IF(R175="Refreshment Beverage",AK175*(Rates!J$19/100),ROUND(SUM(AH175*(Rates!$J$8/100)),4)))</f>
        <v/>
      </c>
      <c r="AJ175" s="67" t="str">
        <f t="shared" si="128"/>
        <v/>
      </c>
      <c r="AK175" s="22" t="str">
        <f t="shared" si="129"/>
        <v/>
      </c>
      <c r="AL175" s="62" t="str">
        <f t="shared" si="130"/>
        <v/>
      </c>
      <c r="AM175" s="63" t="str">
        <f>IF(AS175="","",IF(R175="Refreshment Beverage",ROUND(AS175*Rates!K$19,4),ROUND(AO175*(VLOOKUP(VALUE(Q175),Rates!G$4:L$12,3,0)),4)))</f>
        <v/>
      </c>
      <c r="AN175" s="68" t="str">
        <f>IF(AS175="","",IF(R175="Refreshment Beverage",AS175*(Rates!J$19/100),MAX(AM175,AB175)))</f>
        <v/>
      </c>
      <c r="AO175" s="69" t="str">
        <f t="shared" si="131"/>
        <v/>
      </c>
      <c r="AP175" s="69" t="str">
        <f t="shared" si="132"/>
        <v/>
      </c>
      <c r="AQ175" s="70" t="str">
        <f>IF(AS175="","",IF(R175="Refreshment Beverage",ROUND(SUM(VLOOKUP(Q:Q,Rates!G$15:L$19,3,0)*(AS175-Y175-Z175-AA175)),4),ROUND(SUM(Rates!$K$8*AS175),4)))</f>
        <v/>
      </c>
      <c r="AR175" s="66" t="str">
        <f t="shared" si="133"/>
        <v/>
      </c>
      <c r="AS175" s="22" t="str">
        <f t="shared" si="134"/>
        <v/>
      </c>
      <c r="AT175" s="62" t="str">
        <f t="shared" si="135"/>
        <v/>
      </c>
      <c r="AU175" s="63" t="str">
        <f>IF(AX175="","",IF(R175="Refreshment Beverage",ROUND((BA175-Y175-Z175-AA175)*VLOOKUP(VALUE(Q175),Rates!G$15:L$19,3,0),4),ROUND(AW175*(VLOOKUP(VALUE(Q175),Rates!G:L,3,0)),4)))</f>
        <v/>
      </c>
      <c r="AV175" s="68" t="str">
        <f t="shared" si="136"/>
        <v/>
      </c>
      <c r="AW175" s="69" t="str">
        <f t="shared" si="137"/>
        <v/>
      </c>
      <c r="AX175" s="65" t="str">
        <f t="shared" si="138"/>
        <v/>
      </c>
      <c r="AY175" s="70" t="str">
        <f>IF(AX175="","",IF(R175="Refreshment Beverage",ROUND(SUM(AX175*Rates!K$19),4),ROUND(SUM(AX175*(Rates!J$8/100)),4)))</f>
        <v/>
      </c>
      <c r="AZ175" s="67" t="str">
        <f t="shared" si="139"/>
        <v/>
      </c>
      <c r="BA175" s="22" t="str">
        <f t="shared" si="140"/>
        <v/>
      </c>
      <c r="BD175" s="171"/>
      <c r="BE175" s="171"/>
      <c r="BF175" s="171"/>
      <c r="BG175" s="171"/>
    </row>
    <row r="176" spans="11:59" ht="12.75" customHeight="1" x14ac:dyDescent="0.3">
      <c r="K176" s="42" t="str">
        <f t="shared" si="112"/>
        <v/>
      </c>
      <c r="L176" s="55" t="str">
        <f t="shared" si="113"/>
        <v/>
      </c>
      <c r="M176" s="43" t="str">
        <f t="shared" si="114"/>
        <v/>
      </c>
      <c r="N176" s="56" t="str" cm="1">
        <f t="array" ref="N176">IFERROR(IF(_xlfn.SINGLE(B:B)="","",IF(R176="Beer",SUM(LOOKUP(2,1/(Rates!$B$3:$B$5&lt;=W176)/(Rates!$C$3:$C$5&gt;=W176),Rates!$D$3:$D$5)*(X176/100)*W176),IF(R176="Refreshment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56" t="str">
        <f t="shared" si="115"/>
        <v/>
      </c>
      <c r="P176" s="53"/>
      <c r="Q176" s="14" t="str">
        <f t="shared" si="116"/>
        <v/>
      </c>
      <c r="R176" s="57" t="str">
        <f t="shared" si="117"/>
        <v/>
      </c>
      <c r="S176" s="58" t="str">
        <f>IF(B176="","",IF(R176="Refreshment Beverage",VLOOKUP(VALUE(Q176),Rates!G$15:L$19,2,0),VLOOKUP(VALUE(Q176),Rates!G$4:L$12,2,0)))</f>
        <v/>
      </c>
      <c r="T176" s="58" t="str">
        <f t="shared" si="118"/>
        <v/>
      </c>
      <c r="U176" s="58" t="str">
        <f t="shared" si="119"/>
        <v/>
      </c>
      <c r="V176" s="58" t="str">
        <f t="shared" si="120"/>
        <v/>
      </c>
      <c r="W176" s="58" t="str">
        <f t="shared" si="121"/>
        <v/>
      </c>
      <c r="X176" s="59" t="str">
        <f t="shared" si="122"/>
        <v/>
      </c>
      <c r="Y176" s="60" t="str">
        <f>IF(B:B="","",IF(R176="Refreshment Beverage",VLOOKUP(Q176,Rates!G$15:L$19,6,0)*W176,VLOOKUP(Q176,Rates!G$4:L$12,6,0)*W176))</f>
        <v/>
      </c>
      <c r="Z176" s="60" t="str">
        <f t="shared" si="123"/>
        <v/>
      </c>
      <c r="AA176" s="60" t="str">
        <f t="shared" si="111"/>
        <v/>
      </c>
      <c r="AB176" s="61" t="str" cm="1">
        <f t="array" ref="AB176">IF(_xlfn.SINGLE(B:B)="","",IF(R176="Refreshment Beverage","",IF(AND(R176="Beer",Q176=0),SUM(LOOKUP(2,1/(Rates!$B$15:$B$18&lt;=W176)/(Rates!$C$15:$C$18&gt;=W176),Rates!$D$15:$D$18)*W176),VLOOKUP(VALUE(_xlfn.SINGLE(Q:Q)),Rates!A:B,2,0)*W176)))</f>
        <v/>
      </c>
      <c r="AC176" s="61" t="str" cm="1">
        <f t="array" ref="AC176">IF(_xlfn.SINGLE(B:B)="","",IF(R176="Refreshment Beverage","",IF(AND(R176="Beer",Q176=0),SUM(LOOKUP(2,1/(Rates!$B$15:$B$18&lt;=W176)/(Rates!$C$15:$C$18&gt;=W176),Rates!$E$15:$E$18)*W176),VLOOKUP(VALUE(_xlfn.SINGLE(Q:Q)),Rates!A:C,3,0)*W176)))</f>
        <v/>
      </c>
      <c r="AD176" s="168">
        <f>IFERROR(IF(R176="Beer","",IF(OR(Q176=1,Q176=2,Q176=3,Q176=4),VLOOKUP(Q176,Rates!$A$31:$B$34,2,0)*W176,IF(V176=1,VLOOKUP(U176,'REB BEV MIN MKUP'!B:E,4,0),IF(V176&gt;1,VLOOKUP(VALUE(W176),'REB BEV MIN MKUP'!O:Q,3,0),0)))),0)</f>
        <v>0</v>
      </c>
      <c r="AE176" s="62" t="str">
        <f t="shared" si="124"/>
        <v/>
      </c>
      <c r="AF176" s="63" t="str">
        <f t="shared" si="125"/>
        <v/>
      </c>
      <c r="AG176" s="64" t="str">
        <f t="shared" si="126"/>
        <v/>
      </c>
      <c r="AH176" s="65" t="str">
        <f t="shared" si="127"/>
        <v/>
      </c>
      <c r="AI176" s="66" t="str">
        <f>IF(AE:AE="","",IF(R176="Refreshment Beverage",AK176*(Rates!J$19/100),ROUND(SUM(AH176*(Rates!$J$8/100)),4)))</f>
        <v/>
      </c>
      <c r="AJ176" s="67" t="str">
        <f t="shared" si="128"/>
        <v/>
      </c>
      <c r="AK176" s="22" t="str">
        <f t="shared" si="129"/>
        <v/>
      </c>
      <c r="AL176" s="62" t="str">
        <f t="shared" si="130"/>
        <v/>
      </c>
      <c r="AM176" s="63" t="str">
        <f>IF(AS176="","",IF(R176="Refreshment Beverage",ROUND(AS176*Rates!K$19,4),ROUND(AO176*(VLOOKUP(VALUE(Q176),Rates!G$4:L$12,3,0)),4)))</f>
        <v/>
      </c>
      <c r="AN176" s="68" t="str">
        <f>IF(AS176="","",IF(R176="Refreshment Beverage",AS176*(Rates!J$19/100),MAX(AM176,AB176)))</f>
        <v/>
      </c>
      <c r="AO176" s="69" t="str">
        <f t="shared" si="131"/>
        <v/>
      </c>
      <c r="AP176" s="69" t="str">
        <f t="shared" si="132"/>
        <v/>
      </c>
      <c r="AQ176" s="70" t="str">
        <f>IF(AS176="","",IF(R176="Refreshment Beverage",ROUND(SUM(VLOOKUP(Q:Q,Rates!G$15:L$19,3,0)*(AS176-Y176-Z176-AA176)),4),ROUND(SUM(Rates!$K$8*AS176),4)))</f>
        <v/>
      </c>
      <c r="AR176" s="66" t="str">
        <f t="shared" si="133"/>
        <v/>
      </c>
      <c r="AS176" s="22" t="str">
        <f t="shared" si="134"/>
        <v/>
      </c>
      <c r="AT176" s="62" t="str">
        <f t="shared" si="135"/>
        <v/>
      </c>
      <c r="AU176" s="63" t="str">
        <f>IF(AX176="","",IF(R176="Refreshment Beverage",ROUND((BA176-Y176-Z176-AA176)*VLOOKUP(VALUE(Q176),Rates!G$15:L$19,3,0),4),ROUND(AW176*(VLOOKUP(VALUE(Q176),Rates!G:L,3,0)),4)))</f>
        <v/>
      </c>
      <c r="AV176" s="68" t="str">
        <f t="shared" si="136"/>
        <v/>
      </c>
      <c r="AW176" s="69" t="str">
        <f t="shared" si="137"/>
        <v/>
      </c>
      <c r="AX176" s="65" t="str">
        <f t="shared" si="138"/>
        <v/>
      </c>
      <c r="AY176" s="70" t="str">
        <f>IF(AX176="","",IF(R176="Refreshment Beverage",ROUND(SUM(AX176*Rates!K$19),4),ROUND(SUM(AX176*(Rates!J$8/100)),4)))</f>
        <v/>
      </c>
      <c r="AZ176" s="67" t="str">
        <f t="shared" si="139"/>
        <v/>
      </c>
      <c r="BA176" s="22" t="str">
        <f t="shared" si="140"/>
        <v/>
      </c>
      <c r="BD176" s="171"/>
      <c r="BE176" s="171"/>
      <c r="BF176" s="171"/>
      <c r="BG176" s="171"/>
    </row>
    <row r="177" spans="11:59" ht="12.75" customHeight="1" x14ac:dyDescent="0.3">
      <c r="K177" s="42" t="str">
        <f t="shared" si="112"/>
        <v/>
      </c>
      <c r="L177" s="55" t="str">
        <f t="shared" si="113"/>
        <v/>
      </c>
      <c r="M177" s="43" t="str">
        <f t="shared" si="114"/>
        <v/>
      </c>
      <c r="N177" s="56" t="str" cm="1">
        <f t="array" ref="N177">IFERROR(IF(_xlfn.SINGLE(B:B)="","",IF(R177="Beer",SUM(LOOKUP(2,1/(Rates!$B$3:$B$5&lt;=W177)/(Rates!$C$3:$C$5&gt;=W177),Rates!$D$3:$D$5)*(X177/100)*W177),IF(R177="Refreshment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56" t="str">
        <f t="shared" si="115"/>
        <v/>
      </c>
      <c r="P177" s="53"/>
      <c r="Q177" s="14" t="str">
        <f t="shared" si="116"/>
        <v/>
      </c>
      <c r="R177" s="57" t="str">
        <f t="shared" si="117"/>
        <v/>
      </c>
      <c r="S177" s="58" t="str">
        <f>IF(B177="","",IF(R177="Refreshment Beverage",VLOOKUP(VALUE(Q177),Rates!G$15:L$19,2,0),VLOOKUP(VALUE(Q177),Rates!G$4:L$12,2,0)))</f>
        <v/>
      </c>
      <c r="T177" s="58" t="str">
        <f t="shared" si="118"/>
        <v/>
      </c>
      <c r="U177" s="58" t="str">
        <f t="shared" si="119"/>
        <v/>
      </c>
      <c r="V177" s="58" t="str">
        <f t="shared" si="120"/>
        <v/>
      </c>
      <c r="W177" s="58" t="str">
        <f t="shared" si="121"/>
        <v/>
      </c>
      <c r="X177" s="59" t="str">
        <f t="shared" si="122"/>
        <v/>
      </c>
      <c r="Y177" s="60" t="str">
        <f>IF(B:B="","",IF(R177="Refreshment Beverage",VLOOKUP(Q177,Rates!G$15:L$19,6,0)*W177,VLOOKUP(Q177,Rates!G$4:L$12,6,0)*W177))</f>
        <v/>
      </c>
      <c r="Z177" s="60" t="str">
        <f t="shared" si="123"/>
        <v/>
      </c>
      <c r="AA177" s="60" t="str">
        <f t="shared" si="111"/>
        <v/>
      </c>
      <c r="AB177" s="61" t="str" cm="1">
        <f t="array" ref="AB177">IF(_xlfn.SINGLE(B:B)="","",IF(R177="Refreshment Beverage","",IF(AND(R177="Beer",Q177=0),SUM(LOOKUP(2,1/(Rates!$B$15:$B$18&lt;=W177)/(Rates!$C$15:$C$18&gt;=W177),Rates!$D$15:$D$18)*W177),VLOOKUP(VALUE(_xlfn.SINGLE(Q:Q)),Rates!A:B,2,0)*W177)))</f>
        <v/>
      </c>
      <c r="AC177" s="61" t="str" cm="1">
        <f t="array" ref="AC177">IF(_xlfn.SINGLE(B:B)="","",IF(R177="Refreshment Beverage","",IF(AND(R177="Beer",Q177=0),SUM(LOOKUP(2,1/(Rates!$B$15:$B$18&lt;=W177)/(Rates!$C$15:$C$18&gt;=W177),Rates!$E$15:$E$18)*W177),VLOOKUP(VALUE(_xlfn.SINGLE(Q:Q)),Rates!A:C,3,0)*W177)))</f>
        <v/>
      </c>
      <c r="AD177" s="168">
        <f>IFERROR(IF(R177="Beer","",IF(OR(Q177=1,Q177=2,Q177=3,Q177=4),VLOOKUP(Q177,Rates!$A$31:$B$34,2,0)*W177,IF(V177=1,VLOOKUP(U177,'REB BEV MIN MKUP'!B:E,4,0),IF(V177&gt;1,VLOOKUP(VALUE(W177),'REB BEV MIN MKUP'!O:Q,3,0),0)))),0)</f>
        <v>0</v>
      </c>
      <c r="AE177" s="62" t="str">
        <f t="shared" si="124"/>
        <v/>
      </c>
      <c r="AF177" s="63" t="str">
        <f t="shared" si="125"/>
        <v/>
      </c>
      <c r="AG177" s="64" t="str">
        <f t="shared" si="126"/>
        <v/>
      </c>
      <c r="AH177" s="65" t="str">
        <f t="shared" si="127"/>
        <v/>
      </c>
      <c r="AI177" s="66" t="str">
        <f>IF(AE:AE="","",IF(R177="Refreshment Beverage",AK177*(Rates!J$19/100),ROUND(SUM(AH177*(Rates!$J$8/100)),4)))</f>
        <v/>
      </c>
      <c r="AJ177" s="67" t="str">
        <f t="shared" si="128"/>
        <v/>
      </c>
      <c r="AK177" s="22" t="str">
        <f t="shared" si="129"/>
        <v/>
      </c>
      <c r="AL177" s="62" t="str">
        <f t="shared" si="130"/>
        <v/>
      </c>
      <c r="AM177" s="63" t="str">
        <f>IF(AS177="","",IF(R177="Refreshment Beverage",ROUND(AS177*Rates!K$19,4),ROUND(AO177*(VLOOKUP(VALUE(Q177),Rates!G$4:L$12,3,0)),4)))</f>
        <v/>
      </c>
      <c r="AN177" s="68" t="str">
        <f>IF(AS177="","",IF(R177="Refreshment Beverage",AS177*(Rates!J$19/100),MAX(AM177,AB177)))</f>
        <v/>
      </c>
      <c r="AO177" s="69" t="str">
        <f t="shared" si="131"/>
        <v/>
      </c>
      <c r="AP177" s="69" t="str">
        <f t="shared" si="132"/>
        <v/>
      </c>
      <c r="AQ177" s="70" t="str">
        <f>IF(AS177="","",IF(R177="Refreshment Beverage",ROUND(SUM(VLOOKUP(Q:Q,Rates!G$15:L$19,3,0)*(AS177-Y177-Z177-AA177)),4),ROUND(SUM(Rates!$K$8*AS177),4)))</f>
        <v/>
      </c>
      <c r="AR177" s="66" t="str">
        <f t="shared" si="133"/>
        <v/>
      </c>
      <c r="AS177" s="22" t="str">
        <f t="shared" si="134"/>
        <v/>
      </c>
      <c r="AT177" s="62" t="str">
        <f t="shared" si="135"/>
        <v/>
      </c>
      <c r="AU177" s="63" t="str">
        <f>IF(AX177="","",IF(R177="Refreshment Beverage",ROUND((BA177-Y177-Z177-AA177)*VLOOKUP(VALUE(Q177),Rates!G$15:L$19,3,0),4),ROUND(AW177*(VLOOKUP(VALUE(Q177),Rates!G:L,3,0)),4)))</f>
        <v/>
      </c>
      <c r="AV177" s="68" t="str">
        <f t="shared" si="136"/>
        <v/>
      </c>
      <c r="AW177" s="69" t="str">
        <f t="shared" si="137"/>
        <v/>
      </c>
      <c r="AX177" s="65" t="str">
        <f t="shared" si="138"/>
        <v/>
      </c>
      <c r="AY177" s="70" t="str">
        <f>IF(AX177="","",IF(R177="Refreshment Beverage",ROUND(SUM(AX177*Rates!K$19),4),ROUND(SUM(AX177*(Rates!J$8/100)),4)))</f>
        <v/>
      </c>
      <c r="AZ177" s="67" t="str">
        <f t="shared" si="139"/>
        <v/>
      </c>
      <c r="BA177" s="22" t="str">
        <f t="shared" si="140"/>
        <v/>
      </c>
      <c r="BD177" s="171"/>
      <c r="BE177" s="171"/>
      <c r="BF177" s="171"/>
      <c r="BG177" s="171"/>
    </row>
    <row r="178" spans="11:59" ht="12.75" customHeight="1" x14ac:dyDescent="0.3">
      <c r="K178" s="42" t="str">
        <f t="shared" si="112"/>
        <v/>
      </c>
      <c r="L178" s="55" t="str">
        <f t="shared" si="113"/>
        <v/>
      </c>
      <c r="M178" s="43" t="str">
        <f t="shared" si="114"/>
        <v/>
      </c>
      <c r="N178" s="56" t="str" cm="1">
        <f t="array" ref="N178">IFERROR(IF(_xlfn.SINGLE(B:B)="","",IF(R178="Beer",SUM(LOOKUP(2,1/(Rates!$B$3:$B$5&lt;=W178)/(Rates!$C$3:$C$5&gt;=W178),Rates!$D$3:$D$5)*(X178/100)*W178),IF(R178="Refreshment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56" t="str">
        <f t="shared" si="115"/>
        <v/>
      </c>
      <c r="P178" s="53"/>
      <c r="Q178" s="14" t="str">
        <f t="shared" si="116"/>
        <v/>
      </c>
      <c r="R178" s="57" t="str">
        <f t="shared" si="117"/>
        <v/>
      </c>
      <c r="S178" s="58" t="str">
        <f>IF(B178="","",IF(R178="Refreshment Beverage",VLOOKUP(VALUE(Q178),Rates!G$15:L$19,2,0),VLOOKUP(VALUE(Q178),Rates!G$4:L$12,2,0)))</f>
        <v/>
      </c>
      <c r="T178" s="58" t="str">
        <f t="shared" si="118"/>
        <v/>
      </c>
      <c r="U178" s="58" t="str">
        <f t="shared" si="119"/>
        <v/>
      </c>
      <c r="V178" s="58" t="str">
        <f t="shared" si="120"/>
        <v/>
      </c>
      <c r="W178" s="58" t="str">
        <f t="shared" si="121"/>
        <v/>
      </c>
      <c r="X178" s="59" t="str">
        <f t="shared" si="122"/>
        <v/>
      </c>
      <c r="Y178" s="60" t="str">
        <f>IF(B:B="","",IF(R178="Refreshment Beverage",VLOOKUP(Q178,Rates!G$15:L$19,6,0)*W178,VLOOKUP(Q178,Rates!G$4:L$12,6,0)*W178))</f>
        <v/>
      </c>
      <c r="Z178" s="60" t="str">
        <f t="shared" si="123"/>
        <v/>
      </c>
      <c r="AA178" s="60" t="str">
        <f t="shared" si="111"/>
        <v/>
      </c>
      <c r="AB178" s="61" t="str" cm="1">
        <f t="array" ref="AB178">IF(_xlfn.SINGLE(B:B)="","",IF(R178="Refreshment Beverage","",IF(AND(R178="Beer",Q178=0),SUM(LOOKUP(2,1/(Rates!$B$15:$B$18&lt;=W178)/(Rates!$C$15:$C$18&gt;=W178),Rates!$D$15:$D$18)*W178),VLOOKUP(VALUE(_xlfn.SINGLE(Q:Q)),Rates!A:B,2,0)*W178)))</f>
        <v/>
      </c>
      <c r="AC178" s="61" t="str" cm="1">
        <f t="array" ref="AC178">IF(_xlfn.SINGLE(B:B)="","",IF(R178="Refreshment Beverage","",IF(AND(R178="Beer",Q178=0),SUM(LOOKUP(2,1/(Rates!$B$15:$B$18&lt;=W178)/(Rates!$C$15:$C$18&gt;=W178),Rates!$E$15:$E$18)*W178),VLOOKUP(VALUE(_xlfn.SINGLE(Q:Q)),Rates!A:C,3,0)*W178)))</f>
        <v/>
      </c>
      <c r="AD178" s="168">
        <f>IFERROR(IF(R178="Beer","",IF(OR(Q178=1,Q178=2,Q178=3,Q178=4),VLOOKUP(Q178,Rates!$A$31:$B$34,2,0)*W178,IF(V178=1,VLOOKUP(U178,'REB BEV MIN MKUP'!B:E,4,0),IF(V178&gt;1,VLOOKUP(VALUE(W178),'REB BEV MIN MKUP'!O:Q,3,0),0)))),0)</f>
        <v>0</v>
      </c>
      <c r="AE178" s="62" t="str">
        <f t="shared" si="124"/>
        <v/>
      </c>
      <c r="AF178" s="63" t="str">
        <f t="shared" si="125"/>
        <v/>
      </c>
      <c r="AG178" s="64" t="str">
        <f t="shared" si="126"/>
        <v/>
      </c>
      <c r="AH178" s="65" t="str">
        <f t="shared" si="127"/>
        <v/>
      </c>
      <c r="AI178" s="66" t="str">
        <f>IF(AE:AE="","",IF(R178="Refreshment Beverage",AK178*(Rates!J$19/100),ROUND(SUM(AH178*(Rates!$J$8/100)),4)))</f>
        <v/>
      </c>
      <c r="AJ178" s="67" t="str">
        <f t="shared" si="128"/>
        <v/>
      </c>
      <c r="AK178" s="22" t="str">
        <f t="shared" si="129"/>
        <v/>
      </c>
      <c r="AL178" s="62" t="str">
        <f t="shared" si="130"/>
        <v/>
      </c>
      <c r="AM178" s="63" t="str">
        <f>IF(AS178="","",IF(R178="Refreshment Beverage",ROUND(AS178*Rates!K$19,4),ROUND(AO178*(VLOOKUP(VALUE(Q178),Rates!G$4:L$12,3,0)),4)))</f>
        <v/>
      </c>
      <c r="AN178" s="68" t="str">
        <f>IF(AS178="","",IF(R178="Refreshment Beverage",AS178*(Rates!J$19/100),MAX(AM178,AB178)))</f>
        <v/>
      </c>
      <c r="AO178" s="69" t="str">
        <f t="shared" si="131"/>
        <v/>
      </c>
      <c r="AP178" s="69" t="str">
        <f t="shared" si="132"/>
        <v/>
      </c>
      <c r="AQ178" s="70" t="str">
        <f>IF(AS178="","",IF(R178="Refreshment Beverage",ROUND(SUM(VLOOKUP(Q:Q,Rates!G$15:L$19,3,0)*(AS178-Y178-Z178-AA178)),4),ROUND(SUM(Rates!$K$8*AS178),4)))</f>
        <v/>
      </c>
      <c r="AR178" s="66" t="str">
        <f t="shared" si="133"/>
        <v/>
      </c>
      <c r="AS178" s="22" t="str">
        <f t="shared" si="134"/>
        <v/>
      </c>
      <c r="AT178" s="62" t="str">
        <f t="shared" si="135"/>
        <v/>
      </c>
      <c r="AU178" s="63" t="str">
        <f>IF(AX178="","",IF(R178="Refreshment Beverage",ROUND((BA178-Y178-Z178-AA178)*VLOOKUP(VALUE(Q178),Rates!G$15:L$19,3,0),4),ROUND(AW178*(VLOOKUP(VALUE(Q178),Rates!G:L,3,0)),4)))</f>
        <v/>
      </c>
      <c r="AV178" s="68" t="str">
        <f t="shared" si="136"/>
        <v/>
      </c>
      <c r="AW178" s="69" t="str">
        <f t="shared" si="137"/>
        <v/>
      </c>
      <c r="AX178" s="65" t="str">
        <f t="shared" si="138"/>
        <v/>
      </c>
      <c r="AY178" s="70" t="str">
        <f>IF(AX178="","",IF(R178="Refreshment Beverage",ROUND(SUM(AX178*Rates!K$19),4),ROUND(SUM(AX178*(Rates!J$8/100)),4)))</f>
        <v/>
      </c>
      <c r="AZ178" s="67" t="str">
        <f t="shared" si="139"/>
        <v/>
      </c>
      <c r="BA178" s="22" t="str">
        <f t="shared" si="140"/>
        <v/>
      </c>
      <c r="BD178" s="171"/>
      <c r="BE178" s="171"/>
      <c r="BF178" s="171"/>
      <c r="BG178" s="171"/>
    </row>
    <row r="179" spans="11:59" ht="12.75" customHeight="1" x14ac:dyDescent="0.3">
      <c r="K179" s="42" t="str">
        <f t="shared" si="112"/>
        <v/>
      </c>
      <c r="L179" s="55" t="str">
        <f t="shared" si="113"/>
        <v/>
      </c>
      <c r="M179" s="43" t="str">
        <f t="shared" si="114"/>
        <v/>
      </c>
      <c r="N179" s="56" t="str" cm="1">
        <f t="array" ref="N179">IFERROR(IF(_xlfn.SINGLE(B:B)="","",IF(R179="Beer",SUM(LOOKUP(2,1/(Rates!$B$3:$B$5&lt;=W179)/(Rates!$C$3:$C$5&gt;=W179),Rates!$D$3:$D$5)*(X179/100)*W179),IF(R179="Refreshment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56" t="str">
        <f t="shared" si="115"/>
        <v/>
      </c>
      <c r="P179" s="53"/>
      <c r="Q179" s="14" t="str">
        <f t="shared" si="116"/>
        <v/>
      </c>
      <c r="R179" s="57" t="str">
        <f t="shared" si="117"/>
        <v/>
      </c>
      <c r="S179" s="58" t="str">
        <f>IF(B179="","",IF(R179="Refreshment Beverage",VLOOKUP(VALUE(Q179),Rates!G$15:L$19,2,0),VLOOKUP(VALUE(Q179),Rates!G$4:L$12,2,0)))</f>
        <v/>
      </c>
      <c r="T179" s="58" t="str">
        <f t="shared" si="118"/>
        <v/>
      </c>
      <c r="U179" s="58" t="str">
        <f t="shared" si="119"/>
        <v/>
      </c>
      <c r="V179" s="58" t="str">
        <f t="shared" si="120"/>
        <v/>
      </c>
      <c r="W179" s="58" t="str">
        <f t="shared" si="121"/>
        <v/>
      </c>
      <c r="X179" s="59" t="str">
        <f t="shared" si="122"/>
        <v/>
      </c>
      <c r="Y179" s="60" t="str">
        <f>IF(B:B="","",IF(R179="Refreshment Beverage",VLOOKUP(Q179,Rates!G$15:L$19,6,0)*W179,VLOOKUP(Q179,Rates!G$4:L$12,6,0)*W179))</f>
        <v/>
      </c>
      <c r="Z179" s="60" t="str">
        <f t="shared" si="123"/>
        <v/>
      </c>
      <c r="AA179" s="60" t="str">
        <f t="shared" si="111"/>
        <v/>
      </c>
      <c r="AB179" s="61" t="str" cm="1">
        <f t="array" ref="AB179">IF(_xlfn.SINGLE(B:B)="","",IF(R179="Refreshment Beverage","",IF(AND(R179="Beer",Q179=0),SUM(LOOKUP(2,1/(Rates!$B$15:$B$18&lt;=W179)/(Rates!$C$15:$C$18&gt;=W179),Rates!$D$15:$D$18)*W179),VLOOKUP(VALUE(_xlfn.SINGLE(Q:Q)),Rates!A:B,2,0)*W179)))</f>
        <v/>
      </c>
      <c r="AC179" s="61" t="str" cm="1">
        <f t="array" ref="AC179">IF(_xlfn.SINGLE(B:B)="","",IF(R179="Refreshment Beverage","",IF(AND(R179="Beer",Q179=0),SUM(LOOKUP(2,1/(Rates!$B$15:$B$18&lt;=W179)/(Rates!$C$15:$C$18&gt;=W179),Rates!$E$15:$E$18)*W179),VLOOKUP(VALUE(_xlfn.SINGLE(Q:Q)),Rates!A:C,3,0)*W179)))</f>
        <v/>
      </c>
      <c r="AD179" s="168">
        <f>IFERROR(IF(R179="Beer","",IF(OR(Q179=1,Q179=2,Q179=3,Q179=4),VLOOKUP(Q179,Rates!$A$31:$B$34,2,0)*W179,IF(V179=1,VLOOKUP(U179,'REB BEV MIN MKUP'!B:E,4,0),IF(V179&gt;1,VLOOKUP(VALUE(W179),'REB BEV MIN MKUP'!O:Q,3,0),0)))),0)</f>
        <v>0</v>
      </c>
      <c r="AE179" s="62" t="str">
        <f t="shared" si="124"/>
        <v/>
      </c>
      <c r="AF179" s="63" t="str">
        <f t="shared" si="125"/>
        <v/>
      </c>
      <c r="AG179" s="64" t="str">
        <f t="shared" si="126"/>
        <v/>
      </c>
      <c r="AH179" s="65" t="str">
        <f t="shared" si="127"/>
        <v/>
      </c>
      <c r="AI179" s="66" t="str">
        <f>IF(AE:AE="","",IF(R179="Refreshment Beverage",AK179*(Rates!J$19/100),ROUND(SUM(AH179*(Rates!$J$8/100)),4)))</f>
        <v/>
      </c>
      <c r="AJ179" s="67" t="str">
        <f t="shared" si="128"/>
        <v/>
      </c>
      <c r="AK179" s="22" t="str">
        <f t="shared" si="129"/>
        <v/>
      </c>
      <c r="AL179" s="62" t="str">
        <f t="shared" si="130"/>
        <v/>
      </c>
      <c r="AM179" s="63" t="str">
        <f>IF(AS179="","",IF(R179="Refreshment Beverage",ROUND(AS179*Rates!K$19,4),ROUND(AO179*(VLOOKUP(VALUE(Q179),Rates!G$4:L$12,3,0)),4)))</f>
        <v/>
      </c>
      <c r="AN179" s="68" t="str">
        <f>IF(AS179="","",IF(R179="Refreshment Beverage",AS179*(Rates!J$19/100),MAX(AM179,AB179)))</f>
        <v/>
      </c>
      <c r="AO179" s="69" t="str">
        <f t="shared" si="131"/>
        <v/>
      </c>
      <c r="AP179" s="69" t="str">
        <f t="shared" si="132"/>
        <v/>
      </c>
      <c r="AQ179" s="70" t="str">
        <f>IF(AS179="","",IF(R179="Refreshment Beverage",ROUND(SUM(VLOOKUP(Q:Q,Rates!G$15:L$19,3,0)*(AS179-Y179-Z179-AA179)),4),ROUND(SUM(Rates!$K$8*AS179),4)))</f>
        <v/>
      </c>
      <c r="AR179" s="66" t="str">
        <f t="shared" si="133"/>
        <v/>
      </c>
      <c r="AS179" s="22" t="str">
        <f t="shared" si="134"/>
        <v/>
      </c>
      <c r="AT179" s="62" t="str">
        <f t="shared" si="135"/>
        <v/>
      </c>
      <c r="AU179" s="63" t="str">
        <f>IF(AX179="","",IF(R179="Refreshment Beverage",ROUND((BA179-Y179-Z179-AA179)*VLOOKUP(VALUE(Q179),Rates!G$15:L$19,3,0),4),ROUND(AW179*(VLOOKUP(VALUE(Q179),Rates!G:L,3,0)),4)))</f>
        <v/>
      </c>
      <c r="AV179" s="68" t="str">
        <f t="shared" si="136"/>
        <v/>
      </c>
      <c r="AW179" s="69" t="str">
        <f t="shared" si="137"/>
        <v/>
      </c>
      <c r="AX179" s="65" t="str">
        <f t="shared" si="138"/>
        <v/>
      </c>
      <c r="AY179" s="70" t="str">
        <f>IF(AX179="","",IF(R179="Refreshment Beverage",ROUND(SUM(AX179*Rates!K$19),4),ROUND(SUM(AX179*(Rates!J$8/100)),4)))</f>
        <v/>
      </c>
      <c r="AZ179" s="67" t="str">
        <f t="shared" si="139"/>
        <v/>
      </c>
      <c r="BA179" s="22" t="str">
        <f t="shared" si="140"/>
        <v/>
      </c>
      <c r="BD179" s="171"/>
      <c r="BE179" s="171"/>
      <c r="BF179" s="171"/>
      <c r="BG179" s="171"/>
    </row>
    <row r="180" spans="11:59" ht="12.75" customHeight="1" x14ac:dyDescent="0.3">
      <c r="K180" s="42" t="str">
        <f t="shared" si="112"/>
        <v/>
      </c>
      <c r="L180" s="55" t="str">
        <f t="shared" si="113"/>
        <v/>
      </c>
      <c r="M180" s="43" t="str">
        <f t="shared" si="114"/>
        <v/>
      </c>
      <c r="N180" s="56" t="str" cm="1">
        <f t="array" ref="N180">IFERROR(IF(_xlfn.SINGLE(B:B)="","",IF(R180="Beer",SUM(LOOKUP(2,1/(Rates!$B$3:$B$5&lt;=W180)/(Rates!$C$3:$C$5&gt;=W180),Rates!$D$3:$D$5)*(X180/100)*W180),IF(R180="Refreshment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56" t="str">
        <f t="shared" si="115"/>
        <v/>
      </c>
      <c r="P180" s="53"/>
      <c r="Q180" s="14" t="str">
        <f t="shared" si="116"/>
        <v/>
      </c>
      <c r="R180" s="57" t="str">
        <f t="shared" si="117"/>
        <v/>
      </c>
      <c r="S180" s="58" t="str">
        <f>IF(B180="","",IF(R180="Refreshment Beverage",VLOOKUP(VALUE(Q180),Rates!G$15:L$19,2,0),VLOOKUP(VALUE(Q180),Rates!G$4:L$12,2,0)))</f>
        <v/>
      </c>
      <c r="T180" s="58" t="str">
        <f t="shared" si="118"/>
        <v/>
      </c>
      <c r="U180" s="58" t="str">
        <f t="shared" si="119"/>
        <v/>
      </c>
      <c r="V180" s="58" t="str">
        <f t="shared" si="120"/>
        <v/>
      </c>
      <c r="W180" s="58" t="str">
        <f t="shared" si="121"/>
        <v/>
      </c>
      <c r="X180" s="59" t="str">
        <f t="shared" si="122"/>
        <v/>
      </c>
      <c r="Y180" s="60" t="str">
        <f>IF(B:B="","",IF(R180="Refreshment Beverage",VLOOKUP(Q180,Rates!G$15:L$19,6,0)*W180,VLOOKUP(Q180,Rates!G$4:L$12,6,0)*W180))</f>
        <v/>
      </c>
      <c r="Z180" s="60" t="str">
        <f t="shared" si="123"/>
        <v/>
      </c>
      <c r="AA180" s="60" t="str">
        <f t="shared" si="111"/>
        <v/>
      </c>
      <c r="AB180" s="61" t="str" cm="1">
        <f t="array" ref="AB180">IF(_xlfn.SINGLE(B:B)="","",IF(R180="Refreshment Beverage","",IF(AND(R180="Beer",Q180=0),SUM(LOOKUP(2,1/(Rates!$B$15:$B$18&lt;=W180)/(Rates!$C$15:$C$18&gt;=W180),Rates!$D$15:$D$18)*W180),VLOOKUP(VALUE(_xlfn.SINGLE(Q:Q)),Rates!A:B,2,0)*W180)))</f>
        <v/>
      </c>
      <c r="AC180" s="61" t="str" cm="1">
        <f t="array" ref="AC180">IF(_xlfn.SINGLE(B:B)="","",IF(R180="Refreshment Beverage","",IF(AND(R180="Beer",Q180=0),SUM(LOOKUP(2,1/(Rates!$B$15:$B$18&lt;=W180)/(Rates!$C$15:$C$18&gt;=W180),Rates!$E$15:$E$18)*W180),VLOOKUP(VALUE(_xlfn.SINGLE(Q:Q)),Rates!A:C,3,0)*W180)))</f>
        <v/>
      </c>
      <c r="AD180" s="168">
        <f>IFERROR(IF(R180="Beer","",IF(OR(Q180=1,Q180=2,Q180=3,Q180=4),VLOOKUP(Q180,Rates!$A$31:$B$34,2,0)*W180,IF(V180=1,VLOOKUP(U180,'REB BEV MIN MKUP'!B:E,4,0),IF(V180&gt;1,VLOOKUP(VALUE(W180),'REB BEV MIN MKUP'!O:Q,3,0),0)))),0)</f>
        <v>0</v>
      </c>
      <c r="AE180" s="62" t="str">
        <f t="shared" si="124"/>
        <v/>
      </c>
      <c r="AF180" s="63" t="str">
        <f t="shared" si="125"/>
        <v/>
      </c>
      <c r="AG180" s="64" t="str">
        <f t="shared" si="126"/>
        <v/>
      </c>
      <c r="AH180" s="65" t="str">
        <f t="shared" si="127"/>
        <v/>
      </c>
      <c r="AI180" s="66" t="str">
        <f>IF(AE:AE="","",IF(R180="Refreshment Beverage",AK180*(Rates!J$19/100),ROUND(SUM(AH180*(Rates!$J$8/100)),4)))</f>
        <v/>
      </c>
      <c r="AJ180" s="67" t="str">
        <f t="shared" si="128"/>
        <v/>
      </c>
      <c r="AK180" s="22" t="str">
        <f t="shared" si="129"/>
        <v/>
      </c>
      <c r="AL180" s="62" t="str">
        <f t="shared" si="130"/>
        <v/>
      </c>
      <c r="AM180" s="63" t="str">
        <f>IF(AS180="","",IF(R180="Refreshment Beverage",ROUND(AS180*Rates!K$19,4),ROUND(AO180*(VLOOKUP(VALUE(Q180),Rates!G$4:L$12,3,0)),4)))</f>
        <v/>
      </c>
      <c r="AN180" s="68" t="str">
        <f>IF(AS180="","",IF(R180="Refreshment Beverage",AS180*(Rates!J$19/100),MAX(AM180,AB180)))</f>
        <v/>
      </c>
      <c r="AO180" s="69" t="str">
        <f t="shared" si="131"/>
        <v/>
      </c>
      <c r="AP180" s="69" t="str">
        <f t="shared" si="132"/>
        <v/>
      </c>
      <c r="AQ180" s="70" t="str">
        <f>IF(AS180="","",IF(R180="Refreshment Beverage",ROUND(SUM(VLOOKUP(Q:Q,Rates!G$15:L$19,3,0)*(AS180-Y180-Z180-AA180)),4),ROUND(SUM(Rates!$K$8*AS180),4)))</f>
        <v/>
      </c>
      <c r="AR180" s="66" t="str">
        <f t="shared" si="133"/>
        <v/>
      </c>
      <c r="AS180" s="22" t="str">
        <f t="shared" si="134"/>
        <v/>
      </c>
      <c r="AT180" s="62" t="str">
        <f t="shared" si="135"/>
        <v/>
      </c>
      <c r="AU180" s="63" t="str">
        <f>IF(AX180="","",IF(R180="Refreshment Beverage",ROUND((BA180-Y180-Z180-AA180)*VLOOKUP(VALUE(Q180),Rates!G$15:L$19,3,0),4),ROUND(AW180*(VLOOKUP(VALUE(Q180),Rates!G:L,3,0)),4)))</f>
        <v/>
      </c>
      <c r="AV180" s="68" t="str">
        <f t="shared" si="136"/>
        <v/>
      </c>
      <c r="AW180" s="69" t="str">
        <f t="shared" si="137"/>
        <v/>
      </c>
      <c r="AX180" s="65" t="str">
        <f t="shared" si="138"/>
        <v/>
      </c>
      <c r="AY180" s="70" t="str">
        <f>IF(AX180="","",IF(R180="Refreshment Beverage",ROUND(SUM(AX180*Rates!K$19),4),ROUND(SUM(AX180*(Rates!J$8/100)),4)))</f>
        <v/>
      </c>
      <c r="AZ180" s="67" t="str">
        <f t="shared" si="139"/>
        <v/>
      </c>
      <c r="BA180" s="22" t="str">
        <f t="shared" si="140"/>
        <v/>
      </c>
      <c r="BD180" s="171"/>
      <c r="BE180" s="171"/>
      <c r="BF180" s="171"/>
      <c r="BG180" s="171"/>
    </row>
    <row r="181" spans="11:59" ht="12.75" customHeight="1" x14ac:dyDescent="0.3">
      <c r="K181" s="42" t="str">
        <f t="shared" si="112"/>
        <v/>
      </c>
      <c r="L181" s="55" t="str">
        <f t="shared" si="113"/>
        <v/>
      </c>
      <c r="M181" s="43" t="str">
        <f t="shared" si="114"/>
        <v/>
      </c>
      <c r="N181" s="56" t="str" cm="1">
        <f t="array" ref="N181">IFERROR(IF(_xlfn.SINGLE(B:B)="","",IF(R181="Beer",SUM(LOOKUP(2,1/(Rates!$B$3:$B$5&lt;=W181)/(Rates!$C$3:$C$5&gt;=W181),Rates!$D$3:$D$5)*(X181/100)*W181),IF(R181="Refreshment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56" t="str">
        <f t="shared" si="115"/>
        <v/>
      </c>
      <c r="P181" s="53"/>
      <c r="Q181" s="14" t="str">
        <f t="shared" si="116"/>
        <v/>
      </c>
      <c r="R181" s="57" t="str">
        <f t="shared" si="117"/>
        <v/>
      </c>
      <c r="S181" s="58" t="str">
        <f>IF(B181="","",IF(R181="Refreshment Beverage",VLOOKUP(VALUE(Q181),Rates!G$15:L$19,2,0),VLOOKUP(VALUE(Q181),Rates!G$4:L$12,2,0)))</f>
        <v/>
      </c>
      <c r="T181" s="58" t="str">
        <f t="shared" si="118"/>
        <v/>
      </c>
      <c r="U181" s="58" t="str">
        <f t="shared" si="119"/>
        <v/>
      </c>
      <c r="V181" s="58" t="str">
        <f t="shared" si="120"/>
        <v/>
      </c>
      <c r="W181" s="58" t="str">
        <f t="shared" si="121"/>
        <v/>
      </c>
      <c r="X181" s="59" t="str">
        <f t="shared" si="122"/>
        <v/>
      </c>
      <c r="Y181" s="60" t="str">
        <f>IF(B:B="","",IF(R181="Refreshment Beverage",VLOOKUP(Q181,Rates!G$15:L$19,6,0)*W181,VLOOKUP(Q181,Rates!G$4:L$12,6,0)*W181))</f>
        <v/>
      </c>
      <c r="Z181" s="60" t="str">
        <f t="shared" si="123"/>
        <v/>
      </c>
      <c r="AA181" s="60" t="str">
        <f t="shared" si="111"/>
        <v/>
      </c>
      <c r="AB181" s="61" t="str" cm="1">
        <f t="array" ref="AB181">IF(_xlfn.SINGLE(B:B)="","",IF(R181="Refreshment Beverage","",IF(AND(R181="Beer",Q181=0),SUM(LOOKUP(2,1/(Rates!$B$15:$B$18&lt;=W181)/(Rates!$C$15:$C$18&gt;=W181),Rates!$D$15:$D$18)*W181),VLOOKUP(VALUE(_xlfn.SINGLE(Q:Q)),Rates!A:B,2,0)*W181)))</f>
        <v/>
      </c>
      <c r="AC181" s="61" t="str" cm="1">
        <f t="array" ref="AC181">IF(_xlfn.SINGLE(B:B)="","",IF(R181="Refreshment Beverage","",IF(AND(R181="Beer",Q181=0),SUM(LOOKUP(2,1/(Rates!$B$15:$B$18&lt;=W181)/(Rates!$C$15:$C$18&gt;=W181),Rates!$E$15:$E$18)*W181),VLOOKUP(VALUE(_xlfn.SINGLE(Q:Q)),Rates!A:C,3,0)*W181)))</f>
        <v/>
      </c>
      <c r="AD181" s="168">
        <f>IFERROR(IF(R181="Beer","",IF(OR(Q181=1,Q181=2,Q181=3,Q181=4),VLOOKUP(Q181,Rates!$A$31:$B$34,2,0)*W181,IF(V181=1,VLOOKUP(U181,'REB BEV MIN MKUP'!B:E,4,0),IF(V181&gt;1,VLOOKUP(VALUE(W181),'REB BEV MIN MKUP'!O:Q,3,0),0)))),0)</f>
        <v>0</v>
      </c>
      <c r="AE181" s="62" t="str">
        <f t="shared" si="124"/>
        <v/>
      </c>
      <c r="AF181" s="63" t="str">
        <f t="shared" si="125"/>
        <v/>
      </c>
      <c r="AG181" s="64" t="str">
        <f t="shared" si="126"/>
        <v/>
      </c>
      <c r="AH181" s="65" t="str">
        <f t="shared" si="127"/>
        <v/>
      </c>
      <c r="AI181" s="66" t="str">
        <f>IF(AE:AE="","",IF(R181="Refreshment Beverage",AK181*(Rates!J$19/100),ROUND(SUM(AH181*(Rates!$J$8/100)),4)))</f>
        <v/>
      </c>
      <c r="AJ181" s="67" t="str">
        <f t="shared" si="128"/>
        <v/>
      </c>
      <c r="AK181" s="22" t="str">
        <f t="shared" si="129"/>
        <v/>
      </c>
      <c r="AL181" s="62" t="str">
        <f t="shared" si="130"/>
        <v/>
      </c>
      <c r="AM181" s="63" t="str">
        <f>IF(AS181="","",IF(R181="Refreshment Beverage",ROUND(AS181*Rates!K$19,4),ROUND(AO181*(VLOOKUP(VALUE(Q181),Rates!G$4:L$12,3,0)),4)))</f>
        <v/>
      </c>
      <c r="AN181" s="68" t="str">
        <f>IF(AS181="","",IF(R181="Refreshment Beverage",AS181*(Rates!J$19/100),MAX(AM181,AB181)))</f>
        <v/>
      </c>
      <c r="AO181" s="69" t="str">
        <f t="shared" si="131"/>
        <v/>
      </c>
      <c r="AP181" s="69" t="str">
        <f t="shared" si="132"/>
        <v/>
      </c>
      <c r="AQ181" s="70" t="str">
        <f>IF(AS181="","",IF(R181="Refreshment Beverage",ROUND(SUM(VLOOKUP(Q:Q,Rates!G$15:L$19,3,0)*(AS181-Y181-Z181-AA181)),4),ROUND(SUM(Rates!$K$8*AS181),4)))</f>
        <v/>
      </c>
      <c r="AR181" s="66" t="str">
        <f t="shared" si="133"/>
        <v/>
      </c>
      <c r="AS181" s="22" t="str">
        <f t="shared" si="134"/>
        <v/>
      </c>
      <c r="AT181" s="62" t="str">
        <f t="shared" si="135"/>
        <v/>
      </c>
      <c r="AU181" s="63" t="str">
        <f>IF(AX181="","",IF(R181="Refreshment Beverage",ROUND((BA181-Y181-Z181-AA181)*VLOOKUP(VALUE(Q181),Rates!G$15:L$19,3,0),4),ROUND(AW181*(VLOOKUP(VALUE(Q181),Rates!G:L,3,0)),4)))</f>
        <v/>
      </c>
      <c r="AV181" s="68" t="str">
        <f t="shared" si="136"/>
        <v/>
      </c>
      <c r="AW181" s="69" t="str">
        <f t="shared" si="137"/>
        <v/>
      </c>
      <c r="AX181" s="65" t="str">
        <f t="shared" si="138"/>
        <v/>
      </c>
      <c r="AY181" s="70" t="str">
        <f>IF(AX181="","",IF(R181="Refreshment Beverage",ROUND(SUM(AX181*Rates!K$19),4),ROUND(SUM(AX181*(Rates!J$8/100)),4)))</f>
        <v/>
      </c>
      <c r="AZ181" s="67" t="str">
        <f t="shared" si="139"/>
        <v/>
      </c>
      <c r="BA181" s="22" t="str">
        <f t="shared" si="140"/>
        <v/>
      </c>
      <c r="BD181" s="171"/>
      <c r="BE181" s="171"/>
      <c r="BF181" s="171"/>
      <c r="BG181" s="171"/>
    </row>
    <row r="182" spans="11:59" ht="12.75" customHeight="1" x14ac:dyDescent="0.3">
      <c r="K182" s="42" t="str">
        <f t="shared" si="112"/>
        <v/>
      </c>
      <c r="L182" s="55" t="str">
        <f t="shared" si="113"/>
        <v/>
      </c>
      <c r="M182" s="43" t="str">
        <f t="shared" si="114"/>
        <v/>
      </c>
      <c r="N182" s="56" t="str" cm="1">
        <f t="array" ref="N182">IFERROR(IF(_xlfn.SINGLE(B:B)="","",IF(R182="Beer",SUM(LOOKUP(2,1/(Rates!$B$3:$B$5&lt;=W182)/(Rates!$C$3:$C$5&gt;=W182),Rates!$D$3:$D$5)*(X182/100)*W182),IF(R182="Refreshment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56" t="str">
        <f t="shared" si="115"/>
        <v/>
      </c>
      <c r="P182" s="53"/>
      <c r="Q182" s="14" t="str">
        <f t="shared" si="116"/>
        <v/>
      </c>
      <c r="R182" s="57" t="str">
        <f t="shared" si="117"/>
        <v/>
      </c>
      <c r="S182" s="58" t="str">
        <f>IF(B182="","",IF(R182="Refreshment Beverage",VLOOKUP(VALUE(Q182),Rates!G$15:L$19,2,0),VLOOKUP(VALUE(Q182),Rates!G$4:L$12,2,0)))</f>
        <v/>
      </c>
      <c r="T182" s="58" t="str">
        <f t="shared" si="118"/>
        <v/>
      </c>
      <c r="U182" s="58" t="str">
        <f t="shared" si="119"/>
        <v/>
      </c>
      <c r="V182" s="58" t="str">
        <f t="shared" si="120"/>
        <v/>
      </c>
      <c r="W182" s="58" t="str">
        <f t="shared" si="121"/>
        <v/>
      </c>
      <c r="X182" s="59" t="str">
        <f t="shared" si="122"/>
        <v/>
      </c>
      <c r="Y182" s="60" t="str">
        <f>IF(B:B="","",IF(R182="Refreshment Beverage",VLOOKUP(Q182,Rates!G$15:L$19,6,0)*W182,VLOOKUP(Q182,Rates!G$4:L$12,6,0)*W182))</f>
        <v/>
      </c>
      <c r="Z182" s="60" t="str">
        <f t="shared" si="123"/>
        <v/>
      </c>
      <c r="AA182" s="60" t="str">
        <f t="shared" si="111"/>
        <v/>
      </c>
      <c r="AB182" s="61" t="str" cm="1">
        <f t="array" ref="AB182">IF(_xlfn.SINGLE(B:B)="","",IF(R182="Refreshment Beverage","",IF(AND(R182="Beer",Q182=0),SUM(LOOKUP(2,1/(Rates!$B$15:$B$18&lt;=W182)/(Rates!$C$15:$C$18&gt;=W182),Rates!$D$15:$D$18)*W182),VLOOKUP(VALUE(_xlfn.SINGLE(Q:Q)),Rates!A:B,2,0)*W182)))</f>
        <v/>
      </c>
      <c r="AC182" s="61" t="str" cm="1">
        <f t="array" ref="AC182">IF(_xlfn.SINGLE(B:B)="","",IF(R182="Refreshment Beverage","",IF(AND(R182="Beer",Q182=0),SUM(LOOKUP(2,1/(Rates!$B$15:$B$18&lt;=W182)/(Rates!$C$15:$C$18&gt;=W182),Rates!$E$15:$E$18)*W182),VLOOKUP(VALUE(_xlfn.SINGLE(Q:Q)),Rates!A:C,3,0)*W182)))</f>
        <v/>
      </c>
      <c r="AD182" s="168">
        <f>IFERROR(IF(R182="Beer","",IF(OR(Q182=1,Q182=2,Q182=3,Q182=4),VLOOKUP(Q182,Rates!$A$31:$B$34,2,0)*W182,IF(V182=1,VLOOKUP(U182,'REB BEV MIN MKUP'!B:E,4,0),IF(V182&gt;1,VLOOKUP(VALUE(W182),'REB BEV MIN MKUP'!O:Q,3,0),0)))),0)</f>
        <v>0</v>
      </c>
      <c r="AE182" s="62" t="str">
        <f t="shared" si="124"/>
        <v/>
      </c>
      <c r="AF182" s="63" t="str">
        <f t="shared" si="125"/>
        <v/>
      </c>
      <c r="AG182" s="64" t="str">
        <f t="shared" si="126"/>
        <v/>
      </c>
      <c r="AH182" s="65" t="str">
        <f t="shared" si="127"/>
        <v/>
      </c>
      <c r="AI182" s="66" t="str">
        <f>IF(AE:AE="","",IF(R182="Refreshment Beverage",AK182*(Rates!J$19/100),ROUND(SUM(AH182*(Rates!$J$8/100)),4)))</f>
        <v/>
      </c>
      <c r="AJ182" s="67" t="str">
        <f t="shared" si="128"/>
        <v/>
      </c>
      <c r="AK182" s="22" t="str">
        <f t="shared" si="129"/>
        <v/>
      </c>
      <c r="AL182" s="62" t="str">
        <f t="shared" si="130"/>
        <v/>
      </c>
      <c r="AM182" s="63" t="str">
        <f>IF(AS182="","",IF(R182="Refreshment Beverage",ROUND(AS182*Rates!K$19,4),ROUND(AO182*(VLOOKUP(VALUE(Q182),Rates!G$4:L$12,3,0)),4)))</f>
        <v/>
      </c>
      <c r="AN182" s="68" t="str">
        <f>IF(AS182="","",IF(R182="Refreshment Beverage",AS182*(Rates!J$19/100),MAX(AM182,AB182)))</f>
        <v/>
      </c>
      <c r="AO182" s="69" t="str">
        <f t="shared" si="131"/>
        <v/>
      </c>
      <c r="AP182" s="69" t="str">
        <f t="shared" si="132"/>
        <v/>
      </c>
      <c r="AQ182" s="70" t="str">
        <f>IF(AS182="","",IF(R182="Refreshment Beverage",ROUND(SUM(VLOOKUP(Q:Q,Rates!G$15:L$19,3,0)*(AS182-Y182-Z182-AA182)),4),ROUND(SUM(Rates!$K$8*AS182),4)))</f>
        <v/>
      </c>
      <c r="AR182" s="66" t="str">
        <f t="shared" si="133"/>
        <v/>
      </c>
      <c r="AS182" s="22" t="str">
        <f t="shared" si="134"/>
        <v/>
      </c>
      <c r="AT182" s="62" t="str">
        <f t="shared" si="135"/>
        <v/>
      </c>
      <c r="AU182" s="63" t="str">
        <f>IF(AX182="","",IF(R182="Refreshment Beverage",ROUND((BA182-Y182-Z182-AA182)*VLOOKUP(VALUE(Q182),Rates!G$15:L$19,3,0),4),ROUND(AW182*(VLOOKUP(VALUE(Q182),Rates!G:L,3,0)),4)))</f>
        <v/>
      </c>
      <c r="AV182" s="68" t="str">
        <f t="shared" si="136"/>
        <v/>
      </c>
      <c r="AW182" s="69" t="str">
        <f t="shared" si="137"/>
        <v/>
      </c>
      <c r="AX182" s="65" t="str">
        <f t="shared" si="138"/>
        <v/>
      </c>
      <c r="AY182" s="70" t="str">
        <f>IF(AX182="","",IF(R182="Refreshment Beverage",ROUND(SUM(AX182*Rates!K$19),4),ROUND(SUM(AX182*(Rates!J$8/100)),4)))</f>
        <v/>
      </c>
      <c r="AZ182" s="67" t="str">
        <f t="shared" si="139"/>
        <v/>
      </c>
      <c r="BA182" s="22" t="str">
        <f t="shared" si="140"/>
        <v/>
      </c>
      <c r="BD182" s="171"/>
      <c r="BE182" s="171"/>
      <c r="BF182" s="171"/>
      <c r="BG182" s="171"/>
    </row>
    <row r="183" spans="11:59" ht="12.75" customHeight="1" x14ac:dyDescent="0.3">
      <c r="K183" s="42" t="str">
        <f t="shared" si="112"/>
        <v/>
      </c>
      <c r="L183" s="55" t="str">
        <f t="shared" si="113"/>
        <v/>
      </c>
      <c r="M183" s="43" t="str">
        <f t="shared" si="114"/>
        <v/>
      </c>
      <c r="N183" s="56" t="str" cm="1">
        <f t="array" ref="N183">IFERROR(IF(_xlfn.SINGLE(B:B)="","",IF(R183="Beer",SUM(LOOKUP(2,1/(Rates!$B$3:$B$5&lt;=W183)/(Rates!$C$3:$C$5&gt;=W183),Rates!$D$3:$D$5)*(X183/100)*W183),IF(R183="Refreshment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56" t="str">
        <f t="shared" si="115"/>
        <v/>
      </c>
      <c r="P183" s="53"/>
      <c r="Q183" s="14" t="str">
        <f t="shared" si="116"/>
        <v/>
      </c>
      <c r="R183" s="57" t="str">
        <f t="shared" si="117"/>
        <v/>
      </c>
      <c r="S183" s="58" t="str">
        <f>IF(B183="","",IF(R183="Refreshment Beverage",VLOOKUP(VALUE(Q183),Rates!G$15:L$19,2,0),VLOOKUP(VALUE(Q183),Rates!G$4:L$12,2,0)))</f>
        <v/>
      </c>
      <c r="T183" s="58" t="str">
        <f t="shared" si="118"/>
        <v/>
      </c>
      <c r="U183" s="58" t="str">
        <f t="shared" si="119"/>
        <v/>
      </c>
      <c r="V183" s="58" t="str">
        <f t="shared" si="120"/>
        <v/>
      </c>
      <c r="W183" s="58" t="str">
        <f t="shared" si="121"/>
        <v/>
      </c>
      <c r="X183" s="59" t="str">
        <f t="shared" si="122"/>
        <v/>
      </c>
      <c r="Y183" s="60" t="str">
        <f>IF(B:B="","",IF(R183="Refreshment Beverage",VLOOKUP(Q183,Rates!G$15:L$19,6,0)*W183,VLOOKUP(Q183,Rates!G$4:L$12,6,0)*W183))</f>
        <v/>
      </c>
      <c r="Z183" s="60" t="str">
        <f t="shared" si="123"/>
        <v/>
      </c>
      <c r="AA183" s="60" t="str">
        <f t="shared" si="111"/>
        <v/>
      </c>
      <c r="AB183" s="61" t="str" cm="1">
        <f t="array" ref="AB183">IF(_xlfn.SINGLE(B:B)="","",IF(R183="Refreshment Beverage","",IF(AND(R183="Beer",Q183=0),SUM(LOOKUP(2,1/(Rates!$B$15:$B$18&lt;=W183)/(Rates!$C$15:$C$18&gt;=W183),Rates!$D$15:$D$18)*W183),VLOOKUP(VALUE(_xlfn.SINGLE(Q:Q)),Rates!A:B,2,0)*W183)))</f>
        <v/>
      </c>
      <c r="AC183" s="61" t="str" cm="1">
        <f t="array" ref="AC183">IF(_xlfn.SINGLE(B:B)="","",IF(R183="Refreshment Beverage","",IF(AND(R183="Beer",Q183=0),SUM(LOOKUP(2,1/(Rates!$B$15:$B$18&lt;=W183)/(Rates!$C$15:$C$18&gt;=W183),Rates!$E$15:$E$18)*W183),VLOOKUP(VALUE(_xlfn.SINGLE(Q:Q)),Rates!A:C,3,0)*W183)))</f>
        <v/>
      </c>
      <c r="AD183" s="168">
        <f>IFERROR(IF(R183="Beer","",IF(OR(Q183=1,Q183=2,Q183=3,Q183=4),VLOOKUP(Q183,Rates!$A$31:$B$34,2,0)*W183,IF(V183=1,VLOOKUP(U183,'REB BEV MIN MKUP'!B:E,4,0),IF(V183&gt;1,VLOOKUP(VALUE(W183),'REB BEV MIN MKUP'!O:Q,3,0),0)))),0)</f>
        <v>0</v>
      </c>
      <c r="AE183" s="62" t="str">
        <f t="shared" si="124"/>
        <v/>
      </c>
      <c r="AF183" s="63" t="str">
        <f t="shared" si="125"/>
        <v/>
      </c>
      <c r="AG183" s="64" t="str">
        <f t="shared" si="126"/>
        <v/>
      </c>
      <c r="AH183" s="65" t="str">
        <f t="shared" si="127"/>
        <v/>
      </c>
      <c r="AI183" s="66" t="str">
        <f>IF(AE:AE="","",IF(R183="Refreshment Beverage",AK183*(Rates!J$19/100),ROUND(SUM(AH183*(Rates!$J$8/100)),4)))</f>
        <v/>
      </c>
      <c r="AJ183" s="67" t="str">
        <f t="shared" si="128"/>
        <v/>
      </c>
      <c r="AK183" s="22" t="str">
        <f t="shared" si="129"/>
        <v/>
      </c>
      <c r="AL183" s="62" t="str">
        <f t="shared" si="130"/>
        <v/>
      </c>
      <c r="AM183" s="63" t="str">
        <f>IF(AS183="","",IF(R183="Refreshment Beverage",ROUND(AS183*Rates!K$19,4),ROUND(AO183*(VLOOKUP(VALUE(Q183),Rates!G$4:L$12,3,0)),4)))</f>
        <v/>
      </c>
      <c r="AN183" s="68" t="str">
        <f>IF(AS183="","",IF(R183="Refreshment Beverage",AS183*(Rates!J$19/100),MAX(AM183,AB183)))</f>
        <v/>
      </c>
      <c r="AO183" s="69" t="str">
        <f t="shared" si="131"/>
        <v/>
      </c>
      <c r="AP183" s="69" t="str">
        <f t="shared" si="132"/>
        <v/>
      </c>
      <c r="AQ183" s="70" t="str">
        <f>IF(AS183="","",IF(R183="Refreshment Beverage",ROUND(SUM(VLOOKUP(Q:Q,Rates!G$15:L$19,3,0)*(AS183-Y183-Z183-AA183)),4),ROUND(SUM(Rates!$K$8*AS183),4)))</f>
        <v/>
      </c>
      <c r="AR183" s="66" t="str">
        <f t="shared" si="133"/>
        <v/>
      </c>
      <c r="AS183" s="22" t="str">
        <f t="shared" si="134"/>
        <v/>
      </c>
      <c r="AT183" s="62" t="str">
        <f t="shared" si="135"/>
        <v/>
      </c>
      <c r="AU183" s="63" t="str">
        <f>IF(AX183="","",IF(R183="Refreshment Beverage",ROUND((BA183-Y183-Z183-AA183)*VLOOKUP(VALUE(Q183),Rates!G$15:L$19,3,0),4),ROUND(AW183*(VLOOKUP(VALUE(Q183),Rates!G:L,3,0)),4)))</f>
        <v/>
      </c>
      <c r="AV183" s="68" t="str">
        <f t="shared" si="136"/>
        <v/>
      </c>
      <c r="AW183" s="69" t="str">
        <f t="shared" si="137"/>
        <v/>
      </c>
      <c r="AX183" s="65" t="str">
        <f t="shared" si="138"/>
        <v/>
      </c>
      <c r="AY183" s="70" t="str">
        <f>IF(AX183="","",IF(R183="Refreshment Beverage",ROUND(SUM(AX183*Rates!K$19),4),ROUND(SUM(AX183*(Rates!J$8/100)),4)))</f>
        <v/>
      </c>
      <c r="AZ183" s="67" t="str">
        <f t="shared" si="139"/>
        <v/>
      </c>
      <c r="BA183" s="22" t="str">
        <f t="shared" si="140"/>
        <v/>
      </c>
      <c r="BD183" s="171"/>
      <c r="BE183" s="171"/>
      <c r="BF183" s="171"/>
      <c r="BG183" s="171"/>
    </row>
    <row r="184" spans="11:59" ht="12.75" customHeight="1" x14ac:dyDescent="0.3">
      <c r="K184" s="42" t="str">
        <f t="shared" si="112"/>
        <v/>
      </c>
      <c r="L184" s="55" t="str">
        <f t="shared" si="113"/>
        <v/>
      </c>
      <c r="M184" s="43" t="str">
        <f t="shared" si="114"/>
        <v/>
      </c>
      <c r="N184" s="56" t="str" cm="1">
        <f t="array" ref="N184">IFERROR(IF(_xlfn.SINGLE(B:B)="","",IF(R184="Beer",SUM(LOOKUP(2,1/(Rates!$B$3:$B$5&lt;=W184)/(Rates!$C$3:$C$5&gt;=W184),Rates!$D$3:$D$5)*(X184/100)*W184),IF(R184="Refreshment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56" t="str">
        <f t="shared" si="115"/>
        <v/>
      </c>
      <c r="P184" s="53"/>
      <c r="Q184" s="14" t="str">
        <f t="shared" si="116"/>
        <v/>
      </c>
      <c r="R184" s="57" t="str">
        <f t="shared" si="117"/>
        <v/>
      </c>
      <c r="S184" s="58" t="str">
        <f>IF(B184="","",IF(R184="Refreshment Beverage",VLOOKUP(VALUE(Q184),Rates!G$15:L$19,2,0),VLOOKUP(VALUE(Q184),Rates!G$4:L$12,2,0)))</f>
        <v/>
      </c>
      <c r="T184" s="58" t="str">
        <f t="shared" si="118"/>
        <v/>
      </c>
      <c r="U184" s="58" t="str">
        <f t="shared" si="119"/>
        <v/>
      </c>
      <c r="V184" s="58" t="str">
        <f t="shared" si="120"/>
        <v/>
      </c>
      <c r="W184" s="58" t="str">
        <f t="shared" si="121"/>
        <v/>
      </c>
      <c r="X184" s="59" t="str">
        <f t="shared" si="122"/>
        <v/>
      </c>
      <c r="Y184" s="60" t="str">
        <f>IF(B:B="","",IF(R184="Refreshment Beverage",VLOOKUP(Q184,Rates!G$15:L$19,6,0)*W184,VLOOKUP(Q184,Rates!G$4:L$12,6,0)*W184))</f>
        <v/>
      </c>
      <c r="Z184" s="60" t="str">
        <f t="shared" si="123"/>
        <v/>
      </c>
      <c r="AA184" s="60" t="str">
        <f t="shared" si="111"/>
        <v/>
      </c>
      <c r="AB184" s="61" t="str" cm="1">
        <f t="array" ref="AB184">IF(_xlfn.SINGLE(B:B)="","",IF(R184="Refreshment Beverage","",IF(AND(R184="Beer",Q184=0),SUM(LOOKUP(2,1/(Rates!$B$15:$B$18&lt;=W184)/(Rates!$C$15:$C$18&gt;=W184),Rates!$D$15:$D$18)*W184),VLOOKUP(VALUE(_xlfn.SINGLE(Q:Q)),Rates!A:B,2,0)*W184)))</f>
        <v/>
      </c>
      <c r="AC184" s="61" t="str" cm="1">
        <f t="array" ref="AC184">IF(_xlfn.SINGLE(B:B)="","",IF(R184="Refreshment Beverage","",IF(AND(R184="Beer",Q184=0),SUM(LOOKUP(2,1/(Rates!$B$15:$B$18&lt;=W184)/(Rates!$C$15:$C$18&gt;=W184),Rates!$E$15:$E$18)*W184),VLOOKUP(VALUE(_xlfn.SINGLE(Q:Q)),Rates!A:C,3,0)*W184)))</f>
        <v/>
      </c>
      <c r="AD184" s="168">
        <f>IFERROR(IF(R184="Beer","",IF(OR(Q184=1,Q184=2,Q184=3,Q184=4),VLOOKUP(Q184,Rates!$A$31:$B$34,2,0)*W184,IF(V184=1,VLOOKUP(U184,'REB BEV MIN MKUP'!B:E,4,0),IF(V184&gt;1,VLOOKUP(VALUE(W184),'REB BEV MIN MKUP'!O:Q,3,0),0)))),0)</f>
        <v>0</v>
      </c>
      <c r="AE184" s="62" t="str">
        <f t="shared" si="124"/>
        <v/>
      </c>
      <c r="AF184" s="63" t="str">
        <f t="shared" si="125"/>
        <v/>
      </c>
      <c r="AG184" s="64" t="str">
        <f t="shared" si="126"/>
        <v/>
      </c>
      <c r="AH184" s="65" t="str">
        <f t="shared" si="127"/>
        <v/>
      </c>
      <c r="AI184" s="66" t="str">
        <f>IF(AE:AE="","",IF(R184="Refreshment Beverage",AK184*(Rates!J$19/100),ROUND(SUM(AH184*(Rates!$J$8/100)),4)))</f>
        <v/>
      </c>
      <c r="AJ184" s="67" t="str">
        <f t="shared" si="128"/>
        <v/>
      </c>
      <c r="AK184" s="22" t="str">
        <f t="shared" si="129"/>
        <v/>
      </c>
      <c r="AL184" s="62" t="str">
        <f t="shared" si="130"/>
        <v/>
      </c>
      <c r="AM184" s="63" t="str">
        <f>IF(AS184="","",IF(R184="Refreshment Beverage",ROUND(AS184*Rates!K$19,4),ROUND(AO184*(VLOOKUP(VALUE(Q184),Rates!G$4:L$12,3,0)),4)))</f>
        <v/>
      </c>
      <c r="AN184" s="68" t="str">
        <f>IF(AS184="","",IF(R184="Refreshment Beverage",AS184*(Rates!J$19/100),MAX(AM184,AB184)))</f>
        <v/>
      </c>
      <c r="AO184" s="69" t="str">
        <f t="shared" si="131"/>
        <v/>
      </c>
      <c r="AP184" s="69" t="str">
        <f t="shared" si="132"/>
        <v/>
      </c>
      <c r="AQ184" s="70" t="str">
        <f>IF(AS184="","",IF(R184="Refreshment Beverage",ROUND(SUM(VLOOKUP(Q:Q,Rates!G$15:L$19,3,0)*(AS184-Y184-Z184-AA184)),4),ROUND(SUM(Rates!$K$8*AS184),4)))</f>
        <v/>
      </c>
      <c r="AR184" s="66" t="str">
        <f t="shared" si="133"/>
        <v/>
      </c>
      <c r="AS184" s="22" t="str">
        <f t="shared" si="134"/>
        <v/>
      </c>
      <c r="AT184" s="62" t="str">
        <f t="shared" si="135"/>
        <v/>
      </c>
      <c r="AU184" s="63" t="str">
        <f>IF(AX184="","",IF(R184="Refreshment Beverage",ROUND((BA184-Y184-Z184-AA184)*VLOOKUP(VALUE(Q184),Rates!G$15:L$19,3,0),4),ROUND(AW184*(VLOOKUP(VALUE(Q184),Rates!G:L,3,0)),4)))</f>
        <v/>
      </c>
      <c r="AV184" s="68" t="str">
        <f t="shared" si="136"/>
        <v/>
      </c>
      <c r="AW184" s="69" t="str">
        <f t="shared" si="137"/>
        <v/>
      </c>
      <c r="AX184" s="65" t="str">
        <f t="shared" si="138"/>
        <v/>
      </c>
      <c r="AY184" s="70" t="str">
        <f>IF(AX184="","",IF(R184="Refreshment Beverage",ROUND(SUM(AX184*Rates!K$19),4),ROUND(SUM(AX184*(Rates!J$8/100)),4)))</f>
        <v/>
      </c>
      <c r="AZ184" s="67" t="str">
        <f t="shared" si="139"/>
        <v/>
      </c>
      <c r="BA184" s="22" t="str">
        <f t="shared" si="140"/>
        <v/>
      </c>
      <c r="BD184" s="171"/>
      <c r="BE184" s="171"/>
      <c r="BF184" s="171"/>
      <c r="BG184" s="171"/>
    </row>
    <row r="185" spans="11:59" ht="12.75" customHeight="1" x14ac:dyDescent="0.3">
      <c r="K185" s="42" t="str">
        <f t="shared" si="112"/>
        <v/>
      </c>
      <c r="L185" s="55" t="str">
        <f t="shared" si="113"/>
        <v/>
      </c>
      <c r="M185" s="43" t="str">
        <f t="shared" si="114"/>
        <v/>
      </c>
      <c r="N185" s="56" t="str" cm="1">
        <f t="array" ref="N185">IFERROR(IF(_xlfn.SINGLE(B:B)="","",IF(R185="Beer",SUM(LOOKUP(2,1/(Rates!$B$3:$B$5&lt;=W185)/(Rates!$C$3:$C$5&gt;=W185),Rates!$D$3:$D$5)*(X185/100)*W185),IF(R185="Refreshment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56" t="str">
        <f t="shared" si="115"/>
        <v/>
      </c>
      <c r="P185" s="53"/>
      <c r="Q185" s="14" t="str">
        <f t="shared" si="116"/>
        <v/>
      </c>
      <c r="R185" s="57" t="str">
        <f t="shared" si="117"/>
        <v/>
      </c>
      <c r="S185" s="58" t="str">
        <f>IF(B185="","",IF(R185="Refreshment Beverage",VLOOKUP(VALUE(Q185),Rates!G$15:L$19,2,0),VLOOKUP(VALUE(Q185),Rates!G$4:L$12,2,0)))</f>
        <v/>
      </c>
      <c r="T185" s="58" t="str">
        <f t="shared" si="118"/>
        <v/>
      </c>
      <c r="U185" s="58" t="str">
        <f t="shared" si="119"/>
        <v/>
      </c>
      <c r="V185" s="58" t="str">
        <f t="shared" si="120"/>
        <v/>
      </c>
      <c r="W185" s="58" t="str">
        <f t="shared" si="121"/>
        <v/>
      </c>
      <c r="X185" s="59" t="str">
        <f t="shared" si="122"/>
        <v/>
      </c>
      <c r="Y185" s="60" t="str">
        <f>IF(B:B="","",IF(R185="Refreshment Beverage",VLOOKUP(Q185,Rates!G$15:L$19,6,0)*W185,VLOOKUP(Q185,Rates!G$4:L$12,6,0)*W185))</f>
        <v/>
      </c>
      <c r="Z185" s="60" t="str">
        <f t="shared" si="123"/>
        <v/>
      </c>
      <c r="AA185" s="60" t="str">
        <f t="shared" si="111"/>
        <v/>
      </c>
      <c r="AB185" s="61" t="str" cm="1">
        <f t="array" ref="AB185">IF(_xlfn.SINGLE(B:B)="","",IF(R185="Refreshment Beverage","",IF(AND(R185="Beer",Q185=0),SUM(LOOKUP(2,1/(Rates!$B$15:$B$18&lt;=W185)/(Rates!$C$15:$C$18&gt;=W185),Rates!$D$15:$D$18)*W185),VLOOKUP(VALUE(_xlfn.SINGLE(Q:Q)),Rates!A:B,2,0)*W185)))</f>
        <v/>
      </c>
      <c r="AC185" s="61" t="str" cm="1">
        <f t="array" ref="AC185">IF(_xlfn.SINGLE(B:B)="","",IF(R185="Refreshment Beverage","",IF(AND(R185="Beer",Q185=0),SUM(LOOKUP(2,1/(Rates!$B$15:$B$18&lt;=W185)/(Rates!$C$15:$C$18&gt;=W185),Rates!$E$15:$E$18)*W185),VLOOKUP(VALUE(_xlfn.SINGLE(Q:Q)),Rates!A:C,3,0)*W185)))</f>
        <v/>
      </c>
      <c r="AD185" s="168">
        <f>IFERROR(IF(R185="Beer","",IF(OR(Q185=1,Q185=2,Q185=3,Q185=4),VLOOKUP(Q185,Rates!$A$31:$B$34,2,0)*W185,IF(V185=1,VLOOKUP(U185,'REB BEV MIN MKUP'!B:E,4,0),IF(V185&gt;1,VLOOKUP(VALUE(W185),'REB BEV MIN MKUP'!O:Q,3,0),0)))),0)</f>
        <v>0</v>
      </c>
      <c r="AE185" s="62" t="str">
        <f t="shared" si="124"/>
        <v/>
      </c>
      <c r="AF185" s="63" t="str">
        <f t="shared" si="125"/>
        <v/>
      </c>
      <c r="AG185" s="64" t="str">
        <f t="shared" si="126"/>
        <v/>
      </c>
      <c r="AH185" s="65" t="str">
        <f t="shared" si="127"/>
        <v/>
      </c>
      <c r="AI185" s="66" t="str">
        <f>IF(AE:AE="","",IF(R185="Refreshment Beverage",AK185*(Rates!J$19/100),ROUND(SUM(AH185*(Rates!$J$8/100)),4)))</f>
        <v/>
      </c>
      <c r="AJ185" s="67" t="str">
        <f t="shared" si="128"/>
        <v/>
      </c>
      <c r="AK185" s="22" t="str">
        <f t="shared" si="129"/>
        <v/>
      </c>
      <c r="AL185" s="62" t="str">
        <f t="shared" si="130"/>
        <v/>
      </c>
      <c r="AM185" s="63" t="str">
        <f>IF(AS185="","",IF(R185="Refreshment Beverage",ROUND(AS185*Rates!K$19,4),ROUND(AO185*(VLOOKUP(VALUE(Q185),Rates!G$4:L$12,3,0)),4)))</f>
        <v/>
      </c>
      <c r="AN185" s="68" t="str">
        <f>IF(AS185="","",IF(R185="Refreshment Beverage",AS185*(Rates!J$19/100),MAX(AM185,AB185)))</f>
        <v/>
      </c>
      <c r="AO185" s="69" t="str">
        <f t="shared" si="131"/>
        <v/>
      </c>
      <c r="AP185" s="69" t="str">
        <f t="shared" si="132"/>
        <v/>
      </c>
      <c r="AQ185" s="70" t="str">
        <f>IF(AS185="","",IF(R185="Refreshment Beverage",ROUND(SUM(VLOOKUP(Q:Q,Rates!G$15:L$19,3,0)*(AS185-Y185-Z185-AA185)),4),ROUND(SUM(Rates!$K$8*AS185),4)))</f>
        <v/>
      </c>
      <c r="AR185" s="66" t="str">
        <f t="shared" si="133"/>
        <v/>
      </c>
      <c r="AS185" s="22" t="str">
        <f t="shared" si="134"/>
        <v/>
      </c>
      <c r="AT185" s="62" t="str">
        <f t="shared" si="135"/>
        <v/>
      </c>
      <c r="AU185" s="63" t="str">
        <f>IF(AX185="","",IF(R185="Refreshment Beverage",ROUND((BA185-Y185-Z185-AA185)*VLOOKUP(VALUE(Q185),Rates!G$15:L$19,3,0),4),ROUND(AW185*(VLOOKUP(VALUE(Q185),Rates!G:L,3,0)),4)))</f>
        <v/>
      </c>
      <c r="AV185" s="68" t="str">
        <f t="shared" si="136"/>
        <v/>
      </c>
      <c r="AW185" s="69" t="str">
        <f t="shared" si="137"/>
        <v/>
      </c>
      <c r="AX185" s="65" t="str">
        <f t="shared" si="138"/>
        <v/>
      </c>
      <c r="AY185" s="70" t="str">
        <f>IF(AX185="","",IF(R185="Refreshment Beverage",ROUND(SUM(AX185*Rates!K$19),4),ROUND(SUM(AX185*(Rates!J$8/100)),4)))</f>
        <v/>
      </c>
      <c r="AZ185" s="67" t="str">
        <f t="shared" si="139"/>
        <v/>
      </c>
      <c r="BA185" s="22" t="str">
        <f t="shared" si="140"/>
        <v/>
      </c>
      <c r="BD185" s="171"/>
      <c r="BE185" s="171"/>
      <c r="BF185" s="171"/>
      <c r="BG185" s="171"/>
    </row>
    <row r="186" spans="11:59" ht="12.75" customHeight="1" x14ac:dyDescent="0.3">
      <c r="K186" s="42" t="str">
        <f t="shared" si="112"/>
        <v/>
      </c>
      <c r="L186" s="55" t="str">
        <f t="shared" si="113"/>
        <v/>
      </c>
      <c r="M186" s="43" t="str">
        <f t="shared" si="114"/>
        <v/>
      </c>
      <c r="N186" s="56" t="str" cm="1">
        <f t="array" ref="N186">IFERROR(IF(_xlfn.SINGLE(B:B)="","",IF(R186="Beer",SUM(LOOKUP(2,1/(Rates!$B$3:$B$5&lt;=W186)/(Rates!$C$3:$C$5&gt;=W186),Rates!$D$3:$D$5)*(X186/100)*W186),IF(R186="Refreshment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56" t="str">
        <f t="shared" si="115"/>
        <v/>
      </c>
      <c r="P186" s="53"/>
      <c r="Q186" s="14" t="str">
        <f t="shared" si="116"/>
        <v/>
      </c>
      <c r="R186" s="57" t="str">
        <f t="shared" si="117"/>
        <v/>
      </c>
      <c r="S186" s="58" t="str">
        <f>IF(B186="","",IF(R186="Refreshment Beverage",VLOOKUP(VALUE(Q186),Rates!G$15:L$19,2,0),VLOOKUP(VALUE(Q186),Rates!G$4:L$12,2,0)))</f>
        <v/>
      </c>
      <c r="T186" s="58" t="str">
        <f t="shared" si="118"/>
        <v/>
      </c>
      <c r="U186" s="58" t="str">
        <f t="shared" si="119"/>
        <v/>
      </c>
      <c r="V186" s="58" t="str">
        <f t="shared" si="120"/>
        <v/>
      </c>
      <c r="W186" s="58" t="str">
        <f t="shared" si="121"/>
        <v/>
      </c>
      <c r="X186" s="59" t="str">
        <f t="shared" si="122"/>
        <v/>
      </c>
      <c r="Y186" s="60" t="str">
        <f>IF(B:B="","",IF(R186="Refreshment Beverage",VLOOKUP(Q186,Rates!G$15:L$19,6,0)*W186,VLOOKUP(Q186,Rates!G$4:L$12,6,0)*W186))</f>
        <v/>
      </c>
      <c r="Z186" s="60" t="str">
        <f t="shared" si="123"/>
        <v/>
      </c>
      <c r="AA186" s="60" t="str">
        <f t="shared" si="111"/>
        <v/>
      </c>
      <c r="AB186" s="61" t="str" cm="1">
        <f t="array" ref="AB186">IF(_xlfn.SINGLE(B:B)="","",IF(R186="Refreshment Beverage","",IF(AND(R186="Beer",Q186=0),SUM(LOOKUP(2,1/(Rates!$B$15:$B$18&lt;=W186)/(Rates!$C$15:$C$18&gt;=W186),Rates!$D$15:$D$18)*W186),VLOOKUP(VALUE(_xlfn.SINGLE(Q:Q)),Rates!A:B,2,0)*W186)))</f>
        <v/>
      </c>
      <c r="AC186" s="61" t="str" cm="1">
        <f t="array" ref="AC186">IF(_xlfn.SINGLE(B:B)="","",IF(R186="Refreshment Beverage","",IF(AND(R186="Beer",Q186=0),SUM(LOOKUP(2,1/(Rates!$B$15:$B$18&lt;=W186)/(Rates!$C$15:$C$18&gt;=W186),Rates!$E$15:$E$18)*W186),VLOOKUP(VALUE(_xlfn.SINGLE(Q:Q)),Rates!A:C,3,0)*W186)))</f>
        <v/>
      </c>
      <c r="AD186" s="168">
        <f>IFERROR(IF(R186="Beer","",IF(OR(Q186=1,Q186=2,Q186=3,Q186=4),VLOOKUP(Q186,Rates!$A$31:$B$34,2,0)*W186,IF(V186=1,VLOOKUP(U186,'REB BEV MIN MKUP'!B:E,4,0),IF(V186&gt;1,VLOOKUP(VALUE(W186),'REB BEV MIN MKUP'!O:Q,3,0),0)))),0)</f>
        <v>0</v>
      </c>
      <c r="AE186" s="62" t="str">
        <f t="shared" si="124"/>
        <v/>
      </c>
      <c r="AF186" s="63" t="str">
        <f t="shared" si="125"/>
        <v/>
      </c>
      <c r="AG186" s="64" t="str">
        <f t="shared" si="126"/>
        <v/>
      </c>
      <c r="AH186" s="65" t="str">
        <f t="shared" si="127"/>
        <v/>
      </c>
      <c r="AI186" s="66" t="str">
        <f>IF(AE:AE="","",IF(R186="Refreshment Beverage",AK186*(Rates!J$19/100),ROUND(SUM(AH186*(Rates!$J$8/100)),4)))</f>
        <v/>
      </c>
      <c r="AJ186" s="67" t="str">
        <f t="shared" si="128"/>
        <v/>
      </c>
      <c r="AK186" s="22" t="str">
        <f t="shared" si="129"/>
        <v/>
      </c>
      <c r="AL186" s="62" t="str">
        <f t="shared" si="130"/>
        <v/>
      </c>
      <c r="AM186" s="63" t="str">
        <f>IF(AS186="","",IF(R186="Refreshment Beverage",ROUND(AS186*Rates!K$19,4),ROUND(AO186*(VLOOKUP(VALUE(Q186),Rates!G$4:L$12,3,0)),4)))</f>
        <v/>
      </c>
      <c r="AN186" s="68" t="str">
        <f>IF(AS186="","",IF(R186="Refreshment Beverage",AS186*(Rates!J$19/100),MAX(AM186,AB186)))</f>
        <v/>
      </c>
      <c r="AO186" s="69" t="str">
        <f t="shared" si="131"/>
        <v/>
      </c>
      <c r="AP186" s="69" t="str">
        <f t="shared" si="132"/>
        <v/>
      </c>
      <c r="AQ186" s="70" t="str">
        <f>IF(AS186="","",IF(R186="Refreshment Beverage",ROUND(SUM(VLOOKUP(Q:Q,Rates!G$15:L$19,3,0)*(AS186-Y186-Z186-AA186)),4),ROUND(SUM(Rates!$K$8*AS186),4)))</f>
        <v/>
      </c>
      <c r="AR186" s="66" t="str">
        <f t="shared" si="133"/>
        <v/>
      </c>
      <c r="AS186" s="22" t="str">
        <f t="shared" si="134"/>
        <v/>
      </c>
      <c r="AT186" s="62" t="str">
        <f t="shared" si="135"/>
        <v/>
      </c>
      <c r="AU186" s="63" t="str">
        <f>IF(AX186="","",IF(R186="Refreshment Beverage",ROUND((BA186-Y186-Z186-AA186)*VLOOKUP(VALUE(Q186),Rates!G$15:L$19,3,0),4),ROUND(AW186*(VLOOKUP(VALUE(Q186),Rates!G:L,3,0)),4)))</f>
        <v/>
      </c>
      <c r="AV186" s="68" t="str">
        <f t="shared" si="136"/>
        <v/>
      </c>
      <c r="AW186" s="69" t="str">
        <f t="shared" si="137"/>
        <v/>
      </c>
      <c r="AX186" s="65" t="str">
        <f t="shared" si="138"/>
        <v/>
      </c>
      <c r="AY186" s="70" t="str">
        <f>IF(AX186="","",IF(R186="Refreshment Beverage",ROUND(SUM(AX186*Rates!K$19),4),ROUND(SUM(AX186*(Rates!J$8/100)),4)))</f>
        <v/>
      </c>
      <c r="AZ186" s="67" t="str">
        <f t="shared" si="139"/>
        <v/>
      </c>
      <c r="BA186" s="22" t="str">
        <f t="shared" si="140"/>
        <v/>
      </c>
      <c r="BD186" s="171"/>
      <c r="BE186" s="171"/>
      <c r="BF186" s="171"/>
      <c r="BG186" s="171"/>
    </row>
    <row r="187" spans="11:59" ht="12.75" customHeight="1" x14ac:dyDescent="0.3">
      <c r="K187" s="42" t="str">
        <f t="shared" si="112"/>
        <v/>
      </c>
      <c r="L187" s="55" t="str">
        <f t="shared" si="113"/>
        <v/>
      </c>
      <c r="M187" s="43" t="str">
        <f t="shared" si="114"/>
        <v/>
      </c>
      <c r="N187" s="56" t="str" cm="1">
        <f t="array" ref="N187">IFERROR(IF(_xlfn.SINGLE(B:B)="","",IF(R187="Beer",SUM(LOOKUP(2,1/(Rates!$B$3:$B$5&lt;=W187)/(Rates!$C$3:$C$5&gt;=W187),Rates!$D$3:$D$5)*(X187/100)*W187),IF(R187="Refreshment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56" t="str">
        <f t="shared" si="115"/>
        <v/>
      </c>
      <c r="P187" s="53"/>
      <c r="Q187" s="14" t="str">
        <f t="shared" si="116"/>
        <v/>
      </c>
      <c r="R187" s="57" t="str">
        <f t="shared" si="117"/>
        <v/>
      </c>
      <c r="S187" s="58" t="str">
        <f>IF(B187="","",IF(R187="Refreshment Beverage",VLOOKUP(VALUE(Q187),Rates!G$15:L$19,2,0),VLOOKUP(VALUE(Q187),Rates!G$4:L$12,2,0)))</f>
        <v/>
      </c>
      <c r="T187" s="58" t="str">
        <f t="shared" si="118"/>
        <v/>
      </c>
      <c r="U187" s="58" t="str">
        <f t="shared" si="119"/>
        <v/>
      </c>
      <c r="V187" s="58" t="str">
        <f t="shared" si="120"/>
        <v/>
      </c>
      <c r="W187" s="58" t="str">
        <f t="shared" si="121"/>
        <v/>
      </c>
      <c r="X187" s="59" t="str">
        <f t="shared" si="122"/>
        <v/>
      </c>
      <c r="Y187" s="60" t="str">
        <f>IF(B:B="","",IF(R187="Refreshment Beverage",VLOOKUP(Q187,Rates!G$15:L$19,6,0)*W187,VLOOKUP(Q187,Rates!G$4:L$12,6,0)*W187))</f>
        <v/>
      </c>
      <c r="Z187" s="60" t="str">
        <f t="shared" si="123"/>
        <v/>
      </c>
      <c r="AA187" s="60" t="str">
        <f t="shared" si="111"/>
        <v/>
      </c>
      <c r="AB187" s="61" t="str" cm="1">
        <f t="array" ref="AB187">IF(_xlfn.SINGLE(B:B)="","",IF(R187="Refreshment Beverage","",IF(AND(R187="Beer",Q187=0),SUM(LOOKUP(2,1/(Rates!$B$15:$B$18&lt;=W187)/(Rates!$C$15:$C$18&gt;=W187),Rates!$D$15:$D$18)*W187),VLOOKUP(VALUE(_xlfn.SINGLE(Q:Q)),Rates!A:B,2,0)*W187)))</f>
        <v/>
      </c>
      <c r="AC187" s="61" t="str" cm="1">
        <f t="array" ref="AC187">IF(_xlfn.SINGLE(B:B)="","",IF(R187="Refreshment Beverage","",IF(AND(R187="Beer",Q187=0),SUM(LOOKUP(2,1/(Rates!$B$15:$B$18&lt;=W187)/(Rates!$C$15:$C$18&gt;=W187),Rates!$E$15:$E$18)*W187),VLOOKUP(VALUE(_xlfn.SINGLE(Q:Q)),Rates!A:C,3,0)*W187)))</f>
        <v/>
      </c>
      <c r="AD187" s="168">
        <f>IFERROR(IF(R187="Beer","",IF(OR(Q187=1,Q187=2,Q187=3,Q187=4),VLOOKUP(Q187,Rates!$A$31:$B$34,2,0)*W187,IF(V187=1,VLOOKUP(U187,'REB BEV MIN MKUP'!B:E,4,0),IF(V187&gt;1,VLOOKUP(VALUE(W187),'REB BEV MIN MKUP'!O:Q,3,0),0)))),0)</f>
        <v>0</v>
      </c>
      <c r="AE187" s="62" t="str">
        <f t="shared" si="124"/>
        <v/>
      </c>
      <c r="AF187" s="63" t="str">
        <f t="shared" si="125"/>
        <v/>
      </c>
      <c r="AG187" s="64" t="str">
        <f t="shared" si="126"/>
        <v/>
      </c>
      <c r="AH187" s="65" t="str">
        <f t="shared" si="127"/>
        <v/>
      </c>
      <c r="AI187" s="66" t="str">
        <f>IF(AE:AE="","",IF(R187="Refreshment Beverage",AK187*(Rates!J$19/100),ROUND(SUM(AH187*(Rates!$J$8/100)),4)))</f>
        <v/>
      </c>
      <c r="AJ187" s="67" t="str">
        <f t="shared" si="128"/>
        <v/>
      </c>
      <c r="AK187" s="22" t="str">
        <f t="shared" si="129"/>
        <v/>
      </c>
      <c r="AL187" s="62" t="str">
        <f t="shared" si="130"/>
        <v/>
      </c>
      <c r="AM187" s="63" t="str">
        <f>IF(AS187="","",IF(R187="Refreshment Beverage",ROUND(AS187*Rates!K$19,4),ROUND(AO187*(VLOOKUP(VALUE(Q187),Rates!G$4:L$12,3,0)),4)))</f>
        <v/>
      </c>
      <c r="AN187" s="68" t="str">
        <f>IF(AS187="","",IF(R187="Refreshment Beverage",AS187*(Rates!J$19/100),MAX(AM187,AB187)))</f>
        <v/>
      </c>
      <c r="AO187" s="69" t="str">
        <f t="shared" si="131"/>
        <v/>
      </c>
      <c r="AP187" s="69" t="str">
        <f t="shared" si="132"/>
        <v/>
      </c>
      <c r="AQ187" s="70" t="str">
        <f>IF(AS187="","",IF(R187="Refreshment Beverage",ROUND(SUM(VLOOKUP(Q:Q,Rates!G$15:L$19,3,0)*(AS187-Y187-Z187-AA187)),4),ROUND(SUM(Rates!$K$8*AS187),4)))</f>
        <v/>
      </c>
      <c r="AR187" s="66" t="str">
        <f t="shared" si="133"/>
        <v/>
      </c>
      <c r="AS187" s="22" t="str">
        <f t="shared" si="134"/>
        <v/>
      </c>
      <c r="AT187" s="62" t="str">
        <f t="shared" si="135"/>
        <v/>
      </c>
      <c r="AU187" s="63" t="str">
        <f>IF(AX187="","",IF(R187="Refreshment Beverage",ROUND((BA187-Y187-Z187-AA187)*VLOOKUP(VALUE(Q187),Rates!G$15:L$19,3,0),4),ROUND(AW187*(VLOOKUP(VALUE(Q187),Rates!G:L,3,0)),4)))</f>
        <v/>
      </c>
      <c r="AV187" s="68" t="str">
        <f t="shared" si="136"/>
        <v/>
      </c>
      <c r="AW187" s="69" t="str">
        <f t="shared" si="137"/>
        <v/>
      </c>
      <c r="AX187" s="65" t="str">
        <f t="shared" si="138"/>
        <v/>
      </c>
      <c r="AY187" s="70" t="str">
        <f>IF(AX187="","",IF(R187="Refreshment Beverage",ROUND(SUM(AX187*Rates!K$19),4),ROUND(SUM(AX187*(Rates!J$8/100)),4)))</f>
        <v/>
      </c>
      <c r="AZ187" s="67" t="str">
        <f t="shared" si="139"/>
        <v/>
      </c>
      <c r="BA187" s="22" t="str">
        <f t="shared" si="140"/>
        <v/>
      </c>
      <c r="BD187" s="171"/>
      <c r="BE187" s="171"/>
      <c r="BF187" s="171"/>
      <c r="BG187" s="171"/>
    </row>
    <row r="188" spans="11:59" ht="12.75" customHeight="1" x14ac:dyDescent="0.3">
      <c r="K188" s="42" t="str">
        <f t="shared" si="112"/>
        <v/>
      </c>
      <c r="L188" s="55" t="str">
        <f t="shared" si="113"/>
        <v/>
      </c>
      <c r="M188" s="43" t="str">
        <f t="shared" si="114"/>
        <v/>
      </c>
      <c r="N188" s="56" t="str" cm="1">
        <f t="array" ref="N188">IFERROR(IF(_xlfn.SINGLE(B:B)="","",IF(R188="Beer",SUM(LOOKUP(2,1/(Rates!$B$3:$B$5&lt;=W188)/(Rates!$C$3:$C$5&gt;=W188),Rates!$D$3:$D$5)*(X188/100)*W188),IF(R188="Refreshment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56" t="str">
        <f t="shared" si="115"/>
        <v/>
      </c>
      <c r="P188" s="53"/>
      <c r="Q188" s="14" t="str">
        <f t="shared" si="116"/>
        <v/>
      </c>
      <c r="R188" s="57" t="str">
        <f t="shared" si="117"/>
        <v/>
      </c>
      <c r="S188" s="58" t="str">
        <f>IF(B188="","",IF(R188="Refreshment Beverage",VLOOKUP(VALUE(Q188),Rates!G$15:L$19,2,0),VLOOKUP(VALUE(Q188),Rates!G$4:L$12,2,0)))</f>
        <v/>
      </c>
      <c r="T188" s="58" t="str">
        <f t="shared" si="118"/>
        <v/>
      </c>
      <c r="U188" s="58" t="str">
        <f t="shared" si="119"/>
        <v/>
      </c>
      <c r="V188" s="58" t="str">
        <f t="shared" si="120"/>
        <v/>
      </c>
      <c r="W188" s="58" t="str">
        <f t="shared" si="121"/>
        <v/>
      </c>
      <c r="X188" s="59" t="str">
        <f t="shared" si="122"/>
        <v/>
      </c>
      <c r="Y188" s="60" t="str">
        <f>IF(B:B="","",IF(R188="Refreshment Beverage",VLOOKUP(Q188,Rates!G$15:L$19,6,0)*W188,VLOOKUP(Q188,Rates!G$4:L$12,6,0)*W188))</f>
        <v/>
      </c>
      <c r="Z188" s="60" t="str">
        <f t="shared" si="123"/>
        <v/>
      </c>
      <c r="AA188" s="60" t="str">
        <f t="shared" si="111"/>
        <v/>
      </c>
      <c r="AB188" s="61" t="str" cm="1">
        <f t="array" ref="AB188">IF(_xlfn.SINGLE(B:B)="","",IF(R188="Refreshment Beverage","",IF(AND(R188="Beer",Q188=0),SUM(LOOKUP(2,1/(Rates!$B$15:$B$18&lt;=W188)/(Rates!$C$15:$C$18&gt;=W188),Rates!$D$15:$D$18)*W188),VLOOKUP(VALUE(_xlfn.SINGLE(Q:Q)),Rates!A:B,2,0)*W188)))</f>
        <v/>
      </c>
      <c r="AC188" s="61" t="str" cm="1">
        <f t="array" ref="AC188">IF(_xlfn.SINGLE(B:B)="","",IF(R188="Refreshment Beverage","",IF(AND(R188="Beer",Q188=0),SUM(LOOKUP(2,1/(Rates!$B$15:$B$18&lt;=W188)/(Rates!$C$15:$C$18&gt;=W188),Rates!$E$15:$E$18)*W188),VLOOKUP(VALUE(_xlfn.SINGLE(Q:Q)),Rates!A:C,3,0)*W188)))</f>
        <v/>
      </c>
      <c r="AD188" s="168">
        <f>IFERROR(IF(R188="Beer","",IF(OR(Q188=1,Q188=2,Q188=3,Q188=4),VLOOKUP(Q188,Rates!$A$31:$B$34,2,0)*W188,IF(V188=1,VLOOKUP(U188,'REB BEV MIN MKUP'!B:E,4,0),IF(V188&gt;1,VLOOKUP(VALUE(W188),'REB BEV MIN MKUP'!O:Q,3,0),0)))),0)</f>
        <v>0</v>
      </c>
      <c r="AE188" s="62" t="str">
        <f t="shared" si="124"/>
        <v/>
      </c>
      <c r="AF188" s="63" t="str">
        <f t="shared" si="125"/>
        <v/>
      </c>
      <c r="AG188" s="64" t="str">
        <f t="shared" si="126"/>
        <v/>
      </c>
      <c r="AH188" s="65" t="str">
        <f t="shared" si="127"/>
        <v/>
      </c>
      <c r="AI188" s="66" t="str">
        <f>IF(AE:AE="","",IF(R188="Refreshment Beverage",AK188*(Rates!J$19/100),ROUND(SUM(AH188*(Rates!$J$8/100)),4)))</f>
        <v/>
      </c>
      <c r="AJ188" s="67" t="str">
        <f t="shared" si="128"/>
        <v/>
      </c>
      <c r="AK188" s="22" t="str">
        <f t="shared" si="129"/>
        <v/>
      </c>
      <c r="AL188" s="62" t="str">
        <f t="shared" si="130"/>
        <v/>
      </c>
      <c r="AM188" s="63" t="str">
        <f>IF(AS188="","",IF(R188="Refreshment Beverage",ROUND(AS188*Rates!K$19,4),ROUND(AO188*(VLOOKUP(VALUE(Q188),Rates!G$4:L$12,3,0)),4)))</f>
        <v/>
      </c>
      <c r="AN188" s="68" t="str">
        <f>IF(AS188="","",IF(R188="Refreshment Beverage",AS188*(Rates!J$19/100),MAX(AM188,AB188)))</f>
        <v/>
      </c>
      <c r="AO188" s="69" t="str">
        <f t="shared" si="131"/>
        <v/>
      </c>
      <c r="AP188" s="69" t="str">
        <f t="shared" si="132"/>
        <v/>
      </c>
      <c r="AQ188" s="70" t="str">
        <f>IF(AS188="","",IF(R188="Refreshment Beverage",ROUND(SUM(VLOOKUP(Q:Q,Rates!G$15:L$19,3,0)*(AS188-Y188-Z188-AA188)),4),ROUND(SUM(Rates!$K$8*AS188),4)))</f>
        <v/>
      </c>
      <c r="AR188" s="66" t="str">
        <f t="shared" si="133"/>
        <v/>
      </c>
      <c r="AS188" s="22" t="str">
        <f t="shared" si="134"/>
        <v/>
      </c>
      <c r="AT188" s="62" t="str">
        <f t="shared" si="135"/>
        <v/>
      </c>
      <c r="AU188" s="63" t="str">
        <f>IF(AX188="","",IF(R188="Refreshment Beverage",ROUND((BA188-Y188-Z188-AA188)*VLOOKUP(VALUE(Q188),Rates!G$15:L$19,3,0),4),ROUND(AW188*(VLOOKUP(VALUE(Q188),Rates!G:L,3,0)),4)))</f>
        <v/>
      </c>
      <c r="AV188" s="68" t="str">
        <f t="shared" si="136"/>
        <v/>
      </c>
      <c r="AW188" s="69" t="str">
        <f t="shared" si="137"/>
        <v/>
      </c>
      <c r="AX188" s="65" t="str">
        <f t="shared" si="138"/>
        <v/>
      </c>
      <c r="AY188" s="70" t="str">
        <f>IF(AX188="","",IF(R188="Refreshment Beverage",ROUND(SUM(AX188*Rates!K$19),4),ROUND(SUM(AX188*(Rates!J$8/100)),4)))</f>
        <v/>
      </c>
      <c r="AZ188" s="67" t="str">
        <f t="shared" si="139"/>
        <v/>
      </c>
      <c r="BA188" s="22" t="str">
        <f t="shared" si="140"/>
        <v/>
      </c>
      <c r="BD188" s="171"/>
      <c r="BE188" s="171"/>
      <c r="BF188" s="171"/>
      <c r="BG188" s="171"/>
    </row>
    <row r="189" spans="11:59" ht="12.75" customHeight="1" x14ac:dyDescent="0.3">
      <c r="K189" s="42" t="str">
        <f t="shared" si="112"/>
        <v/>
      </c>
      <c r="L189" s="55" t="str">
        <f t="shared" si="113"/>
        <v/>
      </c>
      <c r="M189" s="43" t="str">
        <f t="shared" si="114"/>
        <v/>
      </c>
      <c r="N189" s="56" t="str" cm="1">
        <f t="array" ref="N189">IFERROR(IF(_xlfn.SINGLE(B:B)="","",IF(R189="Beer",SUM(LOOKUP(2,1/(Rates!$B$3:$B$5&lt;=W189)/(Rates!$C$3:$C$5&gt;=W189),Rates!$D$3:$D$5)*(X189/100)*W189),IF(R189="Refreshment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56" t="str">
        <f t="shared" si="115"/>
        <v/>
      </c>
      <c r="P189" s="53"/>
      <c r="Q189" s="14" t="str">
        <f t="shared" si="116"/>
        <v/>
      </c>
      <c r="R189" s="57" t="str">
        <f t="shared" si="117"/>
        <v/>
      </c>
      <c r="S189" s="58" t="str">
        <f>IF(B189="","",IF(R189="Refreshment Beverage",VLOOKUP(VALUE(Q189),Rates!G$15:L$19,2,0),VLOOKUP(VALUE(Q189),Rates!G$4:L$12,2,0)))</f>
        <v/>
      </c>
      <c r="T189" s="58" t="str">
        <f t="shared" si="118"/>
        <v/>
      </c>
      <c r="U189" s="58" t="str">
        <f t="shared" si="119"/>
        <v/>
      </c>
      <c r="V189" s="58" t="str">
        <f t="shared" si="120"/>
        <v/>
      </c>
      <c r="W189" s="58" t="str">
        <f t="shared" si="121"/>
        <v/>
      </c>
      <c r="X189" s="59" t="str">
        <f t="shared" si="122"/>
        <v/>
      </c>
      <c r="Y189" s="60" t="str">
        <f>IF(B:B="","",IF(R189="Refreshment Beverage",VLOOKUP(Q189,Rates!G$15:L$19,6,0)*W189,VLOOKUP(Q189,Rates!G$4:L$12,6,0)*W189))</f>
        <v/>
      </c>
      <c r="Z189" s="60" t="str">
        <f t="shared" si="123"/>
        <v/>
      </c>
      <c r="AA189" s="60" t="str">
        <f t="shared" si="111"/>
        <v/>
      </c>
      <c r="AB189" s="61" t="str" cm="1">
        <f t="array" ref="AB189">IF(_xlfn.SINGLE(B:B)="","",IF(R189="Refreshment Beverage","",IF(AND(R189="Beer",Q189=0),SUM(LOOKUP(2,1/(Rates!$B$15:$B$18&lt;=W189)/(Rates!$C$15:$C$18&gt;=W189),Rates!$D$15:$D$18)*W189),VLOOKUP(VALUE(_xlfn.SINGLE(Q:Q)),Rates!A:B,2,0)*W189)))</f>
        <v/>
      </c>
      <c r="AC189" s="61" t="str" cm="1">
        <f t="array" ref="AC189">IF(_xlfn.SINGLE(B:B)="","",IF(R189="Refreshment Beverage","",IF(AND(R189="Beer",Q189=0),SUM(LOOKUP(2,1/(Rates!$B$15:$B$18&lt;=W189)/(Rates!$C$15:$C$18&gt;=W189),Rates!$E$15:$E$18)*W189),VLOOKUP(VALUE(_xlfn.SINGLE(Q:Q)),Rates!A:C,3,0)*W189)))</f>
        <v/>
      </c>
      <c r="AD189" s="168">
        <f>IFERROR(IF(R189="Beer","",IF(OR(Q189=1,Q189=2,Q189=3,Q189=4),VLOOKUP(Q189,Rates!$A$31:$B$34,2,0)*W189,IF(V189=1,VLOOKUP(U189,'REB BEV MIN MKUP'!B:E,4,0),IF(V189&gt;1,VLOOKUP(VALUE(W189),'REB BEV MIN MKUP'!O:Q,3,0),0)))),0)</f>
        <v>0</v>
      </c>
      <c r="AE189" s="62" t="str">
        <f t="shared" si="124"/>
        <v/>
      </c>
      <c r="AF189" s="63" t="str">
        <f t="shared" si="125"/>
        <v/>
      </c>
      <c r="AG189" s="64" t="str">
        <f t="shared" si="126"/>
        <v/>
      </c>
      <c r="AH189" s="65" t="str">
        <f t="shared" si="127"/>
        <v/>
      </c>
      <c r="AI189" s="66" t="str">
        <f>IF(AE:AE="","",IF(R189="Refreshment Beverage",AK189*(Rates!J$19/100),ROUND(SUM(AH189*(Rates!$J$8/100)),4)))</f>
        <v/>
      </c>
      <c r="AJ189" s="67" t="str">
        <f t="shared" si="128"/>
        <v/>
      </c>
      <c r="AK189" s="22" t="str">
        <f t="shared" si="129"/>
        <v/>
      </c>
      <c r="AL189" s="62" t="str">
        <f t="shared" si="130"/>
        <v/>
      </c>
      <c r="AM189" s="63" t="str">
        <f>IF(AS189="","",IF(R189="Refreshment Beverage",ROUND(AS189*Rates!K$19,4),ROUND(AO189*(VLOOKUP(VALUE(Q189),Rates!G$4:L$12,3,0)),4)))</f>
        <v/>
      </c>
      <c r="AN189" s="68" t="str">
        <f>IF(AS189="","",IF(R189="Refreshment Beverage",AS189*(Rates!J$19/100),MAX(AM189,AB189)))</f>
        <v/>
      </c>
      <c r="AO189" s="69" t="str">
        <f t="shared" si="131"/>
        <v/>
      </c>
      <c r="AP189" s="69" t="str">
        <f t="shared" si="132"/>
        <v/>
      </c>
      <c r="AQ189" s="70" t="str">
        <f>IF(AS189="","",IF(R189="Refreshment Beverage",ROUND(SUM(VLOOKUP(Q:Q,Rates!G$15:L$19,3,0)*(AS189-Y189-Z189-AA189)),4),ROUND(SUM(Rates!$K$8*AS189),4)))</f>
        <v/>
      </c>
      <c r="AR189" s="66" t="str">
        <f t="shared" si="133"/>
        <v/>
      </c>
      <c r="AS189" s="22" t="str">
        <f t="shared" si="134"/>
        <v/>
      </c>
      <c r="AT189" s="62" t="str">
        <f t="shared" si="135"/>
        <v/>
      </c>
      <c r="AU189" s="63" t="str">
        <f>IF(AX189="","",IF(R189="Refreshment Beverage",ROUND((BA189-Y189-Z189-AA189)*VLOOKUP(VALUE(Q189),Rates!G$15:L$19,3,0),4),ROUND(AW189*(VLOOKUP(VALUE(Q189),Rates!G:L,3,0)),4)))</f>
        <v/>
      </c>
      <c r="AV189" s="68" t="str">
        <f t="shared" si="136"/>
        <v/>
      </c>
      <c r="AW189" s="69" t="str">
        <f t="shared" si="137"/>
        <v/>
      </c>
      <c r="AX189" s="65" t="str">
        <f t="shared" si="138"/>
        <v/>
      </c>
      <c r="AY189" s="70" t="str">
        <f>IF(AX189="","",IF(R189="Refreshment Beverage",ROUND(SUM(AX189*Rates!K$19),4),ROUND(SUM(AX189*(Rates!J$8/100)),4)))</f>
        <v/>
      </c>
      <c r="AZ189" s="67" t="str">
        <f t="shared" si="139"/>
        <v/>
      </c>
      <c r="BA189" s="22" t="str">
        <f t="shared" si="140"/>
        <v/>
      </c>
      <c r="BD189" s="171"/>
      <c r="BE189" s="171"/>
      <c r="BF189" s="171"/>
      <c r="BG189" s="171"/>
    </row>
    <row r="190" spans="11:59" ht="12.75" customHeight="1" x14ac:dyDescent="0.3">
      <c r="K190" s="42" t="str">
        <f t="shared" si="112"/>
        <v/>
      </c>
      <c r="L190" s="55" t="str">
        <f t="shared" si="113"/>
        <v/>
      </c>
      <c r="M190" s="43" t="str">
        <f t="shared" si="114"/>
        <v/>
      </c>
      <c r="N190" s="56" t="str" cm="1">
        <f t="array" ref="N190">IFERROR(IF(_xlfn.SINGLE(B:B)="","",IF(R190="Beer",SUM(LOOKUP(2,1/(Rates!$B$3:$B$5&lt;=W190)/(Rates!$C$3:$C$5&gt;=W190),Rates!$D$3:$D$5)*(X190/100)*W190),IF(R190="Refreshment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56" t="str">
        <f t="shared" si="115"/>
        <v/>
      </c>
      <c r="P190" s="53"/>
      <c r="Q190" s="14" t="str">
        <f t="shared" si="116"/>
        <v/>
      </c>
      <c r="R190" s="57" t="str">
        <f t="shared" si="117"/>
        <v/>
      </c>
      <c r="S190" s="58" t="str">
        <f>IF(B190="","",IF(R190="Refreshment Beverage",VLOOKUP(VALUE(Q190),Rates!G$15:L$19,2,0),VLOOKUP(VALUE(Q190),Rates!G$4:L$12,2,0)))</f>
        <v/>
      </c>
      <c r="T190" s="58" t="str">
        <f t="shared" si="118"/>
        <v/>
      </c>
      <c r="U190" s="58" t="str">
        <f t="shared" si="119"/>
        <v/>
      </c>
      <c r="V190" s="58" t="str">
        <f t="shared" si="120"/>
        <v/>
      </c>
      <c r="W190" s="58" t="str">
        <f t="shared" si="121"/>
        <v/>
      </c>
      <c r="X190" s="59" t="str">
        <f t="shared" si="122"/>
        <v/>
      </c>
      <c r="Y190" s="60" t="str">
        <f>IF(B:B="","",IF(R190="Refreshment Beverage",VLOOKUP(Q190,Rates!G$15:L$19,6,0)*W190,VLOOKUP(Q190,Rates!G$4:L$12,6,0)*W190))</f>
        <v/>
      </c>
      <c r="Z190" s="60" t="str">
        <f t="shared" si="123"/>
        <v/>
      </c>
      <c r="AA190" s="60" t="str">
        <f t="shared" si="111"/>
        <v/>
      </c>
      <c r="AB190" s="61" t="str" cm="1">
        <f t="array" ref="AB190">IF(_xlfn.SINGLE(B:B)="","",IF(R190="Refreshment Beverage","",IF(AND(R190="Beer",Q190=0),SUM(LOOKUP(2,1/(Rates!$B$15:$B$18&lt;=W190)/(Rates!$C$15:$C$18&gt;=W190),Rates!$D$15:$D$18)*W190),VLOOKUP(VALUE(_xlfn.SINGLE(Q:Q)),Rates!A:B,2,0)*W190)))</f>
        <v/>
      </c>
      <c r="AC190" s="61" t="str" cm="1">
        <f t="array" ref="AC190">IF(_xlfn.SINGLE(B:B)="","",IF(R190="Refreshment Beverage","",IF(AND(R190="Beer",Q190=0),SUM(LOOKUP(2,1/(Rates!$B$15:$B$18&lt;=W190)/(Rates!$C$15:$C$18&gt;=W190),Rates!$E$15:$E$18)*W190),VLOOKUP(VALUE(_xlfn.SINGLE(Q:Q)),Rates!A:C,3,0)*W190)))</f>
        <v/>
      </c>
      <c r="AD190" s="168">
        <f>IFERROR(IF(R190="Beer","",IF(OR(Q190=1,Q190=2,Q190=3,Q190=4),VLOOKUP(Q190,Rates!$A$31:$B$34,2,0)*W190,IF(V190=1,VLOOKUP(U190,'REB BEV MIN MKUP'!B:E,4,0),IF(V190&gt;1,VLOOKUP(VALUE(W190),'REB BEV MIN MKUP'!O:Q,3,0),0)))),0)</f>
        <v>0</v>
      </c>
      <c r="AE190" s="62" t="str">
        <f t="shared" si="124"/>
        <v/>
      </c>
      <c r="AF190" s="63" t="str">
        <f t="shared" si="125"/>
        <v/>
      </c>
      <c r="AG190" s="64" t="str">
        <f t="shared" si="126"/>
        <v/>
      </c>
      <c r="AH190" s="65" t="str">
        <f t="shared" si="127"/>
        <v/>
      </c>
      <c r="AI190" s="66" t="str">
        <f>IF(AE:AE="","",IF(R190="Refreshment Beverage",AK190*(Rates!J$19/100),ROUND(SUM(AH190*(Rates!$J$8/100)),4)))</f>
        <v/>
      </c>
      <c r="AJ190" s="67" t="str">
        <f t="shared" si="128"/>
        <v/>
      </c>
      <c r="AK190" s="22" t="str">
        <f t="shared" si="129"/>
        <v/>
      </c>
      <c r="AL190" s="62" t="str">
        <f t="shared" si="130"/>
        <v/>
      </c>
      <c r="AM190" s="63" t="str">
        <f>IF(AS190="","",IF(R190="Refreshment Beverage",ROUND(AS190*Rates!K$19,4),ROUND(AO190*(VLOOKUP(VALUE(Q190),Rates!G$4:L$12,3,0)),4)))</f>
        <v/>
      </c>
      <c r="AN190" s="68" t="str">
        <f>IF(AS190="","",IF(R190="Refreshment Beverage",AS190*(Rates!J$19/100),MAX(AM190,AB190)))</f>
        <v/>
      </c>
      <c r="AO190" s="69" t="str">
        <f t="shared" si="131"/>
        <v/>
      </c>
      <c r="AP190" s="69" t="str">
        <f t="shared" si="132"/>
        <v/>
      </c>
      <c r="AQ190" s="70" t="str">
        <f>IF(AS190="","",IF(R190="Refreshment Beverage",ROUND(SUM(VLOOKUP(Q:Q,Rates!G$15:L$19,3,0)*(AS190-Y190-Z190-AA190)),4),ROUND(SUM(Rates!$K$8*AS190),4)))</f>
        <v/>
      </c>
      <c r="AR190" s="66" t="str">
        <f t="shared" si="133"/>
        <v/>
      </c>
      <c r="AS190" s="22" t="str">
        <f t="shared" si="134"/>
        <v/>
      </c>
      <c r="AT190" s="62" t="str">
        <f t="shared" si="135"/>
        <v/>
      </c>
      <c r="AU190" s="63" t="str">
        <f>IF(AX190="","",IF(R190="Refreshment Beverage",ROUND((BA190-Y190-Z190-AA190)*VLOOKUP(VALUE(Q190),Rates!G$15:L$19,3,0),4),ROUND(AW190*(VLOOKUP(VALUE(Q190),Rates!G:L,3,0)),4)))</f>
        <v/>
      </c>
      <c r="AV190" s="68" t="str">
        <f t="shared" si="136"/>
        <v/>
      </c>
      <c r="AW190" s="69" t="str">
        <f t="shared" si="137"/>
        <v/>
      </c>
      <c r="AX190" s="65" t="str">
        <f t="shared" si="138"/>
        <v/>
      </c>
      <c r="AY190" s="70" t="str">
        <f>IF(AX190="","",IF(R190="Refreshment Beverage",ROUND(SUM(AX190*Rates!K$19),4),ROUND(SUM(AX190*(Rates!J$8/100)),4)))</f>
        <v/>
      </c>
      <c r="AZ190" s="67" t="str">
        <f t="shared" si="139"/>
        <v/>
      </c>
      <c r="BA190" s="22" t="str">
        <f t="shared" si="140"/>
        <v/>
      </c>
      <c r="BD190" s="171"/>
      <c r="BE190" s="171"/>
      <c r="BF190" s="171"/>
      <c r="BG190" s="171"/>
    </row>
    <row r="191" spans="11:59" ht="12.75" customHeight="1" x14ac:dyDescent="0.3">
      <c r="K191" s="42" t="str">
        <f t="shared" si="112"/>
        <v/>
      </c>
      <c r="L191" s="55" t="str">
        <f t="shared" si="113"/>
        <v/>
      </c>
      <c r="M191" s="43" t="str">
        <f t="shared" si="114"/>
        <v/>
      </c>
      <c r="N191" s="56" t="str" cm="1">
        <f t="array" ref="N191">IFERROR(IF(_xlfn.SINGLE(B:B)="","",IF(R191="Beer",SUM(LOOKUP(2,1/(Rates!$B$3:$B$5&lt;=W191)/(Rates!$C$3:$C$5&gt;=W191),Rates!$D$3:$D$5)*(X191/100)*W191),IF(R191="Refreshment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56" t="str">
        <f t="shared" si="115"/>
        <v/>
      </c>
      <c r="P191" s="53"/>
      <c r="Q191" s="14" t="str">
        <f t="shared" si="116"/>
        <v/>
      </c>
      <c r="R191" s="57" t="str">
        <f t="shared" si="117"/>
        <v/>
      </c>
      <c r="S191" s="58" t="str">
        <f>IF(B191="","",IF(R191="Refreshment Beverage",VLOOKUP(VALUE(Q191),Rates!G$15:L$19,2,0),VLOOKUP(VALUE(Q191),Rates!G$4:L$12,2,0)))</f>
        <v/>
      </c>
      <c r="T191" s="58" t="str">
        <f t="shared" si="118"/>
        <v/>
      </c>
      <c r="U191" s="58" t="str">
        <f t="shared" si="119"/>
        <v/>
      </c>
      <c r="V191" s="58" t="str">
        <f t="shared" si="120"/>
        <v/>
      </c>
      <c r="W191" s="58" t="str">
        <f t="shared" si="121"/>
        <v/>
      </c>
      <c r="X191" s="59" t="str">
        <f t="shared" si="122"/>
        <v/>
      </c>
      <c r="Y191" s="60" t="str">
        <f>IF(B:B="","",IF(R191="Refreshment Beverage",VLOOKUP(Q191,Rates!G$15:L$19,6,0)*W191,VLOOKUP(Q191,Rates!G$4:L$12,6,0)*W191))</f>
        <v/>
      </c>
      <c r="Z191" s="60" t="str">
        <f t="shared" si="123"/>
        <v/>
      </c>
      <c r="AA191" s="60" t="str">
        <f t="shared" si="111"/>
        <v/>
      </c>
      <c r="AB191" s="61" t="str" cm="1">
        <f t="array" ref="AB191">IF(_xlfn.SINGLE(B:B)="","",IF(R191="Refreshment Beverage","",IF(AND(R191="Beer",Q191=0),SUM(LOOKUP(2,1/(Rates!$B$15:$B$18&lt;=W191)/(Rates!$C$15:$C$18&gt;=W191),Rates!$D$15:$D$18)*W191),VLOOKUP(VALUE(_xlfn.SINGLE(Q:Q)),Rates!A:B,2,0)*W191)))</f>
        <v/>
      </c>
      <c r="AC191" s="61" t="str" cm="1">
        <f t="array" ref="AC191">IF(_xlfn.SINGLE(B:B)="","",IF(R191="Refreshment Beverage","",IF(AND(R191="Beer",Q191=0),SUM(LOOKUP(2,1/(Rates!$B$15:$B$18&lt;=W191)/(Rates!$C$15:$C$18&gt;=W191),Rates!$E$15:$E$18)*W191),VLOOKUP(VALUE(_xlfn.SINGLE(Q:Q)),Rates!A:C,3,0)*W191)))</f>
        <v/>
      </c>
      <c r="AD191" s="168">
        <f>IFERROR(IF(R191="Beer","",IF(OR(Q191=1,Q191=2,Q191=3,Q191=4),VLOOKUP(Q191,Rates!$A$31:$B$34,2,0)*W191,IF(V191=1,VLOOKUP(U191,'REB BEV MIN MKUP'!B:E,4,0),IF(V191&gt;1,VLOOKUP(VALUE(W191),'REB BEV MIN MKUP'!O:Q,3,0),0)))),0)</f>
        <v>0</v>
      </c>
      <c r="AE191" s="62" t="str">
        <f t="shared" si="124"/>
        <v/>
      </c>
      <c r="AF191" s="63" t="str">
        <f t="shared" si="125"/>
        <v/>
      </c>
      <c r="AG191" s="64" t="str">
        <f t="shared" si="126"/>
        <v/>
      </c>
      <c r="AH191" s="65" t="str">
        <f t="shared" si="127"/>
        <v/>
      </c>
      <c r="AI191" s="66" t="str">
        <f>IF(AE:AE="","",IF(R191="Refreshment Beverage",AK191*(Rates!J$19/100),ROUND(SUM(AH191*(Rates!$J$8/100)),4)))</f>
        <v/>
      </c>
      <c r="AJ191" s="67" t="str">
        <f t="shared" si="128"/>
        <v/>
      </c>
      <c r="AK191" s="22" t="str">
        <f t="shared" si="129"/>
        <v/>
      </c>
      <c r="AL191" s="62" t="str">
        <f t="shared" si="130"/>
        <v/>
      </c>
      <c r="AM191" s="63" t="str">
        <f>IF(AS191="","",IF(R191="Refreshment Beverage",ROUND(AS191*Rates!K$19,4),ROUND(AO191*(VLOOKUP(VALUE(Q191),Rates!G$4:L$12,3,0)),4)))</f>
        <v/>
      </c>
      <c r="AN191" s="68" t="str">
        <f>IF(AS191="","",IF(R191="Refreshment Beverage",AS191*(Rates!J$19/100),MAX(AM191,AB191)))</f>
        <v/>
      </c>
      <c r="AO191" s="69" t="str">
        <f t="shared" si="131"/>
        <v/>
      </c>
      <c r="AP191" s="69" t="str">
        <f t="shared" si="132"/>
        <v/>
      </c>
      <c r="AQ191" s="70" t="str">
        <f>IF(AS191="","",IF(R191="Refreshment Beverage",ROUND(SUM(VLOOKUP(Q:Q,Rates!G$15:L$19,3,0)*(AS191-Y191-Z191-AA191)),4),ROUND(SUM(Rates!$K$8*AS191),4)))</f>
        <v/>
      </c>
      <c r="AR191" s="66" t="str">
        <f t="shared" si="133"/>
        <v/>
      </c>
      <c r="AS191" s="22" t="str">
        <f t="shared" si="134"/>
        <v/>
      </c>
      <c r="AT191" s="62" t="str">
        <f t="shared" si="135"/>
        <v/>
      </c>
      <c r="AU191" s="63" t="str">
        <f>IF(AX191="","",IF(R191="Refreshment Beverage",ROUND((BA191-Y191-Z191-AA191)*VLOOKUP(VALUE(Q191),Rates!G$15:L$19,3,0),4),ROUND(AW191*(VLOOKUP(VALUE(Q191),Rates!G:L,3,0)),4)))</f>
        <v/>
      </c>
      <c r="AV191" s="68" t="str">
        <f t="shared" si="136"/>
        <v/>
      </c>
      <c r="AW191" s="69" t="str">
        <f t="shared" si="137"/>
        <v/>
      </c>
      <c r="AX191" s="65" t="str">
        <f t="shared" si="138"/>
        <v/>
      </c>
      <c r="AY191" s="70" t="str">
        <f>IF(AX191="","",IF(R191="Refreshment Beverage",ROUND(SUM(AX191*Rates!K$19),4),ROUND(SUM(AX191*(Rates!J$8/100)),4)))</f>
        <v/>
      </c>
      <c r="AZ191" s="67" t="str">
        <f t="shared" si="139"/>
        <v/>
      </c>
      <c r="BA191" s="22" t="str">
        <f t="shared" si="140"/>
        <v/>
      </c>
      <c r="BD191" s="171"/>
      <c r="BE191" s="171"/>
      <c r="BF191" s="171"/>
      <c r="BG191" s="171"/>
    </row>
    <row r="192" spans="11:59" ht="12.75" customHeight="1" x14ac:dyDescent="0.3">
      <c r="K192" s="42" t="str">
        <f t="shared" si="112"/>
        <v/>
      </c>
      <c r="L192" s="55" t="str">
        <f t="shared" si="113"/>
        <v/>
      </c>
      <c r="M192" s="43" t="str">
        <f t="shared" si="114"/>
        <v/>
      </c>
      <c r="N192" s="56" t="str" cm="1">
        <f t="array" ref="N192">IFERROR(IF(_xlfn.SINGLE(B:B)="","",IF(R192="Beer",SUM(LOOKUP(2,1/(Rates!$B$3:$B$5&lt;=W192)/(Rates!$C$3:$C$5&gt;=W192),Rates!$D$3:$D$5)*(X192/100)*W192),IF(R192="Refreshment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56" t="str">
        <f t="shared" si="115"/>
        <v/>
      </c>
      <c r="P192" s="53"/>
      <c r="Q192" s="14" t="str">
        <f t="shared" si="116"/>
        <v/>
      </c>
      <c r="R192" s="57" t="str">
        <f t="shared" si="117"/>
        <v/>
      </c>
      <c r="S192" s="58" t="str">
        <f>IF(B192="","",IF(R192="Refreshment Beverage",VLOOKUP(VALUE(Q192),Rates!G$15:L$19,2,0),VLOOKUP(VALUE(Q192),Rates!G$4:L$12,2,0)))</f>
        <v/>
      </c>
      <c r="T192" s="58" t="str">
        <f t="shared" si="118"/>
        <v/>
      </c>
      <c r="U192" s="58" t="str">
        <f t="shared" si="119"/>
        <v/>
      </c>
      <c r="V192" s="58" t="str">
        <f t="shared" si="120"/>
        <v/>
      </c>
      <c r="W192" s="58" t="str">
        <f t="shared" si="121"/>
        <v/>
      </c>
      <c r="X192" s="59" t="str">
        <f t="shared" si="122"/>
        <v/>
      </c>
      <c r="Y192" s="60" t="str">
        <f>IF(B:B="","",IF(R192="Refreshment Beverage",VLOOKUP(Q192,Rates!G$15:L$19,6,0)*W192,VLOOKUP(Q192,Rates!G$4:L$12,6,0)*W192))</f>
        <v/>
      </c>
      <c r="Z192" s="60" t="str">
        <f t="shared" si="123"/>
        <v/>
      </c>
      <c r="AA192" s="60" t="str">
        <f t="shared" si="111"/>
        <v/>
      </c>
      <c r="AB192" s="61" t="str" cm="1">
        <f t="array" ref="AB192">IF(_xlfn.SINGLE(B:B)="","",IF(R192="Refreshment Beverage","",IF(AND(R192="Beer",Q192=0),SUM(LOOKUP(2,1/(Rates!$B$15:$B$18&lt;=W192)/(Rates!$C$15:$C$18&gt;=W192),Rates!$D$15:$D$18)*W192),VLOOKUP(VALUE(_xlfn.SINGLE(Q:Q)),Rates!A:B,2,0)*W192)))</f>
        <v/>
      </c>
      <c r="AC192" s="61" t="str" cm="1">
        <f t="array" ref="AC192">IF(_xlfn.SINGLE(B:B)="","",IF(R192="Refreshment Beverage","",IF(AND(R192="Beer",Q192=0),SUM(LOOKUP(2,1/(Rates!$B$15:$B$18&lt;=W192)/(Rates!$C$15:$C$18&gt;=W192),Rates!$E$15:$E$18)*W192),VLOOKUP(VALUE(_xlfn.SINGLE(Q:Q)),Rates!A:C,3,0)*W192)))</f>
        <v/>
      </c>
      <c r="AD192" s="168">
        <f>IFERROR(IF(R192="Beer","",IF(OR(Q192=1,Q192=2,Q192=3,Q192=4),VLOOKUP(Q192,Rates!$A$31:$B$34,2,0)*W192,IF(V192=1,VLOOKUP(U192,'REB BEV MIN MKUP'!B:E,4,0),IF(V192&gt;1,VLOOKUP(VALUE(W192),'REB BEV MIN MKUP'!O:Q,3,0),0)))),0)</f>
        <v>0</v>
      </c>
      <c r="AE192" s="62" t="str">
        <f t="shared" si="124"/>
        <v/>
      </c>
      <c r="AF192" s="63" t="str">
        <f t="shared" si="125"/>
        <v/>
      </c>
      <c r="AG192" s="64" t="str">
        <f t="shared" si="126"/>
        <v/>
      </c>
      <c r="AH192" s="65" t="str">
        <f t="shared" si="127"/>
        <v/>
      </c>
      <c r="AI192" s="66" t="str">
        <f>IF(AE:AE="","",IF(R192="Refreshment Beverage",AK192*(Rates!J$19/100),ROUND(SUM(AH192*(Rates!$J$8/100)),4)))</f>
        <v/>
      </c>
      <c r="AJ192" s="67" t="str">
        <f t="shared" si="128"/>
        <v/>
      </c>
      <c r="AK192" s="22" t="str">
        <f t="shared" si="129"/>
        <v/>
      </c>
      <c r="AL192" s="62" t="str">
        <f t="shared" si="130"/>
        <v/>
      </c>
      <c r="AM192" s="63" t="str">
        <f>IF(AS192="","",IF(R192="Refreshment Beverage",ROUND(AS192*Rates!K$19,4),ROUND(AO192*(VLOOKUP(VALUE(Q192),Rates!G$4:L$12,3,0)),4)))</f>
        <v/>
      </c>
      <c r="AN192" s="68" t="str">
        <f>IF(AS192="","",IF(R192="Refreshment Beverage",AS192*(Rates!J$19/100),MAX(AM192,AB192)))</f>
        <v/>
      </c>
      <c r="AO192" s="69" t="str">
        <f t="shared" si="131"/>
        <v/>
      </c>
      <c r="AP192" s="69" t="str">
        <f t="shared" si="132"/>
        <v/>
      </c>
      <c r="AQ192" s="70" t="str">
        <f>IF(AS192="","",IF(R192="Refreshment Beverage",ROUND(SUM(VLOOKUP(Q:Q,Rates!G$15:L$19,3,0)*(AS192-Y192-Z192-AA192)),4),ROUND(SUM(Rates!$K$8*AS192),4)))</f>
        <v/>
      </c>
      <c r="AR192" s="66" t="str">
        <f t="shared" si="133"/>
        <v/>
      </c>
      <c r="AS192" s="22" t="str">
        <f t="shared" si="134"/>
        <v/>
      </c>
      <c r="AT192" s="62" t="str">
        <f t="shared" si="135"/>
        <v/>
      </c>
      <c r="AU192" s="63" t="str">
        <f>IF(AX192="","",IF(R192="Refreshment Beverage",ROUND((BA192-Y192-Z192-AA192)*VLOOKUP(VALUE(Q192),Rates!G$15:L$19,3,0),4),ROUND(AW192*(VLOOKUP(VALUE(Q192),Rates!G:L,3,0)),4)))</f>
        <v/>
      </c>
      <c r="AV192" s="68" t="str">
        <f t="shared" si="136"/>
        <v/>
      </c>
      <c r="AW192" s="69" t="str">
        <f t="shared" si="137"/>
        <v/>
      </c>
      <c r="AX192" s="65" t="str">
        <f t="shared" si="138"/>
        <v/>
      </c>
      <c r="AY192" s="70" t="str">
        <f>IF(AX192="","",IF(R192="Refreshment Beverage",ROUND(SUM(AX192*Rates!K$19),4),ROUND(SUM(AX192*(Rates!J$8/100)),4)))</f>
        <v/>
      </c>
      <c r="AZ192" s="67" t="str">
        <f t="shared" si="139"/>
        <v/>
      </c>
      <c r="BA192" s="22" t="str">
        <f t="shared" si="140"/>
        <v/>
      </c>
      <c r="BD192" s="171"/>
      <c r="BE192" s="171"/>
      <c r="BF192" s="171"/>
      <c r="BG192" s="171"/>
    </row>
    <row r="193" spans="11:59" ht="12.75" customHeight="1" x14ac:dyDescent="0.3">
      <c r="K193" s="42" t="str">
        <f t="shared" si="112"/>
        <v/>
      </c>
      <c r="L193" s="55" t="str">
        <f t="shared" si="113"/>
        <v/>
      </c>
      <c r="M193" s="43" t="str">
        <f t="shared" si="114"/>
        <v/>
      </c>
      <c r="N193" s="56" t="str" cm="1">
        <f t="array" ref="N193">IFERROR(IF(_xlfn.SINGLE(B:B)="","",IF(R193="Beer",SUM(LOOKUP(2,1/(Rates!$B$3:$B$5&lt;=W193)/(Rates!$C$3:$C$5&gt;=W193),Rates!$D$3:$D$5)*(X193/100)*W193),IF(R193="Refreshment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56" t="str">
        <f t="shared" si="115"/>
        <v/>
      </c>
      <c r="P193" s="53"/>
      <c r="Q193" s="14" t="str">
        <f t="shared" si="116"/>
        <v/>
      </c>
      <c r="R193" s="57" t="str">
        <f t="shared" si="117"/>
        <v/>
      </c>
      <c r="S193" s="58" t="str">
        <f>IF(B193="","",IF(R193="Refreshment Beverage",VLOOKUP(VALUE(Q193),Rates!G$15:L$19,2,0),VLOOKUP(VALUE(Q193),Rates!G$4:L$12,2,0)))</f>
        <v/>
      </c>
      <c r="T193" s="58" t="str">
        <f t="shared" si="118"/>
        <v/>
      </c>
      <c r="U193" s="58" t="str">
        <f t="shared" si="119"/>
        <v/>
      </c>
      <c r="V193" s="58" t="str">
        <f t="shared" si="120"/>
        <v/>
      </c>
      <c r="W193" s="58" t="str">
        <f t="shared" si="121"/>
        <v/>
      </c>
      <c r="X193" s="59" t="str">
        <f t="shared" si="122"/>
        <v/>
      </c>
      <c r="Y193" s="60" t="str">
        <f>IF(B:B="","",IF(R193="Refreshment Beverage",VLOOKUP(Q193,Rates!G$15:L$19,6,0)*W193,VLOOKUP(Q193,Rates!G$4:L$12,6,0)*W193))</f>
        <v/>
      </c>
      <c r="Z193" s="60" t="str">
        <f t="shared" si="123"/>
        <v/>
      </c>
      <c r="AA193" s="60" t="str">
        <f t="shared" si="111"/>
        <v/>
      </c>
      <c r="AB193" s="61" t="str" cm="1">
        <f t="array" ref="AB193">IF(_xlfn.SINGLE(B:B)="","",IF(R193="Refreshment Beverage","",IF(AND(R193="Beer",Q193=0),SUM(LOOKUP(2,1/(Rates!$B$15:$B$18&lt;=W193)/(Rates!$C$15:$C$18&gt;=W193),Rates!$D$15:$D$18)*W193),VLOOKUP(VALUE(_xlfn.SINGLE(Q:Q)),Rates!A:B,2,0)*W193)))</f>
        <v/>
      </c>
      <c r="AC193" s="61" t="str" cm="1">
        <f t="array" ref="AC193">IF(_xlfn.SINGLE(B:B)="","",IF(R193="Refreshment Beverage","",IF(AND(R193="Beer",Q193=0),SUM(LOOKUP(2,1/(Rates!$B$15:$B$18&lt;=W193)/(Rates!$C$15:$C$18&gt;=W193),Rates!$E$15:$E$18)*W193),VLOOKUP(VALUE(_xlfn.SINGLE(Q:Q)),Rates!A:C,3,0)*W193)))</f>
        <v/>
      </c>
      <c r="AD193" s="168">
        <f>IFERROR(IF(R193="Beer","",IF(OR(Q193=1,Q193=2,Q193=3,Q193=4),VLOOKUP(Q193,Rates!$A$31:$B$34,2,0)*W193,IF(V193=1,VLOOKUP(U193,'REB BEV MIN MKUP'!B:E,4,0),IF(V193&gt;1,VLOOKUP(VALUE(W193),'REB BEV MIN MKUP'!O:Q,3,0),0)))),0)</f>
        <v>0</v>
      </c>
      <c r="AE193" s="62" t="str">
        <f t="shared" si="124"/>
        <v/>
      </c>
      <c r="AF193" s="63" t="str">
        <f t="shared" si="125"/>
        <v/>
      </c>
      <c r="AG193" s="64" t="str">
        <f t="shared" si="126"/>
        <v/>
      </c>
      <c r="AH193" s="65" t="str">
        <f t="shared" si="127"/>
        <v/>
      </c>
      <c r="AI193" s="66" t="str">
        <f>IF(AE:AE="","",IF(R193="Refreshment Beverage",AK193*(Rates!J$19/100),ROUND(SUM(AH193*(Rates!$J$8/100)),4)))</f>
        <v/>
      </c>
      <c r="AJ193" s="67" t="str">
        <f t="shared" si="128"/>
        <v/>
      </c>
      <c r="AK193" s="22" t="str">
        <f t="shared" si="129"/>
        <v/>
      </c>
      <c r="AL193" s="62" t="str">
        <f t="shared" si="130"/>
        <v/>
      </c>
      <c r="AM193" s="63" t="str">
        <f>IF(AS193="","",IF(R193="Refreshment Beverage",ROUND(AS193*Rates!K$19,4),ROUND(AO193*(VLOOKUP(VALUE(Q193),Rates!G$4:L$12,3,0)),4)))</f>
        <v/>
      </c>
      <c r="AN193" s="68" t="str">
        <f>IF(AS193="","",IF(R193="Refreshment Beverage",AS193*(Rates!J$19/100),MAX(AM193,AB193)))</f>
        <v/>
      </c>
      <c r="AO193" s="69" t="str">
        <f t="shared" si="131"/>
        <v/>
      </c>
      <c r="AP193" s="69" t="str">
        <f t="shared" si="132"/>
        <v/>
      </c>
      <c r="AQ193" s="70" t="str">
        <f>IF(AS193="","",IF(R193="Refreshment Beverage",ROUND(SUM(VLOOKUP(Q:Q,Rates!G$15:L$19,3,0)*(AS193-Y193-Z193-AA193)),4),ROUND(SUM(Rates!$K$8*AS193),4)))</f>
        <v/>
      </c>
      <c r="AR193" s="66" t="str">
        <f t="shared" si="133"/>
        <v/>
      </c>
      <c r="AS193" s="22" t="str">
        <f t="shared" si="134"/>
        <v/>
      </c>
      <c r="AT193" s="62" t="str">
        <f t="shared" si="135"/>
        <v/>
      </c>
      <c r="AU193" s="63" t="str">
        <f>IF(AX193="","",IF(R193="Refreshment Beverage",ROUND((BA193-Y193-Z193-AA193)*VLOOKUP(VALUE(Q193),Rates!G$15:L$19,3,0),4),ROUND(AW193*(VLOOKUP(VALUE(Q193),Rates!G:L,3,0)),4)))</f>
        <v/>
      </c>
      <c r="AV193" s="68" t="str">
        <f t="shared" si="136"/>
        <v/>
      </c>
      <c r="AW193" s="69" t="str">
        <f t="shared" si="137"/>
        <v/>
      </c>
      <c r="AX193" s="65" t="str">
        <f t="shared" si="138"/>
        <v/>
      </c>
      <c r="AY193" s="70" t="str">
        <f>IF(AX193="","",IF(R193="Refreshment Beverage",ROUND(SUM(AX193*Rates!K$19),4),ROUND(SUM(AX193*(Rates!J$8/100)),4)))</f>
        <v/>
      </c>
      <c r="AZ193" s="67" t="str">
        <f t="shared" si="139"/>
        <v/>
      </c>
      <c r="BA193" s="22" t="str">
        <f t="shared" si="140"/>
        <v/>
      </c>
      <c r="BD193" s="171"/>
      <c r="BE193" s="171"/>
      <c r="BF193" s="171"/>
      <c r="BG193" s="171"/>
    </row>
    <row r="194" spans="11:59" ht="12.75" customHeight="1" x14ac:dyDescent="0.3">
      <c r="K194" s="42" t="str">
        <f t="shared" si="112"/>
        <v/>
      </c>
      <c r="L194" s="55" t="str">
        <f t="shared" si="113"/>
        <v/>
      </c>
      <c r="M194" s="43" t="str">
        <f t="shared" si="114"/>
        <v/>
      </c>
      <c r="N194" s="56" t="str" cm="1">
        <f t="array" ref="N194">IFERROR(IF(_xlfn.SINGLE(B:B)="","",IF(R194="Beer",SUM(LOOKUP(2,1/(Rates!$B$3:$B$5&lt;=W194)/(Rates!$C$3:$C$5&gt;=W194),Rates!$D$3:$D$5)*(X194/100)*W194),IF(R194="Refreshment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56" t="str">
        <f t="shared" si="115"/>
        <v/>
      </c>
      <c r="P194" s="53"/>
      <c r="Q194" s="14" t="str">
        <f t="shared" si="116"/>
        <v/>
      </c>
      <c r="R194" s="57" t="str">
        <f t="shared" si="117"/>
        <v/>
      </c>
      <c r="S194" s="58" t="str">
        <f>IF(B194="","",IF(R194="Refreshment Beverage",VLOOKUP(VALUE(Q194),Rates!G$15:L$19,2,0),VLOOKUP(VALUE(Q194),Rates!G$4:L$12,2,0)))</f>
        <v/>
      </c>
      <c r="T194" s="58" t="str">
        <f t="shared" si="118"/>
        <v/>
      </c>
      <c r="U194" s="58" t="str">
        <f t="shared" si="119"/>
        <v/>
      </c>
      <c r="V194" s="58" t="str">
        <f t="shared" si="120"/>
        <v/>
      </c>
      <c r="W194" s="58" t="str">
        <f t="shared" si="121"/>
        <v/>
      </c>
      <c r="X194" s="59" t="str">
        <f t="shared" si="122"/>
        <v/>
      </c>
      <c r="Y194" s="60" t="str">
        <f>IF(B:B="","",IF(R194="Refreshment Beverage",VLOOKUP(Q194,Rates!G$15:L$19,6,0)*W194,VLOOKUP(Q194,Rates!G$4:L$12,6,0)*W194))</f>
        <v/>
      </c>
      <c r="Z194" s="60" t="str">
        <f t="shared" si="123"/>
        <v/>
      </c>
      <c r="AA194" s="60" t="str">
        <f t="shared" si="111"/>
        <v/>
      </c>
      <c r="AB194" s="61" t="str" cm="1">
        <f t="array" ref="AB194">IF(_xlfn.SINGLE(B:B)="","",IF(R194="Refreshment Beverage","",IF(AND(R194="Beer",Q194=0),SUM(LOOKUP(2,1/(Rates!$B$15:$B$18&lt;=W194)/(Rates!$C$15:$C$18&gt;=W194),Rates!$D$15:$D$18)*W194),VLOOKUP(VALUE(_xlfn.SINGLE(Q:Q)),Rates!A:B,2,0)*W194)))</f>
        <v/>
      </c>
      <c r="AC194" s="61" t="str" cm="1">
        <f t="array" ref="AC194">IF(_xlfn.SINGLE(B:B)="","",IF(R194="Refreshment Beverage","",IF(AND(R194="Beer",Q194=0),SUM(LOOKUP(2,1/(Rates!$B$15:$B$18&lt;=W194)/(Rates!$C$15:$C$18&gt;=W194),Rates!$E$15:$E$18)*W194),VLOOKUP(VALUE(_xlfn.SINGLE(Q:Q)),Rates!A:C,3,0)*W194)))</f>
        <v/>
      </c>
      <c r="AD194" s="168">
        <f>IFERROR(IF(R194="Beer","",IF(OR(Q194=1,Q194=2,Q194=3,Q194=4),VLOOKUP(Q194,Rates!$A$31:$B$34,2,0)*W194,IF(V194=1,VLOOKUP(U194,'REB BEV MIN MKUP'!B:E,4,0),IF(V194&gt;1,VLOOKUP(VALUE(W194),'REB BEV MIN MKUP'!O:Q,3,0),0)))),0)</f>
        <v>0</v>
      </c>
      <c r="AE194" s="62" t="str">
        <f t="shared" si="124"/>
        <v/>
      </c>
      <c r="AF194" s="63" t="str">
        <f t="shared" si="125"/>
        <v/>
      </c>
      <c r="AG194" s="64" t="str">
        <f t="shared" si="126"/>
        <v/>
      </c>
      <c r="AH194" s="65" t="str">
        <f t="shared" si="127"/>
        <v/>
      </c>
      <c r="AI194" s="66" t="str">
        <f>IF(AE:AE="","",IF(R194="Refreshment Beverage",AK194*(Rates!J$19/100),ROUND(SUM(AH194*(Rates!$J$8/100)),4)))</f>
        <v/>
      </c>
      <c r="AJ194" s="67" t="str">
        <f t="shared" si="128"/>
        <v/>
      </c>
      <c r="AK194" s="22" t="str">
        <f t="shared" si="129"/>
        <v/>
      </c>
      <c r="AL194" s="62" t="str">
        <f t="shared" si="130"/>
        <v/>
      </c>
      <c r="AM194" s="63" t="str">
        <f>IF(AS194="","",IF(R194="Refreshment Beverage",ROUND(AS194*Rates!K$19,4),ROUND(AO194*(VLOOKUP(VALUE(Q194),Rates!G$4:L$12,3,0)),4)))</f>
        <v/>
      </c>
      <c r="AN194" s="68" t="str">
        <f>IF(AS194="","",IF(R194="Refreshment Beverage",AS194*(Rates!J$19/100),MAX(AM194,AB194)))</f>
        <v/>
      </c>
      <c r="AO194" s="69" t="str">
        <f t="shared" si="131"/>
        <v/>
      </c>
      <c r="AP194" s="69" t="str">
        <f t="shared" si="132"/>
        <v/>
      </c>
      <c r="AQ194" s="70" t="str">
        <f>IF(AS194="","",IF(R194="Refreshment Beverage",ROUND(SUM(VLOOKUP(Q:Q,Rates!G$15:L$19,3,0)*(AS194-Y194-Z194-AA194)),4),ROUND(SUM(Rates!$K$8*AS194),4)))</f>
        <v/>
      </c>
      <c r="AR194" s="66" t="str">
        <f t="shared" si="133"/>
        <v/>
      </c>
      <c r="AS194" s="22" t="str">
        <f t="shared" si="134"/>
        <v/>
      </c>
      <c r="AT194" s="62" t="str">
        <f t="shared" si="135"/>
        <v/>
      </c>
      <c r="AU194" s="63" t="str">
        <f>IF(AX194="","",IF(R194="Refreshment Beverage",ROUND((BA194-Y194-Z194-AA194)*VLOOKUP(VALUE(Q194),Rates!G$15:L$19,3,0),4),ROUND(AW194*(VLOOKUP(VALUE(Q194),Rates!G:L,3,0)),4)))</f>
        <v/>
      </c>
      <c r="AV194" s="68" t="str">
        <f t="shared" si="136"/>
        <v/>
      </c>
      <c r="AW194" s="69" t="str">
        <f t="shared" si="137"/>
        <v/>
      </c>
      <c r="AX194" s="65" t="str">
        <f t="shared" si="138"/>
        <v/>
      </c>
      <c r="AY194" s="70" t="str">
        <f>IF(AX194="","",IF(R194="Refreshment Beverage",ROUND(SUM(AX194*Rates!K$19),4),ROUND(SUM(AX194*(Rates!J$8/100)),4)))</f>
        <v/>
      </c>
      <c r="AZ194" s="67" t="str">
        <f t="shared" si="139"/>
        <v/>
      </c>
      <c r="BA194" s="22" t="str">
        <f t="shared" si="140"/>
        <v/>
      </c>
      <c r="BD194" s="171"/>
      <c r="BE194" s="171"/>
      <c r="BF194" s="171"/>
      <c r="BG194" s="171"/>
    </row>
    <row r="195" spans="11:59" ht="12.75" customHeight="1" x14ac:dyDescent="0.3">
      <c r="K195" s="42" t="str">
        <f t="shared" si="112"/>
        <v/>
      </c>
      <c r="L195" s="55" t="str">
        <f t="shared" si="113"/>
        <v/>
      </c>
      <c r="M195" s="43" t="str">
        <f t="shared" si="114"/>
        <v/>
      </c>
      <c r="N195" s="56" t="str" cm="1">
        <f t="array" ref="N195">IFERROR(IF(_xlfn.SINGLE(B:B)="","",IF(R195="Beer",SUM(LOOKUP(2,1/(Rates!$B$3:$B$5&lt;=W195)/(Rates!$C$3:$C$5&gt;=W195),Rates!$D$3:$D$5)*(X195/100)*W195),IF(R195="Refreshment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56" t="str">
        <f t="shared" si="115"/>
        <v/>
      </c>
      <c r="P195" s="53"/>
      <c r="Q195" s="14" t="str">
        <f t="shared" si="116"/>
        <v/>
      </c>
      <c r="R195" s="57" t="str">
        <f t="shared" si="117"/>
        <v/>
      </c>
      <c r="S195" s="58" t="str">
        <f>IF(B195="","",IF(R195="Refreshment Beverage",VLOOKUP(VALUE(Q195),Rates!G$15:L$19,2,0),VLOOKUP(VALUE(Q195),Rates!G$4:L$12,2,0)))</f>
        <v/>
      </c>
      <c r="T195" s="58" t="str">
        <f t="shared" si="118"/>
        <v/>
      </c>
      <c r="U195" s="58" t="str">
        <f t="shared" si="119"/>
        <v/>
      </c>
      <c r="V195" s="58" t="str">
        <f t="shared" si="120"/>
        <v/>
      </c>
      <c r="W195" s="58" t="str">
        <f t="shared" si="121"/>
        <v/>
      </c>
      <c r="X195" s="59" t="str">
        <f t="shared" si="122"/>
        <v/>
      </c>
      <c r="Y195" s="60" t="str">
        <f>IF(B:B="","",IF(R195="Refreshment Beverage",VLOOKUP(Q195,Rates!G$15:L$19,6,0)*W195,VLOOKUP(Q195,Rates!G$4:L$12,6,0)*W195))</f>
        <v/>
      </c>
      <c r="Z195" s="60" t="str">
        <f t="shared" si="123"/>
        <v/>
      </c>
      <c r="AA195" s="60" t="str">
        <f t="shared" si="111"/>
        <v/>
      </c>
      <c r="AB195" s="61" t="str" cm="1">
        <f t="array" ref="AB195">IF(_xlfn.SINGLE(B:B)="","",IF(R195="Refreshment Beverage","",IF(AND(R195="Beer",Q195=0),SUM(LOOKUP(2,1/(Rates!$B$15:$B$18&lt;=W195)/(Rates!$C$15:$C$18&gt;=W195),Rates!$D$15:$D$18)*W195),VLOOKUP(VALUE(_xlfn.SINGLE(Q:Q)),Rates!A:B,2,0)*W195)))</f>
        <v/>
      </c>
      <c r="AC195" s="61" t="str" cm="1">
        <f t="array" ref="AC195">IF(_xlfn.SINGLE(B:B)="","",IF(R195="Refreshment Beverage","",IF(AND(R195="Beer",Q195=0),SUM(LOOKUP(2,1/(Rates!$B$15:$B$18&lt;=W195)/(Rates!$C$15:$C$18&gt;=W195),Rates!$E$15:$E$18)*W195),VLOOKUP(VALUE(_xlfn.SINGLE(Q:Q)),Rates!A:C,3,0)*W195)))</f>
        <v/>
      </c>
      <c r="AD195" s="168">
        <f>IFERROR(IF(R195="Beer","",IF(OR(Q195=1,Q195=2,Q195=3,Q195=4),VLOOKUP(Q195,Rates!$A$31:$B$34,2,0)*W195,IF(V195=1,VLOOKUP(U195,'REB BEV MIN MKUP'!B:E,4,0),IF(V195&gt;1,VLOOKUP(VALUE(W195),'REB BEV MIN MKUP'!O:Q,3,0),0)))),0)</f>
        <v>0</v>
      </c>
      <c r="AE195" s="62" t="str">
        <f t="shared" si="124"/>
        <v/>
      </c>
      <c r="AF195" s="63" t="str">
        <f t="shared" si="125"/>
        <v/>
      </c>
      <c r="AG195" s="64" t="str">
        <f t="shared" si="126"/>
        <v/>
      </c>
      <c r="AH195" s="65" t="str">
        <f t="shared" si="127"/>
        <v/>
      </c>
      <c r="AI195" s="66" t="str">
        <f>IF(AE:AE="","",IF(R195="Refreshment Beverage",AK195*(Rates!J$19/100),ROUND(SUM(AH195*(Rates!$J$8/100)),4)))</f>
        <v/>
      </c>
      <c r="AJ195" s="67" t="str">
        <f t="shared" si="128"/>
        <v/>
      </c>
      <c r="AK195" s="22" t="str">
        <f t="shared" si="129"/>
        <v/>
      </c>
      <c r="AL195" s="62" t="str">
        <f t="shared" si="130"/>
        <v/>
      </c>
      <c r="AM195" s="63" t="str">
        <f>IF(AS195="","",IF(R195="Refreshment Beverage",ROUND(AS195*Rates!K$19,4),ROUND(AO195*(VLOOKUP(VALUE(Q195),Rates!G$4:L$12,3,0)),4)))</f>
        <v/>
      </c>
      <c r="AN195" s="68" t="str">
        <f>IF(AS195="","",IF(R195="Refreshment Beverage",AS195*(Rates!J$19/100),MAX(AM195,AB195)))</f>
        <v/>
      </c>
      <c r="AO195" s="69" t="str">
        <f t="shared" si="131"/>
        <v/>
      </c>
      <c r="AP195" s="69" t="str">
        <f t="shared" si="132"/>
        <v/>
      </c>
      <c r="AQ195" s="70" t="str">
        <f>IF(AS195="","",IF(R195="Refreshment Beverage",ROUND(SUM(VLOOKUP(Q:Q,Rates!G$15:L$19,3,0)*(AS195-Y195-Z195-AA195)),4),ROUND(SUM(Rates!$K$8*AS195),4)))</f>
        <v/>
      </c>
      <c r="AR195" s="66" t="str">
        <f t="shared" si="133"/>
        <v/>
      </c>
      <c r="AS195" s="22" t="str">
        <f t="shared" si="134"/>
        <v/>
      </c>
      <c r="AT195" s="62" t="str">
        <f t="shared" si="135"/>
        <v/>
      </c>
      <c r="AU195" s="63" t="str">
        <f>IF(AX195="","",IF(R195="Refreshment Beverage",ROUND((BA195-Y195-Z195-AA195)*VLOOKUP(VALUE(Q195),Rates!G$15:L$19,3,0),4),ROUND(AW195*(VLOOKUP(VALUE(Q195),Rates!G:L,3,0)),4)))</f>
        <v/>
      </c>
      <c r="AV195" s="68" t="str">
        <f t="shared" si="136"/>
        <v/>
      </c>
      <c r="AW195" s="69" t="str">
        <f t="shared" si="137"/>
        <v/>
      </c>
      <c r="AX195" s="65" t="str">
        <f t="shared" si="138"/>
        <v/>
      </c>
      <c r="AY195" s="70" t="str">
        <f>IF(AX195="","",IF(R195="Refreshment Beverage",ROUND(SUM(AX195*Rates!K$19),4),ROUND(SUM(AX195*(Rates!J$8/100)),4)))</f>
        <v/>
      </c>
      <c r="AZ195" s="67" t="str">
        <f t="shared" si="139"/>
        <v/>
      </c>
      <c r="BA195" s="22" t="str">
        <f t="shared" si="140"/>
        <v/>
      </c>
      <c r="BD195" s="171"/>
      <c r="BE195" s="171"/>
      <c r="BF195" s="171"/>
      <c r="BG195" s="171"/>
    </row>
    <row r="196" spans="11:59" ht="12.75" customHeight="1" x14ac:dyDescent="0.3">
      <c r="K196" s="42" t="str">
        <f t="shared" si="112"/>
        <v/>
      </c>
      <c r="L196" s="55" t="str">
        <f t="shared" si="113"/>
        <v/>
      </c>
      <c r="M196" s="43" t="str">
        <f t="shared" si="114"/>
        <v/>
      </c>
      <c r="N196" s="56" t="str" cm="1">
        <f t="array" ref="N196">IFERROR(IF(_xlfn.SINGLE(B:B)="","",IF(R196="Beer",SUM(LOOKUP(2,1/(Rates!$B$3:$B$5&lt;=W196)/(Rates!$C$3:$C$5&gt;=W196),Rates!$D$3:$D$5)*(X196/100)*W196),IF(R196="Refreshment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56" t="str">
        <f t="shared" si="115"/>
        <v/>
      </c>
      <c r="P196" s="53"/>
      <c r="Q196" s="14" t="str">
        <f t="shared" si="116"/>
        <v/>
      </c>
      <c r="R196" s="57" t="str">
        <f t="shared" si="117"/>
        <v/>
      </c>
      <c r="S196" s="58" t="str">
        <f>IF(B196="","",IF(R196="Refreshment Beverage",VLOOKUP(VALUE(Q196),Rates!G$15:L$19,2,0),VLOOKUP(VALUE(Q196),Rates!G$4:L$12,2,0)))</f>
        <v/>
      </c>
      <c r="T196" s="58" t="str">
        <f t="shared" si="118"/>
        <v/>
      </c>
      <c r="U196" s="58" t="str">
        <f t="shared" si="119"/>
        <v/>
      </c>
      <c r="V196" s="58" t="str">
        <f t="shared" si="120"/>
        <v/>
      </c>
      <c r="W196" s="58" t="str">
        <f t="shared" si="121"/>
        <v/>
      </c>
      <c r="X196" s="59" t="str">
        <f t="shared" si="122"/>
        <v/>
      </c>
      <c r="Y196" s="60" t="str">
        <f>IF(B:B="","",IF(R196="Refreshment Beverage",VLOOKUP(Q196,Rates!G$15:L$19,6,0)*W196,VLOOKUP(Q196,Rates!G$4:L$12,6,0)*W196))</f>
        <v/>
      </c>
      <c r="Z196" s="60" t="str">
        <f t="shared" si="123"/>
        <v/>
      </c>
      <c r="AA196" s="60" t="str">
        <f t="shared" si="111"/>
        <v/>
      </c>
      <c r="AB196" s="61" t="str" cm="1">
        <f t="array" ref="AB196">IF(_xlfn.SINGLE(B:B)="","",IF(R196="Refreshment Beverage","",IF(AND(R196="Beer",Q196=0),SUM(LOOKUP(2,1/(Rates!$B$15:$B$18&lt;=W196)/(Rates!$C$15:$C$18&gt;=W196),Rates!$D$15:$D$18)*W196),VLOOKUP(VALUE(_xlfn.SINGLE(Q:Q)),Rates!A:B,2,0)*W196)))</f>
        <v/>
      </c>
      <c r="AC196" s="61" t="str" cm="1">
        <f t="array" ref="AC196">IF(_xlfn.SINGLE(B:B)="","",IF(R196="Refreshment Beverage","",IF(AND(R196="Beer",Q196=0),SUM(LOOKUP(2,1/(Rates!$B$15:$B$18&lt;=W196)/(Rates!$C$15:$C$18&gt;=W196),Rates!$E$15:$E$18)*W196),VLOOKUP(VALUE(_xlfn.SINGLE(Q:Q)),Rates!A:C,3,0)*W196)))</f>
        <v/>
      </c>
      <c r="AD196" s="168">
        <f>IFERROR(IF(R196="Beer","",IF(OR(Q196=1,Q196=2,Q196=3,Q196=4),VLOOKUP(Q196,Rates!$A$31:$B$34,2,0)*W196,IF(V196=1,VLOOKUP(U196,'REB BEV MIN MKUP'!B:E,4,0),IF(V196&gt;1,VLOOKUP(VALUE(W196),'REB BEV MIN MKUP'!O:Q,3,0),0)))),0)</f>
        <v>0</v>
      </c>
      <c r="AE196" s="62" t="str">
        <f t="shared" si="124"/>
        <v/>
      </c>
      <c r="AF196" s="63" t="str">
        <f t="shared" si="125"/>
        <v/>
      </c>
      <c r="AG196" s="64" t="str">
        <f t="shared" si="126"/>
        <v/>
      </c>
      <c r="AH196" s="65" t="str">
        <f t="shared" si="127"/>
        <v/>
      </c>
      <c r="AI196" s="66" t="str">
        <f>IF(AE:AE="","",IF(R196="Refreshment Beverage",AK196*(Rates!J$19/100),ROUND(SUM(AH196*(Rates!$J$8/100)),4)))</f>
        <v/>
      </c>
      <c r="AJ196" s="67" t="str">
        <f t="shared" si="128"/>
        <v/>
      </c>
      <c r="AK196" s="22" t="str">
        <f t="shared" si="129"/>
        <v/>
      </c>
      <c r="AL196" s="62" t="str">
        <f t="shared" si="130"/>
        <v/>
      </c>
      <c r="AM196" s="63" t="str">
        <f>IF(AS196="","",IF(R196="Refreshment Beverage",ROUND(AS196*Rates!K$19,4),ROUND(AO196*(VLOOKUP(VALUE(Q196),Rates!G$4:L$12,3,0)),4)))</f>
        <v/>
      </c>
      <c r="AN196" s="68" t="str">
        <f>IF(AS196="","",IF(R196="Refreshment Beverage",AS196*(Rates!J$19/100),MAX(AM196,AB196)))</f>
        <v/>
      </c>
      <c r="AO196" s="69" t="str">
        <f t="shared" si="131"/>
        <v/>
      </c>
      <c r="AP196" s="69" t="str">
        <f t="shared" si="132"/>
        <v/>
      </c>
      <c r="AQ196" s="70" t="str">
        <f>IF(AS196="","",IF(R196="Refreshment Beverage",ROUND(SUM(VLOOKUP(Q:Q,Rates!G$15:L$19,3,0)*(AS196-Y196-Z196-AA196)),4),ROUND(SUM(Rates!$K$8*AS196),4)))</f>
        <v/>
      </c>
      <c r="AR196" s="66" t="str">
        <f t="shared" si="133"/>
        <v/>
      </c>
      <c r="AS196" s="22" t="str">
        <f t="shared" si="134"/>
        <v/>
      </c>
      <c r="AT196" s="62" t="str">
        <f t="shared" si="135"/>
        <v/>
      </c>
      <c r="AU196" s="63" t="str">
        <f>IF(AX196="","",IF(R196="Refreshment Beverage",ROUND((BA196-Y196-Z196-AA196)*VLOOKUP(VALUE(Q196),Rates!G$15:L$19,3,0),4),ROUND(AW196*(VLOOKUP(VALUE(Q196),Rates!G:L,3,0)),4)))</f>
        <v/>
      </c>
      <c r="AV196" s="68" t="str">
        <f t="shared" si="136"/>
        <v/>
      </c>
      <c r="AW196" s="69" t="str">
        <f t="shared" si="137"/>
        <v/>
      </c>
      <c r="AX196" s="65" t="str">
        <f t="shared" si="138"/>
        <v/>
      </c>
      <c r="AY196" s="70" t="str">
        <f>IF(AX196="","",IF(R196="Refreshment Beverage",ROUND(SUM(AX196*Rates!K$19),4),ROUND(SUM(AX196*(Rates!J$8/100)),4)))</f>
        <v/>
      </c>
      <c r="AZ196" s="67" t="str">
        <f t="shared" si="139"/>
        <v/>
      </c>
      <c r="BA196" s="22" t="str">
        <f t="shared" si="140"/>
        <v/>
      </c>
      <c r="BD196" s="171"/>
      <c r="BE196" s="171"/>
      <c r="BF196" s="171"/>
      <c r="BG196" s="171"/>
    </row>
    <row r="197" spans="11:59" ht="12.75" customHeight="1" x14ac:dyDescent="0.3">
      <c r="K197" s="42" t="str">
        <f t="shared" si="112"/>
        <v/>
      </c>
      <c r="L197" s="55" t="str">
        <f t="shared" si="113"/>
        <v/>
      </c>
      <c r="M197" s="43" t="str">
        <f t="shared" si="114"/>
        <v/>
      </c>
      <c r="N197" s="56" t="str" cm="1">
        <f t="array" ref="N197">IFERROR(IF(_xlfn.SINGLE(B:B)="","",IF(R197="Beer",SUM(LOOKUP(2,1/(Rates!$B$3:$B$5&lt;=W197)/(Rates!$C$3:$C$5&gt;=W197),Rates!$D$3:$D$5)*(X197/100)*W197),IF(R197="Refreshment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56" t="str">
        <f t="shared" si="115"/>
        <v/>
      </c>
      <c r="P197" s="53"/>
      <c r="Q197" s="14" t="str">
        <f t="shared" si="116"/>
        <v/>
      </c>
      <c r="R197" s="57" t="str">
        <f t="shared" si="117"/>
        <v/>
      </c>
      <c r="S197" s="58" t="str">
        <f>IF(B197="","",IF(R197="Refreshment Beverage",VLOOKUP(VALUE(Q197),Rates!G$15:L$19,2,0),VLOOKUP(VALUE(Q197),Rates!G$4:L$12,2,0)))</f>
        <v/>
      </c>
      <c r="T197" s="58" t="str">
        <f t="shared" si="118"/>
        <v/>
      </c>
      <c r="U197" s="58" t="str">
        <f t="shared" si="119"/>
        <v/>
      </c>
      <c r="V197" s="58" t="str">
        <f t="shared" si="120"/>
        <v/>
      </c>
      <c r="W197" s="58" t="str">
        <f t="shared" si="121"/>
        <v/>
      </c>
      <c r="X197" s="59" t="str">
        <f t="shared" si="122"/>
        <v/>
      </c>
      <c r="Y197" s="60" t="str">
        <f>IF(B:B="","",IF(R197="Refreshment Beverage",VLOOKUP(Q197,Rates!G$15:L$19,6,0)*W197,VLOOKUP(Q197,Rates!G$4:L$12,6,0)*W197))</f>
        <v/>
      </c>
      <c r="Z197" s="60" t="str">
        <f t="shared" si="123"/>
        <v/>
      </c>
      <c r="AA197" s="60" t="str">
        <f t="shared" si="111"/>
        <v/>
      </c>
      <c r="AB197" s="61" t="str" cm="1">
        <f t="array" ref="AB197">IF(_xlfn.SINGLE(B:B)="","",IF(R197="Refreshment Beverage","",IF(AND(R197="Beer",Q197=0),SUM(LOOKUP(2,1/(Rates!$B$15:$B$18&lt;=W197)/(Rates!$C$15:$C$18&gt;=W197),Rates!$D$15:$D$18)*W197),VLOOKUP(VALUE(_xlfn.SINGLE(Q:Q)),Rates!A:B,2,0)*W197)))</f>
        <v/>
      </c>
      <c r="AC197" s="61" t="str" cm="1">
        <f t="array" ref="AC197">IF(_xlfn.SINGLE(B:B)="","",IF(R197="Refreshment Beverage","",IF(AND(R197="Beer",Q197=0),SUM(LOOKUP(2,1/(Rates!$B$15:$B$18&lt;=W197)/(Rates!$C$15:$C$18&gt;=W197),Rates!$E$15:$E$18)*W197),VLOOKUP(VALUE(_xlfn.SINGLE(Q:Q)),Rates!A:C,3,0)*W197)))</f>
        <v/>
      </c>
      <c r="AD197" s="168">
        <f>IFERROR(IF(R197="Beer","",IF(OR(Q197=1,Q197=2,Q197=3,Q197=4),VLOOKUP(Q197,Rates!$A$31:$B$34,2,0)*W197,IF(V197=1,VLOOKUP(U197,'REB BEV MIN MKUP'!B:E,4,0),IF(V197&gt;1,VLOOKUP(VALUE(W197),'REB BEV MIN MKUP'!O:Q,3,0),0)))),0)</f>
        <v>0</v>
      </c>
      <c r="AE197" s="62" t="str">
        <f t="shared" si="124"/>
        <v/>
      </c>
      <c r="AF197" s="63" t="str">
        <f t="shared" si="125"/>
        <v/>
      </c>
      <c r="AG197" s="64" t="str">
        <f t="shared" si="126"/>
        <v/>
      </c>
      <c r="AH197" s="65" t="str">
        <f t="shared" si="127"/>
        <v/>
      </c>
      <c r="AI197" s="66" t="str">
        <f>IF(AE:AE="","",IF(R197="Refreshment Beverage",AK197*(Rates!J$19/100),ROUND(SUM(AH197*(Rates!$J$8/100)),4)))</f>
        <v/>
      </c>
      <c r="AJ197" s="67" t="str">
        <f t="shared" si="128"/>
        <v/>
      </c>
      <c r="AK197" s="22" t="str">
        <f t="shared" si="129"/>
        <v/>
      </c>
      <c r="AL197" s="62" t="str">
        <f t="shared" si="130"/>
        <v/>
      </c>
      <c r="AM197" s="63" t="str">
        <f>IF(AS197="","",IF(R197="Refreshment Beverage",ROUND(AS197*Rates!K$19,4),ROUND(AO197*(VLOOKUP(VALUE(Q197),Rates!G$4:L$12,3,0)),4)))</f>
        <v/>
      </c>
      <c r="AN197" s="68" t="str">
        <f>IF(AS197="","",IF(R197="Refreshment Beverage",AS197*(Rates!J$19/100),MAX(AM197,AB197)))</f>
        <v/>
      </c>
      <c r="AO197" s="69" t="str">
        <f t="shared" si="131"/>
        <v/>
      </c>
      <c r="AP197" s="69" t="str">
        <f t="shared" si="132"/>
        <v/>
      </c>
      <c r="AQ197" s="70" t="str">
        <f>IF(AS197="","",IF(R197="Refreshment Beverage",ROUND(SUM(VLOOKUP(Q:Q,Rates!G$15:L$19,3,0)*(AS197-Y197-Z197-AA197)),4),ROUND(SUM(Rates!$K$8*AS197),4)))</f>
        <v/>
      </c>
      <c r="AR197" s="66" t="str">
        <f t="shared" si="133"/>
        <v/>
      </c>
      <c r="AS197" s="22" t="str">
        <f t="shared" si="134"/>
        <v/>
      </c>
      <c r="AT197" s="62" t="str">
        <f t="shared" si="135"/>
        <v/>
      </c>
      <c r="AU197" s="63" t="str">
        <f>IF(AX197="","",IF(R197="Refreshment Beverage",ROUND((BA197-Y197-Z197-AA197)*VLOOKUP(VALUE(Q197),Rates!G$15:L$19,3,0),4),ROUND(AW197*(VLOOKUP(VALUE(Q197),Rates!G:L,3,0)),4)))</f>
        <v/>
      </c>
      <c r="AV197" s="68" t="str">
        <f t="shared" si="136"/>
        <v/>
      </c>
      <c r="AW197" s="69" t="str">
        <f t="shared" si="137"/>
        <v/>
      </c>
      <c r="AX197" s="65" t="str">
        <f t="shared" si="138"/>
        <v/>
      </c>
      <c r="AY197" s="70" t="str">
        <f>IF(AX197="","",IF(R197="Refreshment Beverage",ROUND(SUM(AX197*Rates!K$19),4),ROUND(SUM(AX197*(Rates!J$8/100)),4)))</f>
        <v/>
      </c>
      <c r="AZ197" s="67" t="str">
        <f t="shared" si="139"/>
        <v/>
      </c>
      <c r="BA197" s="22" t="str">
        <f t="shared" si="140"/>
        <v/>
      </c>
      <c r="BD197" s="171"/>
      <c r="BE197" s="171"/>
      <c r="BF197" s="171"/>
      <c r="BG197" s="171"/>
    </row>
    <row r="198" spans="11:59" ht="12.75" customHeight="1" x14ac:dyDescent="0.3">
      <c r="K198" s="42" t="str">
        <f t="shared" si="112"/>
        <v/>
      </c>
      <c r="L198" s="55" t="str">
        <f t="shared" si="113"/>
        <v/>
      </c>
      <c r="M198" s="43" t="str">
        <f t="shared" si="114"/>
        <v/>
      </c>
      <c r="N198" s="56" t="str" cm="1">
        <f t="array" ref="N198">IFERROR(IF(_xlfn.SINGLE(B:B)="","",IF(R198="Beer",SUM(LOOKUP(2,1/(Rates!$B$3:$B$5&lt;=W198)/(Rates!$C$3:$C$5&gt;=W198),Rates!$D$3:$D$5)*(X198/100)*W198),IF(R198="Refreshment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56" t="str">
        <f t="shared" si="115"/>
        <v/>
      </c>
      <c r="P198" s="53"/>
      <c r="Q198" s="14" t="str">
        <f t="shared" si="116"/>
        <v/>
      </c>
      <c r="R198" s="57" t="str">
        <f t="shared" si="117"/>
        <v/>
      </c>
      <c r="S198" s="58" t="str">
        <f>IF(B198="","",IF(R198="Refreshment Beverage",VLOOKUP(VALUE(Q198),Rates!G$15:L$19,2,0),VLOOKUP(VALUE(Q198),Rates!G$4:L$12,2,0)))</f>
        <v/>
      </c>
      <c r="T198" s="58" t="str">
        <f t="shared" si="118"/>
        <v/>
      </c>
      <c r="U198" s="58" t="str">
        <f t="shared" si="119"/>
        <v/>
      </c>
      <c r="V198" s="58" t="str">
        <f t="shared" si="120"/>
        <v/>
      </c>
      <c r="W198" s="58" t="str">
        <f t="shared" si="121"/>
        <v/>
      </c>
      <c r="X198" s="59" t="str">
        <f t="shared" si="122"/>
        <v/>
      </c>
      <c r="Y198" s="60" t="str">
        <f>IF(B:B="","",IF(R198="Refreshment Beverage",VLOOKUP(Q198,Rates!G$15:L$19,6,0)*W198,VLOOKUP(Q198,Rates!G$4:L$12,6,0)*W198))</f>
        <v/>
      </c>
      <c r="Z198" s="60" t="str">
        <f t="shared" si="123"/>
        <v/>
      </c>
      <c r="AA198" s="60" t="str">
        <f t="shared" si="111"/>
        <v/>
      </c>
      <c r="AB198" s="61" t="str" cm="1">
        <f t="array" ref="AB198">IF(_xlfn.SINGLE(B:B)="","",IF(R198="Refreshment Beverage","",IF(AND(R198="Beer",Q198=0),SUM(LOOKUP(2,1/(Rates!$B$15:$B$18&lt;=W198)/(Rates!$C$15:$C$18&gt;=W198),Rates!$D$15:$D$18)*W198),VLOOKUP(VALUE(_xlfn.SINGLE(Q:Q)),Rates!A:B,2,0)*W198)))</f>
        <v/>
      </c>
      <c r="AC198" s="61" t="str" cm="1">
        <f t="array" ref="AC198">IF(_xlfn.SINGLE(B:B)="","",IF(R198="Refreshment Beverage","",IF(AND(R198="Beer",Q198=0),SUM(LOOKUP(2,1/(Rates!$B$15:$B$18&lt;=W198)/(Rates!$C$15:$C$18&gt;=W198),Rates!$E$15:$E$18)*W198),VLOOKUP(VALUE(_xlfn.SINGLE(Q:Q)),Rates!A:C,3,0)*W198)))</f>
        <v/>
      </c>
      <c r="AD198" s="168">
        <f>IFERROR(IF(R198="Beer","",IF(OR(Q198=1,Q198=2,Q198=3,Q198=4),VLOOKUP(Q198,Rates!$A$31:$B$34,2,0)*W198,IF(V198=1,VLOOKUP(U198,'REB BEV MIN MKUP'!B:E,4,0),IF(V198&gt;1,VLOOKUP(VALUE(W198),'REB BEV MIN MKUP'!O:Q,3,0),0)))),0)</f>
        <v>0</v>
      </c>
      <c r="AE198" s="62" t="str">
        <f t="shared" si="124"/>
        <v/>
      </c>
      <c r="AF198" s="63" t="str">
        <f t="shared" si="125"/>
        <v/>
      </c>
      <c r="AG198" s="64" t="str">
        <f t="shared" si="126"/>
        <v/>
      </c>
      <c r="AH198" s="65" t="str">
        <f t="shared" si="127"/>
        <v/>
      </c>
      <c r="AI198" s="66" t="str">
        <f>IF(AE:AE="","",IF(R198="Refreshment Beverage",AK198*(Rates!J$19/100),ROUND(SUM(AH198*(Rates!$J$8/100)),4)))</f>
        <v/>
      </c>
      <c r="AJ198" s="67" t="str">
        <f t="shared" si="128"/>
        <v/>
      </c>
      <c r="AK198" s="22" t="str">
        <f t="shared" si="129"/>
        <v/>
      </c>
      <c r="AL198" s="62" t="str">
        <f t="shared" si="130"/>
        <v/>
      </c>
      <c r="AM198" s="63" t="str">
        <f>IF(AS198="","",IF(R198="Refreshment Beverage",ROUND(AS198*Rates!K$19,4),ROUND(AO198*(VLOOKUP(VALUE(Q198),Rates!G$4:L$12,3,0)),4)))</f>
        <v/>
      </c>
      <c r="AN198" s="68" t="str">
        <f>IF(AS198="","",IF(R198="Refreshment Beverage",AS198*(Rates!J$19/100),MAX(AM198,AB198)))</f>
        <v/>
      </c>
      <c r="AO198" s="69" t="str">
        <f t="shared" si="131"/>
        <v/>
      </c>
      <c r="AP198" s="69" t="str">
        <f t="shared" si="132"/>
        <v/>
      </c>
      <c r="AQ198" s="70" t="str">
        <f>IF(AS198="","",IF(R198="Refreshment Beverage",ROUND(SUM(VLOOKUP(Q:Q,Rates!G$15:L$19,3,0)*(AS198-Y198-Z198-AA198)),4),ROUND(SUM(Rates!$K$8*AS198),4)))</f>
        <v/>
      </c>
      <c r="AR198" s="66" t="str">
        <f t="shared" si="133"/>
        <v/>
      </c>
      <c r="AS198" s="22" t="str">
        <f t="shared" si="134"/>
        <v/>
      </c>
      <c r="AT198" s="62" t="str">
        <f t="shared" si="135"/>
        <v/>
      </c>
      <c r="AU198" s="63" t="str">
        <f>IF(AX198="","",IF(R198="Refreshment Beverage",ROUND((BA198-Y198-Z198-AA198)*VLOOKUP(VALUE(Q198),Rates!G$15:L$19,3,0),4),ROUND(AW198*(VLOOKUP(VALUE(Q198),Rates!G:L,3,0)),4)))</f>
        <v/>
      </c>
      <c r="AV198" s="68" t="str">
        <f t="shared" si="136"/>
        <v/>
      </c>
      <c r="AW198" s="69" t="str">
        <f t="shared" si="137"/>
        <v/>
      </c>
      <c r="AX198" s="65" t="str">
        <f t="shared" si="138"/>
        <v/>
      </c>
      <c r="AY198" s="70" t="str">
        <f>IF(AX198="","",IF(R198="Refreshment Beverage",ROUND(SUM(AX198*Rates!K$19),4),ROUND(SUM(AX198*(Rates!J$8/100)),4)))</f>
        <v/>
      </c>
      <c r="AZ198" s="67" t="str">
        <f t="shared" si="139"/>
        <v/>
      </c>
      <c r="BA198" s="22" t="str">
        <f t="shared" si="140"/>
        <v/>
      </c>
      <c r="BD198" s="171"/>
      <c r="BE198" s="171"/>
      <c r="BF198" s="171"/>
      <c r="BG198" s="171"/>
    </row>
    <row r="199" spans="11:59" ht="12.75" customHeight="1" x14ac:dyDescent="0.3">
      <c r="K199" s="42" t="str">
        <f t="shared" si="112"/>
        <v/>
      </c>
      <c r="L199" s="55" t="str">
        <f t="shared" si="113"/>
        <v/>
      </c>
      <c r="M199" s="43" t="str">
        <f t="shared" si="114"/>
        <v/>
      </c>
      <c r="N199" s="56" t="str" cm="1">
        <f t="array" ref="N199">IFERROR(IF(_xlfn.SINGLE(B:B)="","",IF(R199="Beer",SUM(LOOKUP(2,1/(Rates!$B$3:$B$5&lt;=W199)/(Rates!$C$3:$C$5&gt;=W199),Rates!$D$3:$D$5)*(X199/100)*W199),IF(R199="Refreshment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56" t="str">
        <f t="shared" si="115"/>
        <v/>
      </c>
      <c r="P199" s="53"/>
      <c r="Q199" s="14" t="str">
        <f t="shared" si="116"/>
        <v/>
      </c>
      <c r="R199" s="57" t="str">
        <f t="shared" si="117"/>
        <v/>
      </c>
      <c r="S199" s="58" t="str">
        <f>IF(B199="","",IF(R199="Refreshment Beverage",VLOOKUP(VALUE(Q199),Rates!G$15:L$19,2,0),VLOOKUP(VALUE(Q199),Rates!G$4:L$12,2,0)))</f>
        <v/>
      </c>
      <c r="T199" s="58" t="str">
        <f t="shared" si="118"/>
        <v/>
      </c>
      <c r="U199" s="58" t="str">
        <f t="shared" si="119"/>
        <v/>
      </c>
      <c r="V199" s="58" t="str">
        <f t="shared" si="120"/>
        <v/>
      </c>
      <c r="W199" s="58" t="str">
        <f t="shared" si="121"/>
        <v/>
      </c>
      <c r="X199" s="59" t="str">
        <f t="shared" si="122"/>
        <v/>
      </c>
      <c r="Y199" s="60" t="str">
        <f>IF(B:B="","",IF(R199="Refreshment Beverage",VLOOKUP(Q199,Rates!G$15:L$19,6,0)*W199,VLOOKUP(Q199,Rates!G$4:L$12,6,0)*W199))</f>
        <v/>
      </c>
      <c r="Z199" s="60" t="str">
        <f t="shared" si="123"/>
        <v/>
      </c>
      <c r="AA199" s="60" t="str">
        <f t="shared" ref="AA199:AA262" si="141">IF(B:B="","",IF(AND(T199="Can",V199=8,R199="Beer"),V199*0.0201,IF(AND(T199="Can",V199=15,R199="Beer"),V199*0.0101,IF(AND(T199="Can",V199=20,R199="Beer"),V199*0.0107,IF(AND(T199="Can",V199=30,R199="Beer"),V199*0.0089,IF(AND(T199="Can",V199=36,R199="Beer"),V199*0.0074,IF(AND(T199="Bottle",V199=24,R199="Beer"),V199*0.016,IF(AND(R199="Refreshment Beverage",U199&gt;0.049,U199&lt;0.401),V199*0.0536,IF(AND(R199="Refreshment Beverage",U199&gt;0.4,U199&lt;0.47),V199*0.0643,IF(AND(R199="Refreshment Beverage",U199&gt;0.469,U199&lt;0.66),V199*0.075,IF(AND(R199="Refreshment Beverage",U199&gt;0.659,U199&lt;0.75),V199*0.1071,IF(AND(R199="Refreshment Beverage",U199&gt;0.749,U199&lt;0.9),V199*0.1178,IF(AND(R199="Refreshment Beverage",U199&gt;0.899,U199&lt;1),V199*0.1393,IF(AND(R199="Refreshment Beverage",U199=1),V199*0.1499,IF(AND(R199="Refreshment Beverage",U199=1.14),V199*0.1714,IF(AND(R199="Refreshment Beverage",U199=2),V199*0.2999,IF(AND(R199="Refreshment Beverage",U199=3),V199*0.4499,IF(AND(R199="Refreshment Beverage",U199=1.75),V199*0.2678,0))))))))))))))))))</f>
        <v/>
      </c>
      <c r="AB199" s="61" t="str" cm="1">
        <f t="array" ref="AB199">IF(_xlfn.SINGLE(B:B)="","",IF(R199="Refreshment Beverage","",IF(AND(R199="Beer",Q199=0),SUM(LOOKUP(2,1/(Rates!$B$15:$B$18&lt;=W199)/(Rates!$C$15:$C$18&gt;=W199),Rates!$D$15:$D$18)*W199),VLOOKUP(VALUE(_xlfn.SINGLE(Q:Q)),Rates!A:B,2,0)*W199)))</f>
        <v/>
      </c>
      <c r="AC199" s="61" t="str" cm="1">
        <f t="array" ref="AC199">IF(_xlfn.SINGLE(B:B)="","",IF(R199="Refreshment Beverage","",IF(AND(R199="Beer",Q199=0),SUM(LOOKUP(2,1/(Rates!$B$15:$B$18&lt;=W199)/(Rates!$C$15:$C$18&gt;=W199),Rates!$E$15:$E$18)*W199),VLOOKUP(VALUE(_xlfn.SINGLE(Q:Q)),Rates!A:C,3,0)*W199)))</f>
        <v/>
      </c>
      <c r="AD199" s="168">
        <f>IFERROR(IF(R199="Beer","",IF(OR(Q199=1,Q199=2,Q199=3,Q199=4),VLOOKUP(Q199,Rates!$A$31:$B$34,2,0)*W199,IF(V199=1,VLOOKUP(U199,'REB BEV MIN MKUP'!B:E,4,0),IF(V199&gt;1,VLOOKUP(VALUE(W199),'REB BEV MIN MKUP'!O:Q,3,0),0)))),0)</f>
        <v>0</v>
      </c>
      <c r="AE199" s="62" t="str">
        <f t="shared" si="124"/>
        <v/>
      </c>
      <c r="AF199" s="63" t="str">
        <f t="shared" si="125"/>
        <v/>
      </c>
      <c r="AG199" s="64" t="str">
        <f t="shared" si="126"/>
        <v/>
      </c>
      <c r="AH199" s="65" t="str">
        <f t="shared" si="127"/>
        <v/>
      </c>
      <c r="AI199" s="66" t="str">
        <f>IF(AE:AE="","",IF(R199="Refreshment Beverage",AK199*(Rates!J$19/100),ROUND(SUM(AH199*(Rates!$J$8/100)),4)))</f>
        <v/>
      </c>
      <c r="AJ199" s="67" t="str">
        <f t="shared" si="128"/>
        <v/>
      </c>
      <c r="AK199" s="22" t="str">
        <f t="shared" si="129"/>
        <v/>
      </c>
      <c r="AL199" s="62" t="str">
        <f t="shared" si="130"/>
        <v/>
      </c>
      <c r="AM199" s="63" t="str">
        <f>IF(AS199="","",IF(R199="Refreshment Beverage",ROUND(AS199*Rates!K$19,4),ROUND(AO199*(VLOOKUP(VALUE(Q199),Rates!G$4:L$12,3,0)),4)))</f>
        <v/>
      </c>
      <c r="AN199" s="68" t="str">
        <f>IF(AS199="","",IF(R199="Refreshment Beverage",AS199*(Rates!J$19/100),MAX(AM199,AB199)))</f>
        <v/>
      </c>
      <c r="AO199" s="69" t="str">
        <f t="shared" si="131"/>
        <v/>
      </c>
      <c r="AP199" s="69" t="str">
        <f t="shared" si="132"/>
        <v/>
      </c>
      <c r="AQ199" s="70" t="str">
        <f>IF(AS199="","",IF(R199="Refreshment Beverage",ROUND(SUM(VLOOKUP(Q:Q,Rates!G$15:L$19,3,0)*(AS199-Y199-Z199-AA199)),4),ROUND(SUM(Rates!$K$8*AS199),4)))</f>
        <v/>
      </c>
      <c r="AR199" s="66" t="str">
        <f t="shared" si="133"/>
        <v/>
      </c>
      <c r="AS199" s="22" t="str">
        <f t="shared" si="134"/>
        <v/>
      </c>
      <c r="AT199" s="62" t="str">
        <f t="shared" si="135"/>
        <v/>
      </c>
      <c r="AU199" s="63" t="str">
        <f>IF(AX199="","",IF(R199="Refreshment Beverage",ROUND((BA199-Y199-Z199-AA199)*VLOOKUP(VALUE(Q199),Rates!G$15:L$19,3,0),4),ROUND(AW199*(VLOOKUP(VALUE(Q199),Rates!G:L,3,0)),4)))</f>
        <v/>
      </c>
      <c r="AV199" s="68" t="str">
        <f t="shared" si="136"/>
        <v/>
      </c>
      <c r="AW199" s="69" t="str">
        <f t="shared" si="137"/>
        <v/>
      </c>
      <c r="AX199" s="65" t="str">
        <f t="shared" si="138"/>
        <v/>
      </c>
      <c r="AY199" s="70" t="str">
        <f>IF(AX199="","",IF(R199="Refreshment Beverage",ROUND(SUM(AX199*Rates!K$19),4),ROUND(SUM(AX199*(Rates!J$8/100)),4)))</f>
        <v/>
      </c>
      <c r="AZ199" s="67" t="str">
        <f t="shared" si="139"/>
        <v/>
      </c>
      <c r="BA199" s="22" t="str">
        <f t="shared" si="140"/>
        <v/>
      </c>
      <c r="BD199" s="171"/>
      <c r="BE199" s="171"/>
      <c r="BF199" s="171"/>
      <c r="BG199" s="171"/>
    </row>
    <row r="200" spans="11:59" ht="12.75" customHeight="1" x14ac:dyDescent="0.3">
      <c r="K200" s="42" t="str">
        <f t="shared" ref="K200:K263" si="142">IFERROR(IF(B:B="","",IF(OR(C200="",E200="",F200="",G200="",H200="",I200="",J200=""),"",ROUND(IF(J200="Gross Price to Brewers",AE200,IF(J200="Retail Price",AL200,IF(J200="Licensee Retail",AT200,""))),2))),"")</f>
        <v/>
      </c>
      <c r="L200" s="55" t="str">
        <f t="shared" ref="L200:L263" si="143">IFERROR(IF(B:B="","",IF(OR(C200="",E200="",F200="",G200="",H200="",I200="",J200=""),"",ROUND(IF(J200="Gross Price to Brewers",AH200,IF(J200="Retail Price",AP200,IF(J200="Licensee Retail",AX200,""))),2))),"")</f>
        <v/>
      </c>
      <c r="M200" s="43" t="str">
        <f t="shared" ref="M200:M263" si="144">IFERROR(IF(B:B="","",IF(OR(C200="",E200="",F200="",G200="",H200="",I200="",J200=""),"",ROUND(IF(J200="Gross Price to Brewers",AK200,IF(J200="Retail Price",AS200,IF(J200="Licensee Retail",BA200,""))),2))),"")</f>
        <v/>
      </c>
      <c r="N200" s="56" t="str" cm="1">
        <f t="array" ref="N200">IFERROR(IF(_xlfn.SINGLE(B:B)="","",IF(R200="Beer",SUM(LOOKUP(2,1/(Rates!$B$3:$B$5&lt;=W200)/(Rates!$C$3:$C$5&gt;=W200),Rates!$D$3:$D$5)*(X200/100)*W200),IF(R200="Refreshment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56" t="str">
        <f t="shared" ref="O200:O263" si="145">IF(B:B="","",IF(M200&gt;N200,"YES","NO"))</f>
        <v/>
      </c>
      <c r="P200" s="53"/>
      <c r="Q200" s="14" t="str">
        <f t="shared" ref="Q200:Q263" si="146">IF(B200="","",IF(OR(D200="",D200=0),0,D200))</f>
        <v/>
      </c>
      <c r="R200" s="57" t="str">
        <f t="shared" ref="R200:R263" si="147">IF(C200="","",IF(C200="Beer","Beer",IF(C200="Malt-Based Cooler","Refreshment Beverage")))</f>
        <v/>
      </c>
      <c r="S200" s="58" t="str">
        <f>IF(B200="","",IF(R200="Refreshment Beverage",VLOOKUP(VALUE(Q200),Rates!G$15:L$19,2,0),VLOOKUP(VALUE(Q200),Rates!G$4:L$12,2,0)))</f>
        <v/>
      </c>
      <c r="T200" s="58" t="str">
        <f t="shared" ref="T200:T263" si="148">IF(B200="","",G200)</f>
        <v/>
      </c>
      <c r="U200" s="58" t="str">
        <f t="shared" ref="U200:U263" si="149">IF(B:B="","",SUM(W200/V200))</f>
        <v/>
      </c>
      <c r="V200" s="58" t="str">
        <f t="shared" ref="V200:V263" si="150">IF(B200="","",F200)</f>
        <v/>
      </c>
      <c r="W200" s="58" t="str">
        <f t="shared" ref="W200:W263" si="151">IF(B200="","",E200*F200)</f>
        <v/>
      </c>
      <c r="X200" s="59" t="str">
        <f t="shared" ref="X200:X263" si="152">IF(B200="","",H200)</f>
        <v/>
      </c>
      <c r="Y200" s="60" t="str">
        <f>IF(B:B="","",IF(R200="Refreshment Beverage",VLOOKUP(Q200,Rates!G$15:L$19,6,0)*W200,VLOOKUP(Q200,Rates!G$4:L$12,6,0)*W200))</f>
        <v/>
      </c>
      <c r="Z200" s="60" t="str">
        <f t="shared" ref="Z200:Z263" si="153">IF(B:B="","",IF(R200="Refreshment Beverage",0,IF(T200="Keg",0,ROUND(0.34/12*V200,2))))</f>
        <v/>
      </c>
      <c r="AA200" s="60" t="str">
        <f t="shared" si="141"/>
        <v/>
      </c>
      <c r="AB200" s="61" t="str" cm="1">
        <f t="array" ref="AB200">IF(_xlfn.SINGLE(B:B)="","",IF(R200="Refreshment Beverage","",IF(AND(R200="Beer",Q200=0),SUM(LOOKUP(2,1/(Rates!$B$15:$B$18&lt;=W200)/(Rates!$C$15:$C$18&gt;=W200),Rates!$D$15:$D$18)*W200),VLOOKUP(VALUE(_xlfn.SINGLE(Q:Q)),Rates!A:B,2,0)*W200)))</f>
        <v/>
      </c>
      <c r="AC200" s="61" t="str" cm="1">
        <f t="array" ref="AC200">IF(_xlfn.SINGLE(B:B)="","",IF(R200="Refreshment Beverage","",IF(AND(R200="Beer",Q200=0),SUM(LOOKUP(2,1/(Rates!$B$15:$B$18&lt;=W200)/(Rates!$C$15:$C$18&gt;=W200),Rates!$E$15:$E$18)*W200),VLOOKUP(VALUE(_xlfn.SINGLE(Q:Q)),Rates!A:C,3,0)*W200)))</f>
        <v/>
      </c>
      <c r="AD200" s="168">
        <f>IFERROR(IF(R200="Beer","",IF(OR(Q200=1,Q200=2,Q200=3,Q200=4),VLOOKUP(Q200,Rates!$A$31:$B$34,2,0)*W200,IF(V200=1,VLOOKUP(U200,'REB BEV MIN MKUP'!B:E,4,0),IF(V200&gt;1,VLOOKUP(VALUE(W200),'REB BEV MIN MKUP'!O:Q,3,0),0)))),0)</f>
        <v>0</v>
      </c>
      <c r="AE200" s="62" t="str">
        <f t="shared" ref="AE200:AE263" si="154">IF(J200="Gross Price to Brewers",I200,"")</f>
        <v/>
      </c>
      <c r="AF200" s="63" t="str">
        <f t="shared" ref="AF200:AF263" si="155">IF(AE:AE="","",ROUND(SUM(AE200*(S200/100)),4))</f>
        <v/>
      </c>
      <c r="AG200" s="64" t="str">
        <f t="shared" ref="AG200:AG263" si="156">IF(AE:AE="","",IF(R200="Refreshment Beverage",MAX(AF200,AD200),MAX(AB200,AF200)))</f>
        <v/>
      </c>
      <c r="AH200" s="65" t="str">
        <f t="shared" ref="AH200:AH263" si="157">IF(AE:AE="","",IF(R200="Refreshment Beverage",AK200-AJ200,SUM(Y200:AA200)+AE200+AG200))</f>
        <v/>
      </c>
      <c r="AI200" s="66" t="str">
        <f>IF(AE:AE="","",IF(R200="Refreshment Beverage",AK200*(Rates!J$19/100),ROUND(SUM(AH200*(Rates!$J$8/100)),4)))</f>
        <v/>
      </c>
      <c r="AJ200" s="67" t="str">
        <f t="shared" ref="AJ200:AJ263" si="158">IF(AE:AE="","",IF(R200="Refreshment Beverage",AI200,MAX(AC200,AI200)))</f>
        <v/>
      </c>
      <c r="AK200" s="22" t="str">
        <f t="shared" ref="AK200:AK263" si="159">IF(AE:AE="","",IF(R200="Refreshment Beverage",SUM(AE200+Y200+Z200+AA200+AG200),SUM(AH200+AJ200)))</f>
        <v/>
      </c>
      <c r="AL200" s="62" t="str">
        <f t="shared" ref="AL200:AL263" si="160">IF(AS200="","",IF(R200="Refreshment Beverage",ROUND(SUM(AS200-AR200-AA200-Z200-Y200),2),ROUND(SUM(AS200-AR200-AN200-Y200-Z200-AA200),2)))</f>
        <v/>
      </c>
      <c r="AM200" s="63" t="str">
        <f>IF(AS200="","",IF(R200="Refreshment Beverage",ROUND(AS200*Rates!K$19,4),ROUND(AO200*(VLOOKUP(VALUE(Q200),Rates!G$4:L$12,3,0)),4)))</f>
        <v/>
      </c>
      <c r="AN200" s="68" t="str">
        <f>IF(AS200="","",IF(R200="Refreshment Beverage",AS200*(Rates!J$19/100),MAX(AM200,AB200)))</f>
        <v/>
      </c>
      <c r="AO200" s="69" t="str">
        <f t="shared" ref="AO200:AO263" si="161">IF(AS200="","",ROUND(SUM(AS200-AR200-Y200-Z200-AA200),4))</f>
        <v/>
      </c>
      <c r="AP200" s="69" t="str">
        <f t="shared" ref="AP200:AP263" si="162">IF(AS200="","",IF(R200="Refreshment Beverage",ROUND(AS200-AN200,2),ROUND(SUM(AS200-AR200),2)))</f>
        <v/>
      </c>
      <c r="AQ200" s="70" t="str">
        <f>IF(AS200="","",IF(R200="Refreshment Beverage",ROUND(SUM(VLOOKUP(Q:Q,Rates!G$15:L$19,3,0)*(AS200-Y200-Z200-AA200)),4),ROUND(SUM(Rates!$K$8*AS200),4)))</f>
        <v/>
      </c>
      <c r="AR200" s="66" t="str">
        <f t="shared" ref="AR200:AR263" si="163">IF(AS200="","",IF(R200="Refreshment Beverage",MAX(AD200,AQ200),MAX(AQ200,AC200)))</f>
        <v/>
      </c>
      <c r="AS200" s="22" t="str">
        <f t="shared" ref="AS200:AS263" si="164">IF(J200="Retail Price",SUM(I200+0.004),"")</f>
        <v/>
      </c>
      <c r="AT200" s="62" t="str">
        <f t="shared" ref="AT200:AT263" si="165">IF(AX200="","",IF(R200="Refreshment Beverage",SUM(BA200-AV200-Y200-Z200-AA200),SUM(AX200-AV200-Y200-Z200-AA200)))</f>
        <v/>
      </c>
      <c r="AU200" s="63" t="str">
        <f>IF(AX200="","",IF(R200="Refreshment Beverage",ROUND((BA200-Y200-Z200-AA200)*VLOOKUP(VALUE(Q200),Rates!G$15:L$19,3,0),4),ROUND(AW200*(VLOOKUP(VALUE(Q200),Rates!G:L,3,0)),4)))</f>
        <v/>
      </c>
      <c r="AV200" s="68" t="str">
        <f t="shared" ref="AV200:AV263" si="166">IF(AX200="","",IF(R200="Refreshment Beverage",MAX(AU200,AD200),MAX(AB200,AU200)))</f>
        <v/>
      </c>
      <c r="AW200" s="69" t="str">
        <f t="shared" ref="AW200:AW263" si="167">IF(AX200="","",IF(R200="Refreshment Beverage",SUM(BA200-AV200-Y200-Z200-AA200),ROUND(SUM(BA200-AZ200-Y200-Z200-AA200),4)))</f>
        <v/>
      </c>
      <c r="AX200" s="65" t="str">
        <f t="shared" ref="AX200:AX263" si="168">IF(J200="Licensee Retail",I200,"")</f>
        <v/>
      </c>
      <c r="AY200" s="70" t="str">
        <f>IF(AX200="","",IF(R200="Refreshment Beverage",ROUND(SUM(AX200*Rates!K$19),4),ROUND(SUM(AX200*(Rates!J$8/100)),4)))</f>
        <v/>
      </c>
      <c r="AZ200" s="67" t="str">
        <f t="shared" ref="AZ200:AZ263" si="169">IF(AX200="","",MAX($AC200,AY200))</f>
        <v/>
      </c>
      <c r="BA200" s="22" t="str">
        <f t="shared" ref="BA200:BA263" si="170">IF(AX200="","",SUM(AX200+AZ200))</f>
        <v/>
      </c>
      <c r="BD200" s="171"/>
      <c r="BE200" s="171"/>
      <c r="BF200" s="171"/>
      <c r="BG200" s="171"/>
    </row>
    <row r="201" spans="11:59" ht="12.75" customHeight="1" x14ac:dyDescent="0.3">
      <c r="K201" s="42" t="str">
        <f t="shared" si="142"/>
        <v/>
      </c>
      <c r="L201" s="55" t="str">
        <f t="shared" si="143"/>
        <v/>
      </c>
      <c r="M201" s="43" t="str">
        <f t="shared" si="144"/>
        <v/>
      </c>
      <c r="N201" s="56" t="str" cm="1">
        <f t="array" ref="N201">IFERROR(IF(_xlfn.SINGLE(B:B)="","",IF(R201="Beer",SUM(LOOKUP(2,1/(Rates!$B$3:$B$5&lt;=W201)/(Rates!$C$3:$C$5&gt;=W201),Rates!$D$3:$D$5)*(X201/100)*W201),IF(R201="Refreshment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56" t="str">
        <f t="shared" si="145"/>
        <v/>
      </c>
      <c r="P201" s="53"/>
      <c r="Q201" s="14" t="str">
        <f t="shared" si="146"/>
        <v/>
      </c>
      <c r="R201" s="57" t="str">
        <f t="shared" si="147"/>
        <v/>
      </c>
      <c r="S201" s="58" t="str">
        <f>IF(B201="","",IF(R201="Refreshment Beverage",VLOOKUP(VALUE(Q201),Rates!G$15:L$19,2,0),VLOOKUP(VALUE(Q201),Rates!G$4:L$12,2,0)))</f>
        <v/>
      </c>
      <c r="T201" s="58" t="str">
        <f t="shared" si="148"/>
        <v/>
      </c>
      <c r="U201" s="58" t="str">
        <f t="shared" si="149"/>
        <v/>
      </c>
      <c r="V201" s="58" t="str">
        <f t="shared" si="150"/>
        <v/>
      </c>
      <c r="W201" s="58" t="str">
        <f t="shared" si="151"/>
        <v/>
      </c>
      <c r="X201" s="59" t="str">
        <f t="shared" si="152"/>
        <v/>
      </c>
      <c r="Y201" s="60" t="str">
        <f>IF(B:B="","",IF(R201="Refreshment Beverage",VLOOKUP(Q201,Rates!G$15:L$19,6,0)*W201,VLOOKUP(Q201,Rates!G$4:L$12,6,0)*W201))</f>
        <v/>
      </c>
      <c r="Z201" s="60" t="str">
        <f t="shared" si="153"/>
        <v/>
      </c>
      <c r="AA201" s="60" t="str">
        <f t="shared" si="141"/>
        <v/>
      </c>
      <c r="AB201" s="61" t="str" cm="1">
        <f t="array" ref="AB201">IF(_xlfn.SINGLE(B:B)="","",IF(R201="Refreshment Beverage","",IF(AND(R201="Beer",Q201=0),SUM(LOOKUP(2,1/(Rates!$B$15:$B$18&lt;=W201)/(Rates!$C$15:$C$18&gt;=W201),Rates!$D$15:$D$18)*W201),VLOOKUP(VALUE(_xlfn.SINGLE(Q:Q)),Rates!A:B,2,0)*W201)))</f>
        <v/>
      </c>
      <c r="AC201" s="61" t="str" cm="1">
        <f t="array" ref="AC201">IF(_xlfn.SINGLE(B:B)="","",IF(R201="Refreshment Beverage","",IF(AND(R201="Beer",Q201=0),SUM(LOOKUP(2,1/(Rates!$B$15:$B$18&lt;=W201)/(Rates!$C$15:$C$18&gt;=W201),Rates!$E$15:$E$18)*W201),VLOOKUP(VALUE(_xlfn.SINGLE(Q:Q)),Rates!A:C,3,0)*W201)))</f>
        <v/>
      </c>
      <c r="AD201" s="168">
        <f>IFERROR(IF(R201="Beer","",IF(OR(Q201=1,Q201=2,Q201=3,Q201=4),VLOOKUP(Q201,Rates!$A$31:$B$34,2,0)*W201,IF(V201=1,VLOOKUP(U201,'REB BEV MIN MKUP'!B:E,4,0),IF(V201&gt;1,VLOOKUP(VALUE(W201),'REB BEV MIN MKUP'!O:Q,3,0),0)))),0)</f>
        <v>0</v>
      </c>
      <c r="AE201" s="62" t="str">
        <f t="shared" si="154"/>
        <v/>
      </c>
      <c r="AF201" s="63" t="str">
        <f t="shared" si="155"/>
        <v/>
      </c>
      <c r="AG201" s="64" t="str">
        <f t="shared" si="156"/>
        <v/>
      </c>
      <c r="AH201" s="65" t="str">
        <f t="shared" si="157"/>
        <v/>
      </c>
      <c r="AI201" s="66" t="str">
        <f>IF(AE:AE="","",IF(R201="Refreshment Beverage",AK201*(Rates!J$19/100),ROUND(SUM(AH201*(Rates!$J$8/100)),4)))</f>
        <v/>
      </c>
      <c r="AJ201" s="67" t="str">
        <f t="shared" si="158"/>
        <v/>
      </c>
      <c r="AK201" s="22" t="str">
        <f t="shared" si="159"/>
        <v/>
      </c>
      <c r="AL201" s="62" t="str">
        <f t="shared" si="160"/>
        <v/>
      </c>
      <c r="AM201" s="63" t="str">
        <f>IF(AS201="","",IF(R201="Refreshment Beverage",ROUND(AS201*Rates!K$19,4),ROUND(AO201*(VLOOKUP(VALUE(Q201),Rates!G$4:L$12,3,0)),4)))</f>
        <v/>
      </c>
      <c r="AN201" s="68" t="str">
        <f>IF(AS201="","",IF(R201="Refreshment Beverage",AS201*(Rates!J$19/100),MAX(AM201,AB201)))</f>
        <v/>
      </c>
      <c r="AO201" s="69" t="str">
        <f t="shared" si="161"/>
        <v/>
      </c>
      <c r="AP201" s="69" t="str">
        <f t="shared" si="162"/>
        <v/>
      </c>
      <c r="AQ201" s="70" t="str">
        <f>IF(AS201="","",IF(R201="Refreshment Beverage",ROUND(SUM(VLOOKUP(Q:Q,Rates!G$15:L$19,3,0)*(AS201-Y201-Z201-AA201)),4),ROUND(SUM(Rates!$K$8*AS201),4)))</f>
        <v/>
      </c>
      <c r="AR201" s="66" t="str">
        <f t="shared" si="163"/>
        <v/>
      </c>
      <c r="AS201" s="22" t="str">
        <f t="shared" si="164"/>
        <v/>
      </c>
      <c r="AT201" s="62" t="str">
        <f t="shared" si="165"/>
        <v/>
      </c>
      <c r="AU201" s="63" t="str">
        <f>IF(AX201="","",IF(R201="Refreshment Beverage",ROUND((BA201-Y201-Z201-AA201)*VLOOKUP(VALUE(Q201),Rates!G$15:L$19,3,0),4),ROUND(AW201*(VLOOKUP(VALUE(Q201),Rates!G:L,3,0)),4)))</f>
        <v/>
      </c>
      <c r="AV201" s="68" t="str">
        <f t="shared" si="166"/>
        <v/>
      </c>
      <c r="AW201" s="69" t="str">
        <f t="shared" si="167"/>
        <v/>
      </c>
      <c r="AX201" s="65" t="str">
        <f t="shared" si="168"/>
        <v/>
      </c>
      <c r="AY201" s="70" t="str">
        <f>IF(AX201="","",IF(R201="Refreshment Beverage",ROUND(SUM(AX201*Rates!K$19),4),ROUND(SUM(AX201*(Rates!J$8/100)),4)))</f>
        <v/>
      </c>
      <c r="AZ201" s="67" t="str">
        <f t="shared" si="169"/>
        <v/>
      </c>
      <c r="BA201" s="22" t="str">
        <f t="shared" si="170"/>
        <v/>
      </c>
      <c r="BD201" s="171"/>
      <c r="BE201" s="171"/>
      <c r="BF201" s="171"/>
      <c r="BG201" s="171"/>
    </row>
    <row r="202" spans="11:59" ht="12.75" customHeight="1" x14ac:dyDescent="0.3">
      <c r="K202" s="42" t="str">
        <f t="shared" si="142"/>
        <v/>
      </c>
      <c r="L202" s="55" t="str">
        <f t="shared" si="143"/>
        <v/>
      </c>
      <c r="M202" s="43" t="str">
        <f t="shared" si="144"/>
        <v/>
      </c>
      <c r="N202" s="56" t="str" cm="1">
        <f t="array" ref="N202">IFERROR(IF(_xlfn.SINGLE(B:B)="","",IF(R202="Beer",SUM(LOOKUP(2,1/(Rates!$B$3:$B$5&lt;=W202)/(Rates!$C$3:$C$5&gt;=W202),Rates!$D$3:$D$5)*(X202/100)*W202),IF(R202="Refreshment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56" t="str">
        <f t="shared" si="145"/>
        <v/>
      </c>
      <c r="P202" s="53"/>
      <c r="Q202" s="14" t="str">
        <f t="shared" si="146"/>
        <v/>
      </c>
      <c r="R202" s="57" t="str">
        <f t="shared" si="147"/>
        <v/>
      </c>
      <c r="S202" s="58" t="str">
        <f>IF(B202="","",IF(R202="Refreshment Beverage",VLOOKUP(VALUE(Q202),Rates!G$15:L$19,2,0),VLOOKUP(VALUE(Q202),Rates!G$4:L$12,2,0)))</f>
        <v/>
      </c>
      <c r="T202" s="58" t="str">
        <f t="shared" si="148"/>
        <v/>
      </c>
      <c r="U202" s="58" t="str">
        <f t="shared" si="149"/>
        <v/>
      </c>
      <c r="V202" s="58" t="str">
        <f t="shared" si="150"/>
        <v/>
      </c>
      <c r="W202" s="58" t="str">
        <f t="shared" si="151"/>
        <v/>
      </c>
      <c r="X202" s="59" t="str">
        <f t="shared" si="152"/>
        <v/>
      </c>
      <c r="Y202" s="60" t="str">
        <f>IF(B:B="","",IF(R202="Refreshment Beverage",VLOOKUP(Q202,Rates!G$15:L$19,6,0)*W202,VLOOKUP(Q202,Rates!G$4:L$12,6,0)*W202))</f>
        <v/>
      </c>
      <c r="Z202" s="60" t="str">
        <f t="shared" si="153"/>
        <v/>
      </c>
      <c r="AA202" s="60" t="str">
        <f t="shared" si="141"/>
        <v/>
      </c>
      <c r="AB202" s="61" t="str" cm="1">
        <f t="array" ref="AB202">IF(_xlfn.SINGLE(B:B)="","",IF(R202="Refreshment Beverage","",IF(AND(R202="Beer",Q202=0),SUM(LOOKUP(2,1/(Rates!$B$15:$B$18&lt;=W202)/(Rates!$C$15:$C$18&gt;=W202),Rates!$D$15:$D$18)*W202),VLOOKUP(VALUE(_xlfn.SINGLE(Q:Q)),Rates!A:B,2,0)*W202)))</f>
        <v/>
      </c>
      <c r="AC202" s="61" t="str" cm="1">
        <f t="array" ref="AC202">IF(_xlfn.SINGLE(B:B)="","",IF(R202="Refreshment Beverage","",IF(AND(R202="Beer",Q202=0),SUM(LOOKUP(2,1/(Rates!$B$15:$B$18&lt;=W202)/(Rates!$C$15:$C$18&gt;=W202),Rates!$E$15:$E$18)*W202),VLOOKUP(VALUE(_xlfn.SINGLE(Q:Q)),Rates!A:C,3,0)*W202)))</f>
        <v/>
      </c>
      <c r="AD202" s="168">
        <f>IFERROR(IF(R202="Beer","",IF(OR(Q202=1,Q202=2,Q202=3,Q202=4),VLOOKUP(Q202,Rates!$A$31:$B$34,2,0)*W202,IF(V202=1,VLOOKUP(U202,'REB BEV MIN MKUP'!B:E,4,0),IF(V202&gt;1,VLOOKUP(VALUE(W202),'REB BEV MIN MKUP'!O:Q,3,0),0)))),0)</f>
        <v>0</v>
      </c>
      <c r="AE202" s="62" t="str">
        <f t="shared" si="154"/>
        <v/>
      </c>
      <c r="AF202" s="63" t="str">
        <f t="shared" si="155"/>
        <v/>
      </c>
      <c r="AG202" s="64" t="str">
        <f t="shared" si="156"/>
        <v/>
      </c>
      <c r="AH202" s="65" t="str">
        <f t="shared" si="157"/>
        <v/>
      </c>
      <c r="AI202" s="66" t="str">
        <f>IF(AE:AE="","",IF(R202="Refreshment Beverage",AK202*(Rates!J$19/100),ROUND(SUM(AH202*(Rates!$J$8/100)),4)))</f>
        <v/>
      </c>
      <c r="AJ202" s="67" t="str">
        <f t="shared" si="158"/>
        <v/>
      </c>
      <c r="AK202" s="22" t="str">
        <f t="shared" si="159"/>
        <v/>
      </c>
      <c r="AL202" s="62" t="str">
        <f t="shared" si="160"/>
        <v/>
      </c>
      <c r="AM202" s="63" t="str">
        <f>IF(AS202="","",IF(R202="Refreshment Beverage",ROUND(AS202*Rates!K$19,4),ROUND(AO202*(VLOOKUP(VALUE(Q202),Rates!G$4:L$12,3,0)),4)))</f>
        <v/>
      </c>
      <c r="AN202" s="68" t="str">
        <f>IF(AS202="","",IF(R202="Refreshment Beverage",AS202*(Rates!J$19/100),MAX(AM202,AB202)))</f>
        <v/>
      </c>
      <c r="AO202" s="69" t="str">
        <f t="shared" si="161"/>
        <v/>
      </c>
      <c r="AP202" s="69" t="str">
        <f t="shared" si="162"/>
        <v/>
      </c>
      <c r="AQ202" s="70" t="str">
        <f>IF(AS202="","",IF(R202="Refreshment Beverage",ROUND(SUM(VLOOKUP(Q:Q,Rates!G$15:L$19,3,0)*(AS202-Y202-Z202-AA202)),4),ROUND(SUM(Rates!$K$8*AS202),4)))</f>
        <v/>
      </c>
      <c r="AR202" s="66" t="str">
        <f t="shared" si="163"/>
        <v/>
      </c>
      <c r="AS202" s="22" t="str">
        <f t="shared" si="164"/>
        <v/>
      </c>
      <c r="AT202" s="62" t="str">
        <f t="shared" si="165"/>
        <v/>
      </c>
      <c r="AU202" s="63" t="str">
        <f>IF(AX202="","",IF(R202="Refreshment Beverage",ROUND((BA202-Y202-Z202-AA202)*VLOOKUP(VALUE(Q202),Rates!G$15:L$19,3,0),4),ROUND(AW202*(VLOOKUP(VALUE(Q202),Rates!G:L,3,0)),4)))</f>
        <v/>
      </c>
      <c r="AV202" s="68" t="str">
        <f t="shared" si="166"/>
        <v/>
      </c>
      <c r="AW202" s="69" t="str">
        <f t="shared" si="167"/>
        <v/>
      </c>
      <c r="AX202" s="65" t="str">
        <f t="shared" si="168"/>
        <v/>
      </c>
      <c r="AY202" s="70" t="str">
        <f>IF(AX202="","",IF(R202="Refreshment Beverage",ROUND(SUM(AX202*Rates!K$19),4),ROUND(SUM(AX202*(Rates!J$8/100)),4)))</f>
        <v/>
      </c>
      <c r="AZ202" s="67" t="str">
        <f t="shared" si="169"/>
        <v/>
      </c>
      <c r="BA202" s="22" t="str">
        <f t="shared" si="170"/>
        <v/>
      </c>
      <c r="BD202" s="171"/>
      <c r="BE202" s="171"/>
      <c r="BF202" s="171"/>
      <c r="BG202" s="171"/>
    </row>
    <row r="203" spans="11:59" ht="12.75" customHeight="1" x14ac:dyDescent="0.3">
      <c r="K203" s="42" t="str">
        <f t="shared" si="142"/>
        <v/>
      </c>
      <c r="L203" s="55" t="str">
        <f t="shared" si="143"/>
        <v/>
      </c>
      <c r="M203" s="43" t="str">
        <f t="shared" si="144"/>
        <v/>
      </c>
      <c r="N203" s="56" t="str" cm="1">
        <f t="array" ref="N203">IFERROR(IF(_xlfn.SINGLE(B:B)="","",IF(R203="Beer",SUM(LOOKUP(2,1/(Rates!$B$3:$B$5&lt;=W203)/(Rates!$C$3:$C$5&gt;=W203),Rates!$D$3:$D$5)*(X203/100)*W203),IF(R203="Refreshment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56" t="str">
        <f t="shared" si="145"/>
        <v/>
      </c>
      <c r="P203" s="53"/>
      <c r="Q203" s="14" t="str">
        <f t="shared" si="146"/>
        <v/>
      </c>
      <c r="R203" s="57" t="str">
        <f t="shared" si="147"/>
        <v/>
      </c>
      <c r="S203" s="58" t="str">
        <f>IF(B203="","",IF(R203="Refreshment Beverage",VLOOKUP(VALUE(Q203),Rates!G$15:L$19,2,0),VLOOKUP(VALUE(Q203),Rates!G$4:L$12,2,0)))</f>
        <v/>
      </c>
      <c r="T203" s="58" t="str">
        <f t="shared" si="148"/>
        <v/>
      </c>
      <c r="U203" s="58" t="str">
        <f t="shared" si="149"/>
        <v/>
      </c>
      <c r="V203" s="58" t="str">
        <f t="shared" si="150"/>
        <v/>
      </c>
      <c r="W203" s="58" t="str">
        <f t="shared" si="151"/>
        <v/>
      </c>
      <c r="X203" s="59" t="str">
        <f t="shared" si="152"/>
        <v/>
      </c>
      <c r="Y203" s="60" t="str">
        <f>IF(B:B="","",IF(R203="Refreshment Beverage",VLOOKUP(Q203,Rates!G$15:L$19,6,0)*W203,VLOOKUP(Q203,Rates!G$4:L$12,6,0)*W203))</f>
        <v/>
      </c>
      <c r="Z203" s="60" t="str">
        <f t="shared" si="153"/>
        <v/>
      </c>
      <c r="AA203" s="60" t="str">
        <f t="shared" si="141"/>
        <v/>
      </c>
      <c r="AB203" s="61" t="str" cm="1">
        <f t="array" ref="AB203">IF(_xlfn.SINGLE(B:B)="","",IF(R203="Refreshment Beverage","",IF(AND(R203="Beer",Q203=0),SUM(LOOKUP(2,1/(Rates!$B$15:$B$18&lt;=W203)/(Rates!$C$15:$C$18&gt;=W203),Rates!$D$15:$D$18)*W203),VLOOKUP(VALUE(_xlfn.SINGLE(Q:Q)),Rates!A:B,2,0)*W203)))</f>
        <v/>
      </c>
      <c r="AC203" s="61" t="str" cm="1">
        <f t="array" ref="AC203">IF(_xlfn.SINGLE(B:B)="","",IF(R203="Refreshment Beverage","",IF(AND(R203="Beer",Q203=0),SUM(LOOKUP(2,1/(Rates!$B$15:$B$18&lt;=W203)/(Rates!$C$15:$C$18&gt;=W203),Rates!$E$15:$E$18)*W203),VLOOKUP(VALUE(_xlfn.SINGLE(Q:Q)),Rates!A:C,3,0)*W203)))</f>
        <v/>
      </c>
      <c r="AD203" s="168">
        <f>IFERROR(IF(R203="Beer","",IF(OR(Q203=1,Q203=2,Q203=3,Q203=4),VLOOKUP(Q203,Rates!$A$31:$B$34,2,0)*W203,IF(V203=1,VLOOKUP(U203,'REB BEV MIN MKUP'!B:E,4,0),IF(V203&gt;1,VLOOKUP(VALUE(W203),'REB BEV MIN MKUP'!O:Q,3,0),0)))),0)</f>
        <v>0</v>
      </c>
      <c r="AE203" s="62" t="str">
        <f t="shared" si="154"/>
        <v/>
      </c>
      <c r="AF203" s="63" t="str">
        <f t="shared" si="155"/>
        <v/>
      </c>
      <c r="AG203" s="64" t="str">
        <f t="shared" si="156"/>
        <v/>
      </c>
      <c r="AH203" s="65" t="str">
        <f t="shared" si="157"/>
        <v/>
      </c>
      <c r="AI203" s="66" t="str">
        <f>IF(AE:AE="","",IF(R203="Refreshment Beverage",AK203*(Rates!J$19/100),ROUND(SUM(AH203*(Rates!$J$8/100)),4)))</f>
        <v/>
      </c>
      <c r="AJ203" s="67" t="str">
        <f t="shared" si="158"/>
        <v/>
      </c>
      <c r="AK203" s="22" t="str">
        <f t="shared" si="159"/>
        <v/>
      </c>
      <c r="AL203" s="62" t="str">
        <f t="shared" si="160"/>
        <v/>
      </c>
      <c r="AM203" s="63" t="str">
        <f>IF(AS203="","",IF(R203="Refreshment Beverage",ROUND(AS203*Rates!K$19,4),ROUND(AO203*(VLOOKUP(VALUE(Q203),Rates!G$4:L$12,3,0)),4)))</f>
        <v/>
      </c>
      <c r="AN203" s="68" t="str">
        <f>IF(AS203="","",IF(R203="Refreshment Beverage",AS203*(Rates!J$19/100),MAX(AM203,AB203)))</f>
        <v/>
      </c>
      <c r="AO203" s="69" t="str">
        <f t="shared" si="161"/>
        <v/>
      </c>
      <c r="AP203" s="69" t="str">
        <f t="shared" si="162"/>
        <v/>
      </c>
      <c r="AQ203" s="70" t="str">
        <f>IF(AS203="","",IF(R203="Refreshment Beverage",ROUND(SUM(VLOOKUP(Q:Q,Rates!G$15:L$19,3,0)*(AS203-Y203-Z203-AA203)),4),ROUND(SUM(Rates!$K$8*AS203),4)))</f>
        <v/>
      </c>
      <c r="AR203" s="66" t="str">
        <f t="shared" si="163"/>
        <v/>
      </c>
      <c r="AS203" s="22" t="str">
        <f t="shared" si="164"/>
        <v/>
      </c>
      <c r="AT203" s="62" t="str">
        <f t="shared" si="165"/>
        <v/>
      </c>
      <c r="AU203" s="63" t="str">
        <f>IF(AX203="","",IF(R203="Refreshment Beverage",ROUND((BA203-Y203-Z203-AA203)*VLOOKUP(VALUE(Q203),Rates!G$15:L$19,3,0),4),ROUND(AW203*(VLOOKUP(VALUE(Q203),Rates!G:L,3,0)),4)))</f>
        <v/>
      </c>
      <c r="AV203" s="68" t="str">
        <f t="shared" si="166"/>
        <v/>
      </c>
      <c r="AW203" s="69" t="str">
        <f t="shared" si="167"/>
        <v/>
      </c>
      <c r="AX203" s="65" t="str">
        <f t="shared" si="168"/>
        <v/>
      </c>
      <c r="AY203" s="70" t="str">
        <f>IF(AX203="","",IF(R203="Refreshment Beverage",ROUND(SUM(AX203*Rates!K$19),4),ROUND(SUM(AX203*(Rates!J$8/100)),4)))</f>
        <v/>
      </c>
      <c r="AZ203" s="67" t="str">
        <f t="shared" si="169"/>
        <v/>
      </c>
      <c r="BA203" s="22" t="str">
        <f t="shared" si="170"/>
        <v/>
      </c>
      <c r="BD203" s="171"/>
      <c r="BE203" s="171"/>
      <c r="BF203" s="171"/>
      <c r="BG203" s="171"/>
    </row>
    <row r="204" spans="11:59" ht="12.75" customHeight="1" x14ac:dyDescent="0.3">
      <c r="K204" s="42" t="str">
        <f t="shared" si="142"/>
        <v/>
      </c>
      <c r="L204" s="55" t="str">
        <f t="shared" si="143"/>
        <v/>
      </c>
      <c r="M204" s="43" t="str">
        <f t="shared" si="144"/>
        <v/>
      </c>
      <c r="N204" s="56" t="str" cm="1">
        <f t="array" ref="N204">IFERROR(IF(_xlfn.SINGLE(B:B)="","",IF(R204="Beer",SUM(LOOKUP(2,1/(Rates!$B$3:$B$5&lt;=W204)/(Rates!$C$3:$C$5&gt;=W204),Rates!$D$3:$D$5)*(X204/100)*W204),IF(R204="Refreshment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56" t="str">
        <f t="shared" si="145"/>
        <v/>
      </c>
      <c r="P204" s="53"/>
      <c r="Q204" s="14" t="str">
        <f t="shared" si="146"/>
        <v/>
      </c>
      <c r="R204" s="57" t="str">
        <f t="shared" si="147"/>
        <v/>
      </c>
      <c r="S204" s="58" t="str">
        <f>IF(B204="","",IF(R204="Refreshment Beverage",VLOOKUP(VALUE(Q204),Rates!G$15:L$19,2,0),VLOOKUP(VALUE(Q204),Rates!G$4:L$12,2,0)))</f>
        <v/>
      </c>
      <c r="T204" s="58" t="str">
        <f t="shared" si="148"/>
        <v/>
      </c>
      <c r="U204" s="58" t="str">
        <f t="shared" si="149"/>
        <v/>
      </c>
      <c r="V204" s="58" t="str">
        <f t="shared" si="150"/>
        <v/>
      </c>
      <c r="W204" s="58" t="str">
        <f t="shared" si="151"/>
        <v/>
      </c>
      <c r="X204" s="59" t="str">
        <f t="shared" si="152"/>
        <v/>
      </c>
      <c r="Y204" s="60" t="str">
        <f>IF(B:B="","",IF(R204="Refreshment Beverage",VLOOKUP(Q204,Rates!G$15:L$19,6,0)*W204,VLOOKUP(Q204,Rates!G$4:L$12,6,0)*W204))</f>
        <v/>
      </c>
      <c r="Z204" s="60" t="str">
        <f t="shared" si="153"/>
        <v/>
      </c>
      <c r="AA204" s="60" t="str">
        <f t="shared" si="141"/>
        <v/>
      </c>
      <c r="AB204" s="61" t="str" cm="1">
        <f t="array" ref="AB204">IF(_xlfn.SINGLE(B:B)="","",IF(R204="Refreshment Beverage","",IF(AND(R204="Beer",Q204=0),SUM(LOOKUP(2,1/(Rates!$B$15:$B$18&lt;=W204)/(Rates!$C$15:$C$18&gt;=W204),Rates!$D$15:$D$18)*W204),VLOOKUP(VALUE(_xlfn.SINGLE(Q:Q)),Rates!A:B,2,0)*W204)))</f>
        <v/>
      </c>
      <c r="AC204" s="61" t="str" cm="1">
        <f t="array" ref="AC204">IF(_xlfn.SINGLE(B:B)="","",IF(R204="Refreshment Beverage","",IF(AND(R204="Beer",Q204=0),SUM(LOOKUP(2,1/(Rates!$B$15:$B$18&lt;=W204)/(Rates!$C$15:$C$18&gt;=W204),Rates!$E$15:$E$18)*W204),VLOOKUP(VALUE(_xlfn.SINGLE(Q:Q)),Rates!A:C,3,0)*W204)))</f>
        <v/>
      </c>
      <c r="AD204" s="168">
        <f>IFERROR(IF(R204="Beer","",IF(OR(Q204=1,Q204=2,Q204=3,Q204=4),VLOOKUP(Q204,Rates!$A$31:$B$34,2,0)*W204,IF(V204=1,VLOOKUP(U204,'REB BEV MIN MKUP'!B:E,4,0),IF(V204&gt;1,VLOOKUP(VALUE(W204),'REB BEV MIN MKUP'!O:Q,3,0),0)))),0)</f>
        <v>0</v>
      </c>
      <c r="AE204" s="62" t="str">
        <f t="shared" si="154"/>
        <v/>
      </c>
      <c r="AF204" s="63" t="str">
        <f t="shared" si="155"/>
        <v/>
      </c>
      <c r="AG204" s="64" t="str">
        <f t="shared" si="156"/>
        <v/>
      </c>
      <c r="AH204" s="65" t="str">
        <f t="shared" si="157"/>
        <v/>
      </c>
      <c r="AI204" s="66" t="str">
        <f>IF(AE:AE="","",IF(R204="Refreshment Beverage",AK204*(Rates!J$19/100),ROUND(SUM(AH204*(Rates!$J$8/100)),4)))</f>
        <v/>
      </c>
      <c r="AJ204" s="67" t="str">
        <f t="shared" si="158"/>
        <v/>
      </c>
      <c r="AK204" s="22" t="str">
        <f t="shared" si="159"/>
        <v/>
      </c>
      <c r="AL204" s="62" t="str">
        <f t="shared" si="160"/>
        <v/>
      </c>
      <c r="AM204" s="63" t="str">
        <f>IF(AS204="","",IF(R204="Refreshment Beverage",ROUND(AS204*Rates!K$19,4),ROUND(AO204*(VLOOKUP(VALUE(Q204),Rates!G$4:L$12,3,0)),4)))</f>
        <v/>
      </c>
      <c r="AN204" s="68" t="str">
        <f>IF(AS204="","",IF(R204="Refreshment Beverage",AS204*(Rates!J$19/100),MAX(AM204,AB204)))</f>
        <v/>
      </c>
      <c r="AO204" s="69" t="str">
        <f t="shared" si="161"/>
        <v/>
      </c>
      <c r="AP204" s="69" t="str">
        <f t="shared" si="162"/>
        <v/>
      </c>
      <c r="AQ204" s="70" t="str">
        <f>IF(AS204="","",IF(R204="Refreshment Beverage",ROUND(SUM(VLOOKUP(Q:Q,Rates!G$15:L$19,3,0)*(AS204-Y204-Z204-AA204)),4),ROUND(SUM(Rates!$K$8*AS204),4)))</f>
        <v/>
      </c>
      <c r="AR204" s="66" t="str">
        <f t="shared" si="163"/>
        <v/>
      </c>
      <c r="AS204" s="22" t="str">
        <f t="shared" si="164"/>
        <v/>
      </c>
      <c r="AT204" s="62" t="str">
        <f t="shared" si="165"/>
        <v/>
      </c>
      <c r="AU204" s="63" t="str">
        <f>IF(AX204="","",IF(R204="Refreshment Beverage",ROUND((BA204-Y204-Z204-AA204)*VLOOKUP(VALUE(Q204),Rates!G$15:L$19,3,0),4),ROUND(AW204*(VLOOKUP(VALUE(Q204),Rates!G:L,3,0)),4)))</f>
        <v/>
      </c>
      <c r="AV204" s="68" t="str">
        <f t="shared" si="166"/>
        <v/>
      </c>
      <c r="AW204" s="69" t="str">
        <f t="shared" si="167"/>
        <v/>
      </c>
      <c r="AX204" s="65" t="str">
        <f t="shared" si="168"/>
        <v/>
      </c>
      <c r="AY204" s="70" t="str">
        <f>IF(AX204="","",IF(R204="Refreshment Beverage",ROUND(SUM(AX204*Rates!K$19),4),ROUND(SUM(AX204*(Rates!J$8/100)),4)))</f>
        <v/>
      </c>
      <c r="AZ204" s="67" t="str">
        <f t="shared" si="169"/>
        <v/>
      </c>
      <c r="BA204" s="22" t="str">
        <f t="shared" si="170"/>
        <v/>
      </c>
      <c r="BD204" s="171"/>
      <c r="BE204" s="171"/>
      <c r="BF204" s="171"/>
      <c r="BG204" s="171"/>
    </row>
    <row r="205" spans="11:59" ht="12.75" customHeight="1" x14ac:dyDescent="0.3">
      <c r="K205" s="42" t="str">
        <f t="shared" si="142"/>
        <v/>
      </c>
      <c r="L205" s="55" t="str">
        <f t="shared" si="143"/>
        <v/>
      </c>
      <c r="M205" s="43" t="str">
        <f t="shared" si="144"/>
        <v/>
      </c>
      <c r="N205" s="56" t="str" cm="1">
        <f t="array" ref="N205">IFERROR(IF(_xlfn.SINGLE(B:B)="","",IF(R205="Beer",SUM(LOOKUP(2,1/(Rates!$B$3:$B$5&lt;=W205)/(Rates!$C$3:$C$5&gt;=W205),Rates!$D$3:$D$5)*(X205/100)*W205),IF(R205="Refreshment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56" t="str">
        <f t="shared" si="145"/>
        <v/>
      </c>
      <c r="P205" s="53"/>
      <c r="Q205" s="14" t="str">
        <f t="shared" si="146"/>
        <v/>
      </c>
      <c r="R205" s="57" t="str">
        <f t="shared" si="147"/>
        <v/>
      </c>
      <c r="S205" s="58" t="str">
        <f>IF(B205="","",IF(R205="Refreshment Beverage",VLOOKUP(VALUE(Q205),Rates!G$15:L$19,2,0),VLOOKUP(VALUE(Q205),Rates!G$4:L$12,2,0)))</f>
        <v/>
      </c>
      <c r="T205" s="58" t="str">
        <f t="shared" si="148"/>
        <v/>
      </c>
      <c r="U205" s="58" t="str">
        <f t="shared" si="149"/>
        <v/>
      </c>
      <c r="V205" s="58" t="str">
        <f t="shared" si="150"/>
        <v/>
      </c>
      <c r="W205" s="58" t="str">
        <f t="shared" si="151"/>
        <v/>
      </c>
      <c r="X205" s="59" t="str">
        <f t="shared" si="152"/>
        <v/>
      </c>
      <c r="Y205" s="60" t="str">
        <f>IF(B:B="","",IF(R205="Refreshment Beverage",VLOOKUP(Q205,Rates!G$15:L$19,6,0)*W205,VLOOKUP(Q205,Rates!G$4:L$12,6,0)*W205))</f>
        <v/>
      </c>
      <c r="Z205" s="60" t="str">
        <f t="shared" si="153"/>
        <v/>
      </c>
      <c r="AA205" s="60" t="str">
        <f t="shared" si="141"/>
        <v/>
      </c>
      <c r="AB205" s="61" t="str" cm="1">
        <f t="array" ref="AB205">IF(_xlfn.SINGLE(B:B)="","",IF(R205="Refreshment Beverage","",IF(AND(R205="Beer",Q205=0),SUM(LOOKUP(2,1/(Rates!$B$15:$B$18&lt;=W205)/(Rates!$C$15:$C$18&gt;=W205),Rates!$D$15:$D$18)*W205),VLOOKUP(VALUE(_xlfn.SINGLE(Q:Q)),Rates!A:B,2,0)*W205)))</f>
        <v/>
      </c>
      <c r="AC205" s="61" t="str" cm="1">
        <f t="array" ref="AC205">IF(_xlfn.SINGLE(B:B)="","",IF(R205="Refreshment Beverage","",IF(AND(R205="Beer",Q205=0),SUM(LOOKUP(2,1/(Rates!$B$15:$B$18&lt;=W205)/(Rates!$C$15:$C$18&gt;=W205),Rates!$E$15:$E$18)*W205),VLOOKUP(VALUE(_xlfn.SINGLE(Q:Q)),Rates!A:C,3,0)*W205)))</f>
        <v/>
      </c>
      <c r="AD205" s="168">
        <f>IFERROR(IF(R205="Beer","",IF(OR(Q205=1,Q205=2,Q205=3,Q205=4),VLOOKUP(Q205,Rates!$A$31:$B$34,2,0)*W205,IF(V205=1,VLOOKUP(U205,'REB BEV MIN MKUP'!B:E,4,0),IF(V205&gt;1,VLOOKUP(VALUE(W205),'REB BEV MIN MKUP'!O:Q,3,0),0)))),0)</f>
        <v>0</v>
      </c>
      <c r="AE205" s="62" t="str">
        <f t="shared" si="154"/>
        <v/>
      </c>
      <c r="AF205" s="63" t="str">
        <f t="shared" si="155"/>
        <v/>
      </c>
      <c r="AG205" s="64" t="str">
        <f t="shared" si="156"/>
        <v/>
      </c>
      <c r="AH205" s="65" t="str">
        <f t="shared" si="157"/>
        <v/>
      </c>
      <c r="AI205" s="66" t="str">
        <f>IF(AE:AE="","",IF(R205="Refreshment Beverage",AK205*(Rates!J$19/100),ROUND(SUM(AH205*(Rates!$J$8/100)),4)))</f>
        <v/>
      </c>
      <c r="AJ205" s="67" t="str">
        <f t="shared" si="158"/>
        <v/>
      </c>
      <c r="AK205" s="22" t="str">
        <f t="shared" si="159"/>
        <v/>
      </c>
      <c r="AL205" s="62" t="str">
        <f t="shared" si="160"/>
        <v/>
      </c>
      <c r="AM205" s="63" t="str">
        <f>IF(AS205="","",IF(R205="Refreshment Beverage",ROUND(AS205*Rates!K$19,4),ROUND(AO205*(VLOOKUP(VALUE(Q205),Rates!G$4:L$12,3,0)),4)))</f>
        <v/>
      </c>
      <c r="AN205" s="68" t="str">
        <f>IF(AS205="","",IF(R205="Refreshment Beverage",AS205*(Rates!J$19/100),MAX(AM205,AB205)))</f>
        <v/>
      </c>
      <c r="AO205" s="69" t="str">
        <f t="shared" si="161"/>
        <v/>
      </c>
      <c r="AP205" s="69" t="str">
        <f t="shared" si="162"/>
        <v/>
      </c>
      <c r="AQ205" s="70" t="str">
        <f>IF(AS205="","",IF(R205="Refreshment Beverage",ROUND(SUM(VLOOKUP(Q:Q,Rates!G$15:L$19,3,0)*(AS205-Y205-Z205-AA205)),4),ROUND(SUM(Rates!$K$8*AS205),4)))</f>
        <v/>
      </c>
      <c r="AR205" s="66" t="str">
        <f t="shared" si="163"/>
        <v/>
      </c>
      <c r="AS205" s="22" t="str">
        <f t="shared" si="164"/>
        <v/>
      </c>
      <c r="AT205" s="62" t="str">
        <f t="shared" si="165"/>
        <v/>
      </c>
      <c r="AU205" s="63" t="str">
        <f>IF(AX205="","",IF(R205="Refreshment Beverage",ROUND((BA205-Y205-Z205-AA205)*VLOOKUP(VALUE(Q205),Rates!G$15:L$19,3,0),4),ROUND(AW205*(VLOOKUP(VALUE(Q205),Rates!G:L,3,0)),4)))</f>
        <v/>
      </c>
      <c r="AV205" s="68" t="str">
        <f t="shared" si="166"/>
        <v/>
      </c>
      <c r="AW205" s="69" t="str">
        <f t="shared" si="167"/>
        <v/>
      </c>
      <c r="AX205" s="65" t="str">
        <f t="shared" si="168"/>
        <v/>
      </c>
      <c r="AY205" s="70" t="str">
        <f>IF(AX205="","",IF(R205="Refreshment Beverage",ROUND(SUM(AX205*Rates!K$19),4),ROUND(SUM(AX205*(Rates!J$8/100)),4)))</f>
        <v/>
      </c>
      <c r="AZ205" s="67" t="str">
        <f t="shared" si="169"/>
        <v/>
      </c>
      <c r="BA205" s="22" t="str">
        <f t="shared" si="170"/>
        <v/>
      </c>
      <c r="BD205" s="171"/>
      <c r="BE205" s="171"/>
      <c r="BF205" s="171"/>
      <c r="BG205" s="171"/>
    </row>
    <row r="206" spans="11:59" ht="12.75" customHeight="1" x14ac:dyDescent="0.3">
      <c r="K206" s="42" t="str">
        <f t="shared" si="142"/>
        <v/>
      </c>
      <c r="L206" s="55" t="str">
        <f t="shared" si="143"/>
        <v/>
      </c>
      <c r="M206" s="43" t="str">
        <f t="shared" si="144"/>
        <v/>
      </c>
      <c r="N206" s="56" t="str" cm="1">
        <f t="array" ref="N206">IFERROR(IF(_xlfn.SINGLE(B:B)="","",IF(R206="Beer",SUM(LOOKUP(2,1/(Rates!$B$3:$B$5&lt;=W206)/(Rates!$C$3:$C$5&gt;=W206),Rates!$D$3:$D$5)*(X206/100)*W206),IF(R206="Refreshment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56" t="str">
        <f t="shared" si="145"/>
        <v/>
      </c>
      <c r="P206" s="53"/>
      <c r="Q206" s="14" t="str">
        <f t="shared" si="146"/>
        <v/>
      </c>
      <c r="R206" s="57" t="str">
        <f t="shared" si="147"/>
        <v/>
      </c>
      <c r="S206" s="58" t="str">
        <f>IF(B206="","",IF(R206="Refreshment Beverage",VLOOKUP(VALUE(Q206),Rates!G$15:L$19,2,0),VLOOKUP(VALUE(Q206),Rates!G$4:L$12,2,0)))</f>
        <v/>
      </c>
      <c r="T206" s="58" t="str">
        <f t="shared" si="148"/>
        <v/>
      </c>
      <c r="U206" s="58" t="str">
        <f t="shared" si="149"/>
        <v/>
      </c>
      <c r="V206" s="58" t="str">
        <f t="shared" si="150"/>
        <v/>
      </c>
      <c r="W206" s="58" t="str">
        <f t="shared" si="151"/>
        <v/>
      </c>
      <c r="X206" s="59" t="str">
        <f t="shared" si="152"/>
        <v/>
      </c>
      <c r="Y206" s="60" t="str">
        <f>IF(B:B="","",IF(R206="Refreshment Beverage",VLOOKUP(Q206,Rates!G$15:L$19,6,0)*W206,VLOOKUP(Q206,Rates!G$4:L$12,6,0)*W206))</f>
        <v/>
      </c>
      <c r="Z206" s="60" t="str">
        <f t="shared" si="153"/>
        <v/>
      </c>
      <c r="AA206" s="60" t="str">
        <f t="shared" si="141"/>
        <v/>
      </c>
      <c r="AB206" s="61" t="str" cm="1">
        <f t="array" ref="AB206">IF(_xlfn.SINGLE(B:B)="","",IF(R206="Refreshment Beverage","",IF(AND(R206="Beer",Q206=0),SUM(LOOKUP(2,1/(Rates!$B$15:$B$18&lt;=W206)/(Rates!$C$15:$C$18&gt;=W206),Rates!$D$15:$D$18)*W206),VLOOKUP(VALUE(_xlfn.SINGLE(Q:Q)),Rates!A:B,2,0)*W206)))</f>
        <v/>
      </c>
      <c r="AC206" s="61" t="str" cm="1">
        <f t="array" ref="AC206">IF(_xlfn.SINGLE(B:B)="","",IF(R206="Refreshment Beverage","",IF(AND(R206="Beer",Q206=0),SUM(LOOKUP(2,1/(Rates!$B$15:$B$18&lt;=W206)/(Rates!$C$15:$C$18&gt;=W206),Rates!$E$15:$E$18)*W206),VLOOKUP(VALUE(_xlfn.SINGLE(Q:Q)),Rates!A:C,3,0)*W206)))</f>
        <v/>
      </c>
      <c r="AD206" s="168">
        <f>IFERROR(IF(R206="Beer","",IF(OR(Q206=1,Q206=2,Q206=3,Q206=4),VLOOKUP(Q206,Rates!$A$31:$B$34,2,0)*W206,IF(V206=1,VLOOKUP(U206,'REB BEV MIN MKUP'!B:E,4,0),IF(V206&gt;1,VLOOKUP(VALUE(W206),'REB BEV MIN MKUP'!O:Q,3,0),0)))),0)</f>
        <v>0</v>
      </c>
      <c r="AE206" s="62" t="str">
        <f t="shared" si="154"/>
        <v/>
      </c>
      <c r="AF206" s="63" t="str">
        <f t="shared" si="155"/>
        <v/>
      </c>
      <c r="AG206" s="64" t="str">
        <f t="shared" si="156"/>
        <v/>
      </c>
      <c r="AH206" s="65" t="str">
        <f t="shared" si="157"/>
        <v/>
      </c>
      <c r="AI206" s="66" t="str">
        <f>IF(AE:AE="","",IF(R206="Refreshment Beverage",AK206*(Rates!J$19/100),ROUND(SUM(AH206*(Rates!$J$8/100)),4)))</f>
        <v/>
      </c>
      <c r="AJ206" s="67" t="str">
        <f t="shared" si="158"/>
        <v/>
      </c>
      <c r="AK206" s="22" t="str">
        <f t="shared" si="159"/>
        <v/>
      </c>
      <c r="AL206" s="62" t="str">
        <f t="shared" si="160"/>
        <v/>
      </c>
      <c r="AM206" s="63" t="str">
        <f>IF(AS206="","",IF(R206="Refreshment Beverage",ROUND(AS206*Rates!K$19,4),ROUND(AO206*(VLOOKUP(VALUE(Q206),Rates!G$4:L$12,3,0)),4)))</f>
        <v/>
      </c>
      <c r="AN206" s="68" t="str">
        <f>IF(AS206="","",IF(R206="Refreshment Beverage",AS206*(Rates!J$19/100),MAX(AM206,AB206)))</f>
        <v/>
      </c>
      <c r="AO206" s="69" t="str">
        <f t="shared" si="161"/>
        <v/>
      </c>
      <c r="AP206" s="69" t="str">
        <f t="shared" si="162"/>
        <v/>
      </c>
      <c r="AQ206" s="70" t="str">
        <f>IF(AS206="","",IF(R206="Refreshment Beverage",ROUND(SUM(VLOOKUP(Q:Q,Rates!G$15:L$19,3,0)*(AS206-Y206-Z206-AA206)),4),ROUND(SUM(Rates!$K$8*AS206),4)))</f>
        <v/>
      </c>
      <c r="AR206" s="66" t="str">
        <f t="shared" si="163"/>
        <v/>
      </c>
      <c r="AS206" s="22" t="str">
        <f t="shared" si="164"/>
        <v/>
      </c>
      <c r="AT206" s="62" t="str">
        <f t="shared" si="165"/>
        <v/>
      </c>
      <c r="AU206" s="63" t="str">
        <f>IF(AX206="","",IF(R206="Refreshment Beverage",ROUND((BA206-Y206-Z206-AA206)*VLOOKUP(VALUE(Q206),Rates!G$15:L$19,3,0),4),ROUND(AW206*(VLOOKUP(VALUE(Q206),Rates!G:L,3,0)),4)))</f>
        <v/>
      </c>
      <c r="AV206" s="68" t="str">
        <f t="shared" si="166"/>
        <v/>
      </c>
      <c r="AW206" s="69" t="str">
        <f t="shared" si="167"/>
        <v/>
      </c>
      <c r="AX206" s="65" t="str">
        <f t="shared" si="168"/>
        <v/>
      </c>
      <c r="AY206" s="70" t="str">
        <f>IF(AX206="","",IF(R206="Refreshment Beverage",ROUND(SUM(AX206*Rates!K$19),4),ROUND(SUM(AX206*(Rates!J$8/100)),4)))</f>
        <v/>
      </c>
      <c r="AZ206" s="67" t="str">
        <f t="shared" si="169"/>
        <v/>
      </c>
      <c r="BA206" s="22" t="str">
        <f t="shared" si="170"/>
        <v/>
      </c>
      <c r="BD206" s="171"/>
      <c r="BE206" s="171"/>
      <c r="BF206" s="171"/>
      <c r="BG206" s="171"/>
    </row>
    <row r="207" spans="11:59" ht="12.75" customHeight="1" x14ac:dyDescent="0.3">
      <c r="K207" s="42" t="str">
        <f t="shared" si="142"/>
        <v/>
      </c>
      <c r="L207" s="55" t="str">
        <f t="shared" si="143"/>
        <v/>
      </c>
      <c r="M207" s="43" t="str">
        <f t="shared" si="144"/>
        <v/>
      </c>
      <c r="N207" s="56" t="str" cm="1">
        <f t="array" ref="N207">IFERROR(IF(_xlfn.SINGLE(B:B)="","",IF(R207="Beer",SUM(LOOKUP(2,1/(Rates!$B$3:$B$5&lt;=W207)/(Rates!$C$3:$C$5&gt;=W207),Rates!$D$3:$D$5)*(X207/100)*W207),IF(R207="Refreshment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56" t="str">
        <f t="shared" si="145"/>
        <v/>
      </c>
      <c r="P207" s="53"/>
      <c r="Q207" s="14" t="str">
        <f t="shared" si="146"/>
        <v/>
      </c>
      <c r="R207" s="57" t="str">
        <f t="shared" si="147"/>
        <v/>
      </c>
      <c r="S207" s="58" t="str">
        <f>IF(B207="","",IF(R207="Refreshment Beverage",VLOOKUP(VALUE(Q207),Rates!G$15:L$19,2,0),VLOOKUP(VALUE(Q207),Rates!G$4:L$12,2,0)))</f>
        <v/>
      </c>
      <c r="T207" s="58" t="str">
        <f t="shared" si="148"/>
        <v/>
      </c>
      <c r="U207" s="58" t="str">
        <f t="shared" si="149"/>
        <v/>
      </c>
      <c r="V207" s="58" t="str">
        <f t="shared" si="150"/>
        <v/>
      </c>
      <c r="W207" s="58" t="str">
        <f t="shared" si="151"/>
        <v/>
      </c>
      <c r="X207" s="59" t="str">
        <f t="shared" si="152"/>
        <v/>
      </c>
      <c r="Y207" s="60" t="str">
        <f>IF(B:B="","",IF(R207="Refreshment Beverage",VLOOKUP(Q207,Rates!G$15:L$19,6,0)*W207,VLOOKUP(Q207,Rates!G$4:L$12,6,0)*W207))</f>
        <v/>
      </c>
      <c r="Z207" s="60" t="str">
        <f t="shared" si="153"/>
        <v/>
      </c>
      <c r="AA207" s="60" t="str">
        <f t="shared" si="141"/>
        <v/>
      </c>
      <c r="AB207" s="61" t="str" cm="1">
        <f t="array" ref="AB207">IF(_xlfn.SINGLE(B:B)="","",IF(R207="Refreshment Beverage","",IF(AND(R207="Beer",Q207=0),SUM(LOOKUP(2,1/(Rates!$B$15:$B$18&lt;=W207)/(Rates!$C$15:$C$18&gt;=W207),Rates!$D$15:$D$18)*W207),VLOOKUP(VALUE(_xlfn.SINGLE(Q:Q)),Rates!A:B,2,0)*W207)))</f>
        <v/>
      </c>
      <c r="AC207" s="61" t="str" cm="1">
        <f t="array" ref="AC207">IF(_xlfn.SINGLE(B:B)="","",IF(R207="Refreshment Beverage","",IF(AND(R207="Beer",Q207=0),SUM(LOOKUP(2,1/(Rates!$B$15:$B$18&lt;=W207)/(Rates!$C$15:$C$18&gt;=W207),Rates!$E$15:$E$18)*W207),VLOOKUP(VALUE(_xlfn.SINGLE(Q:Q)),Rates!A:C,3,0)*W207)))</f>
        <v/>
      </c>
      <c r="AD207" s="168">
        <f>IFERROR(IF(R207="Beer","",IF(OR(Q207=1,Q207=2,Q207=3,Q207=4),VLOOKUP(Q207,Rates!$A$31:$B$34,2,0)*W207,IF(V207=1,VLOOKUP(U207,'REB BEV MIN MKUP'!B:E,4,0),IF(V207&gt;1,VLOOKUP(VALUE(W207),'REB BEV MIN MKUP'!O:Q,3,0),0)))),0)</f>
        <v>0</v>
      </c>
      <c r="AE207" s="62" t="str">
        <f t="shared" si="154"/>
        <v/>
      </c>
      <c r="AF207" s="63" t="str">
        <f t="shared" si="155"/>
        <v/>
      </c>
      <c r="AG207" s="64" t="str">
        <f t="shared" si="156"/>
        <v/>
      </c>
      <c r="AH207" s="65" t="str">
        <f t="shared" si="157"/>
        <v/>
      </c>
      <c r="AI207" s="66" t="str">
        <f>IF(AE:AE="","",IF(R207="Refreshment Beverage",AK207*(Rates!J$19/100),ROUND(SUM(AH207*(Rates!$J$8/100)),4)))</f>
        <v/>
      </c>
      <c r="AJ207" s="67" t="str">
        <f t="shared" si="158"/>
        <v/>
      </c>
      <c r="AK207" s="22" t="str">
        <f t="shared" si="159"/>
        <v/>
      </c>
      <c r="AL207" s="62" t="str">
        <f t="shared" si="160"/>
        <v/>
      </c>
      <c r="AM207" s="63" t="str">
        <f>IF(AS207="","",IF(R207="Refreshment Beverage",ROUND(AS207*Rates!K$19,4),ROUND(AO207*(VLOOKUP(VALUE(Q207),Rates!G$4:L$12,3,0)),4)))</f>
        <v/>
      </c>
      <c r="AN207" s="68" t="str">
        <f>IF(AS207="","",IF(R207="Refreshment Beverage",AS207*(Rates!J$19/100),MAX(AM207,AB207)))</f>
        <v/>
      </c>
      <c r="AO207" s="69" t="str">
        <f t="shared" si="161"/>
        <v/>
      </c>
      <c r="AP207" s="69" t="str">
        <f t="shared" si="162"/>
        <v/>
      </c>
      <c r="AQ207" s="70" t="str">
        <f>IF(AS207="","",IF(R207="Refreshment Beverage",ROUND(SUM(VLOOKUP(Q:Q,Rates!G$15:L$19,3,0)*(AS207-Y207-Z207-AA207)),4),ROUND(SUM(Rates!$K$8*AS207),4)))</f>
        <v/>
      </c>
      <c r="AR207" s="66" t="str">
        <f t="shared" si="163"/>
        <v/>
      </c>
      <c r="AS207" s="22" t="str">
        <f t="shared" si="164"/>
        <v/>
      </c>
      <c r="AT207" s="62" t="str">
        <f t="shared" si="165"/>
        <v/>
      </c>
      <c r="AU207" s="63" t="str">
        <f>IF(AX207="","",IF(R207="Refreshment Beverage",ROUND((BA207-Y207-Z207-AA207)*VLOOKUP(VALUE(Q207),Rates!G$15:L$19,3,0),4),ROUND(AW207*(VLOOKUP(VALUE(Q207),Rates!G:L,3,0)),4)))</f>
        <v/>
      </c>
      <c r="AV207" s="68" t="str">
        <f t="shared" si="166"/>
        <v/>
      </c>
      <c r="AW207" s="69" t="str">
        <f t="shared" si="167"/>
        <v/>
      </c>
      <c r="AX207" s="65" t="str">
        <f t="shared" si="168"/>
        <v/>
      </c>
      <c r="AY207" s="70" t="str">
        <f>IF(AX207="","",IF(R207="Refreshment Beverage",ROUND(SUM(AX207*Rates!K$19),4),ROUND(SUM(AX207*(Rates!J$8/100)),4)))</f>
        <v/>
      </c>
      <c r="AZ207" s="67" t="str">
        <f t="shared" si="169"/>
        <v/>
      </c>
      <c r="BA207" s="22" t="str">
        <f t="shared" si="170"/>
        <v/>
      </c>
      <c r="BD207" s="171"/>
      <c r="BE207" s="171"/>
      <c r="BF207" s="171"/>
      <c r="BG207" s="171"/>
    </row>
    <row r="208" spans="11:59" ht="12.75" customHeight="1" x14ac:dyDescent="0.3">
      <c r="K208" s="42" t="str">
        <f t="shared" si="142"/>
        <v/>
      </c>
      <c r="L208" s="55" t="str">
        <f t="shared" si="143"/>
        <v/>
      </c>
      <c r="M208" s="43" t="str">
        <f t="shared" si="144"/>
        <v/>
      </c>
      <c r="N208" s="56" t="str" cm="1">
        <f t="array" ref="N208">IFERROR(IF(_xlfn.SINGLE(B:B)="","",IF(R208="Beer",SUM(LOOKUP(2,1/(Rates!$B$3:$B$5&lt;=W208)/(Rates!$C$3:$C$5&gt;=W208),Rates!$D$3:$D$5)*(X208/100)*W208),IF(R208="Refreshment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56" t="str">
        <f t="shared" si="145"/>
        <v/>
      </c>
      <c r="P208" s="53"/>
      <c r="Q208" s="14" t="str">
        <f t="shared" si="146"/>
        <v/>
      </c>
      <c r="R208" s="57" t="str">
        <f t="shared" si="147"/>
        <v/>
      </c>
      <c r="S208" s="58" t="str">
        <f>IF(B208="","",IF(R208="Refreshment Beverage",VLOOKUP(VALUE(Q208),Rates!G$15:L$19,2,0),VLOOKUP(VALUE(Q208),Rates!G$4:L$12,2,0)))</f>
        <v/>
      </c>
      <c r="T208" s="58" t="str">
        <f t="shared" si="148"/>
        <v/>
      </c>
      <c r="U208" s="58" t="str">
        <f t="shared" si="149"/>
        <v/>
      </c>
      <c r="V208" s="58" t="str">
        <f t="shared" si="150"/>
        <v/>
      </c>
      <c r="W208" s="58" t="str">
        <f t="shared" si="151"/>
        <v/>
      </c>
      <c r="X208" s="59" t="str">
        <f t="shared" si="152"/>
        <v/>
      </c>
      <c r="Y208" s="60" t="str">
        <f>IF(B:B="","",IF(R208="Refreshment Beverage",VLOOKUP(Q208,Rates!G$15:L$19,6,0)*W208,VLOOKUP(Q208,Rates!G$4:L$12,6,0)*W208))</f>
        <v/>
      </c>
      <c r="Z208" s="60" t="str">
        <f t="shared" si="153"/>
        <v/>
      </c>
      <c r="AA208" s="60" t="str">
        <f t="shared" si="141"/>
        <v/>
      </c>
      <c r="AB208" s="61" t="str" cm="1">
        <f t="array" ref="AB208">IF(_xlfn.SINGLE(B:B)="","",IF(R208="Refreshment Beverage","",IF(AND(R208="Beer",Q208=0),SUM(LOOKUP(2,1/(Rates!$B$15:$B$18&lt;=W208)/(Rates!$C$15:$C$18&gt;=W208),Rates!$D$15:$D$18)*W208),VLOOKUP(VALUE(_xlfn.SINGLE(Q:Q)),Rates!A:B,2,0)*W208)))</f>
        <v/>
      </c>
      <c r="AC208" s="61" t="str" cm="1">
        <f t="array" ref="AC208">IF(_xlfn.SINGLE(B:B)="","",IF(R208="Refreshment Beverage","",IF(AND(R208="Beer",Q208=0),SUM(LOOKUP(2,1/(Rates!$B$15:$B$18&lt;=W208)/(Rates!$C$15:$C$18&gt;=W208),Rates!$E$15:$E$18)*W208),VLOOKUP(VALUE(_xlfn.SINGLE(Q:Q)),Rates!A:C,3,0)*W208)))</f>
        <v/>
      </c>
      <c r="AD208" s="168">
        <f>IFERROR(IF(R208="Beer","",IF(OR(Q208=1,Q208=2,Q208=3,Q208=4),VLOOKUP(Q208,Rates!$A$31:$B$34,2,0)*W208,IF(V208=1,VLOOKUP(U208,'REB BEV MIN MKUP'!B:E,4,0),IF(V208&gt;1,VLOOKUP(VALUE(W208),'REB BEV MIN MKUP'!O:Q,3,0),0)))),0)</f>
        <v>0</v>
      </c>
      <c r="AE208" s="62" t="str">
        <f t="shared" si="154"/>
        <v/>
      </c>
      <c r="AF208" s="63" t="str">
        <f t="shared" si="155"/>
        <v/>
      </c>
      <c r="AG208" s="64" t="str">
        <f t="shared" si="156"/>
        <v/>
      </c>
      <c r="AH208" s="65" t="str">
        <f t="shared" si="157"/>
        <v/>
      </c>
      <c r="AI208" s="66" t="str">
        <f>IF(AE:AE="","",IF(R208="Refreshment Beverage",AK208*(Rates!J$19/100),ROUND(SUM(AH208*(Rates!$J$8/100)),4)))</f>
        <v/>
      </c>
      <c r="AJ208" s="67" t="str">
        <f t="shared" si="158"/>
        <v/>
      </c>
      <c r="AK208" s="22" t="str">
        <f t="shared" si="159"/>
        <v/>
      </c>
      <c r="AL208" s="62" t="str">
        <f t="shared" si="160"/>
        <v/>
      </c>
      <c r="AM208" s="63" t="str">
        <f>IF(AS208="","",IF(R208="Refreshment Beverage",ROUND(AS208*Rates!K$19,4),ROUND(AO208*(VLOOKUP(VALUE(Q208),Rates!G$4:L$12,3,0)),4)))</f>
        <v/>
      </c>
      <c r="AN208" s="68" t="str">
        <f>IF(AS208="","",IF(R208="Refreshment Beverage",AS208*(Rates!J$19/100),MAX(AM208,AB208)))</f>
        <v/>
      </c>
      <c r="AO208" s="69" t="str">
        <f t="shared" si="161"/>
        <v/>
      </c>
      <c r="AP208" s="69" t="str">
        <f t="shared" si="162"/>
        <v/>
      </c>
      <c r="AQ208" s="70" t="str">
        <f>IF(AS208="","",IF(R208="Refreshment Beverage",ROUND(SUM(VLOOKUP(Q:Q,Rates!G$15:L$19,3,0)*(AS208-Y208-Z208-AA208)),4),ROUND(SUM(Rates!$K$8*AS208),4)))</f>
        <v/>
      </c>
      <c r="AR208" s="66" t="str">
        <f t="shared" si="163"/>
        <v/>
      </c>
      <c r="AS208" s="22" t="str">
        <f t="shared" si="164"/>
        <v/>
      </c>
      <c r="AT208" s="62" t="str">
        <f t="shared" si="165"/>
        <v/>
      </c>
      <c r="AU208" s="63" t="str">
        <f>IF(AX208="","",IF(R208="Refreshment Beverage",ROUND((BA208-Y208-Z208-AA208)*VLOOKUP(VALUE(Q208),Rates!G$15:L$19,3,0),4),ROUND(AW208*(VLOOKUP(VALUE(Q208),Rates!G:L,3,0)),4)))</f>
        <v/>
      </c>
      <c r="AV208" s="68" t="str">
        <f t="shared" si="166"/>
        <v/>
      </c>
      <c r="AW208" s="69" t="str">
        <f t="shared" si="167"/>
        <v/>
      </c>
      <c r="AX208" s="65" t="str">
        <f t="shared" si="168"/>
        <v/>
      </c>
      <c r="AY208" s="70" t="str">
        <f>IF(AX208="","",IF(R208="Refreshment Beverage",ROUND(SUM(AX208*Rates!K$19),4),ROUND(SUM(AX208*(Rates!J$8/100)),4)))</f>
        <v/>
      </c>
      <c r="AZ208" s="67" t="str">
        <f t="shared" si="169"/>
        <v/>
      </c>
      <c r="BA208" s="22" t="str">
        <f t="shared" si="170"/>
        <v/>
      </c>
      <c r="BD208" s="171"/>
      <c r="BE208" s="171"/>
      <c r="BF208" s="171"/>
      <c r="BG208" s="171"/>
    </row>
    <row r="209" spans="11:59" ht="12.75" customHeight="1" x14ac:dyDescent="0.3">
      <c r="K209" s="42" t="str">
        <f t="shared" si="142"/>
        <v/>
      </c>
      <c r="L209" s="55" t="str">
        <f t="shared" si="143"/>
        <v/>
      </c>
      <c r="M209" s="43" t="str">
        <f t="shared" si="144"/>
        <v/>
      </c>
      <c r="N209" s="56" t="str" cm="1">
        <f t="array" ref="N209">IFERROR(IF(_xlfn.SINGLE(B:B)="","",IF(R209="Beer",SUM(LOOKUP(2,1/(Rates!$B$3:$B$5&lt;=W209)/(Rates!$C$3:$C$5&gt;=W209),Rates!$D$3:$D$5)*(X209/100)*W209),IF(R209="Refreshment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56" t="str">
        <f t="shared" si="145"/>
        <v/>
      </c>
      <c r="P209" s="53"/>
      <c r="Q209" s="14" t="str">
        <f t="shared" si="146"/>
        <v/>
      </c>
      <c r="R209" s="57" t="str">
        <f t="shared" si="147"/>
        <v/>
      </c>
      <c r="S209" s="58" t="str">
        <f>IF(B209="","",IF(R209="Refreshment Beverage",VLOOKUP(VALUE(Q209),Rates!G$15:L$19,2,0),VLOOKUP(VALUE(Q209),Rates!G$4:L$12,2,0)))</f>
        <v/>
      </c>
      <c r="T209" s="58" t="str">
        <f t="shared" si="148"/>
        <v/>
      </c>
      <c r="U209" s="58" t="str">
        <f t="shared" si="149"/>
        <v/>
      </c>
      <c r="V209" s="58" t="str">
        <f t="shared" si="150"/>
        <v/>
      </c>
      <c r="W209" s="58" t="str">
        <f t="shared" si="151"/>
        <v/>
      </c>
      <c r="X209" s="59" t="str">
        <f t="shared" si="152"/>
        <v/>
      </c>
      <c r="Y209" s="60" t="str">
        <f>IF(B:B="","",IF(R209="Refreshment Beverage",VLOOKUP(Q209,Rates!G$15:L$19,6,0)*W209,VLOOKUP(Q209,Rates!G$4:L$12,6,0)*W209))</f>
        <v/>
      </c>
      <c r="Z209" s="60" t="str">
        <f t="shared" si="153"/>
        <v/>
      </c>
      <c r="AA209" s="60" t="str">
        <f t="shared" si="141"/>
        <v/>
      </c>
      <c r="AB209" s="61" t="str" cm="1">
        <f t="array" ref="AB209">IF(_xlfn.SINGLE(B:B)="","",IF(R209="Refreshment Beverage","",IF(AND(R209="Beer",Q209=0),SUM(LOOKUP(2,1/(Rates!$B$15:$B$18&lt;=W209)/(Rates!$C$15:$C$18&gt;=W209),Rates!$D$15:$D$18)*W209),VLOOKUP(VALUE(_xlfn.SINGLE(Q:Q)),Rates!A:B,2,0)*W209)))</f>
        <v/>
      </c>
      <c r="AC209" s="61" t="str" cm="1">
        <f t="array" ref="AC209">IF(_xlfn.SINGLE(B:B)="","",IF(R209="Refreshment Beverage","",IF(AND(R209="Beer",Q209=0),SUM(LOOKUP(2,1/(Rates!$B$15:$B$18&lt;=W209)/(Rates!$C$15:$C$18&gt;=W209),Rates!$E$15:$E$18)*W209),VLOOKUP(VALUE(_xlfn.SINGLE(Q:Q)),Rates!A:C,3,0)*W209)))</f>
        <v/>
      </c>
      <c r="AD209" s="168">
        <f>IFERROR(IF(R209="Beer","",IF(OR(Q209=1,Q209=2,Q209=3,Q209=4),VLOOKUP(Q209,Rates!$A$31:$B$34,2,0)*W209,IF(V209=1,VLOOKUP(U209,'REB BEV MIN MKUP'!B:E,4,0),IF(V209&gt;1,VLOOKUP(VALUE(W209),'REB BEV MIN MKUP'!O:Q,3,0),0)))),0)</f>
        <v>0</v>
      </c>
      <c r="AE209" s="62" t="str">
        <f t="shared" si="154"/>
        <v/>
      </c>
      <c r="AF209" s="63" t="str">
        <f t="shared" si="155"/>
        <v/>
      </c>
      <c r="AG209" s="64" t="str">
        <f t="shared" si="156"/>
        <v/>
      </c>
      <c r="AH209" s="65" t="str">
        <f t="shared" si="157"/>
        <v/>
      </c>
      <c r="AI209" s="66" t="str">
        <f>IF(AE:AE="","",IF(R209="Refreshment Beverage",AK209*(Rates!J$19/100),ROUND(SUM(AH209*(Rates!$J$8/100)),4)))</f>
        <v/>
      </c>
      <c r="AJ209" s="67" t="str">
        <f t="shared" si="158"/>
        <v/>
      </c>
      <c r="AK209" s="22" t="str">
        <f t="shared" si="159"/>
        <v/>
      </c>
      <c r="AL209" s="62" t="str">
        <f t="shared" si="160"/>
        <v/>
      </c>
      <c r="AM209" s="63" t="str">
        <f>IF(AS209="","",IF(R209="Refreshment Beverage",ROUND(AS209*Rates!K$19,4),ROUND(AO209*(VLOOKUP(VALUE(Q209),Rates!G$4:L$12,3,0)),4)))</f>
        <v/>
      </c>
      <c r="AN209" s="68" t="str">
        <f>IF(AS209="","",IF(R209="Refreshment Beverage",AS209*(Rates!J$19/100),MAX(AM209,AB209)))</f>
        <v/>
      </c>
      <c r="AO209" s="69" t="str">
        <f t="shared" si="161"/>
        <v/>
      </c>
      <c r="AP209" s="69" t="str">
        <f t="shared" si="162"/>
        <v/>
      </c>
      <c r="AQ209" s="70" t="str">
        <f>IF(AS209="","",IF(R209="Refreshment Beverage",ROUND(SUM(VLOOKUP(Q:Q,Rates!G$15:L$19,3,0)*(AS209-Y209-Z209-AA209)),4),ROUND(SUM(Rates!$K$8*AS209),4)))</f>
        <v/>
      </c>
      <c r="AR209" s="66" t="str">
        <f t="shared" si="163"/>
        <v/>
      </c>
      <c r="AS209" s="22" t="str">
        <f t="shared" si="164"/>
        <v/>
      </c>
      <c r="AT209" s="62" t="str">
        <f t="shared" si="165"/>
        <v/>
      </c>
      <c r="AU209" s="63" t="str">
        <f>IF(AX209="","",IF(R209="Refreshment Beverage",ROUND((BA209-Y209-Z209-AA209)*VLOOKUP(VALUE(Q209),Rates!G$15:L$19,3,0),4),ROUND(AW209*(VLOOKUP(VALUE(Q209),Rates!G:L,3,0)),4)))</f>
        <v/>
      </c>
      <c r="AV209" s="68" t="str">
        <f t="shared" si="166"/>
        <v/>
      </c>
      <c r="AW209" s="69" t="str">
        <f t="shared" si="167"/>
        <v/>
      </c>
      <c r="AX209" s="65" t="str">
        <f t="shared" si="168"/>
        <v/>
      </c>
      <c r="AY209" s="70" t="str">
        <f>IF(AX209="","",IF(R209="Refreshment Beverage",ROUND(SUM(AX209*Rates!K$19),4),ROUND(SUM(AX209*(Rates!J$8/100)),4)))</f>
        <v/>
      </c>
      <c r="AZ209" s="67" t="str">
        <f t="shared" si="169"/>
        <v/>
      </c>
      <c r="BA209" s="22" t="str">
        <f t="shared" si="170"/>
        <v/>
      </c>
      <c r="BD209" s="171"/>
      <c r="BE209" s="171"/>
      <c r="BF209" s="171"/>
      <c r="BG209" s="171"/>
    </row>
    <row r="210" spans="11:59" ht="12.75" customHeight="1" x14ac:dyDescent="0.3">
      <c r="K210" s="42" t="str">
        <f t="shared" si="142"/>
        <v/>
      </c>
      <c r="L210" s="55" t="str">
        <f t="shared" si="143"/>
        <v/>
      </c>
      <c r="M210" s="43" t="str">
        <f t="shared" si="144"/>
        <v/>
      </c>
      <c r="N210" s="56" t="str" cm="1">
        <f t="array" ref="N210">IFERROR(IF(_xlfn.SINGLE(B:B)="","",IF(R210="Beer",SUM(LOOKUP(2,1/(Rates!$B$3:$B$5&lt;=W210)/(Rates!$C$3:$C$5&gt;=W210),Rates!$D$3:$D$5)*(X210/100)*W210),IF(R210="Refreshment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56" t="str">
        <f t="shared" si="145"/>
        <v/>
      </c>
      <c r="P210" s="53"/>
      <c r="Q210" s="14" t="str">
        <f t="shared" si="146"/>
        <v/>
      </c>
      <c r="R210" s="57" t="str">
        <f t="shared" si="147"/>
        <v/>
      </c>
      <c r="S210" s="58" t="str">
        <f>IF(B210="","",IF(R210="Refreshment Beverage",VLOOKUP(VALUE(Q210),Rates!G$15:L$19,2,0),VLOOKUP(VALUE(Q210),Rates!G$4:L$12,2,0)))</f>
        <v/>
      </c>
      <c r="T210" s="58" t="str">
        <f t="shared" si="148"/>
        <v/>
      </c>
      <c r="U210" s="58" t="str">
        <f t="shared" si="149"/>
        <v/>
      </c>
      <c r="V210" s="58" t="str">
        <f t="shared" si="150"/>
        <v/>
      </c>
      <c r="W210" s="58" t="str">
        <f t="shared" si="151"/>
        <v/>
      </c>
      <c r="X210" s="59" t="str">
        <f t="shared" si="152"/>
        <v/>
      </c>
      <c r="Y210" s="60" t="str">
        <f>IF(B:B="","",IF(R210="Refreshment Beverage",VLOOKUP(Q210,Rates!G$15:L$19,6,0)*W210,VLOOKUP(Q210,Rates!G$4:L$12,6,0)*W210))</f>
        <v/>
      </c>
      <c r="Z210" s="60" t="str">
        <f t="shared" si="153"/>
        <v/>
      </c>
      <c r="AA210" s="60" t="str">
        <f t="shared" si="141"/>
        <v/>
      </c>
      <c r="AB210" s="61" t="str" cm="1">
        <f t="array" ref="AB210">IF(_xlfn.SINGLE(B:B)="","",IF(R210="Refreshment Beverage","",IF(AND(R210="Beer",Q210=0),SUM(LOOKUP(2,1/(Rates!$B$15:$B$18&lt;=W210)/(Rates!$C$15:$C$18&gt;=W210),Rates!$D$15:$D$18)*W210),VLOOKUP(VALUE(_xlfn.SINGLE(Q:Q)),Rates!A:B,2,0)*W210)))</f>
        <v/>
      </c>
      <c r="AC210" s="61" t="str" cm="1">
        <f t="array" ref="AC210">IF(_xlfn.SINGLE(B:B)="","",IF(R210="Refreshment Beverage","",IF(AND(R210="Beer",Q210=0),SUM(LOOKUP(2,1/(Rates!$B$15:$B$18&lt;=W210)/(Rates!$C$15:$C$18&gt;=W210),Rates!$E$15:$E$18)*W210),VLOOKUP(VALUE(_xlfn.SINGLE(Q:Q)),Rates!A:C,3,0)*W210)))</f>
        <v/>
      </c>
      <c r="AD210" s="168">
        <f>IFERROR(IF(R210="Beer","",IF(OR(Q210=1,Q210=2,Q210=3,Q210=4),VLOOKUP(Q210,Rates!$A$31:$B$34,2,0)*W210,IF(V210=1,VLOOKUP(U210,'REB BEV MIN MKUP'!B:E,4,0),IF(V210&gt;1,VLOOKUP(VALUE(W210),'REB BEV MIN MKUP'!O:Q,3,0),0)))),0)</f>
        <v>0</v>
      </c>
      <c r="AE210" s="62" t="str">
        <f t="shared" si="154"/>
        <v/>
      </c>
      <c r="AF210" s="63" t="str">
        <f t="shared" si="155"/>
        <v/>
      </c>
      <c r="AG210" s="64" t="str">
        <f t="shared" si="156"/>
        <v/>
      </c>
      <c r="AH210" s="65" t="str">
        <f t="shared" si="157"/>
        <v/>
      </c>
      <c r="AI210" s="66" t="str">
        <f>IF(AE:AE="","",IF(R210="Refreshment Beverage",AK210*(Rates!J$19/100),ROUND(SUM(AH210*(Rates!$J$8/100)),4)))</f>
        <v/>
      </c>
      <c r="AJ210" s="67" t="str">
        <f t="shared" si="158"/>
        <v/>
      </c>
      <c r="AK210" s="22" t="str">
        <f t="shared" si="159"/>
        <v/>
      </c>
      <c r="AL210" s="62" t="str">
        <f t="shared" si="160"/>
        <v/>
      </c>
      <c r="AM210" s="63" t="str">
        <f>IF(AS210="","",IF(R210="Refreshment Beverage",ROUND(AS210*Rates!K$19,4),ROUND(AO210*(VLOOKUP(VALUE(Q210),Rates!G$4:L$12,3,0)),4)))</f>
        <v/>
      </c>
      <c r="AN210" s="68" t="str">
        <f>IF(AS210="","",IF(R210="Refreshment Beverage",AS210*(Rates!J$19/100),MAX(AM210,AB210)))</f>
        <v/>
      </c>
      <c r="AO210" s="69" t="str">
        <f t="shared" si="161"/>
        <v/>
      </c>
      <c r="AP210" s="69" t="str">
        <f t="shared" si="162"/>
        <v/>
      </c>
      <c r="AQ210" s="70" t="str">
        <f>IF(AS210="","",IF(R210="Refreshment Beverage",ROUND(SUM(VLOOKUP(Q:Q,Rates!G$15:L$19,3,0)*(AS210-Y210-Z210-AA210)),4),ROUND(SUM(Rates!$K$8*AS210),4)))</f>
        <v/>
      </c>
      <c r="AR210" s="66" t="str">
        <f t="shared" si="163"/>
        <v/>
      </c>
      <c r="AS210" s="22" t="str">
        <f t="shared" si="164"/>
        <v/>
      </c>
      <c r="AT210" s="62" t="str">
        <f t="shared" si="165"/>
        <v/>
      </c>
      <c r="AU210" s="63" t="str">
        <f>IF(AX210="","",IF(R210="Refreshment Beverage",ROUND((BA210-Y210-Z210-AA210)*VLOOKUP(VALUE(Q210),Rates!G$15:L$19,3,0),4),ROUND(AW210*(VLOOKUP(VALUE(Q210),Rates!G:L,3,0)),4)))</f>
        <v/>
      </c>
      <c r="AV210" s="68" t="str">
        <f t="shared" si="166"/>
        <v/>
      </c>
      <c r="AW210" s="69" t="str">
        <f t="shared" si="167"/>
        <v/>
      </c>
      <c r="AX210" s="65" t="str">
        <f t="shared" si="168"/>
        <v/>
      </c>
      <c r="AY210" s="70" t="str">
        <f>IF(AX210="","",IF(R210="Refreshment Beverage",ROUND(SUM(AX210*Rates!K$19),4),ROUND(SUM(AX210*(Rates!J$8/100)),4)))</f>
        <v/>
      </c>
      <c r="AZ210" s="67" t="str">
        <f t="shared" si="169"/>
        <v/>
      </c>
      <c r="BA210" s="22" t="str">
        <f t="shared" si="170"/>
        <v/>
      </c>
      <c r="BD210" s="171"/>
      <c r="BE210" s="171"/>
      <c r="BF210" s="171"/>
      <c r="BG210" s="171"/>
    </row>
    <row r="211" spans="11:59" ht="12.75" customHeight="1" x14ac:dyDescent="0.3">
      <c r="K211" s="42" t="str">
        <f t="shared" si="142"/>
        <v/>
      </c>
      <c r="L211" s="55" t="str">
        <f t="shared" si="143"/>
        <v/>
      </c>
      <c r="M211" s="43" t="str">
        <f t="shared" si="144"/>
        <v/>
      </c>
      <c r="N211" s="56" t="str" cm="1">
        <f t="array" ref="N211">IFERROR(IF(_xlfn.SINGLE(B:B)="","",IF(R211="Beer",SUM(LOOKUP(2,1/(Rates!$B$3:$B$5&lt;=W211)/(Rates!$C$3:$C$5&gt;=W211),Rates!$D$3:$D$5)*(X211/100)*W211),IF(R211="Refreshment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56" t="str">
        <f t="shared" si="145"/>
        <v/>
      </c>
      <c r="P211" s="53"/>
      <c r="Q211" s="14" t="str">
        <f t="shared" si="146"/>
        <v/>
      </c>
      <c r="R211" s="57" t="str">
        <f t="shared" si="147"/>
        <v/>
      </c>
      <c r="S211" s="58" t="str">
        <f>IF(B211="","",IF(R211="Refreshment Beverage",VLOOKUP(VALUE(Q211),Rates!G$15:L$19,2,0),VLOOKUP(VALUE(Q211),Rates!G$4:L$12,2,0)))</f>
        <v/>
      </c>
      <c r="T211" s="58" t="str">
        <f t="shared" si="148"/>
        <v/>
      </c>
      <c r="U211" s="58" t="str">
        <f t="shared" si="149"/>
        <v/>
      </c>
      <c r="V211" s="58" t="str">
        <f t="shared" si="150"/>
        <v/>
      </c>
      <c r="W211" s="58" t="str">
        <f t="shared" si="151"/>
        <v/>
      </c>
      <c r="X211" s="59" t="str">
        <f t="shared" si="152"/>
        <v/>
      </c>
      <c r="Y211" s="60" t="str">
        <f>IF(B:B="","",IF(R211="Refreshment Beverage",VLOOKUP(Q211,Rates!G$15:L$19,6,0)*W211,VLOOKUP(Q211,Rates!G$4:L$12,6,0)*W211))</f>
        <v/>
      </c>
      <c r="Z211" s="60" t="str">
        <f t="shared" si="153"/>
        <v/>
      </c>
      <c r="AA211" s="60" t="str">
        <f t="shared" si="141"/>
        <v/>
      </c>
      <c r="AB211" s="61" t="str" cm="1">
        <f t="array" ref="AB211">IF(_xlfn.SINGLE(B:B)="","",IF(R211="Refreshment Beverage","",IF(AND(R211="Beer",Q211=0),SUM(LOOKUP(2,1/(Rates!$B$15:$B$18&lt;=W211)/(Rates!$C$15:$C$18&gt;=W211),Rates!$D$15:$D$18)*W211),VLOOKUP(VALUE(_xlfn.SINGLE(Q:Q)),Rates!A:B,2,0)*W211)))</f>
        <v/>
      </c>
      <c r="AC211" s="61" t="str" cm="1">
        <f t="array" ref="AC211">IF(_xlfn.SINGLE(B:B)="","",IF(R211="Refreshment Beverage","",IF(AND(R211="Beer",Q211=0),SUM(LOOKUP(2,1/(Rates!$B$15:$B$18&lt;=W211)/(Rates!$C$15:$C$18&gt;=W211),Rates!$E$15:$E$18)*W211),VLOOKUP(VALUE(_xlfn.SINGLE(Q:Q)),Rates!A:C,3,0)*W211)))</f>
        <v/>
      </c>
      <c r="AD211" s="168">
        <f>IFERROR(IF(R211="Beer","",IF(OR(Q211=1,Q211=2,Q211=3,Q211=4),VLOOKUP(Q211,Rates!$A$31:$B$34,2,0)*W211,IF(V211=1,VLOOKUP(U211,'REB BEV MIN MKUP'!B:E,4,0),IF(V211&gt;1,VLOOKUP(VALUE(W211),'REB BEV MIN MKUP'!O:Q,3,0),0)))),0)</f>
        <v>0</v>
      </c>
      <c r="AE211" s="62" t="str">
        <f t="shared" si="154"/>
        <v/>
      </c>
      <c r="AF211" s="63" t="str">
        <f t="shared" si="155"/>
        <v/>
      </c>
      <c r="AG211" s="64" t="str">
        <f t="shared" si="156"/>
        <v/>
      </c>
      <c r="AH211" s="65" t="str">
        <f t="shared" si="157"/>
        <v/>
      </c>
      <c r="AI211" s="66" t="str">
        <f>IF(AE:AE="","",IF(R211="Refreshment Beverage",AK211*(Rates!J$19/100),ROUND(SUM(AH211*(Rates!$J$8/100)),4)))</f>
        <v/>
      </c>
      <c r="AJ211" s="67" t="str">
        <f t="shared" si="158"/>
        <v/>
      </c>
      <c r="AK211" s="22" t="str">
        <f t="shared" si="159"/>
        <v/>
      </c>
      <c r="AL211" s="62" t="str">
        <f t="shared" si="160"/>
        <v/>
      </c>
      <c r="AM211" s="63" t="str">
        <f>IF(AS211="","",IF(R211="Refreshment Beverage",ROUND(AS211*Rates!K$19,4),ROUND(AO211*(VLOOKUP(VALUE(Q211),Rates!G$4:L$12,3,0)),4)))</f>
        <v/>
      </c>
      <c r="AN211" s="68" t="str">
        <f>IF(AS211="","",IF(R211="Refreshment Beverage",AS211*(Rates!J$19/100),MAX(AM211,AB211)))</f>
        <v/>
      </c>
      <c r="AO211" s="69" t="str">
        <f t="shared" si="161"/>
        <v/>
      </c>
      <c r="AP211" s="69" t="str">
        <f t="shared" si="162"/>
        <v/>
      </c>
      <c r="AQ211" s="70" t="str">
        <f>IF(AS211="","",IF(R211="Refreshment Beverage",ROUND(SUM(VLOOKUP(Q:Q,Rates!G$15:L$19,3,0)*(AS211-Y211-Z211-AA211)),4),ROUND(SUM(Rates!$K$8*AS211),4)))</f>
        <v/>
      </c>
      <c r="AR211" s="66" t="str">
        <f t="shared" si="163"/>
        <v/>
      </c>
      <c r="AS211" s="22" t="str">
        <f t="shared" si="164"/>
        <v/>
      </c>
      <c r="AT211" s="62" t="str">
        <f t="shared" si="165"/>
        <v/>
      </c>
      <c r="AU211" s="63" t="str">
        <f>IF(AX211="","",IF(R211="Refreshment Beverage",ROUND((BA211-Y211-Z211-AA211)*VLOOKUP(VALUE(Q211),Rates!G$15:L$19,3,0),4),ROUND(AW211*(VLOOKUP(VALUE(Q211),Rates!G:L,3,0)),4)))</f>
        <v/>
      </c>
      <c r="AV211" s="68" t="str">
        <f t="shared" si="166"/>
        <v/>
      </c>
      <c r="AW211" s="69" t="str">
        <f t="shared" si="167"/>
        <v/>
      </c>
      <c r="AX211" s="65" t="str">
        <f t="shared" si="168"/>
        <v/>
      </c>
      <c r="AY211" s="70" t="str">
        <f>IF(AX211="","",IF(R211="Refreshment Beverage",ROUND(SUM(AX211*Rates!K$19),4),ROUND(SUM(AX211*(Rates!J$8/100)),4)))</f>
        <v/>
      </c>
      <c r="AZ211" s="67" t="str">
        <f t="shared" si="169"/>
        <v/>
      </c>
      <c r="BA211" s="22" t="str">
        <f t="shared" si="170"/>
        <v/>
      </c>
      <c r="BD211" s="171"/>
      <c r="BE211" s="171"/>
      <c r="BF211" s="171"/>
      <c r="BG211" s="171"/>
    </row>
    <row r="212" spans="11:59" ht="12.75" customHeight="1" x14ac:dyDescent="0.3">
      <c r="K212" s="42" t="str">
        <f t="shared" si="142"/>
        <v/>
      </c>
      <c r="L212" s="55" t="str">
        <f t="shared" si="143"/>
        <v/>
      </c>
      <c r="M212" s="43" t="str">
        <f t="shared" si="144"/>
        <v/>
      </c>
      <c r="N212" s="56" t="str" cm="1">
        <f t="array" ref="N212">IFERROR(IF(_xlfn.SINGLE(B:B)="","",IF(R212="Beer",SUM(LOOKUP(2,1/(Rates!$B$3:$B$5&lt;=W212)/(Rates!$C$3:$C$5&gt;=W212),Rates!$D$3:$D$5)*(X212/100)*W212),IF(R212="Refreshment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56" t="str">
        <f t="shared" si="145"/>
        <v/>
      </c>
      <c r="P212" s="53"/>
      <c r="Q212" s="14" t="str">
        <f t="shared" si="146"/>
        <v/>
      </c>
      <c r="R212" s="57" t="str">
        <f t="shared" si="147"/>
        <v/>
      </c>
      <c r="S212" s="58" t="str">
        <f>IF(B212="","",IF(R212="Refreshment Beverage",VLOOKUP(VALUE(Q212),Rates!G$15:L$19,2,0),VLOOKUP(VALUE(Q212),Rates!G$4:L$12,2,0)))</f>
        <v/>
      </c>
      <c r="T212" s="58" t="str">
        <f t="shared" si="148"/>
        <v/>
      </c>
      <c r="U212" s="58" t="str">
        <f t="shared" si="149"/>
        <v/>
      </c>
      <c r="V212" s="58" t="str">
        <f t="shared" si="150"/>
        <v/>
      </c>
      <c r="W212" s="58" t="str">
        <f t="shared" si="151"/>
        <v/>
      </c>
      <c r="X212" s="59" t="str">
        <f t="shared" si="152"/>
        <v/>
      </c>
      <c r="Y212" s="60" t="str">
        <f>IF(B:B="","",IF(R212="Refreshment Beverage",VLOOKUP(Q212,Rates!G$15:L$19,6,0)*W212,VLOOKUP(Q212,Rates!G$4:L$12,6,0)*W212))</f>
        <v/>
      </c>
      <c r="Z212" s="60" t="str">
        <f t="shared" si="153"/>
        <v/>
      </c>
      <c r="AA212" s="60" t="str">
        <f t="shared" si="141"/>
        <v/>
      </c>
      <c r="AB212" s="61" t="str" cm="1">
        <f t="array" ref="AB212">IF(_xlfn.SINGLE(B:B)="","",IF(R212="Refreshment Beverage","",IF(AND(R212="Beer",Q212=0),SUM(LOOKUP(2,1/(Rates!$B$15:$B$18&lt;=W212)/(Rates!$C$15:$C$18&gt;=W212),Rates!$D$15:$D$18)*W212),VLOOKUP(VALUE(_xlfn.SINGLE(Q:Q)),Rates!A:B,2,0)*W212)))</f>
        <v/>
      </c>
      <c r="AC212" s="61" t="str" cm="1">
        <f t="array" ref="AC212">IF(_xlfn.SINGLE(B:B)="","",IF(R212="Refreshment Beverage","",IF(AND(R212="Beer",Q212=0),SUM(LOOKUP(2,1/(Rates!$B$15:$B$18&lt;=W212)/(Rates!$C$15:$C$18&gt;=W212),Rates!$E$15:$E$18)*W212),VLOOKUP(VALUE(_xlfn.SINGLE(Q:Q)),Rates!A:C,3,0)*W212)))</f>
        <v/>
      </c>
      <c r="AD212" s="168">
        <f>IFERROR(IF(R212="Beer","",IF(OR(Q212=1,Q212=2,Q212=3,Q212=4),VLOOKUP(Q212,Rates!$A$31:$B$34,2,0)*W212,IF(V212=1,VLOOKUP(U212,'REB BEV MIN MKUP'!B:E,4,0),IF(V212&gt;1,VLOOKUP(VALUE(W212),'REB BEV MIN MKUP'!O:Q,3,0),0)))),0)</f>
        <v>0</v>
      </c>
      <c r="AE212" s="62" t="str">
        <f t="shared" si="154"/>
        <v/>
      </c>
      <c r="AF212" s="63" t="str">
        <f t="shared" si="155"/>
        <v/>
      </c>
      <c r="AG212" s="64" t="str">
        <f t="shared" si="156"/>
        <v/>
      </c>
      <c r="AH212" s="65" t="str">
        <f t="shared" si="157"/>
        <v/>
      </c>
      <c r="AI212" s="66" t="str">
        <f>IF(AE:AE="","",IF(R212="Refreshment Beverage",AK212*(Rates!J$19/100),ROUND(SUM(AH212*(Rates!$J$8/100)),4)))</f>
        <v/>
      </c>
      <c r="AJ212" s="67" t="str">
        <f t="shared" si="158"/>
        <v/>
      </c>
      <c r="AK212" s="22" t="str">
        <f t="shared" si="159"/>
        <v/>
      </c>
      <c r="AL212" s="62" t="str">
        <f t="shared" si="160"/>
        <v/>
      </c>
      <c r="AM212" s="63" t="str">
        <f>IF(AS212="","",IF(R212="Refreshment Beverage",ROUND(AS212*Rates!K$19,4),ROUND(AO212*(VLOOKUP(VALUE(Q212),Rates!G$4:L$12,3,0)),4)))</f>
        <v/>
      </c>
      <c r="AN212" s="68" t="str">
        <f>IF(AS212="","",IF(R212="Refreshment Beverage",AS212*(Rates!J$19/100),MAX(AM212,AB212)))</f>
        <v/>
      </c>
      <c r="AO212" s="69" t="str">
        <f t="shared" si="161"/>
        <v/>
      </c>
      <c r="AP212" s="69" t="str">
        <f t="shared" si="162"/>
        <v/>
      </c>
      <c r="AQ212" s="70" t="str">
        <f>IF(AS212="","",IF(R212="Refreshment Beverage",ROUND(SUM(VLOOKUP(Q:Q,Rates!G$15:L$19,3,0)*(AS212-Y212-Z212-AA212)),4),ROUND(SUM(Rates!$K$8*AS212),4)))</f>
        <v/>
      </c>
      <c r="AR212" s="66" t="str">
        <f t="shared" si="163"/>
        <v/>
      </c>
      <c r="AS212" s="22" t="str">
        <f t="shared" si="164"/>
        <v/>
      </c>
      <c r="AT212" s="62" t="str">
        <f t="shared" si="165"/>
        <v/>
      </c>
      <c r="AU212" s="63" t="str">
        <f>IF(AX212="","",IF(R212="Refreshment Beverage",ROUND((BA212-Y212-Z212-AA212)*VLOOKUP(VALUE(Q212),Rates!G$15:L$19,3,0),4),ROUND(AW212*(VLOOKUP(VALUE(Q212),Rates!G:L,3,0)),4)))</f>
        <v/>
      </c>
      <c r="AV212" s="68" t="str">
        <f t="shared" si="166"/>
        <v/>
      </c>
      <c r="AW212" s="69" t="str">
        <f t="shared" si="167"/>
        <v/>
      </c>
      <c r="AX212" s="65" t="str">
        <f t="shared" si="168"/>
        <v/>
      </c>
      <c r="AY212" s="70" t="str">
        <f>IF(AX212="","",IF(R212="Refreshment Beverage",ROUND(SUM(AX212*Rates!K$19),4),ROUND(SUM(AX212*(Rates!J$8/100)),4)))</f>
        <v/>
      </c>
      <c r="AZ212" s="67" t="str">
        <f t="shared" si="169"/>
        <v/>
      </c>
      <c r="BA212" s="22" t="str">
        <f t="shared" si="170"/>
        <v/>
      </c>
      <c r="BD212" s="171"/>
      <c r="BE212" s="171"/>
      <c r="BF212" s="171"/>
      <c r="BG212" s="171"/>
    </row>
    <row r="213" spans="11:59" ht="12.75" customHeight="1" x14ac:dyDescent="0.3">
      <c r="K213" s="42" t="str">
        <f t="shared" si="142"/>
        <v/>
      </c>
      <c r="L213" s="55" t="str">
        <f t="shared" si="143"/>
        <v/>
      </c>
      <c r="M213" s="43" t="str">
        <f t="shared" si="144"/>
        <v/>
      </c>
      <c r="N213" s="56" t="str" cm="1">
        <f t="array" ref="N213">IFERROR(IF(_xlfn.SINGLE(B:B)="","",IF(R213="Beer",SUM(LOOKUP(2,1/(Rates!$B$3:$B$5&lt;=W213)/(Rates!$C$3:$C$5&gt;=W213),Rates!$D$3:$D$5)*(X213/100)*W213),IF(R213="Refreshment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56" t="str">
        <f t="shared" si="145"/>
        <v/>
      </c>
      <c r="P213" s="53"/>
      <c r="Q213" s="14" t="str">
        <f t="shared" si="146"/>
        <v/>
      </c>
      <c r="R213" s="57" t="str">
        <f t="shared" si="147"/>
        <v/>
      </c>
      <c r="S213" s="58" t="str">
        <f>IF(B213="","",IF(R213="Refreshment Beverage",VLOOKUP(VALUE(Q213),Rates!G$15:L$19,2,0),VLOOKUP(VALUE(Q213),Rates!G$4:L$12,2,0)))</f>
        <v/>
      </c>
      <c r="T213" s="58" t="str">
        <f t="shared" si="148"/>
        <v/>
      </c>
      <c r="U213" s="58" t="str">
        <f t="shared" si="149"/>
        <v/>
      </c>
      <c r="V213" s="58" t="str">
        <f t="shared" si="150"/>
        <v/>
      </c>
      <c r="W213" s="58" t="str">
        <f t="shared" si="151"/>
        <v/>
      </c>
      <c r="X213" s="59" t="str">
        <f t="shared" si="152"/>
        <v/>
      </c>
      <c r="Y213" s="60" t="str">
        <f>IF(B:B="","",IF(R213="Refreshment Beverage",VLOOKUP(Q213,Rates!G$15:L$19,6,0)*W213,VLOOKUP(Q213,Rates!G$4:L$12,6,0)*W213))</f>
        <v/>
      </c>
      <c r="Z213" s="60" t="str">
        <f t="shared" si="153"/>
        <v/>
      </c>
      <c r="AA213" s="60" t="str">
        <f t="shared" si="141"/>
        <v/>
      </c>
      <c r="AB213" s="61" t="str" cm="1">
        <f t="array" ref="AB213">IF(_xlfn.SINGLE(B:B)="","",IF(R213="Refreshment Beverage","",IF(AND(R213="Beer",Q213=0),SUM(LOOKUP(2,1/(Rates!$B$15:$B$18&lt;=W213)/(Rates!$C$15:$C$18&gt;=W213),Rates!$D$15:$D$18)*W213),VLOOKUP(VALUE(_xlfn.SINGLE(Q:Q)),Rates!A:B,2,0)*W213)))</f>
        <v/>
      </c>
      <c r="AC213" s="61" t="str" cm="1">
        <f t="array" ref="AC213">IF(_xlfn.SINGLE(B:B)="","",IF(R213="Refreshment Beverage","",IF(AND(R213="Beer",Q213=0),SUM(LOOKUP(2,1/(Rates!$B$15:$B$18&lt;=W213)/(Rates!$C$15:$C$18&gt;=W213),Rates!$E$15:$E$18)*W213),VLOOKUP(VALUE(_xlfn.SINGLE(Q:Q)),Rates!A:C,3,0)*W213)))</f>
        <v/>
      </c>
      <c r="AD213" s="168">
        <f>IFERROR(IF(R213="Beer","",IF(OR(Q213=1,Q213=2,Q213=3,Q213=4),VLOOKUP(Q213,Rates!$A$31:$B$34,2,0)*W213,IF(V213=1,VLOOKUP(U213,'REB BEV MIN MKUP'!B:E,4,0),IF(V213&gt;1,VLOOKUP(VALUE(W213),'REB BEV MIN MKUP'!O:Q,3,0),0)))),0)</f>
        <v>0</v>
      </c>
      <c r="AE213" s="62" t="str">
        <f t="shared" si="154"/>
        <v/>
      </c>
      <c r="AF213" s="63" t="str">
        <f t="shared" si="155"/>
        <v/>
      </c>
      <c r="AG213" s="64" t="str">
        <f t="shared" si="156"/>
        <v/>
      </c>
      <c r="AH213" s="65" t="str">
        <f t="shared" si="157"/>
        <v/>
      </c>
      <c r="AI213" s="66" t="str">
        <f>IF(AE:AE="","",IF(R213="Refreshment Beverage",AK213*(Rates!J$19/100),ROUND(SUM(AH213*(Rates!$J$8/100)),4)))</f>
        <v/>
      </c>
      <c r="AJ213" s="67" t="str">
        <f t="shared" si="158"/>
        <v/>
      </c>
      <c r="AK213" s="22" t="str">
        <f t="shared" si="159"/>
        <v/>
      </c>
      <c r="AL213" s="62" t="str">
        <f t="shared" si="160"/>
        <v/>
      </c>
      <c r="AM213" s="63" t="str">
        <f>IF(AS213="","",IF(R213="Refreshment Beverage",ROUND(AS213*Rates!K$19,4),ROUND(AO213*(VLOOKUP(VALUE(Q213),Rates!G$4:L$12,3,0)),4)))</f>
        <v/>
      </c>
      <c r="AN213" s="68" t="str">
        <f>IF(AS213="","",IF(R213="Refreshment Beverage",AS213*(Rates!J$19/100),MAX(AM213,AB213)))</f>
        <v/>
      </c>
      <c r="AO213" s="69" t="str">
        <f t="shared" si="161"/>
        <v/>
      </c>
      <c r="AP213" s="69" t="str">
        <f t="shared" si="162"/>
        <v/>
      </c>
      <c r="AQ213" s="70" t="str">
        <f>IF(AS213="","",IF(R213="Refreshment Beverage",ROUND(SUM(VLOOKUP(Q:Q,Rates!G$15:L$19,3,0)*(AS213-Y213-Z213-AA213)),4),ROUND(SUM(Rates!$K$8*AS213),4)))</f>
        <v/>
      </c>
      <c r="AR213" s="66" t="str">
        <f t="shared" si="163"/>
        <v/>
      </c>
      <c r="AS213" s="22" t="str">
        <f t="shared" si="164"/>
        <v/>
      </c>
      <c r="AT213" s="62" t="str">
        <f t="shared" si="165"/>
        <v/>
      </c>
      <c r="AU213" s="63" t="str">
        <f>IF(AX213="","",IF(R213="Refreshment Beverage",ROUND((BA213-Y213-Z213-AA213)*VLOOKUP(VALUE(Q213),Rates!G$15:L$19,3,0),4),ROUND(AW213*(VLOOKUP(VALUE(Q213),Rates!G:L,3,0)),4)))</f>
        <v/>
      </c>
      <c r="AV213" s="68" t="str">
        <f t="shared" si="166"/>
        <v/>
      </c>
      <c r="AW213" s="69" t="str">
        <f t="shared" si="167"/>
        <v/>
      </c>
      <c r="AX213" s="65" t="str">
        <f t="shared" si="168"/>
        <v/>
      </c>
      <c r="AY213" s="70" t="str">
        <f>IF(AX213="","",IF(R213="Refreshment Beverage",ROUND(SUM(AX213*Rates!K$19),4),ROUND(SUM(AX213*(Rates!J$8/100)),4)))</f>
        <v/>
      </c>
      <c r="AZ213" s="67" t="str">
        <f t="shared" si="169"/>
        <v/>
      </c>
      <c r="BA213" s="22" t="str">
        <f t="shared" si="170"/>
        <v/>
      </c>
      <c r="BD213" s="171"/>
      <c r="BE213" s="171"/>
      <c r="BF213" s="171"/>
      <c r="BG213" s="171"/>
    </row>
    <row r="214" spans="11:59" ht="12.75" customHeight="1" x14ac:dyDescent="0.3">
      <c r="K214" s="42" t="str">
        <f t="shared" si="142"/>
        <v/>
      </c>
      <c r="L214" s="55" t="str">
        <f t="shared" si="143"/>
        <v/>
      </c>
      <c r="M214" s="43" t="str">
        <f t="shared" si="144"/>
        <v/>
      </c>
      <c r="N214" s="56" t="str" cm="1">
        <f t="array" ref="N214">IFERROR(IF(_xlfn.SINGLE(B:B)="","",IF(R214="Beer",SUM(LOOKUP(2,1/(Rates!$B$3:$B$5&lt;=W214)/(Rates!$C$3:$C$5&gt;=W214),Rates!$D$3:$D$5)*(X214/100)*W214),IF(R214="Refreshment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56" t="str">
        <f t="shared" si="145"/>
        <v/>
      </c>
      <c r="P214" s="53"/>
      <c r="Q214" s="14" t="str">
        <f t="shared" si="146"/>
        <v/>
      </c>
      <c r="R214" s="57" t="str">
        <f t="shared" si="147"/>
        <v/>
      </c>
      <c r="S214" s="58" t="str">
        <f>IF(B214="","",IF(R214="Refreshment Beverage",VLOOKUP(VALUE(Q214),Rates!G$15:L$19,2,0),VLOOKUP(VALUE(Q214),Rates!G$4:L$12,2,0)))</f>
        <v/>
      </c>
      <c r="T214" s="58" t="str">
        <f t="shared" si="148"/>
        <v/>
      </c>
      <c r="U214" s="58" t="str">
        <f t="shared" si="149"/>
        <v/>
      </c>
      <c r="V214" s="58" t="str">
        <f t="shared" si="150"/>
        <v/>
      </c>
      <c r="W214" s="58" t="str">
        <f t="shared" si="151"/>
        <v/>
      </c>
      <c r="X214" s="59" t="str">
        <f t="shared" si="152"/>
        <v/>
      </c>
      <c r="Y214" s="60" t="str">
        <f>IF(B:B="","",IF(R214="Refreshment Beverage",VLOOKUP(Q214,Rates!G$15:L$19,6,0)*W214,VLOOKUP(Q214,Rates!G$4:L$12,6,0)*W214))</f>
        <v/>
      </c>
      <c r="Z214" s="60" t="str">
        <f t="shared" si="153"/>
        <v/>
      </c>
      <c r="AA214" s="60" t="str">
        <f t="shared" si="141"/>
        <v/>
      </c>
      <c r="AB214" s="61" t="str" cm="1">
        <f t="array" ref="AB214">IF(_xlfn.SINGLE(B:B)="","",IF(R214="Refreshment Beverage","",IF(AND(R214="Beer",Q214=0),SUM(LOOKUP(2,1/(Rates!$B$15:$B$18&lt;=W214)/(Rates!$C$15:$C$18&gt;=W214),Rates!$D$15:$D$18)*W214),VLOOKUP(VALUE(_xlfn.SINGLE(Q:Q)),Rates!A:B,2,0)*W214)))</f>
        <v/>
      </c>
      <c r="AC214" s="61" t="str" cm="1">
        <f t="array" ref="AC214">IF(_xlfn.SINGLE(B:B)="","",IF(R214="Refreshment Beverage","",IF(AND(R214="Beer",Q214=0),SUM(LOOKUP(2,1/(Rates!$B$15:$B$18&lt;=W214)/(Rates!$C$15:$C$18&gt;=W214),Rates!$E$15:$E$18)*W214),VLOOKUP(VALUE(_xlfn.SINGLE(Q:Q)),Rates!A:C,3,0)*W214)))</f>
        <v/>
      </c>
      <c r="AD214" s="168">
        <f>IFERROR(IF(R214="Beer","",IF(OR(Q214=1,Q214=2,Q214=3,Q214=4),VLOOKUP(Q214,Rates!$A$31:$B$34,2,0)*W214,IF(V214=1,VLOOKUP(U214,'REB BEV MIN MKUP'!B:E,4,0),IF(V214&gt;1,VLOOKUP(VALUE(W214),'REB BEV MIN MKUP'!O:Q,3,0),0)))),0)</f>
        <v>0</v>
      </c>
      <c r="AE214" s="62" t="str">
        <f t="shared" si="154"/>
        <v/>
      </c>
      <c r="AF214" s="63" t="str">
        <f t="shared" si="155"/>
        <v/>
      </c>
      <c r="AG214" s="64" t="str">
        <f t="shared" si="156"/>
        <v/>
      </c>
      <c r="AH214" s="65" t="str">
        <f t="shared" si="157"/>
        <v/>
      </c>
      <c r="AI214" s="66" t="str">
        <f>IF(AE:AE="","",IF(R214="Refreshment Beverage",AK214*(Rates!J$19/100),ROUND(SUM(AH214*(Rates!$J$8/100)),4)))</f>
        <v/>
      </c>
      <c r="AJ214" s="67" t="str">
        <f t="shared" si="158"/>
        <v/>
      </c>
      <c r="AK214" s="22" t="str">
        <f t="shared" si="159"/>
        <v/>
      </c>
      <c r="AL214" s="62" t="str">
        <f t="shared" si="160"/>
        <v/>
      </c>
      <c r="AM214" s="63" t="str">
        <f>IF(AS214="","",IF(R214="Refreshment Beverage",ROUND(AS214*Rates!K$19,4),ROUND(AO214*(VLOOKUP(VALUE(Q214),Rates!G$4:L$12,3,0)),4)))</f>
        <v/>
      </c>
      <c r="AN214" s="68" t="str">
        <f>IF(AS214="","",IF(R214="Refreshment Beverage",AS214*(Rates!J$19/100),MAX(AM214,AB214)))</f>
        <v/>
      </c>
      <c r="AO214" s="69" t="str">
        <f t="shared" si="161"/>
        <v/>
      </c>
      <c r="AP214" s="69" t="str">
        <f t="shared" si="162"/>
        <v/>
      </c>
      <c r="AQ214" s="70" t="str">
        <f>IF(AS214="","",IF(R214="Refreshment Beverage",ROUND(SUM(VLOOKUP(Q:Q,Rates!G$15:L$19,3,0)*(AS214-Y214-Z214-AA214)),4),ROUND(SUM(Rates!$K$8*AS214),4)))</f>
        <v/>
      </c>
      <c r="AR214" s="66" t="str">
        <f t="shared" si="163"/>
        <v/>
      </c>
      <c r="AS214" s="22" t="str">
        <f t="shared" si="164"/>
        <v/>
      </c>
      <c r="AT214" s="62" t="str">
        <f t="shared" si="165"/>
        <v/>
      </c>
      <c r="AU214" s="63" t="str">
        <f>IF(AX214="","",IF(R214="Refreshment Beverage",ROUND((BA214-Y214-Z214-AA214)*VLOOKUP(VALUE(Q214),Rates!G$15:L$19,3,0),4),ROUND(AW214*(VLOOKUP(VALUE(Q214),Rates!G:L,3,0)),4)))</f>
        <v/>
      </c>
      <c r="AV214" s="68" t="str">
        <f t="shared" si="166"/>
        <v/>
      </c>
      <c r="AW214" s="69" t="str">
        <f t="shared" si="167"/>
        <v/>
      </c>
      <c r="AX214" s="65" t="str">
        <f t="shared" si="168"/>
        <v/>
      </c>
      <c r="AY214" s="70" t="str">
        <f>IF(AX214="","",IF(R214="Refreshment Beverage",ROUND(SUM(AX214*Rates!K$19),4),ROUND(SUM(AX214*(Rates!J$8/100)),4)))</f>
        <v/>
      </c>
      <c r="AZ214" s="67" t="str">
        <f t="shared" si="169"/>
        <v/>
      </c>
      <c r="BA214" s="22" t="str">
        <f t="shared" si="170"/>
        <v/>
      </c>
      <c r="BD214" s="171"/>
      <c r="BE214" s="171"/>
      <c r="BF214" s="171"/>
      <c r="BG214" s="171"/>
    </row>
    <row r="215" spans="11:59" ht="12.75" customHeight="1" x14ac:dyDescent="0.3">
      <c r="K215" s="42" t="str">
        <f t="shared" si="142"/>
        <v/>
      </c>
      <c r="L215" s="55" t="str">
        <f t="shared" si="143"/>
        <v/>
      </c>
      <c r="M215" s="43" t="str">
        <f t="shared" si="144"/>
        <v/>
      </c>
      <c r="N215" s="56" t="str" cm="1">
        <f t="array" ref="N215">IFERROR(IF(_xlfn.SINGLE(B:B)="","",IF(R215="Beer",SUM(LOOKUP(2,1/(Rates!$B$3:$B$5&lt;=W215)/(Rates!$C$3:$C$5&gt;=W215),Rates!$D$3:$D$5)*(X215/100)*W215),IF(R215="Refreshment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56" t="str">
        <f t="shared" si="145"/>
        <v/>
      </c>
      <c r="P215" s="53"/>
      <c r="Q215" s="14" t="str">
        <f t="shared" si="146"/>
        <v/>
      </c>
      <c r="R215" s="57" t="str">
        <f t="shared" si="147"/>
        <v/>
      </c>
      <c r="S215" s="58" t="str">
        <f>IF(B215="","",IF(R215="Refreshment Beverage",VLOOKUP(VALUE(Q215),Rates!G$15:L$19,2,0),VLOOKUP(VALUE(Q215),Rates!G$4:L$12,2,0)))</f>
        <v/>
      </c>
      <c r="T215" s="58" t="str">
        <f t="shared" si="148"/>
        <v/>
      </c>
      <c r="U215" s="58" t="str">
        <f t="shared" si="149"/>
        <v/>
      </c>
      <c r="V215" s="58" t="str">
        <f t="shared" si="150"/>
        <v/>
      </c>
      <c r="W215" s="58" t="str">
        <f t="shared" si="151"/>
        <v/>
      </c>
      <c r="X215" s="59" t="str">
        <f t="shared" si="152"/>
        <v/>
      </c>
      <c r="Y215" s="60" t="str">
        <f>IF(B:B="","",IF(R215="Refreshment Beverage",VLOOKUP(Q215,Rates!G$15:L$19,6,0)*W215,VLOOKUP(Q215,Rates!G$4:L$12,6,0)*W215))</f>
        <v/>
      </c>
      <c r="Z215" s="60" t="str">
        <f t="shared" si="153"/>
        <v/>
      </c>
      <c r="AA215" s="60" t="str">
        <f t="shared" si="141"/>
        <v/>
      </c>
      <c r="AB215" s="61" t="str" cm="1">
        <f t="array" ref="AB215">IF(_xlfn.SINGLE(B:B)="","",IF(R215="Refreshment Beverage","",IF(AND(R215="Beer",Q215=0),SUM(LOOKUP(2,1/(Rates!$B$15:$B$18&lt;=W215)/(Rates!$C$15:$C$18&gt;=W215),Rates!$D$15:$D$18)*W215),VLOOKUP(VALUE(_xlfn.SINGLE(Q:Q)),Rates!A:B,2,0)*W215)))</f>
        <v/>
      </c>
      <c r="AC215" s="61" t="str" cm="1">
        <f t="array" ref="AC215">IF(_xlfn.SINGLE(B:B)="","",IF(R215="Refreshment Beverage","",IF(AND(R215="Beer",Q215=0),SUM(LOOKUP(2,1/(Rates!$B$15:$B$18&lt;=W215)/(Rates!$C$15:$C$18&gt;=W215),Rates!$E$15:$E$18)*W215),VLOOKUP(VALUE(_xlfn.SINGLE(Q:Q)),Rates!A:C,3,0)*W215)))</f>
        <v/>
      </c>
      <c r="AD215" s="168">
        <f>IFERROR(IF(R215="Beer","",IF(OR(Q215=1,Q215=2,Q215=3,Q215=4),VLOOKUP(Q215,Rates!$A$31:$B$34,2,0)*W215,IF(V215=1,VLOOKUP(U215,'REB BEV MIN MKUP'!B:E,4,0),IF(V215&gt;1,VLOOKUP(VALUE(W215),'REB BEV MIN MKUP'!O:Q,3,0),0)))),0)</f>
        <v>0</v>
      </c>
      <c r="AE215" s="62" t="str">
        <f t="shared" si="154"/>
        <v/>
      </c>
      <c r="AF215" s="63" t="str">
        <f t="shared" si="155"/>
        <v/>
      </c>
      <c r="AG215" s="64" t="str">
        <f t="shared" si="156"/>
        <v/>
      </c>
      <c r="AH215" s="65" t="str">
        <f t="shared" si="157"/>
        <v/>
      </c>
      <c r="AI215" s="66" t="str">
        <f>IF(AE:AE="","",IF(R215="Refreshment Beverage",AK215*(Rates!J$19/100),ROUND(SUM(AH215*(Rates!$J$8/100)),4)))</f>
        <v/>
      </c>
      <c r="AJ215" s="67" t="str">
        <f t="shared" si="158"/>
        <v/>
      </c>
      <c r="AK215" s="22" t="str">
        <f t="shared" si="159"/>
        <v/>
      </c>
      <c r="AL215" s="62" t="str">
        <f t="shared" si="160"/>
        <v/>
      </c>
      <c r="AM215" s="63" t="str">
        <f>IF(AS215="","",IF(R215="Refreshment Beverage",ROUND(AS215*Rates!K$19,4),ROUND(AO215*(VLOOKUP(VALUE(Q215),Rates!G$4:L$12,3,0)),4)))</f>
        <v/>
      </c>
      <c r="AN215" s="68" t="str">
        <f>IF(AS215="","",IF(R215="Refreshment Beverage",AS215*(Rates!J$19/100),MAX(AM215,AB215)))</f>
        <v/>
      </c>
      <c r="AO215" s="69" t="str">
        <f t="shared" si="161"/>
        <v/>
      </c>
      <c r="AP215" s="69" t="str">
        <f t="shared" si="162"/>
        <v/>
      </c>
      <c r="AQ215" s="70" t="str">
        <f>IF(AS215="","",IF(R215="Refreshment Beverage",ROUND(SUM(VLOOKUP(Q:Q,Rates!G$15:L$19,3,0)*(AS215-Y215-Z215-AA215)),4),ROUND(SUM(Rates!$K$8*AS215),4)))</f>
        <v/>
      </c>
      <c r="AR215" s="66" t="str">
        <f t="shared" si="163"/>
        <v/>
      </c>
      <c r="AS215" s="22" t="str">
        <f t="shared" si="164"/>
        <v/>
      </c>
      <c r="AT215" s="62" t="str">
        <f t="shared" si="165"/>
        <v/>
      </c>
      <c r="AU215" s="63" t="str">
        <f>IF(AX215="","",IF(R215="Refreshment Beverage",ROUND((BA215-Y215-Z215-AA215)*VLOOKUP(VALUE(Q215),Rates!G$15:L$19,3,0),4),ROUND(AW215*(VLOOKUP(VALUE(Q215),Rates!G:L,3,0)),4)))</f>
        <v/>
      </c>
      <c r="AV215" s="68" t="str">
        <f t="shared" si="166"/>
        <v/>
      </c>
      <c r="AW215" s="69" t="str">
        <f t="shared" si="167"/>
        <v/>
      </c>
      <c r="AX215" s="65" t="str">
        <f t="shared" si="168"/>
        <v/>
      </c>
      <c r="AY215" s="70" t="str">
        <f>IF(AX215="","",IF(R215="Refreshment Beverage",ROUND(SUM(AX215*Rates!K$19),4),ROUND(SUM(AX215*(Rates!J$8/100)),4)))</f>
        <v/>
      </c>
      <c r="AZ215" s="67" t="str">
        <f t="shared" si="169"/>
        <v/>
      </c>
      <c r="BA215" s="22" t="str">
        <f t="shared" si="170"/>
        <v/>
      </c>
      <c r="BD215" s="171"/>
      <c r="BE215" s="171"/>
      <c r="BF215" s="171"/>
      <c r="BG215" s="171"/>
    </row>
    <row r="216" spans="11:59" ht="12.75" customHeight="1" x14ac:dyDescent="0.3">
      <c r="K216" s="42" t="str">
        <f t="shared" si="142"/>
        <v/>
      </c>
      <c r="L216" s="55" t="str">
        <f t="shared" si="143"/>
        <v/>
      </c>
      <c r="M216" s="43" t="str">
        <f t="shared" si="144"/>
        <v/>
      </c>
      <c r="N216" s="56" t="str" cm="1">
        <f t="array" ref="N216">IFERROR(IF(_xlfn.SINGLE(B:B)="","",IF(R216="Beer",SUM(LOOKUP(2,1/(Rates!$B$3:$B$5&lt;=W216)/(Rates!$C$3:$C$5&gt;=W216),Rates!$D$3:$D$5)*(X216/100)*W216),IF(R216="Refreshment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56" t="str">
        <f t="shared" si="145"/>
        <v/>
      </c>
      <c r="P216" s="53"/>
      <c r="Q216" s="14" t="str">
        <f t="shared" si="146"/>
        <v/>
      </c>
      <c r="R216" s="57" t="str">
        <f t="shared" si="147"/>
        <v/>
      </c>
      <c r="S216" s="58" t="str">
        <f>IF(B216="","",IF(R216="Refreshment Beverage",VLOOKUP(VALUE(Q216),Rates!G$15:L$19,2,0),VLOOKUP(VALUE(Q216),Rates!G$4:L$12,2,0)))</f>
        <v/>
      </c>
      <c r="T216" s="58" t="str">
        <f t="shared" si="148"/>
        <v/>
      </c>
      <c r="U216" s="58" t="str">
        <f t="shared" si="149"/>
        <v/>
      </c>
      <c r="V216" s="58" t="str">
        <f t="shared" si="150"/>
        <v/>
      </c>
      <c r="W216" s="58" t="str">
        <f t="shared" si="151"/>
        <v/>
      </c>
      <c r="X216" s="59" t="str">
        <f t="shared" si="152"/>
        <v/>
      </c>
      <c r="Y216" s="60" t="str">
        <f>IF(B:B="","",IF(R216="Refreshment Beverage",VLOOKUP(Q216,Rates!G$15:L$19,6,0)*W216,VLOOKUP(Q216,Rates!G$4:L$12,6,0)*W216))</f>
        <v/>
      </c>
      <c r="Z216" s="60" t="str">
        <f t="shared" si="153"/>
        <v/>
      </c>
      <c r="AA216" s="60" t="str">
        <f t="shared" si="141"/>
        <v/>
      </c>
      <c r="AB216" s="61" t="str" cm="1">
        <f t="array" ref="AB216">IF(_xlfn.SINGLE(B:B)="","",IF(R216="Refreshment Beverage","",IF(AND(R216="Beer",Q216=0),SUM(LOOKUP(2,1/(Rates!$B$15:$B$18&lt;=W216)/(Rates!$C$15:$C$18&gt;=W216),Rates!$D$15:$D$18)*W216),VLOOKUP(VALUE(_xlfn.SINGLE(Q:Q)),Rates!A:B,2,0)*W216)))</f>
        <v/>
      </c>
      <c r="AC216" s="61" t="str" cm="1">
        <f t="array" ref="AC216">IF(_xlfn.SINGLE(B:B)="","",IF(R216="Refreshment Beverage","",IF(AND(R216="Beer",Q216=0),SUM(LOOKUP(2,1/(Rates!$B$15:$B$18&lt;=W216)/(Rates!$C$15:$C$18&gt;=W216),Rates!$E$15:$E$18)*W216),VLOOKUP(VALUE(_xlfn.SINGLE(Q:Q)),Rates!A:C,3,0)*W216)))</f>
        <v/>
      </c>
      <c r="AD216" s="168">
        <f>IFERROR(IF(R216="Beer","",IF(OR(Q216=1,Q216=2,Q216=3,Q216=4),VLOOKUP(Q216,Rates!$A$31:$B$34,2,0)*W216,IF(V216=1,VLOOKUP(U216,'REB BEV MIN MKUP'!B:E,4,0),IF(V216&gt;1,VLOOKUP(VALUE(W216),'REB BEV MIN MKUP'!O:Q,3,0),0)))),0)</f>
        <v>0</v>
      </c>
      <c r="AE216" s="62" t="str">
        <f t="shared" si="154"/>
        <v/>
      </c>
      <c r="AF216" s="63" t="str">
        <f t="shared" si="155"/>
        <v/>
      </c>
      <c r="AG216" s="64" t="str">
        <f t="shared" si="156"/>
        <v/>
      </c>
      <c r="AH216" s="65" t="str">
        <f t="shared" si="157"/>
        <v/>
      </c>
      <c r="AI216" s="66" t="str">
        <f>IF(AE:AE="","",IF(R216="Refreshment Beverage",AK216*(Rates!J$19/100),ROUND(SUM(AH216*(Rates!$J$8/100)),4)))</f>
        <v/>
      </c>
      <c r="AJ216" s="67" t="str">
        <f t="shared" si="158"/>
        <v/>
      </c>
      <c r="AK216" s="22" t="str">
        <f t="shared" si="159"/>
        <v/>
      </c>
      <c r="AL216" s="62" t="str">
        <f t="shared" si="160"/>
        <v/>
      </c>
      <c r="AM216" s="63" t="str">
        <f>IF(AS216="","",IF(R216="Refreshment Beverage",ROUND(AS216*Rates!K$19,4),ROUND(AO216*(VLOOKUP(VALUE(Q216),Rates!G$4:L$12,3,0)),4)))</f>
        <v/>
      </c>
      <c r="AN216" s="68" t="str">
        <f>IF(AS216="","",IF(R216="Refreshment Beverage",AS216*(Rates!J$19/100),MAX(AM216,AB216)))</f>
        <v/>
      </c>
      <c r="AO216" s="69" t="str">
        <f t="shared" si="161"/>
        <v/>
      </c>
      <c r="AP216" s="69" t="str">
        <f t="shared" si="162"/>
        <v/>
      </c>
      <c r="AQ216" s="70" t="str">
        <f>IF(AS216="","",IF(R216="Refreshment Beverage",ROUND(SUM(VLOOKUP(Q:Q,Rates!G$15:L$19,3,0)*(AS216-Y216-Z216-AA216)),4),ROUND(SUM(Rates!$K$8*AS216),4)))</f>
        <v/>
      </c>
      <c r="AR216" s="66" t="str">
        <f t="shared" si="163"/>
        <v/>
      </c>
      <c r="AS216" s="22" t="str">
        <f t="shared" si="164"/>
        <v/>
      </c>
      <c r="AT216" s="62" t="str">
        <f t="shared" si="165"/>
        <v/>
      </c>
      <c r="AU216" s="63" t="str">
        <f>IF(AX216="","",IF(R216="Refreshment Beverage",ROUND((BA216-Y216-Z216-AA216)*VLOOKUP(VALUE(Q216),Rates!G$15:L$19,3,0),4),ROUND(AW216*(VLOOKUP(VALUE(Q216),Rates!G:L,3,0)),4)))</f>
        <v/>
      </c>
      <c r="AV216" s="68" t="str">
        <f t="shared" si="166"/>
        <v/>
      </c>
      <c r="AW216" s="69" t="str">
        <f t="shared" si="167"/>
        <v/>
      </c>
      <c r="AX216" s="65" t="str">
        <f t="shared" si="168"/>
        <v/>
      </c>
      <c r="AY216" s="70" t="str">
        <f>IF(AX216="","",IF(R216="Refreshment Beverage",ROUND(SUM(AX216*Rates!K$19),4),ROUND(SUM(AX216*(Rates!J$8/100)),4)))</f>
        <v/>
      </c>
      <c r="AZ216" s="67" t="str">
        <f t="shared" si="169"/>
        <v/>
      </c>
      <c r="BA216" s="22" t="str">
        <f t="shared" si="170"/>
        <v/>
      </c>
      <c r="BD216" s="171"/>
      <c r="BE216" s="171"/>
      <c r="BF216" s="171"/>
      <c r="BG216" s="171"/>
    </row>
    <row r="217" spans="11:59" ht="12.75" customHeight="1" x14ac:dyDescent="0.3">
      <c r="K217" s="42" t="str">
        <f t="shared" si="142"/>
        <v/>
      </c>
      <c r="L217" s="55" t="str">
        <f t="shared" si="143"/>
        <v/>
      </c>
      <c r="M217" s="43" t="str">
        <f t="shared" si="144"/>
        <v/>
      </c>
      <c r="N217" s="56" t="str" cm="1">
        <f t="array" ref="N217">IFERROR(IF(_xlfn.SINGLE(B:B)="","",IF(R217="Beer",SUM(LOOKUP(2,1/(Rates!$B$3:$B$5&lt;=W217)/(Rates!$C$3:$C$5&gt;=W217),Rates!$D$3:$D$5)*(X217/100)*W217),IF(R217="Refreshment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56" t="str">
        <f t="shared" si="145"/>
        <v/>
      </c>
      <c r="P217" s="53"/>
      <c r="Q217" s="14" t="str">
        <f t="shared" si="146"/>
        <v/>
      </c>
      <c r="R217" s="57" t="str">
        <f t="shared" si="147"/>
        <v/>
      </c>
      <c r="S217" s="58" t="str">
        <f>IF(B217="","",IF(R217="Refreshment Beverage",VLOOKUP(VALUE(Q217),Rates!G$15:L$19,2,0),VLOOKUP(VALUE(Q217),Rates!G$4:L$12,2,0)))</f>
        <v/>
      </c>
      <c r="T217" s="58" t="str">
        <f t="shared" si="148"/>
        <v/>
      </c>
      <c r="U217" s="58" t="str">
        <f t="shared" si="149"/>
        <v/>
      </c>
      <c r="V217" s="58" t="str">
        <f t="shared" si="150"/>
        <v/>
      </c>
      <c r="W217" s="58" t="str">
        <f t="shared" si="151"/>
        <v/>
      </c>
      <c r="X217" s="59" t="str">
        <f t="shared" si="152"/>
        <v/>
      </c>
      <c r="Y217" s="60" t="str">
        <f>IF(B:B="","",IF(R217="Refreshment Beverage",VLOOKUP(Q217,Rates!G$15:L$19,6,0)*W217,VLOOKUP(Q217,Rates!G$4:L$12,6,0)*W217))</f>
        <v/>
      </c>
      <c r="Z217" s="60" t="str">
        <f t="shared" si="153"/>
        <v/>
      </c>
      <c r="AA217" s="60" t="str">
        <f t="shared" si="141"/>
        <v/>
      </c>
      <c r="AB217" s="61" t="str" cm="1">
        <f t="array" ref="AB217">IF(_xlfn.SINGLE(B:B)="","",IF(R217="Refreshment Beverage","",IF(AND(R217="Beer",Q217=0),SUM(LOOKUP(2,1/(Rates!$B$15:$B$18&lt;=W217)/(Rates!$C$15:$C$18&gt;=W217),Rates!$D$15:$D$18)*W217),VLOOKUP(VALUE(_xlfn.SINGLE(Q:Q)),Rates!A:B,2,0)*W217)))</f>
        <v/>
      </c>
      <c r="AC217" s="61" t="str" cm="1">
        <f t="array" ref="AC217">IF(_xlfn.SINGLE(B:B)="","",IF(R217="Refreshment Beverage","",IF(AND(R217="Beer",Q217=0),SUM(LOOKUP(2,1/(Rates!$B$15:$B$18&lt;=W217)/(Rates!$C$15:$C$18&gt;=W217),Rates!$E$15:$E$18)*W217),VLOOKUP(VALUE(_xlfn.SINGLE(Q:Q)),Rates!A:C,3,0)*W217)))</f>
        <v/>
      </c>
      <c r="AD217" s="168">
        <f>IFERROR(IF(R217="Beer","",IF(OR(Q217=1,Q217=2,Q217=3,Q217=4),VLOOKUP(Q217,Rates!$A$31:$B$34,2,0)*W217,IF(V217=1,VLOOKUP(U217,'REB BEV MIN MKUP'!B:E,4,0),IF(V217&gt;1,VLOOKUP(VALUE(W217),'REB BEV MIN MKUP'!O:Q,3,0),0)))),0)</f>
        <v>0</v>
      </c>
      <c r="AE217" s="62" t="str">
        <f t="shared" si="154"/>
        <v/>
      </c>
      <c r="AF217" s="63" t="str">
        <f t="shared" si="155"/>
        <v/>
      </c>
      <c r="AG217" s="64" t="str">
        <f t="shared" si="156"/>
        <v/>
      </c>
      <c r="AH217" s="65" t="str">
        <f t="shared" si="157"/>
        <v/>
      </c>
      <c r="AI217" s="66" t="str">
        <f>IF(AE:AE="","",IF(R217="Refreshment Beverage",AK217*(Rates!J$19/100),ROUND(SUM(AH217*(Rates!$J$8/100)),4)))</f>
        <v/>
      </c>
      <c r="AJ217" s="67" t="str">
        <f t="shared" si="158"/>
        <v/>
      </c>
      <c r="AK217" s="22" t="str">
        <f t="shared" si="159"/>
        <v/>
      </c>
      <c r="AL217" s="62" t="str">
        <f t="shared" si="160"/>
        <v/>
      </c>
      <c r="AM217" s="63" t="str">
        <f>IF(AS217="","",IF(R217="Refreshment Beverage",ROUND(AS217*Rates!K$19,4),ROUND(AO217*(VLOOKUP(VALUE(Q217),Rates!G$4:L$12,3,0)),4)))</f>
        <v/>
      </c>
      <c r="AN217" s="68" t="str">
        <f>IF(AS217="","",IF(R217="Refreshment Beverage",AS217*(Rates!J$19/100),MAX(AM217,AB217)))</f>
        <v/>
      </c>
      <c r="AO217" s="69" t="str">
        <f t="shared" si="161"/>
        <v/>
      </c>
      <c r="AP217" s="69" t="str">
        <f t="shared" si="162"/>
        <v/>
      </c>
      <c r="AQ217" s="70" t="str">
        <f>IF(AS217="","",IF(R217="Refreshment Beverage",ROUND(SUM(VLOOKUP(Q:Q,Rates!G$15:L$19,3,0)*(AS217-Y217-Z217-AA217)),4),ROUND(SUM(Rates!$K$8*AS217),4)))</f>
        <v/>
      </c>
      <c r="AR217" s="66" t="str">
        <f t="shared" si="163"/>
        <v/>
      </c>
      <c r="AS217" s="22" t="str">
        <f t="shared" si="164"/>
        <v/>
      </c>
      <c r="AT217" s="62" t="str">
        <f t="shared" si="165"/>
        <v/>
      </c>
      <c r="AU217" s="63" t="str">
        <f>IF(AX217="","",IF(R217="Refreshment Beverage",ROUND((BA217-Y217-Z217-AA217)*VLOOKUP(VALUE(Q217),Rates!G$15:L$19,3,0),4),ROUND(AW217*(VLOOKUP(VALUE(Q217),Rates!G:L,3,0)),4)))</f>
        <v/>
      </c>
      <c r="AV217" s="68" t="str">
        <f t="shared" si="166"/>
        <v/>
      </c>
      <c r="AW217" s="69" t="str">
        <f t="shared" si="167"/>
        <v/>
      </c>
      <c r="AX217" s="65" t="str">
        <f t="shared" si="168"/>
        <v/>
      </c>
      <c r="AY217" s="70" t="str">
        <f>IF(AX217="","",IF(R217="Refreshment Beverage",ROUND(SUM(AX217*Rates!K$19),4),ROUND(SUM(AX217*(Rates!J$8/100)),4)))</f>
        <v/>
      </c>
      <c r="AZ217" s="67" t="str">
        <f t="shared" si="169"/>
        <v/>
      </c>
      <c r="BA217" s="22" t="str">
        <f t="shared" si="170"/>
        <v/>
      </c>
      <c r="BD217" s="171"/>
      <c r="BE217" s="171"/>
      <c r="BF217" s="171"/>
      <c r="BG217" s="171"/>
    </row>
    <row r="218" spans="11:59" ht="12.75" customHeight="1" x14ac:dyDescent="0.3">
      <c r="K218" s="42" t="str">
        <f t="shared" si="142"/>
        <v/>
      </c>
      <c r="L218" s="55" t="str">
        <f t="shared" si="143"/>
        <v/>
      </c>
      <c r="M218" s="43" t="str">
        <f t="shared" si="144"/>
        <v/>
      </c>
      <c r="N218" s="56" t="str" cm="1">
        <f t="array" ref="N218">IFERROR(IF(_xlfn.SINGLE(B:B)="","",IF(R218="Beer",SUM(LOOKUP(2,1/(Rates!$B$3:$B$5&lt;=W218)/(Rates!$C$3:$C$5&gt;=W218),Rates!$D$3:$D$5)*(X218/100)*W218),IF(R218="Refreshment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56" t="str">
        <f t="shared" si="145"/>
        <v/>
      </c>
      <c r="P218" s="53"/>
      <c r="Q218" s="14" t="str">
        <f t="shared" si="146"/>
        <v/>
      </c>
      <c r="R218" s="57" t="str">
        <f t="shared" si="147"/>
        <v/>
      </c>
      <c r="S218" s="58" t="str">
        <f>IF(B218="","",IF(R218="Refreshment Beverage",VLOOKUP(VALUE(Q218),Rates!G$15:L$19,2,0),VLOOKUP(VALUE(Q218),Rates!G$4:L$12,2,0)))</f>
        <v/>
      </c>
      <c r="T218" s="58" t="str">
        <f t="shared" si="148"/>
        <v/>
      </c>
      <c r="U218" s="58" t="str">
        <f t="shared" si="149"/>
        <v/>
      </c>
      <c r="V218" s="58" t="str">
        <f t="shared" si="150"/>
        <v/>
      </c>
      <c r="W218" s="58" t="str">
        <f t="shared" si="151"/>
        <v/>
      </c>
      <c r="X218" s="59" t="str">
        <f t="shared" si="152"/>
        <v/>
      </c>
      <c r="Y218" s="60" t="str">
        <f>IF(B:B="","",IF(R218="Refreshment Beverage",VLOOKUP(Q218,Rates!G$15:L$19,6,0)*W218,VLOOKUP(Q218,Rates!G$4:L$12,6,0)*W218))</f>
        <v/>
      </c>
      <c r="Z218" s="60" t="str">
        <f t="shared" si="153"/>
        <v/>
      </c>
      <c r="AA218" s="60" t="str">
        <f t="shared" si="141"/>
        <v/>
      </c>
      <c r="AB218" s="61" t="str" cm="1">
        <f t="array" ref="AB218">IF(_xlfn.SINGLE(B:B)="","",IF(R218="Refreshment Beverage","",IF(AND(R218="Beer",Q218=0),SUM(LOOKUP(2,1/(Rates!$B$15:$B$18&lt;=W218)/(Rates!$C$15:$C$18&gt;=W218),Rates!$D$15:$D$18)*W218),VLOOKUP(VALUE(_xlfn.SINGLE(Q:Q)),Rates!A:B,2,0)*W218)))</f>
        <v/>
      </c>
      <c r="AC218" s="61" t="str" cm="1">
        <f t="array" ref="AC218">IF(_xlfn.SINGLE(B:B)="","",IF(R218="Refreshment Beverage","",IF(AND(R218="Beer",Q218=0),SUM(LOOKUP(2,1/(Rates!$B$15:$B$18&lt;=W218)/(Rates!$C$15:$C$18&gt;=W218),Rates!$E$15:$E$18)*W218),VLOOKUP(VALUE(_xlfn.SINGLE(Q:Q)),Rates!A:C,3,0)*W218)))</f>
        <v/>
      </c>
      <c r="AD218" s="168">
        <f>IFERROR(IF(R218="Beer","",IF(OR(Q218=1,Q218=2,Q218=3,Q218=4),VLOOKUP(Q218,Rates!$A$31:$B$34,2,0)*W218,IF(V218=1,VLOOKUP(U218,'REB BEV MIN MKUP'!B:E,4,0),IF(V218&gt;1,VLOOKUP(VALUE(W218),'REB BEV MIN MKUP'!O:Q,3,0),0)))),0)</f>
        <v>0</v>
      </c>
      <c r="AE218" s="62" t="str">
        <f t="shared" si="154"/>
        <v/>
      </c>
      <c r="AF218" s="63" t="str">
        <f t="shared" si="155"/>
        <v/>
      </c>
      <c r="AG218" s="64" t="str">
        <f t="shared" si="156"/>
        <v/>
      </c>
      <c r="AH218" s="65" t="str">
        <f t="shared" si="157"/>
        <v/>
      </c>
      <c r="AI218" s="66" t="str">
        <f>IF(AE:AE="","",IF(R218="Refreshment Beverage",AK218*(Rates!J$19/100),ROUND(SUM(AH218*(Rates!$J$8/100)),4)))</f>
        <v/>
      </c>
      <c r="AJ218" s="67" t="str">
        <f t="shared" si="158"/>
        <v/>
      </c>
      <c r="AK218" s="22" t="str">
        <f t="shared" si="159"/>
        <v/>
      </c>
      <c r="AL218" s="62" t="str">
        <f t="shared" si="160"/>
        <v/>
      </c>
      <c r="AM218" s="63" t="str">
        <f>IF(AS218="","",IF(R218="Refreshment Beverage",ROUND(AS218*Rates!K$19,4),ROUND(AO218*(VLOOKUP(VALUE(Q218),Rates!G$4:L$12,3,0)),4)))</f>
        <v/>
      </c>
      <c r="AN218" s="68" t="str">
        <f>IF(AS218="","",IF(R218="Refreshment Beverage",AS218*(Rates!J$19/100),MAX(AM218,AB218)))</f>
        <v/>
      </c>
      <c r="AO218" s="69" t="str">
        <f t="shared" si="161"/>
        <v/>
      </c>
      <c r="AP218" s="69" t="str">
        <f t="shared" si="162"/>
        <v/>
      </c>
      <c r="AQ218" s="70" t="str">
        <f>IF(AS218="","",IF(R218="Refreshment Beverage",ROUND(SUM(VLOOKUP(Q:Q,Rates!G$15:L$19,3,0)*(AS218-Y218-Z218-AA218)),4),ROUND(SUM(Rates!$K$8*AS218),4)))</f>
        <v/>
      </c>
      <c r="AR218" s="66" t="str">
        <f t="shared" si="163"/>
        <v/>
      </c>
      <c r="AS218" s="22" t="str">
        <f t="shared" si="164"/>
        <v/>
      </c>
      <c r="AT218" s="62" t="str">
        <f t="shared" si="165"/>
        <v/>
      </c>
      <c r="AU218" s="63" t="str">
        <f>IF(AX218="","",IF(R218="Refreshment Beverage",ROUND((BA218-Y218-Z218-AA218)*VLOOKUP(VALUE(Q218),Rates!G$15:L$19,3,0),4),ROUND(AW218*(VLOOKUP(VALUE(Q218),Rates!G:L,3,0)),4)))</f>
        <v/>
      </c>
      <c r="AV218" s="68" t="str">
        <f t="shared" si="166"/>
        <v/>
      </c>
      <c r="AW218" s="69" t="str">
        <f t="shared" si="167"/>
        <v/>
      </c>
      <c r="AX218" s="65" t="str">
        <f t="shared" si="168"/>
        <v/>
      </c>
      <c r="AY218" s="70" t="str">
        <f>IF(AX218="","",IF(R218="Refreshment Beverage",ROUND(SUM(AX218*Rates!K$19),4),ROUND(SUM(AX218*(Rates!J$8/100)),4)))</f>
        <v/>
      </c>
      <c r="AZ218" s="67" t="str">
        <f t="shared" si="169"/>
        <v/>
      </c>
      <c r="BA218" s="22" t="str">
        <f t="shared" si="170"/>
        <v/>
      </c>
      <c r="BD218" s="171"/>
      <c r="BE218" s="171"/>
      <c r="BF218" s="171"/>
      <c r="BG218" s="171"/>
    </row>
    <row r="219" spans="11:59" ht="12.75" customHeight="1" x14ac:dyDescent="0.3">
      <c r="K219" s="42" t="str">
        <f t="shared" si="142"/>
        <v/>
      </c>
      <c r="L219" s="55" t="str">
        <f t="shared" si="143"/>
        <v/>
      </c>
      <c r="M219" s="43" t="str">
        <f t="shared" si="144"/>
        <v/>
      </c>
      <c r="N219" s="56" t="str" cm="1">
        <f t="array" ref="N219">IFERROR(IF(_xlfn.SINGLE(B:B)="","",IF(R219="Beer",SUM(LOOKUP(2,1/(Rates!$B$3:$B$5&lt;=W219)/(Rates!$C$3:$C$5&gt;=W219),Rates!$D$3:$D$5)*(X219/100)*W219),IF(R219="Refreshment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56" t="str">
        <f t="shared" si="145"/>
        <v/>
      </c>
      <c r="P219" s="53"/>
      <c r="Q219" s="14" t="str">
        <f t="shared" si="146"/>
        <v/>
      </c>
      <c r="R219" s="57" t="str">
        <f t="shared" si="147"/>
        <v/>
      </c>
      <c r="S219" s="58" t="str">
        <f>IF(B219="","",IF(R219="Refreshment Beverage",VLOOKUP(VALUE(Q219),Rates!G$15:L$19,2,0),VLOOKUP(VALUE(Q219),Rates!G$4:L$12,2,0)))</f>
        <v/>
      </c>
      <c r="T219" s="58" t="str">
        <f t="shared" si="148"/>
        <v/>
      </c>
      <c r="U219" s="58" t="str">
        <f t="shared" si="149"/>
        <v/>
      </c>
      <c r="V219" s="58" t="str">
        <f t="shared" si="150"/>
        <v/>
      </c>
      <c r="W219" s="58" t="str">
        <f t="shared" si="151"/>
        <v/>
      </c>
      <c r="X219" s="59" t="str">
        <f t="shared" si="152"/>
        <v/>
      </c>
      <c r="Y219" s="60" t="str">
        <f>IF(B:B="","",IF(R219="Refreshment Beverage",VLOOKUP(Q219,Rates!G$15:L$19,6,0)*W219,VLOOKUP(Q219,Rates!G$4:L$12,6,0)*W219))</f>
        <v/>
      </c>
      <c r="Z219" s="60" t="str">
        <f t="shared" si="153"/>
        <v/>
      </c>
      <c r="AA219" s="60" t="str">
        <f t="shared" si="141"/>
        <v/>
      </c>
      <c r="AB219" s="61" t="str" cm="1">
        <f t="array" ref="AB219">IF(_xlfn.SINGLE(B:B)="","",IF(R219="Refreshment Beverage","",IF(AND(R219="Beer",Q219=0),SUM(LOOKUP(2,1/(Rates!$B$15:$B$18&lt;=W219)/(Rates!$C$15:$C$18&gt;=W219),Rates!$D$15:$D$18)*W219),VLOOKUP(VALUE(_xlfn.SINGLE(Q:Q)),Rates!A:B,2,0)*W219)))</f>
        <v/>
      </c>
      <c r="AC219" s="61" t="str" cm="1">
        <f t="array" ref="AC219">IF(_xlfn.SINGLE(B:B)="","",IF(R219="Refreshment Beverage","",IF(AND(R219="Beer",Q219=0),SUM(LOOKUP(2,1/(Rates!$B$15:$B$18&lt;=W219)/(Rates!$C$15:$C$18&gt;=W219),Rates!$E$15:$E$18)*W219),VLOOKUP(VALUE(_xlfn.SINGLE(Q:Q)),Rates!A:C,3,0)*W219)))</f>
        <v/>
      </c>
      <c r="AD219" s="168">
        <f>IFERROR(IF(R219="Beer","",IF(OR(Q219=1,Q219=2,Q219=3,Q219=4),VLOOKUP(Q219,Rates!$A$31:$B$34,2,0)*W219,IF(V219=1,VLOOKUP(U219,'REB BEV MIN MKUP'!B:E,4,0),IF(V219&gt;1,VLOOKUP(VALUE(W219),'REB BEV MIN MKUP'!O:Q,3,0),0)))),0)</f>
        <v>0</v>
      </c>
      <c r="AE219" s="62" t="str">
        <f t="shared" si="154"/>
        <v/>
      </c>
      <c r="AF219" s="63" t="str">
        <f t="shared" si="155"/>
        <v/>
      </c>
      <c r="AG219" s="64" t="str">
        <f t="shared" si="156"/>
        <v/>
      </c>
      <c r="AH219" s="65" t="str">
        <f t="shared" si="157"/>
        <v/>
      </c>
      <c r="AI219" s="66" t="str">
        <f>IF(AE:AE="","",IF(R219="Refreshment Beverage",AK219*(Rates!J$19/100),ROUND(SUM(AH219*(Rates!$J$8/100)),4)))</f>
        <v/>
      </c>
      <c r="AJ219" s="67" t="str">
        <f t="shared" si="158"/>
        <v/>
      </c>
      <c r="AK219" s="22" t="str">
        <f t="shared" si="159"/>
        <v/>
      </c>
      <c r="AL219" s="62" t="str">
        <f t="shared" si="160"/>
        <v/>
      </c>
      <c r="AM219" s="63" t="str">
        <f>IF(AS219="","",IF(R219="Refreshment Beverage",ROUND(AS219*Rates!K$19,4),ROUND(AO219*(VLOOKUP(VALUE(Q219),Rates!G$4:L$12,3,0)),4)))</f>
        <v/>
      </c>
      <c r="AN219" s="68" t="str">
        <f>IF(AS219="","",IF(R219="Refreshment Beverage",AS219*(Rates!J$19/100),MAX(AM219,AB219)))</f>
        <v/>
      </c>
      <c r="AO219" s="69" t="str">
        <f t="shared" si="161"/>
        <v/>
      </c>
      <c r="AP219" s="69" t="str">
        <f t="shared" si="162"/>
        <v/>
      </c>
      <c r="AQ219" s="70" t="str">
        <f>IF(AS219="","",IF(R219="Refreshment Beverage",ROUND(SUM(VLOOKUP(Q:Q,Rates!G$15:L$19,3,0)*(AS219-Y219-Z219-AA219)),4),ROUND(SUM(Rates!$K$8*AS219),4)))</f>
        <v/>
      </c>
      <c r="AR219" s="66" t="str">
        <f t="shared" si="163"/>
        <v/>
      </c>
      <c r="AS219" s="22" t="str">
        <f t="shared" si="164"/>
        <v/>
      </c>
      <c r="AT219" s="62" t="str">
        <f t="shared" si="165"/>
        <v/>
      </c>
      <c r="AU219" s="63" t="str">
        <f>IF(AX219="","",IF(R219="Refreshment Beverage",ROUND((BA219-Y219-Z219-AA219)*VLOOKUP(VALUE(Q219),Rates!G$15:L$19,3,0),4),ROUND(AW219*(VLOOKUP(VALUE(Q219),Rates!G:L,3,0)),4)))</f>
        <v/>
      </c>
      <c r="AV219" s="68" t="str">
        <f t="shared" si="166"/>
        <v/>
      </c>
      <c r="AW219" s="69" t="str">
        <f t="shared" si="167"/>
        <v/>
      </c>
      <c r="AX219" s="65" t="str">
        <f t="shared" si="168"/>
        <v/>
      </c>
      <c r="AY219" s="70" t="str">
        <f>IF(AX219="","",IF(R219="Refreshment Beverage",ROUND(SUM(AX219*Rates!K$19),4),ROUND(SUM(AX219*(Rates!J$8/100)),4)))</f>
        <v/>
      </c>
      <c r="AZ219" s="67" t="str">
        <f t="shared" si="169"/>
        <v/>
      </c>
      <c r="BA219" s="22" t="str">
        <f t="shared" si="170"/>
        <v/>
      </c>
      <c r="BD219" s="171"/>
      <c r="BE219" s="171"/>
      <c r="BF219" s="171"/>
      <c r="BG219" s="171"/>
    </row>
    <row r="220" spans="11:59" ht="12.75" customHeight="1" x14ac:dyDescent="0.3">
      <c r="K220" s="42" t="str">
        <f t="shared" si="142"/>
        <v/>
      </c>
      <c r="L220" s="55" t="str">
        <f t="shared" si="143"/>
        <v/>
      </c>
      <c r="M220" s="43" t="str">
        <f t="shared" si="144"/>
        <v/>
      </c>
      <c r="N220" s="56" t="str" cm="1">
        <f t="array" ref="N220">IFERROR(IF(_xlfn.SINGLE(B:B)="","",IF(R220="Beer",SUM(LOOKUP(2,1/(Rates!$B$3:$B$5&lt;=W220)/(Rates!$C$3:$C$5&gt;=W220),Rates!$D$3:$D$5)*(X220/100)*W220),IF(R220="Refreshment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56" t="str">
        <f t="shared" si="145"/>
        <v/>
      </c>
      <c r="P220" s="53"/>
      <c r="Q220" s="14" t="str">
        <f t="shared" si="146"/>
        <v/>
      </c>
      <c r="R220" s="57" t="str">
        <f t="shared" si="147"/>
        <v/>
      </c>
      <c r="S220" s="58" t="str">
        <f>IF(B220="","",IF(R220="Refreshment Beverage",VLOOKUP(VALUE(Q220),Rates!G$15:L$19,2,0),VLOOKUP(VALUE(Q220),Rates!G$4:L$12,2,0)))</f>
        <v/>
      </c>
      <c r="T220" s="58" t="str">
        <f t="shared" si="148"/>
        <v/>
      </c>
      <c r="U220" s="58" t="str">
        <f t="shared" si="149"/>
        <v/>
      </c>
      <c r="V220" s="58" t="str">
        <f t="shared" si="150"/>
        <v/>
      </c>
      <c r="W220" s="58" t="str">
        <f t="shared" si="151"/>
        <v/>
      </c>
      <c r="X220" s="59" t="str">
        <f t="shared" si="152"/>
        <v/>
      </c>
      <c r="Y220" s="60" t="str">
        <f>IF(B:B="","",IF(R220="Refreshment Beverage",VLOOKUP(Q220,Rates!G$15:L$19,6,0)*W220,VLOOKUP(Q220,Rates!G$4:L$12,6,0)*W220))</f>
        <v/>
      </c>
      <c r="Z220" s="60" t="str">
        <f t="shared" si="153"/>
        <v/>
      </c>
      <c r="AA220" s="60" t="str">
        <f t="shared" si="141"/>
        <v/>
      </c>
      <c r="AB220" s="61" t="str" cm="1">
        <f t="array" ref="AB220">IF(_xlfn.SINGLE(B:B)="","",IF(R220="Refreshment Beverage","",IF(AND(R220="Beer",Q220=0),SUM(LOOKUP(2,1/(Rates!$B$15:$B$18&lt;=W220)/(Rates!$C$15:$C$18&gt;=W220),Rates!$D$15:$D$18)*W220),VLOOKUP(VALUE(_xlfn.SINGLE(Q:Q)),Rates!A:B,2,0)*W220)))</f>
        <v/>
      </c>
      <c r="AC220" s="61" t="str" cm="1">
        <f t="array" ref="AC220">IF(_xlfn.SINGLE(B:B)="","",IF(R220="Refreshment Beverage","",IF(AND(R220="Beer",Q220=0),SUM(LOOKUP(2,1/(Rates!$B$15:$B$18&lt;=W220)/(Rates!$C$15:$C$18&gt;=W220),Rates!$E$15:$E$18)*W220),VLOOKUP(VALUE(_xlfn.SINGLE(Q:Q)),Rates!A:C,3,0)*W220)))</f>
        <v/>
      </c>
      <c r="AD220" s="168">
        <f>IFERROR(IF(R220="Beer","",IF(OR(Q220=1,Q220=2,Q220=3,Q220=4),VLOOKUP(Q220,Rates!$A$31:$B$34,2,0)*W220,IF(V220=1,VLOOKUP(U220,'REB BEV MIN MKUP'!B:E,4,0),IF(V220&gt;1,VLOOKUP(VALUE(W220),'REB BEV MIN MKUP'!O:Q,3,0),0)))),0)</f>
        <v>0</v>
      </c>
      <c r="AE220" s="62" t="str">
        <f t="shared" si="154"/>
        <v/>
      </c>
      <c r="AF220" s="63" t="str">
        <f t="shared" si="155"/>
        <v/>
      </c>
      <c r="AG220" s="64" t="str">
        <f t="shared" si="156"/>
        <v/>
      </c>
      <c r="AH220" s="65" t="str">
        <f t="shared" si="157"/>
        <v/>
      </c>
      <c r="AI220" s="66" t="str">
        <f>IF(AE:AE="","",IF(R220="Refreshment Beverage",AK220*(Rates!J$19/100),ROUND(SUM(AH220*(Rates!$J$8/100)),4)))</f>
        <v/>
      </c>
      <c r="AJ220" s="67" t="str">
        <f t="shared" si="158"/>
        <v/>
      </c>
      <c r="AK220" s="22" t="str">
        <f t="shared" si="159"/>
        <v/>
      </c>
      <c r="AL220" s="62" t="str">
        <f t="shared" si="160"/>
        <v/>
      </c>
      <c r="AM220" s="63" t="str">
        <f>IF(AS220="","",IF(R220="Refreshment Beverage",ROUND(AS220*Rates!K$19,4),ROUND(AO220*(VLOOKUP(VALUE(Q220),Rates!G$4:L$12,3,0)),4)))</f>
        <v/>
      </c>
      <c r="AN220" s="68" t="str">
        <f>IF(AS220="","",IF(R220="Refreshment Beverage",AS220*(Rates!J$19/100),MAX(AM220,AB220)))</f>
        <v/>
      </c>
      <c r="AO220" s="69" t="str">
        <f t="shared" si="161"/>
        <v/>
      </c>
      <c r="AP220" s="69" t="str">
        <f t="shared" si="162"/>
        <v/>
      </c>
      <c r="AQ220" s="70" t="str">
        <f>IF(AS220="","",IF(R220="Refreshment Beverage",ROUND(SUM(VLOOKUP(Q:Q,Rates!G$15:L$19,3,0)*(AS220-Y220-Z220-AA220)),4),ROUND(SUM(Rates!$K$8*AS220),4)))</f>
        <v/>
      </c>
      <c r="AR220" s="66" t="str">
        <f t="shared" si="163"/>
        <v/>
      </c>
      <c r="AS220" s="22" t="str">
        <f t="shared" si="164"/>
        <v/>
      </c>
      <c r="AT220" s="62" t="str">
        <f t="shared" si="165"/>
        <v/>
      </c>
      <c r="AU220" s="63" t="str">
        <f>IF(AX220="","",IF(R220="Refreshment Beverage",ROUND((BA220-Y220-Z220-AA220)*VLOOKUP(VALUE(Q220),Rates!G$15:L$19,3,0),4),ROUND(AW220*(VLOOKUP(VALUE(Q220),Rates!G:L,3,0)),4)))</f>
        <v/>
      </c>
      <c r="AV220" s="68" t="str">
        <f t="shared" si="166"/>
        <v/>
      </c>
      <c r="AW220" s="69" t="str">
        <f t="shared" si="167"/>
        <v/>
      </c>
      <c r="AX220" s="65" t="str">
        <f t="shared" si="168"/>
        <v/>
      </c>
      <c r="AY220" s="70" t="str">
        <f>IF(AX220="","",IF(R220="Refreshment Beverage",ROUND(SUM(AX220*Rates!K$19),4),ROUND(SUM(AX220*(Rates!J$8/100)),4)))</f>
        <v/>
      </c>
      <c r="AZ220" s="67" t="str">
        <f t="shared" si="169"/>
        <v/>
      </c>
      <c r="BA220" s="22" t="str">
        <f t="shared" si="170"/>
        <v/>
      </c>
      <c r="BD220" s="171"/>
      <c r="BE220" s="171"/>
      <c r="BF220" s="171"/>
      <c r="BG220" s="171"/>
    </row>
    <row r="221" spans="11:59" ht="12.75" customHeight="1" x14ac:dyDescent="0.3">
      <c r="K221" s="42" t="str">
        <f t="shared" si="142"/>
        <v/>
      </c>
      <c r="L221" s="55" t="str">
        <f t="shared" si="143"/>
        <v/>
      </c>
      <c r="M221" s="43" t="str">
        <f t="shared" si="144"/>
        <v/>
      </c>
      <c r="N221" s="56" t="str" cm="1">
        <f t="array" ref="N221">IFERROR(IF(_xlfn.SINGLE(B:B)="","",IF(R221="Beer",SUM(LOOKUP(2,1/(Rates!$B$3:$B$5&lt;=W221)/(Rates!$C$3:$C$5&gt;=W221),Rates!$D$3:$D$5)*(X221/100)*W221),IF(R221="Refreshment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56" t="str">
        <f t="shared" si="145"/>
        <v/>
      </c>
      <c r="P221" s="53"/>
      <c r="Q221" s="14" t="str">
        <f t="shared" si="146"/>
        <v/>
      </c>
      <c r="R221" s="57" t="str">
        <f t="shared" si="147"/>
        <v/>
      </c>
      <c r="S221" s="58" t="str">
        <f>IF(B221="","",IF(R221="Refreshment Beverage",VLOOKUP(VALUE(Q221),Rates!G$15:L$19,2,0),VLOOKUP(VALUE(Q221),Rates!G$4:L$12,2,0)))</f>
        <v/>
      </c>
      <c r="T221" s="58" t="str">
        <f t="shared" si="148"/>
        <v/>
      </c>
      <c r="U221" s="58" t="str">
        <f t="shared" si="149"/>
        <v/>
      </c>
      <c r="V221" s="58" t="str">
        <f t="shared" si="150"/>
        <v/>
      </c>
      <c r="W221" s="58" t="str">
        <f t="shared" si="151"/>
        <v/>
      </c>
      <c r="X221" s="59" t="str">
        <f t="shared" si="152"/>
        <v/>
      </c>
      <c r="Y221" s="60" t="str">
        <f>IF(B:B="","",IF(R221="Refreshment Beverage",VLOOKUP(Q221,Rates!G$15:L$19,6,0)*W221,VLOOKUP(Q221,Rates!G$4:L$12,6,0)*W221))</f>
        <v/>
      </c>
      <c r="Z221" s="60" t="str">
        <f t="shared" si="153"/>
        <v/>
      </c>
      <c r="AA221" s="60" t="str">
        <f t="shared" si="141"/>
        <v/>
      </c>
      <c r="AB221" s="61" t="str" cm="1">
        <f t="array" ref="AB221">IF(_xlfn.SINGLE(B:B)="","",IF(R221="Refreshment Beverage","",IF(AND(R221="Beer",Q221=0),SUM(LOOKUP(2,1/(Rates!$B$15:$B$18&lt;=W221)/(Rates!$C$15:$C$18&gt;=W221),Rates!$D$15:$D$18)*W221),VLOOKUP(VALUE(_xlfn.SINGLE(Q:Q)),Rates!A:B,2,0)*W221)))</f>
        <v/>
      </c>
      <c r="AC221" s="61" t="str" cm="1">
        <f t="array" ref="AC221">IF(_xlfn.SINGLE(B:B)="","",IF(R221="Refreshment Beverage","",IF(AND(R221="Beer",Q221=0),SUM(LOOKUP(2,1/(Rates!$B$15:$B$18&lt;=W221)/(Rates!$C$15:$C$18&gt;=W221),Rates!$E$15:$E$18)*W221),VLOOKUP(VALUE(_xlfn.SINGLE(Q:Q)),Rates!A:C,3,0)*W221)))</f>
        <v/>
      </c>
      <c r="AD221" s="168">
        <f>IFERROR(IF(R221="Beer","",IF(OR(Q221=1,Q221=2,Q221=3,Q221=4),VLOOKUP(Q221,Rates!$A$31:$B$34,2,0)*W221,IF(V221=1,VLOOKUP(U221,'REB BEV MIN MKUP'!B:E,4,0),IF(V221&gt;1,VLOOKUP(VALUE(W221),'REB BEV MIN MKUP'!O:Q,3,0),0)))),0)</f>
        <v>0</v>
      </c>
      <c r="AE221" s="62" t="str">
        <f t="shared" si="154"/>
        <v/>
      </c>
      <c r="AF221" s="63" t="str">
        <f t="shared" si="155"/>
        <v/>
      </c>
      <c r="AG221" s="64" t="str">
        <f t="shared" si="156"/>
        <v/>
      </c>
      <c r="AH221" s="65" t="str">
        <f t="shared" si="157"/>
        <v/>
      </c>
      <c r="AI221" s="66" t="str">
        <f>IF(AE:AE="","",IF(R221="Refreshment Beverage",AK221*(Rates!J$19/100),ROUND(SUM(AH221*(Rates!$J$8/100)),4)))</f>
        <v/>
      </c>
      <c r="AJ221" s="67" t="str">
        <f t="shared" si="158"/>
        <v/>
      </c>
      <c r="AK221" s="22" t="str">
        <f t="shared" si="159"/>
        <v/>
      </c>
      <c r="AL221" s="62" t="str">
        <f t="shared" si="160"/>
        <v/>
      </c>
      <c r="AM221" s="63" t="str">
        <f>IF(AS221="","",IF(R221="Refreshment Beverage",ROUND(AS221*Rates!K$19,4),ROUND(AO221*(VLOOKUP(VALUE(Q221),Rates!G$4:L$12,3,0)),4)))</f>
        <v/>
      </c>
      <c r="AN221" s="68" t="str">
        <f>IF(AS221="","",IF(R221="Refreshment Beverage",AS221*(Rates!J$19/100),MAX(AM221,AB221)))</f>
        <v/>
      </c>
      <c r="AO221" s="69" t="str">
        <f t="shared" si="161"/>
        <v/>
      </c>
      <c r="AP221" s="69" t="str">
        <f t="shared" si="162"/>
        <v/>
      </c>
      <c r="AQ221" s="70" t="str">
        <f>IF(AS221="","",IF(R221="Refreshment Beverage",ROUND(SUM(VLOOKUP(Q:Q,Rates!G$15:L$19,3,0)*(AS221-Y221-Z221-AA221)),4),ROUND(SUM(Rates!$K$8*AS221),4)))</f>
        <v/>
      </c>
      <c r="AR221" s="66" t="str">
        <f t="shared" si="163"/>
        <v/>
      </c>
      <c r="AS221" s="22" t="str">
        <f t="shared" si="164"/>
        <v/>
      </c>
      <c r="AT221" s="62" t="str">
        <f t="shared" si="165"/>
        <v/>
      </c>
      <c r="AU221" s="63" t="str">
        <f>IF(AX221="","",IF(R221="Refreshment Beverage",ROUND((BA221-Y221-Z221-AA221)*VLOOKUP(VALUE(Q221),Rates!G$15:L$19,3,0),4),ROUND(AW221*(VLOOKUP(VALUE(Q221),Rates!G:L,3,0)),4)))</f>
        <v/>
      </c>
      <c r="AV221" s="68" t="str">
        <f t="shared" si="166"/>
        <v/>
      </c>
      <c r="AW221" s="69" t="str">
        <f t="shared" si="167"/>
        <v/>
      </c>
      <c r="AX221" s="65" t="str">
        <f t="shared" si="168"/>
        <v/>
      </c>
      <c r="AY221" s="70" t="str">
        <f>IF(AX221="","",IF(R221="Refreshment Beverage",ROUND(SUM(AX221*Rates!K$19),4),ROUND(SUM(AX221*(Rates!J$8/100)),4)))</f>
        <v/>
      </c>
      <c r="AZ221" s="67" t="str">
        <f t="shared" si="169"/>
        <v/>
      </c>
      <c r="BA221" s="22" t="str">
        <f t="shared" si="170"/>
        <v/>
      </c>
      <c r="BD221" s="171"/>
      <c r="BE221" s="171"/>
      <c r="BF221" s="171"/>
      <c r="BG221" s="171"/>
    </row>
    <row r="222" spans="11:59" ht="12.75" customHeight="1" x14ac:dyDescent="0.3">
      <c r="K222" s="42" t="str">
        <f t="shared" si="142"/>
        <v/>
      </c>
      <c r="L222" s="55" t="str">
        <f t="shared" si="143"/>
        <v/>
      </c>
      <c r="M222" s="43" t="str">
        <f t="shared" si="144"/>
        <v/>
      </c>
      <c r="N222" s="56" t="str" cm="1">
        <f t="array" ref="N222">IFERROR(IF(_xlfn.SINGLE(B:B)="","",IF(R222="Beer",SUM(LOOKUP(2,1/(Rates!$B$3:$B$5&lt;=W222)/(Rates!$C$3:$C$5&gt;=W222),Rates!$D$3:$D$5)*(X222/100)*W222),IF(R222="Refreshment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56" t="str">
        <f t="shared" si="145"/>
        <v/>
      </c>
      <c r="P222" s="53"/>
      <c r="Q222" s="14" t="str">
        <f t="shared" si="146"/>
        <v/>
      </c>
      <c r="R222" s="57" t="str">
        <f t="shared" si="147"/>
        <v/>
      </c>
      <c r="S222" s="58" t="str">
        <f>IF(B222="","",IF(R222="Refreshment Beverage",VLOOKUP(VALUE(Q222),Rates!G$15:L$19,2,0),VLOOKUP(VALUE(Q222),Rates!G$4:L$12,2,0)))</f>
        <v/>
      </c>
      <c r="T222" s="58" t="str">
        <f t="shared" si="148"/>
        <v/>
      </c>
      <c r="U222" s="58" t="str">
        <f t="shared" si="149"/>
        <v/>
      </c>
      <c r="V222" s="58" t="str">
        <f t="shared" si="150"/>
        <v/>
      </c>
      <c r="W222" s="58" t="str">
        <f t="shared" si="151"/>
        <v/>
      </c>
      <c r="X222" s="59" t="str">
        <f t="shared" si="152"/>
        <v/>
      </c>
      <c r="Y222" s="60" t="str">
        <f>IF(B:B="","",IF(R222="Refreshment Beverage",VLOOKUP(Q222,Rates!G$15:L$19,6,0)*W222,VLOOKUP(Q222,Rates!G$4:L$12,6,0)*W222))</f>
        <v/>
      </c>
      <c r="Z222" s="60" t="str">
        <f t="shared" si="153"/>
        <v/>
      </c>
      <c r="AA222" s="60" t="str">
        <f t="shared" si="141"/>
        <v/>
      </c>
      <c r="AB222" s="61" t="str" cm="1">
        <f t="array" ref="AB222">IF(_xlfn.SINGLE(B:B)="","",IF(R222="Refreshment Beverage","",IF(AND(R222="Beer",Q222=0),SUM(LOOKUP(2,1/(Rates!$B$15:$B$18&lt;=W222)/(Rates!$C$15:$C$18&gt;=W222),Rates!$D$15:$D$18)*W222),VLOOKUP(VALUE(_xlfn.SINGLE(Q:Q)),Rates!A:B,2,0)*W222)))</f>
        <v/>
      </c>
      <c r="AC222" s="61" t="str" cm="1">
        <f t="array" ref="AC222">IF(_xlfn.SINGLE(B:B)="","",IF(R222="Refreshment Beverage","",IF(AND(R222="Beer",Q222=0),SUM(LOOKUP(2,1/(Rates!$B$15:$B$18&lt;=W222)/(Rates!$C$15:$C$18&gt;=W222),Rates!$E$15:$E$18)*W222),VLOOKUP(VALUE(_xlfn.SINGLE(Q:Q)),Rates!A:C,3,0)*W222)))</f>
        <v/>
      </c>
      <c r="AD222" s="168">
        <f>IFERROR(IF(R222="Beer","",IF(OR(Q222=1,Q222=2,Q222=3,Q222=4),VLOOKUP(Q222,Rates!$A$31:$B$34,2,0)*W222,IF(V222=1,VLOOKUP(U222,'REB BEV MIN MKUP'!B:E,4,0),IF(V222&gt;1,VLOOKUP(VALUE(W222),'REB BEV MIN MKUP'!O:Q,3,0),0)))),0)</f>
        <v>0</v>
      </c>
      <c r="AE222" s="62" t="str">
        <f t="shared" si="154"/>
        <v/>
      </c>
      <c r="AF222" s="63" t="str">
        <f t="shared" si="155"/>
        <v/>
      </c>
      <c r="AG222" s="64" t="str">
        <f t="shared" si="156"/>
        <v/>
      </c>
      <c r="AH222" s="65" t="str">
        <f t="shared" si="157"/>
        <v/>
      </c>
      <c r="AI222" s="66" t="str">
        <f>IF(AE:AE="","",IF(R222="Refreshment Beverage",AK222*(Rates!J$19/100),ROUND(SUM(AH222*(Rates!$J$8/100)),4)))</f>
        <v/>
      </c>
      <c r="AJ222" s="67" t="str">
        <f t="shared" si="158"/>
        <v/>
      </c>
      <c r="AK222" s="22" t="str">
        <f t="shared" si="159"/>
        <v/>
      </c>
      <c r="AL222" s="62" t="str">
        <f t="shared" si="160"/>
        <v/>
      </c>
      <c r="AM222" s="63" t="str">
        <f>IF(AS222="","",IF(R222="Refreshment Beverage",ROUND(AS222*Rates!K$19,4),ROUND(AO222*(VLOOKUP(VALUE(Q222),Rates!G$4:L$12,3,0)),4)))</f>
        <v/>
      </c>
      <c r="AN222" s="68" t="str">
        <f>IF(AS222="","",IF(R222="Refreshment Beverage",AS222*(Rates!J$19/100),MAX(AM222,AB222)))</f>
        <v/>
      </c>
      <c r="AO222" s="69" t="str">
        <f t="shared" si="161"/>
        <v/>
      </c>
      <c r="AP222" s="69" t="str">
        <f t="shared" si="162"/>
        <v/>
      </c>
      <c r="AQ222" s="70" t="str">
        <f>IF(AS222="","",IF(R222="Refreshment Beverage",ROUND(SUM(VLOOKUP(Q:Q,Rates!G$15:L$19,3,0)*(AS222-Y222-Z222-AA222)),4),ROUND(SUM(Rates!$K$8*AS222),4)))</f>
        <v/>
      </c>
      <c r="AR222" s="66" t="str">
        <f t="shared" si="163"/>
        <v/>
      </c>
      <c r="AS222" s="22" t="str">
        <f t="shared" si="164"/>
        <v/>
      </c>
      <c r="AT222" s="62" t="str">
        <f t="shared" si="165"/>
        <v/>
      </c>
      <c r="AU222" s="63" t="str">
        <f>IF(AX222="","",IF(R222="Refreshment Beverage",ROUND((BA222-Y222-Z222-AA222)*VLOOKUP(VALUE(Q222),Rates!G$15:L$19,3,0),4),ROUND(AW222*(VLOOKUP(VALUE(Q222),Rates!G:L,3,0)),4)))</f>
        <v/>
      </c>
      <c r="AV222" s="68" t="str">
        <f t="shared" si="166"/>
        <v/>
      </c>
      <c r="AW222" s="69" t="str">
        <f t="shared" si="167"/>
        <v/>
      </c>
      <c r="AX222" s="65" t="str">
        <f t="shared" si="168"/>
        <v/>
      </c>
      <c r="AY222" s="70" t="str">
        <f>IF(AX222="","",IF(R222="Refreshment Beverage",ROUND(SUM(AX222*Rates!K$19),4),ROUND(SUM(AX222*(Rates!J$8/100)),4)))</f>
        <v/>
      </c>
      <c r="AZ222" s="67" t="str">
        <f t="shared" si="169"/>
        <v/>
      </c>
      <c r="BA222" s="22" t="str">
        <f t="shared" si="170"/>
        <v/>
      </c>
      <c r="BD222" s="171"/>
      <c r="BE222" s="171"/>
      <c r="BF222" s="171"/>
      <c r="BG222" s="171"/>
    </row>
    <row r="223" spans="11:59" ht="12.75" customHeight="1" x14ac:dyDescent="0.3">
      <c r="K223" s="42" t="str">
        <f t="shared" si="142"/>
        <v/>
      </c>
      <c r="L223" s="55" t="str">
        <f t="shared" si="143"/>
        <v/>
      </c>
      <c r="M223" s="43" t="str">
        <f t="shared" si="144"/>
        <v/>
      </c>
      <c r="N223" s="56" t="str" cm="1">
        <f t="array" ref="N223">IFERROR(IF(_xlfn.SINGLE(B:B)="","",IF(R223="Beer",SUM(LOOKUP(2,1/(Rates!$B$3:$B$5&lt;=W223)/(Rates!$C$3:$C$5&gt;=W223),Rates!$D$3:$D$5)*(X223/100)*W223),IF(R223="Refreshment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56" t="str">
        <f t="shared" si="145"/>
        <v/>
      </c>
      <c r="P223" s="53"/>
      <c r="Q223" s="14" t="str">
        <f t="shared" si="146"/>
        <v/>
      </c>
      <c r="R223" s="57" t="str">
        <f t="shared" si="147"/>
        <v/>
      </c>
      <c r="S223" s="58" t="str">
        <f>IF(B223="","",IF(R223="Refreshment Beverage",VLOOKUP(VALUE(Q223),Rates!G$15:L$19,2,0),VLOOKUP(VALUE(Q223),Rates!G$4:L$12,2,0)))</f>
        <v/>
      </c>
      <c r="T223" s="58" t="str">
        <f t="shared" si="148"/>
        <v/>
      </c>
      <c r="U223" s="58" t="str">
        <f t="shared" si="149"/>
        <v/>
      </c>
      <c r="V223" s="58" t="str">
        <f t="shared" si="150"/>
        <v/>
      </c>
      <c r="W223" s="58" t="str">
        <f t="shared" si="151"/>
        <v/>
      </c>
      <c r="X223" s="59" t="str">
        <f t="shared" si="152"/>
        <v/>
      </c>
      <c r="Y223" s="60" t="str">
        <f>IF(B:B="","",IF(R223="Refreshment Beverage",VLOOKUP(Q223,Rates!G$15:L$19,6,0)*W223,VLOOKUP(Q223,Rates!G$4:L$12,6,0)*W223))</f>
        <v/>
      </c>
      <c r="Z223" s="60" t="str">
        <f t="shared" si="153"/>
        <v/>
      </c>
      <c r="AA223" s="60" t="str">
        <f t="shared" si="141"/>
        <v/>
      </c>
      <c r="AB223" s="61" t="str" cm="1">
        <f t="array" ref="AB223">IF(_xlfn.SINGLE(B:B)="","",IF(R223="Refreshment Beverage","",IF(AND(R223="Beer",Q223=0),SUM(LOOKUP(2,1/(Rates!$B$15:$B$18&lt;=W223)/(Rates!$C$15:$C$18&gt;=W223),Rates!$D$15:$D$18)*W223),VLOOKUP(VALUE(_xlfn.SINGLE(Q:Q)),Rates!A:B,2,0)*W223)))</f>
        <v/>
      </c>
      <c r="AC223" s="61" t="str" cm="1">
        <f t="array" ref="AC223">IF(_xlfn.SINGLE(B:B)="","",IF(R223="Refreshment Beverage","",IF(AND(R223="Beer",Q223=0),SUM(LOOKUP(2,1/(Rates!$B$15:$B$18&lt;=W223)/(Rates!$C$15:$C$18&gt;=W223),Rates!$E$15:$E$18)*W223),VLOOKUP(VALUE(_xlfn.SINGLE(Q:Q)),Rates!A:C,3,0)*W223)))</f>
        <v/>
      </c>
      <c r="AD223" s="168">
        <f>IFERROR(IF(R223="Beer","",IF(OR(Q223=1,Q223=2,Q223=3,Q223=4),VLOOKUP(Q223,Rates!$A$31:$B$34,2,0)*W223,IF(V223=1,VLOOKUP(U223,'REB BEV MIN MKUP'!B:E,4,0),IF(V223&gt;1,VLOOKUP(VALUE(W223),'REB BEV MIN MKUP'!O:Q,3,0),0)))),0)</f>
        <v>0</v>
      </c>
      <c r="AE223" s="62" t="str">
        <f t="shared" si="154"/>
        <v/>
      </c>
      <c r="AF223" s="63" t="str">
        <f t="shared" si="155"/>
        <v/>
      </c>
      <c r="AG223" s="64" t="str">
        <f t="shared" si="156"/>
        <v/>
      </c>
      <c r="AH223" s="65" t="str">
        <f t="shared" si="157"/>
        <v/>
      </c>
      <c r="AI223" s="66" t="str">
        <f>IF(AE:AE="","",IF(R223="Refreshment Beverage",AK223*(Rates!J$19/100),ROUND(SUM(AH223*(Rates!$J$8/100)),4)))</f>
        <v/>
      </c>
      <c r="AJ223" s="67" t="str">
        <f t="shared" si="158"/>
        <v/>
      </c>
      <c r="AK223" s="22" t="str">
        <f t="shared" si="159"/>
        <v/>
      </c>
      <c r="AL223" s="62" t="str">
        <f t="shared" si="160"/>
        <v/>
      </c>
      <c r="AM223" s="63" t="str">
        <f>IF(AS223="","",IF(R223="Refreshment Beverage",ROUND(AS223*Rates!K$19,4),ROUND(AO223*(VLOOKUP(VALUE(Q223),Rates!G$4:L$12,3,0)),4)))</f>
        <v/>
      </c>
      <c r="AN223" s="68" t="str">
        <f>IF(AS223="","",IF(R223="Refreshment Beverage",AS223*(Rates!J$19/100),MAX(AM223,AB223)))</f>
        <v/>
      </c>
      <c r="AO223" s="69" t="str">
        <f t="shared" si="161"/>
        <v/>
      </c>
      <c r="AP223" s="69" t="str">
        <f t="shared" si="162"/>
        <v/>
      </c>
      <c r="AQ223" s="70" t="str">
        <f>IF(AS223="","",IF(R223="Refreshment Beverage",ROUND(SUM(VLOOKUP(Q:Q,Rates!G$15:L$19,3,0)*(AS223-Y223-Z223-AA223)),4),ROUND(SUM(Rates!$K$8*AS223),4)))</f>
        <v/>
      </c>
      <c r="AR223" s="66" t="str">
        <f t="shared" si="163"/>
        <v/>
      </c>
      <c r="AS223" s="22" t="str">
        <f t="shared" si="164"/>
        <v/>
      </c>
      <c r="AT223" s="62" t="str">
        <f t="shared" si="165"/>
        <v/>
      </c>
      <c r="AU223" s="63" t="str">
        <f>IF(AX223="","",IF(R223="Refreshment Beverage",ROUND((BA223-Y223-Z223-AA223)*VLOOKUP(VALUE(Q223),Rates!G$15:L$19,3,0),4),ROUND(AW223*(VLOOKUP(VALUE(Q223),Rates!G:L,3,0)),4)))</f>
        <v/>
      </c>
      <c r="AV223" s="68" t="str">
        <f t="shared" si="166"/>
        <v/>
      </c>
      <c r="AW223" s="69" t="str">
        <f t="shared" si="167"/>
        <v/>
      </c>
      <c r="AX223" s="65" t="str">
        <f t="shared" si="168"/>
        <v/>
      </c>
      <c r="AY223" s="70" t="str">
        <f>IF(AX223="","",IF(R223="Refreshment Beverage",ROUND(SUM(AX223*Rates!K$19),4),ROUND(SUM(AX223*(Rates!J$8/100)),4)))</f>
        <v/>
      </c>
      <c r="AZ223" s="67" t="str">
        <f t="shared" si="169"/>
        <v/>
      </c>
      <c r="BA223" s="22" t="str">
        <f t="shared" si="170"/>
        <v/>
      </c>
      <c r="BD223" s="171"/>
      <c r="BE223" s="171"/>
      <c r="BF223" s="171"/>
      <c r="BG223" s="171"/>
    </row>
    <row r="224" spans="11:59" ht="12.75" customHeight="1" x14ac:dyDescent="0.3">
      <c r="K224" s="42" t="str">
        <f t="shared" si="142"/>
        <v/>
      </c>
      <c r="L224" s="55" t="str">
        <f t="shared" si="143"/>
        <v/>
      </c>
      <c r="M224" s="43" t="str">
        <f t="shared" si="144"/>
        <v/>
      </c>
      <c r="N224" s="56" t="str" cm="1">
        <f t="array" ref="N224">IFERROR(IF(_xlfn.SINGLE(B:B)="","",IF(R224="Beer",SUM(LOOKUP(2,1/(Rates!$B$3:$B$5&lt;=W224)/(Rates!$C$3:$C$5&gt;=W224),Rates!$D$3:$D$5)*(X224/100)*W224),IF(R224="Refreshment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56" t="str">
        <f t="shared" si="145"/>
        <v/>
      </c>
      <c r="P224" s="53"/>
      <c r="Q224" s="14" t="str">
        <f t="shared" si="146"/>
        <v/>
      </c>
      <c r="R224" s="57" t="str">
        <f t="shared" si="147"/>
        <v/>
      </c>
      <c r="S224" s="58" t="str">
        <f>IF(B224="","",IF(R224="Refreshment Beverage",VLOOKUP(VALUE(Q224),Rates!G$15:L$19,2,0),VLOOKUP(VALUE(Q224),Rates!G$4:L$12,2,0)))</f>
        <v/>
      </c>
      <c r="T224" s="58" t="str">
        <f t="shared" si="148"/>
        <v/>
      </c>
      <c r="U224" s="58" t="str">
        <f t="shared" si="149"/>
        <v/>
      </c>
      <c r="V224" s="58" t="str">
        <f t="shared" si="150"/>
        <v/>
      </c>
      <c r="W224" s="58" t="str">
        <f t="shared" si="151"/>
        <v/>
      </c>
      <c r="X224" s="59" t="str">
        <f t="shared" si="152"/>
        <v/>
      </c>
      <c r="Y224" s="60" t="str">
        <f>IF(B:B="","",IF(R224="Refreshment Beverage",VLOOKUP(Q224,Rates!G$15:L$19,6,0)*W224,VLOOKUP(Q224,Rates!G$4:L$12,6,0)*W224))</f>
        <v/>
      </c>
      <c r="Z224" s="60" t="str">
        <f t="shared" si="153"/>
        <v/>
      </c>
      <c r="AA224" s="60" t="str">
        <f t="shared" si="141"/>
        <v/>
      </c>
      <c r="AB224" s="61" t="str" cm="1">
        <f t="array" ref="AB224">IF(_xlfn.SINGLE(B:B)="","",IF(R224="Refreshment Beverage","",IF(AND(R224="Beer",Q224=0),SUM(LOOKUP(2,1/(Rates!$B$15:$B$18&lt;=W224)/(Rates!$C$15:$C$18&gt;=W224),Rates!$D$15:$D$18)*W224),VLOOKUP(VALUE(_xlfn.SINGLE(Q:Q)),Rates!A:B,2,0)*W224)))</f>
        <v/>
      </c>
      <c r="AC224" s="61" t="str" cm="1">
        <f t="array" ref="AC224">IF(_xlfn.SINGLE(B:B)="","",IF(R224="Refreshment Beverage","",IF(AND(R224="Beer",Q224=0),SUM(LOOKUP(2,1/(Rates!$B$15:$B$18&lt;=W224)/(Rates!$C$15:$C$18&gt;=W224),Rates!$E$15:$E$18)*W224),VLOOKUP(VALUE(_xlfn.SINGLE(Q:Q)),Rates!A:C,3,0)*W224)))</f>
        <v/>
      </c>
      <c r="AD224" s="168">
        <f>IFERROR(IF(R224="Beer","",IF(OR(Q224=1,Q224=2,Q224=3,Q224=4),VLOOKUP(Q224,Rates!$A$31:$B$34,2,0)*W224,IF(V224=1,VLOOKUP(U224,'REB BEV MIN MKUP'!B:E,4,0),IF(V224&gt;1,VLOOKUP(VALUE(W224),'REB BEV MIN MKUP'!O:Q,3,0),0)))),0)</f>
        <v>0</v>
      </c>
      <c r="AE224" s="62" t="str">
        <f t="shared" si="154"/>
        <v/>
      </c>
      <c r="AF224" s="63" t="str">
        <f t="shared" si="155"/>
        <v/>
      </c>
      <c r="AG224" s="64" t="str">
        <f t="shared" si="156"/>
        <v/>
      </c>
      <c r="AH224" s="65" t="str">
        <f t="shared" si="157"/>
        <v/>
      </c>
      <c r="AI224" s="66" t="str">
        <f>IF(AE:AE="","",IF(R224="Refreshment Beverage",AK224*(Rates!J$19/100),ROUND(SUM(AH224*(Rates!$J$8/100)),4)))</f>
        <v/>
      </c>
      <c r="AJ224" s="67" t="str">
        <f t="shared" si="158"/>
        <v/>
      </c>
      <c r="AK224" s="22" t="str">
        <f t="shared" si="159"/>
        <v/>
      </c>
      <c r="AL224" s="62" t="str">
        <f t="shared" si="160"/>
        <v/>
      </c>
      <c r="AM224" s="63" t="str">
        <f>IF(AS224="","",IF(R224="Refreshment Beverage",ROUND(AS224*Rates!K$19,4),ROUND(AO224*(VLOOKUP(VALUE(Q224),Rates!G$4:L$12,3,0)),4)))</f>
        <v/>
      </c>
      <c r="AN224" s="68" t="str">
        <f>IF(AS224="","",IF(R224="Refreshment Beverage",AS224*(Rates!J$19/100),MAX(AM224,AB224)))</f>
        <v/>
      </c>
      <c r="AO224" s="69" t="str">
        <f t="shared" si="161"/>
        <v/>
      </c>
      <c r="AP224" s="69" t="str">
        <f t="shared" si="162"/>
        <v/>
      </c>
      <c r="AQ224" s="70" t="str">
        <f>IF(AS224="","",IF(R224="Refreshment Beverage",ROUND(SUM(VLOOKUP(Q:Q,Rates!G$15:L$19,3,0)*(AS224-Y224-Z224-AA224)),4),ROUND(SUM(Rates!$K$8*AS224),4)))</f>
        <v/>
      </c>
      <c r="AR224" s="66" t="str">
        <f t="shared" si="163"/>
        <v/>
      </c>
      <c r="AS224" s="22" t="str">
        <f t="shared" si="164"/>
        <v/>
      </c>
      <c r="AT224" s="62" t="str">
        <f t="shared" si="165"/>
        <v/>
      </c>
      <c r="AU224" s="63" t="str">
        <f>IF(AX224="","",IF(R224="Refreshment Beverage",ROUND((BA224-Y224-Z224-AA224)*VLOOKUP(VALUE(Q224),Rates!G$15:L$19,3,0),4),ROUND(AW224*(VLOOKUP(VALUE(Q224),Rates!G:L,3,0)),4)))</f>
        <v/>
      </c>
      <c r="AV224" s="68" t="str">
        <f t="shared" si="166"/>
        <v/>
      </c>
      <c r="AW224" s="69" t="str">
        <f t="shared" si="167"/>
        <v/>
      </c>
      <c r="AX224" s="65" t="str">
        <f t="shared" si="168"/>
        <v/>
      </c>
      <c r="AY224" s="70" t="str">
        <f>IF(AX224="","",IF(R224="Refreshment Beverage",ROUND(SUM(AX224*Rates!K$19),4),ROUND(SUM(AX224*(Rates!J$8/100)),4)))</f>
        <v/>
      </c>
      <c r="AZ224" s="67" t="str">
        <f t="shared" si="169"/>
        <v/>
      </c>
      <c r="BA224" s="22" t="str">
        <f t="shared" si="170"/>
        <v/>
      </c>
      <c r="BD224" s="171"/>
      <c r="BE224" s="171"/>
      <c r="BF224" s="171"/>
      <c r="BG224" s="171"/>
    </row>
    <row r="225" spans="11:59" ht="12.75" customHeight="1" x14ac:dyDescent="0.3">
      <c r="K225" s="42" t="str">
        <f t="shared" si="142"/>
        <v/>
      </c>
      <c r="L225" s="55" t="str">
        <f t="shared" si="143"/>
        <v/>
      </c>
      <c r="M225" s="43" t="str">
        <f t="shared" si="144"/>
        <v/>
      </c>
      <c r="N225" s="56" t="str" cm="1">
        <f t="array" ref="N225">IFERROR(IF(_xlfn.SINGLE(B:B)="","",IF(R225="Beer",SUM(LOOKUP(2,1/(Rates!$B$3:$B$5&lt;=W225)/(Rates!$C$3:$C$5&gt;=W225),Rates!$D$3:$D$5)*(X225/100)*W225),IF(R225="Refreshment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56" t="str">
        <f t="shared" si="145"/>
        <v/>
      </c>
      <c r="P225" s="53"/>
      <c r="Q225" s="14" t="str">
        <f t="shared" si="146"/>
        <v/>
      </c>
      <c r="R225" s="57" t="str">
        <f t="shared" si="147"/>
        <v/>
      </c>
      <c r="S225" s="58" t="str">
        <f>IF(B225="","",IF(R225="Refreshment Beverage",VLOOKUP(VALUE(Q225),Rates!G$15:L$19,2,0),VLOOKUP(VALUE(Q225),Rates!G$4:L$12,2,0)))</f>
        <v/>
      </c>
      <c r="T225" s="58" t="str">
        <f t="shared" si="148"/>
        <v/>
      </c>
      <c r="U225" s="58" t="str">
        <f t="shared" si="149"/>
        <v/>
      </c>
      <c r="V225" s="58" t="str">
        <f t="shared" si="150"/>
        <v/>
      </c>
      <c r="W225" s="58" t="str">
        <f t="shared" si="151"/>
        <v/>
      </c>
      <c r="X225" s="59" t="str">
        <f t="shared" si="152"/>
        <v/>
      </c>
      <c r="Y225" s="60" t="str">
        <f>IF(B:B="","",IF(R225="Refreshment Beverage",VLOOKUP(Q225,Rates!G$15:L$19,6,0)*W225,VLOOKUP(Q225,Rates!G$4:L$12,6,0)*W225))</f>
        <v/>
      </c>
      <c r="Z225" s="60" t="str">
        <f t="shared" si="153"/>
        <v/>
      </c>
      <c r="AA225" s="60" t="str">
        <f t="shared" si="141"/>
        <v/>
      </c>
      <c r="AB225" s="61" t="str" cm="1">
        <f t="array" ref="AB225">IF(_xlfn.SINGLE(B:B)="","",IF(R225="Refreshment Beverage","",IF(AND(R225="Beer",Q225=0),SUM(LOOKUP(2,1/(Rates!$B$15:$B$18&lt;=W225)/(Rates!$C$15:$C$18&gt;=W225),Rates!$D$15:$D$18)*W225),VLOOKUP(VALUE(_xlfn.SINGLE(Q:Q)),Rates!A:B,2,0)*W225)))</f>
        <v/>
      </c>
      <c r="AC225" s="61" t="str" cm="1">
        <f t="array" ref="AC225">IF(_xlfn.SINGLE(B:B)="","",IF(R225="Refreshment Beverage","",IF(AND(R225="Beer",Q225=0),SUM(LOOKUP(2,1/(Rates!$B$15:$B$18&lt;=W225)/(Rates!$C$15:$C$18&gt;=W225),Rates!$E$15:$E$18)*W225),VLOOKUP(VALUE(_xlfn.SINGLE(Q:Q)),Rates!A:C,3,0)*W225)))</f>
        <v/>
      </c>
      <c r="AD225" s="168">
        <f>IFERROR(IF(R225="Beer","",IF(OR(Q225=1,Q225=2,Q225=3,Q225=4),VLOOKUP(Q225,Rates!$A$31:$B$34,2,0)*W225,IF(V225=1,VLOOKUP(U225,'REB BEV MIN MKUP'!B:E,4,0),IF(V225&gt;1,VLOOKUP(VALUE(W225),'REB BEV MIN MKUP'!O:Q,3,0),0)))),0)</f>
        <v>0</v>
      </c>
      <c r="AE225" s="62" t="str">
        <f t="shared" si="154"/>
        <v/>
      </c>
      <c r="AF225" s="63" t="str">
        <f t="shared" si="155"/>
        <v/>
      </c>
      <c r="AG225" s="64" t="str">
        <f t="shared" si="156"/>
        <v/>
      </c>
      <c r="AH225" s="65" t="str">
        <f t="shared" si="157"/>
        <v/>
      </c>
      <c r="AI225" s="66" t="str">
        <f>IF(AE:AE="","",IF(R225="Refreshment Beverage",AK225*(Rates!J$19/100),ROUND(SUM(AH225*(Rates!$J$8/100)),4)))</f>
        <v/>
      </c>
      <c r="AJ225" s="67" t="str">
        <f t="shared" si="158"/>
        <v/>
      </c>
      <c r="AK225" s="22" t="str">
        <f t="shared" si="159"/>
        <v/>
      </c>
      <c r="AL225" s="62" t="str">
        <f t="shared" si="160"/>
        <v/>
      </c>
      <c r="AM225" s="63" t="str">
        <f>IF(AS225="","",IF(R225="Refreshment Beverage",ROUND(AS225*Rates!K$19,4),ROUND(AO225*(VLOOKUP(VALUE(Q225),Rates!G$4:L$12,3,0)),4)))</f>
        <v/>
      </c>
      <c r="AN225" s="68" t="str">
        <f>IF(AS225="","",IF(R225="Refreshment Beverage",AS225*(Rates!J$19/100),MAX(AM225,AB225)))</f>
        <v/>
      </c>
      <c r="AO225" s="69" t="str">
        <f t="shared" si="161"/>
        <v/>
      </c>
      <c r="AP225" s="69" t="str">
        <f t="shared" si="162"/>
        <v/>
      </c>
      <c r="AQ225" s="70" t="str">
        <f>IF(AS225="","",IF(R225="Refreshment Beverage",ROUND(SUM(VLOOKUP(Q:Q,Rates!G$15:L$19,3,0)*(AS225-Y225-Z225-AA225)),4),ROUND(SUM(Rates!$K$8*AS225),4)))</f>
        <v/>
      </c>
      <c r="AR225" s="66" t="str">
        <f t="shared" si="163"/>
        <v/>
      </c>
      <c r="AS225" s="22" t="str">
        <f t="shared" si="164"/>
        <v/>
      </c>
      <c r="AT225" s="62" t="str">
        <f t="shared" si="165"/>
        <v/>
      </c>
      <c r="AU225" s="63" t="str">
        <f>IF(AX225="","",IF(R225="Refreshment Beverage",ROUND((BA225-Y225-Z225-AA225)*VLOOKUP(VALUE(Q225),Rates!G$15:L$19,3,0),4),ROUND(AW225*(VLOOKUP(VALUE(Q225),Rates!G:L,3,0)),4)))</f>
        <v/>
      </c>
      <c r="AV225" s="68" t="str">
        <f t="shared" si="166"/>
        <v/>
      </c>
      <c r="AW225" s="69" t="str">
        <f t="shared" si="167"/>
        <v/>
      </c>
      <c r="AX225" s="65" t="str">
        <f t="shared" si="168"/>
        <v/>
      </c>
      <c r="AY225" s="70" t="str">
        <f>IF(AX225="","",IF(R225="Refreshment Beverage",ROUND(SUM(AX225*Rates!K$19),4),ROUND(SUM(AX225*(Rates!J$8/100)),4)))</f>
        <v/>
      </c>
      <c r="AZ225" s="67" t="str">
        <f t="shared" si="169"/>
        <v/>
      </c>
      <c r="BA225" s="22" t="str">
        <f t="shared" si="170"/>
        <v/>
      </c>
      <c r="BD225" s="171"/>
      <c r="BE225" s="171"/>
      <c r="BF225" s="171"/>
      <c r="BG225" s="171"/>
    </row>
    <row r="226" spans="11:59" ht="12.75" customHeight="1" x14ac:dyDescent="0.3">
      <c r="K226" s="42" t="str">
        <f t="shared" si="142"/>
        <v/>
      </c>
      <c r="L226" s="55" t="str">
        <f t="shared" si="143"/>
        <v/>
      </c>
      <c r="M226" s="43" t="str">
        <f t="shared" si="144"/>
        <v/>
      </c>
      <c r="N226" s="56" t="str" cm="1">
        <f t="array" ref="N226">IFERROR(IF(_xlfn.SINGLE(B:B)="","",IF(R226="Beer",SUM(LOOKUP(2,1/(Rates!$B$3:$B$5&lt;=W226)/(Rates!$C$3:$C$5&gt;=W226),Rates!$D$3:$D$5)*(X226/100)*W226),IF(R226="Refreshment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56" t="str">
        <f t="shared" si="145"/>
        <v/>
      </c>
      <c r="P226" s="53"/>
      <c r="Q226" s="14" t="str">
        <f t="shared" si="146"/>
        <v/>
      </c>
      <c r="R226" s="57" t="str">
        <f t="shared" si="147"/>
        <v/>
      </c>
      <c r="S226" s="58" t="str">
        <f>IF(B226="","",IF(R226="Refreshment Beverage",VLOOKUP(VALUE(Q226),Rates!G$15:L$19,2,0),VLOOKUP(VALUE(Q226),Rates!G$4:L$12,2,0)))</f>
        <v/>
      </c>
      <c r="T226" s="58" t="str">
        <f t="shared" si="148"/>
        <v/>
      </c>
      <c r="U226" s="58" t="str">
        <f t="shared" si="149"/>
        <v/>
      </c>
      <c r="V226" s="58" t="str">
        <f t="shared" si="150"/>
        <v/>
      </c>
      <c r="W226" s="58" t="str">
        <f t="shared" si="151"/>
        <v/>
      </c>
      <c r="X226" s="59" t="str">
        <f t="shared" si="152"/>
        <v/>
      </c>
      <c r="Y226" s="60" t="str">
        <f>IF(B:B="","",IF(R226="Refreshment Beverage",VLOOKUP(Q226,Rates!G$15:L$19,6,0)*W226,VLOOKUP(Q226,Rates!G$4:L$12,6,0)*W226))</f>
        <v/>
      </c>
      <c r="Z226" s="60" t="str">
        <f t="shared" si="153"/>
        <v/>
      </c>
      <c r="AA226" s="60" t="str">
        <f t="shared" si="141"/>
        <v/>
      </c>
      <c r="AB226" s="61" t="str" cm="1">
        <f t="array" ref="AB226">IF(_xlfn.SINGLE(B:B)="","",IF(R226="Refreshment Beverage","",IF(AND(R226="Beer",Q226=0),SUM(LOOKUP(2,1/(Rates!$B$15:$B$18&lt;=W226)/(Rates!$C$15:$C$18&gt;=W226),Rates!$D$15:$D$18)*W226),VLOOKUP(VALUE(_xlfn.SINGLE(Q:Q)),Rates!A:B,2,0)*W226)))</f>
        <v/>
      </c>
      <c r="AC226" s="61" t="str" cm="1">
        <f t="array" ref="AC226">IF(_xlfn.SINGLE(B:B)="","",IF(R226="Refreshment Beverage","",IF(AND(R226="Beer",Q226=0),SUM(LOOKUP(2,1/(Rates!$B$15:$B$18&lt;=W226)/(Rates!$C$15:$C$18&gt;=W226),Rates!$E$15:$E$18)*W226),VLOOKUP(VALUE(_xlfn.SINGLE(Q:Q)),Rates!A:C,3,0)*W226)))</f>
        <v/>
      </c>
      <c r="AD226" s="168">
        <f>IFERROR(IF(R226="Beer","",IF(OR(Q226=1,Q226=2,Q226=3,Q226=4),VLOOKUP(Q226,Rates!$A$31:$B$34,2,0)*W226,IF(V226=1,VLOOKUP(U226,'REB BEV MIN MKUP'!B:E,4,0),IF(V226&gt;1,VLOOKUP(VALUE(W226),'REB BEV MIN MKUP'!O:Q,3,0),0)))),0)</f>
        <v>0</v>
      </c>
      <c r="AE226" s="62" t="str">
        <f t="shared" si="154"/>
        <v/>
      </c>
      <c r="AF226" s="63" t="str">
        <f t="shared" si="155"/>
        <v/>
      </c>
      <c r="AG226" s="64" t="str">
        <f t="shared" si="156"/>
        <v/>
      </c>
      <c r="AH226" s="65" t="str">
        <f t="shared" si="157"/>
        <v/>
      </c>
      <c r="AI226" s="66" t="str">
        <f>IF(AE:AE="","",IF(R226="Refreshment Beverage",AK226*(Rates!J$19/100),ROUND(SUM(AH226*(Rates!$J$8/100)),4)))</f>
        <v/>
      </c>
      <c r="AJ226" s="67" t="str">
        <f t="shared" si="158"/>
        <v/>
      </c>
      <c r="AK226" s="22" t="str">
        <f t="shared" si="159"/>
        <v/>
      </c>
      <c r="AL226" s="62" t="str">
        <f t="shared" si="160"/>
        <v/>
      </c>
      <c r="AM226" s="63" t="str">
        <f>IF(AS226="","",IF(R226="Refreshment Beverage",ROUND(AS226*Rates!K$19,4),ROUND(AO226*(VLOOKUP(VALUE(Q226),Rates!G$4:L$12,3,0)),4)))</f>
        <v/>
      </c>
      <c r="AN226" s="68" t="str">
        <f>IF(AS226="","",IF(R226="Refreshment Beverage",AS226*(Rates!J$19/100),MAX(AM226,AB226)))</f>
        <v/>
      </c>
      <c r="AO226" s="69" t="str">
        <f t="shared" si="161"/>
        <v/>
      </c>
      <c r="AP226" s="69" t="str">
        <f t="shared" si="162"/>
        <v/>
      </c>
      <c r="AQ226" s="70" t="str">
        <f>IF(AS226="","",IF(R226="Refreshment Beverage",ROUND(SUM(VLOOKUP(Q:Q,Rates!G$15:L$19,3,0)*(AS226-Y226-Z226-AA226)),4),ROUND(SUM(Rates!$K$8*AS226),4)))</f>
        <v/>
      </c>
      <c r="AR226" s="66" t="str">
        <f t="shared" si="163"/>
        <v/>
      </c>
      <c r="AS226" s="22" t="str">
        <f t="shared" si="164"/>
        <v/>
      </c>
      <c r="AT226" s="62" t="str">
        <f t="shared" si="165"/>
        <v/>
      </c>
      <c r="AU226" s="63" t="str">
        <f>IF(AX226="","",IF(R226="Refreshment Beverage",ROUND((BA226-Y226-Z226-AA226)*VLOOKUP(VALUE(Q226),Rates!G$15:L$19,3,0),4),ROUND(AW226*(VLOOKUP(VALUE(Q226),Rates!G:L,3,0)),4)))</f>
        <v/>
      </c>
      <c r="AV226" s="68" t="str">
        <f t="shared" si="166"/>
        <v/>
      </c>
      <c r="AW226" s="69" t="str">
        <f t="shared" si="167"/>
        <v/>
      </c>
      <c r="AX226" s="65" t="str">
        <f t="shared" si="168"/>
        <v/>
      </c>
      <c r="AY226" s="70" t="str">
        <f>IF(AX226="","",IF(R226="Refreshment Beverage",ROUND(SUM(AX226*Rates!K$19),4),ROUND(SUM(AX226*(Rates!J$8/100)),4)))</f>
        <v/>
      </c>
      <c r="AZ226" s="67" t="str">
        <f t="shared" si="169"/>
        <v/>
      </c>
      <c r="BA226" s="22" t="str">
        <f t="shared" si="170"/>
        <v/>
      </c>
      <c r="BD226" s="171"/>
      <c r="BE226" s="171"/>
      <c r="BF226" s="171"/>
      <c r="BG226" s="171"/>
    </row>
    <row r="227" spans="11:59" ht="12.75" customHeight="1" x14ac:dyDescent="0.3">
      <c r="K227" s="42" t="str">
        <f t="shared" si="142"/>
        <v/>
      </c>
      <c r="L227" s="55" t="str">
        <f t="shared" si="143"/>
        <v/>
      </c>
      <c r="M227" s="43" t="str">
        <f t="shared" si="144"/>
        <v/>
      </c>
      <c r="N227" s="56" t="str" cm="1">
        <f t="array" ref="N227">IFERROR(IF(_xlfn.SINGLE(B:B)="","",IF(R227="Beer",SUM(LOOKUP(2,1/(Rates!$B$3:$B$5&lt;=W227)/(Rates!$C$3:$C$5&gt;=W227),Rates!$D$3:$D$5)*(X227/100)*W227),IF(R227="Refreshment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56" t="str">
        <f t="shared" si="145"/>
        <v/>
      </c>
      <c r="P227" s="53"/>
      <c r="Q227" s="14" t="str">
        <f t="shared" si="146"/>
        <v/>
      </c>
      <c r="R227" s="57" t="str">
        <f t="shared" si="147"/>
        <v/>
      </c>
      <c r="S227" s="58" t="str">
        <f>IF(B227="","",IF(R227="Refreshment Beverage",VLOOKUP(VALUE(Q227),Rates!G$15:L$19,2,0),VLOOKUP(VALUE(Q227),Rates!G$4:L$12,2,0)))</f>
        <v/>
      </c>
      <c r="T227" s="58" t="str">
        <f t="shared" si="148"/>
        <v/>
      </c>
      <c r="U227" s="58" t="str">
        <f t="shared" si="149"/>
        <v/>
      </c>
      <c r="V227" s="58" t="str">
        <f t="shared" si="150"/>
        <v/>
      </c>
      <c r="W227" s="58" t="str">
        <f t="shared" si="151"/>
        <v/>
      </c>
      <c r="X227" s="59" t="str">
        <f t="shared" si="152"/>
        <v/>
      </c>
      <c r="Y227" s="60" t="str">
        <f>IF(B:B="","",IF(R227="Refreshment Beverage",VLOOKUP(Q227,Rates!G$15:L$19,6,0)*W227,VLOOKUP(Q227,Rates!G$4:L$12,6,0)*W227))</f>
        <v/>
      </c>
      <c r="Z227" s="60" t="str">
        <f t="shared" si="153"/>
        <v/>
      </c>
      <c r="AA227" s="60" t="str">
        <f t="shared" si="141"/>
        <v/>
      </c>
      <c r="AB227" s="61" t="str" cm="1">
        <f t="array" ref="AB227">IF(_xlfn.SINGLE(B:B)="","",IF(R227="Refreshment Beverage","",IF(AND(R227="Beer",Q227=0),SUM(LOOKUP(2,1/(Rates!$B$15:$B$18&lt;=W227)/(Rates!$C$15:$C$18&gt;=W227),Rates!$D$15:$D$18)*W227),VLOOKUP(VALUE(_xlfn.SINGLE(Q:Q)),Rates!A:B,2,0)*W227)))</f>
        <v/>
      </c>
      <c r="AC227" s="61" t="str" cm="1">
        <f t="array" ref="AC227">IF(_xlfn.SINGLE(B:B)="","",IF(R227="Refreshment Beverage","",IF(AND(R227="Beer",Q227=0),SUM(LOOKUP(2,1/(Rates!$B$15:$B$18&lt;=W227)/(Rates!$C$15:$C$18&gt;=W227),Rates!$E$15:$E$18)*W227),VLOOKUP(VALUE(_xlfn.SINGLE(Q:Q)),Rates!A:C,3,0)*W227)))</f>
        <v/>
      </c>
      <c r="AD227" s="168">
        <f>IFERROR(IF(R227="Beer","",IF(OR(Q227=1,Q227=2,Q227=3,Q227=4),VLOOKUP(Q227,Rates!$A$31:$B$34,2,0)*W227,IF(V227=1,VLOOKUP(U227,'REB BEV MIN MKUP'!B:E,4,0),IF(V227&gt;1,VLOOKUP(VALUE(W227),'REB BEV MIN MKUP'!O:Q,3,0),0)))),0)</f>
        <v>0</v>
      </c>
      <c r="AE227" s="62" t="str">
        <f t="shared" si="154"/>
        <v/>
      </c>
      <c r="AF227" s="63" t="str">
        <f t="shared" si="155"/>
        <v/>
      </c>
      <c r="AG227" s="64" t="str">
        <f t="shared" si="156"/>
        <v/>
      </c>
      <c r="AH227" s="65" t="str">
        <f t="shared" si="157"/>
        <v/>
      </c>
      <c r="AI227" s="66" t="str">
        <f>IF(AE:AE="","",IF(R227="Refreshment Beverage",AK227*(Rates!J$19/100),ROUND(SUM(AH227*(Rates!$J$8/100)),4)))</f>
        <v/>
      </c>
      <c r="AJ227" s="67" t="str">
        <f t="shared" si="158"/>
        <v/>
      </c>
      <c r="AK227" s="22" t="str">
        <f t="shared" si="159"/>
        <v/>
      </c>
      <c r="AL227" s="62" t="str">
        <f t="shared" si="160"/>
        <v/>
      </c>
      <c r="AM227" s="63" t="str">
        <f>IF(AS227="","",IF(R227="Refreshment Beverage",ROUND(AS227*Rates!K$19,4),ROUND(AO227*(VLOOKUP(VALUE(Q227),Rates!G$4:L$12,3,0)),4)))</f>
        <v/>
      </c>
      <c r="AN227" s="68" t="str">
        <f>IF(AS227="","",IF(R227="Refreshment Beverage",AS227*(Rates!J$19/100),MAX(AM227,AB227)))</f>
        <v/>
      </c>
      <c r="AO227" s="69" t="str">
        <f t="shared" si="161"/>
        <v/>
      </c>
      <c r="AP227" s="69" t="str">
        <f t="shared" si="162"/>
        <v/>
      </c>
      <c r="AQ227" s="70" t="str">
        <f>IF(AS227="","",IF(R227="Refreshment Beverage",ROUND(SUM(VLOOKUP(Q:Q,Rates!G$15:L$19,3,0)*(AS227-Y227-Z227-AA227)),4),ROUND(SUM(Rates!$K$8*AS227),4)))</f>
        <v/>
      </c>
      <c r="AR227" s="66" t="str">
        <f t="shared" si="163"/>
        <v/>
      </c>
      <c r="AS227" s="22" t="str">
        <f t="shared" si="164"/>
        <v/>
      </c>
      <c r="AT227" s="62" t="str">
        <f t="shared" si="165"/>
        <v/>
      </c>
      <c r="AU227" s="63" t="str">
        <f>IF(AX227="","",IF(R227="Refreshment Beverage",ROUND((BA227-Y227-Z227-AA227)*VLOOKUP(VALUE(Q227),Rates!G$15:L$19,3,0),4),ROUND(AW227*(VLOOKUP(VALUE(Q227),Rates!G:L,3,0)),4)))</f>
        <v/>
      </c>
      <c r="AV227" s="68" t="str">
        <f t="shared" si="166"/>
        <v/>
      </c>
      <c r="AW227" s="69" t="str">
        <f t="shared" si="167"/>
        <v/>
      </c>
      <c r="AX227" s="65" t="str">
        <f t="shared" si="168"/>
        <v/>
      </c>
      <c r="AY227" s="70" t="str">
        <f>IF(AX227="","",IF(R227="Refreshment Beverage",ROUND(SUM(AX227*Rates!K$19),4),ROUND(SUM(AX227*(Rates!J$8/100)),4)))</f>
        <v/>
      </c>
      <c r="AZ227" s="67" t="str">
        <f t="shared" si="169"/>
        <v/>
      </c>
      <c r="BA227" s="22" t="str">
        <f t="shared" si="170"/>
        <v/>
      </c>
      <c r="BD227" s="171"/>
      <c r="BE227" s="171"/>
      <c r="BF227" s="171"/>
      <c r="BG227" s="171"/>
    </row>
    <row r="228" spans="11:59" ht="12.75" customHeight="1" x14ac:dyDescent="0.3">
      <c r="K228" s="42" t="str">
        <f t="shared" si="142"/>
        <v/>
      </c>
      <c r="L228" s="55" t="str">
        <f t="shared" si="143"/>
        <v/>
      </c>
      <c r="M228" s="43" t="str">
        <f t="shared" si="144"/>
        <v/>
      </c>
      <c r="N228" s="56" t="str" cm="1">
        <f t="array" ref="N228">IFERROR(IF(_xlfn.SINGLE(B:B)="","",IF(R228="Beer",SUM(LOOKUP(2,1/(Rates!$B$3:$B$5&lt;=W228)/(Rates!$C$3:$C$5&gt;=W228),Rates!$D$3:$D$5)*(X228/100)*W228),IF(R228="Refreshment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56" t="str">
        <f t="shared" si="145"/>
        <v/>
      </c>
      <c r="P228" s="53"/>
      <c r="Q228" s="14" t="str">
        <f t="shared" si="146"/>
        <v/>
      </c>
      <c r="R228" s="57" t="str">
        <f t="shared" si="147"/>
        <v/>
      </c>
      <c r="S228" s="58" t="str">
        <f>IF(B228="","",IF(R228="Refreshment Beverage",VLOOKUP(VALUE(Q228),Rates!G$15:L$19,2,0),VLOOKUP(VALUE(Q228),Rates!G$4:L$12,2,0)))</f>
        <v/>
      </c>
      <c r="T228" s="58" t="str">
        <f t="shared" si="148"/>
        <v/>
      </c>
      <c r="U228" s="58" t="str">
        <f t="shared" si="149"/>
        <v/>
      </c>
      <c r="V228" s="58" t="str">
        <f t="shared" si="150"/>
        <v/>
      </c>
      <c r="W228" s="58" t="str">
        <f t="shared" si="151"/>
        <v/>
      </c>
      <c r="X228" s="59" t="str">
        <f t="shared" si="152"/>
        <v/>
      </c>
      <c r="Y228" s="60" t="str">
        <f>IF(B:B="","",IF(R228="Refreshment Beverage",VLOOKUP(Q228,Rates!G$15:L$19,6,0)*W228,VLOOKUP(Q228,Rates!G$4:L$12,6,0)*W228))</f>
        <v/>
      </c>
      <c r="Z228" s="60" t="str">
        <f t="shared" si="153"/>
        <v/>
      </c>
      <c r="AA228" s="60" t="str">
        <f t="shared" si="141"/>
        <v/>
      </c>
      <c r="AB228" s="61" t="str" cm="1">
        <f t="array" ref="AB228">IF(_xlfn.SINGLE(B:B)="","",IF(R228="Refreshment Beverage","",IF(AND(R228="Beer",Q228=0),SUM(LOOKUP(2,1/(Rates!$B$15:$B$18&lt;=W228)/(Rates!$C$15:$C$18&gt;=W228),Rates!$D$15:$D$18)*W228),VLOOKUP(VALUE(_xlfn.SINGLE(Q:Q)),Rates!A:B,2,0)*W228)))</f>
        <v/>
      </c>
      <c r="AC228" s="61" t="str" cm="1">
        <f t="array" ref="AC228">IF(_xlfn.SINGLE(B:B)="","",IF(R228="Refreshment Beverage","",IF(AND(R228="Beer",Q228=0),SUM(LOOKUP(2,1/(Rates!$B$15:$B$18&lt;=W228)/(Rates!$C$15:$C$18&gt;=W228),Rates!$E$15:$E$18)*W228),VLOOKUP(VALUE(_xlfn.SINGLE(Q:Q)),Rates!A:C,3,0)*W228)))</f>
        <v/>
      </c>
      <c r="AD228" s="168">
        <f>IFERROR(IF(R228="Beer","",IF(OR(Q228=1,Q228=2,Q228=3,Q228=4),VLOOKUP(Q228,Rates!$A$31:$B$34,2,0)*W228,IF(V228=1,VLOOKUP(U228,'REB BEV MIN MKUP'!B:E,4,0),IF(V228&gt;1,VLOOKUP(VALUE(W228),'REB BEV MIN MKUP'!O:Q,3,0),0)))),0)</f>
        <v>0</v>
      </c>
      <c r="AE228" s="62" t="str">
        <f t="shared" si="154"/>
        <v/>
      </c>
      <c r="AF228" s="63" t="str">
        <f t="shared" si="155"/>
        <v/>
      </c>
      <c r="AG228" s="64" t="str">
        <f t="shared" si="156"/>
        <v/>
      </c>
      <c r="AH228" s="65" t="str">
        <f t="shared" si="157"/>
        <v/>
      </c>
      <c r="AI228" s="66" t="str">
        <f>IF(AE:AE="","",IF(R228="Refreshment Beverage",AK228*(Rates!J$19/100),ROUND(SUM(AH228*(Rates!$J$8/100)),4)))</f>
        <v/>
      </c>
      <c r="AJ228" s="67" t="str">
        <f t="shared" si="158"/>
        <v/>
      </c>
      <c r="AK228" s="22" t="str">
        <f t="shared" si="159"/>
        <v/>
      </c>
      <c r="AL228" s="62" t="str">
        <f t="shared" si="160"/>
        <v/>
      </c>
      <c r="AM228" s="63" t="str">
        <f>IF(AS228="","",IF(R228="Refreshment Beverage",ROUND(AS228*Rates!K$19,4),ROUND(AO228*(VLOOKUP(VALUE(Q228),Rates!G$4:L$12,3,0)),4)))</f>
        <v/>
      </c>
      <c r="AN228" s="68" t="str">
        <f>IF(AS228="","",IF(R228="Refreshment Beverage",AS228*(Rates!J$19/100),MAX(AM228,AB228)))</f>
        <v/>
      </c>
      <c r="AO228" s="69" t="str">
        <f t="shared" si="161"/>
        <v/>
      </c>
      <c r="AP228" s="69" t="str">
        <f t="shared" si="162"/>
        <v/>
      </c>
      <c r="AQ228" s="70" t="str">
        <f>IF(AS228="","",IF(R228="Refreshment Beverage",ROUND(SUM(VLOOKUP(Q:Q,Rates!G$15:L$19,3,0)*(AS228-Y228-Z228-AA228)),4),ROUND(SUM(Rates!$K$8*AS228),4)))</f>
        <v/>
      </c>
      <c r="AR228" s="66" t="str">
        <f t="shared" si="163"/>
        <v/>
      </c>
      <c r="AS228" s="22" t="str">
        <f t="shared" si="164"/>
        <v/>
      </c>
      <c r="AT228" s="62" t="str">
        <f t="shared" si="165"/>
        <v/>
      </c>
      <c r="AU228" s="63" t="str">
        <f>IF(AX228="","",IF(R228="Refreshment Beverage",ROUND((BA228-Y228-Z228-AA228)*VLOOKUP(VALUE(Q228),Rates!G$15:L$19,3,0),4),ROUND(AW228*(VLOOKUP(VALUE(Q228),Rates!G:L,3,0)),4)))</f>
        <v/>
      </c>
      <c r="AV228" s="68" t="str">
        <f t="shared" si="166"/>
        <v/>
      </c>
      <c r="AW228" s="69" t="str">
        <f t="shared" si="167"/>
        <v/>
      </c>
      <c r="AX228" s="65" t="str">
        <f t="shared" si="168"/>
        <v/>
      </c>
      <c r="AY228" s="70" t="str">
        <f>IF(AX228="","",IF(R228="Refreshment Beverage",ROUND(SUM(AX228*Rates!K$19),4),ROUND(SUM(AX228*(Rates!J$8/100)),4)))</f>
        <v/>
      </c>
      <c r="AZ228" s="67" t="str">
        <f t="shared" si="169"/>
        <v/>
      </c>
      <c r="BA228" s="22" t="str">
        <f t="shared" si="170"/>
        <v/>
      </c>
      <c r="BD228" s="171"/>
      <c r="BE228" s="171"/>
      <c r="BF228" s="171"/>
      <c r="BG228" s="171"/>
    </row>
    <row r="229" spans="11:59" ht="12.75" customHeight="1" x14ac:dyDescent="0.3">
      <c r="K229" s="42" t="str">
        <f t="shared" si="142"/>
        <v/>
      </c>
      <c r="L229" s="55" t="str">
        <f t="shared" si="143"/>
        <v/>
      </c>
      <c r="M229" s="43" t="str">
        <f t="shared" si="144"/>
        <v/>
      </c>
      <c r="N229" s="56" t="str" cm="1">
        <f t="array" ref="N229">IFERROR(IF(_xlfn.SINGLE(B:B)="","",IF(R229="Beer",SUM(LOOKUP(2,1/(Rates!$B$3:$B$5&lt;=W229)/(Rates!$C$3:$C$5&gt;=W229),Rates!$D$3:$D$5)*(X229/100)*W229),IF(R229="Refreshment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56" t="str">
        <f t="shared" si="145"/>
        <v/>
      </c>
      <c r="P229" s="53"/>
      <c r="Q229" s="14" t="str">
        <f t="shared" si="146"/>
        <v/>
      </c>
      <c r="R229" s="57" t="str">
        <f t="shared" si="147"/>
        <v/>
      </c>
      <c r="S229" s="58" t="str">
        <f>IF(B229="","",IF(R229="Refreshment Beverage",VLOOKUP(VALUE(Q229),Rates!G$15:L$19,2,0),VLOOKUP(VALUE(Q229),Rates!G$4:L$12,2,0)))</f>
        <v/>
      </c>
      <c r="T229" s="58" t="str">
        <f t="shared" si="148"/>
        <v/>
      </c>
      <c r="U229" s="58" t="str">
        <f t="shared" si="149"/>
        <v/>
      </c>
      <c r="V229" s="58" t="str">
        <f t="shared" si="150"/>
        <v/>
      </c>
      <c r="W229" s="58" t="str">
        <f t="shared" si="151"/>
        <v/>
      </c>
      <c r="X229" s="59" t="str">
        <f t="shared" si="152"/>
        <v/>
      </c>
      <c r="Y229" s="60" t="str">
        <f>IF(B:B="","",IF(R229="Refreshment Beverage",VLOOKUP(Q229,Rates!G$15:L$19,6,0)*W229,VLOOKUP(Q229,Rates!G$4:L$12,6,0)*W229))</f>
        <v/>
      </c>
      <c r="Z229" s="60" t="str">
        <f t="shared" si="153"/>
        <v/>
      </c>
      <c r="AA229" s="60" t="str">
        <f t="shared" si="141"/>
        <v/>
      </c>
      <c r="AB229" s="61" t="str" cm="1">
        <f t="array" ref="AB229">IF(_xlfn.SINGLE(B:B)="","",IF(R229="Refreshment Beverage","",IF(AND(R229="Beer",Q229=0),SUM(LOOKUP(2,1/(Rates!$B$15:$B$18&lt;=W229)/(Rates!$C$15:$C$18&gt;=W229),Rates!$D$15:$D$18)*W229),VLOOKUP(VALUE(_xlfn.SINGLE(Q:Q)),Rates!A:B,2,0)*W229)))</f>
        <v/>
      </c>
      <c r="AC229" s="61" t="str" cm="1">
        <f t="array" ref="AC229">IF(_xlfn.SINGLE(B:B)="","",IF(R229="Refreshment Beverage","",IF(AND(R229="Beer",Q229=0),SUM(LOOKUP(2,1/(Rates!$B$15:$B$18&lt;=W229)/(Rates!$C$15:$C$18&gt;=W229),Rates!$E$15:$E$18)*W229),VLOOKUP(VALUE(_xlfn.SINGLE(Q:Q)),Rates!A:C,3,0)*W229)))</f>
        <v/>
      </c>
      <c r="AD229" s="168">
        <f>IFERROR(IF(R229="Beer","",IF(OR(Q229=1,Q229=2,Q229=3,Q229=4),VLOOKUP(Q229,Rates!$A$31:$B$34,2,0)*W229,IF(V229=1,VLOOKUP(U229,'REB BEV MIN MKUP'!B:E,4,0),IF(V229&gt;1,VLOOKUP(VALUE(W229),'REB BEV MIN MKUP'!O:Q,3,0),0)))),0)</f>
        <v>0</v>
      </c>
      <c r="AE229" s="62" t="str">
        <f t="shared" si="154"/>
        <v/>
      </c>
      <c r="AF229" s="63" t="str">
        <f t="shared" si="155"/>
        <v/>
      </c>
      <c r="AG229" s="64" t="str">
        <f t="shared" si="156"/>
        <v/>
      </c>
      <c r="AH229" s="65" t="str">
        <f t="shared" si="157"/>
        <v/>
      </c>
      <c r="AI229" s="66" t="str">
        <f>IF(AE:AE="","",IF(R229="Refreshment Beverage",AK229*(Rates!J$19/100),ROUND(SUM(AH229*(Rates!$J$8/100)),4)))</f>
        <v/>
      </c>
      <c r="AJ229" s="67" t="str">
        <f t="shared" si="158"/>
        <v/>
      </c>
      <c r="AK229" s="22" t="str">
        <f t="shared" si="159"/>
        <v/>
      </c>
      <c r="AL229" s="62" t="str">
        <f t="shared" si="160"/>
        <v/>
      </c>
      <c r="AM229" s="63" t="str">
        <f>IF(AS229="","",IF(R229="Refreshment Beverage",ROUND(AS229*Rates!K$19,4),ROUND(AO229*(VLOOKUP(VALUE(Q229),Rates!G$4:L$12,3,0)),4)))</f>
        <v/>
      </c>
      <c r="AN229" s="68" t="str">
        <f>IF(AS229="","",IF(R229="Refreshment Beverage",AS229*(Rates!J$19/100),MAX(AM229,AB229)))</f>
        <v/>
      </c>
      <c r="AO229" s="69" t="str">
        <f t="shared" si="161"/>
        <v/>
      </c>
      <c r="AP229" s="69" t="str">
        <f t="shared" si="162"/>
        <v/>
      </c>
      <c r="AQ229" s="70" t="str">
        <f>IF(AS229="","",IF(R229="Refreshment Beverage",ROUND(SUM(VLOOKUP(Q:Q,Rates!G$15:L$19,3,0)*(AS229-Y229-Z229-AA229)),4),ROUND(SUM(Rates!$K$8*AS229),4)))</f>
        <v/>
      </c>
      <c r="AR229" s="66" t="str">
        <f t="shared" si="163"/>
        <v/>
      </c>
      <c r="AS229" s="22" t="str">
        <f t="shared" si="164"/>
        <v/>
      </c>
      <c r="AT229" s="62" t="str">
        <f t="shared" si="165"/>
        <v/>
      </c>
      <c r="AU229" s="63" t="str">
        <f>IF(AX229="","",IF(R229="Refreshment Beverage",ROUND((BA229-Y229-Z229-AA229)*VLOOKUP(VALUE(Q229),Rates!G$15:L$19,3,0),4),ROUND(AW229*(VLOOKUP(VALUE(Q229),Rates!G:L,3,0)),4)))</f>
        <v/>
      </c>
      <c r="AV229" s="68" t="str">
        <f t="shared" si="166"/>
        <v/>
      </c>
      <c r="AW229" s="69" t="str">
        <f t="shared" si="167"/>
        <v/>
      </c>
      <c r="AX229" s="65" t="str">
        <f t="shared" si="168"/>
        <v/>
      </c>
      <c r="AY229" s="70" t="str">
        <f>IF(AX229="","",IF(R229="Refreshment Beverage",ROUND(SUM(AX229*Rates!K$19),4),ROUND(SUM(AX229*(Rates!J$8/100)),4)))</f>
        <v/>
      </c>
      <c r="AZ229" s="67" t="str">
        <f t="shared" si="169"/>
        <v/>
      </c>
      <c r="BA229" s="22" t="str">
        <f t="shared" si="170"/>
        <v/>
      </c>
      <c r="BD229" s="171"/>
      <c r="BE229" s="171"/>
      <c r="BF229" s="171"/>
      <c r="BG229" s="171"/>
    </row>
    <row r="230" spans="11:59" ht="12.75" customHeight="1" x14ac:dyDescent="0.3">
      <c r="K230" s="42" t="str">
        <f t="shared" si="142"/>
        <v/>
      </c>
      <c r="L230" s="55" t="str">
        <f t="shared" si="143"/>
        <v/>
      </c>
      <c r="M230" s="43" t="str">
        <f t="shared" si="144"/>
        <v/>
      </c>
      <c r="N230" s="56" t="str" cm="1">
        <f t="array" ref="N230">IFERROR(IF(_xlfn.SINGLE(B:B)="","",IF(R230="Beer",SUM(LOOKUP(2,1/(Rates!$B$3:$B$5&lt;=W230)/(Rates!$C$3:$C$5&gt;=W230),Rates!$D$3:$D$5)*(X230/100)*W230),IF(R230="Refreshment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56" t="str">
        <f t="shared" si="145"/>
        <v/>
      </c>
      <c r="P230" s="53"/>
      <c r="Q230" s="14" t="str">
        <f t="shared" si="146"/>
        <v/>
      </c>
      <c r="R230" s="57" t="str">
        <f t="shared" si="147"/>
        <v/>
      </c>
      <c r="S230" s="58" t="str">
        <f>IF(B230="","",IF(R230="Refreshment Beverage",VLOOKUP(VALUE(Q230),Rates!G$15:L$19,2,0),VLOOKUP(VALUE(Q230),Rates!G$4:L$12,2,0)))</f>
        <v/>
      </c>
      <c r="T230" s="58" t="str">
        <f t="shared" si="148"/>
        <v/>
      </c>
      <c r="U230" s="58" t="str">
        <f t="shared" si="149"/>
        <v/>
      </c>
      <c r="V230" s="58" t="str">
        <f t="shared" si="150"/>
        <v/>
      </c>
      <c r="W230" s="58" t="str">
        <f t="shared" si="151"/>
        <v/>
      </c>
      <c r="X230" s="59" t="str">
        <f t="shared" si="152"/>
        <v/>
      </c>
      <c r="Y230" s="60" t="str">
        <f>IF(B:B="","",IF(R230="Refreshment Beverage",VLOOKUP(Q230,Rates!G$15:L$19,6,0)*W230,VLOOKUP(Q230,Rates!G$4:L$12,6,0)*W230))</f>
        <v/>
      </c>
      <c r="Z230" s="60" t="str">
        <f t="shared" si="153"/>
        <v/>
      </c>
      <c r="AA230" s="60" t="str">
        <f t="shared" si="141"/>
        <v/>
      </c>
      <c r="AB230" s="61" t="str" cm="1">
        <f t="array" ref="AB230">IF(_xlfn.SINGLE(B:B)="","",IF(R230="Refreshment Beverage","",IF(AND(R230="Beer",Q230=0),SUM(LOOKUP(2,1/(Rates!$B$15:$B$18&lt;=W230)/(Rates!$C$15:$C$18&gt;=W230),Rates!$D$15:$D$18)*W230),VLOOKUP(VALUE(_xlfn.SINGLE(Q:Q)),Rates!A:B,2,0)*W230)))</f>
        <v/>
      </c>
      <c r="AC230" s="61" t="str" cm="1">
        <f t="array" ref="AC230">IF(_xlfn.SINGLE(B:B)="","",IF(R230="Refreshment Beverage","",IF(AND(R230="Beer",Q230=0),SUM(LOOKUP(2,1/(Rates!$B$15:$B$18&lt;=W230)/(Rates!$C$15:$C$18&gt;=W230),Rates!$E$15:$E$18)*W230),VLOOKUP(VALUE(_xlfn.SINGLE(Q:Q)),Rates!A:C,3,0)*W230)))</f>
        <v/>
      </c>
      <c r="AD230" s="168">
        <f>IFERROR(IF(R230="Beer","",IF(OR(Q230=1,Q230=2,Q230=3,Q230=4),VLOOKUP(Q230,Rates!$A$31:$B$34,2,0)*W230,IF(V230=1,VLOOKUP(U230,'REB BEV MIN MKUP'!B:E,4,0),IF(V230&gt;1,VLOOKUP(VALUE(W230),'REB BEV MIN MKUP'!O:Q,3,0),0)))),0)</f>
        <v>0</v>
      </c>
      <c r="AE230" s="62" t="str">
        <f t="shared" si="154"/>
        <v/>
      </c>
      <c r="AF230" s="63" t="str">
        <f t="shared" si="155"/>
        <v/>
      </c>
      <c r="AG230" s="64" t="str">
        <f t="shared" si="156"/>
        <v/>
      </c>
      <c r="AH230" s="65" t="str">
        <f t="shared" si="157"/>
        <v/>
      </c>
      <c r="AI230" s="66" t="str">
        <f>IF(AE:AE="","",IF(R230="Refreshment Beverage",AK230*(Rates!J$19/100),ROUND(SUM(AH230*(Rates!$J$8/100)),4)))</f>
        <v/>
      </c>
      <c r="AJ230" s="67" t="str">
        <f t="shared" si="158"/>
        <v/>
      </c>
      <c r="AK230" s="22" t="str">
        <f t="shared" si="159"/>
        <v/>
      </c>
      <c r="AL230" s="62" t="str">
        <f t="shared" si="160"/>
        <v/>
      </c>
      <c r="AM230" s="63" t="str">
        <f>IF(AS230="","",IF(R230="Refreshment Beverage",ROUND(AS230*Rates!K$19,4),ROUND(AO230*(VLOOKUP(VALUE(Q230),Rates!G$4:L$12,3,0)),4)))</f>
        <v/>
      </c>
      <c r="AN230" s="68" t="str">
        <f>IF(AS230="","",IF(R230="Refreshment Beverage",AS230*(Rates!J$19/100),MAX(AM230,AB230)))</f>
        <v/>
      </c>
      <c r="AO230" s="69" t="str">
        <f t="shared" si="161"/>
        <v/>
      </c>
      <c r="AP230" s="69" t="str">
        <f t="shared" si="162"/>
        <v/>
      </c>
      <c r="AQ230" s="70" t="str">
        <f>IF(AS230="","",IF(R230="Refreshment Beverage",ROUND(SUM(VLOOKUP(Q:Q,Rates!G$15:L$19,3,0)*(AS230-Y230-Z230-AA230)),4),ROUND(SUM(Rates!$K$8*AS230),4)))</f>
        <v/>
      </c>
      <c r="AR230" s="66" t="str">
        <f t="shared" si="163"/>
        <v/>
      </c>
      <c r="AS230" s="22" t="str">
        <f t="shared" si="164"/>
        <v/>
      </c>
      <c r="AT230" s="62" t="str">
        <f t="shared" si="165"/>
        <v/>
      </c>
      <c r="AU230" s="63" t="str">
        <f>IF(AX230="","",IF(R230="Refreshment Beverage",ROUND((BA230-Y230-Z230-AA230)*VLOOKUP(VALUE(Q230),Rates!G$15:L$19,3,0),4),ROUND(AW230*(VLOOKUP(VALUE(Q230),Rates!G:L,3,0)),4)))</f>
        <v/>
      </c>
      <c r="AV230" s="68" t="str">
        <f t="shared" si="166"/>
        <v/>
      </c>
      <c r="AW230" s="69" t="str">
        <f t="shared" si="167"/>
        <v/>
      </c>
      <c r="AX230" s="65" t="str">
        <f t="shared" si="168"/>
        <v/>
      </c>
      <c r="AY230" s="70" t="str">
        <f>IF(AX230="","",IF(R230="Refreshment Beverage",ROUND(SUM(AX230*Rates!K$19),4),ROUND(SUM(AX230*(Rates!J$8/100)),4)))</f>
        <v/>
      </c>
      <c r="AZ230" s="67" t="str">
        <f t="shared" si="169"/>
        <v/>
      </c>
      <c r="BA230" s="22" t="str">
        <f t="shared" si="170"/>
        <v/>
      </c>
      <c r="BD230" s="171"/>
      <c r="BE230" s="171"/>
      <c r="BF230" s="171"/>
      <c r="BG230" s="171"/>
    </row>
    <row r="231" spans="11:59" ht="12.75" customHeight="1" x14ac:dyDescent="0.3">
      <c r="K231" s="42" t="str">
        <f t="shared" si="142"/>
        <v/>
      </c>
      <c r="L231" s="55" t="str">
        <f t="shared" si="143"/>
        <v/>
      </c>
      <c r="M231" s="43" t="str">
        <f t="shared" si="144"/>
        <v/>
      </c>
      <c r="N231" s="56" t="str" cm="1">
        <f t="array" ref="N231">IFERROR(IF(_xlfn.SINGLE(B:B)="","",IF(R231="Beer",SUM(LOOKUP(2,1/(Rates!$B$3:$B$5&lt;=W231)/(Rates!$C$3:$C$5&gt;=W231),Rates!$D$3:$D$5)*(X231/100)*W231),IF(R231="Refreshment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56" t="str">
        <f t="shared" si="145"/>
        <v/>
      </c>
      <c r="P231" s="53"/>
      <c r="Q231" s="14" t="str">
        <f t="shared" si="146"/>
        <v/>
      </c>
      <c r="R231" s="57" t="str">
        <f t="shared" si="147"/>
        <v/>
      </c>
      <c r="S231" s="58" t="str">
        <f>IF(B231="","",IF(R231="Refreshment Beverage",VLOOKUP(VALUE(Q231),Rates!G$15:L$19,2,0),VLOOKUP(VALUE(Q231),Rates!G$4:L$12,2,0)))</f>
        <v/>
      </c>
      <c r="T231" s="58" t="str">
        <f t="shared" si="148"/>
        <v/>
      </c>
      <c r="U231" s="58" t="str">
        <f t="shared" si="149"/>
        <v/>
      </c>
      <c r="V231" s="58" t="str">
        <f t="shared" si="150"/>
        <v/>
      </c>
      <c r="W231" s="58" t="str">
        <f t="shared" si="151"/>
        <v/>
      </c>
      <c r="X231" s="59" t="str">
        <f t="shared" si="152"/>
        <v/>
      </c>
      <c r="Y231" s="60" t="str">
        <f>IF(B:B="","",IF(R231="Refreshment Beverage",VLOOKUP(Q231,Rates!G$15:L$19,6,0)*W231,VLOOKUP(Q231,Rates!G$4:L$12,6,0)*W231))</f>
        <v/>
      </c>
      <c r="Z231" s="60" t="str">
        <f t="shared" si="153"/>
        <v/>
      </c>
      <c r="AA231" s="60" t="str">
        <f t="shared" si="141"/>
        <v/>
      </c>
      <c r="AB231" s="61" t="str" cm="1">
        <f t="array" ref="AB231">IF(_xlfn.SINGLE(B:B)="","",IF(R231="Refreshment Beverage","",IF(AND(R231="Beer",Q231=0),SUM(LOOKUP(2,1/(Rates!$B$15:$B$18&lt;=W231)/(Rates!$C$15:$C$18&gt;=W231),Rates!$D$15:$D$18)*W231),VLOOKUP(VALUE(_xlfn.SINGLE(Q:Q)),Rates!A:B,2,0)*W231)))</f>
        <v/>
      </c>
      <c r="AC231" s="61" t="str" cm="1">
        <f t="array" ref="AC231">IF(_xlfn.SINGLE(B:B)="","",IF(R231="Refreshment Beverage","",IF(AND(R231="Beer",Q231=0),SUM(LOOKUP(2,1/(Rates!$B$15:$B$18&lt;=W231)/(Rates!$C$15:$C$18&gt;=W231),Rates!$E$15:$E$18)*W231),VLOOKUP(VALUE(_xlfn.SINGLE(Q:Q)),Rates!A:C,3,0)*W231)))</f>
        <v/>
      </c>
      <c r="AD231" s="168">
        <f>IFERROR(IF(R231="Beer","",IF(OR(Q231=1,Q231=2,Q231=3,Q231=4),VLOOKUP(Q231,Rates!$A$31:$B$34,2,0)*W231,IF(V231=1,VLOOKUP(U231,'REB BEV MIN MKUP'!B:E,4,0),IF(V231&gt;1,VLOOKUP(VALUE(W231),'REB BEV MIN MKUP'!O:Q,3,0),0)))),0)</f>
        <v>0</v>
      </c>
      <c r="AE231" s="62" t="str">
        <f t="shared" si="154"/>
        <v/>
      </c>
      <c r="AF231" s="63" t="str">
        <f t="shared" si="155"/>
        <v/>
      </c>
      <c r="AG231" s="64" t="str">
        <f t="shared" si="156"/>
        <v/>
      </c>
      <c r="AH231" s="65" t="str">
        <f t="shared" si="157"/>
        <v/>
      </c>
      <c r="AI231" s="66" t="str">
        <f>IF(AE:AE="","",IF(R231="Refreshment Beverage",AK231*(Rates!J$19/100),ROUND(SUM(AH231*(Rates!$J$8/100)),4)))</f>
        <v/>
      </c>
      <c r="AJ231" s="67" t="str">
        <f t="shared" si="158"/>
        <v/>
      </c>
      <c r="AK231" s="22" t="str">
        <f t="shared" si="159"/>
        <v/>
      </c>
      <c r="AL231" s="62" t="str">
        <f t="shared" si="160"/>
        <v/>
      </c>
      <c r="AM231" s="63" t="str">
        <f>IF(AS231="","",IF(R231="Refreshment Beverage",ROUND(AS231*Rates!K$19,4),ROUND(AO231*(VLOOKUP(VALUE(Q231),Rates!G$4:L$12,3,0)),4)))</f>
        <v/>
      </c>
      <c r="AN231" s="68" t="str">
        <f>IF(AS231="","",IF(R231="Refreshment Beverage",AS231*(Rates!J$19/100),MAX(AM231,AB231)))</f>
        <v/>
      </c>
      <c r="AO231" s="69" t="str">
        <f t="shared" si="161"/>
        <v/>
      </c>
      <c r="AP231" s="69" t="str">
        <f t="shared" si="162"/>
        <v/>
      </c>
      <c r="AQ231" s="70" t="str">
        <f>IF(AS231="","",IF(R231="Refreshment Beverage",ROUND(SUM(VLOOKUP(Q:Q,Rates!G$15:L$19,3,0)*(AS231-Y231-Z231-AA231)),4),ROUND(SUM(Rates!$K$8*AS231),4)))</f>
        <v/>
      </c>
      <c r="AR231" s="66" t="str">
        <f t="shared" si="163"/>
        <v/>
      </c>
      <c r="AS231" s="22" t="str">
        <f t="shared" si="164"/>
        <v/>
      </c>
      <c r="AT231" s="62" t="str">
        <f t="shared" si="165"/>
        <v/>
      </c>
      <c r="AU231" s="63" t="str">
        <f>IF(AX231="","",IF(R231="Refreshment Beverage",ROUND((BA231-Y231-Z231-AA231)*VLOOKUP(VALUE(Q231),Rates!G$15:L$19,3,0),4),ROUND(AW231*(VLOOKUP(VALUE(Q231),Rates!G:L,3,0)),4)))</f>
        <v/>
      </c>
      <c r="AV231" s="68" t="str">
        <f t="shared" si="166"/>
        <v/>
      </c>
      <c r="AW231" s="69" t="str">
        <f t="shared" si="167"/>
        <v/>
      </c>
      <c r="AX231" s="65" t="str">
        <f t="shared" si="168"/>
        <v/>
      </c>
      <c r="AY231" s="70" t="str">
        <f>IF(AX231="","",IF(R231="Refreshment Beverage",ROUND(SUM(AX231*Rates!K$19),4),ROUND(SUM(AX231*(Rates!J$8/100)),4)))</f>
        <v/>
      </c>
      <c r="AZ231" s="67" t="str">
        <f t="shared" si="169"/>
        <v/>
      </c>
      <c r="BA231" s="22" t="str">
        <f t="shared" si="170"/>
        <v/>
      </c>
      <c r="BD231" s="171"/>
      <c r="BE231" s="171"/>
      <c r="BF231" s="171"/>
      <c r="BG231" s="171"/>
    </row>
    <row r="232" spans="11:59" ht="12.75" customHeight="1" x14ac:dyDescent="0.3">
      <c r="K232" s="42" t="str">
        <f t="shared" si="142"/>
        <v/>
      </c>
      <c r="L232" s="55" t="str">
        <f t="shared" si="143"/>
        <v/>
      </c>
      <c r="M232" s="43" t="str">
        <f t="shared" si="144"/>
        <v/>
      </c>
      <c r="N232" s="56" t="str" cm="1">
        <f t="array" ref="N232">IFERROR(IF(_xlfn.SINGLE(B:B)="","",IF(R232="Beer",SUM(LOOKUP(2,1/(Rates!$B$3:$B$5&lt;=W232)/(Rates!$C$3:$C$5&gt;=W232),Rates!$D$3:$D$5)*(X232/100)*W232),IF(R232="Refreshment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56" t="str">
        <f t="shared" si="145"/>
        <v/>
      </c>
      <c r="P232" s="53"/>
      <c r="Q232" s="14" t="str">
        <f t="shared" si="146"/>
        <v/>
      </c>
      <c r="R232" s="57" t="str">
        <f t="shared" si="147"/>
        <v/>
      </c>
      <c r="S232" s="58" t="str">
        <f>IF(B232="","",IF(R232="Refreshment Beverage",VLOOKUP(VALUE(Q232),Rates!G$15:L$19,2,0),VLOOKUP(VALUE(Q232),Rates!G$4:L$12,2,0)))</f>
        <v/>
      </c>
      <c r="T232" s="58" t="str">
        <f t="shared" si="148"/>
        <v/>
      </c>
      <c r="U232" s="58" t="str">
        <f t="shared" si="149"/>
        <v/>
      </c>
      <c r="V232" s="58" t="str">
        <f t="shared" si="150"/>
        <v/>
      </c>
      <c r="W232" s="58" t="str">
        <f t="shared" si="151"/>
        <v/>
      </c>
      <c r="X232" s="59" t="str">
        <f t="shared" si="152"/>
        <v/>
      </c>
      <c r="Y232" s="60" t="str">
        <f>IF(B:B="","",IF(R232="Refreshment Beverage",VLOOKUP(Q232,Rates!G$15:L$19,6,0)*W232,VLOOKUP(Q232,Rates!G$4:L$12,6,0)*W232))</f>
        <v/>
      </c>
      <c r="Z232" s="60" t="str">
        <f t="shared" si="153"/>
        <v/>
      </c>
      <c r="AA232" s="60" t="str">
        <f t="shared" si="141"/>
        <v/>
      </c>
      <c r="AB232" s="61" t="str" cm="1">
        <f t="array" ref="AB232">IF(_xlfn.SINGLE(B:B)="","",IF(R232="Refreshment Beverage","",IF(AND(R232="Beer",Q232=0),SUM(LOOKUP(2,1/(Rates!$B$15:$B$18&lt;=W232)/(Rates!$C$15:$C$18&gt;=W232),Rates!$D$15:$D$18)*W232),VLOOKUP(VALUE(_xlfn.SINGLE(Q:Q)),Rates!A:B,2,0)*W232)))</f>
        <v/>
      </c>
      <c r="AC232" s="61" t="str" cm="1">
        <f t="array" ref="AC232">IF(_xlfn.SINGLE(B:B)="","",IF(R232="Refreshment Beverage","",IF(AND(R232="Beer",Q232=0),SUM(LOOKUP(2,1/(Rates!$B$15:$B$18&lt;=W232)/(Rates!$C$15:$C$18&gt;=W232),Rates!$E$15:$E$18)*W232),VLOOKUP(VALUE(_xlfn.SINGLE(Q:Q)),Rates!A:C,3,0)*W232)))</f>
        <v/>
      </c>
      <c r="AD232" s="168">
        <f>IFERROR(IF(R232="Beer","",IF(OR(Q232=1,Q232=2,Q232=3,Q232=4),VLOOKUP(Q232,Rates!$A$31:$B$34,2,0)*W232,IF(V232=1,VLOOKUP(U232,'REB BEV MIN MKUP'!B:E,4,0),IF(V232&gt;1,VLOOKUP(VALUE(W232),'REB BEV MIN MKUP'!O:Q,3,0),0)))),0)</f>
        <v>0</v>
      </c>
      <c r="AE232" s="62" t="str">
        <f t="shared" si="154"/>
        <v/>
      </c>
      <c r="AF232" s="63" t="str">
        <f t="shared" si="155"/>
        <v/>
      </c>
      <c r="AG232" s="64" t="str">
        <f t="shared" si="156"/>
        <v/>
      </c>
      <c r="AH232" s="65" t="str">
        <f t="shared" si="157"/>
        <v/>
      </c>
      <c r="AI232" s="66" t="str">
        <f>IF(AE:AE="","",IF(R232="Refreshment Beverage",AK232*(Rates!J$19/100),ROUND(SUM(AH232*(Rates!$J$8/100)),4)))</f>
        <v/>
      </c>
      <c r="AJ232" s="67" t="str">
        <f t="shared" si="158"/>
        <v/>
      </c>
      <c r="AK232" s="22" t="str">
        <f t="shared" si="159"/>
        <v/>
      </c>
      <c r="AL232" s="62" t="str">
        <f t="shared" si="160"/>
        <v/>
      </c>
      <c r="AM232" s="63" t="str">
        <f>IF(AS232="","",IF(R232="Refreshment Beverage",ROUND(AS232*Rates!K$19,4),ROUND(AO232*(VLOOKUP(VALUE(Q232),Rates!G$4:L$12,3,0)),4)))</f>
        <v/>
      </c>
      <c r="AN232" s="68" t="str">
        <f>IF(AS232="","",IF(R232="Refreshment Beverage",AS232*(Rates!J$19/100),MAX(AM232,AB232)))</f>
        <v/>
      </c>
      <c r="AO232" s="69" t="str">
        <f t="shared" si="161"/>
        <v/>
      </c>
      <c r="AP232" s="69" t="str">
        <f t="shared" si="162"/>
        <v/>
      </c>
      <c r="AQ232" s="70" t="str">
        <f>IF(AS232="","",IF(R232="Refreshment Beverage",ROUND(SUM(VLOOKUP(Q:Q,Rates!G$15:L$19,3,0)*(AS232-Y232-Z232-AA232)),4),ROUND(SUM(Rates!$K$8*AS232),4)))</f>
        <v/>
      </c>
      <c r="AR232" s="66" t="str">
        <f t="shared" si="163"/>
        <v/>
      </c>
      <c r="AS232" s="22" t="str">
        <f t="shared" si="164"/>
        <v/>
      </c>
      <c r="AT232" s="62" t="str">
        <f t="shared" si="165"/>
        <v/>
      </c>
      <c r="AU232" s="63" t="str">
        <f>IF(AX232="","",IF(R232="Refreshment Beverage",ROUND((BA232-Y232-Z232-AA232)*VLOOKUP(VALUE(Q232),Rates!G$15:L$19,3,0),4),ROUND(AW232*(VLOOKUP(VALUE(Q232),Rates!G:L,3,0)),4)))</f>
        <v/>
      </c>
      <c r="AV232" s="68" t="str">
        <f t="shared" si="166"/>
        <v/>
      </c>
      <c r="AW232" s="69" t="str">
        <f t="shared" si="167"/>
        <v/>
      </c>
      <c r="AX232" s="65" t="str">
        <f t="shared" si="168"/>
        <v/>
      </c>
      <c r="AY232" s="70" t="str">
        <f>IF(AX232="","",IF(R232="Refreshment Beverage",ROUND(SUM(AX232*Rates!K$19),4),ROUND(SUM(AX232*(Rates!J$8/100)),4)))</f>
        <v/>
      </c>
      <c r="AZ232" s="67" t="str">
        <f t="shared" si="169"/>
        <v/>
      </c>
      <c r="BA232" s="22" t="str">
        <f t="shared" si="170"/>
        <v/>
      </c>
      <c r="BD232" s="171"/>
      <c r="BE232" s="171"/>
      <c r="BF232" s="171"/>
      <c r="BG232" s="171"/>
    </row>
    <row r="233" spans="11:59" ht="12.75" customHeight="1" x14ac:dyDescent="0.3">
      <c r="K233" s="42" t="str">
        <f t="shared" si="142"/>
        <v/>
      </c>
      <c r="L233" s="55" t="str">
        <f t="shared" si="143"/>
        <v/>
      </c>
      <c r="M233" s="43" t="str">
        <f t="shared" si="144"/>
        <v/>
      </c>
      <c r="N233" s="56" t="str" cm="1">
        <f t="array" ref="N233">IFERROR(IF(_xlfn.SINGLE(B:B)="","",IF(R233="Beer",SUM(LOOKUP(2,1/(Rates!$B$3:$B$5&lt;=W233)/(Rates!$C$3:$C$5&gt;=W233),Rates!$D$3:$D$5)*(X233/100)*W233),IF(R233="Refreshment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56" t="str">
        <f t="shared" si="145"/>
        <v/>
      </c>
      <c r="P233" s="53"/>
      <c r="Q233" s="14" t="str">
        <f t="shared" si="146"/>
        <v/>
      </c>
      <c r="R233" s="57" t="str">
        <f t="shared" si="147"/>
        <v/>
      </c>
      <c r="S233" s="58" t="str">
        <f>IF(B233="","",IF(R233="Refreshment Beverage",VLOOKUP(VALUE(Q233),Rates!G$15:L$19,2,0),VLOOKUP(VALUE(Q233),Rates!G$4:L$12,2,0)))</f>
        <v/>
      </c>
      <c r="T233" s="58" t="str">
        <f t="shared" si="148"/>
        <v/>
      </c>
      <c r="U233" s="58" t="str">
        <f t="shared" si="149"/>
        <v/>
      </c>
      <c r="V233" s="58" t="str">
        <f t="shared" si="150"/>
        <v/>
      </c>
      <c r="W233" s="58" t="str">
        <f t="shared" si="151"/>
        <v/>
      </c>
      <c r="X233" s="59" t="str">
        <f t="shared" si="152"/>
        <v/>
      </c>
      <c r="Y233" s="60" t="str">
        <f>IF(B:B="","",IF(R233="Refreshment Beverage",VLOOKUP(Q233,Rates!G$15:L$19,6,0)*W233,VLOOKUP(Q233,Rates!G$4:L$12,6,0)*W233))</f>
        <v/>
      </c>
      <c r="Z233" s="60" t="str">
        <f t="shared" si="153"/>
        <v/>
      </c>
      <c r="AA233" s="60" t="str">
        <f t="shared" si="141"/>
        <v/>
      </c>
      <c r="AB233" s="61" t="str" cm="1">
        <f t="array" ref="AB233">IF(_xlfn.SINGLE(B:B)="","",IF(R233="Refreshment Beverage","",IF(AND(R233="Beer",Q233=0),SUM(LOOKUP(2,1/(Rates!$B$15:$B$18&lt;=W233)/(Rates!$C$15:$C$18&gt;=W233),Rates!$D$15:$D$18)*W233),VLOOKUP(VALUE(_xlfn.SINGLE(Q:Q)),Rates!A:B,2,0)*W233)))</f>
        <v/>
      </c>
      <c r="AC233" s="61" t="str" cm="1">
        <f t="array" ref="AC233">IF(_xlfn.SINGLE(B:B)="","",IF(R233="Refreshment Beverage","",IF(AND(R233="Beer",Q233=0),SUM(LOOKUP(2,1/(Rates!$B$15:$B$18&lt;=W233)/(Rates!$C$15:$C$18&gt;=W233),Rates!$E$15:$E$18)*W233),VLOOKUP(VALUE(_xlfn.SINGLE(Q:Q)),Rates!A:C,3,0)*W233)))</f>
        <v/>
      </c>
      <c r="AD233" s="168">
        <f>IFERROR(IF(R233="Beer","",IF(OR(Q233=1,Q233=2,Q233=3,Q233=4),VLOOKUP(Q233,Rates!$A$31:$B$34,2,0)*W233,IF(V233=1,VLOOKUP(U233,'REB BEV MIN MKUP'!B:E,4,0),IF(V233&gt;1,VLOOKUP(VALUE(W233),'REB BEV MIN MKUP'!O:Q,3,0),0)))),0)</f>
        <v>0</v>
      </c>
      <c r="AE233" s="62" t="str">
        <f t="shared" si="154"/>
        <v/>
      </c>
      <c r="AF233" s="63" t="str">
        <f t="shared" si="155"/>
        <v/>
      </c>
      <c r="AG233" s="64" t="str">
        <f t="shared" si="156"/>
        <v/>
      </c>
      <c r="AH233" s="65" t="str">
        <f t="shared" si="157"/>
        <v/>
      </c>
      <c r="AI233" s="66" t="str">
        <f>IF(AE:AE="","",IF(R233="Refreshment Beverage",AK233*(Rates!J$19/100),ROUND(SUM(AH233*(Rates!$J$8/100)),4)))</f>
        <v/>
      </c>
      <c r="AJ233" s="67" t="str">
        <f t="shared" si="158"/>
        <v/>
      </c>
      <c r="AK233" s="22" t="str">
        <f t="shared" si="159"/>
        <v/>
      </c>
      <c r="AL233" s="62" t="str">
        <f t="shared" si="160"/>
        <v/>
      </c>
      <c r="AM233" s="63" t="str">
        <f>IF(AS233="","",IF(R233="Refreshment Beverage",ROUND(AS233*Rates!K$19,4),ROUND(AO233*(VLOOKUP(VALUE(Q233),Rates!G$4:L$12,3,0)),4)))</f>
        <v/>
      </c>
      <c r="AN233" s="68" t="str">
        <f>IF(AS233="","",IF(R233="Refreshment Beverage",AS233*(Rates!J$19/100),MAX(AM233,AB233)))</f>
        <v/>
      </c>
      <c r="AO233" s="69" t="str">
        <f t="shared" si="161"/>
        <v/>
      </c>
      <c r="AP233" s="69" t="str">
        <f t="shared" si="162"/>
        <v/>
      </c>
      <c r="AQ233" s="70" t="str">
        <f>IF(AS233="","",IF(R233="Refreshment Beverage",ROUND(SUM(VLOOKUP(Q:Q,Rates!G$15:L$19,3,0)*(AS233-Y233-Z233-AA233)),4),ROUND(SUM(Rates!$K$8*AS233),4)))</f>
        <v/>
      </c>
      <c r="AR233" s="66" t="str">
        <f t="shared" si="163"/>
        <v/>
      </c>
      <c r="AS233" s="22" t="str">
        <f t="shared" si="164"/>
        <v/>
      </c>
      <c r="AT233" s="62" t="str">
        <f t="shared" si="165"/>
        <v/>
      </c>
      <c r="AU233" s="63" t="str">
        <f>IF(AX233="","",IF(R233="Refreshment Beverage",ROUND((BA233-Y233-Z233-AA233)*VLOOKUP(VALUE(Q233),Rates!G$15:L$19,3,0),4),ROUND(AW233*(VLOOKUP(VALUE(Q233),Rates!G:L,3,0)),4)))</f>
        <v/>
      </c>
      <c r="AV233" s="68" t="str">
        <f t="shared" si="166"/>
        <v/>
      </c>
      <c r="AW233" s="69" t="str">
        <f t="shared" si="167"/>
        <v/>
      </c>
      <c r="AX233" s="65" t="str">
        <f t="shared" si="168"/>
        <v/>
      </c>
      <c r="AY233" s="70" t="str">
        <f>IF(AX233="","",IF(R233="Refreshment Beverage",ROUND(SUM(AX233*Rates!K$19),4),ROUND(SUM(AX233*(Rates!J$8/100)),4)))</f>
        <v/>
      </c>
      <c r="AZ233" s="67" t="str">
        <f t="shared" si="169"/>
        <v/>
      </c>
      <c r="BA233" s="22" t="str">
        <f t="shared" si="170"/>
        <v/>
      </c>
      <c r="BD233" s="171"/>
      <c r="BE233" s="171"/>
      <c r="BF233" s="171"/>
      <c r="BG233" s="171"/>
    </row>
    <row r="234" spans="11:59" ht="12.75" customHeight="1" x14ac:dyDescent="0.3">
      <c r="K234" s="42" t="str">
        <f t="shared" si="142"/>
        <v/>
      </c>
      <c r="L234" s="55" t="str">
        <f t="shared" si="143"/>
        <v/>
      </c>
      <c r="M234" s="43" t="str">
        <f t="shared" si="144"/>
        <v/>
      </c>
      <c r="N234" s="56" t="str" cm="1">
        <f t="array" ref="N234">IFERROR(IF(_xlfn.SINGLE(B:B)="","",IF(R234="Beer",SUM(LOOKUP(2,1/(Rates!$B$3:$B$5&lt;=W234)/(Rates!$C$3:$C$5&gt;=W234),Rates!$D$3:$D$5)*(X234/100)*W234),IF(R234="Refreshment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56" t="str">
        <f t="shared" si="145"/>
        <v/>
      </c>
      <c r="P234" s="53"/>
      <c r="Q234" s="14" t="str">
        <f t="shared" si="146"/>
        <v/>
      </c>
      <c r="R234" s="57" t="str">
        <f t="shared" si="147"/>
        <v/>
      </c>
      <c r="S234" s="58" t="str">
        <f>IF(B234="","",IF(R234="Refreshment Beverage",VLOOKUP(VALUE(Q234),Rates!G$15:L$19,2,0),VLOOKUP(VALUE(Q234),Rates!G$4:L$12,2,0)))</f>
        <v/>
      </c>
      <c r="T234" s="58" t="str">
        <f t="shared" si="148"/>
        <v/>
      </c>
      <c r="U234" s="58" t="str">
        <f t="shared" si="149"/>
        <v/>
      </c>
      <c r="V234" s="58" t="str">
        <f t="shared" si="150"/>
        <v/>
      </c>
      <c r="W234" s="58" t="str">
        <f t="shared" si="151"/>
        <v/>
      </c>
      <c r="X234" s="59" t="str">
        <f t="shared" si="152"/>
        <v/>
      </c>
      <c r="Y234" s="60" t="str">
        <f>IF(B:B="","",IF(R234="Refreshment Beverage",VLOOKUP(Q234,Rates!G$15:L$19,6,0)*W234,VLOOKUP(Q234,Rates!G$4:L$12,6,0)*W234))</f>
        <v/>
      </c>
      <c r="Z234" s="60" t="str">
        <f t="shared" si="153"/>
        <v/>
      </c>
      <c r="AA234" s="60" t="str">
        <f t="shared" si="141"/>
        <v/>
      </c>
      <c r="AB234" s="61" t="str" cm="1">
        <f t="array" ref="AB234">IF(_xlfn.SINGLE(B:B)="","",IF(R234="Refreshment Beverage","",IF(AND(R234="Beer",Q234=0),SUM(LOOKUP(2,1/(Rates!$B$15:$B$18&lt;=W234)/(Rates!$C$15:$C$18&gt;=W234),Rates!$D$15:$D$18)*W234),VLOOKUP(VALUE(_xlfn.SINGLE(Q:Q)),Rates!A:B,2,0)*W234)))</f>
        <v/>
      </c>
      <c r="AC234" s="61" t="str" cm="1">
        <f t="array" ref="AC234">IF(_xlfn.SINGLE(B:B)="","",IF(R234="Refreshment Beverage","",IF(AND(R234="Beer",Q234=0),SUM(LOOKUP(2,1/(Rates!$B$15:$B$18&lt;=W234)/(Rates!$C$15:$C$18&gt;=W234),Rates!$E$15:$E$18)*W234),VLOOKUP(VALUE(_xlfn.SINGLE(Q:Q)),Rates!A:C,3,0)*W234)))</f>
        <v/>
      </c>
      <c r="AD234" s="168">
        <f>IFERROR(IF(R234="Beer","",IF(OR(Q234=1,Q234=2,Q234=3,Q234=4),VLOOKUP(Q234,Rates!$A$31:$B$34,2,0)*W234,IF(V234=1,VLOOKUP(U234,'REB BEV MIN MKUP'!B:E,4,0),IF(V234&gt;1,VLOOKUP(VALUE(W234),'REB BEV MIN MKUP'!O:Q,3,0),0)))),0)</f>
        <v>0</v>
      </c>
      <c r="AE234" s="62" t="str">
        <f t="shared" si="154"/>
        <v/>
      </c>
      <c r="AF234" s="63" t="str">
        <f t="shared" si="155"/>
        <v/>
      </c>
      <c r="AG234" s="64" t="str">
        <f t="shared" si="156"/>
        <v/>
      </c>
      <c r="AH234" s="65" t="str">
        <f t="shared" si="157"/>
        <v/>
      </c>
      <c r="AI234" s="66" t="str">
        <f>IF(AE:AE="","",IF(R234="Refreshment Beverage",AK234*(Rates!J$19/100),ROUND(SUM(AH234*(Rates!$J$8/100)),4)))</f>
        <v/>
      </c>
      <c r="AJ234" s="67" t="str">
        <f t="shared" si="158"/>
        <v/>
      </c>
      <c r="AK234" s="22" t="str">
        <f t="shared" si="159"/>
        <v/>
      </c>
      <c r="AL234" s="62" t="str">
        <f t="shared" si="160"/>
        <v/>
      </c>
      <c r="AM234" s="63" t="str">
        <f>IF(AS234="","",IF(R234="Refreshment Beverage",ROUND(AS234*Rates!K$19,4),ROUND(AO234*(VLOOKUP(VALUE(Q234),Rates!G$4:L$12,3,0)),4)))</f>
        <v/>
      </c>
      <c r="AN234" s="68" t="str">
        <f>IF(AS234="","",IF(R234="Refreshment Beverage",AS234*(Rates!J$19/100),MAX(AM234,AB234)))</f>
        <v/>
      </c>
      <c r="AO234" s="69" t="str">
        <f t="shared" si="161"/>
        <v/>
      </c>
      <c r="AP234" s="69" t="str">
        <f t="shared" si="162"/>
        <v/>
      </c>
      <c r="AQ234" s="70" t="str">
        <f>IF(AS234="","",IF(R234="Refreshment Beverage",ROUND(SUM(VLOOKUP(Q:Q,Rates!G$15:L$19,3,0)*(AS234-Y234-Z234-AA234)),4),ROUND(SUM(Rates!$K$8*AS234),4)))</f>
        <v/>
      </c>
      <c r="AR234" s="66" t="str">
        <f t="shared" si="163"/>
        <v/>
      </c>
      <c r="AS234" s="22" t="str">
        <f t="shared" si="164"/>
        <v/>
      </c>
      <c r="AT234" s="62" t="str">
        <f t="shared" si="165"/>
        <v/>
      </c>
      <c r="AU234" s="63" t="str">
        <f>IF(AX234="","",IF(R234="Refreshment Beverage",ROUND((BA234-Y234-Z234-AA234)*VLOOKUP(VALUE(Q234),Rates!G$15:L$19,3,0),4),ROUND(AW234*(VLOOKUP(VALUE(Q234),Rates!G:L,3,0)),4)))</f>
        <v/>
      </c>
      <c r="AV234" s="68" t="str">
        <f t="shared" si="166"/>
        <v/>
      </c>
      <c r="AW234" s="69" t="str">
        <f t="shared" si="167"/>
        <v/>
      </c>
      <c r="AX234" s="65" t="str">
        <f t="shared" si="168"/>
        <v/>
      </c>
      <c r="AY234" s="70" t="str">
        <f>IF(AX234="","",IF(R234="Refreshment Beverage",ROUND(SUM(AX234*Rates!K$19),4),ROUND(SUM(AX234*(Rates!J$8/100)),4)))</f>
        <v/>
      </c>
      <c r="AZ234" s="67" t="str">
        <f t="shared" si="169"/>
        <v/>
      </c>
      <c r="BA234" s="22" t="str">
        <f t="shared" si="170"/>
        <v/>
      </c>
      <c r="BD234" s="171"/>
      <c r="BE234" s="171"/>
      <c r="BF234" s="171"/>
      <c r="BG234" s="171"/>
    </row>
    <row r="235" spans="11:59" ht="12.75" customHeight="1" x14ac:dyDescent="0.3">
      <c r="K235" s="42" t="str">
        <f t="shared" si="142"/>
        <v/>
      </c>
      <c r="L235" s="55" t="str">
        <f t="shared" si="143"/>
        <v/>
      </c>
      <c r="M235" s="43" t="str">
        <f t="shared" si="144"/>
        <v/>
      </c>
      <c r="N235" s="56" t="str" cm="1">
        <f t="array" ref="N235">IFERROR(IF(_xlfn.SINGLE(B:B)="","",IF(R235="Beer",SUM(LOOKUP(2,1/(Rates!$B$3:$B$5&lt;=W235)/(Rates!$C$3:$C$5&gt;=W235),Rates!$D$3:$D$5)*(X235/100)*W235),IF(R235="Refreshment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56" t="str">
        <f t="shared" si="145"/>
        <v/>
      </c>
      <c r="P235" s="53"/>
      <c r="Q235" s="14" t="str">
        <f t="shared" si="146"/>
        <v/>
      </c>
      <c r="R235" s="57" t="str">
        <f t="shared" si="147"/>
        <v/>
      </c>
      <c r="S235" s="58" t="str">
        <f>IF(B235="","",IF(R235="Refreshment Beverage",VLOOKUP(VALUE(Q235),Rates!G$15:L$19,2,0),VLOOKUP(VALUE(Q235),Rates!G$4:L$12,2,0)))</f>
        <v/>
      </c>
      <c r="T235" s="58" t="str">
        <f t="shared" si="148"/>
        <v/>
      </c>
      <c r="U235" s="58" t="str">
        <f t="shared" si="149"/>
        <v/>
      </c>
      <c r="V235" s="58" t="str">
        <f t="shared" si="150"/>
        <v/>
      </c>
      <c r="W235" s="58" t="str">
        <f t="shared" si="151"/>
        <v/>
      </c>
      <c r="X235" s="59" t="str">
        <f t="shared" si="152"/>
        <v/>
      </c>
      <c r="Y235" s="60" t="str">
        <f>IF(B:B="","",IF(R235="Refreshment Beverage",VLOOKUP(Q235,Rates!G$15:L$19,6,0)*W235,VLOOKUP(Q235,Rates!G$4:L$12,6,0)*W235))</f>
        <v/>
      </c>
      <c r="Z235" s="60" t="str">
        <f t="shared" si="153"/>
        <v/>
      </c>
      <c r="AA235" s="60" t="str">
        <f t="shared" si="141"/>
        <v/>
      </c>
      <c r="AB235" s="61" t="str" cm="1">
        <f t="array" ref="AB235">IF(_xlfn.SINGLE(B:B)="","",IF(R235="Refreshment Beverage","",IF(AND(R235="Beer",Q235=0),SUM(LOOKUP(2,1/(Rates!$B$15:$B$18&lt;=W235)/(Rates!$C$15:$C$18&gt;=W235),Rates!$D$15:$D$18)*W235),VLOOKUP(VALUE(_xlfn.SINGLE(Q:Q)),Rates!A:B,2,0)*W235)))</f>
        <v/>
      </c>
      <c r="AC235" s="61" t="str" cm="1">
        <f t="array" ref="AC235">IF(_xlfn.SINGLE(B:B)="","",IF(R235="Refreshment Beverage","",IF(AND(R235="Beer",Q235=0),SUM(LOOKUP(2,1/(Rates!$B$15:$B$18&lt;=W235)/(Rates!$C$15:$C$18&gt;=W235),Rates!$E$15:$E$18)*W235),VLOOKUP(VALUE(_xlfn.SINGLE(Q:Q)),Rates!A:C,3,0)*W235)))</f>
        <v/>
      </c>
      <c r="AD235" s="168">
        <f>IFERROR(IF(R235="Beer","",IF(OR(Q235=1,Q235=2,Q235=3,Q235=4),VLOOKUP(Q235,Rates!$A$31:$B$34,2,0)*W235,IF(V235=1,VLOOKUP(U235,'REB BEV MIN MKUP'!B:E,4,0),IF(V235&gt;1,VLOOKUP(VALUE(W235),'REB BEV MIN MKUP'!O:Q,3,0),0)))),0)</f>
        <v>0</v>
      </c>
      <c r="AE235" s="62" t="str">
        <f t="shared" si="154"/>
        <v/>
      </c>
      <c r="AF235" s="63" t="str">
        <f t="shared" si="155"/>
        <v/>
      </c>
      <c r="AG235" s="64" t="str">
        <f t="shared" si="156"/>
        <v/>
      </c>
      <c r="AH235" s="65" t="str">
        <f t="shared" si="157"/>
        <v/>
      </c>
      <c r="AI235" s="66" t="str">
        <f>IF(AE:AE="","",IF(R235="Refreshment Beverage",AK235*(Rates!J$19/100),ROUND(SUM(AH235*(Rates!$J$8/100)),4)))</f>
        <v/>
      </c>
      <c r="AJ235" s="67" t="str">
        <f t="shared" si="158"/>
        <v/>
      </c>
      <c r="AK235" s="22" t="str">
        <f t="shared" si="159"/>
        <v/>
      </c>
      <c r="AL235" s="62" t="str">
        <f t="shared" si="160"/>
        <v/>
      </c>
      <c r="AM235" s="63" t="str">
        <f>IF(AS235="","",IF(R235="Refreshment Beverage",ROUND(AS235*Rates!K$19,4),ROUND(AO235*(VLOOKUP(VALUE(Q235),Rates!G$4:L$12,3,0)),4)))</f>
        <v/>
      </c>
      <c r="AN235" s="68" t="str">
        <f>IF(AS235="","",IF(R235="Refreshment Beverage",AS235*(Rates!J$19/100),MAX(AM235,AB235)))</f>
        <v/>
      </c>
      <c r="AO235" s="69" t="str">
        <f t="shared" si="161"/>
        <v/>
      </c>
      <c r="AP235" s="69" t="str">
        <f t="shared" si="162"/>
        <v/>
      </c>
      <c r="AQ235" s="70" t="str">
        <f>IF(AS235="","",IF(R235="Refreshment Beverage",ROUND(SUM(VLOOKUP(Q:Q,Rates!G$15:L$19,3,0)*(AS235-Y235-Z235-AA235)),4),ROUND(SUM(Rates!$K$8*AS235),4)))</f>
        <v/>
      </c>
      <c r="AR235" s="66" t="str">
        <f t="shared" si="163"/>
        <v/>
      </c>
      <c r="AS235" s="22" t="str">
        <f t="shared" si="164"/>
        <v/>
      </c>
      <c r="AT235" s="62" t="str">
        <f t="shared" si="165"/>
        <v/>
      </c>
      <c r="AU235" s="63" t="str">
        <f>IF(AX235="","",IF(R235="Refreshment Beverage",ROUND((BA235-Y235-Z235-AA235)*VLOOKUP(VALUE(Q235),Rates!G$15:L$19,3,0),4),ROUND(AW235*(VLOOKUP(VALUE(Q235),Rates!G:L,3,0)),4)))</f>
        <v/>
      </c>
      <c r="AV235" s="68" t="str">
        <f t="shared" si="166"/>
        <v/>
      </c>
      <c r="AW235" s="69" t="str">
        <f t="shared" si="167"/>
        <v/>
      </c>
      <c r="AX235" s="65" t="str">
        <f t="shared" si="168"/>
        <v/>
      </c>
      <c r="AY235" s="70" t="str">
        <f>IF(AX235="","",IF(R235="Refreshment Beverage",ROUND(SUM(AX235*Rates!K$19),4),ROUND(SUM(AX235*(Rates!J$8/100)),4)))</f>
        <v/>
      </c>
      <c r="AZ235" s="67" t="str">
        <f t="shared" si="169"/>
        <v/>
      </c>
      <c r="BA235" s="22" t="str">
        <f t="shared" si="170"/>
        <v/>
      </c>
      <c r="BD235" s="171"/>
      <c r="BE235" s="171"/>
      <c r="BF235" s="171"/>
      <c r="BG235" s="171"/>
    </row>
    <row r="236" spans="11:59" ht="12.75" customHeight="1" x14ac:dyDescent="0.3">
      <c r="K236" s="42" t="str">
        <f t="shared" si="142"/>
        <v/>
      </c>
      <c r="L236" s="55" t="str">
        <f t="shared" si="143"/>
        <v/>
      </c>
      <c r="M236" s="43" t="str">
        <f t="shared" si="144"/>
        <v/>
      </c>
      <c r="N236" s="56" t="str" cm="1">
        <f t="array" ref="N236">IFERROR(IF(_xlfn.SINGLE(B:B)="","",IF(R236="Beer",SUM(LOOKUP(2,1/(Rates!$B$3:$B$5&lt;=W236)/(Rates!$C$3:$C$5&gt;=W236),Rates!$D$3:$D$5)*(X236/100)*W236),IF(R236="Refreshment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56" t="str">
        <f t="shared" si="145"/>
        <v/>
      </c>
      <c r="P236" s="53"/>
      <c r="Q236" s="14" t="str">
        <f t="shared" si="146"/>
        <v/>
      </c>
      <c r="R236" s="57" t="str">
        <f t="shared" si="147"/>
        <v/>
      </c>
      <c r="S236" s="58" t="str">
        <f>IF(B236="","",IF(R236="Refreshment Beverage",VLOOKUP(VALUE(Q236),Rates!G$15:L$19,2,0),VLOOKUP(VALUE(Q236),Rates!G$4:L$12,2,0)))</f>
        <v/>
      </c>
      <c r="T236" s="58" t="str">
        <f t="shared" si="148"/>
        <v/>
      </c>
      <c r="U236" s="58" t="str">
        <f t="shared" si="149"/>
        <v/>
      </c>
      <c r="V236" s="58" t="str">
        <f t="shared" si="150"/>
        <v/>
      </c>
      <c r="W236" s="58" t="str">
        <f t="shared" si="151"/>
        <v/>
      </c>
      <c r="X236" s="59" t="str">
        <f t="shared" si="152"/>
        <v/>
      </c>
      <c r="Y236" s="60" t="str">
        <f>IF(B:B="","",IF(R236="Refreshment Beverage",VLOOKUP(Q236,Rates!G$15:L$19,6,0)*W236,VLOOKUP(Q236,Rates!G$4:L$12,6,0)*W236))</f>
        <v/>
      </c>
      <c r="Z236" s="60" t="str">
        <f t="shared" si="153"/>
        <v/>
      </c>
      <c r="AA236" s="60" t="str">
        <f t="shared" si="141"/>
        <v/>
      </c>
      <c r="AB236" s="61" t="str" cm="1">
        <f t="array" ref="AB236">IF(_xlfn.SINGLE(B:B)="","",IF(R236="Refreshment Beverage","",IF(AND(R236="Beer",Q236=0),SUM(LOOKUP(2,1/(Rates!$B$15:$B$18&lt;=W236)/(Rates!$C$15:$C$18&gt;=W236),Rates!$D$15:$D$18)*W236),VLOOKUP(VALUE(_xlfn.SINGLE(Q:Q)),Rates!A:B,2,0)*W236)))</f>
        <v/>
      </c>
      <c r="AC236" s="61" t="str" cm="1">
        <f t="array" ref="AC236">IF(_xlfn.SINGLE(B:B)="","",IF(R236="Refreshment Beverage","",IF(AND(R236="Beer",Q236=0),SUM(LOOKUP(2,1/(Rates!$B$15:$B$18&lt;=W236)/(Rates!$C$15:$C$18&gt;=W236),Rates!$E$15:$E$18)*W236),VLOOKUP(VALUE(_xlfn.SINGLE(Q:Q)),Rates!A:C,3,0)*W236)))</f>
        <v/>
      </c>
      <c r="AD236" s="168">
        <f>IFERROR(IF(R236="Beer","",IF(OR(Q236=1,Q236=2,Q236=3,Q236=4),VLOOKUP(Q236,Rates!$A$31:$B$34,2,0)*W236,IF(V236=1,VLOOKUP(U236,'REB BEV MIN MKUP'!B:E,4,0),IF(V236&gt;1,VLOOKUP(VALUE(W236),'REB BEV MIN MKUP'!O:Q,3,0),0)))),0)</f>
        <v>0</v>
      </c>
      <c r="AE236" s="62" t="str">
        <f t="shared" si="154"/>
        <v/>
      </c>
      <c r="AF236" s="63" t="str">
        <f t="shared" si="155"/>
        <v/>
      </c>
      <c r="AG236" s="64" t="str">
        <f t="shared" si="156"/>
        <v/>
      </c>
      <c r="AH236" s="65" t="str">
        <f t="shared" si="157"/>
        <v/>
      </c>
      <c r="AI236" s="66" t="str">
        <f>IF(AE:AE="","",IF(R236="Refreshment Beverage",AK236*(Rates!J$19/100),ROUND(SUM(AH236*(Rates!$J$8/100)),4)))</f>
        <v/>
      </c>
      <c r="AJ236" s="67" t="str">
        <f t="shared" si="158"/>
        <v/>
      </c>
      <c r="AK236" s="22" t="str">
        <f t="shared" si="159"/>
        <v/>
      </c>
      <c r="AL236" s="62" t="str">
        <f t="shared" si="160"/>
        <v/>
      </c>
      <c r="AM236" s="63" t="str">
        <f>IF(AS236="","",IF(R236="Refreshment Beverage",ROUND(AS236*Rates!K$19,4),ROUND(AO236*(VLOOKUP(VALUE(Q236),Rates!G$4:L$12,3,0)),4)))</f>
        <v/>
      </c>
      <c r="AN236" s="68" t="str">
        <f>IF(AS236="","",IF(R236="Refreshment Beverage",AS236*(Rates!J$19/100),MAX(AM236,AB236)))</f>
        <v/>
      </c>
      <c r="AO236" s="69" t="str">
        <f t="shared" si="161"/>
        <v/>
      </c>
      <c r="AP236" s="69" t="str">
        <f t="shared" si="162"/>
        <v/>
      </c>
      <c r="AQ236" s="70" t="str">
        <f>IF(AS236="","",IF(R236="Refreshment Beverage",ROUND(SUM(VLOOKUP(Q:Q,Rates!G$15:L$19,3,0)*(AS236-Y236-Z236-AA236)),4),ROUND(SUM(Rates!$K$8*AS236),4)))</f>
        <v/>
      </c>
      <c r="AR236" s="66" t="str">
        <f t="shared" si="163"/>
        <v/>
      </c>
      <c r="AS236" s="22" t="str">
        <f t="shared" si="164"/>
        <v/>
      </c>
      <c r="AT236" s="62" t="str">
        <f t="shared" si="165"/>
        <v/>
      </c>
      <c r="AU236" s="63" t="str">
        <f>IF(AX236="","",IF(R236="Refreshment Beverage",ROUND((BA236-Y236-Z236-AA236)*VLOOKUP(VALUE(Q236),Rates!G$15:L$19,3,0),4),ROUND(AW236*(VLOOKUP(VALUE(Q236),Rates!G:L,3,0)),4)))</f>
        <v/>
      </c>
      <c r="AV236" s="68" t="str">
        <f t="shared" si="166"/>
        <v/>
      </c>
      <c r="AW236" s="69" t="str">
        <f t="shared" si="167"/>
        <v/>
      </c>
      <c r="AX236" s="65" t="str">
        <f t="shared" si="168"/>
        <v/>
      </c>
      <c r="AY236" s="70" t="str">
        <f>IF(AX236="","",IF(R236="Refreshment Beverage",ROUND(SUM(AX236*Rates!K$19),4),ROUND(SUM(AX236*(Rates!J$8/100)),4)))</f>
        <v/>
      </c>
      <c r="AZ236" s="67" t="str">
        <f t="shared" si="169"/>
        <v/>
      </c>
      <c r="BA236" s="22" t="str">
        <f t="shared" si="170"/>
        <v/>
      </c>
      <c r="BD236" s="171"/>
      <c r="BE236" s="171"/>
      <c r="BF236" s="171"/>
      <c r="BG236" s="171"/>
    </row>
    <row r="237" spans="11:59" ht="12.75" customHeight="1" x14ac:dyDescent="0.3">
      <c r="K237" s="42" t="str">
        <f t="shared" si="142"/>
        <v/>
      </c>
      <c r="L237" s="55" t="str">
        <f t="shared" si="143"/>
        <v/>
      </c>
      <c r="M237" s="43" t="str">
        <f t="shared" si="144"/>
        <v/>
      </c>
      <c r="N237" s="56" t="str" cm="1">
        <f t="array" ref="N237">IFERROR(IF(_xlfn.SINGLE(B:B)="","",IF(R237="Beer",SUM(LOOKUP(2,1/(Rates!$B$3:$B$5&lt;=W237)/(Rates!$C$3:$C$5&gt;=W237),Rates!$D$3:$D$5)*(X237/100)*W237),IF(R237="Refreshment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56" t="str">
        <f t="shared" si="145"/>
        <v/>
      </c>
      <c r="P237" s="53"/>
      <c r="Q237" s="14" t="str">
        <f t="shared" si="146"/>
        <v/>
      </c>
      <c r="R237" s="57" t="str">
        <f t="shared" si="147"/>
        <v/>
      </c>
      <c r="S237" s="58" t="str">
        <f>IF(B237="","",IF(R237="Refreshment Beverage",VLOOKUP(VALUE(Q237),Rates!G$15:L$19,2,0),VLOOKUP(VALUE(Q237),Rates!G$4:L$12,2,0)))</f>
        <v/>
      </c>
      <c r="T237" s="58" t="str">
        <f t="shared" si="148"/>
        <v/>
      </c>
      <c r="U237" s="58" t="str">
        <f t="shared" si="149"/>
        <v/>
      </c>
      <c r="V237" s="58" t="str">
        <f t="shared" si="150"/>
        <v/>
      </c>
      <c r="W237" s="58" t="str">
        <f t="shared" si="151"/>
        <v/>
      </c>
      <c r="X237" s="59" t="str">
        <f t="shared" si="152"/>
        <v/>
      </c>
      <c r="Y237" s="60" t="str">
        <f>IF(B:B="","",IF(R237="Refreshment Beverage",VLOOKUP(Q237,Rates!G$15:L$19,6,0)*W237,VLOOKUP(Q237,Rates!G$4:L$12,6,0)*W237))</f>
        <v/>
      </c>
      <c r="Z237" s="60" t="str">
        <f t="shared" si="153"/>
        <v/>
      </c>
      <c r="AA237" s="60" t="str">
        <f t="shared" si="141"/>
        <v/>
      </c>
      <c r="AB237" s="61" t="str" cm="1">
        <f t="array" ref="AB237">IF(_xlfn.SINGLE(B:B)="","",IF(R237="Refreshment Beverage","",IF(AND(R237="Beer",Q237=0),SUM(LOOKUP(2,1/(Rates!$B$15:$B$18&lt;=W237)/(Rates!$C$15:$C$18&gt;=W237),Rates!$D$15:$D$18)*W237),VLOOKUP(VALUE(_xlfn.SINGLE(Q:Q)),Rates!A:B,2,0)*W237)))</f>
        <v/>
      </c>
      <c r="AC237" s="61" t="str" cm="1">
        <f t="array" ref="AC237">IF(_xlfn.SINGLE(B:B)="","",IF(R237="Refreshment Beverage","",IF(AND(R237="Beer",Q237=0),SUM(LOOKUP(2,1/(Rates!$B$15:$B$18&lt;=W237)/(Rates!$C$15:$C$18&gt;=W237),Rates!$E$15:$E$18)*W237),VLOOKUP(VALUE(_xlfn.SINGLE(Q:Q)),Rates!A:C,3,0)*W237)))</f>
        <v/>
      </c>
      <c r="AD237" s="168">
        <f>IFERROR(IF(R237="Beer","",IF(OR(Q237=1,Q237=2,Q237=3,Q237=4),VLOOKUP(Q237,Rates!$A$31:$B$34,2,0)*W237,IF(V237=1,VLOOKUP(U237,'REB BEV MIN MKUP'!B:E,4,0),IF(V237&gt;1,VLOOKUP(VALUE(W237),'REB BEV MIN MKUP'!O:Q,3,0),0)))),0)</f>
        <v>0</v>
      </c>
      <c r="AE237" s="62" t="str">
        <f t="shared" si="154"/>
        <v/>
      </c>
      <c r="AF237" s="63" t="str">
        <f t="shared" si="155"/>
        <v/>
      </c>
      <c r="AG237" s="64" t="str">
        <f t="shared" si="156"/>
        <v/>
      </c>
      <c r="AH237" s="65" t="str">
        <f t="shared" si="157"/>
        <v/>
      </c>
      <c r="AI237" s="66" t="str">
        <f>IF(AE:AE="","",IF(R237="Refreshment Beverage",AK237*(Rates!J$19/100),ROUND(SUM(AH237*(Rates!$J$8/100)),4)))</f>
        <v/>
      </c>
      <c r="AJ237" s="67" t="str">
        <f t="shared" si="158"/>
        <v/>
      </c>
      <c r="AK237" s="22" t="str">
        <f t="shared" si="159"/>
        <v/>
      </c>
      <c r="AL237" s="62" t="str">
        <f t="shared" si="160"/>
        <v/>
      </c>
      <c r="AM237" s="63" t="str">
        <f>IF(AS237="","",IF(R237="Refreshment Beverage",ROUND(AS237*Rates!K$19,4),ROUND(AO237*(VLOOKUP(VALUE(Q237),Rates!G$4:L$12,3,0)),4)))</f>
        <v/>
      </c>
      <c r="AN237" s="68" t="str">
        <f>IF(AS237="","",IF(R237="Refreshment Beverage",AS237*(Rates!J$19/100),MAX(AM237,AB237)))</f>
        <v/>
      </c>
      <c r="AO237" s="69" t="str">
        <f t="shared" si="161"/>
        <v/>
      </c>
      <c r="AP237" s="69" t="str">
        <f t="shared" si="162"/>
        <v/>
      </c>
      <c r="AQ237" s="70" t="str">
        <f>IF(AS237="","",IF(R237="Refreshment Beverage",ROUND(SUM(VLOOKUP(Q:Q,Rates!G$15:L$19,3,0)*(AS237-Y237-Z237-AA237)),4),ROUND(SUM(Rates!$K$8*AS237),4)))</f>
        <v/>
      </c>
      <c r="AR237" s="66" t="str">
        <f t="shared" si="163"/>
        <v/>
      </c>
      <c r="AS237" s="22" t="str">
        <f t="shared" si="164"/>
        <v/>
      </c>
      <c r="AT237" s="62" t="str">
        <f t="shared" si="165"/>
        <v/>
      </c>
      <c r="AU237" s="63" t="str">
        <f>IF(AX237="","",IF(R237="Refreshment Beverage",ROUND((BA237-Y237-Z237-AA237)*VLOOKUP(VALUE(Q237),Rates!G$15:L$19,3,0),4),ROUND(AW237*(VLOOKUP(VALUE(Q237),Rates!G:L,3,0)),4)))</f>
        <v/>
      </c>
      <c r="AV237" s="68" t="str">
        <f t="shared" si="166"/>
        <v/>
      </c>
      <c r="AW237" s="69" t="str">
        <f t="shared" si="167"/>
        <v/>
      </c>
      <c r="AX237" s="65" t="str">
        <f t="shared" si="168"/>
        <v/>
      </c>
      <c r="AY237" s="70" t="str">
        <f>IF(AX237="","",IF(R237="Refreshment Beverage",ROUND(SUM(AX237*Rates!K$19),4),ROUND(SUM(AX237*(Rates!J$8/100)),4)))</f>
        <v/>
      </c>
      <c r="AZ237" s="67" t="str">
        <f t="shared" si="169"/>
        <v/>
      </c>
      <c r="BA237" s="22" t="str">
        <f t="shared" si="170"/>
        <v/>
      </c>
      <c r="BD237" s="171"/>
      <c r="BE237" s="171"/>
      <c r="BF237" s="171"/>
      <c r="BG237" s="171"/>
    </row>
    <row r="238" spans="11:59" ht="12.75" customHeight="1" x14ac:dyDescent="0.3">
      <c r="K238" s="42" t="str">
        <f t="shared" si="142"/>
        <v/>
      </c>
      <c r="L238" s="55" t="str">
        <f t="shared" si="143"/>
        <v/>
      </c>
      <c r="M238" s="43" t="str">
        <f t="shared" si="144"/>
        <v/>
      </c>
      <c r="N238" s="56" t="str" cm="1">
        <f t="array" ref="N238">IFERROR(IF(_xlfn.SINGLE(B:B)="","",IF(R238="Beer",SUM(LOOKUP(2,1/(Rates!$B$3:$B$5&lt;=W238)/(Rates!$C$3:$C$5&gt;=W238),Rates!$D$3:$D$5)*(X238/100)*W238),IF(R238="Refreshment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56" t="str">
        <f t="shared" si="145"/>
        <v/>
      </c>
      <c r="P238" s="53"/>
      <c r="Q238" s="14" t="str">
        <f t="shared" si="146"/>
        <v/>
      </c>
      <c r="R238" s="57" t="str">
        <f t="shared" si="147"/>
        <v/>
      </c>
      <c r="S238" s="58" t="str">
        <f>IF(B238="","",IF(R238="Refreshment Beverage",VLOOKUP(VALUE(Q238),Rates!G$15:L$19,2,0),VLOOKUP(VALUE(Q238),Rates!G$4:L$12,2,0)))</f>
        <v/>
      </c>
      <c r="T238" s="58" t="str">
        <f t="shared" si="148"/>
        <v/>
      </c>
      <c r="U238" s="58" t="str">
        <f t="shared" si="149"/>
        <v/>
      </c>
      <c r="V238" s="58" t="str">
        <f t="shared" si="150"/>
        <v/>
      </c>
      <c r="W238" s="58" t="str">
        <f t="shared" si="151"/>
        <v/>
      </c>
      <c r="X238" s="59" t="str">
        <f t="shared" si="152"/>
        <v/>
      </c>
      <c r="Y238" s="60" t="str">
        <f>IF(B:B="","",IF(R238="Refreshment Beverage",VLOOKUP(Q238,Rates!G$15:L$19,6,0)*W238,VLOOKUP(Q238,Rates!G$4:L$12,6,0)*W238))</f>
        <v/>
      </c>
      <c r="Z238" s="60" t="str">
        <f t="shared" si="153"/>
        <v/>
      </c>
      <c r="AA238" s="60" t="str">
        <f t="shared" si="141"/>
        <v/>
      </c>
      <c r="AB238" s="61" t="str" cm="1">
        <f t="array" ref="AB238">IF(_xlfn.SINGLE(B:B)="","",IF(R238="Refreshment Beverage","",IF(AND(R238="Beer",Q238=0),SUM(LOOKUP(2,1/(Rates!$B$15:$B$18&lt;=W238)/(Rates!$C$15:$C$18&gt;=W238),Rates!$D$15:$D$18)*W238),VLOOKUP(VALUE(_xlfn.SINGLE(Q:Q)),Rates!A:B,2,0)*W238)))</f>
        <v/>
      </c>
      <c r="AC238" s="61" t="str" cm="1">
        <f t="array" ref="AC238">IF(_xlfn.SINGLE(B:B)="","",IF(R238="Refreshment Beverage","",IF(AND(R238="Beer",Q238=0),SUM(LOOKUP(2,1/(Rates!$B$15:$B$18&lt;=W238)/(Rates!$C$15:$C$18&gt;=W238),Rates!$E$15:$E$18)*W238),VLOOKUP(VALUE(_xlfn.SINGLE(Q:Q)),Rates!A:C,3,0)*W238)))</f>
        <v/>
      </c>
      <c r="AD238" s="168">
        <f>IFERROR(IF(R238="Beer","",IF(OR(Q238=1,Q238=2,Q238=3,Q238=4),VLOOKUP(Q238,Rates!$A$31:$B$34,2,0)*W238,IF(V238=1,VLOOKUP(U238,'REB BEV MIN MKUP'!B:E,4,0),IF(V238&gt;1,VLOOKUP(VALUE(W238),'REB BEV MIN MKUP'!O:Q,3,0),0)))),0)</f>
        <v>0</v>
      </c>
      <c r="AE238" s="62" t="str">
        <f t="shared" si="154"/>
        <v/>
      </c>
      <c r="AF238" s="63" t="str">
        <f t="shared" si="155"/>
        <v/>
      </c>
      <c r="AG238" s="64" t="str">
        <f t="shared" si="156"/>
        <v/>
      </c>
      <c r="AH238" s="65" t="str">
        <f t="shared" si="157"/>
        <v/>
      </c>
      <c r="AI238" s="66" t="str">
        <f>IF(AE:AE="","",IF(R238="Refreshment Beverage",AK238*(Rates!J$19/100),ROUND(SUM(AH238*(Rates!$J$8/100)),4)))</f>
        <v/>
      </c>
      <c r="AJ238" s="67" t="str">
        <f t="shared" si="158"/>
        <v/>
      </c>
      <c r="AK238" s="22" t="str">
        <f t="shared" si="159"/>
        <v/>
      </c>
      <c r="AL238" s="62" t="str">
        <f t="shared" si="160"/>
        <v/>
      </c>
      <c r="AM238" s="63" t="str">
        <f>IF(AS238="","",IF(R238="Refreshment Beverage",ROUND(AS238*Rates!K$19,4),ROUND(AO238*(VLOOKUP(VALUE(Q238),Rates!G$4:L$12,3,0)),4)))</f>
        <v/>
      </c>
      <c r="AN238" s="68" t="str">
        <f>IF(AS238="","",IF(R238="Refreshment Beverage",AS238*(Rates!J$19/100),MAX(AM238,AB238)))</f>
        <v/>
      </c>
      <c r="AO238" s="69" t="str">
        <f t="shared" si="161"/>
        <v/>
      </c>
      <c r="AP238" s="69" t="str">
        <f t="shared" si="162"/>
        <v/>
      </c>
      <c r="AQ238" s="70" t="str">
        <f>IF(AS238="","",IF(R238="Refreshment Beverage",ROUND(SUM(VLOOKUP(Q:Q,Rates!G$15:L$19,3,0)*(AS238-Y238-Z238-AA238)),4),ROUND(SUM(Rates!$K$8*AS238),4)))</f>
        <v/>
      </c>
      <c r="AR238" s="66" t="str">
        <f t="shared" si="163"/>
        <v/>
      </c>
      <c r="AS238" s="22" t="str">
        <f t="shared" si="164"/>
        <v/>
      </c>
      <c r="AT238" s="62" t="str">
        <f t="shared" si="165"/>
        <v/>
      </c>
      <c r="AU238" s="63" t="str">
        <f>IF(AX238="","",IF(R238="Refreshment Beverage",ROUND((BA238-Y238-Z238-AA238)*VLOOKUP(VALUE(Q238),Rates!G$15:L$19,3,0),4),ROUND(AW238*(VLOOKUP(VALUE(Q238),Rates!G:L,3,0)),4)))</f>
        <v/>
      </c>
      <c r="AV238" s="68" t="str">
        <f t="shared" si="166"/>
        <v/>
      </c>
      <c r="AW238" s="69" t="str">
        <f t="shared" si="167"/>
        <v/>
      </c>
      <c r="AX238" s="65" t="str">
        <f t="shared" si="168"/>
        <v/>
      </c>
      <c r="AY238" s="70" t="str">
        <f>IF(AX238="","",IF(R238="Refreshment Beverage",ROUND(SUM(AX238*Rates!K$19),4),ROUND(SUM(AX238*(Rates!J$8/100)),4)))</f>
        <v/>
      </c>
      <c r="AZ238" s="67" t="str">
        <f t="shared" si="169"/>
        <v/>
      </c>
      <c r="BA238" s="22" t="str">
        <f t="shared" si="170"/>
        <v/>
      </c>
      <c r="BD238" s="171"/>
      <c r="BE238" s="171"/>
      <c r="BF238" s="171"/>
      <c r="BG238" s="171"/>
    </row>
    <row r="239" spans="11:59" ht="12.75" customHeight="1" x14ac:dyDescent="0.3">
      <c r="K239" s="42" t="str">
        <f t="shared" si="142"/>
        <v/>
      </c>
      <c r="L239" s="55" t="str">
        <f t="shared" si="143"/>
        <v/>
      </c>
      <c r="M239" s="43" t="str">
        <f t="shared" si="144"/>
        <v/>
      </c>
      <c r="N239" s="56" t="str" cm="1">
        <f t="array" ref="N239">IFERROR(IF(_xlfn.SINGLE(B:B)="","",IF(R239="Beer",SUM(LOOKUP(2,1/(Rates!$B$3:$B$5&lt;=W239)/(Rates!$C$3:$C$5&gt;=W239),Rates!$D$3:$D$5)*(X239/100)*W239),IF(R239="Refreshment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56" t="str">
        <f t="shared" si="145"/>
        <v/>
      </c>
      <c r="P239" s="53"/>
      <c r="Q239" s="14" t="str">
        <f t="shared" si="146"/>
        <v/>
      </c>
      <c r="R239" s="57" t="str">
        <f t="shared" si="147"/>
        <v/>
      </c>
      <c r="S239" s="58" t="str">
        <f>IF(B239="","",IF(R239="Refreshment Beverage",VLOOKUP(VALUE(Q239),Rates!G$15:L$19,2,0),VLOOKUP(VALUE(Q239),Rates!G$4:L$12,2,0)))</f>
        <v/>
      </c>
      <c r="T239" s="58" t="str">
        <f t="shared" si="148"/>
        <v/>
      </c>
      <c r="U239" s="58" t="str">
        <f t="shared" si="149"/>
        <v/>
      </c>
      <c r="V239" s="58" t="str">
        <f t="shared" si="150"/>
        <v/>
      </c>
      <c r="W239" s="58" t="str">
        <f t="shared" si="151"/>
        <v/>
      </c>
      <c r="X239" s="59" t="str">
        <f t="shared" si="152"/>
        <v/>
      </c>
      <c r="Y239" s="60" t="str">
        <f>IF(B:B="","",IF(R239="Refreshment Beverage",VLOOKUP(Q239,Rates!G$15:L$19,6,0)*W239,VLOOKUP(Q239,Rates!G$4:L$12,6,0)*W239))</f>
        <v/>
      </c>
      <c r="Z239" s="60" t="str">
        <f t="shared" si="153"/>
        <v/>
      </c>
      <c r="AA239" s="60" t="str">
        <f t="shared" si="141"/>
        <v/>
      </c>
      <c r="AB239" s="61" t="str" cm="1">
        <f t="array" ref="AB239">IF(_xlfn.SINGLE(B:B)="","",IF(R239="Refreshment Beverage","",IF(AND(R239="Beer",Q239=0),SUM(LOOKUP(2,1/(Rates!$B$15:$B$18&lt;=W239)/(Rates!$C$15:$C$18&gt;=W239),Rates!$D$15:$D$18)*W239),VLOOKUP(VALUE(_xlfn.SINGLE(Q:Q)),Rates!A:B,2,0)*W239)))</f>
        <v/>
      </c>
      <c r="AC239" s="61" t="str" cm="1">
        <f t="array" ref="AC239">IF(_xlfn.SINGLE(B:B)="","",IF(R239="Refreshment Beverage","",IF(AND(R239="Beer",Q239=0),SUM(LOOKUP(2,1/(Rates!$B$15:$B$18&lt;=W239)/(Rates!$C$15:$C$18&gt;=W239),Rates!$E$15:$E$18)*W239),VLOOKUP(VALUE(_xlfn.SINGLE(Q:Q)),Rates!A:C,3,0)*W239)))</f>
        <v/>
      </c>
      <c r="AD239" s="168">
        <f>IFERROR(IF(R239="Beer","",IF(OR(Q239=1,Q239=2,Q239=3,Q239=4),VLOOKUP(Q239,Rates!$A$31:$B$34,2,0)*W239,IF(V239=1,VLOOKUP(U239,'REB BEV MIN MKUP'!B:E,4,0),IF(V239&gt;1,VLOOKUP(VALUE(W239),'REB BEV MIN MKUP'!O:Q,3,0),0)))),0)</f>
        <v>0</v>
      </c>
      <c r="AE239" s="62" t="str">
        <f t="shared" si="154"/>
        <v/>
      </c>
      <c r="AF239" s="63" t="str">
        <f t="shared" si="155"/>
        <v/>
      </c>
      <c r="AG239" s="64" t="str">
        <f t="shared" si="156"/>
        <v/>
      </c>
      <c r="AH239" s="65" t="str">
        <f t="shared" si="157"/>
        <v/>
      </c>
      <c r="AI239" s="66" t="str">
        <f>IF(AE:AE="","",IF(R239="Refreshment Beverage",AK239*(Rates!J$19/100),ROUND(SUM(AH239*(Rates!$J$8/100)),4)))</f>
        <v/>
      </c>
      <c r="AJ239" s="67" t="str">
        <f t="shared" si="158"/>
        <v/>
      </c>
      <c r="AK239" s="22" t="str">
        <f t="shared" si="159"/>
        <v/>
      </c>
      <c r="AL239" s="62" t="str">
        <f t="shared" si="160"/>
        <v/>
      </c>
      <c r="AM239" s="63" t="str">
        <f>IF(AS239="","",IF(R239="Refreshment Beverage",ROUND(AS239*Rates!K$19,4),ROUND(AO239*(VLOOKUP(VALUE(Q239),Rates!G$4:L$12,3,0)),4)))</f>
        <v/>
      </c>
      <c r="AN239" s="68" t="str">
        <f>IF(AS239="","",IF(R239="Refreshment Beverage",AS239*(Rates!J$19/100),MAX(AM239,AB239)))</f>
        <v/>
      </c>
      <c r="AO239" s="69" t="str">
        <f t="shared" si="161"/>
        <v/>
      </c>
      <c r="AP239" s="69" t="str">
        <f t="shared" si="162"/>
        <v/>
      </c>
      <c r="AQ239" s="70" t="str">
        <f>IF(AS239="","",IF(R239="Refreshment Beverage",ROUND(SUM(VLOOKUP(Q:Q,Rates!G$15:L$19,3,0)*(AS239-Y239-Z239-AA239)),4),ROUND(SUM(Rates!$K$8*AS239),4)))</f>
        <v/>
      </c>
      <c r="AR239" s="66" t="str">
        <f t="shared" si="163"/>
        <v/>
      </c>
      <c r="AS239" s="22" t="str">
        <f t="shared" si="164"/>
        <v/>
      </c>
      <c r="AT239" s="62" t="str">
        <f t="shared" si="165"/>
        <v/>
      </c>
      <c r="AU239" s="63" t="str">
        <f>IF(AX239="","",IF(R239="Refreshment Beverage",ROUND((BA239-Y239-Z239-AA239)*VLOOKUP(VALUE(Q239),Rates!G$15:L$19,3,0),4),ROUND(AW239*(VLOOKUP(VALUE(Q239),Rates!G:L,3,0)),4)))</f>
        <v/>
      </c>
      <c r="AV239" s="68" t="str">
        <f t="shared" si="166"/>
        <v/>
      </c>
      <c r="AW239" s="69" t="str">
        <f t="shared" si="167"/>
        <v/>
      </c>
      <c r="AX239" s="65" t="str">
        <f t="shared" si="168"/>
        <v/>
      </c>
      <c r="AY239" s="70" t="str">
        <f>IF(AX239="","",IF(R239="Refreshment Beverage",ROUND(SUM(AX239*Rates!K$19),4),ROUND(SUM(AX239*(Rates!J$8/100)),4)))</f>
        <v/>
      </c>
      <c r="AZ239" s="67" t="str">
        <f t="shared" si="169"/>
        <v/>
      </c>
      <c r="BA239" s="22" t="str">
        <f t="shared" si="170"/>
        <v/>
      </c>
      <c r="BD239" s="171"/>
      <c r="BE239" s="171"/>
      <c r="BF239" s="171"/>
      <c r="BG239" s="171"/>
    </row>
    <row r="240" spans="11:59" ht="12.75" customHeight="1" x14ac:dyDescent="0.3">
      <c r="K240" s="42" t="str">
        <f t="shared" si="142"/>
        <v/>
      </c>
      <c r="L240" s="55" t="str">
        <f t="shared" si="143"/>
        <v/>
      </c>
      <c r="M240" s="43" t="str">
        <f t="shared" si="144"/>
        <v/>
      </c>
      <c r="N240" s="56" t="str" cm="1">
        <f t="array" ref="N240">IFERROR(IF(_xlfn.SINGLE(B:B)="","",IF(R240="Beer",SUM(LOOKUP(2,1/(Rates!$B$3:$B$5&lt;=W240)/(Rates!$C$3:$C$5&gt;=W240),Rates!$D$3:$D$5)*(X240/100)*W240),IF(R240="Refreshment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56" t="str">
        <f t="shared" si="145"/>
        <v/>
      </c>
      <c r="P240" s="53"/>
      <c r="Q240" s="14" t="str">
        <f t="shared" si="146"/>
        <v/>
      </c>
      <c r="R240" s="57" t="str">
        <f t="shared" si="147"/>
        <v/>
      </c>
      <c r="S240" s="58" t="str">
        <f>IF(B240="","",IF(R240="Refreshment Beverage",VLOOKUP(VALUE(Q240),Rates!G$15:L$19,2,0),VLOOKUP(VALUE(Q240),Rates!G$4:L$12,2,0)))</f>
        <v/>
      </c>
      <c r="T240" s="58" t="str">
        <f t="shared" si="148"/>
        <v/>
      </c>
      <c r="U240" s="58" t="str">
        <f t="shared" si="149"/>
        <v/>
      </c>
      <c r="V240" s="58" t="str">
        <f t="shared" si="150"/>
        <v/>
      </c>
      <c r="W240" s="58" t="str">
        <f t="shared" si="151"/>
        <v/>
      </c>
      <c r="X240" s="59" t="str">
        <f t="shared" si="152"/>
        <v/>
      </c>
      <c r="Y240" s="60" t="str">
        <f>IF(B:B="","",IF(R240="Refreshment Beverage",VLOOKUP(Q240,Rates!G$15:L$19,6,0)*W240,VLOOKUP(Q240,Rates!G$4:L$12,6,0)*W240))</f>
        <v/>
      </c>
      <c r="Z240" s="60" t="str">
        <f t="shared" si="153"/>
        <v/>
      </c>
      <c r="AA240" s="60" t="str">
        <f t="shared" si="141"/>
        <v/>
      </c>
      <c r="AB240" s="61" t="str" cm="1">
        <f t="array" ref="AB240">IF(_xlfn.SINGLE(B:B)="","",IF(R240="Refreshment Beverage","",IF(AND(R240="Beer",Q240=0),SUM(LOOKUP(2,1/(Rates!$B$15:$B$18&lt;=W240)/(Rates!$C$15:$C$18&gt;=W240),Rates!$D$15:$D$18)*W240),VLOOKUP(VALUE(_xlfn.SINGLE(Q:Q)),Rates!A:B,2,0)*W240)))</f>
        <v/>
      </c>
      <c r="AC240" s="61" t="str" cm="1">
        <f t="array" ref="AC240">IF(_xlfn.SINGLE(B:B)="","",IF(R240="Refreshment Beverage","",IF(AND(R240="Beer",Q240=0),SUM(LOOKUP(2,1/(Rates!$B$15:$B$18&lt;=W240)/(Rates!$C$15:$C$18&gt;=W240),Rates!$E$15:$E$18)*W240),VLOOKUP(VALUE(_xlfn.SINGLE(Q:Q)),Rates!A:C,3,0)*W240)))</f>
        <v/>
      </c>
      <c r="AD240" s="168">
        <f>IFERROR(IF(R240="Beer","",IF(OR(Q240=1,Q240=2,Q240=3,Q240=4),VLOOKUP(Q240,Rates!$A$31:$B$34,2,0)*W240,IF(V240=1,VLOOKUP(U240,'REB BEV MIN MKUP'!B:E,4,0),IF(V240&gt;1,VLOOKUP(VALUE(W240),'REB BEV MIN MKUP'!O:Q,3,0),0)))),0)</f>
        <v>0</v>
      </c>
      <c r="AE240" s="62" t="str">
        <f t="shared" si="154"/>
        <v/>
      </c>
      <c r="AF240" s="63" t="str">
        <f t="shared" si="155"/>
        <v/>
      </c>
      <c r="AG240" s="64" t="str">
        <f t="shared" si="156"/>
        <v/>
      </c>
      <c r="AH240" s="65" t="str">
        <f t="shared" si="157"/>
        <v/>
      </c>
      <c r="AI240" s="66" t="str">
        <f>IF(AE:AE="","",IF(R240="Refreshment Beverage",AK240*(Rates!J$19/100),ROUND(SUM(AH240*(Rates!$J$8/100)),4)))</f>
        <v/>
      </c>
      <c r="AJ240" s="67" t="str">
        <f t="shared" si="158"/>
        <v/>
      </c>
      <c r="AK240" s="22" t="str">
        <f t="shared" si="159"/>
        <v/>
      </c>
      <c r="AL240" s="62" t="str">
        <f t="shared" si="160"/>
        <v/>
      </c>
      <c r="AM240" s="63" t="str">
        <f>IF(AS240="","",IF(R240="Refreshment Beverage",ROUND(AS240*Rates!K$19,4),ROUND(AO240*(VLOOKUP(VALUE(Q240),Rates!G$4:L$12,3,0)),4)))</f>
        <v/>
      </c>
      <c r="AN240" s="68" t="str">
        <f>IF(AS240="","",IF(R240="Refreshment Beverage",AS240*(Rates!J$19/100),MAX(AM240,AB240)))</f>
        <v/>
      </c>
      <c r="AO240" s="69" t="str">
        <f t="shared" si="161"/>
        <v/>
      </c>
      <c r="AP240" s="69" t="str">
        <f t="shared" si="162"/>
        <v/>
      </c>
      <c r="AQ240" s="70" t="str">
        <f>IF(AS240="","",IF(R240="Refreshment Beverage",ROUND(SUM(VLOOKUP(Q:Q,Rates!G$15:L$19,3,0)*(AS240-Y240-Z240-AA240)),4),ROUND(SUM(Rates!$K$8*AS240),4)))</f>
        <v/>
      </c>
      <c r="AR240" s="66" t="str">
        <f t="shared" si="163"/>
        <v/>
      </c>
      <c r="AS240" s="22" t="str">
        <f t="shared" si="164"/>
        <v/>
      </c>
      <c r="AT240" s="62" t="str">
        <f t="shared" si="165"/>
        <v/>
      </c>
      <c r="AU240" s="63" t="str">
        <f>IF(AX240="","",IF(R240="Refreshment Beverage",ROUND((BA240-Y240-Z240-AA240)*VLOOKUP(VALUE(Q240),Rates!G$15:L$19,3,0),4),ROUND(AW240*(VLOOKUP(VALUE(Q240),Rates!G:L,3,0)),4)))</f>
        <v/>
      </c>
      <c r="AV240" s="68" t="str">
        <f t="shared" si="166"/>
        <v/>
      </c>
      <c r="AW240" s="69" t="str">
        <f t="shared" si="167"/>
        <v/>
      </c>
      <c r="AX240" s="65" t="str">
        <f t="shared" si="168"/>
        <v/>
      </c>
      <c r="AY240" s="70" t="str">
        <f>IF(AX240="","",IF(R240="Refreshment Beverage",ROUND(SUM(AX240*Rates!K$19),4),ROUND(SUM(AX240*(Rates!J$8/100)),4)))</f>
        <v/>
      </c>
      <c r="AZ240" s="67" t="str">
        <f t="shared" si="169"/>
        <v/>
      </c>
      <c r="BA240" s="22" t="str">
        <f t="shared" si="170"/>
        <v/>
      </c>
      <c r="BD240" s="171"/>
      <c r="BE240" s="171"/>
      <c r="BF240" s="171"/>
      <c r="BG240" s="171"/>
    </row>
    <row r="241" spans="11:59" ht="12.75" customHeight="1" x14ac:dyDescent="0.3">
      <c r="K241" s="42" t="str">
        <f t="shared" si="142"/>
        <v/>
      </c>
      <c r="L241" s="55" t="str">
        <f t="shared" si="143"/>
        <v/>
      </c>
      <c r="M241" s="43" t="str">
        <f t="shared" si="144"/>
        <v/>
      </c>
      <c r="N241" s="56" t="str" cm="1">
        <f t="array" ref="N241">IFERROR(IF(_xlfn.SINGLE(B:B)="","",IF(R241="Beer",SUM(LOOKUP(2,1/(Rates!$B$3:$B$5&lt;=W241)/(Rates!$C$3:$C$5&gt;=W241),Rates!$D$3:$D$5)*(X241/100)*W241),IF(R241="Refreshment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56" t="str">
        <f t="shared" si="145"/>
        <v/>
      </c>
      <c r="P241" s="53"/>
      <c r="Q241" s="14" t="str">
        <f t="shared" si="146"/>
        <v/>
      </c>
      <c r="R241" s="57" t="str">
        <f t="shared" si="147"/>
        <v/>
      </c>
      <c r="S241" s="58" t="str">
        <f>IF(B241="","",IF(R241="Refreshment Beverage",VLOOKUP(VALUE(Q241),Rates!G$15:L$19,2,0),VLOOKUP(VALUE(Q241),Rates!G$4:L$12,2,0)))</f>
        <v/>
      </c>
      <c r="T241" s="58" t="str">
        <f t="shared" si="148"/>
        <v/>
      </c>
      <c r="U241" s="58" t="str">
        <f t="shared" si="149"/>
        <v/>
      </c>
      <c r="V241" s="58" t="str">
        <f t="shared" si="150"/>
        <v/>
      </c>
      <c r="W241" s="58" t="str">
        <f t="shared" si="151"/>
        <v/>
      </c>
      <c r="X241" s="59" t="str">
        <f t="shared" si="152"/>
        <v/>
      </c>
      <c r="Y241" s="60" t="str">
        <f>IF(B:B="","",IF(R241="Refreshment Beverage",VLOOKUP(Q241,Rates!G$15:L$19,6,0)*W241,VLOOKUP(Q241,Rates!G$4:L$12,6,0)*W241))</f>
        <v/>
      </c>
      <c r="Z241" s="60" t="str">
        <f t="shared" si="153"/>
        <v/>
      </c>
      <c r="AA241" s="60" t="str">
        <f t="shared" si="141"/>
        <v/>
      </c>
      <c r="AB241" s="61" t="str" cm="1">
        <f t="array" ref="AB241">IF(_xlfn.SINGLE(B:B)="","",IF(R241="Refreshment Beverage","",IF(AND(R241="Beer",Q241=0),SUM(LOOKUP(2,1/(Rates!$B$15:$B$18&lt;=W241)/(Rates!$C$15:$C$18&gt;=W241),Rates!$D$15:$D$18)*W241),VLOOKUP(VALUE(_xlfn.SINGLE(Q:Q)),Rates!A:B,2,0)*W241)))</f>
        <v/>
      </c>
      <c r="AC241" s="61" t="str" cm="1">
        <f t="array" ref="AC241">IF(_xlfn.SINGLE(B:B)="","",IF(R241="Refreshment Beverage","",IF(AND(R241="Beer",Q241=0),SUM(LOOKUP(2,1/(Rates!$B$15:$B$18&lt;=W241)/(Rates!$C$15:$C$18&gt;=W241),Rates!$E$15:$E$18)*W241),VLOOKUP(VALUE(_xlfn.SINGLE(Q:Q)),Rates!A:C,3,0)*W241)))</f>
        <v/>
      </c>
      <c r="AD241" s="168">
        <f>IFERROR(IF(R241="Beer","",IF(OR(Q241=1,Q241=2,Q241=3,Q241=4),VLOOKUP(Q241,Rates!$A$31:$B$34,2,0)*W241,IF(V241=1,VLOOKUP(U241,'REB BEV MIN MKUP'!B:E,4,0),IF(V241&gt;1,VLOOKUP(VALUE(W241),'REB BEV MIN MKUP'!O:Q,3,0),0)))),0)</f>
        <v>0</v>
      </c>
      <c r="AE241" s="62" t="str">
        <f t="shared" si="154"/>
        <v/>
      </c>
      <c r="AF241" s="63" t="str">
        <f t="shared" si="155"/>
        <v/>
      </c>
      <c r="AG241" s="64" t="str">
        <f t="shared" si="156"/>
        <v/>
      </c>
      <c r="AH241" s="65" t="str">
        <f t="shared" si="157"/>
        <v/>
      </c>
      <c r="AI241" s="66" t="str">
        <f>IF(AE:AE="","",IF(R241="Refreshment Beverage",AK241*(Rates!J$19/100),ROUND(SUM(AH241*(Rates!$J$8/100)),4)))</f>
        <v/>
      </c>
      <c r="AJ241" s="67" t="str">
        <f t="shared" si="158"/>
        <v/>
      </c>
      <c r="AK241" s="22" t="str">
        <f t="shared" si="159"/>
        <v/>
      </c>
      <c r="AL241" s="62" t="str">
        <f t="shared" si="160"/>
        <v/>
      </c>
      <c r="AM241" s="63" t="str">
        <f>IF(AS241="","",IF(R241="Refreshment Beverage",ROUND(AS241*Rates!K$19,4),ROUND(AO241*(VLOOKUP(VALUE(Q241),Rates!G$4:L$12,3,0)),4)))</f>
        <v/>
      </c>
      <c r="AN241" s="68" t="str">
        <f>IF(AS241="","",IF(R241="Refreshment Beverage",AS241*(Rates!J$19/100),MAX(AM241,AB241)))</f>
        <v/>
      </c>
      <c r="AO241" s="69" t="str">
        <f t="shared" si="161"/>
        <v/>
      </c>
      <c r="AP241" s="69" t="str">
        <f t="shared" si="162"/>
        <v/>
      </c>
      <c r="AQ241" s="70" t="str">
        <f>IF(AS241="","",IF(R241="Refreshment Beverage",ROUND(SUM(VLOOKUP(Q:Q,Rates!G$15:L$19,3,0)*(AS241-Y241-Z241-AA241)),4),ROUND(SUM(Rates!$K$8*AS241),4)))</f>
        <v/>
      </c>
      <c r="AR241" s="66" t="str">
        <f t="shared" si="163"/>
        <v/>
      </c>
      <c r="AS241" s="22" t="str">
        <f t="shared" si="164"/>
        <v/>
      </c>
      <c r="AT241" s="62" t="str">
        <f t="shared" si="165"/>
        <v/>
      </c>
      <c r="AU241" s="63" t="str">
        <f>IF(AX241="","",IF(R241="Refreshment Beverage",ROUND((BA241-Y241-Z241-AA241)*VLOOKUP(VALUE(Q241),Rates!G$15:L$19,3,0),4),ROUND(AW241*(VLOOKUP(VALUE(Q241),Rates!G:L,3,0)),4)))</f>
        <v/>
      </c>
      <c r="AV241" s="68" t="str">
        <f t="shared" si="166"/>
        <v/>
      </c>
      <c r="AW241" s="69" t="str">
        <f t="shared" si="167"/>
        <v/>
      </c>
      <c r="AX241" s="65" t="str">
        <f t="shared" si="168"/>
        <v/>
      </c>
      <c r="AY241" s="70" t="str">
        <f>IF(AX241="","",IF(R241="Refreshment Beverage",ROUND(SUM(AX241*Rates!K$19),4),ROUND(SUM(AX241*(Rates!J$8/100)),4)))</f>
        <v/>
      </c>
      <c r="AZ241" s="67" t="str">
        <f t="shared" si="169"/>
        <v/>
      </c>
      <c r="BA241" s="22" t="str">
        <f t="shared" si="170"/>
        <v/>
      </c>
      <c r="BD241" s="171"/>
      <c r="BE241" s="171"/>
      <c r="BF241" s="171"/>
      <c r="BG241" s="171"/>
    </row>
    <row r="242" spans="11:59" ht="12.75" customHeight="1" x14ac:dyDescent="0.3">
      <c r="K242" s="42" t="str">
        <f t="shared" si="142"/>
        <v/>
      </c>
      <c r="L242" s="55" t="str">
        <f t="shared" si="143"/>
        <v/>
      </c>
      <c r="M242" s="43" t="str">
        <f t="shared" si="144"/>
        <v/>
      </c>
      <c r="N242" s="56" t="str" cm="1">
        <f t="array" ref="N242">IFERROR(IF(_xlfn.SINGLE(B:B)="","",IF(R242="Beer",SUM(LOOKUP(2,1/(Rates!$B$3:$B$5&lt;=W242)/(Rates!$C$3:$C$5&gt;=W242),Rates!$D$3:$D$5)*(X242/100)*W242),IF(R242="Refreshment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56" t="str">
        <f t="shared" si="145"/>
        <v/>
      </c>
      <c r="P242" s="53"/>
      <c r="Q242" s="14" t="str">
        <f t="shared" si="146"/>
        <v/>
      </c>
      <c r="R242" s="57" t="str">
        <f t="shared" si="147"/>
        <v/>
      </c>
      <c r="S242" s="58" t="str">
        <f>IF(B242="","",IF(R242="Refreshment Beverage",VLOOKUP(VALUE(Q242),Rates!G$15:L$19,2,0),VLOOKUP(VALUE(Q242),Rates!G$4:L$12,2,0)))</f>
        <v/>
      </c>
      <c r="T242" s="58" t="str">
        <f t="shared" si="148"/>
        <v/>
      </c>
      <c r="U242" s="58" t="str">
        <f t="shared" si="149"/>
        <v/>
      </c>
      <c r="V242" s="58" t="str">
        <f t="shared" si="150"/>
        <v/>
      </c>
      <c r="W242" s="58" t="str">
        <f t="shared" si="151"/>
        <v/>
      </c>
      <c r="X242" s="59" t="str">
        <f t="shared" si="152"/>
        <v/>
      </c>
      <c r="Y242" s="60" t="str">
        <f>IF(B:B="","",IF(R242="Refreshment Beverage",VLOOKUP(Q242,Rates!G$15:L$19,6,0)*W242,VLOOKUP(Q242,Rates!G$4:L$12,6,0)*W242))</f>
        <v/>
      </c>
      <c r="Z242" s="60" t="str">
        <f t="shared" si="153"/>
        <v/>
      </c>
      <c r="AA242" s="60" t="str">
        <f t="shared" si="141"/>
        <v/>
      </c>
      <c r="AB242" s="61" t="str" cm="1">
        <f t="array" ref="AB242">IF(_xlfn.SINGLE(B:B)="","",IF(R242="Refreshment Beverage","",IF(AND(R242="Beer",Q242=0),SUM(LOOKUP(2,1/(Rates!$B$15:$B$18&lt;=W242)/(Rates!$C$15:$C$18&gt;=W242),Rates!$D$15:$D$18)*W242),VLOOKUP(VALUE(_xlfn.SINGLE(Q:Q)),Rates!A:B,2,0)*W242)))</f>
        <v/>
      </c>
      <c r="AC242" s="61" t="str" cm="1">
        <f t="array" ref="AC242">IF(_xlfn.SINGLE(B:B)="","",IF(R242="Refreshment Beverage","",IF(AND(R242="Beer",Q242=0),SUM(LOOKUP(2,1/(Rates!$B$15:$B$18&lt;=W242)/(Rates!$C$15:$C$18&gt;=W242),Rates!$E$15:$E$18)*W242),VLOOKUP(VALUE(_xlfn.SINGLE(Q:Q)),Rates!A:C,3,0)*W242)))</f>
        <v/>
      </c>
      <c r="AD242" s="168">
        <f>IFERROR(IF(R242="Beer","",IF(OR(Q242=1,Q242=2,Q242=3,Q242=4),VLOOKUP(Q242,Rates!$A$31:$B$34,2,0)*W242,IF(V242=1,VLOOKUP(U242,'REB BEV MIN MKUP'!B:E,4,0),IF(V242&gt;1,VLOOKUP(VALUE(W242),'REB BEV MIN MKUP'!O:Q,3,0),0)))),0)</f>
        <v>0</v>
      </c>
      <c r="AE242" s="62" t="str">
        <f t="shared" si="154"/>
        <v/>
      </c>
      <c r="AF242" s="63" t="str">
        <f t="shared" si="155"/>
        <v/>
      </c>
      <c r="AG242" s="64" t="str">
        <f t="shared" si="156"/>
        <v/>
      </c>
      <c r="AH242" s="65" t="str">
        <f t="shared" si="157"/>
        <v/>
      </c>
      <c r="AI242" s="66" t="str">
        <f>IF(AE:AE="","",IF(R242="Refreshment Beverage",AK242*(Rates!J$19/100),ROUND(SUM(AH242*(Rates!$J$8/100)),4)))</f>
        <v/>
      </c>
      <c r="AJ242" s="67" t="str">
        <f t="shared" si="158"/>
        <v/>
      </c>
      <c r="AK242" s="22" t="str">
        <f t="shared" si="159"/>
        <v/>
      </c>
      <c r="AL242" s="62" t="str">
        <f t="shared" si="160"/>
        <v/>
      </c>
      <c r="AM242" s="63" t="str">
        <f>IF(AS242="","",IF(R242="Refreshment Beverage",ROUND(AS242*Rates!K$19,4),ROUND(AO242*(VLOOKUP(VALUE(Q242),Rates!G$4:L$12,3,0)),4)))</f>
        <v/>
      </c>
      <c r="AN242" s="68" t="str">
        <f>IF(AS242="","",IF(R242="Refreshment Beverage",AS242*(Rates!J$19/100),MAX(AM242,AB242)))</f>
        <v/>
      </c>
      <c r="AO242" s="69" t="str">
        <f t="shared" si="161"/>
        <v/>
      </c>
      <c r="AP242" s="69" t="str">
        <f t="shared" si="162"/>
        <v/>
      </c>
      <c r="AQ242" s="70" t="str">
        <f>IF(AS242="","",IF(R242="Refreshment Beverage",ROUND(SUM(VLOOKUP(Q:Q,Rates!G$15:L$19,3,0)*(AS242-Y242-Z242-AA242)),4),ROUND(SUM(Rates!$K$8*AS242),4)))</f>
        <v/>
      </c>
      <c r="AR242" s="66" t="str">
        <f t="shared" si="163"/>
        <v/>
      </c>
      <c r="AS242" s="22" t="str">
        <f t="shared" si="164"/>
        <v/>
      </c>
      <c r="AT242" s="62" t="str">
        <f t="shared" si="165"/>
        <v/>
      </c>
      <c r="AU242" s="63" t="str">
        <f>IF(AX242="","",IF(R242="Refreshment Beverage",ROUND((BA242-Y242-Z242-AA242)*VLOOKUP(VALUE(Q242),Rates!G$15:L$19,3,0),4),ROUND(AW242*(VLOOKUP(VALUE(Q242),Rates!G:L,3,0)),4)))</f>
        <v/>
      </c>
      <c r="AV242" s="68" t="str">
        <f t="shared" si="166"/>
        <v/>
      </c>
      <c r="AW242" s="69" t="str">
        <f t="shared" si="167"/>
        <v/>
      </c>
      <c r="AX242" s="65" t="str">
        <f t="shared" si="168"/>
        <v/>
      </c>
      <c r="AY242" s="70" t="str">
        <f>IF(AX242="","",IF(R242="Refreshment Beverage",ROUND(SUM(AX242*Rates!K$19),4),ROUND(SUM(AX242*(Rates!J$8/100)),4)))</f>
        <v/>
      </c>
      <c r="AZ242" s="67" t="str">
        <f t="shared" si="169"/>
        <v/>
      </c>
      <c r="BA242" s="22" t="str">
        <f t="shared" si="170"/>
        <v/>
      </c>
      <c r="BD242" s="171"/>
      <c r="BE242" s="171"/>
      <c r="BF242" s="171"/>
      <c r="BG242" s="171"/>
    </row>
    <row r="243" spans="11:59" ht="12.75" customHeight="1" x14ac:dyDescent="0.3">
      <c r="K243" s="42" t="str">
        <f t="shared" si="142"/>
        <v/>
      </c>
      <c r="L243" s="55" t="str">
        <f t="shared" si="143"/>
        <v/>
      </c>
      <c r="M243" s="43" t="str">
        <f t="shared" si="144"/>
        <v/>
      </c>
      <c r="N243" s="56" t="str" cm="1">
        <f t="array" ref="N243">IFERROR(IF(_xlfn.SINGLE(B:B)="","",IF(R243="Beer",SUM(LOOKUP(2,1/(Rates!$B$3:$B$5&lt;=W243)/(Rates!$C$3:$C$5&gt;=W243),Rates!$D$3:$D$5)*(X243/100)*W243),IF(R243="Refreshment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56" t="str">
        <f t="shared" si="145"/>
        <v/>
      </c>
      <c r="P243" s="53"/>
      <c r="Q243" s="14" t="str">
        <f t="shared" si="146"/>
        <v/>
      </c>
      <c r="R243" s="57" t="str">
        <f t="shared" si="147"/>
        <v/>
      </c>
      <c r="S243" s="58" t="str">
        <f>IF(B243="","",IF(R243="Refreshment Beverage",VLOOKUP(VALUE(Q243),Rates!G$15:L$19,2,0),VLOOKUP(VALUE(Q243),Rates!G$4:L$12,2,0)))</f>
        <v/>
      </c>
      <c r="T243" s="58" t="str">
        <f t="shared" si="148"/>
        <v/>
      </c>
      <c r="U243" s="58" t="str">
        <f t="shared" si="149"/>
        <v/>
      </c>
      <c r="V243" s="58" t="str">
        <f t="shared" si="150"/>
        <v/>
      </c>
      <c r="W243" s="58" t="str">
        <f t="shared" si="151"/>
        <v/>
      </c>
      <c r="X243" s="59" t="str">
        <f t="shared" si="152"/>
        <v/>
      </c>
      <c r="Y243" s="60" t="str">
        <f>IF(B:B="","",IF(R243="Refreshment Beverage",VLOOKUP(Q243,Rates!G$15:L$19,6,0)*W243,VLOOKUP(Q243,Rates!G$4:L$12,6,0)*W243))</f>
        <v/>
      </c>
      <c r="Z243" s="60" t="str">
        <f t="shared" si="153"/>
        <v/>
      </c>
      <c r="AA243" s="60" t="str">
        <f t="shared" si="141"/>
        <v/>
      </c>
      <c r="AB243" s="61" t="str" cm="1">
        <f t="array" ref="AB243">IF(_xlfn.SINGLE(B:B)="","",IF(R243="Refreshment Beverage","",IF(AND(R243="Beer",Q243=0),SUM(LOOKUP(2,1/(Rates!$B$15:$B$18&lt;=W243)/(Rates!$C$15:$C$18&gt;=W243),Rates!$D$15:$D$18)*W243),VLOOKUP(VALUE(_xlfn.SINGLE(Q:Q)),Rates!A:B,2,0)*W243)))</f>
        <v/>
      </c>
      <c r="AC243" s="61" t="str" cm="1">
        <f t="array" ref="AC243">IF(_xlfn.SINGLE(B:B)="","",IF(R243="Refreshment Beverage","",IF(AND(R243="Beer",Q243=0),SUM(LOOKUP(2,1/(Rates!$B$15:$B$18&lt;=W243)/(Rates!$C$15:$C$18&gt;=W243),Rates!$E$15:$E$18)*W243),VLOOKUP(VALUE(_xlfn.SINGLE(Q:Q)),Rates!A:C,3,0)*W243)))</f>
        <v/>
      </c>
      <c r="AD243" s="168">
        <f>IFERROR(IF(R243="Beer","",IF(OR(Q243=1,Q243=2,Q243=3,Q243=4),VLOOKUP(Q243,Rates!$A$31:$B$34,2,0)*W243,IF(V243=1,VLOOKUP(U243,'REB BEV MIN MKUP'!B:E,4,0),IF(V243&gt;1,VLOOKUP(VALUE(W243),'REB BEV MIN MKUP'!O:Q,3,0),0)))),0)</f>
        <v>0</v>
      </c>
      <c r="AE243" s="62" t="str">
        <f t="shared" si="154"/>
        <v/>
      </c>
      <c r="AF243" s="63" t="str">
        <f t="shared" si="155"/>
        <v/>
      </c>
      <c r="AG243" s="64" t="str">
        <f t="shared" si="156"/>
        <v/>
      </c>
      <c r="AH243" s="65" t="str">
        <f t="shared" si="157"/>
        <v/>
      </c>
      <c r="AI243" s="66" t="str">
        <f>IF(AE:AE="","",IF(R243="Refreshment Beverage",AK243*(Rates!J$19/100),ROUND(SUM(AH243*(Rates!$J$8/100)),4)))</f>
        <v/>
      </c>
      <c r="AJ243" s="67" t="str">
        <f t="shared" si="158"/>
        <v/>
      </c>
      <c r="AK243" s="22" t="str">
        <f t="shared" si="159"/>
        <v/>
      </c>
      <c r="AL243" s="62" t="str">
        <f t="shared" si="160"/>
        <v/>
      </c>
      <c r="AM243" s="63" t="str">
        <f>IF(AS243="","",IF(R243="Refreshment Beverage",ROUND(AS243*Rates!K$19,4),ROUND(AO243*(VLOOKUP(VALUE(Q243),Rates!G$4:L$12,3,0)),4)))</f>
        <v/>
      </c>
      <c r="AN243" s="68" t="str">
        <f>IF(AS243="","",IF(R243="Refreshment Beverage",AS243*(Rates!J$19/100),MAX(AM243,AB243)))</f>
        <v/>
      </c>
      <c r="AO243" s="69" t="str">
        <f t="shared" si="161"/>
        <v/>
      </c>
      <c r="AP243" s="69" t="str">
        <f t="shared" si="162"/>
        <v/>
      </c>
      <c r="AQ243" s="70" t="str">
        <f>IF(AS243="","",IF(R243="Refreshment Beverage",ROUND(SUM(VLOOKUP(Q:Q,Rates!G$15:L$19,3,0)*(AS243-Y243-Z243-AA243)),4),ROUND(SUM(Rates!$K$8*AS243),4)))</f>
        <v/>
      </c>
      <c r="AR243" s="66" t="str">
        <f t="shared" si="163"/>
        <v/>
      </c>
      <c r="AS243" s="22" t="str">
        <f t="shared" si="164"/>
        <v/>
      </c>
      <c r="AT243" s="62" t="str">
        <f t="shared" si="165"/>
        <v/>
      </c>
      <c r="AU243" s="63" t="str">
        <f>IF(AX243="","",IF(R243="Refreshment Beverage",ROUND((BA243-Y243-Z243-AA243)*VLOOKUP(VALUE(Q243),Rates!G$15:L$19,3,0),4),ROUND(AW243*(VLOOKUP(VALUE(Q243),Rates!G:L,3,0)),4)))</f>
        <v/>
      </c>
      <c r="AV243" s="68" t="str">
        <f t="shared" si="166"/>
        <v/>
      </c>
      <c r="AW243" s="69" t="str">
        <f t="shared" si="167"/>
        <v/>
      </c>
      <c r="AX243" s="65" t="str">
        <f t="shared" si="168"/>
        <v/>
      </c>
      <c r="AY243" s="70" t="str">
        <f>IF(AX243="","",IF(R243="Refreshment Beverage",ROUND(SUM(AX243*Rates!K$19),4),ROUND(SUM(AX243*(Rates!J$8/100)),4)))</f>
        <v/>
      </c>
      <c r="AZ243" s="67" t="str">
        <f t="shared" si="169"/>
        <v/>
      </c>
      <c r="BA243" s="22" t="str">
        <f t="shared" si="170"/>
        <v/>
      </c>
      <c r="BD243" s="171"/>
      <c r="BE243" s="171"/>
      <c r="BF243" s="171"/>
      <c r="BG243" s="171"/>
    </row>
    <row r="244" spans="11:59" ht="12.75" customHeight="1" x14ac:dyDescent="0.3">
      <c r="K244" s="42" t="str">
        <f t="shared" si="142"/>
        <v/>
      </c>
      <c r="L244" s="55" t="str">
        <f t="shared" si="143"/>
        <v/>
      </c>
      <c r="M244" s="43" t="str">
        <f t="shared" si="144"/>
        <v/>
      </c>
      <c r="N244" s="56" t="str" cm="1">
        <f t="array" ref="N244">IFERROR(IF(_xlfn.SINGLE(B:B)="","",IF(R244="Beer",SUM(LOOKUP(2,1/(Rates!$B$3:$B$5&lt;=W244)/(Rates!$C$3:$C$5&gt;=W244),Rates!$D$3:$D$5)*(X244/100)*W244),IF(R244="Refreshment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56" t="str">
        <f t="shared" si="145"/>
        <v/>
      </c>
      <c r="P244" s="53"/>
      <c r="Q244" s="14" t="str">
        <f t="shared" si="146"/>
        <v/>
      </c>
      <c r="R244" s="57" t="str">
        <f t="shared" si="147"/>
        <v/>
      </c>
      <c r="S244" s="58" t="str">
        <f>IF(B244="","",IF(R244="Refreshment Beverage",VLOOKUP(VALUE(Q244),Rates!G$15:L$19,2,0),VLOOKUP(VALUE(Q244),Rates!G$4:L$12,2,0)))</f>
        <v/>
      </c>
      <c r="T244" s="58" t="str">
        <f t="shared" si="148"/>
        <v/>
      </c>
      <c r="U244" s="58" t="str">
        <f t="shared" si="149"/>
        <v/>
      </c>
      <c r="V244" s="58" t="str">
        <f t="shared" si="150"/>
        <v/>
      </c>
      <c r="W244" s="58" t="str">
        <f t="shared" si="151"/>
        <v/>
      </c>
      <c r="X244" s="59" t="str">
        <f t="shared" si="152"/>
        <v/>
      </c>
      <c r="Y244" s="60" t="str">
        <f>IF(B:B="","",IF(R244="Refreshment Beverage",VLOOKUP(Q244,Rates!G$15:L$19,6,0)*W244,VLOOKUP(Q244,Rates!G$4:L$12,6,0)*W244))</f>
        <v/>
      </c>
      <c r="Z244" s="60" t="str">
        <f t="shared" si="153"/>
        <v/>
      </c>
      <c r="AA244" s="60" t="str">
        <f t="shared" si="141"/>
        <v/>
      </c>
      <c r="AB244" s="61" t="str" cm="1">
        <f t="array" ref="AB244">IF(_xlfn.SINGLE(B:B)="","",IF(R244="Refreshment Beverage","",IF(AND(R244="Beer",Q244=0),SUM(LOOKUP(2,1/(Rates!$B$15:$B$18&lt;=W244)/(Rates!$C$15:$C$18&gt;=W244),Rates!$D$15:$D$18)*W244),VLOOKUP(VALUE(_xlfn.SINGLE(Q:Q)),Rates!A:B,2,0)*W244)))</f>
        <v/>
      </c>
      <c r="AC244" s="61" t="str" cm="1">
        <f t="array" ref="AC244">IF(_xlfn.SINGLE(B:B)="","",IF(R244="Refreshment Beverage","",IF(AND(R244="Beer",Q244=0),SUM(LOOKUP(2,1/(Rates!$B$15:$B$18&lt;=W244)/(Rates!$C$15:$C$18&gt;=W244),Rates!$E$15:$E$18)*W244),VLOOKUP(VALUE(_xlfn.SINGLE(Q:Q)),Rates!A:C,3,0)*W244)))</f>
        <v/>
      </c>
      <c r="AD244" s="168">
        <f>IFERROR(IF(R244="Beer","",IF(OR(Q244=1,Q244=2,Q244=3,Q244=4),VLOOKUP(Q244,Rates!$A$31:$B$34,2,0)*W244,IF(V244=1,VLOOKUP(U244,'REB BEV MIN MKUP'!B:E,4,0),IF(V244&gt;1,VLOOKUP(VALUE(W244),'REB BEV MIN MKUP'!O:Q,3,0),0)))),0)</f>
        <v>0</v>
      </c>
      <c r="AE244" s="62" t="str">
        <f t="shared" si="154"/>
        <v/>
      </c>
      <c r="AF244" s="63" t="str">
        <f t="shared" si="155"/>
        <v/>
      </c>
      <c r="AG244" s="64" t="str">
        <f t="shared" si="156"/>
        <v/>
      </c>
      <c r="AH244" s="65" t="str">
        <f t="shared" si="157"/>
        <v/>
      </c>
      <c r="AI244" s="66" t="str">
        <f>IF(AE:AE="","",IF(R244="Refreshment Beverage",AK244*(Rates!J$19/100),ROUND(SUM(AH244*(Rates!$J$8/100)),4)))</f>
        <v/>
      </c>
      <c r="AJ244" s="67" t="str">
        <f t="shared" si="158"/>
        <v/>
      </c>
      <c r="AK244" s="22" t="str">
        <f t="shared" si="159"/>
        <v/>
      </c>
      <c r="AL244" s="62" t="str">
        <f t="shared" si="160"/>
        <v/>
      </c>
      <c r="AM244" s="63" t="str">
        <f>IF(AS244="","",IF(R244="Refreshment Beverage",ROUND(AS244*Rates!K$19,4),ROUND(AO244*(VLOOKUP(VALUE(Q244),Rates!G$4:L$12,3,0)),4)))</f>
        <v/>
      </c>
      <c r="AN244" s="68" t="str">
        <f>IF(AS244="","",IF(R244="Refreshment Beverage",AS244*(Rates!J$19/100),MAX(AM244,AB244)))</f>
        <v/>
      </c>
      <c r="AO244" s="69" t="str">
        <f t="shared" si="161"/>
        <v/>
      </c>
      <c r="AP244" s="69" t="str">
        <f t="shared" si="162"/>
        <v/>
      </c>
      <c r="AQ244" s="70" t="str">
        <f>IF(AS244="","",IF(R244="Refreshment Beverage",ROUND(SUM(VLOOKUP(Q:Q,Rates!G$15:L$19,3,0)*(AS244-Y244-Z244-AA244)),4),ROUND(SUM(Rates!$K$8*AS244),4)))</f>
        <v/>
      </c>
      <c r="AR244" s="66" t="str">
        <f t="shared" si="163"/>
        <v/>
      </c>
      <c r="AS244" s="22" t="str">
        <f t="shared" si="164"/>
        <v/>
      </c>
      <c r="AT244" s="62" t="str">
        <f t="shared" si="165"/>
        <v/>
      </c>
      <c r="AU244" s="63" t="str">
        <f>IF(AX244="","",IF(R244="Refreshment Beverage",ROUND((BA244-Y244-Z244-AA244)*VLOOKUP(VALUE(Q244),Rates!G$15:L$19,3,0),4),ROUND(AW244*(VLOOKUP(VALUE(Q244),Rates!G:L,3,0)),4)))</f>
        <v/>
      </c>
      <c r="AV244" s="68" t="str">
        <f t="shared" si="166"/>
        <v/>
      </c>
      <c r="AW244" s="69" t="str">
        <f t="shared" si="167"/>
        <v/>
      </c>
      <c r="AX244" s="65" t="str">
        <f t="shared" si="168"/>
        <v/>
      </c>
      <c r="AY244" s="70" t="str">
        <f>IF(AX244="","",IF(R244="Refreshment Beverage",ROUND(SUM(AX244*Rates!K$19),4),ROUND(SUM(AX244*(Rates!J$8/100)),4)))</f>
        <v/>
      </c>
      <c r="AZ244" s="67" t="str">
        <f t="shared" si="169"/>
        <v/>
      </c>
      <c r="BA244" s="22" t="str">
        <f t="shared" si="170"/>
        <v/>
      </c>
      <c r="BD244" s="171"/>
      <c r="BE244" s="171"/>
      <c r="BF244" s="171"/>
      <c r="BG244" s="171"/>
    </row>
    <row r="245" spans="11:59" ht="12.75" customHeight="1" x14ac:dyDescent="0.3">
      <c r="K245" s="42" t="str">
        <f t="shared" si="142"/>
        <v/>
      </c>
      <c r="L245" s="55" t="str">
        <f t="shared" si="143"/>
        <v/>
      </c>
      <c r="M245" s="43" t="str">
        <f t="shared" si="144"/>
        <v/>
      </c>
      <c r="N245" s="56" t="str" cm="1">
        <f t="array" ref="N245">IFERROR(IF(_xlfn.SINGLE(B:B)="","",IF(R245="Beer",SUM(LOOKUP(2,1/(Rates!$B$3:$B$5&lt;=W245)/(Rates!$C$3:$C$5&gt;=W245),Rates!$D$3:$D$5)*(X245/100)*W245),IF(R245="Refreshment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56" t="str">
        <f t="shared" si="145"/>
        <v/>
      </c>
      <c r="P245" s="53"/>
      <c r="Q245" s="14" t="str">
        <f t="shared" si="146"/>
        <v/>
      </c>
      <c r="R245" s="57" t="str">
        <f t="shared" si="147"/>
        <v/>
      </c>
      <c r="S245" s="58" t="str">
        <f>IF(B245="","",IF(R245="Refreshment Beverage",VLOOKUP(VALUE(Q245),Rates!G$15:L$19,2,0),VLOOKUP(VALUE(Q245),Rates!G$4:L$12,2,0)))</f>
        <v/>
      </c>
      <c r="T245" s="58" t="str">
        <f t="shared" si="148"/>
        <v/>
      </c>
      <c r="U245" s="58" t="str">
        <f t="shared" si="149"/>
        <v/>
      </c>
      <c r="V245" s="58" t="str">
        <f t="shared" si="150"/>
        <v/>
      </c>
      <c r="W245" s="58" t="str">
        <f t="shared" si="151"/>
        <v/>
      </c>
      <c r="X245" s="59" t="str">
        <f t="shared" si="152"/>
        <v/>
      </c>
      <c r="Y245" s="60" t="str">
        <f>IF(B:B="","",IF(R245="Refreshment Beverage",VLOOKUP(Q245,Rates!G$15:L$19,6,0)*W245,VLOOKUP(Q245,Rates!G$4:L$12,6,0)*W245))</f>
        <v/>
      </c>
      <c r="Z245" s="60" t="str">
        <f t="shared" si="153"/>
        <v/>
      </c>
      <c r="AA245" s="60" t="str">
        <f t="shared" si="141"/>
        <v/>
      </c>
      <c r="AB245" s="61" t="str" cm="1">
        <f t="array" ref="AB245">IF(_xlfn.SINGLE(B:B)="","",IF(R245="Refreshment Beverage","",IF(AND(R245="Beer",Q245=0),SUM(LOOKUP(2,1/(Rates!$B$15:$B$18&lt;=W245)/(Rates!$C$15:$C$18&gt;=W245),Rates!$D$15:$D$18)*W245),VLOOKUP(VALUE(_xlfn.SINGLE(Q:Q)),Rates!A:B,2,0)*W245)))</f>
        <v/>
      </c>
      <c r="AC245" s="61" t="str" cm="1">
        <f t="array" ref="AC245">IF(_xlfn.SINGLE(B:B)="","",IF(R245="Refreshment Beverage","",IF(AND(R245="Beer",Q245=0),SUM(LOOKUP(2,1/(Rates!$B$15:$B$18&lt;=W245)/(Rates!$C$15:$C$18&gt;=W245),Rates!$E$15:$E$18)*W245),VLOOKUP(VALUE(_xlfn.SINGLE(Q:Q)),Rates!A:C,3,0)*W245)))</f>
        <v/>
      </c>
      <c r="AD245" s="168">
        <f>IFERROR(IF(R245="Beer","",IF(OR(Q245=1,Q245=2,Q245=3,Q245=4),VLOOKUP(Q245,Rates!$A$31:$B$34,2,0)*W245,IF(V245=1,VLOOKUP(U245,'REB BEV MIN MKUP'!B:E,4,0),IF(V245&gt;1,VLOOKUP(VALUE(W245),'REB BEV MIN MKUP'!O:Q,3,0),0)))),0)</f>
        <v>0</v>
      </c>
      <c r="AE245" s="62" t="str">
        <f t="shared" si="154"/>
        <v/>
      </c>
      <c r="AF245" s="63" t="str">
        <f t="shared" si="155"/>
        <v/>
      </c>
      <c r="AG245" s="64" t="str">
        <f t="shared" si="156"/>
        <v/>
      </c>
      <c r="AH245" s="65" t="str">
        <f t="shared" si="157"/>
        <v/>
      </c>
      <c r="AI245" s="66" t="str">
        <f>IF(AE:AE="","",IF(R245="Refreshment Beverage",AK245*(Rates!J$19/100),ROUND(SUM(AH245*(Rates!$J$8/100)),4)))</f>
        <v/>
      </c>
      <c r="AJ245" s="67" t="str">
        <f t="shared" si="158"/>
        <v/>
      </c>
      <c r="AK245" s="22" t="str">
        <f t="shared" si="159"/>
        <v/>
      </c>
      <c r="AL245" s="62" t="str">
        <f t="shared" si="160"/>
        <v/>
      </c>
      <c r="AM245" s="63" t="str">
        <f>IF(AS245="","",IF(R245="Refreshment Beverage",ROUND(AS245*Rates!K$19,4),ROUND(AO245*(VLOOKUP(VALUE(Q245),Rates!G$4:L$12,3,0)),4)))</f>
        <v/>
      </c>
      <c r="AN245" s="68" t="str">
        <f>IF(AS245="","",IF(R245="Refreshment Beverage",AS245*(Rates!J$19/100),MAX(AM245,AB245)))</f>
        <v/>
      </c>
      <c r="AO245" s="69" t="str">
        <f t="shared" si="161"/>
        <v/>
      </c>
      <c r="AP245" s="69" t="str">
        <f t="shared" si="162"/>
        <v/>
      </c>
      <c r="AQ245" s="70" t="str">
        <f>IF(AS245="","",IF(R245="Refreshment Beverage",ROUND(SUM(VLOOKUP(Q:Q,Rates!G$15:L$19,3,0)*(AS245-Y245-Z245-AA245)),4),ROUND(SUM(Rates!$K$8*AS245),4)))</f>
        <v/>
      </c>
      <c r="AR245" s="66" t="str">
        <f t="shared" si="163"/>
        <v/>
      </c>
      <c r="AS245" s="22" t="str">
        <f t="shared" si="164"/>
        <v/>
      </c>
      <c r="AT245" s="62" t="str">
        <f t="shared" si="165"/>
        <v/>
      </c>
      <c r="AU245" s="63" t="str">
        <f>IF(AX245="","",IF(R245="Refreshment Beverage",ROUND((BA245-Y245-Z245-AA245)*VLOOKUP(VALUE(Q245),Rates!G$15:L$19,3,0),4),ROUND(AW245*(VLOOKUP(VALUE(Q245),Rates!G:L,3,0)),4)))</f>
        <v/>
      </c>
      <c r="AV245" s="68" t="str">
        <f t="shared" si="166"/>
        <v/>
      </c>
      <c r="AW245" s="69" t="str">
        <f t="shared" si="167"/>
        <v/>
      </c>
      <c r="AX245" s="65" t="str">
        <f t="shared" si="168"/>
        <v/>
      </c>
      <c r="AY245" s="70" t="str">
        <f>IF(AX245="","",IF(R245="Refreshment Beverage",ROUND(SUM(AX245*Rates!K$19),4),ROUND(SUM(AX245*(Rates!J$8/100)),4)))</f>
        <v/>
      </c>
      <c r="AZ245" s="67" t="str">
        <f t="shared" si="169"/>
        <v/>
      </c>
      <c r="BA245" s="22" t="str">
        <f t="shared" si="170"/>
        <v/>
      </c>
      <c r="BD245" s="171"/>
      <c r="BE245" s="171"/>
      <c r="BF245" s="171"/>
      <c r="BG245" s="171"/>
    </row>
    <row r="246" spans="11:59" ht="12.75" customHeight="1" x14ac:dyDescent="0.3">
      <c r="K246" s="42" t="str">
        <f t="shared" si="142"/>
        <v/>
      </c>
      <c r="L246" s="55" t="str">
        <f t="shared" si="143"/>
        <v/>
      </c>
      <c r="M246" s="43" t="str">
        <f t="shared" si="144"/>
        <v/>
      </c>
      <c r="N246" s="56" t="str" cm="1">
        <f t="array" ref="N246">IFERROR(IF(_xlfn.SINGLE(B:B)="","",IF(R246="Beer",SUM(LOOKUP(2,1/(Rates!$B$3:$B$5&lt;=W246)/(Rates!$C$3:$C$5&gt;=W246),Rates!$D$3:$D$5)*(X246/100)*W246),IF(R246="Refreshment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56" t="str">
        <f t="shared" si="145"/>
        <v/>
      </c>
      <c r="P246" s="53"/>
      <c r="Q246" s="14" t="str">
        <f t="shared" si="146"/>
        <v/>
      </c>
      <c r="R246" s="57" t="str">
        <f t="shared" si="147"/>
        <v/>
      </c>
      <c r="S246" s="58" t="str">
        <f>IF(B246="","",IF(R246="Refreshment Beverage",VLOOKUP(VALUE(Q246),Rates!G$15:L$19,2,0),VLOOKUP(VALUE(Q246),Rates!G$4:L$12,2,0)))</f>
        <v/>
      </c>
      <c r="T246" s="58" t="str">
        <f t="shared" si="148"/>
        <v/>
      </c>
      <c r="U246" s="58" t="str">
        <f t="shared" si="149"/>
        <v/>
      </c>
      <c r="V246" s="58" t="str">
        <f t="shared" si="150"/>
        <v/>
      </c>
      <c r="W246" s="58" t="str">
        <f t="shared" si="151"/>
        <v/>
      </c>
      <c r="X246" s="59" t="str">
        <f t="shared" si="152"/>
        <v/>
      </c>
      <c r="Y246" s="60" t="str">
        <f>IF(B:B="","",IF(R246="Refreshment Beverage",VLOOKUP(Q246,Rates!G$15:L$19,6,0)*W246,VLOOKUP(Q246,Rates!G$4:L$12,6,0)*W246))</f>
        <v/>
      </c>
      <c r="Z246" s="60" t="str">
        <f t="shared" si="153"/>
        <v/>
      </c>
      <c r="AA246" s="60" t="str">
        <f t="shared" si="141"/>
        <v/>
      </c>
      <c r="AB246" s="61" t="str" cm="1">
        <f t="array" ref="AB246">IF(_xlfn.SINGLE(B:B)="","",IF(R246="Refreshment Beverage","",IF(AND(R246="Beer",Q246=0),SUM(LOOKUP(2,1/(Rates!$B$15:$B$18&lt;=W246)/(Rates!$C$15:$C$18&gt;=W246),Rates!$D$15:$D$18)*W246),VLOOKUP(VALUE(_xlfn.SINGLE(Q:Q)),Rates!A:B,2,0)*W246)))</f>
        <v/>
      </c>
      <c r="AC246" s="61" t="str" cm="1">
        <f t="array" ref="AC246">IF(_xlfn.SINGLE(B:B)="","",IF(R246="Refreshment Beverage","",IF(AND(R246="Beer",Q246=0),SUM(LOOKUP(2,1/(Rates!$B$15:$B$18&lt;=W246)/(Rates!$C$15:$C$18&gt;=W246),Rates!$E$15:$E$18)*W246),VLOOKUP(VALUE(_xlfn.SINGLE(Q:Q)),Rates!A:C,3,0)*W246)))</f>
        <v/>
      </c>
      <c r="AD246" s="168">
        <f>IFERROR(IF(R246="Beer","",IF(OR(Q246=1,Q246=2,Q246=3,Q246=4),VLOOKUP(Q246,Rates!$A$31:$B$34,2,0)*W246,IF(V246=1,VLOOKUP(U246,'REB BEV MIN MKUP'!B:E,4,0),IF(V246&gt;1,VLOOKUP(VALUE(W246),'REB BEV MIN MKUP'!O:Q,3,0),0)))),0)</f>
        <v>0</v>
      </c>
      <c r="AE246" s="62" t="str">
        <f t="shared" si="154"/>
        <v/>
      </c>
      <c r="AF246" s="63" t="str">
        <f t="shared" si="155"/>
        <v/>
      </c>
      <c r="AG246" s="64" t="str">
        <f t="shared" si="156"/>
        <v/>
      </c>
      <c r="AH246" s="65" t="str">
        <f t="shared" si="157"/>
        <v/>
      </c>
      <c r="AI246" s="66" t="str">
        <f>IF(AE:AE="","",IF(R246="Refreshment Beverage",AK246*(Rates!J$19/100),ROUND(SUM(AH246*(Rates!$J$8/100)),4)))</f>
        <v/>
      </c>
      <c r="AJ246" s="67" t="str">
        <f t="shared" si="158"/>
        <v/>
      </c>
      <c r="AK246" s="22" t="str">
        <f t="shared" si="159"/>
        <v/>
      </c>
      <c r="AL246" s="62" t="str">
        <f t="shared" si="160"/>
        <v/>
      </c>
      <c r="AM246" s="63" t="str">
        <f>IF(AS246="","",IF(R246="Refreshment Beverage",ROUND(AS246*Rates!K$19,4),ROUND(AO246*(VLOOKUP(VALUE(Q246),Rates!G$4:L$12,3,0)),4)))</f>
        <v/>
      </c>
      <c r="AN246" s="68" t="str">
        <f>IF(AS246="","",IF(R246="Refreshment Beverage",AS246*(Rates!J$19/100),MAX(AM246,AB246)))</f>
        <v/>
      </c>
      <c r="AO246" s="69" t="str">
        <f t="shared" si="161"/>
        <v/>
      </c>
      <c r="AP246" s="69" t="str">
        <f t="shared" si="162"/>
        <v/>
      </c>
      <c r="AQ246" s="70" t="str">
        <f>IF(AS246="","",IF(R246="Refreshment Beverage",ROUND(SUM(VLOOKUP(Q:Q,Rates!G$15:L$19,3,0)*(AS246-Y246-Z246-AA246)),4),ROUND(SUM(Rates!$K$8*AS246),4)))</f>
        <v/>
      </c>
      <c r="AR246" s="66" t="str">
        <f t="shared" si="163"/>
        <v/>
      </c>
      <c r="AS246" s="22" t="str">
        <f t="shared" si="164"/>
        <v/>
      </c>
      <c r="AT246" s="62" t="str">
        <f t="shared" si="165"/>
        <v/>
      </c>
      <c r="AU246" s="63" t="str">
        <f>IF(AX246="","",IF(R246="Refreshment Beverage",ROUND((BA246-Y246-Z246-AA246)*VLOOKUP(VALUE(Q246),Rates!G$15:L$19,3,0),4),ROUND(AW246*(VLOOKUP(VALUE(Q246),Rates!G:L,3,0)),4)))</f>
        <v/>
      </c>
      <c r="AV246" s="68" t="str">
        <f t="shared" si="166"/>
        <v/>
      </c>
      <c r="AW246" s="69" t="str">
        <f t="shared" si="167"/>
        <v/>
      </c>
      <c r="AX246" s="65" t="str">
        <f t="shared" si="168"/>
        <v/>
      </c>
      <c r="AY246" s="70" t="str">
        <f>IF(AX246="","",IF(R246="Refreshment Beverage",ROUND(SUM(AX246*Rates!K$19),4),ROUND(SUM(AX246*(Rates!J$8/100)),4)))</f>
        <v/>
      </c>
      <c r="AZ246" s="67" t="str">
        <f t="shared" si="169"/>
        <v/>
      </c>
      <c r="BA246" s="22" t="str">
        <f t="shared" si="170"/>
        <v/>
      </c>
      <c r="BD246" s="171"/>
      <c r="BE246" s="171"/>
      <c r="BF246" s="171"/>
      <c r="BG246" s="171"/>
    </row>
    <row r="247" spans="11:59" ht="12.75" customHeight="1" x14ac:dyDescent="0.3">
      <c r="K247" s="42" t="str">
        <f t="shared" si="142"/>
        <v/>
      </c>
      <c r="L247" s="55" t="str">
        <f t="shared" si="143"/>
        <v/>
      </c>
      <c r="M247" s="43" t="str">
        <f t="shared" si="144"/>
        <v/>
      </c>
      <c r="N247" s="56" t="str" cm="1">
        <f t="array" ref="N247">IFERROR(IF(_xlfn.SINGLE(B:B)="","",IF(R247="Beer",SUM(LOOKUP(2,1/(Rates!$B$3:$B$5&lt;=W247)/(Rates!$C$3:$C$5&gt;=W247),Rates!$D$3:$D$5)*(X247/100)*W247),IF(R247="Refreshment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56" t="str">
        <f t="shared" si="145"/>
        <v/>
      </c>
      <c r="P247" s="53"/>
      <c r="Q247" s="14" t="str">
        <f t="shared" si="146"/>
        <v/>
      </c>
      <c r="R247" s="57" t="str">
        <f t="shared" si="147"/>
        <v/>
      </c>
      <c r="S247" s="58" t="str">
        <f>IF(B247="","",IF(R247="Refreshment Beverage",VLOOKUP(VALUE(Q247),Rates!G$15:L$19,2,0),VLOOKUP(VALUE(Q247),Rates!G$4:L$12,2,0)))</f>
        <v/>
      </c>
      <c r="T247" s="58" t="str">
        <f t="shared" si="148"/>
        <v/>
      </c>
      <c r="U247" s="58" t="str">
        <f t="shared" si="149"/>
        <v/>
      </c>
      <c r="V247" s="58" t="str">
        <f t="shared" si="150"/>
        <v/>
      </c>
      <c r="W247" s="58" t="str">
        <f t="shared" si="151"/>
        <v/>
      </c>
      <c r="X247" s="59" t="str">
        <f t="shared" si="152"/>
        <v/>
      </c>
      <c r="Y247" s="60" t="str">
        <f>IF(B:B="","",IF(R247="Refreshment Beverage",VLOOKUP(Q247,Rates!G$15:L$19,6,0)*W247,VLOOKUP(Q247,Rates!G$4:L$12,6,0)*W247))</f>
        <v/>
      </c>
      <c r="Z247" s="60" t="str">
        <f t="shared" si="153"/>
        <v/>
      </c>
      <c r="AA247" s="60" t="str">
        <f t="shared" si="141"/>
        <v/>
      </c>
      <c r="AB247" s="61" t="str" cm="1">
        <f t="array" ref="AB247">IF(_xlfn.SINGLE(B:B)="","",IF(R247="Refreshment Beverage","",IF(AND(R247="Beer",Q247=0),SUM(LOOKUP(2,1/(Rates!$B$15:$B$18&lt;=W247)/(Rates!$C$15:$C$18&gt;=W247),Rates!$D$15:$D$18)*W247),VLOOKUP(VALUE(_xlfn.SINGLE(Q:Q)),Rates!A:B,2,0)*W247)))</f>
        <v/>
      </c>
      <c r="AC247" s="61" t="str" cm="1">
        <f t="array" ref="AC247">IF(_xlfn.SINGLE(B:B)="","",IF(R247="Refreshment Beverage","",IF(AND(R247="Beer",Q247=0),SUM(LOOKUP(2,1/(Rates!$B$15:$B$18&lt;=W247)/(Rates!$C$15:$C$18&gt;=W247),Rates!$E$15:$E$18)*W247),VLOOKUP(VALUE(_xlfn.SINGLE(Q:Q)),Rates!A:C,3,0)*W247)))</f>
        <v/>
      </c>
      <c r="AD247" s="168">
        <f>IFERROR(IF(R247="Beer","",IF(OR(Q247=1,Q247=2,Q247=3,Q247=4),VLOOKUP(Q247,Rates!$A$31:$B$34,2,0)*W247,IF(V247=1,VLOOKUP(U247,'REB BEV MIN MKUP'!B:E,4,0),IF(V247&gt;1,VLOOKUP(VALUE(W247),'REB BEV MIN MKUP'!O:Q,3,0),0)))),0)</f>
        <v>0</v>
      </c>
      <c r="AE247" s="62" t="str">
        <f t="shared" si="154"/>
        <v/>
      </c>
      <c r="AF247" s="63" t="str">
        <f t="shared" si="155"/>
        <v/>
      </c>
      <c r="AG247" s="64" t="str">
        <f t="shared" si="156"/>
        <v/>
      </c>
      <c r="AH247" s="65" t="str">
        <f t="shared" si="157"/>
        <v/>
      </c>
      <c r="AI247" s="66" t="str">
        <f>IF(AE:AE="","",IF(R247="Refreshment Beverage",AK247*(Rates!J$19/100),ROUND(SUM(AH247*(Rates!$J$8/100)),4)))</f>
        <v/>
      </c>
      <c r="AJ247" s="67" t="str">
        <f t="shared" si="158"/>
        <v/>
      </c>
      <c r="AK247" s="22" t="str">
        <f t="shared" si="159"/>
        <v/>
      </c>
      <c r="AL247" s="62" t="str">
        <f t="shared" si="160"/>
        <v/>
      </c>
      <c r="AM247" s="63" t="str">
        <f>IF(AS247="","",IF(R247="Refreshment Beverage",ROUND(AS247*Rates!K$19,4),ROUND(AO247*(VLOOKUP(VALUE(Q247),Rates!G$4:L$12,3,0)),4)))</f>
        <v/>
      </c>
      <c r="AN247" s="68" t="str">
        <f>IF(AS247="","",IF(R247="Refreshment Beverage",AS247*(Rates!J$19/100),MAX(AM247,AB247)))</f>
        <v/>
      </c>
      <c r="AO247" s="69" t="str">
        <f t="shared" si="161"/>
        <v/>
      </c>
      <c r="AP247" s="69" t="str">
        <f t="shared" si="162"/>
        <v/>
      </c>
      <c r="AQ247" s="70" t="str">
        <f>IF(AS247="","",IF(R247="Refreshment Beverage",ROUND(SUM(VLOOKUP(Q:Q,Rates!G$15:L$19,3,0)*(AS247-Y247-Z247-AA247)),4),ROUND(SUM(Rates!$K$8*AS247),4)))</f>
        <v/>
      </c>
      <c r="AR247" s="66" t="str">
        <f t="shared" si="163"/>
        <v/>
      </c>
      <c r="AS247" s="22" t="str">
        <f t="shared" si="164"/>
        <v/>
      </c>
      <c r="AT247" s="62" t="str">
        <f t="shared" si="165"/>
        <v/>
      </c>
      <c r="AU247" s="63" t="str">
        <f>IF(AX247="","",IF(R247="Refreshment Beverage",ROUND((BA247-Y247-Z247-AA247)*VLOOKUP(VALUE(Q247),Rates!G$15:L$19,3,0),4),ROUND(AW247*(VLOOKUP(VALUE(Q247),Rates!G:L,3,0)),4)))</f>
        <v/>
      </c>
      <c r="AV247" s="68" t="str">
        <f t="shared" si="166"/>
        <v/>
      </c>
      <c r="AW247" s="69" t="str">
        <f t="shared" si="167"/>
        <v/>
      </c>
      <c r="AX247" s="65" t="str">
        <f t="shared" si="168"/>
        <v/>
      </c>
      <c r="AY247" s="70" t="str">
        <f>IF(AX247="","",IF(R247="Refreshment Beverage",ROUND(SUM(AX247*Rates!K$19),4),ROUND(SUM(AX247*(Rates!J$8/100)),4)))</f>
        <v/>
      </c>
      <c r="AZ247" s="67" t="str">
        <f t="shared" si="169"/>
        <v/>
      </c>
      <c r="BA247" s="22" t="str">
        <f t="shared" si="170"/>
        <v/>
      </c>
      <c r="BD247" s="171"/>
      <c r="BE247" s="171"/>
      <c r="BF247" s="171"/>
      <c r="BG247" s="171"/>
    </row>
    <row r="248" spans="11:59" ht="12.75" customHeight="1" x14ac:dyDescent="0.3">
      <c r="K248" s="42" t="str">
        <f t="shared" si="142"/>
        <v/>
      </c>
      <c r="L248" s="55" t="str">
        <f t="shared" si="143"/>
        <v/>
      </c>
      <c r="M248" s="43" t="str">
        <f t="shared" si="144"/>
        <v/>
      </c>
      <c r="N248" s="56" t="str" cm="1">
        <f t="array" ref="N248">IFERROR(IF(_xlfn.SINGLE(B:B)="","",IF(R248="Beer",SUM(LOOKUP(2,1/(Rates!$B$3:$B$5&lt;=W248)/(Rates!$C$3:$C$5&gt;=W248),Rates!$D$3:$D$5)*(X248/100)*W248),IF(R248="Refreshment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56" t="str">
        <f t="shared" si="145"/>
        <v/>
      </c>
      <c r="P248" s="53"/>
      <c r="Q248" s="14" t="str">
        <f t="shared" si="146"/>
        <v/>
      </c>
      <c r="R248" s="57" t="str">
        <f t="shared" si="147"/>
        <v/>
      </c>
      <c r="S248" s="58" t="str">
        <f>IF(B248="","",IF(R248="Refreshment Beverage",VLOOKUP(VALUE(Q248),Rates!G$15:L$19,2,0),VLOOKUP(VALUE(Q248),Rates!G$4:L$12,2,0)))</f>
        <v/>
      </c>
      <c r="T248" s="58" t="str">
        <f t="shared" si="148"/>
        <v/>
      </c>
      <c r="U248" s="58" t="str">
        <f t="shared" si="149"/>
        <v/>
      </c>
      <c r="V248" s="58" t="str">
        <f t="shared" si="150"/>
        <v/>
      </c>
      <c r="W248" s="58" t="str">
        <f t="shared" si="151"/>
        <v/>
      </c>
      <c r="X248" s="59" t="str">
        <f t="shared" si="152"/>
        <v/>
      </c>
      <c r="Y248" s="60" t="str">
        <f>IF(B:B="","",IF(R248="Refreshment Beverage",VLOOKUP(Q248,Rates!G$15:L$19,6,0)*W248,VLOOKUP(Q248,Rates!G$4:L$12,6,0)*W248))</f>
        <v/>
      </c>
      <c r="Z248" s="60" t="str">
        <f t="shared" si="153"/>
        <v/>
      </c>
      <c r="AA248" s="60" t="str">
        <f t="shared" si="141"/>
        <v/>
      </c>
      <c r="AB248" s="61" t="str" cm="1">
        <f t="array" ref="AB248">IF(_xlfn.SINGLE(B:B)="","",IF(R248="Refreshment Beverage","",IF(AND(R248="Beer",Q248=0),SUM(LOOKUP(2,1/(Rates!$B$15:$B$18&lt;=W248)/(Rates!$C$15:$C$18&gt;=W248),Rates!$D$15:$D$18)*W248),VLOOKUP(VALUE(_xlfn.SINGLE(Q:Q)),Rates!A:B,2,0)*W248)))</f>
        <v/>
      </c>
      <c r="AC248" s="61" t="str" cm="1">
        <f t="array" ref="AC248">IF(_xlfn.SINGLE(B:B)="","",IF(R248="Refreshment Beverage","",IF(AND(R248="Beer",Q248=0),SUM(LOOKUP(2,1/(Rates!$B$15:$B$18&lt;=W248)/(Rates!$C$15:$C$18&gt;=W248),Rates!$E$15:$E$18)*W248),VLOOKUP(VALUE(_xlfn.SINGLE(Q:Q)),Rates!A:C,3,0)*W248)))</f>
        <v/>
      </c>
      <c r="AD248" s="168">
        <f>IFERROR(IF(R248="Beer","",IF(OR(Q248=1,Q248=2,Q248=3,Q248=4),VLOOKUP(Q248,Rates!$A$31:$B$34,2,0)*W248,IF(V248=1,VLOOKUP(U248,'REB BEV MIN MKUP'!B:E,4,0),IF(V248&gt;1,VLOOKUP(VALUE(W248),'REB BEV MIN MKUP'!O:Q,3,0),0)))),0)</f>
        <v>0</v>
      </c>
      <c r="AE248" s="62" t="str">
        <f t="shared" si="154"/>
        <v/>
      </c>
      <c r="AF248" s="63" t="str">
        <f t="shared" si="155"/>
        <v/>
      </c>
      <c r="AG248" s="64" t="str">
        <f t="shared" si="156"/>
        <v/>
      </c>
      <c r="AH248" s="65" t="str">
        <f t="shared" si="157"/>
        <v/>
      </c>
      <c r="AI248" s="66" t="str">
        <f>IF(AE:AE="","",IF(R248="Refreshment Beverage",AK248*(Rates!J$19/100),ROUND(SUM(AH248*(Rates!$J$8/100)),4)))</f>
        <v/>
      </c>
      <c r="AJ248" s="67" t="str">
        <f t="shared" si="158"/>
        <v/>
      </c>
      <c r="AK248" s="22" t="str">
        <f t="shared" si="159"/>
        <v/>
      </c>
      <c r="AL248" s="62" t="str">
        <f t="shared" si="160"/>
        <v/>
      </c>
      <c r="AM248" s="63" t="str">
        <f>IF(AS248="","",IF(R248="Refreshment Beverage",ROUND(AS248*Rates!K$19,4),ROUND(AO248*(VLOOKUP(VALUE(Q248),Rates!G$4:L$12,3,0)),4)))</f>
        <v/>
      </c>
      <c r="AN248" s="68" t="str">
        <f>IF(AS248="","",IF(R248="Refreshment Beverage",AS248*(Rates!J$19/100),MAX(AM248,AB248)))</f>
        <v/>
      </c>
      <c r="AO248" s="69" t="str">
        <f t="shared" si="161"/>
        <v/>
      </c>
      <c r="AP248" s="69" t="str">
        <f t="shared" si="162"/>
        <v/>
      </c>
      <c r="AQ248" s="70" t="str">
        <f>IF(AS248="","",IF(R248="Refreshment Beverage",ROUND(SUM(VLOOKUP(Q:Q,Rates!G$15:L$19,3,0)*(AS248-Y248-Z248-AA248)),4),ROUND(SUM(Rates!$K$8*AS248),4)))</f>
        <v/>
      </c>
      <c r="AR248" s="66" t="str">
        <f t="shared" si="163"/>
        <v/>
      </c>
      <c r="AS248" s="22" t="str">
        <f t="shared" si="164"/>
        <v/>
      </c>
      <c r="AT248" s="62" t="str">
        <f t="shared" si="165"/>
        <v/>
      </c>
      <c r="AU248" s="63" t="str">
        <f>IF(AX248="","",IF(R248="Refreshment Beverage",ROUND((BA248-Y248-Z248-AA248)*VLOOKUP(VALUE(Q248),Rates!G$15:L$19,3,0),4),ROUND(AW248*(VLOOKUP(VALUE(Q248),Rates!G:L,3,0)),4)))</f>
        <v/>
      </c>
      <c r="AV248" s="68" t="str">
        <f t="shared" si="166"/>
        <v/>
      </c>
      <c r="AW248" s="69" t="str">
        <f t="shared" si="167"/>
        <v/>
      </c>
      <c r="AX248" s="65" t="str">
        <f t="shared" si="168"/>
        <v/>
      </c>
      <c r="AY248" s="70" t="str">
        <f>IF(AX248="","",IF(R248="Refreshment Beverage",ROUND(SUM(AX248*Rates!K$19),4),ROUND(SUM(AX248*(Rates!J$8/100)),4)))</f>
        <v/>
      </c>
      <c r="AZ248" s="67" t="str">
        <f t="shared" si="169"/>
        <v/>
      </c>
      <c r="BA248" s="22" t="str">
        <f t="shared" si="170"/>
        <v/>
      </c>
      <c r="BD248" s="171"/>
      <c r="BE248" s="171"/>
      <c r="BF248" s="171"/>
      <c r="BG248" s="171"/>
    </row>
    <row r="249" spans="11:59" ht="12.75" customHeight="1" x14ac:dyDescent="0.3">
      <c r="K249" s="42" t="str">
        <f t="shared" si="142"/>
        <v/>
      </c>
      <c r="L249" s="55" t="str">
        <f t="shared" si="143"/>
        <v/>
      </c>
      <c r="M249" s="43" t="str">
        <f t="shared" si="144"/>
        <v/>
      </c>
      <c r="N249" s="56" t="str" cm="1">
        <f t="array" ref="N249">IFERROR(IF(_xlfn.SINGLE(B:B)="","",IF(R249="Beer",SUM(LOOKUP(2,1/(Rates!$B$3:$B$5&lt;=W249)/(Rates!$C$3:$C$5&gt;=W249),Rates!$D$3:$D$5)*(X249/100)*W249),IF(R249="Refreshment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56" t="str">
        <f t="shared" si="145"/>
        <v/>
      </c>
      <c r="P249" s="53"/>
      <c r="Q249" s="14" t="str">
        <f t="shared" si="146"/>
        <v/>
      </c>
      <c r="R249" s="57" t="str">
        <f t="shared" si="147"/>
        <v/>
      </c>
      <c r="S249" s="58" t="str">
        <f>IF(B249="","",IF(R249="Refreshment Beverage",VLOOKUP(VALUE(Q249),Rates!G$15:L$19,2,0),VLOOKUP(VALUE(Q249),Rates!G$4:L$12,2,0)))</f>
        <v/>
      </c>
      <c r="T249" s="58" t="str">
        <f t="shared" si="148"/>
        <v/>
      </c>
      <c r="U249" s="58" t="str">
        <f t="shared" si="149"/>
        <v/>
      </c>
      <c r="V249" s="58" t="str">
        <f t="shared" si="150"/>
        <v/>
      </c>
      <c r="W249" s="58" t="str">
        <f t="shared" si="151"/>
        <v/>
      </c>
      <c r="X249" s="59" t="str">
        <f t="shared" si="152"/>
        <v/>
      </c>
      <c r="Y249" s="60" t="str">
        <f>IF(B:B="","",IF(R249="Refreshment Beverage",VLOOKUP(Q249,Rates!G$15:L$19,6,0)*W249,VLOOKUP(Q249,Rates!G$4:L$12,6,0)*W249))</f>
        <v/>
      </c>
      <c r="Z249" s="60" t="str">
        <f t="shared" si="153"/>
        <v/>
      </c>
      <c r="AA249" s="60" t="str">
        <f t="shared" si="141"/>
        <v/>
      </c>
      <c r="AB249" s="61" t="str" cm="1">
        <f t="array" ref="AB249">IF(_xlfn.SINGLE(B:B)="","",IF(R249="Refreshment Beverage","",IF(AND(R249="Beer",Q249=0),SUM(LOOKUP(2,1/(Rates!$B$15:$B$18&lt;=W249)/(Rates!$C$15:$C$18&gt;=W249),Rates!$D$15:$D$18)*W249),VLOOKUP(VALUE(_xlfn.SINGLE(Q:Q)),Rates!A:B,2,0)*W249)))</f>
        <v/>
      </c>
      <c r="AC249" s="61" t="str" cm="1">
        <f t="array" ref="AC249">IF(_xlfn.SINGLE(B:B)="","",IF(R249="Refreshment Beverage","",IF(AND(R249="Beer",Q249=0),SUM(LOOKUP(2,1/(Rates!$B$15:$B$18&lt;=W249)/(Rates!$C$15:$C$18&gt;=W249),Rates!$E$15:$E$18)*W249),VLOOKUP(VALUE(_xlfn.SINGLE(Q:Q)),Rates!A:C,3,0)*W249)))</f>
        <v/>
      </c>
      <c r="AD249" s="168">
        <f>IFERROR(IF(R249="Beer","",IF(OR(Q249=1,Q249=2,Q249=3,Q249=4),VLOOKUP(Q249,Rates!$A$31:$B$34,2,0)*W249,IF(V249=1,VLOOKUP(U249,'REB BEV MIN MKUP'!B:E,4,0),IF(V249&gt;1,VLOOKUP(VALUE(W249),'REB BEV MIN MKUP'!O:Q,3,0),0)))),0)</f>
        <v>0</v>
      </c>
      <c r="AE249" s="62" t="str">
        <f t="shared" si="154"/>
        <v/>
      </c>
      <c r="AF249" s="63" t="str">
        <f t="shared" si="155"/>
        <v/>
      </c>
      <c r="AG249" s="64" t="str">
        <f t="shared" si="156"/>
        <v/>
      </c>
      <c r="AH249" s="65" t="str">
        <f t="shared" si="157"/>
        <v/>
      </c>
      <c r="AI249" s="66" t="str">
        <f>IF(AE:AE="","",IF(R249="Refreshment Beverage",AK249*(Rates!J$19/100),ROUND(SUM(AH249*(Rates!$J$8/100)),4)))</f>
        <v/>
      </c>
      <c r="AJ249" s="67" t="str">
        <f t="shared" si="158"/>
        <v/>
      </c>
      <c r="AK249" s="22" t="str">
        <f t="shared" si="159"/>
        <v/>
      </c>
      <c r="AL249" s="62" t="str">
        <f t="shared" si="160"/>
        <v/>
      </c>
      <c r="AM249" s="63" t="str">
        <f>IF(AS249="","",IF(R249="Refreshment Beverage",ROUND(AS249*Rates!K$19,4),ROUND(AO249*(VLOOKUP(VALUE(Q249),Rates!G$4:L$12,3,0)),4)))</f>
        <v/>
      </c>
      <c r="AN249" s="68" t="str">
        <f>IF(AS249="","",IF(R249="Refreshment Beverage",AS249*(Rates!J$19/100),MAX(AM249,AB249)))</f>
        <v/>
      </c>
      <c r="AO249" s="69" t="str">
        <f t="shared" si="161"/>
        <v/>
      </c>
      <c r="AP249" s="69" t="str">
        <f t="shared" si="162"/>
        <v/>
      </c>
      <c r="AQ249" s="70" t="str">
        <f>IF(AS249="","",IF(R249="Refreshment Beverage",ROUND(SUM(VLOOKUP(Q:Q,Rates!G$15:L$19,3,0)*(AS249-Y249-Z249-AA249)),4),ROUND(SUM(Rates!$K$8*AS249),4)))</f>
        <v/>
      </c>
      <c r="AR249" s="66" t="str">
        <f t="shared" si="163"/>
        <v/>
      </c>
      <c r="AS249" s="22" t="str">
        <f t="shared" si="164"/>
        <v/>
      </c>
      <c r="AT249" s="62" t="str">
        <f t="shared" si="165"/>
        <v/>
      </c>
      <c r="AU249" s="63" t="str">
        <f>IF(AX249="","",IF(R249="Refreshment Beverage",ROUND((BA249-Y249-Z249-AA249)*VLOOKUP(VALUE(Q249),Rates!G$15:L$19,3,0),4),ROUND(AW249*(VLOOKUP(VALUE(Q249),Rates!G:L,3,0)),4)))</f>
        <v/>
      </c>
      <c r="AV249" s="68" t="str">
        <f t="shared" si="166"/>
        <v/>
      </c>
      <c r="AW249" s="69" t="str">
        <f t="shared" si="167"/>
        <v/>
      </c>
      <c r="AX249" s="65" t="str">
        <f t="shared" si="168"/>
        <v/>
      </c>
      <c r="AY249" s="70" t="str">
        <f>IF(AX249="","",IF(R249="Refreshment Beverage",ROUND(SUM(AX249*Rates!K$19),4),ROUND(SUM(AX249*(Rates!J$8/100)),4)))</f>
        <v/>
      </c>
      <c r="AZ249" s="67" t="str">
        <f t="shared" si="169"/>
        <v/>
      </c>
      <c r="BA249" s="22" t="str">
        <f t="shared" si="170"/>
        <v/>
      </c>
      <c r="BD249" s="171"/>
      <c r="BE249" s="171"/>
      <c r="BF249" s="171"/>
      <c r="BG249" s="171"/>
    </row>
    <row r="250" spans="11:59" ht="12.75" customHeight="1" x14ac:dyDescent="0.3">
      <c r="K250" s="42" t="str">
        <f t="shared" si="142"/>
        <v/>
      </c>
      <c r="L250" s="55" t="str">
        <f t="shared" si="143"/>
        <v/>
      </c>
      <c r="M250" s="43" t="str">
        <f t="shared" si="144"/>
        <v/>
      </c>
      <c r="N250" s="56" t="str" cm="1">
        <f t="array" ref="N250">IFERROR(IF(_xlfn.SINGLE(B:B)="","",IF(R250="Beer",SUM(LOOKUP(2,1/(Rates!$B$3:$B$5&lt;=W250)/(Rates!$C$3:$C$5&gt;=W250),Rates!$D$3:$D$5)*(X250/100)*W250),IF(R250="Refreshment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56" t="str">
        <f t="shared" si="145"/>
        <v/>
      </c>
      <c r="P250" s="53"/>
      <c r="Q250" s="14" t="str">
        <f t="shared" si="146"/>
        <v/>
      </c>
      <c r="R250" s="57" t="str">
        <f t="shared" si="147"/>
        <v/>
      </c>
      <c r="S250" s="58" t="str">
        <f>IF(B250="","",IF(R250="Refreshment Beverage",VLOOKUP(VALUE(Q250),Rates!G$15:L$19,2,0),VLOOKUP(VALUE(Q250),Rates!G$4:L$12,2,0)))</f>
        <v/>
      </c>
      <c r="T250" s="58" t="str">
        <f t="shared" si="148"/>
        <v/>
      </c>
      <c r="U250" s="58" t="str">
        <f t="shared" si="149"/>
        <v/>
      </c>
      <c r="V250" s="58" t="str">
        <f t="shared" si="150"/>
        <v/>
      </c>
      <c r="W250" s="58" t="str">
        <f t="shared" si="151"/>
        <v/>
      </c>
      <c r="X250" s="59" t="str">
        <f t="shared" si="152"/>
        <v/>
      </c>
      <c r="Y250" s="60" t="str">
        <f>IF(B:B="","",IF(R250="Refreshment Beverage",VLOOKUP(Q250,Rates!G$15:L$19,6,0)*W250,VLOOKUP(Q250,Rates!G$4:L$12,6,0)*W250))</f>
        <v/>
      </c>
      <c r="Z250" s="60" t="str">
        <f t="shared" si="153"/>
        <v/>
      </c>
      <c r="AA250" s="60" t="str">
        <f t="shared" si="141"/>
        <v/>
      </c>
      <c r="AB250" s="61" t="str" cm="1">
        <f t="array" ref="AB250">IF(_xlfn.SINGLE(B:B)="","",IF(R250="Refreshment Beverage","",IF(AND(R250="Beer",Q250=0),SUM(LOOKUP(2,1/(Rates!$B$15:$B$18&lt;=W250)/(Rates!$C$15:$C$18&gt;=W250),Rates!$D$15:$D$18)*W250),VLOOKUP(VALUE(_xlfn.SINGLE(Q:Q)),Rates!A:B,2,0)*W250)))</f>
        <v/>
      </c>
      <c r="AC250" s="61" t="str" cm="1">
        <f t="array" ref="AC250">IF(_xlfn.SINGLE(B:B)="","",IF(R250="Refreshment Beverage","",IF(AND(R250="Beer",Q250=0),SUM(LOOKUP(2,1/(Rates!$B$15:$B$18&lt;=W250)/(Rates!$C$15:$C$18&gt;=W250),Rates!$E$15:$E$18)*W250),VLOOKUP(VALUE(_xlfn.SINGLE(Q:Q)),Rates!A:C,3,0)*W250)))</f>
        <v/>
      </c>
      <c r="AD250" s="168">
        <f>IFERROR(IF(R250="Beer","",IF(OR(Q250=1,Q250=2,Q250=3,Q250=4),VLOOKUP(Q250,Rates!$A$31:$B$34,2,0)*W250,IF(V250=1,VLOOKUP(U250,'REB BEV MIN MKUP'!B:E,4,0),IF(V250&gt;1,VLOOKUP(VALUE(W250),'REB BEV MIN MKUP'!O:Q,3,0),0)))),0)</f>
        <v>0</v>
      </c>
      <c r="AE250" s="62" t="str">
        <f t="shared" si="154"/>
        <v/>
      </c>
      <c r="AF250" s="63" t="str">
        <f t="shared" si="155"/>
        <v/>
      </c>
      <c r="AG250" s="64" t="str">
        <f t="shared" si="156"/>
        <v/>
      </c>
      <c r="AH250" s="65" t="str">
        <f t="shared" si="157"/>
        <v/>
      </c>
      <c r="AI250" s="66" t="str">
        <f>IF(AE:AE="","",IF(R250="Refreshment Beverage",AK250*(Rates!J$19/100),ROUND(SUM(AH250*(Rates!$J$8/100)),4)))</f>
        <v/>
      </c>
      <c r="AJ250" s="67" t="str">
        <f t="shared" si="158"/>
        <v/>
      </c>
      <c r="AK250" s="22" t="str">
        <f t="shared" si="159"/>
        <v/>
      </c>
      <c r="AL250" s="62" t="str">
        <f t="shared" si="160"/>
        <v/>
      </c>
      <c r="AM250" s="63" t="str">
        <f>IF(AS250="","",IF(R250="Refreshment Beverage",ROUND(AS250*Rates!K$19,4),ROUND(AO250*(VLOOKUP(VALUE(Q250),Rates!G$4:L$12,3,0)),4)))</f>
        <v/>
      </c>
      <c r="AN250" s="68" t="str">
        <f>IF(AS250="","",IF(R250="Refreshment Beverage",AS250*(Rates!J$19/100),MAX(AM250,AB250)))</f>
        <v/>
      </c>
      <c r="AO250" s="69" t="str">
        <f t="shared" si="161"/>
        <v/>
      </c>
      <c r="AP250" s="69" t="str">
        <f t="shared" si="162"/>
        <v/>
      </c>
      <c r="AQ250" s="70" t="str">
        <f>IF(AS250="","",IF(R250="Refreshment Beverage",ROUND(SUM(VLOOKUP(Q:Q,Rates!G$15:L$19,3,0)*(AS250-Y250-Z250-AA250)),4),ROUND(SUM(Rates!$K$8*AS250),4)))</f>
        <v/>
      </c>
      <c r="AR250" s="66" t="str">
        <f t="shared" si="163"/>
        <v/>
      </c>
      <c r="AS250" s="22" t="str">
        <f t="shared" si="164"/>
        <v/>
      </c>
      <c r="AT250" s="62" t="str">
        <f t="shared" si="165"/>
        <v/>
      </c>
      <c r="AU250" s="63" t="str">
        <f>IF(AX250="","",IF(R250="Refreshment Beverage",ROUND((BA250-Y250-Z250-AA250)*VLOOKUP(VALUE(Q250),Rates!G$15:L$19,3,0),4),ROUND(AW250*(VLOOKUP(VALUE(Q250),Rates!G:L,3,0)),4)))</f>
        <v/>
      </c>
      <c r="AV250" s="68" t="str">
        <f t="shared" si="166"/>
        <v/>
      </c>
      <c r="AW250" s="69" t="str">
        <f t="shared" si="167"/>
        <v/>
      </c>
      <c r="AX250" s="65" t="str">
        <f t="shared" si="168"/>
        <v/>
      </c>
      <c r="AY250" s="70" t="str">
        <f>IF(AX250="","",IF(R250="Refreshment Beverage",ROUND(SUM(AX250*Rates!K$19),4),ROUND(SUM(AX250*(Rates!J$8/100)),4)))</f>
        <v/>
      </c>
      <c r="AZ250" s="67" t="str">
        <f t="shared" si="169"/>
        <v/>
      </c>
      <c r="BA250" s="22" t="str">
        <f t="shared" si="170"/>
        <v/>
      </c>
      <c r="BD250" s="171"/>
      <c r="BE250" s="171"/>
      <c r="BF250" s="171"/>
      <c r="BG250" s="171"/>
    </row>
    <row r="251" spans="11:59" ht="12.75" customHeight="1" x14ac:dyDescent="0.3">
      <c r="K251" s="42" t="str">
        <f t="shared" si="142"/>
        <v/>
      </c>
      <c r="L251" s="55" t="str">
        <f t="shared" si="143"/>
        <v/>
      </c>
      <c r="M251" s="43" t="str">
        <f t="shared" si="144"/>
        <v/>
      </c>
      <c r="N251" s="56" t="str" cm="1">
        <f t="array" ref="N251">IFERROR(IF(_xlfn.SINGLE(B:B)="","",IF(R251="Beer",SUM(LOOKUP(2,1/(Rates!$B$3:$B$5&lt;=W251)/(Rates!$C$3:$C$5&gt;=W251),Rates!$D$3:$D$5)*(X251/100)*W251),IF(R251="Refreshment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56" t="str">
        <f t="shared" si="145"/>
        <v/>
      </c>
      <c r="P251" s="53"/>
      <c r="Q251" s="14" t="str">
        <f t="shared" si="146"/>
        <v/>
      </c>
      <c r="R251" s="57" t="str">
        <f t="shared" si="147"/>
        <v/>
      </c>
      <c r="S251" s="58" t="str">
        <f>IF(B251="","",IF(R251="Refreshment Beverage",VLOOKUP(VALUE(Q251),Rates!G$15:L$19,2,0),VLOOKUP(VALUE(Q251),Rates!G$4:L$12,2,0)))</f>
        <v/>
      </c>
      <c r="T251" s="58" t="str">
        <f t="shared" si="148"/>
        <v/>
      </c>
      <c r="U251" s="58" t="str">
        <f t="shared" si="149"/>
        <v/>
      </c>
      <c r="V251" s="58" t="str">
        <f t="shared" si="150"/>
        <v/>
      </c>
      <c r="W251" s="58" t="str">
        <f t="shared" si="151"/>
        <v/>
      </c>
      <c r="X251" s="59" t="str">
        <f t="shared" si="152"/>
        <v/>
      </c>
      <c r="Y251" s="60" t="str">
        <f>IF(B:B="","",IF(R251="Refreshment Beverage",VLOOKUP(Q251,Rates!G$15:L$19,6,0)*W251,VLOOKUP(Q251,Rates!G$4:L$12,6,0)*W251))</f>
        <v/>
      </c>
      <c r="Z251" s="60" t="str">
        <f t="shared" si="153"/>
        <v/>
      </c>
      <c r="AA251" s="60" t="str">
        <f t="shared" si="141"/>
        <v/>
      </c>
      <c r="AB251" s="61" t="str" cm="1">
        <f t="array" ref="AB251">IF(_xlfn.SINGLE(B:B)="","",IF(R251="Refreshment Beverage","",IF(AND(R251="Beer",Q251=0),SUM(LOOKUP(2,1/(Rates!$B$15:$B$18&lt;=W251)/(Rates!$C$15:$C$18&gt;=W251),Rates!$D$15:$D$18)*W251),VLOOKUP(VALUE(_xlfn.SINGLE(Q:Q)),Rates!A:B,2,0)*W251)))</f>
        <v/>
      </c>
      <c r="AC251" s="61" t="str" cm="1">
        <f t="array" ref="AC251">IF(_xlfn.SINGLE(B:B)="","",IF(R251="Refreshment Beverage","",IF(AND(R251="Beer",Q251=0),SUM(LOOKUP(2,1/(Rates!$B$15:$B$18&lt;=W251)/(Rates!$C$15:$C$18&gt;=W251),Rates!$E$15:$E$18)*W251),VLOOKUP(VALUE(_xlfn.SINGLE(Q:Q)),Rates!A:C,3,0)*W251)))</f>
        <v/>
      </c>
      <c r="AD251" s="168">
        <f>IFERROR(IF(R251="Beer","",IF(OR(Q251=1,Q251=2,Q251=3,Q251=4),VLOOKUP(Q251,Rates!$A$31:$B$34,2,0)*W251,IF(V251=1,VLOOKUP(U251,'REB BEV MIN MKUP'!B:E,4,0),IF(V251&gt;1,VLOOKUP(VALUE(W251),'REB BEV MIN MKUP'!O:Q,3,0),0)))),0)</f>
        <v>0</v>
      </c>
      <c r="AE251" s="62" t="str">
        <f t="shared" si="154"/>
        <v/>
      </c>
      <c r="AF251" s="63" t="str">
        <f t="shared" si="155"/>
        <v/>
      </c>
      <c r="AG251" s="64" t="str">
        <f t="shared" si="156"/>
        <v/>
      </c>
      <c r="AH251" s="65" t="str">
        <f t="shared" si="157"/>
        <v/>
      </c>
      <c r="AI251" s="66" t="str">
        <f>IF(AE:AE="","",IF(R251="Refreshment Beverage",AK251*(Rates!J$19/100),ROUND(SUM(AH251*(Rates!$J$8/100)),4)))</f>
        <v/>
      </c>
      <c r="AJ251" s="67" t="str">
        <f t="shared" si="158"/>
        <v/>
      </c>
      <c r="AK251" s="22" t="str">
        <f t="shared" si="159"/>
        <v/>
      </c>
      <c r="AL251" s="62" t="str">
        <f t="shared" si="160"/>
        <v/>
      </c>
      <c r="AM251" s="63" t="str">
        <f>IF(AS251="","",IF(R251="Refreshment Beverage",ROUND(AS251*Rates!K$19,4),ROUND(AO251*(VLOOKUP(VALUE(Q251),Rates!G$4:L$12,3,0)),4)))</f>
        <v/>
      </c>
      <c r="AN251" s="68" t="str">
        <f>IF(AS251="","",IF(R251="Refreshment Beverage",AS251*(Rates!J$19/100),MAX(AM251,AB251)))</f>
        <v/>
      </c>
      <c r="AO251" s="69" t="str">
        <f t="shared" si="161"/>
        <v/>
      </c>
      <c r="AP251" s="69" t="str">
        <f t="shared" si="162"/>
        <v/>
      </c>
      <c r="AQ251" s="70" t="str">
        <f>IF(AS251="","",IF(R251="Refreshment Beverage",ROUND(SUM(VLOOKUP(Q:Q,Rates!G$15:L$19,3,0)*(AS251-Y251-Z251-AA251)),4),ROUND(SUM(Rates!$K$8*AS251),4)))</f>
        <v/>
      </c>
      <c r="AR251" s="66" t="str">
        <f t="shared" si="163"/>
        <v/>
      </c>
      <c r="AS251" s="22" t="str">
        <f t="shared" si="164"/>
        <v/>
      </c>
      <c r="AT251" s="62" t="str">
        <f t="shared" si="165"/>
        <v/>
      </c>
      <c r="AU251" s="63" t="str">
        <f>IF(AX251="","",IF(R251="Refreshment Beverage",ROUND((BA251-Y251-Z251-AA251)*VLOOKUP(VALUE(Q251),Rates!G$15:L$19,3,0),4),ROUND(AW251*(VLOOKUP(VALUE(Q251),Rates!G:L,3,0)),4)))</f>
        <v/>
      </c>
      <c r="AV251" s="68" t="str">
        <f t="shared" si="166"/>
        <v/>
      </c>
      <c r="AW251" s="69" t="str">
        <f t="shared" si="167"/>
        <v/>
      </c>
      <c r="AX251" s="65" t="str">
        <f t="shared" si="168"/>
        <v/>
      </c>
      <c r="AY251" s="70" t="str">
        <f>IF(AX251="","",IF(R251="Refreshment Beverage",ROUND(SUM(AX251*Rates!K$19),4),ROUND(SUM(AX251*(Rates!J$8/100)),4)))</f>
        <v/>
      </c>
      <c r="AZ251" s="67" t="str">
        <f t="shared" si="169"/>
        <v/>
      </c>
      <c r="BA251" s="22" t="str">
        <f t="shared" si="170"/>
        <v/>
      </c>
      <c r="BD251" s="171"/>
      <c r="BE251" s="171"/>
      <c r="BF251" s="171"/>
      <c r="BG251" s="171"/>
    </row>
    <row r="252" spans="11:59" ht="12.75" customHeight="1" x14ac:dyDescent="0.3">
      <c r="K252" s="42" t="str">
        <f t="shared" si="142"/>
        <v/>
      </c>
      <c r="L252" s="55" t="str">
        <f t="shared" si="143"/>
        <v/>
      </c>
      <c r="M252" s="43" t="str">
        <f t="shared" si="144"/>
        <v/>
      </c>
      <c r="N252" s="56" t="str" cm="1">
        <f t="array" ref="N252">IFERROR(IF(_xlfn.SINGLE(B:B)="","",IF(R252="Beer",SUM(LOOKUP(2,1/(Rates!$B$3:$B$5&lt;=W252)/(Rates!$C$3:$C$5&gt;=W252),Rates!$D$3:$D$5)*(X252/100)*W252),IF(R252="Refreshment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56" t="str">
        <f t="shared" si="145"/>
        <v/>
      </c>
      <c r="P252" s="53"/>
      <c r="Q252" s="14" t="str">
        <f t="shared" si="146"/>
        <v/>
      </c>
      <c r="R252" s="57" t="str">
        <f t="shared" si="147"/>
        <v/>
      </c>
      <c r="S252" s="58" t="str">
        <f>IF(B252="","",IF(R252="Refreshment Beverage",VLOOKUP(VALUE(Q252),Rates!G$15:L$19,2,0),VLOOKUP(VALUE(Q252),Rates!G$4:L$12,2,0)))</f>
        <v/>
      </c>
      <c r="T252" s="58" t="str">
        <f t="shared" si="148"/>
        <v/>
      </c>
      <c r="U252" s="58" t="str">
        <f t="shared" si="149"/>
        <v/>
      </c>
      <c r="V252" s="58" t="str">
        <f t="shared" si="150"/>
        <v/>
      </c>
      <c r="W252" s="58" t="str">
        <f t="shared" si="151"/>
        <v/>
      </c>
      <c r="X252" s="59" t="str">
        <f t="shared" si="152"/>
        <v/>
      </c>
      <c r="Y252" s="60" t="str">
        <f>IF(B:B="","",IF(R252="Refreshment Beverage",VLOOKUP(Q252,Rates!G$15:L$19,6,0)*W252,VLOOKUP(Q252,Rates!G$4:L$12,6,0)*W252))</f>
        <v/>
      </c>
      <c r="Z252" s="60" t="str">
        <f t="shared" si="153"/>
        <v/>
      </c>
      <c r="AA252" s="60" t="str">
        <f t="shared" si="141"/>
        <v/>
      </c>
      <c r="AB252" s="61" t="str" cm="1">
        <f t="array" ref="AB252">IF(_xlfn.SINGLE(B:B)="","",IF(R252="Refreshment Beverage","",IF(AND(R252="Beer",Q252=0),SUM(LOOKUP(2,1/(Rates!$B$15:$B$18&lt;=W252)/(Rates!$C$15:$C$18&gt;=W252),Rates!$D$15:$D$18)*W252),VLOOKUP(VALUE(_xlfn.SINGLE(Q:Q)),Rates!A:B,2,0)*W252)))</f>
        <v/>
      </c>
      <c r="AC252" s="61" t="str" cm="1">
        <f t="array" ref="AC252">IF(_xlfn.SINGLE(B:B)="","",IF(R252="Refreshment Beverage","",IF(AND(R252="Beer",Q252=0),SUM(LOOKUP(2,1/(Rates!$B$15:$B$18&lt;=W252)/(Rates!$C$15:$C$18&gt;=W252),Rates!$E$15:$E$18)*W252),VLOOKUP(VALUE(_xlfn.SINGLE(Q:Q)),Rates!A:C,3,0)*W252)))</f>
        <v/>
      </c>
      <c r="AD252" s="168">
        <f>IFERROR(IF(R252="Beer","",IF(OR(Q252=1,Q252=2,Q252=3,Q252=4),VLOOKUP(Q252,Rates!$A$31:$B$34,2,0)*W252,IF(V252=1,VLOOKUP(U252,'REB BEV MIN MKUP'!B:E,4,0),IF(V252&gt;1,VLOOKUP(VALUE(W252),'REB BEV MIN MKUP'!O:Q,3,0),0)))),0)</f>
        <v>0</v>
      </c>
      <c r="AE252" s="62" t="str">
        <f t="shared" si="154"/>
        <v/>
      </c>
      <c r="AF252" s="63" t="str">
        <f t="shared" si="155"/>
        <v/>
      </c>
      <c r="AG252" s="64" t="str">
        <f t="shared" si="156"/>
        <v/>
      </c>
      <c r="AH252" s="65" t="str">
        <f t="shared" si="157"/>
        <v/>
      </c>
      <c r="AI252" s="66" t="str">
        <f>IF(AE:AE="","",IF(R252="Refreshment Beverage",AK252*(Rates!J$19/100),ROUND(SUM(AH252*(Rates!$J$8/100)),4)))</f>
        <v/>
      </c>
      <c r="AJ252" s="67" t="str">
        <f t="shared" si="158"/>
        <v/>
      </c>
      <c r="AK252" s="22" t="str">
        <f t="shared" si="159"/>
        <v/>
      </c>
      <c r="AL252" s="62" t="str">
        <f t="shared" si="160"/>
        <v/>
      </c>
      <c r="AM252" s="63" t="str">
        <f>IF(AS252="","",IF(R252="Refreshment Beverage",ROUND(AS252*Rates!K$19,4),ROUND(AO252*(VLOOKUP(VALUE(Q252),Rates!G$4:L$12,3,0)),4)))</f>
        <v/>
      </c>
      <c r="AN252" s="68" t="str">
        <f>IF(AS252="","",IF(R252="Refreshment Beverage",AS252*(Rates!J$19/100),MAX(AM252,AB252)))</f>
        <v/>
      </c>
      <c r="AO252" s="69" t="str">
        <f t="shared" si="161"/>
        <v/>
      </c>
      <c r="AP252" s="69" t="str">
        <f t="shared" si="162"/>
        <v/>
      </c>
      <c r="AQ252" s="70" t="str">
        <f>IF(AS252="","",IF(R252="Refreshment Beverage",ROUND(SUM(VLOOKUP(Q:Q,Rates!G$15:L$19,3,0)*(AS252-Y252-Z252-AA252)),4),ROUND(SUM(Rates!$K$8*AS252),4)))</f>
        <v/>
      </c>
      <c r="AR252" s="66" t="str">
        <f t="shared" si="163"/>
        <v/>
      </c>
      <c r="AS252" s="22" t="str">
        <f t="shared" si="164"/>
        <v/>
      </c>
      <c r="AT252" s="62" t="str">
        <f t="shared" si="165"/>
        <v/>
      </c>
      <c r="AU252" s="63" t="str">
        <f>IF(AX252="","",IF(R252="Refreshment Beverage",ROUND((BA252-Y252-Z252-AA252)*VLOOKUP(VALUE(Q252),Rates!G$15:L$19,3,0),4),ROUND(AW252*(VLOOKUP(VALUE(Q252),Rates!G:L,3,0)),4)))</f>
        <v/>
      </c>
      <c r="AV252" s="68" t="str">
        <f t="shared" si="166"/>
        <v/>
      </c>
      <c r="AW252" s="69" t="str">
        <f t="shared" si="167"/>
        <v/>
      </c>
      <c r="AX252" s="65" t="str">
        <f t="shared" si="168"/>
        <v/>
      </c>
      <c r="AY252" s="70" t="str">
        <f>IF(AX252="","",IF(R252="Refreshment Beverage",ROUND(SUM(AX252*Rates!K$19),4),ROUND(SUM(AX252*(Rates!J$8/100)),4)))</f>
        <v/>
      </c>
      <c r="AZ252" s="67" t="str">
        <f t="shared" si="169"/>
        <v/>
      </c>
      <c r="BA252" s="22" t="str">
        <f t="shared" si="170"/>
        <v/>
      </c>
      <c r="BD252" s="171"/>
      <c r="BE252" s="171"/>
      <c r="BF252" s="171"/>
      <c r="BG252" s="171"/>
    </row>
    <row r="253" spans="11:59" ht="12.75" customHeight="1" x14ac:dyDescent="0.3">
      <c r="K253" s="42" t="str">
        <f t="shared" si="142"/>
        <v/>
      </c>
      <c r="L253" s="55" t="str">
        <f t="shared" si="143"/>
        <v/>
      </c>
      <c r="M253" s="43" t="str">
        <f t="shared" si="144"/>
        <v/>
      </c>
      <c r="N253" s="56" t="str" cm="1">
        <f t="array" ref="N253">IFERROR(IF(_xlfn.SINGLE(B:B)="","",IF(R253="Beer",SUM(LOOKUP(2,1/(Rates!$B$3:$B$5&lt;=W253)/(Rates!$C$3:$C$5&gt;=W253),Rates!$D$3:$D$5)*(X253/100)*W253),IF(R253="Refreshment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56" t="str">
        <f t="shared" si="145"/>
        <v/>
      </c>
      <c r="P253" s="53"/>
      <c r="Q253" s="14" t="str">
        <f t="shared" si="146"/>
        <v/>
      </c>
      <c r="R253" s="57" t="str">
        <f t="shared" si="147"/>
        <v/>
      </c>
      <c r="S253" s="58" t="str">
        <f>IF(B253="","",IF(R253="Refreshment Beverage",VLOOKUP(VALUE(Q253),Rates!G$15:L$19,2,0),VLOOKUP(VALUE(Q253),Rates!G$4:L$12,2,0)))</f>
        <v/>
      </c>
      <c r="T253" s="58" t="str">
        <f t="shared" si="148"/>
        <v/>
      </c>
      <c r="U253" s="58" t="str">
        <f t="shared" si="149"/>
        <v/>
      </c>
      <c r="V253" s="58" t="str">
        <f t="shared" si="150"/>
        <v/>
      </c>
      <c r="W253" s="58" t="str">
        <f t="shared" si="151"/>
        <v/>
      </c>
      <c r="X253" s="59" t="str">
        <f t="shared" si="152"/>
        <v/>
      </c>
      <c r="Y253" s="60" t="str">
        <f>IF(B:B="","",IF(R253="Refreshment Beverage",VLOOKUP(Q253,Rates!G$15:L$19,6,0)*W253,VLOOKUP(Q253,Rates!G$4:L$12,6,0)*W253))</f>
        <v/>
      </c>
      <c r="Z253" s="60" t="str">
        <f t="shared" si="153"/>
        <v/>
      </c>
      <c r="AA253" s="60" t="str">
        <f t="shared" si="141"/>
        <v/>
      </c>
      <c r="AB253" s="61" t="str" cm="1">
        <f t="array" ref="AB253">IF(_xlfn.SINGLE(B:B)="","",IF(R253="Refreshment Beverage","",IF(AND(R253="Beer",Q253=0),SUM(LOOKUP(2,1/(Rates!$B$15:$B$18&lt;=W253)/(Rates!$C$15:$C$18&gt;=W253),Rates!$D$15:$D$18)*W253),VLOOKUP(VALUE(_xlfn.SINGLE(Q:Q)),Rates!A:B,2,0)*W253)))</f>
        <v/>
      </c>
      <c r="AC253" s="61" t="str" cm="1">
        <f t="array" ref="AC253">IF(_xlfn.SINGLE(B:B)="","",IF(R253="Refreshment Beverage","",IF(AND(R253="Beer",Q253=0),SUM(LOOKUP(2,1/(Rates!$B$15:$B$18&lt;=W253)/(Rates!$C$15:$C$18&gt;=W253),Rates!$E$15:$E$18)*W253),VLOOKUP(VALUE(_xlfn.SINGLE(Q:Q)),Rates!A:C,3,0)*W253)))</f>
        <v/>
      </c>
      <c r="AD253" s="168">
        <f>IFERROR(IF(R253="Beer","",IF(OR(Q253=1,Q253=2,Q253=3,Q253=4),VLOOKUP(Q253,Rates!$A$31:$B$34,2,0)*W253,IF(V253=1,VLOOKUP(U253,'REB BEV MIN MKUP'!B:E,4,0),IF(V253&gt;1,VLOOKUP(VALUE(W253),'REB BEV MIN MKUP'!O:Q,3,0),0)))),0)</f>
        <v>0</v>
      </c>
      <c r="AE253" s="62" t="str">
        <f t="shared" si="154"/>
        <v/>
      </c>
      <c r="AF253" s="63" t="str">
        <f t="shared" si="155"/>
        <v/>
      </c>
      <c r="AG253" s="64" t="str">
        <f t="shared" si="156"/>
        <v/>
      </c>
      <c r="AH253" s="65" t="str">
        <f t="shared" si="157"/>
        <v/>
      </c>
      <c r="AI253" s="66" t="str">
        <f>IF(AE:AE="","",IF(R253="Refreshment Beverage",AK253*(Rates!J$19/100),ROUND(SUM(AH253*(Rates!$J$8/100)),4)))</f>
        <v/>
      </c>
      <c r="AJ253" s="67" t="str">
        <f t="shared" si="158"/>
        <v/>
      </c>
      <c r="AK253" s="22" t="str">
        <f t="shared" si="159"/>
        <v/>
      </c>
      <c r="AL253" s="62" t="str">
        <f t="shared" si="160"/>
        <v/>
      </c>
      <c r="AM253" s="63" t="str">
        <f>IF(AS253="","",IF(R253="Refreshment Beverage",ROUND(AS253*Rates!K$19,4),ROUND(AO253*(VLOOKUP(VALUE(Q253),Rates!G$4:L$12,3,0)),4)))</f>
        <v/>
      </c>
      <c r="AN253" s="68" t="str">
        <f>IF(AS253="","",IF(R253="Refreshment Beverage",AS253*(Rates!J$19/100),MAX(AM253,AB253)))</f>
        <v/>
      </c>
      <c r="AO253" s="69" t="str">
        <f t="shared" si="161"/>
        <v/>
      </c>
      <c r="AP253" s="69" t="str">
        <f t="shared" si="162"/>
        <v/>
      </c>
      <c r="AQ253" s="70" t="str">
        <f>IF(AS253="","",IF(R253="Refreshment Beverage",ROUND(SUM(VLOOKUP(Q:Q,Rates!G$15:L$19,3,0)*(AS253-Y253-Z253-AA253)),4),ROUND(SUM(Rates!$K$8*AS253),4)))</f>
        <v/>
      </c>
      <c r="AR253" s="66" t="str">
        <f t="shared" si="163"/>
        <v/>
      </c>
      <c r="AS253" s="22" t="str">
        <f t="shared" si="164"/>
        <v/>
      </c>
      <c r="AT253" s="62" t="str">
        <f t="shared" si="165"/>
        <v/>
      </c>
      <c r="AU253" s="63" t="str">
        <f>IF(AX253="","",IF(R253="Refreshment Beverage",ROUND((BA253-Y253-Z253-AA253)*VLOOKUP(VALUE(Q253),Rates!G$15:L$19,3,0),4),ROUND(AW253*(VLOOKUP(VALUE(Q253),Rates!G:L,3,0)),4)))</f>
        <v/>
      </c>
      <c r="AV253" s="68" t="str">
        <f t="shared" si="166"/>
        <v/>
      </c>
      <c r="AW253" s="69" t="str">
        <f t="shared" si="167"/>
        <v/>
      </c>
      <c r="AX253" s="65" t="str">
        <f t="shared" si="168"/>
        <v/>
      </c>
      <c r="AY253" s="70" t="str">
        <f>IF(AX253="","",IF(R253="Refreshment Beverage",ROUND(SUM(AX253*Rates!K$19),4),ROUND(SUM(AX253*(Rates!J$8/100)),4)))</f>
        <v/>
      </c>
      <c r="AZ253" s="67" t="str">
        <f t="shared" si="169"/>
        <v/>
      </c>
      <c r="BA253" s="22" t="str">
        <f t="shared" si="170"/>
        <v/>
      </c>
      <c r="BD253" s="171"/>
      <c r="BE253" s="171"/>
      <c r="BF253" s="171"/>
      <c r="BG253" s="171"/>
    </row>
    <row r="254" spans="11:59" ht="12.75" customHeight="1" x14ac:dyDescent="0.3">
      <c r="K254" s="42" t="str">
        <f t="shared" si="142"/>
        <v/>
      </c>
      <c r="L254" s="55" t="str">
        <f t="shared" si="143"/>
        <v/>
      </c>
      <c r="M254" s="43" t="str">
        <f t="shared" si="144"/>
        <v/>
      </c>
      <c r="N254" s="56" t="str" cm="1">
        <f t="array" ref="N254">IFERROR(IF(_xlfn.SINGLE(B:B)="","",IF(R254="Beer",SUM(LOOKUP(2,1/(Rates!$B$3:$B$5&lt;=W254)/(Rates!$C$3:$C$5&gt;=W254),Rates!$D$3:$D$5)*(X254/100)*W254),IF(R254="Refreshment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56" t="str">
        <f t="shared" si="145"/>
        <v/>
      </c>
      <c r="P254" s="53"/>
      <c r="Q254" s="14" t="str">
        <f t="shared" si="146"/>
        <v/>
      </c>
      <c r="R254" s="57" t="str">
        <f t="shared" si="147"/>
        <v/>
      </c>
      <c r="S254" s="58" t="str">
        <f>IF(B254="","",IF(R254="Refreshment Beverage",VLOOKUP(VALUE(Q254),Rates!G$15:L$19,2,0),VLOOKUP(VALUE(Q254),Rates!G$4:L$12,2,0)))</f>
        <v/>
      </c>
      <c r="T254" s="58" t="str">
        <f t="shared" si="148"/>
        <v/>
      </c>
      <c r="U254" s="58" t="str">
        <f t="shared" si="149"/>
        <v/>
      </c>
      <c r="V254" s="58" t="str">
        <f t="shared" si="150"/>
        <v/>
      </c>
      <c r="W254" s="58" t="str">
        <f t="shared" si="151"/>
        <v/>
      </c>
      <c r="X254" s="59" t="str">
        <f t="shared" si="152"/>
        <v/>
      </c>
      <c r="Y254" s="60" t="str">
        <f>IF(B:B="","",IF(R254="Refreshment Beverage",VLOOKUP(Q254,Rates!G$15:L$19,6,0)*W254,VLOOKUP(Q254,Rates!G$4:L$12,6,0)*W254))</f>
        <v/>
      </c>
      <c r="Z254" s="60" t="str">
        <f t="shared" si="153"/>
        <v/>
      </c>
      <c r="AA254" s="60" t="str">
        <f t="shared" si="141"/>
        <v/>
      </c>
      <c r="AB254" s="61" t="str" cm="1">
        <f t="array" ref="AB254">IF(_xlfn.SINGLE(B:B)="","",IF(R254="Refreshment Beverage","",IF(AND(R254="Beer",Q254=0),SUM(LOOKUP(2,1/(Rates!$B$15:$B$18&lt;=W254)/(Rates!$C$15:$C$18&gt;=W254),Rates!$D$15:$D$18)*W254),VLOOKUP(VALUE(_xlfn.SINGLE(Q:Q)),Rates!A:B,2,0)*W254)))</f>
        <v/>
      </c>
      <c r="AC254" s="61" t="str" cm="1">
        <f t="array" ref="AC254">IF(_xlfn.SINGLE(B:B)="","",IF(R254="Refreshment Beverage","",IF(AND(R254="Beer",Q254=0),SUM(LOOKUP(2,1/(Rates!$B$15:$B$18&lt;=W254)/(Rates!$C$15:$C$18&gt;=W254),Rates!$E$15:$E$18)*W254),VLOOKUP(VALUE(_xlfn.SINGLE(Q:Q)),Rates!A:C,3,0)*W254)))</f>
        <v/>
      </c>
      <c r="AD254" s="168">
        <f>IFERROR(IF(R254="Beer","",IF(OR(Q254=1,Q254=2,Q254=3,Q254=4),VLOOKUP(Q254,Rates!$A$31:$B$34,2,0)*W254,IF(V254=1,VLOOKUP(U254,'REB BEV MIN MKUP'!B:E,4,0),IF(V254&gt;1,VLOOKUP(VALUE(W254),'REB BEV MIN MKUP'!O:Q,3,0),0)))),0)</f>
        <v>0</v>
      </c>
      <c r="AE254" s="62" t="str">
        <f t="shared" si="154"/>
        <v/>
      </c>
      <c r="AF254" s="63" t="str">
        <f t="shared" si="155"/>
        <v/>
      </c>
      <c r="AG254" s="64" t="str">
        <f t="shared" si="156"/>
        <v/>
      </c>
      <c r="AH254" s="65" t="str">
        <f t="shared" si="157"/>
        <v/>
      </c>
      <c r="AI254" s="66" t="str">
        <f>IF(AE:AE="","",IF(R254="Refreshment Beverage",AK254*(Rates!J$19/100),ROUND(SUM(AH254*(Rates!$J$8/100)),4)))</f>
        <v/>
      </c>
      <c r="AJ254" s="67" t="str">
        <f t="shared" si="158"/>
        <v/>
      </c>
      <c r="AK254" s="22" t="str">
        <f t="shared" si="159"/>
        <v/>
      </c>
      <c r="AL254" s="62" t="str">
        <f t="shared" si="160"/>
        <v/>
      </c>
      <c r="AM254" s="63" t="str">
        <f>IF(AS254="","",IF(R254="Refreshment Beverage",ROUND(AS254*Rates!K$19,4),ROUND(AO254*(VLOOKUP(VALUE(Q254),Rates!G$4:L$12,3,0)),4)))</f>
        <v/>
      </c>
      <c r="AN254" s="68" t="str">
        <f>IF(AS254="","",IF(R254="Refreshment Beverage",AS254*(Rates!J$19/100),MAX(AM254,AB254)))</f>
        <v/>
      </c>
      <c r="AO254" s="69" t="str">
        <f t="shared" si="161"/>
        <v/>
      </c>
      <c r="AP254" s="69" t="str">
        <f t="shared" si="162"/>
        <v/>
      </c>
      <c r="AQ254" s="70" t="str">
        <f>IF(AS254="","",IF(R254="Refreshment Beverage",ROUND(SUM(VLOOKUP(Q:Q,Rates!G$15:L$19,3,0)*(AS254-Y254-Z254-AA254)),4),ROUND(SUM(Rates!$K$8*AS254),4)))</f>
        <v/>
      </c>
      <c r="AR254" s="66" t="str">
        <f t="shared" si="163"/>
        <v/>
      </c>
      <c r="AS254" s="22" t="str">
        <f t="shared" si="164"/>
        <v/>
      </c>
      <c r="AT254" s="62" t="str">
        <f t="shared" si="165"/>
        <v/>
      </c>
      <c r="AU254" s="63" t="str">
        <f>IF(AX254="","",IF(R254="Refreshment Beverage",ROUND((BA254-Y254-Z254-AA254)*VLOOKUP(VALUE(Q254),Rates!G$15:L$19,3,0),4),ROUND(AW254*(VLOOKUP(VALUE(Q254),Rates!G:L,3,0)),4)))</f>
        <v/>
      </c>
      <c r="AV254" s="68" t="str">
        <f t="shared" si="166"/>
        <v/>
      </c>
      <c r="AW254" s="69" t="str">
        <f t="shared" si="167"/>
        <v/>
      </c>
      <c r="AX254" s="65" t="str">
        <f t="shared" si="168"/>
        <v/>
      </c>
      <c r="AY254" s="70" t="str">
        <f>IF(AX254="","",IF(R254="Refreshment Beverage",ROUND(SUM(AX254*Rates!K$19),4),ROUND(SUM(AX254*(Rates!J$8/100)),4)))</f>
        <v/>
      </c>
      <c r="AZ254" s="67" t="str">
        <f t="shared" si="169"/>
        <v/>
      </c>
      <c r="BA254" s="22" t="str">
        <f t="shared" si="170"/>
        <v/>
      </c>
      <c r="BD254" s="171"/>
      <c r="BE254" s="171"/>
      <c r="BF254" s="171"/>
      <c r="BG254" s="171"/>
    </row>
    <row r="255" spans="11:59" ht="12.75" customHeight="1" x14ac:dyDescent="0.3">
      <c r="K255" s="42" t="str">
        <f t="shared" si="142"/>
        <v/>
      </c>
      <c r="L255" s="55" t="str">
        <f t="shared" si="143"/>
        <v/>
      </c>
      <c r="M255" s="43" t="str">
        <f t="shared" si="144"/>
        <v/>
      </c>
      <c r="N255" s="56" t="str" cm="1">
        <f t="array" ref="N255">IFERROR(IF(_xlfn.SINGLE(B:B)="","",IF(R255="Beer",SUM(LOOKUP(2,1/(Rates!$B$3:$B$5&lt;=W255)/(Rates!$C$3:$C$5&gt;=W255),Rates!$D$3:$D$5)*(X255/100)*W255),IF(R255="Refreshment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56" t="str">
        <f t="shared" si="145"/>
        <v/>
      </c>
      <c r="P255" s="53"/>
      <c r="Q255" s="14" t="str">
        <f t="shared" si="146"/>
        <v/>
      </c>
      <c r="R255" s="57" t="str">
        <f t="shared" si="147"/>
        <v/>
      </c>
      <c r="S255" s="58" t="str">
        <f>IF(B255="","",IF(R255="Refreshment Beverage",VLOOKUP(VALUE(Q255),Rates!G$15:L$19,2,0),VLOOKUP(VALUE(Q255),Rates!G$4:L$12,2,0)))</f>
        <v/>
      </c>
      <c r="T255" s="58" t="str">
        <f t="shared" si="148"/>
        <v/>
      </c>
      <c r="U255" s="58" t="str">
        <f t="shared" si="149"/>
        <v/>
      </c>
      <c r="V255" s="58" t="str">
        <f t="shared" si="150"/>
        <v/>
      </c>
      <c r="W255" s="58" t="str">
        <f t="shared" si="151"/>
        <v/>
      </c>
      <c r="X255" s="59" t="str">
        <f t="shared" si="152"/>
        <v/>
      </c>
      <c r="Y255" s="60" t="str">
        <f>IF(B:B="","",IF(R255="Refreshment Beverage",VLOOKUP(Q255,Rates!G$15:L$19,6,0)*W255,VLOOKUP(Q255,Rates!G$4:L$12,6,0)*W255))</f>
        <v/>
      </c>
      <c r="Z255" s="60" t="str">
        <f t="shared" si="153"/>
        <v/>
      </c>
      <c r="AA255" s="60" t="str">
        <f t="shared" si="141"/>
        <v/>
      </c>
      <c r="AB255" s="61" t="str" cm="1">
        <f t="array" ref="AB255">IF(_xlfn.SINGLE(B:B)="","",IF(R255="Refreshment Beverage","",IF(AND(R255="Beer",Q255=0),SUM(LOOKUP(2,1/(Rates!$B$15:$B$18&lt;=W255)/(Rates!$C$15:$C$18&gt;=W255),Rates!$D$15:$D$18)*W255),VLOOKUP(VALUE(_xlfn.SINGLE(Q:Q)),Rates!A:B,2,0)*W255)))</f>
        <v/>
      </c>
      <c r="AC255" s="61" t="str" cm="1">
        <f t="array" ref="AC255">IF(_xlfn.SINGLE(B:B)="","",IF(R255="Refreshment Beverage","",IF(AND(R255="Beer",Q255=0),SUM(LOOKUP(2,1/(Rates!$B$15:$B$18&lt;=W255)/(Rates!$C$15:$C$18&gt;=W255),Rates!$E$15:$E$18)*W255),VLOOKUP(VALUE(_xlfn.SINGLE(Q:Q)),Rates!A:C,3,0)*W255)))</f>
        <v/>
      </c>
      <c r="AD255" s="168">
        <f>IFERROR(IF(R255="Beer","",IF(OR(Q255=1,Q255=2,Q255=3,Q255=4),VLOOKUP(Q255,Rates!$A$31:$B$34,2,0)*W255,IF(V255=1,VLOOKUP(U255,'REB BEV MIN MKUP'!B:E,4,0),IF(V255&gt;1,VLOOKUP(VALUE(W255),'REB BEV MIN MKUP'!O:Q,3,0),0)))),0)</f>
        <v>0</v>
      </c>
      <c r="AE255" s="62" t="str">
        <f t="shared" si="154"/>
        <v/>
      </c>
      <c r="AF255" s="63" t="str">
        <f t="shared" si="155"/>
        <v/>
      </c>
      <c r="AG255" s="64" t="str">
        <f t="shared" si="156"/>
        <v/>
      </c>
      <c r="AH255" s="65" t="str">
        <f t="shared" si="157"/>
        <v/>
      </c>
      <c r="AI255" s="66" t="str">
        <f>IF(AE:AE="","",IF(R255="Refreshment Beverage",AK255*(Rates!J$19/100),ROUND(SUM(AH255*(Rates!$J$8/100)),4)))</f>
        <v/>
      </c>
      <c r="AJ255" s="67" t="str">
        <f t="shared" si="158"/>
        <v/>
      </c>
      <c r="AK255" s="22" t="str">
        <f t="shared" si="159"/>
        <v/>
      </c>
      <c r="AL255" s="62" t="str">
        <f t="shared" si="160"/>
        <v/>
      </c>
      <c r="AM255" s="63" t="str">
        <f>IF(AS255="","",IF(R255="Refreshment Beverage",ROUND(AS255*Rates!K$19,4),ROUND(AO255*(VLOOKUP(VALUE(Q255),Rates!G$4:L$12,3,0)),4)))</f>
        <v/>
      </c>
      <c r="AN255" s="68" t="str">
        <f>IF(AS255="","",IF(R255="Refreshment Beverage",AS255*(Rates!J$19/100),MAX(AM255,AB255)))</f>
        <v/>
      </c>
      <c r="AO255" s="69" t="str">
        <f t="shared" si="161"/>
        <v/>
      </c>
      <c r="AP255" s="69" t="str">
        <f t="shared" si="162"/>
        <v/>
      </c>
      <c r="AQ255" s="70" t="str">
        <f>IF(AS255="","",IF(R255="Refreshment Beverage",ROUND(SUM(VLOOKUP(Q:Q,Rates!G$15:L$19,3,0)*(AS255-Y255-Z255-AA255)),4),ROUND(SUM(Rates!$K$8*AS255),4)))</f>
        <v/>
      </c>
      <c r="AR255" s="66" t="str">
        <f t="shared" si="163"/>
        <v/>
      </c>
      <c r="AS255" s="22" t="str">
        <f t="shared" si="164"/>
        <v/>
      </c>
      <c r="AT255" s="62" t="str">
        <f t="shared" si="165"/>
        <v/>
      </c>
      <c r="AU255" s="63" t="str">
        <f>IF(AX255="","",IF(R255="Refreshment Beverage",ROUND((BA255-Y255-Z255-AA255)*VLOOKUP(VALUE(Q255),Rates!G$15:L$19,3,0),4),ROUND(AW255*(VLOOKUP(VALUE(Q255),Rates!G:L,3,0)),4)))</f>
        <v/>
      </c>
      <c r="AV255" s="68" t="str">
        <f t="shared" si="166"/>
        <v/>
      </c>
      <c r="AW255" s="69" t="str">
        <f t="shared" si="167"/>
        <v/>
      </c>
      <c r="AX255" s="65" t="str">
        <f t="shared" si="168"/>
        <v/>
      </c>
      <c r="AY255" s="70" t="str">
        <f>IF(AX255="","",IF(R255="Refreshment Beverage",ROUND(SUM(AX255*Rates!K$19),4),ROUND(SUM(AX255*(Rates!J$8/100)),4)))</f>
        <v/>
      </c>
      <c r="AZ255" s="67" t="str">
        <f t="shared" si="169"/>
        <v/>
      </c>
      <c r="BA255" s="22" t="str">
        <f t="shared" si="170"/>
        <v/>
      </c>
      <c r="BD255" s="171"/>
      <c r="BE255" s="171"/>
      <c r="BF255" s="171"/>
      <c r="BG255" s="171"/>
    </row>
    <row r="256" spans="11:59" ht="12.75" customHeight="1" x14ac:dyDescent="0.3">
      <c r="K256" s="42" t="str">
        <f t="shared" si="142"/>
        <v/>
      </c>
      <c r="L256" s="55" t="str">
        <f t="shared" si="143"/>
        <v/>
      </c>
      <c r="M256" s="43" t="str">
        <f t="shared" si="144"/>
        <v/>
      </c>
      <c r="N256" s="56" t="str" cm="1">
        <f t="array" ref="N256">IFERROR(IF(_xlfn.SINGLE(B:B)="","",IF(R256="Beer",SUM(LOOKUP(2,1/(Rates!$B$3:$B$5&lt;=W256)/(Rates!$C$3:$C$5&gt;=W256),Rates!$D$3:$D$5)*(X256/100)*W256),IF(R256="Refreshment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56" t="str">
        <f t="shared" si="145"/>
        <v/>
      </c>
      <c r="P256" s="53"/>
      <c r="Q256" s="14" t="str">
        <f t="shared" si="146"/>
        <v/>
      </c>
      <c r="R256" s="57" t="str">
        <f t="shared" si="147"/>
        <v/>
      </c>
      <c r="S256" s="58" t="str">
        <f>IF(B256="","",IF(R256="Refreshment Beverage",VLOOKUP(VALUE(Q256),Rates!G$15:L$19,2,0),VLOOKUP(VALUE(Q256),Rates!G$4:L$12,2,0)))</f>
        <v/>
      </c>
      <c r="T256" s="58" t="str">
        <f t="shared" si="148"/>
        <v/>
      </c>
      <c r="U256" s="58" t="str">
        <f t="shared" si="149"/>
        <v/>
      </c>
      <c r="V256" s="58" t="str">
        <f t="shared" si="150"/>
        <v/>
      </c>
      <c r="W256" s="58" t="str">
        <f t="shared" si="151"/>
        <v/>
      </c>
      <c r="X256" s="59" t="str">
        <f t="shared" si="152"/>
        <v/>
      </c>
      <c r="Y256" s="60" t="str">
        <f>IF(B:B="","",IF(R256="Refreshment Beverage",VLOOKUP(Q256,Rates!G$15:L$19,6,0)*W256,VLOOKUP(Q256,Rates!G$4:L$12,6,0)*W256))</f>
        <v/>
      </c>
      <c r="Z256" s="60" t="str">
        <f t="shared" si="153"/>
        <v/>
      </c>
      <c r="AA256" s="60" t="str">
        <f t="shared" si="141"/>
        <v/>
      </c>
      <c r="AB256" s="61" t="str" cm="1">
        <f t="array" ref="AB256">IF(_xlfn.SINGLE(B:B)="","",IF(R256="Refreshment Beverage","",IF(AND(R256="Beer",Q256=0),SUM(LOOKUP(2,1/(Rates!$B$15:$B$18&lt;=W256)/(Rates!$C$15:$C$18&gt;=W256),Rates!$D$15:$D$18)*W256),VLOOKUP(VALUE(_xlfn.SINGLE(Q:Q)),Rates!A:B,2,0)*W256)))</f>
        <v/>
      </c>
      <c r="AC256" s="61" t="str" cm="1">
        <f t="array" ref="AC256">IF(_xlfn.SINGLE(B:B)="","",IF(R256="Refreshment Beverage","",IF(AND(R256="Beer",Q256=0),SUM(LOOKUP(2,1/(Rates!$B$15:$B$18&lt;=W256)/(Rates!$C$15:$C$18&gt;=W256),Rates!$E$15:$E$18)*W256),VLOOKUP(VALUE(_xlfn.SINGLE(Q:Q)),Rates!A:C,3,0)*W256)))</f>
        <v/>
      </c>
      <c r="AD256" s="168">
        <f>IFERROR(IF(R256="Beer","",IF(OR(Q256=1,Q256=2,Q256=3,Q256=4),VLOOKUP(Q256,Rates!$A$31:$B$34,2,0)*W256,IF(V256=1,VLOOKUP(U256,'REB BEV MIN MKUP'!B:E,4,0),IF(V256&gt;1,VLOOKUP(VALUE(W256),'REB BEV MIN MKUP'!O:Q,3,0),0)))),0)</f>
        <v>0</v>
      </c>
      <c r="AE256" s="62" t="str">
        <f t="shared" si="154"/>
        <v/>
      </c>
      <c r="AF256" s="63" t="str">
        <f t="shared" si="155"/>
        <v/>
      </c>
      <c r="AG256" s="64" t="str">
        <f t="shared" si="156"/>
        <v/>
      </c>
      <c r="AH256" s="65" t="str">
        <f t="shared" si="157"/>
        <v/>
      </c>
      <c r="AI256" s="66" t="str">
        <f>IF(AE:AE="","",IF(R256="Refreshment Beverage",AK256*(Rates!J$19/100),ROUND(SUM(AH256*(Rates!$J$8/100)),4)))</f>
        <v/>
      </c>
      <c r="AJ256" s="67" t="str">
        <f t="shared" si="158"/>
        <v/>
      </c>
      <c r="AK256" s="22" t="str">
        <f t="shared" si="159"/>
        <v/>
      </c>
      <c r="AL256" s="62" t="str">
        <f t="shared" si="160"/>
        <v/>
      </c>
      <c r="AM256" s="63" t="str">
        <f>IF(AS256="","",IF(R256="Refreshment Beverage",ROUND(AS256*Rates!K$19,4),ROUND(AO256*(VLOOKUP(VALUE(Q256),Rates!G$4:L$12,3,0)),4)))</f>
        <v/>
      </c>
      <c r="AN256" s="68" t="str">
        <f>IF(AS256="","",IF(R256="Refreshment Beverage",AS256*(Rates!J$19/100),MAX(AM256,AB256)))</f>
        <v/>
      </c>
      <c r="AO256" s="69" t="str">
        <f t="shared" si="161"/>
        <v/>
      </c>
      <c r="AP256" s="69" t="str">
        <f t="shared" si="162"/>
        <v/>
      </c>
      <c r="AQ256" s="70" t="str">
        <f>IF(AS256="","",IF(R256="Refreshment Beverage",ROUND(SUM(VLOOKUP(Q:Q,Rates!G$15:L$19,3,0)*(AS256-Y256-Z256-AA256)),4),ROUND(SUM(Rates!$K$8*AS256),4)))</f>
        <v/>
      </c>
      <c r="AR256" s="66" t="str">
        <f t="shared" si="163"/>
        <v/>
      </c>
      <c r="AS256" s="22" t="str">
        <f t="shared" si="164"/>
        <v/>
      </c>
      <c r="AT256" s="62" t="str">
        <f t="shared" si="165"/>
        <v/>
      </c>
      <c r="AU256" s="63" t="str">
        <f>IF(AX256="","",IF(R256="Refreshment Beverage",ROUND((BA256-Y256-Z256-AA256)*VLOOKUP(VALUE(Q256),Rates!G$15:L$19,3,0),4),ROUND(AW256*(VLOOKUP(VALUE(Q256),Rates!G:L,3,0)),4)))</f>
        <v/>
      </c>
      <c r="AV256" s="68" t="str">
        <f t="shared" si="166"/>
        <v/>
      </c>
      <c r="AW256" s="69" t="str">
        <f t="shared" si="167"/>
        <v/>
      </c>
      <c r="AX256" s="65" t="str">
        <f t="shared" si="168"/>
        <v/>
      </c>
      <c r="AY256" s="70" t="str">
        <f>IF(AX256="","",IF(R256="Refreshment Beverage",ROUND(SUM(AX256*Rates!K$19),4),ROUND(SUM(AX256*(Rates!J$8/100)),4)))</f>
        <v/>
      </c>
      <c r="AZ256" s="67" t="str">
        <f t="shared" si="169"/>
        <v/>
      </c>
      <c r="BA256" s="22" t="str">
        <f t="shared" si="170"/>
        <v/>
      </c>
      <c r="BD256" s="171"/>
      <c r="BE256" s="171"/>
      <c r="BF256" s="171"/>
      <c r="BG256" s="171"/>
    </row>
    <row r="257" spans="11:59" ht="12.75" customHeight="1" x14ac:dyDescent="0.3">
      <c r="K257" s="42" t="str">
        <f t="shared" si="142"/>
        <v/>
      </c>
      <c r="L257" s="55" t="str">
        <f t="shared" si="143"/>
        <v/>
      </c>
      <c r="M257" s="43" t="str">
        <f t="shared" si="144"/>
        <v/>
      </c>
      <c r="N257" s="56" t="str" cm="1">
        <f t="array" ref="N257">IFERROR(IF(_xlfn.SINGLE(B:B)="","",IF(R257="Beer",SUM(LOOKUP(2,1/(Rates!$B$3:$B$5&lt;=W257)/(Rates!$C$3:$C$5&gt;=W257),Rates!$D$3:$D$5)*(X257/100)*W257),IF(R257="Refreshment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56" t="str">
        <f t="shared" si="145"/>
        <v/>
      </c>
      <c r="P257" s="53"/>
      <c r="Q257" s="14" t="str">
        <f t="shared" si="146"/>
        <v/>
      </c>
      <c r="R257" s="57" t="str">
        <f t="shared" si="147"/>
        <v/>
      </c>
      <c r="S257" s="58" t="str">
        <f>IF(B257="","",IF(R257="Refreshment Beverage",VLOOKUP(VALUE(Q257),Rates!G$15:L$19,2,0),VLOOKUP(VALUE(Q257),Rates!G$4:L$12,2,0)))</f>
        <v/>
      </c>
      <c r="T257" s="58" t="str">
        <f t="shared" si="148"/>
        <v/>
      </c>
      <c r="U257" s="58" t="str">
        <f t="shared" si="149"/>
        <v/>
      </c>
      <c r="V257" s="58" t="str">
        <f t="shared" si="150"/>
        <v/>
      </c>
      <c r="W257" s="58" t="str">
        <f t="shared" si="151"/>
        <v/>
      </c>
      <c r="X257" s="59" t="str">
        <f t="shared" si="152"/>
        <v/>
      </c>
      <c r="Y257" s="60" t="str">
        <f>IF(B:B="","",IF(R257="Refreshment Beverage",VLOOKUP(Q257,Rates!G$15:L$19,6,0)*W257,VLOOKUP(Q257,Rates!G$4:L$12,6,0)*W257))</f>
        <v/>
      </c>
      <c r="Z257" s="60" t="str">
        <f t="shared" si="153"/>
        <v/>
      </c>
      <c r="AA257" s="60" t="str">
        <f t="shared" si="141"/>
        <v/>
      </c>
      <c r="AB257" s="61" t="str" cm="1">
        <f t="array" ref="AB257">IF(_xlfn.SINGLE(B:B)="","",IF(R257="Refreshment Beverage","",IF(AND(R257="Beer",Q257=0),SUM(LOOKUP(2,1/(Rates!$B$15:$B$18&lt;=W257)/(Rates!$C$15:$C$18&gt;=W257),Rates!$D$15:$D$18)*W257),VLOOKUP(VALUE(_xlfn.SINGLE(Q:Q)),Rates!A:B,2,0)*W257)))</f>
        <v/>
      </c>
      <c r="AC257" s="61" t="str" cm="1">
        <f t="array" ref="AC257">IF(_xlfn.SINGLE(B:B)="","",IF(R257="Refreshment Beverage","",IF(AND(R257="Beer",Q257=0),SUM(LOOKUP(2,1/(Rates!$B$15:$B$18&lt;=W257)/(Rates!$C$15:$C$18&gt;=W257),Rates!$E$15:$E$18)*W257),VLOOKUP(VALUE(_xlfn.SINGLE(Q:Q)),Rates!A:C,3,0)*W257)))</f>
        <v/>
      </c>
      <c r="AD257" s="168">
        <f>IFERROR(IF(R257="Beer","",IF(OR(Q257=1,Q257=2,Q257=3,Q257=4),VLOOKUP(Q257,Rates!$A$31:$B$34,2,0)*W257,IF(V257=1,VLOOKUP(U257,'REB BEV MIN MKUP'!B:E,4,0),IF(V257&gt;1,VLOOKUP(VALUE(W257),'REB BEV MIN MKUP'!O:Q,3,0),0)))),0)</f>
        <v>0</v>
      </c>
      <c r="AE257" s="62" t="str">
        <f t="shared" si="154"/>
        <v/>
      </c>
      <c r="AF257" s="63" t="str">
        <f t="shared" si="155"/>
        <v/>
      </c>
      <c r="AG257" s="64" t="str">
        <f t="shared" si="156"/>
        <v/>
      </c>
      <c r="AH257" s="65" t="str">
        <f t="shared" si="157"/>
        <v/>
      </c>
      <c r="AI257" s="66" t="str">
        <f>IF(AE:AE="","",IF(R257="Refreshment Beverage",AK257*(Rates!J$19/100),ROUND(SUM(AH257*(Rates!$J$8/100)),4)))</f>
        <v/>
      </c>
      <c r="AJ257" s="67" t="str">
        <f t="shared" si="158"/>
        <v/>
      </c>
      <c r="AK257" s="22" t="str">
        <f t="shared" si="159"/>
        <v/>
      </c>
      <c r="AL257" s="62" t="str">
        <f t="shared" si="160"/>
        <v/>
      </c>
      <c r="AM257" s="63" t="str">
        <f>IF(AS257="","",IF(R257="Refreshment Beverage",ROUND(AS257*Rates!K$19,4),ROUND(AO257*(VLOOKUP(VALUE(Q257),Rates!G$4:L$12,3,0)),4)))</f>
        <v/>
      </c>
      <c r="AN257" s="68" t="str">
        <f>IF(AS257="","",IF(R257="Refreshment Beverage",AS257*(Rates!J$19/100),MAX(AM257,AB257)))</f>
        <v/>
      </c>
      <c r="AO257" s="69" t="str">
        <f t="shared" si="161"/>
        <v/>
      </c>
      <c r="AP257" s="69" t="str">
        <f t="shared" si="162"/>
        <v/>
      </c>
      <c r="AQ257" s="70" t="str">
        <f>IF(AS257="","",IF(R257="Refreshment Beverage",ROUND(SUM(VLOOKUP(Q:Q,Rates!G$15:L$19,3,0)*(AS257-Y257-Z257-AA257)),4),ROUND(SUM(Rates!$K$8*AS257),4)))</f>
        <v/>
      </c>
      <c r="AR257" s="66" t="str">
        <f t="shared" si="163"/>
        <v/>
      </c>
      <c r="AS257" s="22" t="str">
        <f t="shared" si="164"/>
        <v/>
      </c>
      <c r="AT257" s="62" t="str">
        <f t="shared" si="165"/>
        <v/>
      </c>
      <c r="AU257" s="63" t="str">
        <f>IF(AX257="","",IF(R257="Refreshment Beverage",ROUND((BA257-Y257-Z257-AA257)*VLOOKUP(VALUE(Q257),Rates!G$15:L$19,3,0),4),ROUND(AW257*(VLOOKUP(VALUE(Q257),Rates!G:L,3,0)),4)))</f>
        <v/>
      </c>
      <c r="AV257" s="68" t="str">
        <f t="shared" si="166"/>
        <v/>
      </c>
      <c r="AW257" s="69" t="str">
        <f t="shared" si="167"/>
        <v/>
      </c>
      <c r="AX257" s="65" t="str">
        <f t="shared" si="168"/>
        <v/>
      </c>
      <c r="AY257" s="70" t="str">
        <f>IF(AX257="","",IF(R257="Refreshment Beverage",ROUND(SUM(AX257*Rates!K$19),4),ROUND(SUM(AX257*(Rates!J$8/100)),4)))</f>
        <v/>
      </c>
      <c r="AZ257" s="67" t="str">
        <f t="shared" si="169"/>
        <v/>
      </c>
      <c r="BA257" s="22" t="str">
        <f t="shared" si="170"/>
        <v/>
      </c>
      <c r="BD257" s="171"/>
      <c r="BE257" s="171"/>
      <c r="BF257" s="171"/>
      <c r="BG257" s="171"/>
    </row>
    <row r="258" spans="11:59" ht="12.75" customHeight="1" x14ac:dyDescent="0.3">
      <c r="K258" s="42" t="str">
        <f t="shared" si="142"/>
        <v/>
      </c>
      <c r="L258" s="55" t="str">
        <f t="shared" si="143"/>
        <v/>
      </c>
      <c r="M258" s="43" t="str">
        <f t="shared" si="144"/>
        <v/>
      </c>
      <c r="N258" s="56" t="str" cm="1">
        <f t="array" ref="N258">IFERROR(IF(_xlfn.SINGLE(B:B)="","",IF(R258="Beer",SUM(LOOKUP(2,1/(Rates!$B$3:$B$5&lt;=W258)/(Rates!$C$3:$C$5&gt;=W258),Rates!$D$3:$D$5)*(X258/100)*W258),IF(R258="Refreshment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56" t="str">
        <f t="shared" si="145"/>
        <v/>
      </c>
      <c r="P258" s="53"/>
      <c r="Q258" s="14" t="str">
        <f t="shared" si="146"/>
        <v/>
      </c>
      <c r="R258" s="57" t="str">
        <f t="shared" si="147"/>
        <v/>
      </c>
      <c r="S258" s="58" t="str">
        <f>IF(B258="","",IF(R258="Refreshment Beverage",VLOOKUP(VALUE(Q258),Rates!G$15:L$19,2,0),VLOOKUP(VALUE(Q258),Rates!G$4:L$12,2,0)))</f>
        <v/>
      </c>
      <c r="T258" s="58" t="str">
        <f t="shared" si="148"/>
        <v/>
      </c>
      <c r="U258" s="58" t="str">
        <f t="shared" si="149"/>
        <v/>
      </c>
      <c r="V258" s="58" t="str">
        <f t="shared" si="150"/>
        <v/>
      </c>
      <c r="W258" s="58" t="str">
        <f t="shared" si="151"/>
        <v/>
      </c>
      <c r="X258" s="59" t="str">
        <f t="shared" si="152"/>
        <v/>
      </c>
      <c r="Y258" s="60" t="str">
        <f>IF(B:B="","",IF(R258="Refreshment Beverage",VLOOKUP(Q258,Rates!G$15:L$19,6,0)*W258,VLOOKUP(Q258,Rates!G$4:L$12,6,0)*W258))</f>
        <v/>
      </c>
      <c r="Z258" s="60" t="str">
        <f t="shared" si="153"/>
        <v/>
      </c>
      <c r="AA258" s="60" t="str">
        <f t="shared" si="141"/>
        <v/>
      </c>
      <c r="AB258" s="61" t="str" cm="1">
        <f t="array" ref="AB258">IF(_xlfn.SINGLE(B:B)="","",IF(R258="Refreshment Beverage","",IF(AND(R258="Beer",Q258=0),SUM(LOOKUP(2,1/(Rates!$B$15:$B$18&lt;=W258)/(Rates!$C$15:$C$18&gt;=W258),Rates!$D$15:$D$18)*W258),VLOOKUP(VALUE(_xlfn.SINGLE(Q:Q)),Rates!A:B,2,0)*W258)))</f>
        <v/>
      </c>
      <c r="AC258" s="61" t="str" cm="1">
        <f t="array" ref="AC258">IF(_xlfn.SINGLE(B:B)="","",IF(R258="Refreshment Beverage","",IF(AND(R258="Beer",Q258=0),SUM(LOOKUP(2,1/(Rates!$B$15:$B$18&lt;=W258)/(Rates!$C$15:$C$18&gt;=W258),Rates!$E$15:$E$18)*W258),VLOOKUP(VALUE(_xlfn.SINGLE(Q:Q)),Rates!A:C,3,0)*W258)))</f>
        <v/>
      </c>
      <c r="AD258" s="168">
        <f>IFERROR(IF(R258="Beer","",IF(OR(Q258=1,Q258=2,Q258=3,Q258=4),VLOOKUP(Q258,Rates!$A$31:$B$34,2,0)*W258,IF(V258=1,VLOOKUP(U258,'REB BEV MIN MKUP'!B:E,4,0),IF(V258&gt;1,VLOOKUP(VALUE(W258),'REB BEV MIN MKUP'!O:Q,3,0),0)))),0)</f>
        <v>0</v>
      </c>
      <c r="AE258" s="62" t="str">
        <f t="shared" si="154"/>
        <v/>
      </c>
      <c r="AF258" s="63" t="str">
        <f t="shared" si="155"/>
        <v/>
      </c>
      <c r="AG258" s="64" t="str">
        <f t="shared" si="156"/>
        <v/>
      </c>
      <c r="AH258" s="65" t="str">
        <f t="shared" si="157"/>
        <v/>
      </c>
      <c r="AI258" s="66" t="str">
        <f>IF(AE:AE="","",IF(R258="Refreshment Beverage",AK258*(Rates!J$19/100),ROUND(SUM(AH258*(Rates!$J$8/100)),4)))</f>
        <v/>
      </c>
      <c r="AJ258" s="67" t="str">
        <f t="shared" si="158"/>
        <v/>
      </c>
      <c r="AK258" s="22" t="str">
        <f t="shared" si="159"/>
        <v/>
      </c>
      <c r="AL258" s="62" t="str">
        <f t="shared" si="160"/>
        <v/>
      </c>
      <c r="AM258" s="63" t="str">
        <f>IF(AS258="","",IF(R258="Refreshment Beverage",ROUND(AS258*Rates!K$19,4),ROUND(AO258*(VLOOKUP(VALUE(Q258),Rates!G$4:L$12,3,0)),4)))</f>
        <v/>
      </c>
      <c r="AN258" s="68" t="str">
        <f>IF(AS258="","",IF(R258="Refreshment Beverage",AS258*(Rates!J$19/100),MAX(AM258,AB258)))</f>
        <v/>
      </c>
      <c r="AO258" s="69" t="str">
        <f t="shared" si="161"/>
        <v/>
      </c>
      <c r="AP258" s="69" t="str">
        <f t="shared" si="162"/>
        <v/>
      </c>
      <c r="AQ258" s="70" t="str">
        <f>IF(AS258="","",IF(R258="Refreshment Beverage",ROUND(SUM(VLOOKUP(Q:Q,Rates!G$15:L$19,3,0)*(AS258-Y258-Z258-AA258)),4),ROUND(SUM(Rates!$K$8*AS258),4)))</f>
        <v/>
      </c>
      <c r="AR258" s="66" t="str">
        <f t="shared" si="163"/>
        <v/>
      </c>
      <c r="AS258" s="22" t="str">
        <f t="shared" si="164"/>
        <v/>
      </c>
      <c r="AT258" s="62" t="str">
        <f t="shared" si="165"/>
        <v/>
      </c>
      <c r="AU258" s="63" t="str">
        <f>IF(AX258="","",IF(R258="Refreshment Beverage",ROUND((BA258-Y258-Z258-AA258)*VLOOKUP(VALUE(Q258),Rates!G$15:L$19,3,0),4),ROUND(AW258*(VLOOKUP(VALUE(Q258),Rates!G:L,3,0)),4)))</f>
        <v/>
      </c>
      <c r="AV258" s="68" t="str">
        <f t="shared" si="166"/>
        <v/>
      </c>
      <c r="AW258" s="69" t="str">
        <f t="shared" si="167"/>
        <v/>
      </c>
      <c r="AX258" s="65" t="str">
        <f t="shared" si="168"/>
        <v/>
      </c>
      <c r="AY258" s="70" t="str">
        <f>IF(AX258="","",IF(R258="Refreshment Beverage",ROUND(SUM(AX258*Rates!K$19),4),ROUND(SUM(AX258*(Rates!J$8/100)),4)))</f>
        <v/>
      </c>
      <c r="AZ258" s="67" t="str">
        <f t="shared" si="169"/>
        <v/>
      </c>
      <c r="BA258" s="22" t="str">
        <f t="shared" si="170"/>
        <v/>
      </c>
      <c r="BD258" s="171"/>
      <c r="BE258" s="171"/>
      <c r="BF258" s="171"/>
      <c r="BG258" s="171"/>
    </row>
    <row r="259" spans="11:59" ht="12.75" customHeight="1" x14ac:dyDescent="0.3">
      <c r="K259" s="42" t="str">
        <f t="shared" si="142"/>
        <v/>
      </c>
      <c r="L259" s="55" t="str">
        <f t="shared" si="143"/>
        <v/>
      </c>
      <c r="M259" s="43" t="str">
        <f t="shared" si="144"/>
        <v/>
      </c>
      <c r="N259" s="56" t="str" cm="1">
        <f t="array" ref="N259">IFERROR(IF(_xlfn.SINGLE(B:B)="","",IF(R259="Beer",SUM(LOOKUP(2,1/(Rates!$B$3:$B$5&lt;=W259)/(Rates!$C$3:$C$5&gt;=W259),Rates!$D$3:$D$5)*(X259/100)*W259),IF(R259="Refreshment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56" t="str">
        <f t="shared" si="145"/>
        <v/>
      </c>
      <c r="P259" s="53"/>
      <c r="Q259" s="14" t="str">
        <f t="shared" si="146"/>
        <v/>
      </c>
      <c r="R259" s="57" t="str">
        <f t="shared" si="147"/>
        <v/>
      </c>
      <c r="S259" s="58" t="str">
        <f>IF(B259="","",IF(R259="Refreshment Beverage",VLOOKUP(VALUE(Q259),Rates!G$15:L$19,2,0),VLOOKUP(VALUE(Q259),Rates!G$4:L$12,2,0)))</f>
        <v/>
      </c>
      <c r="T259" s="58" t="str">
        <f t="shared" si="148"/>
        <v/>
      </c>
      <c r="U259" s="58" t="str">
        <f t="shared" si="149"/>
        <v/>
      </c>
      <c r="V259" s="58" t="str">
        <f t="shared" si="150"/>
        <v/>
      </c>
      <c r="W259" s="58" t="str">
        <f t="shared" si="151"/>
        <v/>
      </c>
      <c r="X259" s="59" t="str">
        <f t="shared" si="152"/>
        <v/>
      </c>
      <c r="Y259" s="60" t="str">
        <f>IF(B:B="","",IF(R259="Refreshment Beverage",VLOOKUP(Q259,Rates!G$15:L$19,6,0)*W259,VLOOKUP(Q259,Rates!G$4:L$12,6,0)*W259))</f>
        <v/>
      </c>
      <c r="Z259" s="60" t="str">
        <f t="shared" si="153"/>
        <v/>
      </c>
      <c r="AA259" s="60" t="str">
        <f t="shared" si="141"/>
        <v/>
      </c>
      <c r="AB259" s="61" t="str" cm="1">
        <f t="array" ref="AB259">IF(_xlfn.SINGLE(B:B)="","",IF(R259="Refreshment Beverage","",IF(AND(R259="Beer",Q259=0),SUM(LOOKUP(2,1/(Rates!$B$15:$B$18&lt;=W259)/(Rates!$C$15:$C$18&gt;=W259),Rates!$D$15:$D$18)*W259),VLOOKUP(VALUE(_xlfn.SINGLE(Q:Q)),Rates!A:B,2,0)*W259)))</f>
        <v/>
      </c>
      <c r="AC259" s="61" t="str" cm="1">
        <f t="array" ref="AC259">IF(_xlfn.SINGLE(B:B)="","",IF(R259="Refreshment Beverage","",IF(AND(R259="Beer",Q259=0),SUM(LOOKUP(2,1/(Rates!$B$15:$B$18&lt;=W259)/(Rates!$C$15:$C$18&gt;=W259),Rates!$E$15:$E$18)*W259),VLOOKUP(VALUE(_xlfn.SINGLE(Q:Q)),Rates!A:C,3,0)*W259)))</f>
        <v/>
      </c>
      <c r="AD259" s="168">
        <f>IFERROR(IF(R259="Beer","",IF(OR(Q259=1,Q259=2,Q259=3,Q259=4),VLOOKUP(Q259,Rates!$A$31:$B$34,2,0)*W259,IF(V259=1,VLOOKUP(U259,'REB BEV MIN MKUP'!B:E,4,0),IF(V259&gt;1,VLOOKUP(VALUE(W259),'REB BEV MIN MKUP'!O:Q,3,0),0)))),0)</f>
        <v>0</v>
      </c>
      <c r="AE259" s="62" t="str">
        <f t="shared" si="154"/>
        <v/>
      </c>
      <c r="AF259" s="63" t="str">
        <f t="shared" si="155"/>
        <v/>
      </c>
      <c r="AG259" s="64" t="str">
        <f t="shared" si="156"/>
        <v/>
      </c>
      <c r="AH259" s="65" t="str">
        <f t="shared" si="157"/>
        <v/>
      </c>
      <c r="AI259" s="66" t="str">
        <f>IF(AE:AE="","",IF(R259="Refreshment Beverage",AK259*(Rates!J$19/100),ROUND(SUM(AH259*(Rates!$J$8/100)),4)))</f>
        <v/>
      </c>
      <c r="AJ259" s="67" t="str">
        <f t="shared" si="158"/>
        <v/>
      </c>
      <c r="AK259" s="22" t="str">
        <f t="shared" si="159"/>
        <v/>
      </c>
      <c r="AL259" s="62" t="str">
        <f t="shared" si="160"/>
        <v/>
      </c>
      <c r="AM259" s="63" t="str">
        <f>IF(AS259="","",IF(R259="Refreshment Beverage",ROUND(AS259*Rates!K$19,4),ROUND(AO259*(VLOOKUP(VALUE(Q259),Rates!G$4:L$12,3,0)),4)))</f>
        <v/>
      </c>
      <c r="AN259" s="68" t="str">
        <f>IF(AS259="","",IF(R259="Refreshment Beverage",AS259*(Rates!J$19/100),MAX(AM259,AB259)))</f>
        <v/>
      </c>
      <c r="AO259" s="69" t="str">
        <f t="shared" si="161"/>
        <v/>
      </c>
      <c r="AP259" s="69" t="str">
        <f t="shared" si="162"/>
        <v/>
      </c>
      <c r="AQ259" s="70" t="str">
        <f>IF(AS259="","",IF(R259="Refreshment Beverage",ROUND(SUM(VLOOKUP(Q:Q,Rates!G$15:L$19,3,0)*(AS259-Y259-Z259-AA259)),4),ROUND(SUM(Rates!$K$8*AS259),4)))</f>
        <v/>
      </c>
      <c r="AR259" s="66" t="str">
        <f t="shared" si="163"/>
        <v/>
      </c>
      <c r="AS259" s="22" t="str">
        <f t="shared" si="164"/>
        <v/>
      </c>
      <c r="AT259" s="62" t="str">
        <f t="shared" si="165"/>
        <v/>
      </c>
      <c r="AU259" s="63" t="str">
        <f>IF(AX259="","",IF(R259="Refreshment Beverage",ROUND((BA259-Y259-Z259-AA259)*VLOOKUP(VALUE(Q259),Rates!G$15:L$19,3,0),4),ROUND(AW259*(VLOOKUP(VALUE(Q259),Rates!G:L,3,0)),4)))</f>
        <v/>
      </c>
      <c r="AV259" s="68" t="str">
        <f t="shared" si="166"/>
        <v/>
      </c>
      <c r="AW259" s="69" t="str">
        <f t="shared" si="167"/>
        <v/>
      </c>
      <c r="AX259" s="65" t="str">
        <f t="shared" si="168"/>
        <v/>
      </c>
      <c r="AY259" s="70" t="str">
        <f>IF(AX259="","",IF(R259="Refreshment Beverage",ROUND(SUM(AX259*Rates!K$19),4),ROUND(SUM(AX259*(Rates!J$8/100)),4)))</f>
        <v/>
      </c>
      <c r="AZ259" s="67" t="str">
        <f t="shared" si="169"/>
        <v/>
      </c>
      <c r="BA259" s="22" t="str">
        <f t="shared" si="170"/>
        <v/>
      </c>
      <c r="BD259" s="171"/>
      <c r="BE259" s="171"/>
      <c r="BF259" s="171"/>
      <c r="BG259" s="171"/>
    </row>
    <row r="260" spans="11:59" ht="12.75" customHeight="1" x14ac:dyDescent="0.3">
      <c r="K260" s="42" t="str">
        <f t="shared" si="142"/>
        <v/>
      </c>
      <c r="L260" s="55" t="str">
        <f t="shared" si="143"/>
        <v/>
      </c>
      <c r="M260" s="43" t="str">
        <f t="shared" si="144"/>
        <v/>
      </c>
      <c r="N260" s="56" t="str" cm="1">
        <f t="array" ref="N260">IFERROR(IF(_xlfn.SINGLE(B:B)="","",IF(R260="Beer",SUM(LOOKUP(2,1/(Rates!$B$3:$B$5&lt;=W260)/(Rates!$C$3:$C$5&gt;=W260),Rates!$D$3:$D$5)*(X260/100)*W260),IF(R260="Refreshment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56" t="str">
        <f t="shared" si="145"/>
        <v/>
      </c>
      <c r="P260" s="53"/>
      <c r="Q260" s="14" t="str">
        <f t="shared" si="146"/>
        <v/>
      </c>
      <c r="R260" s="57" t="str">
        <f t="shared" si="147"/>
        <v/>
      </c>
      <c r="S260" s="58" t="str">
        <f>IF(B260="","",IF(R260="Refreshment Beverage",VLOOKUP(VALUE(Q260),Rates!G$15:L$19,2,0),VLOOKUP(VALUE(Q260),Rates!G$4:L$12,2,0)))</f>
        <v/>
      </c>
      <c r="T260" s="58" t="str">
        <f t="shared" si="148"/>
        <v/>
      </c>
      <c r="U260" s="58" t="str">
        <f t="shared" si="149"/>
        <v/>
      </c>
      <c r="V260" s="58" t="str">
        <f t="shared" si="150"/>
        <v/>
      </c>
      <c r="W260" s="58" t="str">
        <f t="shared" si="151"/>
        <v/>
      </c>
      <c r="X260" s="59" t="str">
        <f t="shared" si="152"/>
        <v/>
      </c>
      <c r="Y260" s="60" t="str">
        <f>IF(B:B="","",IF(R260="Refreshment Beverage",VLOOKUP(Q260,Rates!G$15:L$19,6,0)*W260,VLOOKUP(Q260,Rates!G$4:L$12,6,0)*W260))</f>
        <v/>
      </c>
      <c r="Z260" s="60" t="str">
        <f t="shared" si="153"/>
        <v/>
      </c>
      <c r="AA260" s="60" t="str">
        <f t="shared" si="141"/>
        <v/>
      </c>
      <c r="AB260" s="61" t="str" cm="1">
        <f t="array" ref="AB260">IF(_xlfn.SINGLE(B:B)="","",IF(R260="Refreshment Beverage","",IF(AND(R260="Beer",Q260=0),SUM(LOOKUP(2,1/(Rates!$B$15:$B$18&lt;=W260)/(Rates!$C$15:$C$18&gt;=W260),Rates!$D$15:$D$18)*W260),VLOOKUP(VALUE(_xlfn.SINGLE(Q:Q)),Rates!A:B,2,0)*W260)))</f>
        <v/>
      </c>
      <c r="AC260" s="61" t="str" cm="1">
        <f t="array" ref="AC260">IF(_xlfn.SINGLE(B:B)="","",IF(R260="Refreshment Beverage","",IF(AND(R260="Beer",Q260=0),SUM(LOOKUP(2,1/(Rates!$B$15:$B$18&lt;=W260)/(Rates!$C$15:$C$18&gt;=W260),Rates!$E$15:$E$18)*W260),VLOOKUP(VALUE(_xlfn.SINGLE(Q:Q)),Rates!A:C,3,0)*W260)))</f>
        <v/>
      </c>
      <c r="AD260" s="168">
        <f>IFERROR(IF(R260="Beer","",IF(OR(Q260=1,Q260=2,Q260=3,Q260=4),VLOOKUP(Q260,Rates!$A$31:$B$34,2,0)*W260,IF(V260=1,VLOOKUP(U260,'REB BEV MIN MKUP'!B:E,4,0),IF(V260&gt;1,VLOOKUP(VALUE(W260),'REB BEV MIN MKUP'!O:Q,3,0),0)))),0)</f>
        <v>0</v>
      </c>
      <c r="AE260" s="62" t="str">
        <f t="shared" si="154"/>
        <v/>
      </c>
      <c r="AF260" s="63" t="str">
        <f t="shared" si="155"/>
        <v/>
      </c>
      <c r="AG260" s="64" t="str">
        <f t="shared" si="156"/>
        <v/>
      </c>
      <c r="AH260" s="65" t="str">
        <f t="shared" si="157"/>
        <v/>
      </c>
      <c r="AI260" s="66" t="str">
        <f>IF(AE:AE="","",IF(R260="Refreshment Beverage",AK260*(Rates!J$19/100),ROUND(SUM(AH260*(Rates!$J$8/100)),4)))</f>
        <v/>
      </c>
      <c r="AJ260" s="67" t="str">
        <f t="shared" si="158"/>
        <v/>
      </c>
      <c r="AK260" s="22" t="str">
        <f t="shared" si="159"/>
        <v/>
      </c>
      <c r="AL260" s="62" t="str">
        <f t="shared" si="160"/>
        <v/>
      </c>
      <c r="AM260" s="63" t="str">
        <f>IF(AS260="","",IF(R260="Refreshment Beverage",ROUND(AS260*Rates!K$19,4),ROUND(AO260*(VLOOKUP(VALUE(Q260),Rates!G$4:L$12,3,0)),4)))</f>
        <v/>
      </c>
      <c r="AN260" s="68" t="str">
        <f>IF(AS260="","",IF(R260="Refreshment Beverage",AS260*(Rates!J$19/100),MAX(AM260,AB260)))</f>
        <v/>
      </c>
      <c r="AO260" s="69" t="str">
        <f t="shared" si="161"/>
        <v/>
      </c>
      <c r="AP260" s="69" t="str">
        <f t="shared" si="162"/>
        <v/>
      </c>
      <c r="AQ260" s="70" t="str">
        <f>IF(AS260="","",IF(R260="Refreshment Beverage",ROUND(SUM(VLOOKUP(Q:Q,Rates!G$15:L$19,3,0)*(AS260-Y260-Z260-AA260)),4),ROUND(SUM(Rates!$K$8*AS260),4)))</f>
        <v/>
      </c>
      <c r="AR260" s="66" t="str">
        <f t="shared" si="163"/>
        <v/>
      </c>
      <c r="AS260" s="22" t="str">
        <f t="shared" si="164"/>
        <v/>
      </c>
      <c r="AT260" s="62" t="str">
        <f t="shared" si="165"/>
        <v/>
      </c>
      <c r="AU260" s="63" t="str">
        <f>IF(AX260="","",IF(R260="Refreshment Beverage",ROUND((BA260-Y260-Z260-AA260)*VLOOKUP(VALUE(Q260),Rates!G$15:L$19,3,0),4),ROUND(AW260*(VLOOKUP(VALUE(Q260),Rates!G:L,3,0)),4)))</f>
        <v/>
      </c>
      <c r="AV260" s="68" t="str">
        <f t="shared" si="166"/>
        <v/>
      </c>
      <c r="AW260" s="69" t="str">
        <f t="shared" si="167"/>
        <v/>
      </c>
      <c r="AX260" s="65" t="str">
        <f t="shared" si="168"/>
        <v/>
      </c>
      <c r="AY260" s="70" t="str">
        <f>IF(AX260="","",IF(R260="Refreshment Beverage",ROUND(SUM(AX260*Rates!K$19),4),ROUND(SUM(AX260*(Rates!J$8/100)),4)))</f>
        <v/>
      </c>
      <c r="AZ260" s="67" t="str">
        <f t="shared" si="169"/>
        <v/>
      </c>
      <c r="BA260" s="22" t="str">
        <f t="shared" si="170"/>
        <v/>
      </c>
      <c r="BD260" s="171"/>
      <c r="BE260" s="171"/>
      <c r="BF260" s="171"/>
      <c r="BG260" s="171"/>
    </row>
    <row r="261" spans="11:59" ht="12.75" customHeight="1" x14ac:dyDescent="0.3">
      <c r="K261" s="42" t="str">
        <f t="shared" si="142"/>
        <v/>
      </c>
      <c r="L261" s="55" t="str">
        <f t="shared" si="143"/>
        <v/>
      </c>
      <c r="M261" s="43" t="str">
        <f t="shared" si="144"/>
        <v/>
      </c>
      <c r="N261" s="56" t="str" cm="1">
        <f t="array" ref="N261">IFERROR(IF(_xlfn.SINGLE(B:B)="","",IF(R261="Beer",SUM(LOOKUP(2,1/(Rates!$B$3:$B$5&lt;=W261)/(Rates!$C$3:$C$5&gt;=W261),Rates!$D$3:$D$5)*(X261/100)*W261),IF(R261="Refreshment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56" t="str">
        <f t="shared" si="145"/>
        <v/>
      </c>
      <c r="P261" s="53"/>
      <c r="Q261" s="14" t="str">
        <f t="shared" si="146"/>
        <v/>
      </c>
      <c r="R261" s="57" t="str">
        <f t="shared" si="147"/>
        <v/>
      </c>
      <c r="S261" s="58" t="str">
        <f>IF(B261="","",IF(R261="Refreshment Beverage",VLOOKUP(VALUE(Q261),Rates!G$15:L$19,2,0),VLOOKUP(VALUE(Q261),Rates!G$4:L$12,2,0)))</f>
        <v/>
      </c>
      <c r="T261" s="58" t="str">
        <f t="shared" si="148"/>
        <v/>
      </c>
      <c r="U261" s="58" t="str">
        <f t="shared" si="149"/>
        <v/>
      </c>
      <c r="V261" s="58" t="str">
        <f t="shared" si="150"/>
        <v/>
      </c>
      <c r="W261" s="58" t="str">
        <f t="shared" si="151"/>
        <v/>
      </c>
      <c r="X261" s="59" t="str">
        <f t="shared" si="152"/>
        <v/>
      </c>
      <c r="Y261" s="60" t="str">
        <f>IF(B:B="","",IF(R261="Refreshment Beverage",VLOOKUP(Q261,Rates!G$15:L$19,6,0)*W261,VLOOKUP(Q261,Rates!G$4:L$12,6,0)*W261))</f>
        <v/>
      </c>
      <c r="Z261" s="60" t="str">
        <f t="shared" si="153"/>
        <v/>
      </c>
      <c r="AA261" s="60" t="str">
        <f t="shared" si="141"/>
        <v/>
      </c>
      <c r="AB261" s="61" t="str" cm="1">
        <f t="array" ref="AB261">IF(_xlfn.SINGLE(B:B)="","",IF(R261="Refreshment Beverage","",IF(AND(R261="Beer",Q261=0),SUM(LOOKUP(2,1/(Rates!$B$15:$B$18&lt;=W261)/(Rates!$C$15:$C$18&gt;=W261),Rates!$D$15:$D$18)*W261),VLOOKUP(VALUE(_xlfn.SINGLE(Q:Q)),Rates!A:B,2,0)*W261)))</f>
        <v/>
      </c>
      <c r="AC261" s="61" t="str" cm="1">
        <f t="array" ref="AC261">IF(_xlfn.SINGLE(B:B)="","",IF(R261="Refreshment Beverage","",IF(AND(R261="Beer",Q261=0),SUM(LOOKUP(2,1/(Rates!$B$15:$B$18&lt;=W261)/(Rates!$C$15:$C$18&gt;=W261),Rates!$E$15:$E$18)*W261),VLOOKUP(VALUE(_xlfn.SINGLE(Q:Q)),Rates!A:C,3,0)*W261)))</f>
        <v/>
      </c>
      <c r="AD261" s="168">
        <f>IFERROR(IF(R261="Beer","",IF(OR(Q261=1,Q261=2,Q261=3,Q261=4),VLOOKUP(Q261,Rates!$A$31:$B$34,2,0)*W261,IF(V261=1,VLOOKUP(U261,'REB BEV MIN MKUP'!B:E,4,0),IF(V261&gt;1,VLOOKUP(VALUE(W261),'REB BEV MIN MKUP'!O:Q,3,0),0)))),0)</f>
        <v>0</v>
      </c>
      <c r="AE261" s="62" t="str">
        <f t="shared" si="154"/>
        <v/>
      </c>
      <c r="AF261" s="63" t="str">
        <f t="shared" si="155"/>
        <v/>
      </c>
      <c r="AG261" s="64" t="str">
        <f t="shared" si="156"/>
        <v/>
      </c>
      <c r="AH261" s="65" t="str">
        <f t="shared" si="157"/>
        <v/>
      </c>
      <c r="AI261" s="66" t="str">
        <f>IF(AE:AE="","",IF(R261="Refreshment Beverage",AK261*(Rates!J$19/100),ROUND(SUM(AH261*(Rates!$J$8/100)),4)))</f>
        <v/>
      </c>
      <c r="AJ261" s="67" t="str">
        <f t="shared" si="158"/>
        <v/>
      </c>
      <c r="AK261" s="22" t="str">
        <f t="shared" si="159"/>
        <v/>
      </c>
      <c r="AL261" s="62" t="str">
        <f t="shared" si="160"/>
        <v/>
      </c>
      <c r="AM261" s="63" t="str">
        <f>IF(AS261="","",IF(R261="Refreshment Beverage",ROUND(AS261*Rates!K$19,4),ROUND(AO261*(VLOOKUP(VALUE(Q261),Rates!G$4:L$12,3,0)),4)))</f>
        <v/>
      </c>
      <c r="AN261" s="68" t="str">
        <f>IF(AS261="","",IF(R261="Refreshment Beverage",AS261*(Rates!J$19/100),MAX(AM261,AB261)))</f>
        <v/>
      </c>
      <c r="AO261" s="69" t="str">
        <f t="shared" si="161"/>
        <v/>
      </c>
      <c r="AP261" s="69" t="str">
        <f t="shared" si="162"/>
        <v/>
      </c>
      <c r="AQ261" s="70" t="str">
        <f>IF(AS261="","",IF(R261="Refreshment Beverage",ROUND(SUM(VLOOKUP(Q:Q,Rates!G$15:L$19,3,0)*(AS261-Y261-Z261-AA261)),4),ROUND(SUM(Rates!$K$8*AS261),4)))</f>
        <v/>
      </c>
      <c r="AR261" s="66" t="str">
        <f t="shared" si="163"/>
        <v/>
      </c>
      <c r="AS261" s="22" t="str">
        <f t="shared" si="164"/>
        <v/>
      </c>
      <c r="AT261" s="62" t="str">
        <f t="shared" si="165"/>
        <v/>
      </c>
      <c r="AU261" s="63" t="str">
        <f>IF(AX261="","",IF(R261="Refreshment Beverage",ROUND((BA261-Y261-Z261-AA261)*VLOOKUP(VALUE(Q261),Rates!G$15:L$19,3,0),4),ROUND(AW261*(VLOOKUP(VALUE(Q261),Rates!G:L,3,0)),4)))</f>
        <v/>
      </c>
      <c r="AV261" s="68" t="str">
        <f t="shared" si="166"/>
        <v/>
      </c>
      <c r="AW261" s="69" t="str">
        <f t="shared" si="167"/>
        <v/>
      </c>
      <c r="AX261" s="65" t="str">
        <f t="shared" si="168"/>
        <v/>
      </c>
      <c r="AY261" s="70" t="str">
        <f>IF(AX261="","",IF(R261="Refreshment Beverage",ROUND(SUM(AX261*Rates!K$19),4),ROUND(SUM(AX261*(Rates!J$8/100)),4)))</f>
        <v/>
      </c>
      <c r="AZ261" s="67" t="str">
        <f t="shared" si="169"/>
        <v/>
      </c>
      <c r="BA261" s="22" t="str">
        <f t="shared" si="170"/>
        <v/>
      </c>
      <c r="BD261" s="171"/>
      <c r="BE261" s="171"/>
      <c r="BF261" s="171"/>
      <c r="BG261" s="171"/>
    </row>
    <row r="262" spans="11:59" ht="12.75" customHeight="1" x14ac:dyDescent="0.3">
      <c r="K262" s="42" t="str">
        <f t="shared" si="142"/>
        <v/>
      </c>
      <c r="L262" s="55" t="str">
        <f t="shared" si="143"/>
        <v/>
      </c>
      <c r="M262" s="43" t="str">
        <f t="shared" si="144"/>
        <v/>
      </c>
      <c r="N262" s="56" t="str" cm="1">
        <f t="array" ref="N262">IFERROR(IF(_xlfn.SINGLE(B:B)="","",IF(R262="Beer",SUM(LOOKUP(2,1/(Rates!$B$3:$B$5&lt;=W262)/(Rates!$C$3:$C$5&gt;=W262),Rates!$D$3:$D$5)*(X262/100)*W262),IF(R262="Refreshment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56" t="str">
        <f t="shared" si="145"/>
        <v/>
      </c>
      <c r="P262" s="53"/>
      <c r="Q262" s="14" t="str">
        <f t="shared" si="146"/>
        <v/>
      </c>
      <c r="R262" s="57" t="str">
        <f t="shared" si="147"/>
        <v/>
      </c>
      <c r="S262" s="58" t="str">
        <f>IF(B262="","",IF(R262="Refreshment Beverage",VLOOKUP(VALUE(Q262),Rates!G$15:L$19,2,0),VLOOKUP(VALUE(Q262),Rates!G$4:L$12,2,0)))</f>
        <v/>
      </c>
      <c r="T262" s="58" t="str">
        <f t="shared" si="148"/>
        <v/>
      </c>
      <c r="U262" s="58" t="str">
        <f t="shared" si="149"/>
        <v/>
      </c>
      <c r="V262" s="58" t="str">
        <f t="shared" si="150"/>
        <v/>
      </c>
      <c r="W262" s="58" t="str">
        <f t="shared" si="151"/>
        <v/>
      </c>
      <c r="X262" s="59" t="str">
        <f t="shared" si="152"/>
        <v/>
      </c>
      <c r="Y262" s="60" t="str">
        <f>IF(B:B="","",IF(R262="Refreshment Beverage",VLOOKUP(Q262,Rates!G$15:L$19,6,0)*W262,VLOOKUP(Q262,Rates!G$4:L$12,6,0)*W262))</f>
        <v/>
      </c>
      <c r="Z262" s="60" t="str">
        <f t="shared" si="153"/>
        <v/>
      </c>
      <c r="AA262" s="60" t="str">
        <f t="shared" si="141"/>
        <v/>
      </c>
      <c r="AB262" s="61" t="str" cm="1">
        <f t="array" ref="AB262">IF(_xlfn.SINGLE(B:B)="","",IF(R262="Refreshment Beverage","",IF(AND(R262="Beer",Q262=0),SUM(LOOKUP(2,1/(Rates!$B$15:$B$18&lt;=W262)/(Rates!$C$15:$C$18&gt;=W262),Rates!$D$15:$D$18)*W262),VLOOKUP(VALUE(_xlfn.SINGLE(Q:Q)),Rates!A:B,2,0)*W262)))</f>
        <v/>
      </c>
      <c r="AC262" s="61" t="str" cm="1">
        <f t="array" ref="AC262">IF(_xlfn.SINGLE(B:B)="","",IF(R262="Refreshment Beverage","",IF(AND(R262="Beer",Q262=0),SUM(LOOKUP(2,1/(Rates!$B$15:$B$18&lt;=W262)/(Rates!$C$15:$C$18&gt;=W262),Rates!$E$15:$E$18)*W262),VLOOKUP(VALUE(_xlfn.SINGLE(Q:Q)),Rates!A:C,3,0)*W262)))</f>
        <v/>
      </c>
      <c r="AD262" s="168">
        <f>IFERROR(IF(R262="Beer","",IF(OR(Q262=1,Q262=2,Q262=3,Q262=4),VLOOKUP(Q262,Rates!$A$31:$B$34,2,0)*W262,IF(V262=1,VLOOKUP(U262,'REB BEV MIN MKUP'!B:E,4,0),IF(V262&gt;1,VLOOKUP(VALUE(W262),'REB BEV MIN MKUP'!O:Q,3,0),0)))),0)</f>
        <v>0</v>
      </c>
      <c r="AE262" s="62" t="str">
        <f t="shared" si="154"/>
        <v/>
      </c>
      <c r="AF262" s="63" t="str">
        <f t="shared" si="155"/>
        <v/>
      </c>
      <c r="AG262" s="64" t="str">
        <f t="shared" si="156"/>
        <v/>
      </c>
      <c r="AH262" s="65" t="str">
        <f t="shared" si="157"/>
        <v/>
      </c>
      <c r="AI262" s="66" t="str">
        <f>IF(AE:AE="","",IF(R262="Refreshment Beverage",AK262*(Rates!J$19/100),ROUND(SUM(AH262*(Rates!$J$8/100)),4)))</f>
        <v/>
      </c>
      <c r="AJ262" s="67" t="str">
        <f t="shared" si="158"/>
        <v/>
      </c>
      <c r="AK262" s="22" t="str">
        <f t="shared" si="159"/>
        <v/>
      </c>
      <c r="AL262" s="62" t="str">
        <f t="shared" si="160"/>
        <v/>
      </c>
      <c r="AM262" s="63" t="str">
        <f>IF(AS262="","",IF(R262="Refreshment Beverage",ROUND(AS262*Rates!K$19,4),ROUND(AO262*(VLOOKUP(VALUE(Q262),Rates!G$4:L$12,3,0)),4)))</f>
        <v/>
      </c>
      <c r="AN262" s="68" t="str">
        <f>IF(AS262="","",IF(R262="Refreshment Beverage",AS262*(Rates!J$19/100),MAX(AM262,AB262)))</f>
        <v/>
      </c>
      <c r="AO262" s="69" t="str">
        <f t="shared" si="161"/>
        <v/>
      </c>
      <c r="AP262" s="69" t="str">
        <f t="shared" si="162"/>
        <v/>
      </c>
      <c r="AQ262" s="70" t="str">
        <f>IF(AS262="","",IF(R262="Refreshment Beverage",ROUND(SUM(VLOOKUP(Q:Q,Rates!G$15:L$19,3,0)*(AS262-Y262-Z262-AA262)),4),ROUND(SUM(Rates!$K$8*AS262),4)))</f>
        <v/>
      </c>
      <c r="AR262" s="66" t="str">
        <f t="shared" si="163"/>
        <v/>
      </c>
      <c r="AS262" s="22" t="str">
        <f t="shared" si="164"/>
        <v/>
      </c>
      <c r="AT262" s="62" t="str">
        <f t="shared" si="165"/>
        <v/>
      </c>
      <c r="AU262" s="63" t="str">
        <f>IF(AX262="","",IF(R262="Refreshment Beverage",ROUND((BA262-Y262-Z262-AA262)*VLOOKUP(VALUE(Q262),Rates!G$15:L$19,3,0),4),ROUND(AW262*(VLOOKUP(VALUE(Q262),Rates!G:L,3,0)),4)))</f>
        <v/>
      </c>
      <c r="AV262" s="68" t="str">
        <f t="shared" si="166"/>
        <v/>
      </c>
      <c r="AW262" s="69" t="str">
        <f t="shared" si="167"/>
        <v/>
      </c>
      <c r="AX262" s="65" t="str">
        <f t="shared" si="168"/>
        <v/>
      </c>
      <c r="AY262" s="70" t="str">
        <f>IF(AX262="","",IF(R262="Refreshment Beverage",ROUND(SUM(AX262*Rates!K$19),4),ROUND(SUM(AX262*(Rates!J$8/100)),4)))</f>
        <v/>
      </c>
      <c r="AZ262" s="67" t="str">
        <f t="shared" si="169"/>
        <v/>
      </c>
      <c r="BA262" s="22" t="str">
        <f t="shared" si="170"/>
        <v/>
      </c>
      <c r="BD262" s="171"/>
      <c r="BE262" s="171"/>
      <c r="BF262" s="171"/>
      <c r="BG262" s="171"/>
    </row>
    <row r="263" spans="11:59" ht="12.75" customHeight="1" x14ac:dyDescent="0.3">
      <c r="K263" s="42" t="str">
        <f t="shared" si="142"/>
        <v/>
      </c>
      <c r="L263" s="55" t="str">
        <f t="shared" si="143"/>
        <v/>
      </c>
      <c r="M263" s="43" t="str">
        <f t="shared" si="144"/>
        <v/>
      </c>
      <c r="N263" s="56" t="str" cm="1">
        <f t="array" ref="N263">IFERROR(IF(_xlfn.SINGLE(B:B)="","",IF(R263="Beer",SUM(LOOKUP(2,1/(Rates!$B$3:$B$5&lt;=W263)/(Rates!$C$3:$C$5&gt;=W263),Rates!$D$3:$D$5)*(X263/100)*W263),IF(R263="Refreshment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56" t="str">
        <f t="shared" si="145"/>
        <v/>
      </c>
      <c r="P263" s="53"/>
      <c r="Q263" s="14" t="str">
        <f t="shared" si="146"/>
        <v/>
      </c>
      <c r="R263" s="57" t="str">
        <f t="shared" si="147"/>
        <v/>
      </c>
      <c r="S263" s="58" t="str">
        <f>IF(B263="","",IF(R263="Refreshment Beverage",VLOOKUP(VALUE(Q263),Rates!G$15:L$19,2,0),VLOOKUP(VALUE(Q263),Rates!G$4:L$12,2,0)))</f>
        <v/>
      </c>
      <c r="T263" s="58" t="str">
        <f t="shared" si="148"/>
        <v/>
      </c>
      <c r="U263" s="58" t="str">
        <f t="shared" si="149"/>
        <v/>
      </c>
      <c r="V263" s="58" t="str">
        <f t="shared" si="150"/>
        <v/>
      </c>
      <c r="W263" s="58" t="str">
        <f t="shared" si="151"/>
        <v/>
      </c>
      <c r="X263" s="59" t="str">
        <f t="shared" si="152"/>
        <v/>
      </c>
      <c r="Y263" s="60" t="str">
        <f>IF(B:B="","",IF(R263="Refreshment Beverage",VLOOKUP(Q263,Rates!G$15:L$19,6,0)*W263,VLOOKUP(Q263,Rates!G$4:L$12,6,0)*W263))</f>
        <v/>
      </c>
      <c r="Z263" s="60" t="str">
        <f t="shared" si="153"/>
        <v/>
      </c>
      <c r="AA263" s="60" t="str">
        <f t="shared" ref="AA263:AA326" si="171">IF(B:B="","",IF(AND(T263="Can",V263=8,R263="Beer"),V263*0.0201,IF(AND(T263="Can",V263=15,R263="Beer"),V263*0.0101,IF(AND(T263="Can",V263=20,R263="Beer"),V263*0.0107,IF(AND(T263="Can",V263=30,R263="Beer"),V263*0.0089,IF(AND(T263="Can",V263=36,R263="Beer"),V263*0.0074,IF(AND(T263="Bottle",V263=24,R263="Beer"),V263*0.016,IF(AND(R263="Refreshment Beverage",U263&gt;0.049,U263&lt;0.401),V263*0.0536,IF(AND(R263="Refreshment Beverage",U263&gt;0.4,U263&lt;0.47),V263*0.0643,IF(AND(R263="Refreshment Beverage",U263&gt;0.469,U263&lt;0.66),V263*0.075,IF(AND(R263="Refreshment Beverage",U263&gt;0.659,U263&lt;0.75),V263*0.1071,IF(AND(R263="Refreshment Beverage",U263&gt;0.749,U263&lt;0.9),V263*0.1178,IF(AND(R263="Refreshment Beverage",U263&gt;0.899,U263&lt;1),V263*0.1393,IF(AND(R263="Refreshment Beverage",U263=1),V263*0.1499,IF(AND(R263="Refreshment Beverage",U263=1.14),V263*0.1714,IF(AND(R263="Refreshment Beverage",U263=2),V263*0.2999,IF(AND(R263="Refreshment Beverage",U263=3),V263*0.4499,IF(AND(R263="Refreshment Beverage",U263=1.75),V263*0.2678,0))))))))))))))))))</f>
        <v/>
      </c>
      <c r="AB263" s="61" t="str" cm="1">
        <f t="array" ref="AB263">IF(_xlfn.SINGLE(B:B)="","",IF(R263="Refreshment Beverage","",IF(AND(R263="Beer",Q263=0),SUM(LOOKUP(2,1/(Rates!$B$15:$B$18&lt;=W263)/(Rates!$C$15:$C$18&gt;=W263),Rates!$D$15:$D$18)*W263),VLOOKUP(VALUE(_xlfn.SINGLE(Q:Q)),Rates!A:B,2,0)*W263)))</f>
        <v/>
      </c>
      <c r="AC263" s="61" t="str" cm="1">
        <f t="array" ref="AC263">IF(_xlfn.SINGLE(B:B)="","",IF(R263="Refreshment Beverage","",IF(AND(R263="Beer",Q263=0),SUM(LOOKUP(2,1/(Rates!$B$15:$B$18&lt;=W263)/(Rates!$C$15:$C$18&gt;=W263),Rates!$E$15:$E$18)*W263),VLOOKUP(VALUE(_xlfn.SINGLE(Q:Q)),Rates!A:C,3,0)*W263)))</f>
        <v/>
      </c>
      <c r="AD263" s="168">
        <f>IFERROR(IF(R263="Beer","",IF(OR(Q263=1,Q263=2,Q263=3,Q263=4),VLOOKUP(Q263,Rates!$A$31:$B$34,2,0)*W263,IF(V263=1,VLOOKUP(U263,'REB BEV MIN MKUP'!B:E,4,0),IF(V263&gt;1,VLOOKUP(VALUE(W263),'REB BEV MIN MKUP'!O:Q,3,0),0)))),0)</f>
        <v>0</v>
      </c>
      <c r="AE263" s="62" t="str">
        <f t="shared" si="154"/>
        <v/>
      </c>
      <c r="AF263" s="63" t="str">
        <f t="shared" si="155"/>
        <v/>
      </c>
      <c r="AG263" s="64" t="str">
        <f t="shared" si="156"/>
        <v/>
      </c>
      <c r="AH263" s="65" t="str">
        <f t="shared" si="157"/>
        <v/>
      </c>
      <c r="AI263" s="66" t="str">
        <f>IF(AE:AE="","",IF(R263="Refreshment Beverage",AK263*(Rates!J$19/100),ROUND(SUM(AH263*(Rates!$J$8/100)),4)))</f>
        <v/>
      </c>
      <c r="AJ263" s="67" t="str">
        <f t="shared" si="158"/>
        <v/>
      </c>
      <c r="AK263" s="22" t="str">
        <f t="shared" si="159"/>
        <v/>
      </c>
      <c r="AL263" s="62" t="str">
        <f t="shared" si="160"/>
        <v/>
      </c>
      <c r="AM263" s="63" t="str">
        <f>IF(AS263="","",IF(R263="Refreshment Beverage",ROUND(AS263*Rates!K$19,4),ROUND(AO263*(VLOOKUP(VALUE(Q263),Rates!G$4:L$12,3,0)),4)))</f>
        <v/>
      </c>
      <c r="AN263" s="68" t="str">
        <f>IF(AS263="","",IF(R263="Refreshment Beverage",AS263*(Rates!J$19/100),MAX(AM263,AB263)))</f>
        <v/>
      </c>
      <c r="AO263" s="69" t="str">
        <f t="shared" si="161"/>
        <v/>
      </c>
      <c r="AP263" s="69" t="str">
        <f t="shared" si="162"/>
        <v/>
      </c>
      <c r="AQ263" s="70" t="str">
        <f>IF(AS263="","",IF(R263="Refreshment Beverage",ROUND(SUM(VLOOKUP(Q:Q,Rates!G$15:L$19,3,0)*(AS263-Y263-Z263-AA263)),4),ROUND(SUM(Rates!$K$8*AS263),4)))</f>
        <v/>
      </c>
      <c r="AR263" s="66" t="str">
        <f t="shared" si="163"/>
        <v/>
      </c>
      <c r="AS263" s="22" t="str">
        <f t="shared" si="164"/>
        <v/>
      </c>
      <c r="AT263" s="62" t="str">
        <f t="shared" si="165"/>
        <v/>
      </c>
      <c r="AU263" s="63" t="str">
        <f>IF(AX263="","",IF(R263="Refreshment Beverage",ROUND((BA263-Y263-Z263-AA263)*VLOOKUP(VALUE(Q263),Rates!G$15:L$19,3,0),4),ROUND(AW263*(VLOOKUP(VALUE(Q263),Rates!G:L,3,0)),4)))</f>
        <v/>
      </c>
      <c r="AV263" s="68" t="str">
        <f t="shared" si="166"/>
        <v/>
      </c>
      <c r="AW263" s="69" t="str">
        <f t="shared" si="167"/>
        <v/>
      </c>
      <c r="AX263" s="65" t="str">
        <f t="shared" si="168"/>
        <v/>
      </c>
      <c r="AY263" s="70" t="str">
        <f>IF(AX263="","",IF(R263="Refreshment Beverage",ROUND(SUM(AX263*Rates!K$19),4),ROUND(SUM(AX263*(Rates!J$8/100)),4)))</f>
        <v/>
      </c>
      <c r="AZ263" s="67" t="str">
        <f t="shared" si="169"/>
        <v/>
      </c>
      <c r="BA263" s="22" t="str">
        <f t="shared" si="170"/>
        <v/>
      </c>
      <c r="BD263" s="171"/>
      <c r="BE263" s="171"/>
      <c r="BF263" s="171"/>
      <c r="BG263" s="171"/>
    </row>
    <row r="264" spans="11:59" ht="12.75" customHeight="1" x14ac:dyDescent="0.3">
      <c r="K264" s="42" t="str">
        <f t="shared" ref="K264:K327" si="172">IFERROR(IF(B:B="","",IF(OR(C264="",E264="",F264="",G264="",H264="",I264="",J264=""),"",ROUND(IF(J264="Gross Price to Brewers",AE264,IF(J264="Retail Price",AL264,IF(J264="Licensee Retail",AT264,""))),2))),"")</f>
        <v/>
      </c>
      <c r="L264" s="55" t="str">
        <f t="shared" ref="L264:L327" si="173">IFERROR(IF(B:B="","",IF(OR(C264="",E264="",F264="",G264="",H264="",I264="",J264=""),"",ROUND(IF(J264="Gross Price to Brewers",AH264,IF(J264="Retail Price",AP264,IF(J264="Licensee Retail",AX264,""))),2))),"")</f>
        <v/>
      </c>
      <c r="M264" s="43" t="str">
        <f t="shared" ref="M264:M327" si="174">IFERROR(IF(B:B="","",IF(OR(C264="",E264="",F264="",G264="",H264="",I264="",J264=""),"",ROUND(IF(J264="Gross Price to Brewers",AK264,IF(J264="Retail Price",AS264,IF(J264="Licensee Retail",BA264,""))),2))),"")</f>
        <v/>
      </c>
      <c r="N264" s="56" t="str" cm="1">
        <f t="array" ref="N264">IFERROR(IF(_xlfn.SINGLE(B:B)="","",IF(R264="Beer",SUM(LOOKUP(2,1/(Rates!$B$3:$B$5&lt;=W264)/(Rates!$C$3:$C$5&gt;=W264),Rates!$D$3:$D$5)*(X264/100)*W264),IF(R264="Refreshment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56" t="str">
        <f t="shared" ref="O264:O327" si="175">IF(B:B="","",IF(M264&gt;N264,"YES","NO"))</f>
        <v/>
      </c>
      <c r="P264" s="53"/>
      <c r="Q264" s="14" t="str">
        <f t="shared" ref="Q264:Q327" si="176">IF(B264="","",IF(OR(D264="",D264=0),0,D264))</f>
        <v/>
      </c>
      <c r="R264" s="57" t="str">
        <f t="shared" ref="R264:R327" si="177">IF(C264="","",IF(C264="Beer","Beer",IF(C264="Malt-Based Cooler","Refreshment Beverage")))</f>
        <v/>
      </c>
      <c r="S264" s="58" t="str">
        <f>IF(B264="","",IF(R264="Refreshment Beverage",VLOOKUP(VALUE(Q264),Rates!G$15:L$19,2,0),VLOOKUP(VALUE(Q264),Rates!G$4:L$12,2,0)))</f>
        <v/>
      </c>
      <c r="T264" s="58" t="str">
        <f t="shared" ref="T264:T327" si="178">IF(B264="","",G264)</f>
        <v/>
      </c>
      <c r="U264" s="58" t="str">
        <f t="shared" ref="U264:U327" si="179">IF(B:B="","",SUM(W264/V264))</f>
        <v/>
      </c>
      <c r="V264" s="58" t="str">
        <f t="shared" ref="V264:V327" si="180">IF(B264="","",F264)</f>
        <v/>
      </c>
      <c r="W264" s="58" t="str">
        <f t="shared" ref="W264:W327" si="181">IF(B264="","",E264*F264)</f>
        <v/>
      </c>
      <c r="X264" s="59" t="str">
        <f t="shared" ref="X264:X327" si="182">IF(B264="","",H264)</f>
        <v/>
      </c>
      <c r="Y264" s="60" t="str">
        <f>IF(B:B="","",IF(R264="Refreshment Beverage",VLOOKUP(Q264,Rates!G$15:L$19,6,0)*W264,VLOOKUP(Q264,Rates!G$4:L$12,6,0)*W264))</f>
        <v/>
      </c>
      <c r="Z264" s="60" t="str">
        <f t="shared" ref="Z264:Z327" si="183">IF(B:B="","",IF(R264="Refreshment Beverage",0,IF(T264="Keg",0,ROUND(0.34/12*V264,2))))</f>
        <v/>
      </c>
      <c r="AA264" s="60" t="str">
        <f t="shared" si="171"/>
        <v/>
      </c>
      <c r="AB264" s="61" t="str" cm="1">
        <f t="array" ref="AB264">IF(_xlfn.SINGLE(B:B)="","",IF(R264="Refreshment Beverage","",IF(AND(R264="Beer",Q264=0),SUM(LOOKUP(2,1/(Rates!$B$15:$B$18&lt;=W264)/(Rates!$C$15:$C$18&gt;=W264),Rates!$D$15:$D$18)*W264),VLOOKUP(VALUE(_xlfn.SINGLE(Q:Q)),Rates!A:B,2,0)*W264)))</f>
        <v/>
      </c>
      <c r="AC264" s="61" t="str" cm="1">
        <f t="array" ref="AC264">IF(_xlfn.SINGLE(B:B)="","",IF(R264="Refreshment Beverage","",IF(AND(R264="Beer",Q264=0),SUM(LOOKUP(2,1/(Rates!$B$15:$B$18&lt;=W264)/(Rates!$C$15:$C$18&gt;=W264),Rates!$E$15:$E$18)*W264),VLOOKUP(VALUE(_xlfn.SINGLE(Q:Q)),Rates!A:C,3,0)*W264)))</f>
        <v/>
      </c>
      <c r="AD264" s="168">
        <f>IFERROR(IF(R264="Beer","",IF(OR(Q264=1,Q264=2,Q264=3,Q264=4),VLOOKUP(Q264,Rates!$A$31:$B$34,2,0)*W264,IF(V264=1,VLOOKUP(U264,'REB BEV MIN MKUP'!B:E,4,0),IF(V264&gt;1,VLOOKUP(VALUE(W264),'REB BEV MIN MKUP'!O:Q,3,0),0)))),0)</f>
        <v>0</v>
      </c>
      <c r="AE264" s="62" t="str">
        <f t="shared" ref="AE264:AE327" si="184">IF(J264="Gross Price to Brewers",I264,"")</f>
        <v/>
      </c>
      <c r="AF264" s="63" t="str">
        <f t="shared" ref="AF264:AF327" si="185">IF(AE:AE="","",ROUND(SUM(AE264*(S264/100)),4))</f>
        <v/>
      </c>
      <c r="AG264" s="64" t="str">
        <f t="shared" ref="AG264:AG327" si="186">IF(AE:AE="","",IF(R264="Refreshment Beverage",MAX(AF264,AD264),MAX(AB264,AF264)))</f>
        <v/>
      </c>
      <c r="AH264" s="65" t="str">
        <f t="shared" ref="AH264:AH327" si="187">IF(AE:AE="","",IF(R264="Refreshment Beverage",AK264-AJ264,SUM(Y264:AA264)+AE264+AG264))</f>
        <v/>
      </c>
      <c r="AI264" s="66" t="str">
        <f>IF(AE:AE="","",IF(R264="Refreshment Beverage",AK264*(Rates!J$19/100),ROUND(SUM(AH264*(Rates!$J$8/100)),4)))</f>
        <v/>
      </c>
      <c r="AJ264" s="67" t="str">
        <f t="shared" ref="AJ264:AJ327" si="188">IF(AE:AE="","",IF(R264="Refreshment Beverage",AI264,MAX(AC264,AI264)))</f>
        <v/>
      </c>
      <c r="AK264" s="22" t="str">
        <f t="shared" ref="AK264:AK327" si="189">IF(AE:AE="","",IF(R264="Refreshment Beverage",SUM(AE264+Y264+Z264+AA264+AG264),SUM(AH264+AJ264)))</f>
        <v/>
      </c>
      <c r="AL264" s="62" t="str">
        <f t="shared" ref="AL264:AL327" si="190">IF(AS264="","",IF(R264="Refreshment Beverage",ROUND(SUM(AS264-AR264-AA264-Z264-Y264),2),ROUND(SUM(AS264-AR264-AN264-Y264-Z264-AA264),2)))</f>
        <v/>
      </c>
      <c r="AM264" s="63" t="str">
        <f>IF(AS264="","",IF(R264="Refreshment Beverage",ROUND(AS264*Rates!K$19,4),ROUND(AO264*(VLOOKUP(VALUE(Q264),Rates!G$4:L$12,3,0)),4)))</f>
        <v/>
      </c>
      <c r="AN264" s="68" t="str">
        <f>IF(AS264="","",IF(R264="Refreshment Beverage",AS264*(Rates!J$19/100),MAX(AM264,AB264)))</f>
        <v/>
      </c>
      <c r="AO264" s="69" t="str">
        <f t="shared" ref="AO264:AO327" si="191">IF(AS264="","",ROUND(SUM(AS264-AR264-Y264-Z264-AA264),4))</f>
        <v/>
      </c>
      <c r="AP264" s="69" t="str">
        <f t="shared" ref="AP264:AP327" si="192">IF(AS264="","",IF(R264="Refreshment Beverage",ROUND(AS264-AN264,2),ROUND(SUM(AS264-AR264),2)))</f>
        <v/>
      </c>
      <c r="AQ264" s="70" t="str">
        <f>IF(AS264="","",IF(R264="Refreshment Beverage",ROUND(SUM(VLOOKUP(Q:Q,Rates!G$15:L$19,3,0)*(AS264-Y264-Z264-AA264)),4),ROUND(SUM(Rates!$K$8*AS264),4)))</f>
        <v/>
      </c>
      <c r="AR264" s="66" t="str">
        <f t="shared" ref="AR264:AR327" si="193">IF(AS264="","",IF(R264="Refreshment Beverage",MAX(AD264,AQ264),MAX(AQ264,AC264)))</f>
        <v/>
      </c>
      <c r="AS264" s="22" t="str">
        <f t="shared" ref="AS264:AS327" si="194">IF(J264="Retail Price",SUM(I264+0.004),"")</f>
        <v/>
      </c>
      <c r="AT264" s="62" t="str">
        <f t="shared" ref="AT264:AT327" si="195">IF(AX264="","",IF(R264="Refreshment Beverage",SUM(BA264-AV264-Y264-Z264-AA264),SUM(AX264-AV264-Y264-Z264-AA264)))</f>
        <v/>
      </c>
      <c r="AU264" s="63" t="str">
        <f>IF(AX264="","",IF(R264="Refreshment Beverage",ROUND((BA264-Y264-Z264-AA264)*VLOOKUP(VALUE(Q264),Rates!G$15:L$19,3,0),4),ROUND(AW264*(VLOOKUP(VALUE(Q264),Rates!G:L,3,0)),4)))</f>
        <v/>
      </c>
      <c r="AV264" s="68" t="str">
        <f t="shared" ref="AV264:AV327" si="196">IF(AX264="","",IF(R264="Refreshment Beverage",MAX(AU264,AD264),MAX(AB264,AU264)))</f>
        <v/>
      </c>
      <c r="AW264" s="69" t="str">
        <f t="shared" ref="AW264:AW327" si="197">IF(AX264="","",IF(R264="Refreshment Beverage",SUM(BA264-AV264-Y264-Z264-AA264),ROUND(SUM(BA264-AZ264-Y264-Z264-AA264),4)))</f>
        <v/>
      </c>
      <c r="AX264" s="65" t="str">
        <f t="shared" ref="AX264:AX327" si="198">IF(J264="Licensee Retail",I264,"")</f>
        <v/>
      </c>
      <c r="AY264" s="70" t="str">
        <f>IF(AX264="","",IF(R264="Refreshment Beverage",ROUND(SUM(AX264*Rates!K$19),4),ROUND(SUM(AX264*(Rates!J$8/100)),4)))</f>
        <v/>
      </c>
      <c r="AZ264" s="67" t="str">
        <f t="shared" ref="AZ264:AZ327" si="199">IF(AX264="","",MAX($AC264,AY264))</f>
        <v/>
      </c>
      <c r="BA264" s="22" t="str">
        <f t="shared" ref="BA264:BA327" si="200">IF(AX264="","",SUM(AX264+AZ264))</f>
        <v/>
      </c>
      <c r="BD264" s="171"/>
      <c r="BE264" s="171"/>
      <c r="BF264" s="171"/>
      <c r="BG264" s="171"/>
    </row>
    <row r="265" spans="11:59" ht="12.75" customHeight="1" x14ac:dyDescent="0.3">
      <c r="K265" s="42" t="str">
        <f t="shared" si="172"/>
        <v/>
      </c>
      <c r="L265" s="55" t="str">
        <f t="shared" si="173"/>
        <v/>
      </c>
      <c r="M265" s="43" t="str">
        <f t="shared" si="174"/>
        <v/>
      </c>
      <c r="N265" s="56" t="str" cm="1">
        <f t="array" ref="N265">IFERROR(IF(_xlfn.SINGLE(B:B)="","",IF(R265="Beer",SUM(LOOKUP(2,1/(Rates!$B$3:$B$5&lt;=W265)/(Rates!$C$3:$C$5&gt;=W265),Rates!$D$3:$D$5)*(X265/100)*W265),IF(R265="Refreshment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56" t="str">
        <f t="shared" si="175"/>
        <v/>
      </c>
      <c r="P265" s="53"/>
      <c r="Q265" s="14" t="str">
        <f t="shared" si="176"/>
        <v/>
      </c>
      <c r="R265" s="57" t="str">
        <f t="shared" si="177"/>
        <v/>
      </c>
      <c r="S265" s="58" t="str">
        <f>IF(B265="","",IF(R265="Refreshment Beverage",VLOOKUP(VALUE(Q265),Rates!G$15:L$19,2,0),VLOOKUP(VALUE(Q265),Rates!G$4:L$12,2,0)))</f>
        <v/>
      </c>
      <c r="T265" s="58" t="str">
        <f t="shared" si="178"/>
        <v/>
      </c>
      <c r="U265" s="58" t="str">
        <f t="shared" si="179"/>
        <v/>
      </c>
      <c r="V265" s="58" t="str">
        <f t="shared" si="180"/>
        <v/>
      </c>
      <c r="W265" s="58" t="str">
        <f t="shared" si="181"/>
        <v/>
      </c>
      <c r="X265" s="59" t="str">
        <f t="shared" si="182"/>
        <v/>
      </c>
      <c r="Y265" s="60" t="str">
        <f>IF(B:B="","",IF(R265="Refreshment Beverage",VLOOKUP(Q265,Rates!G$15:L$19,6,0)*W265,VLOOKUP(Q265,Rates!G$4:L$12,6,0)*W265))</f>
        <v/>
      </c>
      <c r="Z265" s="60" t="str">
        <f t="shared" si="183"/>
        <v/>
      </c>
      <c r="AA265" s="60" t="str">
        <f t="shared" si="171"/>
        <v/>
      </c>
      <c r="AB265" s="61" t="str" cm="1">
        <f t="array" ref="AB265">IF(_xlfn.SINGLE(B:B)="","",IF(R265="Refreshment Beverage","",IF(AND(R265="Beer",Q265=0),SUM(LOOKUP(2,1/(Rates!$B$15:$B$18&lt;=W265)/(Rates!$C$15:$C$18&gt;=W265),Rates!$D$15:$D$18)*W265),VLOOKUP(VALUE(_xlfn.SINGLE(Q:Q)),Rates!A:B,2,0)*W265)))</f>
        <v/>
      </c>
      <c r="AC265" s="61" t="str" cm="1">
        <f t="array" ref="AC265">IF(_xlfn.SINGLE(B:B)="","",IF(R265="Refreshment Beverage","",IF(AND(R265="Beer",Q265=0),SUM(LOOKUP(2,1/(Rates!$B$15:$B$18&lt;=W265)/(Rates!$C$15:$C$18&gt;=W265),Rates!$E$15:$E$18)*W265),VLOOKUP(VALUE(_xlfn.SINGLE(Q:Q)),Rates!A:C,3,0)*W265)))</f>
        <v/>
      </c>
      <c r="AD265" s="168">
        <f>IFERROR(IF(R265="Beer","",IF(OR(Q265=1,Q265=2,Q265=3,Q265=4),VLOOKUP(Q265,Rates!$A$31:$B$34,2,0)*W265,IF(V265=1,VLOOKUP(U265,'REB BEV MIN MKUP'!B:E,4,0),IF(V265&gt;1,VLOOKUP(VALUE(W265),'REB BEV MIN MKUP'!O:Q,3,0),0)))),0)</f>
        <v>0</v>
      </c>
      <c r="AE265" s="62" t="str">
        <f t="shared" si="184"/>
        <v/>
      </c>
      <c r="AF265" s="63" t="str">
        <f t="shared" si="185"/>
        <v/>
      </c>
      <c r="AG265" s="64" t="str">
        <f t="shared" si="186"/>
        <v/>
      </c>
      <c r="AH265" s="65" t="str">
        <f t="shared" si="187"/>
        <v/>
      </c>
      <c r="AI265" s="66" t="str">
        <f>IF(AE:AE="","",IF(R265="Refreshment Beverage",AK265*(Rates!J$19/100),ROUND(SUM(AH265*(Rates!$J$8/100)),4)))</f>
        <v/>
      </c>
      <c r="AJ265" s="67" t="str">
        <f t="shared" si="188"/>
        <v/>
      </c>
      <c r="AK265" s="22" t="str">
        <f t="shared" si="189"/>
        <v/>
      </c>
      <c r="AL265" s="62" t="str">
        <f t="shared" si="190"/>
        <v/>
      </c>
      <c r="AM265" s="63" t="str">
        <f>IF(AS265="","",IF(R265="Refreshment Beverage",ROUND(AS265*Rates!K$19,4),ROUND(AO265*(VLOOKUP(VALUE(Q265),Rates!G$4:L$12,3,0)),4)))</f>
        <v/>
      </c>
      <c r="AN265" s="68" t="str">
        <f>IF(AS265="","",IF(R265="Refreshment Beverage",AS265*(Rates!J$19/100),MAX(AM265,AB265)))</f>
        <v/>
      </c>
      <c r="AO265" s="69" t="str">
        <f t="shared" si="191"/>
        <v/>
      </c>
      <c r="AP265" s="69" t="str">
        <f t="shared" si="192"/>
        <v/>
      </c>
      <c r="AQ265" s="70" t="str">
        <f>IF(AS265="","",IF(R265="Refreshment Beverage",ROUND(SUM(VLOOKUP(Q:Q,Rates!G$15:L$19,3,0)*(AS265-Y265-Z265-AA265)),4),ROUND(SUM(Rates!$K$8*AS265),4)))</f>
        <v/>
      </c>
      <c r="AR265" s="66" t="str">
        <f t="shared" si="193"/>
        <v/>
      </c>
      <c r="AS265" s="22" t="str">
        <f t="shared" si="194"/>
        <v/>
      </c>
      <c r="AT265" s="62" t="str">
        <f t="shared" si="195"/>
        <v/>
      </c>
      <c r="AU265" s="63" t="str">
        <f>IF(AX265="","",IF(R265="Refreshment Beverage",ROUND((BA265-Y265-Z265-AA265)*VLOOKUP(VALUE(Q265),Rates!G$15:L$19,3,0),4),ROUND(AW265*(VLOOKUP(VALUE(Q265),Rates!G:L,3,0)),4)))</f>
        <v/>
      </c>
      <c r="AV265" s="68" t="str">
        <f t="shared" si="196"/>
        <v/>
      </c>
      <c r="AW265" s="69" t="str">
        <f t="shared" si="197"/>
        <v/>
      </c>
      <c r="AX265" s="65" t="str">
        <f t="shared" si="198"/>
        <v/>
      </c>
      <c r="AY265" s="70" t="str">
        <f>IF(AX265="","",IF(R265="Refreshment Beverage",ROUND(SUM(AX265*Rates!K$19),4),ROUND(SUM(AX265*(Rates!J$8/100)),4)))</f>
        <v/>
      </c>
      <c r="AZ265" s="67" t="str">
        <f t="shared" si="199"/>
        <v/>
      </c>
      <c r="BA265" s="22" t="str">
        <f t="shared" si="200"/>
        <v/>
      </c>
      <c r="BD265" s="171"/>
      <c r="BE265" s="171"/>
      <c r="BF265" s="171"/>
      <c r="BG265" s="171"/>
    </row>
    <row r="266" spans="11:59" ht="12.75" customHeight="1" x14ac:dyDescent="0.3">
      <c r="K266" s="42" t="str">
        <f t="shared" si="172"/>
        <v/>
      </c>
      <c r="L266" s="55" t="str">
        <f t="shared" si="173"/>
        <v/>
      </c>
      <c r="M266" s="43" t="str">
        <f t="shared" si="174"/>
        <v/>
      </c>
      <c r="N266" s="56" t="str" cm="1">
        <f t="array" ref="N266">IFERROR(IF(_xlfn.SINGLE(B:B)="","",IF(R266="Beer",SUM(LOOKUP(2,1/(Rates!$B$3:$B$5&lt;=W266)/(Rates!$C$3:$C$5&gt;=W266),Rates!$D$3:$D$5)*(X266/100)*W266),IF(R266="Refreshment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56" t="str">
        <f t="shared" si="175"/>
        <v/>
      </c>
      <c r="P266" s="53"/>
      <c r="Q266" s="14" t="str">
        <f t="shared" si="176"/>
        <v/>
      </c>
      <c r="R266" s="57" t="str">
        <f t="shared" si="177"/>
        <v/>
      </c>
      <c r="S266" s="58" t="str">
        <f>IF(B266="","",IF(R266="Refreshment Beverage",VLOOKUP(VALUE(Q266),Rates!G$15:L$19,2,0),VLOOKUP(VALUE(Q266),Rates!G$4:L$12,2,0)))</f>
        <v/>
      </c>
      <c r="T266" s="58" t="str">
        <f t="shared" si="178"/>
        <v/>
      </c>
      <c r="U266" s="58" t="str">
        <f t="shared" si="179"/>
        <v/>
      </c>
      <c r="V266" s="58" t="str">
        <f t="shared" si="180"/>
        <v/>
      </c>
      <c r="W266" s="58" t="str">
        <f t="shared" si="181"/>
        <v/>
      </c>
      <c r="X266" s="59" t="str">
        <f t="shared" si="182"/>
        <v/>
      </c>
      <c r="Y266" s="60" t="str">
        <f>IF(B:B="","",IF(R266="Refreshment Beverage",VLOOKUP(Q266,Rates!G$15:L$19,6,0)*W266,VLOOKUP(Q266,Rates!G$4:L$12,6,0)*W266))</f>
        <v/>
      </c>
      <c r="Z266" s="60" t="str">
        <f t="shared" si="183"/>
        <v/>
      </c>
      <c r="AA266" s="60" t="str">
        <f t="shared" si="171"/>
        <v/>
      </c>
      <c r="AB266" s="61" t="str" cm="1">
        <f t="array" ref="AB266">IF(_xlfn.SINGLE(B:B)="","",IF(R266="Refreshment Beverage","",IF(AND(R266="Beer",Q266=0),SUM(LOOKUP(2,1/(Rates!$B$15:$B$18&lt;=W266)/(Rates!$C$15:$C$18&gt;=W266),Rates!$D$15:$D$18)*W266),VLOOKUP(VALUE(_xlfn.SINGLE(Q:Q)),Rates!A:B,2,0)*W266)))</f>
        <v/>
      </c>
      <c r="AC266" s="61" t="str" cm="1">
        <f t="array" ref="AC266">IF(_xlfn.SINGLE(B:B)="","",IF(R266="Refreshment Beverage","",IF(AND(R266="Beer",Q266=0),SUM(LOOKUP(2,1/(Rates!$B$15:$B$18&lt;=W266)/(Rates!$C$15:$C$18&gt;=W266),Rates!$E$15:$E$18)*W266),VLOOKUP(VALUE(_xlfn.SINGLE(Q:Q)),Rates!A:C,3,0)*W266)))</f>
        <v/>
      </c>
      <c r="AD266" s="168">
        <f>IFERROR(IF(R266="Beer","",IF(OR(Q266=1,Q266=2,Q266=3,Q266=4),VLOOKUP(Q266,Rates!$A$31:$B$34,2,0)*W266,IF(V266=1,VLOOKUP(U266,'REB BEV MIN MKUP'!B:E,4,0),IF(V266&gt;1,VLOOKUP(VALUE(W266),'REB BEV MIN MKUP'!O:Q,3,0),0)))),0)</f>
        <v>0</v>
      </c>
      <c r="AE266" s="62" t="str">
        <f t="shared" si="184"/>
        <v/>
      </c>
      <c r="AF266" s="63" t="str">
        <f t="shared" si="185"/>
        <v/>
      </c>
      <c r="AG266" s="64" t="str">
        <f t="shared" si="186"/>
        <v/>
      </c>
      <c r="AH266" s="65" t="str">
        <f t="shared" si="187"/>
        <v/>
      </c>
      <c r="AI266" s="66" t="str">
        <f>IF(AE:AE="","",IF(R266="Refreshment Beverage",AK266*(Rates!J$19/100),ROUND(SUM(AH266*(Rates!$J$8/100)),4)))</f>
        <v/>
      </c>
      <c r="AJ266" s="67" t="str">
        <f t="shared" si="188"/>
        <v/>
      </c>
      <c r="AK266" s="22" t="str">
        <f t="shared" si="189"/>
        <v/>
      </c>
      <c r="AL266" s="62" t="str">
        <f t="shared" si="190"/>
        <v/>
      </c>
      <c r="AM266" s="63" t="str">
        <f>IF(AS266="","",IF(R266="Refreshment Beverage",ROUND(AS266*Rates!K$19,4),ROUND(AO266*(VLOOKUP(VALUE(Q266),Rates!G$4:L$12,3,0)),4)))</f>
        <v/>
      </c>
      <c r="AN266" s="68" t="str">
        <f>IF(AS266="","",IF(R266="Refreshment Beverage",AS266*(Rates!J$19/100),MAX(AM266,AB266)))</f>
        <v/>
      </c>
      <c r="AO266" s="69" t="str">
        <f t="shared" si="191"/>
        <v/>
      </c>
      <c r="AP266" s="69" t="str">
        <f t="shared" si="192"/>
        <v/>
      </c>
      <c r="AQ266" s="70" t="str">
        <f>IF(AS266="","",IF(R266="Refreshment Beverage",ROUND(SUM(VLOOKUP(Q:Q,Rates!G$15:L$19,3,0)*(AS266-Y266-Z266-AA266)),4),ROUND(SUM(Rates!$K$8*AS266),4)))</f>
        <v/>
      </c>
      <c r="AR266" s="66" t="str">
        <f t="shared" si="193"/>
        <v/>
      </c>
      <c r="AS266" s="22" t="str">
        <f t="shared" si="194"/>
        <v/>
      </c>
      <c r="AT266" s="62" t="str">
        <f t="shared" si="195"/>
        <v/>
      </c>
      <c r="AU266" s="63" t="str">
        <f>IF(AX266="","",IF(R266="Refreshment Beverage",ROUND((BA266-Y266-Z266-AA266)*VLOOKUP(VALUE(Q266),Rates!G$15:L$19,3,0),4),ROUND(AW266*(VLOOKUP(VALUE(Q266),Rates!G:L,3,0)),4)))</f>
        <v/>
      </c>
      <c r="AV266" s="68" t="str">
        <f t="shared" si="196"/>
        <v/>
      </c>
      <c r="AW266" s="69" t="str">
        <f t="shared" si="197"/>
        <v/>
      </c>
      <c r="AX266" s="65" t="str">
        <f t="shared" si="198"/>
        <v/>
      </c>
      <c r="AY266" s="70" t="str">
        <f>IF(AX266="","",IF(R266="Refreshment Beverage",ROUND(SUM(AX266*Rates!K$19),4),ROUND(SUM(AX266*(Rates!J$8/100)),4)))</f>
        <v/>
      </c>
      <c r="AZ266" s="67" t="str">
        <f t="shared" si="199"/>
        <v/>
      </c>
      <c r="BA266" s="22" t="str">
        <f t="shared" si="200"/>
        <v/>
      </c>
      <c r="BD266" s="171"/>
      <c r="BE266" s="171"/>
      <c r="BF266" s="171"/>
      <c r="BG266" s="171"/>
    </row>
    <row r="267" spans="11:59" ht="12.75" customHeight="1" x14ac:dyDescent="0.3">
      <c r="K267" s="42" t="str">
        <f t="shared" si="172"/>
        <v/>
      </c>
      <c r="L267" s="55" t="str">
        <f t="shared" si="173"/>
        <v/>
      </c>
      <c r="M267" s="43" t="str">
        <f t="shared" si="174"/>
        <v/>
      </c>
      <c r="N267" s="56" t="str" cm="1">
        <f t="array" ref="N267">IFERROR(IF(_xlfn.SINGLE(B:B)="","",IF(R267="Beer",SUM(LOOKUP(2,1/(Rates!$B$3:$B$5&lt;=W267)/(Rates!$C$3:$C$5&gt;=W267),Rates!$D$3:$D$5)*(X267/100)*W267),IF(R267="Refreshment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56" t="str">
        <f t="shared" si="175"/>
        <v/>
      </c>
      <c r="P267" s="53"/>
      <c r="Q267" s="14" t="str">
        <f t="shared" si="176"/>
        <v/>
      </c>
      <c r="R267" s="57" t="str">
        <f t="shared" si="177"/>
        <v/>
      </c>
      <c r="S267" s="58" t="str">
        <f>IF(B267="","",IF(R267="Refreshment Beverage",VLOOKUP(VALUE(Q267),Rates!G$15:L$19,2,0),VLOOKUP(VALUE(Q267),Rates!G$4:L$12,2,0)))</f>
        <v/>
      </c>
      <c r="T267" s="58" t="str">
        <f t="shared" si="178"/>
        <v/>
      </c>
      <c r="U267" s="58" t="str">
        <f t="shared" si="179"/>
        <v/>
      </c>
      <c r="V267" s="58" t="str">
        <f t="shared" si="180"/>
        <v/>
      </c>
      <c r="W267" s="58" t="str">
        <f t="shared" si="181"/>
        <v/>
      </c>
      <c r="X267" s="59" t="str">
        <f t="shared" si="182"/>
        <v/>
      </c>
      <c r="Y267" s="60" t="str">
        <f>IF(B:B="","",IF(R267="Refreshment Beverage",VLOOKUP(Q267,Rates!G$15:L$19,6,0)*W267,VLOOKUP(Q267,Rates!G$4:L$12,6,0)*W267))</f>
        <v/>
      </c>
      <c r="Z267" s="60" t="str">
        <f t="shared" si="183"/>
        <v/>
      </c>
      <c r="AA267" s="60" t="str">
        <f t="shared" si="171"/>
        <v/>
      </c>
      <c r="AB267" s="61" t="str" cm="1">
        <f t="array" ref="AB267">IF(_xlfn.SINGLE(B:B)="","",IF(R267="Refreshment Beverage","",IF(AND(R267="Beer",Q267=0),SUM(LOOKUP(2,1/(Rates!$B$15:$B$18&lt;=W267)/(Rates!$C$15:$C$18&gt;=W267),Rates!$D$15:$D$18)*W267),VLOOKUP(VALUE(_xlfn.SINGLE(Q:Q)),Rates!A:B,2,0)*W267)))</f>
        <v/>
      </c>
      <c r="AC267" s="61" t="str" cm="1">
        <f t="array" ref="AC267">IF(_xlfn.SINGLE(B:B)="","",IF(R267="Refreshment Beverage","",IF(AND(R267="Beer",Q267=0),SUM(LOOKUP(2,1/(Rates!$B$15:$B$18&lt;=W267)/(Rates!$C$15:$C$18&gt;=W267),Rates!$E$15:$E$18)*W267),VLOOKUP(VALUE(_xlfn.SINGLE(Q:Q)),Rates!A:C,3,0)*W267)))</f>
        <v/>
      </c>
      <c r="AD267" s="168">
        <f>IFERROR(IF(R267="Beer","",IF(OR(Q267=1,Q267=2,Q267=3,Q267=4),VLOOKUP(Q267,Rates!$A$31:$B$34,2,0)*W267,IF(V267=1,VLOOKUP(U267,'REB BEV MIN MKUP'!B:E,4,0),IF(V267&gt;1,VLOOKUP(VALUE(W267),'REB BEV MIN MKUP'!O:Q,3,0),0)))),0)</f>
        <v>0</v>
      </c>
      <c r="AE267" s="62" t="str">
        <f t="shared" si="184"/>
        <v/>
      </c>
      <c r="AF267" s="63" t="str">
        <f t="shared" si="185"/>
        <v/>
      </c>
      <c r="AG267" s="64" t="str">
        <f t="shared" si="186"/>
        <v/>
      </c>
      <c r="AH267" s="65" t="str">
        <f t="shared" si="187"/>
        <v/>
      </c>
      <c r="AI267" s="66" t="str">
        <f>IF(AE:AE="","",IF(R267="Refreshment Beverage",AK267*(Rates!J$19/100),ROUND(SUM(AH267*(Rates!$J$8/100)),4)))</f>
        <v/>
      </c>
      <c r="AJ267" s="67" t="str">
        <f t="shared" si="188"/>
        <v/>
      </c>
      <c r="AK267" s="22" t="str">
        <f t="shared" si="189"/>
        <v/>
      </c>
      <c r="AL267" s="62" t="str">
        <f t="shared" si="190"/>
        <v/>
      </c>
      <c r="AM267" s="63" t="str">
        <f>IF(AS267="","",IF(R267="Refreshment Beverage",ROUND(AS267*Rates!K$19,4),ROUND(AO267*(VLOOKUP(VALUE(Q267),Rates!G$4:L$12,3,0)),4)))</f>
        <v/>
      </c>
      <c r="AN267" s="68" t="str">
        <f>IF(AS267="","",IF(R267="Refreshment Beverage",AS267*(Rates!J$19/100),MAX(AM267,AB267)))</f>
        <v/>
      </c>
      <c r="AO267" s="69" t="str">
        <f t="shared" si="191"/>
        <v/>
      </c>
      <c r="AP267" s="69" t="str">
        <f t="shared" si="192"/>
        <v/>
      </c>
      <c r="AQ267" s="70" t="str">
        <f>IF(AS267="","",IF(R267="Refreshment Beverage",ROUND(SUM(VLOOKUP(Q:Q,Rates!G$15:L$19,3,0)*(AS267-Y267-Z267-AA267)),4),ROUND(SUM(Rates!$K$8*AS267),4)))</f>
        <v/>
      </c>
      <c r="AR267" s="66" t="str">
        <f t="shared" si="193"/>
        <v/>
      </c>
      <c r="AS267" s="22" t="str">
        <f t="shared" si="194"/>
        <v/>
      </c>
      <c r="AT267" s="62" t="str">
        <f t="shared" si="195"/>
        <v/>
      </c>
      <c r="AU267" s="63" t="str">
        <f>IF(AX267="","",IF(R267="Refreshment Beverage",ROUND((BA267-Y267-Z267-AA267)*VLOOKUP(VALUE(Q267),Rates!G$15:L$19,3,0),4),ROUND(AW267*(VLOOKUP(VALUE(Q267),Rates!G:L,3,0)),4)))</f>
        <v/>
      </c>
      <c r="AV267" s="68" t="str">
        <f t="shared" si="196"/>
        <v/>
      </c>
      <c r="AW267" s="69" t="str">
        <f t="shared" si="197"/>
        <v/>
      </c>
      <c r="AX267" s="65" t="str">
        <f t="shared" si="198"/>
        <v/>
      </c>
      <c r="AY267" s="70" t="str">
        <f>IF(AX267="","",IF(R267="Refreshment Beverage",ROUND(SUM(AX267*Rates!K$19),4),ROUND(SUM(AX267*(Rates!J$8/100)),4)))</f>
        <v/>
      </c>
      <c r="AZ267" s="67" t="str">
        <f t="shared" si="199"/>
        <v/>
      </c>
      <c r="BA267" s="22" t="str">
        <f t="shared" si="200"/>
        <v/>
      </c>
      <c r="BD267" s="171"/>
      <c r="BE267" s="171"/>
      <c r="BF267" s="171"/>
      <c r="BG267" s="171"/>
    </row>
    <row r="268" spans="11:59" ht="12.75" customHeight="1" x14ac:dyDescent="0.3">
      <c r="K268" s="42" t="str">
        <f t="shared" si="172"/>
        <v/>
      </c>
      <c r="L268" s="55" t="str">
        <f t="shared" si="173"/>
        <v/>
      </c>
      <c r="M268" s="43" t="str">
        <f t="shared" si="174"/>
        <v/>
      </c>
      <c r="N268" s="56" t="str" cm="1">
        <f t="array" ref="N268">IFERROR(IF(_xlfn.SINGLE(B:B)="","",IF(R268="Beer",SUM(LOOKUP(2,1/(Rates!$B$3:$B$5&lt;=W268)/(Rates!$C$3:$C$5&gt;=W268),Rates!$D$3:$D$5)*(X268/100)*W268),IF(R268="Refreshment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56" t="str">
        <f t="shared" si="175"/>
        <v/>
      </c>
      <c r="P268" s="53"/>
      <c r="Q268" s="14" t="str">
        <f t="shared" si="176"/>
        <v/>
      </c>
      <c r="R268" s="57" t="str">
        <f t="shared" si="177"/>
        <v/>
      </c>
      <c r="S268" s="58" t="str">
        <f>IF(B268="","",IF(R268="Refreshment Beverage",VLOOKUP(VALUE(Q268),Rates!G$15:L$19,2,0),VLOOKUP(VALUE(Q268),Rates!G$4:L$12,2,0)))</f>
        <v/>
      </c>
      <c r="T268" s="58" t="str">
        <f t="shared" si="178"/>
        <v/>
      </c>
      <c r="U268" s="58" t="str">
        <f t="shared" si="179"/>
        <v/>
      </c>
      <c r="V268" s="58" t="str">
        <f t="shared" si="180"/>
        <v/>
      </c>
      <c r="W268" s="58" t="str">
        <f t="shared" si="181"/>
        <v/>
      </c>
      <c r="X268" s="59" t="str">
        <f t="shared" si="182"/>
        <v/>
      </c>
      <c r="Y268" s="60" t="str">
        <f>IF(B:B="","",IF(R268="Refreshment Beverage",VLOOKUP(Q268,Rates!G$15:L$19,6,0)*W268,VLOOKUP(Q268,Rates!G$4:L$12,6,0)*W268))</f>
        <v/>
      </c>
      <c r="Z268" s="60" t="str">
        <f t="shared" si="183"/>
        <v/>
      </c>
      <c r="AA268" s="60" t="str">
        <f t="shared" si="171"/>
        <v/>
      </c>
      <c r="AB268" s="61" t="str" cm="1">
        <f t="array" ref="AB268">IF(_xlfn.SINGLE(B:B)="","",IF(R268="Refreshment Beverage","",IF(AND(R268="Beer",Q268=0),SUM(LOOKUP(2,1/(Rates!$B$15:$B$18&lt;=W268)/(Rates!$C$15:$C$18&gt;=W268),Rates!$D$15:$D$18)*W268),VLOOKUP(VALUE(_xlfn.SINGLE(Q:Q)),Rates!A:B,2,0)*W268)))</f>
        <v/>
      </c>
      <c r="AC268" s="61" t="str" cm="1">
        <f t="array" ref="AC268">IF(_xlfn.SINGLE(B:B)="","",IF(R268="Refreshment Beverage","",IF(AND(R268="Beer",Q268=0),SUM(LOOKUP(2,1/(Rates!$B$15:$B$18&lt;=W268)/(Rates!$C$15:$C$18&gt;=W268),Rates!$E$15:$E$18)*W268),VLOOKUP(VALUE(_xlfn.SINGLE(Q:Q)),Rates!A:C,3,0)*W268)))</f>
        <v/>
      </c>
      <c r="AD268" s="168">
        <f>IFERROR(IF(R268="Beer","",IF(OR(Q268=1,Q268=2,Q268=3,Q268=4),VLOOKUP(Q268,Rates!$A$31:$B$34,2,0)*W268,IF(V268=1,VLOOKUP(U268,'REB BEV MIN MKUP'!B:E,4,0),IF(V268&gt;1,VLOOKUP(VALUE(W268),'REB BEV MIN MKUP'!O:Q,3,0),0)))),0)</f>
        <v>0</v>
      </c>
      <c r="AE268" s="62" t="str">
        <f t="shared" si="184"/>
        <v/>
      </c>
      <c r="AF268" s="63" t="str">
        <f t="shared" si="185"/>
        <v/>
      </c>
      <c r="AG268" s="64" t="str">
        <f t="shared" si="186"/>
        <v/>
      </c>
      <c r="AH268" s="65" t="str">
        <f t="shared" si="187"/>
        <v/>
      </c>
      <c r="AI268" s="66" t="str">
        <f>IF(AE:AE="","",IF(R268="Refreshment Beverage",AK268*(Rates!J$19/100),ROUND(SUM(AH268*(Rates!$J$8/100)),4)))</f>
        <v/>
      </c>
      <c r="AJ268" s="67" t="str">
        <f t="shared" si="188"/>
        <v/>
      </c>
      <c r="AK268" s="22" t="str">
        <f t="shared" si="189"/>
        <v/>
      </c>
      <c r="AL268" s="62" t="str">
        <f t="shared" si="190"/>
        <v/>
      </c>
      <c r="AM268" s="63" t="str">
        <f>IF(AS268="","",IF(R268="Refreshment Beverage",ROUND(AS268*Rates!K$19,4),ROUND(AO268*(VLOOKUP(VALUE(Q268),Rates!G$4:L$12,3,0)),4)))</f>
        <v/>
      </c>
      <c r="AN268" s="68" t="str">
        <f>IF(AS268="","",IF(R268="Refreshment Beverage",AS268*(Rates!J$19/100),MAX(AM268,AB268)))</f>
        <v/>
      </c>
      <c r="AO268" s="69" t="str">
        <f t="shared" si="191"/>
        <v/>
      </c>
      <c r="AP268" s="69" t="str">
        <f t="shared" si="192"/>
        <v/>
      </c>
      <c r="AQ268" s="70" t="str">
        <f>IF(AS268="","",IF(R268="Refreshment Beverage",ROUND(SUM(VLOOKUP(Q:Q,Rates!G$15:L$19,3,0)*(AS268-Y268-Z268-AA268)),4),ROUND(SUM(Rates!$K$8*AS268),4)))</f>
        <v/>
      </c>
      <c r="AR268" s="66" t="str">
        <f t="shared" si="193"/>
        <v/>
      </c>
      <c r="AS268" s="22" t="str">
        <f t="shared" si="194"/>
        <v/>
      </c>
      <c r="AT268" s="62" t="str">
        <f t="shared" si="195"/>
        <v/>
      </c>
      <c r="AU268" s="63" t="str">
        <f>IF(AX268="","",IF(R268="Refreshment Beverage",ROUND((BA268-Y268-Z268-AA268)*VLOOKUP(VALUE(Q268),Rates!G$15:L$19,3,0),4),ROUND(AW268*(VLOOKUP(VALUE(Q268),Rates!G:L,3,0)),4)))</f>
        <v/>
      </c>
      <c r="AV268" s="68" t="str">
        <f t="shared" si="196"/>
        <v/>
      </c>
      <c r="AW268" s="69" t="str">
        <f t="shared" si="197"/>
        <v/>
      </c>
      <c r="AX268" s="65" t="str">
        <f t="shared" si="198"/>
        <v/>
      </c>
      <c r="AY268" s="70" t="str">
        <f>IF(AX268="","",IF(R268="Refreshment Beverage",ROUND(SUM(AX268*Rates!K$19),4),ROUND(SUM(AX268*(Rates!J$8/100)),4)))</f>
        <v/>
      </c>
      <c r="AZ268" s="67" t="str">
        <f t="shared" si="199"/>
        <v/>
      </c>
      <c r="BA268" s="22" t="str">
        <f t="shared" si="200"/>
        <v/>
      </c>
      <c r="BD268" s="171"/>
      <c r="BE268" s="171"/>
      <c r="BF268" s="171"/>
      <c r="BG268" s="171"/>
    </row>
    <row r="269" spans="11:59" ht="12.75" customHeight="1" x14ac:dyDescent="0.3">
      <c r="K269" s="42" t="str">
        <f t="shared" si="172"/>
        <v/>
      </c>
      <c r="L269" s="55" t="str">
        <f t="shared" si="173"/>
        <v/>
      </c>
      <c r="M269" s="43" t="str">
        <f t="shared" si="174"/>
        <v/>
      </c>
      <c r="N269" s="56" t="str" cm="1">
        <f t="array" ref="N269">IFERROR(IF(_xlfn.SINGLE(B:B)="","",IF(R269="Beer",SUM(LOOKUP(2,1/(Rates!$B$3:$B$5&lt;=W269)/(Rates!$C$3:$C$5&gt;=W269),Rates!$D$3:$D$5)*(X269/100)*W269),IF(R269="Refreshment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56" t="str">
        <f t="shared" si="175"/>
        <v/>
      </c>
      <c r="P269" s="53"/>
      <c r="Q269" s="14" t="str">
        <f t="shared" si="176"/>
        <v/>
      </c>
      <c r="R269" s="57" t="str">
        <f t="shared" si="177"/>
        <v/>
      </c>
      <c r="S269" s="58" t="str">
        <f>IF(B269="","",IF(R269="Refreshment Beverage",VLOOKUP(VALUE(Q269),Rates!G$15:L$19,2,0),VLOOKUP(VALUE(Q269),Rates!G$4:L$12,2,0)))</f>
        <v/>
      </c>
      <c r="T269" s="58" t="str">
        <f t="shared" si="178"/>
        <v/>
      </c>
      <c r="U269" s="58" t="str">
        <f t="shared" si="179"/>
        <v/>
      </c>
      <c r="V269" s="58" t="str">
        <f t="shared" si="180"/>
        <v/>
      </c>
      <c r="W269" s="58" t="str">
        <f t="shared" si="181"/>
        <v/>
      </c>
      <c r="X269" s="59" t="str">
        <f t="shared" si="182"/>
        <v/>
      </c>
      <c r="Y269" s="60" t="str">
        <f>IF(B:B="","",IF(R269="Refreshment Beverage",VLOOKUP(Q269,Rates!G$15:L$19,6,0)*W269,VLOOKUP(Q269,Rates!G$4:L$12,6,0)*W269))</f>
        <v/>
      </c>
      <c r="Z269" s="60" t="str">
        <f t="shared" si="183"/>
        <v/>
      </c>
      <c r="AA269" s="60" t="str">
        <f t="shared" si="171"/>
        <v/>
      </c>
      <c r="AB269" s="61" t="str" cm="1">
        <f t="array" ref="AB269">IF(_xlfn.SINGLE(B:B)="","",IF(R269="Refreshment Beverage","",IF(AND(R269="Beer",Q269=0),SUM(LOOKUP(2,1/(Rates!$B$15:$B$18&lt;=W269)/(Rates!$C$15:$C$18&gt;=W269),Rates!$D$15:$D$18)*W269),VLOOKUP(VALUE(_xlfn.SINGLE(Q:Q)),Rates!A:B,2,0)*W269)))</f>
        <v/>
      </c>
      <c r="AC269" s="61" t="str" cm="1">
        <f t="array" ref="AC269">IF(_xlfn.SINGLE(B:B)="","",IF(R269="Refreshment Beverage","",IF(AND(R269="Beer",Q269=0),SUM(LOOKUP(2,1/(Rates!$B$15:$B$18&lt;=W269)/(Rates!$C$15:$C$18&gt;=W269),Rates!$E$15:$E$18)*W269),VLOOKUP(VALUE(_xlfn.SINGLE(Q:Q)),Rates!A:C,3,0)*W269)))</f>
        <v/>
      </c>
      <c r="AD269" s="168">
        <f>IFERROR(IF(R269="Beer","",IF(OR(Q269=1,Q269=2,Q269=3,Q269=4),VLOOKUP(Q269,Rates!$A$31:$B$34,2,0)*W269,IF(V269=1,VLOOKUP(U269,'REB BEV MIN MKUP'!B:E,4,0),IF(V269&gt;1,VLOOKUP(VALUE(W269),'REB BEV MIN MKUP'!O:Q,3,0),0)))),0)</f>
        <v>0</v>
      </c>
      <c r="AE269" s="62" t="str">
        <f t="shared" si="184"/>
        <v/>
      </c>
      <c r="AF269" s="63" t="str">
        <f t="shared" si="185"/>
        <v/>
      </c>
      <c r="AG269" s="64" t="str">
        <f t="shared" si="186"/>
        <v/>
      </c>
      <c r="AH269" s="65" t="str">
        <f t="shared" si="187"/>
        <v/>
      </c>
      <c r="AI269" s="66" t="str">
        <f>IF(AE:AE="","",IF(R269="Refreshment Beverage",AK269*(Rates!J$19/100),ROUND(SUM(AH269*(Rates!$J$8/100)),4)))</f>
        <v/>
      </c>
      <c r="AJ269" s="67" t="str">
        <f t="shared" si="188"/>
        <v/>
      </c>
      <c r="AK269" s="22" t="str">
        <f t="shared" si="189"/>
        <v/>
      </c>
      <c r="AL269" s="62" t="str">
        <f t="shared" si="190"/>
        <v/>
      </c>
      <c r="AM269" s="63" t="str">
        <f>IF(AS269="","",IF(R269="Refreshment Beverage",ROUND(AS269*Rates!K$19,4),ROUND(AO269*(VLOOKUP(VALUE(Q269),Rates!G$4:L$12,3,0)),4)))</f>
        <v/>
      </c>
      <c r="AN269" s="68" t="str">
        <f>IF(AS269="","",IF(R269="Refreshment Beverage",AS269*(Rates!J$19/100),MAX(AM269,AB269)))</f>
        <v/>
      </c>
      <c r="AO269" s="69" t="str">
        <f t="shared" si="191"/>
        <v/>
      </c>
      <c r="AP269" s="69" t="str">
        <f t="shared" si="192"/>
        <v/>
      </c>
      <c r="AQ269" s="70" t="str">
        <f>IF(AS269="","",IF(R269="Refreshment Beverage",ROUND(SUM(VLOOKUP(Q:Q,Rates!G$15:L$19,3,0)*(AS269-Y269-Z269-AA269)),4),ROUND(SUM(Rates!$K$8*AS269),4)))</f>
        <v/>
      </c>
      <c r="AR269" s="66" t="str">
        <f t="shared" si="193"/>
        <v/>
      </c>
      <c r="AS269" s="22" t="str">
        <f t="shared" si="194"/>
        <v/>
      </c>
      <c r="AT269" s="62" t="str">
        <f t="shared" si="195"/>
        <v/>
      </c>
      <c r="AU269" s="63" t="str">
        <f>IF(AX269="","",IF(R269="Refreshment Beverage",ROUND((BA269-Y269-Z269-AA269)*VLOOKUP(VALUE(Q269),Rates!G$15:L$19,3,0),4),ROUND(AW269*(VLOOKUP(VALUE(Q269),Rates!G:L,3,0)),4)))</f>
        <v/>
      </c>
      <c r="AV269" s="68" t="str">
        <f t="shared" si="196"/>
        <v/>
      </c>
      <c r="AW269" s="69" t="str">
        <f t="shared" si="197"/>
        <v/>
      </c>
      <c r="AX269" s="65" t="str">
        <f t="shared" si="198"/>
        <v/>
      </c>
      <c r="AY269" s="70" t="str">
        <f>IF(AX269="","",IF(R269="Refreshment Beverage",ROUND(SUM(AX269*Rates!K$19),4),ROUND(SUM(AX269*(Rates!J$8/100)),4)))</f>
        <v/>
      </c>
      <c r="AZ269" s="67" t="str">
        <f t="shared" si="199"/>
        <v/>
      </c>
      <c r="BA269" s="22" t="str">
        <f t="shared" si="200"/>
        <v/>
      </c>
      <c r="BD269" s="171"/>
      <c r="BE269" s="171"/>
      <c r="BF269" s="171"/>
      <c r="BG269" s="171"/>
    </row>
    <row r="270" spans="11:59" ht="12.75" customHeight="1" x14ac:dyDescent="0.3">
      <c r="K270" s="42" t="str">
        <f t="shared" si="172"/>
        <v/>
      </c>
      <c r="L270" s="55" t="str">
        <f t="shared" si="173"/>
        <v/>
      </c>
      <c r="M270" s="43" t="str">
        <f t="shared" si="174"/>
        <v/>
      </c>
      <c r="N270" s="56" t="str" cm="1">
        <f t="array" ref="N270">IFERROR(IF(_xlfn.SINGLE(B:B)="","",IF(R270="Beer",SUM(LOOKUP(2,1/(Rates!$B$3:$B$5&lt;=W270)/(Rates!$C$3:$C$5&gt;=W270),Rates!$D$3:$D$5)*(X270/100)*W270),IF(R270="Refreshment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56" t="str">
        <f t="shared" si="175"/>
        <v/>
      </c>
      <c r="P270" s="53"/>
      <c r="Q270" s="14" t="str">
        <f t="shared" si="176"/>
        <v/>
      </c>
      <c r="R270" s="57" t="str">
        <f t="shared" si="177"/>
        <v/>
      </c>
      <c r="S270" s="58" t="str">
        <f>IF(B270="","",IF(R270="Refreshment Beverage",VLOOKUP(VALUE(Q270),Rates!G$15:L$19,2,0),VLOOKUP(VALUE(Q270),Rates!G$4:L$12,2,0)))</f>
        <v/>
      </c>
      <c r="T270" s="58" t="str">
        <f t="shared" si="178"/>
        <v/>
      </c>
      <c r="U270" s="58" t="str">
        <f t="shared" si="179"/>
        <v/>
      </c>
      <c r="V270" s="58" t="str">
        <f t="shared" si="180"/>
        <v/>
      </c>
      <c r="W270" s="58" t="str">
        <f t="shared" si="181"/>
        <v/>
      </c>
      <c r="X270" s="59" t="str">
        <f t="shared" si="182"/>
        <v/>
      </c>
      <c r="Y270" s="60" t="str">
        <f>IF(B:B="","",IF(R270="Refreshment Beverage",VLOOKUP(Q270,Rates!G$15:L$19,6,0)*W270,VLOOKUP(Q270,Rates!G$4:L$12,6,0)*W270))</f>
        <v/>
      </c>
      <c r="Z270" s="60" t="str">
        <f t="shared" si="183"/>
        <v/>
      </c>
      <c r="AA270" s="60" t="str">
        <f t="shared" si="171"/>
        <v/>
      </c>
      <c r="AB270" s="61" t="str" cm="1">
        <f t="array" ref="AB270">IF(_xlfn.SINGLE(B:B)="","",IF(R270="Refreshment Beverage","",IF(AND(R270="Beer",Q270=0),SUM(LOOKUP(2,1/(Rates!$B$15:$B$18&lt;=W270)/(Rates!$C$15:$C$18&gt;=W270),Rates!$D$15:$D$18)*W270),VLOOKUP(VALUE(_xlfn.SINGLE(Q:Q)),Rates!A:B,2,0)*W270)))</f>
        <v/>
      </c>
      <c r="AC270" s="61" t="str" cm="1">
        <f t="array" ref="AC270">IF(_xlfn.SINGLE(B:B)="","",IF(R270="Refreshment Beverage","",IF(AND(R270="Beer",Q270=0),SUM(LOOKUP(2,1/(Rates!$B$15:$B$18&lt;=W270)/(Rates!$C$15:$C$18&gt;=W270),Rates!$E$15:$E$18)*W270),VLOOKUP(VALUE(_xlfn.SINGLE(Q:Q)),Rates!A:C,3,0)*W270)))</f>
        <v/>
      </c>
      <c r="AD270" s="168">
        <f>IFERROR(IF(R270="Beer","",IF(OR(Q270=1,Q270=2,Q270=3,Q270=4),VLOOKUP(Q270,Rates!$A$31:$B$34,2,0)*W270,IF(V270=1,VLOOKUP(U270,'REB BEV MIN MKUP'!B:E,4,0),IF(V270&gt;1,VLOOKUP(VALUE(W270),'REB BEV MIN MKUP'!O:Q,3,0),0)))),0)</f>
        <v>0</v>
      </c>
      <c r="AE270" s="62" t="str">
        <f t="shared" si="184"/>
        <v/>
      </c>
      <c r="AF270" s="63" t="str">
        <f t="shared" si="185"/>
        <v/>
      </c>
      <c r="AG270" s="64" t="str">
        <f t="shared" si="186"/>
        <v/>
      </c>
      <c r="AH270" s="65" t="str">
        <f t="shared" si="187"/>
        <v/>
      </c>
      <c r="AI270" s="66" t="str">
        <f>IF(AE:AE="","",IF(R270="Refreshment Beverage",AK270*(Rates!J$19/100),ROUND(SUM(AH270*(Rates!$J$8/100)),4)))</f>
        <v/>
      </c>
      <c r="AJ270" s="67" t="str">
        <f t="shared" si="188"/>
        <v/>
      </c>
      <c r="AK270" s="22" t="str">
        <f t="shared" si="189"/>
        <v/>
      </c>
      <c r="AL270" s="62" t="str">
        <f t="shared" si="190"/>
        <v/>
      </c>
      <c r="AM270" s="63" t="str">
        <f>IF(AS270="","",IF(R270="Refreshment Beverage",ROUND(AS270*Rates!K$19,4),ROUND(AO270*(VLOOKUP(VALUE(Q270),Rates!G$4:L$12,3,0)),4)))</f>
        <v/>
      </c>
      <c r="AN270" s="68" t="str">
        <f>IF(AS270="","",IF(R270="Refreshment Beverage",AS270*(Rates!J$19/100),MAX(AM270,AB270)))</f>
        <v/>
      </c>
      <c r="AO270" s="69" t="str">
        <f t="shared" si="191"/>
        <v/>
      </c>
      <c r="AP270" s="69" t="str">
        <f t="shared" si="192"/>
        <v/>
      </c>
      <c r="AQ270" s="70" t="str">
        <f>IF(AS270="","",IF(R270="Refreshment Beverage",ROUND(SUM(VLOOKUP(Q:Q,Rates!G$15:L$19,3,0)*(AS270-Y270-Z270-AA270)),4),ROUND(SUM(Rates!$K$8*AS270),4)))</f>
        <v/>
      </c>
      <c r="AR270" s="66" t="str">
        <f t="shared" si="193"/>
        <v/>
      </c>
      <c r="AS270" s="22" t="str">
        <f t="shared" si="194"/>
        <v/>
      </c>
      <c r="AT270" s="62" t="str">
        <f t="shared" si="195"/>
        <v/>
      </c>
      <c r="AU270" s="63" t="str">
        <f>IF(AX270="","",IF(R270="Refreshment Beverage",ROUND((BA270-Y270-Z270-AA270)*VLOOKUP(VALUE(Q270),Rates!G$15:L$19,3,0),4),ROUND(AW270*(VLOOKUP(VALUE(Q270),Rates!G:L,3,0)),4)))</f>
        <v/>
      </c>
      <c r="AV270" s="68" t="str">
        <f t="shared" si="196"/>
        <v/>
      </c>
      <c r="AW270" s="69" t="str">
        <f t="shared" si="197"/>
        <v/>
      </c>
      <c r="AX270" s="65" t="str">
        <f t="shared" si="198"/>
        <v/>
      </c>
      <c r="AY270" s="70" t="str">
        <f>IF(AX270="","",IF(R270="Refreshment Beverage",ROUND(SUM(AX270*Rates!K$19),4),ROUND(SUM(AX270*(Rates!J$8/100)),4)))</f>
        <v/>
      </c>
      <c r="AZ270" s="67" t="str">
        <f t="shared" si="199"/>
        <v/>
      </c>
      <c r="BA270" s="22" t="str">
        <f t="shared" si="200"/>
        <v/>
      </c>
      <c r="BD270" s="171"/>
      <c r="BE270" s="171"/>
      <c r="BF270" s="171"/>
      <c r="BG270" s="171"/>
    </row>
    <row r="271" spans="11:59" ht="12.75" customHeight="1" x14ac:dyDescent="0.3">
      <c r="K271" s="42" t="str">
        <f t="shared" si="172"/>
        <v/>
      </c>
      <c r="L271" s="55" t="str">
        <f t="shared" si="173"/>
        <v/>
      </c>
      <c r="M271" s="43" t="str">
        <f t="shared" si="174"/>
        <v/>
      </c>
      <c r="N271" s="56" t="str" cm="1">
        <f t="array" ref="N271">IFERROR(IF(_xlfn.SINGLE(B:B)="","",IF(R271="Beer",SUM(LOOKUP(2,1/(Rates!$B$3:$B$5&lt;=W271)/(Rates!$C$3:$C$5&gt;=W271),Rates!$D$3:$D$5)*(X271/100)*W271),IF(R271="Refreshment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56" t="str">
        <f t="shared" si="175"/>
        <v/>
      </c>
      <c r="P271" s="53"/>
      <c r="Q271" s="14" t="str">
        <f t="shared" si="176"/>
        <v/>
      </c>
      <c r="R271" s="57" t="str">
        <f t="shared" si="177"/>
        <v/>
      </c>
      <c r="S271" s="58" t="str">
        <f>IF(B271="","",IF(R271="Refreshment Beverage",VLOOKUP(VALUE(Q271),Rates!G$15:L$19,2,0),VLOOKUP(VALUE(Q271),Rates!G$4:L$12,2,0)))</f>
        <v/>
      </c>
      <c r="T271" s="58" t="str">
        <f t="shared" si="178"/>
        <v/>
      </c>
      <c r="U271" s="58" t="str">
        <f t="shared" si="179"/>
        <v/>
      </c>
      <c r="V271" s="58" t="str">
        <f t="shared" si="180"/>
        <v/>
      </c>
      <c r="W271" s="58" t="str">
        <f t="shared" si="181"/>
        <v/>
      </c>
      <c r="X271" s="59" t="str">
        <f t="shared" si="182"/>
        <v/>
      </c>
      <c r="Y271" s="60" t="str">
        <f>IF(B:B="","",IF(R271="Refreshment Beverage",VLOOKUP(Q271,Rates!G$15:L$19,6,0)*W271,VLOOKUP(Q271,Rates!G$4:L$12,6,0)*W271))</f>
        <v/>
      </c>
      <c r="Z271" s="60" t="str">
        <f t="shared" si="183"/>
        <v/>
      </c>
      <c r="AA271" s="60" t="str">
        <f t="shared" si="171"/>
        <v/>
      </c>
      <c r="AB271" s="61" t="str" cm="1">
        <f t="array" ref="AB271">IF(_xlfn.SINGLE(B:B)="","",IF(R271="Refreshment Beverage","",IF(AND(R271="Beer",Q271=0),SUM(LOOKUP(2,1/(Rates!$B$15:$B$18&lt;=W271)/(Rates!$C$15:$C$18&gt;=W271),Rates!$D$15:$D$18)*W271),VLOOKUP(VALUE(_xlfn.SINGLE(Q:Q)),Rates!A:B,2,0)*W271)))</f>
        <v/>
      </c>
      <c r="AC271" s="61" t="str" cm="1">
        <f t="array" ref="AC271">IF(_xlfn.SINGLE(B:B)="","",IF(R271="Refreshment Beverage","",IF(AND(R271="Beer",Q271=0),SUM(LOOKUP(2,1/(Rates!$B$15:$B$18&lt;=W271)/(Rates!$C$15:$C$18&gt;=W271),Rates!$E$15:$E$18)*W271),VLOOKUP(VALUE(_xlfn.SINGLE(Q:Q)),Rates!A:C,3,0)*W271)))</f>
        <v/>
      </c>
      <c r="AD271" s="168">
        <f>IFERROR(IF(R271="Beer","",IF(OR(Q271=1,Q271=2,Q271=3,Q271=4),VLOOKUP(Q271,Rates!$A$31:$B$34,2,0)*W271,IF(V271=1,VLOOKUP(U271,'REB BEV MIN MKUP'!B:E,4,0),IF(V271&gt;1,VLOOKUP(VALUE(W271),'REB BEV MIN MKUP'!O:Q,3,0),0)))),0)</f>
        <v>0</v>
      </c>
      <c r="AE271" s="62" t="str">
        <f t="shared" si="184"/>
        <v/>
      </c>
      <c r="AF271" s="63" t="str">
        <f t="shared" si="185"/>
        <v/>
      </c>
      <c r="AG271" s="64" t="str">
        <f t="shared" si="186"/>
        <v/>
      </c>
      <c r="AH271" s="65" t="str">
        <f t="shared" si="187"/>
        <v/>
      </c>
      <c r="AI271" s="66" t="str">
        <f>IF(AE:AE="","",IF(R271="Refreshment Beverage",AK271*(Rates!J$19/100),ROUND(SUM(AH271*(Rates!$J$8/100)),4)))</f>
        <v/>
      </c>
      <c r="AJ271" s="67" t="str">
        <f t="shared" si="188"/>
        <v/>
      </c>
      <c r="AK271" s="22" t="str">
        <f t="shared" si="189"/>
        <v/>
      </c>
      <c r="AL271" s="62" t="str">
        <f t="shared" si="190"/>
        <v/>
      </c>
      <c r="AM271" s="63" t="str">
        <f>IF(AS271="","",IF(R271="Refreshment Beverage",ROUND(AS271*Rates!K$19,4),ROUND(AO271*(VLOOKUP(VALUE(Q271),Rates!G$4:L$12,3,0)),4)))</f>
        <v/>
      </c>
      <c r="AN271" s="68" t="str">
        <f>IF(AS271="","",IF(R271="Refreshment Beverage",AS271*(Rates!J$19/100),MAX(AM271,AB271)))</f>
        <v/>
      </c>
      <c r="AO271" s="69" t="str">
        <f t="shared" si="191"/>
        <v/>
      </c>
      <c r="AP271" s="69" t="str">
        <f t="shared" si="192"/>
        <v/>
      </c>
      <c r="AQ271" s="70" t="str">
        <f>IF(AS271="","",IF(R271="Refreshment Beverage",ROUND(SUM(VLOOKUP(Q:Q,Rates!G$15:L$19,3,0)*(AS271-Y271-Z271-AA271)),4),ROUND(SUM(Rates!$K$8*AS271),4)))</f>
        <v/>
      </c>
      <c r="AR271" s="66" t="str">
        <f t="shared" si="193"/>
        <v/>
      </c>
      <c r="AS271" s="22" t="str">
        <f t="shared" si="194"/>
        <v/>
      </c>
      <c r="AT271" s="62" t="str">
        <f t="shared" si="195"/>
        <v/>
      </c>
      <c r="AU271" s="63" t="str">
        <f>IF(AX271="","",IF(R271="Refreshment Beverage",ROUND((BA271-Y271-Z271-AA271)*VLOOKUP(VALUE(Q271),Rates!G$15:L$19,3,0),4),ROUND(AW271*(VLOOKUP(VALUE(Q271),Rates!G:L,3,0)),4)))</f>
        <v/>
      </c>
      <c r="AV271" s="68" t="str">
        <f t="shared" si="196"/>
        <v/>
      </c>
      <c r="AW271" s="69" t="str">
        <f t="shared" si="197"/>
        <v/>
      </c>
      <c r="AX271" s="65" t="str">
        <f t="shared" si="198"/>
        <v/>
      </c>
      <c r="AY271" s="70" t="str">
        <f>IF(AX271="","",IF(R271="Refreshment Beverage",ROUND(SUM(AX271*Rates!K$19),4),ROUND(SUM(AX271*(Rates!J$8/100)),4)))</f>
        <v/>
      </c>
      <c r="AZ271" s="67" t="str">
        <f t="shared" si="199"/>
        <v/>
      </c>
      <c r="BA271" s="22" t="str">
        <f t="shared" si="200"/>
        <v/>
      </c>
      <c r="BD271" s="171"/>
      <c r="BE271" s="171"/>
      <c r="BF271" s="171"/>
      <c r="BG271" s="171"/>
    </row>
    <row r="272" spans="11:59" ht="12.75" customHeight="1" x14ac:dyDescent="0.3">
      <c r="K272" s="42" t="str">
        <f t="shared" si="172"/>
        <v/>
      </c>
      <c r="L272" s="55" t="str">
        <f t="shared" si="173"/>
        <v/>
      </c>
      <c r="M272" s="43" t="str">
        <f t="shared" si="174"/>
        <v/>
      </c>
      <c r="N272" s="56" t="str" cm="1">
        <f t="array" ref="N272">IFERROR(IF(_xlfn.SINGLE(B:B)="","",IF(R272="Beer",SUM(LOOKUP(2,1/(Rates!$B$3:$B$5&lt;=W272)/(Rates!$C$3:$C$5&gt;=W272),Rates!$D$3:$D$5)*(X272/100)*W272),IF(R272="Refreshment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56" t="str">
        <f t="shared" si="175"/>
        <v/>
      </c>
      <c r="P272" s="53"/>
      <c r="Q272" s="14" t="str">
        <f t="shared" si="176"/>
        <v/>
      </c>
      <c r="R272" s="57" t="str">
        <f t="shared" si="177"/>
        <v/>
      </c>
      <c r="S272" s="58" t="str">
        <f>IF(B272="","",IF(R272="Refreshment Beverage",VLOOKUP(VALUE(Q272),Rates!G$15:L$19,2,0),VLOOKUP(VALUE(Q272),Rates!G$4:L$12,2,0)))</f>
        <v/>
      </c>
      <c r="T272" s="58" t="str">
        <f t="shared" si="178"/>
        <v/>
      </c>
      <c r="U272" s="58" t="str">
        <f t="shared" si="179"/>
        <v/>
      </c>
      <c r="V272" s="58" t="str">
        <f t="shared" si="180"/>
        <v/>
      </c>
      <c r="W272" s="58" t="str">
        <f t="shared" si="181"/>
        <v/>
      </c>
      <c r="X272" s="59" t="str">
        <f t="shared" si="182"/>
        <v/>
      </c>
      <c r="Y272" s="60" t="str">
        <f>IF(B:B="","",IF(R272="Refreshment Beverage",VLOOKUP(Q272,Rates!G$15:L$19,6,0)*W272,VLOOKUP(Q272,Rates!G$4:L$12,6,0)*W272))</f>
        <v/>
      </c>
      <c r="Z272" s="60" t="str">
        <f t="shared" si="183"/>
        <v/>
      </c>
      <c r="AA272" s="60" t="str">
        <f t="shared" si="171"/>
        <v/>
      </c>
      <c r="AB272" s="61" t="str" cm="1">
        <f t="array" ref="AB272">IF(_xlfn.SINGLE(B:B)="","",IF(R272="Refreshment Beverage","",IF(AND(R272="Beer",Q272=0),SUM(LOOKUP(2,1/(Rates!$B$15:$B$18&lt;=W272)/(Rates!$C$15:$C$18&gt;=W272),Rates!$D$15:$D$18)*W272),VLOOKUP(VALUE(_xlfn.SINGLE(Q:Q)),Rates!A:B,2,0)*W272)))</f>
        <v/>
      </c>
      <c r="AC272" s="61" t="str" cm="1">
        <f t="array" ref="AC272">IF(_xlfn.SINGLE(B:B)="","",IF(R272="Refreshment Beverage","",IF(AND(R272="Beer",Q272=0),SUM(LOOKUP(2,1/(Rates!$B$15:$B$18&lt;=W272)/(Rates!$C$15:$C$18&gt;=W272),Rates!$E$15:$E$18)*W272),VLOOKUP(VALUE(_xlfn.SINGLE(Q:Q)),Rates!A:C,3,0)*W272)))</f>
        <v/>
      </c>
      <c r="AD272" s="168">
        <f>IFERROR(IF(R272="Beer","",IF(OR(Q272=1,Q272=2,Q272=3,Q272=4),VLOOKUP(Q272,Rates!$A$31:$B$34,2,0)*W272,IF(V272=1,VLOOKUP(U272,'REB BEV MIN MKUP'!B:E,4,0),IF(V272&gt;1,VLOOKUP(VALUE(W272),'REB BEV MIN MKUP'!O:Q,3,0),0)))),0)</f>
        <v>0</v>
      </c>
      <c r="AE272" s="62" t="str">
        <f t="shared" si="184"/>
        <v/>
      </c>
      <c r="AF272" s="63" t="str">
        <f t="shared" si="185"/>
        <v/>
      </c>
      <c r="AG272" s="64" t="str">
        <f t="shared" si="186"/>
        <v/>
      </c>
      <c r="AH272" s="65" t="str">
        <f t="shared" si="187"/>
        <v/>
      </c>
      <c r="AI272" s="66" t="str">
        <f>IF(AE:AE="","",IF(R272="Refreshment Beverage",AK272*(Rates!J$19/100),ROUND(SUM(AH272*(Rates!$J$8/100)),4)))</f>
        <v/>
      </c>
      <c r="AJ272" s="67" t="str">
        <f t="shared" si="188"/>
        <v/>
      </c>
      <c r="AK272" s="22" t="str">
        <f t="shared" si="189"/>
        <v/>
      </c>
      <c r="AL272" s="62" t="str">
        <f t="shared" si="190"/>
        <v/>
      </c>
      <c r="AM272" s="63" t="str">
        <f>IF(AS272="","",IF(R272="Refreshment Beverage",ROUND(AS272*Rates!K$19,4),ROUND(AO272*(VLOOKUP(VALUE(Q272),Rates!G$4:L$12,3,0)),4)))</f>
        <v/>
      </c>
      <c r="AN272" s="68" t="str">
        <f>IF(AS272="","",IF(R272="Refreshment Beverage",AS272*(Rates!J$19/100),MAX(AM272,AB272)))</f>
        <v/>
      </c>
      <c r="AO272" s="69" t="str">
        <f t="shared" si="191"/>
        <v/>
      </c>
      <c r="AP272" s="69" t="str">
        <f t="shared" si="192"/>
        <v/>
      </c>
      <c r="AQ272" s="70" t="str">
        <f>IF(AS272="","",IF(R272="Refreshment Beverage",ROUND(SUM(VLOOKUP(Q:Q,Rates!G$15:L$19,3,0)*(AS272-Y272-Z272-AA272)),4),ROUND(SUM(Rates!$K$8*AS272),4)))</f>
        <v/>
      </c>
      <c r="AR272" s="66" t="str">
        <f t="shared" si="193"/>
        <v/>
      </c>
      <c r="AS272" s="22" t="str">
        <f t="shared" si="194"/>
        <v/>
      </c>
      <c r="AT272" s="62" t="str">
        <f t="shared" si="195"/>
        <v/>
      </c>
      <c r="AU272" s="63" t="str">
        <f>IF(AX272="","",IF(R272="Refreshment Beverage",ROUND((BA272-Y272-Z272-AA272)*VLOOKUP(VALUE(Q272),Rates!G$15:L$19,3,0),4),ROUND(AW272*(VLOOKUP(VALUE(Q272),Rates!G:L,3,0)),4)))</f>
        <v/>
      </c>
      <c r="AV272" s="68" t="str">
        <f t="shared" si="196"/>
        <v/>
      </c>
      <c r="AW272" s="69" t="str">
        <f t="shared" si="197"/>
        <v/>
      </c>
      <c r="AX272" s="65" t="str">
        <f t="shared" si="198"/>
        <v/>
      </c>
      <c r="AY272" s="70" t="str">
        <f>IF(AX272="","",IF(R272="Refreshment Beverage",ROUND(SUM(AX272*Rates!K$19),4),ROUND(SUM(AX272*(Rates!J$8/100)),4)))</f>
        <v/>
      </c>
      <c r="AZ272" s="67" t="str">
        <f t="shared" si="199"/>
        <v/>
      </c>
      <c r="BA272" s="22" t="str">
        <f t="shared" si="200"/>
        <v/>
      </c>
      <c r="BD272" s="171"/>
      <c r="BE272" s="171"/>
      <c r="BF272" s="171"/>
      <c r="BG272" s="171"/>
    </row>
    <row r="273" spans="11:59" ht="12.75" customHeight="1" x14ac:dyDescent="0.3">
      <c r="K273" s="42" t="str">
        <f t="shared" si="172"/>
        <v/>
      </c>
      <c r="L273" s="55" t="str">
        <f t="shared" si="173"/>
        <v/>
      </c>
      <c r="M273" s="43" t="str">
        <f t="shared" si="174"/>
        <v/>
      </c>
      <c r="N273" s="56" t="str" cm="1">
        <f t="array" ref="N273">IFERROR(IF(_xlfn.SINGLE(B:B)="","",IF(R273="Beer",SUM(LOOKUP(2,1/(Rates!$B$3:$B$5&lt;=W273)/(Rates!$C$3:$C$5&gt;=W273),Rates!$D$3:$D$5)*(X273/100)*W273),IF(R273="Refreshment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56" t="str">
        <f t="shared" si="175"/>
        <v/>
      </c>
      <c r="P273" s="53"/>
      <c r="Q273" s="14" t="str">
        <f t="shared" si="176"/>
        <v/>
      </c>
      <c r="R273" s="57" t="str">
        <f t="shared" si="177"/>
        <v/>
      </c>
      <c r="S273" s="58" t="str">
        <f>IF(B273="","",IF(R273="Refreshment Beverage",VLOOKUP(VALUE(Q273),Rates!G$15:L$19,2,0),VLOOKUP(VALUE(Q273),Rates!G$4:L$12,2,0)))</f>
        <v/>
      </c>
      <c r="T273" s="58" t="str">
        <f t="shared" si="178"/>
        <v/>
      </c>
      <c r="U273" s="58" t="str">
        <f t="shared" si="179"/>
        <v/>
      </c>
      <c r="V273" s="58" t="str">
        <f t="shared" si="180"/>
        <v/>
      </c>
      <c r="W273" s="58" t="str">
        <f t="shared" si="181"/>
        <v/>
      </c>
      <c r="X273" s="59" t="str">
        <f t="shared" si="182"/>
        <v/>
      </c>
      <c r="Y273" s="60" t="str">
        <f>IF(B:B="","",IF(R273="Refreshment Beverage",VLOOKUP(Q273,Rates!G$15:L$19,6,0)*W273,VLOOKUP(Q273,Rates!G$4:L$12,6,0)*W273))</f>
        <v/>
      </c>
      <c r="Z273" s="60" t="str">
        <f t="shared" si="183"/>
        <v/>
      </c>
      <c r="AA273" s="60" t="str">
        <f t="shared" si="171"/>
        <v/>
      </c>
      <c r="AB273" s="61" t="str" cm="1">
        <f t="array" ref="AB273">IF(_xlfn.SINGLE(B:B)="","",IF(R273="Refreshment Beverage","",IF(AND(R273="Beer",Q273=0),SUM(LOOKUP(2,1/(Rates!$B$15:$B$18&lt;=W273)/(Rates!$C$15:$C$18&gt;=W273),Rates!$D$15:$D$18)*W273),VLOOKUP(VALUE(_xlfn.SINGLE(Q:Q)),Rates!A:B,2,0)*W273)))</f>
        <v/>
      </c>
      <c r="AC273" s="61" t="str" cm="1">
        <f t="array" ref="AC273">IF(_xlfn.SINGLE(B:B)="","",IF(R273="Refreshment Beverage","",IF(AND(R273="Beer",Q273=0),SUM(LOOKUP(2,1/(Rates!$B$15:$B$18&lt;=W273)/(Rates!$C$15:$C$18&gt;=W273),Rates!$E$15:$E$18)*W273),VLOOKUP(VALUE(_xlfn.SINGLE(Q:Q)),Rates!A:C,3,0)*W273)))</f>
        <v/>
      </c>
      <c r="AD273" s="168">
        <f>IFERROR(IF(R273="Beer","",IF(OR(Q273=1,Q273=2,Q273=3,Q273=4),VLOOKUP(Q273,Rates!$A$31:$B$34,2,0)*W273,IF(V273=1,VLOOKUP(U273,'REB BEV MIN MKUP'!B:E,4,0),IF(V273&gt;1,VLOOKUP(VALUE(W273),'REB BEV MIN MKUP'!O:Q,3,0),0)))),0)</f>
        <v>0</v>
      </c>
      <c r="AE273" s="62" t="str">
        <f t="shared" si="184"/>
        <v/>
      </c>
      <c r="AF273" s="63" t="str">
        <f t="shared" si="185"/>
        <v/>
      </c>
      <c r="AG273" s="64" t="str">
        <f t="shared" si="186"/>
        <v/>
      </c>
      <c r="AH273" s="65" t="str">
        <f t="shared" si="187"/>
        <v/>
      </c>
      <c r="AI273" s="66" t="str">
        <f>IF(AE:AE="","",IF(R273="Refreshment Beverage",AK273*(Rates!J$19/100),ROUND(SUM(AH273*(Rates!$J$8/100)),4)))</f>
        <v/>
      </c>
      <c r="AJ273" s="67" t="str">
        <f t="shared" si="188"/>
        <v/>
      </c>
      <c r="AK273" s="22" t="str">
        <f t="shared" si="189"/>
        <v/>
      </c>
      <c r="AL273" s="62" t="str">
        <f t="shared" si="190"/>
        <v/>
      </c>
      <c r="AM273" s="63" t="str">
        <f>IF(AS273="","",IF(R273="Refreshment Beverage",ROUND(AS273*Rates!K$19,4),ROUND(AO273*(VLOOKUP(VALUE(Q273),Rates!G$4:L$12,3,0)),4)))</f>
        <v/>
      </c>
      <c r="AN273" s="68" t="str">
        <f>IF(AS273="","",IF(R273="Refreshment Beverage",AS273*(Rates!J$19/100),MAX(AM273,AB273)))</f>
        <v/>
      </c>
      <c r="AO273" s="69" t="str">
        <f t="shared" si="191"/>
        <v/>
      </c>
      <c r="AP273" s="69" t="str">
        <f t="shared" si="192"/>
        <v/>
      </c>
      <c r="AQ273" s="70" t="str">
        <f>IF(AS273="","",IF(R273="Refreshment Beverage",ROUND(SUM(VLOOKUP(Q:Q,Rates!G$15:L$19,3,0)*(AS273-Y273-Z273-AA273)),4),ROUND(SUM(Rates!$K$8*AS273),4)))</f>
        <v/>
      </c>
      <c r="AR273" s="66" t="str">
        <f t="shared" si="193"/>
        <v/>
      </c>
      <c r="AS273" s="22" t="str">
        <f t="shared" si="194"/>
        <v/>
      </c>
      <c r="AT273" s="62" t="str">
        <f t="shared" si="195"/>
        <v/>
      </c>
      <c r="AU273" s="63" t="str">
        <f>IF(AX273="","",IF(R273="Refreshment Beverage",ROUND((BA273-Y273-Z273-AA273)*VLOOKUP(VALUE(Q273),Rates!G$15:L$19,3,0),4),ROUND(AW273*(VLOOKUP(VALUE(Q273),Rates!G:L,3,0)),4)))</f>
        <v/>
      </c>
      <c r="AV273" s="68" t="str">
        <f t="shared" si="196"/>
        <v/>
      </c>
      <c r="AW273" s="69" t="str">
        <f t="shared" si="197"/>
        <v/>
      </c>
      <c r="AX273" s="65" t="str">
        <f t="shared" si="198"/>
        <v/>
      </c>
      <c r="AY273" s="70" t="str">
        <f>IF(AX273="","",IF(R273="Refreshment Beverage",ROUND(SUM(AX273*Rates!K$19),4),ROUND(SUM(AX273*(Rates!J$8/100)),4)))</f>
        <v/>
      </c>
      <c r="AZ273" s="67" t="str">
        <f t="shared" si="199"/>
        <v/>
      </c>
      <c r="BA273" s="22" t="str">
        <f t="shared" si="200"/>
        <v/>
      </c>
      <c r="BD273" s="171"/>
      <c r="BE273" s="171"/>
      <c r="BF273" s="171"/>
      <c r="BG273" s="171"/>
    </row>
    <row r="274" spans="11:59" ht="12.75" customHeight="1" x14ac:dyDescent="0.3">
      <c r="K274" s="42" t="str">
        <f t="shared" si="172"/>
        <v/>
      </c>
      <c r="L274" s="55" t="str">
        <f t="shared" si="173"/>
        <v/>
      </c>
      <c r="M274" s="43" t="str">
        <f t="shared" si="174"/>
        <v/>
      </c>
      <c r="N274" s="56" t="str" cm="1">
        <f t="array" ref="N274">IFERROR(IF(_xlfn.SINGLE(B:B)="","",IF(R274="Beer",SUM(LOOKUP(2,1/(Rates!$B$3:$B$5&lt;=W274)/(Rates!$C$3:$C$5&gt;=W274),Rates!$D$3:$D$5)*(X274/100)*W274),IF(R274="Refreshment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56" t="str">
        <f t="shared" si="175"/>
        <v/>
      </c>
      <c r="P274" s="53"/>
      <c r="Q274" s="14" t="str">
        <f t="shared" si="176"/>
        <v/>
      </c>
      <c r="R274" s="57" t="str">
        <f t="shared" si="177"/>
        <v/>
      </c>
      <c r="S274" s="58" t="str">
        <f>IF(B274="","",IF(R274="Refreshment Beverage",VLOOKUP(VALUE(Q274),Rates!G$15:L$19,2,0),VLOOKUP(VALUE(Q274),Rates!G$4:L$12,2,0)))</f>
        <v/>
      </c>
      <c r="T274" s="58" t="str">
        <f t="shared" si="178"/>
        <v/>
      </c>
      <c r="U274" s="58" t="str">
        <f t="shared" si="179"/>
        <v/>
      </c>
      <c r="V274" s="58" t="str">
        <f t="shared" si="180"/>
        <v/>
      </c>
      <c r="W274" s="58" t="str">
        <f t="shared" si="181"/>
        <v/>
      </c>
      <c r="X274" s="59" t="str">
        <f t="shared" si="182"/>
        <v/>
      </c>
      <c r="Y274" s="60" t="str">
        <f>IF(B:B="","",IF(R274="Refreshment Beverage",VLOOKUP(Q274,Rates!G$15:L$19,6,0)*W274,VLOOKUP(Q274,Rates!G$4:L$12,6,0)*W274))</f>
        <v/>
      </c>
      <c r="Z274" s="60" t="str">
        <f t="shared" si="183"/>
        <v/>
      </c>
      <c r="AA274" s="60" t="str">
        <f t="shared" si="171"/>
        <v/>
      </c>
      <c r="AB274" s="61" t="str" cm="1">
        <f t="array" ref="AB274">IF(_xlfn.SINGLE(B:B)="","",IF(R274="Refreshment Beverage","",IF(AND(R274="Beer",Q274=0),SUM(LOOKUP(2,1/(Rates!$B$15:$B$18&lt;=W274)/(Rates!$C$15:$C$18&gt;=W274),Rates!$D$15:$D$18)*W274),VLOOKUP(VALUE(_xlfn.SINGLE(Q:Q)),Rates!A:B,2,0)*W274)))</f>
        <v/>
      </c>
      <c r="AC274" s="61" t="str" cm="1">
        <f t="array" ref="AC274">IF(_xlfn.SINGLE(B:B)="","",IF(R274="Refreshment Beverage","",IF(AND(R274="Beer",Q274=0),SUM(LOOKUP(2,1/(Rates!$B$15:$B$18&lt;=W274)/(Rates!$C$15:$C$18&gt;=W274),Rates!$E$15:$E$18)*W274),VLOOKUP(VALUE(_xlfn.SINGLE(Q:Q)),Rates!A:C,3,0)*W274)))</f>
        <v/>
      </c>
      <c r="AD274" s="168">
        <f>IFERROR(IF(R274="Beer","",IF(OR(Q274=1,Q274=2,Q274=3,Q274=4),VLOOKUP(Q274,Rates!$A$31:$B$34,2,0)*W274,IF(V274=1,VLOOKUP(U274,'REB BEV MIN MKUP'!B:E,4,0),IF(V274&gt;1,VLOOKUP(VALUE(W274),'REB BEV MIN MKUP'!O:Q,3,0),0)))),0)</f>
        <v>0</v>
      </c>
      <c r="AE274" s="62" t="str">
        <f t="shared" si="184"/>
        <v/>
      </c>
      <c r="AF274" s="63" t="str">
        <f t="shared" si="185"/>
        <v/>
      </c>
      <c r="AG274" s="64" t="str">
        <f t="shared" si="186"/>
        <v/>
      </c>
      <c r="AH274" s="65" t="str">
        <f t="shared" si="187"/>
        <v/>
      </c>
      <c r="AI274" s="66" t="str">
        <f>IF(AE:AE="","",IF(R274="Refreshment Beverage",AK274*(Rates!J$19/100),ROUND(SUM(AH274*(Rates!$J$8/100)),4)))</f>
        <v/>
      </c>
      <c r="AJ274" s="67" t="str">
        <f t="shared" si="188"/>
        <v/>
      </c>
      <c r="AK274" s="22" t="str">
        <f t="shared" si="189"/>
        <v/>
      </c>
      <c r="AL274" s="62" t="str">
        <f t="shared" si="190"/>
        <v/>
      </c>
      <c r="AM274" s="63" t="str">
        <f>IF(AS274="","",IF(R274="Refreshment Beverage",ROUND(AS274*Rates!K$19,4),ROUND(AO274*(VLOOKUP(VALUE(Q274),Rates!G$4:L$12,3,0)),4)))</f>
        <v/>
      </c>
      <c r="AN274" s="68" t="str">
        <f>IF(AS274="","",IF(R274="Refreshment Beverage",AS274*(Rates!J$19/100),MAX(AM274,AB274)))</f>
        <v/>
      </c>
      <c r="AO274" s="69" t="str">
        <f t="shared" si="191"/>
        <v/>
      </c>
      <c r="AP274" s="69" t="str">
        <f t="shared" si="192"/>
        <v/>
      </c>
      <c r="AQ274" s="70" t="str">
        <f>IF(AS274="","",IF(R274="Refreshment Beverage",ROUND(SUM(VLOOKUP(Q:Q,Rates!G$15:L$19,3,0)*(AS274-Y274-Z274-AA274)),4),ROUND(SUM(Rates!$K$8*AS274),4)))</f>
        <v/>
      </c>
      <c r="AR274" s="66" t="str">
        <f t="shared" si="193"/>
        <v/>
      </c>
      <c r="AS274" s="22" t="str">
        <f t="shared" si="194"/>
        <v/>
      </c>
      <c r="AT274" s="62" t="str">
        <f t="shared" si="195"/>
        <v/>
      </c>
      <c r="AU274" s="63" t="str">
        <f>IF(AX274="","",IF(R274="Refreshment Beverage",ROUND((BA274-Y274-Z274-AA274)*VLOOKUP(VALUE(Q274),Rates!G$15:L$19,3,0),4),ROUND(AW274*(VLOOKUP(VALUE(Q274),Rates!G:L,3,0)),4)))</f>
        <v/>
      </c>
      <c r="AV274" s="68" t="str">
        <f t="shared" si="196"/>
        <v/>
      </c>
      <c r="AW274" s="69" t="str">
        <f t="shared" si="197"/>
        <v/>
      </c>
      <c r="AX274" s="65" t="str">
        <f t="shared" si="198"/>
        <v/>
      </c>
      <c r="AY274" s="70" t="str">
        <f>IF(AX274="","",IF(R274="Refreshment Beverage",ROUND(SUM(AX274*Rates!K$19),4),ROUND(SUM(AX274*(Rates!J$8/100)),4)))</f>
        <v/>
      </c>
      <c r="AZ274" s="67" t="str">
        <f t="shared" si="199"/>
        <v/>
      </c>
      <c r="BA274" s="22" t="str">
        <f t="shared" si="200"/>
        <v/>
      </c>
      <c r="BD274" s="171"/>
      <c r="BE274" s="171"/>
      <c r="BF274" s="171"/>
      <c r="BG274" s="171"/>
    </row>
    <row r="275" spans="11:59" ht="12.75" customHeight="1" x14ac:dyDescent="0.3">
      <c r="K275" s="42" t="str">
        <f t="shared" si="172"/>
        <v/>
      </c>
      <c r="L275" s="55" t="str">
        <f t="shared" si="173"/>
        <v/>
      </c>
      <c r="M275" s="43" t="str">
        <f t="shared" si="174"/>
        <v/>
      </c>
      <c r="N275" s="56" t="str" cm="1">
        <f t="array" ref="N275">IFERROR(IF(_xlfn.SINGLE(B:B)="","",IF(R275="Beer",SUM(LOOKUP(2,1/(Rates!$B$3:$B$5&lt;=W275)/(Rates!$C$3:$C$5&gt;=W275),Rates!$D$3:$D$5)*(X275/100)*W275),IF(R275="Refreshment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56" t="str">
        <f t="shared" si="175"/>
        <v/>
      </c>
      <c r="P275" s="53"/>
      <c r="Q275" s="14" t="str">
        <f t="shared" si="176"/>
        <v/>
      </c>
      <c r="R275" s="57" t="str">
        <f t="shared" si="177"/>
        <v/>
      </c>
      <c r="S275" s="58" t="str">
        <f>IF(B275="","",IF(R275="Refreshment Beverage",VLOOKUP(VALUE(Q275),Rates!G$15:L$19,2,0),VLOOKUP(VALUE(Q275),Rates!G$4:L$12,2,0)))</f>
        <v/>
      </c>
      <c r="T275" s="58" t="str">
        <f t="shared" si="178"/>
        <v/>
      </c>
      <c r="U275" s="58" t="str">
        <f t="shared" si="179"/>
        <v/>
      </c>
      <c r="V275" s="58" t="str">
        <f t="shared" si="180"/>
        <v/>
      </c>
      <c r="W275" s="58" t="str">
        <f t="shared" si="181"/>
        <v/>
      </c>
      <c r="X275" s="59" t="str">
        <f t="shared" si="182"/>
        <v/>
      </c>
      <c r="Y275" s="60" t="str">
        <f>IF(B:B="","",IF(R275="Refreshment Beverage",VLOOKUP(Q275,Rates!G$15:L$19,6,0)*W275,VLOOKUP(Q275,Rates!G$4:L$12,6,0)*W275))</f>
        <v/>
      </c>
      <c r="Z275" s="60" t="str">
        <f t="shared" si="183"/>
        <v/>
      </c>
      <c r="AA275" s="60" t="str">
        <f t="shared" si="171"/>
        <v/>
      </c>
      <c r="AB275" s="61" t="str" cm="1">
        <f t="array" ref="AB275">IF(_xlfn.SINGLE(B:B)="","",IF(R275="Refreshment Beverage","",IF(AND(R275="Beer",Q275=0),SUM(LOOKUP(2,1/(Rates!$B$15:$B$18&lt;=W275)/(Rates!$C$15:$C$18&gt;=W275),Rates!$D$15:$D$18)*W275),VLOOKUP(VALUE(_xlfn.SINGLE(Q:Q)),Rates!A:B,2,0)*W275)))</f>
        <v/>
      </c>
      <c r="AC275" s="61" t="str" cm="1">
        <f t="array" ref="AC275">IF(_xlfn.SINGLE(B:B)="","",IF(R275="Refreshment Beverage","",IF(AND(R275="Beer",Q275=0),SUM(LOOKUP(2,1/(Rates!$B$15:$B$18&lt;=W275)/(Rates!$C$15:$C$18&gt;=W275),Rates!$E$15:$E$18)*W275),VLOOKUP(VALUE(_xlfn.SINGLE(Q:Q)),Rates!A:C,3,0)*W275)))</f>
        <v/>
      </c>
      <c r="AD275" s="168">
        <f>IFERROR(IF(R275="Beer","",IF(OR(Q275=1,Q275=2,Q275=3,Q275=4),VLOOKUP(Q275,Rates!$A$31:$B$34,2,0)*W275,IF(V275=1,VLOOKUP(U275,'REB BEV MIN MKUP'!B:E,4,0),IF(V275&gt;1,VLOOKUP(VALUE(W275),'REB BEV MIN MKUP'!O:Q,3,0),0)))),0)</f>
        <v>0</v>
      </c>
      <c r="AE275" s="62" t="str">
        <f t="shared" si="184"/>
        <v/>
      </c>
      <c r="AF275" s="63" t="str">
        <f t="shared" si="185"/>
        <v/>
      </c>
      <c r="AG275" s="64" t="str">
        <f t="shared" si="186"/>
        <v/>
      </c>
      <c r="AH275" s="65" t="str">
        <f t="shared" si="187"/>
        <v/>
      </c>
      <c r="AI275" s="66" t="str">
        <f>IF(AE:AE="","",IF(R275="Refreshment Beverage",AK275*(Rates!J$19/100),ROUND(SUM(AH275*(Rates!$J$8/100)),4)))</f>
        <v/>
      </c>
      <c r="AJ275" s="67" t="str">
        <f t="shared" si="188"/>
        <v/>
      </c>
      <c r="AK275" s="22" t="str">
        <f t="shared" si="189"/>
        <v/>
      </c>
      <c r="AL275" s="62" t="str">
        <f t="shared" si="190"/>
        <v/>
      </c>
      <c r="AM275" s="63" t="str">
        <f>IF(AS275="","",IF(R275="Refreshment Beverage",ROUND(AS275*Rates!K$19,4),ROUND(AO275*(VLOOKUP(VALUE(Q275),Rates!G$4:L$12,3,0)),4)))</f>
        <v/>
      </c>
      <c r="AN275" s="68" t="str">
        <f>IF(AS275="","",IF(R275="Refreshment Beverage",AS275*(Rates!J$19/100),MAX(AM275,AB275)))</f>
        <v/>
      </c>
      <c r="AO275" s="69" t="str">
        <f t="shared" si="191"/>
        <v/>
      </c>
      <c r="AP275" s="69" t="str">
        <f t="shared" si="192"/>
        <v/>
      </c>
      <c r="AQ275" s="70" t="str">
        <f>IF(AS275="","",IF(R275="Refreshment Beverage",ROUND(SUM(VLOOKUP(Q:Q,Rates!G$15:L$19,3,0)*(AS275-Y275-Z275-AA275)),4),ROUND(SUM(Rates!$K$8*AS275),4)))</f>
        <v/>
      </c>
      <c r="AR275" s="66" t="str">
        <f t="shared" si="193"/>
        <v/>
      </c>
      <c r="AS275" s="22" t="str">
        <f t="shared" si="194"/>
        <v/>
      </c>
      <c r="AT275" s="62" t="str">
        <f t="shared" si="195"/>
        <v/>
      </c>
      <c r="AU275" s="63" t="str">
        <f>IF(AX275="","",IF(R275="Refreshment Beverage",ROUND((BA275-Y275-Z275-AA275)*VLOOKUP(VALUE(Q275),Rates!G$15:L$19,3,0),4),ROUND(AW275*(VLOOKUP(VALUE(Q275),Rates!G:L,3,0)),4)))</f>
        <v/>
      </c>
      <c r="AV275" s="68" t="str">
        <f t="shared" si="196"/>
        <v/>
      </c>
      <c r="AW275" s="69" t="str">
        <f t="shared" si="197"/>
        <v/>
      </c>
      <c r="AX275" s="65" t="str">
        <f t="shared" si="198"/>
        <v/>
      </c>
      <c r="AY275" s="70" t="str">
        <f>IF(AX275="","",IF(R275="Refreshment Beverage",ROUND(SUM(AX275*Rates!K$19),4),ROUND(SUM(AX275*(Rates!J$8/100)),4)))</f>
        <v/>
      </c>
      <c r="AZ275" s="67" t="str">
        <f t="shared" si="199"/>
        <v/>
      </c>
      <c r="BA275" s="22" t="str">
        <f t="shared" si="200"/>
        <v/>
      </c>
      <c r="BD275" s="171"/>
      <c r="BE275" s="171"/>
      <c r="BF275" s="171"/>
      <c r="BG275" s="171"/>
    </row>
    <row r="276" spans="11:59" ht="12.75" customHeight="1" x14ac:dyDescent="0.3">
      <c r="K276" s="42" t="str">
        <f t="shared" si="172"/>
        <v/>
      </c>
      <c r="L276" s="55" t="str">
        <f t="shared" si="173"/>
        <v/>
      </c>
      <c r="M276" s="43" t="str">
        <f t="shared" si="174"/>
        <v/>
      </c>
      <c r="N276" s="56" t="str" cm="1">
        <f t="array" ref="N276">IFERROR(IF(_xlfn.SINGLE(B:B)="","",IF(R276="Beer",SUM(LOOKUP(2,1/(Rates!$B$3:$B$5&lt;=W276)/(Rates!$C$3:$C$5&gt;=W276),Rates!$D$3:$D$5)*(X276/100)*W276),IF(R276="Refreshment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56" t="str">
        <f t="shared" si="175"/>
        <v/>
      </c>
      <c r="P276" s="53"/>
      <c r="Q276" s="14" t="str">
        <f t="shared" si="176"/>
        <v/>
      </c>
      <c r="R276" s="57" t="str">
        <f t="shared" si="177"/>
        <v/>
      </c>
      <c r="S276" s="58" t="str">
        <f>IF(B276="","",IF(R276="Refreshment Beverage",VLOOKUP(VALUE(Q276),Rates!G$15:L$19,2,0),VLOOKUP(VALUE(Q276),Rates!G$4:L$12,2,0)))</f>
        <v/>
      </c>
      <c r="T276" s="58" t="str">
        <f t="shared" si="178"/>
        <v/>
      </c>
      <c r="U276" s="58" t="str">
        <f t="shared" si="179"/>
        <v/>
      </c>
      <c r="V276" s="58" t="str">
        <f t="shared" si="180"/>
        <v/>
      </c>
      <c r="W276" s="58" t="str">
        <f t="shared" si="181"/>
        <v/>
      </c>
      <c r="X276" s="59" t="str">
        <f t="shared" si="182"/>
        <v/>
      </c>
      <c r="Y276" s="60" t="str">
        <f>IF(B:B="","",IF(R276="Refreshment Beverage",VLOOKUP(Q276,Rates!G$15:L$19,6,0)*W276,VLOOKUP(Q276,Rates!G$4:L$12,6,0)*W276))</f>
        <v/>
      </c>
      <c r="Z276" s="60" t="str">
        <f t="shared" si="183"/>
        <v/>
      </c>
      <c r="AA276" s="60" t="str">
        <f t="shared" si="171"/>
        <v/>
      </c>
      <c r="AB276" s="61" t="str" cm="1">
        <f t="array" ref="AB276">IF(_xlfn.SINGLE(B:B)="","",IF(R276="Refreshment Beverage","",IF(AND(R276="Beer",Q276=0),SUM(LOOKUP(2,1/(Rates!$B$15:$B$18&lt;=W276)/(Rates!$C$15:$C$18&gt;=W276),Rates!$D$15:$D$18)*W276),VLOOKUP(VALUE(_xlfn.SINGLE(Q:Q)),Rates!A:B,2,0)*W276)))</f>
        <v/>
      </c>
      <c r="AC276" s="61" t="str" cm="1">
        <f t="array" ref="AC276">IF(_xlfn.SINGLE(B:B)="","",IF(R276="Refreshment Beverage","",IF(AND(R276="Beer",Q276=0),SUM(LOOKUP(2,1/(Rates!$B$15:$B$18&lt;=W276)/(Rates!$C$15:$C$18&gt;=W276),Rates!$E$15:$E$18)*W276),VLOOKUP(VALUE(_xlfn.SINGLE(Q:Q)),Rates!A:C,3,0)*W276)))</f>
        <v/>
      </c>
      <c r="AD276" s="168">
        <f>IFERROR(IF(R276="Beer","",IF(OR(Q276=1,Q276=2,Q276=3,Q276=4),VLOOKUP(Q276,Rates!$A$31:$B$34,2,0)*W276,IF(V276=1,VLOOKUP(U276,'REB BEV MIN MKUP'!B:E,4,0),IF(V276&gt;1,VLOOKUP(VALUE(W276),'REB BEV MIN MKUP'!O:Q,3,0),0)))),0)</f>
        <v>0</v>
      </c>
      <c r="AE276" s="62" t="str">
        <f t="shared" si="184"/>
        <v/>
      </c>
      <c r="AF276" s="63" t="str">
        <f t="shared" si="185"/>
        <v/>
      </c>
      <c r="AG276" s="64" t="str">
        <f t="shared" si="186"/>
        <v/>
      </c>
      <c r="AH276" s="65" t="str">
        <f t="shared" si="187"/>
        <v/>
      </c>
      <c r="AI276" s="66" t="str">
        <f>IF(AE:AE="","",IF(R276="Refreshment Beverage",AK276*(Rates!J$19/100),ROUND(SUM(AH276*(Rates!$J$8/100)),4)))</f>
        <v/>
      </c>
      <c r="AJ276" s="67" t="str">
        <f t="shared" si="188"/>
        <v/>
      </c>
      <c r="AK276" s="22" t="str">
        <f t="shared" si="189"/>
        <v/>
      </c>
      <c r="AL276" s="62" t="str">
        <f t="shared" si="190"/>
        <v/>
      </c>
      <c r="AM276" s="63" t="str">
        <f>IF(AS276="","",IF(R276="Refreshment Beverage",ROUND(AS276*Rates!K$19,4),ROUND(AO276*(VLOOKUP(VALUE(Q276),Rates!G$4:L$12,3,0)),4)))</f>
        <v/>
      </c>
      <c r="AN276" s="68" t="str">
        <f>IF(AS276="","",IF(R276="Refreshment Beverage",AS276*(Rates!J$19/100),MAX(AM276,AB276)))</f>
        <v/>
      </c>
      <c r="AO276" s="69" t="str">
        <f t="shared" si="191"/>
        <v/>
      </c>
      <c r="AP276" s="69" t="str">
        <f t="shared" si="192"/>
        <v/>
      </c>
      <c r="AQ276" s="70" t="str">
        <f>IF(AS276="","",IF(R276="Refreshment Beverage",ROUND(SUM(VLOOKUP(Q:Q,Rates!G$15:L$19,3,0)*(AS276-Y276-Z276-AA276)),4),ROUND(SUM(Rates!$K$8*AS276),4)))</f>
        <v/>
      </c>
      <c r="AR276" s="66" t="str">
        <f t="shared" si="193"/>
        <v/>
      </c>
      <c r="AS276" s="22" t="str">
        <f t="shared" si="194"/>
        <v/>
      </c>
      <c r="AT276" s="62" t="str">
        <f t="shared" si="195"/>
        <v/>
      </c>
      <c r="AU276" s="63" t="str">
        <f>IF(AX276="","",IF(R276="Refreshment Beverage",ROUND((BA276-Y276-Z276-AA276)*VLOOKUP(VALUE(Q276),Rates!G$15:L$19,3,0),4),ROUND(AW276*(VLOOKUP(VALUE(Q276),Rates!G:L,3,0)),4)))</f>
        <v/>
      </c>
      <c r="AV276" s="68" t="str">
        <f t="shared" si="196"/>
        <v/>
      </c>
      <c r="AW276" s="69" t="str">
        <f t="shared" si="197"/>
        <v/>
      </c>
      <c r="AX276" s="65" t="str">
        <f t="shared" si="198"/>
        <v/>
      </c>
      <c r="AY276" s="70" t="str">
        <f>IF(AX276="","",IF(R276="Refreshment Beverage",ROUND(SUM(AX276*Rates!K$19),4),ROUND(SUM(AX276*(Rates!J$8/100)),4)))</f>
        <v/>
      </c>
      <c r="AZ276" s="67" t="str">
        <f t="shared" si="199"/>
        <v/>
      </c>
      <c r="BA276" s="22" t="str">
        <f t="shared" si="200"/>
        <v/>
      </c>
      <c r="BD276" s="171"/>
      <c r="BE276" s="171"/>
      <c r="BF276" s="171"/>
      <c r="BG276" s="171"/>
    </row>
    <row r="277" spans="11:59" ht="12.75" customHeight="1" x14ac:dyDescent="0.3">
      <c r="K277" s="42" t="str">
        <f t="shared" si="172"/>
        <v/>
      </c>
      <c r="L277" s="55" t="str">
        <f t="shared" si="173"/>
        <v/>
      </c>
      <c r="M277" s="43" t="str">
        <f t="shared" si="174"/>
        <v/>
      </c>
      <c r="N277" s="56" t="str" cm="1">
        <f t="array" ref="N277">IFERROR(IF(_xlfn.SINGLE(B:B)="","",IF(R277="Beer",SUM(LOOKUP(2,1/(Rates!$B$3:$B$5&lt;=W277)/(Rates!$C$3:$C$5&gt;=W277),Rates!$D$3:$D$5)*(X277/100)*W277),IF(R277="Refreshment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56" t="str">
        <f t="shared" si="175"/>
        <v/>
      </c>
      <c r="P277" s="53"/>
      <c r="Q277" s="14" t="str">
        <f t="shared" si="176"/>
        <v/>
      </c>
      <c r="R277" s="57" t="str">
        <f t="shared" si="177"/>
        <v/>
      </c>
      <c r="S277" s="58" t="str">
        <f>IF(B277="","",IF(R277="Refreshment Beverage",VLOOKUP(VALUE(Q277),Rates!G$15:L$19,2,0),VLOOKUP(VALUE(Q277),Rates!G$4:L$12,2,0)))</f>
        <v/>
      </c>
      <c r="T277" s="58" t="str">
        <f t="shared" si="178"/>
        <v/>
      </c>
      <c r="U277" s="58" t="str">
        <f t="shared" si="179"/>
        <v/>
      </c>
      <c r="V277" s="58" t="str">
        <f t="shared" si="180"/>
        <v/>
      </c>
      <c r="W277" s="58" t="str">
        <f t="shared" si="181"/>
        <v/>
      </c>
      <c r="X277" s="59" t="str">
        <f t="shared" si="182"/>
        <v/>
      </c>
      <c r="Y277" s="60" t="str">
        <f>IF(B:B="","",IF(R277="Refreshment Beverage",VLOOKUP(Q277,Rates!G$15:L$19,6,0)*W277,VLOOKUP(Q277,Rates!G$4:L$12,6,0)*W277))</f>
        <v/>
      </c>
      <c r="Z277" s="60" t="str">
        <f t="shared" si="183"/>
        <v/>
      </c>
      <c r="AA277" s="60" t="str">
        <f t="shared" si="171"/>
        <v/>
      </c>
      <c r="AB277" s="61" t="str" cm="1">
        <f t="array" ref="AB277">IF(_xlfn.SINGLE(B:B)="","",IF(R277="Refreshment Beverage","",IF(AND(R277="Beer",Q277=0),SUM(LOOKUP(2,1/(Rates!$B$15:$B$18&lt;=W277)/(Rates!$C$15:$C$18&gt;=W277),Rates!$D$15:$D$18)*W277),VLOOKUP(VALUE(_xlfn.SINGLE(Q:Q)),Rates!A:B,2,0)*W277)))</f>
        <v/>
      </c>
      <c r="AC277" s="61" t="str" cm="1">
        <f t="array" ref="AC277">IF(_xlfn.SINGLE(B:B)="","",IF(R277="Refreshment Beverage","",IF(AND(R277="Beer",Q277=0),SUM(LOOKUP(2,1/(Rates!$B$15:$B$18&lt;=W277)/(Rates!$C$15:$C$18&gt;=W277),Rates!$E$15:$E$18)*W277),VLOOKUP(VALUE(_xlfn.SINGLE(Q:Q)),Rates!A:C,3,0)*W277)))</f>
        <v/>
      </c>
      <c r="AD277" s="168">
        <f>IFERROR(IF(R277="Beer","",IF(OR(Q277=1,Q277=2,Q277=3,Q277=4),VLOOKUP(Q277,Rates!$A$31:$B$34,2,0)*W277,IF(V277=1,VLOOKUP(U277,'REB BEV MIN MKUP'!B:E,4,0),IF(V277&gt;1,VLOOKUP(VALUE(W277),'REB BEV MIN MKUP'!O:Q,3,0),0)))),0)</f>
        <v>0</v>
      </c>
      <c r="AE277" s="62" t="str">
        <f t="shared" si="184"/>
        <v/>
      </c>
      <c r="AF277" s="63" t="str">
        <f t="shared" si="185"/>
        <v/>
      </c>
      <c r="AG277" s="64" t="str">
        <f t="shared" si="186"/>
        <v/>
      </c>
      <c r="AH277" s="65" t="str">
        <f t="shared" si="187"/>
        <v/>
      </c>
      <c r="AI277" s="66" t="str">
        <f>IF(AE:AE="","",IF(R277="Refreshment Beverage",AK277*(Rates!J$19/100),ROUND(SUM(AH277*(Rates!$J$8/100)),4)))</f>
        <v/>
      </c>
      <c r="AJ277" s="67" t="str">
        <f t="shared" si="188"/>
        <v/>
      </c>
      <c r="AK277" s="22" t="str">
        <f t="shared" si="189"/>
        <v/>
      </c>
      <c r="AL277" s="62" t="str">
        <f t="shared" si="190"/>
        <v/>
      </c>
      <c r="AM277" s="63" t="str">
        <f>IF(AS277="","",IF(R277="Refreshment Beverage",ROUND(AS277*Rates!K$19,4),ROUND(AO277*(VLOOKUP(VALUE(Q277),Rates!G$4:L$12,3,0)),4)))</f>
        <v/>
      </c>
      <c r="AN277" s="68" t="str">
        <f>IF(AS277="","",IF(R277="Refreshment Beverage",AS277*(Rates!J$19/100),MAX(AM277,AB277)))</f>
        <v/>
      </c>
      <c r="AO277" s="69" t="str">
        <f t="shared" si="191"/>
        <v/>
      </c>
      <c r="AP277" s="69" t="str">
        <f t="shared" si="192"/>
        <v/>
      </c>
      <c r="AQ277" s="70" t="str">
        <f>IF(AS277="","",IF(R277="Refreshment Beverage",ROUND(SUM(VLOOKUP(Q:Q,Rates!G$15:L$19,3,0)*(AS277-Y277-Z277-AA277)),4),ROUND(SUM(Rates!$K$8*AS277),4)))</f>
        <v/>
      </c>
      <c r="AR277" s="66" t="str">
        <f t="shared" si="193"/>
        <v/>
      </c>
      <c r="AS277" s="22" t="str">
        <f t="shared" si="194"/>
        <v/>
      </c>
      <c r="AT277" s="62" t="str">
        <f t="shared" si="195"/>
        <v/>
      </c>
      <c r="AU277" s="63" t="str">
        <f>IF(AX277="","",IF(R277="Refreshment Beverage",ROUND((BA277-Y277-Z277-AA277)*VLOOKUP(VALUE(Q277),Rates!G$15:L$19,3,0),4),ROUND(AW277*(VLOOKUP(VALUE(Q277),Rates!G:L,3,0)),4)))</f>
        <v/>
      </c>
      <c r="AV277" s="68" t="str">
        <f t="shared" si="196"/>
        <v/>
      </c>
      <c r="AW277" s="69" t="str">
        <f t="shared" si="197"/>
        <v/>
      </c>
      <c r="AX277" s="65" t="str">
        <f t="shared" si="198"/>
        <v/>
      </c>
      <c r="AY277" s="70" t="str">
        <f>IF(AX277="","",IF(R277="Refreshment Beverage",ROUND(SUM(AX277*Rates!K$19),4),ROUND(SUM(AX277*(Rates!J$8/100)),4)))</f>
        <v/>
      </c>
      <c r="AZ277" s="67" t="str">
        <f t="shared" si="199"/>
        <v/>
      </c>
      <c r="BA277" s="22" t="str">
        <f t="shared" si="200"/>
        <v/>
      </c>
      <c r="BD277" s="171"/>
      <c r="BE277" s="171"/>
      <c r="BF277" s="171"/>
      <c r="BG277" s="171"/>
    </row>
    <row r="278" spans="11:59" ht="12.75" customHeight="1" x14ac:dyDescent="0.3">
      <c r="K278" s="42" t="str">
        <f t="shared" si="172"/>
        <v/>
      </c>
      <c r="L278" s="55" t="str">
        <f t="shared" si="173"/>
        <v/>
      </c>
      <c r="M278" s="43" t="str">
        <f t="shared" si="174"/>
        <v/>
      </c>
      <c r="N278" s="56" t="str" cm="1">
        <f t="array" ref="N278">IFERROR(IF(_xlfn.SINGLE(B:B)="","",IF(R278="Beer",SUM(LOOKUP(2,1/(Rates!$B$3:$B$5&lt;=W278)/(Rates!$C$3:$C$5&gt;=W278),Rates!$D$3:$D$5)*(X278/100)*W278),IF(R278="Refreshment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56" t="str">
        <f t="shared" si="175"/>
        <v/>
      </c>
      <c r="P278" s="53"/>
      <c r="Q278" s="14" t="str">
        <f t="shared" si="176"/>
        <v/>
      </c>
      <c r="R278" s="57" t="str">
        <f t="shared" si="177"/>
        <v/>
      </c>
      <c r="S278" s="58" t="str">
        <f>IF(B278="","",IF(R278="Refreshment Beverage",VLOOKUP(VALUE(Q278),Rates!G$15:L$19,2,0),VLOOKUP(VALUE(Q278),Rates!G$4:L$12,2,0)))</f>
        <v/>
      </c>
      <c r="T278" s="58" t="str">
        <f t="shared" si="178"/>
        <v/>
      </c>
      <c r="U278" s="58" t="str">
        <f t="shared" si="179"/>
        <v/>
      </c>
      <c r="V278" s="58" t="str">
        <f t="shared" si="180"/>
        <v/>
      </c>
      <c r="W278" s="58" t="str">
        <f t="shared" si="181"/>
        <v/>
      </c>
      <c r="X278" s="59" t="str">
        <f t="shared" si="182"/>
        <v/>
      </c>
      <c r="Y278" s="60" t="str">
        <f>IF(B:B="","",IF(R278="Refreshment Beverage",VLOOKUP(Q278,Rates!G$15:L$19,6,0)*W278,VLOOKUP(Q278,Rates!G$4:L$12,6,0)*W278))</f>
        <v/>
      </c>
      <c r="Z278" s="60" t="str">
        <f t="shared" si="183"/>
        <v/>
      </c>
      <c r="AA278" s="60" t="str">
        <f t="shared" si="171"/>
        <v/>
      </c>
      <c r="AB278" s="61" t="str" cm="1">
        <f t="array" ref="AB278">IF(_xlfn.SINGLE(B:B)="","",IF(R278="Refreshment Beverage","",IF(AND(R278="Beer",Q278=0),SUM(LOOKUP(2,1/(Rates!$B$15:$B$18&lt;=W278)/(Rates!$C$15:$C$18&gt;=W278),Rates!$D$15:$D$18)*W278),VLOOKUP(VALUE(_xlfn.SINGLE(Q:Q)),Rates!A:B,2,0)*W278)))</f>
        <v/>
      </c>
      <c r="AC278" s="61" t="str" cm="1">
        <f t="array" ref="AC278">IF(_xlfn.SINGLE(B:B)="","",IF(R278="Refreshment Beverage","",IF(AND(R278="Beer",Q278=0),SUM(LOOKUP(2,1/(Rates!$B$15:$B$18&lt;=W278)/(Rates!$C$15:$C$18&gt;=W278),Rates!$E$15:$E$18)*W278),VLOOKUP(VALUE(_xlfn.SINGLE(Q:Q)),Rates!A:C,3,0)*W278)))</f>
        <v/>
      </c>
      <c r="AD278" s="168">
        <f>IFERROR(IF(R278="Beer","",IF(OR(Q278=1,Q278=2,Q278=3,Q278=4),VLOOKUP(Q278,Rates!$A$31:$B$34,2,0)*W278,IF(V278=1,VLOOKUP(U278,'REB BEV MIN MKUP'!B:E,4,0),IF(V278&gt;1,VLOOKUP(VALUE(W278),'REB BEV MIN MKUP'!O:Q,3,0),0)))),0)</f>
        <v>0</v>
      </c>
      <c r="AE278" s="62" t="str">
        <f t="shared" si="184"/>
        <v/>
      </c>
      <c r="AF278" s="63" t="str">
        <f t="shared" si="185"/>
        <v/>
      </c>
      <c r="AG278" s="64" t="str">
        <f t="shared" si="186"/>
        <v/>
      </c>
      <c r="AH278" s="65" t="str">
        <f t="shared" si="187"/>
        <v/>
      </c>
      <c r="AI278" s="66" t="str">
        <f>IF(AE:AE="","",IF(R278="Refreshment Beverage",AK278*(Rates!J$19/100),ROUND(SUM(AH278*(Rates!$J$8/100)),4)))</f>
        <v/>
      </c>
      <c r="AJ278" s="67" t="str">
        <f t="shared" si="188"/>
        <v/>
      </c>
      <c r="AK278" s="22" t="str">
        <f t="shared" si="189"/>
        <v/>
      </c>
      <c r="AL278" s="62" t="str">
        <f t="shared" si="190"/>
        <v/>
      </c>
      <c r="AM278" s="63" t="str">
        <f>IF(AS278="","",IF(R278="Refreshment Beverage",ROUND(AS278*Rates!K$19,4),ROUND(AO278*(VLOOKUP(VALUE(Q278),Rates!G$4:L$12,3,0)),4)))</f>
        <v/>
      </c>
      <c r="AN278" s="68" t="str">
        <f>IF(AS278="","",IF(R278="Refreshment Beverage",AS278*(Rates!J$19/100),MAX(AM278,AB278)))</f>
        <v/>
      </c>
      <c r="AO278" s="69" t="str">
        <f t="shared" si="191"/>
        <v/>
      </c>
      <c r="AP278" s="69" t="str">
        <f t="shared" si="192"/>
        <v/>
      </c>
      <c r="AQ278" s="70" t="str">
        <f>IF(AS278="","",IF(R278="Refreshment Beverage",ROUND(SUM(VLOOKUP(Q:Q,Rates!G$15:L$19,3,0)*(AS278-Y278-Z278-AA278)),4),ROUND(SUM(Rates!$K$8*AS278),4)))</f>
        <v/>
      </c>
      <c r="AR278" s="66" t="str">
        <f t="shared" si="193"/>
        <v/>
      </c>
      <c r="AS278" s="22" t="str">
        <f t="shared" si="194"/>
        <v/>
      </c>
      <c r="AT278" s="62" t="str">
        <f t="shared" si="195"/>
        <v/>
      </c>
      <c r="AU278" s="63" t="str">
        <f>IF(AX278="","",IF(R278="Refreshment Beverage",ROUND((BA278-Y278-Z278-AA278)*VLOOKUP(VALUE(Q278),Rates!G$15:L$19,3,0),4),ROUND(AW278*(VLOOKUP(VALUE(Q278),Rates!G:L,3,0)),4)))</f>
        <v/>
      </c>
      <c r="AV278" s="68" t="str">
        <f t="shared" si="196"/>
        <v/>
      </c>
      <c r="AW278" s="69" t="str">
        <f t="shared" si="197"/>
        <v/>
      </c>
      <c r="AX278" s="65" t="str">
        <f t="shared" si="198"/>
        <v/>
      </c>
      <c r="AY278" s="70" t="str">
        <f>IF(AX278="","",IF(R278="Refreshment Beverage",ROUND(SUM(AX278*Rates!K$19),4),ROUND(SUM(AX278*(Rates!J$8/100)),4)))</f>
        <v/>
      </c>
      <c r="AZ278" s="67" t="str">
        <f t="shared" si="199"/>
        <v/>
      </c>
      <c r="BA278" s="22" t="str">
        <f t="shared" si="200"/>
        <v/>
      </c>
      <c r="BD278" s="171"/>
      <c r="BE278" s="171"/>
      <c r="BF278" s="171"/>
      <c r="BG278" s="171"/>
    </row>
    <row r="279" spans="11:59" ht="12.75" customHeight="1" x14ac:dyDescent="0.3">
      <c r="K279" s="42" t="str">
        <f t="shared" si="172"/>
        <v/>
      </c>
      <c r="L279" s="55" t="str">
        <f t="shared" si="173"/>
        <v/>
      </c>
      <c r="M279" s="43" t="str">
        <f t="shared" si="174"/>
        <v/>
      </c>
      <c r="N279" s="56" t="str" cm="1">
        <f t="array" ref="N279">IFERROR(IF(_xlfn.SINGLE(B:B)="","",IF(R279="Beer",SUM(LOOKUP(2,1/(Rates!$B$3:$B$5&lt;=W279)/(Rates!$C$3:$C$5&gt;=W279),Rates!$D$3:$D$5)*(X279/100)*W279),IF(R279="Refreshment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56" t="str">
        <f t="shared" si="175"/>
        <v/>
      </c>
      <c r="P279" s="53"/>
      <c r="Q279" s="14" t="str">
        <f t="shared" si="176"/>
        <v/>
      </c>
      <c r="R279" s="57" t="str">
        <f t="shared" si="177"/>
        <v/>
      </c>
      <c r="S279" s="58" t="str">
        <f>IF(B279="","",IF(R279="Refreshment Beverage",VLOOKUP(VALUE(Q279),Rates!G$15:L$19,2,0),VLOOKUP(VALUE(Q279),Rates!G$4:L$12,2,0)))</f>
        <v/>
      </c>
      <c r="T279" s="58" t="str">
        <f t="shared" si="178"/>
        <v/>
      </c>
      <c r="U279" s="58" t="str">
        <f t="shared" si="179"/>
        <v/>
      </c>
      <c r="V279" s="58" t="str">
        <f t="shared" si="180"/>
        <v/>
      </c>
      <c r="W279" s="58" t="str">
        <f t="shared" si="181"/>
        <v/>
      </c>
      <c r="X279" s="59" t="str">
        <f t="shared" si="182"/>
        <v/>
      </c>
      <c r="Y279" s="60" t="str">
        <f>IF(B:B="","",IF(R279="Refreshment Beverage",VLOOKUP(Q279,Rates!G$15:L$19,6,0)*W279,VLOOKUP(Q279,Rates!G$4:L$12,6,0)*W279))</f>
        <v/>
      </c>
      <c r="Z279" s="60" t="str">
        <f t="shared" si="183"/>
        <v/>
      </c>
      <c r="AA279" s="60" t="str">
        <f t="shared" si="171"/>
        <v/>
      </c>
      <c r="AB279" s="61" t="str" cm="1">
        <f t="array" ref="AB279">IF(_xlfn.SINGLE(B:B)="","",IF(R279="Refreshment Beverage","",IF(AND(R279="Beer",Q279=0),SUM(LOOKUP(2,1/(Rates!$B$15:$B$18&lt;=W279)/(Rates!$C$15:$C$18&gt;=W279),Rates!$D$15:$D$18)*W279),VLOOKUP(VALUE(_xlfn.SINGLE(Q:Q)),Rates!A:B,2,0)*W279)))</f>
        <v/>
      </c>
      <c r="AC279" s="61" t="str" cm="1">
        <f t="array" ref="AC279">IF(_xlfn.SINGLE(B:B)="","",IF(R279="Refreshment Beverage","",IF(AND(R279="Beer",Q279=0),SUM(LOOKUP(2,1/(Rates!$B$15:$B$18&lt;=W279)/(Rates!$C$15:$C$18&gt;=W279),Rates!$E$15:$E$18)*W279),VLOOKUP(VALUE(_xlfn.SINGLE(Q:Q)),Rates!A:C,3,0)*W279)))</f>
        <v/>
      </c>
      <c r="AD279" s="168">
        <f>IFERROR(IF(R279="Beer","",IF(OR(Q279=1,Q279=2,Q279=3,Q279=4),VLOOKUP(Q279,Rates!$A$31:$B$34,2,0)*W279,IF(V279=1,VLOOKUP(U279,'REB BEV MIN MKUP'!B:E,4,0),IF(V279&gt;1,VLOOKUP(VALUE(W279),'REB BEV MIN MKUP'!O:Q,3,0),0)))),0)</f>
        <v>0</v>
      </c>
      <c r="AE279" s="62" t="str">
        <f t="shared" si="184"/>
        <v/>
      </c>
      <c r="AF279" s="63" t="str">
        <f t="shared" si="185"/>
        <v/>
      </c>
      <c r="AG279" s="64" t="str">
        <f t="shared" si="186"/>
        <v/>
      </c>
      <c r="AH279" s="65" t="str">
        <f t="shared" si="187"/>
        <v/>
      </c>
      <c r="AI279" s="66" t="str">
        <f>IF(AE:AE="","",IF(R279="Refreshment Beverage",AK279*(Rates!J$19/100),ROUND(SUM(AH279*(Rates!$J$8/100)),4)))</f>
        <v/>
      </c>
      <c r="AJ279" s="67" t="str">
        <f t="shared" si="188"/>
        <v/>
      </c>
      <c r="AK279" s="22" t="str">
        <f t="shared" si="189"/>
        <v/>
      </c>
      <c r="AL279" s="62" t="str">
        <f t="shared" si="190"/>
        <v/>
      </c>
      <c r="AM279" s="63" t="str">
        <f>IF(AS279="","",IF(R279="Refreshment Beverage",ROUND(AS279*Rates!K$19,4),ROUND(AO279*(VLOOKUP(VALUE(Q279),Rates!G$4:L$12,3,0)),4)))</f>
        <v/>
      </c>
      <c r="AN279" s="68" t="str">
        <f>IF(AS279="","",IF(R279="Refreshment Beverage",AS279*(Rates!J$19/100),MAX(AM279,AB279)))</f>
        <v/>
      </c>
      <c r="AO279" s="69" t="str">
        <f t="shared" si="191"/>
        <v/>
      </c>
      <c r="AP279" s="69" t="str">
        <f t="shared" si="192"/>
        <v/>
      </c>
      <c r="AQ279" s="70" t="str">
        <f>IF(AS279="","",IF(R279="Refreshment Beverage",ROUND(SUM(VLOOKUP(Q:Q,Rates!G$15:L$19,3,0)*(AS279-Y279-Z279-AA279)),4),ROUND(SUM(Rates!$K$8*AS279),4)))</f>
        <v/>
      </c>
      <c r="AR279" s="66" t="str">
        <f t="shared" si="193"/>
        <v/>
      </c>
      <c r="AS279" s="22" t="str">
        <f t="shared" si="194"/>
        <v/>
      </c>
      <c r="AT279" s="62" t="str">
        <f t="shared" si="195"/>
        <v/>
      </c>
      <c r="AU279" s="63" t="str">
        <f>IF(AX279="","",IF(R279="Refreshment Beverage",ROUND((BA279-Y279-Z279-AA279)*VLOOKUP(VALUE(Q279),Rates!G$15:L$19,3,0),4),ROUND(AW279*(VLOOKUP(VALUE(Q279),Rates!G:L,3,0)),4)))</f>
        <v/>
      </c>
      <c r="AV279" s="68" t="str">
        <f t="shared" si="196"/>
        <v/>
      </c>
      <c r="AW279" s="69" t="str">
        <f t="shared" si="197"/>
        <v/>
      </c>
      <c r="AX279" s="65" t="str">
        <f t="shared" si="198"/>
        <v/>
      </c>
      <c r="AY279" s="70" t="str">
        <f>IF(AX279="","",IF(R279="Refreshment Beverage",ROUND(SUM(AX279*Rates!K$19),4),ROUND(SUM(AX279*(Rates!J$8/100)),4)))</f>
        <v/>
      </c>
      <c r="AZ279" s="67" t="str">
        <f t="shared" si="199"/>
        <v/>
      </c>
      <c r="BA279" s="22" t="str">
        <f t="shared" si="200"/>
        <v/>
      </c>
      <c r="BD279" s="171"/>
      <c r="BE279" s="171"/>
      <c r="BF279" s="171"/>
      <c r="BG279" s="171"/>
    </row>
    <row r="280" spans="11:59" ht="12.75" customHeight="1" x14ac:dyDescent="0.3">
      <c r="K280" s="42" t="str">
        <f t="shared" si="172"/>
        <v/>
      </c>
      <c r="L280" s="55" t="str">
        <f t="shared" si="173"/>
        <v/>
      </c>
      <c r="M280" s="43" t="str">
        <f t="shared" si="174"/>
        <v/>
      </c>
      <c r="N280" s="56" t="str" cm="1">
        <f t="array" ref="N280">IFERROR(IF(_xlfn.SINGLE(B:B)="","",IF(R280="Beer",SUM(LOOKUP(2,1/(Rates!$B$3:$B$5&lt;=W280)/(Rates!$C$3:$C$5&gt;=W280),Rates!$D$3:$D$5)*(X280/100)*W280),IF(R280="Refreshment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56" t="str">
        <f t="shared" si="175"/>
        <v/>
      </c>
      <c r="P280" s="53"/>
      <c r="Q280" s="14" t="str">
        <f t="shared" si="176"/>
        <v/>
      </c>
      <c r="R280" s="57" t="str">
        <f t="shared" si="177"/>
        <v/>
      </c>
      <c r="S280" s="58" t="str">
        <f>IF(B280="","",IF(R280="Refreshment Beverage",VLOOKUP(VALUE(Q280),Rates!G$15:L$19,2,0),VLOOKUP(VALUE(Q280),Rates!G$4:L$12,2,0)))</f>
        <v/>
      </c>
      <c r="T280" s="58" t="str">
        <f t="shared" si="178"/>
        <v/>
      </c>
      <c r="U280" s="58" t="str">
        <f t="shared" si="179"/>
        <v/>
      </c>
      <c r="V280" s="58" t="str">
        <f t="shared" si="180"/>
        <v/>
      </c>
      <c r="W280" s="58" t="str">
        <f t="shared" si="181"/>
        <v/>
      </c>
      <c r="X280" s="59" t="str">
        <f t="shared" si="182"/>
        <v/>
      </c>
      <c r="Y280" s="60" t="str">
        <f>IF(B:B="","",IF(R280="Refreshment Beverage",VLOOKUP(Q280,Rates!G$15:L$19,6,0)*W280,VLOOKUP(Q280,Rates!G$4:L$12,6,0)*W280))</f>
        <v/>
      </c>
      <c r="Z280" s="60" t="str">
        <f t="shared" si="183"/>
        <v/>
      </c>
      <c r="AA280" s="60" t="str">
        <f t="shared" si="171"/>
        <v/>
      </c>
      <c r="AB280" s="61" t="str" cm="1">
        <f t="array" ref="AB280">IF(_xlfn.SINGLE(B:B)="","",IF(R280="Refreshment Beverage","",IF(AND(R280="Beer",Q280=0),SUM(LOOKUP(2,1/(Rates!$B$15:$B$18&lt;=W280)/(Rates!$C$15:$C$18&gt;=W280),Rates!$D$15:$D$18)*W280),VLOOKUP(VALUE(_xlfn.SINGLE(Q:Q)),Rates!A:B,2,0)*W280)))</f>
        <v/>
      </c>
      <c r="AC280" s="61" t="str" cm="1">
        <f t="array" ref="AC280">IF(_xlfn.SINGLE(B:B)="","",IF(R280="Refreshment Beverage","",IF(AND(R280="Beer",Q280=0),SUM(LOOKUP(2,1/(Rates!$B$15:$B$18&lt;=W280)/(Rates!$C$15:$C$18&gt;=W280),Rates!$E$15:$E$18)*W280),VLOOKUP(VALUE(_xlfn.SINGLE(Q:Q)),Rates!A:C,3,0)*W280)))</f>
        <v/>
      </c>
      <c r="AD280" s="168">
        <f>IFERROR(IF(R280="Beer","",IF(OR(Q280=1,Q280=2,Q280=3,Q280=4),VLOOKUP(Q280,Rates!$A$31:$B$34,2,0)*W280,IF(V280=1,VLOOKUP(U280,'REB BEV MIN MKUP'!B:E,4,0),IF(V280&gt;1,VLOOKUP(VALUE(W280),'REB BEV MIN MKUP'!O:Q,3,0),0)))),0)</f>
        <v>0</v>
      </c>
      <c r="AE280" s="62" t="str">
        <f t="shared" si="184"/>
        <v/>
      </c>
      <c r="AF280" s="63" t="str">
        <f t="shared" si="185"/>
        <v/>
      </c>
      <c r="AG280" s="64" t="str">
        <f t="shared" si="186"/>
        <v/>
      </c>
      <c r="AH280" s="65" t="str">
        <f t="shared" si="187"/>
        <v/>
      </c>
      <c r="AI280" s="66" t="str">
        <f>IF(AE:AE="","",IF(R280="Refreshment Beverage",AK280*(Rates!J$19/100),ROUND(SUM(AH280*(Rates!$J$8/100)),4)))</f>
        <v/>
      </c>
      <c r="AJ280" s="67" t="str">
        <f t="shared" si="188"/>
        <v/>
      </c>
      <c r="AK280" s="22" t="str">
        <f t="shared" si="189"/>
        <v/>
      </c>
      <c r="AL280" s="62" t="str">
        <f t="shared" si="190"/>
        <v/>
      </c>
      <c r="AM280" s="63" t="str">
        <f>IF(AS280="","",IF(R280="Refreshment Beverage",ROUND(AS280*Rates!K$19,4),ROUND(AO280*(VLOOKUP(VALUE(Q280),Rates!G$4:L$12,3,0)),4)))</f>
        <v/>
      </c>
      <c r="AN280" s="68" t="str">
        <f>IF(AS280="","",IF(R280="Refreshment Beverage",AS280*(Rates!J$19/100),MAX(AM280,AB280)))</f>
        <v/>
      </c>
      <c r="AO280" s="69" t="str">
        <f t="shared" si="191"/>
        <v/>
      </c>
      <c r="AP280" s="69" t="str">
        <f t="shared" si="192"/>
        <v/>
      </c>
      <c r="AQ280" s="70" t="str">
        <f>IF(AS280="","",IF(R280="Refreshment Beverage",ROUND(SUM(VLOOKUP(Q:Q,Rates!G$15:L$19,3,0)*(AS280-Y280-Z280-AA280)),4),ROUND(SUM(Rates!$K$8*AS280),4)))</f>
        <v/>
      </c>
      <c r="AR280" s="66" t="str">
        <f t="shared" si="193"/>
        <v/>
      </c>
      <c r="AS280" s="22" t="str">
        <f t="shared" si="194"/>
        <v/>
      </c>
      <c r="AT280" s="62" t="str">
        <f t="shared" si="195"/>
        <v/>
      </c>
      <c r="AU280" s="63" t="str">
        <f>IF(AX280="","",IF(R280="Refreshment Beverage",ROUND((BA280-Y280-Z280-AA280)*VLOOKUP(VALUE(Q280),Rates!G$15:L$19,3,0),4),ROUND(AW280*(VLOOKUP(VALUE(Q280),Rates!G:L,3,0)),4)))</f>
        <v/>
      </c>
      <c r="AV280" s="68" t="str">
        <f t="shared" si="196"/>
        <v/>
      </c>
      <c r="AW280" s="69" t="str">
        <f t="shared" si="197"/>
        <v/>
      </c>
      <c r="AX280" s="65" t="str">
        <f t="shared" si="198"/>
        <v/>
      </c>
      <c r="AY280" s="70" t="str">
        <f>IF(AX280="","",IF(R280="Refreshment Beverage",ROUND(SUM(AX280*Rates!K$19),4),ROUND(SUM(AX280*(Rates!J$8/100)),4)))</f>
        <v/>
      </c>
      <c r="AZ280" s="67" t="str">
        <f t="shared" si="199"/>
        <v/>
      </c>
      <c r="BA280" s="22" t="str">
        <f t="shared" si="200"/>
        <v/>
      </c>
      <c r="BD280" s="171"/>
      <c r="BE280" s="171"/>
      <c r="BF280" s="171"/>
      <c r="BG280" s="171"/>
    </row>
    <row r="281" spans="11:59" ht="12.75" customHeight="1" x14ac:dyDescent="0.3">
      <c r="K281" s="42" t="str">
        <f t="shared" si="172"/>
        <v/>
      </c>
      <c r="L281" s="55" t="str">
        <f t="shared" si="173"/>
        <v/>
      </c>
      <c r="M281" s="43" t="str">
        <f t="shared" si="174"/>
        <v/>
      </c>
      <c r="N281" s="56" t="str" cm="1">
        <f t="array" ref="N281">IFERROR(IF(_xlfn.SINGLE(B:B)="","",IF(R281="Beer",SUM(LOOKUP(2,1/(Rates!$B$3:$B$5&lt;=W281)/(Rates!$C$3:$C$5&gt;=W281),Rates!$D$3:$D$5)*(X281/100)*W281),IF(R281="Refreshment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56" t="str">
        <f t="shared" si="175"/>
        <v/>
      </c>
      <c r="P281" s="53"/>
      <c r="Q281" s="14" t="str">
        <f t="shared" si="176"/>
        <v/>
      </c>
      <c r="R281" s="57" t="str">
        <f t="shared" si="177"/>
        <v/>
      </c>
      <c r="S281" s="58" t="str">
        <f>IF(B281="","",IF(R281="Refreshment Beverage",VLOOKUP(VALUE(Q281),Rates!G$15:L$19,2,0),VLOOKUP(VALUE(Q281),Rates!G$4:L$12,2,0)))</f>
        <v/>
      </c>
      <c r="T281" s="58" t="str">
        <f t="shared" si="178"/>
        <v/>
      </c>
      <c r="U281" s="58" t="str">
        <f t="shared" si="179"/>
        <v/>
      </c>
      <c r="V281" s="58" t="str">
        <f t="shared" si="180"/>
        <v/>
      </c>
      <c r="W281" s="58" t="str">
        <f t="shared" si="181"/>
        <v/>
      </c>
      <c r="X281" s="59" t="str">
        <f t="shared" si="182"/>
        <v/>
      </c>
      <c r="Y281" s="60" t="str">
        <f>IF(B:B="","",IF(R281="Refreshment Beverage",VLOOKUP(Q281,Rates!G$15:L$19,6,0)*W281,VLOOKUP(Q281,Rates!G$4:L$12,6,0)*W281))</f>
        <v/>
      </c>
      <c r="Z281" s="60" t="str">
        <f t="shared" si="183"/>
        <v/>
      </c>
      <c r="AA281" s="60" t="str">
        <f t="shared" si="171"/>
        <v/>
      </c>
      <c r="AB281" s="61" t="str" cm="1">
        <f t="array" ref="AB281">IF(_xlfn.SINGLE(B:B)="","",IF(R281="Refreshment Beverage","",IF(AND(R281="Beer",Q281=0),SUM(LOOKUP(2,1/(Rates!$B$15:$B$18&lt;=W281)/(Rates!$C$15:$C$18&gt;=W281),Rates!$D$15:$D$18)*W281),VLOOKUP(VALUE(_xlfn.SINGLE(Q:Q)),Rates!A:B,2,0)*W281)))</f>
        <v/>
      </c>
      <c r="AC281" s="61" t="str" cm="1">
        <f t="array" ref="AC281">IF(_xlfn.SINGLE(B:B)="","",IF(R281="Refreshment Beverage","",IF(AND(R281="Beer",Q281=0),SUM(LOOKUP(2,1/(Rates!$B$15:$B$18&lt;=W281)/(Rates!$C$15:$C$18&gt;=W281),Rates!$E$15:$E$18)*W281),VLOOKUP(VALUE(_xlfn.SINGLE(Q:Q)),Rates!A:C,3,0)*W281)))</f>
        <v/>
      </c>
      <c r="AD281" s="168">
        <f>IFERROR(IF(R281="Beer","",IF(OR(Q281=1,Q281=2,Q281=3,Q281=4),VLOOKUP(Q281,Rates!$A$31:$B$34,2,0)*W281,IF(V281=1,VLOOKUP(U281,'REB BEV MIN MKUP'!B:E,4,0),IF(V281&gt;1,VLOOKUP(VALUE(W281),'REB BEV MIN MKUP'!O:Q,3,0),0)))),0)</f>
        <v>0</v>
      </c>
      <c r="AE281" s="62" t="str">
        <f t="shared" si="184"/>
        <v/>
      </c>
      <c r="AF281" s="63" t="str">
        <f t="shared" si="185"/>
        <v/>
      </c>
      <c r="AG281" s="64" t="str">
        <f t="shared" si="186"/>
        <v/>
      </c>
      <c r="AH281" s="65" t="str">
        <f t="shared" si="187"/>
        <v/>
      </c>
      <c r="AI281" s="66" t="str">
        <f>IF(AE:AE="","",IF(R281="Refreshment Beverage",AK281*(Rates!J$19/100),ROUND(SUM(AH281*(Rates!$J$8/100)),4)))</f>
        <v/>
      </c>
      <c r="AJ281" s="67" t="str">
        <f t="shared" si="188"/>
        <v/>
      </c>
      <c r="AK281" s="22" t="str">
        <f t="shared" si="189"/>
        <v/>
      </c>
      <c r="AL281" s="62" t="str">
        <f t="shared" si="190"/>
        <v/>
      </c>
      <c r="AM281" s="63" t="str">
        <f>IF(AS281="","",IF(R281="Refreshment Beverage",ROUND(AS281*Rates!K$19,4),ROUND(AO281*(VLOOKUP(VALUE(Q281),Rates!G$4:L$12,3,0)),4)))</f>
        <v/>
      </c>
      <c r="AN281" s="68" t="str">
        <f>IF(AS281="","",IF(R281="Refreshment Beverage",AS281*(Rates!J$19/100),MAX(AM281,AB281)))</f>
        <v/>
      </c>
      <c r="AO281" s="69" t="str">
        <f t="shared" si="191"/>
        <v/>
      </c>
      <c r="AP281" s="69" t="str">
        <f t="shared" si="192"/>
        <v/>
      </c>
      <c r="AQ281" s="70" t="str">
        <f>IF(AS281="","",IF(R281="Refreshment Beverage",ROUND(SUM(VLOOKUP(Q:Q,Rates!G$15:L$19,3,0)*(AS281-Y281-Z281-AA281)),4),ROUND(SUM(Rates!$K$8*AS281),4)))</f>
        <v/>
      </c>
      <c r="AR281" s="66" t="str">
        <f t="shared" si="193"/>
        <v/>
      </c>
      <c r="AS281" s="22" t="str">
        <f t="shared" si="194"/>
        <v/>
      </c>
      <c r="AT281" s="62" t="str">
        <f t="shared" si="195"/>
        <v/>
      </c>
      <c r="AU281" s="63" t="str">
        <f>IF(AX281="","",IF(R281="Refreshment Beverage",ROUND((BA281-Y281-Z281-AA281)*VLOOKUP(VALUE(Q281),Rates!G$15:L$19,3,0),4),ROUND(AW281*(VLOOKUP(VALUE(Q281),Rates!G:L,3,0)),4)))</f>
        <v/>
      </c>
      <c r="AV281" s="68" t="str">
        <f t="shared" si="196"/>
        <v/>
      </c>
      <c r="AW281" s="69" t="str">
        <f t="shared" si="197"/>
        <v/>
      </c>
      <c r="AX281" s="65" t="str">
        <f t="shared" si="198"/>
        <v/>
      </c>
      <c r="AY281" s="70" t="str">
        <f>IF(AX281="","",IF(R281="Refreshment Beverage",ROUND(SUM(AX281*Rates!K$19),4),ROUND(SUM(AX281*(Rates!J$8/100)),4)))</f>
        <v/>
      </c>
      <c r="AZ281" s="67" t="str">
        <f t="shared" si="199"/>
        <v/>
      </c>
      <c r="BA281" s="22" t="str">
        <f t="shared" si="200"/>
        <v/>
      </c>
      <c r="BD281" s="171"/>
      <c r="BE281" s="171"/>
      <c r="BF281" s="171"/>
      <c r="BG281" s="171"/>
    </row>
    <row r="282" spans="11:59" ht="12.75" customHeight="1" x14ac:dyDescent="0.3">
      <c r="K282" s="42" t="str">
        <f t="shared" si="172"/>
        <v/>
      </c>
      <c r="L282" s="55" t="str">
        <f t="shared" si="173"/>
        <v/>
      </c>
      <c r="M282" s="43" t="str">
        <f t="shared" si="174"/>
        <v/>
      </c>
      <c r="N282" s="56" t="str" cm="1">
        <f t="array" ref="N282">IFERROR(IF(_xlfn.SINGLE(B:B)="","",IF(R282="Beer",SUM(LOOKUP(2,1/(Rates!$B$3:$B$5&lt;=W282)/(Rates!$C$3:$C$5&gt;=W282),Rates!$D$3:$D$5)*(X282/100)*W282),IF(R282="Refreshment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56" t="str">
        <f t="shared" si="175"/>
        <v/>
      </c>
      <c r="P282" s="53"/>
      <c r="Q282" s="14" t="str">
        <f t="shared" si="176"/>
        <v/>
      </c>
      <c r="R282" s="57" t="str">
        <f t="shared" si="177"/>
        <v/>
      </c>
      <c r="S282" s="58" t="str">
        <f>IF(B282="","",IF(R282="Refreshment Beverage",VLOOKUP(VALUE(Q282),Rates!G$15:L$19,2,0),VLOOKUP(VALUE(Q282),Rates!G$4:L$12,2,0)))</f>
        <v/>
      </c>
      <c r="T282" s="58" t="str">
        <f t="shared" si="178"/>
        <v/>
      </c>
      <c r="U282" s="58" t="str">
        <f t="shared" si="179"/>
        <v/>
      </c>
      <c r="V282" s="58" t="str">
        <f t="shared" si="180"/>
        <v/>
      </c>
      <c r="W282" s="58" t="str">
        <f t="shared" si="181"/>
        <v/>
      </c>
      <c r="X282" s="59" t="str">
        <f t="shared" si="182"/>
        <v/>
      </c>
      <c r="Y282" s="60" t="str">
        <f>IF(B:B="","",IF(R282="Refreshment Beverage",VLOOKUP(Q282,Rates!G$15:L$19,6,0)*W282,VLOOKUP(Q282,Rates!G$4:L$12,6,0)*W282))</f>
        <v/>
      </c>
      <c r="Z282" s="60" t="str">
        <f t="shared" si="183"/>
        <v/>
      </c>
      <c r="AA282" s="60" t="str">
        <f t="shared" si="171"/>
        <v/>
      </c>
      <c r="AB282" s="61" t="str" cm="1">
        <f t="array" ref="AB282">IF(_xlfn.SINGLE(B:B)="","",IF(R282="Refreshment Beverage","",IF(AND(R282="Beer",Q282=0),SUM(LOOKUP(2,1/(Rates!$B$15:$B$18&lt;=W282)/(Rates!$C$15:$C$18&gt;=W282),Rates!$D$15:$D$18)*W282),VLOOKUP(VALUE(_xlfn.SINGLE(Q:Q)),Rates!A:B,2,0)*W282)))</f>
        <v/>
      </c>
      <c r="AC282" s="61" t="str" cm="1">
        <f t="array" ref="AC282">IF(_xlfn.SINGLE(B:B)="","",IF(R282="Refreshment Beverage","",IF(AND(R282="Beer",Q282=0),SUM(LOOKUP(2,1/(Rates!$B$15:$B$18&lt;=W282)/(Rates!$C$15:$C$18&gt;=W282),Rates!$E$15:$E$18)*W282),VLOOKUP(VALUE(_xlfn.SINGLE(Q:Q)),Rates!A:C,3,0)*W282)))</f>
        <v/>
      </c>
      <c r="AD282" s="168">
        <f>IFERROR(IF(R282="Beer","",IF(OR(Q282=1,Q282=2,Q282=3,Q282=4),VLOOKUP(Q282,Rates!$A$31:$B$34,2,0)*W282,IF(V282=1,VLOOKUP(U282,'REB BEV MIN MKUP'!B:E,4,0),IF(V282&gt;1,VLOOKUP(VALUE(W282),'REB BEV MIN MKUP'!O:Q,3,0),0)))),0)</f>
        <v>0</v>
      </c>
      <c r="AE282" s="62" t="str">
        <f t="shared" si="184"/>
        <v/>
      </c>
      <c r="AF282" s="63" t="str">
        <f t="shared" si="185"/>
        <v/>
      </c>
      <c r="AG282" s="64" t="str">
        <f t="shared" si="186"/>
        <v/>
      </c>
      <c r="AH282" s="65" t="str">
        <f t="shared" si="187"/>
        <v/>
      </c>
      <c r="AI282" s="66" t="str">
        <f>IF(AE:AE="","",IF(R282="Refreshment Beverage",AK282*(Rates!J$19/100),ROUND(SUM(AH282*(Rates!$J$8/100)),4)))</f>
        <v/>
      </c>
      <c r="AJ282" s="67" t="str">
        <f t="shared" si="188"/>
        <v/>
      </c>
      <c r="AK282" s="22" t="str">
        <f t="shared" si="189"/>
        <v/>
      </c>
      <c r="AL282" s="62" t="str">
        <f t="shared" si="190"/>
        <v/>
      </c>
      <c r="AM282" s="63" t="str">
        <f>IF(AS282="","",IF(R282="Refreshment Beverage",ROUND(AS282*Rates!K$19,4),ROUND(AO282*(VLOOKUP(VALUE(Q282),Rates!G$4:L$12,3,0)),4)))</f>
        <v/>
      </c>
      <c r="AN282" s="68" t="str">
        <f>IF(AS282="","",IF(R282="Refreshment Beverage",AS282*(Rates!J$19/100),MAX(AM282,AB282)))</f>
        <v/>
      </c>
      <c r="AO282" s="69" t="str">
        <f t="shared" si="191"/>
        <v/>
      </c>
      <c r="AP282" s="69" t="str">
        <f t="shared" si="192"/>
        <v/>
      </c>
      <c r="AQ282" s="70" t="str">
        <f>IF(AS282="","",IF(R282="Refreshment Beverage",ROUND(SUM(VLOOKUP(Q:Q,Rates!G$15:L$19,3,0)*(AS282-Y282-Z282-AA282)),4),ROUND(SUM(Rates!$K$8*AS282),4)))</f>
        <v/>
      </c>
      <c r="AR282" s="66" t="str">
        <f t="shared" si="193"/>
        <v/>
      </c>
      <c r="AS282" s="22" t="str">
        <f t="shared" si="194"/>
        <v/>
      </c>
      <c r="AT282" s="62" t="str">
        <f t="shared" si="195"/>
        <v/>
      </c>
      <c r="AU282" s="63" t="str">
        <f>IF(AX282="","",IF(R282="Refreshment Beverage",ROUND((BA282-Y282-Z282-AA282)*VLOOKUP(VALUE(Q282),Rates!G$15:L$19,3,0),4),ROUND(AW282*(VLOOKUP(VALUE(Q282),Rates!G:L,3,0)),4)))</f>
        <v/>
      </c>
      <c r="AV282" s="68" t="str">
        <f t="shared" si="196"/>
        <v/>
      </c>
      <c r="AW282" s="69" t="str">
        <f t="shared" si="197"/>
        <v/>
      </c>
      <c r="AX282" s="65" t="str">
        <f t="shared" si="198"/>
        <v/>
      </c>
      <c r="AY282" s="70" t="str">
        <f>IF(AX282="","",IF(R282="Refreshment Beverage",ROUND(SUM(AX282*Rates!K$19),4),ROUND(SUM(AX282*(Rates!J$8/100)),4)))</f>
        <v/>
      </c>
      <c r="AZ282" s="67" t="str">
        <f t="shared" si="199"/>
        <v/>
      </c>
      <c r="BA282" s="22" t="str">
        <f t="shared" si="200"/>
        <v/>
      </c>
      <c r="BD282" s="171"/>
      <c r="BE282" s="171"/>
      <c r="BF282" s="171"/>
      <c r="BG282" s="171"/>
    </row>
    <row r="283" spans="11:59" ht="12.75" customHeight="1" x14ac:dyDescent="0.3">
      <c r="K283" s="42" t="str">
        <f t="shared" si="172"/>
        <v/>
      </c>
      <c r="L283" s="55" t="str">
        <f t="shared" si="173"/>
        <v/>
      </c>
      <c r="M283" s="43" t="str">
        <f t="shared" si="174"/>
        <v/>
      </c>
      <c r="N283" s="56" t="str" cm="1">
        <f t="array" ref="N283">IFERROR(IF(_xlfn.SINGLE(B:B)="","",IF(R283="Beer",SUM(LOOKUP(2,1/(Rates!$B$3:$B$5&lt;=W283)/(Rates!$C$3:$C$5&gt;=W283),Rates!$D$3:$D$5)*(X283/100)*W283),IF(R283="Refreshment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56" t="str">
        <f t="shared" si="175"/>
        <v/>
      </c>
      <c r="P283" s="53"/>
      <c r="Q283" s="14" t="str">
        <f t="shared" si="176"/>
        <v/>
      </c>
      <c r="R283" s="57" t="str">
        <f t="shared" si="177"/>
        <v/>
      </c>
      <c r="S283" s="58" t="str">
        <f>IF(B283="","",IF(R283="Refreshment Beverage",VLOOKUP(VALUE(Q283),Rates!G$15:L$19,2,0),VLOOKUP(VALUE(Q283),Rates!G$4:L$12,2,0)))</f>
        <v/>
      </c>
      <c r="T283" s="58" t="str">
        <f t="shared" si="178"/>
        <v/>
      </c>
      <c r="U283" s="58" t="str">
        <f t="shared" si="179"/>
        <v/>
      </c>
      <c r="V283" s="58" t="str">
        <f t="shared" si="180"/>
        <v/>
      </c>
      <c r="W283" s="58" t="str">
        <f t="shared" si="181"/>
        <v/>
      </c>
      <c r="X283" s="59" t="str">
        <f t="shared" si="182"/>
        <v/>
      </c>
      <c r="Y283" s="60" t="str">
        <f>IF(B:B="","",IF(R283="Refreshment Beverage",VLOOKUP(Q283,Rates!G$15:L$19,6,0)*W283,VLOOKUP(Q283,Rates!G$4:L$12,6,0)*W283))</f>
        <v/>
      </c>
      <c r="Z283" s="60" t="str">
        <f t="shared" si="183"/>
        <v/>
      </c>
      <c r="AA283" s="60" t="str">
        <f t="shared" si="171"/>
        <v/>
      </c>
      <c r="AB283" s="61" t="str" cm="1">
        <f t="array" ref="AB283">IF(_xlfn.SINGLE(B:B)="","",IF(R283="Refreshment Beverage","",IF(AND(R283="Beer",Q283=0),SUM(LOOKUP(2,1/(Rates!$B$15:$B$18&lt;=W283)/(Rates!$C$15:$C$18&gt;=W283),Rates!$D$15:$D$18)*W283),VLOOKUP(VALUE(_xlfn.SINGLE(Q:Q)),Rates!A:B,2,0)*W283)))</f>
        <v/>
      </c>
      <c r="AC283" s="61" t="str" cm="1">
        <f t="array" ref="AC283">IF(_xlfn.SINGLE(B:B)="","",IF(R283="Refreshment Beverage","",IF(AND(R283="Beer",Q283=0),SUM(LOOKUP(2,1/(Rates!$B$15:$B$18&lt;=W283)/(Rates!$C$15:$C$18&gt;=W283),Rates!$E$15:$E$18)*W283),VLOOKUP(VALUE(_xlfn.SINGLE(Q:Q)),Rates!A:C,3,0)*W283)))</f>
        <v/>
      </c>
      <c r="AD283" s="168">
        <f>IFERROR(IF(R283="Beer","",IF(OR(Q283=1,Q283=2,Q283=3,Q283=4),VLOOKUP(Q283,Rates!$A$31:$B$34,2,0)*W283,IF(V283=1,VLOOKUP(U283,'REB BEV MIN MKUP'!B:E,4,0),IF(V283&gt;1,VLOOKUP(VALUE(W283),'REB BEV MIN MKUP'!O:Q,3,0),0)))),0)</f>
        <v>0</v>
      </c>
      <c r="AE283" s="62" t="str">
        <f t="shared" si="184"/>
        <v/>
      </c>
      <c r="AF283" s="63" t="str">
        <f t="shared" si="185"/>
        <v/>
      </c>
      <c r="AG283" s="64" t="str">
        <f t="shared" si="186"/>
        <v/>
      </c>
      <c r="AH283" s="65" t="str">
        <f t="shared" si="187"/>
        <v/>
      </c>
      <c r="AI283" s="66" t="str">
        <f>IF(AE:AE="","",IF(R283="Refreshment Beverage",AK283*(Rates!J$19/100),ROUND(SUM(AH283*(Rates!$J$8/100)),4)))</f>
        <v/>
      </c>
      <c r="AJ283" s="67" t="str">
        <f t="shared" si="188"/>
        <v/>
      </c>
      <c r="AK283" s="22" t="str">
        <f t="shared" si="189"/>
        <v/>
      </c>
      <c r="AL283" s="62" t="str">
        <f t="shared" si="190"/>
        <v/>
      </c>
      <c r="AM283" s="63" t="str">
        <f>IF(AS283="","",IF(R283="Refreshment Beverage",ROUND(AS283*Rates!K$19,4),ROUND(AO283*(VLOOKUP(VALUE(Q283),Rates!G$4:L$12,3,0)),4)))</f>
        <v/>
      </c>
      <c r="AN283" s="68" t="str">
        <f>IF(AS283="","",IF(R283="Refreshment Beverage",AS283*(Rates!J$19/100),MAX(AM283,AB283)))</f>
        <v/>
      </c>
      <c r="AO283" s="69" t="str">
        <f t="shared" si="191"/>
        <v/>
      </c>
      <c r="AP283" s="69" t="str">
        <f t="shared" si="192"/>
        <v/>
      </c>
      <c r="AQ283" s="70" t="str">
        <f>IF(AS283="","",IF(R283="Refreshment Beverage",ROUND(SUM(VLOOKUP(Q:Q,Rates!G$15:L$19,3,0)*(AS283-Y283-Z283-AA283)),4),ROUND(SUM(Rates!$K$8*AS283),4)))</f>
        <v/>
      </c>
      <c r="AR283" s="66" t="str">
        <f t="shared" si="193"/>
        <v/>
      </c>
      <c r="AS283" s="22" t="str">
        <f t="shared" si="194"/>
        <v/>
      </c>
      <c r="AT283" s="62" t="str">
        <f t="shared" si="195"/>
        <v/>
      </c>
      <c r="AU283" s="63" t="str">
        <f>IF(AX283="","",IF(R283="Refreshment Beverage",ROUND((BA283-Y283-Z283-AA283)*VLOOKUP(VALUE(Q283),Rates!G$15:L$19,3,0),4),ROUND(AW283*(VLOOKUP(VALUE(Q283),Rates!G:L,3,0)),4)))</f>
        <v/>
      </c>
      <c r="AV283" s="68" t="str">
        <f t="shared" si="196"/>
        <v/>
      </c>
      <c r="AW283" s="69" t="str">
        <f t="shared" si="197"/>
        <v/>
      </c>
      <c r="AX283" s="65" t="str">
        <f t="shared" si="198"/>
        <v/>
      </c>
      <c r="AY283" s="70" t="str">
        <f>IF(AX283="","",IF(R283="Refreshment Beverage",ROUND(SUM(AX283*Rates!K$19),4),ROUND(SUM(AX283*(Rates!J$8/100)),4)))</f>
        <v/>
      </c>
      <c r="AZ283" s="67" t="str">
        <f t="shared" si="199"/>
        <v/>
      </c>
      <c r="BA283" s="22" t="str">
        <f t="shared" si="200"/>
        <v/>
      </c>
      <c r="BD283" s="171"/>
      <c r="BE283" s="171"/>
      <c r="BF283" s="171"/>
      <c r="BG283" s="171"/>
    </row>
    <row r="284" spans="11:59" ht="12.75" customHeight="1" x14ac:dyDescent="0.3">
      <c r="K284" s="42" t="str">
        <f t="shared" si="172"/>
        <v/>
      </c>
      <c r="L284" s="55" t="str">
        <f t="shared" si="173"/>
        <v/>
      </c>
      <c r="M284" s="43" t="str">
        <f t="shared" si="174"/>
        <v/>
      </c>
      <c r="N284" s="56" t="str" cm="1">
        <f t="array" ref="N284">IFERROR(IF(_xlfn.SINGLE(B:B)="","",IF(R284="Beer",SUM(LOOKUP(2,1/(Rates!$B$3:$B$5&lt;=W284)/(Rates!$C$3:$C$5&gt;=W284),Rates!$D$3:$D$5)*(X284/100)*W284),IF(R284="Refreshment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56" t="str">
        <f t="shared" si="175"/>
        <v/>
      </c>
      <c r="P284" s="53"/>
      <c r="Q284" s="14" t="str">
        <f t="shared" si="176"/>
        <v/>
      </c>
      <c r="R284" s="57" t="str">
        <f t="shared" si="177"/>
        <v/>
      </c>
      <c r="S284" s="58" t="str">
        <f>IF(B284="","",IF(R284="Refreshment Beverage",VLOOKUP(VALUE(Q284),Rates!G$15:L$19,2,0),VLOOKUP(VALUE(Q284),Rates!G$4:L$12,2,0)))</f>
        <v/>
      </c>
      <c r="T284" s="58" t="str">
        <f t="shared" si="178"/>
        <v/>
      </c>
      <c r="U284" s="58" t="str">
        <f t="shared" si="179"/>
        <v/>
      </c>
      <c r="V284" s="58" t="str">
        <f t="shared" si="180"/>
        <v/>
      </c>
      <c r="W284" s="58" t="str">
        <f t="shared" si="181"/>
        <v/>
      </c>
      <c r="X284" s="59" t="str">
        <f t="shared" si="182"/>
        <v/>
      </c>
      <c r="Y284" s="60" t="str">
        <f>IF(B:B="","",IF(R284="Refreshment Beverage",VLOOKUP(Q284,Rates!G$15:L$19,6,0)*W284,VLOOKUP(Q284,Rates!G$4:L$12,6,0)*W284))</f>
        <v/>
      </c>
      <c r="Z284" s="60" t="str">
        <f t="shared" si="183"/>
        <v/>
      </c>
      <c r="AA284" s="60" t="str">
        <f t="shared" si="171"/>
        <v/>
      </c>
      <c r="AB284" s="61" t="str" cm="1">
        <f t="array" ref="AB284">IF(_xlfn.SINGLE(B:B)="","",IF(R284="Refreshment Beverage","",IF(AND(R284="Beer",Q284=0),SUM(LOOKUP(2,1/(Rates!$B$15:$B$18&lt;=W284)/(Rates!$C$15:$C$18&gt;=W284),Rates!$D$15:$D$18)*W284),VLOOKUP(VALUE(_xlfn.SINGLE(Q:Q)),Rates!A:B,2,0)*W284)))</f>
        <v/>
      </c>
      <c r="AC284" s="61" t="str" cm="1">
        <f t="array" ref="AC284">IF(_xlfn.SINGLE(B:B)="","",IF(R284="Refreshment Beverage","",IF(AND(R284="Beer",Q284=0),SUM(LOOKUP(2,1/(Rates!$B$15:$B$18&lt;=W284)/(Rates!$C$15:$C$18&gt;=W284),Rates!$E$15:$E$18)*W284),VLOOKUP(VALUE(_xlfn.SINGLE(Q:Q)),Rates!A:C,3,0)*W284)))</f>
        <v/>
      </c>
      <c r="AD284" s="168">
        <f>IFERROR(IF(R284="Beer","",IF(OR(Q284=1,Q284=2,Q284=3,Q284=4),VLOOKUP(Q284,Rates!$A$31:$B$34,2,0)*W284,IF(V284=1,VLOOKUP(U284,'REB BEV MIN MKUP'!B:E,4,0),IF(V284&gt;1,VLOOKUP(VALUE(W284),'REB BEV MIN MKUP'!O:Q,3,0),0)))),0)</f>
        <v>0</v>
      </c>
      <c r="AE284" s="62" t="str">
        <f t="shared" si="184"/>
        <v/>
      </c>
      <c r="AF284" s="63" t="str">
        <f t="shared" si="185"/>
        <v/>
      </c>
      <c r="AG284" s="64" t="str">
        <f t="shared" si="186"/>
        <v/>
      </c>
      <c r="AH284" s="65" t="str">
        <f t="shared" si="187"/>
        <v/>
      </c>
      <c r="AI284" s="66" t="str">
        <f>IF(AE:AE="","",IF(R284="Refreshment Beverage",AK284*(Rates!J$19/100),ROUND(SUM(AH284*(Rates!$J$8/100)),4)))</f>
        <v/>
      </c>
      <c r="AJ284" s="67" t="str">
        <f t="shared" si="188"/>
        <v/>
      </c>
      <c r="AK284" s="22" t="str">
        <f t="shared" si="189"/>
        <v/>
      </c>
      <c r="AL284" s="62" t="str">
        <f t="shared" si="190"/>
        <v/>
      </c>
      <c r="AM284" s="63" t="str">
        <f>IF(AS284="","",IF(R284="Refreshment Beverage",ROUND(AS284*Rates!K$19,4),ROUND(AO284*(VLOOKUP(VALUE(Q284),Rates!G$4:L$12,3,0)),4)))</f>
        <v/>
      </c>
      <c r="AN284" s="68" t="str">
        <f>IF(AS284="","",IF(R284="Refreshment Beverage",AS284*(Rates!J$19/100),MAX(AM284,AB284)))</f>
        <v/>
      </c>
      <c r="AO284" s="69" t="str">
        <f t="shared" si="191"/>
        <v/>
      </c>
      <c r="AP284" s="69" t="str">
        <f t="shared" si="192"/>
        <v/>
      </c>
      <c r="AQ284" s="70" t="str">
        <f>IF(AS284="","",IF(R284="Refreshment Beverage",ROUND(SUM(VLOOKUP(Q:Q,Rates!G$15:L$19,3,0)*(AS284-Y284-Z284-AA284)),4),ROUND(SUM(Rates!$K$8*AS284),4)))</f>
        <v/>
      </c>
      <c r="AR284" s="66" t="str">
        <f t="shared" si="193"/>
        <v/>
      </c>
      <c r="AS284" s="22" t="str">
        <f t="shared" si="194"/>
        <v/>
      </c>
      <c r="AT284" s="62" t="str">
        <f t="shared" si="195"/>
        <v/>
      </c>
      <c r="AU284" s="63" t="str">
        <f>IF(AX284="","",IF(R284="Refreshment Beverage",ROUND((BA284-Y284-Z284-AA284)*VLOOKUP(VALUE(Q284),Rates!G$15:L$19,3,0),4),ROUND(AW284*(VLOOKUP(VALUE(Q284),Rates!G:L,3,0)),4)))</f>
        <v/>
      </c>
      <c r="AV284" s="68" t="str">
        <f t="shared" si="196"/>
        <v/>
      </c>
      <c r="AW284" s="69" t="str">
        <f t="shared" si="197"/>
        <v/>
      </c>
      <c r="AX284" s="65" t="str">
        <f t="shared" si="198"/>
        <v/>
      </c>
      <c r="AY284" s="70" t="str">
        <f>IF(AX284="","",IF(R284="Refreshment Beverage",ROUND(SUM(AX284*Rates!K$19),4),ROUND(SUM(AX284*(Rates!J$8/100)),4)))</f>
        <v/>
      </c>
      <c r="AZ284" s="67" t="str">
        <f t="shared" si="199"/>
        <v/>
      </c>
      <c r="BA284" s="22" t="str">
        <f t="shared" si="200"/>
        <v/>
      </c>
      <c r="BD284" s="171"/>
      <c r="BE284" s="171"/>
      <c r="BF284" s="171"/>
      <c r="BG284" s="171"/>
    </row>
    <row r="285" spans="11:59" ht="12.75" customHeight="1" x14ac:dyDescent="0.3">
      <c r="K285" s="42" t="str">
        <f t="shared" si="172"/>
        <v/>
      </c>
      <c r="L285" s="55" t="str">
        <f t="shared" si="173"/>
        <v/>
      </c>
      <c r="M285" s="43" t="str">
        <f t="shared" si="174"/>
        <v/>
      </c>
      <c r="N285" s="56" t="str" cm="1">
        <f t="array" ref="N285">IFERROR(IF(_xlfn.SINGLE(B:B)="","",IF(R285="Beer",SUM(LOOKUP(2,1/(Rates!$B$3:$B$5&lt;=W285)/(Rates!$C$3:$C$5&gt;=W285),Rates!$D$3:$D$5)*(X285/100)*W285),IF(R285="Refreshment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56" t="str">
        <f t="shared" si="175"/>
        <v/>
      </c>
      <c r="P285" s="53"/>
      <c r="Q285" s="14" t="str">
        <f t="shared" si="176"/>
        <v/>
      </c>
      <c r="R285" s="57" t="str">
        <f t="shared" si="177"/>
        <v/>
      </c>
      <c r="S285" s="58" t="str">
        <f>IF(B285="","",IF(R285="Refreshment Beverage",VLOOKUP(VALUE(Q285),Rates!G$15:L$19,2,0),VLOOKUP(VALUE(Q285),Rates!G$4:L$12,2,0)))</f>
        <v/>
      </c>
      <c r="T285" s="58" t="str">
        <f t="shared" si="178"/>
        <v/>
      </c>
      <c r="U285" s="58" t="str">
        <f t="shared" si="179"/>
        <v/>
      </c>
      <c r="V285" s="58" t="str">
        <f t="shared" si="180"/>
        <v/>
      </c>
      <c r="W285" s="58" t="str">
        <f t="shared" si="181"/>
        <v/>
      </c>
      <c r="X285" s="59" t="str">
        <f t="shared" si="182"/>
        <v/>
      </c>
      <c r="Y285" s="60" t="str">
        <f>IF(B:B="","",IF(R285="Refreshment Beverage",VLOOKUP(Q285,Rates!G$15:L$19,6,0)*W285,VLOOKUP(Q285,Rates!G$4:L$12,6,0)*W285))</f>
        <v/>
      </c>
      <c r="Z285" s="60" t="str">
        <f t="shared" si="183"/>
        <v/>
      </c>
      <c r="AA285" s="60" t="str">
        <f t="shared" si="171"/>
        <v/>
      </c>
      <c r="AB285" s="61" t="str" cm="1">
        <f t="array" ref="AB285">IF(_xlfn.SINGLE(B:B)="","",IF(R285="Refreshment Beverage","",IF(AND(R285="Beer",Q285=0),SUM(LOOKUP(2,1/(Rates!$B$15:$B$18&lt;=W285)/(Rates!$C$15:$C$18&gt;=W285),Rates!$D$15:$D$18)*W285),VLOOKUP(VALUE(_xlfn.SINGLE(Q:Q)),Rates!A:B,2,0)*W285)))</f>
        <v/>
      </c>
      <c r="AC285" s="61" t="str" cm="1">
        <f t="array" ref="AC285">IF(_xlfn.SINGLE(B:B)="","",IF(R285="Refreshment Beverage","",IF(AND(R285="Beer",Q285=0),SUM(LOOKUP(2,1/(Rates!$B$15:$B$18&lt;=W285)/(Rates!$C$15:$C$18&gt;=W285),Rates!$E$15:$E$18)*W285),VLOOKUP(VALUE(_xlfn.SINGLE(Q:Q)),Rates!A:C,3,0)*W285)))</f>
        <v/>
      </c>
      <c r="AD285" s="168">
        <f>IFERROR(IF(R285="Beer","",IF(OR(Q285=1,Q285=2,Q285=3,Q285=4),VLOOKUP(Q285,Rates!$A$31:$B$34,2,0)*W285,IF(V285=1,VLOOKUP(U285,'REB BEV MIN MKUP'!B:E,4,0),IF(V285&gt;1,VLOOKUP(VALUE(W285),'REB BEV MIN MKUP'!O:Q,3,0),0)))),0)</f>
        <v>0</v>
      </c>
      <c r="AE285" s="62" t="str">
        <f t="shared" si="184"/>
        <v/>
      </c>
      <c r="AF285" s="63" t="str">
        <f t="shared" si="185"/>
        <v/>
      </c>
      <c r="AG285" s="64" t="str">
        <f t="shared" si="186"/>
        <v/>
      </c>
      <c r="AH285" s="65" t="str">
        <f t="shared" si="187"/>
        <v/>
      </c>
      <c r="AI285" s="66" t="str">
        <f>IF(AE:AE="","",IF(R285="Refreshment Beverage",AK285*(Rates!J$19/100),ROUND(SUM(AH285*(Rates!$J$8/100)),4)))</f>
        <v/>
      </c>
      <c r="AJ285" s="67" t="str">
        <f t="shared" si="188"/>
        <v/>
      </c>
      <c r="AK285" s="22" t="str">
        <f t="shared" si="189"/>
        <v/>
      </c>
      <c r="AL285" s="62" t="str">
        <f t="shared" si="190"/>
        <v/>
      </c>
      <c r="AM285" s="63" t="str">
        <f>IF(AS285="","",IF(R285="Refreshment Beverage",ROUND(AS285*Rates!K$19,4),ROUND(AO285*(VLOOKUP(VALUE(Q285),Rates!G$4:L$12,3,0)),4)))</f>
        <v/>
      </c>
      <c r="AN285" s="68" t="str">
        <f>IF(AS285="","",IF(R285="Refreshment Beverage",AS285*(Rates!J$19/100),MAX(AM285,AB285)))</f>
        <v/>
      </c>
      <c r="AO285" s="69" t="str">
        <f t="shared" si="191"/>
        <v/>
      </c>
      <c r="AP285" s="69" t="str">
        <f t="shared" si="192"/>
        <v/>
      </c>
      <c r="AQ285" s="70" t="str">
        <f>IF(AS285="","",IF(R285="Refreshment Beverage",ROUND(SUM(VLOOKUP(Q:Q,Rates!G$15:L$19,3,0)*(AS285-Y285-Z285-AA285)),4),ROUND(SUM(Rates!$K$8*AS285),4)))</f>
        <v/>
      </c>
      <c r="AR285" s="66" t="str">
        <f t="shared" si="193"/>
        <v/>
      </c>
      <c r="AS285" s="22" t="str">
        <f t="shared" si="194"/>
        <v/>
      </c>
      <c r="AT285" s="62" t="str">
        <f t="shared" si="195"/>
        <v/>
      </c>
      <c r="AU285" s="63" t="str">
        <f>IF(AX285="","",IF(R285="Refreshment Beverage",ROUND((BA285-Y285-Z285-AA285)*VLOOKUP(VALUE(Q285),Rates!G$15:L$19,3,0),4),ROUND(AW285*(VLOOKUP(VALUE(Q285),Rates!G:L,3,0)),4)))</f>
        <v/>
      </c>
      <c r="AV285" s="68" t="str">
        <f t="shared" si="196"/>
        <v/>
      </c>
      <c r="AW285" s="69" t="str">
        <f t="shared" si="197"/>
        <v/>
      </c>
      <c r="AX285" s="65" t="str">
        <f t="shared" si="198"/>
        <v/>
      </c>
      <c r="AY285" s="70" t="str">
        <f>IF(AX285="","",IF(R285="Refreshment Beverage",ROUND(SUM(AX285*Rates!K$19),4),ROUND(SUM(AX285*(Rates!J$8/100)),4)))</f>
        <v/>
      </c>
      <c r="AZ285" s="67" t="str">
        <f t="shared" si="199"/>
        <v/>
      </c>
      <c r="BA285" s="22" t="str">
        <f t="shared" si="200"/>
        <v/>
      </c>
      <c r="BD285" s="171"/>
      <c r="BE285" s="171"/>
      <c r="BF285" s="171"/>
      <c r="BG285" s="171"/>
    </row>
    <row r="286" spans="11:59" ht="12.75" customHeight="1" x14ac:dyDescent="0.3">
      <c r="K286" s="42" t="str">
        <f t="shared" si="172"/>
        <v/>
      </c>
      <c r="L286" s="55" t="str">
        <f t="shared" si="173"/>
        <v/>
      </c>
      <c r="M286" s="43" t="str">
        <f t="shared" si="174"/>
        <v/>
      </c>
      <c r="N286" s="56" t="str" cm="1">
        <f t="array" ref="N286">IFERROR(IF(_xlfn.SINGLE(B:B)="","",IF(R286="Beer",SUM(LOOKUP(2,1/(Rates!$B$3:$B$5&lt;=W286)/(Rates!$C$3:$C$5&gt;=W286),Rates!$D$3:$D$5)*(X286/100)*W286),IF(R286="Refreshment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56" t="str">
        <f t="shared" si="175"/>
        <v/>
      </c>
      <c r="P286" s="53"/>
      <c r="Q286" s="14" t="str">
        <f t="shared" si="176"/>
        <v/>
      </c>
      <c r="R286" s="57" t="str">
        <f t="shared" si="177"/>
        <v/>
      </c>
      <c r="S286" s="58" t="str">
        <f>IF(B286="","",IF(R286="Refreshment Beverage",VLOOKUP(VALUE(Q286),Rates!G$15:L$19,2,0),VLOOKUP(VALUE(Q286),Rates!G$4:L$12,2,0)))</f>
        <v/>
      </c>
      <c r="T286" s="58" t="str">
        <f t="shared" si="178"/>
        <v/>
      </c>
      <c r="U286" s="58" t="str">
        <f t="shared" si="179"/>
        <v/>
      </c>
      <c r="V286" s="58" t="str">
        <f t="shared" si="180"/>
        <v/>
      </c>
      <c r="W286" s="58" t="str">
        <f t="shared" si="181"/>
        <v/>
      </c>
      <c r="X286" s="59" t="str">
        <f t="shared" si="182"/>
        <v/>
      </c>
      <c r="Y286" s="60" t="str">
        <f>IF(B:B="","",IF(R286="Refreshment Beverage",VLOOKUP(Q286,Rates!G$15:L$19,6,0)*W286,VLOOKUP(Q286,Rates!G$4:L$12,6,0)*W286))</f>
        <v/>
      </c>
      <c r="Z286" s="60" t="str">
        <f t="shared" si="183"/>
        <v/>
      </c>
      <c r="AA286" s="60" t="str">
        <f t="shared" si="171"/>
        <v/>
      </c>
      <c r="AB286" s="61" t="str" cm="1">
        <f t="array" ref="AB286">IF(_xlfn.SINGLE(B:B)="","",IF(R286="Refreshment Beverage","",IF(AND(R286="Beer",Q286=0),SUM(LOOKUP(2,1/(Rates!$B$15:$B$18&lt;=W286)/(Rates!$C$15:$C$18&gt;=W286),Rates!$D$15:$D$18)*W286),VLOOKUP(VALUE(_xlfn.SINGLE(Q:Q)),Rates!A:B,2,0)*W286)))</f>
        <v/>
      </c>
      <c r="AC286" s="61" t="str" cm="1">
        <f t="array" ref="AC286">IF(_xlfn.SINGLE(B:B)="","",IF(R286="Refreshment Beverage","",IF(AND(R286="Beer",Q286=0),SUM(LOOKUP(2,1/(Rates!$B$15:$B$18&lt;=W286)/(Rates!$C$15:$C$18&gt;=W286),Rates!$E$15:$E$18)*W286),VLOOKUP(VALUE(_xlfn.SINGLE(Q:Q)),Rates!A:C,3,0)*W286)))</f>
        <v/>
      </c>
      <c r="AD286" s="168">
        <f>IFERROR(IF(R286="Beer","",IF(OR(Q286=1,Q286=2,Q286=3,Q286=4),VLOOKUP(Q286,Rates!$A$31:$B$34,2,0)*W286,IF(V286=1,VLOOKUP(U286,'REB BEV MIN MKUP'!B:E,4,0),IF(V286&gt;1,VLOOKUP(VALUE(W286),'REB BEV MIN MKUP'!O:Q,3,0),0)))),0)</f>
        <v>0</v>
      </c>
      <c r="AE286" s="62" t="str">
        <f t="shared" si="184"/>
        <v/>
      </c>
      <c r="AF286" s="63" t="str">
        <f t="shared" si="185"/>
        <v/>
      </c>
      <c r="AG286" s="64" t="str">
        <f t="shared" si="186"/>
        <v/>
      </c>
      <c r="AH286" s="65" t="str">
        <f t="shared" si="187"/>
        <v/>
      </c>
      <c r="AI286" s="66" t="str">
        <f>IF(AE:AE="","",IF(R286="Refreshment Beverage",AK286*(Rates!J$19/100),ROUND(SUM(AH286*(Rates!$J$8/100)),4)))</f>
        <v/>
      </c>
      <c r="AJ286" s="67" t="str">
        <f t="shared" si="188"/>
        <v/>
      </c>
      <c r="AK286" s="22" t="str">
        <f t="shared" si="189"/>
        <v/>
      </c>
      <c r="AL286" s="62" t="str">
        <f t="shared" si="190"/>
        <v/>
      </c>
      <c r="AM286" s="63" t="str">
        <f>IF(AS286="","",IF(R286="Refreshment Beverage",ROUND(AS286*Rates!K$19,4),ROUND(AO286*(VLOOKUP(VALUE(Q286),Rates!G$4:L$12,3,0)),4)))</f>
        <v/>
      </c>
      <c r="AN286" s="68" t="str">
        <f>IF(AS286="","",IF(R286="Refreshment Beverage",AS286*(Rates!J$19/100),MAX(AM286,AB286)))</f>
        <v/>
      </c>
      <c r="AO286" s="69" t="str">
        <f t="shared" si="191"/>
        <v/>
      </c>
      <c r="AP286" s="69" t="str">
        <f t="shared" si="192"/>
        <v/>
      </c>
      <c r="AQ286" s="70" t="str">
        <f>IF(AS286="","",IF(R286="Refreshment Beverage",ROUND(SUM(VLOOKUP(Q:Q,Rates!G$15:L$19,3,0)*(AS286-Y286-Z286-AA286)),4),ROUND(SUM(Rates!$K$8*AS286),4)))</f>
        <v/>
      </c>
      <c r="AR286" s="66" t="str">
        <f t="shared" si="193"/>
        <v/>
      </c>
      <c r="AS286" s="22" t="str">
        <f t="shared" si="194"/>
        <v/>
      </c>
      <c r="AT286" s="62" t="str">
        <f t="shared" si="195"/>
        <v/>
      </c>
      <c r="AU286" s="63" t="str">
        <f>IF(AX286="","",IF(R286="Refreshment Beverage",ROUND((BA286-Y286-Z286-AA286)*VLOOKUP(VALUE(Q286),Rates!G$15:L$19,3,0),4),ROUND(AW286*(VLOOKUP(VALUE(Q286),Rates!G:L,3,0)),4)))</f>
        <v/>
      </c>
      <c r="AV286" s="68" t="str">
        <f t="shared" si="196"/>
        <v/>
      </c>
      <c r="AW286" s="69" t="str">
        <f t="shared" si="197"/>
        <v/>
      </c>
      <c r="AX286" s="65" t="str">
        <f t="shared" si="198"/>
        <v/>
      </c>
      <c r="AY286" s="70" t="str">
        <f>IF(AX286="","",IF(R286="Refreshment Beverage",ROUND(SUM(AX286*Rates!K$19),4),ROUND(SUM(AX286*(Rates!J$8/100)),4)))</f>
        <v/>
      </c>
      <c r="AZ286" s="67" t="str">
        <f t="shared" si="199"/>
        <v/>
      </c>
      <c r="BA286" s="22" t="str">
        <f t="shared" si="200"/>
        <v/>
      </c>
      <c r="BD286" s="171"/>
      <c r="BE286" s="171"/>
      <c r="BF286" s="171"/>
      <c r="BG286" s="171"/>
    </row>
    <row r="287" spans="11:59" ht="12.75" customHeight="1" x14ac:dyDescent="0.3">
      <c r="K287" s="42" t="str">
        <f t="shared" si="172"/>
        <v/>
      </c>
      <c r="L287" s="55" t="str">
        <f t="shared" si="173"/>
        <v/>
      </c>
      <c r="M287" s="43" t="str">
        <f t="shared" si="174"/>
        <v/>
      </c>
      <c r="N287" s="56" t="str" cm="1">
        <f t="array" ref="N287">IFERROR(IF(_xlfn.SINGLE(B:B)="","",IF(R287="Beer",SUM(LOOKUP(2,1/(Rates!$B$3:$B$5&lt;=W287)/(Rates!$C$3:$C$5&gt;=W287),Rates!$D$3:$D$5)*(X287/100)*W287),IF(R287="Refreshment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56" t="str">
        <f t="shared" si="175"/>
        <v/>
      </c>
      <c r="P287" s="53"/>
      <c r="Q287" s="14" t="str">
        <f t="shared" si="176"/>
        <v/>
      </c>
      <c r="R287" s="57" t="str">
        <f t="shared" si="177"/>
        <v/>
      </c>
      <c r="S287" s="58" t="str">
        <f>IF(B287="","",IF(R287="Refreshment Beverage",VLOOKUP(VALUE(Q287),Rates!G$15:L$19,2,0),VLOOKUP(VALUE(Q287),Rates!G$4:L$12,2,0)))</f>
        <v/>
      </c>
      <c r="T287" s="58" t="str">
        <f t="shared" si="178"/>
        <v/>
      </c>
      <c r="U287" s="58" t="str">
        <f t="shared" si="179"/>
        <v/>
      </c>
      <c r="V287" s="58" t="str">
        <f t="shared" si="180"/>
        <v/>
      </c>
      <c r="W287" s="58" t="str">
        <f t="shared" si="181"/>
        <v/>
      </c>
      <c r="X287" s="59" t="str">
        <f t="shared" si="182"/>
        <v/>
      </c>
      <c r="Y287" s="60" t="str">
        <f>IF(B:B="","",IF(R287="Refreshment Beverage",VLOOKUP(Q287,Rates!G$15:L$19,6,0)*W287,VLOOKUP(Q287,Rates!G$4:L$12,6,0)*W287))</f>
        <v/>
      </c>
      <c r="Z287" s="60" t="str">
        <f t="shared" si="183"/>
        <v/>
      </c>
      <c r="AA287" s="60" t="str">
        <f t="shared" si="171"/>
        <v/>
      </c>
      <c r="AB287" s="61" t="str" cm="1">
        <f t="array" ref="AB287">IF(_xlfn.SINGLE(B:B)="","",IF(R287="Refreshment Beverage","",IF(AND(R287="Beer",Q287=0),SUM(LOOKUP(2,1/(Rates!$B$15:$B$18&lt;=W287)/(Rates!$C$15:$C$18&gt;=W287),Rates!$D$15:$D$18)*W287),VLOOKUP(VALUE(_xlfn.SINGLE(Q:Q)),Rates!A:B,2,0)*W287)))</f>
        <v/>
      </c>
      <c r="AC287" s="61" t="str" cm="1">
        <f t="array" ref="AC287">IF(_xlfn.SINGLE(B:B)="","",IF(R287="Refreshment Beverage","",IF(AND(R287="Beer",Q287=0),SUM(LOOKUP(2,1/(Rates!$B$15:$B$18&lt;=W287)/(Rates!$C$15:$C$18&gt;=W287),Rates!$E$15:$E$18)*W287),VLOOKUP(VALUE(_xlfn.SINGLE(Q:Q)),Rates!A:C,3,0)*W287)))</f>
        <v/>
      </c>
      <c r="AD287" s="168">
        <f>IFERROR(IF(R287="Beer","",IF(OR(Q287=1,Q287=2,Q287=3,Q287=4),VLOOKUP(Q287,Rates!$A$31:$B$34,2,0)*W287,IF(V287=1,VLOOKUP(U287,'REB BEV MIN MKUP'!B:E,4,0),IF(V287&gt;1,VLOOKUP(VALUE(W287),'REB BEV MIN MKUP'!O:Q,3,0),0)))),0)</f>
        <v>0</v>
      </c>
      <c r="AE287" s="62" t="str">
        <f t="shared" si="184"/>
        <v/>
      </c>
      <c r="AF287" s="63" t="str">
        <f t="shared" si="185"/>
        <v/>
      </c>
      <c r="AG287" s="64" t="str">
        <f t="shared" si="186"/>
        <v/>
      </c>
      <c r="AH287" s="65" t="str">
        <f t="shared" si="187"/>
        <v/>
      </c>
      <c r="AI287" s="66" t="str">
        <f>IF(AE:AE="","",IF(R287="Refreshment Beverage",AK287*(Rates!J$19/100),ROUND(SUM(AH287*(Rates!$J$8/100)),4)))</f>
        <v/>
      </c>
      <c r="AJ287" s="67" t="str">
        <f t="shared" si="188"/>
        <v/>
      </c>
      <c r="AK287" s="22" t="str">
        <f t="shared" si="189"/>
        <v/>
      </c>
      <c r="AL287" s="62" t="str">
        <f t="shared" si="190"/>
        <v/>
      </c>
      <c r="AM287" s="63" t="str">
        <f>IF(AS287="","",IF(R287="Refreshment Beverage",ROUND(AS287*Rates!K$19,4),ROUND(AO287*(VLOOKUP(VALUE(Q287),Rates!G$4:L$12,3,0)),4)))</f>
        <v/>
      </c>
      <c r="AN287" s="68" t="str">
        <f>IF(AS287="","",IF(R287="Refreshment Beverage",AS287*(Rates!J$19/100),MAX(AM287,AB287)))</f>
        <v/>
      </c>
      <c r="AO287" s="69" t="str">
        <f t="shared" si="191"/>
        <v/>
      </c>
      <c r="AP287" s="69" t="str">
        <f t="shared" si="192"/>
        <v/>
      </c>
      <c r="AQ287" s="70" t="str">
        <f>IF(AS287="","",IF(R287="Refreshment Beverage",ROUND(SUM(VLOOKUP(Q:Q,Rates!G$15:L$19,3,0)*(AS287-Y287-Z287-AA287)),4),ROUND(SUM(Rates!$K$8*AS287),4)))</f>
        <v/>
      </c>
      <c r="AR287" s="66" t="str">
        <f t="shared" si="193"/>
        <v/>
      </c>
      <c r="AS287" s="22" t="str">
        <f t="shared" si="194"/>
        <v/>
      </c>
      <c r="AT287" s="62" t="str">
        <f t="shared" si="195"/>
        <v/>
      </c>
      <c r="AU287" s="63" t="str">
        <f>IF(AX287="","",IF(R287="Refreshment Beverage",ROUND((BA287-Y287-Z287-AA287)*VLOOKUP(VALUE(Q287),Rates!G$15:L$19,3,0),4),ROUND(AW287*(VLOOKUP(VALUE(Q287),Rates!G:L,3,0)),4)))</f>
        <v/>
      </c>
      <c r="AV287" s="68" t="str">
        <f t="shared" si="196"/>
        <v/>
      </c>
      <c r="AW287" s="69" t="str">
        <f t="shared" si="197"/>
        <v/>
      </c>
      <c r="AX287" s="65" t="str">
        <f t="shared" si="198"/>
        <v/>
      </c>
      <c r="AY287" s="70" t="str">
        <f>IF(AX287="","",IF(R287="Refreshment Beverage",ROUND(SUM(AX287*Rates!K$19),4),ROUND(SUM(AX287*(Rates!J$8/100)),4)))</f>
        <v/>
      </c>
      <c r="AZ287" s="67" t="str">
        <f t="shared" si="199"/>
        <v/>
      </c>
      <c r="BA287" s="22" t="str">
        <f t="shared" si="200"/>
        <v/>
      </c>
      <c r="BD287" s="171"/>
      <c r="BE287" s="171"/>
      <c r="BF287" s="171"/>
      <c r="BG287" s="171"/>
    </row>
    <row r="288" spans="11:59" ht="12.75" customHeight="1" x14ac:dyDescent="0.3">
      <c r="K288" s="42" t="str">
        <f t="shared" si="172"/>
        <v/>
      </c>
      <c r="L288" s="55" t="str">
        <f t="shared" si="173"/>
        <v/>
      </c>
      <c r="M288" s="43" t="str">
        <f t="shared" si="174"/>
        <v/>
      </c>
      <c r="N288" s="56" t="str" cm="1">
        <f t="array" ref="N288">IFERROR(IF(_xlfn.SINGLE(B:B)="","",IF(R288="Beer",SUM(LOOKUP(2,1/(Rates!$B$3:$B$5&lt;=W288)/(Rates!$C$3:$C$5&gt;=W288),Rates!$D$3:$D$5)*(X288/100)*W288),IF(R288="Refreshment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56" t="str">
        <f t="shared" si="175"/>
        <v/>
      </c>
      <c r="P288" s="53"/>
      <c r="Q288" s="14" t="str">
        <f t="shared" si="176"/>
        <v/>
      </c>
      <c r="R288" s="57" t="str">
        <f t="shared" si="177"/>
        <v/>
      </c>
      <c r="S288" s="58" t="str">
        <f>IF(B288="","",IF(R288="Refreshment Beverage",VLOOKUP(VALUE(Q288),Rates!G$15:L$19,2,0),VLOOKUP(VALUE(Q288),Rates!G$4:L$12,2,0)))</f>
        <v/>
      </c>
      <c r="T288" s="58" t="str">
        <f t="shared" si="178"/>
        <v/>
      </c>
      <c r="U288" s="58" t="str">
        <f t="shared" si="179"/>
        <v/>
      </c>
      <c r="V288" s="58" t="str">
        <f t="shared" si="180"/>
        <v/>
      </c>
      <c r="W288" s="58" t="str">
        <f t="shared" si="181"/>
        <v/>
      </c>
      <c r="X288" s="59" t="str">
        <f t="shared" si="182"/>
        <v/>
      </c>
      <c r="Y288" s="60" t="str">
        <f>IF(B:B="","",IF(R288="Refreshment Beverage",VLOOKUP(Q288,Rates!G$15:L$19,6,0)*W288,VLOOKUP(Q288,Rates!G$4:L$12,6,0)*W288))</f>
        <v/>
      </c>
      <c r="Z288" s="60" t="str">
        <f t="shared" si="183"/>
        <v/>
      </c>
      <c r="AA288" s="60" t="str">
        <f t="shared" si="171"/>
        <v/>
      </c>
      <c r="AB288" s="61" t="str" cm="1">
        <f t="array" ref="AB288">IF(_xlfn.SINGLE(B:B)="","",IF(R288="Refreshment Beverage","",IF(AND(R288="Beer",Q288=0),SUM(LOOKUP(2,1/(Rates!$B$15:$B$18&lt;=W288)/(Rates!$C$15:$C$18&gt;=W288),Rates!$D$15:$D$18)*W288),VLOOKUP(VALUE(_xlfn.SINGLE(Q:Q)),Rates!A:B,2,0)*W288)))</f>
        <v/>
      </c>
      <c r="AC288" s="61" t="str" cm="1">
        <f t="array" ref="AC288">IF(_xlfn.SINGLE(B:B)="","",IF(R288="Refreshment Beverage","",IF(AND(R288="Beer",Q288=0),SUM(LOOKUP(2,1/(Rates!$B$15:$B$18&lt;=W288)/(Rates!$C$15:$C$18&gt;=W288),Rates!$E$15:$E$18)*W288),VLOOKUP(VALUE(_xlfn.SINGLE(Q:Q)),Rates!A:C,3,0)*W288)))</f>
        <v/>
      </c>
      <c r="AD288" s="168">
        <f>IFERROR(IF(R288="Beer","",IF(OR(Q288=1,Q288=2,Q288=3,Q288=4),VLOOKUP(Q288,Rates!$A$31:$B$34,2,0)*W288,IF(V288=1,VLOOKUP(U288,'REB BEV MIN MKUP'!B:E,4,0),IF(V288&gt;1,VLOOKUP(VALUE(W288),'REB BEV MIN MKUP'!O:Q,3,0),0)))),0)</f>
        <v>0</v>
      </c>
      <c r="AE288" s="62" t="str">
        <f t="shared" si="184"/>
        <v/>
      </c>
      <c r="AF288" s="63" t="str">
        <f t="shared" si="185"/>
        <v/>
      </c>
      <c r="AG288" s="64" t="str">
        <f t="shared" si="186"/>
        <v/>
      </c>
      <c r="AH288" s="65" t="str">
        <f t="shared" si="187"/>
        <v/>
      </c>
      <c r="AI288" s="66" t="str">
        <f>IF(AE:AE="","",IF(R288="Refreshment Beverage",AK288*(Rates!J$19/100),ROUND(SUM(AH288*(Rates!$J$8/100)),4)))</f>
        <v/>
      </c>
      <c r="AJ288" s="67" t="str">
        <f t="shared" si="188"/>
        <v/>
      </c>
      <c r="AK288" s="22" t="str">
        <f t="shared" si="189"/>
        <v/>
      </c>
      <c r="AL288" s="62" t="str">
        <f t="shared" si="190"/>
        <v/>
      </c>
      <c r="AM288" s="63" t="str">
        <f>IF(AS288="","",IF(R288="Refreshment Beverage",ROUND(AS288*Rates!K$19,4),ROUND(AO288*(VLOOKUP(VALUE(Q288),Rates!G$4:L$12,3,0)),4)))</f>
        <v/>
      </c>
      <c r="AN288" s="68" t="str">
        <f>IF(AS288="","",IF(R288="Refreshment Beverage",AS288*(Rates!J$19/100),MAX(AM288,AB288)))</f>
        <v/>
      </c>
      <c r="AO288" s="69" t="str">
        <f t="shared" si="191"/>
        <v/>
      </c>
      <c r="AP288" s="69" t="str">
        <f t="shared" si="192"/>
        <v/>
      </c>
      <c r="AQ288" s="70" t="str">
        <f>IF(AS288="","",IF(R288="Refreshment Beverage",ROUND(SUM(VLOOKUP(Q:Q,Rates!G$15:L$19,3,0)*(AS288-Y288-Z288-AA288)),4),ROUND(SUM(Rates!$K$8*AS288),4)))</f>
        <v/>
      </c>
      <c r="AR288" s="66" t="str">
        <f t="shared" si="193"/>
        <v/>
      </c>
      <c r="AS288" s="22" t="str">
        <f t="shared" si="194"/>
        <v/>
      </c>
      <c r="AT288" s="62" t="str">
        <f t="shared" si="195"/>
        <v/>
      </c>
      <c r="AU288" s="63" t="str">
        <f>IF(AX288="","",IF(R288="Refreshment Beverage",ROUND((BA288-Y288-Z288-AA288)*VLOOKUP(VALUE(Q288),Rates!G$15:L$19,3,0),4),ROUND(AW288*(VLOOKUP(VALUE(Q288),Rates!G:L,3,0)),4)))</f>
        <v/>
      </c>
      <c r="AV288" s="68" t="str">
        <f t="shared" si="196"/>
        <v/>
      </c>
      <c r="AW288" s="69" t="str">
        <f t="shared" si="197"/>
        <v/>
      </c>
      <c r="AX288" s="65" t="str">
        <f t="shared" si="198"/>
        <v/>
      </c>
      <c r="AY288" s="70" t="str">
        <f>IF(AX288="","",IF(R288="Refreshment Beverage",ROUND(SUM(AX288*Rates!K$19),4),ROUND(SUM(AX288*(Rates!J$8/100)),4)))</f>
        <v/>
      </c>
      <c r="AZ288" s="67" t="str">
        <f t="shared" si="199"/>
        <v/>
      </c>
      <c r="BA288" s="22" t="str">
        <f t="shared" si="200"/>
        <v/>
      </c>
      <c r="BD288" s="171"/>
      <c r="BE288" s="171"/>
      <c r="BF288" s="171"/>
      <c r="BG288" s="171"/>
    </row>
    <row r="289" spans="11:59" ht="12.75" customHeight="1" x14ac:dyDescent="0.3">
      <c r="K289" s="42" t="str">
        <f t="shared" si="172"/>
        <v/>
      </c>
      <c r="L289" s="55" t="str">
        <f t="shared" si="173"/>
        <v/>
      </c>
      <c r="M289" s="43" t="str">
        <f t="shared" si="174"/>
        <v/>
      </c>
      <c r="N289" s="56" t="str" cm="1">
        <f t="array" ref="N289">IFERROR(IF(_xlfn.SINGLE(B:B)="","",IF(R289="Beer",SUM(LOOKUP(2,1/(Rates!$B$3:$B$5&lt;=W289)/(Rates!$C$3:$C$5&gt;=W289),Rates!$D$3:$D$5)*(X289/100)*W289),IF(R289="Refreshment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56" t="str">
        <f t="shared" si="175"/>
        <v/>
      </c>
      <c r="P289" s="53"/>
      <c r="Q289" s="14" t="str">
        <f t="shared" si="176"/>
        <v/>
      </c>
      <c r="R289" s="57" t="str">
        <f t="shared" si="177"/>
        <v/>
      </c>
      <c r="S289" s="58" t="str">
        <f>IF(B289="","",IF(R289="Refreshment Beverage",VLOOKUP(VALUE(Q289),Rates!G$15:L$19,2,0),VLOOKUP(VALUE(Q289),Rates!G$4:L$12,2,0)))</f>
        <v/>
      </c>
      <c r="T289" s="58" t="str">
        <f t="shared" si="178"/>
        <v/>
      </c>
      <c r="U289" s="58" t="str">
        <f t="shared" si="179"/>
        <v/>
      </c>
      <c r="V289" s="58" t="str">
        <f t="shared" si="180"/>
        <v/>
      </c>
      <c r="W289" s="58" t="str">
        <f t="shared" si="181"/>
        <v/>
      </c>
      <c r="X289" s="59" t="str">
        <f t="shared" si="182"/>
        <v/>
      </c>
      <c r="Y289" s="60" t="str">
        <f>IF(B:B="","",IF(R289="Refreshment Beverage",VLOOKUP(Q289,Rates!G$15:L$19,6,0)*W289,VLOOKUP(Q289,Rates!G$4:L$12,6,0)*W289))</f>
        <v/>
      </c>
      <c r="Z289" s="60" t="str">
        <f t="shared" si="183"/>
        <v/>
      </c>
      <c r="AA289" s="60" t="str">
        <f t="shared" si="171"/>
        <v/>
      </c>
      <c r="AB289" s="61" t="str" cm="1">
        <f t="array" ref="AB289">IF(_xlfn.SINGLE(B:B)="","",IF(R289="Refreshment Beverage","",IF(AND(R289="Beer",Q289=0),SUM(LOOKUP(2,1/(Rates!$B$15:$B$18&lt;=W289)/(Rates!$C$15:$C$18&gt;=W289),Rates!$D$15:$D$18)*W289),VLOOKUP(VALUE(_xlfn.SINGLE(Q:Q)),Rates!A:B,2,0)*W289)))</f>
        <v/>
      </c>
      <c r="AC289" s="61" t="str" cm="1">
        <f t="array" ref="AC289">IF(_xlfn.SINGLE(B:B)="","",IF(R289="Refreshment Beverage","",IF(AND(R289="Beer",Q289=0),SUM(LOOKUP(2,1/(Rates!$B$15:$B$18&lt;=W289)/(Rates!$C$15:$C$18&gt;=W289),Rates!$E$15:$E$18)*W289),VLOOKUP(VALUE(_xlfn.SINGLE(Q:Q)),Rates!A:C,3,0)*W289)))</f>
        <v/>
      </c>
      <c r="AD289" s="168">
        <f>IFERROR(IF(R289="Beer","",IF(OR(Q289=1,Q289=2,Q289=3,Q289=4),VLOOKUP(Q289,Rates!$A$31:$B$34,2,0)*W289,IF(V289=1,VLOOKUP(U289,'REB BEV MIN MKUP'!B:E,4,0),IF(V289&gt;1,VLOOKUP(VALUE(W289),'REB BEV MIN MKUP'!O:Q,3,0),0)))),0)</f>
        <v>0</v>
      </c>
      <c r="AE289" s="62" t="str">
        <f t="shared" si="184"/>
        <v/>
      </c>
      <c r="AF289" s="63" t="str">
        <f t="shared" si="185"/>
        <v/>
      </c>
      <c r="AG289" s="64" t="str">
        <f t="shared" si="186"/>
        <v/>
      </c>
      <c r="AH289" s="65" t="str">
        <f t="shared" si="187"/>
        <v/>
      </c>
      <c r="AI289" s="66" t="str">
        <f>IF(AE:AE="","",IF(R289="Refreshment Beverage",AK289*(Rates!J$19/100),ROUND(SUM(AH289*(Rates!$J$8/100)),4)))</f>
        <v/>
      </c>
      <c r="AJ289" s="67" t="str">
        <f t="shared" si="188"/>
        <v/>
      </c>
      <c r="AK289" s="22" t="str">
        <f t="shared" si="189"/>
        <v/>
      </c>
      <c r="AL289" s="62" t="str">
        <f t="shared" si="190"/>
        <v/>
      </c>
      <c r="AM289" s="63" t="str">
        <f>IF(AS289="","",IF(R289="Refreshment Beverage",ROUND(AS289*Rates!K$19,4),ROUND(AO289*(VLOOKUP(VALUE(Q289),Rates!G$4:L$12,3,0)),4)))</f>
        <v/>
      </c>
      <c r="AN289" s="68" t="str">
        <f>IF(AS289="","",IF(R289="Refreshment Beverage",AS289*(Rates!J$19/100),MAX(AM289,AB289)))</f>
        <v/>
      </c>
      <c r="AO289" s="69" t="str">
        <f t="shared" si="191"/>
        <v/>
      </c>
      <c r="AP289" s="69" t="str">
        <f t="shared" si="192"/>
        <v/>
      </c>
      <c r="AQ289" s="70" t="str">
        <f>IF(AS289="","",IF(R289="Refreshment Beverage",ROUND(SUM(VLOOKUP(Q:Q,Rates!G$15:L$19,3,0)*(AS289-Y289-Z289-AA289)),4),ROUND(SUM(Rates!$K$8*AS289),4)))</f>
        <v/>
      </c>
      <c r="AR289" s="66" t="str">
        <f t="shared" si="193"/>
        <v/>
      </c>
      <c r="AS289" s="22" t="str">
        <f t="shared" si="194"/>
        <v/>
      </c>
      <c r="AT289" s="62" t="str">
        <f t="shared" si="195"/>
        <v/>
      </c>
      <c r="AU289" s="63" t="str">
        <f>IF(AX289="","",IF(R289="Refreshment Beverage",ROUND((BA289-Y289-Z289-AA289)*VLOOKUP(VALUE(Q289),Rates!G$15:L$19,3,0),4),ROUND(AW289*(VLOOKUP(VALUE(Q289),Rates!G:L,3,0)),4)))</f>
        <v/>
      </c>
      <c r="AV289" s="68" t="str">
        <f t="shared" si="196"/>
        <v/>
      </c>
      <c r="AW289" s="69" t="str">
        <f t="shared" si="197"/>
        <v/>
      </c>
      <c r="AX289" s="65" t="str">
        <f t="shared" si="198"/>
        <v/>
      </c>
      <c r="AY289" s="70" t="str">
        <f>IF(AX289="","",IF(R289="Refreshment Beverage",ROUND(SUM(AX289*Rates!K$19),4),ROUND(SUM(AX289*(Rates!J$8/100)),4)))</f>
        <v/>
      </c>
      <c r="AZ289" s="67" t="str">
        <f t="shared" si="199"/>
        <v/>
      </c>
      <c r="BA289" s="22" t="str">
        <f t="shared" si="200"/>
        <v/>
      </c>
      <c r="BD289" s="171"/>
      <c r="BE289" s="171"/>
      <c r="BF289" s="171"/>
      <c r="BG289" s="171"/>
    </row>
    <row r="290" spans="11:59" ht="12.75" customHeight="1" x14ac:dyDescent="0.3">
      <c r="K290" s="42" t="str">
        <f t="shared" si="172"/>
        <v/>
      </c>
      <c r="L290" s="55" t="str">
        <f t="shared" si="173"/>
        <v/>
      </c>
      <c r="M290" s="43" t="str">
        <f t="shared" si="174"/>
        <v/>
      </c>
      <c r="N290" s="56" t="str" cm="1">
        <f t="array" ref="N290">IFERROR(IF(_xlfn.SINGLE(B:B)="","",IF(R290="Beer",SUM(LOOKUP(2,1/(Rates!$B$3:$B$5&lt;=W290)/(Rates!$C$3:$C$5&gt;=W290),Rates!$D$3:$D$5)*(X290/100)*W290),IF(R290="Refreshment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56" t="str">
        <f t="shared" si="175"/>
        <v/>
      </c>
      <c r="P290" s="53"/>
      <c r="Q290" s="14" t="str">
        <f t="shared" si="176"/>
        <v/>
      </c>
      <c r="R290" s="57" t="str">
        <f t="shared" si="177"/>
        <v/>
      </c>
      <c r="S290" s="58" t="str">
        <f>IF(B290="","",IF(R290="Refreshment Beverage",VLOOKUP(VALUE(Q290),Rates!G$15:L$19,2,0),VLOOKUP(VALUE(Q290),Rates!G$4:L$12,2,0)))</f>
        <v/>
      </c>
      <c r="T290" s="58" t="str">
        <f t="shared" si="178"/>
        <v/>
      </c>
      <c r="U290" s="58" t="str">
        <f t="shared" si="179"/>
        <v/>
      </c>
      <c r="V290" s="58" t="str">
        <f t="shared" si="180"/>
        <v/>
      </c>
      <c r="W290" s="58" t="str">
        <f t="shared" si="181"/>
        <v/>
      </c>
      <c r="X290" s="59" t="str">
        <f t="shared" si="182"/>
        <v/>
      </c>
      <c r="Y290" s="60" t="str">
        <f>IF(B:B="","",IF(R290="Refreshment Beverage",VLOOKUP(Q290,Rates!G$15:L$19,6,0)*W290,VLOOKUP(Q290,Rates!G$4:L$12,6,0)*W290))</f>
        <v/>
      </c>
      <c r="Z290" s="60" t="str">
        <f t="shared" si="183"/>
        <v/>
      </c>
      <c r="AA290" s="60" t="str">
        <f t="shared" si="171"/>
        <v/>
      </c>
      <c r="AB290" s="61" t="str" cm="1">
        <f t="array" ref="AB290">IF(_xlfn.SINGLE(B:B)="","",IF(R290="Refreshment Beverage","",IF(AND(R290="Beer",Q290=0),SUM(LOOKUP(2,1/(Rates!$B$15:$B$18&lt;=W290)/(Rates!$C$15:$C$18&gt;=W290),Rates!$D$15:$D$18)*W290),VLOOKUP(VALUE(_xlfn.SINGLE(Q:Q)),Rates!A:B,2,0)*W290)))</f>
        <v/>
      </c>
      <c r="AC290" s="61" t="str" cm="1">
        <f t="array" ref="AC290">IF(_xlfn.SINGLE(B:B)="","",IF(R290="Refreshment Beverage","",IF(AND(R290="Beer",Q290=0),SUM(LOOKUP(2,1/(Rates!$B$15:$B$18&lt;=W290)/(Rates!$C$15:$C$18&gt;=W290),Rates!$E$15:$E$18)*W290),VLOOKUP(VALUE(_xlfn.SINGLE(Q:Q)),Rates!A:C,3,0)*W290)))</f>
        <v/>
      </c>
      <c r="AD290" s="168">
        <f>IFERROR(IF(R290="Beer","",IF(OR(Q290=1,Q290=2,Q290=3,Q290=4),VLOOKUP(Q290,Rates!$A$31:$B$34,2,0)*W290,IF(V290=1,VLOOKUP(U290,'REB BEV MIN MKUP'!B:E,4,0),IF(V290&gt;1,VLOOKUP(VALUE(W290),'REB BEV MIN MKUP'!O:Q,3,0),0)))),0)</f>
        <v>0</v>
      </c>
      <c r="AE290" s="62" t="str">
        <f t="shared" si="184"/>
        <v/>
      </c>
      <c r="AF290" s="63" t="str">
        <f t="shared" si="185"/>
        <v/>
      </c>
      <c r="AG290" s="64" t="str">
        <f t="shared" si="186"/>
        <v/>
      </c>
      <c r="AH290" s="65" t="str">
        <f t="shared" si="187"/>
        <v/>
      </c>
      <c r="AI290" s="66" t="str">
        <f>IF(AE:AE="","",IF(R290="Refreshment Beverage",AK290*(Rates!J$19/100),ROUND(SUM(AH290*(Rates!$J$8/100)),4)))</f>
        <v/>
      </c>
      <c r="AJ290" s="67" t="str">
        <f t="shared" si="188"/>
        <v/>
      </c>
      <c r="AK290" s="22" t="str">
        <f t="shared" si="189"/>
        <v/>
      </c>
      <c r="AL290" s="62" t="str">
        <f t="shared" si="190"/>
        <v/>
      </c>
      <c r="AM290" s="63" t="str">
        <f>IF(AS290="","",IF(R290="Refreshment Beverage",ROUND(AS290*Rates!K$19,4),ROUND(AO290*(VLOOKUP(VALUE(Q290),Rates!G$4:L$12,3,0)),4)))</f>
        <v/>
      </c>
      <c r="AN290" s="68" t="str">
        <f>IF(AS290="","",IF(R290="Refreshment Beverage",AS290*(Rates!J$19/100),MAX(AM290,AB290)))</f>
        <v/>
      </c>
      <c r="AO290" s="69" t="str">
        <f t="shared" si="191"/>
        <v/>
      </c>
      <c r="AP290" s="69" t="str">
        <f t="shared" si="192"/>
        <v/>
      </c>
      <c r="AQ290" s="70" t="str">
        <f>IF(AS290="","",IF(R290="Refreshment Beverage",ROUND(SUM(VLOOKUP(Q:Q,Rates!G$15:L$19,3,0)*(AS290-Y290-Z290-AA290)),4),ROUND(SUM(Rates!$K$8*AS290),4)))</f>
        <v/>
      </c>
      <c r="AR290" s="66" t="str">
        <f t="shared" si="193"/>
        <v/>
      </c>
      <c r="AS290" s="22" t="str">
        <f t="shared" si="194"/>
        <v/>
      </c>
      <c r="AT290" s="62" t="str">
        <f t="shared" si="195"/>
        <v/>
      </c>
      <c r="AU290" s="63" t="str">
        <f>IF(AX290="","",IF(R290="Refreshment Beverage",ROUND((BA290-Y290-Z290-AA290)*VLOOKUP(VALUE(Q290),Rates!G$15:L$19,3,0),4),ROUND(AW290*(VLOOKUP(VALUE(Q290),Rates!G:L,3,0)),4)))</f>
        <v/>
      </c>
      <c r="AV290" s="68" t="str">
        <f t="shared" si="196"/>
        <v/>
      </c>
      <c r="AW290" s="69" t="str">
        <f t="shared" si="197"/>
        <v/>
      </c>
      <c r="AX290" s="65" t="str">
        <f t="shared" si="198"/>
        <v/>
      </c>
      <c r="AY290" s="70" t="str">
        <f>IF(AX290="","",IF(R290="Refreshment Beverage",ROUND(SUM(AX290*Rates!K$19),4),ROUND(SUM(AX290*(Rates!J$8/100)),4)))</f>
        <v/>
      </c>
      <c r="AZ290" s="67" t="str">
        <f t="shared" si="199"/>
        <v/>
      </c>
      <c r="BA290" s="22" t="str">
        <f t="shared" si="200"/>
        <v/>
      </c>
      <c r="BD290" s="171"/>
      <c r="BE290" s="171"/>
      <c r="BF290" s="171"/>
      <c r="BG290" s="171"/>
    </row>
    <row r="291" spans="11:59" ht="12.75" customHeight="1" x14ac:dyDescent="0.3">
      <c r="K291" s="42" t="str">
        <f t="shared" si="172"/>
        <v/>
      </c>
      <c r="L291" s="55" t="str">
        <f t="shared" si="173"/>
        <v/>
      </c>
      <c r="M291" s="43" t="str">
        <f t="shared" si="174"/>
        <v/>
      </c>
      <c r="N291" s="56" t="str" cm="1">
        <f t="array" ref="N291">IFERROR(IF(_xlfn.SINGLE(B:B)="","",IF(R291="Beer",SUM(LOOKUP(2,1/(Rates!$B$3:$B$5&lt;=W291)/(Rates!$C$3:$C$5&gt;=W291),Rates!$D$3:$D$5)*(X291/100)*W291),IF(R291="Refreshment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56" t="str">
        <f t="shared" si="175"/>
        <v/>
      </c>
      <c r="P291" s="53"/>
      <c r="Q291" s="14" t="str">
        <f t="shared" si="176"/>
        <v/>
      </c>
      <c r="R291" s="57" t="str">
        <f t="shared" si="177"/>
        <v/>
      </c>
      <c r="S291" s="58" t="str">
        <f>IF(B291="","",IF(R291="Refreshment Beverage",VLOOKUP(VALUE(Q291),Rates!G$15:L$19,2,0),VLOOKUP(VALUE(Q291),Rates!G$4:L$12,2,0)))</f>
        <v/>
      </c>
      <c r="T291" s="58" t="str">
        <f t="shared" si="178"/>
        <v/>
      </c>
      <c r="U291" s="58" t="str">
        <f t="shared" si="179"/>
        <v/>
      </c>
      <c r="V291" s="58" t="str">
        <f t="shared" si="180"/>
        <v/>
      </c>
      <c r="W291" s="58" t="str">
        <f t="shared" si="181"/>
        <v/>
      </c>
      <c r="X291" s="59" t="str">
        <f t="shared" si="182"/>
        <v/>
      </c>
      <c r="Y291" s="60" t="str">
        <f>IF(B:B="","",IF(R291="Refreshment Beverage",VLOOKUP(Q291,Rates!G$15:L$19,6,0)*W291,VLOOKUP(Q291,Rates!G$4:L$12,6,0)*W291))</f>
        <v/>
      </c>
      <c r="Z291" s="60" t="str">
        <f t="shared" si="183"/>
        <v/>
      </c>
      <c r="AA291" s="60" t="str">
        <f t="shared" si="171"/>
        <v/>
      </c>
      <c r="AB291" s="61" t="str" cm="1">
        <f t="array" ref="AB291">IF(_xlfn.SINGLE(B:B)="","",IF(R291="Refreshment Beverage","",IF(AND(R291="Beer",Q291=0),SUM(LOOKUP(2,1/(Rates!$B$15:$B$18&lt;=W291)/(Rates!$C$15:$C$18&gt;=W291),Rates!$D$15:$D$18)*W291),VLOOKUP(VALUE(_xlfn.SINGLE(Q:Q)),Rates!A:B,2,0)*W291)))</f>
        <v/>
      </c>
      <c r="AC291" s="61" t="str" cm="1">
        <f t="array" ref="AC291">IF(_xlfn.SINGLE(B:B)="","",IF(R291="Refreshment Beverage","",IF(AND(R291="Beer",Q291=0),SUM(LOOKUP(2,1/(Rates!$B$15:$B$18&lt;=W291)/(Rates!$C$15:$C$18&gt;=W291),Rates!$E$15:$E$18)*W291),VLOOKUP(VALUE(_xlfn.SINGLE(Q:Q)),Rates!A:C,3,0)*W291)))</f>
        <v/>
      </c>
      <c r="AD291" s="168">
        <f>IFERROR(IF(R291="Beer","",IF(OR(Q291=1,Q291=2,Q291=3,Q291=4),VLOOKUP(Q291,Rates!$A$31:$B$34,2,0)*W291,IF(V291=1,VLOOKUP(U291,'REB BEV MIN MKUP'!B:E,4,0),IF(V291&gt;1,VLOOKUP(VALUE(W291),'REB BEV MIN MKUP'!O:Q,3,0),0)))),0)</f>
        <v>0</v>
      </c>
      <c r="AE291" s="62" t="str">
        <f t="shared" si="184"/>
        <v/>
      </c>
      <c r="AF291" s="63" t="str">
        <f t="shared" si="185"/>
        <v/>
      </c>
      <c r="AG291" s="64" t="str">
        <f t="shared" si="186"/>
        <v/>
      </c>
      <c r="AH291" s="65" t="str">
        <f t="shared" si="187"/>
        <v/>
      </c>
      <c r="AI291" s="66" t="str">
        <f>IF(AE:AE="","",IF(R291="Refreshment Beverage",AK291*(Rates!J$19/100),ROUND(SUM(AH291*(Rates!$J$8/100)),4)))</f>
        <v/>
      </c>
      <c r="AJ291" s="67" t="str">
        <f t="shared" si="188"/>
        <v/>
      </c>
      <c r="AK291" s="22" t="str">
        <f t="shared" si="189"/>
        <v/>
      </c>
      <c r="AL291" s="62" t="str">
        <f t="shared" si="190"/>
        <v/>
      </c>
      <c r="AM291" s="63" t="str">
        <f>IF(AS291="","",IF(R291="Refreshment Beverage",ROUND(AS291*Rates!K$19,4),ROUND(AO291*(VLOOKUP(VALUE(Q291),Rates!G$4:L$12,3,0)),4)))</f>
        <v/>
      </c>
      <c r="AN291" s="68" t="str">
        <f>IF(AS291="","",IF(R291="Refreshment Beverage",AS291*(Rates!J$19/100),MAX(AM291,AB291)))</f>
        <v/>
      </c>
      <c r="AO291" s="69" t="str">
        <f t="shared" si="191"/>
        <v/>
      </c>
      <c r="AP291" s="69" t="str">
        <f t="shared" si="192"/>
        <v/>
      </c>
      <c r="AQ291" s="70" t="str">
        <f>IF(AS291="","",IF(R291="Refreshment Beverage",ROUND(SUM(VLOOKUP(Q:Q,Rates!G$15:L$19,3,0)*(AS291-Y291-Z291-AA291)),4),ROUND(SUM(Rates!$K$8*AS291),4)))</f>
        <v/>
      </c>
      <c r="AR291" s="66" t="str">
        <f t="shared" si="193"/>
        <v/>
      </c>
      <c r="AS291" s="22" t="str">
        <f t="shared" si="194"/>
        <v/>
      </c>
      <c r="AT291" s="62" t="str">
        <f t="shared" si="195"/>
        <v/>
      </c>
      <c r="AU291" s="63" t="str">
        <f>IF(AX291="","",IF(R291="Refreshment Beverage",ROUND((BA291-Y291-Z291-AA291)*VLOOKUP(VALUE(Q291),Rates!G$15:L$19,3,0),4),ROUND(AW291*(VLOOKUP(VALUE(Q291),Rates!G:L,3,0)),4)))</f>
        <v/>
      </c>
      <c r="AV291" s="68" t="str">
        <f t="shared" si="196"/>
        <v/>
      </c>
      <c r="AW291" s="69" t="str">
        <f t="shared" si="197"/>
        <v/>
      </c>
      <c r="AX291" s="65" t="str">
        <f t="shared" si="198"/>
        <v/>
      </c>
      <c r="AY291" s="70" t="str">
        <f>IF(AX291="","",IF(R291="Refreshment Beverage",ROUND(SUM(AX291*Rates!K$19),4),ROUND(SUM(AX291*(Rates!J$8/100)),4)))</f>
        <v/>
      </c>
      <c r="AZ291" s="67" t="str">
        <f t="shared" si="199"/>
        <v/>
      </c>
      <c r="BA291" s="22" t="str">
        <f t="shared" si="200"/>
        <v/>
      </c>
      <c r="BD291" s="171"/>
      <c r="BE291" s="171"/>
      <c r="BF291" s="171"/>
      <c r="BG291" s="171"/>
    </row>
    <row r="292" spans="11:59" ht="12.75" customHeight="1" x14ac:dyDescent="0.3">
      <c r="K292" s="42" t="str">
        <f t="shared" si="172"/>
        <v/>
      </c>
      <c r="L292" s="55" t="str">
        <f t="shared" si="173"/>
        <v/>
      </c>
      <c r="M292" s="43" t="str">
        <f t="shared" si="174"/>
        <v/>
      </c>
      <c r="N292" s="56" t="str" cm="1">
        <f t="array" ref="N292">IFERROR(IF(_xlfn.SINGLE(B:B)="","",IF(R292="Beer",SUM(LOOKUP(2,1/(Rates!$B$3:$B$5&lt;=W292)/(Rates!$C$3:$C$5&gt;=W292),Rates!$D$3:$D$5)*(X292/100)*W292),IF(R292="Refreshment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56" t="str">
        <f t="shared" si="175"/>
        <v/>
      </c>
      <c r="P292" s="53"/>
      <c r="Q292" s="14" t="str">
        <f t="shared" si="176"/>
        <v/>
      </c>
      <c r="R292" s="57" t="str">
        <f t="shared" si="177"/>
        <v/>
      </c>
      <c r="S292" s="58" t="str">
        <f>IF(B292="","",IF(R292="Refreshment Beverage",VLOOKUP(VALUE(Q292),Rates!G$15:L$19,2,0),VLOOKUP(VALUE(Q292),Rates!G$4:L$12,2,0)))</f>
        <v/>
      </c>
      <c r="T292" s="58" t="str">
        <f t="shared" si="178"/>
        <v/>
      </c>
      <c r="U292" s="58" t="str">
        <f t="shared" si="179"/>
        <v/>
      </c>
      <c r="V292" s="58" t="str">
        <f t="shared" si="180"/>
        <v/>
      </c>
      <c r="W292" s="58" t="str">
        <f t="shared" si="181"/>
        <v/>
      </c>
      <c r="X292" s="59" t="str">
        <f t="shared" si="182"/>
        <v/>
      </c>
      <c r="Y292" s="60" t="str">
        <f>IF(B:B="","",IF(R292="Refreshment Beverage",VLOOKUP(Q292,Rates!G$15:L$19,6,0)*W292,VLOOKUP(Q292,Rates!G$4:L$12,6,0)*W292))</f>
        <v/>
      </c>
      <c r="Z292" s="60" t="str">
        <f t="shared" si="183"/>
        <v/>
      </c>
      <c r="AA292" s="60" t="str">
        <f t="shared" si="171"/>
        <v/>
      </c>
      <c r="AB292" s="61" t="str" cm="1">
        <f t="array" ref="AB292">IF(_xlfn.SINGLE(B:B)="","",IF(R292="Refreshment Beverage","",IF(AND(R292="Beer",Q292=0),SUM(LOOKUP(2,1/(Rates!$B$15:$B$18&lt;=W292)/(Rates!$C$15:$C$18&gt;=W292),Rates!$D$15:$D$18)*W292),VLOOKUP(VALUE(_xlfn.SINGLE(Q:Q)),Rates!A:B,2,0)*W292)))</f>
        <v/>
      </c>
      <c r="AC292" s="61" t="str" cm="1">
        <f t="array" ref="AC292">IF(_xlfn.SINGLE(B:B)="","",IF(R292="Refreshment Beverage","",IF(AND(R292="Beer",Q292=0),SUM(LOOKUP(2,1/(Rates!$B$15:$B$18&lt;=W292)/(Rates!$C$15:$C$18&gt;=W292),Rates!$E$15:$E$18)*W292),VLOOKUP(VALUE(_xlfn.SINGLE(Q:Q)),Rates!A:C,3,0)*W292)))</f>
        <v/>
      </c>
      <c r="AD292" s="168">
        <f>IFERROR(IF(R292="Beer","",IF(OR(Q292=1,Q292=2,Q292=3,Q292=4),VLOOKUP(Q292,Rates!$A$31:$B$34,2,0)*W292,IF(V292=1,VLOOKUP(U292,'REB BEV MIN MKUP'!B:E,4,0),IF(V292&gt;1,VLOOKUP(VALUE(W292),'REB BEV MIN MKUP'!O:Q,3,0),0)))),0)</f>
        <v>0</v>
      </c>
      <c r="AE292" s="62" t="str">
        <f t="shared" si="184"/>
        <v/>
      </c>
      <c r="AF292" s="63" t="str">
        <f t="shared" si="185"/>
        <v/>
      </c>
      <c r="AG292" s="64" t="str">
        <f t="shared" si="186"/>
        <v/>
      </c>
      <c r="AH292" s="65" t="str">
        <f t="shared" si="187"/>
        <v/>
      </c>
      <c r="AI292" s="66" t="str">
        <f>IF(AE:AE="","",IF(R292="Refreshment Beverage",AK292*(Rates!J$19/100),ROUND(SUM(AH292*(Rates!$J$8/100)),4)))</f>
        <v/>
      </c>
      <c r="AJ292" s="67" t="str">
        <f t="shared" si="188"/>
        <v/>
      </c>
      <c r="AK292" s="22" t="str">
        <f t="shared" si="189"/>
        <v/>
      </c>
      <c r="AL292" s="62" t="str">
        <f t="shared" si="190"/>
        <v/>
      </c>
      <c r="AM292" s="63" t="str">
        <f>IF(AS292="","",IF(R292="Refreshment Beverage",ROUND(AS292*Rates!K$19,4),ROUND(AO292*(VLOOKUP(VALUE(Q292),Rates!G$4:L$12,3,0)),4)))</f>
        <v/>
      </c>
      <c r="AN292" s="68" t="str">
        <f>IF(AS292="","",IF(R292="Refreshment Beverage",AS292*(Rates!J$19/100),MAX(AM292,AB292)))</f>
        <v/>
      </c>
      <c r="AO292" s="69" t="str">
        <f t="shared" si="191"/>
        <v/>
      </c>
      <c r="AP292" s="69" t="str">
        <f t="shared" si="192"/>
        <v/>
      </c>
      <c r="AQ292" s="70" t="str">
        <f>IF(AS292="","",IF(R292="Refreshment Beverage",ROUND(SUM(VLOOKUP(Q:Q,Rates!G$15:L$19,3,0)*(AS292-Y292-Z292-AA292)),4),ROUND(SUM(Rates!$K$8*AS292),4)))</f>
        <v/>
      </c>
      <c r="AR292" s="66" t="str">
        <f t="shared" si="193"/>
        <v/>
      </c>
      <c r="AS292" s="22" t="str">
        <f t="shared" si="194"/>
        <v/>
      </c>
      <c r="AT292" s="62" t="str">
        <f t="shared" si="195"/>
        <v/>
      </c>
      <c r="AU292" s="63" t="str">
        <f>IF(AX292="","",IF(R292="Refreshment Beverage",ROUND((BA292-Y292-Z292-AA292)*VLOOKUP(VALUE(Q292),Rates!G$15:L$19,3,0),4),ROUND(AW292*(VLOOKUP(VALUE(Q292),Rates!G:L,3,0)),4)))</f>
        <v/>
      </c>
      <c r="AV292" s="68" t="str">
        <f t="shared" si="196"/>
        <v/>
      </c>
      <c r="AW292" s="69" t="str">
        <f t="shared" si="197"/>
        <v/>
      </c>
      <c r="AX292" s="65" t="str">
        <f t="shared" si="198"/>
        <v/>
      </c>
      <c r="AY292" s="70" t="str">
        <f>IF(AX292="","",IF(R292="Refreshment Beverage",ROUND(SUM(AX292*Rates!K$19),4),ROUND(SUM(AX292*(Rates!J$8/100)),4)))</f>
        <v/>
      </c>
      <c r="AZ292" s="67" t="str">
        <f t="shared" si="199"/>
        <v/>
      </c>
      <c r="BA292" s="22" t="str">
        <f t="shared" si="200"/>
        <v/>
      </c>
      <c r="BD292" s="171"/>
      <c r="BE292" s="171"/>
      <c r="BF292" s="171"/>
      <c r="BG292" s="171"/>
    </row>
    <row r="293" spans="11:59" ht="12.75" customHeight="1" x14ac:dyDescent="0.3">
      <c r="K293" s="42" t="str">
        <f t="shared" si="172"/>
        <v/>
      </c>
      <c r="L293" s="55" t="str">
        <f t="shared" si="173"/>
        <v/>
      </c>
      <c r="M293" s="43" t="str">
        <f t="shared" si="174"/>
        <v/>
      </c>
      <c r="N293" s="56" t="str" cm="1">
        <f t="array" ref="N293">IFERROR(IF(_xlfn.SINGLE(B:B)="","",IF(R293="Beer",SUM(LOOKUP(2,1/(Rates!$B$3:$B$5&lt;=W293)/(Rates!$C$3:$C$5&gt;=W293),Rates!$D$3:$D$5)*(X293/100)*W293),IF(R293="Refreshment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56" t="str">
        <f t="shared" si="175"/>
        <v/>
      </c>
      <c r="P293" s="53"/>
      <c r="Q293" s="14" t="str">
        <f t="shared" si="176"/>
        <v/>
      </c>
      <c r="R293" s="57" t="str">
        <f t="shared" si="177"/>
        <v/>
      </c>
      <c r="S293" s="58" t="str">
        <f>IF(B293="","",IF(R293="Refreshment Beverage",VLOOKUP(VALUE(Q293),Rates!G$15:L$19,2,0),VLOOKUP(VALUE(Q293),Rates!G$4:L$12,2,0)))</f>
        <v/>
      </c>
      <c r="T293" s="58" t="str">
        <f t="shared" si="178"/>
        <v/>
      </c>
      <c r="U293" s="58" t="str">
        <f t="shared" si="179"/>
        <v/>
      </c>
      <c r="V293" s="58" t="str">
        <f t="shared" si="180"/>
        <v/>
      </c>
      <c r="W293" s="58" t="str">
        <f t="shared" si="181"/>
        <v/>
      </c>
      <c r="X293" s="59" t="str">
        <f t="shared" si="182"/>
        <v/>
      </c>
      <c r="Y293" s="60" t="str">
        <f>IF(B:B="","",IF(R293="Refreshment Beverage",VLOOKUP(Q293,Rates!G$15:L$19,6,0)*W293,VLOOKUP(Q293,Rates!G$4:L$12,6,0)*W293))</f>
        <v/>
      </c>
      <c r="Z293" s="60" t="str">
        <f t="shared" si="183"/>
        <v/>
      </c>
      <c r="AA293" s="60" t="str">
        <f t="shared" si="171"/>
        <v/>
      </c>
      <c r="AB293" s="61" t="str" cm="1">
        <f t="array" ref="AB293">IF(_xlfn.SINGLE(B:B)="","",IF(R293="Refreshment Beverage","",IF(AND(R293="Beer",Q293=0),SUM(LOOKUP(2,1/(Rates!$B$15:$B$18&lt;=W293)/(Rates!$C$15:$C$18&gt;=W293),Rates!$D$15:$D$18)*W293),VLOOKUP(VALUE(_xlfn.SINGLE(Q:Q)),Rates!A:B,2,0)*W293)))</f>
        <v/>
      </c>
      <c r="AC293" s="61" t="str" cm="1">
        <f t="array" ref="AC293">IF(_xlfn.SINGLE(B:B)="","",IF(R293="Refreshment Beverage","",IF(AND(R293="Beer",Q293=0),SUM(LOOKUP(2,1/(Rates!$B$15:$B$18&lt;=W293)/(Rates!$C$15:$C$18&gt;=W293),Rates!$E$15:$E$18)*W293),VLOOKUP(VALUE(_xlfn.SINGLE(Q:Q)),Rates!A:C,3,0)*W293)))</f>
        <v/>
      </c>
      <c r="AD293" s="168">
        <f>IFERROR(IF(R293="Beer","",IF(OR(Q293=1,Q293=2,Q293=3,Q293=4),VLOOKUP(Q293,Rates!$A$31:$B$34,2,0)*W293,IF(V293=1,VLOOKUP(U293,'REB BEV MIN MKUP'!B:E,4,0),IF(V293&gt;1,VLOOKUP(VALUE(W293),'REB BEV MIN MKUP'!O:Q,3,0),0)))),0)</f>
        <v>0</v>
      </c>
      <c r="AE293" s="62" t="str">
        <f t="shared" si="184"/>
        <v/>
      </c>
      <c r="AF293" s="63" t="str">
        <f t="shared" si="185"/>
        <v/>
      </c>
      <c r="AG293" s="64" t="str">
        <f t="shared" si="186"/>
        <v/>
      </c>
      <c r="AH293" s="65" t="str">
        <f t="shared" si="187"/>
        <v/>
      </c>
      <c r="AI293" s="66" t="str">
        <f>IF(AE:AE="","",IF(R293="Refreshment Beverage",AK293*(Rates!J$19/100),ROUND(SUM(AH293*(Rates!$J$8/100)),4)))</f>
        <v/>
      </c>
      <c r="AJ293" s="67" t="str">
        <f t="shared" si="188"/>
        <v/>
      </c>
      <c r="AK293" s="22" t="str">
        <f t="shared" si="189"/>
        <v/>
      </c>
      <c r="AL293" s="62" t="str">
        <f t="shared" si="190"/>
        <v/>
      </c>
      <c r="AM293" s="63" t="str">
        <f>IF(AS293="","",IF(R293="Refreshment Beverage",ROUND(AS293*Rates!K$19,4),ROUND(AO293*(VLOOKUP(VALUE(Q293),Rates!G$4:L$12,3,0)),4)))</f>
        <v/>
      </c>
      <c r="AN293" s="68" t="str">
        <f>IF(AS293="","",IF(R293="Refreshment Beverage",AS293*(Rates!J$19/100),MAX(AM293,AB293)))</f>
        <v/>
      </c>
      <c r="AO293" s="69" t="str">
        <f t="shared" si="191"/>
        <v/>
      </c>
      <c r="AP293" s="69" t="str">
        <f t="shared" si="192"/>
        <v/>
      </c>
      <c r="AQ293" s="70" t="str">
        <f>IF(AS293="","",IF(R293="Refreshment Beverage",ROUND(SUM(VLOOKUP(Q:Q,Rates!G$15:L$19,3,0)*(AS293-Y293-Z293-AA293)),4),ROUND(SUM(Rates!$K$8*AS293),4)))</f>
        <v/>
      </c>
      <c r="AR293" s="66" t="str">
        <f t="shared" si="193"/>
        <v/>
      </c>
      <c r="AS293" s="22" t="str">
        <f t="shared" si="194"/>
        <v/>
      </c>
      <c r="AT293" s="62" t="str">
        <f t="shared" si="195"/>
        <v/>
      </c>
      <c r="AU293" s="63" t="str">
        <f>IF(AX293="","",IF(R293="Refreshment Beverage",ROUND((BA293-Y293-Z293-AA293)*VLOOKUP(VALUE(Q293),Rates!G$15:L$19,3,0),4),ROUND(AW293*(VLOOKUP(VALUE(Q293),Rates!G:L,3,0)),4)))</f>
        <v/>
      </c>
      <c r="AV293" s="68" t="str">
        <f t="shared" si="196"/>
        <v/>
      </c>
      <c r="AW293" s="69" t="str">
        <f t="shared" si="197"/>
        <v/>
      </c>
      <c r="AX293" s="65" t="str">
        <f t="shared" si="198"/>
        <v/>
      </c>
      <c r="AY293" s="70" t="str">
        <f>IF(AX293="","",IF(R293="Refreshment Beverage",ROUND(SUM(AX293*Rates!K$19),4),ROUND(SUM(AX293*(Rates!J$8/100)),4)))</f>
        <v/>
      </c>
      <c r="AZ293" s="67" t="str">
        <f t="shared" si="199"/>
        <v/>
      </c>
      <c r="BA293" s="22" t="str">
        <f t="shared" si="200"/>
        <v/>
      </c>
      <c r="BD293" s="171"/>
      <c r="BE293" s="171"/>
      <c r="BF293" s="171"/>
      <c r="BG293" s="171"/>
    </row>
    <row r="294" spans="11:59" ht="12.75" customHeight="1" x14ac:dyDescent="0.3">
      <c r="K294" s="42" t="str">
        <f t="shared" si="172"/>
        <v/>
      </c>
      <c r="L294" s="55" t="str">
        <f t="shared" si="173"/>
        <v/>
      </c>
      <c r="M294" s="43" t="str">
        <f t="shared" si="174"/>
        <v/>
      </c>
      <c r="N294" s="56" t="str" cm="1">
        <f t="array" ref="N294">IFERROR(IF(_xlfn.SINGLE(B:B)="","",IF(R294="Beer",SUM(LOOKUP(2,1/(Rates!$B$3:$B$5&lt;=W294)/(Rates!$C$3:$C$5&gt;=W294),Rates!$D$3:$D$5)*(X294/100)*W294),IF(R294="Refreshment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56" t="str">
        <f t="shared" si="175"/>
        <v/>
      </c>
      <c r="P294" s="53"/>
      <c r="Q294" s="14" t="str">
        <f t="shared" si="176"/>
        <v/>
      </c>
      <c r="R294" s="57" t="str">
        <f t="shared" si="177"/>
        <v/>
      </c>
      <c r="S294" s="58" t="str">
        <f>IF(B294="","",IF(R294="Refreshment Beverage",VLOOKUP(VALUE(Q294),Rates!G$15:L$19,2,0),VLOOKUP(VALUE(Q294),Rates!G$4:L$12,2,0)))</f>
        <v/>
      </c>
      <c r="T294" s="58" t="str">
        <f t="shared" si="178"/>
        <v/>
      </c>
      <c r="U294" s="58" t="str">
        <f t="shared" si="179"/>
        <v/>
      </c>
      <c r="V294" s="58" t="str">
        <f t="shared" si="180"/>
        <v/>
      </c>
      <c r="W294" s="58" t="str">
        <f t="shared" si="181"/>
        <v/>
      </c>
      <c r="X294" s="59" t="str">
        <f t="shared" si="182"/>
        <v/>
      </c>
      <c r="Y294" s="60" t="str">
        <f>IF(B:B="","",IF(R294="Refreshment Beverage",VLOOKUP(Q294,Rates!G$15:L$19,6,0)*W294,VLOOKUP(Q294,Rates!G$4:L$12,6,0)*W294))</f>
        <v/>
      </c>
      <c r="Z294" s="60" t="str">
        <f t="shared" si="183"/>
        <v/>
      </c>
      <c r="AA294" s="60" t="str">
        <f t="shared" si="171"/>
        <v/>
      </c>
      <c r="AB294" s="61" t="str" cm="1">
        <f t="array" ref="AB294">IF(_xlfn.SINGLE(B:B)="","",IF(R294="Refreshment Beverage","",IF(AND(R294="Beer",Q294=0),SUM(LOOKUP(2,1/(Rates!$B$15:$B$18&lt;=W294)/(Rates!$C$15:$C$18&gt;=W294),Rates!$D$15:$D$18)*W294),VLOOKUP(VALUE(_xlfn.SINGLE(Q:Q)),Rates!A:B,2,0)*W294)))</f>
        <v/>
      </c>
      <c r="AC294" s="61" t="str" cm="1">
        <f t="array" ref="AC294">IF(_xlfn.SINGLE(B:B)="","",IF(R294="Refreshment Beverage","",IF(AND(R294="Beer",Q294=0),SUM(LOOKUP(2,1/(Rates!$B$15:$B$18&lt;=W294)/(Rates!$C$15:$C$18&gt;=W294),Rates!$E$15:$E$18)*W294),VLOOKUP(VALUE(_xlfn.SINGLE(Q:Q)),Rates!A:C,3,0)*W294)))</f>
        <v/>
      </c>
      <c r="AD294" s="168">
        <f>IFERROR(IF(R294="Beer","",IF(OR(Q294=1,Q294=2,Q294=3,Q294=4),VLOOKUP(Q294,Rates!$A$31:$B$34,2,0)*W294,IF(V294=1,VLOOKUP(U294,'REB BEV MIN MKUP'!B:E,4,0),IF(V294&gt;1,VLOOKUP(VALUE(W294),'REB BEV MIN MKUP'!O:Q,3,0),0)))),0)</f>
        <v>0</v>
      </c>
      <c r="AE294" s="62" t="str">
        <f t="shared" si="184"/>
        <v/>
      </c>
      <c r="AF294" s="63" t="str">
        <f t="shared" si="185"/>
        <v/>
      </c>
      <c r="AG294" s="64" t="str">
        <f t="shared" si="186"/>
        <v/>
      </c>
      <c r="AH294" s="65" t="str">
        <f t="shared" si="187"/>
        <v/>
      </c>
      <c r="AI294" s="66" t="str">
        <f>IF(AE:AE="","",IF(R294="Refreshment Beverage",AK294*(Rates!J$19/100),ROUND(SUM(AH294*(Rates!$J$8/100)),4)))</f>
        <v/>
      </c>
      <c r="AJ294" s="67" t="str">
        <f t="shared" si="188"/>
        <v/>
      </c>
      <c r="AK294" s="22" t="str">
        <f t="shared" si="189"/>
        <v/>
      </c>
      <c r="AL294" s="62" t="str">
        <f t="shared" si="190"/>
        <v/>
      </c>
      <c r="AM294" s="63" t="str">
        <f>IF(AS294="","",IF(R294="Refreshment Beverage",ROUND(AS294*Rates!K$19,4),ROUND(AO294*(VLOOKUP(VALUE(Q294),Rates!G$4:L$12,3,0)),4)))</f>
        <v/>
      </c>
      <c r="AN294" s="68" t="str">
        <f>IF(AS294="","",IF(R294="Refreshment Beverage",AS294*(Rates!J$19/100),MAX(AM294,AB294)))</f>
        <v/>
      </c>
      <c r="AO294" s="69" t="str">
        <f t="shared" si="191"/>
        <v/>
      </c>
      <c r="AP294" s="69" t="str">
        <f t="shared" si="192"/>
        <v/>
      </c>
      <c r="AQ294" s="70" t="str">
        <f>IF(AS294="","",IF(R294="Refreshment Beverage",ROUND(SUM(VLOOKUP(Q:Q,Rates!G$15:L$19,3,0)*(AS294-Y294-Z294-AA294)),4),ROUND(SUM(Rates!$K$8*AS294),4)))</f>
        <v/>
      </c>
      <c r="AR294" s="66" t="str">
        <f t="shared" si="193"/>
        <v/>
      </c>
      <c r="AS294" s="22" t="str">
        <f t="shared" si="194"/>
        <v/>
      </c>
      <c r="AT294" s="62" t="str">
        <f t="shared" si="195"/>
        <v/>
      </c>
      <c r="AU294" s="63" t="str">
        <f>IF(AX294="","",IF(R294="Refreshment Beverage",ROUND((BA294-Y294-Z294-AA294)*VLOOKUP(VALUE(Q294),Rates!G$15:L$19,3,0),4),ROUND(AW294*(VLOOKUP(VALUE(Q294),Rates!G:L,3,0)),4)))</f>
        <v/>
      </c>
      <c r="AV294" s="68" t="str">
        <f t="shared" si="196"/>
        <v/>
      </c>
      <c r="AW294" s="69" t="str">
        <f t="shared" si="197"/>
        <v/>
      </c>
      <c r="AX294" s="65" t="str">
        <f t="shared" si="198"/>
        <v/>
      </c>
      <c r="AY294" s="70" t="str">
        <f>IF(AX294="","",IF(R294="Refreshment Beverage",ROUND(SUM(AX294*Rates!K$19),4),ROUND(SUM(AX294*(Rates!J$8/100)),4)))</f>
        <v/>
      </c>
      <c r="AZ294" s="67" t="str">
        <f t="shared" si="199"/>
        <v/>
      </c>
      <c r="BA294" s="22" t="str">
        <f t="shared" si="200"/>
        <v/>
      </c>
      <c r="BD294" s="171"/>
      <c r="BE294" s="171"/>
      <c r="BF294" s="171"/>
      <c r="BG294" s="171"/>
    </row>
    <row r="295" spans="11:59" ht="12.75" customHeight="1" x14ac:dyDescent="0.3">
      <c r="K295" s="42" t="str">
        <f t="shared" si="172"/>
        <v/>
      </c>
      <c r="L295" s="55" t="str">
        <f t="shared" si="173"/>
        <v/>
      </c>
      <c r="M295" s="43" t="str">
        <f t="shared" si="174"/>
        <v/>
      </c>
      <c r="N295" s="56" t="str" cm="1">
        <f t="array" ref="N295">IFERROR(IF(_xlfn.SINGLE(B:B)="","",IF(R295="Beer",SUM(LOOKUP(2,1/(Rates!$B$3:$B$5&lt;=W295)/(Rates!$C$3:$C$5&gt;=W295),Rates!$D$3:$D$5)*(X295/100)*W295),IF(R295="Refreshment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56" t="str">
        <f t="shared" si="175"/>
        <v/>
      </c>
      <c r="P295" s="53"/>
      <c r="Q295" s="14" t="str">
        <f t="shared" si="176"/>
        <v/>
      </c>
      <c r="R295" s="57" t="str">
        <f t="shared" si="177"/>
        <v/>
      </c>
      <c r="S295" s="58" t="str">
        <f>IF(B295="","",IF(R295="Refreshment Beverage",VLOOKUP(VALUE(Q295),Rates!G$15:L$19,2,0),VLOOKUP(VALUE(Q295),Rates!G$4:L$12,2,0)))</f>
        <v/>
      </c>
      <c r="T295" s="58" t="str">
        <f t="shared" si="178"/>
        <v/>
      </c>
      <c r="U295" s="58" t="str">
        <f t="shared" si="179"/>
        <v/>
      </c>
      <c r="V295" s="58" t="str">
        <f t="shared" si="180"/>
        <v/>
      </c>
      <c r="W295" s="58" t="str">
        <f t="shared" si="181"/>
        <v/>
      </c>
      <c r="X295" s="59" t="str">
        <f t="shared" si="182"/>
        <v/>
      </c>
      <c r="Y295" s="60" t="str">
        <f>IF(B:B="","",IF(R295="Refreshment Beverage",VLOOKUP(Q295,Rates!G$15:L$19,6,0)*W295,VLOOKUP(Q295,Rates!G$4:L$12,6,0)*W295))</f>
        <v/>
      </c>
      <c r="Z295" s="60" t="str">
        <f t="shared" si="183"/>
        <v/>
      </c>
      <c r="AA295" s="60" t="str">
        <f t="shared" si="171"/>
        <v/>
      </c>
      <c r="AB295" s="61" t="str" cm="1">
        <f t="array" ref="AB295">IF(_xlfn.SINGLE(B:B)="","",IF(R295="Refreshment Beverage","",IF(AND(R295="Beer",Q295=0),SUM(LOOKUP(2,1/(Rates!$B$15:$B$18&lt;=W295)/(Rates!$C$15:$C$18&gt;=W295),Rates!$D$15:$D$18)*W295),VLOOKUP(VALUE(_xlfn.SINGLE(Q:Q)),Rates!A:B,2,0)*W295)))</f>
        <v/>
      </c>
      <c r="AC295" s="61" t="str" cm="1">
        <f t="array" ref="AC295">IF(_xlfn.SINGLE(B:B)="","",IF(R295="Refreshment Beverage","",IF(AND(R295="Beer",Q295=0),SUM(LOOKUP(2,1/(Rates!$B$15:$B$18&lt;=W295)/(Rates!$C$15:$C$18&gt;=W295),Rates!$E$15:$E$18)*W295),VLOOKUP(VALUE(_xlfn.SINGLE(Q:Q)),Rates!A:C,3,0)*W295)))</f>
        <v/>
      </c>
      <c r="AD295" s="168">
        <f>IFERROR(IF(R295="Beer","",IF(OR(Q295=1,Q295=2,Q295=3,Q295=4),VLOOKUP(Q295,Rates!$A$31:$B$34,2,0)*W295,IF(V295=1,VLOOKUP(U295,'REB BEV MIN MKUP'!B:E,4,0),IF(V295&gt;1,VLOOKUP(VALUE(W295),'REB BEV MIN MKUP'!O:Q,3,0),0)))),0)</f>
        <v>0</v>
      </c>
      <c r="AE295" s="62" t="str">
        <f t="shared" si="184"/>
        <v/>
      </c>
      <c r="AF295" s="63" t="str">
        <f t="shared" si="185"/>
        <v/>
      </c>
      <c r="AG295" s="64" t="str">
        <f t="shared" si="186"/>
        <v/>
      </c>
      <c r="AH295" s="65" t="str">
        <f t="shared" si="187"/>
        <v/>
      </c>
      <c r="AI295" s="66" t="str">
        <f>IF(AE:AE="","",IF(R295="Refreshment Beverage",AK295*(Rates!J$19/100),ROUND(SUM(AH295*(Rates!$J$8/100)),4)))</f>
        <v/>
      </c>
      <c r="AJ295" s="67" t="str">
        <f t="shared" si="188"/>
        <v/>
      </c>
      <c r="AK295" s="22" t="str">
        <f t="shared" si="189"/>
        <v/>
      </c>
      <c r="AL295" s="62" t="str">
        <f t="shared" si="190"/>
        <v/>
      </c>
      <c r="AM295" s="63" t="str">
        <f>IF(AS295="","",IF(R295="Refreshment Beverage",ROUND(AS295*Rates!K$19,4),ROUND(AO295*(VLOOKUP(VALUE(Q295),Rates!G$4:L$12,3,0)),4)))</f>
        <v/>
      </c>
      <c r="AN295" s="68" t="str">
        <f>IF(AS295="","",IF(R295="Refreshment Beverage",AS295*(Rates!J$19/100),MAX(AM295,AB295)))</f>
        <v/>
      </c>
      <c r="AO295" s="69" t="str">
        <f t="shared" si="191"/>
        <v/>
      </c>
      <c r="AP295" s="69" t="str">
        <f t="shared" si="192"/>
        <v/>
      </c>
      <c r="AQ295" s="70" t="str">
        <f>IF(AS295="","",IF(R295="Refreshment Beverage",ROUND(SUM(VLOOKUP(Q:Q,Rates!G$15:L$19,3,0)*(AS295-Y295-Z295-AA295)),4),ROUND(SUM(Rates!$K$8*AS295),4)))</f>
        <v/>
      </c>
      <c r="AR295" s="66" t="str">
        <f t="shared" si="193"/>
        <v/>
      </c>
      <c r="AS295" s="22" t="str">
        <f t="shared" si="194"/>
        <v/>
      </c>
      <c r="AT295" s="62" t="str">
        <f t="shared" si="195"/>
        <v/>
      </c>
      <c r="AU295" s="63" t="str">
        <f>IF(AX295="","",IF(R295="Refreshment Beverage",ROUND((BA295-Y295-Z295-AA295)*VLOOKUP(VALUE(Q295),Rates!G$15:L$19,3,0),4),ROUND(AW295*(VLOOKUP(VALUE(Q295),Rates!G:L,3,0)),4)))</f>
        <v/>
      </c>
      <c r="AV295" s="68" t="str">
        <f t="shared" si="196"/>
        <v/>
      </c>
      <c r="AW295" s="69" t="str">
        <f t="shared" si="197"/>
        <v/>
      </c>
      <c r="AX295" s="65" t="str">
        <f t="shared" si="198"/>
        <v/>
      </c>
      <c r="AY295" s="70" t="str">
        <f>IF(AX295="","",IF(R295="Refreshment Beverage",ROUND(SUM(AX295*Rates!K$19),4),ROUND(SUM(AX295*(Rates!J$8/100)),4)))</f>
        <v/>
      </c>
      <c r="AZ295" s="67" t="str">
        <f t="shared" si="199"/>
        <v/>
      </c>
      <c r="BA295" s="22" t="str">
        <f t="shared" si="200"/>
        <v/>
      </c>
      <c r="BD295" s="171"/>
      <c r="BE295" s="171"/>
      <c r="BF295" s="171"/>
      <c r="BG295" s="171"/>
    </row>
    <row r="296" spans="11:59" ht="12.75" customHeight="1" x14ac:dyDescent="0.3">
      <c r="K296" s="42" t="str">
        <f t="shared" si="172"/>
        <v/>
      </c>
      <c r="L296" s="55" t="str">
        <f t="shared" si="173"/>
        <v/>
      </c>
      <c r="M296" s="43" t="str">
        <f t="shared" si="174"/>
        <v/>
      </c>
      <c r="N296" s="56" t="str" cm="1">
        <f t="array" ref="N296">IFERROR(IF(_xlfn.SINGLE(B:B)="","",IF(R296="Beer",SUM(LOOKUP(2,1/(Rates!$B$3:$B$5&lt;=W296)/(Rates!$C$3:$C$5&gt;=W296),Rates!$D$3:$D$5)*(X296/100)*W296),IF(R296="Refreshment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56" t="str">
        <f t="shared" si="175"/>
        <v/>
      </c>
      <c r="P296" s="53"/>
      <c r="Q296" s="14" t="str">
        <f t="shared" si="176"/>
        <v/>
      </c>
      <c r="R296" s="57" t="str">
        <f t="shared" si="177"/>
        <v/>
      </c>
      <c r="S296" s="58" t="str">
        <f>IF(B296="","",IF(R296="Refreshment Beverage",VLOOKUP(VALUE(Q296),Rates!G$15:L$19,2,0),VLOOKUP(VALUE(Q296),Rates!G$4:L$12,2,0)))</f>
        <v/>
      </c>
      <c r="T296" s="58" t="str">
        <f t="shared" si="178"/>
        <v/>
      </c>
      <c r="U296" s="58" t="str">
        <f t="shared" si="179"/>
        <v/>
      </c>
      <c r="V296" s="58" t="str">
        <f t="shared" si="180"/>
        <v/>
      </c>
      <c r="W296" s="58" t="str">
        <f t="shared" si="181"/>
        <v/>
      </c>
      <c r="X296" s="59" t="str">
        <f t="shared" si="182"/>
        <v/>
      </c>
      <c r="Y296" s="60" t="str">
        <f>IF(B:B="","",IF(R296="Refreshment Beverage",VLOOKUP(Q296,Rates!G$15:L$19,6,0)*W296,VLOOKUP(Q296,Rates!G$4:L$12,6,0)*W296))</f>
        <v/>
      </c>
      <c r="Z296" s="60" t="str">
        <f t="shared" si="183"/>
        <v/>
      </c>
      <c r="AA296" s="60" t="str">
        <f t="shared" si="171"/>
        <v/>
      </c>
      <c r="AB296" s="61" t="str" cm="1">
        <f t="array" ref="AB296">IF(_xlfn.SINGLE(B:B)="","",IF(R296="Refreshment Beverage","",IF(AND(R296="Beer",Q296=0),SUM(LOOKUP(2,1/(Rates!$B$15:$B$18&lt;=W296)/(Rates!$C$15:$C$18&gt;=W296),Rates!$D$15:$D$18)*W296),VLOOKUP(VALUE(_xlfn.SINGLE(Q:Q)),Rates!A:B,2,0)*W296)))</f>
        <v/>
      </c>
      <c r="AC296" s="61" t="str" cm="1">
        <f t="array" ref="AC296">IF(_xlfn.SINGLE(B:B)="","",IF(R296="Refreshment Beverage","",IF(AND(R296="Beer",Q296=0),SUM(LOOKUP(2,1/(Rates!$B$15:$B$18&lt;=W296)/(Rates!$C$15:$C$18&gt;=W296),Rates!$E$15:$E$18)*W296),VLOOKUP(VALUE(_xlfn.SINGLE(Q:Q)),Rates!A:C,3,0)*W296)))</f>
        <v/>
      </c>
      <c r="AD296" s="168">
        <f>IFERROR(IF(R296="Beer","",IF(OR(Q296=1,Q296=2,Q296=3,Q296=4),VLOOKUP(Q296,Rates!$A$31:$B$34,2,0)*W296,IF(V296=1,VLOOKUP(U296,'REB BEV MIN MKUP'!B:E,4,0),IF(V296&gt;1,VLOOKUP(VALUE(W296),'REB BEV MIN MKUP'!O:Q,3,0),0)))),0)</f>
        <v>0</v>
      </c>
      <c r="AE296" s="62" t="str">
        <f t="shared" si="184"/>
        <v/>
      </c>
      <c r="AF296" s="63" t="str">
        <f t="shared" si="185"/>
        <v/>
      </c>
      <c r="AG296" s="64" t="str">
        <f t="shared" si="186"/>
        <v/>
      </c>
      <c r="AH296" s="65" t="str">
        <f t="shared" si="187"/>
        <v/>
      </c>
      <c r="AI296" s="66" t="str">
        <f>IF(AE:AE="","",IF(R296="Refreshment Beverage",AK296*(Rates!J$19/100),ROUND(SUM(AH296*(Rates!$J$8/100)),4)))</f>
        <v/>
      </c>
      <c r="AJ296" s="67" t="str">
        <f t="shared" si="188"/>
        <v/>
      </c>
      <c r="AK296" s="22" t="str">
        <f t="shared" si="189"/>
        <v/>
      </c>
      <c r="AL296" s="62" t="str">
        <f t="shared" si="190"/>
        <v/>
      </c>
      <c r="AM296" s="63" t="str">
        <f>IF(AS296="","",IF(R296="Refreshment Beverage",ROUND(AS296*Rates!K$19,4),ROUND(AO296*(VLOOKUP(VALUE(Q296),Rates!G$4:L$12,3,0)),4)))</f>
        <v/>
      </c>
      <c r="AN296" s="68" t="str">
        <f>IF(AS296="","",IF(R296="Refreshment Beverage",AS296*(Rates!J$19/100),MAX(AM296,AB296)))</f>
        <v/>
      </c>
      <c r="AO296" s="69" t="str">
        <f t="shared" si="191"/>
        <v/>
      </c>
      <c r="AP296" s="69" t="str">
        <f t="shared" si="192"/>
        <v/>
      </c>
      <c r="AQ296" s="70" t="str">
        <f>IF(AS296="","",IF(R296="Refreshment Beverage",ROUND(SUM(VLOOKUP(Q:Q,Rates!G$15:L$19,3,0)*(AS296-Y296-Z296-AA296)),4),ROUND(SUM(Rates!$K$8*AS296),4)))</f>
        <v/>
      </c>
      <c r="AR296" s="66" t="str">
        <f t="shared" si="193"/>
        <v/>
      </c>
      <c r="AS296" s="22" t="str">
        <f t="shared" si="194"/>
        <v/>
      </c>
      <c r="AT296" s="62" t="str">
        <f t="shared" si="195"/>
        <v/>
      </c>
      <c r="AU296" s="63" t="str">
        <f>IF(AX296="","",IF(R296="Refreshment Beverage",ROUND((BA296-Y296-Z296-AA296)*VLOOKUP(VALUE(Q296),Rates!G$15:L$19,3,0),4),ROUND(AW296*(VLOOKUP(VALUE(Q296),Rates!G:L,3,0)),4)))</f>
        <v/>
      </c>
      <c r="AV296" s="68" t="str">
        <f t="shared" si="196"/>
        <v/>
      </c>
      <c r="AW296" s="69" t="str">
        <f t="shared" si="197"/>
        <v/>
      </c>
      <c r="AX296" s="65" t="str">
        <f t="shared" si="198"/>
        <v/>
      </c>
      <c r="AY296" s="70" t="str">
        <f>IF(AX296="","",IF(R296="Refreshment Beverage",ROUND(SUM(AX296*Rates!K$19),4),ROUND(SUM(AX296*(Rates!J$8/100)),4)))</f>
        <v/>
      </c>
      <c r="AZ296" s="67" t="str">
        <f t="shared" si="199"/>
        <v/>
      </c>
      <c r="BA296" s="22" t="str">
        <f t="shared" si="200"/>
        <v/>
      </c>
      <c r="BD296" s="171"/>
      <c r="BE296" s="171"/>
      <c r="BF296" s="171"/>
      <c r="BG296" s="171"/>
    </row>
    <row r="297" spans="11:59" ht="12.75" customHeight="1" x14ac:dyDescent="0.3">
      <c r="K297" s="42" t="str">
        <f t="shared" si="172"/>
        <v/>
      </c>
      <c r="L297" s="55" t="str">
        <f t="shared" si="173"/>
        <v/>
      </c>
      <c r="M297" s="43" t="str">
        <f t="shared" si="174"/>
        <v/>
      </c>
      <c r="N297" s="56" t="str" cm="1">
        <f t="array" ref="N297">IFERROR(IF(_xlfn.SINGLE(B:B)="","",IF(R297="Beer",SUM(LOOKUP(2,1/(Rates!$B$3:$B$5&lt;=W297)/(Rates!$C$3:$C$5&gt;=W297),Rates!$D$3:$D$5)*(X297/100)*W297),IF(R297="Refreshment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56" t="str">
        <f t="shared" si="175"/>
        <v/>
      </c>
      <c r="P297" s="53"/>
      <c r="Q297" s="14" t="str">
        <f t="shared" si="176"/>
        <v/>
      </c>
      <c r="R297" s="57" t="str">
        <f t="shared" si="177"/>
        <v/>
      </c>
      <c r="S297" s="58" t="str">
        <f>IF(B297="","",IF(R297="Refreshment Beverage",VLOOKUP(VALUE(Q297),Rates!G$15:L$19,2,0),VLOOKUP(VALUE(Q297),Rates!G$4:L$12,2,0)))</f>
        <v/>
      </c>
      <c r="T297" s="58" t="str">
        <f t="shared" si="178"/>
        <v/>
      </c>
      <c r="U297" s="58" t="str">
        <f t="shared" si="179"/>
        <v/>
      </c>
      <c r="V297" s="58" t="str">
        <f t="shared" si="180"/>
        <v/>
      </c>
      <c r="W297" s="58" t="str">
        <f t="shared" si="181"/>
        <v/>
      </c>
      <c r="X297" s="59" t="str">
        <f t="shared" si="182"/>
        <v/>
      </c>
      <c r="Y297" s="60" t="str">
        <f>IF(B:B="","",IF(R297="Refreshment Beverage",VLOOKUP(Q297,Rates!G$15:L$19,6,0)*W297,VLOOKUP(Q297,Rates!G$4:L$12,6,0)*W297))</f>
        <v/>
      </c>
      <c r="Z297" s="60" t="str">
        <f t="shared" si="183"/>
        <v/>
      </c>
      <c r="AA297" s="60" t="str">
        <f t="shared" si="171"/>
        <v/>
      </c>
      <c r="AB297" s="61" t="str" cm="1">
        <f t="array" ref="AB297">IF(_xlfn.SINGLE(B:B)="","",IF(R297="Refreshment Beverage","",IF(AND(R297="Beer",Q297=0),SUM(LOOKUP(2,1/(Rates!$B$15:$B$18&lt;=W297)/(Rates!$C$15:$C$18&gt;=W297),Rates!$D$15:$D$18)*W297),VLOOKUP(VALUE(_xlfn.SINGLE(Q:Q)),Rates!A:B,2,0)*W297)))</f>
        <v/>
      </c>
      <c r="AC297" s="61" t="str" cm="1">
        <f t="array" ref="AC297">IF(_xlfn.SINGLE(B:B)="","",IF(R297="Refreshment Beverage","",IF(AND(R297="Beer",Q297=0),SUM(LOOKUP(2,1/(Rates!$B$15:$B$18&lt;=W297)/(Rates!$C$15:$C$18&gt;=W297),Rates!$E$15:$E$18)*W297),VLOOKUP(VALUE(_xlfn.SINGLE(Q:Q)),Rates!A:C,3,0)*W297)))</f>
        <v/>
      </c>
      <c r="AD297" s="168">
        <f>IFERROR(IF(R297="Beer","",IF(OR(Q297=1,Q297=2,Q297=3,Q297=4),VLOOKUP(Q297,Rates!$A$31:$B$34,2,0)*W297,IF(V297=1,VLOOKUP(U297,'REB BEV MIN MKUP'!B:E,4,0),IF(V297&gt;1,VLOOKUP(VALUE(W297),'REB BEV MIN MKUP'!O:Q,3,0),0)))),0)</f>
        <v>0</v>
      </c>
      <c r="AE297" s="62" t="str">
        <f t="shared" si="184"/>
        <v/>
      </c>
      <c r="AF297" s="63" t="str">
        <f t="shared" si="185"/>
        <v/>
      </c>
      <c r="AG297" s="64" t="str">
        <f t="shared" si="186"/>
        <v/>
      </c>
      <c r="AH297" s="65" t="str">
        <f t="shared" si="187"/>
        <v/>
      </c>
      <c r="AI297" s="66" t="str">
        <f>IF(AE:AE="","",IF(R297="Refreshment Beverage",AK297*(Rates!J$19/100),ROUND(SUM(AH297*(Rates!$J$8/100)),4)))</f>
        <v/>
      </c>
      <c r="AJ297" s="67" t="str">
        <f t="shared" si="188"/>
        <v/>
      </c>
      <c r="AK297" s="22" t="str">
        <f t="shared" si="189"/>
        <v/>
      </c>
      <c r="AL297" s="62" t="str">
        <f t="shared" si="190"/>
        <v/>
      </c>
      <c r="AM297" s="63" t="str">
        <f>IF(AS297="","",IF(R297="Refreshment Beverage",ROUND(AS297*Rates!K$19,4),ROUND(AO297*(VLOOKUP(VALUE(Q297),Rates!G$4:L$12,3,0)),4)))</f>
        <v/>
      </c>
      <c r="AN297" s="68" t="str">
        <f>IF(AS297="","",IF(R297="Refreshment Beverage",AS297*(Rates!J$19/100),MAX(AM297,AB297)))</f>
        <v/>
      </c>
      <c r="AO297" s="69" t="str">
        <f t="shared" si="191"/>
        <v/>
      </c>
      <c r="AP297" s="69" t="str">
        <f t="shared" si="192"/>
        <v/>
      </c>
      <c r="AQ297" s="70" t="str">
        <f>IF(AS297="","",IF(R297="Refreshment Beverage",ROUND(SUM(VLOOKUP(Q:Q,Rates!G$15:L$19,3,0)*(AS297-Y297-Z297-AA297)),4),ROUND(SUM(Rates!$K$8*AS297),4)))</f>
        <v/>
      </c>
      <c r="AR297" s="66" t="str">
        <f t="shared" si="193"/>
        <v/>
      </c>
      <c r="AS297" s="22" t="str">
        <f t="shared" si="194"/>
        <v/>
      </c>
      <c r="AT297" s="62" t="str">
        <f t="shared" si="195"/>
        <v/>
      </c>
      <c r="AU297" s="63" t="str">
        <f>IF(AX297="","",IF(R297="Refreshment Beverage",ROUND((BA297-Y297-Z297-AA297)*VLOOKUP(VALUE(Q297),Rates!G$15:L$19,3,0),4),ROUND(AW297*(VLOOKUP(VALUE(Q297),Rates!G:L,3,0)),4)))</f>
        <v/>
      </c>
      <c r="AV297" s="68" t="str">
        <f t="shared" si="196"/>
        <v/>
      </c>
      <c r="AW297" s="69" t="str">
        <f t="shared" si="197"/>
        <v/>
      </c>
      <c r="AX297" s="65" t="str">
        <f t="shared" si="198"/>
        <v/>
      </c>
      <c r="AY297" s="70" t="str">
        <f>IF(AX297="","",IF(R297="Refreshment Beverage",ROUND(SUM(AX297*Rates!K$19),4),ROUND(SUM(AX297*(Rates!J$8/100)),4)))</f>
        <v/>
      </c>
      <c r="AZ297" s="67" t="str">
        <f t="shared" si="199"/>
        <v/>
      </c>
      <c r="BA297" s="22" t="str">
        <f t="shared" si="200"/>
        <v/>
      </c>
      <c r="BD297" s="171"/>
      <c r="BE297" s="171"/>
      <c r="BF297" s="171"/>
      <c r="BG297" s="171"/>
    </row>
    <row r="298" spans="11:59" ht="12.75" customHeight="1" x14ac:dyDescent="0.3">
      <c r="K298" s="42" t="str">
        <f t="shared" si="172"/>
        <v/>
      </c>
      <c r="L298" s="55" t="str">
        <f t="shared" si="173"/>
        <v/>
      </c>
      <c r="M298" s="43" t="str">
        <f t="shared" si="174"/>
        <v/>
      </c>
      <c r="N298" s="56" t="str" cm="1">
        <f t="array" ref="N298">IFERROR(IF(_xlfn.SINGLE(B:B)="","",IF(R298="Beer",SUM(LOOKUP(2,1/(Rates!$B$3:$B$5&lt;=W298)/(Rates!$C$3:$C$5&gt;=W298),Rates!$D$3:$D$5)*(X298/100)*W298),IF(R298="Refreshment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56" t="str">
        <f t="shared" si="175"/>
        <v/>
      </c>
      <c r="P298" s="53"/>
      <c r="Q298" s="14" t="str">
        <f t="shared" si="176"/>
        <v/>
      </c>
      <c r="R298" s="57" t="str">
        <f t="shared" si="177"/>
        <v/>
      </c>
      <c r="S298" s="58" t="str">
        <f>IF(B298="","",IF(R298="Refreshment Beverage",VLOOKUP(VALUE(Q298),Rates!G$15:L$19,2,0),VLOOKUP(VALUE(Q298),Rates!G$4:L$12,2,0)))</f>
        <v/>
      </c>
      <c r="T298" s="58" t="str">
        <f t="shared" si="178"/>
        <v/>
      </c>
      <c r="U298" s="58" t="str">
        <f t="shared" si="179"/>
        <v/>
      </c>
      <c r="V298" s="58" t="str">
        <f t="shared" si="180"/>
        <v/>
      </c>
      <c r="W298" s="58" t="str">
        <f t="shared" si="181"/>
        <v/>
      </c>
      <c r="X298" s="59" t="str">
        <f t="shared" si="182"/>
        <v/>
      </c>
      <c r="Y298" s="60" t="str">
        <f>IF(B:B="","",IF(R298="Refreshment Beverage",VLOOKUP(Q298,Rates!G$15:L$19,6,0)*W298,VLOOKUP(Q298,Rates!G$4:L$12,6,0)*W298))</f>
        <v/>
      </c>
      <c r="Z298" s="60" t="str">
        <f t="shared" si="183"/>
        <v/>
      </c>
      <c r="AA298" s="60" t="str">
        <f t="shared" si="171"/>
        <v/>
      </c>
      <c r="AB298" s="61" t="str" cm="1">
        <f t="array" ref="AB298">IF(_xlfn.SINGLE(B:B)="","",IF(R298="Refreshment Beverage","",IF(AND(R298="Beer",Q298=0),SUM(LOOKUP(2,1/(Rates!$B$15:$B$18&lt;=W298)/(Rates!$C$15:$C$18&gt;=W298),Rates!$D$15:$D$18)*W298),VLOOKUP(VALUE(_xlfn.SINGLE(Q:Q)),Rates!A:B,2,0)*W298)))</f>
        <v/>
      </c>
      <c r="AC298" s="61" t="str" cm="1">
        <f t="array" ref="AC298">IF(_xlfn.SINGLE(B:B)="","",IF(R298="Refreshment Beverage","",IF(AND(R298="Beer",Q298=0),SUM(LOOKUP(2,1/(Rates!$B$15:$B$18&lt;=W298)/(Rates!$C$15:$C$18&gt;=W298),Rates!$E$15:$E$18)*W298),VLOOKUP(VALUE(_xlfn.SINGLE(Q:Q)),Rates!A:C,3,0)*W298)))</f>
        <v/>
      </c>
      <c r="AD298" s="168">
        <f>IFERROR(IF(R298="Beer","",IF(OR(Q298=1,Q298=2,Q298=3,Q298=4),VLOOKUP(Q298,Rates!$A$31:$B$34,2,0)*W298,IF(V298=1,VLOOKUP(U298,'REB BEV MIN MKUP'!B:E,4,0),IF(V298&gt;1,VLOOKUP(VALUE(W298),'REB BEV MIN MKUP'!O:Q,3,0),0)))),0)</f>
        <v>0</v>
      </c>
      <c r="AE298" s="62" t="str">
        <f t="shared" si="184"/>
        <v/>
      </c>
      <c r="AF298" s="63" t="str">
        <f t="shared" si="185"/>
        <v/>
      </c>
      <c r="AG298" s="64" t="str">
        <f t="shared" si="186"/>
        <v/>
      </c>
      <c r="AH298" s="65" t="str">
        <f t="shared" si="187"/>
        <v/>
      </c>
      <c r="AI298" s="66" t="str">
        <f>IF(AE:AE="","",IF(R298="Refreshment Beverage",AK298*(Rates!J$19/100),ROUND(SUM(AH298*(Rates!$J$8/100)),4)))</f>
        <v/>
      </c>
      <c r="AJ298" s="67" t="str">
        <f t="shared" si="188"/>
        <v/>
      </c>
      <c r="AK298" s="22" t="str">
        <f t="shared" si="189"/>
        <v/>
      </c>
      <c r="AL298" s="62" t="str">
        <f t="shared" si="190"/>
        <v/>
      </c>
      <c r="AM298" s="63" t="str">
        <f>IF(AS298="","",IF(R298="Refreshment Beverage",ROUND(AS298*Rates!K$19,4),ROUND(AO298*(VLOOKUP(VALUE(Q298),Rates!G$4:L$12,3,0)),4)))</f>
        <v/>
      </c>
      <c r="AN298" s="68" t="str">
        <f>IF(AS298="","",IF(R298="Refreshment Beverage",AS298*(Rates!J$19/100),MAX(AM298,AB298)))</f>
        <v/>
      </c>
      <c r="AO298" s="69" t="str">
        <f t="shared" si="191"/>
        <v/>
      </c>
      <c r="AP298" s="69" t="str">
        <f t="shared" si="192"/>
        <v/>
      </c>
      <c r="AQ298" s="70" t="str">
        <f>IF(AS298="","",IF(R298="Refreshment Beverage",ROUND(SUM(VLOOKUP(Q:Q,Rates!G$15:L$19,3,0)*(AS298-Y298-Z298-AA298)),4),ROUND(SUM(Rates!$K$8*AS298),4)))</f>
        <v/>
      </c>
      <c r="AR298" s="66" t="str">
        <f t="shared" si="193"/>
        <v/>
      </c>
      <c r="AS298" s="22" t="str">
        <f t="shared" si="194"/>
        <v/>
      </c>
      <c r="AT298" s="62" t="str">
        <f t="shared" si="195"/>
        <v/>
      </c>
      <c r="AU298" s="63" t="str">
        <f>IF(AX298="","",IF(R298="Refreshment Beverage",ROUND((BA298-Y298-Z298-AA298)*VLOOKUP(VALUE(Q298),Rates!G$15:L$19,3,0),4),ROUND(AW298*(VLOOKUP(VALUE(Q298),Rates!G:L,3,0)),4)))</f>
        <v/>
      </c>
      <c r="AV298" s="68" t="str">
        <f t="shared" si="196"/>
        <v/>
      </c>
      <c r="AW298" s="69" t="str">
        <f t="shared" si="197"/>
        <v/>
      </c>
      <c r="AX298" s="65" t="str">
        <f t="shared" si="198"/>
        <v/>
      </c>
      <c r="AY298" s="70" t="str">
        <f>IF(AX298="","",IF(R298="Refreshment Beverage",ROUND(SUM(AX298*Rates!K$19),4),ROUND(SUM(AX298*(Rates!J$8/100)),4)))</f>
        <v/>
      </c>
      <c r="AZ298" s="67" t="str">
        <f t="shared" si="199"/>
        <v/>
      </c>
      <c r="BA298" s="22" t="str">
        <f t="shared" si="200"/>
        <v/>
      </c>
      <c r="BD298" s="171"/>
      <c r="BE298" s="171"/>
      <c r="BF298" s="171"/>
      <c r="BG298" s="171"/>
    </row>
    <row r="299" spans="11:59" ht="12.75" customHeight="1" x14ac:dyDescent="0.3">
      <c r="K299" s="42" t="str">
        <f t="shared" si="172"/>
        <v/>
      </c>
      <c r="L299" s="55" t="str">
        <f t="shared" si="173"/>
        <v/>
      </c>
      <c r="M299" s="43" t="str">
        <f t="shared" si="174"/>
        <v/>
      </c>
      <c r="N299" s="56" t="str" cm="1">
        <f t="array" ref="N299">IFERROR(IF(_xlfn.SINGLE(B:B)="","",IF(R299="Beer",SUM(LOOKUP(2,1/(Rates!$B$3:$B$5&lt;=W299)/(Rates!$C$3:$C$5&gt;=W299),Rates!$D$3:$D$5)*(X299/100)*W299),IF(R299="Refreshment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56" t="str">
        <f t="shared" si="175"/>
        <v/>
      </c>
      <c r="P299" s="53"/>
      <c r="Q299" s="14" t="str">
        <f t="shared" si="176"/>
        <v/>
      </c>
      <c r="R299" s="57" t="str">
        <f t="shared" si="177"/>
        <v/>
      </c>
      <c r="S299" s="58" t="str">
        <f>IF(B299="","",IF(R299="Refreshment Beverage",VLOOKUP(VALUE(Q299),Rates!G$15:L$19,2,0),VLOOKUP(VALUE(Q299),Rates!G$4:L$12,2,0)))</f>
        <v/>
      </c>
      <c r="T299" s="58" t="str">
        <f t="shared" si="178"/>
        <v/>
      </c>
      <c r="U299" s="58" t="str">
        <f t="shared" si="179"/>
        <v/>
      </c>
      <c r="V299" s="58" t="str">
        <f t="shared" si="180"/>
        <v/>
      </c>
      <c r="W299" s="58" t="str">
        <f t="shared" si="181"/>
        <v/>
      </c>
      <c r="X299" s="59" t="str">
        <f t="shared" si="182"/>
        <v/>
      </c>
      <c r="Y299" s="60" t="str">
        <f>IF(B:B="","",IF(R299="Refreshment Beverage",VLOOKUP(Q299,Rates!G$15:L$19,6,0)*W299,VLOOKUP(Q299,Rates!G$4:L$12,6,0)*W299))</f>
        <v/>
      </c>
      <c r="Z299" s="60" t="str">
        <f t="shared" si="183"/>
        <v/>
      </c>
      <c r="AA299" s="60" t="str">
        <f t="shared" si="171"/>
        <v/>
      </c>
      <c r="AB299" s="61" t="str" cm="1">
        <f t="array" ref="AB299">IF(_xlfn.SINGLE(B:B)="","",IF(R299="Refreshment Beverage","",IF(AND(R299="Beer",Q299=0),SUM(LOOKUP(2,1/(Rates!$B$15:$B$18&lt;=W299)/(Rates!$C$15:$C$18&gt;=W299),Rates!$D$15:$D$18)*W299),VLOOKUP(VALUE(_xlfn.SINGLE(Q:Q)),Rates!A:B,2,0)*W299)))</f>
        <v/>
      </c>
      <c r="AC299" s="61" t="str" cm="1">
        <f t="array" ref="AC299">IF(_xlfn.SINGLE(B:B)="","",IF(R299="Refreshment Beverage","",IF(AND(R299="Beer",Q299=0),SUM(LOOKUP(2,1/(Rates!$B$15:$B$18&lt;=W299)/(Rates!$C$15:$C$18&gt;=W299),Rates!$E$15:$E$18)*W299),VLOOKUP(VALUE(_xlfn.SINGLE(Q:Q)),Rates!A:C,3,0)*W299)))</f>
        <v/>
      </c>
      <c r="AD299" s="168">
        <f>IFERROR(IF(R299="Beer","",IF(OR(Q299=1,Q299=2,Q299=3,Q299=4),VLOOKUP(Q299,Rates!$A$31:$B$34,2,0)*W299,IF(V299=1,VLOOKUP(U299,'REB BEV MIN MKUP'!B:E,4,0),IF(V299&gt;1,VLOOKUP(VALUE(W299),'REB BEV MIN MKUP'!O:Q,3,0),0)))),0)</f>
        <v>0</v>
      </c>
      <c r="AE299" s="62" t="str">
        <f t="shared" si="184"/>
        <v/>
      </c>
      <c r="AF299" s="63" t="str">
        <f t="shared" si="185"/>
        <v/>
      </c>
      <c r="AG299" s="64" t="str">
        <f t="shared" si="186"/>
        <v/>
      </c>
      <c r="AH299" s="65" t="str">
        <f t="shared" si="187"/>
        <v/>
      </c>
      <c r="AI299" s="66" t="str">
        <f>IF(AE:AE="","",IF(R299="Refreshment Beverage",AK299*(Rates!J$19/100),ROUND(SUM(AH299*(Rates!$J$8/100)),4)))</f>
        <v/>
      </c>
      <c r="AJ299" s="67" t="str">
        <f t="shared" si="188"/>
        <v/>
      </c>
      <c r="AK299" s="22" t="str">
        <f t="shared" si="189"/>
        <v/>
      </c>
      <c r="AL299" s="62" t="str">
        <f t="shared" si="190"/>
        <v/>
      </c>
      <c r="AM299" s="63" t="str">
        <f>IF(AS299="","",IF(R299="Refreshment Beverage",ROUND(AS299*Rates!K$19,4),ROUND(AO299*(VLOOKUP(VALUE(Q299),Rates!G$4:L$12,3,0)),4)))</f>
        <v/>
      </c>
      <c r="AN299" s="68" t="str">
        <f>IF(AS299="","",IF(R299="Refreshment Beverage",AS299*(Rates!J$19/100),MAX(AM299,AB299)))</f>
        <v/>
      </c>
      <c r="AO299" s="69" t="str">
        <f t="shared" si="191"/>
        <v/>
      </c>
      <c r="AP299" s="69" t="str">
        <f t="shared" si="192"/>
        <v/>
      </c>
      <c r="AQ299" s="70" t="str">
        <f>IF(AS299="","",IF(R299="Refreshment Beverage",ROUND(SUM(VLOOKUP(Q:Q,Rates!G$15:L$19,3,0)*(AS299-Y299-Z299-AA299)),4),ROUND(SUM(Rates!$K$8*AS299),4)))</f>
        <v/>
      </c>
      <c r="AR299" s="66" t="str">
        <f t="shared" si="193"/>
        <v/>
      </c>
      <c r="AS299" s="22" t="str">
        <f t="shared" si="194"/>
        <v/>
      </c>
      <c r="AT299" s="62" t="str">
        <f t="shared" si="195"/>
        <v/>
      </c>
      <c r="AU299" s="63" t="str">
        <f>IF(AX299="","",IF(R299="Refreshment Beverage",ROUND((BA299-Y299-Z299-AA299)*VLOOKUP(VALUE(Q299),Rates!G$15:L$19,3,0),4),ROUND(AW299*(VLOOKUP(VALUE(Q299),Rates!G:L,3,0)),4)))</f>
        <v/>
      </c>
      <c r="AV299" s="68" t="str">
        <f t="shared" si="196"/>
        <v/>
      </c>
      <c r="AW299" s="69" t="str">
        <f t="shared" si="197"/>
        <v/>
      </c>
      <c r="AX299" s="65" t="str">
        <f t="shared" si="198"/>
        <v/>
      </c>
      <c r="AY299" s="70" t="str">
        <f>IF(AX299="","",IF(R299="Refreshment Beverage",ROUND(SUM(AX299*Rates!K$19),4),ROUND(SUM(AX299*(Rates!J$8/100)),4)))</f>
        <v/>
      </c>
      <c r="AZ299" s="67" t="str">
        <f t="shared" si="199"/>
        <v/>
      </c>
      <c r="BA299" s="22" t="str">
        <f t="shared" si="200"/>
        <v/>
      </c>
      <c r="BD299" s="171"/>
      <c r="BE299" s="171"/>
      <c r="BF299" s="171"/>
      <c r="BG299" s="171"/>
    </row>
    <row r="300" spans="11:59" ht="12.75" customHeight="1" x14ac:dyDescent="0.3">
      <c r="K300" s="42" t="str">
        <f t="shared" si="172"/>
        <v/>
      </c>
      <c r="L300" s="55" t="str">
        <f t="shared" si="173"/>
        <v/>
      </c>
      <c r="M300" s="43" t="str">
        <f t="shared" si="174"/>
        <v/>
      </c>
      <c r="N300" s="56" t="str" cm="1">
        <f t="array" ref="N300">IFERROR(IF(_xlfn.SINGLE(B:B)="","",IF(R300="Beer",SUM(LOOKUP(2,1/(Rates!$B$3:$B$5&lt;=W300)/(Rates!$C$3:$C$5&gt;=W300),Rates!$D$3:$D$5)*(X300/100)*W300),IF(R300="Refreshment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56" t="str">
        <f t="shared" si="175"/>
        <v/>
      </c>
      <c r="P300" s="53"/>
      <c r="Q300" s="14" t="str">
        <f t="shared" si="176"/>
        <v/>
      </c>
      <c r="R300" s="57" t="str">
        <f t="shared" si="177"/>
        <v/>
      </c>
      <c r="S300" s="58" t="str">
        <f>IF(B300="","",IF(R300="Refreshment Beverage",VLOOKUP(VALUE(Q300),Rates!G$15:L$19,2,0),VLOOKUP(VALUE(Q300),Rates!G$4:L$12,2,0)))</f>
        <v/>
      </c>
      <c r="T300" s="58" t="str">
        <f t="shared" si="178"/>
        <v/>
      </c>
      <c r="U300" s="58" t="str">
        <f t="shared" si="179"/>
        <v/>
      </c>
      <c r="V300" s="58" t="str">
        <f t="shared" si="180"/>
        <v/>
      </c>
      <c r="W300" s="58" t="str">
        <f t="shared" si="181"/>
        <v/>
      </c>
      <c r="X300" s="59" t="str">
        <f t="shared" si="182"/>
        <v/>
      </c>
      <c r="Y300" s="60" t="str">
        <f>IF(B:B="","",IF(R300="Refreshment Beverage",VLOOKUP(Q300,Rates!G$15:L$19,6,0)*W300,VLOOKUP(Q300,Rates!G$4:L$12,6,0)*W300))</f>
        <v/>
      </c>
      <c r="Z300" s="60" t="str">
        <f t="shared" si="183"/>
        <v/>
      </c>
      <c r="AA300" s="60" t="str">
        <f t="shared" si="171"/>
        <v/>
      </c>
      <c r="AB300" s="61" t="str" cm="1">
        <f t="array" ref="AB300">IF(_xlfn.SINGLE(B:B)="","",IF(R300="Refreshment Beverage","",IF(AND(R300="Beer",Q300=0),SUM(LOOKUP(2,1/(Rates!$B$15:$B$18&lt;=W300)/(Rates!$C$15:$C$18&gt;=W300),Rates!$D$15:$D$18)*W300),VLOOKUP(VALUE(_xlfn.SINGLE(Q:Q)),Rates!A:B,2,0)*W300)))</f>
        <v/>
      </c>
      <c r="AC300" s="61" t="str" cm="1">
        <f t="array" ref="AC300">IF(_xlfn.SINGLE(B:B)="","",IF(R300="Refreshment Beverage","",IF(AND(R300="Beer",Q300=0),SUM(LOOKUP(2,1/(Rates!$B$15:$B$18&lt;=W300)/(Rates!$C$15:$C$18&gt;=W300),Rates!$E$15:$E$18)*W300),VLOOKUP(VALUE(_xlfn.SINGLE(Q:Q)),Rates!A:C,3,0)*W300)))</f>
        <v/>
      </c>
      <c r="AD300" s="168">
        <f>IFERROR(IF(R300="Beer","",IF(OR(Q300=1,Q300=2,Q300=3,Q300=4),VLOOKUP(Q300,Rates!$A$31:$B$34,2,0)*W300,IF(V300=1,VLOOKUP(U300,'REB BEV MIN MKUP'!B:E,4,0),IF(V300&gt;1,VLOOKUP(VALUE(W300),'REB BEV MIN MKUP'!O:Q,3,0),0)))),0)</f>
        <v>0</v>
      </c>
      <c r="AE300" s="62" t="str">
        <f t="shared" si="184"/>
        <v/>
      </c>
      <c r="AF300" s="63" t="str">
        <f t="shared" si="185"/>
        <v/>
      </c>
      <c r="AG300" s="64" t="str">
        <f t="shared" si="186"/>
        <v/>
      </c>
      <c r="AH300" s="65" t="str">
        <f t="shared" si="187"/>
        <v/>
      </c>
      <c r="AI300" s="66" t="str">
        <f>IF(AE:AE="","",IF(R300="Refreshment Beverage",AK300*(Rates!J$19/100),ROUND(SUM(AH300*(Rates!$J$8/100)),4)))</f>
        <v/>
      </c>
      <c r="AJ300" s="67" t="str">
        <f t="shared" si="188"/>
        <v/>
      </c>
      <c r="AK300" s="22" t="str">
        <f t="shared" si="189"/>
        <v/>
      </c>
      <c r="AL300" s="62" t="str">
        <f t="shared" si="190"/>
        <v/>
      </c>
      <c r="AM300" s="63" t="str">
        <f>IF(AS300="","",IF(R300="Refreshment Beverage",ROUND(AS300*Rates!K$19,4),ROUND(AO300*(VLOOKUP(VALUE(Q300),Rates!G$4:L$12,3,0)),4)))</f>
        <v/>
      </c>
      <c r="AN300" s="68" t="str">
        <f>IF(AS300="","",IF(R300="Refreshment Beverage",AS300*(Rates!J$19/100),MAX(AM300,AB300)))</f>
        <v/>
      </c>
      <c r="AO300" s="69" t="str">
        <f t="shared" si="191"/>
        <v/>
      </c>
      <c r="AP300" s="69" t="str">
        <f t="shared" si="192"/>
        <v/>
      </c>
      <c r="AQ300" s="70" t="str">
        <f>IF(AS300="","",IF(R300="Refreshment Beverage",ROUND(SUM(VLOOKUP(Q:Q,Rates!G$15:L$19,3,0)*(AS300-Y300-Z300-AA300)),4),ROUND(SUM(Rates!$K$8*AS300),4)))</f>
        <v/>
      </c>
      <c r="AR300" s="66" t="str">
        <f t="shared" si="193"/>
        <v/>
      </c>
      <c r="AS300" s="22" t="str">
        <f t="shared" si="194"/>
        <v/>
      </c>
      <c r="AT300" s="62" t="str">
        <f t="shared" si="195"/>
        <v/>
      </c>
      <c r="AU300" s="63" t="str">
        <f>IF(AX300="","",IF(R300="Refreshment Beverage",ROUND((BA300-Y300-Z300-AA300)*VLOOKUP(VALUE(Q300),Rates!G$15:L$19,3,0),4),ROUND(AW300*(VLOOKUP(VALUE(Q300),Rates!G:L,3,0)),4)))</f>
        <v/>
      </c>
      <c r="AV300" s="68" t="str">
        <f t="shared" si="196"/>
        <v/>
      </c>
      <c r="AW300" s="69" t="str">
        <f t="shared" si="197"/>
        <v/>
      </c>
      <c r="AX300" s="65" t="str">
        <f t="shared" si="198"/>
        <v/>
      </c>
      <c r="AY300" s="70" t="str">
        <f>IF(AX300="","",IF(R300="Refreshment Beverage",ROUND(SUM(AX300*Rates!K$19),4),ROUND(SUM(AX300*(Rates!J$8/100)),4)))</f>
        <v/>
      </c>
      <c r="AZ300" s="67" t="str">
        <f t="shared" si="199"/>
        <v/>
      </c>
      <c r="BA300" s="22" t="str">
        <f t="shared" si="200"/>
        <v/>
      </c>
      <c r="BD300" s="171"/>
      <c r="BE300" s="171"/>
      <c r="BF300" s="171"/>
      <c r="BG300" s="171"/>
    </row>
    <row r="301" spans="11:59" ht="12.75" customHeight="1" x14ac:dyDescent="0.3">
      <c r="K301" s="42" t="str">
        <f t="shared" si="172"/>
        <v/>
      </c>
      <c r="L301" s="55" t="str">
        <f t="shared" si="173"/>
        <v/>
      </c>
      <c r="M301" s="43" t="str">
        <f t="shared" si="174"/>
        <v/>
      </c>
      <c r="N301" s="56" t="str" cm="1">
        <f t="array" ref="N301">IFERROR(IF(_xlfn.SINGLE(B:B)="","",IF(R301="Beer",SUM(LOOKUP(2,1/(Rates!$B$3:$B$5&lt;=W301)/(Rates!$C$3:$C$5&gt;=W301),Rates!$D$3:$D$5)*(X301/100)*W301),IF(R301="Refreshment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56" t="str">
        <f t="shared" si="175"/>
        <v/>
      </c>
      <c r="P301" s="53"/>
      <c r="Q301" s="14" t="str">
        <f t="shared" si="176"/>
        <v/>
      </c>
      <c r="R301" s="57" t="str">
        <f t="shared" si="177"/>
        <v/>
      </c>
      <c r="S301" s="58" t="str">
        <f>IF(B301="","",IF(R301="Refreshment Beverage",VLOOKUP(VALUE(Q301),Rates!G$15:L$19,2,0),VLOOKUP(VALUE(Q301),Rates!G$4:L$12,2,0)))</f>
        <v/>
      </c>
      <c r="T301" s="58" t="str">
        <f t="shared" si="178"/>
        <v/>
      </c>
      <c r="U301" s="58" t="str">
        <f t="shared" si="179"/>
        <v/>
      </c>
      <c r="V301" s="58" t="str">
        <f t="shared" si="180"/>
        <v/>
      </c>
      <c r="W301" s="58" t="str">
        <f t="shared" si="181"/>
        <v/>
      </c>
      <c r="X301" s="59" t="str">
        <f t="shared" si="182"/>
        <v/>
      </c>
      <c r="Y301" s="60" t="str">
        <f>IF(B:B="","",IF(R301="Refreshment Beverage",VLOOKUP(Q301,Rates!G$15:L$19,6,0)*W301,VLOOKUP(Q301,Rates!G$4:L$12,6,0)*W301))</f>
        <v/>
      </c>
      <c r="Z301" s="60" t="str">
        <f t="shared" si="183"/>
        <v/>
      </c>
      <c r="AA301" s="60" t="str">
        <f t="shared" si="171"/>
        <v/>
      </c>
      <c r="AB301" s="61" t="str" cm="1">
        <f t="array" ref="AB301">IF(_xlfn.SINGLE(B:B)="","",IF(R301="Refreshment Beverage","",IF(AND(R301="Beer",Q301=0),SUM(LOOKUP(2,1/(Rates!$B$15:$B$18&lt;=W301)/(Rates!$C$15:$C$18&gt;=W301),Rates!$D$15:$D$18)*W301),VLOOKUP(VALUE(_xlfn.SINGLE(Q:Q)),Rates!A:B,2,0)*W301)))</f>
        <v/>
      </c>
      <c r="AC301" s="61" t="str" cm="1">
        <f t="array" ref="AC301">IF(_xlfn.SINGLE(B:B)="","",IF(R301="Refreshment Beverage","",IF(AND(R301="Beer",Q301=0),SUM(LOOKUP(2,1/(Rates!$B$15:$B$18&lt;=W301)/(Rates!$C$15:$C$18&gt;=W301),Rates!$E$15:$E$18)*W301),VLOOKUP(VALUE(_xlfn.SINGLE(Q:Q)),Rates!A:C,3,0)*W301)))</f>
        <v/>
      </c>
      <c r="AD301" s="168">
        <f>IFERROR(IF(R301="Beer","",IF(OR(Q301=1,Q301=2,Q301=3,Q301=4),VLOOKUP(Q301,Rates!$A$31:$B$34,2,0)*W301,IF(V301=1,VLOOKUP(U301,'REB BEV MIN MKUP'!B:E,4,0),IF(V301&gt;1,VLOOKUP(VALUE(W301),'REB BEV MIN MKUP'!O:Q,3,0),0)))),0)</f>
        <v>0</v>
      </c>
      <c r="AE301" s="62" t="str">
        <f t="shared" si="184"/>
        <v/>
      </c>
      <c r="AF301" s="63" t="str">
        <f t="shared" si="185"/>
        <v/>
      </c>
      <c r="AG301" s="64" t="str">
        <f t="shared" si="186"/>
        <v/>
      </c>
      <c r="AH301" s="65" t="str">
        <f t="shared" si="187"/>
        <v/>
      </c>
      <c r="AI301" s="66" t="str">
        <f>IF(AE:AE="","",IF(R301="Refreshment Beverage",AK301*(Rates!J$19/100),ROUND(SUM(AH301*(Rates!$J$8/100)),4)))</f>
        <v/>
      </c>
      <c r="AJ301" s="67" t="str">
        <f t="shared" si="188"/>
        <v/>
      </c>
      <c r="AK301" s="22" t="str">
        <f t="shared" si="189"/>
        <v/>
      </c>
      <c r="AL301" s="62" t="str">
        <f t="shared" si="190"/>
        <v/>
      </c>
      <c r="AM301" s="63" t="str">
        <f>IF(AS301="","",IF(R301="Refreshment Beverage",ROUND(AS301*Rates!K$19,4),ROUND(AO301*(VLOOKUP(VALUE(Q301),Rates!G$4:L$12,3,0)),4)))</f>
        <v/>
      </c>
      <c r="AN301" s="68" t="str">
        <f>IF(AS301="","",IF(R301="Refreshment Beverage",AS301*(Rates!J$19/100),MAX(AM301,AB301)))</f>
        <v/>
      </c>
      <c r="AO301" s="69" t="str">
        <f t="shared" si="191"/>
        <v/>
      </c>
      <c r="AP301" s="69" t="str">
        <f t="shared" si="192"/>
        <v/>
      </c>
      <c r="AQ301" s="70" t="str">
        <f>IF(AS301="","",IF(R301="Refreshment Beverage",ROUND(SUM(VLOOKUP(Q:Q,Rates!G$15:L$19,3,0)*(AS301-Y301-Z301-AA301)),4),ROUND(SUM(Rates!$K$8*AS301),4)))</f>
        <v/>
      </c>
      <c r="AR301" s="66" t="str">
        <f t="shared" si="193"/>
        <v/>
      </c>
      <c r="AS301" s="22" t="str">
        <f t="shared" si="194"/>
        <v/>
      </c>
      <c r="AT301" s="62" t="str">
        <f t="shared" si="195"/>
        <v/>
      </c>
      <c r="AU301" s="63" t="str">
        <f>IF(AX301="","",IF(R301="Refreshment Beverage",ROUND((BA301-Y301-Z301-AA301)*VLOOKUP(VALUE(Q301),Rates!G$15:L$19,3,0),4),ROUND(AW301*(VLOOKUP(VALUE(Q301),Rates!G:L,3,0)),4)))</f>
        <v/>
      </c>
      <c r="AV301" s="68" t="str">
        <f t="shared" si="196"/>
        <v/>
      </c>
      <c r="AW301" s="69" t="str">
        <f t="shared" si="197"/>
        <v/>
      </c>
      <c r="AX301" s="65" t="str">
        <f t="shared" si="198"/>
        <v/>
      </c>
      <c r="AY301" s="70" t="str">
        <f>IF(AX301="","",IF(R301="Refreshment Beverage",ROUND(SUM(AX301*Rates!K$19),4),ROUND(SUM(AX301*(Rates!J$8/100)),4)))</f>
        <v/>
      </c>
      <c r="AZ301" s="67" t="str">
        <f t="shared" si="199"/>
        <v/>
      </c>
      <c r="BA301" s="22" t="str">
        <f t="shared" si="200"/>
        <v/>
      </c>
      <c r="BD301" s="171"/>
      <c r="BE301" s="171"/>
      <c r="BF301" s="171"/>
      <c r="BG301" s="171"/>
    </row>
    <row r="302" spans="11:59" ht="12.75" customHeight="1" x14ac:dyDescent="0.3">
      <c r="K302" s="42" t="str">
        <f t="shared" si="172"/>
        <v/>
      </c>
      <c r="L302" s="55" t="str">
        <f t="shared" si="173"/>
        <v/>
      </c>
      <c r="M302" s="43" t="str">
        <f t="shared" si="174"/>
        <v/>
      </c>
      <c r="N302" s="56" t="str" cm="1">
        <f t="array" ref="N302">IFERROR(IF(_xlfn.SINGLE(B:B)="","",IF(R302="Beer",SUM(LOOKUP(2,1/(Rates!$B$3:$B$5&lt;=W302)/(Rates!$C$3:$C$5&gt;=W302),Rates!$D$3:$D$5)*(X302/100)*W302),IF(R302="Refreshment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56" t="str">
        <f t="shared" si="175"/>
        <v/>
      </c>
      <c r="P302" s="53"/>
      <c r="Q302" s="14" t="str">
        <f t="shared" si="176"/>
        <v/>
      </c>
      <c r="R302" s="57" t="str">
        <f t="shared" si="177"/>
        <v/>
      </c>
      <c r="S302" s="58" t="str">
        <f>IF(B302="","",IF(R302="Refreshment Beverage",VLOOKUP(VALUE(Q302),Rates!G$15:L$19,2,0),VLOOKUP(VALUE(Q302),Rates!G$4:L$12,2,0)))</f>
        <v/>
      </c>
      <c r="T302" s="58" t="str">
        <f t="shared" si="178"/>
        <v/>
      </c>
      <c r="U302" s="58" t="str">
        <f t="shared" si="179"/>
        <v/>
      </c>
      <c r="V302" s="58" t="str">
        <f t="shared" si="180"/>
        <v/>
      </c>
      <c r="W302" s="58" t="str">
        <f t="shared" si="181"/>
        <v/>
      </c>
      <c r="X302" s="59" t="str">
        <f t="shared" si="182"/>
        <v/>
      </c>
      <c r="Y302" s="60" t="str">
        <f>IF(B:B="","",IF(R302="Refreshment Beverage",VLOOKUP(Q302,Rates!G$15:L$19,6,0)*W302,VLOOKUP(Q302,Rates!G$4:L$12,6,0)*W302))</f>
        <v/>
      </c>
      <c r="Z302" s="60" t="str">
        <f t="shared" si="183"/>
        <v/>
      </c>
      <c r="AA302" s="60" t="str">
        <f t="shared" si="171"/>
        <v/>
      </c>
      <c r="AB302" s="61" t="str" cm="1">
        <f t="array" ref="AB302">IF(_xlfn.SINGLE(B:B)="","",IF(R302="Refreshment Beverage","",IF(AND(R302="Beer",Q302=0),SUM(LOOKUP(2,1/(Rates!$B$15:$B$18&lt;=W302)/(Rates!$C$15:$C$18&gt;=W302),Rates!$D$15:$D$18)*W302),VLOOKUP(VALUE(_xlfn.SINGLE(Q:Q)),Rates!A:B,2,0)*W302)))</f>
        <v/>
      </c>
      <c r="AC302" s="61" t="str" cm="1">
        <f t="array" ref="AC302">IF(_xlfn.SINGLE(B:B)="","",IF(R302="Refreshment Beverage","",IF(AND(R302="Beer",Q302=0),SUM(LOOKUP(2,1/(Rates!$B$15:$B$18&lt;=W302)/(Rates!$C$15:$C$18&gt;=W302),Rates!$E$15:$E$18)*W302),VLOOKUP(VALUE(_xlfn.SINGLE(Q:Q)),Rates!A:C,3,0)*W302)))</f>
        <v/>
      </c>
      <c r="AD302" s="168">
        <f>IFERROR(IF(R302="Beer","",IF(OR(Q302=1,Q302=2,Q302=3,Q302=4),VLOOKUP(Q302,Rates!$A$31:$B$34,2,0)*W302,IF(V302=1,VLOOKUP(U302,'REB BEV MIN MKUP'!B:E,4,0),IF(V302&gt;1,VLOOKUP(VALUE(W302),'REB BEV MIN MKUP'!O:Q,3,0),0)))),0)</f>
        <v>0</v>
      </c>
      <c r="AE302" s="62" t="str">
        <f t="shared" si="184"/>
        <v/>
      </c>
      <c r="AF302" s="63" t="str">
        <f t="shared" si="185"/>
        <v/>
      </c>
      <c r="AG302" s="64" t="str">
        <f t="shared" si="186"/>
        <v/>
      </c>
      <c r="AH302" s="65" t="str">
        <f t="shared" si="187"/>
        <v/>
      </c>
      <c r="AI302" s="66" t="str">
        <f>IF(AE:AE="","",IF(R302="Refreshment Beverage",AK302*(Rates!J$19/100),ROUND(SUM(AH302*(Rates!$J$8/100)),4)))</f>
        <v/>
      </c>
      <c r="AJ302" s="67" t="str">
        <f t="shared" si="188"/>
        <v/>
      </c>
      <c r="AK302" s="22" t="str">
        <f t="shared" si="189"/>
        <v/>
      </c>
      <c r="AL302" s="62" t="str">
        <f t="shared" si="190"/>
        <v/>
      </c>
      <c r="AM302" s="63" t="str">
        <f>IF(AS302="","",IF(R302="Refreshment Beverage",ROUND(AS302*Rates!K$19,4),ROUND(AO302*(VLOOKUP(VALUE(Q302),Rates!G$4:L$12,3,0)),4)))</f>
        <v/>
      </c>
      <c r="AN302" s="68" t="str">
        <f>IF(AS302="","",IF(R302="Refreshment Beverage",AS302*(Rates!J$19/100),MAX(AM302,AB302)))</f>
        <v/>
      </c>
      <c r="AO302" s="69" t="str">
        <f t="shared" si="191"/>
        <v/>
      </c>
      <c r="AP302" s="69" t="str">
        <f t="shared" si="192"/>
        <v/>
      </c>
      <c r="AQ302" s="70" t="str">
        <f>IF(AS302="","",IF(R302="Refreshment Beverage",ROUND(SUM(VLOOKUP(Q:Q,Rates!G$15:L$19,3,0)*(AS302-Y302-Z302-AA302)),4),ROUND(SUM(Rates!$K$8*AS302),4)))</f>
        <v/>
      </c>
      <c r="AR302" s="66" t="str">
        <f t="shared" si="193"/>
        <v/>
      </c>
      <c r="AS302" s="22" t="str">
        <f t="shared" si="194"/>
        <v/>
      </c>
      <c r="AT302" s="62" t="str">
        <f t="shared" si="195"/>
        <v/>
      </c>
      <c r="AU302" s="63" t="str">
        <f>IF(AX302="","",IF(R302="Refreshment Beverage",ROUND((BA302-Y302-Z302-AA302)*VLOOKUP(VALUE(Q302),Rates!G$15:L$19,3,0),4),ROUND(AW302*(VLOOKUP(VALUE(Q302),Rates!G:L,3,0)),4)))</f>
        <v/>
      </c>
      <c r="AV302" s="68" t="str">
        <f t="shared" si="196"/>
        <v/>
      </c>
      <c r="AW302" s="69" t="str">
        <f t="shared" si="197"/>
        <v/>
      </c>
      <c r="AX302" s="65" t="str">
        <f t="shared" si="198"/>
        <v/>
      </c>
      <c r="AY302" s="70" t="str">
        <f>IF(AX302="","",IF(R302="Refreshment Beverage",ROUND(SUM(AX302*Rates!K$19),4),ROUND(SUM(AX302*(Rates!J$8/100)),4)))</f>
        <v/>
      </c>
      <c r="AZ302" s="67" t="str">
        <f t="shared" si="199"/>
        <v/>
      </c>
      <c r="BA302" s="22" t="str">
        <f t="shared" si="200"/>
        <v/>
      </c>
      <c r="BD302" s="171"/>
      <c r="BE302" s="171"/>
      <c r="BF302" s="171"/>
      <c r="BG302" s="171"/>
    </row>
    <row r="303" spans="11:59" ht="12.75" customHeight="1" x14ac:dyDescent="0.3">
      <c r="K303" s="42" t="str">
        <f t="shared" si="172"/>
        <v/>
      </c>
      <c r="L303" s="55" t="str">
        <f t="shared" si="173"/>
        <v/>
      </c>
      <c r="M303" s="43" t="str">
        <f t="shared" si="174"/>
        <v/>
      </c>
      <c r="N303" s="56" t="str" cm="1">
        <f t="array" ref="N303">IFERROR(IF(_xlfn.SINGLE(B:B)="","",IF(R303="Beer",SUM(LOOKUP(2,1/(Rates!$B$3:$B$5&lt;=W303)/(Rates!$C$3:$C$5&gt;=W303),Rates!$D$3:$D$5)*(X303/100)*W303),IF(R303="Refreshment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56" t="str">
        <f t="shared" si="175"/>
        <v/>
      </c>
      <c r="P303" s="53"/>
      <c r="Q303" s="14" t="str">
        <f t="shared" si="176"/>
        <v/>
      </c>
      <c r="R303" s="57" t="str">
        <f t="shared" si="177"/>
        <v/>
      </c>
      <c r="S303" s="58" t="str">
        <f>IF(B303="","",IF(R303="Refreshment Beverage",VLOOKUP(VALUE(Q303),Rates!G$15:L$19,2,0),VLOOKUP(VALUE(Q303),Rates!G$4:L$12,2,0)))</f>
        <v/>
      </c>
      <c r="T303" s="58" t="str">
        <f t="shared" si="178"/>
        <v/>
      </c>
      <c r="U303" s="58" t="str">
        <f t="shared" si="179"/>
        <v/>
      </c>
      <c r="V303" s="58" t="str">
        <f t="shared" si="180"/>
        <v/>
      </c>
      <c r="W303" s="58" t="str">
        <f t="shared" si="181"/>
        <v/>
      </c>
      <c r="X303" s="59" t="str">
        <f t="shared" si="182"/>
        <v/>
      </c>
      <c r="Y303" s="60" t="str">
        <f>IF(B:B="","",IF(R303="Refreshment Beverage",VLOOKUP(Q303,Rates!G$15:L$19,6,0)*W303,VLOOKUP(Q303,Rates!G$4:L$12,6,0)*W303))</f>
        <v/>
      </c>
      <c r="Z303" s="60" t="str">
        <f t="shared" si="183"/>
        <v/>
      </c>
      <c r="AA303" s="60" t="str">
        <f t="shared" si="171"/>
        <v/>
      </c>
      <c r="AB303" s="61" t="str" cm="1">
        <f t="array" ref="AB303">IF(_xlfn.SINGLE(B:B)="","",IF(R303="Refreshment Beverage","",IF(AND(R303="Beer",Q303=0),SUM(LOOKUP(2,1/(Rates!$B$15:$B$18&lt;=W303)/(Rates!$C$15:$C$18&gt;=W303),Rates!$D$15:$D$18)*W303),VLOOKUP(VALUE(_xlfn.SINGLE(Q:Q)),Rates!A:B,2,0)*W303)))</f>
        <v/>
      </c>
      <c r="AC303" s="61" t="str" cm="1">
        <f t="array" ref="AC303">IF(_xlfn.SINGLE(B:B)="","",IF(R303="Refreshment Beverage","",IF(AND(R303="Beer",Q303=0),SUM(LOOKUP(2,1/(Rates!$B$15:$B$18&lt;=W303)/(Rates!$C$15:$C$18&gt;=W303),Rates!$E$15:$E$18)*W303),VLOOKUP(VALUE(_xlfn.SINGLE(Q:Q)),Rates!A:C,3,0)*W303)))</f>
        <v/>
      </c>
      <c r="AD303" s="168">
        <f>IFERROR(IF(R303="Beer","",IF(OR(Q303=1,Q303=2,Q303=3,Q303=4),VLOOKUP(Q303,Rates!$A$31:$B$34,2,0)*W303,IF(V303=1,VLOOKUP(U303,'REB BEV MIN MKUP'!B:E,4,0),IF(V303&gt;1,VLOOKUP(VALUE(W303),'REB BEV MIN MKUP'!O:Q,3,0),0)))),0)</f>
        <v>0</v>
      </c>
      <c r="AE303" s="62" t="str">
        <f t="shared" si="184"/>
        <v/>
      </c>
      <c r="AF303" s="63" t="str">
        <f t="shared" si="185"/>
        <v/>
      </c>
      <c r="AG303" s="64" t="str">
        <f t="shared" si="186"/>
        <v/>
      </c>
      <c r="AH303" s="65" t="str">
        <f t="shared" si="187"/>
        <v/>
      </c>
      <c r="AI303" s="66" t="str">
        <f>IF(AE:AE="","",IF(R303="Refreshment Beverage",AK303*(Rates!J$19/100),ROUND(SUM(AH303*(Rates!$J$8/100)),4)))</f>
        <v/>
      </c>
      <c r="AJ303" s="67" t="str">
        <f t="shared" si="188"/>
        <v/>
      </c>
      <c r="AK303" s="22" t="str">
        <f t="shared" si="189"/>
        <v/>
      </c>
      <c r="AL303" s="62" t="str">
        <f t="shared" si="190"/>
        <v/>
      </c>
      <c r="AM303" s="63" t="str">
        <f>IF(AS303="","",IF(R303="Refreshment Beverage",ROUND(AS303*Rates!K$19,4),ROUND(AO303*(VLOOKUP(VALUE(Q303),Rates!G$4:L$12,3,0)),4)))</f>
        <v/>
      </c>
      <c r="AN303" s="68" t="str">
        <f>IF(AS303="","",IF(R303="Refreshment Beverage",AS303*(Rates!J$19/100),MAX(AM303,AB303)))</f>
        <v/>
      </c>
      <c r="AO303" s="69" t="str">
        <f t="shared" si="191"/>
        <v/>
      </c>
      <c r="AP303" s="69" t="str">
        <f t="shared" si="192"/>
        <v/>
      </c>
      <c r="AQ303" s="70" t="str">
        <f>IF(AS303="","",IF(R303="Refreshment Beverage",ROUND(SUM(VLOOKUP(Q:Q,Rates!G$15:L$19,3,0)*(AS303-Y303-Z303-AA303)),4),ROUND(SUM(Rates!$K$8*AS303),4)))</f>
        <v/>
      </c>
      <c r="AR303" s="66" t="str">
        <f t="shared" si="193"/>
        <v/>
      </c>
      <c r="AS303" s="22" t="str">
        <f t="shared" si="194"/>
        <v/>
      </c>
      <c r="AT303" s="62" t="str">
        <f t="shared" si="195"/>
        <v/>
      </c>
      <c r="AU303" s="63" t="str">
        <f>IF(AX303="","",IF(R303="Refreshment Beverage",ROUND((BA303-Y303-Z303-AA303)*VLOOKUP(VALUE(Q303),Rates!G$15:L$19,3,0),4),ROUND(AW303*(VLOOKUP(VALUE(Q303),Rates!G:L,3,0)),4)))</f>
        <v/>
      </c>
      <c r="AV303" s="68" t="str">
        <f t="shared" si="196"/>
        <v/>
      </c>
      <c r="AW303" s="69" t="str">
        <f t="shared" si="197"/>
        <v/>
      </c>
      <c r="AX303" s="65" t="str">
        <f t="shared" si="198"/>
        <v/>
      </c>
      <c r="AY303" s="70" t="str">
        <f>IF(AX303="","",IF(R303="Refreshment Beverage",ROUND(SUM(AX303*Rates!K$19),4),ROUND(SUM(AX303*(Rates!J$8/100)),4)))</f>
        <v/>
      </c>
      <c r="AZ303" s="67" t="str">
        <f t="shared" si="199"/>
        <v/>
      </c>
      <c r="BA303" s="22" t="str">
        <f t="shared" si="200"/>
        <v/>
      </c>
      <c r="BD303" s="171"/>
      <c r="BE303" s="171"/>
      <c r="BF303" s="171"/>
      <c r="BG303" s="171"/>
    </row>
    <row r="304" spans="11:59" ht="12.75" customHeight="1" x14ac:dyDescent="0.3">
      <c r="K304" s="42" t="str">
        <f t="shared" si="172"/>
        <v/>
      </c>
      <c r="L304" s="55" t="str">
        <f t="shared" si="173"/>
        <v/>
      </c>
      <c r="M304" s="43" t="str">
        <f t="shared" si="174"/>
        <v/>
      </c>
      <c r="N304" s="56" t="str" cm="1">
        <f t="array" ref="N304">IFERROR(IF(_xlfn.SINGLE(B:B)="","",IF(R304="Beer",SUM(LOOKUP(2,1/(Rates!$B$3:$B$5&lt;=W304)/(Rates!$C$3:$C$5&gt;=W304),Rates!$D$3:$D$5)*(X304/100)*W304),IF(R304="Refreshment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56" t="str">
        <f t="shared" si="175"/>
        <v/>
      </c>
      <c r="P304" s="53"/>
      <c r="Q304" s="14" t="str">
        <f t="shared" si="176"/>
        <v/>
      </c>
      <c r="R304" s="57" t="str">
        <f t="shared" si="177"/>
        <v/>
      </c>
      <c r="S304" s="58" t="str">
        <f>IF(B304="","",IF(R304="Refreshment Beverage",VLOOKUP(VALUE(Q304),Rates!G$15:L$19,2,0),VLOOKUP(VALUE(Q304),Rates!G$4:L$12,2,0)))</f>
        <v/>
      </c>
      <c r="T304" s="58" t="str">
        <f t="shared" si="178"/>
        <v/>
      </c>
      <c r="U304" s="58" t="str">
        <f t="shared" si="179"/>
        <v/>
      </c>
      <c r="V304" s="58" t="str">
        <f t="shared" si="180"/>
        <v/>
      </c>
      <c r="W304" s="58" t="str">
        <f t="shared" si="181"/>
        <v/>
      </c>
      <c r="X304" s="59" t="str">
        <f t="shared" si="182"/>
        <v/>
      </c>
      <c r="Y304" s="60" t="str">
        <f>IF(B:B="","",IF(R304="Refreshment Beverage",VLOOKUP(Q304,Rates!G$15:L$19,6,0)*W304,VLOOKUP(Q304,Rates!G$4:L$12,6,0)*W304))</f>
        <v/>
      </c>
      <c r="Z304" s="60" t="str">
        <f t="shared" si="183"/>
        <v/>
      </c>
      <c r="AA304" s="60" t="str">
        <f t="shared" si="171"/>
        <v/>
      </c>
      <c r="AB304" s="61" t="str" cm="1">
        <f t="array" ref="AB304">IF(_xlfn.SINGLE(B:B)="","",IF(R304="Refreshment Beverage","",IF(AND(R304="Beer",Q304=0),SUM(LOOKUP(2,1/(Rates!$B$15:$B$18&lt;=W304)/(Rates!$C$15:$C$18&gt;=W304),Rates!$D$15:$D$18)*W304),VLOOKUP(VALUE(_xlfn.SINGLE(Q:Q)),Rates!A:B,2,0)*W304)))</f>
        <v/>
      </c>
      <c r="AC304" s="61" t="str" cm="1">
        <f t="array" ref="AC304">IF(_xlfn.SINGLE(B:B)="","",IF(R304="Refreshment Beverage","",IF(AND(R304="Beer",Q304=0),SUM(LOOKUP(2,1/(Rates!$B$15:$B$18&lt;=W304)/(Rates!$C$15:$C$18&gt;=W304),Rates!$E$15:$E$18)*W304),VLOOKUP(VALUE(_xlfn.SINGLE(Q:Q)),Rates!A:C,3,0)*W304)))</f>
        <v/>
      </c>
      <c r="AD304" s="168">
        <f>IFERROR(IF(R304="Beer","",IF(OR(Q304=1,Q304=2,Q304=3,Q304=4),VLOOKUP(Q304,Rates!$A$31:$B$34,2,0)*W304,IF(V304=1,VLOOKUP(U304,'REB BEV MIN MKUP'!B:E,4,0),IF(V304&gt;1,VLOOKUP(VALUE(W304),'REB BEV MIN MKUP'!O:Q,3,0),0)))),0)</f>
        <v>0</v>
      </c>
      <c r="AE304" s="62" t="str">
        <f t="shared" si="184"/>
        <v/>
      </c>
      <c r="AF304" s="63" t="str">
        <f t="shared" si="185"/>
        <v/>
      </c>
      <c r="AG304" s="64" t="str">
        <f t="shared" si="186"/>
        <v/>
      </c>
      <c r="AH304" s="65" t="str">
        <f t="shared" si="187"/>
        <v/>
      </c>
      <c r="AI304" s="66" t="str">
        <f>IF(AE:AE="","",IF(R304="Refreshment Beverage",AK304*(Rates!J$19/100),ROUND(SUM(AH304*(Rates!$J$8/100)),4)))</f>
        <v/>
      </c>
      <c r="AJ304" s="67" t="str">
        <f t="shared" si="188"/>
        <v/>
      </c>
      <c r="AK304" s="22" t="str">
        <f t="shared" si="189"/>
        <v/>
      </c>
      <c r="AL304" s="62" t="str">
        <f t="shared" si="190"/>
        <v/>
      </c>
      <c r="AM304" s="63" t="str">
        <f>IF(AS304="","",IF(R304="Refreshment Beverage",ROUND(AS304*Rates!K$19,4),ROUND(AO304*(VLOOKUP(VALUE(Q304),Rates!G$4:L$12,3,0)),4)))</f>
        <v/>
      </c>
      <c r="AN304" s="68" t="str">
        <f>IF(AS304="","",IF(R304="Refreshment Beverage",AS304*(Rates!J$19/100),MAX(AM304,AB304)))</f>
        <v/>
      </c>
      <c r="AO304" s="69" t="str">
        <f t="shared" si="191"/>
        <v/>
      </c>
      <c r="AP304" s="69" t="str">
        <f t="shared" si="192"/>
        <v/>
      </c>
      <c r="AQ304" s="70" t="str">
        <f>IF(AS304="","",IF(R304="Refreshment Beverage",ROUND(SUM(VLOOKUP(Q:Q,Rates!G$15:L$19,3,0)*(AS304-Y304-Z304-AA304)),4),ROUND(SUM(Rates!$K$8*AS304),4)))</f>
        <v/>
      </c>
      <c r="AR304" s="66" t="str">
        <f t="shared" si="193"/>
        <v/>
      </c>
      <c r="AS304" s="22" t="str">
        <f t="shared" si="194"/>
        <v/>
      </c>
      <c r="AT304" s="62" t="str">
        <f t="shared" si="195"/>
        <v/>
      </c>
      <c r="AU304" s="63" t="str">
        <f>IF(AX304="","",IF(R304="Refreshment Beverage",ROUND((BA304-Y304-Z304-AA304)*VLOOKUP(VALUE(Q304),Rates!G$15:L$19,3,0),4),ROUND(AW304*(VLOOKUP(VALUE(Q304),Rates!G:L,3,0)),4)))</f>
        <v/>
      </c>
      <c r="AV304" s="68" t="str">
        <f t="shared" si="196"/>
        <v/>
      </c>
      <c r="AW304" s="69" t="str">
        <f t="shared" si="197"/>
        <v/>
      </c>
      <c r="AX304" s="65" t="str">
        <f t="shared" si="198"/>
        <v/>
      </c>
      <c r="AY304" s="70" t="str">
        <f>IF(AX304="","",IF(R304="Refreshment Beverage",ROUND(SUM(AX304*Rates!K$19),4),ROUND(SUM(AX304*(Rates!J$8/100)),4)))</f>
        <v/>
      </c>
      <c r="AZ304" s="67" t="str">
        <f t="shared" si="199"/>
        <v/>
      </c>
      <c r="BA304" s="22" t="str">
        <f t="shared" si="200"/>
        <v/>
      </c>
      <c r="BD304" s="171"/>
      <c r="BE304" s="171"/>
      <c r="BF304" s="171"/>
      <c r="BG304" s="171"/>
    </row>
    <row r="305" spans="11:59" ht="12.75" customHeight="1" x14ac:dyDescent="0.3">
      <c r="K305" s="42" t="str">
        <f t="shared" si="172"/>
        <v/>
      </c>
      <c r="L305" s="55" t="str">
        <f t="shared" si="173"/>
        <v/>
      </c>
      <c r="M305" s="43" t="str">
        <f t="shared" si="174"/>
        <v/>
      </c>
      <c r="N305" s="56" t="str" cm="1">
        <f t="array" ref="N305">IFERROR(IF(_xlfn.SINGLE(B:B)="","",IF(R305="Beer",SUM(LOOKUP(2,1/(Rates!$B$3:$B$5&lt;=W305)/(Rates!$C$3:$C$5&gt;=W305),Rates!$D$3:$D$5)*(X305/100)*W305),IF(R305="Refreshment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56" t="str">
        <f t="shared" si="175"/>
        <v/>
      </c>
      <c r="P305" s="53"/>
      <c r="Q305" s="14" t="str">
        <f t="shared" si="176"/>
        <v/>
      </c>
      <c r="R305" s="57" t="str">
        <f t="shared" si="177"/>
        <v/>
      </c>
      <c r="S305" s="58" t="str">
        <f>IF(B305="","",IF(R305="Refreshment Beverage",VLOOKUP(VALUE(Q305),Rates!G$15:L$19,2,0),VLOOKUP(VALUE(Q305),Rates!G$4:L$12,2,0)))</f>
        <v/>
      </c>
      <c r="T305" s="58" t="str">
        <f t="shared" si="178"/>
        <v/>
      </c>
      <c r="U305" s="58" t="str">
        <f t="shared" si="179"/>
        <v/>
      </c>
      <c r="V305" s="58" t="str">
        <f t="shared" si="180"/>
        <v/>
      </c>
      <c r="W305" s="58" t="str">
        <f t="shared" si="181"/>
        <v/>
      </c>
      <c r="X305" s="59" t="str">
        <f t="shared" si="182"/>
        <v/>
      </c>
      <c r="Y305" s="60" t="str">
        <f>IF(B:B="","",IF(R305="Refreshment Beverage",VLOOKUP(Q305,Rates!G$15:L$19,6,0)*W305,VLOOKUP(Q305,Rates!G$4:L$12,6,0)*W305))</f>
        <v/>
      </c>
      <c r="Z305" s="60" t="str">
        <f t="shared" si="183"/>
        <v/>
      </c>
      <c r="AA305" s="60" t="str">
        <f t="shared" si="171"/>
        <v/>
      </c>
      <c r="AB305" s="61" t="str" cm="1">
        <f t="array" ref="AB305">IF(_xlfn.SINGLE(B:B)="","",IF(R305="Refreshment Beverage","",IF(AND(R305="Beer",Q305=0),SUM(LOOKUP(2,1/(Rates!$B$15:$B$18&lt;=W305)/(Rates!$C$15:$C$18&gt;=W305),Rates!$D$15:$D$18)*W305),VLOOKUP(VALUE(_xlfn.SINGLE(Q:Q)),Rates!A:B,2,0)*W305)))</f>
        <v/>
      </c>
      <c r="AC305" s="61" t="str" cm="1">
        <f t="array" ref="AC305">IF(_xlfn.SINGLE(B:B)="","",IF(R305="Refreshment Beverage","",IF(AND(R305="Beer",Q305=0),SUM(LOOKUP(2,1/(Rates!$B$15:$B$18&lt;=W305)/(Rates!$C$15:$C$18&gt;=W305),Rates!$E$15:$E$18)*W305),VLOOKUP(VALUE(_xlfn.SINGLE(Q:Q)),Rates!A:C,3,0)*W305)))</f>
        <v/>
      </c>
      <c r="AD305" s="168">
        <f>IFERROR(IF(R305="Beer","",IF(OR(Q305=1,Q305=2,Q305=3,Q305=4),VLOOKUP(Q305,Rates!$A$31:$B$34,2,0)*W305,IF(V305=1,VLOOKUP(U305,'REB BEV MIN MKUP'!B:E,4,0),IF(V305&gt;1,VLOOKUP(VALUE(W305),'REB BEV MIN MKUP'!O:Q,3,0),0)))),0)</f>
        <v>0</v>
      </c>
      <c r="AE305" s="62" t="str">
        <f t="shared" si="184"/>
        <v/>
      </c>
      <c r="AF305" s="63" t="str">
        <f t="shared" si="185"/>
        <v/>
      </c>
      <c r="AG305" s="64" t="str">
        <f t="shared" si="186"/>
        <v/>
      </c>
      <c r="AH305" s="65" t="str">
        <f t="shared" si="187"/>
        <v/>
      </c>
      <c r="AI305" s="66" t="str">
        <f>IF(AE:AE="","",IF(R305="Refreshment Beverage",AK305*(Rates!J$19/100),ROUND(SUM(AH305*(Rates!$J$8/100)),4)))</f>
        <v/>
      </c>
      <c r="AJ305" s="67" t="str">
        <f t="shared" si="188"/>
        <v/>
      </c>
      <c r="AK305" s="22" t="str">
        <f t="shared" si="189"/>
        <v/>
      </c>
      <c r="AL305" s="62" t="str">
        <f t="shared" si="190"/>
        <v/>
      </c>
      <c r="AM305" s="63" t="str">
        <f>IF(AS305="","",IF(R305="Refreshment Beverage",ROUND(AS305*Rates!K$19,4),ROUND(AO305*(VLOOKUP(VALUE(Q305),Rates!G$4:L$12,3,0)),4)))</f>
        <v/>
      </c>
      <c r="AN305" s="68" t="str">
        <f>IF(AS305="","",IF(R305="Refreshment Beverage",AS305*(Rates!J$19/100),MAX(AM305,AB305)))</f>
        <v/>
      </c>
      <c r="AO305" s="69" t="str">
        <f t="shared" si="191"/>
        <v/>
      </c>
      <c r="AP305" s="69" t="str">
        <f t="shared" si="192"/>
        <v/>
      </c>
      <c r="AQ305" s="70" t="str">
        <f>IF(AS305="","",IF(R305="Refreshment Beverage",ROUND(SUM(VLOOKUP(Q:Q,Rates!G$15:L$19,3,0)*(AS305-Y305-Z305-AA305)),4),ROUND(SUM(Rates!$K$8*AS305),4)))</f>
        <v/>
      </c>
      <c r="AR305" s="66" t="str">
        <f t="shared" si="193"/>
        <v/>
      </c>
      <c r="AS305" s="22" t="str">
        <f t="shared" si="194"/>
        <v/>
      </c>
      <c r="AT305" s="62" t="str">
        <f t="shared" si="195"/>
        <v/>
      </c>
      <c r="AU305" s="63" t="str">
        <f>IF(AX305="","",IF(R305="Refreshment Beverage",ROUND((BA305-Y305-Z305-AA305)*VLOOKUP(VALUE(Q305),Rates!G$15:L$19,3,0),4),ROUND(AW305*(VLOOKUP(VALUE(Q305),Rates!G:L,3,0)),4)))</f>
        <v/>
      </c>
      <c r="AV305" s="68" t="str">
        <f t="shared" si="196"/>
        <v/>
      </c>
      <c r="AW305" s="69" t="str">
        <f t="shared" si="197"/>
        <v/>
      </c>
      <c r="AX305" s="65" t="str">
        <f t="shared" si="198"/>
        <v/>
      </c>
      <c r="AY305" s="70" t="str">
        <f>IF(AX305="","",IF(R305="Refreshment Beverage",ROUND(SUM(AX305*Rates!K$19),4),ROUND(SUM(AX305*(Rates!J$8/100)),4)))</f>
        <v/>
      </c>
      <c r="AZ305" s="67" t="str">
        <f t="shared" si="199"/>
        <v/>
      </c>
      <c r="BA305" s="22" t="str">
        <f t="shared" si="200"/>
        <v/>
      </c>
      <c r="BD305" s="171"/>
      <c r="BE305" s="171"/>
      <c r="BF305" s="171"/>
      <c r="BG305" s="171"/>
    </row>
    <row r="306" spans="11:59" ht="12.75" customHeight="1" x14ac:dyDescent="0.3">
      <c r="K306" s="42" t="str">
        <f t="shared" si="172"/>
        <v/>
      </c>
      <c r="L306" s="55" t="str">
        <f t="shared" si="173"/>
        <v/>
      </c>
      <c r="M306" s="43" t="str">
        <f t="shared" si="174"/>
        <v/>
      </c>
      <c r="N306" s="56" t="str" cm="1">
        <f t="array" ref="N306">IFERROR(IF(_xlfn.SINGLE(B:B)="","",IF(R306="Beer",SUM(LOOKUP(2,1/(Rates!$B$3:$B$5&lt;=W306)/(Rates!$C$3:$C$5&gt;=W306),Rates!$D$3:$D$5)*(X306/100)*W306),IF(R306="Refreshment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56" t="str">
        <f t="shared" si="175"/>
        <v/>
      </c>
      <c r="P306" s="53"/>
      <c r="Q306" s="14" t="str">
        <f t="shared" si="176"/>
        <v/>
      </c>
      <c r="R306" s="57" t="str">
        <f t="shared" si="177"/>
        <v/>
      </c>
      <c r="S306" s="58" t="str">
        <f>IF(B306="","",IF(R306="Refreshment Beverage",VLOOKUP(VALUE(Q306),Rates!G$15:L$19,2,0),VLOOKUP(VALUE(Q306),Rates!G$4:L$12,2,0)))</f>
        <v/>
      </c>
      <c r="T306" s="58" t="str">
        <f t="shared" si="178"/>
        <v/>
      </c>
      <c r="U306" s="58" t="str">
        <f t="shared" si="179"/>
        <v/>
      </c>
      <c r="V306" s="58" t="str">
        <f t="shared" si="180"/>
        <v/>
      </c>
      <c r="W306" s="58" t="str">
        <f t="shared" si="181"/>
        <v/>
      </c>
      <c r="X306" s="59" t="str">
        <f t="shared" si="182"/>
        <v/>
      </c>
      <c r="Y306" s="60" t="str">
        <f>IF(B:B="","",IF(R306="Refreshment Beverage",VLOOKUP(Q306,Rates!G$15:L$19,6,0)*W306,VLOOKUP(Q306,Rates!G$4:L$12,6,0)*W306))</f>
        <v/>
      </c>
      <c r="Z306" s="60" t="str">
        <f t="shared" si="183"/>
        <v/>
      </c>
      <c r="AA306" s="60" t="str">
        <f t="shared" si="171"/>
        <v/>
      </c>
      <c r="AB306" s="61" t="str" cm="1">
        <f t="array" ref="AB306">IF(_xlfn.SINGLE(B:B)="","",IF(R306="Refreshment Beverage","",IF(AND(R306="Beer",Q306=0),SUM(LOOKUP(2,1/(Rates!$B$15:$B$18&lt;=W306)/(Rates!$C$15:$C$18&gt;=W306),Rates!$D$15:$D$18)*W306),VLOOKUP(VALUE(_xlfn.SINGLE(Q:Q)),Rates!A:B,2,0)*W306)))</f>
        <v/>
      </c>
      <c r="AC306" s="61" t="str" cm="1">
        <f t="array" ref="AC306">IF(_xlfn.SINGLE(B:B)="","",IF(R306="Refreshment Beverage","",IF(AND(R306="Beer",Q306=0),SUM(LOOKUP(2,1/(Rates!$B$15:$B$18&lt;=W306)/(Rates!$C$15:$C$18&gt;=W306),Rates!$E$15:$E$18)*W306),VLOOKUP(VALUE(_xlfn.SINGLE(Q:Q)),Rates!A:C,3,0)*W306)))</f>
        <v/>
      </c>
      <c r="AD306" s="168">
        <f>IFERROR(IF(R306="Beer","",IF(OR(Q306=1,Q306=2,Q306=3,Q306=4),VLOOKUP(Q306,Rates!$A$31:$B$34,2,0)*W306,IF(V306=1,VLOOKUP(U306,'REB BEV MIN MKUP'!B:E,4,0),IF(V306&gt;1,VLOOKUP(VALUE(W306),'REB BEV MIN MKUP'!O:Q,3,0),0)))),0)</f>
        <v>0</v>
      </c>
      <c r="AE306" s="62" t="str">
        <f t="shared" si="184"/>
        <v/>
      </c>
      <c r="AF306" s="63" t="str">
        <f t="shared" si="185"/>
        <v/>
      </c>
      <c r="AG306" s="64" t="str">
        <f t="shared" si="186"/>
        <v/>
      </c>
      <c r="AH306" s="65" t="str">
        <f t="shared" si="187"/>
        <v/>
      </c>
      <c r="AI306" s="66" t="str">
        <f>IF(AE:AE="","",IF(R306="Refreshment Beverage",AK306*(Rates!J$19/100),ROUND(SUM(AH306*(Rates!$J$8/100)),4)))</f>
        <v/>
      </c>
      <c r="AJ306" s="67" t="str">
        <f t="shared" si="188"/>
        <v/>
      </c>
      <c r="AK306" s="22" t="str">
        <f t="shared" si="189"/>
        <v/>
      </c>
      <c r="AL306" s="62" t="str">
        <f t="shared" si="190"/>
        <v/>
      </c>
      <c r="AM306" s="63" t="str">
        <f>IF(AS306="","",IF(R306="Refreshment Beverage",ROUND(AS306*Rates!K$19,4),ROUND(AO306*(VLOOKUP(VALUE(Q306),Rates!G$4:L$12,3,0)),4)))</f>
        <v/>
      </c>
      <c r="AN306" s="68" t="str">
        <f>IF(AS306="","",IF(R306="Refreshment Beverage",AS306*(Rates!J$19/100),MAX(AM306,AB306)))</f>
        <v/>
      </c>
      <c r="AO306" s="69" t="str">
        <f t="shared" si="191"/>
        <v/>
      </c>
      <c r="AP306" s="69" t="str">
        <f t="shared" si="192"/>
        <v/>
      </c>
      <c r="AQ306" s="70" t="str">
        <f>IF(AS306="","",IF(R306="Refreshment Beverage",ROUND(SUM(VLOOKUP(Q:Q,Rates!G$15:L$19,3,0)*(AS306-Y306-Z306-AA306)),4),ROUND(SUM(Rates!$K$8*AS306),4)))</f>
        <v/>
      </c>
      <c r="AR306" s="66" t="str">
        <f t="shared" si="193"/>
        <v/>
      </c>
      <c r="AS306" s="22" t="str">
        <f t="shared" si="194"/>
        <v/>
      </c>
      <c r="AT306" s="62" t="str">
        <f t="shared" si="195"/>
        <v/>
      </c>
      <c r="AU306" s="63" t="str">
        <f>IF(AX306="","",IF(R306="Refreshment Beverage",ROUND((BA306-Y306-Z306-AA306)*VLOOKUP(VALUE(Q306),Rates!G$15:L$19,3,0),4),ROUND(AW306*(VLOOKUP(VALUE(Q306),Rates!G:L,3,0)),4)))</f>
        <v/>
      </c>
      <c r="AV306" s="68" t="str">
        <f t="shared" si="196"/>
        <v/>
      </c>
      <c r="AW306" s="69" t="str">
        <f t="shared" si="197"/>
        <v/>
      </c>
      <c r="AX306" s="65" t="str">
        <f t="shared" si="198"/>
        <v/>
      </c>
      <c r="AY306" s="70" t="str">
        <f>IF(AX306="","",IF(R306="Refreshment Beverage",ROUND(SUM(AX306*Rates!K$19),4),ROUND(SUM(AX306*(Rates!J$8/100)),4)))</f>
        <v/>
      </c>
      <c r="AZ306" s="67" t="str">
        <f t="shared" si="199"/>
        <v/>
      </c>
      <c r="BA306" s="22" t="str">
        <f t="shared" si="200"/>
        <v/>
      </c>
      <c r="BD306" s="171"/>
      <c r="BE306" s="171"/>
      <c r="BF306" s="171"/>
      <c r="BG306" s="171"/>
    </row>
    <row r="307" spans="11:59" ht="12.75" customHeight="1" x14ac:dyDescent="0.3">
      <c r="K307" s="42" t="str">
        <f t="shared" si="172"/>
        <v/>
      </c>
      <c r="L307" s="55" t="str">
        <f t="shared" si="173"/>
        <v/>
      </c>
      <c r="M307" s="43" t="str">
        <f t="shared" si="174"/>
        <v/>
      </c>
      <c r="N307" s="56" t="str" cm="1">
        <f t="array" ref="N307">IFERROR(IF(_xlfn.SINGLE(B:B)="","",IF(R307="Beer",SUM(LOOKUP(2,1/(Rates!$B$3:$B$5&lt;=W307)/(Rates!$C$3:$C$5&gt;=W307),Rates!$D$3:$D$5)*(X307/100)*W307),IF(R307="Refreshment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56" t="str">
        <f t="shared" si="175"/>
        <v/>
      </c>
      <c r="P307" s="53"/>
      <c r="Q307" s="14" t="str">
        <f t="shared" si="176"/>
        <v/>
      </c>
      <c r="R307" s="57" t="str">
        <f t="shared" si="177"/>
        <v/>
      </c>
      <c r="S307" s="58" t="str">
        <f>IF(B307="","",IF(R307="Refreshment Beverage",VLOOKUP(VALUE(Q307),Rates!G$15:L$19,2,0),VLOOKUP(VALUE(Q307),Rates!G$4:L$12,2,0)))</f>
        <v/>
      </c>
      <c r="T307" s="58" t="str">
        <f t="shared" si="178"/>
        <v/>
      </c>
      <c r="U307" s="58" t="str">
        <f t="shared" si="179"/>
        <v/>
      </c>
      <c r="V307" s="58" t="str">
        <f t="shared" si="180"/>
        <v/>
      </c>
      <c r="W307" s="58" t="str">
        <f t="shared" si="181"/>
        <v/>
      </c>
      <c r="X307" s="59" t="str">
        <f t="shared" si="182"/>
        <v/>
      </c>
      <c r="Y307" s="60" t="str">
        <f>IF(B:B="","",IF(R307="Refreshment Beverage",VLOOKUP(Q307,Rates!G$15:L$19,6,0)*W307,VLOOKUP(Q307,Rates!G$4:L$12,6,0)*W307))</f>
        <v/>
      </c>
      <c r="Z307" s="60" t="str">
        <f t="shared" si="183"/>
        <v/>
      </c>
      <c r="AA307" s="60" t="str">
        <f t="shared" si="171"/>
        <v/>
      </c>
      <c r="AB307" s="61" t="str" cm="1">
        <f t="array" ref="AB307">IF(_xlfn.SINGLE(B:B)="","",IF(R307="Refreshment Beverage","",IF(AND(R307="Beer",Q307=0),SUM(LOOKUP(2,1/(Rates!$B$15:$B$18&lt;=W307)/(Rates!$C$15:$C$18&gt;=W307),Rates!$D$15:$D$18)*W307),VLOOKUP(VALUE(_xlfn.SINGLE(Q:Q)),Rates!A:B,2,0)*W307)))</f>
        <v/>
      </c>
      <c r="AC307" s="61" t="str" cm="1">
        <f t="array" ref="AC307">IF(_xlfn.SINGLE(B:B)="","",IF(R307="Refreshment Beverage","",IF(AND(R307="Beer",Q307=0),SUM(LOOKUP(2,1/(Rates!$B$15:$B$18&lt;=W307)/(Rates!$C$15:$C$18&gt;=W307),Rates!$E$15:$E$18)*W307),VLOOKUP(VALUE(_xlfn.SINGLE(Q:Q)),Rates!A:C,3,0)*W307)))</f>
        <v/>
      </c>
      <c r="AD307" s="168">
        <f>IFERROR(IF(R307="Beer","",IF(OR(Q307=1,Q307=2,Q307=3,Q307=4),VLOOKUP(Q307,Rates!$A$31:$B$34,2,0)*W307,IF(V307=1,VLOOKUP(U307,'REB BEV MIN MKUP'!B:E,4,0),IF(V307&gt;1,VLOOKUP(VALUE(W307),'REB BEV MIN MKUP'!O:Q,3,0),0)))),0)</f>
        <v>0</v>
      </c>
      <c r="AE307" s="62" t="str">
        <f t="shared" si="184"/>
        <v/>
      </c>
      <c r="AF307" s="63" t="str">
        <f t="shared" si="185"/>
        <v/>
      </c>
      <c r="AG307" s="64" t="str">
        <f t="shared" si="186"/>
        <v/>
      </c>
      <c r="AH307" s="65" t="str">
        <f t="shared" si="187"/>
        <v/>
      </c>
      <c r="AI307" s="66" t="str">
        <f>IF(AE:AE="","",IF(R307="Refreshment Beverage",AK307*(Rates!J$19/100),ROUND(SUM(AH307*(Rates!$J$8/100)),4)))</f>
        <v/>
      </c>
      <c r="AJ307" s="67" t="str">
        <f t="shared" si="188"/>
        <v/>
      </c>
      <c r="AK307" s="22" t="str">
        <f t="shared" si="189"/>
        <v/>
      </c>
      <c r="AL307" s="62" t="str">
        <f t="shared" si="190"/>
        <v/>
      </c>
      <c r="AM307" s="63" t="str">
        <f>IF(AS307="","",IF(R307="Refreshment Beverage",ROUND(AS307*Rates!K$19,4),ROUND(AO307*(VLOOKUP(VALUE(Q307),Rates!G$4:L$12,3,0)),4)))</f>
        <v/>
      </c>
      <c r="AN307" s="68" t="str">
        <f>IF(AS307="","",IF(R307="Refreshment Beverage",AS307*(Rates!J$19/100),MAX(AM307,AB307)))</f>
        <v/>
      </c>
      <c r="AO307" s="69" t="str">
        <f t="shared" si="191"/>
        <v/>
      </c>
      <c r="AP307" s="69" t="str">
        <f t="shared" si="192"/>
        <v/>
      </c>
      <c r="AQ307" s="70" t="str">
        <f>IF(AS307="","",IF(R307="Refreshment Beverage",ROUND(SUM(VLOOKUP(Q:Q,Rates!G$15:L$19,3,0)*(AS307-Y307-Z307-AA307)),4),ROUND(SUM(Rates!$K$8*AS307),4)))</f>
        <v/>
      </c>
      <c r="AR307" s="66" t="str">
        <f t="shared" si="193"/>
        <v/>
      </c>
      <c r="AS307" s="22" t="str">
        <f t="shared" si="194"/>
        <v/>
      </c>
      <c r="AT307" s="62" t="str">
        <f t="shared" si="195"/>
        <v/>
      </c>
      <c r="AU307" s="63" t="str">
        <f>IF(AX307="","",IF(R307="Refreshment Beverage",ROUND((BA307-Y307-Z307-AA307)*VLOOKUP(VALUE(Q307),Rates!G$15:L$19,3,0),4),ROUND(AW307*(VLOOKUP(VALUE(Q307),Rates!G:L,3,0)),4)))</f>
        <v/>
      </c>
      <c r="AV307" s="68" t="str">
        <f t="shared" si="196"/>
        <v/>
      </c>
      <c r="AW307" s="69" t="str">
        <f t="shared" si="197"/>
        <v/>
      </c>
      <c r="AX307" s="65" t="str">
        <f t="shared" si="198"/>
        <v/>
      </c>
      <c r="AY307" s="70" t="str">
        <f>IF(AX307="","",IF(R307="Refreshment Beverage",ROUND(SUM(AX307*Rates!K$19),4),ROUND(SUM(AX307*(Rates!J$8/100)),4)))</f>
        <v/>
      </c>
      <c r="AZ307" s="67" t="str">
        <f t="shared" si="199"/>
        <v/>
      </c>
      <c r="BA307" s="22" t="str">
        <f t="shared" si="200"/>
        <v/>
      </c>
      <c r="BD307" s="171"/>
      <c r="BE307" s="171"/>
      <c r="BF307" s="171"/>
      <c r="BG307" s="171"/>
    </row>
    <row r="308" spans="11:59" ht="12.75" customHeight="1" x14ac:dyDescent="0.3">
      <c r="K308" s="42" t="str">
        <f t="shared" si="172"/>
        <v/>
      </c>
      <c r="L308" s="55" t="str">
        <f t="shared" si="173"/>
        <v/>
      </c>
      <c r="M308" s="43" t="str">
        <f t="shared" si="174"/>
        <v/>
      </c>
      <c r="N308" s="56" t="str" cm="1">
        <f t="array" ref="N308">IFERROR(IF(_xlfn.SINGLE(B:B)="","",IF(R308="Beer",SUM(LOOKUP(2,1/(Rates!$B$3:$B$5&lt;=W308)/(Rates!$C$3:$C$5&gt;=W308),Rates!$D$3:$D$5)*(X308/100)*W308),IF(R308="Refreshment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56" t="str">
        <f t="shared" si="175"/>
        <v/>
      </c>
      <c r="P308" s="53"/>
      <c r="Q308" s="14" t="str">
        <f t="shared" si="176"/>
        <v/>
      </c>
      <c r="R308" s="57" t="str">
        <f t="shared" si="177"/>
        <v/>
      </c>
      <c r="S308" s="58" t="str">
        <f>IF(B308="","",IF(R308="Refreshment Beverage",VLOOKUP(VALUE(Q308),Rates!G$15:L$19,2,0),VLOOKUP(VALUE(Q308),Rates!G$4:L$12,2,0)))</f>
        <v/>
      </c>
      <c r="T308" s="58" t="str">
        <f t="shared" si="178"/>
        <v/>
      </c>
      <c r="U308" s="58" t="str">
        <f t="shared" si="179"/>
        <v/>
      </c>
      <c r="V308" s="58" t="str">
        <f t="shared" si="180"/>
        <v/>
      </c>
      <c r="W308" s="58" t="str">
        <f t="shared" si="181"/>
        <v/>
      </c>
      <c r="X308" s="59" t="str">
        <f t="shared" si="182"/>
        <v/>
      </c>
      <c r="Y308" s="60" t="str">
        <f>IF(B:B="","",IF(R308="Refreshment Beverage",VLOOKUP(Q308,Rates!G$15:L$19,6,0)*W308,VLOOKUP(Q308,Rates!G$4:L$12,6,0)*W308))</f>
        <v/>
      </c>
      <c r="Z308" s="60" t="str">
        <f t="shared" si="183"/>
        <v/>
      </c>
      <c r="AA308" s="60" t="str">
        <f t="shared" si="171"/>
        <v/>
      </c>
      <c r="AB308" s="61" t="str" cm="1">
        <f t="array" ref="AB308">IF(_xlfn.SINGLE(B:B)="","",IF(R308="Refreshment Beverage","",IF(AND(R308="Beer",Q308=0),SUM(LOOKUP(2,1/(Rates!$B$15:$B$18&lt;=W308)/(Rates!$C$15:$C$18&gt;=W308),Rates!$D$15:$D$18)*W308),VLOOKUP(VALUE(_xlfn.SINGLE(Q:Q)),Rates!A:B,2,0)*W308)))</f>
        <v/>
      </c>
      <c r="AC308" s="61" t="str" cm="1">
        <f t="array" ref="AC308">IF(_xlfn.SINGLE(B:B)="","",IF(R308="Refreshment Beverage","",IF(AND(R308="Beer",Q308=0),SUM(LOOKUP(2,1/(Rates!$B$15:$B$18&lt;=W308)/(Rates!$C$15:$C$18&gt;=W308),Rates!$E$15:$E$18)*W308),VLOOKUP(VALUE(_xlfn.SINGLE(Q:Q)),Rates!A:C,3,0)*W308)))</f>
        <v/>
      </c>
      <c r="AD308" s="168">
        <f>IFERROR(IF(R308="Beer","",IF(OR(Q308=1,Q308=2,Q308=3,Q308=4),VLOOKUP(Q308,Rates!$A$31:$B$34,2,0)*W308,IF(V308=1,VLOOKUP(U308,'REB BEV MIN MKUP'!B:E,4,0),IF(V308&gt;1,VLOOKUP(VALUE(W308),'REB BEV MIN MKUP'!O:Q,3,0),0)))),0)</f>
        <v>0</v>
      </c>
      <c r="AE308" s="62" t="str">
        <f t="shared" si="184"/>
        <v/>
      </c>
      <c r="AF308" s="63" t="str">
        <f t="shared" si="185"/>
        <v/>
      </c>
      <c r="AG308" s="64" t="str">
        <f t="shared" si="186"/>
        <v/>
      </c>
      <c r="AH308" s="65" t="str">
        <f t="shared" si="187"/>
        <v/>
      </c>
      <c r="AI308" s="66" t="str">
        <f>IF(AE:AE="","",IF(R308="Refreshment Beverage",AK308*(Rates!J$19/100),ROUND(SUM(AH308*(Rates!$J$8/100)),4)))</f>
        <v/>
      </c>
      <c r="AJ308" s="67" t="str">
        <f t="shared" si="188"/>
        <v/>
      </c>
      <c r="AK308" s="22" t="str">
        <f t="shared" si="189"/>
        <v/>
      </c>
      <c r="AL308" s="62" t="str">
        <f t="shared" si="190"/>
        <v/>
      </c>
      <c r="AM308" s="63" t="str">
        <f>IF(AS308="","",IF(R308="Refreshment Beverage",ROUND(AS308*Rates!K$19,4),ROUND(AO308*(VLOOKUP(VALUE(Q308),Rates!G$4:L$12,3,0)),4)))</f>
        <v/>
      </c>
      <c r="AN308" s="68" t="str">
        <f>IF(AS308="","",IF(R308="Refreshment Beverage",AS308*(Rates!J$19/100),MAX(AM308,AB308)))</f>
        <v/>
      </c>
      <c r="AO308" s="69" t="str">
        <f t="shared" si="191"/>
        <v/>
      </c>
      <c r="AP308" s="69" t="str">
        <f t="shared" si="192"/>
        <v/>
      </c>
      <c r="AQ308" s="70" t="str">
        <f>IF(AS308="","",IF(R308="Refreshment Beverage",ROUND(SUM(VLOOKUP(Q:Q,Rates!G$15:L$19,3,0)*(AS308-Y308-Z308-AA308)),4),ROUND(SUM(Rates!$K$8*AS308),4)))</f>
        <v/>
      </c>
      <c r="AR308" s="66" t="str">
        <f t="shared" si="193"/>
        <v/>
      </c>
      <c r="AS308" s="22" t="str">
        <f t="shared" si="194"/>
        <v/>
      </c>
      <c r="AT308" s="62" t="str">
        <f t="shared" si="195"/>
        <v/>
      </c>
      <c r="AU308" s="63" t="str">
        <f>IF(AX308="","",IF(R308="Refreshment Beverage",ROUND((BA308-Y308-Z308-AA308)*VLOOKUP(VALUE(Q308),Rates!G$15:L$19,3,0),4),ROUND(AW308*(VLOOKUP(VALUE(Q308),Rates!G:L,3,0)),4)))</f>
        <v/>
      </c>
      <c r="AV308" s="68" t="str">
        <f t="shared" si="196"/>
        <v/>
      </c>
      <c r="AW308" s="69" t="str">
        <f t="shared" si="197"/>
        <v/>
      </c>
      <c r="AX308" s="65" t="str">
        <f t="shared" si="198"/>
        <v/>
      </c>
      <c r="AY308" s="70" t="str">
        <f>IF(AX308="","",IF(R308="Refreshment Beverage",ROUND(SUM(AX308*Rates!K$19),4),ROUND(SUM(AX308*(Rates!J$8/100)),4)))</f>
        <v/>
      </c>
      <c r="AZ308" s="67" t="str">
        <f t="shared" si="199"/>
        <v/>
      </c>
      <c r="BA308" s="22" t="str">
        <f t="shared" si="200"/>
        <v/>
      </c>
      <c r="BD308" s="171"/>
      <c r="BE308" s="171"/>
      <c r="BF308" s="171"/>
      <c r="BG308" s="171"/>
    </row>
    <row r="309" spans="11:59" ht="12.75" customHeight="1" x14ac:dyDescent="0.3">
      <c r="K309" s="42" t="str">
        <f t="shared" si="172"/>
        <v/>
      </c>
      <c r="L309" s="55" t="str">
        <f t="shared" si="173"/>
        <v/>
      </c>
      <c r="M309" s="43" t="str">
        <f t="shared" si="174"/>
        <v/>
      </c>
      <c r="N309" s="56" t="str" cm="1">
        <f t="array" ref="N309">IFERROR(IF(_xlfn.SINGLE(B:B)="","",IF(R309="Beer",SUM(LOOKUP(2,1/(Rates!$B$3:$B$5&lt;=W309)/(Rates!$C$3:$C$5&gt;=W309),Rates!$D$3:$D$5)*(X309/100)*W309),IF(R309="Refreshment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56" t="str">
        <f t="shared" si="175"/>
        <v/>
      </c>
      <c r="P309" s="53"/>
      <c r="Q309" s="14" t="str">
        <f t="shared" si="176"/>
        <v/>
      </c>
      <c r="R309" s="57" t="str">
        <f t="shared" si="177"/>
        <v/>
      </c>
      <c r="S309" s="58" t="str">
        <f>IF(B309="","",IF(R309="Refreshment Beverage",VLOOKUP(VALUE(Q309),Rates!G$15:L$19,2,0),VLOOKUP(VALUE(Q309),Rates!G$4:L$12,2,0)))</f>
        <v/>
      </c>
      <c r="T309" s="58" t="str">
        <f t="shared" si="178"/>
        <v/>
      </c>
      <c r="U309" s="58" t="str">
        <f t="shared" si="179"/>
        <v/>
      </c>
      <c r="V309" s="58" t="str">
        <f t="shared" si="180"/>
        <v/>
      </c>
      <c r="W309" s="58" t="str">
        <f t="shared" si="181"/>
        <v/>
      </c>
      <c r="X309" s="59" t="str">
        <f t="shared" si="182"/>
        <v/>
      </c>
      <c r="Y309" s="60" t="str">
        <f>IF(B:B="","",IF(R309="Refreshment Beverage",VLOOKUP(Q309,Rates!G$15:L$19,6,0)*W309,VLOOKUP(Q309,Rates!G$4:L$12,6,0)*W309))</f>
        <v/>
      </c>
      <c r="Z309" s="60" t="str">
        <f t="shared" si="183"/>
        <v/>
      </c>
      <c r="AA309" s="60" t="str">
        <f t="shared" si="171"/>
        <v/>
      </c>
      <c r="AB309" s="61" t="str" cm="1">
        <f t="array" ref="AB309">IF(_xlfn.SINGLE(B:B)="","",IF(R309="Refreshment Beverage","",IF(AND(R309="Beer",Q309=0),SUM(LOOKUP(2,1/(Rates!$B$15:$B$18&lt;=W309)/(Rates!$C$15:$C$18&gt;=W309),Rates!$D$15:$D$18)*W309),VLOOKUP(VALUE(_xlfn.SINGLE(Q:Q)),Rates!A:B,2,0)*W309)))</f>
        <v/>
      </c>
      <c r="AC309" s="61" t="str" cm="1">
        <f t="array" ref="AC309">IF(_xlfn.SINGLE(B:B)="","",IF(R309="Refreshment Beverage","",IF(AND(R309="Beer",Q309=0),SUM(LOOKUP(2,1/(Rates!$B$15:$B$18&lt;=W309)/(Rates!$C$15:$C$18&gt;=W309),Rates!$E$15:$E$18)*W309),VLOOKUP(VALUE(_xlfn.SINGLE(Q:Q)),Rates!A:C,3,0)*W309)))</f>
        <v/>
      </c>
      <c r="AD309" s="168">
        <f>IFERROR(IF(R309="Beer","",IF(OR(Q309=1,Q309=2,Q309=3,Q309=4),VLOOKUP(Q309,Rates!$A$31:$B$34,2,0)*W309,IF(V309=1,VLOOKUP(U309,'REB BEV MIN MKUP'!B:E,4,0),IF(V309&gt;1,VLOOKUP(VALUE(W309),'REB BEV MIN MKUP'!O:Q,3,0),0)))),0)</f>
        <v>0</v>
      </c>
      <c r="AE309" s="62" t="str">
        <f t="shared" si="184"/>
        <v/>
      </c>
      <c r="AF309" s="63" t="str">
        <f t="shared" si="185"/>
        <v/>
      </c>
      <c r="AG309" s="64" t="str">
        <f t="shared" si="186"/>
        <v/>
      </c>
      <c r="AH309" s="65" t="str">
        <f t="shared" si="187"/>
        <v/>
      </c>
      <c r="AI309" s="66" t="str">
        <f>IF(AE:AE="","",IF(R309="Refreshment Beverage",AK309*(Rates!J$19/100),ROUND(SUM(AH309*(Rates!$J$8/100)),4)))</f>
        <v/>
      </c>
      <c r="AJ309" s="67" t="str">
        <f t="shared" si="188"/>
        <v/>
      </c>
      <c r="AK309" s="22" t="str">
        <f t="shared" si="189"/>
        <v/>
      </c>
      <c r="AL309" s="62" t="str">
        <f t="shared" si="190"/>
        <v/>
      </c>
      <c r="AM309" s="63" t="str">
        <f>IF(AS309="","",IF(R309="Refreshment Beverage",ROUND(AS309*Rates!K$19,4),ROUND(AO309*(VLOOKUP(VALUE(Q309),Rates!G$4:L$12,3,0)),4)))</f>
        <v/>
      </c>
      <c r="AN309" s="68" t="str">
        <f>IF(AS309="","",IF(R309="Refreshment Beverage",AS309*(Rates!J$19/100),MAX(AM309,AB309)))</f>
        <v/>
      </c>
      <c r="AO309" s="69" t="str">
        <f t="shared" si="191"/>
        <v/>
      </c>
      <c r="AP309" s="69" t="str">
        <f t="shared" si="192"/>
        <v/>
      </c>
      <c r="AQ309" s="70" t="str">
        <f>IF(AS309="","",IF(R309="Refreshment Beverage",ROUND(SUM(VLOOKUP(Q:Q,Rates!G$15:L$19,3,0)*(AS309-Y309-Z309-AA309)),4),ROUND(SUM(Rates!$K$8*AS309),4)))</f>
        <v/>
      </c>
      <c r="AR309" s="66" t="str">
        <f t="shared" si="193"/>
        <v/>
      </c>
      <c r="AS309" s="22" t="str">
        <f t="shared" si="194"/>
        <v/>
      </c>
      <c r="AT309" s="62" t="str">
        <f t="shared" si="195"/>
        <v/>
      </c>
      <c r="AU309" s="63" t="str">
        <f>IF(AX309="","",IF(R309="Refreshment Beverage",ROUND((BA309-Y309-Z309-AA309)*VLOOKUP(VALUE(Q309),Rates!G$15:L$19,3,0),4),ROUND(AW309*(VLOOKUP(VALUE(Q309),Rates!G:L,3,0)),4)))</f>
        <v/>
      </c>
      <c r="AV309" s="68" t="str">
        <f t="shared" si="196"/>
        <v/>
      </c>
      <c r="AW309" s="69" t="str">
        <f t="shared" si="197"/>
        <v/>
      </c>
      <c r="AX309" s="65" t="str">
        <f t="shared" si="198"/>
        <v/>
      </c>
      <c r="AY309" s="70" t="str">
        <f>IF(AX309="","",IF(R309="Refreshment Beverage",ROUND(SUM(AX309*Rates!K$19),4),ROUND(SUM(AX309*(Rates!J$8/100)),4)))</f>
        <v/>
      </c>
      <c r="AZ309" s="67" t="str">
        <f t="shared" si="199"/>
        <v/>
      </c>
      <c r="BA309" s="22" t="str">
        <f t="shared" si="200"/>
        <v/>
      </c>
      <c r="BD309" s="171"/>
      <c r="BE309" s="171"/>
      <c r="BF309" s="171"/>
      <c r="BG309" s="171"/>
    </row>
    <row r="310" spans="11:59" ht="12.75" customHeight="1" x14ac:dyDescent="0.3">
      <c r="K310" s="42" t="str">
        <f t="shared" si="172"/>
        <v/>
      </c>
      <c r="L310" s="55" t="str">
        <f t="shared" si="173"/>
        <v/>
      </c>
      <c r="M310" s="43" t="str">
        <f t="shared" si="174"/>
        <v/>
      </c>
      <c r="N310" s="56" t="str" cm="1">
        <f t="array" ref="N310">IFERROR(IF(_xlfn.SINGLE(B:B)="","",IF(R310="Beer",SUM(LOOKUP(2,1/(Rates!$B$3:$B$5&lt;=W310)/(Rates!$C$3:$C$5&gt;=W310),Rates!$D$3:$D$5)*(X310/100)*W310),IF(R310="Refreshment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56" t="str">
        <f t="shared" si="175"/>
        <v/>
      </c>
      <c r="P310" s="53"/>
      <c r="Q310" s="14" t="str">
        <f t="shared" si="176"/>
        <v/>
      </c>
      <c r="R310" s="57" t="str">
        <f t="shared" si="177"/>
        <v/>
      </c>
      <c r="S310" s="58" t="str">
        <f>IF(B310="","",IF(R310="Refreshment Beverage",VLOOKUP(VALUE(Q310),Rates!G$15:L$19,2,0),VLOOKUP(VALUE(Q310),Rates!G$4:L$12,2,0)))</f>
        <v/>
      </c>
      <c r="T310" s="58" t="str">
        <f t="shared" si="178"/>
        <v/>
      </c>
      <c r="U310" s="58" t="str">
        <f t="shared" si="179"/>
        <v/>
      </c>
      <c r="V310" s="58" t="str">
        <f t="shared" si="180"/>
        <v/>
      </c>
      <c r="W310" s="58" t="str">
        <f t="shared" si="181"/>
        <v/>
      </c>
      <c r="X310" s="59" t="str">
        <f t="shared" si="182"/>
        <v/>
      </c>
      <c r="Y310" s="60" t="str">
        <f>IF(B:B="","",IF(R310="Refreshment Beverage",VLOOKUP(Q310,Rates!G$15:L$19,6,0)*W310,VLOOKUP(Q310,Rates!G$4:L$12,6,0)*W310))</f>
        <v/>
      </c>
      <c r="Z310" s="60" t="str">
        <f t="shared" si="183"/>
        <v/>
      </c>
      <c r="AA310" s="60" t="str">
        <f t="shared" si="171"/>
        <v/>
      </c>
      <c r="AB310" s="61" t="str" cm="1">
        <f t="array" ref="AB310">IF(_xlfn.SINGLE(B:B)="","",IF(R310="Refreshment Beverage","",IF(AND(R310="Beer",Q310=0),SUM(LOOKUP(2,1/(Rates!$B$15:$B$18&lt;=W310)/(Rates!$C$15:$C$18&gt;=W310),Rates!$D$15:$D$18)*W310),VLOOKUP(VALUE(_xlfn.SINGLE(Q:Q)),Rates!A:B,2,0)*W310)))</f>
        <v/>
      </c>
      <c r="AC310" s="61" t="str" cm="1">
        <f t="array" ref="AC310">IF(_xlfn.SINGLE(B:B)="","",IF(R310="Refreshment Beverage","",IF(AND(R310="Beer",Q310=0),SUM(LOOKUP(2,1/(Rates!$B$15:$B$18&lt;=W310)/(Rates!$C$15:$C$18&gt;=W310),Rates!$E$15:$E$18)*W310),VLOOKUP(VALUE(_xlfn.SINGLE(Q:Q)),Rates!A:C,3,0)*W310)))</f>
        <v/>
      </c>
      <c r="AD310" s="168">
        <f>IFERROR(IF(R310="Beer","",IF(OR(Q310=1,Q310=2,Q310=3,Q310=4),VLOOKUP(Q310,Rates!$A$31:$B$34,2,0)*W310,IF(V310=1,VLOOKUP(U310,'REB BEV MIN MKUP'!B:E,4,0),IF(V310&gt;1,VLOOKUP(VALUE(W310),'REB BEV MIN MKUP'!O:Q,3,0),0)))),0)</f>
        <v>0</v>
      </c>
      <c r="AE310" s="62" t="str">
        <f t="shared" si="184"/>
        <v/>
      </c>
      <c r="AF310" s="63" t="str">
        <f t="shared" si="185"/>
        <v/>
      </c>
      <c r="AG310" s="64" t="str">
        <f t="shared" si="186"/>
        <v/>
      </c>
      <c r="AH310" s="65" t="str">
        <f t="shared" si="187"/>
        <v/>
      </c>
      <c r="AI310" s="66" t="str">
        <f>IF(AE:AE="","",IF(R310="Refreshment Beverage",AK310*(Rates!J$19/100),ROUND(SUM(AH310*(Rates!$J$8/100)),4)))</f>
        <v/>
      </c>
      <c r="AJ310" s="67" t="str">
        <f t="shared" si="188"/>
        <v/>
      </c>
      <c r="AK310" s="22" t="str">
        <f t="shared" si="189"/>
        <v/>
      </c>
      <c r="AL310" s="62" t="str">
        <f t="shared" si="190"/>
        <v/>
      </c>
      <c r="AM310" s="63" t="str">
        <f>IF(AS310="","",IF(R310="Refreshment Beverage",ROUND(AS310*Rates!K$19,4),ROUND(AO310*(VLOOKUP(VALUE(Q310),Rates!G$4:L$12,3,0)),4)))</f>
        <v/>
      </c>
      <c r="AN310" s="68" t="str">
        <f>IF(AS310="","",IF(R310="Refreshment Beverage",AS310*(Rates!J$19/100),MAX(AM310,AB310)))</f>
        <v/>
      </c>
      <c r="AO310" s="69" t="str">
        <f t="shared" si="191"/>
        <v/>
      </c>
      <c r="AP310" s="69" t="str">
        <f t="shared" si="192"/>
        <v/>
      </c>
      <c r="AQ310" s="70" t="str">
        <f>IF(AS310="","",IF(R310="Refreshment Beverage",ROUND(SUM(VLOOKUP(Q:Q,Rates!G$15:L$19,3,0)*(AS310-Y310-Z310-AA310)),4),ROUND(SUM(Rates!$K$8*AS310),4)))</f>
        <v/>
      </c>
      <c r="AR310" s="66" t="str">
        <f t="shared" si="193"/>
        <v/>
      </c>
      <c r="AS310" s="22" t="str">
        <f t="shared" si="194"/>
        <v/>
      </c>
      <c r="AT310" s="62" t="str">
        <f t="shared" si="195"/>
        <v/>
      </c>
      <c r="AU310" s="63" t="str">
        <f>IF(AX310="","",IF(R310="Refreshment Beverage",ROUND((BA310-Y310-Z310-AA310)*VLOOKUP(VALUE(Q310),Rates!G$15:L$19,3,0),4),ROUND(AW310*(VLOOKUP(VALUE(Q310),Rates!G:L,3,0)),4)))</f>
        <v/>
      </c>
      <c r="AV310" s="68" t="str">
        <f t="shared" si="196"/>
        <v/>
      </c>
      <c r="AW310" s="69" t="str">
        <f t="shared" si="197"/>
        <v/>
      </c>
      <c r="AX310" s="65" t="str">
        <f t="shared" si="198"/>
        <v/>
      </c>
      <c r="AY310" s="70" t="str">
        <f>IF(AX310="","",IF(R310="Refreshment Beverage",ROUND(SUM(AX310*Rates!K$19),4),ROUND(SUM(AX310*(Rates!J$8/100)),4)))</f>
        <v/>
      </c>
      <c r="AZ310" s="67" t="str">
        <f t="shared" si="199"/>
        <v/>
      </c>
      <c r="BA310" s="22" t="str">
        <f t="shared" si="200"/>
        <v/>
      </c>
      <c r="BD310" s="171"/>
      <c r="BE310" s="171"/>
      <c r="BF310" s="171"/>
      <c r="BG310" s="171"/>
    </row>
    <row r="311" spans="11:59" ht="12.75" customHeight="1" x14ac:dyDescent="0.3">
      <c r="K311" s="42" t="str">
        <f t="shared" si="172"/>
        <v/>
      </c>
      <c r="L311" s="55" t="str">
        <f t="shared" si="173"/>
        <v/>
      </c>
      <c r="M311" s="43" t="str">
        <f t="shared" si="174"/>
        <v/>
      </c>
      <c r="N311" s="56" t="str" cm="1">
        <f t="array" ref="N311">IFERROR(IF(_xlfn.SINGLE(B:B)="","",IF(R311="Beer",SUM(LOOKUP(2,1/(Rates!$B$3:$B$5&lt;=W311)/(Rates!$C$3:$C$5&gt;=W311),Rates!$D$3:$D$5)*(X311/100)*W311),IF(R311="Refreshment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56" t="str">
        <f t="shared" si="175"/>
        <v/>
      </c>
      <c r="P311" s="53"/>
      <c r="Q311" s="14" t="str">
        <f t="shared" si="176"/>
        <v/>
      </c>
      <c r="R311" s="57" t="str">
        <f t="shared" si="177"/>
        <v/>
      </c>
      <c r="S311" s="58" t="str">
        <f>IF(B311="","",IF(R311="Refreshment Beverage",VLOOKUP(VALUE(Q311),Rates!G$15:L$19,2,0),VLOOKUP(VALUE(Q311),Rates!G$4:L$12,2,0)))</f>
        <v/>
      </c>
      <c r="T311" s="58" t="str">
        <f t="shared" si="178"/>
        <v/>
      </c>
      <c r="U311" s="58" t="str">
        <f t="shared" si="179"/>
        <v/>
      </c>
      <c r="V311" s="58" t="str">
        <f t="shared" si="180"/>
        <v/>
      </c>
      <c r="W311" s="58" t="str">
        <f t="shared" si="181"/>
        <v/>
      </c>
      <c r="X311" s="59" t="str">
        <f t="shared" si="182"/>
        <v/>
      </c>
      <c r="Y311" s="60" t="str">
        <f>IF(B:B="","",IF(R311="Refreshment Beverage",VLOOKUP(Q311,Rates!G$15:L$19,6,0)*W311,VLOOKUP(Q311,Rates!G$4:L$12,6,0)*W311))</f>
        <v/>
      </c>
      <c r="Z311" s="60" t="str">
        <f t="shared" si="183"/>
        <v/>
      </c>
      <c r="AA311" s="60" t="str">
        <f t="shared" si="171"/>
        <v/>
      </c>
      <c r="AB311" s="61" t="str" cm="1">
        <f t="array" ref="AB311">IF(_xlfn.SINGLE(B:B)="","",IF(R311="Refreshment Beverage","",IF(AND(R311="Beer",Q311=0),SUM(LOOKUP(2,1/(Rates!$B$15:$B$18&lt;=W311)/(Rates!$C$15:$C$18&gt;=W311),Rates!$D$15:$D$18)*W311),VLOOKUP(VALUE(_xlfn.SINGLE(Q:Q)),Rates!A:B,2,0)*W311)))</f>
        <v/>
      </c>
      <c r="AC311" s="61" t="str" cm="1">
        <f t="array" ref="AC311">IF(_xlfn.SINGLE(B:B)="","",IF(R311="Refreshment Beverage","",IF(AND(R311="Beer",Q311=0),SUM(LOOKUP(2,1/(Rates!$B$15:$B$18&lt;=W311)/(Rates!$C$15:$C$18&gt;=W311),Rates!$E$15:$E$18)*W311),VLOOKUP(VALUE(_xlfn.SINGLE(Q:Q)),Rates!A:C,3,0)*W311)))</f>
        <v/>
      </c>
      <c r="AD311" s="168">
        <f>IFERROR(IF(R311="Beer","",IF(OR(Q311=1,Q311=2,Q311=3,Q311=4),VLOOKUP(Q311,Rates!$A$31:$B$34,2,0)*W311,IF(V311=1,VLOOKUP(U311,'REB BEV MIN MKUP'!B:E,4,0),IF(V311&gt;1,VLOOKUP(VALUE(W311),'REB BEV MIN MKUP'!O:Q,3,0),0)))),0)</f>
        <v>0</v>
      </c>
      <c r="AE311" s="62" t="str">
        <f t="shared" si="184"/>
        <v/>
      </c>
      <c r="AF311" s="63" t="str">
        <f t="shared" si="185"/>
        <v/>
      </c>
      <c r="AG311" s="64" t="str">
        <f t="shared" si="186"/>
        <v/>
      </c>
      <c r="AH311" s="65" t="str">
        <f t="shared" si="187"/>
        <v/>
      </c>
      <c r="AI311" s="66" t="str">
        <f>IF(AE:AE="","",IF(R311="Refreshment Beverage",AK311*(Rates!J$19/100),ROUND(SUM(AH311*(Rates!$J$8/100)),4)))</f>
        <v/>
      </c>
      <c r="AJ311" s="67" t="str">
        <f t="shared" si="188"/>
        <v/>
      </c>
      <c r="AK311" s="22" t="str">
        <f t="shared" si="189"/>
        <v/>
      </c>
      <c r="AL311" s="62" t="str">
        <f t="shared" si="190"/>
        <v/>
      </c>
      <c r="AM311" s="63" t="str">
        <f>IF(AS311="","",IF(R311="Refreshment Beverage",ROUND(AS311*Rates!K$19,4),ROUND(AO311*(VLOOKUP(VALUE(Q311),Rates!G$4:L$12,3,0)),4)))</f>
        <v/>
      </c>
      <c r="AN311" s="68" t="str">
        <f>IF(AS311="","",IF(R311="Refreshment Beverage",AS311*(Rates!J$19/100),MAX(AM311,AB311)))</f>
        <v/>
      </c>
      <c r="AO311" s="69" t="str">
        <f t="shared" si="191"/>
        <v/>
      </c>
      <c r="AP311" s="69" t="str">
        <f t="shared" si="192"/>
        <v/>
      </c>
      <c r="AQ311" s="70" t="str">
        <f>IF(AS311="","",IF(R311="Refreshment Beverage",ROUND(SUM(VLOOKUP(Q:Q,Rates!G$15:L$19,3,0)*(AS311-Y311-Z311-AA311)),4),ROUND(SUM(Rates!$K$8*AS311),4)))</f>
        <v/>
      </c>
      <c r="AR311" s="66" t="str">
        <f t="shared" si="193"/>
        <v/>
      </c>
      <c r="AS311" s="22" t="str">
        <f t="shared" si="194"/>
        <v/>
      </c>
      <c r="AT311" s="62" t="str">
        <f t="shared" si="195"/>
        <v/>
      </c>
      <c r="AU311" s="63" t="str">
        <f>IF(AX311="","",IF(R311="Refreshment Beverage",ROUND((BA311-Y311-Z311-AA311)*VLOOKUP(VALUE(Q311),Rates!G$15:L$19,3,0),4),ROUND(AW311*(VLOOKUP(VALUE(Q311),Rates!G:L,3,0)),4)))</f>
        <v/>
      </c>
      <c r="AV311" s="68" t="str">
        <f t="shared" si="196"/>
        <v/>
      </c>
      <c r="AW311" s="69" t="str">
        <f t="shared" si="197"/>
        <v/>
      </c>
      <c r="AX311" s="65" t="str">
        <f t="shared" si="198"/>
        <v/>
      </c>
      <c r="AY311" s="70" t="str">
        <f>IF(AX311="","",IF(R311="Refreshment Beverage",ROUND(SUM(AX311*Rates!K$19),4),ROUND(SUM(AX311*(Rates!J$8/100)),4)))</f>
        <v/>
      </c>
      <c r="AZ311" s="67" t="str">
        <f t="shared" si="199"/>
        <v/>
      </c>
      <c r="BA311" s="22" t="str">
        <f t="shared" si="200"/>
        <v/>
      </c>
      <c r="BD311" s="171"/>
      <c r="BE311" s="171"/>
      <c r="BF311" s="171"/>
      <c r="BG311" s="171"/>
    </row>
    <row r="312" spans="11:59" ht="12.75" customHeight="1" x14ac:dyDescent="0.3">
      <c r="K312" s="42" t="str">
        <f t="shared" si="172"/>
        <v/>
      </c>
      <c r="L312" s="55" t="str">
        <f t="shared" si="173"/>
        <v/>
      </c>
      <c r="M312" s="43" t="str">
        <f t="shared" si="174"/>
        <v/>
      </c>
      <c r="N312" s="56" t="str" cm="1">
        <f t="array" ref="N312">IFERROR(IF(_xlfn.SINGLE(B:B)="","",IF(R312="Beer",SUM(LOOKUP(2,1/(Rates!$B$3:$B$5&lt;=W312)/(Rates!$C$3:$C$5&gt;=W312),Rates!$D$3:$D$5)*(X312/100)*W312),IF(R312="Refreshment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56" t="str">
        <f t="shared" si="175"/>
        <v/>
      </c>
      <c r="P312" s="53"/>
      <c r="Q312" s="14" t="str">
        <f t="shared" si="176"/>
        <v/>
      </c>
      <c r="R312" s="57" t="str">
        <f t="shared" si="177"/>
        <v/>
      </c>
      <c r="S312" s="58" t="str">
        <f>IF(B312="","",IF(R312="Refreshment Beverage",VLOOKUP(VALUE(Q312),Rates!G$15:L$19,2,0),VLOOKUP(VALUE(Q312),Rates!G$4:L$12,2,0)))</f>
        <v/>
      </c>
      <c r="T312" s="58" t="str">
        <f t="shared" si="178"/>
        <v/>
      </c>
      <c r="U312" s="58" t="str">
        <f t="shared" si="179"/>
        <v/>
      </c>
      <c r="V312" s="58" t="str">
        <f t="shared" si="180"/>
        <v/>
      </c>
      <c r="W312" s="58" t="str">
        <f t="shared" si="181"/>
        <v/>
      </c>
      <c r="X312" s="59" t="str">
        <f t="shared" si="182"/>
        <v/>
      </c>
      <c r="Y312" s="60" t="str">
        <f>IF(B:B="","",IF(R312="Refreshment Beverage",VLOOKUP(Q312,Rates!G$15:L$19,6,0)*W312,VLOOKUP(Q312,Rates!G$4:L$12,6,0)*W312))</f>
        <v/>
      </c>
      <c r="Z312" s="60" t="str">
        <f t="shared" si="183"/>
        <v/>
      </c>
      <c r="AA312" s="60" t="str">
        <f t="shared" si="171"/>
        <v/>
      </c>
      <c r="AB312" s="61" t="str" cm="1">
        <f t="array" ref="AB312">IF(_xlfn.SINGLE(B:B)="","",IF(R312="Refreshment Beverage","",IF(AND(R312="Beer",Q312=0),SUM(LOOKUP(2,1/(Rates!$B$15:$B$18&lt;=W312)/(Rates!$C$15:$C$18&gt;=W312),Rates!$D$15:$D$18)*W312),VLOOKUP(VALUE(_xlfn.SINGLE(Q:Q)),Rates!A:B,2,0)*W312)))</f>
        <v/>
      </c>
      <c r="AC312" s="61" t="str" cm="1">
        <f t="array" ref="AC312">IF(_xlfn.SINGLE(B:B)="","",IF(R312="Refreshment Beverage","",IF(AND(R312="Beer",Q312=0),SUM(LOOKUP(2,1/(Rates!$B$15:$B$18&lt;=W312)/(Rates!$C$15:$C$18&gt;=W312),Rates!$E$15:$E$18)*W312),VLOOKUP(VALUE(_xlfn.SINGLE(Q:Q)),Rates!A:C,3,0)*W312)))</f>
        <v/>
      </c>
      <c r="AD312" s="168">
        <f>IFERROR(IF(R312="Beer","",IF(OR(Q312=1,Q312=2,Q312=3,Q312=4),VLOOKUP(Q312,Rates!$A$31:$B$34,2,0)*W312,IF(V312=1,VLOOKUP(U312,'REB BEV MIN MKUP'!B:E,4,0),IF(V312&gt;1,VLOOKUP(VALUE(W312),'REB BEV MIN MKUP'!O:Q,3,0),0)))),0)</f>
        <v>0</v>
      </c>
      <c r="AE312" s="62" t="str">
        <f t="shared" si="184"/>
        <v/>
      </c>
      <c r="AF312" s="63" t="str">
        <f t="shared" si="185"/>
        <v/>
      </c>
      <c r="AG312" s="64" t="str">
        <f t="shared" si="186"/>
        <v/>
      </c>
      <c r="AH312" s="65" t="str">
        <f t="shared" si="187"/>
        <v/>
      </c>
      <c r="AI312" s="66" t="str">
        <f>IF(AE:AE="","",IF(R312="Refreshment Beverage",AK312*(Rates!J$19/100),ROUND(SUM(AH312*(Rates!$J$8/100)),4)))</f>
        <v/>
      </c>
      <c r="AJ312" s="67" t="str">
        <f t="shared" si="188"/>
        <v/>
      </c>
      <c r="AK312" s="22" t="str">
        <f t="shared" si="189"/>
        <v/>
      </c>
      <c r="AL312" s="62" t="str">
        <f t="shared" si="190"/>
        <v/>
      </c>
      <c r="AM312" s="63" t="str">
        <f>IF(AS312="","",IF(R312="Refreshment Beverage",ROUND(AS312*Rates!K$19,4),ROUND(AO312*(VLOOKUP(VALUE(Q312),Rates!G$4:L$12,3,0)),4)))</f>
        <v/>
      </c>
      <c r="AN312" s="68" t="str">
        <f>IF(AS312="","",IF(R312="Refreshment Beverage",AS312*(Rates!J$19/100),MAX(AM312,AB312)))</f>
        <v/>
      </c>
      <c r="AO312" s="69" t="str">
        <f t="shared" si="191"/>
        <v/>
      </c>
      <c r="AP312" s="69" t="str">
        <f t="shared" si="192"/>
        <v/>
      </c>
      <c r="AQ312" s="70" t="str">
        <f>IF(AS312="","",IF(R312="Refreshment Beverage",ROUND(SUM(VLOOKUP(Q:Q,Rates!G$15:L$19,3,0)*(AS312-Y312-Z312-AA312)),4),ROUND(SUM(Rates!$K$8*AS312),4)))</f>
        <v/>
      </c>
      <c r="AR312" s="66" t="str">
        <f t="shared" si="193"/>
        <v/>
      </c>
      <c r="AS312" s="22" t="str">
        <f t="shared" si="194"/>
        <v/>
      </c>
      <c r="AT312" s="62" t="str">
        <f t="shared" si="195"/>
        <v/>
      </c>
      <c r="AU312" s="63" t="str">
        <f>IF(AX312="","",IF(R312="Refreshment Beverage",ROUND((BA312-Y312-Z312-AA312)*VLOOKUP(VALUE(Q312),Rates!G$15:L$19,3,0),4),ROUND(AW312*(VLOOKUP(VALUE(Q312),Rates!G:L,3,0)),4)))</f>
        <v/>
      </c>
      <c r="AV312" s="68" t="str">
        <f t="shared" si="196"/>
        <v/>
      </c>
      <c r="AW312" s="69" t="str">
        <f t="shared" si="197"/>
        <v/>
      </c>
      <c r="AX312" s="65" t="str">
        <f t="shared" si="198"/>
        <v/>
      </c>
      <c r="AY312" s="70" t="str">
        <f>IF(AX312="","",IF(R312="Refreshment Beverage",ROUND(SUM(AX312*Rates!K$19),4),ROUND(SUM(AX312*(Rates!J$8/100)),4)))</f>
        <v/>
      </c>
      <c r="AZ312" s="67" t="str">
        <f t="shared" si="199"/>
        <v/>
      </c>
      <c r="BA312" s="22" t="str">
        <f t="shared" si="200"/>
        <v/>
      </c>
      <c r="BD312" s="171"/>
      <c r="BE312" s="171"/>
      <c r="BF312" s="171"/>
      <c r="BG312" s="171"/>
    </row>
    <row r="313" spans="11:59" ht="12.75" customHeight="1" x14ac:dyDescent="0.3">
      <c r="K313" s="42" t="str">
        <f t="shared" si="172"/>
        <v/>
      </c>
      <c r="L313" s="55" t="str">
        <f t="shared" si="173"/>
        <v/>
      </c>
      <c r="M313" s="43" t="str">
        <f t="shared" si="174"/>
        <v/>
      </c>
      <c r="N313" s="56" t="str" cm="1">
        <f t="array" ref="N313">IFERROR(IF(_xlfn.SINGLE(B:B)="","",IF(R313="Beer",SUM(LOOKUP(2,1/(Rates!$B$3:$B$5&lt;=W313)/(Rates!$C$3:$C$5&gt;=W313),Rates!$D$3:$D$5)*(X313/100)*W313),IF(R313="Refreshment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56" t="str">
        <f t="shared" si="175"/>
        <v/>
      </c>
      <c r="P313" s="53"/>
      <c r="Q313" s="14" t="str">
        <f t="shared" si="176"/>
        <v/>
      </c>
      <c r="R313" s="57" t="str">
        <f t="shared" si="177"/>
        <v/>
      </c>
      <c r="S313" s="58" t="str">
        <f>IF(B313="","",IF(R313="Refreshment Beverage",VLOOKUP(VALUE(Q313),Rates!G$15:L$19,2,0),VLOOKUP(VALUE(Q313),Rates!G$4:L$12,2,0)))</f>
        <v/>
      </c>
      <c r="T313" s="58" t="str">
        <f t="shared" si="178"/>
        <v/>
      </c>
      <c r="U313" s="58" t="str">
        <f t="shared" si="179"/>
        <v/>
      </c>
      <c r="V313" s="58" t="str">
        <f t="shared" si="180"/>
        <v/>
      </c>
      <c r="W313" s="58" t="str">
        <f t="shared" si="181"/>
        <v/>
      </c>
      <c r="X313" s="59" t="str">
        <f t="shared" si="182"/>
        <v/>
      </c>
      <c r="Y313" s="60" t="str">
        <f>IF(B:B="","",IF(R313="Refreshment Beverage",VLOOKUP(Q313,Rates!G$15:L$19,6,0)*W313,VLOOKUP(Q313,Rates!G$4:L$12,6,0)*W313))</f>
        <v/>
      </c>
      <c r="Z313" s="60" t="str">
        <f t="shared" si="183"/>
        <v/>
      </c>
      <c r="AA313" s="60" t="str">
        <f t="shared" si="171"/>
        <v/>
      </c>
      <c r="AB313" s="61" t="str" cm="1">
        <f t="array" ref="AB313">IF(_xlfn.SINGLE(B:B)="","",IF(R313="Refreshment Beverage","",IF(AND(R313="Beer",Q313=0),SUM(LOOKUP(2,1/(Rates!$B$15:$B$18&lt;=W313)/(Rates!$C$15:$C$18&gt;=W313),Rates!$D$15:$D$18)*W313),VLOOKUP(VALUE(_xlfn.SINGLE(Q:Q)),Rates!A:B,2,0)*W313)))</f>
        <v/>
      </c>
      <c r="AC313" s="61" t="str" cm="1">
        <f t="array" ref="AC313">IF(_xlfn.SINGLE(B:B)="","",IF(R313="Refreshment Beverage","",IF(AND(R313="Beer",Q313=0),SUM(LOOKUP(2,1/(Rates!$B$15:$B$18&lt;=W313)/(Rates!$C$15:$C$18&gt;=W313),Rates!$E$15:$E$18)*W313),VLOOKUP(VALUE(_xlfn.SINGLE(Q:Q)),Rates!A:C,3,0)*W313)))</f>
        <v/>
      </c>
      <c r="AD313" s="168">
        <f>IFERROR(IF(R313="Beer","",IF(OR(Q313=1,Q313=2,Q313=3,Q313=4),VLOOKUP(Q313,Rates!$A$31:$B$34,2,0)*W313,IF(V313=1,VLOOKUP(U313,'REB BEV MIN MKUP'!B:E,4,0),IF(V313&gt;1,VLOOKUP(VALUE(W313),'REB BEV MIN MKUP'!O:Q,3,0),0)))),0)</f>
        <v>0</v>
      </c>
      <c r="AE313" s="62" t="str">
        <f t="shared" si="184"/>
        <v/>
      </c>
      <c r="AF313" s="63" t="str">
        <f t="shared" si="185"/>
        <v/>
      </c>
      <c r="AG313" s="64" t="str">
        <f t="shared" si="186"/>
        <v/>
      </c>
      <c r="AH313" s="65" t="str">
        <f t="shared" si="187"/>
        <v/>
      </c>
      <c r="AI313" s="66" t="str">
        <f>IF(AE:AE="","",IF(R313="Refreshment Beverage",AK313*(Rates!J$19/100),ROUND(SUM(AH313*(Rates!$J$8/100)),4)))</f>
        <v/>
      </c>
      <c r="AJ313" s="67" t="str">
        <f t="shared" si="188"/>
        <v/>
      </c>
      <c r="AK313" s="22" t="str">
        <f t="shared" si="189"/>
        <v/>
      </c>
      <c r="AL313" s="62" t="str">
        <f t="shared" si="190"/>
        <v/>
      </c>
      <c r="AM313" s="63" t="str">
        <f>IF(AS313="","",IF(R313="Refreshment Beverage",ROUND(AS313*Rates!K$19,4),ROUND(AO313*(VLOOKUP(VALUE(Q313),Rates!G$4:L$12,3,0)),4)))</f>
        <v/>
      </c>
      <c r="AN313" s="68" t="str">
        <f>IF(AS313="","",IF(R313="Refreshment Beverage",AS313*(Rates!J$19/100),MAX(AM313,AB313)))</f>
        <v/>
      </c>
      <c r="AO313" s="69" t="str">
        <f t="shared" si="191"/>
        <v/>
      </c>
      <c r="AP313" s="69" t="str">
        <f t="shared" si="192"/>
        <v/>
      </c>
      <c r="AQ313" s="70" t="str">
        <f>IF(AS313="","",IF(R313="Refreshment Beverage",ROUND(SUM(VLOOKUP(Q:Q,Rates!G$15:L$19,3,0)*(AS313-Y313-Z313-AA313)),4),ROUND(SUM(Rates!$K$8*AS313),4)))</f>
        <v/>
      </c>
      <c r="AR313" s="66" t="str">
        <f t="shared" si="193"/>
        <v/>
      </c>
      <c r="AS313" s="22" t="str">
        <f t="shared" si="194"/>
        <v/>
      </c>
      <c r="AT313" s="62" t="str">
        <f t="shared" si="195"/>
        <v/>
      </c>
      <c r="AU313" s="63" t="str">
        <f>IF(AX313="","",IF(R313="Refreshment Beverage",ROUND((BA313-Y313-Z313-AA313)*VLOOKUP(VALUE(Q313),Rates!G$15:L$19,3,0),4),ROUND(AW313*(VLOOKUP(VALUE(Q313),Rates!G:L,3,0)),4)))</f>
        <v/>
      </c>
      <c r="AV313" s="68" t="str">
        <f t="shared" si="196"/>
        <v/>
      </c>
      <c r="AW313" s="69" t="str">
        <f t="shared" si="197"/>
        <v/>
      </c>
      <c r="AX313" s="65" t="str">
        <f t="shared" si="198"/>
        <v/>
      </c>
      <c r="AY313" s="70" t="str">
        <f>IF(AX313="","",IF(R313="Refreshment Beverage",ROUND(SUM(AX313*Rates!K$19),4),ROUND(SUM(AX313*(Rates!J$8/100)),4)))</f>
        <v/>
      </c>
      <c r="AZ313" s="67" t="str">
        <f t="shared" si="199"/>
        <v/>
      </c>
      <c r="BA313" s="22" t="str">
        <f t="shared" si="200"/>
        <v/>
      </c>
      <c r="BD313" s="171"/>
      <c r="BE313" s="171"/>
      <c r="BF313" s="171"/>
      <c r="BG313" s="171"/>
    </row>
    <row r="314" spans="11:59" ht="12.75" customHeight="1" x14ac:dyDescent="0.3">
      <c r="K314" s="42" t="str">
        <f t="shared" si="172"/>
        <v/>
      </c>
      <c r="L314" s="55" t="str">
        <f t="shared" si="173"/>
        <v/>
      </c>
      <c r="M314" s="43" t="str">
        <f t="shared" si="174"/>
        <v/>
      </c>
      <c r="N314" s="56" t="str" cm="1">
        <f t="array" ref="N314">IFERROR(IF(_xlfn.SINGLE(B:B)="","",IF(R314="Beer",SUM(LOOKUP(2,1/(Rates!$B$3:$B$5&lt;=W314)/(Rates!$C$3:$C$5&gt;=W314),Rates!$D$3:$D$5)*(X314/100)*W314),IF(R314="Refreshment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56" t="str">
        <f t="shared" si="175"/>
        <v/>
      </c>
      <c r="P314" s="53"/>
      <c r="Q314" s="14" t="str">
        <f t="shared" si="176"/>
        <v/>
      </c>
      <c r="R314" s="57" t="str">
        <f t="shared" si="177"/>
        <v/>
      </c>
      <c r="S314" s="58" t="str">
        <f>IF(B314="","",IF(R314="Refreshment Beverage",VLOOKUP(VALUE(Q314),Rates!G$15:L$19,2,0),VLOOKUP(VALUE(Q314),Rates!G$4:L$12,2,0)))</f>
        <v/>
      </c>
      <c r="T314" s="58" t="str">
        <f t="shared" si="178"/>
        <v/>
      </c>
      <c r="U314" s="58" t="str">
        <f t="shared" si="179"/>
        <v/>
      </c>
      <c r="V314" s="58" t="str">
        <f t="shared" si="180"/>
        <v/>
      </c>
      <c r="W314" s="58" t="str">
        <f t="shared" si="181"/>
        <v/>
      </c>
      <c r="X314" s="59" t="str">
        <f t="shared" si="182"/>
        <v/>
      </c>
      <c r="Y314" s="60" t="str">
        <f>IF(B:B="","",IF(R314="Refreshment Beverage",VLOOKUP(Q314,Rates!G$15:L$19,6,0)*W314,VLOOKUP(Q314,Rates!G$4:L$12,6,0)*W314))</f>
        <v/>
      </c>
      <c r="Z314" s="60" t="str">
        <f t="shared" si="183"/>
        <v/>
      </c>
      <c r="AA314" s="60" t="str">
        <f t="shared" si="171"/>
        <v/>
      </c>
      <c r="AB314" s="61" t="str" cm="1">
        <f t="array" ref="AB314">IF(_xlfn.SINGLE(B:B)="","",IF(R314="Refreshment Beverage","",IF(AND(R314="Beer",Q314=0),SUM(LOOKUP(2,1/(Rates!$B$15:$B$18&lt;=W314)/(Rates!$C$15:$C$18&gt;=W314),Rates!$D$15:$D$18)*W314),VLOOKUP(VALUE(_xlfn.SINGLE(Q:Q)),Rates!A:B,2,0)*W314)))</f>
        <v/>
      </c>
      <c r="AC314" s="61" t="str" cm="1">
        <f t="array" ref="AC314">IF(_xlfn.SINGLE(B:B)="","",IF(R314="Refreshment Beverage","",IF(AND(R314="Beer",Q314=0),SUM(LOOKUP(2,1/(Rates!$B$15:$B$18&lt;=W314)/(Rates!$C$15:$C$18&gt;=W314),Rates!$E$15:$E$18)*W314),VLOOKUP(VALUE(_xlfn.SINGLE(Q:Q)),Rates!A:C,3,0)*W314)))</f>
        <v/>
      </c>
      <c r="AD314" s="168">
        <f>IFERROR(IF(R314="Beer","",IF(OR(Q314=1,Q314=2,Q314=3,Q314=4),VLOOKUP(Q314,Rates!$A$31:$B$34,2,0)*W314,IF(V314=1,VLOOKUP(U314,'REB BEV MIN MKUP'!B:E,4,0),IF(V314&gt;1,VLOOKUP(VALUE(W314),'REB BEV MIN MKUP'!O:Q,3,0),0)))),0)</f>
        <v>0</v>
      </c>
      <c r="AE314" s="62" t="str">
        <f t="shared" si="184"/>
        <v/>
      </c>
      <c r="AF314" s="63" t="str">
        <f t="shared" si="185"/>
        <v/>
      </c>
      <c r="AG314" s="64" t="str">
        <f t="shared" si="186"/>
        <v/>
      </c>
      <c r="AH314" s="65" t="str">
        <f t="shared" si="187"/>
        <v/>
      </c>
      <c r="AI314" s="66" t="str">
        <f>IF(AE:AE="","",IF(R314="Refreshment Beverage",AK314*(Rates!J$19/100),ROUND(SUM(AH314*(Rates!$J$8/100)),4)))</f>
        <v/>
      </c>
      <c r="AJ314" s="67" t="str">
        <f t="shared" si="188"/>
        <v/>
      </c>
      <c r="AK314" s="22" t="str">
        <f t="shared" si="189"/>
        <v/>
      </c>
      <c r="AL314" s="62" t="str">
        <f t="shared" si="190"/>
        <v/>
      </c>
      <c r="AM314" s="63" t="str">
        <f>IF(AS314="","",IF(R314="Refreshment Beverage",ROUND(AS314*Rates!K$19,4),ROUND(AO314*(VLOOKUP(VALUE(Q314),Rates!G$4:L$12,3,0)),4)))</f>
        <v/>
      </c>
      <c r="AN314" s="68" t="str">
        <f>IF(AS314="","",IF(R314="Refreshment Beverage",AS314*(Rates!J$19/100),MAX(AM314,AB314)))</f>
        <v/>
      </c>
      <c r="AO314" s="69" t="str">
        <f t="shared" si="191"/>
        <v/>
      </c>
      <c r="AP314" s="69" t="str">
        <f t="shared" si="192"/>
        <v/>
      </c>
      <c r="AQ314" s="70" t="str">
        <f>IF(AS314="","",IF(R314="Refreshment Beverage",ROUND(SUM(VLOOKUP(Q:Q,Rates!G$15:L$19,3,0)*(AS314-Y314-Z314-AA314)),4),ROUND(SUM(Rates!$K$8*AS314),4)))</f>
        <v/>
      </c>
      <c r="AR314" s="66" t="str">
        <f t="shared" si="193"/>
        <v/>
      </c>
      <c r="AS314" s="22" t="str">
        <f t="shared" si="194"/>
        <v/>
      </c>
      <c r="AT314" s="62" t="str">
        <f t="shared" si="195"/>
        <v/>
      </c>
      <c r="AU314" s="63" t="str">
        <f>IF(AX314="","",IF(R314="Refreshment Beverage",ROUND((BA314-Y314-Z314-AA314)*VLOOKUP(VALUE(Q314),Rates!G$15:L$19,3,0),4),ROUND(AW314*(VLOOKUP(VALUE(Q314),Rates!G:L,3,0)),4)))</f>
        <v/>
      </c>
      <c r="AV314" s="68" t="str">
        <f t="shared" si="196"/>
        <v/>
      </c>
      <c r="AW314" s="69" t="str">
        <f t="shared" si="197"/>
        <v/>
      </c>
      <c r="AX314" s="65" t="str">
        <f t="shared" si="198"/>
        <v/>
      </c>
      <c r="AY314" s="70" t="str">
        <f>IF(AX314="","",IF(R314="Refreshment Beverage",ROUND(SUM(AX314*Rates!K$19),4),ROUND(SUM(AX314*(Rates!J$8/100)),4)))</f>
        <v/>
      </c>
      <c r="AZ314" s="67" t="str">
        <f t="shared" si="199"/>
        <v/>
      </c>
      <c r="BA314" s="22" t="str">
        <f t="shared" si="200"/>
        <v/>
      </c>
      <c r="BD314" s="171"/>
      <c r="BE314" s="171"/>
      <c r="BF314" s="171"/>
      <c r="BG314" s="171"/>
    </row>
    <row r="315" spans="11:59" ht="12.75" customHeight="1" x14ac:dyDescent="0.3">
      <c r="K315" s="42" t="str">
        <f t="shared" si="172"/>
        <v/>
      </c>
      <c r="L315" s="55" t="str">
        <f t="shared" si="173"/>
        <v/>
      </c>
      <c r="M315" s="43" t="str">
        <f t="shared" si="174"/>
        <v/>
      </c>
      <c r="N315" s="56" t="str" cm="1">
        <f t="array" ref="N315">IFERROR(IF(_xlfn.SINGLE(B:B)="","",IF(R315="Beer",SUM(LOOKUP(2,1/(Rates!$B$3:$B$5&lt;=W315)/(Rates!$C$3:$C$5&gt;=W315),Rates!$D$3:$D$5)*(X315/100)*W315),IF(R315="Refreshment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56" t="str">
        <f t="shared" si="175"/>
        <v/>
      </c>
      <c r="P315" s="53"/>
      <c r="Q315" s="14" t="str">
        <f t="shared" si="176"/>
        <v/>
      </c>
      <c r="R315" s="57" t="str">
        <f t="shared" si="177"/>
        <v/>
      </c>
      <c r="S315" s="58" t="str">
        <f>IF(B315="","",IF(R315="Refreshment Beverage",VLOOKUP(VALUE(Q315),Rates!G$15:L$19,2,0),VLOOKUP(VALUE(Q315),Rates!G$4:L$12,2,0)))</f>
        <v/>
      </c>
      <c r="T315" s="58" t="str">
        <f t="shared" si="178"/>
        <v/>
      </c>
      <c r="U315" s="58" t="str">
        <f t="shared" si="179"/>
        <v/>
      </c>
      <c r="V315" s="58" t="str">
        <f t="shared" si="180"/>
        <v/>
      </c>
      <c r="W315" s="58" t="str">
        <f t="shared" si="181"/>
        <v/>
      </c>
      <c r="X315" s="59" t="str">
        <f t="shared" si="182"/>
        <v/>
      </c>
      <c r="Y315" s="60" t="str">
        <f>IF(B:B="","",IF(R315="Refreshment Beverage",VLOOKUP(Q315,Rates!G$15:L$19,6,0)*W315,VLOOKUP(Q315,Rates!G$4:L$12,6,0)*W315))</f>
        <v/>
      </c>
      <c r="Z315" s="60" t="str">
        <f t="shared" si="183"/>
        <v/>
      </c>
      <c r="AA315" s="60" t="str">
        <f t="shared" si="171"/>
        <v/>
      </c>
      <c r="AB315" s="61" t="str" cm="1">
        <f t="array" ref="AB315">IF(_xlfn.SINGLE(B:B)="","",IF(R315="Refreshment Beverage","",IF(AND(R315="Beer",Q315=0),SUM(LOOKUP(2,1/(Rates!$B$15:$B$18&lt;=W315)/(Rates!$C$15:$C$18&gt;=W315),Rates!$D$15:$D$18)*W315),VLOOKUP(VALUE(_xlfn.SINGLE(Q:Q)),Rates!A:B,2,0)*W315)))</f>
        <v/>
      </c>
      <c r="AC315" s="61" t="str" cm="1">
        <f t="array" ref="AC315">IF(_xlfn.SINGLE(B:B)="","",IF(R315="Refreshment Beverage","",IF(AND(R315="Beer",Q315=0),SUM(LOOKUP(2,1/(Rates!$B$15:$B$18&lt;=W315)/(Rates!$C$15:$C$18&gt;=W315),Rates!$E$15:$E$18)*W315),VLOOKUP(VALUE(_xlfn.SINGLE(Q:Q)),Rates!A:C,3,0)*W315)))</f>
        <v/>
      </c>
      <c r="AD315" s="168">
        <f>IFERROR(IF(R315="Beer","",IF(OR(Q315=1,Q315=2,Q315=3,Q315=4),VLOOKUP(Q315,Rates!$A$31:$B$34,2,0)*W315,IF(V315=1,VLOOKUP(U315,'REB BEV MIN MKUP'!B:E,4,0),IF(V315&gt;1,VLOOKUP(VALUE(W315),'REB BEV MIN MKUP'!O:Q,3,0),0)))),0)</f>
        <v>0</v>
      </c>
      <c r="AE315" s="62" t="str">
        <f t="shared" si="184"/>
        <v/>
      </c>
      <c r="AF315" s="63" t="str">
        <f t="shared" si="185"/>
        <v/>
      </c>
      <c r="AG315" s="64" t="str">
        <f t="shared" si="186"/>
        <v/>
      </c>
      <c r="AH315" s="65" t="str">
        <f t="shared" si="187"/>
        <v/>
      </c>
      <c r="AI315" s="66" t="str">
        <f>IF(AE:AE="","",IF(R315="Refreshment Beverage",AK315*(Rates!J$19/100),ROUND(SUM(AH315*(Rates!$J$8/100)),4)))</f>
        <v/>
      </c>
      <c r="AJ315" s="67" t="str">
        <f t="shared" si="188"/>
        <v/>
      </c>
      <c r="AK315" s="22" t="str">
        <f t="shared" si="189"/>
        <v/>
      </c>
      <c r="AL315" s="62" t="str">
        <f t="shared" si="190"/>
        <v/>
      </c>
      <c r="AM315" s="63" t="str">
        <f>IF(AS315="","",IF(R315="Refreshment Beverage",ROUND(AS315*Rates!K$19,4),ROUND(AO315*(VLOOKUP(VALUE(Q315),Rates!G$4:L$12,3,0)),4)))</f>
        <v/>
      </c>
      <c r="AN315" s="68" t="str">
        <f>IF(AS315="","",IF(R315="Refreshment Beverage",AS315*(Rates!J$19/100),MAX(AM315,AB315)))</f>
        <v/>
      </c>
      <c r="AO315" s="69" t="str">
        <f t="shared" si="191"/>
        <v/>
      </c>
      <c r="AP315" s="69" t="str">
        <f t="shared" si="192"/>
        <v/>
      </c>
      <c r="AQ315" s="70" t="str">
        <f>IF(AS315="","",IF(R315="Refreshment Beverage",ROUND(SUM(VLOOKUP(Q:Q,Rates!G$15:L$19,3,0)*(AS315-Y315-Z315-AA315)),4),ROUND(SUM(Rates!$K$8*AS315),4)))</f>
        <v/>
      </c>
      <c r="AR315" s="66" t="str">
        <f t="shared" si="193"/>
        <v/>
      </c>
      <c r="AS315" s="22" t="str">
        <f t="shared" si="194"/>
        <v/>
      </c>
      <c r="AT315" s="62" t="str">
        <f t="shared" si="195"/>
        <v/>
      </c>
      <c r="AU315" s="63" t="str">
        <f>IF(AX315="","",IF(R315="Refreshment Beverage",ROUND((BA315-Y315-Z315-AA315)*VLOOKUP(VALUE(Q315),Rates!G$15:L$19,3,0),4),ROUND(AW315*(VLOOKUP(VALUE(Q315),Rates!G:L,3,0)),4)))</f>
        <v/>
      </c>
      <c r="AV315" s="68" t="str">
        <f t="shared" si="196"/>
        <v/>
      </c>
      <c r="AW315" s="69" t="str">
        <f t="shared" si="197"/>
        <v/>
      </c>
      <c r="AX315" s="65" t="str">
        <f t="shared" si="198"/>
        <v/>
      </c>
      <c r="AY315" s="70" t="str">
        <f>IF(AX315="","",IF(R315="Refreshment Beverage",ROUND(SUM(AX315*Rates!K$19),4),ROUND(SUM(AX315*(Rates!J$8/100)),4)))</f>
        <v/>
      </c>
      <c r="AZ315" s="67" t="str">
        <f t="shared" si="199"/>
        <v/>
      </c>
      <c r="BA315" s="22" t="str">
        <f t="shared" si="200"/>
        <v/>
      </c>
      <c r="BD315" s="171"/>
      <c r="BE315" s="171"/>
      <c r="BF315" s="171"/>
      <c r="BG315" s="171"/>
    </row>
    <row r="316" spans="11:59" ht="12.75" customHeight="1" x14ac:dyDescent="0.3">
      <c r="K316" s="42" t="str">
        <f t="shared" si="172"/>
        <v/>
      </c>
      <c r="L316" s="55" t="str">
        <f t="shared" si="173"/>
        <v/>
      </c>
      <c r="M316" s="43" t="str">
        <f t="shared" si="174"/>
        <v/>
      </c>
      <c r="N316" s="56" t="str" cm="1">
        <f t="array" ref="N316">IFERROR(IF(_xlfn.SINGLE(B:B)="","",IF(R316="Beer",SUM(LOOKUP(2,1/(Rates!$B$3:$B$5&lt;=W316)/(Rates!$C$3:$C$5&gt;=W316),Rates!$D$3:$D$5)*(X316/100)*W316),IF(R316="Refreshment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56" t="str">
        <f t="shared" si="175"/>
        <v/>
      </c>
      <c r="P316" s="53"/>
      <c r="Q316" s="14" t="str">
        <f t="shared" si="176"/>
        <v/>
      </c>
      <c r="R316" s="57" t="str">
        <f t="shared" si="177"/>
        <v/>
      </c>
      <c r="S316" s="58" t="str">
        <f>IF(B316="","",IF(R316="Refreshment Beverage",VLOOKUP(VALUE(Q316),Rates!G$15:L$19,2,0),VLOOKUP(VALUE(Q316),Rates!G$4:L$12,2,0)))</f>
        <v/>
      </c>
      <c r="T316" s="58" t="str">
        <f t="shared" si="178"/>
        <v/>
      </c>
      <c r="U316" s="58" t="str">
        <f t="shared" si="179"/>
        <v/>
      </c>
      <c r="V316" s="58" t="str">
        <f t="shared" si="180"/>
        <v/>
      </c>
      <c r="W316" s="58" t="str">
        <f t="shared" si="181"/>
        <v/>
      </c>
      <c r="X316" s="59" t="str">
        <f t="shared" si="182"/>
        <v/>
      </c>
      <c r="Y316" s="60" t="str">
        <f>IF(B:B="","",IF(R316="Refreshment Beverage",VLOOKUP(Q316,Rates!G$15:L$19,6,0)*W316,VLOOKUP(Q316,Rates!G$4:L$12,6,0)*W316))</f>
        <v/>
      </c>
      <c r="Z316" s="60" t="str">
        <f t="shared" si="183"/>
        <v/>
      </c>
      <c r="AA316" s="60" t="str">
        <f t="shared" si="171"/>
        <v/>
      </c>
      <c r="AB316" s="61" t="str" cm="1">
        <f t="array" ref="AB316">IF(_xlfn.SINGLE(B:B)="","",IF(R316="Refreshment Beverage","",IF(AND(R316="Beer",Q316=0),SUM(LOOKUP(2,1/(Rates!$B$15:$B$18&lt;=W316)/(Rates!$C$15:$C$18&gt;=W316),Rates!$D$15:$D$18)*W316),VLOOKUP(VALUE(_xlfn.SINGLE(Q:Q)),Rates!A:B,2,0)*W316)))</f>
        <v/>
      </c>
      <c r="AC316" s="61" t="str" cm="1">
        <f t="array" ref="AC316">IF(_xlfn.SINGLE(B:B)="","",IF(R316="Refreshment Beverage","",IF(AND(R316="Beer",Q316=0),SUM(LOOKUP(2,1/(Rates!$B$15:$B$18&lt;=W316)/(Rates!$C$15:$C$18&gt;=W316),Rates!$E$15:$E$18)*W316),VLOOKUP(VALUE(_xlfn.SINGLE(Q:Q)),Rates!A:C,3,0)*W316)))</f>
        <v/>
      </c>
      <c r="AD316" s="168">
        <f>IFERROR(IF(R316="Beer","",IF(OR(Q316=1,Q316=2,Q316=3,Q316=4),VLOOKUP(Q316,Rates!$A$31:$B$34,2,0)*W316,IF(V316=1,VLOOKUP(U316,'REB BEV MIN MKUP'!B:E,4,0),IF(V316&gt;1,VLOOKUP(VALUE(W316),'REB BEV MIN MKUP'!O:Q,3,0),0)))),0)</f>
        <v>0</v>
      </c>
      <c r="AE316" s="62" t="str">
        <f t="shared" si="184"/>
        <v/>
      </c>
      <c r="AF316" s="63" t="str">
        <f t="shared" si="185"/>
        <v/>
      </c>
      <c r="AG316" s="64" t="str">
        <f t="shared" si="186"/>
        <v/>
      </c>
      <c r="AH316" s="65" t="str">
        <f t="shared" si="187"/>
        <v/>
      </c>
      <c r="AI316" s="66" t="str">
        <f>IF(AE:AE="","",IF(R316="Refreshment Beverage",AK316*(Rates!J$19/100),ROUND(SUM(AH316*(Rates!$J$8/100)),4)))</f>
        <v/>
      </c>
      <c r="AJ316" s="67" t="str">
        <f t="shared" si="188"/>
        <v/>
      </c>
      <c r="AK316" s="22" t="str">
        <f t="shared" si="189"/>
        <v/>
      </c>
      <c r="AL316" s="62" t="str">
        <f t="shared" si="190"/>
        <v/>
      </c>
      <c r="AM316" s="63" t="str">
        <f>IF(AS316="","",IF(R316="Refreshment Beverage",ROUND(AS316*Rates!K$19,4),ROUND(AO316*(VLOOKUP(VALUE(Q316),Rates!G$4:L$12,3,0)),4)))</f>
        <v/>
      </c>
      <c r="AN316" s="68" t="str">
        <f>IF(AS316="","",IF(R316="Refreshment Beverage",AS316*(Rates!J$19/100),MAX(AM316,AB316)))</f>
        <v/>
      </c>
      <c r="AO316" s="69" t="str">
        <f t="shared" si="191"/>
        <v/>
      </c>
      <c r="AP316" s="69" t="str">
        <f t="shared" si="192"/>
        <v/>
      </c>
      <c r="AQ316" s="70" t="str">
        <f>IF(AS316="","",IF(R316="Refreshment Beverage",ROUND(SUM(VLOOKUP(Q:Q,Rates!G$15:L$19,3,0)*(AS316-Y316-Z316-AA316)),4),ROUND(SUM(Rates!$K$8*AS316),4)))</f>
        <v/>
      </c>
      <c r="AR316" s="66" t="str">
        <f t="shared" si="193"/>
        <v/>
      </c>
      <c r="AS316" s="22" t="str">
        <f t="shared" si="194"/>
        <v/>
      </c>
      <c r="AT316" s="62" t="str">
        <f t="shared" si="195"/>
        <v/>
      </c>
      <c r="AU316" s="63" t="str">
        <f>IF(AX316="","",IF(R316="Refreshment Beverage",ROUND((BA316-Y316-Z316-AA316)*VLOOKUP(VALUE(Q316),Rates!G$15:L$19,3,0),4),ROUND(AW316*(VLOOKUP(VALUE(Q316),Rates!G:L,3,0)),4)))</f>
        <v/>
      </c>
      <c r="AV316" s="68" t="str">
        <f t="shared" si="196"/>
        <v/>
      </c>
      <c r="AW316" s="69" t="str">
        <f t="shared" si="197"/>
        <v/>
      </c>
      <c r="AX316" s="65" t="str">
        <f t="shared" si="198"/>
        <v/>
      </c>
      <c r="AY316" s="70" t="str">
        <f>IF(AX316="","",IF(R316="Refreshment Beverage",ROUND(SUM(AX316*Rates!K$19),4),ROUND(SUM(AX316*(Rates!J$8/100)),4)))</f>
        <v/>
      </c>
      <c r="AZ316" s="67" t="str">
        <f t="shared" si="199"/>
        <v/>
      </c>
      <c r="BA316" s="22" t="str">
        <f t="shared" si="200"/>
        <v/>
      </c>
      <c r="BD316" s="171"/>
      <c r="BE316" s="171"/>
      <c r="BF316" s="171"/>
      <c r="BG316" s="171"/>
    </row>
    <row r="317" spans="11:59" ht="12.75" customHeight="1" x14ac:dyDescent="0.3">
      <c r="K317" s="42" t="str">
        <f t="shared" si="172"/>
        <v/>
      </c>
      <c r="L317" s="55" t="str">
        <f t="shared" si="173"/>
        <v/>
      </c>
      <c r="M317" s="43" t="str">
        <f t="shared" si="174"/>
        <v/>
      </c>
      <c r="N317" s="56" t="str" cm="1">
        <f t="array" ref="N317">IFERROR(IF(_xlfn.SINGLE(B:B)="","",IF(R317="Beer",SUM(LOOKUP(2,1/(Rates!$B$3:$B$5&lt;=W317)/(Rates!$C$3:$C$5&gt;=W317),Rates!$D$3:$D$5)*(X317/100)*W317),IF(R317="Refreshment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56" t="str">
        <f t="shared" si="175"/>
        <v/>
      </c>
      <c r="P317" s="53"/>
      <c r="Q317" s="14" t="str">
        <f t="shared" si="176"/>
        <v/>
      </c>
      <c r="R317" s="57" t="str">
        <f t="shared" si="177"/>
        <v/>
      </c>
      <c r="S317" s="58" t="str">
        <f>IF(B317="","",IF(R317="Refreshment Beverage",VLOOKUP(VALUE(Q317),Rates!G$15:L$19,2,0),VLOOKUP(VALUE(Q317),Rates!G$4:L$12,2,0)))</f>
        <v/>
      </c>
      <c r="T317" s="58" t="str">
        <f t="shared" si="178"/>
        <v/>
      </c>
      <c r="U317" s="58" t="str">
        <f t="shared" si="179"/>
        <v/>
      </c>
      <c r="V317" s="58" t="str">
        <f t="shared" si="180"/>
        <v/>
      </c>
      <c r="W317" s="58" t="str">
        <f t="shared" si="181"/>
        <v/>
      </c>
      <c r="X317" s="59" t="str">
        <f t="shared" si="182"/>
        <v/>
      </c>
      <c r="Y317" s="60" t="str">
        <f>IF(B:B="","",IF(R317="Refreshment Beverage",VLOOKUP(Q317,Rates!G$15:L$19,6,0)*W317,VLOOKUP(Q317,Rates!G$4:L$12,6,0)*W317))</f>
        <v/>
      </c>
      <c r="Z317" s="60" t="str">
        <f t="shared" si="183"/>
        <v/>
      </c>
      <c r="AA317" s="60" t="str">
        <f t="shared" si="171"/>
        <v/>
      </c>
      <c r="AB317" s="61" t="str" cm="1">
        <f t="array" ref="AB317">IF(_xlfn.SINGLE(B:B)="","",IF(R317="Refreshment Beverage","",IF(AND(R317="Beer",Q317=0),SUM(LOOKUP(2,1/(Rates!$B$15:$B$18&lt;=W317)/(Rates!$C$15:$C$18&gt;=W317),Rates!$D$15:$D$18)*W317),VLOOKUP(VALUE(_xlfn.SINGLE(Q:Q)),Rates!A:B,2,0)*W317)))</f>
        <v/>
      </c>
      <c r="AC317" s="61" t="str" cm="1">
        <f t="array" ref="AC317">IF(_xlfn.SINGLE(B:B)="","",IF(R317="Refreshment Beverage","",IF(AND(R317="Beer",Q317=0),SUM(LOOKUP(2,1/(Rates!$B$15:$B$18&lt;=W317)/(Rates!$C$15:$C$18&gt;=W317),Rates!$E$15:$E$18)*W317),VLOOKUP(VALUE(_xlfn.SINGLE(Q:Q)),Rates!A:C,3,0)*W317)))</f>
        <v/>
      </c>
      <c r="AD317" s="168">
        <f>IFERROR(IF(R317="Beer","",IF(OR(Q317=1,Q317=2,Q317=3,Q317=4),VLOOKUP(Q317,Rates!$A$31:$B$34,2,0)*W317,IF(V317=1,VLOOKUP(U317,'REB BEV MIN MKUP'!B:E,4,0),IF(V317&gt;1,VLOOKUP(VALUE(W317),'REB BEV MIN MKUP'!O:Q,3,0),0)))),0)</f>
        <v>0</v>
      </c>
      <c r="AE317" s="62" t="str">
        <f t="shared" si="184"/>
        <v/>
      </c>
      <c r="AF317" s="63" t="str">
        <f t="shared" si="185"/>
        <v/>
      </c>
      <c r="AG317" s="64" t="str">
        <f t="shared" si="186"/>
        <v/>
      </c>
      <c r="AH317" s="65" t="str">
        <f t="shared" si="187"/>
        <v/>
      </c>
      <c r="AI317" s="66" t="str">
        <f>IF(AE:AE="","",IF(R317="Refreshment Beverage",AK317*(Rates!J$19/100),ROUND(SUM(AH317*(Rates!$J$8/100)),4)))</f>
        <v/>
      </c>
      <c r="AJ317" s="67" t="str">
        <f t="shared" si="188"/>
        <v/>
      </c>
      <c r="AK317" s="22" t="str">
        <f t="shared" si="189"/>
        <v/>
      </c>
      <c r="AL317" s="62" t="str">
        <f t="shared" si="190"/>
        <v/>
      </c>
      <c r="AM317" s="63" t="str">
        <f>IF(AS317="","",IF(R317="Refreshment Beverage",ROUND(AS317*Rates!K$19,4),ROUND(AO317*(VLOOKUP(VALUE(Q317),Rates!G$4:L$12,3,0)),4)))</f>
        <v/>
      </c>
      <c r="AN317" s="68" t="str">
        <f>IF(AS317="","",IF(R317="Refreshment Beverage",AS317*(Rates!J$19/100),MAX(AM317,AB317)))</f>
        <v/>
      </c>
      <c r="AO317" s="69" t="str">
        <f t="shared" si="191"/>
        <v/>
      </c>
      <c r="AP317" s="69" t="str">
        <f t="shared" si="192"/>
        <v/>
      </c>
      <c r="AQ317" s="70" t="str">
        <f>IF(AS317="","",IF(R317="Refreshment Beverage",ROUND(SUM(VLOOKUP(Q:Q,Rates!G$15:L$19,3,0)*(AS317-Y317-Z317-AA317)),4),ROUND(SUM(Rates!$K$8*AS317),4)))</f>
        <v/>
      </c>
      <c r="AR317" s="66" t="str">
        <f t="shared" si="193"/>
        <v/>
      </c>
      <c r="AS317" s="22" t="str">
        <f t="shared" si="194"/>
        <v/>
      </c>
      <c r="AT317" s="62" t="str">
        <f t="shared" si="195"/>
        <v/>
      </c>
      <c r="AU317" s="63" t="str">
        <f>IF(AX317="","",IF(R317="Refreshment Beverage",ROUND((BA317-Y317-Z317-AA317)*VLOOKUP(VALUE(Q317),Rates!G$15:L$19,3,0),4),ROUND(AW317*(VLOOKUP(VALUE(Q317),Rates!G:L,3,0)),4)))</f>
        <v/>
      </c>
      <c r="AV317" s="68" t="str">
        <f t="shared" si="196"/>
        <v/>
      </c>
      <c r="AW317" s="69" t="str">
        <f t="shared" si="197"/>
        <v/>
      </c>
      <c r="AX317" s="65" t="str">
        <f t="shared" si="198"/>
        <v/>
      </c>
      <c r="AY317" s="70" t="str">
        <f>IF(AX317="","",IF(R317="Refreshment Beverage",ROUND(SUM(AX317*Rates!K$19),4),ROUND(SUM(AX317*(Rates!J$8/100)),4)))</f>
        <v/>
      </c>
      <c r="AZ317" s="67" t="str">
        <f t="shared" si="199"/>
        <v/>
      </c>
      <c r="BA317" s="22" t="str">
        <f t="shared" si="200"/>
        <v/>
      </c>
      <c r="BD317" s="171"/>
      <c r="BE317" s="171"/>
      <c r="BF317" s="171"/>
      <c r="BG317" s="171"/>
    </row>
    <row r="318" spans="11:59" ht="12.75" customHeight="1" x14ac:dyDescent="0.3">
      <c r="K318" s="42" t="str">
        <f t="shared" si="172"/>
        <v/>
      </c>
      <c r="L318" s="55" t="str">
        <f t="shared" si="173"/>
        <v/>
      </c>
      <c r="M318" s="43" t="str">
        <f t="shared" si="174"/>
        <v/>
      </c>
      <c r="N318" s="56" t="str" cm="1">
        <f t="array" ref="N318">IFERROR(IF(_xlfn.SINGLE(B:B)="","",IF(R318="Beer",SUM(LOOKUP(2,1/(Rates!$B$3:$B$5&lt;=W318)/(Rates!$C$3:$C$5&gt;=W318),Rates!$D$3:$D$5)*(X318/100)*W318),IF(R318="Refreshment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56" t="str">
        <f t="shared" si="175"/>
        <v/>
      </c>
      <c r="P318" s="53"/>
      <c r="Q318" s="14" t="str">
        <f t="shared" si="176"/>
        <v/>
      </c>
      <c r="R318" s="57" t="str">
        <f t="shared" si="177"/>
        <v/>
      </c>
      <c r="S318" s="58" t="str">
        <f>IF(B318="","",IF(R318="Refreshment Beverage",VLOOKUP(VALUE(Q318),Rates!G$15:L$19,2,0),VLOOKUP(VALUE(Q318),Rates!G$4:L$12,2,0)))</f>
        <v/>
      </c>
      <c r="T318" s="58" t="str">
        <f t="shared" si="178"/>
        <v/>
      </c>
      <c r="U318" s="58" t="str">
        <f t="shared" si="179"/>
        <v/>
      </c>
      <c r="V318" s="58" t="str">
        <f t="shared" si="180"/>
        <v/>
      </c>
      <c r="W318" s="58" t="str">
        <f t="shared" si="181"/>
        <v/>
      </c>
      <c r="X318" s="59" t="str">
        <f t="shared" si="182"/>
        <v/>
      </c>
      <c r="Y318" s="60" t="str">
        <f>IF(B:B="","",IF(R318="Refreshment Beverage",VLOOKUP(Q318,Rates!G$15:L$19,6,0)*W318,VLOOKUP(Q318,Rates!G$4:L$12,6,0)*W318))</f>
        <v/>
      </c>
      <c r="Z318" s="60" t="str">
        <f t="shared" si="183"/>
        <v/>
      </c>
      <c r="AA318" s="60" t="str">
        <f t="shared" si="171"/>
        <v/>
      </c>
      <c r="AB318" s="61" t="str" cm="1">
        <f t="array" ref="AB318">IF(_xlfn.SINGLE(B:B)="","",IF(R318="Refreshment Beverage","",IF(AND(R318="Beer",Q318=0),SUM(LOOKUP(2,1/(Rates!$B$15:$B$18&lt;=W318)/(Rates!$C$15:$C$18&gt;=W318),Rates!$D$15:$D$18)*W318),VLOOKUP(VALUE(_xlfn.SINGLE(Q:Q)),Rates!A:B,2,0)*W318)))</f>
        <v/>
      </c>
      <c r="AC318" s="61" t="str" cm="1">
        <f t="array" ref="AC318">IF(_xlfn.SINGLE(B:B)="","",IF(R318="Refreshment Beverage","",IF(AND(R318="Beer",Q318=0),SUM(LOOKUP(2,1/(Rates!$B$15:$B$18&lt;=W318)/(Rates!$C$15:$C$18&gt;=W318),Rates!$E$15:$E$18)*W318),VLOOKUP(VALUE(_xlfn.SINGLE(Q:Q)),Rates!A:C,3,0)*W318)))</f>
        <v/>
      </c>
      <c r="AD318" s="168">
        <f>IFERROR(IF(R318="Beer","",IF(OR(Q318=1,Q318=2,Q318=3,Q318=4),VLOOKUP(Q318,Rates!$A$31:$B$34,2,0)*W318,IF(V318=1,VLOOKUP(U318,'REB BEV MIN MKUP'!B:E,4,0),IF(V318&gt;1,VLOOKUP(VALUE(W318),'REB BEV MIN MKUP'!O:Q,3,0),0)))),0)</f>
        <v>0</v>
      </c>
      <c r="AE318" s="62" t="str">
        <f t="shared" si="184"/>
        <v/>
      </c>
      <c r="AF318" s="63" t="str">
        <f t="shared" si="185"/>
        <v/>
      </c>
      <c r="AG318" s="64" t="str">
        <f t="shared" si="186"/>
        <v/>
      </c>
      <c r="AH318" s="65" t="str">
        <f t="shared" si="187"/>
        <v/>
      </c>
      <c r="AI318" s="66" t="str">
        <f>IF(AE:AE="","",IF(R318="Refreshment Beverage",AK318*(Rates!J$19/100),ROUND(SUM(AH318*(Rates!$J$8/100)),4)))</f>
        <v/>
      </c>
      <c r="AJ318" s="67" t="str">
        <f t="shared" si="188"/>
        <v/>
      </c>
      <c r="AK318" s="22" t="str">
        <f t="shared" si="189"/>
        <v/>
      </c>
      <c r="AL318" s="62" t="str">
        <f t="shared" si="190"/>
        <v/>
      </c>
      <c r="AM318" s="63" t="str">
        <f>IF(AS318="","",IF(R318="Refreshment Beverage",ROUND(AS318*Rates!K$19,4),ROUND(AO318*(VLOOKUP(VALUE(Q318),Rates!G$4:L$12,3,0)),4)))</f>
        <v/>
      </c>
      <c r="AN318" s="68" t="str">
        <f>IF(AS318="","",IF(R318="Refreshment Beverage",AS318*(Rates!J$19/100),MAX(AM318,AB318)))</f>
        <v/>
      </c>
      <c r="AO318" s="69" t="str">
        <f t="shared" si="191"/>
        <v/>
      </c>
      <c r="AP318" s="69" t="str">
        <f t="shared" si="192"/>
        <v/>
      </c>
      <c r="AQ318" s="70" t="str">
        <f>IF(AS318="","",IF(R318="Refreshment Beverage",ROUND(SUM(VLOOKUP(Q:Q,Rates!G$15:L$19,3,0)*(AS318-Y318-Z318-AA318)),4),ROUND(SUM(Rates!$K$8*AS318),4)))</f>
        <v/>
      </c>
      <c r="AR318" s="66" t="str">
        <f t="shared" si="193"/>
        <v/>
      </c>
      <c r="AS318" s="22" t="str">
        <f t="shared" si="194"/>
        <v/>
      </c>
      <c r="AT318" s="62" t="str">
        <f t="shared" si="195"/>
        <v/>
      </c>
      <c r="AU318" s="63" t="str">
        <f>IF(AX318="","",IF(R318="Refreshment Beverage",ROUND((BA318-Y318-Z318-AA318)*VLOOKUP(VALUE(Q318),Rates!G$15:L$19,3,0),4),ROUND(AW318*(VLOOKUP(VALUE(Q318),Rates!G:L,3,0)),4)))</f>
        <v/>
      </c>
      <c r="AV318" s="68" t="str">
        <f t="shared" si="196"/>
        <v/>
      </c>
      <c r="AW318" s="69" t="str">
        <f t="shared" si="197"/>
        <v/>
      </c>
      <c r="AX318" s="65" t="str">
        <f t="shared" si="198"/>
        <v/>
      </c>
      <c r="AY318" s="70" t="str">
        <f>IF(AX318="","",IF(R318="Refreshment Beverage",ROUND(SUM(AX318*Rates!K$19),4),ROUND(SUM(AX318*(Rates!J$8/100)),4)))</f>
        <v/>
      </c>
      <c r="AZ318" s="67" t="str">
        <f t="shared" si="199"/>
        <v/>
      </c>
      <c r="BA318" s="22" t="str">
        <f t="shared" si="200"/>
        <v/>
      </c>
      <c r="BD318" s="171"/>
      <c r="BE318" s="171"/>
      <c r="BF318" s="171"/>
      <c r="BG318" s="171"/>
    </row>
    <row r="319" spans="11:59" ht="12.75" customHeight="1" x14ac:dyDescent="0.3">
      <c r="K319" s="42" t="str">
        <f t="shared" si="172"/>
        <v/>
      </c>
      <c r="L319" s="55" t="str">
        <f t="shared" si="173"/>
        <v/>
      </c>
      <c r="M319" s="43" t="str">
        <f t="shared" si="174"/>
        <v/>
      </c>
      <c r="N319" s="56" t="str" cm="1">
        <f t="array" ref="N319">IFERROR(IF(_xlfn.SINGLE(B:B)="","",IF(R319="Beer",SUM(LOOKUP(2,1/(Rates!$B$3:$B$5&lt;=W319)/(Rates!$C$3:$C$5&gt;=W319),Rates!$D$3:$D$5)*(X319/100)*W319),IF(R319="Refreshment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56" t="str">
        <f t="shared" si="175"/>
        <v/>
      </c>
      <c r="P319" s="53"/>
      <c r="Q319" s="14" t="str">
        <f t="shared" si="176"/>
        <v/>
      </c>
      <c r="R319" s="57" t="str">
        <f t="shared" si="177"/>
        <v/>
      </c>
      <c r="S319" s="58" t="str">
        <f>IF(B319="","",IF(R319="Refreshment Beverage",VLOOKUP(VALUE(Q319),Rates!G$15:L$19,2,0),VLOOKUP(VALUE(Q319),Rates!G$4:L$12,2,0)))</f>
        <v/>
      </c>
      <c r="T319" s="58" t="str">
        <f t="shared" si="178"/>
        <v/>
      </c>
      <c r="U319" s="58" t="str">
        <f t="shared" si="179"/>
        <v/>
      </c>
      <c r="V319" s="58" t="str">
        <f t="shared" si="180"/>
        <v/>
      </c>
      <c r="W319" s="58" t="str">
        <f t="shared" si="181"/>
        <v/>
      </c>
      <c r="X319" s="59" t="str">
        <f t="shared" si="182"/>
        <v/>
      </c>
      <c r="Y319" s="60" t="str">
        <f>IF(B:B="","",IF(R319="Refreshment Beverage",VLOOKUP(Q319,Rates!G$15:L$19,6,0)*W319,VLOOKUP(Q319,Rates!G$4:L$12,6,0)*W319))</f>
        <v/>
      </c>
      <c r="Z319" s="60" t="str">
        <f t="shared" si="183"/>
        <v/>
      </c>
      <c r="AA319" s="60" t="str">
        <f t="shared" si="171"/>
        <v/>
      </c>
      <c r="AB319" s="61" t="str" cm="1">
        <f t="array" ref="AB319">IF(_xlfn.SINGLE(B:B)="","",IF(R319="Refreshment Beverage","",IF(AND(R319="Beer",Q319=0),SUM(LOOKUP(2,1/(Rates!$B$15:$B$18&lt;=W319)/(Rates!$C$15:$C$18&gt;=W319),Rates!$D$15:$D$18)*W319),VLOOKUP(VALUE(_xlfn.SINGLE(Q:Q)),Rates!A:B,2,0)*W319)))</f>
        <v/>
      </c>
      <c r="AC319" s="61" t="str" cm="1">
        <f t="array" ref="AC319">IF(_xlfn.SINGLE(B:B)="","",IF(R319="Refreshment Beverage","",IF(AND(R319="Beer",Q319=0),SUM(LOOKUP(2,1/(Rates!$B$15:$B$18&lt;=W319)/(Rates!$C$15:$C$18&gt;=W319),Rates!$E$15:$E$18)*W319),VLOOKUP(VALUE(_xlfn.SINGLE(Q:Q)),Rates!A:C,3,0)*W319)))</f>
        <v/>
      </c>
      <c r="AD319" s="168">
        <f>IFERROR(IF(R319="Beer","",IF(OR(Q319=1,Q319=2,Q319=3,Q319=4),VLOOKUP(Q319,Rates!$A$31:$B$34,2,0)*W319,IF(V319=1,VLOOKUP(U319,'REB BEV MIN MKUP'!B:E,4,0),IF(V319&gt;1,VLOOKUP(VALUE(W319),'REB BEV MIN MKUP'!O:Q,3,0),0)))),0)</f>
        <v>0</v>
      </c>
      <c r="AE319" s="62" t="str">
        <f t="shared" si="184"/>
        <v/>
      </c>
      <c r="AF319" s="63" t="str">
        <f t="shared" si="185"/>
        <v/>
      </c>
      <c r="AG319" s="64" t="str">
        <f t="shared" si="186"/>
        <v/>
      </c>
      <c r="AH319" s="65" t="str">
        <f t="shared" si="187"/>
        <v/>
      </c>
      <c r="AI319" s="66" t="str">
        <f>IF(AE:AE="","",IF(R319="Refreshment Beverage",AK319*(Rates!J$19/100),ROUND(SUM(AH319*(Rates!$J$8/100)),4)))</f>
        <v/>
      </c>
      <c r="AJ319" s="67" t="str">
        <f t="shared" si="188"/>
        <v/>
      </c>
      <c r="AK319" s="22" t="str">
        <f t="shared" si="189"/>
        <v/>
      </c>
      <c r="AL319" s="62" t="str">
        <f t="shared" si="190"/>
        <v/>
      </c>
      <c r="AM319" s="63" t="str">
        <f>IF(AS319="","",IF(R319="Refreshment Beverage",ROUND(AS319*Rates!K$19,4),ROUND(AO319*(VLOOKUP(VALUE(Q319),Rates!G$4:L$12,3,0)),4)))</f>
        <v/>
      </c>
      <c r="AN319" s="68" t="str">
        <f>IF(AS319="","",IF(R319="Refreshment Beverage",AS319*(Rates!J$19/100),MAX(AM319,AB319)))</f>
        <v/>
      </c>
      <c r="AO319" s="69" t="str">
        <f t="shared" si="191"/>
        <v/>
      </c>
      <c r="AP319" s="69" t="str">
        <f t="shared" si="192"/>
        <v/>
      </c>
      <c r="AQ319" s="70" t="str">
        <f>IF(AS319="","",IF(R319="Refreshment Beverage",ROUND(SUM(VLOOKUP(Q:Q,Rates!G$15:L$19,3,0)*(AS319-Y319-Z319-AA319)),4),ROUND(SUM(Rates!$K$8*AS319),4)))</f>
        <v/>
      </c>
      <c r="AR319" s="66" t="str">
        <f t="shared" si="193"/>
        <v/>
      </c>
      <c r="AS319" s="22" t="str">
        <f t="shared" si="194"/>
        <v/>
      </c>
      <c r="AT319" s="62" t="str">
        <f t="shared" si="195"/>
        <v/>
      </c>
      <c r="AU319" s="63" t="str">
        <f>IF(AX319="","",IF(R319="Refreshment Beverage",ROUND((BA319-Y319-Z319-AA319)*VLOOKUP(VALUE(Q319),Rates!G$15:L$19,3,0),4),ROUND(AW319*(VLOOKUP(VALUE(Q319),Rates!G:L,3,0)),4)))</f>
        <v/>
      </c>
      <c r="AV319" s="68" t="str">
        <f t="shared" si="196"/>
        <v/>
      </c>
      <c r="AW319" s="69" t="str">
        <f t="shared" si="197"/>
        <v/>
      </c>
      <c r="AX319" s="65" t="str">
        <f t="shared" si="198"/>
        <v/>
      </c>
      <c r="AY319" s="70" t="str">
        <f>IF(AX319="","",IF(R319="Refreshment Beverage",ROUND(SUM(AX319*Rates!K$19),4),ROUND(SUM(AX319*(Rates!J$8/100)),4)))</f>
        <v/>
      </c>
      <c r="AZ319" s="67" t="str">
        <f t="shared" si="199"/>
        <v/>
      </c>
      <c r="BA319" s="22" t="str">
        <f t="shared" si="200"/>
        <v/>
      </c>
      <c r="BD319" s="171"/>
      <c r="BE319" s="171"/>
      <c r="BF319" s="171"/>
      <c r="BG319" s="171"/>
    </row>
    <row r="320" spans="11:59" ht="12.75" customHeight="1" x14ac:dyDescent="0.3">
      <c r="K320" s="42" t="str">
        <f t="shared" si="172"/>
        <v/>
      </c>
      <c r="L320" s="55" t="str">
        <f t="shared" si="173"/>
        <v/>
      </c>
      <c r="M320" s="43" t="str">
        <f t="shared" si="174"/>
        <v/>
      </c>
      <c r="N320" s="56" t="str" cm="1">
        <f t="array" ref="N320">IFERROR(IF(_xlfn.SINGLE(B:B)="","",IF(R320="Beer",SUM(LOOKUP(2,1/(Rates!$B$3:$B$5&lt;=W320)/(Rates!$C$3:$C$5&gt;=W320),Rates!$D$3:$D$5)*(X320/100)*W320),IF(R320="Refreshment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56" t="str">
        <f t="shared" si="175"/>
        <v/>
      </c>
      <c r="P320" s="53"/>
      <c r="Q320" s="14" t="str">
        <f t="shared" si="176"/>
        <v/>
      </c>
      <c r="R320" s="57" t="str">
        <f t="shared" si="177"/>
        <v/>
      </c>
      <c r="S320" s="58" t="str">
        <f>IF(B320="","",IF(R320="Refreshment Beverage",VLOOKUP(VALUE(Q320),Rates!G$15:L$19,2,0),VLOOKUP(VALUE(Q320),Rates!G$4:L$12,2,0)))</f>
        <v/>
      </c>
      <c r="T320" s="58" t="str">
        <f t="shared" si="178"/>
        <v/>
      </c>
      <c r="U320" s="58" t="str">
        <f t="shared" si="179"/>
        <v/>
      </c>
      <c r="V320" s="58" t="str">
        <f t="shared" si="180"/>
        <v/>
      </c>
      <c r="W320" s="58" t="str">
        <f t="shared" si="181"/>
        <v/>
      </c>
      <c r="X320" s="59" t="str">
        <f t="shared" si="182"/>
        <v/>
      </c>
      <c r="Y320" s="60" t="str">
        <f>IF(B:B="","",IF(R320="Refreshment Beverage",VLOOKUP(Q320,Rates!G$15:L$19,6,0)*W320,VLOOKUP(Q320,Rates!G$4:L$12,6,0)*W320))</f>
        <v/>
      </c>
      <c r="Z320" s="60" t="str">
        <f t="shared" si="183"/>
        <v/>
      </c>
      <c r="AA320" s="60" t="str">
        <f t="shared" si="171"/>
        <v/>
      </c>
      <c r="AB320" s="61" t="str" cm="1">
        <f t="array" ref="AB320">IF(_xlfn.SINGLE(B:B)="","",IF(R320="Refreshment Beverage","",IF(AND(R320="Beer",Q320=0),SUM(LOOKUP(2,1/(Rates!$B$15:$B$18&lt;=W320)/(Rates!$C$15:$C$18&gt;=W320),Rates!$D$15:$D$18)*W320),VLOOKUP(VALUE(_xlfn.SINGLE(Q:Q)),Rates!A:B,2,0)*W320)))</f>
        <v/>
      </c>
      <c r="AC320" s="61" t="str" cm="1">
        <f t="array" ref="AC320">IF(_xlfn.SINGLE(B:B)="","",IF(R320="Refreshment Beverage","",IF(AND(R320="Beer",Q320=0),SUM(LOOKUP(2,1/(Rates!$B$15:$B$18&lt;=W320)/(Rates!$C$15:$C$18&gt;=W320),Rates!$E$15:$E$18)*W320),VLOOKUP(VALUE(_xlfn.SINGLE(Q:Q)),Rates!A:C,3,0)*W320)))</f>
        <v/>
      </c>
      <c r="AD320" s="168">
        <f>IFERROR(IF(R320="Beer","",IF(OR(Q320=1,Q320=2,Q320=3,Q320=4),VLOOKUP(Q320,Rates!$A$31:$B$34,2,0)*W320,IF(V320=1,VLOOKUP(U320,'REB BEV MIN MKUP'!B:E,4,0),IF(V320&gt;1,VLOOKUP(VALUE(W320),'REB BEV MIN MKUP'!O:Q,3,0),0)))),0)</f>
        <v>0</v>
      </c>
      <c r="AE320" s="62" t="str">
        <f t="shared" si="184"/>
        <v/>
      </c>
      <c r="AF320" s="63" t="str">
        <f t="shared" si="185"/>
        <v/>
      </c>
      <c r="AG320" s="64" t="str">
        <f t="shared" si="186"/>
        <v/>
      </c>
      <c r="AH320" s="65" t="str">
        <f t="shared" si="187"/>
        <v/>
      </c>
      <c r="AI320" s="66" t="str">
        <f>IF(AE:AE="","",IF(R320="Refreshment Beverage",AK320*(Rates!J$19/100),ROUND(SUM(AH320*(Rates!$J$8/100)),4)))</f>
        <v/>
      </c>
      <c r="AJ320" s="67" t="str">
        <f t="shared" si="188"/>
        <v/>
      </c>
      <c r="AK320" s="22" t="str">
        <f t="shared" si="189"/>
        <v/>
      </c>
      <c r="AL320" s="62" t="str">
        <f t="shared" si="190"/>
        <v/>
      </c>
      <c r="AM320" s="63" t="str">
        <f>IF(AS320="","",IF(R320="Refreshment Beverage",ROUND(AS320*Rates!K$19,4),ROUND(AO320*(VLOOKUP(VALUE(Q320),Rates!G$4:L$12,3,0)),4)))</f>
        <v/>
      </c>
      <c r="AN320" s="68" t="str">
        <f>IF(AS320="","",IF(R320="Refreshment Beverage",AS320*(Rates!J$19/100),MAX(AM320,AB320)))</f>
        <v/>
      </c>
      <c r="AO320" s="69" t="str">
        <f t="shared" si="191"/>
        <v/>
      </c>
      <c r="AP320" s="69" t="str">
        <f t="shared" si="192"/>
        <v/>
      </c>
      <c r="AQ320" s="70" t="str">
        <f>IF(AS320="","",IF(R320="Refreshment Beverage",ROUND(SUM(VLOOKUP(Q:Q,Rates!G$15:L$19,3,0)*(AS320-Y320-Z320-AA320)),4),ROUND(SUM(Rates!$K$8*AS320),4)))</f>
        <v/>
      </c>
      <c r="AR320" s="66" t="str">
        <f t="shared" si="193"/>
        <v/>
      </c>
      <c r="AS320" s="22" t="str">
        <f t="shared" si="194"/>
        <v/>
      </c>
      <c r="AT320" s="62" t="str">
        <f t="shared" si="195"/>
        <v/>
      </c>
      <c r="AU320" s="63" t="str">
        <f>IF(AX320="","",IF(R320="Refreshment Beverage",ROUND((BA320-Y320-Z320-AA320)*VLOOKUP(VALUE(Q320),Rates!G$15:L$19,3,0),4),ROUND(AW320*(VLOOKUP(VALUE(Q320),Rates!G:L,3,0)),4)))</f>
        <v/>
      </c>
      <c r="AV320" s="68" t="str">
        <f t="shared" si="196"/>
        <v/>
      </c>
      <c r="AW320" s="69" t="str">
        <f t="shared" si="197"/>
        <v/>
      </c>
      <c r="AX320" s="65" t="str">
        <f t="shared" si="198"/>
        <v/>
      </c>
      <c r="AY320" s="70" t="str">
        <f>IF(AX320="","",IF(R320="Refreshment Beverage",ROUND(SUM(AX320*Rates!K$19),4),ROUND(SUM(AX320*(Rates!J$8/100)),4)))</f>
        <v/>
      </c>
      <c r="AZ320" s="67" t="str">
        <f t="shared" si="199"/>
        <v/>
      </c>
      <c r="BA320" s="22" t="str">
        <f t="shared" si="200"/>
        <v/>
      </c>
      <c r="BD320" s="171"/>
      <c r="BE320" s="171"/>
      <c r="BF320" s="171"/>
      <c r="BG320" s="171"/>
    </row>
    <row r="321" spans="11:59" ht="12.75" customHeight="1" x14ac:dyDescent="0.3">
      <c r="K321" s="42" t="str">
        <f t="shared" si="172"/>
        <v/>
      </c>
      <c r="L321" s="55" t="str">
        <f t="shared" si="173"/>
        <v/>
      </c>
      <c r="M321" s="43" t="str">
        <f t="shared" si="174"/>
        <v/>
      </c>
      <c r="N321" s="56" t="str" cm="1">
        <f t="array" ref="N321">IFERROR(IF(_xlfn.SINGLE(B:B)="","",IF(R321="Beer",SUM(LOOKUP(2,1/(Rates!$B$3:$B$5&lt;=W321)/(Rates!$C$3:$C$5&gt;=W321),Rates!$D$3:$D$5)*(X321/100)*W321),IF(R321="Refreshment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56" t="str">
        <f t="shared" si="175"/>
        <v/>
      </c>
      <c r="P321" s="53"/>
      <c r="Q321" s="14" t="str">
        <f t="shared" si="176"/>
        <v/>
      </c>
      <c r="R321" s="57" t="str">
        <f t="shared" si="177"/>
        <v/>
      </c>
      <c r="S321" s="58" t="str">
        <f>IF(B321="","",IF(R321="Refreshment Beverage",VLOOKUP(VALUE(Q321),Rates!G$15:L$19,2,0),VLOOKUP(VALUE(Q321),Rates!G$4:L$12,2,0)))</f>
        <v/>
      </c>
      <c r="T321" s="58" t="str">
        <f t="shared" si="178"/>
        <v/>
      </c>
      <c r="U321" s="58" t="str">
        <f t="shared" si="179"/>
        <v/>
      </c>
      <c r="V321" s="58" t="str">
        <f t="shared" si="180"/>
        <v/>
      </c>
      <c r="W321" s="58" t="str">
        <f t="shared" si="181"/>
        <v/>
      </c>
      <c r="X321" s="59" t="str">
        <f t="shared" si="182"/>
        <v/>
      </c>
      <c r="Y321" s="60" t="str">
        <f>IF(B:B="","",IF(R321="Refreshment Beverage",VLOOKUP(Q321,Rates!G$15:L$19,6,0)*W321,VLOOKUP(Q321,Rates!G$4:L$12,6,0)*W321))</f>
        <v/>
      </c>
      <c r="Z321" s="60" t="str">
        <f t="shared" si="183"/>
        <v/>
      </c>
      <c r="AA321" s="60" t="str">
        <f t="shared" si="171"/>
        <v/>
      </c>
      <c r="AB321" s="61" t="str" cm="1">
        <f t="array" ref="AB321">IF(_xlfn.SINGLE(B:B)="","",IF(R321="Refreshment Beverage","",IF(AND(R321="Beer",Q321=0),SUM(LOOKUP(2,1/(Rates!$B$15:$B$18&lt;=W321)/(Rates!$C$15:$C$18&gt;=W321),Rates!$D$15:$D$18)*W321),VLOOKUP(VALUE(_xlfn.SINGLE(Q:Q)),Rates!A:B,2,0)*W321)))</f>
        <v/>
      </c>
      <c r="AC321" s="61" t="str" cm="1">
        <f t="array" ref="AC321">IF(_xlfn.SINGLE(B:B)="","",IF(R321="Refreshment Beverage","",IF(AND(R321="Beer",Q321=0),SUM(LOOKUP(2,1/(Rates!$B$15:$B$18&lt;=W321)/(Rates!$C$15:$C$18&gt;=W321),Rates!$E$15:$E$18)*W321),VLOOKUP(VALUE(_xlfn.SINGLE(Q:Q)),Rates!A:C,3,0)*W321)))</f>
        <v/>
      </c>
      <c r="AD321" s="168">
        <f>IFERROR(IF(R321="Beer","",IF(OR(Q321=1,Q321=2,Q321=3,Q321=4),VLOOKUP(Q321,Rates!$A$31:$B$34,2,0)*W321,IF(V321=1,VLOOKUP(U321,'REB BEV MIN MKUP'!B:E,4,0),IF(V321&gt;1,VLOOKUP(VALUE(W321),'REB BEV MIN MKUP'!O:Q,3,0),0)))),0)</f>
        <v>0</v>
      </c>
      <c r="AE321" s="62" t="str">
        <f t="shared" si="184"/>
        <v/>
      </c>
      <c r="AF321" s="63" t="str">
        <f t="shared" si="185"/>
        <v/>
      </c>
      <c r="AG321" s="64" t="str">
        <f t="shared" si="186"/>
        <v/>
      </c>
      <c r="AH321" s="65" t="str">
        <f t="shared" si="187"/>
        <v/>
      </c>
      <c r="AI321" s="66" t="str">
        <f>IF(AE:AE="","",IF(R321="Refreshment Beverage",AK321*(Rates!J$19/100),ROUND(SUM(AH321*(Rates!$J$8/100)),4)))</f>
        <v/>
      </c>
      <c r="AJ321" s="67" t="str">
        <f t="shared" si="188"/>
        <v/>
      </c>
      <c r="AK321" s="22" t="str">
        <f t="shared" si="189"/>
        <v/>
      </c>
      <c r="AL321" s="62" t="str">
        <f t="shared" si="190"/>
        <v/>
      </c>
      <c r="AM321" s="63" t="str">
        <f>IF(AS321="","",IF(R321="Refreshment Beverage",ROUND(AS321*Rates!K$19,4),ROUND(AO321*(VLOOKUP(VALUE(Q321),Rates!G$4:L$12,3,0)),4)))</f>
        <v/>
      </c>
      <c r="AN321" s="68" t="str">
        <f>IF(AS321="","",IF(R321="Refreshment Beverage",AS321*(Rates!J$19/100),MAX(AM321,AB321)))</f>
        <v/>
      </c>
      <c r="AO321" s="69" t="str">
        <f t="shared" si="191"/>
        <v/>
      </c>
      <c r="AP321" s="69" t="str">
        <f t="shared" si="192"/>
        <v/>
      </c>
      <c r="AQ321" s="70" t="str">
        <f>IF(AS321="","",IF(R321="Refreshment Beverage",ROUND(SUM(VLOOKUP(Q:Q,Rates!G$15:L$19,3,0)*(AS321-Y321-Z321-AA321)),4),ROUND(SUM(Rates!$K$8*AS321),4)))</f>
        <v/>
      </c>
      <c r="AR321" s="66" t="str">
        <f t="shared" si="193"/>
        <v/>
      </c>
      <c r="AS321" s="22" t="str">
        <f t="shared" si="194"/>
        <v/>
      </c>
      <c r="AT321" s="62" t="str">
        <f t="shared" si="195"/>
        <v/>
      </c>
      <c r="AU321" s="63" t="str">
        <f>IF(AX321="","",IF(R321="Refreshment Beverage",ROUND((BA321-Y321-Z321-AA321)*VLOOKUP(VALUE(Q321),Rates!G$15:L$19,3,0),4),ROUND(AW321*(VLOOKUP(VALUE(Q321),Rates!G:L,3,0)),4)))</f>
        <v/>
      </c>
      <c r="AV321" s="68" t="str">
        <f t="shared" si="196"/>
        <v/>
      </c>
      <c r="AW321" s="69" t="str">
        <f t="shared" si="197"/>
        <v/>
      </c>
      <c r="AX321" s="65" t="str">
        <f t="shared" si="198"/>
        <v/>
      </c>
      <c r="AY321" s="70" t="str">
        <f>IF(AX321="","",IF(R321="Refreshment Beverage",ROUND(SUM(AX321*Rates!K$19),4),ROUND(SUM(AX321*(Rates!J$8/100)),4)))</f>
        <v/>
      </c>
      <c r="AZ321" s="67" t="str">
        <f t="shared" si="199"/>
        <v/>
      </c>
      <c r="BA321" s="22" t="str">
        <f t="shared" si="200"/>
        <v/>
      </c>
      <c r="BD321" s="171"/>
      <c r="BE321" s="171"/>
      <c r="BF321" s="171"/>
      <c r="BG321" s="171"/>
    </row>
    <row r="322" spans="11:59" ht="12.75" customHeight="1" x14ac:dyDescent="0.3">
      <c r="K322" s="42" t="str">
        <f t="shared" si="172"/>
        <v/>
      </c>
      <c r="L322" s="55" t="str">
        <f t="shared" si="173"/>
        <v/>
      </c>
      <c r="M322" s="43" t="str">
        <f t="shared" si="174"/>
        <v/>
      </c>
      <c r="N322" s="56" t="str" cm="1">
        <f t="array" ref="N322">IFERROR(IF(_xlfn.SINGLE(B:B)="","",IF(R322="Beer",SUM(LOOKUP(2,1/(Rates!$B$3:$B$5&lt;=W322)/(Rates!$C$3:$C$5&gt;=W322),Rates!$D$3:$D$5)*(X322/100)*W322),IF(R322="Refreshment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56" t="str">
        <f t="shared" si="175"/>
        <v/>
      </c>
      <c r="P322" s="53"/>
      <c r="Q322" s="14" t="str">
        <f t="shared" si="176"/>
        <v/>
      </c>
      <c r="R322" s="57" t="str">
        <f t="shared" si="177"/>
        <v/>
      </c>
      <c r="S322" s="58" t="str">
        <f>IF(B322="","",IF(R322="Refreshment Beverage",VLOOKUP(VALUE(Q322),Rates!G$15:L$19,2,0),VLOOKUP(VALUE(Q322),Rates!G$4:L$12,2,0)))</f>
        <v/>
      </c>
      <c r="T322" s="58" t="str">
        <f t="shared" si="178"/>
        <v/>
      </c>
      <c r="U322" s="58" t="str">
        <f t="shared" si="179"/>
        <v/>
      </c>
      <c r="V322" s="58" t="str">
        <f t="shared" si="180"/>
        <v/>
      </c>
      <c r="W322" s="58" t="str">
        <f t="shared" si="181"/>
        <v/>
      </c>
      <c r="X322" s="59" t="str">
        <f t="shared" si="182"/>
        <v/>
      </c>
      <c r="Y322" s="60" t="str">
        <f>IF(B:B="","",IF(R322="Refreshment Beverage",VLOOKUP(Q322,Rates!G$15:L$19,6,0)*W322,VLOOKUP(Q322,Rates!G$4:L$12,6,0)*W322))</f>
        <v/>
      </c>
      <c r="Z322" s="60" t="str">
        <f t="shared" si="183"/>
        <v/>
      </c>
      <c r="AA322" s="60" t="str">
        <f t="shared" si="171"/>
        <v/>
      </c>
      <c r="AB322" s="61" t="str" cm="1">
        <f t="array" ref="AB322">IF(_xlfn.SINGLE(B:B)="","",IF(R322="Refreshment Beverage","",IF(AND(R322="Beer",Q322=0),SUM(LOOKUP(2,1/(Rates!$B$15:$B$18&lt;=W322)/(Rates!$C$15:$C$18&gt;=W322),Rates!$D$15:$D$18)*W322),VLOOKUP(VALUE(_xlfn.SINGLE(Q:Q)),Rates!A:B,2,0)*W322)))</f>
        <v/>
      </c>
      <c r="AC322" s="61" t="str" cm="1">
        <f t="array" ref="AC322">IF(_xlfn.SINGLE(B:B)="","",IF(R322="Refreshment Beverage","",IF(AND(R322="Beer",Q322=0),SUM(LOOKUP(2,1/(Rates!$B$15:$B$18&lt;=W322)/(Rates!$C$15:$C$18&gt;=W322),Rates!$E$15:$E$18)*W322),VLOOKUP(VALUE(_xlfn.SINGLE(Q:Q)),Rates!A:C,3,0)*W322)))</f>
        <v/>
      </c>
      <c r="AD322" s="168">
        <f>IFERROR(IF(R322="Beer","",IF(OR(Q322=1,Q322=2,Q322=3,Q322=4),VLOOKUP(Q322,Rates!$A$31:$B$34,2,0)*W322,IF(V322=1,VLOOKUP(U322,'REB BEV MIN MKUP'!B:E,4,0),IF(V322&gt;1,VLOOKUP(VALUE(W322),'REB BEV MIN MKUP'!O:Q,3,0),0)))),0)</f>
        <v>0</v>
      </c>
      <c r="AE322" s="62" t="str">
        <f t="shared" si="184"/>
        <v/>
      </c>
      <c r="AF322" s="63" t="str">
        <f t="shared" si="185"/>
        <v/>
      </c>
      <c r="AG322" s="64" t="str">
        <f t="shared" si="186"/>
        <v/>
      </c>
      <c r="AH322" s="65" t="str">
        <f t="shared" si="187"/>
        <v/>
      </c>
      <c r="AI322" s="66" t="str">
        <f>IF(AE:AE="","",IF(R322="Refreshment Beverage",AK322*(Rates!J$19/100),ROUND(SUM(AH322*(Rates!$J$8/100)),4)))</f>
        <v/>
      </c>
      <c r="AJ322" s="67" t="str">
        <f t="shared" si="188"/>
        <v/>
      </c>
      <c r="AK322" s="22" t="str">
        <f t="shared" si="189"/>
        <v/>
      </c>
      <c r="AL322" s="62" t="str">
        <f t="shared" si="190"/>
        <v/>
      </c>
      <c r="AM322" s="63" t="str">
        <f>IF(AS322="","",IF(R322="Refreshment Beverage",ROUND(AS322*Rates!K$19,4),ROUND(AO322*(VLOOKUP(VALUE(Q322),Rates!G$4:L$12,3,0)),4)))</f>
        <v/>
      </c>
      <c r="AN322" s="68" t="str">
        <f>IF(AS322="","",IF(R322="Refreshment Beverage",AS322*(Rates!J$19/100),MAX(AM322,AB322)))</f>
        <v/>
      </c>
      <c r="AO322" s="69" t="str">
        <f t="shared" si="191"/>
        <v/>
      </c>
      <c r="AP322" s="69" t="str">
        <f t="shared" si="192"/>
        <v/>
      </c>
      <c r="AQ322" s="70" t="str">
        <f>IF(AS322="","",IF(R322="Refreshment Beverage",ROUND(SUM(VLOOKUP(Q:Q,Rates!G$15:L$19,3,0)*(AS322-Y322-Z322-AA322)),4),ROUND(SUM(Rates!$K$8*AS322),4)))</f>
        <v/>
      </c>
      <c r="AR322" s="66" t="str">
        <f t="shared" si="193"/>
        <v/>
      </c>
      <c r="AS322" s="22" t="str">
        <f t="shared" si="194"/>
        <v/>
      </c>
      <c r="AT322" s="62" t="str">
        <f t="shared" si="195"/>
        <v/>
      </c>
      <c r="AU322" s="63" t="str">
        <f>IF(AX322="","",IF(R322="Refreshment Beverage",ROUND((BA322-Y322-Z322-AA322)*VLOOKUP(VALUE(Q322),Rates!G$15:L$19,3,0),4),ROUND(AW322*(VLOOKUP(VALUE(Q322),Rates!G:L,3,0)),4)))</f>
        <v/>
      </c>
      <c r="AV322" s="68" t="str">
        <f t="shared" si="196"/>
        <v/>
      </c>
      <c r="AW322" s="69" t="str">
        <f t="shared" si="197"/>
        <v/>
      </c>
      <c r="AX322" s="65" t="str">
        <f t="shared" si="198"/>
        <v/>
      </c>
      <c r="AY322" s="70" t="str">
        <f>IF(AX322="","",IF(R322="Refreshment Beverage",ROUND(SUM(AX322*Rates!K$19),4),ROUND(SUM(AX322*(Rates!J$8/100)),4)))</f>
        <v/>
      </c>
      <c r="AZ322" s="67" t="str">
        <f t="shared" si="199"/>
        <v/>
      </c>
      <c r="BA322" s="22" t="str">
        <f t="shared" si="200"/>
        <v/>
      </c>
      <c r="BD322" s="171"/>
      <c r="BE322" s="171"/>
      <c r="BF322" s="171"/>
      <c r="BG322" s="171"/>
    </row>
    <row r="323" spans="11:59" ht="12.75" customHeight="1" x14ac:dyDescent="0.3">
      <c r="K323" s="42" t="str">
        <f t="shared" si="172"/>
        <v/>
      </c>
      <c r="L323" s="55" t="str">
        <f t="shared" si="173"/>
        <v/>
      </c>
      <c r="M323" s="43" t="str">
        <f t="shared" si="174"/>
        <v/>
      </c>
      <c r="N323" s="56" t="str" cm="1">
        <f t="array" ref="N323">IFERROR(IF(_xlfn.SINGLE(B:B)="","",IF(R323="Beer",SUM(LOOKUP(2,1/(Rates!$B$3:$B$5&lt;=W323)/(Rates!$C$3:$C$5&gt;=W323),Rates!$D$3:$D$5)*(X323/100)*W323),IF(R323="Refreshment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56" t="str">
        <f t="shared" si="175"/>
        <v/>
      </c>
      <c r="P323" s="53"/>
      <c r="Q323" s="14" t="str">
        <f t="shared" si="176"/>
        <v/>
      </c>
      <c r="R323" s="57" t="str">
        <f t="shared" si="177"/>
        <v/>
      </c>
      <c r="S323" s="58" t="str">
        <f>IF(B323="","",IF(R323="Refreshment Beverage",VLOOKUP(VALUE(Q323),Rates!G$15:L$19,2,0),VLOOKUP(VALUE(Q323),Rates!G$4:L$12,2,0)))</f>
        <v/>
      </c>
      <c r="T323" s="58" t="str">
        <f t="shared" si="178"/>
        <v/>
      </c>
      <c r="U323" s="58" t="str">
        <f t="shared" si="179"/>
        <v/>
      </c>
      <c r="V323" s="58" t="str">
        <f t="shared" si="180"/>
        <v/>
      </c>
      <c r="W323" s="58" t="str">
        <f t="shared" si="181"/>
        <v/>
      </c>
      <c r="X323" s="59" t="str">
        <f t="shared" si="182"/>
        <v/>
      </c>
      <c r="Y323" s="60" t="str">
        <f>IF(B:B="","",IF(R323="Refreshment Beverage",VLOOKUP(Q323,Rates!G$15:L$19,6,0)*W323,VLOOKUP(Q323,Rates!G$4:L$12,6,0)*W323))</f>
        <v/>
      </c>
      <c r="Z323" s="60" t="str">
        <f t="shared" si="183"/>
        <v/>
      </c>
      <c r="AA323" s="60" t="str">
        <f t="shared" si="171"/>
        <v/>
      </c>
      <c r="AB323" s="61" t="str" cm="1">
        <f t="array" ref="AB323">IF(_xlfn.SINGLE(B:B)="","",IF(R323="Refreshment Beverage","",IF(AND(R323="Beer",Q323=0),SUM(LOOKUP(2,1/(Rates!$B$15:$B$18&lt;=W323)/(Rates!$C$15:$C$18&gt;=W323),Rates!$D$15:$D$18)*W323),VLOOKUP(VALUE(_xlfn.SINGLE(Q:Q)),Rates!A:B,2,0)*W323)))</f>
        <v/>
      </c>
      <c r="AC323" s="61" t="str" cm="1">
        <f t="array" ref="AC323">IF(_xlfn.SINGLE(B:B)="","",IF(R323="Refreshment Beverage","",IF(AND(R323="Beer",Q323=0),SUM(LOOKUP(2,1/(Rates!$B$15:$B$18&lt;=W323)/(Rates!$C$15:$C$18&gt;=W323),Rates!$E$15:$E$18)*W323),VLOOKUP(VALUE(_xlfn.SINGLE(Q:Q)),Rates!A:C,3,0)*W323)))</f>
        <v/>
      </c>
      <c r="AD323" s="168">
        <f>IFERROR(IF(R323="Beer","",IF(OR(Q323=1,Q323=2,Q323=3,Q323=4),VLOOKUP(Q323,Rates!$A$31:$B$34,2,0)*W323,IF(V323=1,VLOOKUP(U323,'REB BEV MIN MKUP'!B:E,4,0),IF(V323&gt;1,VLOOKUP(VALUE(W323),'REB BEV MIN MKUP'!O:Q,3,0),0)))),0)</f>
        <v>0</v>
      </c>
      <c r="AE323" s="62" t="str">
        <f t="shared" si="184"/>
        <v/>
      </c>
      <c r="AF323" s="63" t="str">
        <f t="shared" si="185"/>
        <v/>
      </c>
      <c r="AG323" s="64" t="str">
        <f t="shared" si="186"/>
        <v/>
      </c>
      <c r="AH323" s="65" t="str">
        <f t="shared" si="187"/>
        <v/>
      </c>
      <c r="AI323" s="66" t="str">
        <f>IF(AE:AE="","",IF(R323="Refreshment Beverage",AK323*(Rates!J$19/100),ROUND(SUM(AH323*(Rates!$J$8/100)),4)))</f>
        <v/>
      </c>
      <c r="AJ323" s="67" t="str">
        <f t="shared" si="188"/>
        <v/>
      </c>
      <c r="AK323" s="22" t="str">
        <f t="shared" si="189"/>
        <v/>
      </c>
      <c r="AL323" s="62" t="str">
        <f t="shared" si="190"/>
        <v/>
      </c>
      <c r="AM323" s="63" t="str">
        <f>IF(AS323="","",IF(R323="Refreshment Beverage",ROUND(AS323*Rates!K$19,4),ROUND(AO323*(VLOOKUP(VALUE(Q323),Rates!G$4:L$12,3,0)),4)))</f>
        <v/>
      </c>
      <c r="AN323" s="68" t="str">
        <f>IF(AS323="","",IF(R323="Refreshment Beverage",AS323*(Rates!J$19/100),MAX(AM323,AB323)))</f>
        <v/>
      </c>
      <c r="AO323" s="69" t="str">
        <f t="shared" si="191"/>
        <v/>
      </c>
      <c r="AP323" s="69" t="str">
        <f t="shared" si="192"/>
        <v/>
      </c>
      <c r="AQ323" s="70" t="str">
        <f>IF(AS323="","",IF(R323="Refreshment Beverage",ROUND(SUM(VLOOKUP(Q:Q,Rates!G$15:L$19,3,0)*(AS323-Y323-Z323-AA323)),4),ROUND(SUM(Rates!$K$8*AS323),4)))</f>
        <v/>
      </c>
      <c r="AR323" s="66" t="str">
        <f t="shared" si="193"/>
        <v/>
      </c>
      <c r="AS323" s="22" t="str">
        <f t="shared" si="194"/>
        <v/>
      </c>
      <c r="AT323" s="62" t="str">
        <f t="shared" si="195"/>
        <v/>
      </c>
      <c r="AU323" s="63" t="str">
        <f>IF(AX323="","",IF(R323="Refreshment Beverage",ROUND((BA323-Y323-Z323-AA323)*VLOOKUP(VALUE(Q323),Rates!G$15:L$19,3,0),4),ROUND(AW323*(VLOOKUP(VALUE(Q323),Rates!G:L,3,0)),4)))</f>
        <v/>
      </c>
      <c r="AV323" s="68" t="str">
        <f t="shared" si="196"/>
        <v/>
      </c>
      <c r="AW323" s="69" t="str">
        <f t="shared" si="197"/>
        <v/>
      </c>
      <c r="AX323" s="65" t="str">
        <f t="shared" si="198"/>
        <v/>
      </c>
      <c r="AY323" s="70" t="str">
        <f>IF(AX323="","",IF(R323="Refreshment Beverage",ROUND(SUM(AX323*Rates!K$19),4),ROUND(SUM(AX323*(Rates!J$8/100)),4)))</f>
        <v/>
      </c>
      <c r="AZ323" s="67" t="str">
        <f t="shared" si="199"/>
        <v/>
      </c>
      <c r="BA323" s="22" t="str">
        <f t="shared" si="200"/>
        <v/>
      </c>
      <c r="BD323" s="171"/>
      <c r="BE323" s="171"/>
      <c r="BF323" s="171"/>
      <c r="BG323" s="171"/>
    </row>
    <row r="324" spans="11:59" ht="12.75" customHeight="1" x14ac:dyDescent="0.3">
      <c r="K324" s="42" t="str">
        <f t="shared" si="172"/>
        <v/>
      </c>
      <c r="L324" s="55" t="str">
        <f t="shared" si="173"/>
        <v/>
      </c>
      <c r="M324" s="43" t="str">
        <f t="shared" si="174"/>
        <v/>
      </c>
      <c r="N324" s="56" t="str" cm="1">
        <f t="array" ref="N324">IFERROR(IF(_xlfn.SINGLE(B:B)="","",IF(R324="Beer",SUM(LOOKUP(2,1/(Rates!$B$3:$B$5&lt;=W324)/(Rates!$C$3:$C$5&gt;=W324),Rates!$D$3:$D$5)*(X324/100)*W324),IF(R324="Refreshment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56" t="str">
        <f t="shared" si="175"/>
        <v/>
      </c>
      <c r="P324" s="53"/>
      <c r="Q324" s="14" t="str">
        <f t="shared" si="176"/>
        <v/>
      </c>
      <c r="R324" s="57" t="str">
        <f t="shared" si="177"/>
        <v/>
      </c>
      <c r="S324" s="58" t="str">
        <f>IF(B324="","",IF(R324="Refreshment Beverage",VLOOKUP(VALUE(Q324),Rates!G$15:L$19,2,0),VLOOKUP(VALUE(Q324),Rates!G$4:L$12,2,0)))</f>
        <v/>
      </c>
      <c r="T324" s="58" t="str">
        <f t="shared" si="178"/>
        <v/>
      </c>
      <c r="U324" s="58" t="str">
        <f t="shared" si="179"/>
        <v/>
      </c>
      <c r="V324" s="58" t="str">
        <f t="shared" si="180"/>
        <v/>
      </c>
      <c r="W324" s="58" t="str">
        <f t="shared" si="181"/>
        <v/>
      </c>
      <c r="X324" s="59" t="str">
        <f t="shared" si="182"/>
        <v/>
      </c>
      <c r="Y324" s="60" t="str">
        <f>IF(B:B="","",IF(R324="Refreshment Beverage",VLOOKUP(Q324,Rates!G$15:L$19,6,0)*W324,VLOOKUP(Q324,Rates!G$4:L$12,6,0)*W324))</f>
        <v/>
      </c>
      <c r="Z324" s="60" t="str">
        <f t="shared" si="183"/>
        <v/>
      </c>
      <c r="AA324" s="60" t="str">
        <f t="shared" si="171"/>
        <v/>
      </c>
      <c r="AB324" s="61" t="str" cm="1">
        <f t="array" ref="AB324">IF(_xlfn.SINGLE(B:B)="","",IF(R324="Refreshment Beverage","",IF(AND(R324="Beer",Q324=0),SUM(LOOKUP(2,1/(Rates!$B$15:$B$18&lt;=W324)/(Rates!$C$15:$C$18&gt;=W324),Rates!$D$15:$D$18)*W324),VLOOKUP(VALUE(_xlfn.SINGLE(Q:Q)),Rates!A:B,2,0)*W324)))</f>
        <v/>
      </c>
      <c r="AC324" s="61" t="str" cm="1">
        <f t="array" ref="AC324">IF(_xlfn.SINGLE(B:B)="","",IF(R324="Refreshment Beverage","",IF(AND(R324="Beer",Q324=0),SUM(LOOKUP(2,1/(Rates!$B$15:$B$18&lt;=W324)/(Rates!$C$15:$C$18&gt;=W324),Rates!$E$15:$E$18)*W324),VLOOKUP(VALUE(_xlfn.SINGLE(Q:Q)),Rates!A:C,3,0)*W324)))</f>
        <v/>
      </c>
      <c r="AD324" s="168">
        <f>IFERROR(IF(R324="Beer","",IF(OR(Q324=1,Q324=2,Q324=3,Q324=4),VLOOKUP(Q324,Rates!$A$31:$B$34,2,0)*W324,IF(V324=1,VLOOKUP(U324,'REB BEV MIN MKUP'!B:E,4,0),IF(V324&gt;1,VLOOKUP(VALUE(W324),'REB BEV MIN MKUP'!O:Q,3,0),0)))),0)</f>
        <v>0</v>
      </c>
      <c r="AE324" s="62" t="str">
        <f t="shared" si="184"/>
        <v/>
      </c>
      <c r="AF324" s="63" t="str">
        <f t="shared" si="185"/>
        <v/>
      </c>
      <c r="AG324" s="64" t="str">
        <f t="shared" si="186"/>
        <v/>
      </c>
      <c r="AH324" s="65" t="str">
        <f t="shared" si="187"/>
        <v/>
      </c>
      <c r="AI324" s="66" t="str">
        <f>IF(AE:AE="","",IF(R324="Refreshment Beverage",AK324*(Rates!J$19/100),ROUND(SUM(AH324*(Rates!$J$8/100)),4)))</f>
        <v/>
      </c>
      <c r="AJ324" s="67" t="str">
        <f t="shared" si="188"/>
        <v/>
      </c>
      <c r="AK324" s="22" t="str">
        <f t="shared" si="189"/>
        <v/>
      </c>
      <c r="AL324" s="62" t="str">
        <f t="shared" si="190"/>
        <v/>
      </c>
      <c r="AM324" s="63" t="str">
        <f>IF(AS324="","",IF(R324="Refreshment Beverage",ROUND(AS324*Rates!K$19,4),ROUND(AO324*(VLOOKUP(VALUE(Q324),Rates!G$4:L$12,3,0)),4)))</f>
        <v/>
      </c>
      <c r="AN324" s="68" t="str">
        <f>IF(AS324="","",IF(R324="Refreshment Beverage",AS324*(Rates!J$19/100),MAX(AM324,AB324)))</f>
        <v/>
      </c>
      <c r="AO324" s="69" t="str">
        <f t="shared" si="191"/>
        <v/>
      </c>
      <c r="AP324" s="69" t="str">
        <f t="shared" si="192"/>
        <v/>
      </c>
      <c r="AQ324" s="70" t="str">
        <f>IF(AS324="","",IF(R324="Refreshment Beverage",ROUND(SUM(VLOOKUP(Q:Q,Rates!G$15:L$19,3,0)*(AS324-Y324-Z324-AA324)),4),ROUND(SUM(Rates!$K$8*AS324),4)))</f>
        <v/>
      </c>
      <c r="AR324" s="66" t="str">
        <f t="shared" si="193"/>
        <v/>
      </c>
      <c r="AS324" s="22" t="str">
        <f t="shared" si="194"/>
        <v/>
      </c>
      <c r="AT324" s="62" t="str">
        <f t="shared" si="195"/>
        <v/>
      </c>
      <c r="AU324" s="63" t="str">
        <f>IF(AX324="","",IF(R324="Refreshment Beverage",ROUND((BA324-Y324-Z324-AA324)*VLOOKUP(VALUE(Q324),Rates!G$15:L$19,3,0),4),ROUND(AW324*(VLOOKUP(VALUE(Q324),Rates!G:L,3,0)),4)))</f>
        <v/>
      </c>
      <c r="AV324" s="68" t="str">
        <f t="shared" si="196"/>
        <v/>
      </c>
      <c r="AW324" s="69" t="str">
        <f t="shared" si="197"/>
        <v/>
      </c>
      <c r="AX324" s="65" t="str">
        <f t="shared" si="198"/>
        <v/>
      </c>
      <c r="AY324" s="70" t="str">
        <f>IF(AX324="","",IF(R324="Refreshment Beverage",ROUND(SUM(AX324*Rates!K$19),4),ROUND(SUM(AX324*(Rates!J$8/100)),4)))</f>
        <v/>
      </c>
      <c r="AZ324" s="67" t="str">
        <f t="shared" si="199"/>
        <v/>
      </c>
      <c r="BA324" s="22" t="str">
        <f t="shared" si="200"/>
        <v/>
      </c>
      <c r="BD324" s="171"/>
      <c r="BE324" s="171"/>
      <c r="BF324" s="171"/>
      <c r="BG324" s="171"/>
    </row>
    <row r="325" spans="11:59" ht="12.75" customHeight="1" x14ac:dyDescent="0.3">
      <c r="K325" s="42" t="str">
        <f t="shared" si="172"/>
        <v/>
      </c>
      <c r="L325" s="55" t="str">
        <f t="shared" si="173"/>
        <v/>
      </c>
      <c r="M325" s="43" t="str">
        <f t="shared" si="174"/>
        <v/>
      </c>
      <c r="N325" s="56" t="str" cm="1">
        <f t="array" ref="N325">IFERROR(IF(_xlfn.SINGLE(B:B)="","",IF(R325="Beer",SUM(LOOKUP(2,1/(Rates!$B$3:$B$5&lt;=W325)/(Rates!$C$3:$C$5&gt;=W325),Rates!$D$3:$D$5)*(X325/100)*W325),IF(R325="Refreshment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56" t="str">
        <f t="shared" si="175"/>
        <v/>
      </c>
      <c r="P325" s="53"/>
      <c r="Q325" s="14" t="str">
        <f t="shared" si="176"/>
        <v/>
      </c>
      <c r="R325" s="57" t="str">
        <f t="shared" si="177"/>
        <v/>
      </c>
      <c r="S325" s="58" t="str">
        <f>IF(B325="","",IF(R325="Refreshment Beverage",VLOOKUP(VALUE(Q325),Rates!G$15:L$19,2,0),VLOOKUP(VALUE(Q325),Rates!G$4:L$12,2,0)))</f>
        <v/>
      </c>
      <c r="T325" s="58" t="str">
        <f t="shared" si="178"/>
        <v/>
      </c>
      <c r="U325" s="58" t="str">
        <f t="shared" si="179"/>
        <v/>
      </c>
      <c r="V325" s="58" t="str">
        <f t="shared" si="180"/>
        <v/>
      </c>
      <c r="W325" s="58" t="str">
        <f t="shared" si="181"/>
        <v/>
      </c>
      <c r="X325" s="59" t="str">
        <f t="shared" si="182"/>
        <v/>
      </c>
      <c r="Y325" s="60" t="str">
        <f>IF(B:B="","",IF(R325="Refreshment Beverage",VLOOKUP(Q325,Rates!G$15:L$19,6,0)*W325,VLOOKUP(Q325,Rates!G$4:L$12,6,0)*W325))</f>
        <v/>
      </c>
      <c r="Z325" s="60" t="str">
        <f t="shared" si="183"/>
        <v/>
      </c>
      <c r="AA325" s="60" t="str">
        <f t="shared" si="171"/>
        <v/>
      </c>
      <c r="AB325" s="61" t="str" cm="1">
        <f t="array" ref="AB325">IF(_xlfn.SINGLE(B:B)="","",IF(R325="Refreshment Beverage","",IF(AND(R325="Beer",Q325=0),SUM(LOOKUP(2,1/(Rates!$B$15:$B$18&lt;=W325)/(Rates!$C$15:$C$18&gt;=W325),Rates!$D$15:$D$18)*W325),VLOOKUP(VALUE(_xlfn.SINGLE(Q:Q)),Rates!A:B,2,0)*W325)))</f>
        <v/>
      </c>
      <c r="AC325" s="61" t="str" cm="1">
        <f t="array" ref="AC325">IF(_xlfn.SINGLE(B:B)="","",IF(R325="Refreshment Beverage","",IF(AND(R325="Beer",Q325=0),SUM(LOOKUP(2,1/(Rates!$B$15:$B$18&lt;=W325)/(Rates!$C$15:$C$18&gt;=W325),Rates!$E$15:$E$18)*W325),VLOOKUP(VALUE(_xlfn.SINGLE(Q:Q)),Rates!A:C,3,0)*W325)))</f>
        <v/>
      </c>
      <c r="AD325" s="168">
        <f>IFERROR(IF(R325="Beer","",IF(OR(Q325=1,Q325=2,Q325=3,Q325=4),VLOOKUP(Q325,Rates!$A$31:$B$34,2,0)*W325,IF(V325=1,VLOOKUP(U325,'REB BEV MIN MKUP'!B:E,4,0),IF(V325&gt;1,VLOOKUP(VALUE(W325),'REB BEV MIN MKUP'!O:Q,3,0),0)))),0)</f>
        <v>0</v>
      </c>
      <c r="AE325" s="62" t="str">
        <f t="shared" si="184"/>
        <v/>
      </c>
      <c r="AF325" s="63" t="str">
        <f t="shared" si="185"/>
        <v/>
      </c>
      <c r="AG325" s="64" t="str">
        <f t="shared" si="186"/>
        <v/>
      </c>
      <c r="AH325" s="65" t="str">
        <f t="shared" si="187"/>
        <v/>
      </c>
      <c r="AI325" s="66" t="str">
        <f>IF(AE:AE="","",IF(R325="Refreshment Beverage",AK325*(Rates!J$19/100),ROUND(SUM(AH325*(Rates!$J$8/100)),4)))</f>
        <v/>
      </c>
      <c r="AJ325" s="67" t="str">
        <f t="shared" si="188"/>
        <v/>
      </c>
      <c r="AK325" s="22" t="str">
        <f t="shared" si="189"/>
        <v/>
      </c>
      <c r="AL325" s="62" t="str">
        <f t="shared" si="190"/>
        <v/>
      </c>
      <c r="AM325" s="63" t="str">
        <f>IF(AS325="","",IF(R325="Refreshment Beverage",ROUND(AS325*Rates!K$19,4),ROUND(AO325*(VLOOKUP(VALUE(Q325),Rates!G$4:L$12,3,0)),4)))</f>
        <v/>
      </c>
      <c r="AN325" s="68" t="str">
        <f>IF(AS325="","",IF(R325="Refreshment Beverage",AS325*(Rates!J$19/100),MAX(AM325,AB325)))</f>
        <v/>
      </c>
      <c r="AO325" s="69" t="str">
        <f t="shared" si="191"/>
        <v/>
      </c>
      <c r="AP325" s="69" t="str">
        <f t="shared" si="192"/>
        <v/>
      </c>
      <c r="AQ325" s="70" t="str">
        <f>IF(AS325="","",IF(R325="Refreshment Beverage",ROUND(SUM(VLOOKUP(Q:Q,Rates!G$15:L$19,3,0)*(AS325-Y325-Z325-AA325)),4),ROUND(SUM(Rates!$K$8*AS325),4)))</f>
        <v/>
      </c>
      <c r="AR325" s="66" t="str">
        <f t="shared" si="193"/>
        <v/>
      </c>
      <c r="AS325" s="22" t="str">
        <f t="shared" si="194"/>
        <v/>
      </c>
      <c r="AT325" s="62" t="str">
        <f t="shared" si="195"/>
        <v/>
      </c>
      <c r="AU325" s="63" t="str">
        <f>IF(AX325="","",IF(R325="Refreshment Beverage",ROUND((BA325-Y325-Z325-AA325)*VLOOKUP(VALUE(Q325),Rates!G$15:L$19,3,0),4),ROUND(AW325*(VLOOKUP(VALUE(Q325),Rates!G:L,3,0)),4)))</f>
        <v/>
      </c>
      <c r="AV325" s="68" t="str">
        <f t="shared" si="196"/>
        <v/>
      </c>
      <c r="AW325" s="69" t="str">
        <f t="shared" si="197"/>
        <v/>
      </c>
      <c r="AX325" s="65" t="str">
        <f t="shared" si="198"/>
        <v/>
      </c>
      <c r="AY325" s="70" t="str">
        <f>IF(AX325="","",IF(R325="Refreshment Beverage",ROUND(SUM(AX325*Rates!K$19),4),ROUND(SUM(AX325*(Rates!J$8/100)),4)))</f>
        <v/>
      </c>
      <c r="AZ325" s="67" t="str">
        <f t="shared" si="199"/>
        <v/>
      </c>
      <c r="BA325" s="22" t="str">
        <f t="shared" si="200"/>
        <v/>
      </c>
      <c r="BD325" s="171"/>
      <c r="BE325" s="171"/>
      <c r="BF325" s="171"/>
      <c r="BG325" s="171"/>
    </row>
    <row r="326" spans="11:59" ht="12.75" customHeight="1" x14ac:dyDescent="0.3">
      <c r="K326" s="42" t="str">
        <f t="shared" si="172"/>
        <v/>
      </c>
      <c r="L326" s="55" t="str">
        <f t="shared" si="173"/>
        <v/>
      </c>
      <c r="M326" s="43" t="str">
        <f t="shared" si="174"/>
        <v/>
      </c>
      <c r="N326" s="56" t="str" cm="1">
        <f t="array" ref="N326">IFERROR(IF(_xlfn.SINGLE(B:B)="","",IF(R326="Beer",SUM(LOOKUP(2,1/(Rates!$B$3:$B$5&lt;=W326)/(Rates!$C$3:$C$5&gt;=W326),Rates!$D$3:$D$5)*(X326/100)*W326),IF(R326="Refreshment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56" t="str">
        <f t="shared" si="175"/>
        <v/>
      </c>
      <c r="P326" s="53"/>
      <c r="Q326" s="14" t="str">
        <f t="shared" si="176"/>
        <v/>
      </c>
      <c r="R326" s="57" t="str">
        <f t="shared" si="177"/>
        <v/>
      </c>
      <c r="S326" s="58" t="str">
        <f>IF(B326="","",IF(R326="Refreshment Beverage",VLOOKUP(VALUE(Q326),Rates!G$15:L$19,2,0),VLOOKUP(VALUE(Q326),Rates!G$4:L$12,2,0)))</f>
        <v/>
      </c>
      <c r="T326" s="58" t="str">
        <f t="shared" si="178"/>
        <v/>
      </c>
      <c r="U326" s="58" t="str">
        <f t="shared" si="179"/>
        <v/>
      </c>
      <c r="V326" s="58" t="str">
        <f t="shared" si="180"/>
        <v/>
      </c>
      <c r="W326" s="58" t="str">
        <f t="shared" si="181"/>
        <v/>
      </c>
      <c r="X326" s="59" t="str">
        <f t="shared" si="182"/>
        <v/>
      </c>
      <c r="Y326" s="60" t="str">
        <f>IF(B:B="","",IF(R326="Refreshment Beverage",VLOOKUP(Q326,Rates!G$15:L$19,6,0)*W326,VLOOKUP(Q326,Rates!G$4:L$12,6,0)*W326))</f>
        <v/>
      </c>
      <c r="Z326" s="60" t="str">
        <f t="shared" si="183"/>
        <v/>
      </c>
      <c r="AA326" s="60" t="str">
        <f t="shared" si="171"/>
        <v/>
      </c>
      <c r="AB326" s="61" t="str" cm="1">
        <f t="array" ref="AB326">IF(_xlfn.SINGLE(B:B)="","",IF(R326="Refreshment Beverage","",IF(AND(R326="Beer",Q326=0),SUM(LOOKUP(2,1/(Rates!$B$15:$B$18&lt;=W326)/(Rates!$C$15:$C$18&gt;=W326),Rates!$D$15:$D$18)*W326),VLOOKUP(VALUE(_xlfn.SINGLE(Q:Q)),Rates!A:B,2,0)*W326)))</f>
        <v/>
      </c>
      <c r="AC326" s="61" t="str" cm="1">
        <f t="array" ref="AC326">IF(_xlfn.SINGLE(B:B)="","",IF(R326="Refreshment Beverage","",IF(AND(R326="Beer",Q326=0),SUM(LOOKUP(2,1/(Rates!$B$15:$B$18&lt;=W326)/(Rates!$C$15:$C$18&gt;=W326),Rates!$E$15:$E$18)*W326),VLOOKUP(VALUE(_xlfn.SINGLE(Q:Q)),Rates!A:C,3,0)*W326)))</f>
        <v/>
      </c>
      <c r="AD326" s="168">
        <f>IFERROR(IF(R326="Beer","",IF(OR(Q326=1,Q326=2,Q326=3,Q326=4),VLOOKUP(Q326,Rates!$A$31:$B$34,2,0)*W326,IF(V326=1,VLOOKUP(U326,'REB BEV MIN MKUP'!B:E,4,0),IF(V326&gt;1,VLOOKUP(VALUE(W326),'REB BEV MIN MKUP'!O:Q,3,0),0)))),0)</f>
        <v>0</v>
      </c>
      <c r="AE326" s="62" t="str">
        <f t="shared" si="184"/>
        <v/>
      </c>
      <c r="AF326" s="63" t="str">
        <f t="shared" si="185"/>
        <v/>
      </c>
      <c r="AG326" s="64" t="str">
        <f t="shared" si="186"/>
        <v/>
      </c>
      <c r="AH326" s="65" t="str">
        <f t="shared" si="187"/>
        <v/>
      </c>
      <c r="AI326" s="66" t="str">
        <f>IF(AE:AE="","",IF(R326="Refreshment Beverage",AK326*(Rates!J$19/100),ROUND(SUM(AH326*(Rates!$J$8/100)),4)))</f>
        <v/>
      </c>
      <c r="AJ326" s="67" t="str">
        <f t="shared" si="188"/>
        <v/>
      </c>
      <c r="AK326" s="22" t="str">
        <f t="shared" si="189"/>
        <v/>
      </c>
      <c r="AL326" s="62" t="str">
        <f t="shared" si="190"/>
        <v/>
      </c>
      <c r="AM326" s="63" t="str">
        <f>IF(AS326="","",IF(R326="Refreshment Beverage",ROUND(AS326*Rates!K$19,4),ROUND(AO326*(VLOOKUP(VALUE(Q326),Rates!G$4:L$12,3,0)),4)))</f>
        <v/>
      </c>
      <c r="AN326" s="68" t="str">
        <f>IF(AS326="","",IF(R326="Refreshment Beverage",AS326*(Rates!J$19/100),MAX(AM326,AB326)))</f>
        <v/>
      </c>
      <c r="AO326" s="69" t="str">
        <f t="shared" si="191"/>
        <v/>
      </c>
      <c r="AP326" s="69" t="str">
        <f t="shared" si="192"/>
        <v/>
      </c>
      <c r="AQ326" s="70" t="str">
        <f>IF(AS326="","",IF(R326="Refreshment Beverage",ROUND(SUM(VLOOKUP(Q:Q,Rates!G$15:L$19,3,0)*(AS326-Y326-Z326-AA326)),4),ROUND(SUM(Rates!$K$8*AS326),4)))</f>
        <v/>
      </c>
      <c r="AR326" s="66" t="str">
        <f t="shared" si="193"/>
        <v/>
      </c>
      <c r="AS326" s="22" t="str">
        <f t="shared" si="194"/>
        <v/>
      </c>
      <c r="AT326" s="62" t="str">
        <f t="shared" si="195"/>
        <v/>
      </c>
      <c r="AU326" s="63" t="str">
        <f>IF(AX326="","",IF(R326="Refreshment Beverage",ROUND((BA326-Y326-Z326-AA326)*VLOOKUP(VALUE(Q326),Rates!G$15:L$19,3,0),4),ROUND(AW326*(VLOOKUP(VALUE(Q326),Rates!G:L,3,0)),4)))</f>
        <v/>
      </c>
      <c r="AV326" s="68" t="str">
        <f t="shared" si="196"/>
        <v/>
      </c>
      <c r="AW326" s="69" t="str">
        <f t="shared" si="197"/>
        <v/>
      </c>
      <c r="AX326" s="65" t="str">
        <f t="shared" si="198"/>
        <v/>
      </c>
      <c r="AY326" s="70" t="str">
        <f>IF(AX326="","",IF(R326="Refreshment Beverage",ROUND(SUM(AX326*Rates!K$19),4),ROUND(SUM(AX326*(Rates!J$8/100)),4)))</f>
        <v/>
      </c>
      <c r="AZ326" s="67" t="str">
        <f t="shared" si="199"/>
        <v/>
      </c>
      <c r="BA326" s="22" t="str">
        <f t="shared" si="200"/>
        <v/>
      </c>
      <c r="BD326" s="171"/>
      <c r="BE326" s="171"/>
      <c r="BF326" s="171"/>
      <c r="BG326" s="171"/>
    </row>
    <row r="327" spans="11:59" ht="12.75" customHeight="1" x14ac:dyDescent="0.3">
      <c r="K327" s="42" t="str">
        <f t="shared" si="172"/>
        <v/>
      </c>
      <c r="L327" s="55" t="str">
        <f t="shared" si="173"/>
        <v/>
      </c>
      <c r="M327" s="43" t="str">
        <f t="shared" si="174"/>
        <v/>
      </c>
      <c r="N327" s="56" t="str" cm="1">
        <f t="array" ref="N327">IFERROR(IF(_xlfn.SINGLE(B:B)="","",IF(R327="Beer",SUM(LOOKUP(2,1/(Rates!$B$3:$B$5&lt;=W327)/(Rates!$C$3:$C$5&gt;=W327),Rates!$D$3:$D$5)*(X327/100)*W327),IF(R327="Refreshment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56" t="str">
        <f t="shared" si="175"/>
        <v/>
      </c>
      <c r="P327" s="53"/>
      <c r="Q327" s="14" t="str">
        <f t="shared" si="176"/>
        <v/>
      </c>
      <c r="R327" s="57" t="str">
        <f t="shared" si="177"/>
        <v/>
      </c>
      <c r="S327" s="58" t="str">
        <f>IF(B327="","",IF(R327="Refreshment Beverage",VLOOKUP(VALUE(Q327),Rates!G$15:L$19,2,0),VLOOKUP(VALUE(Q327),Rates!G$4:L$12,2,0)))</f>
        <v/>
      </c>
      <c r="T327" s="58" t="str">
        <f t="shared" si="178"/>
        <v/>
      </c>
      <c r="U327" s="58" t="str">
        <f t="shared" si="179"/>
        <v/>
      </c>
      <c r="V327" s="58" t="str">
        <f t="shared" si="180"/>
        <v/>
      </c>
      <c r="W327" s="58" t="str">
        <f t="shared" si="181"/>
        <v/>
      </c>
      <c r="X327" s="59" t="str">
        <f t="shared" si="182"/>
        <v/>
      </c>
      <c r="Y327" s="60" t="str">
        <f>IF(B:B="","",IF(R327="Refreshment Beverage",VLOOKUP(Q327,Rates!G$15:L$19,6,0)*W327,VLOOKUP(Q327,Rates!G$4:L$12,6,0)*W327))</f>
        <v/>
      </c>
      <c r="Z327" s="60" t="str">
        <f t="shared" si="183"/>
        <v/>
      </c>
      <c r="AA327" s="60" t="str">
        <f t="shared" ref="AA327:AA390" si="201">IF(B:B="","",IF(AND(T327="Can",V327=8,R327="Beer"),V327*0.0201,IF(AND(T327="Can",V327=15,R327="Beer"),V327*0.0101,IF(AND(T327="Can",V327=20,R327="Beer"),V327*0.0107,IF(AND(T327="Can",V327=30,R327="Beer"),V327*0.0089,IF(AND(T327="Can",V327=36,R327="Beer"),V327*0.0074,IF(AND(T327="Bottle",V327=24,R327="Beer"),V327*0.016,IF(AND(R327="Refreshment Beverage",U327&gt;0.049,U327&lt;0.401),V327*0.0536,IF(AND(R327="Refreshment Beverage",U327&gt;0.4,U327&lt;0.47),V327*0.0643,IF(AND(R327="Refreshment Beverage",U327&gt;0.469,U327&lt;0.66),V327*0.075,IF(AND(R327="Refreshment Beverage",U327&gt;0.659,U327&lt;0.75),V327*0.1071,IF(AND(R327="Refreshment Beverage",U327&gt;0.749,U327&lt;0.9),V327*0.1178,IF(AND(R327="Refreshment Beverage",U327&gt;0.899,U327&lt;1),V327*0.1393,IF(AND(R327="Refreshment Beverage",U327=1),V327*0.1499,IF(AND(R327="Refreshment Beverage",U327=1.14),V327*0.1714,IF(AND(R327="Refreshment Beverage",U327=2),V327*0.2999,IF(AND(R327="Refreshment Beverage",U327=3),V327*0.4499,IF(AND(R327="Refreshment Beverage",U327=1.75),V327*0.2678,0))))))))))))))))))</f>
        <v/>
      </c>
      <c r="AB327" s="61" t="str" cm="1">
        <f t="array" ref="AB327">IF(_xlfn.SINGLE(B:B)="","",IF(R327="Refreshment Beverage","",IF(AND(R327="Beer",Q327=0),SUM(LOOKUP(2,1/(Rates!$B$15:$B$18&lt;=W327)/(Rates!$C$15:$C$18&gt;=W327),Rates!$D$15:$D$18)*W327),VLOOKUP(VALUE(_xlfn.SINGLE(Q:Q)),Rates!A:B,2,0)*W327)))</f>
        <v/>
      </c>
      <c r="AC327" s="61" t="str" cm="1">
        <f t="array" ref="AC327">IF(_xlfn.SINGLE(B:B)="","",IF(R327="Refreshment Beverage","",IF(AND(R327="Beer",Q327=0),SUM(LOOKUP(2,1/(Rates!$B$15:$B$18&lt;=W327)/(Rates!$C$15:$C$18&gt;=W327),Rates!$E$15:$E$18)*W327),VLOOKUP(VALUE(_xlfn.SINGLE(Q:Q)),Rates!A:C,3,0)*W327)))</f>
        <v/>
      </c>
      <c r="AD327" s="168">
        <f>IFERROR(IF(R327="Beer","",IF(OR(Q327=1,Q327=2,Q327=3,Q327=4),VLOOKUP(Q327,Rates!$A$31:$B$34,2,0)*W327,IF(V327=1,VLOOKUP(U327,'REB BEV MIN MKUP'!B:E,4,0),IF(V327&gt;1,VLOOKUP(VALUE(W327),'REB BEV MIN MKUP'!O:Q,3,0),0)))),0)</f>
        <v>0</v>
      </c>
      <c r="AE327" s="62" t="str">
        <f t="shared" si="184"/>
        <v/>
      </c>
      <c r="AF327" s="63" t="str">
        <f t="shared" si="185"/>
        <v/>
      </c>
      <c r="AG327" s="64" t="str">
        <f t="shared" si="186"/>
        <v/>
      </c>
      <c r="AH327" s="65" t="str">
        <f t="shared" si="187"/>
        <v/>
      </c>
      <c r="AI327" s="66" t="str">
        <f>IF(AE:AE="","",IF(R327="Refreshment Beverage",AK327*(Rates!J$19/100),ROUND(SUM(AH327*(Rates!$J$8/100)),4)))</f>
        <v/>
      </c>
      <c r="AJ327" s="67" t="str">
        <f t="shared" si="188"/>
        <v/>
      </c>
      <c r="AK327" s="22" t="str">
        <f t="shared" si="189"/>
        <v/>
      </c>
      <c r="AL327" s="62" t="str">
        <f t="shared" si="190"/>
        <v/>
      </c>
      <c r="AM327" s="63" t="str">
        <f>IF(AS327="","",IF(R327="Refreshment Beverage",ROUND(AS327*Rates!K$19,4),ROUND(AO327*(VLOOKUP(VALUE(Q327),Rates!G$4:L$12,3,0)),4)))</f>
        <v/>
      </c>
      <c r="AN327" s="68" t="str">
        <f>IF(AS327="","",IF(R327="Refreshment Beverage",AS327*(Rates!J$19/100),MAX(AM327,AB327)))</f>
        <v/>
      </c>
      <c r="AO327" s="69" t="str">
        <f t="shared" si="191"/>
        <v/>
      </c>
      <c r="AP327" s="69" t="str">
        <f t="shared" si="192"/>
        <v/>
      </c>
      <c r="AQ327" s="70" t="str">
        <f>IF(AS327="","",IF(R327="Refreshment Beverage",ROUND(SUM(VLOOKUP(Q:Q,Rates!G$15:L$19,3,0)*(AS327-Y327-Z327-AA327)),4),ROUND(SUM(Rates!$K$8*AS327),4)))</f>
        <v/>
      </c>
      <c r="AR327" s="66" t="str">
        <f t="shared" si="193"/>
        <v/>
      </c>
      <c r="AS327" s="22" t="str">
        <f t="shared" si="194"/>
        <v/>
      </c>
      <c r="AT327" s="62" t="str">
        <f t="shared" si="195"/>
        <v/>
      </c>
      <c r="AU327" s="63" t="str">
        <f>IF(AX327="","",IF(R327="Refreshment Beverage",ROUND((BA327-Y327-Z327-AA327)*VLOOKUP(VALUE(Q327),Rates!G$15:L$19,3,0),4),ROUND(AW327*(VLOOKUP(VALUE(Q327),Rates!G:L,3,0)),4)))</f>
        <v/>
      </c>
      <c r="AV327" s="68" t="str">
        <f t="shared" si="196"/>
        <v/>
      </c>
      <c r="AW327" s="69" t="str">
        <f t="shared" si="197"/>
        <v/>
      </c>
      <c r="AX327" s="65" t="str">
        <f t="shared" si="198"/>
        <v/>
      </c>
      <c r="AY327" s="70" t="str">
        <f>IF(AX327="","",IF(R327="Refreshment Beverage",ROUND(SUM(AX327*Rates!K$19),4),ROUND(SUM(AX327*(Rates!J$8/100)),4)))</f>
        <v/>
      </c>
      <c r="AZ327" s="67" t="str">
        <f t="shared" si="199"/>
        <v/>
      </c>
      <c r="BA327" s="22" t="str">
        <f t="shared" si="200"/>
        <v/>
      </c>
      <c r="BD327" s="171"/>
      <c r="BE327" s="171"/>
      <c r="BF327" s="171"/>
      <c r="BG327" s="171"/>
    </row>
    <row r="328" spans="11:59" ht="12.75" customHeight="1" x14ac:dyDescent="0.3">
      <c r="K328" s="42" t="str">
        <f t="shared" ref="K328:K391" si="202">IFERROR(IF(B:B="","",IF(OR(C328="",E328="",F328="",G328="",H328="",I328="",J328=""),"",ROUND(IF(J328="Gross Price to Brewers",AE328,IF(J328="Retail Price",AL328,IF(J328="Licensee Retail",AT328,""))),2))),"")</f>
        <v/>
      </c>
      <c r="L328" s="55" t="str">
        <f t="shared" ref="L328:L391" si="203">IFERROR(IF(B:B="","",IF(OR(C328="",E328="",F328="",G328="",H328="",I328="",J328=""),"",ROUND(IF(J328="Gross Price to Brewers",AH328,IF(J328="Retail Price",AP328,IF(J328="Licensee Retail",AX328,""))),2))),"")</f>
        <v/>
      </c>
      <c r="M328" s="43" t="str">
        <f t="shared" ref="M328:M391" si="204">IFERROR(IF(B:B="","",IF(OR(C328="",E328="",F328="",G328="",H328="",I328="",J328=""),"",ROUND(IF(J328="Gross Price to Brewers",AK328,IF(J328="Retail Price",AS328,IF(J328="Licensee Retail",BA328,""))),2))),"")</f>
        <v/>
      </c>
      <c r="N328" s="56" t="str" cm="1">
        <f t="array" ref="N328">IFERROR(IF(_xlfn.SINGLE(B:B)="","",IF(R328="Beer",SUM(LOOKUP(2,1/(Rates!$B$3:$B$5&lt;=W328)/(Rates!$C$3:$C$5&gt;=W328),Rates!$D$3:$D$5)*(X328/100)*W328),IF(R328="Refreshment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56" t="str">
        <f t="shared" ref="O328:O391" si="205">IF(B:B="","",IF(M328&gt;N328,"YES","NO"))</f>
        <v/>
      </c>
      <c r="P328" s="53"/>
      <c r="Q328" s="14" t="str">
        <f t="shared" ref="Q328:Q391" si="206">IF(B328="","",IF(OR(D328="",D328=0),0,D328))</f>
        <v/>
      </c>
      <c r="R328" s="57" t="str">
        <f t="shared" ref="R328:R391" si="207">IF(C328="","",IF(C328="Beer","Beer",IF(C328="Malt-Based Cooler","Refreshment Beverage")))</f>
        <v/>
      </c>
      <c r="S328" s="58" t="str">
        <f>IF(B328="","",IF(R328="Refreshment Beverage",VLOOKUP(VALUE(Q328),Rates!G$15:L$19,2,0),VLOOKUP(VALUE(Q328),Rates!G$4:L$12,2,0)))</f>
        <v/>
      </c>
      <c r="T328" s="58" t="str">
        <f t="shared" ref="T328:T391" si="208">IF(B328="","",G328)</f>
        <v/>
      </c>
      <c r="U328" s="58" t="str">
        <f t="shared" ref="U328:U391" si="209">IF(B:B="","",SUM(W328/V328))</f>
        <v/>
      </c>
      <c r="V328" s="58" t="str">
        <f t="shared" ref="V328:V391" si="210">IF(B328="","",F328)</f>
        <v/>
      </c>
      <c r="W328" s="58" t="str">
        <f t="shared" ref="W328:W391" si="211">IF(B328="","",E328*F328)</f>
        <v/>
      </c>
      <c r="X328" s="59" t="str">
        <f t="shared" ref="X328:X391" si="212">IF(B328="","",H328)</f>
        <v/>
      </c>
      <c r="Y328" s="60" t="str">
        <f>IF(B:B="","",IF(R328="Refreshment Beverage",VLOOKUP(Q328,Rates!G$15:L$19,6,0)*W328,VLOOKUP(Q328,Rates!G$4:L$12,6,0)*W328))</f>
        <v/>
      </c>
      <c r="Z328" s="60" t="str">
        <f t="shared" ref="Z328:Z391" si="213">IF(B:B="","",IF(R328="Refreshment Beverage",0,IF(T328="Keg",0,ROUND(0.34/12*V328,2))))</f>
        <v/>
      </c>
      <c r="AA328" s="60" t="str">
        <f t="shared" si="201"/>
        <v/>
      </c>
      <c r="AB328" s="61" t="str" cm="1">
        <f t="array" ref="AB328">IF(_xlfn.SINGLE(B:B)="","",IF(R328="Refreshment Beverage","",IF(AND(R328="Beer",Q328=0),SUM(LOOKUP(2,1/(Rates!$B$15:$B$18&lt;=W328)/(Rates!$C$15:$C$18&gt;=W328),Rates!$D$15:$D$18)*W328),VLOOKUP(VALUE(_xlfn.SINGLE(Q:Q)),Rates!A:B,2,0)*W328)))</f>
        <v/>
      </c>
      <c r="AC328" s="61" t="str" cm="1">
        <f t="array" ref="AC328">IF(_xlfn.SINGLE(B:B)="","",IF(R328="Refreshment Beverage","",IF(AND(R328="Beer",Q328=0),SUM(LOOKUP(2,1/(Rates!$B$15:$B$18&lt;=W328)/(Rates!$C$15:$C$18&gt;=W328),Rates!$E$15:$E$18)*W328),VLOOKUP(VALUE(_xlfn.SINGLE(Q:Q)),Rates!A:C,3,0)*W328)))</f>
        <v/>
      </c>
      <c r="AD328" s="168">
        <f>IFERROR(IF(R328="Beer","",IF(OR(Q328=1,Q328=2,Q328=3,Q328=4),VLOOKUP(Q328,Rates!$A$31:$B$34,2,0)*W328,IF(V328=1,VLOOKUP(U328,'REB BEV MIN MKUP'!B:E,4,0),IF(V328&gt;1,VLOOKUP(VALUE(W328),'REB BEV MIN MKUP'!O:Q,3,0),0)))),0)</f>
        <v>0</v>
      </c>
      <c r="AE328" s="62" t="str">
        <f t="shared" ref="AE328:AE391" si="214">IF(J328="Gross Price to Brewers",I328,"")</f>
        <v/>
      </c>
      <c r="AF328" s="63" t="str">
        <f t="shared" ref="AF328:AF391" si="215">IF(AE:AE="","",ROUND(SUM(AE328*(S328/100)),4))</f>
        <v/>
      </c>
      <c r="AG328" s="64" t="str">
        <f t="shared" ref="AG328:AG391" si="216">IF(AE:AE="","",IF(R328="Refreshment Beverage",MAX(AF328,AD328),MAX(AB328,AF328)))</f>
        <v/>
      </c>
      <c r="AH328" s="65" t="str">
        <f t="shared" ref="AH328:AH391" si="217">IF(AE:AE="","",IF(R328="Refreshment Beverage",AK328-AJ328,SUM(Y328:AA328)+AE328+AG328))</f>
        <v/>
      </c>
      <c r="AI328" s="66" t="str">
        <f>IF(AE:AE="","",IF(R328="Refreshment Beverage",AK328*(Rates!J$19/100),ROUND(SUM(AH328*(Rates!$J$8/100)),4)))</f>
        <v/>
      </c>
      <c r="AJ328" s="67" t="str">
        <f t="shared" ref="AJ328:AJ391" si="218">IF(AE:AE="","",IF(R328="Refreshment Beverage",AI328,MAX(AC328,AI328)))</f>
        <v/>
      </c>
      <c r="AK328" s="22" t="str">
        <f t="shared" ref="AK328:AK391" si="219">IF(AE:AE="","",IF(R328="Refreshment Beverage",SUM(AE328+Y328+Z328+AA328+AG328),SUM(AH328+AJ328)))</f>
        <v/>
      </c>
      <c r="AL328" s="62" t="str">
        <f t="shared" ref="AL328:AL391" si="220">IF(AS328="","",IF(R328="Refreshment Beverage",ROUND(SUM(AS328-AR328-AA328-Z328-Y328),2),ROUND(SUM(AS328-AR328-AN328-Y328-Z328-AA328),2)))</f>
        <v/>
      </c>
      <c r="AM328" s="63" t="str">
        <f>IF(AS328="","",IF(R328="Refreshment Beverage",ROUND(AS328*Rates!K$19,4),ROUND(AO328*(VLOOKUP(VALUE(Q328),Rates!G$4:L$12,3,0)),4)))</f>
        <v/>
      </c>
      <c r="AN328" s="68" t="str">
        <f>IF(AS328="","",IF(R328="Refreshment Beverage",AS328*(Rates!J$19/100),MAX(AM328,AB328)))</f>
        <v/>
      </c>
      <c r="AO328" s="69" t="str">
        <f t="shared" ref="AO328:AO391" si="221">IF(AS328="","",ROUND(SUM(AS328-AR328-Y328-Z328-AA328),4))</f>
        <v/>
      </c>
      <c r="AP328" s="69" t="str">
        <f t="shared" ref="AP328:AP391" si="222">IF(AS328="","",IF(R328="Refreshment Beverage",ROUND(AS328-AN328,2),ROUND(SUM(AS328-AR328),2)))</f>
        <v/>
      </c>
      <c r="AQ328" s="70" t="str">
        <f>IF(AS328="","",IF(R328="Refreshment Beverage",ROUND(SUM(VLOOKUP(Q:Q,Rates!G$15:L$19,3,0)*(AS328-Y328-Z328-AA328)),4),ROUND(SUM(Rates!$K$8*AS328),4)))</f>
        <v/>
      </c>
      <c r="AR328" s="66" t="str">
        <f t="shared" ref="AR328:AR391" si="223">IF(AS328="","",IF(R328="Refreshment Beverage",MAX(AD328,AQ328),MAX(AQ328,AC328)))</f>
        <v/>
      </c>
      <c r="AS328" s="22" t="str">
        <f t="shared" ref="AS328:AS391" si="224">IF(J328="Retail Price",SUM(I328+0.004),"")</f>
        <v/>
      </c>
      <c r="AT328" s="62" t="str">
        <f t="shared" ref="AT328:AT391" si="225">IF(AX328="","",IF(R328="Refreshment Beverage",SUM(BA328-AV328-Y328-Z328-AA328),SUM(AX328-AV328-Y328-Z328-AA328)))</f>
        <v/>
      </c>
      <c r="AU328" s="63" t="str">
        <f>IF(AX328="","",IF(R328="Refreshment Beverage",ROUND((BA328-Y328-Z328-AA328)*VLOOKUP(VALUE(Q328),Rates!G$15:L$19,3,0),4),ROUND(AW328*(VLOOKUP(VALUE(Q328),Rates!G:L,3,0)),4)))</f>
        <v/>
      </c>
      <c r="AV328" s="68" t="str">
        <f t="shared" ref="AV328:AV391" si="226">IF(AX328="","",IF(R328="Refreshment Beverage",MAX(AU328,AD328),MAX(AB328,AU328)))</f>
        <v/>
      </c>
      <c r="AW328" s="69" t="str">
        <f t="shared" ref="AW328:AW391" si="227">IF(AX328="","",IF(R328="Refreshment Beverage",SUM(BA328-AV328-Y328-Z328-AA328),ROUND(SUM(BA328-AZ328-Y328-Z328-AA328),4)))</f>
        <v/>
      </c>
      <c r="AX328" s="65" t="str">
        <f t="shared" ref="AX328:AX391" si="228">IF(J328="Licensee Retail",I328,"")</f>
        <v/>
      </c>
      <c r="AY328" s="70" t="str">
        <f>IF(AX328="","",IF(R328="Refreshment Beverage",ROUND(SUM(AX328*Rates!K$19),4),ROUND(SUM(AX328*(Rates!J$8/100)),4)))</f>
        <v/>
      </c>
      <c r="AZ328" s="67" t="str">
        <f t="shared" ref="AZ328:AZ391" si="229">IF(AX328="","",MAX($AC328,AY328))</f>
        <v/>
      </c>
      <c r="BA328" s="22" t="str">
        <f t="shared" ref="BA328:BA391" si="230">IF(AX328="","",SUM(AX328+AZ328))</f>
        <v/>
      </c>
      <c r="BD328" s="171"/>
      <c r="BE328" s="171"/>
      <c r="BF328" s="171"/>
      <c r="BG328" s="171"/>
    </row>
    <row r="329" spans="11:59" ht="12.75" customHeight="1" x14ac:dyDescent="0.3">
      <c r="K329" s="42" t="str">
        <f t="shared" si="202"/>
        <v/>
      </c>
      <c r="L329" s="55" t="str">
        <f t="shared" si="203"/>
        <v/>
      </c>
      <c r="M329" s="43" t="str">
        <f t="shared" si="204"/>
        <v/>
      </c>
      <c r="N329" s="56" t="str" cm="1">
        <f t="array" ref="N329">IFERROR(IF(_xlfn.SINGLE(B:B)="","",IF(R329="Beer",SUM(LOOKUP(2,1/(Rates!$B$3:$B$5&lt;=W329)/(Rates!$C$3:$C$5&gt;=W329),Rates!$D$3:$D$5)*(X329/100)*W329),IF(R329="Refreshment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56" t="str">
        <f t="shared" si="205"/>
        <v/>
      </c>
      <c r="P329" s="53"/>
      <c r="Q329" s="14" t="str">
        <f t="shared" si="206"/>
        <v/>
      </c>
      <c r="R329" s="57" t="str">
        <f t="shared" si="207"/>
        <v/>
      </c>
      <c r="S329" s="58" t="str">
        <f>IF(B329="","",IF(R329="Refreshment Beverage",VLOOKUP(VALUE(Q329),Rates!G$15:L$19,2,0),VLOOKUP(VALUE(Q329),Rates!G$4:L$12,2,0)))</f>
        <v/>
      </c>
      <c r="T329" s="58" t="str">
        <f t="shared" si="208"/>
        <v/>
      </c>
      <c r="U329" s="58" t="str">
        <f t="shared" si="209"/>
        <v/>
      </c>
      <c r="V329" s="58" t="str">
        <f t="shared" si="210"/>
        <v/>
      </c>
      <c r="W329" s="58" t="str">
        <f t="shared" si="211"/>
        <v/>
      </c>
      <c r="X329" s="59" t="str">
        <f t="shared" si="212"/>
        <v/>
      </c>
      <c r="Y329" s="60" t="str">
        <f>IF(B:B="","",IF(R329="Refreshment Beverage",VLOOKUP(Q329,Rates!G$15:L$19,6,0)*W329,VLOOKUP(Q329,Rates!G$4:L$12,6,0)*W329))</f>
        <v/>
      </c>
      <c r="Z329" s="60" t="str">
        <f t="shared" si="213"/>
        <v/>
      </c>
      <c r="AA329" s="60" t="str">
        <f t="shared" si="201"/>
        <v/>
      </c>
      <c r="AB329" s="61" t="str" cm="1">
        <f t="array" ref="AB329">IF(_xlfn.SINGLE(B:B)="","",IF(R329="Refreshment Beverage","",IF(AND(R329="Beer",Q329=0),SUM(LOOKUP(2,1/(Rates!$B$15:$B$18&lt;=W329)/(Rates!$C$15:$C$18&gt;=W329),Rates!$D$15:$D$18)*W329),VLOOKUP(VALUE(_xlfn.SINGLE(Q:Q)),Rates!A:B,2,0)*W329)))</f>
        <v/>
      </c>
      <c r="AC329" s="61" t="str" cm="1">
        <f t="array" ref="AC329">IF(_xlfn.SINGLE(B:B)="","",IF(R329="Refreshment Beverage","",IF(AND(R329="Beer",Q329=0),SUM(LOOKUP(2,1/(Rates!$B$15:$B$18&lt;=W329)/(Rates!$C$15:$C$18&gt;=W329),Rates!$E$15:$E$18)*W329),VLOOKUP(VALUE(_xlfn.SINGLE(Q:Q)),Rates!A:C,3,0)*W329)))</f>
        <v/>
      </c>
      <c r="AD329" s="168">
        <f>IFERROR(IF(R329="Beer","",IF(OR(Q329=1,Q329=2,Q329=3,Q329=4),VLOOKUP(Q329,Rates!$A$31:$B$34,2,0)*W329,IF(V329=1,VLOOKUP(U329,'REB BEV MIN MKUP'!B:E,4,0),IF(V329&gt;1,VLOOKUP(VALUE(W329),'REB BEV MIN MKUP'!O:Q,3,0),0)))),0)</f>
        <v>0</v>
      </c>
      <c r="AE329" s="62" t="str">
        <f t="shared" si="214"/>
        <v/>
      </c>
      <c r="AF329" s="63" t="str">
        <f t="shared" si="215"/>
        <v/>
      </c>
      <c r="AG329" s="64" t="str">
        <f t="shared" si="216"/>
        <v/>
      </c>
      <c r="AH329" s="65" t="str">
        <f t="shared" si="217"/>
        <v/>
      </c>
      <c r="AI329" s="66" t="str">
        <f>IF(AE:AE="","",IF(R329="Refreshment Beverage",AK329*(Rates!J$19/100),ROUND(SUM(AH329*(Rates!$J$8/100)),4)))</f>
        <v/>
      </c>
      <c r="AJ329" s="67" t="str">
        <f t="shared" si="218"/>
        <v/>
      </c>
      <c r="AK329" s="22" t="str">
        <f t="shared" si="219"/>
        <v/>
      </c>
      <c r="AL329" s="62" t="str">
        <f t="shared" si="220"/>
        <v/>
      </c>
      <c r="AM329" s="63" t="str">
        <f>IF(AS329="","",IF(R329="Refreshment Beverage",ROUND(AS329*Rates!K$19,4),ROUND(AO329*(VLOOKUP(VALUE(Q329),Rates!G$4:L$12,3,0)),4)))</f>
        <v/>
      </c>
      <c r="AN329" s="68" t="str">
        <f>IF(AS329="","",IF(R329="Refreshment Beverage",AS329*(Rates!J$19/100),MAX(AM329,AB329)))</f>
        <v/>
      </c>
      <c r="AO329" s="69" t="str">
        <f t="shared" si="221"/>
        <v/>
      </c>
      <c r="AP329" s="69" t="str">
        <f t="shared" si="222"/>
        <v/>
      </c>
      <c r="AQ329" s="70" t="str">
        <f>IF(AS329="","",IF(R329="Refreshment Beverage",ROUND(SUM(VLOOKUP(Q:Q,Rates!G$15:L$19,3,0)*(AS329-Y329-Z329-AA329)),4),ROUND(SUM(Rates!$K$8*AS329),4)))</f>
        <v/>
      </c>
      <c r="AR329" s="66" t="str">
        <f t="shared" si="223"/>
        <v/>
      </c>
      <c r="AS329" s="22" t="str">
        <f t="shared" si="224"/>
        <v/>
      </c>
      <c r="AT329" s="62" t="str">
        <f t="shared" si="225"/>
        <v/>
      </c>
      <c r="AU329" s="63" t="str">
        <f>IF(AX329="","",IF(R329="Refreshment Beverage",ROUND((BA329-Y329-Z329-AA329)*VLOOKUP(VALUE(Q329),Rates!G$15:L$19,3,0),4),ROUND(AW329*(VLOOKUP(VALUE(Q329),Rates!G:L,3,0)),4)))</f>
        <v/>
      </c>
      <c r="AV329" s="68" t="str">
        <f t="shared" si="226"/>
        <v/>
      </c>
      <c r="AW329" s="69" t="str">
        <f t="shared" si="227"/>
        <v/>
      </c>
      <c r="AX329" s="65" t="str">
        <f t="shared" si="228"/>
        <v/>
      </c>
      <c r="AY329" s="70" t="str">
        <f>IF(AX329="","",IF(R329="Refreshment Beverage",ROUND(SUM(AX329*Rates!K$19),4),ROUND(SUM(AX329*(Rates!J$8/100)),4)))</f>
        <v/>
      </c>
      <c r="AZ329" s="67" t="str">
        <f t="shared" si="229"/>
        <v/>
      </c>
      <c r="BA329" s="22" t="str">
        <f t="shared" si="230"/>
        <v/>
      </c>
      <c r="BD329" s="171"/>
      <c r="BE329" s="171"/>
      <c r="BF329" s="171"/>
      <c r="BG329" s="171"/>
    </row>
    <row r="330" spans="11:59" ht="12.75" customHeight="1" x14ac:dyDescent="0.3">
      <c r="K330" s="42" t="str">
        <f t="shared" si="202"/>
        <v/>
      </c>
      <c r="L330" s="55" t="str">
        <f t="shared" si="203"/>
        <v/>
      </c>
      <c r="M330" s="43" t="str">
        <f t="shared" si="204"/>
        <v/>
      </c>
      <c r="N330" s="56" t="str" cm="1">
        <f t="array" ref="N330">IFERROR(IF(_xlfn.SINGLE(B:B)="","",IF(R330="Beer",SUM(LOOKUP(2,1/(Rates!$B$3:$B$5&lt;=W330)/(Rates!$C$3:$C$5&gt;=W330),Rates!$D$3:$D$5)*(X330/100)*W330),IF(R330="Refreshment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56" t="str">
        <f t="shared" si="205"/>
        <v/>
      </c>
      <c r="P330" s="53"/>
      <c r="Q330" s="14" t="str">
        <f t="shared" si="206"/>
        <v/>
      </c>
      <c r="R330" s="57" t="str">
        <f t="shared" si="207"/>
        <v/>
      </c>
      <c r="S330" s="58" t="str">
        <f>IF(B330="","",IF(R330="Refreshment Beverage",VLOOKUP(VALUE(Q330),Rates!G$15:L$19,2,0),VLOOKUP(VALUE(Q330),Rates!G$4:L$12,2,0)))</f>
        <v/>
      </c>
      <c r="T330" s="58" t="str">
        <f t="shared" si="208"/>
        <v/>
      </c>
      <c r="U330" s="58" t="str">
        <f t="shared" si="209"/>
        <v/>
      </c>
      <c r="V330" s="58" t="str">
        <f t="shared" si="210"/>
        <v/>
      </c>
      <c r="W330" s="58" t="str">
        <f t="shared" si="211"/>
        <v/>
      </c>
      <c r="X330" s="59" t="str">
        <f t="shared" si="212"/>
        <v/>
      </c>
      <c r="Y330" s="60" t="str">
        <f>IF(B:B="","",IF(R330="Refreshment Beverage",VLOOKUP(Q330,Rates!G$15:L$19,6,0)*W330,VLOOKUP(Q330,Rates!G$4:L$12,6,0)*W330))</f>
        <v/>
      </c>
      <c r="Z330" s="60" t="str">
        <f t="shared" si="213"/>
        <v/>
      </c>
      <c r="AA330" s="60" t="str">
        <f t="shared" si="201"/>
        <v/>
      </c>
      <c r="AB330" s="61" t="str" cm="1">
        <f t="array" ref="AB330">IF(_xlfn.SINGLE(B:B)="","",IF(R330="Refreshment Beverage","",IF(AND(R330="Beer",Q330=0),SUM(LOOKUP(2,1/(Rates!$B$15:$B$18&lt;=W330)/(Rates!$C$15:$C$18&gt;=W330),Rates!$D$15:$D$18)*W330),VLOOKUP(VALUE(_xlfn.SINGLE(Q:Q)),Rates!A:B,2,0)*W330)))</f>
        <v/>
      </c>
      <c r="AC330" s="61" t="str" cm="1">
        <f t="array" ref="AC330">IF(_xlfn.SINGLE(B:B)="","",IF(R330="Refreshment Beverage","",IF(AND(R330="Beer",Q330=0),SUM(LOOKUP(2,1/(Rates!$B$15:$B$18&lt;=W330)/(Rates!$C$15:$C$18&gt;=W330),Rates!$E$15:$E$18)*W330),VLOOKUP(VALUE(_xlfn.SINGLE(Q:Q)),Rates!A:C,3,0)*W330)))</f>
        <v/>
      </c>
      <c r="AD330" s="168">
        <f>IFERROR(IF(R330="Beer","",IF(OR(Q330=1,Q330=2,Q330=3,Q330=4),VLOOKUP(Q330,Rates!$A$31:$B$34,2,0)*W330,IF(V330=1,VLOOKUP(U330,'REB BEV MIN MKUP'!B:E,4,0),IF(V330&gt;1,VLOOKUP(VALUE(W330),'REB BEV MIN MKUP'!O:Q,3,0),0)))),0)</f>
        <v>0</v>
      </c>
      <c r="AE330" s="62" t="str">
        <f t="shared" si="214"/>
        <v/>
      </c>
      <c r="AF330" s="63" t="str">
        <f t="shared" si="215"/>
        <v/>
      </c>
      <c r="AG330" s="64" t="str">
        <f t="shared" si="216"/>
        <v/>
      </c>
      <c r="AH330" s="65" t="str">
        <f t="shared" si="217"/>
        <v/>
      </c>
      <c r="AI330" s="66" t="str">
        <f>IF(AE:AE="","",IF(R330="Refreshment Beverage",AK330*(Rates!J$19/100),ROUND(SUM(AH330*(Rates!$J$8/100)),4)))</f>
        <v/>
      </c>
      <c r="AJ330" s="67" t="str">
        <f t="shared" si="218"/>
        <v/>
      </c>
      <c r="AK330" s="22" t="str">
        <f t="shared" si="219"/>
        <v/>
      </c>
      <c r="AL330" s="62" t="str">
        <f t="shared" si="220"/>
        <v/>
      </c>
      <c r="AM330" s="63" t="str">
        <f>IF(AS330="","",IF(R330="Refreshment Beverage",ROUND(AS330*Rates!K$19,4),ROUND(AO330*(VLOOKUP(VALUE(Q330),Rates!G$4:L$12,3,0)),4)))</f>
        <v/>
      </c>
      <c r="AN330" s="68" t="str">
        <f>IF(AS330="","",IF(R330="Refreshment Beverage",AS330*(Rates!J$19/100),MAX(AM330,AB330)))</f>
        <v/>
      </c>
      <c r="AO330" s="69" t="str">
        <f t="shared" si="221"/>
        <v/>
      </c>
      <c r="AP330" s="69" t="str">
        <f t="shared" si="222"/>
        <v/>
      </c>
      <c r="AQ330" s="70" t="str">
        <f>IF(AS330="","",IF(R330="Refreshment Beverage",ROUND(SUM(VLOOKUP(Q:Q,Rates!G$15:L$19,3,0)*(AS330-Y330-Z330-AA330)),4),ROUND(SUM(Rates!$K$8*AS330),4)))</f>
        <v/>
      </c>
      <c r="AR330" s="66" t="str">
        <f t="shared" si="223"/>
        <v/>
      </c>
      <c r="AS330" s="22" t="str">
        <f t="shared" si="224"/>
        <v/>
      </c>
      <c r="AT330" s="62" t="str">
        <f t="shared" si="225"/>
        <v/>
      </c>
      <c r="AU330" s="63" t="str">
        <f>IF(AX330="","",IF(R330="Refreshment Beverage",ROUND((BA330-Y330-Z330-AA330)*VLOOKUP(VALUE(Q330),Rates!G$15:L$19,3,0),4),ROUND(AW330*(VLOOKUP(VALUE(Q330),Rates!G:L,3,0)),4)))</f>
        <v/>
      </c>
      <c r="AV330" s="68" t="str">
        <f t="shared" si="226"/>
        <v/>
      </c>
      <c r="AW330" s="69" t="str">
        <f t="shared" si="227"/>
        <v/>
      </c>
      <c r="AX330" s="65" t="str">
        <f t="shared" si="228"/>
        <v/>
      </c>
      <c r="AY330" s="70" t="str">
        <f>IF(AX330="","",IF(R330="Refreshment Beverage",ROUND(SUM(AX330*Rates!K$19),4),ROUND(SUM(AX330*(Rates!J$8/100)),4)))</f>
        <v/>
      </c>
      <c r="AZ330" s="67" t="str">
        <f t="shared" si="229"/>
        <v/>
      </c>
      <c r="BA330" s="22" t="str">
        <f t="shared" si="230"/>
        <v/>
      </c>
      <c r="BD330" s="171"/>
      <c r="BE330" s="171"/>
      <c r="BF330" s="171"/>
      <c r="BG330" s="171"/>
    </row>
    <row r="331" spans="11:59" ht="12.75" customHeight="1" x14ac:dyDescent="0.3">
      <c r="K331" s="42" t="str">
        <f t="shared" si="202"/>
        <v/>
      </c>
      <c r="L331" s="55" t="str">
        <f t="shared" si="203"/>
        <v/>
      </c>
      <c r="M331" s="43" t="str">
        <f t="shared" si="204"/>
        <v/>
      </c>
      <c r="N331" s="56" t="str" cm="1">
        <f t="array" ref="N331">IFERROR(IF(_xlfn.SINGLE(B:B)="","",IF(R331="Beer",SUM(LOOKUP(2,1/(Rates!$B$3:$B$5&lt;=W331)/(Rates!$C$3:$C$5&gt;=W331),Rates!$D$3:$D$5)*(X331/100)*W331),IF(R331="Refreshment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56" t="str">
        <f t="shared" si="205"/>
        <v/>
      </c>
      <c r="P331" s="53"/>
      <c r="Q331" s="14" t="str">
        <f t="shared" si="206"/>
        <v/>
      </c>
      <c r="R331" s="57" t="str">
        <f t="shared" si="207"/>
        <v/>
      </c>
      <c r="S331" s="58" t="str">
        <f>IF(B331="","",IF(R331="Refreshment Beverage",VLOOKUP(VALUE(Q331),Rates!G$15:L$19,2,0),VLOOKUP(VALUE(Q331),Rates!G$4:L$12,2,0)))</f>
        <v/>
      </c>
      <c r="T331" s="58" t="str">
        <f t="shared" si="208"/>
        <v/>
      </c>
      <c r="U331" s="58" t="str">
        <f t="shared" si="209"/>
        <v/>
      </c>
      <c r="V331" s="58" t="str">
        <f t="shared" si="210"/>
        <v/>
      </c>
      <c r="W331" s="58" t="str">
        <f t="shared" si="211"/>
        <v/>
      </c>
      <c r="X331" s="59" t="str">
        <f t="shared" si="212"/>
        <v/>
      </c>
      <c r="Y331" s="60" t="str">
        <f>IF(B:B="","",IF(R331="Refreshment Beverage",VLOOKUP(Q331,Rates!G$15:L$19,6,0)*W331,VLOOKUP(Q331,Rates!G$4:L$12,6,0)*W331))</f>
        <v/>
      </c>
      <c r="Z331" s="60" t="str">
        <f t="shared" si="213"/>
        <v/>
      </c>
      <c r="AA331" s="60" t="str">
        <f t="shared" si="201"/>
        <v/>
      </c>
      <c r="AB331" s="61" t="str" cm="1">
        <f t="array" ref="AB331">IF(_xlfn.SINGLE(B:B)="","",IF(R331="Refreshment Beverage","",IF(AND(R331="Beer",Q331=0),SUM(LOOKUP(2,1/(Rates!$B$15:$B$18&lt;=W331)/(Rates!$C$15:$C$18&gt;=W331),Rates!$D$15:$D$18)*W331),VLOOKUP(VALUE(_xlfn.SINGLE(Q:Q)),Rates!A:B,2,0)*W331)))</f>
        <v/>
      </c>
      <c r="AC331" s="61" t="str" cm="1">
        <f t="array" ref="AC331">IF(_xlfn.SINGLE(B:B)="","",IF(R331="Refreshment Beverage","",IF(AND(R331="Beer",Q331=0),SUM(LOOKUP(2,1/(Rates!$B$15:$B$18&lt;=W331)/(Rates!$C$15:$C$18&gt;=W331),Rates!$E$15:$E$18)*W331),VLOOKUP(VALUE(_xlfn.SINGLE(Q:Q)),Rates!A:C,3,0)*W331)))</f>
        <v/>
      </c>
      <c r="AD331" s="168">
        <f>IFERROR(IF(R331="Beer","",IF(OR(Q331=1,Q331=2,Q331=3,Q331=4),VLOOKUP(Q331,Rates!$A$31:$B$34,2,0)*W331,IF(V331=1,VLOOKUP(U331,'REB BEV MIN MKUP'!B:E,4,0),IF(V331&gt;1,VLOOKUP(VALUE(W331),'REB BEV MIN MKUP'!O:Q,3,0),0)))),0)</f>
        <v>0</v>
      </c>
      <c r="AE331" s="62" t="str">
        <f t="shared" si="214"/>
        <v/>
      </c>
      <c r="AF331" s="63" t="str">
        <f t="shared" si="215"/>
        <v/>
      </c>
      <c r="AG331" s="64" t="str">
        <f t="shared" si="216"/>
        <v/>
      </c>
      <c r="AH331" s="65" t="str">
        <f t="shared" si="217"/>
        <v/>
      </c>
      <c r="AI331" s="66" t="str">
        <f>IF(AE:AE="","",IF(R331="Refreshment Beverage",AK331*(Rates!J$19/100),ROUND(SUM(AH331*(Rates!$J$8/100)),4)))</f>
        <v/>
      </c>
      <c r="AJ331" s="67" t="str">
        <f t="shared" si="218"/>
        <v/>
      </c>
      <c r="AK331" s="22" t="str">
        <f t="shared" si="219"/>
        <v/>
      </c>
      <c r="AL331" s="62" t="str">
        <f t="shared" si="220"/>
        <v/>
      </c>
      <c r="AM331" s="63" t="str">
        <f>IF(AS331="","",IF(R331="Refreshment Beverage",ROUND(AS331*Rates!K$19,4),ROUND(AO331*(VLOOKUP(VALUE(Q331),Rates!G$4:L$12,3,0)),4)))</f>
        <v/>
      </c>
      <c r="AN331" s="68" t="str">
        <f>IF(AS331="","",IF(R331="Refreshment Beverage",AS331*(Rates!J$19/100),MAX(AM331,AB331)))</f>
        <v/>
      </c>
      <c r="AO331" s="69" t="str">
        <f t="shared" si="221"/>
        <v/>
      </c>
      <c r="AP331" s="69" t="str">
        <f t="shared" si="222"/>
        <v/>
      </c>
      <c r="AQ331" s="70" t="str">
        <f>IF(AS331="","",IF(R331="Refreshment Beverage",ROUND(SUM(VLOOKUP(Q:Q,Rates!G$15:L$19,3,0)*(AS331-Y331-Z331-AA331)),4),ROUND(SUM(Rates!$K$8*AS331),4)))</f>
        <v/>
      </c>
      <c r="AR331" s="66" t="str">
        <f t="shared" si="223"/>
        <v/>
      </c>
      <c r="AS331" s="22" t="str">
        <f t="shared" si="224"/>
        <v/>
      </c>
      <c r="AT331" s="62" t="str">
        <f t="shared" si="225"/>
        <v/>
      </c>
      <c r="AU331" s="63" t="str">
        <f>IF(AX331="","",IF(R331="Refreshment Beverage",ROUND((BA331-Y331-Z331-AA331)*VLOOKUP(VALUE(Q331),Rates!G$15:L$19,3,0),4),ROUND(AW331*(VLOOKUP(VALUE(Q331),Rates!G:L,3,0)),4)))</f>
        <v/>
      </c>
      <c r="AV331" s="68" t="str">
        <f t="shared" si="226"/>
        <v/>
      </c>
      <c r="AW331" s="69" t="str">
        <f t="shared" si="227"/>
        <v/>
      </c>
      <c r="AX331" s="65" t="str">
        <f t="shared" si="228"/>
        <v/>
      </c>
      <c r="AY331" s="70" t="str">
        <f>IF(AX331="","",IF(R331="Refreshment Beverage",ROUND(SUM(AX331*Rates!K$19),4),ROUND(SUM(AX331*(Rates!J$8/100)),4)))</f>
        <v/>
      </c>
      <c r="AZ331" s="67" t="str">
        <f t="shared" si="229"/>
        <v/>
      </c>
      <c r="BA331" s="22" t="str">
        <f t="shared" si="230"/>
        <v/>
      </c>
      <c r="BD331" s="171"/>
      <c r="BE331" s="171"/>
      <c r="BF331" s="171"/>
      <c r="BG331" s="171"/>
    </row>
    <row r="332" spans="11:59" ht="12.75" customHeight="1" x14ac:dyDescent="0.3">
      <c r="K332" s="42" t="str">
        <f t="shared" si="202"/>
        <v/>
      </c>
      <c r="L332" s="55" t="str">
        <f t="shared" si="203"/>
        <v/>
      </c>
      <c r="M332" s="43" t="str">
        <f t="shared" si="204"/>
        <v/>
      </c>
      <c r="N332" s="56" t="str" cm="1">
        <f t="array" ref="N332">IFERROR(IF(_xlfn.SINGLE(B:B)="","",IF(R332="Beer",SUM(LOOKUP(2,1/(Rates!$B$3:$B$5&lt;=W332)/(Rates!$C$3:$C$5&gt;=W332),Rates!$D$3:$D$5)*(X332/100)*W332),IF(R332="Refreshment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56" t="str">
        <f t="shared" si="205"/>
        <v/>
      </c>
      <c r="P332" s="53"/>
      <c r="Q332" s="14" t="str">
        <f t="shared" si="206"/>
        <v/>
      </c>
      <c r="R332" s="57" t="str">
        <f t="shared" si="207"/>
        <v/>
      </c>
      <c r="S332" s="58" t="str">
        <f>IF(B332="","",IF(R332="Refreshment Beverage",VLOOKUP(VALUE(Q332),Rates!G$15:L$19,2,0),VLOOKUP(VALUE(Q332),Rates!G$4:L$12,2,0)))</f>
        <v/>
      </c>
      <c r="T332" s="58" t="str">
        <f t="shared" si="208"/>
        <v/>
      </c>
      <c r="U332" s="58" t="str">
        <f t="shared" si="209"/>
        <v/>
      </c>
      <c r="V332" s="58" t="str">
        <f t="shared" si="210"/>
        <v/>
      </c>
      <c r="W332" s="58" t="str">
        <f t="shared" si="211"/>
        <v/>
      </c>
      <c r="X332" s="59" t="str">
        <f t="shared" si="212"/>
        <v/>
      </c>
      <c r="Y332" s="60" t="str">
        <f>IF(B:B="","",IF(R332="Refreshment Beverage",VLOOKUP(Q332,Rates!G$15:L$19,6,0)*W332,VLOOKUP(Q332,Rates!G$4:L$12,6,0)*W332))</f>
        <v/>
      </c>
      <c r="Z332" s="60" t="str">
        <f t="shared" si="213"/>
        <v/>
      </c>
      <c r="AA332" s="60" t="str">
        <f t="shared" si="201"/>
        <v/>
      </c>
      <c r="AB332" s="61" t="str" cm="1">
        <f t="array" ref="AB332">IF(_xlfn.SINGLE(B:B)="","",IF(R332="Refreshment Beverage","",IF(AND(R332="Beer",Q332=0),SUM(LOOKUP(2,1/(Rates!$B$15:$B$18&lt;=W332)/(Rates!$C$15:$C$18&gt;=W332),Rates!$D$15:$D$18)*W332),VLOOKUP(VALUE(_xlfn.SINGLE(Q:Q)),Rates!A:B,2,0)*W332)))</f>
        <v/>
      </c>
      <c r="AC332" s="61" t="str" cm="1">
        <f t="array" ref="AC332">IF(_xlfn.SINGLE(B:B)="","",IF(R332="Refreshment Beverage","",IF(AND(R332="Beer",Q332=0),SUM(LOOKUP(2,1/(Rates!$B$15:$B$18&lt;=W332)/(Rates!$C$15:$C$18&gt;=W332),Rates!$E$15:$E$18)*W332),VLOOKUP(VALUE(_xlfn.SINGLE(Q:Q)),Rates!A:C,3,0)*W332)))</f>
        <v/>
      </c>
      <c r="AD332" s="168">
        <f>IFERROR(IF(R332="Beer","",IF(OR(Q332=1,Q332=2,Q332=3,Q332=4),VLOOKUP(Q332,Rates!$A$31:$B$34,2,0)*W332,IF(V332=1,VLOOKUP(U332,'REB BEV MIN MKUP'!B:E,4,0),IF(V332&gt;1,VLOOKUP(VALUE(W332),'REB BEV MIN MKUP'!O:Q,3,0),0)))),0)</f>
        <v>0</v>
      </c>
      <c r="AE332" s="62" t="str">
        <f t="shared" si="214"/>
        <v/>
      </c>
      <c r="AF332" s="63" t="str">
        <f t="shared" si="215"/>
        <v/>
      </c>
      <c r="AG332" s="64" t="str">
        <f t="shared" si="216"/>
        <v/>
      </c>
      <c r="AH332" s="65" t="str">
        <f t="shared" si="217"/>
        <v/>
      </c>
      <c r="AI332" s="66" t="str">
        <f>IF(AE:AE="","",IF(R332="Refreshment Beverage",AK332*(Rates!J$19/100),ROUND(SUM(AH332*(Rates!$J$8/100)),4)))</f>
        <v/>
      </c>
      <c r="AJ332" s="67" t="str">
        <f t="shared" si="218"/>
        <v/>
      </c>
      <c r="AK332" s="22" t="str">
        <f t="shared" si="219"/>
        <v/>
      </c>
      <c r="AL332" s="62" t="str">
        <f t="shared" si="220"/>
        <v/>
      </c>
      <c r="AM332" s="63" t="str">
        <f>IF(AS332="","",IF(R332="Refreshment Beverage",ROUND(AS332*Rates!K$19,4),ROUND(AO332*(VLOOKUP(VALUE(Q332),Rates!G$4:L$12,3,0)),4)))</f>
        <v/>
      </c>
      <c r="AN332" s="68" t="str">
        <f>IF(AS332="","",IF(R332="Refreshment Beverage",AS332*(Rates!J$19/100),MAX(AM332,AB332)))</f>
        <v/>
      </c>
      <c r="AO332" s="69" t="str">
        <f t="shared" si="221"/>
        <v/>
      </c>
      <c r="AP332" s="69" t="str">
        <f t="shared" si="222"/>
        <v/>
      </c>
      <c r="AQ332" s="70" t="str">
        <f>IF(AS332="","",IF(R332="Refreshment Beverage",ROUND(SUM(VLOOKUP(Q:Q,Rates!G$15:L$19,3,0)*(AS332-Y332-Z332-AA332)),4),ROUND(SUM(Rates!$K$8*AS332),4)))</f>
        <v/>
      </c>
      <c r="AR332" s="66" t="str">
        <f t="shared" si="223"/>
        <v/>
      </c>
      <c r="AS332" s="22" t="str">
        <f t="shared" si="224"/>
        <v/>
      </c>
      <c r="AT332" s="62" t="str">
        <f t="shared" si="225"/>
        <v/>
      </c>
      <c r="AU332" s="63" t="str">
        <f>IF(AX332="","",IF(R332="Refreshment Beverage",ROUND((BA332-Y332-Z332-AA332)*VLOOKUP(VALUE(Q332),Rates!G$15:L$19,3,0),4),ROUND(AW332*(VLOOKUP(VALUE(Q332),Rates!G:L,3,0)),4)))</f>
        <v/>
      </c>
      <c r="AV332" s="68" t="str">
        <f t="shared" si="226"/>
        <v/>
      </c>
      <c r="AW332" s="69" t="str">
        <f t="shared" si="227"/>
        <v/>
      </c>
      <c r="AX332" s="65" t="str">
        <f t="shared" si="228"/>
        <v/>
      </c>
      <c r="AY332" s="70" t="str">
        <f>IF(AX332="","",IF(R332="Refreshment Beverage",ROUND(SUM(AX332*Rates!K$19),4),ROUND(SUM(AX332*(Rates!J$8/100)),4)))</f>
        <v/>
      </c>
      <c r="AZ332" s="67" t="str">
        <f t="shared" si="229"/>
        <v/>
      </c>
      <c r="BA332" s="22" t="str">
        <f t="shared" si="230"/>
        <v/>
      </c>
      <c r="BD332" s="171"/>
      <c r="BE332" s="171"/>
      <c r="BF332" s="171"/>
      <c r="BG332" s="171"/>
    </row>
    <row r="333" spans="11:59" ht="12.75" customHeight="1" x14ac:dyDescent="0.3">
      <c r="K333" s="42" t="str">
        <f t="shared" si="202"/>
        <v/>
      </c>
      <c r="L333" s="55" t="str">
        <f t="shared" si="203"/>
        <v/>
      </c>
      <c r="M333" s="43" t="str">
        <f t="shared" si="204"/>
        <v/>
      </c>
      <c r="N333" s="56" t="str" cm="1">
        <f t="array" ref="N333">IFERROR(IF(_xlfn.SINGLE(B:B)="","",IF(R333="Beer",SUM(LOOKUP(2,1/(Rates!$B$3:$B$5&lt;=W333)/(Rates!$C$3:$C$5&gt;=W333),Rates!$D$3:$D$5)*(X333/100)*W333),IF(R333="Refreshment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56" t="str">
        <f t="shared" si="205"/>
        <v/>
      </c>
      <c r="P333" s="53"/>
      <c r="Q333" s="14" t="str">
        <f t="shared" si="206"/>
        <v/>
      </c>
      <c r="R333" s="57" t="str">
        <f t="shared" si="207"/>
        <v/>
      </c>
      <c r="S333" s="58" t="str">
        <f>IF(B333="","",IF(R333="Refreshment Beverage",VLOOKUP(VALUE(Q333),Rates!G$15:L$19,2,0),VLOOKUP(VALUE(Q333),Rates!G$4:L$12,2,0)))</f>
        <v/>
      </c>
      <c r="T333" s="58" t="str">
        <f t="shared" si="208"/>
        <v/>
      </c>
      <c r="U333" s="58" t="str">
        <f t="shared" si="209"/>
        <v/>
      </c>
      <c r="V333" s="58" t="str">
        <f t="shared" si="210"/>
        <v/>
      </c>
      <c r="W333" s="58" t="str">
        <f t="shared" si="211"/>
        <v/>
      </c>
      <c r="X333" s="59" t="str">
        <f t="shared" si="212"/>
        <v/>
      </c>
      <c r="Y333" s="60" t="str">
        <f>IF(B:B="","",IF(R333="Refreshment Beverage",VLOOKUP(Q333,Rates!G$15:L$19,6,0)*W333,VLOOKUP(Q333,Rates!G$4:L$12,6,0)*W333))</f>
        <v/>
      </c>
      <c r="Z333" s="60" t="str">
        <f t="shared" si="213"/>
        <v/>
      </c>
      <c r="AA333" s="60" t="str">
        <f t="shared" si="201"/>
        <v/>
      </c>
      <c r="AB333" s="61" t="str" cm="1">
        <f t="array" ref="AB333">IF(_xlfn.SINGLE(B:B)="","",IF(R333="Refreshment Beverage","",IF(AND(R333="Beer",Q333=0),SUM(LOOKUP(2,1/(Rates!$B$15:$B$18&lt;=W333)/(Rates!$C$15:$C$18&gt;=W333),Rates!$D$15:$D$18)*W333),VLOOKUP(VALUE(_xlfn.SINGLE(Q:Q)),Rates!A:B,2,0)*W333)))</f>
        <v/>
      </c>
      <c r="AC333" s="61" t="str" cm="1">
        <f t="array" ref="AC333">IF(_xlfn.SINGLE(B:B)="","",IF(R333="Refreshment Beverage","",IF(AND(R333="Beer",Q333=0),SUM(LOOKUP(2,1/(Rates!$B$15:$B$18&lt;=W333)/(Rates!$C$15:$C$18&gt;=W333),Rates!$E$15:$E$18)*W333),VLOOKUP(VALUE(_xlfn.SINGLE(Q:Q)),Rates!A:C,3,0)*W333)))</f>
        <v/>
      </c>
      <c r="AD333" s="168">
        <f>IFERROR(IF(R333="Beer","",IF(OR(Q333=1,Q333=2,Q333=3,Q333=4),VLOOKUP(Q333,Rates!$A$31:$B$34,2,0)*W333,IF(V333=1,VLOOKUP(U333,'REB BEV MIN MKUP'!B:E,4,0),IF(V333&gt;1,VLOOKUP(VALUE(W333),'REB BEV MIN MKUP'!O:Q,3,0),0)))),0)</f>
        <v>0</v>
      </c>
      <c r="AE333" s="62" t="str">
        <f t="shared" si="214"/>
        <v/>
      </c>
      <c r="AF333" s="63" t="str">
        <f t="shared" si="215"/>
        <v/>
      </c>
      <c r="AG333" s="64" t="str">
        <f t="shared" si="216"/>
        <v/>
      </c>
      <c r="AH333" s="65" t="str">
        <f t="shared" si="217"/>
        <v/>
      </c>
      <c r="AI333" s="66" t="str">
        <f>IF(AE:AE="","",IF(R333="Refreshment Beverage",AK333*(Rates!J$19/100),ROUND(SUM(AH333*(Rates!$J$8/100)),4)))</f>
        <v/>
      </c>
      <c r="AJ333" s="67" t="str">
        <f t="shared" si="218"/>
        <v/>
      </c>
      <c r="AK333" s="22" t="str">
        <f t="shared" si="219"/>
        <v/>
      </c>
      <c r="AL333" s="62" t="str">
        <f t="shared" si="220"/>
        <v/>
      </c>
      <c r="AM333" s="63" t="str">
        <f>IF(AS333="","",IF(R333="Refreshment Beverage",ROUND(AS333*Rates!K$19,4),ROUND(AO333*(VLOOKUP(VALUE(Q333),Rates!G$4:L$12,3,0)),4)))</f>
        <v/>
      </c>
      <c r="AN333" s="68" t="str">
        <f>IF(AS333="","",IF(R333="Refreshment Beverage",AS333*(Rates!J$19/100),MAX(AM333,AB333)))</f>
        <v/>
      </c>
      <c r="AO333" s="69" t="str">
        <f t="shared" si="221"/>
        <v/>
      </c>
      <c r="AP333" s="69" t="str">
        <f t="shared" si="222"/>
        <v/>
      </c>
      <c r="AQ333" s="70" t="str">
        <f>IF(AS333="","",IF(R333="Refreshment Beverage",ROUND(SUM(VLOOKUP(Q:Q,Rates!G$15:L$19,3,0)*(AS333-Y333-Z333-AA333)),4),ROUND(SUM(Rates!$K$8*AS333),4)))</f>
        <v/>
      </c>
      <c r="AR333" s="66" t="str">
        <f t="shared" si="223"/>
        <v/>
      </c>
      <c r="AS333" s="22" t="str">
        <f t="shared" si="224"/>
        <v/>
      </c>
      <c r="AT333" s="62" t="str">
        <f t="shared" si="225"/>
        <v/>
      </c>
      <c r="AU333" s="63" t="str">
        <f>IF(AX333="","",IF(R333="Refreshment Beverage",ROUND((BA333-Y333-Z333-AA333)*VLOOKUP(VALUE(Q333),Rates!G$15:L$19,3,0),4),ROUND(AW333*(VLOOKUP(VALUE(Q333),Rates!G:L,3,0)),4)))</f>
        <v/>
      </c>
      <c r="AV333" s="68" t="str">
        <f t="shared" si="226"/>
        <v/>
      </c>
      <c r="AW333" s="69" t="str">
        <f t="shared" si="227"/>
        <v/>
      </c>
      <c r="AX333" s="65" t="str">
        <f t="shared" si="228"/>
        <v/>
      </c>
      <c r="AY333" s="70" t="str">
        <f>IF(AX333="","",IF(R333="Refreshment Beverage",ROUND(SUM(AX333*Rates!K$19),4),ROUND(SUM(AX333*(Rates!J$8/100)),4)))</f>
        <v/>
      </c>
      <c r="AZ333" s="67" t="str">
        <f t="shared" si="229"/>
        <v/>
      </c>
      <c r="BA333" s="22" t="str">
        <f t="shared" si="230"/>
        <v/>
      </c>
      <c r="BD333" s="171"/>
      <c r="BE333" s="171"/>
      <c r="BF333" s="171"/>
      <c r="BG333" s="171"/>
    </row>
    <row r="334" spans="11:59" ht="12.75" customHeight="1" x14ac:dyDescent="0.3">
      <c r="K334" s="42" t="str">
        <f t="shared" si="202"/>
        <v/>
      </c>
      <c r="L334" s="55" t="str">
        <f t="shared" si="203"/>
        <v/>
      </c>
      <c r="M334" s="43" t="str">
        <f t="shared" si="204"/>
        <v/>
      </c>
      <c r="N334" s="56" t="str" cm="1">
        <f t="array" ref="N334">IFERROR(IF(_xlfn.SINGLE(B:B)="","",IF(R334="Beer",SUM(LOOKUP(2,1/(Rates!$B$3:$B$5&lt;=W334)/(Rates!$C$3:$C$5&gt;=W334),Rates!$D$3:$D$5)*(X334/100)*W334),IF(R334="Refreshment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56" t="str">
        <f t="shared" si="205"/>
        <v/>
      </c>
      <c r="P334" s="53"/>
      <c r="Q334" s="14" t="str">
        <f t="shared" si="206"/>
        <v/>
      </c>
      <c r="R334" s="57" t="str">
        <f t="shared" si="207"/>
        <v/>
      </c>
      <c r="S334" s="58" t="str">
        <f>IF(B334="","",IF(R334="Refreshment Beverage",VLOOKUP(VALUE(Q334),Rates!G$15:L$19,2,0),VLOOKUP(VALUE(Q334),Rates!G$4:L$12,2,0)))</f>
        <v/>
      </c>
      <c r="T334" s="58" t="str">
        <f t="shared" si="208"/>
        <v/>
      </c>
      <c r="U334" s="58" t="str">
        <f t="shared" si="209"/>
        <v/>
      </c>
      <c r="V334" s="58" t="str">
        <f t="shared" si="210"/>
        <v/>
      </c>
      <c r="W334" s="58" t="str">
        <f t="shared" si="211"/>
        <v/>
      </c>
      <c r="X334" s="59" t="str">
        <f t="shared" si="212"/>
        <v/>
      </c>
      <c r="Y334" s="60" t="str">
        <f>IF(B:B="","",IF(R334="Refreshment Beverage",VLOOKUP(Q334,Rates!G$15:L$19,6,0)*W334,VLOOKUP(Q334,Rates!G$4:L$12,6,0)*W334))</f>
        <v/>
      </c>
      <c r="Z334" s="60" t="str">
        <f t="shared" si="213"/>
        <v/>
      </c>
      <c r="AA334" s="60" t="str">
        <f t="shared" si="201"/>
        <v/>
      </c>
      <c r="AB334" s="61" t="str" cm="1">
        <f t="array" ref="AB334">IF(_xlfn.SINGLE(B:B)="","",IF(R334="Refreshment Beverage","",IF(AND(R334="Beer",Q334=0),SUM(LOOKUP(2,1/(Rates!$B$15:$B$18&lt;=W334)/(Rates!$C$15:$C$18&gt;=W334),Rates!$D$15:$D$18)*W334),VLOOKUP(VALUE(_xlfn.SINGLE(Q:Q)),Rates!A:B,2,0)*W334)))</f>
        <v/>
      </c>
      <c r="AC334" s="61" t="str" cm="1">
        <f t="array" ref="AC334">IF(_xlfn.SINGLE(B:B)="","",IF(R334="Refreshment Beverage","",IF(AND(R334="Beer",Q334=0),SUM(LOOKUP(2,1/(Rates!$B$15:$B$18&lt;=W334)/(Rates!$C$15:$C$18&gt;=W334),Rates!$E$15:$E$18)*W334),VLOOKUP(VALUE(_xlfn.SINGLE(Q:Q)),Rates!A:C,3,0)*W334)))</f>
        <v/>
      </c>
      <c r="AD334" s="168">
        <f>IFERROR(IF(R334="Beer","",IF(OR(Q334=1,Q334=2,Q334=3,Q334=4),VLOOKUP(Q334,Rates!$A$31:$B$34,2,0)*W334,IF(V334=1,VLOOKUP(U334,'REB BEV MIN MKUP'!B:E,4,0),IF(V334&gt;1,VLOOKUP(VALUE(W334),'REB BEV MIN MKUP'!O:Q,3,0),0)))),0)</f>
        <v>0</v>
      </c>
      <c r="AE334" s="62" t="str">
        <f t="shared" si="214"/>
        <v/>
      </c>
      <c r="AF334" s="63" t="str">
        <f t="shared" si="215"/>
        <v/>
      </c>
      <c r="AG334" s="64" t="str">
        <f t="shared" si="216"/>
        <v/>
      </c>
      <c r="AH334" s="65" t="str">
        <f t="shared" si="217"/>
        <v/>
      </c>
      <c r="AI334" s="66" t="str">
        <f>IF(AE:AE="","",IF(R334="Refreshment Beverage",AK334*(Rates!J$19/100),ROUND(SUM(AH334*(Rates!$J$8/100)),4)))</f>
        <v/>
      </c>
      <c r="AJ334" s="67" t="str">
        <f t="shared" si="218"/>
        <v/>
      </c>
      <c r="AK334" s="22" t="str">
        <f t="shared" si="219"/>
        <v/>
      </c>
      <c r="AL334" s="62" t="str">
        <f t="shared" si="220"/>
        <v/>
      </c>
      <c r="AM334" s="63" t="str">
        <f>IF(AS334="","",IF(R334="Refreshment Beverage",ROUND(AS334*Rates!K$19,4),ROUND(AO334*(VLOOKUP(VALUE(Q334),Rates!G$4:L$12,3,0)),4)))</f>
        <v/>
      </c>
      <c r="AN334" s="68" t="str">
        <f>IF(AS334="","",IF(R334="Refreshment Beverage",AS334*(Rates!J$19/100),MAX(AM334,AB334)))</f>
        <v/>
      </c>
      <c r="AO334" s="69" t="str">
        <f t="shared" si="221"/>
        <v/>
      </c>
      <c r="AP334" s="69" t="str">
        <f t="shared" si="222"/>
        <v/>
      </c>
      <c r="AQ334" s="70" t="str">
        <f>IF(AS334="","",IF(R334="Refreshment Beverage",ROUND(SUM(VLOOKUP(Q:Q,Rates!G$15:L$19,3,0)*(AS334-Y334-Z334-AA334)),4),ROUND(SUM(Rates!$K$8*AS334),4)))</f>
        <v/>
      </c>
      <c r="AR334" s="66" t="str">
        <f t="shared" si="223"/>
        <v/>
      </c>
      <c r="AS334" s="22" t="str">
        <f t="shared" si="224"/>
        <v/>
      </c>
      <c r="AT334" s="62" t="str">
        <f t="shared" si="225"/>
        <v/>
      </c>
      <c r="AU334" s="63" t="str">
        <f>IF(AX334="","",IF(R334="Refreshment Beverage",ROUND((BA334-Y334-Z334-AA334)*VLOOKUP(VALUE(Q334),Rates!G$15:L$19,3,0),4),ROUND(AW334*(VLOOKUP(VALUE(Q334),Rates!G:L,3,0)),4)))</f>
        <v/>
      </c>
      <c r="AV334" s="68" t="str">
        <f t="shared" si="226"/>
        <v/>
      </c>
      <c r="AW334" s="69" t="str">
        <f t="shared" si="227"/>
        <v/>
      </c>
      <c r="AX334" s="65" t="str">
        <f t="shared" si="228"/>
        <v/>
      </c>
      <c r="AY334" s="70" t="str">
        <f>IF(AX334="","",IF(R334="Refreshment Beverage",ROUND(SUM(AX334*Rates!K$19),4),ROUND(SUM(AX334*(Rates!J$8/100)),4)))</f>
        <v/>
      </c>
      <c r="AZ334" s="67" t="str">
        <f t="shared" si="229"/>
        <v/>
      </c>
      <c r="BA334" s="22" t="str">
        <f t="shared" si="230"/>
        <v/>
      </c>
      <c r="BD334" s="171"/>
      <c r="BE334" s="171"/>
      <c r="BF334" s="171"/>
      <c r="BG334" s="171"/>
    </row>
    <row r="335" spans="11:59" ht="12.75" customHeight="1" x14ac:dyDescent="0.3">
      <c r="K335" s="42" t="str">
        <f t="shared" si="202"/>
        <v/>
      </c>
      <c r="L335" s="55" t="str">
        <f t="shared" si="203"/>
        <v/>
      </c>
      <c r="M335" s="43" t="str">
        <f t="shared" si="204"/>
        <v/>
      </c>
      <c r="N335" s="56" t="str" cm="1">
        <f t="array" ref="N335">IFERROR(IF(_xlfn.SINGLE(B:B)="","",IF(R335="Beer",SUM(LOOKUP(2,1/(Rates!$B$3:$B$5&lt;=W335)/(Rates!$C$3:$C$5&gt;=W335),Rates!$D$3:$D$5)*(X335/100)*W335),IF(R335="Refreshment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56" t="str">
        <f t="shared" si="205"/>
        <v/>
      </c>
      <c r="P335" s="53"/>
      <c r="Q335" s="14" t="str">
        <f t="shared" si="206"/>
        <v/>
      </c>
      <c r="R335" s="57" t="str">
        <f t="shared" si="207"/>
        <v/>
      </c>
      <c r="S335" s="58" t="str">
        <f>IF(B335="","",IF(R335="Refreshment Beverage",VLOOKUP(VALUE(Q335),Rates!G$15:L$19,2,0),VLOOKUP(VALUE(Q335),Rates!G$4:L$12,2,0)))</f>
        <v/>
      </c>
      <c r="T335" s="58" t="str">
        <f t="shared" si="208"/>
        <v/>
      </c>
      <c r="U335" s="58" t="str">
        <f t="shared" si="209"/>
        <v/>
      </c>
      <c r="V335" s="58" t="str">
        <f t="shared" si="210"/>
        <v/>
      </c>
      <c r="W335" s="58" t="str">
        <f t="shared" si="211"/>
        <v/>
      </c>
      <c r="X335" s="59" t="str">
        <f t="shared" si="212"/>
        <v/>
      </c>
      <c r="Y335" s="60" t="str">
        <f>IF(B:B="","",IF(R335="Refreshment Beverage",VLOOKUP(Q335,Rates!G$15:L$19,6,0)*W335,VLOOKUP(Q335,Rates!G$4:L$12,6,0)*W335))</f>
        <v/>
      </c>
      <c r="Z335" s="60" t="str">
        <f t="shared" si="213"/>
        <v/>
      </c>
      <c r="AA335" s="60" t="str">
        <f t="shared" si="201"/>
        <v/>
      </c>
      <c r="AB335" s="61" t="str" cm="1">
        <f t="array" ref="AB335">IF(_xlfn.SINGLE(B:B)="","",IF(R335="Refreshment Beverage","",IF(AND(R335="Beer",Q335=0),SUM(LOOKUP(2,1/(Rates!$B$15:$B$18&lt;=W335)/(Rates!$C$15:$C$18&gt;=W335),Rates!$D$15:$D$18)*W335),VLOOKUP(VALUE(_xlfn.SINGLE(Q:Q)),Rates!A:B,2,0)*W335)))</f>
        <v/>
      </c>
      <c r="AC335" s="61" t="str" cm="1">
        <f t="array" ref="AC335">IF(_xlfn.SINGLE(B:B)="","",IF(R335="Refreshment Beverage","",IF(AND(R335="Beer",Q335=0),SUM(LOOKUP(2,1/(Rates!$B$15:$B$18&lt;=W335)/(Rates!$C$15:$C$18&gt;=W335),Rates!$E$15:$E$18)*W335),VLOOKUP(VALUE(_xlfn.SINGLE(Q:Q)),Rates!A:C,3,0)*W335)))</f>
        <v/>
      </c>
      <c r="AD335" s="168">
        <f>IFERROR(IF(R335="Beer","",IF(OR(Q335=1,Q335=2,Q335=3,Q335=4),VLOOKUP(Q335,Rates!$A$31:$B$34,2,0)*W335,IF(V335=1,VLOOKUP(U335,'REB BEV MIN MKUP'!B:E,4,0),IF(V335&gt;1,VLOOKUP(VALUE(W335),'REB BEV MIN MKUP'!O:Q,3,0),0)))),0)</f>
        <v>0</v>
      </c>
      <c r="AE335" s="62" t="str">
        <f t="shared" si="214"/>
        <v/>
      </c>
      <c r="AF335" s="63" t="str">
        <f t="shared" si="215"/>
        <v/>
      </c>
      <c r="AG335" s="64" t="str">
        <f t="shared" si="216"/>
        <v/>
      </c>
      <c r="AH335" s="65" t="str">
        <f t="shared" si="217"/>
        <v/>
      </c>
      <c r="AI335" s="66" t="str">
        <f>IF(AE:AE="","",IF(R335="Refreshment Beverage",AK335*(Rates!J$19/100),ROUND(SUM(AH335*(Rates!$J$8/100)),4)))</f>
        <v/>
      </c>
      <c r="AJ335" s="67" t="str">
        <f t="shared" si="218"/>
        <v/>
      </c>
      <c r="AK335" s="22" t="str">
        <f t="shared" si="219"/>
        <v/>
      </c>
      <c r="AL335" s="62" t="str">
        <f t="shared" si="220"/>
        <v/>
      </c>
      <c r="AM335" s="63" t="str">
        <f>IF(AS335="","",IF(R335="Refreshment Beverage",ROUND(AS335*Rates!K$19,4),ROUND(AO335*(VLOOKUP(VALUE(Q335),Rates!G$4:L$12,3,0)),4)))</f>
        <v/>
      </c>
      <c r="AN335" s="68" t="str">
        <f>IF(AS335="","",IF(R335="Refreshment Beverage",AS335*(Rates!J$19/100),MAX(AM335,AB335)))</f>
        <v/>
      </c>
      <c r="AO335" s="69" t="str">
        <f t="shared" si="221"/>
        <v/>
      </c>
      <c r="AP335" s="69" t="str">
        <f t="shared" si="222"/>
        <v/>
      </c>
      <c r="AQ335" s="70" t="str">
        <f>IF(AS335="","",IF(R335="Refreshment Beverage",ROUND(SUM(VLOOKUP(Q:Q,Rates!G$15:L$19,3,0)*(AS335-Y335-Z335-AA335)),4),ROUND(SUM(Rates!$K$8*AS335),4)))</f>
        <v/>
      </c>
      <c r="AR335" s="66" t="str">
        <f t="shared" si="223"/>
        <v/>
      </c>
      <c r="AS335" s="22" t="str">
        <f t="shared" si="224"/>
        <v/>
      </c>
      <c r="AT335" s="62" t="str">
        <f t="shared" si="225"/>
        <v/>
      </c>
      <c r="AU335" s="63" t="str">
        <f>IF(AX335="","",IF(R335="Refreshment Beverage",ROUND((BA335-Y335-Z335-AA335)*VLOOKUP(VALUE(Q335),Rates!G$15:L$19,3,0),4),ROUND(AW335*(VLOOKUP(VALUE(Q335),Rates!G:L,3,0)),4)))</f>
        <v/>
      </c>
      <c r="AV335" s="68" t="str">
        <f t="shared" si="226"/>
        <v/>
      </c>
      <c r="AW335" s="69" t="str">
        <f t="shared" si="227"/>
        <v/>
      </c>
      <c r="AX335" s="65" t="str">
        <f t="shared" si="228"/>
        <v/>
      </c>
      <c r="AY335" s="70" t="str">
        <f>IF(AX335="","",IF(R335="Refreshment Beverage",ROUND(SUM(AX335*Rates!K$19),4),ROUND(SUM(AX335*(Rates!J$8/100)),4)))</f>
        <v/>
      </c>
      <c r="AZ335" s="67" t="str">
        <f t="shared" si="229"/>
        <v/>
      </c>
      <c r="BA335" s="22" t="str">
        <f t="shared" si="230"/>
        <v/>
      </c>
      <c r="BD335" s="171"/>
      <c r="BE335" s="171"/>
      <c r="BF335" s="171"/>
      <c r="BG335" s="171"/>
    </row>
    <row r="336" spans="11:59" ht="12.75" customHeight="1" x14ac:dyDescent="0.3">
      <c r="K336" s="42" t="str">
        <f t="shared" si="202"/>
        <v/>
      </c>
      <c r="L336" s="55" t="str">
        <f t="shared" si="203"/>
        <v/>
      </c>
      <c r="M336" s="43" t="str">
        <f t="shared" si="204"/>
        <v/>
      </c>
      <c r="N336" s="56" t="str" cm="1">
        <f t="array" ref="N336">IFERROR(IF(_xlfn.SINGLE(B:B)="","",IF(R336="Beer",SUM(LOOKUP(2,1/(Rates!$B$3:$B$5&lt;=W336)/(Rates!$C$3:$C$5&gt;=W336),Rates!$D$3:$D$5)*(X336/100)*W336),IF(R336="Refreshment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56" t="str">
        <f t="shared" si="205"/>
        <v/>
      </c>
      <c r="P336" s="53"/>
      <c r="Q336" s="14" t="str">
        <f t="shared" si="206"/>
        <v/>
      </c>
      <c r="R336" s="57" t="str">
        <f t="shared" si="207"/>
        <v/>
      </c>
      <c r="S336" s="58" t="str">
        <f>IF(B336="","",IF(R336="Refreshment Beverage",VLOOKUP(VALUE(Q336),Rates!G$15:L$19,2,0),VLOOKUP(VALUE(Q336),Rates!G$4:L$12,2,0)))</f>
        <v/>
      </c>
      <c r="T336" s="58" t="str">
        <f t="shared" si="208"/>
        <v/>
      </c>
      <c r="U336" s="58" t="str">
        <f t="shared" si="209"/>
        <v/>
      </c>
      <c r="V336" s="58" t="str">
        <f t="shared" si="210"/>
        <v/>
      </c>
      <c r="W336" s="58" t="str">
        <f t="shared" si="211"/>
        <v/>
      </c>
      <c r="X336" s="59" t="str">
        <f t="shared" si="212"/>
        <v/>
      </c>
      <c r="Y336" s="60" t="str">
        <f>IF(B:B="","",IF(R336="Refreshment Beverage",VLOOKUP(Q336,Rates!G$15:L$19,6,0)*W336,VLOOKUP(Q336,Rates!G$4:L$12,6,0)*W336))</f>
        <v/>
      </c>
      <c r="Z336" s="60" t="str">
        <f t="shared" si="213"/>
        <v/>
      </c>
      <c r="AA336" s="60" t="str">
        <f t="shared" si="201"/>
        <v/>
      </c>
      <c r="AB336" s="61" t="str" cm="1">
        <f t="array" ref="AB336">IF(_xlfn.SINGLE(B:B)="","",IF(R336="Refreshment Beverage","",IF(AND(R336="Beer",Q336=0),SUM(LOOKUP(2,1/(Rates!$B$15:$B$18&lt;=W336)/(Rates!$C$15:$C$18&gt;=W336),Rates!$D$15:$D$18)*W336),VLOOKUP(VALUE(_xlfn.SINGLE(Q:Q)),Rates!A:B,2,0)*W336)))</f>
        <v/>
      </c>
      <c r="AC336" s="61" t="str" cm="1">
        <f t="array" ref="AC336">IF(_xlfn.SINGLE(B:B)="","",IF(R336="Refreshment Beverage","",IF(AND(R336="Beer",Q336=0),SUM(LOOKUP(2,1/(Rates!$B$15:$B$18&lt;=W336)/(Rates!$C$15:$C$18&gt;=W336),Rates!$E$15:$E$18)*W336),VLOOKUP(VALUE(_xlfn.SINGLE(Q:Q)),Rates!A:C,3,0)*W336)))</f>
        <v/>
      </c>
      <c r="AD336" s="168">
        <f>IFERROR(IF(R336="Beer","",IF(OR(Q336=1,Q336=2,Q336=3,Q336=4),VLOOKUP(Q336,Rates!$A$31:$B$34,2,0)*W336,IF(V336=1,VLOOKUP(U336,'REB BEV MIN MKUP'!B:E,4,0),IF(V336&gt;1,VLOOKUP(VALUE(W336),'REB BEV MIN MKUP'!O:Q,3,0),0)))),0)</f>
        <v>0</v>
      </c>
      <c r="AE336" s="62" t="str">
        <f t="shared" si="214"/>
        <v/>
      </c>
      <c r="AF336" s="63" t="str">
        <f t="shared" si="215"/>
        <v/>
      </c>
      <c r="AG336" s="64" t="str">
        <f t="shared" si="216"/>
        <v/>
      </c>
      <c r="AH336" s="65" t="str">
        <f t="shared" si="217"/>
        <v/>
      </c>
      <c r="AI336" s="66" t="str">
        <f>IF(AE:AE="","",IF(R336="Refreshment Beverage",AK336*(Rates!J$19/100),ROUND(SUM(AH336*(Rates!$J$8/100)),4)))</f>
        <v/>
      </c>
      <c r="AJ336" s="67" t="str">
        <f t="shared" si="218"/>
        <v/>
      </c>
      <c r="AK336" s="22" t="str">
        <f t="shared" si="219"/>
        <v/>
      </c>
      <c r="AL336" s="62" t="str">
        <f t="shared" si="220"/>
        <v/>
      </c>
      <c r="AM336" s="63" t="str">
        <f>IF(AS336="","",IF(R336="Refreshment Beverage",ROUND(AS336*Rates!K$19,4),ROUND(AO336*(VLOOKUP(VALUE(Q336),Rates!G$4:L$12,3,0)),4)))</f>
        <v/>
      </c>
      <c r="AN336" s="68" t="str">
        <f>IF(AS336="","",IF(R336="Refreshment Beverage",AS336*(Rates!J$19/100),MAX(AM336,AB336)))</f>
        <v/>
      </c>
      <c r="AO336" s="69" t="str">
        <f t="shared" si="221"/>
        <v/>
      </c>
      <c r="AP336" s="69" t="str">
        <f t="shared" si="222"/>
        <v/>
      </c>
      <c r="AQ336" s="70" t="str">
        <f>IF(AS336="","",IF(R336="Refreshment Beverage",ROUND(SUM(VLOOKUP(Q:Q,Rates!G$15:L$19,3,0)*(AS336-Y336-Z336-AA336)),4),ROUND(SUM(Rates!$K$8*AS336),4)))</f>
        <v/>
      </c>
      <c r="AR336" s="66" t="str">
        <f t="shared" si="223"/>
        <v/>
      </c>
      <c r="AS336" s="22" t="str">
        <f t="shared" si="224"/>
        <v/>
      </c>
      <c r="AT336" s="62" t="str">
        <f t="shared" si="225"/>
        <v/>
      </c>
      <c r="AU336" s="63" t="str">
        <f>IF(AX336="","",IF(R336="Refreshment Beverage",ROUND((BA336-Y336-Z336-AA336)*VLOOKUP(VALUE(Q336),Rates!G$15:L$19,3,0),4),ROUND(AW336*(VLOOKUP(VALUE(Q336),Rates!G:L,3,0)),4)))</f>
        <v/>
      </c>
      <c r="AV336" s="68" t="str">
        <f t="shared" si="226"/>
        <v/>
      </c>
      <c r="AW336" s="69" t="str">
        <f t="shared" si="227"/>
        <v/>
      </c>
      <c r="AX336" s="65" t="str">
        <f t="shared" si="228"/>
        <v/>
      </c>
      <c r="AY336" s="70" t="str">
        <f>IF(AX336="","",IF(R336="Refreshment Beverage",ROUND(SUM(AX336*Rates!K$19),4),ROUND(SUM(AX336*(Rates!J$8/100)),4)))</f>
        <v/>
      </c>
      <c r="AZ336" s="67" t="str">
        <f t="shared" si="229"/>
        <v/>
      </c>
      <c r="BA336" s="22" t="str">
        <f t="shared" si="230"/>
        <v/>
      </c>
      <c r="BD336" s="171"/>
      <c r="BE336" s="171"/>
      <c r="BF336" s="171"/>
      <c r="BG336" s="171"/>
    </row>
    <row r="337" spans="11:59" ht="12.75" customHeight="1" x14ac:dyDescent="0.3">
      <c r="K337" s="42" t="str">
        <f t="shared" si="202"/>
        <v/>
      </c>
      <c r="L337" s="55" t="str">
        <f t="shared" si="203"/>
        <v/>
      </c>
      <c r="M337" s="43" t="str">
        <f t="shared" si="204"/>
        <v/>
      </c>
      <c r="N337" s="56" t="str" cm="1">
        <f t="array" ref="N337">IFERROR(IF(_xlfn.SINGLE(B:B)="","",IF(R337="Beer",SUM(LOOKUP(2,1/(Rates!$B$3:$B$5&lt;=W337)/(Rates!$C$3:$C$5&gt;=W337),Rates!$D$3:$D$5)*(X337/100)*W337),IF(R337="Refreshment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56" t="str">
        <f t="shared" si="205"/>
        <v/>
      </c>
      <c r="P337" s="53"/>
      <c r="Q337" s="14" t="str">
        <f t="shared" si="206"/>
        <v/>
      </c>
      <c r="R337" s="57" t="str">
        <f t="shared" si="207"/>
        <v/>
      </c>
      <c r="S337" s="58" t="str">
        <f>IF(B337="","",IF(R337="Refreshment Beverage",VLOOKUP(VALUE(Q337),Rates!G$15:L$19,2,0),VLOOKUP(VALUE(Q337),Rates!G$4:L$12,2,0)))</f>
        <v/>
      </c>
      <c r="T337" s="58" t="str">
        <f t="shared" si="208"/>
        <v/>
      </c>
      <c r="U337" s="58" t="str">
        <f t="shared" si="209"/>
        <v/>
      </c>
      <c r="V337" s="58" t="str">
        <f t="shared" si="210"/>
        <v/>
      </c>
      <c r="W337" s="58" t="str">
        <f t="shared" si="211"/>
        <v/>
      </c>
      <c r="X337" s="59" t="str">
        <f t="shared" si="212"/>
        <v/>
      </c>
      <c r="Y337" s="60" t="str">
        <f>IF(B:B="","",IF(R337="Refreshment Beverage",VLOOKUP(Q337,Rates!G$15:L$19,6,0)*W337,VLOOKUP(Q337,Rates!G$4:L$12,6,0)*W337))</f>
        <v/>
      </c>
      <c r="Z337" s="60" t="str">
        <f t="shared" si="213"/>
        <v/>
      </c>
      <c r="AA337" s="60" t="str">
        <f t="shared" si="201"/>
        <v/>
      </c>
      <c r="AB337" s="61" t="str" cm="1">
        <f t="array" ref="AB337">IF(_xlfn.SINGLE(B:B)="","",IF(R337="Refreshment Beverage","",IF(AND(R337="Beer",Q337=0),SUM(LOOKUP(2,1/(Rates!$B$15:$B$18&lt;=W337)/(Rates!$C$15:$C$18&gt;=W337),Rates!$D$15:$D$18)*W337),VLOOKUP(VALUE(_xlfn.SINGLE(Q:Q)),Rates!A:B,2,0)*W337)))</f>
        <v/>
      </c>
      <c r="AC337" s="61" t="str" cm="1">
        <f t="array" ref="AC337">IF(_xlfn.SINGLE(B:B)="","",IF(R337="Refreshment Beverage","",IF(AND(R337="Beer",Q337=0),SUM(LOOKUP(2,1/(Rates!$B$15:$B$18&lt;=W337)/(Rates!$C$15:$C$18&gt;=W337),Rates!$E$15:$E$18)*W337),VLOOKUP(VALUE(_xlfn.SINGLE(Q:Q)),Rates!A:C,3,0)*W337)))</f>
        <v/>
      </c>
      <c r="AD337" s="168">
        <f>IFERROR(IF(R337="Beer","",IF(OR(Q337=1,Q337=2,Q337=3,Q337=4),VLOOKUP(Q337,Rates!$A$31:$B$34,2,0)*W337,IF(V337=1,VLOOKUP(U337,'REB BEV MIN MKUP'!B:E,4,0),IF(V337&gt;1,VLOOKUP(VALUE(W337),'REB BEV MIN MKUP'!O:Q,3,0),0)))),0)</f>
        <v>0</v>
      </c>
      <c r="AE337" s="62" t="str">
        <f t="shared" si="214"/>
        <v/>
      </c>
      <c r="AF337" s="63" t="str">
        <f t="shared" si="215"/>
        <v/>
      </c>
      <c r="AG337" s="64" t="str">
        <f t="shared" si="216"/>
        <v/>
      </c>
      <c r="AH337" s="65" t="str">
        <f t="shared" si="217"/>
        <v/>
      </c>
      <c r="AI337" s="66" t="str">
        <f>IF(AE:AE="","",IF(R337="Refreshment Beverage",AK337*(Rates!J$19/100),ROUND(SUM(AH337*(Rates!$J$8/100)),4)))</f>
        <v/>
      </c>
      <c r="AJ337" s="67" t="str">
        <f t="shared" si="218"/>
        <v/>
      </c>
      <c r="AK337" s="22" t="str">
        <f t="shared" si="219"/>
        <v/>
      </c>
      <c r="AL337" s="62" t="str">
        <f t="shared" si="220"/>
        <v/>
      </c>
      <c r="AM337" s="63" t="str">
        <f>IF(AS337="","",IF(R337="Refreshment Beverage",ROUND(AS337*Rates!K$19,4),ROUND(AO337*(VLOOKUP(VALUE(Q337),Rates!G$4:L$12,3,0)),4)))</f>
        <v/>
      </c>
      <c r="AN337" s="68" t="str">
        <f>IF(AS337="","",IF(R337="Refreshment Beverage",AS337*(Rates!J$19/100),MAX(AM337,AB337)))</f>
        <v/>
      </c>
      <c r="AO337" s="69" t="str">
        <f t="shared" si="221"/>
        <v/>
      </c>
      <c r="AP337" s="69" t="str">
        <f t="shared" si="222"/>
        <v/>
      </c>
      <c r="AQ337" s="70" t="str">
        <f>IF(AS337="","",IF(R337="Refreshment Beverage",ROUND(SUM(VLOOKUP(Q:Q,Rates!G$15:L$19,3,0)*(AS337-Y337-Z337-AA337)),4),ROUND(SUM(Rates!$K$8*AS337),4)))</f>
        <v/>
      </c>
      <c r="AR337" s="66" t="str">
        <f t="shared" si="223"/>
        <v/>
      </c>
      <c r="AS337" s="22" t="str">
        <f t="shared" si="224"/>
        <v/>
      </c>
      <c r="AT337" s="62" t="str">
        <f t="shared" si="225"/>
        <v/>
      </c>
      <c r="AU337" s="63" t="str">
        <f>IF(AX337="","",IF(R337="Refreshment Beverage",ROUND((BA337-Y337-Z337-AA337)*VLOOKUP(VALUE(Q337),Rates!G$15:L$19,3,0),4),ROUND(AW337*(VLOOKUP(VALUE(Q337),Rates!G:L,3,0)),4)))</f>
        <v/>
      </c>
      <c r="AV337" s="68" t="str">
        <f t="shared" si="226"/>
        <v/>
      </c>
      <c r="AW337" s="69" t="str">
        <f t="shared" si="227"/>
        <v/>
      </c>
      <c r="AX337" s="65" t="str">
        <f t="shared" si="228"/>
        <v/>
      </c>
      <c r="AY337" s="70" t="str">
        <f>IF(AX337="","",IF(R337="Refreshment Beverage",ROUND(SUM(AX337*Rates!K$19),4),ROUND(SUM(AX337*(Rates!J$8/100)),4)))</f>
        <v/>
      </c>
      <c r="AZ337" s="67" t="str">
        <f t="shared" si="229"/>
        <v/>
      </c>
      <c r="BA337" s="22" t="str">
        <f t="shared" si="230"/>
        <v/>
      </c>
      <c r="BD337" s="171"/>
      <c r="BE337" s="171"/>
      <c r="BF337" s="171"/>
      <c r="BG337" s="171"/>
    </row>
    <row r="338" spans="11:59" ht="12.75" customHeight="1" x14ac:dyDescent="0.3">
      <c r="K338" s="42" t="str">
        <f t="shared" si="202"/>
        <v/>
      </c>
      <c r="L338" s="55" t="str">
        <f t="shared" si="203"/>
        <v/>
      </c>
      <c r="M338" s="43" t="str">
        <f t="shared" si="204"/>
        <v/>
      </c>
      <c r="N338" s="56" t="str" cm="1">
        <f t="array" ref="N338">IFERROR(IF(_xlfn.SINGLE(B:B)="","",IF(R338="Beer",SUM(LOOKUP(2,1/(Rates!$B$3:$B$5&lt;=W338)/(Rates!$C$3:$C$5&gt;=W338),Rates!$D$3:$D$5)*(X338/100)*W338),IF(R338="Refreshment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56" t="str">
        <f t="shared" si="205"/>
        <v/>
      </c>
      <c r="P338" s="53"/>
      <c r="Q338" s="14" t="str">
        <f t="shared" si="206"/>
        <v/>
      </c>
      <c r="R338" s="57" t="str">
        <f t="shared" si="207"/>
        <v/>
      </c>
      <c r="S338" s="58" t="str">
        <f>IF(B338="","",IF(R338="Refreshment Beverage",VLOOKUP(VALUE(Q338),Rates!G$15:L$19,2,0),VLOOKUP(VALUE(Q338),Rates!G$4:L$12,2,0)))</f>
        <v/>
      </c>
      <c r="T338" s="58" t="str">
        <f t="shared" si="208"/>
        <v/>
      </c>
      <c r="U338" s="58" t="str">
        <f t="shared" si="209"/>
        <v/>
      </c>
      <c r="V338" s="58" t="str">
        <f t="shared" si="210"/>
        <v/>
      </c>
      <c r="W338" s="58" t="str">
        <f t="shared" si="211"/>
        <v/>
      </c>
      <c r="X338" s="59" t="str">
        <f t="shared" si="212"/>
        <v/>
      </c>
      <c r="Y338" s="60" t="str">
        <f>IF(B:B="","",IF(R338="Refreshment Beverage",VLOOKUP(Q338,Rates!G$15:L$19,6,0)*W338,VLOOKUP(Q338,Rates!G$4:L$12,6,0)*W338))</f>
        <v/>
      </c>
      <c r="Z338" s="60" t="str">
        <f t="shared" si="213"/>
        <v/>
      </c>
      <c r="AA338" s="60" t="str">
        <f t="shared" si="201"/>
        <v/>
      </c>
      <c r="AB338" s="61" t="str" cm="1">
        <f t="array" ref="AB338">IF(_xlfn.SINGLE(B:B)="","",IF(R338="Refreshment Beverage","",IF(AND(R338="Beer",Q338=0),SUM(LOOKUP(2,1/(Rates!$B$15:$B$18&lt;=W338)/(Rates!$C$15:$C$18&gt;=W338),Rates!$D$15:$D$18)*W338),VLOOKUP(VALUE(_xlfn.SINGLE(Q:Q)),Rates!A:B,2,0)*W338)))</f>
        <v/>
      </c>
      <c r="AC338" s="61" t="str" cm="1">
        <f t="array" ref="AC338">IF(_xlfn.SINGLE(B:B)="","",IF(R338="Refreshment Beverage","",IF(AND(R338="Beer",Q338=0),SUM(LOOKUP(2,1/(Rates!$B$15:$B$18&lt;=W338)/(Rates!$C$15:$C$18&gt;=W338),Rates!$E$15:$E$18)*W338),VLOOKUP(VALUE(_xlfn.SINGLE(Q:Q)),Rates!A:C,3,0)*W338)))</f>
        <v/>
      </c>
      <c r="AD338" s="168">
        <f>IFERROR(IF(R338="Beer","",IF(OR(Q338=1,Q338=2,Q338=3,Q338=4),VLOOKUP(Q338,Rates!$A$31:$B$34,2,0)*W338,IF(V338=1,VLOOKUP(U338,'REB BEV MIN MKUP'!B:E,4,0),IF(V338&gt;1,VLOOKUP(VALUE(W338),'REB BEV MIN MKUP'!O:Q,3,0),0)))),0)</f>
        <v>0</v>
      </c>
      <c r="AE338" s="62" t="str">
        <f t="shared" si="214"/>
        <v/>
      </c>
      <c r="AF338" s="63" t="str">
        <f t="shared" si="215"/>
        <v/>
      </c>
      <c r="AG338" s="64" t="str">
        <f t="shared" si="216"/>
        <v/>
      </c>
      <c r="AH338" s="65" t="str">
        <f t="shared" si="217"/>
        <v/>
      </c>
      <c r="AI338" s="66" t="str">
        <f>IF(AE:AE="","",IF(R338="Refreshment Beverage",AK338*(Rates!J$19/100),ROUND(SUM(AH338*(Rates!$J$8/100)),4)))</f>
        <v/>
      </c>
      <c r="AJ338" s="67" t="str">
        <f t="shared" si="218"/>
        <v/>
      </c>
      <c r="AK338" s="22" t="str">
        <f t="shared" si="219"/>
        <v/>
      </c>
      <c r="AL338" s="62" t="str">
        <f t="shared" si="220"/>
        <v/>
      </c>
      <c r="AM338" s="63" t="str">
        <f>IF(AS338="","",IF(R338="Refreshment Beverage",ROUND(AS338*Rates!K$19,4),ROUND(AO338*(VLOOKUP(VALUE(Q338),Rates!G$4:L$12,3,0)),4)))</f>
        <v/>
      </c>
      <c r="AN338" s="68" t="str">
        <f>IF(AS338="","",IF(R338="Refreshment Beverage",AS338*(Rates!J$19/100),MAX(AM338,AB338)))</f>
        <v/>
      </c>
      <c r="AO338" s="69" t="str">
        <f t="shared" si="221"/>
        <v/>
      </c>
      <c r="AP338" s="69" t="str">
        <f t="shared" si="222"/>
        <v/>
      </c>
      <c r="AQ338" s="70" t="str">
        <f>IF(AS338="","",IF(R338="Refreshment Beverage",ROUND(SUM(VLOOKUP(Q:Q,Rates!G$15:L$19,3,0)*(AS338-Y338-Z338-AA338)),4),ROUND(SUM(Rates!$K$8*AS338),4)))</f>
        <v/>
      </c>
      <c r="AR338" s="66" t="str">
        <f t="shared" si="223"/>
        <v/>
      </c>
      <c r="AS338" s="22" t="str">
        <f t="shared" si="224"/>
        <v/>
      </c>
      <c r="AT338" s="62" t="str">
        <f t="shared" si="225"/>
        <v/>
      </c>
      <c r="AU338" s="63" t="str">
        <f>IF(AX338="","",IF(R338="Refreshment Beverage",ROUND((BA338-Y338-Z338-AA338)*VLOOKUP(VALUE(Q338),Rates!G$15:L$19,3,0),4),ROUND(AW338*(VLOOKUP(VALUE(Q338),Rates!G:L,3,0)),4)))</f>
        <v/>
      </c>
      <c r="AV338" s="68" t="str">
        <f t="shared" si="226"/>
        <v/>
      </c>
      <c r="AW338" s="69" t="str">
        <f t="shared" si="227"/>
        <v/>
      </c>
      <c r="AX338" s="65" t="str">
        <f t="shared" si="228"/>
        <v/>
      </c>
      <c r="AY338" s="70" t="str">
        <f>IF(AX338="","",IF(R338="Refreshment Beverage",ROUND(SUM(AX338*Rates!K$19),4),ROUND(SUM(AX338*(Rates!J$8/100)),4)))</f>
        <v/>
      </c>
      <c r="AZ338" s="67" t="str">
        <f t="shared" si="229"/>
        <v/>
      </c>
      <c r="BA338" s="22" t="str">
        <f t="shared" si="230"/>
        <v/>
      </c>
      <c r="BD338" s="171"/>
      <c r="BE338" s="171"/>
      <c r="BF338" s="171"/>
      <c r="BG338" s="171"/>
    </row>
    <row r="339" spans="11:59" ht="12.75" customHeight="1" x14ac:dyDescent="0.3">
      <c r="K339" s="42" t="str">
        <f t="shared" si="202"/>
        <v/>
      </c>
      <c r="L339" s="55" t="str">
        <f t="shared" si="203"/>
        <v/>
      </c>
      <c r="M339" s="43" t="str">
        <f t="shared" si="204"/>
        <v/>
      </c>
      <c r="N339" s="56" t="str" cm="1">
        <f t="array" ref="N339">IFERROR(IF(_xlfn.SINGLE(B:B)="","",IF(R339="Beer",SUM(LOOKUP(2,1/(Rates!$B$3:$B$5&lt;=W339)/(Rates!$C$3:$C$5&gt;=W339),Rates!$D$3:$D$5)*(X339/100)*W339),IF(R339="Refreshment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56" t="str">
        <f t="shared" si="205"/>
        <v/>
      </c>
      <c r="P339" s="53"/>
      <c r="Q339" s="14" t="str">
        <f t="shared" si="206"/>
        <v/>
      </c>
      <c r="R339" s="57" t="str">
        <f t="shared" si="207"/>
        <v/>
      </c>
      <c r="S339" s="58" t="str">
        <f>IF(B339="","",IF(R339="Refreshment Beverage",VLOOKUP(VALUE(Q339),Rates!G$15:L$19,2,0),VLOOKUP(VALUE(Q339),Rates!G$4:L$12,2,0)))</f>
        <v/>
      </c>
      <c r="T339" s="58" t="str">
        <f t="shared" si="208"/>
        <v/>
      </c>
      <c r="U339" s="58" t="str">
        <f t="shared" si="209"/>
        <v/>
      </c>
      <c r="V339" s="58" t="str">
        <f t="shared" si="210"/>
        <v/>
      </c>
      <c r="W339" s="58" t="str">
        <f t="shared" si="211"/>
        <v/>
      </c>
      <c r="X339" s="59" t="str">
        <f t="shared" si="212"/>
        <v/>
      </c>
      <c r="Y339" s="60" t="str">
        <f>IF(B:B="","",IF(R339="Refreshment Beverage",VLOOKUP(Q339,Rates!G$15:L$19,6,0)*W339,VLOOKUP(Q339,Rates!G$4:L$12,6,0)*W339))</f>
        <v/>
      </c>
      <c r="Z339" s="60" t="str">
        <f t="shared" si="213"/>
        <v/>
      </c>
      <c r="AA339" s="60" t="str">
        <f t="shared" si="201"/>
        <v/>
      </c>
      <c r="AB339" s="61" t="str" cm="1">
        <f t="array" ref="AB339">IF(_xlfn.SINGLE(B:B)="","",IF(R339="Refreshment Beverage","",IF(AND(R339="Beer",Q339=0),SUM(LOOKUP(2,1/(Rates!$B$15:$B$18&lt;=W339)/(Rates!$C$15:$C$18&gt;=W339),Rates!$D$15:$D$18)*W339),VLOOKUP(VALUE(_xlfn.SINGLE(Q:Q)),Rates!A:B,2,0)*W339)))</f>
        <v/>
      </c>
      <c r="AC339" s="61" t="str" cm="1">
        <f t="array" ref="AC339">IF(_xlfn.SINGLE(B:B)="","",IF(R339="Refreshment Beverage","",IF(AND(R339="Beer",Q339=0),SUM(LOOKUP(2,1/(Rates!$B$15:$B$18&lt;=W339)/(Rates!$C$15:$C$18&gt;=W339),Rates!$E$15:$E$18)*W339),VLOOKUP(VALUE(_xlfn.SINGLE(Q:Q)),Rates!A:C,3,0)*W339)))</f>
        <v/>
      </c>
      <c r="AD339" s="168">
        <f>IFERROR(IF(R339="Beer","",IF(OR(Q339=1,Q339=2,Q339=3,Q339=4),VLOOKUP(Q339,Rates!$A$31:$B$34,2,0)*W339,IF(V339=1,VLOOKUP(U339,'REB BEV MIN MKUP'!B:E,4,0),IF(V339&gt;1,VLOOKUP(VALUE(W339),'REB BEV MIN MKUP'!O:Q,3,0),0)))),0)</f>
        <v>0</v>
      </c>
      <c r="AE339" s="62" t="str">
        <f t="shared" si="214"/>
        <v/>
      </c>
      <c r="AF339" s="63" t="str">
        <f t="shared" si="215"/>
        <v/>
      </c>
      <c r="AG339" s="64" t="str">
        <f t="shared" si="216"/>
        <v/>
      </c>
      <c r="AH339" s="65" t="str">
        <f t="shared" si="217"/>
        <v/>
      </c>
      <c r="AI339" s="66" t="str">
        <f>IF(AE:AE="","",IF(R339="Refreshment Beverage",AK339*(Rates!J$19/100),ROUND(SUM(AH339*(Rates!$J$8/100)),4)))</f>
        <v/>
      </c>
      <c r="AJ339" s="67" t="str">
        <f t="shared" si="218"/>
        <v/>
      </c>
      <c r="AK339" s="22" t="str">
        <f t="shared" si="219"/>
        <v/>
      </c>
      <c r="AL339" s="62" t="str">
        <f t="shared" si="220"/>
        <v/>
      </c>
      <c r="AM339" s="63" t="str">
        <f>IF(AS339="","",IF(R339="Refreshment Beverage",ROUND(AS339*Rates!K$19,4),ROUND(AO339*(VLOOKUP(VALUE(Q339),Rates!G$4:L$12,3,0)),4)))</f>
        <v/>
      </c>
      <c r="AN339" s="68" t="str">
        <f>IF(AS339="","",IF(R339="Refreshment Beverage",AS339*(Rates!J$19/100),MAX(AM339,AB339)))</f>
        <v/>
      </c>
      <c r="AO339" s="69" t="str">
        <f t="shared" si="221"/>
        <v/>
      </c>
      <c r="AP339" s="69" t="str">
        <f t="shared" si="222"/>
        <v/>
      </c>
      <c r="AQ339" s="70" t="str">
        <f>IF(AS339="","",IF(R339="Refreshment Beverage",ROUND(SUM(VLOOKUP(Q:Q,Rates!G$15:L$19,3,0)*(AS339-Y339-Z339-AA339)),4),ROUND(SUM(Rates!$K$8*AS339),4)))</f>
        <v/>
      </c>
      <c r="AR339" s="66" t="str">
        <f t="shared" si="223"/>
        <v/>
      </c>
      <c r="AS339" s="22" t="str">
        <f t="shared" si="224"/>
        <v/>
      </c>
      <c r="AT339" s="62" t="str">
        <f t="shared" si="225"/>
        <v/>
      </c>
      <c r="AU339" s="63" t="str">
        <f>IF(AX339="","",IF(R339="Refreshment Beverage",ROUND((BA339-Y339-Z339-AA339)*VLOOKUP(VALUE(Q339),Rates!G$15:L$19,3,0),4),ROUND(AW339*(VLOOKUP(VALUE(Q339),Rates!G:L,3,0)),4)))</f>
        <v/>
      </c>
      <c r="AV339" s="68" t="str">
        <f t="shared" si="226"/>
        <v/>
      </c>
      <c r="AW339" s="69" t="str">
        <f t="shared" si="227"/>
        <v/>
      </c>
      <c r="AX339" s="65" t="str">
        <f t="shared" si="228"/>
        <v/>
      </c>
      <c r="AY339" s="70" t="str">
        <f>IF(AX339="","",IF(R339="Refreshment Beverage",ROUND(SUM(AX339*Rates!K$19),4),ROUND(SUM(AX339*(Rates!J$8/100)),4)))</f>
        <v/>
      </c>
      <c r="AZ339" s="67" t="str">
        <f t="shared" si="229"/>
        <v/>
      </c>
      <c r="BA339" s="22" t="str">
        <f t="shared" si="230"/>
        <v/>
      </c>
      <c r="BD339" s="171"/>
      <c r="BE339" s="171"/>
      <c r="BF339" s="171"/>
      <c r="BG339" s="171"/>
    </row>
    <row r="340" spans="11:59" ht="12.75" customHeight="1" x14ac:dyDescent="0.3">
      <c r="K340" s="42" t="str">
        <f t="shared" si="202"/>
        <v/>
      </c>
      <c r="L340" s="55" t="str">
        <f t="shared" si="203"/>
        <v/>
      </c>
      <c r="M340" s="43" t="str">
        <f t="shared" si="204"/>
        <v/>
      </c>
      <c r="N340" s="56" t="str" cm="1">
        <f t="array" ref="N340">IFERROR(IF(_xlfn.SINGLE(B:B)="","",IF(R340="Beer",SUM(LOOKUP(2,1/(Rates!$B$3:$B$5&lt;=W340)/(Rates!$C$3:$C$5&gt;=W340),Rates!$D$3:$D$5)*(X340/100)*W340),IF(R340="Refreshment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56" t="str">
        <f t="shared" si="205"/>
        <v/>
      </c>
      <c r="P340" s="53"/>
      <c r="Q340" s="14" t="str">
        <f t="shared" si="206"/>
        <v/>
      </c>
      <c r="R340" s="57" t="str">
        <f t="shared" si="207"/>
        <v/>
      </c>
      <c r="S340" s="58" t="str">
        <f>IF(B340="","",IF(R340="Refreshment Beverage",VLOOKUP(VALUE(Q340),Rates!G$15:L$19,2,0),VLOOKUP(VALUE(Q340),Rates!G$4:L$12,2,0)))</f>
        <v/>
      </c>
      <c r="T340" s="58" t="str">
        <f t="shared" si="208"/>
        <v/>
      </c>
      <c r="U340" s="58" t="str">
        <f t="shared" si="209"/>
        <v/>
      </c>
      <c r="V340" s="58" t="str">
        <f t="shared" si="210"/>
        <v/>
      </c>
      <c r="W340" s="58" t="str">
        <f t="shared" si="211"/>
        <v/>
      </c>
      <c r="X340" s="59" t="str">
        <f t="shared" si="212"/>
        <v/>
      </c>
      <c r="Y340" s="60" t="str">
        <f>IF(B:B="","",IF(R340="Refreshment Beverage",VLOOKUP(Q340,Rates!G$15:L$19,6,0)*W340,VLOOKUP(Q340,Rates!G$4:L$12,6,0)*W340))</f>
        <v/>
      </c>
      <c r="Z340" s="60" t="str">
        <f t="shared" si="213"/>
        <v/>
      </c>
      <c r="AA340" s="60" t="str">
        <f t="shared" si="201"/>
        <v/>
      </c>
      <c r="AB340" s="61" t="str" cm="1">
        <f t="array" ref="AB340">IF(_xlfn.SINGLE(B:B)="","",IF(R340="Refreshment Beverage","",IF(AND(R340="Beer",Q340=0),SUM(LOOKUP(2,1/(Rates!$B$15:$B$18&lt;=W340)/(Rates!$C$15:$C$18&gt;=W340),Rates!$D$15:$D$18)*W340),VLOOKUP(VALUE(_xlfn.SINGLE(Q:Q)),Rates!A:B,2,0)*W340)))</f>
        <v/>
      </c>
      <c r="AC340" s="61" t="str" cm="1">
        <f t="array" ref="AC340">IF(_xlfn.SINGLE(B:B)="","",IF(R340="Refreshment Beverage","",IF(AND(R340="Beer",Q340=0),SUM(LOOKUP(2,1/(Rates!$B$15:$B$18&lt;=W340)/(Rates!$C$15:$C$18&gt;=W340),Rates!$E$15:$E$18)*W340),VLOOKUP(VALUE(_xlfn.SINGLE(Q:Q)),Rates!A:C,3,0)*W340)))</f>
        <v/>
      </c>
      <c r="AD340" s="168">
        <f>IFERROR(IF(R340="Beer","",IF(OR(Q340=1,Q340=2,Q340=3,Q340=4),VLOOKUP(Q340,Rates!$A$31:$B$34,2,0)*W340,IF(V340=1,VLOOKUP(U340,'REB BEV MIN MKUP'!B:E,4,0),IF(V340&gt;1,VLOOKUP(VALUE(W340),'REB BEV MIN MKUP'!O:Q,3,0),0)))),0)</f>
        <v>0</v>
      </c>
      <c r="AE340" s="62" t="str">
        <f t="shared" si="214"/>
        <v/>
      </c>
      <c r="AF340" s="63" t="str">
        <f t="shared" si="215"/>
        <v/>
      </c>
      <c r="AG340" s="64" t="str">
        <f t="shared" si="216"/>
        <v/>
      </c>
      <c r="AH340" s="65" t="str">
        <f t="shared" si="217"/>
        <v/>
      </c>
      <c r="AI340" s="66" t="str">
        <f>IF(AE:AE="","",IF(R340="Refreshment Beverage",AK340*(Rates!J$19/100),ROUND(SUM(AH340*(Rates!$J$8/100)),4)))</f>
        <v/>
      </c>
      <c r="AJ340" s="67" t="str">
        <f t="shared" si="218"/>
        <v/>
      </c>
      <c r="AK340" s="22" t="str">
        <f t="shared" si="219"/>
        <v/>
      </c>
      <c r="AL340" s="62" t="str">
        <f t="shared" si="220"/>
        <v/>
      </c>
      <c r="AM340" s="63" t="str">
        <f>IF(AS340="","",IF(R340="Refreshment Beverage",ROUND(AS340*Rates!K$19,4),ROUND(AO340*(VLOOKUP(VALUE(Q340),Rates!G$4:L$12,3,0)),4)))</f>
        <v/>
      </c>
      <c r="AN340" s="68" t="str">
        <f>IF(AS340="","",IF(R340="Refreshment Beverage",AS340*(Rates!J$19/100),MAX(AM340,AB340)))</f>
        <v/>
      </c>
      <c r="AO340" s="69" t="str">
        <f t="shared" si="221"/>
        <v/>
      </c>
      <c r="AP340" s="69" t="str">
        <f t="shared" si="222"/>
        <v/>
      </c>
      <c r="AQ340" s="70" t="str">
        <f>IF(AS340="","",IF(R340="Refreshment Beverage",ROUND(SUM(VLOOKUP(Q:Q,Rates!G$15:L$19,3,0)*(AS340-Y340-Z340-AA340)),4),ROUND(SUM(Rates!$K$8*AS340),4)))</f>
        <v/>
      </c>
      <c r="AR340" s="66" t="str">
        <f t="shared" si="223"/>
        <v/>
      </c>
      <c r="AS340" s="22" t="str">
        <f t="shared" si="224"/>
        <v/>
      </c>
      <c r="AT340" s="62" t="str">
        <f t="shared" si="225"/>
        <v/>
      </c>
      <c r="AU340" s="63" t="str">
        <f>IF(AX340="","",IF(R340="Refreshment Beverage",ROUND((BA340-Y340-Z340-AA340)*VLOOKUP(VALUE(Q340),Rates!G$15:L$19,3,0),4),ROUND(AW340*(VLOOKUP(VALUE(Q340),Rates!G:L,3,0)),4)))</f>
        <v/>
      </c>
      <c r="AV340" s="68" t="str">
        <f t="shared" si="226"/>
        <v/>
      </c>
      <c r="AW340" s="69" t="str">
        <f t="shared" si="227"/>
        <v/>
      </c>
      <c r="AX340" s="65" t="str">
        <f t="shared" si="228"/>
        <v/>
      </c>
      <c r="AY340" s="70" t="str">
        <f>IF(AX340="","",IF(R340="Refreshment Beverage",ROUND(SUM(AX340*Rates!K$19),4),ROUND(SUM(AX340*(Rates!J$8/100)),4)))</f>
        <v/>
      </c>
      <c r="AZ340" s="67" t="str">
        <f t="shared" si="229"/>
        <v/>
      </c>
      <c r="BA340" s="22" t="str">
        <f t="shared" si="230"/>
        <v/>
      </c>
      <c r="BD340" s="171"/>
      <c r="BE340" s="171"/>
      <c r="BF340" s="171"/>
      <c r="BG340" s="171"/>
    </row>
    <row r="341" spans="11:59" ht="12.75" customHeight="1" x14ac:dyDescent="0.3">
      <c r="K341" s="42" t="str">
        <f t="shared" si="202"/>
        <v/>
      </c>
      <c r="L341" s="55" t="str">
        <f t="shared" si="203"/>
        <v/>
      </c>
      <c r="M341" s="43" t="str">
        <f t="shared" si="204"/>
        <v/>
      </c>
      <c r="N341" s="56" t="str" cm="1">
        <f t="array" ref="N341">IFERROR(IF(_xlfn.SINGLE(B:B)="","",IF(R341="Beer",SUM(LOOKUP(2,1/(Rates!$B$3:$B$5&lt;=W341)/(Rates!$C$3:$C$5&gt;=W341),Rates!$D$3:$D$5)*(X341/100)*W341),IF(R341="Refreshment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56" t="str">
        <f t="shared" si="205"/>
        <v/>
      </c>
      <c r="P341" s="53"/>
      <c r="Q341" s="14" t="str">
        <f t="shared" si="206"/>
        <v/>
      </c>
      <c r="R341" s="57" t="str">
        <f t="shared" si="207"/>
        <v/>
      </c>
      <c r="S341" s="58" t="str">
        <f>IF(B341="","",IF(R341="Refreshment Beverage",VLOOKUP(VALUE(Q341),Rates!G$15:L$19,2,0),VLOOKUP(VALUE(Q341),Rates!G$4:L$12,2,0)))</f>
        <v/>
      </c>
      <c r="T341" s="58" t="str">
        <f t="shared" si="208"/>
        <v/>
      </c>
      <c r="U341" s="58" t="str">
        <f t="shared" si="209"/>
        <v/>
      </c>
      <c r="V341" s="58" t="str">
        <f t="shared" si="210"/>
        <v/>
      </c>
      <c r="W341" s="58" t="str">
        <f t="shared" si="211"/>
        <v/>
      </c>
      <c r="X341" s="59" t="str">
        <f t="shared" si="212"/>
        <v/>
      </c>
      <c r="Y341" s="60" t="str">
        <f>IF(B:B="","",IF(R341="Refreshment Beverage",VLOOKUP(Q341,Rates!G$15:L$19,6,0)*W341,VLOOKUP(Q341,Rates!G$4:L$12,6,0)*W341))</f>
        <v/>
      </c>
      <c r="Z341" s="60" t="str">
        <f t="shared" si="213"/>
        <v/>
      </c>
      <c r="AA341" s="60" t="str">
        <f t="shared" si="201"/>
        <v/>
      </c>
      <c r="AB341" s="61" t="str" cm="1">
        <f t="array" ref="AB341">IF(_xlfn.SINGLE(B:B)="","",IF(R341="Refreshment Beverage","",IF(AND(R341="Beer",Q341=0),SUM(LOOKUP(2,1/(Rates!$B$15:$B$18&lt;=W341)/(Rates!$C$15:$C$18&gt;=W341),Rates!$D$15:$D$18)*W341),VLOOKUP(VALUE(_xlfn.SINGLE(Q:Q)),Rates!A:B,2,0)*W341)))</f>
        <v/>
      </c>
      <c r="AC341" s="61" t="str" cm="1">
        <f t="array" ref="AC341">IF(_xlfn.SINGLE(B:B)="","",IF(R341="Refreshment Beverage","",IF(AND(R341="Beer",Q341=0),SUM(LOOKUP(2,1/(Rates!$B$15:$B$18&lt;=W341)/(Rates!$C$15:$C$18&gt;=W341),Rates!$E$15:$E$18)*W341),VLOOKUP(VALUE(_xlfn.SINGLE(Q:Q)),Rates!A:C,3,0)*W341)))</f>
        <v/>
      </c>
      <c r="AD341" s="168">
        <f>IFERROR(IF(R341="Beer","",IF(OR(Q341=1,Q341=2,Q341=3,Q341=4),VLOOKUP(Q341,Rates!$A$31:$B$34,2,0)*W341,IF(V341=1,VLOOKUP(U341,'REB BEV MIN MKUP'!B:E,4,0),IF(V341&gt;1,VLOOKUP(VALUE(W341),'REB BEV MIN MKUP'!O:Q,3,0),0)))),0)</f>
        <v>0</v>
      </c>
      <c r="AE341" s="62" t="str">
        <f t="shared" si="214"/>
        <v/>
      </c>
      <c r="AF341" s="63" t="str">
        <f t="shared" si="215"/>
        <v/>
      </c>
      <c r="AG341" s="64" t="str">
        <f t="shared" si="216"/>
        <v/>
      </c>
      <c r="AH341" s="65" t="str">
        <f t="shared" si="217"/>
        <v/>
      </c>
      <c r="AI341" s="66" t="str">
        <f>IF(AE:AE="","",IF(R341="Refreshment Beverage",AK341*(Rates!J$19/100),ROUND(SUM(AH341*(Rates!$J$8/100)),4)))</f>
        <v/>
      </c>
      <c r="AJ341" s="67" t="str">
        <f t="shared" si="218"/>
        <v/>
      </c>
      <c r="AK341" s="22" t="str">
        <f t="shared" si="219"/>
        <v/>
      </c>
      <c r="AL341" s="62" t="str">
        <f t="shared" si="220"/>
        <v/>
      </c>
      <c r="AM341" s="63" t="str">
        <f>IF(AS341="","",IF(R341="Refreshment Beverage",ROUND(AS341*Rates!K$19,4),ROUND(AO341*(VLOOKUP(VALUE(Q341),Rates!G$4:L$12,3,0)),4)))</f>
        <v/>
      </c>
      <c r="AN341" s="68" t="str">
        <f>IF(AS341="","",IF(R341="Refreshment Beverage",AS341*(Rates!J$19/100),MAX(AM341,AB341)))</f>
        <v/>
      </c>
      <c r="AO341" s="69" t="str">
        <f t="shared" si="221"/>
        <v/>
      </c>
      <c r="AP341" s="69" t="str">
        <f t="shared" si="222"/>
        <v/>
      </c>
      <c r="AQ341" s="70" t="str">
        <f>IF(AS341="","",IF(R341="Refreshment Beverage",ROUND(SUM(VLOOKUP(Q:Q,Rates!G$15:L$19,3,0)*(AS341-Y341-Z341-AA341)),4),ROUND(SUM(Rates!$K$8*AS341),4)))</f>
        <v/>
      </c>
      <c r="AR341" s="66" t="str">
        <f t="shared" si="223"/>
        <v/>
      </c>
      <c r="AS341" s="22" t="str">
        <f t="shared" si="224"/>
        <v/>
      </c>
      <c r="AT341" s="62" t="str">
        <f t="shared" si="225"/>
        <v/>
      </c>
      <c r="AU341" s="63" t="str">
        <f>IF(AX341="","",IF(R341="Refreshment Beverage",ROUND((BA341-Y341-Z341-AA341)*VLOOKUP(VALUE(Q341),Rates!G$15:L$19,3,0),4),ROUND(AW341*(VLOOKUP(VALUE(Q341),Rates!G:L,3,0)),4)))</f>
        <v/>
      </c>
      <c r="AV341" s="68" t="str">
        <f t="shared" si="226"/>
        <v/>
      </c>
      <c r="AW341" s="69" t="str">
        <f t="shared" si="227"/>
        <v/>
      </c>
      <c r="AX341" s="65" t="str">
        <f t="shared" si="228"/>
        <v/>
      </c>
      <c r="AY341" s="70" t="str">
        <f>IF(AX341="","",IF(R341="Refreshment Beverage",ROUND(SUM(AX341*Rates!K$19),4),ROUND(SUM(AX341*(Rates!J$8/100)),4)))</f>
        <v/>
      </c>
      <c r="AZ341" s="67" t="str">
        <f t="shared" si="229"/>
        <v/>
      </c>
      <c r="BA341" s="22" t="str">
        <f t="shared" si="230"/>
        <v/>
      </c>
      <c r="BD341" s="171"/>
      <c r="BE341" s="171"/>
      <c r="BF341" s="171"/>
      <c r="BG341" s="171"/>
    </row>
    <row r="342" spans="11:59" ht="12.75" customHeight="1" x14ac:dyDescent="0.3">
      <c r="K342" s="42" t="str">
        <f t="shared" si="202"/>
        <v/>
      </c>
      <c r="L342" s="55" t="str">
        <f t="shared" si="203"/>
        <v/>
      </c>
      <c r="M342" s="43" t="str">
        <f t="shared" si="204"/>
        <v/>
      </c>
      <c r="N342" s="56" t="str" cm="1">
        <f t="array" ref="N342">IFERROR(IF(_xlfn.SINGLE(B:B)="","",IF(R342="Beer",SUM(LOOKUP(2,1/(Rates!$B$3:$B$5&lt;=W342)/(Rates!$C$3:$C$5&gt;=W342),Rates!$D$3:$D$5)*(X342/100)*W342),IF(R342="Refreshment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56" t="str">
        <f t="shared" si="205"/>
        <v/>
      </c>
      <c r="P342" s="53"/>
      <c r="Q342" s="14" t="str">
        <f t="shared" si="206"/>
        <v/>
      </c>
      <c r="R342" s="57" t="str">
        <f t="shared" si="207"/>
        <v/>
      </c>
      <c r="S342" s="58" t="str">
        <f>IF(B342="","",IF(R342="Refreshment Beverage",VLOOKUP(VALUE(Q342),Rates!G$15:L$19,2,0),VLOOKUP(VALUE(Q342),Rates!G$4:L$12,2,0)))</f>
        <v/>
      </c>
      <c r="T342" s="58" t="str">
        <f t="shared" si="208"/>
        <v/>
      </c>
      <c r="U342" s="58" t="str">
        <f t="shared" si="209"/>
        <v/>
      </c>
      <c r="V342" s="58" t="str">
        <f t="shared" si="210"/>
        <v/>
      </c>
      <c r="W342" s="58" t="str">
        <f t="shared" si="211"/>
        <v/>
      </c>
      <c r="X342" s="59" t="str">
        <f t="shared" si="212"/>
        <v/>
      </c>
      <c r="Y342" s="60" t="str">
        <f>IF(B:B="","",IF(R342="Refreshment Beverage",VLOOKUP(Q342,Rates!G$15:L$19,6,0)*W342,VLOOKUP(Q342,Rates!G$4:L$12,6,0)*W342))</f>
        <v/>
      </c>
      <c r="Z342" s="60" t="str">
        <f t="shared" si="213"/>
        <v/>
      </c>
      <c r="AA342" s="60" t="str">
        <f t="shared" si="201"/>
        <v/>
      </c>
      <c r="AB342" s="61" t="str" cm="1">
        <f t="array" ref="AB342">IF(_xlfn.SINGLE(B:B)="","",IF(R342="Refreshment Beverage","",IF(AND(R342="Beer",Q342=0),SUM(LOOKUP(2,1/(Rates!$B$15:$B$18&lt;=W342)/(Rates!$C$15:$C$18&gt;=W342),Rates!$D$15:$D$18)*W342),VLOOKUP(VALUE(_xlfn.SINGLE(Q:Q)),Rates!A:B,2,0)*W342)))</f>
        <v/>
      </c>
      <c r="AC342" s="61" t="str" cm="1">
        <f t="array" ref="AC342">IF(_xlfn.SINGLE(B:B)="","",IF(R342="Refreshment Beverage","",IF(AND(R342="Beer",Q342=0),SUM(LOOKUP(2,1/(Rates!$B$15:$B$18&lt;=W342)/(Rates!$C$15:$C$18&gt;=W342),Rates!$E$15:$E$18)*W342),VLOOKUP(VALUE(_xlfn.SINGLE(Q:Q)),Rates!A:C,3,0)*W342)))</f>
        <v/>
      </c>
      <c r="AD342" s="168">
        <f>IFERROR(IF(R342="Beer","",IF(OR(Q342=1,Q342=2,Q342=3,Q342=4),VLOOKUP(Q342,Rates!$A$31:$B$34,2,0)*W342,IF(V342=1,VLOOKUP(U342,'REB BEV MIN MKUP'!B:E,4,0),IF(V342&gt;1,VLOOKUP(VALUE(W342),'REB BEV MIN MKUP'!O:Q,3,0),0)))),0)</f>
        <v>0</v>
      </c>
      <c r="AE342" s="62" t="str">
        <f t="shared" si="214"/>
        <v/>
      </c>
      <c r="AF342" s="63" t="str">
        <f t="shared" si="215"/>
        <v/>
      </c>
      <c r="AG342" s="64" t="str">
        <f t="shared" si="216"/>
        <v/>
      </c>
      <c r="AH342" s="65" t="str">
        <f t="shared" si="217"/>
        <v/>
      </c>
      <c r="AI342" s="66" t="str">
        <f>IF(AE:AE="","",IF(R342="Refreshment Beverage",AK342*(Rates!J$19/100),ROUND(SUM(AH342*(Rates!$J$8/100)),4)))</f>
        <v/>
      </c>
      <c r="AJ342" s="67" t="str">
        <f t="shared" si="218"/>
        <v/>
      </c>
      <c r="AK342" s="22" t="str">
        <f t="shared" si="219"/>
        <v/>
      </c>
      <c r="AL342" s="62" t="str">
        <f t="shared" si="220"/>
        <v/>
      </c>
      <c r="AM342" s="63" t="str">
        <f>IF(AS342="","",IF(R342="Refreshment Beverage",ROUND(AS342*Rates!K$19,4),ROUND(AO342*(VLOOKUP(VALUE(Q342),Rates!G$4:L$12,3,0)),4)))</f>
        <v/>
      </c>
      <c r="AN342" s="68" t="str">
        <f>IF(AS342="","",IF(R342="Refreshment Beverage",AS342*(Rates!J$19/100),MAX(AM342,AB342)))</f>
        <v/>
      </c>
      <c r="AO342" s="69" t="str">
        <f t="shared" si="221"/>
        <v/>
      </c>
      <c r="AP342" s="69" t="str">
        <f t="shared" si="222"/>
        <v/>
      </c>
      <c r="AQ342" s="70" t="str">
        <f>IF(AS342="","",IF(R342="Refreshment Beverage",ROUND(SUM(VLOOKUP(Q:Q,Rates!G$15:L$19,3,0)*(AS342-Y342-Z342-AA342)),4),ROUND(SUM(Rates!$K$8*AS342),4)))</f>
        <v/>
      </c>
      <c r="AR342" s="66" t="str">
        <f t="shared" si="223"/>
        <v/>
      </c>
      <c r="AS342" s="22" t="str">
        <f t="shared" si="224"/>
        <v/>
      </c>
      <c r="AT342" s="62" t="str">
        <f t="shared" si="225"/>
        <v/>
      </c>
      <c r="AU342" s="63" t="str">
        <f>IF(AX342="","",IF(R342="Refreshment Beverage",ROUND((BA342-Y342-Z342-AA342)*VLOOKUP(VALUE(Q342),Rates!G$15:L$19,3,0),4),ROUND(AW342*(VLOOKUP(VALUE(Q342),Rates!G:L,3,0)),4)))</f>
        <v/>
      </c>
      <c r="AV342" s="68" t="str">
        <f t="shared" si="226"/>
        <v/>
      </c>
      <c r="AW342" s="69" t="str">
        <f t="shared" si="227"/>
        <v/>
      </c>
      <c r="AX342" s="65" t="str">
        <f t="shared" si="228"/>
        <v/>
      </c>
      <c r="AY342" s="70" t="str">
        <f>IF(AX342="","",IF(R342="Refreshment Beverage",ROUND(SUM(AX342*Rates!K$19),4),ROUND(SUM(AX342*(Rates!J$8/100)),4)))</f>
        <v/>
      </c>
      <c r="AZ342" s="67" t="str">
        <f t="shared" si="229"/>
        <v/>
      </c>
      <c r="BA342" s="22" t="str">
        <f t="shared" si="230"/>
        <v/>
      </c>
      <c r="BD342" s="171"/>
      <c r="BE342" s="171"/>
      <c r="BF342" s="171"/>
      <c r="BG342" s="171"/>
    </row>
    <row r="343" spans="11:59" ht="12.75" customHeight="1" x14ac:dyDescent="0.3">
      <c r="K343" s="42" t="str">
        <f t="shared" si="202"/>
        <v/>
      </c>
      <c r="L343" s="55" t="str">
        <f t="shared" si="203"/>
        <v/>
      </c>
      <c r="M343" s="43" t="str">
        <f t="shared" si="204"/>
        <v/>
      </c>
      <c r="N343" s="56" t="str" cm="1">
        <f t="array" ref="N343">IFERROR(IF(_xlfn.SINGLE(B:B)="","",IF(R343="Beer",SUM(LOOKUP(2,1/(Rates!$B$3:$B$5&lt;=W343)/(Rates!$C$3:$C$5&gt;=W343),Rates!$D$3:$D$5)*(X343/100)*W343),IF(R343="Refreshment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56" t="str">
        <f t="shared" si="205"/>
        <v/>
      </c>
      <c r="P343" s="53"/>
      <c r="Q343" s="14" t="str">
        <f t="shared" si="206"/>
        <v/>
      </c>
      <c r="R343" s="57" t="str">
        <f t="shared" si="207"/>
        <v/>
      </c>
      <c r="S343" s="58" t="str">
        <f>IF(B343="","",IF(R343="Refreshment Beverage",VLOOKUP(VALUE(Q343),Rates!G$15:L$19,2,0),VLOOKUP(VALUE(Q343),Rates!G$4:L$12,2,0)))</f>
        <v/>
      </c>
      <c r="T343" s="58" t="str">
        <f t="shared" si="208"/>
        <v/>
      </c>
      <c r="U343" s="58" t="str">
        <f t="shared" si="209"/>
        <v/>
      </c>
      <c r="V343" s="58" t="str">
        <f t="shared" si="210"/>
        <v/>
      </c>
      <c r="W343" s="58" t="str">
        <f t="shared" si="211"/>
        <v/>
      </c>
      <c r="X343" s="59" t="str">
        <f t="shared" si="212"/>
        <v/>
      </c>
      <c r="Y343" s="60" t="str">
        <f>IF(B:B="","",IF(R343="Refreshment Beverage",VLOOKUP(Q343,Rates!G$15:L$19,6,0)*W343,VLOOKUP(Q343,Rates!G$4:L$12,6,0)*W343))</f>
        <v/>
      </c>
      <c r="Z343" s="60" t="str">
        <f t="shared" si="213"/>
        <v/>
      </c>
      <c r="AA343" s="60" t="str">
        <f t="shared" si="201"/>
        <v/>
      </c>
      <c r="AB343" s="61" t="str" cm="1">
        <f t="array" ref="AB343">IF(_xlfn.SINGLE(B:B)="","",IF(R343="Refreshment Beverage","",IF(AND(R343="Beer",Q343=0),SUM(LOOKUP(2,1/(Rates!$B$15:$B$18&lt;=W343)/(Rates!$C$15:$C$18&gt;=W343),Rates!$D$15:$D$18)*W343),VLOOKUP(VALUE(_xlfn.SINGLE(Q:Q)),Rates!A:B,2,0)*W343)))</f>
        <v/>
      </c>
      <c r="AC343" s="61" t="str" cm="1">
        <f t="array" ref="AC343">IF(_xlfn.SINGLE(B:B)="","",IF(R343="Refreshment Beverage","",IF(AND(R343="Beer",Q343=0),SUM(LOOKUP(2,1/(Rates!$B$15:$B$18&lt;=W343)/(Rates!$C$15:$C$18&gt;=W343),Rates!$E$15:$E$18)*W343),VLOOKUP(VALUE(_xlfn.SINGLE(Q:Q)),Rates!A:C,3,0)*W343)))</f>
        <v/>
      </c>
      <c r="AD343" s="168">
        <f>IFERROR(IF(R343="Beer","",IF(OR(Q343=1,Q343=2,Q343=3,Q343=4),VLOOKUP(Q343,Rates!$A$31:$B$34,2,0)*W343,IF(V343=1,VLOOKUP(U343,'REB BEV MIN MKUP'!B:E,4,0),IF(V343&gt;1,VLOOKUP(VALUE(W343),'REB BEV MIN MKUP'!O:Q,3,0),0)))),0)</f>
        <v>0</v>
      </c>
      <c r="AE343" s="62" t="str">
        <f t="shared" si="214"/>
        <v/>
      </c>
      <c r="AF343" s="63" t="str">
        <f t="shared" si="215"/>
        <v/>
      </c>
      <c r="AG343" s="64" t="str">
        <f t="shared" si="216"/>
        <v/>
      </c>
      <c r="AH343" s="65" t="str">
        <f t="shared" si="217"/>
        <v/>
      </c>
      <c r="AI343" s="66" t="str">
        <f>IF(AE:AE="","",IF(R343="Refreshment Beverage",AK343*(Rates!J$19/100),ROUND(SUM(AH343*(Rates!$J$8/100)),4)))</f>
        <v/>
      </c>
      <c r="AJ343" s="67" t="str">
        <f t="shared" si="218"/>
        <v/>
      </c>
      <c r="AK343" s="22" t="str">
        <f t="shared" si="219"/>
        <v/>
      </c>
      <c r="AL343" s="62" t="str">
        <f t="shared" si="220"/>
        <v/>
      </c>
      <c r="AM343" s="63" t="str">
        <f>IF(AS343="","",IF(R343="Refreshment Beverage",ROUND(AS343*Rates!K$19,4),ROUND(AO343*(VLOOKUP(VALUE(Q343),Rates!G$4:L$12,3,0)),4)))</f>
        <v/>
      </c>
      <c r="AN343" s="68" t="str">
        <f>IF(AS343="","",IF(R343="Refreshment Beverage",AS343*(Rates!J$19/100),MAX(AM343,AB343)))</f>
        <v/>
      </c>
      <c r="AO343" s="69" t="str">
        <f t="shared" si="221"/>
        <v/>
      </c>
      <c r="AP343" s="69" t="str">
        <f t="shared" si="222"/>
        <v/>
      </c>
      <c r="AQ343" s="70" t="str">
        <f>IF(AS343="","",IF(R343="Refreshment Beverage",ROUND(SUM(VLOOKUP(Q:Q,Rates!G$15:L$19,3,0)*(AS343-Y343-Z343-AA343)),4),ROUND(SUM(Rates!$K$8*AS343),4)))</f>
        <v/>
      </c>
      <c r="AR343" s="66" t="str">
        <f t="shared" si="223"/>
        <v/>
      </c>
      <c r="AS343" s="22" t="str">
        <f t="shared" si="224"/>
        <v/>
      </c>
      <c r="AT343" s="62" t="str">
        <f t="shared" si="225"/>
        <v/>
      </c>
      <c r="AU343" s="63" t="str">
        <f>IF(AX343="","",IF(R343="Refreshment Beverage",ROUND((BA343-Y343-Z343-AA343)*VLOOKUP(VALUE(Q343),Rates!G$15:L$19,3,0),4),ROUND(AW343*(VLOOKUP(VALUE(Q343),Rates!G:L,3,0)),4)))</f>
        <v/>
      </c>
      <c r="AV343" s="68" t="str">
        <f t="shared" si="226"/>
        <v/>
      </c>
      <c r="AW343" s="69" t="str">
        <f t="shared" si="227"/>
        <v/>
      </c>
      <c r="AX343" s="65" t="str">
        <f t="shared" si="228"/>
        <v/>
      </c>
      <c r="AY343" s="70" t="str">
        <f>IF(AX343="","",IF(R343="Refreshment Beverage",ROUND(SUM(AX343*Rates!K$19),4),ROUND(SUM(AX343*(Rates!J$8/100)),4)))</f>
        <v/>
      </c>
      <c r="AZ343" s="67" t="str">
        <f t="shared" si="229"/>
        <v/>
      </c>
      <c r="BA343" s="22" t="str">
        <f t="shared" si="230"/>
        <v/>
      </c>
      <c r="BD343" s="171"/>
      <c r="BE343" s="171"/>
      <c r="BF343" s="171"/>
      <c r="BG343" s="171"/>
    </row>
    <row r="344" spans="11:59" ht="12.75" customHeight="1" x14ac:dyDescent="0.3">
      <c r="K344" s="42" t="str">
        <f t="shared" si="202"/>
        <v/>
      </c>
      <c r="L344" s="55" t="str">
        <f t="shared" si="203"/>
        <v/>
      </c>
      <c r="M344" s="43" t="str">
        <f t="shared" si="204"/>
        <v/>
      </c>
      <c r="N344" s="56" t="str" cm="1">
        <f t="array" ref="N344">IFERROR(IF(_xlfn.SINGLE(B:B)="","",IF(R344="Beer",SUM(LOOKUP(2,1/(Rates!$B$3:$B$5&lt;=W344)/(Rates!$C$3:$C$5&gt;=W344),Rates!$D$3:$D$5)*(X344/100)*W344),IF(R344="Refreshment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56" t="str">
        <f t="shared" si="205"/>
        <v/>
      </c>
      <c r="P344" s="53"/>
      <c r="Q344" s="14" t="str">
        <f t="shared" si="206"/>
        <v/>
      </c>
      <c r="R344" s="57" t="str">
        <f t="shared" si="207"/>
        <v/>
      </c>
      <c r="S344" s="58" t="str">
        <f>IF(B344="","",IF(R344="Refreshment Beverage",VLOOKUP(VALUE(Q344),Rates!G$15:L$19,2,0),VLOOKUP(VALUE(Q344),Rates!G$4:L$12,2,0)))</f>
        <v/>
      </c>
      <c r="T344" s="58" t="str">
        <f t="shared" si="208"/>
        <v/>
      </c>
      <c r="U344" s="58" t="str">
        <f t="shared" si="209"/>
        <v/>
      </c>
      <c r="V344" s="58" t="str">
        <f t="shared" si="210"/>
        <v/>
      </c>
      <c r="W344" s="58" t="str">
        <f t="shared" si="211"/>
        <v/>
      </c>
      <c r="X344" s="59" t="str">
        <f t="shared" si="212"/>
        <v/>
      </c>
      <c r="Y344" s="60" t="str">
        <f>IF(B:B="","",IF(R344="Refreshment Beverage",VLOOKUP(Q344,Rates!G$15:L$19,6,0)*W344,VLOOKUP(Q344,Rates!G$4:L$12,6,0)*W344))</f>
        <v/>
      </c>
      <c r="Z344" s="60" t="str">
        <f t="shared" si="213"/>
        <v/>
      </c>
      <c r="AA344" s="60" t="str">
        <f t="shared" si="201"/>
        <v/>
      </c>
      <c r="AB344" s="61" t="str" cm="1">
        <f t="array" ref="AB344">IF(_xlfn.SINGLE(B:B)="","",IF(R344="Refreshment Beverage","",IF(AND(R344="Beer",Q344=0),SUM(LOOKUP(2,1/(Rates!$B$15:$B$18&lt;=W344)/(Rates!$C$15:$C$18&gt;=W344),Rates!$D$15:$D$18)*W344),VLOOKUP(VALUE(_xlfn.SINGLE(Q:Q)),Rates!A:B,2,0)*W344)))</f>
        <v/>
      </c>
      <c r="AC344" s="61" t="str" cm="1">
        <f t="array" ref="AC344">IF(_xlfn.SINGLE(B:B)="","",IF(R344="Refreshment Beverage","",IF(AND(R344="Beer",Q344=0),SUM(LOOKUP(2,1/(Rates!$B$15:$B$18&lt;=W344)/(Rates!$C$15:$C$18&gt;=W344),Rates!$E$15:$E$18)*W344),VLOOKUP(VALUE(_xlfn.SINGLE(Q:Q)),Rates!A:C,3,0)*W344)))</f>
        <v/>
      </c>
      <c r="AD344" s="168">
        <f>IFERROR(IF(R344="Beer","",IF(OR(Q344=1,Q344=2,Q344=3,Q344=4),VLOOKUP(Q344,Rates!$A$31:$B$34,2,0)*W344,IF(V344=1,VLOOKUP(U344,'REB BEV MIN MKUP'!B:E,4,0),IF(V344&gt;1,VLOOKUP(VALUE(W344),'REB BEV MIN MKUP'!O:Q,3,0),0)))),0)</f>
        <v>0</v>
      </c>
      <c r="AE344" s="62" t="str">
        <f t="shared" si="214"/>
        <v/>
      </c>
      <c r="AF344" s="63" t="str">
        <f t="shared" si="215"/>
        <v/>
      </c>
      <c r="AG344" s="64" t="str">
        <f t="shared" si="216"/>
        <v/>
      </c>
      <c r="AH344" s="65" t="str">
        <f t="shared" si="217"/>
        <v/>
      </c>
      <c r="AI344" s="66" t="str">
        <f>IF(AE:AE="","",IF(R344="Refreshment Beverage",AK344*(Rates!J$19/100),ROUND(SUM(AH344*(Rates!$J$8/100)),4)))</f>
        <v/>
      </c>
      <c r="AJ344" s="67" t="str">
        <f t="shared" si="218"/>
        <v/>
      </c>
      <c r="AK344" s="22" t="str">
        <f t="shared" si="219"/>
        <v/>
      </c>
      <c r="AL344" s="62" t="str">
        <f t="shared" si="220"/>
        <v/>
      </c>
      <c r="AM344" s="63" t="str">
        <f>IF(AS344="","",IF(R344="Refreshment Beverage",ROUND(AS344*Rates!K$19,4),ROUND(AO344*(VLOOKUP(VALUE(Q344),Rates!G$4:L$12,3,0)),4)))</f>
        <v/>
      </c>
      <c r="AN344" s="68" t="str">
        <f>IF(AS344="","",IF(R344="Refreshment Beverage",AS344*(Rates!J$19/100),MAX(AM344,AB344)))</f>
        <v/>
      </c>
      <c r="AO344" s="69" t="str">
        <f t="shared" si="221"/>
        <v/>
      </c>
      <c r="AP344" s="69" t="str">
        <f t="shared" si="222"/>
        <v/>
      </c>
      <c r="AQ344" s="70" t="str">
        <f>IF(AS344="","",IF(R344="Refreshment Beverage",ROUND(SUM(VLOOKUP(Q:Q,Rates!G$15:L$19,3,0)*(AS344-Y344-Z344-AA344)),4),ROUND(SUM(Rates!$K$8*AS344),4)))</f>
        <v/>
      </c>
      <c r="AR344" s="66" t="str">
        <f t="shared" si="223"/>
        <v/>
      </c>
      <c r="AS344" s="22" t="str">
        <f t="shared" si="224"/>
        <v/>
      </c>
      <c r="AT344" s="62" t="str">
        <f t="shared" si="225"/>
        <v/>
      </c>
      <c r="AU344" s="63" t="str">
        <f>IF(AX344="","",IF(R344="Refreshment Beverage",ROUND((BA344-Y344-Z344-AA344)*VLOOKUP(VALUE(Q344),Rates!G$15:L$19,3,0),4),ROUND(AW344*(VLOOKUP(VALUE(Q344),Rates!G:L,3,0)),4)))</f>
        <v/>
      </c>
      <c r="AV344" s="68" t="str">
        <f t="shared" si="226"/>
        <v/>
      </c>
      <c r="AW344" s="69" t="str">
        <f t="shared" si="227"/>
        <v/>
      </c>
      <c r="AX344" s="65" t="str">
        <f t="shared" si="228"/>
        <v/>
      </c>
      <c r="AY344" s="70" t="str">
        <f>IF(AX344="","",IF(R344="Refreshment Beverage",ROUND(SUM(AX344*Rates!K$19),4),ROUND(SUM(AX344*(Rates!J$8/100)),4)))</f>
        <v/>
      </c>
      <c r="AZ344" s="67" t="str">
        <f t="shared" si="229"/>
        <v/>
      </c>
      <c r="BA344" s="22" t="str">
        <f t="shared" si="230"/>
        <v/>
      </c>
      <c r="BD344" s="171"/>
      <c r="BE344" s="171"/>
      <c r="BF344" s="171"/>
      <c r="BG344" s="171"/>
    </row>
    <row r="345" spans="11:59" ht="12.75" customHeight="1" x14ac:dyDescent="0.3">
      <c r="K345" s="42" t="str">
        <f t="shared" si="202"/>
        <v/>
      </c>
      <c r="L345" s="55" t="str">
        <f t="shared" si="203"/>
        <v/>
      </c>
      <c r="M345" s="43" t="str">
        <f t="shared" si="204"/>
        <v/>
      </c>
      <c r="N345" s="56" t="str" cm="1">
        <f t="array" ref="N345">IFERROR(IF(_xlfn.SINGLE(B:B)="","",IF(R345="Beer",SUM(LOOKUP(2,1/(Rates!$B$3:$B$5&lt;=W345)/(Rates!$C$3:$C$5&gt;=W345),Rates!$D$3:$D$5)*(X345/100)*W345),IF(R345="Refreshment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56" t="str">
        <f t="shared" si="205"/>
        <v/>
      </c>
      <c r="P345" s="53"/>
      <c r="Q345" s="14" t="str">
        <f t="shared" si="206"/>
        <v/>
      </c>
      <c r="R345" s="57" t="str">
        <f t="shared" si="207"/>
        <v/>
      </c>
      <c r="S345" s="58" t="str">
        <f>IF(B345="","",IF(R345="Refreshment Beverage",VLOOKUP(VALUE(Q345),Rates!G$15:L$19,2,0),VLOOKUP(VALUE(Q345),Rates!G$4:L$12,2,0)))</f>
        <v/>
      </c>
      <c r="T345" s="58" t="str">
        <f t="shared" si="208"/>
        <v/>
      </c>
      <c r="U345" s="58" t="str">
        <f t="shared" si="209"/>
        <v/>
      </c>
      <c r="V345" s="58" t="str">
        <f t="shared" si="210"/>
        <v/>
      </c>
      <c r="W345" s="58" t="str">
        <f t="shared" si="211"/>
        <v/>
      </c>
      <c r="X345" s="59" t="str">
        <f t="shared" si="212"/>
        <v/>
      </c>
      <c r="Y345" s="60" t="str">
        <f>IF(B:B="","",IF(R345="Refreshment Beverage",VLOOKUP(Q345,Rates!G$15:L$19,6,0)*W345,VLOOKUP(Q345,Rates!G$4:L$12,6,0)*W345))</f>
        <v/>
      </c>
      <c r="Z345" s="60" t="str">
        <f t="shared" si="213"/>
        <v/>
      </c>
      <c r="AA345" s="60" t="str">
        <f t="shared" si="201"/>
        <v/>
      </c>
      <c r="AB345" s="61" t="str" cm="1">
        <f t="array" ref="AB345">IF(_xlfn.SINGLE(B:B)="","",IF(R345="Refreshment Beverage","",IF(AND(R345="Beer",Q345=0),SUM(LOOKUP(2,1/(Rates!$B$15:$B$18&lt;=W345)/(Rates!$C$15:$C$18&gt;=W345),Rates!$D$15:$D$18)*W345),VLOOKUP(VALUE(_xlfn.SINGLE(Q:Q)),Rates!A:B,2,0)*W345)))</f>
        <v/>
      </c>
      <c r="AC345" s="61" t="str" cm="1">
        <f t="array" ref="AC345">IF(_xlfn.SINGLE(B:B)="","",IF(R345="Refreshment Beverage","",IF(AND(R345="Beer",Q345=0),SUM(LOOKUP(2,1/(Rates!$B$15:$B$18&lt;=W345)/(Rates!$C$15:$C$18&gt;=W345),Rates!$E$15:$E$18)*W345),VLOOKUP(VALUE(_xlfn.SINGLE(Q:Q)),Rates!A:C,3,0)*W345)))</f>
        <v/>
      </c>
      <c r="AD345" s="168">
        <f>IFERROR(IF(R345="Beer","",IF(OR(Q345=1,Q345=2,Q345=3,Q345=4),VLOOKUP(Q345,Rates!$A$31:$B$34,2,0)*W345,IF(V345=1,VLOOKUP(U345,'REB BEV MIN MKUP'!B:E,4,0),IF(V345&gt;1,VLOOKUP(VALUE(W345),'REB BEV MIN MKUP'!O:Q,3,0),0)))),0)</f>
        <v>0</v>
      </c>
      <c r="AE345" s="62" t="str">
        <f t="shared" si="214"/>
        <v/>
      </c>
      <c r="AF345" s="63" t="str">
        <f t="shared" si="215"/>
        <v/>
      </c>
      <c r="AG345" s="64" t="str">
        <f t="shared" si="216"/>
        <v/>
      </c>
      <c r="AH345" s="65" t="str">
        <f t="shared" si="217"/>
        <v/>
      </c>
      <c r="AI345" s="66" t="str">
        <f>IF(AE:AE="","",IF(R345="Refreshment Beverage",AK345*(Rates!J$19/100),ROUND(SUM(AH345*(Rates!$J$8/100)),4)))</f>
        <v/>
      </c>
      <c r="AJ345" s="67" t="str">
        <f t="shared" si="218"/>
        <v/>
      </c>
      <c r="AK345" s="22" t="str">
        <f t="shared" si="219"/>
        <v/>
      </c>
      <c r="AL345" s="62" t="str">
        <f t="shared" si="220"/>
        <v/>
      </c>
      <c r="AM345" s="63" t="str">
        <f>IF(AS345="","",IF(R345="Refreshment Beverage",ROUND(AS345*Rates!K$19,4),ROUND(AO345*(VLOOKUP(VALUE(Q345),Rates!G$4:L$12,3,0)),4)))</f>
        <v/>
      </c>
      <c r="AN345" s="68" t="str">
        <f>IF(AS345="","",IF(R345="Refreshment Beverage",AS345*(Rates!J$19/100),MAX(AM345,AB345)))</f>
        <v/>
      </c>
      <c r="AO345" s="69" t="str">
        <f t="shared" si="221"/>
        <v/>
      </c>
      <c r="AP345" s="69" t="str">
        <f t="shared" si="222"/>
        <v/>
      </c>
      <c r="AQ345" s="70" t="str">
        <f>IF(AS345="","",IF(R345="Refreshment Beverage",ROUND(SUM(VLOOKUP(Q:Q,Rates!G$15:L$19,3,0)*(AS345-Y345-Z345-AA345)),4),ROUND(SUM(Rates!$K$8*AS345),4)))</f>
        <v/>
      </c>
      <c r="AR345" s="66" t="str">
        <f t="shared" si="223"/>
        <v/>
      </c>
      <c r="AS345" s="22" t="str">
        <f t="shared" si="224"/>
        <v/>
      </c>
      <c r="AT345" s="62" t="str">
        <f t="shared" si="225"/>
        <v/>
      </c>
      <c r="AU345" s="63" t="str">
        <f>IF(AX345="","",IF(R345="Refreshment Beverage",ROUND((BA345-Y345-Z345-AA345)*VLOOKUP(VALUE(Q345),Rates!G$15:L$19,3,0),4),ROUND(AW345*(VLOOKUP(VALUE(Q345),Rates!G:L,3,0)),4)))</f>
        <v/>
      </c>
      <c r="AV345" s="68" t="str">
        <f t="shared" si="226"/>
        <v/>
      </c>
      <c r="AW345" s="69" t="str">
        <f t="shared" si="227"/>
        <v/>
      </c>
      <c r="AX345" s="65" t="str">
        <f t="shared" si="228"/>
        <v/>
      </c>
      <c r="AY345" s="70" t="str">
        <f>IF(AX345="","",IF(R345="Refreshment Beverage",ROUND(SUM(AX345*Rates!K$19),4),ROUND(SUM(AX345*(Rates!J$8/100)),4)))</f>
        <v/>
      </c>
      <c r="AZ345" s="67" t="str">
        <f t="shared" si="229"/>
        <v/>
      </c>
      <c r="BA345" s="22" t="str">
        <f t="shared" si="230"/>
        <v/>
      </c>
      <c r="BD345" s="171"/>
      <c r="BE345" s="171"/>
      <c r="BF345" s="171"/>
      <c r="BG345" s="171"/>
    </row>
    <row r="346" spans="11:59" ht="12.75" customHeight="1" x14ac:dyDescent="0.3">
      <c r="K346" s="42" t="str">
        <f t="shared" si="202"/>
        <v/>
      </c>
      <c r="L346" s="55" t="str">
        <f t="shared" si="203"/>
        <v/>
      </c>
      <c r="M346" s="43" t="str">
        <f t="shared" si="204"/>
        <v/>
      </c>
      <c r="N346" s="56" t="str" cm="1">
        <f t="array" ref="N346">IFERROR(IF(_xlfn.SINGLE(B:B)="","",IF(R346="Beer",SUM(LOOKUP(2,1/(Rates!$B$3:$B$5&lt;=W346)/(Rates!$C$3:$C$5&gt;=W346),Rates!$D$3:$D$5)*(X346/100)*W346),IF(R346="Refreshment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56" t="str">
        <f t="shared" si="205"/>
        <v/>
      </c>
      <c r="P346" s="53"/>
      <c r="Q346" s="14" t="str">
        <f t="shared" si="206"/>
        <v/>
      </c>
      <c r="R346" s="57" t="str">
        <f t="shared" si="207"/>
        <v/>
      </c>
      <c r="S346" s="58" t="str">
        <f>IF(B346="","",IF(R346="Refreshment Beverage",VLOOKUP(VALUE(Q346),Rates!G$15:L$19,2,0),VLOOKUP(VALUE(Q346),Rates!G$4:L$12,2,0)))</f>
        <v/>
      </c>
      <c r="T346" s="58" t="str">
        <f t="shared" si="208"/>
        <v/>
      </c>
      <c r="U346" s="58" t="str">
        <f t="shared" si="209"/>
        <v/>
      </c>
      <c r="V346" s="58" t="str">
        <f t="shared" si="210"/>
        <v/>
      </c>
      <c r="W346" s="58" t="str">
        <f t="shared" si="211"/>
        <v/>
      </c>
      <c r="X346" s="59" t="str">
        <f t="shared" si="212"/>
        <v/>
      </c>
      <c r="Y346" s="60" t="str">
        <f>IF(B:B="","",IF(R346="Refreshment Beverage",VLOOKUP(Q346,Rates!G$15:L$19,6,0)*W346,VLOOKUP(Q346,Rates!G$4:L$12,6,0)*W346))</f>
        <v/>
      </c>
      <c r="Z346" s="60" t="str">
        <f t="shared" si="213"/>
        <v/>
      </c>
      <c r="AA346" s="60" t="str">
        <f t="shared" si="201"/>
        <v/>
      </c>
      <c r="AB346" s="61" t="str" cm="1">
        <f t="array" ref="AB346">IF(_xlfn.SINGLE(B:B)="","",IF(R346="Refreshment Beverage","",IF(AND(R346="Beer",Q346=0),SUM(LOOKUP(2,1/(Rates!$B$15:$B$18&lt;=W346)/(Rates!$C$15:$C$18&gt;=W346),Rates!$D$15:$D$18)*W346),VLOOKUP(VALUE(_xlfn.SINGLE(Q:Q)),Rates!A:B,2,0)*W346)))</f>
        <v/>
      </c>
      <c r="AC346" s="61" t="str" cm="1">
        <f t="array" ref="AC346">IF(_xlfn.SINGLE(B:B)="","",IF(R346="Refreshment Beverage","",IF(AND(R346="Beer",Q346=0),SUM(LOOKUP(2,1/(Rates!$B$15:$B$18&lt;=W346)/(Rates!$C$15:$C$18&gt;=W346),Rates!$E$15:$E$18)*W346),VLOOKUP(VALUE(_xlfn.SINGLE(Q:Q)),Rates!A:C,3,0)*W346)))</f>
        <v/>
      </c>
      <c r="AD346" s="168">
        <f>IFERROR(IF(R346="Beer","",IF(OR(Q346=1,Q346=2,Q346=3,Q346=4),VLOOKUP(Q346,Rates!$A$31:$B$34,2,0)*W346,IF(V346=1,VLOOKUP(U346,'REB BEV MIN MKUP'!B:E,4,0),IF(V346&gt;1,VLOOKUP(VALUE(W346),'REB BEV MIN MKUP'!O:Q,3,0),0)))),0)</f>
        <v>0</v>
      </c>
      <c r="AE346" s="62" t="str">
        <f t="shared" si="214"/>
        <v/>
      </c>
      <c r="AF346" s="63" t="str">
        <f t="shared" si="215"/>
        <v/>
      </c>
      <c r="AG346" s="64" t="str">
        <f t="shared" si="216"/>
        <v/>
      </c>
      <c r="AH346" s="65" t="str">
        <f t="shared" si="217"/>
        <v/>
      </c>
      <c r="AI346" s="66" t="str">
        <f>IF(AE:AE="","",IF(R346="Refreshment Beverage",AK346*(Rates!J$19/100),ROUND(SUM(AH346*(Rates!$J$8/100)),4)))</f>
        <v/>
      </c>
      <c r="AJ346" s="67" t="str">
        <f t="shared" si="218"/>
        <v/>
      </c>
      <c r="AK346" s="22" t="str">
        <f t="shared" si="219"/>
        <v/>
      </c>
      <c r="AL346" s="62" t="str">
        <f t="shared" si="220"/>
        <v/>
      </c>
      <c r="AM346" s="63" t="str">
        <f>IF(AS346="","",IF(R346="Refreshment Beverage",ROUND(AS346*Rates!K$19,4),ROUND(AO346*(VLOOKUP(VALUE(Q346),Rates!G$4:L$12,3,0)),4)))</f>
        <v/>
      </c>
      <c r="AN346" s="68" t="str">
        <f>IF(AS346="","",IF(R346="Refreshment Beverage",AS346*(Rates!J$19/100),MAX(AM346,AB346)))</f>
        <v/>
      </c>
      <c r="AO346" s="69" t="str">
        <f t="shared" si="221"/>
        <v/>
      </c>
      <c r="AP346" s="69" t="str">
        <f t="shared" si="222"/>
        <v/>
      </c>
      <c r="AQ346" s="70" t="str">
        <f>IF(AS346="","",IF(R346="Refreshment Beverage",ROUND(SUM(VLOOKUP(Q:Q,Rates!G$15:L$19,3,0)*(AS346-Y346-Z346-AA346)),4),ROUND(SUM(Rates!$K$8*AS346),4)))</f>
        <v/>
      </c>
      <c r="AR346" s="66" t="str">
        <f t="shared" si="223"/>
        <v/>
      </c>
      <c r="AS346" s="22" t="str">
        <f t="shared" si="224"/>
        <v/>
      </c>
      <c r="AT346" s="62" t="str">
        <f t="shared" si="225"/>
        <v/>
      </c>
      <c r="AU346" s="63" t="str">
        <f>IF(AX346="","",IF(R346="Refreshment Beverage",ROUND((BA346-Y346-Z346-AA346)*VLOOKUP(VALUE(Q346),Rates!G$15:L$19,3,0),4),ROUND(AW346*(VLOOKUP(VALUE(Q346),Rates!G:L,3,0)),4)))</f>
        <v/>
      </c>
      <c r="AV346" s="68" t="str">
        <f t="shared" si="226"/>
        <v/>
      </c>
      <c r="AW346" s="69" t="str">
        <f t="shared" si="227"/>
        <v/>
      </c>
      <c r="AX346" s="65" t="str">
        <f t="shared" si="228"/>
        <v/>
      </c>
      <c r="AY346" s="70" t="str">
        <f>IF(AX346="","",IF(R346="Refreshment Beverage",ROUND(SUM(AX346*Rates!K$19),4),ROUND(SUM(AX346*(Rates!J$8/100)),4)))</f>
        <v/>
      </c>
      <c r="AZ346" s="67" t="str">
        <f t="shared" si="229"/>
        <v/>
      </c>
      <c r="BA346" s="22" t="str">
        <f t="shared" si="230"/>
        <v/>
      </c>
      <c r="BD346" s="171"/>
      <c r="BE346" s="171"/>
      <c r="BF346" s="171"/>
      <c r="BG346" s="171"/>
    </row>
    <row r="347" spans="11:59" ht="12.75" customHeight="1" x14ac:dyDescent="0.3">
      <c r="K347" s="42" t="str">
        <f t="shared" si="202"/>
        <v/>
      </c>
      <c r="L347" s="55" t="str">
        <f t="shared" si="203"/>
        <v/>
      </c>
      <c r="M347" s="43" t="str">
        <f t="shared" si="204"/>
        <v/>
      </c>
      <c r="N347" s="56" t="str" cm="1">
        <f t="array" ref="N347">IFERROR(IF(_xlfn.SINGLE(B:B)="","",IF(R347="Beer",SUM(LOOKUP(2,1/(Rates!$B$3:$B$5&lt;=W347)/(Rates!$C$3:$C$5&gt;=W347),Rates!$D$3:$D$5)*(X347/100)*W347),IF(R347="Refreshment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56" t="str">
        <f t="shared" si="205"/>
        <v/>
      </c>
      <c r="P347" s="53"/>
      <c r="Q347" s="14" t="str">
        <f t="shared" si="206"/>
        <v/>
      </c>
      <c r="R347" s="57" t="str">
        <f t="shared" si="207"/>
        <v/>
      </c>
      <c r="S347" s="58" t="str">
        <f>IF(B347="","",IF(R347="Refreshment Beverage",VLOOKUP(VALUE(Q347),Rates!G$15:L$19,2,0),VLOOKUP(VALUE(Q347),Rates!G$4:L$12,2,0)))</f>
        <v/>
      </c>
      <c r="T347" s="58" t="str">
        <f t="shared" si="208"/>
        <v/>
      </c>
      <c r="U347" s="58" t="str">
        <f t="shared" si="209"/>
        <v/>
      </c>
      <c r="V347" s="58" t="str">
        <f t="shared" si="210"/>
        <v/>
      </c>
      <c r="W347" s="58" t="str">
        <f t="shared" si="211"/>
        <v/>
      </c>
      <c r="X347" s="59" t="str">
        <f t="shared" si="212"/>
        <v/>
      </c>
      <c r="Y347" s="60" t="str">
        <f>IF(B:B="","",IF(R347="Refreshment Beverage",VLOOKUP(Q347,Rates!G$15:L$19,6,0)*W347,VLOOKUP(Q347,Rates!G$4:L$12,6,0)*W347))</f>
        <v/>
      </c>
      <c r="Z347" s="60" t="str">
        <f t="shared" si="213"/>
        <v/>
      </c>
      <c r="AA347" s="60" t="str">
        <f t="shared" si="201"/>
        <v/>
      </c>
      <c r="AB347" s="61" t="str" cm="1">
        <f t="array" ref="AB347">IF(_xlfn.SINGLE(B:B)="","",IF(R347="Refreshment Beverage","",IF(AND(R347="Beer",Q347=0),SUM(LOOKUP(2,1/(Rates!$B$15:$B$18&lt;=W347)/(Rates!$C$15:$C$18&gt;=W347),Rates!$D$15:$D$18)*W347),VLOOKUP(VALUE(_xlfn.SINGLE(Q:Q)),Rates!A:B,2,0)*W347)))</f>
        <v/>
      </c>
      <c r="AC347" s="61" t="str" cm="1">
        <f t="array" ref="AC347">IF(_xlfn.SINGLE(B:B)="","",IF(R347="Refreshment Beverage","",IF(AND(R347="Beer",Q347=0),SUM(LOOKUP(2,1/(Rates!$B$15:$B$18&lt;=W347)/(Rates!$C$15:$C$18&gt;=W347),Rates!$E$15:$E$18)*W347),VLOOKUP(VALUE(_xlfn.SINGLE(Q:Q)),Rates!A:C,3,0)*W347)))</f>
        <v/>
      </c>
      <c r="AD347" s="168">
        <f>IFERROR(IF(R347="Beer","",IF(OR(Q347=1,Q347=2,Q347=3,Q347=4),VLOOKUP(Q347,Rates!$A$31:$B$34,2,0)*W347,IF(V347=1,VLOOKUP(U347,'REB BEV MIN MKUP'!B:E,4,0),IF(V347&gt;1,VLOOKUP(VALUE(W347),'REB BEV MIN MKUP'!O:Q,3,0),0)))),0)</f>
        <v>0</v>
      </c>
      <c r="AE347" s="62" t="str">
        <f t="shared" si="214"/>
        <v/>
      </c>
      <c r="AF347" s="63" t="str">
        <f t="shared" si="215"/>
        <v/>
      </c>
      <c r="AG347" s="64" t="str">
        <f t="shared" si="216"/>
        <v/>
      </c>
      <c r="AH347" s="65" t="str">
        <f t="shared" si="217"/>
        <v/>
      </c>
      <c r="AI347" s="66" t="str">
        <f>IF(AE:AE="","",IF(R347="Refreshment Beverage",AK347*(Rates!J$19/100),ROUND(SUM(AH347*(Rates!$J$8/100)),4)))</f>
        <v/>
      </c>
      <c r="AJ347" s="67" t="str">
        <f t="shared" si="218"/>
        <v/>
      </c>
      <c r="AK347" s="22" t="str">
        <f t="shared" si="219"/>
        <v/>
      </c>
      <c r="AL347" s="62" t="str">
        <f t="shared" si="220"/>
        <v/>
      </c>
      <c r="AM347" s="63" t="str">
        <f>IF(AS347="","",IF(R347="Refreshment Beverage",ROUND(AS347*Rates!K$19,4),ROUND(AO347*(VLOOKUP(VALUE(Q347),Rates!G$4:L$12,3,0)),4)))</f>
        <v/>
      </c>
      <c r="AN347" s="68" t="str">
        <f>IF(AS347="","",IF(R347="Refreshment Beverage",AS347*(Rates!J$19/100),MAX(AM347,AB347)))</f>
        <v/>
      </c>
      <c r="AO347" s="69" t="str">
        <f t="shared" si="221"/>
        <v/>
      </c>
      <c r="AP347" s="69" t="str">
        <f t="shared" si="222"/>
        <v/>
      </c>
      <c r="AQ347" s="70" t="str">
        <f>IF(AS347="","",IF(R347="Refreshment Beverage",ROUND(SUM(VLOOKUP(Q:Q,Rates!G$15:L$19,3,0)*(AS347-Y347-Z347-AA347)),4),ROUND(SUM(Rates!$K$8*AS347),4)))</f>
        <v/>
      </c>
      <c r="AR347" s="66" t="str">
        <f t="shared" si="223"/>
        <v/>
      </c>
      <c r="AS347" s="22" t="str">
        <f t="shared" si="224"/>
        <v/>
      </c>
      <c r="AT347" s="62" t="str">
        <f t="shared" si="225"/>
        <v/>
      </c>
      <c r="AU347" s="63" t="str">
        <f>IF(AX347="","",IF(R347="Refreshment Beverage",ROUND((BA347-Y347-Z347-AA347)*VLOOKUP(VALUE(Q347),Rates!G$15:L$19,3,0),4),ROUND(AW347*(VLOOKUP(VALUE(Q347),Rates!G:L,3,0)),4)))</f>
        <v/>
      </c>
      <c r="AV347" s="68" t="str">
        <f t="shared" si="226"/>
        <v/>
      </c>
      <c r="AW347" s="69" t="str">
        <f t="shared" si="227"/>
        <v/>
      </c>
      <c r="AX347" s="65" t="str">
        <f t="shared" si="228"/>
        <v/>
      </c>
      <c r="AY347" s="70" t="str">
        <f>IF(AX347="","",IF(R347="Refreshment Beverage",ROUND(SUM(AX347*Rates!K$19),4),ROUND(SUM(AX347*(Rates!J$8/100)),4)))</f>
        <v/>
      </c>
      <c r="AZ347" s="67" t="str">
        <f t="shared" si="229"/>
        <v/>
      </c>
      <c r="BA347" s="22" t="str">
        <f t="shared" si="230"/>
        <v/>
      </c>
      <c r="BD347" s="171"/>
      <c r="BE347" s="171"/>
      <c r="BF347" s="171"/>
      <c r="BG347" s="171"/>
    </row>
    <row r="348" spans="11:59" ht="12.75" customHeight="1" x14ac:dyDescent="0.3">
      <c r="K348" s="42" t="str">
        <f t="shared" si="202"/>
        <v/>
      </c>
      <c r="L348" s="55" t="str">
        <f t="shared" si="203"/>
        <v/>
      </c>
      <c r="M348" s="43" t="str">
        <f t="shared" si="204"/>
        <v/>
      </c>
      <c r="N348" s="56" t="str" cm="1">
        <f t="array" ref="N348">IFERROR(IF(_xlfn.SINGLE(B:B)="","",IF(R348="Beer",SUM(LOOKUP(2,1/(Rates!$B$3:$B$5&lt;=W348)/(Rates!$C$3:$C$5&gt;=W348),Rates!$D$3:$D$5)*(X348/100)*W348),IF(R348="Refreshment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56" t="str">
        <f t="shared" si="205"/>
        <v/>
      </c>
      <c r="P348" s="53"/>
      <c r="Q348" s="14" t="str">
        <f t="shared" si="206"/>
        <v/>
      </c>
      <c r="R348" s="57" t="str">
        <f t="shared" si="207"/>
        <v/>
      </c>
      <c r="S348" s="58" t="str">
        <f>IF(B348="","",IF(R348="Refreshment Beverage",VLOOKUP(VALUE(Q348),Rates!G$15:L$19,2,0),VLOOKUP(VALUE(Q348),Rates!G$4:L$12,2,0)))</f>
        <v/>
      </c>
      <c r="T348" s="58" t="str">
        <f t="shared" si="208"/>
        <v/>
      </c>
      <c r="U348" s="58" t="str">
        <f t="shared" si="209"/>
        <v/>
      </c>
      <c r="V348" s="58" t="str">
        <f t="shared" si="210"/>
        <v/>
      </c>
      <c r="W348" s="58" t="str">
        <f t="shared" si="211"/>
        <v/>
      </c>
      <c r="X348" s="59" t="str">
        <f t="shared" si="212"/>
        <v/>
      </c>
      <c r="Y348" s="60" t="str">
        <f>IF(B:B="","",IF(R348="Refreshment Beverage",VLOOKUP(Q348,Rates!G$15:L$19,6,0)*W348,VLOOKUP(Q348,Rates!G$4:L$12,6,0)*W348))</f>
        <v/>
      </c>
      <c r="Z348" s="60" t="str">
        <f t="shared" si="213"/>
        <v/>
      </c>
      <c r="AA348" s="60" t="str">
        <f t="shared" si="201"/>
        <v/>
      </c>
      <c r="AB348" s="61" t="str" cm="1">
        <f t="array" ref="AB348">IF(_xlfn.SINGLE(B:B)="","",IF(R348="Refreshment Beverage","",IF(AND(R348="Beer",Q348=0),SUM(LOOKUP(2,1/(Rates!$B$15:$B$18&lt;=W348)/(Rates!$C$15:$C$18&gt;=W348),Rates!$D$15:$D$18)*W348),VLOOKUP(VALUE(_xlfn.SINGLE(Q:Q)),Rates!A:B,2,0)*W348)))</f>
        <v/>
      </c>
      <c r="AC348" s="61" t="str" cm="1">
        <f t="array" ref="AC348">IF(_xlfn.SINGLE(B:B)="","",IF(R348="Refreshment Beverage","",IF(AND(R348="Beer",Q348=0),SUM(LOOKUP(2,1/(Rates!$B$15:$B$18&lt;=W348)/(Rates!$C$15:$C$18&gt;=W348),Rates!$E$15:$E$18)*W348),VLOOKUP(VALUE(_xlfn.SINGLE(Q:Q)),Rates!A:C,3,0)*W348)))</f>
        <v/>
      </c>
      <c r="AD348" s="168">
        <f>IFERROR(IF(R348="Beer","",IF(OR(Q348=1,Q348=2,Q348=3,Q348=4),VLOOKUP(Q348,Rates!$A$31:$B$34,2,0)*W348,IF(V348=1,VLOOKUP(U348,'REB BEV MIN MKUP'!B:E,4,0),IF(V348&gt;1,VLOOKUP(VALUE(W348),'REB BEV MIN MKUP'!O:Q,3,0),0)))),0)</f>
        <v>0</v>
      </c>
      <c r="AE348" s="62" t="str">
        <f t="shared" si="214"/>
        <v/>
      </c>
      <c r="AF348" s="63" t="str">
        <f t="shared" si="215"/>
        <v/>
      </c>
      <c r="AG348" s="64" t="str">
        <f t="shared" si="216"/>
        <v/>
      </c>
      <c r="AH348" s="65" t="str">
        <f t="shared" si="217"/>
        <v/>
      </c>
      <c r="AI348" s="66" t="str">
        <f>IF(AE:AE="","",IF(R348="Refreshment Beverage",AK348*(Rates!J$19/100),ROUND(SUM(AH348*(Rates!$J$8/100)),4)))</f>
        <v/>
      </c>
      <c r="AJ348" s="67" t="str">
        <f t="shared" si="218"/>
        <v/>
      </c>
      <c r="AK348" s="22" t="str">
        <f t="shared" si="219"/>
        <v/>
      </c>
      <c r="AL348" s="62" t="str">
        <f t="shared" si="220"/>
        <v/>
      </c>
      <c r="AM348" s="63" t="str">
        <f>IF(AS348="","",IF(R348="Refreshment Beverage",ROUND(AS348*Rates!K$19,4),ROUND(AO348*(VLOOKUP(VALUE(Q348),Rates!G$4:L$12,3,0)),4)))</f>
        <v/>
      </c>
      <c r="AN348" s="68" t="str">
        <f>IF(AS348="","",IF(R348="Refreshment Beverage",AS348*(Rates!J$19/100),MAX(AM348,AB348)))</f>
        <v/>
      </c>
      <c r="AO348" s="69" t="str">
        <f t="shared" si="221"/>
        <v/>
      </c>
      <c r="AP348" s="69" t="str">
        <f t="shared" si="222"/>
        <v/>
      </c>
      <c r="AQ348" s="70" t="str">
        <f>IF(AS348="","",IF(R348="Refreshment Beverage",ROUND(SUM(VLOOKUP(Q:Q,Rates!G$15:L$19,3,0)*(AS348-Y348-Z348-AA348)),4),ROUND(SUM(Rates!$K$8*AS348),4)))</f>
        <v/>
      </c>
      <c r="AR348" s="66" t="str">
        <f t="shared" si="223"/>
        <v/>
      </c>
      <c r="AS348" s="22" t="str">
        <f t="shared" si="224"/>
        <v/>
      </c>
      <c r="AT348" s="62" t="str">
        <f t="shared" si="225"/>
        <v/>
      </c>
      <c r="AU348" s="63" t="str">
        <f>IF(AX348="","",IF(R348="Refreshment Beverage",ROUND((BA348-Y348-Z348-AA348)*VLOOKUP(VALUE(Q348),Rates!G$15:L$19,3,0),4),ROUND(AW348*(VLOOKUP(VALUE(Q348),Rates!G:L,3,0)),4)))</f>
        <v/>
      </c>
      <c r="AV348" s="68" t="str">
        <f t="shared" si="226"/>
        <v/>
      </c>
      <c r="AW348" s="69" t="str">
        <f t="shared" si="227"/>
        <v/>
      </c>
      <c r="AX348" s="65" t="str">
        <f t="shared" si="228"/>
        <v/>
      </c>
      <c r="AY348" s="70" t="str">
        <f>IF(AX348="","",IF(R348="Refreshment Beverage",ROUND(SUM(AX348*Rates!K$19),4),ROUND(SUM(AX348*(Rates!J$8/100)),4)))</f>
        <v/>
      </c>
      <c r="AZ348" s="67" t="str">
        <f t="shared" si="229"/>
        <v/>
      </c>
      <c r="BA348" s="22" t="str">
        <f t="shared" si="230"/>
        <v/>
      </c>
      <c r="BD348" s="171"/>
      <c r="BE348" s="171"/>
      <c r="BF348" s="171"/>
      <c r="BG348" s="171"/>
    </row>
    <row r="349" spans="11:59" ht="12.75" customHeight="1" x14ac:dyDescent="0.3">
      <c r="K349" s="42" t="str">
        <f t="shared" si="202"/>
        <v/>
      </c>
      <c r="L349" s="55" t="str">
        <f t="shared" si="203"/>
        <v/>
      </c>
      <c r="M349" s="43" t="str">
        <f t="shared" si="204"/>
        <v/>
      </c>
      <c r="N349" s="56" t="str" cm="1">
        <f t="array" ref="N349">IFERROR(IF(_xlfn.SINGLE(B:B)="","",IF(R349="Beer",SUM(LOOKUP(2,1/(Rates!$B$3:$B$5&lt;=W349)/(Rates!$C$3:$C$5&gt;=W349),Rates!$D$3:$D$5)*(X349/100)*W349),IF(R349="Refreshment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56" t="str">
        <f t="shared" si="205"/>
        <v/>
      </c>
      <c r="P349" s="53"/>
      <c r="Q349" s="14" t="str">
        <f t="shared" si="206"/>
        <v/>
      </c>
      <c r="R349" s="57" t="str">
        <f t="shared" si="207"/>
        <v/>
      </c>
      <c r="S349" s="58" t="str">
        <f>IF(B349="","",IF(R349="Refreshment Beverage",VLOOKUP(VALUE(Q349),Rates!G$15:L$19,2,0),VLOOKUP(VALUE(Q349),Rates!G$4:L$12,2,0)))</f>
        <v/>
      </c>
      <c r="T349" s="58" t="str">
        <f t="shared" si="208"/>
        <v/>
      </c>
      <c r="U349" s="58" t="str">
        <f t="shared" si="209"/>
        <v/>
      </c>
      <c r="V349" s="58" t="str">
        <f t="shared" si="210"/>
        <v/>
      </c>
      <c r="W349" s="58" t="str">
        <f t="shared" si="211"/>
        <v/>
      </c>
      <c r="X349" s="59" t="str">
        <f t="shared" si="212"/>
        <v/>
      </c>
      <c r="Y349" s="60" t="str">
        <f>IF(B:B="","",IF(R349="Refreshment Beverage",VLOOKUP(Q349,Rates!G$15:L$19,6,0)*W349,VLOOKUP(Q349,Rates!G$4:L$12,6,0)*W349))</f>
        <v/>
      </c>
      <c r="Z349" s="60" t="str">
        <f t="shared" si="213"/>
        <v/>
      </c>
      <c r="AA349" s="60" t="str">
        <f t="shared" si="201"/>
        <v/>
      </c>
      <c r="AB349" s="61" t="str" cm="1">
        <f t="array" ref="AB349">IF(_xlfn.SINGLE(B:B)="","",IF(R349="Refreshment Beverage","",IF(AND(R349="Beer",Q349=0),SUM(LOOKUP(2,1/(Rates!$B$15:$B$18&lt;=W349)/(Rates!$C$15:$C$18&gt;=W349),Rates!$D$15:$D$18)*W349),VLOOKUP(VALUE(_xlfn.SINGLE(Q:Q)),Rates!A:B,2,0)*W349)))</f>
        <v/>
      </c>
      <c r="AC349" s="61" t="str" cm="1">
        <f t="array" ref="AC349">IF(_xlfn.SINGLE(B:B)="","",IF(R349="Refreshment Beverage","",IF(AND(R349="Beer",Q349=0),SUM(LOOKUP(2,1/(Rates!$B$15:$B$18&lt;=W349)/(Rates!$C$15:$C$18&gt;=W349),Rates!$E$15:$E$18)*W349),VLOOKUP(VALUE(_xlfn.SINGLE(Q:Q)),Rates!A:C,3,0)*W349)))</f>
        <v/>
      </c>
      <c r="AD349" s="168">
        <f>IFERROR(IF(R349="Beer","",IF(OR(Q349=1,Q349=2,Q349=3,Q349=4),VLOOKUP(Q349,Rates!$A$31:$B$34,2,0)*W349,IF(V349=1,VLOOKUP(U349,'REB BEV MIN MKUP'!B:E,4,0),IF(V349&gt;1,VLOOKUP(VALUE(W349),'REB BEV MIN MKUP'!O:Q,3,0),0)))),0)</f>
        <v>0</v>
      </c>
      <c r="AE349" s="62" t="str">
        <f t="shared" si="214"/>
        <v/>
      </c>
      <c r="AF349" s="63" t="str">
        <f t="shared" si="215"/>
        <v/>
      </c>
      <c r="AG349" s="64" t="str">
        <f t="shared" si="216"/>
        <v/>
      </c>
      <c r="AH349" s="65" t="str">
        <f t="shared" si="217"/>
        <v/>
      </c>
      <c r="AI349" s="66" t="str">
        <f>IF(AE:AE="","",IF(R349="Refreshment Beverage",AK349*(Rates!J$19/100),ROUND(SUM(AH349*(Rates!$J$8/100)),4)))</f>
        <v/>
      </c>
      <c r="AJ349" s="67" t="str">
        <f t="shared" si="218"/>
        <v/>
      </c>
      <c r="AK349" s="22" t="str">
        <f t="shared" si="219"/>
        <v/>
      </c>
      <c r="AL349" s="62" t="str">
        <f t="shared" si="220"/>
        <v/>
      </c>
      <c r="AM349" s="63" t="str">
        <f>IF(AS349="","",IF(R349="Refreshment Beverage",ROUND(AS349*Rates!K$19,4),ROUND(AO349*(VLOOKUP(VALUE(Q349),Rates!G$4:L$12,3,0)),4)))</f>
        <v/>
      </c>
      <c r="AN349" s="68" t="str">
        <f>IF(AS349="","",IF(R349="Refreshment Beverage",AS349*(Rates!J$19/100),MAX(AM349,AB349)))</f>
        <v/>
      </c>
      <c r="AO349" s="69" t="str">
        <f t="shared" si="221"/>
        <v/>
      </c>
      <c r="AP349" s="69" t="str">
        <f t="shared" si="222"/>
        <v/>
      </c>
      <c r="AQ349" s="70" t="str">
        <f>IF(AS349="","",IF(R349="Refreshment Beverage",ROUND(SUM(VLOOKUP(Q:Q,Rates!G$15:L$19,3,0)*(AS349-Y349-Z349-AA349)),4),ROUND(SUM(Rates!$K$8*AS349),4)))</f>
        <v/>
      </c>
      <c r="AR349" s="66" t="str">
        <f t="shared" si="223"/>
        <v/>
      </c>
      <c r="AS349" s="22" t="str">
        <f t="shared" si="224"/>
        <v/>
      </c>
      <c r="AT349" s="62" t="str">
        <f t="shared" si="225"/>
        <v/>
      </c>
      <c r="AU349" s="63" t="str">
        <f>IF(AX349="","",IF(R349="Refreshment Beverage",ROUND((BA349-Y349-Z349-AA349)*VLOOKUP(VALUE(Q349),Rates!G$15:L$19,3,0),4),ROUND(AW349*(VLOOKUP(VALUE(Q349),Rates!G:L,3,0)),4)))</f>
        <v/>
      </c>
      <c r="AV349" s="68" t="str">
        <f t="shared" si="226"/>
        <v/>
      </c>
      <c r="AW349" s="69" t="str">
        <f t="shared" si="227"/>
        <v/>
      </c>
      <c r="AX349" s="65" t="str">
        <f t="shared" si="228"/>
        <v/>
      </c>
      <c r="AY349" s="70" t="str">
        <f>IF(AX349="","",IF(R349="Refreshment Beverage",ROUND(SUM(AX349*Rates!K$19),4),ROUND(SUM(AX349*(Rates!J$8/100)),4)))</f>
        <v/>
      </c>
      <c r="AZ349" s="67" t="str">
        <f t="shared" si="229"/>
        <v/>
      </c>
      <c r="BA349" s="22" t="str">
        <f t="shared" si="230"/>
        <v/>
      </c>
      <c r="BD349" s="171"/>
      <c r="BE349" s="171"/>
      <c r="BF349" s="171"/>
      <c r="BG349" s="171"/>
    </row>
    <row r="350" spans="11:59" ht="12.75" customHeight="1" x14ac:dyDescent="0.3">
      <c r="K350" s="42" t="str">
        <f t="shared" si="202"/>
        <v/>
      </c>
      <c r="L350" s="55" t="str">
        <f t="shared" si="203"/>
        <v/>
      </c>
      <c r="M350" s="43" t="str">
        <f t="shared" si="204"/>
        <v/>
      </c>
      <c r="N350" s="56" t="str" cm="1">
        <f t="array" ref="N350">IFERROR(IF(_xlfn.SINGLE(B:B)="","",IF(R350="Beer",SUM(LOOKUP(2,1/(Rates!$B$3:$B$5&lt;=W350)/(Rates!$C$3:$C$5&gt;=W350),Rates!$D$3:$D$5)*(X350/100)*W350),IF(R350="Refreshment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56" t="str">
        <f t="shared" si="205"/>
        <v/>
      </c>
      <c r="P350" s="53"/>
      <c r="Q350" s="14" t="str">
        <f t="shared" si="206"/>
        <v/>
      </c>
      <c r="R350" s="57" t="str">
        <f t="shared" si="207"/>
        <v/>
      </c>
      <c r="S350" s="58" t="str">
        <f>IF(B350="","",IF(R350="Refreshment Beverage",VLOOKUP(VALUE(Q350),Rates!G$15:L$19,2,0),VLOOKUP(VALUE(Q350),Rates!G$4:L$12,2,0)))</f>
        <v/>
      </c>
      <c r="T350" s="58" t="str">
        <f t="shared" si="208"/>
        <v/>
      </c>
      <c r="U350" s="58" t="str">
        <f t="shared" si="209"/>
        <v/>
      </c>
      <c r="V350" s="58" t="str">
        <f t="shared" si="210"/>
        <v/>
      </c>
      <c r="W350" s="58" t="str">
        <f t="shared" si="211"/>
        <v/>
      </c>
      <c r="X350" s="59" t="str">
        <f t="shared" si="212"/>
        <v/>
      </c>
      <c r="Y350" s="60" t="str">
        <f>IF(B:B="","",IF(R350="Refreshment Beverage",VLOOKUP(Q350,Rates!G$15:L$19,6,0)*W350,VLOOKUP(Q350,Rates!G$4:L$12,6,0)*W350))</f>
        <v/>
      </c>
      <c r="Z350" s="60" t="str">
        <f t="shared" si="213"/>
        <v/>
      </c>
      <c r="AA350" s="60" t="str">
        <f t="shared" si="201"/>
        <v/>
      </c>
      <c r="AB350" s="61" t="str" cm="1">
        <f t="array" ref="AB350">IF(_xlfn.SINGLE(B:B)="","",IF(R350="Refreshment Beverage","",IF(AND(R350="Beer",Q350=0),SUM(LOOKUP(2,1/(Rates!$B$15:$B$18&lt;=W350)/(Rates!$C$15:$C$18&gt;=W350),Rates!$D$15:$D$18)*W350),VLOOKUP(VALUE(_xlfn.SINGLE(Q:Q)),Rates!A:B,2,0)*W350)))</f>
        <v/>
      </c>
      <c r="AC350" s="61" t="str" cm="1">
        <f t="array" ref="AC350">IF(_xlfn.SINGLE(B:B)="","",IF(R350="Refreshment Beverage","",IF(AND(R350="Beer",Q350=0),SUM(LOOKUP(2,1/(Rates!$B$15:$B$18&lt;=W350)/(Rates!$C$15:$C$18&gt;=W350),Rates!$E$15:$E$18)*W350),VLOOKUP(VALUE(_xlfn.SINGLE(Q:Q)),Rates!A:C,3,0)*W350)))</f>
        <v/>
      </c>
      <c r="AD350" s="168">
        <f>IFERROR(IF(R350="Beer","",IF(OR(Q350=1,Q350=2,Q350=3,Q350=4),VLOOKUP(Q350,Rates!$A$31:$B$34,2,0)*W350,IF(V350=1,VLOOKUP(U350,'REB BEV MIN MKUP'!B:E,4,0),IF(V350&gt;1,VLOOKUP(VALUE(W350),'REB BEV MIN MKUP'!O:Q,3,0),0)))),0)</f>
        <v>0</v>
      </c>
      <c r="AE350" s="62" t="str">
        <f t="shared" si="214"/>
        <v/>
      </c>
      <c r="AF350" s="63" t="str">
        <f t="shared" si="215"/>
        <v/>
      </c>
      <c r="AG350" s="64" t="str">
        <f t="shared" si="216"/>
        <v/>
      </c>
      <c r="AH350" s="65" t="str">
        <f t="shared" si="217"/>
        <v/>
      </c>
      <c r="AI350" s="66" t="str">
        <f>IF(AE:AE="","",IF(R350="Refreshment Beverage",AK350*(Rates!J$19/100),ROUND(SUM(AH350*(Rates!$J$8/100)),4)))</f>
        <v/>
      </c>
      <c r="AJ350" s="67" t="str">
        <f t="shared" si="218"/>
        <v/>
      </c>
      <c r="AK350" s="22" t="str">
        <f t="shared" si="219"/>
        <v/>
      </c>
      <c r="AL350" s="62" t="str">
        <f t="shared" si="220"/>
        <v/>
      </c>
      <c r="AM350" s="63" t="str">
        <f>IF(AS350="","",IF(R350="Refreshment Beverage",ROUND(AS350*Rates!K$19,4),ROUND(AO350*(VLOOKUP(VALUE(Q350),Rates!G$4:L$12,3,0)),4)))</f>
        <v/>
      </c>
      <c r="AN350" s="68" t="str">
        <f>IF(AS350="","",IF(R350="Refreshment Beverage",AS350*(Rates!J$19/100),MAX(AM350,AB350)))</f>
        <v/>
      </c>
      <c r="AO350" s="69" t="str">
        <f t="shared" si="221"/>
        <v/>
      </c>
      <c r="AP350" s="69" t="str">
        <f t="shared" si="222"/>
        <v/>
      </c>
      <c r="AQ350" s="70" t="str">
        <f>IF(AS350="","",IF(R350="Refreshment Beverage",ROUND(SUM(VLOOKUP(Q:Q,Rates!G$15:L$19,3,0)*(AS350-Y350-Z350-AA350)),4),ROUND(SUM(Rates!$K$8*AS350),4)))</f>
        <v/>
      </c>
      <c r="AR350" s="66" t="str">
        <f t="shared" si="223"/>
        <v/>
      </c>
      <c r="AS350" s="22" t="str">
        <f t="shared" si="224"/>
        <v/>
      </c>
      <c r="AT350" s="62" t="str">
        <f t="shared" si="225"/>
        <v/>
      </c>
      <c r="AU350" s="63" t="str">
        <f>IF(AX350="","",IF(R350="Refreshment Beverage",ROUND((BA350-Y350-Z350-AA350)*VLOOKUP(VALUE(Q350),Rates!G$15:L$19,3,0),4),ROUND(AW350*(VLOOKUP(VALUE(Q350),Rates!G:L,3,0)),4)))</f>
        <v/>
      </c>
      <c r="AV350" s="68" t="str">
        <f t="shared" si="226"/>
        <v/>
      </c>
      <c r="AW350" s="69" t="str">
        <f t="shared" si="227"/>
        <v/>
      </c>
      <c r="AX350" s="65" t="str">
        <f t="shared" si="228"/>
        <v/>
      </c>
      <c r="AY350" s="70" t="str">
        <f>IF(AX350="","",IF(R350="Refreshment Beverage",ROUND(SUM(AX350*Rates!K$19),4),ROUND(SUM(AX350*(Rates!J$8/100)),4)))</f>
        <v/>
      </c>
      <c r="AZ350" s="67" t="str">
        <f t="shared" si="229"/>
        <v/>
      </c>
      <c r="BA350" s="22" t="str">
        <f t="shared" si="230"/>
        <v/>
      </c>
      <c r="BD350" s="171"/>
      <c r="BE350" s="171"/>
      <c r="BF350" s="171"/>
      <c r="BG350" s="171"/>
    </row>
    <row r="351" spans="11:59" ht="12.75" customHeight="1" x14ac:dyDescent="0.3">
      <c r="K351" s="42" t="str">
        <f t="shared" si="202"/>
        <v/>
      </c>
      <c r="L351" s="55" t="str">
        <f t="shared" si="203"/>
        <v/>
      </c>
      <c r="M351" s="43" t="str">
        <f t="shared" si="204"/>
        <v/>
      </c>
      <c r="N351" s="56" t="str" cm="1">
        <f t="array" ref="N351">IFERROR(IF(_xlfn.SINGLE(B:B)="","",IF(R351="Beer",SUM(LOOKUP(2,1/(Rates!$B$3:$B$5&lt;=W351)/(Rates!$C$3:$C$5&gt;=W351),Rates!$D$3:$D$5)*(X351/100)*W351),IF(R351="Refreshment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56" t="str">
        <f t="shared" si="205"/>
        <v/>
      </c>
      <c r="P351" s="53"/>
      <c r="Q351" s="14" t="str">
        <f t="shared" si="206"/>
        <v/>
      </c>
      <c r="R351" s="57" t="str">
        <f t="shared" si="207"/>
        <v/>
      </c>
      <c r="S351" s="58" t="str">
        <f>IF(B351="","",IF(R351="Refreshment Beverage",VLOOKUP(VALUE(Q351),Rates!G$15:L$19,2,0),VLOOKUP(VALUE(Q351),Rates!G$4:L$12,2,0)))</f>
        <v/>
      </c>
      <c r="T351" s="58" t="str">
        <f t="shared" si="208"/>
        <v/>
      </c>
      <c r="U351" s="58" t="str">
        <f t="shared" si="209"/>
        <v/>
      </c>
      <c r="V351" s="58" t="str">
        <f t="shared" si="210"/>
        <v/>
      </c>
      <c r="W351" s="58" t="str">
        <f t="shared" si="211"/>
        <v/>
      </c>
      <c r="X351" s="59" t="str">
        <f t="shared" si="212"/>
        <v/>
      </c>
      <c r="Y351" s="60" t="str">
        <f>IF(B:B="","",IF(R351="Refreshment Beverage",VLOOKUP(Q351,Rates!G$15:L$19,6,0)*W351,VLOOKUP(Q351,Rates!G$4:L$12,6,0)*W351))</f>
        <v/>
      </c>
      <c r="Z351" s="60" t="str">
        <f t="shared" si="213"/>
        <v/>
      </c>
      <c r="AA351" s="60" t="str">
        <f t="shared" si="201"/>
        <v/>
      </c>
      <c r="AB351" s="61" t="str" cm="1">
        <f t="array" ref="AB351">IF(_xlfn.SINGLE(B:B)="","",IF(R351="Refreshment Beverage","",IF(AND(R351="Beer",Q351=0),SUM(LOOKUP(2,1/(Rates!$B$15:$B$18&lt;=W351)/(Rates!$C$15:$C$18&gt;=W351),Rates!$D$15:$D$18)*W351),VLOOKUP(VALUE(_xlfn.SINGLE(Q:Q)),Rates!A:B,2,0)*W351)))</f>
        <v/>
      </c>
      <c r="AC351" s="61" t="str" cm="1">
        <f t="array" ref="AC351">IF(_xlfn.SINGLE(B:B)="","",IF(R351="Refreshment Beverage","",IF(AND(R351="Beer",Q351=0),SUM(LOOKUP(2,1/(Rates!$B$15:$B$18&lt;=W351)/(Rates!$C$15:$C$18&gt;=W351),Rates!$E$15:$E$18)*W351),VLOOKUP(VALUE(_xlfn.SINGLE(Q:Q)),Rates!A:C,3,0)*W351)))</f>
        <v/>
      </c>
      <c r="AD351" s="168">
        <f>IFERROR(IF(R351="Beer","",IF(OR(Q351=1,Q351=2,Q351=3,Q351=4),VLOOKUP(Q351,Rates!$A$31:$B$34,2,0)*W351,IF(V351=1,VLOOKUP(U351,'REB BEV MIN MKUP'!B:E,4,0),IF(V351&gt;1,VLOOKUP(VALUE(W351),'REB BEV MIN MKUP'!O:Q,3,0),0)))),0)</f>
        <v>0</v>
      </c>
      <c r="AE351" s="62" t="str">
        <f t="shared" si="214"/>
        <v/>
      </c>
      <c r="AF351" s="63" t="str">
        <f t="shared" si="215"/>
        <v/>
      </c>
      <c r="AG351" s="64" t="str">
        <f t="shared" si="216"/>
        <v/>
      </c>
      <c r="AH351" s="65" t="str">
        <f t="shared" si="217"/>
        <v/>
      </c>
      <c r="AI351" s="66" t="str">
        <f>IF(AE:AE="","",IF(R351="Refreshment Beverage",AK351*(Rates!J$19/100),ROUND(SUM(AH351*(Rates!$J$8/100)),4)))</f>
        <v/>
      </c>
      <c r="AJ351" s="67" t="str">
        <f t="shared" si="218"/>
        <v/>
      </c>
      <c r="AK351" s="22" t="str">
        <f t="shared" si="219"/>
        <v/>
      </c>
      <c r="AL351" s="62" t="str">
        <f t="shared" si="220"/>
        <v/>
      </c>
      <c r="AM351" s="63" t="str">
        <f>IF(AS351="","",IF(R351="Refreshment Beverage",ROUND(AS351*Rates!K$19,4),ROUND(AO351*(VLOOKUP(VALUE(Q351),Rates!G$4:L$12,3,0)),4)))</f>
        <v/>
      </c>
      <c r="AN351" s="68" t="str">
        <f>IF(AS351="","",IF(R351="Refreshment Beverage",AS351*(Rates!J$19/100),MAX(AM351,AB351)))</f>
        <v/>
      </c>
      <c r="AO351" s="69" t="str">
        <f t="shared" si="221"/>
        <v/>
      </c>
      <c r="AP351" s="69" t="str">
        <f t="shared" si="222"/>
        <v/>
      </c>
      <c r="AQ351" s="70" t="str">
        <f>IF(AS351="","",IF(R351="Refreshment Beverage",ROUND(SUM(VLOOKUP(Q:Q,Rates!G$15:L$19,3,0)*(AS351-Y351-Z351-AA351)),4),ROUND(SUM(Rates!$K$8*AS351),4)))</f>
        <v/>
      </c>
      <c r="AR351" s="66" t="str">
        <f t="shared" si="223"/>
        <v/>
      </c>
      <c r="AS351" s="22" t="str">
        <f t="shared" si="224"/>
        <v/>
      </c>
      <c r="AT351" s="62" t="str">
        <f t="shared" si="225"/>
        <v/>
      </c>
      <c r="AU351" s="63" t="str">
        <f>IF(AX351="","",IF(R351="Refreshment Beverage",ROUND((BA351-Y351-Z351-AA351)*VLOOKUP(VALUE(Q351),Rates!G$15:L$19,3,0),4),ROUND(AW351*(VLOOKUP(VALUE(Q351),Rates!G:L,3,0)),4)))</f>
        <v/>
      </c>
      <c r="AV351" s="68" t="str">
        <f t="shared" si="226"/>
        <v/>
      </c>
      <c r="AW351" s="69" t="str">
        <f t="shared" si="227"/>
        <v/>
      </c>
      <c r="AX351" s="65" t="str">
        <f t="shared" si="228"/>
        <v/>
      </c>
      <c r="AY351" s="70" t="str">
        <f>IF(AX351="","",IF(R351="Refreshment Beverage",ROUND(SUM(AX351*Rates!K$19),4),ROUND(SUM(AX351*(Rates!J$8/100)),4)))</f>
        <v/>
      </c>
      <c r="AZ351" s="67" t="str">
        <f t="shared" si="229"/>
        <v/>
      </c>
      <c r="BA351" s="22" t="str">
        <f t="shared" si="230"/>
        <v/>
      </c>
      <c r="BD351" s="171"/>
      <c r="BE351" s="171"/>
      <c r="BF351" s="171"/>
      <c r="BG351" s="171"/>
    </row>
    <row r="352" spans="11:59" ht="12.75" customHeight="1" x14ac:dyDescent="0.3">
      <c r="K352" s="42" t="str">
        <f t="shared" si="202"/>
        <v/>
      </c>
      <c r="L352" s="55" t="str">
        <f t="shared" si="203"/>
        <v/>
      </c>
      <c r="M352" s="43" t="str">
        <f t="shared" si="204"/>
        <v/>
      </c>
      <c r="N352" s="56" t="str" cm="1">
        <f t="array" ref="N352">IFERROR(IF(_xlfn.SINGLE(B:B)="","",IF(R352="Beer",SUM(LOOKUP(2,1/(Rates!$B$3:$B$5&lt;=W352)/(Rates!$C$3:$C$5&gt;=W352),Rates!$D$3:$D$5)*(X352/100)*W352),IF(R352="Refreshment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56" t="str">
        <f t="shared" si="205"/>
        <v/>
      </c>
      <c r="P352" s="53"/>
      <c r="Q352" s="14" t="str">
        <f t="shared" si="206"/>
        <v/>
      </c>
      <c r="R352" s="57" t="str">
        <f t="shared" si="207"/>
        <v/>
      </c>
      <c r="S352" s="58" t="str">
        <f>IF(B352="","",IF(R352="Refreshment Beverage",VLOOKUP(VALUE(Q352),Rates!G$15:L$19,2,0),VLOOKUP(VALUE(Q352),Rates!G$4:L$12,2,0)))</f>
        <v/>
      </c>
      <c r="T352" s="58" t="str">
        <f t="shared" si="208"/>
        <v/>
      </c>
      <c r="U352" s="58" t="str">
        <f t="shared" si="209"/>
        <v/>
      </c>
      <c r="V352" s="58" t="str">
        <f t="shared" si="210"/>
        <v/>
      </c>
      <c r="W352" s="58" t="str">
        <f t="shared" si="211"/>
        <v/>
      </c>
      <c r="X352" s="59" t="str">
        <f t="shared" si="212"/>
        <v/>
      </c>
      <c r="Y352" s="60" t="str">
        <f>IF(B:B="","",IF(R352="Refreshment Beverage",VLOOKUP(Q352,Rates!G$15:L$19,6,0)*W352,VLOOKUP(Q352,Rates!G$4:L$12,6,0)*W352))</f>
        <v/>
      </c>
      <c r="Z352" s="60" t="str">
        <f t="shared" si="213"/>
        <v/>
      </c>
      <c r="AA352" s="60" t="str">
        <f t="shared" si="201"/>
        <v/>
      </c>
      <c r="AB352" s="61" t="str" cm="1">
        <f t="array" ref="AB352">IF(_xlfn.SINGLE(B:B)="","",IF(R352="Refreshment Beverage","",IF(AND(R352="Beer",Q352=0),SUM(LOOKUP(2,1/(Rates!$B$15:$B$18&lt;=W352)/(Rates!$C$15:$C$18&gt;=W352),Rates!$D$15:$D$18)*W352),VLOOKUP(VALUE(_xlfn.SINGLE(Q:Q)),Rates!A:B,2,0)*W352)))</f>
        <v/>
      </c>
      <c r="AC352" s="61" t="str" cm="1">
        <f t="array" ref="AC352">IF(_xlfn.SINGLE(B:B)="","",IF(R352="Refreshment Beverage","",IF(AND(R352="Beer",Q352=0),SUM(LOOKUP(2,1/(Rates!$B$15:$B$18&lt;=W352)/(Rates!$C$15:$C$18&gt;=W352),Rates!$E$15:$E$18)*W352),VLOOKUP(VALUE(_xlfn.SINGLE(Q:Q)),Rates!A:C,3,0)*W352)))</f>
        <v/>
      </c>
      <c r="AD352" s="168">
        <f>IFERROR(IF(R352="Beer","",IF(OR(Q352=1,Q352=2,Q352=3,Q352=4),VLOOKUP(Q352,Rates!$A$31:$B$34,2,0)*W352,IF(V352=1,VLOOKUP(U352,'REB BEV MIN MKUP'!B:E,4,0),IF(V352&gt;1,VLOOKUP(VALUE(W352),'REB BEV MIN MKUP'!O:Q,3,0),0)))),0)</f>
        <v>0</v>
      </c>
      <c r="AE352" s="62" t="str">
        <f t="shared" si="214"/>
        <v/>
      </c>
      <c r="AF352" s="63" t="str">
        <f t="shared" si="215"/>
        <v/>
      </c>
      <c r="AG352" s="64" t="str">
        <f t="shared" si="216"/>
        <v/>
      </c>
      <c r="AH352" s="65" t="str">
        <f t="shared" si="217"/>
        <v/>
      </c>
      <c r="AI352" s="66" t="str">
        <f>IF(AE:AE="","",IF(R352="Refreshment Beverage",AK352*(Rates!J$19/100),ROUND(SUM(AH352*(Rates!$J$8/100)),4)))</f>
        <v/>
      </c>
      <c r="AJ352" s="67" t="str">
        <f t="shared" si="218"/>
        <v/>
      </c>
      <c r="AK352" s="22" t="str">
        <f t="shared" si="219"/>
        <v/>
      </c>
      <c r="AL352" s="62" t="str">
        <f t="shared" si="220"/>
        <v/>
      </c>
      <c r="AM352" s="63" t="str">
        <f>IF(AS352="","",IF(R352="Refreshment Beverage",ROUND(AS352*Rates!K$19,4),ROUND(AO352*(VLOOKUP(VALUE(Q352),Rates!G$4:L$12,3,0)),4)))</f>
        <v/>
      </c>
      <c r="AN352" s="68" t="str">
        <f>IF(AS352="","",IF(R352="Refreshment Beverage",AS352*(Rates!J$19/100),MAX(AM352,AB352)))</f>
        <v/>
      </c>
      <c r="AO352" s="69" t="str">
        <f t="shared" si="221"/>
        <v/>
      </c>
      <c r="AP352" s="69" t="str">
        <f t="shared" si="222"/>
        <v/>
      </c>
      <c r="AQ352" s="70" t="str">
        <f>IF(AS352="","",IF(R352="Refreshment Beverage",ROUND(SUM(VLOOKUP(Q:Q,Rates!G$15:L$19,3,0)*(AS352-Y352-Z352-AA352)),4),ROUND(SUM(Rates!$K$8*AS352),4)))</f>
        <v/>
      </c>
      <c r="AR352" s="66" t="str">
        <f t="shared" si="223"/>
        <v/>
      </c>
      <c r="AS352" s="22" t="str">
        <f t="shared" si="224"/>
        <v/>
      </c>
      <c r="AT352" s="62" t="str">
        <f t="shared" si="225"/>
        <v/>
      </c>
      <c r="AU352" s="63" t="str">
        <f>IF(AX352="","",IF(R352="Refreshment Beverage",ROUND((BA352-Y352-Z352-AA352)*VLOOKUP(VALUE(Q352),Rates!G$15:L$19,3,0),4),ROUND(AW352*(VLOOKUP(VALUE(Q352),Rates!G:L,3,0)),4)))</f>
        <v/>
      </c>
      <c r="AV352" s="68" t="str">
        <f t="shared" si="226"/>
        <v/>
      </c>
      <c r="AW352" s="69" t="str">
        <f t="shared" si="227"/>
        <v/>
      </c>
      <c r="AX352" s="65" t="str">
        <f t="shared" si="228"/>
        <v/>
      </c>
      <c r="AY352" s="70" t="str">
        <f>IF(AX352="","",IF(R352="Refreshment Beverage",ROUND(SUM(AX352*Rates!K$19),4),ROUND(SUM(AX352*(Rates!J$8/100)),4)))</f>
        <v/>
      </c>
      <c r="AZ352" s="67" t="str">
        <f t="shared" si="229"/>
        <v/>
      </c>
      <c r="BA352" s="22" t="str">
        <f t="shared" si="230"/>
        <v/>
      </c>
      <c r="BD352" s="171"/>
      <c r="BE352" s="171"/>
      <c r="BF352" s="171"/>
      <c r="BG352" s="171"/>
    </row>
    <row r="353" spans="11:59" ht="12.75" customHeight="1" x14ac:dyDescent="0.3">
      <c r="K353" s="42" t="str">
        <f t="shared" si="202"/>
        <v/>
      </c>
      <c r="L353" s="55" t="str">
        <f t="shared" si="203"/>
        <v/>
      </c>
      <c r="M353" s="43" t="str">
        <f t="shared" si="204"/>
        <v/>
      </c>
      <c r="N353" s="56" t="str" cm="1">
        <f t="array" ref="N353">IFERROR(IF(_xlfn.SINGLE(B:B)="","",IF(R353="Beer",SUM(LOOKUP(2,1/(Rates!$B$3:$B$5&lt;=W353)/(Rates!$C$3:$C$5&gt;=W353),Rates!$D$3:$D$5)*(X353/100)*W353),IF(R353="Refreshment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56" t="str">
        <f t="shared" si="205"/>
        <v/>
      </c>
      <c r="P353" s="53"/>
      <c r="Q353" s="14" t="str">
        <f t="shared" si="206"/>
        <v/>
      </c>
      <c r="R353" s="57" t="str">
        <f t="shared" si="207"/>
        <v/>
      </c>
      <c r="S353" s="58" t="str">
        <f>IF(B353="","",IF(R353="Refreshment Beverage",VLOOKUP(VALUE(Q353),Rates!G$15:L$19,2,0),VLOOKUP(VALUE(Q353),Rates!G$4:L$12,2,0)))</f>
        <v/>
      </c>
      <c r="T353" s="58" t="str">
        <f t="shared" si="208"/>
        <v/>
      </c>
      <c r="U353" s="58" t="str">
        <f t="shared" si="209"/>
        <v/>
      </c>
      <c r="V353" s="58" t="str">
        <f t="shared" si="210"/>
        <v/>
      </c>
      <c r="W353" s="58" t="str">
        <f t="shared" si="211"/>
        <v/>
      </c>
      <c r="X353" s="59" t="str">
        <f t="shared" si="212"/>
        <v/>
      </c>
      <c r="Y353" s="60" t="str">
        <f>IF(B:B="","",IF(R353="Refreshment Beverage",VLOOKUP(Q353,Rates!G$15:L$19,6,0)*W353,VLOOKUP(Q353,Rates!G$4:L$12,6,0)*W353))</f>
        <v/>
      </c>
      <c r="Z353" s="60" t="str">
        <f t="shared" si="213"/>
        <v/>
      </c>
      <c r="AA353" s="60" t="str">
        <f t="shared" si="201"/>
        <v/>
      </c>
      <c r="AB353" s="61" t="str" cm="1">
        <f t="array" ref="AB353">IF(_xlfn.SINGLE(B:B)="","",IF(R353="Refreshment Beverage","",IF(AND(R353="Beer",Q353=0),SUM(LOOKUP(2,1/(Rates!$B$15:$B$18&lt;=W353)/(Rates!$C$15:$C$18&gt;=W353),Rates!$D$15:$D$18)*W353),VLOOKUP(VALUE(_xlfn.SINGLE(Q:Q)),Rates!A:B,2,0)*W353)))</f>
        <v/>
      </c>
      <c r="AC353" s="61" t="str" cm="1">
        <f t="array" ref="AC353">IF(_xlfn.SINGLE(B:B)="","",IF(R353="Refreshment Beverage","",IF(AND(R353="Beer",Q353=0),SUM(LOOKUP(2,1/(Rates!$B$15:$B$18&lt;=W353)/(Rates!$C$15:$C$18&gt;=W353),Rates!$E$15:$E$18)*W353),VLOOKUP(VALUE(_xlfn.SINGLE(Q:Q)),Rates!A:C,3,0)*W353)))</f>
        <v/>
      </c>
      <c r="AD353" s="168">
        <f>IFERROR(IF(R353="Beer","",IF(OR(Q353=1,Q353=2,Q353=3,Q353=4),VLOOKUP(Q353,Rates!$A$31:$B$34,2,0)*W353,IF(V353=1,VLOOKUP(U353,'REB BEV MIN MKUP'!B:E,4,0),IF(V353&gt;1,VLOOKUP(VALUE(W353),'REB BEV MIN MKUP'!O:Q,3,0),0)))),0)</f>
        <v>0</v>
      </c>
      <c r="AE353" s="62" t="str">
        <f t="shared" si="214"/>
        <v/>
      </c>
      <c r="AF353" s="63" t="str">
        <f t="shared" si="215"/>
        <v/>
      </c>
      <c r="AG353" s="64" t="str">
        <f t="shared" si="216"/>
        <v/>
      </c>
      <c r="AH353" s="65" t="str">
        <f t="shared" si="217"/>
        <v/>
      </c>
      <c r="AI353" s="66" t="str">
        <f>IF(AE:AE="","",IF(R353="Refreshment Beverage",AK353*(Rates!J$19/100),ROUND(SUM(AH353*(Rates!$J$8/100)),4)))</f>
        <v/>
      </c>
      <c r="AJ353" s="67" t="str">
        <f t="shared" si="218"/>
        <v/>
      </c>
      <c r="AK353" s="22" t="str">
        <f t="shared" si="219"/>
        <v/>
      </c>
      <c r="AL353" s="62" t="str">
        <f t="shared" si="220"/>
        <v/>
      </c>
      <c r="AM353" s="63" t="str">
        <f>IF(AS353="","",IF(R353="Refreshment Beverage",ROUND(AS353*Rates!K$19,4),ROUND(AO353*(VLOOKUP(VALUE(Q353),Rates!G$4:L$12,3,0)),4)))</f>
        <v/>
      </c>
      <c r="AN353" s="68" t="str">
        <f>IF(AS353="","",IF(R353="Refreshment Beverage",AS353*(Rates!J$19/100),MAX(AM353,AB353)))</f>
        <v/>
      </c>
      <c r="AO353" s="69" t="str">
        <f t="shared" si="221"/>
        <v/>
      </c>
      <c r="AP353" s="69" t="str">
        <f t="shared" si="222"/>
        <v/>
      </c>
      <c r="AQ353" s="70" t="str">
        <f>IF(AS353="","",IF(R353="Refreshment Beverage",ROUND(SUM(VLOOKUP(Q:Q,Rates!G$15:L$19,3,0)*(AS353-Y353-Z353-AA353)),4),ROUND(SUM(Rates!$K$8*AS353),4)))</f>
        <v/>
      </c>
      <c r="AR353" s="66" t="str">
        <f t="shared" si="223"/>
        <v/>
      </c>
      <c r="AS353" s="22" t="str">
        <f t="shared" si="224"/>
        <v/>
      </c>
      <c r="AT353" s="62" t="str">
        <f t="shared" si="225"/>
        <v/>
      </c>
      <c r="AU353" s="63" t="str">
        <f>IF(AX353="","",IF(R353="Refreshment Beverage",ROUND((BA353-Y353-Z353-AA353)*VLOOKUP(VALUE(Q353),Rates!G$15:L$19,3,0),4),ROUND(AW353*(VLOOKUP(VALUE(Q353),Rates!G:L,3,0)),4)))</f>
        <v/>
      </c>
      <c r="AV353" s="68" t="str">
        <f t="shared" si="226"/>
        <v/>
      </c>
      <c r="AW353" s="69" t="str">
        <f t="shared" si="227"/>
        <v/>
      </c>
      <c r="AX353" s="65" t="str">
        <f t="shared" si="228"/>
        <v/>
      </c>
      <c r="AY353" s="70" t="str">
        <f>IF(AX353="","",IF(R353="Refreshment Beverage",ROUND(SUM(AX353*Rates!K$19),4),ROUND(SUM(AX353*(Rates!J$8/100)),4)))</f>
        <v/>
      </c>
      <c r="AZ353" s="67" t="str">
        <f t="shared" si="229"/>
        <v/>
      </c>
      <c r="BA353" s="22" t="str">
        <f t="shared" si="230"/>
        <v/>
      </c>
      <c r="BD353" s="171"/>
      <c r="BE353" s="171"/>
      <c r="BF353" s="171"/>
      <c r="BG353" s="171"/>
    </row>
    <row r="354" spans="11:59" ht="12.75" customHeight="1" x14ac:dyDescent="0.3">
      <c r="K354" s="42" t="str">
        <f t="shared" si="202"/>
        <v/>
      </c>
      <c r="L354" s="55" t="str">
        <f t="shared" si="203"/>
        <v/>
      </c>
      <c r="M354" s="43" t="str">
        <f t="shared" si="204"/>
        <v/>
      </c>
      <c r="N354" s="56" t="str" cm="1">
        <f t="array" ref="N354">IFERROR(IF(_xlfn.SINGLE(B:B)="","",IF(R354="Beer",SUM(LOOKUP(2,1/(Rates!$B$3:$B$5&lt;=W354)/(Rates!$C$3:$C$5&gt;=W354),Rates!$D$3:$D$5)*(X354/100)*W354),IF(R354="Refreshment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56" t="str">
        <f t="shared" si="205"/>
        <v/>
      </c>
      <c r="P354" s="53"/>
      <c r="Q354" s="14" t="str">
        <f t="shared" si="206"/>
        <v/>
      </c>
      <c r="R354" s="57" t="str">
        <f t="shared" si="207"/>
        <v/>
      </c>
      <c r="S354" s="58" t="str">
        <f>IF(B354="","",IF(R354="Refreshment Beverage",VLOOKUP(VALUE(Q354),Rates!G$15:L$19,2,0),VLOOKUP(VALUE(Q354),Rates!G$4:L$12,2,0)))</f>
        <v/>
      </c>
      <c r="T354" s="58" t="str">
        <f t="shared" si="208"/>
        <v/>
      </c>
      <c r="U354" s="58" t="str">
        <f t="shared" si="209"/>
        <v/>
      </c>
      <c r="V354" s="58" t="str">
        <f t="shared" si="210"/>
        <v/>
      </c>
      <c r="W354" s="58" t="str">
        <f t="shared" si="211"/>
        <v/>
      </c>
      <c r="X354" s="59" t="str">
        <f t="shared" si="212"/>
        <v/>
      </c>
      <c r="Y354" s="60" t="str">
        <f>IF(B:B="","",IF(R354="Refreshment Beverage",VLOOKUP(Q354,Rates!G$15:L$19,6,0)*W354,VLOOKUP(Q354,Rates!G$4:L$12,6,0)*W354))</f>
        <v/>
      </c>
      <c r="Z354" s="60" t="str">
        <f t="shared" si="213"/>
        <v/>
      </c>
      <c r="AA354" s="60" t="str">
        <f t="shared" si="201"/>
        <v/>
      </c>
      <c r="AB354" s="61" t="str" cm="1">
        <f t="array" ref="AB354">IF(_xlfn.SINGLE(B:B)="","",IF(R354="Refreshment Beverage","",IF(AND(R354="Beer",Q354=0),SUM(LOOKUP(2,1/(Rates!$B$15:$B$18&lt;=W354)/(Rates!$C$15:$C$18&gt;=W354),Rates!$D$15:$D$18)*W354),VLOOKUP(VALUE(_xlfn.SINGLE(Q:Q)),Rates!A:B,2,0)*W354)))</f>
        <v/>
      </c>
      <c r="AC354" s="61" t="str" cm="1">
        <f t="array" ref="AC354">IF(_xlfn.SINGLE(B:B)="","",IF(R354="Refreshment Beverage","",IF(AND(R354="Beer",Q354=0),SUM(LOOKUP(2,1/(Rates!$B$15:$B$18&lt;=W354)/(Rates!$C$15:$C$18&gt;=W354),Rates!$E$15:$E$18)*W354),VLOOKUP(VALUE(_xlfn.SINGLE(Q:Q)),Rates!A:C,3,0)*W354)))</f>
        <v/>
      </c>
      <c r="AD354" s="168">
        <f>IFERROR(IF(R354="Beer","",IF(OR(Q354=1,Q354=2,Q354=3,Q354=4),VLOOKUP(Q354,Rates!$A$31:$B$34,2,0)*W354,IF(V354=1,VLOOKUP(U354,'REB BEV MIN MKUP'!B:E,4,0),IF(V354&gt;1,VLOOKUP(VALUE(W354),'REB BEV MIN MKUP'!O:Q,3,0),0)))),0)</f>
        <v>0</v>
      </c>
      <c r="AE354" s="62" t="str">
        <f t="shared" si="214"/>
        <v/>
      </c>
      <c r="AF354" s="63" t="str">
        <f t="shared" si="215"/>
        <v/>
      </c>
      <c r="AG354" s="64" t="str">
        <f t="shared" si="216"/>
        <v/>
      </c>
      <c r="AH354" s="65" t="str">
        <f t="shared" si="217"/>
        <v/>
      </c>
      <c r="AI354" s="66" t="str">
        <f>IF(AE:AE="","",IF(R354="Refreshment Beverage",AK354*(Rates!J$19/100),ROUND(SUM(AH354*(Rates!$J$8/100)),4)))</f>
        <v/>
      </c>
      <c r="AJ354" s="67" t="str">
        <f t="shared" si="218"/>
        <v/>
      </c>
      <c r="AK354" s="22" t="str">
        <f t="shared" si="219"/>
        <v/>
      </c>
      <c r="AL354" s="62" t="str">
        <f t="shared" si="220"/>
        <v/>
      </c>
      <c r="AM354" s="63" t="str">
        <f>IF(AS354="","",IF(R354="Refreshment Beverage",ROUND(AS354*Rates!K$19,4),ROUND(AO354*(VLOOKUP(VALUE(Q354),Rates!G$4:L$12,3,0)),4)))</f>
        <v/>
      </c>
      <c r="AN354" s="68" t="str">
        <f>IF(AS354="","",IF(R354="Refreshment Beverage",AS354*(Rates!J$19/100),MAX(AM354,AB354)))</f>
        <v/>
      </c>
      <c r="AO354" s="69" t="str">
        <f t="shared" si="221"/>
        <v/>
      </c>
      <c r="AP354" s="69" t="str">
        <f t="shared" si="222"/>
        <v/>
      </c>
      <c r="AQ354" s="70" t="str">
        <f>IF(AS354="","",IF(R354="Refreshment Beverage",ROUND(SUM(VLOOKUP(Q:Q,Rates!G$15:L$19,3,0)*(AS354-Y354-Z354-AA354)),4),ROUND(SUM(Rates!$K$8*AS354),4)))</f>
        <v/>
      </c>
      <c r="AR354" s="66" t="str">
        <f t="shared" si="223"/>
        <v/>
      </c>
      <c r="AS354" s="22" t="str">
        <f t="shared" si="224"/>
        <v/>
      </c>
      <c r="AT354" s="62" t="str">
        <f t="shared" si="225"/>
        <v/>
      </c>
      <c r="AU354" s="63" t="str">
        <f>IF(AX354="","",IF(R354="Refreshment Beverage",ROUND((BA354-Y354-Z354-AA354)*VLOOKUP(VALUE(Q354),Rates!G$15:L$19,3,0),4),ROUND(AW354*(VLOOKUP(VALUE(Q354),Rates!G:L,3,0)),4)))</f>
        <v/>
      </c>
      <c r="AV354" s="68" t="str">
        <f t="shared" si="226"/>
        <v/>
      </c>
      <c r="AW354" s="69" t="str">
        <f t="shared" si="227"/>
        <v/>
      </c>
      <c r="AX354" s="65" t="str">
        <f t="shared" si="228"/>
        <v/>
      </c>
      <c r="AY354" s="70" t="str">
        <f>IF(AX354="","",IF(R354="Refreshment Beverage",ROUND(SUM(AX354*Rates!K$19),4),ROUND(SUM(AX354*(Rates!J$8/100)),4)))</f>
        <v/>
      </c>
      <c r="AZ354" s="67" t="str">
        <f t="shared" si="229"/>
        <v/>
      </c>
      <c r="BA354" s="22" t="str">
        <f t="shared" si="230"/>
        <v/>
      </c>
      <c r="BD354" s="171"/>
      <c r="BE354" s="171"/>
      <c r="BF354" s="171"/>
      <c r="BG354" s="171"/>
    </row>
    <row r="355" spans="11:59" ht="12.75" customHeight="1" x14ac:dyDescent="0.3">
      <c r="K355" s="42" t="str">
        <f t="shared" si="202"/>
        <v/>
      </c>
      <c r="L355" s="55" t="str">
        <f t="shared" si="203"/>
        <v/>
      </c>
      <c r="M355" s="43" t="str">
        <f t="shared" si="204"/>
        <v/>
      </c>
      <c r="N355" s="56" t="str" cm="1">
        <f t="array" ref="N355">IFERROR(IF(_xlfn.SINGLE(B:B)="","",IF(R355="Beer",SUM(LOOKUP(2,1/(Rates!$B$3:$B$5&lt;=W355)/(Rates!$C$3:$C$5&gt;=W355),Rates!$D$3:$D$5)*(X355/100)*W355),IF(R355="Refreshment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56" t="str">
        <f t="shared" si="205"/>
        <v/>
      </c>
      <c r="P355" s="53"/>
      <c r="Q355" s="14" t="str">
        <f t="shared" si="206"/>
        <v/>
      </c>
      <c r="R355" s="57" t="str">
        <f t="shared" si="207"/>
        <v/>
      </c>
      <c r="S355" s="58" t="str">
        <f>IF(B355="","",IF(R355="Refreshment Beverage",VLOOKUP(VALUE(Q355),Rates!G$15:L$19,2,0),VLOOKUP(VALUE(Q355),Rates!G$4:L$12,2,0)))</f>
        <v/>
      </c>
      <c r="T355" s="58" t="str">
        <f t="shared" si="208"/>
        <v/>
      </c>
      <c r="U355" s="58" t="str">
        <f t="shared" si="209"/>
        <v/>
      </c>
      <c r="V355" s="58" t="str">
        <f t="shared" si="210"/>
        <v/>
      </c>
      <c r="W355" s="58" t="str">
        <f t="shared" si="211"/>
        <v/>
      </c>
      <c r="X355" s="59" t="str">
        <f t="shared" si="212"/>
        <v/>
      </c>
      <c r="Y355" s="60" t="str">
        <f>IF(B:B="","",IF(R355="Refreshment Beverage",VLOOKUP(Q355,Rates!G$15:L$19,6,0)*W355,VLOOKUP(Q355,Rates!G$4:L$12,6,0)*W355))</f>
        <v/>
      </c>
      <c r="Z355" s="60" t="str">
        <f t="shared" si="213"/>
        <v/>
      </c>
      <c r="AA355" s="60" t="str">
        <f t="shared" si="201"/>
        <v/>
      </c>
      <c r="AB355" s="61" t="str" cm="1">
        <f t="array" ref="AB355">IF(_xlfn.SINGLE(B:B)="","",IF(R355="Refreshment Beverage","",IF(AND(R355="Beer",Q355=0),SUM(LOOKUP(2,1/(Rates!$B$15:$B$18&lt;=W355)/(Rates!$C$15:$C$18&gt;=W355),Rates!$D$15:$D$18)*W355),VLOOKUP(VALUE(_xlfn.SINGLE(Q:Q)),Rates!A:B,2,0)*W355)))</f>
        <v/>
      </c>
      <c r="AC355" s="61" t="str" cm="1">
        <f t="array" ref="AC355">IF(_xlfn.SINGLE(B:B)="","",IF(R355="Refreshment Beverage","",IF(AND(R355="Beer",Q355=0),SUM(LOOKUP(2,1/(Rates!$B$15:$B$18&lt;=W355)/(Rates!$C$15:$C$18&gt;=W355),Rates!$E$15:$E$18)*W355),VLOOKUP(VALUE(_xlfn.SINGLE(Q:Q)),Rates!A:C,3,0)*W355)))</f>
        <v/>
      </c>
      <c r="AD355" s="168">
        <f>IFERROR(IF(R355="Beer","",IF(OR(Q355=1,Q355=2,Q355=3,Q355=4),VLOOKUP(Q355,Rates!$A$31:$B$34,2,0)*W355,IF(V355=1,VLOOKUP(U355,'REB BEV MIN MKUP'!B:E,4,0),IF(V355&gt;1,VLOOKUP(VALUE(W355),'REB BEV MIN MKUP'!O:Q,3,0),0)))),0)</f>
        <v>0</v>
      </c>
      <c r="AE355" s="62" t="str">
        <f t="shared" si="214"/>
        <v/>
      </c>
      <c r="AF355" s="63" t="str">
        <f t="shared" si="215"/>
        <v/>
      </c>
      <c r="AG355" s="64" t="str">
        <f t="shared" si="216"/>
        <v/>
      </c>
      <c r="AH355" s="65" t="str">
        <f t="shared" si="217"/>
        <v/>
      </c>
      <c r="AI355" s="66" t="str">
        <f>IF(AE:AE="","",IF(R355="Refreshment Beverage",AK355*(Rates!J$19/100),ROUND(SUM(AH355*(Rates!$J$8/100)),4)))</f>
        <v/>
      </c>
      <c r="AJ355" s="67" t="str">
        <f t="shared" si="218"/>
        <v/>
      </c>
      <c r="AK355" s="22" t="str">
        <f t="shared" si="219"/>
        <v/>
      </c>
      <c r="AL355" s="62" t="str">
        <f t="shared" si="220"/>
        <v/>
      </c>
      <c r="AM355" s="63" t="str">
        <f>IF(AS355="","",IF(R355="Refreshment Beverage",ROUND(AS355*Rates!K$19,4),ROUND(AO355*(VLOOKUP(VALUE(Q355),Rates!G$4:L$12,3,0)),4)))</f>
        <v/>
      </c>
      <c r="AN355" s="68" t="str">
        <f>IF(AS355="","",IF(R355="Refreshment Beverage",AS355*(Rates!J$19/100),MAX(AM355,AB355)))</f>
        <v/>
      </c>
      <c r="AO355" s="69" t="str">
        <f t="shared" si="221"/>
        <v/>
      </c>
      <c r="AP355" s="69" t="str">
        <f t="shared" si="222"/>
        <v/>
      </c>
      <c r="AQ355" s="70" t="str">
        <f>IF(AS355="","",IF(R355="Refreshment Beverage",ROUND(SUM(VLOOKUP(Q:Q,Rates!G$15:L$19,3,0)*(AS355-Y355-Z355-AA355)),4),ROUND(SUM(Rates!$K$8*AS355),4)))</f>
        <v/>
      </c>
      <c r="AR355" s="66" t="str">
        <f t="shared" si="223"/>
        <v/>
      </c>
      <c r="AS355" s="22" t="str">
        <f t="shared" si="224"/>
        <v/>
      </c>
      <c r="AT355" s="62" t="str">
        <f t="shared" si="225"/>
        <v/>
      </c>
      <c r="AU355" s="63" t="str">
        <f>IF(AX355="","",IF(R355="Refreshment Beverage",ROUND((BA355-Y355-Z355-AA355)*VLOOKUP(VALUE(Q355),Rates!G$15:L$19,3,0),4),ROUND(AW355*(VLOOKUP(VALUE(Q355),Rates!G:L,3,0)),4)))</f>
        <v/>
      </c>
      <c r="AV355" s="68" t="str">
        <f t="shared" si="226"/>
        <v/>
      </c>
      <c r="AW355" s="69" t="str">
        <f t="shared" si="227"/>
        <v/>
      </c>
      <c r="AX355" s="65" t="str">
        <f t="shared" si="228"/>
        <v/>
      </c>
      <c r="AY355" s="70" t="str">
        <f>IF(AX355="","",IF(R355="Refreshment Beverage",ROUND(SUM(AX355*Rates!K$19),4),ROUND(SUM(AX355*(Rates!J$8/100)),4)))</f>
        <v/>
      </c>
      <c r="AZ355" s="67" t="str">
        <f t="shared" si="229"/>
        <v/>
      </c>
      <c r="BA355" s="22" t="str">
        <f t="shared" si="230"/>
        <v/>
      </c>
      <c r="BD355" s="171"/>
      <c r="BE355" s="171"/>
      <c r="BF355" s="171"/>
      <c r="BG355" s="171"/>
    </row>
    <row r="356" spans="11:59" ht="12.75" customHeight="1" x14ac:dyDescent="0.3">
      <c r="K356" s="42" t="str">
        <f t="shared" si="202"/>
        <v/>
      </c>
      <c r="L356" s="55" t="str">
        <f t="shared" si="203"/>
        <v/>
      </c>
      <c r="M356" s="43" t="str">
        <f t="shared" si="204"/>
        <v/>
      </c>
      <c r="N356" s="56" t="str" cm="1">
        <f t="array" ref="N356">IFERROR(IF(_xlfn.SINGLE(B:B)="","",IF(R356="Beer",SUM(LOOKUP(2,1/(Rates!$B$3:$B$5&lt;=W356)/(Rates!$C$3:$C$5&gt;=W356),Rates!$D$3:$D$5)*(X356/100)*W356),IF(R356="Refreshment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56" t="str">
        <f t="shared" si="205"/>
        <v/>
      </c>
      <c r="P356" s="53"/>
      <c r="Q356" s="14" t="str">
        <f t="shared" si="206"/>
        <v/>
      </c>
      <c r="R356" s="57" t="str">
        <f t="shared" si="207"/>
        <v/>
      </c>
      <c r="S356" s="58" t="str">
        <f>IF(B356="","",IF(R356="Refreshment Beverage",VLOOKUP(VALUE(Q356),Rates!G$15:L$19,2,0),VLOOKUP(VALUE(Q356),Rates!G$4:L$12,2,0)))</f>
        <v/>
      </c>
      <c r="T356" s="58" t="str">
        <f t="shared" si="208"/>
        <v/>
      </c>
      <c r="U356" s="58" t="str">
        <f t="shared" si="209"/>
        <v/>
      </c>
      <c r="V356" s="58" t="str">
        <f t="shared" si="210"/>
        <v/>
      </c>
      <c r="W356" s="58" t="str">
        <f t="shared" si="211"/>
        <v/>
      </c>
      <c r="X356" s="59" t="str">
        <f t="shared" si="212"/>
        <v/>
      </c>
      <c r="Y356" s="60" t="str">
        <f>IF(B:B="","",IF(R356="Refreshment Beverage",VLOOKUP(Q356,Rates!G$15:L$19,6,0)*W356,VLOOKUP(Q356,Rates!G$4:L$12,6,0)*W356))</f>
        <v/>
      </c>
      <c r="Z356" s="60" t="str">
        <f t="shared" si="213"/>
        <v/>
      </c>
      <c r="AA356" s="60" t="str">
        <f t="shared" si="201"/>
        <v/>
      </c>
      <c r="AB356" s="61" t="str" cm="1">
        <f t="array" ref="AB356">IF(_xlfn.SINGLE(B:B)="","",IF(R356="Refreshment Beverage","",IF(AND(R356="Beer",Q356=0),SUM(LOOKUP(2,1/(Rates!$B$15:$B$18&lt;=W356)/(Rates!$C$15:$C$18&gt;=W356),Rates!$D$15:$D$18)*W356),VLOOKUP(VALUE(_xlfn.SINGLE(Q:Q)),Rates!A:B,2,0)*W356)))</f>
        <v/>
      </c>
      <c r="AC356" s="61" t="str" cm="1">
        <f t="array" ref="AC356">IF(_xlfn.SINGLE(B:B)="","",IF(R356="Refreshment Beverage","",IF(AND(R356="Beer",Q356=0),SUM(LOOKUP(2,1/(Rates!$B$15:$B$18&lt;=W356)/(Rates!$C$15:$C$18&gt;=W356),Rates!$E$15:$E$18)*W356),VLOOKUP(VALUE(_xlfn.SINGLE(Q:Q)),Rates!A:C,3,0)*W356)))</f>
        <v/>
      </c>
      <c r="AD356" s="168">
        <f>IFERROR(IF(R356="Beer","",IF(OR(Q356=1,Q356=2,Q356=3,Q356=4),VLOOKUP(Q356,Rates!$A$31:$B$34,2,0)*W356,IF(V356=1,VLOOKUP(U356,'REB BEV MIN MKUP'!B:E,4,0),IF(V356&gt;1,VLOOKUP(VALUE(W356),'REB BEV MIN MKUP'!O:Q,3,0),0)))),0)</f>
        <v>0</v>
      </c>
      <c r="AE356" s="62" t="str">
        <f t="shared" si="214"/>
        <v/>
      </c>
      <c r="AF356" s="63" t="str">
        <f t="shared" si="215"/>
        <v/>
      </c>
      <c r="AG356" s="64" t="str">
        <f t="shared" si="216"/>
        <v/>
      </c>
      <c r="AH356" s="65" t="str">
        <f t="shared" si="217"/>
        <v/>
      </c>
      <c r="AI356" s="66" t="str">
        <f>IF(AE:AE="","",IF(R356="Refreshment Beverage",AK356*(Rates!J$19/100),ROUND(SUM(AH356*(Rates!$J$8/100)),4)))</f>
        <v/>
      </c>
      <c r="AJ356" s="67" t="str">
        <f t="shared" si="218"/>
        <v/>
      </c>
      <c r="AK356" s="22" t="str">
        <f t="shared" si="219"/>
        <v/>
      </c>
      <c r="AL356" s="62" t="str">
        <f t="shared" si="220"/>
        <v/>
      </c>
      <c r="AM356" s="63" t="str">
        <f>IF(AS356="","",IF(R356="Refreshment Beverage",ROUND(AS356*Rates!K$19,4),ROUND(AO356*(VLOOKUP(VALUE(Q356),Rates!G$4:L$12,3,0)),4)))</f>
        <v/>
      </c>
      <c r="AN356" s="68" t="str">
        <f>IF(AS356="","",IF(R356="Refreshment Beverage",AS356*(Rates!J$19/100),MAX(AM356,AB356)))</f>
        <v/>
      </c>
      <c r="AO356" s="69" t="str">
        <f t="shared" si="221"/>
        <v/>
      </c>
      <c r="AP356" s="69" t="str">
        <f t="shared" si="222"/>
        <v/>
      </c>
      <c r="AQ356" s="70" t="str">
        <f>IF(AS356="","",IF(R356="Refreshment Beverage",ROUND(SUM(VLOOKUP(Q:Q,Rates!G$15:L$19,3,0)*(AS356-Y356-Z356-AA356)),4),ROUND(SUM(Rates!$K$8*AS356),4)))</f>
        <v/>
      </c>
      <c r="AR356" s="66" t="str">
        <f t="shared" si="223"/>
        <v/>
      </c>
      <c r="AS356" s="22" t="str">
        <f t="shared" si="224"/>
        <v/>
      </c>
      <c r="AT356" s="62" t="str">
        <f t="shared" si="225"/>
        <v/>
      </c>
      <c r="AU356" s="63" t="str">
        <f>IF(AX356="","",IF(R356="Refreshment Beverage",ROUND((BA356-Y356-Z356-AA356)*VLOOKUP(VALUE(Q356),Rates!G$15:L$19,3,0),4),ROUND(AW356*(VLOOKUP(VALUE(Q356),Rates!G:L,3,0)),4)))</f>
        <v/>
      </c>
      <c r="AV356" s="68" t="str">
        <f t="shared" si="226"/>
        <v/>
      </c>
      <c r="AW356" s="69" t="str">
        <f t="shared" si="227"/>
        <v/>
      </c>
      <c r="AX356" s="65" t="str">
        <f t="shared" si="228"/>
        <v/>
      </c>
      <c r="AY356" s="70" t="str">
        <f>IF(AX356="","",IF(R356="Refreshment Beverage",ROUND(SUM(AX356*Rates!K$19),4),ROUND(SUM(AX356*(Rates!J$8/100)),4)))</f>
        <v/>
      </c>
      <c r="AZ356" s="67" t="str">
        <f t="shared" si="229"/>
        <v/>
      </c>
      <c r="BA356" s="22" t="str">
        <f t="shared" si="230"/>
        <v/>
      </c>
      <c r="BD356" s="171"/>
      <c r="BE356" s="171"/>
      <c r="BF356" s="171"/>
      <c r="BG356" s="171"/>
    </row>
    <row r="357" spans="11:59" ht="12.75" customHeight="1" x14ac:dyDescent="0.3">
      <c r="K357" s="42" t="str">
        <f t="shared" si="202"/>
        <v/>
      </c>
      <c r="L357" s="55" t="str">
        <f t="shared" si="203"/>
        <v/>
      </c>
      <c r="M357" s="43" t="str">
        <f t="shared" si="204"/>
        <v/>
      </c>
      <c r="N357" s="56" t="str" cm="1">
        <f t="array" ref="N357">IFERROR(IF(_xlfn.SINGLE(B:B)="","",IF(R357="Beer",SUM(LOOKUP(2,1/(Rates!$B$3:$B$5&lt;=W357)/(Rates!$C$3:$C$5&gt;=W357),Rates!$D$3:$D$5)*(X357/100)*W357),IF(R357="Refreshment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56" t="str">
        <f t="shared" si="205"/>
        <v/>
      </c>
      <c r="P357" s="53"/>
      <c r="Q357" s="14" t="str">
        <f t="shared" si="206"/>
        <v/>
      </c>
      <c r="R357" s="57" t="str">
        <f t="shared" si="207"/>
        <v/>
      </c>
      <c r="S357" s="58" t="str">
        <f>IF(B357="","",IF(R357="Refreshment Beverage",VLOOKUP(VALUE(Q357),Rates!G$15:L$19,2,0),VLOOKUP(VALUE(Q357),Rates!G$4:L$12,2,0)))</f>
        <v/>
      </c>
      <c r="T357" s="58" t="str">
        <f t="shared" si="208"/>
        <v/>
      </c>
      <c r="U357" s="58" t="str">
        <f t="shared" si="209"/>
        <v/>
      </c>
      <c r="V357" s="58" t="str">
        <f t="shared" si="210"/>
        <v/>
      </c>
      <c r="W357" s="58" t="str">
        <f t="shared" si="211"/>
        <v/>
      </c>
      <c r="X357" s="59" t="str">
        <f t="shared" si="212"/>
        <v/>
      </c>
      <c r="Y357" s="60" t="str">
        <f>IF(B:B="","",IF(R357="Refreshment Beverage",VLOOKUP(Q357,Rates!G$15:L$19,6,0)*W357,VLOOKUP(Q357,Rates!G$4:L$12,6,0)*W357))</f>
        <v/>
      </c>
      <c r="Z357" s="60" t="str">
        <f t="shared" si="213"/>
        <v/>
      </c>
      <c r="AA357" s="60" t="str">
        <f t="shared" si="201"/>
        <v/>
      </c>
      <c r="AB357" s="61" t="str" cm="1">
        <f t="array" ref="AB357">IF(_xlfn.SINGLE(B:B)="","",IF(R357="Refreshment Beverage","",IF(AND(R357="Beer",Q357=0),SUM(LOOKUP(2,1/(Rates!$B$15:$B$18&lt;=W357)/(Rates!$C$15:$C$18&gt;=W357),Rates!$D$15:$D$18)*W357),VLOOKUP(VALUE(_xlfn.SINGLE(Q:Q)),Rates!A:B,2,0)*W357)))</f>
        <v/>
      </c>
      <c r="AC357" s="61" t="str" cm="1">
        <f t="array" ref="AC357">IF(_xlfn.SINGLE(B:B)="","",IF(R357="Refreshment Beverage","",IF(AND(R357="Beer",Q357=0),SUM(LOOKUP(2,1/(Rates!$B$15:$B$18&lt;=W357)/(Rates!$C$15:$C$18&gt;=W357),Rates!$E$15:$E$18)*W357),VLOOKUP(VALUE(_xlfn.SINGLE(Q:Q)),Rates!A:C,3,0)*W357)))</f>
        <v/>
      </c>
      <c r="AD357" s="168">
        <f>IFERROR(IF(R357="Beer","",IF(OR(Q357=1,Q357=2,Q357=3,Q357=4),VLOOKUP(Q357,Rates!$A$31:$B$34,2,0)*W357,IF(V357=1,VLOOKUP(U357,'REB BEV MIN MKUP'!B:E,4,0),IF(V357&gt;1,VLOOKUP(VALUE(W357),'REB BEV MIN MKUP'!O:Q,3,0),0)))),0)</f>
        <v>0</v>
      </c>
      <c r="AE357" s="62" t="str">
        <f t="shared" si="214"/>
        <v/>
      </c>
      <c r="AF357" s="63" t="str">
        <f t="shared" si="215"/>
        <v/>
      </c>
      <c r="AG357" s="64" t="str">
        <f t="shared" si="216"/>
        <v/>
      </c>
      <c r="AH357" s="65" t="str">
        <f t="shared" si="217"/>
        <v/>
      </c>
      <c r="AI357" s="66" t="str">
        <f>IF(AE:AE="","",IF(R357="Refreshment Beverage",AK357*(Rates!J$19/100),ROUND(SUM(AH357*(Rates!$J$8/100)),4)))</f>
        <v/>
      </c>
      <c r="AJ357" s="67" t="str">
        <f t="shared" si="218"/>
        <v/>
      </c>
      <c r="AK357" s="22" t="str">
        <f t="shared" si="219"/>
        <v/>
      </c>
      <c r="AL357" s="62" t="str">
        <f t="shared" si="220"/>
        <v/>
      </c>
      <c r="AM357" s="63" t="str">
        <f>IF(AS357="","",IF(R357="Refreshment Beverage",ROUND(AS357*Rates!K$19,4),ROUND(AO357*(VLOOKUP(VALUE(Q357),Rates!G$4:L$12,3,0)),4)))</f>
        <v/>
      </c>
      <c r="AN357" s="68" t="str">
        <f>IF(AS357="","",IF(R357="Refreshment Beverage",AS357*(Rates!J$19/100),MAX(AM357,AB357)))</f>
        <v/>
      </c>
      <c r="AO357" s="69" t="str">
        <f t="shared" si="221"/>
        <v/>
      </c>
      <c r="AP357" s="69" t="str">
        <f t="shared" si="222"/>
        <v/>
      </c>
      <c r="AQ357" s="70" t="str">
        <f>IF(AS357="","",IF(R357="Refreshment Beverage",ROUND(SUM(VLOOKUP(Q:Q,Rates!G$15:L$19,3,0)*(AS357-Y357-Z357-AA357)),4),ROUND(SUM(Rates!$K$8*AS357),4)))</f>
        <v/>
      </c>
      <c r="AR357" s="66" t="str">
        <f t="shared" si="223"/>
        <v/>
      </c>
      <c r="AS357" s="22" t="str">
        <f t="shared" si="224"/>
        <v/>
      </c>
      <c r="AT357" s="62" t="str">
        <f t="shared" si="225"/>
        <v/>
      </c>
      <c r="AU357" s="63" t="str">
        <f>IF(AX357="","",IF(R357="Refreshment Beverage",ROUND((BA357-Y357-Z357-AA357)*VLOOKUP(VALUE(Q357),Rates!G$15:L$19,3,0),4),ROUND(AW357*(VLOOKUP(VALUE(Q357),Rates!G:L,3,0)),4)))</f>
        <v/>
      </c>
      <c r="AV357" s="68" t="str">
        <f t="shared" si="226"/>
        <v/>
      </c>
      <c r="AW357" s="69" t="str">
        <f t="shared" si="227"/>
        <v/>
      </c>
      <c r="AX357" s="65" t="str">
        <f t="shared" si="228"/>
        <v/>
      </c>
      <c r="AY357" s="70" t="str">
        <f>IF(AX357="","",IF(R357="Refreshment Beverage",ROUND(SUM(AX357*Rates!K$19),4),ROUND(SUM(AX357*(Rates!J$8/100)),4)))</f>
        <v/>
      </c>
      <c r="AZ357" s="67" t="str">
        <f t="shared" si="229"/>
        <v/>
      </c>
      <c r="BA357" s="22" t="str">
        <f t="shared" si="230"/>
        <v/>
      </c>
      <c r="BD357" s="171"/>
      <c r="BE357" s="171"/>
      <c r="BF357" s="171"/>
      <c r="BG357" s="171"/>
    </row>
    <row r="358" spans="11:59" ht="12.75" customHeight="1" x14ac:dyDescent="0.3">
      <c r="K358" s="42" t="str">
        <f t="shared" si="202"/>
        <v/>
      </c>
      <c r="L358" s="55" t="str">
        <f t="shared" si="203"/>
        <v/>
      </c>
      <c r="M358" s="43" t="str">
        <f t="shared" si="204"/>
        <v/>
      </c>
      <c r="N358" s="56" t="str" cm="1">
        <f t="array" ref="N358">IFERROR(IF(_xlfn.SINGLE(B:B)="","",IF(R358="Beer",SUM(LOOKUP(2,1/(Rates!$B$3:$B$5&lt;=W358)/(Rates!$C$3:$C$5&gt;=W358),Rates!$D$3:$D$5)*(X358/100)*W358),IF(R358="Refreshment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56" t="str">
        <f t="shared" si="205"/>
        <v/>
      </c>
      <c r="P358" s="53"/>
      <c r="Q358" s="14" t="str">
        <f t="shared" si="206"/>
        <v/>
      </c>
      <c r="R358" s="57" t="str">
        <f t="shared" si="207"/>
        <v/>
      </c>
      <c r="S358" s="58" t="str">
        <f>IF(B358="","",IF(R358="Refreshment Beverage",VLOOKUP(VALUE(Q358),Rates!G$15:L$19,2,0),VLOOKUP(VALUE(Q358),Rates!G$4:L$12,2,0)))</f>
        <v/>
      </c>
      <c r="T358" s="58" t="str">
        <f t="shared" si="208"/>
        <v/>
      </c>
      <c r="U358" s="58" t="str">
        <f t="shared" si="209"/>
        <v/>
      </c>
      <c r="V358" s="58" t="str">
        <f t="shared" si="210"/>
        <v/>
      </c>
      <c r="W358" s="58" t="str">
        <f t="shared" si="211"/>
        <v/>
      </c>
      <c r="X358" s="59" t="str">
        <f t="shared" si="212"/>
        <v/>
      </c>
      <c r="Y358" s="60" t="str">
        <f>IF(B:B="","",IF(R358="Refreshment Beverage",VLOOKUP(Q358,Rates!G$15:L$19,6,0)*W358,VLOOKUP(Q358,Rates!G$4:L$12,6,0)*W358))</f>
        <v/>
      </c>
      <c r="Z358" s="60" t="str">
        <f t="shared" si="213"/>
        <v/>
      </c>
      <c r="AA358" s="60" t="str">
        <f t="shared" si="201"/>
        <v/>
      </c>
      <c r="AB358" s="61" t="str" cm="1">
        <f t="array" ref="AB358">IF(_xlfn.SINGLE(B:B)="","",IF(R358="Refreshment Beverage","",IF(AND(R358="Beer",Q358=0),SUM(LOOKUP(2,1/(Rates!$B$15:$B$18&lt;=W358)/(Rates!$C$15:$C$18&gt;=W358),Rates!$D$15:$D$18)*W358),VLOOKUP(VALUE(_xlfn.SINGLE(Q:Q)),Rates!A:B,2,0)*W358)))</f>
        <v/>
      </c>
      <c r="AC358" s="61" t="str" cm="1">
        <f t="array" ref="AC358">IF(_xlfn.SINGLE(B:B)="","",IF(R358="Refreshment Beverage","",IF(AND(R358="Beer",Q358=0),SUM(LOOKUP(2,1/(Rates!$B$15:$B$18&lt;=W358)/(Rates!$C$15:$C$18&gt;=W358),Rates!$E$15:$E$18)*W358),VLOOKUP(VALUE(_xlfn.SINGLE(Q:Q)),Rates!A:C,3,0)*W358)))</f>
        <v/>
      </c>
      <c r="AD358" s="168">
        <f>IFERROR(IF(R358="Beer","",IF(OR(Q358=1,Q358=2,Q358=3,Q358=4),VLOOKUP(Q358,Rates!$A$31:$B$34,2,0)*W358,IF(V358=1,VLOOKUP(U358,'REB BEV MIN MKUP'!B:E,4,0),IF(V358&gt;1,VLOOKUP(VALUE(W358),'REB BEV MIN MKUP'!O:Q,3,0),0)))),0)</f>
        <v>0</v>
      </c>
      <c r="AE358" s="62" t="str">
        <f t="shared" si="214"/>
        <v/>
      </c>
      <c r="AF358" s="63" t="str">
        <f t="shared" si="215"/>
        <v/>
      </c>
      <c r="AG358" s="64" t="str">
        <f t="shared" si="216"/>
        <v/>
      </c>
      <c r="AH358" s="65" t="str">
        <f t="shared" si="217"/>
        <v/>
      </c>
      <c r="AI358" s="66" t="str">
        <f>IF(AE:AE="","",IF(R358="Refreshment Beverage",AK358*(Rates!J$19/100),ROUND(SUM(AH358*(Rates!$J$8/100)),4)))</f>
        <v/>
      </c>
      <c r="AJ358" s="67" t="str">
        <f t="shared" si="218"/>
        <v/>
      </c>
      <c r="AK358" s="22" t="str">
        <f t="shared" si="219"/>
        <v/>
      </c>
      <c r="AL358" s="62" t="str">
        <f t="shared" si="220"/>
        <v/>
      </c>
      <c r="AM358" s="63" t="str">
        <f>IF(AS358="","",IF(R358="Refreshment Beverage",ROUND(AS358*Rates!K$19,4),ROUND(AO358*(VLOOKUP(VALUE(Q358),Rates!G$4:L$12,3,0)),4)))</f>
        <v/>
      </c>
      <c r="AN358" s="68" t="str">
        <f>IF(AS358="","",IF(R358="Refreshment Beverage",AS358*(Rates!J$19/100),MAX(AM358,AB358)))</f>
        <v/>
      </c>
      <c r="AO358" s="69" t="str">
        <f t="shared" si="221"/>
        <v/>
      </c>
      <c r="AP358" s="69" t="str">
        <f t="shared" si="222"/>
        <v/>
      </c>
      <c r="AQ358" s="70" t="str">
        <f>IF(AS358="","",IF(R358="Refreshment Beverage",ROUND(SUM(VLOOKUP(Q:Q,Rates!G$15:L$19,3,0)*(AS358-Y358-Z358-AA358)),4),ROUND(SUM(Rates!$K$8*AS358),4)))</f>
        <v/>
      </c>
      <c r="AR358" s="66" t="str">
        <f t="shared" si="223"/>
        <v/>
      </c>
      <c r="AS358" s="22" t="str">
        <f t="shared" si="224"/>
        <v/>
      </c>
      <c r="AT358" s="62" t="str">
        <f t="shared" si="225"/>
        <v/>
      </c>
      <c r="AU358" s="63" t="str">
        <f>IF(AX358="","",IF(R358="Refreshment Beverage",ROUND((BA358-Y358-Z358-AA358)*VLOOKUP(VALUE(Q358),Rates!G$15:L$19,3,0),4),ROUND(AW358*(VLOOKUP(VALUE(Q358),Rates!G:L,3,0)),4)))</f>
        <v/>
      </c>
      <c r="AV358" s="68" t="str">
        <f t="shared" si="226"/>
        <v/>
      </c>
      <c r="AW358" s="69" t="str">
        <f t="shared" si="227"/>
        <v/>
      </c>
      <c r="AX358" s="65" t="str">
        <f t="shared" si="228"/>
        <v/>
      </c>
      <c r="AY358" s="70" t="str">
        <f>IF(AX358="","",IF(R358="Refreshment Beverage",ROUND(SUM(AX358*Rates!K$19),4),ROUND(SUM(AX358*(Rates!J$8/100)),4)))</f>
        <v/>
      </c>
      <c r="AZ358" s="67" t="str">
        <f t="shared" si="229"/>
        <v/>
      </c>
      <c r="BA358" s="22" t="str">
        <f t="shared" si="230"/>
        <v/>
      </c>
      <c r="BD358" s="171"/>
      <c r="BE358" s="171"/>
      <c r="BF358" s="171"/>
      <c r="BG358" s="171"/>
    </row>
    <row r="359" spans="11:59" ht="12.75" customHeight="1" x14ac:dyDescent="0.3">
      <c r="K359" s="42" t="str">
        <f t="shared" si="202"/>
        <v/>
      </c>
      <c r="L359" s="55" t="str">
        <f t="shared" si="203"/>
        <v/>
      </c>
      <c r="M359" s="43" t="str">
        <f t="shared" si="204"/>
        <v/>
      </c>
      <c r="N359" s="56" t="str" cm="1">
        <f t="array" ref="N359">IFERROR(IF(_xlfn.SINGLE(B:B)="","",IF(R359="Beer",SUM(LOOKUP(2,1/(Rates!$B$3:$B$5&lt;=W359)/(Rates!$C$3:$C$5&gt;=W359),Rates!$D$3:$D$5)*(X359/100)*W359),IF(R359="Refreshment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56" t="str">
        <f t="shared" si="205"/>
        <v/>
      </c>
      <c r="P359" s="53"/>
      <c r="Q359" s="14" t="str">
        <f t="shared" si="206"/>
        <v/>
      </c>
      <c r="R359" s="57" t="str">
        <f t="shared" si="207"/>
        <v/>
      </c>
      <c r="S359" s="58" t="str">
        <f>IF(B359="","",IF(R359="Refreshment Beverage",VLOOKUP(VALUE(Q359),Rates!G$15:L$19,2,0),VLOOKUP(VALUE(Q359),Rates!G$4:L$12,2,0)))</f>
        <v/>
      </c>
      <c r="T359" s="58" t="str">
        <f t="shared" si="208"/>
        <v/>
      </c>
      <c r="U359" s="58" t="str">
        <f t="shared" si="209"/>
        <v/>
      </c>
      <c r="V359" s="58" t="str">
        <f t="shared" si="210"/>
        <v/>
      </c>
      <c r="W359" s="58" t="str">
        <f t="shared" si="211"/>
        <v/>
      </c>
      <c r="X359" s="59" t="str">
        <f t="shared" si="212"/>
        <v/>
      </c>
      <c r="Y359" s="60" t="str">
        <f>IF(B:B="","",IF(R359="Refreshment Beverage",VLOOKUP(Q359,Rates!G$15:L$19,6,0)*W359,VLOOKUP(Q359,Rates!G$4:L$12,6,0)*W359))</f>
        <v/>
      </c>
      <c r="Z359" s="60" t="str">
        <f t="shared" si="213"/>
        <v/>
      </c>
      <c r="AA359" s="60" t="str">
        <f t="shared" si="201"/>
        <v/>
      </c>
      <c r="AB359" s="61" t="str" cm="1">
        <f t="array" ref="AB359">IF(_xlfn.SINGLE(B:B)="","",IF(R359="Refreshment Beverage","",IF(AND(R359="Beer",Q359=0),SUM(LOOKUP(2,1/(Rates!$B$15:$B$18&lt;=W359)/(Rates!$C$15:$C$18&gt;=W359),Rates!$D$15:$D$18)*W359),VLOOKUP(VALUE(_xlfn.SINGLE(Q:Q)),Rates!A:B,2,0)*W359)))</f>
        <v/>
      </c>
      <c r="AC359" s="61" t="str" cm="1">
        <f t="array" ref="AC359">IF(_xlfn.SINGLE(B:B)="","",IF(R359="Refreshment Beverage","",IF(AND(R359="Beer",Q359=0),SUM(LOOKUP(2,1/(Rates!$B$15:$B$18&lt;=W359)/(Rates!$C$15:$C$18&gt;=W359),Rates!$E$15:$E$18)*W359),VLOOKUP(VALUE(_xlfn.SINGLE(Q:Q)),Rates!A:C,3,0)*W359)))</f>
        <v/>
      </c>
      <c r="AD359" s="168">
        <f>IFERROR(IF(R359="Beer","",IF(OR(Q359=1,Q359=2,Q359=3,Q359=4),VLOOKUP(Q359,Rates!$A$31:$B$34,2,0)*W359,IF(V359=1,VLOOKUP(U359,'REB BEV MIN MKUP'!B:E,4,0),IF(V359&gt;1,VLOOKUP(VALUE(W359),'REB BEV MIN MKUP'!O:Q,3,0),0)))),0)</f>
        <v>0</v>
      </c>
      <c r="AE359" s="62" t="str">
        <f t="shared" si="214"/>
        <v/>
      </c>
      <c r="AF359" s="63" t="str">
        <f t="shared" si="215"/>
        <v/>
      </c>
      <c r="AG359" s="64" t="str">
        <f t="shared" si="216"/>
        <v/>
      </c>
      <c r="AH359" s="65" t="str">
        <f t="shared" si="217"/>
        <v/>
      </c>
      <c r="AI359" s="66" t="str">
        <f>IF(AE:AE="","",IF(R359="Refreshment Beverage",AK359*(Rates!J$19/100),ROUND(SUM(AH359*(Rates!$J$8/100)),4)))</f>
        <v/>
      </c>
      <c r="AJ359" s="67" t="str">
        <f t="shared" si="218"/>
        <v/>
      </c>
      <c r="AK359" s="22" t="str">
        <f t="shared" si="219"/>
        <v/>
      </c>
      <c r="AL359" s="62" t="str">
        <f t="shared" si="220"/>
        <v/>
      </c>
      <c r="AM359" s="63" t="str">
        <f>IF(AS359="","",IF(R359="Refreshment Beverage",ROUND(AS359*Rates!K$19,4),ROUND(AO359*(VLOOKUP(VALUE(Q359),Rates!G$4:L$12,3,0)),4)))</f>
        <v/>
      </c>
      <c r="AN359" s="68" t="str">
        <f>IF(AS359="","",IF(R359="Refreshment Beverage",AS359*(Rates!J$19/100),MAX(AM359,AB359)))</f>
        <v/>
      </c>
      <c r="AO359" s="69" t="str">
        <f t="shared" si="221"/>
        <v/>
      </c>
      <c r="AP359" s="69" t="str">
        <f t="shared" si="222"/>
        <v/>
      </c>
      <c r="AQ359" s="70" t="str">
        <f>IF(AS359="","",IF(R359="Refreshment Beverage",ROUND(SUM(VLOOKUP(Q:Q,Rates!G$15:L$19,3,0)*(AS359-Y359-Z359-AA359)),4),ROUND(SUM(Rates!$K$8*AS359),4)))</f>
        <v/>
      </c>
      <c r="AR359" s="66" t="str">
        <f t="shared" si="223"/>
        <v/>
      </c>
      <c r="AS359" s="22" t="str">
        <f t="shared" si="224"/>
        <v/>
      </c>
      <c r="AT359" s="62" t="str">
        <f t="shared" si="225"/>
        <v/>
      </c>
      <c r="AU359" s="63" t="str">
        <f>IF(AX359="","",IF(R359="Refreshment Beverage",ROUND((BA359-Y359-Z359-AA359)*VLOOKUP(VALUE(Q359),Rates!G$15:L$19,3,0),4),ROUND(AW359*(VLOOKUP(VALUE(Q359),Rates!G:L,3,0)),4)))</f>
        <v/>
      </c>
      <c r="AV359" s="68" t="str">
        <f t="shared" si="226"/>
        <v/>
      </c>
      <c r="AW359" s="69" t="str">
        <f t="shared" si="227"/>
        <v/>
      </c>
      <c r="AX359" s="65" t="str">
        <f t="shared" si="228"/>
        <v/>
      </c>
      <c r="AY359" s="70" t="str">
        <f>IF(AX359="","",IF(R359="Refreshment Beverage",ROUND(SUM(AX359*Rates!K$19),4),ROUND(SUM(AX359*(Rates!J$8/100)),4)))</f>
        <v/>
      </c>
      <c r="AZ359" s="67" t="str">
        <f t="shared" si="229"/>
        <v/>
      </c>
      <c r="BA359" s="22" t="str">
        <f t="shared" si="230"/>
        <v/>
      </c>
      <c r="BD359" s="171"/>
      <c r="BE359" s="171"/>
      <c r="BF359" s="171"/>
      <c r="BG359" s="171"/>
    </row>
    <row r="360" spans="11:59" ht="12.75" customHeight="1" x14ac:dyDescent="0.3">
      <c r="K360" s="42" t="str">
        <f t="shared" si="202"/>
        <v/>
      </c>
      <c r="L360" s="55" t="str">
        <f t="shared" si="203"/>
        <v/>
      </c>
      <c r="M360" s="43" t="str">
        <f t="shared" si="204"/>
        <v/>
      </c>
      <c r="N360" s="56" t="str" cm="1">
        <f t="array" ref="N360">IFERROR(IF(_xlfn.SINGLE(B:B)="","",IF(R360="Beer",SUM(LOOKUP(2,1/(Rates!$B$3:$B$5&lt;=W360)/(Rates!$C$3:$C$5&gt;=W360),Rates!$D$3:$D$5)*(X360/100)*W360),IF(R360="Refreshment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56" t="str">
        <f t="shared" si="205"/>
        <v/>
      </c>
      <c r="P360" s="53"/>
      <c r="Q360" s="14" t="str">
        <f t="shared" si="206"/>
        <v/>
      </c>
      <c r="R360" s="57" t="str">
        <f t="shared" si="207"/>
        <v/>
      </c>
      <c r="S360" s="58" t="str">
        <f>IF(B360="","",IF(R360="Refreshment Beverage",VLOOKUP(VALUE(Q360),Rates!G$15:L$19,2,0),VLOOKUP(VALUE(Q360),Rates!G$4:L$12,2,0)))</f>
        <v/>
      </c>
      <c r="T360" s="58" t="str">
        <f t="shared" si="208"/>
        <v/>
      </c>
      <c r="U360" s="58" t="str">
        <f t="shared" si="209"/>
        <v/>
      </c>
      <c r="V360" s="58" t="str">
        <f t="shared" si="210"/>
        <v/>
      </c>
      <c r="W360" s="58" t="str">
        <f t="shared" si="211"/>
        <v/>
      </c>
      <c r="X360" s="59" t="str">
        <f t="shared" si="212"/>
        <v/>
      </c>
      <c r="Y360" s="60" t="str">
        <f>IF(B:B="","",IF(R360="Refreshment Beverage",VLOOKUP(Q360,Rates!G$15:L$19,6,0)*W360,VLOOKUP(Q360,Rates!G$4:L$12,6,0)*W360))</f>
        <v/>
      </c>
      <c r="Z360" s="60" t="str">
        <f t="shared" si="213"/>
        <v/>
      </c>
      <c r="AA360" s="60" t="str">
        <f t="shared" si="201"/>
        <v/>
      </c>
      <c r="AB360" s="61" t="str" cm="1">
        <f t="array" ref="AB360">IF(_xlfn.SINGLE(B:B)="","",IF(R360="Refreshment Beverage","",IF(AND(R360="Beer",Q360=0),SUM(LOOKUP(2,1/(Rates!$B$15:$B$18&lt;=W360)/(Rates!$C$15:$C$18&gt;=W360),Rates!$D$15:$D$18)*W360),VLOOKUP(VALUE(_xlfn.SINGLE(Q:Q)),Rates!A:B,2,0)*W360)))</f>
        <v/>
      </c>
      <c r="AC360" s="61" t="str" cm="1">
        <f t="array" ref="AC360">IF(_xlfn.SINGLE(B:B)="","",IF(R360="Refreshment Beverage","",IF(AND(R360="Beer",Q360=0),SUM(LOOKUP(2,1/(Rates!$B$15:$B$18&lt;=W360)/(Rates!$C$15:$C$18&gt;=W360),Rates!$E$15:$E$18)*W360),VLOOKUP(VALUE(_xlfn.SINGLE(Q:Q)),Rates!A:C,3,0)*W360)))</f>
        <v/>
      </c>
      <c r="AD360" s="168">
        <f>IFERROR(IF(R360="Beer","",IF(OR(Q360=1,Q360=2,Q360=3,Q360=4),VLOOKUP(Q360,Rates!$A$31:$B$34,2,0)*W360,IF(V360=1,VLOOKUP(U360,'REB BEV MIN MKUP'!B:E,4,0),IF(V360&gt;1,VLOOKUP(VALUE(W360),'REB BEV MIN MKUP'!O:Q,3,0),0)))),0)</f>
        <v>0</v>
      </c>
      <c r="AE360" s="62" t="str">
        <f t="shared" si="214"/>
        <v/>
      </c>
      <c r="AF360" s="63" t="str">
        <f t="shared" si="215"/>
        <v/>
      </c>
      <c r="AG360" s="64" t="str">
        <f t="shared" si="216"/>
        <v/>
      </c>
      <c r="AH360" s="65" t="str">
        <f t="shared" si="217"/>
        <v/>
      </c>
      <c r="AI360" s="66" t="str">
        <f>IF(AE:AE="","",IF(R360="Refreshment Beverage",AK360*(Rates!J$19/100),ROUND(SUM(AH360*(Rates!$J$8/100)),4)))</f>
        <v/>
      </c>
      <c r="AJ360" s="67" t="str">
        <f t="shared" si="218"/>
        <v/>
      </c>
      <c r="AK360" s="22" t="str">
        <f t="shared" si="219"/>
        <v/>
      </c>
      <c r="AL360" s="62" t="str">
        <f t="shared" si="220"/>
        <v/>
      </c>
      <c r="AM360" s="63" t="str">
        <f>IF(AS360="","",IF(R360="Refreshment Beverage",ROUND(AS360*Rates!K$19,4),ROUND(AO360*(VLOOKUP(VALUE(Q360),Rates!G$4:L$12,3,0)),4)))</f>
        <v/>
      </c>
      <c r="AN360" s="68" t="str">
        <f>IF(AS360="","",IF(R360="Refreshment Beverage",AS360*(Rates!J$19/100),MAX(AM360,AB360)))</f>
        <v/>
      </c>
      <c r="AO360" s="69" t="str">
        <f t="shared" si="221"/>
        <v/>
      </c>
      <c r="AP360" s="69" t="str">
        <f t="shared" si="222"/>
        <v/>
      </c>
      <c r="AQ360" s="70" t="str">
        <f>IF(AS360="","",IF(R360="Refreshment Beverage",ROUND(SUM(VLOOKUP(Q:Q,Rates!G$15:L$19,3,0)*(AS360-Y360-Z360-AA360)),4),ROUND(SUM(Rates!$K$8*AS360),4)))</f>
        <v/>
      </c>
      <c r="AR360" s="66" t="str">
        <f t="shared" si="223"/>
        <v/>
      </c>
      <c r="AS360" s="22" t="str">
        <f t="shared" si="224"/>
        <v/>
      </c>
      <c r="AT360" s="62" t="str">
        <f t="shared" si="225"/>
        <v/>
      </c>
      <c r="AU360" s="63" t="str">
        <f>IF(AX360="","",IF(R360="Refreshment Beverage",ROUND((BA360-Y360-Z360-AA360)*VLOOKUP(VALUE(Q360),Rates!G$15:L$19,3,0),4),ROUND(AW360*(VLOOKUP(VALUE(Q360),Rates!G:L,3,0)),4)))</f>
        <v/>
      </c>
      <c r="AV360" s="68" t="str">
        <f t="shared" si="226"/>
        <v/>
      </c>
      <c r="AW360" s="69" t="str">
        <f t="shared" si="227"/>
        <v/>
      </c>
      <c r="AX360" s="65" t="str">
        <f t="shared" si="228"/>
        <v/>
      </c>
      <c r="AY360" s="70" t="str">
        <f>IF(AX360="","",IF(R360="Refreshment Beverage",ROUND(SUM(AX360*Rates!K$19),4),ROUND(SUM(AX360*(Rates!J$8/100)),4)))</f>
        <v/>
      </c>
      <c r="AZ360" s="67" t="str">
        <f t="shared" si="229"/>
        <v/>
      </c>
      <c r="BA360" s="22" t="str">
        <f t="shared" si="230"/>
        <v/>
      </c>
      <c r="BD360" s="171"/>
      <c r="BE360" s="171"/>
      <c r="BF360" s="171"/>
      <c r="BG360" s="171"/>
    </row>
    <row r="361" spans="11:59" ht="12.75" customHeight="1" x14ac:dyDescent="0.3">
      <c r="K361" s="42" t="str">
        <f t="shared" si="202"/>
        <v/>
      </c>
      <c r="L361" s="55" t="str">
        <f t="shared" si="203"/>
        <v/>
      </c>
      <c r="M361" s="43" t="str">
        <f t="shared" si="204"/>
        <v/>
      </c>
      <c r="N361" s="56" t="str" cm="1">
        <f t="array" ref="N361">IFERROR(IF(_xlfn.SINGLE(B:B)="","",IF(R361="Beer",SUM(LOOKUP(2,1/(Rates!$B$3:$B$5&lt;=W361)/(Rates!$C$3:$C$5&gt;=W361),Rates!$D$3:$D$5)*(X361/100)*W361),IF(R361="Refreshment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56" t="str">
        <f t="shared" si="205"/>
        <v/>
      </c>
      <c r="P361" s="53"/>
      <c r="Q361" s="14" t="str">
        <f t="shared" si="206"/>
        <v/>
      </c>
      <c r="R361" s="57" t="str">
        <f t="shared" si="207"/>
        <v/>
      </c>
      <c r="S361" s="58" t="str">
        <f>IF(B361="","",IF(R361="Refreshment Beverage",VLOOKUP(VALUE(Q361),Rates!G$15:L$19,2,0),VLOOKUP(VALUE(Q361),Rates!G$4:L$12,2,0)))</f>
        <v/>
      </c>
      <c r="T361" s="58" t="str">
        <f t="shared" si="208"/>
        <v/>
      </c>
      <c r="U361" s="58" t="str">
        <f t="shared" si="209"/>
        <v/>
      </c>
      <c r="V361" s="58" t="str">
        <f t="shared" si="210"/>
        <v/>
      </c>
      <c r="W361" s="58" t="str">
        <f t="shared" si="211"/>
        <v/>
      </c>
      <c r="X361" s="59" t="str">
        <f t="shared" si="212"/>
        <v/>
      </c>
      <c r="Y361" s="60" t="str">
        <f>IF(B:B="","",IF(R361="Refreshment Beverage",VLOOKUP(Q361,Rates!G$15:L$19,6,0)*W361,VLOOKUP(Q361,Rates!G$4:L$12,6,0)*W361))</f>
        <v/>
      </c>
      <c r="Z361" s="60" t="str">
        <f t="shared" si="213"/>
        <v/>
      </c>
      <c r="AA361" s="60" t="str">
        <f t="shared" si="201"/>
        <v/>
      </c>
      <c r="AB361" s="61" t="str" cm="1">
        <f t="array" ref="AB361">IF(_xlfn.SINGLE(B:B)="","",IF(R361="Refreshment Beverage","",IF(AND(R361="Beer",Q361=0),SUM(LOOKUP(2,1/(Rates!$B$15:$B$18&lt;=W361)/(Rates!$C$15:$C$18&gt;=W361),Rates!$D$15:$D$18)*W361),VLOOKUP(VALUE(_xlfn.SINGLE(Q:Q)),Rates!A:B,2,0)*W361)))</f>
        <v/>
      </c>
      <c r="AC361" s="61" t="str" cm="1">
        <f t="array" ref="AC361">IF(_xlfn.SINGLE(B:B)="","",IF(R361="Refreshment Beverage","",IF(AND(R361="Beer",Q361=0),SUM(LOOKUP(2,1/(Rates!$B$15:$B$18&lt;=W361)/(Rates!$C$15:$C$18&gt;=W361),Rates!$E$15:$E$18)*W361),VLOOKUP(VALUE(_xlfn.SINGLE(Q:Q)),Rates!A:C,3,0)*W361)))</f>
        <v/>
      </c>
      <c r="AD361" s="168">
        <f>IFERROR(IF(R361="Beer","",IF(OR(Q361=1,Q361=2,Q361=3,Q361=4),VLOOKUP(Q361,Rates!$A$31:$B$34,2,0)*W361,IF(V361=1,VLOOKUP(U361,'REB BEV MIN MKUP'!B:E,4,0),IF(V361&gt;1,VLOOKUP(VALUE(W361),'REB BEV MIN MKUP'!O:Q,3,0),0)))),0)</f>
        <v>0</v>
      </c>
      <c r="AE361" s="62" t="str">
        <f t="shared" si="214"/>
        <v/>
      </c>
      <c r="AF361" s="63" t="str">
        <f t="shared" si="215"/>
        <v/>
      </c>
      <c r="AG361" s="64" t="str">
        <f t="shared" si="216"/>
        <v/>
      </c>
      <c r="AH361" s="65" t="str">
        <f t="shared" si="217"/>
        <v/>
      </c>
      <c r="AI361" s="66" t="str">
        <f>IF(AE:AE="","",IF(R361="Refreshment Beverage",AK361*(Rates!J$19/100),ROUND(SUM(AH361*(Rates!$J$8/100)),4)))</f>
        <v/>
      </c>
      <c r="AJ361" s="67" t="str">
        <f t="shared" si="218"/>
        <v/>
      </c>
      <c r="AK361" s="22" t="str">
        <f t="shared" si="219"/>
        <v/>
      </c>
      <c r="AL361" s="62" t="str">
        <f t="shared" si="220"/>
        <v/>
      </c>
      <c r="AM361" s="63" t="str">
        <f>IF(AS361="","",IF(R361="Refreshment Beverage",ROUND(AS361*Rates!K$19,4),ROUND(AO361*(VLOOKUP(VALUE(Q361),Rates!G$4:L$12,3,0)),4)))</f>
        <v/>
      </c>
      <c r="AN361" s="68" t="str">
        <f>IF(AS361="","",IF(R361="Refreshment Beverage",AS361*(Rates!J$19/100),MAX(AM361,AB361)))</f>
        <v/>
      </c>
      <c r="AO361" s="69" t="str">
        <f t="shared" si="221"/>
        <v/>
      </c>
      <c r="AP361" s="69" t="str">
        <f t="shared" si="222"/>
        <v/>
      </c>
      <c r="AQ361" s="70" t="str">
        <f>IF(AS361="","",IF(R361="Refreshment Beverage",ROUND(SUM(VLOOKUP(Q:Q,Rates!G$15:L$19,3,0)*(AS361-Y361-Z361-AA361)),4),ROUND(SUM(Rates!$K$8*AS361),4)))</f>
        <v/>
      </c>
      <c r="AR361" s="66" t="str">
        <f t="shared" si="223"/>
        <v/>
      </c>
      <c r="AS361" s="22" t="str">
        <f t="shared" si="224"/>
        <v/>
      </c>
      <c r="AT361" s="62" t="str">
        <f t="shared" si="225"/>
        <v/>
      </c>
      <c r="AU361" s="63" t="str">
        <f>IF(AX361="","",IF(R361="Refreshment Beverage",ROUND((BA361-Y361-Z361-AA361)*VLOOKUP(VALUE(Q361),Rates!G$15:L$19,3,0),4),ROUND(AW361*(VLOOKUP(VALUE(Q361),Rates!G:L,3,0)),4)))</f>
        <v/>
      </c>
      <c r="AV361" s="68" t="str">
        <f t="shared" si="226"/>
        <v/>
      </c>
      <c r="AW361" s="69" t="str">
        <f t="shared" si="227"/>
        <v/>
      </c>
      <c r="AX361" s="65" t="str">
        <f t="shared" si="228"/>
        <v/>
      </c>
      <c r="AY361" s="70" t="str">
        <f>IF(AX361="","",IF(R361="Refreshment Beverage",ROUND(SUM(AX361*Rates!K$19),4),ROUND(SUM(AX361*(Rates!J$8/100)),4)))</f>
        <v/>
      </c>
      <c r="AZ361" s="67" t="str">
        <f t="shared" si="229"/>
        <v/>
      </c>
      <c r="BA361" s="22" t="str">
        <f t="shared" si="230"/>
        <v/>
      </c>
      <c r="BD361" s="171"/>
      <c r="BE361" s="171"/>
      <c r="BF361" s="171"/>
      <c r="BG361" s="171"/>
    </row>
    <row r="362" spans="11:59" ht="12.75" customHeight="1" x14ac:dyDescent="0.3">
      <c r="K362" s="42" t="str">
        <f t="shared" si="202"/>
        <v/>
      </c>
      <c r="L362" s="55" t="str">
        <f t="shared" si="203"/>
        <v/>
      </c>
      <c r="M362" s="43" t="str">
        <f t="shared" si="204"/>
        <v/>
      </c>
      <c r="N362" s="56" t="str" cm="1">
        <f t="array" ref="N362">IFERROR(IF(_xlfn.SINGLE(B:B)="","",IF(R362="Beer",SUM(LOOKUP(2,1/(Rates!$B$3:$B$5&lt;=W362)/(Rates!$C$3:$C$5&gt;=W362),Rates!$D$3:$D$5)*(X362/100)*W362),IF(R362="Refreshment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56" t="str">
        <f t="shared" si="205"/>
        <v/>
      </c>
      <c r="P362" s="53"/>
      <c r="Q362" s="14" t="str">
        <f t="shared" si="206"/>
        <v/>
      </c>
      <c r="R362" s="57" t="str">
        <f t="shared" si="207"/>
        <v/>
      </c>
      <c r="S362" s="58" t="str">
        <f>IF(B362="","",IF(R362="Refreshment Beverage",VLOOKUP(VALUE(Q362),Rates!G$15:L$19,2,0),VLOOKUP(VALUE(Q362),Rates!G$4:L$12,2,0)))</f>
        <v/>
      </c>
      <c r="T362" s="58" t="str">
        <f t="shared" si="208"/>
        <v/>
      </c>
      <c r="U362" s="58" t="str">
        <f t="shared" si="209"/>
        <v/>
      </c>
      <c r="V362" s="58" t="str">
        <f t="shared" si="210"/>
        <v/>
      </c>
      <c r="W362" s="58" t="str">
        <f t="shared" si="211"/>
        <v/>
      </c>
      <c r="X362" s="59" t="str">
        <f t="shared" si="212"/>
        <v/>
      </c>
      <c r="Y362" s="60" t="str">
        <f>IF(B:B="","",IF(R362="Refreshment Beverage",VLOOKUP(Q362,Rates!G$15:L$19,6,0)*W362,VLOOKUP(Q362,Rates!G$4:L$12,6,0)*W362))</f>
        <v/>
      </c>
      <c r="Z362" s="60" t="str">
        <f t="shared" si="213"/>
        <v/>
      </c>
      <c r="AA362" s="60" t="str">
        <f t="shared" si="201"/>
        <v/>
      </c>
      <c r="AB362" s="61" t="str" cm="1">
        <f t="array" ref="AB362">IF(_xlfn.SINGLE(B:B)="","",IF(R362="Refreshment Beverage","",IF(AND(R362="Beer",Q362=0),SUM(LOOKUP(2,1/(Rates!$B$15:$B$18&lt;=W362)/(Rates!$C$15:$C$18&gt;=W362),Rates!$D$15:$D$18)*W362),VLOOKUP(VALUE(_xlfn.SINGLE(Q:Q)),Rates!A:B,2,0)*W362)))</f>
        <v/>
      </c>
      <c r="AC362" s="61" t="str" cm="1">
        <f t="array" ref="AC362">IF(_xlfn.SINGLE(B:B)="","",IF(R362="Refreshment Beverage","",IF(AND(R362="Beer",Q362=0),SUM(LOOKUP(2,1/(Rates!$B$15:$B$18&lt;=W362)/(Rates!$C$15:$C$18&gt;=W362),Rates!$E$15:$E$18)*W362),VLOOKUP(VALUE(_xlfn.SINGLE(Q:Q)),Rates!A:C,3,0)*W362)))</f>
        <v/>
      </c>
      <c r="AD362" s="168">
        <f>IFERROR(IF(R362="Beer","",IF(OR(Q362=1,Q362=2,Q362=3,Q362=4),VLOOKUP(Q362,Rates!$A$31:$B$34,2,0)*W362,IF(V362=1,VLOOKUP(U362,'REB BEV MIN MKUP'!B:E,4,0),IF(V362&gt;1,VLOOKUP(VALUE(W362),'REB BEV MIN MKUP'!O:Q,3,0),0)))),0)</f>
        <v>0</v>
      </c>
      <c r="AE362" s="62" t="str">
        <f t="shared" si="214"/>
        <v/>
      </c>
      <c r="AF362" s="63" t="str">
        <f t="shared" si="215"/>
        <v/>
      </c>
      <c r="AG362" s="64" t="str">
        <f t="shared" si="216"/>
        <v/>
      </c>
      <c r="AH362" s="65" t="str">
        <f t="shared" si="217"/>
        <v/>
      </c>
      <c r="AI362" s="66" t="str">
        <f>IF(AE:AE="","",IF(R362="Refreshment Beverage",AK362*(Rates!J$19/100),ROUND(SUM(AH362*(Rates!$J$8/100)),4)))</f>
        <v/>
      </c>
      <c r="AJ362" s="67" t="str">
        <f t="shared" si="218"/>
        <v/>
      </c>
      <c r="AK362" s="22" t="str">
        <f t="shared" si="219"/>
        <v/>
      </c>
      <c r="AL362" s="62" t="str">
        <f t="shared" si="220"/>
        <v/>
      </c>
      <c r="AM362" s="63" t="str">
        <f>IF(AS362="","",IF(R362="Refreshment Beverage",ROUND(AS362*Rates!K$19,4),ROUND(AO362*(VLOOKUP(VALUE(Q362),Rates!G$4:L$12,3,0)),4)))</f>
        <v/>
      </c>
      <c r="AN362" s="68" t="str">
        <f>IF(AS362="","",IF(R362="Refreshment Beverage",AS362*(Rates!J$19/100),MAX(AM362,AB362)))</f>
        <v/>
      </c>
      <c r="AO362" s="69" t="str">
        <f t="shared" si="221"/>
        <v/>
      </c>
      <c r="AP362" s="69" t="str">
        <f t="shared" si="222"/>
        <v/>
      </c>
      <c r="AQ362" s="70" t="str">
        <f>IF(AS362="","",IF(R362="Refreshment Beverage",ROUND(SUM(VLOOKUP(Q:Q,Rates!G$15:L$19,3,0)*(AS362-Y362-Z362-AA362)),4),ROUND(SUM(Rates!$K$8*AS362),4)))</f>
        <v/>
      </c>
      <c r="AR362" s="66" t="str">
        <f t="shared" si="223"/>
        <v/>
      </c>
      <c r="AS362" s="22" t="str">
        <f t="shared" si="224"/>
        <v/>
      </c>
      <c r="AT362" s="62" t="str">
        <f t="shared" si="225"/>
        <v/>
      </c>
      <c r="AU362" s="63" t="str">
        <f>IF(AX362="","",IF(R362="Refreshment Beverage",ROUND((BA362-Y362-Z362-AA362)*VLOOKUP(VALUE(Q362),Rates!G$15:L$19,3,0),4),ROUND(AW362*(VLOOKUP(VALUE(Q362),Rates!G:L,3,0)),4)))</f>
        <v/>
      </c>
      <c r="AV362" s="68" t="str">
        <f t="shared" si="226"/>
        <v/>
      </c>
      <c r="AW362" s="69" t="str">
        <f t="shared" si="227"/>
        <v/>
      </c>
      <c r="AX362" s="65" t="str">
        <f t="shared" si="228"/>
        <v/>
      </c>
      <c r="AY362" s="70" t="str">
        <f>IF(AX362="","",IF(R362="Refreshment Beverage",ROUND(SUM(AX362*Rates!K$19),4),ROUND(SUM(AX362*(Rates!J$8/100)),4)))</f>
        <v/>
      </c>
      <c r="AZ362" s="67" t="str">
        <f t="shared" si="229"/>
        <v/>
      </c>
      <c r="BA362" s="22" t="str">
        <f t="shared" si="230"/>
        <v/>
      </c>
      <c r="BD362" s="171"/>
      <c r="BE362" s="171"/>
      <c r="BF362" s="171"/>
      <c r="BG362" s="171"/>
    </row>
    <row r="363" spans="11:59" ht="12.75" customHeight="1" x14ac:dyDescent="0.3">
      <c r="K363" s="42" t="str">
        <f t="shared" si="202"/>
        <v/>
      </c>
      <c r="L363" s="55" t="str">
        <f t="shared" si="203"/>
        <v/>
      </c>
      <c r="M363" s="43" t="str">
        <f t="shared" si="204"/>
        <v/>
      </c>
      <c r="N363" s="56" t="str" cm="1">
        <f t="array" ref="N363">IFERROR(IF(_xlfn.SINGLE(B:B)="","",IF(R363="Beer",SUM(LOOKUP(2,1/(Rates!$B$3:$B$5&lt;=W363)/(Rates!$C$3:$C$5&gt;=W363),Rates!$D$3:$D$5)*(X363/100)*W363),IF(R363="Refreshment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56" t="str">
        <f t="shared" si="205"/>
        <v/>
      </c>
      <c r="P363" s="53"/>
      <c r="Q363" s="14" t="str">
        <f t="shared" si="206"/>
        <v/>
      </c>
      <c r="R363" s="57" t="str">
        <f t="shared" si="207"/>
        <v/>
      </c>
      <c r="S363" s="58" t="str">
        <f>IF(B363="","",IF(R363="Refreshment Beverage",VLOOKUP(VALUE(Q363),Rates!G$15:L$19,2,0),VLOOKUP(VALUE(Q363),Rates!G$4:L$12,2,0)))</f>
        <v/>
      </c>
      <c r="T363" s="58" t="str">
        <f t="shared" si="208"/>
        <v/>
      </c>
      <c r="U363" s="58" t="str">
        <f t="shared" si="209"/>
        <v/>
      </c>
      <c r="V363" s="58" t="str">
        <f t="shared" si="210"/>
        <v/>
      </c>
      <c r="W363" s="58" t="str">
        <f t="shared" si="211"/>
        <v/>
      </c>
      <c r="X363" s="59" t="str">
        <f t="shared" si="212"/>
        <v/>
      </c>
      <c r="Y363" s="60" t="str">
        <f>IF(B:B="","",IF(R363="Refreshment Beverage",VLOOKUP(Q363,Rates!G$15:L$19,6,0)*W363,VLOOKUP(Q363,Rates!G$4:L$12,6,0)*W363))</f>
        <v/>
      </c>
      <c r="Z363" s="60" t="str">
        <f t="shared" si="213"/>
        <v/>
      </c>
      <c r="AA363" s="60" t="str">
        <f t="shared" si="201"/>
        <v/>
      </c>
      <c r="AB363" s="61" t="str" cm="1">
        <f t="array" ref="AB363">IF(_xlfn.SINGLE(B:B)="","",IF(R363="Refreshment Beverage","",IF(AND(R363="Beer",Q363=0),SUM(LOOKUP(2,1/(Rates!$B$15:$B$18&lt;=W363)/(Rates!$C$15:$C$18&gt;=W363),Rates!$D$15:$D$18)*W363),VLOOKUP(VALUE(_xlfn.SINGLE(Q:Q)),Rates!A:B,2,0)*W363)))</f>
        <v/>
      </c>
      <c r="AC363" s="61" t="str" cm="1">
        <f t="array" ref="AC363">IF(_xlfn.SINGLE(B:B)="","",IF(R363="Refreshment Beverage","",IF(AND(R363="Beer",Q363=0),SUM(LOOKUP(2,1/(Rates!$B$15:$B$18&lt;=W363)/(Rates!$C$15:$C$18&gt;=W363),Rates!$E$15:$E$18)*W363),VLOOKUP(VALUE(_xlfn.SINGLE(Q:Q)),Rates!A:C,3,0)*W363)))</f>
        <v/>
      </c>
      <c r="AD363" s="168">
        <f>IFERROR(IF(R363="Beer","",IF(OR(Q363=1,Q363=2,Q363=3,Q363=4),VLOOKUP(Q363,Rates!$A$31:$B$34,2,0)*W363,IF(V363=1,VLOOKUP(U363,'REB BEV MIN MKUP'!B:E,4,0),IF(V363&gt;1,VLOOKUP(VALUE(W363),'REB BEV MIN MKUP'!O:Q,3,0),0)))),0)</f>
        <v>0</v>
      </c>
      <c r="AE363" s="62" t="str">
        <f t="shared" si="214"/>
        <v/>
      </c>
      <c r="AF363" s="63" t="str">
        <f t="shared" si="215"/>
        <v/>
      </c>
      <c r="AG363" s="64" t="str">
        <f t="shared" si="216"/>
        <v/>
      </c>
      <c r="AH363" s="65" t="str">
        <f t="shared" si="217"/>
        <v/>
      </c>
      <c r="AI363" s="66" t="str">
        <f>IF(AE:AE="","",IF(R363="Refreshment Beverage",AK363*(Rates!J$19/100),ROUND(SUM(AH363*(Rates!$J$8/100)),4)))</f>
        <v/>
      </c>
      <c r="AJ363" s="67" t="str">
        <f t="shared" si="218"/>
        <v/>
      </c>
      <c r="AK363" s="22" t="str">
        <f t="shared" si="219"/>
        <v/>
      </c>
      <c r="AL363" s="62" t="str">
        <f t="shared" si="220"/>
        <v/>
      </c>
      <c r="AM363" s="63" t="str">
        <f>IF(AS363="","",IF(R363="Refreshment Beverage",ROUND(AS363*Rates!K$19,4),ROUND(AO363*(VLOOKUP(VALUE(Q363),Rates!G$4:L$12,3,0)),4)))</f>
        <v/>
      </c>
      <c r="AN363" s="68" t="str">
        <f>IF(AS363="","",IF(R363="Refreshment Beverage",AS363*(Rates!J$19/100),MAX(AM363,AB363)))</f>
        <v/>
      </c>
      <c r="AO363" s="69" t="str">
        <f t="shared" si="221"/>
        <v/>
      </c>
      <c r="AP363" s="69" t="str">
        <f t="shared" si="222"/>
        <v/>
      </c>
      <c r="AQ363" s="70" t="str">
        <f>IF(AS363="","",IF(R363="Refreshment Beverage",ROUND(SUM(VLOOKUP(Q:Q,Rates!G$15:L$19,3,0)*(AS363-Y363-Z363-AA363)),4),ROUND(SUM(Rates!$K$8*AS363),4)))</f>
        <v/>
      </c>
      <c r="AR363" s="66" t="str">
        <f t="shared" si="223"/>
        <v/>
      </c>
      <c r="AS363" s="22" t="str">
        <f t="shared" si="224"/>
        <v/>
      </c>
      <c r="AT363" s="62" t="str">
        <f t="shared" si="225"/>
        <v/>
      </c>
      <c r="AU363" s="63" t="str">
        <f>IF(AX363="","",IF(R363="Refreshment Beverage",ROUND((BA363-Y363-Z363-AA363)*VLOOKUP(VALUE(Q363),Rates!G$15:L$19,3,0),4),ROUND(AW363*(VLOOKUP(VALUE(Q363),Rates!G:L,3,0)),4)))</f>
        <v/>
      </c>
      <c r="AV363" s="68" t="str">
        <f t="shared" si="226"/>
        <v/>
      </c>
      <c r="AW363" s="69" t="str">
        <f t="shared" si="227"/>
        <v/>
      </c>
      <c r="AX363" s="65" t="str">
        <f t="shared" si="228"/>
        <v/>
      </c>
      <c r="AY363" s="70" t="str">
        <f>IF(AX363="","",IF(R363="Refreshment Beverage",ROUND(SUM(AX363*Rates!K$19),4),ROUND(SUM(AX363*(Rates!J$8/100)),4)))</f>
        <v/>
      </c>
      <c r="AZ363" s="67" t="str">
        <f t="shared" si="229"/>
        <v/>
      </c>
      <c r="BA363" s="22" t="str">
        <f t="shared" si="230"/>
        <v/>
      </c>
      <c r="BD363" s="171"/>
      <c r="BE363" s="171"/>
      <c r="BF363" s="171"/>
      <c r="BG363" s="171"/>
    </row>
    <row r="364" spans="11:59" ht="12.75" customHeight="1" x14ac:dyDescent="0.3">
      <c r="K364" s="42" t="str">
        <f t="shared" si="202"/>
        <v/>
      </c>
      <c r="L364" s="55" t="str">
        <f t="shared" si="203"/>
        <v/>
      </c>
      <c r="M364" s="43" t="str">
        <f t="shared" si="204"/>
        <v/>
      </c>
      <c r="N364" s="56" t="str" cm="1">
        <f t="array" ref="N364">IFERROR(IF(_xlfn.SINGLE(B:B)="","",IF(R364="Beer",SUM(LOOKUP(2,1/(Rates!$B$3:$B$5&lt;=W364)/(Rates!$C$3:$C$5&gt;=W364),Rates!$D$3:$D$5)*(X364/100)*W364),IF(R364="Refreshment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56" t="str">
        <f t="shared" si="205"/>
        <v/>
      </c>
      <c r="P364" s="53"/>
      <c r="Q364" s="14" t="str">
        <f t="shared" si="206"/>
        <v/>
      </c>
      <c r="R364" s="57" t="str">
        <f t="shared" si="207"/>
        <v/>
      </c>
      <c r="S364" s="58" t="str">
        <f>IF(B364="","",IF(R364="Refreshment Beverage",VLOOKUP(VALUE(Q364),Rates!G$15:L$19,2,0),VLOOKUP(VALUE(Q364),Rates!G$4:L$12,2,0)))</f>
        <v/>
      </c>
      <c r="T364" s="58" t="str">
        <f t="shared" si="208"/>
        <v/>
      </c>
      <c r="U364" s="58" t="str">
        <f t="shared" si="209"/>
        <v/>
      </c>
      <c r="V364" s="58" t="str">
        <f t="shared" si="210"/>
        <v/>
      </c>
      <c r="W364" s="58" t="str">
        <f t="shared" si="211"/>
        <v/>
      </c>
      <c r="X364" s="59" t="str">
        <f t="shared" si="212"/>
        <v/>
      </c>
      <c r="Y364" s="60" t="str">
        <f>IF(B:B="","",IF(R364="Refreshment Beverage",VLOOKUP(Q364,Rates!G$15:L$19,6,0)*W364,VLOOKUP(Q364,Rates!G$4:L$12,6,0)*W364))</f>
        <v/>
      </c>
      <c r="Z364" s="60" t="str">
        <f t="shared" si="213"/>
        <v/>
      </c>
      <c r="AA364" s="60" t="str">
        <f t="shared" si="201"/>
        <v/>
      </c>
      <c r="AB364" s="61" t="str" cm="1">
        <f t="array" ref="AB364">IF(_xlfn.SINGLE(B:B)="","",IF(R364="Refreshment Beverage","",IF(AND(R364="Beer",Q364=0),SUM(LOOKUP(2,1/(Rates!$B$15:$B$18&lt;=W364)/(Rates!$C$15:$C$18&gt;=W364),Rates!$D$15:$D$18)*W364),VLOOKUP(VALUE(_xlfn.SINGLE(Q:Q)),Rates!A:B,2,0)*W364)))</f>
        <v/>
      </c>
      <c r="AC364" s="61" t="str" cm="1">
        <f t="array" ref="AC364">IF(_xlfn.SINGLE(B:B)="","",IF(R364="Refreshment Beverage","",IF(AND(R364="Beer",Q364=0),SUM(LOOKUP(2,1/(Rates!$B$15:$B$18&lt;=W364)/(Rates!$C$15:$C$18&gt;=W364),Rates!$E$15:$E$18)*W364),VLOOKUP(VALUE(_xlfn.SINGLE(Q:Q)),Rates!A:C,3,0)*W364)))</f>
        <v/>
      </c>
      <c r="AD364" s="168">
        <f>IFERROR(IF(R364="Beer","",IF(OR(Q364=1,Q364=2,Q364=3,Q364=4),VLOOKUP(Q364,Rates!$A$31:$B$34,2,0)*W364,IF(V364=1,VLOOKUP(U364,'REB BEV MIN MKUP'!B:E,4,0),IF(V364&gt;1,VLOOKUP(VALUE(W364),'REB BEV MIN MKUP'!O:Q,3,0),0)))),0)</f>
        <v>0</v>
      </c>
      <c r="AE364" s="62" t="str">
        <f t="shared" si="214"/>
        <v/>
      </c>
      <c r="AF364" s="63" t="str">
        <f t="shared" si="215"/>
        <v/>
      </c>
      <c r="AG364" s="64" t="str">
        <f t="shared" si="216"/>
        <v/>
      </c>
      <c r="AH364" s="65" t="str">
        <f t="shared" si="217"/>
        <v/>
      </c>
      <c r="AI364" s="66" t="str">
        <f>IF(AE:AE="","",IF(R364="Refreshment Beverage",AK364*(Rates!J$19/100),ROUND(SUM(AH364*(Rates!$J$8/100)),4)))</f>
        <v/>
      </c>
      <c r="AJ364" s="67" t="str">
        <f t="shared" si="218"/>
        <v/>
      </c>
      <c r="AK364" s="22" t="str">
        <f t="shared" si="219"/>
        <v/>
      </c>
      <c r="AL364" s="62" t="str">
        <f t="shared" si="220"/>
        <v/>
      </c>
      <c r="AM364" s="63" t="str">
        <f>IF(AS364="","",IF(R364="Refreshment Beverage",ROUND(AS364*Rates!K$19,4),ROUND(AO364*(VLOOKUP(VALUE(Q364),Rates!G$4:L$12,3,0)),4)))</f>
        <v/>
      </c>
      <c r="AN364" s="68" t="str">
        <f>IF(AS364="","",IF(R364="Refreshment Beverage",AS364*(Rates!J$19/100),MAX(AM364,AB364)))</f>
        <v/>
      </c>
      <c r="AO364" s="69" t="str">
        <f t="shared" si="221"/>
        <v/>
      </c>
      <c r="AP364" s="69" t="str">
        <f t="shared" si="222"/>
        <v/>
      </c>
      <c r="AQ364" s="70" t="str">
        <f>IF(AS364="","",IF(R364="Refreshment Beverage",ROUND(SUM(VLOOKUP(Q:Q,Rates!G$15:L$19,3,0)*(AS364-Y364-Z364-AA364)),4),ROUND(SUM(Rates!$K$8*AS364),4)))</f>
        <v/>
      </c>
      <c r="AR364" s="66" t="str">
        <f t="shared" si="223"/>
        <v/>
      </c>
      <c r="AS364" s="22" t="str">
        <f t="shared" si="224"/>
        <v/>
      </c>
      <c r="AT364" s="62" t="str">
        <f t="shared" si="225"/>
        <v/>
      </c>
      <c r="AU364" s="63" t="str">
        <f>IF(AX364="","",IF(R364="Refreshment Beverage",ROUND((BA364-Y364-Z364-AA364)*VLOOKUP(VALUE(Q364),Rates!G$15:L$19,3,0),4),ROUND(AW364*(VLOOKUP(VALUE(Q364),Rates!G:L,3,0)),4)))</f>
        <v/>
      </c>
      <c r="AV364" s="68" t="str">
        <f t="shared" si="226"/>
        <v/>
      </c>
      <c r="AW364" s="69" t="str">
        <f t="shared" si="227"/>
        <v/>
      </c>
      <c r="AX364" s="65" t="str">
        <f t="shared" si="228"/>
        <v/>
      </c>
      <c r="AY364" s="70" t="str">
        <f>IF(AX364="","",IF(R364="Refreshment Beverage",ROUND(SUM(AX364*Rates!K$19),4),ROUND(SUM(AX364*(Rates!J$8/100)),4)))</f>
        <v/>
      </c>
      <c r="AZ364" s="67" t="str">
        <f t="shared" si="229"/>
        <v/>
      </c>
      <c r="BA364" s="22" t="str">
        <f t="shared" si="230"/>
        <v/>
      </c>
      <c r="BD364" s="171"/>
      <c r="BE364" s="171"/>
      <c r="BF364" s="171"/>
      <c r="BG364" s="171"/>
    </row>
    <row r="365" spans="11:59" ht="12.75" customHeight="1" x14ac:dyDescent="0.3">
      <c r="K365" s="42" t="str">
        <f t="shared" si="202"/>
        <v/>
      </c>
      <c r="L365" s="55" t="str">
        <f t="shared" si="203"/>
        <v/>
      </c>
      <c r="M365" s="43" t="str">
        <f t="shared" si="204"/>
        <v/>
      </c>
      <c r="N365" s="56" t="str" cm="1">
        <f t="array" ref="N365">IFERROR(IF(_xlfn.SINGLE(B:B)="","",IF(R365="Beer",SUM(LOOKUP(2,1/(Rates!$B$3:$B$5&lt;=W365)/(Rates!$C$3:$C$5&gt;=W365),Rates!$D$3:$D$5)*(X365/100)*W365),IF(R365="Refreshment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56" t="str">
        <f t="shared" si="205"/>
        <v/>
      </c>
      <c r="P365" s="53"/>
      <c r="Q365" s="14" t="str">
        <f t="shared" si="206"/>
        <v/>
      </c>
      <c r="R365" s="57" t="str">
        <f t="shared" si="207"/>
        <v/>
      </c>
      <c r="S365" s="58" t="str">
        <f>IF(B365="","",IF(R365="Refreshment Beverage",VLOOKUP(VALUE(Q365),Rates!G$15:L$19,2,0),VLOOKUP(VALUE(Q365),Rates!G$4:L$12,2,0)))</f>
        <v/>
      </c>
      <c r="T365" s="58" t="str">
        <f t="shared" si="208"/>
        <v/>
      </c>
      <c r="U365" s="58" t="str">
        <f t="shared" si="209"/>
        <v/>
      </c>
      <c r="V365" s="58" t="str">
        <f t="shared" si="210"/>
        <v/>
      </c>
      <c r="W365" s="58" t="str">
        <f t="shared" si="211"/>
        <v/>
      </c>
      <c r="X365" s="59" t="str">
        <f t="shared" si="212"/>
        <v/>
      </c>
      <c r="Y365" s="60" t="str">
        <f>IF(B:B="","",IF(R365="Refreshment Beverage",VLOOKUP(Q365,Rates!G$15:L$19,6,0)*W365,VLOOKUP(Q365,Rates!G$4:L$12,6,0)*W365))</f>
        <v/>
      </c>
      <c r="Z365" s="60" t="str">
        <f t="shared" si="213"/>
        <v/>
      </c>
      <c r="AA365" s="60" t="str">
        <f t="shared" si="201"/>
        <v/>
      </c>
      <c r="AB365" s="61" t="str" cm="1">
        <f t="array" ref="AB365">IF(_xlfn.SINGLE(B:B)="","",IF(R365="Refreshment Beverage","",IF(AND(R365="Beer",Q365=0),SUM(LOOKUP(2,1/(Rates!$B$15:$B$18&lt;=W365)/(Rates!$C$15:$C$18&gt;=W365),Rates!$D$15:$D$18)*W365),VLOOKUP(VALUE(_xlfn.SINGLE(Q:Q)),Rates!A:B,2,0)*W365)))</f>
        <v/>
      </c>
      <c r="AC365" s="61" t="str" cm="1">
        <f t="array" ref="AC365">IF(_xlfn.SINGLE(B:B)="","",IF(R365="Refreshment Beverage","",IF(AND(R365="Beer",Q365=0),SUM(LOOKUP(2,1/(Rates!$B$15:$B$18&lt;=W365)/(Rates!$C$15:$C$18&gt;=W365),Rates!$E$15:$E$18)*W365),VLOOKUP(VALUE(_xlfn.SINGLE(Q:Q)),Rates!A:C,3,0)*W365)))</f>
        <v/>
      </c>
      <c r="AD365" s="168">
        <f>IFERROR(IF(R365="Beer","",IF(OR(Q365=1,Q365=2,Q365=3,Q365=4),VLOOKUP(Q365,Rates!$A$31:$B$34,2,0)*W365,IF(V365=1,VLOOKUP(U365,'REB BEV MIN MKUP'!B:E,4,0),IF(V365&gt;1,VLOOKUP(VALUE(W365),'REB BEV MIN MKUP'!O:Q,3,0),0)))),0)</f>
        <v>0</v>
      </c>
      <c r="AE365" s="62" t="str">
        <f t="shared" si="214"/>
        <v/>
      </c>
      <c r="AF365" s="63" t="str">
        <f t="shared" si="215"/>
        <v/>
      </c>
      <c r="AG365" s="64" t="str">
        <f t="shared" si="216"/>
        <v/>
      </c>
      <c r="AH365" s="65" t="str">
        <f t="shared" si="217"/>
        <v/>
      </c>
      <c r="AI365" s="66" t="str">
        <f>IF(AE:AE="","",IF(R365="Refreshment Beverage",AK365*(Rates!J$19/100),ROUND(SUM(AH365*(Rates!$J$8/100)),4)))</f>
        <v/>
      </c>
      <c r="AJ365" s="67" t="str">
        <f t="shared" si="218"/>
        <v/>
      </c>
      <c r="AK365" s="22" t="str">
        <f t="shared" si="219"/>
        <v/>
      </c>
      <c r="AL365" s="62" t="str">
        <f t="shared" si="220"/>
        <v/>
      </c>
      <c r="AM365" s="63" t="str">
        <f>IF(AS365="","",IF(R365="Refreshment Beverage",ROUND(AS365*Rates!K$19,4),ROUND(AO365*(VLOOKUP(VALUE(Q365),Rates!G$4:L$12,3,0)),4)))</f>
        <v/>
      </c>
      <c r="AN365" s="68" t="str">
        <f>IF(AS365="","",IF(R365="Refreshment Beverage",AS365*(Rates!J$19/100),MAX(AM365,AB365)))</f>
        <v/>
      </c>
      <c r="AO365" s="69" t="str">
        <f t="shared" si="221"/>
        <v/>
      </c>
      <c r="AP365" s="69" t="str">
        <f t="shared" si="222"/>
        <v/>
      </c>
      <c r="AQ365" s="70" t="str">
        <f>IF(AS365="","",IF(R365="Refreshment Beverage",ROUND(SUM(VLOOKUP(Q:Q,Rates!G$15:L$19,3,0)*(AS365-Y365-Z365-AA365)),4),ROUND(SUM(Rates!$K$8*AS365),4)))</f>
        <v/>
      </c>
      <c r="AR365" s="66" t="str">
        <f t="shared" si="223"/>
        <v/>
      </c>
      <c r="AS365" s="22" t="str">
        <f t="shared" si="224"/>
        <v/>
      </c>
      <c r="AT365" s="62" t="str">
        <f t="shared" si="225"/>
        <v/>
      </c>
      <c r="AU365" s="63" t="str">
        <f>IF(AX365="","",IF(R365="Refreshment Beverage",ROUND((BA365-Y365-Z365-AA365)*VLOOKUP(VALUE(Q365),Rates!G$15:L$19,3,0),4),ROUND(AW365*(VLOOKUP(VALUE(Q365),Rates!G:L,3,0)),4)))</f>
        <v/>
      </c>
      <c r="AV365" s="68" t="str">
        <f t="shared" si="226"/>
        <v/>
      </c>
      <c r="AW365" s="69" t="str">
        <f t="shared" si="227"/>
        <v/>
      </c>
      <c r="AX365" s="65" t="str">
        <f t="shared" si="228"/>
        <v/>
      </c>
      <c r="AY365" s="70" t="str">
        <f>IF(AX365="","",IF(R365="Refreshment Beverage",ROUND(SUM(AX365*Rates!K$19),4),ROUND(SUM(AX365*(Rates!J$8/100)),4)))</f>
        <v/>
      </c>
      <c r="AZ365" s="67" t="str">
        <f t="shared" si="229"/>
        <v/>
      </c>
      <c r="BA365" s="22" t="str">
        <f t="shared" si="230"/>
        <v/>
      </c>
      <c r="BD365" s="171"/>
      <c r="BE365" s="171"/>
      <c r="BF365" s="171"/>
      <c r="BG365" s="171"/>
    </row>
    <row r="366" spans="11:59" ht="12.75" customHeight="1" x14ac:dyDescent="0.3">
      <c r="K366" s="42" t="str">
        <f t="shared" si="202"/>
        <v/>
      </c>
      <c r="L366" s="55" t="str">
        <f t="shared" si="203"/>
        <v/>
      </c>
      <c r="M366" s="43" t="str">
        <f t="shared" si="204"/>
        <v/>
      </c>
      <c r="N366" s="56" t="str" cm="1">
        <f t="array" ref="N366">IFERROR(IF(_xlfn.SINGLE(B:B)="","",IF(R366="Beer",SUM(LOOKUP(2,1/(Rates!$B$3:$B$5&lt;=W366)/(Rates!$C$3:$C$5&gt;=W366),Rates!$D$3:$D$5)*(X366/100)*W366),IF(R366="Refreshment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56" t="str">
        <f t="shared" si="205"/>
        <v/>
      </c>
      <c r="P366" s="53"/>
      <c r="Q366" s="14" t="str">
        <f t="shared" si="206"/>
        <v/>
      </c>
      <c r="R366" s="57" t="str">
        <f t="shared" si="207"/>
        <v/>
      </c>
      <c r="S366" s="58" t="str">
        <f>IF(B366="","",IF(R366="Refreshment Beverage",VLOOKUP(VALUE(Q366),Rates!G$15:L$19,2,0),VLOOKUP(VALUE(Q366),Rates!G$4:L$12,2,0)))</f>
        <v/>
      </c>
      <c r="T366" s="58" t="str">
        <f t="shared" si="208"/>
        <v/>
      </c>
      <c r="U366" s="58" t="str">
        <f t="shared" si="209"/>
        <v/>
      </c>
      <c r="V366" s="58" t="str">
        <f t="shared" si="210"/>
        <v/>
      </c>
      <c r="W366" s="58" t="str">
        <f t="shared" si="211"/>
        <v/>
      </c>
      <c r="X366" s="59" t="str">
        <f t="shared" si="212"/>
        <v/>
      </c>
      <c r="Y366" s="60" t="str">
        <f>IF(B:B="","",IF(R366="Refreshment Beverage",VLOOKUP(Q366,Rates!G$15:L$19,6,0)*W366,VLOOKUP(Q366,Rates!G$4:L$12,6,0)*W366))</f>
        <v/>
      </c>
      <c r="Z366" s="60" t="str">
        <f t="shared" si="213"/>
        <v/>
      </c>
      <c r="AA366" s="60" t="str">
        <f t="shared" si="201"/>
        <v/>
      </c>
      <c r="AB366" s="61" t="str" cm="1">
        <f t="array" ref="AB366">IF(_xlfn.SINGLE(B:B)="","",IF(R366="Refreshment Beverage","",IF(AND(R366="Beer",Q366=0),SUM(LOOKUP(2,1/(Rates!$B$15:$B$18&lt;=W366)/(Rates!$C$15:$C$18&gt;=W366),Rates!$D$15:$D$18)*W366),VLOOKUP(VALUE(_xlfn.SINGLE(Q:Q)),Rates!A:B,2,0)*W366)))</f>
        <v/>
      </c>
      <c r="AC366" s="61" t="str" cm="1">
        <f t="array" ref="AC366">IF(_xlfn.SINGLE(B:B)="","",IF(R366="Refreshment Beverage","",IF(AND(R366="Beer",Q366=0),SUM(LOOKUP(2,1/(Rates!$B$15:$B$18&lt;=W366)/(Rates!$C$15:$C$18&gt;=W366),Rates!$E$15:$E$18)*W366),VLOOKUP(VALUE(_xlfn.SINGLE(Q:Q)),Rates!A:C,3,0)*W366)))</f>
        <v/>
      </c>
      <c r="AD366" s="168">
        <f>IFERROR(IF(R366="Beer","",IF(OR(Q366=1,Q366=2,Q366=3,Q366=4),VLOOKUP(Q366,Rates!$A$31:$B$34,2,0)*W366,IF(V366=1,VLOOKUP(U366,'REB BEV MIN MKUP'!B:E,4,0),IF(V366&gt;1,VLOOKUP(VALUE(W366),'REB BEV MIN MKUP'!O:Q,3,0),0)))),0)</f>
        <v>0</v>
      </c>
      <c r="AE366" s="62" t="str">
        <f t="shared" si="214"/>
        <v/>
      </c>
      <c r="AF366" s="63" t="str">
        <f t="shared" si="215"/>
        <v/>
      </c>
      <c r="AG366" s="64" t="str">
        <f t="shared" si="216"/>
        <v/>
      </c>
      <c r="AH366" s="65" t="str">
        <f t="shared" si="217"/>
        <v/>
      </c>
      <c r="AI366" s="66" t="str">
        <f>IF(AE:AE="","",IF(R366="Refreshment Beverage",AK366*(Rates!J$19/100),ROUND(SUM(AH366*(Rates!$J$8/100)),4)))</f>
        <v/>
      </c>
      <c r="AJ366" s="67" t="str">
        <f t="shared" si="218"/>
        <v/>
      </c>
      <c r="AK366" s="22" t="str">
        <f t="shared" si="219"/>
        <v/>
      </c>
      <c r="AL366" s="62" t="str">
        <f t="shared" si="220"/>
        <v/>
      </c>
      <c r="AM366" s="63" t="str">
        <f>IF(AS366="","",IF(R366="Refreshment Beverage",ROUND(AS366*Rates!K$19,4),ROUND(AO366*(VLOOKUP(VALUE(Q366),Rates!G$4:L$12,3,0)),4)))</f>
        <v/>
      </c>
      <c r="AN366" s="68" t="str">
        <f>IF(AS366="","",IF(R366="Refreshment Beverage",AS366*(Rates!J$19/100),MAX(AM366,AB366)))</f>
        <v/>
      </c>
      <c r="AO366" s="69" t="str">
        <f t="shared" si="221"/>
        <v/>
      </c>
      <c r="AP366" s="69" t="str">
        <f t="shared" si="222"/>
        <v/>
      </c>
      <c r="AQ366" s="70" t="str">
        <f>IF(AS366="","",IF(R366="Refreshment Beverage",ROUND(SUM(VLOOKUP(Q:Q,Rates!G$15:L$19,3,0)*(AS366-Y366-Z366-AA366)),4),ROUND(SUM(Rates!$K$8*AS366),4)))</f>
        <v/>
      </c>
      <c r="AR366" s="66" t="str">
        <f t="shared" si="223"/>
        <v/>
      </c>
      <c r="AS366" s="22" t="str">
        <f t="shared" si="224"/>
        <v/>
      </c>
      <c r="AT366" s="62" t="str">
        <f t="shared" si="225"/>
        <v/>
      </c>
      <c r="AU366" s="63" t="str">
        <f>IF(AX366="","",IF(R366="Refreshment Beverage",ROUND((BA366-Y366-Z366-AA366)*VLOOKUP(VALUE(Q366),Rates!G$15:L$19,3,0),4),ROUND(AW366*(VLOOKUP(VALUE(Q366),Rates!G:L,3,0)),4)))</f>
        <v/>
      </c>
      <c r="AV366" s="68" t="str">
        <f t="shared" si="226"/>
        <v/>
      </c>
      <c r="AW366" s="69" t="str">
        <f t="shared" si="227"/>
        <v/>
      </c>
      <c r="AX366" s="65" t="str">
        <f t="shared" si="228"/>
        <v/>
      </c>
      <c r="AY366" s="70" t="str">
        <f>IF(AX366="","",IF(R366="Refreshment Beverage",ROUND(SUM(AX366*Rates!K$19),4),ROUND(SUM(AX366*(Rates!J$8/100)),4)))</f>
        <v/>
      </c>
      <c r="AZ366" s="67" t="str">
        <f t="shared" si="229"/>
        <v/>
      </c>
      <c r="BA366" s="22" t="str">
        <f t="shared" si="230"/>
        <v/>
      </c>
      <c r="BD366" s="171"/>
      <c r="BE366" s="171"/>
      <c r="BF366" s="171"/>
      <c r="BG366" s="171"/>
    </row>
    <row r="367" spans="11:59" ht="12.75" customHeight="1" x14ac:dyDescent="0.3">
      <c r="K367" s="42" t="str">
        <f t="shared" si="202"/>
        <v/>
      </c>
      <c r="L367" s="55" t="str">
        <f t="shared" si="203"/>
        <v/>
      </c>
      <c r="M367" s="43" t="str">
        <f t="shared" si="204"/>
        <v/>
      </c>
      <c r="N367" s="56" t="str" cm="1">
        <f t="array" ref="N367">IFERROR(IF(_xlfn.SINGLE(B:B)="","",IF(R367="Beer",SUM(LOOKUP(2,1/(Rates!$B$3:$B$5&lt;=W367)/(Rates!$C$3:$C$5&gt;=W367),Rates!$D$3:$D$5)*(X367/100)*W367),IF(R367="Refreshment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56" t="str">
        <f t="shared" si="205"/>
        <v/>
      </c>
      <c r="P367" s="53"/>
      <c r="Q367" s="14" t="str">
        <f t="shared" si="206"/>
        <v/>
      </c>
      <c r="R367" s="57" t="str">
        <f t="shared" si="207"/>
        <v/>
      </c>
      <c r="S367" s="58" t="str">
        <f>IF(B367="","",IF(R367="Refreshment Beverage",VLOOKUP(VALUE(Q367),Rates!G$15:L$19,2,0),VLOOKUP(VALUE(Q367),Rates!G$4:L$12,2,0)))</f>
        <v/>
      </c>
      <c r="T367" s="58" t="str">
        <f t="shared" si="208"/>
        <v/>
      </c>
      <c r="U367" s="58" t="str">
        <f t="shared" si="209"/>
        <v/>
      </c>
      <c r="V367" s="58" t="str">
        <f t="shared" si="210"/>
        <v/>
      </c>
      <c r="W367" s="58" t="str">
        <f t="shared" si="211"/>
        <v/>
      </c>
      <c r="X367" s="59" t="str">
        <f t="shared" si="212"/>
        <v/>
      </c>
      <c r="Y367" s="60" t="str">
        <f>IF(B:B="","",IF(R367="Refreshment Beverage",VLOOKUP(Q367,Rates!G$15:L$19,6,0)*W367,VLOOKUP(Q367,Rates!G$4:L$12,6,0)*W367))</f>
        <v/>
      </c>
      <c r="Z367" s="60" t="str">
        <f t="shared" si="213"/>
        <v/>
      </c>
      <c r="AA367" s="60" t="str">
        <f t="shared" si="201"/>
        <v/>
      </c>
      <c r="AB367" s="61" t="str" cm="1">
        <f t="array" ref="AB367">IF(_xlfn.SINGLE(B:B)="","",IF(R367="Refreshment Beverage","",IF(AND(R367="Beer",Q367=0),SUM(LOOKUP(2,1/(Rates!$B$15:$B$18&lt;=W367)/(Rates!$C$15:$C$18&gt;=W367),Rates!$D$15:$D$18)*W367),VLOOKUP(VALUE(_xlfn.SINGLE(Q:Q)),Rates!A:B,2,0)*W367)))</f>
        <v/>
      </c>
      <c r="AC367" s="61" t="str" cm="1">
        <f t="array" ref="AC367">IF(_xlfn.SINGLE(B:B)="","",IF(R367="Refreshment Beverage","",IF(AND(R367="Beer",Q367=0),SUM(LOOKUP(2,1/(Rates!$B$15:$B$18&lt;=W367)/(Rates!$C$15:$C$18&gt;=W367),Rates!$E$15:$E$18)*W367),VLOOKUP(VALUE(_xlfn.SINGLE(Q:Q)),Rates!A:C,3,0)*W367)))</f>
        <v/>
      </c>
      <c r="AD367" s="168">
        <f>IFERROR(IF(R367="Beer","",IF(OR(Q367=1,Q367=2,Q367=3,Q367=4),VLOOKUP(Q367,Rates!$A$31:$B$34,2,0)*W367,IF(V367=1,VLOOKUP(U367,'REB BEV MIN MKUP'!B:E,4,0),IF(V367&gt;1,VLOOKUP(VALUE(W367),'REB BEV MIN MKUP'!O:Q,3,0),0)))),0)</f>
        <v>0</v>
      </c>
      <c r="AE367" s="62" t="str">
        <f t="shared" si="214"/>
        <v/>
      </c>
      <c r="AF367" s="63" t="str">
        <f t="shared" si="215"/>
        <v/>
      </c>
      <c r="AG367" s="64" t="str">
        <f t="shared" si="216"/>
        <v/>
      </c>
      <c r="AH367" s="65" t="str">
        <f t="shared" si="217"/>
        <v/>
      </c>
      <c r="AI367" s="66" t="str">
        <f>IF(AE:AE="","",IF(R367="Refreshment Beverage",AK367*(Rates!J$19/100),ROUND(SUM(AH367*(Rates!$J$8/100)),4)))</f>
        <v/>
      </c>
      <c r="AJ367" s="67" t="str">
        <f t="shared" si="218"/>
        <v/>
      </c>
      <c r="AK367" s="22" t="str">
        <f t="shared" si="219"/>
        <v/>
      </c>
      <c r="AL367" s="62" t="str">
        <f t="shared" si="220"/>
        <v/>
      </c>
      <c r="AM367" s="63" t="str">
        <f>IF(AS367="","",IF(R367="Refreshment Beverage",ROUND(AS367*Rates!K$19,4),ROUND(AO367*(VLOOKUP(VALUE(Q367),Rates!G$4:L$12,3,0)),4)))</f>
        <v/>
      </c>
      <c r="AN367" s="68" t="str">
        <f>IF(AS367="","",IF(R367="Refreshment Beverage",AS367*(Rates!J$19/100),MAX(AM367,AB367)))</f>
        <v/>
      </c>
      <c r="AO367" s="69" t="str">
        <f t="shared" si="221"/>
        <v/>
      </c>
      <c r="AP367" s="69" t="str">
        <f t="shared" si="222"/>
        <v/>
      </c>
      <c r="AQ367" s="70" t="str">
        <f>IF(AS367="","",IF(R367="Refreshment Beverage",ROUND(SUM(VLOOKUP(Q:Q,Rates!G$15:L$19,3,0)*(AS367-Y367-Z367-AA367)),4),ROUND(SUM(Rates!$K$8*AS367),4)))</f>
        <v/>
      </c>
      <c r="AR367" s="66" t="str">
        <f t="shared" si="223"/>
        <v/>
      </c>
      <c r="AS367" s="22" t="str">
        <f t="shared" si="224"/>
        <v/>
      </c>
      <c r="AT367" s="62" t="str">
        <f t="shared" si="225"/>
        <v/>
      </c>
      <c r="AU367" s="63" t="str">
        <f>IF(AX367="","",IF(R367="Refreshment Beverage",ROUND((BA367-Y367-Z367-AA367)*VLOOKUP(VALUE(Q367),Rates!G$15:L$19,3,0),4),ROUND(AW367*(VLOOKUP(VALUE(Q367),Rates!G:L,3,0)),4)))</f>
        <v/>
      </c>
      <c r="AV367" s="68" t="str">
        <f t="shared" si="226"/>
        <v/>
      </c>
      <c r="AW367" s="69" t="str">
        <f t="shared" si="227"/>
        <v/>
      </c>
      <c r="AX367" s="65" t="str">
        <f t="shared" si="228"/>
        <v/>
      </c>
      <c r="AY367" s="70" t="str">
        <f>IF(AX367="","",IF(R367="Refreshment Beverage",ROUND(SUM(AX367*Rates!K$19),4),ROUND(SUM(AX367*(Rates!J$8/100)),4)))</f>
        <v/>
      </c>
      <c r="AZ367" s="67" t="str">
        <f t="shared" si="229"/>
        <v/>
      </c>
      <c r="BA367" s="22" t="str">
        <f t="shared" si="230"/>
        <v/>
      </c>
      <c r="BD367" s="171"/>
      <c r="BE367" s="171"/>
      <c r="BF367" s="171"/>
      <c r="BG367" s="171"/>
    </row>
    <row r="368" spans="11:59" ht="12.75" customHeight="1" x14ac:dyDescent="0.3">
      <c r="K368" s="42" t="str">
        <f t="shared" si="202"/>
        <v/>
      </c>
      <c r="L368" s="55" t="str">
        <f t="shared" si="203"/>
        <v/>
      </c>
      <c r="M368" s="43" t="str">
        <f t="shared" si="204"/>
        <v/>
      </c>
      <c r="N368" s="56" t="str" cm="1">
        <f t="array" ref="N368">IFERROR(IF(_xlfn.SINGLE(B:B)="","",IF(R368="Beer",SUM(LOOKUP(2,1/(Rates!$B$3:$B$5&lt;=W368)/(Rates!$C$3:$C$5&gt;=W368),Rates!$D$3:$D$5)*(X368/100)*W368),IF(R368="Refreshment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56" t="str">
        <f t="shared" si="205"/>
        <v/>
      </c>
      <c r="P368" s="53"/>
      <c r="Q368" s="14" t="str">
        <f t="shared" si="206"/>
        <v/>
      </c>
      <c r="R368" s="57" t="str">
        <f t="shared" si="207"/>
        <v/>
      </c>
      <c r="S368" s="58" t="str">
        <f>IF(B368="","",IF(R368="Refreshment Beverage",VLOOKUP(VALUE(Q368),Rates!G$15:L$19,2,0),VLOOKUP(VALUE(Q368),Rates!G$4:L$12,2,0)))</f>
        <v/>
      </c>
      <c r="T368" s="58" t="str">
        <f t="shared" si="208"/>
        <v/>
      </c>
      <c r="U368" s="58" t="str">
        <f t="shared" si="209"/>
        <v/>
      </c>
      <c r="V368" s="58" t="str">
        <f t="shared" si="210"/>
        <v/>
      </c>
      <c r="W368" s="58" t="str">
        <f t="shared" si="211"/>
        <v/>
      </c>
      <c r="X368" s="59" t="str">
        <f t="shared" si="212"/>
        <v/>
      </c>
      <c r="Y368" s="60" t="str">
        <f>IF(B:B="","",IF(R368="Refreshment Beverage",VLOOKUP(Q368,Rates!G$15:L$19,6,0)*W368,VLOOKUP(Q368,Rates!G$4:L$12,6,0)*W368))</f>
        <v/>
      </c>
      <c r="Z368" s="60" t="str">
        <f t="shared" si="213"/>
        <v/>
      </c>
      <c r="AA368" s="60" t="str">
        <f t="shared" si="201"/>
        <v/>
      </c>
      <c r="AB368" s="61" t="str" cm="1">
        <f t="array" ref="AB368">IF(_xlfn.SINGLE(B:B)="","",IF(R368="Refreshment Beverage","",IF(AND(R368="Beer",Q368=0),SUM(LOOKUP(2,1/(Rates!$B$15:$B$18&lt;=W368)/(Rates!$C$15:$C$18&gt;=W368),Rates!$D$15:$D$18)*W368),VLOOKUP(VALUE(_xlfn.SINGLE(Q:Q)),Rates!A:B,2,0)*W368)))</f>
        <v/>
      </c>
      <c r="AC368" s="61" t="str" cm="1">
        <f t="array" ref="AC368">IF(_xlfn.SINGLE(B:B)="","",IF(R368="Refreshment Beverage","",IF(AND(R368="Beer",Q368=0),SUM(LOOKUP(2,1/(Rates!$B$15:$B$18&lt;=W368)/(Rates!$C$15:$C$18&gt;=W368),Rates!$E$15:$E$18)*W368),VLOOKUP(VALUE(_xlfn.SINGLE(Q:Q)),Rates!A:C,3,0)*W368)))</f>
        <v/>
      </c>
      <c r="AD368" s="168">
        <f>IFERROR(IF(R368="Beer","",IF(OR(Q368=1,Q368=2,Q368=3,Q368=4),VLOOKUP(Q368,Rates!$A$31:$B$34,2,0)*W368,IF(V368=1,VLOOKUP(U368,'REB BEV MIN MKUP'!B:E,4,0),IF(V368&gt;1,VLOOKUP(VALUE(W368),'REB BEV MIN MKUP'!O:Q,3,0),0)))),0)</f>
        <v>0</v>
      </c>
      <c r="AE368" s="62" t="str">
        <f t="shared" si="214"/>
        <v/>
      </c>
      <c r="AF368" s="63" t="str">
        <f t="shared" si="215"/>
        <v/>
      </c>
      <c r="AG368" s="64" t="str">
        <f t="shared" si="216"/>
        <v/>
      </c>
      <c r="AH368" s="65" t="str">
        <f t="shared" si="217"/>
        <v/>
      </c>
      <c r="AI368" s="66" t="str">
        <f>IF(AE:AE="","",IF(R368="Refreshment Beverage",AK368*(Rates!J$19/100),ROUND(SUM(AH368*(Rates!$J$8/100)),4)))</f>
        <v/>
      </c>
      <c r="AJ368" s="67" t="str">
        <f t="shared" si="218"/>
        <v/>
      </c>
      <c r="AK368" s="22" t="str">
        <f t="shared" si="219"/>
        <v/>
      </c>
      <c r="AL368" s="62" t="str">
        <f t="shared" si="220"/>
        <v/>
      </c>
      <c r="AM368" s="63" t="str">
        <f>IF(AS368="","",IF(R368="Refreshment Beverage",ROUND(AS368*Rates!K$19,4),ROUND(AO368*(VLOOKUP(VALUE(Q368),Rates!G$4:L$12,3,0)),4)))</f>
        <v/>
      </c>
      <c r="AN368" s="68" t="str">
        <f>IF(AS368="","",IF(R368="Refreshment Beverage",AS368*(Rates!J$19/100),MAX(AM368,AB368)))</f>
        <v/>
      </c>
      <c r="AO368" s="69" t="str">
        <f t="shared" si="221"/>
        <v/>
      </c>
      <c r="AP368" s="69" t="str">
        <f t="shared" si="222"/>
        <v/>
      </c>
      <c r="AQ368" s="70" t="str">
        <f>IF(AS368="","",IF(R368="Refreshment Beverage",ROUND(SUM(VLOOKUP(Q:Q,Rates!G$15:L$19,3,0)*(AS368-Y368-Z368-AA368)),4),ROUND(SUM(Rates!$K$8*AS368),4)))</f>
        <v/>
      </c>
      <c r="AR368" s="66" t="str">
        <f t="shared" si="223"/>
        <v/>
      </c>
      <c r="AS368" s="22" t="str">
        <f t="shared" si="224"/>
        <v/>
      </c>
      <c r="AT368" s="62" t="str">
        <f t="shared" si="225"/>
        <v/>
      </c>
      <c r="AU368" s="63" t="str">
        <f>IF(AX368="","",IF(R368="Refreshment Beverage",ROUND((BA368-Y368-Z368-AA368)*VLOOKUP(VALUE(Q368),Rates!G$15:L$19,3,0),4),ROUND(AW368*(VLOOKUP(VALUE(Q368),Rates!G:L,3,0)),4)))</f>
        <v/>
      </c>
      <c r="AV368" s="68" t="str">
        <f t="shared" si="226"/>
        <v/>
      </c>
      <c r="AW368" s="69" t="str">
        <f t="shared" si="227"/>
        <v/>
      </c>
      <c r="AX368" s="65" t="str">
        <f t="shared" si="228"/>
        <v/>
      </c>
      <c r="AY368" s="70" t="str">
        <f>IF(AX368="","",IF(R368="Refreshment Beverage",ROUND(SUM(AX368*Rates!K$19),4),ROUND(SUM(AX368*(Rates!J$8/100)),4)))</f>
        <v/>
      </c>
      <c r="AZ368" s="67" t="str">
        <f t="shared" si="229"/>
        <v/>
      </c>
      <c r="BA368" s="22" t="str">
        <f t="shared" si="230"/>
        <v/>
      </c>
      <c r="BD368" s="171"/>
      <c r="BE368" s="171"/>
      <c r="BF368" s="171"/>
      <c r="BG368" s="171"/>
    </row>
    <row r="369" spans="11:59" ht="12.75" customHeight="1" x14ac:dyDescent="0.3">
      <c r="K369" s="42" t="str">
        <f t="shared" si="202"/>
        <v/>
      </c>
      <c r="L369" s="55" t="str">
        <f t="shared" si="203"/>
        <v/>
      </c>
      <c r="M369" s="43" t="str">
        <f t="shared" si="204"/>
        <v/>
      </c>
      <c r="N369" s="56" t="str" cm="1">
        <f t="array" ref="N369">IFERROR(IF(_xlfn.SINGLE(B:B)="","",IF(R369="Beer",SUM(LOOKUP(2,1/(Rates!$B$3:$B$5&lt;=W369)/(Rates!$C$3:$C$5&gt;=W369),Rates!$D$3:$D$5)*(X369/100)*W369),IF(R369="Refreshment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56" t="str">
        <f t="shared" si="205"/>
        <v/>
      </c>
      <c r="P369" s="53"/>
      <c r="Q369" s="14" t="str">
        <f t="shared" si="206"/>
        <v/>
      </c>
      <c r="R369" s="57" t="str">
        <f t="shared" si="207"/>
        <v/>
      </c>
      <c r="S369" s="58" t="str">
        <f>IF(B369="","",IF(R369="Refreshment Beverage",VLOOKUP(VALUE(Q369),Rates!G$15:L$19,2,0),VLOOKUP(VALUE(Q369),Rates!G$4:L$12,2,0)))</f>
        <v/>
      </c>
      <c r="T369" s="58" t="str">
        <f t="shared" si="208"/>
        <v/>
      </c>
      <c r="U369" s="58" t="str">
        <f t="shared" si="209"/>
        <v/>
      </c>
      <c r="V369" s="58" t="str">
        <f t="shared" si="210"/>
        <v/>
      </c>
      <c r="W369" s="58" t="str">
        <f t="shared" si="211"/>
        <v/>
      </c>
      <c r="X369" s="59" t="str">
        <f t="shared" si="212"/>
        <v/>
      </c>
      <c r="Y369" s="60" t="str">
        <f>IF(B:B="","",IF(R369="Refreshment Beverage",VLOOKUP(Q369,Rates!G$15:L$19,6,0)*W369,VLOOKUP(Q369,Rates!G$4:L$12,6,0)*W369))</f>
        <v/>
      </c>
      <c r="Z369" s="60" t="str">
        <f t="shared" si="213"/>
        <v/>
      </c>
      <c r="AA369" s="60" t="str">
        <f t="shared" si="201"/>
        <v/>
      </c>
      <c r="AB369" s="61" t="str" cm="1">
        <f t="array" ref="AB369">IF(_xlfn.SINGLE(B:B)="","",IF(R369="Refreshment Beverage","",IF(AND(R369="Beer",Q369=0),SUM(LOOKUP(2,1/(Rates!$B$15:$B$18&lt;=W369)/(Rates!$C$15:$C$18&gt;=W369),Rates!$D$15:$D$18)*W369),VLOOKUP(VALUE(_xlfn.SINGLE(Q:Q)),Rates!A:B,2,0)*W369)))</f>
        <v/>
      </c>
      <c r="AC369" s="61" t="str" cm="1">
        <f t="array" ref="AC369">IF(_xlfn.SINGLE(B:B)="","",IF(R369="Refreshment Beverage","",IF(AND(R369="Beer",Q369=0),SUM(LOOKUP(2,1/(Rates!$B$15:$B$18&lt;=W369)/(Rates!$C$15:$C$18&gt;=W369),Rates!$E$15:$E$18)*W369),VLOOKUP(VALUE(_xlfn.SINGLE(Q:Q)),Rates!A:C,3,0)*W369)))</f>
        <v/>
      </c>
      <c r="AD369" s="168">
        <f>IFERROR(IF(R369="Beer","",IF(OR(Q369=1,Q369=2,Q369=3,Q369=4),VLOOKUP(Q369,Rates!$A$31:$B$34,2,0)*W369,IF(V369=1,VLOOKUP(U369,'REB BEV MIN MKUP'!B:E,4,0),IF(V369&gt;1,VLOOKUP(VALUE(W369),'REB BEV MIN MKUP'!O:Q,3,0),0)))),0)</f>
        <v>0</v>
      </c>
      <c r="AE369" s="62" t="str">
        <f t="shared" si="214"/>
        <v/>
      </c>
      <c r="AF369" s="63" t="str">
        <f t="shared" si="215"/>
        <v/>
      </c>
      <c r="AG369" s="64" t="str">
        <f t="shared" si="216"/>
        <v/>
      </c>
      <c r="AH369" s="65" t="str">
        <f t="shared" si="217"/>
        <v/>
      </c>
      <c r="AI369" s="66" t="str">
        <f>IF(AE:AE="","",IF(R369="Refreshment Beverage",AK369*(Rates!J$19/100),ROUND(SUM(AH369*(Rates!$J$8/100)),4)))</f>
        <v/>
      </c>
      <c r="AJ369" s="67" t="str">
        <f t="shared" si="218"/>
        <v/>
      </c>
      <c r="AK369" s="22" t="str">
        <f t="shared" si="219"/>
        <v/>
      </c>
      <c r="AL369" s="62" t="str">
        <f t="shared" si="220"/>
        <v/>
      </c>
      <c r="AM369" s="63" t="str">
        <f>IF(AS369="","",IF(R369="Refreshment Beverage",ROUND(AS369*Rates!K$19,4),ROUND(AO369*(VLOOKUP(VALUE(Q369),Rates!G$4:L$12,3,0)),4)))</f>
        <v/>
      </c>
      <c r="AN369" s="68" t="str">
        <f>IF(AS369="","",IF(R369="Refreshment Beverage",AS369*(Rates!J$19/100),MAX(AM369,AB369)))</f>
        <v/>
      </c>
      <c r="AO369" s="69" t="str">
        <f t="shared" si="221"/>
        <v/>
      </c>
      <c r="AP369" s="69" t="str">
        <f t="shared" si="222"/>
        <v/>
      </c>
      <c r="AQ369" s="70" t="str">
        <f>IF(AS369="","",IF(R369="Refreshment Beverage",ROUND(SUM(VLOOKUP(Q:Q,Rates!G$15:L$19,3,0)*(AS369-Y369-Z369-AA369)),4),ROUND(SUM(Rates!$K$8*AS369),4)))</f>
        <v/>
      </c>
      <c r="AR369" s="66" t="str">
        <f t="shared" si="223"/>
        <v/>
      </c>
      <c r="AS369" s="22" t="str">
        <f t="shared" si="224"/>
        <v/>
      </c>
      <c r="AT369" s="62" t="str">
        <f t="shared" si="225"/>
        <v/>
      </c>
      <c r="AU369" s="63" t="str">
        <f>IF(AX369="","",IF(R369="Refreshment Beverage",ROUND((BA369-Y369-Z369-AA369)*VLOOKUP(VALUE(Q369),Rates!G$15:L$19,3,0),4),ROUND(AW369*(VLOOKUP(VALUE(Q369),Rates!G:L,3,0)),4)))</f>
        <v/>
      </c>
      <c r="AV369" s="68" t="str">
        <f t="shared" si="226"/>
        <v/>
      </c>
      <c r="AW369" s="69" t="str">
        <f t="shared" si="227"/>
        <v/>
      </c>
      <c r="AX369" s="65" t="str">
        <f t="shared" si="228"/>
        <v/>
      </c>
      <c r="AY369" s="70" t="str">
        <f>IF(AX369="","",IF(R369="Refreshment Beverage",ROUND(SUM(AX369*Rates!K$19),4),ROUND(SUM(AX369*(Rates!J$8/100)),4)))</f>
        <v/>
      </c>
      <c r="AZ369" s="67" t="str">
        <f t="shared" si="229"/>
        <v/>
      </c>
      <c r="BA369" s="22" t="str">
        <f t="shared" si="230"/>
        <v/>
      </c>
      <c r="BD369" s="171"/>
      <c r="BE369" s="171"/>
      <c r="BF369" s="171"/>
      <c r="BG369" s="171"/>
    </row>
    <row r="370" spans="11:59" ht="12.75" customHeight="1" x14ac:dyDescent="0.3">
      <c r="K370" s="42" t="str">
        <f t="shared" si="202"/>
        <v/>
      </c>
      <c r="L370" s="55" t="str">
        <f t="shared" si="203"/>
        <v/>
      </c>
      <c r="M370" s="43" t="str">
        <f t="shared" si="204"/>
        <v/>
      </c>
      <c r="N370" s="56" t="str" cm="1">
        <f t="array" ref="N370">IFERROR(IF(_xlfn.SINGLE(B:B)="","",IF(R370="Beer",SUM(LOOKUP(2,1/(Rates!$B$3:$B$5&lt;=W370)/(Rates!$C$3:$C$5&gt;=W370),Rates!$D$3:$D$5)*(X370/100)*W370),IF(R370="Refreshment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56" t="str">
        <f t="shared" si="205"/>
        <v/>
      </c>
      <c r="P370" s="53"/>
      <c r="Q370" s="14" t="str">
        <f t="shared" si="206"/>
        <v/>
      </c>
      <c r="R370" s="57" t="str">
        <f t="shared" si="207"/>
        <v/>
      </c>
      <c r="S370" s="58" t="str">
        <f>IF(B370="","",IF(R370="Refreshment Beverage",VLOOKUP(VALUE(Q370),Rates!G$15:L$19,2,0),VLOOKUP(VALUE(Q370),Rates!G$4:L$12,2,0)))</f>
        <v/>
      </c>
      <c r="T370" s="58" t="str">
        <f t="shared" si="208"/>
        <v/>
      </c>
      <c r="U370" s="58" t="str">
        <f t="shared" si="209"/>
        <v/>
      </c>
      <c r="V370" s="58" t="str">
        <f t="shared" si="210"/>
        <v/>
      </c>
      <c r="W370" s="58" t="str">
        <f t="shared" si="211"/>
        <v/>
      </c>
      <c r="X370" s="59" t="str">
        <f t="shared" si="212"/>
        <v/>
      </c>
      <c r="Y370" s="60" t="str">
        <f>IF(B:B="","",IF(R370="Refreshment Beverage",VLOOKUP(Q370,Rates!G$15:L$19,6,0)*W370,VLOOKUP(Q370,Rates!G$4:L$12,6,0)*W370))</f>
        <v/>
      </c>
      <c r="Z370" s="60" t="str">
        <f t="shared" si="213"/>
        <v/>
      </c>
      <c r="AA370" s="60" t="str">
        <f t="shared" si="201"/>
        <v/>
      </c>
      <c r="AB370" s="61" t="str" cm="1">
        <f t="array" ref="AB370">IF(_xlfn.SINGLE(B:B)="","",IF(R370="Refreshment Beverage","",IF(AND(R370="Beer",Q370=0),SUM(LOOKUP(2,1/(Rates!$B$15:$B$18&lt;=W370)/(Rates!$C$15:$C$18&gt;=W370),Rates!$D$15:$D$18)*W370),VLOOKUP(VALUE(_xlfn.SINGLE(Q:Q)),Rates!A:B,2,0)*W370)))</f>
        <v/>
      </c>
      <c r="AC370" s="61" t="str" cm="1">
        <f t="array" ref="AC370">IF(_xlfn.SINGLE(B:B)="","",IF(R370="Refreshment Beverage","",IF(AND(R370="Beer",Q370=0),SUM(LOOKUP(2,1/(Rates!$B$15:$B$18&lt;=W370)/(Rates!$C$15:$C$18&gt;=W370),Rates!$E$15:$E$18)*W370),VLOOKUP(VALUE(_xlfn.SINGLE(Q:Q)),Rates!A:C,3,0)*W370)))</f>
        <v/>
      </c>
      <c r="AD370" s="168">
        <f>IFERROR(IF(R370="Beer","",IF(OR(Q370=1,Q370=2,Q370=3,Q370=4),VLOOKUP(Q370,Rates!$A$31:$B$34,2,0)*W370,IF(V370=1,VLOOKUP(U370,'REB BEV MIN MKUP'!B:E,4,0),IF(V370&gt;1,VLOOKUP(VALUE(W370),'REB BEV MIN MKUP'!O:Q,3,0),0)))),0)</f>
        <v>0</v>
      </c>
      <c r="AE370" s="62" t="str">
        <f t="shared" si="214"/>
        <v/>
      </c>
      <c r="AF370" s="63" t="str">
        <f t="shared" si="215"/>
        <v/>
      </c>
      <c r="AG370" s="64" t="str">
        <f t="shared" si="216"/>
        <v/>
      </c>
      <c r="AH370" s="65" t="str">
        <f t="shared" si="217"/>
        <v/>
      </c>
      <c r="AI370" s="66" t="str">
        <f>IF(AE:AE="","",IF(R370="Refreshment Beverage",AK370*(Rates!J$19/100),ROUND(SUM(AH370*(Rates!$J$8/100)),4)))</f>
        <v/>
      </c>
      <c r="AJ370" s="67" t="str">
        <f t="shared" si="218"/>
        <v/>
      </c>
      <c r="AK370" s="22" t="str">
        <f t="shared" si="219"/>
        <v/>
      </c>
      <c r="AL370" s="62" t="str">
        <f t="shared" si="220"/>
        <v/>
      </c>
      <c r="AM370" s="63" t="str">
        <f>IF(AS370="","",IF(R370="Refreshment Beverage",ROUND(AS370*Rates!K$19,4),ROUND(AO370*(VLOOKUP(VALUE(Q370),Rates!G$4:L$12,3,0)),4)))</f>
        <v/>
      </c>
      <c r="AN370" s="68" t="str">
        <f>IF(AS370="","",IF(R370="Refreshment Beverage",AS370*(Rates!J$19/100),MAX(AM370,AB370)))</f>
        <v/>
      </c>
      <c r="AO370" s="69" t="str">
        <f t="shared" si="221"/>
        <v/>
      </c>
      <c r="AP370" s="69" t="str">
        <f t="shared" si="222"/>
        <v/>
      </c>
      <c r="AQ370" s="70" t="str">
        <f>IF(AS370="","",IF(R370="Refreshment Beverage",ROUND(SUM(VLOOKUP(Q:Q,Rates!G$15:L$19,3,0)*(AS370-Y370-Z370-AA370)),4),ROUND(SUM(Rates!$K$8*AS370),4)))</f>
        <v/>
      </c>
      <c r="AR370" s="66" t="str">
        <f t="shared" si="223"/>
        <v/>
      </c>
      <c r="AS370" s="22" t="str">
        <f t="shared" si="224"/>
        <v/>
      </c>
      <c r="AT370" s="62" t="str">
        <f t="shared" si="225"/>
        <v/>
      </c>
      <c r="AU370" s="63" t="str">
        <f>IF(AX370="","",IF(R370="Refreshment Beverage",ROUND((BA370-Y370-Z370-AA370)*VLOOKUP(VALUE(Q370),Rates!G$15:L$19,3,0),4),ROUND(AW370*(VLOOKUP(VALUE(Q370),Rates!G:L,3,0)),4)))</f>
        <v/>
      </c>
      <c r="AV370" s="68" t="str">
        <f t="shared" si="226"/>
        <v/>
      </c>
      <c r="AW370" s="69" t="str">
        <f t="shared" si="227"/>
        <v/>
      </c>
      <c r="AX370" s="65" t="str">
        <f t="shared" si="228"/>
        <v/>
      </c>
      <c r="AY370" s="70" t="str">
        <f>IF(AX370="","",IF(R370="Refreshment Beverage",ROUND(SUM(AX370*Rates!K$19),4),ROUND(SUM(AX370*(Rates!J$8/100)),4)))</f>
        <v/>
      </c>
      <c r="AZ370" s="67" t="str">
        <f t="shared" si="229"/>
        <v/>
      </c>
      <c r="BA370" s="22" t="str">
        <f t="shared" si="230"/>
        <v/>
      </c>
      <c r="BD370" s="171"/>
      <c r="BE370" s="171"/>
      <c r="BF370" s="171"/>
      <c r="BG370" s="171"/>
    </row>
    <row r="371" spans="11:59" ht="12.75" customHeight="1" x14ac:dyDescent="0.3">
      <c r="K371" s="42" t="str">
        <f t="shared" si="202"/>
        <v/>
      </c>
      <c r="L371" s="55" t="str">
        <f t="shared" si="203"/>
        <v/>
      </c>
      <c r="M371" s="43" t="str">
        <f t="shared" si="204"/>
        <v/>
      </c>
      <c r="N371" s="56" t="str" cm="1">
        <f t="array" ref="N371">IFERROR(IF(_xlfn.SINGLE(B:B)="","",IF(R371="Beer",SUM(LOOKUP(2,1/(Rates!$B$3:$B$5&lt;=W371)/(Rates!$C$3:$C$5&gt;=W371),Rates!$D$3:$D$5)*(X371/100)*W371),IF(R371="Refreshment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56" t="str">
        <f t="shared" si="205"/>
        <v/>
      </c>
      <c r="P371" s="53"/>
      <c r="Q371" s="14" t="str">
        <f t="shared" si="206"/>
        <v/>
      </c>
      <c r="R371" s="57" t="str">
        <f t="shared" si="207"/>
        <v/>
      </c>
      <c r="S371" s="58" t="str">
        <f>IF(B371="","",IF(R371="Refreshment Beverage",VLOOKUP(VALUE(Q371),Rates!G$15:L$19,2,0),VLOOKUP(VALUE(Q371),Rates!G$4:L$12,2,0)))</f>
        <v/>
      </c>
      <c r="T371" s="58" t="str">
        <f t="shared" si="208"/>
        <v/>
      </c>
      <c r="U371" s="58" t="str">
        <f t="shared" si="209"/>
        <v/>
      </c>
      <c r="V371" s="58" t="str">
        <f t="shared" si="210"/>
        <v/>
      </c>
      <c r="W371" s="58" t="str">
        <f t="shared" si="211"/>
        <v/>
      </c>
      <c r="X371" s="59" t="str">
        <f t="shared" si="212"/>
        <v/>
      </c>
      <c r="Y371" s="60" t="str">
        <f>IF(B:B="","",IF(R371="Refreshment Beverage",VLOOKUP(Q371,Rates!G$15:L$19,6,0)*W371,VLOOKUP(Q371,Rates!G$4:L$12,6,0)*W371))</f>
        <v/>
      </c>
      <c r="Z371" s="60" t="str">
        <f t="shared" si="213"/>
        <v/>
      </c>
      <c r="AA371" s="60" t="str">
        <f t="shared" si="201"/>
        <v/>
      </c>
      <c r="AB371" s="61" t="str" cm="1">
        <f t="array" ref="AB371">IF(_xlfn.SINGLE(B:B)="","",IF(R371="Refreshment Beverage","",IF(AND(R371="Beer",Q371=0),SUM(LOOKUP(2,1/(Rates!$B$15:$B$18&lt;=W371)/(Rates!$C$15:$C$18&gt;=W371),Rates!$D$15:$D$18)*W371),VLOOKUP(VALUE(_xlfn.SINGLE(Q:Q)),Rates!A:B,2,0)*W371)))</f>
        <v/>
      </c>
      <c r="AC371" s="61" t="str" cm="1">
        <f t="array" ref="AC371">IF(_xlfn.SINGLE(B:B)="","",IF(R371="Refreshment Beverage","",IF(AND(R371="Beer",Q371=0),SUM(LOOKUP(2,1/(Rates!$B$15:$B$18&lt;=W371)/(Rates!$C$15:$C$18&gt;=W371),Rates!$E$15:$E$18)*W371),VLOOKUP(VALUE(_xlfn.SINGLE(Q:Q)),Rates!A:C,3,0)*W371)))</f>
        <v/>
      </c>
      <c r="AD371" s="168">
        <f>IFERROR(IF(R371="Beer","",IF(OR(Q371=1,Q371=2,Q371=3,Q371=4),VLOOKUP(Q371,Rates!$A$31:$B$34,2,0)*W371,IF(V371=1,VLOOKUP(U371,'REB BEV MIN MKUP'!B:E,4,0),IF(V371&gt;1,VLOOKUP(VALUE(W371),'REB BEV MIN MKUP'!O:Q,3,0),0)))),0)</f>
        <v>0</v>
      </c>
      <c r="AE371" s="62" t="str">
        <f t="shared" si="214"/>
        <v/>
      </c>
      <c r="AF371" s="63" t="str">
        <f t="shared" si="215"/>
        <v/>
      </c>
      <c r="AG371" s="64" t="str">
        <f t="shared" si="216"/>
        <v/>
      </c>
      <c r="AH371" s="65" t="str">
        <f t="shared" si="217"/>
        <v/>
      </c>
      <c r="AI371" s="66" t="str">
        <f>IF(AE:AE="","",IF(R371="Refreshment Beverage",AK371*(Rates!J$19/100),ROUND(SUM(AH371*(Rates!$J$8/100)),4)))</f>
        <v/>
      </c>
      <c r="AJ371" s="67" t="str">
        <f t="shared" si="218"/>
        <v/>
      </c>
      <c r="AK371" s="22" t="str">
        <f t="shared" si="219"/>
        <v/>
      </c>
      <c r="AL371" s="62" t="str">
        <f t="shared" si="220"/>
        <v/>
      </c>
      <c r="AM371" s="63" t="str">
        <f>IF(AS371="","",IF(R371="Refreshment Beverage",ROUND(AS371*Rates!K$19,4),ROUND(AO371*(VLOOKUP(VALUE(Q371),Rates!G$4:L$12,3,0)),4)))</f>
        <v/>
      </c>
      <c r="AN371" s="68" t="str">
        <f>IF(AS371="","",IF(R371="Refreshment Beverage",AS371*(Rates!J$19/100),MAX(AM371,AB371)))</f>
        <v/>
      </c>
      <c r="AO371" s="69" t="str">
        <f t="shared" si="221"/>
        <v/>
      </c>
      <c r="AP371" s="69" t="str">
        <f t="shared" si="222"/>
        <v/>
      </c>
      <c r="AQ371" s="70" t="str">
        <f>IF(AS371="","",IF(R371="Refreshment Beverage",ROUND(SUM(VLOOKUP(Q:Q,Rates!G$15:L$19,3,0)*(AS371-Y371-Z371-AA371)),4),ROUND(SUM(Rates!$K$8*AS371),4)))</f>
        <v/>
      </c>
      <c r="AR371" s="66" t="str">
        <f t="shared" si="223"/>
        <v/>
      </c>
      <c r="AS371" s="22" t="str">
        <f t="shared" si="224"/>
        <v/>
      </c>
      <c r="AT371" s="62" t="str">
        <f t="shared" si="225"/>
        <v/>
      </c>
      <c r="AU371" s="63" t="str">
        <f>IF(AX371="","",IF(R371="Refreshment Beverage",ROUND((BA371-Y371-Z371-AA371)*VLOOKUP(VALUE(Q371),Rates!G$15:L$19,3,0),4),ROUND(AW371*(VLOOKUP(VALUE(Q371),Rates!G:L,3,0)),4)))</f>
        <v/>
      </c>
      <c r="AV371" s="68" t="str">
        <f t="shared" si="226"/>
        <v/>
      </c>
      <c r="AW371" s="69" t="str">
        <f t="shared" si="227"/>
        <v/>
      </c>
      <c r="AX371" s="65" t="str">
        <f t="shared" si="228"/>
        <v/>
      </c>
      <c r="AY371" s="70" t="str">
        <f>IF(AX371="","",IF(R371="Refreshment Beverage",ROUND(SUM(AX371*Rates!K$19),4),ROUND(SUM(AX371*(Rates!J$8/100)),4)))</f>
        <v/>
      </c>
      <c r="AZ371" s="67" t="str">
        <f t="shared" si="229"/>
        <v/>
      </c>
      <c r="BA371" s="22" t="str">
        <f t="shared" si="230"/>
        <v/>
      </c>
      <c r="BD371" s="171"/>
      <c r="BE371" s="171"/>
      <c r="BF371" s="171"/>
      <c r="BG371" s="171"/>
    </row>
    <row r="372" spans="11:59" ht="12.75" customHeight="1" x14ac:dyDescent="0.3">
      <c r="K372" s="42" t="str">
        <f t="shared" si="202"/>
        <v/>
      </c>
      <c r="L372" s="55" t="str">
        <f t="shared" si="203"/>
        <v/>
      </c>
      <c r="M372" s="43" t="str">
        <f t="shared" si="204"/>
        <v/>
      </c>
      <c r="N372" s="56" t="str" cm="1">
        <f t="array" ref="N372">IFERROR(IF(_xlfn.SINGLE(B:B)="","",IF(R372="Beer",SUM(LOOKUP(2,1/(Rates!$B$3:$B$5&lt;=W372)/(Rates!$C$3:$C$5&gt;=W372),Rates!$D$3:$D$5)*(X372/100)*W372),IF(R372="Refreshment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56" t="str">
        <f t="shared" si="205"/>
        <v/>
      </c>
      <c r="P372" s="53"/>
      <c r="Q372" s="14" t="str">
        <f t="shared" si="206"/>
        <v/>
      </c>
      <c r="R372" s="57" t="str">
        <f t="shared" si="207"/>
        <v/>
      </c>
      <c r="S372" s="58" t="str">
        <f>IF(B372="","",IF(R372="Refreshment Beverage",VLOOKUP(VALUE(Q372),Rates!G$15:L$19,2,0),VLOOKUP(VALUE(Q372),Rates!G$4:L$12,2,0)))</f>
        <v/>
      </c>
      <c r="T372" s="58" t="str">
        <f t="shared" si="208"/>
        <v/>
      </c>
      <c r="U372" s="58" t="str">
        <f t="shared" si="209"/>
        <v/>
      </c>
      <c r="V372" s="58" t="str">
        <f t="shared" si="210"/>
        <v/>
      </c>
      <c r="W372" s="58" t="str">
        <f t="shared" si="211"/>
        <v/>
      </c>
      <c r="X372" s="59" t="str">
        <f t="shared" si="212"/>
        <v/>
      </c>
      <c r="Y372" s="60" t="str">
        <f>IF(B:B="","",IF(R372="Refreshment Beverage",VLOOKUP(Q372,Rates!G$15:L$19,6,0)*W372,VLOOKUP(Q372,Rates!G$4:L$12,6,0)*W372))</f>
        <v/>
      </c>
      <c r="Z372" s="60" t="str">
        <f t="shared" si="213"/>
        <v/>
      </c>
      <c r="AA372" s="60" t="str">
        <f t="shared" si="201"/>
        <v/>
      </c>
      <c r="AB372" s="61" t="str" cm="1">
        <f t="array" ref="AB372">IF(_xlfn.SINGLE(B:B)="","",IF(R372="Refreshment Beverage","",IF(AND(R372="Beer",Q372=0),SUM(LOOKUP(2,1/(Rates!$B$15:$B$18&lt;=W372)/(Rates!$C$15:$C$18&gt;=W372),Rates!$D$15:$D$18)*W372),VLOOKUP(VALUE(_xlfn.SINGLE(Q:Q)),Rates!A:B,2,0)*W372)))</f>
        <v/>
      </c>
      <c r="AC372" s="61" t="str" cm="1">
        <f t="array" ref="AC372">IF(_xlfn.SINGLE(B:B)="","",IF(R372="Refreshment Beverage","",IF(AND(R372="Beer",Q372=0),SUM(LOOKUP(2,1/(Rates!$B$15:$B$18&lt;=W372)/(Rates!$C$15:$C$18&gt;=W372),Rates!$E$15:$E$18)*W372),VLOOKUP(VALUE(_xlfn.SINGLE(Q:Q)),Rates!A:C,3,0)*W372)))</f>
        <v/>
      </c>
      <c r="AD372" s="168">
        <f>IFERROR(IF(R372="Beer","",IF(OR(Q372=1,Q372=2,Q372=3,Q372=4),VLOOKUP(Q372,Rates!$A$31:$B$34,2,0)*W372,IF(V372=1,VLOOKUP(U372,'REB BEV MIN MKUP'!B:E,4,0),IF(V372&gt;1,VLOOKUP(VALUE(W372),'REB BEV MIN MKUP'!O:Q,3,0),0)))),0)</f>
        <v>0</v>
      </c>
      <c r="AE372" s="62" t="str">
        <f t="shared" si="214"/>
        <v/>
      </c>
      <c r="AF372" s="63" t="str">
        <f t="shared" si="215"/>
        <v/>
      </c>
      <c r="AG372" s="64" t="str">
        <f t="shared" si="216"/>
        <v/>
      </c>
      <c r="AH372" s="65" t="str">
        <f t="shared" si="217"/>
        <v/>
      </c>
      <c r="AI372" s="66" t="str">
        <f>IF(AE:AE="","",IF(R372="Refreshment Beverage",AK372*(Rates!J$19/100),ROUND(SUM(AH372*(Rates!$J$8/100)),4)))</f>
        <v/>
      </c>
      <c r="AJ372" s="67" t="str">
        <f t="shared" si="218"/>
        <v/>
      </c>
      <c r="AK372" s="22" t="str">
        <f t="shared" si="219"/>
        <v/>
      </c>
      <c r="AL372" s="62" t="str">
        <f t="shared" si="220"/>
        <v/>
      </c>
      <c r="AM372" s="63" t="str">
        <f>IF(AS372="","",IF(R372="Refreshment Beverage",ROUND(AS372*Rates!K$19,4),ROUND(AO372*(VLOOKUP(VALUE(Q372),Rates!G$4:L$12,3,0)),4)))</f>
        <v/>
      </c>
      <c r="AN372" s="68" t="str">
        <f>IF(AS372="","",IF(R372="Refreshment Beverage",AS372*(Rates!J$19/100),MAX(AM372,AB372)))</f>
        <v/>
      </c>
      <c r="AO372" s="69" t="str">
        <f t="shared" si="221"/>
        <v/>
      </c>
      <c r="AP372" s="69" t="str">
        <f t="shared" si="222"/>
        <v/>
      </c>
      <c r="AQ372" s="70" t="str">
        <f>IF(AS372="","",IF(R372="Refreshment Beverage",ROUND(SUM(VLOOKUP(Q:Q,Rates!G$15:L$19,3,0)*(AS372-Y372-Z372-AA372)),4),ROUND(SUM(Rates!$K$8*AS372),4)))</f>
        <v/>
      </c>
      <c r="AR372" s="66" t="str">
        <f t="shared" si="223"/>
        <v/>
      </c>
      <c r="AS372" s="22" t="str">
        <f t="shared" si="224"/>
        <v/>
      </c>
      <c r="AT372" s="62" t="str">
        <f t="shared" si="225"/>
        <v/>
      </c>
      <c r="AU372" s="63" t="str">
        <f>IF(AX372="","",IF(R372="Refreshment Beverage",ROUND((BA372-Y372-Z372-AA372)*VLOOKUP(VALUE(Q372),Rates!G$15:L$19,3,0),4),ROUND(AW372*(VLOOKUP(VALUE(Q372),Rates!G:L,3,0)),4)))</f>
        <v/>
      </c>
      <c r="AV372" s="68" t="str">
        <f t="shared" si="226"/>
        <v/>
      </c>
      <c r="AW372" s="69" t="str">
        <f t="shared" si="227"/>
        <v/>
      </c>
      <c r="AX372" s="65" t="str">
        <f t="shared" si="228"/>
        <v/>
      </c>
      <c r="AY372" s="70" t="str">
        <f>IF(AX372="","",IF(R372="Refreshment Beverage",ROUND(SUM(AX372*Rates!K$19),4),ROUND(SUM(AX372*(Rates!J$8/100)),4)))</f>
        <v/>
      </c>
      <c r="AZ372" s="67" t="str">
        <f t="shared" si="229"/>
        <v/>
      </c>
      <c r="BA372" s="22" t="str">
        <f t="shared" si="230"/>
        <v/>
      </c>
      <c r="BD372" s="171"/>
      <c r="BE372" s="171"/>
      <c r="BF372" s="171"/>
      <c r="BG372" s="171"/>
    </row>
    <row r="373" spans="11:59" ht="12.75" customHeight="1" x14ac:dyDescent="0.3">
      <c r="K373" s="42" t="str">
        <f t="shared" si="202"/>
        <v/>
      </c>
      <c r="L373" s="55" t="str">
        <f t="shared" si="203"/>
        <v/>
      </c>
      <c r="M373" s="43" t="str">
        <f t="shared" si="204"/>
        <v/>
      </c>
      <c r="N373" s="56" t="str" cm="1">
        <f t="array" ref="N373">IFERROR(IF(_xlfn.SINGLE(B:B)="","",IF(R373="Beer",SUM(LOOKUP(2,1/(Rates!$B$3:$B$5&lt;=W373)/(Rates!$C$3:$C$5&gt;=W373),Rates!$D$3:$D$5)*(X373/100)*W373),IF(R373="Refreshment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56" t="str">
        <f t="shared" si="205"/>
        <v/>
      </c>
      <c r="P373" s="53"/>
      <c r="Q373" s="14" t="str">
        <f t="shared" si="206"/>
        <v/>
      </c>
      <c r="R373" s="57" t="str">
        <f t="shared" si="207"/>
        <v/>
      </c>
      <c r="S373" s="58" t="str">
        <f>IF(B373="","",IF(R373="Refreshment Beverage",VLOOKUP(VALUE(Q373),Rates!G$15:L$19,2,0),VLOOKUP(VALUE(Q373),Rates!G$4:L$12,2,0)))</f>
        <v/>
      </c>
      <c r="T373" s="58" t="str">
        <f t="shared" si="208"/>
        <v/>
      </c>
      <c r="U373" s="58" t="str">
        <f t="shared" si="209"/>
        <v/>
      </c>
      <c r="V373" s="58" t="str">
        <f t="shared" si="210"/>
        <v/>
      </c>
      <c r="W373" s="58" t="str">
        <f t="shared" si="211"/>
        <v/>
      </c>
      <c r="X373" s="59" t="str">
        <f t="shared" si="212"/>
        <v/>
      </c>
      <c r="Y373" s="60" t="str">
        <f>IF(B:B="","",IF(R373="Refreshment Beverage",VLOOKUP(Q373,Rates!G$15:L$19,6,0)*W373,VLOOKUP(Q373,Rates!G$4:L$12,6,0)*W373))</f>
        <v/>
      </c>
      <c r="Z373" s="60" t="str">
        <f t="shared" si="213"/>
        <v/>
      </c>
      <c r="AA373" s="60" t="str">
        <f t="shared" si="201"/>
        <v/>
      </c>
      <c r="AB373" s="61" t="str" cm="1">
        <f t="array" ref="AB373">IF(_xlfn.SINGLE(B:B)="","",IF(R373="Refreshment Beverage","",IF(AND(R373="Beer",Q373=0),SUM(LOOKUP(2,1/(Rates!$B$15:$B$18&lt;=W373)/(Rates!$C$15:$C$18&gt;=W373),Rates!$D$15:$D$18)*W373),VLOOKUP(VALUE(_xlfn.SINGLE(Q:Q)),Rates!A:B,2,0)*W373)))</f>
        <v/>
      </c>
      <c r="AC373" s="61" t="str" cm="1">
        <f t="array" ref="AC373">IF(_xlfn.SINGLE(B:B)="","",IF(R373="Refreshment Beverage","",IF(AND(R373="Beer",Q373=0),SUM(LOOKUP(2,1/(Rates!$B$15:$B$18&lt;=W373)/(Rates!$C$15:$C$18&gt;=W373),Rates!$E$15:$E$18)*W373),VLOOKUP(VALUE(_xlfn.SINGLE(Q:Q)),Rates!A:C,3,0)*W373)))</f>
        <v/>
      </c>
      <c r="AD373" s="168">
        <f>IFERROR(IF(R373="Beer","",IF(OR(Q373=1,Q373=2,Q373=3,Q373=4),VLOOKUP(Q373,Rates!$A$31:$B$34,2,0)*W373,IF(V373=1,VLOOKUP(U373,'REB BEV MIN MKUP'!B:E,4,0),IF(V373&gt;1,VLOOKUP(VALUE(W373),'REB BEV MIN MKUP'!O:Q,3,0),0)))),0)</f>
        <v>0</v>
      </c>
      <c r="AE373" s="62" t="str">
        <f t="shared" si="214"/>
        <v/>
      </c>
      <c r="AF373" s="63" t="str">
        <f t="shared" si="215"/>
        <v/>
      </c>
      <c r="AG373" s="64" t="str">
        <f t="shared" si="216"/>
        <v/>
      </c>
      <c r="AH373" s="65" t="str">
        <f t="shared" si="217"/>
        <v/>
      </c>
      <c r="AI373" s="66" t="str">
        <f>IF(AE:AE="","",IF(R373="Refreshment Beverage",AK373*(Rates!J$19/100),ROUND(SUM(AH373*(Rates!$J$8/100)),4)))</f>
        <v/>
      </c>
      <c r="AJ373" s="67" t="str">
        <f t="shared" si="218"/>
        <v/>
      </c>
      <c r="AK373" s="22" t="str">
        <f t="shared" si="219"/>
        <v/>
      </c>
      <c r="AL373" s="62" t="str">
        <f t="shared" si="220"/>
        <v/>
      </c>
      <c r="AM373" s="63" t="str">
        <f>IF(AS373="","",IF(R373="Refreshment Beverage",ROUND(AS373*Rates!K$19,4),ROUND(AO373*(VLOOKUP(VALUE(Q373),Rates!G$4:L$12,3,0)),4)))</f>
        <v/>
      </c>
      <c r="AN373" s="68" t="str">
        <f>IF(AS373="","",IF(R373="Refreshment Beverage",AS373*(Rates!J$19/100),MAX(AM373,AB373)))</f>
        <v/>
      </c>
      <c r="AO373" s="69" t="str">
        <f t="shared" si="221"/>
        <v/>
      </c>
      <c r="AP373" s="69" t="str">
        <f t="shared" si="222"/>
        <v/>
      </c>
      <c r="AQ373" s="70" t="str">
        <f>IF(AS373="","",IF(R373="Refreshment Beverage",ROUND(SUM(VLOOKUP(Q:Q,Rates!G$15:L$19,3,0)*(AS373-Y373-Z373-AA373)),4),ROUND(SUM(Rates!$K$8*AS373),4)))</f>
        <v/>
      </c>
      <c r="AR373" s="66" t="str">
        <f t="shared" si="223"/>
        <v/>
      </c>
      <c r="AS373" s="22" t="str">
        <f t="shared" si="224"/>
        <v/>
      </c>
      <c r="AT373" s="62" t="str">
        <f t="shared" si="225"/>
        <v/>
      </c>
      <c r="AU373" s="63" t="str">
        <f>IF(AX373="","",IF(R373="Refreshment Beverage",ROUND((BA373-Y373-Z373-AA373)*VLOOKUP(VALUE(Q373),Rates!G$15:L$19,3,0),4),ROUND(AW373*(VLOOKUP(VALUE(Q373),Rates!G:L,3,0)),4)))</f>
        <v/>
      </c>
      <c r="AV373" s="68" t="str">
        <f t="shared" si="226"/>
        <v/>
      </c>
      <c r="AW373" s="69" t="str">
        <f t="shared" si="227"/>
        <v/>
      </c>
      <c r="AX373" s="65" t="str">
        <f t="shared" si="228"/>
        <v/>
      </c>
      <c r="AY373" s="70" t="str">
        <f>IF(AX373="","",IF(R373="Refreshment Beverage",ROUND(SUM(AX373*Rates!K$19),4),ROUND(SUM(AX373*(Rates!J$8/100)),4)))</f>
        <v/>
      </c>
      <c r="AZ373" s="67" t="str">
        <f t="shared" si="229"/>
        <v/>
      </c>
      <c r="BA373" s="22" t="str">
        <f t="shared" si="230"/>
        <v/>
      </c>
      <c r="BD373" s="171"/>
      <c r="BE373" s="171"/>
      <c r="BF373" s="171"/>
      <c r="BG373" s="171"/>
    </row>
    <row r="374" spans="11:59" ht="12.75" customHeight="1" x14ac:dyDescent="0.3">
      <c r="K374" s="42" t="str">
        <f t="shared" si="202"/>
        <v/>
      </c>
      <c r="L374" s="55" t="str">
        <f t="shared" si="203"/>
        <v/>
      </c>
      <c r="M374" s="43" t="str">
        <f t="shared" si="204"/>
        <v/>
      </c>
      <c r="N374" s="56" t="str" cm="1">
        <f t="array" ref="N374">IFERROR(IF(_xlfn.SINGLE(B:B)="","",IF(R374="Beer",SUM(LOOKUP(2,1/(Rates!$B$3:$B$5&lt;=W374)/(Rates!$C$3:$C$5&gt;=W374),Rates!$D$3:$D$5)*(X374/100)*W374),IF(R374="Refreshment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56" t="str">
        <f t="shared" si="205"/>
        <v/>
      </c>
      <c r="P374" s="53"/>
      <c r="Q374" s="14" t="str">
        <f t="shared" si="206"/>
        <v/>
      </c>
      <c r="R374" s="57" t="str">
        <f t="shared" si="207"/>
        <v/>
      </c>
      <c r="S374" s="58" t="str">
        <f>IF(B374="","",IF(R374="Refreshment Beverage",VLOOKUP(VALUE(Q374),Rates!G$15:L$19,2,0),VLOOKUP(VALUE(Q374),Rates!G$4:L$12,2,0)))</f>
        <v/>
      </c>
      <c r="T374" s="58" t="str">
        <f t="shared" si="208"/>
        <v/>
      </c>
      <c r="U374" s="58" t="str">
        <f t="shared" si="209"/>
        <v/>
      </c>
      <c r="V374" s="58" t="str">
        <f t="shared" si="210"/>
        <v/>
      </c>
      <c r="W374" s="58" t="str">
        <f t="shared" si="211"/>
        <v/>
      </c>
      <c r="X374" s="59" t="str">
        <f t="shared" si="212"/>
        <v/>
      </c>
      <c r="Y374" s="60" t="str">
        <f>IF(B:B="","",IF(R374="Refreshment Beverage",VLOOKUP(Q374,Rates!G$15:L$19,6,0)*W374,VLOOKUP(Q374,Rates!G$4:L$12,6,0)*W374))</f>
        <v/>
      </c>
      <c r="Z374" s="60" t="str">
        <f t="shared" si="213"/>
        <v/>
      </c>
      <c r="AA374" s="60" t="str">
        <f t="shared" si="201"/>
        <v/>
      </c>
      <c r="AB374" s="61" t="str" cm="1">
        <f t="array" ref="AB374">IF(_xlfn.SINGLE(B:B)="","",IF(R374="Refreshment Beverage","",IF(AND(R374="Beer",Q374=0),SUM(LOOKUP(2,1/(Rates!$B$15:$B$18&lt;=W374)/(Rates!$C$15:$C$18&gt;=W374),Rates!$D$15:$D$18)*W374),VLOOKUP(VALUE(_xlfn.SINGLE(Q:Q)),Rates!A:B,2,0)*W374)))</f>
        <v/>
      </c>
      <c r="AC374" s="61" t="str" cm="1">
        <f t="array" ref="AC374">IF(_xlfn.SINGLE(B:B)="","",IF(R374="Refreshment Beverage","",IF(AND(R374="Beer",Q374=0),SUM(LOOKUP(2,1/(Rates!$B$15:$B$18&lt;=W374)/(Rates!$C$15:$C$18&gt;=W374),Rates!$E$15:$E$18)*W374),VLOOKUP(VALUE(_xlfn.SINGLE(Q:Q)),Rates!A:C,3,0)*W374)))</f>
        <v/>
      </c>
      <c r="AD374" s="168">
        <f>IFERROR(IF(R374="Beer","",IF(OR(Q374=1,Q374=2,Q374=3,Q374=4),VLOOKUP(Q374,Rates!$A$31:$B$34,2,0)*W374,IF(V374=1,VLOOKUP(U374,'REB BEV MIN MKUP'!B:E,4,0),IF(V374&gt;1,VLOOKUP(VALUE(W374),'REB BEV MIN MKUP'!O:Q,3,0),0)))),0)</f>
        <v>0</v>
      </c>
      <c r="AE374" s="62" t="str">
        <f t="shared" si="214"/>
        <v/>
      </c>
      <c r="AF374" s="63" t="str">
        <f t="shared" si="215"/>
        <v/>
      </c>
      <c r="AG374" s="64" t="str">
        <f t="shared" si="216"/>
        <v/>
      </c>
      <c r="AH374" s="65" t="str">
        <f t="shared" si="217"/>
        <v/>
      </c>
      <c r="AI374" s="66" t="str">
        <f>IF(AE:AE="","",IF(R374="Refreshment Beverage",AK374*(Rates!J$19/100),ROUND(SUM(AH374*(Rates!$J$8/100)),4)))</f>
        <v/>
      </c>
      <c r="AJ374" s="67" t="str">
        <f t="shared" si="218"/>
        <v/>
      </c>
      <c r="AK374" s="22" t="str">
        <f t="shared" si="219"/>
        <v/>
      </c>
      <c r="AL374" s="62" t="str">
        <f t="shared" si="220"/>
        <v/>
      </c>
      <c r="AM374" s="63" t="str">
        <f>IF(AS374="","",IF(R374="Refreshment Beverage",ROUND(AS374*Rates!K$19,4),ROUND(AO374*(VLOOKUP(VALUE(Q374),Rates!G$4:L$12,3,0)),4)))</f>
        <v/>
      </c>
      <c r="AN374" s="68" t="str">
        <f>IF(AS374="","",IF(R374="Refreshment Beverage",AS374*(Rates!J$19/100),MAX(AM374,AB374)))</f>
        <v/>
      </c>
      <c r="AO374" s="69" t="str">
        <f t="shared" si="221"/>
        <v/>
      </c>
      <c r="AP374" s="69" t="str">
        <f t="shared" si="222"/>
        <v/>
      </c>
      <c r="AQ374" s="70" t="str">
        <f>IF(AS374="","",IF(R374="Refreshment Beverage",ROUND(SUM(VLOOKUP(Q:Q,Rates!G$15:L$19,3,0)*(AS374-Y374-Z374-AA374)),4),ROUND(SUM(Rates!$K$8*AS374),4)))</f>
        <v/>
      </c>
      <c r="AR374" s="66" t="str">
        <f t="shared" si="223"/>
        <v/>
      </c>
      <c r="AS374" s="22" t="str">
        <f t="shared" si="224"/>
        <v/>
      </c>
      <c r="AT374" s="62" t="str">
        <f t="shared" si="225"/>
        <v/>
      </c>
      <c r="AU374" s="63" t="str">
        <f>IF(AX374="","",IF(R374="Refreshment Beverage",ROUND((BA374-Y374-Z374-AA374)*VLOOKUP(VALUE(Q374),Rates!G$15:L$19,3,0),4),ROUND(AW374*(VLOOKUP(VALUE(Q374),Rates!G:L,3,0)),4)))</f>
        <v/>
      </c>
      <c r="AV374" s="68" t="str">
        <f t="shared" si="226"/>
        <v/>
      </c>
      <c r="AW374" s="69" t="str">
        <f t="shared" si="227"/>
        <v/>
      </c>
      <c r="AX374" s="65" t="str">
        <f t="shared" si="228"/>
        <v/>
      </c>
      <c r="AY374" s="70" t="str">
        <f>IF(AX374="","",IF(R374="Refreshment Beverage",ROUND(SUM(AX374*Rates!K$19),4),ROUND(SUM(AX374*(Rates!J$8/100)),4)))</f>
        <v/>
      </c>
      <c r="AZ374" s="67" t="str">
        <f t="shared" si="229"/>
        <v/>
      </c>
      <c r="BA374" s="22" t="str">
        <f t="shared" si="230"/>
        <v/>
      </c>
      <c r="BD374" s="171"/>
      <c r="BE374" s="171"/>
      <c r="BF374" s="171"/>
      <c r="BG374" s="171"/>
    </row>
    <row r="375" spans="11:59" ht="12.75" customHeight="1" x14ac:dyDescent="0.3">
      <c r="K375" s="42" t="str">
        <f t="shared" si="202"/>
        <v/>
      </c>
      <c r="L375" s="55" t="str">
        <f t="shared" si="203"/>
        <v/>
      </c>
      <c r="M375" s="43" t="str">
        <f t="shared" si="204"/>
        <v/>
      </c>
      <c r="N375" s="56" t="str" cm="1">
        <f t="array" ref="N375">IFERROR(IF(_xlfn.SINGLE(B:B)="","",IF(R375="Beer",SUM(LOOKUP(2,1/(Rates!$B$3:$B$5&lt;=W375)/(Rates!$C$3:$C$5&gt;=W375),Rates!$D$3:$D$5)*(X375/100)*W375),IF(R375="Refreshment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56" t="str">
        <f t="shared" si="205"/>
        <v/>
      </c>
      <c r="P375" s="53"/>
      <c r="Q375" s="14" t="str">
        <f t="shared" si="206"/>
        <v/>
      </c>
      <c r="R375" s="57" t="str">
        <f t="shared" si="207"/>
        <v/>
      </c>
      <c r="S375" s="58" t="str">
        <f>IF(B375="","",IF(R375="Refreshment Beverage",VLOOKUP(VALUE(Q375),Rates!G$15:L$19,2,0),VLOOKUP(VALUE(Q375),Rates!G$4:L$12,2,0)))</f>
        <v/>
      </c>
      <c r="T375" s="58" t="str">
        <f t="shared" si="208"/>
        <v/>
      </c>
      <c r="U375" s="58" t="str">
        <f t="shared" si="209"/>
        <v/>
      </c>
      <c r="V375" s="58" t="str">
        <f t="shared" si="210"/>
        <v/>
      </c>
      <c r="W375" s="58" t="str">
        <f t="shared" si="211"/>
        <v/>
      </c>
      <c r="X375" s="59" t="str">
        <f t="shared" si="212"/>
        <v/>
      </c>
      <c r="Y375" s="60" t="str">
        <f>IF(B:B="","",IF(R375="Refreshment Beverage",VLOOKUP(Q375,Rates!G$15:L$19,6,0)*W375,VLOOKUP(Q375,Rates!G$4:L$12,6,0)*W375))</f>
        <v/>
      </c>
      <c r="Z375" s="60" t="str">
        <f t="shared" si="213"/>
        <v/>
      </c>
      <c r="AA375" s="60" t="str">
        <f t="shared" si="201"/>
        <v/>
      </c>
      <c r="AB375" s="61" t="str" cm="1">
        <f t="array" ref="AB375">IF(_xlfn.SINGLE(B:B)="","",IF(R375="Refreshment Beverage","",IF(AND(R375="Beer",Q375=0),SUM(LOOKUP(2,1/(Rates!$B$15:$B$18&lt;=W375)/(Rates!$C$15:$C$18&gt;=W375),Rates!$D$15:$D$18)*W375),VLOOKUP(VALUE(_xlfn.SINGLE(Q:Q)),Rates!A:B,2,0)*W375)))</f>
        <v/>
      </c>
      <c r="AC375" s="61" t="str" cm="1">
        <f t="array" ref="AC375">IF(_xlfn.SINGLE(B:B)="","",IF(R375="Refreshment Beverage","",IF(AND(R375="Beer",Q375=0),SUM(LOOKUP(2,1/(Rates!$B$15:$B$18&lt;=W375)/(Rates!$C$15:$C$18&gt;=W375),Rates!$E$15:$E$18)*W375),VLOOKUP(VALUE(_xlfn.SINGLE(Q:Q)),Rates!A:C,3,0)*W375)))</f>
        <v/>
      </c>
      <c r="AD375" s="168">
        <f>IFERROR(IF(R375="Beer","",IF(OR(Q375=1,Q375=2,Q375=3,Q375=4),VLOOKUP(Q375,Rates!$A$31:$B$34,2,0)*W375,IF(V375=1,VLOOKUP(U375,'REB BEV MIN MKUP'!B:E,4,0),IF(V375&gt;1,VLOOKUP(VALUE(W375),'REB BEV MIN MKUP'!O:Q,3,0),0)))),0)</f>
        <v>0</v>
      </c>
      <c r="AE375" s="62" t="str">
        <f t="shared" si="214"/>
        <v/>
      </c>
      <c r="AF375" s="63" t="str">
        <f t="shared" si="215"/>
        <v/>
      </c>
      <c r="AG375" s="64" t="str">
        <f t="shared" si="216"/>
        <v/>
      </c>
      <c r="AH375" s="65" t="str">
        <f t="shared" si="217"/>
        <v/>
      </c>
      <c r="AI375" s="66" t="str">
        <f>IF(AE:AE="","",IF(R375="Refreshment Beverage",AK375*(Rates!J$19/100),ROUND(SUM(AH375*(Rates!$J$8/100)),4)))</f>
        <v/>
      </c>
      <c r="AJ375" s="67" t="str">
        <f t="shared" si="218"/>
        <v/>
      </c>
      <c r="AK375" s="22" t="str">
        <f t="shared" si="219"/>
        <v/>
      </c>
      <c r="AL375" s="62" t="str">
        <f t="shared" si="220"/>
        <v/>
      </c>
      <c r="AM375" s="63" t="str">
        <f>IF(AS375="","",IF(R375="Refreshment Beverage",ROUND(AS375*Rates!K$19,4),ROUND(AO375*(VLOOKUP(VALUE(Q375),Rates!G$4:L$12,3,0)),4)))</f>
        <v/>
      </c>
      <c r="AN375" s="68" t="str">
        <f>IF(AS375="","",IF(R375="Refreshment Beverage",AS375*(Rates!J$19/100),MAX(AM375,AB375)))</f>
        <v/>
      </c>
      <c r="AO375" s="69" t="str">
        <f t="shared" si="221"/>
        <v/>
      </c>
      <c r="AP375" s="69" t="str">
        <f t="shared" si="222"/>
        <v/>
      </c>
      <c r="AQ375" s="70" t="str">
        <f>IF(AS375="","",IF(R375="Refreshment Beverage",ROUND(SUM(VLOOKUP(Q:Q,Rates!G$15:L$19,3,0)*(AS375-Y375-Z375-AA375)),4),ROUND(SUM(Rates!$K$8*AS375),4)))</f>
        <v/>
      </c>
      <c r="AR375" s="66" t="str">
        <f t="shared" si="223"/>
        <v/>
      </c>
      <c r="AS375" s="22" t="str">
        <f t="shared" si="224"/>
        <v/>
      </c>
      <c r="AT375" s="62" t="str">
        <f t="shared" si="225"/>
        <v/>
      </c>
      <c r="AU375" s="63" t="str">
        <f>IF(AX375="","",IF(R375="Refreshment Beverage",ROUND((BA375-Y375-Z375-AA375)*VLOOKUP(VALUE(Q375),Rates!G$15:L$19,3,0),4),ROUND(AW375*(VLOOKUP(VALUE(Q375),Rates!G:L,3,0)),4)))</f>
        <v/>
      </c>
      <c r="AV375" s="68" t="str">
        <f t="shared" si="226"/>
        <v/>
      </c>
      <c r="AW375" s="69" t="str">
        <f t="shared" si="227"/>
        <v/>
      </c>
      <c r="AX375" s="65" t="str">
        <f t="shared" si="228"/>
        <v/>
      </c>
      <c r="AY375" s="70" t="str">
        <f>IF(AX375="","",IF(R375="Refreshment Beverage",ROUND(SUM(AX375*Rates!K$19),4),ROUND(SUM(AX375*(Rates!J$8/100)),4)))</f>
        <v/>
      </c>
      <c r="AZ375" s="67" t="str">
        <f t="shared" si="229"/>
        <v/>
      </c>
      <c r="BA375" s="22" t="str">
        <f t="shared" si="230"/>
        <v/>
      </c>
      <c r="BD375" s="171"/>
      <c r="BE375" s="171"/>
      <c r="BF375" s="171"/>
      <c r="BG375" s="171"/>
    </row>
    <row r="376" spans="11:59" ht="12.75" customHeight="1" x14ac:dyDescent="0.3">
      <c r="K376" s="42" t="str">
        <f t="shared" si="202"/>
        <v/>
      </c>
      <c r="L376" s="55" t="str">
        <f t="shared" si="203"/>
        <v/>
      </c>
      <c r="M376" s="43" t="str">
        <f t="shared" si="204"/>
        <v/>
      </c>
      <c r="N376" s="56" t="str" cm="1">
        <f t="array" ref="N376">IFERROR(IF(_xlfn.SINGLE(B:B)="","",IF(R376="Beer",SUM(LOOKUP(2,1/(Rates!$B$3:$B$5&lt;=W376)/(Rates!$C$3:$C$5&gt;=W376),Rates!$D$3:$D$5)*(X376/100)*W376),IF(R376="Refreshment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56" t="str">
        <f t="shared" si="205"/>
        <v/>
      </c>
      <c r="P376" s="53"/>
      <c r="Q376" s="14" t="str">
        <f t="shared" si="206"/>
        <v/>
      </c>
      <c r="R376" s="57" t="str">
        <f t="shared" si="207"/>
        <v/>
      </c>
      <c r="S376" s="58" t="str">
        <f>IF(B376="","",IF(R376="Refreshment Beverage",VLOOKUP(VALUE(Q376),Rates!G$15:L$19,2,0),VLOOKUP(VALUE(Q376),Rates!G$4:L$12,2,0)))</f>
        <v/>
      </c>
      <c r="T376" s="58" t="str">
        <f t="shared" si="208"/>
        <v/>
      </c>
      <c r="U376" s="58" t="str">
        <f t="shared" si="209"/>
        <v/>
      </c>
      <c r="V376" s="58" t="str">
        <f t="shared" si="210"/>
        <v/>
      </c>
      <c r="W376" s="58" t="str">
        <f t="shared" si="211"/>
        <v/>
      </c>
      <c r="X376" s="59" t="str">
        <f t="shared" si="212"/>
        <v/>
      </c>
      <c r="Y376" s="60" t="str">
        <f>IF(B:B="","",IF(R376="Refreshment Beverage",VLOOKUP(Q376,Rates!G$15:L$19,6,0)*W376,VLOOKUP(Q376,Rates!G$4:L$12,6,0)*W376))</f>
        <v/>
      </c>
      <c r="Z376" s="60" t="str">
        <f t="shared" si="213"/>
        <v/>
      </c>
      <c r="AA376" s="60" t="str">
        <f t="shared" si="201"/>
        <v/>
      </c>
      <c r="AB376" s="61" t="str" cm="1">
        <f t="array" ref="AB376">IF(_xlfn.SINGLE(B:B)="","",IF(R376="Refreshment Beverage","",IF(AND(R376="Beer",Q376=0),SUM(LOOKUP(2,1/(Rates!$B$15:$B$18&lt;=W376)/(Rates!$C$15:$C$18&gt;=W376),Rates!$D$15:$D$18)*W376),VLOOKUP(VALUE(_xlfn.SINGLE(Q:Q)),Rates!A:B,2,0)*W376)))</f>
        <v/>
      </c>
      <c r="AC376" s="61" t="str" cm="1">
        <f t="array" ref="AC376">IF(_xlfn.SINGLE(B:B)="","",IF(R376="Refreshment Beverage","",IF(AND(R376="Beer",Q376=0),SUM(LOOKUP(2,1/(Rates!$B$15:$B$18&lt;=W376)/(Rates!$C$15:$C$18&gt;=W376),Rates!$E$15:$E$18)*W376),VLOOKUP(VALUE(_xlfn.SINGLE(Q:Q)),Rates!A:C,3,0)*W376)))</f>
        <v/>
      </c>
      <c r="AD376" s="168">
        <f>IFERROR(IF(R376="Beer","",IF(OR(Q376=1,Q376=2,Q376=3,Q376=4),VLOOKUP(Q376,Rates!$A$31:$B$34,2,0)*W376,IF(V376=1,VLOOKUP(U376,'REB BEV MIN MKUP'!B:E,4,0),IF(V376&gt;1,VLOOKUP(VALUE(W376),'REB BEV MIN MKUP'!O:Q,3,0),0)))),0)</f>
        <v>0</v>
      </c>
      <c r="AE376" s="62" t="str">
        <f t="shared" si="214"/>
        <v/>
      </c>
      <c r="AF376" s="63" t="str">
        <f t="shared" si="215"/>
        <v/>
      </c>
      <c r="AG376" s="64" t="str">
        <f t="shared" si="216"/>
        <v/>
      </c>
      <c r="AH376" s="65" t="str">
        <f t="shared" si="217"/>
        <v/>
      </c>
      <c r="AI376" s="66" t="str">
        <f>IF(AE:AE="","",IF(R376="Refreshment Beverage",AK376*(Rates!J$19/100),ROUND(SUM(AH376*(Rates!$J$8/100)),4)))</f>
        <v/>
      </c>
      <c r="AJ376" s="67" t="str">
        <f t="shared" si="218"/>
        <v/>
      </c>
      <c r="AK376" s="22" t="str">
        <f t="shared" si="219"/>
        <v/>
      </c>
      <c r="AL376" s="62" t="str">
        <f t="shared" si="220"/>
        <v/>
      </c>
      <c r="AM376" s="63" t="str">
        <f>IF(AS376="","",IF(R376="Refreshment Beverage",ROUND(AS376*Rates!K$19,4),ROUND(AO376*(VLOOKUP(VALUE(Q376),Rates!G$4:L$12,3,0)),4)))</f>
        <v/>
      </c>
      <c r="AN376" s="68" t="str">
        <f>IF(AS376="","",IF(R376="Refreshment Beverage",AS376*(Rates!J$19/100),MAX(AM376,AB376)))</f>
        <v/>
      </c>
      <c r="AO376" s="69" t="str">
        <f t="shared" si="221"/>
        <v/>
      </c>
      <c r="AP376" s="69" t="str">
        <f t="shared" si="222"/>
        <v/>
      </c>
      <c r="AQ376" s="70" t="str">
        <f>IF(AS376="","",IF(R376="Refreshment Beverage",ROUND(SUM(VLOOKUP(Q:Q,Rates!G$15:L$19,3,0)*(AS376-Y376-Z376-AA376)),4),ROUND(SUM(Rates!$K$8*AS376),4)))</f>
        <v/>
      </c>
      <c r="AR376" s="66" t="str">
        <f t="shared" si="223"/>
        <v/>
      </c>
      <c r="AS376" s="22" t="str">
        <f t="shared" si="224"/>
        <v/>
      </c>
      <c r="AT376" s="62" t="str">
        <f t="shared" si="225"/>
        <v/>
      </c>
      <c r="AU376" s="63" t="str">
        <f>IF(AX376="","",IF(R376="Refreshment Beverage",ROUND((BA376-Y376-Z376-AA376)*VLOOKUP(VALUE(Q376),Rates!G$15:L$19,3,0),4),ROUND(AW376*(VLOOKUP(VALUE(Q376),Rates!G:L,3,0)),4)))</f>
        <v/>
      </c>
      <c r="AV376" s="68" t="str">
        <f t="shared" si="226"/>
        <v/>
      </c>
      <c r="AW376" s="69" t="str">
        <f t="shared" si="227"/>
        <v/>
      </c>
      <c r="AX376" s="65" t="str">
        <f t="shared" si="228"/>
        <v/>
      </c>
      <c r="AY376" s="70" t="str">
        <f>IF(AX376="","",IF(R376="Refreshment Beverage",ROUND(SUM(AX376*Rates!K$19),4),ROUND(SUM(AX376*(Rates!J$8/100)),4)))</f>
        <v/>
      </c>
      <c r="AZ376" s="67" t="str">
        <f t="shared" si="229"/>
        <v/>
      </c>
      <c r="BA376" s="22" t="str">
        <f t="shared" si="230"/>
        <v/>
      </c>
      <c r="BD376" s="171"/>
      <c r="BE376" s="171"/>
      <c r="BF376" s="171"/>
      <c r="BG376" s="171"/>
    </row>
    <row r="377" spans="11:59" ht="12.75" customHeight="1" x14ac:dyDescent="0.3">
      <c r="K377" s="42" t="str">
        <f t="shared" si="202"/>
        <v/>
      </c>
      <c r="L377" s="55" t="str">
        <f t="shared" si="203"/>
        <v/>
      </c>
      <c r="M377" s="43" t="str">
        <f t="shared" si="204"/>
        <v/>
      </c>
      <c r="N377" s="56" t="str" cm="1">
        <f t="array" ref="N377">IFERROR(IF(_xlfn.SINGLE(B:B)="","",IF(R377="Beer",SUM(LOOKUP(2,1/(Rates!$B$3:$B$5&lt;=W377)/(Rates!$C$3:$C$5&gt;=W377),Rates!$D$3:$D$5)*(X377/100)*W377),IF(R377="Refreshment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56" t="str">
        <f t="shared" si="205"/>
        <v/>
      </c>
      <c r="P377" s="53"/>
      <c r="Q377" s="14" t="str">
        <f t="shared" si="206"/>
        <v/>
      </c>
      <c r="R377" s="57" t="str">
        <f t="shared" si="207"/>
        <v/>
      </c>
      <c r="S377" s="58" t="str">
        <f>IF(B377="","",IF(R377="Refreshment Beverage",VLOOKUP(VALUE(Q377),Rates!G$15:L$19,2,0),VLOOKUP(VALUE(Q377),Rates!G$4:L$12,2,0)))</f>
        <v/>
      </c>
      <c r="T377" s="58" t="str">
        <f t="shared" si="208"/>
        <v/>
      </c>
      <c r="U377" s="58" t="str">
        <f t="shared" si="209"/>
        <v/>
      </c>
      <c r="V377" s="58" t="str">
        <f t="shared" si="210"/>
        <v/>
      </c>
      <c r="W377" s="58" t="str">
        <f t="shared" si="211"/>
        <v/>
      </c>
      <c r="X377" s="59" t="str">
        <f t="shared" si="212"/>
        <v/>
      </c>
      <c r="Y377" s="60" t="str">
        <f>IF(B:B="","",IF(R377="Refreshment Beverage",VLOOKUP(Q377,Rates!G$15:L$19,6,0)*W377,VLOOKUP(Q377,Rates!G$4:L$12,6,0)*W377))</f>
        <v/>
      </c>
      <c r="Z377" s="60" t="str">
        <f t="shared" si="213"/>
        <v/>
      </c>
      <c r="AA377" s="60" t="str">
        <f t="shared" si="201"/>
        <v/>
      </c>
      <c r="AB377" s="61" t="str" cm="1">
        <f t="array" ref="AB377">IF(_xlfn.SINGLE(B:B)="","",IF(R377="Refreshment Beverage","",IF(AND(R377="Beer",Q377=0),SUM(LOOKUP(2,1/(Rates!$B$15:$B$18&lt;=W377)/(Rates!$C$15:$C$18&gt;=W377),Rates!$D$15:$D$18)*W377),VLOOKUP(VALUE(_xlfn.SINGLE(Q:Q)),Rates!A:B,2,0)*W377)))</f>
        <v/>
      </c>
      <c r="AC377" s="61" t="str" cm="1">
        <f t="array" ref="AC377">IF(_xlfn.SINGLE(B:B)="","",IF(R377="Refreshment Beverage","",IF(AND(R377="Beer",Q377=0),SUM(LOOKUP(2,1/(Rates!$B$15:$B$18&lt;=W377)/(Rates!$C$15:$C$18&gt;=W377),Rates!$E$15:$E$18)*W377),VLOOKUP(VALUE(_xlfn.SINGLE(Q:Q)),Rates!A:C,3,0)*W377)))</f>
        <v/>
      </c>
      <c r="AD377" s="168">
        <f>IFERROR(IF(R377="Beer","",IF(OR(Q377=1,Q377=2,Q377=3,Q377=4),VLOOKUP(Q377,Rates!$A$31:$B$34,2,0)*W377,IF(V377=1,VLOOKUP(U377,'REB BEV MIN MKUP'!B:E,4,0),IF(V377&gt;1,VLOOKUP(VALUE(W377),'REB BEV MIN MKUP'!O:Q,3,0),0)))),0)</f>
        <v>0</v>
      </c>
      <c r="AE377" s="62" t="str">
        <f t="shared" si="214"/>
        <v/>
      </c>
      <c r="AF377" s="63" t="str">
        <f t="shared" si="215"/>
        <v/>
      </c>
      <c r="AG377" s="64" t="str">
        <f t="shared" si="216"/>
        <v/>
      </c>
      <c r="AH377" s="65" t="str">
        <f t="shared" si="217"/>
        <v/>
      </c>
      <c r="AI377" s="66" t="str">
        <f>IF(AE:AE="","",IF(R377="Refreshment Beverage",AK377*(Rates!J$19/100),ROUND(SUM(AH377*(Rates!$J$8/100)),4)))</f>
        <v/>
      </c>
      <c r="AJ377" s="67" t="str">
        <f t="shared" si="218"/>
        <v/>
      </c>
      <c r="AK377" s="22" t="str">
        <f t="shared" si="219"/>
        <v/>
      </c>
      <c r="AL377" s="62" t="str">
        <f t="shared" si="220"/>
        <v/>
      </c>
      <c r="AM377" s="63" t="str">
        <f>IF(AS377="","",IF(R377="Refreshment Beverage",ROUND(AS377*Rates!K$19,4),ROUND(AO377*(VLOOKUP(VALUE(Q377),Rates!G$4:L$12,3,0)),4)))</f>
        <v/>
      </c>
      <c r="AN377" s="68" t="str">
        <f>IF(AS377="","",IF(R377="Refreshment Beverage",AS377*(Rates!J$19/100),MAX(AM377,AB377)))</f>
        <v/>
      </c>
      <c r="AO377" s="69" t="str">
        <f t="shared" si="221"/>
        <v/>
      </c>
      <c r="AP377" s="69" t="str">
        <f t="shared" si="222"/>
        <v/>
      </c>
      <c r="AQ377" s="70" t="str">
        <f>IF(AS377="","",IF(R377="Refreshment Beverage",ROUND(SUM(VLOOKUP(Q:Q,Rates!G$15:L$19,3,0)*(AS377-Y377-Z377-AA377)),4),ROUND(SUM(Rates!$K$8*AS377),4)))</f>
        <v/>
      </c>
      <c r="AR377" s="66" t="str">
        <f t="shared" si="223"/>
        <v/>
      </c>
      <c r="AS377" s="22" t="str">
        <f t="shared" si="224"/>
        <v/>
      </c>
      <c r="AT377" s="62" t="str">
        <f t="shared" si="225"/>
        <v/>
      </c>
      <c r="AU377" s="63" t="str">
        <f>IF(AX377="","",IF(R377="Refreshment Beverage",ROUND((BA377-Y377-Z377-AA377)*VLOOKUP(VALUE(Q377),Rates!G$15:L$19,3,0),4),ROUND(AW377*(VLOOKUP(VALUE(Q377),Rates!G:L,3,0)),4)))</f>
        <v/>
      </c>
      <c r="AV377" s="68" t="str">
        <f t="shared" si="226"/>
        <v/>
      </c>
      <c r="AW377" s="69" t="str">
        <f t="shared" si="227"/>
        <v/>
      </c>
      <c r="AX377" s="65" t="str">
        <f t="shared" si="228"/>
        <v/>
      </c>
      <c r="AY377" s="70" t="str">
        <f>IF(AX377="","",IF(R377="Refreshment Beverage",ROUND(SUM(AX377*Rates!K$19),4),ROUND(SUM(AX377*(Rates!J$8/100)),4)))</f>
        <v/>
      </c>
      <c r="AZ377" s="67" t="str">
        <f t="shared" si="229"/>
        <v/>
      </c>
      <c r="BA377" s="22" t="str">
        <f t="shared" si="230"/>
        <v/>
      </c>
      <c r="BD377" s="171"/>
      <c r="BE377" s="171"/>
      <c r="BF377" s="171"/>
      <c r="BG377" s="171"/>
    </row>
    <row r="378" spans="11:59" ht="12.75" customHeight="1" x14ac:dyDescent="0.3">
      <c r="K378" s="42" t="str">
        <f t="shared" si="202"/>
        <v/>
      </c>
      <c r="L378" s="55" t="str">
        <f t="shared" si="203"/>
        <v/>
      </c>
      <c r="M378" s="43" t="str">
        <f t="shared" si="204"/>
        <v/>
      </c>
      <c r="N378" s="56" t="str" cm="1">
        <f t="array" ref="N378">IFERROR(IF(_xlfn.SINGLE(B:B)="","",IF(R378="Beer",SUM(LOOKUP(2,1/(Rates!$B$3:$B$5&lt;=W378)/(Rates!$C$3:$C$5&gt;=W378),Rates!$D$3:$D$5)*(X378/100)*W378),IF(R378="Refreshment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56" t="str">
        <f t="shared" si="205"/>
        <v/>
      </c>
      <c r="P378" s="53"/>
      <c r="Q378" s="14" t="str">
        <f t="shared" si="206"/>
        <v/>
      </c>
      <c r="R378" s="57" t="str">
        <f t="shared" si="207"/>
        <v/>
      </c>
      <c r="S378" s="58" t="str">
        <f>IF(B378="","",IF(R378="Refreshment Beverage",VLOOKUP(VALUE(Q378),Rates!G$15:L$19,2,0),VLOOKUP(VALUE(Q378),Rates!G$4:L$12,2,0)))</f>
        <v/>
      </c>
      <c r="T378" s="58" t="str">
        <f t="shared" si="208"/>
        <v/>
      </c>
      <c r="U378" s="58" t="str">
        <f t="shared" si="209"/>
        <v/>
      </c>
      <c r="V378" s="58" t="str">
        <f t="shared" si="210"/>
        <v/>
      </c>
      <c r="W378" s="58" t="str">
        <f t="shared" si="211"/>
        <v/>
      </c>
      <c r="X378" s="59" t="str">
        <f t="shared" si="212"/>
        <v/>
      </c>
      <c r="Y378" s="60" t="str">
        <f>IF(B:B="","",IF(R378="Refreshment Beverage",VLOOKUP(Q378,Rates!G$15:L$19,6,0)*W378,VLOOKUP(Q378,Rates!G$4:L$12,6,0)*W378))</f>
        <v/>
      </c>
      <c r="Z378" s="60" t="str">
        <f t="shared" si="213"/>
        <v/>
      </c>
      <c r="AA378" s="60" t="str">
        <f t="shared" si="201"/>
        <v/>
      </c>
      <c r="AB378" s="61" t="str" cm="1">
        <f t="array" ref="AB378">IF(_xlfn.SINGLE(B:B)="","",IF(R378="Refreshment Beverage","",IF(AND(R378="Beer",Q378=0),SUM(LOOKUP(2,1/(Rates!$B$15:$B$18&lt;=W378)/(Rates!$C$15:$C$18&gt;=W378),Rates!$D$15:$D$18)*W378),VLOOKUP(VALUE(_xlfn.SINGLE(Q:Q)),Rates!A:B,2,0)*W378)))</f>
        <v/>
      </c>
      <c r="AC378" s="61" t="str" cm="1">
        <f t="array" ref="AC378">IF(_xlfn.SINGLE(B:B)="","",IF(R378="Refreshment Beverage","",IF(AND(R378="Beer",Q378=0),SUM(LOOKUP(2,1/(Rates!$B$15:$B$18&lt;=W378)/(Rates!$C$15:$C$18&gt;=W378),Rates!$E$15:$E$18)*W378),VLOOKUP(VALUE(_xlfn.SINGLE(Q:Q)),Rates!A:C,3,0)*W378)))</f>
        <v/>
      </c>
      <c r="AD378" s="168">
        <f>IFERROR(IF(R378="Beer","",IF(OR(Q378=1,Q378=2,Q378=3,Q378=4),VLOOKUP(Q378,Rates!$A$31:$B$34,2,0)*W378,IF(V378=1,VLOOKUP(U378,'REB BEV MIN MKUP'!B:E,4,0),IF(V378&gt;1,VLOOKUP(VALUE(W378),'REB BEV MIN MKUP'!O:Q,3,0),0)))),0)</f>
        <v>0</v>
      </c>
      <c r="AE378" s="62" t="str">
        <f t="shared" si="214"/>
        <v/>
      </c>
      <c r="AF378" s="63" t="str">
        <f t="shared" si="215"/>
        <v/>
      </c>
      <c r="AG378" s="64" t="str">
        <f t="shared" si="216"/>
        <v/>
      </c>
      <c r="AH378" s="65" t="str">
        <f t="shared" si="217"/>
        <v/>
      </c>
      <c r="AI378" s="66" t="str">
        <f>IF(AE:AE="","",IF(R378="Refreshment Beverage",AK378*(Rates!J$19/100),ROUND(SUM(AH378*(Rates!$J$8/100)),4)))</f>
        <v/>
      </c>
      <c r="AJ378" s="67" t="str">
        <f t="shared" si="218"/>
        <v/>
      </c>
      <c r="AK378" s="22" t="str">
        <f t="shared" si="219"/>
        <v/>
      </c>
      <c r="AL378" s="62" t="str">
        <f t="shared" si="220"/>
        <v/>
      </c>
      <c r="AM378" s="63" t="str">
        <f>IF(AS378="","",IF(R378="Refreshment Beverage",ROUND(AS378*Rates!K$19,4),ROUND(AO378*(VLOOKUP(VALUE(Q378),Rates!G$4:L$12,3,0)),4)))</f>
        <v/>
      </c>
      <c r="AN378" s="68" t="str">
        <f>IF(AS378="","",IF(R378="Refreshment Beverage",AS378*(Rates!J$19/100),MAX(AM378,AB378)))</f>
        <v/>
      </c>
      <c r="AO378" s="69" t="str">
        <f t="shared" si="221"/>
        <v/>
      </c>
      <c r="AP378" s="69" t="str">
        <f t="shared" si="222"/>
        <v/>
      </c>
      <c r="AQ378" s="70" t="str">
        <f>IF(AS378="","",IF(R378="Refreshment Beverage",ROUND(SUM(VLOOKUP(Q:Q,Rates!G$15:L$19,3,0)*(AS378-Y378-Z378-AA378)),4),ROUND(SUM(Rates!$K$8*AS378),4)))</f>
        <v/>
      </c>
      <c r="AR378" s="66" t="str">
        <f t="shared" si="223"/>
        <v/>
      </c>
      <c r="AS378" s="22" t="str">
        <f t="shared" si="224"/>
        <v/>
      </c>
      <c r="AT378" s="62" t="str">
        <f t="shared" si="225"/>
        <v/>
      </c>
      <c r="AU378" s="63" t="str">
        <f>IF(AX378="","",IF(R378="Refreshment Beverage",ROUND((BA378-Y378-Z378-AA378)*VLOOKUP(VALUE(Q378),Rates!G$15:L$19,3,0),4),ROUND(AW378*(VLOOKUP(VALUE(Q378),Rates!G:L,3,0)),4)))</f>
        <v/>
      </c>
      <c r="AV378" s="68" t="str">
        <f t="shared" si="226"/>
        <v/>
      </c>
      <c r="AW378" s="69" t="str">
        <f t="shared" si="227"/>
        <v/>
      </c>
      <c r="AX378" s="65" t="str">
        <f t="shared" si="228"/>
        <v/>
      </c>
      <c r="AY378" s="70" t="str">
        <f>IF(AX378="","",IF(R378="Refreshment Beverage",ROUND(SUM(AX378*Rates!K$19),4),ROUND(SUM(AX378*(Rates!J$8/100)),4)))</f>
        <v/>
      </c>
      <c r="AZ378" s="67" t="str">
        <f t="shared" si="229"/>
        <v/>
      </c>
      <c r="BA378" s="22" t="str">
        <f t="shared" si="230"/>
        <v/>
      </c>
      <c r="BD378" s="171"/>
      <c r="BE378" s="171"/>
      <c r="BF378" s="171"/>
      <c r="BG378" s="171"/>
    </row>
    <row r="379" spans="11:59" ht="12.75" customHeight="1" x14ac:dyDescent="0.3">
      <c r="K379" s="42" t="str">
        <f t="shared" si="202"/>
        <v/>
      </c>
      <c r="L379" s="55" t="str">
        <f t="shared" si="203"/>
        <v/>
      </c>
      <c r="M379" s="43" t="str">
        <f t="shared" si="204"/>
        <v/>
      </c>
      <c r="N379" s="56" t="str" cm="1">
        <f t="array" ref="N379">IFERROR(IF(_xlfn.SINGLE(B:B)="","",IF(R379="Beer",SUM(LOOKUP(2,1/(Rates!$B$3:$B$5&lt;=W379)/(Rates!$C$3:$C$5&gt;=W379),Rates!$D$3:$D$5)*(X379/100)*W379),IF(R379="Refreshment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56" t="str">
        <f t="shared" si="205"/>
        <v/>
      </c>
      <c r="P379" s="53"/>
      <c r="Q379" s="14" t="str">
        <f t="shared" si="206"/>
        <v/>
      </c>
      <c r="R379" s="57" t="str">
        <f t="shared" si="207"/>
        <v/>
      </c>
      <c r="S379" s="58" t="str">
        <f>IF(B379="","",IF(R379="Refreshment Beverage",VLOOKUP(VALUE(Q379),Rates!G$15:L$19,2,0),VLOOKUP(VALUE(Q379),Rates!G$4:L$12,2,0)))</f>
        <v/>
      </c>
      <c r="T379" s="58" t="str">
        <f t="shared" si="208"/>
        <v/>
      </c>
      <c r="U379" s="58" t="str">
        <f t="shared" si="209"/>
        <v/>
      </c>
      <c r="V379" s="58" t="str">
        <f t="shared" si="210"/>
        <v/>
      </c>
      <c r="W379" s="58" t="str">
        <f t="shared" si="211"/>
        <v/>
      </c>
      <c r="X379" s="59" t="str">
        <f t="shared" si="212"/>
        <v/>
      </c>
      <c r="Y379" s="60" t="str">
        <f>IF(B:B="","",IF(R379="Refreshment Beverage",VLOOKUP(Q379,Rates!G$15:L$19,6,0)*W379,VLOOKUP(Q379,Rates!G$4:L$12,6,0)*W379))</f>
        <v/>
      </c>
      <c r="Z379" s="60" t="str">
        <f t="shared" si="213"/>
        <v/>
      </c>
      <c r="AA379" s="60" t="str">
        <f t="shared" si="201"/>
        <v/>
      </c>
      <c r="AB379" s="61" t="str" cm="1">
        <f t="array" ref="AB379">IF(_xlfn.SINGLE(B:B)="","",IF(R379="Refreshment Beverage","",IF(AND(R379="Beer",Q379=0),SUM(LOOKUP(2,1/(Rates!$B$15:$B$18&lt;=W379)/(Rates!$C$15:$C$18&gt;=W379),Rates!$D$15:$D$18)*W379),VLOOKUP(VALUE(_xlfn.SINGLE(Q:Q)),Rates!A:B,2,0)*W379)))</f>
        <v/>
      </c>
      <c r="AC379" s="61" t="str" cm="1">
        <f t="array" ref="AC379">IF(_xlfn.SINGLE(B:B)="","",IF(R379="Refreshment Beverage","",IF(AND(R379="Beer",Q379=0),SUM(LOOKUP(2,1/(Rates!$B$15:$B$18&lt;=W379)/(Rates!$C$15:$C$18&gt;=W379),Rates!$E$15:$E$18)*W379),VLOOKUP(VALUE(_xlfn.SINGLE(Q:Q)),Rates!A:C,3,0)*W379)))</f>
        <v/>
      </c>
      <c r="AD379" s="168">
        <f>IFERROR(IF(R379="Beer","",IF(OR(Q379=1,Q379=2,Q379=3,Q379=4),VLOOKUP(Q379,Rates!$A$31:$B$34,2,0)*W379,IF(V379=1,VLOOKUP(U379,'REB BEV MIN MKUP'!B:E,4,0),IF(V379&gt;1,VLOOKUP(VALUE(W379),'REB BEV MIN MKUP'!O:Q,3,0),0)))),0)</f>
        <v>0</v>
      </c>
      <c r="AE379" s="62" t="str">
        <f t="shared" si="214"/>
        <v/>
      </c>
      <c r="AF379" s="63" t="str">
        <f t="shared" si="215"/>
        <v/>
      </c>
      <c r="AG379" s="64" t="str">
        <f t="shared" si="216"/>
        <v/>
      </c>
      <c r="AH379" s="65" t="str">
        <f t="shared" si="217"/>
        <v/>
      </c>
      <c r="AI379" s="66" t="str">
        <f>IF(AE:AE="","",IF(R379="Refreshment Beverage",AK379*(Rates!J$19/100),ROUND(SUM(AH379*(Rates!$J$8/100)),4)))</f>
        <v/>
      </c>
      <c r="AJ379" s="67" t="str">
        <f t="shared" si="218"/>
        <v/>
      </c>
      <c r="AK379" s="22" t="str">
        <f t="shared" si="219"/>
        <v/>
      </c>
      <c r="AL379" s="62" t="str">
        <f t="shared" si="220"/>
        <v/>
      </c>
      <c r="AM379" s="63" t="str">
        <f>IF(AS379="","",IF(R379="Refreshment Beverage",ROUND(AS379*Rates!K$19,4),ROUND(AO379*(VLOOKUP(VALUE(Q379),Rates!G$4:L$12,3,0)),4)))</f>
        <v/>
      </c>
      <c r="AN379" s="68" t="str">
        <f>IF(AS379="","",IF(R379="Refreshment Beverage",AS379*(Rates!J$19/100),MAX(AM379,AB379)))</f>
        <v/>
      </c>
      <c r="AO379" s="69" t="str">
        <f t="shared" si="221"/>
        <v/>
      </c>
      <c r="AP379" s="69" t="str">
        <f t="shared" si="222"/>
        <v/>
      </c>
      <c r="AQ379" s="70" t="str">
        <f>IF(AS379="","",IF(R379="Refreshment Beverage",ROUND(SUM(VLOOKUP(Q:Q,Rates!G$15:L$19,3,0)*(AS379-Y379-Z379-AA379)),4),ROUND(SUM(Rates!$K$8*AS379),4)))</f>
        <v/>
      </c>
      <c r="AR379" s="66" t="str">
        <f t="shared" si="223"/>
        <v/>
      </c>
      <c r="AS379" s="22" t="str">
        <f t="shared" si="224"/>
        <v/>
      </c>
      <c r="AT379" s="62" t="str">
        <f t="shared" si="225"/>
        <v/>
      </c>
      <c r="AU379" s="63" t="str">
        <f>IF(AX379="","",IF(R379="Refreshment Beverage",ROUND((BA379-Y379-Z379-AA379)*VLOOKUP(VALUE(Q379),Rates!G$15:L$19,3,0),4),ROUND(AW379*(VLOOKUP(VALUE(Q379),Rates!G:L,3,0)),4)))</f>
        <v/>
      </c>
      <c r="AV379" s="68" t="str">
        <f t="shared" si="226"/>
        <v/>
      </c>
      <c r="AW379" s="69" t="str">
        <f t="shared" si="227"/>
        <v/>
      </c>
      <c r="AX379" s="65" t="str">
        <f t="shared" si="228"/>
        <v/>
      </c>
      <c r="AY379" s="70" t="str">
        <f>IF(AX379="","",IF(R379="Refreshment Beverage",ROUND(SUM(AX379*Rates!K$19),4),ROUND(SUM(AX379*(Rates!J$8/100)),4)))</f>
        <v/>
      </c>
      <c r="AZ379" s="67" t="str">
        <f t="shared" si="229"/>
        <v/>
      </c>
      <c r="BA379" s="22" t="str">
        <f t="shared" si="230"/>
        <v/>
      </c>
      <c r="BD379" s="171"/>
      <c r="BE379" s="171"/>
      <c r="BF379" s="171"/>
      <c r="BG379" s="171"/>
    </row>
    <row r="380" spans="11:59" ht="12.75" customHeight="1" x14ac:dyDescent="0.3">
      <c r="K380" s="42" t="str">
        <f t="shared" si="202"/>
        <v/>
      </c>
      <c r="L380" s="55" t="str">
        <f t="shared" si="203"/>
        <v/>
      </c>
      <c r="M380" s="43" t="str">
        <f t="shared" si="204"/>
        <v/>
      </c>
      <c r="N380" s="56" t="str" cm="1">
        <f t="array" ref="N380">IFERROR(IF(_xlfn.SINGLE(B:B)="","",IF(R380="Beer",SUM(LOOKUP(2,1/(Rates!$B$3:$B$5&lt;=W380)/(Rates!$C$3:$C$5&gt;=W380),Rates!$D$3:$D$5)*(X380/100)*W380),IF(R380="Refreshment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56" t="str">
        <f t="shared" si="205"/>
        <v/>
      </c>
      <c r="P380" s="53"/>
      <c r="Q380" s="14" t="str">
        <f t="shared" si="206"/>
        <v/>
      </c>
      <c r="R380" s="57" t="str">
        <f t="shared" si="207"/>
        <v/>
      </c>
      <c r="S380" s="58" t="str">
        <f>IF(B380="","",IF(R380="Refreshment Beverage",VLOOKUP(VALUE(Q380),Rates!G$15:L$19,2,0),VLOOKUP(VALUE(Q380),Rates!G$4:L$12,2,0)))</f>
        <v/>
      </c>
      <c r="T380" s="58" t="str">
        <f t="shared" si="208"/>
        <v/>
      </c>
      <c r="U380" s="58" t="str">
        <f t="shared" si="209"/>
        <v/>
      </c>
      <c r="V380" s="58" t="str">
        <f t="shared" si="210"/>
        <v/>
      </c>
      <c r="W380" s="58" t="str">
        <f t="shared" si="211"/>
        <v/>
      </c>
      <c r="X380" s="59" t="str">
        <f t="shared" si="212"/>
        <v/>
      </c>
      <c r="Y380" s="60" t="str">
        <f>IF(B:B="","",IF(R380="Refreshment Beverage",VLOOKUP(Q380,Rates!G$15:L$19,6,0)*W380,VLOOKUP(Q380,Rates!G$4:L$12,6,0)*W380))</f>
        <v/>
      </c>
      <c r="Z380" s="60" t="str">
        <f t="shared" si="213"/>
        <v/>
      </c>
      <c r="AA380" s="60" t="str">
        <f t="shared" si="201"/>
        <v/>
      </c>
      <c r="AB380" s="61" t="str" cm="1">
        <f t="array" ref="AB380">IF(_xlfn.SINGLE(B:B)="","",IF(R380="Refreshment Beverage","",IF(AND(R380="Beer",Q380=0),SUM(LOOKUP(2,1/(Rates!$B$15:$B$18&lt;=W380)/(Rates!$C$15:$C$18&gt;=W380),Rates!$D$15:$D$18)*W380),VLOOKUP(VALUE(_xlfn.SINGLE(Q:Q)),Rates!A:B,2,0)*W380)))</f>
        <v/>
      </c>
      <c r="AC380" s="61" t="str" cm="1">
        <f t="array" ref="AC380">IF(_xlfn.SINGLE(B:B)="","",IF(R380="Refreshment Beverage","",IF(AND(R380="Beer",Q380=0),SUM(LOOKUP(2,1/(Rates!$B$15:$B$18&lt;=W380)/(Rates!$C$15:$C$18&gt;=W380),Rates!$E$15:$E$18)*W380),VLOOKUP(VALUE(_xlfn.SINGLE(Q:Q)),Rates!A:C,3,0)*W380)))</f>
        <v/>
      </c>
      <c r="AD380" s="168">
        <f>IFERROR(IF(R380="Beer","",IF(OR(Q380=1,Q380=2,Q380=3,Q380=4),VLOOKUP(Q380,Rates!$A$31:$B$34,2,0)*W380,IF(V380=1,VLOOKUP(U380,'REB BEV MIN MKUP'!B:E,4,0),IF(V380&gt;1,VLOOKUP(VALUE(W380),'REB BEV MIN MKUP'!O:Q,3,0),0)))),0)</f>
        <v>0</v>
      </c>
      <c r="AE380" s="62" t="str">
        <f t="shared" si="214"/>
        <v/>
      </c>
      <c r="AF380" s="63" t="str">
        <f t="shared" si="215"/>
        <v/>
      </c>
      <c r="AG380" s="64" t="str">
        <f t="shared" si="216"/>
        <v/>
      </c>
      <c r="AH380" s="65" t="str">
        <f t="shared" si="217"/>
        <v/>
      </c>
      <c r="AI380" s="66" t="str">
        <f>IF(AE:AE="","",IF(R380="Refreshment Beverage",AK380*(Rates!J$19/100),ROUND(SUM(AH380*(Rates!$J$8/100)),4)))</f>
        <v/>
      </c>
      <c r="AJ380" s="67" t="str">
        <f t="shared" si="218"/>
        <v/>
      </c>
      <c r="AK380" s="22" t="str">
        <f t="shared" si="219"/>
        <v/>
      </c>
      <c r="AL380" s="62" t="str">
        <f t="shared" si="220"/>
        <v/>
      </c>
      <c r="AM380" s="63" t="str">
        <f>IF(AS380="","",IF(R380="Refreshment Beverage",ROUND(AS380*Rates!K$19,4),ROUND(AO380*(VLOOKUP(VALUE(Q380),Rates!G$4:L$12,3,0)),4)))</f>
        <v/>
      </c>
      <c r="AN380" s="68" t="str">
        <f>IF(AS380="","",IF(R380="Refreshment Beverage",AS380*(Rates!J$19/100),MAX(AM380,AB380)))</f>
        <v/>
      </c>
      <c r="AO380" s="69" t="str">
        <f t="shared" si="221"/>
        <v/>
      </c>
      <c r="AP380" s="69" t="str">
        <f t="shared" si="222"/>
        <v/>
      </c>
      <c r="AQ380" s="70" t="str">
        <f>IF(AS380="","",IF(R380="Refreshment Beverage",ROUND(SUM(VLOOKUP(Q:Q,Rates!G$15:L$19,3,0)*(AS380-Y380-Z380-AA380)),4),ROUND(SUM(Rates!$K$8*AS380),4)))</f>
        <v/>
      </c>
      <c r="AR380" s="66" t="str">
        <f t="shared" si="223"/>
        <v/>
      </c>
      <c r="AS380" s="22" t="str">
        <f t="shared" si="224"/>
        <v/>
      </c>
      <c r="AT380" s="62" t="str">
        <f t="shared" si="225"/>
        <v/>
      </c>
      <c r="AU380" s="63" t="str">
        <f>IF(AX380="","",IF(R380="Refreshment Beverage",ROUND((BA380-Y380-Z380-AA380)*VLOOKUP(VALUE(Q380),Rates!G$15:L$19,3,0),4),ROUND(AW380*(VLOOKUP(VALUE(Q380),Rates!G:L,3,0)),4)))</f>
        <v/>
      </c>
      <c r="AV380" s="68" t="str">
        <f t="shared" si="226"/>
        <v/>
      </c>
      <c r="AW380" s="69" t="str">
        <f t="shared" si="227"/>
        <v/>
      </c>
      <c r="AX380" s="65" t="str">
        <f t="shared" si="228"/>
        <v/>
      </c>
      <c r="AY380" s="70" t="str">
        <f>IF(AX380="","",IF(R380="Refreshment Beverage",ROUND(SUM(AX380*Rates!K$19),4),ROUND(SUM(AX380*(Rates!J$8/100)),4)))</f>
        <v/>
      </c>
      <c r="AZ380" s="67" t="str">
        <f t="shared" si="229"/>
        <v/>
      </c>
      <c r="BA380" s="22" t="str">
        <f t="shared" si="230"/>
        <v/>
      </c>
      <c r="BD380" s="171"/>
      <c r="BE380" s="171"/>
      <c r="BF380" s="171"/>
      <c r="BG380" s="171"/>
    </row>
    <row r="381" spans="11:59" ht="12.75" customHeight="1" x14ac:dyDescent="0.3">
      <c r="K381" s="42" t="str">
        <f t="shared" si="202"/>
        <v/>
      </c>
      <c r="L381" s="55" t="str">
        <f t="shared" si="203"/>
        <v/>
      </c>
      <c r="M381" s="43" t="str">
        <f t="shared" si="204"/>
        <v/>
      </c>
      <c r="N381" s="56" t="str" cm="1">
        <f t="array" ref="N381">IFERROR(IF(_xlfn.SINGLE(B:B)="","",IF(R381="Beer",SUM(LOOKUP(2,1/(Rates!$B$3:$B$5&lt;=W381)/(Rates!$C$3:$C$5&gt;=W381),Rates!$D$3:$D$5)*(X381/100)*W381),IF(R381="Refreshment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56" t="str">
        <f t="shared" si="205"/>
        <v/>
      </c>
      <c r="P381" s="53"/>
      <c r="Q381" s="14" t="str">
        <f t="shared" si="206"/>
        <v/>
      </c>
      <c r="R381" s="57" t="str">
        <f t="shared" si="207"/>
        <v/>
      </c>
      <c r="S381" s="58" t="str">
        <f>IF(B381="","",IF(R381="Refreshment Beverage",VLOOKUP(VALUE(Q381),Rates!G$15:L$19,2,0),VLOOKUP(VALUE(Q381),Rates!G$4:L$12,2,0)))</f>
        <v/>
      </c>
      <c r="T381" s="58" t="str">
        <f t="shared" si="208"/>
        <v/>
      </c>
      <c r="U381" s="58" t="str">
        <f t="shared" si="209"/>
        <v/>
      </c>
      <c r="V381" s="58" t="str">
        <f t="shared" si="210"/>
        <v/>
      </c>
      <c r="W381" s="58" t="str">
        <f t="shared" si="211"/>
        <v/>
      </c>
      <c r="X381" s="59" t="str">
        <f t="shared" si="212"/>
        <v/>
      </c>
      <c r="Y381" s="60" t="str">
        <f>IF(B:B="","",IF(R381="Refreshment Beverage",VLOOKUP(Q381,Rates!G$15:L$19,6,0)*W381,VLOOKUP(Q381,Rates!G$4:L$12,6,0)*W381))</f>
        <v/>
      </c>
      <c r="Z381" s="60" t="str">
        <f t="shared" si="213"/>
        <v/>
      </c>
      <c r="AA381" s="60" t="str">
        <f t="shared" si="201"/>
        <v/>
      </c>
      <c r="AB381" s="61" t="str" cm="1">
        <f t="array" ref="AB381">IF(_xlfn.SINGLE(B:B)="","",IF(R381="Refreshment Beverage","",IF(AND(R381="Beer",Q381=0),SUM(LOOKUP(2,1/(Rates!$B$15:$B$18&lt;=W381)/(Rates!$C$15:$C$18&gt;=W381),Rates!$D$15:$D$18)*W381),VLOOKUP(VALUE(_xlfn.SINGLE(Q:Q)),Rates!A:B,2,0)*W381)))</f>
        <v/>
      </c>
      <c r="AC381" s="61" t="str" cm="1">
        <f t="array" ref="AC381">IF(_xlfn.SINGLE(B:B)="","",IF(R381="Refreshment Beverage","",IF(AND(R381="Beer",Q381=0),SUM(LOOKUP(2,1/(Rates!$B$15:$B$18&lt;=W381)/(Rates!$C$15:$C$18&gt;=W381),Rates!$E$15:$E$18)*W381),VLOOKUP(VALUE(_xlfn.SINGLE(Q:Q)),Rates!A:C,3,0)*W381)))</f>
        <v/>
      </c>
      <c r="AD381" s="168">
        <f>IFERROR(IF(R381="Beer","",IF(OR(Q381=1,Q381=2,Q381=3,Q381=4),VLOOKUP(Q381,Rates!$A$31:$B$34,2,0)*W381,IF(V381=1,VLOOKUP(U381,'REB BEV MIN MKUP'!B:E,4,0),IF(V381&gt;1,VLOOKUP(VALUE(W381),'REB BEV MIN MKUP'!O:Q,3,0),0)))),0)</f>
        <v>0</v>
      </c>
      <c r="AE381" s="62" t="str">
        <f t="shared" si="214"/>
        <v/>
      </c>
      <c r="AF381" s="63" t="str">
        <f t="shared" si="215"/>
        <v/>
      </c>
      <c r="AG381" s="64" t="str">
        <f t="shared" si="216"/>
        <v/>
      </c>
      <c r="AH381" s="65" t="str">
        <f t="shared" si="217"/>
        <v/>
      </c>
      <c r="AI381" s="66" t="str">
        <f>IF(AE:AE="","",IF(R381="Refreshment Beverage",AK381*(Rates!J$19/100),ROUND(SUM(AH381*(Rates!$J$8/100)),4)))</f>
        <v/>
      </c>
      <c r="AJ381" s="67" t="str">
        <f t="shared" si="218"/>
        <v/>
      </c>
      <c r="AK381" s="22" t="str">
        <f t="shared" si="219"/>
        <v/>
      </c>
      <c r="AL381" s="62" t="str">
        <f t="shared" si="220"/>
        <v/>
      </c>
      <c r="AM381" s="63" t="str">
        <f>IF(AS381="","",IF(R381="Refreshment Beverage",ROUND(AS381*Rates!K$19,4),ROUND(AO381*(VLOOKUP(VALUE(Q381),Rates!G$4:L$12,3,0)),4)))</f>
        <v/>
      </c>
      <c r="AN381" s="68" t="str">
        <f>IF(AS381="","",IF(R381="Refreshment Beverage",AS381*(Rates!J$19/100),MAX(AM381,AB381)))</f>
        <v/>
      </c>
      <c r="AO381" s="69" t="str">
        <f t="shared" si="221"/>
        <v/>
      </c>
      <c r="AP381" s="69" t="str">
        <f t="shared" si="222"/>
        <v/>
      </c>
      <c r="AQ381" s="70" t="str">
        <f>IF(AS381="","",IF(R381="Refreshment Beverage",ROUND(SUM(VLOOKUP(Q:Q,Rates!G$15:L$19,3,0)*(AS381-Y381-Z381-AA381)),4),ROUND(SUM(Rates!$K$8*AS381),4)))</f>
        <v/>
      </c>
      <c r="AR381" s="66" t="str">
        <f t="shared" si="223"/>
        <v/>
      </c>
      <c r="AS381" s="22" t="str">
        <f t="shared" si="224"/>
        <v/>
      </c>
      <c r="AT381" s="62" t="str">
        <f t="shared" si="225"/>
        <v/>
      </c>
      <c r="AU381" s="63" t="str">
        <f>IF(AX381="","",IF(R381="Refreshment Beverage",ROUND((BA381-Y381-Z381-AA381)*VLOOKUP(VALUE(Q381),Rates!G$15:L$19,3,0),4),ROUND(AW381*(VLOOKUP(VALUE(Q381),Rates!G:L,3,0)),4)))</f>
        <v/>
      </c>
      <c r="AV381" s="68" t="str">
        <f t="shared" si="226"/>
        <v/>
      </c>
      <c r="AW381" s="69" t="str">
        <f t="shared" si="227"/>
        <v/>
      </c>
      <c r="AX381" s="65" t="str">
        <f t="shared" si="228"/>
        <v/>
      </c>
      <c r="AY381" s="70" t="str">
        <f>IF(AX381="","",IF(R381="Refreshment Beverage",ROUND(SUM(AX381*Rates!K$19),4),ROUND(SUM(AX381*(Rates!J$8/100)),4)))</f>
        <v/>
      </c>
      <c r="AZ381" s="67" t="str">
        <f t="shared" si="229"/>
        <v/>
      </c>
      <c r="BA381" s="22" t="str">
        <f t="shared" si="230"/>
        <v/>
      </c>
      <c r="BD381" s="171"/>
      <c r="BE381" s="171"/>
      <c r="BF381" s="171"/>
      <c r="BG381" s="171"/>
    </row>
    <row r="382" spans="11:59" ht="12.75" customHeight="1" x14ac:dyDescent="0.3">
      <c r="K382" s="42" t="str">
        <f t="shared" si="202"/>
        <v/>
      </c>
      <c r="L382" s="55" t="str">
        <f t="shared" si="203"/>
        <v/>
      </c>
      <c r="M382" s="43" t="str">
        <f t="shared" si="204"/>
        <v/>
      </c>
      <c r="N382" s="56" t="str" cm="1">
        <f t="array" ref="N382">IFERROR(IF(_xlfn.SINGLE(B:B)="","",IF(R382="Beer",SUM(LOOKUP(2,1/(Rates!$B$3:$B$5&lt;=W382)/(Rates!$C$3:$C$5&gt;=W382),Rates!$D$3:$D$5)*(X382/100)*W382),IF(R382="Refreshment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56" t="str">
        <f t="shared" si="205"/>
        <v/>
      </c>
      <c r="P382" s="53"/>
      <c r="Q382" s="14" t="str">
        <f t="shared" si="206"/>
        <v/>
      </c>
      <c r="R382" s="57" t="str">
        <f t="shared" si="207"/>
        <v/>
      </c>
      <c r="S382" s="58" t="str">
        <f>IF(B382="","",IF(R382="Refreshment Beverage",VLOOKUP(VALUE(Q382),Rates!G$15:L$19,2,0),VLOOKUP(VALUE(Q382),Rates!G$4:L$12,2,0)))</f>
        <v/>
      </c>
      <c r="T382" s="58" t="str">
        <f t="shared" si="208"/>
        <v/>
      </c>
      <c r="U382" s="58" t="str">
        <f t="shared" si="209"/>
        <v/>
      </c>
      <c r="V382" s="58" t="str">
        <f t="shared" si="210"/>
        <v/>
      </c>
      <c r="W382" s="58" t="str">
        <f t="shared" si="211"/>
        <v/>
      </c>
      <c r="X382" s="59" t="str">
        <f t="shared" si="212"/>
        <v/>
      </c>
      <c r="Y382" s="60" t="str">
        <f>IF(B:B="","",IF(R382="Refreshment Beverage",VLOOKUP(Q382,Rates!G$15:L$19,6,0)*W382,VLOOKUP(Q382,Rates!G$4:L$12,6,0)*W382))</f>
        <v/>
      </c>
      <c r="Z382" s="60" t="str">
        <f t="shared" si="213"/>
        <v/>
      </c>
      <c r="AA382" s="60" t="str">
        <f t="shared" si="201"/>
        <v/>
      </c>
      <c r="AB382" s="61" t="str" cm="1">
        <f t="array" ref="AB382">IF(_xlfn.SINGLE(B:B)="","",IF(R382="Refreshment Beverage","",IF(AND(R382="Beer",Q382=0),SUM(LOOKUP(2,1/(Rates!$B$15:$B$18&lt;=W382)/(Rates!$C$15:$C$18&gt;=W382),Rates!$D$15:$D$18)*W382),VLOOKUP(VALUE(_xlfn.SINGLE(Q:Q)),Rates!A:B,2,0)*W382)))</f>
        <v/>
      </c>
      <c r="AC382" s="61" t="str" cm="1">
        <f t="array" ref="AC382">IF(_xlfn.SINGLE(B:B)="","",IF(R382="Refreshment Beverage","",IF(AND(R382="Beer",Q382=0),SUM(LOOKUP(2,1/(Rates!$B$15:$B$18&lt;=W382)/(Rates!$C$15:$C$18&gt;=W382),Rates!$E$15:$E$18)*W382),VLOOKUP(VALUE(_xlfn.SINGLE(Q:Q)),Rates!A:C,3,0)*W382)))</f>
        <v/>
      </c>
      <c r="AD382" s="168">
        <f>IFERROR(IF(R382="Beer","",IF(OR(Q382=1,Q382=2,Q382=3,Q382=4),VLOOKUP(Q382,Rates!$A$31:$B$34,2,0)*W382,IF(V382=1,VLOOKUP(U382,'REB BEV MIN MKUP'!B:E,4,0),IF(V382&gt;1,VLOOKUP(VALUE(W382),'REB BEV MIN MKUP'!O:Q,3,0),0)))),0)</f>
        <v>0</v>
      </c>
      <c r="AE382" s="62" t="str">
        <f t="shared" si="214"/>
        <v/>
      </c>
      <c r="AF382" s="63" t="str">
        <f t="shared" si="215"/>
        <v/>
      </c>
      <c r="AG382" s="64" t="str">
        <f t="shared" si="216"/>
        <v/>
      </c>
      <c r="AH382" s="65" t="str">
        <f t="shared" si="217"/>
        <v/>
      </c>
      <c r="AI382" s="66" t="str">
        <f>IF(AE:AE="","",IF(R382="Refreshment Beverage",AK382*(Rates!J$19/100),ROUND(SUM(AH382*(Rates!$J$8/100)),4)))</f>
        <v/>
      </c>
      <c r="AJ382" s="67" t="str">
        <f t="shared" si="218"/>
        <v/>
      </c>
      <c r="AK382" s="22" t="str">
        <f t="shared" si="219"/>
        <v/>
      </c>
      <c r="AL382" s="62" t="str">
        <f t="shared" si="220"/>
        <v/>
      </c>
      <c r="AM382" s="63" t="str">
        <f>IF(AS382="","",IF(R382="Refreshment Beverage",ROUND(AS382*Rates!K$19,4),ROUND(AO382*(VLOOKUP(VALUE(Q382),Rates!G$4:L$12,3,0)),4)))</f>
        <v/>
      </c>
      <c r="AN382" s="68" t="str">
        <f>IF(AS382="","",IF(R382="Refreshment Beverage",AS382*(Rates!J$19/100),MAX(AM382,AB382)))</f>
        <v/>
      </c>
      <c r="AO382" s="69" t="str">
        <f t="shared" si="221"/>
        <v/>
      </c>
      <c r="AP382" s="69" t="str">
        <f t="shared" si="222"/>
        <v/>
      </c>
      <c r="AQ382" s="70" t="str">
        <f>IF(AS382="","",IF(R382="Refreshment Beverage",ROUND(SUM(VLOOKUP(Q:Q,Rates!G$15:L$19,3,0)*(AS382-Y382-Z382-AA382)),4),ROUND(SUM(Rates!$K$8*AS382),4)))</f>
        <v/>
      </c>
      <c r="AR382" s="66" t="str">
        <f t="shared" si="223"/>
        <v/>
      </c>
      <c r="AS382" s="22" t="str">
        <f t="shared" si="224"/>
        <v/>
      </c>
      <c r="AT382" s="62" t="str">
        <f t="shared" si="225"/>
        <v/>
      </c>
      <c r="AU382" s="63" t="str">
        <f>IF(AX382="","",IF(R382="Refreshment Beverage",ROUND((BA382-Y382-Z382-AA382)*VLOOKUP(VALUE(Q382),Rates!G$15:L$19,3,0),4),ROUND(AW382*(VLOOKUP(VALUE(Q382),Rates!G:L,3,0)),4)))</f>
        <v/>
      </c>
      <c r="AV382" s="68" t="str">
        <f t="shared" si="226"/>
        <v/>
      </c>
      <c r="AW382" s="69" t="str">
        <f t="shared" si="227"/>
        <v/>
      </c>
      <c r="AX382" s="65" t="str">
        <f t="shared" si="228"/>
        <v/>
      </c>
      <c r="AY382" s="70" t="str">
        <f>IF(AX382="","",IF(R382="Refreshment Beverage",ROUND(SUM(AX382*Rates!K$19),4),ROUND(SUM(AX382*(Rates!J$8/100)),4)))</f>
        <v/>
      </c>
      <c r="AZ382" s="67" t="str">
        <f t="shared" si="229"/>
        <v/>
      </c>
      <c r="BA382" s="22" t="str">
        <f t="shared" si="230"/>
        <v/>
      </c>
      <c r="BD382" s="171"/>
      <c r="BE382" s="171"/>
      <c r="BF382" s="171"/>
      <c r="BG382" s="171"/>
    </row>
    <row r="383" spans="11:59" ht="12.75" customHeight="1" x14ac:dyDescent="0.3">
      <c r="K383" s="42" t="str">
        <f t="shared" si="202"/>
        <v/>
      </c>
      <c r="L383" s="55" t="str">
        <f t="shared" si="203"/>
        <v/>
      </c>
      <c r="M383" s="43" t="str">
        <f t="shared" si="204"/>
        <v/>
      </c>
      <c r="N383" s="56" t="str" cm="1">
        <f t="array" ref="N383">IFERROR(IF(_xlfn.SINGLE(B:B)="","",IF(R383="Beer",SUM(LOOKUP(2,1/(Rates!$B$3:$B$5&lt;=W383)/(Rates!$C$3:$C$5&gt;=W383),Rates!$D$3:$D$5)*(X383/100)*W383),IF(R383="Refreshment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56" t="str">
        <f t="shared" si="205"/>
        <v/>
      </c>
      <c r="P383" s="53"/>
      <c r="Q383" s="14" t="str">
        <f t="shared" si="206"/>
        <v/>
      </c>
      <c r="R383" s="57" t="str">
        <f t="shared" si="207"/>
        <v/>
      </c>
      <c r="S383" s="58" t="str">
        <f>IF(B383="","",IF(R383="Refreshment Beverage",VLOOKUP(VALUE(Q383),Rates!G$15:L$19,2,0),VLOOKUP(VALUE(Q383),Rates!G$4:L$12,2,0)))</f>
        <v/>
      </c>
      <c r="T383" s="58" t="str">
        <f t="shared" si="208"/>
        <v/>
      </c>
      <c r="U383" s="58" t="str">
        <f t="shared" si="209"/>
        <v/>
      </c>
      <c r="V383" s="58" t="str">
        <f t="shared" si="210"/>
        <v/>
      </c>
      <c r="W383" s="58" t="str">
        <f t="shared" si="211"/>
        <v/>
      </c>
      <c r="X383" s="59" t="str">
        <f t="shared" si="212"/>
        <v/>
      </c>
      <c r="Y383" s="60" t="str">
        <f>IF(B:B="","",IF(R383="Refreshment Beverage",VLOOKUP(Q383,Rates!G$15:L$19,6,0)*W383,VLOOKUP(Q383,Rates!G$4:L$12,6,0)*W383))</f>
        <v/>
      </c>
      <c r="Z383" s="60" t="str">
        <f t="shared" si="213"/>
        <v/>
      </c>
      <c r="AA383" s="60" t="str">
        <f t="shared" si="201"/>
        <v/>
      </c>
      <c r="AB383" s="61" t="str" cm="1">
        <f t="array" ref="AB383">IF(_xlfn.SINGLE(B:B)="","",IF(R383="Refreshment Beverage","",IF(AND(R383="Beer",Q383=0),SUM(LOOKUP(2,1/(Rates!$B$15:$B$18&lt;=W383)/(Rates!$C$15:$C$18&gt;=W383),Rates!$D$15:$D$18)*W383),VLOOKUP(VALUE(_xlfn.SINGLE(Q:Q)),Rates!A:B,2,0)*W383)))</f>
        <v/>
      </c>
      <c r="AC383" s="61" t="str" cm="1">
        <f t="array" ref="AC383">IF(_xlfn.SINGLE(B:B)="","",IF(R383="Refreshment Beverage","",IF(AND(R383="Beer",Q383=0),SUM(LOOKUP(2,1/(Rates!$B$15:$B$18&lt;=W383)/(Rates!$C$15:$C$18&gt;=W383),Rates!$E$15:$E$18)*W383),VLOOKUP(VALUE(_xlfn.SINGLE(Q:Q)),Rates!A:C,3,0)*W383)))</f>
        <v/>
      </c>
      <c r="AD383" s="168">
        <f>IFERROR(IF(R383="Beer","",IF(OR(Q383=1,Q383=2,Q383=3,Q383=4),VLOOKUP(Q383,Rates!$A$31:$B$34,2,0)*W383,IF(V383=1,VLOOKUP(U383,'REB BEV MIN MKUP'!B:E,4,0),IF(V383&gt;1,VLOOKUP(VALUE(W383),'REB BEV MIN MKUP'!O:Q,3,0),0)))),0)</f>
        <v>0</v>
      </c>
      <c r="AE383" s="62" t="str">
        <f t="shared" si="214"/>
        <v/>
      </c>
      <c r="AF383" s="63" t="str">
        <f t="shared" si="215"/>
        <v/>
      </c>
      <c r="AG383" s="64" t="str">
        <f t="shared" si="216"/>
        <v/>
      </c>
      <c r="AH383" s="65" t="str">
        <f t="shared" si="217"/>
        <v/>
      </c>
      <c r="AI383" s="66" t="str">
        <f>IF(AE:AE="","",IF(R383="Refreshment Beverage",AK383*(Rates!J$19/100),ROUND(SUM(AH383*(Rates!$J$8/100)),4)))</f>
        <v/>
      </c>
      <c r="AJ383" s="67" t="str">
        <f t="shared" si="218"/>
        <v/>
      </c>
      <c r="AK383" s="22" t="str">
        <f t="shared" si="219"/>
        <v/>
      </c>
      <c r="AL383" s="62" t="str">
        <f t="shared" si="220"/>
        <v/>
      </c>
      <c r="AM383" s="63" t="str">
        <f>IF(AS383="","",IF(R383="Refreshment Beverage",ROUND(AS383*Rates!K$19,4),ROUND(AO383*(VLOOKUP(VALUE(Q383),Rates!G$4:L$12,3,0)),4)))</f>
        <v/>
      </c>
      <c r="AN383" s="68" t="str">
        <f>IF(AS383="","",IF(R383="Refreshment Beverage",AS383*(Rates!J$19/100),MAX(AM383,AB383)))</f>
        <v/>
      </c>
      <c r="AO383" s="69" t="str">
        <f t="shared" si="221"/>
        <v/>
      </c>
      <c r="AP383" s="69" t="str">
        <f t="shared" si="222"/>
        <v/>
      </c>
      <c r="AQ383" s="70" t="str">
        <f>IF(AS383="","",IF(R383="Refreshment Beverage",ROUND(SUM(VLOOKUP(Q:Q,Rates!G$15:L$19,3,0)*(AS383-Y383-Z383-AA383)),4),ROUND(SUM(Rates!$K$8*AS383),4)))</f>
        <v/>
      </c>
      <c r="AR383" s="66" t="str">
        <f t="shared" si="223"/>
        <v/>
      </c>
      <c r="AS383" s="22" t="str">
        <f t="shared" si="224"/>
        <v/>
      </c>
      <c r="AT383" s="62" t="str">
        <f t="shared" si="225"/>
        <v/>
      </c>
      <c r="AU383" s="63" t="str">
        <f>IF(AX383="","",IF(R383="Refreshment Beverage",ROUND((BA383-Y383-Z383-AA383)*VLOOKUP(VALUE(Q383),Rates!G$15:L$19,3,0),4),ROUND(AW383*(VLOOKUP(VALUE(Q383),Rates!G:L,3,0)),4)))</f>
        <v/>
      </c>
      <c r="AV383" s="68" t="str">
        <f t="shared" si="226"/>
        <v/>
      </c>
      <c r="AW383" s="69" t="str">
        <f t="shared" si="227"/>
        <v/>
      </c>
      <c r="AX383" s="65" t="str">
        <f t="shared" si="228"/>
        <v/>
      </c>
      <c r="AY383" s="70" t="str">
        <f>IF(AX383="","",IF(R383="Refreshment Beverage",ROUND(SUM(AX383*Rates!K$19),4),ROUND(SUM(AX383*(Rates!J$8/100)),4)))</f>
        <v/>
      </c>
      <c r="AZ383" s="67" t="str">
        <f t="shared" si="229"/>
        <v/>
      </c>
      <c r="BA383" s="22" t="str">
        <f t="shared" si="230"/>
        <v/>
      </c>
      <c r="BD383" s="171"/>
      <c r="BE383" s="171"/>
      <c r="BF383" s="171"/>
      <c r="BG383" s="171"/>
    </row>
    <row r="384" spans="11:59" ht="12.75" customHeight="1" x14ac:dyDescent="0.3">
      <c r="K384" s="42" t="str">
        <f t="shared" si="202"/>
        <v/>
      </c>
      <c r="L384" s="55" t="str">
        <f t="shared" si="203"/>
        <v/>
      </c>
      <c r="M384" s="43" t="str">
        <f t="shared" si="204"/>
        <v/>
      </c>
      <c r="N384" s="56" t="str" cm="1">
        <f t="array" ref="N384">IFERROR(IF(_xlfn.SINGLE(B:B)="","",IF(R384="Beer",SUM(LOOKUP(2,1/(Rates!$B$3:$B$5&lt;=W384)/(Rates!$C$3:$C$5&gt;=W384),Rates!$D$3:$D$5)*(X384/100)*W384),IF(R384="Refreshment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56" t="str">
        <f t="shared" si="205"/>
        <v/>
      </c>
      <c r="P384" s="53"/>
      <c r="Q384" s="14" t="str">
        <f t="shared" si="206"/>
        <v/>
      </c>
      <c r="R384" s="57" t="str">
        <f t="shared" si="207"/>
        <v/>
      </c>
      <c r="S384" s="58" t="str">
        <f>IF(B384="","",IF(R384="Refreshment Beverage",VLOOKUP(VALUE(Q384),Rates!G$15:L$19,2,0),VLOOKUP(VALUE(Q384),Rates!G$4:L$12,2,0)))</f>
        <v/>
      </c>
      <c r="T384" s="58" t="str">
        <f t="shared" si="208"/>
        <v/>
      </c>
      <c r="U384" s="58" t="str">
        <f t="shared" si="209"/>
        <v/>
      </c>
      <c r="V384" s="58" t="str">
        <f t="shared" si="210"/>
        <v/>
      </c>
      <c r="W384" s="58" t="str">
        <f t="shared" si="211"/>
        <v/>
      </c>
      <c r="X384" s="59" t="str">
        <f t="shared" si="212"/>
        <v/>
      </c>
      <c r="Y384" s="60" t="str">
        <f>IF(B:B="","",IF(R384="Refreshment Beverage",VLOOKUP(Q384,Rates!G$15:L$19,6,0)*W384,VLOOKUP(Q384,Rates!G$4:L$12,6,0)*W384))</f>
        <v/>
      </c>
      <c r="Z384" s="60" t="str">
        <f t="shared" si="213"/>
        <v/>
      </c>
      <c r="AA384" s="60" t="str">
        <f t="shared" si="201"/>
        <v/>
      </c>
      <c r="AB384" s="61" t="str" cm="1">
        <f t="array" ref="AB384">IF(_xlfn.SINGLE(B:B)="","",IF(R384="Refreshment Beverage","",IF(AND(R384="Beer",Q384=0),SUM(LOOKUP(2,1/(Rates!$B$15:$B$18&lt;=W384)/(Rates!$C$15:$C$18&gt;=W384),Rates!$D$15:$D$18)*W384),VLOOKUP(VALUE(_xlfn.SINGLE(Q:Q)),Rates!A:B,2,0)*W384)))</f>
        <v/>
      </c>
      <c r="AC384" s="61" t="str" cm="1">
        <f t="array" ref="AC384">IF(_xlfn.SINGLE(B:B)="","",IF(R384="Refreshment Beverage","",IF(AND(R384="Beer",Q384=0),SUM(LOOKUP(2,1/(Rates!$B$15:$B$18&lt;=W384)/(Rates!$C$15:$C$18&gt;=W384),Rates!$E$15:$E$18)*W384),VLOOKUP(VALUE(_xlfn.SINGLE(Q:Q)),Rates!A:C,3,0)*W384)))</f>
        <v/>
      </c>
      <c r="AD384" s="168">
        <f>IFERROR(IF(R384="Beer","",IF(OR(Q384=1,Q384=2,Q384=3,Q384=4),VLOOKUP(Q384,Rates!$A$31:$B$34,2,0)*W384,IF(V384=1,VLOOKUP(U384,'REB BEV MIN MKUP'!B:E,4,0),IF(V384&gt;1,VLOOKUP(VALUE(W384),'REB BEV MIN MKUP'!O:Q,3,0),0)))),0)</f>
        <v>0</v>
      </c>
      <c r="AE384" s="62" t="str">
        <f t="shared" si="214"/>
        <v/>
      </c>
      <c r="AF384" s="63" t="str">
        <f t="shared" si="215"/>
        <v/>
      </c>
      <c r="AG384" s="64" t="str">
        <f t="shared" si="216"/>
        <v/>
      </c>
      <c r="AH384" s="65" t="str">
        <f t="shared" si="217"/>
        <v/>
      </c>
      <c r="AI384" s="66" t="str">
        <f>IF(AE:AE="","",IF(R384="Refreshment Beverage",AK384*(Rates!J$19/100),ROUND(SUM(AH384*(Rates!$J$8/100)),4)))</f>
        <v/>
      </c>
      <c r="AJ384" s="67" t="str">
        <f t="shared" si="218"/>
        <v/>
      </c>
      <c r="AK384" s="22" t="str">
        <f t="shared" si="219"/>
        <v/>
      </c>
      <c r="AL384" s="62" t="str">
        <f t="shared" si="220"/>
        <v/>
      </c>
      <c r="AM384" s="63" t="str">
        <f>IF(AS384="","",IF(R384="Refreshment Beverage",ROUND(AS384*Rates!K$19,4),ROUND(AO384*(VLOOKUP(VALUE(Q384),Rates!G$4:L$12,3,0)),4)))</f>
        <v/>
      </c>
      <c r="AN384" s="68" t="str">
        <f>IF(AS384="","",IF(R384="Refreshment Beverage",AS384*(Rates!J$19/100),MAX(AM384,AB384)))</f>
        <v/>
      </c>
      <c r="AO384" s="69" t="str">
        <f t="shared" si="221"/>
        <v/>
      </c>
      <c r="AP384" s="69" t="str">
        <f t="shared" si="222"/>
        <v/>
      </c>
      <c r="AQ384" s="70" t="str">
        <f>IF(AS384="","",IF(R384="Refreshment Beverage",ROUND(SUM(VLOOKUP(Q:Q,Rates!G$15:L$19,3,0)*(AS384-Y384-Z384-AA384)),4),ROUND(SUM(Rates!$K$8*AS384),4)))</f>
        <v/>
      </c>
      <c r="AR384" s="66" t="str">
        <f t="shared" si="223"/>
        <v/>
      </c>
      <c r="AS384" s="22" t="str">
        <f t="shared" si="224"/>
        <v/>
      </c>
      <c r="AT384" s="62" t="str">
        <f t="shared" si="225"/>
        <v/>
      </c>
      <c r="AU384" s="63" t="str">
        <f>IF(AX384="","",IF(R384="Refreshment Beverage",ROUND((BA384-Y384-Z384-AA384)*VLOOKUP(VALUE(Q384),Rates!G$15:L$19,3,0),4),ROUND(AW384*(VLOOKUP(VALUE(Q384),Rates!G:L,3,0)),4)))</f>
        <v/>
      </c>
      <c r="AV384" s="68" t="str">
        <f t="shared" si="226"/>
        <v/>
      </c>
      <c r="AW384" s="69" t="str">
        <f t="shared" si="227"/>
        <v/>
      </c>
      <c r="AX384" s="65" t="str">
        <f t="shared" si="228"/>
        <v/>
      </c>
      <c r="AY384" s="70" t="str">
        <f>IF(AX384="","",IF(R384="Refreshment Beverage",ROUND(SUM(AX384*Rates!K$19),4),ROUND(SUM(AX384*(Rates!J$8/100)),4)))</f>
        <v/>
      </c>
      <c r="AZ384" s="67" t="str">
        <f t="shared" si="229"/>
        <v/>
      </c>
      <c r="BA384" s="22" t="str">
        <f t="shared" si="230"/>
        <v/>
      </c>
      <c r="BD384" s="171"/>
      <c r="BE384" s="171"/>
      <c r="BF384" s="171"/>
      <c r="BG384" s="171"/>
    </row>
    <row r="385" spans="11:59" ht="12.75" customHeight="1" x14ac:dyDescent="0.3">
      <c r="K385" s="42" t="str">
        <f t="shared" si="202"/>
        <v/>
      </c>
      <c r="L385" s="55" t="str">
        <f t="shared" si="203"/>
        <v/>
      </c>
      <c r="M385" s="43" t="str">
        <f t="shared" si="204"/>
        <v/>
      </c>
      <c r="N385" s="56" t="str" cm="1">
        <f t="array" ref="N385">IFERROR(IF(_xlfn.SINGLE(B:B)="","",IF(R385="Beer",SUM(LOOKUP(2,1/(Rates!$B$3:$B$5&lt;=W385)/(Rates!$C$3:$C$5&gt;=W385),Rates!$D$3:$D$5)*(X385/100)*W385),IF(R385="Refreshment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56" t="str">
        <f t="shared" si="205"/>
        <v/>
      </c>
      <c r="P385" s="53"/>
      <c r="Q385" s="14" t="str">
        <f t="shared" si="206"/>
        <v/>
      </c>
      <c r="R385" s="57" t="str">
        <f t="shared" si="207"/>
        <v/>
      </c>
      <c r="S385" s="58" t="str">
        <f>IF(B385="","",IF(R385="Refreshment Beverage",VLOOKUP(VALUE(Q385),Rates!G$15:L$19,2,0),VLOOKUP(VALUE(Q385),Rates!G$4:L$12,2,0)))</f>
        <v/>
      </c>
      <c r="T385" s="58" t="str">
        <f t="shared" si="208"/>
        <v/>
      </c>
      <c r="U385" s="58" t="str">
        <f t="shared" si="209"/>
        <v/>
      </c>
      <c r="V385" s="58" t="str">
        <f t="shared" si="210"/>
        <v/>
      </c>
      <c r="W385" s="58" t="str">
        <f t="shared" si="211"/>
        <v/>
      </c>
      <c r="X385" s="59" t="str">
        <f t="shared" si="212"/>
        <v/>
      </c>
      <c r="Y385" s="60" t="str">
        <f>IF(B:B="","",IF(R385="Refreshment Beverage",VLOOKUP(Q385,Rates!G$15:L$19,6,0)*W385,VLOOKUP(Q385,Rates!G$4:L$12,6,0)*W385))</f>
        <v/>
      </c>
      <c r="Z385" s="60" t="str">
        <f t="shared" si="213"/>
        <v/>
      </c>
      <c r="AA385" s="60" t="str">
        <f t="shared" si="201"/>
        <v/>
      </c>
      <c r="AB385" s="61" t="str" cm="1">
        <f t="array" ref="AB385">IF(_xlfn.SINGLE(B:B)="","",IF(R385="Refreshment Beverage","",IF(AND(R385="Beer",Q385=0),SUM(LOOKUP(2,1/(Rates!$B$15:$B$18&lt;=W385)/(Rates!$C$15:$C$18&gt;=W385),Rates!$D$15:$D$18)*W385),VLOOKUP(VALUE(_xlfn.SINGLE(Q:Q)),Rates!A:B,2,0)*W385)))</f>
        <v/>
      </c>
      <c r="AC385" s="61" t="str" cm="1">
        <f t="array" ref="AC385">IF(_xlfn.SINGLE(B:B)="","",IF(R385="Refreshment Beverage","",IF(AND(R385="Beer",Q385=0),SUM(LOOKUP(2,1/(Rates!$B$15:$B$18&lt;=W385)/(Rates!$C$15:$C$18&gt;=W385),Rates!$E$15:$E$18)*W385),VLOOKUP(VALUE(_xlfn.SINGLE(Q:Q)),Rates!A:C,3,0)*W385)))</f>
        <v/>
      </c>
      <c r="AD385" s="168">
        <f>IFERROR(IF(R385="Beer","",IF(OR(Q385=1,Q385=2,Q385=3,Q385=4),VLOOKUP(Q385,Rates!$A$31:$B$34,2,0)*W385,IF(V385=1,VLOOKUP(U385,'REB BEV MIN MKUP'!B:E,4,0),IF(V385&gt;1,VLOOKUP(VALUE(W385),'REB BEV MIN MKUP'!O:Q,3,0),0)))),0)</f>
        <v>0</v>
      </c>
      <c r="AE385" s="62" t="str">
        <f t="shared" si="214"/>
        <v/>
      </c>
      <c r="AF385" s="63" t="str">
        <f t="shared" si="215"/>
        <v/>
      </c>
      <c r="AG385" s="64" t="str">
        <f t="shared" si="216"/>
        <v/>
      </c>
      <c r="AH385" s="65" t="str">
        <f t="shared" si="217"/>
        <v/>
      </c>
      <c r="AI385" s="66" t="str">
        <f>IF(AE:AE="","",IF(R385="Refreshment Beverage",AK385*(Rates!J$19/100),ROUND(SUM(AH385*(Rates!$J$8/100)),4)))</f>
        <v/>
      </c>
      <c r="AJ385" s="67" t="str">
        <f t="shared" si="218"/>
        <v/>
      </c>
      <c r="AK385" s="22" t="str">
        <f t="shared" si="219"/>
        <v/>
      </c>
      <c r="AL385" s="62" t="str">
        <f t="shared" si="220"/>
        <v/>
      </c>
      <c r="AM385" s="63" t="str">
        <f>IF(AS385="","",IF(R385="Refreshment Beverage",ROUND(AS385*Rates!K$19,4),ROUND(AO385*(VLOOKUP(VALUE(Q385),Rates!G$4:L$12,3,0)),4)))</f>
        <v/>
      </c>
      <c r="AN385" s="68" t="str">
        <f>IF(AS385="","",IF(R385="Refreshment Beverage",AS385*(Rates!J$19/100),MAX(AM385,AB385)))</f>
        <v/>
      </c>
      <c r="AO385" s="69" t="str">
        <f t="shared" si="221"/>
        <v/>
      </c>
      <c r="AP385" s="69" t="str">
        <f t="shared" si="222"/>
        <v/>
      </c>
      <c r="AQ385" s="70" t="str">
        <f>IF(AS385="","",IF(R385="Refreshment Beverage",ROUND(SUM(VLOOKUP(Q:Q,Rates!G$15:L$19,3,0)*(AS385-Y385-Z385-AA385)),4),ROUND(SUM(Rates!$K$8*AS385),4)))</f>
        <v/>
      </c>
      <c r="AR385" s="66" t="str">
        <f t="shared" si="223"/>
        <v/>
      </c>
      <c r="AS385" s="22" t="str">
        <f t="shared" si="224"/>
        <v/>
      </c>
      <c r="AT385" s="62" t="str">
        <f t="shared" si="225"/>
        <v/>
      </c>
      <c r="AU385" s="63" t="str">
        <f>IF(AX385="","",IF(R385="Refreshment Beverage",ROUND((BA385-Y385-Z385-AA385)*VLOOKUP(VALUE(Q385),Rates!G$15:L$19,3,0),4),ROUND(AW385*(VLOOKUP(VALUE(Q385),Rates!G:L,3,0)),4)))</f>
        <v/>
      </c>
      <c r="AV385" s="68" t="str">
        <f t="shared" si="226"/>
        <v/>
      </c>
      <c r="AW385" s="69" t="str">
        <f t="shared" si="227"/>
        <v/>
      </c>
      <c r="AX385" s="65" t="str">
        <f t="shared" si="228"/>
        <v/>
      </c>
      <c r="AY385" s="70" t="str">
        <f>IF(AX385="","",IF(R385="Refreshment Beverage",ROUND(SUM(AX385*Rates!K$19),4),ROUND(SUM(AX385*(Rates!J$8/100)),4)))</f>
        <v/>
      </c>
      <c r="AZ385" s="67" t="str">
        <f t="shared" si="229"/>
        <v/>
      </c>
      <c r="BA385" s="22" t="str">
        <f t="shared" si="230"/>
        <v/>
      </c>
      <c r="BD385" s="171"/>
      <c r="BE385" s="171"/>
      <c r="BF385" s="171"/>
      <c r="BG385" s="171"/>
    </row>
    <row r="386" spans="11:59" ht="12.75" customHeight="1" x14ac:dyDescent="0.3">
      <c r="K386" s="42" t="str">
        <f t="shared" si="202"/>
        <v/>
      </c>
      <c r="L386" s="55" t="str">
        <f t="shared" si="203"/>
        <v/>
      </c>
      <c r="M386" s="43" t="str">
        <f t="shared" si="204"/>
        <v/>
      </c>
      <c r="N386" s="56" t="str" cm="1">
        <f t="array" ref="N386">IFERROR(IF(_xlfn.SINGLE(B:B)="","",IF(R386="Beer",SUM(LOOKUP(2,1/(Rates!$B$3:$B$5&lt;=W386)/(Rates!$C$3:$C$5&gt;=W386),Rates!$D$3:$D$5)*(X386/100)*W386),IF(R386="Refreshment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56" t="str">
        <f t="shared" si="205"/>
        <v/>
      </c>
      <c r="P386" s="53"/>
      <c r="Q386" s="14" t="str">
        <f t="shared" si="206"/>
        <v/>
      </c>
      <c r="R386" s="57" t="str">
        <f t="shared" si="207"/>
        <v/>
      </c>
      <c r="S386" s="58" t="str">
        <f>IF(B386="","",IF(R386="Refreshment Beverage",VLOOKUP(VALUE(Q386),Rates!G$15:L$19,2,0),VLOOKUP(VALUE(Q386),Rates!G$4:L$12,2,0)))</f>
        <v/>
      </c>
      <c r="T386" s="58" t="str">
        <f t="shared" si="208"/>
        <v/>
      </c>
      <c r="U386" s="58" t="str">
        <f t="shared" si="209"/>
        <v/>
      </c>
      <c r="V386" s="58" t="str">
        <f t="shared" si="210"/>
        <v/>
      </c>
      <c r="W386" s="58" t="str">
        <f t="shared" si="211"/>
        <v/>
      </c>
      <c r="X386" s="59" t="str">
        <f t="shared" si="212"/>
        <v/>
      </c>
      <c r="Y386" s="60" t="str">
        <f>IF(B:B="","",IF(R386="Refreshment Beverage",VLOOKUP(Q386,Rates!G$15:L$19,6,0)*W386,VLOOKUP(Q386,Rates!G$4:L$12,6,0)*W386))</f>
        <v/>
      </c>
      <c r="Z386" s="60" t="str">
        <f t="shared" si="213"/>
        <v/>
      </c>
      <c r="AA386" s="60" t="str">
        <f t="shared" si="201"/>
        <v/>
      </c>
      <c r="AB386" s="61" t="str" cm="1">
        <f t="array" ref="AB386">IF(_xlfn.SINGLE(B:B)="","",IF(R386="Refreshment Beverage","",IF(AND(R386="Beer",Q386=0),SUM(LOOKUP(2,1/(Rates!$B$15:$B$18&lt;=W386)/(Rates!$C$15:$C$18&gt;=W386),Rates!$D$15:$D$18)*W386),VLOOKUP(VALUE(_xlfn.SINGLE(Q:Q)),Rates!A:B,2,0)*W386)))</f>
        <v/>
      </c>
      <c r="AC386" s="61" t="str" cm="1">
        <f t="array" ref="AC386">IF(_xlfn.SINGLE(B:B)="","",IF(R386="Refreshment Beverage","",IF(AND(R386="Beer",Q386=0),SUM(LOOKUP(2,1/(Rates!$B$15:$B$18&lt;=W386)/(Rates!$C$15:$C$18&gt;=W386),Rates!$E$15:$E$18)*W386),VLOOKUP(VALUE(_xlfn.SINGLE(Q:Q)),Rates!A:C,3,0)*W386)))</f>
        <v/>
      </c>
      <c r="AD386" s="168">
        <f>IFERROR(IF(R386="Beer","",IF(OR(Q386=1,Q386=2,Q386=3,Q386=4),VLOOKUP(Q386,Rates!$A$31:$B$34,2,0)*W386,IF(V386=1,VLOOKUP(U386,'REB BEV MIN MKUP'!B:E,4,0),IF(V386&gt;1,VLOOKUP(VALUE(W386),'REB BEV MIN MKUP'!O:Q,3,0),0)))),0)</f>
        <v>0</v>
      </c>
      <c r="AE386" s="62" t="str">
        <f t="shared" si="214"/>
        <v/>
      </c>
      <c r="AF386" s="63" t="str">
        <f t="shared" si="215"/>
        <v/>
      </c>
      <c r="AG386" s="64" t="str">
        <f t="shared" si="216"/>
        <v/>
      </c>
      <c r="AH386" s="65" t="str">
        <f t="shared" si="217"/>
        <v/>
      </c>
      <c r="AI386" s="66" t="str">
        <f>IF(AE:AE="","",IF(R386="Refreshment Beverage",AK386*(Rates!J$19/100),ROUND(SUM(AH386*(Rates!$J$8/100)),4)))</f>
        <v/>
      </c>
      <c r="AJ386" s="67" t="str">
        <f t="shared" si="218"/>
        <v/>
      </c>
      <c r="AK386" s="22" t="str">
        <f t="shared" si="219"/>
        <v/>
      </c>
      <c r="AL386" s="62" t="str">
        <f t="shared" si="220"/>
        <v/>
      </c>
      <c r="AM386" s="63" t="str">
        <f>IF(AS386="","",IF(R386="Refreshment Beverage",ROUND(AS386*Rates!K$19,4),ROUND(AO386*(VLOOKUP(VALUE(Q386),Rates!G$4:L$12,3,0)),4)))</f>
        <v/>
      </c>
      <c r="AN386" s="68" t="str">
        <f>IF(AS386="","",IF(R386="Refreshment Beverage",AS386*(Rates!J$19/100),MAX(AM386,AB386)))</f>
        <v/>
      </c>
      <c r="AO386" s="69" t="str">
        <f t="shared" si="221"/>
        <v/>
      </c>
      <c r="AP386" s="69" t="str">
        <f t="shared" si="222"/>
        <v/>
      </c>
      <c r="AQ386" s="70" t="str">
        <f>IF(AS386="","",IF(R386="Refreshment Beverage",ROUND(SUM(VLOOKUP(Q:Q,Rates!G$15:L$19,3,0)*(AS386-Y386-Z386-AA386)),4),ROUND(SUM(Rates!$K$8*AS386),4)))</f>
        <v/>
      </c>
      <c r="AR386" s="66" t="str">
        <f t="shared" si="223"/>
        <v/>
      </c>
      <c r="AS386" s="22" t="str">
        <f t="shared" si="224"/>
        <v/>
      </c>
      <c r="AT386" s="62" t="str">
        <f t="shared" si="225"/>
        <v/>
      </c>
      <c r="AU386" s="63" t="str">
        <f>IF(AX386="","",IF(R386="Refreshment Beverage",ROUND((BA386-Y386-Z386-AA386)*VLOOKUP(VALUE(Q386),Rates!G$15:L$19,3,0),4),ROUND(AW386*(VLOOKUP(VALUE(Q386),Rates!G:L,3,0)),4)))</f>
        <v/>
      </c>
      <c r="AV386" s="68" t="str">
        <f t="shared" si="226"/>
        <v/>
      </c>
      <c r="AW386" s="69" t="str">
        <f t="shared" si="227"/>
        <v/>
      </c>
      <c r="AX386" s="65" t="str">
        <f t="shared" si="228"/>
        <v/>
      </c>
      <c r="AY386" s="70" t="str">
        <f>IF(AX386="","",IF(R386="Refreshment Beverage",ROUND(SUM(AX386*Rates!K$19),4),ROUND(SUM(AX386*(Rates!J$8/100)),4)))</f>
        <v/>
      </c>
      <c r="AZ386" s="67" t="str">
        <f t="shared" si="229"/>
        <v/>
      </c>
      <c r="BA386" s="22" t="str">
        <f t="shared" si="230"/>
        <v/>
      </c>
      <c r="BD386" s="171"/>
      <c r="BE386" s="171"/>
      <c r="BF386" s="171"/>
      <c r="BG386" s="171"/>
    </row>
    <row r="387" spans="11:59" ht="12.75" customHeight="1" x14ac:dyDescent="0.3">
      <c r="K387" s="42" t="str">
        <f t="shared" si="202"/>
        <v/>
      </c>
      <c r="L387" s="55" t="str">
        <f t="shared" si="203"/>
        <v/>
      </c>
      <c r="M387" s="43" t="str">
        <f t="shared" si="204"/>
        <v/>
      </c>
      <c r="N387" s="56" t="str" cm="1">
        <f t="array" ref="N387">IFERROR(IF(_xlfn.SINGLE(B:B)="","",IF(R387="Beer",SUM(LOOKUP(2,1/(Rates!$B$3:$B$5&lt;=W387)/(Rates!$C$3:$C$5&gt;=W387),Rates!$D$3:$D$5)*(X387/100)*W387),IF(R387="Refreshment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56" t="str">
        <f t="shared" si="205"/>
        <v/>
      </c>
      <c r="P387" s="53"/>
      <c r="Q387" s="14" t="str">
        <f t="shared" si="206"/>
        <v/>
      </c>
      <c r="R387" s="57" t="str">
        <f t="shared" si="207"/>
        <v/>
      </c>
      <c r="S387" s="58" t="str">
        <f>IF(B387="","",IF(R387="Refreshment Beverage",VLOOKUP(VALUE(Q387),Rates!G$15:L$19,2,0),VLOOKUP(VALUE(Q387),Rates!G$4:L$12,2,0)))</f>
        <v/>
      </c>
      <c r="T387" s="58" t="str">
        <f t="shared" si="208"/>
        <v/>
      </c>
      <c r="U387" s="58" t="str">
        <f t="shared" si="209"/>
        <v/>
      </c>
      <c r="V387" s="58" t="str">
        <f t="shared" si="210"/>
        <v/>
      </c>
      <c r="W387" s="58" t="str">
        <f t="shared" si="211"/>
        <v/>
      </c>
      <c r="X387" s="59" t="str">
        <f t="shared" si="212"/>
        <v/>
      </c>
      <c r="Y387" s="60" t="str">
        <f>IF(B:B="","",IF(R387="Refreshment Beverage",VLOOKUP(Q387,Rates!G$15:L$19,6,0)*W387,VLOOKUP(Q387,Rates!G$4:L$12,6,0)*W387))</f>
        <v/>
      </c>
      <c r="Z387" s="60" t="str">
        <f t="shared" si="213"/>
        <v/>
      </c>
      <c r="AA387" s="60" t="str">
        <f t="shared" si="201"/>
        <v/>
      </c>
      <c r="AB387" s="61" t="str" cm="1">
        <f t="array" ref="AB387">IF(_xlfn.SINGLE(B:B)="","",IF(R387="Refreshment Beverage","",IF(AND(R387="Beer",Q387=0),SUM(LOOKUP(2,1/(Rates!$B$15:$B$18&lt;=W387)/(Rates!$C$15:$C$18&gt;=W387),Rates!$D$15:$D$18)*W387),VLOOKUP(VALUE(_xlfn.SINGLE(Q:Q)),Rates!A:B,2,0)*W387)))</f>
        <v/>
      </c>
      <c r="AC387" s="61" t="str" cm="1">
        <f t="array" ref="AC387">IF(_xlfn.SINGLE(B:B)="","",IF(R387="Refreshment Beverage","",IF(AND(R387="Beer",Q387=0),SUM(LOOKUP(2,1/(Rates!$B$15:$B$18&lt;=W387)/(Rates!$C$15:$C$18&gt;=W387),Rates!$E$15:$E$18)*W387),VLOOKUP(VALUE(_xlfn.SINGLE(Q:Q)),Rates!A:C,3,0)*W387)))</f>
        <v/>
      </c>
      <c r="AD387" s="168">
        <f>IFERROR(IF(R387="Beer","",IF(OR(Q387=1,Q387=2,Q387=3,Q387=4),VLOOKUP(Q387,Rates!$A$31:$B$34,2,0)*W387,IF(V387=1,VLOOKUP(U387,'REB BEV MIN MKUP'!B:E,4,0),IF(V387&gt;1,VLOOKUP(VALUE(W387),'REB BEV MIN MKUP'!O:Q,3,0),0)))),0)</f>
        <v>0</v>
      </c>
      <c r="AE387" s="62" t="str">
        <f t="shared" si="214"/>
        <v/>
      </c>
      <c r="AF387" s="63" t="str">
        <f t="shared" si="215"/>
        <v/>
      </c>
      <c r="AG387" s="64" t="str">
        <f t="shared" si="216"/>
        <v/>
      </c>
      <c r="AH387" s="65" t="str">
        <f t="shared" si="217"/>
        <v/>
      </c>
      <c r="AI387" s="66" t="str">
        <f>IF(AE:AE="","",IF(R387="Refreshment Beverage",AK387*(Rates!J$19/100),ROUND(SUM(AH387*(Rates!$J$8/100)),4)))</f>
        <v/>
      </c>
      <c r="AJ387" s="67" t="str">
        <f t="shared" si="218"/>
        <v/>
      </c>
      <c r="AK387" s="22" t="str">
        <f t="shared" si="219"/>
        <v/>
      </c>
      <c r="AL387" s="62" t="str">
        <f t="shared" si="220"/>
        <v/>
      </c>
      <c r="AM387" s="63" t="str">
        <f>IF(AS387="","",IF(R387="Refreshment Beverage",ROUND(AS387*Rates!K$19,4),ROUND(AO387*(VLOOKUP(VALUE(Q387),Rates!G$4:L$12,3,0)),4)))</f>
        <v/>
      </c>
      <c r="AN387" s="68" t="str">
        <f>IF(AS387="","",IF(R387="Refreshment Beverage",AS387*(Rates!J$19/100),MAX(AM387,AB387)))</f>
        <v/>
      </c>
      <c r="AO387" s="69" t="str">
        <f t="shared" si="221"/>
        <v/>
      </c>
      <c r="AP387" s="69" t="str">
        <f t="shared" si="222"/>
        <v/>
      </c>
      <c r="AQ387" s="70" t="str">
        <f>IF(AS387="","",IF(R387="Refreshment Beverage",ROUND(SUM(VLOOKUP(Q:Q,Rates!G$15:L$19,3,0)*(AS387-Y387-Z387-AA387)),4),ROUND(SUM(Rates!$K$8*AS387),4)))</f>
        <v/>
      </c>
      <c r="AR387" s="66" t="str">
        <f t="shared" si="223"/>
        <v/>
      </c>
      <c r="AS387" s="22" t="str">
        <f t="shared" si="224"/>
        <v/>
      </c>
      <c r="AT387" s="62" t="str">
        <f t="shared" si="225"/>
        <v/>
      </c>
      <c r="AU387" s="63" t="str">
        <f>IF(AX387="","",IF(R387="Refreshment Beverage",ROUND((BA387-Y387-Z387-AA387)*VLOOKUP(VALUE(Q387),Rates!G$15:L$19,3,0),4),ROUND(AW387*(VLOOKUP(VALUE(Q387),Rates!G:L,3,0)),4)))</f>
        <v/>
      </c>
      <c r="AV387" s="68" t="str">
        <f t="shared" si="226"/>
        <v/>
      </c>
      <c r="AW387" s="69" t="str">
        <f t="shared" si="227"/>
        <v/>
      </c>
      <c r="AX387" s="65" t="str">
        <f t="shared" si="228"/>
        <v/>
      </c>
      <c r="AY387" s="70" t="str">
        <f>IF(AX387="","",IF(R387="Refreshment Beverage",ROUND(SUM(AX387*Rates!K$19),4),ROUND(SUM(AX387*(Rates!J$8/100)),4)))</f>
        <v/>
      </c>
      <c r="AZ387" s="67" t="str">
        <f t="shared" si="229"/>
        <v/>
      </c>
      <c r="BA387" s="22" t="str">
        <f t="shared" si="230"/>
        <v/>
      </c>
      <c r="BD387" s="171"/>
      <c r="BE387" s="171"/>
      <c r="BF387" s="171"/>
      <c r="BG387" s="171"/>
    </row>
    <row r="388" spans="11:59" ht="12.75" customHeight="1" x14ac:dyDescent="0.3">
      <c r="K388" s="42" t="str">
        <f t="shared" si="202"/>
        <v/>
      </c>
      <c r="L388" s="55" t="str">
        <f t="shared" si="203"/>
        <v/>
      </c>
      <c r="M388" s="43" t="str">
        <f t="shared" si="204"/>
        <v/>
      </c>
      <c r="N388" s="56" t="str" cm="1">
        <f t="array" ref="N388">IFERROR(IF(_xlfn.SINGLE(B:B)="","",IF(R388="Beer",SUM(LOOKUP(2,1/(Rates!$B$3:$B$5&lt;=W388)/(Rates!$C$3:$C$5&gt;=W388),Rates!$D$3:$D$5)*(X388/100)*W388),IF(R388="Refreshment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56" t="str">
        <f t="shared" si="205"/>
        <v/>
      </c>
      <c r="P388" s="53"/>
      <c r="Q388" s="14" t="str">
        <f t="shared" si="206"/>
        <v/>
      </c>
      <c r="R388" s="57" t="str">
        <f t="shared" si="207"/>
        <v/>
      </c>
      <c r="S388" s="58" t="str">
        <f>IF(B388="","",IF(R388="Refreshment Beverage",VLOOKUP(VALUE(Q388),Rates!G$15:L$19,2,0),VLOOKUP(VALUE(Q388),Rates!G$4:L$12,2,0)))</f>
        <v/>
      </c>
      <c r="T388" s="58" t="str">
        <f t="shared" si="208"/>
        <v/>
      </c>
      <c r="U388" s="58" t="str">
        <f t="shared" si="209"/>
        <v/>
      </c>
      <c r="V388" s="58" t="str">
        <f t="shared" si="210"/>
        <v/>
      </c>
      <c r="W388" s="58" t="str">
        <f t="shared" si="211"/>
        <v/>
      </c>
      <c r="X388" s="59" t="str">
        <f t="shared" si="212"/>
        <v/>
      </c>
      <c r="Y388" s="60" t="str">
        <f>IF(B:B="","",IF(R388="Refreshment Beverage",VLOOKUP(Q388,Rates!G$15:L$19,6,0)*W388,VLOOKUP(Q388,Rates!G$4:L$12,6,0)*W388))</f>
        <v/>
      </c>
      <c r="Z388" s="60" t="str">
        <f t="shared" si="213"/>
        <v/>
      </c>
      <c r="AA388" s="60" t="str">
        <f t="shared" si="201"/>
        <v/>
      </c>
      <c r="AB388" s="61" t="str" cm="1">
        <f t="array" ref="AB388">IF(_xlfn.SINGLE(B:B)="","",IF(R388="Refreshment Beverage","",IF(AND(R388="Beer",Q388=0),SUM(LOOKUP(2,1/(Rates!$B$15:$B$18&lt;=W388)/(Rates!$C$15:$C$18&gt;=W388),Rates!$D$15:$D$18)*W388),VLOOKUP(VALUE(_xlfn.SINGLE(Q:Q)),Rates!A:B,2,0)*W388)))</f>
        <v/>
      </c>
      <c r="AC388" s="61" t="str" cm="1">
        <f t="array" ref="AC388">IF(_xlfn.SINGLE(B:B)="","",IF(R388="Refreshment Beverage","",IF(AND(R388="Beer",Q388=0),SUM(LOOKUP(2,1/(Rates!$B$15:$B$18&lt;=W388)/(Rates!$C$15:$C$18&gt;=W388),Rates!$E$15:$E$18)*W388),VLOOKUP(VALUE(_xlfn.SINGLE(Q:Q)),Rates!A:C,3,0)*W388)))</f>
        <v/>
      </c>
      <c r="AD388" s="168">
        <f>IFERROR(IF(R388="Beer","",IF(OR(Q388=1,Q388=2,Q388=3,Q388=4),VLOOKUP(Q388,Rates!$A$31:$B$34,2,0)*W388,IF(V388=1,VLOOKUP(U388,'REB BEV MIN MKUP'!B:E,4,0),IF(V388&gt;1,VLOOKUP(VALUE(W388),'REB BEV MIN MKUP'!O:Q,3,0),0)))),0)</f>
        <v>0</v>
      </c>
      <c r="AE388" s="62" t="str">
        <f t="shared" si="214"/>
        <v/>
      </c>
      <c r="AF388" s="63" t="str">
        <f t="shared" si="215"/>
        <v/>
      </c>
      <c r="AG388" s="64" t="str">
        <f t="shared" si="216"/>
        <v/>
      </c>
      <c r="AH388" s="65" t="str">
        <f t="shared" si="217"/>
        <v/>
      </c>
      <c r="AI388" s="66" t="str">
        <f>IF(AE:AE="","",IF(R388="Refreshment Beverage",AK388*(Rates!J$19/100),ROUND(SUM(AH388*(Rates!$J$8/100)),4)))</f>
        <v/>
      </c>
      <c r="AJ388" s="67" t="str">
        <f t="shared" si="218"/>
        <v/>
      </c>
      <c r="AK388" s="22" t="str">
        <f t="shared" si="219"/>
        <v/>
      </c>
      <c r="AL388" s="62" t="str">
        <f t="shared" si="220"/>
        <v/>
      </c>
      <c r="AM388" s="63" t="str">
        <f>IF(AS388="","",IF(R388="Refreshment Beverage",ROUND(AS388*Rates!K$19,4),ROUND(AO388*(VLOOKUP(VALUE(Q388),Rates!G$4:L$12,3,0)),4)))</f>
        <v/>
      </c>
      <c r="AN388" s="68" t="str">
        <f>IF(AS388="","",IF(R388="Refreshment Beverage",AS388*(Rates!J$19/100),MAX(AM388,AB388)))</f>
        <v/>
      </c>
      <c r="AO388" s="69" t="str">
        <f t="shared" si="221"/>
        <v/>
      </c>
      <c r="AP388" s="69" t="str">
        <f t="shared" si="222"/>
        <v/>
      </c>
      <c r="AQ388" s="70" t="str">
        <f>IF(AS388="","",IF(R388="Refreshment Beverage",ROUND(SUM(VLOOKUP(Q:Q,Rates!G$15:L$19,3,0)*(AS388-Y388-Z388-AA388)),4),ROUND(SUM(Rates!$K$8*AS388),4)))</f>
        <v/>
      </c>
      <c r="AR388" s="66" t="str">
        <f t="shared" si="223"/>
        <v/>
      </c>
      <c r="AS388" s="22" t="str">
        <f t="shared" si="224"/>
        <v/>
      </c>
      <c r="AT388" s="62" t="str">
        <f t="shared" si="225"/>
        <v/>
      </c>
      <c r="AU388" s="63" t="str">
        <f>IF(AX388="","",IF(R388="Refreshment Beverage",ROUND((BA388-Y388-Z388-AA388)*VLOOKUP(VALUE(Q388),Rates!G$15:L$19,3,0),4),ROUND(AW388*(VLOOKUP(VALUE(Q388),Rates!G:L,3,0)),4)))</f>
        <v/>
      </c>
      <c r="AV388" s="68" t="str">
        <f t="shared" si="226"/>
        <v/>
      </c>
      <c r="AW388" s="69" t="str">
        <f t="shared" si="227"/>
        <v/>
      </c>
      <c r="AX388" s="65" t="str">
        <f t="shared" si="228"/>
        <v/>
      </c>
      <c r="AY388" s="70" t="str">
        <f>IF(AX388="","",IF(R388="Refreshment Beverage",ROUND(SUM(AX388*Rates!K$19),4),ROUND(SUM(AX388*(Rates!J$8/100)),4)))</f>
        <v/>
      </c>
      <c r="AZ388" s="67" t="str">
        <f t="shared" si="229"/>
        <v/>
      </c>
      <c r="BA388" s="22" t="str">
        <f t="shared" si="230"/>
        <v/>
      </c>
      <c r="BD388" s="171"/>
      <c r="BE388" s="171"/>
      <c r="BF388" s="171"/>
      <c r="BG388" s="171"/>
    </row>
    <row r="389" spans="11:59" ht="12.75" customHeight="1" x14ac:dyDescent="0.3">
      <c r="K389" s="42" t="str">
        <f t="shared" si="202"/>
        <v/>
      </c>
      <c r="L389" s="55" t="str">
        <f t="shared" si="203"/>
        <v/>
      </c>
      <c r="M389" s="43" t="str">
        <f t="shared" si="204"/>
        <v/>
      </c>
      <c r="N389" s="56" t="str" cm="1">
        <f t="array" ref="N389">IFERROR(IF(_xlfn.SINGLE(B:B)="","",IF(R389="Beer",SUM(LOOKUP(2,1/(Rates!$B$3:$B$5&lt;=W389)/(Rates!$C$3:$C$5&gt;=W389),Rates!$D$3:$D$5)*(X389/100)*W389),IF(R389="Refreshment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56" t="str">
        <f t="shared" si="205"/>
        <v/>
      </c>
      <c r="P389" s="53"/>
      <c r="Q389" s="14" t="str">
        <f t="shared" si="206"/>
        <v/>
      </c>
      <c r="R389" s="57" t="str">
        <f t="shared" si="207"/>
        <v/>
      </c>
      <c r="S389" s="58" t="str">
        <f>IF(B389="","",IF(R389="Refreshment Beverage",VLOOKUP(VALUE(Q389),Rates!G$15:L$19,2,0),VLOOKUP(VALUE(Q389),Rates!G$4:L$12,2,0)))</f>
        <v/>
      </c>
      <c r="T389" s="58" t="str">
        <f t="shared" si="208"/>
        <v/>
      </c>
      <c r="U389" s="58" t="str">
        <f t="shared" si="209"/>
        <v/>
      </c>
      <c r="V389" s="58" t="str">
        <f t="shared" si="210"/>
        <v/>
      </c>
      <c r="W389" s="58" t="str">
        <f t="shared" si="211"/>
        <v/>
      </c>
      <c r="X389" s="59" t="str">
        <f t="shared" si="212"/>
        <v/>
      </c>
      <c r="Y389" s="60" t="str">
        <f>IF(B:B="","",IF(R389="Refreshment Beverage",VLOOKUP(Q389,Rates!G$15:L$19,6,0)*W389,VLOOKUP(Q389,Rates!G$4:L$12,6,0)*W389))</f>
        <v/>
      </c>
      <c r="Z389" s="60" t="str">
        <f t="shared" si="213"/>
        <v/>
      </c>
      <c r="AA389" s="60" t="str">
        <f t="shared" si="201"/>
        <v/>
      </c>
      <c r="AB389" s="61" t="str" cm="1">
        <f t="array" ref="AB389">IF(_xlfn.SINGLE(B:B)="","",IF(R389="Refreshment Beverage","",IF(AND(R389="Beer",Q389=0),SUM(LOOKUP(2,1/(Rates!$B$15:$B$18&lt;=W389)/(Rates!$C$15:$C$18&gt;=W389),Rates!$D$15:$D$18)*W389),VLOOKUP(VALUE(_xlfn.SINGLE(Q:Q)),Rates!A:B,2,0)*W389)))</f>
        <v/>
      </c>
      <c r="AC389" s="61" t="str" cm="1">
        <f t="array" ref="AC389">IF(_xlfn.SINGLE(B:B)="","",IF(R389="Refreshment Beverage","",IF(AND(R389="Beer",Q389=0),SUM(LOOKUP(2,1/(Rates!$B$15:$B$18&lt;=W389)/(Rates!$C$15:$C$18&gt;=W389),Rates!$E$15:$E$18)*W389),VLOOKUP(VALUE(_xlfn.SINGLE(Q:Q)),Rates!A:C,3,0)*W389)))</f>
        <v/>
      </c>
      <c r="AD389" s="168">
        <f>IFERROR(IF(R389="Beer","",IF(OR(Q389=1,Q389=2,Q389=3,Q389=4),VLOOKUP(Q389,Rates!$A$31:$B$34,2,0)*W389,IF(V389=1,VLOOKUP(U389,'REB BEV MIN MKUP'!B:E,4,0),IF(V389&gt;1,VLOOKUP(VALUE(W389),'REB BEV MIN MKUP'!O:Q,3,0),0)))),0)</f>
        <v>0</v>
      </c>
      <c r="AE389" s="62" t="str">
        <f t="shared" si="214"/>
        <v/>
      </c>
      <c r="AF389" s="63" t="str">
        <f t="shared" si="215"/>
        <v/>
      </c>
      <c r="AG389" s="64" t="str">
        <f t="shared" si="216"/>
        <v/>
      </c>
      <c r="AH389" s="65" t="str">
        <f t="shared" si="217"/>
        <v/>
      </c>
      <c r="AI389" s="66" t="str">
        <f>IF(AE:AE="","",IF(R389="Refreshment Beverage",AK389*(Rates!J$19/100),ROUND(SUM(AH389*(Rates!$J$8/100)),4)))</f>
        <v/>
      </c>
      <c r="AJ389" s="67" t="str">
        <f t="shared" si="218"/>
        <v/>
      </c>
      <c r="AK389" s="22" t="str">
        <f t="shared" si="219"/>
        <v/>
      </c>
      <c r="AL389" s="62" t="str">
        <f t="shared" si="220"/>
        <v/>
      </c>
      <c r="AM389" s="63" t="str">
        <f>IF(AS389="","",IF(R389="Refreshment Beverage",ROUND(AS389*Rates!K$19,4),ROUND(AO389*(VLOOKUP(VALUE(Q389),Rates!G$4:L$12,3,0)),4)))</f>
        <v/>
      </c>
      <c r="AN389" s="68" t="str">
        <f>IF(AS389="","",IF(R389="Refreshment Beverage",AS389*(Rates!J$19/100),MAX(AM389,AB389)))</f>
        <v/>
      </c>
      <c r="AO389" s="69" t="str">
        <f t="shared" si="221"/>
        <v/>
      </c>
      <c r="AP389" s="69" t="str">
        <f t="shared" si="222"/>
        <v/>
      </c>
      <c r="AQ389" s="70" t="str">
        <f>IF(AS389="","",IF(R389="Refreshment Beverage",ROUND(SUM(VLOOKUP(Q:Q,Rates!G$15:L$19,3,0)*(AS389-Y389-Z389-AA389)),4),ROUND(SUM(Rates!$K$8*AS389),4)))</f>
        <v/>
      </c>
      <c r="AR389" s="66" t="str">
        <f t="shared" si="223"/>
        <v/>
      </c>
      <c r="AS389" s="22" t="str">
        <f t="shared" si="224"/>
        <v/>
      </c>
      <c r="AT389" s="62" t="str">
        <f t="shared" si="225"/>
        <v/>
      </c>
      <c r="AU389" s="63" t="str">
        <f>IF(AX389="","",IF(R389="Refreshment Beverage",ROUND((BA389-Y389-Z389-AA389)*VLOOKUP(VALUE(Q389),Rates!G$15:L$19,3,0),4),ROUND(AW389*(VLOOKUP(VALUE(Q389),Rates!G:L,3,0)),4)))</f>
        <v/>
      </c>
      <c r="AV389" s="68" t="str">
        <f t="shared" si="226"/>
        <v/>
      </c>
      <c r="AW389" s="69" t="str">
        <f t="shared" si="227"/>
        <v/>
      </c>
      <c r="AX389" s="65" t="str">
        <f t="shared" si="228"/>
        <v/>
      </c>
      <c r="AY389" s="70" t="str">
        <f>IF(AX389="","",IF(R389="Refreshment Beverage",ROUND(SUM(AX389*Rates!K$19),4),ROUND(SUM(AX389*(Rates!J$8/100)),4)))</f>
        <v/>
      </c>
      <c r="AZ389" s="67" t="str">
        <f t="shared" si="229"/>
        <v/>
      </c>
      <c r="BA389" s="22" t="str">
        <f t="shared" si="230"/>
        <v/>
      </c>
      <c r="BD389" s="171"/>
      <c r="BE389" s="171"/>
      <c r="BF389" s="171"/>
      <c r="BG389" s="171"/>
    </row>
    <row r="390" spans="11:59" ht="12.75" customHeight="1" x14ac:dyDescent="0.3">
      <c r="K390" s="42" t="str">
        <f t="shared" si="202"/>
        <v/>
      </c>
      <c r="L390" s="55" t="str">
        <f t="shared" si="203"/>
        <v/>
      </c>
      <c r="M390" s="43" t="str">
        <f t="shared" si="204"/>
        <v/>
      </c>
      <c r="N390" s="56" t="str" cm="1">
        <f t="array" ref="N390">IFERROR(IF(_xlfn.SINGLE(B:B)="","",IF(R390="Beer",SUM(LOOKUP(2,1/(Rates!$B$3:$B$5&lt;=W390)/(Rates!$C$3:$C$5&gt;=W390),Rates!$D$3:$D$5)*(X390/100)*W390),IF(R390="Refreshment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56" t="str">
        <f t="shared" si="205"/>
        <v/>
      </c>
      <c r="P390" s="53"/>
      <c r="Q390" s="14" t="str">
        <f t="shared" si="206"/>
        <v/>
      </c>
      <c r="R390" s="57" t="str">
        <f t="shared" si="207"/>
        <v/>
      </c>
      <c r="S390" s="58" t="str">
        <f>IF(B390="","",IF(R390="Refreshment Beverage",VLOOKUP(VALUE(Q390),Rates!G$15:L$19,2,0),VLOOKUP(VALUE(Q390),Rates!G$4:L$12,2,0)))</f>
        <v/>
      </c>
      <c r="T390" s="58" t="str">
        <f t="shared" si="208"/>
        <v/>
      </c>
      <c r="U390" s="58" t="str">
        <f t="shared" si="209"/>
        <v/>
      </c>
      <c r="V390" s="58" t="str">
        <f t="shared" si="210"/>
        <v/>
      </c>
      <c r="W390" s="58" t="str">
        <f t="shared" si="211"/>
        <v/>
      </c>
      <c r="X390" s="59" t="str">
        <f t="shared" si="212"/>
        <v/>
      </c>
      <c r="Y390" s="60" t="str">
        <f>IF(B:B="","",IF(R390="Refreshment Beverage",VLOOKUP(Q390,Rates!G$15:L$19,6,0)*W390,VLOOKUP(Q390,Rates!G$4:L$12,6,0)*W390))</f>
        <v/>
      </c>
      <c r="Z390" s="60" t="str">
        <f t="shared" si="213"/>
        <v/>
      </c>
      <c r="AA390" s="60" t="str">
        <f t="shared" si="201"/>
        <v/>
      </c>
      <c r="AB390" s="61" t="str" cm="1">
        <f t="array" ref="AB390">IF(_xlfn.SINGLE(B:B)="","",IF(R390="Refreshment Beverage","",IF(AND(R390="Beer",Q390=0),SUM(LOOKUP(2,1/(Rates!$B$15:$B$18&lt;=W390)/(Rates!$C$15:$C$18&gt;=W390),Rates!$D$15:$D$18)*W390),VLOOKUP(VALUE(_xlfn.SINGLE(Q:Q)),Rates!A:B,2,0)*W390)))</f>
        <v/>
      </c>
      <c r="AC390" s="61" t="str" cm="1">
        <f t="array" ref="AC390">IF(_xlfn.SINGLE(B:B)="","",IF(R390="Refreshment Beverage","",IF(AND(R390="Beer",Q390=0),SUM(LOOKUP(2,1/(Rates!$B$15:$B$18&lt;=W390)/(Rates!$C$15:$C$18&gt;=W390),Rates!$E$15:$E$18)*W390),VLOOKUP(VALUE(_xlfn.SINGLE(Q:Q)),Rates!A:C,3,0)*W390)))</f>
        <v/>
      </c>
      <c r="AD390" s="168">
        <f>IFERROR(IF(R390="Beer","",IF(OR(Q390=1,Q390=2,Q390=3,Q390=4),VLOOKUP(Q390,Rates!$A$31:$B$34,2,0)*W390,IF(V390=1,VLOOKUP(U390,'REB BEV MIN MKUP'!B:E,4,0),IF(V390&gt;1,VLOOKUP(VALUE(W390),'REB BEV MIN MKUP'!O:Q,3,0),0)))),0)</f>
        <v>0</v>
      </c>
      <c r="AE390" s="62" t="str">
        <f t="shared" si="214"/>
        <v/>
      </c>
      <c r="AF390" s="63" t="str">
        <f t="shared" si="215"/>
        <v/>
      </c>
      <c r="AG390" s="64" t="str">
        <f t="shared" si="216"/>
        <v/>
      </c>
      <c r="AH390" s="65" t="str">
        <f t="shared" si="217"/>
        <v/>
      </c>
      <c r="AI390" s="66" t="str">
        <f>IF(AE:AE="","",IF(R390="Refreshment Beverage",AK390*(Rates!J$19/100),ROUND(SUM(AH390*(Rates!$J$8/100)),4)))</f>
        <v/>
      </c>
      <c r="AJ390" s="67" t="str">
        <f t="shared" si="218"/>
        <v/>
      </c>
      <c r="AK390" s="22" t="str">
        <f t="shared" si="219"/>
        <v/>
      </c>
      <c r="AL390" s="62" t="str">
        <f t="shared" si="220"/>
        <v/>
      </c>
      <c r="AM390" s="63" t="str">
        <f>IF(AS390="","",IF(R390="Refreshment Beverage",ROUND(AS390*Rates!K$19,4),ROUND(AO390*(VLOOKUP(VALUE(Q390),Rates!G$4:L$12,3,0)),4)))</f>
        <v/>
      </c>
      <c r="AN390" s="68" t="str">
        <f>IF(AS390="","",IF(R390="Refreshment Beverage",AS390*(Rates!J$19/100),MAX(AM390,AB390)))</f>
        <v/>
      </c>
      <c r="AO390" s="69" t="str">
        <f t="shared" si="221"/>
        <v/>
      </c>
      <c r="AP390" s="69" t="str">
        <f t="shared" si="222"/>
        <v/>
      </c>
      <c r="AQ390" s="70" t="str">
        <f>IF(AS390="","",IF(R390="Refreshment Beverage",ROUND(SUM(VLOOKUP(Q:Q,Rates!G$15:L$19,3,0)*(AS390-Y390-Z390-AA390)),4),ROUND(SUM(Rates!$K$8*AS390),4)))</f>
        <v/>
      </c>
      <c r="AR390" s="66" t="str">
        <f t="shared" si="223"/>
        <v/>
      </c>
      <c r="AS390" s="22" t="str">
        <f t="shared" si="224"/>
        <v/>
      </c>
      <c r="AT390" s="62" t="str">
        <f t="shared" si="225"/>
        <v/>
      </c>
      <c r="AU390" s="63" t="str">
        <f>IF(AX390="","",IF(R390="Refreshment Beverage",ROUND((BA390-Y390-Z390-AA390)*VLOOKUP(VALUE(Q390),Rates!G$15:L$19,3,0),4),ROUND(AW390*(VLOOKUP(VALUE(Q390),Rates!G:L,3,0)),4)))</f>
        <v/>
      </c>
      <c r="AV390" s="68" t="str">
        <f t="shared" si="226"/>
        <v/>
      </c>
      <c r="AW390" s="69" t="str">
        <f t="shared" si="227"/>
        <v/>
      </c>
      <c r="AX390" s="65" t="str">
        <f t="shared" si="228"/>
        <v/>
      </c>
      <c r="AY390" s="70" t="str">
        <f>IF(AX390="","",IF(R390="Refreshment Beverage",ROUND(SUM(AX390*Rates!K$19),4),ROUND(SUM(AX390*(Rates!J$8/100)),4)))</f>
        <v/>
      </c>
      <c r="AZ390" s="67" t="str">
        <f t="shared" si="229"/>
        <v/>
      </c>
      <c r="BA390" s="22" t="str">
        <f t="shared" si="230"/>
        <v/>
      </c>
      <c r="BD390" s="171"/>
      <c r="BE390" s="171"/>
      <c r="BF390" s="171"/>
      <c r="BG390" s="171"/>
    </row>
    <row r="391" spans="11:59" ht="12.75" customHeight="1" x14ac:dyDescent="0.3">
      <c r="K391" s="42" t="str">
        <f t="shared" si="202"/>
        <v/>
      </c>
      <c r="L391" s="55" t="str">
        <f t="shared" si="203"/>
        <v/>
      </c>
      <c r="M391" s="43" t="str">
        <f t="shared" si="204"/>
        <v/>
      </c>
      <c r="N391" s="56" t="str" cm="1">
        <f t="array" ref="N391">IFERROR(IF(_xlfn.SINGLE(B:B)="","",IF(R391="Beer",SUM(LOOKUP(2,1/(Rates!$B$3:$B$5&lt;=W391)/(Rates!$C$3:$C$5&gt;=W391),Rates!$D$3:$D$5)*(X391/100)*W391),IF(R391="Refreshment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56" t="str">
        <f t="shared" si="205"/>
        <v/>
      </c>
      <c r="P391" s="53"/>
      <c r="Q391" s="14" t="str">
        <f t="shared" si="206"/>
        <v/>
      </c>
      <c r="R391" s="57" t="str">
        <f t="shared" si="207"/>
        <v/>
      </c>
      <c r="S391" s="58" t="str">
        <f>IF(B391="","",IF(R391="Refreshment Beverage",VLOOKUP(VALUE(Q391),Rates!G$15:L$19,2,0),VLOOKUP(VALUE(Q391),Rates!G$4:L$12,2,0)))</f>
        <v/>
      </c>
      <c r="T391" s="58" t="str">
        <f t="shared" si="208"/>
        <v/>
      </c>
      <c r="U391" s="58" t="str">
        <f t="shared" si="209"/>
        <v/>
      </c>
      <c r="V391" s="58" t="str">
        <f t="shared" si="210"/>
        <v/>
      </c>
      <c r="W391" s="58" t="str">
        <f t="shared" si="211"/>
        <v/>
      </c>
      <c r="X391" s="59" t="str">
        <f t="shared" si="212"/>
        <v/>
      </c>
      <c r="Y391" s="60" t="str">
        <f>IF(B:B="","",IF(R391="Refreshment Beverage",VLOOKUP(Q391,Rates!G$15:L$19,6,0)*W391,VLOOKUP(Q391,Rates!G$4:L$12,6,0)*W391))</f>
        <v/>
      </c>
      <c r="Z391" s="60" t="str">
        <f t="shared" si="213"/>
        <v/>
      </c>
      <c r="AA391" s="60" t="str">
        <f t="shared" ref="AA391:AA454" si="231">IF(B:B="","",IF(AND(T391="Can",V391=8,R391="Beer"),V391*0.0201,IF(AND(T391="Can",V391=15,R391="Beer"),V391*0.0101,IF(AND(T391="Can",V391=20,R391="Beer"),V391*0.0107,IF(AND(T391="Can",V391=30,R391="Beer"),V391*0.0089,IF(AND(T391="Can",V391=36,R391="Beer"),V391*0.0074,IF(AND(T391="Bottle",V391=24,R391="Beer"),V391*0.016,IF(AND(R391="Refreshment Beverage",U391&gt;0.049,U391&lt;0.401),V391*0.0536,IF(AND(R391="Refreshment Beverage",U391&gt;0.4,U391&lt;0.47),V391*0.0643,IF(AND(R391="Refreshment Beverage",U391&gt;0.469,U391&lt;0.66),V391*0.075,IF(AND(R391="Refreshment Beverage",U391&gt;0.659,U391&lt;0.75),V391*0.1071,IF(AND(R391="Refreshment Beverage",U391&gt;0.749,U391&lt;0.9),V391*0.1178,IF(AND(R391="Refreshment Beverage",U391&gt;0.899,U391&lt;1),V391*0.1393,IF(AND(R391="Refreshment Beverage",U391=1),V391*0.1499,IF(AND(R391="Refreshment Beverage",U391=1.14),V391*0.1714,IF(AND(R391="Refreshment Beverage",U391=2),V391*0.2999,IF(AND(R391="Refreshment Beverage",U391=3),V391*0.4499,IF(AND(R391="Refreshment Beverage",U391=1.75),V391*0.2678,0))))))))))))))))))</f>
        <v/>
      </c>
      <c r="AB391" s="61" t="str" cm="1">
        <f t="array" ref="AB391">IF(_xlfn.SINGLE(B:B)="","",IF(R391="Refreshment Beverage","",IF(AND(R391="Beer",Q391=0),SUM(LOOKUP(2,1/(Rates!$B$15:$B$18&lt;=W391)/(Rates!$C$15:$C$18&gt;=W391),Rates!$D$15:$D$18)*W391),VLOOKUP(VALUE(_xlfn.SINGLE(Q:Q)),Rates!A:B,2,0)*W391)))</f>
        <v/>
      </c>
      <c r="AC391" s="61" t="str" cm="1">
        <f t="array" ref="AC391">IF(_xlfn.SINGLE(B:B)="","",IF(R391="Refreshment Beverage","",IF(AND(R391="Beer",Q391=0),SUM(LOOKUP(2,1/(Rates!$B$15:$B$18&lt;=W391)/(Rates!$C$15:$C$18&gt;=W391),Rates!$E$15:$E$18)*W391),VLOOKUP(VALUE(_xlfn.SINGLE(Q:Q)),Rates!A:C,3,0)*W391)))</f>
        <v/>
      </c>
      <c r="AD391" s="168">
        <f>IFERROR(IF(R391="Beer","",IF(OR(Q391=1,Q391=2,Q391=3,Q391=4),VLOOKUP(Q391,Rates!$A$31:$B$34,2,0)*W391,IF(V391=1,VLOOKUP(U391,'REB BEV MIN MKUP'!B:E,4,0),IF(V391&gt;1,VLOOKUP(VALUE(W391),'REB BEV MIN MKUP'!O:Q,3,0),0)))),0)</f>
        <v>0</v>
      </c>
      <c r="AE391" s="62" t="str">
        <f t="shared" si="214"/>
        <v/>
      </c>
      <c r="AF391" s="63" t="str">
        <f t="shared" si="215"/>
        <v/>
      </c>
      <c r="AG391" s="64" t="str">
        <f t="shared" si="216"/>
        <v/>
      </c>
      <c r="AH391" s="65" t="str">
        <f t="shared" si="217"/>
        <v/>
      </c>
      <c r="AI391" s="66" t="str">
        <f>IF(AE:AE="","",IF(R391="Refreshment Beverage",AK391*(Rates!J$19/100),ROUND(SUM(AH391*(Rates!$J$8/100)),4)))</f>
        <v/>
      </c>
      <c r="AJ391" s="67" t="str">
        <f t="shared" si="218"/>
        <v/>
      </c>
      <c r="AK391" s="22" t="str">
        <f t="shared" si="219"/>
        <v/>
      </c>
      <c r="AL391" s="62" t="str">
        <f t="shared" si="220"/>
        <v/>
      </c>
      <c r="AM391" s="63" t="str">
        <f>IF(AS391="","",IF(R391="Refreshment Beverage",ROUND(AS391*Rates!K$19,4),ROUND(AO391*(VLOOKUP(VALUE(Q391),Rates!G$4:L$12,3,0)),4)))</f>
        <v/>
      </c>
      <c r="AN391" s="68" t="str">
        <f>IF(AS391="","",IF(R391="Refreshment Beverage",AS391*(Rates!J$19/100),MAX(AM391,AB391)))</f>
        <v/>
      </c>
      <c r="AO391" s="69" t="str">
        <f t="shared" si="221"/>
        <v/>
      </c>
      <c r="AP391" s="69" t="str">
        <f t="shared" si="222"/>
        <v/>
      </c>
      <c r="AQ391" s="70" t="str">
        <f>IF(AS391="","",IF(R391="Refreshment Beverage",ROUND(SUM(VLOOKUP(Q:Q,Rates!G$15:L$19,3,0)*(AS391-Y391-Z391-AA391)),4),ROUND(SUM(Rates!$K$8*AS391),4)))</f>
        <v/>
      </c>
      <c r="AR391" s="66" t="str">
        <f t="shared" si="223"/>
        <v/>
      </c>
      <c r="AS391" s="22" t="str">
        <f t="shared" si="224"/>
        <v/>
      </c>
      <c r="AT391" s="62" t="str">
        <f t="shared" si="225"/>
        <v/>
      </c>
      <c r="AU391" s="63" t="str">
        <f>IF(AX391="","",IF(R391="Refreshment Beverage",ROUND((BA391-Y391-Z391-AA391)*VLOOKUP(VALUE(Q391),Rates!G$15:L$19,3,0),4),ROUND(AW391*(VLOOKUP(VALUE(Q391),Rates!G:L,3,0)),4)))</f>
        <v/>
      </c>
      <c r="AV391" s="68" t="str">
        <f t="shared" si="226"/>
        <v/>
      </c>
      <c r="AW391" s="69" t="str">
        <f t="shared" si="227"/>
        <v/>
      </c>
      <c r="AX391" s="65" t="str">
        <f t="shared" si="228"/>
        <v/>
      </c>
      <c r="AY391" s="70" t="str">
        <f>IF(AX391="","",IF(R391="Refreshment Beverage",ROUND(SUM(AX391*Rates!K$19),4),ROUND(SUM(AX391*(Rates!J$8/100)),4)))</f>
        <v/>
      </c>
      <c r="AZ391" s="67" t="str">
        <f t="shared" si="229"/>
        <v/>
      </c>
      <c r="BA391" s="22" t="str">
        <f t="shared" si="230"/>
        <v/>
      </c>
      <c r="BD391" s="171"/>
      <c r="BE391" s="171"/>
      <c r="BF391" s="171"/>
      <c r="BG391" s="171"/>
    </row>
    <row r="392" spans="11:59" ht="12.75" customHeight="1" x14ac:dyDescent="0.3">
      <c r="K392" s="42" t="str">
        <f t="shared" ref="K392:K455" si="232">IFERROR(IF(B:B="","",IF(OR(C392="",E392="",F392="",G392="",H392="",I392="",J392=""),"",ROUND(IF(J392="Gross Price to Brewers",AE392,IF(J392="Retail Price",AL392,IF(J392="Licensee Retail",AT392,""))),2))),"")</f>
        <v/>
      </c>
      <c r="L392" s="55" t="str">
        <f t="shared" ref="L392:L455" si="233">IFERROR(IF(B:B="","",IF(OR(C392="",E392="",F392="",G392="",H392="",I392="",J392=""),"",ROUND(IF(J392="Gross Price to Brewers",AH392,IF(J392="Retail Price",AP392,IF(J392="Licensee Retail",AX392,""))),2))),"")</f>
        <v/>
      </c>
      <c r="M392" s="43" t="str">
        <f t="shared" ref="M392:M455" si="234">IFERROR(IF(B:B="","",IF(OR(C392="",E392="",F392="",G392="",H392="",I392="",J392=""),"",ROUND(IF(J392="Gross Price to Brewers",AK392,IF(J392="Retail Price",AS392,IF(J392="Licensee Retail",BA392,""))),2))),"")</f>
        <v/>
      </c>
      <c r="N392" s="56" t="str" cm="1">
        <f t="array" ref="N392">IFERROR(IF(_xlfn.SINGLE(B:B)="","",IF(R392="Beer",SUM(LOOKUP(2,1/(Rates!$B$3:$B$5&lt;=W392)/(Rates!$C$3:$C$5&gt;=W392),Rates!$D$3:$D$5)*(X392/100)*W392),IF(R392="Refreshment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56" t="str">
        <f t="shared" ref="O392:O455" si="235">IF(B:B="","",IF(M392&gt;N392,"YES","NO"))</f>
        <v/>
      </c>
      <c r="P392" s="53"/>
      <c r="Q392" s="14" t="str">
        <f t="shared" ref="Q392:Q455" si="236">IF(B392="","",IF(OR(D392="",D392=0),0,D392))</f>
        <v/>
      </c>
      <c r="R392" s="57" t="str">
        <f t="shared" ref="R392:R455" si="237">IF(C392="","",IF(C392="Beer","Beer",IF(C392="Malt-Based Cooler","Refreshment Beverage")))</f>
        <v/>
      </c>
      <c r="S392" s="58" t="str">
        <f>IF(B392="","",IF(R392="Refreshment Beverage",VLOOKUP(VALUE(Q392),Rates!G$15:L$19,2,0),VLOOKUP(VALUE(Q392),Rates!G$4:L$12,2,0)))</f>
        <v/>
      </c>
      <c r="T392" s="58" t="str">
        <f t="shared" ref="T392:T455" si="238">IF(B392="","",G392)</f>
        <v/>
      </c>
      <c r="U392" s="58" t="str">
        <f t="shared" ref="U392:U455" si="239">IF(B:B="","",SUM(W392/V392))</f>
        <v/>
      </c>
      <c r="V392" s="58" t="str">
        <f t="shared" ref="V392:V455" si="240">IF(B392="","",F392)</f>
        <v/>
      </c>
      <c r="W392" s="58" t="str">
        <f t="shared" ref="W392:W455" si="241">IF(B392="","",E392*F392)</f>
        <v/>
      </c>
      <c r="X392" s="59" t="str">
        <f t="shared" ref="X392:X455" si="242">IF(B392="","",H392)</f>
        <v/>
      </c>
      <c r="Y392" s="60" t="str">
        <f>IF(B:B="","",IF(R392="Refreshment Beverage",VLOOKUP(Q392,Rates!G$15:L$19,6,0)*W392,VLOOKUP(Q392,Rates!G$4:L$12,6,0)*W392))</f>
        <v/>
      </c>
      <c r="Z392" s="60" t="str">
        <f t="shared" ref="Z392:Z455" si="243">IF(B:B="","",IF(R392="Refreshment Beverage",0,IF(T392="Keg",0,ROUND(0.34/12*V392,2))))</f>
        <v/>
      </c>
      <c r="AA392" s="60" t="str">
        <f t="shared" si="231"/>
        <v/>
      </c>
      <c r="AB392" s="61" t="str" cm="1">
        <f t="array" ref="AB392">IF(_xlfn.SINGLE(B:B)="","",IF(R392="Refreshment Beverage","",IF(AND(R392="Beer",Q392=0),SUM(LOOKUP(2,1/(Rates!$B$15:$B$18&lt;=W392)/(Rates!$C$15:$C$18&gt;=W392),Rates!$D$15:$D$18)*W392),VLOOKUP(VALUE(_xlfn.SINGLE(Q:Q)),Rates!A:B,2,0)*W392)))</f>
        <v/>
      </c>
      <c r="AC392" s="61" t="str" cm="1">
        <f t="array" ref="AC392">IF(_xlfn.SINGLE(B:B)="","",IF(R392="Refreshment Beverage","",IF(AND(R392="Beer",Q392=0),SUM(LOOKUP(2,1/(Rates!$B$15:$B$18&lt;=W392)/(Rates!$C$15:$C$18&gt;=W392),Rates!$E$15:$E$18)*W392),VLOOKUP(VALUE(_xlfn.SINGLE(Q:Q)),Rates!A:C,3,0)*W392)))</f>
        <v/>
      </c>
      <c r="AD392" s="168">
        <f>IFERROR(IF(R392="Beer","",IF(OR(Q392=1,Q392=2,Q392=3,Q392=4),VLOOKUP(Q392,Rates!$A$31:$B$34,2,0)*W392,IF(V392=1,VLOOKUP(U392,'REB BEV MIN MKUP'!B:E,4,0),IF(V392&gt;1,VLOOKUP(VALUE(W392),'REB BEV MIN MKUP'!O:Q,3,0),0)))),0)</f>
        <v>0</v>
      </c>
      <c r="AE392" s="62" t="str">
        <f t="shared" ref="AE392:AE455" si="244">IF(J392="Gross Price to Brewers",I392,"")</f>
        <v/>
      </c>
      <c r="AF392" s="63" t="str">
        <f t="shared" ref="AF392:AF455" si="245">IF(AE:AE="","",ROUND(SUM(AE392*(S392/100)),4))</f>
        <v/>
      </c>
      <c r="AG392" s="64" t="str">
        <f t="shared" ref="AG392:AG455" si="246">IF(AE:AE="","",IF(R392="Refreshment Beverage",MAX(AF392,AD392),MAX(AB392,AF392)))</f>
        <v/>
      </c>
      <c r="AH392" s="65" t="str">
        <f t="shared" ref="AH392:AH455" si="247">IF(AE:AE="","",IF(R392="Refreshment Beverage",AK392-AJ392,SUM(Y392:AA392)+AE392+AG392))</f>
        <v/>
      </c>
      <c r="AI392" s="66" t="str">
        <f>IF(AE:AE="","",IF(R392="Refreshment Beverage",AK392*(Rates!J$19/100),ROUND(SUM(AH392*(Rates!$J$8/100)),4)))</f>
        <v/>
      </c>
      <c r="AJ392" s="67" t="str">
        <f t="shared" ref="AJ392:AJ455" si="248">IF(AE:AE="","",IF(R392="Refreshment Beverage",AI392,MAX(AC392,AI392)))</f>
        <v/>
      </c>
      <c r="AK392" s="22" t="str">
        <f t="shared" ref="AK392:AK455" si="249">IF(AE:AE="","",IF(R392="Refreshment Beverage",SUM(AE392+Y392+Z392+AA392+AG392),SUM(AH392+AJ392)))</f>
        <v/>
      </c>
      <c r="AL392" s="62" t="str">
        <f t="shared" ref="AL392:AL455" si="250">IF(AS392="","",IF(R392="Refreshment Beverage",ROUND(SUM(AS392-AR392-AA392-Z392-Y392),2),ROUND(SUM(AS392-AR392-AN392-Y392-Z392-AA392),2)))</f>
        <v/>
      </c>
      <c r="AM392" s="63" t="str">
        <f>IF(AS392="","",IF(R392="Refreshment Beverage",ROUND(AS392*Rates!K$19,4),ROUND(AO392*(VLOOKUP(VALUE(Q392),Rates!G$4:L$12,3,0)),4)))</f>
        <v/>
      </c>
      <c r="AN392" s="68" t="str">
        <f>IF(AS392="","",IF(R392="Refreshment Beverage",AS392*(Rates!J$19/100),MAX(AM392,AB392)))</f>
        <v/>
      </c>
      <c r="AO392" s="69" t="str">
        <f t="shared" ref="AO392:AO455" si="251">IF(AS392="","",ROUND(SUM(AS392-AR392-Y392-Z392-AA392),4))</f>
        <v/>
      </c>
      <c r="AP392" s="69" t="str">
        <f t="shared" ref="AP392:AP455" si="252">IF(AS392="","",IF(R392="Refreshment Beverage",ROUND(AS392-AN392,2),ROUND(SUM(AS392-AR392),2)))</f>
        <v/>
      </c>
      <c r="AQ392" s="70" t="str">
        <f>IF(AS392="","",IF(R392="Refreshment Beverage",ROUND(SUM(VLOOKUP(Q:Q,Rates!G$15:L$19,3,0)*(AS392-Y392-Z392-AA392)),4),ROUND(SUM(Rates!$K$8*AS392),4)))</f>
        <v/>
      </c>
      <c r="AR392" s="66" t="str">
        <f t="shared" ref="AR392:AR455" si="253">IF(AS392="","",IF(R392="Refreshment Beverage",MAX(AD392,AQ392),MAX(AQ392,AC392)))</f>
        <v/>
      </c>
      <c r="AS392" s="22" t="str">
        <f t="shared" ref="AS392:AS455" si="254">IF(J392="Retail Price",SUM(I392+0.004),"")</f>
        <v/>
      </c>
      <c r="AT392" s="62" t="str">
        <f t="shared" ref="AT392:AT455" si="255">IF(AX392="","",IF(R392="Refreshment Beverage",SUM(BA392-AV392-Y392-Z392-AA392),SUM(AX392-AV392-Y392-Z392-AA392)))</f>
        <v/>
      </c>
      <c r="AU392" s="63" t="str">
        <f>IF(AX392="","",IF(R392="Refreshment Beverage",ROUND((BA392-Y392-Z392-AA392)*VLOOKUP(VALUE(Q392),Rates!G$15:L$19,3,0),4),ROUND(AW392*(VLOOKUP(VALUE(Q392),Rates!G:L,3,0)),4)))</f>
        <v/>
      </c>
      <c r="AV392" s="68" t="str">
        <f t="shared" ref="AV392:AV455" si="256">IF(AX392="","",IF(R392="Refreshment Beverage",MAX(AU392,AD392),MAX(AB392,AU392)))</f>
        <v/>
      </c>
      <c r="AW392" s="69" t="str">
        <f t="shared" ref="AW392:AW455" si="257">IF(AX392="","",IF(R392="Refreshment Beverage",SUM(BA392-AV392-Y392-Z392-AA392),ROUND(SUM(BA392-AZ392-Y392-Z392-AA392),4)))</f>
        <v/>
      </c>
      <c r="AX392" s="65" t="str">
        <f t="shared" ref="AX392:AX455" si="258">IF(J392="Licensee Retail",I392,"")</f>
        <v/>
      </c>
      <c r="AY392" s="70" t="str">
        <f>IF(AX392="","",IF(R392="Refreshment Beverage",ROUND(SUM(AX392*Rates!K$19),4),ROUND(SUM(AX392*(Rates!J$8/100)),4)))</f>
        <v/>
      </c>
      <c r="AZ392" s="67" t="str">
        <f t="shared" ref="AZ392:AZ455" si="259">IF(AX392="","",MAX($AC392,AY392))</f>
        <v/>
      </c>
      <c r="BA392" s="22" t="str">
        <f t="shared" ref="BA392:BA455" si="260">IF(AX392="","",SUM(AX392+AZ392))</f>
        <v/>
      </c>
      <c r="BD392" s="171"/>
      <c r="BE392" s="171"/>
      <c r="BF392" s="171"/>
      <c r="BG392" s="171"/>
    </row>
    <row r="393" spans="11:59" ht="12.75" customHeight="1" x14ac:dyDescent="0.3">
      <c r="K393" s="42" t="str">
        <f t="shared" si="232"/>
        <v/>
      </c>
      <c r="L393" s="55" t="str">
        <f t="shared" si="233"/>
        <v/>
      </c>
      <c r="M393" s="43" t="str">
        <f t="shared" si="234"/>
        <v/>
      </c>
      <c r="N393" s="56" t="str" cm="1">
        <f t="array" ref="N393">IFERROR(IF(_xlfn.SINGLE(B:B)="","",IF(R393="Beer",SUM(LOOKUP(2,1/(Rates!$B$3:$B$5&lt;=W393)/(Rates!$C$3:$C$5&gt;=W393),Rates!$D$3:$D$5)*(X393/100)*W393),IF(R393="Refreshment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56" t="str">
        <f t="shared" si="235"/>
        <v/>
      </c>
      <c r="P393" s="53"/>
      <c r="Q393" s="14" t="str">
        <f t="shared" si="236"/>
        <v/>
      </c>
      <c r="R393" s="57" t="str">
        <f t="shared" si="237"/>
        <v/>
      </c>
      <c r="S393" s="58" t="str">
        <f>IF(B393="","",IF(R393="Refreshment Beverage",VLOOKUP(VALUE(Q393),Rates!G$15:L$19,2,0),VLOOKUP(VALUE(Q393),Rates!G$4:L$12,2,0)))</f>
        <v/>
      </c>
      <c r="T393" s="58" t="str">
        <f t="shared" si="238"/>
        <v/>
      </c>
      <c r="U393" s="58" t="str">
        <f t="shared" si="239"/>
        <v/>
      </c>
      <c r="V393" s="58" t="str">
        <f t="shared" si="240"/>
        <v/>
      </c>
      <c r="W393" s="58" t="str">
        <f t="shared" si="241"/>
        <v/>
      </c>
      <c r="X393" s="59" t="str">
        <f t="shared" si="242"/>
        <v/>
      </c>
      <c r="Y393" s="60" t="str">
        <f>IF(B:B="","",IF(R393="Refreshment Beverage",VLOOKUP(Q393,Rates!G$15:L$19,6,0)*W393,VLOOKUP(Q393,Rates!G$4:L$12,6,0)*W393))</f>
        <v/>
      </c>
      <c r="Z393" s="60" t="str">
        <f t="shared" si="243"/>
        <v/>
      </c>
      <c r="AA393" s="60" t="str">
        <f t="shared" si="231"/>
        <v/>
      </c>
      <c r="AB393" s="61" t="str" cm="1">
        <f t="array" ref="AB393">IF(_xlfn.SINGLE(B:B)="","",IF(R393="Refreshment Beverage","",IF(AND(R393="Beer",Q393=0),SUM(LOOKUP(2,1/(Rates!$B$15:$B$18&lt;=W393)/(Rates!$C$15:$C$18&gt;=W393),Rates!$D$15:$D$18)*W393),VLOOKUP(VALUE(_xlfn.SINGLE(Q:Q)),Rates!A:B,2,0)*W393)))</f>
        <v/>
      </c>
      <c r="AC393" s="61" t="str" cm="1">
        <f t="array" ref="AC393">IF(_xlfn.SINGLE(B:B)="","",IF(R393="Refreshment Beverage","",IF(AND(R393="Beer",Q393=0),SUM(LOOKUP(2,1/(Rates!$B$15:$B$18&lt;=W393)/(Rates!$C$15:$C$18&gt;=W393),Rates!$E$15:$E$18)*W393),VLOOKUP(VALUE(_xlfn.SINGLE(Q:Q)),Rates!A:C,3,0)*W393)))</f>
        <v/>
      </c>
      <c r="AD393" s="168">
        <f>IFERROR(IF(R393="Beer","",IF(OR(Q393=1,Q393=2,Q393=3,Q393=4),VLOOKUP(Q393,Rates!$A$31:$B$34,2,0)*W393,IF(V393=1,VLOOKUP(U393,'REB BEV MIN MKUP'!B:E,4,0),IF(V393&gt;1,VLOOKUP(VALUE(W393),'REB BEV MIN MKUP'!O:Q,3,0),0)))),0)</f>
        <v>0</v>
      </c>
      <c r="AE393" s="62" t="str">
        <f t="shared" si="244"/>
        <v/>
      </c>
      <c r="AF393" s="63" t="str">
        <f t="shared" si="245"/>
        <v/>
      </c>
      <c r="AG393" s="64" t="str">
        <f t="shared" si="246"/>
        <v/>
      </c>
      <c r="AH393" s="65" t="str">
        <f t="shared" si="247"/>
        <v/>
      </c>
      <c r="AI393" s="66" t="str">
        <f>IF(AE:AE="","",IF(R393="Refreshment Beverage",AK393*(Rates!J$19/100),ROUND(SUM(AH393*(Rates!$J$8/100)),4)))</f>
        <v/>
      </c>
      <c r="AJ393" s="67" t="str">
        <f t="shared" si="248"/>
        <v/>
      </c>
      <c r="AK393" s="22" t="str">
        <f t="shared" si="249"/>
        <v/>
      </c>
      <c r="AL393" s="62" t="str">
        <f t="shared" si="250"/>
        <v/>
      </c>
      <c r="AM393" s="63" t="str">
        <f>IF(AS393="","",IF(R393="Refreshment Beverage",ROUND(AS393*Rates!K$19,4),ROUND(AO393*(VLOOKUP(VALUE(Q393),Rates!G$4:L$12,3,0)),4)))</f>
        <v/>
      </c>
      <c r="AN393" s="68" t="str">
        <f>IF(AS393="","",IF(R393="Refreshment Beverage",AS393*(Rates!J$19/100),MAX(AM393,AB393)))</f>
        <v/>
      </c>
      <c r="AO393" s="69" t="str">
        <f t="shared" si="251"/>
        <v/>
      </c>
      <c r="AP393" s="69" t="str">
        <f t="shared" si="252"/>
        <v/>
      </c>
      <c r="AQ393" s="70" t="str">
        <f>IF(AS393="","",IF(R393="Refreshment Beverage",ROUND(SUM(VLOOKUP(Q:Q,Rates!G$15:L$19,3,0)*(AS393-Y393-Z393-AA393)),4),ROUND(SUM(Rates!$K$8*AS393),4)))</f>
        <v/>
      </c>
      <c r="AR393" s="66" t="str">
        <f t="shared" si="253"/>
        <v/>
      </c>
      <c r="AS393" s="22" t="str">
        <f t="shared" si="254"/>
        <v/>
      </c>
      <c r="AT393" s="62" t="str">
        <f t="shared" si="255"/>
        <v/>
      </c>
      <c r="AU393" s="63" t="str">
        <f>IF(AX393="","",IF(R393="Refreshment Beverage",ROUND((BA393-Y393-Z393-AA393)*VLOOKUP(VALUE(Q393),Rates!G$15:L$19,3,0),4),ROUND(AW393*(VLOOKUP(VALUE(Q393),Rates!G:L,3,0)),4)))</f>
        <v/>
      </c>
      <c r="AV393" s="68" t="str">
        <f t="shared" si="256"/>
        <v/>
      </c>
      <c r="AW393" s="69" t="str">
        <f t="shared" si="257"/>
        <v/>
      </c>
      <c r="AX393" s="65" t="str">
        <f t="shared" si="258"/>
        <v/>
      </c>
      <c r="AY393" s="70" t="str">
        <f>IF(AX393="","",IF(R393="Refreshment Beverage",ROUND(SUM(AX393*Rates!K$19),4),ROUND(SUM(AX393*(Rates!J$8/100)),4)))</f>
        <v/>
      </c>
      <c r="AZ393" s="67" t="str">
        <f t="shared" si="259"/>
        <v/>
      </c>
      <c r="BA393" s="22" t="str">
        <f t="shared" si="260"/>
        <v/>
      </c>
      <c r="BD393" s="171"/>
      <c r="BE393" s="171"/>
      <c r="BF393" s="171"/>
      <c r="BG393" s="171"/>
    </row>
    <row r="394" spans="11:59" ht="12.75" customHeight="1" x14ac:dyDescent="0.3">
      <c r="K394" s="42" t="str">
        <f t="shared" si="232"/>
        <v/>
      </c>
      <c r="L394" s="55" t="str">
        <f t="shared" si="233"/>
        <v/>
      </c>
      <c r="M394" s="43" t="str">
        <f t="shared" si="234"/>
        <v/>
      </c>
      <c r="N394" s="56" t="str" cm="1">
        <f t="array" ref="N394">IFERROR(IF(_xlfn.SINGLE(B:B)="","",IF(R394="Beer",SUM(LOOKUP(2,1/(Rates!$B$3:$B$5&lt;=W394)/(Rates!$C$3:$C$5&gt;=W394),Rates!$D$3:$D$5)*(X394/100)*W394),IF(R394="Refreshment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56" t="str">
        <f t="shared" si="235"/>
        <v/>
      </c>
      <c r="P394" s="53"/>
      <c r="Q394" s="14" t="str">
        <f t="shared" si="236"/>
        <v/>
      </c>
      <c r="R394" s="57" t="str">
        <f t="shared" si="237"/>
        <v/>
      </c>
      <c r="S394" s="58" t="str">
        <f>IF(B394="","",IF(R394="Refreshment Beverage",VLOOKUP(VALUE(Q394),Rates!G$15:L$19,2,0),VLOOKUP(VALUE(Q394),Rates!G$4:L$12,2,0)))</f>
        <v/>
      </c>
      <c r="T394" s="58" t="str">
        <f t="shared" si="238"/>
        <v/>
      </c>
      <c r="U394" s="58" t="str">
        <f t="shared" si="239"/>
        <v/>
      </c>
      <c r="V394" s="58" t="str">
        <f t="shared" si="240"/>
        <v/>
      </c>
      <c r="W394" s="58" t="str">
        <f t="shared" si="241"/>
        <v/>
      </c>
      <c r="X394" s="59" t="str">
        <f t="shared" si="242"/>
        <v/>
      </c>
      <c r="Y394" s="60" t="str">
        <f>IF(B:B="","",IF(R394="Refreshment Beverage",VLOOKUP(Q394,Rates!G$15:L$19,6,0)*W394,VLOOKUP(Q394,Rates!G$4:L$12,6,0)*W394))</f>
        <v/>
      </c>
      <c r="Z394" s="60" t="str">
        <f t="shared" si="243"/>
        <v/>
      </c>
      <c r="AA394" s="60" t="str">
        <f t="shared" si="231"/>
        <v/>
      </c>
      <c r="AB394" s="61" t="str" cm="1">
        <f t="array" ref="AB394">IF(_xlfn.SINGLE(B:B)="","",IF(R394="Refreshment Beverage","",IF(AND(R394="Beer",Q394=0),SUM(LOOKUP(2,1/(Rates!$B$15:$B$18&lt;=W394)/(Rates!$C$15:$C$18&gt;=W394),Rates!$D$15:$D$18)*W394),VLOOKUP(VALUE(_xlfn.SINGLE(Q:Q)),Rates!A:B,2,0)*W394)))</f>
        <v/>
      </c>
      <c r="AC394" s="61" t="str" cm="1">
        <f t="array" ref="AC394">IF(_xlfn.SINGLE(B:B)="","",IF(R394="Refreshment Beverage","",IF(AND(R394="Beer",Q394=0),SUM(LOOKUP(2,1/(Rates!$B$15:$B$18&lt;=W394)/(Rates!$C$15:$C$18&gt;=W394),Rates!$E$15:$E$18)*W394),VLOOKUP(VALUE(_xlfn.SINGLE(Q:Q)),Rates!A:C,3,0)*W394)))</f>
        <v/>
      </c>
      <c r="AD394" s="168">
        <f>IFERROR(IF(R394="Beer","",IF(OR(Q394=1,Q394=2,Q394=3,Q394=4),VLOOKUP(Q394,Rates!$A$31:$B$34,2,0)*W394,IF(V394=1,VLOOKUP(U394,'REB BEV MIN MKUP'!B:E,4,0),IF(V394&gt;1,VLOOKUP(VALUE(W394),'REB BEV MIN MKUP'!O:Q,3,0),0)))),0)</f>
        <v>0</v>
      </c>
      <c r="AE394" s="62" t="str">
        <f t="shared" si="244"/>
        <v/>
      </c>
      <c r="AF394" s="63" t="str">
        <f t="shared" si="245"/>
        <v/>
      </c>
      <c r="AG394" s="64" t="str">
        <f t="shared" si="246"/>
        <v/>
      </c>
      <c r="AH394" s="65" t="str">
        <f t="shared" si="247"/>
        <v/>
      </c>
      <c r="AI394" s="66" t="str">
        <f>IF(AE:AE="","",IF(R394="Refreshment Beverage",AK394*(Rates!J$19/100),ROUND(SUM(AH394*(Rates!$J$8/100)),4)))</f>
        <v/>
      </c>
      <c r="AJ394" s="67" t="str">
        <f t="shared" si="248"/>
        <v/>
      </c>
      <c r="AK394" s="22" t="str">
        <f t="shared" si="249"/>
        <v/>
      </c>
      <c r="AL394" s="62" t="str">
        <f t="shared" si="250"/>
        <v/>
      </c>
      <c r="AM394" s="63" t="str">
        <f>IF(AS394="","",IF(R394="Refreshment Beverage",ROUND(AS394*Rates!K$19,4),ROUND(AO394*(VLOOKUP(VALUE(Q394),Rates!G$4:L$12,3,0)),4)))</f>
        <v/>
      </c>
      <c r="AN394" s="68" t="str">
        <f>IF(AS394="","",IF(R394="Refreshment Beverage",AS394*(Rates!J$19/100),MAX(AM394,AB394)))</f>
        <v/>
      </c>
      <c r="AO394" s="69" t="str">
        <f t="shared" si="251"/>
        <v/>
      </c>
      <c r="AP394" s="69" t="str">
        <f t="shared" si="252"/>
        <v/>
      </c>
      <c r="AQ394" s="70" t="str">
        <f>IF(AS394="","",IF(R394="Refreshment Beverage",ROUND(SUM(VLOOKUP(Q:Q,Rates!G$15:L$19,3,0)*(AS394-Y394-Z394-AA394)),4),ROUND(SUM(Rates!$K$8*AS394),4)))</f>
        <v/>
      </c>
      <c r="AR394" s="66" t="str">
        <f t="shared" si="253"/>
        <v/>
      </c>
      <c r="AS394" s="22" t="str">
        <f t="shared" si="254"/>
        <v/>
      </c>
      <c r="AT394" s="62" t="str">
        <f t="shared" si="255"/>
        <v/>
      </c>
      <c r="AU394" s="63" t="str">
        <f>IF(AX394="","",IF(R394="Refreshment Beverage",ROUND((BA394-Y394-Z394-AA394)*VLOOKUP(VALUE(Q394),Rates!G$15:L$19,3,0),4),ROUND(AW394*(VLOOKUP(VALUE(Q394),Rates!G:L,3,0)),4)))</f>
        <v/>
      </c>
      <c r="AV394" s="68" t="str">
        <f t="shared" si="256"/>
        <v/>
      </c>
      <c r="AW394" s="69" t="str">
        <f t="shared" si="257"/>
        <v/>
      </c>
      <c r="AX394" s="65" t="str">
        <f t="shared" si="258"/>
        <v/>
      </c>
      <c r="AY394" s="70" t="str">
        <f>IF(AX394="","",IF(R394="Refreshment Beverage",ROUND(SUM(AX394*Rates!K$19),4),ROUND(SUM(AX394*(Rates!J$8/100)),4)))</f>
        <v/>
      </c>
      <c r="AZ394" s="67" t="str">
        <f t="shared" si="259"/>
        <v/>
      </c>
      <c r="BA394" s="22" t="str">
        <f t="shared" si="260"/>
        <v/>
      </c>
      <c r="BD394" s="171"/>
      <c r="BE394" s="171"/>
      <c r="BF394" s="171"/>
      <c r="BG394" s="171"/>
    </row>
    <row r="395" spans="11:59" ht="12.75" customHeight="1" x14ac:dyDescent="0.3">
      <c r="K395" s="42" t="str">
        <f t="shared" si="232"/>
        <v/>
      </c>
      <c r="L395" s="55" t="str">
        <f t="shared" si="233"/>
        <v/>
      </c>
      <c r="M395" s="43" t="str">
        <f t="shared" si="234"/>
        <v/>
      </c>
      <c r="N395" s="56" t="str" cm="1">
        <f t="array" ref="N395">IFERROR(IF(_xlfn.SINGLE(B:B)="","",IF(R395="Beer",SUM(LOOKUP(2,1/(Rates!$B$3:$B$5&lt;=W395)/(Rates!$C$3:$C$5&gt;=W395),Rates!$D$3:$D$5)*(X395/100)*W395),IF(R395="Refreshment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56" t="str">
        <f t="shared" si="235"/>
        <v/>
      </c>
      <c r="P395" s="53"/>
      <c r="Q395" s="14" t="str">
        <f t="shared" si="236"/>
        <v/>
      </c>
      <c r="R395" s="57" t="str">
        <f t="shared" si="237"/>
        <v/>
      </c>
      <c r="S395" s="58" t="str">
        <f>IF(B395="","",IF(R395="Refreshment Beverage",VLOOKUP(VALUE(Q395),Rates!G$15:L$19,2,0),VLOOKUP(VALUE(Q395),Rates!G$4:L$12,2,0)))</f>
        <v/>
      </c>
      <c r="T395" s="58" t="str">
        <f t="shared" si="238"/>
        <v/>
      </c>
      <c r="U395" s="58" t="str">
        <f t="shared" si="239"/>
        <v/>
      </c>
      <c r="V395" s="58" t="str">
        <f t="shared" si="240"/>
        <v/>
      </c>
      <c r="W395" s="58" t="str">
        <f t="shared" si="241"/>
        <v/>
      </c>
      <c r="X395" s="59" t="str">
        <f t="shared" si="242"/>
        <v/>
      </c>
      <c r="Y395" s="60" t="str">
        <f>IF(B:B="","",IF(R395="Refreshment Beverage",VLOOKUP(Q395,Rates!G$15:L$19,6,0)*W395,VLOOKUP(Q395,Rates!G$4:L$12,6,0)*W395))</f>
        <v/>
      </c>
      <c r="Z395" s="60" t="str">
        <f t="shared" si="243"/>
        <v/>
      </c>
      <c r="AA395" s="60" t="str">
        <f t="shared" si="231"/>
        <v/>
      </c>
      <c r="AB395" s="61" t="str" cm="1">
        <f t="array" ref="AB395">IF(_xlfn.SINGLE(B:B)="","",IF(R395="Refreshment Beverage","",IF(AND(R395="Beer",Q395=0),SUM(LOOKUP(2,1/(Rates!$B$15:$B$18&lt;=W395)/(Rates!$C$15:$C$18&gt;=W395),Rates!$D$15:$D$18)*W395),VLOOKUP(VALUE(_xlfn.SINGLE(Q:Q)),Rates!A:B,2,0)*W395)))</f>
        <v/>
      </c>
      <c r="AC395" s="61" t="str" cm="1">
        <f t="array" ref="AC395">IF(_xlfn.SINGLE(B:B)="","",IF(R395="Refreshment Beverage","",IF(AND(R395="Beer",Q395=0),SUM(LOOKUP(2,1/(Rates!$B$15:$B$18&lt;=W395)/(Rates!$C$15:$C$18&gt;=W395),Rates!$E$15:$E$18)*W395),VLOOKUP(VALUE(_xlfn.SINGLE(Q:Q)),Rates!A:C,3,0)*W395)))</f>
        <v/>
      </c>
      <c r="AD395" s="168">
        <f>IFERROR(IF(R395="Beer","",IF(OR(Q395=1,Q395=2,Q395=3,Q395=4),VLOOKUP(Q395,Rates!$A$31:$B$34,2,0)*W395,IF(V395=1,VLOOKUP(U395,'REB BEV MIN MKUP'!B:E,4,0),IF(V395&gt;1,VLOOKUP(VALUE(W395),'REB BEV MIN MKUP'!O:Q,3,0),0)))),0)</f>
        <v>0</v>
      </c>
      <c r="AE395" s="62" t="str">
        <f t="shared" si="244"/>
        <v/>
      </c>
      <c r="AF395" s="63" t="str">
        <f t="shared" si="245"/>
        <v/>
      </c>
      <c r="AG395" s="64" t="str">
        <f t="shared" si="246"/>
        <v/>
      </c>
      <c r="AH395" s="65" t="str">
        <f t="shared" si="247"/>
        <v/>
      </c>
      <c r="AI395" s="66" t="str">
        <f>IF(AE:AE="","",IF(R395="Refreshment Beverage",AK395*(Rates!J$19/100),ROUND(SUM(AH395*(Rates!$J$8/100)),4)))</f>
        <v/>
      </c>
      <c r="AJ395" s="67" t="str">
        <f t="shared" si="248"/>
        <v/>
      </c>
      <c r="AK395" s="22" t="str">
        <f t="shared" si="249"/>
        <v/>
      </c>
      <c r="AL395" s="62" t="str">
        <f t="shared" si="250"/>
        <v/>
      </c>
      <c r="AM395" s="63" t="str">
        <f>IF(AS395="","",IF(R395="Refreshment Beverage",ROUND(AS395*Rates!K$19,4),ROUND(AO395*(VLOOKUP(VALUE(Q395),Rates!G$4:L$12,3,0)),4)))</f>
        <v/>
      </c>
      <c r="AN395" s="68" t="str">
        <f>IF(AS395="","",IF(R395="Refreshment Beverage",AS395*(Rates!J$19/100),MAX(AM395,AB395)))</f>
        <v/>
      </c>
      <c r="AO395" s="69" t="str">
        <f t="shared" si="251"/>
        <v/>
      </c>
      <c r="AP395" s="69" t="str">
        <f t="shared" si="252"/>
        <v/>
      </c>
      <c r="AQ395" s="70" t="str">
        <f>IF(AS395="","",IF(R395="Refreshment Beverage",ROUND(SUM(VLOOKUP(Q:Q,Rates!G$15:L$19,3,0)*(AS395-Y395-Z395-AA395)),4),ROUND(SUM(Rates!$K$8*AS395),4)))</f>
        <v/>
      </c>
      <c r="AR395" s="66" t="str">
        <f t="shared" si="253"/>
        <v/>
      </c>
      <c r="AS395" s="22" t="str">
        <f t="shared" si="254"/>
        <v/>
      </c>
      <c r="AT395" s="62" t="str">
        <f t="shared" si="255"/>
        <v/>
      </c>
      <c r="AU395" s="63" t="str">
        <f>IF(AX395="","",IF(R395="Refreshment Beverage",ROUND((BA395-Y395-Z395-AA395)*VLOOKUP(VALUE(Q395),Rates!G$15:L$19,3,0),4),ROUND(AW395*(VLOOKUP(VALUE(Q395),Rates!G:L,3,0)),4)))</f>
        <v/>
      </c>
      <c r="AV395" s="68" t="str">
        <f t="shared" si="256"/>
        <v/>
      </c>
      <c r="AW395" s="69" t="str">
        <f t="shared" si="257"/>
        <v/>
      </c>
      <c r="AX395" s="65" t="str">
        <f t="shared" si="258"/>
        <v/>
      </c>
      <c r="AY395" s="70" t="str">
        <f>IF(AX395="","",IF(R395="Refreshment Beverage",ROUND(SUM(AX395*Rates!K$19),4),ROUND(SUM(AX395*(Rates!J$8/100)),4)))</f>
        <v/>
      </c>
      <c r="AZ395" s="67" t="str">
        <f t="shared" si="259"/>
        <v/>
      </c>
      <c r="BA395" s="22" t="str">
        <f t="shared" si="260"/>
        <v/>
      </c>
      <c r="BD395" s="171"/>
      <c r="BE395" s="171"/>
      <c r="BF395" s="171"/>
      <c r="BG395" s="171"/>
    </row>
    <row r="396" spans="11:59" ht="12.75" customHeight="1" x14ac:dyDescent="0.3">
      <c r="K396" s="42" t="str">
        <f t="shared" si="232"/>
        <v/>
      </c>
      <c r="L396" s="55" t="str">
        <f t="shared" si="233"/>
        <v/>
      </c>
      <c r="M396" s="43" t="str">
        <f t="shared" si="234"/>
        <v/>
      </c>
      <c r="N396" s="56" t="str" cm="1">
        <f t="array" ref="N396">IFERROR(IF(_xlfn.SINGLE(B:B)="","",IF(R396="Beer",SUM(LOOKUP(2,1/(Rates!$B$3:$B$5&lt;=W396)/(Rates!$C$3:$C$5&gt;=W396),Rates!$D$3:$D$5)*(X396/100)*W396),IF(R396="Refreshment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56" t="str">
        <f t="shared" si="235"/>
        <v/>
      </c>
      <c r="P396" s="53"/>
      <c r="Q396" s="14" t="str">
        <f t="shared" si="236"/>
        <v/>
      </c>
      <c r="R396" s="57" t="str">
        <f t="shared" si="237"/>
        <v/>
      </c>
      <c r="S396" s="58" t="str">
        <f>IF(B396="","",IF(R396="Refreshment Beverage",VLOOKUP(VALUE(Q396),Rates!G$15:L$19,2,0),VLOOKUP(VALUE(Q396),Rates!G$4:L$12,2,0)))</f>
        <v/>
      </c>
      <c r="T396" s="58" t="str">
        <f t="shared" si="238"/>
        <v/>
      </c>
      <c r="U396" s="58" t="str">
        <f t="shared" si="239"/>
        <v/>
      </c>
      <c r="V396" s="58" t="str">
        <f t="shared" si="240"/>
        <v/>
      </c>
      <c r="W396" s="58" t="str">
        <f t="shared" si="241"/>
        <v/>
      </c>
      <c r="X396" s="59" t="str">
        <f t="shared" si="242"/>
        <v/>
      </c>
      <c r="Y396" s="60" t="str">
        <f>IF(B:B="","",IF(R396="Refreshment Beverage",VLOOKUP(Q396,Rates!G$15:L$19,6,0)*W396,VLOOKUP(Q396,Rates!G$4:L$12,6,0)*W396))</f>
        <v/>
      </c>
      <c r="Z396" s="60" t="str">
        <f t="shared" si="243"/>
        <v/>
      </c>
      <c r="AA396" s="60" t="str">
        <f t="shared" si="231"/>
        <v/>
      </c>
      <c r="AB396" s="61" t="str" cm="1">
        <f t="array" ref="AB396">IF(_xlfn.SINGLE(B:B)="","",IF(R396="Refreshment Beverage","",IF(AND(R396="Beer",Q396=0),SUM(LOOKUP(2,1/(Rates!$B$15:$B$18&lt;=W396)/(Rates!$C$15:$C$18&gt;=W396),Rates!$D$15:$D$18)*W396),VLOOKUP(VALUE(_xlfn.SINGLE(Q:Q)),Rates!A:B,2,0)*W396)))</f>
        <v/>
      </c>
      <c r="AC396" s="61" t="str" cm="1">
        <f t="array" ref="AC396">IF(_xlfn.SINGLE(B:B)="","",IF(R396="Refreshment Beverage","",IF(AND(R396="Beer",Q396=0),SUM(LOOKUP(2,1/(Rates!$B$15:$B$18&lt;=W396)/(Rates!$C$15:$C$18&gt;=W396),Rates!$E$15:$E$18)*W396),VLOOKUP(VALUE(_xlfn.SINGLE(Q:Q)),Rates!A:C,3,0)*W396)))</f>
        <v/>
      </c>
      <c r="AD396" s="168">
        <f>IFERROR(IF(R396="Beer","",IF(OR(Q396=1,Q396=2,Q396=3,Q396=4),VLOOKUP(Q396,Rates!$A$31:$B$34,2,0)*W396,IF(V396=1,VLOOKUP(U396,'REB BEV MIN MKUP'!B:E,4,0),IF(V396&gt;1,VLOOKUP(VALUE(W396),'REB BEV MIN MKUP'!O:Q,3,0),0)))),0)</f>
        <v>0</v>
      </c>
      <c r="AE396" s="62" t="str">
        <f t="shared" si="244"/>
        <v/>
      </c>
      <c r="AF396" s="63" t="str">
        <f t="shared" si="245"/>
        <v/>
      </c>
      <c r="AG396" s="64" t="str">
        <f t="shared" si="246"/>
        <v/>
      </c>
      <c r="AH396" s="65" t="str">
        <f t="shared" si="247"/>
        <v/>
      </c>
      <c r="AI396" s="66" t="str">
        <f>IF(AE:AE="","",IF(R396="Refreshment Beverage",AK396*(Rates!J$19/100),ROUND(SUM(AH396*(Rates!$J$8/100)),4)))</f>
        <v/>
      </c>
      <c r="AJ396" s="67" t="str">
        <f t="shared" si="248"/>
        <v/>
      </c>
      <c r="AK396" s="22" t="str">
        <f t="shared" si="249"/>
        <v/>
      </c>
      <c r="AL396" s="62" t="str">
        <f t="shared" si="250"/>
        <v/>
      </c>
      <c r="AM396" s="63" t="str">
        <f>IF(AS396="","",IF(R396="Refreshment Beverage",ROUND(AS396*Rates!K$19,4),ROUND(AO396*(VLOOKUP(VALUE(Q396),Rates!G$4:L$12,3,0)),4)))</f>
        <v/>
      </c>
      <c r="AN396" s="68" t="str">
        <f>IF(AS396="","",IF(R396="Refreshment Beverage",AS396*(Rates!J$19/100),MAX(AM396,AB396)))</f>
        <v/>
      </c>
      <c r="AO396" s="69" t="str">
        <f t="shared" si="251"/>
        <v/>
      </c>
      <c r="AP396" s="69" t="str">
        <f t="shared" si="252"/>
        <v/>
      </c>
      <c r="AQ396" s="70" t="str">
        <f>IF(AS396="","",IF(R396="Refreshment Beverage",ROUND(SUM(VLOOKUP(Q:Q,Rates!G$15:L$19,3,0)*(AS396-Y396-Z396-AA396)),4),ROUND(SUM(Rates!$K$8*AS396),4)))</f>
        <v/>
      </c>
      <c r="AR396" s="66" t="str">
        <f t="shared" si="253"/>
        <v/>
      </c>
      <c r="AS396" s="22" t="str">
        <f t="shared" si="254"/>
        <v/>
      </c>
      <c r="AT396" s="62" t="str">
        <f t="shared" si="255"/>
        <v/>
      </c>
      <c r="AU396" s="63" t="str">
        <f>IF(AX396="","",IF(R396="Refreshment Beverage",ROUND((BA396-Y396-Z396-AA396)*VLOOKUP(VALUE(Q396),Rates!G$15:L$19,3,0),4),ROUND(AW396*(VLOOKUP(VALUE(Q396),Rates!G:L,3,0)),4)))</f>
        <v/>
      </c>
      <c r="AV396" s="68" t="str">
        <f t="shared" si="256"/>
        <v/>
      </c>
      <c r="AW396" s="69" t="str">
        <f t="shared" si="257"/>
        <v/>
      </c>
      <c r="AX396" s="65" t="str">
        <f t="shared" si="258"/>
        <v/>
      </c>
      <c r="AY396" s="70" t="str">
        <f>IF(AX396="","",IF(R396="Refreshment Beverage",ROUND(SUM(AX396*Rates!K$19),4),ROUND(SUM(AX396*(Rates!J$8/100)),4)))</f>
        <v/>
      </c>
      <c r="AZ396" s="67" t="str">
        <f t="shared" si="259"/>
        <v/>
      </c>
      <c r="BA396" s="22" t="str">
        <f t="shared" si="260"/>
        <v/>
      </c>
      <c r="BD396" s="171"/>
      <c r="BE396" s="171"/>
      <c r="BF396" s="171"/>
      <c r="BG396" s="171"/>
    </row>
    <row r="397" spans="11:59" ht="12.75" customHeight="1" x14ac:dyDescent="0.3">
      <c r="K397" s="42" t="str">
        <f t="shared" si="232"/>
        <v/>
      </c>
      <c r="L397" s="55" t="str">
        <f t="shared" si="233"/>
        <v/>
      </c>
      <c r="M397" s="43" t="str">
        <f t="shared" si="234"/>
        <v/>
      </c>
      <c r="N397" s="56" t="str" cm="1">
        <f t="array" ref="N397">IFERROR(IF(_xlfn.SINGLE(B:B)="","",IF(R397="Beer",SUM(LOOKUP(2,1/(Rates!$B$3:$B$5&lt;=W397)/(Rates!$C$3:$C$5&gt;=W397),Rates!$D$3:$D$5)*(X397/100)*W397),IF(R397="Refreshment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56" t="str">
        <f t="shared" si="235"/>
        <v/>
      </c>
      <c r="P397" s="53"/>
      <c r="Q397" s="14" t="str">
        <f t="shared" si="236"/>
        <v/>
      </c>
      <c r="R397" s="57" t="str">
        <f t="shared" si="237"/>
        <v/>
      </c>
      <c r="S397" s="58" t="str">
        <f>IF(B397="","",IF(R397="Refreshment Beverage",VLOOKUP(VALUE(Q397),Rates!G$15:L$19,2,0),VLOOKUP(VALUE(Q397),Rates!G$4:L$12,2,0)))</f>
        <v/>
      </c>
      <c r="T397" s="58" t="str">
        <f t="shared" si="238"/>
        <v/>
      </c>
      <c r="U397" s="58" t="str">
        <f t="shared" si="239"/>
        <v/>
      </c>
      <c r="V397" s="58" t="str">
        <f t="shared" si="240"/>
        <v/>
      </c>
      <c r="W397" s="58" t="str">
        <f t="shared" si="241"/>
        <v/>
      </c>
      <c r="X397" s="59" t="str">
        <f t="shared" si="242"/>
        <v/>
      </c>
      <c r="Y397" s="60" t="str">
        <f>IF(B:B="","",IF(R397="Refreshment Beverage",VLOOKUP(Q397,Rates!G$15:L$19,6,0)*W397,VLOOKUP(Q397,Rates!G$4:L$12,6,0)*W397))</f>
        <v/>
      </c>
      <c r="Z397" s="60" t="str">
        <f t="shared" si="243"/>
        <v/>
      </c>
      <c r="AA397" s="60" t="str">
        <f t="shared" si="231"/>
        <v/>
      </c>
      <c r="AB397" s="61" t="str" cm="1">
        <f t="array" ref="AB397">IF(_xlfn.SINGLE(B:B)="","",IF(R397="Refreshment Beverage","",IF(AND(R397="Beer",Q397=0),SUM(LOOKUP(2,1/(Rates!$B$15:$B$18&lt;=W397)/(Rates!$C$15:$C$18&gt;=W397),Rates!$D$15:$D$18)*W397),VLOOKUP(VALUE(_xlfn.SINGLE(Q:Q)),Rates!A:B,2,0)*W397)))</f>
        <v/>
      </c>
      <c r="AC397" s="61" t="str" cm="1">
        <f t="array" ref="AC397">IF(_xlfn.SINGLE(B:B)="","",IF(R397="Refreshment Beverage","",IF(AND(R397="Beer",Q397=0),SUM(LOOKUP(2,1/(Rates!$B$15:$B$18&lt;=W397)/(Rates!$C$15:$C$18&gt;=W397),Rates!$E$15:$E$18)*W397),VLOOKUP(VALUE(_xlfn.SINGLE(Q:Q)),Rates!A:C,3,0)*W397)))</f>
        <v/>
      </c>
      <c r="AD397" s="168">
        <f>IFERROR(IF(R397="Beer","",IF(OR(Q397=1,Q397=2,Q397=3,Q397=4),VLOOKUP(Q397,Rates!$A$31:$B$34,2,0)*W397,IF(V397=1,VLOOKUP(U397,'REB BEV MIN MKUP'!B:E,4,0),IF(V397&gt;1,VLOOKUP(VALUE(W397),'REB BEV MIN MKUP'!O:Q,3,0),0)))),0)</f>
        <v>0</v>
      </c>
      <c r="AE397" s="62" t="str">
        <f t="shared" si="244"/>
        <v/>
      </c>
      <c r="AF397" s="63" t="str">
        <f t="shared" si="245"/>
        <v/>
      </c>
      <c r="AG397" s="64" t="str">
        <f t="shared" si="246"/>
        <v/>
      </c>
      <c r="AH397" s="65" t="str">
        <f t="shared" si="247"/>
        <v/>
      </c>
      <c r="AI397" s="66" t="str">
        <f>IF(AE:AE="","",IF(R397="Refreshment Beverage",AK397*(Rates!J$19/100),ROUND(SUM(AH397*(Rates!$J$8/100)),4)))</f>
        <v/>
      </c>
      <c r="AJ397" s="67" t="str">
        <f t="shared" si="248"/>
        <v/>
      </c>
      <c r="AK397" s="22" t="str">
        <f t="shared" si="249"/>
        <v/>
      </c>
      <c r="AL397" s="62" t="str">
        <f t="shared" si="250"/>
        <v/>
      </c>
      <c r="AM397" s="63" t="str">
        <f>IF(AS397="","",IF(R397="Refreshment Beverage",ROUND(AS397*Rates!K$19,4),ROUND(AO397*(VLOOKUP(VALUE(Q397),Rates!G$4:L$12,3,0)),4)))</f>
        <v/>
      </c>
      <c r="AN397" s="68" t="str">
        <f>IF(AS397="","",IF(R397="Refreshment Beverage",AS397*(Rates!J$19/100),MAX(AM397,AB397)))</f>
        <v/>
      </c>
      <c r="AO397" s="69" t="str">
        <f t="shared" si="251"/>
        <v/>
      </c>
      <c r="AP397" s="69" t="str">
        <f t="shared" si="252"/>
        <v/>
      </c>
      <c r="AQ397" s="70" t="str">
        <f>IF(AS397="","",IF(R397="Refreshment Beverage",ROUND(SUM(VLOOKUP(Q:Q,Rates!G$15:L$19,3,0)*(AS397-Y397-Z397-AA397)),4),ROUND(SUM(Rates!$K$8*AS397),4)))</f>
        <v/>
      </c>
      <c r="AR397" s="66" t="str">
        <f t="shared" si="253"/>
        <v/>
      </c>
      <c r="AS397" s="22" t="str">
        <f t="shared" si="254"/>
        <v/>
      </c>
      <c r="AT397" s="62" t="str">
        <f t="shared" si="255"/>
        <v/>
      </c>
      <c r="AU397" s="63" t="str">
        <f>IF(AX397="","",IF(R397="Refreshment Beverage",ROUND((BA397-Y397-Z397-AA397)*VLOOKUP(VALUE(Q397),Rates!G$15:L$19,3,0),4),ROUND(AW397*(VLOOKUP(VALUE(Q397),Rates!G:L,3,0)),4)))</f>
        <v/>
      </c>
      <c r="AV397" s="68" t="str">
        <f t="shared" si="256"/>
        <v/>
      </c>
      <c r="AW397" s="69" t="str">
        <f t="shared" si="257"/>
        <v/>
      </c>
      <c r="AX397" s="65" t="str">
        <f t="shared" si="258"/>
        <v/>
      </c>
      <c r="AY397" s="70" t="str">
        <f>IF(AX397="","",IF(R397="Refreshment Beverage",ROUND(SUM(AX397*Rates!K$19),4),ROUND(SUM(AX397*(Rates!J$8/100)),4)))</f>
        <v/>
      </c>
      <c r="AZ397" s="67" t="str">
        <f t="shared" si="259"/>
        <v/>
      </c>
      <c r="BA397" s="22" t="str">
        <f t="shared" si="260"/>
        <v/>
      </c>
      <c r="BD397" s="171"/>
      <c r="BE397" s="171"/>
      <c r="BF397" s="171"/>
      <c r="BG397" s="171"/>
    </row>
    <row r="398" spans="11:59" ht="12.75" customHeight="1" x14ac:dyDescent="0.3">
      <c r="K398" s="42" t="str">
        <f t="shared" si="232"/>
        <v/>
      </c>
      <c r="L398" s="55" t="str">
        <f t="shared" si="233"/>
        <v/>
      </c>
      <c r="M398" s="43" t="str">
        <f t="shared" si="234"/>
        <v/>
      </c>
      <c r="N398" s="56" t="str" cm="1">
        <f t="array" ref="N398">IFERROR(IF(_xlfn.SINGLE(B:B)="","",IF(R398="Beer",SUM(LOOKUP(2,1/(Rates!$B$3:$B$5&lt;=W398)/(Rates!$C$3:$C$5&gt;=W398),Rates!$D$3:$D$5)*(X398/100)*W398),IF(R398="Refreshment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56" t="str">
        <f t="shared" si="235"/>
        <v/>
      </c>
      <c r="P398" s="53"/>
      <c r="Q398" s="14" t="str">
        <f t="shared" si="236"/>
        <v/>
      </c>
      <c r="R398" s="57" t="str">
        <f t="shared" si="237"/>
        <v/>
      </c>
      <c r="S398" s="58" t="str">
        <f>IF(B398="","",IF(R398="Refreshment Beverage",VLOOKUP(VALUE(Q398),Rates!G$15:L$19,2,0),VLOOKUP(VALUE(Q398),Rates!G$4:L$12,2,0)))</f>
        <v/>
      </c>
      <c r="T398" s="58" t="str">
        <f t="shared" si="238"/>
        <v/>
      </c>
      <c r="U398" s="58" t="str">
        <f t="shared" si="239"/>
        <v/>
      </c>
      <c r="V398" s="58" t="str">
        <f t="shared" si="240"/>
        <v/>
      </c>
      <c r="W398" s="58" t="str">
        <f t="shared" si="241"/>
        <v/>
      </c>
      <c r="X398" s="59" t="str">
        <f t="shared" si="242"/>
        <v/>
      </c>
      <c r="Y398" s="60" t="str">
        <f>IF(B:B="","",IF(R398="Refreshment Beverage",VLOOKUP(Q398,Rates!G$15:L$19,6,0)*W398,VLOOKUP(Q398,Rates!G$4:L$12,6,0)*W398))</f>
        <v/>
      </c>
      <c r="Z398" s="60" t="str">
        <f t="shared" si="243"/>
        <v/>
      </c>
      <c r="AA398" s="60" t="str">
        <f t="shared" si="231"/>
        <v/>
      </c>
      <c r="AB398" s="61" t="str" cm="1">
        <f t="array" ref="AB398">IF(_xlfn.SINGLE(B:B)="","",IF(R398="Refreshment Beverage","",IF(AND(R398="Beer",Q398=0),SUM(LOOKUP(2,1/(Rates!$B$15:$B$18&lt;=W398)/(Rates!$C$15:$C$18&gt;=W398),Rates!$D$15:$D$18)*W398),VLOOKUP(VALUE(_xlfn.SINGLE(Q:Q)),Rates!A:B,2,0)*W398)))</f>
        <v/>
      </c>
      <c r="AC398" s="61" t="str" cm="1">
        <f t="array" ref="AC398">IF(_xlfn.SINGLE(B:B)="","",IF(R398="Refreshment Beverage","",IF(AND(R398="Beer",Q398=0),SUM(LOOKUP(2,1/(Rates!$B$15:$B$18&lt;=W398)/(Rates!$C$15:$C$18&gt;=W398),Rates!$E$15:$E$18)*W398),VLOOKUP(VALUE(_xlfn.SINGLE(Q:Q)),Rates!A:C,3,0)*W398)))</f>
        <v/>
      </c>
      <c r="AD398" s="168">
        <f>IFERROR(IF(R398="Beer","",IF(OR(Q398=1,Q398=2,Q398=3,Q398=4),VLOOKUP(Q398,Rates!$A$31:$B$34,2,0)*W398,IF(V398=1,VLOOKUP(U398,'REB BEV MIN MKUP'!B:E,4,0),IF(V398&gt;1,VLOOKUP(VALUE(W398),'REB BEV MIN MKUP'!O:Q,3,0),0)))),0)</f>
        <v>0</v>
      </c>
      <c r="AE398" s="62" t="str">
        <f t="shared" si="244"/>
        <v/>
      </c>
      <c r="AF398" s="63" t="str">
        <f t="shared" si="245"/>
        <v/>
      </c>
      <c r="AG398" s="64" t="str">
        <f t="shared" si="246"/>
        <v/>
      </c>
      <c r="AH398" s="65" t="str">
        <f t="shared" si="247"/>
        <v/>
      </c>
      <c r="AI398" s="66" t="str">
        <f>IF(AE:AE="","",IF(R398="Refreshment Beverage",AK398*(Rates!J$19/100),ROUND(SUM(AH398*(Rates!$J$8/100)),4)))</f>
        <v/>
      </c>
      <c r="AJ398" s="67" t="str">
        <f t="shared" si="248"/>
        <v/>
      </c>
      <c r="AK398" s="22" t="str">
        <f t="shared" si="249"/>
        <v/>
      </c>
      <c r="AL398" s="62" t="str">
        <f t="shared" si="250"/>
        <v/>
      </c>
      <c r="AM398" s="63" t="str">
        <f>IF(AS398="","",IF(R398="Refreshment Beverage",ROUND(AS398*Rates!K$19,4),ROUND(AO398*(VLOOKUP(VALUE(Q398),Rates!G$4:L$12,3,0)),4)))</f>
        <v/>
      </c>
      <c r="AN398" s="68" t="str">
        <f>IF(AS398="","",IF(R398="Refreshment Beverage",AS398*(Rates!J$19/100),MAX(AM398,AB398)))</f>
        <v/>
      </c>
      <c r="AO398" s="69" t="str">
        <f t="shared" si="251"/>
        <v/>
      </c>
      <c r="AP398" s="69" t="str">
        <f t="shared" si="252"/>
        <v/>
      </c>
      <c r="AQ398" s="70" t="str">
        <f>IF(AS398="","",IF(R398="Refreshment Beverage",ROUND(SUM(VLOOKUP(Q:Q,Rates!G$15:L$19,3,0)*(AS398-Y398-Z398-AA398)),4),ROUND(SUM(Rates!$K$8*AS398),4)))</f>
        <v/>
      </c>
      <c r="AR398" s="66" t="str">
        <f t="shared" si="253"/>
        <v/>
      </c>
      <c r="AS398" s="22" t="str">
        <f t="shared" si="254"/>
        <v/>
      </c>
      <c r="AT398" s="62" t="str">
        <f t="shared" si="255"/>
        <v/>
      </c>
      <c r="AU398" s="63" t="str">
        <f>IF(AX398="","",IF(R398="Refreshment Beverage",ROUND((BA398-Y398-Z398-AA398)*VLOOKUP(VALUE(Q398),Rates!G$15:L$19,3,0),4),ROUND(AW398*(VLOOKUP(VALUE(Q398),Rates!G:L,3,0)),4)))</f>
        <v/>
      </c>
      <c r="AV398" s="68" t="str">
        <f t="shared" si="256"/>
        <v/>
      </c>
      <c r="AW398" s="69" t="str">
        <f t="shared" si="257"/>
        <v/>
      </c>
      <c r="AX398" s="65" t="str">
        <f t="shared" si="258"/>
        <v/>
      </c>
      <c r="AY398" s="70" t="str">
        <f>IF(AX398="","",IF(R398="Refreshment Beverage",ROUND(SUM(AX398*Rates!K$19),4),ROUND(SUM(AX398*(Rates!J$8/100)),4)))</f>
        <v/>
      </c>
      <c r="AZ398" s="67" t="str">
        <f t="shared" si="259"/>
        <v/>
      </c>
      <c r="BA398" s="22" t="str">
        <f t="shared" si="260"/>
        <v/>
      </c>
      <c r="BD398" s="171"/>
      <c r="BE398" s="171"/>
      <c r="BF398" s="171"/>
      <c r="BG398" s="171"/>
    </row>
    <row r="399" spans="11:59" ht="12.75" customHeight="1" x14ac:dyDescent="0.3">
      <c r="K399" s="42" t="str">
        <f t="shared" si="232"/>
        <v/>
      </c>
      <c r="L399" s="55" t="str">
        <f t="shared" si="233"/>
        <v/>
      </c>
      <c r="M399" s="43" t="str">
        <f t="shared" si="234"/>
        <v/>
      </c>
      <c r="N399" s="56" t="str" cm="1">
        <f t="array" ref="N399">IFERROR(IF(_xlfn.SINGLE(B:B)="","",IF(R399="Beer",SUM(LOOKUP(2,1/(Rates!$B$3:$B$5&lt;=W399)/(Rates!$C$3:$C$5&gt;=W399),Rates!$D$3:$D$5)*(X399/100)*W399),IF(R399="Refreshment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56" t="str">
        <f t="shared" si="235"/>
        <v/>
      </c>
      <c r="P399" s="53"/>
      <c r="Q399" s="14" t="str">
        <f t="shared" si="236"/>
        <v/>
      </c>
      <c r="R399" s="57" t="str">
        <f t="shared" si="237"/>
        <v/>
      </c>
      <c r="S399" s="58" t="str">
        <f>IF(B399="","",IF(R399="Refreshment Beverage",VLOOKUP(VALUE(Q399),Rates!G$15:L$19,2,0),VLOOKUP(VALUE(Q399),Rates!G$4:L$12,2,0)))</f>
        <v/>
      </c>
      <c r="T399" s="58" t="str">
        <f t="shared" si="238"/>
        <v/>
      </c>
      <c r="U399" s="58" t="str">
        <f t="shared" si="239"/>
        <v/>
      </c>
      <c r="V399" s="58" t="str">
        <f t="shared" si="240"/>
        <v/>
      </c>
      <c r="W399" s="58" t="str">
        <f t="shared" si="241"/>
        <v/>
      </c>
      <c r="X399" s="59" t="str">
        <f t="shared" si="242"/>
        <v/>
      </c>
      <c r="Y399" s="60" t="str">
        <f>IF(B:B="","",IF(R399="Refreshment Beverage",VLOOKUP(Q399,Rates!G$15:L$19,6,0)*W399,VLOOKUP(Q399,Rates!G$4:L$12,6,0)*W399))</f>
        <v/>
      </c>
      <c r="Z399" s="60" t="str">
        <f t="shared" si="243"/>
        <v/>
      </c>
      <c r="AA399" s="60" t="str">
        <f t="shared" si="231"/>
        <v/>
      </c>
      <c r="AB399" s="61" t="str" cm="1">
        <f t="array" ref="AB399">IF(_xlfn.SINGLE(B:B)="","",IF(R399="Refreshment Beverage","",IF(AND(R399="Beer",Q399=0),SUM(LOOKUP(2,1/(Rates!$B$15:$B$18&lt;=W399)/(Rates!$C$15:$C$18&gt;=W399),Rates!$D$15:$D$18)*W399),VLOOKUP(VALUE(_xlfn.SINGLE(Q:Q)),Rates!A:B,2,0)*W399)))</f>
        <v/>
      </c>
      <c r="AC399" s="61" t="str" cm="1">
        <f t="array" ref="AC399">IF(_xlfn.SINGLE(B:B)="","",IF(R399="Refreshment Beverage","",IF(AND(R399="Beer",Q399=0),SUM(LOOKUP(2,1/(Rates!$B$15:$B$18&lt;=W399)/(Rates!$C$15:$C$18&gt;=W399),Rates!$E$15:$E$18)*W399),VLOOKUP(VALUE(_xlfn.SINGLE(Q:Q)),Rates!A:C,3,0)*W399)))</f>
        <v/>
      </c>
      <c r="AD399" s="168">
        <f>IFERROR(IF(R399="Beer","",IF(OR(Q399=1,Q399=2,Q399=3,Q399=4),VLOOKUP(Q399,Rates!$A$31:$B$34,2,0)*W399,IF(V399=1,VLOOKUP(U399,'REB BEV MIN MKUP'!B:E,4,0),IF(V399&gt;1,VLOOKUP(VALUE(W399),'REB BEV MIN MKUP'!O:Q,3,0),0)))),0)</f>
        <v>0</v>
      </c>
      <c r="AE399" s="62" t="str">
        <f t="shared" si="244"/>
        <v/>
      </c>
      <c r="AF399" s="63" t="str">
        <f t="shared" si="245"/>
        <v/>
      </c>
      <c r="AG399" s="64" t="str">
        <f t="shared" si="246"/>
        <v/>
      </c>
      <c r="AH399" s="65" t="str">
        <f t="shared" si="247"/>
        <v/>
      </c>
      <c r="AI399" s="66" t="str">
        <f>IF(AE:AE="","",IF(R399="Refreshment Beverage",AK399*(Rates!J$19/100),ROUND(SUM(AH399*(Rates!$J$8/100)),4)))</f>
        <v/>
      </c>
      <c r="AJ399" s="67" t="str">
        <f t="shared" si="248"/>
        <v/>
      </c>
      <c r="AK399" s="22" t="str">
        <f t="shared" si="249"/>
        <v/>
      </c>
      <c r="AL399" s="62" t="str">
        <f t="shared" si="250"/>
        <v/>
      </c>
      <c r="AM399" s="63" t="str">
        <f>IF(AS399="","",IF(R399="Refreshment Beverage",ROUND(AS399*Rates!K$19,4),ROUND(AO399*(VLOOKUP(VALUE(Q399),Rates!G$4:L$12,3,0)),4)))</f>
        <v/>
      </c>
      <c r="AN399" s="68" t="str">
        <f>IF(AS399="","",IF(R399="Refreshment Beverage",AS399*(Rates!J$19/100),MAX(AM399,AB399)))</f>
        <v/>
      </c>
      <c r="AO399" s="69" t="str">
        <f t="shared" si="251"/>
        <v/>
      </c>
      <c r="AP399" s="69" t="str">
        <f t="shared" si="252"/>
        <v/>
      </c>
      <c r="AQ399" s="70" t="str">
        <f>IF(AS399="","",IF(R399="Refreshment Beverage",ROUND(SUM(VLOOKUP(Q:Q,Rates!G$15:L$19,3,0)*(AS399-Y399-Z399-AA399)),4),ROUND(SUM(Rates!$K$8*AS399),4)))</f>
        <v/>
      </c>
      <c r="AR399" s="66" t="str">
        <f t="shared" si="253"/>
        <v/>
      </c>
      <c r="AS399" s="22" t="str">
        <f t="shared" si="254"/>
        <v/>
      </c>
      <c r="AT399" s="62" t="str">
        <f t="shared" si="255"/>
        <v/>
      </c>
      <c r="AU399" s="63" t="str">
        <f>IF(AX399="","",IF(R399="Refreshment Beverage",ROUND((BA399-Y399-Z399-AA399)*VLOOKUP(VALUE(Q399),Rates!G$15:L$19,3,0),4),ROUND(AW399*(VLOOKUP(VALUE(Q399),Rates!G:L,3,0)),4)))</f>
        <v/>
      </c>
      <c r="AV399" s="68" t="str">
        <f t="shared" si="256"/>
        <v/>
      </c>
      <c r="AW399" s="69" t="str">
        <f t="shared" si="257"/>
        <v/>
      </c>
      <c r="AX399" s="65" t="str">
        <f t="shared" si="258"/>
        <v/>
      </c>
      <c r="AY399" s="70" t="str">
        <f>IF(AX399="","",IF(R399="Refreshment Beverage",ROUND(SUM(AX399*Rates!K$19),4),ROUND(SUM(AX399*(Rates!J$8/100)),4)))</f>
        <v/>
      </c>
      <c r="AZ399" s="67" t="str">
        <f t="shared" si="259"/>
        <v/>
      </c>
      <c r="BA399" s="22" t="str">
        <f t="shared" si="260"/>
        <v/>
      </c>
      <c r="BD399" s="171"/>
      <c r="BE399" s="171"/>
      <c r="BF399" s="171"/>
      <c r="BG399" s="171"/>
    </row>
    <row r="400" spans="11:59" ht="12.75" customHeight="1" x14ac:dyDescent="0.3">
      <c r="K400" s="42" t="str">
        <f t="shared" si="232"/>
        <v/>
      </c>
      <c r="L400" s="55" t="str">
        <f t="shared" si="233"/>
        <v/>
      </c>
      <c r="M400" s="43" t="str">
        <f t="shared" si="234"/>
        <v/>
      </c>
      <c r="N400" s="56" t="str" cm="1">
        <f t="array" ref="N400">IFERROR(IF(_xlfn.SINGLE(B:B)="","",IF(R400="Beer",SUM(LOOKUP(2,1/(Rates!$B$3:$B$5&lt;=W400)/(Rates!$C$3:$C$5&gt;=W400),Rates!$D$3:$D$5)*(X400/100)*W400),IF(R400="Refreshment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56" t="str">
        <f t="shared" si="235"/>
        <v/>
      </c>
      <c r="P400" s="53"/>
      <c r="Q400" s="14" t="str">
        <f t="shared" si="236"/>
        <v/>
      </c>
      <c r="R400" s="57" t="str">
        <f t="shared" si="237"/>
        <v/>
      </c>
      <c r="S400" s="58" t="str">
        <f>IF(B400="","",IF(R400="Refreshment Beverage",VLOOKUP(VALUE(Q400),Rates!G$15:L$19,2,0),VLOOKUP(VALUE(Q400),Rates!G$4:L$12,2,0)))</f>
        <v/>
      </c>
      <c r="T400" s="58" t="str">
        <f t="shared" si="238"/>
        <v/>
      </c>
      <c r="U400" s="58" t="str">
        <f t="shared" si="239"/>
        <v/>
      </c>
      <c r="V400" s="58" t="str">
        <f t="shared" si="240"/>
        <v/>
      </c>
      <c r="W400" s="58" t="str">
        <f t="shared" si="241"/>
        <v/>
      </c>
      <c r="X400" s="59" t="str">
        <f t="shared" si="242"/>
        <v/>
      </c>
      <c r="Y400" s="60" t="str">
        <f>IF(B:B="","",IF(R400="Refreshment Beverage",VLOOKUP(Q400,Rates!G$15:L$19,6,0)*W400,VLOOKUP(Q400,Rates!G$4:L$12,6,0)*W400))</f>
        <v/>
      </c>
      <c r="Z400" s="60" t="str">
        <f t="shared" si="243"/>
        <v/>
      </c>
      <c r="AA400" s="60" t="str">
        <f t="shared" si="231"/>
        <v/>
      </c>
      <c r="AB400" s="61" t="str" cm="1">
        <f t="array" ref="AB400">IF(_xlfn.SINGLE(B:B)="","",IF(R400="Refreshment Beverage","",IF(AND(R400="Beer",Q400=0),SUM(LOOKUP(2,1/(Rates!$B$15:$B$18&lt;=W400)/(Rates!$C$15:$C$18&gt;=W400),Rates!$D$15:$D$18)*W400),VLOOKUP(VALUE(_xlfn.SINGLE(Q:Q)),Rates!A:B,2,0)*W400)))</f>
        <v/>
      </c>
      <c r="AC400" s="61" t="str" cm="1">
        <f t="array" ref="AC400">IF(_xlfn.SINGLE(B:B)="","",IF(R400="Refreshment Beverage","",IF(AND(R400="Beer",Q400=0),SUM(LOOKUP(2,1/(Rates!$B$15:$B$18&lt;=W400)/(Rates!$C$15:$C$18&gt;=W400),Rates!$E$15:$E$18)*W400),VLOOKUP(VALUE(_xlfn.SINGLE(Q:Q)),Rates!A:C,3,0)*W400)))</f>
        <v/>
      </c>
      <c r="AD400" s="168">
        <f>IFERROR(IF(R400="Beer","",IF(OR(Q400=1,Q400=2,Q400=3,Q400=4),VLOOKUP(Q400,Rates!$A$31:$B$34,2,0)*W400,IF(V400=1,VLOOKUP(U400,'REB BEV MIN MKUP'!B:E,4,0),IF(V400&gt;1,VLOOKUP(VALUE(W400),'REB BEV MIN MKUP'!O:Q,3,0),0)))),0)</f>
        <v>0</v>
      </c>
      <c r="AE400" s="62" t="str">
        <f t="shared" si="244"/>
        <v/>
      </c>
      <c r="AF400" s="63" t="str">
        <f t="shared" si="245"/>
        <v/>
      </c>
      <c r="AG400" s="64" t="str">
        <f t="shared" si="246"/>
        <v/>
      </c>
      <c r="AH400" s="65" t="str">
        <f t="shared" si="247"/>
        <v/>
      </c>
      <c r="AI400" s="66" t="str">
        <f>IF(AE:AE="","",IF(R400="Refreshment Beverage",AK400*(Rates!J$19/100),ROUND(SUM(AH400*(Rates!$J$8/100)),4)))</f>
        <v/>
      </c>
      <c r="AJ400" s="67" t="str">
        <f t="shared" si="248"/>
        <v/>
      </c>
      <c r="AK400" s="22" t="str">
        <f t="shared" si="249"/>
        <v/>
      </c>
      <c r="AL400" s="62" t="str">
        <f t="shared" si="250"/>
        <v/>
      </c>
      <c r="AM400" s="63" t="str">
        <f>IF(AS400="","",IF(R400="Refreshment Beverage",ROUND(AS400*Rates!K$19,4),ROUND(AO400*(VLOOKUP(VALUE(Q400),Rates!G$4:L$12,3,0)),4)))</f>
        <v/>
      </c>
      <c r="AN400" s="68" t="str">
        <f>IF(AS400="","",IF(R400="Refreshment Beverage",AS400*(Rates!J$19/100),MAX(AM400,AB400)))</f>
        <v/>
      </c>
      <c r="AO400" s="69" t="str">
        <f t="shared" si="251"/>
        <v/>
      </c>
      <c r="AP400" s="69" t="str">
        <f t="shared" si="252"/>
        <v/>
      </c>
      <c r="AQ400" s="70" t="str">
        <f>IF(AS400="","",IF(R400="Refreshment Beverage",ROUND(SUM(VLOOKUP(Q:Q,Rates!G$15:L$19,3,0)*(AS400-Y400-Z400-AA400)),4),ROUND(SUM(Rates!$K$8*AS400),4)))</f>
        <v/>
      </c>
      <c r="AR400" s="66" t="str">
        <f t="shared" si="253"/>
        <v/>
      </c>
      <c r="AS400" s="22" t="str">
        <f t="shared" si="254"/>
        <v/>
      </c>
      <c r="AT400" s="62" t="str">
        <f t="shared" si="255"/>
        <v/>
      </c>
      <c r="AU400" s="63" t="str">
        <f>IF(AX400="","",IF(R400="Refreshment Beverage",ROUND((BA400-Y400-Z400-AA400)*VLOOKUP(VALUE(Q400),Rates!G$15:L$19,3,0),4),ROUND(AW400*(VLOOKUP(VALUE(Q400),Rates!G:L,3,0)),4)))</f>
        <v/>
      </c>
      <c r="AV400" s="68" t="str">
        <f t="shared" si="256"/>
        <v/>
      </c>
      <c r="AW400" s="69" t="str">
        <f t="shared" si="257"/>
        <v/>
      </c>
      <c r="AX400" s="65" t="str">
        <f t="shared" si="258"/>
        <v/>
      </c>
      <c r="AY400" s="70" t="str">
        <f>IF(AX400="","",IF(R400="Refreshment Beverage",ROUND(SUM(AX400*Rates!K$19),4),ROUND(SUM(AX400*(Rates!J$8/100)),4)))</f>
        <v/>
      </c>
      <c r="AZ400" s="67" t="str">
        <f t="shared" si="259"/>
        <v/>
      </c>
      <c r="BA400" s="22" t="str">
        <f t="shared" si="260"/>
        <v/>
      </c>
      <c r="BD400" s="171"/>
      <c r="BE400" s="171"/>
      <c r="BF400" s="171"/>
      <c r="BG400" s="171"/>
    </row>
    <row r="401" spans="11:59" ht="12.75" customHeight="1" x14ac:dyDescent="0.3">
      <c r="K401" s="42" t="str">
        <f t="shared" si="232"/>
        <v/>
      </c>
      <c r="L401" s="55" t="str">
        <f t="shared" si="233"/>
        <v/>
      </c>
      <c r="M401" s="43" t="str">
        <f t="shared" si="234"/>
        <v/>
      </c>
      <c r="N401" s="56" t="str" cm="1">
        <f t="array" ref="N401">IFERROR(IF(_xlfn.SINGLE(B:B)="","",IF(R401="Beer",SUM(LOOKUP(2,1/(Rates!$B$3:$B$5&lt;=W401)/(Rates!$C$3:$C$5&gt;=W401),Rates!$D$3:$D$5)*(X401/100)*W401),IF(R401="Refreshment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56" t="str">
        <f t="shared" si="235"/>
        <v/>
      </c>
      <c r="P401" s="53"/>
      <c r="Q401" s="14" t="str">
        <f t="shared" si="236"/>
        <v/>
      </c>
      <c r="R401" s="57" t="str">
        <f t="shared" si="237"/>
        <v/>
      </c>
      <c r="S401" s="58" t="str">
        <f>IF(B401="","",IF(R401="Refreshment Beverage",VLOOKUP(VALUE(Q401),Rates!G$15:L$19,2,0),VLOOKUP(VALUE(Q401),Rates!G$4:L$12,2,0)))</f>
        <v/>
      </c>
      <c r="T401" s="58" t="str">
        <f t="shared" si="238"/>
        <v/>
      </c>
      <c r="U401" s="58" t="str">
        <f t="shared" si="239"/>
        <v/>
      </c>
      <c r="V401" s="58" t="str">
        <f t="shared" si="240"/>
        <v/>
      </c>
      <c r="W401" s="58" t="str">
        <f t="shared" si="241"/>
        <v/>
      </c>
      <c r="X401" s="59" t="str">
        <f t="shared" si="242"/>
        <v/>
      </c>
      <c r="Y401" s="60" t="str">
        <f>IF(B:B="","",IF(R401="Refreshment Beverage",VLOOKUP(Q401,Rates!G$15:L$19,6,0)*W401,VLOOKUP(Q401,Rates!G$4:L$12,6,0)*W401))</f>
        <v/>
      </c>
      <c r="Z401" s="60" t="str">
        <f t="shared" si="243"/>
        <v/>
      </c>
      <c r="AA401" s="60" t="str">
        <f t="shared" si="231"/>
        <v/>
      </c>
      <c r="AB401" s="61" t="str" cm="1">
        <f t="array" ref="AB401">IF(_xlfn.SINGLE(B:B)="","",IF(R401="Refreshment Beverage","",IF(AND(R401="Beer",Q401=0),SUM(LOOKUP(2,1/(Rates!$B$15:$B$18&lt;=W401)/(Rates!$C$15:$C$18&gt;=W401),Rates!$D$15:$D$18)*W401),VLOOKUP(VALUE(_xlfn.SINGLE(Q:Q)),Rates!A:B,2,0)*W401)))</f>
        <v/>
      </c>
      <c r="AC401" s="61" t="str" cm="1">
        <f t="array" ref="AC401">IF(_xlfn.SINGLE(B:B)="","",IF(R401="Refreshment Beverage","",IF(AND(R401="Beer",Q401=0),SUM(LOOKUP(2,1/(Rates!$B$15:$B$18&lt;=W401)/(Rates!$C$15:$C$18&gt;=W401),Rates!$E$15:$E$18)*W401),VLOOKUP(VALUE(_xlfn.SINGLE(Q:Q)),Rates!A:C,3,0)*W401)))</f>
        <v/>
      </c>
      <c r="AD401" s="168">
        <f>IFERROR(IF(R401="Beer","",IF(OR(Q401=1,Q401=2,Q401=3,Q401=4),VLOOKUP(Q401,Rates!$A$31:$B$34,2,0)*W401,IF(V401=1,VLOOKUP(U401,'REB BEV MIN MKUP'!B:E,4,0),IF(V401&gt;1,VLOOKUP(VALUE(W401),'REB BEV MIN MKUP'!O:Q,3,0),0)))),0)</f>
        <v>0</v>
      </c>
      <c r="AE401" s="62" t="str">
        <f t="shared" si="244"/>
        <v/>
      </c>
      <c r="AF401" s="63" t="str">
        <f t="shared" si="245"/>
        <v/>
      </c>
      <c r="AG401" s="64" t="str">
        <f t="shared" si="246"/>
        <v/>
      </c>
      <c r="AH401" s="65" t="str">
        <f t="shared" si="247"/>
        <v/>
      </c>
      <c r="AI401" s="66" t="str">
        <f>IF(AE:AE="","",IF(R401="Refreshment Beverage",AK401*(Rates!J$19/100),ROUND(SUM(AH401*(Rates!$J$8/100)),4)))</f>
        <v/>
      </c>
      <c r="AJ401" s="67" t="str">
        <f t="shared" si="248"/>
        <v/>
      </c>
      <c r="AK401" s="22" t="str">
        <f t="shared" si="249"/>
        <v/>
      </c>
      <c r="AL401" s="62" t="str">
        <f t="shared" si="250"/>
        <v/>
      </c>
      <c r="AM401" s="63" t="str">
        <f>IF(AS401="","",IF(R401="Refreshment Beverage",ROUND(AS401*Rates!K$19,4),ROUND(AO401*(VLOOKUP(VALUE(Q401),Rates!G$4:L$12,3,0)),4)))</f>
        <v/>
      </c>
      <c r="AN401" s="68" t="str">
        <f>IF(AS401="","",IF(R401="Refreshment Beverage",AS401*(Rates!J$19/100),MAX(AM401,AB401)))</f>
        <v/>
      </c>
      <c r="AO401" s="69" t="str">
        <f t="shared" si="251"/>
        <v/>
      </c>
      <c r="AP401" s="69" t="str">
        <f t="shared" si="252"/>
        <v/>
      </c>
      <c r="AQ401" s="70" t="str">
        <f>IF(AS401="","",IF(R401="Refreshment Beverage",ROUND(SUM(VLOOKUP(Q:Q,Rates!G$15:L$19,3,0)*(AS401-Y401-Z401-AA401)),4),ROUND(SUM(Rates!$K$8*AS401),4)))</f>
        <v/>
      </c>
      <c r="AR401" s="66" t="str">
        <f t="shared" si="253"/>
        <v/>
      </c>
      <c r="AS401" s="22" t="str">
        <f t="shared" si="254"/>
        <v/>
      </c>
      <c r="AT401" s="62" t="str">
        <f t="shared" si="255"/>
        <v/>
      </c>
      <c r="AU401" s="63" t="str">
        <f>IF(AX401="","",IF(R401="Refreshment Beverage",ROUND((BA401-Y401-Z401-AA401)*VLOOKUP(VALUE(Q401),Rates!G$15:L$19,3,0),4),ROUND(AW401*(VLOOKUP(VALUE(Q401),Rates!G:L,3,0)),4)))</f>
        <v/>
      </c>
      <c r="AV401" s="68" t="str">
        <f t="shared" si="256"/>
        <v/>
      </c>
      <c r="AW401" s="69" t="str">
        <f t="shared" si="257"/>
        <v/>
      </c>
      <c r="AX401" s="65" t="str">
        <f t="shared" si="258"/>
        <v/>
      </c>
      <c r="AY401" s="70" t="str">
        <f>IF(AX401="","",IF(R401="Refreshment Beverage",ROUND(SUM(AX401*Rates!K$19),4),ROUND(SUM(AX401*(Rates!J$8/100)),4)))</f>
        <v/>
      </c>
      <c r="AZ401" s="67" t="str">
        <f t="shared" si="259"/>
        <v/>
      </c>
      <c r="BA401" s="22" t="str">
        <f t="shared" si="260"/>
        <v/>
      </c>
      <c r="BD401" s="171"/>
      <c r="BE401" s="171"/>
      <c r="BF401" s="171"/>
      <c r="BG401" s="171"/>
    </row>
    <row r="402" spans="11:59" ht="12.75" customHeight="1" x14ac:dyDescent="0.3">
      <c r="K402" s="42" t="str">
        <f t="shared" si="232"/>
        <v/>
      </c>
      <c r="L402" s="55" t="str">
        <f t="shared" si="233"/>
        <v/>
      </c>
      <c r="M402" s="43" t="str">
        <f t="shared" si="234"/>
        <v/>
      </c>
      <c r="N402" s="56" t="str" cm="1">
        <f t="array" ref="N402">IFERROR(IF(_xlfn.SINGLE(B:B)="","",IF(R402="Beer",SUM(LOOKUP(2,1/(Rates!$B$3:$B$5&lt;=W402)/(Rates!$C$3:$C$5&gt;=W402),Rates!$D$3:$D$5)*(X402/100)*W402),IF(R402="Refreshment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56" t="str">
        <f t="shared" si="235"/>
        <v/>
      </c>
      <c r="P402" s="53"/>
      <c r="Q402" s="14" t="str">
        <f t="shared" si="236"/>
        <v/>
      </c>
      <c r="R402" s="57" t="str">
        <f t="shared" si="237"/>
        <v/>
      </c>
      <c r="S402" s="58" t="str">
        <f>IF(B402="","",IF(R402="Refreshment Beverage",VLOOKUP(VALUE(Q402),Rates!G$15:L$19,2,0),VLOOKUP(VALUE(Q402),Rates!G$4:L$12,2,0)))</f>
        <v/>
      </c>
      <c r="T402" s="58" t="str">
        <f t="shared" si="238"/>
        <v/>
      </c>
      <c r="U402" s="58" t="str">
        <f t="shared" si="239"/>
        <v/>
      </c>
      <c r="V402" s="58" t="str">
        <f t="shared" si="240"/>
        <v/>
      </c>
      <c r="W402" s="58" t="str">
        <f t="shared" si="241"/>
        <v/>
      </c>
      <c r="X402" s="59" t="str">
        <f t="shared" si="242"/>
        <v/>
      </c>
      <c r="Y402" s="60" t="str">
        <f>IF(B:B="","",IF(R402="Refreshment Beverage",VLOOKUP(Q402,Rates!G$15:L$19,6,0)*W402,VLOOKUP(Q402,Rates!G$4:L$12,6,0)*W402))</f>
        <v/>
      </c>
      <c r="Z402" s="60" t="str">
        <f t="shared" si="243"/>
        <v/>
      </c>
      <c r="AA402" s="60" t="str">
        <f t="shared" si="231"/>
        <v/>
      </c>
      <c r="AB402" s="61" t="str" cm="1">
        <f t="array" ref="AB402">IF(_xlfn.SINGLE(B:B)="","",IF(R402="Refreshment Beverage","",IF(AND(R402="Beer",Q402=0),SUM(LOOKUP(2,1/(Rates!$B$15:$B$18&lt;=W402)/(Rates!$C$15:$C$18&gt;=W402),Rates!$D$15:$D$18)*W402),VLOOKUP(VALUE(_xlfn.SINGLE(Q:Q)),Rates!A:B,2,0)*W402)))</f>
        <v/>
      </c>
      <c r="AC402" s="61" t="str" cm="1">
        <f t="array" ref="AC402">IF(_xlfn.SINGLE(B:B)="","",IF(R402="Refreshment Beverage","",IF(AND(R402="Beer",Q402=0),SUM(LOOKUP(2,1/(Rates!$B$15:$B$18&lt;=W402)/(Rates!$C$15:$C$18&gt;=W402),Rates!$E$15:$E$18)*W402),VLOOKUP(VALUE(_xlfn.SINGLE(Q:Q)),Rates!A:C,3,0)*W402)))</f>
        <v/>
      </c>
      <c r="AD402" s="168">
        <f>IFERROR(IF(R402="Beer","",IF(OR(Q402=1,Q402=2,Q402=3,Q402=4),VLOOKUP(Q402,Rates!$A$31:$B$34,2,0)*W402,IF(V402=1,VLOOKUP(U402,'REB BEV MIN MKUP'!B:E,4,0),IF(V402&gt;1,VLOOKUP(VALUE(W402),'REB BEV MIN MKUP'!O:Q,3,0),0)))),0)</f>
        <v>0</v>
      </c>
      <c r="AE402" s="62" t="str">
        <f t="shared" si="244"/>
        <v/>
      </c>
      <c r="AF402" s="63" t="str">
        <f t="shared" si="245"/>
        <v/>
      </c>
      <c r="AG402" s="64" t="str">
        <f t="shared" si="246"/>
        <v/>
      </c>
      <c r="AH402" s="65" t="str">
        <f t="shared" si="247"/>
        <v/>
      </c>
      <c r="AI402" s="66" t="str">
        <f>IF(AE:AE="","",IF(R402="Refreshment Beverage",AK402*(Rates!J$19/100),ROUND(SUM(AH402*(Rates!$J$8/100)),4)))</f>
        <v/>
      </c>
      <c r="AJ402" s="67" t="str">
        <f t="shared" si="248"/>
        <v/>
      </c>
      <c r="AK402" s="22" t="str">
        <f t="shared" si="249"/>
        <v/>
      </c>
      <c r="AL402" s="62" t="str">
        <f t="shared" si="250"/>
        <v/>
      </c>
      <c r="AM402" s="63" t="str">
        <f>IF(AS402="","",IF(R402="Refreshment Beverage",ROUND(AS402*Rates!K$19,4),ROUND(AO402*(VLOOKUP(VALUE(Q402),Rates!G$4:L$12,3,0)),4)))</f>
        <v/>
      </c>
      <c r="AN402" s="68" t="str">
        <f>IF(AS402="","",IF(R402="Refreshment Beverage",AS402*(Rates!J$19/100),MAX(AM402,AB402)))</f>
        <v/>
      </c>
      <c r="AO402" s="69" t="str">
        <f t="shared" si="251"/>
        <v/>
      </c>
      <c r="AP402" s="69" t="str">
        <f t="shared" si="252"/>
        <v/>
      </c>
      <c r="AQ402" s="70" t="str">
        <f>IF(AS402="","",IF(R402="Refreshment Beverage",ROUND(SUM(VLOOKUP(Q:Q,Rates!G$15:L$19,3,0)*(AS402-Y402-Z402-AA402)),4),ROUND(SUM(Rates!$K$8*AS402),4)))</f>
        <v/>
      </c>
      <c r="AR402" s="66" t="str">
        <f t="shared" si="253"/>
        <v/>
      </c>
      <c r="AS402" s="22" t="str">
        <f t="shared" si="254"/>
        <v/>
      </c>
      <c r="AT402" s="62" t="str">
        <f t="shared" si="255"/>
        <v/>
      </c>
      <c r="AU402" s="63" t="str">
        <f>IF(AX402="","",IF(R402="Refreshment Beverage",ROUND((BA402-Y402-Z402-AA402)*VLOOKUP(VALUE(Q402),Rates!G$15:L$19,3,0),4),ROUND(AW402*(VLOOKUP(VALUE(Q402),Rates!G:L,3,0)),4)))</f>
        <v/>
      </c>
      <c r="AV402" s="68" t="str">
        <f t="shared" si="256"/>
        <v/>
      </c>
      <c r="AW402" s="69" t="str">
        <f t="shared" si="257"/>
        <v/>
      </c>
      <c r="AX402" s="65" t="str">
        <f t="shared" si="258"/>
        <v/>
      </c>
      <c r="AY402" s="70" t="str">
        <f>IF(AX402="","",IF(R402="Refreshment Beverage",ROUND(SUM(AX402*Rates!K$19),4),ROUND(SUM(AX402*(Rates!J$8/100)),4)))</f>
        <v/>
      </c>
      <c r="AZ402" s="67" t="str">
        <f t="shared" si="259"/>
        <v/>
      </c>
      <c r="BA402" s="22" t="str">
        <f t="shared" si="260"/>
        <v/>
      </c>
      <c r="BD402" s="171"/>
      <c r="BE402" s="171"/>
      <c r="BF402" s="171"/>
      <c r="BG402" s="171"/>
    </row>
    <row r="403" spans="11:59" ht="12.75" customHeight="1" x14ac:dyDescent="0.3">
      <c r="K403" s="42" t="str">
        <f t="shared" si="232"/>
        <v/>
      </c>
      <c r="L403" s="55" t="str">
        <f t="shared" si="233"/>
        <v/>
      </c>
      <c r="M403" s="43" t="str">
        <f t="shared" si="234"/>
        <v/>
      </c>
      <c r="N403" s="56" t="str" cm="1">
        <f t="array" ref="N403">IFERROR(IF(_xlfn.SINGLE(B:B)="","",IF(R403="Beer",SUM(LOOKUP(2,1/(Rates!$B$3:$B$5&lt;=W403)/(Rates!$C$3:$C$5&gt;=W403),Rates!$D$3:$D$5)*(X403/100)*W403),IF(R403="Refreshment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56" t="str">
        <f t="shared" si="235"/>
        <v/>
      </c>
      <c r="P403" s="53"/>
      <c r="Q403" s="14" t="str">
        <f t="shared" si="236"/>
        <v/>
      </c>
      <c r="R403" s="57" t="str">
        <f t="shared" si="237"/>
        <v/>
      </c>
      <c r="S403" s="58" t="str">
        <f>IF(B403="","",IF(R403="Refreshment Beverage",VLOOKUP(VALUE(Q403),Rates!G$15:L$19,2,0),VLOOKUP(VALUE(Q403),Rates!G$4:L$12,2,0)))</f>
        <v/>
      </c>
      <c r="T403" s="58" t="str">
        <f t="shared" si="238"/>
        <v/>
      </c>
      <c r="U403" s="58" t="str">
        <f t="shared" si="239"/>
        <v/>
      </c>
      <c r="V403" s="58" t="str">
        <f t="shared" si="240"/>
        <v/>
      </c>
      <c r="W403" s="58" t="str">
        <f t="shared" si="241"/>
        <v/>
      </c>
      <c r="X403" s="59" t="str">
        <f t="shared" si="242"/>
        <v/>
      </c>
      <c r="Y403" s="60" t="str">
        <f>IF(B:B="","",IF(R403="Refreshment Beverage",VLOOKUP(Q403,Rates!G$15:L$19,6,0)*W403,VLOOKUP(Q403,Rates!G$4:L$12,6,0)*W403))</f>
        <v/>
      </c>
      <c r="Z403" s="60" t="str">
        <f t="shared" si="243"/>
        <v/>
      </c>
      <c r="AA403" s="60" t="str">
        <f t="shared" si="231"/>
        <v/>
      </c>
      <c r="AB403" s="61" t="str" cm="1">
        <f t="array" ref="AB403">IF(_xlfn.SINGLE(B:B)="","",IF(R403="Refreshment Beverage","",IF(AND(R403="Beer",Q403=0),SUM(LOOKUP(2,1/(Rates!$B$15:$B$18&lt;=W403)/(Rates!$C$15:$C$18&gt;=W403),Rates!$D$15:$D$18)*W403),VLOOKUP(VALUE(_xlfn.SINGLE(Q:Q)),Rates!A:B,2,0)*W403)))</f>
        <v/>
      </c>
      <c r="AC403" s="61" t="str" cm="1">
        <f t="array" ref="AC403">IF(_xlfn.SINGLE(B:B)="","",IF(R403="Refreshment Beverage","",IF(AND(R403="Beer",Q403=0),SUM(LOOKUP(2,1/(Rates!$B$15:$B$18&lt;=W403)/(Rates!$C$15:$C$18&gt;=W403),Rates!$E$15:$E$18)*W403),VLOOKUP(VALUE(_xlfn.SINGLE(Q:Q)),Rates!A:C,3,0)*W403)))</f>
        <v/>
      </c>
      <c r="AD403" s="168">
        <f>IFERROR(IF(R403="Beer","",IF(OR(Q403=1,Q403=2,Q403=3,Q403=4),VLOOKUP(Q403,Rates!$A$31:$B$34,2,0)*W403,IF(V403=1,VLOOKUP(U403,'REB BEV MIN MKUP'!B:E,4,0),IF(V403&gt;1,VLOOKUP(VALUE(W403),'REB BEV MIN MKUP'!O:Q,3,0),0)))),0)</f>
        <v>0</v>
      </c>
      <c r="AE403" s="62" t="str">
        <f t="shared" si="244"/>
        <v/>
      </c>
      <c r="AF403" s="63" t="str">
        <f t="shared" si="245"/>
        <v/>
      </c>
      <c r="AG403" s="64" t="str">
        <f t="shared" si="246"/>
        <v/>
      </c>
      <c r="AH403" s="65" t="str">
        <f t="shared" si="247"/>
        <v/>
      </c>
      <c r="AI403" s="66" t="str">
        <f>IF(AE:AE="","",IF(R403="Refreshment Beverage",AK403*(Rates!J$19/100),ROUND(SUM(AH403*(Rates!$J$8/100)),4)))</f>
        <v/>
      </c>
      <c r="AJ403" s="67" t="str">
        <f t="shared" si="248"/>
        <v/>
      </c>
      <c r="AK403" s="22" t="str">
        <f t="shared" si="249"/>
        <v/>
      </c>
      <c r="AL403" s="62" t="str">
        <f t="shared" si="250"/>
        <v/>
      </c>
      <c r="AM403" s="63" t="str">
        <f>IF(AS403="","",IF(R403="Refreshment Beverage",ROUND(AS403*Rates!K$19,4),ROUND(AO403*(VLOOKUP(VALUE(Q403),Rates!G$4:L$12,3,0)),4)))</f>
        <v/>
      </c>
      <c r="AN403" s="68" t="str">
        <f>IF(AS403="","",IF(R403="Refreshment Beverage",AS403*(Rates!J$19/100),MAX(AM403,AB403)))</f>
        <v/>
      </c>
      <c r="AO403" s="69" t="str">
        <f t="shared" si="251"/>
        <v/>
      </c>
      <c r="AP403" s="69" t="str">
        <f t="shared" si="252"/>
        <v/>
      </c>
      <c r="AQ403" s="70" t="str">
        <f>IF(AS403="","",IF(R403="Refreshment Beverage",ROUND(SUM(VLOOKUP(Q:Q,Rates!G$15:L$19,3,0)*(AS403-Y403-Z403-AA403)),4),ROUND(SUM(Rates!$K$8*AS403),4)))</f>
        <v/>
      </c>
      <c r="AR403" s="66" t="str">
        <f t="shared" si="253"/>
        <v/>
      </c>
      <c r="AS403" s="22" t="str">
        <f t="shared" si="254"/>
        <v/>
      </c>
      <c r="AT403" s="62" t="str">
        <f t="shared" si="255"/>
        <v/>
      </c>
      <c r="AU403" s="63" t="str">
        <f>IF(AX403="","",IF(R403="Refreshment Beverage",ROUND((BA403-Y403-Z403-AA403)*VLOOKUP(VALUE(Q403),Rates!G$15:L$19,3,0),4),ROUND(AW403*(VLOOKUP(VALUE(Q403),Rates!G:L,3,0)),4)))</f>
        <v/>
      </c>
      <c r="AV403" s="68" t="str">
        <f t="shared" si="256"/>
        <v/>
      </c>
      <c r="AW403" s="69" t="str">
        <f t="shared" si="257"/>
        <v/>
      </c>
      <c r="AX403" s="65" t="str">
        <f t="shared" si="258"/>
        <v/>
      </c>
      <c r="AY403" s="70" t="str">
        <f>IF(AX403="","",IF(R403="Refreshment Beverage",ROUND(SUM(AX403*Rates!K$19),4),ROUND(SUM(AX403*(Rates!J$8/100)),4)))</f>
        <v/>
      </c>
      <c r="AZ403" s="67" t="str">
        <f t="shared" si="259"/>
        <v/>
      </c>
      <c r="BA403" s="22" t="str">
        <f t="shared" si="260"/>
        <v/>
      </c>
      <c r="BD403" s="171"/>
      <c r="BE403" s="171"/>
      <c r="BF403" s="171"/>
      <c r="BG403" s="171"/>
    </row>
    <row r="404" spans="11:59" ht="12.75" customHeight="1" x14ac:dyDescent="0.3">
      <c r="K404" s="42" t="str">
        <f t="shared" si="232"/>
        <v/>
      </c>
      <c r="L404" s="55" t="str">
        <f t="shared" si="233"/>
        <v/>
      </c>
      <c r="M404" s="43" t="str">
        <f t="shared" si="234"/>
        <v/>
      </c>
      <c r="N404" s="56" t="str" cm="1">
        <f t="array" ref="N404">IFERROR(IF(_xlfn.SINGLE(B:B)="","",IF(R404="Beer",SUM(LOOKUP(2,1/(Rates!$B$3:$B$5&lt;=W404)/(Rates!$C$3:$C$5&gt;=W404),Rates!$D$3:$D$5)*(X404/100)*W404),IF(R404="Refreshment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56" t="str">
        <f t="shared" si="235"/>
        <v/>
      </c>
      <c r="P404" s="53"/>
      <c r="Q404" s="14" t="str">
        <f t="shared" si="236"/>
        <v/>
      </c>
      <c r="R404" s="57" t="str">
        <f t="shared" si="237"/>
        <v/>
      </c>
      <c r="S404" s="58" t="str">
        <f>IF(B404="","",IF(R404="Refreshment Beverage",VLOOKUP(VALUE(Q404),Rates!G$15:L$19,2,0),VLOOKUP(VALUE(Q404),Rates!G$4:L$12,2,0)))</f>
        <v/>
      </c>
      <c r="T404" s="58" t="str">
        <f t="shared" si="238"/>
        <v/>
      </c>
      <c r="U404" s="58" t="str">
        <f t="shared" si="239"/>
        <v/>
      </c>
      <c r="V404" s="58" t="str">
        <f t="shared" si="240"/>
        <v/>
      </c>
      <c r="W404" s="58" t="str">
        <f t="shared" si="241"/>
        <v/>
      </c>
      <c r="X404" s="59" t="str">
        <f t="shared" si="242"/>
        <v/>
      </c>
      <c r="Y404" s="60" t="str">
        <f>IF(B:B="","",IF(R404="Refreshment Beverage",VLOOKUP(Q404,Rates!G$15:L$19,6,0)*W404,VLOOKUP(Q404,Rates!G$4:L$12,6,0)*W404))</f>
        <v/>
      </c>
      <c r="Z404" s="60" t="str">
        <f t="shared" si="243"/>
        <v/>
      </c>
      <c r="AA404" s="60" t="str">
        <f t="shared" si="231"/>
        <v/>
      </c>
      <c r="AB404" s="61" t="str" cm="1">
        <f t="array" ref="AB404">IF(_xlfn.SINGLE(B:B)="","",IF(R404="Refreshment Beverage","",IF(AND(R404="Beer",Q404=0),SUM(LOOKUP(2,1/(Rates!$B$15:$B$18&lt;=W404)/(Rates!$C$15:$C$18&gt;=W404),Rates!$D$15:$D$18)*W404),VLOOKUP(VALUE(_xlfn.SINGLE(Q:Q)),Rates!A:B,2,0)*W404)))</f>
        <v/>
      </c>
      <c r="AC404" s="61" t="str" cm="1">
        <f t="array" ref="AC404">IF(_xlfn.SINGLE(B:B)="","",IF(R404="Refreshment Beverage","",IF(AND(R404="Beer",Q404=0),SUM(LOOKUP(2,1/(Rates!$B$15:$B$18&lt;=W404)/(Rates!$C$15:$C$18&gt;=W404),Rates!$E$15:$E$18)*W404),VLOOKUP(VALUE(_xlfn.SINGLE(Q:Q)),Rates!A:C,3,0)*W404)))</f>
        <v/>
      </c>
      <c r="AD404" s="168">
        <f>IFERROR(IF(R404="Beer","",IF(OR(Q404=1,Q404=2,Q404=3,Q404=4),VLOOKUP(Q404,Rates!$A$31:$B$34,2,0)*W404,IF(V404=1,VLOOKUP(U404,'REB BEV MIN MKUP'!B:E,4,0),IF(V404&gt;1,VLOOKUP(VALUE(W404),'REB BEV MIN MKUP'!O:Q,3,0),0)))),0)</f>
        <v>0</v>
      </c>
      <c r="AE404" s="62" t="str">
        <f t="shared" si="244"/>
        <v/>
      </c>
      <c r="AF404" s="63" t="str">
        <f t="shared" si="245"/>
        <v/>
      </c>
      <c r="AG404" s="64" t="str">
        <f t="shared" si="246"/>
        <v/>
      </c>
      <c r="AH404" s="65" t="str">
        <f t="shared" si="247"/>
        <v/>
      </c>
      <c r="AI404" s="66" t="str">
        <f>IF(AE:AE="","",IF(R404="Refreshment Beverage",AK404*(Rates!J$19/100),ROUND(SUM(AH404*(Rates!$J$8/100)),4)))</f>
        <v/>
      </c>
      <c r="AJ404" s="67" t="str">
        <f t="shared" si="248"/>
        <v/>
      </c>
      <c r="AK404" s="22" t="str">
        <f t="shared" si="249"/>
        <v/>
      </c>
      <c r="AL404" s="62" t="str">
        <f t="shared" si="250"/>
        <v/>
      </c>
      <c r="AM404" s="63" t="str">
        <f>IF(AS404="","",IF(R404="Refreshment Beverage",ROUND(AS404*Rates!K$19,4),ROUND(AO404*(VLOOKUP(VALUE(Q404),Rates!G$4:L$12,3,0)),4)))</f>
        <v/>
      </c>
      <c r="AN404" s="68" t="str">
        <f>IF(AS404="","",IF(R404="Refreshment Beverage",AS404*(Rates!J$19/100),MAX(AM404,AB404)))</f>
        <v/>
      </c>
      <c r="AO404" s="69" t="str">
        <f t="shared" si="251"/>
        <v/>
      </c>
      <c r="AP404" s="69" t="str">
        <f t="shared" si="252"/>
        <v/>
      </c>
      <c r="AQ404" s="70" t="str">
        <f>IF(AS404="","",IF(R404="Refreshment Beverage",ROUND(SUM(VLOOKUP(Q:Q,Rates!G$15:L$19,3,0)*(AS404-Y404-Z404-AA404)),4),ROUND(SUM(Rates!$K$8*AS404),4)))</f>
        <v/>
      </c>
      <c r="AR404" s="66" t="str">
        <f t="shared" si="253"/>
        <v/>
      </c>
      <c r="AS404" s="22" t="str">
        <f t="shared" si="254"/>
        <v/>
      </c>
      <c r="AT404" s="62" t="str">
        <f t="shared" si="255"/>
        <v/>
      </c>
      <c r="AU404" s="63" t="str">
        <f>IF(AX404="","",IF(R404="Refreshment Beverage",ROUND((BA404-Y404-Z404-AA404)*VLOOKUP(VALUE(Q404),Rates!G$15:L$19,3,0),4),ROUND(AW404*(VLOOKUP(VALUE(Q404),Rates!G:L,3,0)),4)))</f>
        <v/>
      </c>
      <c r="AV404" s="68" t="str">
        <f t="shared" si="256"/>
        <v/>
      </c>
      <c r="AW404" s="69" t="str">
        <f t="shared" si="257"/>
        <v/>
      </c>
      <c r="AX404" s="65" t="str">
        <f t="shared" si="258"/>
        <v/>
      </c>
      <c r="AY404" s="70" t="str">
        <f>IF(AX404="","",IF(R404="Refreshment Beverage",ROUND(SUM(AX404*Rates!K$19),4),ROUND(SUM(AX404*(Rates!J$8/100)),4)))</f>
        <v/>
      </c>
      <c r="AZ404" s="67" t="str">
        <f t="shared" si="259"/>
        <v/>
      </c>
      <c r="BA404" s="22" t="str">
        <f t="shared" si="260"/>
        <v/>
      </c>
      <c r="BD404" s="171"/>
      <c r="BE404" s="171"/>
      <c r="BF404" s="171"/>
      <c r="BG404" s="171"/>
    </row>
    <row r="405" spans="11:59" ht="12.75" customHeight="1" x14ac:dyDescent="0.3">
      <c r="K405" s="42" t="str">
        <f t="shared" si="232"/>
        <v/>
      </c>
      <c r="L405" s="55" t="str">
        <f t="shared" si="233"/>
        <v/>
      </c>
      <c r="M405" s="43" t="str">
        <f t="shared" si="234"/>
        <v/>
      </c>
      <c r="N405" s="56" t="str" cm="1">
        <f t="array" ref="N405">IFERROR(IF(_xlfn.SINGLE(B:B)="","",IF(R405="Beer",SUM(LOOKUP(2,1/(Rates!$B$3:$B$5&lt;=W405)/(Rates!$C$3:$C$5&gt;=W405),Rates!$D$3:$D$5)*(X405/100)*W405),IF(R405="Refreshment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56" t="str">
        <f t="shared" si="235"/>
        <v/>
      </c>
      <c r="P405" s="53"/>
      <c r="Q405" s="14" t="str">
        <f t="shared" si="236"/>
        <v/>
      </c>
      <c r="R405" s="57" t="str">
        <f t="shared" si="237"/>
        <v/>
      </c>
      <c r="S405" s="58" t="str">
        <f>IF(B405="","",IF(R405="Refreshment Beverage",VLOOKUP(VALUE(Q405),Rates!G$15:L$19,2,0),VLOOKUP(VALUE(Q405),Rates!G$4:L$12,2,0)))</f>
        <v/>
      </c>
      <c r="T405" s="58" t="str">
        <f t="shared" si="238"/>
        <v/>
      </c>
      <c r="U405" s="58" t="str">
        <f t="shared" si="239"/>
        <v/>
      </c>
      <c r="V405" s="58" t="str">
        <f t="shared" si="240"/>
        <v/>
      </c>
      <c r="W405" s="58" t="str">
        <f t="shared" si="241"/>
        <v/>
      </c>
      <c r="X405" s="59" t="str">
        <f t="shared" si="242"/>
        <v/>
      </c>
      <c r="Y405" s="60" t="str">
        <f>IF(B:B="","",IF(R405="Refreshment Beverage",VLOOKUP(Q405,Rates!G$15:L$19,6,0)*W405,VLOOKUP(Q405,Rates!G$4:L$12,6,0)*W405))</f>
        <v/>
      </c>
      <c r="Z405" s="60" t="str">
        <f t="shared" si="243"/>
        <v/>
      </c>
      <c r="AA405" s="60" t="str">
        <f t="shared" si="231"/>
        <v/>
      </c>
      <c r="AB405" s="61" t="str" cm="1">
        <f t="array" ref="AB405">IF(_xlfn.SINGLE(B:B)="","",IF(R405="Refreshment Beverage","",IF(AND(R405="Beer",Q405=0),SUM(LOOKUP(2,1/(Rates!$B$15:$B$18&lt;=W405)/(Rates!$C$15:$C$18&gt;=W405),Rates!$D$15:$D$18)*W405),VLOOKUP(VALUE(_xlfn.SINGLE(Q:Q)),Rates!A:B,2,0)*W405)))</f>
        <v/>
      </c>
      <c r="AC405" s="61" t="str" cm="1">
        <f t="array" ref="AC405">IF(_xlfn.SINGLE(B:B)="","",IF(R405="Refreshment Beverage","",IF(AND(R405="Beer",Q405=0),SUM(LOOKUP(2,1/(Rates!$B$15:$B$18&lt;=W405)/(Rates!$C$15:$C$18&gt;=W405),Rates!$E$15:$E$18)*W405),VLOOKUP(VALUE(_xlfn.SINGLE(Q:Q)),Rates!A:C,3,0)*W405)))</f>
        <v/>
      </c>
      <c r="AD405" s="168">
        <f>IFERROR(IF(R405="Beer","",IF(OR(Q405=1,Q405=2,Q405=3,Q405=4),VLOOKUP(Q405,Rates!$A$31:$B$34,2,0)*W405,IF(V405=1,VLOOKUP(U405,'REB BEV MIN MKUP'!B:E,4,0),IF(V405&gt;1,VLOOKUP(VALUE(W405),'REB BEV MIN MKUP'!O:Q,3,0),0)))),0)</f>
        <v>0</v>
      </c>
      <c r="AE405" s="62" t="str">
        <f t="shared" si="244"/>
        <v/>
      </c>
      <c r="AF405" s="63" t="str">
        <f t="shared" si="245"/>
        <v/>
      </c>
      <c r="AG405" s="64" t="str">
        <f t="shared" si="246"/>
        <v/>
      </c>
      <c r="AH405" s="65" t="str">
        <f t="shared" si="247"/>
        <v/>
      </c>
      <c r="AI405" s="66" t="str">
        <f>IF(AE:AE="","",IF(R405="Refreshment Beverage",AK405*(Rates!J$19/100),ROUND(SUM(AH405*(Rates!$J$8/100)),4)))</f>
        <v/>
      </c>
      <c r="AJ405" s="67" t="str">
        <f t="shared" si="248"/>
        <v/>
      </c>
      <c r="AK405" s="22" t="str">
        <f t="shared" si="249"/>
        <v/>
      </c>
      <c r="AL405" s="62" t="str">
        <f t="shared" si="250"/>
        <v/>
      </c>
      <c r="AM405" s="63" t="str">
        <f>IF(AS405="","",IF(R405="Refreshment Beverage",ROUND(AS405*Rates!K$19,4),ROUND(AO405*(VLOOKUP(VALUE(Q405),Rates!G$4:L$12,3,0)),4)))</f>
        <v/>
      </c>
      <c r="AN405" s="68" t="str">
        <f>IF(AS405="","",IF(R405="Refreshment Beverage",AS405*(Rates!J$19/100),MAX(AM405,AB405)))</f>
        <v/>
      </c>
      <c r="AO405" s="69" t="str">
        <f t="shared" si="251"/>
        <v/>
      </c>
      <c r="AP405" s="69" t="str">
        <f t="shared" si="252"/>
        <v/>
      </c>
      <c r="AQ405" s="70" t="str">
        <f>IF(AS405="","",IF(R405="Refreshment Beverage",ROUND(SUM(VLOOKUP(Q:Q,Rates!G$15:L$19,3,0)*(AS405-Y405-Z405-AA405)),4),ROUND(SUM(Rates!$K$8*AS405),4)))</f>
        <v/>
      </c>
      <c r="AR405" s="66" t="str">
        <f t="shared" si="253"/>
        <v/>
      </c>
      <c r="AS405" s="22" t="str">
        <f t="shared" si="254"/>
        <v/>
      </c>
      <c r="AT405" s="62" t="str">
        <f t="shared" si="255"/>
        <v/>
      </c>
      <c r="AU405" s="63" t="str">
        <f>IF(AX405="","",IF(R405="Refreshment Beverage",ROUND((BA405-Y405-Z405-AA405)*VLOOKUP(VALUE(Q405),Rates!G$15:L$19,3,0),4),ROUND(AW405*(VLOOKUP(VALUE(Q405),Rates!G:L,3,0)),4)))</f>
        <v/>
      </c>
      <c r="AV405" s="68" t="str">
        <f t="shared" si="256"/>
        <v/>
      </c>
      <c r="AW405" s="69" t="str">
        <f t="shared" si="257"/>
        <v/>
      </c>
      <c r="AX405" s="65" t="str">
        <f t="shared" si="258"/>
        <v/>
      </c>
      <c r="AY405" s="70" t="str">
        <f>IF(AX405="","",IF(R405="Refreshment Beverage",ROUND(SUM(AX405*Rates!K$19),4),ROUND(SUM(AX405*(Rates!J$8/100)),4)))</f>
        <v/>
      </c>
      <c r="AZ405" s="67" t="str">
        <f t="shared" si="259"/>
        <v/>
      </c>
      <c r="BA405" s="22" t="str">
        <f t="shared" si="260"/>
        <v/>
      </c>
      <c r="BD405" s="171"/>
      <c r="BE405" s="171"/>
      <c r="BF405" s="171"/>
      <c r="BG405" s="171"/>
    </row>
    <row r="406" spans="11:59" ht="12.75" customHeight="1" x14ac:dyDescent="0.3">
      <c r="K406" s="42" t="str">
        <f t="shared" si="232"/>
        <v/>
      </c>
      <c r="L406" s="55" t="str">
        <f t="shared" si="233"/>
        <v/>
      </c>
      <c r="M406" s="43" t="str">
        <f t="shared" si="234"/>
        <v/>
      </c>
      <c r="N406" s="56" t="str" cm="1">
        <f t="array" ref="N406">IFERROR(IF(_xlfn.SINGLE(B:B)="","",IF(R406="Beer",SUM(LOOKUP(2,1/(Rates!$B$3:$B$5&lt;=W406)/(Rates!$C$3:$C$5&gt;=W406),Rates!$D$3:$D$5)*(X406/100)*W406),IF(R406="Refreshment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56" t="str">
        <f t="shared" si="235"/>
        <v/>
      </c>
      <c r="P406" s="53"/>
      <c r="Q406" s="14" t="str">
        <f t="shared" si="236"/>
        <v/>
      </c>
      <c r="R406" s="57" t="str">
        <f t="shared" si="237"/>
        <v/>
      </c>
      <c r="S406" s="58" t="str">
        <f>IF(B406="","",IF(R406="Refreshment Beverage",VLOOKUP(VALUE(Q406),Rates!G$15:L$19,2,0),VLOOKUP(VALUE(Q406),Rates!G$4:L$12,2,0)))</f>
        <v/>
      </c>
      <c r="T406" s="58" t="str">
        <f t="shared" si="238"/>
        <v/>
      </c>
      <c r="U406" s="58" t="str">
        <f t="shared" si="239"/>
        <v/>
      </c>
      <c r="V406" s="58" t="str">
        <f t="shared" si="240"/>
        <v/>
      </c>
      <c r="W406" s="58" t="str">
        <f t="shared" si="241"/>
        <v/>
      </c>
      <c r="X406" s="59" t="str">
        <f t="shared" si="242"/>
        <v/>
      </c>
      <c r="Y406" s="60" t="str">
        <f>IF(B:B="","",IF(R406="Refreshment Beverage",VLOOKUP(Q406,Rates!G$15:L$19,6,0)*W406,VLOOKUP(Q406,Rates!G$4:L$12,6,0)*W406))</f>
        <v/>
      </c>
      <c r="Z406" s="60" t="str">
        <f t="shared" si="243"/>
        <v/>
      </c>
      <c r="AA406" s="60" t="str">
        <f t="shared" si="231"/>
        <v/>
      </c>
      <c r="AB406" s="61" t="str" cm="1">
        <f t="array" ref="AB406">IF(_xlfn.SINGLE(B:B)="","",IF(R406="Refreshment Beverage","",IF(AND(R406="Beer",Q406=0),SUM(LOOKUP(2,1/(Rates!$B$15:$B$18&lt;=W406)/(Rates!$C$15:$C$18&gt;=W406),Rates!$D$15:$D$18)*W406),VLOOKUP(VALUE(_xlfn.SINGLE(Q:Q)),Rates!A:B,2,0)*W406)))</f>
        <v/>
      </c>
      <c r="AC406" s="61" t="str" cm="1">
        <f t="array" ref="AC406">IF(_xlfn.SINGLE(B:B)="","",IF(R406="Refreshment Beverage","",IF(AND(R406="Beer",Q406=0),SUM(LOOKUP(2,1/(Rates!$B$15:$B$18&lt;=W406)/(Rates!$C$15:$C$18&gt;=W406),Rates!$E$15:$E$18)*W406),VLOOKUP(VALUE(_xlfn.SINGLE(Q:Q)),Rates!A:C,3,0)*W406)))</f>
        <v/>
      </c>
      <c r="AD406" s="168">
        <f>IFERROR(IF(R406="Beer","",IF(OR(Q406=1,Q406=2,Q406=3,Q406=4),VLOOKUP(Q406,Rates!$A$31:$B$34,2,0)*W406,IF(V406=1,VLOOKUP(U406,'REB BEV MIN MKUP'!B:E,4,0),IF(V406&gt;1,VLOOKUP(VALUE(W406),'REB BEV MIN MKUP'!O:Q,3,0),0)))),0)</f>
        <v>0</v>
      </c>
      <c r="AE406" s="62" t="str">
        <f t="shared" si="244"/>
        <v/>
      </c>
      <c r="AF406" s="63" t="str">
        <f t="shared" si="245"/>
        <v/>
      </c>
      <c r="AG406" s="64" t="str">
        <f t="shared" si="246"/>
        <v/>
      </c>
      <c r="AH406" s="65" t="str">
        <f t="shared" si="247"/>
        <v/>
      </c>
      <c r="AI406" s="66" t="str">
        <f>IF(AE:AE="","",IF(R406="Refreshment Beverage",AK406*(Rates!J$19/100),ROUND(SUM(AH406*(Rates!$J$8/100)),4)))</f>
        <v/>
      </c>
      <c r="AJ406" s="67" t="str">
        <f t="shared" si="248"/>
        <v/>
      </c>
      <c r="AK406" s="22" t="str">
        <f t="shared" si="249"/>
        <v/>
      </c>
      <c r="AL406" s="62" t="str">
        <f t="shared" si="250"/>
        <v/>
      </c>
      <c r="AM406" s="63" t="str">
        <f>IF(AS406="","",IF(R406="Refreshment Beverage",ROUND(AS406*Rates!K$19,4),ROUND(AO406*(VLOOKUP(VALUE(Q406),Rates!G$4:L$12,3,0)),4)))</f>
        <v/>
      </c>
      <c r="AN406" s="68" t="str">
        <f>IF(AS406="","",IF(R406="Refreshment Beverage",AS406*(Rates!J$19/100),MAX(AM406,AB406)))</f>
        <v/>
      </c>
      <c r="AO406" s="69" t="str">
        <f t="shared" si="251"/>
        <v/>
      </c>
      <c r="AP406" s="69" t="str">
        <f t="shared" si="252"/>
        <v/>
      </c>
      <c r="AQ406" s="70" t="str">
        <f>IF(AS406="","",IF(R406="Refreshment Beverage",ROUND(SUM(VLOOKUP(Q:Q,Rates!G$15:L$19,3,0)*(AS406-Y406-Z406-AA406)),4),ROUND(SUM(Rates!$K$8*AS406),4)))</f>
        <v/>
      </c>
      <c r="AR406" s="66" t="str">
        <f t="shared" si="253"/>
        <v/>
      </c>
      <c r="AS406" s="22" t="str">
        <f t="shared" si="254"/>
        <v/>
      </c>
      <c r="AT406" s="62" t="str">
        <f t="shared" si="255"/>
        <v/>
      </c>
      <c r="AU406" s="63" t="str">
        <f>IF(AX406="","",IF(R406="Refreshment Beverage",ROUND((BA406-Y406-Z406-AA406)*VLOOKUP(VALUE(Q406),Rates!G$15:L$19,3,0),4),ROUND(AW406*(VLOOKUP(VALUE(Q406),Rates!G:L,3,0)),4)))</f>
        <v/>
      </c>
      <c r="AV406" s="68" t="str">
        <f t="shared" si="256"/>
        <v/>
      </c>
      <c r="AW406" s="69" t="str">
        <f t="shared" si="257"/>
        <v/>
      </c>
      <c r="AX406" s="65" t="str">
        <f t="shared" si="258"/>
        <v/>
      </c>
      <c r="AY406" s="70" t="str">
        <f>IF(AX406="","",IF(R406="Refreshment Beverage",ROUND(SUM(AX406*Rates!K$19),4),ROUND(SUM(AX406*(Rates!J$8/100)),4)))</f>
        <v/>
      </c>
      <c r="AZ406" s="67" t="str">
        <f t="shared" si="259"/>
        <v/>
      </c>
      <c r="BA406" s="22" t="str">
        <f t="shared" si="260"/>
        <v/>
      </c>
      <c r="BD406" s="171"/>
      <c r="BE406" s="171"/>
      <c r="BF406" s="171"/>
      <c r="BG406" s="171"/>
    </row>
    <row r="407" spans="11:59" ht="12.75" customHeight="1" x14ac:dyDescent="0.3">
      <c r="K407" s="42" t="str">
        <f t="shared" si="232"/>
        <v/>
      </c>
      <c r="L407" s="55" t="str">
        <f t="shared" si="233"/>
        <v/>
      </c>
      <c r="M407" s="43" t="str">
        <f t="shared" si="234"/>
        <v/>
      </c>
      <c r="N407" s="56" t="str" cm="1">
        <f t="array" ref="N407">IFERROR(IF(_xlfn.SINGLE(B:B)="","",IF(R407="Beer",SUM(LOOKUP(2,1/(Rates!$B$3:$B$5&lt;=W407)/(Rates!$C$3:$C$5&gt;=W407),Rates!$D$3:$D$5)*(X407/100)*W407),IF(R407="Refreshment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56" t="str">
        <f t="shared" si="235"/>
        <v/>
      </c>
      <c r="P407" s="53"/>
      <c r="Q407" s="14" t="str">
        <f t="shared" si="236"/>
        <v/>
      </c>
      <c r="R407" s="57" t="str">
        <f t="shared" si="237"/>
        <v/>
      </c>
      <c r="S407" s="58" t="str">
        <f>IF(B407="","",IF(R407="Refreshment Beverage",VLOOKUP(VALUE(Q407),Rates!G$15:L$19,2,0),VLOOKUP(VALUE(Q407),Rates!G$4:L$12,2,0)))</f>
        <v/>
      </c>
      <c r="T407" s="58" t="str">
        <f t="shared" si="238"/>
        <v/>
      </c>
      <c r="U407" s="58" t="str">
        <f t="shared" si="239"/>
        <v/>
      </c>
      <c r="V407" s="58" t="str">
        <f t="shared" si="240"/>
        <v/>
      </c>
      <c r="W407" s="58" t="str">
        <f t="shared" si="241"/>
        <v/>
      </c>
      <c r="X407" s="59" t="str">
        <f t="shared" si="242"/>
        <v/>
      </c>
      <c r="Y407" s="60" t="str">
        <f>IF(B:B="","",IF(R407="Refreshment Beverage",VLOOKUP(Q407,Rates!G$15:L$19,6,0)*W407,VLOOKUP(Q407,Rates!G$4:L$12,6,0)*W407))</f>
        <v/>
      </c>
      <c r="Z407" s="60" t="str">
        <f t="shared" si="243"/>
        <v/>
      </c>
      <c r="AA407" s="60" t="str">
        <f t="shared" si="231"/>
        <v/>
      </c>
      <c r="AB407" s="61" t="str" cm="1">
        <f t="array" ref="AB407">IF(_xlfn.SINGLE(B:B)="","",IF(R407="Refreshment Beverage","",IF(AND(R407="Beer",Q407=0),SUM(LOOKUP(2,1/(Rates!$B$15:$B$18&lt;=W407)/(Rates!$C$15:$C$18&gt;=W407),Rates!$D$15:$D$18)*W407),VLOOKUP(VALUE(_xlfn.SINGLE(Q:Q)),Rates!A:B,2,0)*W407)))</f>
        <v/>
      </c>
      <c r="AC407" s="61" t="str" cm="1">
        <f t="array" ref="AC407">IF(_xlfn.SINGLE(B:B)="","",IF(R407="Refreshment Beverage","",IF(AND(R407="Beer",Q407=0),SUM(LOOKUP(2,1/(Rates!$B$15:$B$18&lt;=W407)/(Rates!$C$15:$C$18&gt;=W407),Rates!$E$15:$E$18)*W407),VLOOKUP(VALUE(_xlfn.SINGLE(Q:Q)),Rates!A:C,3,0)*W407)))</f>
        <v/>
      </c>
      <c r="AD407" s="168">
        <f>IFERROR(IF(R407="Beer","",IF(OR(Q407=1,Q407=2,Q407=3,Q407=4),VLOOKUP(Q407,Rates!$A$31:$B$34,2,0)*W407,IF(V407=1,VLOOKUP(U407,'REB BEV MIN MKUP'!B:E,4,0),IF(V407&gt;1,VLOOKUP(VALUE(W407),'REB BEV MIN MKUP'!O:Q,3,0),0)))),0)</f>
        <v>0</v>
      </c>
      <c r="AE407" s="62" t="str">
        <f t="shared" si="244"/>
        <v/>
      </c>
      <c r="AF407" s="63" t="str">
        <f t="shared" si="245"/>
        <v/>
      </c>
      <c r="AG407" s="64" t="str">
        <f t="shared" si="246"/>
        <v/>
      </c>
      <c r="AH407" s="65" t="str">
        <f t="shared" si="247"/>
        <v/>
      </c>
      <c r="AI407" s="66" t="str">
        <f>IF(AE:AE="","",IF(R407="Refreshment Beverage",AK407*(Rates!J$19/100),ROUND(SUM(AH407*(Rates!$J$8/100)),4)))</f>
        <v/>
      </c>
      <c r="AJ407" s="67" t="str">
        <f t="shared" si="248"/>
        <v/>
      </c>
      <c r="AK407" s="22" t="str">
        <f t="shared" si="249"/>
        <v/>
      </c>
      <c r="AL407" s="62" t="str">
        <f t="shared" si="250"/>
        <v/>
      </c>
      <c r="AM407" s="63" t="str">
        <f>IF(AS407="","",IF(R407="Refreshment Beverage",ROUND(AS407*Rates!K$19,4),ROUND(AO407*(VLOOKUP(VALUE(Q407),Rates!G$4:L$12,3,0)),4)))</f>
        <v/>
      </c>
      <c r="AN407" s="68" t="str">
        <f>IF(AS407="","",IF(R407="Refreshment Beverage",AS407*(Rates!J$19/100),MAX(AM407,AB407)))</f>
        <v/>
      </c>
      <c r="AO407" s="69" t="str">
        <f t="shared" si="251"/>
        <v/>
      </c>
      <c r="AP407" s="69" t="str">
        <f t="shared" si="252"/>
        <v/>
      </c>
      <c r="AQ407" s="70" t="str">
        <f>IF(AS407="","",IF(R407="Refreshment Beverage",ROUND(SUM(VLOOKUP(Q:Q,Rates!G$15:L$19,3,0)*(AS407-Y407-Z407-AA407)),4),ROUND(SUM(Rates!$K$8*AS407),4)))</f>
        <v/>
      </c>
      <c r="AR407" s="66" t="str">
        <f t="shared" si="253"/>
        <v/>
      </c>
      <c r="AS407" s="22" t="str">
        <f t="shared" si="254"/>
        <v/>
      </c>
      <c r="AT407" s="62" t="str">
        <f t="shared" si="255"/>
        <v/>
      </c>
      <c r="AU407" s="63" t="str">
        <f>IF(AX407="","",IF(R407="Refreshment Beverage",ROUND((BA407-Y407-Z407-AA407)*VLOOKUP(VALUE(Q407),Rates!G$15:L$19,3,0),4),ROUND(AW407*(VLOOKUP(VALUE(Q407),Rates!G:L,3,0)),4)))</f>
        <v/>
      </c>
      <c r="AV407" s="68" t="str">
        <f t="shared" si="256"/>
        <v/>
      </c>
      <c r="AW407" s="69" t="str">
        <f t="shared" si="257"/>
        <v/>
      </c>
      <c r="AX407" s="65" t="str">
        <f t="shared" si="258"/>
        <v/>
      </c>
      <c r="AY407" s="70" t="str">
        <f>IF(AX407="","",IF(R407="Refreshment Beverage",ROUND(SUM(AX407*Rates!K$19),4),ROUND(SUM(AX407*(Rates!J$8/100)),4)))</f>
        <v/>
      </c>
      <c r="AZ407" s="67" t="str">
        <f t="shared" si="259"/>
        <v/>
      </c>
      <c r="BA407" s="22" t="str">
        <f t="shared" si="260"/>
        <v/>
      </c>
      <c r="BD407" s="171"/>
      <c r="BE407" s="171"/>
      <c r="BF407" s="171"/>
      <c r="BG407" s="171"/>
    </row>
    <row r="408" spans="11:59" ht="12.75" customHeight="1" x14ac:dyDescent="0.3">
      <c r="K408" s="42" t="str">
        <f t="shared" si="232"/>
        <v/>
      </c>
      <c r="L408" s="55" t="str">
        <f t="shared" si="233"/>
        <v/>
      </c>
      <c r="M408" s="43" t="str">
        <f t="shared" si="234"/>
        <v/>
      </c>
      <c r="N408" s="56" t="str" cm="1">
        <f t="array" ref="N408">IFERROR(IF(_xlfn.SINGLE(B:B)="","",IF(R408="Beer",SUM(LOOKUP(2,1/(Rates!$B$3:$B$5&lt;=W408)/(Rates!$C$3:$C$5&gt;=W408),Rates!$D$3:$D$5)*(X408/100)*W408),IF(R408="Refreshment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56" t="str">
        <f t="shared" si="235"/>
        <v/>
      </c>
      <c r="P408" s="53"/>
      <c r="Q408" s="14" t="str">
        <f t="shared" si="236"/>
        <v/>
      </c>
      <c r="R408" s="57" t="str">
        <f t="shared" si="237"/>
        <v/>
      </c>
      <c r="S408" s="58" t="str">
        <f>IF(B408="","",IF(R408="Refreshment Beverage",VLOOKUP(VALUE(Q408),Rates!G$15:L$19,2,0),VLOOKUP(VALUE(Q408),Rates!G$4:L$12,2,0)))</f>
        <v/>
      </c>
      <c r="T408" s="58" t="str">
        <f t="shared" si="238"/>
        <v/>
      </c>
      <c r="U408" s="58" t="str">
        <f t="shared" si="239"/>
        <v/>
      </c>
      <c r="V408" s="58" t="str">
        <f t="shared" si="240"/>
        <v/>
      </c>
      <c r="W408" s="58" t="str">
        <f t="shared" si="241"/>
        <v/>
      </c>
      <c r="X408" s="59" t="str">
        <f t="shared" si="242"/>
        <v/>
      </c>
      <c r="Y408" s="60" t="str">
        <f>IF(B:B="","",IF(R408="Refreshment Beverage",VLOOKUP(Q408,Rates!G$15:L$19,6,0)*W408,VLOOKUP(Q408,Rates!G$4:L$12,6,0)*W408))</f>
        <v/>
      </c>
      <c r="Z408" s="60" t="str">
        <f t="shared" si="243"/>
        <v/>
      </c>
      <c r="AA408" s="60" t="str">
        <f t="shared" si="231"/>
        <v/>
      </c>
      <c r="AB408" s="61" t="str" cm="1">
        <f t="array" ref="AB408">IF(_xlfn.SINGLE(B:B)="","",IF(R408="Refreshment Beverage","",IF(AND(R408="Beer",Q408=0),SUM(LOOKUP(2,1/(Rates!$B$15:$B$18&lt;=W408)/(Rates!$C$15:$C$18&gt;=W408),Rates!$D$15:$D$18)*W408),VLOOKUP(VALUE(_xlfn.SINGLE(Q:Q)),Rates!A:B,2,0)*W408)))</f>
        <v/>
      </c>
      <c r="AC408" s="61" t="str" cm="1">
        <f t="array" ref="AC408">IF(_xlfn.SINGLE(B:B)="","",IF(R408="Refreshment Beverage","",IF(AND(R408="Beer",Q408=0),SUM(LOOKUP(2,1/(Rates!$B$15:$B$18&lt;=W408)/(Rates!$C$15:$C$18&gt;=W408),Rates!$E$15:$E$18)*W408),VLOOKUP(VALUE(_xlfn.SINGLE(Q:Q)),Rates!A:C,3,0)*W408)))</f>
        <v/>
      </c>
      <c r="AD408" s="168">
        <f>IFERROR(IF(R408="Beer","",IF(OR(Q408=1,Q408=2,Q408=3,Q408=4),VLOOKUP(Q408,Rates!$A$31:$B$34,2,0)*W408,IF(V408=1,VLOOKUP(U408,'REB BEV MIN MKUP'!B:E,4,0),IF(V408&gt;1,VLOOKUP(VALUE(W408),'REB BEV MIN MKUP'!O:Q,3,0),0)))),0)</f>
        <v>0</v>
      </c>
      <c r="AE408" s="62" t="str">
        <f t="shared" si="244"/>
        <v/>
      </c>
      <c r="AF408" s="63" t="str">
        <f t="shared" si="245"/>
        <v/>
      </c>
      <c r="AG408" s="64" t="str">
        <f t="shared" si="246"/>
        <v/>
      </c>
      <c r="AH408" s="65" t="str">
        <f t="shared" si="247"/>
        <v/>
      </c>
      <c r="AI408" s="66" t="str">
        <f>IF(AE:AE="","",IF(R408="Refreshment Beverage",AK408*(Rates!J$19/100),ROUND(SUM(AH408*(Rates!$J$8/100)),4)))</f>
        <v/>
      </c>
      <c r="AJ408" s="67" t="str">
        <f t="shared" si="248"/>
        <v/>
      </c>
      <c r="AK408" s="22" t="str">
        <f t="shared" si="249"/>
        <v/>
      </c>
      <c r="AL408" s="62" t="str">
        <f t="shared" si="250"/>
        <v/>
      </c>
      <c r="AM408" s="63" t="str">
        <f>IF(AS408="","",IF(R408="Refreshment Beverage",ROUND(AS408*Rates!K$19,4),ROUND(AO408*(VLOOKUP(VALUE(Q408),Rates!G$4:L$12,3,0)),4)))</f>
        <v/>
      </c>
      <c r="AN408" s="68" t="str">
        <f>IF(AS408="","",IF(R408="Refreshment Beverage",AS408*(Rates!J$19/100),MAX(AM408,AB408)))</f>
        <v/>
      </c>
      <c r="AO408" s="69" t="str">
        <f t="shared" si="251"/>
        <v/>
      </c>
      <c r="AP408" s="69" t="str">
        <f t="shared" si="252"/>
        <v/>
      </c>
      <c r="AQ408" s="70" t="str">
        <f>IF(AS408="","",IF(R408="Refreshment Beverage",ROUND(SUM(VLOOKUP(Q:Q,Rates!G$15:L$19,3,0)*(AS408-Y408-Z408-AA408)),4),ROUND(SUM(Rates!$K$8*AS408),4)))</f>
        <v/>
      </c>
      <c r="AR408" s="66" t="str">
        <f t="shared" si="253"/>
        <v/>
      </c>
      <c r="AS408" s="22" t="str">
        <f t="shared" si="254"/>
        <v/>
      </c>
      <c r="AT408" s="62" t="str">
        <f t="shared" si="255"/>
        <v/>
      </c>
      <c r="AU408" s="63" t="str">
        <f>IF(AX408="","",IF(R408="Refreshment Beverage",ROUND((BA408-Y408-Z408-AA408)*VLOOKUP(VALUE(Q408),Rates!G$15:L$19,3,0),4),ROUND(AW408*(VLOOKUP(VALUE(Q408),Rates!G:L,3,0)),4)))</f>
        <v/>
      </c>
      <c r="AV408" s="68" t="str">
        <f t="shared" si="256"/>
        <v/>
      </c>
      <c r="AW408" s="69" t="str">
        <f t="shared" si="257"/>
        <v/>
      </c>
      <c r="AX408" s="65" t="str">
        <f t="shared" si="258"/>
        <v/>
      </c>
      <c r="AY408" s="70" t="str">
        <f>IF(AX408="","",IF(R408="Refreshment Beverage",ROUND(SUM(AX408*Rates!K$19),4),ROUND(SUM(AX408*(Rates!J$8/100)),4)))</f>
        <v/>
      </c>
      <c r="AZ408" s="67" t="str">
        <f t="shared" si="259"/>
        <v/>
      </c>
      <c r="BA408" s="22" t="str">
        <f t="shared" si="260"/>
        <v/>
      </c>
      <c r="BD408" s="171"/>
      <c r="BE408" s="171"/>
      <c r="BF408" s="171"/>
      <c r="BG408" s="171"/>
    </row>
    <row r="409" spans="11:59" ht="12.75" customHeight="1" x14ac:dyDescent="0.3">
      <c r="K409" s="42" t="str">
        <f t="shared" si="232"/>
        <v/>
      </c>
      <c r="L409" s="55" t="str">
        <f t="shared" si="233"/>
        <v/>
      </c>
      <c r="M409" s="43" t="str">
        <f t="shared" si="234"/>
        <v/>
      </c>
      <c r="N409" s="56" t="str" cm="1">
        <f t="array" ref="N409">IFERROR(IF(_xlfn.SINGLE(B:B)="","",IF(R409="Beer",SUM(LOOKUP(2,1/(Rates!$B$3:$B$5&lt;=W409)/(Rates!$C$3:$C$5&gt;=W409),Rates!$D$3:$D$5)*(X409/100)*W409),IF(R409="Refreshment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56" t="str">
        <f t="shared" si="235"/>
        <v/>
      </c>
      <c r="P409" s="53"/>
      <c r="Q409" s="14" t="str">
        <f t="shared" si="236"/>
        <v/>
      </c>
      <c r="R409" s="57" t="str">
        <f t="shared" si="237"/>
        <v/>
      </c>
      <c r="S409" s="58" t="str">
        <f>IF(B409="","",IF(R409="Refreshment Beverage",VLOOKUP(VALUE(Q409),Rates!G$15:L$19,2,0),VLOOKUP(VALUE(Q409),Rates!G$4:L$12,2,0)))</f>
        <v/>
      </c>
      <c r="T409" s="58" t="str">
        <f t="shared" si="238"/>
        <v/>
      </c>
      <c r="U409" s="58" t="str">
        <f t="shared" si="239"/>
        <v/>
      </c>
      <c r="V409" s="58" t="str">
        <f t="shared" si="240"/>
        <v/>
      </c>
      <c r="W409" s="58" t="str">
        <f t="shared" si="241"/>
        <v/>
      </c>
      <c r="X409" s="59" t="str">
        <f t="shared" si="242"/>
        <v/>
      </c>
      <c r="Y409" s="60" t="str">
        <f>IF(B:B="","",IF(R409="Refreshment Beverage",VLOOKUP(Q409,Rates!G$15:L$19,6,0)*W409,VLOOKUP(Q409,Rates!G$4:L$12,6,0)*W409))</f>
        <v/>
      </c>
      <c r="Z409" s="60" t="str">
        <f t="shared" si="243"/>
        <v/>
      </c>
      <c r="AA409" s="60" t="str">
        <f t="shared" si="231"/>
        <v/>
      </c>
      <c r="AB409" s="61" t="str" cm="1">
        <f t="array" ref="AB409">IF(_xlfn.SINGLE(B:B)="","",IF(R409="Refreshment Beverage","",IF(AND(R409="Beer",Q409=0),SUM(LOOKUP(2,1/(Rates!$B$15:$B$18&lt;=W409)/(Rates!$C$15:$C$18&gt;=W409),Rates!$D$15:$D$18)*W409),VLOOKUP(VALUE(_xlfn.SINGLE(Q:Q)),Rates!A:B,2,0)*W409)))</f>
        <v/>
      </c>
      <c r="AC409" s="61" t="str" cm="1">
        <f t="array" ref="AC409">IF(_xlfn.SINGLE(B:B)="","",IF(R409="Refreshment Beverage","",IF(AND(R409="Beer",Q409=0),SUM(LOOKUP(2,1/(Rates!$B$15:$B$18&lt;=W409)/(Rates!$C$15:$C$18&gt;=W409),Rates!$E$15:$E$18)*W409),VLOOKUP(VALUE(_xlfn.SINGLE(Q:Q)),Rates!A:C,3,0)*W409)))</f>
        <v/>
      </c>
      <c r="AD409" s="168">
        <f>IFERROR(IF(R409="Beer","",IF(OR(Q409=1,Q409=2,Q409=3,Q409=4),VLOOKUP(Q409,Rates!$A$31:$B$34,2,0)*W409,IF(V409=1,VLOOKUP(U409,'REB BEV MIN MKUP'!B:E,4,0),IF(V409&gt;1,VLOOKUP(VALUE(W409),'REB BEV MIN MKUP'!O:Q,3,0),0)))),0)</f>
        <v>0</v>
      </c>
      <c r="AE409" s="62" t="str">
        <f t="shared" si="244"/>
        <v/>
      </c>
      <c r="AF409" s="63" t="str">
        <f t="shared" si="245"/>
        <v/>
      </c>
      <c r="AG409" s="64" t="str">
        <f t="shared" si="246"/>
        <v/>
      </c>
      <c r="AH409" s="65" t="str">
        <f t="shared" si="247"/>
        <v/>
      </c>
      <c r="AI409" s="66" t="str">
        <f>IF(AE:AE="","",IF(R409="Refreshment Beverage",AK409*(Rates!J$19/100),ROUND(SUM(AH409*(Rates!$J$8/100)),4)))</f>
        <v/>
      </c>
      <c r="AJ409" s="67" t="str">
        <f t="shared" si="248"/>
        <v/>
      </c>
      <c r="AK409" s="22" t="str">
        <f t="shared" si="249"/>
        <v/>
      </c>
      <c r="AL409" s="62" t="str">
        <f t="shared" si="250"/>
        <v/>
      </c>
      <c r="AM409" s="63" t="str">
        <f>IF(AS409="","",IF(R409="Refreshment Beverage",ROUND(AS409*Rates!K$19,4),ROUND(AO409*(VLOOKUP(VALUE(Q409),Rates!G$4:L$12,3,0)),4)))</f>
        <v/>
      </c>
      <c r="AN409" s="68" t="str">
        <f>IF(AS409="","",IF(R409="Refreshment Beverage",AS409*(Rates!J$19/100),MAX(AM409,AB409)))</f>
        <v/>
      </c>
      <c r="AO409" s="69" t="str">
        <f t="shared" si="251"/>
        <v/>
      </c>
      <c r="AP409" s="69" t="str">
        <f t="shared" si="252"/>
        <v/>
      </c>
      <c r="AQ409" s="70" t="str">
        <f>IF(AS409="","",IF(R409="Refreshment Beverage",ROUND(SUM(VLOOKUP(Q:Q,Rates!G$15:L$19,3,0)*(AS409-Y409-Z409-AA409)),4),ROUND(SUM(Rates!$K$8*AS409),4)))</f>
        <v/>
      </c>
      <c r="AR409" s="66" t="str">
        <f t="shared" si="253"/>
        <v/>
      </c>
      <c r="AS409" s="22" t="str">
        <f t="shared" si="254"/>
        <v/>
      </c>
      <c r="AT409" s="62" t="str">
        <f t="shared" si="255"/>
        <v/>
      </c>
      <c r="AU409" s="63" t="str">
        <f>IF(AX409="","",IF(R409="Refreshment Beverage",ROUND((BA409-Y409-Z409-AA409)*VLOOKUP(VALUE(Q409),Rates!G$15:L$19,3,0),4),ROUND(AW409*(VLOOKUP(VALUE(Q409),Rates!G:L,3,0)),4)))</f>
        <v/>
      </c>
      <c r="AV409" s="68" t="str">
        <f t="shared" si="256"/>
        <v/>
      </c>
      <c r="AW409" s="69" t="str">
        <f t="shared" si="257"/>
        <v/>
      </c>
      <c r="AX409" s="65" t="str">
        <f t="shared" si="258"/>
        <v/>
      </c>
      <c r="AY409" s="70" t="str">
        <f>IF(AX409="","",IF(R409="Refreshment Beverage",ROUND(SUM(AX409*Rates!K$19),4),ROUND(SUM(AX409*(Rates!J$8/100)),4)))</f>
        <v/>
      </c>
      <c r="AZ409" s="67" t="str">
        <f t="shared" si="259"/>
        <v/>
      </c>
      <c r="BA409" s="22" t="str">
        <f t="shared" si="260"/>
        <v/>
      </c>
      <c r="BD409" s="171"/>
      <c r="BE409" s="171"/>
      <c r="BF409" s="171"/>
      <c r="BG409" s="171"/>
    </row>
    <row r="410" spans="11:59" ht="12.75" customHeight="1" x14ac:dyDescent="0.3">
      <c r="K410" s="42" t="str">
        <f t="shared" si="232"/>
        <v/>
      </c>
      <c r="L410" s="55" t="str">
        <f t="shared" si="233"/>
        <v/>
      </c>
      <c r="M410" s="43" t="str">
        <f t="shared" si="234"/>
        <v/>
      </c>
      <c r="N410" s="56" t="str" cm="1">
        <f t="array" ref="N410">IFERROR(IF(_xlfn.SINGLE(B:B)="","",IF(R410="Beer",SUM(LOOKUP(2,1/(Rates!$B$3:$B$5&lt;=W410)/(Rates!$C$3:$C$5&gt;=W410),Rates!$D$3:$D$5)*(X410/100)*W410),IF(R410="Refreshment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56" t="str">
        <f t="shared" si="235"/>
        <v/>
      </c>
      <c r="P410" s="53"/>
      <c r="Q410" s="14" t="str">
        <f t="shared" si="236"/>
        <v/>
      </c>
      <c r="R410" s="57" t="str">
        <f t="shared" si="237"/>
        <v/>
      </c>
      <c r="S410" s="58" t="str">
        <f>IF(B410="","",IF(R410="Refreshment Beverage",VLOOKUP(VALUE(Q410),Rates!G$15:L$19,2,0),VLOOKUP(VALUE(Q410),Rates!G$4:L$12,2,0)))</f>
        <v/>
      </c>
      <c r="T410" s="58" t="str">
        <f t="shared" si="238"/>
        <v/>
      </c>
      <c r="U410" s="58" t="str">
        <f t="shared" si="239"/>
        <v/>
      </c>
      <c r="V410" s="58" t="str">
        <f t="shared" si="240"/>
        <v/>
      </c>
      <c r="W410" s="58" t="str">
        <f t="shared" si="241"/>
        <v/>
      </c>
      <c r="X410" s="59" t="str">
        <f t="shared" si="242"/>
        <v/>
      </c>
      <c r="Y410" s="60" t="str">
        <f>IF(B:B="","",IF(R410="Refreshment Beverage",VLOOKUP(Q410,Rates!G$15:L$19,6,0)*W410,VLOOKUP(Q410,Rates!G$4:L$12,6,0)*W410))</f>
        <v/>
      </c>
      <c r="Z410" s="60" t="str">
        <f t="shared" si="243"/>
        <v/>
      </c>
      <c r="AA410" s="60" t="str">
        <f t="shared" si="231"/>
        <v/>
      </c>
      <c r="AB410" s="61" t="str" cm="1">
        <f t="array" ref="AB410">IF(_xlfn.SINGLE(B:B)="","",IF(R410="Refreshment Beverage","",IF(AND(R410="Beer",Q410=0),SUM(LOOKUP(2,1/(Rates!$B$15:$B$18&lt;=W410)/(Rates!$C$15:$C$18&gt;=W410),Rates!$D$15:$D$18)*W410),VLOOKUP(VALUE(_xlfn.SINGLE(Q:Q)),Rates!A:B,2,0)*W410)))</f>
        <v/>
      </c>
      <c r="AC410" s="61" t="str" cm="1">
        <f t="array" ref="AC410">IF(_xlfn.SINGLE(B:B)="","",IF(R410="Refreshment Beverage","",IF(AND(R410="Beer",Q410=0),SUM(LOOKUP(2,1/(Rates!$B$15:$B$18&lt;=W410)/(Rates!$C$15:$C$18&gt;=W410),Rates!$E$15:$E$18)*W410),VLOOKUP(VALUE(_xlfn.SINGLE(Q:Q)),Rates!A:C,3,0)*W410)))</f>
        <v/>
      </c>
      <c r="AD410" s="168">
        <f>IFERROR(IF(R410="Beer","",IF(OR(Q410=1,Q410=2,Q410=3,Q410=4),VLOOKUP(Q410,Rates!$A$31:$B$34,2,0)*W410,IF(V410=1,VLOOKUP(U410,'REB BEV MIN MKUP'!B:E,4,0),IF(V410&gt;1,VLOOKUP(VALUE(W410),'REB BEV MIN MKUP'!O:Q,3,0),0)))),0)</f>
        <v>0</v>
      </c>
      <c r="AE410" s="62" t="str">
        <f t="shared" si="244"/>
        <v/>
      </c>
      <c r="AF410" s="63" t="str">
        <f t="shared" si="245"/>
        <v/>
      </c>
      <c r="AG410" s="64" t="str">
        <f t="shared" si="246"/>
        <v/>
      </c>
      <c r="AH410" s="65" t="str">
        <f t="shared" si="247"/>
        <v/>
      </c>
      <c r="AI410" s="66" t="str">
        <f>IF(AE:AE="","",IF(R410="Refreshment Beverage",AK410*(Rates!J$19/100),ROUND(SUM(AH410*(Rates!$J$8/100)),4)))</f>
        <v/>
      </c>
      <c r="AJ410" s="67" t="str">
        <f t="shared" si="248"/>
        <v/>
      </c>
      <c r="AK410" s="22" t="str">
        <f t="shared" si="249"/>
        <v/>
      </c>
      <c r="AL410" s="62" t="str">
        <f t="shared" si="250"/>
        <v/>
      </c>
      <c r="AM410" s="63" t="str">
        <f>IF(AS410="","",IF(R410="Refreshment Beverage",ROUND(AS410*Rates!K$19,4),ROUND(AO410*(VLOOKUP(VALUE(Q410),Rates!G$4:L$12,3,0)),4)))</f>
        <v/>
      </c>
      <c r="AN410" s="68" t="str">
        <f>IF(AS410="","",IF(R410="Refreshment Beverage",AS410*(Rates!J$19/100),MAX(AM410,AB410)))</f>
        <v/>
      </c>
      <c r="AO410" s="69" t="str">
        <f t="shared" si="251"/>
        <v/>
      </c>
      <c r="AP410" s="69" t="str">
        <f t="shared" si="252"/>
        <v/>
      </c>
      <c r="AQ410" s="70" t="str">
        <f>IF(AS410="","",IF(R410="Refreshment Beverage",ROUND(SUM(VLOOKUP(Q:Q,Rates!G$15:L$19,3,0)*(AS410-Y410-Z410-AA410)),4),ROUND(SUM(Rates!$K$8*AS410),4)))</f>
        <v/>
      </c>
      <c r="AR410" s="66" t="str">
        <f t="shared" si="253"/>
        <v/>
      </c>
      <c r="AS410" s="22" t="str">
        <f t="shared" si="254"/>
        <v/>
      </c>
      <c r="AT410" s="62" t="str">
        <f t="shared" si="255"/>
        <v/>
      </c>
      <c r="AU410" s="63" t="str">
        <f>IF(AX410="","",IF(R410="Refreshment Beverage",ROUND((BA410-Y410-Z410-AA410)*VLOOKUP(VALUE(Q410),Rates!G$15:L$19,3,0),4),ROUND(AW410*(VLOOKUP(VALUE(Q410),Rates!G:L,3,0)),4)))</f>
        <v/>
      </c>
      <c r="AV410" s="68" t="str">
        <f t="shared" si="256"/>
        <v/>
      </c>
      <c r="AW410" s="69" t="str">
        <f t="shared" si="257"/>
        <v/>
      </c>
      <c r="AX410" s="65" t="str">
        <f t="shared" si="258"/>
        <v/>
      </c>
      <c r="AY410" s="70" t="str">
        <f>IF(AX410="","",IF(R410="Refreshment Beverage",ROUND(SUM(AX410*Rates!K$19),4),ROUND(SUM(AX410*(Rates!J$8/100)),4)))</f>
        <v/>
      </c>
      <c r="AZ410" s="67" t="str">
        <f t="shared" si="259"/>
        <v/>
      </c>
      <c r="BA410" s="22" t="str">
        <f t="shared" si="260"/>
        <v/>
      </c>
      <c r="BD410" s="171"/>
      <c r="BE410" s="171"/>
      <c r="BF410" s="171"/>
      <c r="BG410" s="171"/>
    </row>
    <row r="411" spans="11:59" ht="12.75" customHeight="1" x14ac:dyDescent="0.3">
      <c r="K411" s="42" t="str">
        <f t="shared" si="232"/>
        <v/>
      </c>
      <c r="L411" s="55" t="str">
        <f t="shared" si="233"/>
        <v/>
      </c>
      <c r="M411" s="43" t="str">
        <f t="shared" si="234"/>
        <v/>
      </c>
      <c r="N411" s="56" t="str" cm="1">
        <f t="array" ref="N411">IFERROR(IF(_xlfn.SINGLE(B:B)="","",IF(R411="Beer",SUM(LOOKUP(2,1/(Rates!$B$3:$B$5&lt;=W411)/(Rates!$C$3:$C$5&gt;=W411),Rates!$D$3:$D$5)*(X411/100)*W411),IF(R411="Refreshment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56" t="str">
        <f t="shared" si="235"/>
        <v/>
      </c>
      <c r="P411" s="53"/>
      <c r="Q411" s="14" t="str">
        <f t="shared" si="236"/>
        <v/>
      </c>
      <c r="R411" s="57" t="str">
        <f t="shared" si="237"/>
        <v/>
      </c>
      <c r="S411" s="58" t="str">
        <f>IF(B411="","",IF(R411="Refreshment Beverage",VLOOKUP(VALUE(Q411),Rates!G$15:L$19,2,0),VLOOKUP(VALUE(Q411),Rates!G$4:L$12,2,0)))</f>
        <v/>
      </c>
      <c r="T411" s="58" t="str">
        <f t="shared" si="238"/>
        <v/>
      </c>
      <c r="U411" s="58" t="str">
        <f t="shared" si="239"/>
        <v/>
      </c>
      <c r="V411" s="58" t="str">
        <f t="shared" si="240"/>
        <v/>
      </c>
      <c r="W411" s="58" t="str">
        <f t="shared" si="241"/>
        <v/>
      </c>
      <c r="X411" s="59" t="str">
        <f t="shared" si="242"/>
        <v/>
      </c>
      <c r="Y411" s="60" t="str">
        <f>IF(B:B="","",IF(R411="Refreshment Beverage",VLOOKUP(Q411,Rates!G$15:L$19,6,0)*W411,VLOOKUP(Q411,Rates!G$4:L$12,6,0)*W411))</f>
        <v/>
      </c>
      <c r="Z411" s="60" t="str">
        <f t="shared" si="243"/>
        <v/>
      </c>
      <c r="AA411" s="60" t="str">
        <f t="shared" si="231"/>
        <v/>
      </c>
      <c r="AB411" s="61" t="str" cm="1">
        <f t="array" ref="AB411">IF(_xlfn.SINGLE(B:B)="","",IF(R411="Refreshment Beverage","",IF(AND(R411="Beer",Q411=0),SUM(LOOKUP(2,1/(Rates!$B$15:$B$18&lt;=W411)/(Rates!$C$15:$C$18&gt;=W411),Rates!$D$15:$D$18)*W411),VLOOKUP(VALUE(_xlfn.SINGLE(Q:Q)),Rates!A:B,2,0)*W411)))</f>
        <v/>
      </c>
      <c r="AC411" s="61" t="str" cm="1">
        <f t="array" ref="AC411">IF(_xlfn.SINGLE(B:B)="","",IF(R411="Refreshment Beverage","",IF(AND(R411="Beer",Q411=0),SUM(LOOKUP(2,1/(Rates!$B$15:$B$18&lt;=W411)/(Rates!$C$15:$C$18&gt;=W411),Rates!$E$15:$E$18)*W411),VLOOKUP(VALUE(_xlfn.SINGLE(Q:Q)),Rates!A:C,3,0)*W411)))</f>
        <v/>
      </c>
      <c r="AD411" s="168">
        <f>IFERROR(IF(R411="Beer","",IF(OR(Q411=1,Q411=2,Q411=3,Q411=4),VLOOKUP(Q411,Rates!$A$31:$B$34,2,0)*W411,IF(V411=1,VLOOKUP(U411,'REB BEV MIN MKUP'!B:E,4,0),IF(V411&gt;1,VLOOKUP(VALUE(W411),'REB BEV MIN MKUP'!O:Q,3,0),0)))),0)</f>
        <v>0</v>
      </c>
      <c r="AE411" s="62" t="str">
        <f t="shared" si="244"/>
        <v/>
      </c>
      <c r="AF411" s="63" t="str">
        <f t="shared" si="245"/>
        <v/>
      </c>
      <c r="AG411" s="64" t="str">
        <f t="shared" si="246"/>
        <v/>
      </c>
      <c r="AH411" s="65" t="str">
        <f t="shared" si="247"/>
        <v/>
      </c>
      <c r="AI411" s="66" t="str">
        <f>IF(AE:AE="","",IF(R411="Refreshment Beverage",AK411*(Rates!J$19/100),ROUND(SUM(AH411*(Rates!$J$8/100)),4)))</f>
        <v/>
      </c>
      <c r="AJ411" s="67" t="str">
        <f t="shared" si="248"/>
        <v/>
      </c>
      <c r="AK411" s="22" t="str">
        <f t="shared" si="249"/>
        <v/>
      </c>
      <c r="AL411" s="62" t="str">
        <f t="shared" si="250"/>
        <v/>
      </c>
      <c r="AM411" s="63" t="str">
        <f>IF(AS411="","",IF(R411="Refreshment Beverage",ROUND(AS411*Rates!K$19,4),ROUND(AO411*(VLOOKUP(VALUE(Q411),Rates!G$4:L$12,3,0)),4)))</f>
        <v/>
      </c>
      <c r="AN411" s="68" t="str">
        <f>IF(AS411="","",IF(R411="Refreshment Beverage",AS411*(Rates!J$19/100),MAX(AM411,AB411)))</f>
        <v/>
      </c>
      <c r="AO411" s="69" t="str">
        <f t="shared" si="251"/>
        <v/>
      </c>
      <c r="AP411" s="69" t="str">
        <f t="shared" si="252"/>
        <v/>
      </c>
      <c r="AQ411" s="70" t="str">
        <f>IF(AS411="","",IF(R411="Refreshment Beverage",ROUND(SUM(VLOOKUP(Q:Q,Rates!G$15:L$19,3,0)*(AS411-Y411-Z411-AA411)),4),ROUND(SUM(Rates!$K$8*AS411),4)))</f>
        <v/>
      </c>
      <c r="AR411" s="66" t="str">
        <f t="shared" si="253"/>
        <v/>
      </c>
      <c r="AS411" s="22" t="str">
        <f t="shared" si="254"/>
        <v/>
      </c>
      <c r="AT411" s="62" t="str">
        <f t="shared" si="255"/>
        <v/>
      </c>
      <c r="AU411" s="63" t="str">
        <f>IF(AX411="","",IF(R411="Refreshment Beverage",ROUND((BA411-Y411-Z411-AA411)*VLOOKUP(VALUE(Q411),Rates!G$15:L$19,3,0),4),ROUND(AW411*(VLOOKUP(VALUE(Q411),Rates!G:L,3,0)),4)))</f>
        <v/>
      </c>
      <c r="AV411" s="68" t="str">
        <f t="shared" si="256"/>
        <v/>
      </c>
      <c r="AW411" s="69" t="str">
        <f t="shared" si="257"/>
        <v/>
      </c>
      <c r="AX411" s="65" t="str">
        <f t="shared" si="258"/>
        <v/>
      </c>
      <c r="AY411" s="70" t="str">
        <f>IF(AX411="","",IF(R411="Refreshment Beverage",ROUND(SUM(AX411*Rates!K$19),4),ROUND(SUM(AX411*(Rates!J$8/100)),4)))</f>
        <v/>
      </c>
      <c r="AZ411" s="67" t="str">
        <f t="shared" si="259"/>
        <v/>
      </c>
      <c r="BA411" s="22" t="str">
        <f t="shared" si="260"/>
        <v/>
      </c>
      <c r="BD411" s="171"/>
      <c r="BE411" s="171"/>
      <c r="BF411" s="171"/>
      <c r="BG411" s="171"/>
    </row>
    <row r="412" spans="11:59" ht="12.75" customHeight="1" x14ac:dyDescent="0.3">
      <c r="K412" s="42" t="str">
        <f t="shared" si="232"/>
        <v/>
      </c>
      <c r="L412" s="55" t="str">
        <f t="shared" si="233"/>
        <v/>
      </c>
      <c r="M412" s="43" t="str">
        <f t="shared" si="234"/>
        <v/>
      </c>
      <c r="N412" s="56" t="str" cm="1">
        <f t="array" ref="N412">IFERROR(IF(_xlfn.SINGLE(B:B)="","",IF(R412="Beer",SUM(LOOKUP(2,1/(Rates!$B$3:$B$5&lt;=W412)/(Rates!$C$3:$C$5&gt;=W412),Rates!$D$3:$D$5)*(X412/100)*W412),IF(R412="Refreshment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56" t="str">
        <f t="shared" si="235"/>
        <v/>
      </c>
      <c r="P412" s="53"/>
      <c r="Q412" s="14" t="str">
        <f t="shared" si="236"/>
        <v/>
      </c>
      <c r="R412" s="57" t="str">
        <f t="shared" si="237"/>
        <v/>
      </c>
      <c r="S412" s="58" t="str">
        <f>IF(B412="","",IF(R412="Refreshment Beverage",VLOOKUP(VALUE(Q412),Rates!G$15:L$19,2,0),VLOOKUP(VALUE(Q412),Rates!G$4:L$12,2,0)))</f>
        <v/>
      </c>
      <c r="T412" s="58" t="str">
        <f t="shared" si="238"/>
        <v/>
      </c>
      <c r="U412" s="58" t="str">
        <f t="shared" si="239"/>
        <v/>
      </c>
      <c r="V412" s="58" t="str">
        <f t="shared" si="240"/>
        <v/>
      </c>
      <c r="W412" s="58" t="str">
        <f t="shared" si="241"/>
        <v/>
      </c>
      <c r="X412" s="59" t="str">
        <f t="shared" si="242"/>
        <v/>
      </c>
      <c r="Y412" s="60" t="str">
        <f>IF(B:B="","",IF(R412="Refreshment Beverage",VLOOKUP(Q412,Rates!G$15:L$19,6,0)*W412,VLOOKUP(Q412,Rates!G$4:L$12,6,0)*W412))</f>
        <v/>
      </c>
      <c r="Z412" s="60" t="str">
        <f t="shared" si="243"/>
        <v/>
      </c>
      <c r="AA412" s="60" t="str">
        <f t="shared" si="231"/>
        <v/>
      </c>
      <c r="AB412" s="61" t="str" cm="1">
        <f t="array" ref="AB412">IF(_xlfn.SINGLE(B:B)="","",IF(R412="Refreshment Beverage","",IF(AND(R412="Beer",Q412=0),SUM(LOOKUP(2,1/(Rates!$B$15:$B$18&lt;=W412)/(Rates!$C$15:$C$18&gt;=W412),Rates!$D$15:$D$18)*W412),VLOOKUP(VALUE(_xlfn.SINGLE(Q:Q)),Rates!A:B,2,0)*W412)))</f>
        <v/>
      </c>
      <c r="AC412" s="61" t="str" cm="1">
        <f t="array" ref="AC412">IF(_xlfn.SINGLE(B:B)="","",IF(R412="Refreshment Beverage","",IF(AND(R412="Beer",Q412=0),SUM(LOOKUP(2,1/(Rates!$B$15:$B$18&lt;=W412)/(Rates!$C$15:$C$18&gt;=W412),Rates!$E$15:$E$18)*W412),VLOOKUP(VALUE(_xlfn.SINGLE(Q:Q)),Rates!A:C,3,0)*W412)))</f>
        <v/>
      </c>
      <c r="AD412" s="168">
        <f>IFERROR(IF(R412="Beer","",IF(OR(Q412=1,Q412=2,Q412=3,Q412=4),VLOOKUP(Q412,Rates!$A$31:$B$34,2,0)*W412,IF(V412=1,VLOOKUP(U412,'REB BEV MIN MKUP'!B:E,4,0),IF(V412&gt;1,VLOOKUP(VALUE(W412),'REB BEV MIN MKUP'!O:Q,3,0),0)))),0)</f>
        <v>0</v>
      </c>
      <c r="AE412" s="62" t="str">
        <f t="shared" si="244"/>
        <v/>
      </c>
      <c r="AF412" s="63" t="str">
        <f t="shared" si="245"/>
        <v/>
      </c>
      <c r="AG412" s="64" t="str">
        <f t="shared" si="246"/>
        <v/>
      </c>
      <c r="AH412" s="65" t="str">
        <f t="shared" si="247"/>
        <v/>
      </c>
      <c r="AI412" s="66" t="str">
        <f>IF(AE:AE="","",IF(R412="Refreshment Beverage",AK412*(Rates!J$19/100),ROUND(SUM(AH412*(Rates!$J$8/100)),4)))</f>
        <v/>
      </c>
      <c r="AJ412" s="67" t="str">
        <f t="shared" si="248"/>
        <v/>
      </c>
      <c r="AK412" s="22" t="str">
        <f t="shared" si="249"/>
        <v/>
      </c>
      <c r="AL412" s="62" t="str">
        <f t="shared" si="250"/>
        <v/>
      </c>
      <c r="AM412" s="63" t="str">
        <f>IF(AS412="","",IF(R412="Refreshment Beverage",ROUND(AS412*Rates!K$19,4),ROUND(AO412*(VLOOKUP(VALUE(Q412),Rates!G$4:L$12,3,0)),4)))</f>
        <v/>
      </c>
      <c r="AN412" s="68" t="str">
        <f>IF(AS412="","",IF(R412="Refreshment Beverage",AS412*(Rates!J$19/100),MAX(AM412,AB412)))</f>
        <v/>
      </c>
      <c r="AO412" s="69" t="str">
        <f t="shared" si="251"/>
        <v/>
      </c>
      <c r="AP412" s="69" t="str">
        <f t="shared" si="252"/>
        <v/>
      </c>
      <c r="AQ412" s="70" t="str">
        <f>IF(AS412="","",IF(R412="Refreshment Beverage",ROUND(SUM(VLOOKUP(Q:Q,Rates!G$15:L$19,3,0)*(AS412-Y412-Z412-AA412)),4),ROUND(SUM(Rates!$K$8*AS412),4)))</f>
        <v/>
      </c>
      <c r="AR412" s="66" t="str">
        <f t="shared" si="253"/>
        <v/>
      </c>
      <c r="AS412" s="22" t="str">
        <f t="shared" si="254"/>
        <v/>
      </c>
      <c r="AT412" s="62" t="str">
        <f t="shared" si="255"/>
        <v/>
      </c>
      <c r="AU412" s="63" t="str">
        <f>IF(AX412="","",IF(R412="Refreshment Beverage",ROUND((BA412-Y412-Z412-AA412)*VLOOKUP(VALUE(Q412),Rates!G$15:L$19,3,0),4),ROUND(AW412*(VLOOKUP(VALUE(Q412),Rates!G:L,3,0)),4)))</f>
        <v/>
      </c>
      <c r="AV412" s="68" t="str">
        <f t="shared" si="256"/>
        <v/>
      </c>
      <c r="AW412" s="69" t="str">
        <f t="shared" si="257"/>
        <v/>
      </c>
      <c r="AX412" s="65" t="str">
        <f t="shared" si="258"/>
        <v/>
      </c>
      <c r="AY412" s="70" t="str">
        <f>IF(AX412="","",IF(R412="Refreshment Beverage",ROUND(SUM(AX412*Rates!K$19),4),ROUND(SUM(AX412*(Rates!J$8/100)),4)))</f>
        <v/>
      </c>
      <c r="AZ412" s="67" t="str">
        <f t="shared" si="259"/>
        <v/>
      </c>
      <c r="BA412" s="22" t="str">
        <f t="shared" si="260"/>
        <v/>
      </c>
      <c r="BD412" s="171"/>
      <c r="BE412" s="171"/>
      <c r="BF412" s="171"/>
      <c r="BG412" s="171"/>
    </row>
    <row r="413" spans="11:59" ht="12.75" customHeight="1" x14ac:dyDescent="0.3">
      <c r="K413" s="42" t="str">
        <f t="shared" si="232"/>
        <v/>
      </c>
      <c r="L413" s="55" t="str">
        <f t="shared" si="233"/>
        <v/>
      </c>
      <c r="M413" s="43" t="str">
        <f t="shared" si="234"/>
        <v/>
      </c>
      <c r="N413" s="56" t="str" cm="1">
        <f t="array" ref="N413">IFERROR(IF(_xlfn.SINGLE(B:B)="","",IF(R413="Beer",SUM(LOOKUP(2,1/(Rates!$B$3:$B$5&lt;=W413)/(Rates!$C$3:$C$5&gt;=W413),Rates!$D$3:$D$5)*(X413/100)*W413),IF(R413="Refreshment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56" t="str">
        <f t="shared" si="235"/>
        <v/>
      </c>
      <c r="P413" s="53"/>
      <c r="Q413" s="14" t="str">
        <f t="shared" si="236"/>
        <v/>
      </c>
      <c r="R413" s="57" t="str">
        <f t="shared" si="237"/>
        <v/>
      </c>
      <c r="S413" s="58" t="str">
        <f>IF(B413="","",IF(R413="Refreshment Beverage",VLOOKUP(VALUE(Q413),Rates!G$15:L$19,2,0),VLOOKUP(VALUE(Q413),Rates!G$4:L$12,2,0)))</f>
        <v/>
      </c>
      <c r="T413" s="58" t="str">
        <f t="shared" si="238"/>
        <v/>
      </c>
      <c r="U413" s="58" t="str">
        <f t="shared" si="239"/>
        <v/>
      </c>
      <c r="V413" s="58" t="str">
        <f t="shared" si="240"/>
        <v/>
      </c>
      <c r="W413" s="58" t="str">
        <f t="shared" si="241"/>
        <v/>
      </c>
      <c r="X413" s="59" t="str">
        <f t="shared" si="242"/>
        <v/>
      </c>
      <c r="Y413" s="60" t="str">
        <f>IF(B:B="","",IF(R413="Refreshment Beverage",VLOOKUP(Q413,Rates!G$15:L$19,6,0)*W413,VLOOKUP(Q413,Rates!G$4:L$12,6,0)*W413))</f>
        <v/>
      </c>
      <c r="Z413" s="60" t="str">
        <f t="shared" si="243"/>
        <v/>
      </c>
      <c r="AA413" s="60" t="str">
        <f t="shared" si="231"/>
        <v/>
      </c>
      <c r="AB413" s="61" t="str" cm="1">
        <f t="array" ref="AB413">IF(_xlfn.SINGLE(B:B)="","",IF(R413="Refreshment Beverage","",IF(AND(R413="Beer",Q413=0),SUM(LOOKUP(2,1/(Rates!$B$15:$B$18&lt;=W413)/(Rates!$C$15:$C$18&gt;=W413),Rates!$D$15:$D$18)*W413),VLOOKUP(VALUE(_xlfn.SINGLE(Q:Q)),Rates!A:B,2,0)*W413)))</f>
        <v/>
      </c>
      <c r="AC413" s="61" t="str" cm="1">
        <f t="array" ref="AC413">IF(_xlfn.SINGLE(B:B)="","",IF(R413="Refreshment Beverage","",IF(AND(R413="Beer",Q413=0),SUM(LOOKUP(2,1/(Rates!$B$15:$B$18&lt;=W413)/(Rates!$C$15:$C$18&gt;=W413),Rates!$E$15:$E$18)*W413),VLOOKUP(VALUE(_xlfn.SINGLE(Q:Q)),Rates!A:C,3,0)*W413)))</f>
        <v/>
      </c>
      <c r="AD413" s="168">
        <f>IFERROR(IF(R413="Beer","",IF(OR(Q413=1,Q413=2,Q413=3,Q413=4),VLOOKUP(Q413,Rates!$A$31:$B$34,2,0)*W413,IF(V413=1,VLOOKUP(U413,'REB BEV MIN MKUP'!B:E,4,0),IF(V413&gt;1,VLOOKUP(VALUE(W413),'REB BEV MIN MKUP'!O:Q,3,0),0)))),0)</f>
        <v>0</v>
      </c>
      <c r="AE413" s="62" t="str">
        <f t="shared" si="244"/>
        <v/>
      </c>
      <c r="AF413" s="63" t="str">
        <f t="shared" si="245"/>
        <v/>
      </c>
      <c r="AG413" s="64" t="str">
        <f t="shared" si="246"/>
        <v/>
      </c>
      <c r="AH413" s="65" t="str">
        <f t="shared" si="247"/>
        <v/>
      </c>
      <c r="AI413" s="66" t="str">
        <f>IF(AE:AE="","",IF(R413="Refreshment Beverage",AK413*(Rates!J$19/100),ROUND(SUM(AH413*(Rates!$J$8/100)),4)))</f>
        <v/>
      </c>
      <c r="AJ413" s="67" t="str">
        <f t="shared" si="248"/>
        <v/>
      </c>
      <c r="AK413" s="22" t="str">
        <f t="shared" si="249"/>
        <v/>
      </c>
      <c r="AL413" s="62" t="str">
        <f t="shared" si="250"/>
        <v/>
      </c>
      <c r="AM413" s="63" t="str">
        <f>IF(AS413="","",IF(R413="Refreshment Beverage",ROUND(AS413*Rates!K$19,4),ROUND(AO413*(VLOOKUP(VALUE(Q413),Rates!G$4:L$12,3,0)),4)))</f>
        <v/>
      </c>
      <c r="AN413" s="68" t="str">
        <f>IF(AS413="","",IF(R413="Refreshment Beverage",AS413*(Rates!J$19/100),MAX(AM413,AB413)))</f>
        <v/>
      </c>
      <c r="AO413" s="69" t="str">
        <f t="shared" si="251"/>
        <v/>
      </c>
      <c r="AP413" s="69" t="str">
        <f t="shared" si="252"/>
        <v/>
      </c>
      <c r="AQ413" s="70" t="str">
        <f>IF(AS413="","",IF(R413="Refreshment Beverage",ROUND(SUM(VLOOKUP(Q:Q,Rates!G$15:L$19,3,0)*(AS413-Y413-Z413-AA413)),4),ROUND(SUM(Rates!$K$8*AS413),4)))</f>
        <v/>
      </c>
      <c r="AR413" s="66" t="str">
        <f t="shared" si="253"/>
        <v/>
      </c>
      <c r="AS413" s="22" t="str">
        <f t="shared" si="254"/>
        <v/>
      </c>
      <c r="AT413" s="62" t="str">
        <f t="shared" si="255"/>
        <v/>
      </c>
      <c r="AU413" s="63" t="str">
        <f>IF(AX413="","",IF(R413="Refreshment Beverage",ROUND((BA413-Y413-Z413-AA413)*VLOOKUP(VALUE(Q413),Rates!G$15:L$19,3,0),4),ROUND(AW413*(VLOOKUP(VALUE(Q413),Rates!G:L,3,0)),4)))</f>
        <v/>
      </c>
      <c r="AV413" s="68" t="str">
        <f t="shared" si="256"/>
        <v/>
      </c>
      <c r="AW413" s="69" t="str">
        <f t="shared" si="257"/>
        <v/>
      </c>
      <c r="AX413" s="65" t="str">
        <f t="shared" si="258"/>
        <v/>
      </c>
      <c r="AY413" s="70" t="str">
        <f>IF(AX413="","",IF(R413="Refreshment Beverage",ROUND(SUM(AX413*Rates!K$19),4),ROUND(SUM(AX413*(Rates!J$8/100)),4)))</f>
        <v/>
      </c>
      <c r="AZ413" s="67" t="str">
        <f t="shared" si="259"/>
        <v/>
      </c>
      <c r="BA413" s="22" t="str">
        <f t="shared" si="260"/>
        <v/>
      </c>
      <c r="BD413" s="171"/>
      <c r="BE413" s="171"/>
      <c r="BF413" s="171"/>
      <c r="BG413" s="171"/>
    </row>
    <row r="414" spans="11:59" ht="12.75" customHeight="1" x14ac:dyDescent="0.3">
      <c r="K414" s="42" t="str">
        <f t="shared" si="232"/>
        <v/>
      </c>
      <c r="L414" s="55" t="str">
        <f t="shared" si="233"/>
        <v/>
      </c>
      <c r="M414" s="43" t="str">
        <f t="shared" si="234"/>
        <v/>
      </c>
      <c r="N414" s="56" t="str" cm="1">
        <f t="array" ref="N414">IFERROR(IF(_xlfn.SINGLE(B:B)="","",IF(R414="Beer",SUM(LOOKUP(2,1/(Rates!$B$3:$B$5&lt;=W414)/(Rates!$C$3:$C$5&gt;=W414),Rates!$D$3:$D$5)*(X414/100)*W414),IF(R414="Refreshment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56" t="str">
        <f t="shared" si="235"/>
        <v/>
      </c>
      <c r="P414" s="53"/>
      <c r="Q414" s="14" t="str">
        <f t="shared" si="236"/>
        <v/>
      </c>
      <c r="R414" s="57" t="str">
        <f t="shared" si="237"/>
        <v/>
      </c>
      <c r="S414" s="58" t="str">
        <f>IF(B414="","",IF(R414="Refreshment Beverage",VLOOKUP(VALUE(Q414),Rates!G$15:L$19,2,0),VLOOKUP(VALUE(Q414),Rates!G$4:L$12,2,0)))</f>
        <v/>
      </c>
      <c r="T414" s="58" t="str">
        <f t="shared" si="238"/>
        <v/>
      </c>
      <c r="U414" s="58" t="str">
        <f t="shared" si="239"/>
        <v/>
      </c>
      <c r="V414" s="58" t="str">
        <f t="shared" si="240"/>
        <v/>
      </c>
      <c r="W414" s="58" t="str">
        <f t="shared" si="241"/>
        <v/>
      </c>
      <c r="X414" s="59" t="str">
        <f t="shared" si="242"/>
        <v/>
      </c>
      <c r="Y414" s="60" t="str">
        <f>IF(B:B="","",IF(R414="Refreshment Beverage",VLOOKUP(Q414,Rates!G$15:L$19,6,0)*W414,VLOOKUP(Q414,Rates!G$4:L$12,6,0)*W414))</f>
        <v/>
      </c>
      <c r="Z414" s="60" t="str">
        <f t="shared" si="243"/>
        <v/>
      </c>
      <c r="AA414" s="60" t="str">
        <f t="shared" si="231"/>
        <v/>
      </c>
      <c r="AB414" s="61" t="str" cm="1">
        <f t="array" ref="AB414">IF(_xlfn.SINGLE(B:B)="","",IF(R414="Refreshment Beverage","",IF(AND(R414="Beer",Q414=0),SUM(LOOKUP(2,1/(Rates!$B$15:$B$18&lt;=W414)/(Rates!$C$15:$C$18&gt;=W414),Rates!$D$15:$D$18)*W414),VLOOKUP(VALUE(_xlfn.SINGLE(Q:Q)),Rates!A:B,2,0)*W414)))</f>
        <v/>
      </c>
      <c r="AC414" s="61" t="str" cm="1">
        <f t="array" ref="AC414">IF(_xlfn.SINGLE(B:B)="","",IF(R414="Refreshment Beverage","",IF(AND(R414="Beer",Q414=0),SUM(LOOKUP(2,1/(Rates!$B$15:$B$18&lt;=W414)/(Rates!$C$15:$C$18&gt;=W414),Rates!$E$15:$E$18)*W414),VLOOKUP(VALUE(_xlfn.SINGLE(Q:Q)),Rates!A:C,3,0)*W414)))</f>
        <v/>
      </c>
      <c r="AD414" s="168">
        <f>IFERROR(IF(R414="Beer","",IF(OR(Q414=1,Q414=2,Q414=3,Q414=4),VLOOKUP(Q414,Rates!$A$31:$B$34,2,0)*W414,IF(V414=1,VLOOKUP(U414,'REB BEV MIN MKUP'!B:E,4,0),IF(V414&gt;1,VLOOKUP(VALUE(W414),'REB BEV MIN MKUP'!O:Q,3,0),0)))),0)</f>
        <v>0</v>
      </c>
      <c r="AE414" s="62" t="str">
        <f t="shared" si="244"/>
        <v/>
      </c>
      <c r="AF414" s="63" t="str">
        <f t="shared" si="245"/>
        <v/>
      </c>
      <c r="AG414" s="64" t="str">
        <f t="shared" si="246"/>
        <v/>
      </c>
      <c r="AH414" s="65" t="str">
        <f t="shared" si="247"/>
        <v/>
      </c>
      <c r="AI414" s="66" t="str">
        <f>IF(AE:AE="","",IF(R414="Refreshment Beverage",AK414*(Rates!J$19/100),ROUND(SUM(AH414*(Rates!$J$8/100)),4)))</f>
        <v/>
      </c>
      <c r="AJ414" s="67" t="str">
        <f t="shared" si="248"/>
        <v/>
      </c>
      <c r="AK414" s="22" t="str">
        <f t="shared" si="249"/>
        <v/>
      </c>
      <c r="AL414" s="62" t="str">
        <f t="shared" si="250"/>
        <v/>
      </c>
      <c r="AM414" s="63" t="str">
        <f>IF(AS414="","",IF(R414="Refreshment Beverage",ROUND(AS414*Rates!K$19,4),ROUND(AO414*(VLOOKUP(VALUE(Q414),Rates!G$4:L$12,3,0)),4)))</f>
        <v/>
      </c>
      <c r="AN414" s="68" t="str">
        <f>IF(AS414="","",IF(R414="Refreshment Beverage",AS414*(Rates!J$19/100),MAX(AM414,AB414)))</f>
        <v/>
      </c>
      <c r="AO414" s="69" t="str">
        <f t="shared" si="251"/>
        <v/>
      </c>
      <c r="AP414" s="69" t="str">
        <f t="shared" si="252"/>
        <v/>
      </c>
      <c r="AQ414" s="70" t="str">
        <f>IF(AS414="","",IF(R414="Refreshment Beverage",ROUND(SUM(VLOOKUP(Q:Q,Rates!G$15:L$19,3,0)*(AS414-Y414-Z414-AA414)),4),ROUND(SUM(Rates!$K$8*AS414),4)))</f>
        <v/>
      </c>
      <c r="AR414" s="66" t="str">
        <f t="shared" si="253"/>
        <v/>
      </c>
      <c r="AS414" s="22" t="str">
        <f t="shared" si="254"/>
        <v/>
      </c>
      <c r="AT414" s="62" t="str">
        <f t="shared" si="255"/>
        <v/>
      </c>
      <c r="AU414" s="63" t="str">
        <f>IF(AX414="","",IF(R414="Refreshment Beverage",ROUND((BA414-Y414-Z414-AA414)*VLOOKUP(VALUE(Q414),Rates!G$15:L$19,3,0),4),ROUND(AW414*(VLOOKUP(VALUE(Q414),Rates!G:L,3,0)),4)))</f>
        <v/>
      </c>
      <c r="AV414" s="68" t="str">
        <f t="shared" si="256"/>
        <v/>
      </c>
      <c r="AW414" s="69" t="str">
        <f t="shared" si="257"/>
        <v/>
      </c>
      <c r="AX414" s="65" t="str">
        <f t="shared" si="258"/>
        <v/>
      </c>
      <c r="AY414" s="70" t="str">
        <f>IF(AX414="","",IF(R414="Refreshment Beverage",ROUND(SUM(AX414*Rates!K$19),4),ROUND(SUM(AX414*(Rates!J$8/100)),4)))</f>
        <v/>
      </c>
      <c r="AZ414" s="67" t="str">
        <f t="shared" si="259"/>
        <v/>
      </c>
      <c r="BA414" s="22" t="str">
        <f t="shared" si="260"/>
        <v/>
      </c>
      <c r="BD414" s="171"/>
      <c r="BE414" s="171"/>
      <c r="BF414" s="171"/>
      <c r="BG414" s="171"/>
    </row>
    <row r="415" spans="11:59" ht="12.75" customHeight="1" x14ac:dyDescent="0.3">
      <c r="K415" s="42" t="str">
        <f t="shared" si="232"/>
        <v/>
      </c>
      <c r="L415" s="55" t="str">
        <f t="shared" si="233"/>
        <v/>
      </c>
      <c r="M415" s="43" t="str">
        <f t="shared" si="234"/>
        <v/>
      </c>
      <c r="N415" s="56" t="str" cm="1">
        <f t="array" ref="N415">IFERROR(IF(_xlfn.SINGLE(B:B)="","",IF(R415="Beer",SUM(LOOKUP(2,1/(Rates!$B$3:$B$5&lt;=W415)/(Rates!$C$3:$C$5&gt;=W415),Rates!$D$3:$D$5)*(X415/100)*W415),IF(R415="Refreshment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56" t="str">
        <f t="shared" si="235"/>
        <v/>
      </c>
      <c r="P415" s="53"/>
      <c r="Q415" s="14" t="str">
        <f t="shared" si="236"/>
        <v/>
      </c>
      <c r="R415" s="57" t="str">
        <f t="shared" si="237"/>
        <v/>
      </c>
      <c r="S415" s="58" t="str">
        <f>IF(B415="","",IF(R415="Refreshment Beverage",VLOOKUP(VALUE(Q415),Rates!G$15:L$19,2,0),VLOOKUP(VALUE(Q415),Rates!G$4:L$12,2,0)))</f>
        <v/>
      </c>
      <c r="T415" s="58" t="str">
        <f t="shared" si="238"/>
        <v/>
      </c>
      <c r="U415" s="58" t="str">
        <f t="shared" si="239"/>
        <v/>
      </c>
      <c r="V415" s="58" t="str">
        <f t="shared" si="240"/>
        <v/>
      </c>
      <c r="W415" s="58" t="str">
        <f t="shared" si="241"/>
        <v/>
      </c>
      <c r="X415" s="59" t="str">
        <f t="shared" si="242"/>
        <v/>
      </c>
      <c r="Y415" s="60" t="str">
        <f>IF(B:B="","",IF(R415="Refreshment Beverage",VLOOKUP(Q415,Rates!G$15:L$19,6,0)*W415,VLOOKUP(Q415,Rates!G$4:L$12,6,0)*W415))</f>
        <v/>
      </c>
      <c r="Z415" s="60" t="str">
        <f t="shared" si="243"/>
        <v/>
      </c>
      <c r="AA415" s="60" t="str">
        <f t="shared" si="231"/>
        <v/>
      </c>
      <c r="AB415" s="61" t="str" cm="1">
        <f t="array" ref="AB415">IF(_xlfn.SINGLE(B:B)="","",IF(R415="Refreshment Beverage","",IF(AND(R415="Beer",Q415=0),SUM(LOOKUP(2,1/(Rates!$B$15:$B$18&lt;=W415)/(Rates!$C$15:$C$18&gt;=W415),Rates!$D$15:$D$18)*W415),VLOOKUP(VALUE(_xlfn.SINGLE(Q:Q)),Rates!A:B,2,0)*W415)))</f>
        <v/>
      </c>
      <c r="AC415" s="61" t="str" cm="1">
        <f t="array" ref="AC415">IF(_xlfn.SINGLE(B:B)="","",IF(R415="Refreshment Beverage","",IF(AND(R415="Beer",Q415=0),SUM(LOOKUP(2,1/(Rates!$B$15:$B$18&lt;=W415)/(Rates!$C$15:$C$18&gt;=W415),Rates!$E$15:$E$18)*W415),VLOOKUP(VALUE(_xlfn.SINGLE(Q:Q)),Rates!A:C,3,0)*W415)))</f>
        <v/>
      </c>
      <c r="AD415" s="168">
        <f>IFERROR(IF(R415="Beer","",IF(OR(Q415=1,Q415=2,Q415=3,Q415=4),VLOOKUP(Q415,Rates!$A$31:$B$34,2,0)*W415,IF(V415=1,VLOOKUP(U415,'REB BEV MIN MKUP'!B:E,4,0),IF(V415&gt;1,VLOOKUP(VALUE(W415),'REB BEV MIN MKUP'!O:Q,3,0),0)))),0)</f>
        <v>0</v>
      </c>
      <c r="AE415" s="62" t="str">
        <f t="shared" si="244"/>
        <v/>
      </c>
      <c r="AF415" s="63" t="str">
        <f t="shared" si="245"/>
        <v/>
      </c>
      <c r="AG415" s="64" t="str">
        <f t="shared" si="246"/>
        <v/>
      </c>
      <c r="AH415" s="65" t="str">
        <f t="shared" si="247"/>
        <v/>
      </c>
      <c r="AI415" s="66" t="str">
        <f>IF(AE:AE="","",IF(R415="Refreshment Beverage",AK415*(Rates!J$19/100),ROUND(SUM(AH415*(Rates!$J$8/100)),4)))</f>
        <v/>
      </c>
      <c r="AJ415" s="67" t="str">
        <f t="shared" si="248"/>
        <v/>
      </c>
      <c r="AK415" s="22" t="str">
        <f t="shared" si="249"/>
        <v/>
      </c>
      <c r="AL415" s="62" t="str">
        <f t="shared" si="250"/>
        <v/>
      </c>
      <c r="AM415" s="63" t="str">
        <f>IF(AS415="","",IF(R415="Refreshment Beverage",ROUND(AS415*Rates!K$19,4),ROUND(AO415*(VLOOKUP(VALUE(Q415),Rates!G$4:L$12,3,0)),4)))</f>
        <v/>
      </c>
      <c r="AN415" s="68" t="str">
        <f>IF(AS415="","",IF(R415="Refreshment Beverage",AS415*(Rates!J$19/100),MAX(AM415,AB415)))</f>
        <v/>
      </c>
      <c r="AO415" s="69" t="str">
        <f t="shared" si="251"/>
        <v/>
      </c>
      <c r="AP415" s="69" t="str">
        <f t="shared" si="252"/>
        <v/>
      </c>
      <c r="AQ415" s="70" t="str">
        <f>IF(AS415="","",IF(R415="Refreshment Beverage",ROUND(SUM(VLOOKUP(Q:Q,Rates!G$15:L$19,3,0)*(AS415-Y415-Z415-AA415)),4),ROUND(SUM(Rates!$K$8*AS415),4)))</f>
        <v/>
      </c>
      <c r="AR415" s="66" t="str">
        <f t="shared" si="253"/>
        <v/>
      </c>
      <c r="AS415" s="22" t="str">
        <f t="shared" si="254"/>
        <v/>
      </c>
      <c r="AT415" s="62" t="str">
        <f t="shared" si="255"/>
        <v/>
      </c>
      <c r="AU415" s="63" t="str">
        <f>IF(AX415="","",IF(R415="Refreshment Beverage",ROUND((BA415-Y415-Z415-AA415)*VLOOKUP(VALUE(Q415),Rates!G$15:L$19,3,0),4),ROUND(AW415*(VLOOKUP(VALUE(Q415),Rates!G:L,3,0)),4)))</f>
        <v/>
      </c>
      <c r="AV415" s="68" t="str">
        <f t="shared" si="256"/>
        <v/>
      </c>
      <c r="AW415" s="69" t="str">
        <f t="shared" si="257"/>
        <v/>
      </c>
      <c r="AX415" s="65" t="str">
        <f t="shared" si="258"/>
        <v/>
      </c>
      <c r="AY415" s="70" t="str">
        <f>IF(AX415="","",IF(R415="Refreshment Beverage",ROUND(SUM(AX415*Rates!K$19),4),ROUND(SUM(AX415*(Rates!J$8/100)),4)))</f>
        <v/>
      </c>
      <c r="AZ415" s="67" t="str">
        <f t="shared" si="259"/>
        <v/>
      </c>
      <c r="BA415" s="22" t="str">
        <f t="shared" si="260"/>
        <v/>
      </c>
      <c r="BD415" s="171"/>
      <c r="BE415" s="171"/>
      <c r="BF415" s="171"/>
      <c r="BG415" s="171"/>
    </row>
    <row r="416" spans="11:59" ht="12.75" customHeight="1" x14ac:dyDescent="0.3">
      <c r="K416" s="42" t="str">
        <f t="shared" si="232"/>
        <v/>
      </c>
      <c r="L416" s="55" t="str">
        <f t="shared" si="233"/>
        <v/>
      </c>
      <c r="M416" s="43" t="str">
        <f t="shared" si="234"/>
        <v/>
      </c>
      <c r="N416" s="56" t="str" cm="1">
        <f t="array" ref="N416">IFERROR(IF(_xlfn.SINGLE(B:B)="","",IF(R416="Beer",SUM(LOOKUP(2,1/(Rates!$B$3:$B$5&lt;=W416)/(Rates!$C$3:$C$5&gt;=W416),Rates!$D$3:$D$5)*(X416/100)*W416),IF(R416="Refreshment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56" t="str">
        <f t="shared" si="235"/>
        <v/>
      </c>
      <c r="P416" s="53"/>
      <c r="Q416" s="14" t="str">
        <f t="shared" si="236"/>
        <v/>
      </c>
      <c r="R416" s="57" t="str">
        <f t="shared" si="237"/>
        <v/>
      </c>
      <c r="S416" s="58" t="str">
        <f>IF(B416="","",IF(R416="Refreshment Beverage",VLOOKUP(VALUE(Q416),Rates!G$15:L$19,2,0),VLOOKUP(VALUE(Q416),Rates!G$4:L$12,2,0)))</f>
        <v/>
      </c>
      <c r="T416" s="58" t="str">
        <f t="shared" si="238"/>
        <v/>
      </c>
      <c r="U416" s="58" t="str">
        <f t="shared" si="239"/>
        <v/>
      </c>
      <c r="V416" s="58" t="str">
        <f t="shared" si="240"/>
        <v/>
      </c>
      <c r="W416" s="58" t="str">
        <f t="shared" si="241"/>
        <v/>
      </c>
      <c r="X416" s="59" t="str">
        <f t="shared" si="242"/>
        <v/>
      </c>
      <c r="Y416" s="60" t="str">
        <f>IF(B:B="","",IF(R416="Refreshment Beverage",VLOOKUP(Q416,Rates!G$15:L$19,6,0)*W416,VLOOKUP(Q416,Rates!G$4:L$12,6,0)*W416))</f>
        <v/>
      </c>
      <c r="Z416" s="60" t="str">
        <f t="shared" si="243"/>
        <v/>
      </c>
      <c r="AA416" s="60" t="str">
        <f t="shared" si="231"/>
        <v/>
      </c>
      <c r="AB416" s="61" t="str" cm="1">
        <f t="array" ref="AB416">IF(_xlfn.SINGLE(B:B)="","",IF(R416="Refreshment Beverage","",IF(AND(R416="Beer",Q416=0),SUM(LOOKUP(2,1/(Rates!$B$15:$B$18&lt;=W416)/(Rates!$C$15:$C$18&gt;=W416),Rates!$D$15:$D$18)*W416),VLOOKUP(VALUE(_xlfn.SINGLE(Q:Q)),Rates!A:B,2,0)*W416)))</f>
        <v/>
      </c>
      <c r="AC416" s="61" t="str" cm="1">
        <f t="array" ref="AC416">IF(_xlfn.SINGLE(B:B)="","",IF(R416="Refreshment Beverage","",IF(AND(R416="Beer",Q416=0),SUM(LOOKUP(2,1/(Rates!$B$15:$B$18&lt;=W416)/(Rates!$C$15:$C$18&gt;=W416),Rates!$E$15:$E$18)*W416),VLOOKUP(VALUE(_xlfn.SINGLE(Q:Q)),Rates!A:C,3,0)*W416)))</f>
        <v/>
      </c>
      <c r="AD416" s="168">
        <f>IFERROR(IF(R416="Beer","",IF(OR(Q416=1,Q416=2,Q416=3,Q416=4),VLOOKUP(Q416,Rates!$A$31:$B$34,2,0)*W416,IF(V416=1,VLOOKUP(U416,'REB BEV MIN MKUP'!B:E,4,0),IF(V416&gt;1,VLOOKUP(VALUE(W416),'REB BEV MIN MKUP'!O:Q,3,0),0)))),0)</f>
        <v>0</v>
      </c>
      <c r="AE416" s="62" t="str">
        <f t="shared" si="244"/>
        <v/>
      </c>
      <c r="AF416" s="63" t="str">
        <f t="shared" si="245"/>
        <v/>
      </c>
      <c r="AG416" s="64" t="str">
        <f t="shared" si="246"/>
        <v/>
      </c>
      <c r="AH416" s="65" t="str">
        <f t="shared" si="247"/>
        <v/>
      </c>
      <c r="AI416" s="66" t="str">
        <f>IF(AE:AE="","",IF(R416="Refreshment Beverage",AK416*(Rates!J$19/100),ROUND(SUM(AH416*(Rates!$J$8/100)),4)))</f>
        <v/>
      </c>
      <c r="AJ416" s="67" t="str">
        <f t="shared" si="248"/>
        <v/>
      </c>
      <c r="AK416" s="22" t="str">
        <f t="shared" si="249"/>
        <v/>
      </c>
      <c r="AL416" s="62" t="str">
        <f t="shared" si="250"/>
        <v/>
      </c>
      <c r="AM416" s="63" t="str">
        <f>IF(AS416="","",IF(R416="Refreshment Beverage",ROUND(AS416*Rates!K$19,4),ROUND(AO416*(VLOOKUP(VALUE(Q416),Rates!G$4:L$12,3,0)),4)))</f>
        <v/>
      </c>
      <c r="AN416" s="68" t="str">
        <f>IF(AS416="","",IF(R416="Refreshment Beverage",AS416*(Rates!J$19/100),MAX(AM416,AB416)))</f>
        <v/>
      </c>
      <c r="AO416" s="69" t="str">
        <f t="shared" si="251"/>
        <v/>
      </c>
      <c r="AP416" s="69" t="str">
        <f t="shared" si="252"/>
        <v/>
      </c>
      <c r="AQ416" s="70" t="str">
        <f>IF(AS416="","",IF(R416="Refreshment Beverage",ROUND(SUM(VLOOKUP(Q:Q,Rates!G$15:L$19,3,0)*(AS416-Y416-Z416-AA416)),4),ROUND(SUM(Rates!$K$8*AS416),4)))</f>
        <v/>
      </c>
      <c r="AR416" s="66" t="str">
        <f t="shared" si="253"/>
        <v/>
      </c>
      <c r="AS416" s="22" t="str">
        <f t="shared" si="254"/>
        <v/>
      </c>
      <c r="AT416" s="62" t="str">
        <f t="shared" si="255"/>
        <v/>
      </c>
      <c r="AU416" s="63" t="str">
        <f>IF(AX416="","",IF(R416="Refreshment Beverage",ROUND((BA416-Y416-Z416-AA416)*VLOOKUP(VALUE(Q416),Rates!G$15:L$19,3,0),4),ROUND(AW416*(VLOOKUP(VALUE(Q416),Rates!G:L,3,0)),4)))</f>
        <v/>
      </c>
      <c r="AV416" s="68" t="str">
        <f t="shared" si="256"/>
        <v/>
      </c>
      <c r="AW416" s="69" t="str">
        <f t="shared" si="257"/>
        <v/>
      </c>
      <c r="AX416" s="65" t="str">
        <f t="shared" si="258"/>
        <v/>
      </c>
      <c r="AY416" s="70" t="str">
        <f>IF(AX416="","",IF(R416="Refreshment Beverage",ROUND(SUM(AX416*Rates!K$19),4),ROUND(SUM(AX416*(Rates!J$8/100)),4)))</f>
        <v/>
      </c>
      <c r="AZ416" s="67" t="str">
        <f t="shared" si="259"/>
        <v/>
      </c>
      <c r="BA416" s="22" t="str">
        <f t="shared" si="260"/>
        <v/>
      </c>
      <c r="BD416" s="171"/>
      <c r="BE416" s="171"/>
      <c r="BF416" s="171"/>
      <c r="BG416" s="171"/>
    </row>
    <row r="417" spans="11:59" ht="12.75" customHeight="1" x14ac:dyDescent="0.3">
      <c r="K417" s="42" t="str">
        <f t="shared" si="232"/>
        <v/>
      </c>
      <c r="L417" s="55" t="str">
        <f t="shared" si="233"/>
        <v/>
      </c>
      <c r="M417" s="43" t="str">
        <f t="shared" si="234"/>
        <v/>
      </c>
      <c r="N417" s="56" t="str" cm="1">
        <f t="array" ref="N417">IFERROR(IF(_xlfn.SINGLE(B:B)="","",IF(R417="Beer",SUM(LOOKUP(2,1/(Rates!$B$3:$B$5&lt;=W417)/(Rates!$C$3:$C$5&gt;=W417),Rates!$D$3:$D$5)*(X417/100)*W417),IF(R417="Refreshment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56" t="str">
        <f t="shared" si="235"/>
        <v/>
      </c>
      <c r="P417" s="53"/>
      <c r="Q417" s="14" t="str">
        <f t="shared" si="236"/>
        <v/>
      </c>
      <c r="R417" s="57" t="str">
        <f t="shared" si="237"/>
        <v/>
      </c>
      <c r="S417" s="58" t="str">
        <f>IF(B417="","",IF(R417="Refreshment Beverage",VLOOKUP(VALUE(Q417),Rates!G$15:L$19,2,0),VLOOKUP(VALUE(Q417),Rates!G$4:L$12,2,0)))</f>
        <v/>
      </c>
      <c r="T417" s="58" t="str">
        <f t="shared" si="238"/>
        <v/>
      </c>
      <c r="U417" s="58" t="str">
        <f t="shared" si="239"/>
        <v/>
      </c>
      <c r="V417" s="58" t="str">
        <f t="shared" si="240"/>
        <v/>
      </c>
      <c r="W417" s="58" t="str">
        <f t="shared" si="241"/>
        <v/>
      </c>
      <c r="X417" s="59" t="str">
        <f t="shared" si="242"/>
        <v/>
      </c>
      <c r="Y417" s="60" t="str">
        <f>IF(B:B="","",IF(R417="Refreshment Beverage",VLOOKUP(Q417,Rates!G$15:L$19,6,0)*W417,VLOOKUP(Q417,Rates!G$4:L$12,6,0)*W417))</f>
        <v/>
      </c>
      <c r="Z417" s="60" t="str">
        <f t="shared" si="243"/>
        <v/>
      </c>
      <c r="AA417" s="60" t="str">
        <f t="shared" si="231"/>
        <v/>
      </c>
      <c r="AB417" s="61" t="str" cm="1">
        <f t="array" ref="AB417">IF(_xlfn.SINGLE(B:B)="","",IF(R417="Refreshment Beverage","",IF(AND(R417="Beer",Q417=0),SUM(LOOKUP(2,1/(Rates!$B$15:$B$18&lt;=W417)/(Rates!$C$15:$C$18&gt;=W417),Rates!$D$15:$D$18)*W417),VLOOKUP(VALUE(_xlfn.SINGLE(Q:Q)),Rates!A:B,2,0)*W417)))</f>
        <v/>
      </c>
      <c r="AC417" s="61" t="str" cm="1">
        <f t="array" ref="AC417">IF(_xlfn.SINGLE(B:B)="","",IF(R417="Refreshment Beverage","",IF(AND(R417="Beer",Q417=0),SUM(LOOKUP(2,1/(Rates!$B$15:$B$18&lt;=W417)/(Rates!$C$15:$C$18&gt;=W417),Rates!$E$15:$E$18)*W417),VLOOKUP(VALUE(_xlfn.SINGLE(Q:Q)),Rates!A:C,3,0)*W417)))</f>
        <v/>
      </c>
      <c r="AD417" s="168">
        <f>IFERROR(IF(R417="Beer","",IF(OR(Q417=1,Q417=2,Q417=3,Q417=4),VLOOKUP(Q417,Rates!$A$31:$B$34,2,0)*W417,IF(V417=1,VLOOKUP(U417,'REB BEV MIN MKUP'!B:E,4,0),IF(V417&gt;1,VLOOKUP(VALUE(W417),'REB BEV MIN MKUP'!O:Q,3,0),0)))),0)</f>
        <v>0</v>
      </c>
      <c r="AE417" s="62" t="str">
        <f t="shared" si="244"/>
        <v/>
      </c>
      <c r="AF417" s="63" t="str">
        <f t="shared" si="245"/>
        <v/>
      </c>
      <c r="AG417" s="64" t="str">
        <f t="shared" si="246"/>
        <v/>
      </c>
      <c r="AH417" s="65" t="str">
        <f t="shared" si="247"/>
        <v/>
      </c>
      <c r="AI417" s="66" t="str">
        <f>IF(AE:AE="","",IF(R417="Refreshment Beverage",AK417*(Rates!J$19/100),ROUND(SUM(AH417*(Rates!$J$8/100)),4)))</f>
        <v/>
      </c>
      <c r="AJ417" s="67" t="str">
        <f t="shared" si="248"/>
        <v/>
      </c>
      <c r="AK417" s="22" t="str">
        <f t="shared" si="249"/>
        <v/>
      </c>
      <c r="AL417" s="62" t="str">
        <f t="shared" si="250"/>
        <v/>
      </c>
      <c r="AM417" s="63" t="str">
        <f>IF(AS417="","",IF(R417="Refreshment Beverage",ROUND(AS417*Rates!K$19,4),ROUND(AO417*(VLOOKUP(VALUE(Q417),Rates!G$4:L$12,3,0)),4)))</f>
        <v/>
      </c>
      <c r="AN417" s="68" t="str">
        <f>IF(AS417="","",IF(R417="Refreshment Beverage",AS417*(Rates!J$19/100),MAX(AM417,AB417)))</f>
        <v/>
      </c>
      <c r="AO417" s="69" t="str">
        <f t="shared" si="251"/>
        <v/>
      </c>
      <c r="AP417" s="69" t="str">
        <f t="shared" si="252"/>
        <v/>
      </c>
      <c r="AQ417" s="70" t="str">
        <f>IF(AS417="","",IF(R417="Refreshment Beverage",ROUND(SUM(VLOOKUP(Q:Q,Rates!G$15:L$19,3,0)*(AS417-Y417-Z417-AA417)),4),ROUND(SUM(Rates!$K$8*AS417),4)))</f>
        <v/>
      </c>
      <c r="AR417" s="66" t="str">
        <f t="shared" si="253"/>
        <v/>
      </c>
      <c r="AS417" s="22" t="str">
        <f t="shared" si="254"/>
        <v/>
      </c>
      <c r="AT417" s="62" t="str">
        <f t="shared" si="255"/>
        <v/>
      </c>
      <c r="AU417" s="63" t="str">
        <f>IF(AX417="","",IF(R417="Refreshment Beverage",ROUND((BA417-Y417-Z417-AA417)*VLOOKUP(VALUE(Q417),Rates!G$15:L$19,3,0),4),ROUND(AW417*(VLOOKUP(VALUE(Q417),Rates!G:L,3,0)),4)))</f>
        <v/>
      </c>
      <c r="AV417" s="68" t="str">
        <f t="shared" si="256"/>
        <v/>
      </c>
      <c r="AW417" s="69" t="str">
        <f t="shared" si="257"/>
        <v/>
      </c>
      <c r="AX417" s="65" t="str">
        <f t="shared" si="258"/>
        <v/>
      </c>
      <c r="AY417" s="70" t="str">
        <f>IF(AX417="","",IF(R417="Refreshment Beverage",ROUND(SUM(AX417*Rates!K$19),4),ROUND(SUM(AX417*(Rates!J$8/100)),4)))</f>
        <v/>
      </c>
      <c r="AZ417" s="67" t="str">
        <f t="shared" si="259"/>
        <v/>
      </c>
      <c r="BA417" s="22" t="str">
        <f t="shared" si="260"/>
        <v/>
      </c>
      <c r="BD417" s="171"/>
      <c r="BE417" s="171"/>
      <c r="BF417" s="171"/>
      <c r="BG417" s="171"/>
    </row>
    <row r="418" spans="11:59" ht="12.75" customHeight="1" x14ac:dyDescent="0.3">
      <c r="K418" s="42" t="str">
        <f t="shared" si="232"/>
        <v/>
      </c>
      <c r="L418" s="55" t="str">
        <f t="shared" si="233"/>
        <v/>
      </c>
      <c r="M418" s="43" t="str">
        <f t="shared" si="234"/>
        <v/>
      </c>
      <c r="N418" s="56" t="str" cm="1">
        <f t="array" ref="N418">IFERROR(IF(_xlfn.SINGLE(B:B)="","",IF(R418="Beer",SUM(LOOKUP(2,1/(Rates!$B$3:$B$5&lt;=W418)/(Rates!$C$3:$C$5&gt;=W418),Rates!$D$3:$D$5)*(X418/100)*W418),IF(R418="Refreshment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56" t="str">
        <f t="shared" si="235"/>
        <v/>
      </c>
      <c r="P418" s="53"/>
      <c r="Q418" s="14" t="str">
        <f t="shared" si="236"/>
        <v/>
      </c>
      <c r="R418" s="57" t="str">
        <f t="shared" si="237"/>
        <v/>
      </c>
      <c r="S418" s="58" t="str">
        <f>IF(B418="","",IF(R418="Refreshment Beverage",VLOOKUP(VALUE(Q418),Rates!G$15:L$19,2,0),VLOOKUP(VALUE(Q418),Rates!G$4:L$12,2,0)))</f>
        <v/>
      </c>
      <c r="T418" s="58" t="str">
        <f t="shared" si="238"/>
        <v/>
      </c>
      <c r="U418" s="58" t="str">
        <f t="shared" si="239"/>
        <v/>
      </c>
      <c r="V418" s="58" t="str">
        <f t="shared" si="240"/>
        <v/>
      </c>
      <c r="W418" s="58" t="str">
        <f t="shared" si="241"/>
        <v/>
      </c>
      <c r="X418" s="59" t="str">
        <f t="shared" si="242"/>
        <v/>
      </c>
      <c r="Y418" s="60" t="str">
        <f>IF(B:B="","",IF(R418="Refreshment Beverage",VLOOKUP(Q418,Rates!G$15:L$19,6,0)*W418,VLOOKUP(Q418,Rates!G$4:L$12,6,0)*W418))</f>
        <v/>
      </c>
      <c r="Z418" s="60" t="str">
        <f t="shared" si="243"/>
        <v/>
      </c>
      <c r="AA418" s="60" t="str">
        <f t="shared" si="231"/>
        <v/>
      </c>
      <c r="AB418" s="61" t="str" cm="1">
        <f t="array" ref="AB418">IF(_xlfn.SINGLE(B:B)="","",IF(R418="Refreshment Beverage","",IF(AND(R418="Beer",Q418=0),SUM(LOOKUP(2,1/(Rates!$B$15:$B$18&lt;=W418)/(Rates!$C$15:$C$18&gt;=W418),Rates!$D$15:$D$18)*W418),VLOOKUP(VALUE(_xlfn.SINGLE(Q:Q)),Rates!A:B,2,0)*W418)))</f>
        <v/>
      </c>
      <c r="AC418" s="61" t="str" cm="1">
        <f t="array" ref="AC418">IF(_xlfn.SINGLE(B:B)="","",IF(R418="Refreshment Beverage","",IF(AND(R418="Beer",Q418=0),SUM(LOOKUP(2,1/(Rates!$B$15:$B$18&lt;=W418)/(Rates!$C$15:$C$18&gt;=W418),Rates!$E$15:$E$18)*W418),VLOOKUP(VALUE(_xlfn.SINGLE(Q:Q)),Rates!A:C,3,0)*W418)))</f>
        <v/>
      </c>
      <c r="AD418" s="168">
        <f>IFERROR(IF(R418="Beer","",IF(OR(Q418=1,Q418=2,Q418=3,Q418=4),VLOOKUP(Q418,Rates!$A$31:$B$34,2,0)*W418,IF(V418=1,VLOOKUP(U418,'REB BEV MIN MKUP'!B:E,4,0),IF(V418&gt;1,VLOOKUP(VALUE(W418),'REB BEV MIN MKUP'!O:Q,3,0),0)))),0)</f>
        <v>0</v>
      </c>
      <c r="AE418" s="62" t="str">
        <f t="shared" si="244"/>
        <v/>
      </c>
      <c r="AF418" s="63" t="str">
        <f t="shared" si="245"/>
        <v/>
      </c>
      <c r="AG418" s="64" t="str">
        <f t="shared" si="246"/>
        <v/>
      </c>
      <c r="AH418" s="65" t="str">
        <f t="shared" si="247"/>
        <v/>
      </c>
      <c r="AI418" s="66" t="str">
        <f>IF(AE:AE="","",IF(R418="Refreshment Beverage",AK418*(Rates!J$19/100),ROUND(SUM(AH418*(Rates!$J$8/100)),4)))</f>
        <v/>
      </c>
      <c r="AJ418" s="67" t="str">
        <f t="shared" si="248"/>
        <v/>
      </c>
      <c r="AK418" s="22" t="str">
        <f t="shared" si="249"/>
        <v/>
      </c>
      <c r="AL418" s="62" t="str">
        <f t="shared" si="250"/>
        <v/>
      </c>
      <c r="AM418" s="63" t="str">
        <f>IF(AS418="","",IF(R418="Refreshment Beverage",ROUND(AS418*Rates!K$19,4),ROUND(AO418*(VLOOKUP(VALUE(Q418),Rates!G$4:L$12,3,0)),4)))</f>
        <v/>
      </c>
      <c r="AN418" s="68" t="str">
        <f>IF(AS418="","",IF(R418="Refreshment Beverage",AS418*(Rates!J$19/100),MAX(AM418,AB418)))</f>
        <v/>
      </c>
      <c r="AO418" s="69" t="str">
        <f t="shared" si="251"/>
        <v/>
      </c>
      <c r="AP418" s="69" t="str">
        <f t="shared" si="252"/>
        <v/>
      </c>
      <c r="AQ418" s="70" t="str">
        <f>IF(AS418="","",IF(R418="Refreshment Beverage",ROUND(SUM(VLOOKUP(Q:Q,Rates!G$15:L$19,3,0)*(AS418-Y418-Z418-AA418)),4),ROUND(SUM(Rates!$K$8*AS418),4)))</f>
        <v/>
      </c>
      <c r="AR418" s="66" t="str">
        <f t="shared" si="253"/>
        <v/>
      </c>
      <c r="AS418" s="22" t="str">
        <f t="shared" si="254"/>
        <v/>
      </c>
      <c r="AT418" s="62" t="str">
        <f t="shared" si="255"/>
        <v/>
      </c>
      <c r="AU418" s="63" t="str">
        <f>IF(AX418="","",IF(R418="Refreshment Beverage",ROUND((BA418-Y418-Z418-AA418)*VLOOKUP(VALUE(Q418),Rates!G$15:L$19,3,0),4),ROUND(AW418*(VLOOKUP(VALUE(Q418),Rates!G:L,3,0)),4)))</f>
        <v/>
      </c>
      <c r="AV418" s="68" t="str">
        <f t="shared" si="256"/>
        <v/>
      </c>
      <c r="AW418" s="69" t="str">
        <f t="shared" si="257"/>
        <v/>
      </c>
      <c r="AX418" s="65" t="str">
        <f t="shared" si="258"/>
        <v/>
      </c>
      <c r="AY418" s="70" t="str">
        <f>IF(AX418="","",IF(R418="Refreshment Beverage",ROUND(SUM(AX418*Rates!K$19),4),ROUND(SUM(AX418*(Rates!J$8/100)),4)))</f>
        <v/>
      </c>
      <c r="AZ418" s="67" t="str">
        <f t="shared" si="259"/>
        <v/>
      </c>
      <c r="BA418" s="22" t="str">
        <f t="shared" si="260"/>
        <v/>
      </c>
      <c r="BD418" s="171"/>
      <c r="BE418" s="171"/>
      <c r="BF418" s="171"/>
      <c r="BG418" s="171"/>
    </row>
    <row r="419" spans="11:59" ht="12.75" customHeight="1" x14ac:dyDescent="0.3">
      <c r="K419" s="42" t="str">
        <f t="shared" si="232"/>
        <v/>
      </c>
      <c r="L419" s="55" t="str">
        <f t="shared" si="233"/>
        <v/>
      </c>
      <c r="M419" s="43" t="str">
        <f t="shared" si="234"/>
        <v/>
      </c>
      <c r="N419" s="56" t="str" cm="1">
        <f t="array" ref="N419">IFERROR(IF(_xlfn.SINGLE(B:B)="","",IF(R419="Beer",SUM(LOOKUP(2,1/(Rates!$B$3:$B$5&lt;=W419)/(Rates!$C$3:$C$5&gt;=W419),Rates!$D$3:$D$5)*(X419/100)*W419),IF(R419="Refreshment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56" t="str">
        <f t="shared" si="235"/>
        <v/>
      </c>
      <c r="P419" s="53"/>
      <c r="Q419" s="14" t="str">
        <f t="shared" si="236"/>
        <v/>
      </c>
      <c r="R419" s="57" t="str">
        <f t="shared" si="237"/>
        <v/>
      </c>
      <c r="S419" s="58" t="str">
        <f>IF(B419="","",IF(R419="Refreshment Beverage",VLOOKUP(VALUE(Q419),Rates!G$15:L$19,2,0),VLOOKUP(VALUE(Q419),Rates!G$4:L$12,2,0)))</f>
        <v/>
      </c>
      <c r="T419" s="58" t="str">
        <f t="shared" si="238"/>
        <v/>
      </c>
      <c r="U419" s="58" t="str">
        <f t="shared" si="239"/>
        <v/>
      </c>
      <c r="V419" s="58" t="str">
        <f t="shared" si="240"/>
        <v/>
      </c>
      <c r="W419" s="58" t="str">
        <f t="shared" si="241"/>
        <v/>
      </c>
      <c r="X419" s="59" t="str">
        <f t="shared" si="242"/>
        <v/>
      </c>
      <c r="Y419" s="60" t="str">
        <f>IF(B:B="","",IF(R419="Refreshment Beverage",VLOOKUP(Q419,Rates!G$15:L$19,6,0)*W419,VLOOKUP(Q419,Rates!G$4:L$12,6,0)*W419))</f>
        <v/>
      </c>
      <c r="Z419" s="60" t="str">
        <f t="shared" si="243"/>
        <v/>
      </c>
      <c r="AA419" s="60" t="str">
        <f t="shared" si="231"/>
        <v/>
      </c>
      <c r="AB419" s="61" t="str" cm="1">
        <f t="array" ref="AB419">IF(_xlfn.SINGLE(B:B)="","",IF(R419="Refreshment Beverage","",IF(AND(R419="Beer",Q419=0),SUM(LOOKUP(2,1/(Rates!$B$15:$B$18&lt;=W419)/(Rates!$C$15:$C$18&gt;=W419),Rates!$D$15:$D$18)*W419),VLOOKUP(VALUE(_xlfn.SINGLE(Q:Q)),Rates!A:B,2,0)*W419)))</f>
        <v/>
      </c>
      <c r="AC419" s="61" t="str" cm="1">
        <f t="array" ref="AC419">IF(_xlfn.SINGLE(B:B)="","",IF(R419="Refreshment Beverage","",IF(AND(R419="Beer",Q419=0),SUM(LOOKUP(2,1/(Rates!$B$15:$B$18&lt;=W419)/(Rates!$C$15:$C$18&gt;=W419),Rates!$E$15:$E$18)*W419),VLOOKUP(VALUE(_xlfn.SINGLE(Q:Q)),Rates!A:C,3,0)*W419)))</f>
        <v/>
      </c>
      <c r="AD419" s="168">
        <f>IFERROR(IF(R419="Beer","",IF(OR(Q419=1,Q419=2,Q419=3,Q419=4),VLOOKUP(Q419,Rates!$A$31:$B$34,2,0)*W419,IF(V419=1,VLOOKUP(U419,'REB BEV MIN MKUP'!B:E,4,0),IF(V419&gt;1,VLOOKUP(VALUE(W419),'REB BEV MIN MKUP'!O:Q,3,0),0)))),0)</f>
        <v>0</v>
      </c>
      <c r="AE419" s="62" t="str">
        <f t="shared" si="244"/>
        <v/>
      </c>
      <c r="AF419" s="63" t="str">
        <f t="shared" si="245"/>
        <v/>
      </c>
      <c r="AG419" s="64" t="str">
        <f t="shared" si="246"/>
        <v/>
      </c>
      <c r="AH419" s="65" t="str">
        <f t="shared" si="247"/>
        <v/>
      </c>
      <c r="AI419" s="66" t="str">
        <f>IF(AE:AE="","",IF(R419="Refreshment Beverage",AK419*(Rates!J$19/100),ROUND(SUM(AH419*(Rates!$J$8/100)),4)))</f>
        <v/>
      </c>
      <c r="AJ419" s="67" t="str">
        <f t="shared" si="248"/>
        <v/>
      </c>
      <c r="AK419" s="22" t="str">
        <f t="shared" si="249"/>
        <v/>
      </c>
      <c r="AL419" s="62" t="str">
        <f t="shared" si="250"/>
        <v/>
      </c>
      <c r="AM419" s="63" t="str">
        <f>IF(AS419="","",IF(R419="Refreshment Beverage",ROUND(AS419*Rates!K$19,4),ROUND(AO419*(VLOOKUP(VALUE(Q419),Rates!G$4:L$12,3,0)),4)))</f>
        <v/>
      </c>
      <c r="AN419" s="68" t="str">
        <f>IF(AS419="","",IF(R419="Refreshment Beverage",AS419*(Rates!J$19/100),MAX(AM419,AB419)))</f>
        <v/>
      </c>
      <c r="AO419" s="69" t="str">
        <f t="shared" si="251"/>
        <v/>
      </c>
      <c r="AP419" s="69" t="str">
        <f t="shared" si="252"/>
        <v/>
      </c>
      <c r="AQ419" s="70" t="str">
        <f>IF(AS419="","",IF(R419="Refreshment Beverage",ROUND(SUM(VLOOKUP(Q:Q,Rates!G$15:L$19,3,0)*(AS419-Y419-Z419-AA419)),4),ROUND(SUM(Rates!$K$8*AS419),4)))</f>
        <v/>
      </c>
      <c r="AR419" s="66" t="str">
        <f t="shared" si="253"/>
        <v/>
      </c>
      <c r="AS419" s="22" t="str">
        <f t="shared" si="254"/>
        <v/>
      </c>
      <c r="AT419" s="62" t="str">
        <f t="shared" si="255"/>
        <v/>
      </c>
      <c r="AU419" s="63" t="str">
        <f>IF(AX419="","",IF(R419="Refreshment Beverage",ROUND((BA419-Y419-Z419-AA419)*VLOOKUP(VALUE(Q419),Rates!G$15:L$19,3,0),4),ROUND(AW419*(VLOOKUP(VALUE(Q419),Rates!G:L,3,0)),4)))</f>
        <v/>
      </c>
      <c r="AV419" s="68" t="str">
        <f t="shared" si="256"/>
        <v/>
      </c>
      <c r="AW419" s="69" t="str">
        <f t="shared" si="257"/>
        <v/>
      </c>
      <c r="AX419" s="65" t="str">
        <f t="shared" si="258"/>
        <v/>
      </c>
      <c r="AY419" s="70" t="str">
        <f>IF(AX419="","",IF(R419="Refreshment Beverage",ROUND(SUM(AX419*Rates!K$19),4),ROUND(SUM(AX419*(Rates!J$8/100)),4)))</f>
        <v/>
      </c>
      <c r="AZ419" s="67" t="str">
        <f t="shared" si="259"/>
        <v/>
      </c>
      <c r="BA419" s="22" t="str">
        <f t="shared" si="260"/>
        <v/>
      </c>
      <c r="BD419" s="171"/>
      <c r="BE419" s="171"/>
      <c r="BF419" s="171"/>
      <c r="BG419" s="171"/>
    </row>
    <row r="420" spans="11:59" ht="12.75" customHeight="1" x14ac:dyDescent="0.3">
      <c r="K420" s="42" t="str">
        <f t="shared" si="232"/>
        <v/>
      </c>
      <c r="L420" s="55" t="str">
        <f t="shared" si="233"/>
        <v/>
      </c>
      <c r="M420" s="43" t="str">
        <f t="shared" si="234"/>
        <v/>
      </c>
      <c r="N420" s="56" t="str" cm="1">
        <f t="array" ref="N420">IFERROR(IF(_xlfn.SINGLE(B:B)="","",IF(R420="Beer",SUM(LOOKUP(2,1/(Rates!$B$3:$B$5&lt;=W420)/(Rates!$C$3:$C$5&gt;=W420),Rates!$D$3:$D$5)*(X420/100)*W420),IF(R420="Refreshment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56" t="str">
        <f t="shared" si="235"/>
        <v/>
      </c>
      <c r="P420" s="53"/>
      <c r="Q420" s="14" t="str">
        <f t="shared" si="236"/>
        <v/>
      </c>
      <c r="R420" s="57" t="str">
        <f t="shared" si="237"/>
        <v/>
      </c>
      <c r="S420" s="58" t="str">
        <f>IF(B420="","",IF(R420="Refreshment Beverage",VLOOKUP(VALUE(Q420),Rates!G$15:L$19,2,0),VLOOKUP(VALUE(Q420),Rates!G$4:L$12,2,0)))</f>
        <v/>
      </c>
      <c r="T420" s="58" t="str">
        <f t="shared" si="238"/>
        <v/>
      </c>
      <c r="U420" s="58" t="str">
        <f t="shared" si="239"/>
        <v/>
      </c>
      <c r="V420" s="58" t="str">
        <f t="shared" si="240"/>
        <v/>
      </c>
      <c r="W420" s="58" t="str">
        <f t="shared" si="241"/>
        <v/>
      </c>
      <c r="X420" s="59" t="str">
        <f t="shared" si="242"/>
        <v/>
      </c>
      <c r="Y420" s="60" t="str">
        <f>IF(B:B="","",IF(R420="Refreshment Beverage",VLOOKUP(Q420,Rates!G$15:L$19,6,0)*W420,VLOOKUP(Q420,Rates!G$4:L$12,6,0)*W420))</f>
        <v/>
      </c>
      <c r="Z420" s="60" t="str">
        <f t="shared" si="243"/>
        <v/>
      </c>
      <c r="AA420" s="60" t="str">
        <f t="shared" si="231"/>
        <v/>
      </c>
      <c r="AB420" s="61" t="str" cm="1">
        <f t="array" ref="AB420">IF(_xlfn.SINGLE(B:B)="","",IF(R420="Refreshment Beverage","",IF(AND(R420="Beer",Q420=0),SUM(LOOKUP(2,1/(Rates!$B$15:$B$18&lt;=W420)/(Rates!$C$15:$C$18&gt;=W420),Rates!$D$15:$D$18)*W420),VLOOKUP(VALUE(_xlfn.SINGLE(Q:Q)),Rates!A:B,2,0)*W420)))</f>
        <v/>
      </c>
      <c r="AC420" s="61" t="str" cm="1">
        <f t="array" ref="AC420">IF(_xlfn.SINGLE(B:B)="","",IF(R420="Refreshment Beverage","",IF(AND(R420="Beer",Q420=0),SUM(LOOKUP(2,1/(Rates!$B$15:$B$18&lt;=W420)/(Rates!$C$15:$C$18&gt;=W420),Rates!$E$15:$E$18)*W420),VLOOKUP(VALUE(_xlfn.SINGLE(Q:Q)),Rates!A:C,3,0)*W420)))</f>
        <v/>
      </c>
      <c r="AD420" s="168">
        <f>IFERROR(IF(R420="Beer","",IF(OR(Q420=1,Q420=2,Q420=3,Q420=4),VLOOKUP(Q420,Rates!$A$31:$B$34,2,0)*W420,IF(V420=1,VLOOKUP(U420,'REB BEV MIN MKUP'!B:E,4,0),IF(V420&gt;1,VLOOKUP(VALUE(W420),'REB BEV MIN MKUP'!O:Q,3,0),0)))),0)</f>
        <v>0</v>
      </c>
      <c r="AE420" s="62" t="str">
        <f t="shared" si="244"/>
        <v/>
      </c>
      <c r="AF420" s="63" t="str">
        <f t="shared" si="245"/>
        <v/>
      </c>
      <c r="AG420" s="64" t="str">
        <f t="shared" si="246"/>
        <v/>
      </c>
      <c r="AH420" s="65" t="str">
        <f t="shared" si="247"/>
        <v/>
      </c>
      <c r="AI420" s="66" t="str">
        <f>IF(AE:AE="","",IF(R420="Refreshment Beverage",AK420*(Rates!J$19/100),ROUND(SUM(AH420*(Rates!$J$8/100)),4)))</f>
        <v/>
      </c>
      <c r="AJ420" s="67" t="str">
        <f t="shared" si="248"/>
        <v/>
      </c>
      <c r="AK420" s="22" t="str">
        <f t="shared" si="249"/>
        <v/>
      </c>
      <c r="AL420" s="62" t="str">
        <f t="shared" si="250"/>
        <v/>
      </c>
      <c r="AM420" s="63" t="str">
        <f>IF(AS420="","",IF(R420="Refreshment Beverage",ROUND(AS420*Rates!K$19,4),ROUND(AO420*(VLOOKUP(VALUE(Q420),Rates!G$4:L$12,3,0)),4)))</f>
        <v/>
      </c>
      <c r="AN420" s="68" t="str">
        <f>IF(AS420="","",IF(R420="Refreshment Beverage",AS420*(Rates!J$19/100),MAX(AM420,AB420)))</f>
        <v/>
      </c>
      <c r="AO420" s="69" t="str">
        <f t="shared" si="251"/>
        <v/>
      </c>
      <c r="AP420" s="69" t="str">
        <f t="shared" si="252"/>
        <v/>
      </c>
      <c r="AQ420" s="70" t="str">
        <f>IF(AS420="","",IF(R420="Refreshment Beverage",ROUND(SUM(VLOOKUP(Q:Q,Rates!G$15:L$19,3,0)*(AS420-Y420-Z420-AA420)),4),ROUND(SUM(Rates!$K$8*AS420),4)))</f>
        <v/>
      </c>
      <c r="AR420" s="66" t="str">
        <f t="shared" si="253"/>
        <v/>
      </c>
      <c r="AS420" s="22" t="str">
        <f t="shared" si="254"/>
        <v/>
      </c>
      <c r="AT420" s="62" t="str">
        <f t="shared" si="255"/>
        <v/>
      </c>
      <c r="AU420" s="63" t="str">
        <f>IF(AX420="","",IF(R420="Refreshment Beverage",ROUND((BA420-Y420-Z420-AA420)*VLOOKUP(VALUE(Q420),Rates!G$15:L$19,3,0),4),ROUND(AW420*(VLOOKUP(VALUE(Q420),Rates!G:L,3,0)),4)))</f>
        <v/>
      </c>
      <c r="AV420" s="68" t="str">
        <f t="shared" si="256"/>
        <v/>
      </c>
      <c r="AW420" s="69" t="str">
        <f t="shared" si="257"/>
        <v/>
      </c>
      <c r="AX420" s="65" t="str">
        <f t="shared" si="258"/>
        <v/>
      </c>
      <c r="AY420" s="70" t="str">
        <f>IF(AX420="","",IF(R420="Refreshment Beverage",ROUND(SUM(AX420*Rates!K$19),4),ROUND(SUM(AX420*(Rates!J$8/100)),4)))</f>
        <v/>
      </c>
      <c r="AZ420" s="67" t="str">
        <f t="shared" si="259"/>
        <v/>
      </c>
      <c r="BA420" s="22" t="str">
        <f t="shared" si="260"/>
        <v/>
      </c>
      <c r="BD420" s="171"/>
      <c r="BE420" s="171"/>
      <c r="BF420" s="171"/>
      <c r="BG420" s="171"/>
    </row>
    <row r="421" spans="11:59" ht="12.75" customHeight="1" x14ac:dyDescent="0.3">
      <c r="K421" s="42" t="str">
        <f t="shared" si="232"/>
        <v/>
      </c>
      <c r="L421" s="55" t="str">
        <f t="shared" si="233"/>
        <v/>
      </c>
      <c r="M421" s="43" t="str">
        <f t="shared" si="234"/>
        <v/>
      </c>
      <c r="N421" s="56" t="str" cm="1">
        <f t="array" ref="N421">IFERROR(IF(_xlfn.SINGLE(B:B)="","",IF(R421="Beer",SUM(LOOKUP(2,1/(Rates!$B$3:$B$5&lt;=W421)/(Rates!$C$3:$C$5&gt;=W421),Rates!$D$3:$D$5)*(X421/100)*W421),IF(R421="Refreshment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56" t="str">
        <f t="shared" si="235"/>
        <v/>
      </c>
      <c r="P421" s="53"/>
      <c r="Q421" s="14" t="str">
        <f t="shared" si="236"/>
        <v/>
      </c>
      <c r="R421" s="57" t="str">
        <f t="shared" si="237"/>
        <v/>
      </c>
      <c r="S421" s="58" t="str">
        <f>IF(B421="","",IF(R421="Refreshment Beverage",VLOOKUP(VALUE(Q421),Rates!G$15:L$19,2,0),VLOOKUP(VALUE(Q421),Rates!G$4:L$12,2,0)))</f>
        <v/>
      </c>
      <c r="T421" s="58" t="str">
        <f t="shared" si="238"/>
        <v/>
      </c>
      <c r="U421" s="58" t="str">
        <f t="shared" si="239"/>
        <v/>
      </c>
      <c r="V421" s="58" t="str">
        <f t="shared" si="240"/>
        <v/>
      </c>
      <c r="W421" s="58" t="str">
        <f t="shared" si="241"/>
        <v/>
      </c>
      <c r="X421" s="59" t="str">
        <f t="shared" si="242"/>
        <v/>
      </c>
      <c r="Y421" s="60" t="str">
        <f>IF(B:B="","",IF(R421="Refreshment Beverage",VLOOKUP(Q421,Rates!G$15:L$19,6,0)*W421,VLOOKUP(Q421,Rates!G$4:L$12,6,0)*W421))</f>
        <v/>
      </c>
      <c r="Z421" s="60" t="str">
        <f t="shared" si="243"/>
        <v/>
      </c>
      <c r="AA421" s="60" t="str">
        <f t="shared" si="231"/>
        <v/>
      </c>
      <c r="AB421" s="61" t="str" cm="1">
        <f t="array" ref="AB421">IF(_xlfn.SINGLE(B:B)="","",IF(R421="Refreshment Beverage","",IF(AND(R421="Beer",Q421=0),SUM(LOOKUP(2,1/(Rates!$B$15:$B$18&lt;=W421)/(Rates!$C$15:$C$18&gt;=W421),Rates!$D$15:$D$18)*W421),VLOOKUP(VALUE(_xlfn.SINGLE(Q:Q)),Rates!A:B,2,0)*W421)))</f>
        <v/>
      </c>
      <c r="AC421" s="61" t="str" cm="1">
        <f t="array" ref="AC421">IF(_xlfn.SINGLE(B:B)="","",IF(R421="Refreshment Beverage","",IF(AND(R421="Beer",Q421=0),SUM(LOOKUP(2,1/(Rates!$B$15:$B$18&lt;=W421)/(Rates!$C$15:$C$18&gt;=W421),Rates!$E$15:$E$18)*W421),VLOOKUP(VALUE(_xlfn.SINGLE(Q:Q)),Rates!A:C,3,0)*W421)))</f>
        <v/>
      </c>
      <c r="AD421" s="168">
        <f>IFERROR(IF(R421="Beer","",IF(OR(Q421=1,Q421=2,Q421=3,Q421=4),VLOOKUP(Q421,Rates!$A$31:$B$34,2,0)*W421,IF(V421=1,VLOOKUP(U421,'REB BEV MIN MKUP'!B:E,4,0),IF(V421&gt;1,VLOOKUP(VALUE(W421),'REB BEV MIN MKUP'!O:Q,3,0),0)))),0)</f>
        <v>0</v>
      </c>
      <c r="AE421" s="62" t="str">
        <f t="shared" si="244"/>
        <v/>
      </c>
      <c r="AF421" s="63" t="str">
        <f t="shared" si="245"/>
        <v/>
      </c>
      <c r="AG421" s="64" t="str">
        <f t="shared" si="246"/>
        <v/>
      </c>
      <c r="AH421" s="65" t="str">
        <f t="shared" si="247"/>
        <v/>
      </c>
      <c r="AI421" s="66" t="str">
        <f>IF(AE:AE="","",IF(R421="Refreshment Beverage",AK421*(Rates!J$19/100),ROUND(SUM(AH421*(Rates!$J$8/100)),4)))</f>
        <v/>
      </c>
      <c r="AJ421" s="67" t="str">
        <f t="shared" si="248"/>
        <v/>
      </c>
      <c r="AK421" s="22" t="str">
        <f t="shared" si="249"/>
        <v/>
      </c>
      <c r="AL421" s="62" t="str">
        <f t="shared" si="250"/>
        <v/>
      </c>
      <c r="AM421" s="63" t="str">
        <f>IF(AS421="","",IF(R421="Refreshment Beverage",ROUND(AS421*Rates!K$19,4),ROUND(AO421*(VLOOKUP(VALUE(Q421),Rates!G$4:L$12,3,0)),4)))</f>
        <v/>
      </c>
      <c r="AN421" s="68" t="str">
        <f>IF(AS421="","",IF(R421="Refreshment Beverage",AS421*(Rates!J$19/100),MAX(AM421,AB421)))</f>
        <v/>
      </c>
      <c r="AO421" s="69" t="str">
        <f t="shared" si="251"/>
        <v/>
      </c>
      <c r="AP421" s="69" t="str">
        <f t="shared" si="252"/>
        <v/>
      </c>
      <c r="AQ421" s="70" t="str">
        <f>IF(AS421="","",IF(R421="Refreshment Beverage",ROUND(SUM(VLOOKUP(Q:Q,Rates!G$15:L$19,3,0)*(AS421-Y421-Z421-AA421)),4),ROUND(SUM(Rates!$K$8*AS421),4)))</f>
        <v/>
      </c>
      <c r="AR421" s="66" t="str">
        <f t="shared" si="253"/>
        <v/>
      </c>
      <c r="AS421" s="22" t="str">
        <f t="shared" si="254"/>
        <v/>
      </c>
      <c r="AT421" s="62" t="str">
        <f t="shared" si="255"/>
        <v/>
      </c>
      <c r="AU421" s="63" t="str">
        <f>IF(AX421="","",IF(R421="Refreshment Beverage",ROUND((BA421-Y421-Z421-AA421)*VLOOKUP(VALUE(Q421),Rates!G$15:L$19,3,0),4),ROUND(AW421*(VLOOKUP(VALUE(Q421),Rates!G:L,3,0)),4)))</f>
        <v/>
      </c>
      <c r="AV421" s="68" t="str">
        <f t="shared" si="256"/>
        <v/>
      </c>
      <c r="AW421" s="69" t="str">
        <f t="shared" si="257"/>
        <v/>
      </c>
      <c r="AX421" s="65" t="str">
        <f t="shared" si="258"/>
        <v/>
      </c>
      <c r="AY421" s="70" t="str">
        <f>IF(AX421="","",IF(R421="Refreshment Beverage",ROUND(SUM(AX421*Rates!K$19),4),ROUND(SUM(AX421*(Rates!J$8/100)),4)))</f>
        <v/>
      </c>
      <c r="AZ421" s="67" t="str">
        <f t="shared" si="259"/>
        <v/>
      </c>
      <c r="BA421" s="22" t="str">
        <f t="shared" si="260"/>
        <v/>
      </c>
      <c r="BD421" s="171"/>
      <c r="BE421" s="171"/>
      <c r="BF421" s="171"/>
      <c r="BG421" s="171"/>
    </row>
    <row r="422" spans="11:59" ht="12.75" customHeight="1" x14ac:dyDescent="0.3">
      <c r="K422" s="42" t="str">
        <f t="shared" si="232"/>
        <v/>
      </c>
      <c r="L422" s="55" t="str">
        <f t="shared" si="233"/>
        <v/>
      </c>
      <c r="M422" s="43" t="str">
        <f t="shared" si="234"/>
        <v/>
      </c>
      <c r="N422" s="56" t="str" cm="1">
        <f t="array" ref="N422">IFERROR(IF(_xlfn.SINGLE(B:B)="","",IF(R422="Beer",SUM(LOOKUP(2,1/(Rates!$B$3:$B$5&lt;=W422)/(Rates!$C$3:$C$5&gt;=W422),Rates!$D$3:$D$5)*(X422/100)*W422),IF(R422="Refreshment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56" t="str">
        <f t="shared" si="235"/>
        <v/>
      </c>
      <c r="P422" s="53"/>
      <c r="Q422" s="14" t="str">
        <f t="shared" si="236"/>
        <v/>
      </c>
      <c r="R422" s="57" t="str">
        <f t="shared" si="237"/>
        <v/>
      </c>
      <c r="S422" s="58" t="str">
        <f>IF(B422="","",IF(R422="Refreshment Beverage",VLOOKUP(VALUE(Q422),Rates!G$15:L$19,2,0),VLOOKUP(VALUE(Q422),Rates!G$4:L$12,2,0)))</f>
        <v/>
      </c>
      <c r="T422" s="58" t="str">
        <f t="shared" si="238"/>
        <v/>
      </c>
      <c r="U422" s="58" t="str">
        <f t="shared" si="239"/>
        <v/>
      </c>
      <c r="V422" s="58" t="str">
        <f t="shared" si="240"/>
        <v/>
      </c>
      <c r="W422" s="58" t="str">
        <f t="shared" si="241"/>
        <v/>
      </c>
      <c r="X422" s="59" t="str">
        <f t="shared" si="242"/>
        <v/>
      </c>
      <c r="Y422" s="60" t="str">
        <f>IF(B:B="","",IF(R422="Refreshment Beverage",VLOOKUP(Q422,Rates!G$15:L$19,6,0)*W422,VLOOKUP(Q422,Rates!G$4:L$12,6,0)*W422))</f>
        <v/>
      </c>
      <c r="Z422" s="60" t="str">
        <f t="shared" si="243"/>
        <v/>
      </c>
      <c r="AA422" s="60" t="str">
        <f t="shared" si="231"/>
        <v/>
      </c>
      <c r="AB422" s="61" t="str" cm="1">
        <f t="array" ref="AB422">IF(_xlfn.SINGLE(B:B)="","",IF(R422="Refreshment Beverage","",IF(AND(R422="Beer",Q422=0),SUM(LOOKUP(2,1/(Rates!$B$15:$B$18&lt;=W422)/(Rates!$C$15:$C$18&gt;=W422),Rates!$D$15:$D$18)*W422),VLOOKUP(VALUE(_xlfn.SINGLE(Q:Q)),Rates!A:B,2,0)*W422)))</f>
        <v/>
      </c>
      <c r="AC422" s="61" t="str" cm="1">
        <f t="array" ref="AC422">IF(_xlfn.SINGLE(B:B)="","",IF(R422="Refreshment Beverage","",IF(AND(R422="Beer",Q422=0),SUM(LOOKUP(2,1/(Rates!$B$15:$B$18&lt;=W422)/(Rates!$C$15:$C$18&gt;=W422),Rates!$E$15:$E$18)*W422),VLOOKUP(VALUE(_xlfn.SINGLE(Q:Q)),Rates!A:C,3,0)*W422)))</f>
        <v/>
      </c>
      <c r="AD422" s="168">
        <f>IFERROR(IF(R422="Beer","",IF(OR(Q422=1,Q422=2,Q422=3,Q422=4),VLOOKUP(Q422,Rates!$A$31:$B$34,2,0)*W422,IF(V422=1,VLOOKUP(U422,'REB BEV MIN MKUP'!B:E,4,0),IF(V422&gt;1,VLOOKUP(VALUE(W422),'REB BEV MIN MKUP'!O:Q,3,0),0)))),0)</f>
        <v>0</v>
      </c>
      <c r="AE422" s="62" t="str">
        <f t="shared" si="244"/>
        <v/>
      </c>
      <c r="AF422" s="63" t="str">
        <f t="shared" si="245"/>
        <v/>
      </c>
      <c r="AG422" s="64" t="str">
        <f t="shared" si="246"/>
        <v/>
      </c>
      <c r="AH422" s="65" t="str">
        <f t="shared" si="247"/>
        <v/>
      </c>
      <c r="AI422" s="66" t="str">
        <f>IF(AE:AE="","",IF(R422="Refreshment Beverage",AK422*(Rates!J$19/100),ROUND(SUM(AH422*(Rates!$J$8/100)),4)))</f>
        <v/>
      </c>
      <c r="AJ422" s="67" t="str">
        <f t="shared" si="248"/>
        <v/>
      </c>
      <c r="AK422" s="22" t="str">
        <f t="shared" si="249"/>
        <v/>
      </c>
      <c r="AL422" s="62" t="str">
        <f t="shared" si="250"/>
        <v/>
      </c>
      <c r="AM422" s="63" t="str">
        <f>IF(AS422="","",IF(R422="Refreshment Beverage",ROUND(AS422*Rates!K$19,4),ROUND(AO422*(VLOOKUP(VALUE(Q422),Rates!G$4:L$12,3,0)),4)))</f>
        <v/>
      </c>
      <c r="AN422" s="68" t="str">
        <f>IF(AS422="","",IF(R422="Refreshment Beverage",AS422*(Rates!J$19/100),MAX(AM422,AB422)))</f>
        <v/>
      </c>
      <c r="AO422" s="69" t="str">
        <f t="shared" si="251"/>
        <v/>
      </c>
      <c r="AP422" s="69" t="str">
        <f t="shared" si="252"/>
        <v/>
      </c>
      <c r="AQ422" s="70" t="str">
        <f>IF(AS422="","",IF(R422="Refreshment Beverage",ROUND(SUM(VLOOKUP(Q:Q,Rates!G$15:L$19,3,0)*(AS422-Y422-Z422-AA422)),4),ROUND(SUM(Rates!$K$8*AS422),4)))</f>
        <v/>
      </c>
      <c r="AR422" s="66" t="str">
        <f t="shared" si="253"/>
        <v/>
      </c>
      <c r="AS422" s="22" t="str">
        <f t="shared" si="254"/>
        <v/>
      </c>
      <c r="AT422" s="62" t="str">
        <f t="shared" si="255"/>
        <v/>
      </c>
      <c r="AU422" s="63" t="str">
        <f>IF(AX422="","",IF(R422="Refreshment Beverage",ROUND((BA422-Y422-Z422-AA422)*VLOOKUP(VALUE(Q422),Rates!G$15:L$19,3,0),4),ROUND(AW422*(VLOOKUP(VALUE(Q422),Rates!G:L,3,0)),4)))</f>
        <v/>
      </c>
      <c r="AV422" s="68" t="str">
        <f t="shared" si="256"/>
        <v/>
      </c>
      <c r="AW422" s="69" t="str">
        <f t="shared" si="257"/>
        <v/>
      </c>
      <c r="AX422" s="65" t="str">
        <f t="shared" si="258"/>
        <v/>
      </c>
      <c r="AY422" s="70" t="str">
        <f>IF(AX422="","",IF(R422="Refreshment Beverage",ROUND(SUM(AX422*Rates!K$19),4),ROUND(SUM(AX422*(Rates!J$8/100)),4)))</f>
        <v/>
      </c>
      <c r="AZ422" s="67" t="str">
        <f t="shared" si="259"/>
        <v/>
      </c>
      <c r="BA422" s="22" t="str">
        <f t="shared" si="260"/>
        <v/>
      </c>
      <c r="BD422" s="171"/>
      <c r="BE422" s="171"/>
      <c r="BF422" s="171"/>
      <c r="BG422" s="171"/>
    </row>
    <row r="423" spans="11:59" ht="12.75" customHeight="1" x14ac:dyDescent="0.3">
      <c r="K423" s="42" t="str">
        <f t="shared" si="232"/>
        <v/>
      </c>
      <c r="L423" s="55" t="str">
        <f t="shared" si="233"/>
        <v/>
      </c>
      <c r="M423" s="43" t="str">
        <f t="shared" si="234"/>
        <v/>
      </c>
      <c r="N423" s="56" t="str" cm="1">
        <f t="array" ref="N423">IFERROR(IF(_xlfn.SINGLE(B:B)="","",IF(R423="Beer",SUM(LOOKUP(2,1/(Rates!$B$3:$B$5&lt;=W423)/(Rates!$C$3:$C$5&gt;=W423),Rates!$D$3:$D$5)*(X423/100)*W423),IF(R423="Refreshment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56" t="str">
        <f t="shared" si="235"/>
        <v/>
      </c>
      <c r="P423" s="53"/>
      <c r="Q423" s="14" t="str">
        <f t="shared" si="236"/>
        <v/>
      </c>
      <c r="R423" s="57" t="str">
        <f t="shared" si="237"/>
        <v/>
      </c>
      <c r="S423" s="58" t="str">
        <f>IF(B423="","",IF(R423="Refreshment Beverage",VLOOKUP(VALUE(Q423),Rates!G$15:L$19,2,0),VLOOKUP(VALUE(Q423),Rates!G$4:L$12,2,0)))</f>
        <v/>
      </c>
      <c r="T423" s="58" t="str">
        <f t="shared" si="238"/>
        <v/>
      </c>
      <c r="U423" s="58" t="str">
        <f t="shared" si="239"/>
        <v/>
      </c>
      <c r="V423" s="58" t="str">
        <f t="shared" si="240"/>
        <v/>
      </c>
      <c r="W423" s="58" t="str">
        <f t="shared" si="241"/>
        <v/>
      </c>
      <c r="X423" s="59" t="str">
        <f t="shared" si="242"/>
        <v/>
      </c>
      <c r="Y423" s="60" t="str">
        <f>IF(B:B="","",IF(R423="Refreshment Beverage",VLOOKUP(Q423,Rates!G$15:L$19,6,0)*W423,VLOOKUP(Q423,Rates!G$4:L$12,6,0)*W423))</f>
        <v/>
      </c>
      <c r="Z423" s="60" t="str">
        <f t="shared" si="243"/>
        <v/>
      </c>
      <c r="AA423" s="60" t="str">
        <f t="shared" si="231"/>
        <v/>
      </c>
      <c r="AB423" s="61" t="str" cm="1">
        <f t="array" ref="AB423">IF(_xlfn.SINGLE(B:B)="","",IF(R423="Refreshment Beverage","",IF(AND(R423="Beer",Q423=0),SUM(LOOKUP(2,1/(Rates!$B$15:$B$18&lt;=W423)/(Rates!$C$15:$C$18&gt;=W423),Rates!$D$15:$D$18)*W423),VLOOKUP(VALUE(_xlfn.SINGLE(Q:Q)),Rates!A:B,2,0)*W423)))</f>
        <v/>
      </c>
      <c r="AC423" s="61" t="str" cm="1">
        <f t="array" ref="AC423">IF(_xlfn.SINGLE(B:B)="","",IF(R423="Refreshment Beverage","",IF(AND(R423="Beer",Q423=0),SUM(LOOKUP(2,1/(Rates!$B$15:$B$18&lt;=W423)/(Rates!$C$15:$C$18&gt;=W423),Rates!$E$15:$E$18)*W423),VLOOKUP(VALUE(_xlfn.SINGLE(Q:Q)),Rates!A:C,3,0)*W423)))</f>
        <v/>
      </c>
      <c r="AD423" s="168">
        <f>IFERROR(IF(R423="Beer","",IF(OR(Q423=1,Q423=2,Q423=3,Q423=4),VLOOKUP(Q423,Rates!$A$31:$B$34,2,0)*W423,IF(V423=1,VLOOKUP(U423,'REB BEV MIN MKUP'!B:E,4,0),IF(V423&gt;1,VLOOKUP(VALUE(W423),'REB BEV MIN MKUP'!O:Q,3,0),0)))),0)</f>
        <v>0</v>
      </c>
      <c r="AE423" s="62" t="str">
        <f t="shared" si="244"/>
        <v/>
      </c>
      <c r="AF423" s="63" t="str">
        <f t="shared" si="245"/>
        <v/>
      </c>
      <c r="AG423" s="64" t="str">
        <f t="shared" si="246"/>
        <v/>
      </c>
      <c r="AH423" s="65" t="str">
        <f t="shared" si="247"/>
        <v/>
      </c>
      <c r="AI423" s="66" t="str">
        <f>IF(AE:AE="","",IF(R423="Refreshment Beverage",AK423*(Rates!J$19/100),ROUND(SUM(AH423*(Rates!$J$8/100)),4)))</f>
        <v/>
      </c>
      <c r="AJ423" s="67" t="str">
        <f t="shared" si="248"/>
        <v/>
      </c>
      <c r="AK423" s="22" t="str">
        <f t="shared" si="249"/>
        <v/>
      </c>
      <c r="AL423" s="62" t="str">
        <f t="shared" si="250"/>
        <v/>
      </c>
      <c r="AM423" s="63" t="str">
        <f>IF(AS423="","",IF(R423="Refreshment Beverage",ROUND(AS423*Rates!K$19,4),ROUND(AO423*(VLOOKUP(VALUE(Q423),Rates!G$4:L$12,3,0)),4)))</f>
        <v/>
      </c>
      <c r="AN423" s="68" t="str">
        <f>IF(AS423="","",IF(R423="Refreshment Beverage",AS423*(Rates!J$19/100),MAX(AM423,AB423)))</f>
        <v/>
      </c>
      <c r="AO423" s="69" t="str">
        <f t="shared" si="251"/>
        <v/>
      </c>
      <c r="AP423" s="69" t="str">
        <f t="shared" si="252"/>
        <v/>
      </c>
      <c r="AQ423" s="70" t="str">
        <f>IF(AS423="","",IF(R423="Refreshment Beverage",ROUND(SUM(VLOOKUP(Q:Q,Rates!G$15:L$19,3,0)*(AS423-Y423-Z423-AA423)),4),ROUND(SUM(Rates!$K$8*AS423),4)))</f>
        <v/>
      </c>
      <c r="AR423" s="66" t="str">
        <f t="shared" si="253"/>
        <v/>
      </c>
      <c r="AS423" s="22" t="str">
        <f t="shared" si="254"/>
        <v/>
      </c>
      <c r="AT423" s="62" t="str">
        <f t="shared" si="255"/>
        <v/>
      </c>
      <c r="AU423" s="63" t="str">
        <f>IF(AX423="","",IF(R423="Refreshment Beverage",ROUND((BA423-Y423-Z423-AA423)*VLOOKUP(VALUE(Q423),Rates!G$15:L$19,3,0),4),ROUND(AW423*(VLOOKUP(VALUE(Q423),Rates!G:L,3,0)),4)))</f>
        <v/>
      </c>
      <c r="AV423" s="68" t="str">
        <f t="shared" si="256"/>
        <v/>
      </c>
      <c r="AW423" s="69" t="str">
        <f t="shared" si="257"/>
        <v/>
      </c>
      <c r="AX423" s="65" t="str">
        <f t="shared" si="258"/>
        <v/>
      </c>
      <c r="AY423" s="70" t="str">
        <f>IF(AX423="","",IF(R423="Refreshment Beverage",ROUND(SUM(AX423*Rates!K$19),4),ROUND(SUM(AX423*(Rates!J$8/100)),4)))</f>
        <v/>
      </c>
      <c r="AZ423" s="67" t="str">
        <f t="shared" si="259"/>
        <v/>
      </c>
      <c r="BA423" s="22" t="str">
        <f t="shared" si="260"/>
        <v/>
      </c>
      <c r="BD423" s="171"/>
      <c r="BE423" s="171"/>
      <c r="BF423" s="171"/>
      <c r="BG423" s="171"/>
    </row>
    <row r="424" spans="11:59" ht="12.75" customHeight="1" x14ac:dyDescent="0.3">
      <c r="K424" s="42" t="str">
        <f t="shared" si="232"/>
        <v/>
      </c>
      <c r="L424" s="55" t="str">
        <f t="shared" si="233"/>
        <v/>
      </c>
      <c r="M424" s="43" t="str">
        <f t="shared" si="234"/>
        <v/>
      </c>
      <c r="N424" s="56" t="str" cm="1">
        <f t="array" ref="N424">IFERROR(IF(_xlfn.SINGLE(B:B)="","",IF(R424="Beer",SUM(LOOKUP(2,1/(Rates!$B$3:$B$5&lt;=W424)/(Rates!$C$3:$C$5&gt;=W424),Rates!$D$3:$D$5)*(X424/100)*W424),IF(R424="Refreshment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56" t="str">
        <f t="shared" si="235"/>
        <v/>
      </c>
      <c r="P424" s="53"/>
      <c r="Q424" s="14" t="str">
        <f t="shared" si="236"/>
        <v/>
      </c>
      <c r="R424" s="57" t="str">
        <f t="shared" si="237"/>
        <v/>
      </c>
      <c r="S424" s="58" t="str">
        <f>IF(B424="","",IF(R424="Refreshment Beverage",VLOOKUP(VALUE(Q424),Rates!G$15:L$19,2,0),VLOOKUP(VALUE(Q424),Rates!G$4:L$12,2,0)))</f>
        <v/>
      </c>
      <c r="T424" s="58" t="str">
        <f t="shared" si="238"/>
        <v/>
      </c>
      <c r="U424" s="58" t="str">
        <f t="shared" si="239"/>
        <v/>
      </c>
      <c r="V424" s="58" t="str">
        <f t="shared" si="240"/>
        <v/>
      </c>
      <c r="W424" s="58" t="str">
        <f t="shared" si="241"/>
        <v/>
      </c>
      <c r="X424" s="59" t="str">
        <f t="shared" si="242"/>
        <v/>
      </c>
      <c r="Y424" s="60" t="str">
        <f>IF(B:B="","",IF(R424="Refreshment Beverage",VLOOKUP(Q424,Rates!G$15:L$19,6,0)*W424,VLOOKUP(Q424,Rates!G$4:L$12,6,0)*W424))</f>
        <v/>
      </c>
      <c r="Z424" s="60" t="str">
        <f t="shared" si="243"/>
        <v/>
      </c>
      <c r="AA424" s="60" t="str">
        <f t="shared" si="231"/>
        <v/>
      </c>
      <c r="AB424" s="61" t="str" cm="1">
        <f t="array" ref="AB424">IF(_xlfn.SINGLE(B:B)="","",IF(R424="Refreshment Beverage","",IF(AND(R424="Beer",Q424=0),SUM(LOOKUP(2,1/(Rates!$B$15:$B$18&lt;=W424)/(Rates!$C$15:$C$18&gt;=W424),Rates!$D$15:$D$18)*W424),VLOOKUP(VALUE(_xlfn.SINGLE(Q:Q)),Rates!A:B,2,0)*W424)))</f>
        <v/>
      </c>
      <c r="AC424" s="61" t="str" cm="1">
        <f t="array" ref="AC424">IF(_xlfn.SINGLE(B:B)="","",IF(R424="Refreshment Beverage","",IF(AND(R424="Beer",Q424=0),SUM(LOOKUP(2,1/(Rates!$B$15:$B$18&lt;=W424)/(Rates!$C$15:$C$18&gt;=W424),Rates!$E$15:$E$18)*W424),VLOOKUP(VALUE(_xlfn.SINGLE(Q:Q)),Rates!A:C,3,0)*W424)))</f>
        <v/>
      </c>
      <c r="AD424" s="168">
        <f>IFERROR(IF(R424="Beer","",IF(OR(Q424=1,Q424=2,Q424=3,Q424=4),VLOOKUP(Q424,Rates!$A$31:$B$34,2,0)*W424,IF(V424=1,VLOOKUP(U424,'REB BEV MIN MKUP'!B:E,4,0),IF(V424&gt;1,VLOOKUP(VALUE(W424),'REB BEV MIN MKUP'!O:Q,3,0),0)))),0)</f>
        <v>0</v>
      </c>
      <c r="AE424" s="62" t="str">
        <f t="shared" si="244"/>
        <v/>
      </c>
      <c r="AF424" s="63" t="str">
        <f t="shared" si="245"/>
        <v/>
      </c>
      <c r="AG424" s="64" t="str">
        <f t="shared" si="246"/>
        <v/>
      </c>
      <c r="AH424" s="65" t="str">
        <f t="shared" si="247"/>
        <v/>
      </c>
      <c r="AI424" s="66" t="str">
        <f>IF(AE:AE="","",IF(R424="Refreshment Beverage",AK424*(Rates!J$19/100),ROUND(SUM(AH424*(Rates!$J$8/100)),4)))</f>
        <v/>
      </c>
      <c r="AJ424" s="67" t="str">
        <f t="shared" si="248"/>
        <v/>
      </c>
      <c r="AK424" s="22" t="str">
        <f t="shared" si="249"/>
        <v/>
      </c>
      <c r="AL424" s="62" t="str">
        <f t="shared" si="250"/>
        <v/>
      </c>
      <c r="AM424" s="63" t="str">
        <f>IF(AS424="","",IF(R424="Refreshment Beverage",ROUND(AS424*Rates!K$19,4),ROUND(AO424*(VLOOKUP(VALUE(Q424),Rates!G$4:L$12,3,0)),4)))</f>
        <v/>
      </c>
      <c r="AN424" s="68" t="str">
        <f>IF(AS424="","",IF(R424="Refreshment Beverage",AS424*(Rates!J$19/100),MAX(AM424,AB424)))</f>
        <v/>
      </c>
      <c r="AO424" s="69" t="str">
        <f t="shared" si="251"/>
        <v/>
      </c>
      <c r="AP424" s="69" t="str">
        <f t="shared" si="252"/>
        <v/>
      </c>
      <c r="AQ424" s="70" t="str">
        <f>IF(AS424="","",IF(R424="Refreshment Beverage",ROUND(SUM(VLOOKUP(Q:Q,Rates!G$15:L$19,3,0)*(AS424-Y424-Z424-AA424)),4),ROUND(SUM(Rates!$K$8*AS424),4)))</f>
        <v/>
      </c>
      <c r="AR424" s="66" t="str">
        <f t="shared" si="253"/>
        <v/>
      </c>
      <c r="AS424" s="22" t="str">
        <f t="shared" si="254"/>
        <v/>
      </c>
      <c r="AT424" s="62" t="str">
        <f t="shared" si="255"/>
        <v/>
      </c>
      <c r="AU424" s="63" t="str">
        <f>IF(AX424="","",IF(R424="Refreshment Beverage",ROUND((BA424-Y424-Z424-AA424)*VLOOKUP(VALUE(Q424),Rates!G$15:L$19,3,0),4),ROUND(AW424*(VLOOKUP(VALUE(Q424),Rates!G:L,3,0)),4)))</f>
        <v/>
      </c>
      <c r="AV424" s="68" t="str">
        <f t="shared" si="256"/>
        <v/>
      </c>
      <c r="AW424" s="69" t="str">
        <f t="shared" si="257"/>
        <v/>
      </c>
      <c r="AX424" s="65" t="str">
        <f t="shared" si="258"/>
        <v/>
      </c>
      <c r="AY424" s="70" t="str">
        <f>IF(AX424="","",IF(R424="Refreshment Beverage",ROUND(SUM(AX424*Rates!K$19),4),ROUND(SUM(AX424*(Rates!J$8/100)),4)))</f>
        <v/>
      </c>
      <c r="AZ424" s="67" t="str">
        <f t="shared" si="259"/>
        <v/>
      </c>
      <c r="BA424" s="22" t="str">
        <f t="shared" si="260"/>
        <v/>
      </c>
      <c r="BD424" s="171"/>
      <c r="BE424" s="171"/>
      <c r="BF424" s="171"/>
      <c r="BG424" s="171"/>
    </row>
    <row r="425" spans="11:59" ht="12.75" customHeight="1" x14ac:dyDescent="0.3">
      <c r="K425" s="42" t="str">
        <f t="shared" si="232"/>
        <v/>
      </c>
      <c r="L425" s="55" t="str">
        <f t="shared" si="233"/>
        <v/>
      </c>
      <c r="M425" s="43" t="str">
        <f t="shared" si="234"/>
        <v/>
      </c>
      <c r="N425" s="56" t="str" cm="1">
        <f t="array" ref="N425">IFERROR(IF(_xlfn.SINGLE(B:B)="","",IF(R425="Beer",SUM(LOOKUP(2,1/(Rates!$B$3:$B$5&lt;=W425)/(Rates!$C$3:$C$5&gt;=W425),Rates!$D$3:$D$5)*(X425/100)*W425),IF(R425="Refreshment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56" t="str">
        <f t="shared" si="235"/>
        <v/>
      </c>
      <c r="P425" s="53"/>
      <c r="Q425" s="14" t="str">
        <f t="shared" si="236"/>
        <v/>
      </c>
      <c r="R425" s="57" t="str">
        <f t="shared" si="237"/>
        <v/>
      </c>
      <c r="S425" s="58" t="str">
        <f>IF(B425="","",IF(R425="Refreshment Beverage",VLOOKUP(VALUE(Q425),Rates!G$15:L$19,2,0),VLOOKUP(VALUE(Q425),Rates!G$4:L$12,2,0)))</f>
        <v/>
      </c>
      <c r="T425" s="58" t="str">
        <f t="shared" si="238"/>
        <v/>
      </c>
      <c r="U425" s="58" t="str">
        <f t="shared" si="239"/>
        <v/>
      </c>
      <c r="V425" s="58" t="str">
        <f t="shared" si="240"/>
        <v/>
      </c>
      <c r="W425" s="58" t="str">
        <f t="shared" si="241"/>
        <v/>
      </c>
      <c r="X425" s="59" t="str">
        <f t="shared" si="242"/>
        <v/>
      </c>
      <c r="Y425" s="60" t="str">
        <f>IF(B:B="","",IF(R425="Refreshment Beverage",VLOOKUP(Q425,Rates!G$15:L$19,6,0)*W425,VLOOKUP(Q425,Rates!G$4:L$12,6,0)*W425))</f>
        <v/>
      </c>
      <c r="Z425" s="60" t="str">
        <f t="shared" si="243"/>
        <v/>
      </c>
      <c r="AA425" s="60" t="str">
        <f t="shared" si="231"/>
        <v/>
      </c>
      <c r="AB425" s="61" t="str" cm="1">
        <f t="array" ref="AB425">IF(_xlfn.SINGLE(B:B)="","",IF(R425="Refreshment Beverage","",IF(AND(R425="Beer",Q425=0),SUM(LOOKUP(2,1/(Rates!$B$15:$B$18&lt;=W425)/(Rates!$C$15:$C$18&gt;=W425),Rates!$D$15:$D$18)*W425),VLOOKUP(VALUE(_xlfn.SINGLE(Q:Q)),Rates!A:B,2,0)*W425)))</f>
        <v/>
      </c>
      <c r="AC425" s="61" t="str" cm="1">
        <f t="array" ref="AC425">IF(_xlfn.SINGLE(B:B)="","",IF(R425="Refreshment Beverage","",IF(AND(R425="Beer",Q425=0),SUM(LOOKUP(2,1/(Rates!$B$15:$B$18&lt;=W425)/(Rates!$C$15:$C$18&gt;=W425),Rates!$E$15:$E$18)*W425),VLOOKUP(VALUE(_xlfn.SINGLE(Q:Q)),Rates!A:C,3,0)*W425)))</f>
        <v/>
      </c>
      <c r="AD425" s="168">
        <f>IFERROR(IF(R425="Beer","",IF(OR(Q425=1,Q425=2,Q425=3,Q425=4),VLOOKUP(Q425,Rates!$A$31:$B$34,2,0)*W425,IF(V425=1,VLOOKUP(U425,'REB BEV MIN MKUP'!B:E,4,0),IF(V425&gt;1,VLOOKUP(VALUE(W425),'REB BEV MIN MKUP'!O:Q,3,0),0)))),0)</f>
        <v>0</v>
      </c>
      <c r="AE425" s="62" t="str">
        <f t="shared" si="244"/>
        <v/>
      </c>
      <c r="AF425" s="63" t="str">
        <f t="shared" si="245"/>
        <v/>
      </c>
      <c r="AG425" s="64" t="str">
        <f t="shared" si="246"/>
        <v/>
      </c>
      <c r="AH425" s="65" t="str">
        <f t="shared" si="247"/>
        <v/>
      </c>
      <c r="AI425" s="66" t="str">
        <f>IF(AE:AE="","",IF(R425="Refreshment Beverage",AK425*(Rates!J$19/100),ROUND(SUM(AH425*(Rates!$J$8/100)),4)))</f>
        <v/>
      </c>
      <c r="AJ425" s="67" t="str">
        <f t="shared" si="248"/>
        <v/>
      </c>
      <c r="AK425" s="22" t="str">
        <f t="shared" si="249"/>
        <v/>
      </c>
      <c r="AL425" s="62" t="str">
        <f t="shared" si="250"/>
        <v/>
      </c>
      <c r="AM425" s="63" t="str">
        <f>IF(AS425="","",IF(R425="Refreshment Beverage",ROUND(AS425*Rates!K$19,4),ROUND(AO425*(VLOOKUP(VALUE(Q425),Rates!G$4:L$12,3,0)),4)))</f>
        <v/>
      </c>
      <c r="AN425" s="68" t="str">
        <f>IF(AS425="","",IF(R425="Refreshment Beverage",AS425*(Rates!J$19/100),MAX(AM425,AB425)))</f>
        <v/>
      </c>
      <c r="AO425" s="69" t="str">
        <f t="shared" si="251"/>
        <v/>
      </c>
      <c r="AP425" s="69" t="str">
        <f t="shared" si="252"/>
        <v/>
      </c>
      <c r="AQ425" s="70" t="str">
        <f>IF(AS425="","",IF(R425="Refreshment Beverage",ROUND(SUM(VLOOKUP(Q:Q,Rates!G$15:L$19,3,0)*(AS425-Y425-Z425-AA425)),4),ROUND(SUM(Rates!$K$8*AS425),4)))</f>
        <v/>
      </c>
      <c r="AR425" s="66" t="str">
        <f t="shared" si="253"/>
        <v/>
      </c>
      <c r="AS425" s="22" t="str">
        <f t="shared" si="254"/>
        <v/>
      </c>
      <c r="AT425" s="62" t="str">
        <f t="shared" si="255"/>
        <v/>
      </c>
      <c r="AU425" s="63" t="str">
        <f>IF(AX425="","",IF(R425="Refreshment Beverage",ROUND((BA425-Y425-Z425-AA425)*VLOOKUP(VALUE(Q425),Rates!G$15:L$19,3,0),4),ROUND(AW425*(VLOOKUP(VALUE(Q425),Rates!G:L,3,0)),4)))</f>
        <v/>
      </c>
      <c r="AV425" s="68" t="str">
        <f t="shared" si="256"/>
        <v/>
      </c>
      <c r="AW425" s="69" t="str">
        <f t="shared" si="257"/>
        <v/>
      </c>
      <c r="AX425" s="65" t="str">
        <f t="shared" si="258"/>
        <v/>
      </c>
      <c r="AY425" s="70" t="str">
        <f>IF(AX425="","",IF(R425="Refreshment Beverage",ROUND(SUM(AX425*Rates!K$19),4),ROUND(SUM(AX425*(Rates!J$8/100)),4)))</f>
        <v/>
      </c>
      <c r="AZ425" s="67" t="str">
        <f t="shared" si="259"/>
        <v/>
      </c>
      <c r="BA425" s="22" t="str">
        <f t="shared" si="260"/>
        <v/>
      </c>
      <c r="BD425" s="171"/>
      <c r="BE425" s="171"/>
      <c r="BF425" s="171"/>
      <c r="BG425" s="171"/>
    </row>
    <row r="426" spans="11:59" ht="12.75" customHeight="1" x14ac:dyDescent="0.3">
      <c r="K426" s="42" t="str">
        <f t="shared" si="232"/>
        <v/>
      </c>
      <c r="L426" s="55" t="str">
        <f t="shared" si="233"/>
        <v/>
      </c>
      <c r="M426" s="43" t="str">
        <f t="shared" si="234"/>
        <v/>
      </c>
      <c r="N426" s="56" t="str" cm="1">
        <f t="array" ref="N426">IFERROR(IF(_xlfn.SINGLE(B:B)="","",IF(R426="Beer",SUM(LOOKUP(2,1/(Rates!$B$3:$B$5&lt;=W426)/(Rates!$C$3:$C$5&gt;=W426),Rates!$D$3:$D$5)*(X426/100)*W426),IF(R426="Refreshment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56" t="str">
        <f t="shared" si="235"/>
        <v/>
      </c>
      <c r="P426" s="53"/>
      <c r="Q426" s="14" t="str">
        <f t="shared" si="236"/>
        <v/>
      </c>
      <c r="R426" s="57" t="str">
        <f t="shared" si="237"/>
        <v/>
      </c>
      <c r="S426" s="58" t="str">
        <f>IF(B426="","",IF(R426="Refreshment Beverage",VLOOKUP(VALUE(Q426),Rates!G$15:L$19,2,0),VLOOKUP(VALUE(Q426),Rates!G$4:L$12,2,0)))</f>
        <v/>
      </c>
      <c r="T426" s="58" t="str">
        <f t="shared" si="238"/>
        <v/>
      </c>
      <c r="U426" s="58" t="str">
        <f t="shared" si="239"/>
        <v/>
      </c>
      <c r="V426" s="58" t="str">
        <f t="shared" si="240"/>
        <v/>
      </c>
      <c r="W426" s="58" t="str">
        <f t="shared" si="241"/>
        <v/>
      </c>
      <c r="X426" s="59" t="str">
        <f t="shared" si="242"/>
        <v/>
      </c>
      <c r="Y426" s="60" t="str">
        <f>IF(B:B="","",IF(R426="Refreshment Beverage",VLOOKUP(Q426,Rates!G$15:L$19,6,0)*W426,VLOOKUP(Q426,Rates!G$4:L$12,6,0)*W426))</f>
        <v/>
      </c>
      <c r="Z426" s="60" t="str">
        <f t="shared" si="243"/>
        <v/>
      </c>
      <c r="AA426" s="60" t="str">
        <f t="shared" si="231"/>
        <v/>
      </c>
      <c r="AB426" s="61" t="str" cm="1">
        <f t="array" ref="AB426">IF(_xlfn.SINGLE(B:B)="","",IF(R426="Refreshment Beverage","",IF(AND(R426="Beer",Q426=0),SUM(LOOKUP(2,1/(Rates!$B$15:$B$18&lt;=W426)/(Rates!$C$15:$C$18&gt;=W426),Rates!$D$15:$D$18)*W426),VLOOKUP(VALUE(_xlfn.SINGLE(Q:Q)),Rates!A:B,2,0)*W426)))</f>
        <v/>
      </c>
      <c r="AC426" s="61" t="str" cm="1">
        <f t="array" ref="AC426">IF(_xlfn.SINGLE(B:B)="","",IF(R426="Refreshment Beverage","",IF(AND(R426="Beer",Q426=0),SUM(LOOKUP(2,1/(Rates!$B$15:$B$18&lt;=W426)/(Rates!$C$15:$C$18&gt;=W426),Rates!$E$15:$E$18)*W426),VLOOKUP(VALUE(_xlfn.SINGLE(Q:Q)),Rates!A:C,3,0)*W426)))</f>
        <v/>
      </c>
      <c r="AD426" s="168">
        <f>IFERROR(IF(R426="Beer","",IF(OR(Q426=1,Q426=2,Q426=3,Q426=4),VLOOKUP(Q426,Rates!$A$31:$B$34,2,0)*W426,IF(V426=1,VLOOKUP(U426,'REB BEV MIN MKUP'!B:E,4,0),IF(V426&gt;1,VLOOKUP(VALUE(W426),'REB BEV MIN MKUP'!O:Q,3,0),0)))),0)</f>
        <v>0</v>
      </c>
      <c r="AE426" s="62" t="str">
        <f t="shared" si="244"/>
        <v/>
      </c>
      <c r="AF426" s="63" t="str">
        <f t="shared" si="245"/>
        <v/>
      </c>
      <c r="AG426" s="64" t="str">
        <f t="shared" si="246"/>
        <v/>
      </c>
      <c r="AH426" s="65" t="str">
        <f t="shared" si="247"/>
        <v/>
      </c>
      <c r="AI426" s="66" t="str">
        <f>IF(AE:AE="","",IF(R426="Refreshment Beverage",AK426*(Rates!J$19/100),ROUND(SUM(AH426*(Rates!$J$8/100)),4)))</f>
        <v/>
      </c>
      <c r="AJ426" s="67" t="str">
        <f t="shared" si="248"/>
        <v/>
      </c>
      <c r="AK426" s="22" t="str">
        <f t="shared" si="249"/>
        <v/>
      </c>
      <c r="AL426" s="62" t="str">
        <f t="shared" si="250"/>
        <v/>
      </c>
      <c r="AM426" s="63" t="str">
        <f>IF(AS426="","",IF(R426="Refreshment Beverage",ROUND(AS426*Rates!K$19,4),ROUND(AO426*(VLOOKUP(VALUE(Q426),Rates!G$4:L$12,3,0)),4)))</f>
        <v/>
      </c>
      <c r="AN426" s="68" t="str">
        <f>IF(AS426="","",IF(R426="Refreshment Beverage",AS426*(Rates!J$19/100),MAX(AM426,AB426)))</f>
        <v/>
      </c>
      <c r="AO426" s="69" t="str">
        <f t="shared" si="251"/>
        <v/>
      </c>
      <c r="AP426" s="69" t="str">
        <f t="shared" si="252"/>
        <v/>
      </c>
      <c r="AQ426" s="70" t="str">
        <f>IF(AS426="","",IF(R426="Refreshment Beverage",ROUND(SUM(VLOOKUP(Q:Q,Rates!G$15:L$19,3,0)*(AS426-Y426-Z426-AA426)),4),ROUND(SUM(Rates!$K$8*AS426),4)))</f>
        <v/>
      </c>
      <c r="AR426" s="66" t="str">
        <f t="shared" si="253"/>
        <v/>
      </c>
      <c r="AS426" s="22" t="str">
        <f t="shared" si="254"/>
        <v/>
      </c>
      <c r="AT426" s="62" t="str">
        <f t="shared" si="255"/>
        <v/>
      </c>
      <c r="AU426" s="63" t="str">
        <f>IF(AX426="","",IF(R426="Refreshment Beverage",ROUND((BA426-Y426-Z426-AA426)*VLOOKUP(VALUE(Q426),Rates!G$15:L$19,3,0),4),ROUND(AW426*(VLOOKUP(VALUE(Q426),Rates!G:L,3,0)),4)))</f>
        <v/>
      </c>
      <c r="AV426" s="68" t="str">
        <f t="shared" si="256"/>
        <v/>
      </c>
      <c r="AW426" s="69" t="str">
        <f t="shared" si="257"/>
        <v/>
      </c>
      <c r="AX426" s="65" t="str">
        <f t="shared" si="258"/>
        <v/>
      </c>
      <c r="AY426" s="70" t="str">
        <f>IF(AX426="","",IF(R426="Refreshment Beverage",ROUND(SUM(AX426*Rates!K$19),4),ROUND(SUM(AX426*(Rates!J$8/100)),4)))</f>
        <v/>
      </c>
      <c r="AZ426" s="67" t="str">
        <f t="shared" si="259"/>
        <v/>
      </c>
      <c r="BA426" s="22" t="str">
        <f t="shared" si="260"/>
        <v/>
      </c>
      <c r="BD426" s="171"/>
      <c r="BE426" s="171"/>
      <c r="BF426" s="171"/>
      <c r="BG426" s="171"/>
    </row>
    <row r="427" spans="11:59" ht="12.75" customHeight="1" x14ac:dyDescent="0.3">
      <c r="K427" s="42" t="str">
        <f t="shared" si="232"/>
        <v/>
      </c>
      <c r="L427" s="55" t="str">
        <f t="shared" si="233"/>
        <v/>
      </c>
      <c r="M427" s="43" t="str">
        <f t="shared" si="234"/>
        <v/>
      </c>
      <c r="N427" s="56" t="str" cm="1">
        <f t="array" ref="N427">IFERROR(IF(_xlfn.SINGLE(B:B)="","",IF(R427="Beer",SUM(LOOKUP(2,1/(Rates!$B$3:$B$5&lt;=W427)/(Rates!$C$3:$C$5&gt;=W427),Rates!$D$3:$D$5)*(X427/100)*W427),IF(R427="Refreshment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56" t="str">
        <f t="shared" si="235"/>
        <v/>
      </c>
      <c r="P427" s="53"/>
      <c r="Q427" s="14" t="str">
        <f t="shared" si="236"/>
        <v/>
      </c>
      <c r="R427" s="57" t="str">
        <f t="shared" si="237"/>
        <v/>
      </c>
      <c r="S427" s="58" t="str">
        <f>IF(B427="","",IF(R427="Refreshment Beverage",VLOOKUP(VALUE(Q427),Rates!G$15:L$19,2,0),VLOOKUP(VALUE(Q427),Rates!G$4:L$12,2,0)))</f>
        <v/>
      </c>
      <c r="T427" s="58" t="str">
        <f t="shared" si="238"/>
        <v/>
      </c>
      <c r="U427" s="58" t="str">
        <f t="shared" si="239"/>
        <v/>
      </c>
      <c r="V427" s="58" t="str">
        <f t="shared" si="240"/>
        <v/>
      </c>
      <c r="W427" s="58" t="str">
        <f t="shared" si="241"/>
        <v/>
      </c>
      <c r="X427" s="59" t="str">
        <f t="shared" si="242"/>
        <v/>
      </c>
      <c r="Y427" s="60" t="str">
        <f>IF(B:B="","",IF(R427="Refreshment Beverage",VLOOKUP(Q427,Rates!G$15:L$19,6,0)*W427,VLOOKUP(Q427,Rates!G$4:L$12,6,0)*W427))</f>
        <v/>
      </c>
      <c r="Z427" s="60" t="str">
        <f t="shared" si="243"/>
        <v/>
      </c>
      <c r="AA427" s="60" t="str">
        <f t="shared" si="231"/>
        <v/>
      </c>
      <c r="AB427" s="61" t="str" cm="1">
        <f t="array" ref="AB427">IF(_xlfn.SINGLE(B:B)="","",IF(R427="Refreshment Beverage","",IF(AND(R427="Beer",Q427=0),SUM(LOOKUP(2,1/(Rates!$B$15:$B$18&lt;=W427)/(Rates!$C$15:$C$18&gt;=W427),Rates!$D$15:$D$18)*W427),VLOOKUP(VALUE(_xlfn.SINGLE(Q:Q)),Rates!A:B,2,0)*W427)))</f>
        <v/>
      </c>
      <c r="AC427" s="61" t="str" cm="1">
        <f t="array" ref="AC427">IF(_xlfn.SINGLE(B:B)="","",IF(R427="Refreshment Beverage","",IF(AND(R427="Beer",Q427=0),SUM(LOOKUP(2,1/(Rates!$B$15:$B$18&lt;=W427)/(Rates!$C$15:$C$18&gt;=W427),Rates!$E$15:$E$18)*W427),VLOOKUP(VALUE(_xlfn.SINGLE(Q:Q)),Rates!A:C,3,0)*W427)))</f>
        <v/>
      </c>
      <c r="AD427" s="168">
        <f>IFERROR(IF(R427="Beer","",IF(OR(Q427=1,Q427=2,Q427=3,Q427=4),VLOOKUP(Q427,Rates!$A$31:$B$34,2,0)*W427,IF(V427=1,VLOOKUP(U427,'REB BEV MIN MKUP'!B:E,4,0),IF(V427&gt;1,VLOOKUP(VALUE(W427),'REB BEV MIN MKUP'!O:Q,3,0),0)))),0)</f>
        <v>0</v>
      </c>
      <c r="AE427" s="62" t="str">
        <f t="shared" si="244"/>
        <v/>
      </c>
      <c r="AF427" s="63" t="str">
        <f t="shared" si="245"/>
        <v/>
      </c>
      <c r="AG427" s="64" t="str">
        <f t="shared" si="246"/>
        <v/>
      </c>
      <c r="AH427" s="65" t="str">
        <f t="shared" si="247"/>
        <v/>
      </c>
      <c r="AI427" s="66" t="str">
        <f>IF(AE:AE="","",IF(R427="Refreshment Beverage",AK427*(Rates!J$19/100),ROUND(SUM(AH427*(Rates!$J$8/100)),4)))</f>
        <v/>
      </c>
      <c r="AJ427" s="67" t="str">
        <f t="shared" si="248"/>
        <v/>
      </c>
      <c r="AK427" s="22" t="str">
        <f t="shared" si="249"/>
        <v/>
      </c>
      <c r="AL427" s="62" t="str">
        <f t="shared" si="250"/>
        <v/>
      </c>
      <c r="AM427" s="63" t="str">
        <f>IF(AS427="","",IF(R427="Refreshment Beverage",ROUND(AS427*Rates!K$19,4),ROUND(AO427*(VLOOKUP(VALUE(Q427),Rates!G$4:L$12,3,0)),4)))</f>
        <v/>
      </c>
      <c r="AN427" s="68" t="str">
        <f>IF(AS427="","",IF(R427="Refreshment Beverage",AS427*(Rates!J$19/100),MAX(AM427,AB427)))</f>
        <v/>
      </c>
      <c r="AO427" s="69" t="str">
        <f t="shared" si="251"/>
        <v/>
      </c>
      <c r="AP427" s="69" t="str">
        <f t="shared" si="252"/>
        <v/>
      </c>
      <c r="AQ427" s="70" t="str">
        <f>IF(AS427="","",IF(R427="Refreshment Beverage",ROUND(SUM(VLOOKUP(Q:Q,Rates!G$15:L$19,3,0)*(AS427-Y427-Z427-AA427)),4),ROUND(SUM(Rates!$K$8*AS427),4)))</f>
        <v/>
      </c>
      <c r="AR427" s="66" t="str">
        <f t="shared" si="253"/>
        <v/>
      </c>
      <c r="AS427" s="22" t="str">
        <f t="shared" si="254"/>
        <v/>
      </c>
      <c r="AT427" s="62" t="str">
        <f t="shared" si="255"/>
        <v/>
      </c>
      <c r="AU427" s="63" t="str">
        <f>IF(AX427="","",IF(R427="Refreshment Beverage",ROUND((BA427-Y427-Z427-AA427)*VLOOKUP(VALUE(Q427),Rates!G$15:L$19,3,0),4),ROUND(AW427*(VLOOKUP(VALUE(Q427),Rates!G:L,3,0)),4)))</f>
        <v/>
      </c>
      <c r="AV427" s="68" t="str">
        <f t="shared" si="256"/>
        <v/>
      </c>
      <c r="AW427" s="69" t="str">
        <f t="shared" si="257"/>
        <v/>
      </c>
      <c r="AX427" s="65" t="str">
        <f t="shared" si="258"/>
        <v/>
      </c>
      <c r="AY427" s="70" t="str">
        <f>IF(AX427="","",IF(R427="Refreshment Beverage",ROUND(SUM(AX427*Rates!K$19),4),ROUND(SUM(AX427*(Rates!J$8/100)),4)))</f>
        <v/>
      </c>
      <c r="AZ427" s="67" t="str">
        <f t="shared" si="259"/>
        <v/>
      </c>
      <c r="BA427" s="22" t="str">
        <f t="shared" si="260"/>
        <v/>
      </c>
      <c r="BD427" s="171"/>
      <c r="BE427" s="171"/>
      <c r="BF427" s="171"/>
      <c r="BG427" s="171"/>
    </row>
    <row r="428" spans="11:59" ht="12.75" customHeight="1" x14ac:dyDescent="0.3">
      <c r="K428" s="42" t="str">
        <f t="shared" si="232"/>
        <v/>
      </c>
      <c r="L428" s="55" t="str">
        <f t="shared" si="233"/>
        <v/>
      </c>
      <c r="M428" s="43" t="str">
        <f t="shared" si="234"/>
        <v/>
      </c>
      <c r="N428" s="56" t="str" cm="1">
        <f t="array" ref="N428">IFERROR(IF(_xlfn.SINGLE(B:B)="","",IF(R428="Beer",SUM(LOOKUP(2,1/(Rates!$B$3:$B$5&lt;=W428)/(Rates!$C$3:$C$5&gt;=W428),Rates!$D$3:$D$5)*(X428/100)*W428),IF(R428="Refreshment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56" t="str">
        <f t="shared" si="235"/>
        <v/>
      </c>
      <c r="P428" s="53"/>
      <c r="Q428" s="14" t="str">
        <f t="shared" si="236"/>
        <v/>
      </c>
      <c r="R428" s="57" t="str">
        <f t="shared" si="237"/>
        <v/>
      </c>
      <c r="S428" s="58" t="str">
        <f>IF(B428="","",IF(R428="Refreshment Beverage",VLOOKUP(VALUE(Q428),Rates!G$15:L$19,2,0),VLOOKUP(VALUE(Q428),Rates!G$4:L$12,2,0)))</f>
        <v/>
      </c>
      <c r="T428" s="58" t="str">
        <f t="shared" si="238"/>
        <v/>
      </c>
      <c r="U428" s="58" t="str">
        <f t="shared" si="239"/>
        <v/>
      </c>
      <c r="V428" s="58" t="str">
        <f t="shared" si="240"/>
        <v/>
      </c>
      <c r="W428" s="58" t="str">
        <f t="shared" si="241"/>
        <v/>
      </c>
      <c r="X428" s="59" t="str">
        <f t="shared" si="242"/>
        <v/>
      </c>
      <c r="Y428" s="60" t="str">
        <f>IF(B:B="","",IF(R428="Refreshment Beverage",VLOOKUP(Q428,Rates!G$15:L$19,6,0)*W428,VLOOKUP(Q428,Rates!G$4:L$12,6,0)*W428))</f>
        <v/>
      </c>
      <c r="Z428" s="60" t="str">
        <f t="shared" si="243"/>
        <v/>
      </c>
      <c r="AA428" s="60" t="str">
        <f t="shared" si="231"/>
        <v/>
      </c>
      <c r="AB428" s="61" t="str" cm="1">
        <f t="array" ref="AB428">IF(_xlfn.SINGLE(B:B)="","",IF(R428="Refreshment Beverage","",IF(AND(R428="Beer",Q428=0),SUM(LOOKUP(2,1/(Rates!$B$15:$B$18&lt;=W428)/(Rates!$C$15:$C$18&gt;=W428),Rates!$D$15:$D$18)*W428),VLOOKUP(VALUE(_xlfn.SINGLE(Q:Q)),Rates!A:B,2,0)*W428)))</f>
        <v/>
      </c>
      <c r="AC428" s="61" t="str" cm="1">
        <f t="array" ref="AC428">IF(_xlfn.SINGLE(B:B)="","",IF(R428="Refreshment Beverage","",IF(AND(R428="Beer",Q428=0),SUM(LOOKUP(2,1/(Rates!$B$15:$B$18&lt;=W428)/(Rates!$C$15:$C$18&gt;=W428),Rates!$E$15:$E$18)*W428),VLOOKUP(VALUE(_xlfn.SINGLE(Q:Q)),Rates!A:C,3,0)*W428)))</f>
        <v/>
      </c>
      <c r="AD428" s="168">
        <f>IFERROR(IF(R428="Beer","",IF(OR(Q428=1,Q428=2,Q428=3,Q428=4),VLOOKUP(Q428,Rates!$A$31:$B$34,2,0)*W428,IF(V428=1,VLOOKUP(U428,'REB BEV MIN MKUP'!B:E,4,0),IF(V428&gt;1,VLOOKUP(VALUE(W428),'REB BEV MIN MKUP'!O:Q,3,0),0)))),0)</f>
        <v>0</v>
      </c>
      <c r="AE428" s="62" t="str">
        <f t="shared" si="244"/>
        <v/>
      </c>
      <c r="AF428" s="63" t="str">
        <f t="shared" si="245"/>
        <v/>
      </c>
      <c r="AG428" s="64" t="str">
        <f t="shared" si="246"/>
        <v/>
      </c>
      <c r="AH428" s="65" t="str">
        <f t="shared" si="247"/>
        <v/>
      </c>
      <c r="AI428" s="66" t="str">
        <f>IF(AE:AE="","",IF(R428="Refreshment Beverage",AK428*(Rates!J$19/100),ROUND(SUM(AH428*(Rates!$J$8/100)),4)))</f>
        <v/>
      </c>
      <c r="AJ428" s="67" t="str">
        <f t="shared" si="248"/>
        <v/>
      </c>
      <c r="AK428" s="22" t="str">
        <f t="shared" si="249"/>
        <v/>
      </c>
      <c r="AL428" s="62" t="str">
        <f t="shared" si="250"/>
        <v/>
      </c>
      <c r="AM428" s="63" t="str">
        <f>IF(AS428="","",IF(R428="Refreshment Beverage",ROUND(AS428*Rates!K$19,4),ROUND(AO428*(VLOOKUP(VALUE(Q428),Rates!G$4:L$12,3,0)),4)))</f>
        <v/>
      </c>
      <c r="AN428" s="68" t="str">
        <f>IF(AS428="","",IF(R428="Refreshment Beverage",AS428*(Rates!J$19/100),MAX(AM428,AB428)))</f>
        <v/>
      </c>
      <c r="AO428" s="69" t="str">
        <f t="shared" si="251"/>
        <v/>
      </c>
      <c r="AP428" s="69" t="str">
        <f t="shared" si="252"/>
        <v/>
      </c>
      <c r="AQ428" s="70" t="str">
        <f>IF(AS428="","",IF(R428="Refreshment Beverage",ROUND(SUM(VLOOKUP(Q:Q,Rates!G$15:L$19,3,0)*(AS428-Y428-Z428-AA428)),4),ROUND(SUM(Rates!$K$8*AS428),4)))</f>
        <v/>
      </c>
      <c r="AR428" s="66" t="str">
        <f t="shared" si="253"/>
        <v/>
      </c>
      <c r="AS428" s="22" t="str">
        <f t="shared" si="254"/>
        <v/>
      </c>
      <c r="AT428" s="62" t="str">
        <f t="shared" si="255"/>
        <v/>
      </c>
      <c r="AU428" s="63" t="str">
        <f>IF(AX428="","",IF(R428="Refreshment Beverage",ROUND((BA428-Y428-Z428-AA428)*VLOOKUP(VALUE(Q428),Rates!G$15:L$19,3,0),4),ROUND(AW428*(VLOOKUP(VALUE(Q428),Rates!G:L,3,0)),4)))</f>
        <v/>
      </c>
      <c r="AV428" s="68" t="str">
        <f t="shared" si="256"/>
        <v/>
      </c>
      <c r="AW428" s="69" t="str">
        <f t="shared" si="257"/>
        <v/>
      </c>
      <c r="AX428" s="65" t="str">
        <f t="shared" si="258"/>
        <v/>
      </c>
      <c r="AY428" s="70" t="str">
        <f>IF(AX428="","",IF(R428="Refreshment Beverage",ROUND(SUM(AX428*Rates!K$19),4),ROUND(SUM(AX428*(Rates!J$8/100)),4)))</f>
        <v/>
      </c>
      <c r="AZ428" s="67" t="str">
        <f t="shared" si="259"/>
        <v/>
      </c>
      <c r="BA428" s="22" t="str">
        <f t="shared" si="260"/>
        <v/>
      </c>
      <c r="BD428" s="171"/>
      <c r="BE428" s="171"/>
      <c r="BF428" s="171"/>
      <c r="BG428" s="171"/>
    </row>
    <row r="429" spans="11:59" ht="12.75" customHeight="1" x14ac:dyDescent="0.3">
      <c r="K429" s="42" t="str">
        <f t="shared" si="232"/>
        <v/>
      </c>
      <c r="L429" s="55" t="str">
        <f t="shared" si="233"/>
        <v/>
      </c>
      <c r="M429" s="43" t="str">
        <f t="shared" si="234"/>
        <v/>
      </c>
      <c r="N429" s="56" t="str" cm="1">
        <f t="array" ref="N429">IFERROR(IF(_xlfn.SINGLE(B:B)="","",IF(R429="Beer",SUM(LOOKUP(2,1/(Rates!$B$3:$B$5&lt;=W429)/(Rates!$C$3:$C$5&gt;=W429),Rates!$D$3:$D$5)*(X429/100)*W429),IF(R429="Refreshment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56" t="str">
        <f t="shared" si="235"/>
        <v/>
      </c>
      <c r="P429" s="53"/>
      <c r="Q429" s="14" t="str">
        <f t="shared" si="236"/>
        <v/>
      </c>
      <c r="R429" s="57" t="str">
        <f t="shared" si="237"/>
        <v/>
      </c>
      <c r="S429" s="58" t="str">
        <f>IF(B429="","",IF(R429="Refreshment Beverage",VLOOKUP(VALUE(Q429),Rates!G$15:L$19,2,0),VLOOKUP(VALUE(Q429),Rates!G$4:L$12,2,0)))</f>
        <v/>
      </c>
      <c r="T429" s="58" t="str">
        <f t="shared" si="238"/>
        <v/>
      </c>
      <c r="U429" s="58" t="str">
        <f t="shared" si="239"/>
        <v/>
      </c>
      <c r="V429" s="58" t="str">
        <f t="shared" si="240"/>
        <v/>
      </c>
      <c r="W429" s="58" t="str">
        <f t="shared" si="241"/>
        <v/>
      </c>
      <c r="X429" s="59" t="str">
        <f t="shared" si="242"/>
        <v/>
      </c>
      <c r="Y429" s="60" t="str">
        <f>IF(B:B="","",IF(R429="Refreshment Beverage",VLOOKUP(Q429,Rates!G$15:L$19,6,0)*W429,VLOOKUP(Q429,Rates!G$4:L$12,6,0)*W429))</f>
        <v/>
      </c>
      <c r="Z429" s="60" t="str">
        <f t="shared" si="243"/>
        <v/>
      </c>
      <c r="AA429" s="60" t="str">
        <f t="shared" si="231"/>
        <v/>
      </c>
      <c r="AB429" s="61" t="str" cm="1">
        <f t="array" ref="AB429">IF(_xlfn.SINGLE(B:B)="","",IF(R429="Refreshment Beverage","",IF(AND(R429="Beer",Q429=0),SUM(LOOKUP(2,1/(Rates!$B$15:$B$18&lt;=W429)/(Rates!$C$15:$C$18&gt;=W429),Rates!$D$15:$D$18)*W429),VLOOKUP(VALUE(_xlfn.SINGLE(Q:Q)),Rates!A:B,2,0)*W429)))</f>
        <v/>
      </c>
      <c r="AC429" s="61" t="str" cm="1">
        <f t="array" ref="AC429">IF(_xlfn.SINGLE(B:B)="","",IF(R429="Refreshment Beverage","",IF(AND(R429="Beer",Q429=0),SUM(LOOKUP(2,1/(Rates!$B$15:$B$18&lt;=W429)/(Rates!$C$15:$C$18&gt;=W429),Rates!$E$15:$E$18)*W429),VLOOKUP(VALUE(_xlfn.SINGLE(Q:Q)),Rates!A:C,3,0)*W429)))</f>
        <v/>
      </c>
      <c r="AD429" s="168">
        <f>IFERROR(IF(R429="Beer","",IF(OR(Q429=1,Q429=2,Q429=3,Q429=4),VLOOKUP(Q429,Rates!$A$31:$B$34,2,0)*W429,IF(V429=1,VLOOKUP(U429,'REB BEV MIN MKUP'!B:E,4,0),IF(V429&gt;1,VLOOKUP(VALUE(W429),'REB BEV MIN MKUP'!O:Q,3,0),0)))),0)</f>
        <v>0</v>
      </c>
      <c r="AE429" s="62" t="str">
        <f t="shared" si="244"/>
        <v/>
      </c>
      <c r="AF429" s="63" t="str">
        <f t="shared" si="245"/>
        <v/>
      </c>
      <c r="AG429" s="64" t="str">
        <f t="shared" si="246"/>
        <v/>
      </c>
      <c r="AH429" s="65" t="str">
        <f t="shared" si="247"/>
        <v/>
      </c>
      <c r="AI429" s="66" t="str">
        <f>IF(AE:AE="","",IF(R429="Refreshment Beverage",AK429*(Rates!J$19/100),ROUND(SUM(AH429*(Rates!$J$8/100)),4)))</f>
        <v/>
      </c>
      <c r="AJ429" s="67" t="str">
        <f t="shared" si="248"/>
        <v/>
      </c>
      <c r="AK429" s="22" t="str">
        <f t="shared" si="249"/>
        <v/>
      </c>
      <c r="AL429" s="62" t="str">
        <f t="shared" si="250"/>
        <v/>
      </c>
      <c r="AM429" s="63" t="str">
        <f>IF(AS429="","",IF(R429="Refreshment Beverage",ROUND(AS429*Rates!K$19,4),ROUND(AO429*(VLOOKUP(VALUE(Q429),Rates!G$4:L$12,3,0)),4)))</f>
        <v/>
      </c>
      <c r="AN429" s="68" t="str">
        <f>IF(AS429="","",IF(R429="Refreshment Beverage",AS429*(Rates!J$19/100),MAX(AM429,AB429)))</f>
        <v/>
      </c>
      <c r="AO429" s="69" t="str">
        <f t="shared" si="251"/>
        <v/>
      </c>
      <c r="AP429" s="69" t="str">
        <f t="shared" si="252"/>
        <v/>
      </c>
      <c r="AQ429" s="70" t="str">
        <f>IF(AS429="","",IF(R429="Refreshment Beverage",ROUND(SUM(VLOOKUP(Q:Q,Rates!G$15:L$19,3,0)*(AS429-Y429-Z429-AA429)),4),ROUND(SUM(Rates!$K$8*AS429),4)))</f>
        <v/>
      </c>
      <c r="AR429" s="66" t="str">
        <f t="shared" si="253"/>
        <v/>
      </c>
      <c r="AS429" s="22" t="str">
        <f t="shared" si="254"/>
        <v/>
      </c>
      <c r="AT429" s="62" t="str">
        <f t="shared" si="255"/>
        <v/>
      </c>
      <c r="AU429" s="63" t="str">
        <f>IF(AX429="","",IF(R429="Refreshment Beverage",ROUND((BA429-Y429-Z429-AA429)*VLOOKUP(VALUE(Q429),Rates!G$15:L$19,3,0),4),ROUND(AW429*(VLOOKUP(VALUE(Q429),Rates!G:L,3,0)),4)))</f>
        <v/>
      </c>
      <c r="AV429" s="68" t="str">
        <f t="shared" si="256"/>
        <v/>
      </c>
      <c r="AW429" s="69" t="str">
        <f t="shared" si="257"/>
        <v/>
      </c>
      <c r="AX429" s="65" t="str">
        <f t="shared" si="258"/>
        <v/>
      </c>
      <c r="AY429" s="70" t="str">
        <f>IF(AX429="","",IF(R429="Refreshment Beverage",ROUND(SUM(AX429*Rates!K$19),4),ROUND(SUM(AX429*(Rates!J$8/100)),4)))</f>
        <v/>
      </c>
      <c r="AZ429" s="67" t="str">
        <f t="shared" si="259"/>
        <v/>
      </c>
      <c r="BA429" s="22" t="str">
        <f t="shared" si="260"/>
        <v/>
      </c>
      <c r="BD429" s="171"/>
      <c r="BE429" s="171"/>
      <c r="BF429" s="171"/>
      <c r="BG429" s="171"/>
    </row>
    <row r="430" spans="11:59" ht="12.75" customHeight="1" x14ac:dyDescent="0.3">
      <c r="K430" s="42" t="str">
        <f t="shared" si="232"/>
        <v/>
      </c>
      <c r="L430" s="55" t="str">
        <f t="shared" si="233"/>
        <v/>
      </c>
      <c r="M430" s="43" t="str">
        <f t="shared" si="234"/>
        <v/>
      </c>
      <c r="N430" s="56" t="str" cm="1">
        <f t="array" ref="N430">IFERROR(IF(_xlfn.SINGLE(B:B)="","",IF(R430="Beer",SUM(LOOKUP(2,1/(Rates!$B$3:$B$5&lt;=W430)/(Rates!$C$3:$C$5&gt;=W430),Rates!$D$3:$D$5)*(X430/100)*W430),IF(R430="Refreshment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56" t="str">
        <f t="shared" si="235"/>
        <v/>
      </c>
      <c r="P430" s="53"/>
      <c r="Q430" s="14" t="str">
        <f t="shared" si="236"/>
        <v/>
      </c>
      <c r="R430" s="57" t="str">
        <f t="shared" si="237"/>
        <v/>
      </c>
      <c r="S430" s="58" t="str">
        <f>IF(B430="","",IF(R430="Refreshment Beverage",VLOOKUP(VALUE(Q430),Rates!G$15:L$19,2,0),VLOOKUP(VALUE(Q430),Rates!G$4:L$12,2,0)))</f>
        <v/>
      </c>
      <c r="T430" s="58" t="str">
        <f t="shared" si="238"/>
        <v/>
      </c>
      <c r="U430" s="58" t="str">
        <f t="shared" si="239"/>
        <v/>
      </c>
      <c r="V430" s="58" t="str">
        <f t="shared" si="240"/>
        <v/>
      </c>
      <c r="W430" s="58" t="str">
        <f t="shared" si="241"/>
        <v/>
      </c>
      <c r="X430" s="59" t="str">
        <f t="shared" si="242"/>
        <v/>
      </c>
      <c r="Y430" s="60" t="str">
        <f>IF(B:B="","",IF(R430="Refreshment Beverage",VLOOKUP(Q430,Rates!G$15:L$19,6,0)*W430,VLOOKUP(Q430,Rates!G$4:L$12,6,0)*W430))</f>
        <v/>
      </c>
      <c r="Z430" s="60" t="str">
        <f t="shared" si="243"/>
        <v/>
      </c>
      <c r="AA430" s="60" t="str">
        <f t="shared" si="231"/>
        <v/>
      </c>
      <c r="AB430" s="61" t="str" cm="1">
        <f t="array" ref="AB430">IF(_xlfn.SINGLE(B:B)="","",IF(R430="Refreshment Beverage","",IF(AND(R430="Beer",Q430=0),SUM(LOOKUP(2,1/(Rates!$B$15:$B$18&lt;=W430)/(Rates!$C$15:$C$18&gt;=W430),Rates!$D$15:$D$18)*W430),VLOOKUP(VALUE(_xlfn.SINGLE(Q:Q)),Rates!A:B,2,0)*W430)))</f>
        <v/>
      </c>
      <c r="AC430" s="61" t="str" cm="1">
        <f t="array" ref="AC430">IF(_xlfn.SINGLE(B:B)="","",IF(R430="Refreshment Beverage","",IF(AND(R430="Beer",Q430=0),SUM(LOOKUP(2,1/(Rates!$B$15:$B$18&lt;=W430)/(Rates!$C$15:$C$18&gt;=W430),Rates!$E$15:$E$18)*W430),VLOOKUP(VALUE(_xlfn.SINGLE(Q:Q)),Rates!A:C,3,0)*W430)))</f>
        <v/>
      </c>
      <c r="AD430" s="168">
        <f>IFERROR(IF(R430="Beer","",IF(OR(Q430=1,Q430=2,Q430=3,Q430=4),VLOOKUP(Q430,Rates!$A$31:$B$34,2,0)*W430,IF(V430=1,VLOOKUP(U430,'REB BEV MIN MKUP'!B:E,4,0),IF(V430&gt;1,VLOOKUP(VALUE(W430),'REB BEV MIN MKUP'!O:Q,3,0),0)))),0)</f>
        <v>0</v>
      </c>
      <c r="AE430" s="62" t="str">
        <f t="shared" si="244"/>
        <v/>
      </c>
      <c r="AF430" s="63" t="str">
        <f t="shared" si="245"/>
        <v/>
      </c>
      <c r="AG430" s="64" t="str">
        <f t="shared" si="246"/>
        <v/>
      </c>
      <c r="AH430" s="65" t="str">
        <f t="shared" si="247"/>
        <v/>
      </c>
      <c r="AI430" s="66" t="str">
        <f>IF(AE:AE="","",IF(R430="Refreshment Beverage",AK430*(Rates!J$19/100),ROUND(SUM(AH430*(Rates!$J$8/100)),4)))</f>
        <v/>
      </c>
      <c r="AJ430" s="67" t="str">
        <f t="shared" si="248"/>
        <v/>
      </c>
      <c r="AK430" s="22" t="str">
        <f t="shared" si="249"/>
        <v/>
      </c>
      <c r="AL430" s="62" t="str">
        <f t="shared" si="250"/>
        <v/>
      </c>
      <c r="AM430" s="63" t="str">
        <f>IF(AS430="","",IF(R430="Refreshment Beverage",ROUND(AS430*Rates!K$19,4),ROUND(AO430*(VLOOKUP(VALUE(Q430),Rates!G$4:L$12,3,0)),4)))</f>
        <v/>
      </c>
      <c r="AN430" s="68" t="str">
        <f>IF(AS430="","",IF(R430="Refreshment Beverage",AS430*(Rates!J$19/100),MAX(AM430,AB430)))</f>
        <v/>
      </c>
      <c r="AO430" s="69" t="str">
        <f t="shared" si="251"/>
        <v/>
      </c>
      <c r="AP430" s="69" t="str">
        <f t="shared" si="252"/>
        <v/>
      </c>
      <c r="AQ430" s="70" t="str">
        <f>IF(AS430="","",IF(R430="Refreshment Beverage",ROUND(SUM(VLOOKUP(Q:Q,Rates!G$15:L$19,3,0)*(AS430-Y430-Z430-AA430)),4),ROUND(SUM(Rates!$K$8*AS430),4)))</f>
        <v/>
      </c>
      <c r="AR430" s="66" t="str">
        <f t="shared" si="253"/>
        <v/>
      </c>
      <c r="AS430" s="22" t="str">
        <f t="shared" si="254"/>
        <v/>
      </c>
      <c r="AT430" s="62" t="str">
        <f t="shared" si="255"/>
        <v/>
      </c>
      <c r="AU430" s="63" t="str">
        <f>IF(AX430="","",IF(R430="Refreshment Beverage",ROUND((BA430-Y430-Z430-AA430)*VLOOKUP(VALUE(Q430),Rates!G$15:L$19,3,0),4),ROUND(AW430*(VLOOKUP(VALUE(Q430),Rates!G:L,3,0)),4)))</f>
        <v/>
      </c>
      <c r="AV430" s="68" t="str">
        <f t="shared" si="256"/>
        <v/>
      </c>
      <c r="AW430" s="69" t="str">
        <f t="shared" si="257"/>
        <v/>
      </c>
      <c r="AX430" s="65" t="str">
        <f t="shared" si="258"/>
        <v/>
      </c>
      <c r="AY430" s="70" t="str">
        <f>IF(AX430="","",IF(R430="Refreshment Beverage",ROUND(SUM(AX430*Rates!K$19),4),ROUND(SUM(AX430*(Rates!J$8/100)),4)))</f>
        <v/>
      </c>
      <c r="AZ430" s="67" t="str">
        <f t="shared" si="259"/>
        <v/>
      </c>
      <c r="BA430" s="22" t="str">
        <f t="shared" si="260"/>
        <v/>
      </c>
      <c r="BD430" s="171"/>
      <c r="BE430" s="171"/>
      <c r="BF430" s="171"/>
      <c r="BG430" s="171"/>
    </row>
    <row r="431" spans="11:59" ht="12.75" customHeight="1" x14ac:dyDescent="0.3">
      <c r="K431" s="42" t="str">
        <f t="shared" si="232"/>
        <v/>
      </c>
      <c r="L431" s="55" t="str">
        <f t="shared" si="233"/>
        <v/>
      </c>
      <c r="M431" s="43" t="str">
        <f t="shared" si="234"/>
        <v/>
      </c>
      <c r="N431" s="56" t="str" cm="1">
        <f t="array" ref="N431">IFERROR(IF(_xlfn.SINGLE(B:B)="","",IF(R431="Beer",SUM(LOOKUP(2,1/(Rates!$B$3:$B$5&lt;=W431)/(Rates!$C$3:$C$5&gt;=W431),Rates!$D$3:$D$5)*(X431/100)*W431),IF(R431="Refreshment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56" t="str">
        <f t="shared" si="235"/>
        <v/>
      </c>
      <c r="P431" s="53"/>
      <c r="Q431" s="14" t="str">
        <f t="shared" si="236"/>
        <v/>
      </c>
      <c r="R431" s="57" t="str">
        <f t="shared" si="237"/>
        <v/>
      </c>
      <c r="S431" s="58" t="str">
        <f>IF(B431="","",IF(R431="Refreshment Beverage",VLOOKUP(VALUE(Q431),Rates!G$15:L$19,2,0),VLOOKUP(VALUE(Q431),Rates!G$4:L$12,2,0)))</f>
        <v/>
      </c>
      <c r="T431" s="58" t="str">
        <f t="shared" si="238"/>
        <v/>
      </c>
      <c r="U431" s="58" t="str">
        <f t="shared" si="239"/>
        <v/>
      </c>
      <c r="V431" s="58" t="str">
        <f t="shared" si="240"/>
        <v/>
      </c>
      <c r="W431" s="58" t="str">
        <f t="shared" si="241"/>
        <v/>
      </c>
      <c r="X431" s="59" t="str">
        <f t="shared" si="242"/>
        <v/>
      </c>
      <c r="Y431" s="60" t="str">
        <f>IF(B:B="","",IF(R431="Refreshment Beverage",VLOOKUP(Q431,Rates!G$15:L$19,6,0)*W431,VLOOKUP(Q431,Rates!G$4:L$12,6,0)*W431))</f>
        <v/>
      </c>
      <c r="Z431" s="60" t="str">
        <f t="shared" si="243"/>
        <v/>
      </c>
      <c r="AA431" s="60" t="str">
        <f t="shared" si="231"/>
        <v/>
      </c>
      <c r="AB431" s="61" t="str" cm="1">
        <f t="array" ref="AB431">IF(_xlfn.SINGLE(B:B)="","",IF(R431="Refreshment Beverage","",IF(AND(R431="Beer",Q431=0),SUM(LOOKUP(2,1/(Rates!$B$15:$B$18&lt;=W431)/(Rates!$C$15:$C$18&gt;=W431),Rates!$D$15:$D$18)*W431),VLOOKUP(VALUE(_xlfn.SINGLE(Q:Q)),Rates!A:B,2,0)*W431)))</f>
        <v/>
      </c>
      <c r="AC431" s="61" t="str" cm="1">
        <f t="array" ref="AC431">IF(_xlfn.SINGLE(B:B)="","",IF(R431="Refreshment Beverage","",IF(AND(R431="Beer",Q431=0),SUM(LOOKUP(2,1/(Rates!$B$15:$B$18&lt;=W431)/(Rates!$C$15:$C$18&gt;=W431),Rates!$E$15:$E$18)*W431),VLOOKUP(VALUE(_xlfn.SINGLE(Q:Q)),Rates!A:C,3,0)*W431)))</f>
        <v/>
      </c>
      <c r="AD431" s="168">
        <f>IFERROR(IF(R431="Beer","",IF(OR(Q431=1,Q431=2,Q431=3,Q431=4),VLOOKUP(Q431,Rates!$A$31:$B$34,2,0)*W431,IF(V431=1,VLOOKUP(U431,'REB BEV MIN MKUP'!B:E,4,0),IF(V431&gt;1,VLOOKUP(VALUE(W431),'REB BEV MIN MKUP'!O:Q,3,0),0)))),0)</f>
        <v>0</v>
      </c>
      <c r="AE431" s="62" t="str">
        <f t="shared" si="244"/>
        <v/>
      </c>
      <c r="AF431" s="63" t="str">
        <f t="shared" si="245"/>
        <v/>
      </c>
      <c r="AG431" s="64" t="str">
        <f t="shared" si="246"/>
        <v/>
      </c>
      <c r="AH431" s="65" t="str">
        <f t="shared" si="247"/>
        <v/>
      </c>
      <c r="AI431" s="66" t="str">
        <f>IF(AE:AE="","",IF(R431="Refreshment Beverage",AK431*(Rates!J$19/100),ROUND(SUM(AH431*(Rates!$J$8/100)),4)))</f>
        <v/>
      </c>
      <c r="AJ431" s="67" t="str">
        <f t="shared" si="248"/>
        <v/>
      </c>
      <c r="AK431" s="22" t="str">
        <f t="shared" si="249"/>
        <v/>
      </c>
      <c r="AL431" s="62" t="str">
        <f t="shared" si="250"/>
        <v/>
      </c>
      <c r="AM431" s="63" t="str">
        <f>IF(AS431="","",IF(R431="Refreshment Beverage",ROUND(AS431*Rates!K$19,4),ROUND(AO431*(VLOOKUP(VALUE(Q431),Rates!G$4:L$12,3,0)),4)))</f>
        <v/>
      </c>
      <c r="AN431" s="68" t="str">
        <f>IF(AS431="","",IF(R431="Refreshment Beverage",AS431*(Rates!J$19/100),MAX(AM431,AB431)))</f>
        <v/>
      </c>
      <c r="AO431" s="69" t="str">
        <f t="shared" si="251"/>
        <v/>
      </c>
      <c r="AP431" s="69" t="str">
        <f t="shared" si="252"/>
        <v/>
      </c>
      <c r="AQ431" s="70" t="str">
        <f>IF(AS431="","",IF(R431="Refreshment Beverage",ROUND(SUM(VLOOKUP(Q:Q,Rates!G$15:L$19,3,0)*(AS431-Y431-Z431-AA431)),4),ROUND(SUM(Rates!$K$8*AS431),4)))</f>
        <v/>
      </c>
      <c r="AR431" s="66" t="str">
        <f t="shared" si="253"/>
        <v/>
      </c>
      <c r="AS431" s="22" t="str">
        <f t="shared" si="254"/>
        <v/>
      </c>
      <c r="AT431" s="62" t="str">
        <f t="shared" si="255"/>
        <v/>
      </c>
      <c r="AU431" s="63" t="str">
        <f>IF(AX431="","",IF(R431="Refreshment Beverage",ROUND((BA431-Y431-Z431-AA431)*VLOOKUP(VALUE(Q431),Rates!G$15:L$19,3,0),4),ROUND(AW431*(VLOOKUP(VALUE(Q431),Rates!G:L,3,0)),4)))</f>
        <v/>
      </c>
      <c r="AV431" s="68" t="str">
        <f t="shared" si="256"/>
        <v/>
      </c>
      <c r="AW431" s="69" t="str">
        <f t="shared" si="257"/>
        <v/>
      </c>
      <c r="AX431" s="65" t="str">
        <f t="shared" si="258"/>
        <v/>
      </c>
      <c r="AY431" s="70" t="str">
        <f>IF(AX431="","",IF(R431="Refreshment Beverage",ROUND(SUM(AX431*Rates!K$19),4),ROUND(SUM(AX431*(Rates!J$8/100)),4)))</f>
        <v/>
      </c>
      <c r="AZ431" s="67" t="str">
        <f t="shared" si="259"/>
        <v/>
      </c>
      <c r="BA431" s="22" t="str">
        <f t="shared" si="260"/>
        <v/>
      </c>
      <c r="BD431" s="171"/>
      <c r="BE431" s="171"/>
      <c r="BF431" s="171"/>
      <c r="BG431" s="171"/>
    </row>
    <row r="432" spans="11:59" ht="12.75" customHeight="1" x14ac:dyDescent="0.3">
      <c r="K432" s="42" t="str">
        <f t="shared" si="232"/>
        <v/>
      </c>
      <c r="L432" s="55" t="str">
        <f t="shared" si="233"/>
        <v/>
      </c>
      <c r="M432" s="43" t="str">
        <f t="shared" si="234"/>
        <v/>
      </c>
      <c r="N432" s="56" t="str" cm="1">
        <f t="array" ref="N432">IFERROR(IF(_xlfn.SINGLE(B:B)="","",IF(R432="Beer",SUM(LOOKUP(2,1/(Rates!$B$3:$B$5&lt;=W432)/(Rates!$C$3:$C$5&gt;=W432),Rates!$D$3:$D$5)*(X432/100)*W432),IF(R432="Refreshment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56" t="str">
        <f t="shared" si="235"/>
        <v/>
      </c>
      <c r="P432" s="53"/>
      <c r="Q432" s="14" t="str">
        <f t="shared" si="236"/>
        <v/>
      </c>
      <c r="R432" s="57" t="str">
        <f t="shared" si="237"/>
        <v/>
      </c>
      <c r="S432" s="58" t="str">
        <f>IF(B432="","",IF(R432="Refreshment Beverage",VLOOKUP(VALUE(Q432),Rates!G$15:L$19,2,0),VLOOKUP(VALUE(Q432),Rates!G$4:L$12,2,0)))</f>
        <v/>
      </c>
      <c r="T432" s="58" t="str">
        <f t="shared" si="238"/>
        <v/>
      </c>
      <c r="U432" s="58" t="str">
        <f t="shared" si="239"/>
        <v/>
      </c>
      <c r="V432" s="58" t="str">
        <f t="shared" si="240"/>
        <v/>
      </c>
      <c r="W432" s="58" t="str">
        <f t="shared" si="241"/>
        <v/>
      </c>
      <c r="X432" s="59" t="str">
        <f t="shared" si="242"/>
        <v/>
      </c>
      <c r="Y432" s="60" t="str">
        <f>IF(B:B="","",IF(R432="Refreshment Beverage",VLOOKUP(Q432,Rates!G$15:L$19,6,0)*W432,VLOOKUP(Q432,Rates!G$4:L$12,6,0)*W432))</f>
        <v/>
      </c>
      <c r="Z432" s="60" t="str">
        <f t="shared" si="243"/>
        <v/>
      </c>
      <c r="AA432" s="60" t="str">
        <f t="shared" si="231"/>
        <v/>
      </c>
      <c r="AB432" s="61" t="str" cm="1">
        <f t="array" ref="AB432">IF(_xlfn.SINGLE(B:B)="","",IF(R432="Refreshment Beverage","",IF(AND(R432="Beer",Q432=0),SUM(LOOKUP(2,1/(Rates!$B$15:$B$18&lt;=W432)/(Rates!$C$15:$C$18&gt;=W432),Rates!$D$15:$D$18)*W432),VLOOKUP(VALUE(_xlfn.SINGLE(Q:Q)),Rates!A:B,2,0)*W432)))</f>
        <v/>
      </c>
      <c r="AC432" s="61" t="str" cm="1">
        <f t="array" ref="AC432">IF(_xlfn.SINGLE(B:B)="","",IF(R432="Refreshment Beverage","",IF(AND(R432="Beer",Q432=0),SUM(LOOKUP(2,1/(Rates!$B$15:$B$18&lt;=W432)/(Rates!$C$15:$C$18&gt;=W432),Rates!$E$15:$E$18)*W432),VLOOKUP(VALUE(_xlfn.SINGLE(Q:Q)),Rates!A:C,3,0)*W432)))</f>
        <v/>
      </c>
      <c r="AD432" s="168">
        <f>IFERROR(IF(R432="Beer","",IF(OR(Q432=1,Q432=2,Q432=3,Q432=4),VLOOKUP(Q432,Rates!$A$31:$B$34,2,0)*W432,IF(V432=1,VLOOKUP(U432,'REB BEV MIN MKUP'!B:E,4,0),IF(V432&gt;1,VLOOKUP(VALUE(W432),'REB BEV MIN MKUP'!O:Q,3,0),0)))),0)</f>
        <v>0</v>
      </c>
      <c r="AE432" s="62" t="str">
        <f t="shared" si="244"/>
        <v/>
      </c>
      <c r="AF432" s="63" t="str">
        <f t="shared" si="245"/>
        <v/>
      </c>
      <c r="AG432" s="64" t="str">
        <f t="shared" si="246"/>
        <v/>
      </c>
      <c r="AH432" s="65" t="str">
        <f t="shared" si="247"/>
        <v/>
      </c>
      <c r="AI432" s="66" t="str">
        <f>IF(AE:AE="","",IF(R432="Refreshment Beverage",AK432*(Rates!J$19/100),ROUND(SUM(AH432*(Rates!$J$8/100)),4)))</f>
        <v/>
      </c>
      <c r="AJ432" s="67" t="str">
        <f t="shared" si="248"/>
        <v/>
      </c>
      <c r="AK432" s="22" t="str">
        <f t="shared" si="249"/>
        <v/>
      </c>
      <c r="AL432" s="62" t="str">
        <f t="shared" si="250"/>
        <v/>
      </c>
      <c r="AM432" s="63" t="str">
        <f>IF(AS432="","",IF(R432="Refreshment Beverage",ROUND(AS432*Rates!K$19,4),ROUND(AO432*(VLOOKUP(VALUE(Q432),Rates!G$4:L$12,3,0)),4)))</f>
        <v/>
      </c>
      <c r="AN432" s="68" t="str">
        <f>IF(AS432="","",IF(R432="Refreshment Beverage",AS432*(Rates!J$19/100),MAX(AM432,AB432)))</f>
        <v/>
      </c>
      <c r="AO432" s="69" t="str">
        <f t="shared" si="251"/>
        <v/>
      </c>
      <c r="AP432" s="69" t="str">
        <f t="shared" si="252"/>
        <v/>
      </c>
      <c r="AQ432" s="70" t="str">
        <f>IF(AS432="","",IF(R432="Refreshment Beverage",ROUND(SUM(VLOOKUP(Q:Q,Rates!G$15:L$19,3,0)*(AS432-Y432-Z432-AA432)),4),ROUND(SUM(Rates!$K$8*AS432),4)))</f>
        <v/>
      </c>
      <c r="AR432" s="66" t="str">
        <f t="shared" si="253"/>
        <v/>
      </c>
      <c r="AS432" s="22" t="str">
        <f t="shared" si="254"/>
        <v/>
      </c>
      <c r="AT432" s="62" t="str">
        <f t="shared" si="255"/>
        <v/>
      </c>
      <c r="AU432" s="63" t="str">
        <f>IF(AX432="","",IF(R432="Refreshment Beverage",ROUND((BA432-Y432-Z432-AA432)*VLOOKUP(VALUE(Q432),Rates!G$15:L$19,3,0),4),ROUND(AW432*(VLOOKUP(VALUE(Q432),Rates!G:L,3,0)),4)))</f>
        <v/>
      </c>
      <c r="AV432" s="68" t="str">
        <f t="shared" si="256"/>
        <v/>
      </c>
      <c r="AW432" s="69" t="str">
        <f t="shared" si="257"/>
        <v/>
      </c>
      <c r="AX432" s="65" t="str">
        <f t="shared" si="258"/>
        <v/>
      </c>
      <c r="AY432" s="70" t="str">
        <f>IF(AX432="","",IF(R432="Refreshment Beverage",ROUND(SUM(AX432*Rates!K$19),4),ROUND(SUM(AX432*(Rates!J$8/100)),4)))</f>
        <v/>
      </c>
      <c r="AZ432" s="67" t="str">
        <f t="shared" si="259"/>
        <v/>
      </c>
      <c r="BA432" s="22" t="str">
        <f t="shared" si="260"/>
        <v/>
      </c>
      <c r="BD432" s="171"/>
      <c r="BE432" s="171"/>
      <c r="BF432" s="171"/>
      <c r="BG432" s="171"/>
    </row>
    <row r="433" spans="11:59" ht="12.75" customHeight="1" x14ac:dyDescent="0.3">
      <c r="K433" s="42" t="str">
        <f t="shared" si="232"/>
        <v/>
      </c>
      <c r="L433" s="55" t="str">
        <f t="shared" si="233"/>
        <v/>
      </c>
      <c r="M433" s="43" t="str">
        <f t="shared" si="234"/>
        <v/>
      </c>
      <c r="N433" s="56" t="str" cm="1">
        <f t="array" ref="N433">IFERROR(IF(_xlfn.SINGLE(B:B)="","",IF(R433="Beer",SUM(LOOKUP(2,1/(Rates!$B$3:$B$5&lt;=W433)/(Rates!$C$3:$C$5&gt;=W433),Rates!$D$3:$D$5)*(X433/100)*W433),IF(R433="Refreshment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56" t="str">
        <f t="shared" si="235"/>
        <v/>
      </c>
      <c r="P433" s="53"/>
      <c r="Q433" s="14" t="str">
        <f t="shared" si="236"/>
        <v/>
      </c>
      <c r="R433" s="57" t="str">
        <f t="shared" si="237"/>
        <v/>
      </c>
      <c r="S433" s="58" t="str">
        <f>IF(B433="","",IF(R433="Refreshment Beverage",VLOOKUP(VALUE(Q433),Rates!G$15:L$19,2,0),VLOOKUP(VALUE(Q433),Rates!G$4:L$12,2,0)))</f>
        <v/>
      </c>
      <c r="T433" s="58" t="str">
        <f t="shared" si="238"/>
        <v/>
      </c>
      <c r="U433" s="58" t="str">
        <f t="shared" si="239"/>
        <v/>
      </c>
      <c r="V433" s="58" t="str">
        <f t="shared" si="240"/>
        <v/>
      </c>
      <c r="W433" s="58" t="str">
        <f t="shared" si="241"/>
        <v/>
      </c>
      <c r="X433" s="59" t="str">
        <f t="shared" si="242"/>
        <v/>
      </c>
      <c r="Y433" s="60" t="str">
        <f>IF(B:B="","",IF(R433="Refreshment Beverage",VLOOKUP(Q433,Rates!G$15:L$19,6,0)*W433,VLOOKUP(Q433,Rates!G$4:L$12,6,0)*W433))</f>
        <v/>
      </c>
      <c r="Z433" s="60" t="str">
        <f t="shared" si="243"/>
        <v/>
      </c>
      <c r="AA433" s="60" t="str">
        <f t="shared" si="231"/>
        <v/>
      </c>
      <c r="AB433" s="61" t="str" cm="1">
        <f t="array" ref="AB433">IF(_xlfn.SINGLE(B:B)="","",IF(R433="Refreshment Beverage","",IF(AND(R433="Beer",Q433=0),SUM(LOOKUP(2,1/(Rates!$B$15:$B$18&lt;=W433)/(Rates!$C$15:$C$18&gt;=W433),Rates!$D$15:$D$18)*W433),VLOOKUP(VALUE(_xlfn.SINGLE(Q:Q)),Rates!A:B,2,0)*W433)))</f>
        <v/>
      </c>
      <c r="AC433" s="61" t="str" cm="1">
        <f t="array" ref="AC433">IF(_xlfn.SINGLE(B:B)="","",IF(R433="Refreshment Beverage","",IF(AND(R433="Beer",Q433=0),SUM(LOOKUP(2,1/(Rates!$B$15:$B$18&lt;=W433)/(Rates!$C$15:$C$18&gt;=W433),Rates!$E$15:$E$18)*W433),VLOOKUP(VALUE(_xlfn.SINGLE(Q:Q)),Rates!A:C,3,0)*W433)))</f>
        <v/>
      </c>
      <c r="AD433" s="168">
        <f>IFERROR(IF(R433="Beer","",IF(OR(Q433=1,Q433=2,Q433=3,Q433=4),VLOOKUP(Q433,Rates!$A$31:$B$34,2,0)*W433,IF(V433=1,VLOOKUP(U433,'REB BEV MIN MKUP'!B:E,4,0),IF(V433&gt;1,VLOOKUP(VALUE(W433),'REB BEV MIN MKUP'!O:Q,3,0),0)))),0)</f>
        <v>0</v>
      </c>
      <c r="AE433" s="62" t="str">
        <f t="shared" si="244"/>
        <v/>
      </c>
      <c r="AF433" s="63" t="str">
        <f t="shared" si="245"/>
        <v/>
      </c>
      <c r="AG433" s="64" t="str">
        <f t="shared" si="246"/>
        <v/>
      </c>
      <c r="AH433" s="65" t="str">
        <f t="shared" si="247"/>
        <v/>
      </c>
      <c r="AI433" s="66" t="str">
        <f>IF(AE:AE="","",IF(R433="Refreshment Beverage",AK433*(Rates!J$19/100),ROUND(SUM(AH433*(Rates!$J$8/100)),4)))</f>
        <v/>
      </c>
      <c r="AJ433" s="67" t="str">
        <f t="shared" si="248"/>
        <v/>
      </c>
      <c r="AK433" s="22" t="str">
        <f t="shared" si="249"/>
        <v/>
      </c>
      <c r="AL433" s="62" t="str">
        <f t="shared" si="250"/>
        <v/>
      </c>
      <c r="AM433" s="63" t="str">
        <f>IF(AS433="","",IF(R433="Refreshment Beverage",ROUND(AS433*Rates!K$19,4),ROUND(AO433*(VLOOKUP(VALUE(Q433),Rates!G$4:L$12,3,0)),4)))</f>
        <v/>
      </c>
      <c r="AN433" s="68" t="str">
        <f>IF(AS433="","",IF(R433="Refreshment Beverage",AS433*(Rates!J$19/100),MAX(AM433,AB433)))</f>
        <v/>
      </c>
      <c r="AO433" s="69" t="str">
        <f t="shared" si="251"/>
        <v/>
      </c>
      <c r="AP433" s="69" t="str">
        <f t="shared" si="252"/>
        <v/>
      </c>
      <c r="AQ433" s="70" t="str">
        <f>IF(AS433="","",IF(R433="Refreshment Beverage",ROUND(SUM(VLOOKUP(Q:Q,Rates!G$15:L$19,3,0)*(AS433-Y433-Z433-AA433)),4),ROUND(SUM(Rates!$K$8*AS433),4)))</f>
        <v/>
      </c>
      <c r="AR433" s="66" t="str">
        <f t="shared" si="253"/>
        <v/>
      </c>
      <c r="AS433" s="22" t="str">
        <f t="shared" si="254"/>
        <v/>
      </c>
      <c r="AT433" s="62" t="str">
        <f t="shared" si="255"/>
        <v/>
      </c>
      <c r="AU433" s="63" t="str">
        <f>IF(AX433="","",IF(R433="Refreshment Beverage",ROUND((BA433-Y433-Z433-AA433)*VLOOKUP(VALUE(Q433),Rates!G$15:L$19,3,0),4),ROUND(AW433*(VLOOKUP(VALUE(Q433),Rates!G:L,3,0)),4)))</f>
        <v/>
      </c>
      <c r="AV433" s="68" t="str">
        <f t="shared" si="256"/>
        <v/>
      </c>
      <c r="AW433" s="69" t="str">
        <f t="shared" si="257"/>
        <v/>
      </c>
      <c r="AX433" s="65" t="str">
        <f t="shared" si="258"/>
        <v/>
      </c>
      <c r="AY433" s="70" t="str">
        <f>IF(AX433="","",IF(R433="Refreshment Beverage",ROUND(SUM(AX433*Rates!K$19),4),ROUND(SUM(AX433*(Rates!J$8/100)),4)))</f>
        <v/>
      </c>
      <c r="AZ433" s="67" t="str">
        <f t="shared" si="259"/>
        <v/>
      </c>
      <c r="BA433" s="22" t="str">
        <f t="shared" si="260"/>
        <v/>
      </c>
      <c r="BD433" s="171"/>
      <c r="BE433" s="171"/>
      <c r="BF433" s="171"/>
      <c r="BG433" s="171"/>
    </row>
    <row r="434" spans="11:59" ht="12.75" customHeight="1" x14ac:dyDescent="0.3">
      <c r="K434" s="42" t="str">
        <f t="shared" si="232"/>
        <v/>
      </c>
      <c r="L434" s="55" t="str">
        <f t="shared" si="233"/>
        <v/>
      </c>
      <c r="M434" s="43" t="str">
        <f t="shared" si="234"/>
        <v/>
      </c>
      <c r="N434" s="56" t="str" cm="1">
        <f t="array" ref="N434">IFERROR(IF(_xlfn.SINGLE(B:B)="","",IF(R434="Beer",SUM(LOOKUP(2,1/(Rates!$B$3:$B$5&lt;=W434)/(Rates!$C$3:$C$5&gt;=W434),Rates!$D$3:$D$5)*(X434/100)*W434),IF(R434="Refreshment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56" t="str">
        <f t="shared" si="235"/>
        <v/>
      </c>
      <c r="P434" s="53"/>
      <c r="Q434" s="14" t="str">
        <f t="shared" si="236"/>
        <v/>
      </c>
      <c r="R434" s="57" t="str">
        <f t="shared" si="237"/>
        <v/>
      </c>
      <c r="S434" s="58" t="str">
        <f>IF(B434="","",IF(R434="Refreshment Beverage",VLOOKUP(VALUE(Q434),Rates!G$15:L$19,2,0),VLOOKUP(VALUE(Q434),Rates!G$4:L$12,2,0)))</f>
        <v/>
      </c>
      <c r="T434" s="58" t="str">
        <f t="shared" si="238"/>
        <v/>
      </c>
      <c r="U434" s="58" t="str">
        <f t="shared" si="239"/>
        <v/>
      </c>
      <c r="V434" s="58" t="str">
        <f t="shared" si="240"/>
        <v/>
      </c>
      <c r="W434" s="58" t="str">
        <f t="shared" si="241"/>
        <v/>
      </c>
      <c r="X434" s="59" t="str">
        <f t="shared" si="242"/>
        <v/>
      </c>
      <c r="Y434" s="60" t="str">
        <f>IF(B:B="","",IF(R434="Refreshment Beverage",VLOOKUP(Q434,Rates!G$15:L$19,6,0)*W434,VLOOKUP(Q434,Rates!G$4:L$12,6,0)*W434))</f>
        <v/>
      </c>
      <c r="Z434" s="60" t="str">
        <f t="shared" si="243"/>
        <v/>
      </c>
      <c r="AA434" s="60" t="str">
        <f t="shared" si="231"/>
        <v/>
      </c>
      <c r="AB434" s="61" t="str" cm="1">
        <f t="array" ref="AB434">IF(_xlfn.SINGLE(B:B)="","",IF(R434="Refreshment Beverage","",IF(AND(R434="Beer",Q434=0),SUM(LOOKUP(2,1/(Rates!$B$15:$B$18&lt;=W434)/(Rates!$C$15:$C$18&gt;=W434),Rates!$D$15:$D$18)*W434),VLOOKUP(VALUE(_xlfn.SINGLE(Q:Q)),Rates!A:B,2,0)*W434)))</f>
        <v/>
      </c>
      <c r="AC434" s="61" t="str" cm="1">
        <f t="array" ref="AC434">IF(_xlfn.SINGLE(B:B)="","",IF(R434="Refreshment Beverage","",IF(AND(R434="Beer",Q434=0),SUM(LOOKUP(2,1/(Rates!$B$15:$B$18&lt;=W434)/(Rates!$C$15:$C$18&gt;=W434),Rates!$E$15:$E$18)*W434),VLOOKUP(VALUE(_xlfn.SINGLE(Q:Q)),Rates!A:C,3,0)*W434)))</f>
        <v/>
      </c>
      <c r="AD434" s="168">
        <f>IFERROR(IF(R434="Beer","",IF(OR(Q434=1,Q434=2,Q434=3,Q434=4),VLOOKUP(Q434,Rates!$A$31:$B$34,2,0)*W434,IF(V434=1,VLOOKUP(U434,'REB BEV MIN MKUP'!B:E,4,0),IF(V434&gt;1,VLOOKUP(VALUE(W434),'REB BEV MIN MKUP'!O:Q,3,0),0)))),0)</f>
        <v>0</v>
      </c>
      <c r="AE434" s="62" t="str">
        <f t="shared" si="244"/>
        <v/>
      </c>
      <c r="AF434" s="63" t="str">
        <f t="shared" si="245"/>
        <v/>
      </c>
      <c r="AG434" s="64" t="str">
        <f t="shared" si="246"/>
        <v/>
      </c>
      <c r="AH434" s="65" t="str">
        <f t="shared" si="247"/>
        <v/>
      </c>
      <c r="AI434" s="66" t="str">
        <f>IF(AE:AE="","",IF(R434="Refreshment Beverage",AK434*(Rates!J$19/100),ROUND(SUM(AH434*(Rates!$J$8/100)),4)))</f>
        <v/>
      </c>
      <c r="AJ434" s="67" t="str">
        <f t="shared" si="248"/>
        <v/>
      </c>
      <c r="AK434" s="22" t="str">
        <f t="shared" si="249"/>
        <v/>
      </c>
      <c r="AL434" s="62" t="str">
        <f t="shared" si="250"/>
        <v/>
      </c>
      <c r="AM434" s="63" t="str">
        <f>IF(AS434="","",IF(R434="Refreshment Beverage",ROUND(AS434*Rates!K$19,4),ROUND(AO434*(VLOOKUP(VALUE(Q434),Rates!G$4:L$12,3,0)),4)))</f>
        <v/>
      </c>
      <c r="AN434" s="68" t="str">
        <f>IF(AS434="","",IF(R434="Refreshment Beverage",AS434*(Rates!J$19/100),MAX(AM434,AB434)))</f>
        <v/>
      </c>
      <c r="AO434" s="69" t="str">
        <f t="shared" si="251"/>
        <v/>
      </c>
      <c r="AP434" s="69" t="str">
        <f t="shared" si="252"/>
        <v/>
      </c>
      <c r="AQ434" s="70" t="str">
        <f>IF(AS434="","",IF(R434="Refreshment Beverage",ROUND(SUM(VLOOKUP(Q:Q,Rates!G$15:L$19,3,0)*(AS434-Y434-Z434-AA434)),4),ROUND(SUM(Rates!$K$8*AS434),4)))</f>
        <v/>
      </c>
      <c r="AR434" s="66" t="str">
        <f t="shared" si="253"/>
        <v/>
      </c>
      <c r="AS434" s="22" t="str">
        <f t="shared" si="254"/>
        <v/>
      </c>
      <c r="AT434" s="62" t="str">
        <f t="shared" si="255"/>
        <v/>
      </c>
      <c r="AU434" s="63" t="str">
        <f>IF(AX434="","",IF(R434="Refreshment Beverage",ROUND((BA434-Y434-Z434-AA434)*VLOOKUP(VALUE(Q434),Rates!G$15:L$19,3,0),4),ROUND(AW434*(VLOOKUP(VALUE(Q434),Rates!G:L,3,0)),4)))</f>
        <v/>
      </c>
      <c r="AV434" s="68" t="str">
        <f t="shared" si="256"/>
        <v/>
      </c>
      <c r="AW434" s="69" t="str">
        <f t="shared" si="257"/>
        <v/>
      </c>
      <c r="AX434" s="65" t="str">
        <f t="shared" si="258"/>
        <v/>
      </c>
      <c r="AY434" s="70" t="str">
        <f>IF(AX434="","",IF(R434="Refreshment Beverage",ROUND(SUM(AX434*Rates!K$19),4),ROUND(SUM(AX434*(Rates!J$8/100)),4)))</f>
        <v/>
      </c>
      <c r="AZ434" s="67" t="str">
        <f t="shared" si="259"/>
        <v/>
      </c>
      <c r="BA434" s="22" t="str">
        <f t="shared" si="260"/>
        <v/>
      </c>
      <c r="BD434" s="171"/>
      <c r="BE434" s="171"/>
      <c r="BF434" s="171"/>
      <c r="BG434" s="171"/>
    </row>
    <row r="435" spans="11:59" ht="12.75" customHeight="1" x14ac:dyDescent="0.3">
      <c r="K435" s="42" t="str">
        <f t="shared" si="232"/>
        <v/>
      </c>
      <c r="L435" s="55" t="str">
        <f t="shared" si="233"/>
        <v/>
      </c>
      <c r="M435" s="43" t="str">
        <f t="shared" si="234"/>
        <v/>
      </c>
      <c r="N435" s="56" t="str" cm="1">
        <f t="array" ref="N435">IFERROR(IF(_xlfn.SINGLE(B:B)="","",IF(R435="Beer",SUM(LOOKUP(2,1/(Rates!$B$3:$B$5&lt;=W435)/(Rates!$C$3:$C$5&gt;=W435),Rates!$D$3:$D$5)*(X435/100)*W435),IF(R435="Refreshment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56" t="str">
        <f t="shared" si="235"/>
        <v/>
      </c>
      <c r="P435" s="53"/>
      <c r="Q435" s="14" t="str">
        <f t="shared" si="236"/>
        <v/>
      </c>
      <c r="R435" s="57" t="str">
        <f t="shared" si="237"/>
        <v/>
      </c>
      <c r="S435" s="58" t="str">
        <f>IF(B435="","",IF(R435="Refreshment Beverage",VLOOKUP(VALUE(Q435),Rates!G$15:L$19,2,0),VLOOKUP(VALUE(Q435),Rates!G$4:L$12,2,0)))</f>
        <v/>
      </c>
      <c r="T435" s="58" t="str">
        <f t="shared" si="238"/>
        <v/>
      </c>
      <c r="U435" s="58" t="str">
        <f t="shared" si="239"/>
        <v/>
      </c>
      <c r="V435" s="58" t="str">
        <f t="shared" si="240"/>
        <v/>
      </c>
      <c r="W435" s="58" t="str">
        <f t="shared" si="241"/>
        <v/>
      </c>
      <c r="X435" s="59" t="str">
        <f t="shared" si="242"/>
        <v/>
      </c>
      <c r="Y435" s="60" t="str">
        <f>IF(B:B="","",IF(R435="Refreshment Beverage",VLOOKUP(Q435,Rates!G$15:L$19,6,0)*W435,VLOOKUP(Q435,Rates!G$4:L$12,6,0)*W435))</f>
        <v/>
      </c>
      <c r="Z435" s="60" t="str">
        <f t="shared" si="243"/>
        <v/>
      </c>
      <c r="AA435" s="60" t="str">
        <f t="shared" si="231"/>
        <v/>
      </c>
      <c r="AB435" s="61" t="str" cm="1">
        <f t="array" ref="AB435">IF(_xlfn.SINGLE(B:B)="","",IF(R435="Refreshment Beverage","",IF(AND(R435="Beer",Q435=0),SUM(LOOKUP(2,1/(Rates!$B$15:$B$18&lt;=W435)/(Rates!$C$15:$C$18&gt;=W435),Rates!$D$15:$D$18)*W435),VLOOKUP(VALUE(_xlfn.SINGLE(Q:Q)),Rates!A:B,2,0)*W435)))</f>
        <v/>
      </c>
      <c r="AC435" s="61" t="str" cm="1">
        <f t="array" ref="AC435">IF(_xlfn.SINGLE(B:B)="","",IF(R435="Refreshment Beverage","",IF(AND(R435="Beer",Q435=0),SUM(LOOKUP(2,1/(Rates!$B$15:$B$18&lt;=W435)/(Rates!$C$15:$C$18&gt;=W435),Rates!$E$15:$E$18)*W435),VLOOKUP(VALUE(_xlfn.SINGLE(Q:Q)),Rates!A:C,3,0)*W435)))</f>
        <v/>
      </c>
      <c r="AD435" s="168">
        <f>IFERROR(IF(R435="Beer","",IF(OR(Q435=1,Q435=2,Q435=3,Q435=4),VLOOKUP(Q435,Rates!$A$31:$B$34,2,0)*W435,IF(V435=1,VLOOKUP(U435,'REB BEV MIN MKUP'!B:E,4,0),IF(V435&gt;1,VLOOKUP(VALUE(W435),'REB BEV MIN MKUP'!O:Q,3,0),0)))),0)</f>
        <v>0</v>
      </c>
      <c r="AE435" s="62" t="str">
        <f t="shared" si="244"/>
        <v/>
      </c>
      <c r="AF435" s="63" t="str">
        <f t="shared" si="245"/>
        <v/>
      </c>
      <c r="AG435" s="64" t="str">
        <f t="shared" si="246"/>
        <v/>
      </c>
      <c r="AH435" s="65" t="str">
        <f t="shared" si="247"/>
        <v/>
      </c>
      <c r="AI435" s="66" t="str">
        <f>IF(AE:AE="","",IF(R435="Refreshment Beverage",AK435*(Rates!J$19/100),ROUND(SUM(AH435*(Rates!$J$8/100)),4)))</f>
        <v/>
      </c>
      <c r="AJ435" s="67" t="str">
        <f t="shared" si="248"/>
        <v/>
      </c>
      <c r="AK435" s="22" t="str">
        <f t="shared" si="249"/>
        <v/>
      </c>
      <c r="AL435" s="62" t="str">
        <f t="shared" si="250"/>
        <v/>
      </c>
      <c r="AM435" s="63" t="str">
        <f>IF(AS435="","",IF(R435="Refreshment Beverage",ROUND(AS435*Rates!K$19,4),ROUND(AO435*(VLOOKUP(VALUE(Q435),Rates!G$4:L$12,3,0)),4)))</f>
        <v/>
      </c>
      <c r="AN435" s="68" t="str">
        <f>IF(AS435="","",IF(R435="Refreshment Beverage",AS435*(Rates!J$19/100),MAX(AM435,AB435)))</f>
        <v/>
      </c>
      <c r="AO435" s="69" t="str">
        <f t="shared" si="251"/>
        <v/>
      </c>
      <c r="AP435" s="69" t="str">
        <f t="shared" si="252"/>
        <v/>
      </c>
      <c r="AQ435" s="70" t="str">
        <f>IF(AS435="","",IF(R435="Refreshment Beverage",ROUND(SUM(VLOOKUP(Q:Q,Rates!G$15:L$19,3,0)*(AS435-Y435-Z435-AA435)),4),ROUND(SUM(Rates!$K$8*AS435),4)))</f>
        <v/>
      </c>
      <c r="AR435" s="66" t="str">
        <f t="shared" si="253"/>
        <v/>
      </c>
      <c r="AS435" s="22" t="str">
        <f t="shared" si="254"/>
        <v/>
      </c>
      <c r="AT435" s="62" t="str">
        <f t="shared" si="255"/>
        <v/>
      </c>
      <c r="AU435" s="63" t="str">
        <f>IF(AX435="","",IF(R435="Refreshment Beverage",ROUND((BA435-Y435-Z435-AA435)*VLOOKUP(VALUE(Q435),Rates!G$15:L$19,3,0),4),ROUND(AW435*(VLOOKUP(VALUE(Q435),Rates!G:L,3,0)),4)))</f>
        <v/>
      </c>
      <c r="AV435" s="68" t="str">
        <f t="shared" si="256"/>
        <v/>
      </c>
      <c r="AW435" s="69" t="str">
        <f t="shared" si="257"/>
        <v/>
      </c>
      <c r="AX435" s="65" t="str">
        <f t="shared" si="258"/>
        <v/>
      </c>
      <c r="AY435" s="70" t="str">
        <f>IF(AX435="","",IF(R435="Refreshment Beverage",ROUND(SUM(AX435*Rates!K$19),4),ROUND(SUM(AX435*(Rates!J$8/100)),4)))</f>
        <v/>
      </c>
      <c r="AZ435" s="67" t="str">
        <f t="shared" si="259"/>
        <v/>
      </c>
      <c r="BA435" s="22" t="str">
        <f t="shared" si="260"/>
        <v/>
      </c>
      <c r="BD435" s="171"/>
      <c r="BE435" s="171"/>
      <c r="BF435" s="171"/>
      <c r="BG435" s="171"/>
    </row>
    <row r="436" spans="11:59" ht="12.75" customHeight="1" x14ac:dyDescent="0.3">
      <c r="K436" s="42" t="str">
        <f t="shared" si="232"/>
        <v/>
      </c>
      <c r="L436" s="55" t="str">
        <f t="shared" si="233"/>
        <v/>
      </c>
      <c r="M436" s="43" t="str">
        <f t="shared" si="234"/>
        <v/>
      </c>
      <c r="N436" s="56" t="str" cm="1">
        <f t="array" ref="N436">IFERROR(IF(_xlfn.SINGLE(B:B)="","",IF(R436="Beer",SUM(LOOKUP(2,1/(Rates!$B$3:$B$5&lt;=W436)/(Rates!$C$3:$C$5&gt;=W436),Rates!$D$3:$D$5)*(X436/100)*W436),IF(R436="Refreshment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56" t="str">
        <f t="shared" si="235"/>
        <v/>
      </c>
      <c r="P436" s="53"/>
      <c r="Q436" s="14" t="str">
        <f t="shared" si="236"/>
        <v/>
      </c>
      <c r="R436" s="57" t="str">
        <f t="shared" si="237"/>
        <v/>
      </c>
      <c r="S436" s="58" t="str">
        <f>IF(B436="","",IF(R436="Refreshment Beverage",VLOOKUP(VALUE(Q436),Rates!G$15:L$19,2,0),VLOOKUP(VALUE(Q436),Rates!G$4:L$12,2,0)))</f>
        <v/>
      </c>
      <c r="T436" s="58" t="str">
        <f t="shared" si="238"/>
        <v/>
      </c>
      <c r="U436" s="58" t="str">
        <f t="shared" si="239"/>
        <v/>
      </c>
      <c r="V436" s="58" t="str">
        <f t="shared" si="240"/>
        <v/>
      </c>
      <c r="W436" s="58" t="str">
        <f t="shared" si="241"/>
        <v/>
      </c>
      <c r="X436" s="59" t="str">
        <f t="shared" si="242"/>
        <v/>
      </c>
      <c r="Y436" s="60" t="str">
        <f>IF(B:B="","",IF(R436="Refreshment Beverage",VLOOKUP(Q436,Rates!G$15:L$19,6,0)*W436,VLOOKUP(Q436,Rates!G$4:L$12,6,0)*W436))</f>
        <v/>
      </c>
      <c r="Z436" s="60" t="str">
        <f t="shared" si="243"/>
        <v/>
      </c>
      <c r="AA436" s="60" t="str">
        <f t="shared" si="231"/>
        <v/>
      </c>
      <c r="AB436" s="61" t="str" cm="1">
        <f t="array" ref="AB436">IF(_xlfn.SINGLE(B:B)="","",IF(R436="Refreshment Beverage","",IF(AND(R436="Beer",Q436=0),SUM(LOOKUP(2,1/(Rates!$B$15:$B$18&lt;=W436)/(Rates!$C$15:$C$18&gt;=W436),Rates!$D$15:$D$18)*W436),VLOOKUP(VALUE(_xlfn.SINGLE(Q:Q)),Rates!A:B,2,0)*W436)))</f>
        <v/>
      </c>
      <c r="AC436" s="61" t="str" cm="1">
        <f t="array" ref="AC436">IF(_xlfn.SINGLE(B:B)="","",IF(R436="Refreshment Beverage","",IF(AND(R436="Beer",Q436=0),SUM(LOOKUP(2,1/(Rates!$B$15:$B$18&lt;=W436)/(Rates!$C$15:$C$18&gt;=W436),Rates!$E$15:$E$18)*W436),VLOOKUP(VALUE(_xlfn.SINGLE(Q:Q)),Rates!A:C,3,0)*W436)))</f>
        <v/>
      </c>
      <c r="AD436" s="168">
        <f>IFERROR(IF(R436="Beer","",IF(OR(Q436=1,Q436=2,Q436=3,Q436=4),VLOOKUP(Q436,Rates!$A$31:$B$34,2,0)*W436,IF(V436=1,VLOOKUP(U436,'REB BEV MIN MKUP'!B:E,4,0),IF(V436&gt;1,VLOOKUP(VALUE(W436),'REB BEV MIN MKUP'!O:Q,3,0),0)))),0)</f>
        <v>0</v>
      </c>
      <c r="AE436" s="62" t="str">
        <f t="shared" si="244"/>
        <v/>
      </c>
      <c r="AF436" s="63" t="str">
        <f t="shared" si="245"/>
        <v/>
      </c>
      <c r="AG436" s="64" t="str">
        <f t="shared" si="246"/>
        <v/>
      </c>
      <c r="AH436" s="65" t="str">
        <f t="shared" si="247"/>
        <v/>
      </c>
      <c r="AI436" s="66" t="str">
        <f>IF(AE:AE="","",IF(R436="Refreshment Beverage",AK436*(Rates!J$19/100),ROUND(SUM(AH436*(Rates!$J$8/100)),4)))</f>
        <v/>
      </c>
      <c r="AJ436" s="67" t="str">
        <f t="shared" si="248"/>
        <v/>
      </c>
      <c r="AK436" s="22" t="str">
        <f t="shared" si="249"/>
        <v/>
      </c>
      <c r="AL436" s="62" t="str">
        <f t="shared" si="250"/>
        <v/>
      </c>
      <c r="AM436" s="63" t="str">
        <f>IF(AS436="","",IF(R436="Refreshment Beverage",ROUND(AS436*Rates!K$19,4),ROUND(AO436*(VLOOKUP(VALUE(Q436),Rates!G$4:L$12,3,0)),4)))</f>
        <v/>
      </c>
      <c r="AN436" s="68" t="str">
        <f>IF(AS436="","",IF(R436="Refreshment Beverage",AS436*(Rates!J$19/100),MAX(AM436,AB436)))</f>
        <v/>
      </c>
      <c r="AO436" s="69" t="str">
        <f t="shared" si="251"/>
        <v/>
      </c>
      <c r="AP436" s="69" t="str">
        <f t="shared" si="252"/>
        <v/>
      </c>
      <c r="AQ436" s="70" t="str">
        <f>IF(AS436="","",IF(R436="Refreshment Beverage",ROUND(SUM(VLOOKUP(Q:Q,Rates!G$15:L$19,3,0)*(AS436-Y436-Z436-AA436)),4),ROUND(SUM(Rates!$K$8*AS436),4)))</f>
        <v/>
      </c>
      <c r="AR436" s="66" t="str">
        <f t="shared" si="253"/>
        <v/>
      </c>
      <c r="AS436" s="22" t="str">
        <f t="shared" si="254"/>
        <v/>
      </c>
      <c r="AT436" s="62" t="str">
        <f t="shared" si="255"/>
        <v/>
      </c>
      <c r="AU436" s="63" t="str">
        <f>IF(AX436="","",IF(R436="Refreshment Beverage",ROUND((BA436-Y436-Z436-AA436)*VLOOKUP(VALUE(Q436),Rates!G$15:L$19,3,0),4),ROUND(AW436*(VLOOKUP(VALUE(Q436),Rates!G:L,3,0)),4)))</f>
        <v/>
      </c>
      <c r="AV436" s="68" t="str">
        <f t="shared" si="256"/>
        <v/>
      </c>
      <c r="AW436" s="69" t="str">
        <f t="shared" si="257"/>
        <v/>
      </c>
      <c r="AX436" s="65" t="str">
        <f t="shared" si="258"/>
        <v/>
      </c>
      <c r="AY436" s="70" t="str">
        <f>IF(AX436="","",IF(R436="Refreshment Beverage",ROUND(SUM(AX436*Rates!K$19),4),ROUND(SUM(AX436*(Rates!J$8/100)),4)))</f>
        <v/>
      </c>
      <c r="AZ436" s="67" t="str">
        <f t="shared" si="259"/>
        <v/>
      </c>
      <c r="BA436" s="22" t="str">
        <f t="shared" si="260"/>
        <v/>
      </c>
      <c r="BD436" s="171"/>
      <c r="BE436" s="171"/>
      <c r="BF436" s="171"/>
      <c r="BG436" s="171"/>
    </row>
    <row r="437" spans="11:59" ht="12.75" customHeight="1" x14ac:dyDescent="0.3">
      <c r="K437" s="42" t="str">
        <f t="shared" si="232"/>
        <v/>
      </c>
      <c r="L437" s="55" t="str">
        <f t="shared" si="233"/>
        <v/>
      </c>
      <c r="M437" s="43" t="str">
        <f t="shared" si="234"/>
        <v/>
      </c>
      <c r="N437" s="56" t="str" cm="1">
        <f t="array" ref="N437">IFERROR(IF(_xlfn.SINGLE(B:B)="","",IF(R437="Beer",SUM(LOOKUP(2,1/(Rates!$B$3:$B$5&lt;=W437)/(Rates!$C$3:$C$5&gt;=W437),Rates!$D$3:$D$5)*(X437/100)*W437),IF(R437="Refreshment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56" t="str">
        <f t="shared" si="235"/>
        <v/>
      </c>
      <c r="P437" s="53"/>
      <c r="Q437" s="14" t="str">
        <f t="shared" si="236"/>
        <v/>
      </c>
      <c r="R437" s="57" t="str">
        <f t="shared" si="237"/>
        <v/>
      </c>
      <c r="S437" s="58" t="str">
        <f>IF(B437="","",IF(R437="Refreshment Beverage",VLOOKUP(VALUE(Q437),Rates!G$15:L$19,2,0),VLOOKUP(VALUE(Q437),Rates!G$4:L$12,2,0)))</f>
        <v/>
      </c>
      <c r="T437" s="58" t="str">
        <f t="shared" si="238"/>
        <v/>
      </c>
      <c r="U437" s="58" t="str">
        <f t="shared" si="239"/>
        <v/>
      </c>
      <c r="V437" s="58" t="str">
        <f t="shared" si="240"/>
        <v/>
      </c>
      <c r="W437" s="58" t="str">
        <f t="shared" si="241"/>
        <v/>
      </c>
      <c r="X437" s="59" t="str">
        <f t="shared" si="242"/>
        <v/>
      </c>
      <c r="Y437" s="60" t="str">
        <f>IF(B:B="","",IF(R437="Refreshment Beverage",VLOOKUP(Q437,Rates!G$15:L$19,6,0)*W437,VLOOKUP(Q437,Rates!G$4:L$12,6,0)*W437))</f>
        <v/>
      </c>
      <c r="Z437" s="60" t="str">
        <f t="shared" si="243"/>
        <v/>
      </c>
      <c r="AA437" s="60" t="str">
        <f t="shared" si="231"/>
        <v/>
      </c>
      <c r="AB437" s="61" t="str" cm="1">
        <f t="array" ref="AB437">IF(_xlfn.SINGLE(B:B)="","",IF(R437="Refreshment Beverage","",IF(AND(R437="Beer",Q437=0),SUM(LOOKUP(2,1/(Rates!$B$15:$B$18&lt;=W437)/(Rates!$C$15:$C$18&gt;=W437),Rates!$D$15:$D$18)*W437),VLOOKUP(VALUE(_xlfn.SINGLE(Q:Q)),Rates!A:B,2,0)*W437)))</f>
        <v/>
      </c>
      <c r="AC437" s="61" t="str" cm="1">
        <f t="array" ref="AC437">IF(_xlfn.SINGLE(B:B)="","",IF(R437="Refreshment Beverage","",IF(AND(R437="Beer",Q437=0),SUM(LOOKUP(2,1/(Rates!$B$15:$B$18&lt;=W437)/(Rates!$C$15:$C$18&gt;=W437),Rates!$E$15:$E$18)*W437),VLOOKUP(VALUE(_xlfn.SINGLE(Q:Q)),Rates!A:C,3,0)*W437)))</f>
        <v/>
      </c>
      <c r="AD437" s="168">
        <f>IFERROR(IF(R437="Beer","",IF(OR(Q437=1,Q437=2,Q437=3,Q437=4),VLOOKUP(Q437,Rates!$A$31:$B$34,2,0)*W437,IF(V437=1,VLOOKUP(U437,'REB BEV MIN MKUP'!B:E,4,0),IF(V437&gt;1,VLOOKUP(VALUE(W437),'REB BEV MIN MKUP'!O:Q,3,0),0)))),0)</f>
        <v>0</v>
      </c>
      <c r="AE437" s="62" t="str">
        <f t="shared" si="244"/>
        <v/>
      </c>
      <c r="AF437" s="63" t="str">
        <f t="shared" si="245"/>
        <v/>
      </c>
      <c r="AG437" s="64" t="str">
        <f t="shared" si="246"/>
        <v/>
      </c>
      <c r="AH437" s="65" t="str">
        <f t="shared" si="247"/>
        <v/>
      </c>
      <c r="AI437" s="66" t="str">
        <f>IF(AE:AE="","",IF(R437="Refreshment Beverage",AK437*(Rates!J$19/100),ROUND(SUM(AH437*(Rates!$J$8/100)),4)))</f>
        <v/>
      </c>
      <c r="AJ437" s="67" t="str">
        <f t="shared" si="248"/>
        <v/>
      </c>
      <c r="AK437" s="22" t="str">
        <f t="shared" si="249"/>
        <v/>
      </c>
      <c r="AL437" s="62" t="str">
        <f t="shared" si="250"/>
        <v/>
      </c>
      <c r="AM437" s="63" t="str">
        <f>IF(AS437="","",IF(R437="Refreshment Beverage",ROUND(AS437*Rates!K$19,4),ROUND(AO437*(VLOOKUP(VALUE(Q437),Rates!G$4:L$12,3,0)),4)))</f>
        <v/>
      </c>
      <c r="AN437" s="68" t="str">
        <f>IF(AS437="","",IF(R437="Refreshment Beverage",AS437*(Rates!J$19/100),MAX(AM437,AB437)))</f>
        <v/>
      </c>
      <c r="AO437" s="69" t="str">
        <f t="shared" si="251"/>
        <v/>
      </c>
      <c r="AP437" s="69" t="str">
        <f t="shared" si="252"/>
        <v/>
      </c>
      <c r="AQ437" s="70" t="str">
        <f>IF(AS437="","",IF(R437="Refreshment Beverage",ROUND(SUM(VLOOKUP(Q:Q,Rates!G$15:L$19,3,0)*(AS437-Y437-Z437-AA437)),4),ROUND(SUM(Rates!$K$8*AS437),4)))</f>
        <v/>
      </c>
      <c r="AR437" s="66" t="str">
        <f t="shared" si="253"/>
        <v/>
      </c>
      <c r="AS437" s="22" t="str">
        <f t="shared" si="254"/>
        <v/>
      </c>
      <c r="AT437" s="62" t="str">
        <f t="shared" si="255"/>
        <v/>
      </c>
      <c r="AU437" s="63" t="str">
        <f>IF(AX437="","",IF(R437="Refreshment Beverage",ROUND((BA437-Y437-Z437-AA437)*VLOOKUP(VALUE(Q437),Rates!G$15:L$19,3,0),4),ROUND(AW437*(VLOOKUP(VALUE(Q437),Rates!G:L,3,0)),4)))</f>
        <v/>
      </c>
      <c r="AV437" s="68" t="str">
        <f t="shared" si="256"/>
        <v/>
      </c>
      <c r="AW437" s="69" t="str">
        <f t="shared" si="257"/>
        <v/>
      </c>
      <c r="AX437" s="65" t="str">
        <f t="shared" si="258"/>
        <v/>
      </c>
      <c r="AY437" s="70" t="str">
        <f>IF(AX437="","",IF(R437="Refreshment Beverage",ROUND(SUM(AX437*Rates!K$19),4),ROUND(SUM(AX437*(Rates!J$8/100)),4)))</f>
        <v/>
      </c>
      <c r="AZ437" s="67" t="str">
        <f t="shared" si="259"/>
        <v/>
      </c>
      <c r="BA437" s="22" t="str">
        <f t="shared" si="260"/>
        <v/>
      </c>
      <c r="BD437" s="171"/>
      <c r="BE437" s="171"/>
      <c r="BF437" s="171"/>
      <c r="BG437" s="171"/>
    </row>
    <row r="438" spans="11:59" ht="12.75" customHeight="1" x14ac:dyDescent="0.3">
      <c r="K438" s="42" t="str">
        <f t="shared" si="232"/>
        <v/>
      </c>
      <c r="L438" s="55" t="str">
        <f t="shared" si="233"/>
        <v/>
      </c>
      <c r="M438" s="43" t="str">
        <f t="shared" si="234"/>
        <v/>
      </c>
      <c r="N438" s="56" t="str" cm="1">
        <f t="array" ref="N438">IFERROR(IF(_xlfn.SINGLE(B:B)="","",IF(R438="Beer",SUM(LOOKUP(2,1/(Rates!$B$3:$B$5&lt;=W438)/(Rates!$C$3:$C$5&gt;=W438),Rates!$D$3:$D$5)*(X438/100)*W438),IF(R438="Refreshment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56" t="str">
        <f t="shared" si="235"/>
        <v/>
      </c>
      <c r="P438" s="53"/>
      <c r="Q438" s="14" t="str">
        <f t="shared" si="236"/>
        <v/>
      </c>
      <c r="R438" s="57" t="str">
        <f t="shared" si="237"/>
        <v/>
      </c>
      <c r="S438" s="58" t="str">
        <f>IF(B438="","",IF(R438="Refreshment Beverage",VLOOKUP(VALUE(Q438),Rates!G$15:L$19,2,0),VLOOKUP(VALUE(Q438),Rates!G$4:L$12,2,0)))</f>
        <v/>
      </c>
      <c r="T438" s="58" t="str">
        <f t="shared" si="238"/>
        <v/>
      </c>
      <c r="U438" s="58" t="str">
        <f t="shared" si="239"/>
        <v/>
      </c>
      <c r="V438" s="58" t="str">
        <f t="shared" si="240"/>
        <v/>
      </c>
      <c r="W438" s="58" t="str">
        <f t="shared" si="241"/>
        <v/>
      </c>
      <c r="X438" s="59" t="str">
        <f t="shared" si="242"/>
        <v/>
      </c>
      <c r="Y438" s="60" t="str">
        <f>IF(B:B="","",IF(R438="Refreshment Beverage",VLOOKUP(Q438,Rates!G$15:L$19,6,0)*W438,VLOOKUP(Q438,Rates!G$4:L$12,6,0)*W438))</f>
        <v/>
      </c>
      <c r="Z438" s="60" t="str">
        <f t="shared" si="243"/>
        <v/>
      </c>
      <c r="AA438" s="60" t="str">
        <f t="shared" si="231"/>
        <v/>
      </c>
      <c r="AB438" s="61" t="str" cm="1">
        <f t="array" ref="AB438">IF(_xlfn.SINGLE(B:B)="","",IF(R438="Refreshment Beverage","",IF(AND(R438="Beer",Q438=0),SUM(LOOKUP(2,1/(Rates!$B$15:$B$18&lt;=W438)/(Rates!$C$15:$C$18&gt;=W438),Rates!$D$15:$D$18)*W438),VLOOKUP(VALUE(_xlfn.SINGLE(Q:Q)),Rates!A:B,2,0)*W438)))</f>
        <v/>
      </c>
      <c r="AC438" s="61" t="str" cm="1">
        <f t="array" ref="AC438">IF(_xlfn.SINGLE(B:B)="","",IF(R438="Refreshment Beverage","",IF(AND(R438="Beer",Q438=0),SUM(LOOKUP(2,1/(Rates!$B$15:$B$18&lt;=W438)/(Rates!$C$15:$C$18&gt;=W438),Rates!$E$15:$E$18)*W438),VLOOKUP(VALUE(_xlfn.SINGLE(Q:Q)),Rates!A:C,3,0)*W438)))</f>
        <v/>
      </c>
      <c r="AD438" s="168">
        <f>IFERROR(IF(R438="Beer","",IF(OR(Q438=1,Q438=2,Q438=3,Q438=4),VLOOKUP(Q438,Rates!$A$31:$B$34,2,0)*W438,IF(V438=1,VLOOKUP(U438,'REB BEV MIN MKUP'!B:E,4,0),IF(V438&gt;1,VLOOKUP(VALUE(W438),'REB BEV MIN MKUP'!O:Q,3,0),0)))),0)</f>
        <v>0</v>
      </c>
      <c r="AE438" s="62" t="str">
        <f t="shared" si="244"/>
        <v/>
      </c>
      <c r="AF438" s="63" t="str">
        <f t="shared" si="245"/>
        <v/>
      </c>
      <c r="AG438" s="64" t="str">
        <f t="shared" si="246"/>
        <v/>
      </c>
      <c r="AH438" s="65" t="str">
        <f t="shared" si="247"/>
        <v/>
      </c>
      <c r="AI438" s="66" t="str">
        <f>IF(AE:AE="","",IF(R438="Refreshment Beverage",AK438*(Rates!J$19/100),ROUND(SUM(AH438*(Rates!$J$8/100)),4)))</f>
        <v/>
      </c>
      <c r="AJ438" s="67" t="str">
        <f t="shared" si="248"/>
        <v/>
      </c>
      <c r="AK438" s="22" t="str">
        <f t="shared" si="249"/>
        <v/>
      </c>
      <c r="AL438" s="62" t="str">
        <f t="shared" si="250"/>
        <v/>
      </c>
      <c r="AM438" s="63" t="str">
        <f>IF(AS438="","",IF(R438="Refreshment Beverage",ROUND(AS438*Rates!K$19,4),ROUND(AO438*(VLOOKUP(VALUE(Q438),Rates!G$4:L$12,3,0)),4)))</f>
        <v/>
      </c>
      <c r="AN438" s="68" t="str">
        <f>IF(AS438="","",IF(R438="Refreshment Beverage",AS438*(Rates!J$19/100),MAX(AM438,AB438)))</f>
        <v/>
      </c>
      <c r="AO438" s="69" t="str">
        <f t="shared" si="251"/>
        <v/>
      </c>
      <c r="AP438" s="69" t="str">
        <f t="shared" si="252"/>
        <v/>
      </c>
      <c r="AQ438" s="70" t="str">
        <f>IF(AS438="","",IF(R438="Refreshment Beverage",ROUND(SUM(VLOOKUP(Q:Q,Rates!G$15:L$19,3,0)*(AS438-Y438-Z438-AA438)),4),ROUND(SUM(Rates!$K$8*AS438),4)))</f>
        <v/>
      </c>
      <c r="AR438" s="66" t="str">
        <f t="shared" si="253"/>
        <v/>
      </c>
      <c r="AS438" s="22" t="str">
        <f t="shared" si="254"/>
        <v/>
      </c>
      <c r="AT438" s="62" t="str">
        <f t="shared" si="255"/>
        <v/>
      </c>
      <c r="AU438" s="63" t="str">
        <f>IF(AX438="","",IF(R438="Refreshment Beverage",ROUND((BA438-Y438-Z438-AA438)*VLOOKUP(VALUE(Q438),Rates!G$15:L$19,3,0),4),ROUND(AW438*(VLOOKUP(VALUE(Q438),Rates!G:L,3,0)),4)))</f>
        <v/>
      </c>
      <c r="AV438" s="68" t="str">
        <f t="shared" si="256"/>
        <v/>
      </c>
      <c r="AW438" s="69" t="str">
        <f t="shared" si="257"/>
        <v/>
      </c>
      <c r="AX438" s="65" t="str">
        <f t="shared" si="258"/>
        <v/>
      </c>
      <c r="AY438" s="70" t="str">
        <f>IF(AX438="","",IF(R438="Refreshment Beverage",ROUND(SUM(AX438*Rates!K$19),4),ROUND(SUM(AX438*(Rates!J$8/100)),4)))</f>
        <v/>
      </c>
      <c r="AZ438" s="67" t="str">
        <f t="shared" si="259"/>
        <v/>
      </c>
      <c r="BA438" s="22" t="str">
        <f t="shared" si="260"/>
        <v/>
      </c>
      <c r="BD438" s="171"/>
      <c r="BE438" s="171"/>
      <c r="BF438" s="171"/>
      <c r="BG438" s="171"/>
    </row>
    <row r="439" spans="11:59" ht="12.75" customHeight="1" x14ac:dyDescent="0.3">
      <c r="K439" s="42" t="str">
        <f t="shared" si="232"/>
        <v/>
      </c>
      <c r="L439" s="55" t="str">
        <f t="shared" si="233"/>
        <v/>
      </c>
      <c r="M439" s="43" t="str">
        <f t="shared" si="234"/>
        <v/>
      </c>
      <c r="N439" s="56" t="str" cm="1">
        <f t="array" ref="N439">IFERROR(IF(_xlfn.SINGLE(B:B)="","",IF(R439="Beer",SUM(LOOKUP(2,1/(Rates!$B$3:$B$5&lt;=W439)/(Rates!$C$3:$C$5&gt;=W439),Rates!$D$3:$D$5)*(X439/100)*W439),IF(R439="Refreshment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56" t="str">
        <f t="shared" si="235"/>
        <v/>
      </c>
      <c r="P439" s="53"/>
      <c r="Q439" s="14" t="str">
        <f t="shared" si="236"/>
        <v/>
      </c>
      <c r="R439" s="57" t="str">
        <f t="shared" si="237"/>
        <v/>
      </c>
      <c r="S439" s="58" t="str">
        <f>IF(B439="","",IF(R439="Refreshment Beverage",VLOOKUP(VALUE(Q439),Rates!G$15:L$19,2,0),VLOOKUP(VALUE(Q439),Rates!G$4:L$12,2,0)))</f>
        <v/>
      </c>
      <c r="T439" s="58" t="str">
        <f t="shared" si="238"/>
        <v/>
      </c>
      <c r="U439" s="58" t="str">
        <f t="shared" si="239"/>
        <v/>
      </c>
      <c r="V439" s="58" t="str">
        <f t="shared" si="240"/>
        <v/>
      </c>
      <c r="W439" s="58" t="str">
        <f t="shared" si="241"/>
        <v/>
      </c>
      <c r="X439" s="59" t="str">
        <f t="shared" si="242"/>
        <v/>
      </c>
      <c r="Y439" s="60" t="str">
        <f>IF(B:B="","",IF(R439="Refreshment Beverage",VLOOKUP(Q439,Rates!G$15:L$19,6,0)*W439,VLOOKUP(Q439,Rates!G$4:L$12,6,0)*W439))</f>
        <v/>
      </c>
      <c r="Z439" s="60" t="str">
        <f t="shared" si="243"/>
        <v/>
      </c>
      <c r="AA439" s="60" t="str">
        <f t="shared" si="231"/>
        <v/>
      </c>
      <c r="AB439" s="61" t="str" cm="1">
        <f t="array" ref="AB439">IF(_xlfn.SINGLE(B:B)="","",IF(R439="Refreshment Beverage","",IF(AND(R439="Beer",Q439=0),SUM(LOOKUP(2,1/(Rates!$B$15:$B$18&lt;=W439)/(Rates!$C$15:$C$18&gt;=W439),Rates!$D$15:$D$18)*W439),VLOOKUP(VALUE(_xlfn.SINGLE(Q:Q)),Rates!A:B,2,0)*W439)))</f>
        <v/>
      </c>
      <c r="AC439" s="61" t="str" cm="1">
        <f t="array" ref="AC439">IF(_xlfn.SINGLE(B:B)="","",IF(R439="Refreshment Beverage","",IF(AND(R439="Beer",Q439=0),SUM(LOOKUP(2,1/(Rates!$B$15:$B$18&lt;=W439)/(Rates!$C$15:$C$18&gt;=W439),Rates!$E$15:$E$18)*W439),VLOOKUP(VALUE(_xlfn.SINGLE(Q:Q)),Rates!A:C,3,0)*W439)))</f>
        <v/>
      </c>
      <c r="AD439" s="168">
        <f>IFERROR(IF(R439="Beer","",IF(OR(Q439=1,Q439=2,Q439=3,Q439=4),VLOOKUP(Q439,Rates!$A$31:$B$34,2,0)*W439,IF(V439=1,VLOOKUP(U439,'REB BEV MIN MKUP'!B:E,4,0),IF(V439&gt;1,VLOOKUP(VALUE(W439),'REB BEV MIN MKUP'!O:Q,3,0),0)))),0)</f>
        <v>0</v>
      </c>
      <c r="AE439" s="62" t="str">
        <f t="shared" si="244"/>
        <v/>
      </c>
      <c r="AF439" s="63" t="str">
        <f t="shared" si="245"/>
        <v/>
      </c>
      <c r="AG439" s="64" t="str">
        <f t="shared" si="246"/>
        <v/>
      </c>
      <c r="AH439" s="65" t="str">
        <f t="shared" si="247"/>
        <v/>
      </c>
      <c r="AI439" s="66" t="str">
        <f>IF(AE:AE="","",IF(R439="Refreshment Beverage",AK439*(Rates!J$19/100),ROUND(SUM(AH439*(Rates!$J$8/100)),4)))</f>
        <v/>
      </c>
      <c r="AJ439" s="67" t="str">
        <f t="shared" si="248"/>
        <v/>
      </c>
      <c r="AK439" s="22" t="str">
        <f t="shared" si="249"/>
        <v/>
      </c>
      <c r="AL439" s="62" t="str">
        <f t="shared" si="250"/>
        <v/>
      </c>
      <c r="AM439" s="63" t="str">
        <f>IF(AS439="","",IF(R439="Refreshment Beverage",ROUND(AS439*Rates!K$19,4),ROUND(AO439*(VLOOKUP(VALUE(Q439),Rates!G$4:L$12,3,0)),4)))</f>
        <v/>
      </c>
      <c r="AN439" s="68" t="str">
        <f>IF(AS439="","",IF(R439="Refreshment Beverage",AS439*(Rates!J$19/100),MAX(AM439,AB439)))</f>
        <v/>
      </c>
      <c r="AO439" s="69" t="str">
        <f t="shared" si="251"/>
        <v/>
      </c>
      <c r="AP439" s="69" t="str">
        <f t="shared" si="252"/>
        <v/>
      </c>
      <c r="AQ439" s="70" t="str">
        <f>IF(AS439="","",IF(R439="Refreshment Beverage",ROUND(SUM(VLOOKUP(Q:Q,Rates!G$15:L$19,3,0)*(AS439-Y439-Z439-AA439)),4),ROUND(SUM(Rates!$K$8*AS439),4)))</f>
        <v/>
      </c>
      <c r="AR439" s="66" t="str">
        <f t="shared" si="253"/>
        <v/>
      </c>
      <c r="AS439" s="22" t="str">
        <f t="shared" si="254"/>
        <v/>
      </c>
      <c r="AT439" s="62" t="str">
        <f t="shared" si="255"/>
        <v/>
      </c>
      <c r="AU439" s="63" t="str">
        <f>IF(AX439="","",IF(R439="Refreshment Beverage",ROUND((BA439-Y439-Z439-AA439)*VLOOKUP(VALUE(Q439),Rates!G$15:L$19,3,0),4),ROUND(AW439*(VLOOKUP(VALUE(Q439),Rates!G:L,3,0)),4)))</f>
        <v/>
      </c>
      <c r="AV439" s="68" t="str">
        <f t="shared" si="256"/>
        <v/>
      </c>
      <c r="AW439" s="69" t="str">
        <f t="shared" si="257"/>
        <v/>
      </c>
      <c r="AX439" s="65" t="str">
        <f t="shared" si="258"/>
        <v/>
      </c>
      <c r="AY439" s="70" t="str">
        <f>IF(AX439="","",IF(R439="Refreshment Beverage",ROUND(SUM(AX439*Rates!K$19),4),ROUND(SUM(AX439*(Rates!J$8/100)),4)))</f>
        <v/>
      </c>
      <c r="AZ439" s="67" t="str">
        <f t="shared" si="259"/>
        <v/>
      </c>
      <c r="BA439" s="22" t="str">
        <f t="shared" si="260"/>
        <v/>
      </c>
      <c r="BD439" s="171"/>
      <c r="BE439" s="171"/>
      <c r="BF439" s="171"/>
      <c r="BG439" s="171"/>
    </row>
    <row r="440" spans="11:59" ht="12.75" customHeight="1" x14ac:dyDescent="0.3">
      <c r="K440" s="42" t="str">
        <f t="shared" si="232"/>
        <v/>
      </c>
      <c r="L440" s="55" t="str">
        <f t="shared" si="233"/>
        <v/>
      </c>
      <c r="M440" s="43" t="str">
        <f t="shared" si="234"/>
        <v/>
      </c>
      <c r="N440" s="56" t="str" cm="1">
        <f t="array" ref="N440">IFERROR(IF(_xlfn.SINGLE(B:B)="","",IF(R440="Beer",SUM(LOOKUP(2,1/(Rates!$B$3:$B$5&lt;=W440)/(Rates!$C$3:$C$5&gt;=W440),Rates!$D$3:$D$5)*(X440/100)*W440),IF(R440="Refreshment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56" t="str">
        <f t="shared" si="235"/>
        <v/>
      </c>
      <c r="P440" s="53"/>
      <c r="Q440" s="14" t="str">
        <f t="shared" si="236"/>
        <v/>
      </c>
      <c r="R440" s="57" t="str">
        <f t="shared" si="237"/>
        <v/>
      </c>
      <c r="S440" s="58" t="str">
        <f>IF(B440="","",IF(R440="Refreshment Beverage",VLOOKUP(VALUE(Q440),Rates!G$15:L$19,2,0),VLOOKUP(VALUE(Q440),Rates!G$4:L$12,2,0)))</f>
        <v/>
      </c>
      <c r="T440" s="58" t="str">
        <f t="shared" si="238"/>
        <v/>
      </c>
      <c r="U440" s="58" t="str">
        <f t="shared" si="239"/>
        <v/>
      </c>
      <c r="V440" s="58" t="str">
        <f t="shared" si="240"/>
        <v/>
      </c>
      <c r="W440" s="58" t="str">
        <f t="shared" si="241"/>
        <v/>
      </c>
      <c r="X440" s="59" t="str">
        <f t="shared" si="242"/>
        <v/>
      </c>
      <c r="Y440" s="60" t="str">
        <f>IF(B:B="","",IF(R440="Refreshment Beverage",VLOOKUP(Q440,Rates!G$15:L$19,6,0)*W440,VLOOKUP(Q440,Rates!G$4:L$12,6,0)*W440))</f>
        <v/>
      </c>
      <c r="Z440" s="60" t="str">
        <f t="shared" si="243"/>
        <v/>
      </c>
      <c r="AA440" s="60" t="str">
        <f t="shared" si="231"/>
        <v/>
      </c>
      <c r="AB440" s="61" t="str" cm="1">
        <f t="array" ref="AB440">IF(_xlfn.SINGLE(B:B)="","",IF(R440="Refreshment Beverage","",IF(AND(R440="Beer",Q440=0),SUM(LOOKUP(2,1/(Rates!$B$15:$B$18&lt;=W440)/(Rates!$C$15:$C$18&gt;=W440),Rates!$D$15:$D$18)*W440),VLOOKUP(VALUE(_xlfn.SINGLE(Q:Q)),Rates!A:B,2,0)*W440)))</f>
        <v/>
      </c>
      <c r="AC440" s="61" t="str" cm="1">
        <f t="array" ref="AC440">IF(_xlfn.SINGLE(B:B)="","",IF(R440="Refreshment Beverage","",IF(AND(R440="Beer",Q440=0),SUM(LOOKUP(2,1/(Rates!$B$15:$B$18&lt;=W440)/(Rates!$C$15:$C$18&gt;=W440),Rates!$E$15:$E$18)*W440),VLOOKUP(VALUE(_xlfn.SINGLE(Q:Q)),Rates!A:C,3,0)*W440)))</f>
        <v/>
      </c>
      <c r="AD440" s="168">
        <f>IFERROR(IF(R440="Beer","",IF(OR(Q440=1,Q440=2,Q440=3,Q440=4),VLOOKUP(Q440,Rates!$A$31:$B$34,2,0)*W440,IF(V440=1,VLOOKUP(U440,'REB BEV MIN MKUP'!B:E,4,0),IF(V440&gt;1,VLOOKUP(VALUE(W440),'REB BEV MIN MKUP'!O:Q,3,0),0)))),0)</f>
        <v>0</v>
      </c>
      <c r="AE440" s="62" t="str">
        <f t="shared" si="244"/>
        <v/>
      </c>
      <c r="AF440" s="63" t="str">
        <f t="shared" si="245"/>
        <v/>
      </c>
      <c r="AG440" s="64" t="str">
        <f t="shared" si="246"/>
        <v/>
      </c>
      <c r="AH440" s="65" t="str">
        <f t="shared" si="247"/>
        <v/>
      </c>
      <c r="AI440" s="66" t="str">
        <f>IF(AE:AE="","",IF(R440="Refreshment Beverage",AK440*(Rates!J$19/100),ROUND(SUM(AH440*(Rates!$J$8/100)),4)))</f>
        <v/>
      </c>
      <c r="AJ440" s="67" t="str">
        <f t="shared" si="248"/>
        <v/>
      </c>
      <c r="AK440" s="22" t="str">
        <f t="shared" si="249"/>
        <v/>
      </c>
      <c r="AL440" s="62" t="str">
        <f t="shared" si="250"/>
        <v/>
      </c>
      <c r="AM440" s="63" t="str">
        <f>IF(AS440="","",IF(R440="Refreshment Beverage",ROUND(AS440*Rates!K$19,4),ROUND(AO440*(VLOOKUP(VALUE(Q440),Rates!G$4:L$12,3,0)),4)))</f>
        <v/>
      </c>
      <c r="AN440" s="68" t="str">
        <f>IF(AS440="","",IF(R440="Refreshment Beverage",AS440*(Rates!J$19/100),MAX(AM440,AB440)))</f>
        <v/>
      </c>
      <c r="AO440" s="69" t="str">
        <f t="shared" si="251"/>
        <v/>
      </c>
      <c r="AP440" s="69" t="str">
        <f t="shared" si="252"/>
        <v/>
      </c>
      <c r="AQ440" s="70" t="str">
        <f>IF(AS440="","",IF(R440="Refreshment Beverage",ROUND(SUM(VLOOKUP(Q:Q,Rates!G$15:L$19,3,0)*(AS440-Y440-Z440-AA440)),4),ROUND(SUM(Rates!$K$8*AS440),4)))</f>
        <v/>
      </c>
      <c r="AR440" s="66" t="str">
        <f t="shared" si="253"/>
        <v/>
      </c>
      <c r="AS440" s="22" t="str">
        <f t="shared" si="254"/>
        <v/>
      </c>
      <c r="AT440" s="62" t="str">
        <f t="shared" si="255"/>
        <v/>
      </c>
      <c r="AU440" s="63" t="str">
        <f>IF(AX440="","",IF(R440="Refreshment Beverage",ROUND((BA440-Y440-Z440-AA440)*VLOOKUP(VALUE(Q440),Rates!G$15:L$19,3,0),4),ROUND(AW440*(VLOOKUP(VALUE(Q440),Rates!G:L,3,0)),4)))</f>
        <v/>
      </c>
      <c r="AV440" s="68" t="str">
        <f t="shared" si="256"/>
        <v/>
      </c>
      <c r="AW440" s="69" t="str">
        <f t="shared" si="257"/>
        <v/>
      </c>
      <c r="AX440" s="65" t="str">
        <f t="shared" si="258"/>
        <v/>
      </c>
      <c r="AY440" s="70" t="str">
        <f>IF(AX440="","",IF(R440="Refreshment Beverage",ROUND(SUM(AX440*Rates!K$19),4),ROUND(SUM(AX440*(Rates!J$8/100)),4)))</f>
        <v/>
      </c>
      <c r="AZ440" s="67" t="str">
        <f t="shared" si="259"/>
        <v/>
      </c>
      <c r="BA440" s="22" t="str">
        <f t="shared" si="260"/>
        <v/>
      </c>
      <c r="BD440" s="171"/>
      <c r="BE440" s="171"/>
      <c r="BF440" s="171"/>
      <c r="BG440" s="171"/>
    </row>
    <row r="441" spans="11:59" ht="12.75" customHeight="1" x14ac:dyDescent="0.3">
      <c r="K441" s="42" t="str">
        <f t="shared" si="232"/>
        <v/>
      </c>
      <c r="L441" s="55" t="str">
        <f t="shared" si="233"/>
        <v/>
      </c>
      <c r="M441" s="43" t="str">
        <f t="shared" si="234"/>
        <v/>
      </c>
      <c r="N441" s="56" t="str" cm="1">
        <f t="array" ref="N441">IFERROR(IF(_xlfn.SINGLE(B:B)="","",IF(R441="Beer",SUM(LOOKUP(2,1/(Rates!$B$3:$B$5&lt;=W441)/(Rates!$C$3:$C$5&gt;=W441),Rates!$D$3:$D$5)*(X441/100)*W441),IF(R441="Refreshment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56" t="str">
        <f t="shared" si="235"/>
        <v/>
      </c>
      <c r="P441" s="53"/>
      <c r="Q441" s="14" t="str">
        <f t="shared" si="236"/>
        <v/>
      </c>
      <c r="R441" s="57" t="str">
        <f t="shared" si="237"/>
        <v/>
      </c>
      <c r="S441" s="58" t="str">
        <f>IF(B441="","",IF(R441="Refreshment Beverage",VLOOKUP(VALUE(Q441),Rates!G$15:L$19,2,0),VLOOKUP(VALUE(Q441),Rates!G$4:L$12,2,0)))</f>
        <v/>
      </c>
      <c r="T441" s="58" t="str">
        <f t="shared" si="238"/>
        <v/>
      </c>
      <c r="U441" s="58" t="str">
        <f t="shared" si="239"/>
        <v/>
      </c>
      <c r="V441" s="58" t="str">
        <f t="shared" si="240"/>
        <v/>
      </c>
      <c r="W441" s="58" t="str">
        <f t="shared" si="241"/>
        <v/>
      </c>
      <c r="X441" s="59" t="str">
        <f t="shared" si="242"/>
        <v/>
      </c>
      <c r="Y441" s="60" t="str">
        <f>IF(B:B="","",IF(R441="Refreshment Beverage",VLOOKUP(Q441,Rates!G$15:L$19,6,0)*W441,VLOOKUP(Q441,Rates!G$4:L$12,6,0)*W441))</f>
        <v/>
      </c>
      <c r="Z441" s="60" t="str">
        <f t="shared" si="243"/>
        <v/>
      </c>
      <c r="AA441" s="60" t="str">
        <f t="shared" si="231"/>
        <v/>
      </c>
      <c r="AB441" s="61" t="str" cm="1">
        <f t="array" ref="AB441">IF(_xlfn.SINGLE(B:B)="","",IF(R441="Refreshment Beverage","",IF(AND(R441="Beer",Q441=0),SUM(LOOKUP(2,1/(Rates!$B$15:$B$18&lt;=W441)/(Rates!$C$15:$C$18&gt;=W441),Rates!$D$15:$D$18)*W441),VLOOKUP(VALUE(_xlfn.SINGLE(Q:Q)),Rates!A:B,2,0)*W441)))</f>
        <v/>
      </c>
      <c r="AC441" s="61" t="str" cm="1">
        <f t="array" ref="AC441">IF(_xlfn.SINGLE(B:B)="","",IF(R441="Refreshment Beverage","",IF(AND(R441="Beer",Q441=0),SUM(LOOKUP(2,1/(Rates!$B$15:$B$18&lt;=W441)/(Rates!$C$15:$C$18&gt;=W441),Rates!$E$15:$E$18)*W441),VLOOKUP(VALUE(_xlfn.SINGLE(Q:Q)),Rates!A:C,3,0)*W441)))</f>
        <v/>
      </c>
      <c r="AD441" s="168">
        <f>IFERROR(IF(R441="Beer","",IF(OR(Q441=1,Q441=2,Q441=3,Q441=4),VLOOKUP(Q441,Rates!$A$31:$B$34,2,0)*W441,IF(V441=1,VLOOKUP(U441,'REB BEV MIN MKUP'!B:E,4,0),IF(V441&gt;1,VLOOKUP(VALUE(W441),'REB BEV MIN MKUP'!O:Q,3,0),0)))),0)</f>
        <v>0</v>
      </c>
      <c r="AE441" s="62" t="str">
        <f t="shared" si="244"/>
        <v/>
      </c>
      <c r="AF441" s="63" t="str">
        <f t="shared" si="245"/>
        <v/>
      </c>
      <c r="AG441" s="64" t="str">
        <f t="shared" si="246"/>
        <v/>
      </c>
      <c r="AH441" s="65" t="str">
        <f t="shared" si="247"/>
        <v/>
      </c>
      <c r="AI441" s="66" t="str">
        <f>IF(AE:AE="","",IF(R441="Refreshment Beverage",AK441*(Rates!J$19/100),ROUND(SUM(AH441*(Rates!$J$8/100)),4)))</f>
        <v/>
      </c>
      <c r="AJ441" s="67" t="str">
        <f t="shared" si="248"/>
        <v/>
      </c>
      <c r="AK441" s="22" t="str">
        <f t="shared" si="249"/>
        <v/>
      </c>
      <c r="AL441" s="62" t="str">
        <f t="shared" si="250"/>
        <v/>
      </c>
      <c r="AM441" s="63" t="str">
        <f>IF(AS441="","",IF(R441="Refreshment Beverage",ROUND(AS441*Rates!K$19,4),ROUND(AO441*(VLOOKUP(VALUE(Q441),Rates!G$4:L$12,3,0)),4)))</f>
        <v/>
      </c>
      <c r="AN441" s="68" t="str">
        <f>IF(AS441="","",IF(R441="Refreshment Beverage",AS441*(Rates!J$19/100),MAX(AM441,AB441)))</f>
        <v/>
      </c>
      <c r="AO441" s="69" t="str">
        <f t="shared" si="251"/>
        <v/>
      </c>
      <c r="AP441" s="69" t="str">
        <f t="shared" si="252"/>
        <v/>
      </c>
      <c r="AQ441" s="70" t="str">
        <f>IF(AS441="","",IF(R441="Refreshment Beverage",ROUND(SUM(VLOOKUP(Q:Q,Rates!G$15:L$19,3,0)*(AS441-Y441-Z441-AA441)),4),ROUND(SUM(Rates!$K$8*AS441),4)))</f>
        <v/>
      </c>
      <c r="AR441" s="66" t="str">
        <f t="shared" si="253"/>
        <v/>
      </c>
      <c r="AS441" s="22" t="str">
        <f t="shared" si="254"/>
        <v/>
      </c>
      <c r="AT441" s="62" t="str">
        <f t="shared" si="255"/>
        <v/>
      </c>
      <c r="AU441" s="63" t="str">
        <f>IF(AX441="","",IF(R441="Refreshment Beverage",ROUND((BA441-Y441-Z441-AA441)*VLOOKUP(VALUE(Q441),Rates!G$15:L$19,3,0),4),ROUND(AW441*(VLOOKUP(VALUE(Q441),Rates!G:L,3,0)),4)))</f>
        <v/>
      </c>
      <c r="AV441" s="68" t="str">
        <f t="shared" si="256"/>
        <v/>
      </c>
      <c r="AW441" s="69" t="str">
        <f t="shared" si="257"/>
        <v/>
      </c>
      <c r="AX441" s="65" t="str">
        <f t="shared" si="258"/>
        <v/>
      </c>
      <c r="AY441" s="70" t="str">
        <f>IF(AX441="","",IF(R441="Refreshment Beverage",ROUND(SUM(AX441*Rates!K$19),4),ROUND(SUM(AX441*(Rates!J$8/100)),4)))</f>
        <v/>
      </c>
      <c r="AZ441" s="67" t="str">
        <f t="shared" si="259"/>
        <v/>
      </c>
      <c r="BA441" s="22" t="str">
        <f t="shared" si="260"/>
        <v/>
      </c>
      <c r="BD441" s="171"/>
      <c r="BE441" s="171"/>
      <c r="BF441" s="171"/>
      <c r="BG441" s="171"/>
    </row>
    <row r="442" spans="11:59" ht="12.75" customHeight="1" x14ac:dyDescent="0.3">
      <c r="K442" s="42" t="str">
        <f t="shared" si="232"/>
        <v/>
      </c>
      <c r="L442" s="55" t="str">
        <f t="shared" si="233"/>
        <v/>
      </c>
      <c r="M442" s="43" t="str">
        <f t="shared" si="234"/>
        <v/>
      </c>
      <c r="N442" s="56" t="str" cm="1">
        <f t="array" ref="N442">IFERROR(IF(_xlfn.SINGLE(B:B)="","",IF(R442="Beer",SUM(LOOKUP(2,1/(Rates!$B$3:$B$5&lt;=W442)/(Rates!$C$3:$C$5&gt;=W442),Rates!$D$3:$D$5)*(X442/100)*W442),IF(R442="Refreshment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56" t="str">
        <f t="shared" si="235"/>
        <v/>
      </c>
      <c r="P442" s="53"/>
      <c r="Q442" s="14" t="str">
        <f t="shared" si="236"/>
        <v/>
      </c>
      <c r="R442" s="57" t="str">
        <f t="shared" si="237"/>
        <v/>
      </c>
      <c r="S442" s="58" t="str">
        <f>IF(B442="","",IF(R442="Refreshment Beverage",VLOOKUP(VALUE(Q442),Rates!G$15:L$19,2,0),VLOOKUP(VALUE(Q442),Rates!G$4:L$12,2,0)))</f>
        <v/>
      </c>
      <c r="T442" s="58" t="str">
        <f t="shared" si="238"/>
        <v/>
      </c>
      <c r="U442" s="58" t="str">
        <f t="shared" si="239"/>
        <v/>
      </c>
      <c r="V442" s="58" t="str">
        <f t="shared" si="240"/>
        <v/>
      </c>
      <c r="W442" s="58" t="str">
        <f t="shared" si="241"/>
        <v/>
      </c>
      <c r="X442" s="59" t="str">
        <f t="shared" si="242"/>
        <v/>
      </c>
      <c r="Y442" s="60" t="str">
        <f>IF(B:B="","",IF(R442="Refreshment Beverage",VLOOKUP(Q442,Rates!G$15:L$19,6,0)*W442,VLOOKUP(Q442,Rates!G$4:L$12,6,0)*W442))</f>
        <v/>
      </c>
      <c r="Z442" s="60" t="str">
        <f t="shared" si="243"/>
        <v/>
      </c>
      <c r="AA442" s="60" t="str">
        <f t="shared" si="231"/>
        <v/>
      </c>
      <c r="AB442" s="61" t="str" cm="1">
        <f t="array" ref="AB442">IF(_xlfn.SINGLE(B:B)="","",IF(R442="Refreshment Beverage","",IF(AND(R442="Beer",Q442=0),SUM(LOOKUP(2,1/(Rates!$B$15:$B$18&lt;=W442)/(Rates!$C$15:$C$18&gt;=W442),Rates!$D$15:$D$18)*W442),VLOOKUP(VALUE(_xlfn.SINGLE(Q:Q)),Rates!A:B,2,0)*W442)))</f>
        <v/>
      </c>
      <c r="AC442" s="61" t="str" cm="1">
        <f t="array" ref="AC442">IF(_xlfn.SINGLE(B:B)="","",IF(R442="Refreshment Beverage","",IF(AND(R442="Beer",Q442=0),SUM(LOOKUP(2,1/(Rates!$B$15:$B$18&lt;=W442)/(Rates!$C$15:$C$18&gt;=W442),Rates!$E$15:$E$18)*W442),VLOOKUP(VALUE(_xlfn.SINGLE(Q:Q)),Rates!A:C,3,0)*W442)))</f>
        <v/>
      </c>
      <c r="AD442" s="168">
        <f>IFERROR(IF(R442="Beer","",IF(OR(Q442=1,Q442=2,Q442=3,Q442=4),VLOOKUP(Q442,Rates!$A$31:$B$34,2,0)*W442,IF(V442=1,VLOOKUP(U442,'REB BEV MIN MKUP'!B:E,4,0),IF(V442&gt;1,VLOOKUP(VALUE(W442),'REB BEV MIN MKUP'!O:Q,3,0),0)))),0)</f>
        <v>0</v>
      </c>
      <c r="AE442" s="62" t="str">
        <f t="shared" si="244"/>
        <v/>
      </c>
      <c r="AF442" s="63" t="str">
        <f t="shared" si="245"/>
        <v/>
      </c>
      <c r="AG442" s="64" t="str">
        <f t="shared" si="246"/>
        <v/>
      </c>
      <c r="AH442" s="65" t="str">
        <f t="shared" si="247"/>
        <v/>
      </c>
      <c r="AI442" s="66" t="str">
        <f>IF(AE:AE="","",IF(R442="Refreshment Beverage",AK442*(Rates!J$19/100),ROUND(SUM(AH442*(Rates!$J$8/100)),4)))</f>
        <v/>
      </c>
      <c r="AJ442" s="67" t="str">
        <f t="shared" si="248"/>
        <v/>
      </c>
      <c r="AK442" s="22" t="str">
        <f t="shared" si="249"/>
        <v/>
      </c>
      <c r="AL442" s="62" t="str">
        <f t="shared" si="250"/>
        <v/>
      </c>
      <c r="AM442" s="63" t="str">
        <f>IF(AS442="","",IF(R442="Refreshment Beverage",ROUND(AS442*Rates!K$19,4),ROUND(AO442*(VLOOKUP(VALUE(Q442),Rates!G$4:L$12,3,0)),4)))</f>
        <v/>
      </c>
      <c r="AN442" s="68" t="str">
        <f>IF(AS442="","",IF(R442="Refreshment Beverage",AS442*(Rates!J$19/100),MAX(AM442,AB442)))</f>
        <v/>
      </c>
      <c r="AO442" s="69" t="str">
        <f t="shared" si="251"/>
        <v/>
      </c>
      <c r="AP442" s="69" t="str">
        <f t="shared" si="252"/>
        <v/>
      </c>
      <c r="AQ442" s="70" t="str">
        <f>IF(AS442="","",IF(R442="Refreshment Beverage",ROUND(SUM(VLOOKUP(Q:Q,Rates!G$15:L$19,3,0)*(AS442-Y442-Z442-AA442)),4),ROUND(SUM(Rates!$K$8*AS442),4)))</f>
        <v/>
      </c>
      <c r="AR442" s="66" t="str">
        <f t="shared" si="253"/>
        <v/>
      </c>
      <c r="AS442" s="22" t="str">
        <f t="shared" si="254"/>
        <v/>
      </c>
      <c r="AT442" s="62" t="str">
        <f t="shared" si="255"/>
        <v/>
      </c>
      <c r="AU442" s="63" t="str">
        <f>IF(AX442="","",IF(R442="Refreshment Beverage",ROUND((BA442-Y442-Z442-AA442)*VLOOKUP(VALUE(Q442),Rates!G$15:L$19,3,0),4),ROUND(AW442*(VLOOKUP(VALUE(Q442),Rates!G:L,3,0)),4)))</f>
        <v/>
      </c>
      <c r="AV442" s="68" t="str">
        <f t="shared" si="256"/>
        <v/>
      </c>
      <c r="AW442" s="69" t="str">
        <f t="shared" si="257"/>
        <v/>
      </c>
      <c r="AX442" s="65" t="str">
        <f t="shared" si="258"/>
        <v/>
      </c>
      <c r="AY442" s="70" t="str">
        <f>IF(AX442="","",IF(R442="Refreshment Beverage",ROUND(SUM(AX442*Rates!K$19),4),ROUND(SUM(AX442*(Rates!J$8/100)),4)))</f>
        <v/>
      </c>
      <c r="AZ442" s="67" t="str">
        <f t="shared" si="259"/>
        <v/>
      </c>
      <c r="BA442" s="22" t="str">
        <f t="shared" si="260"/>
        <v/>
      </c>
      <c r="BD442" s="171"/>
      <c r="BE442" s="171"/>
      <c r="BF442" s="171"/>
      <c r="BG442" s="171"/>
    </row>
    <row r="443" spans="11:59" ht="12.75" customHeight="1" x14ac:dyDescent="0.3">
      <c r="K443" s="42" t="str">
        <f t="shared" si="232"/>
        <v/>
      </c>
      <c r="L443" s="55" t="str">
        <f t="shared" si="233"/>
        <v/>
      </c>
      <c r="M443" s="43" t="str">
        <f t="shared" si="234"/>
        <v/>
      </c>
      <c r="N443" s="56" t="str" cm="1">
        <f t="array" ref="N443">IFERROR(IF(_xlfn.SINGLE(B:B)="","",IF(R443="Beer",SUM(LOOKUP(2,1/(Rates!$B$3:$B$5&lt;=W443)/(Rates!$C$3:$C$5&gt;=W443),Rates!$D$3:$D$5)*(X443/100)*W443),IF(R443="Refreshment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56" t="str">
        <f t="shared" si="235"/>
        <v/>
      </c>
      <c r="P443" s="53"/>
      <c r="Q443" s="14" t="str">
        <f t="shared" si="236"/>
        <v/>
      </c>
      <c r="R443" s="57" t="str">
        <f t="shared" si="237"/>
        <v/>
      </c>
      <c r="S443" s="58" t="str">
        <f>IF(B443="","",IF(R443="Refreshment Beverage",VLOOKUP(VALUE(Q443),Rates!G$15:L$19,2,0),VLOOKUP(VALUE(Q443),Rates!G$4:L$12,2,0)))</f>
        <v/>
      </c>
      <c r="T443" s="58" t="str">
        <f t="shared" si="238"/>
        <v/>
      </c>
      <c r="U443" s="58" t="str">
        <f t="shared" si="239"/>
        <v/>
      </c>
      <c r="V443" s="58" t="str">
        <f t="shared" si="240"/>
        <v/>
      </c>
      <c r="W443" s="58" t="str">
        <f t="shared" si="241"/>
        <v/>
      </c>
      <c r="X443" s="59" t="str">
        <f t="shared" si="242"/>
        <v/>
      </c>
      <c r="Y443" s="60" t="str">
        <f>IF(B:B="","",IF(R443="Refreshment Beverage",VLOOKUP(Q443,Rates!G$15:L$19,6,0)*W443,VLOOKUP(Q443,Rates!G$4:L$12,6,0)*W443))</f>
        <v/>
      </c>
      <c r="Z443" s="60" t="str">
        <f t="shared" si="243"/>
        <v/>
      </c>
      <c r="AA443" s="60" t="str">
        <f t="shared" si="231"/>
        <v/>
      </c>
      <c r="AB443" s="61" t="str" cm="1">
        <f t="array" ref="AB443">IF(_xlfn.SINGLE(B:B)="","",IF(R443="Refreshment Beverage","",IF(AND(R443="Beer",Q443=0),SUM(LOOKUP(2,1/(Rates!$B$15:$B$18&lt;=W443)/(Rates!$C$15:$C$18&gt;=W443),Rates!$D$15:$D$18)*W443),VLOOKUP(VALUE(_xlfn.SINGLE(Q:Q)),Rates!A:B,2,0)*W443)))</f>
        <v/>
      </c>
      <c r="AC443" s="61" t="str" cm="1">
        <f t="array" ref="AC443">IF(_xlfn.SINGLE(B:B)="","",IF(R443="Refreshment Beverage","",IF(AND(R443="Beer",Q443=0),SUM(LOOKUP(2,1/(Rates!$B$15:$B$18&lt;=W443)/(Rates!$C$15:$C$18&gt;=W443),Rates!$E$15:$E$18)*W443),VLOOKUP(VALUE(_xlfn.SINGLE(Q:Q)),Rates!A:C,3,0)*W443)))</f>
        <v/>
      </c>
      <c r="AD443" s="168">
        <f>IFERROR(IF(R443="Beer","",IF(OR(Q443=1,Q443=2,Q443=3,Q443=4),VLOOKUP(Q443,Rates!$A$31:$B$34,2,0)*W443,IF(V443=1,VLOOKUP(U443,'REB BEV MIN MKUP'!B:E,4,0),IF(V443&gt;1,VLOOKUP(VALUE(W443),'REB BEV MIN MKUP'!O:Q,3,0),0)))),0)</f>
        <v>0</v>
      </c>
      <c r="AE443" s="62" t="str">
        <f t="shared" si="244"/>
        <v/>
      </c>
      <c r="AF443" s="63" t="str">
        <f t="shared" si="245"/>
        <v/>
      </c>
      <c r="AG443" s="64" t="str">
        <f t="shared" si="246"/>
        <v/>
      </c>
      <c r="AH443" s="65" t="str">
        <f t="shared" si="247"/>
        <v/>
      </c>
      <c r="AI443" s="66" t="str">
        <f>IF(AE:AE="","",IF(R443="Refreshment Beverage",AK443*(Rates!J$19/100),ROUND(SUM(AH443*(Rates!$J$8/100)),4)))</f>
        <v/>
      </c>
      <c r="AJ443" s="67" t="str">
        <f t="shared" si="248"/>
        <v/>
      </c>
      <c r="AK443" s="22" t="str">
        <f t="shared" si="249"/>
        <v/>
      </c>
      <c r="AL443" s="62" t="str">
        <f t="shared" si="250"/>
        <v/>
      </c>
      <c r="AM443" s="63" t="str">
        <f>IF(AS443="","",IF(R443="Refreshment Beverage",ROUND(AS443*Rates!K$19,4),ROUND(AO443*(VLOOKUP(VALUE(Q443),Rates!G$4:L$12,3,0)),4)))</f>
        <v/>
      </c>
      <c r="AN443" s="68" t="str">
        <f>IF(AS443="","",IF(R443="Refreshment Beverage",AS443*(Rates!J$19/100),MAX(AM443,AB443)))</f>
        <v/>
      </c>
      <c r="AO443" s="69" t="str">
        <f t="shared" si="251"/>
        <v/>
      </c>
      <c r="AP443" s="69" t="str">
        <f t="shared" si="252"/>
        <v/>
      </c>
      <c r="AQ443" s="70" t="str">
        <f>IF(AS443="","",IF(R443="Refreshment Beverage",ROUND(SUM(VLOOKUP(Q:Q,Rates!G$15:L$19,3,0)*(AS443-Y443-Z443-AA443)),4),ROUND(SUM(Rates!$K$8*AS443),4)))</f>
        <v/>
      </c>
      <c r="AR443" s="66" t="str">
        <f t="shared" si="253"/>
        <v/>
      </c>
      <c r="AS443" s="22" t="str">
        <f t="shared" si="254"/>
        <v/>
      </c>
      <c r="AT443" s="62" t="str">
        <f t="shared" si="255"/>
        <v/>
      </c>
      <c r="AU443" s="63" t="str">
        <f>IF(AX443="","",IF(R443="Refreshment Beverage",ROUND((BA443-Y443-Z443-AA443)*VLOOKUP(VALUE(Q443),Rates!G$15:L$19,3,0),4),ROUND(AW443*(VLOOKUP(VALUE(Q443),Rates!G:L,3,0)),4)))</f>
        <v/>
      </c>
      <c r="AV443" s="68" t="str">
        <f t="shared" si="256"/>
        <v/>
      </c>
      <c r="AW443" s="69" t="str">
        <f t="shared" si="257"/>
        <v/>
      </c>
      <c r="AX443" s="65" t="str">
        <f t="shared" si="258"/>
        <v/>
      </c>
      <c r="AY443" s="70" t="str">
        <f>IF(AX443="","",IF(R443="Refreshment Beverage",ROUND(SUM(AX443*Rates!K$19),4),ROUND(SUM(AX443*(Rates!J$8/100)),4)))</f>
        <v/>
      </c>
      <c r="AZ443" s="67" t="str">
        <f t="shared" si="259"/>
        <v/>
      </c>
      <c r="BA443" s="22" t="str">
        <f t="shared" si="260"/>
        <v/>
      </c>
      <c r="BD443" s="171"/>
      <c r="BE443" s="171"/>
      <c r="BF443" s="171"/>
      <c r="BG443" s="171"/>
    </row>
    <row r="444" spans="11:59" ht="12.75" customHeight="1" x14ac:dyDescent="0.3">
      <c r="K444" s="42" t="str">
        <f t="shared" si="232"/>
        <v/>
      </c>
      <c r="L444" s="55" t="str">
        <f t="shared" si="233"/>
        <v/>
      </c>
      <c r="M444" s="43" t="str">
        <f t="shared" si="234"/>
        <v/>
      </c>
      <c r="N444" s="56" t="str" cm="1">
        <f t="array" ref="N444">IFERROR(IF(_xlfn.SINGLE(B:B)="","",IF(R444="Beer",SUM(LOOKUP(2,1/(Rates!$B$3:$B$5&lt;=W444)/(Rates!$C$3:$C$5&gt;=W444),Rates!$D$3:$D$5)*(X444/100)*W444),IF(R444="Refreshment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56" t="str">
        <f t="shared" si="235"/>
        <v/>
      </c>
      <c r="P444" s="53"/>
      <c r="Q444" s="14" t="str">
        <f t="shared" si="236"/>
        <v/>
      </c>
      <c r="R444" s="57" t="str">
        <f t="shared" si="237"/>
        <v/>
      </c>
      <c r="S444" s="58" t="str">
        <f>IF(B444="","",IF(R444="Refreshment Beverage",VLOOKUP(VALUE(Q444),Rates!G$15:L$19,2,0),VLOOKUP(VALUE(Q444),Rates!G$4:L$12,2,0)))</f>
        <v/>
      </c>
      <c r="T444" s="58" t="str">
        <f t="shared" si="238"/>
        <v/>
      </c>
      <c r="U444" s="58" t="str">
        <f t="shared" si="239"/>
        <v/>
      </c>
      <c r="V444" s="58" t="str">
        <f t="shared" si="240"/>
        <v/>
      </c>
      <c r="W444" s="58" t="str">
        <f t="shared" si="241"/>
        <v/>
      </c>
      <c r="X444" s="59" t="str">
        <f t="shared" si="242"/>
        <v/>
      </c>
      <c r="Y444" s="60" t="str">
        <f>IF(B:B="","",IF(R444="Refreshment Beverage",VLOOKUP(Q444,Rates!G$15:L$19,6,0)*W444,VLOOKUP(Q444,Rates!G$4:L$12,6,0)*W444))</f>
        <v/>
      </c>
      <c r="Z444" s="60" t="str">
        <f t="shared" si="243"/>
        <v/>
      </c>
      <c r="AA444" s="60" t="str">
        <f t="shared" si="231"/>
        <v/>
      </c>
      <c r="AB444" s="61" t="str" cm="1">
        <f t="array" ref="AB444">IF(_xlfn.SINGLE(B:B)="","",IF(R444="Refreshment Beverage","",IF(AND(R444="Beer",Q444=0),SUM(LOOKUP(2,1/(Rates!$B$15:$B$18&lt;=W444)/(Rates!$C$15:$C$18&gt;=W444),Rates!$D$15:$D$18)*W444),VLOOKUP(VALUE(_xlfn.SINGLE(Q:Q)),Rates!A:B,2,0)*W444)))</f>
        <v/>
      </c>
      <c r="AC444" s="61" t="str" cm="1">
        <f t="array" ref="AC444">IF(_xlfn.SINGLE(B:B)="","",IF(R444="Refreshment Beverage","",IF(AND(R444="Beer",Q444=0),SUM(LOOKUP(2,1/(Rates!$B$15:$B$18&lt;=W444)/(Rates!$C$15:$C$18&gt;=W444),Rates!$E$15:$E$18)*W444),VLOOKUP(VALUE(_xlfn.SINGLE(Q:Q)),Rates!A:C,3,0)*W444)))</f>
        <v/>
      </c>
      <c r="AD444" s="168">
        <f>IFERROR(IF(R444="Beer","",IF(OR(Q444=1,Q444=2,Q444=3,Q444=4),VLOOKUP(Q444,Rates!$A$31:$B$34,2,0)*W444,IF(V444=1,VLOOKUP(U444,'REB BEV MIN MKUP'!B:E,4,0),IF(V444&gt;1,VLOOKUP(VALUE(W444),'REB BEV MIN MKUP'!O:Q,3,0),0)))),0)</f>
        <v>0</v>
      </c>
      <c r="AE444" s="62" t="str">
        <f t="shared" si="244"/>
        <v/>
      </c>
      <c r="AF444" s="63" t="str">
        <f t="shared" si="245"/>
        <v/>
      </c>
      <c r="AG444" s="64" t="str">
        <f t="shared" si="246"/>
        <v/>
      </c>
      <c r="AH444" s="65" t="str">
        <f t="shared" si="247"/>
        <v/>
      </c>
      <c r="AI444" s="66" t="str">
        <f>IF(AE:AE="","",IF(R444="Refreshment Beverage",AK444*(Rates!J$19/100),ROUND(SUM(AH444*(Rates!$J$8/100)),4)))</f>
        <v/>
      </c>
      <c r="AJ444" s="67" t="str">
        <f t="shared" si="248"/>
        <v/>
      </c>
      <c r="AK444" s="22" t="str">
        <f t="shared" si="249"/>
        <v/>
      </c>
      <c r="AL444" s="62" t="str">
        <f t="shared" si="250"/>
        <v/>
      </c>
      <c r="AM444" s="63" t="str">
        <f>IF(AS444="","",IF(R444="Refreshment Beverage",ROUND(AS444*Rates!K$19,4),ROUND(AO444*(VLOOKUP(VALUE(Q444),Rates!G$4:L$12,3,0)),4)))</f>
        <v/>
      </c>
      <c r="AN444" s="68" t="str">
        <f>IF(AS444="","",IF(R444="Refreshment Beverage",AS444*(Rates!J$19/100),MAX(AM444,AB444)))</f>
        <v/>
      </c>
      <c r="AO444" s="69" t="str">
        <f t="shared" si="251"/>
        <v/>
      </c>
      <c r="AP444" s="69" t="str">
        <f t="shared" si="252"/>
        <v/>
      </c>
      <c r="AQ444" s="70" t="str">
        <f>IF(AS444="","",IF(R444="Refreshment Beverage",ROUND(SUM(VLOOKUP(Q:Q,Rates!G$15:L$19,3,0)*(AS444-Y444-Z444-AA444)),4),ROUND(SUM(Rates!$K$8*AS444),4)))</f>
        <v/>
      </c>
      <c r="AR444" s="66" t="str">
        <f t="shared" si="253"/>
        <v/>
      </c>
      <c r="AS444" s="22" t="str">
        <f t="shared" si="254"/>
        <v/>
      </c>
      <c r="AT444" s="62" t="str">
        <f t="shared" si="255"/>
        <v/>
      </c>
      <c r="AU444" s="63" t="str">
        <f>IF(AX444="","",IF(R444="Refreshment Beverage",ROUND((BA444-Y444-Z444-AA444)*VLOOKUP(VALUE(Q444),Rates!G$15:L$19,3,0),4),ROUND(AW444*(VLOOKUP(VALUE(Q444),Rates!G:L,3,0)),4)))</f>
        <v/>
      </c>
      <c r="AV444" s="68" t="str">
        <f t="shared" si="256"/>
        <v/>
      </c>
      <c r="AW444" s="69" t="str">
        <f t="shared" si="257"/>
        <v/>
      </c>
      <c r="AX444" s="65" t="str">
        <f t="shared" si="258"/>
        <v/>
      </c>
      <c r="AY444" s="70" t="str">
        <f>IF(AX444="","",IF(R444="Refreshment Beverage",ROUND(SUM(AX444*Rates!K$19),4),ROUND(SUM(AX444*(Rates!J$8/100)),4)))</f>
        <v/>
      </c>
      <c r="AZ444" s="67" t="str">
        <f t="shared" si="259"/>
        <v/>
      </c>
      <c r="BA444" s="22" t="str">
        <f t="shared" si="260"/>
        <v/>
      </c>
      <c r="BD444" s="171"/>
      <c r="BE444" s="171"/>
      <c r="BF444" s="171"/>
      <c r="BG444" s="171"/>
    </row>
    <row r="445" spans="11:59" ht="12.75" customHeight="1" x14ac:dyDescent="0.3">
      <c r="K445" s="42" t="str">
        <f t="shared" si="232"/>
        <v/>
      </c>
      <c r="L445" s="55" t="str">
        <f t="shared" si="233"/>
        <v/>
      </c>
      <c r="M445" s="43" t="str">
        <f t="shared" si="234"/>
        <v/>
      </c>
      <c r="N445" s="56" t="str" cm="1">
        <f t="array" ref="N445">IFERROR(IF(_xlfn.SINGLE(B:B)="","",IF(R445="Beer",SUM(LOOKUP(2,1/(Rates!$B$3:$B$5&lt;=W445)/(Rates!$C$3:$C$5&gt;=W445),Rates!$D$3:$D$5)*(X445/100)*W445),IF(R445="Refreshment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56" t="str">
        <f t="shared" si="235"/>
        <v/>
      </c>
      <c r="P445" s="53"/>
      <c r="Q445" s="14" t="str">
        <f t="shared" si="236"/>
        <v/>
      </c>
      <c r="R445" s="57" t="str">
        <f t="shared" si="237"/>
        <v/>
      </c>
      <c r="S445" s="58" t="str">
        <f>IF(B445="","",IF(R445="Refreshment Beverage",VLOOKUP(VALUE(Q445),Rates!G$15:L$19,2,0),VLOOKUP(VALUE(Q445),Rates!G$4:L$12,2,0)))</f>
        <v/>
      </c>
      <c r="T445" s="58" t="str">
        <f t="shared" si="238"/>
        <v/>
      </c>
      <c r="U445" s="58" t="str">
        <f t="shared" si="239"/>
        <v/>
      </c>
      <c r="V445" s="58" t="str">
        <f t="shared" si="240"/>
        <v/>
      </c>
      <c r="W445" s="58" t="str">
        <f t="shared" si="241"/>
        <v/>
      </c>
      <c r="X445" s="59" t="str">
        <f t="shared" si="242"/>
        <v/>
      </c>
      <c r="Y445" s="60" t="str">
        <f>IF(B:B="","",IF(R445="Refreshment Beverage",VLOOKUP(Q445,Rates!G$15:L$19,6,0)*W445,VLOOKUP(Q445,Rates!G$4:L$12,6,0)*W445))</f>
        <v/>
      </c>
      <c r="Z445" s="60" t="str">
        <f t="shared" si="243"/>
        <v/>
      </c>
      <c r="AA445" s="60" t="str">
        <f t="shared" si="231"/>
        <v/>
      </c>
      <c r="AB445" s="61" t="str" cm="1">
        <f t="array" ref="AB445">IF(_xlfn.SINGLE(B:B)="","",IF(R445="Refreshment Beverage","",IF(AND(R445="Beer",Q445=0),SUM(LOOKUP(2,1/(Rates!$B$15:$B$18&lt;=W445)/(Rates!$C$15:$C$18&gt;=W445),Rates!$D$15:$D$18)*W445),VLOOKUP(VALUE(_xlfn.SINGLE(Q:Q)),Rates!A:B,2,0)*W445)))</f>
        <v/>
      </c>
      <c r="AC445" s="61" t="str" cm="1">
        <f t="array" ref="AC445">IF(_xlfn.SINGLE(B:B)="","",IF(R445="Refreshment Beverage","",IF(AND(R445="Beer",Q445=0),SUM(LOOKUP(2,1/(Rates!$B$15:$B$18&lt;=W445)/(Rates!$C$15:$C$18&gt;=W445),Rates!$E$15:$E$18)*W445),VLOOKUP(VALUE(_xlfn.SINGLE(Q:Q)),Rates!A:C,3,0)*W445)))</f>
        <v/>
      </c>
      <c r="AD445" s="168">
        <f>IFERROR(IF(R445="Beer","",IF(OR(Q445=1,Q445=2,Q445=3,Q445=4),VLOOKUP(Q445,Rates!$A$31:$B$34,2,0)*W445,IF(V445=1,VLOOKUP(U445,'REB BEV MIN MKUP'!B:E,4,0),IF(V445&gt;1,VLOOKUP(VALUE(W445),'REB BEV MIN MKUP'!O:Q,3,0),0)))),0)</f>
        <v>0</v>
      </c>
      <c r="AE445" s="62" t="str">
        <f t="shared" si="244"/>
        <v/>
      </c>
      <c r="AF445" s="63" t="str">
        <f t="shared" si="245"/>
        <v/>
      </c>
      <c r="AG445" s="64" t="str">
        <f t="shared" si="246"/>
        <v/>
      </c>
      <c r="AH445" s="65" t="str">
        <f t="shared" si="247"/>
        <v/>
      </c>
      <c r="AI445" s="66" t="str">
        <f>IF(AE:AE="","",IF(R445="Refreshment Beverage",AK445*(Rates!J$19/100),ROUND(SUM(AH445*(Rates!$J$8/100)),4)))</f>
        <v/>
      </c>
      <c r="AJ445" s="67" t="str">
        <f t="shared" si="248"/>
        <v/>
      </c>
      <c r="AK445" s="22" t="str">
        <f t="shared" si="249"/>
        <v/>
      </c>
      <c r="AL445" s="62" t="str">
        <f t="shared" si="250"/>
        <v/>
      </c>
      <c r="AM445" s="63" t="str">
        <f>IF(AS445="","",IF(R445="Refreshment Beverage",ROUND(AS445*Rates!K$19,4),ROUND(AO445*(VLOOKUP(VALUE(Q445),Rates!G$4:L$12,3,0)),4)))</f>
        <v/>
      </c>
      <c r="AN445" s="68" t="str">
        <f>IF(AS445="","",IF(R445="Refreshment Beverage",AS445*(Rates!J$19/100),MAX(AM445,AB445)))</f>
        <v/>
      </c>
      <c r="AO445" s="69" t="str">
        <f t="shared" si="251"/>
        <v/>
      </c>
      <c r="AP445" s="69" t="str">
        <f t="shared" si="252"/>
        <v/>
      </c>
      <c r="AQ445" s="70" t="str">
        <f>IF(AS445="","",IF(R445="Refreshment Beverage",ROUND(SUM(VLOOKUP(Q:Q,Rates!G$15:L$19,3,0)*(AS445-Y445-Z445-AA445)),4),ROUND(SUM(Rates!$K$8*AS445),4)))</f>
        <v/>
      </c>
      <c r="AR445" s="66" t="str">
        <f t="shared" si="253"/>
        <v/>
      </c>
      <c r="AS445" s="22" t="str">
        <f t="shared" si="254"/>
        <v/>
      </c>
      <c r="AT445" s="62" t="str">
        <f t="shared" si="255"/>
        <v/>
      </c>
      <c r="AU445" s="63" t="str">
        <f>IF(AX445="","",IF(R445="Refreshment Beverage",ROUND((BA445-Y445-Z445-AA445)*VLOOKUP(VALUE(Q445),Rates!G$15:L$19,3,0),4),ROUND(AW445*(VLOOKUP(VALUE(Q445),Rates!G:L,3,0)),4)))</f>
        <v/>
      </c>
      <c r="AV445" s="68" t="str">
        <f t="shared" si="256"/>
        <v/>
      </c>
      <c r="AW445" s="69" t="str">
        <f t="shared" si="257"/>
        <v/>
      </c>
      <c r="AX445" s="65" t="str">
        <f t="shared" si="258"/>
        <v/>
      </c>
      <c r="AY445" s="70" t="str">
        <f>IF(AX445="","",IF(R445="Refreshment Beverage",ROUND(SUM(AX445*Rates!K$19),4),ROUND(SUM(AX445*(Rates!J$8/100)),4)))</f>
        <v/>
      </c>
      <c r="AZ445" s="67" t="str">
        <f t="shared" si="259"/>
        <v/>
      </c>
      <c r="BA445" s="22" t="str">
        <f t="shared" si="260"/>
        <v/>
      </c>
      <c r="BD445" s="171"/>
      <c r="BE445" s="171"/>
      <c r="BF445" s="171"/>
      <c r="BG445" s="171"/>
    </row>
    <row r="446" spans="11:59" ht="12.75" customHeight="1" x14ac:dyDescent="0.3">
      <c r="K446" s="42" t="str">
        <f t="shared" si="232"/>
        <v/>
      </c>
      <c r="L446" s="55" t="str">
        <f t="shared" si="233"/>
        <v/>
      </c>
      <c r="M446" s="43" t="str">
        <f t="shared" si="234"/>
        <v/>
      </c>
      <c r="N446" s="56" t="str" cm="1">
        <f t="array" ref="N446">IFERROR(IF(_xlfn.SINGLE(B:B)="","",IF(R446="Beer",SUM(LOOKUP(2,1/(Rates!$B$3:$B$5&lt;=W446)/(Rates!$C$3:$C$5&gt;=W446),Rates!$D$3:$D$5)*(X446/100)*W446),IF(R446="Refreshment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56" t="str">
        <f t="shared" si="235"/>
        <v/>
      </c>
      <c r="P446" s="53"/>
      <c r="Q446" s="14" t="str">
        <f t="shared" si="236"/>
        <v/>
      </c>
      <c r="R446" s="57" t="str">
        <f t="shared" si="237"/>
        <v/>
      </c>
      <c r="S446" s="58" t="str">
        <f>IF(B446="","",IF(R446="Refreshment Beverage",VLOOKUP(VALUE(Q446),Rates!G$15:L$19,2,0),VLOOKUP(VALUE(Q446),Rates!G$4:L$12,2,0)))</f>
        <v/>
      </c>
      <c r="T446" s="58" t="str">
        <f t="shared" si="238"/>
        <v/>
      </c>
      <c r="U446" s="58" t="str">
        <f t="shared" si="239"/>
        <v/>
      </c>
      <c r="V446" s="58" t="str">
        <f t="shared" si="240"/>
        <v/>
      </c>
      <c r="W446" s="58" t="str">
        <f t="shared" si="241"/>
        <v/>
      </c>
      <c r="X446" s="59" t="str">
        <f t="shared" si="242"/>
        <v/>
      </c>
      <c r="Y446" s="60" t="str">
        <f>IF(B:B="","",IF(R446="Refreshment Beverage",VLOOKUP(Q446,Rates!G$15:L$19,6,0)*W446,VLOOKUP(Q446,Rates!G$4:L$12,6,0)*W446))</f>
        <v/>
      </c>
      <c r="Z446" s="60" t="str">
        <f t="shared" si="243"/>
        <v/>
      </c>
      <c r="AA446" s="60" t="str">
        <f t="shared" si="231"/>
        <v/>
      </c>
      <c r="AB446" s="61" t="str" cm="1">
        <f t="array" ref="AB446">IF(_xlfn.SINGLE(B:B)="","",IF(R446="Refreshment Beverage","",IF(AND(R446="Beer",Q446=0),SUM(LOOKUP(2,1/(Rates!$B$15:$B$18&lt;=W446)/(Rates!$C$15:$C$18&gt;=W446),Rates!$D$15:$D$18)*W446),VLOOKUP(VALUE(_xlfn.SINGLE(Q:Q)),Rates!A:B,2,0)*W446)))</f>
        <v/>
      </c>
      <c r="AC446" s="61" t="str" cm="1">
        <f t="array" ref="AC446">IF(_xlfn.SINGLE(B:B)="","",IF(R446="Refreshment Beverage","",IF(AND(R446="Beer",Q446=0),SUM(LOOKUP(2,1/(Rates!$B$15:$B$18&lt;=W446)/(Rates!$C$15:$C$18&gt;=W446),Rates!$E$15:$E$18)*W446),VLOOKUP(VALUE(_xlfn.SINGLE(Q:Q)),Rates!A:C,3,0)*W446)))</f>
        <v/>
      </c>
      <c r="AD446" s="168">
        <f>IFERROR(IF(R446="Beer","",IF(OR(Q446=1,Q446=2,Q446=3,Q446=4),VLOOKUP(Q446,Rates!$A$31:$B$34,2,0)*W446,IF(V446=1,VLOOKUP(U446,'REB BEV MIN MKUP'!B:E,4,0),IF(V446&gt;1,VLOOKUP(VALUE(W446),'REB BEV MIN MKUP'!O:Q,3,0),0)))),0)</f>
        <v>0</v>
      </c>
      <c r="AE446" s="62" t="str">
        <f t="shared" si="244"/>
        <v/>
      </c>
      <c r="AF446" s="63" t="str">
        <f t="shared" si="245"/>
        <v/>
      </c>
      <c r="AG446" s="64" t="str">
        <f t="shared" si="246"/>
        <v/>
      </c>
      <c r="AH446" s="65" t="str">
        <f t="shared" si="247"/>
        <v/>
      </c>
      <c r="AI446" s="66" t="str">
        <f>IF(AE:AE="","",IF(R446="Refreshment Beverage",AK446*(Rates!J$19/100),ROUND(SUM(AH446*(Rates!$J$8/100)),4)))</f>
        <v/>
      </c>
      <c r="AJ446" s="67" t="str">
        <f t="shared" si="248"/>
        <v/>
      </c>
      <c r="AK446" s="22" t="str">
        <f t="shared" si="249"/>
        <v/>
      </c>
      <c r="AL446" s="62" t="str">
        <f t="shared" si="250"/>
        <v/>
      </c>
      <c r="AM446" s="63" t="str">
        <f>IF(AS446="","",IF(R446="Refreshment Beverage",ROUND(AS446*Rates!K$19,4),ROUND(AO446*(VLOOKUP(VALUE(Q446),Rates!G$4:L$12,3,0)),4)))</f>
        <v/>
      </c>
      <c r="AN446" s="68" t="str">
        <f>IF(AS446="","",IF(R446="Refreshment Beverage",AS446*(Rates!J$19/100),MAX(AM446,AB446)))</f>
        <v/>
      </c>
      <c r="AO446" s="69" t="str">
        <f t="shared" si="251"/>
        <v/>
      </c>
      <c r="AP446" s="69" t="str">
        <f t="shared" si="252"/>
        <v/>
      </c>
      <c r="AQ446" s="70" t="str">
        <f>IF(AS446="","",IF(R446="Refreshment Beverage",ROUND(SUM(VLOOKUP(Q:Q,Rates!G$15:L$19,3,0)*(AS446-Y446-Z446-AA446)),4),ROUND(SUM(Rates!$K$8*AS446),4)))</f>
        <v/>
      </c>
      <c r="AR446" s="66" t="str">
        <f t="shared" si="253"/>
        <v/>
      </c>
      <c r="AS446" s="22" t="str">
        <f t="shared" si="254"/>
        <v/>
      </c>
      <c r="AT446" s="62" t="str">
        <f t="shared" si="255"/>
        <v/>
      </c>
      <c r="AU446" s="63" t="str">
        <f>IF(AX446="","",IF(R446="Refreshment Beverage",ROUND((BA446-Y446-Z446-AA446)*VLOOKUP(VALUE(Q446),Rates!G$15:L$19,3,0),4),ROUND(AW446*(VLOOKUP(VALUE(Q446),Rates!G:L,3,0)),4)))</f>
        <v/>
      </c>
      <c r="AV446" s="68" t="str">
        <f t="shared" si="256"/>
        <v/>
      </c>
      <c r="AW446" s="69" t="str">
        <f t="shared" si="257"/>
        <v/>
      </c>
      <c r="AX446" s="65" t="str">
        <f t="shared" si="258"/>
        <v/>
      </c>
      <c r="AY446" s="70" t="str">
        <f>IF(AX446="","",IF(R446="Refreshment Beverage",ROUND(SUM(AX446*Rates!K$19),4),ROUND(SUM(AX446*(Rates!J$8/100)),4)))</f>
        <v/>
      </c>
      <c r="AZ446" s="67" t="str">
        <f t="shared" si="259"/>
        <v/>
      </c>
      <c r="BA446" s="22" t="str">
        <f t="shared" si="260"/>
        <v/>
      </c>
      <c r="BD446" s="171"/>
      <c r="BE446" s="171"/>
      <c r="BF446" s="171"/>
      <c r="BG446" s="171"/>
    </row>
    <row r="447" spans="11:59" ht="12.75" customHeight="1" x14ac:dyDescent="0.3">
      <c r="K447" s="42" t="str">
        <f t="shared" si="232"/>
        <v/>
      </c>
      <c r="L447" s="55" t="str">
        <f t="shared" si="233"/>
        <v/>
      </c>
      <c r="M447" s="43" t="str">
        <f t="shared" si="234"/>
        <v/>
      </c>
      <c r="N447" s="56" t="str" cm="1">
        <f t="array" ref="N447">IFERROR(IF(_xlfn.SINGLE(B:B)="","",IF(R447="Beer",SUM(LOOKUP(2,1/(Rates!$B$3:$B$5&lt;=W447)/(Rates!$C$3:$C$5&gt;=W447),Rates!$D$3:$D$5)*(X447/100)*W447),IF(R447="Refreshment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56" t="str">
        <f t="shared" si="235"/>
        <v/>
      </c>
      <c r="P447" s="53"/>
      <c r="Q447" s="14" t="str">
        <f t="shared" si="236"/>
        <v/>
      </c>
      <c r="R447" s="57" t="str">
        <f t="shared" si="237"/>
        <v/>
      </c>
      <c r="S447" s="58" t="str">
        <f>IF(B447="","",IF(R447="Refreshment Beverage",VLOOKUP(VALUE(Q447),Rates!G$15:L$19,2,0),VLOOKUP(VALUE(Q447),Rates!G$4:L$12,2,0)))</f>
        <v/>
      </c>
      <c r="T447" s="58" t="str">
        <f t="shared" si="238"/>
        <v/>
      </c>
      <c r="U447" s="58" t="str">
        <f t="shared" si="239"/>
        <v/>
      </c>
      <c r="V447" s="58" t="str">
        <f t="shared" si="240"/>
        <v/>
      </c>
      <c r="W447" s="58" t="str">
        <f t="shared" si="241"/>
        <v/>
      </c>
      <c r="X447" s="59" t="str">
        <f t="shared" si="242"/>
        <v/>
      </c>
      <c r="Y447" s="60" t="str">
        <f>IF(B:B="","",IF(R447="Refreshment Beverage",VLOOKUP(Q447,Rates!G$15:L$19,6,0)*W447,VLOOKUP(Q447,Rates!G$4:L$12,6,0)*W447))</f>
        <v/>
      </c>
      <c r="Z447" s="60" t="str">
        <f t="shared" si="243"/>
        <v/>
      </c>
      <c r="AA447" s="60" t="str">
        <f t="shared" si="231"/>
        <v/>
      </c>
      <c r="AB447" s="61" t="str" cm="1">
        <f t="array" ref="AB447">IF(_xlfn.SINGLE(B:B)="","",IF(R447="Refreshment Beverage","",IF(AND(R447="Beer",Q447=0),SUM(LOOKUP(2,1/(Rates!$B$15:$B$18&lt;=W447)/(Rates!$C$15:$C$18&gt;=W447),Rates!$D$15:$D$18)*W447),VLOOKUP(VALUE(_xlfn.SINGLE(Q:Q)),Rates!A:B,2,0)*W447)))</f>
        <v/>
      </c>
      <c r="AC447" s="61" t="str" cm="1">
        <f t="array" ref="AC447">IF(_xlfn.SINGLE(B:B)="","",IF(R447="Refreshment Beverage","",IF(AND(R447="Beer",Q447=0),SUM(LOOKUP(2,1/(Rates!$B$15:$B$18&lt;=W447)/(Rates!$C$15:$C$18&gt;=W447),Rates!$E$15:$E$18)*W447),VLOOKUP(VALUE(_xlfn.SINGLE(Q:Q)),Rates!A:C,3,0)*W447)))</f>
        <v/>
      </c>
      <c r="AD447" s="168">
        <f>IFERROR(IF(R447="Beer","",IF(OR(Q447=1,Q447=2,Q447=3,Q447=4),VLOOKUP(Q447,Rates!$A$31:$B$34,2,0)*W447,IF(V447=1,VLOOKUP(U447,'REB BEV MIN MKUP'!B:E,4,0),IF(V447&gt;1,VLOOKUP(VALUE(W447),'REB BEV MIN MKUP'!O:Q,3,0),0)))),0)</f>
        <v>0</v>
      </c>
      <c r="AE447" s="62" t="str">
        <f t="shared" si="244"/>
        <v/>
      </c>
      <c r="AF447" s="63" t="str">
        <f t="shared" si="245"/>
        <v/>
      </c>
      <c r="AG447" s="64" t="str">
        <f t="shared" si="246"/>
        <v/>
      </c>
      <c r="AH447" s="65" t="str">
        <f t="shared" si="247"/>
        <v/>
      </c>
      <c r="AI447" s="66" t="str">
        <f>IF(AE:AE="","",IF(R447="Refreshment Beverage",AK447*(Rates!J$19/100),ROUND(SUM(AH447*(Rates!$J$8/100)),4)))</f>
        <v/>
      </c>
      <c r="AJ447" s="67" t="str">
        <f t="shared" si="248"/>
        <v/>
      </c>
      <c r="AK447" s="22" t="str">
        <f t="shared" si="249"/>
        <v/>
      </c>
      <c r="AL447" s="62" t="str">
        <f t="shared" si="250"/>
        <v/>
      </c>
      <c r="AM447" s="63" t="str">
        <f>IF(AS447="","",IF(R447="Refreshment Beverage",ROUND(AS447*Rates!K$19,4),ROUND(AO447*(VLOOKUP(VALUE(Q447),Rates!G$4:L$12,3,0)),4)))</f>
        <v/>
      </c>
      <c r="AN447" s="68" t="str">
        <f>IF(AS447="","",IF(R447="Refreshment Beverage",AS447*(Rates!J$19/100),MAX(AM447,AB447)))</f>
        <v/>
      </c>
      <c r="AO447" s="69" t="str">
        <f t="shared" si="251"/>
        <v/>
      </c>
      <c r="AP447" s="69" t="str">
        <f t="shared" si="252"/>
        <v/>
      </c>
      <c r="AQ447" s="70" t="str">
        <f>IF(AS447="","",IF(R447="Refreshment Beverage",ROUND(SUM(VLOOKUP(Q:Q,Rates!G$15:L$19,3,0)*(AS447-Y447-Z447-AA447)),4),ROUND(SUM(Rates!$K$8*AS447),4)))</f>
        <v/>
      </c>
      <c r="AR447" s="66" t="str">
        <f t="shared" si="253"/>
        <v/>
      </c>
      <c r="AS447" s="22" t="str">
        <f t="shared" si="254"/>
        <v/>
      </c>
      <c r="AT447" s="62" t="str">
        <f t="shared" si="255"/>
        <v/>
      </c>
      <c r="AU447" s="63" t="str">
        <f>IF(AX447="","",IF(R447="Refreshment Beverage",ROUND((BA447-Y447-Z447-AA447)*VLOOKUP(VALUE(Q447),Rates!G$15:L$19,3,0),4),ROUND(AW447*(VLOOKUP(VALUE(Q447),Rates!G:L,3,0)),4)))</f>
        <v/>
      </c>
      <c r="AV447" s="68" t="str">
        <f t="shared" si="256"/>
        <v/>
      </c>
      <c r="AW447" s="69" t="str">
        <f t="shared" si="257"/>
        <v/>
      </c>
      <c r="AX447" s="65" t="str">
        <f t="shared" si="258"/>
        <v/>
      </c>
      <c r="AY447" s="70" t="str">
        <f>IF(AX447="","",IF(R447="Refreshment Beverage",ROUND(SUM(AX447*Rates!K$19),4),ROUND(SUM(AX447*(Rates!J$8/100)),4)))</f>
        <v/>
      </c>
      <c r="AZ447" s="67" t="str">
        <f t="shared" si="259"/>
        <v/>
      </c>
      <c r="BA447" s="22" t="str">
        <f t="shared" si="260"/>
        <v/>
      </c>
      <c r="BD447" s="171"/>
      <c r="BE447" s="171"/>
      <c r="BF447" s="171"/>
      <c r="BG447" s="171"/>
    </row>
    <row r="448" spans="11:59" ht="12.75" customHeight="1" x14ac:dyDescent="0.3">
      <c r="K448" s="42" t="str">
        <f t="shared" si="232"/>
        <v/>
      </c>
      <c r="L448" s="55" t="str">
        <f t="shared" si="233"/>
        <v/>
      </c>
      <c r="M448" s="43" t="str">
        <f t="shared" si="234"/>
        <v/>
      </c>
      <c r="N448" s="56" t="str" cm="1">
        <f t="array" ref="N448">IFERROR(IF(_xlfn.SINGLE(B:B)="","",IF(R448="Beer",SUM(LOOKUP(2,1/(Rates!$B$3:$B$5&lt;=W448)/(Rates!$C$3:$C$5&gt;=W448),Rates!$D$3:$D$5)*(X448/100)*W448),IF(R448="Refreshment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56" t="str">
        <f t="shared" si="235"/>
        <v/>
      </c>
      <c r="P448" s="53"/>
      <c r="Q448" s="14" t="str">
        <f t="shared" si="236"/>
        <v/>
      </c>
      <c r="R448" s="57" t="str">
        <f t="shared" si="237"/>
        <v/>
      </c>
      <c r="S448" s="58" t="str">
        <f>IF(B448="","",IF(R448="Refreshment Beverage",VLOOKUP(VALUE(Q448),Rates!G$15:L$19,2,0),VLOOKUP(VALUE(Q448),Rates!G$4:L$12,2,0)))</f>
        <v/>
      </c>
      <c r="T448" s="58" t="str">
        <f t="shared" si="238"/>
        <v/>
      </c>
      <c r="U448" s="58" t="str">
        <f t="shared" si="239"/>
        <v/>
      </c>
      <c r="V448" s="58" t="str">
        <f t="shared" si="240"/>
        <v/>
      </c>
      <c r="W448" s="58" t="str">
        <f t="shared" si="241"/>
        <v/>
      </c>
      <c r="X448" s="59" t="str">
        <f t="shared" si="242"/>
        <v/>
      </c>
      <c r="Y448" s="60" t="str">
        <f>IF(B:B="","",IF(R448="Refreshment Beverage",VLOOKUP(Q448,Rates!G$15:L$19,6,0)*W448,VLOOKUP(Q448,Rates!G$4:L$12,6,0)*W448))</f>
        <v/>
      </c>
      <c r="Z448" s="60" t="str">
        <f t="shared" si="243"/>
        <v/>
      </c>
      <c r="AA448" s="60" t="str">
        <f t="shared" si="231"/>
        <v/>
      </c>
      <c r="AB448" s="61" t="str" cm="1">
        <f t="array" ref="AB448">IF(_xlfn.SINGLE(B:B)="","",IF(R448="Refreshment Beverage","",IF(AND(R448="Beer",Q448=0),SUM(LOOKUP(2,1/(Rates!$B$15:$B$18&lt;=W448)/(Rates!$C$15:$C$18&gt;=W448),Rates!$D$15:$D$18)*W448),VLOOKUP(VALUE(_xlfn.SINGLE(Q:Q)),Rates!A:B,2,0)*W448)))</f>
        <v/>
      </c>
      <c r="AC448" s="61" t="str" cm="1">
        <f t="array" ref="AC448">IF(_xlfn.SINGLE(B:B)="","",IF(R448="Refreshment Beverage","",IF(AND(R448="Beer",Q448=0),SUM(LOOKUP(2,1/(Rates!$B$15:$B$18&lt;=W448)/(Rates!$C$15:$C$18&gt;=W448),Rates!$E$15:$E$18)*W448),VLOOKUP(VALUE(_xlfn.SINGLE(Q:Q)),Rates!A:C,3,0)*W448)))</f>
        <v/>
      </c>
      <c r="AD448" s="168">
        <f>IFERROR(IF(R448="Beer","",IF(OR(Q448=1,Q448=2,Q448=3,Q448=4),VLOOKUP(Q448,Rates!$A$31:$B$34,2,0)*W448,IF(V448=1,VLOOKUP(U448,'REB BEV MIN MKUP'!B:E,4,0),IF(V448&gt;1,VLOOKUP(VALUE(W448),'REB BEV MIN MKUP'!O:Q,3,0),0)))),0)</f>
        <v>0</v>
      </c>
      <c r="AE448" s="62" t="str">
        <f t="shared" si="244"/>
        <v/>
      </c>
      <c r="AF448" s="63" t="str">
        <f t="shared" si="245"/>
        <v/>
      </c>
      <c r="AG448" s="64" t="str">
        <f t="shared" si="246"/>
        <v/>
      </c>
      <c r="AH448" s="65" t="str">
        <f t="shared" si="247"/>
        <v/>
      </c>
      <c r="AI448" s="66" t="str">
        <f>IF(AE:AE="","",IF(R448="Refreshment Beverage",AK448*(Rates!J$19/100),ROUND(SUM(AH448*(Rates!$J$8/100)),4)))</f>
        <v/>
      </c>
      <c r="AJ448" s="67" t="str">
        <f t="shared" si="248"/>
        <v/>
      </c>
      <c r="AK448" s="22" t="str">
        <f t="shared" si="249"/>
        <v/>
      </c>
      <c r="AL448" s="62" t="str">
        <f t="shared" si="250"/>
        <v/>
      </c>
      <c r="AM448" s="63" t="str">
        <f>IF(AS448="","",IF(R448="Refreshment Beverage",ROUND(AS448*Rates!K$19,4),ROUND(AO448*(VLOOKUP(VALUE(Q448),Rates!G$4:L$12,3,0)),4)))</f>
        <v/>
      </c>
      <c r="AN448" s="68" t="str">
        <f>IF(AS448="","",IF(R448="Refreshment Beverage",AS448*(Rates!J$19/100),MAX(AM448,AB448)))</f>
        <v/>
      </c>
      <c r="AO448" s="69" t="str">
        <f t="shared" si="251"/>
        <v/>
      </c>
      <c r="AP448" s="69" t="str">
        <f t="shared" si="252"/>
        <v/>
      </c>
      <c r="AQ448" s="70" t="str">
        <f>IF(AS448="","",IF(R448="Refreshment Beverage",ROUND(SUM(VLOOKUP(Q:Q,Rates!G$15:L$19,3,0)*(AS448-Y448-Z448-AA448)),4),ROUND(SUM(Rates!$K$8*AS448),4)))</f>
        <v/>
      </c>
      <c r="AR448" s="66" t="str">
        <f t="shared" si="253"/>
        <v/>
      </c>
      <c r="AS448" s="22" t="str">
        <f t="shared" si="254"/>
        <v/>
      </c>
      <c r="AT448" s="62" t="str">
        <f t="shared" si="255"/>
        <v/>
      </c>
      <c r="AU448" s="63" t="str">
        <f>IF(AX448="","",IF(R448="Refreshment Beverage",ROUND((BA448-Y448-Z448-AA448)*VLOOKUP(VALUE(Q448),Rates!G$15:L$19,3,0),4),ROUND(AW448*(VLOOKUP(VALUE(Q448),Rates!G:L,3,0)),4)))</f>
        <v/>
      </c>
      <c r="AV448" s="68" t="str">
        <f t="shared" si="256"/>
        <v/>
      </c>
      <c r="AW448" s="69" t="str">
        <f t="shared" si="257"/>
        <v/>
      </c>
      <c r="AX448" s="65" t="str">
        <f t="shared" si="258"/>
        <v/>
      </c>
      <c r="AY448" s="70" t="str">
        <f>IF(AX448="","",IF(R448="Refreshment Beverage",ROUND(SUM(AX448*Rates!K$19),4),ROUND(SUM(AX448*(Rates!J$8/100)),4)))</f>
        <v/>
      </c>
      <c r="AZ448" s="67" t="str">
        <f t="shared" si="259"/>
        <v/>
      </c>
      <c r="BA448" s="22" t="str">
        <f t="shared" si="260"/>
        <v/>
      </c>
      <c r="BD448" s="171"/>
      <c r="BE448" s="171"/>
      <c r="BF448" s="171"/>
      <c r="BG448" s="171"/>
    </row>
    <row r="449" spans="11:59" ht="12.75" customHeight="1" x14ac:dyDescent="0.3">
      <c r="K449" s="42" t="str">
        <f t="shared" si="232"/>
        <v/>
      </c>
      <c r="L449" s="55" t="str">
        <f t="shared" si="233"/>
        <v/>
      </c>
      <c r="M449" s="43" t="str">
        <f t="shared" si="234"/>
        <v/>
      </c>
      <c r="N449" s="56" t="str" cm="1">
        <f t="array" ref="N449">IFERROR(IF(_xlfn.SINGLE(B:B)="","",IF(R449="Beer",SUM(LOOKUP(2,1/(Rates!$B$3:$B$5&lt;=W449)/(Rates!$C$3:$C$5&gt;=W449),Rates!$D$3:$D$5)*(X449/100)*W449),IF(R449="Refreshment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56" t="str">
        <f t="shared" si="235"/>
        <v/>
      </c>
      <c r="P449" s="53"/>
      <c r="Q449" s="14" t="str">
        <f t="shared" si="236"/>
        <v/>
      </c>
      <c r="R449" s="57" t="str">
        <f t="shared" si="237"/>
        <v/>
      </c>
      <c r="S449" s="58" t="str">
        <f>IF(B449="","",IF(R449="Refreshment Beverage",VLOOKUP(VALUE(Q449),Rates!G$15:L$19,2,0),VLOOKUP(VALUE(Q449),Rates!G$4:L$12,2,0)))</f>
        <v/>
      </c>
      <c r="T449" s="58" t="str">
        <f t="shared" si="238"/>
        <v/>
      </c>
      <c r="U449" s="58" t="str">
        <f t="shared" si="239"/>
        <v/>
      </c>
      <c r="V449" s="58" t="str">
        <f t="shared" si="240"/>
        <v/>
      </c>
      <c r="W449" s="58" t="str">
        <f t="shared" si="241"/>
        <v/>
      </c>
      <c r="X449" s="59" t="str">
        <f t="shared" si="242"/>
        <v/>
      </c>
      <c r="Y449" s="60" t="str">
        <f>IF(B:B="","",IF(R449="Refreshment Beverage",VLOOKUP(Q449,Rates!G$15:L$19,6,0)*W449,VLOOKUP(Q449,Rates!G$4:L$12,6,0)*W449))</f>
        <v/>
      </c>
      <c r="Z449" s="60" t="str">
        <f t="shared" si="243"/>
        <v/>
      </c>
      <c r="AA449" s="60" t="str">
        <f t="shared" si="231"/>
        <v/>
      </c>
      <c r="AB449" s="61" t="str" cm="1">
        <f t="array" ref="AB449">IF(_xlfn.SINGLE(B:B)="","",IF(R449="Refreshment Beverage","",IF(AND(R449="Beer",Q449=0),SUM(LOOKUP(2,1/(Rates!$B$15:$B$18&lt;=W449)/(Rates!$C$15:$C$18&gt;=W449),Rates!$D$15:$D$18)*W449),VLOOKUP(VALUE(_xlfn.SINGLE(Q:Q)),Rates!A:B,2,0)*W449)))</f>
        <v/>
      </c>
      <c r="AC449" s="61" t="str" cm="1">
        <f t="array" ref="AC449">IF(_xlfn.SINGLE(B:B)="","",IF(R449="Refreshment Beverage","",IF(AND(R449="Beer",Q449=0),SUM(LOOKUP(2,1/(Rates!$B$15:$B$18&lt;=W449)/(Rates!$C$15:$C$18&gt;=W449),Rates!$E$15:$E$18)*W449),VLOOKUP(VALUE(_xlfn.SINGLE(Q:Q)),Rates!A:C,3,0)*W449)))</f>
        <v/>
      </c>
      <c r="AD449" s="168">
        <f>IFERROR(IF(R449="Beer","",IF(OR(Q449=1,Q449=2,Q449=3,Q449=4),VLOOKUP(Q449,Rates!$A$31:$B$34,2,0)*W449,IF(V449=1,VLOOKUP(U449,'REB BEV MIN MKUP'!B:E,4,0),IF(V449&gt;1,VLOOKUP(VALUE(W449),'REB BEV MIN MKUP'!O:Q,3,0),0)))),0)</f>
        <v>0</v>
      </c>
      <c r="AE449" s="62" t="str">
        <f t="shared" si="244"/>
        <v/>
      </c>
      <c r="AF449" s="63" t="str">
        <f t="shared" si="245"/>
        <v/>
      </c>
      <c r="AG449" s="64" t="str">
        <f t="shared" si="246"/>
        <v/>
      </c>
      <c r="AH449" s="65" t="str">
        <f t="shared" si="247"/>
        <v/>
      </c>
      <c r="AI449" s="66" t="str">
        <f>IF(AE:AE="","",IF(R449="Refreshment Beverage",AK449*(Rates!J$19/100),ROUND(SUM(AH449*(Rates!$J$8/100)),4)))</f>
        <v/>
      </c>
      <c r="AJ449" s="67" t="str">
        <f t="shared" si="248"/>
        <v/>
      </c>
      <c r="AK449" s="22" t="str">
        <f t="shared" si="249"/>
        <v/>
      </c>
      <c r="AL449" s="62" t="str">
        <f t="shared" si="250"/>
        <v/>
      </c>
      <c r="AM449" s="63" t="str">
        <f>IF(AS449="","",IF(R449="Refreshment Beverage",ROUND(AS449*Rates!K$19,4),ROUND(AO449*(VLOOKUP(VALUE(Q449),Rates!G$4:L$12,3,0)),4)))</f>
        <v/>
      </c>
      <c r="AN449" s="68" t="str">
        <f>IF(AS449="","",IF(R449="Refreshment Beverage",AS449*(Rates!J$19/100),MAX(AM449,AB449)))</f>
        <v/>
      </c>
      <c r="AO449" s="69" t="str">
        <f t="shared" si="251"/>
        <v/>
      </c>
      <c r="AP449" s="69" t="str">
        <f t="shared" si="252"/>
        <v/>
      </c>
      <c r="AQ449" s="70" t="str">
        <f>IF(AS449="","",IF(R449="Refreshment Beverage",ROUND(SUM(VLOOKUP(Q:Q,Rates!G$15:L$19,3,0)*(AS449-Y449-Z449-AA449)),4),ROUND(SUM(Rates!$K$8*AS449),4)))</f>
        <v/>
      </c>
      <c r="AR449" s="66" t="str">
        <f t="shared" si="253"/>
        <v/>
      </c>
      <c r="AS449" s="22" t="str">
        <f t="shared" si="254"/>
        <v/>
      </c>
      <c r="AT449" s="62" t="str">
        <f t="shared" si="255"/>
        <v/>
      </c>
      <c r="AU449" s="63" t="str">
        <f>IF(AX449="","",IF(R449="Refreshment Beverage",ROUND((BA449-Y449-Z449-AA449)*VLOOKUP(VALUE(Q449),Rates!G$15:L$19,3,0),4),ROUND(AW449*(VLOOKUP(VALUE(Q449),Rates!G:L,3,0)),4)))</f>
        <v/>
      </c>
      <c r="AV449" s="68" t="str">
        <f t="shared" si="256"/>
        <v/>
      </c>
      <c r="AW449" s="69" t="str">
        <f t="shared" si="257"/>
        <v/>
      </c>
      <c r="AX449" s="65" t="str">
        <f t="shared" si="258"/>
        <v/>
      </c>
      <c r="AY449" s="70" t="str">
        <f>IF(AX449="","",IF(R449="Refreshment Beverage",ROUND(SUM(AX449*Rates!K$19),4),ROUND(SUM(AX449*(Rates!J$8/100)),4)))</f>
        <v/>
      </c>
      <c r="AZ449" s="67" t="str">
        <f t="shared" si="259"/>
        <v/>
      </c>
      <c r="BA449" s="22" t="str">
        <f t="shared" si="260"/>
        <v/>
      </c>
      <c r="BD449" s="171"/>
      <c r="BE449" s="171"/>
      <c r="BF449" s="171"/>
      <c r="BG449" s="171"/>
    </row>
    <row r="450" spans="11:59" ht="12.75" customHeight="1" x14ac:dyDescent="0.3">
      <c r="K450" s="42" t="str">
        <f t="shared" si="232"/>
        <v/>
      </c>
      <c r="L450" s="55" t="str">
        <f t="shared" si="233"/>
        <v/>
      </c>
      <c r="M450" s="43" t="str">
        <f t="shared" si="234"/>
        <v/>
      </c>
      <c r="N450" s="56" t="str" cm="1">
        <f t="array" ref="N450">IFERROR(IF(_xlfn.SINGLE(B:B)="","",IF(R450="Beer",SUM(LOOKUP(2,1/(Rates!$B$3:$B$5&lt;=W450)/(Rates!$C$3:$C$5&gt;=W450),Rates!$D$3:$D$5)*(X450/100)*W450),IF(R450="Refreshment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56" t="str">
        <f t="shared" si="235"/>
        <v/>
      </c>
      <c r="P450" s="53"/>
      <c r="Q450" s="14" t="str">
        <f t="shared" si="236"/>
        <v/>
      </c>
      <c r="R450" s="57" t="str">
        <f t="shared" si="237"/>
        <v/>
      </c>
      <c r="S450" s="58" t="str">
        <f>IF(B450="","",IF(R450="Refreshment Beverage",VLOOKUP(VALUE(Q450),Rates!G$15:L$19,2,0),VLOOKUP(VALUE(Q450),Rates!G$4:L$12,2,0)))</f>
        <v/>
      </c>
      <c r="T450" s="58" t="str">
        <f t="shared" si="238"/>
        <v/>
      </c>
      <c r="U450" s="58" t="str">
        <f t="shared" si="239"/>
        <v/>
      </c>
      <c r="V450" s="58" t="str">
        <f t="shared" si="240"/>
        <v/>
      </c>
      <c r="W450" s="58" t="str">
        <f t="shared" si="241"/>
        <v/>
      </c>
      <c r="X450" s="59" t="str">
        <f t="shared" si="242"/>
        <v/>
      </c>
      <c r="Y450" s="60" t="str">
        <f>IF(B:B="","",IF(R450="Refreshment Beverage",VLOOKUP(Q450,Rates!G$15:L$19,6,0)*W450,VLOOKUP(Q450,Rates!G$4:L$12,6,0)*W450))</f>
        <v/>
      </c>
      <c r="Z450" s="60" t="str">
        <f t="shared" si="243"/>
        <v/>
      </c>
      <c r="AA450" s="60" t="str">
        <f t="shared" si="231"/>
        <v/>
      </c>
      <c r="AB450" s="61" t="str" cm="1">
        <f t="array" ref="AB450">IF(_xlfn.SINGLE(B:B)="","",IF(R450="Refreshment Beverage","",IF(AND(R450="Beer",Q450=0),SUM(LOOKUP(2,1/(Rates!$B$15:$B$18&lt;=W450)/(Rates!$C$15:$C$18&gt;=W450),Rates!$D$15:$D$18)*W450),VLOOKUP(VALUE(_xlfn.SINGLE(Q:Q)),Rates!A:B,2,0)*W450)))</f>
        <v/>
      </c>
      <c r="AC450" s="61" t="str" cm="1">
        <f t="array" ref="AC450">IF(_xlfn.SINGLE(B:B)="","",IF(R450="Refreshment Beverage","",IF(AND(R450="Beer",Q450=0),SUM(LOOKUP(2,1/(Rates!$B$15:$B$18&lt;=W450)/(Rates!$C$15:$C$18&gt;=W450),Rates!$E$15:$E$18)*W450),VLOOKUP(VALUE(_xlfn.SINGLE(Q:Q)),Rates!A:C,3,0)*W450)))</f>
        <v/>
      </c>
      <c r="AD450" s="168">
        <f>IFERROR(IF(R450="Beer","",IF(OR(Q450=1,Q450=2,Q450=3,Q450=4),VLOOKUP(Q450,Rates!$A$31:$B$34,2,0)*W450,IF(V450=1,VLOOKUP(U450,'REB BEV MIN MKUP'!B:E,4,0),IF(V450&gt;1,VLOOKUP(VALUE(W450),'REB BEV MIN MKUP'!O:Q,3,0),0)))),0)</f>
        <v>0</v>
      </c>
      <c r="AE450" s="62" t="str">
        <f t="shared" si="244"/>
        <v/>
      </c>
      <c r="AF450" s="63" t="str">
        <f t="shared" si="245"/>
        <v/>
      </c>
      <c r="AG450" s="64" t="str">
        <f t="shared" si="246"/>
        <v/>
      </c>
      <c r="AH450" s="65" t="str">
        <f t="shared" si="247"/>
        <v/>
      </c>
      <c r="AI450" s="66" t="str">
        <f>IF(AE:AE="","",IF(R450="Refreshment Beverage",AK450*(Rates!J$19/100),ROUND(SUM(AH450*(Rates!$J$8/100)),4)))</f>
        <v/>
      </c>
      <c r="AJ450" s="67" t="str">
        <f t="shared" si="248"/>
        <v/>
      </c>
      <c r="AK450" s="22" t="str">
        <f t="shared" si="249"/>
        <v/>
      </c>
      <c r="AL450" s="62" t="str">
        <f t="shared" si="250"/>
        <v/>
      </c>
      <c r="AM450" s="63" t="str">
        <f>IF(AS450="","",IF(R450="Refreshment Beverage",ROUND(AS450*Rates!K$19,4),ROUND(AO450*(VLOOKUP(VALUE(Q450),Rates!G$4:L$12,3,0)),4)))</f>
        <v/>
      </c>
      <c r="AN450" s="68" t="str">
        <f>IF(AS450="","",IF(R450="Refreshment Beverage",AS450*(Rates!J$19/100),MAX(AM450,AB450)))</f>
        <v/>
      </c>
      <c r="AO450" s="69" t="str">
        <f t="shared" si="251"/>
        <v/>
      </c>
      <c r="AP450" s="69" t="str">
        <f t="shared" si="252"/>
        <v/>
      </c>
      <c r="AQ450" s="70" t="str">
        <f>IF(AS450="","",IF(R450="Refreshment Beverage",ROUND(SUM(VLOOKUP(Q:Q,Rates!G$15:L$19,3,0)*(AS450-Y450-Z450-AA450)),4),ROUND(SUM(Rates!$K$8*AS450),4)))</f>
        <v/>
      </c>
      <c r="AR450" s="66" t="str">
        <f t="shared" si="253"/>
        <v/>
      </c>
      <c r="AS450" s="22" t="str">
        <f t="shared" si="254"/>
        <v/>
      </c>
      <c r="AT450" s="62" t="str">
        <f t="shared" si="255"/>
        <v/>
      </c>
      <c r="AU450" s="63" t="str">
        <f>IF(AX450="","",IF(R450="Refreshment Beverage",ROUND((BA450-Y450-Z450-AA450)*VLOOKUP(VALUE(Q450),Rates!G$15:L$19,3,0),4),ROUND(AW450*(VLOOKUP(VALUE(Q450),Rates!G:L,3,0)),4)))</f>
        <v/>
      </c>
      <c r="AV450" s="68" t="str">
        <f t="shared" si="256"/>
        <v/>
      </c>
      <c r="AW450" s="69" t="str">
        <f t="shared" si="257"/>
        <v/>
      </c>
      <c r="AX450" s="65" t="str">
        <f t="shared" si="258"/>
        <v/>
      </c>
      <c r="AY450" s="70" t="str">
        <f>IF(AX450="","",IF(R450="Refreshment Beverage",ROUND(SUM(AX450*Rates!K$19),4),ROUND(SUM(AX450*(Rates!J$8/100)),4)))</f>
        <v/>
      </c>
      <c r="AZ450" s="67" t="str">
        <f t="shared" si="259"/>
        <v/>
      </c>
      <c r="BA450" s="22" t="str">
        <f t="shared" si="260"/>
        <v/>
      </c>
      <c r="BD450" s="171"/>
      <c r="BE450" s="171"/>
      <c r="BF450" s="171"/>
      <c r="BG450" s="171"/>
    </row>
    <row r="451" spans="11:59" ht="12.75" customHeight="1" x14ac:dyDescent="0.3">
      <c r="K451" s="42" t="str">
        <f t="shared" si="232"/>
        <v/>
      </c>
      <c r="L451" s="55" t="str">
        <f t="shared" si="233"/>
        <v/>
      </c>
      <c r="M451" s="43" t="str">
        <f t="shared" si="234"/>
        <v/>
      </c>
      <c r="N451" s="56" t="str" cm="1">
        <f t="array" ref="N451">IFERROR(IF(_xlfn.SINGLE(B:B)="","",IF(R451="Beer",SUM(LOOKUP(2,1/(Rates!$B$3:$B$5&lt;=W451)/(Rates!$C$3:$C$5&gt;=W451),Rates!$D$3:$D$5)*(X451/100)*W451),IF(R451="Refreshment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56" t="str">
        <f t="shared" si="235"/>
        <v/>
      </c>
      <c r="P451" s="53"/>
      <c r="Q451" s="14" t="str">
        <f t="shared" si="236"/>
        <v/>
      </c>
      <c r="R451" s="57" t="str">
        <f t="shared" si="237"/>
        <v/>
      </c>
      <c r="S451" s="58" t="str">
        <f>IF(B451="","",IF(R451="Refreshment Beverage",VLOOKUP(VALUE(Q451),Rates!G$15:L$19,2,0),VLOOKUP(VALUE(Q451),Rates!G$4:L$12,2,0)))</f>
        <v/>
      </c>
      <c r="T451" s="58" t="str">
        <f t="shared" si="238"/>
        <v/>
      </c>
      <c r="U451" s="58" t="str">
        <f t="shared" si="239"/>
        <v/>
      </c>
      <c r="V451" s="58" t="str">
        <f t="shared" si="240"/>
        <v/>
      </c>
      <c r="W451" s="58" t="str">
        <f t="shared" si="241"/>
        <v/>
      </c>
      <c r="X451" s="59" t="str">
        <f t="shared" si="242"/>
        <v/>
      </c>
      <c r="Y451" s="60" t="str">
        <f>IF(B:B="","",IF(R451="Refreshment Beverage",VLOOKUP(Q451,Rates!G$15:L$19,6,0)*W451,VLOOKUP(Q451,Rates!G$4:L$12,6,0)*W451))</f>
        <v/>
      </c>
      <c r="Z451" s="60" t="str">
        <f t="shared" si="243"/>
        <v/>
      </c>
      <c r="AA451" s="60" t="str">
        <f t="shared" si="231"/>
        <v/>
      </c>
      <c r="AB451" s="61" t="str" cm="1">
        <f t="array" ref="AB451">IF(_xlfn.SINGLE(B:B)="","",IF(R451="Refreshment Beverage","",IF(AND(R451="Beer",Q451=0),SUM(LOOKUP(2,1/(Rates!$B$15:$B$18&lt;=W451)/(Rates!$C$15:$C$18&gt;=W451),Rates!$D$15:$D$18)*W451),VLOOKUP(VALUE(_xlfn.SINGLE(Q:Q)),Rates!A:B,2,0)*W451)))</f>
        <v/>
      </c>
      <c r="AC451" s="61" t="str" cm="1">
        <f t="array" ref="AC451">IF(_xlfn.SINGLE(B:B)="","",IF(R451="Refreshment Beverage","",IF(AND(R451="Beer",Q451=0),SUM(LOOKUP(2,1/(Rates!$B$15:$B$18&lt;=W451)/(Rates!$C$15:$C$18&gt;=W451),Rates!$E$15:$E$18)*W451),VLOOKUP(VALUE(_xlfn.SINGLE(Q:Q)),Rates!A:C,3,0)*W451)))</f>
        <v/>
      </c>
      <c r="AD451" s="168">
        <f>IFERROR(IF(R451="Beer","",IF(OR(Q451=1,Q451=2,Q451=3,Q451=4),VLOOKUP(Q451,Rates!$A$31:$B$34,2,0)*W451,IF(V451=1,VLOOKUP(U451,'REB BEV MIN MKUP'!B:E,4,0),IF(V451&gt;1,VLOOKUP(VALUE(W451),'REB BEV MIN MKUP'!O:Q,3,0),0)))),0)</f>
        <v>0</v>
      </c>
      <c r="AE451" s="62" t="str">
        <f t="shared" si="244"/>
        <v/>
      </c>
      <c r="AF451" s="63" t="str">
        <f t="shared" si="245"/>
        <v/>
      </c>
      <c r="AG451" s="64" t="str">
        <f t="shared" si="246"/>
        <v/>
      </c>
      <c r="AH451" s="65" t="str">
        <f t="shared" si="247"/>
        <v/>
      </c>
      <c r="AI451" s="66" t="str">
        <f>IF(AE:AE="","",IF(R451="Refreshment Beverage",AK451*(Rates!J$19/100),ROUND(SUM(AH451*(Rates!$J$8/100)),4)))</f>
        <v/>
      </c>
      <c r="AJ451" s="67" t="str">
        <f t="shared" si="248"/>
        <v/>
      </c>
      <c r="AK451" s="22" t="str">
        <f t="shared" si="249"/>
        <v/>
      </c>
      <c r="AL451" s="62" t="str">
        <f t="shared" si="250"/>
        <v/>
      </c>
      <c r="AM451" s="63" t="str">
        <f>IF(AS451="","",IF(R451="Refreshment Beverage",ROUND(AS451*Rates!K$19,4),ROUND(AO451*(VLOOKUP(VALUE(Q451),Rates!G$4:L$12,3,0)),4)))</f>
        <v/>
      </c>
      <c r="AN451" s="68" t="str">
        <f>IF(AS451="","",IF(R451="Refreshment Beverage",AS451*(Rates!J$19/100),MAX(AM451,AB451)))</f>
        <v/>
      </c>
      <c r="AO451" s="69" t="str">
        <f t="shared" si="251"/>
        <v/>
      </c>
      <c r="AP451" s="69" t="str">
        <f t="shared" si="252"/>
        <v/>
      </c>
      <c r="AQ451" s="70" t="str">
        <f>IF(AS451="","",IF(R451="Refreshment Beverage",ROUND(SUM(VLOOKUP(Q:Q,Rates!G$15:L$19,3,0)*(AS451-Y451-Z451-AA451)),4),ROUND(SUM(Rates!$K$8*AS451),4)))</f>
        <v/>
      </c>
      <c r="AR451" s="66" t="str">
        <f t="shared" si="253"/>
        <v/>
      </c>
      <c r="AS451" s="22" t="str">
        <f t="shared" si="254"/>
        <v/>
      </c>
      <c r="AT451" s="62" t="str">
        <f t="shared" si="255"/>
        <v/>
      </c>
      <c r="AU451" s="63" t="str">
        <f>IF(AX451="","",IF(R451="Refreshment Beverage",ROUND((BA451-Y451-Z451-AA451)*VLOOKUP(VALUE(Q451),Rates!G$15:L$19,3,0),4),ROUND(AW451*(VLOOKUP(VALUE(Q451),Rates!G:L,3,0)),4)))</f>
        <v/>
      </c>
      <c r="AV451" s="68" t="str">
        <f t="shared" si="256"/>
        <v/>
      </c>
      <c r="AW451" s="69" t="str">
        <f t="shared" si="257"/>
        <v/>
      </c>
      <c r="AX451" s="65" t="str">
        <f t="shared" si="258"/>
        <v/>
      </c>
      <c r="AY451" s="70" t="str">
        <f>IF(AX451="","",IF(R451="Refreshment Beverage",ROUND(SUM(AX451*Rates!K$19),4),ROUND(SUM(AX451*(Rates!J$8/100)),4)))</f>
        <v/>
      </c>
      <c r="AZ451" s="67" t="str">
        <f t="shared" si="259"/>
        <v/>
      </c>
      <c r="BA451" s="22" t="str">
        <f t="shared" si="260"/>
        <v/>
      </c>
      <c r="BD451" s="171"/>
      <c r="BE451" s="171"/>
      <c r="BF451" s="171"/>
      <c r="BG451" s="171"/>
    </row>
    <row r="452" spans="11:59" ht="12.75" customHeight="1" x14ac:dyDescent="0.3">
      <c r="K452" s="42" t="str">
        <f t="shared" si="232"/>
        <v/>
      </c>
      <c r="L452" s="55" t="str">
        <f t="shared" si="233"/>
        <v/>
      </c>
      <c r="M452" s="43" t="str">
        <f t="shared" si="234"/>
        <v/>
      </c>
      <c r="N452" s="56" t="str" cm="1">
        <f t="array" ref="N452">IFERROR(IF(_xlfn.SINGLE(B:B)="","",IF(R452="Beer",SUM(LOOKUP(2,1/(Rates!$B$3:$B$5&lt;=W452)/(Rates!$C$3:$C$5&gt;=W452),Rates!$D$3:$D$5)*(X452/100)*W452),IF(R452="Refreshment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56" t="str">
        <f t="shared" si="235"/>
        <v/>
      </c>
      <c r="P452" s="53"/>
      <c r="Q452" s="14" t="str">
        <f t="shared" si="236"/>
        <v/>
      </c>
      <c r="R452" s="57" t="str">
        <f t="shared" si="237"/>
        <v/>
      </c>
      <c r="S452" s="58" t="str">
        <f>IF(B452="","",IF(R452="Refreshment Beverage",VLOOKUP(VALUE(Q452),Rates!G$15:L$19,2,0),VLOOKUP(VALUE(Q452),Rates!G$4:L$12,2,0)))</f>
        <v/>
      </c>
      <c r="T452" s="58" t="str">
        <f t="shared" si="238"/>
        <v/>
      </c>
      <c r="U452" s="58" t="str">
        <f t="shared" si="239"/>
        <v/>
      </c>
      <c r="V452" s="58" t="str">
        <f t="shared" si="240"/>
        <v/>
      </c>
      <c r="W452" s="58" t="str">
        <f t="shared" si="241"/>
        <v/>
      </c>
      <c r="X452" s="59" t="str">
        <f t="shared" si="242"/>
        <v/>
      </c>
      <c r="Y452" s="60" t="str">
        <f>IF(B:B="","",IF(R452="Refreshment Beverage",VLOOKUP(Q452,Rates!G$15:L$19,6,0)*W452,VLOOKUP(Q452,Rates!G$4:L$12,6,0)*W452))</f>
        <v/>
      </c>
      <c r="Z452" s="60" t="str">
        <f t="shared" si="243"/>
        <v/>
      </c>
      <c r="AA452" s="60" t="str">
        <f t="shared" si="231"/>
        <v/>
      </c>
      <c r="AB452" s="61" t="str" cm="1">
        <f t="array" ref="AB452">IF(_xlfn.SINGLE(B:B)="","",IF(R452="Refreshment Beverage","",IF(AND(R452="Beer",Q452=0),SUM(LOOKUP(2,1/(Rates!$B$15:$B$18&lt;=W452)/(Rates!$C$15:$C$18&gt;=W452),Rates!$D$15:$D$18)*W452),VLOOKUP(VALUE(_xlfn.SINGLE(Q:Q)),Rates!A:B,2,0)*W452)))</f>
        <v/>
      </c>
      <c r="AC452" s="61" t="str" cm="1">
        <f t="array" ref="AC452">IF(_xlfn.SINGLE(B:B)="","",IF(R452="Refreshment Beverage","",IF(AND(R452="Beer",Q452=0),SUM(LOOKUP(2,1/(Rates!$B$15:$B$18&lt;=W452)/(Rates!$C$15:$C$18&gt;=W452),Rates!$E$15:$E$18)*W452),VLOOKUP(VALUE(_xlfn.SINGLE(Q:Q)),Rates!A:C,3,0)*W452)))</f>
        <v/>
      </c>
      <c r="AD452" s="168">
        <f>IFERROR(IF(R452="Beer","",IF(OR(Q452=1,Q452=2,Q452=3,Q452=4),VLOOKUP(Q452,Rates!$A$31:$B$34,2,0)*W452,IF(V452=1,VLOOKUP(U452,'REB BEV MIN MKUP'!B:E,4,0),IF(V452&gt;1,VLOOKUP(VALUE(W452),'REB BEV MIN MKUP'!O:Q,3,0),0)))),0)</f>
        <v>0</v>
      </c>
      <c r="AE452" s="62" t="str">
        <f t="shared" si="244"/>
        <v/>
      </c>
      <c r="AF452" s="63" t="str">
        <f t="shared" si="245"/>
        <v/>
      </c>
      <c r="AG452" s="64" t="str">
        <f t="shared" si="246"/>
        <v/>
      </c>
      <c r="AH452" s="65" t="str">
        <f t="shared" si="247"/>
        <v/>
      </c>
      <c r="AI452" s="66" t="str">
        <f>IF(AE:AE="","",IF(R452="Refreshment Beverage",AK452*(Rates!J$19/100),ROUND(SUM(AH452*(Rates!$J$8/100)),4)))</f>
        <v/>
      </c>
      <c r="AJ452" s="67" t="str">
        <f t="shared" si="248"/>
        <v/>
      </c>
      <c r="AK452" s="22" t="str">
        <f t="shared" si="249"/>
        <v/>
      </c>
      <c r="AL452" s="62" t="str">
        <f t="shared" si="250"/>
        <v/>
      </c>
      <c r="AM452" s="63" t="str">
        <f>IF(AS452="","",IF(R452="Refreshment Beverage",ROUND(AS452*Rates!K$19,4),ROUND(AO452*(VLOOKUP(VALUE(Q452),Rates!G$4:L$12,3,0)),4)))</f>
        <v/>
      </c>
      <c r="AN452" s="68" t="str">
        <f>IF(AS452="","",IF(R452="Refreshment Beverage",AS452*(Rates!J$19/100),MAX(AM452,AB452)))</f>
        <v/>
      </c>
      <c r="AO452" s="69" t="str">
        <f t="shared" si="251"/>
        <v/>
      </c>
      <c r="AP452" s="69" t="str">
        <f t="shared" si="252"/>
        <v/>
      </c>
      <c r="AQ452" s="70" t="str">
        <f>IF(AS452="","",IF(R452="Refreshment Beverage",ROUND(SUM(VLOOKUP(Q:Q,Rates!G$15:L$19,3,0)*(AS452-Y452-Z452-AA452)),4),ROUND(SUM(Rates!$K$8*AS452),4)))</f>
        <v/>
      </c>
      <c r="AR452" s="66" t="str">
        <f t="shared" si="253"/>
        <v/>
      </c>
      <c r="AS452" s="22" t="str">
        <f t="shared" si="254"/>
        <v/>
      </c>
      <c r="AT452" s="62" t="str">
        <f t="shared" si="255"/>
        <v/>
      </c>
      <c r="AU452" s="63" t="str">
        <f>IF(AX452="","",IF(R452="Refreshment Beverage",ROUND((BA452-Y452-Z452-AA452)*VLOOKUP(VALUE(Q452),Rates!G$15:L$19,3,0),4),ROUND(AW452*(VLOOKUP(VALUE(Q452),Rates!G:L,3,0)),4)))</f>
        <v/>
      </c>
      <c r="AV452" s="68" t="str">
        <f t="shared" si="256"/>
        <v/>
      </c>
      <c r="AW452" s="69" t="str">
        <f t="shared" si="257"/>
        <v/>
      </c>
      <c r="AX452" s="65" t="str">
        <f t="shared" si="258"/>
        <v/>
      </c>
      <c r="AY452" s="70" t="str">
        <f>IF(AX452="","",IF(R452="Refreshment Beverage",ROUND(SUM(AX452*Rates!K$19),4),ROUND(SUM(AX452*(Rates!J$8/100)),4)))</f>
        <v/>
      </c>
      <c r="AZ452" s="67" t="str">
        <f t="shared" si="259"/>
        <v/>
      </c>
      <c r="BA452" s="22" t="str">
        <f t="shared" si="260"/>
        <v/>
      </c>
      <c r="BD452" s="171"/>
      <c r="BE452" s="171"/>
      <c r="BF452" s="171"/>
      <c r="BG452" s="171"/>
    </row>
    <row r="453" spans="11:59" ht="12.75" customHeight="1" x14ac:dyDescent="0.3">
      <c r="K453" s="42" t="str">
        <f t="shared" si="232"/>
        <v/>
      </c>
      <c r="L453" s="55" t="str">
        <f t="shared" si="233"/>
        <v/>
      </c>
      <c r="M453" s="43" t="str">
        <f t="shared" si="234"/>
        <v/>
      </c>
      <c r="N453" s="56" t="str" cm="1">
        <f t="array" ref="N453">IFERROR(IF(_xlfn.SINGLE(B:B)="","",IF(R453="Beer",SUM(LOOKUP(2,1/(Rates!$B$3:$B$5&lt;=W453)/(Rates!$C$3:$C$5&gt;=W453),Rates!$D$3:$D$5)*(X453/100)*W453),IF(R453="Refreshment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56" t="str">
        <f t="shared" si="235"/>
        <v/>
      </c>
      <c r="P453" s="53"/>
      <c r="Q453" s="14" t="str">
        <f t="shared" si="236"/>
        <v/>
      </c>
      <c r="R453" s="57" t="str">
        <f t="shared" si="237"/>
        <v/>
      </c>
      <c r="S453" s="58" t="str">
        <f>IF(B453="","",IF(R453="Refreshment Beverage",VLOOKUP(VALUE(Q453),Rates!G$15:L$19,2,0),VLOOKUP(VALUE(Q453),Rates!G$4:L$12,2,0)))</f>
        <v/>
      </c>
      <c r="T453" s="58" t="str">
        <f t="shared" si="238"/>
        <v/>
      </c>
      <c r="U453" s="58" t="str">
        <f t="shared" si="239"/>
        <v/>
      </c>
      <c r="V453" s="58" t="str">
        <f t="shared" si="240"/>
        <v/>
      </c>
      <c r="W453" s="58" t="str">
        <f t="shared" si="241"/>
        <v/>
      </c>
      <c r="X453" s="59" t="str">
        <f t="shared" si="242"/>
        <v/>
      </c>
      <c r="Y453" s="60" t="str">
        <f>IF(B:B="","",IF(R453="Refreshment Beverage",VLOOKUP(Q453,Rates!G$15:L$19,6,0)*W453,VLOOKUP(Q453,Rates!G$4:L$12,6,0)*W453))</f>
        <v/>
      </c>
      <c r="Z453" s="60" t="str">
        <f t="shared" si="243"/>
        <v/>
      </c>
      <c r="AA453" s="60" t="str">
        <f t="shared" si="231"/>
        <v/>
      </c>
      <c r="AB453" s="61" t="str" cm="1">
        <f t="array" ref="AB453">IF(_xlfn.SINGLE(B:B)="","",IF(R453="Refreshment Beverage","",IF(AND(R453="Beer",Q453=0),SUM(LOOKUP(2,1/(Rates!$B$15:$B$18&lt;=W453)/(Rates!$C$15:$C$18&gt;=W453),Rates!$D$15:$D$18)*W453),VLOOKUP(VALUE(_xlfn.SINGLE(Q:Q)),Rates!A:B,2,0)*W453)))</f>
        <v/>
      </c>
      <c r="AC453" s="61" t="str" cm="1">
        <f t="array" ref="AC453">IF(_xlfn.SINGLE(B:B)="","",IF(R453="Refreshment Beverage","",IF(AND(R453="Beer",Q453=0),SUM(LOOKUP(2,1/(Rates!$B$15:$B$18&lt;=W453)/(Rates!$C$15:$C$18&gt;=W453),Rates!$E$15:$E$18)*W453),VLOOKUP(VALUE(_xlfn.SINGLE(Q:Q)),Rates!A:C,3,0)*W453)))</f>
        <v/>
      </c>
      <c r="AD453" s="168">
        <f>IFERROR(IF(R453="Beer","",IF(OR(Q453=1,Q453=2,Q453=3,Q453=4),VLOOKUP(Q453,Rates!$A$31:$B$34,2,0)*W453,IF(V453=1,VLOOKUP(U453,'REB BEV MIN MKUP'!B:E,4,0),IF(V453&gt;1,VLOOKUP(VALUE(W453),'REB BEV MIN MKUP'!O:Q,3,0),0)))),0)</f>
        <v>0</v>
      </c>
      <c r="AE453" s="62" t="str">
        <f t="shared" si="244"/>
        <v/>
      </c>
      <c r="AF453" s="63" t="str">
        <f t="shared" si="245"/>
        <v/>
      </c>
      <c r="AG453" s="64" t="str">
        <f t="shared" si="246"/>
        <v/>
      </c>
      <c r="AH453" s="65" t="str">
        <f t="shared" si="247"/>
        <v/>
      </c>
      <c r="AI453" s="66" t="str">
        <f>IF(AE:AE="","",IF(R453="Refreshment Beverage",AK453*(Rates!J$19/100),ROUND(SUM(AH453*(Rates!$J$8/100)),4)))</f>
        <v/>
      </c>
      <c r="AJ453" s="67" t="str">
        <f t="shared" si="248"/>
        <v/>
      </c>
      <c r="AK453" s="22" t="str">
        <f t="shared" si="249"/>
        <v/>
      </c>
      <c r="AL453" s="62" t="str">
        <f t="shared" si="250"/>
        <v/>
      </c>
      <c r="AM453" s="63" t="str">
        <f>IF(AS453="","",IF(R453="Refreshment Beverage",ROUND(AS453*Rates!K$19,4),ROUND(AO453*(VLOOKUP(VALUE(Q453),Rates!G$4:L$12,3,0)),4)))</f>
        <v/>
      </c>
      <c r="AN453" s="68" t="str">
        <f>IF(AS453="","",IF(R453="Refreshment Beverage",AS453*(Rates!J$19/100),MAX(AM453,AB453)))</f>
        <v/>
      </c>
      <c r="AO453" s="69" t="str">
        <f t="shared" si="251"/>
        <v/>
      </c>
      <c r="AP453" s="69" t="str">
        <f t="shared" si="252"/>
        <v/>
      </c>
      <c r="AQ453" s="70" t="str">
        <f>IF(AS453="","",IF(R453="Refreshment Beverage",ROUND(SUM(VLOOKUP(Q:Q,Rates!G$15:L$19,3,0)*(AS453-Y453-Z453-AA453)),4),ROUND(SUM(Rates!$K$8*AS453),4)))</f>
        <v/>
      </c>
      <c r="AR453" s="66" t="str">
        <f t="shared" si="253"/>
        <v/>
      </c>
      <c r="AS453" s="22" t="str">
        <f t="shared" si="254"/>
        <v/>
      </c>
      <c r="AT453" s="62" t="str">
        <f t="shared" si="255"/>
        <v/>
      </c>
      <c r="AU453" s="63" t="str">
        <f>IF(AX453="","",IF(R453="Refreshment Beverage",ROUND((BA453-Y453-Z453-AA453)*VLOOKUP(VALUE(Q453),Rates!G$15:L$19,3,0),4),ROUND(AW453*(VLOOKUP(VALUE(Q453),Rates!G:L,3,0)),4)))</f>
        <v/>
      </c>
      <c r="AV453" s="68" t="str">
        <f t="shared" si="256"/>
        <v/>
      </c>
      <c r="AW453" s="69" t="str">
        <f t="shared" si="257"/>
        <v/>
      </c>
      <c r="AX453" s="65" t="str">
        <f t="shared" si="258"/>
        <v/>
      </c>
      <c r="AY453" s="70" t="str">
        <f>IF(AX453="","",IF(R453="Refreshment Beverage",ROUND(SUM(AX453*Rates!K$19),4),ROUND(SUM(AX453*(Rates!J$8/100)),4)))</f>
        <v/>
      </c>
      <c r="AZ453" s="67" t="str">
        <f t="shared" si="259"/>
        <v/>
      </c>
      <c r="BA453" s="22" t="str">
        <f t="shared" si="260"/>
        <v/>
      </c>
      <c r="BD453" s="171"/>
      <c r="BE453" s="171"/>
      <c r="BF453" s="171"/>
      <c r="BG453" s="171"/>
    </row>
    <row r="454" spans="11:59" ht="12.75" customHeight="1" x14ac:dyDescent="0.3">
      <c r="K454" s="42" t="str">
        <f t="shared" si="232"/>
        <v/>
      </c>
      <c r="L454" s="55" t="str">
        <f t="shared" si="233"/>
        <v/>
      </c>
      <c r="M454" s="43" t="str">
        <f t="shared" si="234"/>
        <v/>
      </c>
      <c r="N454" s="56" t="str" cm="1">
        <f t="array" ref="N454">IFERROR(IF(_xlfn.SINGLE(B:B)="","",IF(R454="Beer",SUM(LOOKUP(2,1/(Rates!$B$3:$B$5&lt;=W454)/(Rates!$C$3:$C$5&gt;=W454),Rates!$D$3:$D$5)*(X454/100)*W454),IF(R454="Refreshment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56" t="str">
        <f t="shared" si="235"/>
        <v/>
      </c>
      <c r="P454" s="53"/>
      <c r="Q454" s="14" t="str">
        <f t="shared" si="236"/>
        <v/>
      </c>
      <c r="R454" s="57" t="str">
        <f t="shared" si="237"/>
        <v/>
      </c>
      <c r="S454" s="58" t="str">
        <f>IF(B454="","",IF(R454="Refreshment Beverage",VLOOKUP(VALUE(Q454),Rates!G$15:L$19,2,0),VLOOKUP(VALUE(Q454),Rates!G$4:L$12,2,0)))</f>
        <v/>
      </c>
      <c r="T454" s="58" t="str">
        <f t="shared" si="238"/>
        <v/>
      </c>
      <c r="U454" s="58" t="str">
        <f t="shared" si="239"/>
        <v/>
      </c>
      <c r="V454" s="58" t="str">
        <f t="shared" si="240"/>
        <v/>
      </c>
      <c r="W454" s="58" t="str">
        <f t="shared" si="241"/>
        <v/>
      </c>
      <c r="X454" s="59" t="str">
        <f t="shared" si="242"/>
        <v/>
      </c>
      <c r="Y454" s="60" t="str">
        <f>IF(B:B="","",IF(R454="Refreshment Beverage",VLOOKUP(Q454,Rates!G$15:L$19,6,0)*W454,VLOOKUP(Q454,Rates!G$4:L$12,6,0)*W454))</f>
        <v/>
      </c>
      <c r="Z454" s="60" t="str">
        <f t="shared" si="243"/>
        <v/>
      </c>
      <c r="AA454" s="60" t="str">
        <f t="shared" si="231"/>
        <v/>
      </c>
      <c r="AB454" s="61" t="str" cm="1">
        <f t="array" ref="AB454">IF(_xlfn.SINGLE(B:B)="","",IF(R454="Refreshment Beverage","",IF(AND(R454="Beer",Q454=0),SUM(LOOKUP(2,1/(Rates!$B$15:$B$18&lt;=W454)/(Rates!$C$15:$C$18&gt;=W454),Rates!$D$15:$D$18)*W454),VLOOKUP(VALUE(_xlfn.SINGLE(Q:Q)),Rates!A:B,2,0)*W454)))</f>
        <v/>
      </c>
      <c r="AC454" s="61" t="str" cm="1">
        <f t="array" ref="AC454">IF(_xlfn.SINGLE(B:B)="","",IF(R454="Refreshment Beverage","",IF(AND(R454="Beer",Q454=0),SUM(LOOKUP(2,1/(Rates!$B$15:$B$18&lt;=W454)/(Rates!$C$15:$C$18&gt;=W454),Rates!$E$15:$E$18)*W454),VLOOKUP(VALUE(_xlfn.SINGLE(Q:Q)),Rates!A:C,3,0)*W454)))</f>
        <v/>
      </c>
      <c r="AD454" s="168">
        <f>IFERROR(IF(R454="Beer","",IF(OR(Q454=1,Q454=2,Q454=3,Q454=4),VLOOKUP(Q454,Rates!$A$31:$B$34,2,0)*W454,IF(V454=1,VLOOKUP(U454,'REB BEV MIN MKUP'!B:E,4,0),IF(V454&gt;1,VLOOKUP(VALUE(W454),'REB BEV MIN MKUP'!O:Q,3,0),0)))),0)</f>
        <v>0</v>
      </c>
      <c r="AE454" s="62" t="str">
        <f t="shared" si="244"/>
        <v/>
      </c>
      <c r="AF454" s="63" t="str">
        <f t="shared" si="245"/>
        <v/>
      </c>
      <c r="AG454" s="64" t="str">
        <f t="shared" si="246"/>
        <v/>
      </c>
      <c r="AH454" s="65" t="str">
        <f t="shared" si="247"/>
        <v/>
      </c>
      <c r="AI454" s="66" t="str">
        <f>IF(AE:AE="","",IF(R454="Refreshment Beverage",AK454*(Rates!J$19/100),ROUND(SUM(AH454*(Rates!$J$8/100)),4)))</f>
        <v/>
      </c>
      <c r="AJ454" s="67" t="str">
        <f t="shared" si="248"/>
        <v/>
      </c>
      <c r="AK454" s="22" t="str">
        <f t="shared" si="249"/>
        <v/>
      </c>
      <c r="AL454" s="62" t="str">
        <f t="shared" si="250"/>
        <v/>
      </c>
      <c r="AM454" s="63" t="str">
        <f>IF(AS454="","",IF(R454="Refreshment Beverage",ROUND(AS454*Rates!K$19,4),ROUND(AO454*(VLOOKUP(VALUE(Q454),Rates!G$4:L$12,3,0)),4)))</f>
        <v/>
      </c>
      <c r="AN454" s="68" t="str">
        <f>IF(AS454="","",IF(R454="Refreshment Beverage",AS454*(Rates!J$19/100),MAX(AM454,AB454)))</f>
        <v/>
      </c>
      <c r="AO454" s="69" t="str">
        <f t="shared" si="251"/>
        <v/>
      </c>
      <c r="AP454" s="69" t="str">
        <f t="shared" si="252"/>
        <v/>
      </c>
      <c r="AQ454" s="70" t="str">
        <f>IF(AS454="","",IF(R454="Refreshment Beverage",ROUND(SUM(VLOOKUP(Q:Q,Rates!G$15:L$19,3,0)*(AS454-Y454-Z454-AA454)),4),ROUND(SUM(Rates!$K$8*AS454),4)))</f>
        <v/>
      </c>
      <c r="AR454" s="66" t="str">
        <f t="shared" si="253"/>
        <v/>
      </c>
      <c r="AS454" s="22" t="str">
        <f t="shared" si="254"/>
        <v/>
      </c>
      <c r="AT454" s="62" t="str">
        <f t="shared" si="255"/>
        <v/>
      </c>
      <c r="AU454" s="63" t="str">
        <f>IF(AX454="","",IF(R454="Refreshment Beverage",ROUND((BA454-Y454-Z454-AA454)*VLOOKUP(VALUE(Q454),Rates!G$15:L$19,3,0),4),ROUND(AW454*(VLOOKUP(VALUE(Q454),Rates!G:L,3,0)),4)))</f>
        <v/>
      </c>
      <c r="AV454" s="68" t="str">
        <f t="shared" si="256"/>
        <v/>
      </c>
      <c r="AW454" s="69" t="str">
        <f t="shared" si="257"/>
        <v/>
      </c>
      <c r="AX454" s="65" t="str">
        <f t="shared" si="258"/>
        <v/>
      </c>
      <c r="AY454" s="70" t="str">
        <f>IF(AX454="","",IF(R454="Refreshment Beverage",ROUND(SUM(AX454*Rates!K$19),4),ROUND(SUM(AX454*(Rates!J$8/100)),4)))</f>
        <v/>
      </c>
      <c r="AZ454" s="67" t="str">
        <f t="shared" si="259"/>
        <v/>
      </c>
      <c r="BA454" s="22" t="str">
        <f t="shared" si="260"/>
        <v/>
      </c>
      <c r="BD454" s="171"/>
      <c r="BE454" s="171"/>
      <c r="BF454" s="171"/>
      <c r="BG454" s="171"/>
    </row>
    <row r="455" spans="11:59" ht="12.75" customHeight="1" x14ac:dyDescent="0.3">
      <c r="K455" s="42" t="str">
        <f t="shared" si="232"/>
        <v/>
      </c>
      <c r="L455" s="55" t="str">
        <f t="shared" si="233"/>
        <v/>
      </c>
      <c r="M455" s="43" t="str">
        <f t="shared" si="234"/>
        <v/>
      </c>
      <c r="N455" s="56" t="str" cm="1">
        <f t="array" ref="N455">IFERROR(IF(_xlfn.SINGLE(B:B)="","",IF(R455="Beer",SUM(LOOKUP(2,1/(Rates!$B$3:$B$5&lt;=W455)/(Rates!$C$3:$C$5&gt;=W455),Rates!$D$3:$D$5)*(X455/100)*W455),IF(R455="Refreshment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56" t="str">
        <f t="shared" si="235"/>
        <v/>
      </c>
      <c r="P455" s="53"/>
      <c r="Q455" s="14" t="str">
        <f t="shared" si="236"/>
        <v/>
      </c>
      <c r="R455" s="57" t="str">
        <f t="shared" si="237"/>
        <v/>
      </c>
      <c r="S455" s="58" t="str">
        <f>IF(B455="","",IF(R455="Refreshment Beverage",VLOOKUP(VALUE(Q455),Rates!G$15:L$19,2,0),VLOOKUP(VALUE(Q455),Rates!G$4:L$12,2,0)))</f>
        <v/>
      </c>
      <c r="T455" s="58" t="str">
        <f t="shared" si="238"/>
        <v/>
      </c>
      <c r="U455" s="58" t="str">
        <f t="shared" si="239"/>
        <v/>
      </c>
      <c r="V455" s="58" t="str">
        <f t="shared" si="240"/>
        <v/>
      </c>
      <c r="W455" s="58" t="str">
        <f t="shared" si="241"/>
        <v/>
      </c>
      <c r="X455" s="59" t="str">
        <f t="shared" si="242"/>
        <v/>
      </c>
      <c r="Y455" s="60" t="str">
        <f>IF(B:B="","",IF(R455="Refreshment Beverage",VLOOKUP(Q455,Rates!G$15:L$19,6,0)*W455,VLOOKUP(Q455,Rates!G$4:L$12,6,0)*W455))</f>
        <v/>
      </c>
      <c r="Z455" s="60" t="str">
        <f t="shared" si="243"/>
        <v/>
      </c>
      <c r="AA455" s="60" t="str">
        <f t="shared" ref="AA455:AA518" si="261">IF(B:B="","",IF(AND(T455="Can",V455=8,R455="Beer"),V455*0.0201,IF(AND(T455="Can",V455=15,R455="Beer"),V455*0.0101,IF(AND(T455="Can",V455=20,R455="Beer"),V455*0.0107,IF(AND(T455="Can",V455=30,R455="Beer"),V455*0.0089,IF(AND(T455="Can",V455=36,R455="Beer"),V455*0.0074,IF(AND(T455="Bottle",V455=24,R455="Beer"),V455*0.016,IF(AND(R455="Refreshment Beverage",U455&gt;0.049,U455&lt;0.401),V455*0.0536,IF(AND(R455="Refreshment Beverage",U455&gt;0.4,U455&lt;0.47),V455*0.0643,IF(AND(R455="Refreshment Beverage",U455&gt;0.469,U455&lt;0.66),V455*0.075,IF(AND(R455="Refreshment Beverage",U455&gt;0.659,U455&lt;0.75),V455*0.1071,IF(AND(R455="Refreshment Beverage",U455&gt;0.749,U455&lt;0.9),V455*0.1178,IF(AND(R455="Refreshment Beverage",U455&gt;0.899,U455&lt;1),V455*0.1393,IF(AND(R455="Refreshment Beverage",U455=1),V455*0.1499,IF(AND(R455="Refreshment Beverage",U455=1.14),V455*0.1714,IF(AND(R455="Refreshment Beverage",U455=2),V455*0.2999,IF(AND(R455="Refreshment Beverage",U455=3),V455*0.4499,IF(AND(R455="Refreshment Beverage",U455=1.75),V455*0.2678,0))))))))))))))))))</f>
        <v/>
      </c>
      <c r="AB455" s="61" t="str" cm="1">
        <f t="array" ref="AB455">IF(_xlfn.SINGLE(B:B)="","",IF(R455="Refreshment Beverage","",IF(AND(R455="Beer",Q455=0),SUM(LOOKUP(2,1/(Rates!$B$15:$B$18&lt;=W455)/(Rates!$C$15:$C$18&gt;=W455),Rates!$D$15:$D$18)*W455),VLOOKUP(VALUE(_xlfn.SINGLE(Q:Q)),Rates!A:B,2,0)*W455)))</f>
        <v/>
      </c>
      <c r="AC455" s="61" t="str" cm="1">
        <f t="array" ref="AC455">IF(_xlfn.SINGLE(B:B)="","",IF(R455="Refreshment Beverage","",IF(AND(R455="Beer",Q455=0),SUM(LOOKUP(2,1/(Rates!$B$15:$B$18&lt;=W455)/(Rates!$C$15:$C$18&gt;=W455),Rates!$E$15:$E$18)*W455),VLOOKUP(VALUE(_xlfn.SINGLE(Q:Q)),Rates!A:C,3,0)*W455)))</f>
        <v/>
      </c>
      <c r="AD455" s="168">
        <f>IFERROR(IF(R455="Beer","",IF(OR(Q455=1,Q455=2,Q455=3,Q455=4),VLOOKUP(Q455,Rates!$A$31:$B$34,2,0)*W455,IF(V455=1,VLOOKUP(U455,'REB BEV MIN MKUP'!B:E,4,0),IF(V455&gt;1,VLOOKUP(VALUE(W455),'REB BEV MIN MKUP'!O:Q,3,0),0)))),0)</f>
        <v>0</v>
      </c>
      <c r="AE455" s="62" t="str">
        <f t="shared" si="244"/>
        <v/>
      </c>
      <c r="AF455" s="63" t="str">
        <f t="shared" si="245"/>
        <v/>
      </c>
      <c r="AG455" s="64" t="str">
        <f t="shared" si="246"/>
        <v/>
      </c>
      <c r="AH455" s="65" t="str">
        <f t="shared" si="247"/>
        <v/>
      </c>
      <c r="AI455" s="66" t="str">
        <f>IF(AE:AE="","",IF(R455="Refreshment Beverage",AK455*(Rates!J$19/100),ROUND(SUM(AH455*(Rates!$J$8/100)),4)))</f>
        <v/>
      </c>
      <c r="AJ455" s="67" t="str">
        <f t="shared" si="248"/>
        <v/>
      </c>
      <c r="AK455" s="22" t="str">
        <f t="shared" si="249"/>
        <v/>
      </c>
      <c r="AL455" s="62" t="str">
        <f t="shared" si="250"/>
        <v/>
      </c>
      <c r="AM455" s="63" t="str">
        <f>IF(AS455="","",IF(R455="Refreshment Beverage",ROUND(AS455*Rates!K$19,4),ROUND(AO455*(VLOOKUP(VALUE(Q455),Rates!G$4:L$12,3,0)),4)))</f>
        <v/>
      </c>
      <c r="AN455" s="68" t="str">
        <f>IF(AS455="","",IF(R455="Refreshment Beverage",AS455*(Rates!J$19/100),MAX(AM455,AB455)))</f>
        <v/>
      </c>
      <c r="AO455" s="69" t="str">
        <f t="shared" si="251"/>
        <v/>
      </c>
      <c r="AP455" s="69" t="str">
        <f t="shared" si="252"/>
        <v/>
      </c>
      <c r="AQ455" s="70" t="str">
        <f>IF(AS455="","",IF(R455="Refreshment Beverage",ROUND(SUM(VLOOKUP(Q:Q,Rates!G$15:L$19,3,0)*(AS455-Y455-Z455-AA455)),4),ROUND(SUM(Rates!$K$8*AS455),4)))</f>
        <v/>
      </c>
      <c r="AR455" s="66" t="str">
        <f t="shared" si="253"/>
        <v/>
      </c>
      <c r="AS455" s="22" t="str">
        <f t="shared" si="254"/>
        <v/>
      </c>
      <c r="AT455" s="62" t="str">
        <f t="shared" si="255"/>
        <v/>
      </c>
      <c r="AU455" s="63" t="str">
        <f>IF(AX455="","",IF(R455="Refreshment Beverage",ROUND((BA455-Y455-Z455-AA455)*VLOOKUP(VALUE(Q455),Rates!G$15:L$19,3,0),4),ROUND(AW455*(VLOOKUP(VALUE(Q455),Rates!G:L,3,0)),4)))</f>
        <v/>
      </c>
      <c r="AV455" s="68" t="str">
        <f t="shared" si="256"/>
        <v/>
      </c>
      <c r="AW455" s="69" t="str">
        <f t="shared" si="257"/>
        <v/>
      </c>
      <c r="AX455" s="65" t="str">
        <f t="shared" si="258"/>
        <v/>
      </c>
      <c r="AY455" s="70" t="str">
        <f>IF(AX455="","",IF(R455="Refreshment Beverage",ROUND(SUM(AX455*Rates!K$19),4),ROUND(SUM(AX455*(Rates!J$8/100)),4)))</f>
        <v/>
      </c>
      <c r="AZ455" s="67" t="str">
        <f t="shared" si="259"/>
        <v/>
      </c>
      <c r="BA455" s="22" t="str">
        <f t="shared" si="260"/>
        <v/>
      </c>
      <c r="BD455" s="171"/>
      <c r="BE455" s="171"/>
      <c r="BF455" s="171"/>
      <c r="BG455" s="171"/>
    </row>
    <row r="456" spans="11:59" ht="12.75" customHeight="1" x14ac:dyDescent="0.3">
      <c r="K456" s="42" t="str">
        <f t="shared" ref="K456:K519" si="262">IFERROR(IF(B:B="","",IF(OR(C456="",E456="",F456="",G456="",H456="",I456="",J456=""),"",ROUND(IF(J456="Gross Price to Brewers",AE456,IF(J456="Retail Price",AL456,IF(J456="Licensee Retail",AT456,""))),2))),"")</f>
        <v/>
      </c>
      <c r="L456" s="55" t="str">
        <f t="shared" ref="L456:L519" si="263">IFERROR(IF(B:B="","",IF(OR(C456="",E456="",F456="",G456="",H456="",I456="",J456=""),"",ROUND(IF(J456="Gross Price to Brewers",AH456,IF(J456="Retail Price",AP456,IF(J456="Licensee Retail",AX456,""))),2))),"")</f>
        <v/>
      </c>
      <c r="M456" s="43" t="str">
        <f t="shared" ref="M456:M519" si="264">IFERROR(IF(B:B="","",IF(OR(C456="",E456="",F456="",G456="",H456="",I456="",J456=""),"",ROUND(IF(J456="Gross Price to Brewers",AK456,IF(J456="Retail Price",AS456,IF(J456="Licensee Retail",BA456,""))),2))),"")</f>
        <v/>
      </c>
      <c r="N456" s="56" t="str" cm="1">
        <f t="array" ref="N456">IFERROR(IF(_xlfn.SINGLE(B:B)="","",IF(R456="Beer",SUM(LOOKUP(2,1/(Rates!$B$3:$B$5&lt;=W456)/(Rates!$C$3:$C$5&gt;=W456),Rates!$D$3:$D$5)*(X456/100)*W456),IF(R456="Refreshment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56" t="str">
        <f t="shared" ref="O456:O519" si="265">IF(B:B="","",IF(M456&gt;N456,"YES","NO"))</f>
        <v/>
      </c>
      <c r="P456" s="53"/>
      <c r="Q456" s="14" t="str">
        <f t="shared" ref="Q456:Q519" si="266">IF(B456="","",IF(OR(D456="",D456=0),0,D456))</f>
        <v/>
      </c>
      <c r="R456" s="57" t="str">
        <f t="shared" ref="R456:R519" si="267">IF(C456="","",IF(C456="Beer","Beer",IF(C456="Malt-Based Cooler","Refreshment Beverage")))</f>
        <v/>
      </c>
      <c r="S456" s="58" t="str">
        <f>IF(B456="","",IF(R456="Refreshment Beverage",VLOOKUP(VALUE(Q456),Rates!G$15:L$19,2,0),VLOOKUP(VALUE(Q456),Rates!G$4:L$12,2,0)))</f>
        <v/>
      </c>
      <c r="T456" s="58" t="str">
        <f t="shared" ref="T456:T519" si="268">IF(B456="","",G456)</f>
        <v/>
      </c>
      <c r="U456" s="58" t="str">
        <f t="shared" ref="U456:U519" si="269">IF(B:B="","",SUM(W456/V456))</f>
        <v/>
      </c>
      <c r="V456" s="58" t="str">
        <f t="shared" ref="V456:V519" si="270">IF(B456="","",F456)</f>
        <v/>
      </c>
      <c r="W456" s="58" t="str">
        <f t="shared" ref="W456:W519" si="271">IF(B456="","",E456*F456)</f>
        <v/>
      </c>
      <c r="X456" s="59" t="str">
        <f t="shared" ref="X456:X519" si="272">IF(B456="","",H456)</f>
        <v/>
      </c>
      <c r="Y456" s="60" t="str">
        <f>IF(B:B="","",IF(R456="Refreshment Beverage",VLOOKUP(Q456,Rates!G$15:L$19,6,0)*W456,VLOOKUP(Q456,Rates!G$4:L$12,6,0)*W456))</f>
        <v/>
      </c>
      <c r="Z456" s="60" t="str">
        <f t="shared" ref="Z456:Z519" si="273">IF(B:B="","",IF(R456="Refreshment Beverage",0,IF(T456="Keg",0,ROUND(0.34/12*V456,2))))</f>
        <v/>
      </c>
      <c r="AA456" s="60" t="str">
        <f t="shared" si="261"/>
        <v/>
      </c>
      <c r="AB456" s="61" t="str" cm="1">
        <f t="array" ref="AB456">IF(_xlfn.SINGLE(B:B)="","",IF(R456="Refreshment Beverage","",IF(AND(R456="Beer",Q456=0),SUM(LOOKUP(2,1/(Rates!$B$15:$B$18&lt;=W456)/(Rates!$C$15:$C$18&gt;=W456),Rates!$D$15:$D$18)*W456),VLOOKUP(VALUE(_xlfn.SINGLE(Q:Q)),Rates!A:B,2,0)*W456)))</f>
        <v/>
      </c>
      <c r="AC456" s="61" t="str" cm="1">
        <f t="array" ref="AC456">IF(_xlfn.SINGLE(B:B)="","",IF(R456="Refreshment Beverage","",IF(AND(R456="Beer",Q456=0),SUM(LOOKUP(2,1/(Rates!$B$15:$B$18&lt;=W456)/(Rates!$C$15:$C$18&gt;=W456),Rates!$E$15:$E$18)*W456),VLOOKUP(VALUE(_xlfn.SINGLE(Q:Q)),Rates!A:C,3,0)*W456)))</f>
        <v/>
      </c>
      <c r="AD456" s="168">
        <f>IFERROR(IF(R456="Beer","",IF(OR(Q456=1,Q456=2,Q456=3,Q456=4),VLOOKUP(Q456,Rates!$A$31:$B$34,2,0)*W456,IF(V456=1,VLOOKUP(U456,'REB BEV MIN MKUP'!B:E,4,0),IF(V456&gt;1,VLOOKUP(VALUE(W456),'REB BEV MIN MKUP'!O:Q,3,0),0)))),0)</f>
        <v>0</v>
      </c>
      <c r="AE456" s="62" t="str">
        <f t="shared" ref="AE456:AE519" si="274">IF(J456="Gross Price to Brewers",I456,"")</f>
        <v/>
      </c>
      <c r="AF456" s="63" t="str">
        <f t="shared" ref="AF456:AF519" si="275">IF(AE:AE="","",ROUND(SUM(AE456*(S456/100)),4))</f>
        <v/>
      </c>
      <c r="AG456" s="64" t="str">
        <f t="shared" ref="AG456:AG519" si="276">IF(AE:AE="","",IF(R456="Refreshment Beverage",MAX(AF456,AD456),MAX(AB456,AF456)))</f>
        <v/>
      </c>
      <c r="AH456" s="65" t="str">
        <f t="shared" ref="AH456:AH519" si="277">IF(AE:AE="","",IF(R456="Refreshment Beverage",AK456-AJ456,SUM(Y456:AA456)+AE456+AG456))</f>
        <v/>
      </c>
      <c r="AI456" s="66" t="str">
        <f>IF(AE:AE="","",IF(R456="Refreshment Beverage",AK456*(Rates!J$19/100),ROUND(SUM(AH456*(Rates!$J$8/100)),4)))</f>
        <v/>
      </c>
      <c r="AJ456" s="67" t="str">
        <f t="shared" ref="AJ456:AJ519" si="278">IF(AE:AE="","",IF(R456="Refreshment Beverage",AI456,MAX(AC456,AI456)))</f>
        <v/>
      </c>
      <c r="AK456" s="22" t="str">
        <f t="shared" ref="AK456:AK519" si="279">IF(AE:AE="","",IF(R456="Refreshment Beverage",SUM(AE456+Y456+Z456+AA456+AG456),SUM(AH456+AJ456)))</f>
        <v/>
      </c>
      <c r="AL456" s="62" t="str">
        <f t="shared" ref="AL456:AL519" si="280">IF(AS456="","",IF(R456="Refreshment Beverage",ROUND(SUM(AS456-AR456-AA456-Z456-Y456),2),ROUND(SUM(AS456-AR456-AN456-Y456-Z456-AA456),2)))</f>
        <v/>
      </c>
      <c r="AM456" s="63" t="str">
        <f>IF(AS456="","",IF(R456="Refreshment Beverage",ROUND(AS456*Rates!K$19,4),ROUND(AO456*(VLOOKUP(VALUE(Q456),Rates!G$4:L$12,3,0)),4)))</f>
        <v/>
      </c>
      <c r="AN456" s="68" t="str">
        <f>IF(AS456="","",IF(R456="Refreshment Beverage",AS456*(Rates!J$19/100),MAX(AM456,AB456)))</f>
        <v/>
      </c>
      <c r="AO456" s="69" t="str">
        <f t="shared" ref="AO456:AO519" si="281">IF(AS456="","",ROUND(SUM(AS456-AR456-Y456-Z456-AA456),4))</f>
        <v/>
      </c>
      <c r="AP456" s="69" t="str">
        <f t="shared" ref="AP456:AP519" si="282">IF(AS456="","",IF(R456="Refreshment Beverage",ROUND(AS456-AN456,2),ROUND(SUM(AS456-AR456),2)))</f>
        <v/>
      </c>
      <c r="AQ456" s="70" t="str">
        <f>IF(AS456="","",IF(R456="Refreshment Beverage",ROUND(SUM(VLOOKUP(Q:Q,Rates!G$15:L$19,3,0)*(AS456-Y456-Z456-AA456)),4),ROUND(SUM(Rates!$K$8*AS456),4)))</f>
        <v/>
      </c>
      <c r="AR456" s="66" t="str">
        <f t="shared" ref="AR456:AR519" si="283">IF(AS456="","",IF(R456="Refreshment Beverage",MAX(AD456,AQ456),MAX(AQ456,AC456)))</f>
        <v/>
      </c>
      <c r="AS456" s="22" t="str">
        <f t="shared" ref="AS456:AS519" si="284">IF(J456="Retail Price",SUM(I456+0.004),"")</f>
        <v/>
      </c>
      <c r="AT456" s="62" t="str">
        <f t="shared" ref="AT456:AT519" si="285">IF(AX456="","",IF(R456="Refreshment Beverage",SUM(BA456-AV456-Y456-Z456-AA456),SUM(AX456-AV456-Y456-Z456-AA456)))</f>
        <v/>
      </c>
      <c r="AU456" s="63" t="str">
        <f>IF(AX456="","",IF(R456="Refreshment Beverage",ROUND((BA456-Y456-Z456-AA456)*VLOOKUP(VALUE(Q456),Rates!G$15:L$19,3,0),4),ROUND(AW456*(VLOOKUP(VALUE(Q456),Rates!G:L,3,0)),4)))</f>
        <v/>
      </c>
      <c r="AV456" s="68" t="str">
        <f t="shared" ref="AV456:AV519" si="286">IF(AX456="","",IF(R456="Refreshment Beverage",MAX(AU456,AD456),MAX(AB456,AU456)))</f>
        <v/>
      </c>
      <c r="AW456" s="69" t="str">
        <f t="shared" ref="AW456:AW519" si="287">IF(AX456="","",IF(R456="Refreshment Beverage",SUM(BA456-AV456-Y456-Z456-AA456),ROUND(SUM(BA456-AZ456-Y456-Z456-AA456),4)))</f>
        <v/>
      </c>
      <c r="AX456" s="65" t="str">
        <f t="shared" ref="AX456:AX519" si="288">IF(J456="Licensee Retail",I456,"")</f>
        <v/>
      </c>
      <c r="AY456" s="70" t="str">
        <f>IF(AX456="","",IF(R456="Refreshment Beverage",ROUND(SUM(AX456*Rates!K$19),4),ROUND(SUM(AX456*(Rates!J$8/100)),4)))</f>
        <v/>
      </c>
      <c r="AZ456" s="67" t="str">
        <f t="shared" ref="AZ456:AZ519" si="289">IF(AX456="","",MAX($AC456,AY456))</f>
        <v/>
      </c>
      <c r="BA456" s="22" t="str">
        <f t="shared" ref="BA456:BA519" si="290">IF(AX456="","",SUM(AX456+AZ456))</f>
        <v/>
      </c>
      <c r="BD456" s="171"/>
      <c r="BE456" s="171"/>
      <c r="BF456" s="171"/>
      <c r="BG456" s="171"/>
    </row>
    <row r="457" spans="11:59" ht="12.75" customHeight="1" x14ac:dyDescent="0.3">
      <c r="K457" s="42" t="str">
        <f t="shared" si="262"/>
        <v/>
      </c>
      <c r="L457" s="55" t="str">
        <f t="shared" si="263"/>
        <v/>
      </c>
      <c r="M457" s="43" t="str">
        <f t="shared" si="264"/>
        <v/>
      </c>
      <c r="N457" s="56" t="str" cm="1">
        <f t="array" ref="N457">IFERROR(IF(_xlfn.SINGLE(B:B)="","",IF(R457="Beer",SUM(LOOKUP(2,1/(Rates!$B$3:$B$5&lt;=W457)/(Rates!$C$3:$C$5&gt;=W457),Rates!$D$3:$D$5)*(X457/100)*W457),IF(R457="Refreshment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56" t="str">
        <f t="shared" si="265"/>
        <v/>
      </c>
      <c r="P457" s="53"/>
      <c r="Q457" s="14" t="str">
        <f t="shared" si="266"/>
        <v/>
      </c>
      <c r="R457" s="57" t="str">
        <f t="shared" si="267"/>
        <v/>
      </c>
      <c r="S457" s="58" t="str">
        <f>IF(B457="","",IF(R457="Refreshment Beverage",VLOOKUP(VALUE(Q457),Rates!G$15:L$19,2,0),VLOOKUP(VALUE(Q457),Rates!G$4:L$12,2,0)))</f>
        <v/>
      </c>
      <c r="T457" s="58" t="str">
        <f t="shared" si="268"/>
        <v/>
      </c>
      <c r="U457" s="58" t="str">
        <f t="shared" si="269"/>
        <v/>
      </c>
      <c r="V457" s="58" t="str">
        <f t="shared" si="270"/>
        <v/>
      </c>
      <c r="W457" s="58" t="str">
        <f t="shared" si="271"/>
        <v/>
      </c>
      <c r="X457" s="59" t="str">
        <f t="shared" si="272"/>
        <v/>
      </c>
      <c r="Y457" s="60" t="str">
        <f>IF(B:B="","",IF(R457="Refreshment Beverage",VLOOKUP(Q457,Rates!G$15:L$19,6,0)*W457,VLOOKUP(Q457,Rates!G$4:L$12,6,0)*W457))</f>
        <v/>
      </c>
      <c r="Z457" s="60" t="str">
        <f t="shared" si="273"/>
        <v/>
      </c>
      <c r="AA457" s="60" t="str">
        <f t="shared" si="261"/>
        <v/>
      </c>
      <c r="AB457" s="61" t="str" cm="1">
        <f t="array" ref="AB457">IF(_xlfn.SINGLE(B:B)="","",IF(R457="Refreshment Beverage","",IF(AND(R457="Beer",Q457=0),SUM(LOOKUP(2,1/(Rates!$B$15:$B$18&lt;=W457)/(Rates!$C$15:$C$18&gt;=W457),Rates!$D$15:$D$18)*W457),VLOOKUP(VALUE(_xlfn.SINGLE(Q:Q)),Rates!A:B,2,0)*W457)))</f>
        <v/>
      </c>
      <c r="AC457" s="61" t="str" cm="1">
        <f t="array" ref="AC457">IF(_xlfn.SINGLE(B:B)="","",IF(R457="Refreshment Beverage","",IF(AND(R457="Beer",Q457=0),SUM(LOOKUP(2,1/(Rates!$B$15:$B$18&lt;=W457)/(Rates!$C$15:$C$18&gt;=W457),Rates!$E$15:$E$18)*W457),VLOOKUP(VALUE(_xlfn.SINGLE(Q:Q)),Rates!A:C,3,0)*W457)))</f>
        <v/>
      </c>
      <c r="AD457" s="168">
        <f>IFERROR(IF(R457="Beer","",IF(OR(Q457=1,Q457=2,Q457=3,Q457=4),VLOOKUP(Q457,Rates!$A$31:$B$34,2,0)*W457,IF(V457=1,VLOOKUP(U457,'REB BEV MIN MKUP'!B:E,4,0),IF(V457&gt;1,VLOOKUP(VALUE(W457),'REB BEV MIN MKUP'!O:Q,3,0),0)))),0)</f>
        <v>0</v>
      </c>
      <c r="AE457" s="62" t="str">
        <f t="shared" si="274"/>
        <v/>
      </c>
      <c r="AF457" s="63" t="str">
        <f t="shared" si="275"/>
        <v/>
      </c>
      <c r="AG457" s="64" t="str">
        <f t="shared" si="276"/>
        <v/>
      </c>
      <c r="AH457" s="65" t="str">
        <f t="shared" si="277"/>
        <v/>
      </c>
      <c r="AI457" s="66" t="str">
        <f>IF(AE:AE="","",IF(R457="Refreshment Beverage",AK457*(Rates!J$19/100),ROUND(SUM(AH457*(Rates!$J$8/100)),4)))</f>
        <v/>
      </c>
      <c r="AJ457" s="67" t="str">
        <f t="shared" si="278"/>
        <v/>
      </c>
      <c r="AK457" s="22" t="str">
        <f t="shared" si="279"/>
        <v/>
      </c>
      <c r="AL457" s="62" t="str">
        <f t="shared" si="280"/>
        <v/>
      </c>
      <c r="AM457" s="63" t="str">
        <f>IF(AS457="","",IF(R457="Refreshment Beverage",ROUND(AS457*Rates!K$19,4),ROUND(AO457*(VLOOKUP(VALUE(Q457),Rates!G$4:L$12,3,0)),4)))</f>
        <v/>
      </c>
      <c r="AN457" s="68" t="str">
        <f>IF(AS457="","",IF(R457="Refreshment Beverage",AS457*(Rates!J$19/100),MAX(AM457,AB457)))</f>
        <v/>
      </c>
      <c r="AO457" s="69" t="str">
        <f t="shared" si="281"/>
        <v/>
      </c>
      <c r="AP457" s="69" t="str">
        <f t="shared" si="282"/>
        <v/>
      </c>
      <c r="AQ457" s="70" t="str">
        <f>IF(AS457="","",IF(R457="Refreshment Beverage",ROUND(SUM(VLOOKUP(Q:Q,Rates!G$15:L$19,3,0)*(AS457-Y457-Z457-AA457)),4),ROUND(SUM(Rates!$K$8*AS457),4)))</f>
        <v/>
      </c>
      <c r="AR457" s="66" t="str">
        <f t="shared" si="283"/>
        <v/>
      </c>
      <c r="AS457" s="22" t="str">
        <f t="shared" si="284"/>
        <v/>
      </c>
      <c r="AT457" s="62" t="str">
        <f t="shared" si="285"/>
        <v/>
      </c>
      <c r="AU457" s="63" t="str">
        <f>IF(AX457="","",IF(R457="Refreshment Beverage",ROUND((BA457-Y457-Z457-AA457)*VLOOKUP(VALUE(Q457),Rates!G$15:L$19,3,0),4),ROUND(AW457*(VLOOKUP(VALUE(Q457),Rates!G:L,3,0)),4)))</f>
        <v/>
      </c>
      <c r="AV457" s="68" t="str">
        <f t="shared" si="286"/>
        <v/>
      </c>
      <c r="AW457" s="69" t="str">
        <f t="shared" si="287"/>
        <v/>
      </c>
      <c r="AX457" s="65" t="str">
        <f t="shared" si="288"/>
        <v/>
      </c>
      <c r="AY457" s="70" t="str">
        <f>IF(AX457="","",IF(R457="Refreshment Beverage",ROUND(SUM(AX457*Rates!K$19),4),ROUND(SUM(AX457*(Rates!J$8/100)),4)))</f>
        <v/>
      </c>
      <c r="AZ457" s="67" t="str">
        <f t="shared" si="289"/>
        <v/>
      </c>
      <c r="BA457" s="22" t="str">
        <f t="shared" si="290"/>
        <v/>
      </c>
      <c r="BD457" s="171"/>
      <c r="BE457" s="171"/>
      <c r="BF457" s="171"/>
      <c r="BG457" s="171"/>
    </row>
    <row r="458" spans="11:59" ht="12.75" customHeight="1" x14ac:dyDescent="0.3">
      <c r="K458" s="42" t="str">
        <f t="shared" si="262"/>
        <v/>
      </c>
      <c r="L458" s="55" t="str">
        <f t="shared" si="263"/>
        <v/>
      </c>
      <c r="M458" s="43" t="str">
        <f t="shared" si="264"/>
        <v/>
      </c>
      <c r="N458" s="56" t="str" cm="1">
        <f t="array" ref="N458">IFERROR(IF(_xlfn.SINGLE(B:B)="","",IF(R458="Beer",SUM(LOOKUP(2,1/(Rates!$B$3:$B$5&lt;=W458)/(Rates!$C$3:$C$5&gt;=W458),Rates!$D$3:$D$5)*(X458/100)*W458),IF(R458="Refreshment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56" t="str">
        <f t="shared" si="265"/>
        <v/>
      </c>
      <c r="P458" s="53"/>
      <c r="Q458" s="14" t="str">
        <f t="shared" si="266"/>
        <v/>
      </c>
      <c r="R458" s="57" t="str">
        <f t="shared" si="267"/>
        <v/>
      </c>
      <c r="S458" s="58" t="str">
        <f>IF(B458="","",IF(R458="Refreshment Beverage",VLOOKUP(VALUE(Q458),Rates!G$15:L$19,2,0),VLOOKUP(VALUE(Q458),Rates!G$4:L$12,2,0)))</f>
        <v/>
      </c>
      <c r="T458" s="58" t="str">
        <f t="shared" si="268"/>
        <v/>
      </c>
      <c r="U458" s="58" t="str">
        <f t="shared" si="269"/>
        <v/>
      </c>
      <c r="V458" s="58" t="str">
        <f t="shared" si="270"/>
        <v/>
      </c>
      <c r="W458" s="58" t="str">
        <f t="shared" si="271"/>
        <v/>
      </c>
      <c r="X458" s="59" t="str">
        <f t="shared" si="272"/>
        <v/>
      </c>
      <c r="Y458" s="60" t="str">
        <f>IF(B:B="","",IF(R458="Refreshment Beverage",VLOOKUP(Q458,Rates!G$15:L$19,6,0)*W458,VLOOKUP(Q458,Rates!G$4:L$12,6,0)*W458))</f>
        <v/>
      </c>
      <c r="Z458" s="60" t="str">
        <f t="shared" si="273"/>
        <v/>
      </c>
      <c r="AA458" s="60" t="str">
        <f t="shared" si="261"/>
        <v/>
      </c>
      <c r="AB458" s="61" t="str" cm="1">
        <f t="array" ref="AB458">IF(_xlfn.SINGLE(B:B)="","",IF(R458="Refreshment Beverage","",IF(AND(R458="Beer",Q458=0),SUM(LOOKUP(2,1/(Rates!$B$15:$B$18&lt;=W458)/(Rates!$C$15:$C$18&gt;=W458),Rates!$D$15:$D$18)*W458),VLOOKUP(VALUE(_xlfn.SINGLE(Q:Q)),Rates!A:B,2,0)*W458)))</f>
        <v/>
      </c>
      <c r="AC458" s="61" t="str" cm="1">
        <f t="array" ref="AC458">IF(_xlfn.SINGLE(B:B)="","",IF(R458="Refreshment Beverage","",IF(AND(R458="Beer",Q458=0),SUM(LOOKUP(2,1/(Rates!$B$15:$B$18&lt;=W458)/(Rates!$C$15:$C$18&gt;=W458),Rates!$E$15:$E$18)*W458),VLOOKUP(VALUE(_xlfn.SINGLE(Q:Q)),Rates!A:C,3,0)*W458)))</f>
        <v/>
      </c>
      <c r="AD458" s="168">
        <f>IFERROR(IF(R458="Beer","",IF(OR(Q458=1,Q458=2,Q458=3,Q458=4),VLOOKUP(Q458,Rates!$A$31:$B$34,2,0)*W458,IF(V458=1,VLOOKUP(U458,'REB BEV MIN MKUP'!B:E,4,0),IF(V458&gt;1,VLOOKUP(VALUE(W458),'REB BEV MIN MKUP'!O:Q,3,0),0)))),0)</f>
        <v>0</v>
      </c>
      <c r="AE458" s="62" t="str">
        <f t="shared" si="274"/>
        <v/>
      </c>
      <c r="AF458" s="63" t="str">
        <f t="shared" si="275"/>
        <v/>
      </c>
      <c r="AG458" s="64" t="str">
        <f t="shared" si="276"/>
        <v/>
      </c>
      <c r="AH458" s="65" t="str">
        <f t="shared" si="277"/>
        <v/>
      </c>
      <c r="AI458" s="66" t="str">
        <f>IF(AE:AE="","",IF(R458="Refreshment Beverage",AK458*(Rates!J$19/100),ROUND(SUM(AH458*(Rates!$J$8/100)),4)))</f>
        <v/>
      </c>
      <c r="AJ458" s="67" t="str">
        <f t="shared" si="278"/>
        <v/>
      </c>
      <c r="AK458" s="22" t="str">
        <f t="shared" si="279"/>
        <v/>
      </c>
      <c r="AL458" s="62" t="str">
        <f t="shared" si="280"/>
        <v/>
      </c>
      <c r="AM458" s="63" t="str">
        <f>IF(AS458="","",IF(R458="Refreshment Beverage",ROUND(AS458*Rates!K$19,4),ROUND(AO458*(VLOOKUP(VALUE(Q458),Rates!G$4:L$12,3,0)),4)))</f>
        <v/>
      </c>
      <c r="AN458" s="68" t="str">
        <f>IF(AS458="","",IF(R458="Refreshment Beverage",AS458*(Rates!J$19/100),MAX(AM458,AB458)))</f>
        <v/>
      </c>
      <c r="AO458" s="69" t="str">
        <f t="shared" si="281"/>
        <v/>
      </c>
      <c r="AP458" s="69" t="str">
        <f t="shared" si="282"/>
        <v/>
      </c>
      <c r="AQ458" s="70" t="str">
        <f>IF(AS458="","",IF(R458="Refreshment Beverage",ROUND(SUM(VLOOKUP(Q:Q,Rates!G$15:L$19,3,0)*(AS458-Y458-Z458-AA458)),4),ROUND(SUM(Rates!$K$8*AS458),4)))</f>
        <v/>
      </c>
      <c r="AR458" s="66" t="str">
        <f t="shared" si="283"/>
        <v/>
      </c>
      <c r="AS458" s="22" t="str">
        <f t="shared" si="284"/>
        <v/>
      </c>
      <c r="AT458" s="62" t="str">
        <f t="shared" si="285"/>
        <v/>
      </c>
      <c r="AU458" s="63" t="str">
        <f>IF(AX458="","",IF(R458="Refreshment Beverage",ROUND((BA458-Y458-Z458-AA458)*VLOOKUP(VALUE(Q458),Rates!G$15:L$19,3,0),4),ROUND(AW458*(VLOOKUP(VALUE(Q458),Rates!G:L,3,0)),4)))</f>
        <v/>
      </c>
      <c r="AV458" s="68" t="str">
        <f t="shared" si="286"/>
        <v/>
      </c>
      <c r="AW458" s="69" t="str">
        <f t="shared" si="287"/>
        <v/>
      </c>
      <c r="AX458" s="65" t="str">
        <f t="shared" si="288"/>
        <v/>
      </c>
      <c r="AY458" s="70" t="str">
        <f>IF(AX458="","",IF(R458="Refreshment Beverage",ROUND(SUM(AX458*Rates!K$19),4),ROUND(SUM(AX458*(Rates!J$8/100)),4)))</f>
        <v/>
      </c>
      <c r="AZ458" s="67" t="str">
        <f t="shared" si="289"/>
        <v/>
      </c>
      <c r="BA458" s="22" t="str">
        <f t="shared" si="290"/>
        <v/>
      </c>
      <c r="BD458" s="171"/>
      <c r="BE458" s="171"/>
      <c r="BF458" s="171"/>
      <c r="BG458" s="171"/>
    </row>
    <row r="459" spans="11:59" ht="12.75" customHeight="1" x14ac:dyDescent="0.3">
      <c r="K459" s="42" t="str">
        <f t="shared" si="262"/>
        <v/>
      </c>
      <c r="L459" s="55" t="str">
        <f t="shared" si="263"/>
        <v/>
      </c>
      <c r="M459" s="43" t="str">
        <f t="shared" si="264"/>
        <v/>
      </c>
      <c r="N459" s="56" t="str" cm="1">
        <f t="array" ref="N459">IFERROR(IF(_xlfn.SINGLE(B:B)="","",IF(R459="Beer",SUM(LOOKUP(2,1/(Rates!$B$3:$B$5&lt;=W459)/(Rates!$C$3:$C$5&gt;=W459),Rates!$D$3:$D$5)*(X459/100)*W459),IF(R459="Refreshment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56" t="str">
        <f t="shared" si="265"/>
        <v/>
      </c>
      <c r="P459" s="53"/>
      <c r="Q459" s="14" t="str">
        <f t="shared" si="266"/>
        <v/>
      </c>
      <c r="R459" s="57" t="str">
        <f t="shared" si="267"/>
        <v/>
      </c>
      <c r="S459" s="58" t="str">
        <f>IF(B459="","",IF(R459="Refreshment Beverage",VLOOKUP(VALUE(Q459),Rates!G$15:L$19,2,0),VLOOKUP(VALUE(Q459),Rates!G$4:L$12,2,0)))</f>
        <v/>
      </c>
      <c r="T459" s="58" t="str">
        <f t="shared" si="268"/>
        <v/>
      </c>
      <c r="U459" s="58" t="str">
        <f t="shared" si="269"/>
        <v/>
      </c>
      <c r="V459" s="58" t="str">
        <f t="shared" si="270"/>
        <v/>
      </c>
      <c r="W459" s="58" t="str">
        <f t="shared" si="271"/>
        <v/>
      </c>
      <c r="X459" s="59" t="str">
        <f t="shared" si="272"/>
        <v/>
      </c>
      <c r="Y459" s="60" t="str">
        <f>IF(B:B="","",IF(R459="Refreshment Beverage",VLOOKUP(Q459,Rates!G$15:L$19,6,0)*W459,VLOOKUP(Q459,Rates!G$4:L$12,6,0)*W459))</f>
        <v/>
      </c>
      <c r="Z459" s="60" t="str">
        <f t="shared" si="273"/>
        <v/>
      </c>
      <c r="AA459" s="60" t="str">
        <f t="shared" si="261"/>
        <v/>
      </c>
      <c r="AB459" s="61" t="str" cm="1">
        <f t="array" ref="AB459">IF(_xlfn.SINGLE(B:B)="","",IF(R459="Refreshment Beverage","",IF(AND(R459="Beer",Q459=0),SUM(LOOKUP(2,1/(Rates!$B$15:$B$18&lt;=W459)/(Rates!$C$15:$C$18&gt;=W459),Rates!$D$15:$D$18)*W459),VLOOKUP(VALUE(_xlfn.SINGLE(Q:Q)),Rates!A:B,2,0)*W459)))</f>
        <v/>
      </c>
      <c r="AC459" s="61" t="str" cm="1">
        <f t="array" ref="AC459">IF(_xlfn.SINGLE(B:B)="","",IF(R459="Refreshment Beverage","",IF(AND(R459="Beer",Q459=0),SUM(LOOKUP(2,1/(Rates!$B$15:$B$18&lt;=W459)/(Rates!$C$15:$C$18&gt;=W459),Rates!$E$15:$E$18)*W459),VLOOKUP(VALUE(_xlfn.SINGLE(Q:Q)),Rates!A:C,3,0)*W459)))</f>
        <v/>
      </c>
      <c r="AD459" s="168">
        <f>IFERROR(IF(R459="Beer","",IF(OR(Q459=1,Q459=2,Q459=3,Q459=4),VLOOKUP(Q459,Rates!$A$31:$B$34,2,0)*W459,IF(V459=1,VLOOKUP(U459,'REB BEV MIN MKUP'!B:E,4,0),IF(V459&gt;1,VLOOKUP(VALUE(W459),'REB BEV MIN MKUP'!O:Q,3,0),0)))),0)</f>
        <v>0</v>
      </c>
      <c r="AE459" s="62" t="str">
        <f t="shared" si="274"/>
        <v/>
      </c>
      <c r="AF459" s="63" t="str">
        <f t="shared" si="275"/>
        <v/>
      </c>
      <c r="AG459" s="64" t="str">
        <f t="shared" si="276"/>
        <v/>
      </c>
      <c r="AH459" s="65" t="str">
        <f t="shared" si="277"/>
        <v/>
      </c>
      <c r="AI459" s="66" t="str">
        <f>IF(AE:AE="","",IF(R459="Refreshment Beverage",AK459*(Rates!J$19/100),ROUND(SUM(AH459*(Rates!$J$8/100)),4)))</f>
        <v/>
      </c>
      <c r="AJ459" s="67" t="str">
        <f t="shared" si="278"/>
        <v/>
      </c>
      <c r="AK459" s="22" t="str">
        <f t="shared" si="279"/>
        <v/>
      </c>
      <c r="AL459" s="62" t="str">
        <f t="shared" si="280"/>
        <v/>
      </c>
      <c r="AM459" s="63" t="str">
        <f>IF(AS459="","",IF(R459="Refreshment Beverage",ROUND(AS459*Rates!K$19,4),ROUND(AO459*(VLOOKUP(VALUE(Q459),Rates!G$4:L$12,3,0)),4)))</f>
        <v/>
      </c>
      <c r="AN459" s="68" t="str">
        <f>IF(AS459="","",IF(R459="Refreshment Beverage",AS459*(Rates!J$19/100),MAX(AM459,AB459)))</f>
        <v/>
      </c>
      <c r="AO459" s="69" t="str">
        <f t="shared" si="281"/>
        <v/>
      </c>
      <c r="AP459" s="69" t="str">
        <f t="shared" si="282"/>
        <v/>
      </c>
      <c r="AQ459" s="70" t="str">
        <f>IF(AS459="","",IF(R459="Refreshment Beverage",ROUND(SUM(VLOOKUP(Q:Q,Rates!G$15:L$19,3,0)*(AS459-Y459-Z459-AA459)),4),ROUND(SUM(Rates!$K$8*AS459),4)))</f>
        <v/>
      </c>
      <c r="AR459" s="66" t="str">
        <f t="shared" si="283"/>
        <v/>
      </c>
      <c r="AS459" s="22" t="str">
        <f t="shared" si="284"/>
        <v/>
      </c>
      <c r="AT459" s="62" t="str">
        <f t="shared" si="285"/>
        <v/>
      </c>
      <c r="AU459" s="63" t="str">
        <f>IF(AX459="","",IF(R459="Refreshment Beverage",ROUND((BA459-Y459-Z459-AA459)*VLOOKUP(VALUE(Q459),Rates!G$15:L$19,3,0),4),ROUND(AW459*(VLOOKUP(VALUE(Q459),Rates!G:L,3,0)),4)))</f>
        <v/>
      </c>
      <c r="AV459" s="68" t="str">
        <f t="shared" si="286"/>
        <v/>
      </c>
      <c r="AW459" s="69" t="str">
        <f t="shared" si="287"/>
        <v/>
      </c>
      <c r="AX459" s="65" t="str">
        <f t="shared" si="288"/>
        <v/>
      </c>
      <c r="AY459" s="70" t="str">
        <f>IF(AX459="","",IF(R459="Refreshment Beverage",ROUND(SUM(AX459*Rates!K$19),4),ROUND(SUM(AX459*(Rates!J$8/100)),4)))</f>
        <v/>
      </c>
      <c r="AZ459" s="67" t="str">
        <f t="shared" si="289"/>
        <v/>
      </c>
      <c r="BA459" s="22" t="str">
        <f t="shared" si="290"/>
        <v/>
      </c>
      <c r="BD459" s="171"/>
      <c r="BE459" s="171"/>
      <c r="BF459" s="171"/>
      <c r="BG459" s="171"/>
    </row>
    <row r="460" spans="11:59" ht="12.75" customHeight="1" x14ac:dyDescent="0.3">
      <c r="K460" s="42" t="str">
        <f t="shared" si="262"/>
        <v/>
      </c>
      <c r="L460" s="55" t="str">
        <f t="shared" si="263"/>
        <v/>
      </c>
      <c r="M460" s="43" t="str">
        <f t="shared" si="264"/>
        <v/>
      </c>
      <c r="N460" s="56" t="str" cm="1">
        <f t="array" ref="N460">IFERROR(IF(_xlfn.SINGLE(B:B)="","",IF(R460="Beer",SUM(LOOKUP(2,1/(Rates!$B$3:$B$5&lt;=W460)/(Rates!$C$3:$C$5&gt;=W460),Rates!$D$3:$D$5)*(X460/100)*W460),IF(R460="Refreshment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56" t="str">
        <f t="shared" si="265"/>
        <v/>
      </c>
      <c r="P460" s="53"/>
      <c r="Q460" s="14" t="str">
        <f t="shared" si="266"/>
        <v/>
      </c>
      <c r="R460" s="57" t="str">
        <f t="shared" si="267"/>
        <v/>
      </c>
      <c r="S460" s="58" t="str">
        <f>IF(B460="","",IF(R460="Refreshment Beverage",VLOOKUP(VALUE(Q460),Rates!G$15:L$19,2,0),VLOOKUP(VALUE(Q460),Rates!G$4:L$12,2,0)))</f>
        <v/>
      </c>
      <c r="T460" s="58" t="str">
        <f t="shared" si="268"/>
        <v/>
      </c>
      <c r="U460" s="58" t="str">
        <f t="shared" si="269"/>
        <v/>
      </c>
      <c r="V460" s="58" t="str">
        <f t="shared" si="270"/>
        <v/>
      </c>
      <c r="W460" s="58" t="str">
        <f t="shared" si="271"/>
        <v/>
      </c>
      <c r="X460" s="59" t="str">
        <f t="shared" si="272"/>
        <v/>
      </c>
      <c r="Y460" s="60" t="str">
        <f>IF(B:B="","",IF(R460="Refreshment Beverage",VLOOKUP(Q460,Rates!G$15:L$19,6,0)*W460,VLOOKUP(Q460,Rates!G$4:L$12,6,0)*W460))</f>
        <v/>
      </c>
      <c r="Z460" s="60" t="str">
        <f t="shared" si="273"/>
        <v/>
      </c>
      <c r="AA460" s="60" t="str">
        <f t="shared" si="261"/>
        <v/>
      </c>
      <c r="AB460" s="61" t="str" cm="1">
        <f t="array" ref="AB460">IF(_xlfn.SINGLE(B:B)="","",IF(R460="Refreshment Beverage","",IF(AND(R460="Beer",Q460=0),SUM(LOOKUP(2,1/(Rates!$B$15:$B$18&lt;=W460)/(Rates!$C$15:$C$18&gt;=W460),Rates!$D$15:$D$18)*W460),VLOOKUP(VALUE(_xlfn.SINGLE(Q:Q)),Rates!A:B,2,0)*W460)))</f>
        <v/>
      </c>
      <c r="AC460" s="61" t="str" cm="1">
        <f t="array" ref="AC460">IF(_xlfn.SINGLE(B:B)="","",IF(R460="Refreshment Beverage","",IF(AND(R460="Beer",Q460=0),SUM(LOOKUP(2,1/(Rates!$B$15:$B$18&lt;=W460)/(Rates!$C$15:$C$18&gt;=W460),Rates!$E$15:$E$18)*W460),VLOOKUP(VALUE(_xlfn.SINGLE(Q:Q)),Rates!A:C,3,0)*W460)))</f>
        <v/>
      </c>
      <c r="AD460" s="168">
        <f>IFERROR(IF(R460="Beer","",IF(OR(Q460=1,Q460=2,Q460=3,Q460=4),VLOOKUP(Q460,Rates!$A$31:$B$34,2,0)*W460,IF(V460=1,VLOOKUP(U460,'REB BEV MIN MKUP'!B:E,4,0),IF(V460&gt;1,VLOOKUP(VALUE(W460),'REB BEV MIN MKUP'!O:Q,3,0),0)))),0)</f>
        <v>0</v>
      </c>
      <c r="AE460" s="62" t="str">
        <f t="shared" si="274"/>
        <v/>
      </c>
      <c r="AF460" s="63" t="str">
        <f t="shared" si="275"/>
        <v/>
      </c>
      <c r="AG460" s="64" t="str">
        <f t="shared" si="276"/>
        <v/>
      </c>
      <c r="AH460" s="65" t="str">
        <f t="shared" si="277"/>
        <v/>
      </c>
      <c r="AI460" s="66" t="str">
        <f>IF(AE:AE="","",IF(R460="Refreshment Beverage",AK460*(Rates!J$19/100),ROUND(SUM(AH460*(Rates!$J$8/100)),4)))</f>
        <v/>
      </c>
      <c r="AJ460" s="67" t="str">
        <f t="shared" si="278"/>
        <v/>
      </c>
      <c r="AK460" s="22" t="str">
        <f t="shared" si="279"/>
        <v/>
      </c>
      <c r="AL460" s="62" t="str">
        <f t="shared" si="280"/>
        <v/>
      </c>
      <c r="AM460" s="63" t="str">
        <f>IF(AS460="","",IF(R460="Refreshment Beverage",ROUND(AS460*Rates!K$19,4),ROUND(AO460*(VLOOKUP(VALUE(Q460),Rates!G$4:L$12,3,0)),4)))</f>
        <v/>
      </c>
      <c r="AN460" s="68" t="str">
        <f>IF(AS460="","",IF(R460="Refreshment Beverage",AS460*(Rates!J$19/100),MAX(AM460,AB460)))</f>
        <v/>
      </c>
      <c r="AO460" s="69" t="str">
        <f t="shared" si="281"/>
        <v/>
      </c>
      <c r="AP460" s="69" t="str">
        <f t="shared" si="282"/>
        <v/>
      </c>
      <c r="AQ460" s="70" t="str">
        <f>IF(AS460="","",IF(R460="Refreshment Beverage",ROUND(SUM(VLOOKUP(Q:Q,Rates!G$15:L$19,3,0)*(AS460-Y460-Z460-AA460)),4),ROUND(SUM(Rates!$K$8*AS460),4)))</f>
        <v/>
      </c>
      <c r="AR460" s="66" t="str">
        <f t="shared" si="283"/>
        <v/>
      </c>
      <c r="AS460" s="22" t="str">
        <f t="shared" si="284"/>
        <v/>
      </c>
      <c r="AT460" s="62" t="str">
        <f t="shared" si="285"/>
        <v/>
      </c>
      <c r="AU460" s="63" t="str">
        <f>IF(AX460="","",IF(R460="Refreshment Beverage",ROUND((BA460-Y460-Z460-AA460)*VLOOKUP(VALUE(Q460),Rates!G$15:L$19,3,0),4),ROUND(AW460*(VLOOKUP(VALUE(Q460),Rates!G:L,3,0)),4)))</f>
        <v/>
      </c>
      <c r="AV460" s="68" t="str">
        <f t="shared" si="286"/>
        <v/>
      </c>
      <c r="AW460" s="69" t="str">
        <f t="shared" si="287"/>
        <v/>
      </c>
      <c r="AX460" s="65" t="str">
        <f t="shared" si="288"/>
        <v/>
      </c>
      <c r="AY460" s="70" t="str">
        <f>IF(AX460="","",IF(R460="Refreshment Beverage",ROUND(SUM(AX460*Rates!K$19),4),ROUND(SUM(AX460*(Rates!J$8/100)),4)))</f>
        <v/>
      </c>
      <c r="AZ460" s="67" t="str">
        <f t="shared" si="289"/>
        <v/>
      </c>
      <c r="BA460" s="22" t="str">
        <f t="shared" si="290"/>
        <v/>
      </c>
      <c r="BD460" s="171"/>
      <c r="BE460" s="171"/>
      <c r="BF460" s="171"/>
      <c r="BG460" s="171"/>
    </row>
    <row r="461" spans="11:59" ht="12.75" customHeight="1" x14ac:dyDescent="0.3">
      <c r="K461" s="42" t="str">
        <f t="shared" si="262"/>
        <v/>
      </c>
      <c r="L461" s="55" t="str">
        <f t="shared" si="263"/>
        <v/>
      </c>
      <c r="M461" s="43" t="str">
        <f t="shared" si="264"/>
        <v/>
      </c>
      <c r="N461" s="56" t="str" cm="1">
        <f t="array" ref="N461">IFERROR(IF(_xlfn.SINGLE(B:B)="","",IF(R461="Beer",SUM(LOOKUP(2,1/(Rates!$B$3:$B$5&lt;=W461)/(Rates!$C$3:$C$5&gt;=W461),Rates!$D$3:$D$5)*(X461/100)*W461),IF(R461="Refreshment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56" t="str">
        <f t="shared" si="265"/>
        <v/>
      </c>
      <c r="P461" s="53"/>
      <c r="Q461" s="14" t="str">
        <f t="shared" si="266"/>
        <v/>
      </c>
      <c r="R461" s="57" t="str">
        <f t="shared" si="267"/>
        <v/>
      </c>
      <c r="S461" s="58" t="str">
        <f>IF(B461="","",IF(R461="Refreshment Beverage",VLOOKUP(VALUE(Q461),Rates!G$15:L$19,2,0),VLOOKUP(VALUE(Q461),Rates!G$4:L$12,2,0)))</f>
        <v/>
      </c>
      <c r="T461" s="58" t="str">
        <f t="shared" si="268"/>
        <v/>
      </c>
      <c r="U461" s="58" t="str">
        <f t="shared" si="269"/>
        <v/>
      </c>
      <c r="V461" s="58" t="str">
        <f t="shared" si="270"/>
        <v/>
      </c>
      <c r="W461" s="58" t="str">
        <f t="shared" si="271"/>
        <v/>
      </c>
      <c r="X461" s="59" t="str">
        <f t="shared" si="272"/>
        <v/>
      </c>
      <c r="Y461" s="60" t="str">
        <f>IF(B:B="","",IF(R461="Refreshment Beverage",VLOOKUP(Q461,Rates!G$15:L$19,6,0)*W461,VLOOKUP(Q461,Rates!G$4:L$12,6,0)*W461))</f>
        <v/>
      </c>
      <c r="Z461" s="60" t="str">
        <f t="shared" si="273"/>
        <v/>
      </c>
      <c r="AA461" s="60" t="str">
        <f t="shared" si="261"/>
        <v/>
      </c>
      <c r="AB461" s="61" t="str" cm="1">
        <f t="array" ref="AB461">IF(_xlfn.SINGLE(B:B)="","",IF(R461="Refreshment Beverage","",IF(AND(R461="Beer",Q461=0),SUM(LOOKUP(2,1/(Rates!$B$15:$B$18&lt;=W461)/(Rates!$C$15:$C$18&gt;=W461),Rates!$D$15:$D$18)*W461),VLOOKUP(VALUE(_xlfn.SINGLE(Q:Q)),Rates!A:B,2,0)*W461)))</f>
        <v/>
      </c>
      <c r="AC461" s="61" t="str" cm="1">
        <f t="array" ref="AC461">IF(_xlfn.SINGLE(B:B)="","",IF(R461="Refreshment Beverage","",IF(AND(R461="Beer",Q461=0),SUM(LOOKUP(2,1/(Rates!$B$15:$B$18&lt;=W461)/(Rates!$C$15:$C$18&gt;=W461),Rates!$E$15:$E$18)*W461),VLOOKUP(VALUE(_xlfn.SINGLE(Q:Q)),Rates!A:C,3,0)*W461)))</f>
        <v/>
      </c>
      <c r="AD461" s="168">
        <f>IFERROR(IF(R461="Beer","",IF(OR(Q461=1,Q461=2,Q461=3,Q461=4),VLOOKUP(Q461,Rates!$A$31:$B$34,2,0)*W461,IF(V461=1,VLOOKUP(U461,'REB BEV MIN MKUP'!B:E,4,0),IF(V461&gt;1,VLOOKUP(VALUE(W461),'REB BEV MIN MKUP'!O:Q,3,0),0)))),0)</f>
        <v>0</v>
      </c>
      <c r="AE461" s="62" t="str">
        <f t="shared" si="274"/>
        <v/>
      </c>
      <c r="AF461" s="63" t="str">
        <f t="shared" si="275"/>
        <v/>
      </c>
      <c r="AG461" s="64" t="str">
        <f t="shared" si="276"/>
        <v/>
      </c>
      <c r="AH461" s="65" t="str">
        <f t="shared" si="277"/>
        <v/>
      </c>
      <c r="AI461" s="66" t="str">
        <f>IF(AE:AE="","",IF(R461="Refreshment Beverage",AK461*(Rates!J$19/100),ROUND(SUM(AH461*(Rates!$J$8/100)),4)))</f>
        <v/>
      </c>
      <c r="AJ461" s="67" t="str">
        <f t="shared" si="278"/>
        <v/>
      </c>
      <c r="AK461" s="22" t="str">
        <f t="shared" si="279"/>
        <v/>
      </c>
      <c r="AL461" s="62" t="str">
        <f t="shared" si="280"/>
        <v/>
      </c>
      <c r="AM461" s="63" t="str">
        <f>IF(AS461="","",IF(R461="Refreshment Beverage",ROUND(AS461*Rates!K$19,4),ROUND(AO461*(VLOOKUP(VALUE(Q461),Rates!G$4:L$12,3,0)),4)))</f>
        <v/>
      </c>
      <c r="AN461" s="68" t="str">
        <f>IF(AS461="","",IF(R461="Refreshment Beverage",AS461*(Rates!J$19/100),MAX(AM461,AB461)))</f>
        <v/>
      </c>
      <c r="AO461" s="69" t="str">
        <f t="shared" si="281"/>
        <v/>
      </c>
      <c r="AP461" s="69" t="str">
        <f t="shared" si="282"/>
        <v/>
      </c>
      <c r="AQ461" s="70" t="str">
        <f>IF(AS461="","",IF(R461="Refreshment Beverage",ROUND(SUM(VLOOKUP(Q:Q,Rates!G$15:L$19,3,0)*(AS461-Y461-Z461-AA461)),4),ROUND(SUM(Rates!$K$8*AS461),4)))</f>
        <v/>
      </c>
      <c r="AR461" s="66" t="str">
        <f t="shared" si="283"/>
        <v/>
      </c>
      <c r="AS461" s="22" t="str">
        <f t="shared" si="284"/>
        <v/>
      </c>
      <c r="AT461" s="62" t="str">
        <f t="shared" si="285"/>
        <v/>
      </c>
      <c r="AU461" s="63" t="str">
        <f>IF(AX461="","",IF(R461="Refreshment Beverage",ROUND((BA461-Y461-Z461-AA461)*VLOOKUP(VALUE(Q461),Rates!G$15:L$19,3,0),4),ROUND(AW461*(VLOOKUP(VALUE(Q461),Rates!G:L,3,0)),4)))</f>
        <v/>
      </c>
      <c r="AV461" s="68" t="str">
        <f t="shared" si="286"/>
        <v/>
      </c>
      <c r="AW461" s="69" t="str">
        <f t="shared" si="287"/>
        <v/>
      </c>
      <c r="AX461" s="65" t="str">
        <f t="shared" si="288"/>
        <v/>
      </c>
      <c r="AY461" s="70" t="str">
        <f>IF(AX461="","",IF(R461="Refreshment Beverage",ROUND(SUM(AX461*Rates!K$19),4),ROUND(SUM(AX461*(Rates!J$8/100)),4)))</f>
        <v/>
      </c>
      <c r="AZ461" s="67" t="str">
        <f t="shared" si="289"/>
        <v/>
      </c>
      <c r="BA461" s="22" t="str">
        <f t="shared" si="290"/>
        <v/>
      </c>
      <c r="BD461" s="171"/>
      <c r="BE461" s="171"/>
      <c r="BF461" s="171"/>
      <c r="BG461" s="171"/>
    </row>
    <row r="462" spans="11:59" ht="12.75" customHeight="1" x14ac:dyDescent="0.3">
      <c r="K462" s="42" t="str">
        <f t="shared" si="262"/>
        <v/>
      </c>
      <c r="L462" s="55" t="str">
        <f t="shared" si="263"/>
        <v/>
      </c>
      <c r="M462" s="43" t="str">
        <f t="shared" si="264"/>
        <v/>
      </c>
      <c r="N462" s="56" t="str" cm="1">
        <f t="array" ref="N462">IFERROR(IF(_xlfn.SINGLE(B:B)="","",IF(R462="Beer",SUM(LOOKUP(2,1/(Rates!$B$3:$B$5&lt;=W462)/(Rates!$C$3:$C$5&gt;=W462),Rates!$D$3:$D$5)*(X462/100)*W462),IF(R462="Refreshment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56" t="str">
        <f t="shared" si="265"/>
        <v/>
      </c>
      <c r="P462" s="53"/>
      <c r="Q462" s="14" t="str">
        <f t="shared" si="266"/>
        <v/>
      </c>
      <c r="R462" s="57" t="str">
        <f t="shared" si="267"/>
        <v/>
      </c>
      <c r="S462" s="58" t="str">
        <f>IF(B462="","",IF(R462="Refreshment Beverage",VLOOKUP(VALUE(Q462),Rates!G$15:L$19,2,0),VLOOKUP(VALUE(Q462),Rates!G$4:L$12,2,0)))</f>
        <v/>
      </c>
      <c r="T462" s="58" t="str">
        <f t="shared" si="268"/>
        <v/>
      </c>
      <c r="U462" s="58" t="str">
        <f t="shared" si="269"/>
        <v/>
      </c>
      <c r="V462" s="58" t="str">
        <f t="shared" si="270"/>
        <v/>
      </c>
      <c r="W462" s="58" t="str">
        <f t="shared" si="271"/>
        <v/>
      </c>
      <c r="X462" s="59" t="str">
        <f t="shared" si="272"/>
        <v/>
      </c>
      <c r="Y462" s="60" t="str">
        <f>IF(B:B="","",IF(R462="Refreshment Beverage",VLOOKUP(Q462,Rates!G$15:L$19,6,0)*W462,VLOOKUP(Q462,Rates!G$4:L$12,6,0)*W462))</f>
        <v/>
      </c>
      <c r="Z462" s="60" t="str">
        <f t="shared" si="273"/>
        <v/>
      </c>
      <c r="AA462" s="60" t="str">
        <f t="shared" si="261"/>
        <v/>
      </c>
      <c r="AB462" s="61" t="str" cm="1">
        <f t="array" ref="AB462">IF(_xlfn.SINGLE(B:B)="","",IF(R462="Refreshment Beverage","",IF(AND(R462="Beer",Q462=0),SUM(LOOKUP(2,1/(Rates!$B$15:$B$18&lt;=W462)/(Rates!$C$15:$C$18&gt;=W462),Rates!$D$15:$D$18)*W462),VLOOKUP(VALUE(_xlfn.SINGLE(Q:Q)),Rates!A:B,2,0)*W462)))</f>
        <v/>
      </c>
      <c r="AC462" s="61" t="str" cm="1">
        <f t="array" ref="AC462">IF(_xlfn.SINGLE(B:B)="","",IF(R462="Refreshment Beverage","",IF(AND(R462="Beer",Q462=0),SUM(LOOKUP(2,1/(Rates!$B$15:$B$18&lt;=W462)/(Rates!$C$15:$C$18&gt;=W462),Rates!$E$15:$E$18)*W462),VLOOKUP(VALUE(_xlfn.SINGLE(Q:Q)),Rates!A:C,3,0)*W462)))</f>
        <v/>
      </c>
      <c r="AD462" s="168">
        <f>IFERROR(IF(R462="Beer","",IF(OR(Q462=1,Q462=2,Q462=3,Q462=4),VLOOKUP(Q462,Rates!$A$31:$B$34,2,0)*W462,IF(V462=1,VLOOKUP(U462,'REB BEV MIN MKUP'!B:E,4,0),IF(V462&gt;1,VLOOKUP(VALUE(W462),'REB BEV MIN MKUP'!O:Q,3,0),0)))),0)</f>
        <v>0</v>
      </c>
      <c r="AE462" s="62" t="str">
        <f t="shared" si="274"/>
        <v/>
      </c>
      <c r="AF462" s="63" t="str">
        <f t="shared" si="275"/>
        <v/>
      </c>
      <c r="AG462" s="64" t="str">
        <f t="shared" si="276"/>
        <v/>
      </c>
      <c r="AH462" s="65" t="str">
        <f t="shared" si="277"/>
        <v/>
      </c>
      <c r="AI462" s="66" t="str">
        <f>IF(AE:AE="","",IF(R462="Refreshment Beverage",AK462*(Rates!J$19/100),ROUND(SUM(AH462*(Rates!$J$8/100)),4)))</f>
        <v/>
      </c>
      <c r="AJ462" s="67" t="str">
        <f t="shared" si="278"/>
        <v/>
      </c>
      <c r="AK462" s="22" t="str">
        <f t="shared" si="279"/>
        <v/>
      </c>
      <c r="AL462" s="62" t="str">
        <f t="shared" si="280"/>
        <v/>
      </c>
      <c r="AM462" s="63" t="str">
        <f>IF(AS462="","",IF(R462="Refreshment Beverage",ROUND(AS462*Rates!K$19,4),ROUND(AO462*(VLOOKUP(VALUE(Q462),Rates!G$4:L$12,3,0)),4)))</f>
        <v/>
      </c>
      <c r="AN462" s="68" t="str">
        <f>IF(AS462="","",IF(R462="Refreshment Beverage",AS462*(Rates!J$19/100),MAX(AM462,AB462)))</f>
        <v/>
      </c>
      <c r="AO462" s="69" t="str">
        <f t="shared" si="281"/>
        <v/>
      </c>
      <c r="AP462" s="69" t="str">
        <f t="shared" si="282"/>
        <v/>
      </c>
      <c r="AQ462" s="70" t="str">
        <f>IF(AS462="","",IF(R462="Refreshment Beverage",ROUND(SUM(VLOOKUP(Q:Q,Rates!G$15:L$19,3,0)*(AS462-Y462-Z462-AA462)),4),ROUND(SUM(Rates!$K$8*AS462),4)))</f>
        <v/>
      </c>
      <c r="AR462" s="66" t="str">
        <f t="shared" si="283"/>
        <v/>
      </c>
      <c r="AS462" s="22" t="str">
        <f t="shared" si="284"/>
        <v/>
      </c>
      <c r="AT462" s="62" t="str">
        <f t="shared" si="285"/>
        <v/>
      </c>
      <c r="AU462" s="63" t="str">
        <f>IF(AX462="","",IF(R462="Refreshment Beverage",ROUND((BA462-Y462-Z462-AA462)*VLOOKUP(VALUE(Q462),Rates!G$15:L$19,3,0),4),ROUND(AW462*(VLOOKUP(VALUE(Q462),Rates!G:L,3,0)),4)))</f>
        <v/>
      </c>
      <c r="AV462" s="68" t="str">
        <f t="shared" si="286"/>
        <v/>
      </c>
      <c r="AW462" s="69" t="str">
        <f t="shared" si="287"/>
        <v/>
      </c>
      <c r="AX462" s="65" t="str">
        <f t="shared" si="288"/>
        <v/>
      </c>
      <c r="AY462" s="70" t="str">
        <f>IF(AX462="","",IF(R462="Refreshment Beverage",ROUND(SUM(AX462*Rates!K$19),4),ROUND(SUM(AX462*(Rates!J$8/100)),4)))</f>
        <v/>
      </c>
      <c r="AZ462" s="67" t="str">
        <f t="shared" si="289"/>
        <v/>
      </c>
      <c r="BA462" s="22" t="str">
        <f t="shared" si="290"/>
        <v/>
      </c>
      <c r="BD462" s="171"/>
      <c r="BE462" s="171"/>
      <c r="BF462" s="171"/>
      <c r="BG462" s="171"/>
    </row>
    <row r="463" spans="11:59" ht="12.75" customHeight="1" x14ac:dyDescent="0.3">
      <c r="K463" s="42" t="str">
        <f t="shared" si="262"/>
        <v/>
      </c>
      <c r="L463" s="55" t="str">
        <f t="shared" si="263"/>
        <v/>
      </c>
      <c r="M463" s="43" t="str">
        <f t="shared" si="264"/>
        <v/>
      </c>
      <c r="N463" s="56" t="str" cm="1">
        <f t="array" ref="N463">IFERROR(IF(_xlfn.SINGLE(B:B)="","",IF(R463="Beer",SUM(LOOKUP(2,1/(Rates!$B$3:$B$5&lt;=W463)/(Rates!$C$3:$C$5&gt;=W463),Rates!$D$3:$D$5)*(X463/100)*W463),IF(R463="Refreshment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56" t="str">
        <f t="shared" si="265"/>
        <v/>
      </c>
      <c r="P463" s="53"/>
      <c r="Q463" s="14" t="str">
        <f t="shared" si="266"/>
        <v/>
      </c>
      <c r="R463" s="57" t="str">
        <f t="shared" si="267"/>
        <v/>
      </c>
      <c r="S463" s="58" t="str">
        <f>IF(B463="","",IF(R463="Refreshment Beverage",VLOOKUP(VALUE(Q463),Rates!G$15:L$19,2,0),VLOOKUP(VALUE(Q463),Rates!G$4:L$12,2,0)))</f>
        <v/>
      </c>
      <c r="T463" s="58" t="str">
        <f t="shared" si="268"/>
        <v/>
      </c>
      <c r="U463" s="58" t="str">
        <f t="shared" si="269"/>
        <v/>
      </c>
      <c r="V463" s="58" t="str">
        <f t="shared" si="270"/>
        <v/>
      </c>
      <c r="W463" s="58" t="str">
        <f t="shared" si="271"/>
        <v/>
      </c>
      <c r="X463" s="59" t="str">
        <f t="shared" si="272"/>
        <v/>
      </c>
      <c r="Y463" s="60" t="str">
        <f>IF(B:B="","",IF(R463="Refreshment Beverage",VLOOKUP(Q463,Rates!G$15:L$19,6,0)*W463,VLOOKUP(Q463,Rates!G$4:L$12,6,0)*W463))</f>
        <v/>
      </c>
      <c r="Z463" s="60" t="str">
        <f t="shared" si="273"/>
        <v/>
      </c>
      <c r="AA463" s="60" t="str">
        <f t="shared" si="261"/>
        <v/>
      </c>
      <c r="AB463" s="61" t="str" cm="1">
        <f t="array" ref="AB463">IF(_xlfn.SINGLE(B:B)="","",IF(R463="Refreshment Beverage","",IF(AND(R463="Beer",Q463=0),SUM(LOOKUP(2,1/(Rates!$B$15:$B$18&lt;=W463)/(Rates!$C$15:$C$18&gt;=W463),Rates!$D$15:$D$18)*W463),VLOOKUP(VALUE(_xlfn.SINGLE(Q:Q)),Rates!A:B,2,0)*W463)))</f>
        <v/>
      </c>
      <c r="AC463" s="61" t="str" cm="1">
        <f t="array" ref="AC463">IF(_xlfn.SINGLE(B:B)="","",IF(R463="Refreshment Beverage","",IF(AND(R463="Beer",Q463=0),SUM(LOOKUP(2,1/(Rates!$B$15:$B$18&lt;=W463)/(Rates!$C$15:$C$18&gt;=W463),Rates!$E$15:$E$18)*W463),VLOOKUP(VALUE(_xlfn.SINGLE(Q:Q)),Rates!A:C,3,0)*W463)))</f>
        <v/>
      </c>
      <c r="AD463" s="168">
        <f>IFERROR(IF(R463="Beer","",IF(OR(Q463=1,Q463=2,Q463=3,Q463=4),VLOOKUP(Q463,Rates!$A$31:$B$34,2,0)*W463,IF(V463=1,VLOOKUP(U463,'REB BEV MIN MKUP'!B:E,4,0),IF(V463&gt;1,VLOOKUP(VALUE(W463),'REB BEV MIN MKUP'!O:Q,3,0),0)))),0)</f>
        <v>0</v>
      </c>
      <c r="AE463" s="62" t="str">
        <f t="shared" si="274"/>
        <v/>
      </c>
      <c r="AF463" s="63" t="str">
        <f t="shared" si="275"/>
        <v/>
      </c>
      <c r="AG463" s="64" t="str">
        <f t="shared" si="276"/>
        <v/>
      </c>
      <c r="AH463" s="65" t="str">
        <f t="shared" si="277"/>
        <v/>
      </c>
      <c r="AI463" s="66" t="str">
        <f>IF(AE:AE="","",IF(R463="Refreshment Beverage",AK463*(Rates!J$19/100),ROUND(SUM(AH463*(Rates!$J$8/100)),4)))</f>
        <v/>
      </c>
      <c r="AJ463" s="67" t="str">
        <f t="shared" si="278"/>
        <v/>
      </c>
      <c r="AK463" s="22" t="str">
        <f t="shared" si="279"/>
        <v/>
      </c>
      <c r="AL463" s="62" t="str">
        <f t="shared" si="280"/>
        <v/>
      </c>
      <c r="AM463" s="63" t="str">
        <f>IF(AS463="","",IF(R463="Refreshment Beverage",ROUND(AS463*Rates!K$19,4),ROUND(AO463*(VLOOKUP(VALUE(Q463),Rates!G$4:L$12,3,0)),4)))</f>
        <v/>
      </c>
      <c r="AN463" s="68" t="str">
        <f>IF(AS463="","",IF(R463="Refreshment Beverage",AS463*(Rates!J$19/100),MAX(AM463,AB463)))</f>
        <v/>
      </c>
      <c r="AO463" s="69" t="str">
        <f t="shared" si="281"/>
        <v/>
      </c>
      <c r="AP463" s="69" t="str">
        <f t="shared" si="282"/>
        <v/>
      </c>
      <c r="AQ463" s="70" t="str">
        <f>IF(AS463="","",IF(R463="Refreshment Beverage",ROUND(SUM(VLOOKUP(Q:Q,Rates!G$15:L$19,3,0)*(AS463-Y463-Z463-AA463)),4),ROUND(SUM(Rates!$K$8*AS463),4)))</f>
        <v/>
      </c>
      <c r="AR463" s="66" t="str">
        <f t="shared" si="283"/>
        <v/>
      </c>
      <c r="AS463" s="22" t="str">
        <f t="shared" si="284"/>
        <v/>
      </c>
      <c r="AT463" s="62" t="str">
        <f t="shared" si="285"/>
        <v/>
      </c>
      <c r="AU463" s="63" t="str">
        <f>IF(AX463="","",IF(R463="Refreshment Beverage",ROUND((BA463-Y463-Z463-AA463)*VLOOKUP(VALUE(Q463),Rates!G$15:L$19,3,0),4),ROUND(AW463*(VLOOKUP(VALUE(Q463),Rates!G:L,3,0)),4)))</f>
        <v/>
      </c>
      <c r="AV463" s="68" t="str">
        <f t="shared" si="286"/>
        <v/>
      </c>
      <c r="AW463" s="69" t="str">
        <f t="shared" si="287"/>
        <v/>
      </c>
      <c r="AX463" s="65" t="str">
        <f t="shared" si="288"/>
        <v/>
      </c>
      <c r="AY463" s="70" t="str">
        <f>IF(AX463="","",IF(R463="Refreshment Beverage",ROUND(SUM(AX463*Rates!K$19),4),ROUND(SUM(AX463*(Rates!J$8/100)),4)))</f>
        <v/>
      </c>
      <c r="AZ463" s="67" t="str">
        <f t="shared" si="289"/>
        <v/>
      </c>
      <c r="BA463" s="22" t="str">
        <f t="shared" si="290"/>
        <v/>
      </c>
      <c r="BD463" s="171"/>
      <c r="BE463" s="171"/>
      <c r="BF463" s="171"/>
      <c r="BG463" s="171"/>
    </row>
    <row r="464" spans="11:59" ht="12.75" customHeight="1" x14ac:dyDescent="0.3">
      <c r="K464" s="42" t="str">
        <f t="shared" si="262"/>
        <v/>
      </c>
      <c r="L464" s="55" t="str">
        <f t="shared" si="263"/>
        <v/>
      </c>
      <c r="M464" s="43" t="str">
        <f t="shared" si="264"/>
        <v/>
      </c>
      <c r="N464" s="56" t="str" cm="1">
        <f t="array" ref="N464">IFERROR(IF(_xlfn.SINGLE(B:B)="","",IF(R464="Beer",SUM(LOOKUP(2,1/(Rates!$B$3:$B$5&lt;=W464)/(Rates!$C$3:$C$5&gt;=W464),Rates!$D$3:$D$5)*(X464/100)*W464),IF(R464="Refreshment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56" t="str">
        <f t="shared" si="265"/>
        <v/>
      </c>
      <c r="P464" s="53"/>
      <c r="Q464" s="14" t="str">
        <f t="shared" si="266"/>
        <v/>
      </c>
      <c r="R464" s="57" t="str">
        <f t="shared" si="267"/>
        <v/>
      </c>
      <c r="S464" s="58" t="str">
        <f>IF(B464="","",IF(R464="Refreshment Beverage",VLOOKUP(VALUE(Q464),Rates!G$15:L$19,2,0),VLOOKUP(VALUE(Q464),Rates!G$4:L$12,2,0)))</f>
        <v/>
      </c>
      <c r="T464" s="58" t="str">
        <f t="shared" si="268"/>
        <v/>
      </c>
      <c r="U464" s="58" t="str">
        <f t="shared" si="269"/>
        <v/>
      </c>
      <c r="V464" s="58" t="str">
        <f t="shared" si="270"/>
        <v/>
      </c>
      <c r="W464" s="58" t="str">
        <f t="shared" si="271"/>
        <v/>
      </c>
      <c r="X464" s="59" t="str">
        <f t="shared" si="272"/>
        <v/>
      </c>
      <c r="Y464" s="60" t="str">
        <f>IF(B:B="","",IF(R464="Refreshment Beverage",VLOOKUP(Q464,Rates!G$15:L$19,6,0)*W464,VLOOKUP(Q464,Rates!G$4:L$12,6,0)*W464))</f>
        <v/>
      </c>
      <c r="Z464" s="60" t="str">
        <f t="shared" si="273"/>
        <v/>
      </c>
      <c r="AA464" s="60" t="str">
        <f t="shared" si="261"/>
        <v/>
      </c>
      <c r="AB464" s="61" t="str" cm="1">
        <f t="array" ref="AB464">IF(_xlfn.SINGLE(B:B)="","",IF(R464="Refreshment Beverage","",IF(AND(R464="Beer",Q464=0),SUM(LOOKUP(2,1/(Rates!$B$15:$B$18&lt;=W464)/(Rates!$C$15:$C$18&gt;=W464),Rates!$D$15:$D$18)*W464),VLOOKUP(VALUE(_xlfn.SINGLE(Q:Q)),Rates!A:B,2,0)*W464)))</f>
        <v/>
      </c>
      <c r="AC464" s="61" t="str" cm="1">
        <f t="array" ref="AC464">IF(_xlfn.SINGLE(B:B)="","",IF(R464="Refreshment Beverage","",IF(AND(R464="Beer",Q464=0),SUM(LOOKUP(2,1/(Rates!$B$15:$B$18&lt;=W464)/(Rates!$C$15:$C$18&gt;=W464),Rates!$E$15:$E$18)*W464),VLOOKUP(VALUE(_xlfn.SINGLE(Q:Q)),Rates!A:C,3,0)*W464)))</f>
        <v/>
      </c>
      <c r="AD464" s="168">
        <f>IFERROR(IF(R464="Beer","",IF(OR(Q464=1,Q464=2,Q464=3,Q464=4),VLOOKUP(Q464,Rates!$A$31:$B$34,2,0)*W464,IF(V464=1,VLOOKUP(U464,'REB BEV MIN MKUP'!B:E,4,0),IF(V464&gt;1,VLOOKUP(VALUE(W464),'REB BEV MIN MKUP'!O:Q,3,0),0)))),0)</f>
        <v>0</v>
      </c>
      <c r="AE464" s="62" t="str">
        <f t="shared" si="274"/>
        <v/>
      </c>
      <c r="AF464" s="63" t="str">
        <f t="shared" si="275"/>
        <v/>
      </c>
      <c r="AG464" s="64" t="str">
        <f t="shared" si="276"/>
        <v/>
      </c>
      <c r="AH464" s="65" t="str">
        <f t="shared" si="277"/>
        <v/>
      </c>
      <c r="AI464" s="66" t="str">
        <f>IF(AE:AE="","",IF(R464="Refreshment Beverage",AK464*(Rates!J$19/100),ROUND(SUM(AH464*(Rates!$J$8/100)),4)))</f>
        <v/>
      </c>
      <c r="AJ464" s="67" t="str">
        <f t="shared" si="278"/>
        <v/>
      </c>
      <c r="AK464" s="22" t="str">
        <f t="shared" si="279"/>
        <v/>
      </c>
      <c r="AL464" s="62" t="str">
        <f t="shared" si="280"/>
        <v/>
      </c>
      <c r="AM464" s="63" t="str">
        <f>IF(AS464="","",IF(R464="Refreshment Beverage",ROUND(AS464*Rates!K$19,4),ROUND(AO464*(VLOOKUP(VALUE(Q464),Rates!G$4:L$12,3,0)),4)))</f>
        <v/>
      </c>
      <c r="AN464" s="68" t="str">
        <f>IF(AS464="","",IF(R464="Refreshment Beverage",AS464*(Rates!J$19/100),MAX(AM464,AB464)))</f>
        <v/>
      </c>
      <c r="AO464" s="69" t="str">
        <f t="shared" si="281"/>
        <v/>
      </c>
      <c r="AP464" s="69" t="str">
        <f t="shared" si="282"/>
        <v/>
      </c>
      <c r="AQ464" s="70" t="str">
        <f>IF(AS464="","",IF(R464="Refreshment Beverage",ROUND(SUM(VLOOKUP(Q:Q,Rates!G$15:L$19,3,0)*(AS464-Y464-Z464-AA464)),4),ROUND(SUM(Rates!$K$8*AS464),4)))</f>
        <v/>
      </c>
      <c r="AR464" s="66" t="str">
        <f t="shared" si="283"/>
        <v/>
      </c>
      <c r="AS464" s="22" t="str">
        <f t="shared" si="284"/>
        <v/>
      </c>
      <c r="AT464" s="62" t="str">
        <f t="shared" si="285"/>
        <v/>
      </c>
      <c r="AU464" s="63" t="str">
        <f>IF(AX464="","",IF(R464="Refreshment Beverage",ROUND((BA464-Y464-Z464-AA464)*VLOOKUP(VALUE(Q464),Rates!G$15:L$19,3,0),4),ROUND(AW464*(VLOOKUP(VALUE(Q464),Rates!G:L,3,0)),4)))</f>
        <v/>
      </c>
      <c r="AV464" s="68" t="str">
        <f t="shared" si="286"/>
        <v/>
      </c>
      <c r="AW464" s="69" t="str">
        <f t="shared" si="287"/>
        <v/>
      </c>
      <c r="AX464" s="65" t="str">
        <f t="shared" si="288"/>
        <v/>
      </c>
      <c r="AY464" s="70" t="str">
        <f>IF(AX464="","",IF(R464="Refreshment Beverage",ROUND(SUM(AX464*Rates!K$19),4),ROUND(SUM(AX464*(Rates!J$8/100)),4)))</f>
        <v/>
      </c>
      <c r="AZ464" s="67" t="str">
        <f t="shared" si="289"/>
        <v/>
      </c>
      <c r="BA464" s="22" t="str">
        <f t="shared" si="290"/>
        <v/>
      </c>
      <c r="BD464" s="171"/>
      <c r="BE464" s="171"/>
      <c r="BF464" s="171"/>
      <c r="BG464" s="171"/>
    </row>
    <row r="465" spans="11:59" ht="12.75" customHeight="1" x14ac:dyDescent="0.3">
      <c r="K465" s="42" t="str">
        <f t="shared" si="262"/>
        <v/>
      </c>
      <c r="L465" s="55" t="str">
        <f t="shared" si="263"/>
        <v/>
      </c>
      <c r="M465" s="43" t="str">
        <f t="shared" si="264"/>
        <v/>
      </c>
      <c r="N465" s="56" t="str" cm="1">
        <f t="array" ref="N465">IFERROR(IF(_xlfn.SINGLE(B:B)="","",IF(R465="Beer",SUM(LOOKUP(2,1/(Rates!$B$3:$B$5&lt;=W465)/(Rates!$C$3:$C$5&gt;=W465),Rates!$D$3:$D$5)*(X465/100)*W465),IF(R465="Refreshment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56" t="str">
        <f t="shared" si="265"/>
        <v/>
      </c>
      <c r="P465" s="53"/>
      <c r="Q465" s="14" t="str">
        <f t="shared" si="266"/>
        <v/>
      </c>
      <c r="R465" s="57" t="str">
        <f t="shared" si="267"/>
        <v/>
      </c>
      <c r="S465" s="58" t="str">
        <f>IF(B465="","",IF(R465="Refreshment Beverage",VLOOKUP(VALUE(Q465),Rates!G$15:L$19,2,0),VLOOKUP(VALUE(Q465),Rates!G$4:L$12,2,0)))</f>
        <v/>
      </c>
      <c r="T465" s="58" t="str">
        <f t="shared" si="268"/>
        <v/>
      </c>
      <c r="U465" s="58" t="str">
        <f t="shared" si="269"/>
        <v/>
      </c>
      <c r="V465" s="58" t="str">
        <f t="shared" si="270"/>
        <v/>
      </c>
      <c r="W465" s="58" t="str">
        <f t="shared" si="271"/>
        <v/>
      </c>
      <c r="X465" s="59" t="str">
        <f t="shared" si="272"/>
        <v/>
      </c>
      <c r="Y465" s="60" t="str">
        <f>IF(B:B="","",IF(R465="Refreshment Beverage",VLOOKUP(Q465,Rates!G$15:L$19,6,0)*W465,VLOOKUP(Q465,Rates!G$4:L$12,6,0)*W465))</f>
        <v/>
      </c>
      <c r="Z465" s="60" t="str">
        <f t="shared" si="273"/>
        <v/>
      </c>
      <c r="AA465" s="60" t="str">
        <f t="shared" si="261"/>
        <v/>
      </c>
      <c r="AB465" s="61" t="str" cm="1">
        <f t="array" ref="AB465">IF(_xlfn.SINGLE(B:B)="","",IF(R465="Refreshment Beverage","",IF(AND(R465="Beer",Q465=0),SUM(LOOKUP(2,1/(Rates!$B$15:$B$18&lt;=W465)/(Rates!$C$15:$C$18&gt;=W465),Rates!$D$15:$D$18)*W465),VLOOKUP(VALUE(_xlfn.SINGLE(Q:Q)),Rates!A:B,2,0)*W465)))</f>
        <v/>
      </c>
      <c r="AC465" s="61" t="str" cm="1">
        <f t="array" ref="AC465">IF(_xlfn.SINGLE(B:B)="","",IF(R465="Refreshment Beverage","",IF(AND(R465="Beer",Q465=0),SUM(LOOKUP(2,1/(Rates!$B$15:$B$18&lt;=W465)/(Rates!$C$15:$C$18&gt;=W465),Rates!$E$15:$E$18)*W465),VLOOKUP(VALUE(_xlfn.SINGLE(Q:Q)),Rates!A:C,3,0)*W465)))</f>
        <v/>
      </c>
      <c r="AD465" s="168">
        <f>IFERROR(IF(R465="Beer","",IF(OR(Q465=1,Q465=2,Q465=3,Q465=4),VLOOKUP(Q465,Rates!$A$31:$B$34,2,0)*W465,IF(V465=1,VLOOKUP(U465,'REB BEV MIN MKUP'!B:E,4,0),IF(V465&gt;1,VLOOKUP(VALUE(W465),'REB BEV MIN MKUP'!O:Q,3,0),0)))),0)</f>
        <v>0</v>
      </c>
      <c r="AE465" s="62" t="str">
        <f t="shared" si="274"/>
        <v/>
      </c>
      <c r="AF465" s="63" t="str">
        <f t="shared" si="275"/>
        <v/>
      </c>
      <c r="AG465" s="64" t="str">
        <f t="shared" si="276"/>
        <v/>
      </c>
      <c r="AH465" s="65" t="str">
        <f t="shared" si="277"/>
        <v/>
      </c>
      <c r="AI465" s="66" t="str">
        <f>IF(AE:AE="","",IF(R465="Refreshment Beverage",AK465*(Rates!J$19/100),ROUND(SUM(AH465*(Rates!$J$8/100)),4)))</f>
        <v/>
      </c>
      <c r="AJ465" s="67" t="str">
        <f t="shared" si="278"/>
        <v/>
      </c>
      <c r="AK465" s="22" t="str">
        <f t="shared" si="279"/>
        <v/>
      </c>
      <c r="AL465" s="62" t="str">
        <f t="shared" si="280"/>
        <v/>
      </c>
      <c r="AM465" s="63" t="str">
        <f>IF(AS465="","",IF(R465="Refreshment Beverage",ROUND(AS465*Rates!K$19,4),ROUND(AO465*(VLOOKUP(VALUE(Q465),Rates!G$4:L$12,3,0)),4)))</f>
        <v/>
      </c>
      <c r="AN465" s="68" t="str">
        <f>IF(AS465="","",IF(R465="Refreshment Beverage",AS465*(Rates!J$19/100),MAX(AM465,AB465)))</f>
        <v/>
      </c>
      <c r="AO465" s="69" t="str">
        <f t="shared" si="281"/>
        <v/>
      </c>
      <c r="AP465" s="69" t="str">
        <f t="shared" si="282"/>
        <v/>
      </c>
      <c r="AQ465" s="70" t="str">
        <f>IF(AS465="","",IF(R465="Refreshment Beverage",ROUND(SUM(VLOOKUP(Q:Q,Rates!G$15:L$19,3,0)*(AS465-Y465-Z465-AA465)),4),ROUND(SUM(Rates!$K$8*AS465),4)))</f>
        <v/>
      </c>
      <c r="AR465" s="66" t="str">
        <f t="shared" si="283"/>
        <v/>
      </c>
      <c r="AS465" s="22" t="str">
        <f t="shared" si="284"/>
        <v/>
      </c>
      <c r="AT465" s="62" t="str">
        <f t="shared" si="285"/>
        <v/>
      </c>
      <c r="AU465" s="63" t="str">
        <f>IF(AX465="","",IF(R465="Refreshment Beverage",ROUND((BA465-Y465-Z465-AA465)*VLOOKUP(VALUE(Q465),Rates!G$15:L$19,3,0),4),ROUND(AW465*(VLOOKUP(VALUE(Q465),Rates!G:L,3,0)),4)))</f>
        <v/>
      </c>
      <c r="AV465" s="68" t="str">
        <f t="shared" si="286"/>
        <v/>
      </c>
      <c r="AW465" s="69" t="str">
        <f t="shared" si="287"/>
        <v/>
      </c>
      <c r="AX465" s="65" t="str">
        <f t="shared" si="288"/>
        <v/>
      </c>
      <c r="AY465" s="70" t="str">
        <f>IF(AX465="","",IF(R465="Refreshment Beverage",ROUND(SUM(AX465*Rates!K$19),4),ROUND(SUM(AX465*(Rates!J$8/100)),4)))</f>
        <v/>
      </c>
      <c r="AZ465" s="67" t="str">
        <f t="shared" si="289"/>
        <v/>
      </c>
      <c r="BA465" s="22" t="str">
        <f t="shared" si="290"/>
        <v/>
      </c>
      <c r="BD465" s="171"/>
      <c r="BE465" s="171"/>
      <c r="BF465" s="171"/>
      <c r="BG465" s="171"/>
    </row>
    <row r="466" spans="11:59" ht="12.75" customHeight="1" x14ac:dyDescent="0.3">
      <c r="K466" s="42" t="str">
        <f t="shared" si="262"/>
        <v/>
      </c>
      <c r="L466" s="55" t="str">
        <f t="shared" si="263"/>
        <v/>
      </c>
      <c r="M466" s="43" t="str">
        <f t="shared" si="264"/>
        <v/>
      </c>
      <c r="N466" s="56" t="str" cm="1">
        <f t="array" ref="N466">IFERROR(IF(_xlfn.SINGLE(B:B)="","",IF(R466="Beer",SUM(LOOKUP(2,1/(Rates!$B$3:$B$5&lt;=W466)/(Rates!$C$3:$C$5&gt;=W466),Rates!$D$3:$D$5)*(X466/100)*W466),IF(R466="Refreshment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56" t="str">
        <f t="shared" si="265"/>
        <v/>
      </c>
      <c r="P466" s="53"/>
      <c r="Q466" s="14" t="str">
        <f t="shared" si="266"/>
        <v/>
      </c>
      <c r="R466" s="57" t="str">
        <f t="shared" si="267"/>
        <v/>
      </c>
      <c r="S466" s="58" t="str">
        <f>IF(B466="","",IF(R466="Refreshment Beverage",VLOOKUP(VALUE(Q466),Rates!G$15:L$19,2,0),VLOOKUP(VALUE(Q466),Rates!G$4:L$12,2,0)))</f>
        <v/>
      </c>
      <c r="T466" s="58" t="str">
        <f t="shared" si="268"/>
        <v/>
      </c>
      <c r="U466" s="58" t="str">
        <f t="shared" si="269"/>
        <v/>
      </c>
      <c r="V466" s="58" t="str">
        <f t="shared" si="270"/>
        <v/>
      </c>
      <c r="W466" s="58" t="str">
        <f t="shared" si="271"/>
        <v/>
      </c>
      <c r="X466" s="59" t="str">
        <f t="shared" si="272"/>
        <v/>
      </c>
      <c r="Y466" s="60" t="str">
        <f>IF(B:B="","",IF(R466="Refreshment Beverage",VLOOKUP(Q466,Rates!G$15:L$19,6,0)*W466,VLOOKUP(Q466,Rates!G$4:L$12,6,0)*W466))</f>
        <v/>
      </c>
      <c r="Z466" s="60" t="str">
        <f t="shared" si="273"/>
        <v/>
      </c>
      <c r="AA466" s="60" t="str">
        <f t="shared" si="261"/>
        <v/>
      </c>
      <c r="AB466" s="61" t="str" cm="1">
        <f t="array" ref="AB466">IF(_xlfn.SINGLE(B:B)="","",IF(R466="Refreshment Beverage","",IF(AND(R466="Beer",Q466=0),SUM(LOOKUP(2,1/(Rates!$B$15:$B$18&lt;=W466)/(Rates!$C$15:$C$18&gt;=W466),Rates!$D$15:$D$18)*W466),VLOOKUP(VALUE(_xlfn.SINGLE(Q:Q)),Rates!A:B,2,0)*W466)))</f>
        <v/>
      </c>
      <c r="AC466" s="61" t="str" cm="1">
        <f t="array" ref="AC466">IF(_xlfn.SINGLE(B:B)="","",IF(R466="Refreshment Beverage","",IF(AND(R466="Beer",Q466=0),SUM(LOOKUP(2,1/(Rates!$B$15:$B$18&lt;=W466)/(Rates!$C$15:$C$18&gt;=W466),Rates!$E$15:$E$18)*W466),VLOOKUP(VALUE(_xlfn.SINGLE(Q:Q)),Rates!A:C,3,0)*W466)))</f>
        <v/>
      </c>
      <c r="AD466" s="168">
        <f>IFERROR(IF(R466="Beer","",IF(OR(Q466=1,Q466=2,Q466=3,Q466=4),VLOOKUP(Q466,Rates!$A$31:$B$34,2,0)*W466,IF(V466=1,VLOOKUP(U466,'REB BEV MIN MKUP'!B:E,4,0),IF(V466&gt;1,VLOOKUP(VALUE(W466),'REB BEV MIN MKUP'!O:Q,3,0),0)))),0)</f>
        <v>0</v>
      </c>
      <c r="AE466" s="62" t="str">
        <f t="shared" si="274"/>
        <v/>
      </c>
      <c r="AF466" s="63" t="str">
        <f t="shared" si="275"/>
        <v/>
      </c>
      <c r="AG466" s="64" t="str">
        <f t="shared" si="276"/>
        <v/>
      </c>
      <c r="AH466" s="65" t="str">
        <f t="shared" si="277"/>
        <v/>
      </c>
      <c r="AI466" s="66" t="str">
        <f>IF(AE:AE="","",IF(R466="Refreshment Beverage",AK466*(Rates!J$19/100),ROUND(SUM(AH466*(Rates!$J$8/100)),4)))</f>
        <v/>
      </c>
      <c r="AJ466" s="67" t="str">
        <f t="shared" si="278"/>
        <v/>
      </c>
      <c r="AK466" s="22" t="str">
        <f t="shared" si="279"/>
        <v/>
      </c>
      <c r="AL466" s="62" t="str">
        <f t="shared" si="280"/>
        <v/>
      </c>
      <c r="AM466" s="63" t="str">
        <f>IF(AS466="","",IF(R466="Refreshment Beverage",ROUND(AS466*Rates!K$19,4),ROUND(AO466*(VLOOKUP(VALUE(Q466),Rates!G$4:L$12,3,0)),4)))</f>
        <v/>
      </c>
      <c r="AN466" s="68" t="str">
        <f>IF(AS466="","",IF(R466="Refreshment Beverage",AS466*(Rates!J$19/100),MAX(AM466,AB466)))</f>
        <v/>
      </c>
      <c r="AO466" s="69" t="str">
        <f t="shared" si="281"/>
        <v/>
      </c>
      <c r="AP466" s="69" t="str">
        <f t="shared" si="282"/>
        <v/>
      </c>
      <c r="AQ466" s="70" t="str">
        <f>IF(AS466="","",IF(R466="Refreshment Beverage",ROUND(SUM(VLOOKUP(Q:Q,Rates!G$15:L$19,3,0)*(AS466-Y466-Z466-AA466)),4),ROUND(SUM(Rates!$K$8*AS466),4)))</f>
        <v/>
      </c>
      <c r="AR466" s="66" t="str">
        <f t="shared" si="283"/>
        <v/>
      </c>
      <c r="AS466" s="22" t="str">
        <f t="shared" si="284"/>
        <v/>
      </c>
      <c r="AT466" s="62" t="str">
        <f t="shared" si="285"/>
        <v/>
      </c>
      <c r="AU466" s="63" t="str">
        <f>IF(AX466="","",IF(R466="Refreshment Beverage",ROUND((BA466-Y466-Z466-AA466)*VLOOKUP(VALUE(Q466),Rates!G$15:L$19,3,0),4),ROUND(AW466*(VLOOKUP(VALUE(Q466),Rates!G:L,3,0)),4)))</f>
        <v/>
      </c>
      <c r="AV466" s="68" t="str">
        <f t="shared" si="286"/>
        <v/>
      </c>
      <c r="AW466" s="69" t="str">
        <f t="shared" si="287"/>
        <v/>
      </c>
      <c r="AX466" s="65" t="str">
        <f t="shared" si="288"/>
        <v/>
      </c>
      <c r="AY466" s="70" t="str">
        <f>IF(AX466="","",IF(R466="Refreshment Beverage",ROUND(SUM(AX466*Rates!K$19),4),ROUND(SUM(AX466*(Rates!J$8/100)),4)))</f>
        <v/>
      </c>
      <c r="AZ466" s="67" t="str">
        <f t="shared" si="289"/>
        <v/>
      </c>
      <c r="BA466" s="22" t="str">
        <f t="shared" si="290"/>
        <v/>
      </c>
      <c r="BD466" s="171"/>
      <c r="BE466" s="171"/>
      <c r="BF466" s="171"/>
      <c r="BG466" s="171"/>
    </row>
    <row r="467" spans="11:59" ht="12.75" customHeight="1" x14ac:dyDescent="0.3">
      <c r="K467" s="42" t="str">
        <f t="shared" si="262"/>
        <v/>
      </c>
      <c r="L467" s="55" t="str">
        <f t="shared" si="263"/>
        <v/>
      </c>
      <c r="M467" s="43" t="str">
        <f t="shared" si="264"/>
        <v/>
      </c>
      <c r="N467" s="56" t="str" cm="1">
        <f t="array" ref="N467">IFERROR(IF(_xlfn.SINGLE(B:B)="","",IF(R467="Beer",SUM(LOOKUP(2,1/(Rates!$B$3:$B$5&lt;=W467)/(Rates!$C$3:$C$5&gt;=W467),Rates!$D$3:$D$5)*(X467/100)*W467),IF(R467="Refreshment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56" t="str">
        <f t="shared" si="265"/>
        <v/>
      </c>
      <c r="P467" s="53"/>
      <c r="Q467" s="14" t="str">
        <f t="shared" si="266"/>
        <v/>
      </c>
      <c r="R467" s="57" t="str">
        <f t="shared" si="267"/>
        <v/>
      </c>
      <c r="S467" s="58" t="str">
        <f>IF(B467="","",IF(R467="Refreshment Beverage",VLOOKUP(VALUE(Q467),Rates!G$15:L$19,2,0),VLOOKUP(VALUE(Q467),Rates!G$4:L$12,2,0)))</f>
        <v/>
      </c>
      <c r="T467" s="58" t="str">
        <f t="shared" si="268"/>
        <v/>
      </c>
      <c r="U467" s="58" t="str">
        <f t="shared" si="269"/>
        <v/>
      </c>
      <c r="V467" s="58" t="str">
        <f t="shared" si="270"/>
        <v/>
      </c>
      <c r="W467" s="58" t="str">
        <f t="shared" si="271"/>
        <v/>
      </c>
      <c r="X467" s="59" t="str">
        <f t="shared" si="272"/>
        <v/>
      </c>
      <c r="Y467" s="60" t="str">
        <f>IF(B:B="","",IF(R467="Refreshment Beverage",VLOOKUP(Q467,Rates!G$15:L$19,6,0)*W467,VLOOKUP(Q467,Rates!G$4:L$12,6,0)*W467))</f>
        <v/>
      </c>
      <c r="Z467" s="60" t="str">
        <f t="shared" si="273"/>
        <v/>
      </c>
      <c r="AA467" s="60" t="str">
        <f t="shared" si="261"/>
        <v/>
      </c>
      <c r="AB467" s="61" t="str" cm="1">
        <f t="array" ref="AB467">IF(_xlfn.SINGLE(B:B)="","",IF(R467="Refreshment Beverage","",IF(AND(R467="Beer",Q467=0),SUM(LOOKUP(2,1/(Rates!$B$15:$B$18&lt;=W467)/(Rates!$C$15:$C$18&gt;=W467),Rates!$D$15:$D$18)*W467),VLOOKUP(VALUE(_xlfn.SINGLE(Q:Q)),Rates!A:B,2,0)*W467)))</f>
        <v/>
      </c>
      <c r="AC467" s="61" t="str" cm="1">
        <f t="array" ref="AC467">IF(_xlfn.SINGLE(B:B)="","",IF(R467="Refreshment Beverage","",IF(AND(R467="Beer",Q467=0),SUM(LOOKUP(2,1/(Rates!$B$15:$B$18&lt;=W467)/(Rates!$C$15:$C$18&gt;=W467),Rates!$E$15:$E$18)*W467),VLOOKUP(VALUE(_xlfn.SINGLE(Q:Q)),Rates!A:C,3,0)*W467)))</f>
        <v/>
      </c>
      <c r="AD467" s="168">
        <f>IFERROR(IF(R467="Beer","",IF(OR(Q467=1,Q467=2,Q467=3,Q467=4),VLOOKUP(Q467,Rates!$A$31:$B$34,2,0)*W467,IF(V467=1,VLOOKUP(U467,'REB BEV MIN MKUP'!B:E,4,0),IF(V467&gt;1,VLOOKUP(VALUE(W467),'REB BEV MIN MKUP'!O:Q,3,0),0)))),0)</f>
        <v>0</v>
      </c>
      <c r="AE467" s="62" t="str">
        <f t="shared" si="274"/>
        <v/>
      </c>
      <c r="AF467" s="63" t="str">
        <f t="shared" si="275"/>
        <v/>
      </c>
      <c r="AG467" s="64" t="str">
        <f t="shared" si="276"/>
        <v/>
      </c>
      <c r="AH467" s="65" t="str">
        <f t="shared" si="277"/>
        <v/>
      </c>
      <c r="AI467" s="66" t="str">
        <f>IF(AE:AE="","",IF(R467="Refreshment Beverage",AK467*(Rates!J$19/100),ROUND(SUM(AH467*(Rates!$J$8/100)),4)))</f>
        <v/>
      </c>
      <c r="AJ467" s="67" t="str">
        <f t="shared" si="278"/>
        <v/>
      </c>
      <c r="AK467" s="22" t="str">
        <f t="shared" si="279"/>
        <v/>
      </c>
      <c r="AL467" s="62" t="str">
        <f t="shared" si="280"/>
        <v/>
      </c>
      <c r="AM467" s="63" t="str">
        <f>IF(AS467="","",IF(R467="Refreshment Beverage",ROUND(AS467*Rates!K$19,4),ROUND(AO467*(VLOOKUP(VALUE(Q467),Rates!G$4:L$12,3,0)),4)))</f>
        <v/>
      </c>
      <c r="AN467" s="68" t="str">
        <f>IF(AS467="","",IF(R467="Refreshment Beverage",AS467*(Rates!J$19/100),MAX(AM467,AB467)))</f>
        <v/>
      </c>
      <c r="AO467" s="69" t="str">
        <f t="shared" si="281"/>
        <v/>
      </c>
      <c r="AP467" s="69" t="str">
        <f t="shared" si="282"/>
        <v/>
      </c>
      <c r="AQ467" s="70" t="str">
        <f>IF(AS467="","",IF(R467="Refreshment Beverage",ROUND(SUM(VLOOKUP(Q:Q,Rates!G$15:L$19,3,0)*(AS467-Y467-Z467-AA467)),4),ROUND(SUM(Rates!$K$8*AS467),4)))</f>
        <v/>
      </c>
      <c r="AR467" s="66" t="str">
        <f t="shared" si="283"/>
        <v/>
      </c>
      <c r="AS467" s="22" t="str">
        <f t="shared" si="284"/>
        <v/>
      </c>
      <c r="AT467" s="62" t="str">
        <f t="shared" si="285"/>
        <v/>
      </c>
      <c r="AU467" s="63" t="str">
        <f>IF(AX467="","",IF(R467="Refreshment Beverage",ROUND((BA467-Y467-Z467-AA467)*VLOOKUP(VALUE(Q467),Rates!G$15:L$19,3,0),4),ROUND(AW467*(VLOOKUP(VALUE(Q467),Rates!G:L,3,0)),4)))</f>
        <v/>
      </c>
      <c r="AV467" s="68" t="str">
        <f t="shared" si="286"/>
        <v/>
      </c>
      <c r="AW467" s="69" t="str">
        <f t="shared" si="287"/>
        <v/>
      </c>
      <c r="AX467" s="65" t="str">
        <f t="shared" si="288"/>
        <v/>
      </c>
      <c r="AY467" s="70" t="str">
        <f>IF(AX467="","",IF(R467="Refreshment Beverage",ROUND(SUM(AX467*Rates!K$19),4),ROUND(SUM(AX467*(Rates!J$8/100)),4)))</f>
        <v/>
      </c>
      <c r="AZ467" s="67" t="str">
        <f t="shared" si="289"/>
        <v/>
      </c>
      <c r="BA467" s="22" t="str">
        <f t="shared" si="290"/>
        <v/>
      </c>
      <c r="BD467" s="171"/>
      <c r="BE467" s="171"/>
      <c r="BF467" s="171"/>
      <c r="BG467" s="171"/>
    </row>
    <row r="468" spans="11:59" ht="12.75" customHeight="1" x14ac:dyDescent="0.3">
      <c r="K468" s="42" t="str">
        <f t="shared" si="262"/>
        <v/>
      </c>
      <c r="L468" s="55" t="str">
        <f t="shared" si="263"/>
        <v/>
      </c>
      <c r="M468" s="43" t="str">
        <f t="shared" si="264"/>
        <v/>
      </c>
      <c r="N468" s="56" t="str" cm="1">
        <f t="array" ref="N468">IFERROR(IF(_xlfn.SINGLE(B:B)="","",IF(R468="Beer",SUM(LOOKUP(2,1/(Rates!$B$3:$B$5&lt;=W468)/(Rates!$C$3:$C$5&gt;=W468),Rates!$D$3:$D$5)*(X468/100)*W468),IF(R468="Refreshment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56" t="str">
        <f t="shared" si="265"/>
        <v/>
      </c>
      <c r="P468" s="53"/>
      <c r="Q468" s="14" t="str">
        <f t="shared" si="266"/>
        <v/>
      </c>
      <c r="R468" s="57" t="str">
        <f t="shared" si="267"/>
        <v/>
      </c>
      <c r="S468" s="58" t="str">
        <f>IF(B468="","",IF(R468="Refreshment Beverage",VLOOKUP(VALUE(Q468),Rates!G$15:L$19,2,0),VLOOKUP(VALUE(Q468),Rates!G$4:L$12,2,0)))</f>
        <v/>
      </c>
      <c r="T468" s="58" t="str">
        <f t="shared" si="268"/>
        <v/>
      </c>
      <c r="U468" s="58" t="str">
        <f t="shared" si="269"/>
        <v/>
      </c>
      <c r="V468" s="58" t="str">
        <f t="shared" si="270"/>
        <v/>
      </c>
      <c r="W468" s="58" t="str">
        <f t="shared" si="271"/>
        <v/>
      </c>
      <c r="X468" s="59" t="str">
        <f t="shared" si="272"/>
        <v/>
      </c>
      <c r="Y468" s="60" t="str">
        <f>IF(B:B="","",IF(R468="Refreshment Beverage",VLOOKUP(Q468,Rates!G$15:L$19,6,0)*W468,VLOOKUP(Q468,Rates!G$4:L$12,6,0)*W468))</f>
        <v/>
      </c>
      <c r="Z468" s="60" t="str">
        <f t="shared" si="273"/>
        <v/>
      </c>
      <c r="AA468" s="60" t="str">
        <f t="shared" si="261"/>
        <v/>
      </c>
      <c r="AB468" s="61" t="str" cm="1">
        <f t="array" ref="AB468">IF(_xlfn.SINGLE(B:B)="","",IF(R468="Refreshment Beverage","",IF(AND(R468="Beer",Q468=0),SUM(LOOKUP(2,1/(Rates!$B$15:$B$18&lt;=W468)/(Rates!$C$15:$C$18&gt;=W468),Rates!$D$15:$D$18)*W468),VLOOKUP(VALUE(_xlfn.SINGLE(Q:Q)),Rates!A:B,2,0)*W468)))</f>
        <v/>
      </c>
      <c r="AC468" s="61" t="str" cm="1">
        <f t="array" ref="AC468">IF(_xlfn.SINGLE(B:B)="","",IF(R468="Refreshment Beverage","",IF(AND(R468="Beer",Q468=0),SUM(LOOKUP(2,1/(Rates!$B$15:$B$18&lt;=W468)/(Rates!$C$15:$C$18&gt;=W468),Rates!$E$15:$E$18)*W468),VLOOKUP(VALUE(_xlfn.SINGLE(Q:Q)),Rates!A:C,3,0)*W468)))</f>
        <v/>
      </c>
      <c r="AD468" s="168">
        <f>IFERROR(IF(R468="Beer","",IF(OR(Q468=1,Q468=2,Q468=3,Q468=4),VLOOKUP(Q468,Rates!$A$31:$B$34,2,0)*W468,IF(V468=1,VLOOKUP(U468,'REB BEV MIN MKUP'!B:E,4,0),IF(V468&gt;1,VLOOKUP(VALUE(W468),'REB BEV MIN MKUP'!O:Q,3,0),0)))),0)</f>
        <v>0</v>
      </c>
      <c r="AE468" s="62" t="str">
        <f t="shared" si="274"/>
        <v/>
      </c>
      <c r="AF468" s="63" t="str">
        <f t="shared" si="275"/>
        <v/>
      </c>
      <c r="AG468" s="64" t="str">
        <f t="shared" si="276"/>
        <v/>
      </c>
      <c r="AH468" s="65" t="str">
        <f t="shared" si="277"/>
        <v/>
      </c>
      <c r="AI468" s="66" t="str">
        <f>IF(AE:AE="","",IF(R468="Refreshment Beverage",AK468*(Rates!J$19/100),ROUND(SUM(AH468*(Rates!$J$8/100)),4)))</f>
        <v/>
      </c>
      <c r="AJ468" s="67" t="str">
        <f t="shared" si="278"/>
        <v/>
      </c>
      <c r="AK468" s="22" t="str">
        <f t="shared" si="279"/>
        <v/>
      </c>
      <c r="AL468" s="62" t="str">
        <f t="shared" si="280"/>
        <v/>
      </c>
      <c r="AM468" s="63" t="str">
        <f>IF(AS468="","",IF(R468="Refreshment Beverage",ROUND(AS468*Rates!K$19,4),ROUND(AO468*(VLOOKUP(VALUE(Q468),Rates!G$4:L$12,3,0)),4)))</f>
        <v/>
      </c>
      <c r="AN468" s="68" t="str">
        <f>IF(AS468="","",IF(R468="Refreshment Beverage",AS468*(Rates!J$19/100),MAX(AM468,AB468)))</f>
        <v/>
      </c>
      <c r="AO468" s="69" t="str">
        <f t="shared" si="281"/>
        <v/>
      </c>
      <c r="AP468" s="69" t="str">
        <f t="shared" si="282"/>
        <v/>
      </c>
      <c r="AQ468" s="70" t="str">
        <f>IF(AS468="","",IF(R468="Refreshment Beverage",ROUND(SUM(VLOOKUP(Q:Q,Rates!G$15:L$19,3,0)*(AS468-Y468-Z468-AA468)),4),ROUND(SUM(Rates!$K$8*AS468),4)))</f>
        <v/>
      </c>
      <c r="AR468" s="66" t="str">
        <f t="shared" si="283"/>
        <v/>
      </c>
      <c r="AS468" s="22" t="str">
        <f t="shared" si="284"/>
        <v/>
      </c>
      <c r="AT468" s="62" t="str">
        <f t="shared" si="285"/>
        <v/>
      </c>
      <c r="AU468" s="63" t="str">
        <f>IF(AX468="","",IF(R468="Refreshment Beverage",ROUND((BA468-Y468-Z468-AA468)*VLOOKUP(VALUE(Q468),Rates!G$15:L$19,3,0),4),ROUND(AW468*(VLOOKUP(VALUE(Q468),Rates!G:L,3,0)),4)))</f>
        <v/>
      </c>
      <c r="AV468" s="68" t="str">
        <f t="shared" si="286"/>
        <v/>
      </c>
      <c r="AW468" s="69" t="str">
        <f t="shared" si="287"/>
        <v/>
      </c>
      <c r="AX468" s="65" t="str">
        <f t="shared" si="288"/>
        <v/>
      </c>
      <c r="AY468" s="70" t="str">
        <f>IF(AX468="","",IF(R468="Refreshment Beverage",ROUND(SUM(AX468*Rates!K$19),4),ROUND(SUM(AX468*(Rates!J$8/100)),4)))</f>
        <v/>
      </c>
      <c r="AZ468" s="67" t="str">
        <f t="shared" si="289"/>
        <v/>
      </c>
      <c r="BA468" s="22" t="str">
        <f t="shared" si="290"/>
        <v/>
      </c>
      <c r="BD468" s="171"/>
      <c r="BE468" s="171"/>
      <c r="BF468" s="171"/>
      <c r="BG468" s="171"/>
    </row>
    <row r="469" spans="11:59" ht="12.75" customHeight="1" x14ac:dyDescent="0.3">
      <c r="K469" s="42" t="str">
        <f t="shared" si="262"/>
        <v/>
      </c>
      <c r="L469" s="55" t="str">
        <f t="shared" si="263"/>
        <v/>
      </c>
      <c r="M469" s="43" t="str">
        <f t="shared" si="264"/>
        <v/>
      </c>
      <c r="N469" s="56" t="str" cm="1">
        <f t="array" ref="N469">IFERROR(IF(_xlfn.SINGLE(B:B)="","",IF(R469="Beer",SUM(LOOKUP(2,1/(Rates!$B$3:$B$5&lt;=W469)/(Rates!$C$3:$C$5&gt;=W469),Rates!$D$3:$D$5)*(X469/100)*W469),IF(R469="Refreshment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56" t="str">
        <f t="shared" si="265"/>
        <v/>
      </c>
      <c r="P469" s="53"/>
      <c r="Q469" s="14" t="str">
        <f t="shared" si="266"/>
        <v/>
      </c>
      <c r="R469" s="57" t="str">
        <f t="shared" si="267"/>
        <v/>
      </c>
      <c r="S469" s="58" t="str">
        <f>IF(B469="","",IF(R469="Refreshment Beverage",VLOOKUP(VALUE(Q469),Rates!G$15:L$19,2,0),VLOOKUP(VALUE(Q469),Rates!G$4:L$12,2,0)))</f>
        <v/>
      </c>
      <c r="T469" s="58" t="str">
        <f t="shared" si="268"/>
        <v/>
      </c>
      <c r="U469" s="58" t="str">
        <f t="shared" si="269"/>
        <v/>
      </c>
      <c r="V469" s="58" t="str">
        <f t="shared" si="270"/>
        <v/>
      </c>
      <c r="W469" s="58" t="str">
        <f t="shared" si="271"/>
        <v/>
      </c>
      <c r="X469" s="59" t="str">
        <f t="shared" si="272"/>
        <v/>
      </c>
      <c r="Y469" s="60" t="str">
        <f>IF(B:B="","",IF(R469="Refreshment Beverage",VLOOKUP(Q469,Rates!G$15:L$19,6,0)*W469,VLOOKUP(Q469,Rates!G$4:L$12,6,0)*W469))</f>
        <v/>
      </c>
      <c r="Z469" s="60" t="str">
        <f t="shared" si="273"/>
        <v/>
      </c>
      <c r="AA469" s="60" t="str">
        <f t="shared" si="261"/>
        <v/>
      </c>
      <c r="AB469" s="61" t="str" cm="1">
        <f t="array" ref="AB469">IF(_xlfn.SINGLE(B:B)="","",IF(R469="Refreshment Beverage","",IF(AND(R469="Beer",Q469=0),SUM(LOOKUP(2,1/(Rates!$B$15:$B$18&lt;=W469)/(Rates!$C$15:$C$18&gt;=W469),Rates!$D$15:$D$18)*W469),VLOOKUP(VALUE(_xlfn.SINGLE(Q:Q)),Rates!A:B,2,0)*W469)))</f>
        <v/>
      </c>
      <c r="AC469" s="61" t="str" cm="1">
        <f t="array" ref="AC469">IF(_xlfn.SINGLE(B:B)="","",IF(R469="Refreshment Beverage","",IF(AND(R469="Beer",Q469=0),SUM(LOOKUP(2,1/(Rates!$B$15:$B$18&lt;=W469)/(Rates!$C$15:$C$18&gt;=W469),Rates!$E$15:$E$18)*W469),VLOOKUP(VALUE(_xlfn.SINGLE(Q:Q)),Rates!A:C,3,0)*W469)))</f>
        <v/>
      </c>
      <c r="AD469" s="168">
        <f>IFERROR(IF(R469="Beer","",IF(OR(Q469=1,Q469=2,Q469=3,Q469=4),VLOOKUP(Q469,Rates!$A$31:$B$34,2,0)*W469,IF(V469=1,VLOOKUP(U469,'REB BEV MIN MKUP'!B:E,4,0),IF(V469&gt;1,VLOOKUP(VALUE(W469),'REB BEV MIN MKUP'!O:Q,3,0),0)))),0)</f>
        <v>0</v>
      </c>
      <c r="AE469" s="62" t="str">
        <f t="shared" si="274"/>
        <v/>
      </c>
      <c r="AF469" s="63" t="str">
        <f t="shared" si="275"/>
        <v/>
      </c>
      <c r="AG469" s="64" t="str">
        <f t="shared" si="276"/>
        <v/>
      </c>
      <c r="AH469" s="65" t="str">
        <f t="shared" si="277"/>
        <v/>
      </c>
      <c r="AI469" s="66" t="str">
        <f>IF(AE:AE="","",IF(R469="Refreshment Beverage",AK469*(Rates!J$19/100),ROUND(SUM(AH469*(Rates!$J$8/100)),4)))</f>
        <v/>
      </c>
      <c r="AJ469" s="67" t="str">
        <f t="shared" si="278"/>
        <v/>
      </c>
      <c r="AK469" s="22" t="str">
        <f t="shared" si="279"/>
        <v/>
      </c>
      <c r="AL469" s="62" t="str">
        <f t="shared" si="280"/>
        <v/>
      </c>
      <c r="AM469" s="63" t="str">
        <f>IF(AS469="","",IF(R469="Refreshment Beverage",ROUND(AS469*Rates!K$19,4),ROUND(AO469*(VLOOKUP(VALUE(Q469),Rates!G$4:L$12,3,0)),4)))</f>
        <v/>
      </c>
      <c r="AN469" s="68" t="str">
        <f>IF(AS469="","",IF(R469="Refreshment Beverage",AS469*(Rates!J$19/100),MAX(AM469,AB469)))</f>
        <v/>
      </c>
      <c r="AO469" s="69" t="str">
        <f t="shared" si="281"/>
        <v/>
      </c>
      <c r="AP469" s="69" t="str">
        <f t="shared" si="282"/>
        <v/>
      </c>
      <c r="AQ469" s="70" t="str">
        <f>IF(AS469="","",IF(R469="Refreshment Beverage",ROUND(SUM(VLOOKUP(Q:Q,Rates!G$15:L$19,3,0)*(AS469-Y469-Z469-AA469)),4),ROUND(SUM(Rates!$K$8*AS469),4)))</f>
        <v/>
      </c>
      <c r="AR469" s="66" t="str">
        <f t="shared" si="283"/>
        <v/>
      </c>
      <c r="AS469" s="22" t="str">
        <f t="shared" si="284"/>
        <v/>
      </c>
      <c r="AT469" s="62" t="str">
        <f t="shared" si="285"/>
        <v/>
      </c>
      <c r="AU469" s="63" t="str">
        <f>IF(AX469="","",IF(R469="Refreshment Beverage",ROUND((BA469-Y469-Z469-AA469)*VLOOKUP(VALUE(Q469),Rates!G$15:L$19,3,0),4),ROUND(AW469*(VLOOKUP(VALUE(Q469),Rates!G:L,3,0)),4)))</f>
        <v/>
      </c>
      <c r="AV469" s="68" t="str">
        <f t="shared" si="286"/>
        <v/>
      </c>
      <c r="AW469" s="69" t="str">
        <f t="shared" si="287"/>
        <v/>
      </c>
      <c r="AX469" s="65" t="str">
        <f t="shared" si="288"/>
        <v/>
      </c>
      <c r="AY469" s="70" t="str">
        <f>IF(AX469="","",IF(R469="Refreshment Beverage",ROUND(SUM(AX469*Rates!K$19),4),ROUND(SUM(AX469*(Rates!J$8/100)),4)))</f>
        <v/>
      </c>
      <c r="AZ469" s="67" t="str">
        <f t="shared" si="289"/>
        <v/>
      </c>
      <c r="BA469" s="22" t="str">
        <f t="shared" si="290"/>
        <v/>
      </c>
      <c r="BD469" s="171"/>
      <c r="BE469" s="171"/>
      <c r="BF469" s="171"/>
      <c r="BG469" s="171"/>
    </row>
    <row r="470" spans="11:59" ht="12.75" customHeight="1" x14ac:dyDescent="0.3">
      <c r="K470" s="42" t="str">
        <f t="shared" si="262"/>
        <v/>
      </c>
      <c r="L470" s="55" t="str">
        <f t="shared" si="263"/>
        <v/>
      </c>
      <c r="M470" s="43" t="str">
        <f t="shared" si="264"/>
        <v/>
      </c>
      <c r="N470" s="56" t="str" cm="1">
        <f t="array" ref="N470">IFERROR(IF(_xlfn.SINGLE(B:B)="","",IF(R470="Beer",SUM(LOOKUP(2,1/(Rates!$B$3:$B$5&lt;=W470)/(Rates!$C$3:$C$5&gt;=W470),Rates!$D$3:$D$5)*(X470/100)*W470),IF(R470="Refreshment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56" t="str">
        <f t="shared" si="265"/>
        <v/>
      </c>
      <c r="P470" s="53"/>
      <c r="Q470" s="14" t="str">
        <f t="shared" si="266"/>
        <v/>
      </c>
      <c r="R470" s="57" t="str">
        <f t="shared" si="267"/>
        <v/>
      </c>
      <c r="S470" s="58" t="str">
        <f>IF(B470="","",IF(R470="Refreshment Beverage",VLOOKUP(VALUE(Q470),Rates!G$15:L$19,2,0),VLOOKUP(VALUE(Q470),Rates!G$4:L$12,2,0)))</f>
        <v/>
      </c>
      <c r="T470" s="58" t="str">
        <f t="shared" si="268"/>
        <v/>
      </c>
      <c r="U470" s="58" t="str">
        <f t="shared" si="269"/>
        <v/>
      </c>
      <c r="V470" s="58" t="str">
        <f t="shared" si="270"/>
        <v/>
      </c>
      <c r="W470" s="58" t="str">
        <f t="shared" si="271"/>
        <v/>
      </c>
      <c r="X470" s="59" t="str">
        <f t="shared" si="272"/>
        <v/>
      </c>
      <c r="Y470" s="60" t="str">
        <f>IF(B:B="","",IF(R470="Refreshment Beverage",VLOOKUP(Q470,Rates!G$15:L$19,6,0)*W470,VLOOKUP(Q470,Rates!G$4:L$12,6,0)*W470))</f>
        <v/>
      </c>
      <c r="Z470" s="60" t="str">
        <f t="shared" si="273"/>
        <v/>
      </c>
      <c r="AA470" s="60" t="str">
        <f t="shared" si="261"/>
        <v/>
      </c>
      <c r="AB470" s="61" t="str" cm="1">
        <f t="array" ref="AB470">IF(_xlfn.SINGLE(B:B)="","",IF(R470="Refreshment Beverage","",IF(AND(R470="Beer",Q470=0),SUM(LOOKUP(2,1/(Rates!$B$15:$B$18&lt;=W470)/(Rates!$C$15:$C$18&gt;=W470),Rates!$D$15:$D$18)*W470),VLOOKUP(VALUE(_xlfn.SINGLE(Q:Q)),Rates!A:B,2,0)*W470)))</f>
        <v/>
      </c>
      <c r="AC470" s="61" t="str" cm="1">
        <f t="array" ref="AC470">IF(_xlfn.SINGLE(B:B)="","",IF(R470="Refreshment Beverage","",IF(AND(R470="Beer",Q470=0),SUM(LOOKUP(2,1/(Rates!$B$15:$B$18&lt;=W470)/(Rates!$C$15:$C$18&gt;=W470),Rates!$E$15:$E$18)*W470),VLOOKUP(VALUE(_xlfn.SINGLE(Q:Q)),Rates!A:C,3,0)*W470)))</f>
        <v/>
      </c>
      <c r="AD470" s="168">
        <f>IFERROR(IF(R470="Beer","",IF(OR(Q470=1,Q470=2,Q470=3,Q470=4),VLOOKUP(Q470,Rates!$A$31:$B$34,2,0)*W470,IF(V470=1,VLOOKUP(U470,'REB BEV MIN MKUP'!B:E,4,0),IF(V470&gt;1,VLOOKUP(VALUE(W470),'REB BEV MIN MKUP'!O:Q,3,0),0)))),0)</f>
        <v>0</v>
      </c>
      <c r="AE470" s="62" t="str">
        <f t="shared" si="274"/>
        <v/>
      </c>
      <c r="AF470" s="63" t="str">
        <f t="shared" si="275"/>
        <v/>
      </c>
      <c r="AG470" s="64" t="str">
        <f t="shared" si="276"/>
        <v/>
      </c>
      <c r="AH470" s="65" t="str">
        <f t="shared" si="277"/>
        <v/>
      </c>
      <c r="AI470" s="66" t="str">
        <f>IF(AE:AE="","",IF(R470="Refreshment Beverage",AK470*(Rates!J$19/100),ROUND(SUM(AH470*(Rates!$J$8/100)),4)))</f>
        <v/>
      </c>
      <c r="AJ470" s="67" t="str">
        <f t="shared" si="278"/>
        <v/>
      </c>
      <c r="AK470" s="22" t="str">
        <f t="shared" si="279"/>
        <v/>
      </c>
      <c r="AL470" s="62" t="str">
        <f t="shared" si="280"/>
        <v/>
      </c>
      <c r="AM470" s="63" t="str">
        <f>IF(AS470="","",IF(R470="Refreshment Beverage",ROUND(AS470*Rates!K$19,4),ROUND(AO470*(VLOOKUP(VALUE(Q470),Rates!G$4:L$12,3,0)),4)))</f>
        <v/>
      </c>
      <c r="AN470" s="68" t="str">
        <f>IF(AS470="","",IF(R470="Refreshment Beverage",AS470*(Rates!J$19/100),MAX(AM470,AB470)))</f>
        <v/>
      </c>
      <c r="AO470" s="69" t="str">
        <f t="shared" si="281"/>
        <v/>
      </c>
      <c r="AP470" s="69" t="str">
        <f t="shared" si="282"/>
        <v/>
      </c>
      <c r="AQ470" s="70" t="str">
        <f>IF(AS470="","",IF(R470="Refreshment Beverage",ROUND(SUM(VLOOKUP(Q:Q,Rates!G$15:L$19,3,0)*(AS470-Y470-Z470-AA470)),4),ROUND(SUM(Rates!$K$8*AS470),4)))</f>
        <v/>
      </c>
      <c r="AR470" s="66" t="str">
        <f t="shared" si="283"/>
        <v/>
      </c>
      <c r="AS470" s="22" t="str">
        <f t="shared" si="284"/>
        <v/>
      </c>
      <c r="AT470" s="62" t="str">
        <f t="shared" si="285"/>
        <v/>
      </c>
      <c r="AU470" s="63" t="str">
        <f>IF(AX470="","",IF(R470="Refreshment Beverage",ROUND((BA470-Y470-Z470-AA470)*VLOOKUP(VALUE(Q470),Rates!G$15:L$19,3,0),4),ROUND(AW470*(VLOOKUP(VALUE(Q470),Rates!G:L,3,0)),4)))</f>
        <v/>
      </c>
      <c r="AV470" s="68" t="str">
        <f t="shared" si="286"/>
        <v/>
      </c>
      <c r="AW470" s="69" t="str">
        <f t="shared" si="287"/>
        <v/>
      </c>
      <c r="AX470" s="65" t="str">
        <f t="shared" si="288"/>
        <v/>
      </c>
      <c r="AY470" s="70" t="str">
        <f>IF(AX470="","",IF(R470="Refreshment Beverage",ROUND(SUM(AX470*Rates!K$19),4),ROUND(SUM(AX470*(Rates!J$8/100)),4)))</f>
        <v/>
      </c>
      <c r="AZ470" s="67" t="str">
        <f t="shared" si="289"/>
        <v/>
      </c>
      <c r="BA470" s="22" t="str">
        <f t="shared" si="290"/>
        <v/>
      </c>
      <c r="BD470" s="171"/>
      <c r="BE470" s="171"/>
      <c r="BF470" s="171"/>
      <c r="BG470" s="171"/>
    </row>
    <row r="471" spans="11:59" ht="12.75" customHeight="1" x14ac:dyDescent="0.3">
      <c r="K471" s="42" t="str">
        <f t="shared" si="262"/>
        <v/>
      </c>
      <c r="L471" s="55" t="str">
        <f t="shared" si="263"/>
        <v/>
      </c>
      <c r="M471" s="43" t="str">
        <f t="shared" si="264"/>
        <v/>
      </c>
      <c r="N471" s="56" t="str" cm="1">
        <f t="array" ref="N471">IFERROR(IF(_xlfn.SINGLE(B:B)="","",IF(R471="Beer",SUM(LOOKUP(2,1/(Rates!$B$3:$B$5&lt;=W471)/(Rates!$C$3:$C$5&gt;=W471),Rates!$D$3:$D$5)*(X471/100)*W471),IF(R471="Refreshment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56" t="str">
        <f t="shared" si="265"/>
        <v/>
      </c>
      <c r="P471" s="53"/>
      <c r="Q471" s="14" t="str">
        <f t="shared" si="266"/>
        <v/>
      </c>
      <c r="R471" s="57" t="str">
        <f t="shared" si="267"/>
        <v/>
      </c>
      <c r="S471" s="58" t="str">
        <f>IF(B471="","",IF(R471="Refreshment Beverage",VLOOKUP(VALUE(Q471),Rates!G$15:L$19,2,0),VLOOKUP(VALUE(Q471),Rates!G$4:L$12,2,0)))</f>
        <v/>
      </c>
      <c r="T471" s="58" t="str">
        <f t="shared" si="268"/>
        <v/>
      </c>
      <c r="U471" s="58" t="str">
        <f t="shared" si="269"/>
        <v/>
      </c>
      <c r="V471" s="58" t="str">
        <f t="shared" si="270"/>
        <v/>
      </c>
      <c r="W471" s="58" t="str">
        <f t="shared" si="271"/>
        <v/>
      </c>
      <c r="X471" s="59" t="str">
        <f t="shared" si="272"/>
        <v/>
      </c>
      <c r="Y471" s="60" t="str">
        <f>IF(B:B="","",IF(R471="Refreshment Beverage",VLOOKUP(Q471,Rates!G$15:L$19,6,0)*W471,VLOOKUP(Q471,Rates!G$4:L$12,6,0)*W471))</f>
        <v/>
      </c>
      <c r="Z471" s="60" t="str">
        <f t="shared" si="273"/>
        <v/>
      </c>
      <c r="AA471" s="60" t="str">
        <f t="shared" si="261"/>
        <v/>
      </c>
      <c r="AB471" s="61" t="str" cm="1">
        <f t="array" ref="AB471">IF(_xlfn.SINGLE(B:B)="","",IF(R471="Refreshment Beverage","",IF(AND(R471="Beer",Q471=0),SUM(LOOKUP(2,1/(Rates!$B$15:$B$18&lt;=W471)/(Rates!$C$15:$C$18&gt;=W471),Rates!$D$15:$D$18)*W471),VLOOKUP(VALUE(_xlfn.SINGLE(Q:Q)),Rates!A:B,2,0)*W471)))</f>
        <v/>
      </c>
      <c r="AC471" s="61" t="str" cm="1">
        <f t="array" ref="AC471">IF(_xlfn.SINGLE(B:B)="","",IF(R471="Refreshment Beverage","",IF(AND(R471="Beer",Q471=0),SUM(LOOKUP(2,1/(Rates!$B$15:$B$18&lt;=W471)/(Rates!$C$15:$C$18&gt;=W471),Rates!$E$15:$E$18)*W471),VLOOKUP(VALUE(_xlfn.SINGLE(Q:Q)),Rates!A:C,3,0)*W471)))</f>
        <v/>
      </c>
      <c r="AD471" s="168">
        <f>IFERROR(IF(R471="Beer","",IF(OR(Q471=1,Q471=2,Q471=3,Q471=4),VLOOKUP(Q471,Rates!$A$31:$B$34,2,0)*W471,IF(V471=1,VLOOKUP(U471,'REB BEV MIN MKUP'!B:E,4,0),IF(V471&gt;1,VLOOKUP(VALUE(W471),'REB BEV MIN MKUP'!O:Q,3,0),0)))),0)</f>
        <v>0</v>
      </c>
      <c r="AE471" s="62" t="str">
        <f t="shared" si="274"/>
        <v/>
      </c>
      <c r="AF471" s="63" t="str">
        <f t="shared" si="275"/>
        <v/>
      </c>
      <c r="AG471" s="64" t="str">
        <f t="shared" si="276"/>
        <v/>
      </c>
      <c r="AH471" s="65" t="str">
        <f t="shared" si="277"/>
        <v/>
      </c>
      <c r="AI471" s="66" t="str">
        <f>IF(AE:AE="","",IF(R471="Refreshment Beverage",AK471*(Rates!J$19/100),ROUND(SUM(AH471*(Rates!$J$8/100)),4)))</f>
        <v/>
      </c>
      <c r="AJ471" s="67" t="str">
        <f t="shared" si="278"/>
        <v/>
      </c>
      <c r="AK471" s="22" t="str">
        <f t="shared" si="279"/>
        <v/>
      </c>
      <c r="AL471" s="62" t="str">
        <f t="shared" si="280"/>
        <v/>
      </c>
      <c r="AM471" s="63" t="str">
        <f>IF(AS471="","",IF(R471="Refreshment Beverage",ROUND(AS471*Rates!K$19,4),ROUND(AO471*(VLOOKUP(VALUE(Q471),Rates!G$4:L$12,3,0)),4)))</f>
        <v/>
      </c>
      <c r="AN471" s="68" t="str">
        <f>IF(AS471="","",IF(R471="Refreshment Beverage",AS471*(Rates!J$19/100),MAX(AM471,AB471)))</f>
        <v/>
      </c>
      <c r="AO471" s="69" t="str">
        <f t="shared" si="281"/>
        <v/>
      </c>
      <c r="AP471" s="69" t="str">
        <f t="shared" si="282"/>
        <v/>
      </c>
      <c r="AQ471" s="70" t="str">
        <f>IF(AS471="","",IF(R471="Refreshment Beverage",ROUND(SUM(VLOOKUP(Q:Q,Rates!G$15:L$19,3,0)*(AS471-Y471-Z471-AA471)),4),ROUND(SUM(Rates!$K$8*AS471),4)))</f>
        <v/>
      </c>
      <c r="AR471" s="66" t="str">
        <f t="shared" si="283"/>
        <v/>
      </c>
      <c r="AS471" s="22" t="str">
        <f t="shared" si="284"/>
        <v/>
      </c>
      <c r="AT471" s="62" t="str">
        <f t="shared" si="285"/>
        <v/>
      </c>
      <c r="AU471" s="63" t="str">
        <f>IF(AX471="","",IF(R471="Refreshment Beverage",ROUND((BA471-Y471-Z471-AA471)*VLOOKUP(VALUE(Q471),Rates!G$15:L$19,3,0),4),ROUND(AW471*(VLOOKUP(VALUE(Q471),Rates!G:L,3,0)),4)))</f>
        <v/>
      </c>
      <c r="AV471" s="68" t="str">
        <f t="shared" si="286"/>
        <v/>
      </c>
      <c r="AW471" s="69" t="str">
        <f t="shared" si="287"/>
        <v/>
      </c>
      <c r="AX471" s="65" t="str">
        <f t="shared" si="288"/>
        <v/>
      </c>
      <c r="AY471" s="70" t="str">
        <f>IF(AX471="","",IF(R471="Refreshment Beverage",ROUND(SUM(AX471*Rates!K$19),4),ROUND(SUM(AX471*(Rates!J$8/100)),4)))</f>
        <v/>
      </c>
      <c r="AZ471" s="67" t="str">
        <f t="shared" si="289"/>
        <v/>
      </c>
      <c r="BA471" s="22" t="str">
        <f t="shared" si="290"/>
        <v/>
      </c>
      <c r="BD471" s="171"/>
      <c r="BE471" s="171"/>
      <c r="BF471" s="171"/>
      <c r="BG471" s="171"/>
    </row>
    <row r="472" spans="11:59" ht="12.75" customHeight="1" x14ac:dyDescent="0.3">
      <c r="K472" s="42" t="str">
        <f t="shared" si="262"/>
        <v/>
      </c>
      <c r="L472" s="55" t="str">
        <f t="shared" si="263"/>
        <v/>
      </c>
      <c r="M472" s="43" t="str">
        <f t="shared" si="264"/>
        <v/>
      </c>
      <c r="N472" s="56" t="str" cm="1">
        <f t="array" ref="N472">IFERROR(IF(_xlfn.SINGLE(B:B)="","",IF(R472="Beer",SUM(LOOKUP(2,1/(Rates!$B$3:$B$5&lt;=W472)/(Rates!$C$3:$C$5&gt;=W472),Rates!$D$3:$D$5)*(X472/100)*W472),IF(R472="Refreshment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56" t="str">
        <f t="shared" si="265"/>
        <v/>
      </c>
      <c r="P472" s="53"/>
      <c r="Q472" s="14" t="str">
        <f t="shared" si="266"/>
        <v/>
      </c>
      <c r="R472" s="57" t="str">
        <f t="shared" si="267"/>
        <v/>
      </c>
      <c r="S472" s="58" t="str">
        <f>IF(B472="","",IF(R472="Refreshment Beverage",VLOOKUP(VALUE(Q472),Rates!G$15:L$19,2,0),VLOOKUP(VALUE(Q472),Rates!G$4:L$12,2,0)))</f>
        <v/>
      </c>
      <c r="T472" s="58" t="str">
        <f t="shared" si="268"/>
        <v/>
      </c>
      <c r="U472" s="58" t="str">
        <f t="shared" si="269"/>
        <v/>
      </c>
      <c r="V472" s="58" t="str">
        <f t="shared" si="270"/>
        <v/>
      </c>
      <c r="W472" s="58" t="str">
        <f t="shared" si="271"/>
        <v/>
      </c>
      <c r="X472" s="59" t="str">
        <f t="shared" si="272"/>
        <v/>
      </c>
      <c r="Y472" s="60" t="str">
        <f>IF(B:B="","",IF(R472="Refreshment Beverage",VLOOKUP(Q472,Rates!G$15:L$19,6,0)*W472,VLOOKUP(Q472,Rates!G$4:L$12,6,0)*W472))</f>
        <v/>
      </c>
      <c r="Z472" s="60" t="str">
        <f t="shared" si="273"/>
        <v/>
      </c>
      <c r="AA472" s="60" t="str">
        <f t="shared" si="261"/>
        <v/>
      </c>
      <c r="AB472" s="61" t="str" cm="1">
        <f t="array" ref="AB472">IF(_xlfn.SINGLE(B:B)="","",IF(R472="Refreshment Beverage","",IF(AND(R472="Beer",Q472=0),SUM(LOOKUP(2,1/(Rates!$B$15:$B$18&lt;=W472)/(Rates!$C$15:$C$18&gt;=W472),Rates!$D$15:$D$18)*W472),VLOOKUP(VALUE(_xlfn.SINGLE(Q:Q)),Rates!A:B,2,0)*W472)))</f>
        <v/>
      </c>
      <c r="AC472" s="61" t="str" cm="1">
        <f t="array" ref="AC472">IF(_xlfn.SINGLE(B:B)="","",IF(R472="Refreshment Beverage","",IF(AND(R472="Beer",Q472=0),SUM(LOOKUP(2,1/(Rates!$B$15:$B$18&lt;=W472)/(Rates!$C$15:$C$18&gt;=W472),Rates!$E$15:$E$18)*W472),VLOOKUP(VALUE(_xlfn.SINGLE(Q:Q)),Rates!A:C,3,0)*W472)))</f>
        <v/>
      </c>
      <c r="AD472" s="168">
        <f>IFERROR(IF(R472="Beer","",IF(OR(Q472=1,Q472=2,Q472=3,Q472=4),VLOOKUP(Q472,Rates!$A$31:$B$34,2,0)*W472,IF(V472=1,VLOOKUP(U472,'REB BEV MIN MKUP'!B:E,4,0),IF(V472&gt;1,VLOOKUP(VALUE(W472),'REB BEV MIN MKUP'!O:Q,3,0),0)))),0)</f>
        <v>0</v>
      </c>
      <c r="AE472" s="62" t="str">
        <f t="shared" si="274"/>
        <v/>
      </c>
      <c r="AF472" s="63" t="str">
        <f t="shared" si="275"/>
        <v/>
      </c>
      <c r="AG472" s="64" t="str">
        <f t="shared" si="276"/>
        <v/>
      </c>
      <c r="AH472" s="65" t="str">
        <f t="shared" si="277"/>
        <v/>
      </c>
      <c r="AI472" s="66" t="str">
        <f>IF(AE:AE="","",IF(R472="Refreshment Beverage",AK472*(Rates!J$19/100),ROUND(SUM(AH472*(Rates!$J$8/100)),4)))</f>
        <v/>
      </c>
      <c r="AJ472" s="67" t="str">
        <f t="shared" si="278"/>
        <v/>
      </c>
      <c r="AK472" s="22" t="str">
        <f t="shared" si="279"/>
        <v/>
      </c>
      <c r="AL472" s="62" t="str">
        <f t="shared" si="280"/>
        <v/>
      </c>
      <c r="AM472" s="63" t="str">
        <f>IF(AS472="","",IF(R472="Refreshment Beverage",ROUND(AS472*Rates!K$19,4),ROUND(AO472*(VLOOKUP(VALUE(Q472),Rates!G$4:L$12,3,0)),4)))</f>
        <v/>
      </c>
      <c r="AN472" s="68" t="str">
        <f>IF(AS472="","",IF(R472="Refreshment Beverage",AS472*(Rates!J$19/100),MAX(AM472,AB472)))</f>
        <v/>
      </c>
      <c r="AO472" s="69" t="str">
        <f t="shared" si="281"/>
        <v/>
      </c>
      <c r="AP472" s="69" t="str">
        <f t="shared" si="282"/>
        <v/>
      </c>
      <c r="AQ472" s="70" t="str">
        <f>IF(AS472="","",IF(R472="Refreshment Beverage",ROUND(SUM(VLOOKUP(Q:Q,Rates!G$15:L$19,3,0)*(AS472-Y472-Z472-AA472)),4),ROUND(SUM(Rates!$K$8*AS472),4)))</f>
        <v/>
      </c>
      <c r="AR472" s="66" t="str">
        <f t="shared" si="283"/>
        <v/>
      </c>
      <c r="AS472" s="22" t="str">
        <f t="shared" si="284"/>
        <v/>
      </c>
      <c r="AT472" s="62" t="str">
        <f t="shared" si="285"/>
        <v/>
      </c>
      <c r="AU472" s="63" t="str">
        <f>IF(AX472="","",IF(R472="Refreshment Beverage",ROUND((BA472-Y472-Z472-AA472)*VLOOKUP(VALUE(Q472),Rates!G$15:L$19,3,0),4),ROUND(AW472*(VLOOKUP(VALUE(Q472),Rates!G:L,3,0)),4)))</f>
        <v/>
      </c>
      <c r="AV472" s="68" t="str">
        <f t="shared" si="286"/>
        <v/>
      </c>
      <c r="AW472" s="69" t="str">
        <f t="shared" si="287"/>
        <v/>
      </c>
      <c r="AX472" s="65" t="str">
        <f t="shared" si="288"/>
        <v/>
      </c>
      <c r="AY472" s="70" t="str">
        <f>IF(AX472="","",IF(R472="Refreshment Beverage",ROUND(SUM(AX472*Rates!K$19),4),ROUND(SUM(AX472*(Rates!J$8/100)),4)))</f>
        <v/>
      </c>
      <c r="AZ472" s="67" t="str">
        <f t="shared" si="289"/>
        <v/>
      </c>
      <c r="BA472" s="22" t="str">
        <f t="shared" si="290"/>
        <v/>
      </c>
      <c r="BD472" s="171"/>
      <c r="BE472" s="171"/>
      <c r="BF472" s="171"/>
      <c r="BG472" s="171"/>
    </row>
    <row r="473" spans="11:59" ht="12.75" customHeight="1" x14ac:dyDescent="0.3">
      <c r="K473" s="42" t="str">
        <f t="shared" si="262"/>
        <v/>
      </c>
      <c r="L473" s="55" t="str">
        <f t="shared" si="263"/>
        <v/>
      </c>
      <c r="M473" s="43" t="str">
        <f t="shared" si="264"/>
        <v/>
      </c>
      <c r="N473" s="56" t="str" cm="1">
        <f t="array" ref="N473">IFERROR(IF(_xlfn.SINGLE(B:B)="","",IF(R473="Beer",SUM(LOOKUP(2,1/(Rates!$B$3:$B$5&lt;=W473)/(Rates!$C$3:$C$5&gt;=W473),Rates!$D$3:$D$5)*(X473/100)*W473),IF(R473="Refreshment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56" t="str">
        <f t="shared" si="265"/>
        <v/>
      </c>
      <c r="P473" s="53"/>
      <c r="Q473" s="14" t="str">
        <f t="shared" si="266"/>
        <v/>
      </c>
      <c r="R473" s="57" t="str">
        <f t="shared" si="267"/>
        <v/>
      </c>
      <c r="S473" s="58" t="str">
        <f>IF(B473="","",IF(R473="Refreshment Beverage",VLOOKUP(VALUE(Q473),Rates!G$15:L$19,2,0),VLOOKUP(VALUE(Q473),Rates!G$4:L$12,2,0)))</f>
        <v/>
      </c>
      <c r="T473" s="58" t="str">
        <f t="shared" si="268"/>
        <v/>
      </c>
      <c r="U473" s="58" t="str">
        <f t="shared" si="269"/>
        <v/>
      </c>
      <c r="V473" s="58" t="str">
        <f t="shared" si="270"/>
        <v/>
      </c>
      <c r="W473" s="58" t="str">
        <f t="shared" si="271"/>
        <v/>
      </c>
      <c r="X473" s="59" t="str">
        <f t="shared" si="272"/>
        <v/>
      </c>
      <c r="Y473" s="60" t="str">
        <f>IF(B:B="","",IF(R473="Refreshment Beverage",VLOOKUP(Q473,Rates!G$15:L$19,6,0)*W473,VLOOKUP(Q473,Rates!G$4:L$12,6,0)*W473))</f>
        <v/>
      </c>
      <c r="Z473" s="60" t="str">
        <f t="shared" si="273"/>
        <v/>
      </c>
      <c r="AA473" s="60" t="str">
        <f t="shared" si="261"/>
        <v/>
      </c>
      <c r="AB473" s="61" t="str" cm="1">
        <f t="array" ref="AB473">IF(_xlfn.SINGLE(B:B)="","",IF(R473="Refreshment Beverage","",IF(AND(R473="Beer",Q473=0),SUM(LOOKUP(2,1/(Rates!$B$15:$B$18&lt;=W473)/(Rates!$C$15:$C$18&gt;=W473),Rates!$D$15:$D$18)*W473),VLOOKUP(VALUE(_xlfn.SINGLE(Q:Q)),Rates!A:B,2,0)*W473)))</f>
        <v/>
      </c>
      <c r="AC473" s="61" t="str" cm="1">
        <f t="array" ref="AC473">IF(_xlfn.SINGLE(B:B)="","",IF(R473="Refreshment Beverage","",IF(AND(R473="Beer",Q473=0),SUM(LOOKUP(2,1/(Rates!$B$15:$B$18&lt;=W473)/(Rates!$C$15:$C$18&gt;=W473),Rates!$E$15:$E$18)*W473),VLOOKUP(VALUE(_xlfn.SINGLE(Q:Q)),Rates!A:C,3,0)*W473)))</f>
        <v/>
      </c>
      <c r="AD473" s="168">
        <f>IFERROR(IF(R473="Beer","",IF(OR(Q473=1,Q473=2,Q473=3,Q473=4),VLOOKUP(Q473,Rates!$A$31:$B$34,2,0)*W473,IF(V473=1,VLOOKUP(U473,'REB BEV MIN MKUP'!B:E,4,0),IF(V473&gt;1,VLOOKUP(VALUE(W473),'REB BEV MIN MKUP'!O:Q,3,0),0)))),0)</f>
        <v>0</v>
      </c>
      <c r="AE473" s="62" t="str">
        <f t="shared" si="274"/>
        <v/>
      </c>
      <c r="AF473" s="63" t="str">
        <f t="shared" si="275"/>
        <v/>
      </c>
      <c r="AG473" s="64" t="str">
        <f t="shared" si="276"/>
        <v/>
      </c>
      <c r="AH473" s="65" t="str">
        <f t="shared" si="277"/>
        <v/>
      </c>
      <c r="AI473" s="66" t="str">
        <f>IF(AE:AE="","",IF(R473="Refreshment Beverage",AK473*(Rates!J$19/100),ROUND(SUM(AH473*(Rates!$J$8/100)),4)))</f>
        <v/>
      </c>
      <c r="AJ473" s="67" t="str">
        <f t="shared" si="278"/>
        <v/>
      </c>
      <c r="AK473" s="22" t="str">
        <f t="shared" si="279"/>
        <v/>
      </c>
      <c r="AL473" s="62" t="str">
        <f t="shared" si="280"/>
        <v/>
      </c>
      <c r="AM473" s="63" t="str">
        <f>IF(AS473="","",IF(R473="Refreshment Beverage",ROUND(AS473*Rates!K$19,4),ROUND(AO473*(VLOOKUP(VALUE(Q473),Rates!G$4:L$12,3,0)),4)))</f>
        <v/>
      </c>
      <c r="AN473" s="68" t="str">
        <f>IF(AS473="","",IF(R473="Refreshment Beverage",AS473*(Rates!J$19/100),MAX(AM473,AB473)))</f>
        <v/>
      </c>
      <c r="AO473" s="69" t="str">
        <f t="shared" si="281"/>
        <v/>
      </c>
      <c r="AP473" s="69" t="str">
        <f t="shared" si="282"/>
        <v/>
      </c>
      <c r="AQ473" s="70" t="str">
        <f>IF(AS473="","",IF(R473="Refreshment Beverage",ROUND(SUM(VLOOKUP(Q:Q,Rates!G$15:L$19,3,0)*(AS473-Y473-Z473-AA473)),4),ROUND(SUM(Rates!$K$8*AS473),4)))</f>
        <v/>
      </c>
      <c r="AR473" s="66" t="str">
        <f t="shared" si="283"/>
        <v/>
      </c>
      <c r="AS473" s="22" t="str">
        <f t="shared" si="284"/>
        <v/>
      </c>
      <c r="AT473" s="62" t="str">
        <f t="shared" si="285"/>
        <v/>
      </c>
      <c r="AU473" s="63" t="str">
        <f>IF(AX473="","",IF(R473="Refreshment Beverage",ROUND((BA473-Y473-Z473-AA473)*VLOOKUP(VALUE(Q473),Rates!G$15:L$19,3,0),4),ROUND(AW473*(VLOOKUP(VALUE(Q473),Rates!G:L,3,0)),4)))</f>
        <v/>
      </c>
      <c r="AV473" s="68" t="str">
        <f t="shared" si="286"/>
        <v/>
      </c>
      <c r="AW473" s="69" t="str">
        <f t="shared" si="287"/>
        <v/>
      </c>
      <c r="AX473" s="65" t="str">
        <f t="shared" si="288"/>
        <v/>
      </c>
      <c r="AY473" s="70" t="str">
        <f>IF(AX473="","",IF(R473="Refreshment Beverage",ROUND(SUM(AX473*Rates!K$19),4),ROUND(SUM(AX473*(Rates!J$8/100)),4)))</f>
        <v/>
      </c>
      <c r="AZ473" s="67" t="str">
        <f t="shared" si="289"/>
        <v/>
      </c>
      <c r="BA473" s="22" t="str">
        <f t="shared" si="290"/>
        <v/>
      </c>
      <c r="BD473" s="171"/>
      <c r="BE473" s="171"/>
      <c r="BF473" s="171"/>
      <c r="BG473" s="171"/>
    </row>
    <row r="474" spans="11:59" ht="12.75" customHeight="1" x14ac:dyDescent="0.3">
      <c r="K474" s="42" t="str">
        <f t="shared" si="262"/>
        <v/>
      </c>
      <c r="L474" s="55" t="str">
        <f t="shared" si="263"/>
        <v/>
      </c>
      <c r="M474" s="43" t="str">
        <f t="shared" si="264"/>
        <v/>
      </c>
      <c r="N474" s="56" t="str" cm="1">
        <f t="array" ref="N474">IFERROR(IF(_xlfn.SINGLE(B:B)="","",IF(R474="Beer",SUM(LOOKUP(2,1/(Rates!$B$3:$B$5&lt;=W474)/(Rates!$C$3:$C$5&gt;=W474),Rates!$D$3:$D$5)*(X474/100)*W474),IF(R474="Refreshment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56" t="str">
        <f t="shared" si="265"/>
        <v/>
      </c>
      <c r="P474" s="53"/>
      <c r="Q474" s="14" t="str">
        <f t="shared" si="266"/>
        <v/>
      </c>
      <c r="R474" s="57" t="str">
        <f t="shared" si="267"/>
        <v/>
      </c>
      <c r="S474" s="58" t="str">
        <f>IF(B474="","",IF(R474="Refreshment Beverage",VLOOKUP(VALUE(Q474),Rates!G$15:L$19,2,0),VLOOKUP(VALUE(Q474),Rates!G$4:L$12,2,0)))</f>
        <v/>
      </c>
      <c r="T474" s="58" t="str">
        <f t="shared" si="268"/>
        <v/>
      </c>
      <c r="U474" s="58" t="str">
        <f t="shared" si="269"/>
        <v/>
      </c>
      <c r="V474" s="58" t="str">
        <f t="shared" si="270"/>
        <v/>
      </c>
      <c r="W474" s="58" t="str">
        <f t="shared" si="271"/>
        <v/>
      </c>
      <c r="X474" s="59" t="str">
        <f t="shared" si="272"/>
        <v/>
      </c>
      <c r="Y474" s="60" t="str">
        <f>IF(B:B="","",IF(R474="Refreshment Beverage",VLOOKUP(Q474,Rates!G$15:L$19,6,0)*W474,VLOOKUP(Q474,Rates!G$4:L$12,6,0)*W474))</f>
        <v/>
      </c>
      <c r="Z474" s="60" t="str">
        <f t="shared" si="273"/>
        <v/>
      </c>
      <c r="AA474" s="60" t="str">
        <f t="shared" si="261"/>
        <v/>
      </c>
      <c r="AB474" s="61" t="str" cm="1">
        <f t="array" ref="AB474">IF(_xlfn.SINGLE(B:B)="","",IF(R474="Refreshment Beverage","",IF(AND(R474="Beer",Q474=0),SUM(LOOKUP(2,1/(Rates!$B$15:$B$18&lt;=W474)/(Rates!$C$15:$C$18&gt;=W474),Rates!$D$15:$D$18)*W474),VLOOKUP(VALUE(_xlfn.SINGLE(Q:Q)),Rates!A:B,2,0)*W474)))</f>
        <v/>
      </c>
      <c r="AC474" s="61" t="str" cm="1">
        <f t="array" ref="AC474">IF(_xlfn.SINGLE(B:B)="","",IF(R474="Refreshment Beverage","",IF(AND(R474="Beer",Q474=0),SUM(LOOKUP(2,1/(Rates!$B$15:$B$18&lt;=W474)/(Rates!$C$15:$C$18&gt;=W474),Rates!$E$15:$E$18)*W474),VLOOKUP(VALUE(_xlfn.SINGLE(Q:Q)),Rates!A:C,3,0)*W474)))</f>
        <v/>
      </c>
      <c r="AD474" s="168">
        <f>IFERROR(IF(R474="Beer","",IF(OR(Q474=1,Q474=2,Q474=3,Q474=4),VLOOKUP(Q474,Rates!$A$31:$B$34,2,0)*W474,IF(V474=1,VLOOKUP(U474,'REB BEV MIN MKUP'!B:E,4,0),IF(V474&gt;1,VLOOKUP(VALUE(W474),'REB BEV MIN MKUP'!O:Q,3,0),0)))),0)</f>
        <v>0</v>
      </c>
      <c r="AE474" s="62" t="str">
        <f t="shared" si="274"/>
        <v/>
      </c>
      <c r="AF474" s="63" t="str">
        <f t="shared" si="275"/>
        <v/>
      </c>
      <c r="AG474" s="64" t="str">
        <f t="shared" si="276"/>
        <v/>
      </c>
      <c r="AH474" s="65" t="str">
        <f t="shared" si="277"/>
        <v/>
      </c>
      <c r="AI474" s="66" t="str">
        <f>IF(AE:AE="","",IF(R474="Refreshment Beverage",AK474*(Rates!J$19/100),ROUND(SUM(AH474*(Rates!$J$8/100)),4)))</f>
        <v/>
      </c>
      <c r="AJ474" s="67" t="str">
        <f t="shared" si="278"/>
        <v/>
      </c>
      <c r="AK474" s="22" t="str">
        <f t="shared" si="279"/>
        <v/>
      </c>
      <c r="AL474" s="62" t="str">
        <f t="shared" si="280"/>
        <v/>
      </c>
      <c r="AM474" s="63" t="str">
        <f>IF(AS474="","",IF(R474="Refreshment Beverage",ROUND(AS474*Rates!K$19,4),ROUND(AO474*(VLOOKUP(VALUE(Q474),Rates!G$4:L$12,3,0)),4)))</f>
        <v/>
      </c>
      <c r="AN474" s="68" t="str">
        <f>IF(AS474="","",IF(R474="Refreshment Beverage",AS474*(Rates!J$19/100),MAX(AM474,AB474)))</f>
        <v/>
      </c>
      <c r="AO474" s="69" t="str">
        <f t="shared" si="281"/>
        <v/>
      </c>
      <c r="AP474" s="69" t="str">
        <f t="shared" si="282"/>
        <v/>
      </c>
      <c r="AQ474" s="70" t="str">
        <f>IF(AS474="","",IF(R474="Refreshment Beverage",ROUND(SUM(VLOOKUP(Q:Q,Rates!G$15:L$19,3,0)*(AS474-Y474-Z474-AA474)),4),ROUND(SUM(Rates!$K$8*AS474),4)))</f>
        <v/>
      </c>
      <c r="AR474" s="66" t="str">
        <f t="shared" si="283"/>
        <v/>
      </c>
      <c r="AS474" s="22" t="str">
        <f t="shared" si="284"/>
        <v/>
      </c>
      <c r="AT474" s="62" t="str">
        <f t="shared" si="285"/>
        <v/>
      </c>
      <c r="AU474" s="63" t="str">
        <f>IF(AX474="","",IF(R474="Refreshment Beverage",ROUND((BA474-Y474-Z474-AA474)*VLOOKUP(VALUE(Q474),Rates!G$15:L$19,3,0),4),ROUND(AW474*(VLOOKUP(VALUE(Q474),Rates!G:L,3,0)),4)))</f>
        <v/>
      </c>
      <c r="AV474" s="68" t="str">
        <f t="shared" si="286"/>
        <v/>
      </c>
      <c r="AW474" s="69" t="str">
        <f t="shared" si="287"/>
        <v/>
      </c>
      <c r="AX474" s="65" t="str">
        <f t="shared" si="288"/>
        <v/>
      </c>
      <c r="AY474" s="70" t="str">
        <f>IF(AX474="","",IF(R474="Refreshment Beverage",ROUND(SUM(AX474*Rates!K$19),4),ROUND(SUM(AX474*(Rates!J$8/100)),4)))</f>
        <v/>
      </c>
      <c r="AZ474" s="67" t="str">
        <f t="shared" si="289"/>
        <v/>
      </c>
      <c r="BA474" s="22" t="str">
        <f t="shared" si="290"/>
        <v/>
      </c>
      <c r="BD474" s="171"/>
      <c r="BE474" s="171"/>
      <c r="BF474" s="171"/>
      <c r="BG474" s="171"/>
    </row>
    <row r="475" spans="11:59" ht="12.75" customHeight="1" x14ac:dyDescent="0.3">
      <c r="K475" s="42" t="str">
        <f t="shared" si="262"/>
        <v/>
      </c>
      <c r="L475" s="55" t="str">
        <f t="shared" si="263"/>
        <v/>
      </c>
      <c r="M475" s="43" t="str">
        <f t="shared" si="264"/>
        <v/>
      </c>
      <c r="N475" s="56" t="str" cm="1">
        <f t="array" ref="N475">IFERROR(IF(_xlfn.SINGLE(B:B)="","",IF(R475="Beer",SUM(LOOKUP(2,1/(Rates!$B$3:$B$5&lt;=W475)/(Rates!$C$3:$C$5&gt;=W475),Rates!$D$3:$D$5)*(X475/100)*W475),IF(R475="Refreshment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56" t="str">
        <f t="shared" si="265"/>
        <v/>
      </c>
      <c r="P475" s="53"/>
      <c r="Q475" s="14" t="str">
        <f t="shared" si="266"/>
        <v/>
      </c>
      <c r="R475" s="57" t="str">
        <f t="shared" si="267"/>
        <v/>
      </c>
      <c r="S475" s="58" t="str">
        <f>IF(B475="","",IF(R475="Refreshment Beverage",VLOOKUP(VALUE(Q475),Rates!G$15:L$19,2,0),VLOOKUP(VALUE(Q475),Rates!G$4:L$12,2,0)))</f>
        <v/>
      </c>
      <c r="T475" s="58" t="str">
        <f t="shared" si="268"/>
        <v/>
      </c>
      <c r="U475" s="58" t="str">
        <f t="shared" si="269"/>
        <v/>
      </c>
      <c r="V475" s="58" t="str">
        <f t="shared" si="270"/>
        <v/>
      </c>
      <c r="W475" s="58" t="str">
        <f t="shared" si="271"/>
        <v/>
      </c>
      <c r="X475" s="59" t="str">
        <f t="shared" si="272"/>
        <v/>
      </c>
      <c r="Y475" s="60" t="str">
        <f>IF(B:B="","",IF(R475="Refreshment Beverage",VLOOKUP(Q475,Rates!G$15:L$19,6,0)*W475,VLOOKUP(Q475,Rates!G$4:L$12,6,0)*W475))</f>
        <v/>
      </c>
      <c r="Z475" s="60" t="str">
        <f t="shared" si="273"/>
        <v/>
      </c>
      <c r="AA475" s="60" t="str">
        <f t="shared" si="261"/>
        <v/>
      </c>
      <c r="AB475" s="61" t="str" cm="1">
        <f t="array" ref="AB475">IF(_xlfn.SINGLE(B:B)="","",IF(R475="Refreshment Beverage","",IF(AND(R475="Beer",Q475=0),SUM(LOOKUP(2,1/(Rates!$B$15:$B$18&lt;=W475)/(Rates!$C$15:$C$18&gt;=W475),Rates!$D$15:$D$18)*W475),VLOOKUP(VALUE(_xlfn.SINGLE(Q:Q)),Rates!A:B,2,0)*W475)))</f>
        <v/>
      </c>
      <c r="AC475" s="61" t="str" cm="1">
        <f t="array" ref="AC475">IF(_xlfn.SINGLE(B:B)="","",IF(R475="Refreshment Beverage","",IF(AND(R475="Beer",Q475=0),SUM(LOOKUP(2,1/(Rates!$B$15:$B$18&lt;=W475)/(Rates!$C$15:$C$18&gt;=W475),Rates!$E$15:$E$18)*W475),VLOOKUP(VALUE(_xlfn.SINGLE(Q:Q)),Rates!A:C,3,0)*W475)))</f>
        <v/>
      </c>
      <c r="AD475" s="168">
        <f>IFERROR(IF(R475="Beer","",IF(OR(Q475=1,Q475=2,Q475=3,Q475=4),VLOOKUP(Q475,Rates!$A$31:$B$34,2,0)*W475,IF(V475=1,VLOOKUP(U475,'REB BEV MIN MKUP'!B:E,4,0),IF(V475&gt;1,VLOOKUP(VALUE(W475),'REB BEV MIN MKUP'!O:Q,3,0),0)))),0)</f>
        <v>0</v>
      </c>
      <c r="AE475" s="62" t="str">
        <f t="shared" si="274"/>
        <v/>
      </c>
      <c r="AF475" s="63" t="str">
        <f t="shared" si="275"/>
        <v/>
      </c>
      <c r="AG475" s="64" t="str">
        <f t="shared" si="276"/>
        <v/>
      </c>
      <c r="AH475" s="65" t="str">
        <f t="shared" si="277"/>
        <v/>
      </c>
      <c r="AI475" s="66" t="str">
        <f>IF(AE:AE="","",IF(R475="Refreshment Beverage",AK475*(Rates!J$19/100),ROUND(SUM(AH475*(Rates!$J$8/100)),4)))</f>
        <v/>
      </c>
      <c r="AJ475" s="67" t="str">
        <f t="shared" si="278"/>
        <v/>
      </c>
      <c r="AK475" s="22" t="str">
        <f t="shared" si="279"/>
        <v/>
      </c>
      <c r="AL475" s="62" t="str">
        <f t="shared" si="280"/>
        <v/>
      </c>
      <c r="AM475" s="63" t="str">
        <f>IF(AS475="","",IF(R475="Refreshment Beverage",ROUND(AS475*Rates!K$19,4),ROUND(AO475*(VLOOKUP(VALUE(Q475),Rates!G$4:L$12,3,0)),4)))</f>
        <v/>
      </c>
      <c r="AN475" s="68" t="str">
        <f>IF(AS475="","",IF(R475="Refreshment Beverage",AS475*(Rates!J$19/100),MAX(AM475,AB475)))</f>
        <v/>
      </c>
      <c r="AO475" s="69" t="str">
        <f t="shared" si="281"/>
        <v/>
      </c>
      <c r="AP475" s="69" t="str">
        <f t="shared" si="282"/>
        <v/>
      </c>
      <c r="AQ475" s="70" t="str">
        <f>IF(AS475="","",IF(R475="Refreshment Beverage",ROUND(SUM(VLOOKUP(Q:Q,Rates!G$15:L$19,3,0)*(AS475-Y475-Z475-AA475)),4),ROUND(SUM(Rates!$K$8*AS475),4)))</f>
        <v/>
      </c>
      <c r="AR475" s="66" t="str">
        <f t="shared" si="283"/>
        <v/>
      </c>
      <c r="AS475" s="22" t="str">
        <f t="shared" si="284"/>
        <v/>
      </c>
      <c r="AT475" s="62" t="str">
        <f t="shared" si="285"/>
        <v/>
      </c>
      <c r="AU475" s="63" t="str">
        <f>IF(AX475="","",IF(R475="Refreshment Beverage",ROUND((BA475-Y475-Z475-AA475)*VLOOKUP(VALUE(Q475),Rates!G$15:L$19,3,0),4),ROUND(AW475*(VLOOKUP(VALUE(Q475),Rates!G:L,3,0)),4)))</f>
        <v/>
      </c>
      <c r="AV475" s="68" t="str">
        <f t="shared" si="286"/>
        <v/>
      </c>
      <c r="AW475" s="69" t="str">
        <f t="shared" si="287"/>
        <v/>
      </c>
      <c r="AX475" s="65" t="str">
        <f t="shared" si="288"/>
        <v/>
      </c>
      <c r="AY475" s="70" t="str">
        <f>IF(AX475="","",IF(R475="Refreshment Beverage",ROUND(SUM(AX475*Rates!K$19),4),ROUND(SUM(AX475*(Rates!J$8/100)),4)))</f>
        <v/>
      </c>
      <c r="AZ475" s="67" t="str">
        <f t="shared" si="289"/>
        <v/>
      </c>
      <c r="BA475" s="22" t="str">
        <f t="shared" si="290"/>
        <v/>
      </c>
      <c r="BD475" s="171"/>
      <c r="BE475" s="171"/>
      <c r="BF475" s="171"/>
      <c r="BG475" s="171"/>
    </row>
    <row r="476" spans="11:59" ht="12.75" customHeight="1" x14ac:dyDescent="0.3">
      <c r="K476" s="42" t="str">
        <f t="shared" si="262"/>
        <v/>
      </c>
      <c r="L476" s="55" t="str">
        <f t="shared" si="263"/>
        <v/>
      </c>
      <c r="M476" s="43" t="str">
        <f t="shared" si="264"/>
        <v/>
      </c>
      <c r="N476" s="56" t="str" cm="1">
        <f t="array" ref="N476">IFERROR(IF(_xlfn.SINGLE(B:B)="","",IF(R476="Beer",SUM(LOOKUP(2,1/(Rates!$B$3:$B$5&lt;=W476)/(Rates!$C$3:$C$5&gt;=W476),Rates!$D$3:$D$5)*(X476/100)*W476),IF(R476="Refreshment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56" t="str">
        <f t="shared" si="265"/>
        <v/>
      </c>
      <c r="P476" s="53"/>
      <c r="Q476" s="14" t="str">
        <f t="shared" si="266"/>
        <v/>
      </c>
      <c r="R476" s="57" t="str">
        <f t="shared" si="267"/>
        <v/>
      </c>
      <c r="S476" s="58" t="str">
        <f>IF(B476="","",IF(R476="Refreshment Beverage",VLOOKUP(VALUE(Q476),Rates!G$15:L$19,2,0),VLOOKUP(VALUE(Q476),Rates!G$4:L$12,2,0)))</f>
        <v/>
      </c>
      <c r="T476" s="58" t="str">
        <f t="shared" si="268"/>
        <v/>
      </c>
      <c r="U476" s="58" t="str">
        <f t="shared" si="269"/>
        <v/>
      </c>
      <c r="V476" s="58" t="str">
        <f t="shared" si="270"/>
        <v/>
      </c>
      <c r="W476" s="58" t="str">
        <f t="shared" si="271"/>
        <v/>
      </c>
      <c r="X476" s="59" t="str">
        <f t="shared" si="272"/>
        <v/>
      </c>
      <c r="Y476" s="60" t="str">
        <f>IF(B:B="","",IF(R476="Refreshment Beverage",VLOOKUP(Q476,Rates!G$15:L$19,6,0)*W476,VLOOKUP(Q476,Rates!G$4:L$12,6,0)*W476))</f>
        <v/>
      </c>
      <c r="Z476" s="60" t="str">
        <f t="shared" si="273"/>
        <v/>
      </c>
      <c r="AA476" s="60" t="str">
        <f t="shared" si="261"/>
        <v/>
      </c>
      <c r="AB476" s="61" t="str" cm="1">
        <f t="array" ref="AB476">IF(_xlfn.SINGLE(B:B)="","",IF(R476="Refreshment Beverage","",IF(AND(R476="Beer",Q476=0),SUM(LOOKUP(2,1/(Rates!$B$15:$B$18&lt;=W476)/(Rates!$C$15:$C$18&gt;=W476),Rates!$D$15:$D$18)*W476),VLOOKUP(VALUE(_xlfn.SINGLE(Q:Q)),Rates!A:B,2,0)*W476)))</f>
        <v/>
      </c>
      <c r="AC476" s="61" t="str" cm="1">
        <f t="array" ref="AC476">IF(_xlfn.SINGLE(B:B)="","",IF(R476="Refreshment Beverage","",IF(AND(R476="Beer",Q476=0),SUM(LOOKUP(2,1/(Rates!$B$15:$B$18&lt;=W476)/(Rates!$C$15:$C$18&gt;=W476),Rates!$E$15:$E$18)*W476),VLOOKUP(VALUE(_xlfn.SINGLE(Q:Q)),Rates!A:C,3,0)*W476)))</f>
        <v/>
      </c>
      <c r="AD476" s="168">
        <f>IFERROR(IF(R476="Beer","",IF(OR(Q476=1,Q476=2,Q476=3,Q476=4),VLOOKUP(Q476,Rates!$A$31:$B$34,2,0)*W476,IF(V476=1,VLOOKUP(U476,'REB BEV MIN MKUP'!B:E,4,0),IF(V476&gt;1,VLOOKUP(VALUE(W476),'REB BEV MIN MKUP'!O:Q,3,0),0)))),0)</f>
        <v>0</v>
      </c>
      <c r="AE476" s="62" t="str">
        <f t="shared" si="274"/>
        <v/>
      </c>
      <c r="AF476" s="63" t="str">
        <f t="shared" si="275"/>
        <v/>
      </c>
      <c r="AG476" s="64" t="str">
        <f t="shared" si="276"/>
        <v/>
      </c>
      <c r="AH476" s="65" t="str">
        <f t="shared" si="277"/>
        <v/>
      </c>
      <c r="AI476" s="66" t="str">
        <f>IF(AE:AE="","",IF(R476="Refreshment Beverage",AK476*(Rates!J$19/100),ROUND(SUM(AH476*(Rates!$J$8/100)),4)))</f>
        <v/>
      </c>
      <c r="AJ476" s="67" t="str">
        <f t="shared" si="278"/>
        <v/>
      </c>
      <c r="AK476" s="22" t="str">
        <f t="shared" si="279"/>
        <v/>
      </c>
      <c r="AL476" s="62" t="str">
        <f t="shared" si="280"/>
        <v/>
      </c>
      <c r="AM476" s="63" t="str">
        <f>IF(AS476="","",IF(R476="Refreshment Beverage",ROUND(AS476*Rates!K$19,4),ROUND(AO476*(VLOOKUP(VALUE(Q476),Rates!G$4:L$12,3,0)),4)))</f>
        <v/>
      </c>
      <c r="AN476" s="68" t="str">
        <f>IF(AS476="","",IF(R476="Refreshment Beverage",AS476*(Rates!J$19/100),MAX(AM476,AB476)))</f>
        <v/>
      </c>
      <c r="AO476" s="69" t="str">
        <f t="shared" si="281"/>
        <v/>
      </c>
      <c r="AP476" s="69" t="str">
        <f t="shared" si="282"/>
        <v/>
      </c>
      <c r="AQ476" s="70" t="str">
        <f>IF(AS476="","",IF(R476="Refreshment Beverage",ROUND(SUM(VLOOKUP(Q:Q,Rates!G$15:L$19,3,0)*(AS476-Y476-Z476-AA476)),4),ROUND(SUM(Rates!$K$8*AS476),4)))</f>
        <v/>
      </c>
      <c r="AR476" s="66" t="str">
        <f t="shared" si="283"/>
        <v/>
      </c>
      <c r="AS476" s="22" t="str">
        <f t="shared" si="284"/>
        <v/>
      </c>
      <c r="AT476" s="62" t="str">
        <f t="shared" si="285"/>
        <v/>
      </c>
      <c r="AU476" s="63" t="str">
        <f>IF(AX476="","",IF(R476="Refreshment Beverage",ROUND((BA476-Y476-Z476-AA476)*VLOOKUP(VALUE(Q476),Rates!G$15:L$19,3,0),4),ROUND(AW476*(VLOOKUP(VALUE(Q476),Rates!G:L,3,0)),4)))</f>
        <v/>
      </c>
      <c r="AV476" s="68" t="str">
        <f t="shared" si="286"/>
        <v/>
      </c>
      <c r="AW476" s="69" t="str">
        <f t="shared" si="287"/>
        <v/>
      </c>
      <c r="AX476" s="65" t="str">
        <f t="shared" si="288"/>
        <v/>
      </c>
      <c r="AY476" s="70" t="str">
        <f>IF(AX476="","",IF(R476="Refreshment Beverage",ROUND(SUM(AX476*Rates!K$19),4),ROUND(SUM(AX476*(Rates!J$8/100)),4)))</f>
        <v/>
      </c>
      <c r="AZ476" s="67" t="str">
        <f t="shared" si="289"/>
        <v/>
      </c>
      <c r="BA476" s="22" t="str">
        <f t="shared" si="290"/>
        <v/>
      </c>
      <c r="BD476" s="171"/>
      <c r="BE476" s="171"/>
      <c r="BF476" s="171"/>
      <c r="BG476" s="171"/>
    </row>
    <row r="477" spans="11:59" ht="12.75" customHeight="1" x14ac:dyDescent="0.3">
      <c r="K477" s="42" t="str">
        <f t="shared" si="262"/>
        <v/>
      </c>
      <c r="L477" s="55" t="str">
        <f t="shared" si="263"/>
        <v/>
      </c>
      <c r="M477" s="43" t="str">
        <f t="shared" si="264"/>
        <v/>
      </c>
      <c r="N477" s="56" t="str" cm="1">
        <f t="array" ref="N477">IFERROR(IF(_xlfn.SINGLE(B:B)="","",IF(R477="Beer",SUM(LOOKUP(2,1/(Rates!$B$3:$B$5&lt;=W477)/(Rates!$C$3:$C$5&gt;=W477),Rates!$D$3:$D$5)*(X477/100)*W477),IF(R477="Refreshment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56" t="str">
        <f t="shared" si="265"/>
        <v/>
      </c>
      <c r="P477" s="53"/>
      <c r="Q477" s="14" t="str">
        <f t="shared" si="266"/>
        <v/>
      </c>
      <c r="R477" s="57" t="str">
        <f t="shared" si="267"/>
        <v/>
      </c>
      <c r="S477" s="58" t="str">
        <f>IF(B477="","",IF(R477="Refreshment Beverage",VLOOKUP(VALUE(Q477),Rates!G$15:L$19,2,0),VLOOKUP(VALUE(Q477),Rates!G$4:L$12,2,0)))</f>
        <v/>
      </c>
      <c r="T477" s="58" t="str">
        <f t="shared" si="268"/>
        <v/>
      </c>
      <c r="U477" s="58" t="str">
        <f t="shared" si="269"/>
        <v/>
      </c>
      <c r="V477" s="58" t="str">
        <f t="shared" si="270"/>
        <v/>
      </c>
      <c r="W477" s="58" t="str">
        <f t="shared" si="271"/>
        <v/>
      </c>
      <c r="X477" s="59" t="str">
        <f t="shared" si="272"/>
        <v/>
      </c>
      <c r="Y477" s="60" t="str">
        <f>IF(B:B="","",IF(R477="Refreshment Beverage",VLOOKUP(Q477,Rates!G$15:L$19,6,0)*W477,VLOOKUP(Q477,Rates!G$4:L$12,6,0)*W477))</f>
        <v/>
      </c>
      <c r="Z477" s="60" t="str">
        <f t="shared" si="273"/>
        <v/>
      </c>
      <c r="AA477" s="60" t="str">
        <f t="shared" si="261"/>
        <v/>
      </c>
      <c r="AB477" s="61" t="str" cm="1">
        <f t="array" ref="AB477">IF(_xlfn.SINGLE(B:B)="","",IF(R477="Refreshment Beverage","",IF(AND(R477="Beer",Q477=0),SUM(LOOKUP(2,1/(Rates!$B$15:$B$18&lt;=W477)/(Rates!$C$15:$C$18&gt;=W477),Rates!$D$15:$D$18)*W477),VLOOKUP(VALUE(_xlfn.SINGLE(Q:Q)),Rates!A:B,2,0)*W477)))</f>
        <v/>
      </c>
      <c r="AC477" s="61" t="str" cm="1">
        <f t="array" ref="AC477">IF(_xlfn.SINGLE(B:B)="","",IF(R477="Refreshment Beverage","",IF(AND(R477="Beer",Q477=0),SUM(LOOKUP(2,1/(Rates!$B$15:$B$18&lt;=W477)/(Rates!$C$15:$C$18&gt;=W477),Rates!$E$15:$E$18)*W477),VLOOKUP(VALUE(_xlfn.SINGLE(Q:Q)),Rates!A:C,3,0)*W477)))</f>
        <v/>
      </c>
      <c r="AD477" s="168">
        <f>IFERROR(IF(R477="Beer","",IF(OR(Q477=1,Q477=2,Q477=3,Q477=4),VLOOKUP(Q477,Rates!$A$31:$B$34,2,0)*W477,IF(V477=1,VLOOKUP(U477,'REB BEV MIN MKUP'!B:E,4,0),IF(V477&gt;1,VLOOKUP(VALUE(W477),'REB BEV MIN MKUP'!O:Q,3,0),0)))),0)</f>
        <v>0</v>
      </c>
      <c r="AE477" s="62" t="str">
        <f t="shared" si="274"/>
        <v/>
      </c>
      <c r="AF477" s="63" t="str">
        <f t="shared" si="275"/>
        <v/>
      </c>
      <c r="AG477" s="64" t="str">
        <f t="shared" si="276"/>
        <v/>
      </c>
      <c r="AH477" s="65" t="str">
        <f t="shared" si="277"/>
        <v/>
      </c>
      <c r="AI477" s="66" t="str">
        <f>IF(AE:AE="","",IF(R477="Refreshment Beverage",AK477*(Rates!J$19/100),ROUND(SUM(AH477*(Rates!$J$8/100)),4)))</f>
        <v/>
      </c>
      <c r="AJ477" s="67" t="str">
        <f t="shared" si="278"/>
        <v/>
      </c>
      <c r="AK477" s="22" t="str">
        <f t="shared" si="279"/>
        <v/>
      </c>
      <c r="AL477" s="62" t="str">
        <f t="shared" si="280"/>
        <v/>
      </c>
      <c r="AM477" s="63" t="str">
        <f>IF(AS477="","",IF(R477="Refreshment Beverage",ROUND(AS477*Rates!K$19,4),ROUND(AO477*(VLOOKUP(VALUE(Q477),Rates!G$4:L$12,3,0)),4)))</f>
        <v/>
      </c>
      <c r="AN477" s="68" t="str">
        <f>IF(AS477="","",IF(R477="Refreshment Beverage",AS477*(Rates!J$19/100),MAX(AM477,AB477)))</f>
        <v/>
      </c>
      <c r="AO477" s="69" t="str">
        <f t="shared" si="281"/>
        <v/>
      </c>
      <c r="AP477" s="69" t="str">
        <f t="shared" si="282"/>
        <v/>
      </c>
      <c r="AQ477" s="70" t="str">
        <f>IF(AS477="","",IF(R477="Refreshment Beverage",ROUND(SUM(VLOOKUP(Q:Q,Rates!G$15:L$19,3,0)*(AS477-Y477-Z477-AA477)),4),ROUND(SUM(Rates!$K$8*AS477),4)))</f>
        <v/>
      </c>
      <c r="AR477" s="66" t="str">
        <f t="shared" si="283"/>
        <v/>
      </c>
      <c r="AS477" s="22" t="str">
        <f t="shared" si="284"/>
        <v/>
      </c>
      <c r="AT477" s="62" t="str">
        <f t="shared" si="285"/>
        <v/>
      </c>
      <c r="AU477" s="63" t="str">
        <f>IF(AX477="","",IF(R477="Refreshment Beverage",ROUND((BA477-Y477-Z477-AA477)*VLOOKUP(VALUE(Q477),Rates!G$15:L$19,3,0),4),ROUND(AW477*(VLOOKUP(VALUE(Q477),Rates!G:L,3,0)),4)))</f>
        <v/>
      </c>
      <c r="AV477" s="68" t="str">
        <f t="shared" si="286"/>
        <v/>
      </c>
      <c r="AW477" s="69" t="str">
        <f t="shared" si="287"/>
        <v/>
      </c>
      <c r="AX477" s="65" t="str">
        <f t="shared" si="288"/>
        <v/>
      </c>
      <c r="AY477" s="70" t="str">
        <f>IF(AX477="","",IF(R477="Refreshment Beverage",ROUND(SUM(AX477*Rates!K$19),4),ROUND(SUM(AX477*(Rates!J$8/100)),4)))</f>
        <v/>
      </c>
      <c r="AZ477" s="67" t="str">
        <f t="shared" si="289"/>
        <v/>
      </c>
      <c r="BA477" s="22" t="str">
        <f t="shared" si="290"/>
        <v/>
      </c>
      <c r="BD477" s="171"/>
      <c r="BE477" s="171"/>
      <c r="BF477" s="171"/>
      <c r="BG477" s="171"/>
    </row>
    <row r="478" spans="11:59" ht="12.75" customHeight="1" x14ac:dyDescent="0.3">
      <c r="K478" s="42" t="str">
        <f t="shared" si="262"/>
        <v/>
      </c>
      <c r="L478" s="55" t="str">
        <f t="shared" si="263"/>
        <v/>
      </c>
      <c r="M478" s="43" t="str">
        <f t="shared" si="264"/>
        <v/>
      </c>
      <c r="N478" s="56" t="str" cm="1">
        <f t="array" ref="N478">IFERROR(IF(_xlfn.SINGLE(B:B)="","",IF(R478="Beer",SUM(LOOKUP(2,1/(Rates!$B$3:$B$5&lt;=W478)/(Rates!$C$3:$C$5&gt;=W478),Rates!$D$3:$D$5)*(X478/100)*W478),IF(R478="Refreshment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56" t="str">
        <f t="shared" si="265"/>
        <v/>
      </c>
      <c r="P478" s="53"/>
      <c r="Q478" s="14" t="str">
        <f t="shared" si="266"/>
        <v/>
      </c>
      <c r="R478" s="57" t="str">
        <f t="shared" si="267"/>
        <v/>
      </c>
      <c r="S478" s="58" t="str">
        <f>IF(B478="","",IF(R478="Refreshment Beverage",VLOOKUP(VALUE(Q478),Rates!G$15:L$19,2,0),VLOOKUP(VALUE(Q478),Rates!G$4:L$12,2,0)))</f>
        <v/>
      </c>
      <c r="T478" s="58" t="str">
        <f t="shared" si="268"/>
        <v/>
      </c>
      <c r="U478" s="58" t="str">
        <f t="shared" si="269"/>
        <v/>
      </c>
      <c r="V478" s="58" t="str">
        <f t="shared" si="270"/>
        <v/>
      </c>
      <c r="W478" s="58" t="str">
        <f t="shared" si="271"/>
        <v/>
      </c>
      <c r="X478" s="59" t="str">
        <f t="shared" si="272"/>
        <v/>
      </c>
      <c r="Y478" s="60" t="str">
        <f>IF(B:B="","",IF(R478="Refreshment Beverage",VLOOKUP(Q478,Rates!G$15:L$19,6,0)*W478,VLOOKUP(Q478,Rates!G$4:L$12,6,0)*W478))</f>
        <v/>
      </c>
      <c r="Z478" s="60" t="str">
        <f t="shared" si="273"/>
        <v/>
      </c>
      <c r="AA478" s="60" t="str">
        <f t="shared" si="261"/>
        <v/>
      </c>
      <c r="AB478" s="61" t="str" cm="1">
        <f t="array" ref="AB478">IF(_xlfn.SINGLE(B:B)="","",IF(R478="Refreshment Beverage","",IF(AND(R478="Beer",Q478=0),SUM(LOOKUP(2,1/(Rates!$B$15:$B$18&lt;=W478)/(Rates!$C$15:$C$18&gt;=W478),Rates!$D$15:$D$18)*W478),VLOOKUP(VALUE(_xlfn.SINGLE(Q:Q)),Rates!A:B,2,0)*W478)))</f>
        <v/>
      </c>
      <c r="AC478" s="61" t="str" cm="1">
        <f t="array" ref="AC478">IF(_xlfn.SINGLE(B:B)="","",IF(R478="Refreshment Beverage","",IF(AND(R478="Beer",Q478=0),SUM(LOOKUP(2,1/(Rates!$B$15:$B$18&lt;=W478)/(Rates!$C$15:$C$18&gt;=W478),Rates!$E$15:$E$18)*W478),VLOOKUP(VALUE(_xlfn.SINGLE(Q:Q)),Rates!A:C,3,0)*W478)))</f>
        <v/>
      </c>
      <c r="AD478" s="168">
        <f>IFERROR(IF(R478="Beer","",IF(OR(Q478=1,Q478=2,Q478=3,Q478=4),VLOOKUP(Q478,Rates!$A$31:$B$34,2,0)*W478,IF(V478=1,VLOOKUP(U478,'REB BEV MIN MKUP'!B:E,4,0),IF(V478&gt;1,VLOOKUP(VALUE(W478),'REB BEV MIN MKUP'!O:Q,3,0),0)))),0)</f>
        <v>0</v>
      </c>
      <c r="AE478" s="62" t="str">
        <f t="shared" si="274"/>
        <v/>
      </c>
      <c r="AF478" s="63" t="str">
        <f t="shared" si="275"/>
        <v/>
      </c>
      <c r="AG478" s="64" t="str">
        <f t="shared" si="276"/>
        <v/>
      </c>
      <c r="AH478" s="65" t="str">
        <f t="shared" si="277"/>
        <v/>
      </c>
      <c r="AI478" s="66" t="str">
        <f>IF(AE:AE="","",IF(R478="Refreshment Beverage",AK478*(Rates!J$19/100),ROUND(SUM(AH478*(Rates!$J$8/100)),4)))</f>
        <v/>
      </c>
      <c r="AJ478" s="67" t="str">
        <f t="shared" si="278"/>
        <v/>
      </c>
      <c r="AK478" s="22" t="str">
        <f t="shared" si="279"/>
        <v/>
      </c>
      <c r="AL478" s="62" t="str">
        <f t="shared" si="280"/>
        <v/>
      </c>
      <c r="AM478" s="63" t="str">
        <f>IF(AS478="","",IF(R478="Refreshment Beverage",ROUND(AS478*Rates!K$19,4),ROUND(AO478*(VLOOKUP(VALUE(Q478),Rates!G$4:L$12,3,0)),4)))</f>
        <v/>
      </c>
      <c r="AN478" s="68" t="str">
        <f>IF(AS478="","",IF(R478="Refreshment Beverage",AS478*(Rates!J$19/100),MAX(AM478,AB478)))</f>
        <v/>
      </c>
      <c r="AO478" s="69" t="str">
        <f t="shared" si="281"/>
        <v/>
      </c>
      <c r="AP478" s="69" t="str">
        <f t="shared" si="282"/>
        <v/>
      </c>
      <c r="AQ478" s="70" t="str">
        <f>IF(AS478="","",IF(R478="Refreshment Beverage",ROUND(SUM(VLOOKUP(Q:Q,Rates!G$15:L$19,3,0)*(AS478-Y478-Z478-AA478)),4),ROUND(SUM(Rates!$K$8*AS478),4)))</f>
        <v/>
      </c>
      <c r="AR478" s="66" t="str">
        <f t="shared" si="283"/>
        <v/>
      </c>
      <c r="AS478" s="22" t="str">
        <f t="shared" si="284"/>
        <v/>
      </c>
      <c r="AT478" s="62" t="str">
        <f t="shared" si="285"/>
        <v/>
      </c>
      <c r="AU478" s="63" t="str">
        <f>IF(AX478="","",IF(R478="Refreshment Beverage",ROUND((BA478-Y478-Z478-AA478)*VLOOKUP(VALUE(Q478),Rates!G$15:L$19,3,0),4),ROUND(AW478*(VLOOKUP(VALUE(Q478),Rates!G:L,3,0)),4)))</f>
        <v/>
      </c>
      <c r="AV478" s="68" t="str">
        <f t="shared" si="286"/>
        <v/>
      </c>
      <c r="AW478" s="69" t="str">
        <f t="shared" si="287"/>
        <v/>
      </c>
      <c r="AX478" s="65" t="str">
        <f t="shared" si="288"/>
        <v/>
      </c>
      <c r="AY478" s="70" t="str">
        <f>IF(AX478="","",IF(R478="Refreshment Beverage",ROUND(SUM(AX478*Rates!K$19),4),ROUND(SUM(AX478*(Rates!J$8/100)),4)))</f>
        <v/>
      </c>
      <c r="AZ478" s="67" t="str">
        <f t="shared" si="289"/>
        <v/>
      </c>
      <c r="BA478" s="22" t="str">
        <f t="shared" si="290"/>
        <v/>
      </c>
      <c r="BD478" s="171"/>
      <c r="BE478" s="171"/>
      <c r="BF478" s="171"/>
      <c r="BG478" s="171"/>
    </row>
    <row r="479" spans="11:59" ht="12.75" customHeight="1" x14ac:dyDescent="0.3">
      <c r="K479" s="42" t="str">
        <f t="shared" si="262"/>
        <v/>
      </c>
      <c r="L479" s="55" t="str">
        <f t="shared" si="263"/>
        <v/>
      </c>
      <c r="M479" s="43" t="str">
        <f t="shared" si="264"/>
        <v/>
      </c>
      <c r="N479" s="56" t="str" cm="1">
        <f t="array" ref="N479">IFERROR(IF(_xlfn.SINGLE(B:B)="","",IF(R479="Beer",SUM(LOOKUP(2,1/(Rates!$B$3:$B$5&lt;=W479)/(Rates!$C$3:$C$5&gt;=W479),Rates!$D$3:$D$5)*(X479/100)*W479),IF(R479="Refreshment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56" t="str">
        <f t="shared" si="265"/>
        <v/>
      </c>
      <c r="P479" s="53"/>
      <c r="Q479" s="14" t="str">
        <f t="shared" si="266"/>
        <v/>
      </c>
      <c r="R479" s="57" t="str">
        <f t="shared" si="267"/>
        <v/>
      </c>
      <c r="S479" s="58" t="str">
        <f>IF(B479="","",IF(R479="Refreshment Beverage",VLOOKUP(VALUE(Q479),Rates!G$15:L$19,2,0),VLOOKUP(VALUE(Q479),Rates!G$4:L$12,2,0)))</f>
        <v/>
      </c>
      <c r="T479" s="58" t="str">
        <f t="shared" si="268"/>
        <v/>
      </c>
      <c r="U479" s="58" t="str">
        <f t="shared" si="269"/>
        <v/>
      </c>
      <c r="V479" s="58" t="str">
        <f t="shared" si="270"/>
        <v/>
      </c>
      <c r="W479" s="58" t="str">
        <f t="shared" si="271"/>
        <v/>
      </c>
      <c r="X479" s="59" t="str">
        <f t="shared" si="272"/>
        <v/>
      </c>
      <c r="Y479" s="60" t="str">
        <f>IF(B:B="","",IF(R479="Refreshment Beverage",VLOOKUP(Q479,Rates!G$15:L$19,6,0)*W479,VLOOKUP(Q479,Rates!G$4:L$12,6,0)*W479))</f>
        <v/>
      </c>
      <c r="Z479" s="60" t="str">
        <f t="shared" si="273"/>
        <v/>
      </c>
      <c r="AA479" s="60" t="str">
        <f t="shared" si="261"/>
        <v/>
      </c>
      <c r="AB479" s="61" t="str" cm="1">
        <f t="array" ref="AB479">IF(_xlfn.SINGLE(B:B)="","",IF(R479="Refreshment Beverage","",IF(AND(R479="Beer",Q479=0),SUM(LOOKUP(2,1/(Rates!$B$15:$B$18&lt;=W479)/(Rates!$C$15:$C$18&gt;=W479),Rates!$D$15:$D$18)*W479),VLOOKUP(VALUE(_xlfn.SINGLE(Q:Q)),Rates!A:B,2,0)*W479)))</f>
        <v/>
      </c>
      <c r="AC479" s="61" t="str" cm="1">
        <f t="array" ref="AC479">IF(_xlfn.SINGLE(B:B)="","",IF(R479="Refreshment Beverage","",IF(AND(R479="Beer",Q479=0),SUM(LOOKUP(2,1/(Rates!$B$15:$B$18&lt;=W479)/(Rates!$C$15:$C$18&gt;=W479),Rates!$E$15:$E$18)*W479),VLOOKUP(VALUE(_xlfn.SINGLE(Q:Q)),Rates!A:C,3,0)*W479)))</f>
        <v/>
      </c>
      <c r="AD479" s="168">
        <f>IFERROR(IF(R479="Beer","",IF(OR(Q479=1,Q479=2,Q479=3,Q479=4),VLOOKUP(Q479,Rates!$A$31:$B$34,2,0)*W479,IF(V479=1,VLOOKUP(U479,'REB BEV MIN MKUP'!B:E,4,0),IF(V479&gt;1,VLOOKUP(VALUE(W479),'REB BEV MIN MKUP'!O:Q,3,0),0)))),0)</f>
        <v>0</v>
      </c>
      <c r="AE479" s="62" t="str">
        <f t="shared" si="274"/>
        <v/>
      </c>
      <c r="AF479" s="63" t="str">
        <f t="shared" si="275"/>
        <v/>
      </c>
      <c r="AG479" s="64" t="str">
        <f t="shared" si="276"/>
        <v/>
      </c>
      <c r="AH479" s="65" t="str">
        <f t="shared" si="277"/>
        <v/>
      </c>
      <c r="AI479" s="66" t="str">
        <f>IF(AE:AE="","",IF(R479="Refreshment Beverage",AK479*(Rates!J$19/100),ROUND(SUM(AH479*(Rates!$J$8/100)),4)))</f>
        <v/>
      </c>
      <c r="AJ479" s="67" t="str">
        <f t="shared" si="278"/>
        <v/>
      </c>
      <c r="AK479" s="22" t="str">
        <f t="shared" si="279"/>
        <v/>
      </c>
      <c r="AL479" s="62" t="str">
        <f t="shared" si="280"/>
        <v/>
      </c>
      <c r="AM479" s="63" t="str">
        <f>IF(AS479="","",IF(R479="Refreshment Beverage",ROUND(AS479*Rates!K$19,4),ROUND(AO479*(VLOOKUP(VALUE(Q479),Rates!G$4:L$12,3,0)),4)))</f>
        <v/>
      </c>
      <c r="AN479" s="68" t="str">
        <f>IF(AS479="","",IF(R479="Refreshment Beverage",AS479*(Rates!J$19/100),MAX(AM479,AB479)))</f>
        <v/>
      </c>
      <c r="AO479" s="69" t="str">
        <f t="shared" si="281"/>
        <v/>
      </c>
      <c r="AP479" s="69" t="str">
        <f t="shared" si="282"/>
        <v/>
      </c>
      <c r="AQ479" s="70" t="str">
        <f>IF(AS479="","",IF(R479="Refreshment Beverage",ROUND(SUM(VLOOKUP(Q:Q,Rates!G$15:L$19,3,0)*(AS479-Y479-Z479-AA479)),4),ROUND(SUM(Rates!$K$8*AS479),4)))</f>
        <v/>
      </c>
      <c r="AR479" s="66" t="str">
        <f t="shared" si="283"/>
        <v/>
      </c>
      <c r="AS479" s="22" t="str">
        <f t="shared" si="284"/>
        <v/>
      </c>
      <c r="AT479" s="62" t="str">
        <f t="shared" si="285"/>
        <v/>
      </c>
      <c r="AU479" s="63" t="str">
        <f>IF(AX479="","",IF(R479="Refreshment Beverage",ROUND((BA479-Y479-Z479-AA479)*VLOOKUP(VALUE(Q479),Rates!G$15:L$19,3,0),4),ROUND(AW479*(VLOOKUP(VALUE(Q479),Rates!G:L,3,0)),4)))</f>
        <v/>
      </c>
      <c r="AV479" s="68" t="str">
        <f t="shared" si="286"/>
        <v/>
      </c>
      <c r="AW479" s="69" t="str">
        <f t="shared" si="287"/>
        <v/>
      </c>
      <c r="AX479" s="65" t="str">
        <f t="shared" si="288"/>
        <v/>
      </c>
      <c r="AY479" s="70" t="str">
        <f>IF(AX479="","",IF(R479="Refreshment Beverage",ROUND(SUM(AX479*Rates!K$19),4),ROUND(SUM(AX479*(Rates!J$8/100)),4)))</f>
        <v/>
      </c>
      <c r="AZ479" s="67" t="str">
        <f t="shared" si="289"/>
        <v/>
      </c>
      <c r="BA479" s="22" t="str">
        <f t="shared" si="290"/>
        <v/>
      </c>
      <c r="BD479" s="171"/>
      <c r="BE479" s="171"/>
      <c r="BF479" s="171"/>
      <c r="BG479" s="171"/>
    </row>
    <row r="480" spans="11:59" ht="12.75" customHeight="1" x14ac:dyDescent="0.3">
      <c r="K480" s="42" t="str">
        <f t="shared" si="262"/>
        <v/>
      </c>
      <c r="L480" s="55" t="str">
        <f t="shared" si="263"/>
        <v/>
      </c>
      <c r="M480" s="43" t="str">
        <f t="shared" si="264"/>
        <v/>
      </c>
      <c r="N480" s="56" t="str" cm="1">
        <f t="array" ref="N480">IFERROR(IF(_xlfn.SINGLE(B:B)="","",IF(R480="Beer",SUM(LOOKUP(2,1/(Rates!$B$3:$B$5&lt;=W480)/(Rates!$C$3:$C$5&gt;=W480),Rates!$D$3:$D$5)*(X480/100)*W480),IF(R480="Refreshment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56" t="str">
        <f t="shared" si="265"/>
        <v/>
      </c>
      <c r="P480" s="53"/>
      <c r="Q480" s="14" t="str">
        <f t="shared" si="266"/>
        <v/>
      </c>
      <c r="R480" s="57" t="str">
        <f t="shared" si="267"/>
        <v/>
      </c>
      <c r="S480" s="58" t="str">
        <f>IF(B480="","",IF(R480="Refreshment Beverage",VLOOKUP(VALUE(Q480),Rates!G$15:L$19,2,0),VLOOKUP(VALUE(Q480),Rates!G$4:L$12,2,0)))</f>
        <v/>
      </c>
      <c r="T480" s="58" t="str">
        <f t="shared" si="268"/>
        <v/>
      </c>
      <c r="U480" s="58" t="str">
        <f t="shared" si="269"/>
        <v/>
      </c>
      <c r="V480" s="58" t="str">
        <f t="shared" si="270"/>
        <v/>
      </c>
      <c r="W480" s="58" t="str">
        <f t="shared" si="271"/>
        <v/>
      </c>
      <c r="X480" s="59" t="str">
        <f t="shared" si="272"/>
        <v/>
      </c>
      <c r="Y480" s="60" t="str">
        <f>IF(B:B="","",IF(R480="Refreshment Beverage",VLOOKUP(Q480,Rates!G$15:L$19,6,0)*W480,VLOOKUP(Q480,Rates!G$4:L$12,6,0)*W480))</f>
        <v/>
      </c>
      <c r="Z480" s="60" t="str">
        <f t="shared" si="273"/>
        <v/>
      </c>
      <c r="AA480" s="60" t="str">
        <f t="shared" si="261"/>
        <v/>
      </c>
      <c r="AB480" s="61" t="str" cm="1">
        <f t="array" ref="AB480">IF(_xlfn.SINGLE(B:B)="","",IF(R480="Refreshment Beverage","",IF(AND(R480="Beer",Q480=0),SUM(LOOKUP(2,1/(Rates!$B$15:$B$18&lt;=W480)/(Rates!$C$15:$C$18&gt;=W480),Rates!$D$15:$D$18)*W480),VLOOKUP(VALUE(_xlfn.SINGLE(Q:Q)),Rates!A:B,2,0)*W480)))</f>
        <v/>
      </c>
      <c r="AC480" s="61" t="str" cm="1">
        <f t="array" ref="AC480">IF(_xlfn.SINGLE(B:B)="","",IF(R480="Refreshment Beverage","",IF(AND(R480="Beer",Q480=0),SUM(LOOKUP(2,1/(Rates!$B$15:$B$18&lt;=W480)/(Rates!$C$15:$C$18&gt;=W480),Rates!$E$15:$E$18)*W480),VLOOKUP(VALUE(_xlfn.SINGLE(Q:Q)),Rates!A:C,3,0)*W480)))</f>
        <v/>
      </c>
      <c r="AD480" s="168">
        <f>IFERROR(IF(R480="Beer","",IF(OR(Q480=1,Q480=2,Q480=3,Q480=4),VLOOKUP(Q480,Rates!$A$31:$B$34,2,0)*W480,IF(V480=1,VLOOKUP(U480,'REB BEV MIN MKUP'!B:E,4,0),IF(V480&gt;1,VLOOKUP(VALUE(W480),'REB BEV MIN MKUP'!O:Q,3,0),0)))),0)</f>
        <v>0</v>
      </c>
      <c r="AE480" s="62" t="str">
        <f t="shared" si="274"/>
        <v/>
      </c>
      <c r="AF480" s="63" t="str">
        <f t="shared" si="275"/>
        <v/>
      </c>
      <c r="AG480" s="64" t="str">
        <f t="shared" si="276"/>
        <v/>
      </c>
      <c r="AH480" s="65" t="str">
        <f t="shared" si="277"/>
        <v/>
      </c>
      <c r="AI480" s="66" t="str">
        <f>IF(AE:AE="","",IF(R480="Refreshment Beverage",AK480*(Rates!J$19/100),ROUND(SUM(AH480*(Rates!$J$8/100)),4)))</f>
        <v/>
      </c>
      <c r="AJ480" s="67" t="str">
        <f t="shared" si="278"/>
        <v/>
      </c>
      <c r="AK480" s="22" t="str">
        <f t="shared" si="279"/>
        <v/>
      </c>
      <c r="AL480" s="62" t="str">
        <f t="shared" si="280"/>
        <v/>
      </c>
      <c r="AM480" s="63" t="str">
        <f>IF(AS480="","",IF(R480="Refreshment Beverage",ROUND(AS480*Rates!K$19,4),ROUND(AO480*(VLOOKUP(VALUE(Q480),Rates!G$4:L$12,3,0)),4)))</f>
        <v/>
      </c>
      <c r="AN480" s="68" t="str">
        <f>IF(AS480="","",IF(R480="Refreshment Beverage",AS480*(Rates!J$19/100),MAX(AM480,AB480)))</f>
        <v/>
      </c>
      <c r="AO480" s="69" t="str">
        <f t="shared" si="281"/>
        <v/>
      </c>
      <c r="AP480" s="69" t="str">
        <f t="shared" si="282"/>
        <v/>
      </c>
      <c r="AQ480" s="70" t="str">
        <f>IF(AS480="","",IF(R480="Refreshment Beverage",ROUND(SUM(VLOOKUP(Q:Q,Rates!G$15:L$19,3,0)*(AS480-Y480-Z480-AA480)),4),ROUND(SUM(Rates!$K$8*AS480),4)))</f>
        <v/>
      </c>
      <c r="AR480" s="66" t="str">
        <f t="shared" si="283"/>
        <v/>
      </c>
      <c r="AS480" s="22" t="str">
        <f t="shared" si="284"/>
        <v/>
      </c>
      <c r="AT480" s="62" t="str">
        <f t="shared" si="285"/>
        <v/>
      </c>
      <c r="AU480" s="63" t="str">
        <f>IF(AX480="","",IF(R480="Refreshment Beverage",ROUND((BA480-Y480-Z480-AA480)*VLOOKUP(VALUE(Q480),Rates!G$15:L$19,3,0),4),ROUND(AW480*(VLOOKUP(VALUE(Q480),Rates!G:L,3,0)),4)))</f>
        <v/>
      </c>
      <c r="AV480" s="68" t="str">
        <f t="shared" si="286"/>
        <v/>
      </c>
      <c r="AW480" s="69" t="str">
        <f t="shared" si="287"/>
        <v/>
      </c>
      <c r="AX480" s="65" t="str">
        <f t="shared" si="288"/>
        <v/>
      </c>
      <c r="AY480" s="70" t="str">
        <f>IF(AX480="","",IF(R480="Refreshment Beverage",ROUND(SUM(AX480*Rates!K$19),4),ROUND(SUM(AX480*(Rates!J$8/100)),4)))</f>
        <v/>
      </c>
      <c r="AZ480" s="67" t="str">
        <f t="shared" si="289"/>
        <v/>
      </c>
      <c r="BA480" s="22" t="str">
        <f t="shared" si="290"/>
        <v/>
      </c>
      <c r="BD480" s="171"/>
      <c r="BE480" s="171"/>
      <c r="BF480" s="171"/>
      <c r="BG480" s="171"/>
    </row>
    <row r="481" spans="11:59" ht="12.75" customHeight="1" x14ac:dyDescent="0.3">
      <c r="K481" s="42" t="str">
        <f t="shared" si="262"/>
        <v/>
      </c>
      <c r="L481" s="55" t="str">
        <f t="shared" si="263"/>
        <v/>
      </c>
      <c r="M481" s="43" t="str">
        <f t="shared" si="264"/>
        <v/>
      </c>
      <c r="N481" s="56" t="str" cm="1">
        <f t="array" ref="N481">IFERROR(IF(_xlfn.SINGLE(B:B)="","",IF(R481="Beer",SUM(LOOKUP(2,1/(Rates!$B$3:$B$5&lt;=W481)/(Rates!$C$3:$C$5&gt;=W481),Rates!$D$3:$D$5)*(X481/100)*W481),IF(R481="Refreshment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56" t="str">
        <f t="shared" si="265"/>
        <v/>
      </c>
      <c r="P481" s="53"/>
      <c r="Q481" s="14" t="str">
        <f t="shared" si="266"/>
        <v/>
      </c>
      <c r="R481" s="57" t="str">
        <f t="shared" si="267"/>
        <v/>
      </c>
      <c r="S481" s="58" t="str">
        <f>IF(B481="","",IF(R481="Refreshment Beverage",VLOOKUP(VALUE(Q481),Rates!G$15:L$19,2,0),VLOOKUP(VALUE(Q481),Rates!G$4:L$12,2,0)))</f>
        <v/>
      </c>
      <c r="T481" s="58" t="str">
        <f t="shared" si="268"/>
        <v/>
      </c>
      <c r="U481" s="58" t="str">
        <f t="shared" si="269"/>
        <v/>
      </c>
      <c r="V481" s="58" t="str">
        <f t="shared" si="270"/>
        <v/>
      </c>
      <c r="W481" s="58" t="str">
        <f t="shared" si="271"/>
        <v/>
      </c>
      <c r="X481" s="59" t="str">
        <f t="shared" si="272"/>
        <v/>
      </c>
      <c r="Y481" s="60" t="str">
        <f>IF(B:B="","",IF(R481="Refreshment Beverage",VLOOKUP(Q481,Rates!G$15:L$19,6,0)*W481,VLOOKUP(Q481,Rates!G$4:L$12,6,0)*W481))</f>
        <v/>
      </c>
      <c r="Z481" s="60" t="str">
        <f t="shared" si="273"/>
        <v/>
      </c>
      <c r="AA481" s="60" t="str">
        <f t="shared" si="261"/>
        <v/>
      </c>
      <c r="AB481" s="61" t="str" cm="1">
        <f t="array" ref="AB481">IF(_xlfn.SINGLE(B:B)="","",IF(R481="Refreshment Beverage","",IF(AND(R481="Beer",Q481=0),SUM(LOOKUP(2,1/(Rates!$B$15:$B$18&lt;=W481)/(Rates!$C$15:$C$18&gt;=W481),Rates!$D$15:$D$18)*W481),VLOOKUP(VALUE(_xlfn.SINGLE(Q:Q)),Rates!A:B,2,0)*W481)))</f>
        <v/>
      </c>
      <c r="AC481" s="61" t="str" cm="1">
        <f t="array" ref="AC481">IF(_xlfn.SINGLE(B:B)="","",IF(R481="Refreshment Beverage","",IF(AND(R481="Beer",Q481=0),SUM(LOOKUP(2,1/(Rates!$B$15:$B$18&lt;=W481)/(Rates!$C$15:$C$18&gt;=W481),Rates!$E$15:$E$18)*W481),VLOOKUP(VALUE(_xlfn.SINGLE(Q:Q)),Rates!A:C,3,0)*W481)))</f>
        <v/>
      </c>
      <c r="AD481" s="168">
        <f>IFERROR(IF(R481="Beer","",IF(OR(Q481=1,Q481=2,Q481=3,Q481=4),VLOOKUP(Q481,Rates!$A$31:$B$34,2,0)*W481,IF(V481=1,VLOOKUP(U481,'REB BEV MIN MKUP'!B:E,4,0),IF(V481&gt;1,VLOOKUP(VALUE(W481),'REB BEV MIN MKUP'!O:Q,3,0),0)))),0)</f>
        <v>0</v>
      </c>
      <c r="AE481" s="62" t="str">
        <f t="shared" si="274"/>
        <v/>
      </c>
      <c r="AF481" s="63" t="str">
        <f t="shared" si="275"/>
        <v/>
      </c>
      <c r="AG481" s="64" t="str">
        <f t="shared" si="276"/>
        <v/>
      </c>
      <c r="AH481" s="65" t="str">
        <f t="shared" si="277"/>
        <v/>
      </c>
      <c r="AI481" s="66" t="str">
        <f>IF(AE:AE="","",IF(R481="Refreshment Beverage",AK481*(Rates!J$19/100),ROUND(SUM(AH481*(Rates!$J$8/100)),4)))</f>
        <v/>
      </c>
      <c r="AJ481" s="67" t="str">
        <f t="shared" si="278"/>
        <v/>
      </c>
      <c r="AK481" s="22" t="str">
        <f t="shared" si="279"/>
        <v/>
      </c>
      <c r="AL481" s="62" t="str">
        <f t="shared" si="280"/>
        <v/>
      </c>
      <c r="AM481" s="63" t="str">
        <f>IF(AS481="","",IF(R481="Refreshment Beverage",ROUND(AS481*Rates!K$19,4),ROUND(AO481*(VLOOKUP(VALUE(Q481),Rates!G$4:L$12,3,0)),4)))</f>
        <v/>
      </c>
      <c r="AN481" s="68" t="str">
        <f>IF(AS481="","",IF(R481="Refreshment Beverage",AS481*(Rates!J$19/100),MAX(AM481,AB481)))</f>
        <v/>
      </c>
      <c r="AO481" s="69" t="str">
        <f t="shared" si="281"/>
        <v/>
      </c>
      <c r="AP481" s="69" t="str">
        <f t="shared" si="282"/>
        <v/>
      </c>
      <c r="AQ481" s="70" t="str">
        <f>IF(AS481="","",IF(R481="Refreshment Beverage",ROUND(SUM(VLOOKUP(Q:Q,Rates!G$15:L$19,3,0)*(AS481-Y481-Z481-AA481)),4),ROUND(SUM(Rates!$K$8*AS481),4)))</f>
        <v/>
      </c>
      <c r="AR481" s="66" t="str">
        <f t="shared" si="283"/>
        <v/>
      </c>
      <c r="AS481" s="22" t="str">
        <f t="shared" si="284"/>
        <v/>
      </c>
      <c r="AT481" s="62" t="str">
        <f t="shared" si="285"/>
        <v/>
      </c>
      <c r="AU481" s="63" t="str">
        <f>IF(AX481="","",IF(R481="Refreshment Beverage",ROUND((BA481-Y481-Z481-AA481)*VLOOKUP(VALUE(Q481),Rates!G$15:L$19,3,0),4),ROUND(AW481*(VLOOKUP(VALUE(Q481),Rates!G:L,3,0)),4)))</f>
        <v/>
      </c>
      <c r="AV481" s="68" t="str">
        <f t="shared" si="286"/>
        <v/>
      </c>
      <c r="AW481" s="69" t="str">
        <f t="shared" si="287"/>
        <v/>
      </c>
      <c r="AX481" s="65" t="str">
        <f t="shared" si="288"/>
        <v/>
      </c>
      <c r="AY481" s="70" t="str">
        <f>IF(AX481="","",IF(R481="Refreshment Beverage",ROUND(SUM(AX481*Rates!K$19),4),ROUND(SUM(AX481*(Rates!J$8/100)),4)))</f>
        <v/>
      </c>
      <c r="AZ481" s="67" t="str">
        <f t="shared" si="289"/>
        <v/>
      </c>
      <c r="BA481" s="22" t="str">
        <f t="shared" si="290"/>
        <v/>
      </c>
      <c r="BD481" s="171"/>
      <c r="BE481" s="171"/>
      <c r="BF481" s="171"/>
      <c r="BG481" s="171"/>
    </row>
    <row r="482" spans="11:59" ht="12.75" customHeight="1" x14ac:dyDescent="0.3">
      <c r="K482" s="42" t="str">
        <f t="shared" si="262"/>
        <v/>
      </c>
      <c r="L482" s="55" t="str">
        <f t="shared" si="263"/>
        <v/>
      </c>
      <c r="M482" s="43" t="str">
        <f t="shared" si="264"/>
        <v/>
      </c>
      <c r="N482" s="56" t="str" cm="1">
        <f t="array" ref="N482">IFERROR(IF(_xlfn.SINGLE(B:B)="","",IF(R482="Beer",SUM(LOOKUP(2,1/(Rates!$B$3:$B$5&lt;=W482)/(Rates!$C$3:$C$5&gt;=W482),Rates!$D$3:$D$5)*(X482/100)*W482),IF(R482="Refreshment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56" t="str">
        <f t="shared" si="265"/>
        <v/>
      </c>
      <c r="P482" s="53"/>
      <c r="Q482" s="14" t="str">
        <f t="shared" si="266"/>
        <v/>
      </c>
      <c r="R482" s="57" t="str">
        <f t="shared" si="267"/>
        <v/>
      </c>
      <c r="S482" s="58" t="str">
        <f>IF(B482="","",IF(R482="Refreshment Beverage",VLOOKUP(VALUE(Q482),Rates!G$15:L$19,2,0),VLOOKUP(VALUE(Q482),Rates!G$4:L$12,2,0)))</f>
        <v/>
      </c>
      <c r="T482" s="58" t="str">
        <f t="shared" si="268"/>
        <v/>
      </c>
      <c r="U482" s="58" t="str">
        <f t="shared" si="269"/>
        <v/>
      </c>
      <c r="V482" s="58" t="str">
        <f t="shared" si="270"/>
        <v/>
      </c>
      <c r="W482" s="58" t="str">
        <f t="shared" si="271"/>
        <v/>
      </c>
      <c r="X482" s="59" t="str">
        <f t="shared" si="272"/>
        <v/>
      </c>
      <c r="Y482" s="60" t="str">
        <f>IF(B:B="","",IF(R482="Refreshment Beverage",VLOOKUP(Q482,Rates!G$15:L$19,6,0)*W482,VLOOKUP(Q482,Rates!G$4:L$12,6,0)*W482))</f>
        <v/>
      </c>
      <c r="Z482" s="60" t="str">
        <f t="shared" si="273"/>
        <v/>
      </c>
      <c r="AA482" s="60" t="str">
        <f t="shared" si="261"/>
        <v/>
      </c>
      <c r="AB482" s="61" t="str" cm="1">
        <f t="array" ref="AB482">IF(_xlfn.SINGLE(B:B)="","",IF(R482="Refreshment Beverage","",IF(AND(R482="Beer",Q482=0),SUM(LOOKUP(2,1/(Rates!$B$15:$B$18&lt;=W482)/(Rates!$C$15:$C$18&gt;=W482),Rates!$D$15:$D$18)*W482),VLOOKUP(VALUE(_xlfn.SINGLE(Q:Q)),Rates!A:B,2,0)*W482)))</f>
        <v/>
      </c>
      <c r="AC482" s="61" t="str" cm="1">
        <f t="array" ref="AC482">IF(_xlfn.SINGLE(B:B)="","",IF(R482="Refreshment Beverage","",IF(AND(R482="Beer",Q482=0),SUM(LOOKUP(2,1/(Rates!$B$15:$B$18&lt;=W482)/(Rates!$C$15:$C$18&gt;=W482),Rates!$E$15:$E$18)*W482),VLOOKUP(VALUE(_xlfn.SINGLE(Q:Q)),Rates!A:C,3,0)*W482)))</f>
        <v/>
      </c>
      <c r="AD482" s="168">
        <f>IFERROR(IF(R482="Beer","",IF(OR(Q482=1,Q482=2,Q482=3,Q482=4),VLOOKUP(Q482,Rates!$A$31:$B$34,2,0)*W482,IF(V482=1,VLOOKUP(U482,'REB BEV MIN MKUP'!B:E,4,0),IF(V482&gt;1,VLOOKUP(VALUE(W482),'REB BEV MIN MKUP'!O:Q,3,0),0)))),0)</f>
        <v>0</v>
      </c>
      <c r="AE482" s="62" t="str">
        <f t="shared" si="274"/>
        <v/>
      </c>
      <c r="AF482" s="63" t="str">
        <f t="shared" si="275"/>
        <v/>
      </c>
      <c r="AG482" s="64" t="str">
        <f t="shared" si="276"/>
        <v/>
      </c>
      <c r="AH482" s="65" t="str">
        <f t="shared" si="277"/>
        <v/>
      </c>
      <c r="AI482" s="66" t="str">
        <f>IF(AE:AE="","",IF(R482="Refreshment Beverage",AK482*(Rates!J$19/100),ROUND(SUM(AH482*(Rates!$J$8/100)),4)))</f>
        <v/>
      </c>
      <c r="AJ482" s="67" t="str">
        <f t="shared" si="278"/>
        <v/>
      </c>
      <c r="AK482" s="22" t="str">
        <f t="shared" si="279"/>
        <v/>
      </c>
      <c r="AL482" s="62" t="str">
        <f t="shared" si="280"/>
        <v/>
      </c>
      <c r="AM482" s="63" t="str">
        <f>IF(AS482="","",IF(R482="Refreshment Beverage",ROUND(AS482*Rates!K$19,4),ROUND(AO482*(VLOOKUP(VALUE(Q482),Rates!G$4:L$12,3,0)),4)))</f>
        <v/>
      </c>
      <c r="AN482" s="68" t="str">
        <f>IF(AS482="","",IF(R482="Refreshment Beverage",AS482*(Rates!J$19/100),MAX(AM482,AB482)))</f>
        <v/>
      </c>
      <c r="AO482" s="69" t="str">
        <f t="shared" si="281"/>
        <v/>
      </c>
      <c r="AP482" s="69" t="str">
        <f t="shared" si="282"/>
        <v/>
      </c>
      <c r="AQ482" s="70" t="str">
        <f>IF(AS482="","",IF(R482="Refreshment Beverage",ROUND(SUM(VLOOKUP(Q:Q,Rates!G$15:L$19,3,0)*(AS482-Y482-Z482-AA482)),4),ROUND(SUM(Rates!$K$8*AS482),4)))</f>
        <v/>
      </c>
      <c r="AR482" s="66" t="str">
        <f t="shared" si="283"/>
        <v/>
      </c>
      <c r="AS482" s="22" t="str">
        <f t="shared" si="284"/>
        <v/>
      </c>
      <c r="AT482" s="62" t="str">
        <f t="shared" si="285"/>
        <v/>
      </c>
      <c r="AU482" s="63" t="str">
        <f>IF(AX482="","",IF(R482="Refreshment Beverage",ROUND((BA482-Y482-Z482-AA482)*VLOOKUP(VALUE(Q482),Rates!G$15:L$19,3,0),4),ROUND(AW482*(VLOOKUP(VALUE(Q482),Rates!G:L,3,0)),4)))</f>
        <v/>
      </c>
      <c r="AV482" s="68" t="str">
        <f t="shared" si="286"/>
        <v/>
      </c>
      <c r="AW482" s="69" t="str">
        <f t="shared" si="287"/>
        <v/>
      </c>
      <c r="AX482" s="65" t="str">
        <f t="shared" si="288"/>
        <v/>
      </c>
      <c r="AY482" s="70" t="str">
        <f>IF(AX482="","",IF(R482="Refreshment Beverage",ROUND(SUM(AX482*Rates!K$19),4),ROUND(SUM(AX482*(Rates!J$8/100)),4)))</f>
        <v/>
      </c>
      <c r="AZ482" s="67" t="str">
        <f t="shared" si="289"/>
        <v/>
      </c>
      <c r="BA482" s="22" t="str">
        <f t="shared" si="290"/>
        <v/>
      </c>
      <c r="BD482" s="171"/>
      <c r="BE482" s="171"/>
      <c r="BF482" s="171"/>
      <c r="BG482" s="171"/>
    </row>
    <row r="483" spans="11:59" ht="12.75" customHeight="1" x14ac:dyDescent="0.3">
      <c r="K483" s="42" t="str">
        <f t="shared" si="262"/>
        <v/>
      </c>
      <c r="L483" s="55" t="str">
        <f t="shared" si="263"/>
        <v/>
      </c>
      <c r="M483" s="43" t="str">
        <f t="shared" si="264"/>
        <v/>
      </c>
      <c r="N483" s="56" t="str" cm="1">
        <f t="array" ref="N483">IFERROR(IF(_xlfn.SINGLE(B:B)="","",IF(R483="Beer",SUM(LOOKUP(2,1/(Rates!$B$3:$B$5&lt;=W483)/(Rates!$C$3:$C$5&gt;=W483),Rates!$D$3:$D$5)*(X483/100)*W483),IF(R483="Refreshment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56" t="str">
        <f t="shared" si="265"/>
        <v/>
      </c>
      <c r="P483" s="53"/>
      <c r="Q483" s="14" t="str">
        <f t="shared" si="266"/>
        <v/>
      </c>
      <c r="R483" s="57" t="str">
        <f t="shared" si="267"/>
        <v/>
      </c>
      <c r="S483" s="58" t="str">
        <f>IF(B483="","",IF(R483="Refreshment Beverage",VLOOKUP(VALUE(Q483),Rates!G$15:L$19,2,0),VLOOKUP(VALUE(Q483),Rates!G$4:L$12,2,0)))</f>
        <v/>
      </c>
      <c r="T483" s="58" t="str">
        <f t="shared" si="268"/>
        <v/>
      </c>
      <c r="U483" s="58" t="str">
        <f t="shared" si="269"/>
        <v/>
      </c>
      <c r="V483" s="58" t="str">
        <f t="shared" si="270"/>
        <v/>
      </c>
      <c r="W483" s="58" t="str">
        <f t="shared" si="271"/>
        <v/>
      </c>
      <c r="X483" s="59" t="str">
        <f t="shared" si="272"/>
        <v/>
      </c>
      <c r="Y483" s="60" t="str">
        <f>IF(B:B="","",IF(R483="Refreshment Beverage",VLOOKUP(Q483,Rates!G$15:L$19,6,0)*W483,VLOOKUP(Q483,Rates!G$4:L$12,6,0)*W483))</f>
        <v/>
      </c>
      <c r="Z483" s="60" t="str">
        <f t="shared" si="273"/>
        <v/>
      </c>
      <c r="AA483" s="60" t="str">
        <f t="shared" si="261"/>
        <v/>
      </c>
      <c r="AB483" s="61" t="str" cm="1">
        <f t="array" ref="AB483">IF(_xlfn.SINGLE(B:B)="","",IF(R483="Refreshment Beverage","",IF(AND(R483="Beer",Q483=0),SUM(LOOKUP(2,1/(Rates!$B$15:$B$18&lt;=W483)/(Rates!$C$15:$C$18&gt;=W483),Rates!$D$15:$D$18)*W483),VLOOKUP(VALUE(_xlfn.SINGLE(Q:Q)),Rates!A:B,2,0)*W483)))</f>
        <v/>
      </c>
      <c r="AC483" s="61" t="str" cm="1">
        <f t="array" ref="AC483">IF(_xlfn.SINGLE(B:B)="","",IF(R483="Refreshment Beverage","",IF(AND(R483="Beer",Q483=0),SUM(LOOKUP(2,1/(Rates!$B$15:$B$18&lt;=W483)/(Rates!$C$15:$C$18&gt;=W483),Rates!$E$15:$E$18)*W483),VLOOKUP(VALUE(_xlfn.SINGLE(Q:Q)),Rates!A:C,3,0)*W483)))</f>
        <v/>
      </c>
      <c r="AD483" s="168">
        <f>IFERROR(IF(R483="Beer","",IF(OR(Q483=1,Q483=2,Q483=3,Q483=4),VLOOKUP(Q483,Rates!$A$31:$B$34,2,0)*W483,IF(V483=1,VLOOKUP(U483,'REB BEV MIN MKUP'!B:E,4,0),IF(V483&gt;1,VLOOKUP(VALUE(W483),'REB BEV MIN MKUP'!O:Q,3,0),0)))),0)</f>
        <v>0</v>
      </c>
      <c r="AE483" s="62" t="str">
        <f t="shared" si="274"/>
        <v/>
      </c>
      <c r="AF483" s="63" t="str">
        <f t="shared" si="275"/>
        <v/>
      </c>
      <c r="AG483" s="64" t="str">
        <f t="shared" si="276"/>
        <v/>
      </c>
      <c r="AH483" s="65" t="str">
        <f t="shared" si="277"/>
        <v/>
      </c>
      <c r="AI483" s="66" t="str">
        <f>IF(AE:AE="","",IF(R483="Refreshment Beverage",AK483*(Rates!J$19/100),ROUND(SUM(AH483*(Rates!$J$8/100)),4)))</f>
        <v/>
      </c>
      <c r="AJ483" s="67" t="str">
        <f t="shared" si="278"/>
        <v/>
      </c>
      <c r="AK483" s="22" t="str">
        <f t="shared" si="279"/>
        <v/>
      </c>
      <c r="AL483" s="62" t="str">
        <f t="shared" si="280"/>
        <v/>
      </c>
      <c r="AM483" s="63" t="str">
        <f>IF(AS483="","",IF(R483="Refreshment Beverage",ROUND(AS483*Rates!K$19,4),ROUND(AO483*(VLOOKUP(VALUE(Q483),Rates!G$4:L$12,3,0)),4)))</f>
        <v/>
      </c>
      <c r="AN483" s="68" t="str">
        <f>IF(AS483="","",IF(R483="Refreshment Beverage",AS483*(Rates!J$19/100),MAX(AM483,AB483)))</f>
        <v/>
      </c>
      <c r="AO483" s="69" t="str">
        <f t="shared" si="281"/>
        <v/>
      </c>
      <c r="AP483" s="69" t="str">
        <f t="shared" si="282"/>
        <v/>
      </c>
      <c r="AQ483" s="70" t="str">
        <f>IF(AS483="","",IF(R483="Refreshment Beverage",ROUND(SUM(VLOOKUP(Q:Q,Rates!G$15:L$19,3,0)*(AS483-Y483-Z483-AA483)),4),ROUND(SUM(Rates!$K$8*AS483),4)))</f>
        <v/>
      </c>
      <c r="AR483" s="66" t="str">
        <f t="shared" si="283"/>
        <v/>
      </c>
      <c r="AS483" s="22" t="str">
        <f t="shared" si="284"/>
        <v/>
      </c>
      <c r="AT483" s="62" t="str">
        <f t="shared" si="285"/>
        <v/>
      </c>
      <c r="AU483" s="63" t="str">
        <f>IF(AX483="","",IF(R483="Refreshment Beverage",ROUND((BA483-Y483-Z483-AA483)*VLOOKUP(VALUE(Q483),Rates!G$15:L$19,3,0),4),ROUND(AW483*(VLOOKUP(VALUE(Q483),Rates!G:L,3,0)),4)))</f>
        <v/>
      </c>
      <c r="AV483" s="68" t="str">
        <f t="shared" si="286"/>
        <v/>
      </c>
      <c r="AW483" s="69" t="str">
        <f t="shared" si="287"/>
        <v/>
      </c>
      <c r="AX483" s="65" t="str">
        <f t="shared" si="288"/>
        <v/>
      </c>
      <c r="AY483" s="70" t="str">
        <f>IF(AX483="","",IF(R483="Refreshment Beverage",ROUND(SUM(AX483*Rates!K$19),4),ROUND(SUM(AX483*(Rates!J$8/100)),4)))</f>
        <v/>
      </c>
      <c r="AZ483" s="67" t="str">
        <f t="shared" si="289"/>
        <v/>
      </c>
      <c r="BA483" s="22" t="str">
        <f t="shared" si="290"/>
        <v/>
      </c>
      <c r="BD483" s="171"/>
      <c r="BE483" s="171"/>
      <c r="BF483" s="171"/>
      <c r="BG483" s="171"/>
    </row>
    <row r="484" spans="11:59" ht="12.75" customHeight="1" x14ac:dyDescent="0.3">
      <c r="K484" s="42" t="str">
        <f t="shared" si="262"/>
        <v/>
      </c>
      <c r="L484" s="55" t="str">
        <f t="shared" si="263"/>
        <v/>
      </c>
      <c r="M484" s="43" t="str">
        <f t="shared" si="264"/>
        <v/>
      </c>
      <c r="N484" s="56" t="str" cm="1">
        <f t="array" ref="N484">IFERROR(IF(_xlfn.SINGLE(B:B)="","",IF(R484="Beer",SUM(LOOKUP(2,1/(Rates!$B$3:$B$5&lt;=W484)/(Rates!$C$3:$C$5&gt;=W484),Rates!$D$3:$D$5)*(X484/100)*W484),IF(R484="Refreshment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56" t="str">
        <f t="shared" si="265"/>
        <v/>
      </c>
      <c r="P484" s="53"/>
      <c r="Q484" s="14" t="str">
        <f t="shared" si="266"/>
        <v/>
      </c>
      <c r="R484" s="57" t="str">
        <f t="shared" si="267"/>
        <v/>
      </c>
      <c r="S484" s="58" t="str">
        <f>IF(B484="","",IF(R484="Refreshment Beverage",VLOOKUP(VALUE(Q484),Rates!G$15:L$19,2,0),VLOOKUP(VALUE(Q484),Rates!G$4:L$12,2,0)))</f>
        <v/>
      </c>
      <c r="T484" s="58" t="str">
        <f t="shared" si="268"/>
        <v/>
      </c>
      <c r="U484" s="58" t="str">
        <f t="shared" si="269"/>
        <v/>
      </c>
      <c r="V484" s="58" t="str">
        <f t="shared" si="270"/>
        <v/>
      </c>
      <c r="W484" s="58" t="str">
        <f t="shared" si="271"/>
        <v/>
      </c>
      <c r="X484" s="59" t="str">
        <f t="shared" si="272"/>
        <v/>
      </c>
      <c r="Y484" s="60" t="str">
        <f>IF(B:B="","",IF(R484="Refreshment Beverage",VLOOKUP(Q484,Rates!G$15:L$19,6,0)*W484,VLOOKUP(Q484,Rates!G$4:L$12,6,0)*W484))</f>
        <v/>
      </c>
      <c r="Z484" s="60" t="str">
        <f t="shared" si="273"/>
        <v/>
      </c>
      <c r="AA484" s="60" t="str">
        <f t="shared" si="261"/>
        <v/>
      </c>
      <c r="AB484" s="61" t="str" cm="1">
        <f t="array" ref="AB484">IF(_xlfn.SINGLE(B:B)="","",IF(R484="Refreshment Beverage","",IF(AND(R484="Beer",Q484=0),SUM(LOOKUP(2,1/(Rates!$B$15:$B$18&lt;=W484)/(Rates!$C$15:$C$18&gt;=W484),Rates!$D$15:$D$18)*W484),VLOOKUP(VALUE(_xlfn.SINGLE(Q:Q)),Rates!A:B,2,0)*W484)))</f>
        <v/>
      </c>
      <c r="AC484" s="61" t="str" cm="1">
        <f t="array" ref="AC484">IF(_xlfn.SINGLE(B:B)="","",IF(R484="Refreshment Beverage","",IF(AND(R484="Beer",Q484=0),SUM(LOOKUP(2,1/(Rates!$B$15:$B$18&lt;=W484)/(Rates!$C$15:$C$18&gt;=W484),Rates!$E$15:$E$18)*W484),VLOOKUP(VALUE(_xlfn.SINGLE(Q:Q)),Rates!A:C,3,0)*W484)))</f>
        <v/>
      </c>
      <c r="AD484" s="168">
        <f>IFERROR(IF(R484="Beer","",IF(OR(Q484=1,Q484=2,Q484=3,Q484=4),VLOOKUP(Q484,Rates!$A$31:$B$34,2,0)*W484,IF(V484=1,VLOOKUP(U484,'REB BEV MIN MKUP'!B:E,4,0),IF(V484&gt;1,VLOOKUP(VALUE(W484),'REB BEV MIN MKUP'!O:Q,3,0),0)))),0)</f>
        <v>0</v>
      </c>
      <c r="AE484" s="62" t="str">
        <f t="shared" si="274"/>
        <v/>
      </c>
      <c r="AF484" s="63" t="str">
        <f t="shared" si="275"/>
        <v/>
      </c>
      <c r="AG484" s="64" t="str">
        <f t="shared" si="276"/>
        <v/>
      </c>
      <c r="AH484" s="65" t="str">
        <f t="shared" si="277"/>
        <v/>
      </c>
      <c r="AI484" s="66" t="str">
        <f>IF(AE:AE="","",IF(R484="Refreshment Beverage",AK484*(Rates!J$19/100),ROUND(SUM(AH484*(Rates!$J$8/100)),4)))</f>
        <v/>
      </c>
      <c r="AJ484" s="67" t="str">
        <f t="shared" si="278"/>
        <v/>
      </c>
      <c r="AK484" s="22" t="str">
        <f t="shared" si="279"/>
        <v/>
      </c>
      <c r="AL484" s="62" t="str">
        <f t="shared" si="280"/>
        <v/>
      </c>
      <c r="AM484" s="63" t="str">
        <f>IF(AS484="","",IF(R484="Refreshment Beverage",ROUND(AS484*Rates!K$19,4),ROUND(AO484*(VLOOKUP(VALUE(Q484),Rates!G$4:L$12,3,0)),4)))</f>
        <v/>
      </c>
      <c r="AN484" s="68" t="str">
        <f>IF(AS484="","",IF(R484="Refreshment Beverage",AS484*(Rates!J$19/100),MAX(AM484,AB484)))</f>
        <v/>
      </c>
      <c r="AO484" s="69" t="str">
        <f t="shared" si="281"/>
        <v/>
      </c>
      <c r="AP484" s="69" t="str">
        <f t="shared" si="282"/>
        <v/>
      </c>
      <c r="AQ484" s="70" t="str">
        <f>IF(AS484="","",IF(R484="Refreshment Beverage",ROUND(SUM(VLOOKUP(Q:Q,Rates!G$15:L$19,3,0)*(AS484-Y484-Z484-AA484)),4),ROUND(SUM(Rates!$K$8*AS484),4)))</f>
        <v/>
      </c>
      <c r="AR484" s="66" t="str">
        <f t="shared" si="283"/>
        <v/>
      </c>
      <c r="AS484" s="22" t="str">
        <f t="shared" si="284"/>
        <v/>
      </c>
      <c r="AT484" s="62" t="str">
        <f t="shared" si="285"/>
        <v/>
      </c>
      <c r="AU484" s="63" t="str">
        <f>IF(AX484="","",IF(R484="Refreshment Beverage",ROUND((BA484-Y484-Z484-AA484)*VLOOKUP(VALUE(Q484),Rates!G$15:L$19,3,0),4),ROUND(AW484*(VLOOKUP(VALUE(Q484),Rates!G:L,3,0)),4)))</f>
        <v/>
      </c>
      <c r="AV484" s="68" t="str">
        <f t="shared" si="286"/>
        <v/>
      </c>
      <c r="AW484" s="69" t="str">
        <f t="shared" si="287"/>
        <v/>
      </c>
      <c r="AX484" s="65" t="str">
        <f t="shared" si="288"/>
        <v/>
      </c>
      <c r="AY484" s="70" t="str">
        <f>IF(AX484="","",IF(R484="Refreshment Beverage",ROUND(SUM(AX484*Rates!K$19),4),ROUND(SUM(AX484*(Rates!J$8/100)),4)))</f>
        <v/>
      </c>
      <c r="AZ484" s="67" t="str">
        <f t="shared" si="289"/>
        <v/>
      </c>
      <c r="BA484" s="22" t="str">
        <f t="shared" si="290"/>
        <v/>
      </c>
      <c r="BD484" s="171"/>
      <c r="BE484" s="171"/>
      <c r="BF484" s="171"/>
      <c r="BG484" s="171"/>
    </row>
    <row r="485" spans="11:59" ht="12.75" customHeight="1" x14ac:dyDescent="0.3">
      <c r="K485" s="42" t="str">
        <f t="shared" si="262"/>
        <v/>
      </c>
      <c r="L485" s="55" t="str">
        <f t="shared" si="263"/>
        <v/>
      </c>
      <c r="M485" s="43" t="str">
        <f t="shared" si="264"/>
        <v/>
      </c>
      <c r="N485" s="56" t="str" cm="1">
        <f t="array" ref="N485">IFERROR(IF(_xlfn.SINGLE(B:B)="","",IF(R485="Beer",SUM(LOOKUP(2,1/(Rates!$B$3:$B$5&lt;=W485)/(Rates!$C$3:$C$5&gt;=W485),Rates!$D$3:$D$5)*(X485/100)*W485),IF(R485="Refreshment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56" t="str">
        <f t="shared" si="265"/>
        <v/>
      </c>
      <c r="P485" s="53"/>
      <c r="Q485" s="14" t="str">
        <f t="shared" si="266"/>
        <v/>
      </c>
      <c r="R485" s="57" t="str">
        <f t="shared" si="267"/>
        <v/>
      </c>
      <c r="S485" s="58" t="str">
        <f>IF(B485="","",IF(R485="Refreshment Beverage",VLOOKUP(VALUE(Q485),Rates!G$15:L$19,2,0),VLOOKUP(VALUE(Q485),Rates!G$4:L$12,2,0)))</f>
        <v/>
      </c>
      <c r="T485" s="58" t="str">
        <f t="shared" si="268"/>
        <v/>
      </c>
      <c r="U485" s="58" t="str">
        <f t="shared" si="269"/>
        <v/>
      </c>
      <c r="V485" s="58" t="str">
        <f t="shared" si="270"/>
        <v/>
      </c>
      <c r="W485" s="58" t="str">
        <f t="shared" si="271"/>
        <v/>
      </c>
      <c r="X485" s="59" t="str">
        <f t="shared" si="272"/>
        <v/>
      </c>
      <c r="Y485" s="60" t="str">
        <f>IF(B:B="","",IF(R485="Refreshment Beverage",VLOOKUP(Q485,Rates!G$15:L$19,6,0)*W485,VLOOKUP(Q485,Rates!G$4:L$12,6,0)*W485))</f>
        <v/>
      </c>
      <c r="Z485" s="60" t="str">
        <f t="shared" si="273"/>
        <v/>
      </c>
      <c r="AA485" s="60" t="str">
        <f t="shared" si="261"/>
        <v/>
      </c>
      <c r="AB485" s="61" t="str" cm="1">
        <f t="array" ref="AB485">IF(_xlfn.SINGLE(B:B)="","",IF(R485="Refreshment Beverage","",IF(AND(R485="Beer",Q485=0),SUM(LOOKUP(2,1/(Rates!$B$15:$B$18&lt;=W485)/(Rates!$C$15:$C$18&gt;=W485),Rates!$D$15:$D$18)*W485),VLOOKUP(VALUE(_xlfn.SINGLE(Q:Q)),Rates!A:B,2,0)*W485)))</f>
        <v/>
      </c>
      <c r="AC485" s="61" t="str" cm="1">
        <f t="array" ref="AC485">IF(_xlfn.SINGLE(B:B)="","",IF(R485="Refreshment Beverage","",IF(AND(R485="Beer",Q485=0),SUM(LOOKUP(2,1/(Rates!$B$15:$B$18&lt;=W485)/(Rates!$C$15:$C$18&gt;=W485),Rates!$E$15:$E$18)*W485),VLOOKUP(VALUE(_xlfn.SINGLE(Q:Q)),Rates!A:C,3,0)*W485)))</f>
        <v/>
      </c>
      <c r="AD485" s="168">
        <f>IFERROR(IF(R485="Beer","",IF(OR(Q485=1,Q485=2,Q485=3,Q485=4),VLOOKUP(Q485,Rates!$A$31:$B$34,2,0)*W485,IF(V485=1,VLOOKUP(U485,'REB BEV MIN MKUP'!B:E,4,0),IF(V485&gt;1,VLOOKUP(VALUE(W485),'REB BEV MIN MKUP'!O:Q,3,0),0)))),0)</f>
        <v>0</v>
      </c>
      <c r="AE485" s="62" t="str">
        <f t="shared" si="274"/>
        <v/>
      </c>
      <c r="AF485" s="63" t="str">
        <f t="shared" si="275"/>
        <v/>
      </c>
      <c r="AG485" s="64" t="str">
        <f t="shared" si="276"/>
        <v/>
      </c>
      <c r="AH485" s="65" t="str">
        <f t="shared" si="277"/>
        <v/>
      </c>
      <c r="AI485" s="66" t="str">
        <f>IF(AE:AE="","",IF(R485="Refreshment Beverage",AK485*(Rates!J$19/100),ROUND(SUM(AH485*(Rates!$J$8/100)),4)))</f>
        <v/>
      </c>
      <c r="AJ485" s="67" t="str">
        <f t="shared" si="278"/>
        <v/>
      </c>
      <c r="AK485" s="22" t="str">
        <f t="shared" si="279"/>
        <v/>
      </c>
      <c r="AL485" s="62" t="str">
        <f t="shared" si="280"/>
        <v/>
      </c>
      <c r="AM485" s="63" t="str">
        <f>IF(AS485="","",IF(R485="Refreshment Beverage",ROUND(AS485*Rates!K$19,4),ROUND(AO485*(VLOOKUP(VALUE(Q485),Rates!G$4:L$12,3,0)),4)))</f>
        <v/>
      </c>
      <c r="AN485" s="68" t="str">
        <f>IF(AS485="","",IF(R485="Refreshment Beverage",AS485*(Rates!J$19/100),MAX(AM485,AB485)))</f>
        <v/>
      </c>
      <c r="AO485" s="69" t="str">
        <f t="shared" si="281"/>
        <v/>
      </c>
      <c r="AP485" s="69" t="str">
        <f t="shared" si="282"/>
        <v/>
      </c>
      <c r="AQ485" s="70" t="str">
        <f>IF(AS485="","",IF(R485="Refreshment Beverage",ROUND(SUM(VLOOKUP(Q:Q,Rates!G$15:L$19,3,0)*(AS485-Y485-Z485-AA485)),4),ROUND(SUM(Rates!$K$8*AS485),4)))</f>
        <v/>
      </c>
      <c r="AR485" s="66" t="str">
        <f t="shared" si="283"/>
        <v/>
      </c>
      <c r="AS485" s="22" t="str">
        <f t="shared" si="284"/>
        <v/>
      </c>
      <c r="AT485" s="62" t="str">
        <f t="shared" si="285"/>
        <v/>
      </c>
      <c r="AU485" s="63" t="str">
        <f>IF(AX485="","",IF(R485="Refreshment Beverage",ROUND((BA485-Y485-Z485-AA485)*VLOOKUP(VALUE(Q485),Rates!G$15:L$19,3,0),4),ROUND(AW485*(VLOOKUP(VALUE(Q485),Rates!G:L,3,0)),4)))</f>
        <v/>
      </c>
      <c r="AV485" s="68" t="str">
        <f t="shared" si="286"/>
        <v/>
      </c>
      <c r="AW485" s="69" t="str">
        <f t="shared" si="287"/>
        <v/>
      </c>
      <c r="AX485" s="65" t="str">
        <f t="shared" si="288"/>
        <v/>
      </c>
      <c r="AY485" s="70" t="str">
        <f>IF(AX485="","",IF(R485="Refreshment Beverage",ROUND(SUM(AX485*Rates!K$19),4),ROUND(SUM(AX485*(Rates!J$8/100)),4)))</f>
        <v/>
      </c>
      <c r="AZ485" s="67" t="str">
        <f t="shared" si="289"/>
        <v/>
      </c>
      <c r="BA485" s="22" t="str">
        <f t="shared" si="290"/>
        <v/>
      </c>
      <c r="BD485" s="171"/>
      <c r="BE485" s="171"/>
      <c r="BF485" s="171"/>
      <c r="BG485" s="171"/>
    </row>
    <row r="486" spans="11:59" ht="12.75" customHeight="1" x14ac:dyDescent="0.3">
      <c r="K486" s="42" t="str">
        <f t="shared" si="262"/>
        <v/>
      </c>
      <c r="L486" s="55" t="str">
        <f t="shared" si="263"/>
        <v/>
      </c>
      <c r="M486" s="43" t="str">
        <f t="shared" si="264"/>
        <v/>
      </c>
      <c r="N486" s="56" t="str" cm="1">
        <f t="array" ref="N486">IFERROR(IF(_xlfn.SINGLE(B:B)="","",IF(R486="Beer",SUM(LOOKUP(2,1/(Rates!$B$3:$B$5&lt;=W486)/(Rates!$C$3:$C$5&gt;=W486),Rates!$D$3:$D$5)*(X486/100)*W486),IF(R486="Refreshment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56" t="str">
        <f t="shared" si="265"/>
        <v/>
      </c>
      <c r="P486" s="53"/>
      <c r="Q486" s="14" t="str">
        <f t="shared" si="266"/>
        <v/>
      </c>
      <c r="R486" s="57" t="str">
        <f t="shared" si="267"/>
        <v/>
      </c>
      <c r="S486" s="58" t="str">
        <f>IF(B486="","",IF(R486="Refreshment Beverage",VLOOKUP(VALUE(Q486),Rates!G$15:L$19,2,0),VLOOKUP(VALUE(Q486),Rates!G$4:L$12,2,0)))</f>
        <v/>
      </c>
      <c r="T486" s="58" t="str">
        <f t="shared" si="268"/>
        <v/>
      </c>
      <c r="U486" s="58" t="str">
        <f t="shared" si="269"/>
        <v/>
      </c>
      <c r="V486" s="58" t="str">
        <f t="shared" si="270"/>
        <v/>
      </c>
      <c r="W486" s="58" t="str">
        <f t="shared" si="271"/>
        <v/>
      </c>
      <c r="X486" s="59" t="str">
        <f t="shared" si="272"/>
        <v/>
      </c>
      <c r="Y486" s="60" t="str">
        <f>IF(B:B="","",IF(R486="Refreshment Beverage",VLOOKUP(Q486,Rates!G$15:L$19,6,0)*W486,VLOOKUP(Q486,Rates!G$4:L$12,6,0)*W486))</f>
        <v/>
      </c>
      <c r="Z486" s="60" t="str">
        <f t="shared" si="273"/>
        <v/>
      </c>
      <c r="AA486" s="60" t="str">
        <f t="shared" si="261"/>
        <v/>
      </c>
      <c r="AB486" s="61" t="str" cm="1">
        <f t="array" ref="AB486">IF(_xlfn.SINGLE(B:B)="","",IF(R486="Refreshment Beverage","",IF(AND(R486="Beer",Q486=0),SUM(LOOKUP(2,1/(Rates!$B$15:$B$18&lt;=W486)/(Rates!$C$15:$C$18&gt;=W486),Rates!$D$15:$D$18)*W486),VLOOKUP(VALUE(_xlfn.SINGLE(Q:Q)),Rates!A:B,2,0)*W486)))</f>
        <v/>
      </c>
      <c r="AC486" s="61" t="str" cm="1">
        <f t="array" ref="AC486">IF(_xlfn.SINGLE(B:B)="","",IF(R486="Refreshment Beverage","",IF(AND(R486="Beer",Q486=0),SUM(LOOKUP(2,1/(Rates!$B$15:$B$18&lt;=W486)/(Rates!$C$15:$C$18&gt;=W486),Rates!$E$15:$E$18)*W486),VLOOKUP(VALUE(_xlfn.SINGLE(Q:Q)),Rates!A:C,3,0)*W486)))</f>
        <v/>
      </c>
      <c r="AD486" s="168">
        <f>IFERROR(IF(R486="Beer","",IF(OR(Q486=1,Q486=2,Q486=3,Q486=4),VLOOKUP(Q486,Rates!$A$31:$B$34,2,0)*W486,IF(V486=1,VLOOKUP(U486,'REB BEV MIN MKUP'!B:E,4,0),IF(V486&gt;1,VLOOKUP(VALUE(W486),'REB BEV MIN MKUP'!O:Q,3,0),0)))),0)</f>
        <v>0</v>
      </c>
      <c r="AE486" s="62" t="str">
        <f t="shared" si="274"/>
        <v/>
      </c>
      <c r="AF486" s="63" t="str">
        <f t="shared" si="275"/>
        <v/>
      </c>
      <c r="AG486" s="64" t="str">
        <f t="shared" si="276"/>
        <v/>
      </c>
      <c r="AH486" s="65" t="str">
        <f t="shared" si="277"/>
        <v/>
      </c>
      <c r="AI486" s="66" t="str">
        <f>IF(AE:AE="","",IF(R486="Refreshment Beverage",AK486*(Rates!J$19/100),ROUND(SUM(AH486*(Rates!$J$8/100)),4)))</f>
        <v/>
      </c>
      <c r="AJ486" s="67" t="str">
        <f t="shared" si="278"/>
        <v/>
      </c>
      <c r="AK486" s="22" t="str">
        <f t="shared" si="279"/>
        <v/>
      </c>
      <c r="AL486" s="62" t="str">
        <f t="shared" si="280"/>
        <v/>
      </c>
      <c r="AM486" s="63" t="str">
        <f>IF(AS486="","",IF(R486="Refreshment Beverage",ROUND(AS486*Rates!K$19,4),ROUND(AO486*(VLOOKUP(VALUE(Q486),Rates!G$4:L$12,3,0)),4)))</f>
        <v/>
      </c>
      <c r="AN486" s="68" t="str">
        <f>IF(AS486="","",IF(R486="Refreshment Beverage",AS486*(Rates!J$19/100),MAX(AM486,AB486)))</f>
        <v/>
      </c>
      <c r="AO486" s="69" t="str">
        <f t="shared" si="281"/>
        <v/>
      </c>
      <c r="AP486" s="69" t="str">
        <f t="shared" si="282"/>
        <v/>
      </c>
      <c r="AQ486" s="70" t="str">
        <f>IF(AS486="","",IF(R486="Refreshment Beverage",ROUND(SUM(VLOOKUP(Q:Q,Rates!G$15:L$19,3,0)*(AS486-Y486-Z486-AA486)),4),ROUND(SUM(Rates!$K$8*AS486),4)))</f>
        <v/>
      </c>
      <c r="AR486" s="66" t="str">
        <f t="shared" si="283"/>
        <v/>
      </c>
      <c r="AS486" s="22" t="str">
        <f t="shared" si="284"/>
        <v/>
      </c>
      <c r="AT486" s="62" t="str">
        <f t="shared" si="285"/>
        <v/>
      </c>
      <c r="AU486" s="63" t="str">
        <f>IF(AX486="","",IF(R486="Refreshment Beverage",ROUND((BA486-Y486-Z486-AA486)*VLOOKUP(VALUE(Q486),Rates!G$15:L$19,3,0),4),ROUND(AW486*(VLOOKUP(VALUE(Q486),Rates!G:L,3,0)),4)))</f>
        <v/>
      </c>
      <c r="AV486" s="68" t="str">
        <f t="shared" si="286"/>
        <v/>
      </c>
      <c r="AW486" s="69" t="str">
        <f t="shared" si="287"/>
        <v/>
      </c>
      <c r="AX486" s="65" t="str">
        <f t="shared" si="288"/>
        <v/>
      </c>
      <c r="AY486" s="70" t="str">
        <f>IF(AX486="","",IF(R486="Refreshment Beverage",ROUND(SUM(AX486*Rates!K$19),4),ROUND(SUM(AX486*(Rates!J$8/100)),4)))</f>
        <v/>
      </c>
      <c r="AZ486" s="67" t="str">
        <f t="shared" si="289"/>
        <v/>
      </c>
      <c r="BA486" s="22" t="str">
        <f t="shared" si="290"/>
        <v/>
      </c>
      <c r="BD486" s="171"/>
      <c r="BE486" s="171"/>
      <c r="BF486" s="171"/>
      <c r="BG486" s="171"/>
    </row>
    <row r="487" spans="11:59" ht="12.75" customHeight="1" x14ac:dyDescent="0.3">
      <c r="K487" s="42" t="str">
        <f t="shared" si="262"/>
        <v/>
      </c>
      <c r="L487" s="55" t="str">
        <f t="shared" si="263"/>
        <v/>
      </c>
      <c r="M487" s="43" t="str">
        <f t="shared" si="264"/>
        <v/>
      </c>
      <c r="N487" s="56" t="str" cm="1">
        <f t="array" ref="N487">IFERROR(IF(_xlfn.SINGLE(B:B)="","",IF(R487="Beer",SUM(LOOKUP(2,1/(Rates!$B$3:$B$5&lt;=W487)/(Rates!$C$3:$C$5&gt;=W487),Rates!$D$3:$D$5)*(X487/100)*W487),IF(R487="Refreshment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56" t="str">
        <f t="shared" si="265"/>
        <v/>
      </c>
      <c r="P487" s="53"/>
      <c r="Q487" s="14" t="str">
        <f t="shared" si="266"/>
        <v/>
      </c>
      <c r="R487" s="57" t="str">
        <f t="shared" si="267"/>
        <v/>
      </c>
      <c r="S487" s="58" t="str">
        <f>IF(B487="","",IF(R487="Refreshment Beverage",VLOOKUP(VALUE(Q487),Rates!G$15:L$19,2,0),VLOOKUP(VALUE(Q487),Rates!G$4:L$12,2,0)))</f>
        <v/>
      </c>
      <c r="T487" s="58" t="str">
        <f t="shared" si="268"/>
        <v/>
      </c>
      <c r="U487" s="58" t="str">
        <f t="shared" si="269"/>
        <v/>
      </c>
      <c r="V487" s="58" t="str">
        <f t="shared" si="270"/>
        <v/>
      </c>
      <c r="W487" s="58" t="str">
        <f t="shared" si="271"/>
        <v/>
      </c>
      <c r="X487" s="59" t="str">
        <f t="shared" si="272"/>
        <v/>
      </c>
      <c r="Y487" s="60" t="str">
        <f>IF(B:B="","",IF(R487="Refreshment Beverage",VLOOKUP(Q487,Rates!G$15:L$19,6,0)*W487,VLOOKUP(Q487,Rates!G$4:L$12,6,0)*W487))</f>
        <v/>
      </c>
      <c r="Z487" s="60" t="str">
        <f t="shared" si="273"/>
        <v/>
      </c>
      <c r="AA487" s="60" t="str">
        <f t="shared" si="261"/>
        <v/>
      </c>
      <c r="AB487" s="61" t="str" cm="1">
        <f t="array" ref="AB487">IF(_xlfn.SINGLE(B:B)="","",IF(R487="Refreshment Beverage","",IF(AND(R487="Beer",Q487=0),SUM(LOOKUP(2,1/(Rates!$B$15:$B$18&lt;=W487)/(Rates!$C$15:$C$18&gt;=W487),Rates!$D$15:$D$18)*W487),VLOOKUP(VALUE(_xlfn.SINGLE(Q:Q)),Rates!A:B,2,0)*W487)))</f>
        <v/>
      </c>
      <c r="AC487" s="61" t="str" cm="1">
        <f t="array" ref="AC487">IF(_xlfn.SINGLE(B:B)="","",IF(R487="Refreshment Beverage","",IF(AND(R487="Beer",Q487=0),SUM(LOOKUP(2,1/(Rates!$B$15:$B$18&lt;=W487)/(Rates!$C$15:$C$18&gt;=W487),Rates!$E$15:$E$18)*W487),VLOOKUP(VALUE(_xlfn.SINGLE(Q:Q)),Rates!A:C,3,0)*W487)))</f>
        <v/>
      </c>
      <c r="AD487" s="168">
        <f>IFERROR(IF(R487="Beer","",IF(OR(Q487=1,Q487=2,Q487=3,Q487=4),VLOOKUP(Q487,Rates!$A$31:$B$34,2,0)*W487,IF(V487=1,VLOOKUP(U487,'REB BEV MIN MKUP'!B:E,4,0),IF(V487&gt;1,VLOOKUP(VALUE(W487),'REB BEV MIN MKUP'!O:Q,3,0),0)))),0)</f>
        <v>0</v>
      </c>
      <c r="AE487" s="62" t="str">
        <f t="shared" si="274"/>
        <v/>
      </c>
      <c r="AF487" s="63" t="str">
        <f t="shared" si="275"/>
        <v/>
      </c>
      <c r="AG487" s="64" t="str">
        <f t="shared" si="276"/>
        <v/>
      </c>
      <c r="AH487" s="65" t="str">
        <f t="shared" si="277"/>
        <v/>
      </c>
      <c r="AI487" s="66" t="str">
        <f>IF(AE:AE="","",IF(R487="Refreshment Beverage",AK487*(Rates!J$19/100),ROUND(SUM(AH487*(Rates!$J$8/100)),4)))</f>
        <v/>
      </c>
      <c r="AJ487" s="67" t="str">
        <f t="shared" si="278"/>
        <v/>
      </c>
      <c r="AK487" s="22" t="str">
        <f t="shared" si="279"/>
        <v/>
      </c>
      <c r="AL487" s="62" t="str">
        <f t="shared" si="280"/>
        <v/>
      </c>
      <c r="AM487" s="63" t="str">
        <f>IF(AS487="","",IF(R487="Refreshment Beverage",ROUND(AS487*Rates!K$19,4),ROUND(AO487*(VLOOKUP(VALUE(Q487),Rates!G$4:L$12,3,0)),4)))</f>
        <v/>
      </c>
      <c r="AN487" s="68" t="str">
        <f>IF(AS487="","",IF(R487="Refreshment Beverage",AS487*(Rates!J$19/100),MAX(AM487,AB487)))</f>
        <v/>
      </c>
      <c r="AO487" s="69" t="str">
        <f t="shared" si="281"/>
        <v/>
      </c>
      <c r="AP487" s="69" t="str">
        <f t="shared" si="282"/>
        <v/>
      </c>
      <c r="AQ487" s="70" t="str">
        <f>IF(AS487="","",IF(R487="Refreshment Beverage",ROUND(SUM(VLOOKUP(Q:Q,Rates!G$15:L$19,3,0)*(AS487-Y487-Z487-AA487)),4),ROUND(SUM(Rates!$K$8*AS487),4)))</f>
        <v/>
      </c>
      <c r="AR487" s="66" t="str">
        <f t="shared" si="283"/>
        <v/>
      </c>
      <c r="AS487" s="22" t="str">
        <f t="shared" si="284"/>
        <v/>
      </c>
      <c r="AT487" s="62" t="str">
        <f t="shared" si="285"/>
        <v/>
      </c>
      <c r="AU487" s="63" t="str">
        <f>IF(AX487="","",IF(R487="Refreshment Beverage",ROUND((BA487-Y487-Z487-AA487)*VLOOKUP(VALUE(Q487),Rates!G$15:L$19,3,0),4),ROUND(AW487*(VLOOKUP(VALUE(Q487),Rates!G:L,3,0)),4)))</f>
        <v/>
      </c>
      <c r="AV487" s="68" t="str">
        <f t="shared" si="286"/>
        <v/>
      </c>
      <c r="AW487" s="69" t="str">
        <f t="shared" si="287"/>
        <v/>
      </c>
      <c r="AX487" s="65" t="str">
        <f t="shared" si="288"/>
        <v/>
      </c>
      <c r="AY487" s="70" t="str">
        <f>IF(AX487="","",IF(R487="Refreshment Beverage",ROUND(SUM(AX487*Rates!K$19),4),ROUND(SUM(AX487*(Rates!J$8/100)),4)))</f>
        <v/>
      </c>
      <c r="AZ487" s="67" t="str">
        <f t="shared" si="289"/>
        <v/>
      </c>
      <c r="BA487" s="22" t="str">
        <f t="shared" si="290"/>
        <v/>
      </c>
      <c r="BD487" s="171"/>
      <c r="BE487" s="171"/>
      <c r="BF487" s="171"/>
      <c r="BG487" s="171"/>
    </row>
    <row r="488" spans="11:59" ht="12.75" customHeight="1" x14ac:dyDescent="0.3">
      <c r="K488" s="42" t="str">
        <f t="shared" si="262"/>
        <v/>
      </c>
      <c r="L488" s="55" t="str">
        <f t="shared" si="263"/>
        <v/>
      </c>
      <c r="M488" s="43" t="str">
        <f t="shared" si="264"/>
        <v/>
      </c>
      <c r="N488" s="56" t="str" cm="1">
        <f t="array" ref="N488">IFERROR(IF(_xlfn.SINGLE(B:B)="","",IF(R488="Beer",SUM(LOOKUP(2,1/(Rates!$B$3:$B$5&lt;=W488)/(Rates!$C$3:$C$5&gt;=W488),Rates!$D$3:$D$5)*(X488/100)*W488),IF(R488="Refreshment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56" t="str">
        <f t="shared" si="265"/>
        <v/>
      </c>
      <c r="P488" s="53"/>
      <c r="Q488" s="14" t="str">
        <f t="shared" si="266"/>
        <v/>
      </c>
      <c r="R488" s="57" t="str">
        <f t="shared" si="267"/>
        <v/>
      </c>
      <c r="S488" s="58" t="str">
        <f>IF(B488="","",IF(R488="Refreshment Beverage",VLOOKUP(VALUE(Q488),Rates!G$15:L$19,2,0),VLOOKUP(VALUE(Q488),Rates!G$4:L$12,2,0)))</f>
        <v/>
      </c>
      <c r="T488" s="58" t="str">
        <f t="shared" si="268"/>
        <v/>
      </c>
      <c r="U488" s="58" t="str">
        <f t="shared" si="269"/>
        <v/>
      </c>
      <c r="V488" s="58" t="str">
        <f t="shared" si="270"/>
        <v/>
      </c>
      <c r="W488" s="58" t="str">
        <f t="shared" si="271"/>
        <v/>
      </c>
      <c r="X488" s="59" t="str">
        <f t="shared" si="272"/>
        <v/>
      </c>
      <c r="Y488" s="60" t="str">
        <f>IF(B:B="","",IF(R488="Refreshment Beverage",VLOOKUP(Q488,Rates!G$15:L$19,6,0)*W488,VLOOKUP(Q488,Rates!G$4:L$12,6,0)*W488))</f>
        <v/>
      </c>
      <c r="Z488" s="60" t="str">
        <f t="shared" si="273"/>
        <v/>
      </c>
      <c r="AA488" s="60" t="str">
        <f t="shared" si="261"/>
        <v/>
      </c>
      <c r="AB488" s="61" t="str" cm="1">
        <f t="array" ref="AB488">IF(_xlfn.SINGLE(B:B)="","",IF(R488="Refreshment Beverage","",IF(AND(R488="Beer",Q488=0),SUM(LOOKUP(2,1/(Rates!$B$15:$B$18&lt;=W488)/(Rates!$C$15:$C$18&gt;=W488),Rates!$D$15:$D$18)*W488),VLOOKUP(VALUE(_xlfn.SINGLE(Q:Q)),Rates!A:B,2,0)*W488)))</f>
        <v/>
      </c>
      <c r="AC488" s="61" t="str" cm="1">
        <f t="array" ref="AC488">IF(_xlfn.SINGLE(B:B)="","",IF(R488="Refreshment Beverage","",IF(AND(R488="Beer",Q488=0),SUM(LOOKUP(2,1/(Rates!$B$15:$B$18&lt;=W488)/(Rates!$C$15:$C$18&gt;=W488),Rates!$E$15:$E$18)*W488),VLOOKUP(VALUE(_xlfn.SINGLE(Q:Q)),Rates!A:C,3,0)*W488)))</f>
        <v/>
      </c>
      <c r="AD488" s="168">
        <f>IFERROR(IF(R488="Beer","",IF(OR(Q488=1,Q488=2,Q488=3,Q488=4),VLOOKUP(Q488,Rates!$A$31:$B$34,2,0)*W488,IF(V488=1,VLOOKUP(U488,'REB BEV MIN MKUP'!B:E,4,0),IF(V488&gt;1,VLOOKUP(VALUE(W488),'REB BEV MIN MKUP'!O:Q,3,0),0)))),0)</f>
        <v>0</v>
      </c>
      <c r="AE488" s="62" t="str">
        <f t="shared" si="274"/>
        <v/>
      </c>
      <c r="AF488" s="63" t="str">
        <f t="shared" si="275"/>
        <v/>
      </c>
      <c r="AG488" s="64" t="str">
        <f t="shared" si="276"/>
        <v/>
      </c>
      <c r="AH488" s="65" t="str">
        <f t="shared" si="277"/>
        <v/>
      </c>
      <c r="AI488" s="66" t="str">
        <f>IF(AE:AE="","",IF(R488="Refreshment Beverage",AK488*(Rates!J$19/100),ROUND(SUM(AH488*(Rates!$J$8/100)),4)))</f>
        <v/>
      </c>
      <c r="AJ488" s="67" t="str">
        <f t="shared" si="278"/>
        <v/>
      </c>
      <c r="AK488" s="22" t="str">
        <f t="shared" si="279"/>
        <v/>
      </c>
      <c r="AL488" s="62" t="str">
        <f t="shared" si="280"/>
        <v/>
      </c>
      <c r="AM488" s="63" t="str">
        <f>IF(AS488="","",IF(R488="Refreshment Beverage",ROUND(AS488*Rates!K$19,4),ROUND(AO488*(VLOOKUP(VALUE(Q488),Rates!G$4:L$12,3,0)),4)))</f>
        <v/>
      </c>
      <c r="AN488" s="68" t="str">
        <f>IF(AS488="","",IF(R488="Refreshment Beverage",AS488*(Rates!J$19/100),MAX(AM488,AB488)))</f>
        <v/>
      </c>
      <c r="AO488" s="69" t="str">
        <f t="shared" si="281"/>
        <v/>
      </c>
      <c r="AP488" s="69" t="str">
        <f t="shared" si="282"/>
        <v/>
      </c>
      <c r="AQ488" s="70" t="str">
        <f>IF(AS488="","",IF(R488="Refreshment Beverage",ROUND(SUM(VLOOKUP(Q:Q,Rates!G$15:L$19,3,0)*(AS488-Y488-Z488-AA488)),4),ROUND(SUM(Rates!$K$8*AS488),4)))</f>
        <v/>
      </c>
      <c r="AR488" s="66" t="str">
        <f t="shared" si="283"/>
        <v/>
      </c>
      <c r="AS488" s="22" t="str">
        <f t="shared" si="284"/>
        <v/>
      </c>
      <c r="AT488" s="62" t="str">
        <f t="shared" si="285"/>
        <v/>
      </c>
      <c r="AU488" s="63" t="str">
        <f>IF(AX488="","",IF(R488="Refreshment Beverage",ROUND((BA488-Y488-Z488-AA488)*VLOOKUP(VALUE(Q488),Rates!G$15:L$19,3,0),4),ROUND(AW488*(VLOOKUP(VALUE(Q488),Rates!G:L,3,0)),4)))</f>
        <v/>
      </c>
      <c r="AV488" s="68" t="str">
        <f t="shared" si="286"/>
        <v/>
      </c>
      <c r="AW488" s="69" t="str">
        <f t="shared" si="287"/>
        <v/>
      </c>
      <c r="AX488" s="65" t="str">
        <f t="shared" si="288"/>
        <v/>
      </c>
      <c r="AY488" s="70" t="str">
        <f>IF(AX488="","",IF(R488="Refreshment Beverage",ROUND(SUM(AX488*Rates!K$19),4),ROUND(SUM(AX488*(Rates!J$8/100)),4)))</f>
        <v/>
      </c>
      <c r="AZ488" s="67" t="str">
        <f t="shared" si="289"/>
        <v/>
      </c>
      <c r="BA488" s="22" t="str">
        <f t="shared" si="290"/>
        <v/>
      </c>
      <c r="BD488" s="171"/>
      <c r="BE488" s="171"/>
      <c r="BF488" s="171"/>
      <c r="BG488" s="171"/>
    </row>
    <row r="489" spans="11:59" ht="12.75" customHeight="1" x14ac:dyDescent="0.3">
      <c r="K489" s="42" t="str">
        <f t="shared" si="262"/>
        <v/>
      </c>
      <c r="L489" s="55" t="str">
        <f t="shared" si="263"/>
        <v/>
      </c>
      <c r="M489" s="43" t="str">
        <f t="shared" si="264"/>
        <v/>
      </c>
      <c r="N489" s="56" t="str" cm="1">
        <f t="array" ref="N489">IFERROR(IF(_xlfn.SINGLE(B:B)="","",IF(R489="Beer",SUM(LOOKUP(2,1/(Rates!$B$3:$B$5&lt;=W489)/(Rates!$C$3:$C$5&gt;=W489),Rates!$D$3:$D$5)*(X489/100)*W489),IF(R489="Refreshment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56" t="str">
        <f t="shared" si="265"/>
        <v/>
      </c>
      <c r="P489" s="53"/>
      <c r="Q489" s="14" t="str">
        <f t="shared" si="266"/>
        <v/>
      </c>
      <c r="R489" s="57" t="str">
        <f t="shared" si="267"/>
        <v/>
      </c>
      <c r="S489" s="58" t="str">
        <f>IF(B489="","",IF(R489="Refreshment Beverage",VLOOKUP(VALUE(Q489),Rates!G$15:L$19,2,0),VLOOKUP(VALUE(Q489),Rates!G$4:L$12,2,0)))</f>
        <v/>
      </c>
      <c r="T489" s="58" t="str">
        <f t="shared" si="268"/>
        <v/>
      </c>
      <c r="U489" s="58" t="str">
        <f t="shared" si="269"/>
        <v/>
      </c>
      <c r="V489" s="58" t="str">
        <f t="shared" si="270"/>
        <v/>
      </c>
      <c r="W489" s="58" t="str">
        <f t="shared" si="271"/>
        <v/>
      </c>
      <c r="X489" s="59" t="str">
        <f t="shared" si="272"/>
        <v/>
      </c>
      <c r="Y489" s="60" t="str">
        <f>IF(B:B="","",IF(R489="Refreshment Beverage",VLOOKUP(Q489,Rates!G$15:L$19,6,0)*W489,VLOOKUP(Q489,Rates!G$4:L$12,6,0)*W489))</f>
        <v/>
      </c>
      <c r="Z489" s="60" t="str">
        <f t="shared" si="273"/>
        <v/>
      </c>
      <c r="AA489" s="60" t="str">
        <f t="shared" si="261"/>
        <v/>
      </c>
      <c r="AB489" s="61" t="str" cm="1">
        <f t="array" ref="AB489">IF(_xlfn.SINGLE(B:B)="","",IF(R489="Refreshment Beverage","",IF(AND(R489="Beer",Q489=0),SUM(LOOKUP(2,1/(Rates!$B$15:$B$18&lt;=W489)/(Rates!$C$15:$C$18&gt;=W489),Rates!$D$15:$D$18)*W489),VLOOKUP(VALUE(_xlfn.SINGLE(Q:Q)),Rates!A:B,2,0)*W489)))</f>
        <v/>
      </c>
      <c r="AC489" s="61" t="str" cm="1">
        <f t="array" ref="AC489">IF(_xlfn.SINGLE(B:B)="","",IF(R489="Refreshment Beverage","",IF(AND(R489="Beer",Q489=0),SUM(LOOKUP(2,1/(Rates!$B$15:$B$18&lt;=W489)/(Rates!$C$15:$C$18&gt;=W489),Rates!$E$15:$E$18)*W489),VLOOKUP(VALUE(_xlfn.SINGLE(Q:Q)),Rates!A:C,3,0)*W489)))</f>
        <v/>
      </c>
      <c r="AD489" s="168">
        <f>IFERROR(IF(R489="Beer","",IF(OR(Q489=1,Q489=2,Q489=3,Q489=4),VLOOKUP(Q489,Rates!$A$31:$B$34,2,0)*W489,IF(V489=1,VLOOKUP(U489,'REB BEV MIN MKUP'!B:E,4,0),IF(V489&gt;1,VLOOKUP(VALUE(W489),'REB BEV MIN MKUP'!O:Q,3,0),0)))),0)</f>
        <v>0</v>
      </c>
      <c r="AE489" s="62" t="str">
        <f t="shared" si="274"/>
        <v/>
      </c>
      <c r="AF489" s="63" t="str">
        <f t="shared" si="275"/>
        <v/>
      </c>
      <c r="AG489" s="64" t="str">
        <f t="shared" si="276"/>
        <v/>
      </c>
      <c r="AH489" s="65" t="str">
        <f t="shared" si="277"/>
        <v/>
      </c>
      <c r="AI489" s="66" t="str">
        <f>IF(AE:AE="","",IF(R489="Refreshment Beverage",AK489*(Rates!J$19/100),ROUND(SUM(AH489*(Rates!$J$8/100)),4)))</f>
        <v/>
      </c>
      <c r="AJ489" s="67" t="str">
        <f t="shared" si="278"/>
        <v/>
      </c>
      <c r="AK489" s="22" t="str">
        <f t="shared" si="279"/>
        <v/>
      </c>
      <c r="AL489" s="62" t="str">
        <f t="shared" si="280"/>
        <v/>
      </c>
      <c r="AM489" s="63" t="str">
        <f>IF(AS489="","",IF(R489="Refreshment Beverage",ROUND(AS489*Rates!K$19,4),ROUND(AO489*(VLOOKUP(VALUE(Q489),Rates!G$4:L$12,3,0)),4)))</f>
        <v/>
      </c>
      <c r="AN489" s="68" t="str">
        <f>IF(AS489="","",IF(R489="Refreshment Beverage",AS489*(Rates!J$19/100),MAX(AM489,AB489)))</f>
        <v/>
      </c>
      <c r="AO489" s="69" t="str">
        <f t="shared" si="281"/>
        <v/>
      </c>
      <c r="AP489" s="69" t="str">
        <f t="shared" si="282"/>
        <v/>
      </c>
      <c r="AQ489" s="70" t="str">
        <f>IF(AS489="","",IF(R489="Refreshment Beverage",ROUND(SUM(VLOOKUP(Q:Q,Rates!G$15:L$19,3,0)*(AS489-Y489-Z489-AA489)),4),ROUND(SUM(Rates!$K$8*AS489),4)))</f>
        <v/>
      </c>
      <c r="AR489" s="66" t="str">
        <f t="shared" si="283"/>
        <v/>
      </c>
      <c r="AS489" s="22" t="str">
        <f t="shared" si="284"/>
        <v/>
      </c>
      <c r="AT489" s="62" t="str">
        <f t="shared" si="285"/>
        <v/>
      </c>
      <c r="AU489" s="63" t="str">
        <f>IF(AX489="","",IF(R489="Refreshment Beverage",ROUND((BA489-Y489-Z489-AA489)*VLOOKUP(VALUE(Q489),Rates!G$15:L$19,3,0),4),ROUND(AW489*(VLOOKUP(VALUE(Q489),Rates!G:L,3,0)),4)))</f>
        <v/>
      </c>
      <c r="AV489" s="68" t="str">
        <f t="shared" si="286"/>
        <v/>
      </c>
      <c r="AW489" s="69" t="str">
        <f t="shared" si="287"/>
        <v/>
      </c>
      <c r="AX489" s="65" t="str">
        <f t="shared" si="288"/>
        <v/>
      </c>
      <c r="AY489" s="70" t="str">
        <f>IF(AX489="","",IF(R489="Refreshment Beverage",ROUND(SUM(AX489*Rates!K$19),4),ROUND(SUM(AX489*(Rates!J$8/100)),4)))</f>
        <v/>
      </c>
      <c r="AZ489" s="67" t="str">
        <f t="shared" si="289"/>
        <v/>
      </c>
      <c r="BA489" s="22" t="str">
        <f t="shared" si="290"/>
        <v/>
      </c>
      <c r="BD489" s="171"/>
      <c r="BE489" s="171"/>
      <c r="BF489" s="171"/>
      <c r="BG489" s="171"/>
    </row>
    <row r="490" spans="11:59" ht="12.75" customHeight="1" x14ac:dyDescent="0.3">
      <c r="K490" s="42" t="str">
        <f t="shared" si="262"/>
        <v/>
      </c>
      <c r="L490" s="55" t="str">
        <f t="shared" si="263"/>
        <v/>
      </c>
      <c r="M490" s="43" t="str">
        <f t="shared" si="264"/>
        <v/>
      </c>
      <c r="N490" s="56" t="str" cm="1">
        <f t="array" ref="N490">IFERROR(IF(_xlfn.SINGLE(B:B)="","",IF(R490="Beer",SUM(LOOKUP(2,1/(Rates!$B$3:$B$5&lt;=W490)/(Rates!$C$3:$C$5&gt;=W490),Rates!$D$3:$D$5)*(X490/100)*W490),IF(R490="Refreshment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56" t="str">
        <f t="shared" si="265"/>
        <v/>
      </c>
      <c r="P490" s="53"/>
      <c r="Q490" s="14" t="str">
        <f t="shared" si="266"/>
        <v/>
      </c>
      <c r="R490" s="57" t="str">
        <f t="shared" si="267"/>
        <v/>
      </c>
      <c r="S490" s="58" t="str">
        <f>IF(B490="","",IF(R490="Refreshment Beverage",VLOOKUP(VALUE(Q490),Rates!G$15:L$19,2,0),VLOOKUP(VALUE(Q490),Rates!G$4:L$12,2,0)))</f>
        <v/>
      </c>
      <c r="T490" s="58" t="str">
        <f t="shared" si="268"/>
        <v/>
      </c>
      <c r="U490" s="58" t="str">
        <f t="shared" si="269"/>
        <v/>
      </c>
      <c r="V490" s="58" t="str">
        <f t="shared" si="270"/>
        <v/>
      </c>
      <c r="W490" s="58" t="str">
        <f t="shared" si="271"/>
        <v/>
      </c>
      <c r="X490" s="59" t="str">
        <f t="shared" si="272"/>
        <v/>
      </c>
      <c r="Y490" s="60" t="str">
        <f>IF(B:B="","",IF(R490="Refreshment Beverage",VLOOKUP(Q490,Rates!G$15:L$19,6,0)*W490,VLOOKUP(Q490,Rates!G$4:L$12,6,0)*W490))</f>
        <v/>
      </c>
      <c r="Z490" s="60" t="str">
        <f t="shared" si="273"/>
        <v/>
      </c>
      <c r="AA490" s="60" t="str">
        <f t="shared" si="261"/>
        <v/>
      </c>
      <c r="AB490" s="61" t="str" cm="1">
        <f t="array" ref="AB490">IF(_xlfn.SINGLE(B:B)="","",IF(R490="Refreshment Beverage","",IF(AND(R490="Beer",Q490=0),SUM(LOOKUP(2,1/(Rates!$B$15:$B$18&lt;=W490)/(Rates!$C$15:$C$18&gt;=W490),Rates!$D$15:$D$18)*W490),VLOOKUP(VALUE(_xlfn.SINGLE(Q:Q)),Rates!A:B,2,0)*W490)))</f>
        <v/>
      </c>
      <c r="AC490" s="61" t="str" cm="1">
        <f t="array" ref="AC490">IF(_xlfn.SINGLE(B:B)="","",IF(R490="Refreshment Beverage","",IF(AND(R490="Beer",Q490=0),SUM(LOOKUP(2,1/(Rates!$B$15:$B$18&lt;=W490)/(Rates!$C$15:$C$18&gt;=W490),Rates!$E$15:$E$18)*W490),VLOOKUP(VALUE(_xlfn.SINGLE(Q:Q)),Rates!A:C,3,0)*W490)))</f>
        <v/>
      </c>
      <c r="AD490" s="168">
        <f>IFERROR(IF(R490="Beer","",IF(OR(Q490=1,Q490=2,Q490=3,Q490=4),VLOOKUP(Q490,Rates!$A$31:$B$34,2,0)*W490,IF(V490=1,VLOOKUP(U490,'REB BEV MIN MKUP'!B:E,4,0),IF(V490&gt;1,VLOOKUP(VALUE(W490),'REB BEV MIN MKUP'!O:Q,3,0),0)))),0)</f>
        <v>0</v>
      </c>
      <c r="AE490" s="62" t="str">
        <f t="shared" si="274"/>
        <v/>
      </c>
      <c r="AF490" s="63" t="str">
        <f t="shared" si="275"/>
        <v/>
      </c>
      <c r="AG490" s="64" t="str">
        <f t="shared" si="276"/>
        <v/>
      </c>
      <c r="AH490" s="65" t="str">
        <f t="shared" si="277"/>
        <v/>
      </c>
      <c r="AI490" s="66" t="str">
        <f>IF(AE:AE="","",IF(R490="Refreshment Beverage",AK490*(Rates!J$19/100),ROUND(SUM(AH490*(Rates!$J$8/100)),4)))</f>
        <v/>
      </c>
      <c r="AJ490" s="67" t="str">
        <f t="shared" si="278"/>
        <v/>
      </c>
      <c r="AK490" s="22" t="str">
        <f t="shared" si="279"/>
        <v/>
      </c>
      <c r="AL490" s="62" t="str">
        <f t="shared" si="280"/>
        <v/>
      </c>
      <c r="AM490" s="63" t="str">
        <f>IF(AS490="","",IF(R490="Refreshment Beverage",ROUND(AS490*Rates!K$19,4),ROUND(AO490*(VLOOKUP(VALUE(Q490),Rates!G$4:L$12,3,0)),4)))</f>
        <v/>
      </c>
      <c r="AN490" s="68" t="str">
        <f>IF(AS490="","",IF(R490="Refreshment Beverage",AS490*(Rates!J$19/100),MAX(AM490,AB490)))</f>
        <v/>
      </c>
      <c r="AO490" s="69" t="str">
        <f t="shared" si="281"/>
        <v/>
      </c>
      <c r="AP490" s="69" t="str">
        <f t="shared" si="282"/>
        <v/>
      </c>
      <c r="AQ490" s="70" t="str">
        <f>IF(AS490="","",IF(R490="Refreshment Beverage",ROUND(SUM(VLOOKUP(Q:Q,Rates!G$15:L$19,3,0)*(AS490-Y490-Z490-AA490)),4),ROUND(SUM(Rates!$K$8*AS490),4)))</f>
        <v/>
      </c>
      <c r="AR490" s="66" t="str">
        <f t="shared" si="283"/>
        <v/>
      </c>
      <c r="AS490" s="22" t="str">
        <f t="shared" si="284"/>
        <v/>
      </c>
      <c r="AT490" s="62" t="str">
        <f t="shared" si="285"/>
        <v/>
      </c>
      <c r="AU490" s="63" t="str">
        <f>IF(AX490="","",IF(R490="Refreshment Beverage",ROUND((BA490-Y490-Z490-AA490)*VLOOKUP(VALUE(Q490),Rates!G$15:L$19,3,0),4),ROUND(AW490*(VLOOKUP(VALUE(Q490),Rates!G:L,3,0)),4)))</f>
        <v/>
      </c>
      <c r="AV490" s="68" t="str">
        <f t="shared" si="286"/>
        <v/>
      </c>
      <c r="AW490" s="69" t="str">
        <f t="shared" si="287"/>
        <v/>
      </c>
      <c r="AX490" s="65" t="str">
        <f t="shared" si="288"/>
        <v/>
      </c>
      <c r="AY490" s="70" t="str">
        <f>IF(AX490="","",IF(R490="Refreshment Beverage",ROUND(SUM(AX490*Rates!K$19),4),ROUND(SUM(AX490*(Rates!J$8/100)),4)))</f>
        <v/>
      </c>
      <c r="AZ490" s="67" t="str">
        <f t="shared" si="289"/>
        <v/>
      </c>
      <c r="BA490" s="22" t="str">
        <f t="shared" si="290"/>
        <v/>
      </c>
      <c r="BD490" s="171"/>
      <c r="BE490" s="171"/>
      <c r="BF490" s="171"/>
      <c r="BG490" s="171"/>
    </row>
    <row r="491" spans="11:59" ht="12.75" customHeight="1" x14ac:dyDescent="0.3">
      <c r="K491" s="42" t="str">
        <f t="shared" si="262"/>
        <v/>
      </c>
      <c r="L491" s="55" t="str">
        <f t="shared" si="263"/>
        <v/>
      </c>
      <c r="M491" s="43" t="str">
        <f t="shared" si="264"/>
        <v/>
      </c>
      <c r="N491" s="56" t="str" cm="1">
        <f t="array" ref="N491">IFERROR(IF(_xlfn.SINGLE(B:B)="","",IF(R491="Beer",SUM(LOOKUP(2,1/(Rates!$B$3:$B$5&lt;=W491)/(Rates!$C$3:$C$5&gt;=W491),Rates!$D$3:$D$5)*(X491/100)*W491),IF(R491="Refreshment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56" t="str">
        <f t="shared" si="265"/>
        <v/>
      </c>
      <c r="P491" s="53"/>
      <c r="Q491" s="14" t="str">
        <f t="shared" si="266"/>
        <v/>
      </c>
      <c r="R491" s="57" t="str">
        <f t="shared" si="267"/>
        <v/>
      </c>
      <c r="S491" s="58" t="str">
        <f>IF(B491="","",IF(R491="Refreshment Beverage",VLOOKUP(VALUE(Q491),Rates!G$15:L$19,2,0),VLOOKUP(VALUE(Q491),Rates!G$4:L$12,2,0)))</f>
        <v/>
      </c>
      <c r="T491" s="58" t="str">
        <f t="shared" si="268"/>
        <v/>
      </c>
      <c r="U491" s="58" t="str">
        <f t="shared" si="269"/>
        <v/>
      </c>
      <c r="V491" s="58" t="str">
        <f t="shared" si="270"/>
        <v/>
      </c>
      <c r="W491" s="58" t="str">
        <f t="shared" si="271"/>
        <v/>
      </c>
      <c r="X491" s="59" t="str">
        <f t="shared" si="272"/>
        <v/>
      </c>
      <c r="Y491" s="60" t="str">
        <f>IF(B:B="","",IF(R491="Refreshment Beverage",VLOOKUP(Q491,Rates!G$15:L$19,6,0)*W491,VLOOKUP(Q491,Rates!G$4:L$12,6,0)*W491))</f>
        <v/>
      </c>
      <c r="Z491" s="60" t="str">
        <f t="shared" si="273"/>
        <v/>
      </c>
      <c r="AA491" s="60" t="str">
        <f t="shared" si="261"/>
        <v/>
      </c>
      <c r="AB491" s="61" t="str" cm="1">
        <f t="array" ref="AB491">IF(_xlfn.SINGLE(B:B)="","",IF(R491="Refreshment Beverage","",IF(AND(R491="Beer",Q491=0),SUM(LOOKUP(2,1/(Rates!$B$15:$B$18&lt;=W491)/(Rates!$C$15:$C$18&gt;=W491),Rates!$D$15:$D$18)*W491),VLOOKUP(VALUE(_xlfn.SINGLE(Q:Q)),Rates!A:B,2,0)*W491)))</f>
        <v/>
      </c>
      <c r="AC491" s="61" t="str" cm="1">
        <f t="array" ref="AC491">IF(_xlfn.SINGLE(B:B)="","",IF(R491="Refreshment Beverage","",IF(AND(R491="Beer",Q491=0),SUM(LOOKUP(2,1/(Rates!$B$15:$B$18&lt;=W491)/(Rates!$C$15:$C$18&gt;=W491),Rates!$E$15:$E$18)*W491),VLOOKUP(VALUE(_xlfn.SINGLE(Q:Q)),Rates!A:C,3,0)*W491)))</f>
        <v/>
      </c>
      <c r="AD491" s="168">
        <f>IFERROR(IF(R491="Beer","",IF(OR(Q491=1,Q491=2,Q491=3,Q491=4),VLOOKUP(Q491,Rates!$A$31:$B$34,2,0)*W491,IF(V491=1,VLOOKUP(U491,'REB BEV MIN MKUP'!B:E,4,0),IF(V491&gt;1,VLOOKUP(VALUE(W491),'REB BEV MIN MKUP'!O:Q,3,0),0)))),0)</f>
        <v>0</v>
      </c>
      <c r="AE491" s="62" t="str">
        <f t="shared" si="274"/>
        <v/>
      </c>
      <c r="AF491" s="63" t="str">
        <f t="shared" si="275"/>
        <v/>
      </c>
      <c r="AG491" s="64" t="str">
        <f t="shared" si="276"/>
        <v/>
      </c>
      <c r="AH491" s="65" t="str">
        <f t="shared" si="277"/>
        <v/>
      </c>
      <c r="AI491" s="66" t="str">
        <f>IF(AE:AE="","",IF(R491="Refreshment Beverage",AK491*(Rates!J$19/100),ROUND(SUM(AH491*(Rates!$J$8/100)),4)))</f>
        <v/>
      </c>
      <c r="AJ491" s="67" t="str">
        <f t="shared" si="278"/>
        <v/>
      </c>
      <c r="AK491" s="22" t="str">
        <f t="shared" si="279"/>
        <v/>
      </c>
      <c r="AL491" s="62" t="str">
        <f t="shared" si="280"/>
        <v/>
      </c>
      <c r="AM491" s="63" t="str">
        <f>IF(AS491="","",IF(R491="Refreshment Beverage",ROUND(AS491*Rates!K$19,4),ROUND(AO491*(VLOOKUP(VALUE(Q491),Rates!G$4:L$12,3,0)),4)))</f>
        <v/>
      </c>
      <c r="AN491" s="68" t="str">
        <f>IF(AS491="","",IF(R491="Refreshment Beverage",AS491*(Rates!J$19/100),MAX(AM491,AB491)))</f>
        <v/>
      </c>
      <c r="AO491" s="69" t="str">
        <f t="shared" si="281"/>
        <v/>
      </c>
      <c r="AP491" s="69" t="str">
        <f t="shared" si="282"/>
        <v/>
      </c>
      <c r="AQ491" s="70" t="str">
        <f>IF(AS491="","",IF(R491="Refreshment Beverage",ROUND(SUM(VLOOKUP(Q:Q,Rates!G$15:L$19,3,0)*(AS491-Y491-Z491-AA491)),4),ROUND(SUM(Rates!$K$8*AS491),4)))</f>
        <v/>
      </c>
      <c r="AR491" s="66" t="str">
        <f t="shared" si="283"/>
        <v/>
      </c>
      <c r="AS491" s="22" t="str">
        <f t="shared" si="284"/>
        <v/>
      </c>
      <c r="AT491" s="62" t="str">
        <f t="shared" si="285"/>
        <v/>
      </c>
      <c r="AU491" s="63" t="str">
        <f>IF(AX491="","",IF(R491="Refreshment Beverage",ROUND((BA491-Y491-Z491-AA491)*VLOOKUP(VALUE(Q491),Rates!G$15:L$19,3,0),4),ROUND(AW491*(VLOOKUP(VALUE(Q491),Rates!G:L,3,0)),4)))</f>
        <v/>
      </c>
      <c r="AV491" s="68" t="str">
        <f t="shared" si="286"/>
        <v/>
      </c>
      <c r="AW491" s="69" t="str">
        <f t="shared" si="287"/>
        <v/>
      </c>
      <c r="AX491" s="65" t="str">
        <f t="shared" si="288"/>
        <v/>
      </c>
      <c r="AY491" s="70" t="str">
        <f>IF(AX491="","",IF(R491="Refreshment Beverage",ROUND(SUM(AX491*Rates!K$19),4),ROUND(SUM(AX491*(Rates!J$8/100)),4)))</f>
        <v/>
      </c>
      <c r="AZ491" s="67" t="str">
        <f t="shared" si="289"/>
        <v/>
      </c>
      <c r="BA491" s="22" t="str">
        <f t="shared" si="290"/>
        <v/>
      </c>
      <c r="BD491" s="171"/>
      <c r="BE491" s="171"/>
      <c r="BF491" s="171"/>
      <c r="BG491" s="171"/>
    </row>
    <row r="492" spans="11:59" ht="12.75" customHeight="1" x14ac:dyDescent="0.3">
      <c r="K492" s="42" t="str">
        <f t="shared" si="262"/>
        <v/>
      </c>
      <c r="L492" s="55" t="str">
        <f t="shared" si="263"/>
        <v/>
      </c>
      <c r="M492" s="43" t="str">
        <f t="shared" si="264"/>
        <v/>
      </c>
      <c r="N492" s="56" t="str" cm="1">
        <f t="array" ref="N492">IFERROR(IF(_xlfn.SINGLE(B:B)="","",IF(R492="Beer",SUM(LOOKUP(2,1/(Rates!$B$3:$B$5&lt;=W492)/(Rates!$C$3:$C$5&gt;=W492),Rates!$D$3:$D$5)*(X492/100)*W492),IF(R492="Refreshment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56" t="str">
        <f t="shared" si="265"/>
        <v/>
      </c>
      <c r="P492" s="53"/>
      <c r="Q492" s="14" t="str">
        <f t="shared" si="266"/>
        <v/>
      </c>
      <c r="R492" s="57" t="str">
        <f t="shared" si="267"/>
        <v/>
      </c>
      <c r="S492" s="58" t="str">
        <f>IF(B492="","",IF(R492="Refreshment Beverage",VLOOKUP(VALUE(Q492),Rates!G$15:L$19,2,0),VLOOKUP(VALUE(Q492),Rates!G$4:L$12,2,0)))</f>
        <v/>
      </c>
      <c r="T492" s="58" t="str">
        <f t="shared" si="268"/>
        <v/>
      </c>
      <c r="U492" s="58" t="str">
        <f t="shared" si="269"/>
        <v/>
      </c>
      <c r="V492" s="58" t="str">
        <f t="shared" si="270"/>
        <v/>
      </c>
      <c r="W492" s="58" t="str">
        <f t="shared" si="271"/>
        <v/>
      </c>
      <c r="X492" s="59" t="str">
        <f t="shared" si="272"/>
        <v/>
      </c>
      <c r="Y492" s="60" t="str">
        <f>IF(B:B="","",IF(R492="Refreshment Beverage",VLOOKUP(Q492,Rates!G$15:L$19,6,0)*W492,VLOOKUP(Q492,Rates!G$4:L$12,6,0)*W492))</f>
        <v/>
      </c>
      <c r="Z492" s="60" t="str">
        <f t="shared" si="273"/>
        <v/>
      </c>
      <c r="AA492" s="60" t="str">
        <f t="shared" si="261"/>
        <v/>
      </c>
      <c r="AB492" s="61" t="str" cm="1">
        <f t="array" ref="AB492">IF(_xlfn.SINGLE(B:B)="","",IF(R492="Refreshment Beverage","",IF(AND(R492="Beer",Q492=0),SUM(LOOKUP(2,1/(Rates!$B$15:$B$18&lt;=W492)/(Rates!$C$15:$C$18&gt;=W492),Rates!$D$15:$D$18)*W492),VLOOKUP(VALUE(_xlfn.SINGLE(Q:Q)),Rates!A:B,2,0)*W492)))</f>
        <v/>
      </c>
      <c r="AC492" s="61" t="str" cm="1">
        <f t="array" ref="AC492">IF(_xlfn.SINGLE(B:B)="","",IF(R492="Refreshment Beverage","",IF(AND(R492="Beer",Q492=0),SUM(LOOKUP(2,1/(Rates!$B$15:$B$18&lt;=W492)/(Rates!$C$15:$C$18&gt;=W492),Rates!$E$15:$E$18)*W492),VLOOKUP(VALUE(_xlfn.SINGLE(Q:Q)),Rates!A:C,3,0)*W492)))</f>
        <v/>
      </c>
      <c r="AD492" s="168">
        <f>IFERROR(IF(R492="Beer","",IF(OR(Q492=1,Q492=2,Q492=3,Q492=4),VLOOKUP(Q492,Rates!$A$31:$B$34,2,0)*W492,IF(V492=1,VLOOKUP(U492,'REB BEV MIN MKUP'!B:E,4,0),IF(V492&gt;1,VLOOKUP(VALUE(W492),'REB BEV MIN MKUP'!O:Q,3,0),0)))),0)</f>
        <v>0</v>
      </c>
      <c r="AE492" s="62" t="str">
        <f t="shared" si="274"/>
        <v/>
      </c>
      <c r="AF492" s="63" t="str">
        <f t="shared" si="275"/>
        <v/>
      </c>
      <c r="AG492" s="64" t="str">
        <f t="shared" si="276"/>
        <v/>
      </c>
      <c r="AH492" s="65" t="str">
        <f t="shared" si="277"/>
        <v/>
      </c>
      <c r="AI492" s="66" t="str">
        <f>IF(AE:AE="","",IF(R492="Refreshment Beverage",AK492*(Rates!J$19/100),ROUND(SUM(AH492*(Rates!$J$8/100)),4)))</f>
        <v/>
      </c>
      <c r="AJ492" s="67" t="str">
        <f t="shared" si="278"/>
        <v/>
      </c>
      <c r="AK492" s="22" t="str">
        <f t="shared" si="279"/>
        <v/>
      </c>
      <c r="AL492" s="62" t="str">
        <f t="shared" si="280"/>
        <v/>
      </c>
      <c r="AM492" s="63" t="str">
        <f>IF(AS492="","",IF(R492="Refreshment Beverage",ROUND(AS492*Rates!K$19,4),ROUND(AO492*(VLOOKUP(VALUE(Q492),Rates!G$4:L$12,3,0)),4)))</f>
        <v/>
      </c>
      <c r="AN492" s="68" t="str">
        <f>IF(AS492="","",IF(R492="Refreshment Beverage",AS492*(Rates!J$19/100),MAX(AM492,AB492)))</f>
        <v/>
      </c>
      <c r="AO492" s="69" t="str">
        <f t="shared" si="281"/>
        <v/>
      </c>
      <c r="AP492" s="69" t="str">
        <f t="shared" si="282"/>
        <v/>
      </c>
      <c r="AQ492" s="70" t="str">
        <f>IF(AS492="","",IF(R492="Refreshment Beverage",ROUND(SUM(VLOOKUP(Q:Q,Rates!G$15:L$19,3,0)*(AS492-Y492-Z492-AA492)),4),ROUND(SUM(Rates!$K$8*AS492),4)))</f>
        <v/>
      </c>
      <c r="AR492" s="66" t="str">
        <f t="shared" si="283"/>
        <v/>
      </c>
      <c r="AS492" s="22" t="str">
        <f t="shared" si="284"/>
        <v/>
      </c>
      <c r="AT492" s="62" t="str">
        <f t="shared" si="285"/>
        <v/>
      </c>
      <c r="AU492" s="63" t="str">
        <f>IF(AX492="","",IF(R492="Refreshment Beverage",ROUND((BA492-Y492-Z492-AA492)*VLOOKUP(VALUE(Q492),Rates!G$15:L$19,3,0),4),ROUND(AW492*(VLOOKUP(VALUE(Q492),Rates!G:L,3,0)),4)))</f>
        <v/>
      </c>
      <c r="AV492" s="68" t="str">
        <f t="shared" si="286"/>
        <v/>
      </c>
      <c r="AW492" s="69" t="str">
        <f t="shared" si="287"/>
        <v/>
      </c>
      <c r="AX492" s="65" t="str">
        <f t="shared" si="288"/>
        <v/>
      </c>
      <c r="AY492" s="70" t="str">
        <f>IF(AX492="","",IF(R492="Refreshment Beverage",ROUND(SUM(AX492*Rates!K$19),4),ROUND(SUM(AX492*(Rates!J$8/100)),4)))</f>
        <v/>
      </c>
      <c r="AZ492" s="67" t="str">
        <f t="shared" si="289"/>
        <v/>
      </c>
      <c r="BA492" s="22" t="str">
        <f t="shared" si="290"/>
        <v/>
      </c>
      <c r="BD492" s="171"/>
      <c r="BE492" s="171"/>
      <c r="BF492" s="171"/>
      <c r="BG492" s="171"/>
    </row>
    <row r="493" spans="11:59" ht="12.75" customHeight="1" x14ac:dyDescent="0.3">
      <c r="K493" s="42" t="str">
        <f t="shared" si="262"/>
        <v/>
      </c>
      <c r="L493" s="55" t="str">
        <f t="shared" si="263"/>
        <v/>
      </c>
      <c r="M493" s="43" t="str">
        <f t="shared" si="264"/>
        <v/>
      </c>
      <c r="N493" s="56" t="str" cm="1">
        <f t="array" ref="N493">IFERROR(IF(_xlfn.SINGLE(B:B)="","",IF(R493="Beer",SUM(LOOKUP(2,1/(Rates!$B$3:$B$5&lt;=W493)/(Rates!$C$3:$C$5&gt;=W493),Rates!$D$3:$D$5)*(X493/100)*W493),IF(R493="Refreshment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56" t="str">
        <f t="shared" si="265"/>
        <v/>
      </c>
      <c r="P493" s="53"/>
      <c r="Q493" s="14" t="str">
        <f t="shared" si="266"/>
        <v/>
      </c>
      <c r="R493" s="57" t="str">
        <f t="shared" si="267"/>
        <v/>
      </c>
      <c r="S493" s="58" t="str">
        <f>IF(B493="","",IF(R493="Refreshment Beverage",VLOOKUP(VALUE(Q493),Rates!G$15:L$19,2,0),VLOOKUP(VALUE(Q493),Rates!G$4:L$12,2,0)))</f>
        <v/>
      </c>
      <c r="T493" s="58" t="str">
        <f t="shared" si="268"/>
        <v/>
      </c>
      <c r="U493" s="58" t="str">
        <f t="shared" si="269"/>
        <v/>
      </c>
      <c r="V493" s="58" t="str">
        <f t="shared" si="270"/>
        <v/>
      </c>
      <c r="W493" s="58" t="str">
        <f t="shared" si="271"/>
        <v/>
      </c>
      <c r="X493" s="59" t="str">
        <f t="shared" si="272"/>
        <v/>
      </c>
      <c r="Y493" s="60" t="str">
        <f>IF(B:B="","",IF(R493="Refreshment Beverage",VLOOKUP(Q493,Rates!G$15:L$19,6,0)*W493,VLOOKUP(Q493,Rates!G$4:L$12,6,0)*W493))</f>
        <v/>
      </c>
      <c r="Z493" s="60" t="str">
        <f t="shared" si="273"/>
        <v/>
      </c>
      <c r="AA493" s="60" t="str">
        <f t="shared" si="261"/>
        <v/>
      </c>
      <c r="AB493" s="61" t="str" cm="1">
        <f t="array" ref="AB493">IF(_xlfn.SINGLE(B:B)="","",IF(R493="Refreshment Beverage","",IF(AND(R493="Beer",Q493=0),SUM(LOOKUP(2,1/(Rates!$B$15:$B$18&lt;=W493)/(Rates!$C$15:$C$18&gt;=W493),Rates!$D$15:$D$18)*W493),VLOOKUP(VALUE(_xlfn.SINGLE(Q:Q)),Rates!A:B,2,0)*W493)))</f>
        <v/>
      </c>
      <c r="AC493" s="61" t="str" cm="1">
        <f t="array" ref="AC493">IF(_xlfn.SINGLE(B:B)="","",IF(R493="Refreshment Beverage","",IF(AND(R493="Beer",Q493=0),SUM(LOOKUP(2,1/(Rates!$B$15:$B$18&lt;=W493)/(Rates!$C$15:$C$18&gt;=W493),Rates!$E$15:$E$18)*W493),VLOOKUP(VALUE(_xlfn.SINGLE(Q:Q)),Rates!A:C,3,0)*W493)))</f>
        <v/>
      </c>
      <c r="AD493" s="168">
        <f>IFERROR(IF(R493="Beer","",IF(OR(Q493=1,Q493=2,Q493=3,Q493=4),VLOOKUP(Q493,Rates!$A$31:$B$34,2,0)*W493,IF(V493=1,VLOOKUP(U493,'REB BEV MIN MKUP'!B:E,4,0),IF(V493&gt;1,VLOOKUP(VALUE(W493),'REB BEV MIN MKUP'!O:Q,3,0),0)))),0)</f>
        <v>0</v>
      </c>
      <c r="AE493" s="62" t="str">
        <f t="shared" si="274"/>
        <v/>
      </c>
      <c r="AF493" s="63" t="str">
        <f t="shared" si="275"/>
        <v/>
      </c>
      <c r="AG493" s="64" t="str">
        <f t="shared" si="276"/>
        <v/>
      </c>
      <c r="AH493" s="65" t="str">
        <f t="shared" si="277"/>
        <v/>
      </c>
      <c r="AI493" s="66" t="str">
        <f>IF(AE:AE="","",IF(R493="Refreshment Beverage",AK493*(Rates!J$19/100),ROUND(SUM(AH493*(Rates!$J$8/100)),4)))</f>
        <v/>
      </c>
      <c r="AJ493" s="67" t="str">
        <f t="shared" si="278"/>
        <v/>
      </c>
      <c r="AK493" s="22" t="str">
        <f t="shared" si="279"/>
        <v/>
      </c>
      <c r="AL493" s="62" t="str">
        <f t="shared" si="280"/>
        <v/>
      </c>
      <c r="AM493" s="63" t="str">
        <f>IF(AS493="","",IF(R493="Refreshment Beverage",ROUND(AS493*Rates!K$19,4),ROUND(AO493*(VLOOKUP(VALUE(Q493),Rates!G$4:L$12,3,0)),4)))</f>
        <v/>
      </c>
      <c r="AN493" s="68" t="str">
        <f>IF(AS493="","",IF(R493="Refreshment Beverage",AS493*(Rates!J$19/100),MAX(AM493,AB493)))</f>
        <v/>
      </c>
      <c r="AO493" s="69" t="str">
        <f t="shared" si="281"/>
        <v/>
      </c>
      <c r="AP493" s="69" t="str">
        <f t="shared" si="282"/>
        <v/>
      </c>
      <c r="AQ493" s="70" t="str">
        <f>IF(AS493="","",IF(R493="Refreshment Beverage",ROUND(SUM(VLOOKUP(Q:Q,Rates!G$15:L$19,3,0)*(AS493-Y493-Z493-AA493)),4),ROUND(SUM(Rates!$K$8*AS493),4)))</f>
        <v/>
      </c>
      <c r="AR493" s="66" t="str">
        <f t="shared" si="283"/>
        <v/>
      </c>
      <c r="AS493" s="22" t="str">
        <f t="shared" si="284"/>
        <v/>
      </c>
      <c r="AT493" s="62" t="str">
        <f t="shared" si="285"/>
        <v/>
      </c>
      <c r="AU493" s="63" t="str">
        <f>IF(AX493="","",IF(R493="Refreshment Beverage",ROUND((BA493-Y493-Z493-AA493)*VLOOKUP(VALUE(Q493),Rates!G$15:L$19,3,0),4),ROUND(AW493*(VLOOKUP(VALUE(Q493),Rates!G:L,3,0)),4)))</f>
        <v/>
      </c>
      <c r="AV493" s="68" t="str">
        <f t="shared" si="286"/>
        <v/>
      </c>
      <c r="AW493" s="69" t="str">
        <f t="shared" si="287"/>
        <v/>
      </c>
      <c r="AX493" s="65" t="str">
        <f t="shared" si="288"/>
        <v/>
      </c>
      <c r="AY493" s="70" t="str">
        <f>IF(AX493="","",IF(R493="Refreshment Beverage",ROUND(SUM(AX493*Rates!K$19),4),ROUND(SUM(AX493*(Rates!J$8/100)),4)))</f>
        <v/>
      </c>
      <c r="AZ493" s="67" t="str">
        <f t="shared" si="289"/>
        <v/>
      </c>
      <c r="BA493" s="22" t="str">
        <f t="shared" si="290"/>
        <v/>
      </c>
      <c r="BD493" s="171"/>
      <c r="BE493" s="171"/>
      <c r="BF493" s="171"/>
      <c r="BG493" s="171"/>
    </row>
    <row r="494" spans="11:59" ht="12.75" customHeight="1" x14ac:dyDescent="0.3">
      <c r="K494" s="42" t="str">
        <f t="shared" si="262"/>
        <v/>
      </c>
      <c r="L494" s="55" t="str">
        <f t="shared" si="263"/>
        <v/>
      </c>
      <c r="M494" s="43" t="str">
        <f t="shared" si="264"/>
        <v/>
      </c>
      <c r="N494" s="56" t="str" cm="1">
        <f t="array" ref="N494">IFERROR(IF(_xlfn.SINGLE(B:B)="","",IF(R494="Beer",SUM(LOOKUP(2,1/(Rates!$B$3:$B$5&lt;=W494)/(Rates!$C$3:$C$5&gt;=W494),Rates!$D$3:$D$5)*(X494/100)*W494),IF(R494="Refreshment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56" t="str">
        <f t="shared" si="265"/>
        <v/>
      </c>
      <c r="P494" s="53"/>
      <c r="Q494" s="14" t="str">
        <f t="shared" si="266"/>
        <v/>
      </c>
      <c r="R494" s="57" t="str">
        <f t="shared" si="267"/>
        <v/>
      </c>
      <c r="S494" s="58" t="str">
        <f>IF(B494="","",IF(R494="Refreshment Beverage",VLOOKUP(VALUE(Q494),Rates!G$15:L$19,2,0),VLOOKUP(VALUE(Q494),Rates!G$4:L$12,2,0)))</f>
        <v/>
      </c>
      <c r="T494" s="58" t="str">
        <f t="shared" si="268"/>
        <v/>
      </c>
      <c r="U494" s="58" t="str">
        <f t="shared" si="269"/>
        <v/>
      </c>
      <c r="V494" s="58" t="str">
        <f t="shared" si="270"/>
        <v/>
      </c>
      <c r="W494" s="58" t="str">
        <f t="shared" si="271"/>
        <v/>
      </c>
      <c r="X494" s="59" t="str">
        <f t="shared" si="272"/>
        <v/>
      </c>
      <c r="Y494" s="60" t="str">
        <f>IF(B:B="","",IF(R494="Refreshment Beverage",VLOOKUP(Q494,Rates!G$15:L$19,6,0)*W494,VLOOKUP(Q494,Rates!G$4:L$12,6,0)*W494))</f>
        <v/>
      </c>
      <c r="Z494" s="60" t="str">
        <f t="shared" si="273"/>
        <v/>
      </c>
      <c r="AA494" s="60" t="str">
        <f t="shared" si="261"/>
        <v/>
      </c>
      <c r="AB494" s="61" t="str" cm="1">
        <f t="array" ref="AB494">IF(_xlfn.SINGLE(B:B)="","",IF(R494="Refreshment Beverage","",IF(AND(R494="Beer",Q494=0),SUM(LOOKUP(2,1/(Rates!$B$15:$B$18&lt;=W494)/(Rates!$C$15:$C$18&gt;=W494),Rates!$D$15:$D$18)*W494),VLOOKUP(VALUE(_xlfn.SINGLE(Q:Q)),Rates!A:B,2,0)*W494)))</f>
        <v/>
      </c>
      <c r="AC494" s="61" t="str" cm="1">
        <f t="array" ref="AC494">IF(_xlfn.SINGLE(B:B)="","",IF(R494="Refreshment Beverage","",IF(AND(R494="Beer",Q494=0),SUM(LOOKUP(2,1/(Rates!$B$15:$B$18&lt;=W494)/(Rates!$C$15:$C$18&gt;=W494),Rates!$E$15:$E$18)*W494),VLOOKUP(VALUE(_xlfn.SINGLE(Q:Q)),Rates!A:C,3,0)*W494)))</f>
        <v/>
      </c>
      <c r="AD494" s="168">
        <f>IFERROR(IF(R494="Beer","",IF(OR(Q494=1,Q494=2,Q494=3,Q494=4),VLOOKUP(Q494,Rates!$A$31:$B$34,2,0)*W494,IF(V494=1,VLOOKUP(U494,'REB BEV MIN MKUP'!B:E,4,0),IF(V494&gt;1,VLOOKUP(VALUE(W494),'REB BEV MIN MKUP'!O:Q,3,0),0)))),0)</f>
        <v>0</v>
      </c>
      <c r="AE494" s="62" t="str">
        <f t="shared" si="274"/>
        <v/>
      </c>
      <c r="AF494" s="63" t="str">
        <f t="shared" si="275"/>
        <v/>
      </c>
      <c r="AG494" s="64" t="str">
        <f t="shared" si="276"/>
        <v/>
      </c>
      <c r="AH494" s="65" t="str">
        <f t="shared" si="277"/>
        <v/>
      </c>
      <c r="AI494" s="66" t="str">
        <f>IF(AE:AE="","",IF(R494="Refreshment Beverage",AK494*(Rates!J$19/100),ROUND(SUM(AH494*(Rates!$J$8/100)),4)))</f>
        <v/>
      </c>
      <c r="AJ494" s="67" t="str">
        <f t="shared" si="278"/>
        <v/>
      </c>
      <c r="AK494" s="22" t="str">
        <f t="shared" si="279"/>
        <v/>
      </c>
      <c r="AL494" s="62" t="str">
        <f t="shared" si="280"/>
        <v/>
      </c>
      <c r="AM494" s="63" t="str">
        <f>IF(AS494="","",IF(R494="Refreshment Beverage",ROUND(AS494*Rates!K$19,4),ROUND(AO494*(VLOOKUP(VALUE(Q494),Rates!G$4:L$12,3,0)),4)))</f>
        <v/>
      </c>
      <c r="AN494" s="68" t="str">
        <f>IF(AS494="","",IF(R494="Refreshment Beverage",AS494*(Rates!J$19/100),MAX(AM494,AB494)))</f>
        <v/>
      </c>
      <c r="AO494" s="69" t="str">
        <f t="shared" si="281"/>
        <v/>
      </c>
      <c r="AP494" s="69" t="str">
        <f t="shared" si="282"/>
        <v/>
      </c>
      <c r="AQ494" s="70" t="str">
        <f>IF(AS494="","",IF(R494="Refreshment Beverage",ROUND(SUM(VLOOKUP(Q:Q,Rates!G$15:L$19,3,0)*(AS494-Y494-Z494-AA494)),4),ROUND(SUM(Rates!$K$8*AS494),4)))</f>
        <v/>
      </c>
      <c r="AR494" s="66" t="str">
        <f t="shared" si="283"/>
        <v/>
      </c>
      <c r="AS494" s="22" t="str">
        <f t="shared" si="284"/>
        <v/>
      </c>
      <c r="AT494" s="62" t="str">
        <f t="shared" si="285"/>
        <v/>
      </c>
      <c r="AU494" s="63" t="str">
        <f>IF(AX494="","",IF(R494="Refreshment Beverage",ROUND((BA494-Y494-Z494-AA494)*VLOOKUP(VALUE(Q494),Rates!G$15:L$19,3,0),4),ROUND(AW494*(VLOOKUP(VALUE(Q494),Rates!G:L,3,0)),4)))</f>
        <v/>
      </c>
      <c r="AV494" s="68" t="str">
        <f t="shared" si="286"/>
        <v/>
      </c>
      <c r="AW494" s="69" t="str">
        <f t="shared" si="287"/>
        <v/>
      </c>
      <c r="AX494" s="65" t="str">
        <f t="shared" si="288"/>
        <v/>
      </c>
      <c r="AY494" s="70" t="str">
        <f>IF(AX494="","",IF(R494="Refreshment Beverage",ROUND(SUM(AX494*Rates!K$19),4),ROUND(SUM(AX494*(Rates!J$8/100)),4)))</f>
        <v/>
      </c>
      <c r="AZ494" s="67" t="str">
        <f t="shared" si="289"/>
        <v/>
      </c>
      <c r="BA494" s="22" t="str">
        <f t="shared" si="290"/>
        <v/>
      </c>
      <c r="BD494" s="171"/>
      <c r="BE494" s="171"/>
      <c r="BF494" s="171"/>
      <c r="BG494" s="171"/>
    </row>
    <row r="495" spans="11:59" ht="12.75" customHeight="1" x14ac:dyDescent="0.3">
      <c r="K495" s="42" t="str">
        <f t="shared" si="262"/>
        <v/>
      </c>
      <c r="L495" s="55" t="str">
        <f t="shared" si="263"/>
        <v/>
      </c>
      <c r="M495" s="43" t="str">
        <f t="shared" si="264"/>
        <v/>
      </c>
      <c r="N495" s="56" t="str" cm="1">
        <f t="array" ref="N495">IFERROR(IF(_xlfn.SINGLE(B:B)="","",IF(R495="Beer",SUM(LOOKUP(2,1/(Rates!$B$3:$B$5&lt;=W495)/(Rates!$C$3:$C$5&gt;=W495),Rates!$D$3:$D$5)*(X495/100)*W495),IF(R495="Refreshment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56" t="str">
        <f t="shared" si="265"/>
        <v/>
      </c>
      <c r="P495" s="53"/>
      <c r="Q495" s="14" t="str">
        <f t="shared" si="266"/>
        <v/>
      </c>
      <c r="R495" s="57" t="str">
        <f t="shared" si="267"/>
        <v/>
      </c>
      <c r="S495" s="58" t="str">
        <f>IF(B495="","",IF(R495="Refreshment Beverage",VLOOKUP(VALUE(Q495),Rates!G$15:L$19,2,0),VLOOKUP(VALUE(Q495),Rates!G$4:L$12,2,0)))</f>
        <v/>
      </c>
      <c r="T495" s="58" t="str">
        <f t="shared" si="268"/>
        <v/>
      </c>
      <c r="U495" s="58" t="str">
        <f t="shared" si="269"/>
        <v/>
      </c>
      <c r="V495" s="58" t="str">
        <f t="shared" si="270"/>
        <v/>
      </c>
      <c r="W495" s="58" t="str">
        <f t="shared" si="271"/>
        <v/>
      </c>
      <c r="X495" s="59" t="str">
        <f t="shared" si="272"/>
        <v/>
      </c>
      <c r="Y495" s="60" t="str">
        <f>IF(B:B="","",IF(R495="Refreshment Beverage",VLOOKUP(Q495,Rates!G$15:L$19,6,0)*W495,VLOOKUP(Q495,Rates!G$4:L$12,6,0)*W495))</f>
        <v/>
      </c>
      <c r="Z495" s="60" t="str">
        <f t="shared" si="273"/>
        <v/>
      </c>
      <c r="AA495" s="60" t="str">
        <f t="shared" si="261"/>
        <v/>
      </c>
      <c r="AB495" s="61" t="str" cm="1">
        <f t="array" ref="AB495">IF(_xlfn.SINGLE(B:B)="","",IF(R495="Refreshment Beverage","",IF(AND(R495="Beer",Q495=0),SUM(LOOKUP(2,1/(Rates!$B$15:$B$18&lt;=W495)/(Rates!$C$15:$C$18&gt;=W495),Rates!$D$15:$D$18)*W495),VLOOKUP(VALUE(_xlfn.SINGLE(Q:Q)),Rates!A:B,2,0)*W495)))</f>
        <v/>
      </c>
      <c r="AC495" s="61" t="str" cm="1">
        <f t="array" ref="AC495">IF(_xlfn.SINGLE(B:B)="","",IF(R495="Refreshment Beverage","",IF(AND(R495="Beer",Q495=0),SUM(LOOKUP(2,1/(Rates!$B$15:$B$18&lt;=W495)/(Rates!$C$15:$C$18&gt;=W495),Rates!$E$15:$E$18)*W495),VLOOKUP(VALUE(_xlfn.SINGLE(Q:Q)),Rates!A:C,3,0)*W495)))</f>
        <v/>
      </c>
      <c r="AD495" s="168">
        <f>IFERROR(IF(R495="Beer","",IF(OR(Q495=1,Q495=2,Q495=3,Q495=4),VLOOKUP(Q495,Rates!$A$31:$B$34,2,0)*W495,IF(V495=1,VLOOKUP(U495,'REB BEV MIN MKUP'!B:E,4,0),IF(V495&gt;1,VLOOKUP(VALUE(W495),'REB BEV MIN MKUP'!O:Q,3,0),0)))),0)</f>
        <v>0</v>
      </c>
      <c r="AE495" s="62" t="str">
        <f t="shared" si="274"/>
        <v/>
      </c>
      <c r="AF495" s="63" t="str">
        <f t="shared" si="275"/>
        <v/>
      </c>
      <c r="AG495" s="64" t="str">
        <f t="shared" si="276"/>
        <v/>
      </c>
      <c r="AH495" s="65" t="str">
        <f t="shared" si="277"/>
        <v/>
      </c>
      <c r="AI495" s="66" t="str">
        <f>IF(AE:AE="","",IF(R495="Refreshment Beverage",AK495*(Rates!J$19/100),ROUND(SUM(AH495*(Rates!$J$8/100)),4)))</f>
        <v/>
      </c>
      <c r="AJ495" s="67" t="str">
        <f t="shared" si="278"/>
        <v/>
      </c>
      <c r="AK495" s="22" t="str">
        <f t="shared" si="279"/>
        <v/>
      </c>
      <c r="AL495" s="62" t="str">
        <f t="shared" si="280"/>
        <v/>
      </c>
      <c r="AM495" s="63" t="str">
        <f>IF(AS495="","",IF(R495="Refreshment Beverage",ROUND(AS495*Rates!K$19,4),ROUND(AO495*(VLOOKUP(VALUE(Q495),Rates!G$4:L$12,3,0)),4)))</f>
        <v/>
      </c>
      <c r="AN495" s="68" t="str">
        <f>IF(AS495="","",IF(R495="Refreshment Beverage",AS495*(Rates!J$19/100),MAX(AM495,AB495)))</f>
        <v/>
      </c>
      <c r="AO495" s="69" t="str">
        <f t="shared" si="281"/>
        <v/>
      </c>
      <c r="AP495" s="69" t="str">
        <f t="shared" si="282"/>
        <v/>
      </c>
      <c r="AQ495" s="70" t="str">
        <f>IF(AS495="","",IF(R495="Refreshment Beverage",ROUND(SUM(VLOOKUP(Q:Q,Rates!G$15:L$19,3,0)*(AS495-Y495-Z495-AA495)),4),ROUND(SUM(Rates!$K$8*AS495),4)))</f>
        <v/>
      </c>
      <c r="AR495" s="66" t="str">
        <f t="shared" si="283"/>
        <v/>
      </c>
      <c r="AS495" s="22" t="str">
        <f t="shared" si="284"/>
        <v/>
      </c>
      <c r="AT495" s="62" t="str">
        <f t="shared" si="285"/>
        <v/>
      </c>
      <c r="AU495" s="63" t="str">
        <f>IF(AX495="","",IF(R495="Refreshment Beverage",ROUND((BA495-Y495-Z495-AA495)*VLOOKUP(VALUE(Q495),Rates!G$15:L$19,3,0),4),ROUND(AW495*(VLOOKUP(VALUE(Q495),Rates!G:L,3,0)),4)))</f>
        <v/>
      </c>
      <c r="AV495" s="68" t="str">
        <f t="shared" si="286"/>
        <v/>
      </c>
      <c r="AW495" s="69" t="str">
        <f t="shared" si="287"/>
        <v/>
      </c>
      <c r="AX495" s="65" t="str">
        <f t="shared" si="288"/>
        <v/>
      </c>
      <c r="AY495" s="70" t="str">
        <f>IF(AX495="","",IF(R495="Refreshment Beverage",ROUND(SUM(AX495*Rates!K$19),4),ROUND(SUM(AX495*(Rates!J$8/100)),4)))</f>
        <v/>
      </c>
      <c r="AZ495" s="67" t="str">
        <f t="shared" si="289"/>
        <v/>
      </c>
      <c r="BA495" s="22" t="str">
        <f t="shared" si="290"/>
        <v/>
      </c>
      <c r="BD495" s="171"/>
      <c r="BE495" s="171"/>
      <c r="BF495" s="171"/>
      <c r="BG495" s="171"/>
    </row>
    <row r="496" spans="11:59" ht="12.75" customHeight="1" x14ac:dyDescent="0.3">
      <c r="K496" s="42" t="str">
        <f t="shared" si="262"/>
        <v/>
      </c>
      <c r="L496" s="55" t="str">
        <f t="shared" si="263"/>
        <v/>
      </c>
      <c r="M496" s="43" t="str">
        <f t="shared" si="264"/>
        <v/>
      </c>
      <c r="N496" s="56" t="str" cm="1">
        <f t="array" ref="N496">IFERROR(IF(_xlfn.SINGLE(B:B)="","",IF(R496="Beer",SUM(LOOKUP(2,1/(Rates!$B$3:$B$5&lt;=W496)/(Rates!$C$3:$C$5&gt;=W496),Rates!$D$3:$D$5)*(X496/100)*W496),IF(R496="Refreshment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56" t="str">
        <f t="shared" si="265"/>
        <v/>
      </c>
      <c r="P496" s="53"/>
      <c r="Q496" s="14" t="str">
        <f t="shared" si="266"/>
        <v/>
      </c>
      <c r="R496" s="57" t="str">
        <f t="shared" si="267"/>
        <v/>
      </c>
      <c r="S496" s="58" t="str">
        <f>IF(B496="","",IF(R496="Refreshment Beverage",VLOOKUP(VALUE(Q496),Rates!G$15:L$19,2,0),VLOOKUP(VALUE(Q496),Rates!G$4:L$12,2,0)))</f>
        <v/>
      </c>
      <c r="T496" s="58" t="str">
        <f t="shared" si="268"/>
        <v/>
      </c>
      <c r="U496" s="58" t="str">
        <f t="shared" si="269"/>
        <v/>
      </c>
      <c r="V496" s="58" t="str">
        <f t="shared" si="270"/>
        <v/>
      </c>
      <c r="W496" s="58" t="str">
        <f t="shared" si="271"/>
        <v/>
      </c>
      <c r="X496" s="59" t="str">
        <f t="shared" si="272"/>
        <v/>
      </c>
      <c r="Y496" s="60" t="str">
        <f>IF(B:B="","",IF(R496="Refreshment Beverage",VLOOKUP(Q496,Rates!G$15:L$19,6,0)*W496,VLOOKUP(Q496,Rates!G$4:L$12,6,0)*W496))</f>
        <v/>
      </c>
      <c r="Z496" s="60" t="str">
        <f t="shared" si="273"/>
        <v/>
      </c>
      <c r="AA496" s="60" t="str">
        <f t="shared" si="261"/>
        <v/>
      </c>
      <c r="AB496" s="61" t="str" cm="1">
        <f t="array" ref="AB496">IF(_xlfn.SINGLE(B:B)="","",IF(R496="Refreshment Beverage","",IF(AND(R496="Beer",Q496=0),SUM(LOOKUP(2,1/(Rates!$B$15:$B$18&lt;=W496)/(Rates!$C$15:$C$18&gt;=W496),Rates!$D$15:$D$18)*W496),VLOOKUP(VALUE(_xlfn.SINGLE(Q:Q)),Rates!A:B,2,0)*W496)))</f>
        <v/>
      </c>
      <c r="AC496" s="61" t="str" cm="1">
        <f t="array" ref="AC496">IF(_xlfn.SINGLE(B:B)="","",IF(R496="Refreshment Beverage","",IF(AND(R496="Beer",Q496=0),SUM(LOOKUP(2,1/(Rates!$B$15:$B$18&lt;=W496)/(Rates!$C$15:$C$18&gt;=W496),Rates!$E$15:$E$18)*W496),VLOOKUP(VALUE(_xlfn.SINGLE(Q:Q)),Rates!A:C,3,0)*W496)))</f>
        <v/>
      </c>
      <c r="AD496" s="168">
        <f>IFERROR(IF(R496="Beer","",IF(OR(Q496=1,Q496=2,Q496=3,Q496=4),VLOOKUP(Q496,Rates!$A$31:$B$34,2,0)*W496,IF(V496=1,VLOOKUP(U496,'REB BEV MIN MKUP'!B:E,4,0),IF(V496&gt;1,VLOOKUP(VALUE(W496),'REB BEV MIN MKUP'!O:Q,3,0),0)))),0)</f>
        <v>0</v>
      </c>
      <c r="AE496" s="62" t="str">
        <f t="shared" si="274"/>
        <v/>
      </c>
      <c r="AF496" s="63" t="str">
        <f t="shared" si="275"/>
        <v/>
      </c>
      <c r="AG496" s="64" t="str">
        <f t="shared" si="276"/>
        <v/>
      </c>
      <c r="AH496" s="65" t="str">
        <f t="shared" si="277"/>
        <v/>
      </c>
      <c r="AI496" s="66" t="str">
        <f>IF(AE:AE="","",IF(R496="Refreshment Beverage",AK496*(Rates!J$19/100),ROUND(SUM(AH496*(Rates!$J$8/100)),4)))</f>
        <v/>
      </c>
      <c r="AJ496" s="67" t="str">
        <f t="shared" si="278"/>
        <v/>
      </c>
      <c r="AK496" s="22" t="str">
        <f t="shared" si="279"/>
        <v/>
      </c>
      <c r="AL496" s="62" t="str">
        <f t="shared" si="280"/>
        <v/>
      </c>
      <c r="AM496" s="63" t="str">
        <f>IF(AS496="","",IF(R496="Refreshment Beverage",ROUND(AS496*Rates!K$19,4),ROUND(AO496*(VLOOKUP(VALUE(Q496),Rates!G$4:L$12,3,0)),4)))</f>
        <v/>
      </c>
      <c r="AN496" s="68" t="str">
        <f>IF(AS496="","",IF(R496="Refreshment Beverage",AS496*(Rates!J$19/100),MAX(AM496,AB496)))</f>
        <v/>
      </c>
      <c r="AO496" s="69" t="str">
        <f t="shared" si="281"/>
        <v/>
      </c>
      <c r="AP496" s="69" t="str">
        <f t="shared" si="282"/>
        <v/>
      </c>
      <c r="AQ496" s="70" t="str">
        <f>IF(AS496="","",IF(R496="Refreshment Beverage",ROUND(SUM(VLOOKUP(Q:Q,Rates!G$15:L$19,3,0)*(AS496-Y496-Z496-AA496)),4),ROUND(SUM(Rates!$K$8*AS496),4)))</f>
        <v/>
      </c>
      <c r="AR496" s="66" t="str">
        <f t="shared" si="283"/>
        <v/>
      </c>
      <c r="AS496" s="22" t="str">
        <f t="shared" si="284"/>
        <v/>
      </c>
      <c r="AT496" s="62" t="str">
        <f t="shared" si="285"/>
        <v/>
      </c>
      <c r="AU496" s="63" t="str">
        <f>IF(AX496="","",IF(R496="Refreshment Beverage",ROUND((BA496-Y496-Z496-AA496)*VLOOKUP(VALUE(Q496),Rates!G$15:L$19,3,0),4),ROUND(AW496*(VLOOKUP(VALUE(Q496),Rates!G:L,3,0)),4)))</f>
        <v/>
      </c>
      <c r="AV496" s="68" t="str">
        <f t="shared" si="286"/>
        <v/>
      </c>
      <c r="AW496" s="69" t="str">
        <f t="shared" si="287"/>
        <v/>
      </c>
      <c r="AX496" s="65" t="str">
        <f t="shared" si="288"/>
        <v/>
      </c>
      <c r="AY496" s="70" t="str">
        <f>IF(AX496="","",IF(R496="Refreshment Beverage",ROUND(SUM(AX496*Rates!K$19),4),ROUND(SUM(AX496*(Rates!J$8/100)),4)))</f>
        <v/>
      </c>
      <c r="AZ496" s="67" t="str">
        <f t="shared" si="289"/>
        <v/>
      </c>
      <c r="BA496" s="22" t="str">
        <f t="shared" si="290"/>
        <v/>
      </c>
      <c r="BD496" s="171"/>
      <c r="BE496" s="171"/>
      <c r="BF496" s="171"/>
      <c r="BG496" s="171"/>
    </row>
    <row r="497" spans="11:59" ht="12.75" customHeight="1" x14ac:dyDescent="0.3">
      <c r="K497" s="42" t="str">
        <f t="shared" si="262"/>
        <v/>
      </c>
      <c r="L497" s="55" t="str">
        <f t="shared" si="263"/>
        <v/>
      </c>
      <c r="M497" s="43" t="str">
        <f t="shared" si="264"/>
        <v/>
      </c>
      <c r="N497" s="56" t="str" cm="1">
        <f t="array" ref="N497">IFERROR(IF(_xlfn.SINGLE(B:B)="","",IF(R497="Beer",SUM(LOOKUP(2,1/(Rates!$B$3:$B$5&lt;=W497)/(Rates!$C$3:$C$5&gt;=W497),Rates!$D$3:$D$5)*(X497/100)*W497),IF(R497="Refreshment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56" t="str">
        <f t="shared" si="265"/>
        <v/>
      </c>
      <c r="P497" s="53"/>
      <c r="Q497" s="14" t="str">
        <f t="shared" si="266"/>
        <v/>
      </c>
      <c r="R497" s="57" t="str">
        <f t="shared" si="267"/>
        <v/>
      </c>
      <c r="S497" s="58" t="str">
        <f>IF(B497="","",IF(R497="Refreshment Beverage",VLOOKUP(VALUE(Q497),Rates!G$15:L$19,2,0),VLOOKUP(VALUE(Q497),Rates!G$4:L$12,2,0)))</f>
        <v/>
      </c>
      <c r="T497" s="58" t="str">
        <f t="shared" si="268"/>
        <v/>
      </c>
      <c r="U497" s="58" t="str">
        <f t="shared" si="269"/>
        <v/>
      </c>
      <c r="V497" s="58" t="str">
        <f t="shared" si="270"/>
        <v/>
      </c>
      <c r="W497" s="58" t="str">
        <f t="shared" si="271"/>
        <v/>
      </c>
      <c r="X497" s="59" t="str">
        <f t="shared" si="272"/>
        <v/>
      </c>
      <c r="Y497" s="60" t="str">
        <f>IF(B:B="","",IF(R497="Refreshment Beverage",VLOOKUP(Q497,Rates!G$15:L$19,6,0)*W497,VLOOKUP(Q497,Rates!G$4:L$12,6,0)*W497))</f>
        <v/>
      </c>
      <c r="Z497" s="60" t="str">
        <f t="shared" si="273"/>
        <v/>
      </c>
      <c r="AA497" s="60" t="str">
        <f t="shared" si="261"/>
        <v/>
      </c>
      <c r="AB497" s="61" t="str" cm="1">
        <f t="array" ref="AB497">IF(_xlfn.SINGLE(B:B)="","",IF(R497="Refreshment Beverage","",IF(AND(R497="Beer",Q497=0),SUM(LOOKUP(2,1/(Rates!$B$15:$B$18&lt;=W497)/(Rates!$C$15:$C$18&gt;=W497),Rates!$D$15:$D$18)*W497),VLOOKUP(VALUE(_xlfn.SINGLE(Q:Q)),Rates!A:B,2,0)*W497)))</f>
        <v/>
      </c>
      <c r="AC497" s="61" t="str" cm="1">
        <f t="array" ref="AC497">IF(_xlfn.SINGLE(B:B)="","",IF(R497="Refreshment Beverage","",IF(AND(R497="Beer",Q497=0),SUM(LOOKUP(2,1/(Rates!$B$15:$B$18&lt;=W497)/(Rates!$C$15:$C$18&gt;=W497),Rates!$E$15:$E$18)*W497),VLOOKUP(VALUE(_xlfn.SINGLE(Q:Q)),Rates!A:C,3,0)*W497)))</f>
        <v/>
      </c>
      <c r="AD497" s="168">
        <f>IFERROR(IF(R497="Beer","",IF(OR(Q497=1,Q497=2,Q497=3,Q497=4),VLOOKUP(Q497,Rates!$A$31:$B$34,2,0)*W497,IF(V497=1,VLOOKUP(U497,'REB BEV MIN MKUP'!B:E,4,0),IF(V497&gt;1,VLOOKUP(VALUE(W497),'REB BEV MIN MKUP'!O:Q,3,0),0)))),0)</f>
        <v>0</v>
      </c>
      <c r="AE497" s="62" t="str">
        <f t="shared" si="274"/>
        <v/>
      </c>
      <c r="AF497" s="63" t="str">
        <f t="shared" si="275"/>
        <v/>
      </c>
      <c r="AG497" s="64" t="str">
        <f t="shared" si="276"/>
        <v/>
      </c>
      <c r="AH497" s="65" t="str">
        <f t="shared" si="277"/>
        <v/>
      </c>
      <c r="AI497" s="66" t="str">
        <f>IF(AE:AE="","",IF(R497="Refreshment Beverage",AK497*(Rates!J$19/100),ROUND(SUM(AH497*(Rates!$J$8/100)),4)))</f>
        <v/>
      </c>
      <c r="AJ497" s="67" t="str">
        <f t="shared" si="278"/>
        <v/>
      </c>
      <c r="AK497" s="22" t="str">
        <f t="shared" si="279"/>
        <v/>
      </c>
      <c r="AL497" s="62" t="str">
        <f t="shared" si="280"/>
        <v/>
      </c>
      <c r="AM497" s="63" t="str">
        <f>IF(AS497="","",IF(R497="Refreshment Beverage",ROUND(AS497*Rates!K$19,4),ROUND(AO497*(VLOOKUP(VALUE(Q497),Rates!G$4:L$12,3,0)),4)))</f>
        <v/>
      </c>
      <c r="AN497" s="68" t="str">
        <f>IF(AS497="","",IF(R497="Refreshment Beverage",AS497*(Rates!J$19/100),MAX(AM497,AB497)))</f>
        <v/>
      </c>
      <c r="AO497" s="69" t="str">
        <f t="shared" si="281"/>
        <v/>
      </c>
      <c r="AP497" s="69" t="str">
        <f t="shared" si="282"/>
        <v/>
      </c>
      <c r="AQ497" s="70" t="str">
        <f>IF(AS497="","",IF(R497="Refreshment Beverage",ROUND(SUM(VLOOKUP(Q:Q,Rates!G$15:L$19,3,0)*(AS497-Y497-Z497-AA497)),4),ROUND(SUM(Rates!$K$8*AS497),4)))</f>
        <v/>
      </c>
      <c r="AR497" s="66" t="str">
        <f t="shared" si="283"/>
        <v/>
      </c>
      <c r="AS497" s="22" t="str">
        <f t="shared" si="284"/>
        <v/>
      </c>
      <c r="AT497" s="62" t="str">
        <f t="shared" si="285"/>
        <v/>
      </c>
      <c r="AU497" s="63" t="str">
        <f>IF(AX497="","",IF(R497="Refreshment Beverage",ROUND((BA497-Y497-Z497-AA497)*VLOOKUP(VALUE(Q497),Rates!G$15:L$19,3,0),4),ROUND(AW497*(VLOOKUP(VALUE(Q497),Rates!G:L,3,0)),4)))</f>
        <v/>
      </c>
      <c r="AV497" s="68" t="str">
        <f t="shared" si="286"/>
        <v/>
      </c>
      <c r="AW497" s="69" t="str">
        <f t="shared" si="287"/>
        <v/>
      </c>
      <c r="AX497" s="65" t="str">
        <f t="shared" si="288"/>
        <v/>
      </c>
      <c r="AY497" s="70" t="str">
        <f>IF(AX497="","",IF(R497="Refreshment Beverage",ROUND(SUM(AX497*Rates!K$19),4),ROUND(SUM(AX497*(Rates!J$8/100)),4)))</f>
        <v/>
      </c>
      <c r="AZ497" s="67" t="str">
        <f t="shared" si="289"/>
        <v/>
      </c>
      <c r="BA497" s="22" t="str">
        <f t="shared" si="290"/>
        <v/>
      </c>
      <c r="BD497" s="171"/>
      <c r="BE497" s="171"/>
      <c r="BF497" s="171"/>
      <c r="BG497" s="171"/>
    </row>
    <row r="498" spans="11:59" ht="12.75" customHeight="1" x14ac:dyDescent="0.3">
      <c r="K498" s="42" t="str">
        <f t="shared" si="262"/>
        <v/>
      </c>
      <c r="L498" s="55" t="str">
        <f t="shared" si="263"/>
        <v/>
      </c>
      <c r="M498" s="43" t="str">
        <f t="shared" si="264"/>
        <v/>
      </c>
      <c r="N498" s="56" t="str" cm="1">
        <f t="array" ref="N498">IFERROR(IF(_xlfn.SINGLE(B:B)="","",IF(R498="Beer",SUM(LOOKUP(2,1/(Rates!$B$3:$B$5&lt;=W498)/(Rates!$C$3:$C$5&gt;=W498),Rates!$D$3:$D$5)*(X498/100)*W498),IF(R498="Refreshment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56" t="str">
        <f t="shared" si="265"/>
        <v/>
      </c>
      <c r="P498" s="53"/>
      <c r="Q498" s="14" t="str">
        <f t="shared" si="266"/>
        <v/>
      </c>
      <c r="R498" s="57" t="str">
        <f t="shared" si="267"/>
        <v/>
      </c>
      <c r="S498" s="58" t="str">
        <f>IF(B498="","",IF(R498="Refreshment Beverage",VLOOKUP(VALUE(Q498),Rates!G$15:L$19,2,0),VLOOKUP(VALUE(Q498),Rates!G$4:L$12,2,0)))</f>
        <v/>
      </c>
      <c r="T498" s="58" t="str">
        <f t="shared" si="268"/>
        <v/>
      </c>
      <c r="U498" s="58" t="str">
        <f t="shared" si="269"/>
        <v/>
      </c>
      <c r="V498" s="58" t="str">
        <f t="shared" si="270"/>
        <v/>
      </c>
      <c r="W498" s="58" t="str">
        <f t="shared" si="271"/>
        <v/>
      </c>
      <c r="X498" s="59" t="str">
        <f t="shared" si="272"/>
        <v/>
      </c>
      <c r="Y498" s="60" t="str">
        <f>IF(B:B="","",IF(R498="Refreshment Beverage",VLOOKUP(Q498,Rates!G$15:L$19,6,0)*W498,VLOOKUP(Q498,Rates!G$4:L$12,6,0)*W498))</f>
        <v/>
      </c>
      <c r="Z498" s="60" t="str">
        <f t="shared" si="273"/>
        <v/>
      </c>
      <c r="AA498" s="60" t="str">
        <f t="shared" si="261"/>
        <v/>
      </c>
      <c r="AB498" s="61" t="str" cm="1">
        <f t="array" ref="AB498">IF(_xlfn.SINGLE(B:B)="","",IF(R498="Refreshment Beverage","",IF(AND(R498="Beer",Q498=0),SUM(LOOKUP(2,1/(Rates!$B$15:$B$18&lt;=W498)/(Rates!$C$15:$C$18&gt;=W498),Rates!$D$15:$D$18)*W498),VLOOKUP(VALUE(_xlfn.SINGLE(Q:Q)),Rates!A:B,2,0)*W498)))</f>
        <v/>
      </c>
      <c r="AC498" s="61" t="str" cm="1">
        <f t="array" ref="AC498">IF(_xlfn.SINGLE(B:B)="","",IF(R498="Refreshment Beverage","",IF(AND(R498="Beer",Q498=0),SUM(LOOKUP(2,1/(Rates!$B$15:$B$18&lt;=W498)/(Rates!$C$15:$C$18&gt;=W498),Rates!$E$15:$E$18)*W498),VLOOKUP(VALUE(_xlfn.SINGLE(Q:Q)),Rates!A:C,3,0)*W498)))</f>
        <v/>
      </c>
      <c r="AD498" s="168">
        <f>IFERROR(IF(R498="Beer","",IF(OR(Q498=1,Q498=2,Q498=3,Q498=4),VLOOKUP(Q498,Rates!$A$31:$B$34,2,0)*W498,IF(V498=1,VLOOKUP(U498,'REB BEV MIN MKUP'!B:E,4,0),IF(V498&gt;1,VLOOKUP(VALUE(W498),'REB BEV MIN MKUP'!O:Q,3,0),0)))),0)</f>
        <v>0</v>
      </c>
      <c r="AE498" s="62" t="str">
        <f t="shared" si="274"/>
        <v/>
      </c>
      <c r="AF498" s="63" t="str">
        <f t="shared" si="275"/>
        <v/>
      </c>
      <c r="AG498" s="64" t="str">
        <f t="shared" si="276"/>
        <v/>
      </c>
      <c r="AH498" s="65" t="str">
        <f t="shared" si="277"/>
        <v/>
      </c>
      <c r="AI498" s="66" t="str">
        <f>IF(AE:AE="","",IF(R498="Refreshment Beverage",AK498*(Rates!J$19/100),ROUND(SUM(AH498*(Rates!$J$8/100)),4)))</f>
        <v/>
      </c>
      <c r="AJ498" s="67" t="str">
        <f t="shared" si="278"/>
        <v/>
      </c>
      <c r="AK498" s="22" t="str">
        <f t="shared" si="279"/>
        <v/>
      </c>
      <c r="AL498" s="62" t="str">
        <f t="shared" si="280"/>
        <v/>
      </c>
      <c r="AM498" s="63" t="str">
        <f>IF(AS498="","",IF(R498="Refreshment Beverage",ROUND(AS498*Rates!K$19,4),ROUND(AO498*(VLOOKUP(VALUE(Q498),Rates!G$4:L$12,3,0)),4)))</f>
        <v/>
      </c>
      <c r="AN498" s="68" t="str">
        <f>IF(AS498="","",IF(R498="Refreshment Beverage",AS498*(Rates!J$19/100),MAX(AM498,AB498)))</f>
        <v/>
      </c>
      <c r="AO498" s="69" t="str">
        <f t="shared" si="281"/>
        <v/>
      </c>
      <c r="AP498" s="69" t="str">
        <f t="shared" si="282"/>
        <v/>
      </c>
      <c r="AQ498" s="70" t="str">
        <f>IF(AS498="","",IF(R498="Refreshment Beverage",ROUND(SUM(VLOOKUP(Q:Q,Rates!G$15:L$19,3,0)*(AS498-Y498-Z498-AA498)),4),ROUND(SUM(Rates!$K$8*AS498),4)))</f>
        <v/>
      </c>
      <c r="AR498" s="66" t="str">
        <f t="shared" si="283"/>
        <v/>
      </c>
      <c r="AS498" s="22" t="str">
        <f t="shared" si="284"/>
        <v/>
      </c>
      <c r="AT498" s="62" t="str">
        <f t="shared" si="285"/>
        <v/>
      </c>
      <c r="AU498" s="63" t="str">
        <f>IF(AX498="","",IF(R498="Refreshment Beverage",ROUND((BA498-Y498-Z498-AA498)*VLOOKUP(VALUE(Q498),Rates!G$15:L$19,3,0),4),ROUND(AW498*(VLOOKUP(VALUE(Q498),Rates!G:L,3,0)),4)))</f>
        <v/>
      </c>
      <c r="AV498" s="68" t="str">
        <f t="shared" si="286"/>
        <v/>
      </c>
      <c r="AW498" s="69" t="str">
        <f t="shared" si="287"/>
        <v/>
      </c>
      <c r="AX498" s="65" t="str">
        <f t="shared" si="288"/>
        <v/>
      </c>
      <c r="AY498" s="70" t="str">
        <f>IF(AX498="","",IF(R498="Refreshment Beverage",ROUND(SUM(AX498*Rates!K$19),4),ROUND(SUM(AX498*(Rates!J$8/100)),4)))</f>
        <v/>
      </c>
      <c r="AZ498" s="67" t="str">
        <f t="shared" si="289"/>
        <v/>
      </c>
      <c r="BA498" s="22" t="str">
        <f t="shared" si="290"/>
        <v/>
      </c>
      <c r="BD498" s="171"/>
      <c r="BE498" s="171"/>
      <c r="BF498" s="171"/>
      <c r="BG498" s="171"/>
    </row>
    <row r="499" spans="11:59" ht="12.75" customHeight="1" x14ac:dyDescent="0.3">
      <c r="K499" s="42" t="str">
        <f t="shared" si="262"/>
        <v/>
      </c>
      <c r="L499" s="55" t="str">
        <f t="shared" si="263"/>
        <v/>
      </c>
      <c r="M499" s="43" t="str">
        <f t="shared" si="264"/>
        <v/>
      </c>
      <c r="N499" s="56" t="str" cm="1">
        <f t="array" ref="N499">IFERROR(IF(_xlfn.SINGLE(B:B)="","",IF(R499="Beer",SUM(LOOKUP(2,1/(Rates!$B$3:$B$5&lt;=W499)/(Rates!$C$3:$C$5&gt;=W499),Rates!$D$3:$D$5)*(X499/100)*W499),IF(R499="Refreshment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56" t="str">
        <f t="shared" si="265"/>
        <v/>
      </c>
      <c r="P499" s="53"/>
      <c r="Q499" s="14" t="str">
        <f t="shared" si="266"/>
        <v/>
      </c>
      <c r="R499" s="57" t="str">
        <f t="shared" si="267"/>
        <v/>
      </c>
      <c r="S499" s="58" t="str">
        <f>IF(B499="","",IF(R499="Refreshment Beverage",VLOOKUP(VALUE(Q499),Rates!G$15:L$19,2,0),VLOOKUP(VALUE(Q499),Rates!G$4:L$12,2,0)))</f>
        <v/>
      </c>
      <c r="T499" s="58" t="str">
        <f t="shared" si="268"/>
        <v/>
      </c>
      <c r="U499" s="58" t="str">
        <f t="shared" si="269"/>
        <v/>
      </c>
      <c r="V499" s="58" t="str">
        <f t="shared" si="270"/>
        <v/>
      </c>
      <c r="W499" s="58" t="str">
        <f t="shared" si="271"/>
        <v/>
      </c>
      <c r="X499" s="59" t="str">
        <f t="shared" si="272"/>
        <v/>
      </c>
      <c r="Y499" s="60" t="str">
        <f>IF(B:B="","",IF(R499="Refreshment Beverage",VLOOKUP(Q499,Rates!G$15:L$19,6,0)*W499,VLOOKUP(Q499,Rates!G$4:L$12,6,0)*W499))</f>
        <v/>
      </c>
      <c r="Z499" s="60" t="str">
        <f t="shared" si="273"/>
        <v/>
      </c>
      <c r="AA499" s="60" t="str">
        <f t="shared" si="261"/>
        <v/>
      </c>
      <c r="AB499" s="61" t="str" cm="1">
        <f t="array" ref="AB499">IF(_xlfn.SINGLE(B:B)="","",IF(R499="Refreshment Beverage","",IF(AND(R499="Beer",Q499=0),SUM(LOOKUP(2,1/(Rates!$B$15:$B$18&lt;=W499)/(Rates!$C$15:$C$18&gt;=W499),Rates!$D$15:$D$18)*W499),VLOOKUP(VALUE(_xlfn.SINGLE(Q:Q)),Rates!A:B,2,0)*W499)))</f>
        <v/>
      </c>
      <c r="AC499" s="61" t="str" cm="1">
        <f t="array" ref="AC499">IF(_xlfn.SINGLE(B:B)="","",IF(R499="Refreshment Beverage","",IF(AND(R499="Beer",Q499=0),SUM(LOOKUP(2,1/(Rates!$B$15:$B$18&lt;=W499)/(Rates!$C$15:$C$18&gt;=W499),Rates!$E$15:$E$18)*W499),VLOOKUP(VALUE(_xlfn.SINGLE(Q:Q)),Rates!A:C,3,0)*W499)))</f>
        <v/>
      </c>
      <c r="AD499" s="168">
        <f>IFERROR(IF(R499="Beer","",IF(OR(Q499=1,Q499=2,Q499=3,Q499=4),VLOOKUP(Q499,Rates!$A$31:$B$34,2,0)*W499,IF(V499=1,VLOOKUP(U499,'REB BEV MIN MKUP'!B:E,4,0),IF(V499&gt;1,VLOOKUP(VALUE(W499),'REB BEV MIN MKUP'!O:Q,3,0),0)))),0)</f>
        <v>0</v>
      </c>
      <c r="AE499" s="62" t="str">
        <f t="shared" si="274"/>
        <v/>
      </c>
      <c r="AF499" s="63" t="str">
        <f t="shared" si="275"/>
        <v/>
      </c>
      <c r="AG499" s="64" t="str">
        <f t="shared" si="276"/>
        <v/>
      </c>
      <c r="AH499" s="65" t="str">
        <f t="shared" si="277"/>
        <v/>
      </c>
      <c r="AI499" s="66" t="str">
        <f>IF(AE:AE="","",IF(R499="Refreshment Beverage",AK499*(Rates!J$19/100),ROUND(SUM(AH499*(Rates!$J$8/100)),4)))</f>
        <v/>
      </c>
      <c r="AJ499" s="67" t="str">
        <f t="shared" si="278"/>
        <v/>
      </c>
      <c r="AK499" s="22" t="str">
        <f t="shared" si="279"/>
        <v/>
      </c>
      <c r="AL499" s="62" t="str">
        <f t="shared" si="280"/>
        <v/>
      </c>
      <c r="AM499" s="63" t="str">
        <f>IF(AS499="","",IF(R499="Refreshment Beverage",ROUND(AS499*Rates!K$19,4),ROUND(AO499*(VLOOKUP(VALUE(Q499),Rates!G$4:L$12,3,0)),4)))</f>
        <v/>
      </c>
      <c r="AN499" s="68" t="str">
        <f>IF(AS499="","",IF(R499="Refreshment Beverage",AS499*(Rates!J$19/100),MAX(AM499,AB499)))</f>
        <v/>
      </c>
      <c r="AO499" s="69" t="str">
        <f t="shared" si="281"/>
        <v/>
      </c>
      <c r="AP499" s="69" t="str">
        <f t="shared" si="282"/>
        <v/>
      </c>
      <c r="AQ499" s="70" t="str">
        <f>IF(AS499="","",IF(R499="Refreshment Beverage",ROUND(SUM(VLOOKUP(Q:Q,Rates!G$15:L$19,3,0)*(AS499-Y499-Z499-AA499)),4),ROUND(SUM(Rates!$K$8*AS499),4)))</f>
        <v/>
      </c>
      <c r="AR499" s="66" t="str">
        <f t="shared" si="283"/>
        <v/>
      </c>
      <c r="AS499" s="22" t="str">
        <f t="shared" si="284"/>
        <v/>
      </c>
      <c r="AT499" s="62" t="str">
        <f t="shared" si="285"/>
        <v/>
      </c>
      <c r="AU499" s="63" t="str">
        <f>IF(AX499="","",IF(R499="Refreshment Beverage",ROUND((BA499-Y499-Z499-AA499)*VLOOKUP(VALUE(Q499),Rates!G$15:L$19,3,0),4),ROUND(AW499*(VLOOKUP(VALUE(Q499),Rates!G:L,3,0)),4)))</f>
        <v/>
      </c>
      <c r="AV499" s="68" t="str">
        <f t="shared" si="286"/>
        <v/>
      </c>
      <c r="AW499" s="69" t="str">
        <f t="shared" si="287"/>
        <v/>
      </c>
      <c r="AX499" s="65" t="str">
        <f t="shared" si="288"/>
        <v/>
      </c>
      <c r="AY499" s="70" t="str">
        <f>IF(AX499="","",IF(R499="Refreshment Beverage",ROUND(SUM(AX499*Rates!K$19),4),ROUND(SUM(AX499*(Rates!J$8/100)),4)))</f>
        <v/>
      </c>
      <c r="AZ499" s="67" t="str">
        <f t="shared" si="289"/>
        <v/>
      </c>
      <c r="BA499" s="22" t="str">
        <f t="shared" si="290"/>
        <v/>
      </c>
      <c r="BD499" s="171"/>
      <c r="BE499" s="171"/>
      <c r="BF499" s="171"/>
      <c r="BG499" s="171"/>
    </row>
    <row r="500" spans="11:59" ht="12.75" customHeight="1" x14ac:dyDescent="0.3">
      <c r="K500" s="42" t="str">
        <f t="shared" si="262"/>
        <v/>
      </c>
      <c r="L500" s="55" t="str">
        <f t="shared" si="263"/>
        <v/>
      </c>
      <c r="M500" s="43" t="str">
        <f t="shared" si="264"/>
        <v/>
      </c>
      <c r="N500" s="56" t="str" cm="1">
        <f t="array" ref="N500">IFERROR(IF(_xlfn.SINGLE(B:B)="","",IF(R500="Beer",SUM(LOOKUP(2,1/(Rates!$B$3:$B$5&lt;=W500)/(Rates!$C$3:$C$5&gt;=W500),Rates!$D$3:$D$5)*(X500/100)*W500),IF(R500="Refreshment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56" t="str">
        <f t="shared" si="265"/>
        <v/>
      </c>
      <c r="P500" s="53"/>
      <c r="Q500" s="14" t="str">
        <f t="shared" si="266"/>
        <v/>
      </c>
      <c r="R500" s="57" t="str">
        <f t="shared" si="267"/>
        <v/>
      </c>
      <c r="S500" s="58" t="str">
        <f>IF(B500="","",IF(R500="Refreshment Beverage",VLOOKUP(VALUE(Q500),Rates!G$15:L$19,2,0),VLOOKUP(VALUE(Q500),Rates!G$4:L$12,2,0)))</f>
        <v/>
      </c>
      <c r="T500" s="58" t="str">
        <f t="shared" si="268"/>
        <v/>
      </c>
      <c r="U500" s="58" t="str">
        <f t="shared" si="269"/>
        <v/>
      </c>
      <c r="V500" s="58" t="str">
        <f t="shared" si="270"/>
        <v/>
      </c>
      <c r="W500" s="58" t="str">
        <f t="shared" si="271"/>
        <v/>
      </c>
      <c r="X500" s="59" t="str">
        <f t="shared" si="272"/>
        <v/>
      </c>
      <c r="Y500" s="60" t="str">
        <f>IF(B:B="","",IF(R500="Refreshment Beverage",VLOOKUP(Q500,Rates!G$15:L$19,6,0)*W500,VLOOKUP(Q500,Rates!G$4:L$12,6,0)*W500))</f>
        <v/>
      </c>
      <c r="Z500" s="60" t="str">
        <f t="shared" si="273"/>
        <v/>
      </c>
      <c r="AA500" s="60" t="str">
        <f t="shared" si="261"/>
        <v/>
      </c>
      <c r="AB500" s="61" t="str" cm="1">
        <f t="array" ref="AB500">IF(_xlfn.SINGLE(B:B)="","",IF(R500="Refreshment Beverage","",IF(AND(R500="Beer",Q500=0),SUM(LOOKUP(2,1/(Rates!$B$15:$B$18&lt;=W500)/(Rates!$C$15:$C$18&gt;=W500),Rates!$D$15:$D$18)*W500),VLOOKUP(VALUE(_xlfn.SINGLE(Q:Q)),Rates!A:B,2,0)*W500)))</f>
        <v/>
      </c>
      <c r="AC500" s="61" t="str" cm="1">
        <f t="array" ref="AC500">IF(_xlfn.SINGLE(B:B)="","",IF(R500="Refreshment Beverage","",IF(AND(R500="Beer",Q500=0),SUM(LOOKUP(2,1/(Rates!$B$15:$B$18&lt;=W500)/(Rates!$C$15:$C$18&gt;=W500),Rates!$E$15:$E$18)*W500),VLOOKUP(VALUE(_xlfn.SINGLE(Q:Q)),Rates!A:C,3,0)*W500)))</f>
        <v/>
      </c>
      <c r="AD500" s="168">
        <f>IFERROR(IF(R500="Beer","",IF(OR(Q500=1,Q500=2,Q500=3,Q500=4),VLOOKUP(Q500,Rates!$A$31:$B$34,2,0)*W500,IF(V500=1,VLOOKUP(U500,'REB BEV MIN MKUP'!B:E,4,0),IF(V500&gt;1,VLOOKUP(VALUE(W500),'REB BEV MIN MKUP'!O:Q,3,0),0)))),0)</f>
        <v>0</v>
      </c>
      <c r="AE500" s="62" t="str">
        <f t="shared" si="274"/>
        <v/>
      </c>
      <c r="AF500" s="63" t="str">
        <f t="shared" si="275"/>
        <v/>
      </c>
      <c r="AG500" s="64" t="str">
        <f t="shared" si="276"/>
        <v/>
      </c>
      <c r="AH500" s="65" t="str">
        <f t="shared" si="277"/>
        <v/>
      </c>
      <c r="AI500" s="66" t="str">
        <f>IF(AE:AE="","",IF(R500="Refreshment Beverage",AK500*(Rates!J$19/100),ROUND(SUM(AH500*(Rates!$J$8/100)),4)))</f>
        <v/>
      </c>
      <c r="AJ500" s="67" t="str">
        <f t="shared" si="278"/>
        <v/>
      </c>
      <c r="AK500" s="22" t="str">
        <f t="shared" si="279"/>
        <v/>
      </c>
      <c r="AL500" s="62" t="str">
        <f t="shared" si="280"/>
        <v/>
      </c>
      <c r="AM500" s="63" t="str">
        <f>IF(AS500="","",IF(R500="Refreshment Beverage",ROUND(AS500*Rates!K$19,4),ROUND(AO500*(VLOOKUP(VALUE(Q500),Rates!G$4:L$12,3,0)),4)))</f>
        <v/>
      </c>
      <c r="AN500" s="68" t="str">
        <f>IF(AS500="","",IF(R500="Refreshment Beverage",AS500*(Rates!J$19/100),MAX(AM500,AB500)))</f>
        <v/>
      </c>
      <c r="AO500" s="69" t="str">
        <f t="shared" si="281"/>
        <v/>
      </c>
      <c r="AP500" s="69" t="str">
        <f t="shared" si="282"/>
        <v/>
      </c>
      <c r="AQ500" s="70" t="str">
        <f>IF(AS500="","",IF(R500="Refreshment Beverage",ROUND(SUM(VLOOKUP(Q:Q,Rates!G$15:L$19,3,0)*(AS500-Y500-Z500-AA500)),4),ROUND(SUM(Rates!$K$8*AS500),4)))</f>
        <v/>
      </c>
      <c r="AR500" s="66" t="str">
        <f t="shared" si="283"/>
        <v/>
      </c>
      <c r="AS500" s="22" t="str">
        <f t="shared" si="284"/>
        <v/>
      </c>
      <c r="AT500" s="62" t="str">
        <f t="shared" si="285"/>
        <v/>
      </c>
      <c r="AU500" s="63" t="str">
        <f>IF(AX500="","",IF(R500="Refreshment Beverage",ROUND((BA500-Y500-Z500-AA500)*VLOOKUP(VALUE(Q500),Rates!G$15:L$19,3,0),4),ROUND(AW500*(VLOOKUP(VALUE(Q500),Rates!G:L,3,0)),4)))</f>
        <v/>
      </c>
      <c r="AV500" s="68" t="str">
        <f t="shared" si="286"/>
        <v/>
      </c>
      <c r="AW500" s="69" t="str">
        <f t="shared" si="287"/>
        <v/>
      </c>
      <c r="AX500" s="65" t="str">
        <f t="shared" si="288"/>
        <v/>
      </c>
      <c r="AY500" s="70" t="str">
        <f>IF(AX500="","",IF(R500="Refreshment Beverage",ROUND(SUM(AX500*Rates!K$19),4),ROUND(SUM(AX500*(Rates!J$8/100)),4)))</f>
        <v/>
      </c>
      <c r="AZ500" s="67" t="str">
        <f t="shared" si="289"/>
        <v/>
      </c>
      <c r="BA500" s="22" t="str">
        <f t="shared" si="290"/>
        <v/>
      </c>
      <c r="BD500" s="171"/>
      <c r="BE500" s="171"/>
      <c r="BF500" s="171"/>
      <c r="BG500" s="171"/>
    </row>
    <row r="501" spans="11:59" ht="12.75" customHeight="1" x14ac:dyDescent="0.3">
      <c r="K501" s="42" t="str">
        <f t="shared" si="262"/>
        <v/>
      </c>
      <c r="L501" s="55" t="str">
        <f t="shared" si="263"/>
        <v/>
      </c>
      <c r="M501" s="43" t="str">
        <f t="shared" si="264"/>
        <v/>
      </c>
      <c r="N501" s="56" t="str" cm="1">
        <f t="array" ref="N501">IFERROR(IF(_xlfn.SINGLE(B:B)="","",IF(R501="Beer",SUM(LOOKUP(2,1/(Rates!$B$3:$B$5&lt;=W501)/(Rates!$C$3:$C$5&gt;=W501),Rates!$D$3:$D$5)*(X501/100)*W501),IF(R501="Refreshment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56" t="str">
        <f t="shared" si="265"/>
        <v/>
      </c>
      <c r="P501" s="53"/>
      <c r="Q501" s="14" t="str">
        <f t="shared" si="266"/>
        <v/>
      </c>
      <c r="R501" s="57" t="str">
        <f t="shared" si="267"/>
        <v/>
      </c>
      <c r="S501" s="58" t="str">
        <f>IF(B501="","",IF(R501="Refreshment Beverage",VLOOKUP(VALUE(Q501),Rates!G$15:L$19,2,0),VLOOKUP(VALUE(Q501),Rates!G$4:L$12,2,0)))</f>
        <v/>
      </c>
      <c r="T501" s="58" t="str">
        <f t="shared" si="268"/>
        <v/>
      </c>
      <c r="U501" s="58" t="str">
        <f t="shared" si="269"/>
        <v/>
      </c>
      <c r="V501" s="58" t="str">
        <f t="shared" si="270"/>
        <v/>
      </c>
      <c r="W501" s="58" t="str">
        <f t="shared" si="271"/>
        <v/>
      </c>
      <c r="X501" s="59" t="str">
        <f t="shared" si="272"/>
        <v/>
      </c>
      <c r="Y501" s="60" t="str">
        <f>IF(B:B="","",IF(R501="Refreshment Beverage",VLOOKUP(Q501,Rates!G$15:L$19,6,0)*W501,VLOOKUP(Q501,Rates!G$4:L$12,6,0)*W501))</f>
        <v/>
      </c>
      <c r="Z501" s="60" t="str">
        <f t="shared" si="273"/>
        <v/>
      </c>
      <c r="AA501" s="60" t="str">
        <f t="shared" si="261"/>
        <v/>
      </c>
      <c r="AB501" s="61" t="str" cm="1">
        <f t="array" ref="AB501">IF(_xlfn.SINGLE(B:B)="","",IF(R501="Refreshment Beverage","",IF(AND(R501="Beer",Q501=0),SUM(LOOKUP(2,1/(Rates!$B$15:$B$18&lt;=W501)/(Rates!$C$15:$C$18&gt;=W501),Rates!$D$15:$D$18)*W501),VLOOKUP(VALUE(_xlfn.SINGLE(Q:Q)),Rates!A:B,2,0)*W501)))</f>
        <v/>
      </c>
      <c r="AC501" s="61" t="str" cm="1">
        <f t="array" ref="AC501">IF(_xlfn.SINGLE(B:B)="","",IF(R501="Refreshment Beverage","",IF(AND(R501="Beer",Q501=0),SUM(LOOKUP(2,1/(Rates!$B$15:$B$18&lt;=W501)/(Rates!$C$15:$C$18&gt;=W501),Rates!$E$15:$E$18)*W501),VLOOKUP(VALUE(_xlfn.SINGLE(Q:Q)),Rates!A:C,3,0)*W501)))</f>
        <v/>
      </c>
      <c r="AD501" s="168">
        <f>IFERROR(IF(R501="Beer","",IF(OR(Q501=1,Q501=2,Q501=3,Q501=4),VLOOKUP(Q501,Rates!$A$31:$B$34,2,0)*W501,IF(V501=1,VLOOKUP(U501,'REB BEV MIN MKUP'!B:E,4,0),IF(V501&gt;1,VLOOKUP(VALUE(W501),'REB BEV MIN MKUP'!O:Q,3,0),0)))),0)</f>
        <v>0</v>
      </c>
      <c r="AE501" s="62" t="str">
        <f t="shared" si="274"/>
        <v/>
      </c>
      <c r="AF501" s="63" t="str">
        <f t="shared" si="275"/>
        <v/>
      </c>
      <c r="AG501" s="64" t="str">
        <f t="shared" si="276"/>
        <v/>
      </c>
      <c r="AH501" s="65" t="str">
        <f t="shared" si="277"/>
        <v/>
      </c>
      <c r="AI501" s="66" t="str">
        <f>IF(AE:AE="","",IF(R501="Refreshment Beverage",AK501*(Rates!J$19/100),ROUND(SUM(AH501*(Rates!$J$8/100)),4)))</f>
        <v/>
      </c>
      <c r="AJ501" s="67" t="str">
        <f t="shared" si="278"/>
        <v/>
      </c>
      <c r="AK501" s="22" t="str">
        <f t="shared" si="279"/>
        <v/>
      </c>
      <c r="AL501" s="62" t="str">
        <f t="shared" si="280"/>
        <v/>
      </c>
      <c r="AM501" s="63" t="str">
        <f>IF(AS501="","",IF(R501="Refreshment Beverage",ROUND(AS501*Rates!K$19,4),ROUND(AO501*(VLOOKUP(VALUE(Q501),Rates!G$4:L$12,3,0)),4)))</f>
        <v/>
      </c>
      <c r="AN501" s="68" t="str">
        <f>IF(AS501="","",IF(R501="Refreshment Beverage",AS501*(Rates!J$19/100),MAX(AM501,AB501)))</f>
        <v/>
      </c>
      <c r="AO501" s="69" t="str">
        <f t="shared" si="281"/>
        <v/>
      </c>
      <c r="AP501" s="69" t="str">
        <f t="shared" si="282"/>
        <v/>
      </c>
      <c r="AQ501" s="70" t="str">
        <f>IF(AS501="","",IF(R501="Refreshment Beverage",ROUND(SUM(VLOOKUP(Q:Q,Rates!G$15:L$19,3,0)*(AS501-Y501-Z501-AA501)),4),ROUND(SUM(Rates!$K$8*AS501),4)))</f>
        <v/>
      </c>
      <c r="AR501" s="66" t="str">
        <f t="shared" si="283"/>
        <v/>
      </c>
      <c r="AS501" s="22" t="str">
        <f t="shared" si="284"/>
        <v/>
      </c>
      <c r="AT501" s="62" t="str">
        <f t="shared" si="285"/>
        <v/>
      </c>
      <c r="AU501" s="63" t="str">
        <f>IF(AX501="","",IF(R501="Refreshment Beverage",ROUND((BA501-Y501-Z501-AA501)*VLOOKUP(VALUE(Q501),Rates!G$15:L$19,3,0),4),ROUND(AW501*(VLOOKUP(VALUE(Q501),Rates!G:L,3,0)),4)))</f>
        <v/>
      </c>
      <c r="AV501" s="68" t="str">
        <f t="shared" si="286"/>
        <v/>
      </c>
      <c r="AW501" s="69" t="str">
        <f t="shared" si="287"/>
        <v/>
      </c>
      <c r="AX501" s="65" t="str">
        <f t="shared" si="288"/>
        <v/>
      </c>
      <c r="AY501" s="70" t="str">
        <f>IF(AX501="","",IF(R501="Refreshment Beverage",ROUND(SUM(AX501*Rates!K$19),4),ROUND(SUM(AX501*(Rates!J$8/100)),4)))</f>
        <v/>
      </c>
      <c r="AZ501" s="67" t="str">
        <f t="shared" si="289"/>
        <v/>
      </c>
      <c r="BA501" s="22" t="str">
        <f t="shared" si="290"/>
        <v/>
      </c>
      <c r="BD501" s="171"/>
      <c r="BE501" s="171"/>
      <c r="BF501" s="171"/>
      <c r="BG501" s="171"/>
    </row>
    <row r="502" spans="11:59" ht="12.75" customHeight="1" x14ac:dyDescent="0.3">
      <c r="K502" s="42" t="str">
        <f t="shared" si="262"/>
        <v/>
      </c>
      <c r="L502" s="55" t="str">
        <f t="shared" si="263"/>
        <v/>
      </c>
      <c r="M502" s="43" t="str">
        <f t="shared" si="264"/>
        <v/>
      </c>
      <c r="N502" s="56" t="str" cm="1">
        <f t="array" ref="N502">IFERROR(IF(_xlfn.SINGLE(B:B)="","",IF(R502="Beer",SUM(LOOKUP(2,1/(Rates!$B$3:$B$5&lt;=W502)/(Rates!$C$3:$C$5&gt;=W502),Rates!$D$3:$D$5)*(X502/100)*W502),IF(R502="Refreshment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56" t="str">
        <f t="shared" si="265"/>
        <v/>
      </c>
      <c r="P502" s="53"/>
      <c r="Q502" s="14" t="str">
        <f t="shared" si="266"/>
        <v/>
      </c>
      <c r="R502" s="57" t="str">
        <f t="shared" si="267"/>
        <v/>
      </c>
      <c r="S502" s="58" t="str">
        <f>IF(B502="","",IF(R502="Refreshment Beverage",VLOOKUP(VALUE(Q502),Rates!G$15:L$19,2,0),VLOOKUP(VALUE(Q502),Rates!G$4:L$12,2,0)))</f>
        <v/>
      </c>
      <c r="T502" s="58" t="str">
        <f t="shared" si="268"/>
        <v/>
      </c>
      <c r="U502" s="58" t="str">
        <f t="shared" si="269"/>
        <v/>
      </c>
      <c r="V502" s="58" t="str">
        <f t="shared" si="270"/>
        <v/>
      </c>
      <c r="W502" s="58" t="str">
        <f t="shared" si="271"/>
        <v/>
      </c>
      <c r="X502" s="59" t="str">
        <f t="shared" si="272"/>
        <v/>
      </c>
      <c r="Y502" s="60" t="str">
        <f>IF(B:B="","",IF(R502="Refreshment Beverage",VLOOKUP(Q502,Rates!G$15:L$19,6,0)*W502,VLOOKUP(Q502,Rates!G$4:L$12,6,0)*W502))</f>
        <v/>
      </c>
      <c r="Z502" s="60" t="str">
        <f t="shared" si="273"/>
        <v/>
      </c>
      <c r="AA502" s="60" t="str">
        <f t="shared" si="261"/>
        <v/>
      </c>
      <c r="AB502" s="61" t="str" cm="1">
        <f t="array" ref="AB502">IF(_xlfn.SINGLE(B:B)="","",IF(R502="Refreshment Beverage","",IF(AND(R502="Beer",Q502=0),SUM(LOOKUP(2,1/(Rates!$B$15:$B$18&lt;=W502)/(Rates!$C$15:$C$18&gt;=W502),Rates!$D$15:$D$18)*W502),VLOOKUP(VALUE(_xlfn.SINGLE(Q:Q)),Rates!A:B,2,0)*W502)))</f>
        <v/>
      </c>
      <c r="AC502" s="61" t="str" cm="1">
        <f t="array" ref="AC502">IF(_xlfn.SINGLE(B:B)="","",IF(R502="Refreshment Beverage","",IF(AND(R502="Beer",Q502=0),SUM(LOOKUP(2,1/(Rates!$B$15:$B$18&lt;=W502)/(Rates!$C$15:$C$18&gt;=W502),Rates!$E$15:$E$18)*W502),VLOOKUP(VALUE(_xlfn.SINGLE(Q:Q)),Rates!A:C,3,0)*W502)))</f>
        <v/>
      </c>
      <c r="AD502" s="168">
        <f>IFERROR(IF(R502="Beer","",IF(OR(Q502=1,Q502=2,Q502=3,Q502=4),VLOOKUP(Q502,Rates!$A$31:$B$34,2,0)*W502,IF(V502=1,VLOOKUP(U502,'REB BEV MIN MKUP'!B:E,4,0),IF(V502&gt;1,VLOOKUP(VALUE(W502),'REB BEV MIN MKUP'!O:Q,3,0),0)))),0)</f>
        <v>0</v>
      </c>
      <c r="AE502" s="62" t="str">
        <f t="shared" si="274"/>
        <v/>
      </c>
      <c r="AF502" s="63" t="str">
        <f t="shared" si="275"/>
        <v/>
      </c>
      <c r="AG502" s="64" t="str">
        <f t="shared" si="276"/>
        <v/>
      </c>
      <c r="AH502" s="65" t="str">
        <f t="shared" si="277"/>
        <v/>
      </c>
      <c r="AI502" s="66" t="str">
        <f>IF(AE:AE="","",IF(R502="Refreshment Beverage",AK502*(Rates!J$19/100),ROUND(SUM(AH502*(Rates!$J$8/100)),4)))</f>
        <v/>
      </c>
      <c r="AJ502" s="67" t="str">
        <f t="shared" si="278"/>
        <v/>
      </c>
      <c r="AK502" s="22" t="str">
        <f t="shared" si="279"/>
        <v/>
      </c>
      <c r="AL502" s="62" t="str">
        <f t="shared" si="280"/>
        <v/>
      </c>
      <c r="AM502" s="63" t="str">
        <f>IF(AS502="","",IF(R502="Refreshment Beverage",ROUND(AS502*Rates!K$19,4),ROUND(AO502*(VLOOKUP(VALUE(Q502),Rates!G$4:L$12,3,0)),4)))</f>
        <v/>
      </c>
      <c r="AN502" s="68" t="str">
        <f>IF(AS502="","",IF(R502="Refreshment Beverage",AS502*(Rates!J$19/100),MAX(AM502,AB502)))</f>
        <v/>
      </c>
      <c r="AO502" s="69" t="str">
        <f t="shared" si="281"/>
        <v/>
      </c>
      <c r="AP502" s="69" t="str">
        <f t="shared" si="282"/>
        <v/>
      </c>
      <c r="AQ502" s="70" t="str">
        <f>IF(AS502="","",IF(R502="Refreshment Beverage",ROUND(SUM(VLOOKUP(Q:Q,Rates!G$15:L$19,3,0)*(AS502-Y502-Z502-AA502)),4),ROUND(SUM(Rates!$K$8*AS502),4)))</f>
        <v/>
      </c>
      <c r="AR502" s="66" t="str">
        <f t="shared" si="283"/>
        <v/>
      </c>
      <c r="AS502" s="22" t="str">
        <f t="shared" si="284"/>
        <v/>
      </c>
      <c r="AT502" s="62" t="str">
        <f t="shared" si="285"/>
        <v/>
      </c>
      <c r="AU502" s="63" t="str">
        <f>IF(AX502="","",IF(R502="Refreshment Beverage",ROUND((BA502-Y502-Z502-AA502)*VLOOKUP(VALUE(Q502),Rates!G$15:L$19,3,0),4),ROUND(AW502*(VLOOKUP(VALUE(Q502),Rates!G:L,3,0)),4)))</f>
        <v/>
      </c>
      <c r="AV502" s="68" t="str">
        <f t="shared" si="286"/>
        <v/>
      </c>
      <c r="AW502" s="69" t="str">
        <f t="shared" si="287"/>
        <v/>
      </c>
      <c r="AX502" s="65" t="str">
        <f t="shared" si="288"/>
        <v/>
      </c>
      <c r="AY502" s="70" t="str">
        <f>IF(AX502="","",IF(R502="Refreshment Beverage",ROUND(SUM(AX502*Rates!K$19),4),ROUND(SUM(AX502*(Rates!J$8/100)),4)))</f>
        <v/>
      </c>
      <c r="AZ502" s="67" t="str">
        <f t="shared" si="289"/>
        <v/>
      </c>
      <c r="BA502" s="22" t="str">
        <f t="shared" si="290"/>
        <v/>
      </c>
      <c r="BD502" s="171"/>
      <c r="BE502" s="171"/>
      <c r="BF502" s="171"/>
      <c r="BG502" s="171"/>
    </row>
    <row r="503" spans="11:59" ht="12.75" customHeight="1" x14ac:dyDescent="0.3">
      <c r="K503" s="42" t="str">
        <f t="shared" si="262"/>
        <v/>
      </c>
      <c r="L503" s="55" t="str">
        <f t="shared" si="263"/>
        <v/>
      </c>
      <c r="M503" s="43" t="str">
        <f t="shared" si="264"/>
        <v/>
      </c>
      <c r="N503" s="56" t="str" cm="1">
        <f t="array" ref="N503">IFERROR(IF(_xlfn.SINGLE(B:B)="","",IF(R503="Beer",SUM(LOOKUP(2,1/(Rates!$B$3:$B$5&lt;=W503)/(Rates!$C$3:$C$5&gt;=W503),Rates!$D$3:$D$5)*(X503/100)*W503),IF(R503="Refreshment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56" t="str">
        <f t="shared" si="265"/>
        <v/>
      </c>
      <c r="P503" s="53"/>
      <c r="Q503" s="14" t="str">
        <f t="shared" si="266"/>
        <v/>
      </c>
      <c r="R503" s="57" t="str">
        <f t="shared" si="267"/>
        <v/>
      </c>
      <c r="S503" s="58" t="str">
        <f>IF(B503="","",IF(R503="Refreshment Beverage",VLOOKUP(VALUE(Q503),Rates!G$15:L$19,2,0),VLOOKUP(VALUE(Q503),Rates!G$4:L$12,2,0)))</f>
        <v/>
      </c>
      <c r="T503" s="58" t="str">
        <f t="shared" si="268"/>
        <v/>
      </c>
      <c r="U503" s="58" t="str">
        <f t="shared" si="269"/>
        <v/>
      </c>
      <c r="V503" s="58" t="str">
        <f t="shared" si="270"/>
        <v/>
      </c>
      <c r="W503" s="58" t="str">
        <f t="shared" si="271"/>
        <v/>
      </c>
      <c r="X503" s="59" t="str">
        <f t="shared" si="272"/>
        <v/>
      </c>
      <c r="Y503" s="60" t="str">
        <f>IF(B:B="","",IF(R503="Refreshment Beverage",VLOOKUP(Q503,Rates!G$15:L$19,6,0)*W503,VLOOKUP(Q503,Rates!G$4:L$12,6,0)*W503))</f>
        <v/>
      </c>
      <c r="Z503" s="60" t="str">
        <f t="shared" si="273"/>
        <v/>
      </c>
      <c r="AA503" s="60" t="str">
        <f t="shared" si="261"/>
        <v/>
      </c>
      <c r="AB503" s="61" t="str" cm="1">
        <f t="array" ref="AB503">IF(_xlfn.SINGLE(B:B)="","",IF(R503="Refreshment Beverage","",IF(AND(R503="Beer",Q503=0),SUM(LOOKUP(2,1/(Rates!$B$15:$B$18&lt;=W503)/(Rates!$C$15:$C$18&gt;=W503),Rates!$D$15:$D$18)*W503),VLOOKUP(VALUE(_xlfn.SINGLE(Q:Q)),Rates!A:B,2,0)*W503)))</f>
        <v/>
      </c>
      <c r="AC503" s="61" t="str" cm="1">
        <f t="array" ref="AC503">IF(_xlfn.SINGLE(B:B)="","",IF(R503="Refreshment Beverage","",IF(AND(R503="Beer",Q503=0),SUM(LOOKUP(2,1/(Rates!$B$15:$B$18&lt;=W503)/(Rates!$C$15:$C$18&gt;=W503),Rates!$E$15:$E$18)*W503),VLOOKUP(VALUE(_xlfn.SINGLE(Q:Q)),Rates!A:C,3,0)*W503)))</f>
        <v/>
      </c>
      <c r="AD503" s="168">
        <f>IFERROR(IF(R503="Beer","",IF(OR(Q503=1,Q503=2,Q503=3,Q503=4),VLOOKUP(Q503,Rates!$A$31:$B$34,2,0)*W503,IF(V503=1,VLOOKUP(U503,'REB BEV MIN MKUP'!B:E,4,0),IF(V503&gt;1,VLOOKUP(VALUE(W503),'REB BEV MIN MKUP'!O:Q,3,0),0)))),0)</f>
        <v>0</v>
      </c>
      <c r="AE503" s="62" t="str">
        <f t="shared" si="274"/>
        <v/>
      </c>
      <c r="AF503" s="63" t="str">
        <f t="shared" si="275"/>
        <v/>
      </c>
      <c r="AG503" s="64" t="str">
        <f t="shared" si="276"/>
        <v/>
      </c>
      <c r="AH503" s="65" t="str">
        <f t="shared" si="277"/>
        <v/>
      </c>
      <c r="AI503" s="66" t="str">
        <f>IF(AE:AE="","",IF(R503="Refreshment Beverage",AK503*(Rates!J$19/100),ROUND(SUM(AH503*(Rates!$J$8/100)),4)))</f>
        <v/>
      </c>
      <c r="AJ503" s="67" t="str">
        <f t="shared" si="278"/>
        <v/>
      </c>
      <c r="AK503" s="22" t="str">
        <f t="shared" si="279"/>
        <v/>
      </c>
      <c r="AL503" s="62" t="str">
        <f t="shared" si="280"/>
        <v/>
      </c>
      <c r="AM503" s="63" t="str">
        <f>IF(AS503="","",IF(R503="Refreshment Beverage",ROUND(AS503*Rates!K$19,4),ROUND(AO503*(VLOOKUP(VALUE(Q503),Rates!G$4:L$12,3,0)),4)))</f>
        <v/>
      </c>
      <c r="AN503" s="68" t="str">
        <f>IF(AS503="","",IF(R503="Refreshment Beverage",AS503*(Rates!J$19/100),MAX(AM503,AB503)))</f>
        <v/>
      </c>
      <c r="AO503" s="69" t="str">
        <f t="shared" si="281"/>
        <v/>
      </c>
      <c r="AP503" s="69" t="str">
        <f t="shared" si="282"/>
        <v/>
      </c>
      <c r="AQ503" s="70" t="str">
        <f>IF(AS503="","",IF(R503="Refreshment Beverage",ROUND(SUM(VLOOKUP(Q:Q,Rates!G$15:L$19,3,0)*(AS503-Y503-Z503-AA503)),4),ROUND(SUM(Rates!$K$8*AS503),4)))</f>
        <v/>
      </c>
      <c r="AR503" s="66" t="str">
        <f t="shared" si="283"/>
        <v/>
      </c>
      <c r="AS503" s="22" t="str">
        <f t="shared" si="284"/>
        <v/>
      </c>
      <c r="AT503" s="62" t="str">
        <f t="shared" si="285"/>
        <v/>
      </c>
      <c r="AU503" s="63" t="str">
        <f>IF(AX503="","",IF(R503="Refreshment Beverage",ROUND((BA503-Y503-Z503-AA503)*VLOOKUP(VALUE(Q503),Rates!G$15:L$19,3,0),4),ROUND(AW503*(VLOOKUP(VALUE(Q503),Rates!G:L,3,0)),4)))</f>
        <v/>
      </c>
      <c r="AV503" s="68" t="str">
        <f t="shared" si="286"/>
        <v/>
      </c>
      <c r="AW503" s="69" t="str">
        <f t="shared" si="287"/>
        <v/>
      </c>
      <c r="AX503" s="65" t="str">
        <f t="shared" si="288"/>
        <v/>
      </c>
      <c r="AY503" s="70" t="str">
        <f>IF(AX503="","",IF(R503="Refreshment Beverage",ROUND(SUM(AX503*Rates!K$19),4),ROUND(SUM(AX503*(Rates!J$8/100)),4)))</f>
        <v/>
      </c>
      <c r="AZ503" s="67" t="str">
        <f t="shared" si="289"/>
        <v/>
      </c>
      <c r="BA503" s="22" t="str">
        <f t="shared" si="290"/>
        <v/>
      </c>
      <c r="BD503" s="171"/>
      <c r="BE503" s="171"/>
      <c r="BF503" s="171"/>
      <c r="BG503" s="171"/>
    </row>
    <row r="504" spans="11:59" ht="12.75" customHeight="1" x14ac:dyDescent="0.3">
      <c r="K504" s="42" t="str">
        <f t="shared" si="262"/>
        <v/>
      </c>
      <c r="L504" s="55" t="str">
        <f t="shared" si="263"/>
        <v/>
      </c>
      <c r="M504" s="43" t="str">
        <f t="shared" si="264"/>
        <v/>
      </c>
      <c r="N504" s="56" t="str" cm="1">
        <f t="array" ref="N504">IFERROR(IF(_xlfn.SINGLE(B:B)="","",IF(R504="Beer",SUM(LOOKUP(2,1/(Rates!$B$3:$B$5&lt;=W504)/(Rates!$C$3:$C$5&gt;=W504),Rates!$D$3:$D$5)*(X504/100)*W504),IF(R504="Refreshment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56" t="str">
        <f t="shared" si="265"/>
        <v/>
      </c>
      <c r="P504" s="53"/>
      <c r="Q504" s="14" t="str">
        <f t="shared" si="266"/>
        <v/>
      </c>
      <c r="R504" s="57" t="str">
        <f t="shared" si="267"/>
        <v/>
      </c>
      <c r="S504" s="58" t="str">
        <f>IF(B504="","",IF(R504="Refreshment Beverage",VLOOKUP(VALUE(Q504),Rates!G$15:L$19,2,0),VLOOKUP(VALUE(Q504),Rates!G$4:L$12,2,0)))</f>
        <v/>
      </c>
      <c r="T504" s="58" t="str">
        <f t="shared" si="268"/>
        <v/>
      </c>
      <c r="U504" s="58" t="str">
        <f t="shared" si="269"/>
        <v/>
      </c>
      <c r="V504" s="58" t="str">
        <f t="shared" si="270"/>
        <v/>
      </c>
      <c r="W504" s="58" t="str">
        <f t="shared" si="271"/>
        <v/>
      </c>
      <c r="X504" s="59" t="str">
        <f t="shared" si="272"/>
        <v/>
      </c>
      <c r="Y504" s="60" t="str">
        <f>IF(B:B="","",IF(R504="Refreshment Beverage",VLOOKUP(Q504,Rates!G$15:L$19,6,0)*W504,VLOOKUP(Q504,Rates!G$4:L$12,6,0)*W504))</f>
        <v/>
      </c>
      <c r="Z504" s="60" t="str">
        <f t="shared" si="273"/>
        <v/>
      </c>
      <c r="AA504" s="60" t="str">
        <f t="shared" si="261"/>
        <v/>
      </c>
      <c r="AB504" s="61" t="str" cm="1">
        <f t="array" ref="AB504">IF(_xlfn.SINGLE(B:B)="","",IF(R504="Refreshment Beverage","",IF(AND(R504="Beer",Q504=0),SUM(LOOKUP(2,1/(Rates!$B$15:$B$18&lt;=W504)/(Rates!$C$15:$C$18&gt;=W504),Rates!$D$15:$D$18)*W504),VLOOKUP(VALUE(_xlfn.SINGLE(Q:Q)),Rates!A:B,2,0)*W504)))</f>
        <v/>
      </c>
      <c r="AC504" s="61" t="str" cm="1">
        <f t="array" ref="AC504">IF(_xlfn.SINGLE(B:B)="","",IF(R504="Refreshment Beverage","",IF(AND(R504="Beer",Q504=0),SUM(LOOKUP(2,1/(Rates!$B$15:$B$18&lt;=W504)/(Rates!$C$15:$C$18&gt;=W504),Rates!$E$15:$E$18)*W504),VLOOKUP(VALUE(_xlfn.SINGLE(Q:Q)),Rates!A:C,3,0)*W504)))</f>
        <v/>
      </c>
      <c r="AD504" s="168">
        <f>IFERROR(IF(R504="Beer","",IF(OR(Q504=1,Q504=2,Q504=3,Q504=4),VLOOKUP(Q504,Rates!$A$31:$B$34,2,0)*W504,IF(V504=1,VLOOKUP(U504,'REB BEV MIN MKUP'!B:E,4,0),IF(V504&gt;1,VLOOKUP(VALUE(W504),'REB BEV MIN MKUP'!O:Q,3,0),0)))),0)</f>
        <v>0</v>
      </c>
      <c r="AE504" s="62" t="str">
        <f t="shared" si="274"/>
        <v/>
      </c>
      <c r="AF504" s="63" t="str">
        <f t="shared" si="275"/>
        <v/>
      </c>
      <c r="AG504" s="64" t="str">
        <f t="shared" si="276"/>
        <v/>
      </c>
      <c r="AH504" s="65" t="str">
        <f t="shared" si="277"/>
        <v/>
      </c>
      <c r="AI504" s="66" t="str">
        <f>IF(AE:AE="","",IF(R504="Refreshment Beverage",AK504*(Rates!J$19/100),ROUND(SUM(AH504*(Rates!$J$8/100)),4)))</f>
        <v/>
      </c>
      <c r="AJ504" s="67" t="str">
        <f t="shared" si="278"/>
        <v/>
      </c>
      <c r="AK504" s="22" t="str">
        <f t="shared" si="279"/>
        <v/>
      </c>
      <c r="AL504" s="62" t="str">
        <f t="shared" si="280"/>
        <v/>
      </c>
      <c r="AM504" s="63" t="str">
        <f>IF(AS504="","",IF(R504="Refreshment Beverage",ROUND(AS504*Rates!K$19,4),ROUND(AO504*(VLOOKUP(VALUE(Q504),Rates!G$4:L$12,3,0)),4)))</f>
        <v/>
      </c>
      <c r="AN504" s="68" t="str">
        <f>IF(AS504="","",IF(R504="Refreshment Beverage",AS504*(Rates!J$19/100),MAX(AM504,AB504)))</f>
        <v/>
      </c>
      <c r="AO504" s="69" t="str">
        <f t="shared" si="281"/>
        <v/>
      </c>
      <c r="AP504" s="69" t="str">
        <f t="shared" si="282"/>
        <v/>
      </c>
      <c r="AQ504" s="70" t="str">
        <f>IF(AS504="","",IF(R504="Refreshment Beverage",ROUND(SUM(VLOOKUP(Q:Q,Rates!G$15:L$19,3,0)*(AS504-Y504-Z504-AA504)),4),ROUND(SUM(Rates!$K$8*AS504),4)))</f>
        <v/>
      </c>
      <c r="AR504" s="66" t="str">
        <f t="shared" si="283"/>
        <v/>
      </c>
      <c r="AS504" s="22" t="str">
        <f t="shared" si="284"/>
        <v/>
      </c>
      <c r="AT504" s="62" t="str">
        <f t="shared" si="285"/>
        <v/>
      </c>
      <c r="AU504" s="63" t="str">
        <f>IF(AX504="","",IF(R504="Refreshment Beverage",ROUND((BA504-Y504-Z504-AA504)*VLOOKUP(VALUE(Q504),Rates!G$15:L$19,3,0),4),ROUND(AW504*(VLOOKUP(VALUE(Q504),Rates!G:L,3,0)),4)))</f>
        <v/>
      </c>
      <c r="AV504" s="68" t="str">
        <f t="shared" si="286"/>
        <v/>
      </c>
      <c r="AW504" s="69" t="str">
        <f t="shared" si="287"/>
        <v/>
      </c>
      <c r="AX504" s="65" t="str">
        <f t="shared" si="288"/>
        <v/>
      </c>
      <c r="AY504" s="70" t="str">
        <f>IF(AX504="","",IF(R504="Refreshment Beverage",ROUND(SUM(AX504*Rates!K$19),4),ROUND(SUM(AX504*(Rates!J$8/100)),4)))</f>
        <v/>
      </c>
      <c r="AZ504" s="67" t="str">
        <f t="shared" si="289"/>
        <v/>
      </c>
      <c r="BA504" s="22" t="str">
        <f t="shared" si="290"/>
        <v/>
      </c>
      <c r="BD504" s="171"/>
      <c r="BE504" s="171"/>
      <c r="BF504" s="171"/>
      <c r="BG504" s="171"/>
    </row>
    <row r="505" spans="11:59" ht="12.75" customHeight="1" x14ac:dyDescent="0.3">
      <c r="K505" s="42" t="str">
        <f t="shared" si="262"/>
        <v/>
      </c>
      <c r="L505" s="55" t="str">
        <f t="shared" si="263"/>
        <v/>
      </c>
      <c r="M505" s="43" t="str">
        <f t="shared" si="264"/>
        <v/>
      </c>
      <c r="N505" s="56" t="str" cm="1">
        <f t="array" ref="N505">IFERROR(IF(_xlfn.SINGLE(B:B)="","",IF(R505="Beer",SUM(LOOKUP(2,1/(Rates!$B$3:$B$5&lt;=W505)/(Rates!$C$3:$C$5&gt;=W505),Rates!$D$3:$D$5)*(X505/100)*W505),IF(R505="Refreshment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56" t="str">
        <f t="shared" si="265"/>
        <v/>
      </c>
      <c r="P505" s="53"/>
      <c r="Q505" s="14" t="str">
        <f t="shared" si="266"/>
        <v/>
      </c>
      <c r="R505" s="57" t="str">
        <f t="shared" si="267"/>
        <v/>
      </c>
      <c r="S505" s="58" t="str">
        <f>IF(B505="","",IF(R505="Refreshment Beverage",VLOOKUP(VALUE(Q505),Rates!G$15:L$19,2,0),VLOOKUP(VALUE(Q505),Rates!G$4:L$12,2,0)))</f>
        <v/>
      </c>
      <c r="T505" s="58" t="str">
        <f t="shared" si="268"/>
        <v/>
      </c>
      <c r="U505" s="58" t="str">
        <f t="shared" si="269"/>
        <v/>
      </c>
      <c r="V505" s="58" t="str">
        <f t="shared" si="270"/>
        <v/>
      </c>
      <c r="W505" s="58" t="str">
        <f t="shared" si="271"/>
        <v/>
      </c>
      <c r="X505" s="59" t="str">
        <f t="shared" si="272"/>
        <v/>
      </c>
      <c r="Y505" s="60" t="str">
        <f>IF(B:B="","",IF(R505="Refreshment Beverage",VLOOKUP(Q505,Rates!G$15:L$19,6,0)*W505,VLOOKUP(Q505,Rates!G$4:L$12,6,0)*W505))</f>
        <v/>
      </c>
      <c r="Z505" s="60" t="str">
        <f t="shared" si="273"/>
        <v/>
      </c>
      <c r="AA505" s="60" t="str">
        <f t="shared" si="261"/>
        <v/>
      </c>
      <c r="AB505" s="61" t="str" cm="1">
        <f t="array" ref="AB505">IF(_xlfn.SINGLE(B:B)="","",IF(R505="Refreshment Beverage","",IF(AND(R505="Beer",Q505=0),SUM(LOOKUP(2,1/(Rates!$B$15:$B$18&lt;=W505)/(Rates!$C$15:$C$18&gt;=W505),Rates!$D$15:$D$18)*W505),VLOOKUP(VALUE(_xlfn.SINGLE(Q:Q)),Rates!A:B,2,0)*W505)))</f>
        <v/>
      </c>
      <c r="AC505" s="61" t="str" cm="1">
        <f t="array" ref="AC505">IF(_xlfn.SINGLE(B:B)="","",IF(R505="Refreshment Beverage","",IF(AND(R505="Beer",Q505=0),SUM(LOOKUP(2,1/(Rates!$B$15:$B$18&lt;=W505)/(Rates!$C$15:$C$18&gt;=W505),Rates!$E$15:$E$18)*W505),VLOOKUP(VALUE(_xlfn.SINGLE(Q:Q)),Rates!A:C,3,0)*W505)))</f>
        <v/>
      </c>
      <c r="AD505" s="168">
        <f>IFERROR(IF(R505="Beer","",IF(OR(Q505=1,Q505=2,Q505=3,Q505=4),VLOOKUP(Q505,Rates!$A$31:$B$34,2,0)*W505,IF(V505=1,VLOOKUP(U505,'REB BEV MIN MKUP'!B:E,4,0),IF(V505&gt;1,VLOOKUP(VALUE(W505),'REB BEV MIN MKUP'!O:Q,3,0),0)))),0)</f>
        <v>0</v>
      </c>
      <c r="AE505" s="62" t="str">
        <f t="shared" si="274"/>
        <v/>
      </c>
      <c r="AF505" s="63" t="str">
        <f t="shared" si="275"/>
        <v/>
      </c>
      <c r="AG505" s="64" t="str">
        <f t="shared" si="276"/>
        <v/>
      </c>
      <c r="AH505" s="65" t="str">
        <f t="shared" si="277"/>
        <v/>
      </c>
      <c r="AI505" s="66" t="str">
        <f>IF(AE:AE="","",IF(R505="Refreshment Beverage",AK505*(Rates!J$19/100),ROUND(SUM(AH505*(Rates!$J$8/100)),4)))</f>
        <v/>
      </c>
      <c r="AJ505" s="67" t="str">
        <f t="shared" si="278"/>
        <v/>
      </c>
      <c r="AK505" s="22" t="str">
        <f t="shared" si="279"/>
        <v/>
      </c>
      <c r="AL505" s="62" t="str">
        <f t="shared" si="280"/>
        <v/>
      </c>
      <c r="AM505" s="63" t="str">
        <f>IF(AS505="","",IF(R505="Refreshment Beverage",ROUND(AS505*Rates!K$19,4),ROUND(AO505*(VLOOKUP(VALUE(Q505),Rates!G$4:L$12,3,0)),4)))</f>
        <v/>
      </c>
      <c r="AN505" s="68" t="str">
        <f>IF(AS505="","",IF(R505="Refreshment Beverage",AS505*(Rates!J$19/100),MAX(AM505,AB505)))</f>
        <v/>
      </c>
      <c r="AO505" s="69" t="str">
        <f t="shared" si="281"/>
        <v/>
      </c>
      <c r="AP505" s="69" t="str">
        <f t="shared" si="282"/>
        <v/>
      </c>
      <c r="AQ505" s="70" t="str">
        <f>IF(AS505="","",IF(R505="Refreshment Beverage",ROUND(SUM(VLOOKUP(Q:Q,Rates!G$15:L$19,3,0)*(AS505-Y505-Z505-AA505)),4),ROUND(SUM(Rates!$K$8*AS505),4)))</f>
        <v/>
      </c>
      <c r="AR505" s="66" t="str">
        <f t="shared" si="283"/>
        <v/>
      </c>
      <c r="AS505" s="22" t="str">
        <f t="shared" si="284"/>
        <v/>
      </c>
      <c r="AT505" s="62" t="str">
        <f t="shared" si="285"/>
        <v/>
      </c>
      <c r="AU505" s="63" t="str">
        <f>IF(AX505="","",IF(R505="Refreshment Beverage",ROUND((BA505-Y505-Z505-AA505)*VLOOKUP(VALUE(Q505),Rates!G$15:L$19,3,0),4),ROUND(AW505*(VLOOKUP(VALUE(Q505),Rates!G:L,3,0)),4)))</f>
        <v/>
      </c>
      <c r="AV505" s="68" t="str">
        <f t="shared" si="286"/>
        <v/>
      </c>
      <c r="AW505" s="69" t="str">
        <f t="shared" si="287"/>
        <v/>
      </c>
      <c r="AX505" s="65" t="str">
        <f t="shared" si="288"/>
        <v/>
      </c>
      <c r="AY505" s="70" t="str">
        <f>IF(AX505="","",IF(R505="Refreshment Beverage",ROUND(SUM(AX505*Rates!K$19),4),ROUND(SUM(AX505*(Rates!J$8/100)),4)))</f>
        <v/>
      </c>
      <c r="AZ505" s="67" t="str">
        <f t="shared" si="289"/>
        <v/>
      </c>
      <c r="BA505" s="22" t="str">
        <f t="shared" si="290"/>
        <v/>
      </c>
      <c r="BD505" s="171"/>
      <c r="BE505" s="171"/>
      <c r="BF505" s="171"/>
      <c r="BG505" s="171"/>
    </row>
    <row r="506" spans="11:59" ht="12.75" customHeight="1" x14ac:dyDescent="0.3">
      <c r="K506" s="42" t="str">
        <f t="shared" si="262"/>
        <v/>
      </c>
      <c r="L506" s="55" t="str">
        <f t="shared" si="263"/>
        <v/>
      </c>
      <c r="M506" s="43" t="str">
        <f t="shared" si="264"/>
        <v/>
      </c>
      <c r="N506" s="56" t="str" cm="1">
        <f t="array" ref="N506">IFERROR(IF(_xlfn.SINGLE(B:B)="","",IF(R506="Beer",SUM(LOOKUP(2,1/(Rates!$B$3:$B$5&lt;=W506)/(Rates!$C$3:$C$5&gt;=W506),Rates!$D$3:$D$5)*(X506/100)*W506),IF(R506="Refreshment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56" t="str">
        <f t="shared" si="265"/>
        <v/>
      </c>
      <c r="P506" s="53"/>
      <c r="Q506" s="14" t="str">
        <f t="shared" si="266"/>
        <v/>
      </c>
      <c r="R506" s="57" t="str">
        <f t="shared" si="267"/>
        <v/>
      </c>
      <c r="S506" s="58" t="str">
        <f>IF(B506="","",IF(R506="Refreshment Beverage",VLOOKUP(VALUE(Q506),Rates!G$15:L$19,2,0),VLOOKUP(VALUE(Q506),Rates!G$4:L$12,2,0)))</f>
        <v/>
      </c>
      <c r="T506" s="58" t="str">
        <f t="shared" si="268"/>
        <v/>
      </c>
      <c r="U506" s="58" t="str">
        <f t="shared" si="269"/>
        <v/>
      </c>
      <c r="V506" s="58" t="str">
        <f t="shared" si="270"/>
        <v/>
      </c>
      <c r="W506" s="58" t="str">
        <f t="shared" si="271"/>
        <v/>
      </c>
      <c r="X506" s="59" t="str">
        <f t="shared" si="272"/>
        <v/>
      </c>
      <c r="Y506" s="60" t="str">
        <f>IF(B:B="","",IF(R506="Refreshment Beverage",VLOOKUP(Q506,Rates!G$15:L$19,6,0)*W506,VLOOKUP(Q506,Rates!G$4:L$12,6,0)*W506))</f>
        <v/>
      </c>
      <c r="Z506" s="60" t="str">
        <f t="shared" si="273"/>
        <v/>
      </c>
      <c r="AA506" s="60" t="str">
        <f t="shared" si="261"/>
        <v/>
      </c>
      <c r="AB506" s="61" t="str" cm="1">
        <f t="array" ref="AB506">IF(_xlfn.SINGLE(B:B)="","",IF(R506="Refreshment Beverage","",IF(AND(R506="Beer",Q506=0),SUM(LOOKUP(2,1/(Rates!$B$15:$B$18&lt;=W506)/(Rates!$C$15:$C$18&gt;=W506),Rates!$D$15:$D$18)*W506),VLOOKUP(VALUE(_xlfn.SINGLE(Q:Q)),Rates!A:B,2,0)*W506)))</f>
        <v/>
      </c>
      <c r="AC506" s="61" t="str" cm="1">
        <f t="array" ref="AC506">IF(_xlfn.SINGLE(B:B)="","",IF(R506="Refreshment Beverage","",IF(AND(R506="Beer",Q506=0),SUM(LOOKUP(2,1/(Rates!$B$15:$B$18&lt;=W506)/(Rates!$C$15:$C$18&gt;=W506),Rates!$E$15:$E$18)*W506),VLOOKUP(VALUE(_xlfn.SINGLE(Q:Q)),Rates!A:C,3,0)*W506)))</f>
        <v/>
      </c>
      <c r="AD506" s="168">
        <f>IFERROR(IF(R506="Beer","",IF(OR(Q506=1,Q506=2,Q506=3,Q506=4),VLOOKUP(Q506,Rates!$A$31:$B$34,2,0)*W506,IF(V506=1,VLOOKUP(U506,'REB BEV MIN MKUP'!B:E,4,0),IF(V506&gt;1,VLOOKUP(VALUE(W506),'REB BEV MIN MKUP'!O:Q,3,0),0)))),0)</f>
        <v>0</v>
      </c>
      <c r="AE506" s="62" t="str">
        <f t="shared" si="274"/>
        <v/>
      </c>
      <c r="AF506" s="63" t="str">
        <f t="shared" si="275"/>
        <v/>
      </c>
      <c r="AG506" s="64" t="str">
        <f t="shared" si="276"/>
        <v/>
      </c>
      <c r="AH506" s="65" t="str">
        <f t="shared" si="277"/>
        <v/>
      </c>
      <c r="AI506" s="66" t="str">
        <f>IF(AE:AE="","",IF(R506="Refreshment Beverage",AK506*(Rates!J$19/100),ROUND(SUM(AH506*(Rates!$J$8/100)),4)))</f>
        <v/>
      </c>
      <c r="AJ506" s="67" t="str">
        <f t="shared" si="278"/>
        <v/>
      </c>
      <c r="AK506" s="22" t="str">
        <f t="shared" si="279"/>
        <v/>
      </c>
      <c r="AL506" s="62" t="str">
        <f t="shared" si="280"/>
        <v/>
      </c>
      <c r="AM506" s="63" t="str">
        <f>IF(AS506="","",IF(R506="Refreshment Beverage",ROUND(AS506*Rates!K$19,4),ROUND(AO506*(VLOOKUP(VALUE(Q506),Rates!G$4:L$12,3,0)),4)))</f>
        <v/>
      </c>
      <c r="AN506" s="68" t="str">
        <f>IF(AS506="","",IF(R506="Refreshment Beverage",AS506*(Rates!J$19/100),MAX(AM506,AB506)))</f>
        <v/>
      </c>
      <c r="AO506" s="69" t="str">
        <f t="shared" si="281"/>
        <v/>
      </c>
      <c r="AP506" s="69" t="str">
        <f t="shared" si="282"/>
        <v/>
      </c>
      <c r="AQ506" s="70" t="str">
        <f>IF(AS506="","",IF(R506="Refreshment Beverage",ROUND(SUM(VLOOKUP(Q:Q,Rates!G$15:L$19,3,0)*(AS506-Y506-Z506-AA506)),4),ROUND(SUM(Rates!$K$8*AS506),4)))</f>
        <v/>
      </c>
      <c r="AR506" s="66" t="str">
        <f t="shared" si="283"/>
        <v/>
      </c>
      <c r="AS506" s="22" t="str">
        <f t="shared" si="284"/>
        <v/>
      </c>
      <c r="AT506" s="62" t="str">
        <f t="shared" si="285"/>
        <v/>
      </c>
      <c r="AU506" s="63" t="str">
        <f>IF(AX506="","",IF(R506="Refreshment Beverage",ROUND((BA506-Y506-Z506-AA506)*VLOOKUP(VALUE(Q506),Rates!G$15:L$19,3,0),4),ROUND(AW506*(VLOOKUP(VALUE(Q506),Rates!G:L,3,0)),4)))</f>
        <v/>
      </c>
      <c r="AV506" s="68" t="str">
        <f t="shared" si="286"/>
        <v/>
      </c>
      <c r="AW506" s="69" t="str">
        <f t="shared" si="287"/>
        <v/>
      </c>
      <c r="AX506" s="65" t="str">
        <f t="shared" si="288"/>
        <v/>
      </c>
      <c r="AY506" s="70" t="str">
        <f>IF(AX506="","",IF(R506="Refreshment Beverage",ROUND(SUM(AX506*Rates!K$19),4),ROUND(SUM(AX506*(Rates!J$8/100)),4)))</f>
        <v/>
      </c>
      <c r="AZ506" s="67" t="str">
        <f t="shared" si="289"/>
        <v/>
      </c>
      <c r="BA506" s="22" t="str">
        <f t="shared" si="290"/>
        <v/>
      </c>
      <c r="BD506" s="171"/>
      <c r="BE506" s="171"/>
      <c r="BF506" s="171"/>
      <c r="BG506" s="171"/>
    </row>
    <row r="507" spans="11:59" ht="12.75" customHeight="1" x14ac:dyDescent="0.3">
      <c r="K507" s="42" t="str">
        <f t="shared" si="262"/>
        <v/>
      </c>
      <c r="L507" s="55" t="str">
        <f t="shared" si="263"/>
        <v/>
      </c>
      <c r="M507" s="43" t="str">
        <f t="shared" si="264"/>
        <v/>
      </c>
      <c r="N507" s="56" t="str" cm="1">
        <f t="array" ref="N507">IFERROR(IF(_xlfn.SINGLE(B:B)="","",IF(R507="Beer",SUM(LOOKUP(2,1/(Rates!$B$3:$B$5&lt;=W507)/(Rates!$C$3:$C$5&gt;=W507),Rates!$D$3:$D$5)*(X507/100)*W507),IF(R507="Refreshment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56" t="str">
        <f t="shared" si="265"/>
        <v/>
      </c>
      <c r="P507" s="53"/>
      <c r="Q507" s="14" t="str">
        <f t="shared" si="266"/>
        <v/>
      </c>
      <c r="R507" s="57" t="str">
        <f t="shared" si="267"/>
        <v/>
      </c>
      <c r="S507" s="58" t="str">
        <f>IF(B507="","",IF(R507="Refreshment Beverage",VLOOKUP(VALUE(Q507),Rates!G$15:L$19,2,0),VLOOKUP(VALUE(Q507),Rates!G$4:L$12,2,0)))</f>
        <v/>
      </c>
      <c r="T507" s="58" t="str">
        <f t="shared" si="268"/>
        <v/>
      </c>
      <c r="U507" s="58" t="str">
        <f t="shared" si="269"/>
        <v/>
      </c>
      <c r="V507" s="58" t="str">
        <f t="shared" si="270"/>
        <v/>
      </c>
      <c r="W507" s="58" t="str">
        <f t="shared" si="271"/>
        <v/>
      </c>
      <c r="X507" s="59" t="str">
        <f t="shared" si="272"/>
        <v/>
      </c>
      <c r="Y507" s="60" t="str">
        <f>IF(B:B="","",IF(R507="Refreshment Beverage",VLOOKUP(Q507,Rates!G$15:L$19,6,0)*W507,VLOOKUP(Q507,Rates!G$4:L$12,6,0)*W507))</f>
        <v/>
      </c>
      <c r="Z507" s="60" t="str">
        <f t="shared" si="273"/>
        <v/>
      </c>
      <c r="AA507" s="60" t="str">
        <f t="shared" si="261"/>
        <v/>
      </c>
      <c r="AB507" s="61" t="str" cm="1">
        <f t="array" ref="AB507">IF(_xlfn.SINGLE(B:B)="","",IF(R507="Refreshment Beverage","",IF(AND(R507="Beer",Q507=0),SUM(LOOKUP(2,1/(Rates!$B$15:$B$18&lt;=W507)/(Rates!$C$15:$C$18&gt;=W507),Rates!$D$15:$D$18)*W507),VLOOKUP(VALUE(_xlfn.SINGLE(Q:Q)),Rates!A:B,2,0)*W507)))</f>
        <v/>
      </c>
      <c r="AC507" s="61" t="str" cm="1">
        <f t="array" ref="AC507">IF(_xlfn.SINGLE(B:B)="","",IF(R507="Refreshment Beverage","",IF(AND(R507="Beer",Q507=0),SUM(LOOKUP(2,1/(Rates!$B$15:$B$18&lt;=W507)/(Rates!$C$15:$C$18&gt;=W507),Rates!$E$15:$E$18)*W507),VLOOKUP(VALUE(_xlfn.SINGLE(Q:Q)),Rates!A:C,3,0)*W507)))</f>
        <v/>
      </c>
      <c r="AD507" s="168">
        <f>IFERROR(IF(R507="Beer","",IF(OR(Q507=1,Q507=2,Q507=3,Q507=4),VLOOKUP(Q507,Rates!$A$31:$B$34,2,0)*W507,IF(V507=1,VLOOKUP(U507,'REB BEV MIN MKUP'!B:E,4,0),IF(V507&gt;1,VLOOKUP(VALUE(W507),'REB BEV MIN MKUP'!O:Q,3,0),0)))),0)</f>
        <v>0</v>
      </c>
      <c r="AE507" s="62" t="str">
        <f t="shared" si="274"/>
        <v/>
      </c>
      <c r="AF507" s="63" t="str">
        <f t="shared" si="275"/>
        <v/>
      </c>
      <c r="AG507" s="64" t="str">
        <f t="shared" si="276"/>
        <v/>
      </c>
      <c r="AH507" s="65" t="str">
        <f t="shared" si="277"/>
        <v/>
      </c>
      <c r="AI507" s="66" t="str">
        <f>IF(AE:AE="","",IF(R507="Refreshment Beverage",AK507*(Rates!J$19/100),ROUND(SUM(AH507*(Rates!$J$8/100)),4)))</f>
        <v/>
      </c>
      <c r="AJ507" s="67" t="str">
        <f t="shared" si="278"/>
        <v/>
      </c>
      <c r="AK507" s="22" t="str">
        <f t="shared" si="279"/>
        <v/>
      </c>
      <c r="AL507" s="62" t="str">
        <f t="shared" si="280"/>
        <v/>
      </c>
      <c r="AM507" s="63" t="str">
        <f>IF(AS507="","",IF(R507="Refreshment Beverage",ROUND(AS507*Rates!K$19,4),ROUND(AO507*(VLOOKUP(VALUE(Q507),Rates!G$4:L$12,3,0)),4)))</f>
        <v/>
      </c>
      <c r="AN507" s="68" t="str">
        <f>IF(AS507="","",IF(R507="Refreshment Beverage",AS507*(Rates!J$19/100),MAX(AM507,AB507)))</f>
        <v/>
      </c>
      <c r="AO507" s="69" t="str">
        <f t="shared" si="281"/>
        <v/>
      </c>
      <c r="AP507" s="69" t="str">
        <f t="shared" si="282"/>
        <v/>
      </c>
      <c r="AQ507" s="70" t="str">
        <f>IF(AS507="","",IF(R507="Refreshment Beverage",ROUND(SUM(VLOOKUP(Q:Q,Rates!G$15:L$19,3,0)*(AS507-Y507-Z507-AA507)),4),ROUND(SUM(Rates!$K$8*AS507),4)))</f>
        <v/>
      </c>
      <c r="AR507" s="66" t="str">
        <f t="shared" si="283"/>
        <v/>
      </c>
      <c r="AS507" s="22" t="str">
        <f t="shared" si="284"/>
        <v/>
      </c>
      <c r="AT507" s="62" t="str">
        <f t="shared" si="285"/>
        <v/>
      </c>
      <c r="AU507" s="63" t="str">
        <f>IF(AX507="","",IF(R507="Refreshment Beverage",ROUND((BA507-Y507-Z507-AA507)*VLOOKUP(VALUE(Q507),Rates!G$15:L$19,3,0),4),ROUND(AW507*(VLOOKUP(VALUE(Q507),Rates!G:L,3,0)),4)))</f>
        <v/>
      </c>
      <c r="AV507" s="68" t="str">
        <f t="shared" si="286"/>
        <v/>
      </c>
      <c r="AW507" s="69" t="str">
        <f t="shared" si="287"/>
        <v/>
      </c>
      <c r="AX507" s="65" t="str">
        <f t="shared" si="288"/>
        <v/>
      </c>
      <c r="AY507" s="70" t="str">
        <f>IF(AX507="","",IF(R507="Refreshment Beverage",ROUND(SUM(AX507*Rates!K$19),4),ROUND(SUM(AX507*(Rates!J$8/100)),4)))</f>
        <v/>
      </c>
      <c r="AZ507" s="67" t="str">
        <f t="shared" si="289"/>
        <v/>
      </c>
      <c r="BA507" s="22" t="str">
        <f t="shared" si="290"/>
        <v/>
      </c>
      <c r="BD507" s="171"/>
      <c r="BE507" s="171"/>
      <c r="BF507" s="171"/>
      <c r="BG507" s="171"/>
    </row>
    <row r="508" spans="11:59" ht="12.75" customHeight="1" x14ac:dyDescent="0.3">
      <c r="K508" s="42" t="str">
        <f t="shared" si="262"/>
        <v/>
      </c>
      <c r="L508" s="55" t="str">
        <f t="shared" si="263"/>
        <v/>
      </c>
      <c r="M508" s="43" t="str">
        <f t="shared" si="264"/>
        <v/>
      </c>
      <c r="N508" s="56" t="str" cm="1">
        <f t="array" ref="N508">IFERROR(IF(_xlfn.SINGLE(B:B)="","",IF(R508="Beer",SUM(LOOKUP(2,1/(Rates!$B$3:$B$5&lt;=W508)/(Rates!$C$3:$C$5&gt;=W508),Rates!$D$3:$D$5)*(X508/100)*W508),IF(R508="Refreshment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56" t="str">
        <f t="shared" si="265"/>
        <v/>
      </c>
      <c r="P508" s="53"/>
      <c r="Q508" s="14" t="str">
        <f t="shared" si="266"/>
        <v/>
      </c>
      <c r="R508" s="57" t="str">
        <f t="shared" si="267"/>
        <v/>
      </c>
      <c r="S508" s="58" t="str">
        <f>IF(B508="","",IF(R508="Refreshment Beverage",VLOOKUP(VALUE(Q508),Rates!G$15:L$19,2,0),VLOOKUP(VALUE(Q508),Rates!G$4:L$12,2,0)))</f>
        <v/>
      </c>
      <c r="T508" s="58" t="str">
        <f t="shared" si="268"/>
        <v/>
      </c>
      <c r="U508" s="58" t="str">
        <f t="shared" si="269"/>
        <v/>
      </c>
      <c r="V508" s="58" t="str">
        <f t="shared" si="270"/>
        <v/>
      </c>
      <c r="W508" s="58" t="str">
        <f t="shared" si="271"/>
        <v/>
      </c>
      <c r="X508" s="59" t="str">
        <f t="shared" si="272"/>
        <v/>
      </c>
      <c r="Y508" s="60" t="str">
        <f>IF(B:B="","",IF(R508="Refreshment Beverage",VLOOKUP(Q508,Rates!G$15:L$19,6,0)*W508,VLOOKUP(Q508,Rates!G$4:L$12,6,0)*W508))</f>
        <v/>
      </c>
      <c r="Z508" s="60" t="str">
        <f t="shared" si="273"/>
        <v/>
      </c>
      <c r="AA508" s="60" t="str">
        <f t="shared" si="261"/>
        <v/>
      </c>
      <c r="AB508" s="61" t="str" cm="1">
        <f t="array" ref="AB508">IF(_xlfn.SINGLE(B:B)="","",IF(R508="Refreshment Beverage","",IF(AND(R508="Beer",Q508=0),SUM(LOOKUP(2,1/(Rates!$B$15:$B$18&lt;=W508)/(Rates!$C$15:$C$18&gt;=W508),Rates!$D$15:$D$18)*W508),VLOOKUP(VALUE(_xlfn.SINGLE(Q:Q)),Rates!A:B,2,0)*W508)))</f>
        <v/>
      </c>
      <c r="AC508" s="61" t="str" cm="1">
        <f t="array" ref="AC508">IF(_xlfn.SINGLE(B:B)="","",IF(R508="Refreshment Beverage","",IF(AND(R508="Beer",Q508=0),SUM(LOOKUP(2,1/(Rates!$B$15:$B$18&lt;=W508)/(Rates!$C$15:$C$18&gt;=W508),Rates!$E$15:$E$18)*W508),VLOOKUP(VALUE(_xlfn.SINGLE(Q:Q)),Rates!A:C,3,0)*W508)))</f>
        <v/>
      </c>
      <c r="AD508" s="168">
        <f>IFERROR(IF(R508="Beer","",IF(OR(Q508=1,Q508=2,Q508=3,Q508=4),VLOOKUP(Q508,Rates!$A$31:$B$34,2,0)*W508,IF(V508=1,VLOOKUP(U508,'REB BEV MIN MKUP'!B:E,4,0),IF(V508&gt;1,VLOOKUP(VALUE(W508),'REB BEV MIN MKUP'!O:Q,3,0),0)))),0)</f>
        <v>0</v>
      </c>
      <c r="AE508" s="62" t="str">
        <f t="shared" si="274"/>
        <v/>
      </c>
      <c r="AF508" s="63" t="str">
        <f t="shared" si="275"/>
        <v/>
      </c>
      <c r="AG508" s="64" t="str">
        <f t="shared" si="276"/>
        <v/>
      </c>
      <c r="AH508" s="65" t="str">
        <f t="shared" si="277"/>
        <v/>
      </c>
      <c r="AI508" s="66" t="str">
        <f>IF(AE:AE="","",IF(R508="Refreshment Beverage",AK508*(Rates!J$19/100),ROUND(SUM(AH508*(Rates!$J$8/100)),4)))</f>
        <v/>
      </c>
      <c r="AJ508" s="67" t="str">
        <f t="shared" si="278"/>
        <v/>
      </c>
      <c r="AK508" s="22" t="str">
        <f t="shared" si="279"/>
        <v/>
      </c>
      <c r="AL508" s="62" t="str">
        <f t="shared" si="280"/>
        <v/>
      </c>
      <c r="AM508" s="63" t="str">
        <f>IF(AS508="","",IF(R508="Refreshment Beverage",ROUND(AS508*Rates!K$19,4),ROUND(AO508*(VLOOKUP(VALUE(Q508),Rates!G$4:L$12,3,0)),4)))</f>
        <v/>
      </c>
      <c r="AN508" s="68" t="str">
        <f>IF(AS508="","",IF(R508="Refreshment Beverage",AS508*(Rates!J$19/100),MAX(AM508,AB508)))</f>
        <v/>
      </c>
      <c r="AO508" s="69" t="str">
        <f t="shared" si="281"/>
        <v/>
      </c>
      <c r="AP508" s="69" t="str">
        <f t="shared" si="282"/>
        <v/>
      </c>
      <c r="AQ508" s="70" t="str">
        <f>IF(AS508="","",IF(R508="Refreshment Beverage",ROUND(SUM(VLOOKUP(Q:Q,Rates!G$15:L$19,3,0)*(AS508-Y508-Z508-AA508)),4),ROUND(SUM(Rates!$K$8*AS508),4)))</f>
        <v/>
      </c>
      <c r="AR508" s="66" t="str">
        <f t="shared" si="283"/>
        <v/>
      </c>
      <c r="AS508" s="22" t="str">
        <f t="shared" si="284"/>
        <v/>
      </c>
      <c r="AT508" s="62" t="str">
        <f t="shared" si="285"/>
        <v/>
      </c>
      <c r="AU508" s="63" t="str">
        <f>IF(AX508="","",IF(R508="Refreshment Beverage",ROUND((BA508-Y508-Z508-AA508)*VLOOKUP(VALUE(Q508),Rates!G$15:L$19,3,0),4),ROUND(AW508*(VLOOKUP(VALUE(Q508),Rates!G:L,3,0)),4)))</f>
        <v/>
      </c>
      <c r="AV508" s="68" t="str">
        <f t="shared" si="286"/>
        <v/>
      </c>
      <c r="AW508" s="69" t="str">
        <f t="shared" si="287"/>
        <v/>
      </c>
      <c r="AX508" s="65" t="str">
        <f t="shared" si="288"/>
        <v/>
      </c>
      <c r="AY508" s="70" t="str">
        <f>IF(AX508="","",IF(R508="Refreshment Beverage",ROUND(SUM(AX508*Rates!K$19),4),ROUND(SUM(AX508*(Rates!J$8/100)),4)))</f>
        <v/>
      </c>
      <c r="AZ508" s="67" t="str">
        <f t="shared" si="289"/>
        <v/>
      </c>
      <c r="BA508" s="22" t="str">
        <f t="shared" si="290"/>
        <v/>
      </c>
      <c r="BD508" s="171"/>
      <c r="BE508" s="171"/>
      <c r="BF508" s="171"/>
      <c r="BG508" s="171"/>
    </row>
    <row r="509" spans="11:59" ht="12.75" customHeight="1" x14ac:dyDescent="0.3">
      <c r="K509" s="42" t="str">
        <f t="shared" si="262"/>
        <v/>
      </c>
      <c r="L509" s="55" t="str">
        <f t="shared" si="263"/>
        <v/>
      </c>
      <c r="M509" s="43" t="str">
        <f t="shared" si="264"/>
        <v/>
      </c>
      <c r="N509" s="56" t="str" cm="1">
        <f t="array" ref="N509">IFERROR(IF(_xlfn.SINGLE(B:B)="","",IF(R509="Beer",SUM(LOOKUP(2,1/(Rates!$B$3:$B$5&lt;=W509)/(Rates!$C$3:$C$5&gt;=W509),Rates!$D$3:$D$5)*(X509/100)*W509),IF(R509="Refreshment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56" t="str">
        <f t="shared" si="265"/>
        <v/>
      </c>
      <c r="P509" s="53"/>
      <c r="Q509" s="14" t="str">
        <f t="shared" si="266"/>
        <v/>
      </c>
      <c r="R509" s="57" t="str">
        <f t="shared" si="267"/>
        <v/>
      </c>
      <c r="S509" s="58" t="str">
        <f>IF(B509="","",IF(R509="Refreshment Beverage",VLOOKUP(VALUE(Q509),Rates!G$15:L$19,2,0),VLOOKUP(VALUE(Q509),Rates!G$4:L$12,2,0)))</f>
        <v/>
      </c>
      <c r="T509" s="58" t="str">
        <f t="shared" si="268"/>
        <v/>
      </c>
      <c r="U509" s="58" t="str">
        <f t="shared" si="269"/>
        <v/>
      </c>
      <c r="V509" s="58" t="str">
        <f t="shared" si="270"/>
        <v/>
      </c>
      <c r="W509" s="58" t="str">
        <f t="shared" si="271"/>
        <v/>
      </c>
      <c r="X509" s="59" t="str">
        <f t="shared" si="272"/>
        <v/>
      </c>
      <c r="Y509" s="60" t="str">
        <f>IF(B:B="","",IF(R509="Refreshment Beverage",VLOOKUP(Q509,Rates!G$15:L$19,6,0)*W509,VLOOKUP(Q509,Rates!G$4:L$12,6,0)*W509))</f>
        <v/>
      </c>
      <c r="Z509" s="60" t="str">
        <f t="shared" si="273"/>
        <v/>
      </c>
      <c r="AA509" s="60" t="str">
        <f t="shared" si="261"/>
        <v/>
      </c>
      <c r="AB509" s="61" t="str" cm="1">
        <f t="array" ref="AB509">IF(_xlfn.SINGLE(B:B)="","",IF(R509="Refreshment Beverage","",IF(AND(R509="Beer",Q509=0),SUM(LOOKUP(2,1/(Rates!$B$15:$B$18&lt;=W509)/(Rates!$C$15:$C$18&gt;=W509),Rates!$D$15:$D$18)*W509),VLOOKUP(VALUE(_xlfn.SINGLE(Q:Q)),Rates!A:B,2,0)*W509)))</f>
        <v/>
      </c>
      <c r="AC509" s="61" t="str" cm="1">
        <f t="array" ref="AC509">IF(_xlfn.SINGLE(B:B)="","",IF(R509="Refreshment Beverage","",IF(AND(R509="Beer",Q509=0),SUM(LOOKUP(2,1/(Rates!$B$15:$B$18&lt;=W509)/(Rates!$C$15:$C$18&gt;=W509),Rates!$E$15:$E$18)*W509),VLOOKUP(VALUE(_xlfn.SINGLE(Q:Q)),Rates!A:C,3,0)*W509)))</f>
        <v/>
      </c>
      <c r="AD509" s="168">
        <f>IFERROR(IF(R509="Beer","",IF(OR(Q509=1,Q509=2,Q509=3,Q509=4),VLOOKUP(Q509,Rates!$A$31:$B$34,2,0)*W509,IF(V509=1,VLOOKUP(U509,'REB BEV MIN MKUP'!B:E,4,0),IF(V509&gt;1,VLOOKUP(VALUE(W509),'REB BEV MIN MKUP'!O:Q,3,0),0)))),0)</f>
        <v>0</v>
      </c>
      <c r="AE509" s="62" t="str">
        <f t="shared" si="274"/>
        <v/>
      </c>
      <c r="AF509" s="63" t="str">
        <f t="shared" si="275"/>
        <v/>
      </c>
      <c r="AG509" s="64" t="str">
        <f t="shared" si="276"/>
        <v/>
      </c>
      <c r="AH509" s="65" t="str">
        <f t="shared" si="277"/>
        <v/>
      </c>
      <c r="AI509" s="66" t="str">
        <f>IF(AE:AE="","",IF(R509="Refreshment Beverage",AK509*(Rates!J$19/100),ROUND(SUM(AH509*(Rates!$J$8/100)),4)))</f>
        <v/>
      </c>
      <c r="AJ509" s="67" t="str">
        <f t="shared" si="278"/>
        <v/>
      </c>
      <c r="AK509" s="22" t="str">
        <f t="shared" si="279"/>
        <v/>
      </c>
      <c r="AL509" s="62" t="str">
        <f t="shared" si="280"/>
        <v/>
      </c>
      <c r="AM509" s="63" t="str">
        <f>IF(AS509="","",IF(R509="Refreshment Beverage",ROUND(AS509*Rates!K$19,4),ROUND(AO509*(VLOOKUP(VALUE(Q509),Rates!G$4:L$12,3,0)),4)))</f>
        <v/>
      </c>
      <c r="AN509" s="68" t="str">
        <f>IF(AS509="","",IF(R509="Refreshment Beverage",AS509*(Rates!J$19/100),MAX(AM509,AB509)))</f>
        <v/>
      </c>
      <c r="AO509" s="69" t="str">
        <f t="shared" si="281"/>
        <v/>
      </c>
      <c r="AP509" s="69" t="str">
        <f t="shared" si="282"/>
        <v/>
      </c>
      <c r="AQ509" s="70" t="str">
        <f>IF(AS509="","",IF(R509="Refreshment Beverage",ROUND(SUM(VLOOKUP(Q:Q,Rates!G$15:L$19,3,0)*(AS509-Y509-Z509-AA509)),4),ROUND(SUM(Rates!$K$8*AS509),4)))</f>
        <v/>
      </c>
      <c r="AR509" s="66" t="str">
        <f t="shared" si="283"/>
        <v/>
      </c>
      <c r="AS509" s="22" t="str">
        <f t="shared" si="284"/>
        <v/>
      </c>
      <c r="AT509" s="62" t="str">
        <f t="shared" si="285"/>
        <v/>
      </c>
      <c r="AU509" s="63" t="str">
        <f>IF(AX509="","",IF(R509="Refreshment Beverage",ROUND((BA509-Y509-Z509-AA509)*VLOOKUP(VALUE(Q509),Rates!G$15:L$19,3,0),4),ROUND(AW509*(VLOOKUP(VALUE(Q509),Rates!G:L,3,0)),4)))</f>
        <v/>
      </c>
      <c r="AV509" s="68" t="str">
        <f t="shared" si="286"/>
        <v/>
      </c>
      <c r="AW509" s="69" t="str">
        <f t="shared" si="287"/>
        <v/>
      </c>
      <c r="AX509" s="65" t="str">
        <f t="shared" si="288"/>
        <v/>
      </c>
      <c r="AY509" s="70" t="str">
        <f>IF(AX509="","",IF(R509="Refreshment Beverage",ROUND(SUM(AX509*Rates!K$19),4),ROUND(SUM(AX509*(Rates!J$8/100)),4)))</f>
        <v/>
      </c>
      <c r="AZ509" s="67" t="str">
        <f t="shared" si="289"/>
        <v/>
      </c>
      <c r="BA509" s="22" t="str">
        <f t="shared" si="290"/>
        <v/>
      </c>
      <c r="BD509" s="171"/>
      <c r="BE509" s="171"/>
      <c r="BF509" s="171"/>
      <c r="BG509" s="171"/>
    </row>
    <row r="510" spans="11:59" ht="12.75" customHeight="1" x14ac:dyDescent="0.3">
      <c r="K510" s="42" t="str">
        <f t="shared" si="262"/>
        <v/>
      </c>
      <c r="L510" s="55" t="str">
        <f t="shared" si="263"/>
        <v/>
      </c>
      <c r="M510" s="43" t="str">
        <f t="shared" si="264"/>
        <v/>
      </c>
      <c r="N510" s="56" t="str" cm="1">
        <f t="array" ref="N510">IFERROR(IF(_xlfn.SINGLE(B:B)="","",IF(R510="Beer",SUM(LOOKUP(2,1/(Rates!$B$3:$B$5&lt;=W510)/(Rates!$C$3:$C$5&gt;=W510),Rates!$D$3:$D$5)*(X510/100)*W510),IF(R510="Refreshment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56" t="str">
        <f t="shared" si="265"/>
        <v/>
      </c>
      <c r="P510" s="53"/>
      <c r="Q510" s="14" t="str">
        <f t="shared" si="266"/>
        <v/>
      </c>
      <c r="R510" s="57" t="str">
        <f t="shared" si="267"/>
        <v/>
      </c>
      <c r="S510" s="58" t="str">
        <f>IF(B510="","",IF(R510="Refreshment Beverage",VLOOKUP(VALUE(Q510),Rates!G$15:L$19,2,0),VLOOKUP(VALUE(Q510),Rates!G$4:L$12,2,0)))</f>
        <v/>
      </c>
      <c r="T510" s="58" t="str">
        <f t="shared" si="268"/>
        <v/>
      </c>
      <c r="U510" s="58" t="str">
        <f t="shared" si="269"/>
        <v/>
      </c>
      <c r="V510" s="58" t="str">
        <f t="shared" si="270"/>
        <v/>
      </c>
      <c r="W510" s="58" t="str">
        <f t="shared" si="271"/>
        <v/>
      </c>
      <c r="X510" s="59" t="str">
        <f t="shared" si="272"/>
        <v/>
      </c>
      <c r="Y510" s="60" t="str">
        <f>IF(B:B="","",IF(R510="Refreshment Beverage",VLOOKUP(Q510,Rates!G$15:L$19,6,0)*W510,VLOOKUP(Q510,Rates!G$4:L$12,6,0)*W510))</f>
        <v/>
      </c>
      <c r="Z510" s="60" t="str">
        <f t="shared" si="273"/>
        <v/>
      </c>
      <c r="AA510" s="60" t="str">
        <f t="shared" si="261"/>
        <v/>
      </c>
      <c r="AB510" s="61" t="str" cm="1">
        <f t="array" ref="AB510">IF(_xlfn.SINGLE(B:B)="","",IF(R510="Refreshment Beverage","",IF(AND(R510="Beer",Q510=0),SUM(LOOKUP(2,1/(Rates!$B$15:$B$18&lt;=W510)/(Rates!$C$15:$C$18&gt;=W510),Rates!$D$15:$D$18)*W510),VLOOKUP(VALUE(_xlfn.SINGLE(Q:Q)),Rates!A:B,2,0)*W510)))</f>
        <v/>
      </c>
      <c r="AC510" s="61" t="str" cm="1">
        <f t="array" ref="AC510">IF(_xlfn.SINGLE(B:B)="","",IF(R510="Refreshment Beverage","",IF(AND(R510="Beer",Q510=0),SUM(LOOKUP(2,1/(Rates!$B$15:$B$18&lt;=W510)/(Rates!$C$15:$C$18&gt;=W510),Rates!$E$15:$E$18)*W510),VLOOKUP(VALUE(_xlfn.SINGLE(Q:Q)),Rates!A:C,3,0)*W510)))</f>
        <v/>
      </c>
      <c r="AD510" s="168">
        <f>IFERROR(IF(R510="Beer","",IF(OR(Q510=1,Q510=2,Q510=3,Q510=4),VLOOKUP(Q510,Rates!$A$31:$B$34,2,0)*W510,IF(V510=1,VLOOKUP(U510,'REB BEV MIN MKUP'!B:E,4,0),IF(V510&gt;1,VLOOKUP(VALUE(W510),'REB BEV MIN MKUP'!O:Q,3,0),0)))),0)</f>
        <v>0</v>
      </c>
      <c r="AE510" s="62" t="str">
        <f t="shared" si="274"/>
        <v/>
      </c>
      <c r="AF510" s="63" t="str">
        <f t="shared" si="275"/>
        <v/>
      </c>
      <c r="AG510" s="64" t="str">
        <f t="shared" si="276"/>
        <v/>
      </c>
      <c r="AH510" s="65" t="str">
        <f t="shared" si="277"/>
        <v/>
      </c>
      <c r="AI510" s="66" t="str">
        <f>IF(AE:AE="","",IF(R510="Refreshment Beverage",AK510*(Rates!J$19/100),ROUND(SUM(AH510*(Rates!$J$8/100)),4)))</f>
        <v/>
      </c>
      <c r="AJ510" s="67" t="str">
        <f t="shared" si="278"/>
        <v/>
      </c>
      <c r="AK510" s="22" t="str">
        <f t="shared" si="279"/>
        <v/>
      </c>
      <c r="AL510" s="62" t="str">
        <f t="shared" si="280"/>
        <v/>
      </c>
      <c r="AM510" s="63" t="str">
        <f>IF(AS510="","",IF(R510="Refreshment Beverage",ROUND(AS510*Rates!K$19,4),ROUND(AO510*(VLOOKUP(VALUE(Q510),Rates!G$4:L$12,3,0)),4)))</f>
        <v/>
      </c>
      <c r="AN510" s="68" t="str">
        <f>IF(AS510="","",IF(R510="Refreshment Beverage",AS510*(Rates!J$19/100),MAX(AM510,AB510)))</f>
        <v/>
      </c>
      <c r="AO510" s="69" t="str">
        <f t="shared" si="281"/>
        <v/>
      </c>
      <c r="AP510" s="69" t="str">
        <f t="shared" si="282"/>
        <v/>
      </c>
      <c r="AQ510" s="70" t="str">
        <f>IF(AS510="","",IF(R510="Refreshment Beverage",ROUND(SUM(VLOOKUP(Q:Q,Rates!G$15:L$19,3,0)*(AS510-Y510-Z510-AA510)),4),ROUND(SUM(Rates!$K$8*AS510),4)))</f>
        <v/>
      </c>
      <c r="AR510" s="66" t="str">
        <f t="shared" si="283"/>
        <v/>
      </c>
      <c r="AS510" s="22" t="str">
        <f t="shared" si="284"/>
        <v/>
      </c>
      <c r="AT510" s="62" t="str">
        <f t="shared" si="285"/>
        <v/>
      </c>
      <c r="AU510" s="63" t="str">
        <f>IF(AX510="","",IF(R510="Refreshment Beverage",ROUND((BA510-Y510-Z510-AA510)*VLOOKUP(VALUE(Q510),Rates!G$15:L$19,3,0),4),ROUND(AW510*(VLOOKUP(VALUE(Q510),Rates!G:L,3,0)),4)))</f>
        <v/>
      </c>
      <c r="AV510" s="68" t="str">
        <f t="shared" si="286"/>
        <v/>
      </c>
      <c r="AW510" s="69" t="str">
        <f t="shared" si="287"/>
        <v/>
      </c>
      <c r="AX510" s="65" t="str">
        <f t="shared" si="288"/>
        <v/>
      </c>
      <c r="AY510" s="70" t="str">
        <f>IF(AX510="","",IF(R510="Refreshment Beverage",ROUND(SUM(AX510*Rates!K$19),4),ROUND(SUM(AX510*(Rates!J$8/100)),4)))</f>
        <v/>
      </c>
      <c r="AZ510" s="67" t="str">
        <f t="shared" si="289"/>
        <v/>
      </c>
      <c r="BA510" s="22" t="str">
        <f t="shared" si="290"/>
        <v/>
      </c>
      <c r="BD510" s="171"/>
      <c r="BE510" s="171"/>
      <c r="BF510" s="171"/>
      <c r="BG510" s="171"/>
    </row>
    <row r="511" spans="11:59" ht="12.75" customHeight="1" x14ac:dyDescent="0.3">
      <c r="K511" s="42" t="str">
        <f t="shared" si="262"/>
        <v/>
      </c>
      <c r="L511" s="55" t="str">
        <f t="shared" si="263"/>
        <v/>
      </c>
      <c r="M511" s="43" t="str">
        <f t="shared" si="264"/>
        <v/>
      </c>
      <c r="N511" s="56" t="str" cm="1">
        <f t="array" ref="N511">IFERROR(IF(_xlfn.SINGLE(B:B)="","",IF(R511="Beer",SUM(LOOKUP(2,1/(Rates!$B$3:$B$5&lt;=W511)/(Rates!$C$3:$C$5&gt;=W511),Rates!$D$3:$D$5)*(X511/100)*W511),IF(R511="Refreshment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56" t="str">
        <f t="shared" si="265"/>
        <v/>
      </c>
      <c r="P511" s="53"/>
      <c r="Q511" s="14" t="str">
        <f t="shared" si="266"/>
        <v/>
      </c>
      <c r="R511" s="57" t="str">
        <f t="shared" si="267"/>
        <v/>
      </c>
      <c r="S511" s="58" t="str">
        <f>IF(B511="","",IF(R511="Refreshment Beverage",VLOOKUP(VALUE(Q511),Rates!G$15:L$19,2,0),VLOOKUP(VALUE(Q511),Rates!G$4:L$12,2,0)))</f>
        <v/>
      </c>
      <c r="T511" s="58" t="str">
        <f t="shared" si="268"/>
        <v/>
      </c>
      <c r="U511" s="58" t="str">
        <f t="shared" si="269"/>
        <v/>
      </c>
      <c r="V511" s="58" t="str">
        <f t="shared" si="270"/>
        <v/>
      </c>
      <c r="W511" s="58" t="str">
        <f t="shared" si="271"/>
        <v/>
      </c>
      <c r="X511" s="59" t="str">
        <f t="shared" si="272"/>
        <v/>
      </c>
      <c r="Y511" s="60" t="str">
        <f>IF(B:B="","",IF(R511="Refreshment Beverage",VLOOKUP(Q511,Rates!G$15:L$19,6,0)*W511,VLOOKUP(Q511,Rates!G$4:L$12,6,0)*W511))</f>
        <v/>
      </c>
      <c r="Z511" s="60" t="str">
        <f t="shared" si="273"/>
        <v/>
      </c>
      <c r="AA511" s="60" t="str">
        <f t="shared" si="261"/>
        <v/>
      </c>
      <c r="AB511" s="61" t="str" cm="1">
        <f t="array" ref="AB511">IF(_xlfn.SINGLE(B:B)="","",IF(R511="Refreshment Beverage","",IF(AND(R511="Beer",Q511=0),SUM(LOOKUP(2,1/(Rates!$B$15:$B$18&lt;=W511)/(Rates!$C$15:$C$18&gt;=W511),Rates!$D$15:$D$18)*W511),VLOOKUP(VALUE(_xlfn.SINGLE(Q:Q)),Rates!A:B,2,0)*W511)))</f>
        <v/>
      </c>
      <c r="AC511" s="61" t="str" cm="1">
        <f t="array" ref="AC511">IF(_xlfn.SINGLE(B:B)="","",IF(R511="Refreshment Beverage","",IF(AND(R511="Beer",Q511=0),SUM(LOOKUP(2,1/(Rates!$B$15:$B$18&lt;=W511)/(Rates!$C$15:$C$18&gt;=W511),Rates!$E$15:$E$18)*W511),VLOOKUP(VALUE(_xlfn.SINGLE(Q:Q)),Rates!A:C,3,0)*W511)))</f>
        <v/>
      </c>
      <c r="AD511" s="168">
        <f>IFERROR(IF(R511="Beer","",IF(OR(Q511=1,Q511=2,Q511=3,Q511=4),VLOOKUP(Q511,Rates!$A$31:$B$34,2,0)*W511,IF(V511=1,VLOOKUP(U511,'REB BEV MIN MKUP'!B:E,4,0),IF(V511&gt;1,VLOOKUP(VALUE(W511),'REB BEV MIN MKUP'!O:Q,3,0),0)))),0)</f>
        <v>0</v>
      </c>
      <c r="AE511" s="62" t="str">
        <f t="shared" si="274"/>
        <v/>
      </c>
      <c r="AF511" s="63" t="str">
        <f t="shared" si="275"/>
        <v/>
      </c>
      <c r="AG511" s="64" t="str">
        <f t="shared" si="276"/>
        <v/>
      </c>
      <c r="AH511" s="65" t="str">
        <f t="shared" si="277"/>
        <v/>
      </c>
      <c r="AI511" s="66" t="str">
        <f>IF(AE:AE="","",IF(R511="Refreshment Beverage",AK511*(Rates!J$19/100),ROUND(SUM(AH511*(Rates!$J$8/100)),4)))</f>
        <v/>
      </c>
      <c r="AJ511" s="67" t="str">
        <f t="shared" si="278"/>
        <v/>
      </c>
      <c r="AK511" s="22" t="str">
        <f t="shared" si="279"/>
        <v/>
      </c>
      <c r="AL511" s="62" t="str">
        <f t="shared" si="280"/>
        <v/>
      </c>
      <c r="AM511" s="63" t="str">
        <f>IF(AS511="","",IF(R511="Refreshment Beverage",ROUND(AS511*Rates!K$19,4),ROUND(AO511*(VLOOKUP(VALUE(Q511),Rates!G$4:L$12,3,0)),4)))</f>
        <v/>
      </c>
      <c r="AN511" s="68" t="str">
        <f>IF(AS511="","",IF(R511="Refreshment Beverage",AS511*(Rates!J$19/100),MAX(AM511,AB511)))</f>
        <v/>
      </c>
      <c r="AO511" s="69" t="str">
        <f t="shared" si="281"/>
        <v/>
      </c>
      <c r="AP511" s="69" t="str">
        <f t="shared" si="282"/>
        <v/>
      </c>
      <c r="AQ511" s="70" t="str">
        <f>IF(AS511="","",IF(R511="Refreshment Beverage",ROUND(SUM(VLOOKUP(Q:Q,Rates!G$15:L$19,3,0)*(AS511-Y511-Z511-AA511)),4),ROUND(SUM(Rates!$K$8*AS511),4)))</f>
        <v/>
      </c>
      <c r="AR511" s="66" t="str">
        <f t="shared" si="283"/>
        <v/>
      </c>
      <c r="AS511" s="22" t="str">
        <f t="shared" si="284"/>
        <v/>
      </c>
      <c r="AT511" s="62" t="str">
        <f t="shared" si="285"/>
        <v/>
      </c>
      <c r="AU511" s="63" t="str">
        <f>IF(AX511="","",IF(R511="Refreshment Beverage",ROUND((BA511-Y511-Z511-AA511)*VLOOKUP(VALUE(Q511),Rates!G$15:L$19,3,0),4),ROUND(AW511*(VLOOKUP(VALUE(Q511),Rates!G:L,3,0)),4)))</f>
        <v/>
      </c>
      <c r="AV511" s="68" t="str">
        <f t="shared" si="286"/>
        <v/>
      </c>
      <c r="AW511" s="69" t="str">
        <f t="shared" si="287"/>
        <v/>
      </c>
      <c r="AX511" s="65" t="str">
        <f t="shared" si="288"/>
        <v/>
      </c>
      <c r="AY511" s="70" t="str">
        <f>IF(AX511="","",IF(R511="Refreshment Beverage",ROUND(SUM(AX511*Rates!K$19),4),ROUND(SUM(AX511*(Rates!J$8/100)),4)))</f>
        <v/>
      </c>
      <c r="AZ511" s="67" t="str">
        <f t="shared" si="289"/>
        <v/>
      </c>
      <c r="BA511" s="22" t="str">
        <f t="shared" si="290"/>
        <v/>
      </c>
      <c r="BD511" s="171"/>
      <c r="BE511" s="171"/>
      <c r="BF511" s="171"/>
      <c r="BG511" s="171"/>
    </row>
    <row r="512" spans="11:59" ht="12.75" customHeight="1" x14ac:dyDescent="0.3">
      <c r="K512" s="42" t="str">
        <f t="shared" si="262"/>
        <v/>
      </c>
      <c r="L512" s="55" t="str">
        <f t="shared" si="263"/>
        <v/>
      </c>
      <c r="M512" s="43" t="str">
        <f t="shared" si="264"/>
        <v/>
      </c>
      <c r="N512" s="56" t="str" cm="1">
        <f t="array" ref="N512">IFERROR(IF(_xlfn.SINGLE(B:B)="","",IF(R512="Beer",SUM(LOOKUP(2,1/(Rates!$B$3:$B$5&lt;=W512)/(Rates!$C$3:$C$5&gt;=W512),Rates!$D$3:$D$5)*(X512/100)*W512),IF(R512="Refreshment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56" t="str">
        <f t="shared" si="265"/>
        <v/>
      </c>
      <c r="P512" s="53"/>
      <c r="Q512" s="14" t="str">
        <f t="shared" si="266"/>
        <v/>
      </c>
      <c r="R512" s="57" t="str">
        <f t="shared" si="267"/>
        <v/>
      </c>
      <c r="S512" s="58" t="str">
        <f>IF(B512="","",IF(R512="Refreshment Beverage",VLOOKUP(VALUE(Q512),Rates!G$15:L$19,2,0),VLOOKUP(VALUE(Q512),Rates!G$4:L$12,2,0)))</f>
        <v/>
      </c>
      <c r="T512" s="58" t="str">
        <f t="shared" si="268"/>
        <v/>
      </c>
      <c r="U512" s="58" t="str">
        <f t="shared" si="269"/>
        <v/>
      </c>
      <c r="V512" s="58" t="str">
        <f t="shared" si="270"/>
        <v/>
      </c>
      <c r="W512" s="58" t="str">
        <f t="shared" si="271"/>
        <v/>
      </c>
      <c r="X512" s="59" t="str">
        <f t="shared" si="272"/>
        <v/>
      </c>
      <c r="Y512" s="60" t="str">
        <f>IF(B:B="","",IF(R512="Refreshment Beverage",VLOOKUP(Q512,Rates!G$15:L$19,6,0)*W512,VLOOKUP(Q512,Rates!G$4:L$12,6,0)*W512))</f>
        <v/>
      </c>
      <c r="Z512" s="60" t="str">
        <f t="shared" si="273"/>
        <v/>
      </c>
      <c r="AA512" s="60" t="str">
        <f t="shared" si="261"/>
        <v/>
      </c>
      <c r="AB512" s="61" t="str" cm="1">
        <f t="array" ref="AB512">IF(_xlfn.SINGLE(B:B)="","",IF(R512="Refreshment Beverage","",IF(AND(R512="Beer",Q512=0),SUM(LOOKUP(2,1/(Rates!$B$15:$B$18&lt;=W512)/(Rates!$C$15:$C$18&gt;=W512),Rates!$D$15:$D$18)*W512),VLOOKUP(VALUE(_xlfn.SINGLE(Q:Q)),Rates!A:B,2,0)*W512)))</f>
        <v/>
      </c>
      <c r="AC512" s="61" t="str" cm="1">
        <f t="array" ref="AC512">IF(_xlfn.SINGLE(B:B)="","",IF(R512="Refreshment Beverage","",IF(AND(R512="Beer",Q512=0),SUM(LOOKUP(2,1/(Rates!$B$15:$B$18&lt;=W512)/(Rates!$C$15:$C$18&gt;=W512),Rates!$E$15:$E$18)*W512),VLOOKUP(VALUE(_xlfn.SINGLE(Q:Q)),Rates!A:C,3,0)*W512)))</f>
        <v/>
      </c>
      <c r="AD512" s="168">
        <f>IFERROR(IF(R512="Beer","",IF(OR(Q512=1,Q512=2,Q512=3,Q512=4),VLOOKUP(Q512,Rates!$A$31:$B$34,2,0)*W512,IF(V512=1,VLOOKUP(U512,'REB BEV MIN MKUP'!B:E,4,0),IF(V512&gt;1,VLOOKUP(VALUE(W512),'REB BEV MIN MKUP'!O:Q,3,0),0)))),0)</f>
        <v>0</v>
      </c>
      <c r="AE512" s="62" t="str">
        <f t="shared" si="274"/>
        <v/>
      </c>
      <c r="AF512" s="63" t="str">
        <f t="shared" si="275"/>
        <v/>
      </c>
      <c r="AG512" s="64" t="str">
        <f t="shared" si="276"/>
        <v/>
      </c>
      <c r="AH512" s="65" t="str">
        <f t="shared" si="277"/>
        <v/>
      </c>
      <c r="AI512" s="66" t="str">
        <f>IF(AE:AE="","",IF(R512="Refreshment Beverage",AK512*(Rates!J$19/100),ROUND(SUM(AH512*(Rates!$J$8/100)),4)))</f>
        <v/>
      </c>
      <c r="AJ512" s="67" t="str">
        <f t="shared" si="278"/>
        <v/>
      </c>
      <c r="AK512" s="22" t="str">
        <f t="shared" si="279"/>
        <v/>
      </c>
      <c r="AL512" s="62" t="str">
        <f t="shared" si="280"/>
        <v/>
      </c>
      <c r="AM512" s="63" t="str">
        <f>IF(AS512="","",IF(R512="Refreshment Beverage",ROUND(AS512*Rates!K$19,4),ROUND(AO512*(VLOOKUP(VALUE(Q512),Rates!G$4:L$12,3,0)),4)))</f>
        <v/>
      </c>
      <c r="AN512" s="68" t="str">
        <f>IF(AS512="","",IF(R512="Refreshment Beverage",AS512*(Rates!J$19/100),MAX(AM512,AB512)))</f>
        <v/>
      </c>
      <c r="AO512" s="69" t="str">
        <f t="shared" si="281"/>
        <v/>
      </c>
      <c r="AP512" s="69" t="str">
        <f t="shared" si="282"/>
        <v/>
      </c>
      <c r="AQ512" s="70" t="str">
        <f>IF(AS512="","",IF(R512="Refreshment Beverage",ROUND(SUM(VLOOKUP(Q:Q,Rates!G$15:L$19,3,0)*(AS512-Y512-Z512-AA512)),4),ROUND(SUM(Rates!$K$8*AS512),4)))</f>
        <v/>
      </c>
      <c r="AR512" s="66" t="str">
        <f t="shared" si="283"/>
        <v/>
      </c>
      <c r="AS512" s="22" t="str">
        <f t="shared" si="284"/>
        <v/>
      </c>
      <c r="AT512" s="62" t="str">
        <f t="shared" si="285"/>
        <v/>
      </c>
      <c r="AU512" s="63" t="str">
        <f>IF(AX512="","",IF(R512="Refreshment Beverage",ROUND((BA512-Y512-Z512-AA512)*VLOOKUP(VALUE(Q512),Rates!G$15:L$19,3,0),4),ROUND(AW512*(VLOOKUP(VALUE(Q512),Rates!G:L,3,0)),4)))</f>
        <v/>
      </c>
      <c r="AV512" s="68" t="str">
        <f t="shared" si="286"/>
        <v/>
      </c>
      <c r="AW512" s="69" t="str">
        <f t="shared" si="287"/>
        <v/>
      </c>
      <c r="AX512" s="65" t="str">
        <f t="shared" si="288"/>
        <v/>
      </c>
      <c r="AY512" s="70" t="str">
        <f>IF(AX512="","",IF(R512="Refreshment Beverage",ROUND(SUM(AX512*Rates!K$19),4),ROUND(SUM(AX512*(Rates!J$8/100)),4)))</f>
        <v/>
      </c>
      <c r="AZ512" s="67" t="str">
        <f t="shared" si="289"/>
        <v/>
      </c>
      <c r="BA512" s="22" t="str">
        <f t="shared" si="290"/>
        <v/>
      </c>
      <c r="BD512" s="171"/>
      <c r="BE512" s="171"/>
      <c r="BF512" s="171"/>
      <c r="BG512" s="171"/>
    </row>
    <row r="513" spans="11:59" ht="12.75" customHeight="1" x14ac:dyDescent="0.3">
      <c r="K513" s="42" t="str">
        <f t="shared" si="262"/>
        <v/>
      </c>
      <c r="L513" s="55" t="str">
        <f t="shared" si="263"/>
        <v/>
      </c>
      <c r="M513" s="43" t="str">
        <f t="shared" si="264"/>
        <v/>
      </c>
      <c r="N513" s="56" t="str" cm="1">
        <f t="array" ref="N513">IFERROR(IF(_xlfn.SINGLE(B:B)="","",IF(R513="Beer",SUM(LOOKUP(2,1/(Rates!$B$3:$B$5&lt;=W513)/(Rates!$C$3:$C$5&gt;=W513),Rates!$D$3:$D$5)*(X513/100)*W513),IF(R513="Refreshment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56" t="str">
        <f t="shared" si="265"/>
        <v/>
      </c>
      <c r="P513" s="53"/>
      <c r="Q513" s="14" t="str">
        <f t="shared" si="266"/>
        <v/>
      </c>
      <c r="R513" s="57" t="str">
        <f t="shared" si="267"/>
        <v/>
      </c>
      <c r="S513" s="58" t="str">
        <f>IF(B513="","",IF(R513="Refreshment Beverage",VLOOKUP(VALUE(Q513),Rates!G$15:L$19,2,0),VLOOKUP(VALUE(Q513),Rates!G$4:L$12,2,0)))</f>
        <v/>
      </c>
      <c r="T513" s="58" t="str">
        <f t="shared" si="268"/>
        <v/>
      </c>
      <c r="U513" s="58" t="str">
        <f t="shared" si="269"/>
        <v/>
      </c>
      <c r="V513" s="58" t="str">
        <f t="shared" si="270"/>
        <v/>
      </c>
      <c r="W513" s="58" t="str">
        <f t="shared" si="271"/>
        <v/>
      </c>
      <c r="X513" s="59" t="str">
        <f t="shared" si="272"/>
        <v/>
      </c>
      <c r="Y513" s="60" t="str">
        <f>IF(B:B="","",IF(R513="Refreshment Beverage",VLOOKUP(Q513,Rates!G$15:L$19,6,0)*W513,VLOOKUP(Q513,Rates!G$4:L$12,6,0)*W513))</f>
        <v/>
      </c>
      <c r="Z513" s="60" t="str">
        <f t="shared" si="273"/>
        <v/>
      </c>
      <c r="AA513" s="60" t="str">
        <f t="shared" si="261"/>
        <v/>
      </c>
      <c r="AB513" s="61" t="str" cm="1">
        <f t="array" ref="AB513">IF(_xlfn.SINGLE(B:B)="","",IF(R513="Refreshment Beverage","",IF(AND(R513="Beer",Q513=0),SUM(LOOKUP(2,1/(Rates!$B$15:$B$18&lt;=W513)/(Rates!$C$15:$C$18&gt;=W513),Rates!$D$15:$D$18)*W513),VLOOKUP(VALUE(_xlfn.SINGLE(Q:Q)),Rates!A:B,2,0)*W513)))</f>
        <v/>
      </c>
      <c r="AC513" s="61" t="str" cm="1">
        <f t="array" ref="AC513">IF(_xlfn.SINGLE(B:B)="","",IF(R513="Refreshment Beverage","",IF(AND(R513="Beer",Q513=0),SUM(LOOKUP(2,1/(Rates!$B$15:$B$18&lt;=W513)/(Rates!$C$15:$C$18&gt;=W513),Rates!$E$15:$E$18)*W513),VLOOKUP(VALUE(_xlfn.SINGLE(Q:Q)),Rates!A:C,3,0)*W513)))</f>
        <v/>
      </c>
      <c r="AD513" s="168">
        <f>IFERROR(IF(R513="Beer","",IF(OR(Q513=1,Q513=2,Q513=3,Q513=4),VLOOKUP(Q513,Rates!$A$31:$B$34,2,0)*W513,IF(V513=1,VLOOKUP(U513,'REB BEV MIN MKUP'!B:E,4,0),IF(V513&gt;1,VLOOKUP(VALUE(W513),'REB BEV MIN MKUP'!O:Q,3,0),0)))),0)</f>
        <v>0</v>
      </c>
      <c r="AE513" s="62" t="str">
        <f t="shared" si="274"/>
        <v/>
      </c>
      <c r="AF513" s="63" t="str">
        <f t="shared" si="275"/>
        <v/>
      </c>
      <c r="AG513" s="64" t="str">
        <f t="shared" si="276"/>
        <v/>
      </c>
      <c r="AH513" s="65" t="str">
        <f t="shared" si="277"/>
        <v/>
      </c>
      <c r="AI513" s="66" t="str">
        <f>IF(AE:AE="","",IF(R513="Refreshment Beverage",AK513*(Rates!J$19/100),ROUND(SUM(AH513*(Rates!$J$8/100)),4)))</f>
        <v/>
      </c>
      <c r="AJ513" s="67" t="str">
        <f t="shared" si="278"/>
        <v/>
      </c>
      <c r="AK513" s="22" t="str">
        <f t="shared" si="279"/>
        <v/>
      </c>
      <c r="AL513" s="62" t="str">
        <f t="shared" si="280"/>
        <v/>
      </c>
      <c r="AM513" s="63" t="str">
        <f>IF(AS513="","",IF(R513="Refreshment Beverage",ROUND(AS513*Rates!K$19,4),ROUND(AO513*(VLOOKUP(VALUE(Q513),Rates!G$4:L$12,3,0)),4)))</f>
        <v/>
      </c>
      <c r="AN513" s="68" t="str">
        <f>IF(AS513="","",IF(R513="Refreshment Beverage",AS513*(Rates!J$19/100),MAX(AM513,AB513)))</f>
        <v/>
      </c>
      <c r="AO513" s="69" t="str">
        <f t="shared" si="281"/>
        <v/>
      </c>
      <c r="AP513" s="69" t="str">
        <f t="shared" si="282"/>
        <v/>
      </c>
      <c r="AQ513" s="70" t="str">
        <f>IF(AS513="","",IF(R513="Refreshment Beverage",ROUND(SUM(VLOOKUP(Q:Q,Rates!G$15:L$19,3,0)*(AS513-Y513-Z513-AA513)),4),ROUND(SUM(Rates!$K$8*AS513),4)))</f>
        <v/>
      </c>
      <c r="AR513" s="66" t="str">
        <f t="shared" si="283"/>
        <v/>
      </c>
      <c r="AS513" s="22" t="str">
        <f t="shared" si="284"/>
        <v/>
      </c>
      <c r="AT513" s="62" t="str">
        <f t="shared" si="285"/>
        <v/>
      </c>
      <c r="AU513" s="63" t="str">
        <f>IF(AX513="","",IF(R513="Refreshment Beverage",ROUND((BA513-Y513-Z513-AA513)*VLOOKUP(VALUE(Q513),Rates!G$15:L$19,3,0),4),ROUND(AW513*(VLOOKUP(VALUE(Q513),Rates!G:L,3,0)),4)))</f>
        <v/>
      </c>
      <c r="AV513" s="68" t="str">
        <f t="shared" si="286"/>
        <v/>
      </c>
      <c r="AW513" s="69" t="str">
        <f t="shared" si="287"/>
        <v/>
      </c>
      <c r="AX513" s="65" t="str">
        <f t="shared" si="288"/>
        <v/>
      </c>
      <c r="AY513" s="70" t="str">
        <f>IF(AX513="","",IF(R513="Refreshment Beverage",ROUND(SUM(AX513*Rates!K$19),4),ROUND(SUM(AX513*(Rates!J$8/100)),4)))</f>
        <v/>
      </c>
      <c r="AZ513" s="67" t="str">
        <f t="shared" si="289"/>
        <v/>
      </c>
      <c r="BA513" s="22" t="str">
        <f t="shared" si="290"/>
        <v/>
      </c>
      <c r="BD513" s="171"/>
      <c r="BE513" s="171"/>
      <c r="BF513" s="171"/>
      <c r="BG513" s="171"/>
    </row>
    <row r="514" spans="11:59" ht="12.75" customHeight="1" x14ac:dyDescent="0.3">
      <c r="K514" s="42" t="str">
        <f t="shared" si="262"/>
        <v/>
      </c>
      <c r="L514" s="55" t="str">
        <f t="shared" si="263"/>
        <v/>
      </c>
      <c r="M514" s="43" t="str">
        <f t="shared" si="264"/>
        <v/>
      </c>
      <c r="N514" s="56" t="str" cm="1">
        <f t="array" ref="N514">IFERROR(IF(_xlfn.SINGLE(B:B)="","",IF(R514="Beer",SUM(LOOKUP(2,1/(Rates!$B$3:$B$5&lt;=W514)/(Rates!$C$3:$C$5&gt;=W514),Rates!$D$3:$D$5)*(X514/100)*W514),IF(R514="Refreshment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56" t="str">
        <f t="shared" si="265"/>
        <v/>
      </c>
      <c r="P514" s="53"/>
      <c r="Q514" s="14" t="str">
        <f t="shared" si="266"/>
        <v/>
      </c>
      <c r="R514" s="57" t="str">
        <f t="shared" si="267"/>
        <v/>
      </c>
      <c r="S514" s="58" t="str">
        <f>IF(B514="","",IF(R514="Refreshment Beverage",VLOOKUP(VALUE(Q514),Rates!G$15:L$19,2,0),VLOOKUP(VALUE(Q514),Rates!G$4:L$12,2,0)))</f>
        <v/>
      </c>
      <c r="T514" s="58" t="str">
        <f t="shared" si="268"/>
        <v/>
      </c>
      <c r="U514" s="58" t="str">
        <f t="shared" si="269"/>
        <v/>
      </c>
      <c r="V514" s="58" t="str">
        <f t="shared" si="270"/>
        <v/>
      </c>
      <c r="W514" s="58" t="str">
        <f t="shared" si="271"/>
        <v/>
      </c>
      <c r="X514" s="59" t="str">
        <f t="shared" si="272"/>
        <v/>
      </c>
      <c r="Y514" s="60" t="str">
        <f>IF(B:B="","",IF(R514="Refreshment Beverage",VLOOKUP(Q514,Rates!G$15:L$19,6,0)*W514,VLOOKUP(Q514,Rates!G$4:L$12,6,0)*W514))</f>
        <v/>
      </c>
      <c r="Z514" s="60" t="str">
        <f t="shared" si="273"/>
        <v/>
      </c>
      <c r="AA514" s="60" t="str">
        <f t="shared" si="261"/>
        <v/>
      </c>
      <c r="AB514" s="61" t="str" cm="1">
        <f t="array" ref="AB514">IF(_xlfn.SINGLE(B:B)="","",IF(R514="Refreshment Beverage","",IF(AND(R514="Beer",Q514=0),SUM(LOOKUP(2,1/(Rates!$B$15:$B$18&lt;=W514)/(Rates!$C$15:$C$18&gt;=W514),Rates!$D$15:$D$18)*W514),VLOOKUP(VALUE(_xlfn.SINGLE(Q:Q)),Rates!A:B,2,0)*W514)))</f>
        <v/>
      </c>
      <c r="AC514" s="61" t="str" cm="1">
        <f t="array" ref="AC514">IF(_xlfn.SINGLE(B:B)="","",IF(R514="Refreshment Beverage","",IF(AND(R514="Beer",Q514=0),SUM(LOOKUP(2,1/(Rates!$B$15:$B$18&lt;=W514)/(Rates!$C$15:$C$18&gt;=W514),Rates!$E$15:$E$18)*W514),VLOOKUP(VALUE(_xlfn.SINGLE(Q:Q)),Rates!A:C,3,0)*W514)))</f>
        <v/>
      </c>
      <c r="AD514" s="168">
        <f>IFERROR(IF(R514="Beer","",IF(OR(Q514=1,Q514=2,Q514=3,Q514=4),VLOOKUP(Q514,Rates!$A$31:$B$34,2,0)*W514,IF(V514=1,VLOOKUP(U514,'REB BEV MIN MKUP'!B:E,4,0),IF(V514&gt;1,VLOOKUP(VALUE(W514),'REB BEV MIN MKUP'!O:Q,3,0),0)))),0)</f>
        <v>0</v>
      </c>
      <c r="AE514" s="62" t="str">
        <f t="shared" si="274"/>
        <v/>
      </c>
      <c r="AF514" s="63" t="str">
        <f t="shared" si="275"/>
        <v/>
      </c>
      <c r="AG514" s="64" t="str">
        <f t="shared" si="276"/>
        <v/>
      </c>
      <c r="AH514" s="65" t="str">
        <f t="shared" si="277"/>
        <v/>
      </c>
      <c r="AI514" s="66" t="str">
        <f>IF(AE:AE="","",IF(R514="Refreshment Beverage",AK514*(Rates!J$19/100),ROUND(SUM(AH514*(Rates!$J$8/100)),4)))</f>
        <v/>
      </c>
      <c r="AJ514" s="67" t="str">
        <f t="shared" si="278"/>
        <v/>
      </c>
      <c r="AK514" s="22" t="str">
        <f t="shared" si="279"/>
        <v/>
      </c>
      <c r="AL514" s="62" t="str">
        <f t="shared" si="280"/>
        <v/>
      </c>
      <c r="AM514" s="63" t="str">
        <f>IF(AS514="","",IF(R514="Refreshment Beverage",ROUND(AS514*Rates!K$19,4),ROUND(AO514*(VLOOKUP(VALUE(Q514),Rates!G$4:L$12,3,0)),4)))</f>
        <v/>
      </c>
      <c r="AN514" s="68" t="str">
        <f>IF(AS514="","",IF(R514="Refreshment Beverage",AS514*(Rates!J$19/100),MAX(AM514,AB514)))</f>
        <v/>
      </c>
      <c r="AO514" s="69" t="str">
        <f t="shared" si="281"/>
        <v/>
      </c>
      <c r="AP514" s="69" t="str">
        <f t="shared" si="282"/>
        <v/>
      </c>
      <c r="AQ514" s="70" t="str">
        <f>IF(AS514="","",IF(R514="Refreshment Beverage",ROUND(SUM(VLOOKUP(Q:Q,Rates!G$15:L$19,3,0)*(AS514-Y514-Z514-AA514)),4),ROUND(SUM(Rates!$K$8*AS514),4)))</f>
        <v/>
      </c>
      <c r="AR514" s="66" t="str">
        <f t="shared" si="283"/>
        <v/>
      </c>
      <c r="AS514" s="22" t="str">
        <f t="shared" si="284"/>
        <v/>
      </c>
      <c r="AT514" s="62" t="str">
        <f t="shared" si="285"/>
        <v/>
      </c>
      <c r="AU514" s="63" t="str">
        <f>IF(AX514="","",IF(R514="Refreshment Beverage",ROUND((BA514-Y514-Z514-AA514)*VLOOKUP(VALUE(Q514),Rates!G$15:L$19,3,0),4),ROUND(AW514*(VLOOKUP(VALUE(Q514),Rates!G:L,3,0)),4)))</f>
        <v/>
      </c>
      <c r="AV514" s="68" t="str">
        <f t="shared" si="286"/>
        <v/>
      </c>
      <c r="AW514" s="69" t="str">
        <f t="shared" si="287"/>
        <v/>
      </c>
      <c r="AX514" s="65" t="str">
        <f t="shared" si="288"/>
        <v/>
      </c>
      <c r="AY514" s="70" t="str">
        <f>IF(AX514="","",IF(R514="Refreshment Beverage",ROUND(SUM(AX514*Rates!K$19),4),ROUND(SUM(AX514*(Rates!J$8/100)),4)))</f>
        <v/>
      </c>
      <c r="AZ514" s="67" t="str">
        <f t="shared" si="289"/>
        <v/>
      </c>
      <c r="BA514" s="22" t="str">
        <f t="shared" si="290"/>
        <v/>
      </c>
      <c r="BD514" s="171"/>
      <c r="BE514" s="171"/>
      <c r="BF514" s="171"/>
      <c r="BG514" s="171"/>
    </row>
    <row r="515" spans="11:59" ht="12.75" customHeight="1" x14ac:dyDescent="0.3">
      <c r="K515" s="42" t="str">
        <f t="shared" si="262"/>
        <v/>
      </c>
      <c r="L515" s="55" t="str">
        <f t="shared" si="263"/>
        <v/>
      </c>
      <c r="M515" s="43" t="str">
        <f t="shared" si="264"/>
        <v/>
      </c>
      <c r="N515" s="56" t="str" cm="1">
        <f t="array" ref="N515">IFERROR(IF(_xlfn.SINGLE(B:B)="","",IF(R515="Beer",SUM(LOOKUP(2,1/(Rates!$B$3:$B$5&lt;=W515)/(Rates!$C$3:$C$5&gt;=W515),Rates!$D$3:$D$5)*(X515/100)*W515),IF(R515="Refreshment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56" t="str">
        <f t="shared" si="265"/>
        <v/>
      </c>
      <c r="P515" s="53"/>
      <c r="Q515" s="14" t="str">
        <f t="shared" si="266"/>
        <v/>
      </c>
      <c r="R515" s="57" t="str">
        <f t="shared" si="267"/>
        <v/>
      </c>
      <c r="S515" s="58" t="str">
        <f>IF(B515="","",IF(R515="Refreshment Beverage",VLOOKUP(VALUE(Q515),Rates!G$15:L$19,2,0),VLOOKUP(VALUE(Q515),Rates!G$4:L$12,2,0)))</f>
        <v/>
      </c>
      <c r="T515" s="58" t="str">
        <f t="shared" si="268"/>
        <v/>
      </c>
      <c r="U515" s="58" t="str">
        <f t="shared" si="269"/>
        <v/>
      </c>
      <c r="V515" s="58" t="str">
        <f t="shared" si="270"/>
        <v/>
      </c>
      <c r="W515" s="58" t="str">
        <f t="shared" si="271"/>
        <v/>
      </c>
      <c r="X515" s="59" t="str">
        <f t="shared" si="272"/>
        <v/>
      </c>
      <c r="Y515" s="60" t="str">
        <f>IF(B:B="","",IF(R515="Refreshment Beverage",VLOOKUP(Q515,Rates!G$15:L$19,6,0)*W515,VLOOKUP(Q515,Rates!G$4:L$12,6,0)*W515))</f>
        <v/>
      </c>
      <c r="Z515" s="60" t="str">
        <f t="shared" si="273"/>
        <v/>
      </c>
      <c r="AA515" s="60" t="str">
        <f t="shared" si="261"/>
        <v/>
      </c>
      <c r="AB515" s="61" t="str" cm="1">
        <f t="array" ref="AB515">IF(_xlfn.SINGLE(B:B)="","",IF(R515="Refreshment Beverage","",IF(AND(R515="Beer",Q515=0),SUM(LOOKUP(2,1/(Rates!$B$15:$B$18&lt;=W515)/(Rates!$C$15:$C$18&gt;=W515),Rates!$D$15:$D$18)*W515),VLOOKUP(VALUE(_xlfn.SINGLE(Q:Q)),Rates!A:B,2,0)*W515)))</f>
        <v/>
      </c>
      <c r="AC515" s="61" t="str" cm="1">
        <f t="array" ref="AC515">IF(_xlfn.SINGLE(B:B)="","",IF(R515="Refreshment Beverage","",IF(AND(R515="Beer",Q515=0),SUM(LOOKUP(2,1/(Rates!$B$15:$B$18&lt;=W515)/(Rates!$C$15:$C$18&gt;=W515),Rates!$E$15:$E$18)*W515),VLOOKUP(VALUE(_xlfn.SINGLE(Q:Q)),Rates!A:C,3,0)*W515)))</f>
        <v/>
      </c>
      <c r="AD515" s="168">
        <f>IFERROR(IF(R515="Beer","",IF(OR(Q515=1,Q515=2,Q515=3,Q515=4),VLOOKUP(Q515,Rates!$A$31:$B$34,2,0)*W515,IF(V515=1,VLOOKUP(U515,'REB BEV MIN MKUP'!B:E,4,0),IF(V515&gt;1,VLOOKUP(VALUE(W515),'REB BEV MIN MKUP'!O:Q,3,0),0)))),0)</f>
        <v>0</v>
      </c>
      <c r="AE515" s="62" t="str">
        <f t="shared" si="274"/>
        <v/>
      </c>
      <c r="AF515" s="63" t="str">
        <f t="shared" si="275"/>
        <v/>
      </c>
      <c r="AG515" s="64" t="str">
        <f t="shared" si="276"/>
        <v/>
      </c>
      <c r="AH515" s="65" t="str">
        <f t="shared" si="277"/>
        <v/>
      </c>
      <c r="AI515" s="66" t="str">
        <f>IF(AE:AE="","",IF(R515="Refreshment Beverage",AK515*(Rates!J$19/100),ROUND(SUM(AH515*(Rates!$J$8/100)),4)))</f>
        <v/>
      </c>
      <c r="AJ515" s="67" t="str">
        <f t="shared" si="278"/>
        <v/>
      </c>
      <c r="AK515" s="22" t="str">
        <f t="shared" si="279"/>
        <v/>
      </c>
      <c r="AL515" s="62" t="str">
        <f t="shared" si="280"/>
        <v/>
      </c>
      <c r="AM515" s="63" t="str">
        <f>IF(AS515="","",IF(R515="Refreshment Beverage",ROUND(AS515*Rates!K$19,4),ROUND(AO515*(VLOOKUP(VALUE(Q515),Rates!G$4:L$12,3,0)),4)))</f>
        <v/>
      </c>
      <c r="AN515" s="68" t="str">
        <f>IF(AS515="","",IF(R515="Refreshment Beverage",AS515*(Rates!J$19/100),MAX(AM515,AB515)))</f>
        <v/>
      </c>
      <c r="AO515" s="69" t="str">
        <f t="shared" si="281"/>
        <v/>
      </c>
      <c r="AP515" s="69" t="str">
        <f t="shared" si="282"/>
        <v/>
      </c>
      <c r="AQ515" s="70" t="str">
        <f>IF(AS515="","",IF(R515="Refreshment Beverage",ROUND(SUM(VLOOKUP(Q:Q,Rates!G$15:L$19,3,0)*(AS515-Y515-Z515-AA515)),4),ROUND(SUM(Rates!$K$8*AS515),4)))</f>
        <v/>
      </c>
      <c r="AR515" s="66" t="str">
        <f t="shared" si="283"/>
        <v/>
      </c>
      <c r="AS515" s="22" t="str">
        <f t="shared" si="284"/>
        <v/>
      </c>
      <c r="AT515" s="62" t="str">
        <f t="shared" si="285"/>
        <v/>
      </c>
      <c r="AU515" s="63" t="str">
        <f>IF(AX515="","",IF(R515="Refreshment Beverage",ROUND((BA515-Y515-Z515-AA515)*VLOOKUP(VALUE(Q515),Rates!G$15:L$19,3,0),4),ROUND(AW515*(VLOOKUP(VALUE(Q515),Rates!G:L,3,0)),4)))</f>
        <v/>
      </c>
      <c r="AV515" s="68" t="str">
        <f t="shared" si="286"/>
        <v/>
      </c>
      <c r="AW515" s="69" t="str">
        <f t="shared" si="287"/>
        <v/>
      </c>
      <c r="AX515" s="65" t="str">
        <f t="shared" si="288"/>
        <v/>
      </c>
      <c r="AY515" s="70" t="str">
        <f>IF(AX515="","",IF(R515="Refreshment Beverage",ROUND(SUM(AX515*Rates!K$19),4),ROUND(SUM(AX515*(Rates!J$8/100)),4)))</f>
        <v/>
      </c>
      <c r="AZ515" s="67" t="str">
        <f t="shared" si="289"/>
        <v/>
      </c>
      <c r="BA515" s="22" t="str">
        <f t="shared" si="290"/>
        <v/>
      </c>
      <c r="BD515" s="171"/>
      <c r="BE515" s="171"/>
      <c r="BF515" s="171"/>
      <c r="BG515" s="171"/>
    </row>
    <row r="516" spans="11:59" ht="12.75" customHeight="1" x14ac:dyDescent="0.3">
      <c r="K516" s="42" t="str">
        <f t="shared" si="262"/>
        <v/>
      </c>
      <c r="L516" s="55" t="str">
        <f t="shared" si="263"/>
        <v/>
      </c>
      <c r="M516" s="43" t="str">
        <f t="shared" si="264"/>
        <v/>
      </c>
      <c r="N516" s="56" t="str" cm="1">
        <f t="array" ref="N516">IFERROR(IF(_xlfn.SINGLE(B:B)="","",IF(R516="Beer",SUM(LOOKUP(2,1/(Rates!$B$3:$B$5&lt;=W516)/(Rates!$C$3:$C$5&gt;=W516),Rates!$D$3:$D$5)*(X516/100)*W516),IF(R516="Refreshment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56" t="str">
        <f t="shared" si="265"/>
        <v/>
      </c>
      <c r="P516" s="53"/>
      <c r="Q516" s="14" t="str">
        <f t="shared" si="266"/>
        <v/>
      </c>
      <c r="R516" s="57" t="str">
        <f t="shared" si="267"/>
        <v/>
      </c>
      <c r="S516" s="58" t="str">
        <f>IF(B516="","",IF(R516="Refreshment Beverage",VLOOKUP(VALUE(Q516),Rates!G$15:L$19,2,0),VLOOKUP(VALUE(Q516),Rates!G$4:L$12,2,0)))</f>
        <v/>
      </c>
      <c r="T516" s="58" t="str">
        <f t="shared" si="268"/>
        <v/>
      </c>
      <c r="U516" s="58" t="str">
        <f t="shared" si="269"/>
        <v/>
      </c>
      <c r="V516" s="58" t="str">
        <f t="shared" si="270"/>
        <v/>
      </c>
      <c r="W516" s="58" t="str">
        <f t="shared" si="271"/>
        <v/>
      </c>
      <c r="X516" s="59" t="str">
        <f t="shared" si="272"/>
        <v/>
      </c>
      <c r="Y516" s="60" t="str">
        <f>IF(B:B="","",IF(R516="Refreshment Beverage",VLOOKUP(Q516,Rates!G$15:L$19,6,0)*W516,VLOOKUP(Q516,Rates!G$4:L$12,6,0)*W516))</f>
        <v/>
      </c>
      <c r="Z516" s="60" t="str">
        <f t="shared" si="273"/>
        <v/>
      </c>
      <c r="AA516" s="60" t="str">
        <f t="shared" si="261"/>
        <v/>
      </c>
      <c r="AB516" s="61" t="str" cm="1">
        <f t="array" ref="AB516">IF(_xlfn.SINGLE(B:B)="","",IF(R516="Refreshment Beverage","",IF(AND(R516="Beer",Q516=0),SUM(LOOKUP(2,1/(Rates!$B$15:$B$18&lt;=W516)/(Rates!$C$15:$C$18&gt;=W516),Rates!$D$15:$D$18)*W516),VLOOKUP(VALUE(_xlfn.SINGLE(Q:Q)),Rates!A:B,2,0)*W516)))</f>
        <v/>
      </c>
      <c r="AC516" s="61" t="str" cm="1">
        <f t="array" ref="AC516">IF(_xlfn.SINGLE(B:B)="","",IF(R516="Refreshment Beverage","",IF(AND(R516="Beer",Q516=0),SUM(LOOKUP(2,1/(Rates!$B$15:$B$18&lt;=W516)/(Rates!$C$15:$C$18&gt;=W516),Rates!$E$15:$E$18)*W516),VLOOKUP(VALUE(_xlfn.SINGLE(Q:Q)),Rates!A:C,3,0)*W516)))</f>
        <v/>
      </c>
      <c r="AD516" s="168">
        <f>IFERROR(IF(R516="Beer","",IF(OR(Q516=1,Q516=2,Q516=3,Q516=4),VLOOKUP(Q516,Rates!$A$31:$B$34,2,0)*W516,IF(V516=1,VLOOKUP(U516,'REB BEV MIN MKUP'!B:E,4,0),IF(V516&gt;1,VLOOKUP(VALUE(W516),'REB BEV MIN MKUP'!O:Q,3,0),0)))),0)</f>
        <v>0</v>
      </c>
      <c r="AE516" s="62" t="str">
        <f t="shared" si="274"/>
        <v/>
      </c>
      <c r="AF516" s="63" t="str">
        <f t="shared" si="275"/>
        <v/>
      </c>
      <c r="AG516" s="64" t="str">
        <f t="shared" si="276"/>
        <v/>
      </c>
      <c r="AH516" s="65" t="str">
        <f t="shared" si="277"/>
        <v/>
      </c>
      <c r="AI516" s="66" t="str">
        <f>IF(AE:AE="","",IF(R516="Refreshment Beverage",AK516*(Rates!J$19/100),ROUND(SUM(AH516*(Rates!$J$8/100)),4)))</f>
        <v/>
      </c>
      <c r="AJ516" s="67" t="str">
        <f t="shared" si="278"/>
        <v/>
      </c>
      <c r="AK516" s="22" t="str">
        <f t="shared" si="279"/>
        <v/>
      </c>
      <c r="AL516" s="62" t="str">
        <f t="shared" si="280"/>
        <v/>
      </c>
      <c r="AM516" s="63" t="str">
        <f>IF(AS516="","",IF(R516="Refreshment Beverage",ROUND(AS516*Rates!K$19,4),ROUND(AO516*(VLOOKUP(VALUE(Q516),Rates!G$4:L$12,3,0)),4)))</f>
        <v/>
      </c>
      <c r="AN516" s="68" t="str">
        <f>IF(AS516="","",IF(R516="Refreshment Beverage",AS516*(Rates!J$19/100),MAX(AM516,AB516)))</f>
        <v/>
      </c>
      <c r="AO516" s="69" t="str">
        <f t="shared" si="281"/>
        <v/>
      </c>
      <c r="AP516" s="69" t="str">
        <f t="shared" si="282"/>
        <v/>
      </c>
      <c r="AQ516" s="70" t="str">
        <f>IF(AS516="","",IF(R516="Refreshment Beverage",ROUND(SUM(VLOOKUP(Q:Q,Rates!G$15:L$19,3,0)*(AS516-Y516-Z516-AA516)),4),ROUND(SUM(Rates!$K$8*AS516),4)))</f>
        <v/>
      </c>
      <c r="AR516" s="66" t="str">
        <f t="shared" si="283"/>
        <v/>
      </c>
      <c r="AS516" s="22" t="str">
        <f t="shared" si="284"/>
        <v/>
      </c>
      <c r="AT516" s="62" t="str">
        <f t="shared" si="285"/>
        <v/>
      </c>
      <c r="AU516" s="63" t="str">
        <f>IF(AX516="","",IF(R516="Refreshment Beverage",ROUND((BA516-Y516-Z516-AA516)*VLOOKUP(VALUE(Q516),Rates!G$15:L$19,3,0),4),ROUND(AW516*(VLOOKUP(VALUE(Q516),Rates!G:L,3,0)),4)))</f>
        <v/>
      </c>
      <c r="AV516" s="68" t="str">
        <f t="shared" si="286"/>
        <v/>
      </c>
      <c r="AW516" s="69" t="str">
        <f t="shared" si="287"/>
        <v/>
      </c>
      <c r="AX516" s="65" t="str">
        <f t="shared" si="288"/>
        <v/>
      </c>
      <c r="AY516" s="70" t="str">
        <f>IF(AX516="","",IF(R516="Refreshment Beverage",ROUND(SUM(AX516*Rates!K$19),4),ROUND(SUM(AX516*(Rates!J$8/100)),4)))</f>
        <v/>
      </c>
      <c r="AZ516" s="67" t="str">
        <f t="shared" si="289"/>
        <v/>
      </c>
      <c r="BA516" s="22" t="str">
        <f t="shared" si="290"/>
        <v/>
      </c>
      <c r="BD516" s="171"/>
      <c r="BE516" s="171"/>
      <c r="BF516" s="171"/>
      <c r="BG516" s="171"/>
    </row>
    <row r="517" spans="11:59" ht="12.75" customHeight="1" x14ac:dyDescent="0.3">
      <c r="K517" s="42" t="str">
        <f t="shared" si="262"/>
        <v/>
      </c>
      <c r="L517" s="55" t="str">
        <f t="shared" si="263"/>
        <v/>
      </c>
      <c r="M517" s="43" t="str">
        <f t="shared" si="264"/>
        <v/>
      </c>
      <c r="N517" s="56" t="str" cm="1">
        <f t="array" ref="N517">IFERROR(IF(_xlfn.SINGLE(B:B)="","",IF(R517="Beer",SUM(LOOKUP(2,1/(Rates!$B$3:$B$5&lt;=W517)/(Rates!$C$3:$C$5&gt;=W517),Rates!$D$3:$D$5)*(X517/100)*W517),IF(R517="Refreshment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56" t="str">
        <f t="shared" si="265"/>
        <v/>
      </c>
      <c r="P517" s="53"/>
      <c r="Q517" s="14" t="str">
        <f t="shared" si="266"/>
        <v/>
      </c>
      <c r="R517" s="57" t="str">
        <f t="shared" si="267"/>
        <v/>
      </c>
      <c r="S517" s="58" t="str">
        <f>IF(B517="","",IF(R517="Refreshment Beverage",VLOOKUP(VALUE(Q517),Rates!G$15:L$19,2,0),VLOOKUP(VALUE(Q517),Rates!G$4:L$12,2,0)))</f>
        <v/>
      </c>
      <c r="T517" s="58" t="str">
        <f t="shared" si="268"/>
        <v/>
      </c>
      <c r="U517" s="58" t="str">
        <f t="shared" si="269"/>
        <v/>
      </c>
      <c r="V517" s="58" t="str">
        <f t="shared" si="270"/>
        <v/>
      </c>
      <c r="W517" s="58" t="str">
        <f t="shared" si="271"/>
        <v/>
      </c>
      <c r="X517" s="59" t="str">
        <f t="shared" si="272"/>
        <v/>
      </c>
      <c r="Y517" s="60" t="str">
        <f>IF(B:B="","",IF(R517="Refreshment Beverage",VLOOKUP(Q517,Rates!G$15:L$19,6,0)*W517,VLOOKUP(Q517,Rates!G$4:L$12,6,0)*W517))</f>
        <v/>
      </c>
      <c r="Z517" s="60" t="str">
        <f t="shared" si="273"/>
        <v/>
      </c>
      <c r="AA517" s="60" t="str">
        <f t="shared" si="261"/>
        <v/>
      </c>
      <c r="AB517" s="61" t="str" cm="1">
        <f t="array" ref="AB517">IF(_xlfn.SINGLE(B:B)="","",IF(R517="Refreshment Beverage","",IF(AND(R517="Beer",Q517=0),SUM(LOOKUP(2,1/(Rates!$B$15:$B$18&lt;=W517)/(Rates!$C$15:$C$18&gt;=W517),Rates!$D$15:$D$18)*W517),VLOOKUP(VALUE(_xlfn.SINGLE(Q:Q)),Rates!A:B,2,0)*W517)))</f>
        <v/>
      </c>
      <c r="AC517" s="61" t="str" cm="1">
        <f t="array" ref="AC517">IF(_xlfn.SINGLE(B:B)="","",IF(R517="Refreshment Beverage","",IF(AND(R517="Beer",Q517=0),SUM(LOOKUP(2,1/(Rates!$B$15:$B$18&lt;=W517)/(Rates!$C$15:$C$18&gt;=W517),Rates!$E$15:$E$18)*W517),VLOOKUP(VALUE(_xlfn.SINGLE(Q:Q)),Rates!A:C,3,0)*W517)))</f>
        <v/>
      </c>
      <c r="AD517" s="168">
        <f>IFERROR(IF(R517="Beer","",IF(OR(Q517=1,Q517=2,Q517=3,Q517=4),VLOOKUP(Q517,Rates!$A$31:$B$34,2,0)*W517,IF(V517=1,VLOOKUP(U517,'REB BEV MIN MKUP'!B:E,4,0),IF(V517&gt;1,VLOOKUP(VALUE(W517),'REB BEV MIN MKUP'!O:Q,3,0),0)))),0)</f>
        <v>0</v>
      </c>
      <c r="AE517" s="62" t="str">
        <f t="shared" si="274"/>
        <v/>
      </c>
      <c r="AF517" s="63" t="str">
        <f t="shared" si="275"/>
        <v/>
      </c>
      <c r="AG517" s="64" t="str">
        <f t="shared" si="276"/>
        <v/>
      </c>
      <c r="AH517" s="65" t="str">
        <f t="shared" si="277"/>
        <v/>
      </c>
      <c r="AI517" s="66" t="str">
        <f>IF(AE:AE="","",IF(R517="Refreshment Beverage",AK517*(Rates!J$19/100),ROUND(SUM(AH517*(Rates!$J$8/100)),4)))</f>
        <v/>
      </c>
      <c r="AJ517" s="67" t="str">
        <f t="shared" si="278"/>
        <v/>
      </c>
      <c r="AK517" s="22" t="str">
        <f t="shared" si="279"/>
        <v/>
      </c>
      <c r="AL517" s="62" t="str">
        <f t="shared" si="280"/>
        <v/>
      </c>
      <c r="AM517" s="63" t="str">
        <f>IF(AS517="","",IF(R517="Refreshment Beverage",ROUND(AS517*Rates!K$19,4),ROUND(AO517*(VLOOKUP(VALUE(Q517),Rates!G$4:L$12,3,0)),4)))</f>
        <v/>
      </c>
      <c r="AN517" s="68" t="str">
        <f>IF(AS517="","",IF(R517="Refreshment Beverage",AS517*(Rates!J$19/100),MAX(AM517,AB517)))</f>
        <v/>
      </c>
      <c r="AO517" s="69" t="str">
        <f t="shared" si="281"/>
        <v/>
      </c>
      <c r="AP517" s="69" t="str">
        <f t="shared" si="282"/>
        <v/>
      </c>
      <c r="AQ517" s="70" t="str">
        <f>IF(AS517="","",IF(R517="Refreshment Beverage",ROUND(SUM(VLOOKUP(Q:Q,Rates!G$15:L$19,3,0)*(AS517-Y517-Z517-AA517)),4),ROUND(SUM(Rates!$K$8*AS517),4)))</f>
        <v/>
      </c>
      <c r="AR517" s="66" t="str">
        <f t="shared" si="283"/>
        <v/>
      </c>
      <c r="AS517" s="22" t="str">
        <f t="shared" si="284"/>
        <v/>
      </c>
      <c r="AT517" s="62" t="str">
        <f t="shared" si="285"/>
        <v/>
      </c>
      <c r="AU517" s="63" t="str">
        <f>IF(AX517="","",IF(R517="Refreshment Beverage",ROUND((BA517-Y517-Z517-AA517)*VLOOKUP(VALUE(Q517),Rates!G$15:L$19,3,0),4),ROUND(AW517*(VLOOKUP(VALUE(Q517),Rates!G:L,3,0)),4)))</f>
        <v/>
      </c>
      <c r="AV517" s="68" t="str">
        <f t="shared" si="286"/>
        <v/>
      </c>
      <c r="AW517" s="69" t="str">
        <f t="shared" si="287"/>
        <v/>
      </c>
      <c r="AX517" s="65" t="str">
        <f t="shared" si="288"/>
        <v/>
      </c>
      <c r="AY517" s="70" t="str">
        <f>IF(AX517="","",IF(R517="Refreshment Beverage",ROUND(SUM(AX517*Rates!K$19),4),ROUND(SUM(AX517*(Rates!J$8/100)),4)))</f>
        <v/>
      </c>
      <c r="AZ517" s="67" t="str">
        <f t="shared" si="289"/>
        <v/>
      </c>
      <c r="BA517" s="22" t="str">
        <f t="shared" si="290"/>
        <v/>
      </c>
      <c r="BD517" s="171"/>
      <c r="BE517" s="171"/>
      <c r="BF517" s="171"/>
      <c r="BG517" s="171"/>
    </row>
    <row r="518" spans="11:59" ht="12.75" customHeight="1" x14ac:dyDescent="0.3">
      <c r="K518" s="42" t="str">
        <f t="shared" si="262"/>
        <v/>
      </c>
      <c r="L518" s="55" t="str">
        <f t="shared" si="263"/>
        <v/>
      </c>
      <c r="M518" s="43" t="str">
        <f t="shared" si="264"/>
        <v/>
      </c>
      <c r="N518" s="56" t="str" cm="1">
        <f t="array" ref="N518">IFERROR(IF(_xlfn.SINGLE(B:B)="","",IF(R518="Beer",SUM(LOOKUP(2,1/(Rates!$B$3:$B$5&lt;=W518)/(Rates!$C$3:$C$5&gt;=W518),Rates!$D$3:$D$5)*(X518/100)*W518),IF(R518="Refreshment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56" t="str">
        <f t="shared" si="265"/>
        <v/>
      </c>
      <c r="P518" s="53"/>
      <c r="Q518" s="14" t="str">
        <f t="shared" si="266"/>
        <v/>
      </c>
      <c r="R518" s="57" t="str">
        <f t="shared" si="267"/>
        <v/>
      </c>
      <c r="S518" s="58" t="str">
        <f>IF(B518="","",IF(R518="Refreshment Beverage",VLOOKUP(VALUE(Q518),Rates!G$15:L$19,2,0),VLOOKUP(VALUE(Q518),Rates!G$4:L$12,2,0)))</f>
        <v/>
      </c>
      <c r="T518" s="58" t="str">
        <f t="shared" si="268"/>
        <v/>
      </c>
      <c r="U518" s="58" t="str">
        <f t="shared" si="269"/>
        <v/>
      </c>
      <c r="V518" s="58" t="str">
        <f t="shared" si="270"/>
        <v/>
      </c>
      <c r="W518" s="58" t="str">
        <f t="shared" si="271"/>
        <v/>
      </c>
      <c r="X518" s="59" t="str">
        <f t="shared" si="272"/>
        <v/>
      </c>
      <c r="Y518" s="60" t="str">
        <f>IF(B:B="","",IF(R518="Refreshment Beverage",VLOOKUP(Q518,Rates!G$15:L$19,6,0)*W518,VLOOKUP(Q518,Rates!G$4:L$12,6,0)*W518))</f>
        <v/>
      </c>
      <c r="Z518" s="60" t="str">
        <f t="shared" si="273"/>
        <v/>
      </c>
      <c r="AA518" s="60" t="str">
        <f t="shared" si="261"/>
        <v/>
      </c>
      <c r="AB518" s="61" t="str" cm="1">
        <f t="array" ref="AB518">IF(_xlfn.SINGLE(B:B)="","",IF(R518="Refreshment Beverage","",IF(AND(R518="Beer",Q518=0),SUM(LOOKUP(2,1/(Rates!$B$15:$B$18&lt;=W518)/(Rates!$C$15:$C$18&gt;=W518),Rates!$D$15:$D$18)*W518),VLOOKUP(VALUE(_xlfn.SINGLE(Q:Q)),Rates!A:B,2,0)*W518)))</f>
        <v/>
      </c>
      <c r="AC518" s="61" t="str" cm="1">
        <f t="array" ref="AC518">IF(_xlfn.SINGLE(B:B)="","",IF(R518="Refreshment Beverage","",IF(AND(R518="Beer",Q518=0),SUM(LOOKUP(2,1/(Rates!$B$15:$B$18&lt;=W518)/(Rates!$C$15:$C$18&gt;=W518),Rates!$E$15:$E$18)*W518),VLOOKUP(VALUE(_xlfn.SINGLE(Q:Q)),Rates!A:C,3,0)*W518)))</f>
        <v/>
      </c>
      <c r="AD518" s="168">
        <f>IFERROR(IF(R518="Beer","",IF(OR(Q518=1,Q518=2,Q518=3,Q518=4),VLOOKUP(Q518,Rates!$A$31:$B$34,2,0)*W518,IF(V518=1,VLOOKUP(U518,'REB BEV MIN MKUP'!B:E,4,0),IF(V518&gt;1,VLOOKUP(VALUE(W518),'REB BEV MIN MKUP'!O:Q,3,0),0)))),0)</f>
        <v>0</v>
      </c>
      <c r="AE518" s="62" t="str">
        <f t="shared" si="274"/>
        <v/>
      </c>
      <c r="AF518" s="63" t="str">
        <f t="shared" si="275"/>
        <v/>
      </c>
      <c r="AG518" s="64" t="str">
        <f t="shared" si="276"/>
        <v/>
      </c>
      <c r="AH518" s="65" t="str">
        <f t="shared" si="277"/>
        <v/>
      </c>
      <c r="AI518" s="66" t="str">
        <f>IF(AE:AE="","",IF(R518="Refreshment Beverage",AK518*(Rates!J$19/100),ROUND(SUM(AH518*(Rates!$J$8/100)),4)))</f>
        <v/>
      </c>
      <c r="AJ518" s="67" t="str">
        <f t="shared" si="278"/>
        <v/>
      </c>
      <c r="AK518" s="22" t="str">
        <f t="shared" si="279"/>
        <v/>
      </c>
      <c r="AL518" s="62" t="str">
        <f t="shared" si="280"/>
        <v/>
      </c>
      <c r="AM518" s="63" t="str">
        <f>IF(AS518="","",IF(R518="Refreshment Beverage",ROUND(AS518*Rates!K$19,4),ROUND(AO518*(VLOOKUP(VALUE(Q518),Rates!G$4:L$12,3,0)),4)))</f>
        <v/>
      </c>
      <c r="AN518" s="68" t="str">
        <f>IF(AS518="","",IF(R518="Refreshment Beverage",AS518*(Rates!J$19/100),MAX(AM518,AB518)))</f>
        <v/>
      </c>
      <c r="AO518" s="69" t="str">
        <f t="shared" si="281"/>
        <v/>
      </c>
      <c r="AP518" s="69" t="str">
        <f t="shared" si="282"/>
        <v/>
      </c>
      <c r="AQ518" s="70" t="str">
        <f>IF(AS518="","",IF(R518="Refreshment Beverage",ROUND(SUM(VLOOKUP(Q:Q,Rates!G$15:L$19,3,0)*(AS518-Y518-Z518-AA518)),4),ROUND(SUM(Rates!$K$8*AS518),4)))</f>
        <v/>
      </c>
      <c r="AR518" s="66" t="str">
        <f t="shared" si="283"/>
        <v/>
      </c>
      <c r="AS518" s="22" t="str">
        <f t="shared" si="284"/>
        <v/>
      </c>
      <c r="AT518" s="62" t="str">
        <f t="shared" si="285"/>
        <v/>
      </c>
      <c r="AU518" s="63" t="str">
        <f>IF(AX518="","",IF(R518="Refreshment Beverage",ROUND((BA518-Y518-Z518-AA518)*VLOOKUP(VALUE(Q518),Rates!G$15:L$19,3,0),4),ROUND(AW518*(VLOOKUP(VALUE(Q518),Rates!G:L,3,0)),4)))</f>
        <v/>
      </c>
      <c r="AV518" s="68" t="str">
        <f t="shared" si="286"/>
        <v/>
      </c>
      <c r="AW518" s="69" t="str">
        <f t="shared" si="287"/>
        <v/>
      </c>
      <c r="AX518" s="65" t="str">
        <f t="shared" si="288"/>
        <v/>
      </c>
      <c r="AY518" s="70" t="str">
        <f>IF(AX518="","",IF(R518="Refreshment Beverage",ROUND(SUM(AX518*Rates!K$19),4),ROUND(SUM(AX518*(Rates!J$8/100)),4)))</f>
        <v/>
      </c>
      <c r="AZ518" s="67" t="str">
        <f t="shared" si="289"/>
        <v/>
      </c>
      <c r="BA518" s="22" t="str">
        <f t="shared" si="290"/>
        <v/>
      </c>
      <c r="BD518" s="171"/>
      <c r="BE518" s="171"/>
      <c r="BF518" s="171"/>
      <c r="BG518" s="171"/>
    </row>
    <row r="519" spans="11:59" ht="12.75" customHeight="1" x14ac:dyDescent="0.3">
      <c r="K519" s="42" t="str">
        <f t="shared" si="262"/>
        <v/>
      </c>
      <c r="L519" s="55" t="str">
        <f t="shared" si="263"/>
        <v/>
      </c>
      <c r="M519" s="43" t="str">
        <f t="shared" si="264"/>
        <v/>
      </c>
      <c r="N519" s="56" t="str" cm="1">
        <f t="array" ref="N519">IFERROR(IF(_xlfn.SINGLE(B:B)="","",IF(R519="Beer",SUM(LOOKUP(2,1/(Rates!$B$3:$B$5&lt;=W519)/(Rates!$C$3:$C$5&gt;=W519),Rates!$D$3:$D$5)*(X519/100)*W519),IF(R519="Refreshment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56" t="str">
        <f t="shared" si="265"/>
        <v/>
      </c>
      <c r="P519" s="53"/>
      <c r="Q519" s="14" t="str">
        <f t="shared" si="266"/>
        <v/>
      </c>
      <c r="R519" s="57" t="str">
        <f t="shared" si="267"/>
        <v/>
      </c>
      <c r="S519" s="58" t="str">
        <f>IF(B519="","",IF(R519="Refreshment Beverage",VLOOKUP(VALUE(Q519),Rates!G$15:L$19,2,0),VLOOKUP(VALUE(Q519),Rates!G$4:L$12,2,0)))</f>
        <v/>
      </c>
      <c r="T519" s="58" t="str">
        <f t="shared" si="268"/>
        <v/>
      </c>
      <c r="U519" s="58" t="str">
        <f t="shared" si="269"/>
        <v/>
      </c>
      <c r="V519" s="58" t="str">
        <f t="shared" si="270"/>
        <v/>
      </c>
      <c r="W519" s="58" t="str">
        <f t="shared" si="271"/>
        <v/>
      </c>
      <c r="X519" s="59" t="str">
        <f t="shared" si="272"/>
        <v/>
      </c>
      <c r="Y519" s="60" t="str">
        <f>IF(B:B="","",IF(R519="Refreshment Beverage",VLOOKUP(Q519,Rates!G$15:L$19,6,0)*W519,VLOOKUP(Q519,Rates!G$4:L$12,6,0)*W519))</f>
        <v/>
      </c>
      <c r="Z519" s="60" t="str">
        <f t="shared" si="273"/>
        <v/>
      </c>
      <c r="AA519" s="60" t="str">
        <f t="shared" ref="AA519:AA582" si="291">IF(B:B="","",IF(AND(T519="Can",V519=8,R519="Beer"),V519*0.0201,IF(AND(T519="Can",V519=15,R519="Beer"),V519*0.0101,IF(AND(T519="Can",V519=20,R519="Beer"),V519*0.0107,IF(AND(T519="Can",V519=30,R519="Beer"),V519*0.0089,IF(AND(T519="Can",V519=36,R519="Beer"),V519*0.0074,IF(AND(T519="Bottle",V519=24,R519="Beer"),V519*0.016,IF(AND(R519="Refreshment Beverage",U519&gt;0.049,U519&lt;0.401),V519*0.0536,IF(AND(R519="Refreshment Beverage",U519&gt;0.4,U519&lt;0.47),V519*0.0643,IF(AND(R519="Refreshment Beverage",U519&gt;0.469,U519&lt;0.66),V519*0.075,IF(AND(R519="Refreshment Beverage",U519&gt;0.659,U519&lt;0.75),V519*0.1071,IF(AND(R519="Refreshment Beverage",U519&gt;0.749,U519&lt;0.9),V519*0.1178,IF(AND(R519="Refreshment Beverage",U519&gt;0.899,U519&lt;1),V519*0.1393,IF(AND(R519="Refreshment Beverage",U519=1),V519*0.1499,IF(AND(R519="Refreshment Beverage",U519=1.14),V519*0.1714,IF(AND(R519="Refreshment Beverage",U519=2),V519*0.2999,IF(AND(R519="Refreshment Beverage",U519=3),V519*0.4499,IF(AND(R519="Refreshment Beverage",U519=1.75),V519*0.2678,0))))))))))))))))))</f>
        <v/>
      </c>
      <c r="AB519" s="61" t="str" cm="1">
        <f t="array" ref="AB519">IF(_xlfn.SINGLE(B:B)="","",IF(R519="Refreshment Beverage","",IF(AND(R519="Beer",Q519=0),SUM(LOOKUP(2,1/(Rates!$B$15:$B$18&lt;=W519)/(Rates!$C$15:$C$18&gt;=W519),Rates!$D$15:$D$18)*W519),VLOOKUP(VALUE(_xlfn.SINGLE(Q:Q)),Rates!A:B,2,0)*W519)))</f>
        <v/>
      </c>
      <c r="AC519" s="61" t="str" cm="1">
        <f t="array" ref="AC519">IF(_xlfn.SINGLE(B:B)="","",IF(R519="Refreshment Beverage","",IF(AND(R519="Beer",Q519=0),SUM(LOOKUP(2,1/(Rates!$B$15:$B$18&lt;=W519)/(Rates!$C$15:$C$18&gt;=W519),Rates!$E$15:$E$18)*W519),VLOOKUP(VALUE(_xlfn.SINGLE(Q:Q)),Rates!A:C,3,0)*W519)))</f>
        <v/>
      </c>
      <c r="AD519" s="168">
        <f>IFERROR(IF(R519="Beer","",IF(OR(Q519=1,Q519=2,Q519=3,Q519=4),VLOOKUP(Q519,Rates!$A$31:$B$34,2,0)*W519,IF(V519=1,VLOOKUP(U519,'REB BEV MIN MKUP'!B:E,4,0),IF(V519&gt;1,VLOOKUP(VALUE(W519),'REB BEV MIN MKUP'!O:Q,3,0),0)))),0)</f>
        <v>0</v>
      </c>
      <c r="AE519" s="62" t="str">
        <f t="shared" si="274"/>
        <v/>
      </c>
      <c r="AF519" s="63" t="str">
        <f t="shared" si="275"/>
        <v/>
      </c>
      <c r="AG519" s="64" t="str">
        <f t="shared" si="276"/>
        <v/>
      </c>
      <c r="AH519" s="65" t="str">
        <f t="shared" si="277"/>
        <v/>
      </c>
      <c r="AI519" s="66" t="str">
        <f>IF(AE:AE="","",IF(R519="Refreshment Beverage",AK519*(Rates!J$19/100),ROUND(SUM(AH519*(Rates!$J$8/100)),4)))</f>
        <v/>
      </c>
      <c r="AJ519" s="67" t="str">
        <f t="shared" si="278"/>
        <v/>
      </c>
      <c r="AK519" s="22" t="str">
        <f t="shared" si="279"/>
        <v/>
      </c>
      <c r="AL519" s="62" t="str">
        <f t="shared" si="280"/>
        <v/>
      </c>
      <c r="AM519" s="63" t="str">
        <f>IF(AS519="","",IF(R519="Refreshment Beverage",ROUND(AS519*Rates!K$19,4),ROUND(AO519*(VLOOKUP(VALUE(Q519),Rates!G$4:L$12,3,0)),4)))</f>
        <v/>
      </c>
      <c r="AN519" s="68" t="str">
        <f>IF(AS519="","",IF(R519="Refreshment Beverage",AS519*(Rates!J$19/100),MAX(AM519,AB519)))</f>
        <v/>
      </c>
      <c r="AO519" s="69" t="str">
        <f t="shared" si="281"/>
        <v/>
      </c>
      <c r="AP519" s="69" t="str">
        <f t="shared" si="282"/>
        <v/>
      </c>
      <c r="AQ519" s="70" t="str">
        <f>IF(AS519="","",IF(R519="Refreshment Beverage",ROUND(SUM(VLOOKUP(Q:Q,Rates!G$15:L$19,3,0)*(AS519-Y519-Z519-AA519)),4),ROUND(SUM(Rates!$K$8*AS519),4)))</f>
        <v/>
      </c>
      <c r="AR519" s="66" t="str">
        <f t="shared" si="283"/>
        <v/>
      </c>
      <c r="AS519" s="22" t="str">
        <f t="shared" si="284"/>
        <v/>
      </c>
      <c r="AT519" s="62" t="str">
        <f t="shared" si="285"/>
        <v/>
      </c>
      <c r="AU519" s="63" t="str">
        <f>IF(AX519="","",IF(R519="Refreshment Beverage",ROUND((BA519-Y519-Z519-AA519)*VLOOKUP(VALUE(Q519),Rates!G$15:L$19,3,0),4),ROUND(AW519*(VLOOKUP(VALUE(Q519),Rates!G:L,3,0)),4)))</f>
        <v/>
      </c>
      <c r="AV519" s="68" t="str">
        <f t="shared" si="286"/>
        <v/>
      </c>
      <c r="AW519" s="69" t="str">
        <f t="shared" si="287"/>
        <v/>
      </c>
      <c r="AX519" s="65" t="str">
        <f t="shared" si="288"/>
        <v/>
      </c>
      <c r="AY519" s="70" t="str">
        <f>IF(AX519="","",IF(R519="Refreshment Beverage",ROUND(SUM(AX519*Rates!K$19),4),ROUND(SUM(AX519*(Rates!J$8/100)),4)))</f>
        <v/>
      </c>
      <c r="AZ519" s="67" t="str">
        <f t="shared" si="289"/>
        <v/>
      </c>
      <c r="BA519" s="22" t="str">
        <f t="shared" si="290"/>
        <v/>
      </c>
      <c r="BD519" s="171"/>
      <c r="BE519" s="171"/>
      <c r="BF519" s="171"/>
      <c r="BG519" s="171"/>
    </row>
    <row r="520" spans="11:59" ht="12.75" customHeight="1" x14ac:dyDescent="0.3">
      <c r="K520" s="42" t="str">
        <f t="shared" ref="K520:K583" si="292">IFERROR(IF(B:B="","",IF(OR(C520="",E520="",F520="",G520="",H520="",I520="",J520=""),"",ROUND(IF(J520="Gross Price to Brewers",AE520,IF(J520="Retail Price",AL520,IF(J520="Licensee Retail",AT520,""))),2))),"")</f>
        <v/>
      </c>
      <c r="L520" s="55" t="str">
        <f t="shared" ref="L520:L583" si="293">IFERROR(IF(B:B="","",IF(OR(C520="",E520="",F520="",G520="",H520="",I520="",J520=""),"",ROUND(IF(J520="Gross Price to Brewers",AH520,IF(J520="Retail Price",AP520,IF(J520="Licensee Retail",AX520,""))),2))),"")</f>
        <v/>
      </c>
      <c r="M520" s="43" t="str">
        <f t="shared" ref="M520:M583" si="294">IFERROR(IF(B:B="","",IF(OR(C520="",E520="",F520="",G520="",H520="",I520="",J520=""),"",ROUND(IF(J520="Gross Price to Brewers",AK520,IF(J520="Retail Price",AS520,IF(J520="Licensee Retail",BA520,""))),2))),"")</f>
        <v/>
      </c>
      <c r="N520" s="56" t="str" cm="1">
        <f t="array" ref="N520">IFERROR(IF(_xlfn.SINGLE(B:B)="","",IF(R520="Beer",SUM(LOOKUP(2,1/(Rates!$B$3:$B$5&lt;=W520)/(Rates!$C$3:$C$5&gt;=W520),Rates!$D$3:$D$5)*(X520/100)*W520),IF(R520="Refreshment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56" t="str">
        <f t="shared" ref="O520:O583" si="295">IF(B:B="","",IF(M520&gt;N520,"YES","NO"))</f>
        <v/>
      </c>
      <c r="P520" s="53"/>
      <c r="Q520" s="14" t="str">
        <f t="shared" ref="Q520:Q583" si="296">IF(B520="","",IF(OR(D520="",D520=0),0,D520))</f>
        <v/>
      </c>
      <c r="R520" s="57" t="str">
        <f t="shared" ref="R520:R583" si="297">IF(C520="","",IF(C520="Beer","Beer",IF(C520="Malt-Based Cooler","Refreshment Beverage")))</f>
        <v/>
      </c>
      <c r="S520" s="58" t="str">
        <f>IF(B520="","",IF(R520="Refreshment Beverage",VLOOKUP(VALUE(Q520),Rates!G$15:L$19,2,0),VLOOKUP(VALUE(Q520),Rates!G$4:L$12,2,0)))</f>
        <v/>
      </c>
      <c r="T520" s="58" t="str">
        <f t="shared" ref="T520:T583" si="298">IF(B520="","",G520)</f>
        <v/>
      </c>
      <c r="U520" s="58" t="str">
        <f t="shared" ref="U520:U583" si="299">IF(B:B="","",SUM(W520/V520))</f>
        <v/>
      </c>
      <c r="V520" s="58" t="str">
        <f t="shared" ref="V520:V583" si="300">IF(B520="","",F520)</f>
        <v/>
      </c>
      <c r="W520" s="58" t="str">
        <f t="shared" ref="W520:W583" si="301">IF(B520="","",E520*F520)</f>
        <v/>
      </c>
      <c r="X520" s="59" t="str">
        <f t="shared" ref="X520:X583" si="302">IF(B520="","",H520)</f>
        <v/>
      </c>
      <c r="Y520" s="60" t="str">
        <f>IF(B:B="","",IF(R520="Refreshment Beverage",VLOOKUP(Q520,Rates!G$15:L$19,6,0)*W520,VLOOKUP(Q520,Rates!G$4:L$12,6,0)*W520))</f>
        <v/>
      </c>
      <c r="Z520" s="60" t="str">
        <f t="shared" ref="Z520:Z583" si="303">IF(B:B="","",IF(R520="Refreshment Beverage",0,IF(T520="Keg",0,ROUND(0.34/12*V520,2))))</f>
        <v/>
      </c>
      <c r="AA520" s="60" t="str">
        <f t="shared" si="291"/>
        <v/>
      </c>
      <c r="AB520" s="61" t="str" cm="1">
        <f t="array" ref="AB520">IF(_xlfn.SINGLE(B:B)="","",IF(R520="Refreshment Beverage","",IF(AND(R520="Beer",Q520=0),SUM(LOOKUP(2,1/(Rates!$B$15:$B$18&lt;=W520)/(Rates!$C$15:$C$18&gt;=W520),Rates!$D$15:$D$18)*W520),VLOOKUP(VALUE(_xlfn.SINGLE(Q:Q)),Rates!A:B,2,0)*W520)))</f>
        <v/>
      </c>
      <c r="AC520" s="61" t="str" cm="1">
        <f t="array" ref="AC520">IF(_xlfn.SINGLE(B:B)="","",IF(R520="Refreshment Beverage","",IF(AND(R520="Beer",Q520=0),SUM(LOOKUP(2,1/(Rates!$B$15:$B$18&lt;=W520)/(Rates!$C$15:$C$18&gt;=W520),Rates!$E$15:$E$18)*W520),VLOOKUP(VALUE(_xlfn.SINGLE(Q:Q)),Rates!A:C,3,0)*W520)))</f>
        <v/>
      </c>
      <c r="AD520" s="168">
        <f>IFERROR(IF(R520="Beer","",IF(OR(Q520=1,Q520=2,Q520=3,Q520=4),VLOOKUP(Q520,Rates!$A$31:$B$34,2,0)*W520,IF(V520=1,VLOOKUP(U520,'REB BEV MIN MKUP'!B:E,4,0),IF(V520&gt;1,VLOOKUP(VALUE(W520),'REB BEV MIN MKUP'!O:Q,3,0),0)))),0)</f>
        <v>0</v>
      </c>
      <c r="AE520" s="62" t="str">
        <f t="shared" ref="AE520:AE583" si="304">IF(J520="Gross Price to Brewers",I520,"")</f>
        <v/>
      </c>
      <c r="AF520" s="63" t="str">
        <f t="shared" ref="AF520:AF583" si="305">IF(AE:AE="","",ROUND(SUM(AE520*(S520/100)),4))</f>
        <v/>
      </c>
      <c r="AG520" s="64" t="str">
        <f t="shared" ref="AG520:AG583" si="306">IF(AE:AE="","",IF(R520="Refreshment Beverage",MAX(AF520,AD520),MAX(AB520,AF520)))</f>
        <v/>
      </c>
      <c r="AH520" s="65" t="str">
        <f t="shared" ref="AH520:AH583" si="307">IF(AE:AE="","",IF(R520="Refreshment Beverage",AK520-AJ520,SUM(Y520:AA520)+AE520+AG520))</f>
        <v/>
      </c>
      <c r="AI520" s="66" t="str">
        <f>IF(AE:AE="","",IF(R520="Refreshment Beverage",AK520*(Rates!J$19/100),ROUND(SUM(AH520*(Rates!$J$8/100)),4)))</f>
        <v/>
      </c>
      <c r="AJ520" s="67" t="str">
        <f t="shared" ref="AJ520:AJ583" si="308">IF(AE:AE="","",IF(R520="Refreshment Beverage",AI520,MAX(AC520,AI520)))</f>
        <v/>
      </c>
      <c r="AK520" s="22" t="str">
        <f t="shared" ref="AK520:AK583" si="309">IF(AE:AE="","",IF(R520="Refreshment Beverage",SUM(AE520+Y520+Z520+AA520+AG520),SUM(AH520+AJ520)))</f>
        <v/>
      </c>
      <c r="AL520" s="62" t="str">
        <f t="shared" ref="AL520:AL583" si="310">IF(AS520="","",IF(R520="Refreshment Beverage",ROUND(SUM(AS520-AR520-AA520-Z520-Y520),2),ROUND(SUM(AS520-AR520-AN520-Y520-Z520-AA520),2)))</f>
        <v/>
      </c>
      <c r="AM520" s="63" t="str">
        <f>IF(AS520="","",IF(R520="Refreshment Beverage",ROUND(AS520*Rates!K$19,4),ROUND(AO520*(VLOOKUP(VALUE(Q520),Rates!G$4:L$12,3,0)),4)))</f>
        <v/>
      </c>
      <c r="AN520" s="68" t="str">
        <f>IF(AS520="","",IF(R520="Refreshment Beverage",AS520*(Rates!J$19/100),MAX(AM520,AB520)))</f>
        <v/>
      </c>
      <c r="AO520" s="69" t="str">
        <f t="shared" ref="AO520:AO583" si="311">IF(AS520="","",ROUND(SUM(AS520-AR520-Y520-Z520-AA520),4))</f>
        <v/>
      </c>
      <c r="AP520" s="69" t="str">
        <f t="shared" ref="AP520:AP583" si="312">IF(AS520="","",IF(R520="Refreshment Beverage",ROUND(AS520-AN520,2),ROUND(SUM(AS520-AR520),2)))</f>
        <v/>
      </c>
      <c r="AQ520" s="70" t="str">
        <f>IF(AS520="","",IF(R520="Refreshment Beverage",ROUND(SUM(VLOOKUP(Q:Q,Rates!G$15:L$19,3,0)*(AS520-Y520-Z520-AA520)),4),ROUND(SUM(Rates!$K$8*AS520),4)))</f>
        <v/>
      </c>
      <c r="AR520" s="66" t="str">
        <f t="shared" ref="AR520:AR583" si="313">IF(AS520="","",IF(R520="Refreshment Beverage",MAX(AD520,AQ520),MAX(AQ520,AC520)))</f>
        <v/>
      </c>
      <c r="AS520" s="22" t="str">
        <f t="shared" ref="AS520:AS583" si="314">IF(J520="Retail Price",SUM(I520+0.004),"")</f>
        <v/>
      </c>
      <c r="AT520" s="62" t="str">
        <f t="shared" ref="AT520:AT583" si="315">IF(AX520="","",IF(R520="Refreshment Beverage",SUM(BA520-AV520-Y520-Z520-AA520),SUM(AX520-AV520-Y520-Z520-AA520)))</f>
        <v/>
      </c>
      <c r="AU520" s="63" t="str">
        <f>IF(AX520="","",IF(R520="Refreshment Beverage",ROUND((BA520-Y520-Z520-AA520)*VLOOKUP(VALUE(Q520),Rates!G$15:L$19,3,0),4),ROUND(AW520*(VLOOKUP(VALUE(Q520),Rates!G:L,3,0)),4)))</f>
        <v/>
      </c>
      <c r="AV520" s="68" t="str">
        <f t="shared" ref="AV520:AV583" si="316">IF(AX520="","",IF(R520="Refreshment Beverage",MAX(AU520,AD520),MAX(AB520,AU520)))</f>
        <v/>
      </c>
      <c r="AW520" s="69" t="str">
        <f t="shared" ref="AW520:AW583" si="317">IF(AX520="","",IF(R520="Refreshment Beverage",SUM(BA520-AV520-Y520-Z520-AA520),ROUND(SUM(BA520-AZ520-Y520-Z520-AA520),4)))</f>
        <v/>
      </c>
      <c r="AX520" s="65" t="str">
        <f t="shared" ref="AX520:AX583" si="318">IF(J520="Licensee Retail",I520,"")</f>
        <v/>
      </c>
      <c r="AY520" s="70" t="str">
        <f>IF(AX520="","",IF(R520="Refreshment Beverage",ROUND(SUM(AX520*Rates!K$19),4),ROUND(SUM(AX520*(Rates!J$8/100)),4)))</f>
        <v/>
      </c>
      <c r="AZ520" s="67" t="str">
        <f t="shared" ref="AZ520:AZ583" si="319">IF(AX520="","",MAX($AC520,AY520))</f>
        <v/>
      </c>
      <c r="BA520" s="22" t="str">
        <f t="shared" ref="BA520:BA583" si="320">IF(AX520="","",SUM(AX520+AZ520))</f>
        <v/>
      </c>
      <c r="BD520" s="171"/>
      <c r="BE520" s="171"/>
      <c r="BF520" s="171"/>
      <c r="BG520" s="171"/>
    </row>
    <row r="521" spans="11:59" ht="12.75" customHeight="1" x14ac:dyDescent="0.3">
      <c r="K521" s="42" t="str">
        <f t="shared" si="292"/>
        <v/>
      </c>
      <c r="L521" s="55" t="str">
        <f t="shared" si="293"/>
        <v/>
      </c>
      <c r="M521" s="43" t="str">
        <f t="shared" si="294"/>
        <v/>
      </c>
      <c r="N521" s="56" t="str" cm="1">
        <f t="array" ref="N521">IFERROR(IF(_xlfn.SINGLE(B:B)="","",IF(R521="Beer",SUM(LOOKUP(2,1/(Rates!$B$3:$B$5&lt;=W521)/(Rates!$C$3:$C$5&gt;=W521),Rates!$D$3:$D$5)*(X521/100)*W521),IF(R521="Refreshment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56" t="str">
        <f t="shared" si="295"/>
        <v/>
      </c>
      <c r="P521" s="53"/>
      <c r="Q521" s="14" t="str">
        <f t="shared" si="296"/>
        <v/>
      </c>
      <c r="R521" s="57" t="str">
        <f t="shared" si="297"/>
        <v/>
      </c>
      <c r="S521" s="58" t="str">
        <f>IF(B521="","",IF(R521="Refreshment Beverage",VLOOKUP(VALUE(Q521),Rates!G$15:L$19,2,0),VLOOKUP(VALUE(Q521),Rates!G$4:L$12,2,0)))</f>
        <v/>
      </c>
      <c r="T521" s="58" t="str">
        <f t="shared" si="298"/>
        <v/>
      </c>
      <c r="U521" s="58" t="str">
        <f t="shared" si="299"/>
        <v/>
      </c>
      <c r="V521" s="58" t="str">
        <f t="shared" si="300"/>
        <v/>
      </c>
      <c r="W521" s="58" t="str">
        <f t="shared" si="301"/>
        <v/>
      </c>
      <c r="X521" s="59" t="str">
        <f t="shared" si="302"/>
        <v/>
      </c>
      <c r="Y521" s="60" t="str">
        <f>IF(B:B="","",IF(R521="Refreshment Beverage",VLOOKUP(Q521,Rates!G$15:L$19,6,0)*W521,VLOOKUP(Q521,Rates!G$4:L$12,6,0)*W521))</f>
        <v/>
      </c>
      <c r="Z521" s="60" t="str">
        <f t="shared" si="303"/>
        <v/>
      </c>
      <c r="AA521" s="60" t="str">
        <f t="shared" si="291"/>
        <v/>
      </c>
      <c r="AB521" s="61" t="str" cm="1">
        <f t="array" ref="AB521">IF(_xlfn.SINGLE(B:B)="","",IF(R521="Refreshment Beverage","",IF(AND(R521="Beer",Q521=0),SUM(LOOKUP(2,1/(Rates!$B$15:$B$18&lt;=W521)/(Rates!$C$15:$C$18&gt;=W521),Rates!$D$15:$D$18)*W521),VLOOKUP(VALUE(_xlfn.SINGLE(Q:Q)),Rates!A:B,2,0)*W521)))</f>
        <v/>
      </c>
      <c r="AC521" s="61" t="str" cm="1">
        <f t="array" ref="AC521">IF(_xlfn.SINGLE(B:B)="","",IF(R521="Refreshment Beverage","",IF(AND(R521="Beer",Q521=0),SUM(LOOKUP(2,1/(Rates!$B$15:$B$18&lt;=W521)/(Rates!$C$15:$C$18&gt;=W521),Rates!$E$15:$E$18)*W521),VLOOKUP(VALUE(_xlfn.SINGLE(Q:Q)),Rates!A:C,3,0)*W521)))</f>
        <v/>
      </c>
      <c r="AD521" s="168">
        <f>IFERROR(IF(R521="Beer","",IF(OR(Q521=1,Q521=2,Q521=3,Q521=4),VLOOKUP(Q521,Rates!$A$31:$B$34,2,0)*W521,IF(V521=1,VLOOKUP(U521,'REB BEV MIN MKUP'!B:E,4,0),IF(V521&gt;1,VLOOKUP(VALUE(W521),'REB BEV MIN MKUP'!O:Q,3,0),0)))),0)</f>
        <v>0</v>
      </c>
      <c r="AE521" s="62" t="str">
        <f t="shared" si="304"/>
        <v/>
      </c>
      <c r="AF521" s="63" t="str">
        <f t="shared" si="305"/>
        <v/>
      </c>
      <c r="AG521" s="64" t="str">
        <f t="shared" si="306"/>
        <v/>
      </c>
      <c r="AH521" s="65" t="str">
        <f t="shared" si="307"/>
        <v/>
      </c>
      <c r="AI521" s="66" t="str">
        <f>IF(AE:AE="","",IF(R521="Refreshment Beverage",AK521*(Rates!J$19/100),ROUND(SUM(AH521*(Rates!$J$8/100)),4)))</f>
        <v/>
      </c>
      <c r="AJ521" s="67" t="str">
        <f t="shared" si="308"/>
        <v/>
      </c>
      <c r="AK521" s="22" t="str">
        <f t="shared" si="309"/>
        <v/>
      </c>
      <c r="AL521" s="62" t="str">
        <f t="shared" si="310"/>
        <v/>
      </c>
      <c r="AM521" s="63" t="str">
        <f>IF(AS521="","",IF(R521="Refreshment Beverage",ROUND(AS521*Rates!K$19,4),ROUND(AO521*(VLOOKUP(VALUE(Q521),Rates!G$4:L$12,3,0)),4)))</f>
        <v/>
      </c>
      <c r="AN521" s="68" t="str">
        <f>IF(AS521="","",IF(R521="Refreshment Beverage",AS521*(Rates!J$19/100),MAX(AM521,AB521)))</f>
        <v/>
      </c>
      <c r="AO521" s="69" t="str">
        <f t="shared" si="311"/>
        <v/>
      </c>
      <c r="AP521" s="69" t="str">
        <f t="shared" si="312"/>
        <v/>
      </c>
      <c r="AQ521" s="70" t="str">
        <f>IF(AS521="","",IF(R521="Refreshment Beverage",ROUND(SUM(VLOOKUP(Q:Q,Rates!G$15:L$19,3,0)*(AS521-Y521-Z521-AA521)),4),ROUND(SUM(Rates!$K$8*AS521),4)))</f>
        <v/>
      </c>
      <c r="AR521" s="66" t="str">
        <f t="shared" si="313"/>
        <v/>
      </c>
      <c r="AS521" s="22" t="str">
        <f t="shared" si="314"/>
        <v/>
      </c>
      <c r="AT521" s="62" t="str">
        <f t="shared" si="315"/>
        <v/>
      </c>
      <c r="AU521" s="63" t="str">
        <f>IF(AX521="","",IF(R521="Refreshment Beverage",ROUND((BA521-Y521-Z521-AA521)*VLOOKUP(VALUE(Q521),Rates!G$15:L$19,3,0),4),ROUND(AW521*(VLOOKUP(VALUE(Q521),Rates!G:L,3,0)),4)))</f>
        <v/>
      </c>
      <c r="AV521" s="68" t="str">
        <f t="shared" si="316"/>
        <v/>
      </c>
      <c r="AW521" s="69" t="str">
        <f t="shared" si="317"/>
        <v/>
      </c>
      <c r="AX521" s="65" t="str">
        <f t="shared" si="318"/>
        <v/>
      </c>
      <c r="AY521" s="70" t="str">
        <f>IF(AX521="","",IF(R521="Refreshment Beverage",ROUND(SUM(AX521*Rates!K$19),4),ROUND(SUM(AX521*(Rates!J$8/100)),4)))</f>
        <v/>
      </c>
      <c r="AZ521" s="67" t="str">
        <f t="shared" si="319"/>
        <v/>
      </c>
      <c r="BA521" s="22" t="str">
        <f t="shared" si="320"/>
        <v/>
      </c>
      <c r="BD521" s="171"/>
      <c r="BE521" s="171"/>
      <c r="BF521" s="171"/>
      <c r="BG521" s="171"/>
    </row>
    <row r="522" spans="11:59" ht="12.75" customHeight="1" x14ac:dyDescent="0.3">
      <c r="K522" s="42" t="str">
        <f t="shared" si="292"/>
        <v/>
      </c>
      <c r="L522" s="55" t="str">
        <f t="shared" si="293"/>
        <v/>
      </c>
      <c r="M522" s="43" t="str">
        <f t="shared" si="294"/>
        <v/>
      </c>
      <c r="N522" s="56" t="str" cm="1">
        <f t="array" ref="N522">IFERROR(IF(_xlfn.SINGLE(B:B)="","",IF(R522="Beer",SUM(LOOKUP(2,1/(Rates!$B$3:$B$5&lt;=W522)/(Rates!$C$3:$C$5&gt;=W522),Rates!$D$3:$D$5)*(X522/100)*W522),IF(R522="Refreshment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56" t="str">
        <f t="shared" si="295"/>
        <v/>
      </c>
      <c r="P522" s="53"/>
      <c r="Q522" s="14" t="str">
        <f t="shared" si="296"/>
        <v/>
      </c>
      <c r="R522" s="57" t="str">
        <f t="shared" si="297"/>
        <v/>
      </c>
      <c r="S522" s="58" t="str">
        <f>IF(B522="","",IF(R522="Refreshment Beverage",VLOOKUP(VALUE(Q522),Rates!G$15:L$19,2,0),VLOOKUP(VALUE(Q522),Rates!G$4:L$12,2,0)))</f>
        <v/>
      </c>
      <c r="T522" s="58" t="str">
        <f t="shared" si="298"/>
        <v/>
      </c>
      <c r="U522" s="58" t="str">
        <f t="shared" si="299"/>
        <v/>
      </c>
      <c r="V522" s="58" t="str">
        <f t="shared" si="300"/>
        <v/>
      </c>
      <c r="W522" s="58" t="str">
        <f t="shared" si="301"/>
        <v/>
      </c>
      <c r="X522" s="59" t="str">
        <f t="shared" si="302"/>
        <v/>
      </c>
      <c r="Y522" s="60" t="str">
        <f>IF(B:B="","",IF(R522="Refreshment Beverage",VLOOKUP(Q522,Rates!G$15:L$19,6,0)*W522,VLOOKUP(Q522,Rates!G$4:L$12,6,0)*W522))</f>
        <v/>
      </c>
      <c r="Z522" s="60" t="str">
        <f t="shared" si="303"/>
        <v/>
      </c>
      <c r="AA522" s="60" t="str">
        <f t="shared" si="291"/>
        <v/>
      </c>
      <c r="AB522" s="61" t="str" cm="1">
        <f t="array" ref="AB522">IF(_xlfn.SINGLE(B:B)="","",IF(R522="Refreshment Beverage","",IF(AND(R522="Beer",Q522=0),SUM(LOOKUP(2,1/(Rates!$B$15:$B$18&lt;=W522)/(Rates!$C$15:$C$18&gt;=W522),Rates!$D$15:$D$18)*W522),VLOOKUP(VALUE(_xlfn.SINGLE(Q:Q)),Rates!A:B,2,0)*W522)))</f>
        <v/>
      </c>
      <c r="AC522" s="61" t="str" cm="1">
        <f t="array" ref="AC522">IF(_xlfn.SINGLE(B:B)="","",IF(R522="Refreshment Beverage","",IF(AND(R522="Beer",Q522=0),SUM(LOOKUP(2,1/(Rates!$B$15:$B$18&lt;=W522)/(Rates!$C$15:$C$18&gt;=W522),Rates!$E$15:$E$18)*W522),VLOOKUP(VALUE(_xlfn.SINGLE(Q:Q)),Rates!A:C,3,0)*W522)))</f>
        <v/>
      </c>
      <c r="AD522" s="168">
        <f>IFERROR(IF(R522="Beer","",IF(OR(Q522=1,Q522=2,Q522=3,Q522=4),VLOOKUP(Q522,Rates!$A$31:$B$34,2,0)*W522,IF(V522=1,VLOOKUP(U522,'REB BEV MIN MKUP'!B:E,4,0),IF(V522&gt;1,VLOOKUP(VALUE(W522),'REB BEV MIN MKUP'!O:Q,3,0),0)))),0)</f>
        <v>0</v>
      </c>
      <c r="AE522" s="62" t="str">
        <f t="shared" si="304"/>
        <v/>
      </c>
      <c r="AF522" s="63" t="str">
        <f t="shared" si="305"/>
        <v/>
      </c>
      <c r="AG522" s="64" t="str">
        <f t="shared" si="306"/>
        <v/>
      </c>
      <c r="AH522" s="65" t="str">
        <f t="shared" si="307"/>
        <v/>
      </c>
      <c r="AI522" s="66" t="str">
        <f>IF(AE:AE="","",IF(R522="Refreshment Beverage",AK522*(Rates!J$19/100),ROUND(SUM(AH522*(Rates!$J$8/100)),4)))</f>
        <v/>
      </c>
      <c r="AJ522" s="67" t="str">
        <f t="shared" si="308"/>
        <v/>
      </c>
      <c r="AK522" s="22" t="str">
        <f t="shared" si="309"/>
        <v/>
      </c>
      <c r="AL522" s="62" t="str">
        <f t="shared" si="310"/>
        <v/>
      </c>
      <c r="AM522" s="63" t="str">
        <f>IF(AS522="","",IF(R522="Refreshment Beverage",ROUND(AS522*Rates!K$19,4),ROUND(AO522*(VLOOKUP(VALUE(Q522),Rates!G$4:L$12,3,0)),4)))</f>
        <v/>
      </c>
      <c r="AN522" s="68" t="str">
        <f>IF(AS522="","",IF(R522="Refreshment Beverage",AS522*(Rates!J$19/100),MAX(AM522,AB522)))</f>
        <v/>
      </c>
      <c r="AO522" s="69" t="str">
        <f t="shared" si="311"/>
        <v/>
      </c>
      <c r="AP522" s="69" t="str">
        <f t="shared" si="312"/>
        <v/>
      </c>
      <c r="AQ522" s="70" t="str">
        <f>IF(AS522="","",IF(R522="Refreshment Beverage",ROUND(SUM(VLOOKUP(Q:Q,Rates!G$15:L$19,3,0)*(AS522-Y522-Z522-AA522)),4),ROUND(SUM(Rates!$K$8*AS522),4)))</f>
        <v/>
      </c>
      <c r="AR522" s="66" t="str">
        <f t="shared" si="313"/>
        <v/>
      </c>
      <c r="AS522" s="22" t="str">
        <f t="shared" si="314"/>
        <v/>
      </c>
      <c r="AT522" s="62" t="str">
        <f t="shared" si="315"/>
        <v/>
      </c>
      <c r="AU522" s="63" t="str">
        <f>IF(AX522="","",IF(R522="Refreshment Beverage",ROUND((BA522-Y522-Z522-AA522)*VLOOKUP(VALUE(Q522),Rates!G$15:L$19,3,0),4),ROUND(AW522*(VLOOKUP(VALUE(Q522),Rates!G:L,3,0)),4)))</f>
        <v/>
      </c>
      <c r="AV522" s="68" t="str">
        <f t="shared" si="316"/>
        <v/>
      </c>
      <c r="AW522" s="69" t="str">
        <f t="shared" si="317"/>
        <v/>
      </c>
      <c r="AX522" s="65" t="str">
        <f t="shared" si="318"/>
        <v/>
      </c>
      <c r="AY522" s="70" t="str">
        <f>IF(AX522="","",IF(R522="Refreshment Beverage",ROUND(SUM(AX522*Rates!K$19),4),ROUND(SUM(AX522*(Rates!J$8/100)),4)))</f>
        <v/>
      </c>
      <c r="AZ522" s="67" t="str">
        <f t="shared" si="319"/>
        <v/>
      </c>
      <c r="BA522" s="22" t="str">
        <f t="shared" si="320"/>
        <v/>
      </c>
      <c r="BD522" s="171"/>
      <c r="BE522" s="171"/>
      <c r="BF522" s="171"/>
      <c r="BG522" s="171"/>
    </row>
    <row r="523" spans="11:59" ht="12.75" customHeight="1" x14ac:dyDescent="0.3">
      <c r="K523" s="42" t="str">
        <f t="shared" si="292"/>
        <v/>
      </c>
      <c r="L523" s="55" t="str">
        <f t="shared" si="293"/>
        <v/>
      </c>
      <c r="M523" s="43" t="str">
        <f t="shared" si="294"/>
        <v/>
      </c>
      <c r="N523" s="56" t="str" cm="1">
        <f t="array" ref="N523">IFERROR(IF(_xlfn.SINGLE(B:B)="","",IF(R523="Beer",SUM(LOOKUP(2,1/(Rates!$B$3:$B$5&lt;=W523)/(Rates!$C$3:$C$5&gt;=W523),Rates!$D$3:$D$5)*(X523/100)*W523),IF(R523="Refreshment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56" t="str">
        <f t="shared" si="295"/>
        <v/>
      </c>
      <c r="P523" s="53"/>
      <c r="Q523" s="14" t="str">
        <f t="shared" si="296"/>
        <v/>
      </c>
      <c r="R523" s="57" t="str">
        <f t="shared" si="297"/>
        <v/>
      </c>
      <c r="S523" s="58" t="str">
        <f>IF(B523="","",IF(R523="Refreshment Beverage",VLOOKUP(VALUE(Q523),Rates!G$15:L$19,2,0),VLOOKUP(VALUE(Q523),Rates!G$4:L$12,2,0)))</f>
        <v/>
      </c>
      <c r="T523" s="58" t="str">
        <f t="shared" si="298"/>
        <v/>
      </c>
      <c r="U523" s="58" t="str">
        <f t="shared" si="299"/>
        <v/>
      </c>
      <c r="V523" s="58" t="str">
        <f t="shared" si="300"/>
        <v/>
      </c>
      <c r="W523" s="58" t="str">
        <f t="shared" si="301"/>
        <v/>
      </c>
      <c r="X523" s="59" t="str">
        <f t="shared" si="302"/>
        <v/>
      </c>
      <c r="Y523" s="60" t="str">
        <f>IF(B:B="","",IF(R523="Refreshment Beverage",VLOOKUP(Q523,Rates!G$15:L$19,6,0)*W523,VLOOKUP(Q523,Rates!G$4:L$12,6,0)*W523))</f>
        <v/>
      </c>
      <c r="Z523" s="60" t="str">
        <f t="shared" si="303"/>
        <v/>
      </c>
      <c r="AA523" s="60" t="str">
        <f t="shared" si="291"/>
        <v/>
      </c>
      <c r="AB523" s="61" t="str" cm="1">
        <f t="array" ref="AB523">IF(_xlfn.SINGLE(B:B)="","",IF(R523="Refreshment Beverage","",IF(AND(R523="Beer",Q523=0),SUM(LOOKUP(2,1/(Rates!$B$15:$B$18&lt;=W523)/(Rates!$C$15:$C$18&gt;=W523),Rates!$D$15:$D$18)*W523),VLOOKUP(VALUE(_xlfn.SINGLE(Q:Q)),Rates!A:B,2,0)*W523)))</f>
        <v/>
      </c>
      <c r="AC523" s="61" t="str" cm="1">
        <f t="array" ref="AC523">IF(_xlfn.SINGLE(B:B)="","",IF(R523="Refreshment Beverage","",IF(AND(R523="Beer",Q523=0),SUM(LOOKUP(2,1/(Rates!$B$15:$B$18&lt;=W523)/(Rates!$C$15:$C$18&gt;=W523),Rates!$E$15:$E$18)*W523),VLOOKUP(VALUE(_xlfn.SINGLE(Q:Q)),Rates!A:C,3,0)*W523)))</f>
        <v/>
      </c>
      <c r="AD523" s="168">
        <f>IFERROR(IF(R523="Beer","",IF(OR(Q523=1,Q523=2,Q523=3,Q523=4),VLOOKUP(Q523,Rates!$A$31:$B$34,2,0)*W523,IF(V523=1,VLOOKUP(U523,'REB BEV MIN MKUP'!B:E,4,0),IF(V523&gt;1,VLOOKUP(VALUE(W523),'REB BEV MIN MKUP'!O:Q,3,0),0)))),0)</f>
        <v>0</v>
      </c>
      <c r="AE523" s="62" t="str">
        <f t="shared" si="304"/>
        <v/>
      </c>
      <c r="AF523" s="63" t="str">
        <f t="shared" si="305"/>
        <v/>
      </c>
      <c r="AG523" s="64" t="str">
        <f t="shared" si="306"/>
        <v/>
      </c>
      <c r="AH523" s="65" t="str">
        <f t="shared" si="307"/>
        <v/>
      </c>
      <c r="AI523" s="66" t="str">
        <f>IF(AE:AE="","",IF(R523="Refreshment Beverage",AK523*(Rates!J$19/100),ROUND(SUM(AH523*(Rates!$J$8/100)),4)))</f>
        <v/>
      </c>
      <c r="AJ523" s="67" t="str">
        <f t="shared" si="308"/>
        <v/>
      </c>
      <c r="AK523" s="22" t="str">
        <f t="shared" si="309"/>
        <v/>
      </c>
      <c r="AL523" s="62" t="str">
        <f t="shared" si="310"/>
        <v/>
      </c>
      <c r="AM523" s="63" t="str">
        <f>IF(AS523="","",IF(R523="Refreshment Beverage",ROUND(AS523*Rates!K$19,4),ROUND(AO523*(VLOOKUP(VALUE(Q523),Rates!G$4:L$12,3,0)),4)))</f>
        <v/>
      </c>
      <c r="AN523" s="68" t="str">
        <f>IF(AS523="","",IF(R523="Refreshment Beverage",AS523*(Rates!J$19/100),MAX(AM523,AB523)))</f>
        <v/>
      </c>
      <c r="AO523" s="69" t="str">
        <f t="shared" si="311"/>
        <v/>
      </c>
      <c r="AP523" s="69" t="str">
        <f t="shared" si="312"/>
        <v/>
      </c>
      <c r="AQ523" s="70" t="str">
        <f>IF(AS523="","",IF(R523="Refreshment Beverage",ROUND(SUM(VLOOKUP(Q:Q,Rates!G$15:L$19,3,0)*(AS523-Y523-Z523-AA523)),4),ROUND(SUM(Rates!$K$8*AS523),4)))</f>
        <v/>
      </c>
      <c r="AR523" s="66" t="str">
        <f t="shared" si="313"/>
        <v/>
      </c>
      <c r="AS523" s="22" t="str">
        <f t="shared" si="314"/>
        <v/>
      </c>
      <c r="AT523" s="62" t="str">
        <f t="shared" si="315"/>
        <v/>
      </c>
      <c r="AU523" s="63" t="str">
        <f>IF(AX523="","",IF(R523="Refreshment Beverage",ROUND((BA523-Y523-Z523-AA523)*VLOOKUP(VALUE(Q523),Rates!G$15:L$19,3,0),4),ROUND(AW523*(VLOOKUP(VALUE(Q523),Rates!G:L,3,0)),4)))</f>
        <v/>
      </c>
      <c r="AV523" s="68" t="str">
        <f t="shared" si="316"/>
        <v/>
      </c>
      <c r="AW523" s="69" t="str">
        <f t="shared" si="317"/>
        <v/>
      </c>
      <c r="AX523" s="65" t="str">
        <f t="shared" si="318"/>
        <v/>
      </c>
      <c r="AY523" s="70" t="str">
        <f>IF(AX523="","",IF(R523="Refreshment Beverage",ROUND(SUM(AX523*Rates!K$19),4),ROUND(SUM(AX523*(Rates!J$8/100)),4)))</f>
        <v/>
      </c>
      <c r="AZ523" s="67" t="str">
        <f t="shared" si="319"/>
        <v/>
      </c>
      <c r="BA523" s="22" t="str">
        <f t="shared" si="320"/>
        <v/>
      </c>
      <c r="BD523" s="171"/>
      <c r="BE523" s="171"/>
      <c r="BF523" s="171"/>
      <c r="BG523" s="171"/>
    </row>
    <row r="524" spans="11:59" ht="12.75" customHeight="1" x14ac:dyDescent="0.3">
      <c r="K524" s="42" t="str">
        <f t="shared" si="292"/>
        <v/>
      </c>
      <c r="L524" s="55" t="str">
        <f t="shared" si="293"/>
        <v/>
      </c>
      <c r="M524" s="43" t="str">
        <f t="shared" si="294"/>
        <v/>
      </c>
      <c r="N524" s="56" t="str" cm="1">
        <f t="array" ref="N524">IFERROR(IF(_xlfn.SINGLE(B:B)="","",IF(R524="Beer",SUM(LOOKUP(2,1/(Rates!$B$3:$B$5&lt;=W524)/(Rates!$C$3:$C$5&gt;=W524),Rates!$D$3:$D$5)*(X524/100)*W524),IF(R524="Refreshment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56" t="str">
        <f t="shared" si="295"/>
        <v/>
      </c>
      <c r="P524" s="53"/>
      <c r="Q524" s="14" t="str">
        <f t="shared" si="296"/>
        <v/>
      </c>
      <c r="R524" s="57" t="str">
        <f t="shared" si="297"/>
        <v/>
      </c>
      <c r="S524" s="58" t="str">
        <f>IF(B524="","",IF(R524="Refreshment Beverage",VLOOKUP(VALUE(Q524),Rates!G$15:L$19,2,0),VLOOKUP(VALUE(Q524),Rates!G$4:L$12,2,0)))</f>
        <v/>
      </c>
      <c r="T524" s="58" t="str">
        <f t="shared" si="298"/>
        <v/>
      </c>
      <c r="U524" s="58" t="str">
        <f t="shared" si="299"/>
        <v/>
      </c>
      <c r="V524" s="58" t="str">
        <f t="shared" si="300"/>
        <v/>
      </c>
      <c r="W524" s="58" t="str">
        <f t="shared" si="301"/>
        <v/>
      </c>
      <c r="X524" s="59" t="str">
        <f t="shared" si="302"/>
        <v/>
      </c>
      <c r="Y524" s="60" t="str">
        <f>IF(B:B="","",IF(R524="Refreshment Beverage",VLOOKUP(Q524,Rates!G$15:L$19,6,0)*W524,VLOOKUP(Q524,Rates!G$4:L$12,6,0)*W524))</f>
        <v/>
      </c>
      <c r="Z524" s="60" t="str">
        <f t="shared" si="303"/>
        <v/>
      </c>
      <c r="AA524" s="60" t="str">
        <f t="shared" si="291"/>
        <v/>
      </c>
      <c r="AB524" s="61" t="str" cm="1">
        <f t="array" ref="AB524">IF(_xlfn.SINGLE(B:B)="","",IF(R524="Refreshment Beverage","",IF(AND(R524="Beer",Q524=0),SUM(LOOKUP(2,1/(Rates!$B$15:$B$18&lt;=W524)/(Rates!$C$15:$C$18&gt;=W524),Rates!$D$15:$D$18)*W524),VLOOKUP(VALUE(_xlfn.SINGLE(Q:Q)),Rates!A:B,2,0)*W524)))</f>
        <v/>
      </c>
      <c r="AC524" s="61" t="str" cm="1">
        <f t="array" ref="AC524">IF(_xlfn.SINGLE(B:B)="","",IF(R524="Refreshment Beverage","",IF(AND(R524="Beer",Q524=0),SUM(LOOKUP(2,1/(Rates!$B$15:$B$18&lt;=W524)/(Rates!$C$15:$C$18&gt;=W524),Rates!$E$15:$E$18)*W524),VLOOKUP(VALUE(_xlfn.SINGLE(Q:Q)),Rates!A:C,3,0)*W524)))</f>
        <v/>
      </c>
      <c r="AD524" s="168">
        <f>IFERROR(IF(R524="Beer","",IF(OR(Q524=1,Q524=2,Q524=3,Q524=4),VLOOKUP(Q524,Rates!$A$31:$B$34,2,0)*W524,IF(V524=1,VLOOKUP(U524,'REB BEV MIN MKUP'!B:E,4,0),IF(V524&gt;1,VLOOKUP(VALUE(W524),'REB BEV MIN MKUP'!O:Q,3,0),0)))),0)</f>
        <v>0</v>
      </c>
      <c r="AE524" s="62" t="str">
        <f t="shared" si="304"/>
        <v/>
      </c>
      <c r="AF524" s="63" t="str">
        <f t="shared" si="305"/>
        <v/>
      </c>
      <c r="AG524" s="64" t="str">
        <f t="shared" si="306"/>
        <v/>
      </c>
      <c r="AH524" s="65" t="str">
        <f t="shared" si="307"/>
        <v/>
      </c>
      <c r="AI524" s="66" t="str">
        <f>IF(AE:AE="","",IF(R524="Refreshment Beverage",AK524*(Rates!J$19/100),ROUND(SUM(AH524*(Rates!$J$8/100)),4)))</f>
        <v/>
      </c>
      <c r="AJ524" s="67" t="str">
        <f t="shared" si="308"/>
        <v/>
      </c>
      <c r="AK524" s="22" t="str">
        <f t="shared" si="309"/>
        <v/>
      </c>
      <c r="AL524" s="62" t="str">
        <f t="shared" si="310"/>
        <v/>
      </c>
      <c r="AM524" s="63" t="str">
        <f>IF(AS524="","",IF(R524="Refreshment Beverage",ROUND(AS524*Rates!K$19,4),ROUND(AO524*(VLOOKUP(VALUE(Q524),Rates!G$4:L$12,3,0)),4)))</f>
        <v/>
      </c>
      <c r="AN524" s="68" t="str">
        <f>IF(AS524="","",IF(R524="Refreshment Beverage",AS524*(Rates!J$19/100),MAX(AM524,AB524)))</f>
        <v/>
      </c>
      <c r="AO524" s="69" t="str">
        <f t="shared" si="311"/>
        <v/>
      </c>
      <c r="AP524" s="69" t="str">
        <f t="shared" si="312"/>
        <v/>
      </c>
      <c r="AQ524" s="70" t="str">
        <f>IF(AS524="","",IF(R524="Refreshment Beverage",ROUND(SUM(VLOOKUP(Q:Q,Rates!G$15:L$19,3,0)*(AS524-Y524-Z524-AA524)),4),ROUND(SUM(Rates!$K$8*AS524),4)))</f>
        <v/>
      </c>
      <c r="AR524" s="66" t="str">
        <f t="shared" si="313"/>
        <v/>
      </c>
      <c r="AS524" s="22" t="str">
        <f t="shared" si="314"/>
        <v/>
      </c>
      <c r="AT524" s="62" t="str">
        <f t="shared" si="315"/>
        <v/>
      </c>
      <c r="AU524" s="63" t="str">
        <f>IF(AX524="","",IF(R524="Refreshment Beverage",ROUND((BA524-Y524-Z524-AA524)*VLOOKUP(VALUE(Q524),Rates!G$15:L$19,3,0),4),ROUND(AW524*(VLOOKUP(VALUE(Q524),Rates!G:L,3,0)),4)))</f>
        <v/>
      </c>
      <c r="AV524" s="68" t="str">
        <f t="shared" si="316"/>
        <v/>
      </c>
      <c r="AW524" s="69" t="str">
        <f t="shared" si="317"/>
        <v/>
      </c>
      <c r="AX524" s="65" t="str">
        <f t="shared" si="318"/>
        <v/>
      </c>
      <c r="AY524" s="70" t="str">
        <f>IF(AX524="","",IF(R524="Refreshment Beverage",ROUND(SUM(AX524*Rates!K$19),4),ROUND(SUM(AX524*(Rates!J$8/100)),4)))</f>
        <v/>
      </c>
      <c r="AZ524" s="67" t="str">
        <f t="shared" si="319"/>
        <v/>
      </c>
      <c r="BA524" s="22" t="str">
        <f t="shared" si="320"/>
        <v/>
      </c>
      <c r="BD524" s="171"/>
      <c r="BE524" s="171"/>
      <c r="BF524" s="171"/>
      <c r="BG524" s="171"/>
    </row>
    <row r="525" spans="11:59" ht="12.75" customHeight="1" x14ac:dyDescent="0.3">
      <c r="K525" s="42" t="str">
        <f t="shared" si="292"/>
        <v/>
      </c>
      <c r="L525" s="55" t="str">
        <f t="shared" si="293"/>
        <v/>
      </c>
      <c r="M525" s="43" t="str">
        <f t="shared" si="294"/>
        <v/>
      </c>
      <c r="N525" s="56" t="str" cm="1">
        <f t="array" ref="N525">IFERROR(IF(_xlfn.SINGLE(B:B)="","",IF(R525="Beer",SUM(LOOKUP(2,1/(Rates!$B$3:$B$5&lt;=W525)/(Rates!$C$3:$C$5&gt;=W525),Rates!$D$3:$D$5)*(X525/100)*W525),IF(R525="Refreshment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56" t="str">
        <f t="shared" si="295"/>
        <v/>
      </c>
      <c r="P525" s="53"/>
      <c r="Q525" s="14" t="str">
        <f t="shared" si="296"/>
        <v/>
      </c>
      <c r="R525" s="57" t="str">
        <f t="shared" si="297"/>
        <v/>
      </c>
      <c r="S525" s="58" t="str">
        <f>IF(B525="","",IF(R525="Refreshment Beverage",VLOOKUP(VALUE(Q525),Rates!G$15:L$19,2,0),VLOOKUP(VALUE(Q525),Rates!G$4:L$12,2,0)))</f>
        <v/>
      </c>
      <c r="T525" s="58" t="str">
        <f t="shared" si="298"/>
        <v/>
      </c>
      <c r="U525" s="58" t="str">
        <f t="shared" si="299"/>
        <v/>
      </c>
      <c r="V525" s="58" t="str">
        <f t="shared" si="300"/>
        <v/>
      </c>
      <c r="W525" s="58" t="str">
        <f t="shared" si="301"/>
        <v/>
      </c>
      <c r="X525" s="59" t="str">
        <f t="shared" si="302"/>
        <v/>
      </c>
      <c r="Y525" s="60" t="str">
        <f>IF(B:B="","",IF(R525="Refreshment Beverage",VLOOKUP(Q525,Rates!G$15:L$19,6,0)*W525,VLOOKUP(Q525,Rates!G$4:L$12,6,0)*W525))</f>
        <v/>
      </c>
      <c r="Z525" s="60" t="str">
        <f t="shared" si="303"/>
        <v/>
      </c>
      <c r="AA525" s="60" t="str">
        <f t="shared" si="291"/>
        <v/>
      </c>
      <c r="AB525" s="61" t="str" cm="1">
        <f t="array" ref="AB525">IF(_xlfn.SINGLE(B:B)="","",IF(R525="Refreshment Beverage","",IF(AND(R525="Beer",Q525=0),SUM(LOOKUP(2,1/(Rates!$B$15:$B$18&lt;=W525)/(Rates!$C$15:$C$18&gt;=W525),Rates!$D$15:$D$18)*W525),VLOOKUP(VALUE(_xlfn.SINGLE(Q:Q)),Rates!A:B,2,0)*W525)))</f>
        <v/>
      </c>
      <c r="AC525" s="61" t="str" cm="1">
        <f t="array" ref="AC525">IF(_xlfn.SINGLE(B:B)="","",IF(R525="Refreshment Beverage","",IF(AND(R525="Beer",Q525=0),SUM(LOOKUP(2,1/(Rates!$B$15:$B$18&lt;=W525)/(Rates!$C$15:$C$18&gt;=W525),Rates!$E$15:$E$18)*W525),VLOOKUP(VALUE(_xlfn.SINGLE(Q:Q)),Rates!A:C,3,0)*W525)))</f>
        <v/>
      </c>
      <c r="AD525" s="168">
        <f>IFERROR(IF(R525="Beer","",IF(OR(Q525=1,Q525=2,Q525=3,Q525=4),VLOOKUP(Q525,Rates!$A$31:$B$34,2,0)*W525,IF(V525=1,VLOOKUP(U525,'REB BEV MIN MKUP'!B:E,4,0),IF(V525&gt;1,VLOOKUP(VALUE(W525),'REB BEV MIN MKUP'!O:Q,3,0),0)))),0)</f>
        <v>0</v>
      </c>
      <c r="AE525" s="62" t="str">
        <f t="shared" si="304"/>
        <v/>
      </c>
      <c r="AF525" s="63" t="str">
        <f t="shared" si="305"/>
        <v/>
      </c>
      <c r="AG525" s="64" t="str">
        <f t="shared" si="306"/>
        <v/>
      </c>
      <c r="AH525" s="65" t="str">
        <f t="shared" si="307"/>
        <v/>
      </c>
      <c r="AI525" s="66" t="str">
        <f>IF(AE:AE="","",IF(R525="Refreshment Beverage",AK525*(Rates!J$19/100),ROUND(SUM(AH525*(Rates!$J$8/100)),4)))</f>
        <v/>
      </c>
      <c r="AJ525" s="67" t="str">
        <f t="shared" si="308"/>
        <v/>
      </c>
      <c r="AK525" s="22" t="str">
        <f t="shared" si="309"/>
        <v/>
      </c>
      <c r="AL525" s="62" t="str">
        <f t="shared" si="310"/>
        <v/>
      </c>
      <c r="AM525" s="63" t="str">
        <f>IF(AS525="","",IF(R525="Refreshment Beverage",ROUND(AS525*Rates!K$19,4),ROUND(AO525*(VLOOKUP(VALUE(Q525),Rates!G$4:L$12,3,0)),4)))</f>
        <v/>
      </c>
      <c r="AN525" s="68" t="str">
        <f>IF(AS525="","",IF(R525="Refreshment Beverage",AS525*(Rates!J$19/100),MAX(AM525,AB525)))</f>
        <v/>
      </c>
      <c r="AO525" s="69" t="str">
        <f t="shared" si="311"/>
        <v/>
      </c>
      <c r="AP525" s="69" t="str">
        <f t="shared" si="312"/>
        <v/>
      </c>
      <c r="AQ525" s="70" t="str">
        <f>IF(AS525="","",IF(R525="Refreshment Beverage",ROUND(SUM(VLOOKUP(Q:Q,Rates!G$15:L$19,3,0)*(AS525-Y525-Z525-AA525)),4),ROUND(SUM(Rates!$K$8*AS525),4)))</f>
        <v/>
      </c>
      <c r="AR525" s="66" t="str">
        <f t="shared" si="313"/>
        <v/>
      </c>
      <c r="AS525" s="22" t="str">
        <f t="shared" si="314"/>
        <v/>
      </c>
      <c r="AT525" s="62" t="str">
        <f t="shared" si="315"/>
        <v/>
      </c>
      <c r="AU525" s="63" t="str">
        <f>IF(AX525="","",IF(R525="Refreshment Beverage",ROUND((BA525-Y525-Z525-AA525)*VLOOKUP(VALUE(Q525),Rates!G$15:L$19,3,0),4),ROUND(AW525*(VLOOKUP(VALUE(Q525),Rates!G:L,3,0)),4)))</f>
        <v/>
      </c>
      <c r="AV525" s="68" t="str">
        <f t="shared" si="316"/>
        <v/>
      </c>
      <c r="AW525" s="69" t="str">
        <f t="shared" si="317"/>
        <v/>
      </c>
      <c r="AX525" s="65" t="str">
        <f t="shared" si="318"/>
        <v/>
      </c>
      <c r="AY525" s="70" t="str">
        <f>IF(AX525="","",IF(R525="Refreshment Beverage",ROUND(SUM(AX525*Rates!K$19),4),ROUND(SUM(AX525*(Rates!J$8/100)),4)))</f>
        <v/>
      </c>
      <c r="AZ525" s="67" t="str">
        <f t="shared" si="319"/>
        <v/>
      </c>
      <c r="BA525" s="22" t="str">
        <f t="shared" si="320"/>
        <v/>
      </c>
      <c r="BD525" s="171"/>
      <c r="BE525" s="171"/>
      <c r="BF525" s="171"/>
      <c r="BG525" s="171"/>
    </row>
    <row r="526" spans="11:59" ht="12.75" customHeight="1" x14ac:dyDescent="0.3">
      <c r="K526" s="42" t="str">
        <f t="shared" si="292"/>
        <v/>
      </c>
      <c r="L526" s="55" t="str">
        <f t="shared" si="293"/>
        <v/>
      </c>
      <c r="M526" s="43" t="str">
        <f t="shared" si="294"/>
        <v/>
      </c>
      <c r="N526" s="56" t="str" cm="1">
        <f t="array" ref="N526">IFERROR(IF(_xlfn.SINGLE(B:B)="","",IF(R526="Beer",SUM(LOOKUP(2,1/(Rates!$B$3:$B$5&lt;=W526)/(Rates!$C$3:$C$5&gt;=W526),Rates!$D$3:$D$5)*(X526/100)*W526),IF(R526="Refreshment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56" t="str">
        <f t="shared" si="295"/>
        <v/>
      </c>
      <c r="P526" s="53"/>
      <c r="Q526" s="14" t="str">
        <f t="shared" si="296"/>
        <v/>
      </c>
      <c r="R526" s="57" t="str">
        <f t="shared" si="297"/>
        <v/>
      </c>
      <c r="S526" s="58" t="str">
        <f>IF(B526="","",IF(R526="Refreshment Beverage",VLOOKUP(VALUE(Q526),Rates!G$15:L$19,2,0),VLOOKUP(VALUE(Q526),Rates!G$4:L$12,2,0)))</f>
        <v/>
      </c>
      <c r="T526" s="58" t="str">
        <f t="shared" si="298"/>
        <v/>
      </c>
      <c r="U526" s="58" t="str">
        <f t="shared" si="299"/>
        <v/>
      </c>
      <c r="V526" s="58" t="str">
        <f t="shared" si="300"/>
        <v/>
      </c>
      <c r="W526" s="58" t="str">
        <f t="shared" si="301"/>
        <v/>
      </c>
      <c r="X526" s="59" t="str">
        <f t="shared" si="302"/>
        <v/>
      </c>
      <c r="Y526" s="60" t="str">
        <f>IF(B:B="","",IF(R526="Refreshment Beverage",VLOOKUP(Q526,Rates!G$15:L$19,6,0)*W526,VLOOKUP(Q526,Rates!G$4:L$12,6,0)*W526))</f>
        <v/>
      </c>
      <c r="Z526" s="60" t="str">
        <f t="shared" si="303"/>
        <v/>
      </c>
      <c r="AA526" s="60" t="str">
        <f t="shared" si="291"/>
        <v/>
      </c>
      <c r="AB526" s="61" t="str" cm="1">
        <f t="array" ref="AB526">IF(_xlfn.SINGLE(B:B)="","",IF(R526="Refreshment Beverage","",IF(AND(R526="Beer",Q526=0),SUM(LOOKUP(2,1/(Rates!$B$15:$B$18&lt;=W526)/(Rates!$C$15:$C$18&gt;=W526),Rates!$D$15:$D$18)*W526),VLOOKUP(VALUE(_xlfn.SINGLE(Q:Q)),Rates!A:B,2,0)*W526)))</f>
        <v/>
      </c>
      <c r="AC526" s="61" t="str" cm="1">
        <f t="array" ref="AC526">IF(_xlfn.SINGLE(B:B)="","",IF(R526="Refreshment Beverage","",IF(AND(R526="Beer",Q526=0),SUM(LOOKUP(2,1/(Rates!$B$15:$B$18&lt;=W526)/(Rates!$C$15:$C$18&gt;=W526),Rates!$E$15:$E$18)*W526),VLOOKUP(VALUE(_xlfn.SINGLE(Q:Q)),Rates!A:C,3,0)*W526)))</f>
        <v/>
      </c>
      <c r="AD526" s="168">
        <f>IFERROR(IF(R526="Beer","",IF(OR(Q526=1,Q526=2,Q526=3,Q526=4),VLOOKUP(Q526,Rates!$A$31:$B$34,2,0)*W526,IF(V526=1,VLOOKUP(U526,'REB BEV MIN MKUP'!B:E,4,0),IF(V526&gt;1,VLOOKUP(VALUE(W526),'REB BEV MIN MKUP'!O:Q,3,0),0)))),0)</f>
        <v>0</v>
      </c>
      <c r="AE526" s="62" t="str">
        <f t="shared" si="304"/>
        <v/>
      </c>
      <c r="AF526" s="63" t="str">
        <f t="shared" si="305"/>
        <v/>
      </c>
      <c r="AG526" s="64" t="str">
        <f t="shared" si="306"/>
        <v/>
      </c>
      <c r="AH526" s="65" t="str">
        <f t="shared" si="307"/>
        <v/>
      </c>
      <c r="AI526" s="66" t="str">
        <f>IF(AE:AE="","",IF(R526="Refreshment Beverage",AK526*(Rates!J$19/100),ROUND(SUM(AH526*(Rates!$J$8/100)),4)))</f>
        <v/>
      </c>
      <c r="AJ526" s="67" t="str">
        <f t="shared" si="308"/>
        <v/>
      </c>
      <c r="AK526" s="22" t="str">
        <f t="shared" si="309"/>
        <v/>
      </c>
      <c r="AL526" s="62" t="str">
        <f t="shared" si="310"/>
        <v/>
      </c>
      <c r="AM526" s="63" t="str">
        <f>IF(AS526="","",IF(R526="Refreshment Beverage",ROUND(AS526*Rates!K$19,4),ROUND(AO526*(VLOOKUP(VALUE(Q526),Rates!G$4:L$12,3,0)),4)))</f>
        <v/>
      </c>
      <c r="AN526" s="68" t="str">
        <f>IF(AS526="","",IF(R526="Refreshment Beverage",AS526*(Rates!J$19/100),MAX(AM526,AB526)))</f>
        <v/>
      </c>
      <c r="AO526" s="69" t="str">
        <f t="shared" si="311"/>
        <v/>
      </c>
      <c r="AP526" s="69" t="str">
        <f t="shared" si="312"/>
        <v/>
      </c>
      <c r="AQ526" s="70" t="str">
        <f>IF(AS526="","",IF(R526="Refreshment Beverage",ROUND(SUM(VLOOKUP(Q:Q,Rates!G$15:L$19,3,0)*(AS526-Y526-Z526-AA526)),4),ROUND(SUM(Rates!$K$8*AS526),4)))</f>
        <v/>
      </c>
      <c r="AR526" s="66" t="str">
        <f t="shared" si="313"/>
        <v/>
      </c>
      <c r="AS526" s="22" t="str">
        <f t="shared" si="314"/>
        <v/>
      </c>
      <c r="AT526" s="62" t="str">
        <f t="shared" si="315"/>
        <v/>
      </c>
      <c r="AU526" s="63" t="str">
        <f>IF(AX526="","",IF(R526="Refreshment Beverage",ROUND((BA526-Y526-Z526-AA526)*VLOOKUP(VALUE(Q526),Rates!G$15:L$19,3,0),4),ROUND(AW526*(VLOOKUP(VALUE(Q526),Rates!G:L,3,0)),4)))</f>
        <v/>
      </c>
      <c r="AV526" s="68" t="str">
        <f t="shared" si="316"/>
        <v/>
      </c>
      <c r="AW526" s="69" t="str">
        <f t="shared" si="317"/>
        <v/>
      </c>
      <c r="AX526" s="65" t="str">
        <f t="shared" si="318"/>
        <v/>
      </c>
      <c r="AY526" s="70" t="str">
        <f>IF(AX526="","",IF(R526="Refreshment Beverage",ROUND(SUM(AX526*Rates!K$19),4),ROUND(SUM(AX526*(Rates!J$8/100)),4)))</f>
        <v/>
      </c>
      <c r="AZ526" s="67" t="str">
        <f t="shared" si="319"/>
        <v/>
      </c>
      <c r="BA526" s="22" t="str">
        <f t="shared" si="320"/>
        <v/>
      </c>
      <c r="BD526" s="171"/>
      <c r="BE526" s="171"/>
      <c r="BF526" s="171"/>
      <c r="BG526" s="171"/>
    </row>
    <row r="527" spans="11:59" ht="12.75" customHeight="1" x14ac:dyDescent="0.3">
      <c r="K527" s="42" t="str">
        <f t="shared" si="292"/>
        <v/>
      </c>
      <c r="L527" s="55" t="str">
        <f t="shared" si="293"/>
        <v/>
      </c>
      <c r="M527" s="43" t="str">
        <f t="shared" si="294"/>
        <v/>
      </c>
      <c r="N527" s="56" t="str" cm="1">
        <f t="array" ref="N527">IFERROR(IF(_xlfn.SINGLE(B:B)="","",IF(R527="Beer",SUM(LOOKUP(2,1/(Rates!$B$3:$B$5&lt;=W527)/(Rates!$C$3:$C$5&gt;=W527),Rates!$D$3:$D$5)*(X527/100)*W527),IF(R527="Refreshment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56" t="str">
        <f t="shared" si="295"/>
        <v/>
      </c>
      <c r="P527" s="53"/>
      <c r="Q527" s="14" t="str">
        <f t="shared" si="296"/>
        <v/>
      </c>
      <c r="R527" s="57" t="str">
        <f t="shared" si="297"/>
        <v/>
      </c>
      <c r="S527" s="58" t="str">
        <f>IF(B527="","",IF(R527="Refreshment Beverage",VLOOKUP(VALUE(Q527),Rates!G$15:L$19,2,0),VLOOKUP(VALUE(Q527),Rates!G$4:L$12,2,0)))</f>
        <v/>
      </c>
      <c r="T527" s="58" t="str">
        <f t="shared" si="298"/>
        <v/>
      </c>
      <c r="U527" s="58" t="str">
        <f t="shared" si="299"/>
        <v/>
      </c>
      <c r="V527" s="58" t="str">
        <f t="shared" si="300"/>
        <v/>
      </c>
      <c r="W527" s="58" t="str">
        <f t="shared" si="301"/>
        <v/>
      </c>
      <c r="X527" s="59" t="str">
        <f t="shared" si="302"/>
        <v/>
      </c>
      <c r="Y527" s="60" t="str">
        <f>IF(B:B="","",IF(R527="Refreshment Beverage",VLOOKUP(Q527,Rates!G$15:L$19,6,0)*W527,VLOOKUP(Q527,Rates!G$4:L$12,6,0)*W527))</f>
        <v/>
      </c>
      <c r="Z527" s="60" t="str">
        <f t="shared" si="303"/>
        <v/>
      </c>
      <c r="AA527" s="60" t="str">
        <f t="shared" si="291"/>
        <v/>
      </c>
      <c r="AB527" s="61" t="str" cm="1">
        <f t="array" ref="AB527">IF(_xlfn.SINGLE(B:B)="","",IF(R527="Refreshment Beverage","",IF(AND(R527="Beer",Q527=0),SUM(LOOKUP(2,1/(Rates!$B$15:$B$18&lt;=W527)/(Rates!$C$15:$C$18&gt;=W527),Rates!$D$15:$D$18)*W527),VLOOKUP(VALUE(_xlfn.SINGLE(Q:Q)),Rates!A:B,2,0)*W527)))</f>
        <v/>
      </c>
      <c r="AC527" s="61" t="str" cm="1">
        <f t="array" ref="AC527">IF(_xlfn.SINGLE(B:B)="","",IF(R527="Refreshment Beverage","",IF(AND(R527="Beer",Q527=0),SUM(LOOKUP(2,1/(Rates!$B$15:$B$18&lt;=W527)/(Rates!$C$15:$C$18&gt;=W527),Rates!$E$15:$E$18)*W527),VLOOKUP(VALUE(_xlfn.SINGLE(Q:Q)),Rates!A:C,3,0)*W527)))</f>
        <v/>
      </c>
      <c r="AD527" s="168">
        <f>IFERROR(IF(R527="Beer","",IF(OR(Q527=1,Q527=2,Q527=3,Q527=4),VLOOKUP(Q527,Rates!$A$31:$B$34,2,0)*W527,IF(V527=1,VLOOKUP(U527,'REB BEV MIN MKUP'!B:E,4,0),IF(V527&gt;1,VLOOKUP(VALUE(W527),'REB BEV MIN MKUP'!O:Q,3,0),0)))),0)</f>
        <v>0</v>
      </c>
      <c r="AE527" s="62" t="str">
        <f t="shared" si="304"/>
        <v/>
      </c>
      <c r="AF527" s="63" t="str">
        <f t="shared" si="305"/>
        <v/>
      </c>
      <c r="AG527" s="64" t="str">
        <f t="shared" si="306"/>
        <v/>
      </c>
      <c r="AH527" s="65" t="str">
        <f t="shared" si="307"/>
        <v/>
      </c>
      <c r="AI527" s="66" t="str">
        <f>IF(AE:AE="","",IF(R527="Refreshment Beverage",AK527*(Rates!J$19/100),ROUND(SUM(AH527*(Rates!$J$8/100)),4)))</f>
        <v/>
      </c>
      <c r="AJ527" s="67" t="str">
        <f t="shared" si="308"/>
        <v/>
      </c>
      <c r="AK527" s="22" t="str">
        <f t="shared" si="309"/>
        <v/>
      </c>
      <c r="AL527" s="62" t="str">
        <f t="shared" si="310"/>
        <v/>
      </c>
      <c r="AM527" s="63" t="str">
        <f>IF(AS527="","",IF(R527="Refreshment Beverage",ROUND(AS527*Rates!K$19,4),ROUND(AO527*(VLOOKUP(VALUE(Q527),Rates!G$4:L$12,3,0)),4)))</f>
        <v/>
      </c>
      <c r="AN527" s="68" t="str">
        <f>IF(AS527="","",IF(R527="Refreshment Beverage",AS527*(Rates!J$19/100),MAX(AM527,AB527)))</f>
        <v/>
      </c>
      <c r="AO527" s="69" t="str">
        <f t="shared" si="311"/>
        <v/>
      </c>
      <c r="AP527" s="69" t="str">
        <f t="shared" si="312"/>
        <v/>
      </c>
      <c r="AQ527" s="70" t="str">
        <f>IF(AS527="","",IF(R527="Refreshment Beverage",ROUND(SUM(VLOOKUP(Q:Q,Rates!G$15:L$19,3,0)*(AS527-Y527-Z527-AA527)),4),ROUND(SUM(Rates!$K$8*AS527),4)))</f>
        <v/>
      </c>
      <c r="AR527" s="66" t="str">
        <f t="shared" si="313"/>
        <v/>
      </c>
      <c r="AS527" s="22" t="str">
        <f t="shared" si="314"/>
        <v/>
      </c>
      <c r="AT527" s="62" t="str">
        <f t="shared" si="315"/>
        <v/>
      </c>
      <c r="AU527" s="63" t="str">
        <f>IF(AX527="","",IF(R527="Refreshment Beverage",ROUND((BA527-Y527-Z527-AA527)*VLOOKUP(VALUE(Q527),Rates!G$15:L$19,3,0),4),ROUND(AW527*(VLOOKUP(VALUE(Q527),Rates!G:L,3,0)),4)))</f>
        <v/>
      </c>
      <c r="AV527" s="68" t="str">
        <f t="shared" si="316"/>
        <v/>
      </c>
      <c r="AW527" s="69" t="str">
        <f t="shared" si="317"/>
        <v/>
      </c>
      <c r="AX527" s="65" t="str">
        <f t="shared" si="318"/>
        <v/>
      </c>
      <c r="AY527" s="70" t="str">
        <f>IF(AX527="","",IF(R527="Refreshment Beverage",ROUND(SUM(AX527*Rates!K$19),4),ROUND(SUM(AX527*(Rates!J$8/100)),4)))</f>
        <v/>
      </c>
      <c r="AZ527" s="67" t="str">
        <f t="shared" si="319"/>
        <v/>
      </c>
      <c r="BA527" s="22" t="str">
        <f t="shared" si="320"/>
        <v/>
      </c>
      <c r="BD527" s="171"/>
      <c r="BE527" s="171"/>
      <c r="BF527" s="171"/>
      <c r="BG527" s="171"/>
    </row>
    <row r="528" spans="11:59" ht="12.75" customHeight="1" x14ac:dyDescent="0.3">
      <c r="K528" s="42" t="str">
        <f t="shared" si="292"/>
        <v/>
      </c>
      <c r="L528" s="55" t="str">
        <f t="shared" si="293"/>
        <v/>
      </c>
      <c r="M528" s="43" t="str">
        <f t="shared" si="294"/>
        <v/>
      </c>
      <c r="N528" s="56" t="str" cm="1">
        <f t="array" ref="N528">IFERROR(IF(_xlfn.SINGLE(B:B)="","",IF(R528="Beer",SUM(LOOKUP(2,1/(Rates!$B$3:$B$5&lt;=W528)/(Rates!$C$3:$C$5&gt;=W528),Rates!$D$3:$D$5)*(X528/100)*W528),IF(R528="Refreshment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56" t="str">
        <f t="shared" si="295"/>
        <v/>
      </c>
      <c r="P528" s="53"/>
      <c r="Q528" s="14" t="str">
        <f t="shared" si="296"/>
        <v/>
      </c>
      <c r="R528" s="57" t="str">
        <f t="shared" si="297"/>
        <v/>
      </c>
      <c r="S528" s="58" t="str">
        <f>IF(B528="","",IF(R528="Refreshment Beverage",VLOOKUP(VALUE(Q528),Rates!G$15:L$19,2,0),VLOOKUP(VALUE(Q528),Rates!G$4:L$12,2,0)))</f>
        <v/>
      </c>
      <c r="T528" s="58" t="str">
        <f t="shared" si="298"/>
        <v/>
      </c>
      <c r="U528" s="58" t="str">
        <f t="shared" si="299"/>
        <v/>
      </c>
      <c r="V528" s="58" t="str">
        <f t="shared" si="300"/>
        <v/>
      </c>
      <c r="W528" s="58" t="str">
        <f t="shared" si="301"/>
        <v/>
      </c>
      <c r="X528" s="59" t="str">
        <f t="shared" si="302"/>
        <v/>
      </c>
      <c r="Y528" s="60" t="str">
        <f>IF(B:B="","",IF(R528="Refreshment Beverage",VLOOKUP(Q528,Rates!G$15:L$19,6,0)*W528,VLOOKUP(Q528,Rates!G$4:L$12,6,0)*W528))</f>
        <v/>
      </c>
      <c r="Z528" s="60" t="str">
        <f t="shared" si="303"/>
        <v/>
      </c>
      <c r="AA528" s="60" t="str">
        <f t="shared" si="291"/>
        <v/>
      </c>
      <c r="AB528" s="61" t="str" cm="1">
        <f t="array" ref="AB528">IF(_xlfn.SINGLE(B:B)="","",IF(R528="Refreshment Beverage","",IF(AND(R528="Beer",Q528=0),SUM(LOOKUP(2,1/(Rates!$B$15:$B$18&lt;=W528)/(Rates!$C$15:$C$18&gt;=W528),Rates!$D$15:$D$18)*W528),VLOOKUP(VALUE(_xlfn.SINGLE(Q:Q)),Rates!A:B,2,0)*W528)))</f>
        <v/>
      </c>
      <c r="AC528" s="61" t="str" cm="1">
        <f t="array" ref="AC528">IF(_xlfn.SINGLE(B:B)="","",IF(R528="Refreshment Beverage","",IF(AND(R528="Beer",Q528=0),SUM(LOOKUP(2,1/(Rates!$B$15:$B$18&lt;=W528)/(Rates!$C$15:$C$18&gt;=W528),Rates!$E$15:$E$18)*W528),VLOOKUP(VALUE(_xlfn.SINGLE(Q:Q)),Rates!A:C,3,0)*W528)))</f>
        <v/>
      </c>
      <c r="AD528" s="168">
        <f>IFERROR(IF(R528="Beer","",IF(OR(Q528=1,Q528=2,Q528=3,Q528=4),VLOOKUP(Q528,Rates!$A$31:$B$34,2,0)*W528,IF(V528=1,VLOOKUP(U528,'REB BEV MIN MKUP'!B:E,4,0),IF(V528&gt;1,VLOOKUP(VALUE(W528),'REB BEV MIN MKUP'!O:Q,3,0),0)))),0)</f>
        <v>0</v>
      </c>
      <c r="AE528" s="62" t="str">
        <f t="shared" si="304"/>
        <v/>
      </c>
      <c r="AF528" s="63" t="str">
        <f t="shared" si="305"/>
        <v/>
      </c>
      <c r="AG528" s="64" t="str">
        <f t="shared" si="306"/>
        <v/>
      </c>
      <c r="AH528" s="65" t="str">
        <f t="shared" si="307"/>
        <v/>
      </c>
      <c r="AI528" s="66" t="str">
        <f>IF(AE:AE="","",IF(R528="Refreshment Beverage",AK528*(Rates!J$19/100),ROUND(SUM(AH528*(Rates!$J$8/100)),4)))</f>
        <v/>
      </c>
      <c r="AJ528" s="67" t="str">
        <f t="shared" si="308"/>
        <v/>
      </c>
      <c r="AK528" s="22" t="str">
        <f t="shared" si="309"/>
        <v/>
      </c>
      <c r="AL528" s="62" t="str">
        <f t="shared" si="310"/>
        <v/>
      </c>
      <c r="AM528" s="63" t="str">
        <f>IF(AS528="","",IF(R528="Refreshment Beverage",ROUND(AS528*Rates!K$19,4),ROUND(AO528*(VLOOKUP(VALUE(Q528),Rates!G$4:L$12,3,0)),4)))</f>
        <v/>
      </c>
      <c r="AN528" s="68" t="str">
        <f>IF(AS528="","",IF(R528="Refreshment Beverage",AS528*(Rates!J$19/100),MAX(AM528,AB528)))</f>
        <v/>
      </c>
      <c r="AO528" s="69" t="str">
        <f t="shared" si="311"/>
        <v/>
      </c>
      <c r="AP528" s="69" t="str">
        <f t="shared" si="312"/>
        <v/>
      </c>
      <c r="AQ528" s="70" t="str">
        <f>IF(AS528="","",IF(R528="Refreshment Beverage",ROUND(SUM(VLOOKUP(Q:Q,Rates!G$15:L$19,3,0)*(AS528-Y528-Z528-AA528)),4),ROUND(SUM(Rates!$K$8*AS528),4)))</f>
        <v/>
      </c>
      <c r="AR528" s="66" t="str">
        <f t="shared" si="313"/>
        <v/>
      </c>
      <c r="AS528" s="22" t="str">
        <f t="shared" si="314"/>
        <v/>
      </c>
      <c r="AT528" s="62" t="str">
        <f t="shared" si="315"/>
        <v/>
      </c>
      <c r="AU528" s="63" t="str">
        <f>IF(AX528="","",IF(R528="Refreshment Beverage",ROUND((BA528-Y528-Z528-AA528)*VLOOKUP(VALUE(Q528),Rates!G$15:L$19,3,0),4),ROUND(AW528*(VLOOKUP(VALUE(Q528),Rates!G:L,3,0)),4)))</f>
        <v/>
      </c>
      <c r="AV528" s="68" t="str">
        <f t="shared" si="316"/>
        <v/>
      </c>
      <c r="AW528" s="69" t="str">
        <f t="shared" si="317"/>
        <v/>
      </c>
      <c r="AX528" s="65" t="str">
        <f t="shared" si="318"/>
        <v/>
      </c>
      <c r="AY528" s="70" t="str">
        <f>IF(AX528="","",IF(R528="Refreshment Beverage",ROUND(SUM(AX528*Rates!K$19),4),ROUND(SUM(AX528*(Rates!J$8/100)),4)))</f>
        <v/>
      </c>
      <c r="AZ528" s="67" t="str">
        <f t="shared" si="319"/>
        <v/>
      </c>
      <c r="BA528" s="22" t="str">
        <f t="shared" si="320"/>
        <v/>
      </c>
      <c r="BD528" s="171"/>
      <c r="BE528" s="171"/>
      <c r="BF528" s="171"/>
      <c r="BG528" s="171"/>
    </row>
    <row r="529" spans="11:59" ht="12.75" customHeight="1" x14ac:dyDescent="0.3">
      <c r="K529" s="42" t="str">
        <f t="shared" si="292"/>
        <v/>
      </c>
      <c r="L529" s="55" t="str">
        <f t="shared" si="293"/>
        <v/>
      </c>
      <c r="M529" s="43" t="str">
        <f t="shared" si="294"/>
        <v/>
      </c>
      <c r="N529" s="56" t="str" cm="1">
        <f t="array" ref="N529">IFERROR(IF(_xlfn.SINGLE(B:B)="","",IF(R529="Beer",SUM(LOOKUP(2,1/(Rates!$B$3:$B$5&lt;=W529)/(Rates!$C$3:$C$5&gt;=W529),Rates!$D$3:$D$5)*(X529/100)*W529),IF(R529="Refreshment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56" t="str">
        <f t="shared" si="295"/>
        <v/>
      </c>
      <c r="P529" s="53"/>
      <c r="Q529" s="14" t="str">
        <f t="shared" si="296"/>
        <v/>
      </c>
      <c r="R529" s="57" t="str">
        <f t="shared" si="297"/>
        <v/>
      </c>
      <c r="S529" s="58" t="str">
        <f>IF(B529="","",IF(R529="Refreshment Beverage",VLOOKUP(VALUE(Q529),Rates!G$15:L$19,2,0),VLOOKUP(VALUE(Q529),Rates!G$4:L$12,2,0)))</f>
        <v/>
      </c>
      <c r="T529" s="58" t="str">
        <f t="shared" si="298"/>
        <v/>
      </c>
      <c r="U529" s="58" t="str">
        <f t="shared" si="299"/>
        <v/>
      </c>
      <c r="V529" s="58" t="str">
        <f t="shared" si="300"/>
        <v/>
      </c>
      <c r="W529" s="58" t="str">
        <f t="shared" si="301"/>
        <v/>
      </c>
      <c r="X529" s="59" t="str">
        <f t="shared" si="302"/>
        <v/>
      </c>
      <c r="Y529" s="60" t="str">
        <f>IF(B:B="","",IF(R529="Refreshment Beverage",VLOOKUP(Q529,Rates!G$15:L$19,6,0)*W529,VLOOKUP(Q529,Rates!G$4:L$12,6,0)*W529))</f>
        <v/>
      </c>
      <c r="Z529" s="60" t="str">
        <f t="shared" si="303"/>
        <v/>
      </c>
      <c r="AA529" s="60" t="str">
        <f t="shared" si="291"/>
        <v/>
      </c>
      <c r="AB529" s="61" t="str" cm="1">
        <f t="array" ref="AB529">IF(_xlfn.SINGLE(B:B)="","",IF(R529="Refreshment Beverage","",IF(AND(R529="Beer",Q529=0),SUM(LOOKUP(2,1/(Rates!$B$15:$B$18&lt;=W529)/(Rates!$C$15:$C$18&gt;=W529),Rates!$D$15:$D$18)*W529),VLOOKUP(VALUE(_xlfn.SINGLE(Q:Q)),Rates!A:B,2,0)*W529)))</f>
        <v/>
      </c>
      <c r="AC529" s="61" t="str" cm="1">
        <f t="array" ref="AC529">IF(_xlfn.SINGLE(B:B)="","",IF(R529="Refreshment Beverage","",IF(AND(R529="Beer",Q529=0),SUM(LOOKUP(2,1/(Rates!$B$15:$B$18&lt;=W529)/(Rates!$C$15:$C$18&gt;=W529),Rates!$E$15:$E$18)*W529),VLOOKUP(VALUE(_xlfn.SINGLE(Q:Q)),Rates!A:C,3,0)*W529)))</f>
        <v/>
      </c>
      <c r="AD529" s="168">
        <f>IFERROR(IF(R529="Beer","",IF(OR(Q529=1,Q529=2,Q529=3,Q529=4),VLOOKUP(Q529,Rates!$A$31:$B$34,2,0)*W529,IF(V529=1,VLOOKUP(U529,'REB BEV MIN MKUP'!B:E,4,0),IF(V529&gt;1,VLOOKUP(VALUE(W529),'REB BEV MIN MKUP'!O:Q,3,0),0)))),0)</f>
        <v>0</v>
      </c>
      <c r="AE529" s="62" t="str">
        <f t="shared" si="304"/>
        <v/>
      </c>
      <c r="AF529" s="63" t="str">
        <f t="shared" si="305"/>
        <v/>
      </c>
      <c r="AG529" s="64" t="str">
        <f t="shared" si="306"/>
        <v/>
      </c>
      <c r="AH529" s="65" t="str">
        <f t="shared" si="307"/>
        <v/>
      </c>
      <c r="AI529" s="66" t="str">
        <f>IF(AE:AE="","",IF(R529="Refreshment Beverage",AK529*(Rates!J$19/100),ROUND(SUM(AH529*(Rates!$J$8/100)),4)))</f>
        <v/>
      </c>
      <c r="AJ529" s="67" t="str">
        <f t="shared" si="308"/>
        <v/>
      </c>
      <c r="AK529" s="22" t="str">
        <f t="shared" si="309"/>
        <v/>
      </c>
      <c r="AL529" s="62" t="str">
        <f t="shared" si="310"/>
        <v/>
      </c>
      <c r="AM529" s="63" t="str">
        <f>IF(AS529="","",IF(R529="Refreshment Beverage",ROUND(AS529*Rates!K$19,4),ROUND(AO529*(VLOOKUP(VALUE(Q529),Rates!G$4:L$12,3,0)),4)))</f>
        <v/>
      </c>
      <c r="AN529" s="68" t="str">
        <f>IF(AS529="","",IF(R529="Refreshment Beverage",AS529*(Rates!J$19/100),MAX(AM529,AB529)))</f>
        <v/>
      </c>
      <c r="AO529" s="69" t="str">
        <f t="shared" si="311"/>
        <v/>
      </c>
      <c r="AP529" s="69" t="str">
        <f t="shared" si="312"/>
        <v/>
      </c>
      <c r="AQ529" s="70" t="str">
        <f>IF(AS529="","",IF(R529="Refreshment Beverage",ROUND(SUM(VLOOKUP(Q:Q,Rates!G$15:L$19,3,0)*(AS529-Y529-Z529-AA529)),4),ROUND(SUM(Rates!$K$8*AS529),4)))</f>
        <v/>
      </c>
      <c r="AR529" s="66" t="str">
        <f t="shared" si="313"/>
        <v/>
      </c>
      <c r="AS529" s="22" t="str">
        <f t="shared" si="314"/>
        <v/>
      </c>
      <c r="AT529" s="62" t="str">
        <f t="shared" si="315"/>
        <v/>
      </c>
      <c r="AU529" s="63" t="str">
        <f>IF(AX529="","",IF(R529="Refreshment Beverage",ROUND((BA529-Y529-Z529-AA529)*VLOOKUP(VALUE(Q529),Rates!G$15:L$19,3,0),4),ROUND(AW529*(VLOOKUP(VALUE(Q529),Rates!G:L,3,0)),4)))</f>
        <v/>
      </c>
      <c r="AV529" s="68" t="str">
        <f t="shared" si="316"/>
        <v/>
      </c>
      <c r="AW529" s="69" t="str">
        <f t="shared" si="317"/>
        <v/>
      </c>
      <c r="AX529" s="65" t="str">
        <f t="shared" si="318"/>
        <v/>
      </c>
      <c r="AY529" s="70" t="str">
        <f>IF(AX529="","",IF(R529="Refreshment Beverage",ROUND(SUM(AX529*Rates!K$19),4),ROUND(SUM(AX529*(Rates!J$8/100)),4)))</f>
        <v/>
      </c>
      <c r="AZ529" s="67" t="str">
        <f t="shared" si="319"/>
        <v/>
      </c>
      <c r="BA529" s="22" t="str">
        <f t="shared" si="320"/>
        <v/>
      </c>
      <c r="BD529" s="171"/>
      <c r="BE529" s="171"/>
      <c r="BF529" s="171"/>
      <c r="BG529" s="171"/>
    </row>
    <row r="530" spans="11:59" ht="12.75" customHeight="1" x14ac:dyDescent="0.3">
      <c r="K530" s="42" t="str">
        <f t="shared" si="292"/>
        <v/>
      </c>
      <c r="L530" s="55" t="str">
        <f t="shared" si="293"/>
        <v/>
      </c>
      <c r="M530" s="43" t="str">
        <f t="shared" si="294"/>
        <v/>
      </c>
      <c r="N530" s="56" t="str" cm="1">
        <f t="array" ref="N530">IFERROR(IF(_xlfn.SINGLE(B:B)="","",IF(R530="Beer",SUM(LOOKUP(2,1/(Rates!$B$3:$B$5&lt;=W530)/(Rates!$C$3:$C$5&gt;=W530),Rates!$D$3:$D$5)*(X530/100)*W530),IF(R530="Refreshment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56" t="str">
        <f t="shared" si="295"/>
        <v/>
      </c>
      <c r="P530" s="53"/>
      <c r="Q530" s="14" t="str">
        <f t="shared" si="296"/>
        <v/>
      </c>
      <c r="R530" s="57" t="str">
        <f t="shared" si="297"/>
        <v/>
      </c>
      <c r="S530" s="58" t="str">
        <f>IF(B530="","",IF(R530="Refreshment Beverage",VLOOKUP(VALUE(Q530),Rates!G$15:L$19,2,0),VLOOKUP(VALUE(Q530),Rates!G$4:L$12,2,0)))</f>
        <v/>
      </c>
      <c r="T530" s="58" t="str">
        <f t="shared" si="298"/>
        <v/>
      </c>
      <c r="U530" s="58" t="str">
        <f t="shared" si="299"/>
        <v/>
      </c>
      <c r="V530" s="58" t="str">
        <f t="shared" si="300"/>
        <v/>
      </c>
      <c r="W530" s="58" t="str">
        <f t="shared" si="301"/>
        <v/>
      </c>
      <c r="X530" s="59" t="str">
        <f t="shared" si="302"/>
        <v/>
      </c>
      <c r="Y530" s="60" t="str">
        <f>IF(B:B="","",IF(R530="Refreshment Beverage",VLOOKUP(Q530,Rates!G$15:L$19,6,0)*W530,VLOOKUP(Q530,Rates!G$4:L$12,6,0)*W530))</f>
        <v/>
      </c>
      <c r="Z530" s="60" t="str">
        <f t="shared" si="303"/>
        <v/>
      </c>
      <c r="AA530" s="60" t="str">
        <f t="shared" si="291"/>
        <v/>
      </c>
      <c r="AB530" s="61" t="str" cm="1">
        <f t="array" ref="AB530">IF(_xlfn.SINGLE(B:B)="","",IF(R530="Refreshment Beverage","",IF(AND(R530="Beer",Q530=0),SUM(LOOKUP(2,1/(Rates!$B$15:$B$18&lt;=W530)/(Rates!$C$15:$C$18&gt;=W530),Rates!$D$15:$D$18)*W530),VLOOKUP(VALUE(_xlfn.SINGLE(Q:Q)),Rates!A:B,2,0)*W530)))</f>
        <v/>
      </c>
      <c r="AC530" s="61" t="str" cm="1">
        <f t="array" ref="AC530">IF(_xlfn.SINGLE(B:B)="","",IF(R530="Refreshment Beverage","",IF(AND(R530="Beer",Q530=0),SUM(LOOKUP(2,1/(Rates!$B$15:$B$18&lt;=W530)/(Rates!$C$15:$C$18&gt;=W530),Rates!$E$15:$E$18)*W530),VLOOKUP(VALUE(_xlfn.SINGLE(Q:Q)),Rates!A:C,3,0)*W530)))</f>
        <v/>
      </c>
      <c r="AD530" s="168">
        <f>IFERROR(IF(R530="Beer","",IF(OR(Q530=1,Q530=2,Q530=3,Q530=4),VLOOKUP(Q530,Rates!$A$31:$B$34,2,0)*W530,IF(V530=1,VLOOKUP(U530,'REB BEV MIN MKUP'!B:E,4,0),IF(V530&gt;1,VLOOKUP(VALUE(W530),'REB BEV MIN MKUP'!O:Q,3,0),0)))),0)</f>
        <v>0</v>
      </c>
      <c r="AE530" s="62" t="str">
        <f t="shared" si="304"/>
        <v/>
      </c>
      <c r="AF530" s="63" t="str">
        <f t="shared" si="305"/>
        <v/>
      </c>
      <c r="AG530" s="64" t="str">
        <f t="shared" si="306"/>
        <v/>
      </c>
      <c r="AH530" s="65" t="str">
        <f t="shared" si="307"/>
        <v/>
      </c>
      <c r="AI530" s="66" t="str">
        <f>IF(AE:AE="","",IF(R530="Refreshment Beverage",AK530*(Rates!J$19/100),ROUND(SUM(AH530*(Rates!$J$8/100)),4)))</f>
        <v/>
      </c>
      <c r="AJ530" s="67" t="str">
        <f t="shared" si="308"/>
        <v/>
      </c>
      <c r="AK530" s="22" t="str">
        <f t="shared" si="309"/>
        <v/>
      </c>
      <c r="AL530" s="62" t="str">
        <f t="shared" si="310"/>
        <v/>
      </c>
      <c r="AM530" s="63" t="str">
        <f>IF(AS530="","",IF(R530="Refreshment Beverage",ROUND(AS530*Rates!K$19,4),ROUND(AO530*(VLOOKUP(VALUE(Q530),Rates!G$4:L$12,3,0)),4)))</f>
        <v/>
      </c>
      <c r="AN530" s="68" t="str">
        <f>IF(AS530="","",IF(R530="Refreshment Beverage",AS530*(Rates!J$19/100),MAX(AM530,AB530)))</f>
        <v/>
      </c>
      <c r="AO530" s="69" t="str">
        <f t="shared" si="311"/>
        <v/>
      </c>
      <c r="AP530" s="69" t="str">
        <f t="shared" si="312"/>
        <v/>
      </c>
      <c r="AQ530" s="70" t="str">
        <f>IF(AS530="","",IF(R530="Refreshment Beverage",ROUND(SUM(VLOOKUP(Q:Q,Rates!G$15:L$19,3,0)*(AS530-Y530-Z530-AA530)),4),ROUND(SUM(Rates!$K$8*AS530),4)))</f>
        <v/>
      </c>
      <c r="AR530" s="66" t="str">
        <f t="shared" si="313"/>
        <v/>
      </c>
      <c r="AS530" s="22" t="str">
        <f t="shared" si="314"/>
        <v/>
      </c>
      <c r="AT530" s="62" t="str">
        <f t="shared" si="315"/>
        <v/>
      </c>
      <c r="AU530" s="63" t="str">
        <f>IF(AX530="","",IF(R530="Refreshment Beverage",ROUND((BA530-Y530-Z530-AA530)*VLOOKUP(VALUE(Q530),Rates!G$15:L$19,3,0),4),ROUND(AW530*(VLOOKUP(VALUE(Q530),Rates!G:L,3,0)),4)))</f>
        <v/>
      </c>
      <c r="AV530" s="68" t="str">
        <f t="shared" si="316"/>
        <v/>
      </c>
      <c r="AW530" s="69" t="str">
        <f t="shared" si="317"/>
        <v/>
      </c>
      <c r="AX530" s="65" t="str">
        <f t="shared" si="318"/>
        <v/>
      </c>
      <c r="AY530" s="70" t="str">
        <f>IF(AX530="","",IF(R530="Refreshment Beverage",ROUND(SUM(AX530*Rates!K$19),4),ROUND(SUM(AX530*(Rates!J$8/100)),4)))</f>
        <v/>
      </c>
      <c r="AZ530" s="67" t="str">
        <f t="shared" si="319"/>
        <v/>
      </c>
      <c r="BA530" s="22" t="str">
        <f t="shared" si="320"/>
        <v/>
      </c>
      <c r="BD530" s="171"/>
      <c r="BE530" s="171"/>
      <c r="BF530" s="171"/>
      <c r="BG530" s="171"/>
    </row>
    <row r="531" spans="11:59" ht="12.75" customHeight="1" x14ac:dyDescent="0.3">
      <c r="K531" s="42" t="str">
        <f t="shared" si="292"/>
        <v/>
      </c>
      <c r="L531" s="55" t="str">
        <f t="shared" si="293"/>
        <v/>
      </c>
      <c r="M531" s="43" t="str">
        <f t="shared" si="294"/>
        <v/>
      </c>
      <c r="N531" s="56" t="str" cm="1">
        <f t="array" ref="N531">IFERROR(IF(_xlfn.SINGLE(B:B)="","",IF(R531="Beer",SUM(LOOKUP(2,1/(Rates!$B$3:$B$5&lt;=W531)/(Rates!$C$3:$C$5&gt;=W531),Rates!$D$3:$D$5)*(X531/100)*W531),IF(R531="Refreshment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56" t="str">
        <f t="shared" si="295"/>
        <v/>
      </c>
      <c r="P531" s="53"/>
      <c r="Q531" s="14" t="str">
        <f t="shared" si="296"/>
        <v/>
      </c>
      <c r="R531" s="57" t="str">
        <f t="shared" si="297"/>
        <v/>
      </c>
      <c r="S531" s="58" t="str">
        <f>IF(B531="","",IF(R531="Refreshment Beverage",VLOOKUP(VALUE(Q531),Rates!G$15:L$19,2,0),VLOOKUP(VALUE(Q531),Rates!G$4:L$12,2,0)))</f>
        <v/>
      </c>
      <c r="T531" s="58" t="str">
        <f t="shared" si="298"/>
        <v/>
      </c>
      <c r="U531" s="58" t="str">
        <f t="shared" si="299"/>
        <v/>
      </c>
      <c r="V531" s="58" t="str">
        <f t="shared" si="300"/>
        <v/>
      </c>
      <c r="W531" s="58" t="str">
        <f t="shared" si="301"/>
        <v/>
      </c>
      <c r="X531" s="59" t="str">
        <f t="shared" si="302"/>
        <v/>
      </c>
      <c r="Y531" s="60" t="str">
        <f>IF(B:B="","",IF(R531="Refreshment Beverage",VLOOKUP(Q531,Rates!G$15:L$19,6,0)*W531,VLOOKUP(Q531,Rates!G$4:L$12,6,0)*W531))</f>
        <v/>
      </c>
      <c r="Z531" s="60" t="str">
        <f t="shared" si="303"/>
        <v/>
      </c>
      <c r="AA531" s="60" t="str">
        <f t="shared" si="291"/>
        <v/>
      </c>
      <c r="AB531" s="61" t="str" cm="1">
        <f t="array" ref="AB531">IF(_xlfn.SINGLE(B:B)="","",IF(R531="Refreshment Beverage","",IF(AND(R531="Beer",Q531=0),SUM(LOOKUP(2,1/(Rates!$B$15:$B$18&lt;=W531)/(Rates!$C$15:$C$18&gt;=W531),Rates!$D$15:$D$18)*W531),VLOOKUP(VALUE(_xlfn.SINGLE(Q:Q)),Rates!A:B,2,0)*W531)))</f>
        <v/>
      </c>
      <c r="AC531" s="61" t="str" cm="1">
        <f t="array" ref="AC531">IF(_xlfn.SINGLE(B:B)="","",IF(R531="Refreshment Beverage","",IF(AND(R531="Beer",Q531=0),SUM(LOOKUP(2,1/(Rates!$B$15:$B$18&lt;=W531)/(Rates!$C$15:$C$18&gt;=W531),Rates!$E$15:$E$18)*W531),VLOOKUP(VALUE(_xlfn.SINGLE(Q:Q)),Rates!A:C,3,0)*W531)))</f>
        <v/>
      </c>
      <c r="AD531" s="168">
        <f>IFERROR(IF(R531="Beer","",IF(OR(Q531=1,Q531=2,Q531=3,Q531=4),VLOOKUP(Q531,Rates!$A$31:$B$34,2,0)*W531,IF(V531=1,VLOOKUP(U531,'REB BEV MIN MKUP'!B:E,4,0),IF(V531&gt;1,VLOOKUP(VALUE(W531),'REB BEV MIN MKUP'!O:Q,3,0),0)))),0)</f>
        <v>0</v>
      </c>
      <c r="AE531" s="62" t="str">
        <f t="shared" si="304"/>
        <v/>
      </c>
      <c r="AF531" s="63" t="str">
        <f t="shared" si="305"/>
        <v/>
      </c>
      <c r="AG531" s="64" t="str">
        <f t="shared" si="306"/>
        <v/>
      </c>
      <c r="AH531" s="65" t="str">
        <f t="shared" si="307"/>
        <v/>
      </c>
      <c r="AI531" s="66" t="str">
        <f>IF(AE:AE="","",IF(R531="Refreshment Beverage",AK531*(Rates!J$19/100),ROUND(SUM(AH531*(Rates!$J$8/100)),4)))</f>
        <v/>
      </c>
      <c r="AJ531" s="67" t="str">
        <f t="shared" si="308"/>
        <v/>
      </c>
      <c r="AK531" s="22" t="str">
        <f t="shared" si="309"/>
        <v/>
      </c>
      <c r="AL531" s="62" t="str">
        <f t="shared" si="310"/>
        <v/>
      </c>
      <c r="AM531" s="63" t="str">
        <f>IF(AS531="","",IF(R531="Refreshment Beverage",ROUND(AS531*Rates!K$19,4),ROUND(AO531*(VLOOKUP(VALUE(Q531),Rates!G$4:L$12,3,0)),4)))</f>
        <v/>
      </c>
      <c r="AN531" s="68" t="str">
        <f>IF(AS531="","",IF(R531="Refreshment Beverage",AS531*(Rates!J$19/100),MAX(AM531,AB531)))</f>
        <v/>
      </c>
      <c r="AO531" s="69" t="str">
        <f t="shared" si="311"/>
        <v/>
      </c>
      <c r="AP531" s="69" t="str">
        <f t="shared" si="312"/>
        <v/>
      </c>
      <c r="AQ531" s="70" t="str">
        <f>IF(AS531="","",IF(R531="Refreshment Beverage",ROUND(SUM(VLOOKUP(Q:Q,Rates!G$15:L$19,3,0)*(AS531-Y531-Z531-AA531)),4),ROUND(SUM(Rates!$K$8*AS531),4)))</f>
        <v/>
      </c>
      <c r="AR531" s="66" t="str">
        <f t="shared" si="313"/>
        <v/>
      </c>
      <c r="AS531" s="22" t="str">
        <f t="shared" si="314"/>
        <v/>
      </c>
      <c r="AT531" s="62" t="str">
        <f t="shared" si="315"/>
        <v/>
      </c>
      <c r="AU531" s="63" t="str">
        <f>IF(AX531="","",IF(R531="Refreshment Beverage",ROUND((BA531-Y531-Z531-AA531)*VLOOKUP(VALUE(Q531),Rates!G$15:L$19,3,0),4),ROUND(AW531*(VLOOKUP(VALUE(Q531),Rates!G:L,3,0)),4)))</f>
        <v/>
      </c>
      <c r="AV531" s="68" t="str">
        <f t="shared" si="316"/>
        <v/>
      </c>
      <c r="AW531" s="69" t="str">
        <f t="shared" si="317"/>
        <v/>
      </c>
      <c r="AX531" s="65" t="str">
        <f t="shared" si="318"/>
        <v/>
      </c>
      <c r="AY531" s="70" t="str">
        <f>IF(AX531="","",IF(R531="Refreshment Beverage",ROUND(SUM(AX531*Rates!K$19),4),ROUND(SUM(AX531*(Rates!J$8/100)),4)))</f>
        <v/>
      </c>
      <c r="AZ531" s="67" t="str">
        <f t="shared" si="319"/>
        <v/>
      </c>
      <c r="BA531" s="22" t="str">
        <f t="shared" si="320"/>
        <v/>
      </c>
      <c r="BD531" s="171"/>
      <c r="BE531" s="171"/>
      <c r="BF531" s="171"/>
      <c r="BG531" s="171"/>
    </row>
    <row r="532" spans="11:59" ht="12.75" customHeight="1" x14ac:dyDescent="0.3">
      <c r="K532" s="42" t="str">
        <f t="shared" si="292"/>
        <v/>
      </c>
      <c r="L532" s="55" t="str">
        <f t="shared" si="293"/>
        <v/>
      </c>
      <c r="M532" s="43" t="str">
        <f t="shared" si="294"/>
        <v/>
      </c>
      <c r="N532" s="56" t="str" cm="1">
        <f t="array" ref="N532">IFERROR(IF(_xlfn.SINGLE(B:B)="","",IF(R532="Beer",SUM(LOOKUP(2,1/(Rates!$B$3:$B$5&lt;=W532)/(Rates!$C$3:$C$5&gt;=W532),Rates!$D$3:$D$5)*(X532/100)*W532),IF(R532="Refreshment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56" t="str">
        <f t="shared" si="295"/>
        <v/>
      </c>
      <c r="P532" s="53"/>
      <c r="Q532" s="14" t="str">
        <f t="shared" si="296"/>
        <v/>
      </c>
      <c r="R532" s="57" t="str">
        <f t="shared" si="297"/>
        <v/>
      </c>
      <c r="S532" s="58" t="str">
        <f>IF(B532="","",IF(R532="Refreshment Beverage",VLOOKUP(VALUE(Q532),Rates!G$15:L$19,2,0),VLOOKUP(VALUE(Q532),Rates!G$4:L$12,2,0)))</f>
        <v/>
      </c>
      <c r="T532" s="58" t="str">
        <f t="shared" si="298"/>
        <v/>
      </c>
      <c r="U532" s="58" t="str">
        <f t="shared" si="299"/>
        <v/>
      </c>
      <c r="V532" s="58" t="str">
        <f t="shared" si="300"/>
        <v/>
      </c>
      <c r="W532" s="58" t="str">
        <f t="shared" si="301"/>
        <v/>
      </c>
      <c r="X532" s="59" t="str">
        <f t="shared" si="302"/>
        <v/>
      </c>
      <c r="Y532" s="60" t="str">
        <f>IF(B:B="","",IF(R532="Refreshment Beverage",VLOOKUP(Q532,Rates!G$15:L$19,6,0)*W532,VLOOKUP(Q532,Rates!G$4:L$12,6,0)*W532))</f>
        <v/>
      </c>
      <c r="Z532" s="60" t="str">
        <f t="shared" si="303"/>
        <v/>
      </c>
      <c r="AA532" s="60" t="str">
        <f t="shared" si="291"/>
        <v/>
      </c>
      <c r="AB532" s="61" t="str" cm="1">
        <f t="array" ref="AB532">IF(_xlfn.SINGLE(B:B)="","",IF(R532="Refreshment Beverage","",IF(AND(R532="Beer",Q532=0),SUM(LOOKUP(2,1/(Rates!$B$15:$B$18&lt;=W532)/(Rates!$C$15:$C$18&gt;=W532),Rates!$D$15:$D$18)*W532),VLOOKUP(VALUE(_xlfn.SINGLE(Q:Q)),Rates!A:B,2,0)*W532)))</f>
        <v/>
      </c>
      <c r="AC532" s="61" t="str" cm="1">
        <f t="array" ref="AC532">IF(_xlfn.SINGLE(B:B)="","",IF(R532="Refreshment Beverage","",IF(AND(R532="Beer",Q532=0),SUM(LOOKUP(2,1/(Rates!$B$15:$B$18&lt;=W532)/(Rates!$C$15:$C$18&gt;=W532),Rates!$E$15:$E$18)*W532),VLOOKUP(VALUE(_xlfn.SINGLE(Q:Q)),Rates!A:C,3,0)*W532)))</f>
        <v/>
      </c>
      <c r="AD532" s="168">
        <f>IFERROR(IF(R532="Beer","",IF(OR(Q532=1,Q532=2,Q532=3,Q532=4),VLOOKUP(Q532,Rates!$A$31:$B$34,2,0)*W532,IF(V532=1,VLOOKUP(U532,'REB BEV MIN MKUP'!B:E,4,0),IF(V532&gt;1,VLOOKUP(VALUE(W532),'REB BEV MIN MKUP'!O:Q,3,0),0)))),0)</f>
        <v>0</v>
      </c>
      <c r="AE532" s="62" t="str">
        <f t="shared" si="304"/>
        <v/>
      </c>
      <c r="AF532" s="63" t="str">
        <f t="shared" si="305"/>
        <v/>
      </c>
      <c r="AG532" s="64" t="str">
        <f t="shared" si="306"/>
        <v/>
      </c>
      <c r="AH532" s="65" t="str">
        <f t="shared" si="307"/>
        <v/>
      </c>
      <c r="AI532" s="66" t="str">
        <f>IF(AE:AE="","",IF(R532="Refreshment Beverage",AK532*(Rates!J$19/100),ROUND(SUM(AH532*(Rates!$J$8/100)),4)))</f>
        <v/>
      </c>
      <c r="AJ532" s="67" t="str">
        <f t="shared" si="308"/>
        <v/>
      </c>
      <c r="AK532" s="22" t="str">
        <f t="shared" si="309"/>
        <v/>
      </c>
      <c r="AL532" s="62" t="str">
        <f t="shared" si="310"/>
        <v/>
      </c>
      <c r="AM532" s="63" t="str">
        <f>IF(AS532="","",IF(R532="Refreshment Beverage",ROUND(AS532*Rates!K$19,4),ROUND(AO532*(VLOOKUP(VALUE(Q532),Rates!G$4:L$12,3,0)),4)))</f>
        <v/>
      </c>
      <c r="AN532" s="68" t="str">
        <f>IF(AS532="","",IF(R532="Refreshment Beverage",AS532*(Rates!J$19/100),MAX(AM532,AB532)))</f>
        <v/>
      </c>
      <c r="AO532" s="69" t="str">
        <f t="shared" si="311"/>
        <v/>
      </c>
      <c r="AP532" s="69" t="str">
        <f t="shared" si="312"/>
        <v/>
      </c>
      <c r="AQ532" s="70" t="str">
        <f>IF(AS532="","",IF(R532="Refreshment Beverage",ROUND(SUM(VLOOKUP(Q:Q,Rates!G$15:L$19,3,0)*(AS532-Y532-Z532-AA532)),4),ROUND(SUM(Rates!$K$8*AS532),4)))</f>
        <v/>
      </c>
      <c r="AR532" s="66" t="str">
        <f t="shared" si="313"/>
        <v/>
      </c>
      <c r="AS532" s="22" t="str">
        <f t="shared" si="314"/>
        <v/>
      </c>
      <c r="AT532" s="62" t="str">
        <f t="shared" si="315"/>
        <v/>
      </c>
      <c r="AU532" s="63" t="str">
        <f>IF(AX532="","",IF(R532="Refreshment Beverage",ROUND((BA532-Y532-Z532-AA532)*VLOOKUP(VALUE(Q532),Rates!G$15:L$19,3,0),4),ROUND(AW532*(VLOOKUP(VALUE(Q532),Rates!G:L,3,0)),4)))</f>
        <v/>
      </c>
      <c r="AV532" s="68" t="str">
        <f t="shared" si="316"/>
        <v/>
      </c>
      <c r="AW532" s="69" t="str">
        <f t="shared" si="317"/>
        <v/>
      </c>
      <c r="AX532" s="65" t="str">
        <f t="shared" si="318"/>
        <v/>
      </c>
      <c r="AY532" s="70" t="str">
        <f>IF(AX532="","",IF(R532="Refreshment Beverage",ROUND(SUM(AX532*Rates!K$19),4),ROUND(SUM(AX532*(Rates!J$8/100)),4)))</f>
        <v/>
      </c>
      <c r="AZ532" s="67" t="str">
        <f t="shared" si="319"/>
        <v/>
      </c>
      <c r="BA532" s="22" t="str">
        <f t="shared" si="320"/>
        <v/>
      </c>
      <c r="BD532" s="171"/>
      <c r="BE532" s="171"/>
      <c r="BF532" s="171"/>
      <c r="BG532" s="171"/>
    </row>
    <row r="533" spans="11:59" ht="12.75" customHeight="1" x14ac:dyDescent="0.3">
      <c r="K533" s="42" t="str">
        <f t="shared" si="292"/>
        <v/>
      </c>
      <c r="L533" s="55" t="str">
        <f t="shared" si="293"/>
        <v/>
      </c>
      <c r="M533" s="43" t="str">
        <f t="shared" si="294"/>
        <v/>
      </c>
      <c r="N533" s="56" t="str" cm="1">
        <f t="array" ref="N533">IFERROR(IF(_xlfn.SINGLE(B:B)="","",IF(R533="Beer",SUM(LOOKUP(2,1/(Rates!$B$3:$B$5&lt;=W533)/(Rates!$C$3:$C$5&gt;=W533),Rates!$D$3:$D$5)*(X533/100)*W533),IF(R533="Refreshment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56" t="str">
        <f t="shared" si="295"/>
        <v/>
      </c>
      <c r="P533" s="53"/>
      <c r="Q533" s="14" t="str">
        <f t="shared" si="296"/>
        <v/>
      </c>
      <c r="R533" s="57" t="str">
        <f t="shared" si="297"/>
        <v/>
      </c>
      <c r="S533" s="58" t="str">
        <f>IF(B533="","",IF(R533="Refreshment Beverage",VLOOKUP(VALUE(Q533),Rates!G$15:L$19,2,0),VLOOKUP(VALUE(Q533),Rates!G$4:L$12,2,0)))</f>
        <v/>
      </c>
      <c r="T533" s="58" t="str">
        <f t="shared" si="298"/>
        <v/>
      </c>
      <c r="U533" s="58" t="str">
        <f t="shared" si="299"/>
        <v/>
      </c>
      <c r="V533" s="58" t="str">
        <f t="shared" si="300"/>
        <v/>
      </c>
      <c r="W533" s="58" t="str">
        <f t="shared" si="301"/>
        <v/>
      </c>
      <c r="X533" s="59" t="str">
        <f t="shared" si="302"/>
        <v/>
      </c>
      <c r="Y533" s="60" t="str">
        <f>IF(B:B="","",IF(R533="Refreshment Beverage",VLOOKUP(Q533,Rates!G$15:L$19,6,0)*W533,VLOOKUP(Q533,Rates!G$4:L$12,6,0)*W533))</f>
        <v/>
      </c>
      <c r="Z533" s="60" t="str">
        <f t="shared" si="303"/>
        <v/>
      </c>
      <c r="AA533" s="60" t="str">
        <f t="shared" si="291"/>
        <v/>
      </c>
      <c r="AB533" s="61" t="str" cm="1">
        <f t="array" ref="AB533">IF(_xlfn.SINGLE(B:B)="","",IF(R533="Refreshment Beverage","",IF(AND(R533="Beer",Q533=0),SUM(LOOKUP(2,1/(Rates!$B$15:$B$18&lt;=W533)/(Rates!$C$15:$C$18&gt;=W533),Rates!$D$15:$D$18)*W533),VLOOKUP(VALUE(_xlfn.SINGLE(Q:Q)),Rates!A:B,2,0)*W533)))</f>
        <v/>
      </c>
      <c r="AC533" s="61" t="str" cm="1">
        <f t="array" ref="AC533">IF(_xlfn.SINGLE(B:B)="","",IF(R533="Refreshment Beverage","",IF(AND(R533="Beer",Q533=0),SUM(LOOKUP(2,1/(Rates!$B$15:$B$18&lt;=W533)/(Rates!$C$15:$C$18&gt;=W533),Rates!$E$15:$E$18)*W533),VLOOKUP(VALUE(_xlfn.SINGLE(Q:Q)),Rates!A:C,3,0)*W533)))</f>
        <v/>
      </c>
      <c r="AD533" s="168">
        <f>IFERROR(IF(R533="Beer","",IF(OR(Q533=1,Q533=2,Q533=3,Q533=4),VLOOKUP(Q533,Rates!$A$31:$B$34,2,0)*W533,IF(V533=1,VLOOKUP(U533,'REB BEV MIN MKUP'!B:E,4,0),IF(V533&gt;1,VLOOKUP(VALUE(W533),'REB BEV MIN MKUP'!O:Q,3,0),0)))),0)</f>
        <v>0</v>
      </c>
      <c r="AE533" s="62" t="str">
        <f t="shared" si="304"/>
        <v/>
      </c>
      <c r="AF533" s="63" t="str">
        <f t="shared" si="305"/>
        <v/>
      </c>
      <c r="AG533" s="64" t="str">
        <f t="shared" si="306"/>
        <v/>
      </c>
      <c r="AH533" s="65" t="str">
        <f t="shared" si="307"/>
        <v/>
      </c>
      <c r="AI533" s="66" t="str">
        <f>IF(AE:AE="","",IF(R533="Refreshment Beverage",AK533*(Rates!J$19/100),ROUND(SUM(AH533*(Rates!$J$8/100)),4)))</f>
        <v/>
      </c>
      <c r="AJ533" s="67" t="str">
        <f t="shared" si="308"/>
        <v/>
      </c>
      <c r="AK533" s="22" t="str">
        <f t="shared" si="309"/>
        <v/>
      </c>
      <c r="AL533" s="62" t="str">
        <f t="shared" si="310"/>
        <v/>
      </c>
      <c r="AM533" s="63" t="str">
        <f>IF(AS533="","",IF(R533="Refreshment Beverage",ROUND(AS533*Rates!K$19,4),ROUND(AO533*(VLOOKUP(VALUE(Q533),Rates!G$4:L$12,3,0)),4)))</f>
        <v/>
      </c>
      <c r="AN533" s="68" t="str">
        <f>IF(AS533="","",IF(R533="Refreshment Beverage",AS533*(Rates!J$19/100),MAX(AM533,AB533)))</f>
        <v/>
      </c>
      <c r="AO533" s="69" t="str">
        <f t="shared" si="311"/>
        <v/>
      </c>
      <c r="AP533" s="69" t="str">
        <f t="shared" si="312"/>
        <v/>
      </c>
      <c r="AQ533" s="70" t="str">
        <f>IF(AS533="","",IF(R533="Refreshment Beverage",ROUND(SUM(VLOOKUP(Q:Q,Rates!G$15:L$19,3,0)*(AS533-Y533-Z533-AA533)),4),ROUND(SUM(Rates!$K$8*AS533),4)))</f>
        <v/>
      </c>
      <c r="AR533" s="66" t="str">
        <f t="shared" si="313"/>
        <v/>
      </c>
      <c r="AS533" s="22" t="str">
        <f t="shared" si="314"/>
        <v/>
      </c>
      <c r="AT533" s="62" t="str">
        <f t="shared" si="315"/>
        <v/>
      </c>
      <c r="AU533" s="63" t="str">
        <f>IF(AX533="","",IF(R533="Refreshment Beverage",ROUND((BA533-Y533-Z533-AA533)*VLOOKUP(VALUE(Q533),Rates!G$15:L$19,3,0),4),ROUND(AW533*(VLOOKUP(VALUE(Q533),Rates!G:L,3,0)),4)))</f>
        <v/>
      </c>
      <c r="AV533" s="68" t="str">
        <f t="shared" si="316"/>
        <v/>
      </c>
      <c r="AW533" s="69" t="str">
        <f t="shared" si="317"/>
        <v/>
      </c>
      <c r="AX533" s="65" t="str">
        <f t="shared" si="318"/>
        <v/>
      </c>
      <c r="AY533" s="70" t="str">
        <f>IF(AX533="","",IF(R533="Refreshment Beverage",ROUND(SUM(AX533*Rates!K$19),4),ROUND(SUM(AX533*(Rates!J$8/100)),4)))</f>
        <v/>
      </c>
      <c r="AZ533" s="67" t="str">
        <f t="shared" si="319"/>
        <v/>
      </c>
      <c r="BA533" s="22" t="str">
        <f t="shared" si="320"/>
        <v/>
      </c>
      <c r="BD533" s="171"/>
      <c r="BE533" s="171"/>
      <c r="BF533" s="171"/>
      <c r="BG533" s="171"/>
    </row>
    <row r="534" spans="11:59" ht="12.75" customHeight="1" x14ac:dyDescent="0.3">
      <c r="K534" s="42" t="str">
        <f t="shared" si="292"/>
        <v/>
      </c>
      <c r="L534" s="55" t="str">
        <f t="shared" si="293"/>
        <v/>
      </c>
      <c r="M534" s="43" t="str">
        <f t="shared" si="294"/>
        <v/>
      </c>
      <c r="N534" s="56" t="str" cm="1">
        <f t="array" ref="N534">IFERROR(IF(_xlfn.SINGLE(B:B)="","",IF(R534="Beer",SUM(LOOKUP(2,1/(Rates!$B$3:$B$5&lt;=W534)/(Rates!$C$3:$C$5&gt;=W534),Rates!$D$3:$D$5)*(X534/100)*W534),IF(R534="Refreshment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56" t="str">
        <f t="shared" si="295"/>
        <v/>
      </c>
      <c r="P534" s="53"/>
      <c r="Q534" s="14" t="str">
        <f t="shared" si="296"/>
        <v/>
      </c>
      <c r="R534" s="57" t="str">
        <f t="shared" si="297"/>
        <v/>
      </c>
      <c r="S534" s="58" t="str">
        <f>IF(B534="","",IF(R534="Refreshment Beverage",VLOOKUP(VALUE(Q534),Rates!G$15:L$19,2,0),VLOOKUP(VALUE(Q534),Rates!G$4:L$12,2,0)))</f>
        <v/>
      </c>
      <c r="T534" s="58" t="str">
        <f t="shared" si="298"/>
        <v/>
      </c>
      <c r="U534" s="58" t="str">
        <f t="shared" si="299"/>
        <v/>
      </c>
      <c r="V534" s="58" t="str">
        <f t="shared" si="300"/>
        <v/>
      </c>
      <c r="W534" s="58" t="str">
        <f t="shared" si="301"/>
        <v/>
      </c>
      <c r="X534" s="59" t="str">
        <f t="shared" si="302"/>
        <v/>
      </c>
      <c r="Y534" s="60" t="str">
        <f>IF(B:B="","",IF(R534="Refreshment Beverage",VLOOKUP(Q534,Rates!G$15:L$19,6,0)*W534,VLOOKUP(Q534,Rates!G$4:L$12,6,0)*W534))</f>
        <v/>
      </c>
      <c r="Z534" s="60" t="str">
        <f t="shared" si="303"/>
        <v/>
      </c>
      <c r="AA534" s="60" t="str">
        <f t="shared" si="291"/>
        <v/>
      </c>
      <c r="AB534" s="61" t="str" cm="1">
        <f t="array" ref="AB534">IF(_xlfn.SINGLE(B:B)="","",IF(R534="Refreshment Beverage","",IF(AND(R534="Beer",Q534=0),SUM(LOOKUP(2,1/(Rates!$B$15:$B$18&lt;=W534)/(Rates!$C$15:$C$18&gt;=W534),Rates!$D$15:$D$18)*W534),VLOOKUP(VALUE(_xlfn.SINGLE(Q:Q)),Rates!A:B,2,0)*W534)))</f>
        <v/>
      </c>
      <c r="AC534" s="61" t="str" cm="1">
        <f t="array" ref="AC534">IF(_xlfn.SINGLE(B:B)="","",IF(R534="Refreshment Beverage","",IF(AND(R534="Beer",Q534=0),SUM(LOOKUP(2,1/(Rates!$B$15:$B$18&lt;=W534)/(Rates!$C$15:$C$18&gt;=W534),Rates!$E$15:$E$18)*W534),VLOOKUP(VALUE(_xlfn.SINGLE(Q:Q)),Rates!A:C,3,0)*W534)))</f>
        <v/>
      </c>
      <c r="AD534" s="168">
        <f>IFERROR(IF(R534="Beer","",IF(OR(Q534=1,Q534=2,Q534=3,Q534=4),VLOOKUP(Q534,Rates!$A$31:$B$34,2,0)*W534,IF(V534=1,VLOOKUP(U534,'REB BEV MIN MKUP'!B:E,4,0),IF(V534&gt;1,VLOOKUP(VALUE(W534),'REB BEV MIN MKUP'!O:Q,3,0),0)))),0)</f>
        <v>0</v>
      </c>
      <c r="AE534" s="62" t="str">
        <f t="shared" si="304"/>
        <v/>
      </c>
      <c r="AF534" s="63" t="str">
        <f t="shared" si="305"/>
        <v/>
      </c>
      <c r="AG534" s="64" t="str">
        <f t="shared" si="306"/>
        <v/>
      </c>
      <c r="AH534" s="65" t="str">
        <f t="shared" si="307"/>
        <v/>
      </c>
      <c r="AI534" s="66" t="str">
        <f>IF(AE:AE="","",IF(R534="Refreshment Beverage",AK534*(Rates!J$19/100),ROUND(SUM(AH534*(Rates!$J$8/100)),4)))</f>
        <v/>
      </c>
      <c r="AJ534" s="67" t="str">
        <f t="shared" si="308"/>
        <v/>
      </c>
      <c r="AK534" s="22" t="str">
        <f t="shared" si="309"/>
        <v/>
      </c>
      <c r="AL534" s="62" t="str">
        <f t="shared" si="310"/>
        <v/>
      </c>
      <c r="AM534" s="63" t="str">
        <f>IF(AS534="","",IF(R534="Refreshment Beverage",ROUND(AS534*Rates!K$19,4),ROUND(AO534*(VLOOKUP(VALUE(Q534),Rates!G$4:L$12,3,0)),4)))</f>
        <v/>
      </c>
      <c r="AN534" s="68" t="str">
        <f>IF(AS534="","",IF(R534="Refreshment Beverage",AS534*(Rates!J$19/100),MAX(AM534,AB534)))</f>
        <v/>
      </c>
      <c r="AO534" s="69" t="str">
        <f t="shared" si="311"/>
        <v/>
      </c>
      <c r="AP534" s="69" t="str">
        <f t="shared" si="312"/>
        <v/>
      </c>
      <c r="AQ534" s="70" t="str">
        <f>IF(AS534="","",IF(R534="Refreshment Beverage",ROUND(SUM(VLOOKUP(Q:Q,Rates!G$15:L$19,3,0)*(AS534-Y534-Z534-AA534)),4),ROUND(SUM(Rates!$K$8*AS534),4)))</f>
        <v/>
      </c>
      <c r="AR534" s="66" t="str">
        <f t="shared" si="313"/>
        <v/>
      </c>
      <c r="AS534" s="22" t="str">
        <f t="shared" si="314"/>
        <v/>
      </c>
      <c r="AT534" s="62" t="str">
        <f t="shared" si="315"/>
        <v/>
      </c>
      <c r="AU534" s="63" t="str">
        <f>IF(AX534="","",IF(R534="Refreshment Beverage",ROUND((BA534-Y534-Z534-AA534)*VLOOKUP(VALUE(Q534),Rates!G$15:L$19,3,0),4),ROUND(AW534*(VLOOKUP(VALUE(Q534),Rates!G:L,3,0)),4)))</f>
        <v/>
      </c>
      <c r="AV534" s="68" t="str">
        <f t="shared" si="316"/>
        <v/>
      </c>
      <c r="AW534" s="69" t="str">
        <f t="shared" si="317"/>
        <v/>
      </c>
      <c r="AX534" s="65" t="str">
        <f t="shared" si="318"/>
        <v/>
      </c>
      <c r="AY534" s="70" t="str">
        <f>IF(AX534="","",IF(R534="Refreshment Beverage",ROUND(SUM(AX534*Rates!K$19),4),ROUND(SUM(AX534*(Rates!J$8/100)),4)))</f>
        <v/>
      </c>
      <c r="AZ534" s="67" t="str">
        <f t="shared" si="319"/>
        <v/>
      </c>
      <c r="BA534" s="22" t="str">
        <f t="shared" si="320"/>
        <v/>
      </c>
      <c r="BD534" s="171"/>
      <c r="BE534" s="171"/>
      <c r="BF534" s="171"/>
      <c r="BG534" s="171"/>
    </row>
    <row r="535" spans="11:59" ht="12.75" customHeight="1" x14ac:dyDescent="0.3">
      <c r="K535" s="42" t="str">
        <f t="shared" si="292"/>
        <v/>
      </c>
      <c r="L535" s="55" t="str">
        <f t="shared" si="293"/>
        <v/>
      </c>
      <c r="M535" s="43" t="str">
        <f t="shared" si="294"/>
        <v/>
      </c>
      <c r="N535" s="56" t="str" cm="1">
        <f t="array" ref="N535">IFERROR(IF(_xlfn.SINGLE(B:B)="","",IF(R535="Beer",SUM(LOOKUP(2,1/(Rates!$B$3:$B$5&lt;=W535)/(Rates!$C$3:$C$5&gt;=W535),Rates!$D$3:$D$5)*(X535/100)*W535),IF(R535="Refreshment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56" t="str">
        <f t="shared" si="295"/>
        <v/>
      </c>
      <c r="P535" s="53"/>
      <c r="Q535" s="14" t="str">
        <f t="shared" si="296"/>
        <v/>
      </c>
      <c r="R535" s="57" t="str">
        <f t="shared" si="297"/>
        <v/>
      </c>
      <c r="S535" s="58" t="str">
        <f>IF(B535="","",IF(R535="Refreshment Beverage",VLOOKUP(VALUE(Q535),Rates!G$15:L$19,2,0),VLOOKUP(VALUE(Q535),Rates!G$4:L$12,2,0)))</f>
        <v/>
      </c>
      <c r="T535" s="58" t="str">
        <f t="shared" si="298"/>
        <v/>
      </c>
      <c r="U535" s="58" t="str">
        <f t="shared" si="299"/>
        <v/>
      </c>
      <c r="V535" s="58" t="str">
        <f t="shared" si="300"/>
        <v/>
      </c>
      <c r="W535" s="58" t="str">
        <f t="shared" si="301"/>
        <v/>
      </c>
      <c r="X535" s="59" t="str">
        <f t="shared" si="302"/>
        <v/>
      </c>
      <c r="Y535" s="60" t="str">
        <f>IF(B:B="","",IF(R535="Refreshment Beverage",VLOOKUP(Q535,Rates!G$15:L$19,6,0)*W535,VLOOKUP(Q535,Rates!G$4:L$12,6,0)*W535))</f>
        <v/>
      </c>
      <c r="Z535" s="60" t="str">
        <f t="shared" si="303"/>
        <v/>
      </c>
      <c r="AA535" s="60" t="str">
        <f t="shared" si="291"/>
        <v/>
      </c>
      <c r="AB535" s="61" t="str" cm="1">
        <f t="array" ref="AB535">IF(_xlfn.SINGLE(B:B)="","",IF(R535="Refreshment Beverage","",IF(AND(R535="Beer",Q535=0),SUM(LOOKUP(2,1/(Rates!$B$15:$B$18&lt;=W535)/(Rates!$C$15:$C$18&gt;=W535),Rates!$D$15:$D$18)*W535),VLOOKUP(VALUE(_xlfn.SINGLE(Q:Q)),Rates!A:B,2,0)*W535)))</f>
        <v/>
      </c>
      <c r="AC535" s="61" t="str" cm="1">
        <f t="array" ref="AC535">IF(_xlfn.SINGLE(B:B)="","",IF(R535="Refreshment Beverage","",IF(AND(R535="Beer",Q535=0),SUM(LOOKUP(2,1/(Rates!$B$15:$B$18&lt;=W535)/(Rates!$C$15:$C$18&gt;=W535),Rates!$E$15:$E$18)*W535),VLOOKUP(VALUE(_xlfn.SINGLE(Q:Q)),Rates!A:C,3,0)*W535)))</f>
        <v/>
      </c>
      <c r="AD535" s="168">
        <f>IFERROR(IF(R535="Beer","",IF(OR(Q535=1,Q535=2,Q535=3,Q535=4),VLOOKUP(Q535,Rates!$A$31:$B$34,2,0)*W535,IF(V535=1,VLOOKUP(U535,'REB BEV MIN MKUP'!B:E,4,0),IF(V535&gt;1,VLOOKUP(VALUE(W535),'REB BEV MIN MKUP'!O:Q,3,0),0)))),0)</f>
        <v>0</v>
      </c>
      <c r="AE535" s="62" t="str">
        <f t="shared" si="304"/>
        <v/>
      </c>
      <c r="AF535" s="63" t="str">
        <f t="shared" si="305"/>
        <v/>
      </c>
      <c r="AG535" s="64" t="str">
        <f t="shared" si="306"/>
        <v/>
      </c>
      <c r="AH535" s="65" t="str">
        <f t="shared" si="307"/>
        <v/>
      </c>
      <c r="AI535" s="66" t="str">
        <f>IF(AE:AE="","",IF(R535="Refreshment Beverage",AK535*(Rates!J$19/100),ROUND(SUM(AH535*(Rates!$J$8/100)),4)))</f>
        <v/>
      </c>
      <c r="AJ535" s="67" t="str">
        <f t="shared" si="308"/>
        <v/>
      </c>
      <c r="AK535" s="22" t="str">
        <f t="shared" si="309"/>
        <v/>
      </c>
      <c r="AL535" s="62" t="str">
        <f t="shared" si="310"/>
        <v/>
      </c>
      <c r="AM535" s="63" t="str">
        <f>IF(AS535="","",IF(R535="Refreshment Beverage",ROUND(AS535*Rates!K$19,4),ROUND(AO535*(VLOOKUP(VALUE(Q535),Rates!G$4:L$12,3,0)),4)))</f>
        <v/>
      </c>
      <c r="AN535" s="68" t="str">
        <f>IF(AS535="","",IF(R535="Refreshment Beverage",AS535*(Rates!J$19/100),MAX(AM535,AB535)))</f>
        <v/>
      </c>
      <c r="AO535" s="69" t="str">
        <f t="shared" si="311"/>
        <v/>
      </c>
      <c r="AP535" s="69" t="str">
        <f t="shared" si="312"/>
        <v/>
      </c>
      <c r="AQ535" s="70" t="str">
        <f>IF(AS535="","",IF(R535="Refreshment Beverage",ROUND(SUM(VLOOKUP(Q:Q,Rates!G$15:L$19,3,0)*(AS535-Y535-Z535-AA535)),4),ROUND(SUM(Rates!$K$8*AS535),4)))</f>
        <v/>
      </c>
      <c r="AR535" s="66" t="str">
        <f t="shared" si="313"/>
        <v/>
      </c>
      <c r="AS535" s="22" t="str">
        <f t="shared" si="314"/>
        <v/>
      </c>
      <c r="AT535" s="62" t="str">
        <f t="shared" si="315"/>
        <v/>
      </c>
      <c r="AU535" s="63" t="str">
        <f>IF(AX535="","",IF(R535="Refreshment Beverage",ROUND((BA535-Y535-Z535-AA535)*VLOOKUP(VALUE(Q535),Rates!G$15:L$19,3,0),4),ROUND(AW535*(VLOOKUP(VALUE(Q535),Rates!G:L,3,0)),4)))</f>
        <v/>
      </c>
      <c r="AV535" s="68" t="str">
        <f t="shared" si="316"/>
        <v/>
      </c>
      <c r="AW535" s="69" t="str">
        <f t="shared" si="317"/>
        <v/>
      </c>
      <c r="AX535" s="65" t="str">
        <f t="shared" si="318"/>
        <v/>
      </c>
      <c r="AY535" s="70" t="str">
        <f>IF(AX535="","",IF(R535="Refreshment Beverage",ROUND(SUM(AX535*Rates!K$19),4),ROUND(SUM(AX535*(Rates!J$8/100)),4)))</f>
        <v/>
      </c>
      <c r="AZ535" s="67" t="str">
        <f t="shared" si="319"/>
        <v/>
      </c>
      <c r="BA535" s="22" t="str">
        <f t="shared" si="320"/>
        <v/>
      </c>
      <c r="BD535" s="171"/>
      <c r="BE535" s="171"/>
      <c r="BF535" s="171"/>
      <c r="BG535" s="171"/>
    </row>
    <row r="536" spans="11:59" ht="12.75" customHeight="1" x14ac:dyDescent="0.3">
      <c r="K536" s="42" t="str">
        <f t="shared" si="292"/>
        <v/>
      </c>
      <c r="L536" s="55" t="str">
        <f t="shared" si="293"/>
        <v/>
      </c>
      <c r="M536" s="43" t="str">
        <f t="shared" si="294"/>
        <v/>
      </c>
      <c r="N536" s="56" t="str" cm="1">
        <f t="array" ref="N536">IFERROR(IF(_xlfn.SINGLE(B:B)="","",IF(R536="Beer",SUM(LOOKUP(2,1/(Rates!$B$3:$B$5&lt;=W536)/(Rates!$C$3:$C$5&gt;=W536),Rates!$D$3:$D$5)*(X536/100)*W536),IF(R536="Refreshment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56" t="str">
        <f t="shared" si="295"/>
        <v/>
      </c>
      <c r="P536" s="53"/>
      <c r="Q536" s="14" t="str">
        <f t="shared" si="296"/>
        <v/>
      </c>
      <c r="R536" s="57" t="str">
        <f t="shared" si="297"/>
        <v/>
      </c>
      <c r="S536" s="58" t="str">
        <f>IF(B536="","",IF(R536="Refreshment Beverage",VLOOKUP(VALUE(Q536),Rates!G$15:L$19,2,0),VLOOKUP(VALUE(Q536),Rates!G$4:L$12,2,0)))</f>
        <v/>
      </c>
      <c r="T536" s="58" t="str">
        <f t="shared" si="298"/>
        <v/>
      </c>
      <c r="U536" s="58" t="str">
        <f t="shared" si="299"/>
        <v/>
      </c>
      <c r="V536" s="58" t="str">
        <f t="shared" si="300"/>
        <v/>
      </c>
      <c r="W536" s="58" t="str">
        <f t="shared" si="301"/>
        <v/>
      </c>
      <c r="X536" s="59" t="str">
        <f t="shared" si="302"/>
        <v/>
      </c>
      <c r="Y536" s="60" t="str">
        <f>IF(B:B="","",IF(R536="Refreshment Beverage",VLOOKUP(Q536,Rates!G$15:L$19,6,0)*W536,VLOOKUP(Q536,Rates!G$4:L$12,6,0)*W536))</f>
        <v/>
      </c>
      <c r="Z536" s="60" t="str">
        <f t="shared" si="303"/>
        <v/>
      </c>
      <c r="AA536" s="60" t="str">
        <f t="shared" si="291"/>
        <v/>
      </c>
      <c r="AB536" s="61" t="str" cm="1">
        <f t="array" ref="AB536">IF(_xlfn.SINGLE(B:B)="","",IF(R536="Refreshment Beverage","",IF(AND(R536="Beer",Q536=0),SUM(LOOKUP(2,1/(Rates!$B$15:$B$18&lt;=W536)/(Rates!$C$15:$C$18&gt;=W536),Rates!$D$15:$D$18)*W536),VLOOKUP(VALUE(_xlfn.SINGLE(Q:Q)),Rates!A:B,2,0)*W536)))</f>
        <v/>
      </c>
      <c r="AC536" s="61" t="str" cm="1">
        <f t="array" ref="AC536">IF(_xlfn.SINGLE(B:B)="","",IF(R536="Refreshment Beverage","",IF(AND(R536="Beer",Q536=0),SUM(LOOKUP(2,1/(Rates!$B$15:$B$18&lt;=W536)/(Rates!$C$15:$C$18&gt;=W536),Rates!$E$15:$E$18)*W536),VLOOKUP(VALUE(_xlfn.SINGLE(Q:Q)),Rates!A:C,3,0)*W536)))</f>
        <v/>
      </c>
      <c r="AD536" s="168">
        <f>IFERROR(IF(R536="Beer","",IF(OR(Q536=1,Q536=2,Q536=3,Q536=4),VLOOKUP(Q536,Rates!$A$31:$B$34,2,0)*W536,IF(V536=1,VLOOKUP(U536,'REB BEV MIN MKUP'!B:E,4,0),IF(V536&gt;1,VLOOKUP(VALUE(W536),'REB BEV MIN MKUP'!O:Q,3,0),0)))),0)</f>
        <v>0</v>
      </c>
      <c r="AE536" s="62" t="str">
        <f t="shared" si="304"/>
        <v/>
      </c>
      <c r="AF536" s="63" t="str">
        <f t="shared" si="305"/>
        <v/>
      </c>
      <c r="AG536" s="64" t="str">
        <f t="shared" si="306"/>
        <v/>
      </c>
      <c r="AH536" s="65" t="str">
        <f t="shared" si="307"/>
        <v/>
      </c>
      <c r="AI536" s="66" t="str">
        <f>IF(AE:AE="","",IF(R536="Refreshment Beverage",AK536*(Rates!J$19/100),ROUND(SUM(AH536*(Rates!$J$8/100)),4)))</f>
        <v/>
      </c>
      <c r="AJ536" s="67" t="str">
        <f t="shared" si="308"/>
        <v/>
      </c>
      <c r="AK536" s="22" t="str">
        <f t="shared" si="309"/>
        <v/>
      </c>
      <c r="AL536" s="62" t="str">
        <f t="shared" si="310"/>
        <v/>
      </c>
      <c r="AM536" s="63" t="str">
        <f>IF(AS536="","",IF(R536="Refreshment Beverage",ROUND(AS536*Rates!K$19,4),ROUND(AO536*(VLOOKUP(VALUE(Q536),Rates!G$4:L$12,3,0)),4)))</f>
        <v/>
      </c>
      <c r="AN536" s="68" t="str">
        <f>IF(AS536="","",IF(R536="Refreshment Beverage",AS536*(Rates!J$19/100),MAX(AM536,AB536)))</f>
        <v/>
      </c>
      <c r="AO536" s="69" t="str">
        <f t="shared" si="311"/>
        <v/>
      </c>
      <c r="AP536" s="69" t="str">
        <f t="shared" si="312"/>
        <v/>
      </c>
      <c r="AQ536" s="70" t="str">
        <f>IF(AS536="","",IF(R536="Refreshment Beverage",ROUND(SUM(VLOOKUP(Q:Q,Rates!G$15:L$19,3,0)*(AS536-Y536-Z536-AA536)),4),ROUND(SUM(Rates!$K$8*AS536),4)))</f>
        <v/>
      </c>
      <c r="AR536" s="66" t="str">
        <f t="shared" si="313"/>
        <v/>
      </c>
      <c r="AS536" s="22" t="str">
        <f t="shared" si="314"/>
        <v/>
      </c>
      <c r="AT536" s="62" t="str">
        <f t="shared" si="315"/>
        <v/>
      </c>
      <c r="AU536" s="63" t="str">
        <f>IF(AX536="","",IF(R536="Refreshment Beverage",ROUND((BA536-Y536-Z536-AA536)*VLOOKUP(VALUE(Q536),Rates!G$15:L$19,3,0),4),ROUND(AW536*(VLOOKUP(VALUE(Q536),Rates!G:L,3,0)),4)))</f>
        <v/>
      </c>
      <c r="AV536" s="68" t="str">
        <f t="shared" si="316"/>
        <v/>
      </c>
      <c r="AW536" s="69" t="str">
        <f t="shared" si="317"/>
        <v/>
      </c>
      <c r="AX536" s="65" t="str">
        <f t="shared" si="318"/>
        <v/>
      </c>
      <c r="AY536" s="70" t="str">
        <f>IF(AX536="","",IF(R536="Refreshment Beverage",ROUND(SUM(AX536*Rates!K$19),4),ROUND(SUM(AX536*(Rates!J$8/100)),4)))</f>
        <v/>
      </c>
      <c r="AZ536" s="67" t="str">
        <f t="shared" si="319"/>
        <v/>
      </c>
      <c r="BA536" s="22" t="str">
        <f t="shared" si="320"/>
        <v/>
      </c>
      <c r="BD536" s="171"/>
      <c r="BE536" s="171"/>
      <c r="BF536" s="171"/>
      <c r="BG536" s="171"/>
    </row>
    <row r="537" spans="11:59" ht="12.75" customHeight="1" x14ac:dyDescent="0.3">
      <c r="K537" s="42" t="str">
        <f t="shared" si="292"/>
        <v/>
      </c>
      <c r="L537" s="55" t="str">
        <f t="shared" si="293"/>
        <v/>
      </c>
      <c r="M537" s="43" t="str">
        <f t="shared" si="294"/>
        <v/>
      </c>
      <c r="N537" s="56" t="str" cm="1">
        <f t="array" ref="N537">IFERROR(IF(_xlfn.SINGLE(B:B)="","",IF(R537="Beer",SUM(LOOKUP(2,1/(Rates!$B$3:$B$5&lt;=W537)/(Rates!$C$3:$C$5&gt;=W537),Rates!$D$3:$D$5)*(X537/100)*W537),IF(R537="Refreshment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56" t="str">
        <f t="shared" si="295"/>
        <v/>
      </c>
      <c r="P537" s="53"/>
      <c r="Q537" s="14" t="str">
        <f t="shared" si="296"/>
        <v/>
      </c>
      <c r="R537" s="57" t="str">
        <f t="shared" si="297"/>
        <v/>
      </c>
      <c r="S537" s="58" t="str">
        <f>IF(B537="","",IF(R537="Refreshment Beverage",VLOOKUP(VALUE(Q537),Rates!G$15:L$19,2,0),VLOOKUP(VALUE(Q537),Rates!G$4:L$12,2,0)))</f>
        <v/>
      </c>
      <c r="T537" s="58" t="str">
        <f t="shared" si="298"/>
        <v/>
      </c>
      <c r="U537" s="58" t="str">
        <f t="shared" si="299"/>
        <v/>
      </c>
      <c r="V537" s="58" t="str">
        <f t="shared" si="300"/>
        <v/>
      </c>
      <c r="W537" s="58" t="str">
        <f t="shared" si="301"/>
        <v/>
      </c>
      <c r="X537" s="59" t="str">
        <f t="shared" si="302"/>
        <v/>
      </c>
      <c r="Y537" s="60" t="str">
        <f>IF(B:B="","",IF(R537="Refreshment Beverage",VLOOKUP(Q537,Rates!G$15:L$19,6,0)*W537,VLOOKUP(Q537,Rates!G$4:L$12,6,0)*W537))</f>
        <v/>
      </c>
      <c r="Z537" s="60" t="str">
        <f t="shared" si="303"/>
        <v/>
      </c>
      <c r="AA537" s="60" t="str">
        <f t="shared" si="291"/>
        <v/>
      </c>
      <c r="AB537" s="61" t="str" cm="1">
        <f t="array" ref="AB537">IF(_xlfn.SINGLE(B:B)="","",IF(R537="Refreshment Beverage","",IF(AND(R537="Beer",Q537=0),SUM(LOOKUP(2,1/(Rates!$B$15:$B$18&lt;=W537)/(Rates!$C$15:$C$18&gt;=W537),Rates!$D$15:$D$18)*W537),VLOOKUP(VALUE(_xlfn.SINGLE(Q:Q)),Rates!A:B,2,0)*W537)))</f>
        <v/>
      </c>
      <c r="AC537" s="61" t="str" cm="1">
        <f t="array" ref="AC537">IF(_xlfn.SINGLE(B:B)="","",IF(R537="Refreshment Beverage","",IF(AND(R537="Beer",Q537=0),SUM(LOOKUP(2,1/(Rates!$B$15:$B$18&lt;=W537)/(Rates!$C$15:$C$18&gt;=W537),Rates!$E$15:$E$18)*W537),VLOOKUP(VALUE(_xlfn.SINGLE(Q:Q)),Rates!A:C,3,0)*W537)))</f>
        <v/>
      </c>
      <c r="AD537" s="168">
        <f>IFERROR(IF(R537="Beer","",IF(OR(Q537=1,Q537=2,Q537=3,Q537=4),VLOOKUP(Q537,Rates!$A$31:$B$34,2,0)*W537,IF(V537=1,VLOOKUP(U537,'REB BEV MIN MKUP'!B:E,4,0),IF(V537&gt;1,VLOOKUP(VALUE(W537),'REB BEV MIN MKUP'!O:Q,3,0),0)))),0)</f>
        <v>0</v>
      </c>
      <c r="AE537" s="62" t="str">
        <f t="shared" si="304"/>
        <v/>
      </c>
      <c r="AF537" s="63" t="str">
        <f t="shared" si="305"/>
        <v/>
      </c>
      <c r="AG537" s="64" t="str">
        <f t="shared" si="306"/>
        <v/>
      </c>
      <c r="AH537" s="65" t="str">
        <f t="shared" si="307"/>
        <v/>
      </c>
      <c r="AI537" s="66" t="str">
        <f>IF(AE:AE="","",IF(R537="Refreshment Beverage",AK537*(Rates!J$19/100),ROUND(SUM(AH537*(Rates!$J$8/100)),4)))</f>
        <v/>
      </c>
      <c r="AJ537" s="67" t="str">
        <f t="shared" si="308"/>
        <v/>
      </c>
      <c r="AK537" s="22" t="str">
        <f t="shared" si="309"/>
        <v/>
      </c>
      <c r="AL537" s="62" t="str">
        <f t="shared" si="310"/>
        <v/>
      </c>
      <c r="AM537" s="63" t="str">
        <f>IF(AS537="","",IF(R537="Refreshment Beverage",ROUND(AS537*Rates!K$19,4),ROUND(AO537*(VLOOKUP(VALUE(Q537),Rates!G$4:L$12,3,0)),4)))</f>
        <v/>
      </c>
      <c r="AN537" s="68" t="str">
        <f>IF(AS537="","",IF(R537="Refreshment Beverage",AS537*(Rates!J$19/100),MAX(AM537,AB537)))</f>
        <v/>
      </c>
      <c r="AO537" s="69" t="str">
        <f t="shared" si="311"/>
        <v/>
      </c>
      <c r="AP537" s="69" t="str">
        <f t="shared" si="312"/>
        <v/>
      </c>
      <c r="AQ537" s="70" t="str">
        <f>IF(AS537="","",IF(R537="Refreshment Beverage",ROUND(SUM(VLOOKUP(Q:Q,Rates!G$15:L$19,3,0)*(AS537-Y537-Z537-AA537)),4),ROUND(SUM(Rates!$K$8*AS537),4)))</f>
        <v/>
      </c>
      <c r="AR537" s="66" t="str">
        <f t="shared" si="313"/>
        <v/>
      </c>
      <c r="AS537" s="22" t="str">
        <f t="shared" si="314"/>
        <v/>
      </c>
      <c r="AT537" s="62" t="str">
        <f t="shared" si="315"/>
        <v/>
      </c>
      <c r="AU537" s="63" t="str">
        <f>IF(AX537="","",IF(R537="Refreshment Beverage",ROUND((BA537-Y537-Z537-AA537)*VLOOKUP(VALUE(Q537),Rates!G$15:L$19,3,0),4),ROUND(AW537*(VLOOKUP(VALUE(Q537),Rates!G:L,3,0)),4)))</f>
        <v/>
      </c>
      <c r="AV537" s="68" t="str">
        <f t="shared" si="316"/>
        <v/>
      </c>
      <c r="AW537" s="69" t="str">
        <f t="shared" si="317"/>
        <v/>
      </c>
      <c r="AX537" s="65" t="str">
        <f t="shared" si="318"/>
        <v/>
      </c>
      <c r="AY537" s="70" t="str">
        <f>IF(AX537="","",IF(R537="Refreshment Beverage",ROUND(SUM(AX537*Rates!K$19),4),ROUND(SUM(AX537*(Rates!J$8/100)),4)))</f>
        <v/>
      </c>
      <c r="AZ537" s="67" t="str">
        <f t="shared" si="319"/>
        <v/>
      </c>
      <c r="BA537" s="22" t="str">
        <f t="shared" si="320"/>
        <v/>
      </c>
      <c r="BD537" s="171"/>
      <c r="BE537" s="171"/>
      <c r="BF537" s="171"/>
      <c r="BG537" s="171"/>
    </row>
    <row r="538" spans="11:59" ht="12.75" customHeight="1" x14ac:dyDescent="0.3">
      <c r="K538" s="42" t="str">
        <f t="shared" si="292"/>
        <v/>
      </c>
      <c r="L538" s="55" t="str">
        <f t="shared" si="293"/>
        <v/>
      </c>
      <c r="M538" s="43" t="str">
        <f t="shared" si="294"/>
        <v/>
      </c>
      <c r="N538" s="56" t="str" cm="1">
        <f t="array" ref="N538">IFERROR(IF(_xlfn.SINGLE(B:B)="","",IF(R538="Beer",SUM(LOOKUP(2,1/(Rates!$B$3:$B$5&lt;=W538)/(Rates!$C$3:$C$5&gt;=W538),Rates!$D$3:$D$5)*(X538/100)*W538),IF(R538="Refreshment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56" t="str">
        <f t="shared" si="295"/>
        <v/>
      </c>
      <c r="P538" s="53"/>
      <c r="Q538" s="14" t="str">
        <f t="shared" si="296"/>
        <v/>
      </c>
      <c r="R538" s="57" t="str">
        <f t="shared" si="297"/>
        <v/>
      </c>
      <c r="S538" s="58" t="str">
        <f>IF(B538="","",IF(R538="Refreshment Beverage",VLOOKUP(VALUE(Q538),Rates!G$15:L$19,2,0),VLOOKUP(VALUE(Q538),Rates!G$4:L$12,2,0)))</f>
        <v/>
      </c>
      <c r="T538" s="58" t="str">
        <f t="shared" si="298"/>
        <v/>
      </c>
      <c r="U538" s="58" t="str">
        <f t="shared" si="299"/>
        <v/>
      </c>
      <c r="V538" s="58" t="str">
        <f t="shared" si="300"/>
        <v/>
      </c>
      <c r="W538" s="58" t="str">
        <f t="shared" si="301"/>
        <v/>
      </c>
      <c r="X538" s="59" t="str">
        <f t="shared" si="302"/>
        <v/>
      </c>
      <c r="Y538" s="60" t="str">
        <f>IF(B:B="","",IF(R538="Refreshment Beverage",VLOOKUP(Q538,Rates!G$15:L$19,6,0)*W538,VLOOKUP(Q538,Rates!G$4:L$12,6,0)*W538))</f>
        <v/>
      </c>
      <c r="Z538" s="60" t="str">
        <f t="shared" si="303"/>
        <v/>
      </c>
      <c r="AA538" s="60" t="str">
        <f t="shared" si="291"/>
        <v/>
      </c>
      <c r="AB538" s="61" t="str" cm="1">
        <f t="array" ref="AB538">IF(_xlfn.SINGLE(B:B)="","",IF(R538="Refreshment Beverage","",IF(AND(R538="Beer",Q538=0),SUM(LOOKUP(2,1/(Rates!$B$15:$B$18&lt;=W538)/(Rates!$C$15:$C$18&gt;=W538),Rates!$D$15:$D$18)*W538),VLOOKUP(VALUE(_xlfn.SINGLE(Q:Q)),Rates!A:B,2,0)*W538)))</f>
        <v/>
      </c>
      <c r="AC538" s="61" t="str" cm="1">
        <f t="array" ref="AC538">IF(_xlfn.SINGLE(B:B)="","",IF(R538="Refreshment Beverage","",IF(AND(R538="Beer",Q538=0),SUM(LOOKUP(2,1/(Rates!$B$15:$B$18&lt;=W538)/(Rates!$C$15:$C$18&gt;=W538),Rates!$E$15:$E$18)*W538),VLOOKUP(VALUE(_xlfn.SINGLE(Q:Q)),Rates!A:C,3,0)*W538)))</f>
        <v/>
      </c>
      <c r="AD538" s="168">
        <f>IFERROR(IF(R538="Beer","",IF(OR(Q538=1,Q538=2,Q538=3,Q538=4),VLOOKUP(Q538,Rates!$A$31:$B$34,2,0)*W538,IF(V538=1,VLOOKUP(U538,'REB BEV MIN MKUP'!B:E,4,0),IF(V538&gt;1,VLOOKUP(VALUE(W538),'REB BEV MIN MKUP'!O:Q,3,0),0)))),0)</f>
        <v>0</v>
      </c>
      <c r="AE538" s="62" t="str">
        <f t="shared" si="304"/>
        <v/>
      </c>
      <c r="AF538" s="63" t="str">
        <f t="shared" si="305"/>
        <v/>
      </c>
      <c r="AG538" s="64" t="str">
        <f t="shared" si="306"/>
        <v/>
      </c>
      <c r="AH538" s="65" t="str">
        <f t="shared" si="307"/>
        <v/>
      </c>
      <c r="AI538" s="66" t="str">
        <f>IF(AE:AE="","",IF(R538="Refreshment Beverage",AK538*(Rates!J$19/100),ROUND(SUM(AH538*(Rates!$J$8/100)),4)))</f>
        <v/>
      </c>
      <c r="AJ538" s="67" t="str">
        <f t="shared" si="308"/>
        <v/>
      </c>
      <c r="AK538" s="22" t="str">
        <f t="shared" si="309"/>
        <v/>
      </c>
      <c r="AL538" s="62" t="str">
        <f t="shared" si="310"/>
        <v/>
      </c>
      <c r="AM538" s="63" t="str">
        <f>IF(AS538="","",IF(R538="Refreshment Beverage",ROUND(AS538*Rates!K$19,4),ROUND(AO538*(VLOOKUP(VALUE(Q538),Rates!G$4:L$12,3,0)),4)))</f>
        <v/>
      </c>
      <c r="AN538" s="68" t="str">
        <f>IF(AS538="","",IF(R538="Refreshment Beverage",AS538*(Rates!J$19/100),MAX(AM538,AB538)))</f>
        <v/>
      </c>
      <c r="AO538" s="69" t="str">
        <f t="shared" si="311"/>
        <v/>
      </c>
      <c r="AP538" s="69" t="str">
        <f t="shared" si="312"/>
        <v/>
      </c>
      <c r="AQ538" s="70" t="str">
        <f>IF(AS538="","",IF(R538="Refreshment Beverage",ROUND(SUM(VLOOKUP(Q:Q,Rates!G$15:L$19,3,0)*(AS538-Y538-Z538-AA538)),4),ROUND(SUM(Rates!$K$8*AS538),4)))</f>
        <v/>
      </c>
      <c r="AR538" s="66" t="str">
        <f t="shared" si="313"/>
        <v/>
      </c>
      <c r="AS538" s="22" t="str">
        <f t="shared" si="314"/>
        <v/>
      </c>
      <c r="AT538" s="62" t="str">
        <f t="shared" si="315"/>
        <v/>
      </c>
      <c r="AU538" s="63" t="str">
        <f>IF(AX538="","",IF(R538="Refreshment Beverage",ROUND((BA538-Y538-Z538-AA538)*VLOOKUP(VALUE(Q538),Rates!G$15:L$19,3,0),4),ROUND(AW538*(VLOOKUP(VALUE(Q538),Rates!G:L,3,0)),4)))</f>
        <v/>
      </c>
      <c r="AV538" s="68" t="str">
        <f t="shared" si="316"/>
        <v/>
      </c>
      <c r="AW538" s="69" t="str">
        <f t="shared" si="317"/>
        <v/>
      </c>
      <c r="AX538" s="65" t="str">
        <f t="shared" si="318"/>
        <v/>
      </c>
      <c r="AY538" s="70" t="str">
        <f>IF(AX538="","",IF(R538="Refreshment Beverage",ROUND(SUM(AX538*Rates!K$19),4),ROUND(SUM(AX538*(Rates!J$8/100)),4)))</f>
        <v/>
      </c>
      <c r="AZ538" s="67" t="str">
        <f t="shared" si="319"/>
        <v/>
      </c>
      <c r="BA538" s="22" t="str">
        <f t="shared" si="320"/>
        <v/>
      </c>
      <c r="BD538" s="171"/>
      <c r="BE538" s="171"/>
      <c r="BF538" s="171"/>
      <c r="BG538" s="171"/>
    </row>
    <row r="539" spans="11:59" ht="12.75" customHeight="1" x14ac:dyDescent="0.3">
      <c r="K539" s="42" t="str">
        <f t="shared" si="292"/>
        <v/>
      </c>
      <c r="L539" s="55" t="str">
        <f t="shared" si="293"/>
        <v/>
      </c>
      <c r="M539" s="43" t="str">
        <f t="shared" si="294"/>
        <v/>
      </c>
      <c r="N539" s="56" t="str" cm="1">
        <f t="array" ref="N539">IFERROR(IF(_xlfn.SINGLE(B:B)="","",IF(R539="Beer",SUM(LOOKUP(2,1/(Rates!$B$3:$B$5&lt;=W539)/(Rates!$C$3:$C$5&gt;=W539),Rates!$D$3:$D$5)*(X539/100)*W539),IF(R539="Refreshment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56" t="str">
        <f t="shared" si="295"/>
        <v/>
      </c>
      <c r="P539" s="53"/>
      <c r="Q539" s="14" t="str">
        <f t="shared" si="296"/>
        <v/>
      </c>
      <c r="R539" s="57" t="str">
        <f t="shared" si="297"/>
        <v/>
      </c>
      <c r="S539" s="58" t="str">
        <f>IF(B539="","",IF(R539="Refreshment Beverage",VLOOKUP(VALUE(Q539),Rates!G$15:L$19,2,0),VLOOKUP(VALUE(Q539),Rates!G$4:L$12,2,0)))</f>
        <v/>
      </c>
      <c r="T539" s="58" t="str">
        <f t="shared" si="298"/>
        <v/>
      </c>
      <c r="U539" s="58" t="str">
        <f t="shared" si="299"/>
        <v/>
      </c>
      <c r="V539" s="58" t="str">
        <f t="shared" si="300"/>
        <v/>
      </c>
      <c r="W539" s="58" t="str">
        <f t="shared" si="301"/>
        <v/>
      </c>
      <c r="X539" s="59" t="str">
        <f t="shared" si="302"/>
        <v/>
      </c>
      <c r="Y539" s="60" t="str">
        <f>IF(B:B="","",IF(R539="Refreshment Beverage",VLOOKUP(Q539,Rates!G$15:L$19,6,0)*W539,VLOOKUP(Q539,Rates!G$4:L$12,6,0)*W539))</f>
        <v/>
      </c>
      <c r="Z539" s="60" t="str">
        <f t="shared" si="303"/>
        <v/>
      </c>
      <c r="AA539" s="60" t="str">
        <f t="shared" si="291"/>
        <v/>
      </c>
      <c r="AB539" s="61" t="str" cm="1">
        <f t="array" ref="AB539">IF(_xlfn.SINGLE(B:B)="","",IF(R539="Refreshment Beverage","",IF(AND(R539="Beer",Q539=0),SUM(LOOKUP(2,1/(Rates!$B$15:$B$18&lt;=W539)/(Rates!$C$15:$C$18&gt;=W539),Rates!$D$15:$D$18)*W539),VLOOKUP(VALUE(_xlfn.SINGLE(Q:Q)),Rates!A:B,2,0)*W539)))</f>
        <v/>
      </c>
      <c r="AC539" s="61" t="str" cm="1">
        <f t="array" ref="AC539">IF(_xlfn.SINGLE(B:B)="","",IF(R539="Refreshment Beverage","",IF(AND(R539="Beer",Q539=0),SUM(LOOKUP(2,1/(Rates!$B$15:$B$18&lt;=W539)/(Rates!$C$15:$C$18&gt;=W539),Rates!$E$15:$E$18)*W539),VLOOKUP(VALUE(_xlfn.SINGLE(Q:Q)),Rates!A:C,3,0)*W539)))</f>
        <v/>
      </c>
      <c r="AD539" s="168">
        <f>IFERROR(IF(R539="Beer","",IF(OR(Q539=1,Q539=2,Q539=3,Q539=4),VLOOKUP(Q539,Rates!$A$31:$B$34,2,0)*W539,IF(V539=1,VLOOKUP(U539,'REB BEV MIN MKUP'!B:E,4,0),IF(V539&gt;1,VLOOKUP(VALUE(W539),'REB BEV MIN MKUP'!O:Q,3,0),0)))),0)</f>
        <v>0</v>
      </c>
      <c r="AE539" s="62" t="str">
        <f t="shared" si="304"/>
        <v/>
      </c>
      <c r="AF539" s="63" t="str">
        <f t="shared" si="305"/>
        <v/>
      </c>
      <c r="AG539" s="64" t="str">
        <f t="shared" si="306"/>
        <v/>
      </c>
      <c r="AH539" s="65" t="str">
        <f t="shared" si="307"/>
        <v/>
      </c>
      <c r="AI539" s="66" t="str">
        <f>IF(AE:AE="","",IF(R539="Refreshment Beverage",AK539*(Rates!J$19/100),ROUND(SUM(AH539*(Rates!$J$8/100)),4)))</f>
        <v/>
      </c>
      <c r="AJ539" s="67" t="str">
        <f t="shared" si="308"/>
        <v/>
      </c>
      <c r="AK539" s="22" t="str">
        <f t="shared" si="309"/>
        <v/>
      </c>
      <c r="AL539" s="62" t="str">
        <f t="shared" si="310"/>
        <v/>
      </c>
      <c r="AM539" s="63" t="str">
        <f>IF(AS539="","",IF(R539="Refreshment Beverage",ROUND(AS539*Rates!K$19,4),ROUND(AO539*(VLOOKUP(VALUE(Q539),Rates!G$4:L$12,3,0)),4)))</f>
        <v/>
      </c>
      <c r="AN539" s="68" t="str">
        <f>IF(AS539="","",IF(R539="Refreshment Beverage",AS539*(Rates!J$19/100),MAX(AM539,AB539)))</f>
        <v/>
      </c>
      <c r="AO539" s="69" t="str">
        <f t="shared" si="311"/>
        <v/>
      </c>
      <c r="AP539" s="69" t="str">
        <f t="shared" si="312"/>
        <v/>
      </c>
      <c r="AQ539" s="70" t="str">
        <f>IF(AS539="","",IF(R539="Refreshment Beverage",ROUND(SUM(VLOOKUP(Q:Q,Rates!G$15:L$19,3,0)*(AS539-Y539-Z539-AA539)),4),ROUND(SUM(Rates!$K$8*AS539),4)))</f>
        <v/>
      </c>
      <c r="AR539" s="66" t="str">
        <f t="shared" si="313"/>
        <v/>
      </c>
      <c r="AS539" s="22" t="str">
        <f t="shared" si="314"/>
        <v/>
      </c>
      <c r="AT539" s="62" t="str">
        <f t="shared" si="315"/>
        <v/>
      </c>
      <c r="AU539" s="63" t="str">
        <f>IF(AX539="","",IF(R539="Refreshment Beverage",ROUND((BA539-Y539-Z539-AA539)*VLOOKUP(VALUE(Q539),Rates!G$15:L$19,3,0),4),ROUND(AW539*(VLOOKUP(VALUE(Q539),Rates!G:L,3,0)),4)))</f>
        <v/>
      </c>
      <c r="AV539" s="68" t="str">
        <f t="shared" si="316"/>
        <v/>
      </c>
      <c r="AW539" s="69" t="str">
        <f t="shared" si="317"/>
        <v/>
      </c>
      <c r="AX539" s="65" t="str">
        <f t="shared" si="318"/>
        <v/>
      </c>
      <c r="AY539" s="70" t="str">
        <f>IF(AX539="","",IF(R539="Refreshment Beverage",ROUND(SUM(AX539*Rates!K$19),4),ROUND(SUM(AX539*(Rates!J$8/100)),4)))</f>
        <v/>
      </c>
      <c r="AZ539" s="67" t="str">
        <f t="shared" si="319"/>
        <v/>
      </c>
      <c r="BA539" s="22" t="str">
        <f t="shared" si="320"/>
        <v/>
      </c>
      <c r="BD539" s="171"/>
      <c r="BE539" s="171"/>
      <c r="BF539" s="171"/>
      <c r="BG539" s="171"/>
    </row>
    <row r="540" spans="11:59" ht="12.75" customHeight="1" x14ac:dyDescent="0.3">
      <c r="K540" s="42" t="str">
        <f t="shared" si="292"/>
        <v/>
      </c>
      <c r="L540" s="55" t="str">
        <f t="shared" si="293"/>
        <v/>
      </c>
      <c r="M540" s="43" t="str">
        <f t="shared" si="294"/>
        <v/>
      </c>
      <c r="N540" s="56" t="str" cm="1">
        <f t="array" ref="N540">IFERROR(IF(_xlfn.SINGLE(B:B)="","",IF(R540="Beer",SUM(LOOKUP(2,1/(Rates!$B$3:$B$5&lt;=W540)/(Rates!$C$3:$C$5&gt;=W540),Rates!$D$3:$D$5)*(X540/100)*W540),IF(R540="Refreshment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56" t="str">
        <f t="shared" si="295"/>
        <v/>
      </c>
      <c r="P540" s="53"/>
      <c r="Q540" s="14" t="str">
        <f t="shared" si="296"/>
        <v/>
      </c>
      <c r="R540" s="57" t="str">
        <f t="shared" si="297"/>
        <v/>
      </c>
      <c r="S540" s="58" t="str">
        <f>IF(B540="","",IF(R540="Refreshment Beverage",VLOOKUP(VALUE(Q540),Rates!G$15:L$19,2,0),VLOOKUP(VALUE(Q540),Rates!G$4:L$12,2,0)))</f>
        <v/>
      </c>
      <c r="T540" s="58" t="str">
        <f t="shared" si="298"/>
        <v/>
      </c>
      <c r="U540" s="58" t="str">
        <f t="shared" si="299"/>
        <v/>
      </c>
      <c r="V540" s="58" t="str">
        <f t="shared" si="300"/>
        <v/>
      </c>
      <c r="W540" s="58" t="str">
        <f t="shared" si="301"/>
        <v/>
      </c>
      <c r="X540" s="59" t="str">
        <f t="shared" si="302"/>
        <v/>
      </c>
      <c r="Y540" s="60" t="str">
        <f>IF(B:B="","",IF(R540="Refreshment Beverage",VLOOKUP(Q540,Rates!G$15:L$19,6,0)*W540,VLOOKUP(Q540,Rates!G$4:L$12,6,0)*W540))</f>
        <v/>
      </c>
      <c r="Z540" s="60" t="str">
        <f t="shared" si="303"/>
        <v/>
      </c>
      <c r="AA540" s="60" t="str">
        <f t="shared" si="291"/>
        <v/>
      </c>
      <c r="AB540" s="61" t="str" cm="1">
        <f t="array" ref="AB540">IF(_xlfn.SINGLE(B:B)="","",IF(R540="Refreshment Beverage","",IF(AND(R540="Beer",Q540=0),SUM(LOOKUP(2,1/(Rates!$B$15:$B$18&lt;=W540)/(Rates!$C$15:$C$18&gt;=W540),Rates!$D$15:$D$18)*W540),VLOOKUP(VALUE(_xlfn.SINGLE(Q:Q)),Rates!A:B,2,0)*W540)))</f>
        <v/>
      </c>
      <c r="AC540" s="61" t="str" cm="1">
        <f t="array" ref="AC540">IF(_xlfn.SINGLE(B:B)="","",IF(R540="Refreshment Beverage","",IF(AND(R540="Beer",Q540=0),SUM(LOOKUP(2,1/(Rates!$B$15:$B$18&lt;=W540)/(Rates!$C$15:$C$18&gt;=W540),Rates!$E$15:$E$18)*W540),VLOOKUP(VALUE(_xlfn.SINGLE(Q:Q)),Rates!A:C,3,0)*W540)))</f>
        <v/>
      </c>
      <c r="AD540" s="168">
        <f>IFERROR(IF(R540="Beer","",IF(OR(Q540=1,Q540=2,Q540=3,Q540=4),VLOOKUP(Q540,Rates!$A$31:$B$34,2,0)*W540,IF(V540=1,VLOOKUP(U540,'REB BEV MIN MKUP'!B:E,4,0),IF(V540&gt;1,VLOOKUP(VALUE(W540),'REB BEV MIN MKUP'!O:Q,3,0),0)))),0)</f>
        <v>0</v>
      </c>
      <c r="AE540" s="62" t="str">
        <f t="shared" si="304"/>
        <v/>
      </c>
      <c r="AF540" s="63" t="str">
        <f t="shared" si="305"/>
        <v/>
      </c>
      <c r="AG540" s="64" t="str">
        <f t="shared" si="306"/>
        <v/>
      </c>
      <c r="AH540" s="65" t="str">
        <f t="shared" si="307"/>
        <v/>
      </c>
      <c r="AI540" s="66" t="str">
        <f>IF(AE:AE="","",IF(R540="Refreshment Beverage",AK540*(Rates!J$19/100),ROUND(SUM(AH540*(Rates!$J$8/100)),4)))</f>
        <v/>
      </c>
      <c r="AJ540" s="67" t="str">
        <f t="shared" si="308"/>
        <v/>
      </c>
      <c r="AK540" s="22" t="str">
        <f t="shared" si="309"/>
        <v/>
      </c>
      <c r="AL540" s="62" t="str">
        <f t="shared" si="310"/>
        <v/>
      </c>
      <c r="AM540" s="63" t="str">
        <f>IF(AS540="","",IF(R540="Refreshment Beverage",ROUND(AS540*Rates!K$19,4),ROUND(AO540*(VLOOKUP(VALUE(Q540),Rates!G$4:L$12,3,0)),4)))</f>
        <v/>
      </c>
      <c r="AN540" s="68" t="str">
        <f>IF(AS540="","",IF(R540="Refreshment Beverage",AS540*(Rates!J$19/100),MAX(AM540,AB540)))</f>
        <v/>
      </c>
      <c r="AO540" s="69" t="str">
        <f t="shared" si="311"/>
        <v/>
      </c>
      <c r="AP540" s="69" t="str">
        <f t="shared" si="312"/>
        <v/>
      </c>
      <c r="AQ540" s="70" t="str">
        <f>IF(AS540="","",IF(R540="Refreshment Beverage",ROUND(SUM(VLOOKUP(Q:Q,Rates!G$15:L$19,3,0)*(AS540-Y540-Z540-AA540)),4),ROUND(SUM(Rates!$K$8*AS540),4)))</f>
        <v/>
      </c>
      <c r="AR540" s="66" t="str">
        <f t="shared" si="313"/>
        <v/>
      </c>
      <c r="AS540" s="22" t="str">
        <f t="shared" si="314"/>
        <v/>
      </c>
      <c r="AT540" s="62" t="str">
        <f t="shared" si="315"/>
        <v/>
      </c>
      <c r="AU540" s="63" t="str">
        <f>IF(AX540="","",IF(R540="Refreshment Beverage",ROUND((BA540-Y540-Z540-AA540)*VLOOKUP(VALUE(Q540),Rates!G$15:L$19,3,0),4),ROUND(AW540*(VLOOKUP(VALUE(Q540),Rates!G:L,3,0)),4)))</f>
        <v/>
      </c>
      <c r="AV540" s="68" t="str">
        <f t="shared" si="316"/>
        <v/>
      </c>
      <c r="AW540" s="69" t="str">
        <f t="shared" si="317"/>
        <v/>
      </c>
      <c r="AX540" s="65" t="str">
        <f t="shared" si="318"/>
        <v/>
      </c>
      <c r="AY540" s="70" t="str">
        <f>IF(AX540="","",IF(R540="Refreshment Beverage",ROUND(SUM(AX540*Rates!K$19),4),ROUND(SUM(AX540*(Rates!J$8/100)),4)))</f>
        <v/>
      </c>
      <c r="AZ540" s="67" t="str">
        <f t="shared" si="319"/>
        <v/>
      </c>
      <c r="BA540" s="22" t="str">
        <f t="shared" si="320"/>
        <v/>
      </c>
      <c r="BD540" s="171"/>
      <c r="BE540" s="171"/>
      <c r="BF540" s="171"/>
      <c r="BG540" s="171"/>
    </row>
    <row r="541" spans="11:59" ht="12.75" customHeight="1" x14ac:dyDescent="0.3">
      <c r="K541" s="42" t="str">
        <f t="shared" si="292"/>
        <v/>
      </c>
      <c r="L541" s="55" t="str">
        <f t="shared" si="293"/>
        <v/>
      </c>
      <c r="M541" s="43" t="str">
        <f t="shared" si="294"/>
        <v/>
      </c>
      <c r="N541" s="56" t="str" cm="1">
        <f t="array" ref="N541">IFERROR(IF(_xlfn.SINGLE(B:B)="","",IF(R541="Beer",SUM(LOOKUP(2,1/(Rates!$B$3:$B$5&lt;=W541)/(Rates!$C$3:$C$5&gt;=W541),Rates!$D$3:$D$5)*(X541/100)*W541),IF(R541="Refreshment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56" t="str">
        <f t="shared" si="295"/>
        <v/>
      </c>
      <c r="P541" s="53"/>
      <c r="Q541" s="14" t="str">
        <f t="shared" si="296"/>
        <v/>
      </c>
      <c r="R541" s="57" t="str">
        <f t="shared" si="297"/>
        <v/>
      </c>
      <c r="S541" s="58" t="str">
        <f>IF(B541="","",IF(R541="Refreshment Beverage",VLOOKUP(VALUE(Q541),Rates!G$15:L$19,2,0),VLOOKUP(VALUE(Q541),Rates!G$4:L$12,2,0)))</f>
        <v/>
      </c>
      <c r="T541" s="58" t="str">
        <f t="shared" si="298"/>
        <v/>
      </c>
      <c r="U541" s="58" t="str">
        <f t="shared" si="299"/>
        <v/>
      </c>
      <c r="V541" s="58" t="str">
        <f t="shared" si="300"/>
        <v/>
      </c>
      <c r="W541" s="58" t="str">
        <f t="shared" si="301"/>
        <v/>
      </c>
      <c r="X541" s="59" t="str">
        <f t="shared" si="302"/>
        <v/>
      </c>
      <c r="Y541" s="60" t="str">
        <f>IF(B:B="","",IF(R541="Refreshment Beverage",VLOOKUP(Q541,Rates!G$15:L$19,6,0)*W541,VLOOKUP(Q541,Rates!G$4:L$12,6,0)*W541))</f>
        <v/>
      </c>
      <c r="Z541" s="60" t="str">
        <f t="shared" si="303"/>
        <v/>
      </c>
      <c r="AA541" s="60" t="str">
        <f t="shared" si="291"/>
        <v/>
      </c>
      <c r="AB541" s="61" t="str" cm="1">
        <f t="array" ref="AB541">IF(_xlfn.SINGLE(B:B)="","",IF(R541="Refreshment Beverage","",IF(AND(R541="Beer",Q541=0),SUM(LOOKUP(2,1/(Rates!$B$15:$B$18&lt;=W541)/(Rates!$C$15:$C$18&gt;=W541),Rates!$D$15:$D$18)*W541),VLOOKUP(VALUE(_xlfn.SINGLE(Q:Q)),Rates!A:B,2,0)*W541)))</f>
        <v/>
      </c>
      <c r="AC541" s="61" t="str" cm="1">
        <f t="array" ref="AC541">IF(_xlfn.SINGLE(B:B)="","",IF(R541="Refreshment Beverage","",IF(AND(R541="Beer",Q541=0),SUM(LOOKUP(2,1/(Rates!$B$15:$B$18&lt;=W541)/(Rates!$C$15:$C$18&gt;=W541),Rates!$E$15:$E$18)*W541),VLOOKUP(VALUE(_xlfn.SINGLE(Q:Q)),Rates!A:C,3,0)*W541)))</f>
        <v/>
      </c>
      <c r="AD541" s="168">
        <f>IFERROR(IF(R541="Beer","",IF(OR(Q541=1,Q541=2,Q541=3,Q541=4),VLOOKUP(Q541,Rates!$A$31:$B$34,2,0)*W541,IF(V541=1,VLOOKUP(U541,'REB BEV MIN MKUP'!B:E,4,0),IF(V541&gt;1,VLOOKUP(VALUE(W541),'REB BEV MIN MKUP'!O:Q,3,0),0)))),0)</f>
        <v>0</v>
      </c>
      <c r="AE541" s="62" t="str">
        <f t="shared" si="304"/>
        <v/>
      </c>
      <c r="AF541" s="63" t="str">
        <f t="shared" si="305"/>
        <v/>
      </c>
      <c r="AG541" s="64" t="str">
        <f t="shared" si="306"/>
        <v/>
      </c>
      <c r="AH541" s="65" t="str">
        <f t="shared" si="307"/>
        <v/>
      </c>
      <c r="AI541" s="66" t="str">
        <f>IF(AE:AE="","",IF(R541="Refreshment Beverage",AK541*(Rates!J$19/100),ROUND(SUM(AH541*(Rates!$J$8/100)),4)))</f>
        <v/>
      </c>
      <c r="AJ541" s="67" t="str">
        <f t="shared" si="308"/>
        <v/>
      </c>
      <c r="AK541" s="22" t="str">
        <f t="shared" si="309"/>
        <v/>
      </c>
      <c r="AL541" s="62" t="str">
        <f t="shared" si="310"/>
        <v/>
      </c>
      <c r="AM541" s="63" t="str">
        <f>IF(AS541="","",IF(R541="Refreshment Beverage",ROUND(AS541*Rates!K$19,4),ROUND(AO541*(VLOOKUP(VALUE(Q541),Rates!G$4:L$12,3,0)),4)))</f>
        <v/>
      </c>
      <c r="AN541" s="68" t="str">
        <f>IF(AS541="","",IF(R541="Refreshment Beverage",AS541*(Rates!J$19/100),MAX(AM541,AB541)))</f>
        <v/>
      </c>
      <c r="AO541" s="69" t="str">
        <f t="shared" si="311"/>
        <v/>
      </c>
      <c r="AP541" s="69" t="str">
        <f t="shared" si="312"/>
        <v/>
      </c>
      <c r="AQ541" s="70" t="str">
        <f>IF(AS541="","",IF(R541="Refreshment Beverage",ROUND(SUM(VLOOKUP(Q:Q,Rates!G$15:L$19,3,0)*(AS541-Y541-Z541-AA541)),4),ROUND(SUM(Rates!$K$8*AS541),4)))</f>
        <v/>
      </c>
      <c r="AR541" s="66" t="str">
        <f t="shared" si="313"/>
        <v/>
      </c>
      <c r="AS541" s="22" t="str">
        <f t="shared" si="314"/>
        <v/>
      </c>
      <c r="AT541" s="62" t="str">
        <f t="shared" si="315"/>
        <v/>
      </c>
      <c r="AU541" s="63" t="str">
        <f>IF(AX541="","",IF(R541="Refreshment Beverage",ROUND((BA541-Y541-Z541-AA541)*VLOOKUP(VALUE(Q541),Rates!G$15:L$19,3,0),4),ROUND(AW541*(VLOOKUP(VALUE(Q541),Rates!G:L,3,0)),4)))</f>
        <v/>
      </c>
      <c r="AV541" s="68" t="str">
        <f t="shared" si="316"/>
        <v/>
      </c>
      <c r="AW541" s="69" t="str">
        <f t="shared" si="317"/>
        <v/>
      </c>
      <c r="AX541" s="65" t="str">
        <f t="shared" si="318"/>
        <v/>
      </c>
      <c r="AY541" s="70" t="str">
        <f>IF(AX541="","",IF(R541="Refreshment Beverage",ROUND(SUM(AX541*Rates!K$19),4),ROUND(SUM(AX541*(Rates!J$8/100)),4)))</f>
        <v/>
      </c>
      <c r="AZ541" s="67" t="str">
        <f t="shared" si="319"/>
        <v/>
      </c>
      <c r="BA541" s="22" t="str">
        <f t="shared" si="320"/>
        <v/>
      </c>
      <c r="BD541" s="171"/>
      <c r="BE541" s="171"/>
      <c r="BF541" s="171"/>
      <c r="BG541" s="171"/>
    </row>
    <row r="542" spans="11:59" ht="12.75" customHeight="1" x14ac:dyDescent="0.3">
      <c r="K542" s="42" t="str">
        <f t="shared" si="292"/>
        <v/>
      </c>
      <c r="L542" s="55" t="str">
        <f t="shared" si="293"/>
        <v/>
      </c>
      <c r="M542" s="43" t="str">
        <f t="shared" si="294"/>
        <v/>
      </c>
      <c r="N542" s="56" t="str" cm="1">
        <f t="array" ref="N542">IFERROR(IF(_xlfn.SINGLE(B:B)="","",IF(R542="Beer",SUM(LOOKUP(2,1/(Rates!$B$3:$B$5&lt;=W542)/(Rates!$C$3:$C$5&gt;=W542),Rates!$D$3:$D$5)*(X542/100)*W542),IF(R542="Refreshment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56" t="str">
        <f t="shared" si="295"/>
        <v/>
      </c>
      <c r="P542" s="53"/>
      <c r="Q542" s="14" t="str">
        <f t="shared" si="296"/>
        <v/>
      </c>
      <c r="R542" s="57" t="str">
        <f t="shared" si="297"/>
        <v/>
      </c>
      <c r="S542" s="58" t="str">
        <f>IF(B542="","",IF(R542="Refreshment Beverage",VLOOKUP(VALUE(Q542),Rates!G$15:L$19,2,0),VLOOKUP(VALUE(Q542),Rates!G$4:L$12,2,0)))</f>
        <v/>
      </c>
      <c r="T542" s="58" t="str">
        <f t="shared" si="298"/>
        <v/>
      </c>
      <c r="U542" s="58" t="str">
        <f t="shared" si="299"/>
        <v/>
      </c>
      <c r="V542" s="58" t="str">
        <f t="shared" si="300"/>
        <v/>
      </c>
      <c r="W542" s="58" t="str">
        <f t="shared" si="301"/>
        <v/>
      </c>
      <c r="X542" s="59" t="str">
        <f t="shared" si="302"/>
        <v/>
      </c>
      <c r="Y542" s="60" t="str">
        <f>IF(B:B="","",IF(R542="Refreshment Beverage",VLOOKUP(Q542,Rates!G$15:L$19,6,0)*W542,VLOOKUP(Q542,Rates!G$4:L$12,6,0)*W542))</f>
        <v/>
      </c>
      <c r="Z542" s="60" t="str">
        <f t="shared" si="303"/>
        <v/>
      </c>
      <c r="AA542" s="60" t="str">
        <f t="shared" si="291"/>
        <v/>
      </c>
      <c r="AB542" s="61" t="str" cm="1">
        <f t="array" ref="AB542">IF(_xlfn.SINGLE(B:B)="","",IF(R542="Refreshment Beverage","",IF(AND(R542="Beer",Q542=0),SUM(LOOKUP(2,1/(Rates!$B$15:$B$18&lt;=W542)/(Rates!$C$15:$C$18&gt;=W542),Rates!$D$15:$D$18)*W542),VLOOKUP(VALUE(_xlfn.SINGLE(Q:Q)),Rates!A:B,2,0)*W542)))</f>
        <v/>
      </c>
      <c r="AC542" s="61" t="str" cm="1">
        <f t="array" ref="AC542">IF(_xlfn.SINGLE(B:B)="","",IF(R542="Refreshment Beverage","",IF(AND(R542="Beer",Q542=0),SUM(LOOKUP(2,1/(Rates!$B$15:$B$18&lt;=W542)/(Rates!$C$15:$C$18&gt;=W542),Rates!$E$15:$E$18)*W542),VLOOKUP(VALUE(_xlfn.SINGLE(Q:Q)),Rates!A:C,3,0)*W542)))</f>
        <v/>
      </c>
      <c r="AD542" s="168">
        <f>IFERROR(IF(R542="Beer","",IF(OR(Q542=1,Q542=2,Q542=3,Q542=4),VLOOKUP(Q542,Rates!$A$31:$B$34,2,0)*W542,IF(V542=1,VLOOKUP(U542,'REB BEV MIN MKUP'!B:E,4,0),IF(V542&gt;1,VLOOKUP(VALUE(W542),'REB BEV MIN MKUP'!O:Q,3,0),0)))),0)</f>
        <v>0</v>
      </c>
      <c r="AE542" s="62" t="str">
        <f t="shared" si="304"/>
        <v/>
      </c>
      <c r="AF542" s="63" t="str">
        <f t="shared" si="305"/>
        <v/>
      </c>
      <c r="AG542" s="64" t="str">
        <f t="shared" si="306"/>
        <v/>
      </c>
      <c r="AH542" s="65" t="str">
        <f t="shared" si="307"/>
        <v/>
      </c>
      <c r="AI542" s="66" t="str">
        <f>IF(AE:AE="","",IF(R542="Refreshment Beverage",AK542*(Rates!J$19/100),ROUND(SUM(AH542*(Rates!$J$8/100)),4)))</f>
        <v/>
      </c>
      <c r="AJ542" s="67" t="str">
        <f t="shared" si="308"/>
        <v/>
      </c>
      <c r="AK542" s="22" t="str">
        <f t="shared" si="309"/>
        <v/>
      </c>
      <c r="AL542" s="62" t="str">
        <f t="shared" si="310"/>
        <v/>
      </c>
      <c r="AM542" s="63" t="str">
        <f>IF(AS542="","",IF(R542="Refreshment Beverage",ROUND(AS542*Rates!K$19,4),ROUND(AO542*(VLOOKUP(VALUE(Q542),Rates!G$4:L$12,3,0)),4)))</f>
        <v/>
      </c>
      <c r="AN542" s="68" t="str">
        <f>IF(AS542="","",IF(R542="Refreshment Beverage",AS542*(Rates!J$19/100),MAX(AM542,AB542)))</f>
        <v/>
      </c>
      <c r="AO542" s="69" t="str">
        <f t="shared" si="311"/>
        <v/>
      </c>
      <c r="AP542" s="69" t="str">
        <f t="shared" si="312"/>
        <v/>
      </c>
      <c r="AQ542" s="70" t="str">
        <f>IF(AS542="","",IF(R542="Refreshment Beverage",ROUND(SUM(VLOOKUP(Q:Q,Rates!G$15:L$19,3,0)*(AS542-Y542-Z542-AA542)),4),ROUND(SUM(Rates!$K$8*AS542),4)))</f>
        <v/>
      </c>
      <c r="AR542" s="66" t="str">
        <f t="shared" si="313"/>
        <v/>
      </c>
      <c r="AS542" s="22" t="str">
        <f t="shared" si="314"/>
        <v/>
      </c>
      <c r="AT542" s="62" t="str">
        <f t="shared" si="315"/>
        <v/>
      </c>
      <c r="AU542" s="63" t="str">
        <f>IF(AX542="","",IF(R542="Refreshment Beverage",ROUND((BA542-Y542-Z542-AA542)*VLOOKUP(VALUE(Q542),Rates!G$15:L$19,3,0),4),ROUND(AW542*(VLOOKUP(VALUE(Q542),Rates!G:L,3,0)),4)))</f>
        <v/>
      </c>
      <c r="AV542" s="68" t="str">
        <f t="shared" si="316"/>
        <v/>
      </c>
      <c r="AW542" s="69" t="str">
        <f t="shared" si="317"/>
        <v/>
      </c>
      <c r="AX542" s="65" t="str">
        <f t="shared" si="318"/>
        <v/>
      </c>
      <c r="AY542" s="70" t="str">
        <f>IF(AX542="","",IF(R542="Refreshment Beverage",ROUND(SUM(AX542*Rates!K$19),4),ROUND(SUM(AX542*(Rates!J$8/100)),4)))</f>
        <v/>
      </c>
      <c r="AZ542" s="67" t="str">
        <f t="shared" si="319"/>
        <v/>
      </c>
      <c r="BA542" s="22" t="str">
        <f t="shared" si="320"/>
        <v/>
      </c>
      <c r="BD542" s="171"/>
      <c r="BE542" s="171"/>
      <c r="BF542" s="171"/>
      <c r="BG542" s="171"/>
    </row>
    <row r="543" spans="11:59" ht="12.75" customHeight="1" x14ac:dyDescent="0.3">
      <c r="K543" s="42" t="str">
        <f t="shared" si="292"/>
        <v/>
      </c>
      <c r="L543" s="55" t="str">
        <f t="shared" si="293"/>
        <v/>
      </c>
      <c r="M543" s="43" t="str">
        <f t="shared" si="294"/>
        <v/>
      </c>
      <c r="N543" s="56" t="str" cm="1">
        <f t="array" ref="N543">IFERROR(IF(_xlfn.SINGLE(B:B)="","",IF(R543="Beer",SUM(LOOKUP(2,1/(Rates!$B$3:$B$5&lt;=W543)/(Rates!$C$3:$C$5&gt;=W543),Rates!$D$3:$D$5)*(X543/100)*W543),IF(R543="Refreshment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56" t="str">
        <f t="shared" si="295"/>
        <v/>
      </c>
      <c r="P543" s="53"/>
      <c r="Q543" s="14" t="str">
        <f t="shared" si="296"/>
        <v/>
      </c>
      <c r="R543" s="57" t="str">
        <f t="shared" si="297"/>
        <v/>
      </c>
      <c r="S543" s="58" t="str">
        <f>IF(B543="","",IF(R543="Refreshment Beverage",VLOOKUP(VALUE(Q543),Rates!G$15:L$19,2,0),VLOOKUP(VALUE(Q543),Rates!G$4:L$12,2,0)))</f>
        <v/>
      </c>
      <c r="T543" s="58" t="str">
        <f t="shared" si="298"/>
        <v/>
      </c>
      <c r="U543" s="58" t="str">
        <f t="shared" si="299"/>
        <v/>
      </c>
      <c r="V543" s="58" t="str">
        <f t="shared" si="300"/>
        <v/>
      </c>
      <c r="W543" s="58" t="str">
        <f t="shared" si="301"/>
        <v/>
      </c>
      <c r="X543" s="59" t="str">
        <f t="shared" si="302"/>
        <v/>
      </c>
      <c r="Y543" s="60" t="str">
        <f>IF(B:B="","",IF(R543="Refreshment Beverage",VLOOKUP(Q543,Rates!G$15:L$19,6,0)*W543,VLOOKUP(Q543,Rates!G$4:L$12,6,0)*W543))</f>
        <v/>
      </c>
      <c r="Z543" s="60" t="str">
        <f t="shared" si="303"/>
        <v/>
      </c>
      <c r="AA543" s="60" t="str">
        <f t="shared" si="291"/>
        <v/>
      </c>
      <c r="AB543" s="61" t="str" cm="1">
        <f t="array" ref="AB543">IF(_xlfn.SINGLE(B:B)="","",IF(R543="Refreshment Beverage","",IF(AND(R543="Beer",Q543=0),SUM(LOOKUP(2,1/(Rates!$B$15:$B$18&lt;=W543)/(Rates!$C$15:$C$18&gt;=W543),Rates!$D$15:$D$18)*W543),VLOOKUP(VALUE(_xlfn.SINGLE(Q:Q)),Rates!A:B,2,0)*W543)))</f>
        <v/>
      </c>
      <c r="AC543" s="61" t="str" cm="1">
        <f t="array" ref="AC543">IF(_xlfn.SINGLE(B:B)="","",IF(R543="Refreshment Beverage","",IF(AND(R543="Beer",Q543=0),SUM(LOOKUP(2,1/(Rates!$B$15:$B$18&lt;=W543)/(Rates!$C$15:$C$18&gt;=W543),Rates!$E$15:$E$18)*W543),VLOOKUP(VALUE(_xlfn.SINGLE(Q:Q)),Rates!A:C,3,0)*W543)))</f>
        <v/>
      </c>
      <c r="AD543" s="168">
        <f>IFERROR(IF(R543="Beer","",IF(OR(Q543=1,Q543=2,Q543=3,Q543=4),VLOOKUP(Q543,Rates!$A$31:$B$34,2,0)*W543,IF(V543=1,VLOOKUP(U543,'REB BEV MIN MKUP'!B:E,4,0),IF(V543&gt;1,VLOOKUP(VALUE(W543),'REB BEV MIN MKUP'!O:Q,3,0),0)))),0)</f>
        <v>0</v>
      </c>
      <c r="AE543" s="62" t="str">
        <f t="shared" si="304"/>
        <v/>
      </c>
      <c r="AF543" s="63" t="str">
        <f t="shared" si="305"/>
        <v/>
      </c>
      <c r="AG543" s="64" t="str">
        <f t="shared" si="306"/>
        <v/>
      </c>
      <c r="AH543" s="65" t="str">
        <f t="shared" si="307"/>
        <v/>
      </c>
      <c r="AI543" s="66" t="str">
        <f>IF(AE:AE="","",IF(R543="Refreshment Beverage",AK543*(Rates!J$19/100),ROUND(SUM(AH543*(Rates!$J$8/100)),4)))</f>
        <v/>
      </c>
      <c r="AJ543" s="67" t="str">
        <f t="shared" si="308"/>
        <v/>
      </c>
      <c r="AK543" s="22" t="str">
        <f t="shared" si="309"/>
        <v/>
      </c>
      <c r="AL543" s="62" t="str">
        <f t="shared" si="310"/>
        <v/>
      </c>
      <c r="AM543" s="63" t="str">
        <f>IF(AS543="","",IF(R543="Refreshment Beverage",ROUND(AS543*Rates!K$19,4),ROUND(AO543*(VLOOKUP(VALUE(Q543),Rates!G$4:L$12,3,0)),4)))</f>
        <v/>
      </c>
      <c r="AN543" s="68" t="str">
        <f>IF(AS543="","",IF(R543="Refreshment Beverage",AS543*(Rates!J$19/100),MAX(AM543,AB543)))</f>
        <v/>
      </c>
      <c r="AO543" s="69" t="str">
        <f t="shared" si="311"/>
        <v/>
      </c>
      <c r="AP543" s="69" t="str">
        <f t="shared" si="312"/>
        <v/>
      </c>
      <c r="AQ543" s="70" t="str">
        <f>IF(AS543="","",IF(R543="Refreshment Beverage",ROUND(SUM(VLOOKUP(Q:Q,Rates!G$15:L$19,3,0)*(AS543-Y543-Z543-AA543)),4),ROUND(SUM(Rates!$K$8*AS543),4)))</f>
        <v/>
      </c>
      <c r="AR543" s="66" t="str">
        <f t="shared" si="313"/>
        <v/>
      </c>
      <c r="AS543" s="22" t="str">
        <f t="shared" si="314"/>
        <v/>
      </c>
      <c r="AT543" s="62" t="str">
        <f t="shared" si="315"/>
        <v/>
      </c>
      <c r="AU543" s="63" t="str">
        <f>IF(AX543="","",IF(R543="Refreshment Beverage",ROUND((BA543-Y543-Z543-AA543)*VLOOKUP(VALUE(Q543),Rates!G$15:L$19,3,0),4),ROUND(AW543*(VLOOKUP(VALUE(Q543),Rates!G:L,3,0)),4)))</f>
        <v/>
      </c>
      <c r="AV543" s="68" t="str">
        <f t="shared" si="316"/>
        <v/>
      </c>
      <c r="AW543" s="69" t="str">
        <f t="shared" si="317"/>
        <v/>
      </c>
      <c r="AX543" s="65" t="str">
        <f t="shared" si="318"/>
        <v/>
      </c>
      <c r="AY543" s="70" t="str">
        <f>IF(AX543="","",IF(R543="Refreshment Beverage",ROUND(SUM(AX543*Rates!K$19),4),ROUND(SUM(AX543*(Rates!J$8/100)),4)))</f>
        <v/>
      </c>
      <c r="AZ543" s="67" t="str">
        <f t="shared" si="319"/>
        <v/>
      </c>
      <c r="BA543" s="22" t="str">
        <f t="shared" si="320"/>
        <v/>
      </c>
      <c r="BD543" s="171"/>
      <c r="BE543" s="171"/>
      <c r="BF543" s="171"/>
      <c r="BG543" s="171"/>
    </row>
    <row r="544" spans="11:59" ht="12.75" customHeight="1" x14ac:dyDescent="0.3">
      <c r="K544" s="42" t="str">
        <f t="shared" si="292"/>
        <v/>
      </c>
      <c r="L544" s="55" t="str">
        <f t="shared" si="293"/>
        <v/>
      </c>
      <c r="M544" s="43" t="str">
        <f t="shared" si="294"/>
        <v/>
      </c>
      <c r="N544" s="56" t="str" cm="1">
        <f t="array" ref="N544">IFERROR(IF(_xlfn.SINGLE(B:B)="","",IF(R544="Beer",SUM(LOOKUP(2,1/(Rates!$B$3:$B$5&lt;=W544)/(Rates!$C$3:$C$5&gt;=W544),Rates!$D$3:$D$5)*(X544/100)*W544),IF(R544="Refreshment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56" t="str">
        <f t="shared" si="295"/>
        <v/>
      </c>
      <c r="P544" s="53"/>
      <c r="Q544" s="14" t="str">
        <f t="shared" si="296"/>
        <v/>
      </c>
      <c r="R544" s="57" t="str">
        <f t="shared" si="297"/>
        <v/>
      </c>
      <c r="S544" s="58" t="str">
        <f>IF(B544="","",IF(R544="Refreshment Beverage",VLOOKUP(VALUE(Q544),Rates!G$15:L$19,2,0),VLOOKUP(VALUE(Q544),Rates!G$4:L$12,2,0)))</f>
        <v/>
      </c>
      <c r="T544" s="58" t="str">
        <f t="shared" si="298"/>
        <v/>
      </c>
      <c r="U544" s="58" t="str">
        <f t="shared" si="299"/>
        <v/>
      </c>
      <c r="V544" s="58" t="str">
        <f t="shared" si="300"/>
        <v/>
      </c>
      <c r="W544" s="58" t="str">
        <f t="shared" si="301"/>
        <v/>
      </c>
      <c r="X544" s="59" t="str">
        <f t="shared" si="302"/>
        <v/>
      </c>
      <c r="Y544" s="60" t="str">
        <f>IF(B:B="","",IF(R544="Refreshment Beverage",VLOOKUP(Q544,Rates!G$15:L$19,6,0)*W544,VLOOKUP(Q544,Rates!G$4:L$12,6,0)*W544))</f>
        <v/>
      </c>
      <c r="Z544" s="60" t="str">
        <f t="shared" si="303"/>
        <v/>
      </c>
      <c r="AA544" s="60" t="str">
        <f t="shared" si="291"/>
        <v/>
      </c>
      <c r="AB544" s="61" t="str" cm="1">
        <f t="array" ref="AB544">IF(_xlfn.SINGLE(B:B)="","",IF(R544="Refreshment Beverage","",IF(AND(R544="Beer",Q544=0),SUM(LOOKUP(2,1/(Rates!$B$15:$B$18&lt;=W544)/(Rates!$C$15:$C$18&gt;=W544),Rates!$D$15:$D$18)*W544),VLOOKUP(VALUE(_xlfn.SINGLE(Q:Q)),Rates!A:B,2,0)*W544)))</f>
        <v/>
      </c>
      <c r="AC544" s="61" t="str" cm="1">
        <f t="array" ref="AC544">IF(_xlfn.SINGLE(B:B)="","",IF(R544="Refreshment Beverage","",IF(AND(R544="Beer",Q544=0),SUM(LOOKUP(2,1/(Rates!$B$15:$B$18&lt;=W544)/(Rates!$C$15:$C$18&gt;=W544),Rates!$E$15:$E$18)*W544),VLOOKUP(VALUE(_xlfn.SINGLE(Q:Q)),Rates!A:C,3,0)*W544)))</f>
        <v/>
      </c>
      <c r="AD544" s="168">
        <f>IFERROR(IF(R544="Beer","",IF(OR(Q544=1,Q544=2,Q544=3,Q544=4),VLOOKUP(Q544,Rates!$A$31:$B$34,2,0)*W544,IF(V544=1,VLOOKUP(U544,'REB BEV MIN MKUP'!B:E,4,0),IF(V544&gt;1,VLOOKUP(VALUE(W544),'REB BEV MIN MKUP'!O:Q,3,0),0)))),0)</f>
        <v>0</v>
      </c>
      <c r="AE544" s="62" t="str">
        <f t="shared" si="304"/>
        <v/>
      </c>
      <c r="AF544" s="63" t="str">
        <f t="shared" si="305"/>
        <v/>
      </c>
      <c r="AG544" s="64" t="str">
        <f t="shared" si="306"/>
        <v/>
      </c>
      <c r="AH544" s="65" t="str">
        <f t="shared" si="307"/>
        <v/>
      </c>
      <c r="AI544" s="66" t="str">
        <f>IF(AE:AE="","",IF(R544="Refreshment Beverage",AK544*(Rates!J$19/100),ROUND(SUM(AH544*(Rates!$J$8/100)),4)))</f>
        <v/>
      </c>
      <c r="AJ544" s="67" t="str">
        <f t="shared" si="308"/>
        <v/>
      </c>
      <c r="AK544" s="22" t="str">
        <f t="shared" si="309"/>
        <v/>
      </c>
      <c r="AL544" s="62" t="str">
        <f t="shared" si="310"/>
        <v/>
      </c>
      <c r="AM544" s="63" t="str">
        <f>IF(AS544="","",IF(R544="Refreshment Beverage",ROUND(AS544*Rates!K$19,4),ROUND(AO544*(VLOOKUP(VALUE(Q544),Rates!G$4:L$12,3,0)),4)))</f>
        <v/>
      </c>
      <c r="AN544" s="68" t="str">
        <f>IF(AS544="","",IF(R544="Refreshment Beverage",AS544*(Rates!J$19/100),MAX(AM544,AB544)))</f>
        <v/>
      </c>
      <c r="AO544" s="69" t="str">
        <f t="shared" si="311"/>
        <v/>
      </c>
      <c r="AP544" s="69" t="str">
        <f t="shared" si="312"/>
        <v/>
      </c>
      <c r="AQ544" s="70" t="str">
        <f>IF(AS544="","",IF(R544="Refreshment Beverage",ROUND(SUM(VLOOKUP(Q:Q,Rates!G$15:L$19,3,0)*(AS544-Y544-Z544-AA544)),4),ROUND(SUM(Rates!$K$8*AS544),4)))</f>
        <v/>
      </c>
      <c r="AR544" s="66" t="str">
        <f t="shared" si="313"/>
        <v/>
      </c>
      <c r="AS544" s="22" t="str">
        <f t="shared" si="314"/>
        <v/>
      </c>
      <c r="AT544" s="62" t="str">
        <f t="shared" si="315"/>
        <v/>
      </c>
      <c r="AU544" s="63" t="str">
        <f>IF(AX544="","",IF(R544="Refreshment Beverage",ROUND((BA544-Y544-Z544-AA544)*VLOOKUP(VALUE(Q544),Rates!G$15:L$19,3,0),4),ROUND(AW544*(VLOOKUP(VALUE(Q544),Rates!G:L,3,0)),4)))</f>
        <v/>
      </c>
      <c r="AV544" s="68" t="str">
        <f t="shared" si="316"/>
        <v/>
      </c>
      <c r="AW544" s="69" t="str">
        <f t="shared" si="317"/>
        <v/>
      </c>
      <c r="AX544" s="65" t="str">
        <f t="shared" si="318"/>
        <v/>
      </c>
      <c r="AY544" s="70" t="str">
        <f>IF(AX544="","",IF(R544="Refreshment Beverage",ROUND(SUM(AX544*Rates!K$19),4),ROUND(SUM(AX544*(Rates!J$8/100)),4)))</f>
        <v/>
      </c>
      <c r="AZ544" s="67" t="str">
        <f t="shared" si="319"/>
        <v/>
      </c>
      <c r="BA544" s="22" t="str">
        <f t="shared" si="320"/>
        <v/>
      </c>
      <c r="BD544" s="171"/>
      <c r="BE544" s="171"/>
      <c r="BF544" s="171"/>
      <c r="BG544" s="171"/>
    </row>
    <row r="545" spans="11:59" ht="12.75" customHeight="1" x14ac:dyDescent="0.3">
      <c r="K545" s="42" t="str">
        <f t="shared" si="292"/>
        <v/>
      </c>
      <c r="L545" s="55" t="str">
        <f t="shared" si="293"/>
        <v/>
      </c>
      <c r="M545" s="43" t="str">
        <f t="shared" si="294"/>
        <v/>
      </c>
      <c r="N545" s="56" t="str" cm="1">
        <f t="array" ref="N545">IFERROR(IF(_xlfn.SINGLE(B:B)="","",IF(R545="Beer",SUM(LOOKUP(2,1/(Rates!$B$3:$B$5&lt;=W545)/(Rates!$C$3:$C$5&gt;=W545),Rates!$D$3:$D$5)*(X545/100)*W545),IF(R545="Refreshment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56" t="str">
        <f t="shared" si="295"/>
        <v/>
      </c>
      <c r="P545" s="53"/>
      <c r="Q545" s="14" t="str">
        <f t="shared" si="296"/>
        <v/>
      </c>
      <c r="R545" s="57" t="str">
        <f t="shared" si="297"/>
        <v/>
      </c>
      <c r="S545" s="58" t="str">
        <f>IF(B545="","",IF(R545="Refreshment Beverage",VLOOKUP(VALUE(Q545),Rates!G$15:L$19,2,0),VLOOKUP(VALUE(Q545),Rates!G$4:L$12,2,0)))</f>
        <v/>
      </c>
      <c r="T545" s="58" t="str">
        <f t="shared" si="298"/>
        <v/>
      </c>
      <c r="U545" s="58" t="str">
        <f t="shared" si="299"/>
        <v/>
      </c>
      <c r="V545" s="58" t="str">
        <f t="shared" si="300"/>
        <v/>
      </c>
      <c r="W545" s="58" t="str">
        <f t="shared" si="301"/>
        <v/>
      </c>
      <c r="X545" s="59" t="str">
        <f t="shared" si="302"/>
        <v/>
      </c>
      <c r="Y545" s="60" t="str">
        <f>IF(B:B="","",IF(R545="Refreshment Beverage",VLOOKUP(Q545,Rates!G$15:L$19,6,0)*W545,VLOOKUP(Q545,Rates!G$4:L$12,6,0)*W545))</f>
        <v/>
      </c>
      <c r="Z545" s="60" t="str">
        <f t="shared" si="303"/>
        <v/>
      </c>
      <c r="AA545" s="60" t="str">
        <f t="shared" si="291"/>
        <v/>
      </c>
      <c r="AB545" s="61" t="str" cm="1">
        <f t="array" ref="AB545">IF(_xlfn.SINGLE(B:B)="","",IF(R545="Refreshment Beverage","",IF(AND(R545="Beer",Q545=0),SUM(LOOKUP(2,1/(Rates!$B$15:$B$18&lt;=W545)/(Rates!$C$15:$C$18&gt;=W545),Rates!$D$15:$D$18)*W545),VLOOKUP(VALUE(_xlfn.SINGLE(Q:Q)),Rates!A:B,2,0)*W545)))</f>
        <v/>
      </c>
      <c r="AC545" s="61" t="str" cm="1">
        <f t="array" ref="AC545">IF(_xlfn.SINGLE(B:B)="","",IF(R545="Refreshment Beverage","",IF(AND(R545="Beer",Q545=0),SUM(LOOKUP(2,1/(Rates!$B$15:$B$18&lt;=W545)/(Rates!$C$15:$C$18&gt;=W545),Rates!$E$15:$E$18)*W545),VLOOKUP(VALUE(_xlfn.SINGLE(Q:Q)),Rates!A:C,3,0)*W545)))</f>
        <v/>
      </c>
      <c r="AD545" s="168">
        <f>IFERROR(IF(R545="Beer","",IF(OR(Q545=1,Q545=2,Q545=3,Q545=4),VLOOKUP(Q545,Rates!$A$31:$B$34,2,0)*W545,IF(V545=1,VLOOKUP(U545,'REB BEV MIN MKUP'!B:E,4,0),IF(V545&gt;1,VLOOKUP(VALUE(W545),'REB BEV MIN MKUP'!O:Q,3,0),0)))),0)</f>
        <v>0</v>
      </c>
      <c r="AE545" s="62" t="str">
        <f t="shared" si="304"/>
        <v/>
      </c>
      <c r="AF545" s="63" t="str">
        <f t="shared" si="305"/>
        <v/>
      </c>
      <c r="AG545" s="64" t="str">
        <f t="shared" si="306"/>
        <v/>
      </c>
      <c r="AH545" s="65" t="str">
        <f t="shared" si="307"/>
        <v/>
      </c>
      <c r="AI545" s="66" t="str">
        <f>IF(AE:AE="","",IF(R545="Refreshment Beverage",AK545*(Rates!J$19/100),ROUND(SUM(AH545*(Rates!$J$8/100)),4)))</f>
        <v/>
      </c>
      <c r="AJ545" s="67" t="str">
        <f t="shared" si="308"/>
        <v/>
      </c>
      <c r="AK545" s="22" t="str">
        <f t="shared" si="309"/>
        <v/>
      </c>
      <c r="AL545" s="62" t="str">
        <f t="shared" si="310"/>
        <v/>
      </c>
      <c r="AM545" s="63" t="str">
        <f>IF(AS545="","",IF(R545="Refreshment Beverage",ROUND(AS545*Rates!K$19,4),ROUND(AO545*(VLOOKUP(VALUE(Q545),Rates!G$4:L$12,3,0)),4)))</f>
        <v/>
      </c>
      <c r="AN545" s="68" t="str">
        <f>IF(AS545="","",IF(R545="Refreshment Beverage",AS545*(Rates!J$19/100),MAX(AM545,AB545)))</f>
        <v/>
      </c>
      <c r="AO545" s="69" t="str">
        <f t="shared" si="311"/>
        <v/>
      </c>
      <c r="AP545" s="69" t="str">
        <f t="shared" si="312"/>
        <v/>
      </c>
      <c r="AQ545" s="70" t="str">
        <f>IF(AS545="","",IF(R545="Refreshment Beverage",ROUND(SUM(VLOOKUP(Q:Q,Rates!G$15:L$19,3,0)*(AS545-Y545-Z545-AA545)),4),ROUND(SUM(Rates!$K$8*AS545),4)))</f>
        <v/>
      </c>
      <c r="AR545" s="66" t="str">
        <f t="shared" si="313"/>
        <v/>
      </c>
      <c r="AS545" s="22" t="str">
        <f t="shared" si="314"/>
        <v/>
      </c>
      <c r="AT545" s="62" t="str">
        <f t="shared" si="315"/>
        <v/>
      </c>
      <c r="AU545" s="63" t="str">
        <f>IF(AX545="","",IF(R545="Refreshment Beverage",ROUND((BA545-Y545-Z545-AA545)*VLOOKUP(VALUE(Q545),Rates!G$15:L$19,3,0),4),ROUND(AW545*(VLOOKUP(VALUE(Q545),Rates!G:L,3,0)),4)))</f>
        <v/>
      </c>
      <c r="AV545" s="68" t="str">
        <f t="shared" si="316"/>
        <v/>
      </c>
      <c r="AW545" s="69" t="str">
        <f t="shared" si="317"/>
        <v/>
      </c>
      <c r="AX545" s="65" t="str">
        <f t="shared" si="318"/>
        <v/>
      </c>
      <c r="AY545" s="70" t="str">
        <f>IF(AX545="","",IF(R545="Refreshment Beverage",ROUND(SUM(AX545*Rates!K$19),4),ROUND(SUM(AX545*(Rates!J$8/100)),4)))</f>
        <v/>
      </c>
      <c r="AZ545" s="67" t="str">
        <f t="shared" si="319"/>
        <v/>
      </c>
      <c r="BA545" s="22" t="str">
        <f t="shared" si="320"/>
        <v/>
      </c>
      <c r="BD545" s="171"/>
      <c r="BE545" s="171"/>
      <c r="BF545" s="171"/>
      <c r="BG545" s="171"/>
    </row>
    <row r="546" spans="11:59" ht="12.75" customHeight="1" x14ac:dyDescent="0.3">
      <c r="K546" s="42" t="str">
        <f t="shared" si="292"/>
        <v/>
      </c>
      <c r="L546" s="55" t="str">
        <f t="shared" si="293"/>
        <v/>
      </c>
      <c r="M546" s="43" t="str">
        <f t="shared" si="294"/>
        <v/>
      </c>
      <c r="N546" s="56" t="str" cm="1">
        <f t="array" ref="N546">IFERROR(IF(_xlfn.SINGLE(B:B)="","",IF(R546="Beer",SUM(LOOKUP(2,1/(Rates!$B$3:$B$5&lt;=W546)/(Rates!$C$3:$C$5&gt;=W546),Rates!$D$3:$D$5)*(X546/100)*W546),IF(R546="Refreshment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56" t="str">
        <f t="shared" si="295"/>
        <v/>
      </c>
      <c r="P546" s="53"/>
      <c r="Q546" s="14" t="str">
        <f t="shared" si="296"/>
        <v/>
      </c>
      <c r="R546" s="57" t="str">
        <f t="shared" si="297"/>
        <v/>
      </c>
      <c r="S546" s="58" t="str">
        <f>IF(B546="","",IF(R546="Refreshment Beverage",VLOOKUP(VALUE(Q546),Rates!G$15:L$19,2,0),VLOOKUP(VALUE(Q546),Rates!G$4:L$12,2,0)))</f>
        <v/>
      </c>
      <c r="T546" s="58" t="str">
        <f t="shared" si="298"/>
        <v/>
      </c>
      <c r="U546" s="58" t="str">
        <f t="shared" si="299"/>
        <v/>
      </c>
      <c r="V546" s="58" t="str">
        <f t="shared" si="300"/>
        <v/>
      </c>
      <c r="W546" s="58" t="str">
        <f t="shared" si="301"/>
        <v/>
      </c>
      <c r="X546" s="59" t="str">
        <f t="shared" si="302"/>
        <v/>
      </c>
      <c r="Y546" s="60" t="str">
        <f>IF(B:B="","",IF(R546="Refreshment Beverage",VLOOKUP(Q546,Rates!G$15:L$19,6,0)*W546,VLOOKUP(Q546,Rates!G$4:L$12,6,0)*W546))</f>
        <v/>
      </c>
      <c r="Z546" s="60" t="str">
        <f t="shared" si="303"/>
        <v/>
      </c>
      <c r="AA546" s="60" t="str">
        <f t="shared" si="291"/>
        <v/>
      </c>
      <c r="AB546" s="61" t="str" cm="1">
        <f t="array" ref="AB546">IF(_xlfn.SINGLE(B:B)="","",IF(R546="Refreshment Beverage","",IF(AND(R546="Beer",Q546=0),SUM(LOOKUP(2,1/(Rates!$B$15:$B$18&lt;=W546)/(Rates!$C$15:$C$18&gt;=W546),Rates!$D$15:$D$18)*W546),VLOOKUP(VALUE(_xlfn.SINGLE(Q:Q)),Rates!A:B,2,0)*W546)))</f>
        <v/>
      </c>
      <c r="AC546" s="61" t="str" cm="1">
        <f t="array" ref="AC546">IF(_xlfn.SINGLE(B:B)="","",IF(R546="Refreshment Beverage","",IF(AND(R546="Beer",Q546=0),SUM(LOOKUP(2,1/(Rates!$B$15:$B$18&lt;=W546)/(Rates!$C$15:$C$18&gt;=W546),Rates!$E$15:$E$18)*W546),VLOOKUP(VALUE(_xlfn.SINGLE(Q:Q)),Rates!A:C,3,0)*W546)))</f>
        <v/>
      </c>
      <c r="AD546" s="168">
        <f>IFERROR(IF(R546="Beer","",IF(OR(Q546=1,Q546=2,Q546=3,Q546=4),VLOOKUP(Q546,Rates!$A$31:$B$34,2,0)*W546,IF(V546=1,VLOOKUP(U546,'REB BEV MIN MKUP'!B:E,4,0),IF(V546&gt;1,VLOOKUP(VALUE(W546),'REB BEV MIN MKUP'!O:Q,3,0),0)))),0)</f>
        <v>0</v>
      </c>
      <c r="AE546" s="62" t="str">
        <f t="shared" si="304"/>
        <v/>
      </c>
      <c r="AF546" s="63" t="str">
        <f t="shared" si="305"/>
        <v/>
      </c>
      <c r="AG546" s="64" t="str">
        <f t="shared" si="306"/>
        <v/>
      </c>
      <c r="AH546" s="65" t="str">
        <f t="shared" si="307"/>
        <v/>
      </c>
      <c r="AI546" s="66" t="str">
        <f>IF(AE:AE="","",IF(R546="Refreshment Beverage",AK546*(Rates!J$19/100),ROUND(SUM(AH546*(Rates!$J$8/100)),4)))</f>
        <v/>
      </c>
      <c r="AJ546" s="67" t="str">
        <f t="shared" si="308"/>
        <v/>
      </c>
      <c r="AK546" s="22" t="str">
        <f t="shared" si="309"/>
        <v/>
      </c>
      <c r="AL546" s="62" t="str">
        <f t="shared" si="310"/>
        <v/>
      </c>
      <c r="AM546" s="63" t="str">
        <f>IF(AS546="","",IF(R546="Refreshment Beverage",ROUND(AS546*Rates!K$19,4),ROUND(AO546*(VLOOKUP(VALUE(Q546),Rates!G$4:L$12,3,0)),4)))</f>
        <v/>
      </c>
      <c r="AN546" s="68" t="str">
        <f>IF(AS546="","",IF(R546="Refreshment Beverage",AS546*(Rates!J$19/100),MAX(AM546,AB546)))</f>
        <v/>
      </c>
      <c r="AO546" s="69" t="str">
        <f t="shared" si="311"/>
        <v/>
      </c>
      <c r="AP546" s="69" t="str">
        <f t="shared" si="312"/>
        <v/>
      </c>
      <c r="AQ546" s="70" t="str">
        <f>IF(AS546="","",IF(R546="Refreshment Beverage",ROUND(SUM(VLOOKUP(Q:Q,Rates!G$15:L$19,3,0)*(AS546-Y546-Z546-AA546)),4),ROUND(SUM(Rates!$K$8*AS546),4)))</f>
        <v/>
      </c>
      <c r="AR546" s="66" t="str">
        <f t="shared" si="313"/>
        <v/>
      </c>
      <c r="AS546" s="22" t="str">
        <f t="shared" si="314"/>
        <v/>
      </c>
      <c r="AT546" s="62" t="str">
        <f t="shared" si="315"/>
        <v/>
      </c>
      <c r="AU546" s="63" t="str">
        <f>IF(AX546="","",IF(R546="Refreshment Beverage",ROUND((BA546-Y546-Z546-AA546)*VLOOKUP(VALUE(Q546),Rates!G$15:L$19,3,0),4),ROUND(AW546*(VLOOKUP(VALUE(Q546),Rates!G:L,3,0)),4)))</f>
        <v/>
      </c>
      <c r="AV546" s="68" t="str">
        <f t="shared" si="316"/>
        <v/>
      </c>
      <c r="AW546" s="69" t="str">
        <f t="shared" si="317"/>
        <v/>
      </c>
      <c r="AX546" s="65" t="str">
        <f t="shared" si="318"/>
        <v/>
      </c>
      <c r="AY546" s="70" t="str">
        <f>IF(AX546="","",IF(R546="Refreshment Beverage",ROUND(SUM(AX546*Rates!K$19),4),ROUND(SUM(AX546*(Rates!J$8/100)),4)))</f>
        <v/>
      </c>
      <c r="AZ546" s="67" t="str">
        <f t="shared" si="319"/>
        <v/>
      </c>
      <c r="BA546" s="22" t="str">
        <f t="shared" si="320"/>
        <v/>
      </c>
      <c r="BD546" s="171"/>
      <c r="BE546" s="171"/>
      <c r="BF546" s="171"/>
      <c r="BG546" s="171"/>
    </row>
    <row r="547" spans="11:59" ht="12.75" customHeight="1" x14ac:dyDescent="0.3">
      <c r="K547" s="42" t="str">
        <f t="shared" si="292"/>
        <v/>
      </c>
      <c r="L547" s="55" t="str">
        <f t="shared" si="293"/>
        <v/>
      </c>
      <c r="M547" s="43" t="str">
        <f t="shared" si="294"/>
        <v/>
      </c>
      <c r="N547" s="56" t="str" cm="1">
        <f t="array" ref="N547">IFERROR(IF(_xlfn.SINGLE(B:B)="","",IF(R547="Beer",SUM(LOOKUP(2,1/(Rates!$B$3:$B$5&lt;=W547)/(Rates!$C$3:$C$5&gt;=W547),Rates!$D$3:$D$5)*(X547/100)*W547),IF(R547="Refreshment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56" t="str">
        <f t="shared" si="295"/>
        <v/>
      </c>
      <c r="P547" s="53"/>
      <c r="Q547" s="14" t="str">
        <f t="shared" si="296"/>
        <v/>
      </c>
      <c r="R547" s="57" t="str">
        <f t="shared" si="297"/>
        <v/>
      </c>
      <c r="S547" s="58" t="str">
        <f>IF(B547="","",IF(R547="Refreshment Beverage",VLOOKUP(VALUE(Q547),Rates!G$15:L$19,2,0),VLOOKUP(VALUE(Q547),Rates!G$4:L$12,2,0)))</f>
        <v/>
      </c>
      <c r="T547" s="58" t="str">
        <f t="shared" si="298"/>
        <v/>
      </c>
      <c r="U547" s="58" t="str">
        <f t="shared" si="299"/>
        <v/>
      </c>
      <c r="V547" s="58" t="str">
        <f t="shared" si="300"/>
        <v/>
      </c>
      <c r="W547" s="58" t="str">
        <f t="shared" si="301"/>
        <v/>
      </c>
      <c r="X547" s="59" t="str">
        <f t="shared" si="302"/>
        <v/>
      </c>
      <c r="Y547" s="60" t="str">
        <f>IF(B:B="","",IF(R547="Refreshment Beverage",VLOOKUP(Q547,Rates!G$15:L$19,6,0)*W547,VLOOKUP(Q547,Rates!G$4:L$12,6,0)*W547))</f>
        <v/>
      </c>
      <c r="Z547" s="60" t="str">
        <f t="shared" si="303"/>
        <v/>
      </c>
      <c r="AA547" s="60" t="str">
        <f t="shared" si="291"/>
        <v/>
      </c>
      <c r="AB547" s="61" t="str" cm="1">
        <f t="array" ref="AB547">IF(_xlfn.SINGLE(B:B)="","",IF(R547="Refreshment Beverage","",IF(AND(R547="Beer",Q547=0),SUM(LOOKUP(2,1/(Rates!$B$15:$B$18&lt;=W547)/(Rates!$C$15:$C$18&gt;=W547),Rates!$D$15:$D$18)*W547),VLOOKUP(VALUE(_xlfn.SINGLE(Q:Q)),Rates!A:B,2,0)*W547)))</f>
        <v/>
      </c>
      <c r="AC547" s="61" t="str" cm="1">
        <f t="array" ref="AC547">IF(_xlfn.SINGLE(B:B)="","",IF(R547="Refreshment Beverage","",IF(AND(R547="Beer",Q547=0),SUM(LOOKUP(2,1/(Rates!$B$15:$B$18&lt;=W547)/(Rates!$C$15:$C$18&gt;=W547),Rates!$E$15:$E$18)*W547),VLOOKUP(VALUE(_xlfn.SINGLE(Q:Q)),Rates!A:C,3,0)*W547)))</f>
        <v/>
      </c>
      <c r="AD547" s="168">
        <f>IFERROR(IF(R547="Beer","",IF(OR(Q547=1,Q547=2,Q547=3,Q547=4),VLOOKUP(Q547,Rates!$A$31:$B$34,2,0)*W547,IF(V547=1,VLOOKUP(U547,'REB BEV MIN MKUP'!B:E,4,0),IF(V547&gt;1,VLOOKUP(VALUE(W547),'REB BEV MIN MKUP'!O:Q,3,0),0)))),0)</f>
        <v>0</v>
      </c>
      <c r="AE547" s="62" t="str">
        <f t="shared" si="304"/>
        <v/>
      </c>
      <c r="AF547" s="63" t="str">
        <f t="shared" si="305"/>
        <v/>
      </c>
      <c r="AG547" s="64" t="str">
        <f t="shared" si="306"/>
        <v/>
      </c>
      <c r="AH547" s="65" t="str">
        <f t="shared" si="307"/>
        <v/>
      </c>
      <c r="AI547" s="66" t="str">
        <f>IF(AE:AE="","",IF(R547="Refreshment Beverage",AK547*(Rates!J$19/100),ROUND(SUM(AH547*(Rates!$J$8/100)),4)))</f>
        <v/>
      </c>
      <c r="AJ547" s="67" t="str">
        <f t="shared" si="308"/>
        <v/>
      </c>
      <c r="AK547" s="22" t="str">
        <f t="shared" si="309"/>
        <v/>
      </c>
      <c r="AL547" s="62" t="str">
        <f t="shared" si="310"/>
        <v/>
      </c>
      <c r="AM547" s="63" t="str">
        <f>IF(AS547="","",IF(R547="Refreshment Beverage",ROUND(AS547*Rates!K$19,4),ROUND(AO547*(VLOOKUP(VALUE(Q547),Rates!G$4:L$12,3,0)),4)))</f>
        <v/>
      </c>
      <c r="AN547" s="68" t="str">
        <f>IF(AS547="","",IF(R547="Refreshment Beverage",AS547*(Rates!J$19/100),MAX(AM547,AB547)))</f>
        <v/>
      </c>
      <c r="AO547" s="69" t="str">
        <f t="shared" si="311"/>
        <v/>
      </c>
      <c r="AP547" s="69" t="str">
        <f t="shared" si="312"/>
        <v/>
      </c>
      <c r="AQ547" s="70" t="str">
        <f>IF(AS547="","",IF(R547="Refreshment Beverage",ROUND(SUM(VLOOKUP(Q:Q,Rates!G$15:L$19,3,0)*(AS547-Y547-Z547-AA547)),4),ROUND(SUM(Rates!$K$8*AS547),4)))</f>
        <v/>
      </c>
      <c r="AR547" s="66" t="str">
        <f t="shared" si="313"/>
        <v/>
      </c>
      <c r="AS547" s="22" t="str">
        <f t="shared" si="314"/>
        <v/>
      </c>
      <c r="AT547" s="62" t="str">
        <f t="shared" si="315"/>
        <v/>
      </c>
      <c r="AU547" s="63" t="str">
        <f>IF(AX547="","",IF(R547="Refreshment Beverage",ROUND((BA547-Y547-Z547-AA547)*VLOOKUP(VALUE(Q547),Rates!G$15:L$19,3,0),4),ROUND(AW547*(VLOOKUP(VALUE(Q547),Rates!G:L,3,0)),4)))</f>
        <v/>
      </c>
      <c r="AV547" s="68" t="str">
        <f t="shared" si="316"/>
        <v/>
      </c>
      <c r="AW547" s="69" t="str">
        <f t="shared" si="317"/>
        <v/>
      </c>
      <c r="AX547" s="65" t="str">
        <f t="shared" si="318"/>
        <v/>
      </c>
      <c r="AY547" s="70" t="str">
        <f>IF(AX547="","",IF(R547="Refreshment Beverage",ROUND(SUM(AX547*Rates!K$19),4),ROUND(SUM(AX547*(Rates!J$8/100)),4)))</f>
        <v/>
      </c>
      <c r="AZ547" s="67" t="str">
        <f t="shared" si="319"/>
        <v/>
      </c>
      <c r="BA547" s="22" t="str">
        <f t="shared" si="320"/>
        <v/>
      </c>
      <c r="BD547" s="171"/>
      <c r="BE547" s="171"/>
      <c r="BF547" s="171"/>
      <c r="BG547" s="171"/>
    </row>
    <row r="548" spans="11:59" ht="12.75" customHeight="1" x14ac:dyDescent="0.3">
      <c r="K548" s="42" t="str">
        <f t="shared" si="292"/>
        <v/>
      </c>
      <c r="L548" s="55" t="str">
        <f t="shared" si="293"/>
        <v/>
      </c>
      <c r="M548" s="43" t="str">
        <f t="shared" si="294"/>
        <v/>
      </c>
      <c r="N548" s="56" t="str" cm="1">
        <f t="array" ref="N548">IFERROR(IF(_xlfn.SINGLE(B:B)="","",IF(R548="Beer",SUM(LOOKUP(2,1/(Rates!$B$3:$B$5&lt;=W548)/(Rates!$C$3:$C$5&gt;=W548),Rates!$D$3:$D$5)*(X548/100)*W548),IF(R548="Refreshment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56" t="str">
        <f t="shared" si="295"/>
        <v/>
      </c>
      <c r="P548" s="53"/>
      <c r="Q548" s="14" t="str">
        <f t="shared" si="296"/>
        <v/>
      </c>
      <c r="R548" s="57" t="str">
        <f t="shared" si="297"/>
        <v/>
      </c>
      <c r="S548" s="58" t="str">
        <f>IF(B548="","",IF(R548="Refreshment Beverage",VLOOKUP(VALUE(Q548),Rates!G$15:L$19,2,0),VLOOKUP(VALUE(Q548),Rates!G$4:L$12,2,0)))</f>
        <v/>
      </c>
      <c r="T548" s="58" t="str">
        <f t="shared" si="298"/>
        <v/>
      </c>
      <c r="U548" s="58" t="str">
        <f t="shared" si="299"/>
        <v/>
      </c>
      <c r="V548" s="58" t="str">
        <f t="shared" si="300"/>
        <v/>
      </c>
      <c r="W548" s="58" t="str">
        <f t="shared" si="301"/>
        <v/>
      </c>
      <c r="X548" s="59" t="str">
        <f t="shared" si="302"/>
        <v/>
      </c>
      <c r="Y548" s="60" t="str">
        <f>IF(B:B="","",IF(R548="Refreshment Beverage",VLOOKUP(Q548,Rates!G$15:L$19,6,0)*W548,VLOOKUP(Q548,Rates!G$4:L$12,6,0)*W548))</f>
        <v/>
      </c>
      <c r="Z548" s="60" t="str">
        <f t="shared" si="303"/>
        <v/>
      </c>
      <c r="AA548" s="60" t="str">
        <f t="shared" si="291"/>
        <v/>
      </c>
      <c r="AB548" s="61" t="str" cm="1">
        <f t="array" ref="AB548">IF(_xlfn.SINGLE(B:B)="","",IF(R548="Refreshment Beverage","",IF(AND(R548="Beer",Q548=0),SUM(LOOKUP(2,1/(Rates!$B$15:$B$18&lt;=W548)/(Rates!$C$15:$C$18&gt;=W548),Rates!$D$15:$D$18)*W548),VLOOKUP(VALUE(_xlfn.SINGLE(Q:Q)),Rates!A:B,2,0)*W548)))</f>
        <v/>
      </c>
      <c r="AC548" s="61" t="str" cm="1">
        <f t="array" ref="AC548">IF(_xlfn.SINGLE(B:B)="","",IF(R548="Refreshment Beverage","",IF(AND(R548="Beer",Q548=0),SUM(LOOKUP(2,1/(Rates!$B$15:$B$18&lt;=W548)/(Rates!$C$15:$C$18&gt;=W548),Rates!$E$15:$E$18)*W548),VLOOKUP(VALUE(_xlfn.SINGLE(Q:Q)),Rates!A:C,3,0)*W548)))</f>
        <v/>
      </c>
      <c r="AD548" s="168">
        <f>IFERROR(IF(R548="Beer","",IF(OR(Q548=1,Q548=2,Q548=3,Q548=4),VLOOKUP(Q548,Rates!$A$31:$B$34,2,0)*W548,IF(V548=1,VLOOKUP(U548,'REB BEV MIN MKUP'!B:E,4,0),IF(V548&gt;1,VLOOKUP(VALUE(W548),'REB BEV MIN MKUP'!O:Q,3,0),0)))),0)</f>
        <v>0</v>
      </c>
      <c r="AE548" s="62" t="str">
        <f t="shared" si="304"/>
        <v/>
      </c>
      <c r="AF548" s="63" t="str">
        <f t="shared" si="305"/>
        <v/>
      </c>
      <c r="AG548" s="64" t="str">
        <f t="shared" si="306"/>
        <v/>
      </c>
      <c r="AH548" s="65" t="str">
        <f t="shared" si="307"/>
        <v/>
      </c>
      <c r="AI548" s="66" t="str">
        <f>IF(AE:AE="","",IF(R548="Refreshment Beverage",AK548*(Rates!J$19/100),ROUND(SUM(AH548*(Rates!$J$8/100)),4)))</f>
        <v/>
      </c>
      <c r="AJ548" s="67" t="str">
        <f t="shared" si="308"/>
        <v/>
      </c>
      <c r="AK548" s="22" t="str">
        <f t="shared" si="309"/>
        <v/>
      </c>
      <c r="AL548" s="62" t="str">
        <f t="shared" si="310"/>
        <v/>
      </c>
      <c r="AM548" s="63" t="str">
        <f>IF(AS548="","",IF(R548="Refreshment Beverage",ROUND(AS548*Rates!K$19,4),ROUND(AO548*(VLOOKUP(VALUE(Q548),Rates!G$4:L$12,3,0)),4)))</f>
        <v/>
      </c>
      <c r="AN548" s="68" t="str">
        <f>IF(AS548="","",IF(R548="Refreshment Beverage",AS548*(Rates!J$19/100),MAX(AM548,AB548)))</f>
        <v/>
      </c>
      <c r="AO548" s="69" t="str">
        <f t="shared" si="311"/>
        <v/>
      </c>
      <c r="AP548" s="69" t="str">
        <f t="shared" si="312"/>
        <v/>
      </c>
      <c r="AQ548" s="70" t="str">
        <f>IF(AS548="","",IF(R548="Refreshment Beverage",ROUND(SUM(VLOOKUP(Q:Q,Rates!G$15:L$19,3,0)*(AS548-Y548-Z548-AA548)),4),ROUND(SUM(Rates!$K$8*AS548),4)))</f>
        <v/>
      </c>
      <c r="AR548" s="66" t="str">
        <f t="shared" si="313"/>
        <v/>
      </c>
      <c r="AS548" s="22" t="str">
        <f t="shared" si="314"/>
        <v/>
      </c>
      <c r="AT548" s="62" t="str">
        <f t="shared" si="315"/>
        <v/>
      </c>
      <c r="AU548" s="63" t="str">
        <f>IF(AX548="","",IF(R548="Refreshment Beverage",ROUND((BA548-Y548-Z548-AA548)*VLOOKUP(VALUE(Q548),Rates!G$15:L$19,3,0),4),ROUND(AW548*(VLOOKUP(VALUE(Q548),Rates!G:L,3,0)),4)))</f>
        <v/>
      </c>
      <c r="AV548" s="68" t="str">
        <f t="shared" si="316"/>
        <v/>
      </c>
      <c r="AW548" s="69" t="str">
        <f t="shared" si="317"/>
        <v/>
      </c>
      <c r="AX548" s="65" t="str">
        <f t="shared" si="318"/>
        <v/>
      </c>
      <c r="AY548" s="70" t="str">
        <f>IF(AX548="","",IF(R548="Refreshment Beverage",ROUND(SUM(AX548*Rates!K$19),4),ROUND(SUM(AX548*(Rates!J$8/100)),4)))</f>
        <v/>
      </c>
      <c r="AZ548" s="67" t="str">
        <f t="shared" si="319"/>
        <v/>
      </c>
      <c r="BA548" s="22" t="str">
        <f t="shared" si="320"/>
        <v/>
      </c>
      <c r="BD548" s="171"/>
      <c r="BE548" s="171"/>
      <c r="BF548" s="171"/>
      <c r="BG548" s="171"/>
    </row>
    <row r="549" spans="11:59" ht="12.75" customHeight="1" x14ac:dyDescent="0.3">
      <c r="K549" s="42" t="str">
        <f t="shared" si="292"/>
        <v/>
      </c>
      <c r="L549" s="55" t="str">
        <f t="shared" si="293"/>
        <v/>
      </c>
      <c r="M549" s="43" t="str">
        <f t="shared" si="294"/>
        <v/>
      </c>
      <c r="N549" s="56" t="str" cm="1">
        <f t="array" ref="N549">IFERROR(IF(_xlfn.SINGLE(B:B)="","",IF(R549="Beer",SUM(LOOKUP(2,1/(Rates!$B$3:$B$5&lt;=W549)/(Rates!$C$3:$C$5&gt;=W549),Rates!$D$3:$D$5)*(X549/100)*W549),IF(R549="Refreshment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56" t="str">
        <f t="shared" si="295"/>
        <v/>
      </c>
      <c r="P549" s="53"/>
      <c r="Q549" s="14" t="str">
        <f t="shared" si="296"/>
        <v/>
      </c>
      <c r="R549" s="57" t="str">
        <f t="shared" si="297"/>
        <v/>
      </c>
      <c r="S549" s="58" t="str">
        <f>IF(B549="","",IF(R549="Refreshment Beverage",VLOOKUP(VALUE(Q549),Rates!G$15:L$19,2,0),VLOOKUP(VALUE(Q549),Rates!G$4:L$12,2,0)))</f>
        <v/>
      </c>
      <c r="T549" s="58" t="str">
        <f t="shared" si="298"/>
        <v/>
      </c>
      <c r="U549" s="58" t="str">
        <f t="shared" si="299"/>
        <v/>
      </c>
      <c r="V549" s="58" t="str">
        <f t="shared" si="300"/>
        <v/>
      </c>
      <c r="W549" s="58" t="str">
        <f t="shared" si="301"/>
        <v/>
      </c>
      <c r="X549" s="59" t="str">
        <f t="shared" si="302"/>
        <v/>
      </c>
      <c r="Y549" s="60" t="str">
        <f>IF(B:B="","",IF(R549="Refreshment Beverage",VLOOKUP(Q549,Rates!G$15:L$19,6,0)*W549,VLOOKUP(Q549,Rates!G$4:L$12,6,0)*W549))</f>
        <v/>
      </c>
      <c r="Z549" s="60" t="str">
        <f t="shared" si="303"/>
        <v/>
      </c>
      <c r="AA549" s="60" t="str">
        <f t="shared" si="291"/>
        <v/>
      </c>
      <c r="AB549" s="61" t="str" cm="1">
        <f t="array" ref="AB549">IF(_xlfn.SINGLE(B:B)="","",IF(R549="Refreshment Beverage","",IF(AND(R549="Beer",Q549=0),SUM(LOOKUP(2,1/(Rates!$B$15:$B$18&lt;=W549)/(Rates!$C$15:$C$18&gt;=W549),Rates!$D$15:$D$18)*W549),VLOOKUP(VALUE(_xlfn.SINGLE(Q:Q)),Rates!A:B,2,0)*W549)))</f>
        <v/>
      </c>
      <c r="AC549" s="61" t="str" cm="1">
        <f t="array" ref="AC549">IF(_xlfn.SINGLE(B:B)="","",IF(R549="Refreshment Beverage","",IF(AND(R549="Beer",Q549=0),SUM(LOOKUP(2,1/(Rates!$B$15:$B$18&lt;=W549)/(Rates!$C$15:$C$18&gt;=W549),Rates!$E$15:$E$18)*W549),VLOOKUP(VALUE(_xlfn.SINGLE(Q:Q)),Rates!A:C,3,0)*W549)))</f>
        <v/>
      </c>
      <c r="AD549" s="168">
        <f>IFERROR(IF(R549="Beer","",IF(OR(Q549=1,Q549=2,Q549=3,Q549=4),VLOOKUP(Q549,Rates!$A$31:$B$34,2,0)*W549,IF(V549=1,VLOOKUP(U549,'REB BEV MIN MKUP'!B:E,4,0),IF(V549&gt;1,VLOOKUP(VALUE(W549),'REB BEV MIN MKUP'!O:Q,3,0),0)))),0)</f>
        <v>0</v>
      </c>
      <c r="AE549" s="62" t="str">
        <f t="shared" si="304"/>
        <v/>
      </c>
      <c r="AF549" s="63" t="str">
        <f t="shared" si="305"/>
        <v/>
      </c>
      <c r="AG549" s="64" t="str">
        <f t="shared" si="306"/>
        <v/>
      </c>
      <c r="AH549" s="65" t="str">
        <f t="shared" si="307"/>
        <v/>
      </c>
      <c r="AI549" s="66" t="str">
        <f>IF(AE:AE="","",IF(R549="Refreshment Beverage",AK549*(Rates!J$19/100),ROUND(SUM(AH549*(Rates!$J$8/100)),4)))</f>
        <v/>
      </c>
      <c r="AJ549" s="67" t="str">
        <f t="shared" si="308"/>
        <v/>
      </c>
      <c r="AK549" s="22" t="str">
        <f t="shared" si="309"/>
        <v/>
      </c>
      <c r="AL549" s="62" t="str">
        <f t="shared" si="310"/>
        <v/>
      </c>
      <c r="AM549" s="63" t="str">
        <f>IF(AS549="","",IF(R549="Refreshment Beverage",ROUND(AS549*Rates!K$19,4),ROUND(AO549*(VLOOKUP(VALUE(Q549),Rates!G$4:L$12,3,0)),4)))</f>
        <v/>
      </c>
      <c r="AN549" s="68" t="str">
        <f>IF(AS549="","",IF(R549="Refreshment Beverage",AS549*(Rates!J$19/100),MAX(AM549,AB549)))</f>
        <v/>
      </c>
      <c r="AO549" s="69" t="str">
        <f t="shared" si="311"/>
        <v/>
      </c>
      <c r="AP549" s="69" t="str">
        <f t="shared" si="312"/>
        <v/>
      </c>
      <c r="AQ549" s="70" t="str">
        <f>IF(AS549="","",IF(R549="Refreshment Beverage",ROUND(SUM(VLOOKUP(Q:Q,Rates!G$15:L$19,3,0)*(AS549-Y549-Z549-AA549)),4),ROUND(SUM(Rates!$K$8*AS549),4)))</f>
        <v/>
      </c>
      <c r="AR549" s="66" t="str">
        <f t="shared" si="313"/>
        <v/>
      </c>
      <c r="AS549" s="22" t="str">
        <f t="shared" si="314"/>
        <v/>
      </c>
      <c r="AT549" s="62" t="str">
        <f t="shared" si="315"/>
        <v/>
      </c>
      <c r="AU549" s="63" t="str">
        <f>IF(AX549="","",IF(R549="Refreshment Beverage",ROUND((BA549-Y549-Z549-AA549)*VLOOKUP(VALUE(Q549),Rates!G$15:L$19,3,0),4),ROUND(AW549*(VLOOKUP(VALUE(Q549),Rates!G:L,3,0)),4)))</f>
        <v/>
      </c>
      <c r="AV549" s="68" t="str">
        <f t="shared" si="316"/>
        <v/>
      </c>
      <c r="AW549" s="69" t="str">
        <f t="shared" si="317"/>
        <v/>
      </c>
      <c r="AX549" s="65" t="str">
        <f t="shared" si="318"/>
        <v/>
      </c>
      <c r="AY549" s="70" t="str">
        <f>IF(AX549="","",IF(R549="Refreshment Beverage",ROUND(SUM(AX549*Rates!K$19),4),ROUND(SUM(AX549*(Rates!J$8/100)),4)))</f>
        <v/>
      </c>
      <c r="AZ549" s="67" t="str">
        <f t="shared" si="319"/>
        <v/>
      </c>
      <c r="BA549" s="22" t="str">
        <f t="shared" si="320"/>
        <v/>
      </c>
      <c r="BD549" s="171"/>
      <c r="BE549" s="171"/>
      <c r="BF549" s="171"/>
      <c r="BG549" s="171"/>
    </row>
    <row r="550" spans="11:59" ht="12.75" customHeight="1" x14ac:dyDescent="0.3">
      <c r="K550" s="42" t="str">
        <f t="shared" si="292"/>
        <v/>
      </c>
      <c r="L550" s="55" t="str">
        <f t="shared" si="293"/>
        <v/>
      </c>
      <c r="M550" s="43" t="str">
        <f t="shared" si="294"/>
        <v/>
      </c>
      <c r="N550" s="56" t="str" cm="1">
        <f t="array" ref="N550">IFERROR(IF(_xlfn.SINGLE(B:B)="","",IF(R550="Beer",SUM(LOOKUP(2,1/(Rates!$B$3:$B$5&lt;=W550)/(Rates!$C$3:$C$5&gt;=W550),Rates!$D$3:$D$5)*(X550/100)*W550),IF(R550="Refreshment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56" t="str">
        <f t="shared" si="295"/>
        <v/>
      </c>
      <c r="P550" s="53"/>
      <c r="Q550" s="14" t="str">
        <f t="shared" si="296"/>
        <v/>
      </c>
      <c r="R550" s="57" t="str">
        <f t="shared" si="297"/>
        <v/>
      </c>
      <c r="S550" s="58" t="str">
        <f>IF(B550="","",IF(R550="Refreshment Beverage",VLOOKUP(VALUE(Q550),Rates!G$15:L$19,2,0),VLOOKUP(VALUE(Q550),Rates!G$4:L$12,2,0)))</f>
        <v/>
      </c>
      <c r="T550" s="58" t="str">
        <f t="shared" si="298"/>
        <v/>
      </c>
      <c r="U550" s="58" t="str">
        <f t="shared" si="299"/>
        <v/>
      </c>
      <c r="V550" s="58" t="str">
        <f t="shared" si="300"/>
        <v/>
      </c>
      <c r="W550" s="58" t="str">
        <f t="shared" si="301"/>
        <v/>
      </c>
      <c r="X550" s="59" t="str">
        <f t="shared" si="302"/>
        <v/>
      </c>
      <c r="Y550" s="60" t="str">
        <f>IF(B:B="","",IF(R550="Refreshment Beverage",VLOOKUP(Q550,Rates!G$15:L$19,6,0)*W550,VLOOKUP(Q550,Rates!G$4:L$12,6,0)*W550))</f>
        <v/>
      </c>
      <c r="Z550" s="60" t="str">
        <f t="shared" si="303"/>
        <v/>
      </c>
      <c r="AA550" s="60" t="str">
        <f t="shared" si="291"/>
        <v/>
      </c>
      <c r="AB550" s="61" t="str" cm="1">
        <f t="array" ref="AB550">IF(_xlfn.SINGLE(B:B)="","",IF(R550="Refreshment Beverage","",IF(AND(R550="Beer",Q550=0),SUM(LOOKUP(2,1/(Rates!$B$15:$B$18&lt;=W550)/(Rates!$C$15:$C$18&gt;=W550),Rates!$D$15:$D$18)*W550),VLOOKUP(VALUE(_xlfn.SINGLE(Q:Q)),Rates!A:B,2,0)*W550)))</f>
        <v/>
      </c>
      <c r="AC550" s="61" t="str" cm="1">
        <f t="array" ref="AC550">IF(_xlfn.SINGLE(B:B)="","",IF(R550="Refreshment Beverage","",IF(AND(R550="Beer",Q550=0),SUM(LOOKUP(2,1/(Rates!$B$15:$B$18&lt;=W550)/(Rates!$C$15:$C$18&gt;=W550),Rates!$E$15:$E$18)*W550),VLOOKUP(VALUE(_xlfn.SINGLE(Q:Q)),Rates!A:C,3,0)*W550)))</f>
        <v/>
      </c>
      <c r="AD550" s="168">
        <f>IFERROR(IF(R550="Beer","",IF(OR(Q550=1,Q550=2,Q550=3,Q550=4),VLOOKUP(Q550,Rates!$A$31:$B$34,2,0)*W550,IF(V550=1,VLOOKUP(U550,'REB BEV MIN MKUP'!B:E,4,0),IF(V550&gt;1,VLOOKUP(VALUE(W550),'REB BEV MIN MKUP'!O:Q,3,0),0)))),0)</f>
        <v>0</v>
      </c>
      <c r="AE550" s="62" t="str">
        <f t="shared" si="304"/>
        <v/>
      </c>
      <c r="AF550" s="63" t="str">
        <f t="shared" si="305"/>
        <v/>
      </c>
      <c r="AG550" s="64" t="str">
        <f t="shared" si="306"/>
        <v/>
      </c>
      <c r="AH550" s="65" t="str">
        <f t="shared" si="307"/>
        <v/>
      </c>
      <c r="AI550" s="66" t="str">
        <f>IF(AE:AE="","",IF(R550="Refreshment Beverage",AK550*(Rates!J$19/100),ROUND(SUM(AH550*(Rates!$J$8/100)),4)))</f>
        <v/>
      </c>
      <c r="AJ550" s="67" t="str">
        <f t="shared" si="308"/>
        <v/>
      </c>
      <c r="AK550" s="22" t="str">
        <f t="shared" si="309"/>
        <v/>
      </c>
      <c r="AL550" s="62" t="str">
        <f t="shared" si="310"/>
        <v/>
      </c>
      <c r="AM550" s="63" t="str">
        <f>IF(AS550="","",IF(R550="Refreshment Beverage",ROUND(AS550*Rates!K$19,4),ROUND(AO550*(VLOOKUP(VALUE(Q550),Rates!G$4:L$12,3,0)),4)))</f>
        <v/>
      </c>
      <c r="AN550" s="68" t="str">
        <f>IF(AS550="","",IF(R550="Refreshment Beverage",AS550*(Rates!J$19/100),MAX(AM550,AB550)))</f>
        <v/>
      </c>
      <c r="AO550" s="69" t="str">
        <f t="shared" si="311"/>
        <v/>
      </c>
      <c r="AP550" s="69" t="str">
        <f t="shared" si="312"/>
        <v/>
      </c>
      <c r="AQ550" s="70" t="str">
        <f>IF(AS550="","",IF(R550="Refreshment Beverage",ROUND(SUM(VLOOKUP(Q:Q,Rates!G$15:L$19,3,0)*(AS550-Y550-Z550-AA550)),4),ROUND(SUM(Rates!$K$8*AS550),4)))</f>
        <v/>
      </c>
      <c r="AR550" s="66" t="str">
        <f t="shared" si="313"/>
        <v/>
      </c>
      <c r="AS550" s="22" t="str">
        <f t="shared" si="314"/>
        <v/>
      </c>
      <c r="AT550" s="62" t="str">
        <f t="shared" si="315"/>
        <v/>
      </c>
      <c r="AU550" s="63" t="str">
        <f>IF(AX550="","",IF(R550="Refreshment Beverage",ROUND((BA550-Y550-Z550-AA550)*VLOOKUP(VALUE(Q550),Rates!G$15:L$19,3,0),4),ROUND(AW550*(VLOOKUP(VALUE(Q550),Rates!G:L,3,0)),4)))</f>
        <v/>
      </c>
      <c r="AV550" s="68" t="str">
        <f t="shared" si="316"/>
        <v/>
      </c>
      <c r="AW550" s="69" t="str">
        <f t="shared" si="317"/>
        <v/>
      </c>
      <c r="AX550" s="65" t="str">
        <f t="shared" si="318"/>
        <v/>
      </c>
      <c r="AY550" s="70" t="str">
        <f>IF(AX550="","",IF(R550="Refreshment Beverage",ROUND(SUM(AX550*Rates!K$19),4),ROUND(SUM(AX550*(Rates!J$8/100)),4)))</f>
        <v/>
      </c>
      <c r="AZ550" s="67" t="str">
        <f t="shared" si="319"/>
        <v/>
      </c>
      <c r="BA550" s="22" t="str">
        <f t="shared" si="320"/>
        <v/>
      </c>
      <c r="BD550" s="171"/>
      <c r="BE550" s="171"/>
      <c r="BF550" s="171"/>
      <c r="BG550" s="171"/>
    </row>
    <row r="551" spans="11:59" ht="12.75" customHeight="1" x14ac:dyDescent="0.3">
      <c r="K551" s="42" t="str">
        <f t="shared" si="292"/>
        <v/>
      </c>
      <c r="L551" s="55" t="str">
        <f t="shared" si="293"/>
        <v/>
      </c>
      <c r="M551" s="43" t="str">
        <f t="shared" si="294"/>
        <v/>
      </c>
      <c r="N551" s="56" t="str" cm="1">
        <f t="array" ref="N551">IFERROR(IF(_xlfn.SINGLE(B:B)="","",IF(R551="Beer",SUM(LOOKUP(2,1/(Rates!$B$3:$B$5&lt;=W551)/(Rates!$C$3:$C$5&gt;=W551),Rates!$D$3:$D$5)*(X551/100)*W551),IF(R551="Refreshment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56" t="str">
        <f t="shared" si="295"/>
        <v/>
      </c>
      <c r="P551" s="53"/>
      <c r="Q551" s="14" t="str">
        <f t="shared" si="296"/>
        <v/>
      </c>
      <c r="R551" s="57" t="str">
        <f t="shared" si="297"/>
        <v/>
      </c>
      <c r="S551" s="58" t="str">
        <f>IF(B551="","",IF(R551="Refreshment Beverage",VLOOKUP(VALUE(Q551),Rates!G$15:L$19,2,0),VLOOKUP(VALUE(Q551),Rates!G$4:L$12,2,0)))</f>
        <v/>
      </c>
      <c r="T551" s="58" t="str">
        <f t="shared" si="298"/>
        <v/>
      </c>
      <c r="U551" s="58" t="str">
        <f t="shared" si="299"/>
        <v/>
      </c>
      <c r="V551" s="58" t="str">
        <f t="shared" si="300"/>
        <v/>
      </c>
      <c r="W551" s="58" t="str">
        <f t="shared" si="301"/>
        <v/>
      </c>
      <c r="X551" s="59" t="str">
        <f t="shared" si="302"/>
        <v/>
      </c>
      <c r="Y551" s="60" t="str">
        <f>IF(B:B="","",IF(R551="Refreshment Beverage",VLOOKUP(Q551,Rates!G$15:L$19,6,0)*W551,VLOOKUP(Q551,Rates!G$4:L$12,6,0)*W551))</f>
        <v/>
      </c>
      <c r="Z551" s="60" t="str">
        <f t="shared" si="303"/>
        <v/>
      </c>
      <c r="AA551" s="60" t="str">
        <f t="shared" si="291"/>
        <v/>
      </c>
      <c r="AB551" s="61" t="str" cm="1">
        <f t="array" ref="AB551">IF(_xlfn.SINGLE(B:B)="","",IF(R551="Refreshment Beverage","",IF(AND(R551="Beer",Q551=0),SUM(LOOKUP(2,1/(Rates!$B$15:$B$18&lt;=W551)/(Rates!$C$15:$C$18&gt;=W551),Rates!$D$15:$D$18)*W551),VLOOKUP(VALUE(_xlfn.SINGLE(Q:Q)),Rates!A:B,2,0)*W551)))</f>
        <v/>
      </c>
      <c r="AC551" s="61" t="str" cm="1">
        <f t="array" ref="AC551">IF(_xlfn.SINGLE(B:B)="","",IF(R551="Refreshment Beverage","",IF(AND(R551="Beer",Q551=0),SUM(LOOKUP(2,1/(Rates!$B$15:$B$18&lt;=W551)/(Rates!$C$15:$C$18&gt;=W551),Rates!$E$15:$E$18)*W551),VLOOKUP(VALUE(_xlfn.SINGLE(Q:Q)),Rates!A:C,3,0)*W551)))</f>
        <v/>
      </c>
      <c r="AD551" s="168">
        <f>IFERROR(IF(R551="Beer","",IF(OR(Q551=1,Q551=2,Q551=3,Q551=4),VLOOKUP(Q551,Rates!$A$31:$B$34,2,0)*W551,IF(V551=1,VLOOKUP(U551,'REB BEV MIN MKUP'!B:E,4,0),IF(V551&gt;1,VLOOKUP(VALUE(W551),'REB BEV MIN MKUP'!O:Q,3,0),0)))),0)</f>
        <v>0</v>
      </c>
      <c r="AE551" s="62" t="str">
        <f t="shared" si="304"/>
        <v/>
      </c>
      <c r="AF551" s="63" t="str">
        <f t="shared" si="305"/>
        <v/>
      </c>
      <c r="AG551" s="64" t="str">
        <f t="shared" si="306"/>
        <v/>
      </c>
      <c r="AH551" s="65" t="str">
        <f t="shared" si="307"/>
        <v/>
      </c>
      <c r="AI551" s="66" t="str">
        <f>IF(AE:AE="","",IF(R551="Refreshment Beverage",AK551*(Rates!J$19/100),ROUND(SUM(AH551*(Rates!$J$8/100)),4)))</f>
        <v/>
      </c>
      <c r="AJ551" s="67" t="str">
        <f t="shared" si="308"/>
        <v/>
      </c>
      <c r="AK551" s="22" t="str">
        <f t="shared" si="309"/>
        <v/>
      </c>
      <c r="AL551" s="62" t="str">
        <f t="shared" si="310"/>
        <v/>
      </c>
      <c r="AM551" s="63" t="str">
        <f>IF(AS551="","",IF(R551="Refreshment Beverage",ROUND(AS551*Rates!K$19,4),ROUND(AO551*(VLOOKUP(VALUE(Q551),Rates!G$4:L$12,3,0)),4)))</f>
        <v/>
      </c>
      <c r="AN551" s="68" t="str">
        <f>IF(AS551="","",IF(R551="Refreshment Beverage",AS551*(Rates!J$19/100),MAX(AM551,AB551)))</f>
        <v/>
      </c>
      <c r="AO551" s="69" t="str">
        <f t="shared" si="311"/>
        <v/>
      </c>
      <c r="AP551" s="69" t="str">
        <f t="shared" si="312"/>
        <v/>
      </c>
      <c r="AQ551" s="70" t="str">
        <f>IF(AS551="","",IF(R551="Refreshment Beverage",ROUND(SUM(VLOOKUP(Q:Q,Rates!G$15:L$19,3,0)*(AS551-Y551-Z551-AA551)),4),ROUND(SUM(Rates!$K$8*AS551),4)))</f>
        <v/>
      </c>
      <c r="AR551" s="66" t="str">
        <f t="shared" si="313"/>
        <v/>
      </c>
      <c r="AS551" s="22" t="str">
        <f t="shared" si="314"/>
        <v/>
      </c>
      <c r="AT551" s="62" t="str">
        <f t="shared" si="315"/>
        <v/>
      </c>
      <c r="AU551" s="63" t="str">
        <f>IF(AX551="","",IF(R551="Refreshment Beverage",ROUND((BA551-Y551-Z551-AA551)*VLOOKUP(VALUE(Q551),Rates!G$15:L$19,3,0),4),ROUND(AW551*(VLOOKUP(VALUE(Q551),Rates!G:L,3,0)),4)))</f>
        <v/>
      </c>
      <c r="AV551" s="68" t="str">
        <f t="shared" si="316"/>
        <v/>
      </c>
      <c r="AW551" s="69" t="str">
        <f t="shared" si="317"/>
        <v/>
      </c>
      <c r="AX551" s="65" t="str">
        <f t="shared" si="318"/>
        <v/>
      </c>
      <c r="AY551" s="70" t="str">
        <f>IF(AX551="","",IF(R551="Refreshment Beverage",ROUND(SUM(AX551*Rates!K$19),4),ROUND(SUM(AX551*(Rates!J$8/100)),4)))</f>
        <v/>
      </c>
      <c r="AZ551" s="67" t="str">
        <f t="shared" si="319"/>
        <v/>
      </c>
      <c r="BA551" s="22" t="str">
        <f t="shared" si="320"/>
        <v/>
      </c>
      <c r="BD551" s="171"/>
      <c r="BE551" s="171"/>
      <c r="BF551" s="171"/>
      <c r="BG551" s="171"/>
    </row>
    <row r="552" spans="11:59" ht="12.75" customHeight="1" x14ac:dyDescent="0.3">
      <c r="K552" s="42" t="str">
        <f t="shared" si="292"/>
        <v/>
      </c>
      <c r="L552" s="55" t="str">
        <f t="shared" si="293"/>
        <v/>
      </c>
      <c r="M552" s="43" t="str">
        <f t="shared" si="294"/>
        <v/>
      </c>
      <c r="N552" s="56" t="str" cm="1">
        <f t="array" ref="N552">IFERROR(IF(_xlfn.SINGLE(B:B)="","",IF(R552="Beer",SUM(LOOKUP(2,1/(Rates!$B$3:$B$5&lt;=W552)/(Rates!$C$3:$C$5&gt;=W552),Rates!$D$3:$D$5)*(X552/100)*W552),IF(R552="Refreshment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56" t="str">
        <f t="shared" si="295"/>
        <v/>
      </c>
      <c r="P552" s="53"/>
      <c r="Q552" s="14" t="str">
        <f t="shared" si="296"/>
        <v/>
      </c>
      <c r="R552" s="57" t="str">
        <f t="shared" si="297"/>
        <v/>
      </c>
      <c r="S552" s="58" t="str">
        <f>IF(B552="","",IF(R552="Refreshment Beverage",VLOOKUP(VALUE(Q552),Rates!G$15:L$19,2,0),VLOOKUP(VALUE(Q552),Rates!G$4:L$12,2,0)))</f>
        <v/>
      </c>
      <c r="T552" s="58" t="str">
        <f t="shared" si="298"/>
        <v/>
      </c>
      <c r="U552" s="58" t="str">
        <f t="shared" si="299"/>
        <v/>
      </c>
      <c r="V552" s="58" t="str">
        <f t="shared" si="300"/>
        <v/>
      </c>
      <c r="W552" s="58" t="str">
        <f t="shared" si="301"/>
        <v/>
      </c>
      <c r="X552" s="59" t="str">
        <f t="shared" si="302"/>
        <v/>
      </c>
      <c r="Y552" s="60" t="str">
        <f>IF(B:B="","",IF(R552="Refreshment Beverage",VLOOKUP(Q552,Rates!G$15:L$19,6,0)*W552,VLOOKUP(Q552,Rates!G$4:L$12,6,0)*W552))</f>
        <v/>
      </c>
      <c r="Z552" s="60" t="str">
        <f t="shared" si="303"/>
        <v/>
      </c>
      <c r="AA552" s="60" t="str">
        <f t="shared" si="291"/>
        <v/>
      </c>
      <c r="AB552" s="61" t="str" cm="1">
        <f t="array" ref="AB552">IF(_xlfn.SINGLE(B:B)="","",IF(R552="Refreshment Beverage","",IF(AND(R552="Beer",Q552=0),SUM(LOOKUP(2,1/(Rates!$B$15:$B$18&lt;=W552)/(Rates!$C$15:$C$18&gt;=W552),Rates!$D$15:$D$18)*W552),VLOOKUP(VALUE(_xlfn.SINGLE(Q:Q)),Rates!A:B,2,0)*W552)))</f>
        <v/>
      </c>
      <c r="AC552" s="61" t="str" cm="1">
        <f t="array" ref="AC552">IF(_xlfn.SINGLE(B:B)="","",IF(R552="Refreshment Beverage","",IF(AND(R552="Beer",Q552=0),SUM(LOOKUP(2,1/(Rates!$B$15:$B$18&lt;=W552)/(Rates!$C$15:$C$18&gt;=W552),Rates!$E$15:$E$18)*W552),VLOOKUP(VALUE(_xlfn.SINGLE(Q:Q)),Rates!A:C,3,0)*W552)))</f>
        <v/>
      </c>
      <c r="AD552" s="168">
        <f>IFERROR(IF(R552="Beer","",IF(OR(Q552=1,Q552=2,Q552=3,Q552=4),VLOOKUP(Q552,Rates!$A$31:$B$34,2,0)*W552,IF(V552=1,VLOOKUP(U552,'REB BEV MIN MKUP'!B:E,4,0),IF(V552&gt;1,VLOOKUP(VALUE(W552),'REB BEV MIN MKUP'!O:Q,3,0),0)))),0)</f>
        <v>0</v>
      </c>
      <c r="AE552" s="62" t="str">
        <f t="shared" si="304"/>
        <v/>
      </c>
      <c r="AF552" s="63" t="str">
        <f t="shared" si="305"/>
        <v/>
      </c>
      <c r="AG552" s="64" t="str">
        <f t="shared" si="306"/>
        <v/>
      </c>
      <c r="AH552" s="65" t="str">
        <f t="shared" si="307"/>
        <v/>
      </c>
      <c r="AI552" s="66" t="str">
        <f>IF(AE:AE="","",IF(R552="Refreshment Beverage",AK552*(Rates!J$19/100),ROUND(SUM(AH552*(Rates!$J$8/100)),4)))</f>
        <v/>
      </c>
      <c r="AJ552" s="67" t="str">
        <f t="shared" si="308"/>
        <v/>
      </c>
      <c r="AK552" s="22" t="str">
        <f t="shared" si="309"/>
        <v/>
      </c>
      <c r="AL552" s="62" t="str">
        <f t="shared" si="310"/>
        <v/>
      </c>
      <c r="AM552" s="63" t="str">
        <f>IF(AS552="","",IF(R552="Refreshment Beverage",ROUND(AS552*Rates!K$19,4),ROUND(AO552*(VLOOKUP(VALUE(Q552),Rates!G$4:L$12,3,0)),4)))</f>
        <v/>
      </c>
      <c r="AN552" s="68" t="str">
        <f>IF(AS552="","",IF(R552="Refreshment Beverage",AS552*(Rates!J$19/100),MAX(AM552,AB552)))</f>
        <v/>
      </c>
      <c r="AO552" s="69" t="str">
        <f t="shared" si="311"/>
        <v/>
      </c>
      <c r="AP552" s="69" t="str">
        <f t="shared" si="312"/>
        <v/>
      </c>
      <c r="AQ552" s="70" t="str">
        <f>IF(AS552="","",IF(R552="Refreshment Beverage",ROUND(SUM(VLOOKUP(Q:Q,Rates!G$15:L$19,3,0)*(AS552-Y552-Z552-AA552)),4),ROUND(SUM(Rates!$K$8*AS552),4)))</f>
        <v/>
      </c>
      <c r="AR552" s="66" t="str">
        <f t="shared" si="313"/>
        <v/>
      </c>
      <c r="AS552" s="22" t="str">
        <f t="shared" si="314"/>
        <v/>
      </c>
      <c r="AT552" s="62" t="str">
        <f t="shared" si="315"/>
        <v/>
      </c>
      <c r="AU552" s="63" t="str">
        <f>IF(AX552="","",IF(R552="Refreshment Beverage",ROUND((BA552-Y552-Z552-AA552)*VLOOKUP(VALUE(Q552),Rates!G$15:L$19,3,0),4),ROUND(AW552*(VLOOKUP(VALUE(Q552),Rates!G:L,3,0)),4)))</f>
        <v/>
      </c>
      <c r="AV552" s="68" t="str">
        <f t="shared" si="316"/>
        <v/>
      </c>
      <c r="AW552" s="69" t="str">
        <f t="shared" si="317"/>
        <v/>
      </c>
      <c r="AX552" s="65" t="str">
        <f t="shared" si="318"/>
        <v/>
      </c>
      <c r="AY552" s="70" t="str">
        <f>IF(AX552="","",IF(R552="Refreshment Beverage",ROUND(SUM(AX552*Rates!K$19),4),ROUND(SUM(AX552*(Rates!J$8/100)),4)))</f>
        <v/>
      </c>
      <c r="AZ552" s="67" t="str">
        <f t="shared" si="319"/>
        <v/>
      </c>
      <c r="BA552" s="22" t="str">
        <f t="shared" si="320"/>
        <v/>
      </c>
      <c r="BD552" s="171"/>
      <c r="BE552" s="171"/>
      <c r="BF552" s="171"/>
      <c r="BG552" s="171"/>
    </row>
    <row r="553" spans="11:59" ht="12.75" customHeight="1" x14ac:dyDescent="0.3">
      <c r="K553" s="42" t="str">
        <f t="shared" si="292"/>
        <v/>
      </c>
      <c r="L553" s="55" t="str">
        <f t="shared" si="293"/>
        <v/>
      </c>
      <c r="M553" s="43" t="str">
        <f t="shared" si="294"/>
        <v/>
      </c>
      <c r="N553" s="56" t="str" cm="1">
        <f t="array" ref="N553">IFERROR(IF(_xlfn.SINGLE(B:B)="","",IF(R553="Beer",SUM(LOOKUP(2,1/(Rates!$B$3:$B$5&lt;=W553)/(Rates!$C$3:$C$5&gt;=W553),Rates!$D$3:$D$5)*(X553/100)*W553),IF(R553="Refreshment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56" t="str">
        <f t="shared" si="295"/>
        <v/>
      </c>
      <c r="P553" s="53"/>
      <c r="Q553" s="14" t="str">
        <f t="shared" si="296"/>
        <v/>
      </c>
      <c r="R553" s="57" t="str">
        <f t="shared" si="297"/>
        <v/>
      </c>
      <c r="S553" s="58" t="str">
        <f>IF(B553="","",IF(R553="Refreshment Beverage",VLOOKUP(VALUE(Q553),Rates!G$15:L$19,2,0),VLOOKUP(VALUE(Q553),Rates!G$4:L$12,2,0)))</f>
        <v/>
      </c>
      <c r="T553" s="58" t="str">
        <f t="shared" si="298"/>
        <v/>
      </c>
      <c r="U553" s="58" t="str">
        <f t="shared" si="299"/>
        <v/>
      </c>
      <c r="V553" s="58" t="str">
        <f t="shared" si="300"/>
        <v/>
      </c>
      <c r="W553" s="58" t="str">
        <f t="shared" si="301"/>
        <v/>
      </c>
      <c r="X553" s="59" t="str">
        <f t="shared" si="302"/>
        <v/>
      </c>
      <c r="Y553" s="60" t="str">
        <f>IF(B:B="","",IF(R553="Refreshment Beverage",VLOOKUP(Q553,Rates!G$15:L$19,6,0)*W553,VLOOKUP(Q553,Rates!G$4:L$12,6,0)*W553))</f>
        <v/>
      </c>
      <c r="Z553" s="60" t="str">
        <f t="shared" si="303"/>
        <v/>
      </c>
      <c r="AA553" s="60" t="str">
        <f t="shared" si="291"/>
        <v/>
      </c>
      <c r="AB553" s="61" t="str" cm="1">
        <f t="array" ref="AB553">IF(_xlfn.SINGLE(B:B)="","",IF(R553="Refreshment Beverage","",IF(AND(R553="Beer",Q553=0),SUM(LOOKUP(2,1/(Rates!$B$15:$B$18&lt;=W553)/(Rates!$C$15:$C$18&gt;=W553),Rates!$D$15:$D$18)*W553),VLOOKUP(VALUE(_xlfn.SINGLE(Q:Q)),Rates!A:B,2,0)*W553)))</f>
        <v/>
      </c>
      <c r="AC553" s="61" t="str" cm="1">
        <f t="array" ref="AC553">IF(_xlfn.SINGLE(B:B)="","",IF(R553="Refreshment Beverage","",IF(AND(R553="Beer",Q553=0),SUM(LOOKUP(2,1/(Rates!$B$15:$B$18&lt;=W553)/(Rates!$C$15:$C$18&gt;=W553),Rates!$E$15:$E$18)*W553),VLOOKUP(VALUE(_xlfn.SINGLE(Q:Q)),Rates!A:C,3,0)*W553)))</f>
        <v/>
      </c>
      <c r="AD553" s="168">
        <f>IFERROR(IF(R553="Beer","",IF(OR(Q553=1,Q553=2,Q553=3,Q553=4),VLOOKUP(Q553,Rates!$A$31:$B$34,2,0)*W553,IF(V553=1,VLOOKUP(U553,'REB BEV MIN MKUP'!B:E,4,0),IF(V553&gt;1,VLOOKUP(VALUE(W553),'REB BEV MIN MKUP'!O:Q,3,0),0)))),0)</f>
        <v>0</v>
      </c>
      <c r="AE553" s="62" t="str">
        <f t="shared" si="304"/>
        <v/>
      </c>
      <c r="AF553" s="63" t="str">
        <f t="shared" si="305"/>
        <v/>
      </c>
      <c r="AG553" s="64" t="str">
        <f t="shared" si="306"/>
        <v/>
      </c>
      <c r="AH553" s="65" t="str">
        <f t="shared" si="307"/>
        <v/>
      </c>
      <c r="AI553" s="66" t="str">
        <f>IF(AE:AE="","",IF(R553="Refreshment Beverage",AK553*(Rates!J$19/100),ROUND(SUM(AH553*(Rates!$J$8/100)),4)))</f>
        <v/>
      </c>
      <c r="AJ553" s="67" t="str">
        <f t="shared" si="308"/>
        <v/>
      </c>
      <c r="AK553" s="22" t="str">
        <f t="shared" si="309"/>
        <v/>
      </c>
      <c r="AL553" s="62" t="str">
        <f t="shared" si="310"/>
        <v/>
      </c>
      <c r="AM553" s="63" t="str">
        <f>IF(AS553="","",IF(R553="Refreshment Beverage",ROUND(AS553*Rates!K$19,4),ROUND(AO553*(VLOOKUP(VALUE(Q553),Rates!G$4:L$12,3,0)),4)))</f>
        <v/>
      </c>
      <c r="AN553" s="68" t="str">
        <f>IF(AS553="","",IF(R553="Refreshment Beverage",AS553*(Rates!J$19/100),MAX(AM553,AB553)))</f>
        <v/>
      </c>
      <c r="AO553" s="69" t="str">
        <f t="shared" si="311"/>
        <v/>
      </c>
      <c r="AP553" s="69" t="str">
        <f t="shared" si="312"/>
        <v/>
      </c>
      <c r="AQ553" s="70" t="str">
        <f>IF(AS553="","",IF(R553="Refreshment Beverage",ROUND(SUM(VLOOKUP(Q:Q,Rates!G$15:L$19,3,0)*(AS553-Y553-Z553-AA553)),4),ROUND(SUM(Rates!$K$8*AS553),4)))</f>
        <v/>
      </c>
      <c r="AR553" s="66" t="str">
        <f t="shared" si="313"/>
        <v/>
      </c>
      <c r="AS553" s="22" t="str">
        <f t="shared" si="314"/>
        <v/>
      </c>
      <c r="AT553" s="62" t="str">
        <f t="shared" si="315"/>
        <v/>
      </c>
      <c r="AU553" s="63" t="str">
        <f>IF(AX553="","",IF(R553="Refreshment Beverage",ROUND((BA553-Y553-Z553-AA553)*VLOOKUP(VALUE(Q553),Rates!G$15:L$19,3,0),4),ROUND(AW553*(VLOOKUP(VALUE(Q553),Rates!G:L,3,0)),4)))</f>
        <v/>
      </c>
      <c r="AV553" s="68" t="str">
        <f t="shared" si="316"/>
        <v/>
      </c>
      <c r="AW553" s="69" t="str">
        <f t="shared" si="317"/>
        <v/>
      </c>
      <c r="AX553" s="65" t="str">
        <f t="shared" si="318"/>
        <v/>
      </c>
      <c r="AY553" s="70" t="str">
        <f>IF(AX553="","",IF(R553="Refreshment Beverage",ROUND(SUM(AX553*Rates!K$19),4),ROUND(SUM(AX553*(Rates!J$8/100)),4)))</f>
        <v/>
      </c>
      <c r="AZ553" s="67" t="str">
        <f t="shared" si="319"/>
        <v/>
      </c>
      <c r="BA553" s="22" t="str">
        <f t="shared" si="320"/>
        <v/>
      </c>
      <c r="BD553" s="171"/>
      <c r="BE553" s="171"/>
      <c r="BF553" s="171"/>
      <c r="BG553" s="171"/>
    </row>
    <row r="554" spans="11:59" ht="12.75" customHeight="1" x14ac:dyDescent="0.3">
      <c r="K554" s="42" t="str">
        <f t="shared" si="292"/>
        <v/>
      </c>
      <c r="L554" s="55" t="str">
        <f t="shared" si="293"/>
        <v/>
      </c>
      <c r="M554" s="43" t="str">
        <f t="shared" si="294"/>
        <v/>
      </c>
      <c r="N554" s="56" t="str" cm="1">
        <f t="array" ref="N554">IFERROR(IF(_xlfn.SINGLE(B:B)="","",IF(R554="Beer",SUM(LOOKUP(2,1/(Rates!$B$3:$B$5&lt;=W554)/(Rates!$C$3:$C$5&gt;=W554),Rates!$D$3:$D$5)*(X554/100)*W554),IF(R554="Refreshment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56" t="str">
        <f t="shared" si="295"/>
        <v/>
      </c>
      <c r="P554" s="53"/>
      <c r="Q554" s="14" t="str">
        <f t="shared" si="296"/>
        <v/>
      </c>
      <c r="R554" s="57" t="str">
        <f t="shared" si="297"/>
        <v/>
      </c>
      <c r="S554" s="58" t="str">
        <f>IF(B554="","",IF(R554="Refreshment Beverage",VLOOKUP(VALUE(Q554),Rates!G$15:L$19,2,0),VLOOKUP(VALUE(Q554),Rates!G$4:L$12,2,0)))</f>
        <v/>
      </c>
      <c r="T554" s="58" t="str">
        <f t="shared" si="298"/>
        <v/>
      </c>
      <c r="U554" s="58" t="str">
        <f t="shared" si="299"/>
        <v/>
      </c>
      <c r="V554" s="58" t="str">
        <f t="shared" si="300"/>
        <v/>
      </c>
      <c r="W554" s="58" t="str">
        <f t="shared" si="301"/>
        <v/>
      </c>
      <c r="X554" s="59" t="str">
        <f t="shared" si="302"/>
        <v/>
      </c>
      <c r="Y554" s="60" t="str">
        <f>IF(B:B="","",IF(R554="Refreshment Beverage",VLOOKUP(Q554,Rates!G$15:L$19,6,0)*W554,VLOOKUP(Q554,Rates!G$4:L$12,6,0)*W554))</f>
        <v/>
      </c>
      <c r="Z554" s="60" t="str">
        <f t="shared" si="303"/>
        <v/>
      </c>
      <c r="AA554" s="60" t="str">
        <f t="shared" si="291"/>
        <v/>
      </c>
      <c r="AB554" s="61" t="str" cm="1">
        <f t="array" ref="AB554">IF(_xlfn.SINGLE(B:B)="","",IF(R554="Refreshment Beverage","",IF(AND(R554="Beer",Q554=0),SUM(LOOKUP(2,1/(Rates!$B$15:$B$18&lt;=W554)/(Rates!$C$15:$C$18&gt;=W554),Rates!$D$15:$D$18)*W554),VLOOKUP(VALUE(_xlfn.SINGLE(Q:Q)),Rates!A:B,2,0)*W554)))</f>
        <v/>
      </c>
      <c r="AC554" s="61" t="str" cm="1">
        <f t="array" ref="AC554">IF(_xlfn.SINGLE(B:B)="","",IF(R554="Refreshment Beverage","",IF(AND(R554="Beer",Q554=0),SUM(LOOKUP(2,1/(Rates!$B$15:$B$18&lt;=W554)/(Rates!$C$15:$C$18&gt;=W554),Rates!$E$15:$E$18)*W554),VLOOKUP(VALUE(_xlfn.SINGLE(Q:Q)),Rates!A:C,3,0)*W554)))</f>
        <v/>
      </c>
      <c r="AD554" s="168">
        <f>IFERROR(IF(R554="Beer","",IF(OR(Q554=1,Q554=2,Q554=3,Q554=4),VLOOKUP(Q554,Rates!$A$31:$B$34,2,0)*W554,IF(V554=1,VLOOKUP(U554,'REB BEV MIN MKUP'!B:E,4,0),IF(V554&gt;1,VLOOKUP(VALUE(W554),'REB BEV MIN MKUP'!O:Q,3,0),0)))),0)</f>
        <v>0</v>
      </c>
      <c r="AE554" s="62" t="str">
        <f t="shared" si="304"/>
        <v/>
      </c>
      <c r="AF554" s="63" t="str">
        <f t="shared" si="305"/>
        <v/>
      </c>
      <c r="AG554" s="64" t="str">
        <f t="shared" si="306"/>
        <v/>
      </c>
      <c r="AH554" s="65" t="str">
        <f t="shared" si="307"/>
        <v/>
      </c>
      <c r="AI554" s="66" t="str">
        <f>IF(AE:AE="","",IF(R554="Refreshment Beverage",AK554*(Rates!J$19/100),ROUND(SUM(AH554*(Rates!$J$8/100)),4)))</f>
        <v/>
      </c>
      <c r="AJ554" s="67" t="str">
        <f t="shared" si="308"/>
        <v/>
      </c>
      <c r="AK554" s="22" t="str">
        <f t="shared" si="309"/>
        <v/>
      </c>
      <c r="AL554" s="62" t="str">
        <f t="shared" si="310"/>
        <v/>
      </c>
      <c r="AM554" s="63" t="str">
        <f>IF(AS554="","",IF(R554="Refreshment Beverage",ROUND(AS554*Rates!K$19,4),ROUND(AO554*(VLOOKUP(VALUE(Q554),Rates!G$4:L$12,3,0)),4)))</f>
        <v/>
      </c>
      <c r="AN554" s="68" t="str">
        <f>IF(AS554="","",IF(R554="Refreshment Beverage",AS554*(Rates!J$19/100),MAX(AM554,AB554)))</f>
        <v/>
      </c>
      <c r="AO554" s="69" t="str">
        <f t="shared" si="311"/>
        <v/>
      </c>
      <c r="AP554" s="69" t="str">
        <f t="shared" si="312"/>
        <v/>
      </c>
      <c r="AQ554" s="70" t="str">
        <f>IF(AS554="","",IF(R554="Refreshment Beverage",ROUND(SUM(VLOOKUP(Q:Q,Rates!G$15:L$19,3,0)*(AS554-Y554-Z554-AA554)),4),ROUND(SUM(Rates!$K$8*AS554),4)))</f>
        <v/>
      </c>
      <c r="AR554" s="66" t="str">
        <f t="shared" si="313"/>
        <v/>
      </c>
      <c r="AS554" s="22" t="str">
        <f t="shared" si="314"/>
        <v/>
      </c>
      <c r="AT554" s="62" t="str">
        <f t="shared" si="315"/>
        <v/>
      </c>
      <c r="AU554" s="63" t="str">
        <f>IF(AX554="","",IF(R554="Refreshment Beverage",ROUND((BA554-Y554-Z554-AA554)*VLOOKUP(VALUE(Q554),Rates!G$15:L$19,3,0),4),ROUND(AW554*(VLOOKUP(VALUE(Q554),Rates!G:L,3,0)),4)))</f>
        <v/>
      </c>
      <c r="AV554" s="68" t="str">
        <f t="shared" si="316"/>
        <v/>
      </c>
      <c r="AW554" s="69" t="str">
        <f t="shared" si="317"/>
        <v/>
      </c>
      <c r="AX554" s="65" t="str">
        <f t="shared" si="318"/>
        <v/>
      </c>
      <c r="AY554" s="70" t="str">
        <f>IF(AX554="","",IF(R554="Refreshment Beverage",ROUND(SUM(AX554*Rates!K$19),4),ROUND(SUM(AX554*(Rates!J$8/100)),4)))</f>
        <v/>
      </c>
      <c r="AZ554" s="67" t="str">
        <f t="shared" si="319"/>
        <v/>
      </c>
      <c r="BA554" s="22" t="str">
        <f t="shared" si="320"/>
        <v/>
      </c>
      <c r="BD554" s="171"/>
      <c r="BE554" s="171"/>
      <c r="BF554" s="171"/>
      <c r="BG554" s="171"/>
    </row>
    <row r="555" spans="11:59" ht="12.75" customHeight="1" x14ac:dyDescent="0.3">
      <c r="K555" s="42" t="str">
        <f t="shared" si="292"/>
        <v/>
      </c>
      <c r="L555" s="55" t="str">
        <f t="shared" si="293"/>
        <v/>
      </c>
      <c r="M555" s="43" t="str">
        <f t="shared" si="294"/>
        <v/>
      </c>
      <c r="N555" s="56" t="str" cm="1">
        <f t="array" ref="N555">IFERROR(IF(_xlfn.SINGLE(B:B)="","",IF(R555="Beer",SUM(LOOKUP(2,1/(Rates!$B$3:$B$5&lt;=W555)/(Rates!$C$3:$C$5&gt;=W555),Rates!$D$3:$D$5)*(X555/100)*W555),IF(R555="Refreshment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56" t="str">
        <f t="shared" si="295"/>
        <v/>
      </c>
      <c r="P555" s="53"/>
      <c r="Q555" s="14" t="str">
        <f t="shared" si="296"/>
        <v/>
      </c>
      <c r="R555" s="57" t="str">
        <f t="shared" si="297"/>
        <v/>
      </c>
      <c r="S555" s="58" t="str">
        <f>IF(B555="","",IF(R555="Refreshment Beverage",VLOOKUP(VALUE(Q555),Rates!G$15:L$19,2,0),VLOOKUP(VALUE(Q555),Rates!G$4:L$12,2,0)))</f>
        <v/>
      </c>
      <c r="T555" s="58" t="str">
        <f t="shared" si="298"/>
        <v/>
      </c>
      <c r="U555" s="58" t="str">
        <f t="shared" si="299"/>
        <v/>
      </c>
      <c r="V555" s="58" t="str">
        <f t="shared" si="300"/>
        <v/>
      </c>
      <c r="W555" s="58" t="str">
        <f t="shared" si="301"/>
        <v/>
      </c>
      <c r="X555" s="59" t="str">
        <f t="shared" si="302"/>
        <v/>
      </c>
      <c r="Y555" s="60" t="str">
        <f>IF(B:B="","",IF(R555="Refreshment Beverage",VLOOKUP(Q555,Rates!G$15:L$19,6,0)*W555,VLOOKUP(Q555,Rates!G$4:L$12,6,0)*W555))</f>
        <v/>
      </c>
      <c r="Z555" s="60" t="str">
        <f t="shared" si="303"/>
        <v/>
      </c>
      <c r="AA555" s="60" t="str">
        <f t="shared" si="291"/>
        <v/>
      </c>
      <c r="AB555" s="61" t="str" cm="1">
        <f t="array" ref="AB555">IF(_xlfn.SINGLE(B:B)="","",IF(R555="Refreshment Beverage","",IF(AND(R555="Beer",Q555=0),SUM(LOOKUP(2,1/(Rates!$B$15:$B$18&lt;=W555)/(Rates!$C$15:$C$18&gt;=W555),Rates!$D$15:$D$18)*W555),VLOOKUP(VALUE(_xlfn.SINGLE(Q:Q)),Rates!A:B,2,0)*W555)))</f>
        <v/>
      </c>
      <c r="AC555" s="61" t="str" cm="1">
        <f t="array" ref="AC555">IF(_xlfn.SINGLE(B:B)="","",IF(R555="Refreshment Beverage","",IF(AND(R555="Beer",Q555=0),SUM(LOOKUP(2,1/(Rates!$B$15:$B$18&lt;=W555)/(Rates!$C$15:$C$18&gt;=W555),Rates!$E$15:$E$18)*W555),VLOOKUP(VALUE(_xlfn.SINGLE(Q:Q)),Rates!A:C,3,0)*W555)))</f>
        <v/>
      </c>
      <c r="AD555" s="168">
        <f>IFERROR(IF(R555="Beer","",IF(OR(Q555=1,Q555=2,Q555=3,Q555=4),VLOOKUP(Q555,Rates!$A$31:$B$34,2,0)*W555,IF(V555=1,VLOOKUP(U555,'REB BEV MIN MKUP'!B:E,4,0),IF(V555&gt;1,VLOOKUP(VALUE(W555),'REB BEV MIN MKUP'!O:Q,3,0),0)))),0)</f>
        <v>0</v>
      </c>
      <c r="AE555" s="62" t="str">
        <f t="shared" si="304"/>
        <v/>
      </c>
      <c r="AF555" s="63" t="str">
        <f t="shared" si="305"/>
        <v/>
      </c>
      <c r="AG555" s="64" t="str">
        <f t="shared" si="306"/>
        <v/>
      </c>
      <c r="AH555" s="65" t="str">
        <f t="shared" si="307"/>
        <v/>
      </c>
      <c r="AI555" s="66" t="str">
        <f>IF(AE:AE="","",IF(R555="Refreshment Beverage",AK555*(Rates!J$19/100),ROUND(SUM(AH555*(Rates!$J$8/100)),4)))</f>
        <v/>
      </c>
      <c r="AJ555" s="67" t="str">
        <f t="shared" si="308"/>
        <v/>
      </c>
      <c r="AK555" s="22" t="str">
        <f t="shared" si="309"/>
        <v/>
      </c>
      <c r="AL555" s="62" t="str">
        <f t="shared" si="310"/>
        <v/>
      </c>
      <c r="AM555" s="63" t="str">
        <f>IF(AS555="","",IF(R555="Refreshment Beverage",ROUND(AS555*Rates!K$19,4),ROUND(AO555*(VLOOKUP(VALUE(Q555),Rates!G$4:L$12,3,0)),4)))</f>
        <v/>
      </c>
      <c r="AN555" s="68" t="str">
        <f>IF(AS555="","",IF(R555="Refreshment Beverage",AS555*(Rates!J$19/100),MAX(AM555,AB555)))</f>
        <v/>
      </c>
      <c r="AO555" s="69" t="str">
        <f t="shared" si="311"/>
        <v/>
      </c>
      <c r="AP555" s="69" t="str">
        <f t="shared" si="312"/>
        <v/>
      </c>
      <c r="AQ555" s="70" t="str">
        <f>IF(AS555="","",IF(R555="Refreshment Beverage",ROUND(SUM(VLOOKUP(Q:Q,Rates!G$15:L$19,3,0)*(AS555-Y555-Z555-AA555)),4),ROUND(SUM(Rates!$K$8*AS555),4)))</f>
        <v/>
      </c>
      <c r="AR555" s="66" t="str">
        <f t="shared" si="313"/>
        <v/>
      </c>
      <c r="AS555" s="22" t="str">
        <f t="shared" si="314"/>
        <v/>
      </c>
      <c r="AT555" s="62" t="str">
        <f t="shared" si="315"/>
        <v/>
      </c>
      <c r="AU555" s="63" t="str">
        <f>IF(AX555="","",IF(R555="Refreshment Beverage",ROUND((BA555-Y555-Z555-AA555)*VLOOKUP(VALUE(Q555),Rates!G$15:L$19,3,0),4),ROUND(AW555*(VLOOKUP(VALUE(Q555),Rates!G:L,3,0)),4)))</f>
        <v/>
      </c>
      <c r="AV555" s="68" t="str">
        <f t="shared" si="316"/>
        <v/>
      </c>
      <c r="AW555" s="69" t="str">
        <f t="shared" si="317"/>
        <v/>
      </c>
      <c r="AX555" s="65" t="str">
        <f t="shared" si="318"/>
        <v/>
      </c>
      <c r="AY555" s="70" t="str">
        <f>IF(AX555="","",IF(R555="Refreshment Beverage",ROUND(SUM(AX555*Rates!K$19),4),ROUND(SUM(AX555*(Rates!J$8/100)),4)))</f>
        <v/>
      </c>
      <c r="AZ555" s="67" t="str">
        <f t="shared" si="319"/>
        <v/>
      </c>
      <c r="BA555" s="22" t="str">
        <f t="shared" si="320"/>
        <v/>
      </c>
      <c r="BD555" s="171"/>
      <c r="BE555" s="171"/>
      <c r="BF555" s="171"/>
      <c r="BG555" s="171"/>
    </row>
    <row r="556" spans="11:59" ht="12.75" customHeight="1" x14ac:dyDescent="0.3">
      <c r="K556" s="42" t="str">
        <f t="shared" si="292"/>
        <v/>
      </c>
      <c r="L556" s="55" t="str">
        <f t="shared" si="293"/>
        <v/>
      </c>
      <c r="M556" s="43" t="str">
        <f t="shared" si="294"/>
        <v/>
      </c>
      <c r="N556" s="56" t="str" cm="1">
        <f t="array" ref="N556">IFERROR(IF(_xlfn.SINGLE(B:B)="","",IF(R556="Beer",SUM(LOOKUP(2,1/(Rates!$B$3:$B$5&lt;=W556)/(Rates!$C$3:$C$5&gt;=W556),Rates!$D$3:$D$5)*(X556/100)*W556),IF(R556="Refreshment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56" t="str">
        <f t="shared" si="295"/>
        <v/>
      </c>
      <c r="P556" s="53"/>
      <c r="Q556" s="14" t="str">
        <f t="shared" si="296"/>
        <v/>
      </c>
      <c r="R556" s="57" t="str">
        <f t="shared" si="297"/>
        <v/>
      </c>
      <c r="S556" s="58" t="str">
        <f>IF(B556="","",IF(R556="Refreshment Beverage",VLOOKUP(VALUE(Q556),Rates!G$15:L$19,2,0),VLOOKUP(VALUE(Q556),Rates!G$4:L$12,2,0)))</f>
        <v/>
      </c>
      <c r="T556" s="58" t="str">
        <f t="shared" si="298"/>
        <v/>
      </c>
      <c r="U556" s="58" t="str">
        <f t="shared" si="299"/>
        <v/>
      </c>
      <c r="V556" s="58" t="str">
        <f t="shared" si="300"/>
        <v/>
      </c>
      <c r="W556" s="58" t="str">
        <f t="shared" si="301"/>
        <v/>
      </c>
      <c r="X556" s="59" t="str">
        <f t="shared" si="302"/>
        <v/>
      </c>
      <c r="Y556" s="60" t="str">
        <f>IF(B:B="","",IF(R556="Refreshment Beverage",VLOOKUP(Q556,Rates!G$15:L$19,6,0)*W556,VLOOKUP(Q556,Rates!G$4:L$12,6,0)*W556))</f>
        <v/>
      </c>
      <c r="Z556" s="60" t="str">
        <f t="shared" si="303"/>
        <v/>
      </c>
      <c r="AA556" s="60" t="str">
        <f t="shared" si="291"/>
        <v/>
      </c>
      <c r="AB556" s="61" t="str" cm="1">
        <f t="array" ref="AB556">IF(_xlfn.SINGLE(B:B)="","",IF(R556="Refreshment Beverage","",IF(AND(R556="Beer",Q556=0),SUM(LOOKUP(2,1/(Rates!$B$15:$B$18&lt;=W556)/(Rates!$C$15:$C$18&gt;=W556),Rates!$D$15:$D$18)*W556),VLOOKUP(VALUE(_xlfn.SINGLE(Q:Q)),Rates!A:B,2,0)*W556)))</f>
        <v/>
      </c>
      <c r="AC556" s="61" t="str" cm="1">
        <f t="array" ref="AC556">IF(_xlfn.SINGLE(B:B)="","",IF(R556="Refreshment Beverage","",IF(AND(R556="Beer",Q556=0),SUM(LOOKUP(2,1/(Rates!$B$15:$B$18&lt;=W556)/(Rates!$C$15:$C$18&gt;=W556),Rates!$E$15:$E$18)*W556),VLOOKUP(VALUE(_xlfn.SINGLE(Q:Q)),Rates!A:C,3,0)*W556)))</f>
        <v/>
      </c>
      <c r="AD556" s="168">
        <f>IFERROR(IF(R556="Beer","",IF(OR(Q556=1,Q556=2,Q556=3,Q556=4),VLOOKUP(Q556,Rates!$A$31:$B$34,2,0)*W556,IF(V556=1,VLOOKUP(U556,'REB BEV MIN MKUP'!B:E,4,0),IF(V556&gt;1,VLOOKUP(VALUE(W556),'REB BEV MIN MKUP'!O:Q,3,0),0)))),0)</f>
        <v>0</v>
      </c>
      <c r="AE556" s="62" t="str">
        <f t="shared" si="304"/>
        <v/>
      </c>
      <c r="AF556" s="63" t="str">
        <f t="shared" si="305"/>
        <v/>
      </c>
      <c r="AG556" s="64" t="str">
        <f t="shared" si="306"/>
        <v/>
      </c>
      <c r="AH556" s="65" t="str">
        <f t="shared" si="307"/>
        <v/>
      </c>
      <c r="AI556" s="66" t="str">
        <f>IF(AE:AE="","",IF(R556="Refreshment Beverage",AK556*(Rates!J$19/100),ROUND(SUM(AH556*(Rates!$J$8/100)),4)))</f>
        <v/>
      </c>
      <c r="AJ556" s="67" t="str">
        <f t="shared" si="308"/>
        <v/>
      </c>
      <c r="AK556" s="22" t="str">
        <f t="shared" si="309"/>
        <v/>
      </c>
      <c r="AL556" s="62" t="str">
        <f t="shared" si="310"/>
        <v/>
      </c>
      <c r="AM556" s="63" t="str">
        <f>IF(AS556="","",IF(R556="Refreshment Beverage",ROUND(AS556*Rates!K$19,4),ROUND(AO556*(VLOOKUP(VALUE(Q556),Rates!G$4:L$12,3,0)),4)))</f>
        <v/>
      </c>
      <c r="AN556" s="68" t="str">
        <f>IF(AS556="","",IF(R556="Refreshment Beverage",AS556*(Rates!J$19/100),MAX(AM556,AB556)))</f>
        <v/>
      </c>
      <c r="AO556" s="69" t="str">
        <f t="shared" si="311"/>
        <v/>
      </c>
      <c r="AP556" s="69" t="str">
        <f t="shared" si="312"/>
        <v/>
      </c>
      <c r="AQ556" s="70" t="str">
        <f>IF(AS556="","",IF(R556="Refreshment Beverage",ROUND(SUM(VLOOKUP(Q:Q,Rates!G$15:L$19,3,0)*(AS556-Y556-Z556-AA556)),4),ROUND(SUM(Rates!$K$8*AS556),4)))</f>
        <v/>
      </c>
      <c r="AR556" s="66" t="str">
        <f t="shared" si="313"/>
        <v/>
      </c>
      <c r="AS556" s="22" t="str">
        <f t="shared" si="314"/>
        <v/>
      </c>
      <c r="AT556" s="62" t="str">
        <f t="shared" si="315"/>
        <v/>
      </c>
      <c r="AU556" s="63" t="str">
        <f>IF(AX556="","",IF(R556="Refreshment Beverage",ROUND((BA556-Y556-Z556-AA556)*VLOOKUP(VALUE(Q556),Rates!G$15:L$19,3,0),4),ROUND(AW556*(VLOOKUP(VALUE(Q556),Rates!G:L,3,0)),4)))</f>
        <v/>
      </c>
      <c r="AV556" s="68" t="str">
        <f t="shared" si="316"/>
        <v/>
      </c>
      <c r="AW556" s="69" t="str">
        <f t="shared" si="317"/>
        <v/>
      </c>
      <c r="AX556" s="65" t="str">
        <f t="shared" si="318"/>
        <v/>
      </c>
      <c r="AY556" s="70" t="str">
        <f>IF(AX556="","",IF(R556="Refreshment Beverage",ROUND(SUM(AX556*Rates!K$19),4),ROUND(SUM(AX556*(Rates!J$8/100)),4)))</f>
        <v/>
      </c>
      <c r="AZ556" s="67" t="str">
        <f t="shared" si="319"/>
        <v/>
      </c>
      <c r="BA556" s="22" t="str">
        <f t="shared" si="320"/>
        <v/>
      </c>
      <c r="BD556" s="171"/>
      <c r="BE556" s="171"/>
      <c r="BF556" s="171"/>
      <c r="BG556" s="171"/>
    </row>
    <row r="557" spans="11:59" ht="12.75" customHeight="1" x14ac:dyDescent="0.3">
      <c r="K557" s="42" t="str">
        <f t="shared" si="292"/>
        <v/>
      </c>
      <c r="L557" s="55" t="str">
        <f t="shared" si="293"/>
        <v/>
      </c>
      <c r="M557" s="43" t="str">
        <f t="shared" si="294"/>
        <v/>
      </c>
      <c r="N557" s="56" t="str" cm="1">
        <f t="array" ref="N557">IFERROR(IF(_xlfn.SINGLE(B:B)="","",IF(R557="Beer",SUM(LOOKUP(2,1/(Rates!$B$3:$B$5&lt;=W557)/(Rates!$C$3:$C$5&gt;=W557),Rates!$D$3:$D$5)*(X557/100)*W557),IF(R557="Refreshment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56" t="str">
        <f t="shared" si="295"/>
        <v/>
      </c>
      <c r="P557" s="53"/>
      <c r="Q557" s="14" t="str">
        <f t="shared" si="296"/>
        <v/>
      </c>
      <c r="R557" s="57" t="str">
        <f t="shared" si="297"/>
        <v/>
      </c>
      <c r="S557" s="58" t="str">
        <f>IF(B557="","",IF(R557="Refreshment Beverage",VLOOKUP(VALUE(Q557),Rates!G$15:L$19,2,0),VLOOKUP(VALUE(Q557),Rates!G$4:L$12,2,0)))</f>
        <v/>
      </c>
      <c r="T557" s="58" t="str">
        <f t="shared" si="298"/>
        <v/>
      </c>
      <c r="U557" s="58" t="str">
        <f t="shared" si="299"/>
        <v/>
      </c>
      <c r="V557" s="58" t="str">
        <f t="shared" si="300"/>
        <v/>
      </c>
      <c r="W557" s="58" t="str">
        <f t="shared" si="301"/>
        <v/>
      </c>
      <c r="X557" s="59" t="str">
        <f t="shared" si="302"/>
        <v/>
      </c>
      <c r="Y557" s="60" t="str">
        <f>IF(B:B="","",IF(R557="Refreshment Beverage",VLOOKUP(Q557,Rates!G$15:L$19,6,0)*W557,VLOOKUP(Q557,Rates!G$4:L$12,6,0)*W557))</f>
        <v/>
      </c>
      <c r="Z557" s="60" t="str">
        <f t="shared" si="303"/>
        <v/>
      </c>
      <c r="AA557" s="60" t="str">
        <f t="shared" si="291"/>
        <v/>
      </c>
      <c r="AB557" s="61" t="str" cm="1">
        <f t="array" ref="AB557">IF(_xlfn.SINGLE(B:B)="","",IF(R557="Refreshment Beverage","",IF(AND(R557="Beer",Q557=0),SUM(LOOKUP(2,1/(Rates!$B$15:$B$18&lt;=W557)/(Rates!$C$15:$C$18&gt;=W557),Rates!$D$15:$D$18)*W557),VLOOKUP(VALUE(_xlfn.SINGLE(Q:Q)),Rates!A:B,2,0)*W557)))</f>
        <v/>
      </c>
      <c r="AC557" s="61" t="str" cm="1">
        <f t="array" ref="AC557">IF(_xlfn.SINGLE(B:B)="","",IF(R557="Refreshment Beverage","",IF(AND(R557="Beer",Q557=0),SUM(LOOKUP(2,1/(Rates!$B$15:$B$18&lt;=W557)/(Rates!$C$15:$C$18&gt;=W557),Rates!$E$15:$E$18)*W557),VLOOKUP(VALUE(_xlfn.SINGLE(Q:Q)),Rates!A:C,3,0)*W557)))</f>
        <v/>
      </c>
      <c r="AD557" s="168">
        <f>IFERROR(IF(R557="Beer","",IF(OR(Q557=1,Q557=2,Q557=3,Q557=4),VLOOKUP(Q557,Rates!$A$31:$B$34,2,0)*W557,IF(V557=1,VLOOKUP(U557,'REB BEV MIN MKUP'!B:E,4,0),IF(V557&gt;1,VLOOKUP(VALUE(W557),'REB BEV MIN MKUP'!O:Q,3,0),0)))),0)</f>
        <v>0</v>
      </c>
      <c r="AE557" s="62" t="str">
        <f t="shared" si="304"/>
        <v/>
      </c>
      <c r="AF557" s="63" t="str">
        <f t="shared" si="305"/>
        <v/>
      </c>
      <c r="AG557" s="64" t="str">
        <f t="shared" si="306"/>
        <v/>
      </c>
      <c r="AH557" s="65" t="str">
        <f t="shared" si="307"/>
        <v/>
      </c>
      <c r="AI557" s="66" t="str">
        <f>IF(AE:AE="","",IF(R557="Refreshment Beverage",AK557*(Rates!J$19/100),ROUND(SUM(AH557*(Rates!$J$8/100)),4)))</f>
        <v/>
      </c>
      <c r="AJ557" s="67" t="str">
        <f t="shared" si="308"/>
        <v/>
      </c>
      <c r="AK557" s="22" t="str">
        <f t="shared" si="309"/>
        <v/>
      </c>
      <c r="AL557" s="62" t="str">
        <f t="shared" si="310"/>
        <v/>
      </c>
      <c r="AM557" s="63" t="str">
        <f>IF(AS557="","",IF(R557="Refreshment Beverage",ROUND(AS557*Rates!K$19,4),ROUND(AO557*(VLOOKUP(VALUE(Q557),Rates!G$4:L$12,3,0)),4)))</f>
        <v/>
      </c>
      <c r="AN557" s="68" t="str">
        <f>IF(AS557="","",IF(R557="Refreshment Beverage",AS557*(Rates!J$19/100),MAX(AM557,AB557)))</f>
        <v/>
      </c>
      <c r="AO557" s="69" t="str">
        <f t="shared" si="311"/>
        <v/>
      </c>
      <c r="AP557" s="69" t="str">
        <f t="shared" si="312"/>
        <v/>
      </c>
      <c r="AQ557" s="70" t="str">
        <f>IF(AS557="","",IF(R557="Refreshment Beverage",ROUND(SUM(VLOOKUP(Q:Q,Rates!G$15:L$19,3,0)*(AS557-Y557-Z557-AA557)),4),ROUND(SUM(Rates!$K$8*AS557),4)))</f>
        <v/>
      </c>
      <c r="AR557" s="66" t="str">
        <f t="shared" si="313"/>
        <v/>
      </c>
      <c r="AS557" s="22" t="str">
        <f t="shared" si="314"/>
        <v/>
      </c>
      <c r="AT557" s="62" t="str">
        <f t="shared" si="315"/>
        <v/>
      </c>
      <c r="AU557" s="63" t="str">
        <f>IF(AX557="","",IF(R557="Refreshment Beverage",ROUND((BA557-Y557-Z557-AA557)*VLOOKUP(VALUE(Q557),Rates!G$15:L$19,3,0),4),ROUND(AW557*(VLOOKUP(VALUE(Q557),Rates!G:L,3,0)),4)))</f>
        <v/>
      </c>
      <c r="AV557" s="68" t="str">
        <f t="shared" si="316"/>
        <v/>
      </c>
      <c r="AW557" s="69" t="str">
        <f t="shared" si="317"/>
        <v/>
      </c>
      <c r="AX557" s="65" t="str">
        <f t="shared" si="318"/>
        <v/>
      </c>
      <c r="AY557" s="70" t="str">
        <f>IF(AX557="","",IF(R557="Refreshment Beverage",ROUND(SUM(AX557*Rates!K$19),4),ROUND(SUM(AX557*(Rates!J$8/100)),4)))</f>
        <v/>
      </c>
      <c r="AZ557" s="67" t="str">
        <f t="shared" si="319"/>
        <v/>
      </c>
      <c r="BA557" s="22" t="str">
        <f t="shared" si="320"/>
        <v/>
      </c>
      <c r="BD557" s="171"/>
      <c r="BE557" s="171"/>
      <c r="BF557" s="171"/>
      <c r="BG557" s="171"/>
    </row>
    <row r="558" spans="11:59" ht="12.75" customHeight="1" x14ac:dyDescent="0.3">
      <c r="K558" s="42" t="str">
        <f t="shared" si="292"/>
        <v/>
      </c>
      <c r="L558" s="55" t="str">
        <f t="shared" si="293"/>
        <v/>
      </c>
      <c r="M558" s="43" t="str">
        <f t="shared" si="294"/>
        <v/>
      </c>
      <c r="N558" s="56" t="str" cm="1">
        <f t="array" ref="N558">IFERROR(IF(_xlfn.SINGLE(B:B)="","",IF(R558="Beer",SUM(LOOKUP(2,1/(Rates!$B$3:$B$5&lt;=W558)/(Rates!$C$3:$C$5&gt;=W558),Rates!$D$3:$D$5)*(X558/100)*W558),IF(R558="Refreshment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56" t="str">
        <f t="shared" si="295"/>
        <v/>
      </c>
      <c r="P558" s="53"/>
      <c r="Q558" s="14" t="str">
        <f t="shared" si="296"/>
        <v/>
      </c>
      <c r="R558" s="57" t="str">
        <f t="shared" si="297"/>
        <v/>
      </c>
      <c r="S558" s="58" t="str">
        <f>IF(B558="","",IF(R558="Refreshment Beverage",VLOOKUP(VALUE(Q558),Rates!G$15:L$19,2,0),VLOOKUP(VALUE(Q558),Rates!G$4:L$12,2,0)))</f>
        <v/>
      </c>
      <c r="T558" s="58" t="str">
        <f t="shared" si="298"/>
        <v/>
      </c>
      <c r="U558" s="58" t="str">
        <f t="shared" si="299"/>
        <v/>
      </c>
      <c r="V558" s="58" t="str">
        <f t="shared" si="300"/>
        <v/>
      </c>
      <c r="W558" s="58" t="str">
        <f t="shared" si="301"/>
        <v/>
      </c>
      <c r="X558" s="59" t="str">
        <f t="shared" si="302"/>
        <v/>
      </c>
      <c r="Y558" s="60" t="str">
        <f>IF(B:B="","",IF(R558="Refreshment Beverage",VLOOKUP(Q558,Rates!G$15:L$19,6,0)*W558,VLOOKUP(Q558,Rates!G$4:L$12,6,0)*W558))</f>
        <v/>
      </c>
      <c r="Z558" s="60" t="str">
        <f t="shared" si="303"/>
        <v/>
      </c>
      <c r="AA558" s="60" t="str">
        <f t="shared" si="291"/>
        <v/>
      </c>
      <c r="AB558" s="61" t="str" cm="1">
        <f t="array" ref="AB558">IF(_xlfn.SINGLE(B:B)="","",IF(R558="Refreshment Beverage","",IF(AND(R558="Beer",Q558=0),SUM(LOOKUP(2,1/(Rates!$B$15:$B$18&lt;=W558)/(Rates!$C$15:$C$18&gt;=W558),Rates!$D$15:$D$18)*W558),VLOOKUP(VALUE(_xlfn.SINGLE(Q:Q)),Rates!A:B,2,0)*W558)))</f>
        <v/>
      </c>
      <c r="AC558" s="61" t="str" cm="1">
        <f t="array" ref="AC558">IF(_xlfn.SINGLE(B:B)="","",IF(R558="Refreshment Beverage","",IF(AND(R558="Beer",Q558=0),SUM(LOOKUP(2,1/(Rates!$B$15:$B$18&lt;=W558)/(Rates!$C$15:$C$18&gt;=W558),Rates!$E$15:$E$18)*W558),VLOOKUP(VALUE(_xlfn.SINGLE(Q:Q)),Rates!A:C,3,0)*W558)))</f>
        <v/>
      </c>
      <c r="AD558" s="168">
        <f>IFERROR(IF(R558="Beer","",IF(OR(Q558=1,Q558=2,Q558=3,Q558=4),VLOOKUP(Q558,Rates!$A$31:$B$34,2,0)*W558,IF(V558=1,VLOOKUP(U558,'REB BEV MIN MKUP'!B:E,4,0),IF(V558&gt;1,VLOOKUP(VALUE(W558),'REB BEV MIN MKUP'!O:Q,3,0),0)))),0)</f>
        <v>0</v>
      </c>
      <c r="AE558" s="62" t="str">
        <f t="shared" si="304"/>
        <v/>
      </c>
      <c r="AF558" s="63" t="str">
        <f t="shared" si="305"/>
        <v/>
      </c>
      <c r="AG558" s="64" t="str">
        <f t="shared" si="306"/>
        <v/>
      </c>
      <c r="AH558" s="65" t="str">
        <f t="shared" si="307"/>
        <v/>
      </c>
      <c r="AI558" s="66" t="str">
        <f>IF(AE:AE="","",IF(R558="Refreshment Beverage",AK558*(Rates!J$19/100),ROUND(SUM(AH558*(Rates!$J$8/100)),4)))</f>
        <v/>
      </c>
      <c r="AJ558" s="67" t="str">
        <f t="shared" si="308"/>
        <v/>
      </c>
      <c r="AK558" s="22" t="str">
        <f t="shared" si="309"/>
        <v/>
      </c>
      <c r="AL558" s="62" t="str">
        <f t="shared" si="310"/>
        <v/>
      </c>
      <c r="AM558" s="63" t="str">
        <f>IF(AS558="","",IF(R558="Refreshment Beverage",ROUND(AS558*Rates!K$19,4),ROUND(AO558*(VLOOKUP(VALUE(Q558),Rates!G$4:L$12,3,0)),4)))</f>
        <v/>
      </c>
      <c r="AN558" s="68" t="str">
        <f>IF(AS558="","",IF(R558="Refreshment Beverage",AS558*(Rates!J$19/100),MAX(AM558,AB558)))</f>
        <v/>
      </c>
      <c r="AO558" s="69" t="str">
        <f t="shared" si="311"/>
        <v/>
      </c>
      <c r="AP558" s="69" t="str">
        <f t="shared" si="312"/>
        <v/>
      </c>
      <c r="AQ558" s="70" t="str">
        <f>IF(AS558="","",IF(R558="Refreshment Beverage",ROUND(SUM(VLOOKUP(Q:Q,Rates!G$15:L$19,3,0)*(AS558-Y558-Z558-AA558)),4),ROUND(SUM(Rates!$K$8*AS558),4)))</f>
        <v/>
      </c>
      <c r="AR558" s="66" t="str">
        <f t="shared" si="313"/>
        <v/>
      </c>
      <c r="AS558" s="22" t="str">
        <f t="shared" si="314"/>
        <v/>
      </c>
      <c r="AT558" s="62" t="str">
        <f t="shared" si="315"/>
        <v/>
      </c>
      <c r="AU558" s="63" t="str">
        <f>IF(AX558="","",IF(R558="Refreshment Beverage",ROUND((BA558-Y558-Z558-AA558)*VLOOKUP(VALUE(Q558),Rates!G$15:L$19,3,0),4),ROUND(AW558*(VLOOKUP(VALUE(Q558),Rates!G:L,3,0)),4)))</f>
        <v/>
      </c>
      <c r="AV558" s="68" t="str">
        <f t="shared" si="316"/>
        <v/>
      </c>
      <c r="AW558" s="69" t="str">
        <f t="shared" si="317"/>
        <v/>
      </c>
      <c r="AX558" s="65" t="str">
        <f t="shared" si="318"/>
        <v/>
      </c>
      <c r="AY558" s="70" t="str">
        <f>IF(AX558="","",IF(R558="Refreshment Beverage",ROUND(SUM(AX558*Rates!K$19),4),ROUND(SUM(AX558*(Rates!J$8/100)),4)))</f>
        <v/>
      </c>
      <c r="AZ558" s="67" t="str">
        <f t="shared" si="319"/>
        <v/>
      </c>
      <c r="BA558" s="22" t="str">
        <f t="shared" si="320"/>
        <v/>
      </c>
      <c r="BD558" s="171"/>
      <c r="BE558" s="171"/>
      <c r="BF558" s="171"/>
      <c r="BG558" s="171"/>
    </row>
    <row r="559" spans="11:59" ht="12.75" customHeight="1" x14ac:dyDescent="0.3">
      <c r="K559" s="42" t="str">
        <f t="shared" si="292"/>
        <v/>
      </c>
      <c r="L559" s="55" t="str">
        <f t="shared" si="293"/>
        <v/>
      </c>
      <c r="M559" s="43" t="str">
        <f t="shared" si="294"/>
        <v/>
      </c>
      <c r="N559" s="56" t="str" cm="1">
        <f t="array" ref="N559">IFERROR(IF(_xlfn.SINGLE(B:B)="","",IF(R559="Beer",SUM(LOOKUP(2,1/(Rates!$B$3:$B$5&lt;=W559)/(Rates!$C$3:$C$5&gt;=W559),Rates!$D$3:$D$5)*(X559/100)*W559),IF(R559="Refreshment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56" t="str">
        <f t="shared" si="295"/>
        <v/>
      </c>
      <c r="P559" s="53"/>
      <c r="Q559" s="14" t="str">
        <f t="shared" si="296"/>
        <v/>
      </c>
      <c r="R559" s="57" t="str">
        <f t="shared" si="297"/>
        <v/>
      </c>
      <c r="S559" s="58" t="str">
        <f>IF(B559="","",IF(R559="Refreshment Beverage",VLOOKUP(VALUE(Q559),Rates!G$15:L$19,2,0),VLOOKUP(VALUE(Q559),Rates!G$4:L$12,2,0)))</f>
        <v/>
      </c>
      <c r="T559" s="58" t="str">
        <f t="shared" si="298"/>
        <v/>
      </c>
      <c r="U559" s="58" t="str">
        <f t="shared" si="299"/>
        <v/>
      </c>
      <c r="V559" s="58" t="str">
        <f t="shared" si="300"/>
        <v/>
      </c>
      <c r="W559" s="58" t="str">
        <f t="shared" si="301"/>
        <v/>
      </c>
      <c r="X559" s="59" t="str">
        <f t="shared" si="302"/>
        <v/>
      </c>
      <c r="Y559" s="60" t="str">
        <f>IF(B:B="","",IF(R559="Refreshment Beverage",VLOOKUP(Q559,Rates!G$15:L$19,6,0)*W559,VLOOKUP(Q559,Rates!G$4:L$12,6,0)*W559))</f>
        <v/>
      </c>
      <c r="Z559" s="60" t="str">
        <f t="shared" si="303"/>
        <v/>
      </c>
      <c r="AA559" s="60" t="str">
        <f t="shared" si="291"/>
        <v/>
      </c>
      <c r="AB559" s="61" t="str" cm="1">
        <f t="array" ref="AB559">IF(_xlfn.SINGLE(B:B)="","",IF(R559="Refreshment Beverage","",IF(AND(R559="Beer",Q559=0),SUM(LOOKUP(2,1/(Rates!$B$15:$B$18&lt;=W559)/(Rates!$C$15:$C$18&gt;=W559),Rates!$D$15:$D$18)*W559),VLOOKUP(VALUE(_xlfn.SINGLE(Q:Q)),Rates!A:B,2,0)*W559)))</f>
        <v/>
      </c>
      <c r="AC559" s="61" t="str" cm="1">
        <f t="array" ref="AC559">IF(_xlfn.SINGLE(B:B)="","",IF(R559="Refreshment Beverage","",IF(AND(R559="Beer",Q559=0),SUM(LOOKUP(2,1/(Rates!$B$15:$B$18&lt;=W559)/(Rates!$C$15:$C$18&gt;=W559),Rates!$E$15:$E$18)*W559),VLOOKUP(VALUE(_xlfn.SINGLE(Q:Q)),Rates!A:C,3,0)*W559)))</f>
        <v/>
      </c>
      <c r="AD559" s="168">
        <f>IFERROR(IF(R559="Beer","",IF(OR(Q559=1,Q559=2,Q559=3,Q559=4),VLOOKUP(Q559,Rates!$A$31:$B$34,2,0)*W559,IF(V559=1,VLOOKUP(U559,'REB BEV MIN MKUP'!B:E,4,0),IF(V559&gt;1,VLOOKUP(VALUE(W559),'REB BEV MIN MKUP'!O:Q,3,0),0)))),0)</f>
        <v>0</v>
      </c>
      <c r="AE559" s="62" t="str">
        <f t="shared" si="304"/>
        <v/>
      </c>
      <c r="AF559" s="63" t="str">
        <f t="shared" si="305"/>
        <v/>
      </c>
      <c r="AG559" s="64" t="str">
        <f t="shared" si="306"/>
        <v/>
      </c>
      <c r="AH559" s="65" t="str">
        <f t="shared" si="307"/>
        <v/>
      </c>
      <c r="AI559" s="66" t="str">
        <f>IF(AE:AE="","",IF(R559="Refreshment Beverage",AK559*(Rates!J$19/100),ROUND(SUM(AH559*(Rates!$J$8/100)),4)))</f>
        <v/>
      </c>
      <c r="AJ559" s="67" t="str">
        <f t="shared" si="308"/>
        <v/>
      </c>
      <c r="AK559" s="22" t="str">
        <f t="shared" si="309"/>
        <v/>
      </c>
      <c r="AL559" s="62" t="str">
        <f t="shared" si="310"/>
        <v/>
      </c>
      <c r="AM559" s="63" t="str">
        <f>IF(AS559="","",IF(R559="Refreshment Beverage",ROUND(AS559*Rates!K$19,4),ROUND(AO559*(VLOOKUP(VALUE(Q559),Rates!G$4:L$12,3,0)),4)))</f>
        <v/>
      </c>
      <c r="AN559" s="68" t="str">
        <f>IF(AS559="","",IF(R559="Refreshment Beverage",AS559*(Rates!J$19/100),MAX(AM559,AB559)))</f>
        <v/>
      </c>
      <c r="AO559" s="69" t="str">
        <f t="shared" si="311"/>
        <v/>
      </c>
      <c r="AP559" s="69" t="str">
        <f t="shared" si="312"/>
        <v/>
      </c>
      <c r="AQ559" s="70" t="str">
        <f>IF(AS559="","",IF(R559="Refreshment Beverage",ROUND(SUM(VLOOKUP(Q:Q,Rates!G$15:L$19,3,0)*(AS559-Y559-Z559-AA559)),4),ROUND(SUM(Rates!$K$8*AS559),4)))</f>
        <v/>
      </c>
      <c r="AR559" s="66" t="str">
        <f t="shared" si="313"/>
        <v/>
      </c>
      <c r="AS559" s="22" t="str">
        <f t="shared" si="314"/>
        <v/>
      </c>
      <c r="AT559" s="62" t="str">
        <f t="shared" si="315"/>
        <v/>
      </c>
      <c r="AU559" s="63" t="str">
        <f>IF(AX559="","",IF(R559="Refreshment Beverage",ROUND((BA559-Y559-Z559-AA559)*VLOOKUP(VALUE(Q559),Rates!G$15:L$19,3,0),4),ROUND(AW559*(VLOOKUP(VALUE(Q559),Rates!G:L,3,0)),4)))</f>
        <v/>
      </c>
      <c r="AV559" s="68" t="str">
        <f t="shared" si="316"/>
        <v/>
      </c>
      <c r="AW559" s="69" t="str">
        <f t="shared" si="317"/>
        <v/>
      </c>
      <c r="AX559" s="65" t="str">
        <f t="shared" si="318"/>
        <v/>
      </c>
      <c r="AY559" s="70" t="str">
        <f>IF(AX559="","",IF(R559="Refreshment Beverage",ROUND(SUM(AX559*Rates!K$19),4),ROUND(SUM(AX559*(Rates!J$8/100)),4)))</f>
        <v/>
      </c>
      <c r="AZ559" s="67" t="str">
        <f t="shared" si="319"/>
        <v/>
      </c>
      <c r="BA559" s="22" t="str">
        <f t="shared" si="320"/>
        <v/>
      </c>
      <c r="BD559" s="171"/>
      <c r="BE559" s="171"/>
      <c r="BF559" s="171"/>
      <c r="BG559" s="171"/>
    </row>
    <row r="560" spans="11:59" ht="12.75" customHeight="1" x14ac:dyDescent="0.3">
      <c r="K560" s="42" t="str">
        <f t="shared" si="292"/>
        <v/>
      </c>
      <c r="L560" s="55" t="str">
        <f t="shared" si="293"/>
        <v/>
      </c>
      <c r="M560" s="43" t="str">
        <f t="shared" si="294"/>
        <v/>
      </c>
      <c r="N560" s="56" t="str" cm="1">
        <f t="array" ref="N560">IFERROR(IF(_xlfn.SINGLE(B:B)="","",IF(R560="Beer",SUM(LOOKUP(2,1/(Rates!$B$3:$B$5&lt;=W560)/(Rates!$C$3:$C$5&gt;=W560),Rates!$D$3:$D$5)*(X560/100)*W560),IF(R560="Refreshment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56" t="str">
        <f t="shared" si="295"/>
        <v/>
      </c>
      <c r="P560" s="53"/>
      <c r="Q560" s="14" t="str">
        <f t="shared" si="296"/>
        <v/>
      </c>
      <c r="R560" s="57" t="str">
        <f t="shared" si="297"/>
        <v/>
      </c>
      <c r="S560" s="58" t="str">
        <f>IF(B560="","",IF(R560="Refreshment Beverage",VLOOKUP(VALUE(Q560),Rates!G$15:L$19,2,0),VLOOKUP(VALUE(Q560),Rates!G$4:L$12,2,0)))</f>
        <v/>
      </c>
      <c r="T560" s="58" t="str">
        <f t="shared" si="298"/>
        <v/>
      </c>
      <c r="U560" s="58" t="str">
        <f t="shared" si="299"/>
        <v/>
      </c>
      <c r="V560" s="58" t="str">
        <f t="shared" si="300"/>
        <v/>
      </c>
      <c r="W560" s="58" t="str">
        <f t="shared" si="301"/>
        <v/>
      </c>
      <c r="X560" s="59" t="str">
        <f t="shared" si="302"/>
        <v/>
      </c>
      <c r="Y560" s="60" t="str">
        <f>IF(B:B="","",IF(R560="Refreshment Beverage",VLOOKUP(Q560,Rates!G$15:L$19,6,0)*W560,VLOOKUP(Q560,Rates!G$4:L$12,6,0)*W560))</f>
        <v/>
      </c>
      <c r="Z560" s="60" t="str">
        <f t="shared" si="303"/>
        <v/>
      </c>
      <c r="AA560" s="60" t="str">
        <f t="shared" si="291"/>
        <v/>
      </c>
      <c r="AB560" s="61" t="str" cm="1">
        <f t="array" ref="AB560">IF(_xlfn.SINGLE(B:B)="","",IF(R560="Refreshment Beverage","",IF(AND(R560="Beer",Q560=0),SUM(LOOKUP(2,1/(Rates!$B$15:$B$18&lt;=W560)/(Rates!$C$15:$C$18&gt;=W560),Rates!$D$15:$D$18)*W560),VLOOKUP(VALUE(_xlfn.SINGLE(Q:Q)),Rates!A:B,2,0)*W560)))</f>
        <v/>
      </c>
      <c r="AC560" s="61" t="str" cm="1">
        <f t="array" ref="AC560">IF(_xlfn.SINGLE(B:B)="","",IF(R560="Refreshment Beverage","",IF(AND(R560="Beer",Q560=0),SUM(LOOKUP(2,1/(Rates!$B$15:$B$18&lt;=W560)/(Rates!$C$15:$C$18&gt;=W560),Rates!$E$15:$E$18)*W560),VLOOKUP(VALUE(_xlfn.SINGLE(Q:Q)),Rates!A:C,3,0)*W560)))</f>
        <v/>
      </c>
      <c r="AD560" s="168">
        <f>IFERROR(IF(R560="Beer","",IF(OR(Q560=1,Q560=2,Q560=3,Q560=4),VLOOKUP(Q560,Rates!$A$31:$B$34,2,0)*W560,IF(V560=1,VLOOKUP(U560,'REB BEV MIN MKUP'!B:E,4,0),IF(V560&gt;1,VLOOKUP(VALUE(W560),'REB BEV MIN MKUP'!O:Q,3,0),0)))),0)</f>
        <v>0</v>
      </c>
      <c r="AE560" s="62" t="str">
        <f t="shared" si="304"/>
        <v/>
      </c>
      <c r="AF560" s="63" t="str">
        <f t="shared" si="305"/>
        <v/>
      </c>
      <c r="AG560" s="64" t="str">
        <f t="shared" si="306"/>
        <v/>
      </c>
      <c r="AH560" s="65" t="str">
        <f t="shared" si="307"/>
        <v/>
      </c>
      <c r="AI560" s="66" t="str">
        <f>IF(AE:AE="","",IF(R560="Refreshment Beverage",AK560*(Rates!J$19/100),ROUND(SUM(AH560*(Rates!$J$8/100)),4)))</f>
        <v/>
      </c>
      <c r="AJ560" s="67" t="str">
        <f t="shared" si="308"/>
        <v/>
      </c>
      <c r="AK560" s="22" t="str">
        <f t="shared" si="309"/>
        <v/>
      </c>
      <c r="AL560" s="62" t="str">
        <f t="shared" si="310"/>
        <v/>
      </c>
      <c r="AM560" s="63" t="str">
        <f>IF(AS560="","",IF(R560="Refreshment Beverage",ROUND(AS560*Rates!K$19,4),ROUND(AO560*(VLOOKUP(VALUE(Q560),Rates!G$4:L$12,3,0)),4)))</f>
        <v/>
      </c>
      <c r="AN560" s="68" t="str">
        <f>IF(AS560="","",IF(R560="Refreshment Beverage",AS560*(Rates!J$19/100),MAX(AM560,AB560)))</f>
        <v/>
      </c>
      <c r="AO560" s="69" t="str">
        <f t="shared" si="311"/>
        <v/>
      </c>
      <c r="AP560" s="69" t="str">
        <f t="shared" si="312"/>
        <v/>
      </c>
      <c r="AQ560" s="70" t="str">
        <f>IF(AS560="","",IF(R560="Refreshment Beverage",ROUND(SUM(VLOOKUP(Q:Q,Rates!G$15:L$19,3,0)*(AS560-Y560-Z560-AA560)),4),ROUND(SUM(Rates!$K$8*AS560),4)))</f>
        <v/>
      </c>
      <c r="AR560" s="66" t="str">
        <f t="shared" si="313"/>
        <v/>
      </c>
      <c r="AS560" s="22" t="str">
        <f t="shared" si="314"/>
        <v/>
      </c>
      <c r="AT560" s="62" t="str">
        <f t="shared" si="315"/>
        <v/>
      </c>
      <c r="AU560" s="63" t="str">
        <f>IF(AX560="","",IF(R560="Refreshment Beverage",ROUND((BA560-Y560-Z560-AA560)*VLOOKUP(VALUE(Q560),Rates!G$15:L$19,3,0),4),ROUND(AW560*(VLOOKUP(VALUE(Q560),Rates!G:L,3,0)),4)))</f>
        <v/>
      </c>
      <c r="AV560" s="68" t="str">
        <f t="shared" si="316"/>
        <v/>
      </c>
      <c r="AW560" s="69" t="str">
        <f t="shared" si="317"/>
        <v/>
      </c>
      <c r="AX560" s="65" t="str">
        <f t="shared" si="318"/>
        <v/>
      </c>
      <c r="AY560" s="70" t="str">
        <f>IF(AX560="","",IF(R560="Refreshment Beverage",ROUND(SUM(AX560*Rates!K$19),4),ROUND(SUM(AX560*(Rates!J$8/100)),4)))</f>
        <v/>
      </c>
      <c r="AZ560" s="67" t="str">
        <f t="shared" si="319"/>
        <v/>
      </c>
      <c r="BA560" s="22" t="str">
        <f t="shared" si="320"/>
        <v/>
      </c>
      <c r="BD560" s="171"/>
      <c r="BE560" s="171"/>
      <c r="BF560" s="171"/>
      <c r="BG560" s="171"/>
    </row>
    <row r="561" spans="11:59" ht="12.75" customHeight="1" x14ac:dyDescent="0.3">
      <c r="K561" s="42" t="str">
        <f t="shared" si="292"/>
        <v/>
      </c>
      <c r="L561" s="55" t="str">
        <f t="shared" si="293"/>
        <v/>
      </c>
      <c r="M561" s="43" t="str">
        <f t="shared" si="294"/>
        <v/>
      </c>
      <c r="N561" s="56" t="str" cm="1">
        <f t="array" ref="N561">IFERROR(IF(_xlfn.SINGLE(B:B)="","",IF(R561="Beer",SUM(LOOKUP(2,1/(Rates!$B$3:$B$5&lt;=W561)/(Rates!$C$3:$C$5&gt;=W561),Rates!$D$3:$D$5)*(X561/100)*W561),IF(R561="Refreshment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56" t="str">
        <f t="shared" si="295"/>
        <v/>
      </c>
      <c r="P561" s="53"/>
      <c r="Q561" s="14" t="str">
        <f t="shared" si="296"/>
        <v/>
      </c>
      <c r="R561" s="57" t="str">
        <f t="shared" si="297"/>
        <v/>
      </c>
      <c r="S561" s="58" t="str">
        <f>IF(B561="","",IF(R561="Refreshment Beverage",VLOOKUP(VALUE(Q561),Rates!G$15:L$19,2,0),VLOOKUP(VALUE(Q561),Rates!G$4:L$12,2,0)))</f>
        <v/>
      </c>
      <c r="T561" s="58" t="str">
        <f t="shared" si="298"/>
        <v/>
      </c>
      <c r="U561" s="58" t="str">
        <f t="shared" si="299"/>
        <v/>
      </c>
      <c r="V561" s="58" t="str">
        <f t="shared" si="300"/>
        <v/>
      </c>
      <c r="W561" s="58" t="str">
        <f t="shared" si="301"/>
        <v/>
      </c>
      <c r="X561" s="59" t="str">
        <f t="shared" si="302"/>
        <v/>
      </c>
      <c r="Y561" s="60" t="str">
        <f>IF(B:B="","",IF(R561="Refreshment Beverage",VLOOKUP(Q561,Rates!G$15:L$19,6,0)*W561,VLOOKUP(Q561,Rates!G$4:L$12,6,0)*W561))</f>
        <v/>
      </c>
      <c r="Z561" s="60" t="str">
        <f t="shared" si="303"/>
        <v/>
      </c>
      <c r="AA561" s="60" t="str">
        <f t="shared" si="291"/>
        <v/>
      </c>
      <c r="AB561" s="61" t="str" cm="1">
        <f t="array" ref="AB561">IF(_xlfn.SINGLE(B:B)="","",IF(R561="Refreshment Beverage","",IF(AND(R561="Beer",Q561=0),SUM(LOOKUP(2,1/(Rates!$B$15:$B$18&lt;=W561)/(Rates!$C$15:$C$18&gt;=W561),Rates!$D$15:$D$18)*W561),VLOOKUP(VALUE(_xlfn.SINGLE(Q:Q)),Rates!A:B,2,0)*W561)))</f>
        <v/>
      </c>
      <c r="AC561" s="61" t="str" cm="1">
        <f t="array" ref="AC561">IF(_xlfn.SINGLE(B:B)="","",IF(R561="Refreshment Beverage","",IF(AND(R561="Beer",Q561=0),SUM(LOOKUP(2,1/(Rates!$B$15:$B$18&lt;=W561)/(Rates!$C$15:$C$18&gt;=W561),Rates!$E$15:$E$18)*W561),VLOOKUP(VALUE(_xlfn.SINGLE(Q:Q)),Rates!A:C,3,0)*W561)))</f>
        <v/>
      </c>
      <c r="AD561" s="168">
        <f>IFERROR(IF(R561="Beer","",IF(OR(Q561=1,Q561=2,Q561=3,Q561=4),VLOOKUP(Q561,Rates!$A$31:$B$34,2,0)*W561,IF(V561=1,VLOOKUP(U561,'REB BEV MIN MKUP'!B:E,4,0),IF(V561&gt;1,VLOOKUP(VALUE(W561),'REB BEV MIN MKUP'!O:Q,3,0),0)))),0)</f>
        <v>0</v>
      </c>
      <c r="AE561" s="62" t="str">
        <f t="shared" si="304"/>
        <v/>
      </c>
      <c r="AF561" s="63" t="str">
        <f t="shared" si="305"/>
        <v/>
      </c>
      <c r="AG561" s="64" t="str">
        <f t="shared" si="306"/>
        <v/>
      </c>
      <c r="AH561" s="65" t="str">
        <f t="shared" si="307"/>
        <v/>
      </c>
      <c r="AI561" s="66" t="str">
        <f>IF(AE:AE="","",IF(R561="Refreshment Beverage",AK561*(Rates!J$19/100),ROUND(SUM(AH561*(Rates!$J$8/100)),4)))</f>
        <v/>
      </c>
      <c r="AJ561" s="67" t="str">
        <f t="shared" si="308"/>
        <v/>
      </c>
      <c r="AK561" s="22" t="str">
        <f t="shared" si="309"/>
        <v/>
      </c>
      <c r="AL561" s="62" t="str">
        <f t="shared" si="310"/>
        <v/>
      </c>
      <c r="AM561" s="63" t="str">
        <f>IF(AS561="","",IF(R561="Refreshment Beverage",ROUND(AS561*Rates!K$19,4),ROUND(AO561*(VLOOKUP(VALUE(Q561),Rates!G$4:L$12,3,0)),4)))</f>
        <v/>
      </c>
      <c r="AN561" s="68" t="str">
        <f>IF(AS561="","",IF(R561="Refreshment Beverage",AS561*(Rates!J$19/100),MAX(AM561,AB561)))</f>
        <v/>
      </c>
      <c r="AO561" s="69" t="str">
        <f t="shared" si="311"/>
        <v/>
      </c>
      <c r="AP561" s="69" t="str">
        <f t="shared" si="312"/>
        <v/>
      </c>
      <c r="AQ561" s="70" t="str">
        <f>IF(AS561="","",IF(R561="Refreshment Beverage",ROUND(SUM(VLOOKUP(Q:Q,Rates!G$15:L$19,3,0)*(AS561-Y561-Z561-AA561)),4),ROUND(SUM(Rates!$K$8*AS561),4)))</f>
        <v/>
      </c>
      <c r="AR561" s="66" t="str">
        <f t="shared" si="313"/>
        <v/>
      </c>
      <c r="AS561" s="22" t="str">
        <f t="shared" si="314"/>
        <v/>
      </c>
      <c r="AT561" s="62" t="str">
        <f t="shared" si="315"/>
        <v/>
      </c>
      <c r="AU561" s="63" t="str">
        <f>IF(AX561="","",IF(R561="Refreshment Beverage",ROUND((BA561-Y561-Z561-AA561)*VLOOKUP(VALUE(Q561),Rates!G$15:L$19,3,0),4),ROUND(AW561*(VLOOKUP(VALUE(Q561),Rates!G:L,3,0)),4)))</f>
        <v/>
      </c>
      <c r="AV561" s="68" t="str">
        <f t="shared" si="316"/>
        <v/>
      </c>
      <c r="AW561" s="69" t="str">
        <f t="shared" si="317"/>
        <v/>
      </c>
      <c r="AX561" s="65" t="str">
        <f t="shared" si="318"/>
        <v/>
      </c>
      <c r="AY561" s="70" t="str">
        <f>IF(AX561="","",IF(R561="Refreshment Beverage",ROUND(SUM(AX561*Rates!K$19),4),ROUND(SUM(AX561*(Rates!J$8/100)),4)))</f>
        <v/>
      </c>
      <c r="AZ561" s="67" t="str">
        <f t="shared" si="319"/>
        <v/>
      </c>
      <c r="BA561" s="22" t="str">
        <f t="shared" si="320"/>
        <v/>
      </c>
      <c r="BD561" s="171"/>
      <c r="BE561" s="171"/>
      <c r="BF561" s="171"/>
      <c r="BG561" s="171"/>
    </row>
    <row r="562" spans="11:59" ht="12.75" customHeight="1" x14ac:dyDescent="0.3">
      <c r="K562" s="42" t="str">
        <f t="shared" si="292"/>
        <v/>
      </c>
      <c r="L562" s="55" t="str">
        <f t="shared" si="293"/>
        <v/>
      </c>
      <c r="M562" s="43" t="str">
        <f t="shared" si="294"/>
        <v/>
      </c>
      <c r="N562" s="56" t="str" cm="1">
        <f t="array" ref="N562">IFERROR(IF(_xlfn.SINGLE(B:B)="","",IF(R562="Beer",SUM(LOOKUP(2,1/(Rates!$B$3:$B$5&lt;=W562)/(Rates!$C$3:$C$5&gt;=W562),Rates!$D$3:$D$5)*(X562/100)*W562),IF(R562="Refreshment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56" t="str">
        <f t="shared" si="295"/>
        <v/>
      </c>
      <c r="P562" s="53"/>
      <c r="Q562" s="14" t="str">
        <f t="shared" si="296"/>
        <v/>
      </c>
      <c r="R562" s="57" t="str">
        <f t="shared" si="297"/>
        <v/>
      </c>
      <c r="S562" s="58" t="str">
        <f>IF(B562="","",IF(R562="Refreshment Beverage",VLOOKUP(VALUE(Q562),Rates!G$15:L$19,2,0),VLOOKUP(VALUE(Q562),Rates!G$4:L$12,2,0)))</f>
        <v/>
      </c>
      <c r="T562" s="58" t="str">
        <f t="shared" si="298"/>
        <v/>
      </c>
      <c r="U562" s="58" t="str">
        <f t="shared" si="299"/>
        <v/>
      </c>
      <c r="V562" s="58" t="str">
        <f t="shared" si="300"/>
        <v/>
      </c>
      <c r="W562" s="58" t="str">
        <f t="shared" si="301"/>
        <v/>
      </c>
      <c r="X562" s="59" t="str">
        <f t="shared" si="302"/>
        <v/>
      </c>
      <c r="Y562" s="60" t="str">
        <f>IF(B:B="","",IF(R562="Refreshment Beverage",VLOOKUP(Q562,Rates!G$15:L$19,6,0)*W562,VLOOKUP(Q562,Rates!G$4:L$12,6,0)*W562))</f>
        <v/>
      </c>
      <c r="Z562" s="60" t="str">
        <f t="shared" si="303"/>
        <v/>
      </c>
      <c r="AA562" s="60" t="str">
        <f t="shared" si="291"/>
        <v/>
      </c>
      <c r="AB562" s="61" t="str" cm="1">
        <f t="array" ref="AB562">IF(_xlfn.SINGLE(B:B)="","",IF(R562="Refreshment Beverage","",IF(AND(R562="Beer",Q562=0),SUM(LOOKUP(2,1/(Rates!$B$15:$B$18&lt;=W562)/(Rates!$C$15:$C$18&gt;=W562),Rates!$D$15:$D$18)*W562),VLOOKUP(VALUE(_xlfn.SINGLE(Q:Q)),Rates!A:B,2,0)*W562)))</f>
        <v/>
      </c>
      <c r="AC562" s="61" t="str" cm="1">
        <f t="array" ref="AC562">IF(_xlfn.SINGLE(B:B)="","",IF(R562="Refreshment Beverage","",IF(AND(R562="Beer",Q562=0),SUM(LOOKUP(2,1/(Rates!$B$15:$B$18&lt;=W562)/(Rates!$C$15:$C$18&gt;=W562),Rates!$E$15:$E$18)*W562),VLOOKUP(VALUE(_xlfn.SINGLE(Q:Q)),Rates!A:C,3,0)*W562)))</f>
        <v/>
      </c>
      <c r="AD562" s="168">
        <f>IFERROR(IF(R562="Beer","",IF(OR(Q562=1,Q562=2,Q562=3,Q562=4),VLOOKUP(Q562,Rates!$A$31:$B$34,2,0)*W562,IF(V562=1,VLOOKUP(U562,'REB BEV MIN MKUP'!B:E,4,0),IF(V562&gt;1,VLOOKUP(VALUE(W562),'REB BEV MIN MKUP'!O:Q,3,0),0)))),0)</f>
        <v>0</v>
      </c>
      <c r="AE562" s="62" t="str">
        <f t="shared" si="304"/>
        <v/>
      </c>
      <c r="AF562" s="63" t="str">
        <f t="shared" si="305"/>
        <v/>
      </c>
      <c r="AG562" s="64" t="str">
        <f t="shared" si="306"/>
        <v/>
      </c>
      <c r="AH562" s="65" t="str">
        <f t="shared" si="307"/>
        <v/>
      </c>
      <c r="AI562" s="66" t="str">
        <f>IF(AE:AE="","",IF(R562="Refreshment Beverage",AK562*(Rates!J$19/100),ROUND(SUM(AH562*(Rates!$J$8/100)),4)))</f>
        <v/>
      </c>
      <c r="AJ562" s="67" t="str">
        <f t="shared" si="308"/>
        <v/>
      </c>
      <c r="AK562" s="22" t="str">
        <f t="shared" si="309"/>
        <v/>
      </c>
      <c r="AL562" s="62" t="str">
        <f t="shared" si="310"/>
        <v/>
      </c>
      <c r="AM562" s="63" t="str">
        <f>IF(AS562="","",IF(R562="Refreshment Beverage",ROUND(AS562*Rates!K$19,4),ROUND(AO562*(VLOOKUP(VALUE(Q562),Rates!G$4:L$12,3,0)),4)))</f>
        <v/>
      </c>
      <c r="AN562" s="68" t="str">
        <f>IF(AS562="","",IF(R562="Refreshment Beverage",AS562*(Rates!J$19/100),MAX(AM562,AB562)))</f>
        <v/>
      </c>
      <c r="AO562" s="69" t="str">
        <f t="shared" si="311"/>
        <v/>
      </c>
      <c r="AP562" s="69" t="str">
        <f t="shared" si="312"/>
        <v/>
      </c>
      <c r="AQ562" s="70" t="str">
        <f>IF(AS562="","",IF(R562="Refreshment Beverage",ROUND(SUM(VLOOKUP(Q:Q,Rates!G$15:L$19,3,0)*(AS562-Y562-Z562-AA562)),4),ROUND(SUM(Rates!$K$8*AS562),4)))</f>
        <v/>
      </c>
      <c r="AR562" s="66" t="str">
        <f t="shared" si="313"/>
        <v/>
      </c>
      <c r="AS562" s="22" t="str">
        <f t="shared" si="314"/>
        <v/>
      </c>
      <c r="AT562" s="62" t="str">
        <f t="shared" si="315"/>
        <v/>
      </c>
      <c r="AU562" s="63" t="str">
        <f>IF(AX562="","",IF(R562="Refreshment Beverage",ROUND((BA562-Y562-Z562-AA562)*VLOOKUP(VALUE(Q562),Rates!G$15:L$19,3,0),4),ROUND(AW562*(VLOOKUP(VALUE(Q562),Rates!G:L,3,0)),4)))</f>
        <v/>
      </c>
      <c r="AV562" s="68" t="str">
        <f t="shared" si="316"/>
        <v/>
      </c>
      <c r="AW562" s="69" t="str">
        <f t="shared" si="317"/>
        <v/>
      </c>
      <c r="AX562" s="65" t="str">
        <f t="shared" si="318"/>
        <v/>
      </c>
      <c r="AY562" s="70" t="str">
        <f>IF(AX562="","",IF(R562="Refreshment Beverage",ROUND(SUM(AX562*Rates!K$19),4),ROUND(SUM(AX562*(Rates!J$8/100)),4)))</f>
        <v/>
      </c>
      <c r="AZ562" s="67" t="str">
        <f t="shared" si="319"/>
        <v/>
      </c>
      <c r="BA562" s="22" t="str">
        <f t="shared" si="320"/>
        <v/>
      </c>
      <c r="BD562" s="171"/>
      <c r="BE562" s="171"/>
      <c r="BF562" s="171"/>
      <c r="BG562" s="171"/>
    </row>
    <row r="563" spans="11:59" ht="12.75" customHeight="1" x14ac:dyDescent="0.3">
      <c r="K563" s="42" t="str">
        <f t="shared" si="292"/>
        <v/>
      </c>
      <c r="L563" s="55" t="str">
        <f t="shared" si="293"/>
        <v/>
      </c>
      <c r="M563" s="43" t="str">
        <f t="shared" si="294"/>
        <v/>
      </c>
      <c r="N563" s="56" t="str" cm="1">
        <f t="array" ref="N563">IFERROR(IF(_xlfn.SINGLE(B:B)="","",IF(R563="Beer",SUM(LOOKUP(2,1/(Rates!$B$3:$B$5&lt;=W563)/(Rates!$C$3:$C$5&gt;=W563),Rates!$D$3:$D$5)*(X563/100)*W563),IF(R563="Refreshment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56" t="str">
        <f t="shared" si="295"/>
        <v/>
      </c>
      <c r="P563" s="53"/>
      <c r="Q563" s="14" t="str">
        <f t="shared" si="296"/>
        <v/>
      </c>
      <c r="R563" s="57" t="str">
        <f t="shared" si="297"/>
        <v/>
      </c>
      <c r="S563" s="58" t="str">
        <f>IF(B563="","",IF(R563="Refreshment Beverage",VLOOKUP(VALUE(Q563),Rates!G$15:L$19,2,0),VLOOKUP(VALUE(Q563),Rates!G$4:L$12,2,0)))</f>
        <v/>
      </c>
      <c r="T563" s="58" t="str">
        <f t="shared" si="298"/>
        <v/>
      </c>
      <c r="U563" s="58" t="str">
        <f t="shared" si="299"/>
        <v/>
      </c>
      <c r="V563" s="58" t="str">
        <f t="shared" si="300"/>
        <v/>
      </c>
      <c r="W563" s="58" t="str">
        <f t="shared" si="301"/>
        <v/>
      </c>
      <c r="X563" s="59" t="str">
        <f t="shared" si="302"/>
        <v/>
      </c>
      <c r="Y563" s="60" t="str">
        <f>IF(B:B="","",IF(R563="Refreshment Beverage",VLOOKUP(Q563,Rates!G$15:L$19,6,0)*W563,VLOOKUP(Q563,Rates!G$4:L$12,6,0)*W563))</f>
        <v/>
      </c>
      <c r="Z563" s="60" t="str">
        <f t="shared" si="303"/>
        <v/>
      </c>
      <c r="AA563" s="60" t="str">
        <f t="shared" si="291"/>
        <v/>
      </c>
      <c r="AB563" s="61" t="str" cm="1">
        <f t="array" ref="AB563">IF(_xlfn.SINGLE(B:B)="","",IF(R563="Refreshment Beverage","",IF(AND(R563="Beer",Q563=0),SUM(LOOKUP(2,1/(Rates!$B$15:$B$18&lt;=W563)/(Rates!$C$15:$C$18&gt;=W563),Rates!$D$15:$D$18)*W563),VLOOKUP(VALUE(_xlfn.SINGLE(Q:Q)),Rates!A:B,2,0)*W563)))</f>
        <v/>
      </c>
      <c r="AC563" s="61" t="str" cm="1">
        <f t="array" ref="AC563">IF(_xlfn.SINGLE(B:B)="","",IF(R563="Refreshment Beverage","",IF(AND(R563="Beer",Q563=0),SUM(LOOKUP(2,1/(Rates!$B$15:$B$18&lt;=W563)/(Rates!$C$15:$C$18&gt;=W563),Rates!$E$15:$E$18)*W563),VLOOKUP(VALUE(_xlfn.SINGLE(Q:Q)),Rates!A:C,3,0)*W563)))</f>
        <v/>
      </c>
      <c r="AD563" s="168">
        <f>IFERROR(IF(R563="Beer","",IF(OR(Q563=1,Q563=2,Q563=3,Q563=4),VLOOKUP(Q563,Rates!$A$31:$B$34,2,0)*W563,IF(V563=1,VLOOKUP(U563,'REB BEV MIN MKUP'!B:E,4,0),IF(V563&gt;1,VLOOKUP(VALUE(W563),'REB BEV MIN MKUP'!O:Q,3,0),0)))),0)</f>
        <v>0</v>
      </c>
      <c r="AE563" s="62" t="str">
        <f t="shared" si="304"/>
        <v/>
      </c>
      <c r="AF563" s="63" t="str">
        <f t="shared" si="305"/>
        <v/>
      </c>
      <c r="AG563" s="64" t="str">
        <f t="shared" si="306"/>
        <v/>
      </c>
      <c r="AH563" s="65" t="str">
        <f t="shared" si="307"/>
        <v/>
      </c>
      <c r="AI563" s="66" t="str">
        <f>IF(AE:AE="","",IF(R563="Refreshment Beverage",AK563*(Rates!J$19/100),ROUND(SUM(AH563*(Rates!$J$8/100)),4)))</f>
        <v/>
      </c>
      <c r="AJ563" s="67" t="str">
        <f t="shared" si="308"/>
        <v/>
      </c>
      <c r="AK563" s="22" t="str">
        <f t="shared" si="309"/>
        <v/>
      </c>
      <c r="AL563" s="62" t="str">
        <f t="shared" si="310"/>
        <v/>
      </c>
      <c r="AM563" s="63" t="str">
        <f>IF(AS563="","",IF(R563="Refreshment Beverage",ROUND(AS563*Rates!K$19,4),ROUND(AO563*(VLOOKUP(VALUE(Q563),Rates!G$4:L$12,3,0)),4)))</f>
        <v/>
      </c>
      <c r="AN563" s="68" t="str">
        <f>IF(AS563="","",IF(R563="Refreshment Beverage",AS563*(Rates!J$19/100),MAX(AM563,AB563)))</f>
        <v/>
      </c>
      <c r="AO563" s="69" t="str">
        <f t="shared" si="311"/>
        <v/>
      </c>
      <c r="AP563" s="69" t="str">
        <f t="shared" si="312"/>
        <v/>
      </c>
      <c r="AQ563" s="70" t="str">
        <f>IF(AS563="","",IF(R563="Refreshment Beverage",ROUND(SUM(VLOOKUP(Q:Q,Rates!G$15:L$19,3,0)*(AS563-Y563-Z563-AA563)),4),ROUND(SUM(Rates!$K$8*AS563),4)))</f>
        <v/>
      </c>
      <c r="AR563" s="66" t="str">
        <f t="shared" si="313"/>
        <v/>
      </c>
      <c r="AS563" s="22" t="str">
        <f t="shared" si="314"/>
        <v/>
      </c>
      <c r="AT563" s="62" t="str">
        <f t="shared" si="315"/>
        <v/>
      </c>
      <c r="AU563" s="63" t="str">
        <f>IF(AX563="","",IF(R563="Refreshment Beverage",ROUND((BA563-Y563-Z563-AA563)*VLOOKUP(VALUE(Q563),Rates!G$15:L$19,3,0),4),ROUND(AW563*(VLOOKUP(VALUE(Q563),Rates!G:L,3,0)),4)))</f>
        <v/>
      </c>
      <c r="AV563" s="68" t="str">
        <f t="shared" si="316"/>
        <v/>
      </c>
      <c r="AW563" s="69" t="str">
        <f t="shared" si="317"/>
        <v/>
      </c>
      <c r="AX563" s="65" t="str">
        <f t="shared" si="318"/>
        <v/>
      </c>
      <c r="AY563" s="70" t="str">
        <f>IF(AX563="","",IF(R563="Refreshment Beverage",ROUND(SUM(AX563*Rates!K$19),4),ROUND(SUM(AX563*(Rates!J$8/100)),4)))</f>
        <v/>
      </c>
      <c r="AZ563" s="67" t="str">
        <f t="shared" si="319"/>
        <v/>
      </c>
      <c r="BA563" s="22" t="str">
        <f t="shared" si="320"/>
        <v/>
      </c>
      <c r="BD563" s="171"/>
      <c r="BE563" s="171"/>
      <c r="BF563" s="171"/>
      <c r="BG563" s="171"/>
    </row>
    <row r="564" spans="11:59" ht="12.75" customHeight="1" x14ac:dyDescent="0.3">
      <c r="K564" s="42" t="str">
        <f t="shared" si="292"/>
        <v/>
      </c>
      <c r="L564" s="55" t="str">
        <f t="shared" si="293"/>
        <v/>
      </c>
      <c r="M564" s="43" t="str">
        <f t="shared" si="294"/>
        <v/>
      </c>
      <c r="N564" s="56" t="str" cm="1">
        <f t="array" ref="N564">IFERROR(IF(_xlfn.SINGLE(B:B)="","",IF(R564="Beer",SUM(LOOKUP(2,1/(Rates!$B$3:$B$5&lt;=W564)/(Rates!$C$3:$C$5&gt;=W564),Rates!$D$3:$D$5)*(X564/100)*W564),IF(R564="Refreshment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56" t="str">
        <f t="shared" si="295"/>
        <v/>
      </c>
      <c r="P564" s="53"/>
      <c r="Q564" s="14" t="str">
        <f t="shared" si="296"/>
        <v/>
      </c>
      <c r="R564" s="57" t="str">
        <f t="shared" si="297"/>
        <v/>
      </c>
      <c r="S564" s="58" t="str">
        <f>IF(B564="","",IF(R564="Refreshment Beverage",VLOOKUP(VALUE(Q564),Rates!G$15:L$19,2,0),VLOOKUP(VALUE(Q564),Rates!G$4:L$12,2,0)))</f>
        <v/>
      </c>
      <c r="T564" s="58" t="str">
        <f t="shared" si="298"/>
        <v/>
      </c>
      <c r="U564" s="58" t="str">
        <f t="shared" si="299"/>
        <v/>
      </c>
      <c r="V564" s="58" t="str">
        <f t="shared" si="300"/>
        <v/>
      </c>
      <c r="W564" s="58" t="str">
        <f t="shared" si="301"/>
        <v/>
      </c>
      <c r="X564" s="59" t="str">
        <f t="shared" si="302"/>
        <v/>
      </c>
      <c r="Y564" s="60" t="str">
        <f>IF(B:B="","",IF(R564="Refreshment Beverage",VLOOKUP(Q564,Rates!G$15:L$19,6,0)*W564,VLOOKUP(Q564,Rates!G$4:L$12,6,0)*W564))</f>
        <v/>
      </c>
      <c r="Z564" s="60" t="str">
        <f t="shared" si="303"/>
        <v/>
      </c>
      <c r="AA564" s="60" t="str">
        <f t="shared" si="291"/>
        <v/>
      </c>
      <c r="AB564" s="61" t="str" cm="1">
        <f t="array" ref="AB564">IF(_xlfn.SINGLE(B:B)="","",IF(R564="Refreshment Beverage","",IF(AND(R564="Beer",Q564=0),SUM(LOOKUP(2,1/(Rates!$B$15:$B$18&lt;=W564)/(Rates!$C$15:$C$18&gt;=W564),Rates!$D$15:$D$18)*W564),VLOOKUP(VALUE(_xlfn.SINGLE(Q:Q)),Rates!A:B,2,0)*W564)))</f>
        <v/>
      </c>
      <c r="AC564" s="61" t="str" cm="1">
        <f t="array" ref="AC564">IF(_xlfn.SINGLE(B:B)="","",IF(R564="Refreshment Beverage","",IF(AND(R564="Beer",Q564=0),SUM(LOOKUP(2,1/(Rates!$B$15:$B$18&lt;=W564)/(Rates!$C$15:$C$18&gt;=W564),Rates!$E$15:$E$18)*W564),VLOOKUP(VALUE(_xlfn.SINGLE(Q:Q)),Rates!A:C,3,0)*W564)))</f>
        <v/>
      </c>
      <c r="AD564" s="168">
        <f>IFERROR(IF(R564="Beer","",IF(OR(Q564=1,Q564=2,Q564=3,Q564=4),VLOOKUP(Q564,Rates!$A$31:$B$34,2,0)*W564,IF(V564=1,VLOOKUP(U564,'REB BEV MIN MKUP'!B:E,4,0),IF(V564&gt;1,VLOOKUP(VALUE(W564),'REB BEV MIN MKUP'!O:Q,3,0),0)))),0)</f>
        <v>0</v>
      </c>
      <c r="AE564" s="62" t="str">
        <f t="shared" si="304"/>
        <v/>
      </c>
      <c r="AF564" s="63" t="str">
        <f t="shared" si="305"/>
        <v/>
      </c>
      <c r="AG564" s="64" t="str">
        <f t="shared" si="306"/>
        <v/>
      </c>
      <c r="AH564" s="65" t="str">
        <f t="shared" si="307"/>
        <v/>
      </c>
      <c r="AI564" s="66" t="str">
        <f>IF(AE:AE="","",IF(R564="Refreshment Beverage",AK564*(Rates!J$19/100),ROUND(SUM(AH564*(Rates!$J$8/100)),4)))</f>
        <v/>
      </c>
      <c r="AJ564" s="67" t="str">
        <f t="shared" si="308"/>
        <v/>
      </c>
      <c r="AK564" s="22" t="str">
        <f t="shared" si="309"/>
        <v/>
      </c>
      <c r="AL564" s="62" t="str">
        <f t="shared" si="310"/>
        <v/>
      </c>
      <c r="AM564" s="63" t="str">
        <f>IF(AS564="","",IF(R564="Refreshment Beverage",ROUND(AS564*Rates!K$19,4),ROUND(AO564*(VLOOKUP(VALUE(Q564),Rates!G$4:L$12,3,0)),4)))</f>
        <v/>
      </c>
      <c r="AN564" s="68" t="str">
        <f>IF(AS564="","",IF(R564="Refreshment Beverage",AS564*(Rates!J$19/100),MAX(AM564,AB564)))</f>
        <v/>
      </c>
      <c r="AO564" s="69" t="str">
        <f t="shared" si="311"/>
        <v/>
      </c>
      <c r="AP564" s="69" t="str">
        <f t="shared" si="312"/>
        <v/>
      </c>
      <c r="AQ564" s="70" t="str">
        <f>IF(AS564="","",IF(R564="Refreshment Beverage",ROUND(SUM(VLOOKUP(Q:Q,Rates!G$15:L$19,3,0)*(AS564-Y564-Z564-AA564)),4),ROUND(SUM(Rates!$K$8*AS564),4)))</f>
        <v/>
      </c>
      <c r="AR564" s="66" t="str">
        <f t="shared" si="313"/>
        <v/>
      </c>
      <c r="AS564" s="22" t="str">
        <f t="shared" si="314"/>
        <v/>
      </c>
      <c r="AT564" s="62" t="str">
        <f t="shared" si="315"/>
        <v/>
      </c>
      <c r="AU564" s="63" t="str">
        <f>IF(AX564="","",IF(R564="Refreshment Beverage",ROUND((BA564-Y564-Z564-AA564)*VLOOKUP(VALUE(Q564),Rates!G$15:L$19,3,0),4),ROUND(AW564*(VLOOKUP(VALUE(Q564),Rates!G:L,3,0)),4)))</f>
        <v/>
      </c>
      <c r="AV564" s="68" t="str">
        <f t="shared" si="316"/>
        <v/>
      </c>
      <c r="AW564" s="69" t="str">
        <f t="shared" si="317"/>
        <v/>
      </c>
      <c r="AX564" s="65" t="str">
        <f t="shared" si="318"/>
        <v/>
      </c>
      <c r="AY564" s="70" t="str">
        <f>IF(AX564="","",IF(R564="Refreshment Beverage",ROUND(SUM(AX564*Rates!K$19),4),ROUND(SUM(AX564*(Rates!J$8/100)),4)))</f>
        <v/>
      </c>
      <c r="AZ564" s="67" t="str">
        <f t="shared" si="319"/>
        <v/>
      </c>
      <c r="BA564" s="22" t="str">
        <f t="shared" si="320"/>
        <v/>
      </c>
      <c r="BD564" s="171"/>
      <c r="BE564" s="171"/>
      <c r="BF564" s="171"/>
      <c r="BG564" s="171"/>
    </row>
    <row r="565" spans="11:59" ht="12.75" customHeight="1" x14ac:dyDescent="0.3">
      <c r="K565" s="42" t="str">
        <f t="shared" si="292"/>
        <v/>
      </c>
      <c r="L565" s="55" t="str">
        <f t="shared" si="293"/>
        <v/>
      </c>
      <c r="M565" s="43" t="str">
        <f t="shared" si="294"/>
        <v/>
      </c>
      <c r="N565" s="56" t="str" cm="1">
        <f t="array" ref="N565">IFERROR(IF(_xlfn.SINGLE(B:B)="","",IF(R565="Beer",SUM(LOOKUP(2,1/(Rates!$B$3:$B$5&lt;=W565)/(Rates!$C$3:$C$5&gt;=W565),Rates!$D$3:$D$5)*(X565/100)*W565),IF(R565="Refreshment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56" t="str">
        <f t="shared" si="295"/>
        <v/>
      </c>
      <c r="P565" s="53"/>
      <c r="Q565" s="14" t="str">
        <f t="shared" si="296"/>
        <v/>
      </c>
      <c r="R565" s="57" t="str">
        <f t="shared" si="297"/>
        <v/>
      </c>
      <c r="S565" s="58" t="str">
        <f>IF(B565="","",IF(R565="Refreshment Beverage",VLOOKUP(VALUE(Q565),Rates!G$15:L$19,2,0),VLOOKUP(VALUE(Q565),Rates!G$4:L$12,2,0)))</f>
        <v/>
      </c>
      <c r="T565" s="58" t="str">
        <f t="shared" si="298"/>
        <v/>
      </c>
      <c r="U565" s="58" t="str">
        <f t="shared" si="299"/>
        <v/>
      </c>
      <c r="V565" s="58" t="str">
        <f t="shared" si="300"/>
        <v/>
      </c>
      <c r="W565" s="58" t="str">
        <f t="shared" si="301"/>
        <v/>
      </c>
      <c r="X565" s="59" t="str">
        <f t="shared" si="302"/>
        <v/>
      </c>
      <c r="Y565" s="60" t="str">
        <f>IF(B:B="","",IF(R565="Refreshment Beverage",VLOOKUP(Q565,Rates!G$15:L$19,6,0)*W565,VLOOKUP(Q565,Rates!G$4:L$12,6,0)*W565))</f>
        <v/>
      </c>
      <c r="Z565" s="60" t="str">
        <f t="shared" si="303"/>
        <v/>
      </c>
      <c r="AA565" s="60" t="str">
        <f t="shared" si="291"/>
        <v/>
      </c>
      <c r="AB565" s="61" t="str" cm="1">
        <f t="array" ref="AB565">IF(_xlfn.SINGLE(B:B)="","",IF(R565="Refreshment Beverage","",IF(AND(R565="Beer",Q565=0),SUM(LOOKUP(2,1/(Rates!$B$15:$B$18&lt;=W565)/(Rates!$C$15:$C$18&gt;=W565),Rates!$D$15:$D$18)*W565),VLOOKUP(VALUE(_xlfn.SINGLE(Q:Q)),Rates!A:B,2,0)*W565)))</f>
        <v/>
      </c>
      <c r="AC565" s="61" t="str" cm="1">
        <f t="array" ref="AC565">IF(_xlfn.SINGLE(B:B)="","",IF(R565="Refreshment Beverage","",IF(AND(R565="Beer",Q565=0),SUM(LOOKUP(2,1/(Rates!$B$15:$B$18&lt;=W565)/(Rates!$C$15:$C$18&gt;=W565),Rates!$E$15:$E$18)*W565),VLOOKUP(VALUE(_xlfn.SINGLE(Q:Q)),Rates!A:C,3,0)*W565)))</f>
        <v/>
      </c>
      <c r="AD565" s="168">
        <f>IFERROR(IF(R565="Beer","",IF(OR(Q565=1,Q565=2,Q565=3,Q565=4),VLOOKUP(Q565,Rates!$A$31:$B$34,2,0)*W565,IF(V565=1,VLOOKUP(U565,'REB BEV MIN MKUP'!B:E,4,0),IF(V565&gt;1,VLOOKUP(VALUE(W565),'REB BEV MIN MKUP'!O:Q,3,0),0)))),0)</f>
        <v>0</v>
      </c>
      <c r="AE565" s="62" t="str">
        <f t="shared" si="304"/>
        <v/>
      </c>
      <c r="AF565" s="63" t="str">
        <f t="shared" si="305"/>
        <v/>
      </c>
      <c r="AG565" s="64" t="str">
        <f t="shared" si="306"/>
        <v/>
      </c>
      <c r="AH565" s="65" t="str">
        <f t="shared" si="307"/>
        <v/>
      </c>
      <c r="AI565" s="66" t="str">
        <f>IF(AE:AE="","",IF(R565="Refreshment Beverage",AK565*(Rates!J$19/100),ROUND(SUM(AH565*(Rates!$J$8/100)),4)))</f>
        <v/>
      </c>
      <c r="AJ565" s="67" t="str">
        <f t="shared" si="308"/>
        <v/>
      </c>
      <c r="AK565" s="22" t="str">
        <f t="shared" si="309"/>
        <v/>
      </c>
      <c r="AL565" s="62" t="str">
        <f t="shared" si="310"/>
        <v/>
      </c>
      <c r="AM565" s="63" t="str">
        <f>IF(AS565="","",IF(R565="Refreshment Beverage",ROUND(AS565*Rates!K$19,4),ROUND(AO565*(VLOOKUP(VALUE(Q565),Rates!G$4:L$12,3,0)),4)))</f>
        <v/>
      </c>
      <c r="AN565" s="68" t="str">
        <f>IF(AS565="","",IF(R565="Refreshment Beverage",AS565*(Rates!J$19/100),MAX(AM565,AB565)))</f>
        <v/>
      </c>
      <c r="AO565" s="69" t="str">
        <f t="shared" si="311"/>
        <v/>
      </c>
      <c r="AP565" s="69" t="str">
        <f t="shared" si="312"/>
        <v/>
      </c>
      <c r="AQ565" s="70" t="str">
        <f>IF(AS565="","",IF(R565="Refreshment Beverage",ROUND(SUM(VLOOKUP(Q:Q,Rates!G$15:L$19,3,0)*(AS565-Y565-Z565-AA565)),4),ROUND(SUM(Rates!$K$8*AS565),4)))</f>
        <v/>
      </c>
      <c r="AR565" s="66" t="str">
        <f t="shared" si="313"/>
        <v/>
      </c>
      <c r="AS565" s="22" t="str">
        <f t="shared" si="314"/>
        <v/>
      </c>
      <c r="AT565" s="62" t="str">
        <f t="shared" si="315"/>
        <v/>
      </c>
      <c r="AU565" s="63" t="str">
        <f>IF(AX565="","",IF(R565="Refreshment Beverage",ROUND((BA565-Y565-Z565-AA565)*VLOOKUP(VALUE(Q565),Rates!G$15:L$19,3,0),4),ROUND(AW565*(VLOOKUP(VALUE(Q565),Rates!G:L,3,0)),4)))</f>
        <v/>
      </c>
      <c r="AV565" s="68" t="str">
        <f t="shared" si="316"/>
        <v/>
      </c>
      <c r="AW565" s="69" t="str">
        <f t="shared" si="317"/>
        <v/>
      </c>
      <c r="AX565" s="65" t="str">
        <f t="shared" si="318"/>
        <v/>
      </c>
      <c r="AY565" s="70" t="str">
        <f>IF(AX565="","",IF(R565="Refreshment Beverage",ROUND(SUM(AX565*Rates!K$19),4),ROUND(SUM(AX565*(Rates!J$8/100)),4)))</f>
        <v/>
      </c>
      <c r="AZ565" s="67" t="str">
        <f t="shared" si="319"/>
        <v/>
      </c>
      <c r="BA565" s="22" t="str">
        <f t="shared" si="320"/>
        <v/>
      </c>
      <c r="BD565" s="171"/>
      <c r="BE565" s="171"/>
      <c r="BF565" s="171"/>
      <c r="BG565" s="171"/>
    </row>
    <row r="566" spans="11:59" ht="12.75" customHeight="1" x14ac:dyDescent="0.3">
      <c r="K566" s="42" t="str">
        <f t="shared" si="292"/>
        <v/>
      </c>
      <c r="L566" s="55" t="str">
        <f t="shared" si="293"/>
        <v/>
      </c>
      <c r="M566" s="43" t="str">
        <f t="shared" si="294"/>
        <v/>
      </c>
      <c r="N566" s="56" t="str" cm="1">
        <f t="array" ref="N566">IFERROR(IF(_xlfn.SINGLE(B:B)="","",IF(R566="Beer",SUM(LOOKUP(2,1/(Rates!$B$3:$B$5&lt;=W566)/(Rates!$C$3:$C$5&gt;=W566),Rates!$D$3:$D$5)*(X566/100)*W566),IF(R566="Refreshment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56" t="str">
        <f t="shared" si="295"/>
        <v/>
      </c>
      <c r="P566" s="53"/>
      <c r="Q566" s="14" t="str">
        <f t="shared" si="296"/>
        <v/>
      </c>
      <c r="R566" s="57" t="str">
        <f t="shared" si="297"/>
        <v/>
      </c>
      <c r="S566" s="58" t="str">
        <f>IF(B566="","",IF(R566="Refreshment Beverage",VLOOKUP(VALUE(Q566),Rates!G$15:L$19,2,0),VLOOKUP(VALUE(Q566),Rates!G$4:L$12,2,0)))</f>
        <v/>
      </c>
      <c r="T566" s="58" t="str">
        <f t="shared" si="298"/>
        <v/>
      </c>
      <c r="U566" s="58" t="str">
        <f t="shared" si="299"/>
        <v/>
      </c>
      <c r="V566" s="58" t="str">
        <f t="shared" si="300"/>
        <v/>
      </c>
      <c r="W566" s="58" t="str">
        <f t="shared" si="301"/>
        <v/>
      </c>
      <c r="X566" s="59" t="str">
        <f t="shared" si="302"/>
        <v/>
      </c>
      <c r="Y566" s="60" t="str">
        <f>IF(B:B="","",IF(R566="Refreshment Beverage",VLOOKUP(Q566,Rates!G$15:L$19,6,0)*W566,VLOOKUP(Q566,Rates!G$4:L$12,6,0)*W566))</f>
        <v/>
      </c>
      <c r="Z566" s="60" t="str">
        <f t="shared" si="303"/>
        <v/>
      </c>
      <c r="AA566" s="60" t="str">
        <f t="shared" si="291"/>
        <v/>
      </c>
      <c r="AB566" s="61" t="str" cm="1">
        <f t="array" ref="AB566">IF(_xlfn.SINGLE(B:B)="","",IF(R566="Refreshment Beverage","",IF(AND(R566="Beer",Q566=0),SUM(LOOKUP(2,1/(Rates!$B$15:$B$18&lt;=W566)/(Rates!$C$15:$C$18&gt;=W566),Rates!$D$15:$D$18)*W566),VLOOKUP(VALUE(_xlfn.SINGLE(Q:Q)),Rates!A:B,2,0)*W566)))</f>
        <v/>
      </c>
      <c r="AC566" s="61" t="str" cm="1">
        <f t="array" ref="AC566">IF(_xlfn.SINGLE(B:B)="","",IF(R566="Refreshment Beverage","",IF(AND(R566="Beer",Q566=0),SUM(LOOKUP(2,1/(Rates!$B$15:$B$18&lt;=W566)/(Rates!$C$15:$C$18&gt;=W566),Rates!$E$15:$E$18)*W566),VLOOKUP(VALUE(_xlfn.SINGLE(Q:Q)),Rates!A:C,3,0)*W566)))</f>
        <v/>
      </c>
      <c r="AD566" s="168">
        <f>IFERROR(IF(R566="Beer","",IF(OR(Q566=1,Q566=2,Q566=3,Q566=4),VLOOKUP(Q566,Rates!$A$31:$B$34,2,0)*W566,IF(V566=1,VLOOKUP(U566,'REB BEV MIN MKUP'!B:E,4,0),IF(V566&gt;1,VLOOKUP(VALUE(W566),'REB BEV MIN MKUP'!O:Q,3,0),0)))),0)</f>
        <v>0</v>
      </c>
      <c r="AE566" s="62" t="str">
        <f t="shared" si="304"/>
        <v/>
      </c>
      <c r="AF566" s="63" t="str">
        <f t="shared" si="305"/>
        <v/>
      </c>
      <c r="AG566" s="64" t="str">
        <f t="shared" si="306"/>
        <v/>
      </c>
      <c r="AH566" s="65" t="str">
        <f t="shared" si="307"/>
        <v/>
      </c>
      <c r="AI566" s="66" t="str">
        <f>IF(AE:AE="","",IF(R566="Refreshment Beverage",AK566*(Rates!J$19/100),ROUND(SUM(AH566*(Rates!$J$8/100)),4)))</f>
        <v/>
      </c>
      <c r="AJ566" s="67" t="str">
        <f t="shared" si="308"/>
        <v/>
      </c>
      <c r="AK566" s="22" t="str">
        <f t="shared" si="309"/>
        <v/>
      </c>
      <c r="AL566" s="62" t="str">
        <f t="shared" si="310"/>
        <v/>
      </c>
      <c r="AM566" s="63" t="str">
        <f>IF(AS566="","",IF(R566="Refreshment Beverage",ROUND(AS566*Rates!K$19,4),ROUND(AO566*(VLOOKUP(VALUE(Q566),Rates!G$4:L$12,3,0)),4)))</f>
        <v/>
      </c>
      <c r="AN566" s="68" t="str">
        <f>IF(AS566="","",IF(R566="Refreshment Beverage",AS566*(Rates!J$19/100),MAX(AM566,AB566)))</f>
        <v/>
      </c>
      <c r="AO566" s="69" t="str">
        <f t="shared" si="311"/>
        <v/>
      </c>
      <c r="AP566" s="69" t="str">
        <f t="shared" si="312"/>
        <v/>
      </c>
      <c r="AQ566" s="70" t="str">
        <f>IF(AS566="","",IF(R566="Refreshment Beverage",ROUND(SUM(VLOOKUP(Q:Q,Rates!G$15:L$19,3,0)*(AS566-Y566-Z566-AA566)),4),ROUND(SUM(Rates!$K$8*AS566),4)))</f>
        <v/>
      </c>
      <c r="AR566" s="66" t="str">
        <f t="shared" si="313"/>
        <v/>
      </c>
      <c r="AS566" s="22" t="str">
        <f t="shared" si="314"/>
        <v/>
      </c>
      <c r="AT566" s="62" t="str">
        <f t="shared" si="315"/>
        <v/>
      </c>
      <c r="AU566" s="63" t="str">
        <f>IF(AX566="","",IF(R566="Refreshment Beverage",ROUND((BA566-Y566-Z566-AA566)*VLOOKUP(VALUE(Q566),Rates!G$15:L$19,3,0),4),ROUND(AW566*(VLOOKUP(VALUE(Q566),Rates!G:L,3,0)),4)))</f>
        <v/>
      </c>
      <c r="AV566" s="68" t="str">
        <f t="shared" si="316"/>
        <v/>
      </c>
      <c r="AW566" s="69" t="str">
        <f t="shared" si="317"/>
        <v/>
      </c>
      <c r="AX566" s="65" t="str">
        <f t="shared" si="318"/>
        <v/>
      </c>
      <c r="AY566" s="70" t="str">
        <f>IF(AX566="","",IF(R566="Refreshment Beverage",ROUND(SUM(AX566*Rates!K$19),4),ROUND(SUM(AX566*(Rates!J$8/100)),4)))</f>
        <v/>
      </c>
      <c r="AZ566" s="67" t="str">
        <f t="shared" si="319"/>
        <v/>
      </c>
      <c r="BA566" s="22" t="str">
        <f t="shared" si="320"/>
        <v/>
      </c>
      <c r="BD566" s="171"/>
      <c r="BE566" s="171"/>
      <c r="BF566" s="171"/>
      <c r="BG566" s="171"/>
    </row>
    <row r="567" spans="11:59" ht="12.75" customHeight="1" x14ac:dyDescent="0.3">
      <c r="K567" s="42" t="str">
        <f t="shared" si="292"/>
        <v/>
      </c>
      <c r="L567" s="55" t="str">
        <f t="shared" si="293"/>
        <v/>
      </c>
      <c r="M567" s="43" t="str">
        <f t="shared" si="294"/>
        <v/>
      </c>
      <c r="N567" s="56" t="str" cm="1">
        <f t="array" ref="N567">IFERROR(IF(_xlfn.SINGLE(B:B)="","",IF(R567="Beer",SUM(LOOKUP(2,1/(Rates!$B$3:$B$5&lt;=W567)/(Rates!$C$3:$C$5&gt;=W567),Rates!$D$3:$D$5)*(X567/100)*W567),IF(R567="Refreshment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56" t="str">
        <f t="shared" si="295"/>
        <v/>
      </c>
      <c r="P567" s="53"/>
      <c r="Q567" s="14" t="str">
        <f t="shared" si="296"/>
        <v/>
      </c>
      <c r="R567" s="57" t="str">
        <f t="shared" si="297"/>
        <v/>
      </c>
      <c r="S567" s="58" t="str">
        <f>IF(B567="","",IF(R567="Refreshment Beverage",VLOOKUP(VALUE(Q567),Rates!G$15:L$19,2,0),VLOOKUP(VALUE(Q567),Rates!G$4:L$12,2,0)))</f>
        <v/>
      </c>
      <c r="T567" s="58" t="str">
        <f t="shared" si="298"/>
        <v/>
      </c>
      <c r="U567" s="58" t="str">
        <f t="shared" si="299"/>
        <v/>
      </c>
      <c r="V567" s="58" t="str">
        <f t="shared" si="300"/>
        <v/>
      </c>
      <c r="W567" s="58" t="str">
        <f t="shared" si="301"/>
        <v/>
      </c>
      <c r="X567" s="59" t="str">
        <f t="shared" si="302"/>
        <v/>
      </c>
      <c r="Y567" s="60" t="str">
        <f>IF(B:B="","",IF(R567="Refreshment Beverage",VLOOKUP(Q567,Rates!G$15:L$19,6,0)*W567,VLOOKUP(Q567,Rates!G$4:L$12,6,0)*W567))</f>
        <v/>
      </c>
      <c r="Z567" s="60" t="str">
        <f t="shared" si="303"/>
        <v/>
      </c>
      <c r="AA567" s="60" t="str">
        <f t="shared" si="291"/>
        <v/>
      </c>
      <c r="AB567" s="61" t="str" cm="1">
        <f t="array" ref="AB567">IF(_xlfn.SINGLE(B:B)="","",IF(R567="Refreshment Beverage","",IF(AND(R567="Beer",Q567=0),SUM(LOOKUP(2,1/(Rates!$B$15:$B$18&lt;=W567)/(Rates!$C$15:$C$18&gt;=W567),Rates!$D$15:$D$18)*W567),VLOOKUP(VALUE(_xlfn.SINGLE(Q:Q)),Rates!A:B,2,0)*W567)))</f>
        <v/>
      </c>
      <c r="AC567" s="61" t="str" cm="1">
        <f t="array" ref="AC567">IF(_xlfn.SINGLE(B:B)="","",IF(R567="Refreshment Beverage","",IF(AND(R567="Beer",Q567=0),SUM(LOOKUP(2,1/(Rates!$B$15:$B$18&lt;=W567)/(Rates!$C$15:$C$18&gt;=W567),Rates!$E$15:$E$18)*W567),VLOOKUP(VALUE(_xlfn.SINGLE(Q:Q)),Rates!A:C,3,0)*W567)))</f>
        <v/>
      </c>
      <c r="AD567" s="168">
        <f>IFERROR(IF(R567="Beer","",IF(OR(Q567=1,Q567=2,Q567=3,Q567=4),VLOOKUP(Q567,Rates!$A$31:$B$34,2,0)*W567,IF(V567=1,VLOOKUP(U567,'REB BEV MIN MKUP'!B:E,4,0),IF(V567&gt;1,VLOOKUP(VALUE(W567),'REB BEV MIN MKUP'!O:Q,3,0),0)))),0)</f>
        <v>0</v>
      </c>
      <c r="AE567" s="62" t="str">
        <f t="shared" si="304"/>
        <v/>
      </c>
      <c r="AF567" s="63" t="str">
        <f t="shared" si="305"/>
        <v/>
      </c>
      <c r="AG567" s="64" t="str">
        <f t="shared" si="306"/>
        <v/>
      </c>
      <c r="AH567" s="65" t="str">
        <f t="shared" si="307"/>
        <v/>
      </c>
      <c r="AI567" s="66" t="str">
        <f>IF(AE:AE="","",IF(R567="Refreshment Beverage",AK567*(Rates!J$19/100),ROUND(SUM(AH567*(Rates!$J$8/100)),4)))</f>
        <v/>
      </c>
      <c r="AJ567" s="67" t="str">
        <f t="shared" si="308"/>
        <v/>
      </c>
      <c r="AK567" s="22" t="str">
        <f t="shared" si="309"/>
        <v/>
      </c>
      <c r="AL567" s="62" t="str">
        <f t="shared" si="310"/>
        <v/>
      </c>
      <c r="AM567" s="63" t="str">
        <f>IF(AS567="","",IF(R567="Refreshment Beverage",ROUND(AS567*Rates!K$19,4),ROUND(AO567*(VLOOKUP(VALUE(Q567),Rates!G$4:L$12,3,0)),4)))</f>
        <v/>
      </c>
      <c r="AN567" s="68" t="str">
        <f>IF(AS567="","",IF(R567="Refreshment Beverage",AS567*(Rates!J$19/100),MAX(AM567,AB567)))</f>
        <v/>
      </c>
      <c r="AO567" s="69" t="str">
        <f t="shared" si="311"/>
        <v/>
      </c>
      <c r="AP567" s="69" t="str">
        <f t="shared" si="312"/>
        <v/>
      </c>
      <c r="AQ567" s="70" t="str">
        <f>IF(AS567="","",IF(R567="Refreshment Beverage",ROUND(SUM(VLOOKUP(Q:Q,Rates!G$15:L$19,3,0)*(AS567-Y567-Z567-AA567)),4),ROUND(SUM(Rates!$K$8*AS567),4)))</f>
        <v/>
      </c>
      <c r="AR567" s="66" t="str">
        <f t="shared" si="313"/>
        <v/>
      </c>
      <c r="AS567" s="22" t="str">
        <f t="shared" si="314"/>
        <v/>
      </c>
      <c r="AT567" s="62" t="str">
        <f t="shared" si="315"/>
        <v/>
      </c>
      <c r="AU567" s="63" t="str">
        <f>IF(AX567="","",IF(R567="Refreshment Beverage",ROUND((BA567-Y567-Z567-AA567)*VLOOKUP(VALUE(Q567),Rates!G$15:L$19,3,0),4),ROUND(AW567*(VLOOKUP(VALUE(Q567),Rates!G:L,3,0)),4)))</f>
        <v/>
      </c>
      <c r="AV567" s="68" t="str">
        <f t="shared" si="316"/>
        <v/>
      </c>
      <c r="AW567" s="69" t="str">
        <f t="shared" si="317"/>
        <v/>
      </c>
      <c r="AX567" s="65" t="str">
        <f t="shared" si="318"/>
        <v/>
      </c>
      <c r="AY567" s="70" t="str">
        <f>IF(AX567="","",IF(R567="Refreshment Beverage",ROUND(SUM(AX567*Rates!K$19),4),ROUND(SUM(AX567*(Rates!J$8/100)),4)))</f>
        <v/>
      </c>
      <c r="AZ567" s="67" t="str">
        <f t="shared" si="319"/>
        <v/>
      </c>
      <c r="BA567" s="22" t="str">
        <f t="shared" si="320"/>
        <v/>
      </c>
      <c r="BD567" s="171"/>
      <c r="BE567" s="171"/>
      <c r="BF567" s="171"/>
      <c r="BG567" s="171"/>
    </row>
    <row r="568" spans="11:59" ht="12.75" customHeight="1" x14ac:dyDescent="0.3">
      <c r="K568" s="42" t="str">
        <f t="shared" si="292"/>
        <v/>
      </c>
      <c r="L568" s="55" t="str">
        <f t="shared" si="293"/>
        <v/>
      </c>
      <c r="M568" s="43" t="str">
        <f t="shared" si="294"/>
        <v/>
      </c>
      <c r="N568" s="56" t="str" cm="1">
        <f t="array" ref="N568">IFERROR(IF(_xlfn.SINGLE(B:B)="","",IF(R568="Beer",SUM(LOOKUP(2,1/(Rates!$B$3:$B$5&lt;=W568)/(Rates!$C$3:$C$5&gt;=W568),Rates!$D$3:$D$5)*(X568/100)*W568),IF(R568="Refreshment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56" t="str">
        <f t="shared" si="295"/>
        <v/>
      </c>
      <c r="P568" s="53"/>
      <c r="Q568" s="14" t="str">
        <f t="shared" si="296"/>
        <v/>
      </c>
      <c r="R568" s="57" t="str">
        <f t="shared" si="297"/>
        <v/>
      </c>
      <c r="S568" s="58" t="str">
        <f>IF(B568="","",IF(R568="Refreshment Beverage",VLOOKUP(VALUE(Q568),Rates!G$15:L$19,2,0),VLOOKUP(VALUE(Q568),Rates!G$4:L$12,2,0)))</f>
        <v/>
      </c>
      <c r="T568" s="58" t="str">
        <f t="shared" si="298"/>
        <v/>
      </c>
      <c r="U568" s="58" t="str">
        <f t="shared" si="299"/>
        <v/>
      </c>
      <c r="V568" s="58" t="str">
        <f t="shared" si="300"/>
        <v/>
      </c>
      <c r="W568" s="58" t="str">
        <f t="shared" si="301"/>
        <v/>
      </c>
      <c r="X568" s="59" t="str">
        <f t="shared" si="302"/>
        <v/>
      </c>
      <c r="Y568" s="60" t="str">
        <f>IF(B:B="","",IF(R568="Refreshment Beverage",VLOOKUP(Q568,Rates!G$15:L$19,6,0)*W568,VLOOKUP(Q568,Rates!G$4:L$12,6,0)*W568))</f>
        <v/>
      </c>
      <c r="Z568" s="60" t="str">
        <f t="shared" si="303"/>
        <v/>
      </c>
      <c r="AA568" s="60" t="str">
        <f t="shared" si="291"/>
        <v/>
      </c>
      <c r="AB568" s="61" t="str" cm="1">
        <f t="array" ref="AB568">IF(_xlfn.SINGLE(B:B)="","",IF(R568="Refreshment Beverage","",IF(AND(R568="Beer",Q568=0),SUM(LOOKUP(2,1/(Rates!$B$15:$B$18&lt;=W568)/(Rates!$C$15:$C$18&gt;=W568),Rates!$D$15:$D$18)*W568),VLOOKUP(VALUE(_xlfn.SINGLE(Q:Q)),Rates!A:B,2,0)*W568)))</f>
        <v/>
      </c>
      <c r="AC568" s="61" t="str" cm="1">
        <f t="array" ref="AC568">IF(_xlfn.SINGLE(B:B)="","",IF(R568="Refreshment Beverage","",IF(AND(R568="Beer",Q568=0),SUM(LOOKUP(2,1/(Rates!$B$15:$B$18&lt;=W568)/(Rates!$C$15:$C$18&gt;=W568),Rates!$E$15:$E$18)*W568),VLOOKUP(VALUE(_xlfn.SINGLE(Q:Q)),Rates!A:C,3,0)*W568)))</f>
        <v/>
      </c>
      <c r="AD568" s="168">
        <f>IFERROR(IF(R568="Beer","",IF(OR(Q568=1,Q568=2,Q568=3,Q568=4),VLOOKUP(Q568,Rates!$A$31:$B$34,2,0)*W568,IF(V568=1,VLOOKUP(U568,'REB BEV MIN MKUP'!B:E,4,0),IF(V568&gt;1,VLOOKUP(VALUE(W568),'REB BEV MIN MKUP'!O:Q,3,0),0)))),0)</f>
        <v>0</v>
      </c>
      <c r="AE568" s="62" t="str">
        <f t="shared" si="304"/>
        <v/>
      </c>
      <c r="AF568" s="63" t="str">
        <f t="shared" si="305"/>
        <v/>
      </c>
      <c r="AG568" s="64" t="str">
        <f t="shared" si="306"/>
        <v/>
      </c>
      <c r="AH568" s="65" t="str">
        <f t="shared" si="307"/>
        <v/>
      </c>
      <c r="AI568" s="66" t="str">
        <f>IF(AE:AE="","",IF(R568="Refreshment Beverage",AK568*(Rates!J$19/100),ROUND(SUM(AH568*(Rates!$J$8/100)),4)))</f>
        <v/>
      </c>
      <c r="AJ568" s="67" t="str">
        <f t="shared" si="308"/>
        <v/>
      </c>
      <c r="AK568" s="22" t="str">
        <f t="shared" si="309"/>
        <v/>
      </c>
      <c r="AL568" s="62" t="str">
        <f t="shared" si="310"/>
        <v/>
      </c>
      <c r="AM568" s="63" t="str">
        <f>IF(AS568="","",IF(R568="Refreshment Beverage",ROUND(AS568*Rates!K$19,4),ROUND(AO568*(VLOOKUP(VALUE(Q568),Rates!G$4:L$12,3,0)),4)))</f>
        <v/>
      </c>
      <c r="AN568" s="68" t="str">
        <f>IF(AS568="","",IF(R568="Refreshment Beverage",AS568*(Rates!J$19/100),MAX(AM568,AB568)))</f>
        <v/>
      </c>
      <c r="AO568" s="69" t="str">
        <f t="shared" si="311"/>
        <v/>
      </c>
      <c r="AP568" s="69" t="str">
        <f t="shared" si="312"/>
        <v/>
      </c>
      <c r="AQ568" s="70" t="str">
        <f>IF(AS568="","",IF(R568="Refreshment Beverage",ROUND(SUM(VLOOKUP(Q:Q,Rates!G$15:L$19,3,0)*(AS568-Y568-Z568-AA568)),4),ROUND(SUM(Rates!$K$8*AS568),4)))</f>
        <v/>
      </c>
      <c r="AR568" s="66" t="str">
        <f t="shared" si="313"/>
        <v/>
      </c>
      <c r="AS568" s="22" t="str">
        <f t="shared" si="314"/>
        <v/>
      </c>
      <c r="AT568" s="62" t="str">
        <f t="shared" si="315"/>
        <v/>
      </c>
      <c r="AU568" s="63" t="str">
        <f>IF(AX568="","",IF(R568="Refreshment Beverage",ROUND((BA568-Y568-Z568-AA568)*VLOOKUP(VALUE(Q568),Rates!G$15:L$19,3,0),4),ROUND(AW568*(VLOOKUP(VALUE(Q568),Rates!G:L,3,0)),4)))</f>
        <v/>
      </c>
      <c r="AV568" s="68" t="str">
        <f t="shared" si="316"/>
        <v/>
      </c>
      <c r="AW568" s="69" t="str">
        <f t="shared" si="317"/>
        <v/>
      </c>
      <c r="AX568" s="65" t="str">
        <f t="shared" si="318"/>
        <v/>
      </c>
      <c r="AY568" s="70" t="str">
        <f>IF(AX568="","",IF(R568="Refreshment Beverage",ROUND(SUM(AX568*Rates!K$19),4),ROUND(SUM(AX568*(Rates!J$8/100)),4)))</f>
        <v/>
      </c>
      <c r="AZ568" s="67" t="str">
        <f t="shared" si="319"/>
        <v/>
      </c>
      <c r="BA568" s="22" t="str">
        <f t="shared" si="320"/>
        <v/>
      </c>
      <c r="BD568" s="171"/>
      <c r="BE568" s="171"/>
      <c r="BF568" s="171"/>
      <c r="BG568" s="171"/>
    </row>
    <row r="569" spans="11:59" ht="12.75" customHeight="1" x14ac:dyDescent="0.3">
      <c r="K569" s="42" t="str">
        <f t="shared" si="292"/>
        <v/>
      </c>
      <c r="L569" s="55" t="str">
        <f t="shared" si="293"/>
        <v/>
      </c>
      <c r="M569" s="43" t="str">
        <f t="shared" si="294"/>
        <v/>
      </c>
      <c r="N569" s="56" t="str" cm="1">
        <f t="array" ref="N569">IFERROR(IF(_xlfn.SINGLE(B:B)="","",IF(R569="Beer",SUM(LOOKUP(2,1/(Rates!$B$3:$B$5&lt;=W569)/(Rates!$C$3:$C$5&gt;=W569),Rates!$D$3:$D$5)*(X569/100)*W569),IF(R569="Refreshment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56" t="str">
        <f t="shared" si="295"/>
        <v/>
      </c>
      <c r="P569" s="53"/>
      <c r="Q569" s="14" t="str">
        <f t="shared" si="296"/>
        <v/>
      </c>
      <c r="R569" s="57" t="str">
        <f t="shared" si="297"/>
        <v/>
      </c>
      <c r="S569" s="58" t="str">
        <f>IF(B569="","",IF(R569="Refreshment Beverage",VLOOKUP(VALUE(Q569),Rates!G$15:L$19,2,0),VLOOKUP(VALUE(Q569),Rates!G$4:L$12,2,0)))</f>
        <v/>
      </c>
      <c r="T569" s="58" t="str">
        <f t="shared" si="298"/>
        <v/>
      </c>
      <c r="U569" s="58" t="str">
        <f t="shared" si="299"/>
        <v/>
      </c>
      <c r="V569" s="58" t="str">
        <f t="shared" si="300"/>
        <v/>
      </c>
      <c r="W569" s="58" t="str">
        <f t="shared" si="301"/>
        <v/>
      </c>
      <c r="X569" s="59" t="str">
        <f t="shared" si="302"/>
        <v/>
      </c>
      <c r="Y569" s="60" t="str">
        <f>IF(B:B="","",IF(R569="Refreshment Beverage",VLOOKUP(Q569,Rates!G$15:L$19,6,0)*W569,VLOOKUP(Q569,Rates!G$4:L$12,6,0)*W569))</f>
        <v/>
      </c>
      <c r="Z569" s="60" t="str">
        <f t="shared" si="303"/>
        <v/>
      </c>
      <c r="AA569" s="60" t="str">
        <f t="shared" si="291"/>
        <v/>
      </c>
      <c r="AB569" s="61" t="str" cm="1">
        <f t="array" ref="AB569">IF(_xlfn.SINGLE(B:B)="","",IF(R569="Refreshment Beverage","",IF(AND(R569="Beer",Q569=0),SUM(LOOKUP(2,1/(Rates!$B$15:$B$18&lt;=W569)/(Rates!$C$15:$C$18&gt;=W569),Rates!$D$15:$D$18)*W569),VLOOKUP(VALUE(_xlfn.SINGLE(Q:Q)),Rates!A:B,2,0)*W569)))</f>
        <v/>
      </c>
      <c r="AC569" s="61" t="str" cm="1">
        <f t="array" ref="AC569">IF(_xlfn.SINGLE(B:B)="","",IF(R569="Refreshment Beverage","",IF(AND(R569="Beer",Q569=0),SUM(LOOKUP(2,1/(Rates!$B$15:$B$18&lt;=W569)/(Rates!$C$15:$C$18&gt;=W569),Rates!$E$15:$E$18)*W569),VLOOKUP(VALUE(_xlfn.SINGLE(Q:Q)),Rates!A:C,3,0)*W569)))</f>
        <v/>
      </c>
      <c r="AD569" s="168">
        <f>IFERROR(IF(R569="Beer","",IF(OR(Q569=1,Q569=2,Q569=3,Q569=4),VLOOKUP(Q569,Rates!$A$31:$B$34,2,0)*W569,IF(V569=1,VLOOKUP(U569,'REB BEV MIN MKUP'!B:E,4,0),IF(V569&gt;1,VLOOKUP(VALUE(W569),'REB BEV MIN MKUP'!O:Q,3,0),0)))),0)</f>
        <v>0</v>
      </c>
      <c r="AE569" s="62" t="str">
        <f t="shared" si="304"/>
        <v/>
      </c>
      <c r="AF569" s="63" t="str">
        <f t="shared" si="305"/>
        <v/>
      </c>
      <c r="AG569" s="64" t="str">
        <f t="shared" si="306"/>
        <v/>
      </c>
      <c r="AH569" s="65" t="str">
        <f t="shared" si="307"/>
        <v/>
      </c>
      <c r="AI569" s="66" t="str">
        <f>IF(AE:AE="","",IF(R569="Refreshment Beverage",AK569*(Rates!J$19/100),ROUND(SUM(AH569*(Rates!$J$8/100)),4)))</f>
        <v/>
      </c>
      <c r="AJ569" s="67" t="str">
        <f t="shared" si="308"/>
        <v/>
      </c>
      <c r="AK569" s="22" t="str">
        <f t="shared" si="309"/>
        <v/>
      </c>
      <c r="AL569" s="62" t="str">
        <f t="shared" si="310"/>
        <v/>
      </c>
      <c r="AM569" s="63" t="str">
        <f>IF(AS569="","",IF(R569="Refreshment Beverage",ROUND(AS569*Rates!K$19,4),ROUND(AO569*(VLOOKUP(VALUE(Q569),Rates!G$4:L$12,3,0)),4)))</f>
        <v/>
      </c>
      <c r="AN569" s="68" t="str">
        <f>IF(AS569="","",IF(R569="Refreshment Beverage",AS569*(Rates!J$19/100),MAX(AM569,AB569)))</f>
        <v/>
      </c>
      <c r="AO569" s="69" t="str">
        <f t="shared" si="311"/>
        <v/>
      </c>
      <c r="AP569" s="69" t="str">
        <f t="shared" si="312"/>
        <v/>
      </c>
      <c r="AQ569" s="70" t="str">
        <f>IF(AS569="","",IF(R569="Refreshment Beverage",ROUND(SUM(VLOOKUP(Q:Q,Rates!G$15:L$19,3,0)*(AS569-Y569-Z569-AA569)),4),ROUND(SUM(Rates!$K$8*AS569),4)))</f>
        <v/>
      </c>
      <c r="AR569" s="66" t="str">
        <f t="shared" si="313"/>
        <v/>
      </c>
      <c r="AS569" s="22" t="str">
        <f t="shared" si="314"/>
        <v/>
      </c>
      <c r="AT569" s="62" t="str">
        <f t="shared" si="315"/>
        <v/>
      </c>
      <c r="AU569" s="63" t="str">
        <f>IF(AX569="","",IF(R569="Refreshment Beverage",ROUND((BA569-Y569-Z569-AA569)*VLOOKUP(VALUE(Q569),Rates!G$15:L$19,3,0),4),ROUND(AW569*(VLOOKUP(VALUE(Q569),Rates!G:L,3,0)),4)))</f>
        <v/>
      </c>
      <c r="AV569" s="68" t="str">
        <f t="shared" si="316"/>
        <v/>
      </c>
      <c r="AW569" s="69" t="str">
        <f t="shared" si="317"/>
        <v/>
      </c>
      <c r="AX569" s="65" t="str">
        <f t="shared" si="318"/>
        <v/>
      </c>
      <c r="AY569" s="70" t="str">
        <f>IF(AX569="","",IF(R569="Refreshment Beverage",ROUND(SUM(AX569*Rates!K$19),4),ROUND(SUM(AX569*(Rates!J$8/100)),4)))</f>
        <v/>
      </c>
      <c r="AZ569" s="67" t="str">
        <f t="shared" si="319"/>
        <v/>
      </c>
      <c r="BA569" s="22" t="str">
        <f t="shared" si="320"/>
        <v/>
      </c>
      <c r="BD569" s="171"/>
      <c r="BE569" s="171"/>
      <c r="BF569" s="171"/>
      <c r="BG569" s="171"/>
    </row>
    <row r="570" spans="11:59" ht="12.75" customHeight="1" x14ac:dyDescent="0.3">
      <c r="K570" s="42" t="str">
        <f t="shared" si="292"/>
        <v/>
      </c>
      <c r="L570" s="55" t="str">
        <f t="shared" si="293"/>
        <v/>
      </c>
      <c r="M570" s="43" t="str">
        <f t="shared" si="294"/>
        <v/>
      </c>
      <c r="N570" s="56" t="str" cm="1">
        <f t="array" ref="N570">IFERROR(IF(_xlfn.SINGLE(B:B)="","",IF(R570="Beer",SUM(LOOKUP(2,1/(Rates!$B$3:$B$5&lt;=W570)/(Rates!$C$3:$C$5&gt;=W570),Rates!$D$3:$D$5)*(X570/100)*W570),IF(R570="Refreshment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56" t="str">
        <f t="shared" si="295"/>
        <v/>
      </c>
      <c r="P570" s="53"/>
      <c r="Q570" s="14" t="str">
        <f t="shared" si="296"/>
        <v/>
      </c>
      <c r="R570" s="57" t="str">
        <f t="shared" si="297"/>
        <v/>
      </c>
      <c r="S570" s="58" t="str">
        <f>IF(B570="","",IF(R570="Refreshment Beverage",VLOOKUP(VALUE(Q570),Rates!G$15:L$19,2,0),VLOOKUP(VALUE(Q570),Rates!G$4:L$12,2,0)))</f>
        <v/>
      </c>
      <c r="T570" s="58" t="str">
        <f t="shared" si="298"/>
        <v/>
      </c>
      <c r="U570" s="58" t="str">
        <f t="shared" si="299"/>
        <v/>
      </c>
      <c r="V570" s="58" t="str">
        <f t="shared" si="300"/>
        <v/>
      </c>
      <c r="W570" s="58" t="str">
        <f t="shared" si="301"/>
        <v/>
      </c>
      <c r="X570" s="59" t="str">
        <f t="shared" si="302"/>
        <v/>
      </c>
      <c r="Y570" s="60" t="str">
        <f>IF(B:B="","",IF(R570="Refreshment Beverage",VLOOKUP(Q570,Rates!G$15:L$19,6,0)*W570,VLOOKUP(Q570,Rates!G$4:L$12,6,0)*W570))</f>
        <v/>
      </c>
      <c r="Z570" s="60" t="str">
        <f t="shared" si="303"/>
        <v/>
      </c>
      <c r="AA570" s="60" t="str">
        <f t="shared" si="291"/>
        <v/>
      </c>
      <c r="AB570" s="61" t="str" cm="1">
        <f t="array" ref="AB570">IF(_xlfn.SINGLE(B:B)="","",IF(R570="Refreshment Beverage","",IF(AND(R570="Beer",Q570=0),SUM(LOOKUP(2,1/(Rates!$B$15:$B$18&lt;=W570)/(Rates!$C$15:$C$18&gt;=W570),Rates!$D$15:$D$18)*W570),VLOOKUP(VALUE(_xlfn.SINGLE(Q:Q)),Rates!A:B,2,0)*W570)))</f>
        <v/>
      </c>
      <c r="AC570" s="61" t="str" cm="1">
        <f t="array" ref="AC570">IF(_xlfn.SINGLE(B:B)="","",IF(R570="Refreshment Beverage","",IF(AND(R570="Beer",Q570=0),SUM(LOOKUP(2,1/(Rates!$B$15:$B$18&lt;=W570)/(Rates!$C$15:$C$18&gt;=W570),Rates!$E$15:$E$18)*W570),VLOOKUP(VALUE(_xlfn.SINGLE(Q:Q)),Rates!A:C,3,0)*W570)))</f>
        <v/>
      </c>
      <c r="AD570" s="168">
        <f>IFERROR(IF(R570="Beer","",IF(OR(Q570=1,Q570=2,Q570=3,Q570=4),VLOOKUP(Q570,Rates!$A$31:$B$34,2,0)*W570,IF(V570=1,VLOOKUP(U570,'REB BEV MIN MKUP'!B:E,4,0),IF(V570&gt;1,VLOOKUP(VALUE(W570),'REB BEV MIN MKUP'!O:Q,3,0),0)))),0)</f>
        <v>0</v>
      </c>
      <c r="AE570" s="62" t="str">
        <f t="shared" si="304"/>
        <v/>
      </c>
      <c r="AF570" s="63" t="str">
        <f t="shared" si="305"/>
        <v/>
      </c>
      <c r="AG570" s="64" t="str">
        <f t="shared" si="306"/>
        <v/>
      </c>
      <c r="AH570" s="65" t="str">
        <f t="shared" si="307"/>
        <v/>
      </c>
      <c r="AI570" s="66" t="str">
        <f>IF(AE:AE="","",IF(R570="Refreshment Beverage",AK570*(Rates!J$19/100),ROUND(SUM(AH570*(Rates!$J$8/100)),4)))</f>
        <v/>
      </c>
      <c r="AJ570" s="67" t="str">
        <f t="shared" si="308"/>
        <v/>
      </c>
      <c r="AK570" s="22" t="str">
        <f t="shared" si="309"/>
        <v/>
      </c>
      <c r="AL570" s="62" t="str">
        <f t="shared" si="310"/>
        <v/>
      </c>
      <c r="AM570" s="63" t="str">
        <f>IF(AS570="","",IF(R570="Refreshment Beverage",ROUND(AS570*Rates!K$19,4),ROUND(AO570*(VLOOKUP(VALUE(Q570),Rates!G$4:L$12,3,0)),4)))</f>
        <v/>
      </c>
      <c r="AN570" s="68" t="str">
        <f>IF(AS570="","",IF(R570="Refreshment Beverage",AS570*(Rates!J$19/100),MAX(AM570,AB570)))</f>
        <v/>
      </c>
      <c r="AO570" s="69" t="str">
        <f t="shared" si="311"/>
        <v/>
      </c>
      <c r="AP570" s="69" t="str">
        <f t="shared" si="312"/>
        <v/>
      </c>
      <c r="AQ570" s="70" t="str">
        <f>IF(AS570="","",IF(R570="Refreshment Beverage",ROUND(SUM(VLOOKUP(Q:Q,Rates!G$15:L$19,3,0)*(AS570-Y570-Z570-AA570)),4),ROUND(SUM(Rates!$K$8*AS570),4)))</f>
        <v/>
      </c>
      <c r="AR570" s="66" t="str">
        <f t="shared" si="313"/>
        <v/>
      </c>
      <c r="AS570" s="22" t="str">
        <f t="shared" si="314"/>
        <v/>
      </c>
      <c r="AT570" s="62" t="str">
        <f t="shared" si="315"/>
        <v/>
      </c>
      <c r="AU570" s="63" t="str">
        <f>IF(AX570="","",IF(R570="Refreshment Beverage",ROUND((BA570-Y570-Z570-AA570)*VLOOKUP(VALUE(Q570),Rates!G$15:L$19,3,0),4),ROUND(AW570*(VLOOKUP(VALUE(Q570),Rates!G:L,3,0)),4)))</f>
        <v/>
      </c>
      <c r="AV570" s="68" t="str">
        <f t="shared" si="316"/>
        <v/>
      </c>
      <c r="AW570" s="69" t="str">
        <f t="shared" si="317"/>
        <v/>
      </c>
      <c r="AX570" s="65" t="str">
        <f t="shared" si="318"/>
        <v/>
      </c>
      <c r="AY570" s="70" t="str">
        <f>IF(AX570="","",IF(R570="Refreshment Beverage",ROUND(SUM(AX570*Rates!K$19),4),ROUND(SUM(AX570*(Rates!J$8/100)),4)))</f>
        <v/>
      </c>
      <c r="AZ570" s="67" t="str">
        <f t="shared" si="319"/>
        <v/>
      </c>
      <c r="BA570" s="22" t="str">
        <f t="shared" si="320"/>
        <v/>
      </c>
      <c r="BD570" s="171"/>
      <c r="BE570" s="171"/>
      <c r="BF570" s="171"/>
      <c r="BG570" s="171"/>
    </row>
    <row r="571" spans="11:59" ht="12.75" customHeight="1" x14ac:dyDescent="0.3">
      <c r="K571" s="42" t="str">
        <f t="shared" si="292"/>
        <v/>
      </c>
      <c r="L571" s="55" t="str">
        <f t="shared" si="293"/>
        <v/>
      </c>
      <c r="M571" s="43" t="str">
        <f t="shared" si="294"/>
        <v/>
      </c>
      <c r="N571" s="56" t="str" cm="1">
        <f t="array" ref="N571">IFERROR(IF(_xlfn.SINGLE(B:B)="","",IF(R571="Beer",SUM(LOOKUP(2,1/(Rates!$B$3:$B$5&lt;=W571)/(Rates!$C$3:$C$5&gt;=W571),Rates!$D$3:$D$5)*(X571/100)*W571),IF(R571="Refreshment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56" t="str">
        <f t="shared" si="295"/>
        <v/>
      </c>
      <c r="P571" s="53"/>
      <c r="Q571" s="14" t="str">
        <f t="shared" si="296"/>
        <v/>
      </c>
      <c r="R571" s="57" t="str">
        <f t="shared" si="297"/>
        <v/>
      </c>
      <c r="S571" s="58" t="str">
        <f>IF(B571="","",IF(R571="Refreshment Beverage",VLOOKUP(VALUE(Q571),Rates!G$15:L$19,2,0),VLOOKUP(VALUE(Q571),Rates!G$4:L$12,2,0)))</f>
        <v/>
      </c>
      <c r="T571" s="58" t="str">
        <f t="shared" si="298"/>
        <v/>
      </c>
      <c r="U571" s="58" t="str">
        <f t="shared" si="299"/>
        <v/>
      </c>
      <c r="V571" s="58" t="str">
        <f t="shared" si="300"/>
        <v/>
      </c>
      <c r="W571" s="58" t="str">
        <f t="shared" si="301"/>
        <v/>
      </c>
      <c r="X571" s="59" t="str">
        <f t="shared" si="302"/>
        <v/>
      </c>
      <c r="Y571" s="60" t="str">
        <f>IF(B:B="","",IF(R571="Refreshment Beverage",VLOOKUP(Q571,Rates!G$15:L$19,6,0)*W571,VLOOKUP(Q571,Rates!G$4:L$12,6,0)*W571))</f>
        <v/>
      </c>
      <c r="Z571" s="60" t="str">
        <f t="shared" si="303"/>
        <v/>
      </c>
      <c r="AA571" s="60" t="str">
        <f t="shared" si="291"/>
        <v/>
      </c>
      <c r="AB571" s="61" t="str" cm="1">
        <f t="array" ref="AB571">IF(_xlfn.SINGLE(B:B)="","",IF(R571="Refreshment Beverage","",IF(AND(R571="Beer",Q571=0),SUM(LOOKUP(2,1/(Rates!$B$15:$B$18&lt;=W571)/(Rates!$C$15:$C$18&gt;=W571),Rates!$D$15:$D$18)*W571),VLOOKUP(VALUE(_xlfn.SINGLE(Q:Q)),Rates!A:B,2,0)*W571)))</f>
        <v/>
      </c>
      <c r="AC571" s="61" t="str" cm="1">
        <f t="array" ref="AC571">IF(_xlfn.SINGLE(B:B)="","",IF(R571="Refreshment Beverage","",IF(AND(R571="Beer",Q571=0),SUM(LOOKUP(2,1/(Rates!$B$15:$B$18&lt;=W571)/(Rates!$C$15:$C$18&gt;=W571),Rates!$E$15:$E$18)*W571),VLOOKUP(VALUE(_xlfn.SINGLE(Q:Q)),Rates!A:C,3,0)*W571)))</f>
        <v/>
      </c>
      <c r="AD571" s="168">
        <f>IFERROR(IF(R571="Beer","",IF(OR(Q571=1,Q571=2,Q571=3,Q571=4),VLOOKUP(Q571,Rates!$A$31:$B$34,2,0)*W571,IF(V571=1,VLOOKUP(U571,'REB BEV MIN MKUP'!B:E,4,0),IF(V571&gt;1,VLOOKUP(VALUE(W571),'REB BEV MIN MKUP'!O:Q,3,0),0)))),0)</f>
        <v>0</v>
      </c>
      <c r="AE571" s="62" t="str">
        <f t="shared" si="304"/>
        <v/>
      </c>
      <c r="AF571" s="63" t="str">
        <f t="shared" si="305"/>
        <v/>
      </c>
      <c r="AG571" s="64" t="str">
        <f t="shared" si="306"/>
        <v/>
      </c>
      <c r="AH571" s="65" t="str">
        <f t="shared" si="307"/>
        <v/>
      </c>
      <c r="AI571" s="66" t="str">
        <f>IF(AE:AE="","",IF(R571="Refreshment Beverage",AK571*(Rates!J$19/100),ROUND(SUM(AH571*(Rates!$J$8/100)),4)))</f>
        <v/>
      </c>
      <c r="AJ571" s="67" t="str">
        <f t="shared" si="308"/>
        <v/>
      </c>
      <c r="AK571" s="22" t="str">
        <f t="shared" si="309"/>
        <v/>
      </c>
      <c r="AL571" s="62" t="str">
        <f t="shared" si="310"/>
        <v/>
      </c>
      <c r="AM571" s="63" t="str">
        <f>IF(AS571="","",IF(R571="Refreshment Beverage",ROUND(AS571*Rates!K$19,4),ROUND(AO571*(VLOOKUP(VALUE(Q571),Rates!G$4:L$12,3,0)),4)))</f>
        <v/>
      </c>
      <c r="AN571" s="68" t="str">
        <f>IF(AS571="","",IF(R571="Refreshment Beverage",AS571*(Rates!J$19/100),MAX(AM571,AB571)))</f>
        <v/>
      </c>
      <c r="AO571" s="69" t="str">
        <f t="shared" si="311"/>
        <v/>
      </c>
      <c r="AP571" s="69" t="str">
        <f t="shared" si="312"/>
        <v/>
      </c>
      <c r="AQ571" s="70" t="str">
        <f>IF(AS571="","",IF(R571="Refreshment Beverage",ROUND(SUM(VLOOKUP(Q:Q,Rates!G$15:L$19,3,0)*(AS571-Y571-Z571-AA571)),4),ROUND(SUM(Rates!$K$8*AS571),4)))</f>
        <v/>
      </c>
      <c r="AR571" s="66" t="str">
        <f t="shared" si="313"/>
        <v/>
      </c>
      <c r="AS571" s="22" t="str">
        <f t="shared" si="314"/>
        <v/>
      </c>
      <c r="AT571" s="62" t="str">
        <f t="shared" si="315"/>
        <v/>
      </c>
      <c r="AU571" s="63" t="str">
        <f>IF(AX571="","",IF(R571="Refreshment Beverage",ROUND((BA571-Y571-Z571-AA571)*VLOOKUP(VALUE(Q571),Rates!G$15:L$19,3,0),4),ROUND(AW571*(VLOOKUP(VALUE(Q571),Rates!G:L,3,0)),4)))</f>
        <v/>
      </c>
      <c r="AV571" s="68" t="str">
        <f t="shared" si="316"/>
        <v/>
      </c>
      <c r="AW571" s="69" t="str">
        <f t="shared" si="317"/>
        <v/>
      </c>
      <c r="AX571" s="65" t="str">
        <f t="shared" si="318"/>
        <v/>
      </c>
      <c r="AY571" s="70" t="str">
        <f>IF(AX571="","",IF(R571="Refreshment Beverage",ROUND(SUM(AX571*Rates!K$19),4),ROUND(SUM(AX571*(Rates!J$8/100)),4)))</f>
        <v/>
      </c>
      <c r="AZ571" s="67" t="str">
        <f t="shared" si="319"/>
        <v/>
      </c>
      <c r="BA571" s="22" t="str">
        <f t="shared" si="320"/>
        <v/>
      </c>
      <c r="BD571" s="171"/>
      <c r="BE571" s="171"/>
      <c r="BF571" s="171"/>
      <c r="BG571" s="171"/>
    </row>
    <row r="572" spans="11:59" ht="12.75" customHeight="1" x14ac:dyDescent="0.3">
      <c r="K572" s="42" t="str">
        <f t="shared" si="292"/>
        <v/>
      </c>
      <c r="L572" s="55" t="str">
        <f t="shared" si="293"/>
        <v/>
      </c>
      <c r="M572" s="43" t="str">
        <f t="shared" si="294"/>
        <v/>
      </c>
      <c r="N572" s="56" t="str" cm="1">
        <f t="array" ref="N572">IFERROR(IF(_xlfn.SINGLE(B:B)="","",IF(R572="Beer",SUM(LOOKUP(2,1/(Rates!$B$3:$B$5&lt;=W572)/(Rates!$C$3:$C$5&gt;=W572),Rates!$D$3:$D$5)*(X572/100)*W572),IF(R572="Refreshment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56" t="str">
        <f t="shared" si="295"/>
        <v/>
      </c>
      <c r="P572" s="53"/>
      <c r="Q572" s="14" t="str">
        <f t="shared" si="296"/>
        <v/>
      </c>
      <c r="R572" s="57" t="str">
        <f t="shared" si="297"/>
        <v/>
      </c>
      <c r="S572" s="58" t="str">
        <f>IF(B572="","",IF(R572="Refreshment Beverage",VLOOKUP(VALUE(Q572),Rates!G$15:L$19,2,0),VLOOKUP(VALUE(Q572),Rates!G$4:L$12,2,0)))</f>
        <v/>
      </c>
      <c r="T572" s="58" t="str">
        <f t="shared" si="298"/>
        <v/>
      </c>
      <c r="U572" s="58" t="str">
        <f t="shared" si="299"/>
        <v/>
      </c>
      <c r="V572" s="58" t="str">
        <f t="shared" si="300"/>
        <v/>
      </c>
      <c r="W572" s="58" t="str">
        <f t="shared" si="301"/>
        <v/>
      </c>
      <c r="X572" s="59" t="str">
        <f t="shared" si="302"/>
        <v/>
      </c>
      <c r="Y572" s="60" t="str">
        <f>IF(B:B="","",IF(R572="Refreshment Beverage",VLOOKUP(Q572,Rates!G$15:L$19,6,0)*W572,VLOOKUP(Q572,Rates!G$4:L$12,6,0)*W572))</f>
        <v/>
      </c>
      <c r="Z572" s="60" t="str">
        <f t="shared" si="303"/>
        <v/>
      </c>
      <c r="AA572" s="60" t="str">
        <f t="shared" si="291"/>
        <v/>
      </c>
      <c r="AB572" s="61" t="str" cm="1">
        <f t="array" ref="AB572">IF(_xlfn.SINGLE(B:B)="","",IF(R572="Refreshment Beverage","",IF(AND(R572="Beer",Q572=0),SUM(LOOKUP(2,1/(Rates!$B$15:$B$18&lt;=W572)/(Rates!$C$15:$C$18&gt;=W572),Rates!$D$15:$D$18)*W572),VLOOKUP(VALUE(_xlfn.SINGLE(Q:Q)),Rates!A:B,2,0)*W572)))</f>
        <v/>
      </c>
      <c r="AC572" s="61" t="str" cm="1">
        <f t="array" ref="AC572">IF(_xlfn.SINGLE(B:B)="","",IF(R572="Refreshment Beverage","",IF(AND(R572="Beer",Q572=0),SUM(LOOKUP(2,1/(Rates!$B$15:$B$18&lt;=W572)/(Rates!$C$15:$C$18&gt;=W572),Rates!$E$15:$E$18)*W572),VLOOKUP(VALUE(_xlfn.SINGLE(Q:Q)),Rates!A:C,3,0)*W572)))</f>
        <v/>
      </c>
      <c r="AD572" s="168">
        <f>IFERROR(IF(R572="Beer","",IF(OR(Q572=1,Q572=2,Q572=3,Q572=4),VLOOKUP(Q572,Rates!$A$31:$B$34,2,0)*W572,IF(V572=1,VLOOKUP(U572,'REB BEV MIN MKUP'!B:E,4,0),IF(V572&gt;1,VLOOKUP(VALUE(W572),'REB BEV MIN MKUP'!O:Q,3,0),0)))),0)</f>
        <v>0</v>
      </c>
      <c r="AE572" s="62" t="str">
        <f t="shared" si="304"/>
        <v/>
      </c>
      <c r="AF572" s="63" t="str">
        <f t="shared" si="305"/>
        <v/>
      </c>
      <c r="AG572" s="64" t="str">
        <f t="shared" si="306"/>
        <v/>
      </c>
      <c r="AH572" s="65" t="str">
        <f t="shared" si="307"/>
        <v/>
      </c>
      <c r="AI572" s="66" t="str">
        <f>IF(AE:AE="","",IF(R572="Refreshment Beverage",AK572*(Rates!J$19/100),ROUND(SUM(AH572*(Rates!$J$8/100)),4)))</f>
        <v/>
      </c>
      <c r="AJ572" s="67" t="str">
        <f t="shared" si="308"/>
        <v/>
      </c>
      <c r="AK572" s="22" t="str">
        <f t="shared" si="309"/>
        <v/>
      </c>
      <c r="AL572" s="62" t="str">
        <f t="shared" si="310"/>
        <v/>
      </c>
      <c r="AM572" s="63" t="str">
        <f>IF(AS572="","",IF(R572="Refreshment Beverage",ROUND(AS572*Rates!K$19,4),ROUND(AO572*(VLOOKUP(VALUE(Q572),Rates!G$4:L$12,3,0)),4)))</f>
        <v/>
      </c>
      <c r="AN572" s="68" t="str">
        <f>IF(AS572="","",IF(R572="Refreshment Beverage",AS572*(Rates!J$19/100),MAX(AM572,AB572)))</f>
        <v/>
      </c>
      <c r="AO572" s="69" t="str">
        <f t="shared" si="311"/>
        <v/>
      </c>
      <c r="AP572" s="69" t="str">
        <f t="shared" si="312"/>
        <v/>
      </c>
      <c r="AQ572" s="70" t="str">
        <f>IF(AS572="","",IF(R572="Refreshment Beverage",ROUND(SUM(VLOOKUP(Q:Q,Rates!G$15:L$19,3,0)*(AS572-Y572-Z572-AA572)),4),ROUND(SUM(Rates!$K$8*AS572),4)))</f>
        <v/>
      </c>
      <c r="AR572" s="66" t="str">
        <f t="shared" si="313"/>
        <v/>
      </c>
      <c r="AS572" s="22" t="str">
        <f t="shared" si="314"/>
        <v/>
      </c>
      <c r="AT572" s="62" t="str">
        <f t="shared" si="315"/>
        <v/>
      </c>
      <c r="AU572" s="63" t="str">
        <f>IF(AX572="","",IF(R572="Refreshment Beverage",ROUND((BA572-Y572-Z572-AA572)*VLOOKUP(VALUE(Q572),Rates!G$15:L$19,3,0),4),ROUND(AW572*(VLOOKUP(VALUE(Q572),Rates!G:L,3,0)),4)))</f>
        <v/>
      </c>
      <c r="AV572" s="68" t="str">
        <f t="shared" si="316"/>
        <v/>
      </c>
      <c r="AW572" s="69" t="str">
        <f t="shared" si="317"/>
        <v/>
      </c>
      <c r="AX572" s="65" t="str">
        <f t="shared" si="318"/>
        <v/>
      </c>
      <c r="AY572" s="70" t="str">
        <f>IF(AX572="","",IF(R572="Refreshment Beverage",ROUND(SUM(AX572*Rates!K$19),4),ROUND(SUM(AX572*(Rates!J$8/100)),4)))</f>
        <v/>
      </c>
      <c r="AZ572" s="67" t="str">
        <f t="shared" si="319"/>
        <v/>
      </c>
      <c r="BA572" s="22" t="str">
        <f t="shared" si="320"/>
        <v/>
      </c>
      <c r="BD572" s="171"/>
      <c r="BE572" s="171"/>
      <c r="BF572" s="171"/>
      <c r="BG572" s="171"/>
    </row>
    <row r="573" spans="11:59" ht="12.75" customHeight="1" x14ac:dyDescent="0.3">
      <c r="K573" s="42" t="str">
        <f t="shared" si="292"/>
        <v/>
      </c>
      <c r="L573" s="55" t="str">
        <f t="shared" si="293"/>
        <v/>
      </c>
      <c r="M573" s="43" t="str">
        <f t="shared" si="294"/>
        <v/>
      </c>
      <c r="N573" s="56" t="str" cm="1">
        <f t="array" ref="N573">IFERROR(IF(_xlfn.SINGLE(B:B)="","",IF(R573="Beer",SUM(LOOKUP(2,1/(Rates!$B$3:$B$5&lt;=W573)/(Rates!$C$3:$C$5&gt;=W573),Rates!$D$3:$D$5)*(X573/100)*W573),IF(R573="Refreshment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56" t="str">
        <f t="shared" si="295"/>
        <v/>
      </c>
      <c r="P573" s="53"/>
      <c r="Q573" s="14" t="str">
        <f t="shared" si="296"/>
        <v/>
      </c>
      <c r="R573" s="57" t="str">
        <f t="shared" si="297"/>
        <v/>
      </c>
      <c r="S573" s="58" t="str">
        <f>IF(B573="","",IF(R573="Refreshment Beverage",VLOOKUP(VALUE(Q573),Rates!G$15:L$19,2,0),VLOOKUP(VALUE(Q573),Rates!G$4:L$12,2,0)))</f>
        <v/>
      </c>
      <c r="T573" s="58" t="str">
        <f t="shared" si="298"/>
        <v/>
      </c>
      <c r="U573" s="58" t="str">
        <f t="shared" si="299"/>
        <v/>
      </c>
      <c r="V573" s="58" t="str">
        <f t="shared" si="300"/>
        <v/>
      </c>
      <c r="W573" s="58" t="str">
        <f t="shared" si="301"/>
        <v/>
      </c>
      <c r="X573" s="59" t="str">
        <f t="shared" si="302"/>
        <v/>
      </c>
      <c r="Y573" s="60" t="str">
        <f>IF(B:B="","",IF(R573="Refreshment Beverage",VLOOKUP(Q573,Rates!G$15:L$19,6,0)*W573,VLOOKUP(Q573,Rates!G$4:L$12,6,0)*W573))</f>
        <v/>
      </c>
      <c r="Z573" s="60" t="str">
        <f t="shared" si="303"/>
        <v/>
      </c>
      <c r="AA573" s="60" t="str">
        <f t="shared" si="291"/>
        <v/>
      </c>
      <c r="AB573" s="61" t="str" cm="1">
        <f t="array" ref="AB573">IF(_xlfn.SINGLE(B:B)="","",IF(R573="Refreshment Beverage","",IF(AND(R573="Beer",Q573=0),SUM(LOOKUP(2,1/(Rates!$B$15:$B$18&lt;=W573)/(Rates!$C$15:$C$18&gt;=W573),Rates!$D$15:$D$18)*W573),VLOOKUP(VALUE(_xlfn.SINGLE(Q:Q)),Rates!A:B,2,0)*W573)))</f>
        <v/>
      </c>
      <c r="AC573" s="61" t="str" cm="1">
        <f t="array" ref="AC573">IF(_xlfn.SINGLE(B:B)="","",IF(R573="Refreshment Beverage","",IF(AND(R573="Beer",Q573=0),SUM(LOOKUP(2,1/(Rates!$B$15:$B$18&lt;=W573)/(Rates!$C$15:$C$18&gt;=W573),Rates!$E$15:$E$18)*W573),VLOOKUP(VALUE(_xlfn.SINGLE(Q:Q)),Rates!A:C,3,0)*W573)))</f>
        <v/>
      </c>
      <c r="AD573" s="168">
        <f>IFERROR(IF(R573="Beer","",IF(OR(Q573=1,Q573=2,Q573=3,Q573=4),VLOOKUP(Q573,Rates!$A$31:$B$34,2,0)*W573,IF(V573=1,VLOOKUP(U573,'REB BEV MIN MKUP'!B:E,4,0),IF(V573&gt;1,VLOOKUP(VALUE(W573),'REB BEV MIN MKUP'!O:Q,3,0),0)))),0)</f>
        <v>0</v>
      </c>
      <c r="AE573" s="62" t="str">
        <f t="shared" si="304"/>
        <v/>
      </c>
      <c r="AF573" s="63" t="str">
        <f t="shared" si="305"/>
        <v/>
      </c>
      <c r="AG573" s="64" t="str">
        <f t="shared" si="306"/>
        <v/>
      </c>
      <c r="AH573" s="65" t="str">
        <f t="shared" si="307"/>
        <v/>
      </c>
      <c r="AI573" s="66" t="str">
        <f>IF(AE:AE="","",IF(R573="Refreshment Beverage",AK573*(Rates!J$19/100),ROUND(SUM(AH573*(Rates!$J$8/100)),4)))</f>
        <v/>
      </c>
      <c r="AJ573" s="67" t="str">
        <f t="shared" si="308"/>
        <v/>
      </c>
      <c r="AK573" s="22" t="str">
        <f t="shared" si="309"/>
        <v/>
      </c>
      <c r="AL573" s="62" t="str">
        <f t="shared" si="310"/>
        <v/>
      </c>
      <c r="AM573" s="63" t="str">
        <f>IF(AS573="","",IF(R573="Refreshment Beverage",ROUND(AS573*Rates!K$19,4),ROUND(AO573*(VLOOKUP(VALUE(Q573),Rates!G$4:L$12,3,0)),4)))</f>
        <v/>
      </c>
      <c r="AN573" s="68" t="str">
        <f>IF(AS573="","",IF(R573="Refreshment Beverage",AS573*(Rates!J$19/100),MAX(AM573,AB573)))</f>
        <v/>
      </c>
      <c r="AO573" s="69" t="str">
        <f t="shared" si="311"/>
        <v/>
      </c>
      <c r="AP573" s="69" t="str">
        <f t="shared" si="312"/>
        <v/>
      </c>
      <c r="AQ573" s="70" t="str">
        <f>IF(AS573="","",IF(R573="Refreshment Beverage",ROUND(SUM(VLOOKUP(Q:Q,Rates!G$15:L$19,3,0)*(AS573-Y573-Z573-AA573)),4),ROUND(SUM(Rates!$K$8*AS573),4)))</f>
        <v/>
      </c>
      <c r="AR573" s="66" t="str">
        <f t="shared" si="313"/>
        <v/>
      </c>
      <c r="AS573" s="22" t="str">
        <f t="shared" si="314"/>
        <v/>
      </c>
      <c r="AT573" s="62" t="str">
        <f t="shared" si="315"/>
        <v/>
      </c>
      <c r="AU573" s="63" t="str">
        <f>IF(AX573="","",IF(R573="Refreshment Beverage",ROUND((BA573-Y573-Z573-AA573)*VLOOKUP(VALUE(Q573),Rates!G$15:L$19,3,0),4),ROUND(AW573*(VLOOKUP(VALUE(Q573),Rates!G:L,3,0)),4)))</f>
        <v/>
      </c>
      <c r="AV573" s="68" t="str">
        <f t="shared" si="316"/>
        <v/>
      </c>
      <c r="AW573" s="69" t="str">
        <f t="shared" si="317"/>
        <v/>
      </c>
      <c r="AX573" s="65" t="str">
        <f t="shared" si="318"/>
        <v/>
      </c>
      <c r="AY573" s="70" t="str">
        <f>IF(AX573="","",IF(R573="Refreshment Beverage",ROUND(SUM(AX573*Rates!K$19),4),ROUND(SUM(AX573*(Rates!J$8/100)),4)))</f>
        <v/>
      </c>
      <c r="AZ573" s="67" t="str">
        <f t="shared" si="319"/>
        <v/>
      </c>
      <c r="BA573" s="22" t="str">
        <f t="shared" si="320"/>
        <v/>
      </c>
      <c r="BD573" s="171"/>
      <c r="BE573" s="171"/>
      <c r="BF573" s="171"/>
      <c r="BG573" s="171"/>
    </row>
    <row r="574" spans="11:59" ht="12.75" customHeight="1" x14ac:dyDescent="0.3">
      <c r="K574" s="42" t="str">
        <f t="shared" si="292"/>
        <v/>
      </c>
      <c r="L574" s="55" t="str">
        <f t="shared" si="293"/>
        <v/>
      </c>
      <c r="M574" s="43" t="str">
        <f t="shared" si="294"/>
        <v/>
      </c>
      <c r="N574" s="56" t="str" cm="1">
        <f t="array" ref="N574">IFERROR(IF(_xlfn.SINGLE(B:B)="","",IF(R574="Beer",SUM(LOOKUP(2,1/(Rates!$B$3:$B$5&lt;=W574)/(Rates!$C$3:$C$5&gt;=W574),Rates!$D$3:$D$5)*(X574/100)*W574),IF(R574="Refreshment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56" t="str">
        <f t="shared" si="295"/>
        <v/>
      </c>
      <c r="P574" s="53"/>
      <c r="Q574" s="14" t="str">
        <f t="shared" si="296"/>
        <v/>
      </c>
      <c r="R574" s="57" t="str">
        <f t="shared" si="297"/>
        <v/>
      </c>
      <c r="S574" s="58" t="str">
        <f>IF(B574="","",IF(R574="Refreshment Beverage",VLOOKUP(VALUE(Q574),Rates!G$15:L$19,2,0),VLOOKUP(VALUE(Q574),Rates!G$4:L$12,2,0)))</f>
        <v/>
      </c>
      <c r="T574" s="58" t="str">
        <f t="shared" si="298"/>
        <v/>
      </c>
      <c r="U574" s="58" t="str">
        <f t="shared" si="299"/>
        <v/>
      </c>
      <c r="V574" s="58" t="str">
        <f t="shared" si="300"/>
        <v/>
      </c>
      <c r="W574" s="58" t="str">
        <f t="shared" si="301"/>
        <v/>
      </c>
      <c r="X574" s="59" t="str">
        <f t="shared" si="302"/>
        <v/>
      </c>
      <c r="Y574" s="60" t="str">
        <f>IF(B:B="","",IF(R574="Refreshment Beverage",VLOOKUP(Q574,Rates!G$15:L$19,6,0)*W574,VLOOKUP(Q574,Rates!G$4:L$12,6,0)*W574))</f>
        <v/>
      </c>
      <c r="Z574" s="60" t="str">
        <f t="shared" si="303"/>
        <v/>
      </c>
      <c r="AA574" s="60" t="str">
        <f t="shared" si="291"/>
        <v/>
      </c>
      <c r="AB574" s="61" t="str" cm="1">
        <f t="array" ref="AB574">IF(_xlfn.SINGLE(B:B)="","",IF(R574="Refreshment Beverage","",IF(AND(R574="Beer",Q574=0),SUM(LOOKUP(2,1/(Rates!$B$15:$B$18&lt;=W574)/(Rates!$C$15:$C$18&gt;=W574),Rates!$D$15:$D$18)*W574),VLOOKUP(VALUE(_xlfn.SINGLE(Q:Q)),Rates!A:B,2,0)*W574)))</f>
        <v/>
      </c>
      <c r="AC574" s="61" t="str" cm="1">
        <f t="array" ref="AC574">IF(_xlfn.SINGLE(B:B)="","",IF(R574="Refreshment Beverage","",IF(AND(R574="Beer",Q574=0),SUM(LOOKUP(2,1/(Rates!$B$15:$B$18&lt;=W574)/(Rates!$C$15:$C$18&gt;=W574),Rates!$E$15:$E$18)*W574),VLOOKUP(VALUE(_xlfn.SINGLE(Q:Q)),Rates!A:C,3,0)*W574)))</f>
        <v/>
      </c>
      <c r="AD574" s="168">
        <f>IFERROR(IF(R574="Beer","",IF(OR(Q574=1,Q574=2,Q574=3,Q574=4),VLOOKUP(Q574,Rates!$A$31:$B$34,2,0)*W574,IF(V574=1,VLOOKUP(U574,'REB BEV MIN MKUP'!B:E,4,0),IF(V574&gt;1,VLOOKUP(VALUE(W574),'REB BEV MIN MKUP'!O:Q,3,0),0)))),0)</f>
        <v>0</v>
      </c>
      <c r="AE574" s="62" t="str">
        <f t="shared" si="304"/>
        <v/>
      </c>
      <c r="AF574" s="63" t="str">
        <f t="shared" si="305"/>
        <v/>
      </c>
      <c r="AG574" s="64" t="str">
        <f t="shared" si="306"/>
        <v/>
      </c>
      <c r="AH574" s="65" t="str">
        <f t="shared" si="307"/>
        <v/>
      </c>
      <c r="AI574" s="66" t="str">
        <f>IF(AE:AE="","",IF(R574="Refreshment Beverage",AK574*(Rates!J$19/100),ROUND(SUM(AH574*(Rates!$J$8/100)),4)))</f>
        <v/>
      </c>
      <c r="AJ574" s="67" t="str">
        <f t="shared" si="308"/>
        <v/>
      </c>
      <c r="AK574" s="22" t="str">
        <f t="shared" si="309"/>
        <v/>
      </c>
      <c r="AL574" s="62" t="str">
        <f t="shared" si="310"/>
        <v/>
      </c>
      <c r="AM574" s="63" t="str">
        <f>IF(AS574="","",IF(R574="Refreshment Beverage",ROUND(AS574*Rates!K$19,4),ROUND(AO574*(VLOOKUP(VALUE(Q574),Rates!G$4:L$12,3,0)),4)))</f>
        <v/>
      </c>
      <c r="AN574" s="68" t="str">
        <f>IF(AS574="","",IF(R574="Refreshment Beverage",AS574*(Rates!J$19/100),MAX(AM574,AB574)))</f>
        <v/>
      </c>
      <c r="AO574" s="69" t="str">
        <f t="shared" si="311"/>
        <v/>
      </c>
      <c r="AP574" s="69" t="str">
        <f t="shared" si="312"/>
        <v/>
      </c>
      <c r="AQ574" s="70" t="str">
        <f>IF(AS574="","",IF(R574="Refreshment Beverage",ROUND(SUM(VLOOKUP(Q:Q,Rates!G$15:L$19,3,0)*(AS574-Y574-Z574-AA574)),4),ROUND(SUM(Rates!$K$8*AS574),4)))</f>
        <v/>
      </c>
      <c r="AR574" s="66" t="str">
        <f t="shared" si="313"/>
        <v/>
      </c>
      <c r="AS574" s="22" t="str">
        <f t="shared" si="314"/>
        <v/>
      </c>
      <c r="AT574" s="62" t="str">
        <f t="shared" si="315"/>
        <v/>
      </c>
      <c r="AU574" s="63" t="str">
        <f>IF(AX574="","",IF(R574="Refreshment Beverage",ROUND((BA574-Y574-Z574-AA574)*VLOOKUP(VALUE(Q574),Rates!G$15:L$19,3,0),4),ROUND(AW574*(VLOOKUP(VALUE(Q574),Rates!G:L,3,0)),4)))</f>
        <v/>
      </c>
      <c r="AV574" s="68" t="str">
        <f t="shared" si="316"/>
        <v/>
      </c>
      <c r="AW574" s="69" t="str">
        <f t="shared" si="317"/>
        <v/>
      </c>
      <c r="AX574" s="65" t="str">
        <f t="shared" si="318"/>
        <v/>
      </c>
      <c r="AY574" s="70" t="str">
        <f>IF(AX574="","",IF(R574="Refreshment Beverage",ROUND(SUM(AX574*Rates!K$19),4),ROUND(SUM(AX574*(Rates!J$8/100)),4)))</f>
        <v/>
      </c>
      <c r="AZ574" s="67" t="str">
        <f t="shared" si="319"/>
        <v/>
      </c>
      <c r="BA574" s="22" t="str">
        <f t="shared" si="320"/>
        <v/>
      </c>
      <c r="BD574" s="171"/>
      <c r="BE574" s="171"/>
      <c r="BF574" s="171"/>
      <c r="BG574" s="171"/>
    </row>
    <row r="575" spans="11:59" ht="12.75" customHeight="1" x14ac:dyDescent="0.3">
      <c r="K575" s="42" t="str">
        <f t="shared" si="292"/>
        <v/>
      </c>
      <c r="L575" s="55" t="str">
        <f t="shared" si="293"/>
        <v/>
      </c>
      <c r="M575" s="43" t="str">
        <f t="shared" si="294"/>
        <v/>
      </c>
      <c r="N575" s="56" t="str" cm="1">
        <f t="array" ref="N575">IFERROR(IF(_xlfn.SINGLE(B:B)="","",IF(R575="Beer",SUM(LOOKUP(2,1/(Rates!$B$3:$B$5&lt;=W575)/(Rates!$C$3:$C$5&gt;=W575),Rates!$D$3:$D$5)*(X575/100)*W575),IF(R575="Refreshment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56" t="str">
        <f t="shared" si="295"/>
        <v/>
      </c>
      <c r="P575" s="53"/>
      <c r="Q575" s="14" t="str">
        <f t="shared" si="296"/>
        <v/>
      </c>
      <c r="R575" s="57" t="str">
        <f t="shared" si="297"/>
        <v/>
      </c>
      <c r="S575" s="58" t="str">
        <f>IF(B575="","",IF(R575="Refreshment Beverage",VLOOKUP(VALUE(Q575),Rates!G$15:L$19,2,0),VLOOKUP(VALUE(Q575),Rates!G$4:L$12,2,0)))</f>
        <v/>
      </c>
      <c r="T575" s="58" t="str">
        <f t="shared" si="298"/>
        <v/>
      </c>
      <c r="U575" s="58" t="str">
        <f t="shared" si="299"/>
        <v/>
      </c>
      <c r="V575" s="58" t="str">
        <f t="shared" si="300"/>
        <v/>
      </c>
      <c r="W575" s="58" t="str">
        <f t="shared" si="301"/>
        <v/>
      </c>
      <c r="X575" s="59" t="str">
        <f t="shared" si="302"/>
        <v/>
      </c>
      <c r="Y575" s="60" t="str">
        <f>IF(B:B="","",IF(R575="Refreshment Beverage",VLOOKUP(Q575,Rates!G$15:L$19,6,0)*W575,VLOOKUP(Q575,Rates!G$4:L$12,6,0)*W575))</f>
        <v/>
      </c>
      <c r="Z575" s="60" t="str">
        <f t="shared" si="303"/>
        <v/>
      </c>
      <c r="AA575" s="60" t="str">
        <f t="shared" si="291"/>
        <v/>
      </c>
      <c r="AB575" s="61" t="str" cm="1">
        <f t="array" ref="AB575">IF(_xlfn.SINGLE(B:B)="","",IF(R575="Refreshment Beverage","",IF(AND(R575="Beer",Q575=0),SUM(LOOKUP(2,1/(Rates!$B$15:$B$18&lt;=W575)/(Rates!$C$15:$C$18&gt;=W575),Rates!$D$15:$D$18)*W575),VLOOKUP(VALUE(_xlfn.SINGLE(Q:Q)),Rates!A:B,2,0)*W575)))</f>
        <v/>
      </c>
      <c r="AC575" s="61" t="str" cm="1">
        <f t="array" ref="AC575">IF(_xlfn.SINGLE(B:B)="","",IF(R575="Refreshment Beverage","",IF(AND(R575="Beer",Q575=0),SUM(LOOKUP(2,1/(Rates!$B$15:$B$18&lt;=W575)/(Rates!$C$15:$C$18&gt;=W575),Rates!$E$15:$E$18)*W575),VLOOKUP(VALUE(_xlfn.SINGLE(Q:Q)),Rates!A:C,3,0)*W575)))</f>
        <v/>
      </c>
      <c r="AD575" s="168">
        <f>IFERROR(IF(R575="Beer","",IF(OR(Q575=1,Q575=2,Q575=3,Q575=4),VLOOKUP(Q575,Rates!$A$31:$B$34,2,0)*W575,IF(V575=1,VLOOKUP(U575,'REB BEV MIN MKUP'!B:E,4,0),IF(V575&gt;1,VLOOKUP(VALUE(W575),'REB BEV MIN MKUP'!O:Q,3,0),0)))),0)</f>
        <v>0</v>
      </c>
      <c r="AE575" s="62" t="str">
        <f t="shared" si="304"/>
        <v/>
      </c>
      <c r="AF575" s="63" t="str">
        <f t="shared" si="305"/>
        <v/>
      </c>
      <c r="AG575" s="64" t="str">
        <f t="shared" si="306"/>
        <v/>
      </c>
      <c r="AH575" s="65" t="str">
        <f t="shared" si="307"/>
        <v/>
      </c>
      <c r="AI575" s="66" t="str">
        <f>IF(AE:AE="","",IF(R575="Refreshment Beverage",AK575*(Rates!J$19/100),ROUND(SUM(AH575*(Rates!$J$8/100)),4)))</f>
        <v/>
      </c>
      <c r="AJ575" s="67" t="str">
        <f t="shared" si="308"/>
        <v/>
      </c>
      <c r="AK575" s="22" t="str">
        <f t="shared" si="309"/>
        <v/>
      </c>
      <c r="AL575" s="62" t="str">
        <f t="shared" si="310"/>
        <v/>
      </c>
      <c r="AM575" s="63" t="str">
        <f>IF(AS575="","",IF(R575="Refreshment Beverage",ROUND(AS575*Rates!K$19,4),ROUND(AO575*(VLOOKUP(VALUE(Q575),Rates!G$4:L$12,3,0)),4)))</f>
        <v/>
      </c>
      <c r="AN575" s="68" t="str">
        <f>IF(AS575="","",IF(R575="Refreshment Beverage",AS575*(Rates!J$19/100),MAX(AM575,AB575)))</f>
        <v/>
      </c>
      <c r="AO575" s="69" t="str">
        <f t="shared" si="311"/>
        <v/>
      </c>
      <c r="AP575" s="69" t="str">
        <f t="shared" si="312"/>
        <v/>
      </c>
      <c r="AQ575" s="70" t="str">
        <f>IF(AS575="","",IF(R575="Refreshment Beverage",ROUND(SUM(VLOOKUP(Q:Q,Rates!G$15:L$19,3,0)*(AS575-Y575-Z575-AA575)),4),ROUND(SUM(Rates!$K$8*AS575),4)))</f>
        <v/>
      </c>
      <c r="AR575" s="66" t="str">
        <f t="shared" si="313"/>
        <v/>
      </c>
      <c r="AS575" s="22" t="str">
        <f t="shared" si="314"/>
        <v/>
      </c>
      <c r="AT575" s="62" t="str">
        <f t="shared" si="315"/>
        <v/>
      </c>
      <c r="AU575" s="63" t="str">
        <f>IF(AX575="","",IF(R575="Refreshment Beverage",ROUND((BA575-Y575-Z575-AA575)*VLOOKUP(VALUE(Q575),Rates!G$15:L$19,3,0),4),ROUND(AW575*(VLOOKUP(VALUE(Q575),Rates!G:L,3,0)),4)))</f>
        <v/>
      </c>
      <c r="AV575" s="68" t="str">
        <f t="shared" si="316"/>
        <v/>
      </c>
      <c r="AW575" s="69" t="str">
        <f t="shared" si="317"/>
        <v/>
      </c>
      <c r="AX575" s="65" t="str">
        <f t="shared" si="318"/>
        <v/>
      </c>
      <c r="AY575" s="70" t="str">
        <f>IF(AX575="","",IF(R575="Refreshment Beverage",ROUND(SUM(AX575*Rates!K$19),4),ROUND(SUM(AX575*(Rates!J$8/100)),4)))</f>
        <v/>
      </c>
      <c r="AZ575" s="67" t="str">
        <f t="shared" si="319"/>
        <v/>
      </c>
      <c r="BA575" s="22" t="str">
        <f t="shared" si="320"/>
        <v/>
      </c>
      <c r="BD575" s="171"/>
      <c r="BE575" s="171"/>
      <c r="BF575" s="171"/>
      <c r="BG575" s="171"/>
    </row>
    <row r="576" spans="11:59" ht="12.75" customHeight="1" x14ac:dyDescent="0.3">
      <c r="K576" s="42" t="str">
        <f t="shared" si="292"/>
        <v/>
      </c>
      <c r="L576" s="55" t="str">
        <f t="shared" si="293"/>
        <v/>
      </c>
      <c r="M576" s="43" t="str">
        <f t="shared" si="294"/>
        <v/>
      </c>
      <c r="N576" s="56" t="str" cm="1">
        <f t="array" ref="N576">IFERROR(IF(_xlfn.SINGLE(B:B)="","",IF(R576="Beer",SUM(LOOKUP(2,1/(Rates!$B$3:$B$5&lt;=W576)/(Rates!$C$3:$C$5&gt;=W576),Rates!$D$3:$D$5)*(X576/100)*W576),IF(R576="Refreshment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56" t="str">
        <f t="shared" si="295"/>
        <v/>
      </c>
      <c r="P576" s="53"/>
      <c r="Q576" s="14" t="str">
        <f t="shared" si="296"/>
        <v/>
      </c>
      <c r="R576" s="57" t="str">
        <f t="shared" si="297"/>
        <v/>
      </c>
      <c r="S576" s="58" t="str">
        <f>IF(B576="","",IF(R576="Refreshment Beverage",VLOOKUP(VALUE(Q576),Rates!G$15:L$19,2,0),VLOOKUP(VALUE(Q576),Rates!G$4:L$12,2,0)))</f>
        <v/>
      </c>
      <c r="T576" s="58" t="str">
        <f t="shared" si="298"/>
        <v/>
      </c>
      <c r="U576" s="58" t="str">
        <f t="shared" si="299"/>
        <v/>
      </c>
      <c r="V576" s="58" t="str">
        <f t="shared" si="300"/>
        <v/>
      </c>
      <c r="W576" s="58" t="str">
        <f t="shared" si="301"/>
        <v/>
      </c>
      <c r="X576" s="59" t="str">
        <f t="shared" si="302"/>
        <v/>
      </c>
      <c r="Y576" s="60" t="str">
        <f>IF(B:B="","",IF(R576="Refreshment Beverage",VLOOKUP(Q576,Rates!G$15:L$19,6,0)*W576,VLOOKUP(Q576,Rates!G$4:L$12,6,0)*W576))</f>
        <v/>
      </c>
      <c r="Z576" s="60" t="str">
        <f t="shared" si="303"/>
        <v/>
      </c>
      <c r="AA576" s="60" t="str">
        <f t="shared" si="291"/>
        <v/>
      </c>
      <c r="AB576" s="61" t="str" cm="1">
        <f t="array" ref="AB576">IF(_xlfn.SINGLE(B:B)="","",IF(R576="Refreshment Beverage","",IF(AND(R576="Beer",Q576=0),SUM(LOOKUP(2,1/(Rates!$B$15:$B$18&lt;=W576)/(Rates!$C$15:$C$18&gt;=W576),Rates!$D$15:$D$18)*W576),VLOOKUP(VALUE(_xlfn.SINGLE(Q:Q)),Rates!A:B,2,0)*W576)))</f>
        <v/>
      </c>
      <c r="AC576" s="61" t="str" cm="1">
        <f t="array" ref="AC576">IF(_xlfn.SINGLE(B:B)="","",IF(R576="Refreshment Beverage","",IF(AND(R576="Beer",Q576=0),SUM(LOOKUP(2,1/(Rates!$B$15:$B$18&lt;=W576)/(Rates!$C$15:$C$18&gt;=W576),Rates!$E$15:$E$18)*W576),VLOOKUP(VALUE(_xlfn.SINGLE(Q:Q)),Rates!A:C,3,0)*W576)))</f>
        <v/>
      </c>
      <c r="AD576" s="168">
        <f>IFERROR(IF(R576="Beer","",IF(OR(Q576=1,Q576=2,Q576=3,Q576=4),VLOOKUP(Q576,Rates!$A$31:$B$34,2,0)*W576,IF(V576=1,VLOOKUP(U576,'REB BEV MIN MKUP'!B:E,4,0),IF(V576&gt;1,VLOOKUP(VALUE(W576),'REB BEV MIN MKUP'!O:Q,3,0),0)))),0)</f>
        <v>0</v>
      </c>
      <c r="AE576" s="62" t="str">
        <f t="shared" si="304"/>
        <v/>
      </c>
      <c r="AF576" s="63" t="str">
        <f t="shared" si="305"/>
        <v/>
      </c>
      <c r="AG576" s="64" t="str">
        <f t="shared" si="306"/>
        <v/>
      </c>
      <c r="AH576" s="65" t="str">
        <f t="shared" si="307"/>
        <v/>
      </c>
      <c r="AI576" s="66" t="str">
        <f>IF(AE:AE="","",IF(R576="Refreshment Beverage",AK576*(Rates!J$19/100),ROUND(SUM(AH576*(Rates!$J$8/100)),4)))</f>
        <v/>
      </c>
      <c r="AJ576" s="67" t="str">
        <f t="shared" si="308"/>
        <v/>
      </c>
      <c r="AK576" s="22" t="str">
        <f t="shared" si="309"/>
        <v/>
      </c>
      <c r="AL576" s="62" t="str">
        <f t="shared" si="310"/>
        <v/>
      </c>
      <c r="AM576" s="63" t="str">
        <f>IF(AS576="","",IF(R576="Refreshment Beverage",ROUND(AS576*Rates!K$19,4),ROUND(AO576*(VLOOKUP(VALUE(Q576),Rates!G$4:L$12,3,0)),4)))</f>
        <v/>
      </c>
      <c r="AN576" s="68" t="str">
        <f>IF(AS576="","",IF(R576="Refreshment Beverage",AS576*(Rates!J$19/100),MAX(AM576,AB576)))</f>
        <v/>
      </c>
      <c r="AO576" s="69" t="str">
        <f t="shared" si="311"/>
        <v/>
      </c>
      <c r="AP576" s="69" t="str">
        <f t="shared" si="312"/>
        <v/>
      </c>
      <c r="AQ576" s="70" t="str">
        <f>IF(AS576="","",IF(R576="Refreshment Beverage",ROUND(SUM(VLOOKUP(Q:Q,Rates!G$15:L$19,3,0)*(AS576-Y576-Z576-AA576)),4),ROUND(SUM(Rates!$K$8*AS576),4)))</f>
        <v/>
      </c>
      <c r="AR576" s="66" t="str">
        <f t="shared" si="313"/>
        <v/>
      </c>
      <c r="AS576" s="22" t="str">
        <f t="shared" si="314"/>
        <v/>
      </c>
      <c r="AT576" s="62" t="str">
        <f t="shared" si="315"/>
        <v/>
      </c>
      <c r="AU576" s="63" t="str">
        <f>IF(AX576="","",IF(R576="Refreshment Beverage",ROUND((BA576-Y576-Z576-AA576)*VLOOKUP(VALUE(Q576),Rates!G$15:L$19,3,0),4),ROUND(AW576*(VLOOKUP(VALUE(Q576),Rates!G:L,3,0)),4)))</f>
        <v/>
      </c>
      <c r="AV576" s="68" t="str">
        <f t="shared" si="316"/>
        <v/>
      </c>
      <c r="AW576" s="69" t="str">
        <f t="shared" si="317"/>
        <v/>
      </c>
      <c r="AX576" s="65" t="str">
        <f t="shared" si="318"/>
        <v/>
      </c>
      <c r="AY576" s="70" t="str">
        <f>IF(AX576="","",IF(R576="Refreshment Beverage",ROUND(SUM(AX576*Rates!K$19),4),ROUND(SUM(AX576*(Rates!J$8/100)),4)))</f>
        <v/>
      </c>
      <c r="AZ576" s="67" t="str">
        <f t="shared" si="319"/>
        <v/>
      </c>
      <c r="BA576" s="22" t="str">
        <f t="shared" si="320"/>
        <v/>
      </c>
      <c r="BD576" s="171"/>
      <c r="BE576" s="171"/>
      <c r="BF576" s="171"/>
      <c r="BG576" s="171"/>
    </row>
    <row r="577" spans="11:59" ht="12.75" customHeight="1" x14ac:dyDescent="0.3">
      <c r="K577" s="42" t="str">
        <f t="shared" si="292"/>
        <v/>
      </c>
      <c r="L577" s="55" t="str">
        <f t="shared" si="293"/>
        <v/>
      </c>
      <c r="M577" s="43" t="str">
        <f t="shared" si="294"/>
        <v/>
      </c>
      <c r="N577" s="56" t="str" cm="1">
        <f t="array" ref="N577">IFERROR(IF(_xlfn.SINGLE(B:B)="","",IF(R577="Beer",SUM(LOOKUP(2,1/(Rates!$B$3:$B$5&lt;=W577)/(Rates!$C$3:$C$5&gt;=W577),Rates!$D$3:$D$5)*(X577/100)*W577),IF(R577="Refreshment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56" t="str">
        <f t="shared" si="295"/>
        <v/>
      </c>
      <c r="P577" s="53"/>
      <c r="Q577" s="14" t="str">
        <f t="shared" si="296"/>
        <v/>
      </c>
      <c r="R577" s="57" t="str">
        <f t="shared" si="297"/>
        <v/>
      </c>
      <c r="S577" s="58" t="str">
        <f>IF(B577="","",IF(R577="Refreshment Beverage",VLOOKUP(VALUE(Q577),Rates!G$15:L$19,2,0),VLOOKUP(VALUE(Q577),Rates!G$4:L$12,2,0)))</f>
        <v/>
      </c>
      <c r="T577" s="58" t="str">
        <f t="shared" si="298"/>
        <v/>
      </c>
      <c r="U577" s="58" t="str">
        <f t="shared" si="299"/>
        <v/>
      </c>
      <c r="V577" s="58" t="str">
        <f t="shared" si="300"/>
        <v/>
      </c>
      <c r="W577" s="58" t="str">
        <f t="shared" si="301"/>
        <v/>
      </c>
      <c r="X577" s="59" t="str">
        <f t="shared" si="302"/>
        <v/>
      </c>
      <c r="Y577" s="60" t="str">
        <f>IF(B:B="","",IF(R577="Refreshment Beverage",VLOOKUP(Q577,Rates!G$15:L$19,6,0)*W577,VLOOKUP(Q577,Rates!G$4:L$12,6,0)*W577))</f>
        <v/>
      </c>
      <c r="Z577" s="60" t="str">
        <f t="shared" si="303"/>
        <v/>
      </c>
      <c r="AA577" s="60" t="str">
        <f t="shared" si="291"/>
        <v/>
      </c>
      <c r="AB577" s="61" t="str" cm="1">
        <f t="array" ref="AB577">IF(_xlfn.SINGLE(B:B)="","",IF(R577="Refreshment Beverage","",IF(AND(R577="Beer",Q577=0),SUM(LOOKUP(2,1/(Rates!$B$15:$B$18&lt;=W577)/(Rates!$C$15:$C$18&gt;=W577),Rates!$D$15:$D$18)*W577),VLOOKUP(VALUE(_xlfn.SINGLE(Q:Q)),Rates!A:B,2,0)*W577)))</f>
        <v/>
      </c>
      <c r="AC577" s="61" t="str" cm="1">
        <f t="array" ref="AC577">IF(_xlfn.SINGLE(B:B)="","",IF(R577="Refreshment Beverage","",IF(AND(R577="Beer",Q577=0),SUM(LOOKUP(2,1/(Rates!$B$15:$B$18&lt;=W577)/(Rates!$C$15:$C$18&gt;=W577),Rates!$E$15:$E$18)*W577),VLOOKUP(VALUE(_xlfn.SINGLE(Q:Q)),Rates!A:C,3,0)*W577)))</f>
        <v/>
      </c>
      <c r="AD577" s="168">
        <f>IFERROR(IF(R577="Beer","",IF(OR(Q577=1,Q577=2,Q577=3,Q577=4),VLOOKUP(Q577,Rates!$A$31:$B$34,2,0)*W577,IF(V577=1,VLOOKUP(U577,'REB BEV MIN MKUP'!B:E,4,0),IF(V577&gt;1,VLOOKUP(VALUE(W577),'REB BEV MIN MKUP'!O:Q,3,0),0)))),0)</f>
        <v>0</v>
      </c>
      <c r="AE577" s="62" t="str">
        <f t="shared" si="304"/>
        <v/>
      </c>
      <c r="AF577" s="63" t="str">
        <f t="shared" si="305"/>
        <v/>
      </c>
      <c r="AG577" s="64" t="str">
        <f t="shared" si="306"/>
        <v/>
      </c>
      <c r="AH577" s="65" t="str">
        <f t="shared" si="307"/>
        <v/>
      </c>
      <c r="AI577" s="66" t="str">
        <f>IF(AE:AE="","",IF(R577="Refreshment Beverage",AK577*(Rates!J$19/100),ROUND(SUM(AH577*(Rates!$J$8/100)),4)))</f>
        <v/>
      </c>
      <c r="AJ577" s="67" t="str">
        <f t="shared" si="308"/>
        <v/>
      </c>
      <c r="AK577" s="22" t="str">
        <f t="shared" si="309"/>
        <v/>
      </c>
      <c r="AL577" s="62" t="str">
        <f t="shared" si="310"/>
        <v/>
      </c>
      <c r="AM577" s="63" t="str">
        <f>IF(AS577="","",IF(R577="Refreshment Beverage",ROUND(AS577*Rates!K$19,4),ROUND(AO577*(VLOOKUP(VALUE(Q577),Rates!G$4:L$12,3,0)),4)))</f>
        <v/>
      </c>
      <c r="AN577" s="68" t="str">
        <f>IF(AS577="","",IF(R577="Refreshment Beverage",AS577*(Rates!J$19/100),MAX(AM577,AB577)))</f>
        <v/>
      </c>
      <c r="AO577" s="69" t="str">
        <f t="shared" si="311"/>
        <v/>
      </c>
      <c r="AP577" s="69" t="str">
        <f t="shared" si="312"/>
        <v/>
      </c>
      <c r="AQ577" s="70" t="str">
        <f>IF(AS577="","",IF(R577="Refreshment Beverage",ROUND(SUM(VLOOKUP(Q:Q,Rates!G$15:L$19,3,0)*(AS577-Y577-Z577-AA577)),4),ROUND(SUM(Rates!$K$8*AS577),4)))</f>
        <v/>
      </c>
      <c r="AR577" s="66" t="str">
        <f t="shared" si="313"/>
        <v/>
      </c>
      <c r="AS577" s="22" t="str">
        <f t="shared" si="314"/>
        <v/>
      </c>
      <c r="AT577" s="62" t="str">
        <f t="shared" si="315"/>
        <v/>
      </c>
      <c r="AU577" s="63" t="str">
        <f>IF(AX577="","",IF(R577="Refreshment Beverage",ROUND((BA577-Y577-Z577-AA577)*VLOOKUP(VALUE(Q577),Rates!G$15:L$19,3,0),4),ROUND(AW577*(VLOOKUP(VALUE(Q577),Rates!G:L,3,0)),4)))</f>
        <v/>
      </c>
      <c r="AV577" s="68" t="str">
        <f t="shared" si="316"/>
        <v/>
      </c>
      <c r="AW577" s="69" t="str">
        <f t="shared" si="317"/>
        <v/>
      </c>
      <c r="AX577" s="65" t="str">
        <f t="shared" si="318"/>
        <v/>
      </c>
      <c r="AY577" s="70" t="str">
        <f>IF(AX577="","",IF(R577="Refreshment Beverage",ROUND(SUM(AX577*Rates!K$19),4),ROUND(SUM(AX577*(Rates!J$8/100)),4)))</f>
        <v/>
      </c>
      <c r="AZ577" s="67" t="str">
        <f t="shared" si="319"/>
        <v/>
      </c>
      <c r="BA577" s="22" t="str">
        <f t="shared" si="320"/>
        <v/>
      </c>
      <c r="BD577" s="171"/>
      <c r="BE577" s="171"/>
      <c r="BF577" s="171"/>
      <c r="BG577" s="171"/>
    </row>
    <row r="578" spans="11:59" ht="12.75" customHeight="1" x14ac:dyDescent="0.3">
      <c r="K578" s="42" t="str">
        <f t="shared" si="292"/>
        <v/>
      </c>
      <c r="L578" s="55" t="str">
        <f t="shared" si="293"/>
        <v/>
      </c>
      <c r="M578" s="43" t="str">
        <f t="shared" si="294"/>
        <v/>
      </c>
      <c r="N578" s="56" t="str" cm="1">
        <f t="array" ref="N578">IFERROR(IF(_xlfn.SINGLE(B:B)="","",IF(R578="Beer",SUM(LOOKUP(2,1/(Rates!$B$3:$B$5&lt;=W578)/(Rates!$C$3:$C$5&gt;=W578),Rates!$D$3:$D$5)*(X578/100)*W578),IF(R578="Refreshment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56" t="str">
        <f t="shared" si="295"/>
        <v/>
      </c>
      <c r="P578" s="53"/>
      <c r="Q578" s="14" t="str">
        <f t="shared" si="296"/>
        <v/>
      </c>
      <c r="R578" s="57" t="str">
        <f t="shared" si="297"/>
        <v/>
      </c>
      <c r="S578" s="58" t="str">
        <f>IF(B578="","",IF(R578="Refreshment Beverage",VLOOKUP(VALUE(Q578),Rates!G$15:L$19,2,0),VLOOKUP(VALUE(Q578),Rates!G$4:L$12,2,0)))</f>
        <v/>
      </c>
      <c r="T578" s="58" t="str">
        <f t="shared" si="298"/>
        <v/>
      </c>
      <c r="U578" s="58" t="str">
        <f t="shared" si="299"/>
        <v/>
      </c>
      <c r="V578" s="58" t="str">
        <f t="shared" si="300"/>
        <v/>
      </c>
      <c r="W578" s="58" t="str">
        <f t="shared" si="301"/>
        <v/>
      </c>
      <c r="X578" s="59" t="str">
        <f t="shared" si="302"/>
        <v/>
      </c>
      <c r="Y578" s="60" t="str">
        <f>IF(B:B="","",IF(R578="Refreshment Beverage",VLOOKUP(Q578,Rates!G$15:L$19,6,0)*W578,VLOOKUP(Q578,Rates!G$4:L$12,6,0)*W578))</f>
        <v/>
      </c>
      <c r="Z578" s="60" t="str">
        <f t="shared" si="303"/>
        <v/>
      </c>
      <c r="AA578" s="60" t="str">
        <f t="shared" si="291"/>
        <v/>
      </c>
      <c r="AB578" s="61" t="str" cm="1">
        <f t="array" ref="AB578">IF(_xlfn.SINGLE(B:B)="","",IF(R578="Refreshment Beverage","",IF(AND(R578="Beer",Q578=0),SUM(LOOKUP(2,1/(Rates!$B$15:$B$18&lt;=W578)/(Rates!$C$15:$C$18&gt;=W578),Rates!$D$15:$D$18)*W578),VLOOKUP(VALUE(_xlfn.SINGLE(Q:Q)),Rates!A:B,2,0)*W578)))</f>
        <v/>
      </c>
      <c r="AC578" s="61" t="str" cm="1">
        <f t="array" ref="AC578">IF(_xlfn.SINGLE(B:B)="","",IF(R578="Refreshment Beverage","",IF(AND(R578="Beer",Q578=0),SUM(LOOKUP(2,1/(Rates!$B$15:$B$18&lt;=W578)/(Rates!$C$15:$C$18&gt;=W578),Rates!$E$15:$E$18)*W578),VLOOKUP(VALUE(_xlfn.SINGLE(Q:Q)),Rates!A:C,3,0)*W578)))</f>
        <v/>
      </c>
      <c r="AD578" s="168">
        <f>IFERROR(IF(R578="Beer","",IF(OR(Q578=1,Q578=2,Q578=3,Q578=4),VLOOKUP(Q578,Rates!$A$31:$B$34,2,0)*W578,IF(V578=1,VLOOKUP(U578,'REB BEV MIN MKUP'!B:E,4,0),IF(V578&gt;1,VLOOKUP(VALUE(W578),'REB BEV MIN MKUP'!O:Q,3,0),0)))),0)</f>
        <v>0</v>
      </c>
      <c r="AE578" s="62" t="str">
        <f t="shared" si="304"/>
        <v/>
      </c>
      <c r="AF578" s="63" t="str">
        <f t="shared" si="305"/>
        <v/>
      </c>
      <c r="AG578" s="64" t="str">
        <f t="shared" si="306"/>
        <v/>
      </c>
      <c r="AH578" s="65" t="str">
        <f t="shared" si="307"/>
        <v/>
      </c>
      <c r="AI578" s="66" t="str">
        <f>IF(AE:AE="","",IF(R578="Refreshment Beverage",AK578*(Rates!J$19/100),ROUND(SUM(AH578*(Rates!$J$8/100)),4)))</f>
        <v/>
      </c>
      <c r="AJ578" s="67" t="str">
        <f t="shared" si="308"/>
        <v/>
      </c>
      <c r="AK578" s="22" t="str">
        <f t="shared" si="309"/>
        <v/>
      </c>
      <c r="AL578" s="62" t="str">
        <f t="shared" si="310"/>
        <v/>
      </c>
      <c r="AM578" s="63" t="str">
        <f>IF(AS578="","",IF(R578="Refreshment Beverage",ROUND(AS578*Rates!K$19,4),ROUND(AO578*(VLOOKUP(VALUE(Q578),Rates!G$4:L$12,3,0)),4)))</f>
        <v/>
      </c>
      <c r="AN578" s="68" t="str">
        <f>IF(AS578="","",IF(R578="Refreshment Beverage",AS578*(Rates!J$19/100),MAX(AM578,AB578)))</f>
        <v/>
      </c>
      <c r="AO578" s="69" t="str">
        <f t="shared" si="311"/>
        <v/>
      </c>
      <c r="AP578" s="69" t="str">
        <f t="shared" si="312"/>
        <v/>
      </c>
      <c r="AQ578" s="70" t="str">
        <f>IF(AS578="","",IF(R578="Refreshment Beverage",ROUND(SUM(VLOOKUP(Q:Q,Rates!G$15:L$19,3,0)*(AS578-Y578-Z578-AA578)),4),ROUND(SUM(Rates!$K$8*AS578),4)))</f>
        <v/>
      </c>
      <c r="AR578" s="66" t="str">
        <f t="shared" si="313"/>
        <v/>
      </c>
      <c r="AS578" s="22" t="str">
        <f t="shared" si="314"/>
        <v/>
      </c>
      <c r="AT578" s="62" t="str">
        <f t="shared" si="315"/>
        <v/>
      </c>
      <c r="AU578" s="63" t="str">
        <f>IF(AX578="","",IF(R578="Refreshment Beverage",ROUND((BA578-Y578-Z578-AA578)*VLOOKUP(VALUE(Q578),Rates!G$15:L$19,3,0),4),ROUND(AW578*(VLOOKUP(VALUE(Q578),Rates!G:L,3,0)),4)))</f>
        <v/>
      </c>
      <c r="AV578" s="68" t="str">
        <f t="shared" si="316"/>
        <v/>
      </c>
      <c r="AW578" s="69" t="str">
        <f t="shared" si="317"/>
        <v/>
      </c>
      <c r="AX578" s="65" t="str">
        <f t="shared" si="318"/>
        <v/>
      </c>
      <c r="AY578" s="70" t="str">
        <f>IF(AX578="","",IF(R578="Refreshment Beverage",ROUND(SUM(AX578*Rates!K$19),4),ROUND(SUM(AX578*(Rates!J$8/100)),4)))</f>
        <v/>
      </c>
      <c r="AZ578" s="67" t="str">
        <f t="shared" si="319"/>
        <v/>
      </c>
      <c r="BA578" s="22" t="str">
        <f t="shared" si="320"/>
        <v/>
      </c>
      <c r="BD578" s="171"/>
      <c r="BE578" s="171"/>
      <c r="BF578" s="171"/>
      <c r="BG578" s="171"/>
    </row>
    <row r="579" spans="11:59" ht="12.75" customHeight="1" x14ac:dyDescent="0.3">
      <c r="K579" s="42" t="str">
        <f t="shared" si="292"/>
        <v/>
      </c>
      <c r="L579" s="55" t="str">
        <f t="shared" si="293"/>
        <v/>
      </c>
      <c r="M579" s="43" t="str">
        <f t="shared" si="294"/>
        <v/>
      </c>
      <c r="N579" s="56" t="str" cm="1">
        <f t="array" ref="N579">IFERROR(IF(_xlfn.SINGLE(B:B)="","",IF(R579="Beer",SUM(LOOKUP(2,1/(Rates!$B$3:$B$5&lt;=W579)/(Rates!$C$3:$C$5&gt;=W579),Rates!$D$3:$D$5)*(X579/100)*W579),IF(R579="Refreshment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56" t="str">
        <f t="shared" si="295"/>
        <v/>
      </c>
      <c r="P579" s="53"/>
      <c r="Q579" s="14" t="str">
        <f t="shared" si="296"/>
        <v/>
      </c>
      <c r="R579" s="57" t="str">
        <f t="shared" si="297"/>
        <v/>
      </c>
      <c r="S579" s="58" t="str">
        <f>IF(B579="","",IF(R579="Refreshment Beverage",VLOOKUP(VALUE(Q579),Rates!G$15:L$19,2,0),VLOOKUP(VALUE(Q579),Rates!G$4:L$12,2,0)))</f>
        <v/>
      </c>
      <c r="T579" s="58" t="str">
        <f t="shared" si="298"/>
        <v/>
      </c>
      <c r="U579" s="58" t="str">
        <f t="shared" si="299"/>
        <v/>
      </c>
      <c r="V579" s="58" t="str">
        <f t="shared" si="300"/>
        <v/>
      </c>
      <c r="W579" s="58" t="str">
        <f t="shared" si="301"/>
        <v/>
      </c>
      <c r="X579" s="59" t="str">
        <f t="shared" si="302"/>
        <v/>
      </c>
      <c r="Y579" s="60" t="str">
        <f>IF(B:B="","",IF(R579="Refreshment Beverage",VLOOKUP(Q579,Rates!G$15:L$19,6,0)*W579,VLOOKUP(Q579,Rates!G$4:L$12,6,0)*W579))</f>
        <v/>
      </c>
      <c r="Z579" s="60" t="str">
        <f t="shared" si="303"/>
        <v/>
      </c>
      <c r="AA579" s="60" t="str">
        <f t="shared" si="291"/>
        <v/>
      </c>
      <c r="AB579" s="61" t="str" cm="1">
        <f t="array" ref="AB579">IF(_xlfn.SINGLE(B:B)="","",IF(R579="Refreshment Beverage","",IF(AND(R579="Beer",Q579=0),SUM(LOOKUP(2,1/(Rates!$B$15:$B$18&lt;=W579)/(Rates!$C$15:$C$18&gt;=W579),Rates!$D$15:$D$18)*W579),VLOOKUP(VALUE(_xlfn.SINGLE(Q:Q)),Rates!A:B,2,0)*W579)))</f>
        <v/>
      </c>
      <c r="AC579" s="61" t="str" cm="1">
        <f t="array" ref="AC579">IF(_xlfn.SINGLE(B:B)="","",IF(R579="Refreshment Beverage","",IF(AND(R579="Beer",Q579=0),SUM(LOOKUP(2,1/(Rates!$B$15:$B$18&lt;=W579)/(Rates!$C$15:$C$18&gt;=W579),Rates!$E$15:$E$18)*W579),VLOOKUP(VALUE(_xlfn.SINGLE(Q:Q)),Rates!A:C,3,0)*W579)))</f>
        <v/>
      </c>
      <c r="AD579" s="168">
        <f>IFERROR(IF(R579="Beer","",IF(OR(Q579=1,Q579=2,Q579=3,Q579=4),VLOOKUP(Q579,Rates!$A$31:$B$34,2,0)*W579,IF(V579=1,VLOOKUP(U579,'REB BEV MIN MKUP'!B:E,4,0),IF(V579&gt;1,VLOOKUP(VALUE(W579),'REB BEV MIN MKUP'!O:Q,3,0),0)))),0)</f>
        <v>0</v>
      </c>
      <c r="AE579" s="62" t="str">
        <f t="shared" si="304"/>
        <v/>
      </c>
      <c r="AF579" s="63" t="str">
        <f t="shared" si="305"/>
        <v/>
      </c>
      <c r="AG579" s="64" t="str">
        <f t="shared" si="306"/>
        <v/>
      </c>
      <c r="AH579" s="65" t="str">
        <f t="shared" si="307"/>
        <v/>
      </c>
      <c r="AI579" s="66" t="str">
        <f>IF(AE:AE="","",IF(R579="Refreshment Beverage",AK579*(Rates!J$19/100),ROUND(SUM(AH579*(Rates!$J$8/100)),4)))</f>
        <v/>
      </c>
      <c r="AJ579" s="67" t="str">
        <f t="shared" si="308"/>
        <v/>
      </c>
      <c r="AK579" s="22" t="str">
        <f t="shared" si="309"/>
        <v/>
      </c>
      <c r="AL579" s="62" t="str">
        <f t="shared" si="310"/>
        <v/>
      </c>
      <c r="AM579" s="63" t="str">
        <f>IF(AS579="","",IF(R579="Refreshment Beverage",ROUND(AS579*Rates!K$19,4),ROUND(AO579*(VLOOKUP(VALUE(Q579),Rates!G$4:L$12,3,0)),4)))</f>
        <v/>
      </c>
      <c r="AN579" s="68" t="str">
        <f>IF(AS579="","",IF(R579="Refreshment Beverage",AS579*(Rates!J$19/100),MAX(AM579,AB579)))</f>
        <v/>
      </c>
      <c r="AO579" s="69" t="str">
        <f t="shared" si="311"/>
        <v/>
      </c>
      <c r="AP579" s="69" t="str">
        <f t="shared" si="312"/>
        <v/>
      </c>
      <c r="AQ579" s="70" t="str">
        <f>IF(AS579="","",IF(R579="Refreshment Beverage",ROUND(SUM(VLOOKUP(Q:Q,Rates!G$15:L$19,3,0)*(AS579-Y579-Z579-AA579)),4),ROUND(SUM(Rates!$K$8*AS579),4)))</f>
        <v/>
      </c>
      <c r="AR579" s="66" t="str">
        <f t="shared" si="313"/>
        <v/>
      </c>
      <c r="AS579" s="22" t="str">
        <f t="shared" si="314"/>
        <v/>
      </c>
      <c r="AT579" s="62" t="str">
        <f t="shared" si="315"/>
        <v/>
      </c>
      <c r="AU579" s="63" t="str">
        <f>IF(AX579="","",IF(R579="Refreshment Beverage",ROUND((BA579-Y579-Z579-AA579)*VLOOKUP(VALUE(Q579),Rates!G$15:L$19,3,0),4),ROUND(AW579*(VLOOKUP(VALUE(Q579),Rates!G:L,3,0)),4)))</f>
        <v/>
      </c>
      <c r="AV579" s="68" t="str">
        <f t="shared" si="316"/>
        <v/>
      </c>
      <c r="AW579" s="69" t="str">
        <f t="shared" si="317"/>
        <v/>
      </c>
      <c r="AX579" s="65" t="str">
        <f t="shared" si="318"/>
        <v/>
      </c>
      <c r="AY579" s="70" t="str">
        <f>IF(AX579="","",IF(R579="Refreshment Beverage",ROUND(SUM(AX579*Rates!K$19),4),ROUND(SUM(AX579*(Rates!J$8/100)),4)))</f>
        <v/>
      </c>
      <c r="AZ579" s="67" t="str">
        <f t="shared" si="319"/>
        <v/>
      </c>
      <c r="BA579" s="22" t="str">
        <f t="shared" si="320"/>
        <v/>
      </c>
      <c r="BD579" s="171"/>
      <c r="BE579" s="171"/>
      <c r="BF579" s="171"/>
      <c r="BG579" s="171"/>
    </row>
    <row r="580" spans="11:59" ht="12.75" customHeight="1" x14ac:dyDescent="0.3">
      <c r="K580" s="42" t="str">
        <f t="shared" si="292"/>
        <v/>
      </c>
      <c r="L580" s="55" t="str">
        <f t="shared" si="293"/>
        <v/>
      </c>
      <c r="M580" s="43" t="str">
        <f t="shared" si="294"/>
        <v/>
      </c>
      <c r="N580" s="56" t="str" cm="1">
        <f t="array" ref="N580">IFERROR(IF(_xlfn.SINGLE(B:B)="","",IF(R580="Beer",SUM(LOOKUP(2,1/(Rates!$B$3:$B$5&lt;=W580)/(Rates!$C$3:$C$5&gt;=W580),Rates!$D$3:$D$5)*(X580/100)*W580),IF(R580="Refreshment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56" t="str">
        <f t="shared" si="295"/>
        <v/>
      </c>
      <c r="P580" s="53"/>
      <c r="Q580" s="14" t="str">
        <f t="shared" si="296"/>
        <v/>
      </c>
      <c r="R580" s="57" t="str">
        <f t="shared" si="297"/>
        <v/>
      </c>
      <c r="S580" s="58" t="str">
        <f>IF(B580="","",IF(R580="Refreshment Beverage",VLOOKUP(VALUE(Q580),Rates!G$15:L$19,2,0),VLOOKUP(VALUE(Q580),Rates!G$4:L$12,2,0)))</f>
        <v/>
      </c>
      <c r="T580" s="58" t="str">
        <f t="shared" si="298"/>
        <v/>
      </c>
      <c r="U580" s="58" t="str">
        <f t="shared" si="299"/>
        <v/>
      </c>
      <c r="V580" s="58" t="str">
        <f t="shared" si="300"/>
        <v/>
      </c>
      <c r="W580" s="58" t="str">
        <f t="shared" si="301"/>
        <v/>
      </c>
      <c r="X580" s="59" t="str">
        <f t="shared" si="302"/>
        <v/>
      </c>
      <c r="Y580" s="60" t="str">
        <f>IF(B:B="","",IF(R580="Refreshment Beverage",VLOOKUP(Q580,Rates!G$15:L$19,6,0)*W580,VLOOKUP(Q580,Rates!G$4:L$12,6,0)*W580))</f>
        <v/>
      </c>
      <c r="Z580" s="60" t="str">
        <f t="shared" si="303"/>
        <v/>
      </c>
      <c r="AA580" s="60" t="str">
        <f t="shared" si="291"/>
        <v/>
      </c>
      <c r="AB580" s="61" t="str" cm="1">
        <f t="array" ref="AB580">IF(_xlfn.SINGLE(B:B)="","",IF(R580="Refreshment Beverage","",IF(AND(R580="Beer",Q580=0),SUM(LOOKUP(2,1/(Rates!$B$15:$B$18&lt;=W580)/(Rates!$C$15:$C$18&gt;=W580),Rates!$D$15:$D$18)*W580),VLOOKUP(VALUE(_xlfn.SINGLE(Q:Q)),Rates!A:B,2,0)*W580)))</f>
        <v/>
      </c>
      <c r="AC580" s="61" t="str" cm="1">
        <f t="array" ref="AC580">IF(_xlfn.SINGLE(B:B)="","",IF(R580="Refreshment Beverage","",IF(AND(R580="Beer",Q580=0),SUM(LOOKUP(2,1/(Rates!$B$15:$B$18&lt;=W580)/(Rates!$C$15:$C$18&gt;=W580),Rates!$E$15:$E$18)*W580),VLOOKUP(VALUE(_xlfn.SINGLE(Q:Q)),Rates!A:C,3,0)*W580)))</f>
        <v/>
      </c>
      <c r="AD580" s="168">
        <f>IFERROR(IF(R580="Beer","",IF(OR(Q580=1,Q580=2,Q580=3,Q580=4),VLOOKUP(Q580,Rates!$A$31:$B$34,2,0)*W580,IF(V580=1,VLOOKUP(U580,'REB BEV MIN MKUP'!B:E,4,0),IF(V580&gt;1,VLOOKUP(VALUE(W580),'REB BEV MIN MKUP'!O:Q,3,0),0)))),0)</f>
        <v>0</v>
      </c>
      <c r="AE580" s="62" t="str">
        <f t="shared" si="304"/>
        <v/>
      </c>
      <c r="AF580" s="63" t="str">
        <f t="shared" si="305"/>
        <v/>
      </c>
      <c r="AG580" s="64" t="str">
        <f t="shared" si="306"/>
        <v/>
      </c>
      <c r="AH580" s="65" t="str">
        <f t="shared" si="307"/>
        <v/>
      </c>
      <c r="AI580" s="66" t="str">
        <f>IF(AE:AE="","",IF(R580="Refreshment Beverage",AK580*(Rates!J$19/100),ROUND(SUM(AH580*(Rates!$J$8/100)),4)))</f>
        <v/>
      </c>
      <c r="AJ580" s="67" t="str">
        <f t="shared" si="308"/>
        <v/>
      </c>
      <c r="AK580" s="22" t="str">
        <f t="shared" si="309"/>
        <v/>
      </c>
      <c r="AL580" s="62" t="str">
        <f t="shared" si="310"/>
        <v/>
      </c>
      <c r="AM580" s="63" t="str">
        <f>IF(AS580="","",IF(R580="Refreshment Beverage",ROUND(AS580*Rates!K$19,4),ROUND(AO580*(VLOOKUP(VALUE(Q580),Rates!G$4:L$12,3,0)),4)))</f>
        <v/>
      </c>
      <c r="AN580" s="68" t="str">
        <f>IF(AS580="","",IF(R580="Refreshment Beverage",AS580*(Rates!J$19/100),MAX(AM580,AB580)))</f>
        <v/>
      </c>
      <c r="AO580" s="69" t="str">
        <f t="shared" si="311"/>
        <v/>
      </c>
      <c r="AP580" s="69" t="str">
        <f t="shared" si="312"/>
        <v/>
      </c>
      <c r="AQ580" s="70" t="str">
        <f>IF(AS580="","",IF(R580="Refreshment Beverage",ROUND(SUM(VLOOKUP(Q:Q,Rates!G$15:L$19,3,0)*(AS580-Y580-Z580-AA580)),4),ROUND(SUM(Rates!$K$8*AS580),4)))</f>
        <v/>
      </c>
      <c r="AR580" s="66" t="str">
        <f t="shared" si="313"/>
        <v/>
      </c>
      <c r="AS580" s="22" t="str">
        <f t="shared" si="314"/>
        <v/>
      </c>
      <c r="AT580" s="62" t="str">
        <f t="shared" si="315"/>
        <v/>
      </c>
      <c r="AU580" s="63" t="str">
        <f>IF(AX580="","",IF(R580="Refreshment Beverage",ROUND((BA580-Y580-Z580-AA580)*VLOOKUP(VALUE(Q580),Rates!G$15:L$19,3,0),4),ROUND(AW580*(VLOOKUP(VALUE(Q580),Rates!G:L,3,0)),4)))</f>
        <v/>
      </c>
      <c r="AV580" s="68" t="str">
        <f t="shared" si="316"/>
        <v/>
      </c>
      <c r="AW580" s="69" t="str">
        <f t="shared" si="317"/>
        <v/>
      </c>
      <c r="AX580" s="65" t="str">
        <f t="shared" si="318"/>
        <v/>
      </c>
      <c r="AY580" s="70" t="str">
        <f>IF(AX580="","",IF(R580="Refreshment Beverage",ROUND(SUM(AX580*Rates!K$19),4),ROUND(SUM(AX580*(Rates!J$8/100)),4)))</f>
        <v/>
      </c>
      <c r="AZ580" s="67" t="str">
        <f t="shared" si="319"/>
        <v/>
      </c>
      <c r="BA580" s="22" t="str">
        <f t="shared" si="320"/>
        <v/>
      </c>
      <c r="BD580" s="171"/>
      <c r="BE580" s="171"/>
      <c r="BF580" s="171"/>
      <c r="BG580" s="171"/>
    </row>
    <row r="581" spans="11:59" ht="12.75" customHeight="1" x14ac:dyDescent="0.3">
      <c r="K581" s="42" t="str">
        <f t="shared" si="292"/>
        <v/>
      </c>
      <c r="L581" s="55" t="str">
        <f t="shared" si="293"/>
        <v/>
      </c>
      <c r="M581" s="43" t="str">
        <f t="shared" si="294"/>
        <v/>
      </c>
      <c r="N581" s="56" t="str" cm="1">
        <f t="array" ref="N581">IFERROR(IF(_xlfn.SINGLE(B:B)="","",IF(R581="Beer",SUM(LOOKUP(2,1/(Rates!$B$3:$B$5&lt;=W581)/(Rates!$C$3:$C$5&gt;=W581),Rates!$D$3:$D$5)*(X581/100)*W581),IF(R581="Refreshment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56" t="str">
        <f t="shared" si="295"/>
        <v/>
      </c>
      <c r="P581" s="53"/>
      <c r="Q581" s="14" t="str">
        <f t="shared" si="296"/>
        <v/>
      </c>
      <c r="R581" s="57" t="str">
        <f t="shared" si="297"/>
        <v/>
      </c>
      <c r="S581" s="58" t="str">
        <f>IF(B581="","",IF(R581="Refreshment Beverage",VLOOKUP(VALUE(Q581),Rates!G$15:L$19,2,0),VLOOKUP(VALUE(Q581),Rates!G$4:L$12,2,0)))</f>
        <v/>
      </c>
      <c r="T581" s="58" t="str">
        <f t="shared" si="298"/>
        <v/>
      </c>
      <c r="U581" s="58" t="str">
        <f t="shared" si="299"/>
        <v/>
      </c>
      <c r="V581" s="58" t="str">
        <f t="shared" si="300"/>
        <v/>
      </c>
      <c r="W581" s="58" t="str">
        <f t="shared" si="301"/>
        <v/>
      </c>
      <c r="X581" s="59" t="str">
        <f t="shared" si="302"/>
        <v/>
      </c>
      <c r="Y581" s="60" t="str">
        <f>IF(B:B="","",IF(R581="Refreshment Beverage",VLOOKUP(Q581,Rates!G$15:L$19,6,0)*W581,VLOOKUP(Q581,Rates!G$4:L$12,6,0)*W581))</f>
        <v/>
      </c>
      <c r="Z581" s="60" t="str">
        <f t="shared" si="303"/>
        <v/>
      </c>
      <c r="AA581" s="60" t="str">
        <f t="shared" si="291"/>
        <v/>
      </c>
      <c r="AB581" s="61" t="str" cm="1">
        <f t="array" ref="AB581">IF(_xlfn.SINGLE(B:B)="","",IF(R581="Refreshment Beverage","",IF(AND(R581="Beer",Q581=0),SUM(LOOKUP(2,1/(Rates!$B$15:$B$18&lt;=W581)/(Rates!$C$15:$C$18&gt;=W581),Rates!$D$15:$D$18)*W581),VLOOKUP(VALUE(_xlfn.SINGLE(Q:Q)),Rates!A:B,2,0)*W581)))</f>
        <v/>
      </c>
      <c r="AC581" s="61" t="str" cm="1">
        <f t="array" ref="AC581">IF(_xlfn.SINGLE(B:B)="","",IF(R581="Refreshment Beverage","",IF(AND(R581="Beer",Q581=0),SUM(LOOKUP(2,1/(Rates!$B$15:$B$18&lt;=W581)/(Rates!$C$15:$C$18&gt;=W581),Rates!$E$15:$E$18)*W581),VLOOKUP(VALUE(_xlfn.SINGLE(Q:Q)),Rates!A:C,3,0)*W581)))</f>
        <v/>
      </c>
      <c r="AD581" s="168">
        <f>IFERROR(IF(R581="Beer","",IF(OR(Q581=1,Q581=2,Q581=3,Q581=4),VLOOKUP(Q581,Rates!$A$31:$B$34,2,0)*W581,IF(V581=1,VLOOKUP(U581,'REB BEV MIN MKUP'!B:E,4,0),IF(V581&gt;1,VLOOKUP(VALUE(W581),'REB BEV MIN MKUP'!O:Q,3,0),0)))),0)</f>
        <v>0</v>
      </c>
      <c r="AE581" s="62" t="str">
        <f t="shared" si="304"/>
        <v/>
      </c>
      <c r="AF581" s="63" t="str">
        <f t="shared" si="305"/>
        <v/>
      </c>
      <c r="AG581" s="64" t="str">
        <f t="shared" si="306"/>
        <v/>
      </c>
      <c r="AH581" s="65" t="str">
        <f t="shared" si="307"/>
        <v/>
      </c>
      <c r="AI581" s="66" t="str">
        <f>IF(AE:AE="","",IF(R581="Refreshment Beverage",AK581*(Rates!J$19/100),ROUND(SUM(AH581*(Rates!$J$8/100)),4)))</f>
        <v/>
      </c>
      <c r="AJ581" s="67" t="str">
        <f t="shared" si="308"/>
        <v/>
      </c>
      <c r="AK581" s="22" t="str">
        <f t="shared" si="309"/>
        <v/>
      </c>
      <c r="AL581" s="62" t="str">
        <f t="shared" si="310"/>
        <v/>
      </c>
      <c r="AM581" s="63" t="str">
        <f>IF(AS581="","",IF(R581="Refreshment Beverage",ROUND(AS581*Rates!K$19,4),ROUND(AO581*(VLOOKUP(VALUE(Q581),Rates!G$4:L$12,3,0)),4)))</f>
        <v/>
      </c>
      <c r="AN581" s="68" t="str">
        <f>IF(AS581="","",IF(R581="Refreshment Beverage",AS581*(Rates!J$19/100),MAX(AM581,AB581)))</f>
        <v/>
      </c>
      <c r="AO581" s="69" t="str">
        <f t="shared" si="311"/>
        <v/>
      </c>
      <c r="AP581" s="69" t="str">
        <f t="shared" si="312"/>
        <v/>
      </c>
      <c r="AQ581" s="70" t="str">
        <f>IF(AS581="","",IF(R581="Refreshment Beverage",ROUND(SUM(VLOOKUP(Q:Q,Rates!G$15:L$19,3,0)*(AS581-Y581-Z581-AA581)),4),ROUND(SUM(Rates!$K$8*AS581),4)))</f>
        <v/>
      </c>
      <c r="AR581" s="66" t="str">
        <f t="shared" si="313"/>
        <v/>
      </c>
      <c r="AS581" s="22" t="str">
        <f t="shared" si="314"/>
        <v/>
      </c>
      <c r="AT581" s="62" t="str">
        <f t="shared" si="315"/>
        <v/>
      </c>
      <c r="AU581" s="63" t="str">
        <f>IF(AX581="","",IF(R581="Refreshment Beverage",ROUND((BA581-Y581-Z581-AA581)*VLOOKUP(VALUE(Q581),Rates!G$15:L$19,3,0),4),ROUND(AW581*(VLOOKUP(VALUE(Q581),Rates!G:L,3,0)),4)))</f>
        <v/>
      </c>
      <c r="AV581" s="68" t="str">
        <f t="shared" si="316"/>
        <v/>
      </c>
      <c r="AW581" s="69" t="str">
        <f t="shared" si="317"/>
        <v/>
      </c>
      <c r="AX581" s="65" t="str">
        <f t="shared" si="318"/>
        <v/>
      </c>
      <c r="AY581" s="70" t="str">
        <f>IF(AX581="","",IF(R581="Refreshment Beverage",ROUND(SUM(AX581*Rates!K$19),4),ROUND(SUM(AX581*(Rates!J$8/100)),4)))</f>
        <v/>
      </c>
      <c r="AZ581" s="67" t="str">
        <f t="shared" si="319"/>
        <v/>
      </c>
      <c r="BA581" s="22" t="str">
        <f t="shared" si="320"/>
        <v/>
      </c>
      <c r="BD581" s="171"/>
      <c r="BE581" s="171"/>
      <c r="BF581" s="171"/>
      <c r="BG581" s="171"/>
    </row>
    <row r="582" spans="11:59" ht="12.75" customHeight="1" x14ac:dyDescent="0.3">
      <c r="K582" s="42" t="str">
        <f t="shared" si="292"/>
        <v/>
      </c>
      <c r="L582" s="55" t="str">
        <f t="shared" si="293"/>
        <v/>
      </c>
      <c r="M582" s="43" t="str">
        <f t="shared" si="294"/>
        <v/>
      </c>
      <c r="N582" s="56" t="str" cm="1">
        <f t="array" ref="N582">IFERROR(IF(_xlfn.SINGLE(B:B)="","",IF(R582="Beer",SUM(LOOKUP(2,1/(Rates!$B$3:$B$5&lt;=W582)/(Rates!$C$3:$C$5&gt;=W582),Rates!$D$3:$D$5)*(X582/100)*W582),IF(R582="Refreshment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56" t="str">
        <f t="shared" si="295"/>
        <v/>
      </c>
      <c r="P582" s="53"/>
      <c r="Q582" s="14" t="str">
        <f t="shared" si="296"/>
        <v/>
      </c>
      <c r="R582" s="57" t="str">
        <f t="shared" si="297"/>
        <v/>
      </c>
      <c r="S582" s="58" t="str">
        <f>IF(B582="","",IF(R582="Refreshment Beverage",VLOOKUP(VALUE(Q582),Rates!G$15:L$19,2,0),VLOOKUP(VALUE(Q582),Rates!G$4:L$12,2,0)))</f>
        <v/>
      </c>
      <c r="T582" s="58" t="str">
        <f t="shared" si="298"/>
        <v/>
      </c>
      <c r="U582" s="58" t="str">
        <f t="shared" si="299"/>
        <v/>
      </c>
      <c r="V582" s="58" t="str">
        <f t="shared" si="300"/>
        <v/>
      </c>
      <c r="W582" s="58" t="str">
        <f t="shared" si="301"/>
        <v/>
      </c>
      <c r="X582" s="59" t="str">
        <f t="shared" si="302"/>
        <v/>
      </c>
      <c r="Y582" s="60" t="str">
        <f>IF(B:B="","",IF(R582="Refreshment Beverage",VLOOKUP(Q582,Rates!G$15:L$19,6,0)*W582,VLOOKUP(Q582,Rates!G$4:L$12,6,0)*W582))</f>
        <v/>
      </c>
      <c r="Z582" s="60" t="str">
        <f t="shared" si="303"/>
        <v/>
      </c>
      <c r="AA582" s="60" t="str">
        <f t="shared" si="291"/>
        <v/>
      </c>
      <c r="AB582" s="61" t="str" cm="1">
        <f t="array" ref="AB582">IF(_xlfn.SINGLE(B:B)="","",IF(R582="Refreshment Beverage","",IF(AND(R582="Beer",Q582=0),SUM(LOOKUP(2,1/(Rates!$B$15:$B$18&lt;=W582)/(Rates!$C$15:$C$18&gt;=W582),Rates!$D$15:$D$18)*W582),VLOOKUP(VALUE(_xlfn.SINGLE(Q:Q)),Rates!A:B,2,0)*W582)))</f>
        <v/>
      </c>
      <c r="AC582" s="61" t="str" cm="1">
        <f t="array" ref="AC582">IF(_xlfn.SINGLE(B:B)="","",IF(R582="Refreshment Beverage","",IF(AND(R582="Beer",Q582=0),SUM(LOOKUP(2,1/(Rates!$B$15:$B$18&lt;=W582)/(Rates!$C$15:$C$18&gt;=W582),Rates!$E$15:$E$18)*W582),VLOOKUP(VALUE(_xlfn.SINGLE(Q:Q)),Rates!A:C,3,0)*W582)))</f>
        <v/>
      </c>
      <c r="AD582" s="168">
        <f>IFERROR(IF(R582="Beer","",IF(OR(Q582=1,Q582=2,Q582=3,Q582=4),VLOOKUP(Q582,Rates!$A$31:$B$34,2,0)*W582,IF(V582=1,VLOOKUP(U582,'REB BEV MIN MKUP'!B:E,4,0),IF(V582&gt;1,VLOOKUP(VALUE(W582),'REB BEV MIN MKUP'!O:Q,3,0),0)))),0)</f>
        <v>0</v>
      </c>
      <c r="AE582" s="62" t="str">
        <f t="shared" si="304"/>
        <v/>
      </c>
      <c r="AF582" s="63" t="str">
        <f t="shared" si="305"/>
        <v/>
      </c>
      <c r="AG582" s="64" t="str">
        <f t="shared" si="306"/>
        <v/>
      </c>
      <c r="AH582" s="65" t="str">
        <f t="shared" si="307"/>
        <v/>
      </c>
      <c r="AI582" s="66" t="str">
        <f>IF(AE:AE="","",IF(R582="Refreshment Beverage",AK582*(Rates!J$19/100),ROUND(SUM(AH582*(Rates!$J$8/100)),4)))</f>
        <v/>
      </c>
      <c r="AJ582" s="67" t="str">
        <f t="shared" si="308"/>
        <v/>
      </c>
      <c r="AK582" s="22" t="str">
        <f t="shared" si="309"/>
        <v/>
      </c>
      <c r="AL582" s="62" t="str">
        <f t="shared" si="310"/>
        <v/>
      </c>
      <c r="AM582" s="63" t="str">
        <f>IF(AS582="","",IF(R582="Refreshment Beverage",ROUND(AS582*Rates!K$19,4),ROUND(AO582*(VLOOKUP(VALUE(Q582),Rates!G$4:L$12,3,0)),4)))</f>
        <v/>
      </c>
      <c r="AN582" s="68" t="str">
        <f>IF(AS582="","",IF(R582="Refreshment Beverage",AS582*(Rates!J$19/100),MAX(AM582,AB582)))</f>
        <v/>
      </c>
      <c r="AO582" s="69" t="str">
        <f t="shared" si="311"/>
        <v/>
      </c>
      <c r="AP582" s="69" t="str">
        <f t="shared" si="312"/>
        <v/>
      </c>
      <c r="AQ582" s="70" t="str">
        <f>IF(AS582="","",IF(R582="Refreshment Beverage",ROUND(SUM(VLOOKUP(Q:Q,Rates!G$15:L$19,3,0)*(AS582-Y582-Z582-AA582)),4),ROUND(SUM(Rates!$K$8*AS582),4)))</f>
        <v/>
      </c>
      <c r="AR582" s="66" t="str">
        <f t="shared" si="313"/>
        <v/>
      </c>
      <c r="AS582" s="22" t="str">
        <f t="shared" si="314"/>
        <v/>
      </c>
      <c r="AT582" s="62" t="str">
        <f t="shared" si="315"/>
        <v/>
      </c>
      <c r="AU582" s="63" t="str">
        <f>IF(AX582="","",IF(R582="Refreshment Beverage",ROUND((BA582-Y582-Z582-AA582)*VLOOKUP(VALUE(Q582),Rates!G$15:L$19,3,0),4),ROUND(AW582*(VLOOKUP(VALUE(Q582),Rates!G:L,3,0)),4)))</f>
        <v/>
      </c>
      <c r="AV582" s="68" t="str">
        <f t="shared" si="316"/>
        <v/>
      </c>
      <c r="AW582" s="69" t="str">
        <f t="shared" si="317"/>
        <v/>
      </c>
      <c r="AX582" s="65" t="str">
        <f t="shared" si="318"/>
        <v/>
      </c>
      <c r="AY582" s="70" t="str">
        <f>IF(AX582="","",IF(R582="Refreshment Beverage",ROUND(SUM(AX582*Rates!K$19),4),ROUND(SUM(AX582*(Rates!J$8/100)),4)))</f>
        <v/>
      </c>
      <c r="AZ582" s="67" t="str">
        <f t="shared" si="319"/>
        <v/>
      </c>
      <c r="BA582" s="22" t="str">
        <f t="shared" si="320"/>
        <v/>
      </c>
      <c r="BD582" s="171"/>
      <c r="BE582" s="171"/>
      <c r="BF582" s="171"/>
      <c r="BG582" s="171"/>
    </row>
    <row r="583" spans="11:59" ht="12.75" customHeight="1" x14ac:dyDescent="0.3">
      <c r="K583" s="42" t="str">
        <f t="shared" si="292"/>
        <v/>
      </c>
      <c r="L583" s="55" t="str">
        <f t="shared" si="293"/>
        <v/>
      </c>
      <c r="M583" s="43" t="str">
        <f t="shared" si="294"/>
        <v/>
      </c>
      <c r="N583" s="56" t="str" cm="1">
        <f t="array" ref="N583">IFERROR(IF(_xlfn.SINGLE(B:B)="","",IF(R583="Beer",SUM(LOOKUP(2,1/(Rates!$B$3:$B$5&lt;=W583)/(Rates!$C$3:$C$5&gt;=W583),Rates!$D$3:$D$5)*(X583/100)*W583),IF(R583="Refreshment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56" t="str">
        <f t="shared" si="295"/>
        <v/>
      </c>
      <c r="P583" s="53"/>
      <c r="Q583" s="14" t="str">
        <f t="shared" si="296"/>
        <v/>
      </c>
      <c r="R583" s="57" t="str">
        <f t="shared" si="297"/>
        <v/>
      </c>
      <c r="S583" s="58" t="str">
        <f>IF(B583="","",IF(R583="Refreshment Beverage",VLOOKUP(VALUE(Q583),Rates!G$15:L$19,2,0),VLOOKUP(VALUE(Q583),Rates!G$4:L$12,2,0)))</f>
        <v/>
      </c>
      <c r="T583" s="58" t="str">
        <f t="shared" si="298"/>
        <v/>
      </c>
      <c r="U583" s="58" t="str">
        <f t="shared" si="299"/>
        <v/>
      </c>
      <c r="V583" s="58" t="str">
        <f t="shared" si="300"/>
        <v/>
      </c>
      <c r="W583" s="58" t="str">
        <f t="shared" si="301"/>
        <v/>
      </c>
      <c r="X583" s="59" t="str">
        <f t="shared" si="302"/>
        <v/>
      </c>
      <c r="Y583" s="60" t="str">
        <f>IF(B:B="","",IF(R583="Refreshment Beverage",VLOOKUP(Q583,Rates!G$15:L$19,6,0)*W583,VLOOKUP(Q583,Rates!G$4:L$12,6,0)*W583))</f>
        <v/>
      </c>
      <c r="Z583" s="60" t="str">
        <f t="shared" si="303"/>
        <v/>
      </c>
      <c r="AA583" s="60" t="str">
        <f t="shared" ref="AA583:AA646" si="321">IF(B:B="","",IF(AND(T583="Can",V583=8,R583="Beer"),V583*0.0201,IF(AND(T583="Can",V583=15,R583="Beer"),V583*0.0101,IF(AND(T583="Can",V583=20,R583="Beer"),V583*0.0107,IF(AND(T583="Can",V583=30,R583="Beer"),V583*0.0089,IF(AND(T583="Can",V583=36,R583="Beer"),V583*0.0074,IF(AND(T583="Bottle",V583=24,R583="Beer"),V583*0.016,IF(AND(R583="Refreshment Beverage",U583&gt;0.049,U583&lt;0.401),V583*0.0536,IF(AND(R583="Refreshment Beverage",U583&gt;0.4,U583&lt;0.47),V583*0.0643,IF(AND(R583="Refreshment Beverage",U583&gt;0.469,U583&lt;0.66),V583*0.075,IF(AND(R583="Refreshment Beverage",U583&gt;0.659,U583&lt;0.75),V583*0.1071,IF(AND(R583="Refreshment Beverage",U583&gt;0.749,U583&lt;0.9),V583*0.1178,IF(AND(R583="Refreshment Beverage",U583&gt;0.899,U583&lt;1),V583*0.1393,IF(AND(R583="Refreshment Beverage",U583=1),V583*0.1499,IF(AND(R583="Refreshment Beverage",U583=1.14),V583*0.1714,IF(AND(R583="Refreshment Beverage",U583=2),V583*0.2999,IF(AND(R583="Refreshment Beverage",U583=3),V583*0.4499,IF(AND(R583="Refreshment Beverage",U583=1.75),V583*0.2678,0))))))))))))))))))</f>
        <v/>
      </c>
      <c r="AB583" s="61" t="str" cm="1">
        <f t="array" ref="AB583">IF(_xlfn.SINGLE(B:B)="","",IF(R583="Refreshment Beverage","",IF(AND(R583="Beer",Q583=0),SUM(LOOKUP(2,1/(Rates!$B$15:$B$18&lt;=W583)/(Rates!$C$15:$C$18&gt;=W583),Rates!$D$15:$D$18)*W583),VLOOKUP(VALUE(_xlfn.SINGLE(Q:Q)),Rates!A:B,2,0)*W583)))</f>
        <v/>
      </c>
      <c r="AC583" s="61" t="str" cm="1">
        <f t="array" ref="AC583">IF(_xlfn.SINGLE(B:B)="","",IF(R583="Refreshment Beverage","",IF(AND(R583="Beer",Q583=0),SUM(LOOKUP(2,1/(Rates!$B$15:$B$18&lt;=W583)/(Rates!$C$15:$C$18&gt;=W583),Rates!$E$15:$E$18)*W583),VLOOKUP(VALUE(_xlfn.SINGLE(Q:Q)),Rates!A:C,3,0)*W583)))</f>
        <v/>
      </c>
      <c r="AD583" s="168">
        <f>IFERROR(IF(R583="Beer","",IF(OR(Q583=1,Q583=2,Q583=3,Q583=4),VLOOKUP(Q583,Rates!$A$31:$B$34,2,0)*W583,IF(V583=1,VLOOKUP(U583,'REB BEV MIN MKUP'!B:E,4,0),IF(V583&gt;1,VLOOKUP(VALUE(W583),'REB BEV MIN MKUP'!O:Q,3,0),0)))),0)</f>
        <v>0</v>
      </c>
      <c r="AE583" s="62" t="str">
        <f t="shared" si="304"/>
        <v/>
      </c>
      <c r="AF583" s="63" t="str">
        <f t="shared" si="305"/>
        <v/>
      </c>
      <c r="AG583" s="64" t="str">
        <f t="shared" si="306"/>
        <v/>
      </c>
      <c r="AH583" s="65" t="str">
        <f t="shared" si="307"/>
        <v/>
      </c>
      <c r="AI583" s="66" t="str">
        <f>IF(AE:AE="","",IF(R583="Refreshment Beverage",AK583*(Rates!J$19/100),ROUND(SUM(AH583*(Rates!$J$8/100)),4)))</f>
        <v/>
      </c>
      <c r="AJ583" s="67" t="str">
        <f t="shared" si="308"/>
        <v/>
      </c>
      <c r="AK583" s="22" t="str">
        <f t="shared" si="309"/>
        <v/>
      </c>
      <c r="AL583" s="62" t="str">
        <f t="shared" si="310"/>
        <v/>
      </c>
      <c r="AM583" s="63" t="str">
        <f>IF(AS583="","",IF(R583="Refreshment Beverage",ROUND(AS583*Rates!K$19,4),ROUND(AO583*(VLOOKUP(VALUE(Q583),Rates!G$4:L$12,3,0)),4)))</f>
        <v/>
      </c>
      <c r="AN583" s="68" t="str">
        <f>IF(AS583="","",IF(R583="Refreshment Beverage",AS583*(Rates!J$19/100),MAX(AM583,AB583)))</f>
        <v/>
      </c>
      <c r="AO583" s="69" t="str">
        <f t="shared" si="311"/>
        <v/>
      </c>
      <c r="AP583" s="69" t="str">
        <f t="shared" si="312"/>
        <v/>
      </c>
      <c r="AQ583" s="70" t="str">
        <f>IF(AS583="","",IF(R583="Refreshment Beverage",ROUND(SUM(VLOOKUP(Q:Q,Rates!G$15:L$19,3,0)*(AS583-Y583-Z583-AA583)),4),ROUND(SUM(Rates!$K$8*AS583),4)))</f>
        <v/>
      </c>
      <c r="AR583" s="66" t="str">
        <f t="shared" si="313"/>
        <v/>
      </c>
      <c r="AS583" s="22" t="str">
        <f t="shared" si="314"/>
        <v/>
      </c>
      <c r="AT583" s="62" t="str">
        <f t="shared" si="315"/>
        <v/>
      </c>
      <c r="AU583" s="63" t="str">
        <f>IF(AX583="","",IF(R583="Refreshment Beverage",ROUND((BA583-Y583-Z583-AA583)*VLOOKUP(VALUE(Q583),Rates!G$15:L$19,3,0),4),ROUND(AW583*(VLOOKUP(VALUE(Q583),Rates!G:L,3,0)),4)))</f>
        <v/>
      </c>
      <c r="AV583" s="68" t="str">
        <f t="shared" si="316"/>
        <v/>
      </c>
      <c r="AW583" s="69" t="str">
        <f t="shared" si="317"/>
        <v/>
      </c>
      <c r="AX583" s="65" t="str">
        <f t="shared" si="318"/>
        <v/>
      </c>
      <c r="AY583" s="70" t="str">
        <f>IF(AX583="","",IF(R583="Refreshment Beverage",ROUND(SUM(AX583*Rates!K$19),4),ROUND(SUM(AX583*(Rates!J$8/100)),4)))</f>
        <v/>
      </c>
      <c r="AZ583" s="67" t="str">
        <f t="shared" si="319"/>
        <v/>
      </c>
      <c r="BA583" s="22" t="str">
        <f t="shared" si="320"/>
        <v/>
      </c>
      <c r="BD583" s="171"/>
      <c r="BE583" s="171"/>
      <c r="BF583" s="171"/>
      <c r="BG583" s="171"/>
    </row>
    <row r="584" spans="11:59" ht="12.75" customHeight="1" x14ac:dyDescent="0.3">
      <c r="K584" s="42" t="str">
        <f t="shared" ref="K584:K647" si="322">IFERROR(IF(B:B="","",IF(OR(C584="",E584="",F584="",G584="",H584="",I584="",J584=""),"",ROUND(IF(J584="Gross Price to Brewers",AE584,IF(J584="Retail Price",AL584,IF(J584="Licensee Retail",AT584,""))),2))),"")</f>
        <v/>
      </c>
      <c r="L584" s="55" t="str">
        <f t="shared" ref="L584:L647" si="323">IFERROR(IF(B:B="","",IF(OR(C584="",E584="",F584="",G584="",H584="",I584="",J584=""),"",ROUND(IF(J584="Gross Price to Brewers",AH584,IF(J584="Retail Price",AP584,IF(J584="Licensee Retail",AX584,""))),2))),"")</f>
        <v/>
      </c>
      <c r="M584" s="43" t="str">
        <f t="shared" ref="M584:M647" si="324">IFERROR(IF(B:B="","",IF(OR(C584="",E584="",F584="",G584="",H584="",I584="",J584=""),"",ROUND(IF(J584="Gross Price to Brewers",AK584,IF(J584="Retail Price",AS584,IF(J584="Licensee Retail",BA584,""))),2))),"")</f>
        <v/>
      </c>
      <c r="N584" s="56" t="str" cm="1">
        <f t="array" ref="N584">IFERROR(IF(_xlfn.SINGLE(B:B)="","",IF(R584="Beer",SUM(LOOKUP(2,1/(Rates!$B$3:$B$5&lt;=W584)/(Rates!$C$3:$C$5&gt;=W584),Rates!$D$3:$D$5)*(X584/100)*W584),IF(R584="Refreshment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56" t="str">
        <f t="shared" ref="O584:O647" si="325">IF(B:B="","",IF(M584&gt;N584,"YES","NO"))</f>
        <v/>
      </c>
      <c r="P584" s="53"/>
      <c r="Q584" s="14" t="str">
        <f t="shared" ref="Q584:Q647" si="326">IF(B584="","",IF(OR(D584="",D584=0),0,D584))</f>
        <v/>
      </c>
      <c r="R584" s="57" t="str">
        <f t="shared" ref="R584:R647" si="327">IF(C584="","",IF(C584="Beer","Beer",IF(C584="Malt-Based Cooler","Refreshment Beverage")))</f>
        <v/>
      </c>
      <c r="S584" s="58" t="str">
        <f>IF(B584="","",IF(R584="Refreshment Beverage",VLOOKUP(VALUE(Q584),Rates!G$15:L$19,2,0),VLOOKUP(VALUE(Q584),Rates!G$4:L$12,2,0)))</f>
        <v/>
      </c>
      <c r="T584" s="58" t="str">
        <f t="shared" ref="T584:T647" si="328">IF(B584="","",G584)</f>
        <v/>
      </c>
      <c r="U584" s="58" t="str">
        <f t="shared" ref="U584:U647" si="329">IF(B:B="","",SUM(W584/V584))</f>
        <v/>
      </c>
      <c r="V584" s="58" t="str">
        <f t="shared" ref="V584:V647" si="330">IF(B584="","",F584)</f>
        <v/>
      </c>
      <c r="W584" s="58" t="str">
        <f t="shared" ref="W584:W647" si="331">IF(B584="","",E584*F584)</f>
        <v/>
      </c>
      <c r="X584" s="59" t="str">
        <f t="shared" ref="X584:X647" si="332">IF(B584="","",H584)</f>
        <v/>
      </c>
      <c r="Y584" s="60" t="str">
        <f>IF(B:B="","",IF(R584="Refreshment Beverage",VLOOKUP(Q584,Rates!G$15:L$19,6,0)*W584,VLOOKUP(Q584,Rates!G$4:L$12,6,0)*W584))</f>
        <v/>
      </c>
      <c r="Z584" s="60" t="str">
        <f t="shared" ref="Z584:Z647" si="333">IF(B:B="","",IF(R584="Refreshment Beverage",0,IF(T584="Keg",0,ROUND(0.34/12*V584,2))))</f>
        <v/>
      </c>
      <c r="AA584" s="60" t="str">
        <f t="shared" si="321"/>
        <v/>
      </c>
      <c r="AB584" s="61" t="str" cm="1">
        <f t="array" ref="AB584">IF(_xlfn.SINGLE(B:B)="","",IF(R584="Refreshment Beverage","",IF(AND(R584="Beer",Q584=0),SUM(LOOKUP(2,1/(Rates!$B$15:$B$18&lt;=W584)/(Rates!$C$15:$C$18&gt;=W584),Rates!$D$15:$D$18)*W584),VLOOKUP(VALUE(_xlfn.SINGLE(Q:Q)),Rates!A:B,2,0)*W584)))</f>
        <v/>
      </c>
      <c r="AC584" s="61" t="str" cm="1">
        <f t="array" ref="AC584">IF(_xlfn.SINGLE(B:B)="","",IF(R584="Refreshment Beverage","",IF(AND(R584="Beer",Q584=0),SUM(LOOKUP(2,1/(Rates!$B$15:$B$18&lt;=W584)/(Rates!$C$15:$C$18&gt;=W584),Rates!$E$15:$E$18)*W584),VLOOKUP(VALUE(_xlfn.SINGLE(Q:Q)),Rates!A:C,3,0)*W584)))</f>
        <v/>
      </c>
      <c r="AD584" s="168">
        <f>IFERROR(IF(R584="Beer","",IF(OR(Q584=1,Q584=2,Q584=3,Q584=4),VLOOKUP(Q584,Rates!$A$31:$B$34,2,0)*W584,IF(V584=1,VLOOKUP(U584,'REB BEV MIN MKUP'!B:E,4,0),IF(V584&gt;1,VLOOKUP(VALUE(W584),'REB BEV MIN MKUP'!O:Q,3,0),0)))),0)</f>
        <v>0</v>
      </c>
      <c r="AE584" s="62" t="str">
        <f t="shared" ref="AE584:AE647" si="334">IF(J584="Gross Price to Brewers",I584,"")</f>
        <v/>
      </c>
      <c r="AF584" s="63" t="str">
        <f t="shared" ref="AF584:AF647" si="335">IF(AE:AE="","",ROUND(SUM(AE584*(S584/100)),4))</f>
        <v/>
      </c>
      <c r="AG584" s="64" t="str">
        <f t="shared" ref="AG584:AG647" si="336">IF(AE:AE="","",IF(R584="Refreshment Beverage",MAX(AF584,AD584),MAX(AB584,AF584)))</f>
        <v/>
      </c>
      <c r="AH584" s="65" t="str">
        <f t="shared" ref="AH584:AH647" si="337">IF(AE:AE="","",IF(R584="Refreshment Beverage",AK584-AJ584,SUM(Y584:AA584)+AE584+AG584))</f>
        <v/>
      </c>
      <c r="AI584" s="66" t="str">
        <f>IF(AE:AE="","",IF(R584="Refreshment Beverage",AK584*(Rates!J$19/100),ROUND(SUM(AH584*(Rates!$J$8/100)),4)))</f>
        <v/>
      </c>
      <c r="AJ584" s="67" t="str">
        <f t="shared" ref="AJ584:AJ647" si="338">IF(AE:AE="","",IF(R584="Refreshment Beverage",AI584,MAX(AC584,AI584)))</f>
        <v/>
      </c>
      <c r="AK584" s="22" t="str">
        <f t="shared" ref="AK584:AK647" si="339">IF(AE:AE="","",IF(R584="Refreshment Beverage",SUM(AE584+Y584+Z584+AA584+AG584),SUM(AH584+AJ584)))</f>
        <v/>
      </c>
      <c r="AL584" s="62" t="str">
        <f t="shared" ref="AL584:AL647" si="340">IF(AS584="","",IF(R584="Refreshment Beverage",ROUND(SUM(AS584-AR584-AA584-Z584-Y584),2),ROUND(SUM(AS584-AR584-AN584-Y584-Z584-AA584),2)))</f>
        <v/>
      </c>
      <c r="AM584" s="63" t="str">
        <f>IF(AS584="","",IF(R584="Refreshment Beverage",ROUND(AS584*Rates!K$19,4),ROUND(AO584*(VLOOKUP(VALUE(Q584),Rates!G$4:L$12,3,0)),4)))</f>
        <v/>
      </c>
      <c r="AN584" s="68" t="str">
        <f>IF(AS584="","",IF(R584="Refreshment Beverage",AS584*(Rates!J$19/100),MAX(AM584,AB584)))</f>
        <v/>
      </c>
      <c r="AO584" s="69" t="str">
        <f t="shared" ref="AO584:AO647" si="341">IF(AS584="","",ROUND(SUM(AS584-AR584-Y584-Z584-AA584),4))</f>
        <v/>
      </c>
      <c r="AP584" s="69" t="str">
        <f t="shared" ref="AP584:AP647" si="342">IF(AS584="","",IF(R584="Refreshment Beverage",ROUND(AS584-AN584,2),ROUND(SUM(AS584-AR584),2)))</f>
        <v/>
      </c>
      <c r="AQ584" s="70" t="str">
        <f>IF(AS584="","",IF(R584="Refreshment Beverage",ROUND(SUM(VLOOKUP(Q:Q,Rates!G$15:L$19,3,0)*(AS584-Y584-Z584-AA584)),4),ROUND(SUM(Rates!$K$8*AS584),4)))</f>
        <v/>
      </c>
      <c r="AR584" s="66" t="str">
        <f t="shared" ref="AR584:AR647" si="343">IF(AS584="","",IF(R584="Refreshment Beverage",MAX(AD584,AQ584),MAX(AQ584,AC584)))</f>
        <v/>
      </c>
      <c r="AS584" s="22" t="str">
        <f t="shared" ref="AS584:AS647" si="344">IF(J584="Retail Price",SUM(I584+0.004),"")</f>
        <v/>
      </c>
      <c r="AT584" s="62" t="str">
        <f t="shared" ref="AT584:AT647" si="345">IF(AX584="","",IF(R584="Refreshment Beverage",SUM(BA584-AV584-Y584-Z584-AA584),SUM(AX584-AV584-Y584-Z584-AA584)))</f>
        <v/>
      </c>
      <c r="AU584" s="63" t="str">
        <f>IF(AX584="","",IF(R584="Refreshment Beverage",ROUND((BA584-Y584-Z584-AA584)*VLOOKUP(VALUE(Q584),Rates!G$15:L$19,3,0),4),ROUND(AW584*(VLOOKUP(VALUE(Q584),Rates!G:L,3,0)),4)))</f>
        <v/>
      </c>
      <c r="AV584" s="68" t="str">
        <f t="shared" ref="AV584:AV647" si="346">IF(AX584="","",IF(R584="Refreshment Beverage",MAX(AU584,AD584),MAX(AB584,AU584)))</f>
        <v/>
      </c>
      <c r="AW584" s="69" t="str">
        <f t="shared" ref="AW584:AW647" si="347">IF(AX584="","",IF(R584="Refreshment Beverage",SUM(BA584-AV584-Y584-Z584-AA584),ROUND(SUM(BA584-AZ584-Y584-Z584-AA584),4)))</f>
        <v/>
      </c>
      <c r="AX584" s="65" t="str">
        <f t="shared" ref="AX584:AX647" si="348">IF(J584="Licensee Retail",I584,"")</f>
        <v/>
      </c>
      <c r="AY584" s="70" t="str">
        <f>IF(AX584="","",IF(R584="Refreshment Beverage",ROUND(SUM(AX584*Rates!K$19),4),ROUND(SUM(AX584*(Rates!J$8/100)),4)))</f>
        <v/>
      </c>
      <c r="AZ584" s="67" t="str">
        <f t="shared" ref="AZ584:AZ647" si="349">IF(AX584="","",MAX($AC584,AY584))</f>
        <v/>
      </c>
      <c r="BA584" s="22" t="str">
        <f t="shared" ref="BA584:BA647" si="350">IF(AX584="","",SUM(AX584+AZ584))</f>
        <v/>
      </c>
      <c r="BD584" s="171"/>
      <c r="BE584" s="171"/>
      <c r="BF584" s="171"/>
      <c r="BG584" s="171"/>
    </row>
    <row r="585" spans="11:59" ht="12.75" customHeight="1" x14ac:dyDescent="0.3">
      <c r="K585" s="42" t="str">
        <f t="shared" si="322"/>
        <v/>
      </c>
      <c r="L585" s="55" t="str">
        <f t="shared" si="323"/>
        <v/>
      </c>
      <c r="M585" s="43" t="str">
        <f t="shared" si="324"/>
        <v/>
      </c>
      <c r="N585" s="56" t="str" cm="1">
        <f t="array" ref="N585">IFERROR(IF(_xlfn.SINGLE(B:B)="","",IF(R585="Beer",SUM(LOOKUP(2,1/(Rates!$B$3:$B$5&lt;=W585)/(Rates!$C$3:$C$5&gt;=W585),Rates!$D$3:$D$5)*(X585/100)*W585),IF(R585="Refreshment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56" t="str">
        <f t="shared" si="325"/>
        <v/>
      </c>
      <c r="P585" s="53"/>
      <c r="Q585" s="14" t="str">
        <f t="shared" si="326"/>
        <v/>
      </c>
      <c r="R585" s="57" t="str">
        <f t="shared" si="327"/>
        <v/>
      </c>
      <c r="S585" s="58" t="str">
        <f>IF(B585="","",IF(R585="Refreshment Beverage",VLOOKUP(VALUE(Q585),Rates!G$15:L$19,2,0),VLOOKUP(VALUE(Q585),Rates!G$4:L$12,2,0)))</f>
        <v/>
      </c>
      <c r="T585" s="58" t="str">
        <f t="shared" si="328"/>
        <v/>
      </c>
      <c r="U585" s="58" t="str">
        <f t="shared" si="329"/>
        <v/>
      </c>
      <c r="V585" s="58" t="str">
        <f t="shared" si="330"/>
        <v/>
      </c>
      <c r="W585" s="58" t="str">
        <f t="shared" si="331"/>
        <v/>
      </c>
      <c r="X585" s="59" t="str">
        <f t="shared" si="332"/>
        <v/>
      </c>
      <c r="Y585" s="60" t="str">
        <f>IF(B:B="","",IF(R585="Refreshment Beverage",VLOOKUP(Q585,Rates!G$15:L$19,6,0)*W585,VLOOKUP(Q585,Rates!G$4:L$12,6,0)*W585))</f>
        <v/>
      </c>
      <c r="Z585" s="60" t="str">
        <f t="shared" si="333"/>
        <v/>
      </c>
      <c r="AA585" s="60" t="str">
        <f t="shared" si="321"/>
        <v/>
      </c>
      <c r="AB585" s="61" t="str" cm="1">
        <f t="array" ref="AB585">IF(_xlfn.SINGLE(B:B)="","",IF(R585="Refreshment Beverage","",IF(AND(R585="Beer",Q585=0),SUM(LOOKUP(2,1/(Rates!$B$15:$B$18&lt;=W585)/(Rates!$C$15:$C$18&gt;=W585),Rates!$D$15:$D$18)*W585),VLOOKUP(VALUE(_xlfn.SINGLE(Q:Q)),Rates!A:B,2,0)*W585)))</f>
        <v/>
      </c>
      <c r="AC585" s="61" t="str" cm="1">
        <f t="array" ref="AC585">IF(_xlfn.SINGLE(B:B)="","",IF(R585="Refreshment Beverage","",IF(AND(R585="Beer",Q585=0),SUM(LOOKUP(2,1/(Rates!$B$15:$B$18&lt;=W585)/(Rates!$C$15:$C$18&gt;=W585),Rates!$E$15:$E$18)*W585),VLOOKUP(VALUE(_xlfn.SINGLE(Q:Q)),Rates!A:C,3,0)*W585)))</f>
        <v/>
      </c>
      <c r="AD585" s="168">
        <f>IFERROR(IF(R585="Beer","",IF(OR(Q585=1,Q585=2,Q585=3,Q585=4),VLOOKUP(Q585,Rates!$A$31:$B$34,2,0)*W585,IF(V585=1,VLOOKUP(U585,'REB BEV MIN MKUP'!B:E,4,0),IF(V585&gt;1,VLOOKUP(VALUE(W585),'REB BEV MIN MKUP'!O:Q,3,0),0)))),0)</f>
        <v>0</v>
      </c>
      <c r="AE585" s="62" t="str">
        <f t="shared" si="334"/>
        <v/>
      </c>
      <c r="AF585" s="63" t="str">
        <f t="shared" si="335"/>
        <v/>
      </c>
      <c r="AG585" s="64" t="str">
        <f t="shared" si="336"/>
        <v/>
      </c>
      <c r="AH585" s="65" t="str">
        <f t="shared" si="337"/>
        <v/>
      </c>
      <c r="AI585" s="66" t="str">
        <f>IF(AE:AE="","",IF(R585="Refreshment Beverage",AK585*(Rates!J$19/100),ROUND(SUM(AH585*(Rates!$J$8/100)),4)))</f>
        <v/>
      </c>
      <c r="AJ585" s="67" t="str">
        <f t="shared" si="338"/>
        <v/>
      </c>
      <c r="AK585" s="22" t="str">
        <f t="shared" si="339"/>
        <v/>
      </c>
      <c r="AL585" s="62" t="str">
        <f t="shared" si="340"/>
        <v/>
      </c>
      <c r="AM585" s="63" t="str">
        <f>IF(AS585="","",IF(R585="Refreshment Beverage",ROUND(AS585*Rates!K$19,4),ROUND(AO585*(VLOOKUP(VALUE(Q585),Rates!G$4:L$12,3,0)),4)))</f>
        <v/>
      </c>
      <c r="AN585" s="68" t="str">
        <f>IF(AS585="","",IF(R585="Refreshment Beverage",AS585*(Rates!J$19/100),MAX(AM585,AB585)))</f>
        <v/>
      </c>
      <c r="AO585" s="69" t="str">
        <f t="shared" si="341"/>
        <v/>
      </c>
      <c r="AP585" s="69" t="str">
        <f t="shared" si="342"/>
        <v/>
      </c>
      <c r="AQ585" s="70" t="str">
        <f>IF(AS585="","",IF(R585="Refreshment Beverage",ROUND(SUM(VLOOKUP(Q:Q,Rates!G$15:L$19,3,0)*(AS585-Y585-Z585-AA585)),4),ROUND(SUM(Rates!$K$8*AS585),4)))</f>
        <v/>
      </c>
      <c r="AR585" s="66" t="str">
        <f t="shared" si="343"/>
        <v/>
      </c>
      <c r="AS585" s="22" t="str">
        <f t="shared" si="344"/>
        <v/>
      </c>
      <c r="AT585" s="62" t="str">
        <f t="shared" si="345"/>
        <v/>
      </c>
      <c r="AU585" s="63" t="str">
        <f>IF(AX585="","",IF(R585="Refreshment Beverage",ROUND((BA585-Y585-Z585-AA585)*VLOOKUP(VALUE(Q585),Rates!G$15:L$19,3,0),4),ROUND(AW585*(VLOOKUP(VALUE(Q585),Rates!G:L,3,0)),4)))</f>
        <v/>
      </c>
      <c r="AV585" s="68" t="str">
        <f t="shared" si="346"/>
        <v/>
      </c>
      <c r="AW585" s="69" t="str">
        <f t="shared" si="347"/>
        <v/>
      </c>
      <c r="AX585" s="65" t="str">
        <f t="shared" si="348"/>
        <v/>
      </c>
      <c r="AY585" s="70" t="str">
        <f>IF(AX585="","",IF(R585="Refreshment Beverage",ROUND(SUM(AX585*Rates!K$19),4),ROUND(SUM(AX585*(Rates!J$8/100)),4)))</f>
        <v/>
      </c>
      <c r="AZ585" s="67" t="str">
        <f t="shared" si="349"/>
        <v/>
      </c>
      <c r="BA585" s="22" t="str">
        <f t="shared" si="350"/>
        <v/>
      </c>
      <c r="BD585" s="171"/>
      <c r="BE585" s="171"/>
      <c r="BF585" s="171"/>
      <c r="BG585" s="171"/>
    </row>
    <row r="586" spans="11:59" ht="12.75" customHeight="1" x14ac:dyDescent="0.3">
      <c r="K586" s="42" t="str">
        <f t="shared" si="322"/>
        <v/>
      </c>
      <c r="L586" s="55" t="str">
        <f t="shared" si="323"/>
        <v/>
      </c>
      <c r="M586" s="43" t="str">
        <f t="shared" si="324"/>
        <v/>
      </c>
      <c r="N586" s="56" t="str" cm="1">
        <f t="array" ref="N586">IFERROR(IF(_xlfn.SINGLE(B:B)="","",IF(R586="Beer",SUM(LOOKUP(2,1/(Rates!$B$3:$B$5&lt;=W586)/(Rates!$C$3:$C$5&gt;=W586),Rates!$D$3:$D$5)*(X586/100)*W586),IF(R586="Refreshment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56" t="str">
        <f t="shared" si="325"/>
        <v/>
      </c>
      <c r="P586" s="53"/>
      <c r="Q586" s="14" t="str">
        <f t="shared" si="326"/>
        <v/>
      </c>
      <c r="R586" s="57" t="str">
        <f t="shared" si="327"/>
        <v/>
      </c>
      <c r="S586" s="58" t="str">
        <f>IF(B586="","",IF(R586="Refreshment Beverage",VLOOKUP(VALUE(Q586),Rates!G$15:L$19,2,0),VLOOKUP(VALUE(Q586),Rates!G$4:L$12,2,0)))</f>
        <v/>
      </c>
      <c r="T586" s="58" t="str">
        <f t="shared" si="328"/>
        <v/>
      </c>
      <c r="U586" s="58" t="str">
        <f t="shared" si="329"/>
        <v/>
      </c>
      <c r="V586" s="58" t="str">
        <f t="shared" si="330"/>
        <v/>
      </c>
      <c r="W586" s="58" t="str">
        <f t="shared" si="331"/>
        <v/>
      </c>
      <c r="X586" s="59" t="str">
        <f t="shared" si="332"/>
        <v/>
      </c>
      <c r="Y586" s="60" t="str">
        <f>IF(B:B="","",IF(R586="Refreshment Beverage",VLOOKUP(Q586,Rates!G$15:L$19,6,0)*W586,VLOOKUP(Q586,Rates!G$4:L$12,6,0)*W586))</f>
        <v/>
      </c>
      <c r="Z586" s="60" t="str">
        <f t="shared" si="333"/>
        <v/>
      </c>
      <c r="AA586" s="60" t="str">
        <f t="shared" si="321"/>
        <v/>
      </c>
      <c r="AB586" s="61" t="str" cm="1">
        <f t="array" ref="AB586">IF(_xlfn.SINGLE(B:B)="","",IF(R586="Refreshment Beverage","",IF(AND(R586="Beer",Q586=0),SUM(LOOKUP(2,1/(Rates!$B$15:$B$18&lt;=W586)/(Rates!$C$15:$C$18&gt;=W586),Rates!$D$15:$D$18)*W586),VLOOKUP(VALUE(_xlfn.SINGLE(Q:Q)),Rates!A:B,2,0)*W586)))</f>
        <v/>
      </c>
      <c r="AC586" s="61" t="str" cm="1">
        <f t="array" ref="AC586">IF(_xlfn.SINGLE(B:B)="","",IF(R586="Refreshment Beverage","",IF(AND(R586="Beer",Q586=0),SUM(LOOKUP(2,1/(Rates!$B$15:$B$18&lt;=W586)/(Rates!$C$15:$C$18&gt;=W586),Rates!$E$15:$E$18)*W586),VLOOKUP(VALUE(_xlfn.SINGLE(Q:Q)),Rates!A:C,3,0)*W586)))</f>
        <v/>
      </c>
      <c r="AD586" s="168">
        <f>IFERROR(IF(R586="Beer","",IF(OR(Q586=1,Q586=2,Q586=3,Q586=4),VLOOKUP(Q586,Rates!$A$31:$B$34,2,0)*W586,IF(V586=1,VLOOKUP(U586,'REB BEV MIN MKUP'!B:E,4,0),IF(V586&gt;1,VLOOKUP(VALUE(W586),'REB BEV MIN MKUP'!O:Q,3,0),0)))),0)</f>
        <v>0</v>
      </c>
      <c r="AE586" s="62" t="str">
        <f t="shared" si="334"/>
        <v/>
      </c>
      <c r="AF586" s="63" t="str">
        <f t="shared" si="335"/>
        <v/>
      </c>
      <c r="AG586" s="64" t="str">
        <f t="shared" si="336"/>
        <v/>
      </c>
      <c r="AH586" s="65" t="str">
        <f t="shared" si="337"/>
        <v/>
      </c>
      <c r="AI586" s="66" t="str">
        <f>IF(AE:AE="","",IF(R586="Refreshment Beverage",AK586*(Rates!J$19/100),ROUND(SUM(AH586*(Rates!$J$8/100)),4)))</f>
        <v/>
      </c>
      <c r="AJ586" s="67" t="str">
        <f t="shared" si="338"/>
        <v/>
      </c>
      <c r="AK586" s="22" t="str">
        <f t="shared" si="339"/>
        <v/>
      </c>
      <c r="AL586" s="62" t="str">
        <f t="shared" si="340"/>
        <v/>
      </c>
      <c r="AM586" s="63" t="str">
        <f>IF(AS586="","",IF(R586="Refreshment Beverage",ROUND(AS586*Rates!K$19,4),ROUND(AO586*(VLOOKUP(VALUE(Q586),Rates!G$4:L$12,3,0)),4)))</f>
        <v/>
      </c>
      <c r="AN586" s="68" t="str">
        <f>IF(AS586="","",IF(R586="Refreshment Beverage",AS586*(Rates!J$19/100),MAX(AM586,AB586)))</f>
        <v/>
      </c>
      <c r="AO586" s="69" t="str">
        <f t="shared" si="341"/>
        <v/>
      </c>
      <c r="AP586" s="69" t="str">
        <f t="shared" si="342"/>
        <v/>
      </c>
      <c r="AQ586" s="70" t="str">
        <f>IF(AS586="","",IF(R586="Refreshment Beverage",ROUND(SUM(VLOOKUP(Q:Q,Rates!G$15:L$19,3,0)*(AS586-Y586-Z586-AA586)),4),ROUND(SUM(Rates!$K$8*AS586),4)))</f>
        <v/>
      </c>
      <c r="AR586" s="66" t="str">
        <f t="shared" si="343"/>
        <v/>
      </c>
      <c r="AS586" s="22" t="str">
        <f t="shared" si="344"/>
        <v/>
      </c>
      <c r="AT586" s="62" t="str">
        <f t="shared" si="345"/>
        <v/>
      </c>
      <c r="AU586" s="63" t="str">
        <f>IF(AX586="","",IF(R586="Refreshment Beverage",ROUND((BA586-Y586-Z586-AA586)*VLOOKUP(VALUE(Q586),Rates!G$15:L$19,3,0),4),ROUND(AW586*(VLOOKUP(VALUE(Q586),Rates!G:L,3,0)),4)))</f>
        <v/>
      </c>
      <c r="AV586" s="68" t="str">
        <f t="shared" si="346"/>
        <v/>
      </c>
      <c r="AW586" s="69" t="str">
        <f t="shared" si="347"/>
        <v/>
      </c>
      <c r="AX586" s="65" t="str">
        <f t="shared" si="348"/>
        <v/>
      </c>
      <c r="AY586" s="70" t="str">
        <f>IF(AX586="","",IF(R586="Refreshment Beverage",ROUND(SUM(AX586*Rates!K$19),4),ROUND(SUM(AX586*(Rates!J$8/100)),4)))</f>
        <v/>
      </c>
      <c r="AZ586" s="67" t="str">
        <f t="shared" si="349"/>
        <v/>
      </c>
      <c r="BA586" s="22" t="str">
        <f t="shared" si="350"/>
        <v/>
      </c>
      <c r="BD586" s="171"/>
      <c r="BE586" s="171"/>
      <c r="BF586" s="171"/>
      <c r="BG586" s="171"/>
    </row>
    <row r="587" spans="11:59" ht="12.75" customHeight="1" x14ac:dyDescent="0.3">
      <c r="K587" s="42" t="str">
        <f t="shared" si="322"/>
        <v/>
      </c>
      <c r="L587" s="55" t="str">
        <f t="shared" si="323"/>
        <v/>
      </c>
      <c r="M587" s="43" t="str">
        <f t="shared" si="324"/>
        <v/>
      </c>
      <c r="N587" s="56" t="str" cm="1">
        <f t="array" ref="N587">IFERROR(IF(_xlfn.SINGLE(B:B)="","",IF(R587="Beer",SUM(LOOKUP(2,1/(Rates!$B$3:$B$5&lt;=W587)/(Rates!$C$3:$C$5&gt;=W587),Rates!$D$3:$D$5)*(X587/100)*W587),IF(R587="Refreshment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56" t="str">
        <f t="shared" si="325"/>
        <v/>
      </c>
      <c r="P587" s="53"/>
      <c r="Q587" s="14" t="str">
        <f t="shared" si="326"/>
        <v/>
      </c>
      <c r="R587" s="57" t="str">
        <f t="shared" si="327"/>
        <v/>
      </c>
      <c r="S587" s="58" t="str">
        <f>IF(B587="","",IF(R587="Refreshment Beverage",VLOOKUP(VALUE(Q587),Rates!G$15:L$19,2,0),VLOOKUP(VALUE(Q587),Rates!G$4:L$12,2,0)))</f>
        <v/>
      </c>
      <c r="T587" s="58" t="str">
        <f t="shared" si="328"/>
        <v/>
      </c>
      <c r="U587" s="58" t="str">
        <f t="shared" si="329"/>
        <v/>
      </c>
      <c r="V587" s="58" t="str">
        <f t="shared" si="330"/>
        <v/>
      </c>
      <c r="W587" s="58" t="str">
        <f t="shared" si="331"/>
        <v/>
      </c>
      <c r="X587" s="59" t="str">
        <f t="shared" si="332"/>
        <v/>
      </c>
      <c r="Y587" s="60" t="str">
        <f>IF(B:B="","",IF(R587="Refreshment Beverage",VLOOKUP(Q587,Rates!G$15:L$19,6,0)*W587,VLOOKUP(Q587,Rates!G$4:L$12,6,0)*W587))</f>
        <v/>
      </c>
      <c r="Z587" s="60" t="str">
        <f t="shared" si="333"/>
        <v/>
      </c>
      <c r="AA587" s="60" t="str">
        <f t="shared" si="321"/>
        <v/>
      </c>
      <c r="AB587" s="61" t="str" cm="1">
        <f t="array" ref="AB587">IF(_xlfn.SINGLE(B:B)="","",IF(R587="Refreshment Beverage","",IF(AND(R587="Beer",Q587=0),SUM(LOOKUP(2,1/(Rates!$B$15:$B$18&lt;=W587)/(Rates!$C$15:$C$18&gt;=W587),Rates!$D$15:$D$18)*W587),VLOOKUP(VALUE(_xlfn.SINGLE(Q:Q)),Rates!A:B,2,0)*W587)))</f>
        <v/>
      </c>
      <c r="AC587" s="61" t="str" cm="1">
        <f t="array" ref="AC587">IF(_xlfn.SINGLE(B:B)="","",IF(R587="Refreshment Beverage","",IF(AND(R587="Beer",Q587=0),SUM(LOOKUP(2,1/(Rates!$B$15:$B$18&lt;=W587)/(Rates!$C$15:$C$18&gt;=W587),Rates!$E$15:$E$18)*W587),VLOOKUP(VALUE(_xlfn.SINGLE(Q:Q)),Rates!A:C,3,0)*W587)))</f>
        <v/>
      </c>
      <c r="AD587" s="168">
        <f>IFERROR(IF(R587="Beer","",IF(OR(Q587=1,Q587=2,Q587=3,Q587=4),VLOOKUP(Q587,Rates!$A$31:$B$34,2,0)*W587,IF(V587=1,VLOOKUP(U587,'REB BEV MIN MKUP'!B:E,4,0),IF(V587&gt;1,VLOOKUP(VALUE(W587),'REB BEV MIN MKUP'!O:Q,3,0),0)))),0)</f>
        <v>0</v>
      </c>
      <c r="AE587" s="62" t="str">
        <f t="shared" si="334"/>
        <v/>
      </c>
      <c r="AF587" s="63" t="str">
        <f t="shared" si="335"/>
        <v/>
      </c>
      <c r="AG587" s="64" t="str">
        <f t="shared" si="336"/>
        <v/>
      </c>
      <c r="AH587" s="65" t="str">
        <f t="shared" si="337"/>
        <v/>
      </c>
      <c r="AI587" s="66" t="str">
        <f>IF(AE:AE="","",IF(R587="Refreshment Beverage",AK587*(Rates!J$19/100),ROUND(SUM(AH587*(Rates!$J$8/100)),4)))</f>
        <v/>
      </c>
      <c r="AJ587" s="67" t="str">
        <f t="shared" si="338"/>
        <v/>
      </c>
      <c r="AK587" s="22" t="str">
        <f t="shared" si="339"/>
        <v/>
      </c>
      <c r="AL587" s="62" t="str">
        <f t="shared" si="340"/>
        <v/>
      </c>
      <c r="AM587" s="63" t="str">
        <f>IF(AS587="","",IF(R587="Refreshment Beverage",ROUND(AS587*Rates!K$19,4),ROUND(AO587*(VLOOKUP(VALUE(Q587),Rates!G$4:L$12,3,0)),4)))</f>
        <v/>
      </c>
      <c r="AN587" s="68" t="str">
        <f>IF(AS587="","",IF(R587="Refreshment Beverage",AS587*(Rates!J$19/100),MAX(AM587,AB587)))</f>
        <v/>
      </c>
      <c r="AO587" s="69" t="str">
        <f t="shared" si="341"/>
        <v/>
      </c>
      <c r="AP587" s="69" t="str">
        <f t="shared" si="342"/>
        <v/>
      </c>
      <c r="AQ587" s="70" t="str">
        <f>IF(AS587="","",IF(R587="Refreshment Beverage",ROUND(SUM(VLOOKUP(Q:Q,Rates!G$15:L$19,3,0)*(AS587-Y587-Z587-AA587)),4),ROUND(SUM(Rates!$K$8*AS587),4)))</f>
        <v/>
      </c>
      <c r="AR587" s="66" t="str">
        <f t="shared" si="343"/>
        <v/>
      </c>
      <c r="AS587" s="22" t="str">
        <f t="shared" si="344"/>
        <v/>
      </c>
      <c r="AT587" s="62" t="str">
        <f t="shared" si="345"/>
        <v/>
      </c>
      <c r="AU587" s="63" t="str">
        <f>IF(AX587="","",IF(R587="Refreshment Beverage",ROUND((BA587-Y587-Z587-AA587)*VLOOKUP(VALUE(Q587),Rates!G$15:L$19,3,0),4),ROUND(AW587*(VLOOKUP(VALUE(Q587),Rates!G:L,3,0)),4)))</f>
        <v/>
      </c>
      <c r="AV587" s="68" t="str">
        <f t="shared" si="346"/>
        <v/>
      </c>
      <c r="AW587" s="69" t="str">
        <f t="shared" si="347"/>
        <v/>
      </c>
      <c r="AX587" s="65" t="str">
        <f t="shared" si="348"/>
        <v/>
      </c>
      <c r="AY587" s="70" t="str">
        <f>IF(AX587="","",IF(R587="Refreshment Beverage",ROUND(SUM(AX587*Rates!K$19),4),ROUND(SUM(AX587*(Rates!J$8/100)),4)))</f>
        <v/>
      </c>
      <c r="AZ587" s="67" t="str">
        <f t="shared" si="349"/>
        <v/>
      </c>
      <c r="BA587" s="22" t="str">
        <f t="shared" si="350"/>
        <v/>
      </c>
      <c r="BD587" s="171"/>
      <c r="BE587" s="171"/>
      <c r="BF587" s="171"/>
      <c r="BG587" s="171"/>
    </row>
    <row r="588" spans="11:59" ht="12.75" customHeight="1" x14ac:dyDescent="0.3">
      <c r="K588" s="42" t="str">
        <f t="shared" si="322"/>
        <v/>
      </c>
      <c r="L588" s="55" t="str">
        <f t="shared" si="323"/>
        <v/>
      </c>
      <c r="M588" s="43" t="str">
        <f t="shared" si="324"/>
        <v/>
      </c>
      <c r="N588" s="56" t="str" cm="1">
        <f t="array" ref="N588">IFERROR(IF(_xlfn.SINGLE(B:B)="","",IF(R588="Beer",SUM(LOOKUP(2,1/(Rates!$B$3:$B$5&lt;=W588)/(Rates!$C$3:$C$5&gt;=W588),Rates!$D$3:$D$5)*(X588/100)*W588),IF(R588="Refreshment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56" t="str">
        <f t="shared" si="325"/>
        <v/>
      </c>
      <c r="P588" s="53"/>
      <c r="Q588" s="14" t="str">
        <f t="shared" si="326"/>
        <v/>
      </c>
      <c r="R588" s="57" t="str">
        <f t="shared" si="327"/>
        <v/>
      </c>
      <c r="S588" s="58" t="str">
        <f>IF(B588="","",IF(R588="Refreshment Beverage",VLOOKUP(VALUE(Q588),Rates!G$15:L$19,2,0),VLOOKUP(VALUE(Q588),Rates!G$4:L$12,2,0)))</f>
        <v/>
      </c>
      <c r="T588" s="58" t="str">
        <f t="shared" si="328"/>
        <v/>
      </c>
      <c r="U588" s="58" t="str">
        <f t="shared" si="329"/>
        <v/>
      </c>
      <c r="V588" s="58" t="str">
        <f t="shared" si="330"/>
        <v/>
      </c>
      <c r="W588" s="58" t="str">
        <f t="shared" si="331"/>
        <v/>
      </c>
      <c r="X588" s="59" t="str">
        <f t="shared" si="332"/>
        <v/>
      </c>
      <c r="Y588" s="60" t="str">
        <f>IF(B:B="","",IF(R588="Refreshment Beverage",VLOOKUP(Q588,Rates!G$15:L$19,6,0)*W588,VLOOKUP(Q588,Rates!G$4:L$12,6,0)*W588))</f>
        <v/>
      </c>
      <c r="Z588" s="60" t="str">
        <f t="shared" si="333"/>
        <v/>
      </c>
      <c r="AA588" s="60" t="str">
        <f t="shared" si="321"/>
        <v/>
      </c>
      <c r="AB588" s="61" t="str" cm="1">
        <f t="array" ref="AB588">IF(_xlfn.SINGLE(B:B)="","",IF(R588="Refreshment Beverage","",IF(AND(R588="Beer",Q588=0),SUM(LOOKUP(2,1/(Rates!$B$15:$B$18&lt;=W588)/(Rates!$C$15:$C$18&gt;=W588),Rates!$D$15:$D$18)*W588),VLOOKUP(VALUE(_xlfn.SINGLE(Q:Q)),Rates!A:B,2,0)*W588)))</f>
        <v/>
      </c>
      <c r="AC588" s="61" t="str" cm="1">
        <f t="array" ref="AC588">IF(_xlfn.SINGLE(B:B)="","",IF(R588="Refreshment Beverage","",IF(AND(R588="Beer",Q588=0),SUM(LOOKUP(2,1/(Rates!$B$15:$B$18&lt;=W588)/(Rates!$C$15:$C$18&gt;=W588),Rates!$E$15:$E$18)*W588),VLOOKUP(VALUE(_xlfn.SINGLE(Q:Q)),Rates!A:C,3,0)*W588)))</f>
        <v/>
      </c>
      <c r="AD588" s="168">
        <f>IFERROR(IF(R588="Beer","",IF(OR(Q588=1,Q588=2,Q588=3,Q588=4),VLOOKUP(Q588,Rates!$A$31:$B$34,2,0)*W588,IF(V588=1,VLOOKUP(U588,'REB BEV MIN MKUP'!B:E,4,0),IF(V588&gt;1,VLOOKUP(VALUE(W588),'REB BEV MIN MKUP'!O:Q,3,0),0)))),0)</f>
        <v>0</v>
      </c>
      <c r="AE588" s="62" t="str">
        <f t="shared" si="334"/>
        <v/>
      </c>
      <c r="AF588" s="63" t="str">
        <f t="shared" si="335"/>
        <v/>
      </c>
      <c r="AG588" s="64" t="str">
        <f t="shared" si="336"/>
        <v/>
      </c>
      <c r="AH588" s="65" t="str">
        <f t="shared" si="337"/>
        <v/>
      </c>
      <c r="AI588" s="66" t="str">
        <f>IF(AE:AE="","",IF(R588="Refreshment Beverage",AK588*(Rates!J$19/100),ROUND(SUM(AH588*(Rates!$J$8/100)),4)))</f>
        <v/>
      </c>
      <c r="AJ588" s="67" t="str">
        <f t="shared" si="338"/>
        <v/>
      </c>
      <c r="AK588" s="22" t="str">
        <f t="shared" si="339"/>
        <v/>
      </c>
      <c r="AL588" s="62" t="str">
        <f t="shared" si="340"/>
        <v/>
      </c>
      <c r="AM588" s="63" t="str">
        <f>IF(AS588="","",IF(R588="Refreshment Beverage",ROUND(AS588*Rates!K$19,4),ROUND(AO588*(VLOOKUP(VALUE(Q588),Rates!G$4:L$12,3,0)),4)))</f>
        <v/>
      </c>
      <c r="AN588" s="68" t="str">
        <f>IF(AS588="","",IF(R588="Refreshment Beverage",AS588*(Rates!J$19/100),MAX(AM588,AB588)))</f>
        <v/>
      </c>
      <c r="AO588" s="69" t="str">
        <f t="shared" si="341"/>
        <v/>
      </c>
      <c r="AP588" s="69" t="str">
        <f t="shared" si="342"/>
        <v/>
      </c>
      <c r="AQ588" s="70" t="str">
        <f>IF(AS588="","",IF(R588="Refreshment Beverage",ROUND(SUM(VLOOKUP(Q:Q,Rates!G$15:L$19,3,0)*(AS588-Y588-Z588-AA588)),4),ROUND(SUM(Rates!$K$8*AS588),4)))</f>
        <v/>
      </c>
      <c r="AR588" s="66" t="str">
        <f t="shared" si="343"/>
        <v/>
      </c>
      <c r="AS588" s="22" t="str">
        <f t="shared" si="344"/>
        <v/>
      </c>
      <c r="AT588" s="62" t="str">
        <f t="shared" si="345"/>
        <v/>
      </c>
      <c r="AU588" s="63" t="str">
        <f>IF(AX588="","",IF(R588="Refreshment Beverage",ROUND((BA588-Y588-Z588-AA588)*VLOOKUP(VALUE(Q588),Rates!G$15:L$19,3,0),4),ROUND(AW588*(VLOOKUP(VALUE(Q588),Rates!G:L,3,0)),4)))</f>
        <v/>
      </c>
      <c r="AV588" s="68" t="str">
        <f t="shared" si="346"/>
        <v/>
      </c>
      <c r="AW588" s="69" t="str">
        <f t="shared" si="347"/>
        <v/>
      </c>
      <c r="AX588" s="65" t="str">
        <f t="shared" si="348"/>
        <v/>
      </c>
      <c r="AY588" s="70" t="str">
        <f>IF(AX588="","",IF(R588="Refreshment Beverage",ROUND(SUM(AX588*Rates!K$19),4),ROUND(SUM(AX588*(Rates!J$8/100)),4)))</f>
        <v/>
      </c>
      <c r="AZ588" s="67" t="str">
        <f t="shared" si="349"/>
        <v/>
      </c>
      <c r="BA588" s="22" t="str">
        <f t="shared" si="350"/>
        <v/>
      </c>
      <c r="BD588" s="171"/>
      <c r="BE588" s="171"/>
      <c r="BF588" s="171"/>
      <c r="BG588" s="171"/>
    </row>
    <row r="589" spans="11:59" ht="12.75" customHeight="1" x14ac:dyDescent="0.3">
      <c r="K589" s="42" t="str">
        <f t="shared" si="322"/>
        <v/>
      </c>
      <c r="L589" s="55" t="str">
        <f t="shared" si="323"/>
        <v/>
      </c>
      <c r="M589" s="43" t="str">
        <f t="shared" si="324"/>
        <v/>
      </c>
      <c r="N589" s="56" t="str" cm="1">
        <f t="array" ref="N589">IFERROR(IF(_xlfn.SINGLE(B:B)="","",IF(R589="Beer",SUM(LOOKUP(2,1/(Rates!$B$3:$B$5&lt;=W589)/(Rates!$C$3:$C$5&gt;=W589),Rates!$D$3:$D$5)*(X589/100)*W589),IF(R589="Refreshment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56" t="str">
        <f t="shared" si="325"/>
        <v/>
      </c>
      <c r="P589" s="53"/>
      <c r="Q589" s="14" t="str">
        <f t="shared" si="326"/>
        <v/>
      </c>
      <c r="R589" s="57" t="str">
        <f t="shared" si="327"/>
        <v/>
      </c>
      <c r="S589" s="58" t="str">
        <f>IF(B589="","",IF(R589="Refreshment Beverage",VLOOKUP(VALUE(Q589),Rates!G$15:L$19,2,0),VLOOKUP(VALUE(Q589),Rates!G$4:L$12,2,0)))</f>
        <v/>
      </c>
      <c r="T589" s="58" t="str">
        <f t="shared" si="328"/>
        <v/>
      </c>
      <c r="U589" s="58" t="str">
        <f t="shared" si="329"/>
        <v/>
      </c>
      <c r="V589" s="58" t="str">
        <f t="shared" si="330"/>
        <v/>
      </c>
      <c r="W589" s="58" t="str">
        <f t="shared" si="331"/>
        <v/>
      </c>
      <c r="X589" s="59" t="str">
        <f t="shared" si="332"/>
        <v/>
      </c>
      <c r="Y589" s="60" t="str">
        <f>IF(B:B="","",IF(R589="Refreshment Beverage",VLOOKUP(Q589,Rates!G$15:L$19,6,0)*W589,VLOOKUP(Q589,Rates!G$4:L$12,6,0)*W589))</f>
        <v/>
      </c>
      <c r="Z589" s="60" t="str">
        <f t="shared" si="333"/>
        <v/>
      </c>
      <c r="AA589" s="60" t="str">
        <f t="shared" si="321"/>
        <v/>
      </c>
      <c r="AB589" s="61" t="str" cm="1">
        <f t="array" ref="AB589">IF(_xlfn.SINGLE(B:B)="","",IF(R589="Refreshment Beverage","",IF(AND(R589="Beer",Q589=0),SUM(LOOKUP(2,1/(Rates!$B$15:$B$18&lt;=W589)/(Rates!$C$15:$C$18&gt;=W589),Rates!$D$15:$D$18)*W589),VLOOKUP(VALUE(_xlfn.SINGLE(Q:Q)),Rates!A:B,2,0)*W589)))</f>
        <v/>
      </c>
      <c r="AC589" s="61" t="str" cm="1">
        <f t="array" ref="AC589">IF(_xlfn.SINGLE(B:B)="","",IF(R589="Refreshment Beverage","",IF(AND(R589="Beer",Q589=0),SUM(LOOKUP(2,1/(Rates!$B$15:$B$18&lt;=W589)/(Rates!$C$15:$C$18&gt;=W589),Rates!$E$15:$E$18)*W589),VLOOKUP(VALUE(_xlfn.SINGLE(Q:Q)),Rates!A:C,3,0)*W589)))</f>
        <v/>
      </c>
      <c r="AD589" s="168">
        <f>IFERROR(IF(R589="Beer","",IF(OR(Q589=1,Q589=2,Q589=3,Q589=4),VLOOKUP(Q589,Rates!$A$31:$B$34,2,0)*W589,IF(V589=1,VLOOKUP(U589,'REB BEV MIN MKUP'!B:E,4,0),IF(V589&gt;1,VLOOKUP(VALUE(W589),'REB BEV MIN MKUP'!O:Q,3,0),0)))),0)</f>
        <v>0</v>
      </c>
      <c r="AE589" s="62" t="str">
        <f t="shared" si="334"/>
        <v/>
      </c>
      <c r="AF589" s="63" t="str">
        <f t="shared" si="335"/>
        <v/>
      </c>
      <c r="AG589" s="64" t="str">
        <f t="shared" si="336"/>
        <v/>
      </c>
      <c r="AH589" s="65" t="str">
        <f t="shared" si="337"/>
        <v/>
      </c>
      <c r="AI589" s="66" t="str">
        <f>IF(AE:AE="","",IF(R589="Refreshment Beverage",AK589*(Rates!J$19/100),ROUND(SUM(AH589*(Rates!$J$8/100)),4)))</f>
        <v/>
      </c>
      <c r="AJ589" s="67" t="str">
        <f t="shared" si="338"/>
        <v/>
      </c>
      <c r="AK589" s="22" t="str">
        <f t="shared" si="339"/>
        <v/>
      </c>
      <c r="AL589" s="62" t="str">
        <f t="shared" si="340"/>
        <v/>
      </c>
      <c r="AM589" s="63" t="str">
        <f>IF(AS589="","",IF(R589="Refreshment Beverage",ROUND(AS589*Rates!K$19,4),ROUND(AO589*(VLOOKUP(VALUE(Q589),Rates!G$4:L$12,3,0)),4)))</f>
        <v/>
      </c>
      <c r="AN589" s="68" t="str">
        <f>IF(AS589="","",IF(R589="Refreshment Beverage",AS589*(Rates!J$19/100),MAX(AM589,AB589)))</f>
        <v/>
      </c>
      <c r="AO589" s="69" t="str">
        <f t="shared" si="341"/>
        <v/>
      </c>
      <c r="AP589" s="69" t="str">
        <f t="shared" si="342"/>
        <v/>
      </c>
      <c r="AQ589" s="70" t="str">
        <f>IF(AS589="","",IF(R589="Refreshment Beverage",ROUND(SUM(VLOOKUP(Q:Q,Rates!G$15:L$19,3,0)*(AS589-Y589-Z589-AA589)),4),ROUND(SUM(Rates!$K$8*AS589),4)))</f>
        <v/>
      </c>
      <c r="AR589" s="66" t="str">
        <f t="shared" si="343"/>
        <v/>
      </c>
      <c r="AS589" s="22" t="str">
        <f t="shared" si="344"/>
        <v/>
      </c>
      <c r="AT589" s="62" t="str">
        <f t="shared" si="345"/>
        <v/>
      </c>
      <c r="AU589" s="63" t="str">
        <f>IF(AX589="","",IF(R589="Refreshment Beverage",ROUND((BA589-Y589-Z589-AA589)*VLOOKUP(VALUE(Q589),Rates!G$15:L$19,3,0),4),ROUND(AW589*(VLOOKUP(VALUE(Q589),Rates!G:L,3,0)),4)))</f>
        <v/>
      </c>
      <c r="AV589" s="68" t="str">
        <f t="shared" si="346"/>
        <v/>
      </c>
      <c r="AW589" s="69" t="str">
        <f t="shared" si="347"/>
        <v/>
      </c>
      <c r="AX589" s="65" t="str">
        <f t="shared" si="348"/>
        <v/>
      </c>
      <c r="AY589" s="70" t="str">
        <f>IF(AX589="","",IF(R589="Refreshment Beverage",ROUND(SUM(AX589*Rates!K$19),4),ROUND(SUM(AX589*(Rates!J$8/100)),4)))</f>
        <v/>
      </c>
      <c r="AZ589" s="67" t="str">
        <f t="shared" si="349"/>
        <v/>
      </c>
      <c r="BA589" s="22" t="str">
        <f t="shared" si="350"/>
        <v/>
      </c>
      <c r="BD589" s="171"/>
      <c r="BE589" s="171"/>
      <c r="BF589" s="171"/>
      <c r="BG589" s="171"/>
    </row>
    <row r="590" spans="11:59" ht="12.75" customHeight="1" x14ac:dyDescent="0.3">
      <c r="K590" s="42" t="str">
        <f t="shared" si="322"/>
        <v/>
      </c>
      <c r="L590" s="55" t="str">
        <f t="shared" si="323"/>
        <v/>
      </c>
      <c r="M590" s="43" t="str">
        <f t="shared" si="324"/>
        <v/>
      </c>
      <c r="N590" s="56" t="str" cm="1">
        <f t="array" ref="N590">IFERROR(IF(_xlfn.SINGLE(B:B)="","",IF(R590="Beer",SUM(LOOKUP(2,1/(Rates!$B$3:$B$5&lt;=W590)/(Rates!$C$3:$C$5&gt;=W590),Rates!$D$3:$D$5)*(X590/100)*W590),IF(R590="Refreshment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56" t="str">
        <f t="shared" si="325"/>
        <v/>
      </c>
      <c r="P590" s="53"/>
      <c r="Q590" s="14" t="str">
        <f t="shared" si="326"/>
        <v/>
      </c>
      <c r="R590" s="57" t="str">
        <f t="shared" si="327"/>
        <v/>
      </c>
      <c r="S590" s="58" t="str">
        <f>IF(B590="","",IF(R590="Refreshment Beverage",VLOOKUP(VALUE(Q590),Rates!G$15:L$19,2,0),VLOOKUP(VALUE(Q590),Rates!G$4:L$12,2,0)))</f>
        <v/>
      </c>
      <c r="T590" s="58" t="str">
        <f t="shared" si="328"/>
        <v/>
      </c>
      <c r="U590" s="58" t="str">
        <f t="shared" si="329"/>
        <v/>
      </c>
      <c r="V590" s="58" t="str">
        <f t="shared" si="330"/>
        <v/>
      </c>
      <c r="W590" s="58" t="str">
        <f t="shared" si="331"/>
        <v/>
      </c>
      <c r="X590" s="59" t="str">
        <f t="shared" si="332"/>
        <v/>
      </c>
      <c r="Y590" s="60" t="str">
        <f>IF(B:B="","",IF(R590="Refreshment Beverage",VLOOKUP(Q590,Rates!G$15:L$19,6,0)*W590,VLOOKUP(Q590,Rates!G$4:L$12,6,0)*W590))</f>
        <v/>
      </c>
      <c r="Z590" s="60" t="str">
        <f t="shared" si="333"/>
        <v/>
      </c>
      <c r="AA590" s="60" t="str">
        <f t="shared" si="321"/>
        <v/>
      </c>
      <c r="AB590" s="61" t="str" cm="1">
        <f t="array" ref="AB590">IF(_xlfn.SINGLE(B:B)="","",IF(R590="Refreshment Beverage","",IF(AND(R590="Beer",Q590=0),SUM(LOOKUP(2,1/(Rates!$B$15:$B$18&lt;=W590)/(Rates!$C$15:$C$18&gt;=W590),Rates!$D$15:$D$18)*W590),VLOOKUP(VALUE(_xlfn.SINGLE(Q:Q)),Rates!A:B,2,0)*W590)))</f>
        <v/>
      </c>
      <c r="AC590" s="61" t="str" cm="1">
        <f t="array" ref="AC590">IF(_xlfn.SINGLE(B:B)="","",IF(R590="Refreshment Beverage","",IF(AND(R590="Beer",Q590=0),SUM(LOOKUP(2,1/(Rates!$B$15:$B$18&lt;=W590)/(Rates!$C$15:$C$18&gt;=W590),Rates!$E$15:$E$18)*W590),VLOOKUP(VALUE(_xlfn.SINGLE(Q:Q)),Rates!A:C,3,0)*W590)))</f>
        <v/>
      </c>
      <c r="AD590" s="168">
        <f>IFERROR(IF(R590="Beer","",IF(OR(Q590=1,Q590=2,Q590=3,Q590=4),VLOOKUP(Q590,Rates!$A$31:$B$34,2,0)*W590,IF(V590=1,VLOOKUP(U590,'REB BEV MIN MKUP'!B:E,4,0),IF(V590&gt;1,VLOOKUP(VALUE(W590),'REB BEV MIN MKUP'!O:Q,3,0),0)))),0)</f>
        <v>0</v>
      </c>
      <c r="AE590" s="62" t="str">
        <f t="shared" si="334"/>
        <v/>
      </c>
      <c r="AF590" s="63" t="str">
        <f t="shared" si="335"/>
        <v/>
      </c>
      <c r="AG590" s="64" t="str">
        <f t="shared" si="336"/>
        <v/>
      </c>
      <c r="AH590" s="65" t="str">
        <f t="shared" si="337"/>
        <v/>
      </c>
      <c r="AI590" s="66" t="str">
        <f>IF(AE:AE="","",IF(R590="Refreshment Beverage",AK590*(Rates!J$19/100),ROUND(SUM(AH590*(Rates!$J$8/100)),4)))</f>
        <v/>
      </c>
      <c r="AJ590" s="67" t="str">
        <f t="shared" si="338"/>
        <v/>
      </c>
      <c r="AK590" s="22" t="str">
        <f t="shared" si="339"/>
        <v/>
      </c>
      <c r="AL590" s="62" t="str">
        <f t="shared" si="340"/>
        <v/>
      </c>
      <c r="AM590" s="63" t="str">
        <f>IF(AS590="","",IF(R590="Refreshment Beverage",ROUND(AS590*Rates!K$19,4),ROUND(AO590*(VLOOKUP(VALUE(Q590),Rates!G$4:L$12,3,0)),4)))</f>
        <v/>
      </c>
      <c r="AN590" s="68" t="str">
        <f>IF(AS590="","",IF(R590="Refreshment Beverage",AS590*(Rates!J$19/100),MAX(AM590,AB590)))</f>
        <v/>
      </c>
      <c r="AO590" s="69" t="str">
        <f t="shared" si="341"/>
        <v/>
      </c>
      <c r="AP590" s="69" t="str">
        <f t="shared" si="342"/>
        <v/>
      </c>
      <c r="AQ590" s="70" t="str">
        <f>IF(AS590="","",IF(R590="Refreshment Beverage",ROUND(SUM(VLOOKUP(Q:Q,Rates!G$15:L$19,3,0)*(AS590-Y590-Z590-AA590)),4),ROUND(SUM(Rates!$K$8*AS590),4)))</f>
        <v/>
      </c>
      <c r="AR590" s="66" t="str">
        <f t="shared" si="343"/>
        <v/>
      </c>
      <c r="AS590" s="22" t="str">
        <f t="shared" si="344"/>
        <v/>
      </c>
      <c r="AT590" s="62" t="str">
        <f t="shared" si="345"/>
        <v/>
      </c>
      <c r="AU590" s="63" t="str">
        <f>IF(AX590="","",IF(R590="Refreshment Beverage",ROUND((BA590-Y590-Z590-AA590)*VLOOKUP(VALUE(Q590),Rates!G$15:L$19,3,0),4),ROUND(AW590*(VLOOKUP(VALUE(Q590),Rates!G:L,3,0)),4)))</f>
        <v/>
      </c>
      <c r="AV590" s="68" t="str">
        <f t="shared" si="346"/>
        <v/>
      </c>
      <c r="AW590" s="69" t="str">
        <f t="shared" si="347"/>
        <v/>
      </c>
      <c r="AX590" s="65" t="str">
        <f t="shared" si="348"/>
        <v/>
      </c>
      <c r="AY590" s="70" t="str">
        <f>IF(AX590="","",IF(R590="Refreshment Beverage",ROUND(SUM(AX590*Rates!K$19),4),ROUND(SUM(AX590*(Rates!J$8/100)),4)))</f>
        <v/>
      </c>
      <c r="AZ590" s="67" t="str">
        <f t="shared" si="349"/>
        <v/>
      </c>
      <c r="BA590" s="22" t="str">
        <f t="shared" si="350"/>
        <v/>
      </c>
      <c r="BD590" s="171"/>
      <c r="BE590" s="171"/>
      <c r="BF590" s="171"/>
      <c r="BG590" s="171"/>
    </row>
    <row r="591" spans="11:59" ht="12.75" customHeight="1" x14ac:dyDescent="0.3">
      <c r="K591" s="42" t="str">
        <f t="shared" si="322"/>
        <v/>
      </c>
      <c r="L591" s="55" t="str">
        <f t="shared" si="323"/>
        <v/>
      </c>
      <c r="M591" s="43" t="str">
        <f t="shared" si="324"/>
        <v/>
      </c>
      <c r="N591" s="56" t="str" cm="1">
        <f t="array" ref="N591">IFERROR(IF(_xlfn.SINGLE(B:B)="","",IF(R591="Beer",SUM(LOOKUP(2,1/(Rates!$B$3:$B$5&lt;=W591)/(Rates!$C$3:$C$5&gt;=W591),Rates!$D$3:$D$5)*(X591/100)*W591),IF(R591="Refreshment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56" t="str">
        <f t="shared" si="325"/>
        <v/>
      </c>
      <c r="P591" s="53"/>
      <c r="Q591" s="14" t="str">
        <f t="shared" si="326"/>
        <v/>
      </c>
      <c r="R591" s="57" t="str">
        <f t="shared" si="327"/>
        <v/>
      </c>
      <c r="S591" s="58" t="str">
        <f>IF(B591="","",IF(R591="Refreshment Beverage",VLOOKUP(VALUE(Q591),Rates!G$15:L$19,2,0),VLOOKUP(VALUE(Q591),Rates!G$4:L$12,2,0)))</f>
        <v/>
      </c>
      <c r="T591" s="58" t="str">
        <f t="shared" si="328"/>
        <v/>
      </c>
      <c r="U591" s="58" t="str">
        <f t="shared" si="329"/>
        <v/>
      </c>
      <c r="V591" s="58" t="str">
        <f t="shared" si="330"/>
        <v/>
      </c>
      <c r="W591" s="58" t="str">
        <f t="shared" si="331"/>
        <v/>
      </c>
      <c r="X591" s="59" t="str">
        <f t="shared" si="332"/>
        <v/>
      </c>
      <c r="Y591" s="60" t="str">
        <f>IF(B:B="","",IF(R591="Refreshment Beverage",VLOOKUP(Q591,Rates!G$15:L$19,6,0)*W591,VLOOKUP(Q591,Rates!G$4:L$12,6,0)*W591))</f>
        <v/>
      </c>
      <c r="Z591" s="60" t="str">
        <f t="shared" si="333"/>
        <v/>
      </c>
      <c r="AA591" s="60" t="str">
        <f t="shared" si="321"/>
        <v/>
      </c>
      <c r="AB591" s="61" t="str" cm="1">
        <f t="array" ref="AB591">IF(_xlfn.SINGLE(B:B)="","",IF(R591="Refreshment Beverage","",IF(AND(R591="Beer",Q591=0),SUM(LOOKUP(2,1/(Rates!$B$15:$B$18&lt;=W591)/(Rates!$C$15:$C$18&gt;=W591),Rates!$D$15:$D$18)*W591),VLOOKUP(VALUE(_xlfn.SINGLE(Q:Q)),Rates!A:B,2,0)*W591)))</f>
        <v/>
      </c>
      <c r="AC591" s="61" t="str" cm="1">
        <f t="array" ref="AC591">IF(_xlfn.SINGLE(B:B)="","",IF(R591="Refreshment Beverage","",IF(AND(R591="Beer",Q591=0),SUM(LOOKUP(2,1/(Rates!$B$15:$B$18&lt;=W591)/(Rates!$C$15:$C$18&gt;=W591),Rates!$E$15:$E$18)*W591),VLOOKUP(VALUE(_xlfn.SINGLE(Q:Q)),Rates!A:C,3,0)*W591)))</f>
        <v/>
      </c>
      <c r="AD591" s="168">
        <f>IFERROR(IF(R591="Beer","",IF(OR(Q591=1,Q591=2,Q591=3,Q591=4),VLOOKUP(Q591,Rates!$A$31:$B$34,2,0)*W591,IF(V591=1,VLOOKUP(U591,'REB BEV MIN MKUP'!B:E,4,0),IF(V591&gt;1,VLOOKUP(VALUE(W591),'REB BEV MIN MKUP'!O:Q,3,0),0)))),0)</f>
        <v>0</v>
      </c>
      <c r="AE591" s="62" t="str">
        <f t="shared" si="334"/>
        <v/>
      </c>
      <c r="AF591" s="63" t="str">
        <f t="shared" si="335"/>
        <v/>
      </c>
      <c r="AG591" s="64" t="str">
        <f t="shared" si="336"/>
        <v/>
      </c>
      <c r="AH591" s="65" t="str">
        <f t="shared" si="337"/>
        <v/>
      </c>
      <c r="AI591" s="66" t="str">
        <f>IF(AE:AE="","",IF(R591="Refreshment Beverage",AK591*(Rates!J$19/100),ROUND(SUM(AH591*(Rates!$J$8/100)),4)))</f>
        <v/>
      </c>
      <c r="AJ591" s="67" t="str">
        <f t="shared" si="338"/>
        <v/>
      </c>
      <c r="AK591" s="22" t="str">
        <f t="shared" si="339"/>
        <v/>
      </c>
      <c r="AL591" s="62" t="str">
        <f t="shared" si="340"/>
        <v/>
      </c>
      <c r="AM591" s="63" t="str">
        <f>IF(AS591="","",IF(R591="Refreshment Beverage",ROUND(AS591*Rates!K$19,4),ROUND(AO591*(VLOOKUP(VALUE(Q591),Rates!G$4:L$12,3,0)),4)))</f>
        <v/>
      </c>
      <c r="AN591" s="68" t="str">
        <f>IF(AS591="","",IF(R591="Refreshment Beverage",AS591*(Rates!J$19/100),MAX(AM591,AB591)))</f>
        <v/>
      </c>
      <c r="AO591" s="69" t="str">
        <f t="shared" si="341"/>
        <v/>
      </c>
      <c r="AP591" s="69" t="str">
        <f t="shared" si="342"/>
        <v/>
      </c>
      <c r="AQ591" s="70" t="str">
        <f>IF(AS591="","",IF(R591="Refreshment Beverage",ROUND(SUM(VLOOKUP(Q:Q,Rates!G$15:L$19,3,0)*(AS591-Y591-Z591-AA591)),4),ROUND(SUM(Rates!$K$8*AS591),4)))</f>
        <v/>
      </c>
      <c r="AR591" s="66" t="str">
        <f t="shared" si="343"/>
        <v/>
      </c>
      <c r="AS591" s="22" t="str">
        <f t="shared" si="344"/>
        <v/>
      </c>
      <c r="AT591" s="62" t="str">
        <f t="shared" si="345"/>
        <v/>
      </c>
      <c r="AU591" s="63" t="str">
        <f>IF(AX591="","",IF(R591="Refreshment Beverage",ROUND((BA591-Y591-Z591-AA591)*VLOOKUP(VALUE(Q591),Rates!G$15:L$19,3,0),4),ROUND(AW591*(VLOOKUP(VALUE(Q591),Rates!G:L,3,0)),4)))</f>
        <v/>
      </c>
      <c r="AV591" s="68" t="str">
        <f t="shared" si="346"/>
        <v/>
      </c>
      <c r="AW591" s="69" t="str">
        <f t="shared" si="347"/>
        <v/>
      </c>
      <c r="AX591" s="65" t="str">
        <f t="shared" si="348"/>
        <v/>
      </c>
      <c r="AY591" s="70" t="str">
        <f>IF(AX591="","",IF(R591="Refreshment Beverage",ROUND(SUM(AX591*Rates!K$19),4),ROUND(SUM(AX591*(Rates!J$8/100)),4)))</f>
        <v/>
      </c>
      <c r="AZ591" s="67" t="str">
        <f t="shared" si="349"/>
        <v/>
      </c>
      <c r="BA591" s="22" t="str">
        <f t="shared" si="350"/>
        <v/>
      </c>
      <c r="BD591" s="171"/>
      <c r="BE591" s="171"/>
      <c r="BF591" s="171"/>
      <c r="BG591" s="171"/>
    </row>
    <row r="592" spans="11:59" ht="12.75" customHeight="1" x14ac:dyDescent="0.3">
      <c r="K592" s="42" t="str">
        <f t="shared" si="322"/>
        <v/>
      </c>
      <c r="L592" s="55" t="str">
        <f t="shared" si="323"/>
        <v/>
      </c>
      <c r="M592" s="43" t="str">
        <f t="shared" si="324"/>
        <v/>
      </c>
      <c r="N592" s="56" t="str" cm="1">
        <f t="array" ref="N592">IFERROR(IF(_xlfn.SINGLE(B:B)="","",IF(R592="Beer",SUM(LOOKUP(2,1/(Rates!$B$3:$B$5&lt;=W592)/(Rates!$C$3:$C$5&gt;=W592),Rates!$D$3:$D$5)*(X592/100)*W592),IF(R592="Refreshment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56" t="str">
        <f t="shared" si="325"/>
        <v/>
      </c>
      <c r="P592" s="53"/>
      <c r="Q592" s="14" t="str">
        <f t="shared" si="326"/>
        <v/>
      </c>
      <c r="R592" s="57" t="str">
        <f t="shared" si="327"/>
        <v/>
      </c>
      <c r="S592" s="58" t="str">
        <f>IF(B592="","",IF(R592="Refreshment Beverage",VLOOKUP(VALUE(Q592),Rates!G$15:L$19,2,0),VLOOKUP(VALUE(Q592),Rates!G$4:L$12,2,0)))</f>
        <v/>
      </c>
      <c r="T592" s="58" t="str">
        <f t="shared" si="328"/>
        <v/>
      </c>
      <c r="U592" s="58" t="str">
        <f t="shared" si="329"/>
        <v/>
      </c>
      <c r="V592" s="58" t="str">
        <f t="shared" si="330"/>
        <v/>
      </c>
      <c r="W592" s="58" t="str">
        <f t="shared" si="331"/>
        <v/>
      </c>
      <c r="X592" s="59" t="str">
        <f t="shared" si="332"/>
        <v/>
      </c>
      <c r="Y592" s="60" t="str">
        <f>IF(B:B="","",IF(R592="Refreshment Beverage",VLOOKUP(Q592,Rates!G$15:L$19,6,0)*W592,VLOOKUP(Q592,Rates!G$4:L$12,6,0)*W592))</f>
        <v/>
      </c>
      <c r="Z592" s="60" t="str">
        <f t="shared" si="333"/>
        <v/>
      </c>
      <c r="AA592" s="60" t="str">
        <f t="shared" si="321"/>
        <v/>
      </c>
      <c r="AB592" s="61" t="str" cm="1">
        <f t="array" ref="AB592">IF(_xlfn.SINGLE(B:B)="","",IF(R592="Refreshment Beverage","",IF(AND(R592="Beer",Q592=0),SUM(LOOKUP(2,1/(Rates!$B$15:$B$18&lt;=W592)/(Rates!$C$15:$C$18&gt;=W592),Rates!$D$15:$D$18)*W592),VLOOKUP(VALUE(_xlfn.SINGLE(Q:Q)),Rates!A:B,2,0)*W592)))</f>
        <v/>
      </c>
      <c r="AC592" s="61" t="str" cm="1">
        <f t="array" ref="AC592">IF(_xlfn.SINGLE(B:B)="","",IF(R592="Refreshment Beverage","",IF(AND(R592="Beer",Q592=0),SUM(LOOKUP(2,1/(Rates!$B$15:$B$18&lt;=W592)/(Rates!$C$15:$C$18&gt;=W592),Rates!$E$15:$E$18)*W592),VLOOKUP(VALUE(_xlfn.SINGLE(Q:Q)),Rates!A:C,3,0)*W592)))</f>
        <v/>
      </c>
      <c r="AD592" s="168">
        <f>IFERROR(IF(R592="Beer","",IF(OR(Q592=1,Q592=2,Q592=3,Q592=4),VLOOKUP(Q592,Rates!$A$31:$B$34,2,0)*W592,IF(V592=1,VLOOKUP(U592,'REB BEV MIN MKUP'!B:E,4,0),IF(V592&gt;1,VLOOKUP(VALUE(W592),'REB BEV MIN MKUP'!O:Q,3,0),0)))),0)</f>
        <v>0</v>
      </c>
      <c r="AE592" s="62" t="str">
        <f t="shared" si="334"/>
        <v/>
      </c>
      <c r="AF592" s="63" t="str">
        <f t="shared" si="335"/>
        <v/>
      </c>
      <c r="AG592" s="64" t="str">
        <f t="shared" si="336"/>
        <v/>
      </c>
      <c r="AH592" s="65" t="str">
        <f t="shared" si="337"/>
        <v/>
      </c>
      <c r="AI592" s="66" t="str">
        <f>IF(AE:AE="","",IF(R592="Refreshment Beverage",AK592*(Rates!J$19/100),ROUND(SUM(AH592*(Rates!$J$8/100)),4)))</f>
        <v/>
      </c>
      <c r="AJ592" s="67" t="str">
        <f t="shared" si="338"/>
        <v/>
      </c>
      <c r="AK592" s="22" t="str">
        <f t="shared" si="339"/>
        <v/>
      </c>
      <c r="AL592" s="62" t="str">
        <f t="shared" si="340"/>
        <v/>
      </c>
      <c r="AM592" s="63" t="str">
        <f>IF(AS592="","",IF(R592="Refreshment Beverage",ROUND(AS592*Rates!K$19,4),ROUND(AO592*(VLOOKUP(VALUE(Q592),Rates!G$4:L$12,3,0)),4)))</f>
        <v/>
      </c>
      <c r="AN592" s="68" t="str">
        <f>IF(AS592="","",IF(R592="Refreshment Beverage",AS592*(Rates!J$19/100),MAX(AM592,AB592)))</f>
        <v/>
      </c>
      <c r="AO592" s="69" t="str">
        <f t="shared" si="341"/>
        <v/>
      </c>
      <c r="AP592" s="69" t="str">
        <f t="shared" si="342"/>
        <v/>
      </c>
      <c r="AQ592" s="70" t="str">
        <f>IF(AS592="","",IF(R592="Refreshment Beverage",ROUND(SUM(VLOOKUP(Q:Q,Rates!G$15:L$19,3,0)*(AS592-Y592-Z592-AA592)),4),ROUND(SUM(Rates!$K$8*AS592),4)))</f>
        <v/>
      </c>
      <c r="AR592" s="66" t="str">
        <f t="shared" si="343"/>
        <v/>
      </c>
      <c r="AS592" s="22" t="str">
        <f t="shared" si="344"/>
        <v/>
      </c>
      <c r="AT592" s="62" t="str">
        <f t="shared" si="345"/>
        <v/>
      </c>
      <c r="AU592" s="63" t="str">
        <f>IF(AX592="","",IF(R592="Refreshment Beverage",ROUND((BA592-Y592-Z592-AA592)*VLOOKUP(VALUE(Q592),Rates!G$15:L$19,3,0),4),ROUND(AW592*(VLOOKUP(VALUE(Q592),Rates!G:L,3,0)),4)))</f>
        <v/>
      </c>
      <c r="AV592" s="68" t="str">
        <f t="shared" si="346"/>
        <v/>
      </c>
      <c r="AW592" s="69" t="str">
        <f t="shared" si="347"/>
        <v/>
      </c>
      <c r="AX592" s="65" t="str">
        <f t="shared" si="348"/>
        <v/>
      </c>
      <c r="AY592" s="70" t="str">
        <f>IF(AX592="","",IF(R592="Refreshment Beverage",ROUND(SUM(AX592*Rates!K$19),4),ROUND(SUM(AX592*(Rates!J$8/100)),4)))</f>
        <v/>
      </c>
      <c r="AZ592" s="67" t="str">
        <f t="shared" si="349"/>
        <v/>
      </c>
      <c r="BA592" s="22" t="str">
        <f t="shared" si="350"/>
        <v/>
      </c>
      <c r="BD592" s="171"/>
      <c r="BE592" s="171"/>
      <c r="BF592" s="171"/>
      <c r="BG592" s="171"/>
    </row>
    <row r="593" spans="11:59" ht="12.75" customHeight="1" x14ac:dyDescent="0.3">
      <c r="K593" s="42" t="str">
        <f t="shared" si="322"/>
        <v/>
      </c>
      <c r="L593" s="55" t="str">
        <f t="shared" si="323"/>
        <v/>
      </c>
      <c r="M593" s="43" t="str">
        <f t="shared" si="324"/>
        <v/>
      </c>
      <c r="N593" s="56" t="str" cm="1">
        <f t="array" ref="N593">IFERROR(IF(_xlfn.SINGLE(B:B)="","",IF(R593="Beer",SUM(LOOKUP(2,1/(Rates!$B$3:$B$5&lt;=W593)/(Rates!$C$3:$C$5&gt;=W593),Rates!$D$3:$D$5)*(X593/100)*W593),IF(R593="Refreshment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56" t="str">
        <f t="shared" si="325"/>
        <v/>
      </c>
      <c r="P593" s="53"/>
      <c r="Q593" s="14" t="str">
        <f t="shared" si="326"/>
        <v/>
      </c>
      <c r="R593" s="57" t="str">
        <f t="shared" si="327"/>
        <v/>
      </c>
      <c r="S593" s="58" t="str">
        <f>IF(B593="","",IF(R593="Refreshment Beverage",VLOOKUP(VALUE(Q593),Rates!G$15:L$19,2,0),VLOOKUP(VALUE(Q593),Rates!G$4:L$12,2,0)))</f>
        <v/>
      </c>
      <c r="T593" s="58" t="str">
        <f t="shared" si="328"/>
        <v/>
      </c>
      <c r="U593" s="58" t="str">
        <f t="shared" si="329"/>
        <v/>
      </c>
      <c r="V593" s="58" t="str">
        <f t="shared" si="330"/>
        <v/>
      </c>
      <c r="W593" s="58" t="str">
        <f t="shared" si="331"/>
        <v/>
      </c>
      <c r="X593" s="59" t="str">
        <f t="shared" si="332"/>
        <v/>
      </c>
      <c r="Y593" s="60" t="str">
        <f>IF(B:B="","",IF(R593="Refreshment Beverage",VLOOKUP(Q593,Rates!G$15:L$19,6,0)*W593,VLOOKUP(Q593,Rates!G$4:L$12,6,0)*W593))</f>
        <v/>
      </c>
      <c r="Z593" s="60" t="str">
        <f t="shared" si="333"/>
        <v/>
      </c>
      <c r="AA593" s="60" t="str">
        <f t="shared" si="321"/>
        <v/>
      </c>
      <c r="AB593" s="61" t="str" cm="1">
        <f t="array" ref="AB593">IF(_xlfn.SINGLE(B:B)="","",IF(R593="Refreshment Beverage","",IF(AND(R593="Beer",Q593=0),SUM(LOOKUP(2,1/(Rates!$B$15:$B$18&lt;=W593)/(Rates!$C$15:$C$18&gt;=W593),Rates!$D$15:$D$18)*W593),VLOOKUP(VALUE(_xlfn.SINGLE(Q:Q)),Rates!A:B,2,0)*W593)))</f>
        <v/>
      </c>
      <c r="AC593" s="61" t="str" cm="1">
        <f t="array" ref="AC593">IF(_xlfn.SINGLE(B:B)="","",IF(R593="Refreshment Beverage","",IF(AND(R593="Beer",Q593=0),SUM(LOOKUP(2,1/(Rates!$B$15:$B$18&lt;=W593)/(Rates!$C$15:$C$18&gt;=W593),Rates!$E$15:$E$18)*W593),VLOOKUP(VALUE(_xlfn.SINGLE(Q:Q)),Rates!A:C,3,0)*W593)))</f>
        <v/>
      </c>
      <c r="AD593" s="168">
        <f>IFERROR(IF(R593="Beer","",IF(OR(Q593=1,Q593=2,Q593=3,Q593=4),VLOOKUP(Q593,Rates!$A$31:$B$34,2,0)*W593,IF(V593=1,VLOOKUP(U593,'REB BEV MIN MKUP'!B:E,4,0),IF(V593&gt;1,VLOOKUP(VALUE(W593),'REB BEV MIN MKUP'!O:Q,3,0),0)))),0)</f>
        <v>0</v>
      </c>
      <c r="AE593" s="62" t="str">
        <f t="shared" si="334"/>
        <v/>
      </c>
      <c r="AF593" s="63" t="str">
        <f t="shared" si="335"/>
        <v/>
      </c>
      <c r="AG593" s="64" t="str">
        <f t="shared" si="336"/>
        <v/>
      </c>
      <c r="AH593" s="65" t="str">
        <f t="shared" si="337"/>
        <v/>
      </c>
      <c r="AI593" s="66" t="str">
        <f>IF(AE:AE="","",IF(R593="Refreshment Beverage",AK593*(Rates!J$19/100),ROUND(SUM(AH593*(Rates!$J$8/100)),4)))</f>
        <v/>
      </c>
      <c r="AJ593" s="67" t="str">
        <f t="shared" si="338"/>
        <v/>
      </c>
      <c r="AK593" s="22" t="str">
        <f t="shared" si="339"/>
        <v/>
      </c>
      <c r="AL593" s="62" t="str">
        <f t="shared" si="340"/>
        <v/>
      </c>
      <c r="AM593" s="63" t="str">
        <f>IF(AS593="","",IF(R593="Refreshment Beverage",ROUND(AS593*Rates!K$19,4),ROUND(AO593*(VLOOKUP(VALUE(Q593),Rates!G$4:L$12,3,0)),4)))</f>
        <v/>
      </c>
      <c r="AN593" s="68" t="str">
        <f>IF(AS593="","",IF(R593="Refreshment Beverage",AS593*(Rates!J$19/100),MAX(AM593,AB593)))</f>
        <v/>
      </c>
      <c r="AO593" s="69" t="str">
        <f t="shared" si="341"/>
        <v/>
      </c>
      <c r="AP593" s="69" t="str">
        <f t="shared" si="342"/>
        <v/>
      </c>
      <c r="AQ593" s="70" t="str">
        <f>IF(AS593="","",IF(R593="Refreshment Beverage",ROUND(SUM(VLOOKUP(Q:Q,Rates!G$15:L$19,3,0)*(AS593-Y593-Z593-AA593)),4),ROUND(SUM(Rates!$K$8*AS593),4)))</f>
        <v/>
      </c>
      <c r="AR593" s="66" t="str">
        <f t="shared" si="343"/>
        <v/>
      </c>
      <c r="AS593" s="22" t="str">
        <f t="shared" si="344"/>
        <v/>
      </c>
      <c r="AT593" s="62" t="str">
        <f t="shared" si="345"/>
        <v/>
      </c>
      <c r="AU593" s="63" t="str">
        <f>IF(AX593="","",IF(R593="Refreshment Beverage",ROUND((BA593-Y593-Z593-AA593)*VLOOKUP(VALUE(Q593),Rates!G$15:L$19,3,0),4),ROUND(AW593*(VLOOKUP(VALUE(Q593),Rates!G:L,3,0)),4)))</f>
        <v/>
      </c>
      <c r="AV593" s="68" t="str">
        <f t="shared" si="346"/>
        <v/>
      </c>
      <c r="AW593" s="69" t="str">
        <f t="shared" si="347"/>
        <v/>
      </c>
      <c r="AX593" s="65" t="str">
        <f t="shared" si="348"/>
        <v/>
      </c>
      <c r="AY593" s="70" t="str">
        <f>IF(AX593="","",IF(R593="Refreshment Beverage",ROUND(SUM(AX593*Rates!K$19),4),ROUND(SUM(AX593*(Rates!J$8/100)),4)))</f>
        <v/>
      </c>
      <c r="AZ593" s="67" t="str">
        <f t="shared" si="349"/>
        <v/>
      </c>
      <c r="BA593" s="22" t="str">
        <f t="shared" si="350"/>
        <v/>
      </c>
      <c r="BD593" s="171"/>
      <c r="BE593" s="171"/>
      <c r="BF593" s="171"/>
      <c r="BG593" s="171"/>
    </row>
    <row r="594" spans="11:59" ht="12.75" customHeight="1" x14ac:dyDescent="0.3">
      <c r="K594" s="42" t="str">
        <f t="shared" si="322"/>
        <v/>
      </c>
      <c r="L594" s="55" t="str">
        <f t="shared" si="323"/>
        <v/>
      </c>
      <c r="M594" s="43" t="str">
        <f t="shared" si="324"/>
        <v/>
      </c>
      <c r="N594" s="56" t="str" cm="1">
        <f t="array" ref="N594">IFERROR(IF(_xlfn.SINGLE(B:B)="","",IF(R594="Beer",SUM(LOOKUP(2,1/(Rates!$B$3:$B$5&lt;=W594)/(Rates!$C$3:$C$5&gt;=W594),Rates!$D$3:$D$5)*(X594/100)*W594),IF(R594="Refreshment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56" t="str">
        <f t="shared" si="325"/>
        <v/>
      </c>
      <c r="P594" s="53"/>
      <c r="Q594" s="14" t="str">
        <f t="shared" si="326"/>
        <v/>
      </c>
      <c r="R594" s="57" t="str">
        <f t="shared" si="327"/>
        <v/>
      </c>
      <c r="S594" s="58" t="str">
        <f>IF(B594="","",IF(R594="Refreshment Beverage",VLOOKUP(VALUE(Q594),Rates!G$15:L$19,2,0),VLOOKUP(VALUE(Q594),Rates!G$4:L$12,2,0)))</f>
        <v/>
      </c>
      <c r="T594" s="58" t="str">
        <f t="shared" si="328"/>
        <v/>
      </c>
      <c r="U594" s="58" t="str">
        <f t="shared" si="329"/>
        <v/>
      </c>
      <c r="V594" s="58" t="str">
        <f t="shared" si="330"/>
        <v/>
      </c>
      <c r="W594" s="58" t="str">
        <f t="shared" si="331"/>
        <v/>
      </c>
      <c r="X594" s="59" t="str">
        <f t="shared" si="332"/>
        <v/>
      </c>
      <c r="Y594" s="60" t="str">
        <f>IF(B:B="","",IF(R594="Refreshment Beverage",VLOOKUP(Q594,Rates!G$15:L$19,6,0)*W594,VLOOKUP(Q594,Rates!G$4:L$12,6,0)*W594))</f>
        <v/>
      </c>
      <c r="Z594" s="60" t="str">
        <f t="shared" si="333"/>
        <v/>
      </c>
      <c r="AA594" s="60" t="str">
        <f t="shared" si="321"/>
        <v/>
      </c>
      <c r="AB594" s="61" t="str" cm="1">
        <f t="array" ref="AB594">IF(_xlfn.SINGLE(B:B)="","",IF(R594="Refreshment Beverage","",IF(AND(R594="Beer",Q594=0),SUM(LOOKUP(2,1/(Rates!$B$15:$B$18&lt;=W594)/(Rates!$C$15:$C$18&gt;=W594),Rates!$D$15:$D$18)*W594),VLOOKUP(VALUE(_xlfn.SINGLE(Q:Q)),Rates!A:B,2,0)*W594)))</f>
        <v/>
      </c>
      <c r="AC594" s="61" t="str" cm="1">
        <f t="array" ref="AC594">IF(_xlfn.SINGLE(B:B)="","",IF(R594="Refreshment Beverage","",IF(AND(R594="Beer",Q594=0),SUM(LOOKUP(2,1/(Rates!$B$15:$B$18&lt;=W594)/(Rates!$C$15:$C$18&gt;=W594),Rates!$E$15:$E$18)*W594),VLOOKUP(VALUE(_xlfn.SINGLE(Q:Q)),Rates!A:C,3,0)*W594)))</f>
        <v/>
      </c>
      <c r="AD594" s="168">
        <f>IFERROR(IF(R594="Beer","",IF(OR(Q594=1,Q594=2,Q594=3,Q594=4),VLOOKUP(Q594,Rates!$A$31:$B$34,2,0)*W594,IF(V594=1,VLOOKUP(U594,'REB BEV MIN MKUP'!B:E,4,0),IF(V594&gt;1,VLOOKUP(VALUE(W594),'REB BEV MIN MKUP'!O:Q,3,0),0)))),0)</f>
        <v>0</v>
      </c>
      <c r="AE594" s="62" t="str">
        <f t="shared" si="334"/>
        <v/>
      </c>
      <c r="AF594" s="63" t="str">
        <f t="shared" si="335"/>
        <v/>
      </c>
      <c r="AG594" s="64" t="str">
        <f t="shared" si="336"/>
        <v/>
      </c>
      <c r="AH594" s="65" t="str">
        <f t="shared" si="337"/>
        <v/>
      </c>
      <c r="AI594" s="66" t="str">
        <f>IF(AE:AE="","",IF(R594="Refreshment Beverage",AK594*(Rates!J$19/100),ROUND(SUM(AH594*(Rates!$J$8/100)),4)))</f>
        <v/>
      </c>
      <c r="AJ594" s="67" t="str">
        <f t="shared" si="338"/>
        <v/>
      </c>
      <c r="AK594" s="22" t="str">
        <f t="shared" si="339"/>
        <v/>
      </c>
      <c r="AL594" s="62" t="str">
        <f t="shared" si="340"/>
        <v/>
      </c>
      <c r="AM594" s="63" t="str">
        <f>IF(AS594="","",IF(R594="Refreshment Beverage",ROUND(AS594*Rates!K$19,4),ROUND(AO594*(VLOOKUP(VALUE(Q594),Rates!G$4:L$12,3,0)),4)))</f>
        <v/>
      </c>
      <c r="AN594" s="68" t="str">
        <f>IF(AS594="","",IF(R594="Refreshment Beverage",AS594*(Rates!J$19/100),MAX(AM594,AB594)))</f>
        <v/>
      </c>
      <c r="AO594" s="69" t="str">
        <f t="shared" si="341"/>
        <v/>
      </c>
      <c r="AP594" s="69" t="str">
        <f t="shared" si="342"/>
        <v/>
      </c>
      <c r="AQ594" s="70" t="str">
        <f>IF(AS594="","",IF(R594="Refreshment Beverage",ROUND(SUM(VLOOKUP(Q:Q,Rates!G$15:L$19,3,0)*(AS594-Y594-Z594-AA594)),4),ROUND(SUM(Rates!$K$8*AS594),4)))</f>
        <v/>
      </c>
      <c r="AR594" s="66" t="str">
        <f t="shared" si="343"/>
        <v/>
      </c>
      <c r="AS594" s="22" t="str">
        <f t="shared" si="344"/>
        <v/>
      </c>
      <c r="AT594" s="62" t="str">
        <f t="shared" si="345"/>
        <v/>
      </c>
      <c r="AU594" s="63" t="str">
        <f>IF(AX594="","",IF(R594="Refreshment Beverage",ROUND((BA594-Y594-Z594-AA594)*VLOOKUP(VALUE(Q594),Rates!G$15:L$19,3,0),4),ROUND(AW594*(VLOOKUP(VALUE(Q594),Rates!G:L,3,0)),4)))</f>
        <v/>
      </c>
      <c r="AV594" s="68" t="str">
        <f t="shared" si="346"/>
        <v/>
      </c>
      <c r="AW594" s="69" t="str">
        <f t="shared" si="347"/>
        <v/>
      </c>
      <c r="AX594" s="65" t="str">
        <f t="shared" si="348"/>
        <v/>
      </c>
      <c r="AY594" s="70" t="str">
        <f>IF(AX594="","",IF(R594="Refreshment Beverage",ROUND(SUM(AX594*Rates!K$19),4),ROUND(SUM(AX594*(Rates!J$8/100)),4)))</f>
        <v/>
      </c>
      <c r="AZ594" s="67" t="str">
        <f t="shared" si="349"/>
        <v/>
      </c>
      <c r="BA594" s="22" t="str">
        <f t="shared" si="350"/>
        <v/>
      </c>
      <c r="BD594" s="171"/>
      <c r="BE594" s="171"/>
      <c r="BF594" s="171"/>
      <c r="BG594" s="171"/>
    </row>
    <row r="595" spans="11:59" ht="12.75" customHeight="1" x14ac:dyDescent="0.3">
      <c r="K595" s="42" t="str">
        <f t="shared" si="322"/>
        <v/>
      </c>
      <c r="L595" s="55" t="str">
        <f t="shared" si="323"/>
        <v/>
      </c>
      <c r="M595" s="43" t="str">
        <f t="shared" si="324"/>
        <v/>
      </c>
      <c r="N595" s="56" t="str" cm="1">
        <f t="array" ref="N595">IFERROR(IF(_xlfn.SINGLE(B:B)="","",IF(R595="Beer",SUM(LOOKUP(2,1/(Rates!$B$3:$B$5&lt;=W595)/(Rates!$C$3:$C$5&gt;=W595),Rates!$D$3:$D$5)*(X595/100)*W595),IF(R595="Refreshment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56" t="str">
        <f t="shared" si="325"/>
        <v/>
      </c>
      <c r="P595" s="53"/>
      <c r="Q595" s="14" t="str">
        <f t="shared" si="326"/>
        <v/>
      </c>
      <c r="R595" s="57" t="str">
        <f t="shared" si="327"/>
        <v/>
      </c>
      <c r="S595" s="58" t="str">
        <f>IF(B595="","",IF(R595="Refreshment Beverage",VLOOKUP(VALUE(Q595),Rates!G$15:L$19,2,0),VLOOKUP(VALUE(Q595),Rates!G$4:L$12,2,0)))</f>
        <v/>
      </c>
      <c r="T595" s="58" t="str">
        <f t="shared" si="328"/>
        <v/>
      </c>
      <c r="U595" s="58" t="str">
        <f t="shared" si="329"/>
        <v/>
      </c>
      <c r="V595" s="58" t="str">
        <f t="shared" si="330"/>
        <v/>
      </c>
      <c r="W595" s="58" t="str">
        <f t="shared" si="331"/>
        <v/>
      </c>
      <c r="X595" s="59" t="str">
        <f t="shared" si="332"/>
        <v/>
      </c>
      <c r="Y595" s="60" t="str">
        <f>IF(B:B="","",IF(R595="Refreshment Beverage",VLOOKUP(Q595,Rates!G$15:L$19,6,0)*W595,VLOOKUP(Q595,Rates!G$4:L$12,6,0)*W595))</f>
        <v/>
      </c>
      <c r="Z595" s="60" t="str">
        <f t="shared" si="333"/>
        <v/>
      </c>
      <c r="AA595" s="60" t="str">
        <f t="shared" si="321"/>
        <v/>
      </c>
      <c r="AB595" s="61" t="str" cm="1">
        <f t="array" ref="AB595">IF(_xlfn.SINGLE(B:B)="","",IF(R595="Refreshment Beverage","",IF(AND(R595="Beer",Q595=0),SUM(LOOKUP(2,1/(Rates!$B$15:$B$18&lt;=W595)/(Rates!$C$15:$C$18&gt;=W595),Rates!$D$15:$D$18)*W595),VLOOKUP(VALUE(_xlfn.SINGLE(Q:Q)),Rates!A:B,2,0)*W595)))</f>
        <v/>
      </c>
      <c r="AC595" s="61" t="str" cm="1">
        <f t="array" ref="AC595">IF(_xlfn.SINGLE(B:B)="","",IF(R595="Refreshment Beverage","",IF(AND(R595="Beer",Q595=0),SUM(LOOKUP(2,1/(Rates!$B$15:$B$18&lt;=W595)/(Rates!$C$15:$C$18&gt;=W595),Rates!$E$15:$E$18)*W595),VLOOKUP(VALUE(_xlfn.SINGLE(Q:Q)),Rates!A:C,3,0)*W595)))</f>
        <v/>
      </c>
      <c r="AD595" s="168">
        <f>IFERROR(IF(R595="Beer","",IF(OR(Q595=1,Q595=2,Q595=3,Q595=4),VLOOKUP(Q595,Rates!$A$31:$B$34,2,0)*W595,IF(V595=1,VLOOKUP(U595,'REB BEV MIN MKUP'!B:E,4,0),IF(V595&gt;1,VLOOKUP(VALUE(W595),'REB BEV MIN MKUP'!O:Q,3,0),0)))),0)</f>
        <v>0</v>
      </c>
      <c r="AE595" s="62" t="str">
        <f t="shared" si="334"/>
        <v/>
      </c>
      <c r="AF595" s="63" t="str">
        <f t="shared" si="335"/>
        <v/>
      </c>
      <c r="AG595" s="64" t="str">
        <f t="shared" si="336"/>
        <v/>
      </c>
      <c r="AH595" s="65" t="str">
        <f t="shared" si="337"/>
        <v/>
      </c>
      <c r="AI595" s="66" t="str">
        <f>IF(AE:AE="","",IF(R595="Refreshment Beverage",AK595*(Rates!J$19/100),ROUND(SUM(AH595*(Rates!$J$8/100)),4)))</f>
        <v/>
      </c>
      <c r="AJ595" s="67" t="str">
        <f t="shared" si="338"/>
        <v/>
      </c>
      <c r="AK595" s="22" t="str">
        <f t="shared" si="339"/>
        <v/>
      </c>
      <c r="AL595" s="62" t="str">
        <f t="shared" si="340"/>
        <v/>
      </c>
      <c r="AM595" s="63" t="str">
        <f>IF(AS595="","",IF(R595="Refreshment Beverage",ROUND(AS595*Rates!K$19,4),ROUND(AO595*(VLOOKUP(VALUE(Q595),Rates!G$4:L$12,3,0)),4)))</f>
        <v/>
      </c>
      <c r="AN595" s="68" t="str">
        <f>IF(AS595="","",IF(R595="Refreshment Beverage",AS595*(Rates!J$19/100),MAX(AM595,AB595)))</f>
        <v/>
      </c>
      <c r="AO595" s="69" t="str">
        <f t="shared" si="341"/>
        <v/>
      </c>
      <c r="AP595" s="69" t="str">
        <f t="shared" si="342"/>
        <v/>
      </c>
      <c r="AQ595" s="70" t="str">
        <f>IF(AS595="","",IF(R595="Refreshment Beverage",ROUND(SUM(VLOOKUP(Q:Q,Rates!G$15:L$19,3,0)*(AS595-Y595-Z595-AA595)),4),ROUND(SUM(Rates!$K$8*AS595),4)))</f>
        <v/>
      </c>
      <c r="AR595" s="66" t="str">
        <f t="shared" si="343"/>
        <v/>
      </c>
      <c r="AS595" s="22" t="str">
        <f t="shared" si="344"/>
        <v/>
      </c>
      <c r="AT595" s="62" t="str">
        <f t="shared" si="345"/>
        <v/>
      </c>
      <c r="AU595" s="63" t="str">
        <f>IF(AX595="","",IF(R595="Refreshment Beverage",ROUND((BA595-Y595-Z595-AA595)*VLOOKUP(VALUE(Q595),Rates!G$15:L$19,3,0),4),ROUND(AW595*(VLOOKUP(VALUE(Q595),Rates!G:L,3,0)),4)))</f>
        <v/>
      </c>
      <c r="AV595" s="68" t="str">
        <f t="shared" si="346"/>
        <v/>
      </c>
      <c r="AW595" s="69" t="str">
        <f t="shared" si="347"/>
        <v/>
      </c>
      <c r="AX595" s="65" t="str">
        <f t="shared" si="348"/>
        <v/>
      </c>
      <c r="AY595" s="70" t="str">
        <f>IF(AX595="","",IF(R595="Refreshment Beverage",ROUND(SUM(AX595*Rates!K$19),4),ROUND(SUM(AX595*(Rates!J$8/100)),4)))</f>
        <v/>
      </c>
      <c r="AZ595" s="67" t="str">
        <f t="shared" si="349"/>
        <v/>
      </c>
      <c r="BA595" s="22" t="str">
        <f t="shared" si="350"/>
        <v/>
      </c>
      <c r="BD595" s="171"/>
      <c r="BE595" s="171"/>
      <c r="BF595" s="171"/>
      <c r="BG595" s="171"/>
    </row>
    <row r="596" spans="11:59" ht="12.75" customHeight="1" x14ac:dyDescent="0.3">
      <c r="K596" s="42" t="str">
        <f t="shared" si="322"/>
        <v/>
      </c>
      <c r="L596" s="55" t="str">
        <f t="shared" si="323"/>
        <v/>
      </c>
      <c r="M596" s="43" t="str">
        <f t="shared" si="324"/>
        <v/>
      </c>
      <c r="N596" s="56" t="str" cm="1">
        <f t="array" ref="N596">IFERROR(IF(_xlfn.SINGLE(B:B)="","",IF(R596="Beer",SUM(LOOKUP(2,1/(Rates!$B$3:$B$5&lt;=W596)/(Rates!$C$3:$C$5&gt;=W596),Rates!$D$3:$D$5)*(X596/100)*W596),IF(R596="Refreshment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56" t="str">
        <f t="shared" si="325"/>
        <v/>
      </c>
      <c r="P596" s="53"/>
      <c r="Q596" s="14" t="str">
        <f t="shared" si="326"/>
        <v/>
      </c>
      <c r="R596" s="57" t="str">
        <f t="shared" si="327"/>
        <v/>
      </c>
      <c r="S596" s="58" t="str">
        <f>IF(B596="","",IF(R596="Refreshment Beverage",VLOOKUP(VALUE(Q596),Rates!G$15:L$19,2,0),VLOOKUP(VALUE(Q596),Rates!G$4:L$12,2,0)))</f>
        <v/>
      </c>
      <c r="T596" s="58" t="str">
        <f t="shared" si="328"/>
        <v/>
      </c>
      <c r="U596" s="58" t="str">
        <f t="shared" si="329"/>
        <v/>
      </c>
      <c r="V596" s="58" t="str">
        <f t="shared" si="330"/>
        <v/>
      </c>
      <c r="W596" s="58" t="str">
        <f t="shared" si="331"/>
        <v/>
      </c>
      <c r="X596" s="59" t="str">
        <f t="shared" si="332"/>
        <v/>
      </c>
      <c r="Y596" s="60" t="str">
        <f>IF(B:B="","",IF(R596="Refreshment Beverage",VLOOKUP(Q596,Rates!G$15:L$19,6,0)*W596,VLOOKUP(Q596,Rates!G$4:L$12,6,0)*W596))</f>
        <v/>
      </c>
      <c r="Z596" s="60" t="str">
        <f t="shared" si="333"/>
        <v/>
      </c>
      <c r="AA596" s="60" t="str">
        <f t="shared" si="321"/>
        <v/>
      </c>
      <c r="AB596" s="61" t="str" cm="1">
        <f t="array" ref="AB596">IF(_xlfn.SINGLE(B:B)="","",IF(R596="Refreshment Beverage","",IF(AND(R596="Beer",Q596=0),SUM(LOOKUP(2,1/(Rates!$B$15:$B$18&lt;=W596)/(Rates!$C$15:$C$18&gt;=W596),Rates!$D$15:$D$18)*W596),VLOOKUP(VALUE(_xlfn.SINGLE(Q:Q)),Rates!A:B,2,0)*W596)))</f>
        <v/>
      </c>
      <c r="AC596" s="61" t="str" cm="1">
        <f t="array" ref="AC596">IF(_xlfn.SINGLE(B:B)="","",IF(R596="Refreshment Beverage","",IF(AND(R596="Beer",Q596=0),SUM(LOOKUP(2,1/(Rates!$B$15:$B$18&lt;=W596)/(Rates!$C$15:$C$18&gt;=W596),Rates!$E$15:$E$18)*W596),VLOOKUP(VALUE(_xlfn.SINGLE(Q:Q)),Rates!A:C,3,0)*W596)))</f>
        <v/>
      </c>
      <c r="AD596" s="168">
        <f>IFERROR(IF(R596="Beer","",IF(OR(Q596=1,Q596=2,Q596=3,Q596=4),VLOOKUP(Q596,Rates!$A$31:$B$34,2,0)*W596,IF(V596=1,VLOOKUP(U596,'REB BEV MIN MKUP'!B:E,4,0),IF(V596&gt;1,VLOOKUP(VALUE(W596),'REB BEV MIN MKUP'!O:Q,3,0),0)))),0)</f>
        <v>0</v>
      </c>
      <c r="AE596" s="62" t="str">
        <f t="shared" si="334"/>
        <v/>
      </c>
      <c r="AF596" s="63" t="str">
        <f t="shared" si="335"/>
        <v/>
      </c>
      <c r="AG596" s="64" t="str">
        <f t="shared" si="336"/>
        <v/>
      </c>
      <c r="AH596" s="65" t="str">
        <f t="shared" si="337"/>
        <v/>
      </c>
      <c r="AI596" s="66" t="str">
        <f>IF(AE:AE="","",IF(R596="Refreshment Beverage",AK596*(Rates!J$19/100),ROUND(SUM(AH596*(Rates!$J$8/100)),4)))</f>
        <v/>
      </c>
      <c r="AJ596" s="67" t="str">
        <f t="shared" si="338"/>
        <v/>
      </c>
      <c r="AK596" s="22" t="str">
        <f t="shared" si="339"/>
        <v/>
      </c>
      <c r="AL596" s="62" t="str">
        <f t="shared" si="340"/>
        <v/>
      </c>
      <c r="AM596" s="63" t="str">
        <f>IF(AS596="","",IF(R596="Refreshment Beverage",ROUND(AS596*Rates!K$19,4),ROUND(AO596*(VLOOKUP(VALUE(Q596),Rates!G$4:L$12,3,0)),4)))</f>
        <v/>
      </c>
      <c r="AN596" s="68" t="str">
        <f>IF(AS596="","",IF(R596="Refreshment Beverage",AS596*(Rates!J$19/100),MAX(AM596,AB596)))</f>
        <v/>
      </c>
      <c r="AO596" s="69" t="str">
        <f t="shared" si="341"/>
        <v/>
      </c>
      <c r="AP596" s="69" t="str">
        <f t="shared" si="342"/>
        <v/>
      </c>
      <c r="AQ596" s="70" t="str">
        <f>IF(AS596="","",IF(R596="Refreshment Beverage",ROUND(SUM(VLOOKUP(Q:Q,Rates!G$15:L$19,3,0)*(AS596-Y596-Z596-AA596)),4),ROUND(SUM(Rates!$K$8*AS596),4)))</f>
        <v/>
      </c>
      <c r="AR596" s="66" t="str">
        <f t="shared" si="343"/>
        <v/>
      </c>
      <c r="AS596" s="22" t="str">
        <f t="shared" si="344"/>
        <v/>
      </c>
      <c r="AT596" s="62" t="str">
        <f t="shared" si="345"/>
        <v/>
      </c>
      <c r="AU596" s="63" t="str">
        <f>IF(AX596="","",IF(R596="Refreshment Beverage",ROUND((BA596-Y596-Z596-AA596)*VLOOKUP(VALUE(Q596),Rates!G$15:L$19,3,0),4),ROUND(AW596*(VLOOKUP(VALUE(Q596),Rates!G:L,3,0)),4)))</f>
        <v/>
      </c>
      <c r="AV596" s="68" t="str">
        <f t="shared" si="346"/>
        <v/>
      </c>
      <c r="AW596" s="69" t="str">
        <f t="shared" si="347"/>
        <v/>
      </c>
      <c r="AX596" s="65" t="str">
        <f t="shared" si="348"/>
        <v/>
      </c>
      <c r="AY596" s="70" t="str">
        <f>IF(AX596="","",IF(R596="Refreshment Beverage",ROUND(SUM(AX596*Rates!K$19),4),ROUND(SUM(AX596*(Rates!J$8/100)),4)))</f>
        <v/>
      </c>
      <c r="AZ596" s="67" t="str">
        <f t="shared" si="349"/>
        <v/>
      </c>
      <c r="BA596" s="22" t="str">
        <f t="shared" si="350"/>
        <v/>
      </c>
      <c r="BD596" s="171"/>
      <c r="BE596" s="171"/>
      <c r="BF596" s="171"/>
      <c r="BG596" s="171"/>
    </row>
    <row r="597" spans="11:59" ht="12.75" customHeight="1" x14ac:dyDescent="0.3">
      <c r="K597" s="42" t="str">
        <f t="shared" si="322"/>
        <v/>
      </c>
      <c r="L597" s="55" t="str">
        <f t="shared" si="323"/>
        <v/>
      </c>
      <c r="M597" s="43" t="str">
        <f t="shared" si="324"/>
        <v/>
      </c>
      <c r="N597" s="56" t="str" cm="1">
        <f t="array" ref="N597">IFERROR(IF(_xlfn.SINGLE(B:B)="","",IF(R597="Beer",SUM(LOOKUP(2,1/(Rates!$B$3:$B$5&lt;=W597)/(Rates!$C$3:$C$5&gt;=W597),Rates!$D$3:$D$5)*(X597/100)*W597),IF(R597="Refreshment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56" t="str">
        <f t="shared" si="325"/>
        <v/>
      </c>
      <c r="P597" s="53"/>
      <c r="Q597" s="14" t="str">
        <f t="shared" si="326"/>
        <v/>
      </c>
      <c r="R597" s="57" t="str">
        <f t="shared" si="327"/>
        <v/>
      </c>
      <c r="S597" s="58" t="str">
        <f>IF(B597="","",IF(R597="Refreshment Beverage",VLOOKUP(VALUE(Q597),Rates!G$15:L$19,2,0),VLOOKUP(VALUE(Q597),Rates!G$4:L$12,2,0)))</f>
        <v/>
      </c>
      <c r="T597" s="58" t="str">
        <f t="shared" si="328"/>
        <v/>
      </c>
      <c r="U597" s="58" t="str">
        <f t="shared" si="329"/>
        <v/>
      </c>
      <c r="V597" s="58" t="str">
        <f t="shared" si="330"/>
        <v/>
      </c>
      <c r="W597" s="58" t="str">
        <f t="shared" si="331"/>
        <v/>
      </c>
      <c r="X597" s="59" t="str">
        <f t="shared" si="332"/>
        <v/>
      </c>
      <c r="Y597" s="60" t="str">
        <f>IF(B:B="","",IF(R597="Refreshment Beverage",VLOOKUP(Q597,Rates!G$15:L$19,6,0)*W597,VLOOKUP(Q597,Rates!G$4:L$12,6,0)*W597))</f>
        <v/>
      </c>
      <c r="Z597" s="60" t="str">
        <f t="shared" si="333"/>
        <v/>
      </c>
      <c r="AA597" s="60" t="str">
        <f t="shared" si="321"/>
        <v/>
      </c>
      <c r="AB597" s="61" t="str" cm="1">
        <f t="array" ref="AB597">IF(_xlfn.SINGLE(B:B)="","",IF(R597="Refreshment Beverage","",IF(AND(R597="Beer",Q597=0),SUM(LOOKUP(2,1/(Rates!$B$15:$B$18&lt;=W597)/(Rates!$C$15:$C$18&gt;=W597),Rates!$D$15:$D$18)*W597),VLOOKUP(VALUE(_xlfn.SINGLE(Q:Q)),Rates!A:B,2,0)*W597)))</f>
        <v/>
      </c>
      <c r="AC597" s="61" t="str" cm="1">
        <f t="array" ref="AC597">IF(_xlfn.SINGLE(B:B)="","",IF(R597="Refreshment Beverage","",IF(AND(R597="Beer",Q597=0),SUM(LOOKUP(2,1/(Rates!$B$15:$B$18&lt;=W597)/(Rates!$C$15:$C$18&gt;=W597),Rates!$E$15:$E$18)*W597),VLOOKUP(VALUE(_xlfn.SINGLE(Q:Q)),Rates!A:C,3,0)*W597)))</f>
        <v/>
      </c>
      <c r="AD597" s="168">
        <f>IFERROR(IF(R597="Beer","",IF(OR(Q597=1,Q597=2,Q597=3,Q597=4),VLOOKUP(Q597,Rates!$A$31:$B$34,2,0)*W597,IF(V597=1,VLOOKUP(U597,'REB BEV MIN MKUP'!B:E,4,0),IF(V597&gt;1,VLOOKUP(VALUE(W597),'REB BEV MIN MKUP'!O:Q,3,0),0)))),0)</f>
        <v>0</v>
      </c>
      <c r="AE597" s="62" t="str">
        <f t="shared" si="334"/>
        <v/>
      </c>
      <c r="AF597" s="63" t="str">
        <f t="shared" si="335"/>
        <v/>
      </c>
      <c r="AG597" s="64" t="str">
        <f t="shared" si="336"/>
        <v/>
      </c>
      <c r="AH597" s="65" t="str">
        <f t="shared" si="337"/>
        <v/>
      </c>
      <c r="AI597" s="66" t="str">
        <f>IF(AE:AE="","",IF(R597="Refreshment Beverage",AK597*(Rates!J$19/100),ROUND(SUM(AH597*(Rates!$J$8/100)),4)))</f>
        <v/>
      </c>
      <c r="AJ597" s="67" t="str">
        <f t="shared" si="338"/>
        <v/>
      </c>
      <c r="AK597" s="22" t="str">
        <f t="shared" si="339"/>
        <v/>
      </c>
      <c r="AL597" s="62" t="str">
        <f t="shared" si="340"/>
        <v/>
      </c>
      <c r="AM597" s="63" t="str">
        <f>IF(AS597="","",IF(R597="Refreshment Beverage",ROUND(AS597*Rates!K$19,4),ROUND(AO597*(VLOOKUP(VALUE(Q597),Rates!G$4:L$12,3,0)),4)))</f>
        <v/>
      </c>
      <c r="AN597" s="68" t="str">
        <f>IF(AS597="","",IF(R597="Refreshment Beverage",AS597*(Rates!J$19/100),MAX(AM597,AB597)))</f>
        <v/>
      </c>
      <c r="AO597" s="69" t="str">
        <f t="shared" si="341"/>
        <v/>
      </c>
      <c r="AP597" s="69" t="str">
        <f t="shared" si="342"/>
        <v/>
      </c>
      <c r="AQ597" s="70" t="str">
        <f>IF(AS597="","",IF(R597="Refreshment Beverage",ROUND(SUM(VLOOKUP(Q:Q,Rates!G$15:L$19,3,0)*(AS597-Y597-Z597-AA597)),4),ROUND(SUM(Rates!$K$8*AS597),4)))</f>
        <v/>
      </c>
      <c r="AR597" s="66" t="str">
        <f t="shared" si="343"/>
        <v/>
      </c>
      <c r="AS597" s="22" t="str">
        <f t="shared" si="344"/>
        <v/>
      </c>
      <c r="AT597" s="62" t="str">
        <f t="shared" si="345"/>
        <v/>
      </c>
      <c r="AU597" s="63" t="str">
        <f>IF(AX597="","",IF(R597="Refreshment Beverage",ROUND((BA597-Y597-Z597-AA597)*VLOOKUP(VALUE(Q597),Rates!G$15:L$19,3,0),4),ROUND(AW597*(VLOOKUP(VALUE(Q597),Rates!G:L,3,0)),4)))</f>
        <v/>
      </c>
      <c r="AV597" s="68" t="str">
        <f t="shared" si="346"/>
        <v/>
      </c>
      <c r="AW597" s="69" t="str">
        <f t="shared" si="347"/>
        <v/>
      </c>
      <c r="AX597" s="65" t="str">
        <f t="shared" si="348"/>
        <v/>
      </c>
      <c r="AY597" s="70" t="str">
        <f>IF(AX597="","",IF(R597="Refreshment Beverage",ROUND(SUM(AX597*Rates!K$19),4),ROUND(SUM(AX597*(Rates!J$8/100)),4)))</f>
        <v/>
      </c>
      <c r="AZ597" s="67" t="str">
        <f t="shared" si="349"/>
        <v/>
      </c>
      <c r="BA597" s="22" t="str">
        <f t="shared" si="350"/>
        <v/>
      </c>
      <c r="BD597" s="171"/>
      <c r="BE597" s="171"/>
      <c r="BF597" s="171"/>
      <c r="BG597" s="171"/>
    </row>
    <row r="598" spans="11:59" ht="12.75" customHeight="1" x14ac:dyDescent="0.3">
      <c r="K598" s="42" t="str">
        <f t="shared" si="322"/>
        <v/>
      </c>
      <c r="L598" s="55" t="str">
        <f t="shared" si="323"/>
        <v/>
      </c>
      <c r="M598" s="43" t="str">
        <f t="shared" si="324"/>
        <v/>
      </c>
      <c r="N598" s="56" t="str" cm="1">
        <f t="array" ref="N598">IFERROR(IF(_xlfn.SINGLE(B:B)="","",IF(R598="Beer",SUM(LOOKUP(2,1/(Rates!$B$3:$B$5&lt;=W598)/(Rates!$C$3:$C$5&gt;=W598),Rates!$D$3:$D$5)*(X598/100)*W598),IF(R598="Refreshment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56" t="str">
        <f t="shared" si="325"/>
        <v/>
      </c>
      <c r="P598" s="53"/>
      <c r="Q598" s="14" t="str">
        <f t="shared" si="326"/>
        <v/>
      </c>
      <c r="R598" s="57" t="str">
        <f t="shared" si="327"/>
        <v/>
      </c>
      <c r="S598" s="58" t="str">
        <f>IF(B598="","",IF(R598="Refreshment Beverage",VLOOKUP(VALUE(Q598),Rates!G$15:L$19,2,0),VLOOKUP(VALUE(Q598),Rates!G$4:L$12,2,0)))</f>
        <v/>
      </c>
      <c r="T598" s="58" t="str">
        <f t="shared" si="328"/>
        <v/>
      </c>
      <c r="U598" s="58" t="str">
        <f t="shared" si="329"/>
        <v/>
      </c>
      <c r="V598" s="58" t="str">
        <f t="shared" si="330"/>
        <v/>
      </c>
      <c r="W598" s="58" t="str">
        <f t="shared" si="331"/>
        <v/>
      </c>
      <c r="X598" s="59" t="str">
        <f t="shared" si="332"/>
        <v/>
      </c>
      <c r="Y598" s="60" t="str">
        <f>IF(B:B="","",IF(R598="Refreshment Beverage",VLOOKUP(Q598,Rates!G$15:L$19,6,0)*W598,VLOOKUP(Q598,Rates!G$4:L$12,6,0)*W598))</f>
        <v/>
      </c>
      <c r="Z598" s="60" t="str">
        <f t="shared" si="333"/>
        <v/>
      </c>
      <c r="AA598" s="60" t="str">
        <f t="shared" si="321"/>
        <v/>
      </c>
      <c r="AB598" s="61" t="str" cm="1">
        <f t="array" ref="AB598">IF(_xlfn.SINGLE(B:B)="","",IF(R598="Refreshment Beverage","",IF(AND(R598="Beer",Q598=0),SUM(LOOKUP(2,1/(Rates!$B$15:$B$18&lt;=W598)/(Rates!$C$15:$C$18&gt;=W598),Rates!$D$15:$D$18)*W598),VLOOKUP(VALUE(_xlfn.SINGLE(Q:Q)),Rates!A:B,2,0)*W598)))</f>
        <v/>
      </c>
      <c r="AC598" s="61" t="str" cm="1">
        <f t="array" ref="AC598">IF(_xlfn.SINGLE(B:B)="","",IF(R598="Refreshment Beverage","",IF(AND(R598="Beer",Q598=0),SUM(LOOKUP(2,1/(Rates!$B$15:$B$18&lt;=W598)/(Rates!$C$15:$C$18&gt;=W598),Rates!$E$15:$E$18)*W598),VLOOKUP(VALUE(_xlfn.SINGLE(Q:Q)),Rates!A:C,3,0)*W598)))</f>
        <v/>
      </c>
      <c r="AD598" s="168">
        <f>IFERROR(IF(R598="Beer","",IF(OR(Q598=1,Q598=2,Q598=3,Q598=4),VLOOKUP(Q598,Rates!$A$31:$B$34,2,0)*W598,IF(V598=1,VLOOKUP(U598,'REB BEV MIN MKUP'!B:E,4,0),IF(V598&gt;1,VLOOKUP(VALUE(W598),'REB BEV MIN MKUP'!O:Q,3,0),0)))),0)</f>
        <v>0</v>
      </c>
      <c r="AE598" s="62" t="str">
        <f t="shared" si="334"/>
        <v/>
      </c>
      <c r="AF598" s="63" t="str">
        <f t="shared" si="335"/>
        <v/>
      </c>
      <c r="AG598" s="64" t="str">
        <f t="shared" si="336"/>
        <v/>
      </c>
      <c r="AH598" s="65" t="str">
        <f t="shared" si="337"/>
        <v/>
      </c>
      <c r="AI598" s="66" t="str">
        <f>IF(AE:AE="","",IF(R598="Refreshment Beverage",AK598*(Rates!J$19/100),ROUND(SUM(AH598*(Rates!$J$8/100)),4)))</f>
        <v/>
      </c>
      <c r="AJ598" s="67" t="str">
        <f t="shared" si="338"/>
        <v/>
      </c>
      <c r="AK598" s="22" t="str">
        <f t="shared" si="339"/>
        <v/>
      </c>
      <c r="AL598" s="62" t="str">
        <f t="shared" si="340"/>
        <v/>
      </c>
      <c r="AM598" s="63" t="str">
        <f>IF(AS598="","",IF(R598="Refreshment Beverage",ROUND(AS598*Rates!K$19,4),ROUND(AO598*(VLOOKUP(VALUE(Q598),Rates!G$4:L$12,3,0)),4)))</f>
        <v/>
      </c>
      <c r="AN598" s="68" t="str">
        <f>IF(AS598="","",IF(R598="Refreshment Beverage",AS598*(Rates!J$19/100),MAX(AM598,AB598)))</f>
        <v/>
      </c>
      <c r="AO598" s="69" t="str">
        <f t="shared" si="341"/>
        <v/>
      </c>
      <c r="AP598" s="69" t="str">
        <f t="shared" si="342"/>
        <v/>
      </c>
      <c r="AQ598" s="70" t="str">
        <f>IF(AS598="","",IF(R598="Refreshment Beverage",ROUND(SUM(VLOOKUP(Q:Q,Rates!G$15:L$19,3,0)*(AS598-Y598-Z598-AA598)),4),ROUND(SUM(Rates!$K$8*AS598),4)))</f>
        <v/>
      </c>
      <c r="AR598" s="66" t="str">
        <f t="shared" si="343"/>
        <v/>
      </c>
      <c r="AS598" s="22" t="str">
        <f t="shared" si="344"/>
        <v/>
      </c>
      <c r="AT598" s="62" t="str">
        <f t="shared" si="345"/>
        <v/>
      </c>
      <c r="AU598" s="63" t="str">
        <f>IF(AX598="","",IF(R598="Refreshment Beverage",ROUND((BA598-Y598-Z598-AA598)*VLOOKUP(VALUE(Q598),Rates!G$15:L$19,3,0),4),ROUND(AW598*(VLOOKUP(VALUE(Q598),Rates!G:L,3,0)),4)))</f>
        <v/>
      </c>
      <c r="AV598" s="68" t="str">
        <f t="shared" si="346"/>
        <v/>
      </c>
      <c r="AW598" s="69" t="str">
        <f t="shared" si="347"/>
        <v/>
      </c>
      <c r="AX598" s="65" t="str">
        <f t="shared" si="348"/>
        <v/>
      </c>
      <c r="AY598" s="70" t="str">
        <f>IF(AX598="","",IF(R598="Refreshment Beverage",ROUND(SUM(AX598*Rates!K$19),4),ROUND(SUM(AX598*(Rates!J$8/100)),4)))</f>
        <v/>
      </c>
      <c r="AZ598" s="67" t="str">
        <f t="shared" si="349"/>
        <v/>
      </c>
      <c r="BA598" s="22" t="str">
        <f t="shared" si="350"/>
        <v/>
      </c>
      <c r="BD598" s="171"/>
      <c r="BE598" s="171"/>
      <c r="BF598" s="171"/>
      <c r="BG598" s="171"/>
    </row>
    <row r="599" spans="11:59" ht="12.75" customHeight="1" x14ac:dyDescent="0.3">
      <c r="K599" s="42" t="str">
        <f t="shared" si="322"/>
        <v/>
      </c>
      <c r="L599" s="55" t="str">
        <f t="shared" si="323"/>
        <v/>
      </c>
      <c r="M599" s="43" t="str">
        <f t="shared" si="324"/>
        <v/>
      </c>
      <c r="N599" s="56" t="str" cm="1">
        <f t="array" ref="N599">IFERROR(IF(_xlfn.SINGLE(B:B)="","",IF(R599="Beer",SUM(LOOKUP(2,1/(Rates!$B$3:$B$5&lt;=W599)/(Rates!$C$3:$C$5&gt;=W599),Rates!$D$3:$D$5)*(X599/100)*W599),IF(R599="Refreshment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56" t="str">
        <f t="shared" si="325"/>
        <v/>
      </c>
      <c r="P599" s="53"/>
      <c r="Q599" s="14" t="str">
        <f t="shared" si="326"/>
        <v/>
      </c>
      <c r="R599" s="57" t="str">
        <f t="shared" si="327"/>
        <v/>
      </c>
      <c r="S599" s="58" t="str">
        <f>IF(B599="","",IF(R599="Refreshment Beverage",VLOOKUP(VALUE(Q599),Rates!G$15:L$19,2,0),VLOOKUP(VALUE(Q599),Rates!G$4:L$12,2,0)))</f>
        <v/>
      </c>
      <c r="T599" s="58" t="str">
        <f t="shared" si="328"/>
        <v/>
      </c>
      <c r="U599" s="58" t="str">
        <f t="shared" si="329"/>
        <v/>
      </c>
      <c r="V599" s="58" t="str">
        <f t="shared" si="330"/>
        <v/>
      </c>
      <c r="W599" s="58" t="str">
        <f t="shared" si="331"/>
        <v/>
      </c>
      <c r="X599" s="59" t="str">
        <f t="shared" si="332"/>
        <v/>
      </c>
      <c r="Y599" s="60" t="str">
        <f>IF(B:B="","",IF(R599="Refreshment Beverage",VLOOKUP(Q599,Rates!G$15:L$19,6,0)*W599,VLOOKUP(Q599,Rates!G$4:L$12,6,0)*W599))</f>
        <v/>
      </c>
      <c r="Z599" s="60" t="str">
        <f t="shared" si="333"/>
        <v/>
      </c>
      <c r="AA599" s="60" t="str">
        <f t="shared" si="321"/>
        <v/>
      </c>
      <c r="AB599" s="61" t="str" cm="1">
        <f t="array" ref="AB599">IF(_xlfn.SINGLE(B:B)="","",IF(R599="Refreshment Beverage","",IF(AND(R599="Beer",Q599=0),SUM(LOOKUP(2,1/(Rates!$B$15:$B$18&lt;=W599)/(Rates!$C$15:$C$18&gt;=W599),Rates!$D$15:$D$18)*W599),VLOOKUP(VALUE(_xlfn.SINGLE(Q:Q)),Rates!A:B,2,0)*W599)))</f>
        <v/>
      </c>
      <c r="AC599" s="61" t="str" cm="1">
        <f t="array" ref="AC599">IF(_xlfn.SINGLE(B:B)="","",IF(R599="Refreshment Beverage","",IF(AND(R599="Beer",Q599=0),SUM(LOOKUP(2,1/(Rates!$B$15:$B$18&lt;=W599)/(Rates!$C$15:$C$18&gt;=W599),Rates!$E$15:$E$18)*W599),VLOOKUP(VALUE(_xlfn.SINGLE(Q:Q)),Rates!A:C,3,0)*W599)))</f>
        <v/>
      </c>
      <c r="AD599" s="168">
        <f>IFERROR(IF(R599="Beer","",IF(OR(Q599=1,Q599=2,Q599=3,Q599=4),VLOOKUP(Q599,Rates!$A$31:$B$34,2,0)*W599,IF(V599=1,VLOOKUP(U599,'REB BEV MIN MKUP'!B:E,4,0),IF(V599&gt;1,VLOOKUP(VALUE(W599),'REB BEV MIN MKUP'!O:Q,3,0),0)))),0)</f>
        <v>0</v>
      </c>
      <c r="AE599" s="62" t="str">
        <f t="shared" si="334"/>
        <v/>
      </c>
      <c r="AF599" s="63" t="str">
        <f t="shared" si="335"/>
        <v/>
      </c>
      <c r="AG599" s="64" t="str">
        <f t="shared" si="336"/>
        <v/>
      </c>
      <c r="AH599" s="65" t="str">
        <f t="shared" si="337"/>
        <v/>
      </c>
      <c r="AI599" s="66" t="str">
        <f>IF(AE:AE="","",IF(R599="Refreshment Beverage",AK599*(Rates!J$19/100),ROUND(SUM(AH599*(Rates!$J$8/100)),4)))</f>
        <v/>
      </c>
      <c r="AJ599" s="67" t="str">
        <f t="shared" si="338"/>
        <v/>
      </c>
      <c r="AK599" s="22" t="str">
        <f t="shared" si="339"/>
        <v/>
      </c>
      <c r="AL599" s="62" t="str">
        <f t="shared" si="340"/>
        <v/>
      </c>
      <c r="AM599" s="63" t="str">
        <f>IF(AS599="","",IF(R599="Refreshment Beverage",ROUND(AS599*Rates!K$19,4),ROUND(AO599*(VLOOKUP(VALUE(Q599),Rates!G$4:L$12,3,0)),4)))</f>
        <v/>
      </c>
      <c r="AN599" s="68" t="str">
        <f>IF(AS599="","",IF(R599="Refreshment Beverage",AS599*(Rates!J$19/100),MAX(AM599,AB599)))</f>
        <v/>
      </c>
      <c r="AO599" s="69" t="str">
        <f t="shared" si="341"/>
        <v/>
      </c>
      <c r="AP599" s="69" t="str">
        <f t="shared" si="342"/>
        <v/>
      </c>
      <c r="AQ599" s="70" t="str">
        <f>IF(AS599="","",IF(R599="Refreshment Beverage",ROUND(SUM(VLOOKUP(Q:Q,Rates!G$15:L$19,3,0)*(AS599-Y599-Z599-AA599)),4),ROUND(SUM(Rates!$K$8*AS599),4)))</f>
        <v/>
      </c>
      <c r="AR599" s="66" t="str">
        <f t="shared" si="343"/>
        <v/>
      </c>
      <c r="AS599" s="22" t="str">
        <f t="shared" si="344"/>
        <v/>
      </c>
      <c r="AT599" s="62" t="str">
        <f t="shared" si="345"/>
        <v/>
      </c>
      <c r="AU599" s="63" t="str">
        <f>IF(AX599="","",IF(R599="Refreshment Beverage",ROUND((BA599-Y599-Z599-AA599)*VLOOKUP(VALUE(Q599),Rates!G$15:L$19,3,0),4),ROUND(AW599*(VLOOKUP(VALUE(Q599),Rates!G:L,3,0)),4)))</f>
        <v/>
      </c>
      <c r="AV599" s="68" t="str">
        <f t="shared" si="346"/>
        <v/>
      </c>
      <c r="AW599" s="69" t="str">
        <f t="shared" si="347"/>
        <v/>
      </c>
      <c r="AX599" s="65" t="str">
        <f t="shared" si="348"/>
        <v/>
      </c>
      <c r="AY599" s="70" t="str">
        <f>IF(AX599="","",IF(R599="Refreshment Beverage",ROUND(SUM(AX599*Rates!K$19),4),ROUND(SUM(AX599*(Rates!J$8/100)),4)))</f>
        <v/>
      </c>
      <c r="AZ599" s="67" t="str">
        <f t="shared" si="349"/>
        <v/>
      </c>
      <c r="BA599" s="22" t="str">
        <f t="shared" si="350"/>
        <v/>
      </c>
      <c r="BD599" s="171"/>
      <c r="BE599" s="171"/>
      <c r="BF599" s="171"/>
      <c r="BG599" s="171"/>
    </row>
    <row r="600" spans="11:59" ht="12.75" customHeight="1" x14ac:dyDescent="0.3">
      <c r="K600" s="42" t="str">
        <f t="shared" si="322"/>
        <v/>
      </c>
      <c r="L600" s="55" t="str">
        <f t="shared" si="323"/>
        <v/>
      </c>
      <c r="M600" s="43" t="str">
        <f t="shared" si="324"/>
        <v/>
      </c>
      <c r="N600" s="56" t="str" cm="1">
        <f t="array" ref="N600">IFERROR(IF(_xlfn.SINGLE(B:B)="","",IF(R600="Beer",SUM(LOOKUP(2,1/(Rates!$B$3:$B$5&lt;=W600)/(Rates!$C$3:$C$5&gt;=W600),Rates!$D$3:$D$5)*(X600/100)*W600),IF(R600="Refreshment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56" t="str">
        <f t="shared" si="325"/>
        <v/>
      </c>
      <c r="P600" s="53"/>
      <c r="Q600" s="14" t="str">
        <f t="shared" si="326"/>
        <v/>
      </c>
      <c r="R600" s="57" t="str">
        <f t="shared" si="327"/>
        <v/>
      </c>
      <c r="S600" s="58" t="str">
        <f>IF(B600="","",IF(R600="Refreshment Beverage",VLOOKUP(VALUE(Q600),Rates!G$15:L$19,2,0),VLOOKUP(VALUE(Q600),Rates!G$4:L$12,2,0)))</f>
        <v/>
      </c>
      <c r="T600" s="58" t="str">
        <f t="shared" si="328"/>
        <v/>
      </c>
      <c r="U600" s="58" t="str">
        <f t="shared" si="329"/>
        <v/>
      </c>
      <c r="V600" s="58" t="str">
        <f t="shared" si="330"/>
        <v/>
      </c>
      <c r="W600" s="58" t="str">
        <f t="shared" si="331"/>
        <v/>
      </c>
      <c r="X600" s="59" t="str">
        <f t="shared" si="332"/>
        <v/>
      </c>
      <c r="Y600" s="60" t="str">
        <f>IF(B:B="","",IF(R600="Refreshment Beverage",VLOOKUP(Q600,Rates!G$15:L$19,6,0)*W600,VLOOKUP(Q600,Rates!G$4:L$12,6,0)*W600))</f>
        <v/>
      </c>
      <c r="Z600" s="60" t="str">
        <f t="shared" si="333"/>
        <v/>
      </c>
      <c r="AA600" s="60" t="str">
        <f t="shared" si="321"/>
        <v/>
      </c>
      <c r="AB600" s="61" t="str" cm="1">
        <f t="array" ref="AB600">IF(_xlfn.SINGLE(B:B)="","",IF(R600="Refreshment Beverage","",IF(AND(R600="Beer",Q600=0),SUM(LOOKUP(2,1/(Rates!$B$15:$B$18&lt;=W600)/(Rates!$C$15:$C$18&gt;=W600),Rates!$D$15:$D$18)*W600),VLOOKUP(VALUE(_xlfn.SINGLE(Q:Q)),Rates!A:B,2,0)*W600)))</f>
        <v/>
      </c>
      <c r="AC600" s="61" t="str" cm="1">
        <f t="array" ref="AC600">IF(_xlfn.SINGLE(B:B)="","",IF(R600="Refreshment Beverage","",IF(AND(R600="Beer",Q600=0),SUM(LOOKUP(2,1/(Rates!$B$15:$B$18&lt;=W600)/(Rates!$C$15:$C$18&gt;=W600),Rates!$E$15:$E$18)*W600),VLOOKUP(VALUE(_xlfn.SINGLE(Q:Q)),Rates!A:C,3,0)*W600)))</f>
        <v/>
      </c>
      <c r="AD600" s="168">
        <f>IFERROR(IF(R600="Beer","",IF(OR(Q600=1,Q600=2,Q600=3,Q600=4),VLOOKUP(Q600,Rates!$A$31:$B$34,2,0)*W600,IF(V600=1,VLOOKUP(U600,'REB BEV MIN MKUP'!B:E,4,0),IF(V600&gt;1,VLOOKUP(VALUE(W600),'REB BEV MIN MKUP'!O:Q,3,0),0)))),0)</f>
        <v>0</v>
      </c>
      <c r="AE600" s="62" t="str">
        <f t="shared" si="334"/>
        <v/>
      </c>
      <c r="AF600" s="63" t="str">
        <f t="shared" si="335"/>
        <v/>
      </c>
      <c r="AG600" s="64" t="str">
        <f t="shared" si="336"/>
        <v/>
      </c>
      <c r="AH600" s="65" t="str">
        <f t="shared" si="337"/>
        <v/>
      </c>
      <c r="AI600" s="66" t="str">
        <f>IF(AE:AE="","",IF(R600="Refreshment Beverage",AK600*(Rates!J$19/100),ROUND(SUM(AH600*(Rates!$J$8/100)),4)))</f>
        <v/>
      </c>
      <c r="AJ600" s="67" t="str">
        <f t="shared" si="338"/>
        <v/>
      </c>
      <c r="AK600" s="22" t="str">
        <f t="shared" si="339"/>
        <v/>
      </c>
      <c r="AL600" s="62" t="str">
        <f t="shared" si="340"/>
        <v/>
      </c>
      <c r="AM600" s="63" t="str">
        <f>IF(AS600="","",IF(R600="Refreshment Beverage",ROUND(AS600*Rates!K$19,4),ROUND(AO600*(VLOOKUP(VALUE(Q600),Rates!G$4:L$12,3,0)),4)))</f>
        <v/>
      </c>
      <c r="AN600" s="68" t="str">
        <f>IF(AS600="","",IF(R600="Refreshment Beverage",AS600*(Rates!J$19/100),MAX(AM600,AB600)))</f>
        <v/>
      </c>
      <c r="AO600" s="69" t="str">
        <f t="shared" si="341"/>
        <v/>
      </c>
      <c r="AP600" s="69" t="str">
        <f t="shared" si="342"/>
        <v/>
      </c>
      <c r="AQ600" s="70" t="str">
        <f>IF(AS600="","",IF(R600="Refreshment Beverage",ROUND(SUM(VLOOKUP(Q:Q,Rates!G$15:L$19,3,0)*(AS600-Y600-Z600-AA600)),4),ROUND(SUM(Rates!$K$8*AS600),4)))</f>
        <v/>
      </c>
      <c r="AR600" s="66" t="str">
        <f t="shared" si="343"/>
        <v/>
      </c>
      <c r="AS600" s="22" t="str">
        <f t="shared" si="344"/>
        <v/>
      </c>
      <c r="AT600" s="62" t="str">
        <f t="shared" si="345"/>
        <v/>
      </c>
      <c r="AU600" s="63" t="str">
        <f>IF(AX600="","",IF(R600="Refreshment Beverage",ROUND((BA600-Y600-Z600-AA600)*VLOOKUP(VALUE(Q600),Rates!G$15:L$19,3,0),4),ROUND(AW600*(VLOOKUP(VALUE(Q600),Rates!G:L,3,0)),4)))</f>
        <v/>
      </c>
      <c r="AV600" s="68" t="str">
        <f t="shared" si="346"/>
        <v/>
      </c>
      <c r="AW600" s="69" t="str">
        <f t="shared" si="347"/>
        <v/>
      </c>
      <c r="AX600" s="65" t="str">
        <f t="shared" si="348"/>
        <v/>
      </c>
      <c r="AY600" s="70" t="str">
        <f>IF(AX600="","",IF(R600="Refreshment Beverage",ROUND(SUM(AX600*Rates!K$19),4),ROUND(SUM(AX600*(Rates!J$8/100)),4)))</f>
        <v/>
      </c>
      <c r="AZ600" s="67" t="str">
        <f t="shared" si="349"/>
        <v/>
      </c>
      <c r="BA600" s="22" t="str">
        <f t="shared" si="350"/>
        <v/>
      </c>
      <c r="BD600" s="171"/>
      <c r="BE600" s="171"/>
      <c r="BF600" s="171"/>
      <c r="BG600" s="171"/>
    </row>
    <row r="601" spans="11:59" ht="12.75" customHeight="1" x14ac:dyDescent="0.3">
      <c r="K601" s="42" t="str">
        <f t="shared" si="322"/>
        <v/>
      </c>
      <c r="L601" s="55" t="str">
        <f t="shared" si="323"/>
        <v/>
      </c>
      <c r="M601" s="43" t="str">
        <f t="shared" si="324"/>
        <v/>
      </c>
      <c r="N601" s="56" t="str" cm="1">
        <f t="array" ref="N601">IFERROR(IF(_xlfn.SINGLE(B:B)="","",IF(R601="Beer",SUM(LOOKUP(2,1/(Rates!$B$3:$B$5&lt;=W601)/(Rates!$C$3:$C$5&gt;=W601),Rates!$D$3:$D$5)*(X601/100)*W601),IF(R601="Refreshment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56" t="str">
        <f t="shared" si="325"/>
        <v/>
      </c>
      <c r="P601" s="53"/>
      <c r="Q601" s="14" t="str">
        <f t="shared" si="326"/>
        <v/>
      </c>
      <c r="R601" s="57" t="str">
        <f t="shared" si="327"/>
        <v/>
      </c>
      <c r="S601" s="58" t="str">
        <f>IF(B601="","",IF(R601="Refreshment Beverage",VLOOKUP(VALUE(Q601),Rates!G$15:L$19,2,0),VLOOKUP(VALUE(Q601),Rates!G$4:L$12,2,0)))</f>
        <v/>
      </c>
      <c r="T601" s="58" t="str">
        <f t="shared" si="328"/>
        <v/>
      </c>
      <c r="U601" s="58" t="str">
        <f t="shared" si="329"/>
        <v/>
      </c>
      <c r="V601" s="58" t="str">
        <f t="shared" si="330"/>
        <v/>
      </c>
      <c r="W601" s="58" t="str">
        <f t="shared" si="331"/>
        <v/>
      </c>
      <c r="X601" s="59" t="str">
        <f t="shared" si="332"/>
        <v/>
      </c>
      <c r="Y601" s="60" t="str">
        <f>IF(B:B="","",IF(R601="Refreshment Beverage",VLOOKUP(Q601,Rates!G$15:L$19,6,0)*W601,VLOOKUP(Q601,Rates!G$4:L$12,6,0)*W601))</f>
        <v/>
      </c>
      <c r="Z601" s="60" t="str">
        <f t="shared" si="333"/>
        <v/>
      </c>
      <c r="AA601" s="60" t="str">
        <f t="shared" si="321"/>
        <v/>
      </c>
      <c r="AB601" s="61" t="str" cm="1">
        <f t="array" ref="AB601">IF(_xlfn.SINGLE(B:B)="","",IF(R601="Refreshment Beverage","",IF(AND(R601="Beer",Q601=0),SUM(LOOKUP(2,1/(Rates!$B$15:$B$18&lt;=W601)/(Rates!$C$15:$C$18&gt;=W601),Rates!$D$15:$D$18)*W601),VLOOKUP(VALUE(_xlfn.SINGLE(Q:Q)),Rates!A:B,2,0)*W601)))</f>
        <v/>
      </c>
      <c r="AC601" s="61" t="str" cm="1">
        <f t="array" ref="AC601">IF(_xlfn.SINGLE(B:B)="","",IF(R601="Refreshment Beverage","",IF(AND(R601="Beer",Q601=0),SUM(LOOKUP(2,1/(Rates!$B$15:$B$18&lt;=W601)/(Rates!$C$15:$C$18&gt;=W601),Rates!$E$15:$E$18)*W601),VLOOKUP(VALUE(_xlfn.SINGLE(Q:Q)),Rates!A:C,3,0)*W601)))</f>
        <v/>
      </c>
      <c r="AD601" s="168">
        <f>IFERROR(IF(R601="Beer","",IF(OR(Q601=1,Q601=2,Q601=3,Q601=4),VLOOKUP(Q601,Rates!$A$31:$B$34,2,0)*W601,IF(V601=1,VLOOKUP(U601,'REB BEV MIN MKUP'!B:E,4,0),IF(V601&gt;1,VLOOKUP(VALUE(W601),'REB BEV MIN MKUP'!O:Q,3,0),0)))),0)</f>
        <v>0</v>
      </c>
      <c r="AE601" s="62" t="str">
        <f t="shared" si="334"/>
        <v/>
      </c>
      <c r="AF601" s="63" t="str">
        <f t="shared" si="335"/>
        <v/>
      </c>
      <c r="AG601" s="64" t="str">
        <f t="shared" si="336"/>
        <v/>
      </c>
      <c r="AH601" s="65" t="str">
        <f t="shared" si="337"/>
        <v/>
      </c>
      <c r="AI601" s="66" t="str">
        <f>IF(AE:AE="","",IF(R601="Refreshment Beverage",AK601*(Rates!J$19/100),ROUND(SUM(AH601*(Rates!$J$8/100)),4)))</f>
        <v/>
      </c>
      <c r="AJ601" s="67" t="str">
        <f t="shared" si="338"/>
        <v/>
      </c>
      <c r="AK601" s="22" t="str">
        <f t="shared" si="339"/>
        <v/>
      </c>
      <c r="AL601" s="62" t="str">
        <f t="shared" si="340"/>
        <v/>
      </c>
      <c r="AM601" s="63" t="str">
        <f>IF(AS601="","",IF(R601="Refreshment Beverage",ROUND(AS601*Rates!K$19,4),ROUND(AO601*(VLOOKUP(VALUE(Q601),Rates!G$4:L$12,3,0)),4)))</f>
        <v/>
      </c>
      <c r="AN601" s="68" t="str">
        <f>IF(AS601="","",IF(R601="Refreshment Beverage",AS601*(Rates!J$19/100),MAX(AM601,AB601)))</f>
        <v/>
      </c>
      <c r="AO601" s="69" t="str">
        <f t="shared" si="341"/>
        <v/>
      </c>
      <c r="AP601" s="69" t="str">
        <f t="shared" si="342"/>
        <v/>
      </c>
      <c r="AQ601" s="70" t="str">
        <f>IF(AS601="","",IF(R601="Refreshment Beverage",ROUND(SUM(VLOOKUP(Q:Q,Rates!G$15:L$19,3,0)*(AS601-Y601-Z601-AA601)),4),ROUND(SUM(Rates!$K$8*AS601),4)))</f>
        <v/>
      </c>
      <c r="AR601" s="66" t="str">
        <f t="shared" si="343"/>
        <v/>
      </c>
      <c r="AS601" s="22" t="str">
        <f t="shared" si="344"/>
        <v/>
      </c>
      <c r="AT601" s="62" t="str">
        <f t="shared" si="345"/>
        <v/>
      </c>
      <c r="AU601" s="63" t="str">
        <f>IF(AX601="","",IF(R601="Refreshment Beverage",ROUND((BA601-Y601-Z601-AA601)*VLOOKUP(VALUE(Q601),Rates!G$15:L$19,3,0),4),ROUND(AW601*(VLOOKUP(VALUE(Q601),Rates!G:L,3,0)),4)))</f>
        <v/>
      </c>
      <c r="AV601" s="68" t="str">
        <f t="shared" si="346"/>
        <v/>
      </c>
      <c r="AW601" s="69" t="str">
        <f t="shared" si="347"/>
        <v/>
      </c>
      <c r="AX601" s="65" t="str">
        <f t="shared" si="348"/>
        <v/>
      </c>
      <c r="AY601" s="70" t="str">
        <f>IF(AX601="","",IF(R601="Refreshment Beverage",ROUND(SUM(AX601*Rates!K$19),4),ROUND(SUM(AX601*(Rates!J$8/100)),4)))</f>
        <v/>
      </c>
      <c r="AZ601" s="67" t="str">
        <f t="shared" si="349"/>
        <v/>
      </c>
      <c r="BA601" s="22" t="str">
        <f t="shared" si="350"/>
        <v/>
      </c>
      <c r="BD601" s="171"/>
      <c r="BE601" s="171"/>
      <c r="BF601" s="171"/>
      <c r="BG601" s="171"/>
    </row>
    <row r="602" spans="11:59" ht="12.75" customHeight="1" x14ac:dyDescent="0.3">
      <c r="K602" s="42" t="str">
        <f t="shared" si="322"/>
        <v/>
      </c>
      <c r="L602" s="55" t="str">
        <f t="shared" si="323"/>
        <v/>
      </c>
      <c r="M602" s="43" t="str">
        <f t="shared" si="324"/>
        <v/>
      </c>
      <c r="N602" s="56" t="str" cm="1">
        <f t="array" ref="N602">IFERROR(IF(_xlfn.SINGLE(B:B)="","",IF(R602="Beer",SUM(LOOKUP(2,1/(Rates!$B$3:$B$5&lt;=W602)/(Rates!$C$3:$C$5&gt;=W602),Rates!$D$3:$D$5)*(X602/100)*W602),IF(R602="Refreshment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56" t="str">
        <f t="shared" si="325"/>
        <v/>
      </c>
      <c r="P602" s="53"/>
      <c r="Q602" s="14" t="str">
        <f t="shared" si="326"/>
        <v/>
      </c>
      <c r="R602" s="57" t="str">
        <f t="shared" si="327"/>
        <v/>
      </c>
      <c r="S602" s="58" t="str">
        <f>IF(B602="","",IF(R602="Refreshment Beverage",VLOOKUP(VALUE(Q602),Rates!G$15:L$19,2,0),VLOOKUP(VALUE(Q602),Rates!G$4:L$12,2,0)))</f>
        <v/>
      </c>
      <c r="T602" s="58" t="str">
        <f t="shared" si="328"/>
        <v/>
      </c>
      <c r="U602" s="58" t="str">
        <f t="shared" si="329"/>
        <v/>
      </c>
      <c r="V602" s="58" t="str">
        <f t="shared" si="330"/>
        <v/>
      </c>
      <c r="W602" s="58" t="str">
        <f t="shared" si="331"/>
        <v/>
      </c>
      <c r="X602" s="59" t="str">
        <f t="shared" si="332"/>
        <v/>
      </c>
      <c r="Y602" s="60" t="str">
        <f>IF(B:B="","",IF(R602="Refreshment Beverage",VLOOKUP(Q602,Rates!G$15:L$19,6,0)*W602,VLOOKUP(Q602,Rates!G$4:L$12,6,0)*W602))</f>
        <v/>
      </c>
      <c r="Z602" s="60" t="str">
        <f t="shared" si="333"/>
        <v/>
      </c>
      <c r="AA602" s="60" t="str">
        <f t="shared" si="321"/>
        <v/>
      </c>
      <c r="AB602" s="61" t="str" cm="1">
        <f t="array" ref="AB602">IF(_xlfn.SINGLE(B:B)="","",IF(R602="Refreshment Beverage","",IF(AND(R602="Beer",Q602=0),SUM(LOOKUP(2,1/(Rates!$B$15:$B$18&lt;=W602)/(Rates!$C$15:$C$18&gt;=W602),Rates!$D$15:$D$18)*W602),VLOOKUP(VALUE(_xlfn.SINGLE(Q:Q)),Rates!A:B,2,0)*W602)))</f>
        <v/>
      </c>
      <c r="AC602" s="61" t="str" cm="1">
        <f t="array" ref="AC602">IF(_xlfn.SINGLE(B:B)="","",IF(R602="Refreshment Beverage","",IF(AND(R602="Beer",Q602=0),SUM(LOOKUP(2,1/(Rates!$B$15:$B$18&lt;=W602)/(Rates!$C$15:$C$18&gt;=W602),Rates!$E$15:$E$18)*W602),VLOOKUP(VALUE(_xlfn.SINGLE(Q:Q)),Rates!A:C,3,0)*W602)))</f>
        <v/>
      </c>
      <c r="AD602" s="168">
        <f>IFERROR(IF(R602="Beer","",IF(OR(Q602=1,Q602=2,Q602=3,Q602=4),VLOOKUP(Q602,Rates!$A$31:$B$34,2,0)*W602,IF(V602=1,VLOOKUP(U602,'REB BEV MIN MKUP'!B:E,4,0),IF(V602&gt;1,VLOOKUP(VALUE(W602),'REB BEV MIN MKUP'!O:Q,3,0),0)))),0)</f>
        <v>0</v>
      </c>
      <c r="AE602" s="62" t="str">
        <f t="shared" si="334"/>
        <v/>
      </c>
      <c r="AF602" s="63" t="str">
        <f t="shared" si="335"/>
        <v/>
      </c>
      <c r="AG602" s="64" t="str">
        <f t="shared" si="336"/>
        <v/>
      </c>
      <c r="AH602" s="65" t="str">
        <f t="shared" si="337"/>
        <v/>
      </c>
      <c r="AI602" s="66" t="str">
        <f>IF(AE:AE="","",IF(R602="Refreshment Beverage",AK602*(Rates!J$19/100),ROUND(SUM(AH602*(Rates!$J$8/100)),4)))</f>
        <v/>
      </c>
      <c r="AJ602" s="67" t="str">
        <f t="shared" si="338"/>
        <v/>
      </c>
      <c r="AK602" s="22" t="str">
        <f t="shared" si="339"/>
        <v/>
      </c>
      <c r="AL602" s="62" t="str">
        <f t="shared" si="340"/>
        <v/>
      </c>
      <c r="AM602" s="63" t="str">
        <f>IF(AS602="","",IF(R602="Refreshment Beverage",ROUND(AS602*Rates!K$19,4),ROUND(AO602*(VLOOKUP(VALUE(Q602),Rates!G$4:L$12,3,0)),4)))</f>
        <v/>
      </c>
      <c r="AN602" s="68" t="str">
        <f>IF(AS602="","",IF(R602="Refreshment Beverage",AS602*(Rates!J$19/100),MAX(AM602,AB602)))</f>
        <v/>
      </c>
      <c r="AO602" s="69" t="str">
        <f t="shared" si="341"/>
        <v/>
      </c>
      <c r="AP602" s="69" t="str">
        <f t="shared" si="342"/>
        <v/>
      </c>
      <c r="AQ602" s="70" t="str">
        <f>IF(AS602="","",IF(R602="Refreshment Beverage",ROUND(SUM(VLOOKUP(Q:Q,Rates!G$15:L$19,3,0)*(AS602-Y602-Z602-AA602)),4),ROUND(SUM(Rates!$K$8*AS602),4)))</f>
        <v/>
      </c>
      <c r="AR602" s="66" t="str">
        <f t="shared" si="343"/>
        <v/>
      </c>
      <c r="AS602" s="22" t="str">
        <f t="shared" si="344"/>
        <v/>
      </c>
      <c r="AT602" s="62" t="str">
        <f t="shared" si="345"/>
        <v/>
      </c>
      <c r="AU602" s="63" t="str">
        <f>IF(AX602="","",IF(R602="Refreshment Beverage",ROUND((BA602-Y602-Z602-AA602)*VLOOKUP(VALUE(Q602),Rates!G$15:L$19,3,0),4),ROUND(AW602*(VLOOKUP(VALUE(Q602),Rates!G:L,3,0)),4)))</f>
        <v/>
      </c>
      <c r="AV602" s="68" t="str">
        <f t="shared" si="346"/>
        <v/>
      </c>
      <c r="AW602" s="69" t="str">
        <f t="shared" si="347"/>
        <v/>
      </c>
      <c r="AX602" s="65" t="str">
        <f t="shared" si="348"/>
        <v/>
      </c>
      <c r="AY602" s="70" t="str">
        <f>IF(AX602="","",IF(R602="Refreshment Beverage",ROUND(SUM(AX602*Rates!K$19),4),ROUND(SUM(AX602*(Rates!J$8/100)),4)))</f>
        <v/>
      </c>
      <c r="AZ602" s="67" t="str">
        <f t="shared" si="349"/>
        <v/>
      </c>
      <c r="BA602" s="22" t="str">
        <f t="shared" si="350"/>
        <v/>
      </c>
      <c r="BD602" s="171"/>
      <c r="BE602" s="171"/>
      <c r="BF602" s="171"/>
      <c r="BG602" s="171"/>
    </row>
    <row r="603" spans="11:59" ht="12.75" customHeight="1" x14ac:dyDescent="0.3">
      <c r="K603" s="42" t="str">
        <f t="shared" si="322"/>
        <v/>
      </c>
      <c r="L603" s="55" t="str">
        <f t="shared" si="323"/>
        <v/>
      </c>
      <c r="M603" s="43" t="str">
        <f t="shared" si="324"/>
        <v/>
      </c>
      <c r="N603" s="56" t="str" cm="1">
        <f t="array" ref="N603">IFERROR(IF(_xlfn.SINGLE(B:B)="","",IF(R603="Beer",SUM(LOOKUP(2,1/(Rates!$B$3:$B$5&lt;=W603)/(Rates!$C$3:$C$5&gt;=W603),Rates!$D$3:$D$5)*(X603/100)*W603),IF(R603="Refreshment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56" t="str">
        <f t="shared" si="325"/>
        <v/>
      </c>
      <c r="P603" s="53"/>
      <c r="Q603" s="14" t="str">
        <f t="shared" si="326"/>
        <v/>
      </c>
      <c r="R603" s="57" t="str">
        <f t="shared" si="327"/>
        <v/>
      </c>
      <c r="S603" s="58" t="str">
        <f>IF(B603="","",IF(R603="Refreshment Beverage",VLOOKUP(VALUE(Q603),Rates!G$15:L$19,2,0),VLOOKUP(VALUE(Q603),Rates!G$4:L$12,2,0)))</f>
        <v/>
      </c>
      <c r="T603" s="58" t="str">
        <f t="shared" si="328"/>
        <v/>
      </c>
      <c r="U603" s="58" t="str">
        <f t="shared" si="329"/>
        <v/>
      </c>
      <c r="V603" s="58" t="str">
        <f t="shared" si="330"/>
        <v/>
      </c>
      <c r="W603" s="58" t="str">
        <f t="shared" si="331"/>
        <v/>
      </c>
      <c r="X603" s="59" t="str">
        <f t="shared" si="332"/>
        <v/>
      </c>
      <c r="Y603" s="60" t="str">
        <f>IF(B:B="","",IF(R603="Refreshment Beverage",VLOOKUP(Q603,Rates!G$15:L$19,6,0)*W603,VLOOKUP(Q603,Rates!G$4:L$12,6,0)*W603))</f>
        <v/>
      </c>
      <c r="Z603" s="60" t="str">
        <f t="shared" si="333"/>
        <v/>
      </c>
      <c r="AA603" s="60" t="str">
        <f t="shared" si="321"/>
        <v/>
      </c>
      <c r="AB603" s="61" t="str" cm="1">
        <f t="array" ref="AB603">IF(_xlfn.SINGLE(B:B)="","",IF(R603="Refreshment Beverage","",IF(AND(R603="Beer",Q603=0),SUM(LOOKUP(2,1/(Rates!$B$15:$B$18&lt;=W603)/(Rates!$C$15:$C$18&gt;=W603),Rates!$D$15:$D$18)*W603),VLOOKUP(VALUE(_xlfn.SINGLE(Q:Q)),Rates!A:B,2,0)*W603)))</f>
        <v/>
      </c>
      <c r="AC603" s="61" t="str" cm="1">
        <f t="array" ref="AC603">IF(_xlfn.SINGLE(B:B)="","",IF(R603="Refreshment Beverage","",IF(AND(R603="Beer",Q603=0),SUM(LOOKUP(2,1/(Rates!$B$15:$B$18&lt;=W603)/(Rates!$C$15:$C$18&gt;=W603),Rates!$E$15:$E$18)*W603),VLOOKUP(VALUE(_xlfn.SINGLE(Q:Q)),Rates!A:C,3,0)*W603)))</f>
        <v/>
      </c>
      <c r="AD603" s="168">
        <f>IFERROR(IF(R603="Beer","",IF(OR(Q603=1,Q603=2,Q603=3,Q603=4),VLOOKUP(Q603,Rates!$A$31:$B$34,2,0)*W603,IF(V603=1,VLOOKUP(U603,'REB BEV MIN MKUP'!B:E,4,0),IF(V603&gt;1,VLOOKUP(VALUE(W603),'REB BEV MIN MKUP'!O:Q,3,0),0)))),0)</f>
        <v>0</v>
      </c>
      <c r="AE603" s="62" t="str">
        <f t="shared" si="334"/>
        <v/>
      </c>
      <c r="AF603" s="63" t="str">
        <f t="shared" si="335"/>
        <v/>
      </c>
      <c r="AG603" s="64" t="str">
        <f t="shared" si="336"/>
        <v/>
      </c>
      <c r="AH603" s="65" t="str">
        <f t="shared" si="337"/>
        <v/>
      </c>
      <c r="AI603" s="66" t="str">
        <f>IF(AE:AE="","",IF(R603="Refreshment Beverage",AK603*(Rates!J$19/100),ROUND(SUM(AH603*(Rates!$J$8/100)),4)))</f>
        <v/>
      </c>
      <c r="AJ603" s="67" t="str">
        <f t="shared" si="338"/>
        <v/>
      </c>
      <c r="AK603" s="22" t="str">
        <f t="shared" si="339"/>
        <v/>
      </c>
      <c r="AL603" s="62" t="str">
        <f t="shared" si="340"/>
        <v/>
      </c>
      <c r="AM603" s="63" t="str">
        <f>IF(AS603="","",IF(R603="Refreshment Beverage",ROUND(AS603*Rates!K$19,4),ROUND(AO603*(VLOOKUP(VALUE(Q603),Rates!G$4:L$12,3,0)),4)))</f>
        <v/>
      </c>
      <c r="AN603" s="68" t="str">
        <f>IF(AS603="","",IF(R603="Refreshment Beverage",AS603*(Rates!J$19/100),MAX(AM603,AB603)))</f>
        <v/>
      </c>
      <c r="AO603" s="69" t="str">
        <f t="shared" si="341"/>
        <v/>
      </c>
      <c r="AP603" s="69" t="str">
        <f t="shared" si="342"/>
        <v/>
      </c>
      <c r="AQ603" s="70" t="str">
        <f>IF(AS603="","",IF(R603="Refreshment Beverage",ROUND(SUM(VLOOKUP(Q:Q,Rates!G$15:L$19,3,0)*(AS603-Y603-Z603-AA603)),4),ROUND(SUM(Rates!$K$8*AS603),4)))</f>
        <v/>
      </c>
      <c r="AR603" s="66" t="str">
        <f t="shared" si="343"/>
        <v/>
      </c>
      <c r="AS603" s="22" t="str">
        <f t="shared" si="344"/>
        <v/>
      </c>
      <c r="AT603" s="62" t="str">
        <f t="shared" si="345"/>
        <v/>
      </c>
      <c r="AU603" s="63" t="str">
        <f>IF(AX603="","",IF(R603="Refreshment Beverage",ROUND((BA603-Y603-Z603-AA603)*VLOOKUP(VALUE(Q603),Rates!G$15:L$19,3,0),4),ROUND(AW603*(VLOOKUP(VALUE(Q603),Rates!G:L,3,0)),4)))</f>
        <v/>
      </c>
      <c r="AV603" s="68" t="str">
        <f t="shared" si="346"/>
        <v/>
      </c>
      <c r="AW603" s="69" t="str">
        <f t="shared" si="347"/>
        <v/>
      </c>
      <c r="AX603" s="65" t="str">
        <f t="shared" si="348"/>
        <v/>
      </c>
      <c r="AY603" s="70" t="str">
        <f>IF(AX603="","",IF(R603="Refreshment Beverage",ROUND(SUM(AX603*Rates!K$19),4),ROUND(SUM(AX603*(Rates!J$8/100)),4)))</f>
        <v/>
      </c>
      <c r="AZ603" s="67" t="str">
        <f t="shared" si="349"/>
        <v/>
      </c>
      <c r="BA603" s="22" t="str">
        <f t="shared" si="350"/>
        <v/>
      </c>
      <c r="BD603" s="171"/>
      <c r="BE603" s="171"/>
      <c r="BF603" s="171"/>
      <c r="BG603" s="171"/>
    </row>
    <row r="604" spans="11:59" ht="12.75" customHeight="1" x14ac:dyDescent="0.3">
      <c r="K604" s="42" t="str">
        <f t="shared" si="322"/>
        <v/>
      </c>
      <c r="L604" s="55" t="str">
        <f t="shared" si="323"/>
        <v/>
      </c>
      <c r="M604" s="43" t="str">
        <f t="shared" si="324"/>
        <v/>
      </c>
      <c r="N604" s="56" t="str" cm="1">
        <f t="array" ref="N604">IFERROR(IF(_xlfn.SINGLE(B:B)="","",IF(R604="Beer",SUM(LOOKUP(2,1/(Rates!$B$3:$B$5&lt;=W604)/(Rates!$C$3:$C$5&gt;=W604),Rates!$D$3:$D$5)*(X604/100)*W604),IF(R604="Refreshment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56" t="str">
        <f t="shared" si="325"/>
        <v/>
      </c>
      <c r="P604" s="53"/>
      <c r="Q604" s="14" t="str">
        <f t="shared" si="326"/>
        <v/>
      </c>
      <c r="R604" s="57" t="str">
        <f t="shared" si="327"/>
        <v/>
      </c>
      <c r="S604" s="58" t="str">
        <f>IF(B604="","",IF(R604="Refreshment Beverage",VLOOKUP(VALUE(Q604),Rates!G$15:L$19,2,0),VLOOKUP(VALUE(Q604),Rates!G$4:L$12,2,0)))</f>
        <v/>
      </c>
      <c r="T604" s="58" t="str">
        <f t="shared" si="328"/>
        <v/>
      </c>
      <c r="U604" s="58" t="str">
        <f t="shared" si="329"/>
        <v/>
      </c>
      <c r="V604" s="58" t="str">
        <f t="shared" si="330"/>
        <v/>
      </c>
      <c r="W604" s="58" t="str">
        <f t="shared" si="331"/>
        <v/>
      </c>
      <c r="X604" s="59" t="str">
        <f t="shared" si="332"/>
        <v/>
      </c>
      <c r="Y604" s="60" t="str">
        <f>IF(B:B="","",IF(R604="Refreshment Beverage",VLOOKUP(Q604,Rates!G$15:L$19,6,0)*W604,VLOOKUP(Q604,Rates!G$4:L$12,6,0)*W604))</f>
        <v/>
      </c>
      <c r="Z604" s="60" t="str">
        <f t="shared" si="333"/>
        <v/>
      </c>
      <c r="AA604" s="60" t="str">
        <f t="shared" si="321"/>
        <v/>
      </c>
      <c r="AB604" s="61" t="str" cm="1">
        <f t="array" ref="AB604">IF(_xlfn.SINGLE(B:B)="","",IF(R604="Refreshment Beverage","",IF(AND(R604="Beer",Q604=0),SUM(LOOKUP(2,1/(Rates!$B$15:$B$18&lt;=W604)/(Rates!$C$15:$C$18&gt;=W604),Rates!$D$15:$D$18)*W604),VLOOKUP(VALUE(_xlfn.SINGLE(Q:Q)),Rates!A:B,2,0)*W604)))</f>
        <v/>
      </c>
      <c r="AC604" s="61" t="str" cm="1">
        <f t="array" ref="AC604">IF(_xlfn.SINGLE(B:B)="","",IF(R604="Refreshment Beverage","",IF(AND(R604="Beer",Q604=0),SUM(LOOKUP(2,1/(Rates!$B$15:$B$18&lt;=W604)/(Rates!$C$15:$C$18&gt;=W604),Rates!$E$15:$E$18)*W604),VLOOKUP(VALUE(_xlfn.SINGLE(Q:Q)),Rates!A:C,3,0)*W604)))</f>
        <v/>
      </c>
      <c r="AD604" s="168">
        <f>IFERROR(IF(R604="Beer","",IF(OR(Q604=1,Q604=2,Q604=3,Q604=4),VLOOKUP(Q604,Rates!$A$31:$B$34,2,0)*W604,IF(V604=1,VLOOKUP(U604,'REB BEV MIN MKUP'!B:E,4,0),IF(V604&gt;1,VLOOKUP(VALUE(W604),'REB BEV MIN MKUP'!O:Q,3,0),0)))),0)</f>
        <v>0</v>
      </c>
      <c r="AE604" s="62" t="str">
        <f t="shared" si="334"/>
        <v/>
      </c>
      <c r="AF604" s="63" t="str">
        <f t="shared" si="335"/>
        <v/>
      </c>
      <c r="AG604" s="64" t="str">
        <f t="shared" si="336"/>
        <v/>
      </c>
      <c r="AH604" s="65" t="str">
        <f t="shared" si="337"/>
        <v/>
      </c>
      <c r="AI604" s="66" t="str">
        <f>IF(AE:AE="","",IF(R604="Refreshment Beverage",AK604*(Rates!J$19/100),ROUND(SUM(AH604*(Rates!$J$8/100)),4)))</f>
        <v/>
      </c>
      <c r="AJ604" s="67" t="str">
        <f t="shared" si="338"/>
        <v/>
      </c>
      <c r="AK604" s="22" t="str">
        <f t="shared" si="339"/>
        <v/>
      </c>
      <c r="AL604" s="62" t="str">
        <f t="shared" si="340"/>
        <v/>
      </c>
      <c r="AM604" s="63" t="str">
        <f>IF(AS604="","",IF(R604="Refreshment Beverage",ROUND(AS604*Rates!K$19,4),ROUND(AO604*(VLOOKUP(VALUE(Q604),Rates!G$4:L$12,3,0)),4)))</f>
        <v/>
      </c>
      <c r="AN604" s="68" t="str">
        <f>IF(AS604="","",IF(R604="Refreshment Beverage",AS604*(Rates!J$19/100),MAX(AM604,AB604)))</f>
        <v/>
      </c>
      <c r="AO604" s="69" t="str">
        <f t="shared" si="341"/>
        <v/>
      </c>
      <c r="AP604" s="69" t="str">
        <f t="shared" si="342"/>
        <v/>
      </c>
      <c r="AQ604" s="70" t="str">
        <f>IF(AS604="","",IF(R604="Refreshment Beverage",ROUND(SUM(VLOOKUP(Q:Q,Rates!G$15:L$19,3,0)*(AS604-Y604-Z604-AA604)),4),ROUND(SUM(Rates!$K$8*AS604),4)))</f>
        <v/>
      </c>
      <c r="AR604" s="66" t="str">
        <f t="shared" si="343"/>
        <v/>
      </c>
      <c r="AS604" s="22" t="str">
        <f t="shared" si="344"/>
        <v/>
      </c>
      <c r="AT604" s="62" t="str">
        <f t="shared" si="345"/>
        <v/>
      </c>
      <c r="AU604" s="63" t="str">
        <f>IF(AX604="","",IF(R604="Refreshment Beverage",ROUND((BA604-Y604-Z604-AA604)*VLOOKUP(VALUE(Q604),Rates!G$15:L$19,3,0),4),ROUND(AW604*(VLOOKUP(VALUE(Q604),Rates!G:L,3,0)),4)))</f>
        <v/>
      </c>
      <c r="AV604" s="68" t="str">
        <f t="shared" si="346"/>
        <v/>
      </c>
      <c r="AW604" s="69" t="str">
        <f t="shared" si="347"/>
        <v/>
      </c>
      <c r="AX604" s="65" t="str">
        <f t="shared" si="348"/>
        <v/>
      </c>
      <c r="AY604" s="70" t="str">
        <f>IF(AX604="","",IF(R604="Refreshment Beverage",ROUND(SUM(AX604*Rates!K$19),4),ROUND(SUM(AX604*(Rates!J$8/100)),4)))</f>
        <v/>
      </c>
      <c r="AZ604" s="67" t="str">
        <f t="shared" si="349"/>
        <v/>
      </c>
      <c r="BA604" s="22" t="str">
        <f t="shared" si="350"/>
        <v/>
      </c>
      <c r="BD604" s="171"/>
      <c r="BE604" s="171"/>
      <c r="BF604" s="171"/>
      <c r="BG604" s="171"/>
    </row>
    <row r="605" spans="11:59" ht="12.75" customHeight="1" x14ac:dyDescent="0.3">
      <c r="K605" s="42" t="str">
        <f t="shared" si="322"/>
        <v/>
      </c>
      <c r="L605" s="55" t="str">
        <f t="shared" si="323"/>
        <v/>
      </c>
      <c r="M605" s="43" t="str">
        <f t="shared" si="324"/>
        <v/>
      </c>
      <c r="N605" s="56" t="str" cm="1">
        <f t="array" ref="N605">IFERROR(IF(_xlfn.SINGLE(B:B)="","",IF(R605="Beer",SUM(LOOKUP(2,1/(Rates!$B$3:$B$5&lt;=W605)/(Rates!$C$3:$C$5&gt;=W605),Rates!$D$3:$D$5)*(X605/100)*W605),IF(R605="Refreshment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56" t="str">
        <f t="shared" si="325"/>
        <v/>
      </c>
      <c r="P605" s="53"/>
      <c r="Q605" s="14" t="str">
        <f t="shared" si="326"/>
        <v/>
      </c>
      <c r="R605" s="57" t="str">
        <f t="shared" si="327"/>
        <v/>
      </c>
      <c r="S605" s="58" t="str">
        <f>IF(B605="","",IF(R605="Refreshment Beverage",VLOOKUP(VALUE(Q605),Rates!G$15:L$19,2,0),VLOOKUP(VALUE(Q605),Rates!G$4:L$12,2,0)))</f>
        <v/>
      </c>
      <c r="T605" s="58" t="str">
        <f t="shared" si="328"/>
        <v/>
      </c>
      <c r="U605" s="58" t="str">
        <f t="shared" si="329"/>
        <v/>
      </c>
      <c r="V605" s="58" t="str">
        <f t="shared" si="330"/>
        <v/>
      </c>
      <c r="W605" s="58" t="str">
        <f t="shared" si="331"/>
        <v/>
      </c>
      <c r="X605" s="59" t="str">
        <f t="shared" si="332"/>
        <v/>
      </c>
      <c r="Y605" s="60" t="str">
        <f>IF(B:B="","",IF(R605="Refreshment Beverage",VLOOKUP(Q605,Rates!G$15:L$19,6,0)*W605,VLOOKUP(Q605,Rates!G$4:L$12,6,0)*W605))</f>
        <v/>
      </c>
      <c r="Z605" s="60" t="str">
        <f t="shared" si="333"/>
        <v/>
      </c>
      <c r="AA605" s="60" t="str">
        <f t="shared" si="321"/>
        <v/>
      </c>
      <c r="AB605" s="61" t="str" cm="1">
        <f t="array" ref="AB605">IF(_xlfn.SINGLE(B:B)="","",IF(R605="Refreshment Beverage","",IF(AND(R605="Beer",Q605=0),SUM(LOOKUP(2,1/(Rates!$B$15:$B$18&lt;=W605)/(Rates!$C$15:$C$18&gt;=W605),Rates!$D$15:$D$18)*W605),VLOOKUP(VALUE(_xlfn.SINGLE(Q:Q)),Rates!A:B,2,0)*W605)))</f>
        <v/>
      </c>
      <c r="AC605" s="61" t="str" cm="1">
        <f t="array" ref="AC605">IF(_xlfn.SINGLE(B:B)="","",IF(R605="Refreshment Beverage","",IF(AND(R605="Beer",Q605=0),SUM(LOOKUP(2,1/(Rates!$B$15:$B$18&lt;=W605)/(Rates!$C$15:$C$18&gt;=W605),Rates!$E$15:$E$18)*W605),VLOOKUP(VALUE(_xlfn.SINGLE(Q:Q)),Rates!A:C,3,0)*W605)))</f>
        <v/>
      </c>
      <c r="AD605" s="168">
        <f>IFERROR(IF(R605="Beer","",IF(OR(Q605=1,Q605=2,Q605=3,Q605=4),VLOOKUP(Q605,Rates!$A$31:$B$34,2,0)*W605,IF(V605=1,VLOOKUP(U605,'REB BEV MIN MKUP'!B:E,4,0),IF(V605&gt;1,VLOOKUP(VALUE(W605),'REB BEV MIN MKUP'!O:Q,3,0),0)))),0)</f>
        <v>0</v>
      </c>
      <c r="AE605" s="62" t="str">
        <f t="shared" si="334"/>
        <v/>
      </c>
      <c r="AF605" s="63" t="str">
        <f t="shared" si="335"/>
        <v/>
      </c>
      <c r="AG605" s="64" t="str">
        <f t="shared" si="336"/>
        <v/>
      </c>
      <c r="AH605" s="65" t="str">
        <f t="shared" si="337"/>
        <v/>
      </c>
      <c r="AI605" s="66" t="str">
        <f>IF(AE:AE="","",IF(R605="Refreshment Beverage",AK605*(Rates!J$19/100),ROUND(SUM(AH605*(Rates!$J$8/100)),4)))</f>
        <v/>
      </c>
      <c r="AJ605" s="67" t="str">
        <f t="shared" si="338"/>
        <v/>
      </c>
      <c r="AK605" s="22" t="str">
        <f t="shared" si="339"/>
        <v/>
      </c>
      <c r="AL605" s="62" t="str">
        <f t="shared" si="340"/>
        <v/>
      </c>
      <c r="AM605" s="63" t="str">
        <f>IF(AS605="","",IF(R605="Refreshment Beverage",ROUND(AS605*Rates!K$19,4),ROUND(AO605*(VLOOKUP(VALUE(Q605),Rates!G$4:L$12,3,0)),4)))</f>
        <v/>
      </c>
      <c r="AN605" s="68" t="str">
        <f>IF(AS605="","",IF(R605="Refreshment Beverage",AS605*(Rates!J$19/100),MAX(AM605,AB605)))</f>
        <v/>
      </c>
      <c r="AO605" s="69" t="str">
        <f t="shared" si="341"/>
        <v/>
      </c>
      <c r="AP605" s="69" t="str">
        <f t="shared" si="342"/>
        <v/>
      </c>
      <c r="AQ605" s="70" t="str">
        <f>IF(AS605="","",IF(R605="Refreshment Beverage",ROUND(SUM(VLOOKUP(Q:Q,Rates!G$15:L$19,3,0)*(AS605-Y605-Z605-AA605)),4),ROUND(SUM(Rates!$K$8*AS605),4)))</f>
        <v/>
      </c>
      <c r="AR605" s="66" t="str">
        <f t="shared" si="343"/>
        <v/>
      </c>
      <c r="AS605" s="22" t="str">
        <f t="shared" si="344"/>
        <v/>
      </c>
      <c r="AT605" s="62" t="str">
        <f t="shared" si="345"/>
        <v/>
      </c>
      <c r="AU605" s="63" t="str">
        <f>IF(AX605="","",IF(R605="Refreshment Beverage",ROUND((BA605-Y605-Z605-AA605)*VLOOKUP(VALUE(Q605),Rates!G$15:L$19,3,0),4),ROUND(AW605*(VLOOKUP(VALUE(Q605),Rates!G:L,3,0)),4)))</f>
        <v/>
      </c>
      <c r="AV605" s="68" t="str">
        <f t="shared" si="346"/>
        <v/>
      </c>
      <c r="AW605" s="69" t="str">
        <f t="shared" si="347"/>
        <v/>
      </c>
      <c r="AX605" s="65" t="str">
        <f t="shared" si="348"/>
        <v/>
      </c>
      <c r="AY605" s="70" t="str">
        <f>IF(AX605="","",IF(R605="Refreshment Beverage",ROUND(SUM(AX605*Rates!K$19),4),ROUND(SUM(AX605*(Rates!J$8/100)),4)))</f>
        <v/>
      </c>
      <c r="AZ605" s="67" t="str">
        <f t="shared" si="349"/>
        <v/>
      </c>
      <c r="BA605" s="22" t="str">
        <f t="shared" si="350"/>
        <v/>
      </c>
      <c r="BD605" s="171"/>
      <c r="BE605" s="171"/>
      <c r="BF605" s="171"/>
      <c r="BG605" s="171"/>
    </row>
    <row r="606" spans="11:59" ht="12.75" customHeight="1" x14ac:dyDescent="0.3">
      <c r="K606" s="42" t="str">
        <f t="shared" si="322"/>
        <v/>
      </c>
      <c r="L606" s="55" t="str">
        <f t="shared" si="323"/>
        <v/>
      </c>
      <c r="M606" s="43" t="str">
        <f t="shared" si="324"/>
        <v/>
      </c>
      <c r="N606" s="56" t="str" cm="1">
        <f t="array" ref="N606">IFERROR(IF(_xlfn.SINGLE(B:B)="","",IF(R606="Beer",SUM(LOOKUP(2,1/(Rates!$B$3:$B$5&lt;=W606)/(Rates!$C$3:$C$5&gt;=W606),Rates!$D$3:$D$5)*(X606/100)*W606),IF(R606="Refreshment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56" t="str">
        <f t="shared" si="325"/>
        <v/>
      </c>
      <c r="P606" s="53"/>
      <c r="Q606" s="14" t="str">
        <f t="shared" si="326"/>
        <v/>
      </c>
      <c r="R606" s="57" t="str">
        <f t="shared" si="327"/>
        <v/>
      </c>
      <c r="S606" s="58" t="str">
        <f>IF(B606="","",IF(R606="Refreshment Beverage",VLOOKUP(VALUE(Q606),Rates!G$15:L$19,2,0),VLOOKUP(VALUE(Q606),Rates!G$4:L$12,2,0)))</f>
        <v/>
      </c>
      <c r="T606" s="58" t="str">
        <f t="shared" si="328"/>
        <v/>
      </c>
      <c r="U606" s="58" t="str">
        <f t="shared" si="329"/>
        <v/>
      </c>
      <c r="V606" s="58" t="str">
        <f t="shared" si="330"/>
        <v/>
      </c>
      <c r="W606" s="58" t="str">
        <f t="shared" si="331"/>
        <v/>
      </c>
      <c r="X606" s="59" t="str">
        <f t="shared" si="332"/>
        <v/>
      </c>
      <c r="Y606" s="60" t="str">
        <f>IF(B:B="","",IF(R606="Refreshment Beverage",VLOOKUP(Q606,Rates!G$15:L$19,6,0)*W606,VLOOKUP(Q606,Rates!G$4:L$12,6,0)*W606))</f>
        <v/>
      </c>
      <c r="Z606" s="60" t="str">
        <f t="shared" si="333"/>
        <v/>
      </c>
      <c r="AA606" s="60" t="str">
        <f t="shared" si="321"/>
        <v/>
      </c>
      <c r="AB606" s="61" t="str" cm="1">
        <f t="array" ref="AB606">IF(_xlfn.SINGLE(B:B)="","",IF(R606="Refreshment Beverage","",IF(AND(R606="Beer",Q606=0),SUM(LOOKUP(2,1/(Rates!$B$15:$B$18&lt;=W606)/(Rates!$C$15:$C$18&gt;=W606),Rates!$D$15:$D$18)*W606),VLOOKUP(VALUE(_xlfn.SINGLE(Q:Q)),Rates!A:B,2,0)*W606)))</f>
        <v/>
      </c>
      <c r="AC606" s="61" t="str" cm="1">
        <f t="array" ref="AC606">IF(_xlfn.SINGLE(B:B)="","",IF(R606="Refreshment Beverage","",IF(AND(R606="Beer",Q606=0),SUM(LOOKUP(2,1/(Rates!$B$15:$B$18&lt;=W606)/(Rates!$C$15:$C$18&gt;=W606),Rates!$E$15:$E$18)*W606),VLOOKUP(VALUE(_xlfn.SINGLE(Q:Q)),Rates!A:C,3,0)*W606)))</f>
        <v/>
      </c>
      <c r="AD606" s="168">
        <f>IFERROR(IF(R606="Beer","",IF(OR(Q606=1,Q606=2,Q606=3,Q606=4),VLOOKUP(Q606,Rates!$A$31:$B$34,2,0)*W606,IF(V606=1,VLOOKUP(U606,'REB BEV MIN MKUP'!B:E,4,0),IF(V606&gt;1,VLOOKUP(VALUE(W606),'REB BEV MIN MKUP'!O:Q,3,0),0)))),0)</f>
        <v>0</v>
      </c>
      <c r="AE606" s="62" t="str">
        <f t="shared" si="334"/>
        <v/>
      </c>
      <c r="AF606" s="63" t="str">
        <f t="shared" si="335"/>
        <v/>
      </c>
      <c r="AG606" s="64" t="str">
        <f t="shared" si="336"/>
        <v/>
      </c>
      <c r="AH606" s="65" t="str">
        <f t="shared" si="337"/>
        <v/>
      </c>
      <c r="AI606" s="66" t="str">
        <f>IF(AE:AE="","",IF(R606="Refreshment Beverage",AK606*(Rates!J$19/100),ROUND(SUM(AH606*(Rates!$J$8/100)),4)))</f>
        <v/>
      </c>
      <c r="AJ606" s="67" t="str">
        <f t="shared" si="338"/>
        <v/>
      </c>
      <c r="AK606" s="22" t="str">
        <f t="shared" si="339"/>
        <v/>
      </c>
      <c r="AL606" s="62" t="str">
        <f t="shared" si="340"/>
        <v/>
      </c>
      <c r="AM606" s="63" t="str">
        <f>IF(AS606="","",IF(R606="Refreshment Beverage",ROUND(AS606*Rates!K$19,4),ROUND(AO606*(VLOOKUP(VALUE(Q606),Rates!G$4:L$12,3,0)),4)))</f>
        <v/>
      </c>
      <c r="AN606" s="68" t="str">
        <f>IF(AS606="","",IF(R606="Refreshment Beverage",AS606*(Rates!J$19/100),MAX(AM606,AB606)))</f>
        <v/>
      </c>
      <c r="AO606" s="69" t="str">
        <f t="shared" si="341"/>
        <v/>
      </c>
      <c r="AP606" s="69" t="str">
        <f t="shared" si="342"/>
        <v/>
      </c>
      <c r="AQ606" s="70" t="str">
        <f>IF(AS606="","",IF(R606="Refreshment Beverage",ROUND(SUM(VLOOKUP(Q:Q,Rates!G$15:L$19,3,0)*(AS606-Y606-Z606-AA606)),4),ROUND(SUM(Rates!$K$8*AS606),4)))</f>
        <v/>
      </c>
      <c r="AR606" s="66" t="str">
        <f t="shared" si="343"/>
        <v/>
      </c>
      <c r="AS606" s="22" t="str">
        <f t="shared" si="344"/>
        <v/>
      </c>
      <c r="AT606" s="62" t="str">
        <f t="shared" si="345"/>
        <v/>
      </c>
      <c r="AU606" s="63" t="str">
        <f>IF(AX606="","",IF(R606="Refreshment Beverage",ROUND((BA606-Y606-Z606-AA606)*VLOOKUP(VALUE(Q606),Rates!G$15:L$19,3,0),4),ROUND(AW606*(VLOOKUP(VALUE(Q606),Rates!G:L,3,0)),4)))</f>
        <v/>
      </c>
      <c r="AV606" s="68" t="str">
        <f t="shared" si="346"/>
        <v/>
      </c>
      <c r="AW606" s="69" t="str">
        <f t="shared" si="347"/>
        <v/>
      </c>
      <c r="AX606" s="65" t="str">
        <f t="shared" si="348"/>
        <v/>
      </c>
      <c r="AY606" s="70" t="str">
        <f>IF(AX606="","",IF(R606="Refreshment Beverage",ROUND(SUM(AX606*Rates!K$19),4),ROUND(SUM(AX606*(Rates!J$8/100)),4)))</f>
        <v/>
      </c>
      <c r="AZ606" s="67" t="str">
        <f t="shared" si="349"/>
        <v/>
      </c>
      <c r="BA606" s="22" t="str">
        <f t="shared" si="350"/>
        <v/>
      </c>
      <c r="BD606" s="171"/>
      <c r="BE606" s="171"/>
      <c r="BF606" s="171"/>
      <c r="BG606" s="171"/>
    </row>
    <row r="607" spans="11:59" ht="12.75" customHeight="1" x14ac:dyDescent="0.3">
      <c r="K607" s="42" t="str">
        <f t="shared" si="322"/>
        <v/>
      </c>
      <c r="L607" s="55" t="str">
        <f t="shared" si="323"/>
        <v/>
      </c>
      <c r="M607" s="43" t="str">
        <f t="shared" si="324"/>
        <v/>
      </c>
      <c r="N607" s="56" t="str" cm="1">
        <f t="array" ref="N607">IFERROR(IF(_xlfn.SINGLE(B:B)="","",IF(R607="Beer",SUM(LOOKUP(2,1/(Rates!$B$3:$B$5&lt;=W607)/(Rates!$C$3:$C$5&gt;=W607),Rates!$D$3:$D$5)*(X607/100)*W607),IF(R607="Refreshment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56" t="str">
        <f t="shared" si="325"/>
        <v/>
      </c>
      <c r="P607" s="53"/>
      <c r="Q607" s="14" t="str">
        <f t="shared" si="326"/>
        <v/>
      </c>
      <c r="R607" s="57" t="str">
        <f t="shared" si="327"/>
        <v/>
      </c>
      <c r="S607" s="58" t="str">
        <f>IF(B607="","",IF(R607="Refreshment Beverage",VLOOKUP(VALUE(Q607),Rates!G$15:L$19,2,0),VLOOKUP(VALUE(Q607),Rates!G$4:L$12,2,0)))</f>
        <v/>
      </c>
      <c r="T607" s="58" t="str">
        <f t="shared" si="328"/>
        <v/>
      </c>
      <c r="U607" s="58" t="str">
        <f t="shared" si="329"/>
        <v/>
      </c>
      <c r="V607" s="58" t="str">
        <f t="shared" si="330"/>
        <v/>
      </c>
      <c r="W607" s="58" t="str">
        <f t="shared" si="331"/>
        <v/>
      </c>
      <c r="X607" s="59" t="str">
        <f t="shared" si="332"/>
        <v/>
      </c>
      <c r="Y607" s="60" t="str">
        <f>IF(B:B="","",IF(R607="Refreshment Beverage",VLOOKUP(Q607,Rates!G$15:L$19,6,0)*W607,VLOOKUP(Q607,Rates!G$4:L$12,6,0)*W607))</f>
        <v/>
      </c>
      <c r="Z607" s="60" t="str">
        <f t="shared" si="333"/>
        <v/>
      </c>
      <c r="AA607" s="60" t="str">
        <f t="shared" si="321"/>
        <v/>
      </c>
      <c r="AB607" s="61" t="str" cm="1">
        <f t="array" ref="AB607">IF(_xlfn.SINGLE(B:B)="","",IF(R607="Refreshment Beverage","",IF(AND(R607="Beer",Q607=0),SUM(LOOKUP(2,1/(Rates!$B$15:$B$18&lt;=W607)/(Rates!$C$15:$C$18&gt;=W607),Rates!$D$15:$D$18)*W607),VLOOKUP(VALUE(_xlfn.SINGLE(Q:Q)),Rates!A:B,2,0)*W607)))</f>
        <v/>
      </c>
      <c r="AC607" s="61" t="str" cm="1">
        <f t="array" ref="AC607">IF(_xlfn.SINGLE(B:B)="","",IF(R607="Refreshment Beverage","",IF(AND(R607="Beer",Q607=0),SUM(LOOKUP(2,1/(Rates!$B$15:$B$18&lt;=W607)/(Rates!$C$15:$C$18&gt;=W607),Rates!$E$15:$E$18)*W607),VLOOKUP(VALUE(_xlfn.SINGLE(Q:Q)),Rates!A:C,3,0)*W607)))</f>
        <v/>
      </c>
      <c r="AD607" s="168">
        <f>IFERROR(IF(R607="Beer","",IF(OR(Q607=1,Q607=2,Q607=3,Q607=4),VLOOKUP(Q607,Rates!$A$31:$B$34,2,0)*W607,IF(V607=1,VLOOKUP(U607,'REB BEV MIN MKUP'!B:E,4,0),IF(V607&gt;1,VLOOKUP(VALUE(W607),'REB BEV MIN MKUP'!O:Q,3,0),0)))),0)</f>
        <v>0</v>
      </c>
      <c r="AE607" s="62" t="str">
        <f t="shared" si="334"/>
        <v/>
      </c>
      <c r="AF607" s="63" t="str">
        <f t="shared" si="335"/>
        <v/>
      </c>
      <c r="AG607" s="64" t="str">
        <f t="shared" si="336"/>
        <v/>
      </c>
      <c r="AH607" s="65" t="str">
        <f t="shared" si="337"/>
        <v/>
      </c>
      <c r="AI607" s="66" t="str">
        <f>IF(AE:AE="","",IF(R607="Refreshment Beverage",AK607*(Rates!J$19/100),ROUND(SUM(AH607*(Rates!$J$8/100)),4)))</f>
        <v/>
      </c>
      <c r="AJ607" s="67" t="str">
        <f t="shared" si="338"/>
        <v/>
      </c>
      <c r="AK607" s="22" t="str">
        <f t="shared" si="339"/>
        <v/>
      </c>
      <c r="AL607" s="62" t="str">
        <f t="shared" si="340"/>
        <v/>
      </c>
      <c r="AM607" s="63" t="str">
        <f>IF(AS607="","",IF(R607="Refreshment Beverage",ROUND(AS607*Rates!K$19,4),ROUND(AO607*(VLOOKUP(VALUE(Q607),Rates!G$4:L$12,3,0)),4)))</f>
        <v/>
      </c>
      <c r="AN607" s="68" t="str">
        <f>IF(AS607="","",IF(R607="Refreshment Beverage",AS607*(Rates!J$19/100),MAX(AM607,AB607)))</f>
        <v/>
      </c>
      <c r="AO607" s="69" t="str">
        <f t="shared" si="341"/>
        <v/>
      </c>
      <c r="AP607" s="69" t="str">
        <f t="shared" si="342"/>
        <v/>
      </c>
      <c r="AQ607" s="70" t="str">
        <f>IF(AS607="","",IF(R607="Refreshment Beverage",ROUND(SUM(VLOOKUP(Q:Q,Rates!G$15:L$19,3,0)*(AS607-Y607-Z607-AA607)),4),ROUND(SUM(Rates!$K$8*AS607),4)))</f>
        <v/>
      </c>
      <c r="AR607" s="66" t="str">
        <f t="shared" si="343"/>
        <v/>
      </c>
      <c r="AS607" s="22" t="str">
        <f t="shared" si="344"/>
        <v/>
      </c>
      <c r="AT607" s="62" t="str">
        <f t="shared" si="345"/>
        <v/>
      </c>
      <c r="AU607" s="63" t="str">
        <f>IF(AX607="","",IF(R607="Refreshment Beverage",ROUND((BA607-Y607-Z607-AA607)*VLOOKUP(VALUE(Q607),Rates!G$15:L$19,3,0),4),ROUND(AW607*(VLOOKUP(VALUE(Q607),Rates!G:L,3,0)),4)))</f>
        <v/>
      </c>
      <c r="AV607" s="68" t="str">
        <f t="shared" si="346"/>
        <v/>
      </c>
      <c r="AW607" s="69" t="str">
        <f t="shared" si="347"/>
        <v/>
      </c>
      <c r="AX607" s="65" t="str">
        <f t="shared" si="348"/>
        <v/>
      </c>
      <c r="AY607" s="70" t="str">
        <f>IF(AX607="","",IF(R607="Refreshment Beverage",ROUND(SUM(AX607*Rates!K$19),4),ROUND(SUM(AX607*(Rates!J$8/100)),4)))</f>
        <v/>
      </c>
      <c r="AZ607" s="67" t="str">
        <f t="shared" si="349"/>
        <v/>
      </c>
      <c r="BA607" s="22" t="str">
        <f t="shared" si="350"/>
        <v/>
      </c>
      <c r="BD607" s="171"/>
      <c r="BE607" s="171"/>
      <c r="BF607" s="171"/>
      <c r="BG607" s="171"/>
    </row>
    <row r="608" spans="11:59" ht="12.75" customHeight="1" x14ac:dyDescent="0.3">
      <c r="K608" s="42" t="str">
        <f t="shared" si="322"/>
        <v/>
      </c>
      <c r="L608" s="55" t="str">
        <f t="shared" si="323"/>
        <v/>
      </c>
      <c r="M608" s="43" t="str">
        <f t="shared" si="324"/>
        <v/>
      </c>
      <c r="N608" s="56" t="str" cm="1">
        <f t="array" ref="N608">IFERROR(IF(_xlfn.SINGLE(B:B)="","",IF(R608="Beer",SUM(LOOKUP(2,1/(Rates!$B$3:$B$5&lt;=W608)/(Rates!$C$3:$C$5&gt;=W608),Rates!$D$3:$D$5)*(X608/100)*W608),IF(R608="Refreshment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56" t="str">
        <f t="shared" si="325"/>
        <v/>
      </c>
      <c r="P608" s="53"/>
      <c r="Q608" s="14" t="str">
        <f t="shared" si="326"/>
        <v/>
      </c>
      <c r="R608" s="57" t="str">
        <f t="shared" si="327"/>
        <v/>
      </c>
      <c r="S608" s="58" t="str">
        <f>IF(B608="","",IF(R608="Refreshment Beverage",VLOOKUP(VALUE(Q608),Rates!G$15:L$19,2,0),VLOOKUP(VALUE(Q608),Rates!G$4:L$12,2,0)))</f>
        <v/>
      </c>
      <c r="T608" s="58" t="str">
        <f t="shared" si="328"/>
        <v/>
      </c>
      <c r="U608" s="58" t="str">
        <f t="shared" si="329"/>
        <v/>
      </c>
      <c r="V608" s="58" t="str">
        <f t="shared" si="330"/>
        <v/>
      </c>
      <c r="W608" s="58" t="str">
        <f t="shared" si="331"/>
        <v/>
      </c>
      <c r="X608" s="59" t="str">
        <f t="shared" si="332"/>
        <v/>
      </c>
      <c r="Y608" s="60" t="str">
        <f>IF(B:B="","",IF(R608="Refreshment Beverage",VLOOKUP(Q608,Rates!G$15:L$19,6,0)*W608,VLOOKUP(Q608,Rates!G$4:L$12,6,0)*W608))</f>
        <v/>
      </c>
      <c r="Z608" s="60" t="str">
        <f t="shared" si="333"/>
        <v/>
      </c>
      <c r="AA608" s="60" t="str">
        <f t="shared" si="321"/>
        <v/>
      </c>
      <c r="AB608" s="61" t="str" cm="1">
        <f t="array" ref="AB608">IF(_xlfn.SINGLE(B:B)="","",IF(R608="Refreshment Beverage","",IF(AND(R608="Beer",Q608=0),SUM(LOOKUP(2,1/(Rates!$B$15:$B$18&lt;=W608)/(Rates!$C$15:$C$18&gt;=W608),Rates!$D$15:$D$18)*W608),VLOOKUP(VALUE(_xlfn.SINGLE(Q:Q)),Rates!A:B,2,0)*W608)))</f>
        <v/>
      </c>
      <c r="AC608" s="61" t="str" cm="1">
        <f t="array" ref="AC608">IF(_xlfn.SINGLE(B:B)="","",IF(R608="Refreshment Beverage","",IF(AND(R608="Beer",Q608=0),SUM(LOOKUP(2,1/(Rates!$B$15:$B$18&lt;=W608)/(Rates!$C$15:$C$18&gt;=W608),Rates!$E$15:$E$18)*W608),VLOOKUP(VALUE(_xlfn.SINGLE(Q:Q)),Rates!A:C,3,0)*W608)))</f>
        <v/>
      </c>
      <c r="AD608" s="168">
        <f>IFERROR(IF(R608="Beer","",IF(OR(Q608=1,Q608=2,Q608=3,Q608=4),VLOOKUP(Q608,Rates!$A$31:$B$34,2,0)*W608,IF(V608=1,VLOOKUP(U608,'REB BEV MIN MKUP'!B:E,4,0),IF(V608&gt;1,VLOOKUP(VALUE(W608),'REB BEV MIN MKUP'!O:Q,3,0),0)))),0)</f>
        <v>0</v>
      </c>
      <c r="AE608" s="62" t="str">
        <f t="shared" si="334"/>
        <v/>
      </c>
      <c r="AF608" s="63" t="str">
        <f t="shared" si="335"/>
        <v/>
      </c>
      <c r="AG608" s="64" t="str">
        <f t="shared" si="336"/>
        <v/>
      </c>
      <c r="AH608" s="65" t="str">
        <f t="shared" si="337"/>
        <v/>
      </c>
      <c r="AI608" s="66" t="str">
        <f>IF(AE:AE="","",IF(R608="Refreshment Beverage",AK608*(Rates!J$19/100),ROUND(SUM(AH608*(Rates!$J$8/100)),4)))</f>
        <v/>
      </c>
      <c r="AJ608" s="67" t="str">
        <f t="shared" si="338"/>
        <v/>
      </c>
      <c r="AK608" s="22" t="str">
        <f t="shared" si="339"/>
        <v/>
      </c>
      <c r="AL608" s="62" t="str">
        <f t="shared" si="340"/>
        <v/>
      </c>
      <c r="AM608" s="63" t="str">
        <f>IF(AS608="","",IF(R608="Refreshment Beverage",ROUND(AS608*Rates!K$19,4),ROUND(AO608*(VLOOKUP(VALUE(Q608),Rates!G$4:L$12,3,0)),4)))</f>
        <v/>
      </c>
      <c r="AN608" s="68" t="str">
        <f>IF(AS608="","",IF(R608="Refreshment Beverage",AS608*(Rates!J$19/100),MAX(AM608,AB608)))</f>
        <v/>
      </c>
      <c r="AO608" s="69" t="str">
        <f t="shared" si="341"/>
        <v/>
      </c>
      <c r="AP608" s="69" t="str">
        <f t="shared" si="342"/>
        <v/>
      </c>
      <c r="AQ608" s="70" t="str">
        <f>IF(AS608="","",IF(R608="Refreshment Beverage",ROUND(SUM(VLOOKUP(Q:Q,Rates!G$15:L$19,3,0)*(AS608-Y608-Z608-AA608)),4),ROUND(SUM(Rates!$K$8*AS608),4)))</f>
        <v/>
      </c>
      <c r="AR608" s="66" t="str">
        <f t="shared" si="343"/>
        <v/>
      </c>
      <c r="AS608" s="22" t="str">
        <f t="shared" si="344"/>
        <v/>
      </c>
      <c r="AT608" s="62" t="str">
        <f t="shared" si="345"/>
        <v/>
      </c>
      <c r="AU608" s="63" t="str">
        <f>IF(AX608="","",IF(R608="Refreshment Beverage",ROUND((BA608-Y608-Z608-AA608)*VLOOKUP(VALUE(Q608),Rates!G$15:L$19,3,0),4),ROUND(AW608*(VLOOKUP(VALUE(Q608),Rates!G:L,3,0)),4)))</f>
        <v/>
      </c>
      <c r="AV608" s="68" t="str">
        <f t="shared" si="346"/>
        <v/>
      </c>
      <c r="AW608" s="69" t="str">
        <f t="shared" si="347"/>
        <v/>
      </c>
      <c r="AX608" s="65" t="str">
        <f t="shared" si="348"/>
        <v/>
      </c>
      <c r="AY608" s="70" t="str">
        <f>IF(AX608="","",IF(R608="Refreshment Beverage",ROUND(SUM(AX608*Rates!K$19),4),ROUND(SUM(AX608*(Rates!J$8/100)),4)))</f>
        <v/>
      </c>
      <c r="AZ608" s="67" t="str">
        <f t="shared" si="349"/>
        <v/>
      </c>
      <c r="BA608" s="22" t="str">
        <f t="shared" si="350"/>
        <v/>
      </c>
      <c r="BD608" s="171"/>
      <c r="BE608" s="171"/>
      <c r="BF608" s="171"/>
      <c r="BG608" s="171"/>
    </row>
    <row r="609" spans="11:59" ht="12.75" customHeight="1" x14ac:dyDescent="0.3">
      <c r="K609" s="42" t="str">
        <f t="shared" si="322"/>
        <v/>
      </c>
      <c r="L609" s="55" t="str">
        <f t="shared" si="323"/>
        <v/>
      </c>
      <c r="M609" s="43" t="str">
        <f t="shared" si="324"/>
        <v/>
      </c>
      <c r="N609" s="56" t="str" cm="1">
        <f t="array" ref="N609">IFERROR(IF(_xlfn.SINGLE(B:B)="","",IF(R609="Beer",SUM(LOOKUP(2,1/(Rates!$B$3:$B$5&lt;=W609)/(Rates!$C$3:$C$5&gt;=W609),Rates!$D$3:$D$5)*(X609/100)*W609),IF(R609="Refreshment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56" t="str">
        <f t="shared" si="325"/>
        <v/>
      </c>
      <c r="P609" s="53"/>
      <c r="Q609" s="14" t="str">
        <f t="shared" si="326"/>
        <v/>
      </c>
      <c r="R609" s="57" t="str">
        <f t="shared" si="327"/>
        <v/>
      </c>
      <c r="S609" s="58" t="str">
        <f>IF(B609="","",IF(R609="Refreshment Beverage",VLOOKUP(VALUE(Q609),Rates!G$15:L$19,2,0),VLOOKUP(VALUE(Q609),Rates!G$4:L$12,2,0)))</f>
        <v/>
      </c>
      <c r="T609" s="58" t="str">
        <f t="shared" si="328"/>
        <v/>
      </c>
      <c r="U609" s="58" t="str">
        <f t="shared" si="329"/>
        <v/>
      </c>
      <c r="V609" s="58" t="str">
        <f t="shared" si="330"/>
        <v/>
      </c>
      <c r="W609" s="58" t="str">
        <f t="shared" si="331"/>
        <v/>
      </c>
      <c r="X609" s="59" t="str">
        <f t="shared" si="332"/>
        <v/>
      </c>
      <c r="Y609" s="60" t="str">
        <f>IF(B:B="","",IF(R609="Refreshment Beverage",VLOOKUP(Q609,Rates!G$15:L$19,6,0)*W609,VLOOKUP(Q609,Rates!G$4:L$12,6,0)*W609))</f>
        <v/>
      </c>
      <c r="Z609" s="60" t="str">
        <f t="shared" si="333"/>
        <v/>
      </c>
      <c r="AA609" s="60" t="str">
        <f t="shared" si="321"/>
        <v/>
      </c>
      <c r="AB609" s="61" t="str" cm="1">
        <f t="array" ref="AB609">IF(_xlfn.SINGLE(B:B)="","",IF(R609="Refreshment Beverage","",IF(AND(R609="Beer",Q609=0),SUM(LOOKUP(2,1/(Rates!$B$15:$B$18&lt;=W609)/(Rates!$C$15:$C$18&gt;=W609),Rates!$D$15:$D$18)*W609),VLOOKUP(VALUE(_xlfn.SINGLE(Q:Q)),Rates!A:B,2,0)*W609)))</f>
        <v/>
      </c>
      <c r="AC609" s="61" t="str" cm="1">
        <f t="array" ref="AC609">IF(_xlfn.SINGLE(B:B)="","",IF(R609="Refreshment Beverage","",IF(AND(R609="Beer",Q609=0),SUM(LOOKUP(2,1/(Rates!$B$15:$B$18&lt;=W609)/(Rates!$C$15:$C$18&gt;=W609),Rates!$E$15:$E$18)*W609),VLOOKUP(VALUE(_xlfn.SINGLE(Q:Q)),Rates!A:C,3,0)*W609)))</f>
        <v/>
      </c>
      <c r="AD609" s="168">
        <f>IFERROR(IF(R609="Beer","",IF(OR(Q609=1,Q609=2,Q609=3,Q609=4),VLOOKUP(Q609,Rates!$A$31:$B$34,2,0)*W609,IF(V609=1,VLOOKUP(U609,'REB BEV MIN MKUP'!B:E,4,0),IF(V609&gt;1,VLOOKUP(VALUE(W609),'REB BEV MIN MKUP'!O:Q,3,0),0)))),0)</f>
        <v>0</v>
      </c>
      <c r="AE609" s="62" t="str">
        <f t="shared" si="334"/>
        <v/>
      </c>
      <c r="AF609" s="63" t="str">
        <f t="shared" si="335"/>
        <v/>
      </c>
      <c r="AG609" s="64" t="str">
        <f t="shared" si="336"/>
        <v/>
      </c>
      <c r="AH609" s="65" t="str">
        <f t="shared" si="337"/>
        <v/>
      </c>
      <c r="AI609" s="66" t="str">
        <f>IF(AE:AE="","",IF(R609="Refreshment Beverage",AK609*(Rates!J$19/100),ROUND(SUM(AH609*(Rates!$J$8/100)),4)))</f>
        <v/>
      </c>
      <c r="AJ609" s="67" t="str">
        <f t="shared" si="338"/>
        <v/>
      </c>
      <c r="AK609" s="22" t="str">
        <f t="shared" si="339"/>
        <v/>
      </c>
      <c r="AL609" s="62" t="str">
        <f t="shared" si="340"/>
        <v/>
      </c>
      <c r="AM609" s="63" t="str">
        <f>IF(AS609="","",IF(R609="Refreshment Beverage",ROUND(AS609*Rates!K$19,4),ROUND(AO609*(VLOOKUP(VALUE(Q609),Rates!G$4:L$12,3,0)),4)))</f>
        <v/>
      </c>
      <c r="AN609" s="68" t="str">
        <f>IF(AS609="","",IF(R609="Refreshment Beverage",AS609*(Rates!J$19/100),MAX(AM609,AB609)))</f>
        <v/>
      </c>
      <c r="AO609" s="69" t="str">
        <f t="shared" si="341"/>
        <v/>
      </c>
      <c r="AP609" s="69" t="str">
        <f t="shared" si="342"/>
        <v/>
      </c>
      <c r="AQ609" s="70" t="str">
        <f>IF(AS609="","",IF(R609="Refreshment Beverage",ROUND(SUM(VLOOKUP(Q:Q,Rates!G$15:L$19,3,0)*(AS609-Y609-Z609-AA609)),4),ROUND(SUM(Rates!$K$8*AS609),4)))</f>
        <v/>
      </c>
      <c r="AR609" s="66" t="str">
        <f t="shared" si="343"/>
        <v/>
      </c>
      <c r="AS609" s="22" t="str">
        <f t="shared" si="344"/>
        <v/>
      </c>
      <c r="AT609" s="62" t="str">
        <f t="shared" si="345"/>
        <v/>
      </c>
      <c r="AU609" s="63" t="str">
        <f>IF(AX609="","",IF(R609="Refreshment Beverage",ROUND((BA609-Y609-Z609-AA609)*VLOOKUP(VALUE(Q609),Rates!G$15:L$19,3,0),4),ROUND(AW609*(VLOOKUP(VALUE(Q609),Rates!G:L,3,0)),4)))</f>
        <v/>
      </c>
      <c r="AV609" s="68" t="str">
        <f t="shared" si="346"/>
        <v/>
      </c>
      <c r="AW609" s="69" t="str">
        <f t="shared" si="347"/>
        <v/>
      </c>
      <c r="AX609" s="65" t="str">
        <f t="shared" si="348"/>
        <v/>
      </c>
      <c r="AY609" s="70" t="str">
        <f>IF(AX609="","",IF(R609="Refreshment Beverage",ROUND(SUM(AX609*Rates!K$19),4),ROUND(SUM(AX609*(Rates!J$8/100)),4)))</f>
        <v/>
      </c>
      <c r="AZ609" s="67" t="str">
        <f t="shared" si="349"/>
        <v/>
      </c>
      <c r="BA609" s="22" t="str">
        <f t="shared" si="350"/>
        <v/>
      </c>
      <c r="BD609" s="171"/>
      <c r="BE609" s="171"/>
      <c r="BF609" s="171"/>
      <c r="BG609" s="171"/>
    </row>
    <row r="610" spans="11:59" ht="12.75" customHeight="1" x14ac:dyDescent="0.3">
      <c r="K610" s="42" t="str">
        <f t="shared" si="322"/>
        <v/>
      </c>
      <c r="L610" s="55" t="str">
        <f t="shared" si="323"/>
        <v/>
      </c>
      <c r="M610" s="43" t="str">
        <f t="shared" si="324"/>
        <v/>
      </c>
      <c r="N610" s="56" t="str" cm="1">
        <f t="array" ref="N610">IFERROR(IF(_xlfn.SINGLE(B:B)="","",IF(R610="Beer",SUM(LOOKUP(2,1/(Rates!$B$3:$B$5&lt;=W610)/(Rates!$C$3:$C$5&gt;=W610),Rates!$D$3:$D$5)*(X610/100)*W610),IF(R610="Refreshment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56" t="str">
        <f t="shared" si="325"/>
        <v/>
      </c>
      <c r="P610" s="53"/>
      <c r="Q610" s="14" t="str">
        <f t="shared" si="326"/>
        <v/>
      </c>
      <c r="R610" s="57" t="str">
        <f t="shared" si="327"/>
        <v/>
      </c>
      <c r="S610" s="58" t="str">
        <f>IF(B610="","",IF(R610="Refreshment Beverage",VLOOKUP(VALUE(Q610),Rates!G$15:L$19,2,0),VLOOKUP(VALUE(Q610),Rates!G$4:L$12,2,0)))</f>
        <v/>
      </c>
      <c r="T610" s="58" t="str">
        <f t="shared" si="328"/>
        <v/>
      </c>
      <c r="U610" s="58" t="str">
        <f t="shared" si="329"/>
        <v/>
      </c>
      <c r="V610" s="58" t="str">
        <f t="shared" si="330"/>
        <v/>
      </c>
      <c r="W610" s="58" t="str">
        <f t="shared" si="331"/>
        <v/>
      </c>
      <c r="X610" s="59" t="str">
        <f t="shared" si="332"/>
        <v/>
      </c>
      <c r="Y610" s="60" t="str">
        <f>IF(B:B="","",IF(R610="Refreshment Beverage",VLOOKUP(Q610,Rates!G$15:L$19,6,0)*W610,VLOOKUP(Q610,Rates!G$4:L$12,6,0)*W610))</f>
        <v/>
      </c>
      <c r="Z610" s="60" t="str">
        <f t="shared" si="333"/>
        <v/>
      </c>
      <c r="AA610" s="60" t="str">
        <f t="shared" si="321"/>
        <v/>
      </c>
      <c r="AB610" s="61" t="str" cm="1">
        <f t="array" ref="AB610">IF(_xlfn.SINGLE(B:B)="","",IF(R610="Refreshment Beverage","",IF(AND(R610="Beer",Q610=0),SUM(LOOKUP(2,1/(Rates!$B$15:$B$18&lt;=W610)/(Rates!$C$15:$C$18&gt;=W610),Rates!$D$15:$D$18)*W610),VLOOKUP(VALUE(_xlfn.SINGLE(Q:Q)),Rates!A:B,2,0)*W610)))</f>
        <v/>
      </c>
      <c r="AC610" s="61" t="str" cm="1">
        <f t="array" ref="AC610">IF(_xlfn.SINGLE(B:B)="","",IF(R610="Refreshment Beverage","",IF(AND(R610="Beer",Q610=0),SUM(LOOKUP(2,1/(Rates!$B$15:$B$18&lt;=W610)/(Rates!$C$15:$C$18&gt;=W610),Rates!$E$15:$E$18)*W610),VLOOKUP(VALUE(_xlfn.SINGLE(Q:Q)),Rates!A:C,3,0)*W610)))</f>
        <v/>
      </c>
      <c r="AD610" s="168">
        <f>IFERROR(IF(R610="Beer","",IF(OR(Q610=1,Q610=2,Q610=3,Q610=4),VLOOKUP(Q610,Rates!$A$31:$B$34,2,0)*W610,IF(V610=1,VLOOKUP(U610,'REB BEV MIN MKUP'!B:E,4,0),IF(V610&gt;1,VLOOKUP(VALUE(W610),'REB BEV MIN MKUP'!O:Q,3,0),0)))),0)</f>
        <v>0</v>
      </c>
      <c r="AE610" s="62" t="str">
        <f t="shared" si="334"/>
        <v/>
      </c>
      <c r="AF610" s="63" t="str">
        <f t="shared" si="335"/>
        <v/>
      </c>
      <c r="AG610" s="64" t="str">
        <f t="shared" si="336"/>
        <v/>
      </c>
      <c r="AH610" s="65" t="str">
        <f t="shared" si="337"/>
        <v/>
      </c>
      <c r="AI610" s="66" t="str">
        <f>IF(AE:AE="","",IF(R610="Refreshment Beverage",AK610*(Rates!J$19/100),ROUND(SUM(AH610*(Rates!$J$8/100)),4)))</f>
        <v/>
      </c>
      <c r="AJ610" s="67" t="str">
        <f t="shared" si="338"/>
        <v/>
      </c>
      <c r="AK610" s="22" t="str">
        <f t="shared" si="339"/>
        <v/>
      </c>
      <c r="AL610" s="62" t="str">
        <f t="shared" si="340"/>
        <v/>
      </c>
      <c r="AM610" s="63" t="str">
        <f>IF(AS610="","",IF(R610="Refreshment Beverage",ROUND(AS610*Rates!K$19,4),ROUND(AO610*(VLOOKUP(VALUE(Q610),Rates!G$4:L$12,3,0)),4)))</f>
        <v/>
      </c>
      <c r="AN610" s="68" t="str">
        <f>IF(AS610="","",IF(R610="Refreshment Beverage",AS610*(Rates!J$19/100),MAX(AM610,AB610)))</f>
        <v/>
      </c>
      <c r="AO610" s="69" t="str">
        <f t="shared" si="341"/>
        <v/>
      </c>
      <c r="AP610" s="69" t="str">
        <f t="shared" si="342"/>
        <v/>
      </c>
      <c r="AQ610" s="70" t="str">
        <f>IF(AS610="","",IF(R610="Refreshment Beverage",ROUND(SUM(VLOOKUP(Q:Q,Rates!G$15:L$19,3,0)*(AS610-Y610-Z610-AA610)),4),ROUND(SUM(Rates!$K$8*AS610),4)))</f>
        <v/>
      </c>
      <c r="AR610" s="66" t="str">
        <f t="shared" si="343"/>
        <v/>
      </c>
      <c r="AS610" s="22" t="str">
        <f t="shared" si="344"/>
        <v/>
      </c>
      <c r="AT610" s="62" t="str">
        <f t="shared" si="345"/>
        <v/>
      </c>
      <c r="AU610" s="63" t="str">
        <f>IF(AX610="","",IF(R610="Refreshment Beverage",ROUND((BA610-Y610-Z610-AA610)*VLOOKUP(VALUE(Q610),Rates!G$15:L$19,3,0),4),ROUND(AW610*(VLOOKUP(VALUE(Q610),Rates!G:L,3,0)),4)))</f>
        <v/>
      </c>
      <c r="AV610" s="68" t="str">
        <f t="shared" si="346"/>
        <v/>
      </c>
      <c r="AW610" s="69" t="str">
        <f t="shared" si="347"/>
        <v/>
      </c>
      <c r="AX610" s="65" t="str">
        <f t="shared" si="348"/>
        <v/>
      </c>
      <c r="AY610" s="70" t="str">
        <f>IF(AX610="","",IF(R610="Refreshment Beverage",ROUND(SUM(AX610*Rates!K$19),4),ROUND(SUM(AX610*(Rates!J$8/100)),4)))</f>
        <v/>
      </c>
      <c r="AZ610" s="67" t="str">
        <f t="shared" si="349"/>
        <v/>
      </c>
      <c r="BA610" s="22" t="str">
        <f t="shared" si="350"/>
        <v/>
      </c>
      <c r="BD610" s="171"/>
      <c r="BE610" s="171"/>
      <c r="BF610" s="171"/>
      <c r="BG610" s="171"/>
    </row>
    <row r="611" spans="11:59" ht="12.75" customHeight="1" x14ac:dyDescent="0.3">
      <c r="K611" s="42" t="str">
        <f t="shared" si="322"/>
        <v/>
      </c>
      <c r="L611" s="55" t="str">
        <f t="shared" si="323"/>
        <v/>
      </c>
      <c r="M611" s="43" t="str">
        <f t="shared" si="324"/>
        <v/>
      </c>
      <c r="N611" s="56" t="str" cm="1">
        <f t="array" ref="N611">IFERROR(IF(_xlfn.SINGLE(B:B)="","",IF(R611="Beer",SUM(LOOKUP(2,1/(Rates!$B$3:$B$5&lt;=W611)/(Rates!$C$3:$C$5&gt;=W611),Rates!$D$3:$D$5)*(X611/100)*W611),IF(R611="Refreshment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56" t="str">
        <f t="shared" si="325"/>
        <v/>
      </c>
      <c r="P611" s="53"/>
      <c r="Q611" s="14" t="str">
        <f t="shared" si="326"/>
        <v/>
      </c>
      <c r="R611" s="57" t="str">
        <f t="shared" si="327"/>
        <v/>
      </c>
      <c r="S611" s="58" t="str">
        <f>IF(B611="","",IF(R611="Refreshment Beverage",VLOOKUP(VALUE(Q611),Rates!G$15:L$19,2,0),VLOOKUP(VALUE(Q611),Rates!G$4:L$12,2,0)))</f>
        <v/>
      </c>
      <c r="T611" s="58" t="str">
        <f t="shared" si="328"/>
        <v/>
      </c>
      <c r="U611" s="58" t="str">
        <f t="shared" si="329"/>
        <v/>
      </c>
      <c r="V611" s="58" t="str">
        <f t="shared" si="330"/>
        <v/>
      </c>
      <c r="W611" s="58" t="str">
        <f t="shared" si="331"/>
        <v/>
      </c>
      <c r="X611" s="59" t="str">
        <f t="shared" si="332"/>
        <v/>
      </c>
      <c r="Y611" s="60" t="str">
        <f>IF(B:B="","",IF(R611="Refreshment Beverage",VLOOKUP(Q611,Rates!G$15:L$19,6,0)*W611,VLOOKUP(Q611,Rates!G$4:L$12,6,0)*W611))</f>
        <v/>
      </c>
      <c r="Z611" s="60" t="str">
        <f t="shared" si="333"/>
        <v/>
      </c>
      <c r="AA611" s="60" t="str">
        <f t="shared" si="321"/>
        <v/>
      </c>
      <c r="AB611" s="61" t="str" cm="1">
        <f t="array" ref="AB611">IF(_xlfn.SINGLE(B:B)="","",IF(R611="Refreshment Beverage","",IF(AND(R611="Beer",Q611=0),SUM(LOOKUP(2,1/(Rates!$B$15:$B$18&lt;=W611)/(Rates!$C$15:$C$18&gt;=W611),Rates!$D$15:$D$18)*W611),VLOOKUP(VALUE(_xlfn.SINGLE(Q:Q)),Rates!A:B,2,0)*W611)))</f>
        <v/>
      </c>
      <c r="AC611" s="61" t="str" cm="1">
        <f t="array" ref="AC611">IF(_xlfn.SINGLE(B:B)="","",IF(R611="Refreshment Beverage","",IF(AND(R611="Beer",Q611=0),SUM(LOOKUP(2,1/(Rates!$B$15:$B$18&lt;=W611)/(Rates!$C$15:$C$18&gt;=W611),Rates!$E$15:$E$18)*W611),VLOOKUP(VALUE(_xlfn.SINGLE(Q:Q)),Rates!A:C,3,0)*W611)))</f>
        <v/>
      </c>
      <c r="AD611" s="168">
        <f>IFERROR(IF(R611="Beer","",IF(OR(Q611=1,Q611=2,Q611=3,Q611=4),VLOOKUP(Q611,Rates!$A$31:$B$34,2,0)*W611,IF(V611=1,VLOOKUP(U611,'REB BEV MIN MKUP'!B:E,4,0),IF(V611&gt;1,VLOOKUP(VALUE(W611),'REB BEV MIN MKUP'!O:Q,3,0),0)))),0)</f>
        <v>0</v>
      </c>
      <c r="AE611" s="62" t="str">
        <f t="shared" si="334"/>
        <v/>
      </c>
      <c r="AF611" s="63" t="str">
        <f t="shared" si="335"/>
        <v/>
      </c>
      <c r="AG611" s="64" t="str">
        <f t="shared" si="336"/>
        <v/>
      </c>
      <c r="AH611" s="65" t="str">
        <f t="shared" si="337"/>
        <v/>
      </c>
      <c r="AI611" s="66" t="str">
        <f>IF(AE:AE="","",IF(R611="Refreshment Beverage",AK611*(Rates!J$19/100),ROUND(SUM(AH611*(Rates!$J$8/100)),4)))</f>
        <v/>
      </c>
      <c r="AJ611" s="67" t="str">
        <f t="shared" si="338"/>
        <v/>
      </c>
      <c r="AK611" s="22" t="str">
        <f t="shared" si="339"/>
        <v/>
      </c>
      <c r="AL611" s="62" t="str">
        <f t="shared" si="340"/>
        <v/>
      </c>
      <c r="AM611" s="63" t="str">
        <f>IF(AS611="","",IF(R611="Refreshment Beverage",ROUND(AS611*Rates!K$19,4),ROUND(AO611*(VLOOKUP(VALUE(Q611),Rates!G$4:L$12,3,0)),4)))</f>
        <v/>
      </c>
      <c r="AN611" s="68" t="str">
        <f>IF(AS611="","",IF(R611="Refreshment Beverage",AS611*(Rates!J$19/100),MAX(AM611,AB611)))</f>
        <v/>
      </c>
      <c r="AO611" s="69" t="str">
        <f t="shared" si="341"/>
        <v/>
      </c>
      <c r="AP611" s="69" t="str">
        <f t="shared" si="342"/>
        <v/>
      </c>
      <c r="AQ611" s="70" t="str">
        <f>IF(AS611="","",IF(R611="Refreshment Beverage",ROUND(SUM(VLOOKUP(Q:Q,Rates!G$15:L$19,3,0)*(AS611-Y611-Z611-AA611)),4),ROUND(SUM(Rates!$K$8*AS611),4)))</f>
        <v/>
      </c>
      <c r="AR611" s="66" t="str">
        <f t="shared" si="343"/>
        <v/>
      </c>
      <c r="AS611" s="22" t="str">
        <f t="shared" si="344"/>
        <v/>
      </c>
      <c r="AT611" s="62" t="str">
        <f t="shared" si="345"/>
        <v/>
      </c>
      <c r="AU611" s="63" t="str">
        <f>IF(AX611="","",IF(R611="Refreshment Beverage",ROUND((BA611-Y611-Z611-AA611)*VLOOKUP(VALUE(Q611),Rates!G$15:L$19,3,0),4),ROUND(AW611*(VLOOKUP(VALUE(Q611),Rates!G:L,3,0)),4)))</f>
        <v/>
      </c>
      <c r="AV611" s="68" t="str">
        <f t="shared" si="346"/>
        <v/>
      </c>
      <c r="AW611" s="69" t="str">
        <f t="shared" si="347"/>
        <v/>
      </c>
      <c r="AX611" s="65" t="str">
        <f t="shared" si="348"/>
        <v/>
      </c>
      <c r="AY611" s="70" t="str">
        <f>IF(AX611="","",IF(R611="Refreshment Beverage",ROUND(SUM(AX611*Rates!K$19),4),ROUND(SUM(AX611*(Rates!J$8/100)),4)))</f>
        <v/>
      </c>
      <c r="AZ611" s="67" t="str">
        <f t="shared" si="349"/>
        <v/>
      </c>
      <c r="BA611" s="22" t="str">
        <f t="shared" si="350"/>
        <v/>
      </c>
      <c r="BD611" s="171"/>
      <c r="BE611" s="171"/>
      <c r="BF611" s="171"/>
      <c r="BG611" s="171"/>
    </row>
    <row r="612" spans="11:59" ht="12.75" customHeight="1" x14ac:dyDescent="0.3">
      <c r="K612" s="42" t="str">
        <f t="shared" si="322"/>
        <v/>
      </c>
      <c r="L612" s="55" t="str">
        <f t="shared" si="323"/>
        <v/>
      </c>
      <c r="M612" s="43" t="str">
        <f t="shared" si="324"/>
        <v/>
      </c>
      <c r="N612" s="56" t="str" cm="1">
        <f t="array" ref="N612">IFERROR(IF(_xlfn.SINGLE(B:B)="","",IF(R612="Beer",SUM(LOOKUP(2,1/(Rates!$B$3:$B$5&lt;=W612)/(Rates!$C$3:$C$5&gt;=W612),Rates!$D$3:$D$5)*(X612/100)*W612),IF(R612="Refreshment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56" t="str">
        <f t="shared" si="325"/>
        <v/>
      </c>
      <c r="P612" s="53"/>
      <c r="Q612" s="14" t="str">
        <f t="shared" si="326"/>
        <v/>
      </c>
      <c r="R612" s="57" t="str">
        <f t="shared" si="327"/>
        <v/>
      </c>
      <c r="S612" s="58" t="str">
        <f>IF(B612="","",IF(R612="Refreshment Beverage",VLOOKUP(VALUE(Q612),Rates!G$15:L$19,2,0),VLOOKUP(VALUE(Q612),Rates!G$4:L$12,2,0)))</f>
        <v/>
      </c>
      <c r="T612" s="58" t="str">
        <f t="shared" si="328"/>
        <v/>
      </c>
      <c r="U612" s="58" t="str">
        <f t="shared" si="329"/>
        <v/>
      </c>
      <c r="V612" s="58" t="str">
        <f t="shared" si="330"/>
        <v/>
      </c>
      <c r="W612" s="58" t="str">
        <f t="shared" si="331"/>
        <v/>
      </c>
      <c r="X612" s="59" t="str">
        <f t="shared" si="332"/>
        <v/>
      </c>
      <c r="Y612" s="60" t="str">
        <f>IF(B:B="","",IF(R612="Refreshment Beverage",VLOOKUP(Q612,Rates!G$15:L$19,6,0)*W612,VLOOKUP(Q612,Rates!G$4:L$12,6,0)*W612))</f>
        <v/>
      </c>
      <c r="Z612" s="60" t="str">
        <f t="shared" si="333"/>
        <v/>
      </c>
      <c r="AA612" s="60" t="str">
        <f t="shared" si="321"/>
        <v/>
      </c>
      <c r="AB612" s="61" t="str" cm="1">
        <f t="array" ref="AB612">IF(_xlfn.SINGLE(B:B)="","",IF(R612="Refreshment Beverage","",IF(AND(R612="Beer",Q612=0),SUM(LOOKUP(2,1/(Rates!$B$15:$B$18&lt;=W612)/(Rates!$C$15:$C$18&gt;=W612),Rates!$D$15:$D$18)*W612),VLOOKUP(VALUE(_xlfn.SINGLE(Q:Q)),Rates!A:B,2,0)*W612)))</f>
        <v/>
      </c>
      <c r="AC612" s="61" t="str" cm="1">
        <f t="array" ref="AC612">IF(_xlfn.SINGLE(B:B)="","",IF(R612="Refreshment Beverage","",IF(AND(R612="Beer",Q612=0),SUM(LOOKUP(2,1/(Rates!$B$15:$B$18&lt;=W612)/(Rates!$C$15:$C$18&gt;=W612),Rates!$E$15:$E$18)*W612),VLOOKUP(VALUE(_xlfn.SINGLE(Q:Q)),Rates!A:C,3,0)*W612)))</f>
        <v/>
      </c>
      <c r="AD612" s="168">
        <f>IFERROR(IF(R612="Beer","",IF(OR(Q612=1,Q612=2,Q612=3,Q612=4),VLOOKUP(Q612,Rates!$A$31:$B$34,2,0)*W612,IF(V612=1,VLOOKUP(U612,'REB BEV MIN MKUP'!B:E,4,0),IF(V612&gt;1,VLOOKUP(VALUE(W612),'REB BEV MIN MKUP'!O:Q,3,0),0)))),0)</f>
        <v>0</v>
      </c>
      <c r="AE612" s="62" t="str">
        <f t="shared" si="334"/>
        <v/>
      </c>
      <c r="AF612" s="63" t="str">
        <f t="shared" si="335"/>
        <v/>
      </c>
      <c r="AG612" s="64" t="str">
        <f t="shared" si="336"/>
        <v/>
      </c>
      <c r="AH612" s="65" t="str">
        <f t="shared" si="337"/>
        <v/>
      </c>
      <c r="AI612" s="66" t="str">
        <f>IF(AE:AE="","",IF(R612="Refreshment Beverage",AK612*(Rates!J$19/100),ROUND(SUM(AH612*(Rates!$J$8/100)),4)))</f>
        <v/>
      </c>
      <c r="AJ612" s="67" t="str">
        <f t="shared" si="338"/>
        <v/>
      </c>
      <c r="AK612" s="22" t="str">
        <f t="shared" si="339"/>
        <v/>
      </c>
      <c r="AL612" s="62" t="str">
        <f t="shared" si="340"/>
        <v/>
      </c>
      <c r="AM612" s="63" t="str">
        <f>IF(AS612="","",IF(R612="Refreshment Beverage",ROUND(AS612*Rates!K$19,4),ROUND(AO612*(VLOOKUP(VALUE(Q612),Rates!G$4:L$12,3,0)),4)))</f>
        <v/>
      </c>
      <c r="AN612" s="68" t="str">
        <f>IF(AS612="","",IF(R612="Refreshment Beverage",AS612*(Rates!J$19/100),MAX(AM612,AB612)))</f>
        <v/>
      </c>
      <c r="AO612" s="69" t="str">
        <f t="shared" si="341"/>
        <v/>
      </c>
      <c r="AP612" s="69" t="str">
        <f t="shared" si="342"/>
        <v/>
      </c>
      <c r="AQ612" s="70" t="str">
        <f>IF(AS612="","",IF(R612="Refreshment Beverage",ROUND(SUM(VLOOKUP(Q:Q,Rates!G$15:L$19,3,0)*(AS612-Y612-Z612-AA612)),4),ROUND(SUM(Rates!$K$8*AS612),4)))</f>
        <v/>
      </c>
      <c r="AR612" s="66" t="str">
        <f t="shared" si="343"/>
        <v/>
      </c>
      <c r="AS612" s="22" t="str">
        <f t="shared" si="344"/>
        <v/>
      </c>
      <c r="AT612" s="62" t="str">
        <f t="shared" si="345"/>
        <v/>
      </c>
      <c r="AU612" s="63" t="str">
        <f>IF(AX612="","",IF(R612="Refreshment Beverage",ROUND((BA612-Y612-Z612-AA612)*VLOOKUP(VALUE(Q612),Rates!G$15:L$19,3,0),4),ROUND(AW612*(VLOOKUP(VALUE(Q612),Rates!G:L,3,0)),4)))</f>
        <v/>
      </c>
      <c r="AV612" s="68" t="str">
        <f t="shared" si="346"/>
        <v/>
      </c>
      <c r="AW612" s="69" t="str">
        <f t="shared" si="347"/>
        <v/>
      </c>
      <c r="AX612" s="65" t="str">
        <f t="shared" si="348"/>
        <v/>
      </c>
      <c r="AY612" s="70" t="str">
        <f>IF(AX612="","",IF(R612="Refreshment Beverage",ROUND(SUM(AX612*Rates!K$19),4),ROUND(SUM(AX612*(Rates!J$8/100)),4)))</f>
        <v/>
      </c>
      <c r="AZ612" s="67" t="str">
        <f t="shared" si="349"/>
        <v/>
      </c>
      <c r="BA612" s="22" t="str">
        <f t="shared" si="350"/>
        <v/>
      </c>
      <c r="BD612" s="171"/>
      <c r="BE612" s="171"/>
      <c r="BF612" s="171"/>
      <c r="BG612" s="171"/>
    </row>
    <row r="613" spans="11:59" ht="12.75" customHeight="1" x14ac:dyDescent="0.3">
      <c r="K613" s="42" t="str">
        <f t="shared" si="322"/>
        <v/>
      </c>
      <c r="L613" s="55" t="str">
        <f t="shared" si="323"/>
        <v/>
      </c>
      <c r="M613" s="43" t="str">
        <f t="shared" si="324"/>
        <v/>
      </c>
      <c r="N613" s="56" t="str" cm="1">
        <f t="array" ref="N613">IFERROR(IF(_xlfn.SINGLE(B:B)="","",IF(R613="Beer",SUM(LOOKUP(2,1/(Rates!$B$3:$B$5&lt;=W613)/(Rates!$C$3:$C$5&gt;=W613),Rates!$D$3:$D$5)*(X613/100)*W613),IF(R613="Refreshment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56" t="str">
        <f t="shared" si="325"/>
        <v/>
      </c>
      <c r="P613" s="53"/>
      <c r="Q613" s="14" t="str">
        <f t="shared" si="326"/>
        <v/>
      </c>
      <c r="R613" s="57" t="str">
        <f t="shared" si="327"/>
        <v/>
      </c>
      <c r="S613" s="58" t="str">
        <f>IF(B613="","",IF(R613="Refreshment Beverage",VLOOKUP(VALUE(Q613),Rates!G$15:L$19,2,0),VLOOKUP(VALUE(Q613),Rates!G$4:L$12,2,0)))</f>
        <v/>
      </c>
      <c r="T613" s="58" t="str">
        <f t="shared" si="328"/>
        <v/>
      </c>
      <c r="U613" s="58" t="str">
        <f t="shared" si="329"/>
        <v/>
      </c>
      <c r="V613" s="58" t="str">
        <f t="shared" si="330"/>
        <v/>
      </c>
      <c r="W613" s="58" t="str">
        <f t="shared" si="331"/>
        <v/>
      </c>
      <c r="X613" s="59" t="str">
        <f t="shared" si="332"/>
        <v/>
      </c>
      <c r="Y613" s="60" t="str">
        <f>IF(B:B="","",IF(R613="Refreshment Beverage",VLOOKUP(Q613,Rates!G$15:L$19,6,0)*W613,VLOOKUP(Q613,Rates!G$4:L$12,6,0)*W613))</f>
        <v/>
      </c>
      <c r="Z613" s="60" t="str">
        <f t="shared" si="333"/>
        <v/>
      </c>
      <c r="AA613" s="60" t="str">
        <f t="shared" si="321"/>
        <v/>
      </c>
      <c r="AB613" s="61" t="str" cm="1">
        <f t="array" ref="AB613">IF(_xlfn.SINGLE(B:B)="","",IF(R613="Refreshment Beverage","",IF(AND(R613="Beer",Q613=0),SUM(LOOKUP(2,1/(Rates!$B$15:$B$18&lt;=W613)/(Rates!$C$15:$C$18&gt;=W613),Rates!$D$15:$D$18)*W613),VLOOKUP(VALUE(_xlfn.SINGLE(Q:Q)),Rates!A:B,2,0)*W613)))</f>
        <v/>
      </c>
      <c r="AC613" s="61" t="str" cm="1">
        <f t="array" ref="AC613">IF(_xlfn.SINGLE(B:B)="","",IF(R613="Refreshment Beverage","",IF(AND(R613="Beer",Q613=0),SUM(LOOKUP(2,1/(Rates!$B$15:$B$18&lt;=W613)/(Rates!$C$15:$C$18&gt;=W613),Rates!$E$15:$E$18)*W613),VLOOKUP(VALUE(_xlfn.SINGLE(Q:Q)),Rates!A:C,3,0)*W613)))</f>
        <v/>
      </c>
      <c r="AD613" s="168">
        <f>IFERROR(IF(R613="Beer","",IF(OR(Q613=1,Q613=2,Q613=3,Q613=4),VLOOKUP(Q613,Rates!$A$31:$B$34,2,0)*W613,IF(V613=1,VLOOKUP(U613,'REB BEV MIN MKUP'!B:E,4,0),IF(V613&gt;1,VLOOKUP(VALUE(W613),'REB BEV MIN MKUP'!O:Q,3,0),0)))),0)</f>
        <v>0</v>
      </c>
      <c r="AE613" s="62" t="str">
        <f t="shared" si="334"/>
        <v/>
      </c>
      <c r="AF613" s="63" t="str">
        <f t="shared" si="335"/>
        <v/>
      </c>
      <c r="AG613" s="64" t="str">
        <f t="shared" si="336"/>
        <v/>
      </c>
      <c r="AH613" s="65" t="str">
        <f t="shared" si="337"/>
        <v/>
      </c>
      <c r="AI613" s="66" t="str">
        <f>IF(AE:AE="","",IF(R613="Refreshment Beverage",AK613*(Rates!J$19/100),ROUND(SUM(AH613*(Rates!$J$8/100)),4)))</f>
        <v/>
      </c>
      <c r="AJ613" s="67" t="str">
        <f t="shared" si="338"/>
        <v/>
      </c>
      <c r="AK613" s="22" t="str">
        <f t="shared" si="339"/>
        <v/>
      </c>
      <c r="AL613" s="62" t="str">
        <f t="shared" si="340"/>
        <v/>
      </c>
      <c r="AM613" s="63" t="str">
        <f>IF(AS613="","",IF(R613="Refreshment Beverage",ROUND(AS613*Rates!K$19,4),ROUND(AO613*(VLOOKUP(VALUE(Q613),Rates!G$4:L$12,3,0)),4)))</f>
        <v/>
      </c>
      <c r="AN613" s="68" t="str">
        <f>IF(AS613="","",IF(R613="Refreshment Beverage",AS613*(Rates!J$19/100),MAX(AM613,AB613)))</f>
        <v/>
      </c>
      <c r="AO613" s="69" t="str">
        <f t="shared" si="341"/>
        <v/>
      </c>
      <c r="AP613" s="69" t="str">
        <f t="shared" si="342"/>
        <v/>
      </c>
      <c r="AQ613" s="70" t="str">
        <f>IF(AS613="","",IF(R613="Refreshment Beverage",ROUND(SUM(VLOOKUP(Q:Q,Rates!G$15:L$19,3,0)*(AS613-Y613-Z613-AA613)),4),ROUND(SUM(Rates!$K$8*AS613),4)))</f>
        <v/>
      </c>
      <c r="AR613" s="66" t="str">
        <f t="shared" si="343"/>
        <v/>
      </c>
      <c r="AS613" s="22" t="str">
        <f t="shared" si="344"/>
        <v/>
      </c>
      <c r="AT613" s="62" t="str">
        <f t="shared" si="345"/>
        <v/>
      </c>
      <c r="AU613" s="63" t="str">
        <f>IF(AX613="","",IF(R613="Refreshment Beverage",ROUND((BA613-Y613-Z613-AA613)*VLOOKUP(VALUE(Q613),Rates!G$15:L$19,3,0),4),ROUND(AW613*(VLOOKUP(VALUE(Q613),Rates!G:L,3,0)),4)))</f>
        <v/>
      </c>
      <c r="AV613" s="68" t="str">
        <f t="shared" si="346"/>
        <v/>
      </c>
      <c r="AW613" s="69" t="str">
        <f t="shared" si="347"/>
        <v/>
      </c>
      <c r="AX613" s="65" t="str">
        <f t="shared" si="348"/>
        <v/>
      </c>
      <c r="AY613" s="70" t="str">
        <f>IF(AX613="","",IF(R613="Refreshment Beverage",ROUND(SUM(AX613*Rates!K$19),4),ROUND(SUM(AX613*(Rates!J$8/100)),4)))</f>
        <v/>
      </c>
      <c r="AZ613" s="67" t="str">
        <f t="shared" si="349"/>
        <v/>
      </c>
      <c r="BA613" s="22" t="str">
        <f t="shared" si="350"/>
        <v/>
      </c>
      <c r="BD613" s="171"/>
      <c r="BE613" s="171"/>
      <c r="BF613" s="171"/>
      <c r="BG613" s="171"/>
    </row>
    <row r="614" spans="11:59" ht="12.75" customHeight="1" x14ac:dyDescent="0.3">
      <c r="K614" s="42" t="str">
        <f t="shared" si="322"/>
        <v/>
      </c>
      <c r="L614" s="55" t="str">
        <f t="shared" si="323"/>
        <v/>
      </c>
      <c r="M614" s="43" t="str">
        <f t="shared" si="324"/>
        <v/>
      </c>
      <c r="N614" s="56" t="str" cm="1">
        <f t="array" ref="N614">IFERROR(IF(_xlfn.SINGLE(B:B)="","",IF(R614="Beer",SUM(LOOKUP(2,1/(Rates!$B$3:$B$5&lt;=W614)/(Rates!$C$3:$C$5&gt;=W614),Rates!$D$3:$D$5)*(X614/100)*W614),IF(R614="Refreshment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56" t="str">
        <f t="shared" si="325"/>
        <v/>
      </c>
      <c r="P614" s="53"/>
      <c r="Q614" s="14" t="str">
        <f t="shared" si="326"/>
        <v/>
      </c>
      <c r="R614" s="57" t="str">
        <f t="shared" si="327"/>
        <v/>
      </c>
      <c r="S614" s="58" t="str">
        <f>IF(B614="","",IF(R614="Refreshment Beverage",VLOOKUP(VALUE(Q614),Rates!G$15:L$19,2,0),VLOOKUP(VALUE(Q614),Rates!G$4:L$12,2,0)))</f>
        <v/>
      </c>
      <c r="T614" s="58" t="str">
        <f t="shared" si="328"/>
        <v/>
      </c>
      <c r="U614" s="58" t="str">
        <f t="shared" si="329"/>
        <v/>
      </c>
      <c r="V614" s="58" t="str">
        <f t="shared" si="330"/>
        <v/>
      </c>
      <c r="W614" s="58" t="str">
        <f t="shared" si="331"/>
        <v/>
      </c>
      <c r="X614" s="59" t="str">
        <f t="shared" si="332"/>
        <v/>
      </c>
      <c r="Y614" s="60" t="str">
        <f>IF(B:B="","",IF(R614="Refreshment Beverage",VLOOKUP(Q614,Rates!G$15:L$19,6,0)*W614,VLOOKUP(Q614,Rates!G$4:L$12,6,0)*W614))</f>
        <v/>
      </c>
      <c r="Z614" s="60" t="str">
        <f t="shared" si="333"/>
        <v/>
      </c>
      <c r="AA614" s="60" t="str">
        <f t="shared" si="321"/>
        <v/>
      </c>
      <c r="AB614" s="61" t="str" cm="1">
        <f t="array" ref="AB614">IF(_xlfn.SINGLE(B:B)="","",IF(R614="Refreshment Beverage","",IF(AND(R614="Beer",Q614=0),SUM(LOOKUP(2,1/(Rates!$B$15:$B$18&lt;=W614)/(Rates!$C$15:$C$18&gt;=W614),Rates!$D$15:$D$18)*W614),VLOOKUP(VALUE(_xlfn.SINGLE(Q:Q)),Rates!A:B,2,0)*W614)))</f>
        <v/>
      </c>
      <c r="AC614" s="61" t="str" cm="1">
        <f t="array" ref="AC614">IF(_xlfn.SINGLE(B:B)="","",IF(R614="Refreshment Beverage","",IF(AND(R614="Beer",Q614=0),SUM(LOOKUP(2,1/(Rates!$B$15:$B$18&lt;=W614)/(Rates!$C$15:$C$18&gt;=W614),Rates!$E$15:$E$18)*W614),VLOOKUP(VALUE(_xlfn.SINGLE(Q:Q)),Rates!A:C,3,0)*W614)))</f>
        <v/>
      </c>
      <c r="AD614" s="168">
        <f>IFERROR(IF(R614="Beer","",IF(OR(Q614=1,Q614=2,Q614=3,Q614=4),VLOOKUP(Q614,Rates!$A$31:$B$34,2,0)*W614,IF(V614=1,VLOOKUP(U614,'REB BEV MIN MKUP'!B:E,4,0),IF(V614&gt;1,VLOOKUP(VALUE(W614),'REB BEV MIN MKUP'!O:Q,3,0),0)))),0)</f>
        <v>0</v>
      </c>
      <c r="AE614" s="62" t="str">
        <f t="shared" si="334"/>
        <v/>
      </c>
      <c r="AF614" s="63" t="str">
        <f t="shared" si="335"/>
        <v/>
      </c>
      <c r="AG614" s="64" t="str">
        <f t="shared" si="336"/>
        <v/>
      </c>
      <c r="AH614" s="65" t="str">
        <f t="shared" si="337"/>
        <v/>
      </c>
      <c r="AI614" s="66" t="str">
        <f>IF(AE:AE="","",IF(R614="Refreshment Beverage",AK614*(Rates!J$19/100),ROUND(SUM(AH614*(Rates!$J$8/100)),4)))</f>
        <v/>
      </c>
      <c r="AJ614" s="67" t="str">
        <f t="shared" si="338"/>
        <v/>
      </c>
      <c r="AK614" s="22" t="str">
        <f t="shared" si="339"/>
        <v/>
      </c>
      <c r="AL614" s="62" t="str">
        <f t="shared" si="340"/>
        <v/>
      </c>
      <c r="AM614" s="63" t="str">
        <f>IF(AS614="","",IF(R614="Refreshment Beverage",ROUND(AS614*Rates!K$19,4),ROUND(AO614*(VLOOKUP(VALUE(Q614),Rates!G$4:L$12,3,0)),4)))</f>
        <v/>
      </c>
      <c r="AN614" s="68" t="str">
        <f>IF(AS614="","",IF(R614="Refreshment Beverage",AS614*(Rates!J$19/100),MAX(AM614,AB614)))</f>
        <v/>
      </c>
      <c r="AO614" s="69" t="str">
        <f t="shared" si="341"/>
        <v/>
      </c>
      <c r="AP614" s="69" t="str">
        <f t="shared" si="342"/>
        <v/>
      </c>
      <c r="AQ614" s="70" t="str">
        <f>IF(AS614="","",IF(R614="Refreshment Beverage",ROUND(SUM(VLOOKUP(Q:Q,Rates!G$15:L$19,3,0)*(AS614-Y614-Z614-AA614)),4),ROUND(SUM(Rates!$K$8*AS614),4)))</f>
        <v/>
      </c>
      <c r="AR614" s="66" t="str">
        <f t="shared" si="343"/>
        <v/>
      </c>
      <c r="AS614" s="22" t="str">
        <f t="shared" si="344"/>
        <v/>
      </c>
      <c r="AT614" s="62" t="str">
        <f t="shared" si="345"/>
        <v/>
      </c>
      <c r="AU614" s="63" t="str">
        <f>IF(AX614="","",IF(R614="Refreshment Beverage",ROUND((BA614-Y614-Z614-AA614)*VLOOKUP(VALUE(Q614),Rates!G$15:L$19,3,0),4),ROUND(AW614*(VLOOKUP(VALUE(Q614),Rates!G:L,3,0)),4)))</f>
        <v/>
      </c>
      <c r="AV614" s="68" t="str">
        <f t="shared" si="346"/>
        <v/>
      </c>
      <c r="AW614" s="69" t="str">
        <f t="shared" si="347"/>
        <v/>
      </c>
      <c r="AX614" s="65" t="str">
        <f t="shared" si="348"/>
        <v/>
      </c>
      <c r="AY614" s="70" t="str">
        <f>IF(AX614="","",IF(R614="Refreshment Beverage",ROUND(SUM(AX614*Rates!K$19),4),ROUND(SUM(AX614*(Rates!J$8/100)),4)))</f>
        <v/>
      </c>
      <c r="AZ614" s="67" t="str">
        <f t="shared" si="349"/>
        <v/>
      </c>
      <c r="BA614" s="22" t="str">
        <f t="shared" si="350"/>
        <v/>
      </c>
      <c r="BD614" s="171"/>
      <c r="BE614" s="171"/>
      <c r="BF614" s="171"/>
      <c r="BG614" s="171"/>
    </row>
    <row r="615" spans="11:59" ht="12.75" customHeight="1" x14ac:dyDescent="0.3">
      <c r="K615" s="42" t="str">
        <f t="shared" si="322"/>
        <v/>
      </c>
      <c r="L615" s="55" t="str">
        <f t="shared" si="323"/>
        <v/>
      </c>
      <c r="M615" s="43" t="str">
        <f t="shared" si="324"/>
        <v/>
      </c>
      <c r="N615" s="56" t="str" cm="1">
        <f t="array" ref="N615">IFERROR(IF(_xlfn.SINGLE(B:B)="","",IF(R615="Beer",SUM(LOOKUP(2,1/(Rates!$B$3:$B$5&lt;=W615)/(Rates!$C$3:$C$5&gt;=W615),Rates!$D$3:$D$5)*(X615/100)*W615),IF(R615="Refreshment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56" t="str">
        <f t="shared" si="325"/>
        <v/>
      </c>
      <c r="P615" s="53"/>
      <c r="Q615" s="14" t="str">
        <f t="shared" si="326"/>
        <v/>
      </c>
      <c r="R615" s="57" t="str">
        <f t="shared" si="327"/>
        <v/>
      </c>
      <c r="S615" s="58" t="str">
        <f>IF(B615="","",IF(R615="Refreshment Beverage",VLOOKUP(VALUE(Q615),Rates!G$15:L$19,2,0),VLOOKUP(VALUE(Q615),Rates!G$4:L$12,2,0)))</f>
        <v/>
      </c>
      <c r="T615" s="58" t="str">
        <f t="shared" si="328"/>
        <v/>
      </c>
      <c r="U615" s="58" t="str">
        <f t="shared" si="329"/>
        <v/>
      </c>
      <c r="V615" s="58" t="str">
        <f t="shared" si="330"/>
        <v/>
      </c>
      <c r="W615" s="58" t="str">
        <f t="shared" si="331"/>
        <v/>
      </c>
      <c r="X615" s="59" t="str">
        <f t="shared" si="332"/>
        <v/>
      </c>
      <c r="Y615" s="60" t="str">
        <f>IF(B:B="","",IF(R615="Refreshment Beverage",VLOOKUP(Q615,Rates!G$15:L$19,6,0)*W615,VLOOKUP(Q615,Rates!G$4:L$12,6,0)*W615))</f>
        <v/>
      </c>
      <c r="Z615" s="60" t="str">
        <f t="shared" si="333"/>
        <v/>
      </c>
      <c r="AA615" s="60" t="str">
        <f t="shared" si="321"/>
        <v/>
      </c>
      <c r="AB615" s="61" t="str" cm="1">
        <f t="array" ref="AB615">IF(_xlfn.SINGLE(B:B)="","",IF(R615="Refreshment Beverage","",IF(AND(R615="Beer",Q615=0),SUM(LOOKUP(2,1/(Rates!$B$15:$B$18&lt;=W615)/(Rates!$C$15:$C$18&gt;=W615),Rates!$D$15:$D$18)*W615),VLOOKUP(VALUE(_xlfn.SINGLE(Q:Q)),Rates!A:B,2,0)*W615)))</f>
        <v/>
      </c>
      <c r="AC615" s="61" t="str" cm="1">
        <f t="array" ref="AC615">IF(_xlfn.SINGLE(B:B)="","",IF(R615="Refreshment Beverage","",IF(AND(R615="Beer",Q615=0),SUM(LOOKUP(2,1/(Rates!$B$15:$B$18&lt;=W615)/(Rates!$C$15:$C$18&gt;=W615),Rates!$E$15:$E$18)*W615),VLOOKUP(VALUE(_xlfn.SINGLE(Q:Q)),Rates!A:C,3,0)*W615)))</f>
        <v/>
      </c>
      <c r="AD615" s="168">
        <f>IFERROR(IF(R615="Beer","",IF(OR(Q615=1,Q615=2,Q615=3,Q615=4),VLOOKUP(Q615,Rates!$A$31:$B$34,2,0)*W615,IF(V615=1,VLOOKUP(U615,'REB BEV MIN MKUP'!B:E,4,0),IF(V615&gt;1,VLOOKUP(VALUE(W615),'REB BEV MIN MKUP'!O:Q,3,0),0)))),0)</f>
        <v>0</v>
      </c>
      <c r="AE615" s="62" t="str">
        <f t="shared" si="334"/>
        <v/>
      </c>
      <c r="AF615" s="63" t="str">
        <f t="shared" si="335"/>
        <v/>
      </c>
      <c r="AG615" s="64" t="str">
        <f t="shared" si="336"/>
        <v/>
      </c>
      <c r="AH615" s="65" t="str">
        <f t="shared" si="337"/>
        <v/>
      </c>
      <c r="AI615" s="66" t="str">
        <f>IF(AE:AE="","",IF(R615="Refreshment Beverage",AK615*(Rates!J$19/100),ROUND(SUM(AH615*(Rates!$J$8/100)),4)))</f>
        <v/>
      </c>
      <c r="AJ615" s="67" t="str">
        <f t="shared" si="338"/>
        <v/>
      </c>
      <c r="AK615" s="22" t="str">
        <f t="shared" si="339"/>
        <v/>
      </c>
      <c r="AL615" s="62" t="str">
        <f t="shared" si="340"/>
        <v/>
      </c>
      <c r="AM615" s="63" t="str">
        <f>IF(AS615="","",IF(R615="Refreshment Beverage",ROUND(AS615*Rates!K$19,4),ROUND(AO615*(VLOOKUP(VALUE(Q615),Rates!G$4:L$12,3,0)),4)))</f>
        <v/>
      </c>
      <c r="AN615" s="68" t="str">
        <f>IF(AS615="","",IF(R615="Refreshment Beverage",AS615*(Rates!J$19/100),MAX(AM615,AB615)))</f>
        <v/>
      </c>
      <c r="AO615" s="69" t="str">
        <f t="shared" si="341"/>
        <v/>
      </c>
      <c r="AP615" s="69" t="str">
        <f t="shared" si="342"/>
        <v/>
      </c>
      <c r="AQ615" s="70" t="str">
        <f>IF(AS615="","",IF(R615="Refreshment Beverage",ROUND(SUM(VLOOKUP(Q:Q,Rates!G$15:L$19,3,0)*(AS615-Y615-Z615-AA615)),4),ROUND(SUM(Rates!$K$8*AS615),4)))</f>
        <v/>
      </c>
      <c r="AR615" s="66" t="str">
        <f t="shared" si="343"/>
        <v/>
      </c>
      <c r="AS615" s="22" t="str">
        <f t="shared" si="344"/>
        <v/>
      </c>
      <c r="AT615" s="62" t="str">
        <f t="shared" si="345"/>
        <v/>
      </c>
      <c r="AU615" s="63" t="str">
        <f>IF(AX615="","",IF(R615="Refreshment Beverage",ROUND((BA615-Y615-Z615-AA615)*VLOOKUP(VALUE(Q615),Rates!G$15:L$19,3,0),4),ROUND(AW615*(VLOOKUP(VALUE(Q615),Rates!G:L,3,0)),4)))</f>
        <v/>
      </c>
      <c r="AV615" s="68" t="str">
        <f t="shared" si="346"/>
        <v/>
      </c>
      <c r="AW615" s="69" t="str">
        <f t="shared" si="347"/>
        <v/>
      </c>
      <c r="AX615" s="65" t="str">
        <f t="shared" si="348"/>
        <v/>
      </c>
      <c r="AY615" s="70" t="str">
        <f>IF(AX615="","",IF(R615="Refreshment Beverage",ROUND(SUM(AX615*Rates!K$19),4),ROUND(SUM(AX615*(Rates!J$8/100)),4)))</f>
        <v/>
      </c>
      <c r="AZ615" s="67" t="str">
        <f t="shared" si="349"/>
        <v/>
      </c>
      <c r="BA615" s="22" t="str">
        <f t="shared" si="350"/>
        <v/>
      </c>
      <c r="BD615" s="171"/>
      <c r="BE615" s="171"/>
      <c r="BF615" s="171"/>
      <c r="BG615" s="171"/>
    </row>
    <row r="616" spans="11:59" ht="12.75" customHeight="1" x14ac:dyDescent="0.3">
      <c r="K616" s="42" t="str">
        <f t="shared" si="322"/>
        <v/>
      </c>
      <c r="L616" s="55" t="str">
        <f t="shared" si="323"/>
        <v/>
      </c>
      <c r="M616" s="43" t="str">
        <f t="shared" si="324"/>
        <v/>
      </c>
      <c r="N616" s="56" t="str" cm="1">
        <f t="array" ref="N616">IFERROR(IF(_xlfn.SINGLE(B:B)="","",IF(R616="Beer",SUM(LOOKUP(2,1/(Rates!$B$3:$B$5&lt;=W616)/(Rates!$C$3:$C$5&gt;=W616),Rates!$D$3:$D$5)*(X616/100)*W616),IF(R616="Refreshment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56" t="str">
        <f t="shared" si="325"/>
        <v/>
      </c>
      <c r="P616" s="53"/>
      <c r="Q616" s="14" t="str">
        <f t="shared" si="326"/>
        <v/>
      </c>
      <c r="R616" s="57" t="str">
        <f t="shared" si="327"/>
        <v/>
      </c>
      <c r="S616" s="58" t="str">
        <f>IF(B616="","",IF(R616="Refreshment Beverage",VLOOKUP(VALUE(Q616),Rates!G$15:L$19,2,0),VLOOKUP(VALUE(Q616),Rates!G$4:L$12,2,0)))</f>
        <v/>
      </c>
      <c r="T616" s="58" t="str">
        <f t="shared" si="328"/>
        <v/>
      </c>
      <c r="U616" s="58" t="str">
        <f t="shared" si="329"/>
        <v/>
      </c>
      <c r="V616" s="58" t="str">
        <f t="shared" si="330"/>
        <v/>
      </c>
      <c r="W616" s="58" t="str">
        <f t="shared" si="331"/>
        <v/>
      </c>
      <c r="X616" s="59" t="str">
        <f t="shared" si="332"/>
        <v/>
      </c>
      <c r="Y616" s="60" t="str">
        <f>IF(B:B="","",IF(R616="Refreshment Beverage",VLOOKUP(Q616,Rates!G$15:L$19,6,0)*W616,VLOOKUP(Q616,Rates!G$4:L$12,6,0)*W616))</f>
        <v/>
      </c>
      <c r="Z616" s="60" t="str">
        <f t="shared" si="333"/>
        <v/>
      </c>
      <c r="AA616" s="60" t="str">
        <f t="shared" si="321"/>
        <v/>
      </c>
      <c r="AB616" s="61" t="str" cm="1">
        <f t="array" ref="AB616">IF(_xlfn.SINGLE(B:B)="","",IF(R616="Refreshment Beverage","",IF(AND(R616="Beer",Q616=0),SUM(LOOKUP(2,1/(Rates!$B$15:$B$18&lt;=W616)/(Rates!$C$15:$C$18&gt;=W616),Rates!$D$15:$D$18)*W616),VLOOKUP(VALUE(_xlfn.SINGLE(Q:Q)),Rates!A:B,2,0)*W616)))</f>
        <v/>
      </c>
      <c r="AC616" s="61" t="str" cm="1">
        <f t="array" ref="AC616">IF(_xlfn.SINGLE(B:B)="","",IF(R616="Refreshment Beverage","",IF(AND(R616="Beer",Q616=0),SUM(LOOKUP(2,1/(Rates!$B$15:$B$18&lt;=W616)/(Rates!$C$15:$C$18&gt;=W616),Rates!$E$15:$E$18)*W616),VLOOKUP(VALUE(_xlfn.SINGLE(Q:Q)),Rates!A:C,3,0)*W616)))</f>
        <v/>
      </c>
      <c r="AD616" s="168">
        <f>IFERROR(IF(R616="Beer","",IF(OR(Q616=1,Q616=2,Q616=3,Q616=4),VLOOKUP(Q616,Rates!$A$31:$B$34,2,0)*W616,IF(V616=1,VLOOKUP(U616,'REB BEV MIN MKUP'!B:E,4,0),IF(V616&gt;1,VLOOKUP(VALUE(W616),'REB BEV MIN MKUP'!O:Q,3,0),0)))),0)</f>
        <v>0</v>
      </c>
      <c r="AE616" s="62" t="str">
        <f t="shared" si="334"/>
        <v/>
      </c>
      <c r="AF616" s="63" t="str">
        <f t="shared" si="335"/>
        <v/>
      </c>
      <c r="AG616" s="64" t="str">
        <f t="shared" si="336"/>
        <v/>
      </c>
      <c r="AH616" s="65" t="str">
        <f t="shared" si="337"/>
        <v/>
      </c>
      <c r="AI616" s="66" t="str">
        <f>IF(AE:AE="","",IF(R616="Refreshment Beverage",AK616*(Rates!J$19/100),ROUND(SUM(AH616*(Rates!$J$8/100)),4)))</f>
        <v/>
      </c>
      <c r="AJ616" s="67" t="str">
        <f t="shared" si="338"/>
        <v/>
      </c>
      <c r="AK616" s="22" t="str">
        <f t="shared" si="339"/>
        <v/>
      </c>
      <c r="AL616" s="62" t="str">
        <f t="shared" si="340"/>
        <v/>
      </c>
      <c r="AM616" s="63" t="str">
        <f>IF(AS616="","",IF(R616="Refreshment Beverage",ROUND(AS616*Rates!K$19,4),ROUND(AO616*(VLOOKUP(VALUE(Q616),Rates!G$4:L$12,3,0)),4)))</f>
        <v/>
      </c>
      <c r="AN616" s="68" t="str">
        <f>IF(AS616="","",IF(R616="Refreshment Beverage",AS616*(Rates!J$19/100),MAX(AM616,AB616)))</f>
        <v/>
      </c>
      <c r="AO616" s="69" t="str">
        <f t="shared" si="341"/>
        <v/>
      </c>
      <c r="AP616" s="69" t="str">
        <f t="shared" si="342"/>
        <v/>
      </c>
      <c r="AQ616" s="70" t="str">
        <f>IF(AS616="","",IF(R616="Refreshment Beverage",ROUND(SUM(VLOOKUP(Q:Q,Rates!G$15:L$19,3,0)*(AS616-Y616-Z616-AA616)),4),ROUND(SUM(Rates!$K$8*AS616),4)))</f>
        <v/>
      </c>
      <c r="AR616" s="66" t="str">
        <f t="shared" si="343"/>
        <v/>
      </c>
      <c r="AS616" s="22" t="str">
        <f t="shared" si="344"/>
        <v/>
      </c>
      <c r="AT616" s="62" t="str">
        <f t="shared" si="345"/>
        <v/>
      </c>
      <c r="AU616" s="63" t="str">
        <f>IF(AX616="","",IF(R616="Refreshment Beverage",ROUND((BA616-Y616-Z616-AA616)*VLOOKUP(VALUE(Q616),Rates!G$15:L$19,3,0),4),ROUND(AW616*(VLOOKUP(VALUE(Q616),Rates!G:L,3,0)),4)))</f>
        <v/>
      </c>
      <c r="AV616" s="68" t="str">
        <f t="shared" si="346"/>
        <v/>
      </c>
      <c r="AW616" s="69" t="str">
        <f t="shared" si="347"/>
        <v/>
      </c>
      <c r="AX616" s="65" t="str">
        <f t="shared" si="348"/>
        <v/>
      </c>
      <c r="AY616" s="70" t="str">
        <f>IF(AX616="","",IF(R616="Refreshment Beverage",ROUND(SUM(AX616*Rates!K$19),4),ROUND(SUM(AX616*(Rates!J$8/100)),4)))</f>
        <v/>
      </c>
      <c r="AZ616" s="67" t="str">
        <f t="shared" si="349"/>
        <v/>
      </c>
      <c r="BA616" s="22" t="str">
        <f t="shared" si="350"/>
        <v/>
      </c>
      <c r="BD616" s="171"/>
      <c r="BE616" s="171"/>
      <c r="BF616" s="171"/>
      <c r="BG616" s="171"/>
    </row>
    <row r="617" spans="11:59" ht="12.75" customHeight="1" x14ac:dyDescent="0.3">
      <c r="K617" s="42" t="str">
        <f t="shared" si="322"/>
        <v/>
      </c>
      <c r="L617" s="55" t="str">
        <f t="shared" si="323"/>
        <v/>
      </c>
      <c r="M617" s="43" t="str">
        <f t="shared" si="324"/>
        <v/>
      </c>
      <c r="N617" s="56" t="str" cm="1">
        <f t="array" ref="N617">IFERROR(IF(_xlfn.SINGLE(B:B)="","",IF(R617="Beer",SUM(LOOKUP(2,1/(Rates!$B$3:$B$5&lt;=W617)/(Rates!$C$3:$C$5&gt;=W617),Rates!$D$3:$D$5)*(X617/100)*W617),IF(R617="Refreshment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56" t="str">
        <f t="shared" si="325"/>
        <v/>
      </c>
      <c r="P617" s="53"/>
      <c r="Q617" s="14" t="str">
        <f t="shared" si="326"/>
        <v/>
      </c>
      <c r="R617" s="57" t="str">
        <f t="shared" si="327"/>
        <v/>
      </c>
      <c r="S617" s="58" t="str">
        <f>IF(B617="","",IF(R617="Refreshment Beverage",VLOOKUP(VALUE(Q617),Rates!G$15:L$19,2,0),VLOOKUP(VALUE(Q617),Rates!G$4:L$12,2,0)))</f>
        <v/>
      </c>
      <c r="T617" s="58" t="str">
        <f t="shared" si="328"/>
        <v/>
      </c>
      <c r="U617" s="58" t="str">
        <f t="shared" si="329"/>
        <v/>
      </c>
      <c r="V617" s="58" t="str">
        <f t="shared" si="330"/>
        <v/>
      </c>
      <c r="W617" s="58" t="str">
        <f t="shared" si="331"/>
        <v/>
      </c>
      <c r="X617" s="59" t="str">
        <f t="shared" si="332"/>
        <v/>
      </c>
      <c r="Y617" s="60" t="str">
        <f>IF(B:B="","",IF(R617="Refreshment Beverage",VLOOKUP(Q617,Rates!G$15:L$19,6,0)*W617,VLOOKUP(Q617,Rates!G$4:L$12,6,0)*W617))</f>
        <v/>
      </c>
      <c r="Z617" s="60" t="str">
        <f t="shared" si="333"/>
        <v/>
      </c>
      <c r="AA617" s="60" t="str">
        <f t="shared" si="321"/>
        <v/>
      </c>
      <c r="AB617" s="61" t="str" cm="1">
        <f t="array" ref="AB617">IF(_xlfn.SINGLE(B:B)="","",IF(R617="Refreshment Beverage","",IF(AND(R617="Beer",Q617=0),SUM(LOOKUP(2,1/(Rates!$B$15:$B$18&lt;=W617)/(Rates!$C$15:$C$18&gt;=W617),Rates!$D$15:$D$18)*W617),VLOOKUP(VALUE(_xlfn.SINGLE(Q:Q)),Rates!A:B,2,0)*W617)))</f>
        <v/>
      </c>
      <c r="AC617" s="61" t="str" cm="1">
        <f t="array" ref="AC617">IF(_xlfn.SINGLE(B:B)="","",IF(R617="Refreshment Beverage","",IF(AND(R617="Beer",Q617=0),SUM(LOOKUP(2,1/(Rates!$B$15:$B$18&lt;=W617)/(Rates!$C$15:$C$18&gt;=W617),Rates!$E$15:$E$18)*W617),VLOOKUP(VALUE(_xlfn.SINGLE(Q:Q)),Rates!A:C,3,0)*W617)))</f>
        <v/>
      </c>
      <c r="AD617" s="168">
        <f>IFERROR(IF(R617="Beer","",IF(OR(Q617=1,Q617=2,Q617=3,Q617=4),VLOOKUP(Q617,Rates!$A$31:$B$34,2,0)*W617,IF(V617=1,VLOOKUP(U617,'REB BEV MIN MKUP'!B:E,4,0),IF(V617&gt;1,VLOOKUP(VALUE(W617),'REB BEV MIN MKUP'!O:Q,3,0),0)))),0)</f>
        <v>0</v>
      </c>
      <c r="AE617" s="62" t="str">
        <f t="shared" si="334"/>
        <v/>
      </c>
      <c r="AF617" s="63" t="str">
        <f t="shared" si="335"/>
        <v/>
      </c>
      <c r="AG617" s="64" t="str">
        <f t="shared" si="336"/>
        <v/>
      </c>
      <c r="AH617" s="65" t="str">
        <f t="shared" si="337"/>
        <v/>
      </c>
      <c r="AI617" s="66" t="str">
        <f>IF(AE:AE="","",IF(R617="Refreshment Beverage",AK617*(Rates!J$19/100),ROUND(SUM(AH617*(Rates!$J$8/100)),4)))</f>
        <v/>
      </c>
      <c r="AJ617" s="67" t="str">
        <f t="shared" si="338"/>
        <v/>
      </c>
      <c r="AK617" s="22" t="str">
        <f t="shared" si="339"/>
        <v/>
      </c>
      <c r="AL617" s="62" t="str">
        <f t="shared" si="340"/>
        <v/>
      </c>
      <c r="AM617" s="63" t="str">
        <f>IF(AS617="","",IF(R617="Refreshment Beverage",ROUND(AS617*Rates!K$19,4),ROUND(AO617*(VLOOKUP(VALUE(Q617),Rates!G$4:L$12,3,0)),4)))</f>
        <v/>
      </c>
      <c r="AN617" s="68" t="str">
        <f>IF(AS617="","",IF(R617="Refreshment Beverage",AS617*(Rates!J$19/100),MAX(AM617,AB617)))</f>
        <v/>
      </c>
      <c r="AO617" s="69" t="str">
        <f t="shared" si="341"/>
        <v/>
      </c>
      <c r="AP617" s="69" t="str">
        <f t="shared" si="342"/>
        <v/>
      </c>
      <c r="AQ617" s="70" t="str">
        <f>IF(AS617="","",IF(R617="Refreshment Beverage",ROUND(SUM(VLOOKUP(Q:Q,Rates!G$15:L$19,3,0)*(AS617-Y617-Z617-AA617)),4),ROUND(SUM(Rates!$K$8*AS617),4)))</f>
        <v/>
      </c>
      <c r="AR617" s="66" t="str">
        <f t="shared" si="343"/>
        <v/>
      </c>
      <c r="AS617" s="22" t="str">
        <f t="shared" si="344"/>
        <v/>
      </c>
      <c r="AT617" s="62" t="str">
        <f t="shared" si="345"/>
        <v/>
      </c>
      <c r="AU617" s="63" t="str">
        <f>IF(AX617="","",IF(R617="Refreshment Beverage",ROUND((BA617-Y617-Z617-AA617)*VLOOKUP(VALUE(Q617),Rates!G$15:L$19,3,0),4),ROUND(AW617*(VLOOKUP(VALUE(Q617),Rates!G:L,3,0)),4)))</f>
        <v/>
      </c>
      <c r="AV617" s="68" t="str">
        <f t="shared" si="346"/>
        <v/>
      </c>
      <c r="AW617" s="69" t="str">
        <f t="shared" si="347"/>
        <v/>
      </c>
      <c r="AX617" s="65" t="str">
        <f t="shared" si="348"/>
        <v/>
      </c>
      <c r="AY617" s="70" t="str">
        <f>IF(AX617="","",IF(R617="Refreshment Beverage",ROUND(SUM(AX617*Rates!K$19),4),ROUND(SUM(AX617*(Rates!J$8/100)),4)))</f>
        <v/>
      </c>
      <c r="AZ617" s="67" t="str">
        <f t="shared" si="349"/>
        <v/>
      </c>
      <c r="BA617" s="22" t="str">
        <f t="shared" si="350"/>
        <v/>
      </c>
      <c r="BD617" s="171"/>
      <c r="BE617" s="171"/>
      <c r="BF617" s="171"/>
      <c r="BG617" s="171"/>
    </row>
    <row r="618" spans="11:59" ht="12.75" customHeight="1" x14ac:dyDescent="0.3">
      <c r="K618" s="42" t="str">
        <f t="shared" si="322"/>
        <v/>
      </c>
      <c r="L618" s="55" t="str">
        <f t="shared" si="323"/>
        <v/>
      </c>
      <c r="M618" s="43" t="str">
        <f t="shared" si="324"/>
        <v/>
      </c>
      <c r="N618" s="56" t="str" cm="1">
        <f t="array" ref="N618">IFERROR(IF(_xlfn.SINGLE(B:B)="","",IF(R618="Beer",SUM(LOOKUP(2,1/(Rates!$B$3:$B$5&lt;=W618)/(Rates!$C$3:$C$5&gt;=W618),Rates!$D$3:$D$5)*(X618/100)*W618),IF(R618="Refreshment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56" t="str">
        <f t="shared" si="325"/>
        <v/>
      </c>
      <c r="P618" s="53"/>
      <c r="Q618" s="14" t="str">
        <f t="shared" si="326"/>
        <v/>
      </c>
      <c r="R618" s="57" t="str">
        <f t="shared" si="327"/>
        <v/>
      </c>
      <c r="S618" s="58" t="str">
        <f>IF(B618="","",IF(R618="Refreshment Beverage",VLOOKUP(VALUE(Q618),Rates!G$15:L$19,2,0),VLOOKUP(VALUE(Q618),Rates!G$4:L$12,2,0)))</f>
        <v/>
      </c>
      <c r="T618" s="58" t="str">
        <f t="shared" si="328"/>
        <v/>
      </c>
      <c r="U618" s="58" t="str">
        <f t="shared" si="329"/>
        <v/>
      </c>
      <c r="V618" s="58" t="str">
        <f t="shared" si="330"/>
        <v/>
      </c>
      <c r="W618" s="58" t="str">
        <f t="shared" si="331"/>
        <v/>
      </c>
      <c r="X618" s="59" t="str">
        <f t="shared" si="332"/>
        <v/>
      </c>
      <c r="Y618" s="60" t="str">
        <f>IF(B:B="","",IF(R618="Refreshment Beverage",VLOOKUP(Q618,Rates!G$15:L$19,6,0)*W618,VLOOKUP(Q618,Rates!G$4:L$12,6,0)*W618))</f>
        <v/>
      </c>
      <c r="Z618" s="60" t="str">
        <f t="shared" si="333"/>
        <v/>
      </c>
      <c r="AA618" s="60" t="str">
        <f t="shared" si="321"/>
        <v/>
      </c>
      <c r="AB618" s="61" t="str" cm="1">
        <f t="array" ref="AB618">IF(_xlfn.SINGLE(B:B)="","",IF(R618="Refreshment Beverage","",IF(AND(R618="Beer",Q618=0),SUM(LOOKUP(2,1/(Rates!$B$15:$B$18&lt;=W618)/(Rates!$C$15:$C$18&gt;=W618),Rates!$D$15:$D$18)*W618),VLOOKUP(VALUE(_xlfn.SINGLE(Q:Q)),Rates!A:B,2,0)*W618)))</f>
        <v/>
      </c>
      <c r="AC618" s="61" t="str" cm="1">
        <f t="array" ref="AC618">IF(_xlfn.SINGLE(B:B)="","",IF(R618="Refreshment Beverage","",IF(AND(R618="Beer",Q618=0),SUM(LOOKUP(2,1/(Rates!$B$15:$B$18&lt;=W618)/(Rates!$C$15:$C$18&gt;=W618),Rates!$E$15:$E$18)*W618),VLOOKUP(VALUE(_xlfn.SINGLE(Q:Q)),Rates!A:C,3,0)*W618)))</f>
        <v/>
      </c>
      <c r="AD618" s="168">
        <f>IFERROR(IF(R618="Beer","",IF(OR(Q618=1,Q618=2,Q618=3,Q618=4),VLOOKUP(Q618,Rates!$A$31:$B$34,2,0)*W618,IF(V618=1,VLOOKUP(U618,'REB BEV MIN MKUP'!B:E,4,0),IF(V618&gt;1,VLOOKUP(VALUE(W618),'REB BEV MIN MKUP'!O:Q,3,0),0)))),0)</f>
        <v>0</v>
      </c>
      <c r="AE618" s="62" t="str">
        <f t="shared" si="334"/>
        <v/>
      </c>
      <c r="AF618" s="63" t="str">
        <f t="shared" si="335"/>
        <v/>
      </c>
      <c r="AG618" s="64" t="str">
        <f t="shared" si="336"/>
        <v/>
      </c>
      <c r="AH618" s="65" t="str">
        <f t="shared" si="337"/>
        <v/>
      </c>
      <c r="AI618" s="66" t="str">
        <f>IF(AE:AE="","",IF(R618="Refreshment Beverage",AK618*(Rates!J$19/100),ROUND(SUM(AH618*(Rates!$J$8/100)),4)))</f>
        <v/>
      </c>
      <c r="AJ618" s="67" t="str">
        <f t="shared" si="338"/>
        <v/>
      </c>
      <c r="AK618" s="22" t="str">
        <f t="shared" si="339"/>
        <v/>
      </c>
      <c r="AL618" s="62" t="str">
        <f t="shared" si="340"/>
        <v/>
      </c>
      <c r="AM618" s="63" t="str">
        <f>IF(AS618="","",IF(R618="Refreshment Beverage",ROUND(AS618*Rates!K$19,4),ROUND(AO618*(VLOOKUP(VALUE(Q618),Rates!G$4:L$12,3,0)),4)))</f>
        <v/>
      </c>
      <c r="AN618" s="68" t="str">
        <f>IF(AS618="","",IF(R618="Refreshment Beverage",AS618*(Rates!J$19/100),MAX(AM618,AB618)))</f>
        <v/>
      </c>
      <c r="AO618" s="69" t="str">
        <f t="shared" si="341"/>
        <v/>
      </c>
      <c r="AP618" s="69" t="str">
        <f t="shared" si="342"/>
        <v/>
      </c>
      <c r="AQ618" s="70" t="str">
        <f>IF(AS618="","",IF(R618="Refreshment Beverage",ROUND(SUM(VLOOKUP(Q:Q,Rates!G$15:L$19,3,0)*(AS618-Y618-Z618-AA618)),4),ROUND(SUM(Rates!$K$8*AS618),4)))</f>
        <v/>
      </c>
      <c r="AR618" s="66" t="str">
        <f t="shared" si="343"/>
        <v/>
      </c>
      <c r="AS618" s="22" t="str">
        <f t="shared" si="344"/>
        <v/>
      </c>
      <c r="AT618" s="62" t="str">
        <f t="shared" si="345"/>
        <v/>
      </c>
      <c r="AU618" s="63" t="str">
        <f>IF(AX618="","",IF(R618="Refreshment Beverage",ROUND((BA618-Y618-Z618-AA618)*VLOOKUP(VALUE(Q618),Rates!G$15:L$19,3,0),4),ROUND(AW618*(VLOOKUP(VALUE(Q618),Rates!G:L,3,0)),4)))</f>
        <v/>
      </c>
      <c r="AV618" s="68" t="str">
        <f t="shared" si="346"/>
        <v/>
      </c>
      <c r="AW618" s="69" t="str">
        <f t="shared" si="347"/>
        <v/>
      </c>
      <c r="AX618" s="65" t="str">
        <f t="shared" si="348"/>
        <v/>
      </c>
      <c r="AY618" s="70" t="str">
        <f>IF(AX618="","",IF(R618="Refreshment Beverage",ROUND(SUM(AX618*Rates!K$19),4),ROUND(SUM(AX618*(Rates!J$8/100)),4)))</f>
        <v/>
      </c>
      <c r="AZ618" s="67" t="str">
        <f t="shared" si="349"/>
        <v/>
      </c>
      <c r="BA618" s="22" t="str">
        <f t="shared" si="350"/>
        <v/>
      </c>
      <c r="BD618" s="171"/>
      <c r="BE618" s="171"/>
      <c r="BF618" s="171"/>
      <c r="BG618" s="171"/>
    </row>
    <row r="619" spans="11:59" ht="12.75" customHeight="1" x14ac:dyDescent="0.3">
      <c r="K619" s="42" t="str">
        <f t="shared" si="322"/>
        <v/>
      </c>
      <c r="L619" s="55" t="str">
        <f t="shared" si="323"/>
        <v/>
      </c>
      <c r="M619" s="43" t="str">
        <f t="shared" si="324"/>
        <v/>
      </c>
      <c r="N619" s="56" t="str" cm="1">
        <f t="array" ref="N619">IFERROR(IF(_xlfn.SINGLE(B:B)="","",IF(R619="Beer",SUM(LOOKUP(2,1/(Rates!$B$3:$B$5&lt;=W619)/(Rates!$C$3:$C$5&gt;=W619),Rates!$D$3:$D$5)*(X619/100)*W619),IF(R619="Refreshment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56" t="str">
        <f t="shared" si="325"/>
        <v/>
      </c>
      <c r="P619" s="53"/>
      <c r="Q619" s="14" t="str">
        <f t="shared" si="326"/>
        <v/>
      </c>
      <c r="R619" s="57" t="str">
        <f t="shared" si="327"/>
        <v/>
      </c>
      <c r="S619" s="58" t="str">
        <f>IF(B619="","",IF(R619="Refreshment Beverage",VLOOKUP(VALUE(Q619),Rates!G$15:L$19,2,0),VLOOKUP(VALUE(Q619),Rates!G$4:L$12,2,0)))</f>
        <v/>
      </c>
      <c r="T619" s="58" t="str">
        <f t="shared" si="328"/>
        <v/>
      </c>
      <c r="U619" s="58" t="str">
        <f t="shared" si="329"/>
        <v/>
      </c>
      <c r="V619" s="58" t="str">
        <f t="shared" si="330"/>
        <v/>
      </c>
      <c r="W619" s="58" t="str">
        <f t="shared" si="331"/>
        <v/>
      </c>
      <c r="X619" s="59" t="str">
        <f t="shared" si="332"/>
        <v/>
      </c>
      <c r="Y619" s="60" t="str">
        <f>IF(B:B="","",IF(R619="Refreshment Beverage",VLOOKUP(Q619,Rates!G$15:L$19,6,0)*W619,VLOOKUP(Q619,Rates!G$4:L$12,6,0)*W619))</f>
        <v/>
      </c>
      <c r="Z619" s="60" t="str">
        <f t="shared" si="333"/>
        <v/>
      </c>
      <c r="AA619" s="60" t="str">
        <f t="shared" si="321"/>
        <v/>
      </c>
      <c r="AB619" s="61" t="str" cm="1">
        <f t="array" ref="AB619">IF(_xlfn.SINGLE(B:B)="","",IF(R619="Refreshment Beverage","",IF(AND(R619="Beer",Q619=0),SUM(LOOKUP(2,1/(Rates!$B$15:$B$18&lt;=W619)/(Rates!$C$15:$C$18&gt;=W619),Rates!$D$15:$D$18)*W619),VLOOKUP(VALUE(_xlfn.SINGLE(Q:Q)),Rates!A:B,2,0)*W619)))</f>
        <v/>
      </c>
      <c r="AC619" s="61" t="str" cm="1">
        <f t="array" ref="AC619">IF(_xlfn.SINGLE(B:B)="","",IF(R619="Refreshment Beverage","",IF(AND(R619="Beer",Q619=0),SUM(LOOKUP(2,1/(Rates!$B$15:$B$18&lt;=W619)/(Rates!$C$15:$C$18&gt;=W619),Rates!$E$15:$E$18)*W619),VLOOKUP(VALUE(_xlfn.SINGLE(Q:Q)),Rates!A:C,3,0)*W619)))</f>
        <v/>
      </c>
      <c r="AD619" s="168">
        <f>IFERROR(IF(R619="Beer","",IF(OR(Q619=1,Q619=2,Q619=3,Q619=4),VLOOKUP(Q619,Rates!$A$31:$B$34,2,0)*W619,IF(V619=1,VLOOKUP(U619,'REB BEV MIN MKUP'!B:E,4,0),IF(V619&gt;1,VLOOKUP(VALUE(W619),'REB BEV MIN MKUP'!O:Q,3,0),0)))),0)</f>
        <v>0</v>
      </c>
      <c r="AE619" s="62" t="str">
        <f t="shared" si="334"/>
        <v/>
      </c>
      <c r="AF619" s="63" t="str">
        <f t="shared" si="335"/>
        <v/>
      </c>
      <c r="AG619" s="64" t="str">
        <f t="shared" si="336"/>
        <v/>
      </c>
      <c r="AH619" s="65" t="str">
        <f t="shared" si="337"/>
        <v/>
      </c>
      <c r="AI619" s="66" t="str">
        <f>IF(AE:AE="","",IF(R619="Refreshment Beverage",AK619*(Rates!J$19/100),ROUND(SUM(AH619*(Rates!$J$8/100)),4)))</f>
        <v/>
      </c>
      <c r="AJ619" s="67" t="str">
        <f t="shared" si="338"/>
        <v/>
      </c>
      <c r="AK619" s="22" t="str">
        <f t="shared" si="339"/>
        <v/>
      </c>
      <c r="AL619" s="62" t="str">
        <f t="shared" si="340"/>
        <v/>
      </c>
      <c r="AM619" s="63" t="str">
        <f>IF(AS619="","",IF(R619="Refreshment Beverage",ROUND(AS619*Rates!K$19,4),ROUND(AO619*(VLOOKUP(VALUE(Q619),Rates!G$4:L$12,3,0)),4)))</f>
        <v/>
      </c>
      <c r="AN619" s="68" t="str">
        <f>IF(AS619="","",IF(R619="Refreshment Beverage",AS619*(Rates!J$19/100),MAX(AM619,AB619)))</f>
        <v/>
      </c>
      <c r="AO619" s="69" t="str">
        <f t="shared" si="341"/>
        <v/>
      </c>
      <c r="AP619" s="69" t="str">
        <f t="shared" si="342"/>
        <v/>
      </c>
      <c r="AQ619" s="70" t="str">
        <f>IF(AS619="","",IF(R619="Refreshment Beverage",ROUND(SUM(VLOOKUP(Q:Q,Rates!G$15:L$19,3,0)*(AS619-Y619-Z619-AA619)),4),ROUND(SUM(Rates!$K$8*AS619),4)))</f>
        <v/>
      </c>
      <c r="AR619" s="66" t="str">
        <f t="shared" si="343"/>
        <v/>
      </c>
      <c r="AS619" s="22" t="str">
        <f t="shared" si="344"/>
        <v/>
      </c>
      <c r="AT619" s="62" t="str">
        <f t="shared" si="345"/>
        <v/>
      </c>
      <c r="AU619" s="63" t="str">
        <f>IF(AX619="","",IF(R619="Refreshment Beverage",ROUND((BA619-Y619-Z619-AA619)*VLOOKUP(VALUE(Q619),Rates!G$15:L$19,3,0),4),ROUND(AW619*(VLOOKUP(VALUE(Q619),Rates!G:L,3,0)),4)))</f>
        <v/>
      </c>
      <c r="AV619" s="68" t="str">
        <f t="shared" si="346"/>
        <v/>
      </c>
      <c r="AW619" s="69" t="str">
        <f t="shared" si="347"/>
        <v/>
      </c>
      <c r="AX619" s="65" t="str">
        <f t="shared" si="348"/>
        <v/>
      </c>
      <c r="AY619" s="70" t="str">
        <f>IF(AX619="","",IF(R619="Refreshment Beverage",ROUND(SUM(AX619*Rates!K$19),4),ROUND(SUM(AX619*(Rates!J$8/100)),4)))</f>
        <v/>
      </c>
      <c r="AZ619" s="67" t="str">
        <f t="shared" si="349"/>
        <v/>
      </c>
      <c r="BA619" s="22" t="str">
        <f t="shared" si="350"/>
        <v/>
      </c>
      <c r="BD619" s="171"/>
      <c r="BE619" s="171"/>
      <c r="BF619" s="171"/>
      <c r="BG619" s="171"/>
    </row>
    <row r="620" spans="11:59" ht="12.75" customHeight="1" x14ac:dyDescent="0.3">
      <c r="K620" s="42" t="str">
        <f t="shared" si="322"/>
        <v/>
      </c>
      <c r="L620" s="55" t="str">
        <f t="shared" si="323"/>
        <v/>
      </c>
      <c r="M620" s="43" t="str">
        <f t="shared" si="324"/>
        <v/>
      </c>
      <c r="N620" s="56" t="str" cm="1">
        <f t="array" ref="N620">IFERROR(IF(_xlfn.SINGLE(B:B)="","",IF(R620="Beer",SUM(LOOKUP(2,1/(Rates!$B$3:$B$5&lt;=W620)/(Rates!$C$3:$C$5&gt;=W620),Rates!$D$3:$D$5)*(X620/100)*W620),IF(R620="Refreshment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56" t="str">
        <f t="shared" si="325"/>
        <v/>
      </c>
      <c r="P620" s="53"/>
      <c r="Q620" s="14" t="str">
        <f t="shared" si="326"/>
        <v/>
      </c>
      <c r="R620" s="57" t="str">
        <f t="shared" si="327"/>
        <v/>
      </c>
      <c r="S620" s="58" t="str">
        <f>IF(B620="","",IF(R620="Refreshment Beverage",VLOOKUP(VALUE(Q620),Rates!G$15:L$19,2,0),VLOOKUP(VALUE(Q620),Rates!G$4:L$12,2,0)))</f>
        <v/>
      </c>
      <c r="T620" s="58" t="str">
        <f t="shared" si="328"/>
        <v/>
      </c>
      <c r="U620" s="58" t="str">
        <f t="shared" si="329"/>
        <v/>
      </c>
      <c r="V620" s="58" t="str">
        <f t="shared" si="330"/>
        <v/>
      </c>
      <c r="W620" s="58" t="str">
        <f t="shared" si="331"/>
        <v/>
      </c>
      <c r="X620" s="59" t="str">
        <f t="shared" si="332"/>
        <v/>
      </c>
      <c r="Y620" s="60" t="str">
        <f>IF(B:B="","",IF(R620="Refreshment Beverage",VLOOKUP(Q620,Rates!G$15:L$19,6,0)*W620,VLOOKUP(Q620,Rates!G$4:L$12,6,0)*W620))</f>
        <v/>
      </c>
      <c r="Z620" s="60" t="str">
        <f t="shared" si="333"/>
        <v/>
      </c>
      <c r="AA620" s="60" t="str">
        <f t="shared" si="321"/>
        <v/>
      </c>
      <c r="AB620" s="61" t="str" cm="1">
        <f t="array" ref="AB620">IF(_xlfn.SINGLE(B:B)="","",IF(R620="Refreshment Beverage","",IF(AND(R620="Beer",Q620=0),SUM(LOOKUP(2,1/(Rates!$B$15:$B$18&lt;=W620)/(Rates!$C$15:$C$18&gt;=W620),Rates!$D$15:$D$18)*W620),VLOOKUP(VALUE(_xlfn.SINGLE(Q:Q)),Rates!A:B,2,0)*W620)))</f>
        <v/>
      </c>
      <c r="AC620" s="61" t="str" cm="1">
        <f t="array" ref="AC620">IF(_xlfn.SINGLE(B:B)="","",IF(R620="Refreshment Beverage","",IF(AND(R620="Beer",Q620=0),SUM(LOOKUP(2,1/(Rates!$B$15:$B$18&lt;=W620)/(Rates!$C$15:$C$18&gt;=W620),Rates!$E$15:$E$18)*W620),VLOOKUP(VALUE(_xlfn.SINGLE(Q:Q)),Rates!A:C,3,0)*W620)))</f>
        <v/>
      </c>
      <c r="AD620" s="168">
        <f>IFERROR(IF(R620="Beer","",IF(OR(Q620=1,Q620=2,Q620=3,Q620=4),VLOOKUP(Q620,Rates!$A$31:$B$34,2,0)*W620,IF(V620=1,VLOOKUP(U620,'REB BEV MIN MKUP'!B:E,4,0),IF(V620&gt;1,VLOOKUP(VALUE(W620),'REB BEV MIN MKUP'!O:Q,3,0),0)))),0)</f>
        <v>0</v>
      </c>
      <c r="AE620" s="62" t="str">
        <f t="shared" si="334"/>
        <v/>
      </c>
      <c r="AF620" s="63" t="str">
        <f t="shared" si="335"/>
        <v/>
      </c>
      <c r="AG620" s="64" t="str">
        <f t="shared" si="336"/>
        <v/>
      </c>
      <c r="AH620" s="65" t="str">
        <f t="shared" si="337"/>
        <v/>
      </c>
      <c r="AI620" s="66" t="str">
        <f>IF(AE:AE="","",IF(R620="Refreshment Beverage",AK620*(Rates!J$19/100),ROUND(SUM(AH620*(Rates!$J$8/100)),4)))</f>
        <v/>
      </c>
      <c r="AJ620" s="67" t="str">
        <f t="shared" si="338"/>
        <v/>
      </c>
      <c r="AK620" s="22" t="str">
        <f t="shared" si="339"/>
        <v/>
      </c>
      <c r="AL620" s="62" t="str">
        <f t="shared" si="340"/>
        <v/>
      </c>
      <c r="AM620" s="63" t="str">
        <f>IF(AS620="","",IF(R620="Refreshment Beverage",ROUND(AS620*Rates!K$19,4),ROUND(AO620*(VLOOKUP(VALUE(Q620),Rates!G$4:L$12,3,0)),4)))</f>
        <v/>
      </c>
      <c r="AN620" s="68" t="str">
        <f>IF(AS620="","",IF(R620="Refreshment Beverage",AS620*(Rates!J$19/100),MAX(AM620,AB620)))</f>
        <v/>
      </c>
      <c r="AO620" s="69" t="str">
        <f t="shared" si="341"/>
        <v/>
      </c>
      <c r="AP620" s="69" t="str">
        <f t="shared" si="342"/>
        <v/>
      </c>
      <c r="AQ620" s="70" t="str">
        <f>IF(AS620="","",IF(R620="Refreshment Beverage",ROUND(SUM(VLOOKUP(Q:Q,Rates!G$15:L$19,3,0)*(AS620-Y620-Z620-AA620)),4),ROUND(SUM(Rates!$K$8*AS620),4)))</f>
        <v/>
      </c>
      <c r="AR620" s="66" t="str">
        <f t="shared" si="343"/>
        <v/>
      </c>
      <c r="AS620" s="22" t="str">
        <f t="shared" si="344"/>
        <v/>
      </c>
      <c r="AT620" s="62" t="str">
        <f t="shared" si="345"/>
        <v/>
      </c>
      <c r="AU620" s="63" t="str">
        <f>IF(AX620="","",IF(R620="Refreshment Beverage",ROUND((BA620-Y620-Z620-AA620)*VLOOKUP(VALUE(Q620),Rates!G$15:L$19,3,0),4),ROUND(AW620*(VLOOKUP(VALUE(Q620),Rates!G:L,3,0)),4)))</f>
        <v/>
      </c>
      <c r="AV620" s="68" t="str">
        <f t="shared" si="346"/>
        <v/>
      </c>
      <c r="AW620" s="69" t="str">
        <f t="shared" si="347"/>
        <v/>
      </c>
      <c r="AX620" s="65" t="str">
        <f t="shared" si="348"/>
        <v/>
      </c>
      <c r="AY620" s="70" t="str">
        <f>IF(AX620="","",IF(R620="Refreshment Beverage",ROUND(SUM(AX620*Rates!K$19),4),ROUND(SUM(AX620*(Rates!J$8/100)),4)))</f>
        <v/>
      </c>
      <c r="AZ620" s="67" t="str">
        <f t="shared" si="349"/>
        <v/>
      </c>
      <c r="BA620" s="22" t="str">
        <f t="shared" si="350"/>
        <v/>
      </c>
      <c r="BD620" s="171"/>
      <c r="BE620" s="171"/>
      <c r="BF620" s="171"/>
      <c r="BG620" s="171"/>
    </row>
    <row r="621" spans="11:59" ht="12.75" customHeight="1" x14ac:dyDescent="0.3">
      <c r="K621" s="42" t="str">
        <f t="shared" si="322"/>
        <v/>
      </c>
      <c r="L621" s="55" t="str">
        <f t="shared" si="323"/>
        <v/>
      </c>
      <c r="M621" s="43" t="str">
        <f t="shared" si="324"/>
        <v/>
      </c>
      <c r="N621" s="56" t="str" cm="1">
        <f t="array" ref="N621">IFERROR(IF(_xlfn.SINGLE(B:B)="","",IF(R621="Beer",SUM(LOOKUP(2,1/(Rates!$B$3:$B$5&lt;=W621)/(Rates!$C$3:$C$5&gt;=W621),Rates!$D$3:$D$5)*(X621/100)*W621),IF(R621="Refreshment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56" t="str">
        <f t="shared" si="325"/>
        <v/>
      </c>
      <c r="P621" s="53"/>
      <c r="Q621" s="14" t="str">
        <f t="shared" si="326"/>
        <v/>
      </c>
      <c r="R621" s="57" t="str">
        <f t="shared" si="327"/>
        <v/>
      </c>
      <c r="S621" s="58" t="str">
        <f>IF(B621="","",IF(R621="Refreshment Beverage",VLOOKUP(VALUE(Q621),Rates!G$15:L$19,2,0),VLOOKUP(VALUE(Q621),Rates!G$4:L$12,2,0)))</f>
        <v/>
      </c>
      <c r="T621" s="58" t="str">
        <f t="shared" si="328"/>
        <v/>
      </c>
      <c r="U621" s="58" t="str">
        <f t="shared" si="329"/>
        <v/>
      </c>
      <c r="V621" s="58" t="str">
        <f t="shared" si="330"/>
        <v/>
      </c>
      <c r="W621" s="58" t="str">
        <f t="shared" si="331"/>
        <v/>
      </c>
      <c r="X621" s="59" t="str">
        <f t="shared" si="332"/>
        <v/>
      </c>
      <c r="Y621" s="60" t="str">
        <f>IF(B:B="","",IF(R621="Refreshment Beverage",VLOOKUP(Q621,Rates!G$15:L$19,6,0)*W621,VLOOKUP(Q621,Rates!G$4:L$12,6,0)*W621))</f>
        <v/>
      </c>
      <c r="Z621" s="60" t="str">
        <f t="shared" si="333"/>
        <v/>
      </c>
      <c r="AA621" s="60" t="str">
        <f t="shared" si="321"/>
        <v/>
      </c>
      <c r="AB621" s="61" t="str" cm="1">
        <f t="array" ref="AB621">IF(_xlfn.SINGLE(B:B)="","",IF(R621="Refreshment Beverage","",IF(AND(R621="Beer",Q621=0),SUM(LOOKUP(2,1/(Rates!$B$15:$B$18&lt;=W621)/(Rates!$C$15:$C$18&gt;=W621),Rates!$D$15:$D$18)*W621),VLOOKUP(VALUE(_xlfn.SINGLE(Q:Q)),Rates!A:B,2,0)*W621)))</f>
        <v/>
      </c>
      <c r="AC621" s="61" t="str" cm="1">
        <f t="array" ref="AC621">IF(_xlfn.SINGLE(B:B)="","",IF(R621="Refreshment Beverage","",IF(AND(R621="Beer",Q621=0),SUM(LOOKUP(2,1/(Rates!$B$15:$B$18&lt;=W621)/(Rates!$C$15:$C$18&gt;=W621),Rates!$E$15:$E$18)*W621),VLOOKUP(VALUE(_xlfn.SINGLE(Q:Q)),Rates!A:C,3,0)*W621)))</f>
        <v/>
      </c>
      <c r="AD621" s="168">
        <f>IFERROR(IF(R621="Beer","",IF(OR(Q621=1,Q621=2,Q621=3,Q621=4),VLOOKUP(Q621,Rates!$A$31:$B$34,2,0)*W621,IF(V621=1,VLOOKUP(U621,'REB BEV MIN MKUP'!B:E,4,0),IF(V621&gt;1,VLOOKUP(VALUE(W621),'REB BEV MIN MKUP'!O:Q,3,0),0)))),0)</f>
        <v>0</v>
      </c>
      <c r="AE621" s="62" t="str">
        <f t="shared" si="334"/>
        <v/>
      </c>
      <c r="AF621" s="63" t="str">
        <f t="shared" si="335"/>
        <v/>
      </c>
      <c r="AG621" s="64" t="str">
        <f t="shared" si="336"/>
        <v/>
      </c>
      <c r="AH621" s="65" t="str">
        <f t="shared" si="337"/>
        <v/>
      </c>
      <c r="AI621" s="66" t="str">
        <f>IF(AE:AE="","",IF(R621="Refreshment Beverage",AK621*(Rates!J$19/100),ROUND(SUM(AH621*(Rates!$J$8/100)),4)))</f>
        <v/>
      </c>
      <c r="AJ621" s="67" t="str">
        <f t="shared" si="338"/>
        <v/>
      </c>
      <c r="AK621" s="22" t="str">
        <f t="shared" si="339"/>
        <v/>
      </c>
      <c r="AL621" s="62" t="str">
        <f t="shared" si="340"/>
        <v/>
      </c>
      <c r="AM621" s="63" t="str">
        <f>IF(AS621="","",IF(R621="Refreshment Beverage",ROUND(AS621*Rates!K$19,4),ROUND(AO621*(VLOOKUP(VALUE(Q621),Rates!G$4:L$12,3,0)),4)))</f>
        <v/>
      </c>
      <c r="AN621" s="68" t="str">
        <f>IF(AS621="","",IF(R621="Refreshment Beverage",AS621*(Rates!J$19/100),MAX(AM621,AB621)))</f>
        <v/>
      </c>
      <c r="AO621" s="69" t="str">
        <f t="shared" si="341"/>
        <v/>
      </c>
      <c r="AP621" s="69" t="str">
        <f t="shared" si="342"/>
        <v/>
      </c>
      <c r="AQ621" s="70" t="str">
        <f>IF(AS621="","",IF(R621="Refreshment Beverage",ROUND(SUM(VLOOKUP(Q:Q,Rates!G$15:L$19,3,0)*(AS621-Y621-Z621-AA621)),4),ROUND(SUM(Rates!$K$8*AS621),4)))</f>
        <v/>
      </c>
      <c r="AR621" s="66" t="str">
        <f t="shared" si="343"/>
        <v/>
      </c>
      <c r="AS621" s="22" t="str">
        <f t="shared" si="344"/>
        <v/>
      </c>
      <c r="AT621" s="62" t="str">
        <f t="shared" si="345"/>
        <v/>
      </c>
      <c r="AU621" s="63" t="str">
        <f>IF(AX621="","",IF(R621="Refreshment Beverage",ROUND((BA621-Y621-Z621-AA621)*VLOOKUP(VALUE(Q621),Rates!G$15:L$19,3,0),4),ROUND(AW621*(VLOOKUP(VALUE(Q621),Rates!G:L,3,0)),4)))</f>
        <v/>
      </c>
      <c r="AV621" s="68" t="str">
        <f t="shared" si="346"/>
        <v/>
      </c>
      <c r="AW621" s="69" t="str">
        <f t="shared" si="347"/>
        <v/>
      </c>
      <c r="AX621" s="65" t="str">
        <f t="shared" si="348"/>
        <v/>
      </c>
      <c r="AY621" s="70" t="str">
        <f>IF(AX621="","",IF(R621="Refreshment Beverage",ROUND(SUM(AX621*Rates!K$19),4),ROUND(SUM(AX621*(Rates!J$8/100)),4)))</f>
        <v/>
      </c>
      <c r="AZ621" s="67" t="str">
        <f t="shared" si="349"/>
        <v/>
      </c>
      <c r="BA621" s="22" t="str">
        <f t="shared" si="350"/>
        <v/>
      </c>
      <c r="BD621" s="171"/>
      <c r="BE621" s="171"/>
      <c r="BF621" s="171"/>
      <c r="BG621" s="171"/>
    </row>
    <row r="622" spans="11:59" ht="12.75" customHeight="1" x14ac:dyDescent="0.3">
      <c r="K622" s="42" t="str">
        <f t="shared" si="322"/>
        <v/>
      </c>
      <c r="L622" s="55" t="str">
        <f t="shared" si="323"/>
        <v/>
      </c>
      <c r="M622" s="43" t="str">
        <f t="shared" si="324"/>
        <v/>
      </c>
      <c r="N622" s="56" t="str" cm="1">
        <f t="array" ref="N622">IFERROR(IF(_xlfn.SINGLE(B:B)="","",IF(R622="Beer",SUM(LOOKUP(2,1/(Rates!$B$3:$B$5&lt;=W622)/(Rates!$C$3:$C$5&gt;=W622),Rates!$D$3:$D$5)*(X622/100)*W622),IF(R622="Refreshment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56" t="str">
        <f t="shared" si="325"/>
        <v/>
      </c>
      <c r="P622" s="53"/>
      <c r="Q622" s="14" t="str">
        <f t="shared" si="326"/>
        <v/>
      </c>
      <c r="R622" s="57" t="str">
        <f t="shared" si="327"/>
        <v/>
      </c>
      <c r="S622" s="58" t="str">
        <f>IF(B622="","",IF(R622="Refreshment Beverage",VLOOKUP(VALUE(Q622),Rates!G$15:L$19,2,0),VLOOKUP(VALUE(Q622),Rates!G$4:L$12,2,0)))</f>
        <v/>
      </c>
      <c r="T622" s="58" t="str">
        <f t="shared" si="328"/>
        <v/>
      </c>
      <c r="U622" s="58" t="str">
        <f t="shared" si="329"/>
        <v/>
      </c>
      <c r="V622" s="58" t="str">
        <f t="shared" si="330"/>
        <v/>
      </c>
      <c r="W622" s="58" t="str">
        <f t="shared" si="331"/>
        <v/>
      </c>
      <c r="X622" s="59" t="str">
        <f t="shared" si="332"/>
        <v/>
      </c>
      <c r="Y622" s="60" t="str">
        <f>IF(B:B="","",IF(R622="Refreshment Beverage",VLOOKUP(Q622,Rates!G$15:L$19,6,0)*W622,VLOOKUP(Q622,Rates!G$4:L$12,6,0)*W622))</f>
        <v/>
      </c>
      <c r="Z622" s="60" t="str">
        <f t="shared" si="333"/>
        <v/>
      </c>
      <c r="AA622" s="60" t="str">
        <f t="shared" si="321"/>
        <v/>
      </c>
      <c r="AB622" s="61" t="str" cm="1">
        <f t="array" ref="AB622">IF(_xlfn.SINGLE(B:B)="","",IF(R622="Refreshment Beverage","",IF(AND(R622="Beer",Q622=0),SUM(LOOKUP(2,1/(Rates!$B$15:$B$18&lt;=W622)/(Rates!$C$15:$C$18&gt;=W622),Rates!$D$15:$D$18)*W622),VLOOKUP(VALUE(_xlfn.SINGLE(Q:Q)),Rates!A:B,2,0)*W622)))</f>
        <v/>
      </c>
      <c r="AC622" s="61" t="str" cm="1">
        <f t="array" ref="AC622">IF(_xlfn.SINGLE(B:B)="","",IF(R622="Refreshment Beverage","",IF(AND(R622="Beer",Q622=0),SUM(LOOKUP(2,1/(Rates!$B$15:$B$18&lt;=W622)/(Rates!$C$15:$C$18&gt;=W622),Rates!$E$15:$E$18)*W622),VLOOKUP(VALUE(_xlfn.SINGLE(Q:Q)),Rates!A:C,3,0)*W622)))</f>
        <v/>
      </c>
      <c r="AD622" s="168">
        <f>IFERROR(IF(R622="Beer","",IF(OR(Q622=1,Q622=2,Q622=3,Q622=4),VLOOKUP(Q622,Rates!$A$31:$B$34,2,0)*W622,IF(V622=1,VLOOKUP(U622,'REB BEV MIN MKUP'!B:E,4,0),IF(V622&gt;1,VLOOKUP(VALUE(W622),'REB BEV MIN MKUP'!O:Q,3,0),0)))),0)</f>
        <v>0</v>
      </c>
      <c r="AE622" s="62" t="str">
        <f t="shared" si="334"/>
        <v/>
      </c>
      <c r="AF622" s="63" t="str">
        <f t="shared" si="335"/>
        <v/>
      </c>
      <c r="AG622" s="64" t="str">
        <f t="shared" si="336"/>
        <v/>
      </c>
      <c r="AH622" s="65" t="str">
        <f t="shared" si="337"/>
        <v/>
      </c>
      <c r="AI622" s="66" t="str">
        <f>IF(AE:AE="","",IF(R622="Refreshment Beverage",AK622*(Rates!J$19/100),ROUND(SUM(AH622*(Rates!$J$8/100)),4)))</f>
        <v/>
      </c>
      <c r="AJ622" s="67" t="str">
        <f t="shared" si="338"/>
        <v/>
      </c>
      <c r="AK622" s="22" t="str">
        <f t="shared" si="339"/>
        <v/>
      </c>
      <c r="AL622" s="62" t="str">
        <f t="shared" si="340"/>
        <v/>
      </c>
      <c r="AM622" s="63" t="str">
        <f>IF(AS622="","",IF(R622="Refreshment Beverage",ROUND(AS622*Rates!K$19,4),ROUND(AO622*(VLOOKUP(VALUE(Q622),Rates!G$4:L$12,3,0)),4)))</f>
        <v/>
      </c>
      <c r="AN622" s="68" t="str">
        <f>IF(AS622="","",IF(R622="Refreshment Beverage",AS622*(Rates!J$19/100),MAX(AM622,AB622)))</f>
        <v/>
      </c>
      <c r="AO622" s="69" t="str">
        <f t="shared" si="341"/>
        <v/>
      </c>
      <c r="AP622" s="69" t="str">
        <f t="shared" si="342"/>
        <v/>
      </c>
      <c r="AQ622" s="70" t="str">
        <f>IF(AS622="","",IF(R622="Refreshment Beverage",ROUND(SUM(VLOOKUP(Q:Q,Rates!G$15:L$19,3,0)*(AS622-Y622-Z622-AA622)),4),ROUND(SUM(Rates!$K$8*AS622),4)))</f>
        <v/>
      </c>
      <c r="AR622" s="66" t="str">
        <f t="shared" si="343"/>
        <v/>
      </c>
      <c r="AS622" s="22" t="str">
        <f t="shared" si="344"/>
        <v/>
      </c>
      <c r="AT622" s="62" t="str">
        <f t="shared" si="345"/>
        <v/>
      </c>
      <c r="AU622" s="63" t="str">
        <f>IF(AX622="","",IF(R622="Refreshment Beverage",ROUND((BA622-Y622-Z622-AA622)*VLOOKUP(VALUE(Q622),Rates!G$15:L$19,3,0),4),ROUND(AW622*(VLOOKUP(VALUE(Q622),Rates!G:L,3,0)),4)))</f>
        <v/>
      </c>
      <c r="AV622" s="68" t="str">
        <f t="shared" si="346"/>
        <v/>
      </c>
      <c r="AW622" s="69" t="str">
        <f t="shared" si="347"/>
        <v/>
      </c>
      <c r="AX622" s="65" t="str">
        <f t="shared" si="348"/>
        <v/>
      </c>
      <c r="AY622" s="70" t="str">
        <f>IF(AX622="","",IF(R622="Refreshment Beverage",ROUND(SUM(AX622*Rates!K$19),4),ROUND(SUM(AX622*(Rates!J$8/100)),4)))</f>
        <v/>
      </c>
      <c r="AZ622" s="67" t="str">
        <f t="shared" si="349"/>
        <v/>
      </c>
      <c r="BA622" s="22" t="str">
        <f t="shared" si="350"/>
        <v/>
      </c>
      <c r="BD622" s="171"/>
      <c r="BE622" s="171"/>
      <c r="BF622" s="171"/>
      <c r="BG622" s="171"/>
    </row>
    <row r="623" spans="11:59" ht="12.75" customHeight="1" x14ac:dyDescent="0.3">
      <c r="K623" s="42" t="str">
        <f t="shared" si="322"/>
        <v/>
      </c>
      <c r="L623" s="55" t="str">
        <f t="shared" si="323"/>
        <v/>
      </c>
      <c r="M623" s="43" t="str">
        <f t="shared" si="324"/>
        <v/>
      </c>
      <c r="N623" s="56" t="str" cm="1">
        <f t="array" ref="N623">IFERROR(IF(_xlfn.SINGLE(B:B)="","",IF(R623="Beer",SUM(LOOKUP(2,1/(Rates!$B$3:$B$5&lt;=W623)/(Rates!$C$3:$C$5&gt;=W623),Rates!$D$3:$D$5)*(X623/100)*W623),IF(R623="Refreshment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56" t="str">
        <f t="shared" si="325"/>
        <v/>
      </c>
      <c r="P623" s="53"/>
      <c r="Q623" s="14" t="str">
        <f t="shared" si="326"/>
        <v/>
      </c>
      <c r="R623" s="57" t="str">
        <f t="shared" si="327"/>
        <v/>
      </c>
      <c r="S623" s="58" t="str">
        <f>IF(B623="","",IF(R623="Refreshment Beverage",VLOOKUP(VALUE(Q623),Rates!G$15:L$19,2,0),VLOOKUP(VALUE(Q623),Rates!G$4:L$12,2,0)))</f>
        <v/>
      </c>
      <c r="T623" s="58" t="str">
        <f t="shared" si="328"/>
        <v/>
      </c>
      <c r="U623" s="58" t="str">
        <f t="shared" si="329"/>
        <v/>
      </c>
      <c r="V623" s="58" t="str">
        <f t="shared" si="330"/>
        <v/>
      </c>
      <c r="W623" s="58" t="str">
        <f t="shared" si="331"/>
        <v/>
      </c>
      <c r="X623" s="59" t="str">
        <f t="shared" si="332"/>
        <v/>
      </c>
      <c r="Y623" s="60" t="str">
        <f>IF(B:B="","",IF(R623="Refreshment Beverage",VLOOKUP(Q623,Rates!G$15:L$19,6,0)*W623,VLOOKUP(Q623,Rates!G$4:L$12,6,0)*W623))</f>
        <v/>
      </c>
      <c r="Z623" s="60" t="str">
        <f t="shared" si="333"/>
        <v/>
      </c>
      <c r="AA623" s="60" t="str">
        <f t="shared" si="321"/>
        <v/>
      </c>
      <c r="AB623" s="61" t="str" cm="1">
        <f t="array" ref="AB623">IF(_xlfn.SINGLE(B:B)="","",IF(R623="Refreshment Beverage","",IF(AND(R623="Beer",Q623=0),SUM(LOOKUP(2,1/(Rates!$B$15:$B$18&lt;=W623)/(Rates!$C$15:$C$18&gt;=W623),Rates!$D$15:$D$18)*W623),VLOOKUP(VALUE(_xlfn.SINGLE(Q:Q)),Rates!A:B,2,0)*W623)))</f>
        <v/>
      </c>
      <c r="AC623" s="61" t="str" cm="1">
        <f t="array" ref="AC623">IF(_xlfn.SINGLE(B:B)="","",IF(R623="Refreshment Beverage","",IF(AND(R623="Beer",Q623=0),SUM(LOOKUP(2,1/(Rates!$B$15:$B$18&lt;=W623)/(Rates!$C$15:$C$18&gt;=W623),Rates!$E$15:$E$18)*W623),VLOOKUP(VALUE(_xlfn.SINGLE(Q:Q)),Rates!A:C,3,0)*W623)))</f>
        <v/>
      </c>
      <c r="AD623" s="168">
        <f>IFERROR(IF(R623="Beer","",IF(OR(Q623=1,Q623=2,Q623=3,Q623=4),VLOOKUP(Q623,Rates!$A$31:$B$34,2,0)*W623,IF(V623=1,VLOOKUP(U623,'REB BEV MIN MKUP'!B:E,4,0),IF(V623&gt;1,VLOOKUP(VALUE(W623),'REB BEV MIN MKUP'!O:Q,3,0),0)))),0)</f>
        <v>0</v>
      </c>
      <c r="AE623" s="62" t="str">
        <f t="shared" si="334"/>
        <v/>
      </c>
      <c r="AF623" s="63" t="str">
        <f t="shared" si="335"/>
        <v/>
      </c>
      <c r="AG623" s="64" t="str">
        <f t="shared" si="336"/>
        <v/>
      </c>
      <c r="AH623" s="65" t="str">
        <f t="shared" si="337"/>
        <v/>
      </c>
      <c r="AI623" s="66" t="str">
        <f>IF(AE:AE="","",IF(R623="Refreshment Beverage",AK623*(Rates!J$19/100),ROUND(SUM(AH623*(Rates!$J$8/100)),4)))</f>
        <v/>
      </c>
      <c r="AJ623" s="67" t="str">
        <f t="shared" si="338"/>
        <v/>
      </c>
      <c r="AK623" s="22" t="str">
        <f t="shared" si="339"/>
        <v/>
      </c>
      <c r="AL623" s="62" t="str">
        <f t="shared" si="340"/>
        <v/>
      </c>
      <c r="AM623" s="63" t="str">
        <f>IF(AS623="","",IF(R623="Refreshment Beverage",ROUND(AS623*Rates!K$19,4),ROUND(AO623*(VLOOKUP(VALUE(Q623),Rates!G$4:L$12,3,0)),4)))</f>
        <v/>
      </c>
      <c r="AN623" s="68" t="str">
        <f>IF(AS623="","",IF(R623="Refreshment Beverage",AS623*(Rates!J$19/100),MAX(AM623,AB623)))</f>
        <v/>
      </c>
      <c r="AO623" s="69" t="str">
        <f t="shared" si="341"/>
        <v/>
      </c>
      <c r="AP623" s="69" t="str">
        <f t="shared" si="342"/>
        <v/>
      </c>
      <c r="AQ623" s="70" t="str">
        <f>IF(AS623="","",IF(R623="Refreshment Beverage",ROUND(SUM(VLOOKUP(Q:Q,Rates!G$15:L$19,3,0)*(AS623-Y623-Z623-AA623)),4),ROUND(SUM(Rates!$K$8*AS623),4)))</f>
        <v/>
      </c>
      <c r="AR623" s="66" t="str">
        <f t="shared" si="343"/>
        <v/>
      </c>
      <c r="AS623" s="22" t="str">
        <f t="shared" si="344"/>
        <v/>
      </c>
      <c r="AT623" s="62" t="str">
        <f t="shared" si="345"/>
        <v/>
      </c>
      <c r="AU623" s="63" t="str">
        <f>IF(AX623="","",IF(R623="Refreshment Beverage",ROUND((BA623-Y623-Z623-AA623)*VLOOKUP(VALUE(Q623),Rates!G$15:L$19,3,0),4),ROUND(AW623*(VLOOKUP(VALUE(Q623),Rates!G:L,3,0)),4)))</f>
        <v/>
      </c>
      <c r="AV623" s="68" t="str">
        <f t="shared" si="346"/>
        <v/>
      </c>
      <c r="AW623" s="69" t="str">
        <f t="shared" si="347"/>
        <v/>
      </c>
      <c r="AX623" s="65" t="str">
        <f t="shared" si="348"/>
        <v/>
      </c>
      <c r="AY623" s="70" t="str">
        <f>IF(AX623="","",IF(R623="Refreshment Beverage",ROUND(SUM(AX623*Rates!K$19),4),ROUND(SUM(AX623*(Rates!J$8/100)),4)))</f>
        <v/>
      </c>
      <c r="AZ623" s="67" t="str">
        <f t="shared" si="349"/>
        <v/>
      </c>
      <c r="BA623" s="22" t="str">
        <f t="shared" si="350"/>
        <v/>
      </c>
      <c r="BD623" s="171"/>
      <c r="BE623" s="171"/>
      <c r="BF623" s="171"/>
      <c r="BG623" s="171"/>
    </row>
    <row r="624" spans="11:59" ht="12.75" customHeight="1" x14ac:dyDescent="0.3">
      <c r="K624" s="42" t="str">
        <f t="shared" si="322"/>
        <v/>
      </c>
      <c r="L624" s="55" t="str">
        <f t="shared" si="323"/>
        <v/>
      </c>
      <c r="M624" s="43" t="str">
        <f t="shared" si="324"/>
        <v/>
      </c>
      <c r="N624" s="56" t="str" cm="1">
        <f t="array" ref="N624">IFERROR(IF(_xlfn.SINGLE(B:B)="","",IF(R624="Beer",SUM(LOOKUP(2,1/(Rates!$B$3:$B$5&lt;=W624)/(Rates!$C$3:$C$5&gt;=W624),Rates!$D$3:$D$5)*(X624/100)*W624),IF(R624="Refreshment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56" t="str">
        <f t="shared" si="325"/>
        <v/>
      </c>
      <c r="P624" s="53"/>
      <c r="Q624" s="14" t="str">
        <f t="shared" si="326"/>
        <v/>
      </c>
      <c r="R624" s="57" t="str">
        <f t="shared" si="327"/>
        <v/>
      </c>
      <c r="S624" s="58" t="str">
        <f>IF(B624="","",IF(R624="Refreshment Beverage",VLOOKUP(VALUE(Q624),Rates!G$15:L$19,2,0),VLOOKUP(VALUE(Q624),Rates!G$4:L$12,2,0)))</f>
        <v/>
      </c>
      <c r="T624" s="58" t="str">
        <f t="shared" si="328"/>
        <v/>
      </c>
      <c r="U624" s="58" t="str">
        <f t="shared" si="329"/>
        <v/>
      </c>
      <c r="V624" s="58" t="str">
        <f t="shared" si="330"/>
        <v/>
      </c>
      <c r="W624" s="58" t="str">
        <f t="shared" si="331"/>
        <v/>
      </c>
      <c r="X624" s="59" t="str">
        <f t="shared" si="332"/>
        <v/>
      </c>
      <c r="Y624" s="60" t="str">
        <f>IF(B:B="","",IF(R624="Refreshment Beverage",VLOOKUP(Q624,Rates!G$15:L$19,6,0)*W624,VLOOKUP(Q624,Rates!G$4:L$12,6,0)*W624))</f>
        <v/>
      </c>
      <c r="Z624" s="60" t="str">
        <f t="shared" si="333"/>
        <v/>
      </c>
      <c r="AA624" s="60" t="str">
        <f t="shared" si="321"/>
        <v/>
      </c>
      <c r="AB624" s="61" t="str" cm="1">
        <f t="array" ref="AB624">IF(_xlfn.SINGLE(B:B)="","",IF(R624="Refreshment Beverage","",IF(AND(R624="Beer",Q624=0),SUM(LOOKUP(2,1/(Rates!$B$15:$B$18&lt;=W624)/(Rates!$C$15:$C$18&gt;=W624),Rates!$D$15:$D$18)*W624),VLOOKUP(VALUE(_xlfn.SINGLE(Q:Q)),Rates!A:B,2,0)*W624)))</f>
        <v/>
      </c>
      <c r="AC624" s="61" t="str" cm="1">
        <f t="array" ref="AC624">IF(_xlfn.SINGLE(B:B)="","",IF(R624="Refreshment Beverage","",IF(AND(R624="Beer",Q624=0),SUM(LOOKUP(2,1/(Rates!$B$15:$B$18&lt;=W624)/(Rates!$C$15:$C$18&gt;=W624),Rates!$E$15:$E$18)*W624),VLOOKUP(VALUE(_xlfn.SINGLE(Q:Q)),Rates!A:C,3,0)*W624)))</f>
        <v/>
      </c>
      <c r="AD624" s="168">
        <f>IFERROR(IF(R624="Beer","",IF(OR(Q624=1,Q624=2,Q624=3,Q624=4),VLOOKUP(Q624,Rates!$A$31:$B$34,2,0)*W624,IF(V624=1,VLOOKUP(U624,'REB BEV MIN MKUP'!B:E,4,0),IF(V624&gt;1,VLOOKUP(VALUE(W624),'REB BEV MIN MKUP'!O:Q,3,0),0)))),0)</f>
        <v>0</v>
      </c>
      <c r="AE624" s="62" t="str">
        <f t="shared" si="334"/>
        <v/>
      </c>
      <c r="AF624" s="63" t="str">
        <f t="shared" si="335"/>
        <v/>
      </c>
      <c r="AG624" s="64" t="str">
        <f t="shared" si="336"/>
        <v/>
      </c>
      <c r="AH624" s="65" t="str">
        <f t="shared" si="337"/>
        <v/>
      </c>
      <c r="AI624" s="66" t="str">
        <f>IF(AE:AE="","",IF(R624="Refreshment Beverage",AK624*(Rates!J$19/100),ROUND(SUM(AH624*(Rates!$J$8/100)),4)))</f>
        <v/>
      </c>
      <c r="AJ624" s="67" t="str">
        <f t="shared" si="338"/>
        <v/>
      </c>
      <c r="AK624" s="22" t="str">
        <f t="shared" si="339"/>
        <v/>
      </c>
      <c r="AL624" s="62" t="str">
        <f t="shared" si="340"/>
        <v/>
      </c>
      <c r="AM624" s="63" t="str">
        <f>IF(AS624="","",IF(R624="Refreshment Beverage",ROUND(AS624*Rates!K$19,4),ROUND(AO624*(VLOOKUP(VALUE(Q624),Rates!G$4:L$12,3,0)),4)))</f>
        <v/>
      </c>
      <c r="AN624" s="68" t="str">
        <f>IF(AS624="","",IF(R624="Refreshment Beverage",AS624*(Rates!J$19/100),MAX(AM624,AB624)))</f>
        <v/>
      </c>
      <c r="AO624" s="69" t="str">
        <f t="shared" si="341"/>
        <v/>
      </c>
      <c r="AP624" s="69" t="str">
        <f t="shared" si="342"/>
        <v/>
      </c>
      <c r="AQ624" s="70" t="str">
        <f>IF(AS624="","",IF(R624="Refreshment Beverage",ROUND(SUM(VLOOKUP(Q:Q,Rates!G$15:L$19,3,0)*(AS624-Y624-Z624-AA624)),4),ROUND(SUM(Rates!$K$8*AS624),4)))</f>
        <v/>
      </c>
      <c r="AR624" s="66" t="str">
        <f t="shared" si="343"/>
        <v/>
      </c>
      <c r="AS624" s="22" t="str">
        <f t="shared" si="344"/>
        <v/>
      </c>
      <c r="AT624" s="62" t="str">
        <f t="shared" si="345"/>
        <v/>
      </c>
      <c r="AU624" s="63" t="str">
        <f>IF(AX624="","",IF(R624="Refreshment Beverage",ROUND((BA624-Y624-Z624-AA624)*VLOOKUP(VALUE(Q624),Rates!G$15:L$19,3,0),4),ROUND(AW624*(VLOOKUP(VALUE(Q624),Rates!G:L,3,0)),4)))</f>
        <v/>
      </c>
      <c r="AV624" s="68" t="str">
        <f t="shared" si="346"/>
        <v/>
      </c>
      <c r="AW624" s="69" t="str">
        <f t="shared" si="347"/>
        <v/>
      </c>
      <c r="AX624" s="65" t="str">
        <f t="shared" si="348"/>
        <v/>
      </c>
      <c r="AY624" s="70" t="str">
        <f>IF(AX624="","",IF(R624="Refreshment Beverage",ROUND(SUM(AX624*Rates!K$19),4),ROUND(SUM(AX624*(Rates!J$8/100)),4)))</f>
        <v/>
      </c>
      <c r="AZ624" s="67" t="str">
        <f t="shared" si="349"/>
        <v/>
      </c>
      <c r="BA624" s="22" t="str">
        <f t="shared" si="350"/>
        <v/>
      </c>
      <c r="BD624" s="171"/>
      <c r="BE624" s="171"/>
      <c r="BF624" s="171"/>
      <c r="BG624" s="171"/>
    </row>
    <row r="625" spans="11:59" ht="12.75" customHeight="1" x14ac:dyDescent="0.3">
      <c r="K625" s="42" t="str">
        <f t="shared" si="322"/>
        <v/>
      </c>
      <c r="L625" s="55" t="str">
        <f t="shared" si="323"/>
        <v/>
      </c>
      <c r="M625" s="43" t="str">
        <f t="shared" si="324"/>
        <v/>
      </c>
      <c r="N625" s="56" t="str" cm="1">
        <f t="array" ref="N625">IFERROR(IF(_xlfn.SINGLE(B:B)="","",IF(R625="Beer",SUM(LOOKUP(2,1/(Rates!$B$3:$B$5&lt;=W625)/(Rates!$C$3:$C$5&gt;=W625),Rates!$D$3:$D$5)*(X625/100)*W625),IF(R625="Refreshment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56" t="str">
        <f t="shared" si="325"/>
        <v/>
      </c>
      <c r="P625" s="53"/>
      <c r="Q625" s="14" t="str">
        <f t="shared" si="326"/>
        <v/>
      </c>
      <c r="R625" s="57" t="str">
        <f t="shared" si="327"/>
        <v/>
      </c>
      <c r="S625" s="58" t="str">
        <f>IF(B625="","",IF(R625="Refreshment Beverage",VLOOKUP(VALUE(Q625),Rates!G$15:L$19,2,0),VLOOKUP(VALUE(Q625),Rates!G$4:L$12,2,0)))</f>
        <v/>
      </c>
      <c r="T625" s="58" t="str">
        <f t="shared" si="328"/>
        <v/>
      </c>
      <c r="U625" s="58" t="str">
        <f t="shared" si="329"/>
        <v/>
      </c>
      <c r="V625" s="58" t="str">
        <f t="shared" si="330"/>
        <v/>
      </c>
      <c r="W625" s="58" t="str">
        <f t="shared" si="331"/>
        <v/>
      </c>
      <c r="X625" s="59" t="str">
        <f t="shared" si="332"/>
        <v/>
      </c>
      <c r="Y625" s="60" t="str">
        <f>IF(B:B="","",IF(R625="Refreshment Beverage",VLOOKUP(Q625,Rates!G$15:L$19,6,0)*W625,VLOOKUP(Q625,Rates!G$4:L$12,6,0)*W625))</f>
        <v/>
      </c>
      <c r="Z625" s="60" t="str">
        <f t="shared" si="333"/>
        <v/>
      </c>
      <c r="AA625" s="60" t="str">
        <f t="shared" si="321"/>
        <v/>
      </c>
      <c r="AB625" s="61" t="str" cm="1">
        <f t="array" ref="AB625">IF(_xlfn.SINGLE(B:B)="","",IF(R625="Refreshment Beverage","",IF(AND(R625="Beer",Q625=0),SUM(LOOKUP(2,1/(Rates!$B$15:$B$18&lt;=W625)/(Rates!$C$15:$C$18&gt;=W625),Rates!$D$15:$D$18)*W625),VLOOKUP(VALUE(_xlfn.SINGLE(Q:Q)),Rates!A:B,2,0)*W625)))</f>
        <v/>
      </c>
      <c r="AC625" s="61" t="str" cm="1">
        <f t="array" ref="AC625">IF(_xlfn.SINGLE(B:B)="","",IF(R625="Refreshment Beverage","",IF(AND(R625="Beer",Q625=0),SUM(LOOKUP(2,1/(Rates!$B$15:$B$18&lt;=W625)/(Rates!$C$15:$C$18&gt;=W625),Rates!$E$15:$E$18)*W625),VLOOKUP(VALUE(_xlfn.SINGLE(Q:Q)),Rates!A:C,3,0)*W625)))</f>
        <v/>
      </c>
      <c r="AD625" s="168">
        <f>IFERROR(IF(R625="Beer","",IF(OR(Q625=1,Q625=2,Q625=3,Q625=4),VLOOKUP(Q625,Rates!$A$31:$B$34,2,0)*W625,IF(V625=1,VLOOKUP(U625,'REB BEV MIN MKUP'!B:E,4,0),IF(V625&gt;1,VLOOKUP(VALUE(W625),'REB BEV MIN MKUP'!O:Q,3,0),0)))),0)</f>
        <v>0</v>
      </c>
      <c r="AE625" s="62" t="str">
        <f t="shared" si="334"/>
        <v/>
      </c>
      <c r="AF625" s="63" t="str">
        <f t="shared" si="335"/>
        <v/>
      </c>
      <c r="AG625" s="64" t="str">
        <f t="shared" si="336"/>
        <v/>
      </c>
      <c r="AH625" s="65" t="str">
        <f t="shared" si="337"/>
        <v/>
      </c>
      <c r="AI625" s="66" t="str">
        <f>IF(AE:AE="","",IF(R625="Refreshment Beverage",AK625*(Rates!J$19/100),ROUND(SUM(AH625*(Rates!$J$8/100)),4)))</f>
        <v/>
      </c>
      <c r="AJ625" s="67" t="str">
        <f t="shared" si="338"/>
        <v/>
      </c>
      <c r="AK625" s="22" t="str">
        <f t="shared" si="339"/>
        <v/>
      </c>
      <c r="AL625" s="62" t="str">
        <f t="shared" si="340"/>
        <v/>
      </c>
      <c r="AM625" s="63" t="str">
        <f>IF(AS625="","",IF(R625="Refreshment Beverage",ROUND(AS625*Rates!K$19,4),ROUND(AO625*(VLOOKUP(VALUE(Q625),Rates!G$4:L$12,3,0)),4)))</f>
        <v/>
      </c>
      <c r="AN625" s="68" t="str">
        <f>IF(AS625="","",IF(R625="Refreshment Beverage",AS625*(Rates!J$19/100),MAX(AM625,AB625)))</f>
        <v/>
      </c>
      <c r="AO625" s="69" t="str">
        <f t="shared" si="341"/>
        <v/>
      </c>
      <c r="AP625" s="69" t="str">
        <f t="shared" si="342"/>
        <v/>
      </c>
      <c r="AQ625" s="70" t="str">
        <f>IF(AS625="","",IF(R625="Refreshment Beverage",ROUND(SUM(VLOOKUP(Q:Q,Rates!G$15:L$19,3,0)*(AS625-Y625-Z625-AA625)),4),ROUND(SUM(Rates!$K$8*AS625),4)))</f>
        <v/>
      </c>
      <c r="AR625" s="66" t="str">
        <f t="shared" si="343"/>
        <v/>
      </c>
      <c r="AS625" s="22" t="str">
        <f t="shared" si="344"/>
        <v/>
      </c>
      <c r="AT625" s="62" t="str">
        <f t="shared" si="345"/>
        <v/>
      </c>
      <c r="AU625" s="63" t="str">
        <f>IF(AX625="","",IF(R625="Refreshment Beverage",ROUND((BA625-Y625-Z625-AA625)*VLOOKUP(VALUE(Q625),Rates!G$15:L$19,3,0),4),ROUND(AW625*(VLOOKUP(VALUE(Q625),Rates!G:L,3,0)),4)))</f>
        <v/>
      </c>
      <c r="AV625" s="68" t="str">
        <f t="shared" si="346"/>
        <v/>
      </c>
      <c r="AW625" s="69" t="str">
        <f t="shared" si="347"/>
        <v/>
      </c>
      <c r="AX625" s="65" t="str">
        <f t="shared" si="348"/>
        <v/>
      </c>
      <c r="AY625" s="70" t="str">
        <f>IF(AX625="","",IF(R625="Refreshment Beverage",ROUND(SUM(AX625*Rates!K$19),4),ROUND(SUM(AX625*(Rates!J$8/100)),4)))</f>
        <v/>
      </c>
      <c r="AZ625" s="67" t="str">
        <f t="shared" si="349"/>
        <v/>
      </c>
      <c r="BA625" s="22" t="str">
        <f t="shared" si="350"/>
        <v/>
      </c>
      <c r="BD625" s="171"/>
      <c r="BE625" s="171"/>
      <c r="BF625" s="171"/>
      <c r="BG625" s="171"/>
    </row>
    <row r="626" spans="11:59" ht="12.75" customHeight="1" x14ac:dyDescent="0.3">
      <c r="K626" s="42" t="str">
        <f t="shared" si="322"/>
        <v/>
      </c>
      <c r="L626" s="55" t="str">
        <f t="shared" si="323"/>
        <v/>
      </c>
      <c r="M626" s="43" t="str">
        <f t="shared" si="324"/>
        <v/>
      </c>
      <c r="N626" s="56" t="str" cm="1">
        <f t="array" ref="N626">IFERROR(IF(_xlfn.SINGLE(B:B)="","",IF(R626="Beer",SUM(LOOKUP(2,1/(Rates!$B$3:$B$5&lt;=W626)/(Rates!$C$3:$C$5&gt;=W626),Rates!$D$3:$D$5)*(X626/100)*W626),IF(R626="Refreshment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56" t="str">
        <f t="shared" si="325"/>
        <v/>
      </c>
      <c r="P626" s="53"/>
      <c r="Q626" s="14" t="str">
        <f t="shared" si="326"/>
        <v/>
      </c>
      <c r="R626" s="57" t="str">
        <f t="shared" si="327"/>
        <v/>
      </c>
      <c r="S626" s="58" t="str">
        <f>IF(B626="","",IF(R626="Refreshment Beverage",VLOOKUP(VALUE(Q626),Rates!G$15:L$19,2,0),VLOOKUP(VALUE(Q626),Rates!G$4:L$12,2,0)))</f>
        <v/>
      </c>
      <c r="T626" s="58" t="str">
        <f t="shared" si="328"/>
        <v/>
      </c>
      <c r="U626" s="58" t="str">
        <f t="shared" si="329"/>
        <v/>
      </c>
      <c r="V626" s="58" t="str">
        <f t="shared" si="330"/>
        <v/>
      </c>
      <c r="W626" s="58" t="str">
        <f t="shared" si="331"/>
        <v/>
      </c>
      <c r="X626" s="59" t="str">
        <f t="shared" si="332"/>
        <v/>
      </c>
      <c r="Y626" s="60" t="str">
        <f>IF(B:B="","",IF(R626="Refreshment Beverage",VLOOKUP(Q626,Rates!G$15:L$19,6,0)*W626,VLOOKUP(Q626,Rates!G$4:L$12,6,0)*W626))</f>
        <v/>
      </c>
      <c r="Z626" s="60" t="str">
        <f t="shared" si="333"/>
        <v/>
      </c>
      <c r="AA626" s="60" t="str">
        <f t="shared" si="321"/>
        <v/>
      </c>
      <c r="AB626" s="61" t="str" cm="1">
        <f t="array" ref="AB626">IF(_xlfn.SINGLE(B:B)="","",IF(R626="Refreshment Beverage","",IF(AND(R626="Beer",Q626=0),SUM(LOOKUP(2,1/(Rates!$B$15:$B$18&lt;=W626)/(Rates!$C$15:$C$18&gt;=W626),Rates!$D$15:$D$18)*W626),VLOOKUP(VALUE(_xlfn.SINGLE(Q:Q)),Rates!A:B,2,0)*W626)))</f>
        <v/>
      </c>
      <c r="AC626" s="61" t="str" cm="1">
        <f t="array" ref="AC626">IF(_xlfn.SINGLE(B:B)="","",IF(R626="Refreshment Beverage","",IF(AND(R626="Beer",Q626=0),SUM(LOOKUP(2,1/(Rates!$B$15:$B$18&lt;=W626)/(Rates!$C$15:$C$18&gt;=W626),Rates!$E$15:$E$18)*W626),VLOOKUP(VALUE(_xlfn.SINGLE(Q:Q)),Rates!A:C,3,0)*W626)))</f>
        <v/>
      </c>
      <c r="AD626" s="168">
        <f>IFERROR(IF(R626="Beer","",IF(OR(Q626=1,Q626=2,Q626=3,Q626=4),VLOOKUP(Q626,Rates!$A$31:$B$34,2,0)*W626,IF(V626=1,VLOOKUP(U626,'REB BEV MIN MKUP'!B:E,4,0),IF(V626&gt;1,VLOOKUP(VALUE(W626),'REB BEV MIN MKUP'!O:Q,3,0),0)))),0)</f>
        <v>0</v>
      </c>
      <c r="AE626" s="62" t="str">
        <f t="shared" si="334"/>
        <v/>
      </c>
      <c r="AF626" s="63" t="str">
        <f t="shared" si="335"/>
        <v/>
      </c>
      <c r="AG626" s="64" t="str">
        <f t="shared" si="336"/>
        <v/>
      </c>
      <c r="AH626" s="65" t="str">
        <f t="shared" si="337"/>
        <v/>
      </c>
      <c r="AI626" s="66" t="str">
        <f>IF(AE:AE="","",IF(R626="Refreshment Beverage",AK626*(Rates!J$19/100),ROUND(SUM(AH626*(Rates!$J$8/100)),4)))</f>
        <v/>
      </c>
      <c r="AJ626" s="67" t="str">
        <f t="shared" si="338"/>
        <v/>
      </c>
      <c r="AK626" s="22" t="str">
        <f t="shared" si="339"/>
        <v/>
      </c>
      <c r="AL626" s="62" t="str">
        <f t="shared" si="340"/>
        <v/>
      </c>
      <c r="AM626" s="63" t="str">
        <f>IF(AS626="","",IF(R626="Refreshment Beverage",ROUND(AS626*Rates!K$19,4),ROUND(AO626*(VLOOKUP(VALUE(Q626),Rates!G$4:L$12,3,0)),4)))</f>
        <v/>
      </c>
      <c r="AN626" s="68" t="str">
        <f>IF(AS626="","",IF(R626="Refreshment Beverage",AS626*(Rates!J$19/100),MAX(AM626,AB626)))</f>
        <v/>
      </c>
      <c r="AO626" s="69" t="str">
        <f t="shared" si="341"/>
        <v/>
      </c>
      <c r="AP626" s="69" t="str">
        <f t="shared" si="342"/>
        <v/>
      </c>
      <c r="AQ626" s="70" t="str">
        <f>IF(AS626="","",IF(R626="Refreshment Beverage",ROUND(SUM(VLOOKUP(Q:Q,Rates!G$15:L$19,3,0)*(AS626-Y626-Z626-AA626)),4),ROUND(SUM(Rates!$K$8*AS626),4)))</f>
        <v/>
      </c>
      <c r="AR626" s="66" t="str">
        <f t="shared" si="343"/>
        <v/>
      </c>
      <c r="AS626" s="22" t="str">
        <f t="shared" si="344"/>
        <v/>
      </c>
      <c r="AT626" s="62" t="str">
        <f t="shared" si="345"/>
        <v/>
      </c>
      <c r="AU626" s="63" t="str">
        <f>IF(AX626="","",IF(R626="Refreshment Beverage",ROUND((BA626-Y626-Z626-AA626)*VLOOKUP(VALUE(Q626),Rates!G$15:L$19,3,0),4),ROUND(AW626*(VLOOKUP(VALUE(Q626),Rates!G:L,3,0)),4)))</f>
        <v/>
      </c>
      <c r="AV626" s="68" t="str">
        <f t="shared" si="346"/>
        <v/>
      </c>
      <c r="AW626" s="69" t="str">
        <f t="shared" si="347"/>
        <v/>
      </c>
      <c r="AX626" s="65" t="str">
        <f t="shared" si="348"/>
        <v/>
      </c>
      <c r="AY626" s="70" t="str">
        <f>IF(AX626="","",IF(R626="Refreshment Beverage",ROUND(SUM(AX626*Rates!K$19),4),ROUND(SUM(AX626*(Rates!J$8/100)),4)))</f>
        <v/>
      </c>
      <c r="AZ626" s="67" t="str">
        <f t="shared" si="349"/>
        <v/>
      </c>
      <c r="BA626" s="22" t="str">
        <f t="shared" si="350"/>
        <v/>
      </c>
      <c r="BD626" s="171"/>
      <c r="BE626" s="171"/>
      <c r="BF626" s="171"/>
      <c r="BG626" s="171"/>
    </row>
    <row r="627" spans="11:59" ht="12.75" customHeight="1" x14ac:dyDescent="0.3">
      <c r="K627" s="42" t="str">
        <f t="shared" si="322"/>
        <v/>
      </c>
      <c r="L627" s="55" t="str">
        <f t="shared" si="323"/>
        <v/>
      </c>
      <c r="M627" s="43" t="str">
        <f t="shared" si="324"/>
        <v/>
      </c>
      <c r="N627" s="56" t="str" cm="1">
        <f t="array" ref="N627">IFERROR(IF(_xlfn.SINGLE(B:B)="","",IF(R627="Beer",SUM(LOOKUP(2,1/(Rates!$B$3:$B$5&lt;=W627)/(Rates!$C$3:$C$5&gt;=W627),Rates!$D$3:$D$5)*(X627/100)*W627),IF(R627="Refreshment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56" t="str">
        <f t="shared" si="325"/>
        <v/>
      </c>
      <c r="P627" s="53"/>
      <c r="Q627" s="14" t="str">
        <f t="shared" si="326"/>
        <v/>
      </c>
      <c r="R627" s="57" t="str">
        <f t="shared" si="327"/>
        <v/>
      </c>
      <c r="S627" s="58" t="str">
        <f>IF(B627="","",IF(R627="Refreshment Beverage",VLOOKUP(VALUE(Q627),Rates!G$15:L$19,2,0),VLOOKUP(VALUE(Q627),Rates!G$4:L$12,2,0)))</f>
        <v/>
      </c>
      <c r="T627" s="58" t="str">
        <f t="shared" si="328"/>
        <v/>
      </c>
      <c r="U627" s="58" t="str">
        <f t="shared" si="329"/>
        <v/>
      </c>
      <c r="V627" s="58" t="str">
        <f t="shared" si="330"/>
        <v/>
      </c>
      <c r="W627" s="58" t="str">
        <f t="shared" si="331"/>
        <v/>
      </c>
      <c r="X627" s="59" t="str">
        <f t="shared" si="332"/>
        <v/>
      </c>
      <c r="Y627" s="60" t="str">
        <f>IF(B:B="","",IF(R627="Refreshment Beverage",VLOOKUP(Q627,Rates!G$15:L$19,6,0)*W627,VLOOKUP(Q627,Rates!G$4:L$12,6,0)*W627))</f>
        <v/>
      </c>
      <c r="Z627" s="60" t="str">
        <f t="shared" si="333"/>
        <v/>
      </c>
      <c r="AA627" s="60" t="str">
        <f t="shared" si="321"/>
        <v/>
      </c>
      <c r="AB627" s="61" t="str" cm="1">
        <f t="array" ref="AB627">IF(_xlfn.SINGLE(B:B)="","",IF(R627="Refreshment Beverage","",IF(AND(R627="Beer",Q627=0),SUM(LOOKUP(2,1/(Rates!$B$15:$B$18&lt;=W627)/(Rates!$C$15:$C$18&gt;=W627),Rates!$D$15:$D$18)*W627),VLOOKUP(VALUE(_xlfn.SINGLE(Q:Q)),Rates!A:B,2,0)*W627)))</f>
        <v/>
      </c>
      <c r="AC627" s="61" t="str" cm="1">
        <f t="array" ref="AC627">IF(_xlfn.SINGLE(B:B)="","",IF(R627="Refreshment Beverage","",IF(AND(R627="Beer",Q627=0),SUM(LOOKUP(2,1/(Rates!$B$15:$B$18&lt;=W627)/(Rates!$C$15:$C$18&gt;=W627),Rates!$E$15:$E$18)*W627),VLOOKUP(VALUE(_xlfn.SINGLE(Q:Q)),Rates!A:C,3,0)*W627)))</f>
        <v/>
      </c>
      <c r="AD627" s="168">
        <f>IFERROR(IF(R627="Beer","",IF(OR(Q627=1,Q627=2,Q627=3,Q627=4),VLOOKUP(Q627,Rates!$A$31:$B$34,2,0)*W627,IF(V627=1,VLOOKUP(U627,'REB BEV MIN MKUP'!B:E,4,0),IF(V627&gt;1,VLOOKUP(VALUE(W627),'REB BEV MIN MKUP'!O:Q,3,0),0)))),0)</f>
        <v>0</v>
      </c>
      <c r="AE627" s="62" t="str">
        <f t="shared" si="334"/>
        <v/>
      </c>
      <c r="AF627" s="63" t="str">
        <f t="shared" si="335"/>
        <v/>
      </c>
      <c r="AG627" s="64" t="str">
        <f t="shared" si="336"/>
        <v/>
      </c>
      <c r="AH627" s="65" t="str">
        <f t="shared" si="337"/>
        <v/>
      </c>
      <c r="AI627" s="66" t="str">
        <f>IF(AE:AE="","",IF(R627="Refreshment Beverage",AK627*(Rates!J$19/100),ROUND(SUM(AH627*(Rates!$J$8/100)),4)))</f>
        <v/>
      </c>
      <c r="AJ627" s="67" t="str">
        <f t="shared" si="338"/>
        <v/>
      </c>
      <c r="AK627" s="22" t="str">
        <f t="shared" si="339"/>
        <v/>
      </c>
      <c r="AL627" s="62" t="str">
        <f t="shared" si="340"/>
        <v/>
      </c>
      <c r="AM627" s="63" t="str">
        <f>IF(AS627="","",IF(R627="Refreshment Beverage",ROUND(AS627*Rates!K$19,4),ROUND(AO627*(VLOOKUP(VALUE(Q627),Rates!G$4:L$12,3,0)),4)))</f>
        <v/>
      </c>
      <c r="AN627" s="68" t="str">
        <f>IF(AS627="","",IF(R627="Refreshment Beverage",AS627*(Rates!J$19/100),MAX(AM627,AB627)))</f>
        <v/>
      </c>
      <c r="AO627" s="69" t="str">
        <f t="shared" si="341"/>
        <v/>
      </c>
      <c r="AP627" s="69" t="str">
        <f t="shared" si="342"/>
        <v/>
      </c>
      <c r="AQ627" s="70" t="str">
        <f>IF(AS627="","",IF(R627="Refreshment Beverage",ROUND(SUM(VLOOKUP(Q:Q,Rates!G$15:L$19,3,0)*(AS627-Y627-Z627-AA627)),4),ROUND(SUM(Rates!$K$8*AS627),4)))</f>
        <v/>
      </c>
      <c r="AR627" s="66" t="str">
        <f t="shared" si="343"/>
        <v/>
      </c>
      <c r="AS627" s="22" t="str">
        <f t="shared" si="344"/>
        <v/>
      </c>
      <c r="AT627" s="62" t="str">
        <f t="shared" si="345"/>
        <v/>
      </c>
      <c r="AU627" s="63" t="str">
        <f>IF(AX627="","",IF(R627="Refreshment Beverage",ROUND((BA627-Y627-Z627-AA627)*VLOOKUP(VALUE(Q627),Rates!G$15:L$19,3,0),4),ROUND(AW627*(VLOOKUP(VALUE(Q627),Rates!G:L,3,0)),4)))</f>
        <v/>
      </c>
      <c r="AV627" s="68" t="str">
        <f t="shared" si="346"/>
        <v/>
      </c>
      <c r="AW627" s="69" t="str">
        <f t="shared" si="347"/>
        <v/>
      </c>
      <c r="AX627" s="65" t="str">
        <f t="shared" si="348"/>
        <v/>
      </c>
      <c r="AY627" s="70" t="str">
        <f>IF(AX627="","",IF(R627="Refreshment Beverage",ROUND(SUM(AX627*Rates!K$19),4),ROUND(SUM(AX627*(Rates!J$8/100)),4)))</f>
        <v/>
      </c>
      <c r="AZ627" s="67" t="str">
        <f t="shared" si="349"/>
        <v/>
      </c>
      <c r="BA627" s="22" t="str">
        <f t="shared" si="350"/>
        <v/>
      </c>
      <c r="BD627" s="171"/>
      <c r="BE627" s="171"/>
      <c r="BF627" s="171"/>
      <c r="BG627" s="171"/>
    </row>
    <row r="628" spans="11:59" ht="12.75" customHeight="1" x14ac:dyDescent="0.3">
      <c r="K628" s="42" t="str">
        <f t="shared" si="322"/>
        <v/>
      </c>
      <c r="L628" s="55" t="str">
        <f t="shared" si="323"/>
        <v/>
      </c>
      <c r="M628" s="43" t="str">
        <f t="shared" si="324"/>
        <v/>
      </c>
      <c r="N628" s="56" t="str" cm="1">
        <f t="array" ref="N628">IFERROR(IF(_xlfn.SINGLE(B:B)="","",IF(R628="Beer",SUM(LOOKUP(2,1/(Rates!$B$3:$B$5&lt;=W628)/(Rates!$C$3:$C$5&gt;=W628),Rates!$D$3:$D$5)*(X628/100)*W628),IF(R628="Refreshment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56" t="str">
        <f t="shared" si="325"/>
        <v/>
      </c>
      <c r="P628" s="53"/>
      <c r="Q628" s="14" t="str">
        <f t="shared" si="326"/>
        <v/>
      </c>
      <c r="R628" s="57" t="str">
        <f t="shared" si="327"/>
        <v/>
      </c>
      <c r="S628" s="58" t="str">
        <f>IF(B628="","",IF(R628="Refreshment Beverage",VLOOKUP(VALUE(Q628),Rates!G$15:L$19,2,0),VLOOKUP(VALUE(Q628),Rates!G$4:L$12,2,0)))</f>
        <v/>
      </c>
      <c r="T628" s="58" t="str">
        <f t="shared" si="328"/>
        <v/>
      </c>
      <c r="U628" s="58" t="str">
        <f t="shared" si="329"/>
        <v/>
      </c>
      <c r="V628" s="58" t="str">
        <f t="shared" si="330"/>
        <v/>
      </c>
      <c r="W628" s="58" t="str">
        <f t="shared" si="331"/>
        <v/>
      </c>
      <c r="X628" s="59" t="str">
        <f t="shared" si="332"/>
        <v/>
      </c>
      <c r="Y628" s="60" t="str">
        <f>IF(B:B="","",IF(R628="Refreshment Beverage",VLOOKUP(Q628,Rates!G$15:L$19,6,0)*W628,VLOOKUP(Q628,Rates!G$4:L$12,6,0)*W628))</f>
        <v/>
      </c>
      <c r="Z628" s="60" t="str">
        <f t="shared" si="333"/>
        <v/>
      </c>
      <c r="AA628" s="60" t="str">
        <f t="shared" si="321"/>
        <v/>
      </c>
      <c r="AB628" s="61" t="str" cm="1">
        <f t="array" ref="AB628">IF(_xlfn.SINGLE(B:B)="","",IF(R628="Refreshment Beverage","",IF(AND(R628="Beer",Q628=0),SUM(LOOKUP(2,1/(Rates!$B$15:$B$18&lt;=W628)/(Rates!$C$15:$C$18&gt;=W628),Rates!$D$15:$D$18)*W628),VLOOKUP(VALUE(_xlfn.SINGLE(Q:Q)),Rates!A:B,2,0)*W628)))</f>
        <v/>
      </c>
      <c r="AC628" s="61" t="str" cm="1">
        <f t="array" ref="AC628">IF(_xlfn.SINGLE(B:B)="","",IF(R628="Refreshment Beverage","",IF(AND(R628="Beer",Q628=0),SUM(LOOKUP(2,1/(Rates!$B$15:$B$18&lt;=W628)/(Rates!$C$15:$C$18&gt;=W628),Rates!$E$15:$E$18)*W628),VLOOKUP(VALUE(_xlfn.SINGLE(Q:Q)),Rates!A:C,3,0)*W628)))</f>
        <v/>
      </c>
      <c r="AD628" s="168">
        <f>IFERROR(IF(R628="Beer","",IF(OR(Q628=1,Q628=2,Q628=3,Q628=4),VLOOKUP(Q628,Rates!$A$31:$B$34,2,0)*W628,IF(V628=1,VLOOKUP(U628,'REB BEV MIN MKUP'!B:E,4,0),IF(V628&gt;1,VLOOKUP(VALUE(W628),'REB BEV MIN MKUP'!O:Q,3,0),0)))),0)</f>
        <v>0</v>
      </c>
      <c r="AE628" s="62" t="str">
        <f t="shared" si="334"/>
        <v/>
      </c>
      <c r="AF628" s="63" t="str">
        <f t="shared" si="335"/>
        <v/>
      </c>
      <c r="AG628" s="64" t="str">
        <f t="shared" si="336"/>
        <v/>
      </c>
      <c r="AH628" s="65" t="str">
        <f t="shared" si="337"/>
        <v/>
      </c>
      <c r="AI628" s="66" t="str">
        <f>IF(AE:AE="","",IF(R628="Refreshment Beverage",AK628*(Rates!J$19/100),ROUND(SUM(AH628*(Rates!$J$8/100)),4)))</f>
        <v/>
      </c>
      <c r="AJ628" s="67" t="str">
        <f t="shared" si="338"/>
        <v/>
      </c>
      <c r="AK628" s="22" t="str">
        <f t="shared" si="339"/>
        <v/>
      </c>
      <c r="AL628" s="62" t="str">
        <f t="shared" si="340"/>
        <v/>
      </c>
      <c r="AM628" s="63" t="str">
        <f>IF(AS628="","",IF(R628="Refreshment Beverage",ROUND(AS628*Rates!K$19,4),ROUND(AO628*(VLOOKUP(VALUE(Q628),Rates!G$4:L$12,3,0)),4)))</f>
        <v/>
      </c>
      <c r="AN628" s="68" t="str">
        <f>IF(AS628="","",IF(R628="Refreshment Beverage",AS628*(Rates!J$19/100),MAX(AM628,AB628)))</f>
        <v/>
      </c>
      <c r="AO628" s="69" t="str">
        <f t="shared" si="341"/>
        <v/>
      </c>
      <c r="AP628" s="69" t="str">
        <f t="shared" si="342"/>
        <v/>
      </c>
      <c r="AQ628" s="70" t="str">
        <f>IF(AS628="","",IF(R628="Refreshment Beverage",ROUND(SUM(VLOOKUP(Q:Q,Rates!G$15:L$19,3,0)*(AS628-Y628-Z628-AA628)),4),ROUND(SUM(Rates!$K$8*AS628),4)))</f>
        <v/>
      </c>
      <c r="AR628" s="66" t="str">
        <f t="shared" si="343"/>
        <v/>
      </c>
      <c r="AS628" s="22" t="str">
        <f t="shared" si="344"/>
        <v/>
      </c>
      <c r="AT628" s="62" t="str">
        <f t="shared" si="345"/>
        <v/>
      </c>
      <c r="AU628" s="63" t="str">
        <f>IF(AX628="","",IF(R628="Refreshment Beverage",ROUND((BA628-Y628-Z628-AA628)*VLOOKUP(VALUE(Q628),Rates!G$15:L$19,3,0),4),ROUND(AW628*(VLOOKUP(VALUE(Q628),Rates!G:L,3,0)),4)))</f>
        <v/>
      </c>
      <c r="AV628" s="68" t="str">
        <f t="shared" si="346"/>
        <v/>
      </c>
      <c r="AW628" s="69" t="str">
        <f t="shared" si="347"/>
        <v/>
      </c>
      <c r="AX628" s="65" t="str">
        <f t="shared" si="348"/>
        <v/>
      </c>
      <c r="AY628" s="70" t="str">
        <f>IF(AX628="","",IF(R628="Refreshment Beverage",ROUND(SUM(AX628*Rates!K$19),4),ROUND(SUM(AX628*(Rates!J$8/100)),4)))</f>
        <v/>
      </c>
      <c r="AZ628" s="67" t="str">
        <f t="shared" si="349"/>
        <v/>
      </c>
      <c r="BA628" s="22" t="str">
        <f t="shared" si="350"/>
        <v/>
      </c>
      <c r="BD628" s="171"/>
      <c r="BE628" s="171"/>
      <c r="BF628" s="171"/>
      <c r="BG628" s="171"/>
    </row>
    <row r="629" spans="11:59" ht="12.75" customHeight="1" x14ac:dyDescent="0.3">
      <c r="K629" s="42" t="str">
        <f t="shared" si="322"/>
        <v/>
      </c>
      <c r="L629" s="55" t="str">
        <f t="shared" si="323"/>
        <v/>
      </c>
      <c r="M629" s="43" t="str">
        <f t="shared" si="324"/>
        <v/>
      </c>
      <c r="N629" s="56" t="str" cm="1">
        <f t="array" ref="N629">IFERROR(IF(_xlfn.SINGLE(B:B)="","",IF(R629="Beer",SUM(LOOKUP(2,1/(Rates!$B$3:$B$5&lt;=W629)/(Rates!$C$3:$C$5&gt;=W629),Rates!$D$3:$D$5)*(X629/100)*W629),IF(R629="Refreshment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56" t="str">
        <f t="shared" si="325"/>
        <v/>
      </c>
      <c r="P629" s="53"/>
      <c r="Q629" s="14" t="str">
        <f t="shared" si="326"/>
        <v/>
      </c>
      <c r="R629" s="57" t="str">
        <f t="shared" si="327"/>
        <v/>
      </c>
      <c r="S629" s="58" t="str">
        <f>IF(B629="","",IF(R629="Refreshment Beverage",VLOOKUP(VALUE(Q629),Rates!G$15:L$19,2,0),VLOOKUP(VALUE(Q629),Rates!G$4:L$12,2,0)))</f>
        <v/>
      </c>
      <c r="T629" s="58" t="str">
        <f t="shared" si="328"/>
        <v/>
      </c>
      <c r="U629" s="58" t="str">
        <f t="shared" si="329"/>
        <v/>
      </c>
      <c r="V629" s="58" t="str">
        <f t="shared" si="330"/>
        <v/>
      </c>
      <c r="W629" s="58" t="str">
        <f t="shared" si="331"/>
        <v/>
      </c>
      <c r="X629" s="59" t="str">
        <f t="shared" si="332"/>
        <v/>
      </c>
      <c r="Y629" s="60" t="str">
        <f>IF(B:B="","",IF(R629="Refreshment Beverage",VLOOKUP(Q629,Rates!G$15:L$19,6,0)*W629,VLOOKUP(Q629,Rates!G$4:L$12,6,0)*W629))</f>
        <v/>
      </c>
      <c r="Z629" s="60" t="str">
        <f t="shared" si="333"/>
        <v/>
      </c>
      <c r="AA629" s="60" t="str">
        <f t="shared" si="321"/>
        <v/>
      </c>
      <c r="AB629" s="61" t="str" cm="1">
        <f t="array" ref="AB629">IF(_xlfn.SINGLE(B:B)="","",IF(R629="Refreshment Beverage","",IF(AND(R629="Beer",Q629=0),SUM(LOOKUP(2,1/(Rates!$B$15:$B$18&lt;=W629)/(Rates!$C$15:$C$18&gt;=W629),Rates!$D$15:$D$18)*W629),VLOOKUP(VALUE(_xlfn.SINGLE(Q:Q)),Rates!A:B,2,0)*W629)))</f>
        <v/>
      </c>
      <c r="AC629" s="61" t="str" cm="1">
        <f t="array" ref="AC629">IF(_xlfn.SINGLE(B:B)="","",IF(R629="Refreshment Beverage","",IF(AND(R629="Beer",Q629=0),SUM(LOOKUP(2,1/(Rates!$B$15:$B$18&lt;=W629)/(Rates!$C$15:$C$18&gt;=W629),Rates!$E$15:$E$18)*W629),VLOOKUP(VALUE(_xlfn.SINGLE(Q:Q)),Rates!A:C,3,0)*W629)))</f>
        <v/>
      </c>
      <c r="AD629" s="168">
        <f>IFERROR(IF(R629="Beer","",IF(OR(Q629=1,Q629=2,Q629=3,Q629=4),VLOOKUP(Q629,Rates!$A$31:$B$34,2,0)*W629,IF(V629=1,VLOOKUP(U629,'REB BEV MIN MKUP'!B:E,4,0),IF(V629&gt;1,VLOOKUP(VALUE(W629),'REB BEV MIN MKUP'!O:Q,3,0),0)))),0)</f>
        <v>0</v>
      </c>
      <c r="AE629" s="62" t="str">
        <f t="shared" si="334"/>
        <v/>
      </c>
      <c r="AF629" s="63" t="str">
        <f t="shared" si="335"/>
        <v/>
      </c>
      <c r="AG629" s="64" t="str">
        <f t="shared" si="336"/>
        <v/>
      </c>
      <c r="AH629" s="65" t="str">
        <f t="shared" si="337"/>
        <v/>
      </c>
      <c r="AI629" s="66" t="str">
        <f>IF(AE:AE="","",IF(R629="Refreshment Beverage",AK629*(Rates!J$19/100),ROUND(SUM(AH629*(Rates!$J$8/100)),4)))</f>
        <v/>
      </c>
      <c r="AJ629" s="67" t="str">
        <f t="shared" si="338"/>
        <v/>
      </c>
      <c r="AK629" s="22" t="str">
        <f t="shared" si="339"/>
        <v/>
      </c>
      <c r="AL629" s="62" t="str">
        <f t="shared" si="340"/>
        <v/>
      </c>
      <c r="AM629" s="63" t="str">
        <f>IF(AS629="","",IF(R629="Refreshment Beverage",ROUND(AS629*Rates!K$19,4),ROUND(AO629*(VLOOKUP(VALUE(Q629),Rates!G$4:L$12,3,0)),4)))</f>
        <v/>
      </c>
      <c r="AN629" s="68" t="str">
        <f>IF(AS629="","",IF(R629="Refreshment Beverage",AS629*(Rates!J$19/100),MAX(AM629,AB629)))</f>
        <v/>
      </c>
      <c r="AO629" s="69" t="str">
        <f t="shared" si="341"/>
        <v/>
      </c>
      <c r="AP629" s="69" t="str">
        <f t="shared" si="342"/>
        <v/>
      </c>
      <c r="AQ629" s="70" t="str">
        <f>IF(AS629="","",IF(R629="Refreshment Beverage",ROUND(SUM(VLOOKUP(Q:Q,Rates!G$15:L$19,3,0)*(AS629-Y629-Z629-AA629)),4),ROUND(SUM(Rates!$K$8*AS629),4)))</f>
        <v/>
      </c>
      <c r="AR629" s="66" t="str">
        <f t="shared" si="343"/>
        <v/>
      </c>
      <c r="AS629" s="22" t="str">
        <f t="shared" si="344"/>
        <v/>
      </c>
      <c r="AT629" s="62" t="str">
        <f t="shared" si="345"/>
        <v/>
      </c>
      <c r="AU629" s="63" t="str">
        <f>IF(AX629="","",IF(R629="Refreshment Beverage",ROUND((BA629-Y629-Z629-AA629)*VLOOKUP(VALUE(Q629),Rates!G$15:L$19,3,0),4),ROUND(AW629*(VLOOKUP(VALUE(Q629),Rates!G:L,3,0)),4)))</f>
        <v/>
      </c>
      <c r="AV629" s="68" t="str">
        <f t="shared" si="346"/>
        <v/>
      </c>
      <c r="AW629" s="69" t="str">
        <f t="shared" si="347"/>
        <v/>
      </c>
      <c r="AX629" s="65" t="str">
        <f t="shared" si="348"/>
        <v/>
      </c>
      <c r="AY629" s="70" t="str">
        <f>IF(AX629="","",IF(R629="Refreshment Beverage",ROUND(SUM(AX629*Rates!K$19),4),ROUND(SUM(AX629*(Rates!J$8/100)),4)))</f>
        <v/>
      </c>
      <c r="AZ629" s="67" t="str">
        <f t="shared" si="349"/>
        <v/>
      </c>
      <c r="BA629" s="22" t="str">
        <f t="shared" si="350"/>
        <v/>
      </c>
      <c r="BD629" s="171"/>
      <c r="BE629" s="171"/>
      <c r="BF629" s="171"/>
      <c r="BG629" s="171"/>
    </row>
    <row r="630" spans="11:59" ht="12.75" customHeight="1" x14ac:dyDescent="0.3">
      <c r="K630" s="42" t="str">
        <f t="shared" si="322"/>
        <v/>
      </c>
      <c r="L630" s="55" t="str">
        <f t="shared" si="323"/>
        <v/>
      </c>
      <c r="M630" s="43" t="str">
        <f t="shared" si="324"/>
        <v/>
      </c>
      <c r="N630" s="56" t="str" cm="1">
        <f t="array" ref="N630">IFERROR(IF(_xlfn.SINGLE(B:B)="","",IF(R630="Beer",SUM(LOOKUP(2,1/(Rates!$B$3:$B$5&lt;=W630)/(Rates!$C$3:$C$5&gt;=W630),Rates!$D$3:$D$5)*(X630/100)*W630),IF(R630="Refreshment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56" t="str">
        <f t="shared" si="325"/>
        <v/>
      </c>
      <c r="P630" s="53"/>
      <c r="Q630" s="14" t="str">
        <f t="shared" si="326"/>
        <v/>
      </c>
      <c r="R630" s="57" t="str">
        <f t="shared" si="327"/>
        <v/>
      </c>
      <c r="S630" s="58" t="str">
        <f>IF(B630="","",IF(R630="Refreshment Beverage",VLOOKUP(VALUE(Q630),Rates!G$15:L$19,2,0),VLOOKUP(VALUE(Q630),Rates!G$4:L$12,2,0)))</f>
        <v/>
      </c>
      <c r="T630" s="58" t="str">
        <f t="shared" si="328"/>
        <v/>
      </c>
      <c r="U630" s="58" t="str">
        <f t="shared" si="329"/>
        <v/>
      </c>
      <c r="V630" s="58" t="str">
        <f t="shared" si="330"/>
        <v/>
      </c>
      <c r="W630" s="58" t="str">
        <f t="shared" si="331"/>
        <v/>
      </c>
      <c r="X630" s="59" t="str">
        <f t="shared" si="332"/>
        <v/>
      </c>
      <c r="Y630" s="60" t="str">
        <f>IF(B:B="","",IF(R630="Refreshment Beverage",VLOOKUP(Q630,Rates!G$15:L$19,6,0)*W630,VLOOKUP(Q630,Rates!G$4:L$12,6,0)*W630))</f>
        <v/>
      </c>
      <c r="Z630" s="60" t="str">
        <f t="shared" si="333"/>
        <v/>
      </c>
      <c r="AA630" s="60" t="str">
        <f t="shared" si="321"/>
        <v/>
      </c>
      <c r="AB630" s="61" t="str" cm="1">
        <f t="array" ref="AB630">IF(_xlfn.SINGLE(B:B)="","",IF(R630="Refreshment Beverage","",IF(AND(R630="Beer",Q630=0),SUM(LOOKUP(2,1/(Rates!$B$15:$B$18&lt;=W630)/(Rates!$C$15:$C$18&gt;=W630),Rates!$D$15:$D$18)*W630),VLOOKUP(VALUE(_xlfn.SINGLE(Q:Q)),Rates!A:B,2,0)*W630)))</f>
        <v/>
      </c>
      <c r="AC630" s="61" t="str" cm="1">
        <f t="array" ref="AC630">IF(_xlfn.SINGLE(B:B)="","",IF(R630="Refreshment Beverage","",IF(AND(R630="Beer",Q630=0),SUM(LOOKUP(2,1/(Rates!$B$15:$B$18&lt;=W630)/(Rates!$C$15:$C$18&gt;=W630),Rates!$E$15:$E$18)*W630),VLOOKUP(VALUE(_xlfn.SINGLE(Q:Q)),Rates!A:C,3,0)*W630)))</f>
        <v/>
      </c>
      <c r="AD630" s="168">
        <f>IFERROR(IF(R630="Beer","",IF(OR(Q630=1,Q630=2,Q630=3,Q630=4),VLOOKUP(Q630,Rates!$A$31:$B$34,2,0)*W630,IF(V630=1,VLOOKUP(U630,'REB BEV MIN MKUP'!B:E,4,0),IF(V630&gt;1,VLOOKUP(VALUE(W630),'REB BEV MIN MKUP'!O:Q,3,0),0)))),0)</f>
        <v>0</v>
      </c>
      <c r="AE630" s="62" t="str">
        <f t="shared" si="334"/>
        <v/>
      </c>
      <c r="AF630" s="63" t="str">
        <f t="shared" si="335"/>
        <v/>
      </c>
      <c r="AG630" s="64" t="str">
        <f t="shared" si="336"/>
        <v/>
      </c>
      <c r="AH630" s="65" t="str">
        <f t="shared" si="337"/>
        <v/>
      </c>
      <c r="AI630" s="66" t="str">
        <f>IF(AE:AE="","",IF(R630="Refreshment Beverage",AK630*(Rates!J$19/100),ROUND(SUM(AH630*(Rates!$J$8/100)),4)))</f>
        <v/>
      </c>
      <c r="AJ630" s="67" t="str">
        <f t="shared" si="338"/>
        <v/>
      </c>
      <c r="AK630" s="22" t="str">
        <f t="shared" si="339"/>
        <v/>
      </c>
      <c r="AL630" s="62" t="str">
        <f t="shared" si="340"/>
        <v/>
      </c>
      <c r="AM630" s="63" t="str">
        <f>IF(AS630="","",IF(R630="Refreshment Beverage",ROUND(AS630*Rates!K$19,4),ROUND(AO630*(VLOOKUP(VALUE(Q630),Rates!G$4:L$12,3,0)),4)))</f>
        <v/>
      </c>
      <c r="AN630" s="68" t="str">
        <f>IF(AS630="","",IF(R630="Refreshment Beverage",AS630*(Rates!J$19/100),MAX(AM630,AB630)))</f>
        <v/>
      </c>
      <c r="AO630" s="69" t="str">
        <f t="shared" si="341"/>
        <v/>
      </c>
      <c r="AP630" s="69" t="str">
        <f t="shared" si="342"/>
        <v/>
      </c>
      <c r="AQ630" s="70" t="str">
        <f>IF(AS630="","",IF(R630="Refreshment Beverage",ROUND(SUM(VLOOKUP(Q:Q,Rates!G$15:L$19,3,0)*(AS630-Y630-Z630-AA630)),4),ROUND(SUM(Rates!$K$8*AS630),4)))</f>
        <v/>
      </c>
      <c r="AR630" s="66" t="str">
        <f t="shared" si="343"/>
        <v/>
      </c>
      <c r="AS630" s="22" t="str">
        <f t="shared" si="344"/>
        <v/>
      </c>
      <c r="AT630" s="62" t="str">
        <f t="shared" si="345"/>
        <v/>
      </c>
      <c r="AU630" s="63" t="str">
        <f>IF(AX630="","",IF(R630="Refreshment Beverage",ROUND((BA630-Y630-Z630-AA630)*VLOOKUP(VALUE(Q630),Rates!G$15:L$19,3,0),4),ROUND(AW630*(VLOOKUP(VALUE(Q630),Rates!G:L,3,0)),4)))</f>
        <v/>
      </c>
      <c r="AV630" s="68" t="str">
        <f t="shared" si="346"/>
        <v/>
      </c>
      <c r="AW630" s="69" t="str">
        <f t="shared" si="347"/>
        <v/>
      </c>
      <c r="AX630" s="65" t="str">
        <f t="shared" si="348"/>
        <v/>
      </c>
      <c r="AY630" s="70" t="str">
        <f>IF(AX630="","",IF(R630="Refreshment Beverage",ROUND(SUM(AX630*Rates!K$19),4),ROUND(SUM(AX630*(Rates!J$8/100)),4)))</f>
        <v/>
      </c>
      <c r="AZ630" s="67" t="str">
        <f t="shared" si="349"/>
        <v/>
      </c>
      <c r="BA630" s="22" t="str">
        <f t="shared" si="350"/>
        <v/>
      </c>
      <c r="BD630" s="171"/>
      <c r="BE630" s="171"/>
      <c r="BF630" s="171"/>
      <c r="BG630" s="171"/>
    </row>
    <row r="631" spans="11:59" ht="12.75" customHeight="1" x14ac:dyDescent="0.3">
      <c r="K631" s="42" t="str">
        <f t="shared" si="322"/>
        <v/>
      </c>
      <c r="L631" s="55" t="str">
        <f t="shared" si="323"/>
        <v/>
      </c>
      <c r="M631" s="43" t="str">
        <f t="shared" si="324"/>
        <v/>
      </c>
      <c r="N631" s="56" t="str" cm="1">
        <f t="array" ref="N631">IFERROR(IF(_xlfn.SINGLE(B:B)="","",IF(R631="Beer",SUM(LOOKUP(2,1/(Rates!$B$3:$B$5&lt;=W631)/(Rates!$C$3:$C$5&gt;=W631),Rates!$D$3:$D$5)*(X631/100)*W631),IF(R631="Refreshment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56" t="str">
        <f t="shared" si="325"/>
        <v/>
      </c>
      <c r="P631" s="53"/>
      <c r="Q631" s="14" t="str">
        <f t="shared" si="326"/>
        <v/>
      </c>
      <c r="R631" s="57" t="str">
        <f t="shared" si="327"/>
        <v/>
      </c>
      <c r="S631" s="58" t="str">
        <f>IF(B631="","",IF(R631="Refreshment Beverage",VLOOKUP(VALUE(Q631),Rates!G$15:L$19,2,0),VLOOKUP(VALUE(Q631),Rates!G$4:L$12,2,0)))</f>
        <v/>
      </c>
      <c r="T631" s="58" t="str">
        <f t="shared" si="328"/>
        <v/>
      </c>
      <c r="U631" s="58" t="str">
        <f t="shared" si="329"/>
        <v/>
      </c>
      <c r="V631" s="58" t="str">
        <f t="shared" si="330"/>
        <v/>
      </c>
      <c r="W631" s="58" t="str">
        <f t="shared" si="331"/>
        <v/>
      </c>
      <c r="X631" s="59" t="str">
        <f t="shared" si="332"/>
        <v/>
      </c>
      <c r="Y631" s="60" t="str">
        <f>IF(B:B="","",IF(R631="Refreshment Beverage",VLOOKUP(Q631,Rates!G$15:L$19,6,0)*W631,VLOOKUP(Q631,Rates!G$4:L$12,6,0)*W631))</f>
        <v/>
      </c>
      <c r="Z631" s="60" t="str">
        <f t="shared" si="333"/>
        <v/>
      </c>
      <c r="AA631" s="60" t="str">
        <f t="shared" si="321"/>
        <v/>
      </c>
      <c r="AB631" s="61" t="str" cm="1">
        <f t="array" ref="AB631">IF(_xlfn.SINGLE(B:B)="","",IF(R631="Refreshment Beverage","",IF(AND(R631="Beer",Q631=0),SUM(LOOKUP(2,1/(Rates!$B$15:$B$18&lt;=W631)/(Rates!$C$15:$C$18&gt;=W631),Rates!$D$15:$D$18)*W631),VLOOKUP(VALUE(_xlfn.SINGLE(Q:Q)),Rates!A:B,2,0)*W631)))</f>
        <v/>
      </c>
      <c r="AC631" s="61" t="str" cm="1">
        <f t="array" ref="AC631">IF(_xlfn.SINGLE(B:B)="","",IF(R631="Refreshment Beverage","",IF(AND(R631="Beer",Q631=0),SUM(LOOKUP(2,1/(Rates!$B$15:$B$18&lt;=W631)/(Rates!$C$15:$C$18&gt;=W631),Rates!$E$15:$E$18)*W631),VLOOKUP(VALUE(_xlfn.SINGLE(Q:Q)),Rates!A:C,3,0)*W631)))</f>
        <v/>
      </c>
      <c r="AD631" s="168">
        <f>IFERROR(IF(R631="Beer","",IF(OR(Q631=1,Q631=2,Q631=3,Q631=4),VLOOKUP(Q631,Rates!$A$31:$B$34,2,0)*W631,IF(V631=1,VLOOKUP(U631,'REB BEV MIN MKUP'!B:E,4,0),IF(V631&gt;1,VLOOKUP(VALUE(W631),'REB BEV MIN MKUP'!O:Q,3,0),0)))),0)</f>
        <v>0</v>
      </c>
      <c r="AE631" s="62" t="str">
        <f t="shared" si="334"/>
        <v/>
      </c>
      <c r="AF631" s="63" t="str">
        <f t="shared" si="335"/>
        <v/>
      </c>
      <c r="AG631" s="64" t="str">
        <f t="shared" si="336"/>
        <v/>
      </c>
      <c r="AH631" s="65" t="str">
        <f t="shared" si="337"/>
        <v/>
      </c>
      <c r="AI631" s="66" t="str">
        <f>IF(AE:AE="","",IF(R631="Refreshment Beverage",AK631*(Rates!J$19/100),ROUND(SUM(AH631*(Rates!$J$8/100)),4)))</f>
        <v/>
      </c>
      <c r="AJ631" s="67" t="str">
        <f t="shared" si="338"/>
        <v/>
      </c>
      <c r="AK631" s="22" t="str">
        <f t="shared" si="339"/>
        <v/>
      </c>
      <c r="AL631" s="62" t="str">
        <f t="shared" si="340"/>
        <v/>
      </c>
      <c r="AM631" s="63" t="str">
        <f>IF(AS631="","",IF(R631="Refreshment Beverage",ROUND(AS631*Rates!K$19,4),ROUND(AO631*(VLOOKUP(VALUE(Q631),Rates!G$4:L$12,3,0)),4)))</f>
        <v/>
      </c>
      <c r="AN631" s="68" t="str">
        <f>IF(AS631="","",IF(R631="Refreshment Beverage",AS631*(Rates!J$19/100),MAX(AM631,AB631)))</f>
        <v/>
      </c>
      <c r="AO631" s="69" t="str">
        <f t="shared" si="341"/>
        <v/>
      </c>
      <c r="AP631" s="69" t="str">
        <f t="shared" si="342"/>
        <v/>
      </c>
      <c r="AQ631" s="70" t="str">
        <f>IF(AS631="","",IF(R631="Refreshment Beverage",ROUND(SUM(VLOOKUP(Q:Q,Rates!G$15:L$19,3,0)*(AS631-Y631-Z631-AA631)),4),ROUND(SUM(Rates!$K$8*AS631),4)))</f>
        <v/>
      </c>
      <c r="AR631" s="66" t="str">
        <f t="shared" si="343"/>
        <v/>
      </c>
      <c r="AS631" s="22" t="str">
        <f t="shared" si="344"/>
        <v/>
      </c>
      <c r="AT631" s="62" t="str">
        <f t="shared" si="345"/>
        <v/>
      </c>
      <c r="AU631" s="63" t="str">
        <f>IF(AX631="","",IF(R631="Refreshment Beverage",ROUND((BA631-Y631-Z631-AA631)*VLOOKUP(VALUE(Q631),Rates!G$15:L$19,3,0),4),ROUND(AW631*(VLOOKUP(VALUE(Q631),Rates!G:L,3,0)),4)))</f>
        <v/>
      </c>
      <c r="AV631" s="68" t="str">
        <f t="shared" si="346"/>
        <v/>
      </c>
      <c r="AW631" s="69" t="str">
        <f t="shared" si="347"/>
        <v/>
      </c>
      <c r="AX631" s="65" t="str">
        <f t="shared" si="348"/>
        <v/>
      </c>
      <c r="AY631" s="70" t="str">
        <f>IF(AX631="","",IF(R631="Refreshment Beverage",ROUND(SUM(AX631*Rates!K$19),4),ROUND(SUM(AX631*(Rates!J$8/100)),4)))</f>
        <v/>
      </c>
      <c r="AZ631" s="67" t="str">
        <f t="shared" si="349"/>
        <v/>
      </c>
      <c r="BA631" s="22" t="str">
        <f t="shared" si="350"/>
        <v/>
      </c>
      <c r="BD631" s="171"/>
      <c r="BE631" s="171"/>
      <c r="BF631" s="171"/>
      <c r="BG631" s="171"/>
    </row>
    <row r="632" spans="11:59" ht="12.75" customHeight="1" x14ac:dyDescent="0.3">
      <c r="K632" s="42" t="str">
        <f t="shared" si="322"/>
        <v/>
      </c>
      <c r="L632" s="55" t="str">
        <f t="shared" si="323"/>
        <v/>
      </c>
      <c r="M632" s="43" t="str">
        <f t="shared" si="324"/>
        <v/>
      </c>
      <c r="N632" s="56" t="str" cm="1">
        <f t="array" ref="N632">IFERROR(IF(_xlfn.SINGLE(B:B)="","",IF(R632="Beer",SUM(LOOKUP(2,1/(Rates!$B$3:$B$5&lt;=W632)/(Rates!$C$3:$C$5&gt;=W632),Rates!$D$3:$D$5)*(X632/100)*W632),IF(R632="Refreshment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56" t="str">
        <f t="shared" si="325"/>
        <v/>
      </c>
      <c r="P632" s="53"/>
      <c r="Q632" s="14" t="str">
        <f t="shared" si="326"/>
        <v/>
      </c>
      <c r="R632" s="57" t="str">
        <f t="shared" si="327"/>
        <v/>
      </c>
      <c r="S632" s="58" t="str">
        <f>IF(B632="","",IF(R632="Refreshment Beverage",VLOOKUP(VALUE(Q632),Rates!G$15:L$19,2,0),VLOOKUP(VALUE(Q632),Rates!G$4:L$12,2,0)))</f>
        <v/>
      </c>
      <c r="T632" s="58" t="str">
        <f t="shared" si="328"/>
        <v/>
      </c>
      <c r="U632" s="58" t="str">
        <f t="shared" si="329"/>
        <v/>
      </c>
      <c r="V632" s="58" t="str">
        <f t="shared" si="330"/>
        <v/>
      </c>
      <c r="W632" s="58" t="str">
        <f t="shared" si="331"/>
        <v/>
      </c>
      <c r="X632" s="59" t="str">
        <f t="shared" si="332"/>
        <v/>
      </c>
      <c r="Y632" s="60" t="str">
        <f>IF(B:B="","",IF(R632="Refreshment Beverage",VLOOKUP(Q632,Rates!G$15:L$19,6,0)*W632,VLOOKUP(Q632,Rates!G$4:L$12,6,0)*W632))</f>
        <v/>
      </c>
      <c r="Z632" s="60" t="str">
        <f t="shared" si="333"/>
        <v/>
      </c>
      <c r="AA632" s="60" t="str">
        <f t="shared" si="321"/>
        <v/>
      </c>
      <c r="AB632" s="61" t="str" cm="1">
        <f t="array" ref="AB632">IF(_xlfn.SINGLE(B:B)="","",IF(R632="Refreshment Beverage","",IF(AND(R632="Beer",Q632=0),SUM(LOOKUP(2,1/(Rates!$B$15:$B$18&lt;=W632)/(Rates!$C$15:$C$18&gt;=W632),Rates!$D$15:$D$18)*W632),VLOOKUP(VALUE(_xlfn.SINGLE(Q:Q)),Rates!A:B,2,0)*W632)))</f>
        <v/>
      </c>
      <c r="AC632" s="61" t="str" cm="1">
        <f t="array" ref="AC632">IF(_xlfn.SINGLE(B:B)="","",IF(R632="Refreshment Beverage","",IF(AND(R632="Beer",Q632=0),SUM(LOOKUP(2,1/(Rates!$B$15:$B$18&lt;=W632)/(Rates!$C$15:$C$18&gt;=W632),Rates!$E$15:$E$18)*W632),VLOOKUP(VALUE(_xlfn.SINGLE(Q:Q)),Rates!A:C,3,0)*W632)))</f>
        <v/>
      </c>
      <c r="AD632" s="168">
        <f>IFERROR(IF(R632="Beer","",IF(OR(Q632=1,Q632=2,Q632=3,Q632=4),VLOOKUP(Q632,Rates!$A$31:$B$34,2,0)*W632,IF(V632=1,VLOOKUP(U632,'REB BEV MIN MKUP'!B:E,4,0),IF(V632&gt;1,VLOOKUP(VALUE(W632),'REB BEV MIN MKUP'!O:Q,3,0),0)))),0)</f>
        <v>0</v>
      </c>
      <c r="AE632" s="62" t="str">
        <f t="shared" si="334"/>
        <v/>
      </c>
      <c r="AF632" s="63" t="str">
        <f t="shared" si="335"/>
        <v/>
      </c>
      <c r="AG632" s="64" t="str">
        <f t="shared" si="336"/>
        <v/>
      </c>
      <c r="AH632" s="65" t="str">
        <f t="shared" si="337"/>
        <v/>
      </c>
      <c r="AI632" s="66" t="str">
        <f>IF(AE:AE="","",IF(R632="Refreshment Beverage",AK632*(Rates!J$19/100),ROUND(SUM(AH632*(Rates!$J$8/100)),4)))</f>
        <v/>
      </c>
      <c r="AJ632" s="67" t="str">
        <f t="shared" si="338"/>
        <v/>
      </c>
      <c r="AK632" s="22" t="str">
        <f t="shared" si="339"/>
        <v/>
      </c>
      <c r="AL632" s="62" t="str">
        <f t="shared" si="340"/>
        <v/>
      </c>
      <c r="AM632" s="63" t="str">
        <f>IF(AS632="","",IF(R632="Refreshment Beverage",ROUND(AS632*Rates!K$19,4),ROUND(AO632*(VLOOKUP(VALUE(Q632),Rates!G$4:L$12,3,0)),4)))</f>
        <v/>
      </c>
      <c r="AN632" s="68" t="str">
        <f>IF(AS632="","",IF(R632="Refreshment Beverage",AS632*(Rates!J$19/100),MAX(AM632,AB632)))</f>
        <v/>
      </c>
      <c r="AO632" s="69" t="str">
        <f t="shared" si="341"/>
        <v/>
      </c>
      <c r="AP632" s="69" t="str">
        <f t="shared" si="342"/>
        <v/>
      </c>
      <c r="AQ632" s="70" t="str">
        <f>IF(AS632="","",IF(R632="Refreshment Beverage",ROUND(SUM(VLOOKUP(Q:Q,Rates!G$15:L$19,3,0)*(AS632-Y632-Z632-AA632)),4),ROUND(SUM(Rates!$K$8*AS632),4)))</f>
        <v/>
      </c>
      <c r="AR632" s="66" t="str">
        <f t="shared" si="343"/>
        <v/>
      </c>
      <c r="AS632" s="22" t="str">
        <f t="shared" si="344"/>
        <v/>
      </c>
      <c r="AT632" s="62" t="str">
        <f t="shared" si="345"/>
        <v/>
      </c>
      <c r="AU632" s="63" t="str">
        <f>IF(AX632="","",IF(R632="Refreshment Beverage",ROUND((BA632-Y632-Z632-AA632)*VLOOKUP(VALUE(Q632),Rates!G$15:L$19,3,0),4),ROUND(AW632*(VLOOKUP(VALUE(Q632),Rates!G:L,3,0)),4)))</f>
        <v/>
      </c>
      <c r="AV632" s="68" t="str">
        <f t="shared" si="346"/>
        <v/>
      </c>
      <c r="AW632" s="69" t="str">
        <f t="shared" si="347"/>
        <v/>
      </c>
      <c r="AX632" s="65" t="str">
        <f t="shared" si="348"/>
        <v/>
      </c>
      <c r="AY632" s="70" t="str">
        <f>IF(AX632="","",IF(R632="Refreshment Beverage",ROUND(SUM(AX632*Rates!K$19),4),ROUND(SUM(AX632*(Rates!J$8/100)),4)))</f>
        <v/>
      </c>
      <c r="AZ632" s="67" t="str">
        <f t="shared" si="349"/>
        <v/>
      </c>
      <c r="BA632" s="22" t="str">
        <f t="shared" si="350"/>
        <v/>
      </c>
      <c r="BD632" s="171"/>
      <c r="BE632" s="171"/>
      <c r="BF632" s="171"/>
      <c r="BG632" s="171"/>
    </row>
    <row r="633" spans="11:59" ht="12.75" customHeight="1" x14ac:dyDescent="0.3">
      <c r="K633" s="42" t="str">
        <f t="shared" si="322"/>
        <v/>
      </c>
      <c r="L633" s="55" t="str">
        <f t="shared" si="323"/>
        <v/>
      </c>
      <c r="M633" s="43" t="str">
        <f t="shared" si="324"/>
        <v/>
      </c>
      <c r="N633" s="56" t="str" cm="1">
        <f t="array" ref="N633">IFERROR(IF(_xlfn.SINGLE(B:B)="","",IF(R633="Beer",SUM(LOOKUP(2,1/(Rates!$B$3:$B$5&lt;=W633)/(Rates!$C$3:$C$5&gt;=W633),Rates!$D$3:$D$5)*(X633/100)*W633),IF(R633="Refreshment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56" t="str">
        <f t="shared" si="325"/>
        <v/>
      </c>
      <c r="P633" s="53"/>
      <c r="Q633" s="14" t="str">
        <f t="shared" si="326"/>
        <v/>
      </c>
      <c r="R633" s="57" t="str">
        <f t="shared" si="327"/>
        <v/>
      </c>
      <c r="S633" s="58" t="str">
        <f>IF(B633="","",IF(R633="Refreshment Beverage",VLOOKUP(VALUE(Q633),Rates!G$15:L$19,2,0),VLOOKUP(VALUE(Q633),Rates!G$4:L$12,2,0)))</f>
        <v/>
      </c>
      <c r="T633" s="58" t="str">
        <f t="shared" si="328"/>
        <v/>
      </c>
      <c r="U633" s="58" t="str">
        <f t="shared" si="329"/>
        <v/>
      </c>
      <c r="V633" s="58" t="str">
        <f t="shared" si="330"/>
        <v/>
      </c>
      <c r="W633" s="58" t="str">
        <f t="shared" si="331"/>
        <v/>
      </c>
      <c r="X633" s="59" t="str">
        <f t="shared" si="332"/>
        <v/>
      </c>
      <c r="Y633" s="60" t="str">
        <f>IF(B:B="","",IF(R633="Refreshment Beverage",VLOOKUP(Q633,Rates!G$15:L$19,6,0)*W633,VLOOKUP(Q633,Rates!G$4:L$12,6,0)*W633))</f>
        <v/>
      </c>
      <c r="Z633" s="60" t="str">
        <f t="shared" si="333"/>
        <v/>
      </c>
      <c r="AA633" s="60" t="str">
        <f t="shared" si="321"/>
        <v/>
      </c>
      <c r="AB633" s="61" t="str" cm="1">
        <f t="array" ref="AB633">IF(_xlfn.SINGLE(B:B)="","",IF(R633="Refreshment Beverage","",IF(AND(R633="Beer",Q633=0),SUM(LOOKUP(2,1/(Rates!$B$15:$B$18&lt;=W633)/(Rates!$C$15:$C$18&gt;=W633),Rates!$D$15:$D$18)*W633),VLOOKUP(VALUE(_xlfn.SINGLE(Q:Q)),Rates!A:B,2,0)*W633)))</f>
        <v/>
      </c>
      <c r="AC633" s="61" t="str" cm="1">
        <f t="array" ref="AC633">IF(_xlfn.SINGLE(B:B)="","",IF(R633="Refreshment Beverage","",IF(AND(R633="Beer",Q633=0),SUM(LOOKUP(2,1/(Rates!$B$15:$B$18&lt;=W633)/(Rates!$C$15:$C$18&gt;=W633),Rates!$E$15:$E$18)*W633),VLOOKUP(VALUE(_xlfn.SINGLE(Q:Q)),Rates!A:C,3,0)*W633)))</f>
        <v/>
      </c>
      <c r="AD633" s="168">
        <f>IFERROR(IF(R633="Beer","",IF(OR(Q633=1,Q633=2,Q633=3,Q633=4),VLOOKUP(Q633,Rates!$A$31:$B$34,2,0)*W633,IF(V633=1,VLOOKUP(U633,'REB BEV MIN MKUP'!B:E,4,0),IF(V633&gt;1,VLOOKUP(VALUE(W633),'REB BEV MIN MKUP'!O:Q,3,0),0)))),0)</f>
        <v>0</v>
      </c>
      <c r="AE633" s="62" t="str">
        <f t="shared" si="334"/>
        <v/>
      </c>
      <c r="AF633" s="63" t="str">
        <f t="shared" si="335"/>
        <v/>
      </c>
      <c r="AG633" s="64" t="str">
        <f t="shared" si="336"/>
        <v/>
      </c>
      <c r="AH633" s="65" t="str">
        <f t="shared" si="337"/>
        <v/>
      </c>
      <c r="AI633" s="66" t="str">
        <f>IF(AE:AE="","",IF(R633="Refreshment Beverage",AK633*(Rates!J$19/100),ROUND(SUM(AH633*(Rates!$J$8/100)),4)))</f>
        <v/>
      </c>
      <c r="AJ633" s="67" t="str">
        <f t="shared" si="338"/>
        <v/>
      </c>
      <c r="AK633" s="22" t="str">
        <f t="shared" si="339"/>
        <v/>
      </c>
      <c r="AL633" s="62" t="str">
        <f t="shared" si="340"/>
        <v/>
      </c>
      <c r="AM633" s="63" t="str">
        <f>IF(AS633="","",IF(R633="Refreshment Beverage",ROUND(AS633*Rates!K$19,4),ROUND(AO633*(VLOOKUP(VALUE(Q633),Rates!G$4:L$12,3,0)),4)))</f>
        <v/>
      </c>
      <c r="AN633" s="68" t="str">
        <f>IF(AS633="","",IF(R633="Refreshment Beverage",AS633*(Rates!J$19/100),MAX(AM633,AB633)))</f>
        <v/>
      </c>
      <c r="AO633" s="69" t="str">
        <f t="shared" si="341"/>
        <v/>
      </c>
      <c r="AP633" s="69" t="str">
        <f t="shared" si="342"/>
        <v/>
      </c>
      <c r="AQ633" s="70" t="str">
        <f>IF(AS633="","",IF(R633="Refreshment Beverage",ROUND(SUM(VLOOKUP(Q:Q,Rates!G$15:L$19,3,0)*(AS633-Y633-Z633-AA633)),4),ROUND(SUM(Rates!$K$8*AS633),4)))</f>
        <v/>
      </c>
      <c r="AR633" s="66" t="str">
        <f t="shared" si="343"/>
        <v/>
      </c>
      <c r="AS633" s="22" t="str">
        <f t="shared" si="344"/>
        <v/>
      </c>
      <c r="AT633" s="62" t="str">
        <f t="shared" si="345"/>
        <v/>
      </c>
      <c r="AU633" s="63" t="str">
        <f>IF(AX633="","",IF(R633="Refreshment Beverage",ROUND((BA633-Y633-Z633-AA633)*VLOOKUP(VALUE(Q633),Rates!G$15:L$19,3,0),4),ROUND(AW633*(VLOOKUP(VALUE(Q633),Rates!G:L,3,0)),4)))</f>
        <v/>
      </c>
      <c r="AV633" s="68" t="str">
        <f t="shared" si="346"/>
        <v/>
      </c>
      <c r="AW633" s="69" t="str">
        <f t="shared" si="347"/>
        <v/>
      </c>
      <c r="AX633" s="65" t="str">
        <f t="shared" si="348"/>
        <v/>
      </c>
      <c r="AY633" s="70" t="str">
        <f>IF(AX633="","",IF(R633="Refreshment Beverage",ROUND(SUM(AX633*Rates!K$19),4),ROUND(SUM(AX633*(Rates!J$8/100)),4)))</f>
        <v/>
      </c>
      <c r="AZ633" s="67" t="str">
        <f t="shared" si="349"/>
        <v/>
      </c>
      <c r="BA633" s="22" t="str">
        <f t="shared" si="350"/>
        <v/>
      </c>
      <c r="BD633" s="171"/>
      <c r="BE633" s="171"/>
      <c r="BF633" s="171"/>
      <c r="BG633" s="171"/>
    </row>
    <row r="634" spans="11:59" ht="12.75" customHeight="1" x14ac:dyDescent="0.3">
      <c r="K634" s="42" t="str">
        <f t="shared" si="322"/>
        <v/>
      </c>
      <c r="L634" s="55" t="str">
        <f t="shared" si="323"/>
        <v/>
      </c>
      <c r="M634" s="43" t="str">
        <f t="shared" si="324"/>
        <v/>
      </c>
      <c r="N634" s="56" t="str" cm="1">
        <f t="array" ref="N634">IFERROR(IF(_xlfn.SINGLE(B:B)="","",IF(R634="Beer",SUM(LOOKUP(2,1/(Rates!$B$3:$B$5&lt;=W634)/(Rates!$C$3:$C$5&gt;=W634),Rates!$D$3:$D$5)*(X634/100)*W634),IF(R634="Refreshment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56" t="str">
        <f t="shared" si="325"/>
        <v/>
      </c>
      <c r="P634" s="53"/>
      <c r="Q634" s="14" t="str">
        <f t="shared" si="326"/>
        <v/>
      </c>
      <c r="R634" s="57" t="str">
        <f t="shared" si="327"/>
        <v/>
      </c>
      <c r="S634" s="58" t="str">
        <f>IF(B634="","",IF(R634="Refreshment Beverage",VLOOKUP(VALUE(Q634),Rates!G$15:L$19,2,0),VLOOKUP(VALUE(Q634),Rates!G$4:L$12,2,0)))</f>
        <v/>
      </c>
      <c r="T634" s="58" t="str">
        <f t="shared" si="328"/>
        <v/>
      </c>
      <c r="U634" s="58" t="str">
        <f t="shared" si="329"/>
        <v/>
      </c>
      <c r="V634" s="58" t="str">
        <f t="shared" si="330"/>
        <v/>
      </c>
      <c r="W634" s="58" t="str">
        <f t="shared" si="331"/>
        <v/>
      </c>
      <c r="X634" s="59" t="str">
        <f t="shared" si="332"/>
        <v/>
      </c>
      <c r="Y634" s="60" t="str">
        <f>IF(B:B="","",IF(R634="Refreshment Beverage",VLOOKUP(Q634,Rates!G$15:L$19,6,0)*W634,VLOOKUP(Q634,Rates!G$4:L$12,6,0)*W634))</f>
        <v/>
      </c>
      <c r="Z634" s="60" t="str">
        <f t="shared" si="333"/>
        <v/>
      </c>
      <c r="AA634" s="60" t="str">
        <f t="shared" si="321"/>
        <v/>
      </c>
      <c r="AB634" s="61" t="str" cm="1">
        <f t="array" ref="AB634">IF(_xlfn.SINGLE(B:B)="","",IF(R634="Refreshment Beverage","",IF(AND(R634="Beer",Q634=0),SUM(LOOKUP(2,1/(Rates!$B$15:$B$18&lt;=W634)/(Rates!$C$15:$C$18&gt;=W634),Rates!$D$15:$D$18)*W634),VLOOKUP(VALUE(_xlfn.SINGLE(Q:Q)),Rates!A:B,2,0)*W634)))</f>
        <v/>
      </c>
      <c r="AC634" s="61" t="str" cm="1">
        <f t="array" ref="AC634">IF(_xlfn.SINGLE(B:B)="","",IF(R634="Refreshment Beverage","",IF(AND(R634="Beer",Q634=0),SUM(LOOKUP(2,1/(Rates!$B$15:$B$18&lt;=W634)/(Rates!$C$15:$C$18&gt;=W634),Rates!$E$15:$E$18)*W634),VLOOKUP(VALUE(_xlfn.SINGLE(Q:Q)),Rates!A:C,3,0)*W634)))</f>
        <v/>
      </c>
      <c r="AD634" s="168">
        <f>IFERROR(IF(R634="Beer","",IF(OR(Q634=1,Q634=2,Q634=3,Q634=4),VLOOKUP(Q634,Rates!$A$31:$B$34,2,0)*W634,IF(V634=1,VLOOKUP(U634,'REB BEV MIN MKUP'!B:E,4,0),IF(V634&gt;1,VLOOKUP(VALUE(W634),'REB BEV MIN MKUP'!O:Q,3,0),0)))),0)</f>
        <v>0</v>
      </c>
      <c r="AE634" s="62" t="str">
        <f t="shared" si="334"/>
        <v/>
      </c>
      <c r="AF634" s="63" t="str">
        <f t="shared" si="335"/>
        <v/>
      </c>
      <c r="AG634" s="64" t="str">
        <f t="shared" si="336"/>
        <v/>
      </c>
      <c r="AH634" s="65" t="str">
        <f t="shared" si="337"/>
        <v/>
      </c>
      <c r="AI634" s="66" t="str">
        <f>IF(AE:AE="","",IF(R634="Refreshment Beverage",AK634*(Rates!J$19/100),ROUND(SUM(AH634*(Rates!$J$8/100)),4)))</f>
        <v/>
      </c>
      <c r="AJ634" s="67" t="str">
        <f t="shared" si="338"/>
        <v/>
      </c>
      <c r="AK634" s="22" t="str">
        <f t="shared" si="339"/>
        <v/>
      </c>
      <c r="AL634" s="62" t="str">
        <f t="shared" si="340"/>
        <v/>
      </c>
      <c r="AM634" s="63" t="str">
        <f>IF(AS634="","",IF(R634="Refreshment Beverage",ROUND(AS634*Rates!K$19,4),ROUND(AO634*(VLOOKUP(VALUE(Q634),Rates!G$4:L$12,3,0)),4)))</f>
        <v/>
      </c>
      <c r="AN634" s="68" t="str">
        <f>IF(AS634="","",IF(R634="Refreshment Beverage",AS634*(Rates!J$19/100),MAX(AM634,AB634)))</f>
        <v/>
      </c>
      <c r="AO634" s="69" t="str">
        <f t="shared" si="341"/>
        <v/>
      </c>
      <c r="AP634" s="69" t="str">
        <f t="shared" si="342"/>
        <v/>
      </c>
      <c r="AQ634" s="70" t="str">
        <f>IF(AS634="","",IF(R634="Refreshment Beverage",ROUND(SUM(VLOOKUP(Q:Q,Rates!G$15:L$19,3,0)*(AS634-Y634-Z634-AA634)),4),ROUND(SUM(Rates!$K$8*AS634),4)))</f>
        <v/>
      </c>
      <c r="AR634" s="66" t="str">
        <f t="shared" si="343"/>
        <v/>
      </c>
      <c r="AS634" s="22" t="str">
        <f t="shared" si="344"/>
        <v/>
      </c>
      <c r="AT634" s="62" t="str">
        <f t="shared" si="345"/>
        <v/>
      </c>
      <c r="AU634" s="63" t="str">
        <f>IF(AX634="","",IF(R634="Refreshment Beverage",ROUND((BA634-Y634-Z634-AA634)*VLOOKUP(VALUE(Q634),Rates!G$15:L$19,3,0),4),ROUND(AW634*(VLOOKUP(VALUE(Q634),Rates!G:L,3,0)),4)))</f>
        <v/>
      </c>
      <c r="AV634" s="68" t="str">
        <f t="shared" si="346"/>
        <v/>
      </c>
      <c r="AW634" s="69" t="str">
        <f t="shared" si="347"/>
        <v/>
      </c>
      <c r="AX634" s="65" t="str">
        <f t="shared" si="348"/>
        <v/>
      </c>
      <c r="AY634" s="70" t="str">
        <f>IF(AX634="","",IF(R634="Refreshment Beverage",ROUND(SUM(AX634*Rates!K$19),4),ROUND(SUM(AX634*(Rates!J$8/100)),4)))</f>
        <v/>
      </c>
      <c r="AZ634" s="67" t="str">
        <f t="shared" si="349"/>
        <v/>
      </c>
      <c r="BA634" s="22" t="str">
        <f t="shared" si="350"/>
        <v/>
      </c>
      <c r="BD634" s="171"/>
      <c r="BE634" s="171"/>
      <c r="BF634" s="171"/>
      <c r="BG634" s="171"/>
    </row>
    <row r="635" spans="11:59" ht="12.75" customHeight="1" x14ac:dyDescent="0.3">
      <c r="K635" s="42" t="str">
        <f t="shared" si="322"/>
        <v/>
      </c>
      <c r="L635" s="55" t="str">
        <f t="shared" si="323"/>
        <v/>
      </c>
      <c r="M635" s="43" t="str">
        <f t="shared" si="324"/>
        <v/>
      </c>
      <c r="N635" s="56" t="str" cm="1">
        <f t="array" ref="N635">IFERROR(IF(_xlfn.SINGLE(B:B)="","",IF(R635="Beer",SUM(LOOKUP(2,1/(Rates!$B$3:$B$5&lt;=W635)/(Rates!$C$3:$C$5&gt;=W635),Rates!$D$3:$D$5)*(X635/100)*W635),IF(R635="Refreshment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56" t="str">
        <f t="shared" si="325"/>
        <v/>
      </c>
      <c r="P635" s="53"/>
      <c r="Q635" s="14" t="str">
        <f t="shared" si="326"/>
        <v/>
      </c>
      <c r="R635" s="57" t="str">
        <f t="shared" si="327"/>
        <v/>
      </c>
      <c r="S635" s="58" t="str">
        <f>IF(B635="","",IF(R635="Refreshment Beverage",VLOOKUP(VALUE(Q635),Rates!G$15:L$19,2,0),VLOOKUP(VALUE(Q635),Rates!G$4:L$12,2,0)))</f>
        <v/>
      </c>
      <c r="T635" s="58" t="str">
        <f t="shared" si="328"/>
        <v/>
      </c>
      <c r="U635" s="58" t="str">
        <f t="shared" si="329"/>
        <v/>
      </c>
      <c r="V635" s="58" t="str">
        <f t="shared" si="330"/>
        <v/>
      </c>
      <c r="W635" s="58" t="str">
        <f t="shared" si="331"/>
        <v/>
      </c>
      <c r="X635" s="59" t="str">
        <f t="shared" si="332"/>
        <v/>
      </c>
      <c r="Y635" s="60" t="str">
        <f>IF(B:B="","",IF(R635="Refreshment Beverage",VLOOKUP(Q635,Rates!G$15:L$19,6,0)*W635,VLOOKUP(Q635,Rates!G$4:L$12,6,0)*W635))</f>
        <v/>
      </c>
      <c r="Z635" s="60" t="str">
        <f t="shared" si="333"/>
        <v/>
      </c>
      <c r="AA635" s="60" t="str">
        <f t="shared" si="321"/>
        <v/>
      </c>
      <c r="AB635" s="61" t="str" cm="1">
        <f t="array" ref="AB635">IF(_xlfn.SINGLE(B:B)="","",IF(R635="Refreshment Beverage","",IF(AND(R635="Beer",Q635=0),SUM(LOOKUP(2,1/(Rates!$B$15:$B$18&lt;=W635)/(Rates!$C$15:$C$18&gt;=W635),Rates!$D$15:$D$18)*W635),VLOOKUP(VALUE(_xlfn.SINGLE(Q:Q)),Rates!A:B,2,0)*W635)))</f>
        <v/>
      </c>
      <c r="AC635" s="61" t="str" cm="1">
        <f t="array" ref="AC635">IF(_xlfn.SINGLE(B:B)="","",IF(R635="Refreshment Beverage","",IF(AND(R635="Beer",Q635=0),SUM(LOOKUP(2,1/(Rates!$B$15:$B$18&lt;=W635)/(Rates!$C$15:$C$18&gt;=W635),Rates!$E$15:$E$18)*W635),VLOOKUP(VALUE(_xlfn.SINGLE(Q:Q)),Rates!A:C,3,0)*W635)))</f>
        <v/>
      </c>
      <c r="AD635" s="168">
        <f>IFERROR(IF(R635="Beer","",IF(OR(Q635=1,Q635=2,Q635=3,Q635=4),VLOOKUP(Q635,Rates!$A$31:$B$34,2,0)*W635,IF(V635=1,VLOOKUP(U635,'REB BEV MIN MKUP'!B:E,4,0),IF(V635&gt;1,VLOOKUP(VALUE(W635),'REB BEV MIN MKUP'!O:Q,3,0),0)))),0)</f>
        <v>0</v>
      </c>
      <c r="AE635" s="62" t="str">
        <f t="shared" si="334"/>
        <v/>
      </c>
      <c r="AF635" s="63" t="str">
        <f t="shared" si="335"/>
        <v/>
      </c>
      <c r="AG635" s="64" t="str">
        <f t="shared" si="336"/>
        <v/>
      </c>
      <c r="AH635" s="65" t="str">
        <f t="shared" si="337"/>
        <v/>
      </c>
      <c r="AI635" s="66" t="str">
        <f>IF(AE:AE="","",IF(R635="Refreshment Beverage",AK635*(Rates!J$19/100),ROUND(SUM(AH635*(Rates!$J$8/100)),4)))</f>
        <v/>
      </c>
      <c r="AJ635" s="67" t="str">
        <f t="shared" si="338"/>
        <v/>
      </c>
      <c r="AK635" s="22" t="str">
        <f t="shared" si="339"/>
        <v/>
      </c>
      <c r="AL635" s="62" t="str">
        <f t="shared" si="340"/>
        <v/>
      </c>
      <c r="AM635" s="63" t="str">
        <f>IF(AS635="","",IF(R635="Refreshment Beverage",ROUND(AS635*Rates!K$19,4),ROUND(AO635*(VLOOKUP(VALUE(Q635),Rates!G$4:L$12,3,0)),4)))</f>
        <v/>
      </c>
      <c r="AN635" s="68" t="str">
        <f>IF(AS635="","",IF(R635="Refreshment Beverage",AS635*(Rates!J$19/100),MAX(AM635,AB635)))</f>
        <v/>
      </c>
      <c r="AO635" s="69" t="str">
        <f t="shared" si="341"/>
        <v/>
      </c>
      <c r="AP635" s="69" t="str">
        <f t="shared" si="342"/>
        <v/>
      </c>
      <c r="AQ635" s="70" t="str">
        <f>IF(AS635="","",IF(R635="Refreshment Beverage",ROUND(SUM(VLOOKUP(Q:Q,Rates!G$15:L$19,3,0)*(AS635-Y635-Z635-AA635)),4),ROUND(SUM(Rates!$K$8*AS635),4)))</f>
        <v/>
      </c>
      <c r="AR635" s="66" t="str">
        <f t="shared" si="343"/>
        <v/>
      </c>
      <c r="AS635" s="22" t="str">
        <f t="shared" si="344"/>
        <v/>
      </c>
      <c r="AT635" s="62" t="str">
        <f t="shared" si="345"/>
        <v/>
      </c>
      <c r="AU635" s="63" t="str">
        <f>IF(AX635="","",IF(R635="Refreshment Beverage",ROUND((BA635-Y635-Z635-AA635)*VLOOKUP(VALUE(Q635),Rates!G$15:L$19,3,0),4),ROUND(AW635*(VLOOKUP(VALUE(Q635),Rates!G:L,3,0)),4)))</f>
        <v/>
      </c>
      <c r="AV635" s="68" t="str">
        <f t="shared" si="346"/>
        <v/>
      </c>
      <c r="AW635" s="69" t="str">
        <f t="shared" si="347"/>
        <v/>
      </c>
      <c r="AX635" s="65" t="str">
        <f t="shared" si="348"/>
        <v/>
      </c>
      <c r="AY635" s="70" t="str">
        <f>IF(AX635="","",IF(R635="Refreshment Beverage",ROUND(SUM(AX635*Rates!K$19),4),ROUND(SUM(AX635*(Rates!J$8/100)),4)))</f>
        <v/>
      </c>
      <c r="AZ635" s="67" t="str">
        <f t="shared" si="349"/>
        <v/>
      </c>
      <c r="BA635" s="22" t="str">
        <f t="shared" si="350"/>
        <v/>
      </c>
      <c r="BD635" s="171"/>
      <c r="BE635" s="171"/>
      <c r="BF635" s="171"/>
      <c r="BG635" s="171"/>
    </row>
    <row r="636" spans="11:59" ht="12.75" customHeight="1" x14ac:dyDescent="0.3">
      <c r="K636" s="42" t="str">
        <f t="shared" si="322"/>
        <v/>
      </c>
      <c r="L636" s="55" t="str">
        <f t="shared" si="323"/>
        <v/>
      </c>
      <c r="M636" s="43" t="str">
        <f t="shared" si="324"/>
        <v/>
      </c>
      <c r="N636" s="56" t="str" cm="1">
        <f t="array" ref="N636">IFERROR(IF(_xlfn.SINGLE(B:B)="","",IF(R636="Beer",SUM(LOOKUP(2,1/(Rates!$B$3:$B$5&lt;=W636)/(Rates!$C$3:$C$5&gt;=W636),Rates!$D$3:$D$5)*(X636/100)*W636),IF(R636="Refreshment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56" t="str">
        <f t="shared" si="325"/>
        <v/>
      </c>
      <c r="P636" s="53"/>
      <c r="Q636" s="14" t="str">
        <f t="shared" si="326"/>
        <v/>
      </c>
      <c r="R636" s="57" t="str">
        <f t="shared" si="327"/>
        <v/>
      </c>
      <c r="S636" s="58" t="str">
        <f>IF(B636="","",IF(R636="Refreshment Beverage",VLOOKUP(VALUE(Q636),Rates!G$15:L$19,2,0),VLOOKUP(VALUE(Q636),Rates!G$4:L$12,2,0)))</f>
        <v/>
      </c>
      <c r="T636" s="58" t="str">
        <f t="shared" si="328"/>
        <v/>
      </c>
      <c r="U636" s="58" t="str">
        <f t="shared" si="329"/>
        <v/>
      </c>
      <c r="V636" s="58" t="str">
        <f t="shared" si="330"/>
        <v/>
      </c>
      <c r="W636" s="58" t="str">
        <f t="shared" si="331"/>
        <v/>
      </c>
      <c r="X636" s="59" t="str">
        <f t="shared" si="332"/>
        <v/>
      </c>
      <c r="Y636" s="60" t="str">
        <f>IF(B:B="","",IF(R636="Refreshment Beverage",VLOOKUP(Q636,Rates!G$15:L$19,6,0)*W636,VLOOKUP(Q636,Rates!G$4:L$12,6,0)*W636))</f>
        <v/>
      </c>
      <c r="Z636" s="60" t="str">
        <f t="shared" si="333"/>
        <v/>
      </c>
      <c r="AA636" s="60" t="str">
        <f t="shared" si="321"/>
        <v/>
      </c>
      <c r="AB636" s="61" t="str" cm="1">
        <f t="array" ref="AB636">IF(_xlfn.SINGLE(B:B)="","",IF(R636="Refreshment Beverage","",IF(AND(R636="Beer",Q636=0),SUM(LOOKUP(2,1/(Rates!$B$15:$B$18&lt;=W636)/(Rates!$C$15:$C$18&gt;=W636),Rates!$D$15:$D$18)*W636),VLOOKUP(VALUE(_xlfn.SINGLE(Q:Q)),Rates!A:B,2,0)*W636)))</f>
        <v/>
      </c>
      <c r="AC636" s="61" t="str" cm="1">
        <f t="array" ref="AC636">IF(_xlfn.SINGLE(B:B)="","",IF(R636="Refreshment Beverage","",IF(AND(R636="Beer",Q636=0),SUM(LOOKUP(2,1/(Rates!$B$15:$B$18&lt;=W636)/(Rates!$C$15:$C$18&gt;=W636),Rates!$E$15:$E$18)*W636),VLOOKUP(VALUE(_xlfn.SINGLE(Q:Q)),Rates!A:C,3,0)*W636)))</f>
        <v/>
      </c>
      <c r="AD636" s="168">
        <f>IFERROR(IF(R636="Beer","",IF(OR(Q636=1,Q636=2,Q636=3,Q636=4),VLOOKUP(Q636,Rates!$A$31:$B$34,2,0)*W636,IF(V636=1,VLOOKUP(U636,'REB BEV MIN MKUP'!B:E,4,0),IF(V636&gt;1,VLOOKUP(VALUE(W636),'REB BEV MIN MKUP'!O:Q,3,0),0)))),0)</f>
        <v>0</v>
      </c>
      <c r="AE636" s="62" t="str">
        <f t="shared" si="334"/>
        <v/>
      </c>
      <c r="AF636" s="63" t="str">
        <f t="shared" si="335"/>
        <v/>
      </c>
      <c r="AG636" s="64" t="str">
        <f t="shared" si="336"/>
        <v/>
      </c>
      <c r="AH636" s="65" t="str">
        <f t="shared" si="337"/>
        <v/>
      </c>
      <c r="AI636" s="66" t="str">
        <f>IF(AE:AE="","",IF(R636="Refreshment Beverage",AK636*(Rates!J$19/100),ROUND(SUM(AH636*(Rates!$J$8/100)),4)))</f>
        <v/>
      </c>
      <c r="AJ636" s="67" t="str">
        <f t="shared" si="338"/>
        <v/>
      </c>
      <c r="AK636" s="22" t="str">
        <f t="shared" si="339"/>
        <v/>
      </c>
      <c r="AL636" s="62" t="str">
        <f t="shared" si="340"/>
        <v/>
      </c>
      <c r="AM636" s="63" t="str">
        <f>IF(AS636="","",IF(R636="Refreshment Beverage",ROUND(AS636*Rates!K$19,4),ROUND(AO636*(VLOOKUP(VALUE(Q636),Rates!G$4:L$12,3,0)),4)))</f>
        <v/>
      </c>
      <c r="AN636" s="68" t="str">
        <f>IF(AS636="","",IF(R636="Refreshment Beverage",AS636*(Rates!J$19/100),MAX(AM636,AB636)))</f>
        <v/>
      </c>
      <c r="AO636" s="69" t="str">
        <f t="shared" si="341"/>
        <v/>
      </c>
      <c r="AP636" s="69" t="str">
        <f t="shared" si="342"/>
        <v/>
      </c>
      <c r="AQ636" s="70" t="str">
        <f>IF(AS636="","",IF(R636="Refreshment Beverage",ROUND(SUM(VLOOKUP(Q:Q,Rates!G$15:L$19,3,0)*(AS636-Y636-Z636-AA636)),4),ROUND(SUM(Rates!$K$8*AS636),4)))</f>
        <v/>
      </c>
      <c r="AR636" s="66" t="str">
        <f t="shared" si="343"/>
        <v/>
      </c>
      <c r="AS636" s="22" t="str">
        <f t="shared" si="344"/>
        <v/>
      </c>
      <c r="AT636" s="62" t="str">
        <f t="shared" si="345"/>
        <v/>
      </c>
      <c r="AU636" s="63" t="str">
        <f>IF(AX636="","",IF(R636="Refreshment Beverage",ROUND((BA636-Y636-Z636-AA636)*VLOOKUP(VALUE(Q636),Rates!G$15:L$19,3,0),4),ROUND(AW636*(VLOOKUP(VALUE(Q636),Rates!G:L,3,0)),4)))</f>
        <v/>
      </c>
      <c r="AV636" s="68" t="str">
        <f t="shared" si="346"/>
        <v/>
      </c>
      <c r="AW636" s="69" t="str">
        <f t="shared" si="347"/>
        <v/>
      </c>
      <c r="AX636" s="65" t="str">
        <f t="shared" si="348"/>
        <v/>
      </c>
      <c r="AY636" s="70" t="str">
        <f>IF(AX636="","",IF(R636="Refreshment Beverage",ROUND(SUM(AX636*Rates!K$19),4),ROUND(SUM(AX636*(Rates!J$8/100)),4)))</f>
        <v/>
      </c>
      <c r="AZ636" s="67" t="str">
        <f t="shared" si="349"/>
        <v/>
      </c>
      <c r="BA636" s="22" t="str">
        <f t="shared" si="350"/>
        <v/>
      </c>
      <c r="BD636" s="171"/>
      <c r="BE636" s="171"/>
      <c r="BF636" s="171"/>
      <c r="BG636" s="171"/>
    </row>
    <row r="637" spans="11:59" ht="12.75" customHeight="1" x14ac:dyDescent="0.3">
      <c r="K637" s="42" t="str">
        <f t="shared" si="322"/>
        <v/>
      </c>
      <c r="L637" s="55" t="str">
        <f t="shared" si="323"/>
        <v/>
      </c>
      <c r="M637" s="43" t="str">
        <f t="shared" si="324"/>
        <v/>
      </c>
      <c r="N637" s="56" t="str" cm="1">
        <f t="array" ref="N637">IFERROR(IF(_xlfn.SINGLE(B:B)="","",IF(R637="Beer",SUM(LOOKUP(2,1/(Rates!$B$3:$B$5&lt;=W637)/(Rates!$C$3:$C$5&gt;=W637),Rates!$D$3:$D$5)*(X637/100)*W637),IF(R637="Refreshment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56" t="str">
        <f t="shared" si="325"/>
        <v/>
      </c>
      <c r="P637" s="53"/>
      <c r="Q637" s="14" t="str">
        <f t="shared" si="326"/>
        <v/>
      </c>
      <c r="R637" s="57" t="str">
        <f t="shared" si="327"/>
        <v/>
      </c>
      <c r="S637" s="58" t="str">
        <f>IF(B637="","",IF(R637="Refreshment Beverage",VLOOKUP(VALUE(Q637),Rates!G$15:L$19,2,0),VLOOKUP(VALUE(Q637),Rates!G$4:L$12,2,0)))</f>
        <v/>
      </c>
      <c r="T637" s="58" t="str">
        <f t="shared" si="328"/>
        <v/>
      </c>
      <c r="U637" s="58" t="str">
        <f t="shared" si="329"/>
        <v/>
      </c>
      <c r="V637" s="58" t="str">
        <f t="shared" si="330"/>
        <v/>
      </c>
      <c r="W637" s="58" t="str">
        <f t="shared" si="331"/>
        <v/>
      </c>
      <c r="X637" s="59" t="str">
        <f t="shared" si="332"/>
        <v/>
      </c>
      <c r="Y637" s="60" t="str">
        <f>IF(B:B="","",IF(R637="Refreshment Beverage",VLOOKUP(Q637,Rates!G$15:L$19,6,0)*W637,VLOOKUP(Q637,Rates!G$4:L$12,6,0)*W637))</f>
        <v/>
      </c>
      <c r="Z637" s="60" t="str">
        <f t="shared" si="333"/>
        <v/>
      </c>
      <c r="AA637" s="60" t="str">
        <f t="shared" si="321"/>
        <v/>
      </c>
      <c r="AB637" s="61" t="str" cm="1">
        <f t="array" ref="AB637">IF(_xlfn.SINGLE(B:B)="","",IF(R637="Refreshment Beverage","",IF(AND(R637="Beer",Q637=0),SUM(LOOKUP(2,1/(Rates!$B$15:$B$18&lt;=W637)/(Rates!$C$15:$C$18&gt;=W637),Rates!$D$15:$D$18)*W637),VLOOKUP(VALUE(_xlfn.SINGLE(Q:Q)),Rates!A:B,2,0)*W637)))</f>
        <v/>
      </c>
      <c r="AC637" s="61" t="str" cm="1">
        <f t="array" ref="AC637">IF(_xlfn.SINGLE(B:B)="","",IF(R637="Refreshment Beverage","",IF(AND(R637="Beer",Q637=0),SUM(LOOKUP(2,1/(Rates!$B$15:$B$18&lt;=W637)/(Rates!$C$15:$C$18&gt;=W637),Rates!$E$15:$E$18)*W637),VLOOKUP(VALUE(_xlfn.SINGLE(Q:Q)),Rates!A:C,3,0)*W637)))</f>
        <v/>
      </c>
      <c r="AD637" s="168">
        <f>IFERROR(IF(R637="Beer","",IF(OR(Q637=1,Q637=2,Q637=3,Q637=4),VLOOKUP(Q637,Rates!$A$31:$B$34,2,0)*W637,IF(V637=1,VLOOKUP(U637,'REB BEV MIN MKUP'!B:E,4,0),IF(V637&gt;1,VLOOKUP(VALUE(W637),'REB BEV MIN MKUP'!O:Q,3,0),0)))),0)</f>
        <v>0</v>
      </c>
      <c r="AE637" s="62" t="str">
        <f t="shared" si="334"/>
        <v/>
      </c>
      <c r="AF637" s="63" t="str">
        <f t="shared" si="335"/>
        <v/>
      </c>
      <c r="AG637" s="64" t="str">
        <f t="shared" si="336"/>
        <v/>
      </c>
      <c r="AH637" s="65" t="str">
        <f t="shared" si="337"/>
        <v/>
      </c>
      <c r="AI637" s="66" t="str">
        <f>IF(AE:AE="","",IF(R637="Refreshment Beverage",AK637*(Rates!J$19/100),ROUND(SUM(AH637*(Rates!$J$8/100)),4)))</f>
        <v/>
      </c>
      <c r="AJ637" s="67" t="str">
        <f t="shared" si="338"/>
        <v/>
      </c>
      <c r="AK637" s="22" t="str">
        <f t="shared" si="339"/>
        <v/>
      </c>
      <c r="AL637" s="62" t="str">
        <f t="shared" si="340"/>
        <v/>
      </c>
      <c r="AM637" s="63" t="str">
        <f>IF(AS637="","",IF(R637="Refreshment Beverage",ROUND(AS637*Rates!K$19,4),ROUND(AO637*(VLOOKUP(VALUE(Q637),Rates!G$4:L$12,3,0)),4)))</f>
        <v/>
      </c>
      <c r="AN637" s="68" t="str">
        <f>IF(AS637="","",IF(R637="Refreshment Beverage",AS637*(Rates!J$19/100),MAX(AM637,AB637)))</f>
        <v/>
      </c>
      <c r="AO637" s="69" t="str">
        <f t="shared" si="341"/>
        <v/>
      </c>
      <c r="AP637" s="69" t="str">
        <f t="shared" si="342"/>
        <v/>
      </c>
      <c r="AQ637" s="70" t="str">
        <f>IF(AS637="","",IF(R637="Refreshment Beverage",ROUND(SUM(VLOOKUP(Q:Q,Rates!G$15:L$19,3,0)*(AS637-Y637-Z637-AA637)),4),ROUND(SUM(Rates!$K$8*AS637),4)))</f>
        <v/>
      </c>
      <c r="AR637" s="66" t="str">
        <f t="shared" si="343"/>
        <v/>
      </c>
      <c r="AS637" s="22" t="str">
        <f t="shared" si="344"/>
        <v/>
      </c>
      <c r="AT637" s="62" t="str">
        <f t="shared" si="345"/>
        <v/>
      </c>
      <c r="AU637" s="63" t="str">
        <f>IF(AX637="","",IF(R637="Refreshment Beverage",ROUND((BA637-Y637-Z637-AA637)*VLOOKUP(VALUE(Q637),Rates!G$15:L$19,3,0),4),ROUND(AW637*(VLOOKUP(VALUE(Q637),Rates!G:L,3,0)),4)))</f>
        <v/>
      </c>
      <c r="AV637" s="68" t="str">
        <f t="shared" si="346"/>
        <v/>
      </c>
      <c r="AW637" s="69" t="str">
        <f t="shared" si="347"/>
        <v/>
      </c>
      <c r="AX637" s="65" t="str">
        <f t="shared" si="348"/>
        <v/>
      </c>
      <c r="AY637" s="70" t="str">
        <f>IF(AX637="","",IF(R637="Refreshment Beverage",ROUND(SUM(AX637*Rates!K$19),4),ROUND(SUM(AX637*(Rates!J$8/100)),4)))</f>
        <v/>
      </c>
      <c r="AZ637" s="67" t="str">
        <f t="shared" si="349"/>
        <v/>
      </c>
      <c r="BA637" s="22" t="str">
        <f t="shared" si="350"/>
        <v/>
      </c>
      <c r="BD637" s="171"/>
      <c r="BE637" s="171"/>
      <c r="BF637" s="171"/>
      <c r="BG637" s="171"/>
    </row>
    <row r="638" spans="11:59" ht="12.75" customHeight="1" x14ac:dyDescent="0.3">
      <c r="K638" s="42" t="str">
        <f t="shared" si="322"/>
        <v/>
      </c>
      <c r="L638" s="55" t="str">
        <f t="shared" si="323"/>
        <v/>
      </c>
      <c r="M638" s="43" t="str">
        <f t="shared" si="324"/>
        <v/>
      </c>
      <c r="N638" s="56" t="str" cm="1">
        <f t="array" ref="N638">IFERROR(IF(_xlfn.SINGLE(B:B)="","",IF(R638="Beer",SUM(LOOKUP(2,1/(Rates!$B$3:$B$5&lt;=W638)/(Rates!$C$3:$C$5&gt;=W638),Rates!$D$3:$D$5)*(X638/100)*W638),IF(R638="Refreshment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56" t="str">
        <f t="shared" si="325"/>
        <v/>
      </c>
      <c r="P638" s="53"/>
      <c r="Q638" s="14" t="str">
        <f t="shared" si="326"/>
        <v/>
      </c>
      <c r="R638" s="57" t="str">
        <f t="shared" si="327"/>
        <v/>
      </c>
      <c r="S638" s="58" t="str">
        <f>IF(B638="","",IF(R638="Refreshment Beverage",VLOOKUP(VALUE(Q638),Rates!G$15:L$19,2,0),VLOOKUP(VALUE(Q638),Rates!G$4:L$12,2,0)))</f>
        <v/>
      </c>
      <c r="T638" s="58" t="str">
        <f t="shared" si="328"/>
        <v/>
      </c>
      <c r="U638" s="58" t="str">
        <f t="shared" si="329"/>
        <v/>
      </c>
      <c r="V638" s="58" t="str">
        <f t="shared" si="330"/>
        <v/>
      </c>
      <c r="W638" s="58" t="str">
        <f t="shared" si="331"/>
        <v/>
      </c>
      <c r="X638" s="59" t="str">
        <f t="shared" si="332"/>
        <v/>
      </c>
      <c r="Y638" s="60" t="str">
        <f>IF(B:B="","",IF(R638="Refreshment Beverage",VLOOKUP(Q638,Rates!G$15:L$19,6,0)*W638,VLOOKUP(Q638,Rates!G$4:L$12,6,0)*W638))</f>
        <v/>
      </c>
      <c r="Z638" s="60" t="str">
        <f t="shared" si="333"/>
        <v/>
      </c>
      <c r="AA638" s="60" t="str">
        <f t="shared" si="321"/>
        <v/>
      </c>
      <c r="AB638" s="61" t="str" cm="1">
        <f t="array" ref="AB638">IF(_xlfn.SINGLE(B:B)="","",IF(R638="Refreshment Beverage","",IF(AND(R638="Beer",Q638=0),SUM(LOOKUP(2,1/(Rates!$B$15:$B$18&lt;=W638)/(Rates!$C$15:$C$18&gt;=W638),Rates!$D$15:$D$18)*W638),VLOOKUP(VALUE(_xlfn.SINGLE(Q:Q)),Rates!A:B,2,0)*W638)))</f>
        <v/>
      </c>
      <c r="AC638" s="61" t="str" cm="1">
        <f t="array" ref="AC638">IF(_xlfn.SINGLE(B:B)="","",IF(R638="Refreshment Beverage","",IF(AND(R638="Beer",Q638=0),SUM(LOOKUP(2,1/(Rates!$B$15:$B$18&lt;=W638)/(Rates!$C$15:$C$18&gt;=W638),Rates!$E$15:$E$18)*W638),VLOOKUP(VALUE(_xlfn.SINGLE(Q:Q)),Rates!A:C,3,0)*W638)))</f>
        <v/>
      </c>
      <c r="AD638" s="168">
        <f>IFERROR(IF(R638="Beer","",IF(OR(Q638=1,Q638=2,Q638=3,Q638=4),VLOOKUP(Q638,Rates!$A$31:$B$34,2,0)*W638,IF(V638=1,VLOOKUP(U638,'REB BEV MIN MKUP'!B:E,4,0),IF(V638&gt;1,VLOOKUP(VALUE(W638),'REB BEV MIN MKUP'!O:Q,3,0),0)))),0)</f>
        <v>0</v>
      </c>
      <c r="AE638" s="62" t="str">
        <f t="shared" si="334"/>
        <v/>
      </c>
      <c r="AF638" s="63" t="str">
        <f t="shared" si="335"/>
        <v/>
      </c>
      <c r="AG638" s="64" t="str">
        <f t="shared" si="336"/>
        <v/>
      </c>
      <c r="AH638" s="65" t="str">
        <f t="shared" si="337"/>
        <v/>
      </c>
      <c r="AI638" s="66" t="str">
        <f>IF(AE:AE="","",IF(R638="Refreshment Beverage",AK638*(Rates!J$19/100),ROUND(SUM(AH638*(Rates!$J$8/100)),4)))</f>
        <v/>
      </c>
      <c r="AJ638" s="67" t="str">
        <f t="shared" si="338"/>
        <v/>
      </c>
      <c r="AK638" s="22" t="str">
        <f t="shared" si="339"/>
        <v/>
      </c>
      <c r="AL638" s="62" t="str">
        <f t="shared" si="340"/>
        <v/>
      </c>
      <c r="AM638" s="63" t="str">
        <f>IF(AS638="","",IF(R638="Refreshment Beverage",ROUND(AS638*Rates!K$19,4),ROUND(AO638*(VLOOKUP(VALUE(Q638),Rates!G$4:L$12,3,0)),4)))</f>
        <v/>
      </c>
      <c r="AN638" s="68" t="str">
        <f>IF(AS638="","",IF(R638="Refreshment Beverage",AS638*(Rates!J$19/100),MAX(AM638,AB638)))</f>
        <v/>
      </c>
      <c r="AO638" s="69" t="str">
        <f t="shared" si="341"/>
        <v/>
      </c>
      <c r="AP638" s="69" t="str">
        <f t="shared" si="342"/>
        <v/>
      </c>
      <c r="AQ638" s="70" t="str">
        <f>IF(AS638="","",IF(R638="Refreshment Beverage",ROUND(SUM(VLOOKUP(Q:Q,Rates!G$15:L$19,3,0)*(AS638-Y638-Z638-AA638)),4),ROUND(SUM(Rates!$K$8*AS638),4)))</f>
        <v/>
      </c>
      <c r="AR638" s="66" t="str">
        <f t="shared" si="343"/>
        <v/>
      </c>
      <c r="AS638" s="22" t="str">
        <f t="shared" si="344"/>
        <v/>
      </c>
      <c r="AT638" s="62" t="str">
        <f t="shared" si="345"/>
        <v/>
      </c>
      <c r="AU638" s="63" t="str">
        <f>IF(AX638="","",IF(R638="Refreshment Beverage",ROUND((BA638-Y638-Z638-AA638)*VLOOKUP(VALUE(Q638),Rates!G$15:L$19,3,0),4),ROUND(AW638*(VLOOKUP(VALUE(Q638),Rates!G:L,3,0)),4)))</f>
        <v/>
      </c>
      <c r="AV638" s="68" t="str">
        <f t="shared" si="346"/>
        <v/>
      </c>
      <c r="AW638" s="69" t="str">
        <f t="shared" si="347"/>
        <v/>
      </c>
      <c r="AX638" s="65" t="str">
        <f t="shared" si="348"/>
        <v/>
      </c>
      <c r="AY638" s="70" t="str">
        <f>IF(AX638="","",IF(R638="Refreshment Beverage",ROUND(SUM(AX638*Rates!K$19),4),ROUND(SUM(AX638*(Rates!J$8/100)),4)))</f>
        <v/>
      </c>
      <c r="AZ638" s="67" t="str">
        <f t="shared" si="349"/>
        <v/>
      </c>
      <c r="BA638" s="22" t="str">
        <f t="shared" si="350"/>
        <v/>
      </c>
      <c r="BD638" s="171"/>
      <c r="BE638" s="171"/>
      <c r="BF638" s="171"/>
      <c r="BG638" s="171"/>
    </row>
    <row r="639" spans="11:59" ht="12.75" customHeight="1" x14ac:dyDescent="0.3">
      <c r="K639" s="42" t="str">
        <f t="shared" si="322"/>
        <v/>
      </c>
      <c r="L639" s="55" t="str">
        <f t="shared" si="323"/>
        <v/>
      </c>
      <c r="M639" s="43" t="str">
        <f t="shared" si="324"/>
        <v/>
      </c>
      <c r="N639" s="56" t="str" cm="1">
        <f t="array" ref="N639">IFERROR(IF(_xlfn.SINGLE(B:B)="","",IF(R639="Beer",SUM(LOOKUP(2,1/(Rates!$B$3:$B$5&lt;=W639)/(Rates!$C$3:$C$5&gt;=W639),Rates!$D$3:$D$5)*(X639/100)*W639),IF(R639="Refreshment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56" t="str">
        <f t="shared" si="325"/>
        <v/>
      </c>
      <c r="P639" s="53"/>
      <c r="Q639" s="14" t="str">
        <f t="shared" si="326"/>
        <v/>
      </c>
      <c r="R639" s="57" t="str">
        <f t="shared" si="327"/>
        <v/>
      </c>
      <c r="S639" s="58" t="str">
        <f>IF(B639="","",IF(R639="Refreshment Beverage",VLOOKUP(VALUE(Q639),Rates!G$15:L$19,2,0),VLOOKUP(VALUE(Q639),Rates!G$4:L$12,2,0)))</f>
        <v/>
      </c>
      <c r="T639" s="58" t="str">
        <f t="shared" si="328"/>
        <v/>
      </c>
      <c r="U639" s="58" t="str">
        <f t="shared" si="329"/>
        <v/>
      </c>
      <c r="V639" s="58" t="str">
        <f t="shared" si="330"/>
        <v/>
      </c>
      <c r="W639" s="58" t="str">
        <f t="shared" si="331"/>
        <v/>
      </c>
      <c r="X639" s="59" t="str">
        <f t="shared" si="332"/>
        <v/>
      </c>
      <c r="Y639" s="60" t="str">
        <f>IF(B:B="","",IF(R639="Refreshment Beverage",VLOOKUP(Q639,Rates!G$15:L$19,6,0)*W639,VLOOKUP(Q639,Rates!G$4:L$12,6,0)*W639))</f>
        <v/>
      </c>
      <c r="Z639" s="60" t="str">
        <f t="shared" si="333"/>
        <v/>
      </c>
      <c r="AA639" s="60" t="str">
        <f t="shared" si="321"/>
        <v/>
      </c>
      <c r="AB639" s="61" t="str" cm="1">
        <f t="array" ref="AB639">IF(_xlfn.SINGLE(B:B)="","",IF(R639="Refreshment Beverage","",IF(AND(R639="Beer",Q639=0),SUM(LOOKUP(2,1/(Rates!$B$15:$B$18&lt;=W639)/(Rates!$C$15:$C$18&gt;=W639),Rates!$D$15:$D$18)*W639),VLOOKUP(VALUE(_xlfn.SINGLE(Q:Q)),Rates!A:B,2,0)*W639)))</f>
        <v/>
      </c>
      <c r="AC639" s="61" t="str" cm="1">
        <f t="array" ref="AC639">IF(_xlfn.SINGLE(B:B)="","",IF(R639="Refreshment Beverage","",IF(AND(R639="Beer",Q639=0),SUM(LOOKUP(2,1/(Rates!$B$15:$B$18&lt;=W639)/(Rates!$C$15:$C$18&gt;=W639),Rates!$E$15:$E$18)*W639),VLOOKUP(VALUE(_xlfn.SINGLE(Q:Q)),Rates!A:C,3,0)*W639)))</f>
        <v/>
      </c>
      <c r="AD639" s="168">
        <f>IFERROR(IF(R639="Beer","",IF(OR(Q639=1,Q639=2,Q639=3,Q639=4),VLOOKUP(Q639,Rates!$A$31:$B$34,2,0)*W639,IF(V639=1,VLOOKUP(U639,'REB BEV MIN MKUP'!B:E,4,0),IF(V639&gt;1,VLOOKUP(VALUE(W639),'REB BEV MIN MKUP'!O:Q,3,0),0)))),0)</f>
        <v>0</v>
      </c>
      <c r="AE639" s="62" t="str">
        <f t="shared" si="334"/>
        <v/>
      </c>
      <c r="AF639" s="63" t="str">
        <f t="shared" si="335"/>
        <v/>
      </c>
      <c r="AG639" s="64" t="str">
        <f t="shared" si="336"/>
        <v/>
      </c>
      <c r="AH639" s="65" t="str">
        <f t="shared" si="337"/>
        <v/>
      </c>
      <c r="AI639" s="66" t="str">
        <f>IF(AE:AE="","",IF(R639="Refreshment Beverage",AK639*(Rates!J$19/100),ROUND(SUM(AH639*(Rates!$J$8/100)),4)))</f>
        <v/>
      </c>
      <c r="AJ639" s="67" t="str">
        <f t="shared" si="338"/>
        <v/>
      </c>
      <c r="AK639" s="22" t="str">
        <f t="shared" si="339"/>
        <v/>
      </c>
      <c r="AL639" s="62" t="str">
        <f t="shared" si="340"/>
        <v/>
      </c>
      <c r="AM639" s="63" t="str">
        <f>IF(AS639="","",IF(R639="Refreshment Beverage",ROUND(AS639*Rates!K$19,4),ROUND(AO639*(VLOOKUP(VALUE(Q639),Rates!G$4:L$12,3,0)),4)))</f>
        <v/>
      </c>
      <c r="AN639" s="68" t="str">
        <f>IF(AS639="","",IF(R639="Refreshment Beverage",AS639*(Rates!J$19/100),MAX(AM639,AB639)))</f>
        <v/>
      </c>
      <c r="AO639" s="69" t="str">
        <f t="shared" si="341"/>
        <v/>
      </c>
      <c r="AP639" s="69" t="str">
        <f t="shared" si="342"/>
        <v/>
      </c>
      <c r="AQ639" s="70" t="str">
        <f>IF(AS639="","",IF(R639="Refreshment Beverage",ROUND(SUM(VLOOKUP(Q:Q,Rates!G$15:L$19,3,0)*(AS639-Y639-Z639-AA639)),4),ROUND(SUM(Rates!$K$8*AS639),4)))</f>
        <v/>
      </c>
      <c r="AR639" s="66" t="str">
        <f t="shared" si="343"/>
        <v/>
      </c>
      <c r="AS639" s="22" t="str">
        <f t="shared" si="344"/>
        <v/>
      </c>
      <c r="AT639" s="62" t="str">
        <f t="shared" si="345"/>
        <v/>
      </c>
      <c r="AU639" s="63" t="str">
        <f>IF(AX639="","",IF(R639="Refreshment Beverage",ROUND((BA639-Y639-Z639-AA639)*VLOOKUP(VALUE(Q639),Rates!G$15:L$19,3,0),4),ROUND(AW639*(VLOOKUP(VALUE(Q639),Rates!G:L,3,0)),4)))</f>
        <v/>
      </c>
      <c r="AV639" s="68" t="str">
        <f t="shared" si="346"/>
        <v/>
      </c>
      <c r="AW639" s="69" t="str">
        <f t="shared" si="347"/>
        <v/>
      </c>
      <c r="AX639" s="65" t="str">
        <f t="shared" si="348"/>
        <v/>
      </c>
      <c r="AY639" s="70" t="str">
        <f>IF(AX639="","",IF(R639="Refreshment Beverage",ROUND(SUM(AX639*Rates!K$19),4),ROUND(SUM(AX639*(Rates!J$8/100)),4)))</f>
        <v/>
      </c>
      <c r="AZ639" s="67" t="str">
        <f t="shared" si="349"/>
        <v/>
      </c>
      <c r="BA639" s="22" t="str">
        <f t="shared" si="350"/>
        <v/>
      </c>
      <c r="BD639" s="171"/>
      <c r="BE639" s="171"/>
      <c r="BF639" s="171"/>
      <c r="BG639" s="171"/>
    </row>
    <row r="640" spans="11:59" ht="12.75" customHeight="1" x14ac:dyDescent="0.3">
      <c r="K640" s="42" t="str">
        <f t="shared" si="322"/>
        <v/>
      </c>
      <c r="L640" s="55" t="str">
        <f t="shared" si="323"/>
        <v/>
      </c>
      <c r="M640" s="43" t="str">
        <f t="shared" si="324"/>
        <v/>
      </c>
      <c r="N640" s="56" t="str" cm="1">
        <f t="array" ref="N640">IFERROR(IF(_xlfn.SINGLE(B:B)="","",IF(R640="Beer",SUM(LOOKUP(2,1/(Rates!$B$3:$B$5&lt;=W640)/(Rates!$C$3:$C$5&gt;=W640),Rates!$D$3:$D$5)*(X640/100)*W640),IF(R640="Refreshment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56" t="str">
        <f t="shared" si="325"/>
        <v/>
      </c>
      <c r="P640" s="53"/>
      <c r="Q640" s="14" t="str">
        <f t="shared" si="326"/>
        <v/>
      </c>
      <c r="R640" s="57" t="str">
        <f t="shared" si="327"/>
        <v/>
      </c>
      <c r="S640" s="58" t="str">
        <f>IF(B640="","",IF(R640="Refreshment Beverage",VLOOKUP(VALUE(Q640),Rates!G$15:L$19,2,0),VLOOKUP(VALUE(Q640),Rates!G$4:L$12,2,0)))</f>
        <v/>
      </c>
      <c r="T640" s="58" t="str">
        <f t="shared" si="328"/>
        <v/>
      </c>
      <c r="U640" s="58" t="str">
        <f t="shared" si="329"/>
        <v/>
      </c>
      <c r="V640" s="58" t="str">
        <f t="shared" si="330"/>
        <v/>
      </c>
      <c r="W640" s="58" t="str">
        <f t="shared" si="331"/>
        <v/>
      </c>
      <c r="X640" s="59" t="str">
        <f t="shared" si="332"/>
        <v/>
      </c>
      <c r="Y640" s="60" t="str">
        <f>IF(B:B="","",IF(R640="Refreshment Beverage",VLOOKUP(Q640,Rates!G$15:L$19,6,0)*W640,VLOOKUP(Q640,Rates!G$4:L$12,6,0)*W640))</f>
        <v/>
      </c>
      <c r="Z640" s="60" t="str">
        <f t="shared" si="333"/>
        <v/>
      </c>
      <c r="AA640" s="60" t="str">
        <f t="shared" si="321"/>
        <v/>
      </c>
      <c r="AB640" s="61" t="str" cm="1">
        <f t="array" ref="AB640">IF(_xlfn.SINGLE(B:B)="","",IF(R640="Refreshment Beverage","",IF(AND(R640="Beer",Q640=0),SUM(LOOKUP(2,1/(Rates!$B$15:$B$18&lt;=W640)/(Rates!$C$15:$C$18&gt;=W640),Rates!$D$15:$D$18)*W640),VLOOKUP(VALUE(_xlfn.SINGLE(Q:Q)),Rates!A:B,2,0)*W640)))</f>
        <v/>
      </c>
      <c r="AC640" s="61" t="str" cm="1">
        <f t="array" ref="AC640">IF(_xlfn.SINGLE(B:B)="","",IF(R640="Refreshment Beverage","",IF(AND(R640="Beer",Q640=0),SUM(LOOKUP(2,1/(Rates!$B$15:$B$18&lt;=W640)/(Rates!$C$15:$C$18&gt;=W640),Rates!$E$15:$E$18)*W640),VLOOKUP(VALUE(_xlfn.SINGLE(Q:Q)),Rates!A:C,3,0)*W640)))</f>
        <v/>
      </c>
      <c r="AD640" s="168">
        <f>IFERROR(IF(R640="Beer","",IF(OR(Q640=1,Q640=2,Q640=3,Q640=4),VLOOKUP(Q640,Rates!$A$31:$B$34,2,0)*W640,IF(V640=1,VLOOKUP(U640,'REB BEV MIN MKUP'!B:E,4,0),IF(V640&gt;1,VLOOKUP(VALUE(W640),'REB BEV MIN MKUP'!O:Q,3,0),0)))),0)</f>
        <v>0</v>
      </c>
      <c r="AE640" s="62" t="str">
        <f t="shared" si="334"/>
        <v/>
      </c>
      <c r="AF640" s="63" t="str">
        <f t="shared" si="335"/>
        <v/>
      </c>
      <c r="AG640" s="64" t="str">
        <f t="shared" si="336"/>
        <v/>
      </c>
      <c r="AH640" s="65" t="str">
        <f t="shared" si="337"/>
        <v/>
      </c>
      <c r="AI640" s="66" t="str">
        <f>IF(AE:AE="","",IF(R640="Refreshment Beverage",AK640*(Rates!J$19/100),ROUND(SUM(AH640*(Rates!$J$8/100)),4)))</f>
        <v/>
      </c>
      <c r="AJ640" s="67" t="str">
        <f t="shared" si="338"/>
        <v/>
      </c>
      <c r="AK640" s="22" t="str">
        <f t="shared" si="339"/>
        <v/>
      </c>
      <c r="AL640" s="62" t="str">
        <f t="shared" si="340"/>
        <v/>
      </c>
      <c r="AM640" s="63" t="str">
        <f>IF(AS640="","",IF(R640="Refreshment Beverage",ROUND(AS640*Rates!K$19,4),ROUND(AO640*(VLOOKUP(VALUE(Q640),Rates!G$4:L$12,3,0)),4)))</f>
        <v/>
      </c>
      <c r="AN640" s="68" t="str">
        <f>IF(AS640="","",IF(R640="Refreshment Beverage",AS640*(Rates!J$19/100),MAX(AM640,AB640)))</f>
        <v/>
      </c>
      <c r="AO640" s="69" t="str">
        <f t="shared" si="341"/>
        <v/>
      </c>
      <c r="AP640" s="69" t="str">
        <f t="shared" si="342"/>
        <v/>
      </c>
      <c r="AQ640" s="70" t="str">
        <f>IF(AS640="","",IF(R640="Refreshment Beverage",ROUND(SUM(VLOOKUP(Q:Q,Rates!G$15:L$19,3,0)*(AS640-Y640-Z640-AA640)),4),ROUND(SUM(Rates!$K$8*AS640),4)))</f>
        <v/>
      </c>
      <c r="AR640" s="66" t="str">
        <f t="shared" si="343"/>
        <v/>
      </c>
      <c r="AS640" s="22" t="str">
        <f t="shared" si="344"/>
        <v/>
      </c>
      <c r="AT640" s="62" t="str">
        <f t="shared" si="345"/>
        <v/>
      </c>
      <c r="AU640" s="63" t="str">
        <f>IF(AX640="","",IF(R640="Refreshment Beverage",ROUND((BA640-Y640-Z640-AA640)*VLOOKUP(VALUE(Q640),Rates!G$15:L$19,3,0),4),ROUND(AW640*(VLOOKUP(VALUE(Q640),Rates!G:L,3,0)),4)))</f>
        <v/>
      </c>
      <c r="AV640" s="68" t="str">
        <f t="shared" si="346"/>
        <v/>
      </c>
      <c r="AW640" s="69" t="str">
        <f t="shared" si="347"/>
        <v/>
      </c>
      <c r="AX640" s="65" t="str">
        <f t="shared" si="348"/>
        <v/>
      </c>
      <c r="AY640" s="70" t="str">
        <f>IF(AX640="","",IF(R640="Refreshment Beverage",ROUND(SUM(AX640*Rates!K$19),4),ROUND(SUM(AX640*(Rates!J$8/100)),4)))</f>
        <v/>
      </c>
      <c r="AZ640" s="67" t="str">
        <f t="shared" si="349"/>
        <v/>
      </c>
      <c r="BA640" s="22" t="str">
        <f t="shared" si="350"/>
        <v/>
      </c>
      <c r="BD640" s="171"/>
      <c r="BE640" s="171"/>
      <c r="BF640" s="171"/>
      <c r="BG640" s="171"/>
    </row>
    <row r="641" spans="11:59" ht="12.75" customHeight="1" x14ac:dyDescent="0.3">
      <c r="K641" s="42" t="str">
        <f t="shared" si="322"/>
        <v/>
      </c>
      <c r="L641" s="55" t="str">
        <f t="shared" si="323"/>
        <v/>
      </c>
      <c r="M641" s="43" t="str">
        <f t="shared" si="324"/>
        <v/>
      </c>
      <c r="N641" s="56" t="str" cm="1">
        <f t="array" ref="N641">IFERROR(IF(_xlfn.SINGLE(B:B)="","",IF(R641="Beer",SUM(LOOKUP(2,1/(Rates!$B$3:$B$5&lt;=W641)/(Rates!$C$3:$C$5&gt;=W641),Rates!$D$3:$D$5)*(X641/100)*W641),IF(R641="Refreshment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56" t="str">
        <f t="shared" si="325"/>
        <v/>
      </c>
      <c r="P641" s="53"/>
      <c r="Q641" s="14" t="str">
        <f t="shared" si="326"/>
        <v/>
      </c>
      <c r="R641" s="57" t="str">
        <f t="shared" si="327"/>
        <v/>
      </c>
      <c r="S641" s="58" t="str">
        <f>IF(B641="","",IF(R641="Refreshment Beverage",VLOOKUP(VALUE(Q641),Rates!G$15:L$19,2,0),VLOOKUP(VALUE(Q641),Rates!G$4:L$12,2,0)))</f>
        <v/>
      </c>
      <c r="T641" s="58" t="str">
        <f t="shared" si="328"/>
        <v/>
      </c>
      <c r="U641" s="58" t="str">
        <f t="shared" si="329"/>
        <v/>
      </c>
      <c r="V641" s="58" t="str">
        <f t="shared" si="330"/>
        <v/>
      </c>
      <c r="W641" s="58" t="str">
        <f t="shared" si="331"/>
        <v/>
      </c>
      <c r="X641" s="59" t="str">
        <f t="shared" si="332"/>
        <v/>
      </c>
      <c r="Y641" s="60" t="str">
        <f>IF(B:B="","",IF(R641="Refreshment Beverage",VLOOKUP(Q641,Rates!G$15:L$19,6,0)*W641,VLOOKUP(Q641,Rates!G$4:L$12,6,0)*W641))</f>
        <v/>
      </c>
      <c r="Z641" s="60" t="str">
        <f t="shared" si="333"/>
        <v/>
      </c>
      <c r="AA641" s="60" t="str">
        <f t="shared" si="321"/>
        <v/>
      </c>
      <c r="AB641" s="61" t="str" cm="1">
        <f t="array" ref="AB641">IF(_xlfn.SINGLE(B:B)="","",IF(R641="Refreshment Beverage","",IF(AND(R641="Beer",Q641=0),SUM(LOOKUP(2,1/(Rates!$B$15:$B$18&lt;=W641)/(Rates!$C$15:$C$18&gt;=W641),Rates!$D$15:$D$18)*W641),VLOOKUP(VALUE(_xlfn.SINGLE(Q:Q)),Rates!A:B,2,0)*W641)))</f>
        <v/>
      </c>
      <c r="AC641" s="61" t="str" cm="1">
        <f t="array" ref="AC641">IF(_xlfn.SINGLE(B:B)="","",IF(R641="Refreshment Beverage","",IF(AND(R641="Beer",Q641=0),SUM(LOOKUP(2,1/(Rates!$B$15:$B$18&lt;=W641)/(Rates!$C$15:$C$18&gt;=W641),Rates!$E$15:$E$18)*W641),VLOOKUP(VALUE(_xlfn.SINGLE(Q:Q)),Rates!A:C,3,0)*W641)))</f>
        <v/>
      </c>
      <c r="AD641" s="168">
        <f>IFERROR(IF(R641="Beer","",IF(OR(Q641=1,Q641=2,Q641=3,Q641=4),VLOOKUP(Q641,Rates!$A$31:$B$34,2,0)*W641,IF(V641=1,VLOOKUP(U641,'REB BEV MIN MKUP'!B:E,4,0),IF(V641&gt;1,VLOOKUP(VALUE(W641),'REB BEV MIN MKUP'!O:Q,3,0),0)))),0)</f>
        <v>0</v>
      </c>
      <c r="AE641" s="62" t="str">
        <f t="shared" si="334"/>
        <v/>
      </c>
      <c r="AF641" s="63" t="str">
        <f t="shared" si="335"/>
        <v/>
      </c>
      <c r="AG641" s="64" t="str">
        <f t="shared" si="336"/>
        <v/>
      </c>
      <c r="AH641" s="65" t="str">
        <f t="shared" si="337"/>
        <v/>
      </c>
      <c r="AI641" s="66" t="str">
        <f>IF(AE:AE="","",IF(R641="Refreshment Beverage",AK641*(Rates!J$19/100),ROUND(SUM(AH641*(Rates!$J$8/100)),4)))</f>
        <v/>
      </c>
      <c r="AJ641" s="67" t="str">
        <f t="shared" si="338"/>
        <v/>
      </c>
      <c r="AK641" s="22" t="str">
        <f t="shared" si="339"/>
        <v/>
      </c>
      <c r="AL641" s="62" t="str">
        <f t="shared" si="340"/>
        <v/>
      </c>
      <c r="AM641" s="63" t="str">
        <f>IF(AS641="","",IF(R641="Refreshment Beverage",ROUND(AS641*Rates!K$19,4),ROUND(AO641*(VLOOKUP(VALUE(Q641),Rates!G$4:L$12,3,0)),4)))</f>
        <v/>
      </c>
      <c r="AN641" s="68" t="str">
        <f>IF(AS641="","",IF(R641="Refreshment Beverage",AS641*(Rates!J$19/100),MAX(AM641,AB641)))</f>
        <v/>
      </c>
      <c r="AO641" s="69" t="str">
        <f t="shared" si="341"/>
        <v/>
      </c>
      <c r="AP641" s="69" t="str">
        <f t="shared" si="342"/>
        <v/>
      </c>
      <c r="AQ641" s="70" t="str">
        <f>IF(AS641="","",IF(R641="Refreshment Beverage",ROUND(SUM(VLOOKUP(Q:Q,Rates!G$15:L$19,3,0)*(AS641-Y641-Z641-AA641)),4),ROUND(SUM(Rates!$K$8*AS641),4)))</f>
        <v/>
      </c>
      <c r="AR641" s="66" t="str">
        <f t="shared" si="343"/>
        <v/>
      </c>
      <c r="AS641" s="22" t="str">
        <f t="shared" si="344"/>
        <v/>
      </c>
      <c r="AT641" s="62" t="str">
        <f t="shared" si="345"/>
        <v/>
      </c>
      <c r="AU641" s="63" t="str">
        <f>IF(AX641="","",IF(R641="Refreshment Beverage",ROUND((BA641-Y641-Z641-AA641)*VLOOKUP(VALUE(Q641),Rates!G$15:L$19,3,0),4),ROUND(AW641*(VLOOKUP(VALUE(Q641),Rates!G:L,3,0)),4)))</f>
        <v/>
      </c>
      <c r="AV641" s="68" t="str">
        <f t="shared" si="346"/>
        <v/>
      </c>
      <c r="AW641" s="69" t="str">
        <f t="shared" si="347"/>
        <v/>
      </c>
      <c r="AX641" s="65" t="str">
        <f t="shared" si="348"/>
        <v/>
      </c>
      <c r="AY641" s="70" t="str">
        <f>IF(AX641="","",IF(R641="Refreshment Beverage",ROUND(SUM(AX641*Rates!K$19),4),ROUND(SUM(AX641*(Rates!J$8/100)),4)))</f>
        <v/>
      </c>
      <c r="AZ641" s="67" t="str">
        <f t="shared" si="349"/>
        <v/>
      </c>
      <c r="BA641" s="22" t="str">
        <f t="shared" si="350"/>
        <v/>
      </c>
      <c r="BD641" s="171"/>
      <c r="BE641" s="171"/>
      <c r="BF641" s="171"/>
      <c r="BG641" s="171"/>
    </row>
    <row r="642" spans="11:59" ht="12.75" customHeight="1" x14ac:dyDescent="0.3">
      <c r="K642" s="42" t="str">
        <f t="shared" si="322"/>
        <v/>
      </c>
      <c r="L642" s="55" t="str">
        <f t="shared" si="323"/>
        <v/>
      </c>
      <c r="M642" s="43" t="str">
        <f t="shared" si="324"/>
        <v/>
      </c>
      <c r="N642" s="56" t="str" cm="1">
        <f t="array" ref="N642">IFERROR(IF(_xlfn.SINGLE(B:B)="","",IF(R642="Beer",SUM(LOOKUP(2,1/(Rates!$B$3:$B$5&lt;=W642)/(Rates!$C$3:$C$5&gt;=W642),Rates!$D$3:$D$5)*(X642/100)*W642),IF(R642="Refreshment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56" t="str">
        <f t="shared" si="325"/>
        <v/>
      </c>
      <c r="P642" s="53"/>
      <c r="Q642" s="14" t="str">
        <f t="shared" si="326"/>
        <v/>
      </c>
      <c r="R642" s="57" t="str">
        <f t="shared" si="327"/>
        <v/>
      </c>
      <c r="S642" s="58" t="str">
        <f>IF(B642="","",IF(R642="Refreshment Beverage",VLOOKUP(VALUE(Q642),Rates!G$15:L$19,2,0),VLOOKUP(VALUE(Q642),Rates!G$4:L$12,2,0)))</f>
        <v/>
      </c>
      <c r="T642" s="58" t="str">
        <f t="shared" si="328"/>
        <v/>
      </c>
      <c r="U642" s="58" t="str">
        <f t="shared" si="329"/>
        <v/>
      </c>
      <c r="V642" s="58" t="str">
        <f t="shared" si="330"/>
        <v/>
      </c>
      <c r="W642" s="58" t="str">
        <f t="shared" si="331"/>
        <v/>
      </c>
      <c r="X642" s="59" t="str">
        <f t="shared" si="332"/>
        <v/>
      </c>
      <c r="Y642" s="60" t="str">
        <f>IF(B:B="","",IF(R642="Refreshment Beverage",VLOOKUP(Q642,Rates!G$15:L$19,6,0)*W642,VLOOKUP(Q642,Rates!G$4:L$12,6,0)*W642))</f>
        <v/>
      </c>
      <c r="Z642" s="60" t="str">
        <f t="shared" si="333"/>
        <v/>
      </c>
      <c r="AA642" s="60" t="str">
        <f t="shared" si="321"/>
        <v/>
      </c>
      <c r="AB642" s="61" t="str" cm="1">
        <f t="array" ref="AB642">IF(_xlfn.SINGLE(B:B)="","",IF(R642="Refreshment Beverage","",IF(AND(R642="Beer",Q642=0),SUM(LOOKUP(2,1/(Rates!$B$15:$B$18&lt;=W642)/(Rates!$C$15:$C$18&gt;=W642),Rates!$D$15:$D$18)*W642),VLOOKUP(VALUE(_xlfn.SINGLE(Q:Q)),Rates!A:B,2,0)*W642)))</f>
        <v/>
      </c>
      <c r="AC642" s="61" t="str" cm="1">
        <f t="array" ref="AC642">IF(_xlfn.SINGLE(B:B)="","",IF(R642="Refreshment Beverage","",IF(AND(R642="Beer",Q642=0),SUM(LOOKUP(2,1/(Rates!$B$15:$B$18&lt;=W642)/(Rates!$C$15:$C$18&gt;=W642),Rates!$E$15:$E$18)*W642),VLOOKUP(VALUE(_xlfn.SINGLE(Q:Q)),Rates!A:C,3,0)*W642)))</f>
        <v/>
      </c>
      <c r="AD642" s="168">
        <f>IFERROR(IF(R642="Beer","",IF(OR(Q642=1,Q642=2,Q642=3,Q642=4),VLOOKUP(Q642,Rates!$A$31:$B$34,2,0)*W642,IF(V642=1,VLOOKUP(U642,'REB BEV MIN MKUP'!B:E,4,0),IF(V642&gt;1,VLOOKUP(VALUE(W642),'REB BEV MIN MKUP'!O:Q,3,0),0)))),0)</f>
        <v>0</v>
      </c>
      <c r="AE642" s="62" t="str">
        <f t="shared" si="334"/>
        <v/>
      </c>
      <c r="AF642" s="63" t="str">
        <f t="shared" si="335"/>
        <v/>
      </c>
      <c r="AG642" s="64" t="str">
        <f t="shared" si="336"/>
        <v/>
      </c>
      <c r="AH642" s="65" t="str">
        <f t="shared" si="337"/>
        <v/>
      </c>
      <c r="AI642" s="66" t="str">
        <f>IF(AE:AE="","",IF(R642="Refreshment Beverage",AK642*(Rates!J$19/100),ROUND(SUM(AH642*(Rates!$J$8/100)),4)))</f>
        <v/>
      </c>
      <c r="AJ642" s="67" t="str">
        <f t="shared" si="338"/>
        <v/>
      </c>
      <c r="AK642" s="22" t="str">
        <f t="shared" si="339"/>
        <v/>
      </c>
      <c r="AL642" s="62" t="str">
        <f t="shared" si="340"/>
        <v/>
      </c>
      <c r="AM642" s="63" t="str">
        <f>IF(AS642="","",IF(R642="Refreshment Beverage",ROUND(AS642*Rates!K$19,4),ROUND(AO642*(VLOOKUP(VALUE(Q642),Rates!G$4:L$12,3,0)),4)))</f>
        <v/>
      </c>
      <c r="AN642" s="68" t="str">
        <f>IF(AS642="","",IF(R642="Refreshment Beverage",AS642*(Rates!J$19/100),MAX(AM642,AB642)))</f>
        <v/>
      </c>
      <c r="AO642" s="69" t="str">
        <f t="shared" si="341"/>
        <v/>
      </c>
      <c r="AP642" s="69" t="str">
        <f t="shared" si="342"/>
        <v/>
      </c>
      <c r="AQ642" s="70" t="str">
        <f>IF(AS642="","",IF(R642="Refreshment Beverage",ROUND(SUM(VLOOKUP(Q:Q,Rates!G$15:L$19,3,0)*(AS642-Y642-Z642-AA642)),4),ROUND(SUM(Rates!$K$8*AS642),4)))</f>
        <v/>
      </c>
      <c r="AR642" s="66" t="str">
        <f t="shared" si="343"/>
        <v/>
      </c>
      <c r="AS642" s="22" t="str">
        <f t="shared" si="344"/>
        <v/>
      </c>
      <c r="AT642" s="62" t="str">
        <f t="shared" si="345"/>
        <v/>
      </c>
      <c r="AU642" s="63" t="str">
        <f>IF(AX642="","",IF(R642="Refreshment Beverage",ROUND((BA642-Y642-Z642-AA642)*VLOOKUP(VALUE(Q642),Rates!G$15:L$19,3,0),4),ROUND(AW642*(VLOOKUP(VALUE(Q642),Rates!G:L,3,0)),4)))</f>
        <v/>
      </c>
      <c r="AV642" s="68" t="str">
        <f t="shared" si="346"/>
        <v/>
      </c>
      <c r="AW642" s="69" t="str">
        <f t="shared" si="347"/>
        <v/>
      </c>
      <c r="AX642" s="65" t="str">
        <f t="shared" si="348"/>
        <v/>
      </c>
      <c r="AY642" s="70" t="str">
        <f>IF(AX642="","",IF(R642="Refreshment Beverage",ROUND(SUM(AX642*Rates!K$19),4),ROUND(SUM(AX642*(Rates!J$8/100)),4)))</f>
        <v/>
      </c>
      <c r="AZ642" s="67" t="str">
        <f t="shared" si="349"/>
        <v/>
      </c>
      <c r="BA642" s="22" t="str">
        <f t="shared" si="350"/>
        <v/>
      </c>
      <c r="BD642" s="171"/>
      <c r="BE642" s="171"/>
      <c r="BF642" s="171"/>
      <c r="BG642" s="171"/>
    </row>
    <row r="643" spans="11:59" ht="12.75" customHeight="1" x14ac:dyDescent="0.3">
      <c r="K643" s="42" t="str">
        <f t="shared" si="322"/>
        <v/>
      </c>
      <c r="L643" s="55" t="str">
        <f t="shared" si="323"/>
        <v/>
      </c>
      <c r="M643" s="43" t="str">
        <f t="shared" si="324"/>
        <v/>
      </c>
      <c r="N643" s="56" t="str" cm="1">
        <f t="array" ref="N643">IFERROR(IF(_xlfn.SINGLE(B:B)="","",IF(R643="Beer",SUM(LOOKUP(2,1/(Rates!$B$3:$B$5&lt;=W643)/(Rates!$C$3:$C$5&gt;=W643),Rates!$D$3:$D$5)*(X643/100)*W643),IF(R643="Refreshment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56" t="str">
        <f t="shared" si="325"/>
        <v/>
      </c>
      <c r="P643" s="53"/>
      <c r="Q643" s="14" t="str">
        <f t="shared" si="326"/>
        <v/>
      </c>
      <c r="R643" s="57" t="str">
        <f t="shared" si="327"/>
        <v/>
      </c>
      <c r="S643" s="58" t="str">
        <f>IF(B643="","",IF(R643="Refreshment Beverage",VLOOKUP(VALUE(Q643),Rates!G$15:L$19,2,0),VLOOKUP(VALUE(Q643),Rates!G$4:L$12,2,0)))</f>
        <v/>
      </c>
      <c r="T643" s="58" t="str">
        <f t="shared" si="328"/>
        <v/>
      </c>
      <c r="U643" s="58" t="str">
        <f t="shared" si="329"/>
        <v/>
      </c>
      <c r="V643" s="58" t="str">
        <f t="shared" si="330"/>
        <v/>
      </c>
      <c r="W643" s="58" t="str">
        <f t="shared" si="331"/>
        <v/>
      </c>
      <c r="X643" s="59" t="str">
        <f t="shared" si="332"/>
        <v/>
      </c>
      <c r="Y643" s="60" t="str">
        <f>IF(B:B="","",IF(R643="Refreshment Beverage",VLOOKUP(Q643,Rates!G$15:L$19,6,0)*W643,VLOOKUP(Q643,Rates!G$4:L$12,6,0)*W643))</f>
        <v/>
      </c>
      <c r="Z643" s="60" t="str">
        <f t="shared" si="333"/>
        <v/>
      </c>
      <c r="AA643" s="60" t="str">
        <f t="shared" si="321"/>
        <v/>
      </c>
      <c r="AB643" s="61" t="str" cm="1">
        <f t="array" ref="AB643">IF(_xlfn.SINGLE(B:B)="","",IF(R643="Refreshment Beverage","",IF(AND(R643="Beer",Q643=0),SUM(LOOKUP(2,1/(Rates!$B$15:$B$18&lt;=W643)/(Rates!$C$15:$C$18&gt;=W643),Rates!$D$15:$D$18)*W643),VLOOKUP(VALUE(_xlfn.SINGLE(Q:Q)),Rates!A:B,2,0)*W643)))</f>
        <v/>
      </c>
      <c r="AC643" s="61" t="str" cm="1">
        <f t="array" ref="AC643">IF(_xlfn.SINGLE(B:B)="","",IF(R643="Refreshment Beverage","",IF(AND(R643="Beer",Q643=0),SUM(LOOKUP(2,1/(Rates!$B$15:$B$18&lt;=W643)/(Rates!$C$15:$C$18&gt;=W643),Rates!$E$15:$E$18)*W643),VLOOKUP(VALUE(_xlfn.SINGLE(Q:Q)),Rates!A:C,3,0)*W643)))</f>
        <v/>
      </c>
      <c r="AD643" s="168">
        <f>IFERROR(IF(R643="Beer","",IF(OR(Q643=1,Q643=2,Q643=3,Q643=4),VLOOKUP(Q643,Rates!$A$31:$B$34,2,0)*W643,IF(V643=1,VLOOKUP(U643,'REB BEV MIN MKUP'!B:E,4,0),IF(V643&gt;1,VLOOKUP(VALUE(W643),'REB BEV MIN MKUP'!O:Q,3,0),0)))),0)</f>
        <v>0</v>
      </c>
      <c r="AE643" s="62" t="str">
        <f t="shared" si="334"/>
        <v/>
      </c>
      <c r="AF643" s="63" t="str">
        <f t="shared" si="335"/>
        <v/>
      </c>
      <c r="AG643" s="64" t="str">
        <f t="shared" si="336"/>
        <v/>
      </c>
      <c r="AH643" s="65" t="str">
        <f t="shared" si="337"/>
        <v/>
      </c>
      <c r="AI643" s="66" t="str">
        <f>IF(AE:AE="","",IF(R643="Refreshment Beverage",AK643*(Rates!J$19/100),ROUND(SUM(AH643*(Rates!$J$8/100)),4)))</f>
        <v/>
      </c>
      <c r="AJ643" s="67" t="str">
        <f t="shared" si="338"/>
        <v/>
      </c>
      <c r="AK643" s="22" t="str">
        <f t="shared" si="339"/>
        <v/>
      </c>
      <c r="AL643" s="62" t="str">
        <f t="shared" si="340"/>
        <v/>
      </c>
      <c r="AM643" s="63" t="str">
        <f>IF(AS643="","",IF(R643="Refreshment Beverage",ROUND(AS643*Rates!K$19,4),ROUND(AO643*(VLOOKUP(VALUE(Q643),Rates!G$4:L$12,3,0)),4)))</f>
        <v/>
      </c>
      <c r="AN643" s="68" t="str">
        <f>IF(AS643="","",IF(R643="Refreshment Beverage",AS643*(Rates!J$19/100),MAX(AM643,AB643)))</f>
        <v/>
      </c>
      <c r="AO643" s="69" t="str">
        <f t="shared" si="341"/>
        <v/>
      </c>
      <c r="AP643" s="69" t="str">
        <f t="shared" si="342"/>
        <v/>
      </c>
      <c r="AQ643" s="70" t="str">
        <f>IF(AS643="","",IF(R643="Refreshment Beverage",ROUND(SUM(VLOOKUP(Q:Q,Rates!G$15:L$19,3,0)*(AS643-Y643-Z643-AA643)),4),ROUND(SUM(Rates!$K$8*AS643),4)))</f>
        <v/>
      </c>
      <c r="AR643" s="66" t="str">
        <f t="shared" si="343"/>
        <v/>
      </c>
      <c r="AS643" s="22" t="str">
        <f t="shared" si="344"/>
        <v/>
      </c>
      <c r="AT643" s="62" t="str">
        <f t="shared" si="345"/>
        <v/>
      </c>
      <c r="AU643" s="63" t="str">
        <f>IF(AX643="","",IF(R643="Refreshment Beverage",ROUND((BA643-Y643-Z643-AA643)*VLOOKUP(VALUE(Q643),Rates!G$15:L$19,3,0),4),ROUND(AW643*(VLOOKUP(VALUE(Q643),Rates!G:L,3,0)),4)))</f>
        <v/>
      </c>
      <c r="AV643" s="68" t="str">
        <f t="shared" si="346"/>
        <v/>
      </c>
      <c r="AW643" s="69" t="str">
        <f t="shared" si="347"/>
        <v/>
      </c>
      <c r="AX643" s="65" t="str">
        <f t="shared" si="348"/>
        <v/>
      </c>
      <c r="AY643" s="70" t="str">
        <f>IF(AX643="","",IF(R643="Refreshment Beverage",ROUND(SUM(AX643*Rates!K$19),4),ROUND(SUM(AX643*(Rates!J$8/100)),4)))</f>
        <v/>
      </c>
      <c r="AZ643" s="67" t="str">
        <f t="shared" si="349"/>
        <v/>
      </c>
      <c r="BA643" s="22" t="str">
        <f t="shared" si="350"/>
        <v/>
      </c>
      <c r="BD643" s="171"/>
      <c r="BE643" s="171"/>
      <c r="BF643" s="171"/>
      <c r="BG643" s="171"/>
    </row>
    <row r="644" spans="11:59" ht="12.75" customHeight="1" x14ac:dyDescent="0.3">
      <c r="K644" s="42" t="str">
        <f t="shared" si="322"/>
        <v/>
      </c>
      <c r="L644" s="55" t="str">
        <f t="shared" si="323"/>
        <v/>
      </c>
      <c r="M644" s="43" t="str">
        <f t="shared" si="324"/>
        <v/>
      </c>
      <c r="N644" s="56" t="str" cm="1">
        <f t="array" ref="N644">IFERROR(IF(_xlfn.SINGLE(B:B)="","",IF(R644="Beer",SUM(LOOKUP(2,1/(Rates!$B$3:$B$5&lt;=W644)/(Rates!$C$3:$C$5&gt;=W644),Rates!$D$3:$D$5)*(X644/100)*W644),IF(R644="Refreshment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56" t="str">
        <f t="shared" si="325"/>
        <v/>
      </c>
      <c r="P644" s="53"/>
      <c r="Q644" s="14" t="str">
        <f t="shared" si="326"/>
        <v/>
      </c>
      <c r="R644" s="57" t="str">
        <f t="shared" si="327"/>
        <v/>
      </c>
      <c r="S644" s="58" t="str">
        <f>IF(B644="","",IF(R644="Refreshment Beverage",VLOOKUP(VALUE(Q644),Rates!G$15:L$19,2,0),VLOOKUP(VALUE(Q644),Rates!G$4:L$12,2,0)))</f>
        <v/>
      </c>
      <c r="T644" s="58" t="str">
        <f t="shared" si="328"/>
        <v/>
      </c>
      <c r="U644" s="58" t="str">
        <f t="shared" si="329"/>
        <v/>
      </c>
      <c r="V644" s="58" t="str">
        <f t="shared" si="330"/>
        <v/>
      </c>
      <c r="W644" s="58" t="str">
        <f t="shared" si="331"/>
        <v/>
      </c>
      <c r="X644" s="59" t="str">
        <f t="shared" si="332"/>
        <v/>
      </c>
      <c r="Y644" s="60" t="str">
        <f>IF(B:B="","",IF(R644="Refreshment Beverage",VLOOKUP(Q644,Rates!G$15:L$19,6,0)*W644,VLOOKUP(Q644,Rates!G$4:L$12,6,0)*W644))</f>
        <v/>
      </c>
      <c r="Z644" s="60" t="str">
        <f t="shared" si="333"/>
        <v/>
      </c>
      <c r="AA644" s="60" t="str">
        <f t="shared" si="321"/>
        <v/>
      </c>
      <c r="AB644" s="61" t="str" cm="1">
        <f t="array" ref="AB644">IF(_xlfn.SINGLE(B:B)="","",IF(R644="Refreshment Beverage","",IF(AND(R644="Beer",Q644=0),SUM(LOOKUP(2,1/(Rates!$B$15:$B$18&lt;=W644)/(Rates!$C$15:$C$18&gt;=W644),Rates!$D$15:$D$18)*W644),VLOOKUP(VALUE(_xlfn.SINGLE(Q:Q)),Rates!A:B,2,0)*W644)))</f>
        <v/>
      </c>
      <c r="AC644" s="61" t="str" cm="1">
        <f t="array" ref="AC644">IF(_xlfn.SINGLE(B:B)="","",IF(R644="Refreshment Beverage","",IF(AND(R644="Beer",Q644=0),SUM(LOOKUP(2,1/(Rates!$B$15:$B$18&lt;=W644)/(Rates!$C$15:$C$18&gt;=W644),Rates!$E$15:$E$18)*W644),VLOOKUP(VALUE(_xlfn.SINGLE(Q:Q)),Rates!A:C,3,0)*W644)))</f>
        <v/>
      </c>
      <c r="AD644" s="168">
        <f>IFERROR(IF(R644="Beer","",IF(OR(Q644=1,Q644=2,Q644=3,Q644=4),VLOOKUP(Q644,Rates!$A$31:$B$34,2,0)*W644,IF(V644=1,VLOOKUP(U644,'REB BEV MIN MKUP'!B:E,4,0),IF(V644&gt;1,VLOOKUP(VALUE(W644),'REB BEV MIN MKUP'!O:Q,3,0),0)))),0)</f>
        <v>0</v>
      </c>
      <c r="AE644" s="62" t="str">
        <f t="shared" si="334"/>
        <v/>
      </c>
      <c r="AF644" s="63" t="str">
        <f t="shared" si="335"/>
        <v/>
      </c>
      <c r="AG644" s="64" t="str">
        <f t="shared" si="336"/>
        <v/>
      </c>
      <c r="AH644" s="65" t="str">
        <f t="shared" si="337"/>
        <v/>
      </c>
      <c r="AI644" s="66" t="str">
        <f>IF(AE:AE="","",IF(R644="Refreshment Beverage",AK644*(Rates!J$19/100),ROUND(SUM(AH644*(Rates!$J$8/100)),4)))</f>
        <v/>
      </c>
      <c r="AJ644" s="67" t="str">
        <f t="shared" si="338"/>
        <v/>
      </c>
      <c r="AK644" s="22" t="str">
        <f t="shared" si="339"/>
        <v/>
      </c>
      <c r="AL644" s="62" t="str">
        <f t="shared" si="340"/>
        <v/>
      </c>
      <c r="AM644" s="63" t="str">
        <f>IF(AS644="","",IF(R644="Refreshment Beverage",ROUND(AS644*Rates!K$19,4),ROUND(AO644*(VLOOKUP(VALUE(Q644),Rates!G$4:L$12,3,0)),4)))</f>
        <v/>
      </c>
      <c r="AN644" s="68" t="str">
        <f>IF(AS644="","",IF(R644="Refreshment Beverage",AS644*(Rates!J$19/100),MAX(AM644,AB644)))</f>
        <v/>
      </c>
      <c r="AO644" s="69" t="str">
        <f t="shared" si="341"/>
        <v/>
      </c>
      <c r="AP644" s="69" t="str">
        <f t="shared" si="342"/>
        <v/>
      </c>
      <c r="AQ644" s="70" t="str">
        <f>IF(AS644="","",IF(R644="Refreshment Beverage",ROUND(SUM(VLOOKUP(Q:Q,Rates!G$15:L$19,3,0)*(AS644-Y644-Z644-AA644)),4),ROUND(SUM(Rates!$K$8*AS644),4)))</f>
        <v/>
      </c>
      <c r="AR644" s="66" t="str">
        <f t="shared" si="343"/>
        <v/>
      </c>
      <c r="AS644" s="22" t="str">
        <f t="shared" si="344"/>
        <v/>
      </c>
      <c r="AT644" s="62" t="str">
        <f t="shared" si="345"/>
        <v/>
      </c>
      <c r="AU644" s="63" t="str">
        <f>IF(AX644="","",IF(R644="Refreshment Beverage",ROUND((BA644-Y644-Z644-AA644)*VLOOKUP(VALUE(Q644),Rates!G$15:L$19,3,0),4),ROUND(AW644*(VLOOKUP(VALUE(Q644),Rates!G:L,3,0)),4)))</f>
        <v/>
      </c>
      <c r="AV644" s="68" t="str">
        <f t="shared" si="346"/>
        <v/>
      </c>
      <c r="AW644" s="69" t="str">
        <f t="shared" si="347"/>
        <v/>
      </c>
      <c r="AX644" s="65" t="str">
        <f t="shared" si="348"/>
        <v/>
      </c>
      <c r="AY644" s="70" t="str">
        <f>IF(AX644="","",IF(R644="Refreshment Beverage",ROUND(SUM(AX644*Rates!K$19),4),ROUND(SUM(AX644*(Rates!J$8/100)),4)))</f>
        <v/>
      </c>
      <c r="AZ644" s="67" t="str">
        <f t="shared" si="349"/>
        <v/>
      </c>
      <c r="BA644" s="22" t="str">
        <f t="shared" si="350"/>
        <v/>
      </c>
      <c r="BD644" s="171"/>
      <c r="BE644" s="171"/>
      <c r="BF644" s="171"/>
      <c r="BG644" s="171"/>
    </row>
    <row r="645" spans="11:59" ht="12.75" customHeight="1" x14ac:dyDescent="0.3">
      <c r="K645" s="42" t="str">
        <f t="shared" si="322"/>
        <v/>
      </c>
      <c r="L645" s="55" t="str">
        <f t="shared" si="323"/>
        <v/>
      </c>
      <c r="M645" s="43" t="str">
        <f t="shared" si="324"/>
        <v/>
      </c>
      <c r="N645" s="56" t="str" cm="1">
        <f t="array" ref="N645">IFERROR(IF(_xlfn.SINGLE(B:B)="","",IF(R645="Beer",SUM(LOOKUP(2,1/(Rates!$B$3:$B$5&lt;=W645)/(Rates!$C$3:$C$5&gt;=W645),Rates!$D$3:$D$5)*(X645/100)*W645),IF(R645="Refreshment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56" t="str">
        <f t="shared" si="325"/>
        <v/>
      </c>
      <c r="P645" s="53"/>
      <c r="Q645" s="14" t="str">
        <f t="shared" si="326"/>
        <v/>
      </c>
      <c r="R645" s="57" t="str">
        <f t="shared" si="327"/>
        <v/>
      </c>
      <c r="S645" s="58" t="str">
        <f>IF(B645="","",IF(R645="Refreshment Beverage",VLOOKUP(VALUE(Q645),Rates!G$15:L$19,2,0),VLOOKUP(VALUE(Q645),Rates!G$4:L$12,2,0)))</f>
        <v/>
      </c>
      <c r="T645" s="58" t="str">
        <f t="shared" si="328"/>
        <v/>
      </c>
      <c r="U645" s="58" t="str">
        <f t="shared" si="329"/>
        <v/>
      </c>
      <c r="V645" s="58" t="str">
        <f t="shared" si="330"/>
        <v/>
      </c>
      <c r="W645" s="58" t="str">
        <f t="shared" si="331"/>
        <v/>
      </c>
      <c r="X645" s="59" t="str">
        <f t="shared" si="332"/>
        <v/>
      </c>
      <c r="Y645" s="60" t="str">
        <f>IF(B:B="","",IF(R645="Refreshment Beverage",VLOOKUP(Q645,Rates!G$15:L$19,6,0)*W645,VLOOKUP(Q645,Rates!G$4:L$12,6,0)*W645))</f>
        <v/>
      </c>
      <c r="Z645" s="60" t="str">
        <f t="shared" si="333"/>
        <v/>
      </c>
      <c r="AA645" s="60" t="str">
        <f t="shared" si="321"/>
        <v/>
      </c>
      <c r="AB645" s="61" t="str" cm="1">
        <f t="array" ref="AB645">IF(_xlfn.SINGLE(B:B)="","",IF(R645="Refreshment Beverage","",IF(AND(R645="Beer",Q645=0),SUM(LOOKUP(2,1/(Rates!$B$15:$B$18&lt;=W645)/(Rates!$C$15:$C$18&gt;=W645),Rates!$D$15:$D$18)*W645),VLOOKUP(VALUE(_xlfn.SINGLE(Q:Q)),Rates!A:B,2,0)*W645)))</f>
        <v/>
      </c>
      <c r="AC645" s="61" t="str" cm="1">
        <f t="array" ref="AC645">IF(_xlfn.SINGLE(B:B)="","",IF(R645="Refreshment Beverage","",IF(AND(R645="Beer",Q645=0),SUM(LOOKUP(2,1/(Rates!$B$15:$B$18&lt;=W645)/(Rates!$C$15:$C$18&gt;=W645),Rates!$E$15:$E$18)*W645),VLOOKUP(VALUE(_xlfn.SINGLE(Q:Q)),Rates!A:C,3,0)*W645)))</f>
        <v/>
      </c>
      <c r="AD645" s="168">
        <f>IFERROR(IF(R645="Beer","",IF(OR(Q645=1,Q645=2,Q645=3,Q645=4),VLOOKUP(Q645,Rates!$A$31:$B$34,2,0)*W645,IF(V645=1,VLOOKUP(U645,'REB BEV MIN MKUP'!B:E,4,0),IF(V645&gt;1,VLOOKUP(VALUE(W645),'REB BEV MIN MKUP'!O:Q,3,0),0)))),0)</f>
        <v>0</v>
      </c>
      <c r="AE645" s="62" t="str">
        <f t="shared" si="334"/>
        <v/>
      </c>
      <c r="AF645" s="63" t="str">
        <f t="shared" si="335"/>
        <v/>
      </c>
      <c r="AG645" s="64" t="str">
        <f t="shared" si="336"/>
        <v/>
      </c>
      <c r="AH645" s="65" t="str">
        <f t="shared" si="337"/>
        <v/>
      </c>
      <c r="AI645" s="66" t="str">
        <f>IF(AE:AE="","",IF(R645="Refreshment Beverage",AK645*(Rates!J$19/100),ROUND(SUM(AH645*(Rates!$J$8/100)),4)))</f>
        <v/>
      </c>
      <c r="AJ645" s="67" t="str">
        <f t="shared" si="338"/>
        <v/>
      </c>
      <c r="AK645" s="22" t="str">
        <f t="shared" si="339"/>
        <v/>
      </c>
      <c r="AL645" s="62" t="str">
        <f t="shared" si="340"/>
        <v/>
      </c>
      <c r="AM645" s="63" t="str">
        <f>IF(AS645="","",IF(R645="Refreshment Beverage",ROUND(AS645*Rates!K$19,4),ROUND(AO645*(VLOOKUP(VALUE(Q645),Rates!G$4:L$12,3,0)),4)))</f>
        <v/>
      </c>
      <c r="AN645" s="68" t="str">
        <f>IF(AS645="","",IF(R645="Refreshment Beverage",AS645*(Rates!J$19/100),MAX(AM645,AB645)))</f>
        <v/>
      </c>
      <c r="AO645" s="69" t="str">
        <f t="shared" si="341"/>
        <v/>
      </c>
      <c r="AP645" s="69" t="str">
        <f t="shared" si="342"/>
        <v/>
      </c>
      <c r="AQ645" s="70" t="str">
        <f>IF(AS645="","",IF(R645="Refreshment Beverage",ROUND(SUM(VLOOKUP(Q:Q,Rates!G$15:L$19,3,0)*(AS645-Y645-Z645-AA645)),4),ROUND(SUM(Rates!$K$8*AS645),4)))</f>
        <v/>
      </c>
      <c r="AR645" s="66" t="str">
        <f t="shared" si="343"/>
        <v/>
      </c>
      <c r="AS645" s="22" t="str">
        <f t="shared" si="344"/>
        <v/>
      </c>
      <c r="AT645" s="62" t="str">
        <f t="shared" si="345"/>
        <v/>
      </c>
      <c r="AU645" s="63" t="str">
        <f>IF(AX645="","",IF(R645="Refreshment Beverage",ROUND((BA645-Y645-Z645-AA645)*VLOOKUP(VALUE(Q645),Rates!G$15:L$19,3,0),4),ROUND(AW645*(VLOOKUP(VALUE(Q645),Rates!G:L,3,0)),4)))</f>
        <v/>
      </c>
      <c r="AV645" s="68" t="str">
        <f t="shared" si="346"/>
        <v/>
      </c>
      <c r="AW645" s="69" t="str">
        <f t="shared" si="347"/>
        <v/>
      </c>
      <c r="AX645" s="65" t="str">
        <f t="shared" si="348"/>
        <v/>
      </c>
      <c r="AY645" s="70" t="str">
        <f>IF(AX645="","",IF(R645="Refreshment Beverage",ROUND(SUM(AX645*Rates!K$19),4),ROUND(SUM(AX645*(Rates!J$8/100)),4)))</f>
        <v/>
      </c>
      <c r="AZ645" s="67" t="str">
        <f t="shared" si="349"/>
        <v/>
      </c>
      <c r="BA645" s="22" t="str">
        <f t="shared" si="350"/>
        <v/>
      </c>
      <c r="BD645" s="171"/>
      <c r="BE645" s="171"/>
      <c r="BF645" s="171"/>
      <c r="BG645" s="171"/>
    </row>
    <row r="646" spans="11:59" ht="12.75" customHeight="1" x14ac:dyDescent="0.3">
      <c r="K646" s="42" t="str">
        <f t="shared" si="322"/>
        <v/>
      </c>
      <c r="L646" s="55" t="str">
        <f t="shared" si="323"/>
        <v/>
      </c>
      <c r="M646" s="43" t="str">
        <f t="shared" si="324"/>
        <v/>
      </c>
      <c r="N646" s="56" t="str" cm="1">
        <f t="array" ref="N646">IFERROR(IF(_xlfn.SINGLE(B:B)="","",IF(R646="Beer",SUM(LOOKUP(2,1/(Rates!$B$3:$B$5&lt;=W646)/(Rates!$C$3:$C$5&gt;=W646),Rates!$D$3:$D$5)*(X646/100)*W646),IF(R646="Refreshment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56" t="str">
        <f t="shared" si="325"/>
        <v/>
      </c>
      <c r="P646" s="53"/>
      <c r="Q646" s="14" t="str">
        <f t="shared" si="326"/>
        <v/>
      </c>
      <c r="R646" s="57" t="str">
        <f t="shared" si="327"/>
        <v/>
      </c>
      <c r="S646" s="58" t="str">
        <f>IF(B646="","",IF(R646="Refreshment Beverage",VLOOKUP(VALUE(Q646),Rates!G$15:L$19,2,0),VLOOKUP(VALUE(Q646),Rates!G$4:L$12,2,0)))</f>
        <v/>
      </c>
      <c r="T646" s="58" t="str">
        <f t="shared" si="328"/>
        <v/>
      </c>
      <c r="U646" s="58" t="str">
        <f t="shared" si="329"/>
        <v/>
      </c>
      <c r="V646" s="58" t="str">
        <f t="shared" si="330"/>
        <v/>
      </c>
      <c r="W646" s="58" t="str">
        <f t="shared" si="331"/>
        <v/>
      </c>
      <c r="X646" s="59" t="str">
        <f t="shared" si="332"/>
        <v/>
      </c>
      <c r="Y646" s="60" t="str">
        <f>IF(B:B="","",IF(R646="Refreshment Beverage",VLOOKUP(Q646,Rates!G$15:L$19,6,0)*W646,VLOOKUP(Q646,Rates!G$4:L$12,6,0)*W646))</f>
        <v/>
      </c>
      <c r="Z646" s="60" t="str">
        <f t="shared" si="333"/>
        <v/>
      </c>
      <c r="AA646" s="60" t="str">
        <f t="shared" si="321"/>
        <v/>
      </c>
      <c r="AB646" s="61" t="str" cm="1">
        <f t="array" ref="AB646">IF(_xlfn.SINGLE(B:B)="","",IF(R646="Refreshment Beverage","",IF(AND(R646="Beer",Q646=0),SUM(LOOKUP(2,1/(Rates!$B$15:$B$18&lt;=W646)/(Rates!$C$15:$C$18&gt;=W646),Rates!$D$15:$D$18)*W646),VLOOKUP(VALUE(_xlfn.SINGLE(Q:Q)),Rates!A:B,2,0)*W646)))</f>
        <v/>
      </c>
      <c r="AC646" s="61" t="str" cm="1">
        <f t="array" ref="AC646">IF(_xlfn.SINGLE(B:B)="","",IF(R646="Refreshment Beverage","",IF(AND(R646="Beer",Q646=0),SUM(LOOKUP(2,1/(Rates!$B$15:$B$18&lt;=W646)/(Rates!$C$15:$C$18&gt;=W646),Rates!$E$15:$E$18)*W646),VLOOKUP(VALUE(_xlfn.SINGLE(Q:Q)),Rates!A:C,3,0)*W646)))</f>
        <v/>
      </c>
      <c r="AD646" s="168">
        <f>IFERROR(IF(R646="Beer","",IF(OR(Q646=1,Q646=2,Q646=3,Q646=4),VLOOKUP(Q646,Rates!$A$31:$B$34,2,0)*W646,IF(V646=1,VLOOKUP(U646,'REB BEV MIN MKUP'!B:E,4,0),IF(V646&gt;1,VLOOKUP(VALUE(W646),'REB BEV MIN MKUP'!O:Q,3,0),0)))),0)</f>
        <v>0</v>
      </c>
      <c r="AE646" s="62" t="str">
        <f t="shared" si="334"/>
        <v/>
      </c>
      <c r="AF646" s="63" t="str">
        <f t="shared" si="335"/>
        <v/>
      </c>
      <c r="AG646" s="64" t="str">
        <f t="shared" si="336"/>
        <v/>
      </c>
      <c r="AH646" s="65" t="str">
        <f t="shared" si="337"/>
        <v/>
      </c>
      <c r="AI646" s="66" t="str">
        <f>IF(AE:AE="","",IF(R646="Refreshment Beverage",AK646*(Rates!J$19/100),ROUND(SUM(AH646*(Rates!$J$8/100)),4)))</f>
        <v/>
      </c>
      <c r="AJ646" s="67" t="str">
        <f t="shared" si="338"/>
        <v/>
      </c>
      <c r="AK646" s="22" t="str">
        <f t="shared" si="339"/>
        <v/>
      </c>
      <c r="AL646" s="62" t="str">
        <f t="shared" si="340"/>
        <v/>
      </c>
      <c r="AM646" s="63" t="str">
        <f>IF(AS646="","",IF(R646="Refreshment Beverage",ROUND(AS646*Rates!K$19,4),ROUND(AO646*(VLOOKUP(VALUE(Q646),Rates!G$4:L$12,3,0)),4)))</f>
        <v/>
      </c>
      <c r="AN646" s="68" t="str">
        <f>IF(AS646="","",IF(R646="Refreshment Beverage",AS646*(Rates!J$19/100),MAX(AM646,AB646)))</f>
        <v/>
      </c>
      <c r="AO646" s="69" t="str">
        <f t="shared" si="341"/>
        <v/>
      </c>
      <c r="AP646" s="69" t="str">
        <f t="shared" si="342"/>
        <v/>
      </c>
      <c r="AQ646" s="70" t="str">
        <f>IF(AS646="","",IF(R646="Refreshment Beverage",ROUND(SUM(VLOOKUP(Q:Q,Rates!G$15:L$19,3,0)*(AS646-Y646-Z646-AA646)),4),ROUND(SUM(Rates!$K$8*AS646),4)))</f>
        <v/>
      </c>
      <c r="AR646" s="66" t="str">
        <f t="shared" si="343"/>
        <v/>
      </c>
      <c r="AS646" s="22" t="str">
        <f t="shared" si="344"/>
        <v/>
      </c>
      <c r="AT646" s="62" t="str">
        <f t="shared" si="345"/>
        <v/>
      </c>
      <c r="AU646" s="63" t="str">
        <f>IF(AX646="","",IF(R646="Refreshment Beverage",ROUND((BA646-Y646-Z646-AA646)*VLOOKUP(VALUE(Q646),Rates!G$15:L$19,3,0),4),ROUND(AW646*(VLOOKUP(VALUE(Q646),Rates!G:L,3,0)),4)))</f>
        <v/>
      </c>
      <c r="AV646" s="68" t="str">
        <f t="shared" si="346"/>
        <v/>
      </c>
      <c r="AW646" s="69" t="str">
        <f t="shared" si="347"/>
        <v/>
      </c>
      <c r="AX646" s="65" t="str">
        <f t="shared" si="348"/>
        <v/>
      </c>
      <c r="AY646" s="70" t="str">
        <f>IF(AX646="","",IF(R646="Refreshment Beverage",ROUND(SUM(AX646*Rates!K$19),4),ROUND(SUM(AX646*(Rates!J$8/100)),4)))</f>
        <v/>
      </c>
      <c r="AZ646" s="67" t="str">
        <f t="shared" si="349"/>
        <v/>
      </c>
      <c r="BA646" s="22" t="str">
        <f t="shared" si="350"/>
        <v/>
      </c>
      <c r="BD646" s="171"/>
      <c r="BE646" s="171"/>
      <c r="BF646" s="171"/>
      <c r="BG646" s="171"/>
    </row>
    <row r="647" spans="11:59" ht="12.75" customHeight="1" x14ac:dyDescent="0.3">
      <c r="K647" s="42" t="str">
        <f t="shared" si="322"/>
        <v/>
      </c>
      <c r="L647" s="55" t="str">
        <f t="shared" si="323"/>
        <v/>
      </c>
      <c r="M647" s="43" t="str">
        <f t="shared" si="324"/>
        <v/>
      </c>
      <c r="N647" s="56" t="str" cm="1">
        <f t="array" ref="N647">IFERROR(IF(_xlfn.SINGLE(B:B)="","",IF(R647="Beer",SUM(LOOKUP(2,1/(Rates!$B$3:$B$5&lt;=W647)/(Rates!$C$3:$C$5&gt;=W647),Rates!$D$3:$D$5)*(X647/100)*W647),IF(R647="Refreshment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56" t="str">
        <f t="shared" si="325"/>
        <v/>
      </c>
      <c r="P647" s="53"/>
      <c r="Q647" s="14" t="str">
        <f t="shared" si="326"/>
        <v/>
      </c>
      <c r="R647" s="57" t="str">
        <f t="shared" si="327"/>
        <v/>
      </c>
      <c r="S647" s="58" t="str">
        <f>IF(B647="","",IF(R647="Refreshment Beverage",VLOOKUP(VALUE(Q647),Rates!G$15:L$19,2,0),VLOOKUP(VALUE(Q647),Rates!G$4:L$12,2,0)))</f>
        <v/>
      </c>
      <c r="T647" s="58" t="str">
        <f t="shared" si="328"/>
        <v/>
      </c>
      <c r="U647" s="58" t="str">
        <f t="shared" si="329"/>
        <v/>
      </c>
      <c r="V647" s="58" t="str">
        <f t="shared" si="330"/>
        <v/>
      </c>
      <c r="W647" s="58" t="str">
        <f t="shared" si="331"/>
        <v/>
      </c>
      <c r="X647" s="59" t="str">
        <f t="shared" si="332"/>
        <v/>
      </c>
      <c r="Y647" s="60" t="str">
        <f>IF(B:B="","",IF(R647="Refreshment Beverage",VLOOKUP(Q647,Rates!G$15:L$19,6,0)*W647,VLOOKUP(Q647,Rates!G$4:L$12,6,0)*W647))</f>
        <v/>
      </c>
      <c r="Z647" s="60" t="str">
        <f t="shared" si="333"/>
        <v/>
      </c>
      <c r="AA647" s="60" t="str">
        <f t="shared" ref="AA647:AA710" si="351">IF(B:B="","",IF(AND(T647="Can",V647=8,R647="Beer"),V647*0.0201,IF(AND(T647="Can",V647=15,R647="Beer"),V647*0.0101,IF(AND(T647="Can",V647=20,R647="Beer"),V647*0.0107,IF(AND(T647="Can",V647=30,R647="Beer"),V647*0.0089,IF(AND(T647="Can",V647=36,R647="Beer"),V647*0.0074,IF(AND(T647="Bottle",V647=24,R647="Beer"),V647*0.016,IF(AND(R647="Refreshment Beverage",U647&gt;0.049,U647&lt;0.401),V647*0.0536,IF(AND(R647="Refreshment Beverage",U647&gt;0.4,U647&lt;0.47),V647*0.0643,IF(AND(R647="Refreshment Beverage",U647&gt;0.469,U647&lt;0.66),V647*0.075,IF(AND(R647="Refreshment Beverage",U647&gt;0.659,U647&lt;0.75),V647*0.1071,IF(AND(R647="Refreshment Beverage",U647&gt;0.749,U647&lt;0.9),V647*0.1178,IF(AND(R647="Refreshment Beverage",U647&gt;0.899,U647&lt;1),V647*0.1393,IF(AND(R647="Refreshment Beverage",U647=1),V647*0.1499,IF(AND(R647="Refreshment Beverage",U647=1.14),V647*0.1714,IF(AND(R647="Refreshment Beverage",U647=2),V647*0.2999,IF(AND(R647="Refreshment Beverage",U647=3),V647*0.4499,IF(AND(R647="Refreshment Beverage",U647=1.75),V647*0.2678,0))))))))))))))))))</f>
        <v/>
      </c>
      <c r="AB647" s="61" t="str" cm="1">
        <f t="array" ref="AB647">IF(_xlfn.SINGLE(B:B)="","",IF(R647="Refreshment Beverage","",IF(AND(R647="Beer",Q647=0),SUM(LOOKUP(2,1/(Rates!$B$15:$B$18&lt;=W647)/(Rates!$C$15:$C$18&gt;=W647),Rates!$D$15:$D$18)*W647),VLOOKUP(VALUE(_xlfn.SINGLE(Q:Q)),Rates!A:B,2,0)*W647)))</f>
        <v/>
      </c>
      <c r="AC647" s="61" t="str" cm="1">
        <f t="array" ref="AC647">IF(_xlfn.SINGLE(B:B)="","",IF(R647="Refreshment Beverage","",IF(AND(R647="Beer",Q647=0),SUM(LOOKUP(2,1/(Rates!$B$15:$B$18&lt;=W647)/(Rates!$C$15:$C$18&gt;=W647),Rates!$E$15:$E$18)*W647),VLOOKUP(VALUE(_xlfn.SINGLE(Q:Q)),Rates!A:C,3,0)*W647)))</f>
        <v/>
      </c>
      <c r="AD647" s="168">
        <f>IFERROR(IF(R647="Beer","",IF(OR(Q647=1,Q647=2,Q647=3,Q647=4),VLOOKUP(Q647,Rates!$A$31:$B$34,2,0)*W647,IF(V647=1,VLOOKUP(U647,'REB BEV MIN MKUP'!B:E,4,0),IF(V647&gt;1,VLOOKUP(VALUE(W647),'REB BEV MIN MKUP'!O:Q,3,0),0)))),0)</f>
        <v>0</v>
      </c>
      <c r="AE647" s="62" t="str">
        <f t="shared" si="334"/>
        <v/>
      </c>
      <c r="AF647" s="63" t="str">
        <f t="shared" si="335"/>
        <v/>
      </c>
      <c r="AG647" s="64" t="str">
        <f t="shared" si="336"/>
        <v/>
      </c>
      <c r="AH647" s="65" t="str">
        <f t="shared" si="337"/>
        <v/>
      </c>
      <c r="AI647" s="66" t="str">
        <f>IF(AE:AE="","",IF(R647="Refreshment Beverage",AK647*(Rates!J$19/100),ROUND(SUM(AH647*(Rates!$J$8/100)),4)))</f>
        <v/>
      </c>
      <c r="AJ647" s="67" t="str">
        <f t="shared" si="338"/>
        <v/>
      </c>
      <c r="AK647" s="22" t="str">
        <f t="shared" si="339"/>
        <v/>
      </c>
      <c r="AL647" s="62" t="str">
        <f t="shared" si="340"/>
        <v/>
      </c>
      <c r="AM647" s="63" t="str">
        <f>IF(AS647="","",IF(R647="Refreshment Beverage",ROUND(AS647*Rates!K$19,4),ROUND(AO647*(VLOOKUP(VALUE(Q647),Rates!G$4:L$12,3,0)),4)))</f>
        <v/>
      </c>
      <c r="AN647" s="68" t="str">
        <f>IF(AS647="","",IF(R647="Refreshment Beverage",AS647*(Rates!J$19/100),MAX(AM647,AB647)))</f>
        <v/>
      </c>
      <c r="AO647" s="69" t="str">
        <f t="shared" si="341"/>
        <v/>
      </c>
      <c r="AP647" s="69" t="str">
        <f t="shared" si="342"/>
        <v/>
      </c>
      <c r="AQ647" s="70" t="str">
        <f>IF(AS647="","",IF(R647="Refreshment Beverage",ROUND(SUM(VLOOKUP(Q:Q,Rates!G$15:L$19,3,0)*(AS647-Y647-Z647-AA647)),4),ROUND(SUM(Rates!$K$8*AS647),4)))</f>
        <v/>
      </c>
      <c r="AR647" s="66" t="str">
        <f t="shared" si="343"/>
        <v/>
      </c>
      <c r="AS647" s="22" t="str">
        <f t="shared" si="344"/>
        <v/>
      </c>
      <c r="AT647" s="62" t="str">
        <f t="shared" si="345"/>
        <v/>
      </c>
      <c r="AU647" s="63" t="str">
        <f>IF(AX647="","",IF(R647="Refreshment Beverage",ROUND((BA647-Y647-Z647-AA647)*VLOOKUP(VALUE(Q647),Rates!G$15:L$19,3,0),4),ROUND(AW647*(VLOOKUP(VALUE(Q647),Rates!G:L,3,0)),4)))</f>
        <v/>
      </c>
      <c r="AV647" s="68" t="str">
        <f t="shared" si="346"/>
        <v/>
      </c>
      <c r="AW647" s="69" t="str">
        <f t="shared" si="347"/>
        <v/>
      </c>
      <c r="AX647" s="65" t="str">
        <f t="shared" si="348"/>
        <v/>
      </c>
      <c r="AY647" s="70" t="str">
        <f>IF(AX647="","",IF(R647="Refreshment Beverage",ROUND(SUM(AX647*Rates!K$19),4),ROUND(SUM(AX647*(Rates!J$8/100)),4)))</f>
        <v/>
      </c>
      <c r="AZ647" s="67" t="str">
        <f t="shared" si="349"/>
        <v/>
      </c>
      <c r="BA647" s="22" t="str">
        <f t="shared" si="350"/>
        <v/>
      </c>
      <c r="BD647" s="171"/>
      <c r="BE647" s="171"/>
      <c r="BF647" s="171"/>
      <c r="BG647" s="171"/>
    </row>
    <row r="648" spans="11:59" ht="12.75" customHeight="1" x14ac:dyDescent="0.3">
      <c r="K648" s="42" t="str">
        <f t="shared" ref="K648:K711" si="352">IFERROR(IF(B:B="","",IF(OR(C648="",E648="",F648="",G648="",H648="",I648="",J648=""),"",ROUND(IF(J648="Gross Price to Brewers",AE648,IF(J648="Retail Price",AL648,IF(J648="Licensee Retail",AT648,""))),2))),"")</f>
        <v/>
      </c>
      <c r="L648" s="55" t="str">
        <f t="shared" ref="L648:L711" si="353">IFERROR(IF(B:B="","",IF(OR(C648="",E648="",F648="",G648="",H648="",I648="",J648=""),"",ROUND(IF(J648="Gross Price to Brewers",AH648,IF(J648="Retail Price",AP648,IF(J648="Licensee Retail",AX648,""))),2))),"")</f>
        <v/>
      </c>
      <c r="M648" s="43" t="str">
        <f t="shared" ref="M648:M711" si="354">IFERROR(IF(B:B="","",IF(OR(C648="",E648="",F648="",G648="",H648="",I648="",J648=""),"",ROUND(IF(J648="Gross Price to Brewers",AK648,IF(J648="Retail Price",AS648,IF(J648="Licensee Retail",BA648,""))),2))),"")</f>
        <v/>
      </c>
      <c r="N648" s="56" t="str" cm="1">
        <f t="array" ref="N648">IFERROR(IF(_xlfn.SINGLE(B:B)="","",IF(R648="Beer",SUM(LOOKUP(2,1/(Rates!$B$3:$B$5&lt;=W648)/(Rates!$C$3:$C$5&gt;=W648),Rates!$D$3:$D$5)*(X648/100)*W648),IF(R648="Refreshment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56" t="str">
        <f t="shared" ref="O648:O711" si="355">IF(B:B="","",IF(M648&gt;N648,"YES","NO"))</f>
        <v/>
      </c>
      <c r="P648" s="53"/>
      <c r="Q648" s="14" t="str">
        <f t="shared" ref="Q648:Q711" si="356">IF(B648="","",IF(OR(D648="",D648=0),0,D648))</f>
        <v/>
      </c>
      <c r="R648" s="57" t="str">
        <f t="shared" ref="R648:R711" si="357">IF(C648="","",IF(C648="Beer","Beer",IF(C648="Malt-Based Cooler","Refreshment Beverage")))</f>
        <v/>
      </c>
      <c r="S648" s="58" t="str">
        <f>IF(B648="","",IF(R648="Refreshment Beverage",VLOOKUP(VALUE(Q648),Rates!G$15:L$19,2,0),VLOOKUP(VALUE(Q648),Rates!G$4:L$12,2,0)))</f>
        <v/>
      </c>
      <c r="T648" s="58" t="str">
        <f t="shared" ref="T648:T711" si="358">IF(B648="","",G648)</f>
        <v/>
      </c>
      <c r="U648" s="58" t="str">
        <f t="shared" ref="U648:U711" si="359">IF(B:B="","",SUM(W648/V648))</f>
        <v/>
      </c>
      <c r="V648" s="58" t="str">
        <f t="shared" ref="V648:V711" si="360">IF(B648="","",F648)</f>
        <v/>
      </c>
      <c r="W648" s="58" t="str">
        <f t="shared" ref="W648:W711" si="361">IF(B648="","",E648*F648)</f>
        <v/>
      </c>
      <c r="X648" s="59" t="str">
        <f t="shared" ref="X648:X711" si="362">IF(B648="","",H648)</f>
        <v/>
      </c>
      <c r="Y648" s="60" t="str">
        <f>IF(B:B="","",IF(R648="Refreshment Beverage",VLOOKUP(Q648,Rates!G$15:L$19,6,0)*W648,VLOOKUP(Q648,Rates!G$4:L$12,6,0)*W648))</f>
        <v/>
      </c>
      <c r="Z648" s="60" t="str">
        <f t="shared" ref="Z648:Z711" si="363">IF(B:B="","",IF(R648="Refreshment Beverage",0,IF(T648="Keg",0,ROUND(0.34/12*V648,2))))</f>
        <v/>
      </c>
      <c r="AA648" s="60" t="str">
        <f t="shared" si="351"/>
        <v/>
      </c>
      <c r="AB648" s="61" t="str" cm="1">
        <f t="array" ref="AB648">IF(_xlfn.SINGLE(B:B)="","",IF(R648="Refreshment Beverage","",IF(AND(R648="Beer",Q648=0),SUM(LOOKUP(2,1/(Rates!$B$15:$B$18&lt;=W648)/(Rates!$C$15:$C$18&gt;=W648),Rates!$D$15:$D$18)*W648),VLOOKUP(VALUE(_xlfn.SINGLE(Q:Q)),Rates!A:B,2,0)*W648)))</f>
        <v/>
      </c>
      <c r="AC648" s="61" t="str" cm="1">
        <f t="array" ref="AC648">IF(_xlfn.SINGLE(B:B)="","",IF(R648="Refreshment Beverage","",IF(AND(R648="Beer",Q648=0),SUM(LOOKUP(2,1/(Rates!$B$15:$B$18&lt;=W648)/(Rates!$C$15:$C$18&gt;=W648),Rates!$E$15:$E$18)*W648),VLOOKUP(VALUE(_xlfn.SINGLE(Q:Q)),Rates!A:C,3,0)*W648)))</f>
        <v/>
      </c>
      <c r="AD648" s="168">
        <f>IFERROR(IF(R648="Beer","",IF(OR(Q648=1,Q648=2,Q648=3,Q648=4),VLOOKUP(Q648,Rates!$A$31:$B$34,2,0)*W648,IF(V648=1,VLOOKUP(U648,'REB BEV MIN MKUP'!B:E,4,0),IF(V648&gt;1,VLOOKUP(VALUE(W648),'REB BEV MIN MKUP'!O:Q,3,0),0)))),0)</f>
        <v>0</v>
      </c>
      <c r="AE648" s="62" t="str">
        <f t="shared" ref="AE648:AE711" si="364">IF(J648="Gross Price to Brewers",I648,"")</f>
        <v/>
      </c>
      <c r="AF648" s="63" t="str">
        <f t="shared" ref="AF648:AF711" si="365">IF(AE:AE="","",ROUND(SUM(AE648*(S648/100)),4))</f>
        <v/>
      </c>
      <c r="AG648" s="64" t="str">
        <f t="shared" ref="AG648:AG711" si="366">IF(AE:AE="","",IF(R648="Refreshment Beverage",MAX(AF648,AD648),MAX(AB648,AF648)))</f>
        <v/>
      </c>
      <c r="AH648" s="65" t="str">
        <f t="shared" ref="AH648:AH711" si="367">IF(AE:AE="","",IF(R648="Refreshment Beverage",AK648-AJ648,SUM(Y648:AA648)+AE648+AG648))</f>
        <v/>
      </c>
      <c r="AI648" s="66" t="str">
        <f>IF(AE:AE="","",IF(R648="Refreshment Beverage",AK648*(Rates!J$19/100),ROUND(SUM(AH648*(Rates!$J$8/100)),4)))</f>
        <v/>
      </c>
      <c r="AJ648" s="67" t="str">
        <f t="shared" ref="AJ648:AJ711" si="368">IF(AE:AE="","",IF(R648="Refreshment Beverage",AI648,MAX(AC648,AI648)))</f>
        <v/>
      </c>
      <c r="AK648" s="22" t="str">
        <f t="shared" ref="AK648:AK711" si="369">IF(AE:AE="","",IF(R648="Refreshment Beverage",SUM(AE648+Y648+Z648+AA648+AG648),SUM(AH648+AJ648)))</f>
        <v/>
      </c>
      <c r="AL648" s="62" t="str">
        <f t="shared" ref="AL648:AL711" si="370">IF(AS648="","",IF(R648="Refreshment Beverage",ROUND(SUM(AS648-AR648-AA648-Z648-Y648),2),ROUND(SUM(AS648-AR648-AN648-Y648-Z648-AA648),2)))</f>
        <v/>
      </c>
      <c r="AM648" s="63" t="str">
        <f>IF(AS648="","",IF(R648="Refreshment Beverage",ROUND(AS648*Rates!K$19,4),ROUND(AO648*(VLOOKUP(VALUE(Q648),Rates!G$4:L$12,3,0)),4)))</f>
        <v/>
      </c>
      <c r="AN648" s="68" t="str">
        <f>IF(AS648="","",IF(R648="Refreshment Beverage",AS648*(Rates!J$19/100),MAX(AM648,AB648)))</f>
        <v/>
      </c>
      <c r="AO648" s="69" t="str">
        <f t="shared" ref="AO648:AO711" si="371">IF(AS648="","",ROUND(SUM(AS648-AR648-Y648-Z648-AA648),4))</f>
        <v/>
      </c>
      <c r="AP648" s="69" t="str">
        <f t="shared" ref="AP648:AP711" si="372">IF(AS648="","",IF(R648="Refreshment Beverage",ROUND(AS648-AN648,2),ROUND(SUM(AS648-AR648),2)))</f>
        <v/>
      </c>
      <c r="AQ648" s="70" t="str">
        <f>IF(AS648="","",IF(R648="Refreshment Beverage",ROUND(SUM(VLOOKUP(Q:Q,Rates!G$15:L$19,3,0)*(AS648-Y648-Z648-AA648)),4),ROUND(SUM(Rates!$K$8*AS648),4)))</f>
        <v/>
      </c>
      <c r="AR648" s="66" t="str">
        <f t="shared" ref="AR648:AR711" si="373">IF(AS648="","",IF(R648="Refreshment Beverage",MAX(AD648,AQ648),MAX(AQ648,AC648)))</f>
        <v/>
      </c>
      <c r="AS648" s="22" t="str">
        <f t="shared" ref="AS648:AS711" si="374">IF(J648="Retail Price",SUM(I648+0.004),"")</f>
        <v/>
      </c>
      <c r="AT648" s="62" t="str">
        <f t="shared" ref="AT648:AT711" si="375">IF(AX648="","",IF(R648="Refreshment Beverage",SUM(BA648-AV648-Y648-Z648-AA648),SUM(AX648-AV648-Y648-Z648-AA648)))</f>
        <v/>
      </c>
      <c r="AU648" s="63" t="str">
        <f>IF(AX648="","",IF(R648="Refreshment Beverage",ROUND((BA648-Y648-Z648-AA648)*VLOOKUP(VALUE(Q648),Rates!G$15:L$19,3,0),4),ROUND(AW648*(VLOOKUP(VALUE(Q648),Rates!G:L,3,0)),4)))</f>
        <v/>
      </c>
      <c r="AV648" s="68" t="str">
        <f t="shared" ref="AV648:AV711" si="376">IF(AX648="","",IF(R648="Refreshment Beverage",MAX(AU648,AD648),MAX(AB648,AU648)))</f>
        <v/>
      </c>
      <c r="AW648" s="69" t="str">
        <f t="shared" ref="AW648:AW711" si="377">IF(AX648="","",IF(R648="Refreshment Beverage",SUM(BA648-AV648-Y648-Z648-AA648),ROUND(SUM(BA648-AZ648-Y648-Z648-AA648),4)))</f>
        <v/>
      </c>
      <c r="AX648" s="65" t="str">
        <f t="shared" ref="AX648:AX711" si="378">IF(J648="Licensee Retail",I648,"")</f>
        <v/>
      </c>
      <c r="AY648" s="70" t="str">
        <f>IF(AX648="","",IF(R648="Refreshment Beverage",ROUND(SUM(AX648*Rates!K$19),4),ROUND(SUM(AX648*(Rates!J$8/100)),4)))</f>
        <v/>
      </c>
      <c r="AZ648" s="67" t="str">
        <f t="shared" ref="AZ648:AZ711" si="379">IF(AX648="","",MAX($AC648,AY648))</f>
        <v/>
      </c>
      <c r="BA648" s="22" t="str">
        <f t="shared" ref="BA648:BA711" si="380">IF(AX648="","",SUM(AX648+AZ648))</f>
        <v/>
      </c>
      <c r="BD648" s="171"/>
      <c r="BE648" s="171"/>
      <c r="BF648" s="171"/>
      <c r="BG648" s="171"/>
    </row>
    <row r="649" spans="11:59" ht="12.75" customHeight="1" x14ac:dyDescent="0.3">
      <c r="K649" s="42" t="str">
        <f t="shared" si="352"/>
        <v/>
      </c>
      <c r="L649" s="55" t="str">
        <f t="shared" si="353"/>
        <v/>
      </c>
      <c r="M649" s="43" t="str">
        <f t="shared" si="354"/>
        <v/>
      </c>
      <c r="N649" s="56" t="str" cm="1">
        <f t="array" ref="N649">IFERROR(IF(_xlfn.SINGLE(B:B)="","",IF(R649="Beer",SUM(LOOKUP(2,1/(Rates!$B$3:$B$5&lt;=W649)/(Rates!$C$3:$C$5&gt;=W649),Rates!$D$3:$D$5)*(X649/100)*W649),IF(R649="Refreshment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56" t="str">
        <f t="shared" si="355"/>
        <v/>
      </c>
      <c r="P649" s="53"/>
      <c r="Q649" s="14" t="str">
        <f t="shared" si="356"/>
        <v/>
      </c>
      <c r="R649" s="57" t="str">
        <f t="shared" si="357"/>
        <v/>
      </c>
      <c r="S649" s="58" t="str">
        <f>IF(B649="","",IF(R649="Refreshment Beverage",VLOOKUP(VALUE(Q649),Rates!G$15:L$19,2,0),VLOOKUP(VALUE(Q649),Rates!G$4:L$12,2,0)))</f>
        <v/>
      </c>
      <c r="T649" s="58" t="str">
        <f t="shared" si="358"/>
        <v/>
      </c>
      <c r="U649" s="58" t="str">
        <f t="shared" si="359"/>
        <v/>
      </c>
      <c r="V649" s="58" t="str">
        <f t="shared" si="360"/>
        <v/>
      </c>
      <c r="W649" s="58" t="str">
        <f t="shared" si="361"/>
        <v/>
      </c>
      <c r="X649" s="59" t="str">
        <f t="shared" si="362"/>
        <v/>
      </c>
      <c r="Y649" s="60" t="str">
        <f>IF(B:B="","",IF(R649="Refreshment Beverage",VLOOKUP(Q649,Rates!G$15:L$19,6,0)*W649,VLOOKUP(Q649,Rates!G$4:L$12,6,0)*W649))</f>
        <v/>
      </c>
      <c r="Z649" s="60" t="str">
        <f t="shared" si="363"/>
        <v/>
      </c>
      <c r="AA649" s="60" t="str">
        <f t="shared" si="351"/>
        <v/>
      </c>
      <c r="AB649" s="61" t="str" cm="1">
        <f t="array" ref="AB649">IF(_xlfn.SINGLE(B:B)="","",IF(R649="Refreshment Beverage","",IF(AND(R649="Beer",Q649=0),SUM(LOOKUP(2,1/(Rates!$B$15:$B$18&lt;=W649)/(Rates!$C$15:$C$18&gt;=W649),Rates!$D$15:$D$18)*W649),VLOOKUP(VALUE(_xlfn.SINGLE(Q:Q)),Rates!A:B,2,0)*W649)))</f>
        <v/>
      </c>
      <c r="AC649" s="61" t="str" cm="1">
        <f t="array" ref="AC649">IF(_xlfn.SINGLE(B:B)="","",IF(R649="Refreshment Beverage","",IF(AND(R649="Beer",Q649=0),SUM(LOOKUP(2,1/(Rates!$B$15:$B$18&lt;=W649)/(Rates!$C$15:$C$18&gt;=W649),Rates!$E$15:$E$18)*W649),VLOOKUP(VALUE(_xlfn.SINGLE(Q:Q)),Rates!A:C,3,0)*W649)))</f>
        <v/>
      </c>
      <c r="AD649" s="168">
        <f>IFERROR(IF(R649="Beer","",IF(OR(Q649=1,Q649=2,Q649=3,Q649=4),VLOOKUP(Q649,Rates!$A$31:$B$34,2,0)*W649,IF(V649=1,VLOOKUP(U649,'REB BEV MIN MKUP'!B:E,4,0),IF(V649&gt;1,VLOOKUP(VALUE(W649),'REB BEV MIN MKUP'!O:Q,3,0),0)))),0)</f>
        <v>0</v>
      </c>
      <c r="AE649" s="62" t="str">
        <f t="shared" si="364"/>
        <v/>
      </c>
      <c r="AF649" s="63" t="str">
        <f t="shared" si="365"/>
        <v/>
      </c>
      <c r="AG649" s="64" t="str">
        <f t="shared" si="366"/>
        <v/>
      </c>
      <c r="AH649" s="65" t="str">
        <f t="shared" si="367"/>
        <v/>
      </c>
      <c r="AI649" s="66" t="str">
        <f>IF(AE:AE="","",IF(R649="Refreshment Beverage",AK649*(Rates!J$19/100),ROUND(SUM(AH649*(Rates!$J$8/100)),4)))</f>
        <v/>
      </c>
      <c r="AJ649" s="67" t="str">
        <f t="shared" si="368"/>
        <v/>
      </c>
      <c r="AK649" s="22" t="str">
        <f t="shared" si="369"/>
        <v/>
      </c>
      <c r="AL649" s="62" t="str">
        <f t="shared" si="370"/>
        <v/>
      </c>
      <c r="AM649" s="63" t="str">
        <f>IF(AS649="","",IF(R649="Refreshment Beverage",ROUND(AS649*Rates!K$19,4),ROUND(AO649*(VLOOKUP(VALUE(Q649),Rates!G$4:L$12,3,0)),4)))</f>
        <v/>
      </c>
      <c r="AN649" s="68" t="str">
        <f>IF(AS649="","",IF(R649="Refreshment Beverage",AS649*(Rates!J$19/100),MAX(AM649,AB649)))</f>
        <v/>
      </c>
      <c r="AO649" s="69" t="str">
        <f t="shared" si="371"/>
        <v/>
      </c>
      <c r="AP649" s="69" t="str">
        <f t="shared" si="372"/>
        <v/>
      </c>
      <c r="AQ649" s="70" t="str">
        <f>IF(AS649="","",IF(R649="Refreshment Beverage",ROUND(SUM(VLOOKUP(Q:Q,Rates!G$15:L$19,3,0)*(AS649-Y649-Z649-AA649)),4),ROUND(SUM(Rates!$K$8*AS649),4)))</f>
        <v/>
      </c>
      <c r="AR649" s="66" t="str">
        <f t="shared" si="373"/>
        <v/>
      </c>
      <c r="AS649" s="22" t="str">
        <f t="shared" si="374"/>
        <v/>
      </c>
      <c r="AT649" s="62" t="str">
        <f t="shared" si="375"/>
        <v/>
      </c>
      <c r="AU649" s="63" t="str">
        <f>IF(AX649="","",IF(R649="Refreshment Beverage",ROUND((BA649-Y649-Z649-AA649)*VLOOKUP(VALUE(Q649),Rates!G$15:L$19,3,0),4),ROUND(AW649*(VLOOKUP(VALUE(Q649),Rates!G:L,3,0)),4)))</f>
        <v/>
      </c>
      <c r="AV649" s="68" t="str">
        <f t="shared" si="376"/>
        <v/>
      </c>
      <c r="AW649" s="69" t="str">
        <f t="shared" si="377"/>
        <v/>
      </c>
      <c r="AX649" s="65" t="str">
        <f t="shared" si="378"/>
        <v/>
      </c>
      <c r="AY649" s="70" t="str">
        <f>IF(AX649="","",IF(R649="Refreshment Beverage",ROUND(SUM(AX649*Rates!K$19),4),ROUND(SUM(AX649*(Rates!J$8/100)),4)))</f>
        <v/>
      </c>
      <c r="AZ649" s="67" t="str">
        <f t="shared" si="379"/>
        <v/>
      </c>
      <c r="BA649" s="22" t="str">
        <f t="shared" si="380"/>
        <v/>
      </c>
      <c r="BD649" s="171"/>
      <c r="BE649" s="171"/>
      <c r="BF649" s="171"/>
      <c r="BG649" s="171"/>
    </row>
    <row r="650" spans="11:59" ht="12.75" customHeight="1" x14ac:dyDescent="0.3">
      <c r="K650" s="42" t="str">
        <f t="shared" si="352"/>
        <v/>
      </c>
      <c r="L650" s="55" t="str">
        <f t="shared" si="353"/>
        <v/>
      </c>
      <c r="M650" s="43" t="str">
        <f t="shared" si="354"/>
        <v/>
      </c>
      <c r="N650" s="56" t="str" cm="1">
        <f t="array" ref="N650">IFERROR(IF(_xlfn.SINGLE(B:B)="","",IF(R650="Beer",SUM(LOOKUP(2,1/(Rates!$B$3:$B$5&lt;=W650)/(Rates!$C$3:$C$5&gt;=W650),Rates!$D$3:$D$5)*(X650/100)*W650),IF(R650="Refreshment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56" t="str">
        <f t="shared" si="355"/>
        <v/>
      </c>
      <c r="P650" s="53"/>
      <c r="Q650" s="14" t="str">
        <f t="shared" si="356"/>
        <v/>
      </c>
      <c r="R650" s="57" t="str">
        <f t="shared" si="357"/>
        <v/>
      </c>
      <c r="S650" s="58" t="str">
        <f>IF(B650="","",IF(R650="Refreshment Beverage",VLOOKUP(VALUE(Q650),Rates!G$15:L$19,2,0),VLOOKUP(VALUE(Q650),Rates!G$4:L$12,2,0)))</f>
        <v/>
      </c>
      <c r="T650" s="58" t="str">
        <f t="shared" si="358"/>
        <v/>
      </c>
      <c r="U650" s="58" t="str">
        <f t="shared" si="359"/>
        <v/>
      </c>
      <c r="V650" s="58" t="str">
        <f t="shared" si="360"/>
        <v/>
      </c>
      <c r="W650" s="58" t="str">
        <f t="shared" si="361"/>
        <v/>
      </c>
      <c r="X650" s="59" t="str">
        <f t="shared" si="362"/>
        <v/>
      </c>
      <c r="Y650" s="60" t="str">
        <f>IF(B:B="","",IF(R650="Refreshment Beverage",VLOOKUP(Q650,Rates!G$15:L$19,6,0)*W650,VLOOKUP(Q650,Rates!G$4:L$12,6,0)*W650))</f>
        <v/>
      </c>
      <c r="Z650" s="60" t="str">
        <f t="shared" si="363"/>
        <v/>
      </c>
      <c r="AA650" s="60" t="str">
        <f t="shared" si="351"/>
        <v/>
      </c>
      <c r="AB650" s="61" t="str" cm="1">
        <f t="array" ref="AB650">IF(_xlfn.SINGLE(B:B)="","",IF(R650="Refreshment Beverage","",IF(AND(R650="Beer",Q650=0),SUM(LOOKUP(2,1/(Rates!$B$15:$B$18&lt;=W650)/(Rates!$C$15:$C$18&gt;=W650),Rates!$D$15:$D$18)*W650),VLOOKUP(VALUE(_xlfn.SINGLE(Q:Q)),Rates!A:B,2,0)*W650)))</f>
        <v/>
      </c>
      <c r="AC650" s="61" t="str" cm="1">
        <f t="array" ref="AC650">IF(_xlfn.SINGLE(B:B)="","",IF(R650="Refreshment Beverage","",IF(AND(R650="Beer",Q650=0),SUM(LOOKUP(2,1/(Rates!$B$15:$B$18&lt;=W650)/(Rates!$C$15:$C$18&gt;=W650),Rates!$E$15:$E$18)*W650),VLOOKUP(VALUE(_xlfn.SINGLE(Q:Q)),Rates!A:C,3,0)*W650)))</f>
        <v/>
      </c>
      <c r="AD650" s="168">
        <f>IFERROR(IF(R650="Beer","",IF(OR(Q650=1,Q650=2,Q650=3,Q650=4),VLOOKUP(Q650,Rates!$A$31:$B$34,2,0)*W650,IF(V650=1,VLOOKUP(U650,'REB BEV MIN MKUP'!B:E,4,0),IF(V650&gt;1,VLOOKUP(VALUE(W650),'REB BEV MIN MKUP'!O:Q,3,0),0)))),0)</f>
        <v>0</v>
      </c>
      <c r="AE650" s="62" t="str">
        <f t="shared" si="364"/>
        <v/>
      </c>
      <c r="AF650" s="63" t="str">
        <f t="shared" si="365"/>
        <v/>
      </c>
      <c r="AG650" s="64" t="str">
        <f t="shared" si="366"/>
        <v/>
      </c>
      <c r="AH650" s="65" t="str">
        <f t="shared" si="367"/>
        <v/>
      </c>
      <c r="AI650" s="66" t="str">
        <f>IF(AE:AE="","",IF(R650="Refreshment Beverage",AK650*(Rates!J$19/100),ROUND(SUM(AH650*(Rates!$J$8/100)),4)))</f>
        <v/>
      </c>
      <c r="AJ650" s="67" t="str">
        <f t="shared" si="368"/>
        <v/>
      </c>
      <c r="AK650" s="22" t="str">
        <f t="shared" si="369"/>
        <v/>
      </c>
      <c r="AL650" s="62" t="str">
        <f t="shared" si="370"/>
        <v/>
      </c>
      <c r="AM650" s="63" t="str">
        <f>IF(AS650="","",IF(R650="Refreshment Beverage",ROUND(AS650*Rates!K$19,4),ROUND(AO650*(VLOOKUP(VALUE(Q650),Rates!G$4:L$12,3,0)),4)))</f>
        <v/>
      </c>
      <c r="AN650" s="68" t="str">
        <f>IF(AS650="","",IF(R650="Refreshment Beverage",AS650*(Rates!J$19/100),MAX(AM650,AB650)))</f>
        <v/>
      </c>
      <c r="AO650" s="69" t="str">
        <f t="shared" si="371"/>
        <v/>
      </c>
      <c r="AP650" s="69" t="str">
        <f t="shared" si="372"/>
        <v/>
      </c>
      <c r="AQ650" s="70" t="str">
        <f>IF(AS650="","",IF(R650="Refreshment Beverage",ROUND(SUM(VLOOKUP(Q:Q,Rates!G$15:L$19,3,0)*(AS650-Y650-Z650-AA650)),4),ROUND(SUM(Rates!$K$8*AS650),4)))</f>
        <v/>
      </c>
      <c r="AR650" s="66" t="str">
        <f t="shared" si="373"/>
        <v/>
      </c>
      <c r="AS650" s="22" t="str">
        <f t="shared" si="374"/>
        <v/>
      </c>
      <c r="AT650" s="62" t="str">
        <f t="shared" si="375"/>
        <v/>
      </c>
      <c r="AU650" s="63" t="str">
        <f>IF(AX650="","",IF(R650="Refreshment Beverage",ROUND((BA650-Y650-Z650-AA650)*VLOOKUP(VALUE(Q650),Rates!G$15:L$19,3,0),4),ROUND(AW650*(VLOOKUP(VALUE(Q650),Rates!G:L,3,0)),4)))</f>
        <v/>
      </c>
      <c r="AV650" s="68" t="str">
        <f t="shared" si="376"/>
        <v/>
      </c>
      <c r="AW650" s="69" t="str">
        <f t="shared" si="377"/>
        <v/>
      </c>
      <c r="AX650" s="65" t="str">
        <f t="shared" si="378"/>
        <v/>
      </c>
      <c r="AY650" s="70" t="str">
        <f>IF(AX650="","",IF(R650="Refreshment Beverage",ROUND(SUM(AX650*Rates!K$19),4),ROUND(SUM(AX650*(Rates!J$8/100)),4)))</f>
        <v/>
      </c>
      <c r="AZ650" s="67" t="str">
        <f t="shared" si="379"/>
        <v/>
      </c>
      <c r="BA650" s="22" t="str">
        <f t="shared" si="380"/>
        <v/>
      </c>
      <c r="BD650" s="171"/>
      <c r="BE650" s="171"/>
      <c r="BF650" s="171"/>
      <c r="BG650" s="171"/>
    </row>
    <row r="651" spans="11:59" ht="12.75" customHeight="1" x14ac:dyDescent="0.3">
      <c r="K651" s="42" t="str">
        <f t="shared" si="352"/>
        <v/>
      </c>
      <c r="L651" s="55" t="str">
        <f t="shared" si="353"/>
        <v/>
      </c>
      <c r="M651" s="43" t="str">
        <f t="shared" si="354"/>
        <v/>
      </c>
      <c r="N651" s="56" t="str" cm="1">
        <f t="array" ref="N651">IFERROR(IF(_xlfn.SINGLE(B:B)="","",IF(R651="Beer",SUM(LOOKUP(2,1/(Rates!$B$3:$B$5&lt;=W651)/(Rates!$C$3:$C$5&gt;=W651),Rates!$D$3:$D$5)*(X651/100)*W651),IF(R651="Refreshment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56" t="str">
        <f t="shared" si="355"/>
        <v/>
      </c>
      <c r="P651" s="53"/>
      <c r="Q651" s="14" t="str">
        <f t="shared" si="356"/>
        <v/>
      </c>
      <c r="R651" s="57" t="str">
        <f t="shared" si="357"/>
        <v/>
      </c>
      <c r="S651" s="58" t="str">
        <f>IF(B651="","",IF(R651="Refreshment Beverage",VLOOKUP(VALUE(Q651),Rates!G$15:L$19,2,0),VLOOKUP(VALUE(Q651),Rates!G$4:L$12,2,0)))</f>
        <v/>
      </c>
      <c r="T651" s="58" t="str">
        <f t="shared" si="358"/>
        <v/>
      </c>
      <c r="U651" s="58" t="str">
        <f t="shared" si="359"/>
        <v/>
      </c>
      <c r="V651" s="58" t="str">
        <f t="shared" si="360"/>
        <v/>
      </c>
      <c r="W651" s="58" t="str">
        <f t="shared" si="361"/>
        <v/>
      </c>
      <c r="X651" s="59" t="str">
        <f t="shared" si="362"/>
        <v/>
      </c>
      <c r="Y651" s="60" t="str">
        <f>IF(B:B="","",IF(R651="Refreshment Beverage",VLOOKUP(Q651,Rates!G$15:L$19,6,0)*W651,VLOOKUP(Q651,Rates!G$4:L$12,6,0)*W651))</f>
        <v/>
      </c>
      <c r="Z651" s="60" t="str">
        <f t="shared" si="363"/>
        <v/>
      </c>
      <c r="AA651" s="60" t="str">
        <f t="shared" si="351"/>
        <v/>
      </c>
      <c r="AB651" s="61" t="str" cm="1">
        <f t="array" ref="AB651">IF(_xlfn.SINGLE(B:B)="","",IF(R651="Refreshment Beverage","",IF(AND(R651="Beer",Q651=0),SUM(LOOKUP(2,1/(Rates!$B$15:$B$18&lt;=W651)/(Rates!$C$15:$C$18&gt;=W651),Rates!$D$15:$D$18)*W651),VLOOKUP(VALUE(_xlfn.SINGLE(Q:Q)),Rates!A:B,2,0)*W651)))</f>
        <v/>
      </c>
      <c r="AC651" s="61" t="str" cm="1">
        <f t="array" ref="AC651">IF(_xlfn.SINGLE(B:B)="","",IF(R651="Refreshment Beverage","",IF(AND(R651="Beer",Q651=0),SUM(LOOKUP(2,1/(Rates!$B$15:$B$18&lt;=W651)/(Rates!$C$15:$C$18&gt;=W651),Rates!$E$15:$E$18)*W651),VLOOKUP(VALUE(_xlfn.SINGLE(Q:Q)),Rates!A:C,3,0)*W651)))</f>
        <v/>
      </c>
      <c r="AD651" s="168">
        <f>IFERROR(IF(R651="Beer","",IF(OR(Q651=1,Q651=2,Q651=3,Q651=4),VLOOKUP(Q651,Rates!$A$31:$B$34,2,0)*W651,IF(V651=1,VLOOKUP(U651,'REB BEV MIN MKUP'!B:E,4,0),IF(V651&gt;1,VLOOKUP(VALUE(W651),'REB BEV MIN MKUP'!O:Q,3,0),0)))),0)</f>
        <v>0</v>
      </c>
      <c r="AE651" s="62" t="str">
        <f t="shared" si="364"/>
        <v/>
      </c>
      <c r="AF651" s="63" t="str">
        <f t="shared" si="365"/>
        <v/>
      </c>
      <c r="AG651" s="64" t="str">
        <f t="shared" si="366"/>
        <v/>
      </c>
      <c r="AH651" s="65" t="str">
        <f t="shared" si="367"/>
        <v/>
      </c>
      <c r="AI651" s="66" t="str">
        <f>IF(AE:AE="","",IF(R651="Refreshment Beverage",AK651*(Rates!J$19/100),ROUND(SUM(AH651*(Rates!$J$8/100)),4)))</f>
        <v/>
      </c>
      <c r="AJ651" s="67" t="str">
        <f t="shared" si="368"/>
        <v/>
      </c>
      <c r="AK651" s="22" t="str">
        <f t="shared" si="369"/>
        <v/>
      </c>
      <c r="AL651" s="62" t="str">
        <f t="shared" si="370"/>
        <v/>
      </c>
      <c r="AM651" s="63" t="str">
        <f>IF(AS651="","",IF(R651="Refreshment Beverage",ROUND(AS651*Rates!K$19,4),ROUND(AO651*(VLOOKUP(VALUE(Q651),Rates!G$4:L$12,3,0)),4)))</f>
        <v/>
      </c>
      <c r="AN651" s="68" t="str">
        <f>IF(AS651="","",IF(R651="Refreshment Beverage",AS651*(Rates!J$19/100),MAX(AM651,AB651)))</f>
        <v/>
      </c>
      <c r="AO651" s="69" t="str">
        <f t="shared" si="371"/>
        <v/>
      </c>
      <c r="AP651" s="69" t="str">
        <f t="shared" si="372"/>
        <v/>
      </c>
      <c r="AQ651" s="70" t="str">
        <f>IF(AS651="","",IF(R651="Refreshment Beverage",ROUND(SUM(VLOOKUP(Q:Q,Rates!G$15:L$19,3,0)*(AS651-Y651-Z651-AA651)),4),ROUND(SUM(Rates!$K$8*AS651),4)))</f>
        <v/>
      </c>
      <c r="AR651" s="66" t="str">
        <f t="shared" si="373"/>
        <v/>
      </c>
      <c r="AS651" s="22" t="str">
        <f t="shared" si="374"/>
        <v/>
      </c>
      <c r="AT651" s="62" t="str">
        <f t="shared" si="375"/>
        <v/>
      </c>
      <c r="AU651" s="63" t="str">
        <f>IF(AX651="","",IF(R651="Refreshment Beverage",ROUND((BA651-Y651-Z651-AA651)*VLOOKUP(VALUE(Q651),Rates!G$15:L$19,3,0),4),ROUND(AW651*(VLOOKUP(VALUE(Q651),Rates!G:L,3,0)),4)))</f>
        <v/>
      </c>
      <c r="AV651" s="68" t="str">
        <f t="shared" si="376"/>
        <v/>
      </c>
      <c r="AW651" s="69" t="str">
        <f t="shared" si="377"/>
        <v/>
      </c>
      <c r="AX651" s="65" t="str">
        <f t="shared" si="378"/>
        <v/>
      </c>
      <c r="AY651" s="70" t="str">
        <f>IF(AX651="","",IF(R651="Refreshment Beverage",ROUND(SUM(AX651*Rates!K$19),4),ROUND(SUM(AX651*(Rates!J$8/100)),4)))</f>
        <v/>
      </c>
      <c r="AZ651" s="67" t="str">
        <f t="shared" si="379"/>
        <v/>
      </c>
      <c r="BA651" s="22" t="str">
        <f t="shared" si="380"/>
        <v/>
      </c>
      <c r="BD651" s="171"/>
      <c r="BE651" s="171"/>
      <c r="BF651" s="171"/>
      <c r="BG651" s="171"/>
    </row>
    <row r="652" spans="11:59" ht="12.75" customHeight="1" x14ac:dyDescent="0.3">
      <c r="K652" s="42" t="str">
        <f t="shared" si="352"/>
        <v/>
      </c>
      <c r="L652" s="55" t="str">
        <f t="shared" si="353"/>
        <v/>
      </c>
      <c r="M652" s="43" t="str">
        <f t="shared" si="354"/>
        <v/>
      </c>
      <c r="N652" s="56" t="str" cm="1">
        <f t="array" ref="N652">IFERROR(IF(_xlfn.SINGLE(B:B)="","",IF(R652="Beer",SUM(LOOKUP(2,1/(Rates!$B$3:$B$5&lt;=W652)/(Rates!$C$3:$C$5&gt;=W652),Rates!$D$3:$D$5)*(X652/100)*W652),IF(R652="Refreshment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56" t="str">
        <f t="shared" si="355"/>
        <v/>
      </c>
      <c r="P652" s="53"/>
      <c r="Q652" s="14" t="str">
        <f t="shared" si="356"/>
        <v/>
      </c>
      <c r="R652" s="57" t="str">
        <f t="shared" si="357"/>
        <v/>
      </c>
      <c r="S652" s="58" t="str">
        <f>IF(B652="","",IF(R652="Refreshment Beverage",VLOOKUP(VALUE(Q652),Rates!G$15:L$19,2,0),VLOOKUP(VALUE(Q652),Rates!G$4:L$12,2,0)))</f>
        <v/>
      </c>
      <c r="T652" s="58" t="str">
        <f t="shared" si="358"/>
        <v/>
      </c>
      <c r="U652" s="58" t="str">
        <f t="shared" si="359"/>
        <v/>
      </c>
      <c r="V652" s="58" t="str">
        <f t="shared" si="360"/>
        <v/>
      </c>
      <c r="W652" s="58" t="str">
        <f t="shared" si="361"/>
        <v/>
      </c>
      <c r="X652" s="59" t="str">
        <f t="shared" si="362"/>
        <v/>
      </c>
      <c r="Y652" s="60" t="str">
        <f>IF(B:B="","",IF(R652="Refreshment Beverage",VLOOKUP(Q652,Rates!G$15:L$19,6,0)*W652,VLOOKUP(Q652,Rates!G$4:L$12,6,0)*W652))</f>
        <v/>
      </c>
      <c r="Z652" s="60" t="str">
        <f t="shared" si="363"/>
        <v/>
      </c>
      <c r="AA652" s="60" t="str">
        <f t="shared" si="351"/>
        <v/>
      </c>
      <c r="AB652" s="61" t="str" cm="1">
        <f t="array" ref="AB652">IF(_xlfn.SINGLE(B:B)="","",IF(R652="Refreshment Beverage","",IF(AND(R652="Beer",Q652=0),SUM(LOOKUP(2,1/(Rates!$B$15:$B$18&lt;=W652)/(Rates!$C$15:$C$18&gt;=W652),Rates!$D$15:$D$18)*W652),VLOOKUP(VALUE(_xlfn.SINGLE(Q:Q)),Rates!A:B,2,0)*W652)))</f>
        <v/>
      </c>
      <c r="AC652" s="61" t="str" cm="1">
        <f t="array" ref="AC652">IF(_xlfn.SINGLE(B:B)="","",IF(R652="Refreshment Beverage","",IF(AND(R652="Beer",Q652=0),SUM(LOOKUP(2,1/(Rates!$B$15:$B$18&lt;=W652)/(Rates!$C$15:$C$18&gt;=W652),Rates!$E$15:$E$18)*W652),VLOOKUP(VALUE(_xlfn.SINGLE(Q:Q)),Rates!A:C,3,0)*W652)))</f>
        <v/>
      </c>
      <c r="AD652" s="168">
        <f>IFERROR(IF(R652="Beer","",IF(OR(Q652=1,Q652=2,Q652=3,Q652=4),VLOOKUP(Q652,Rates!$A$31:$B$34,2,0)*W652,IF(V652=1,VLOOKUP(U652,'REB BEV MIN MKUP'!B:E,4,0),IF(V652&gt;1,VLOOKUP(VALUE(W652),'REB BEV MIN MKUP'!O:Q,3,0),0)))),0)</f>
        <v>0</v>
      </c>
      <c r="AE652" s="62" t="str">
        <f t="shared" si="364"/>
        <v/>
      </c>
      <c r="AF652" s="63" t="str">
        <f t="shared" si="365"/>
        <v/>
      </c>
      <c r="AG652" s="64" t="str">
        <f t="shared" si="366"/>
        <v/>
      </c>
      <c r="AH652" s="65" t="str">
        <f t="shared" si="367"/>
        <v/>
      </c>
      <c r="AI652" s="66" t="str">
        <f>IF(AE:AE="","",IF(R652="Refreshment Beverage",AK652*(Rates!J$19/100),ROUND(SUM(AH652*(Rates!$J$8/100)),4)))</f>
        <v/>
      </c>
      <c r="AJ652" s="67" t="str">
        <f t="shared" si="368"/>
        <v/>
      </c>
      <c r="AK652" s="22" t="str">
        <f t="shared" si="369"/>
        <v/>
      </c>
      <c r="AL652" s="62" t="str">
        <f t="shared" si="370"/>
        <v/>
      </c>
      <c r="AM652" s="63" t="str">
        <f>IF(AS652="","",IF(R652="Refreshment Beverage",ROUND(AS652*Rates!K$19,4),ROUND(AO652*(VLOOKUP(VALUE(Q652),Rates!G$4:L$12,3,0)),4)))</f>
        <v/>
      </c>
      <c r="AN652" s="68" t="str">
        <f>IF(AS652="","",IF(R652="Refreshment Beverage",AS652*(Rates!J$19/100),MAX(AM652,AB652)))</f>
        <v/>
      </c>
      <c r="AO652" s="69" t="str">
        <f t="shared" si="371"/>
        <v/>
      </c>
      <c r="AP652" s="69" t="str">
        <f t="shared" si="372"/>
        <v/>
      </c>
      <c r="AQ652" s="70" t="str">
        <f>IF(AS652="","",IF(R652="Refreshment Beverage",ROUND(SUM(VLOOKUP(Q:Q,Rates!G$15:L$19,3,0)*(AS652-Y652-Z652-AA652)),4),ROUND(SUM(Rates!$K$8*AS652),4)))</f>
        <v/>
      </c>
      <c r="AR652" s="66" t="str">
        <f t="shared" si="373"/>
        <v/>
      </c>
      <c r="AS652" s="22" t="str">
        <f t="shared" si="374"/>
        <v/>
      </c>
      <c r="AT652" s="62" t="str">
        <f t="shared" si="375"/>
        <v/>
      </c>
      <c r="AU652" s="63" t="str">
        <f>IF(AX652="","",IF(R652="Refreshment Beverage",ROUND((BA652-Y652-Z652-AA652)*VLOOKUP(VALUE(Q652),Rates!G$15:L$19,3,0),4),ROUND(AW652*(VLOOKUP(VALUE(Q652),Rates!G:L,3,0)),4)))</f>
        <v/>
      </c>
      <c r="AV652" s="68" t="str">
        <f t="shared" si="376"/>
        <v/>
      </c>
      <c r="AW652" s="69" t="str">
        <f t="shared" si="377"/>
        <v/>
      </c>
      <c r="AX652" s="65" t="str">
        <f t="shared" si="378"/>
        <v/>
      </c>
      <c r="AY652" s="70" t="str">
        <f>IF(AX652="","",IF(R652="Refreshment Beverage",ROUND(SUM(AX652*Rates!K$19),4),ROUND(SUM(AX652*(Rates!J$8/100)),4)))</f>
        <v/>
      </c>
      <c r="AZ652" s="67" t="str">
        <f t="shared" si="379"/>
        <v/>
      </c>
      <c r="BA652" s="22" t="str">
        <f t="shared" si="380"/>
        <v/>
      </c>
      <c r="BD652" s="171"/>
      <c r="BE652" s="171"/>
      <c r="BF652" s="171"/>
      <c r="BG652" s="171"/>
    </row>
    <row r="653" spans="11:59" ht="12.75" customHeight="1" x14ac:dyDescent="0.3">
      <c r="K653" s="42" t="str">
        <f t="shared" si="352"/>
        <v/>
      </c>
      <c r="L653" s="55" t="str">
        <f t="shared" si="353"/>
        <v/>
      </c>
      <c r="M653" s="43" t="str">
        <f t="shared" si="354"/>
        <v/>
      </c>
      <c r="N653" s="56" t="str" cm="1">
        <f t="array" ref="N653">IFERROR(IF(_xlfn.SINGLE(B:B)="","",IF(R653="Beer",SUM(LOOKUP(2,1/(Rates!$B$3:$B$5&lt;=W653)/(Rates!$C$3:$C$5&gt;=W653),Rates!$D$3:$D$5)*(X653/100)*W653),IF(R653="Refreshment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56" t="str">
        <f t="shared" si="355"/>
        <v/>
      </c>
      <c r="P653" s="53"/>
      <c r="Q653" s="14" t="str">
        <f t="shared" si="356"/>
        <v/>
      </c>
      <c r="R653" s="57" t="str">
        <f t="shared" si="357"/>
        <v/>
      </c>
      <c r="S653" s="58" t="str">
        <f>IF(B653="","",IF(R653="Refreshment Beverage",VLOOKUP(VALUE(Q653),Rates!G$15:L$19,2,0),VLOOKUP(VALUE(Q653),Rates!G$4:L$12,2,0)))</f>
        <v/>
      </c>
      <c r="T653" s="58" t="str">
        <f t="shared" si="358"/>
        <v/>
      </c>
      <c r="U653" s="58" t="str">
        <f t="shared" si="359"/>
        <v/>
      </c>
      <c r="V653" s="58" t="str">
        <f t="shared" si="360"/>
        <v/>
      </c>
      <c r="W653" s="58" t="str">
        <f t="shared" si="361"/>
        <v/>
      </c>
      <c r="X653" s="59" t="str">
        <f t="shared" si="362"/>
        <v/>
      </c>
      <c r="Y653" s="60" t="str">
        <f>IF(B:B="","",IF(R653="Refreshment Beverage",VLOOKUP(Q653,Rates!G$15:L$19,6,0)*W653,VLOOKUP(Q653,Rates!G$4:L$12,6,0)*W653))</f>
        <v/>
      </c>
      <c r="Z653" s="60" t="str">
        <f t="shared" si="363"/>
        <v/>
      </c>
      <c r="AA653" s="60" t="str">
        <f t="shared" si="351"/>
        <v/>
      </c>
      <c r="AB653" s="61" t="str" cm="1">
        <f t="array" ref="AB653">IF(_xlfn.SINGLE(B:B)="","",IF(R653="Refreshment Beverage","",IF(AND(R653="Beer",Q653=0),SUM(LOOKUP(2,1/(Rates!$B$15:$B$18&lt;=W653)/(Rates!$C$15:$C$18&gt;=W653),Rates!$D$15:$D$18)*W653),VLOOKUP(VALUE(_xlfn.SINGLE(Q:Q)),Rates!A:B,2,0)*W653)))</f>
        <v/>
      </c>
      <c r="AC653" s="61" t="str" cm="1">
        <f t="array" ref="AC653">IF(_xlfn.SINGLE(B:B)="","",IF(R653="Refreshment Beverage","",IF(AND(R653="Beer",Q653=0),SUM(LOOKUP(2,1/(Rates!$B$15:$B$18&lt;=W653)/(Rates!$C$15:$C$18&gt;=W653),Rates!$E$15:$E$18)*W653),VLOOKUP(VALUE(_xlfn.SINGLE(Q:Q)),Rates!A:C,3,0)*W653)))</f>
        <v/>
      </c>
      <c r="AD653" s="168">
        <f>IFERROR(IF(R653="Beer","",IF(OR(Q653=1,Q653=2,Q653=3,Q653=4),VLOOKUP(Q653,Rates!$A$31:$B$34,2,0)*W653,IF(V653=1,VLOOKUP(U653,'REB BEV MIN MKUP'!B:E,4,0),IF(V653&gt;1,VLOOKUP(VALUE(W653),'REB BEV MIN MKUP'!O:Q,3,0),0)))),0)</f>
        <v>0</v>
      </c>
      <c r="AE653" s="62" t="str">
        <f t="shared" si="364"/>
        <v/>
      </c>
      <c r="AF653" s="63" t="str">
        <f t="shared" si="365"/>
        <v/>
      </c>
      <c r="AG653" s="64" t="str">
        <f t="shared" si="366"/>
        <v/>
      </c>
      <c r="AH653" s="65" t="str">
        <f t="shared" si="367"/>
        <v/>
      </c>
      <c r="AI653" s="66" t="str">
        <f>IF(AE:AE="","",IF(R653="Refreshment Beverage",AK653*(Rates!J$19/100),ROUND(SUM(AH653*(Rates!$J$8/100)),4)))</f>
        <v/>
      </c>
      <c r="AJ653" s="67" t="str">
        <f t="shared" si="368"/>
        <v/>
      </c>
      <c r="AK653" s="22" t="str">
        <f t="shared" si="369"/>
        <v/>
      </c>
      <c r="AL653" s="62" t="str">
        <f t="shared" si="370"/>
        <v/>
      </c>
      <c r="AM653" s="63" t="str">
        <f>IF(AS653="","",IF(R653="Refreshment Beverage",ROUND(AS653*Rates!K$19,4),ROUND(AO653*(VLOOKUP(VALUE(Q653),Rates!G$4:L$12,3,0)),4)))</f>
        <v/>
      </c>
      <c r="AN653" s="68" t="str">
        <f>IF(AS653="","",IF(R653="Refreshment Beverage",AS653*(Rates!J$19/100),MAX(AM653,AB653)))</f>
        <v/>
      </c>
      <c r="AO653" s="69" t="str">
        <f t="shared" si="371"/>
        <v/>
      </c>
      <c r="AP653" s="69" t="str">
        <f t="shared" si="372"/>
        <v/>
      </c>
      <c r="AQ653" s="70" t="str">
        <f>IF(AS653="","",IF(R653="Refreshment Beverage",ROUND(SUM(VLOOKUP(Q:Q,Rates!G$15:L$19,3,0)*(AS653-Y653-Z653-AA653)),4),ROUND(SUM(Rates!$K$8*AS653),4)))</f>
        <v/>
      </c>
      <c r="AR653" s="66" t="str">
        <f t="shared" si="373"/>
        <v/>
      </c>
      <c r="AS653" s="22" t="str">
        <f t="shared" si="374"/>
        <v/>
      </c>
      <c r="AT653" s="62" t="str">
        <f t="shared" si="375"/>
        <v/>
      </c>
      <c r="AU653" s="63" t="str">
        <f>IF(AX653="","",IF(R653="Refreshment Beverage",ROUND((BA653-Y653-Z653-AA653)*VLOOKUP(VALUE(Q653),Rates!G$15:L$19,3,0),4),ROUND(AW653*(VLOOKUP(VALUE(Q653),Rates!G:L,3,0)),4)))</f>
        <v/>
      </c>
      <c r="AV653" s="68" t="str">
        <f t="shared" si="376"/>
        <v/>
      </c>
      <c r="AW653" s="69" t="str">
        <f t="shared" si="377"/>
        <v/>
      </c>
      <c r="AX653" s="65" t="str">
        <f t="shared" si="378"/>
        <v/>
      </c>
      <c r="AY653" s="70" t="str">
        <f>IF(AX653="","",IF(R653="Refreshment Beverage",ROUND(SUM(AX653*Rates!K$19),4),ROUND(SUM(AX653*(Rates!J$8/100)),4)))</f>
        <v/>
      </c>
      <c r="AZ653" s="67" t="str">
        <f t="shared" si="379"/>
        <v/>
      </c>
      <c r="BA653" s="22" t="str">
        <f t="shared" si="380"/>
        <v/>
      </c>
      <c r="BD653" s="171"/>
      <c r="BE653" s="171"/>
      <c r="BF653" s="171"/>
      <c r="BG653" s="171"/>
    </row>
    <row r="654" spans="11:59" ht="12.75" customHeight="1" x14ac:dyDescent="0.3">
      <c r="K654" s="42" t="str">
        <f t="shared" si="352"/>
        <v/>
      </c>
      <c r="L654" s="55" t="str">
        <f t="shared" si="353"/>
        <v/>
      </c>
      <c r="M654" s="43" t="str">
        <f t="shared" si="354"/>
        <v/>
      </c>
      <c r="N654" s="56" t="str" cm="1">
        <f t="array" ref="N654">IFERROR(IF(_xlfn.SINGLE(B:B)="","",IF(R654="Beer",SUM(LOOKUP(2,1/(Rates!$B$3:$B$5&lt;=W654)/(Rates!$C$3:$C$5&gt;=W654),Rates!$D$3:$D$5)*(X654/100)*W654),IF(R654="Refreshment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56" t="str">
        <f t="shared" si="355"/>
        <v/>
      </c>
      <c r="P654" s="53"/>
      <c r="Q654" s="14" t="str">
        <f t="shared" si="356"/>
        <v/>
      </c>
      <c r="R654" s="57" t="str">
        <f t="shared" si="357"/>
        <v/>
      </c>
      <c r="S654" s="58" t="str">
        <f>IF(B654="","",IF(R654="Refreshment Beverage",VLOOKUP(VALUE(Q654),Rates!G$15:L$19,2,0),VLOOKUP(VALUE(Q654),Rates!G$4:L$12,2,0)))</f>
        <v/>
      </c>
      <c r="T654" s="58" t="str">
        <f t="shared" si="358"/>
        <v/>
      </c>
      <c r="U654" s="58" t="str">
        <f t="shared" si="359"/>
        <v/>
      </c>
      <c r="V654" s="58" t="str">
        <f t="shared" si="360"/>
        <v/>
      </c>
      <c r="W654" s="58" t="str">
        <f t="shared" si="361"/>
        <v/>
      </c>
      <c r="X654" s="59" t="str">
        <f t="shared" si="362"/>
        <v/>
      </c>
      <c r="Y654" s="60" t="str">
        <f>IF(B:B="","",IF(R654="Refreshment Beverage",VLOOKUP(Q654,Rates!G$15:L$19,6,0)*W654,VLOOKUP(Q654,Rates!G$4:L$12,6,0)*W654))</f>
        <v/>
      </c>
      <c r="Z654" s="60" t="str">
        <f t="shared" si="363"/>
        <v/>
      </c>
      <c r="AA654" s="60" t="str">
        <f t="shared" si="351"/>
        <v/>
      </c>
      <c r="AB654" s="61" t="str" cm="1">
        <f t="array" ref="AB654">IF(_xlfn.SINGLE(B:B)="","",IF(R654="Refreshment Beverage","",IF(AND(R654="Beer",Q654=0),SUM(LOOKUP(2,1/(Rates!$B$15:$B$18&lt;=W654)/(Rates!$C$15:$C$18&gt;=W654),Rates!$D$15:$D$18)*W654),VLOOKUP(VALUE(_xlfn.SINGLE(Q:Q)),Rates!A:B,2,0)*W654)))</f>
        <v/>
      </c>
      <c r="AC654" s="61" t="str" cm="1">
        <f t="array" ref="AC654">IF(_xlfn.SINGLE(B:B)="","",IF(R654="Refreshment Beverage","",IF(AND(R654="Beer",Q654=0),SUM(LOOKUP(2,1/(Rates!$B$15:$B$18&lt;=W654)/(Rates!$C$15:$C$18&gt;=W654),Rates!$E$15:$E$18)*W654),VLOOKUP(VALUE(_xlfn.SINGLE(Q:Q)),Rates!A:C,3,0)*W654)))</f>
        <v/>
      </c>
      <c r="AD654" s="168">
        <f>IFERROR(IF(R654="Beer","",IF(OR(Q654=1,Q654=2,Q654=3,Q654=4),VLOOKUP(Q654,Rates!$A$31:$B$34,2,0)*W654,IF(V654=1,VLOOKUP(U654,'REB BEV MIN MKUP'!B:E,4,0),IF(V654&gt;1,VLOOKUP(VALUE(W654),'REB BEV MIN MKUP'!O:Q,3,0),0)))),0)</f>
        <v>0</v>
      </c>
      <c r="AE654" s="62" t="str">
        <f t="shared" si="364"/>
        <v/>
      </c>
      <c r="AF654" s="63" t="str">
        <f t="shared" si="365"/>
        <v/>
      </c>
      <c r="AG654" s="64" t="str">
        <f t="shared" si="366"/>
        <v/>
      </c>
      <c r="AH654" s="65" t="str">
        <f t="shared" si="367"/>
        <v/>
      </c>
      <c r="AI654" s="66" t="str">
        <f>IF(AE:AE="","",IF(R654="Refreshment Beverage",AK654*(Rates!J$19/100),ROUND(SUM(AH654*(Rates!$J$8/100)),4)))</f>
        <v/>
      </c>
      <c r="AJ654" s="67" t="str">
        <f t="shared" si="368"/>
        <v/>
      </c>
      <c r="AK654" s="22" t="str">
        <f t="shared" si="369"/>
        <v/>
      </c>
      <c r="AL654" s="62" t="str">
        <f t="shared" si="370"/>
        <v/>
      </c>
      <c r="AM654" s="63" t="str">
        <f>IF(AS654="","",IF(R654="Refreshment Beverage",ROUND(AS654*Rates!K$19,4),ROUND(AO654*(VLOOKUP(VALUE(Q654),Rates!G$4:L$12,3,0)),4)))</f>
        <v/>
      </c>
      <c r="AN654" s="68" t="str">
        <f>IF(AS654="","",IF(R654="Refreshment Beverage",AS654*(Rates!J$19/100),MAX(AM654,AB654)))</f>
        <v/>
      </c>
      <c r="AO654" s="69" t="str">
        <f t="shared" si="371"/>
        <v/>
      </c>
      <c r="AP654" s="69" t="str">
        <f t="shared" si="372"/>
        <v/>
      </c>
      <c r="AQ654" s="70" t="str">
        <f>IF(AS654="","",IF(R654="Refreshment Beverage",ROUND(SUM(VLOOKUP(Q:Q,Rates!G$15:L$19,3,0)*(AS654-Y654-Z654-AA654)),4),ROUND(SUM(Rates!$K$8*AS654),4)))</f>
        <v/>
      </c>
      <c r="AR654" s="66" t="str">
        <f t="shared" si="373"/>
        <v/>
      </c>
      <c r="AS654" s="22" t="str">
        <f t="shared" si="374"/>
        <v/>
      </c>
      <c r="AT654" s="62" t="str">
        <f t="shared" si="375"/>
        <v/>
      </c>
      <c r="AU654" s="63" t="str">
        <f>IF(AX654="","",IF(R654="Refreshment Beverage",ROUND((BA654-Y654-Z654-AA654)*VLOOKUP(VALUE(Q654),Rates!G$15:L$19,3,0),4),ROUND(AW654*(VLOOKUP(VALUE(Q654),Rates!G:L,3,0)),4)))</f>
        <v/>
      </c>
      <c r="AV654" s="68" t="str">
        <f t="shared" si="376"/>
        <v/>
      </c>
      <c r="AW654" s="69" t="str">
        <f t="shared" si="377"/>
        <v/>
      </c>
      <c r="AX654" s="65" t="str">
        <f t="shared" si="378"/>
        <v/>
      </c>
      <c r="AY654" s="70" t="str">
        <f>IF(AX654="","",IF(R654="Refreshment Beverage",ROUND(SUM(AX654*Rates!K$19),4),ROUND(SUM(AX654*(Rates!J$8/100)),4)))</f>
        <v/>
      </c>
      <c r="AZ654" s="67" t="str">
        <f t="shared" si="379"/>
        <v/>
      </c>
      <c r="BA654" s="22" t="str">
        <f t="shared" si="380"/>
        <v/>
      </c>
      <c r="BD654" s="171"/>
      <c r="BE654" s="171"/>
      <c r="BF654" s="171"/>
      <c r="BG654" s="171"/>
    </row>
    <row r="655" spans="11:59" ht="12.75" customHeight="1" x14ac:dyDescent="0.3">
      <c r="K655" s="42" t="str">
        <f t="shared" si="352"/>
        <v/>
      </c>
      <c r="L655" s="55" t="str">
        <f t="shared" si="353"/>
        <v/>
      </c>
      <c r="M655" s="43" t="str">
        <f t="shared" si="354"/>
        <v/>
      </c>
      <c r="N655" s="56" t="str" cm="1">
        <f t="array" ref="N655">IFERROR(IF(_xlfn.SINGLE(B:B)="","",IF(R655="Beer",SUM(LOOKUP(2,1/(Rates!$B$3:$B$5&lt;=W655)/(Rates!$C$3:$C$5&gt;=W655),Rates!$D$3:$D$5)*(X655/100)*W655),IF(R655="Refreshment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56" t="str">
        <f t="shared" si="355"/>
        <v/>
      </c>
      <c r="P655" s="53"/>
      <c r="Q655" s="14" t="str">
        <f t="shared" si="356"/>
        <v/>
      </c>
      <c r="R655" s="57" t="str">
        <f t="shared" si="357"/>
        <v/>
      </c>
      <c r="S655" s="58" t="str">
        <f>IF(B655="","",IF(R655="Refreshment Beverage",VLOOKUP(VALUE(Q655),Rates!G$15:L$19,2,0),VLOOKUP(VALUE(Q655),Rates!G$4:L$12,2,0)))</f>
        <v/>
      </c>
      <c r="T655" s="58" t="str">
        <f t="shared" si="358"/>
        <v/>
      </c>
      <c r="U655" s="58" t="str">
        <f t="shared" si="359"/>
        <v/>
      </c>
      <c r="V655" s="58" t="str">
        <f t="shared" si="360"/>
        <v/>
      </c>
      <c r="W655" s="58" t="str">
        <f t="shared" si="361"/>
        <v/>
      </c>
      <c r="X655" s="59" t="str">
        <f t="shared" si="362"/>
        <v/>
      </c>
      <c r="Y655" s="60" t="str">
        <f>IF(B:B="","",IF(R655="Refreshment Beverage",VLOOKUP(Q655,Rates!G$15:L$19,6,0)*W655,VLOOKUP(Q655,Rates!G$4:L$12,6,0)*W655))</f>
        <v/>
      </c>
      <c r="Z655" s="60" t="str">
        <f t="shared" si="363"/>
        <v/>
      </c>
      <c r="AA655" s="60" t="str">
        <f t="shared" si="351"/>
        <v/>
      </c>
      <c r="AB655" s="61" t="str" cm="1">
        <f t="array" ref="AB655">IF(_xlfn.SINGLE(B:B)="","",IF(R655="Refreshment Beverage","",IF(AND(R655="Beer",Q655=0),SUM(LOOKUP(2,1/(Rates!$B$15:$B$18&lt;=W655)/(Rates!$C$15:$C$18&gt;=W655),Rates!$D$15:$D$18)*W655),VLOOKUP(VALUE(_xlfn.SINGLE(Q:Q)),Rates!A:B,2,0)*W655)))</f>
        <v/>
      </c>
      <c r="AC655" s="61" t="str" cm="1">
        <f t="array" ref="AC655">IF(_xlfn.SINGLE(B:B)="","",IF(R655="Refreshment Beverage","",IF(AND(R655="Beer",Q655=0),SUM(LOOKUP(2,1/(Rates!$B$15:$B$18&lt;=W655)/(Rates!$C$15:$C$18&gt;=W655),Rates!$E$15:$E$18)*W655),VLOOKUP(VALUE(_xlfn.SINGLE(Q:Q)),Rates!A:C,3,0)*W655)))</f>
        <v/>
      </c>
      <c r="AD655" s="168">
        <f>IFERROR(IF(R655="Beer","",IF(OR(Q655=1,Q655=2,Q655=3,Q655=4),VLOOKUP(Q655,Rates!$A$31:$B$34,2,0)*W655,IF(V655=1,VLOOKUP(U655,'REB BEV MIN MKUP'!B:E,4,0),IF(V655&gt;1,VLOOKUP(VALUE(W655),'REB BEV MIN MKUP'!O:Q,3,0),0)))),0)</f>
        <v>0</v>
      </c>
      <c r="AE655" s="62" t="str">
        <f t="shared" si="364"/>
        <v/>
      </c>
      <c r="AF655" s="63" t="str">
        <f t="shared" si="365"/>
        <v/>
      </c>
      <c r="AG655" s="64" t="str">
        <f t="shared" si="366"/>
        <v/>
      </c>
      <c r="AH655" s="65" t="str">
        <f t="shared" si="367"/>
        <v/>
      </c>
      <c r="AI655" s="66" t="str">
        <f>IF(AE:AE="","",IF(R655="Refreshment Beverage",AK655*(Rates!J$19/100),ROUND(SUM(AH655*(Rates!$J$8/100)),4)))</f>
        <v/>
      </c>
      <c r="AJ655" s="67" t="str">
        <f t="shared" si="368"/>
        <v/>
      </c>
      <c r="AK655" s="22" t="str">
        <f t="shared" si="369"/>
        <v/>
      </c>
      <c r="AL655" s="62" t="str">
        <f t="shared" si="370"/>
        <v/>
      </c>
      <c r="AM655" s="63" t="str">
        <f>IF(AS655="","",IF(R655="Refreshment Beverage",ROUND(AS655*Rates!K$19,4),ROUND(AO655*(VLOOKUP(VALUE(Q655),Rates!G$4:L$12,3,0)),4)))</f>
        <v/>
      </c>
      <c r="AN655" s="68" t="str">
        <f>IF(AS655="","",IF(R655="Refreshment Beverage",AS655*(Rates!J$19/100),MAX(AM655,AB655)))</f>
        <v/>
      </c>
      <c r="AO655" s="69" t="str">
        <f t="shared" si="371"/>
        <v/>
      </c>
      <c r="AP655" s="69" t="str">
        <f t="shared" si="372"/>
        <v/>
      </c>
      <c r="AQ655" s="70" t="str">
        <f>IF(AS655="","",IF(R655="Refreshment Beverage",ROUND(SUM(VLOOKUP(Q:Q,Rates!G$15:L$19,3,0)*(AS655-Y655-Z655-AA655)),4),ROUND(SUM(Rates!$K$8*AS655),4)))</f>
        <v/>
      </c>
      <c r="AR655" s="66" t="str">
        <f t="shared" si="373"/>
        <v/>
      </c>
      <c r="AS655" s="22" t="str">
        <f t="shared" si="374"/>
        <v/>
      </c>
      <c r="AT655" s="62" t="str">
        <f t="shared" si="375"/>
        <v/>
      </c>
      <c r="AU655" s="63" t="str">
        <f>IF(AX655="","",IF(R655="Refreshment Beverage",ROUND((BA655-Y655-Z655-AA655)*VLOOKUP(VALUE(Q655),Rates!G$15:L$19,3,0),4),ROUND(AW655*(VLOOKUP(VALUE(Q655),Rates!G:L,3,0)),4)))</f>
        <v/>
      </c>
      <c r="AV655" s="68" t="str">
        <f t="shared" si="376"/>
        <v/>
      </c>
      <c r="AW655" s="69" t="str">
        <f t="shared" si="377"/>
        <v/>
      </c>
      <c r="AX655" s="65" t="str">
        <f t="shared" si="378"/>
        <v/>
      </c>
      <c r="AY655" s="70" t="str">
        <f>IF(AX655="","",IF(R655="Refreshment Beverage",ROUND(SUM(AX655*Rates!K$19),4),ROUND(SUM(AX655*(Rates!J$8/100)),4)))</f>
        <v/>
      </c>
      <c r="AZ655" s="67" t="str">
        <f t="shared" si="379"/>
        <v/>
      </c>
      <c r="BA655" s="22" t="str">
        <f t="shared" si="380"/>
        <v/>
      </c>
      <c r="BD655" s="171"/>
      <c r="BE655" s="171"/>
      <c r="BF655" s="171"/>
      <c r="BG655" s="171"/>
    </row>
    <row r="656" spans="11:59" ht="12.75" customHeight="1" x14ac:dyDescent="0.3">
      <c r="K656" s="42" t="str">
        <f t="shared" si="352"/>
        <v/>
      </c>
      <c r="L656" s="55" t="str">
        <f t="shared" si="353"/>
        <v/>
      </c>
      <c r="M656" s="43" t="str">
        <f t="shared" si="354"/>
        <v/>
      </c>
      <c r="N656" s="56" t="str" cm="1">
        <f t="array" ref="N656">IFERROR(IF(_xlfn.SINGLE(B:B)="","",IF(R656="Beer",SUM(LOOKUP(2,1/(Rates!$B$3:$B$5&lt;=W656)/(Rates!$C$3:$C$5&gt;=W656),Rates!$D$3:$D$5)*(X656/100)*W656),IF(R656="Refreshment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56" t="str">
        <f t="shared" si="355"/>
        <v/>
      </c>
      <c r="P656" s="53"/>
      <c r="Q656" s="14" t="str">
        <f t="shared" si="356"/>
        <v/>
      </c>
      <c r="R656" s="57" t="str">
        <f t="shared" si="357"/>
        <v/>
      </c>
      <c r="S656" s="58" t="str">
        <f>IF(B656="","",IF(R656="Refreshment Beverage",VLOOKUP(VALUE(Q656),Rates!G$15:L$19,2,0),VLOOKUP(VALUE(Q656),Rates!G$4:L$12,2,0)))</f>
        <v/>
      </c>
      <c r="T656" s="58" t="str">
        <f t="shared" si="358"/>
        <v/>
      </c>
      <c r="U656" s="58" t="str">
        <f t="shared" si="359"/>
        <v/>
      </c>
      <c r="V656" s="58" t="str">
        <f t="shared" si="360"/>
        <v/>
      </c>
      <c r="W656" s="58" t="str">
        <f t="shared" si="361"/>
        <v/>
      </c>
      <c r="X656" s="59" t="str">
        <f t="shared" si="362"/>
        <v/>
      </c>
      <c r="Y656" s="60" t="str">
        <f>IF(B:B="","",IF(R656="Refreshment Beverage",VLOOKUP(Q656,Rates!G$15:L$19,6,0)*W656,VLOOKUP(Q656,Rates!G$4:L$12,6,0)*W656))</f>
        <v/>
      </c>
      <c r="Z656" s="60" t="str">
        <f t="shared" si="363"/>
        <v/>
      </c>
      <c r="AA656" s="60" t="str">
        <f t="shared" si="351"/>
        <v/>
      </c>
      <c r="AB656" s="61" t="str" cm="1">
        <f t="array" ref="AB656">IF(_xlfn.SINGLE(B:B)="","",IF(R656="Refreshment Beverage","",IF(AND(R656="Beer",Q656=0),SUM(LOOKUP(2,1/(Rates!$B$15:$B$18&lt;=W656)/(Rates!$C$15:$C$18&gt;=W656),Rates!$D$15:$D$18)*W656),VLOOKUP(VALUE(_xlfn.SINGLE(Q:Q)),Rates!A:B,2,0)*W656)))</f>
        <v/>
      </c>
      <c r="AC656" s="61" t="str" cm="1">
        <f t="array" ref="AC656">IF(_xlfn.SINGLE(B:B)="","",IF(R656="Refreshment Beverage","",IF(AND(R656="Beer",Q656=0),SUM(LOOKUP(2,1/(Rates!$B$15:$B$18&lt;=W656)/(Rates!$C$15:$C$18&gt;=W656),Rates!$E$15:$E$18)*W656),VLOOKUP(VALUE(_xlfn.SINGLE(Q:Q)),Rates!A:C,3,0)*W656)))</f>
        <v/>
      </c>
      <c r="AD656" s="168">
        <f>IFERROR(IF(R656="Beer","",IF(OR(Q656=1,Q656=2,Q656=3,Q656=4),VLOOKUP(Q656,Rates!$A$31:$B$34,2,0)*W656,IF(V656=1,VLOOKUP(U656,'REB BEV MIN MKUP'!B:E,4,0),IF(V656&gt;1,VLOOKUP(VALUE(W656),'REB BEV MIN MKUP'!O:Q,3,0),0)))),0)</f>
        <v>0</v>
      </c>
      <c r="AE656" s="62" t="str">
        <f t="shared" si="364"/>
        <v/>
      </c>
      <c r="AF656" s="63" t="str">
        <f t="shared" si="365"/>
        <v/>
      </c>
      <c r="AG656" s="64" t="str">
        <f t="shared" si="366"/>
        <v/>
      </c>
      <c r="AH656" s="65" t="str">
        <f t="shared" si="367"/>
        <v/>
      </c>
      <c r="AI656" s="66" t="str">
        <f>IF(AE:AE="","",IF(R656="Refreshment Beverage",AK656*(Rates!J$19/100),ROUND(SUM(AH656*(Rates!$J$8/100)),4)))</f>
        <v/>
      </c>
      <c r="AJ656" s="67" t="str">
        <f t="shared" si="368"/>
        <v/>
      </c>
      <c r="AK656" s="22" t="str">
        <f t="shared" si="369"/>
        <v/>
      </c>
      <c r="AL656" s="62" t="str">
        <f t="shared" si="370"/>
        <v/>
      </c>
      <c r="AM656" s="63" t="str">
        <f>IF(AS656="","",IF(R656="Refreshment Beverage",ROUND(AS656*Rates!K$19,4),ROUND(AO656*(VLOOKUP(VALUE(Q656),Rates!G$4:L$12,3,0)),4)))</f>
        <v/>
      </c>
      <c r="AN656" s="68" t="str">
        <f>IF(AS656="","",IF(R656="Refreshment Beverage",AS656*(Rates!J$19/100),MAX(AM656,AB656)))</f>
        <v/>
      </c>
      <c r="AO656" s="69" t="str">
        <f t="shared" si="371"/>
        <v/>
      </c>
      <c r="AP656" s="69" t="str">
        <f t="shared" si="372"/>
        <v/>
      </c>
      <c r="AQ656" s="70" t="str">
        <f>IF(AS656="","",IF(R656="Refreshment Beverage",ROUND(SUM(VLOOKUP(Q:Q,Rates!G$15:L$19,3,0)*(AS656-Y656-Z656-AA656)),4),ROUND(SUM(Rates!$K$8*AS656),4)))</f>
        <v/>
      </c>
      <c r="AR656" s="66" t="str">
        <f t="shared" si="373"/>
        <v/>
      </c>
      <c r="AS656" s="22" t="str">
        <f t="shared" si="374"/>
        <v/>
      </c>
      <c r="AT656" s="62" t="str">
        <f t="shared" si="375"/>
        <v/>
      </c>
      <c r="AU656" s="63" t="str">
        <f>IF(AX656="","",IF(R656="Refreshment Beverage",ROUND((BA656-Y656-Z656-AA656)*VLOOKUP(VALUE(Q656),Rates!G$15:L$19,3,0),4),ROUND(AW656*(VLOOKUP(VALUE(Q656),Rates!G:L,3,0)),4)))</f>
        <v/>
      </c>
      <c r="AV656" s="68" t="str">
        <f t="shared" si="376"/>
        <v/>
      </c>
      <c r="AW656" s="69" t="str">
        <f t="shared" si="377"/>
        <v/>
      </c>
      <c r="AX656" s="65" t="str">
        <f t="shared" si="378"/>
        <v/>
      </c>
      <c r="AY656" s="70" t="str">
        <f>IF(AX656="","",IF(R656="Refreshment Beverage",ROUND(SUM(AX656*Rates!K$19),4),ROUND(SUM(AX656*(Rates!J$8/100)),4)))</f>
        <v/>
      </c>
      <c r="AZ656" s="67" t="str">
        <f t="shared" si="379"/>
        <v/>
      </c>
      <c r="BA656" s="22" t="str">
        <f t="shared" si="380"/>
        <v/>
      </c>
      <c r="BD656" s="171"/>
      <c r="BE656" s="171"/>
      <c r="BF656" s="171"/>
      <c r="BG656" s="171"/>
    </row>
    <row r="657" spans="11:59" ht="12.75" customHeight="1" x14ac:dyDescent="0.3">
      <c r="K657" s="42" t="str">
        <f t="shared" si="352"/>
        <v/>
      </c>
      <c r="L657" s="55" t="str">
        <f t="shared" si="353"/>
        <v/>
      </c>
      <c r="M657" s="43" t="str">
        <f t="shared" si="354"/>
        <v/>
      </c>
      <c r="N657" s="56" t="str" cm="1">
        <f t="array" ref="N657">IFERROR(IF(_xlfn.SINGLE(B:B)="","",IF(R657="Beer",SUM(LOOKUP(2,1/(Rates!$B$3:$B$5&lt;=W657)/(Rates!$C$3:$C$5&gt;=W657),Rates!$D$3:$D$5)*(X657/100)*W657),IF(R657="Refreshment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56" t="str">
        <f t="shared" si="355"/>
        <v/>
      </c>
      <c r="P657" s="53"/>
      <c r="Q657" s="14" t="str">
        <f t="shared" si="356"/>
        <v/>
      </c>
      <c r="R657" s="57" t="str">
        <f t="shared" si="357"/>
        <v/>
      </c>
      <c r="S657" s="58" t="str">
        <f>IF(B657="","",IF(R657="Refreshment Beverage",VLOOKUP(VALUE(Q657),Rates!G$15:L$19,2,0),VLOOKUP(VALUE(Q657),Rates!G$4:L$12,2,0)))</f>
        <v/>
      </c>
      <c r="T657" s="58" t="str">
        <f t="shared" si="358"/>
        <v/>
      </c>
      <c r="U657" s="58" t="str">
        <f t="shared" si="359"/>
        <v/>
      </c>
      <c r="V657" s="58" t="str">
        <f t="shared" si="360"/>
        <v/>
      </c>
      <c r="W657" s="58" t="str">
        <f t="shared" si="361"/>
        <v/>
      </c>
      <c r="X657" s="59" t="str">
        <f t="shared" si="362"/>
        <v/>
      </c>
      <c r="Y657" s="60" t="str">
        <f>IF(B:B="","",IF(R657="Refreshment Beverage",VLOOKUP(Q657,Rates!G$15:L$19,6,0)*W657,VLOOKUP(Q657,Rates!G$4:L$12,6,0)*W657))</f>
        <v/>
      </c>
      <c r="Z657" s="60" t="str">
        <f t="shared" si="363"/>
        <v/>
      </c>
      <c r="AA657" s="60" t="str">
        <f t="shared" si="351"/>
        <v/>
      </c>
      <c r="AB657" s="61" t="str" cm="1">
        <f t="array" ref="AB657">IF(_xlfn.SINGLE(B:B)="","",IF(R657="Refreshment Beverage","",IF(AND(R657="Beer",Q657=0),SUM(LOOKUP(2,1/(Rates!$B$15:$B$18&lt;=W657)/(Rates!$C$15:$C$18&gt;=W657),Rates!$D$15:$D$18)*W657),VLOOKUP(VALUE(_xlfn.SINGLE(Q:Q)),Rates!A:B,2,0)*W657)))</f>
        <v/>
      </c>
      <c r="AC657" s="61" t="str" cm="1">
        <f t="array" ref="AC657">IF(_xlfn.SINGLE(B:B)="","",IF(R657="Refreshment Beverage","",IF(AND(R657="Beer",Q657=0),SUM(LOOKUP(2,1/(Rates!$B$15:$B$18&lt;=W657)/(Rates!$C$15:$C$18&gt;=W657),Rates!$E$15:$E$18)*W657),VLOOKUP(VALUE(_xlfn.SINGLE(Q:Q)),Rates!A:C,3,0)*W657)))</f>
        <v/>
      </c>
      <c r="AD657" s="168">
        <f>IFERROR(IF(R657="Beer","",IF(OR(Q657=1,Q657=2,Q657=3,Q657=4),VLOOKUP(Q657,Rates!$A$31:$B$34,2,0)*W657,IF(V657=1,VLOOKUP(U657,'REB BEV MIN MKUP'!B:E,4,0),IF(V657&gt;1,VLOOKUP(VALUE(W657),'REB BEV MIN MKUP'!O:Q,3,0),0)))),0)</f>
        <v>0</v>
      </c>
      <c r="AE657" s="62" t="str">
        <f t="shared" si="364"/>
        <v/>
      </c>
      <c r="AF657" s="63" t="str">
        <f t="shared" si="365"/>
        <v/>
      </c>
      <c r="AG657" s="64" t="str">
        <f t="shared" si="366"/>
        <v/>
      </c>
      <c r="AH657" s="65" t="str">
        <f t="shared" si="367"/>
        <v/>
      </c>
      <c r="AI657" s="66" t="str">
        <f>IF(AE:AE="","",IF(R657="Refreshment Beverage",AK657*(Rates!J$19/100),ROUND(SUM(AH657*(Rates!$J$8/100)),4)))</f>
        <v/>
      </c>
      <c r="AJ657" s="67" t="str">
        <f t="shared" si="368"/>
        <v/>
      </c>
      <c r="AK657" s="22" t="str">
        <f t="shared" si="369"/>
        <v/>
      </c>
      <c r="AL657" s="62" t="str">
        <f t="shared" si="370"/>
        <v/>
      </c>
      <c r="AM657" s="63" t="str">
        <f>IF(AS657="","",IF(R657="Refreshment Beverage",ROUND(AS657*Rates!K$19,4),ROUND(AO657*(VLOOKUP(VALUE(Q657),Rates!G$4:L$12,3,0)),4)))</f>
        <v/>
      </c>
      <c r="AN657" s="68" t="str">
        <f>IF(AS657="","",IF(R657="Refreshment Beverage",AS657*(Rates!J$19/100),MAX(AM657,AB657)))</f>
        <v/>
      </c>
      <c r="AO657" s="69" t="str">
        <f t="shared" si="371"/>
        <v/>
      </c>
      <c r="AP657" s="69" t="str">
        <f t="shared" si="372"/>
        <v/>
      </c>
      <c r="AQ657" s="70" t="str">
        <f>IF(AS657="","",IF(R657="Refreshment Beverage",ROUND(SUM(VLOOKUP(Q:Q,Rates!G$15:L$19,3,0)*(AS657-Y657-Z657-AA657)),4),ROUND(SUM(Rates!$K$8*AS657),4)))</f>
        <v/>
      </c>
      <c r="AR657" s="66" t="str">
        <f t="shared" si="373"/>
        <v/>
      </c>
      <c r="AS657" s="22" t="str">
        <f t="shared" si="374"/>
        <v/>
      </c>
      <c r="AT657" s="62" t="str">
        <f t="shared" si="375"/>
        <v/>
      </c>
      <c r="AU657" s="63" t="str">
        <f>IF(AX657="","",IF(R657="Refreshment Beverage",ROUND((BA657-Y657-Z657-AA657)*VLOOKUP(VALUE(Q657),Rates!G$15:L$19,3,0),4),ROUND(AW657*(VLOOKUP(VALUE(Q657),Rates!G:L,3,0)),4)))</f>
        <v/>
      </c>
      <c r="AV657" s="68" t="str">
        <f t="shared" si="376"/>
        <v/>
      </c>
      <c r="AW657" s="69" t="str">
        <f t="shared" si="377"/>
        <v/>
      </c>
      <c r="AX657" s="65" t="str">
        <f t="shared" si="378"/>
        <v/>
      </c>
      <c r="AY657" s="70" t="str">
        <f>IF(AX657="","",IF(R657="Refreshment Beverage",ROUND(SUM(AX657*Rates!K$19),4),ROUND(SUM(AX657*(Rates!J$8/100)),4)))</f>
        <v/>
      </c>
      <c r="AZ657" s="67" t="str">
        <f t="shared" si="379"/>
        <v/>
      </c>
      <c r="BA657" s="22" t="str">
        <f t="shared" si="380"/>
        <v/>
      </c>
      <c r="BD657" s="171"/>
      <c r="BE657" s="171"/>
      <c r="BF657" s="171"/>
      <c r="BG657" s="171"/>
    </row>
    <row r="658" spans="11:59" ht="12.75" customHeight="1" x14ac:dyDescent="0.3">
      <c r="K658" s="42" t="str">
        <f t="shared" si="352"/>
        <v/>
      </c>
      <c r="L658" s="55" t="str">
        <f t="shared" si="353"/>
        <v/>
      </c>
      <c r="M658" s="43" t="str">
        <f t="shared" si="354"/>
        <v/>
      </c>
      <c r="N658" s="56" t="str" cm="1">
        <f t="array" ref="N658">IFERROR(IF(_xlfn.SINGLE(B:B)="","",IF(R658="Beer",SUM(LOOKUP(2,1/(Rates!$B$3:$B$5&lt;=W658)/(Rates!$C$3:$C$5&gt;=W658),Rates!$D$3:$D$5)*(X658/100)*W658),IF(R658="Refreshment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56" t="str">
        <f t="shared" si="355"/>
        <v/>
      </c>
      <c r="P658" s="53"/>
      <c r="Q658" s="14" t="str">
        <f t="shared" si="356"/>
        <v/>
      </c>
      <c r="R658" s="57" t="str">
        <f t="shared" si="357"/>
        <v/>
      </c>
      <c r="S658" s="58" t="str">
        <f>IF(B658="","",IF(R658="Refreshment Beverage",VLOOKUP(VALUE(Q658),Rates!G$15:L$19,2,0),VLOOKUP(VALUE(Q658),Rates!G$4:L$12,2,0)))</f>
        <v/>
      </c>
      <c r="T658" s="58" t="str">
        <f t="shared" si="358"/>
        <v/>
      </c>
      <c r="U658" s="58" t="str">
        <f t="shared" si="359"/>
        <v/>
      </c>
      <c r="V658" s="58" t="str">
        <f t="shared" si="360"/>
        <v/>
      </c>
      <c r="W658" s="58" t="str">
        <f t="shared" si="361"/>
        <v/>
      </c>
      <c r="X658" s="59" t="str">
        <f t="shared" si="362"/>
        <v/>
      </c>
      <c r="Y658" s="60" t="str">
        <f>IF(B:B="","",IF(R658="Refreshment Beverage",VLOOKUP(Q658,Rates!G$15:L$19,6,0)*W658,VLOOKUP(Q658,Rates!G$4:L$12,6,0)*W658))</f>
        <v/>
      </c>
      <c r="Z658" s="60" t="str">
        <f t="shared" si="363"/>
        <v/>
      </c>
      <c r="AA658" s="60" t="str">
        <f t="shared" si="351"/>
        <v/>
      </c>
      <c r="AB658" s="61" t="str" cm="1">
        <f t="array" ref="AB658">IF(_xlfn.SINGLE(B:B)="","",IF(R658="Refreshment Beverage","",IF(AND(R658="Beer",Q658=0),SUM(LOOKUP(2,1/(Rates!$B$15:$B$18&lt;=W658)/(Rates!$C$15:$C$18&gt;=W658),Rates!$D$15:$D$18)*W658),VLOOKUP(VALUE(_xlfn.SINGLE(Q:Q)),Rates!A:B,2,0)*W658)))</f>
        <v/>
      </c>
      <c r="AC658" s="61" t="str" cm="1">
        <f t="array" ref="AC658">IF(_xlfn.SINGLE(B:B)="","",IF(R658="Refreshment Beverage","",IF(AND(R658="Beer",Q658=0),SUM(LOOKUP(2,1/(Rates!$B$15:$B$18&lt;=W658)/(Rates!$C$15:$C$18&gt;=W658),Rates!$E$15:$E$18)*W658),VLOOKUP(VALUE(_xlfn.SINGLE(Q:Q)),Rates!A:C,3,0)*W658)))</f>
        <v/>
      </c>
      <c r="AD658" s="168">
        <f>IFERROR(IF(R658="Beer","",IF(OR(Q658=1,Q658=2,Q658=3,Q658=4),VLOOKUP(Q658,Rates!$A$31:$B$34,2,0)*W658,IF(V658=1,VLOOKUP(U658,'REB BEV MIN MKUP'!B:E,4,0),IF(V658&gt;1,VLOOKUP(VALUE(W658),'REB BEV MIN MKUP'!O:Q,3,0),0)))),0)</f>
        <v>0</v>
      </c>
      <c r="AE658" s="62" t="str">
        <f t="shared" si="364"/>
        <v/>
      </c>
      <c r="AF658" s="63" t="str">
        <f t="shared" si="365"/>
        <v/>
      </c>
      <c r="AG658" s="64" t="str">
        <f t="shared" si="366"/>
        <v/>
      </c>
      <c r="AH658" s="65" t="str">
        <f t="shared" si="367"/>
        <v/>
      </c>
      <c r="AI658" s="66" t="str">
        <f>IF(AE:AE="","",IF(R658="Refreshment Beverage",AK658*(Rates!J$19/100),ROUND(SUM(AH658*(Rates!$J$8/100)),4)))</f>
        <v/>
      </c>
      <c r="AJ658" s="67" t="str">
        <f t="shared" si="368"/>
        <v/>
      </c>
      <c r="AK658" s="22" t="str">
        <f t="shared" si="369"/>
        <v/>
      </c>
      <c r="AL658" s="62" t="str">
        <f t="shared" si="370"/>
        <v/>
      </c>
      <c r="AM658" s="63" t="str">
        <f>IF(AS658="","",IF(R658="Refreshment Beverage",ROUND(AS658*Rates!K$19,4),ROUND(AO658*(VLOOKUP(VALUE(Q658),Rates!G$4:L$12,3,0)),4)))</f>
        <v/>
      </c>
      <c r="AN658" s="68" t="str">
        <f>IF(AS658="","",IF(R658="Refreshment Beverage",AS658*(Rates!J$19/100),MAX(AM658,AB658)))</f>
        <v/>
      </c>
      <c r="AO658" s="69" t="str">
        <f t="shared" si="371"/>
        <v/>
      </c>
      <c r="AP658" s="69" t="str">
        <f t="shared" si="372"/>
        <v/>
      </c>
      <c r="AQ658" s="70" t="str">
        <f>IF(AS658="","",IF(R658="Refreshment Beverage",ROUND(SUM(VLOOKUP(Q:Q,Rates!G$15:L$19,3,0)*(AS658-Y658-Z658-AA658)),4),ROUND(SUM(Rates!$K$8*AS658),4)))</f>
        <v/>
      </c>
      <c r="AR658" s="66" t="str">
        <f t="shared" si="373"/>
        <v/>
      </c>
      <c r="AS658" s="22" t="str">
        <f t="shared" si="374"/>
        <v/>
      </c>
      <c r="AT658" s="62" t="str">
        <f t="shared" si="375"/>
        <v/>
      </c>
      <c r="AU658" s="63" t="str">
        <f>IF(AX658="","",IF(R658="Refreshment Beverage",ROUND((BA658-Y658-Z658-AA658)*VLOOKUP(VALUE(Q658),Rates!G$15:L$19,3,0),4),ROUND(AW658*(VLOOKUP(VALUE(Q658),Rates!G:L,3,0)),4)))</f>
        <v/>
      </c>
      <c r="AV658" s="68" t="str">
        <f t="shared" si="376"/>
        <v/>
      </c>
      <c r="AW658" s="69" t="str">
        <f t="shared" si="377"/>
        <v/>
      </c>
      <c r="AX658" s="65" t="str">
        <f t="shared" si="378"/>
        <v/>
      </c>
      <c r="AY658" s="70" t="str">
        <f>IF(AX658="","",IF(R658="Refreshment Beverage",ROUND(SUM(AX658*Rates!K$19),4),ROUND(SUM(AX658*(Rates!J$8/100)),4)))</f>
        <v/>
      </c>
      <c r="AZ658" s="67" t="str">
        <f t="shared" si="379"/>
        <v/>
      </c>
      <c r="BA658" s="22" t="str">
        <f t="shared" si="380"/>
        <v/>
      </c>
      <c r="BD658" s="171"/>
      <c r="BE658" s="171"/>
      <c r="BF658" s="171"/>
      <c r="BG658" s="171"/>
    </row>
    <row r="659" spans="11:59" ht="12.75" customHeight="1" x14ac:dyDescent="0.3">
      <c r="K659" s="42" t="str">
        <f t="shared" si="352"/>
        <v/>
      </c>
      <c r="L659" s="55" t="str">
        <f t="shared" si="353"/>
        <v/>
      </c>
      <c r="M659" s="43" t="str">
        <f t="shared" si="354"/>
        <v/>
      </c>
      <c r="N659" s="56" t="str" cm="1">
        <f t="array" ref="N659">IFERROR(IF(_xlfn.SINGLE(B:B)="","",IF(R659="Beer",SUM(LOOKUP(2,1/(Rates!$B$3:$B$5&lt;=W659)/(Rates!$C$3:$C$5&gt;=W659),Rates!$D$3:$D$5)*(X659/100)*W659),IF(R659="Refreshment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56" t="str">
        <f t="shared" si="355"/>
        <v/>
      </c>
      <c r="P659" s="53"/>
      <c r="Q659" s="14" t="str">
        <f t="shared" si="356"/>
        <v/>
      </c>
      <c r="R659" s="57" t="str">
        <f t="shared" si="357"/>
        <v/>
      </c>
      <c r="S659" s="58" t="str">
        <f>IF(B659="","",IF(R659="Refreshment Beverage",VLOOKUP(VALUE(Q659),Rates!G$15:L$19,2,0),VLOOKUP(VALUE(Q659),Rates!G$4:L$12,2,0)))</f>
        <v/>
      </c>
      <c r="T659" s="58" t="str">
        <f t="shared" si="358"/>
        <v/>
      </c>
      <c r="U659" s="58" t="str">
        <f t="shared" si="359"/>
        <v/>
      </c>
      <c r="V659" s="58" t="str">
        <f t="shared" si="360"/>
        <v/>
      </c>
      <c r="W659" s="58" t="str">
        <f t="shared" si="361"/>
        <v/>
      </c>
      <c r="X659" s="59" t="str">
        <f t="shared" si="362"/>
        <v/>
      </c>
      <c r="Y659" s="60" t="str">
        <f>IF(B:B="","",IF(R659="Refreshment Beverage",VLOOKUP(Q659,Rates!G$15:L$19,6,0)*W659,VLOOKUP(Q659,Rates!G$4:L$12,6,0)*W659))</f>
        <v/>
      </c>
      <c r="Z659" s="60" t="str">
        <f t="shared" si="363"/>
        <v/>
      </c>
      <c r="AA659" s="60" t="str">
        <f t="shared" si="351"/>
        <v/>
      </c>
      <c r="AB659" s="61" t="str" cm="1">
        <f t="array" ref="AB659">IF(_xlfn.SINGLE(B:B)="","",IF(R659="Refreshment Beverage","",IF(AND(R659="Beer",Q659=0),SUM(LOOKUP(2,1/(Rates!$B$15:$B$18&lt;=W659)/(Rates!$C$15:$C$18&gt;=W659),Rates!$D$15:$D$18)*W659),VLOOKUP(VALUE(_xlfn.SINGLE(Q:Q)),Rates!A:B,2,0)*W659)))</f>
        <v/>
      </c>
      <c r="AC659" s="61" t="str" cm="1">
        <f t="array" ref="AC659">IF(_xlfn.SINGLE(B:B)="","",IF(R659="Refreshment Beverage","",IF(AND(R659="Beer",Q659=0),SUM(LOOKUP(2,1/(Rates!$B$15:$B$18&lt;=W659)/(Rates!$C$15:$C$18&gt;=W659),Rates!$E$15:$E$18)*W659),VLOOKUP(VALUE(_xlfn.SINGLE(Q:Q)),Rates!A:C,3,0)*W659)))</f>
        <v/>
      </c>
      <c r="AD659" s="168">
        <f>IFERROR(IF(R659="Beer","",IF(OR(Q659=1,Q659=2,Q659=3,Q659=4),VLOOKUP(Q659,Rates!$A$31:$B$34,2,0)*W659,IF(V659=1,VLOOKUP(U659,'REB BEV MIN MKUP'!B:E,4,0),IF(V659&gt;1,VLOOKUP(VALUE(W659),'REB BEV MIN MKUP'!O:Q,3,0),0)))),0)</f>
        <v>0</v>
      </c>
      <c r="AE659" s="62" t="str">
        <f t="shared" si="364"/>
        <v/>
      </c>
      <c r="AF659" s="63" t="str">
        <f t="shared" si="365"/>
        <v/>
      </c>
      <c r="AG659" s="64" t="str">
        <f t="shared" si="366"/>
        <v/>
      </c>
      <c r="AH659" s="65" t="str">
        <f t="shared" si="367"/>
        <v/>
      </c>
      <c r="AI659" s="66" t="str">
        <f>IF(AE:AE="","",IF(R659="Refreshment Beverage",AK659*(Rates!J$19/100),ROUND(SUM(AH659*(Rates!$J$8/100)),4)))</f>
        <v/>
      </c>
      <c r="AJ659" s="67" t="str">
        <f t="shared" si="368"/>
        <v/>
      </c>
      <c r="AK659" s="22" t="str">
        <f t="shared" si="369"/>
        <v/>
      </c>
      <c r="AL659" s="62" t="str">
        <f t="shared" si="370"/>
        <v/>
      </c>
      <c r="AM659" s="63" t="str">
        <f>IF(AS659="","",IF(R659="Refreshment Beverage",ROUND(AS659*Rates!K$19,4),ROUND(AO659*(VLOOKUP(VALUE(Q659),Rates!G$4:L$12,3,0)),4)))</f>
        <v/>
      </c>
      <c r="AN659" s="68" t="str">
        <f>IF(AS659="","",IF(R659="Refreshment Beverage",AS659*(Rates!J$19/100),MAX(AM659,AB659)))</f>
        <v/>
      </c>
      <c r="AO659" s="69" t="str">
        <f t="shared" si="371"/>
        <v/>
      </c>
      <c r="AP659" s="69" t="str">
        <f t="shared" si="372"/>
        <v/>
      </c>
      <c r="AQ659" s="70" t="str">
        <f>IF(AS659="","",IF(R659="Refreshment Beverage",ROUND(SUM(VLOOKUP(Q:Q,Rates!G$15:L$19,3,0)*(AS659-Y659-Z659-AA659)),4),ROUND(SUM(Rates!$K$8*AS659),4)))</f>
        <v/>
      </c>
      <c r="AR659" s="66" t="str">
        <f t="shared" si="373"/>
        <v/>
      </c>
      <c r="AS659" s="22" t="str">
        <f t="shared" si="374"/>
        <v/>
      </c>
      <c r="AT659" s="62" t="str">
        <f t="shared" si="375"/>
        <v/>
      </c>
      <c r="AU659" s="63" t="str">
        <f>IF(AX659="","",IF(R659="Refreshment Beverage",ROUND((BA659-Y659-Z659-AA659)*VLOOKUP(VALUE(Q659),Rates!G$15:L$19,3,0),4),ROUND(AW659*(VLOOKUP(VALUE(Q659),Rates!G:L,3,0)),4)))</f>
        <v/>
      </c>
      <c r="AV659" s="68" t="str">
        <f t="shared" si="376"/>
        <v/>
      </c>
      <c r="AW659" s="69" t="str">
        <f t="shared" si="377"/>
        <v/>
      </c>
      <c r="AX659" s="65" t="str">
        <f t="shared" si="378"/>
        <v/>
      </c>
      <c r="AY659" s="70" t="str">
        <f>IF(AX659="","",IF(R659="Refreshment Beverage",ROUND(SUM(AX659*Rates!K$19),4),ROUND(SUM(AX659*(Rates!J$8/100)),4)))</f>
        <v/>
      </c>
      <c r="AZ659" s="67" t="str">
        <f t="shared" si="379"/>
        <v/>
      </c>
      <c r="BA659" s="22" t="str">
        <f t="shared" si="380"/>
        <v/>
      </c>
      <c r="BD659" s="171"/>
      <c r="BE659" s="171"/>
      <c r="BF659" s="171"/>
      <c r="BG659" s="171"/>
    </row>
    <row r="660" spans="11:59" ht="12.75" customHeight="1" x14ac:dyDescent="0.3">
      <c r="K660" s="42" t="str">
        <f t="shared" si="352"/>
        <v/>
      </c>
      <c r="L660" s="55" t="str">
        <f t="shared" si="353"/>
        <v/>
      </c>
      <c r="M660" s="43" t="str">
        <f t="shared" si="354"/>
        <v/>
      </c>
      <c r="N660" s="56" t="str" cm="1">
        <f t="array" ref="N660">IFERROR(IF(_xlfn.SINGLE(B:B)="","",IF(R660="Beer",SUM(LOOKUP(2,1/(Rates!$B$3:$B$5&lt;=W660)/(Rates!$C$3:$C$5&gt;=W660),Rates!$D$3:$D$5)*(X660/100)*W660),IF(R660="Refreshment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56" t="str">
        <f t="shared" si="355"/>
        <v/>
      </c>
      <c r="P660" s="53"/>
      <c r="Q660" s="14" t="str">
        <f t="shared" si="356"/>
        <v/>
      </c>
      <c r="R660" s="57" t="str">
        <f t="shared" si="357"/>
        <v/>
      </c>
      <c r="S660" s="58" t="str">
        <f>IF(B660="","",IF(R660="Refreshment Beverage",VLOOKUP(VALUE(Q660),Rates!G$15:L$19,2,0),VLOOKUP(VALUE(Q660),Rates!G$4:L$12,2,0)))</f>
        <v/>
      </c>
      <c r="T660" s="58" t="str">
        <f t="shared" si="358"/>
        <v/>
      </c>
      <c r="U660" s="58" t="str">
        <f t="shared" si="359"/>
        <v/>
      </c>
      <c r="V660" s="58" t="str">
        <f t="shared" si="360"/>
        <v/>
      </c>
      <c r="W660" s="58" t="str">
        <f t="shared" si="361"/>
        <v/>
      </c>
      <c r="X660" s="59" t="str">
        <f t="shared" si="362"/>
        <v/>
      </c>
      <c r="Y660" s="60" t="str">
        <f>IF(B:B="","",IF(R660="Refreshment Beverage",VLOOKUP(Q660,Rates!G$15:L$19,6,0)*W660,VLOOKUP(Q660,Rates!G$4:L$12,6,0)*W660))</f>
        <v/>
      </c>
      <c r="Z660" s="60" t="str">
        <f t="shared" si="363"/>
        <v/>
      </c>
      <c r="AA660" s="60" t="str">
        <f t="shared" si="351"/>
        <v/>
      </c>
      <c r="AB660" s="61" t="str" cm="1">
        <f t="array" ref="AB660">IF(_xlfn.SINGLE(B:B)="","",IF(R660="Refreshment Beverage","",IF(AND(R660="Beer",Q660=0),SUM(LOOKUP(2,1/(Rates!$B$15:$B$18&lt;=W660)/(Rates!$C$15:$C$18&gt;=W660),Rates!$D$15:$D$18)*W660),VLOOKUP(VALUE(_xlfn.SINGLE(Q:Q)),Rates!A:B,2,0)*W660)))</f>
        <v/>
      </c>
      <c r="AC660" s="61" t="str" cm="1">
        <f t="array" ref="AC660">IF(_xlfn.SINGLE(B:B)="","",IF(R660="Refreshment Beverage","",IF(AND(R660="Beer",Q660=0),SUM(LOOKUP(2,1/(Rates!$B$15:$B$18&lt;=W660)/(Rates!$C$15:$C$18&gt;=W660),Rates!$E$15:$E$18)*W660),VLOOKUP(VALUE(_xlfn.SINGLE(Q:Q)),Rates!A:C,3,0)*W660)))</f>
        <v/>
      </c>
      <c r="AD660" s="168">
        <f>IFERROR(IF(R660="Beer","",IF(OR(Q660=1,Q660=2,Q660=3,Q660=4),VLOOKUP(Q660,Rates!$A$31:$B$34,2,0)*W660,IF(V660=1,VLOOKUP(U660,'REB BEV MIN MKUP'!B:E,4,0),IF(V660&gt;1,VLOOKUP(VALUE(W660),'REB BEV MIN MKUP'!O:Q,3,0),0)))),0)</f>
        <v>0</v>
      </c>
      <c r="AE660" s="62" t="str">
        <f t="shared" si="364"/>
        <v/>
      </c>
      <c r="AF660" s="63" t="str">
        <f t="shared" si="365"/>
        <v/>
      </c>
      <c r="AG660" s="64" t="str">
        <f t="shared" si="366"/>
        <v/>
      </c>
      <c r="AH660" s="65" t="str">
        <f t="shared" si="367"/>
        <v/>
      </c>
      <c r="AI660" s="66" t="str">
        <f>IF(AE:AE="","",IF(R660="Refreshment Beverage",AK660*(Rates!J$19/100),ROUND(SUM(AH660*(Rates!$J$8/100)),4)))</f>
        <v/>
      </c>
      <c r="AJ660" s="67" t="str">
        <f t="shared" si="368"/>
        <v/>
      </c>
      <c r="AK660" s="22" t="str">
        <f t="shared" si="369"/>
        <v/>
      </c>
      <c r="AL660" s="62" t="str">
        <f t="shared" si="370"/>
        <v/>
      </c>
      <c r="AM660" s="63" t="str">
        <f>IF(AS660="","",IF(R660="Refreshment Beverage",ROUND(AS660*Rates!K$19,4),ROUND(AO660*(VLOOKUP(VALUE(Q660),Rates!G$4:L$12,3,0)),4)))</f>
        <v/>
      </c>
      <c r="AN660" s="68" t="str">
        <f>IF(AS660="","",IF(R660="Refreshment Beverage",AS660*(Rates!J$19/100),MAX(AM660,AB660)))</f>
        <v/>
      </c>
      <c r="AO660" s="69" t="str">
        <f t="shared" si="371"/>
        <v/>
      </c>
      <c r="AP660" s="69" t="str">
        <f t="shared" si="372"/>
        <v/>
      </c>
      <c r="AQ660" s="70" t="str">
        <f>IF(AS660="","",IF(R660="Refreshment Beverage",ROUND(SUM(VLOOKUP(Q:Q,Rates!G$15:L$19,3,0)*(AS660-Y660-Z660-AA660)),4),ROUND(SUM(Rates!$K$8*AS660),4)))</f>
        <v/>
      </c>
      <c r="AR660" s="66" t="str">
        <f t="shared" si="373"/>
        <v/>
      </c>
      <c r="AS660" s="22" t="str">
        <f t="shared" si="374"/>
        <v/>
      </c>
      <c r="AT660" s="62" t="str">
        <f t="shared" si="375"/>
        <v/>
      </c>
      <c r="AU660" s="63" t="str">
        <f>IF(AX660="","",IF(R660="Refreshment Beverage",ROUND((BA660-Y660-Z660-AA660)*VLOOKUP(VALUE(Q660),Rates!G$15:L$19,3,0),4),ROUND(AW660*(VLOOKUP(VALUE(Q660),Rates!G:L,3,0)),4)))</f>
        <v/>
      </c>
      <c r="AV660" s="68" t="str">
        <f t="shared" si="376"/>
        <v/>
      </c>
      <c r="AW660" s="69" t="str">
        <f t="shared" si="377"/>
        <v/>
      </c>
      <c r="AX660" s="65" t="str">
        <f t="shared" si="378"/>
        <v/>
      </c>
      <c r="AY660" s="70" t="str">
        <f>IF(AX660="","",IF(R660="Refreshment Beverage",ROUND(SUM(AX660*Rates!K$19),4),ROUND(SUM(AX660*(Rates!J$8/100)),4)))</f>
        <v/>
      </c>
      <c r="AZ660" s="67" t="str">
        <f t="shared" si="379"/>
        <v/>
      </c>
      <c r="BA660" s="22" t="str">
        <f t="shared" si="380"/>
        <v/>
      </c>
      <c r="BD660" s="171"/>
      <c r="BE660" s="171"/>
      <c r="BF660" s="171"/>
      <c r="BG660" s="171"/>
    </row>
    <row r="661" spans="11:59" ht="12.75" customHeight="1" x14ac:dyDescent="0.3">
      <c r="K661" s="42" t="str">
        <f t="shared" si="352"/>
        <v/>
      </c>
      <c r="L661" s="55" t="str">
        <f t="shared" si="353"/>
        <v/>
      </c>
      <c r="M661" s="43" t="str">
        <f t="shared" si="354"/>
        <v/>
      </c>
      <c r="N661" s="56" t="str" cm="1">
        <f t="array" ref="N661">IFERROR(IF(_xlfn.SINGLE(B:B)="","",IF(R661="Beer",SUM(LOOKUP(2,1/(Rates!$B$3:$B$5&lt;=W661)/(Rates!$C$3:$C$5&gt;=W661),Rates!$D$3:$D$5)*(X661/100)*W661),IF(R661="Refreshment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56" t="str">
        <f t="shared" si="355"/>
        <v/>
      </c>
      <c r="P661" s="53"/>
      <c r="Q661" s="14" t="str">
        <f t="shared" si="356"/>
        <v/>
      </c>
      <c r="R661" s="57" t="str">
        <f t="shared" si="357"/>
        <v/>
      </c>
      <c r="S661" s="58" t="str">
        <f>IF(B661="","",IF(R661="Refreshment Beverage",VLOOKUP(VALUE(Q661),Rates!G$15:L$19,2,0),VLOOKUP(VALUE(Q661),Rates!G$4:L$12,2,0)))</f>
        <v/>
      </c>
      <c r="T661" s="58" t="str">
        <f t="shared" si="358"/>
        <v/>
      </c>
      <c r="U661" s="58" t="str">
        <f t="shared" si="359"/>
        <v/>
      </c>
      <c r="V661" s="58" t="str">
        <f t="shared" si="360"/>
        <v/>
      </c>
      <c r="W661" s="58" t="str">
        <f t="shared" si="361"/>
        <v/>
      </c>
      <c r="X661" s="59" t="str">
        <f t="shared" si="362"/>
        <v/>
      </c>
      <c r="Y661" s="60" t="str">
        <f>IF(B:B="","",IF(R661="Refreshment Beverage",VLOOKUP(Q661,Rates!G$15:L$19,6,0)*W661,VLOOKUP(Q661,Rates!G$4:L$12,6,0)*W661))</f>
        <v/>
      </c>
      <c r="Z661" s="60" t="str">
        <f t="shared" si="363"/>
        <v/>
      </c>
      <c r="AA661" s="60" t="str">
        <f t="shared" si="351"/>
        <v/>
      </c>
      <c r="AB661" s="61" t="str" cm="1">
        <f t="array" ref="AB661">IF(_xlfn.SINGLE(B:B)="","",IF(R661="Refreshment Beverage","",IF(AND(R661="Beer",Q661=0),SUM(LOOKUP(2,1/(Rates!$B$15:$B$18&lt;=W661)/(Rates!$C$15:$C$18&gt;=W661),Rates!$D$15:$D$18)*W661),VLOOKUP(VALUE(_xlfn.SINGLE(Q:Q)),Rates!A:B,2,0)*W661)))</f>
        <v/>
      </c>
      <c r="AC661" s="61" t="str" cm="1">
        <f t="array" ref="AC661">IF(_xlfn.SINGLE(B:B)="","",IF(R661="Refreshment Beverage","",IF(AND(R661="Beer",Q661=0),SUM(LOOKUP(2,1/(Rates!$B$15:$B$18&lt;=W661)/(Rates!$C$15:$C$18&gt;=W661),Rates!$E$15:$E$18)*W661),VLOOKUP(VALUE(_xlfn.SINGLE(Q:Q)),Rates!A:C,3,0)*W661)))</f>
        <v/>
      </c>
      <c r="AD661" s="168">
        <f>IFERROR(IF(R661="Beer","",IF(OR(Q661=1,Q661=2,Q661=3,Q661=4),VLOOKUP(Q661,Rates!$A$31:$B$34,2,0)*W661,IF(V661=1,VLOOKUP(U661,'REB BEV MIN MKUP'!B:E,4,0),IF(V661&gt;1,VLOOKUP(VALUE(W661),'REB BEV MIN MKUP'!O:Q,3,0),0)))),0)</f>
        <v>0</v>
      </c>
      <c r="AE661" s="62" t="str">
        <f t="shared" si="364"/>
        <v/>
      </c>
      <c r="AF661" s="63" t="str">
        <f t="shared" si="365"/>
        <v/>
      </c>
      <c r="AG661" s="64" t="str">
        <f t="shared" si="366"/>
        <v/>
      </c>
      <c r="AH661" s="65" t="str">
        <f t="shared" si="367"/>
        <v/>
      </c>
      <c r="AI661" s="66" t="str">
        <f>IF(AE:AE="","",IF(R661="Refreshment Beverage",AK661*(Rates!J$19/100),ROUND(SUM(AH661*(Rates!$J$8/100)),4)))</f>
        <v/>
      </c>
      <c r="AJ661" s="67" t="str">
        <f t="shared" si="368"/>
        <v/>
      </c>
      <c r="AK661" s="22" t="str">
        <f t="shared" si="369"/>
        <v/>
      </c>
      <c r="AL661" s="62" t="str">
        <f t="shared" si="370"/>
        <v/>
      </c>
      <c r="AM661" s="63" t="str">
        <f>IF(AS661="","",IF(R661="Refreshment Beverage",ROUND(AS661*Rates!K$19,4),ROUND(AO661*(VLOOKUP(VALUE(Q661),Rates!G$4:L$12,3,0)),4)))</f>
        <v/>
      </c>
      <c r="AN661" s="68" t="str">
        <f>IF(AS661="","",IF(R661="Refreshment Beverage",AS661*(Rates!J$19/100),MAX(AM661,AB661)))</f>
        <v/>
      </c>
      <c r="AO661" s="69" t="str">
        <f t="shared" si="371"/>
        <v/>
      </c>
      <c r="AP661" s="69" t="str">
        <f t="shared" si="372"/>
        <v/>
      </c>
      <c r="AQ661" s="70" t="str">
        <f>IF(AS661="","",IF(R661="Refreshment Beverage",ROUND(SUM(VLOOKUP(Q:Q,Rates!G$15:L$19,3,0)*(AS661-Y661-Z661-AA661)),4),ROUND(SUM(Rates!$K$8*AS661),4)))</f>
        <v/>
      </c>
      <c r="AR661" s="66" t="str">
        <f t="shared" si="373"/>
        <v/>
      </c>
      <c r="AS661" s="22" t="str">
        <f t="shared" si="374"/>
        <v/>
      </c>
      <c r="AT661" s="62" t="str">
        <f t="shared" si="375"/>
        <v/>
      </c>
      <c r="AU661" s="63" t="str">
        <f>IF(AX661="","",IF(R661="Refreshment Beverage",ROUND((BA661-Y661-Z661-AA661)*VLOOKUP(VALUE(Q661),Rates!G$15:L$19,3,0),4),ROUND(AW661*(VLOOKUP(VALUE(Q661),Rates!G:L,3,0)),4)))</f>
        <v/>
      </c>
      <c r="AV661" s="68" t="str">
        <f t="shared" si="376"/>
        <v/>
      </c>
      <c r="AW661" s="69" t="str">
        <f t="shared" si="377"/>
        <v/>
      </c>
      <c r="AX661" s="65" t="str">
        <f t="shared" si="378"/>
        <v/>
      </c>
      <c r="AY661" s="70" t="str">
        <f>IF(AX661="","",IF(R661="Refreshment Beverage",ROUND(SUM(AX661*Rates!K$19),4),ROUND(SUM(AX661*(Rates!J$8/100)),4)))</f>
        <v/>
      </c>
      <c r="AZ661" s="67" t="str">
        <f t="shared" si="379"/>
        <v/>
      </c>
      <c r="BA661" s="22" t="str">
        <f t="shared" si="380"/>
        <v/>
      </c>
      <c r="BD661" s="171"/>
      <c r="BE661" s="171"/>
      <c r="BF661" s="171"/>
      <c r="BG661" s="171"/>
    </row>
    <row r="662" spans="11:59" ht="12.75" customHeight="1" x14ac:dyDescent="0.3">
      <c r="K662" s="42" t="str">
        <f t="shared" si="352"/>
        <v/>
      </c>
      <c r="L662" s="55" t="str">
        <f t="shared" si="353"/>
        <v/>
      </c>
      <c r="M662" s="43" t="str">
        <f t="shared" si="354"/>
        <v/>
      </c>
      <c r="N662" s="56" t="str" cm="1">
        <f t="array" ref="N662">IFERROR(IF(_xlfn.SINGLE(B:B)="","",IF(R662="Beer",SUM(LOOKUP(2,1/(Rates!$B$3:$B$5&lt;=W662)/(Rates!$C$3:$C$5&gt;=W662),Rates!$D$3:$D$5)*(X662/100)*W662),IF(R662="Refreshment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56" t="str">
        <f t="shared" si="355"/>
        <v/>
      </c>
      <c r="P662" s="53"/>
      <c r="Q662" s="14" t="str">
        <f t="shared" si="356"/>
        <v/>
      </c>
      <c r="R662" s="57" t="str">
        <f t="shared" si="357"/>
        <v/>
      </c>
      <c r="S662" s="58" t="str">
        <f>IF(B662="","",IF(R662="Refreshment Beverage",VLOOKUP(VALUE(Q662),Rates!G$15:L$19,2,0),VLOOKUP(VALUE(Q662),Rates!G$4:L$12,2,0)))</f>
        <v/>
      </c>
      <c r="T662" s="58" t="str">
        <f t="shared" si="358"/>
        <v/>
      </c>
      <c r="U662" s="58" t="str">
        <f t="shared" si="359"/>
        <v/>
      </c>
      <c r="V662" s="58" t="str">
        <f t="shared" si="360"/>
        <v/>
      </c>
      <c r="W662" s="58" t="str">
        <f t="shared" si="361"/>
        <v/>
      </c>
      <c r="X662" s="59" t="str">
        <f t="shared" si="362"/>
        <v/>
      </c>
      <c r="Y662" s="60" t="str">
        <f>IF(B:B="","",IF(R662="Refreshment Beverage",VLOOKUP(Q662,Rates!G$15:L$19,6,0)*W662,VLOOKUP(Q662,Rates!G$4:L$12,6,0)*W662))</f>
        <v/>
      </c>
      <c r="Z662" s="60" t="str">
        <f t="shared" si="363"/>
        <v/>
      </c>
      <c r="AA662" s="60" t="str">
        <f t="shared" si="351"/>
        <v/>
      </c>
      <c r="AB662" s="61" t="str" cm="1">
        <f t="array" ref="AB662">IF(_xlfn.SINGLE(B:B)="","",IF(R662="Refreshment Beverage","",IF(AND(R662="Beer",Q662=0),SUM(LOOKUP(2,1/(Rates!$B$15:$B$18&lt;=W662)/(Rates!$C$15:$C$18&gt;=W662),Rates!$D$15:$D$18)*W662),VLOOKUP(VALUE(_xlfn.SINGLE(Q:Q)),Rates!A:B,2,0)*W662)))</f>
        <v/>
      </c>
      <c r="AC662" s="61" t="str" cm="1">
        <f t="array" ref="AC662">IF(_xlfn.SINGLE(B:B)="","",IF(R662="Refreshment Beverage","",IF(AND(R662="Beer",Q662=0),SUM(LOOKUP(2,1/(Rates!$B$15:$B$18&lt;=W662)/(Rates!$C$15:$C$18&gt;=W662),Rates!$E$15:$E$18)*W662),VLOOKUP(VALUE(_xlfn.SINGLE(Q:Q)),Rates!A:C,3,0)*W662)))</f>
        <v/>
      </c>
      <c r="AD662" s="168">
        <f>IFERROR(IF(R662="Beer","",IF(OR(Q662=1,Q662=2,Q662=3,Q662=4),VLOOKUP(Q662,Rates!$A$31:$B$34,2,0)*W662,IF(V662=1,VLOOKUP(U662,'REB BEV MIN MKUP'!B:E,4,0),IF(V662&gt;1,VLOOKUP(VALUE(W662),'REB BEV MIN MKUP'!O:Q,3,0),0)))),0)</f>
        <v>0</v>
      </c>
      <c r="AE662" s="62" t="str">
        <f t="shared" si="364"/>
        <v/>
      </c>
      <c r="AF662" s="63" t="str">
        <f t="shared" si="365"/>
        <v/>
      </c>
      <c r="AG662" s="64" t="str">
        <f t="shared" si="366"/>
        <v/>
      </c>
      <c r="AH662" s="65" t="str">
        <f t="shared" si="367"/>
        <v/>
      </c>
      <c r="AI662" s="66" t="str">
        <f>IF(AE:AE="","",IF(R662="Refreshment Beverage",AK662*(Rates!J$19/100),ROUND(SUM(AH662*(Rates!$J$8/100)),4)))</f>
        <v/>
      </c>
      <c r="AJ662" s="67" t="str">
        <f t="shared" si="368"/>
        <v/>
      </c>
      <c r="AK662" s="22" t="str">
        <f t="shared" si="369"/>
        <v/>
      </c>
      <c r="AL662" s="62" t="str">
        <f t="shared" si="370"/>
        <v/>
      </c>
      <c r="AM662" s="63" t="str">
        <f>IF(AS662="","",IF(R662="Refreshment Beverage",ROUND(AS662*Rates!K$19,4),ROUND(AO662*(VLOOKUP(VALUE(Q662),Rates!G$4:L$12,3,0)),4)))</f>
        <v/>
      </c>
      <c r="AN662" s="68" t="str">
        <f>IF(AS662="","",IF(R662="Refreshment Beverage",AS662*(Rates!J$19/100),MAX(AM662,AB662)))</f>
        <v/>
      </c>
      <c r="AO662" s="69" t="str">
        <f t="shared" si="371"/>
        <v/>
      </c>
      <c r="AP662" s="69" t="str">
        <f t="shared" si="372"/>
        <v/>
      </c>
      <c r="AQ662" s="70" t="str">
        <f>IF(AS662="","",IF(R662="Refreshment Beverage",ROUND(SUM(VLOOKUP(Q:Q,Rates!G$15:L$19,3,0)*(AS662-Y662-Z662-AA662)),4),ROUND(SUM(Rates!$K$8*AS662),4)))</f>
        <v/>
      </c>
      <c r="AR662" s="66" t="str">
        <f t="shared" si="373"/>
        <v/>
      </c>
      <c r="AS662" s="22" t="str">
        <f t="shared" si="374"/>
        <v/>
      </c>
      <c r="AT662" s="62" t="str">
        <f t="shared" si="375"/>
        <v/>
      </c>
      <c r="AU662" s="63" t="str">
        <f>IF(AX662="","",IF(R662="Refreshment Beverage",ROUND((BA662-Y662-Z662-AA662)*VLOOKUP(VALUE(Q662),Rates!G$15:L$19,3,0),4),ROUND(AW662*(VLOOKUP(VALUE(Q662),Rates!G:L,3,0)),4)))</f>
        <v/>
      </c>
      <c r="AV662" s="68" t="str">
        <f t="shared" si="376"/>
        <v/>
      </c>
      <c r="AW662" s="69" t="str">
        <f t="shared" si="377"/>
        <v/>
      </c>
      <c r="AX662" s="65" t="str">
        <f t="shared" si="378"/>
        <v/>
      </c>
      <c r="AY662" s="70" t="str">
        <f>IF(AX662="","",IF(R662="Refreshment Beverage",ROUND(SUM(AX662*Rates!K$19),4),ROUND(SUM(AX662*(Rates!J$8/100)),4)))</f>
        <v/>
      </c>
      <c r="AZ662" s="67" t="str">
        <f t="shared" si="379"/>
        <v/>
      </c>
      <c r="BA662" s="22" t="str">
        <f t="shared" si="380"/>
        <v/>
      </c>
      <c r="BD662" s="171"/>
      <c r="BE662" s="171"/>
      <c r="BF662" s="171"/>
      <c r="BG662" s="171"/>
    </row>
    <row r="663" spans="11:59" ht="12.75" customHeight="1" x14ac:dyDescent="0.3">
      <c r="K663" s="42" t="str">
        <f t="shared" si="352"/>
        <v/>
      </c>
      <c r="L663" s="55" t="str">
        <f t="shared" si="353"/>
        <v/>
      </c>
      <c r="M663" s="43" t="str">
        <f t="shared" si="354"/>
        <v/>
      </c>
      <c r="N663" s="56" t="str" cm="1">
        <f t="array" ref="N663">IFERROR(IF(_xlfn.SINGLE(B:B)="","",IF(R663="Beer",SUM(LOOKUP(2,1/(Rates!$B$3:$B$5&lt;=W663)/(Rates!$C$3:$C$5&gt;=W663),Rates!$D$3:$D$5)*(X663/100)*W663),IF(R663="Refreshment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56" t="str">
        <f t="shared" si="355"/>
        <v/>
      </c>
      <c r="P663" s="53"/>
      <c r="Q663" s="14" t="str">
        <f t="shared" si="356"/>
        <v/>
      </c>
      <c r="R663" s="57" t="str">
        <f t="shared" si="357"/>
        <v/>
      </c>
      <c r="S663" s="58" t="str">
        <f>IF(B663="","",IF(R663="Refreshment Beverage",VLOOKUP(VALUE(Q663),Rates!G$15:L$19,2,0),VLOOKUP(VALUE(Q663),Rates!G$4:L$12,2,0)))</f>
        <v/>
      </c>
      <c r="T663" s="58" t="str">
        <f t="shared" si="358"/>
        <v/>
      </c>
      <c r="U663" s="58" t="str">
        <f t="shared" si="359"/>
        <v/>
      </c>
      <c r="V663" s="58" t="str">
        <f t="shared" si="360"/>
        <v/>
      </c>
      <c r="W663" s="58" t="str">
        <f t="shared" si="361"/>
        <v/>
      </c>
      <c r="X663" s="59" t="str">
        <f t="shared" si="362"/>
        <v/>
      </c>
      <c r="Y663" s="60" t="str">
        <f>IF(B:B="","",IF(R663="Refreshment Beverage",VLOOKUP(Q663,Rates!G$15:L$19,6,0)*W663,VLOOKUP(Q663,Rates!G$4:L$12,6,0)*W663))</f>
        <v/>
      </c>
      <c r="Z663" s="60" t="str">
        <f t="shared" si="363"/>
        <v/>
      </c>
      <c r="AA663" s="60" t="str">
        <f t="shared" si="351"/>
        <v/>
      </c>
      <c r="AB663" s="61" t="str" cm="1">
        <f t="array" ref="AB663">IF(_xlfn.SINGLE(B:B)="","",IF(R663="Refreshment Beverage","",IF(AND(R663="Beer",Q663=0),SUM(LOOKUP(2,1/(Rates!$B$15:$B$18&lt;=W663)/(Rates!$C$15:$C$18&gt;=W663),Rates!$D$15:$D$18)*W663),VLOOKUP(VALUE(_xlfn.SINGLE(Q:Q)),Rates!A:B,2,0)*W663)))</f>
        <v/>
      </c>
      <c r="AC663" s="61" t="str" cm="1">
        <f t="array" ref="AC663">IF(_xlfn.SINGLE(B:B)="","",IF(R663="Refreshment Beverage","",IF(AND(R663="Beer",Q663=0),SUM(LOOKUP(2,1/(Rates!$B$15:$B$18&lt;=W663)/(Rates!$C$15:$C$18&gt;=W663),Rates!$E$15:$E$18)*W663),VLOOKUP(VALUE(_xlfn.SINGLE(Q:Q)),Rates!A:C,3,0)*W663)))</f>
        <v/>
      </c>
      <c r="AD663" s="168">
        <f>IFERROR(IF(R663="Beer","",IF(OR(Q663=1,Q663=2,Q663=3,Q663=4),VLOOKUP(Q663,Rates!$A$31:$B$34,2,0)*W663,IF(V663=1,VLOOKUP(U663,'REB BEV MIN MKUP'!B:E,4,0),IF(V663&gt;1,VLOOKUP(VALUE(W663),'REB BEV MIN MKUP'!O:Q,3,0),0)))),0)</f>
        <v>0</v>
      </c>
      <c r="AE663" s="62" t="str">
        <f t="shared" si="364"/>
        <v/>
      </c>
      <c r="AF663" s="63" t="str">
        <f t="shared" si="365"/>
        <v/>
      </c>
      <c r="AG663" s="64" t="str">
        <f t="shared" si="366"/>
        <v/>
      </c>
      <c r="AH663" s="65" t="str">
        <f t="shared" si="367"/>
        <v/>
      </c>
      <c r="AI663" s="66" t="str">
        <f>IF(AE:AE="","",IF(R663="Refreshment Beverage",AK663*(Rates!J$19/100),ROUND(SUM(AH663*(Rates!$J$8/100)),4)))</f>
        <v/>
      </c>
      <c r="AJ663" s="67" t="str">
        <f t="shared" si="368"/>
        <v/>
      </c>
      <c r="AK663" s="22" t="str">
        <f t="shared" si="369"/>
        <v/>
      </c>
      <c r="AL663" s="62" t="str">
        <f t="shared" si="370"/>
        <v/>
      </c>
      <c r="AM663" s="63" t="str">
        <f>IF(AS663="","",IF(R663="Refreshment Beverage",ROUND(AS663*Rates!K$19,4),ROUND(AO663*(VLOOKUP(VALUE(Q663),Rates!G$4:L$12,3,0)),4)))</f>
        <v/>
      </c>
      <c r="AN663" s="68" t="str">
        <f>IF(AS663="","",IF(R663="Refreshment Beverage",AS663*(Rates!J$19/100),MAX(AM663,AB663)))</f>
        <v/>
      </c>
      <c r="AO663" s="69" t="str">
        <f t="shared" si="371"/>
        <v/>
      </c>
      <c r="AP663" s="69" t="str">
        <f t="shared" si="372"/>
        <v/>
      </c>
      <c r="AQ663" s="70" t="str">
        <f>IF(AS663="","",IF(R663="Refreshment Beverage",ROUND(SUM(VLOOKUP(Q:Q,Rates!G$15:L$19,3,0)*(AS663-Y663-Z663-AA663)),4),ROUND(SUM(Rates!$K$8*AS663),4)))</f>
        <v/>
      </c>
      <c r="AR663" s="66" t="str">
        <f t="shared" si="373"/>
        <v/>
      </c>
      <c r="AS663" s="22" t="str">
        <f t="shared" si="374"/>
        <v/>
      </c>
      <c r="AT663" s="62" t="str">
        <f t="shared" si="375"/>
        <v/>
      </c>
      <c r="AU663" s="63" t="str">
        <f>IF(AX663="","",IF(R663="Refreshment Beverage",ROUND((BA663-Y663-Z663-AA663)*VLOOKUP(VALUE(Q663),Rates!G$15:L$19,3,0),4),ROUND(AW663*(VLOOKUP(VALUE(Q663),Rates!G:L,3,0)),4)))</f>
        <v/>
      </c>
      <c r="AV663" s="68" t="str">
        <f t="shared" si="376"/>
        <v/>
      </c>
      <c r="AW663" s="69" t="str">
        <f t="shared" si="377"/>
        <v/>
      </c>
      <c r="AX663" s="65" t="str">
        <f t="shared" si="378"/>
        <v/>
      </c>
      <c r="AY663" s="70" t="str">
        <f>IF(AX663="","",IF(R663="Refreshment Beverage",ROUND(SUM(AX663*Rates!K$19),4),ROUND(SUM(AX663*(Rates!J$8/100)),4)))</f>
        <v/>
      </c>
      <c r="AZ663" s="67" t="str">
        <f t="shared" si="379"/>
        <v/>
      </c>
      <c r="BA663" s="22" t="str">
        <f t="shared" si="380"/>
        <v/>
      </c>
      <c r="BD663" s="171"/>
      <c r="BE663" s="171"/>
      <c r="BF663" s="171"/>
      <c r="BG663" s="171"/>
    </row>
    <row r="664" spans="11:59" ht="12.75" customHeight="1" x14ac:dyDescent="0.3">
      <c r="K664" s="42" t="str">
        <f t="shared" si="352"/>
        <v/>
      </c>
      <c r="L664" s="55" t="str">
        <f t="shared" si="353"/>
        <v/>
      </c>
      <c r="M664" s="43" t="str">
        <f t="shared" si="354"/>
        <v/>
      </c>
      <c r="N664" s="56" t="str" cm="1">
        <f t="array" ref="N664">IFERROR(IF(_xlfn.SINGLE(B:B)="","",IF(R664="Beer",SUM(LOOKUP(2,1/(Rates!$B$3:$B$5&lt;=W664)/(Rates!$C$3:$C$5&gt;=W664),Rates!$D$3:$D$5)*(X664/100)*W664),IF(R664="Refreshment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56" t="str">
        <f t="shared" si="355"/>
        <v/>
      </c>
      <c r="P664" s="53"/>
      <c r="Q664" s="14" t="str">
        <f t="shared" si="356"/>
        <v/>
      </c>
      <c r="R664" s="57" t="str">
        <f t="shared" si="357"/>
        <v/>
      </c>
      <c r="S664" s="58" t="str">
        <f>IF(B664="","",IF(R664="Refreshment Beverage",VLOOKUP(VALUE(Q664),Rates!G$15:L$19,2,0),VLOOKUP(VALUE(Q664),Rates!G$4:L$12,2,0)))</f>
        <v/>
      </c>
      <c r="T664" s="58" t="str">
        <f t="shared" si="358"/>
        <v/>
      </c>
      <c r="U664" s="58" t="str">
        <f t="shared" si="359"/>
        <v/>
      </c>
      <c r="V664" s="58" t="str">
        <f t="shared" si="360"/>
        <v/>
      </c>
      <c r="W664" s="58" t="str">
        <f t="shared" si="361"/>
        <v/>
      </c>
      <c r="X664" s="59" t="str">
        <f t="shared" si="362"/>
        <v/>
      </c>
      <c r="Y664" s="60" t="str">
        <f>IF(B:B="","",IF(R664="Refreshment Beverage",VLOOKUP(Q664,Rates!G$15:L$19,6,0)*W664,VLOOKUP(Q664,Rates!G$4:L$12,6,0)*W664))</f>
        <v/>
      </c>
      <c r="Z664" s="60" t="str">
        <f t="shared" si="363"/>
        <v/>
      </c>
      <c r="AA664" s="60" t="str">
        <f t="shared" si="351"/>
        <v/>
      </c>
      <c r="AB664" s="61" t="str" cm="1">
        <f t="array" ref="AB664">IF(_xlfn.SINGLE(B:B)="","",IF(R664="Refreshment Beverage","",IF(AND(R664="Beer",Q664=0),SUM(LOOKUP(2,1/(Rates!$B$15:$B$18&lt;=W664)/(Rates!$C$15:$C$18&gt;=W664),Rates!$D$15:$D$18)*W664),VLOOKUP(VALUE(_xlfn.SINGLE(Q:Q)),Rates!A:B,2,0)*W664)))</f>
        <v/>
      </c>
      <c r="AC664" s="61" t="str" cm="1">
        <f t="array" ref="AC664">IF(_xlfn.SINGLE(B:B)="","",IF(R664="Refreshment Beverage","",IF(AND(R664="Beer",Q664=0),SUM(LOOKUP(2,1/(Rates!$B$15:$B$18&lt;=W664)/(Rates!$C$15:$C$18&gt;=W664),Rates!$E$15:$E$18)*W664),VLOOKUP(VALUE(_xlfn.SINGLE(Q:Q)),Rates!A:C,3,0)*W664)))</f>
        <v/>
      </c>
      <c r="AD664" s="168">
        <f>IFERROR(IF(R664="Beer","",IF(OR(Q664=1,Q664=2,Q664=3,Q664=4),VLOOKUP(Q664,Rates!$A$31:$B$34,2,0)*W664,IF(V664=1,VLOOKUP(U664,'REB BEV MIN MKUP'!B:E,4,0),IF(V664&gt;1,VLOOKUP(VALUE(W664),'REB BEV MIN MKUP'!O:Q,3,0),0)))),0)</f>
        <v>0</v>
      </c>
      <c r="AE664" s="62" t="str">
        <f t="shared" si="364"/>
        <v/>
      </c>
      <c r="AF664" s="63" t="str">
        <f t="shared" si="365"/>
        <v/>
      </c>
      <c r="AG664" s="64" t="str">
        <f t="shared" si="366"/>
        <v/>
      </c>
      <c r="AH664" s="65" t="str">
        <f t="shared" si="367"/>
        <v/>
      </c>
      <c r="AI664" s="66" t="str">
        <f>IF(AE:AE="","",IF(R664="Refreshment Beverage",AK664*(Rates!J$19/100),ROUND(SUM(AH664*(Rates!$J$8/100)),4)))</f>
        <v/>
      </c>
      <c r="AJ664" s="67" t="str">
        <f t="shared" si="368"/>
        <v/>
      </c>
      <c r="AK664" s="22" t="str">
        <f t="shared" si="369"/>
        <v/>
      </c>
      <c r="AL664" s="62" t="str">
        <f t="shared" si="370"/>
        <v/>
      </c>
      <c r="AM664" s="63" t="str">
        <f>IF(AS664="","",IF(R664="Refreshment Beverage",ROUND(AS664*Rates!K$19,4),ROUND(AO664*(VLOOKUP(VALUE(Q664),Rates!G$4:L$12,3,0)),4)))</f>
        <v/>
      </c>
      <c r="AN664" s="68" t="str">
        <f>IF(AS664="","",IF(R664="Refreshment Beverage",AS664*(Rates!J$19/100),MAX(AM664,AB664)))</f>
        <v/>
      </c>
      <c r="AO664" s="69" t="str">
        <f t="shared" si="371"/>
        <v/>
      </c>
      <c r="AP664" s="69" t="str">
        <f t="shared" si="372"/>
        <v/>
      </c>
      <c r="AQ664" s="70" t="str">
        <f>IF(AS664="","",IF(R664="Refreshment Beverage",ROUND(SUM(VLOOKUP(Q:Q,Rates!G$15:L$19,3,0)*(AS664-Y664-Z664-AA664)),4),ROUND(SUM(Rates!$K$8*AS664),4)))</f>
        <v/>
      </c>
      <c r="AR664" s="66" t="str">
        <f t="shared" si="373"/>
        <v/>
      </c>
      <c r="AS664" s="22" t="str">
        <f t="shared" si="374"/>
        <v/>
      </c>
      <c r="AT664" s="62" t="str">
        <f t="shared" si="375"/>
        <v/>
      </c>
      <c r="AU664" s="63" t="str">
        <f>IF(AX664="","",IF(R664="Refreshment Beverage",ROUND((BA664-Y664-Z664-AA664)*VLOOKUP(VALUE(Q664),Rates!G$15:L$19,3,0),4),ROUND(AW664*(VLOOKUP(VALUE(Q664),Rates!G:L,3,0)),4)))</f>
        <v/>
      </c>
      <c r="AV664" s="68" t="str">
        <f t="shared" si="376"/>
        <v/>
      </c>
      <c r="AW664" s="69" t="str">
        <f t="shared" si="377"/>
        <v/>
      </c>
      <c r="AX664" s="65" t="str">
        <f t="shared" si="378"/>
        <v/>
      </c>
      <c r="AY664" s="70" t="str">
        <f>IF(AX664="","",IF(R664="Refreshment Beverage",ROUND(SUM(AX664*Rates!K$19),4),ROUND(SUM(AX664*(Rates!J$8/100)),4)))</f>
        <v/>
      </c>
      <c r="AZ664" s="67" t="str">
        <f t="shared" si="379"/>
        <v/>
      </c>
      <c r="BA664" s="22" t="str">
        <f t="shared" si="380"/>
        <v/>
      </c>
      <c r="BD664" s="171"/>
      <c r="BE664" s="171"/>
      <c r="BF664" s="171"/>
      <c r="BG664" s="171"/>
    </row>
    <row r="665" spans="11:59" ht="12.75" customHeight="1" x14ac:dyDescent="0.3">
      <c r="K665" s="42" t="str">
        <f t="shared" si="352"/>
        <v/>
      </c>
      <c r="L665" s="55" t="str">
        <f t="shared" si="353"/>
        <v/>
      </c>
      <c r="M665" s="43" t="str">
        <f t="shared" si="354"/>
        <v/>
      </c>
      <c r="N665" s="56" t="str" cm="1">
        <f t="array" ref="N665">IFERROR(IF(_xlfn.SINGLE(B:B)="","",IF(R665="Beer",SUM(LOOKUP(2,1/(Rates!$B$3:$B$5&lt;=W665)/(Rates!$C$3:$C$5&gt;=W665),Rates!$D$3:$D$5)*(X665/100)*W665),IF(R665="Refreshment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56" t="str">
        <f t="shared" si="355"/>
        <v/>
      </c>
      <c r="P665" s="53"/>
      <c r="Q665" s="14" t="str">
        <f t="shared" si="356"/>
        <v/>
      </c>
      <c r="R665" s="57" t="str">
        <f t="shared" si="357"/>
        <v/>
      </c>
      <c r="S665" s="58" t="str">
        <f>IF(B665="","",IF(R665="Refreshment Beverage",VLOOKUP(VALUE(Q665),Rates!G$15:L$19,2,0),VLOOKUP(VALUE(Q665),Rates!G$4:L$12,2,0)))</f>
        <v/>
      </c>
      <c r="T665" s="58" t="str">
        <f t="shared" si="358"/>
        <v/>
      </c>
      <c r="U665" s="58" t="str">
        <f t="shared" si="359"/>
        <v/>
      </c>
      <c r="V665" s="58" t="str">
        <f t="shared" si="360"/>
        <v/>
      </c>
      <c r="W665" s="58" t="str">
        <f t="shared" si="361"/>
        <v/>
      </c>
      <c r="X665" s="59" t="str">
        <f t="shared" si="362"/>
        <v/>
      </c>
      <c r="Y665" s="60" t="str">
        <f>IF(B:B="","",IF(R665="Refreshment Beverage",VLOOKUP(Q665,Rates!G$15:L$19,6,0)*W665,VLOOKUP(Q665,Rates!G$4:L$12,6,0)*W665))</f>
        <v/>
      </c>
      <c r="Z665" s="60" t="str">
        <f t="shared" si="363"/>
        <v/>
      </c>
      <c r="AA665" s="60" t="str">
        <f t="shared" si="351"/>
        <v/>
      </c>
      <c r="AB665" s="61" t="str" cm="1">
        <f t="array" ref="AB665">IF(_xlfn.SINGLE(B:B)="","",IF(R665="Refreshment Beverage","",IF(AND(R665="Beer",Q665=0),SUM(LOOKUP(2,1/(Rates!$B$15:$B$18&lt;=W665)/(Rates!$C$15:$C$18&gt;=W665),Rates!$D$15:$D$18)*W665),VLOOKUP(VALUE(_xlfn.SINGLE(Q:Q)),Rates!A:B,2,0)*W665)))</f>
        <v/>
      </c>
      <c r="AC665" s="61" t="str" cm="1">
        <f t="array" ref="AC665">IF(_xlfn.SINGLE(B:B)="","",IF(R665="Refreshment Beverage","",IF(AND(R665="Beer",Q665=0),SUM(LOOKUP(2,1/(Rates!$B$15:$B$18&lt;=W665)/(Rates!$C$15:$C$18&gt;=W665),Rates!$E$15:$E$18)*W665),VLOOKUP(VALUE(_xlfn.SINGLE(Q:Q)),Rates!A:C,3,0)*W665)))</f>
        <v/>
      </c>
      <c r="AD665" s="168">
        <f>IFERROR(IF(R665="Beer","",IF(OR(Q665=1,Q665=2,Q665=3,Q665=4),VLOOKUP(Q665,Rates!$A$31:$B$34,2,0)*W665,IF(V665=1,VLOOKUP(U665,'REB BEV MIN MKUP'!B:E,4,0),IF(V665&gt;1,VLOOKUP(VALUE(W665),'REB BEV MIN MKUP'!O:Q,3,0),0)))),0)</f>
        <v>0</v>
      </c>
      <c r="AE665" s="62" t="str">
        <f t="shared" si="364"/>
        <v/>
      </c>
      <c r="AF665" s="63" t="str">
        <f t="shared" si="365"/>
        <v/>
      </c>
      <c r="AG665" s="64" t="str">
        <f t="shared" si="366"/>
        <v/>
      </c>
      <c r="AH665" s="65" t="str">
        <f t="shared" si="367"/>
        <v/>
      </c>
      <c r="AI665" s="66" t="str">
        <f>IF(AE:AE="","",IF(R665="Refreshment Beverage",AK665*(Rates!J$19/100),ROUND(SUM(AH665*(Rates!$J$8/100)),4)))</f>
        <v/>
      </c>
      <c r="AJ665" s="67" t="str">
        <f t="shared" si="368"/>
        <v/>
      </c>
      <c r="AK665" s="22" t="str">
        <f t="shared" si="369"/>
        <v/>
      </c>
      <c r="AL665" s="62" t="str">
        <f t="shared" si="370"/>
        <v/>
      </c>
      <c r="AM665" s="63" t="str">
        <f>IF(AS665="","",IF(R665="Refreshment Beverage",ROUND(AS665*Rates!K$19,4),ROUND(AO665*(VLOOKUP(VALUE(Q665),Rates!G$4:L$12,3,0)),4)))</f>
        <v/>
      </c>
      <c r="AN665" s="68" t="str">
        <f>IF(AS665="","",IF(R665="Refreshment Beverage",AS665*(Rates!J$19/100),MAX(AM665,AB665)))</f>
        <v/>
      </c>
      <c r="AO665" s="69" t="str">
        <f t="shared" si="371"/>
        <v/>
      </c>
      <c r="AP665" s="69" t="str">
        <f t="shared" si="372"/>
        <v/>
      </c>
      <c r="AQ665" s="70" t="str">
        <f>IF(AS665="","",IF(R665="Refreshment Beverage",ROUND(SUM(VLOOKUP(Q:Q,Rates!G$15:L$19,3,0)*(AS665-Y665-Z665-AA665)),4),ROUND(SUM(Rates!$K$8*AS665),4)))</f>
        <v/>
      </c>
      <c r="AR665" s="66" t="str">
        <f t="shared" si="373"/>
        <v/>
      </c>
      <c r="AS665" s="22" t="str">
        <f t="shared" si="374"/>
        <v/>
      </c>
      <c r="AT665" s="62" t="str">
        <f t="shared" si="375"/>
        <v/>
      </c>
      <c r="AU665" s="63" t="str">
        <f>IF(AX665="","",IF(R665="Refreshment Beverage",ROUND((BA665-Y665-Z665-AA665)*VLOOKUP(VALUE(Q665),Rates!G$15:L$19,3,0),4),ROUND(AW665*(VLOOKUP(VALUE(Q665),Rates!G:L,3,0)),4)))</f>
        <v/>
      </c>
      <c r="AV665" s="68" t="str">
        <f t="shared" si="376"/>
        <v/>
      </c>
      <c r="AW665" s="69" t="str">
        <f t="shared" si="377"/>
        <v/>
      </c>
      <c r="AX665" s="65" t="str">
        <f t="shared" si="378"/>
        <v/>
      </c>
      <c r="AY665" s="70" t="str">
        <f>IF(AX665="","",IF(R665="Refreshment Beverage",ROUND(SUM(AX665*Rates!K$19),4),ROUND(SUM(AX665*(Rates!J$8/100)),4)))</f>
        <v/>
      </c>
      <c r="AZ665" s="67" t="str">
        <f t="shared" si="379"/>
        <v/>
      </c>
      <c r="BA665" s="22" t="str">
        <f t="shared" si="380"/>
        <v/>
      </c>
      <c r="BD665" s="171"/>
      <c r="BE665" s="171"/>
      <c r="BF665" s="171"/>
      <c r="BG665" s="171"/>
    </row>
    <row r="666" spans="11:59" ht="12.75" customHeight="1" x14ac:dyDescent="0.3">
      <c r="K666" s="42" t="str">
        <f t="shared" si="352"/>
        <v/>
      </c>
      <c r="L666" s="55" t="str">
        <f t="shared" si="353"/>
        <v/>
      </c>
      <c r="M666" s="43" t="str">
        <f t="shared" si="354"/>
        <v/>
      </c>
      <c r="N666" s="56" t="str" cm="1">
        <f t="array" ref="N666">IFERROR(IF(_xlfn.SINGLE(B:B)="","",IF(R666="Beer",SUM(LOOKUP(2,1/(Rates!$B$3:$B$5&lt;=W666)/(Rates!$C$3:$C$5&gt;=W666),Rates!$D$3:$D$5)*(X666/100)*W666),IF(R666="Refreshment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56" t="str">
        <f t="shared" si="355"/>
        <v/>
      </c>
      <c r="P666" s="53"/>
      <c r="Q666" s="14" t="str">
        <f t="shared" si="356"/>
        <v/>
      </c>
      <c r="R666" s="57" t="str">
        <f t="shared" si="357"/>
        <v/>
      </c>
      <c r="S666" s="58" t="str">
        <f>IF(B666="","",IF(R666="Refreshment Beverage",VLOOKUP(VALUE(Q666),Rates!G$15:L$19,2,0),VLOOKUP(VALUE(Q666),Rates!G$4:L$12,2,0)))</f>
        <v/>
      </c>
      <c r="T666" s="58" t="str">
        <f t="shared" si="358"/>
        <v/>
      </c>
      <c r="U666" s="58" t="str">
        <f t="shared" si="359"/>
        <v/>
      </c>
      <c r="V666" s="58" t="str">
        <f t="shared" si="360"/>
        <v/>
      </c>
      <c r="W666" s="58" t="str">
        <f t="shared" si="361"/>
        <v/>
      </c>
      <c r="X666" s="59" t="str">
        <f t="shared" si="362"/>
        <v/>
      </c>
      <c r="Y666" s="60" t="str">
        <f>IF(B:B="","",IF(R666="Refreshment Beverage",VLOOKUP(Q666,Rates!G$15:L$19,6,0)*W666,VLOOKUP(Q666,Rates!G$4:L$12,6,0)*W666))</f>
        <v/>
      </c>
      <c r="Z666" s="60" t="str">
        <f t="shared" si="363"/>
        <v/>
      </c>
      <c r="AA666" s="60" t="str">
        <f t="shared" si="351"/>
        <v/>
      </c>
      <c r="AB666" s="61" t="str" cm="1">
        <f t="array" ref="AB666">IF(_xlfn.SINGLE(B:B)="","",IF(R666="Refreshment Beverage","",IF(AND(R666="Beer",Q666=0),SUM(LOOKUP(2,1/(Rates!$B$15:$B$18&lt;=W666)/(Rates!$C$15:$C$18&gt;=W666),Rates!$D$15:$D$18)*W666),VLOOKUP(VALUE(_xlfn.SINGLE(Q:Q)),Rates!A:B,2,0)*W666)))</f>
        <v/>
      </c>
      <c r="AC666" s="61" t="str" cm="1">
        <f t="array" ref="AC666">IF(_xlfn.SINGLE(B:B)="","",IF(R666="Refreshment Beverage","",IF(AND(R666="Beer",Q666=0),SUM(LOOKUP(2,1/(Rates!$B$15:$B$18&lt;=W666)/(Rates!$C$15:$C$18&gt;=W666),Rates!$E$15:$E$18)*W666),VLOOKUP(VALUE(_xlfn.SINGLE(Q:Q)),Rates!A:C,3,0)*W666)))</f>
        <v/>
      </c>
      <c r="AD666" s="168">
        <f>IFERROR(IF(R666="Beer","",IF(OR(Q666=1,Q666=2,Q666=3,Q666=4),VLOOKUP(Q666,Rates!$A$31:$B$34,2,0)*W666,IF(V666=1,VLOOKUP(U666,'REB BEV MIN MKUP'!B:E,4,0),IF(V666&gt;1,VLOOKUP(VALUE(W666),'REB BEV MIN MKUP'!O:Q,3,0),0)))),0)</f>
        <v>0</v>
      </c>
      <c r="AE666" s="62" t="str">
        <f t="shared" si="364"/>
        <v/>
      </c>
      <c r="AF666" s="63" t="str">
        <f t="shared" si="365"/>
        <v/>
      </c>
      <c r="AG666" s="64" t="str">
        <f t="shared" si="366"/>
        <v/>
      </c>
      <c r="AH666" s="65" t="str">
        <f t="shared" si="367"/>
        <v/>
      </c>
      <c r="AI666" s="66" t="str">
        <f>IF(AE:AE="","",IF(R666="Refreshment Beverage",AK666*(Rates!J$19/100),ROUND(SUM(AH666*(Rates!$J$8/100)),4)))</f>
        <v/>
      </c>
      <c r="AJ666" s="67" t="str">
        <f t="shared" si="368"/>
        <v/>
      </c>
      <c r="AK666" s="22" t="str">
        <f t="shared" si="369"/>
        <v/>
      </c>
      <c r="AL666" s="62" t="str">
        <f t="shared" si="370"/>
        <v/>
      </c>
      <c r="AM666" s="63" t="str">
        <f>IF(AS666="","",IF(R666="Refreshment Beverage",ROUND(AS666*Rates!K$19,4),ROUND(AO666*(VLOOKUP(VALUE(Q666),Rates!G$4:L$12,3,0)),4)))</f>
        <v/>
      </c>
      <c r="AN666" s="68" t="str">
        <f>IF(AS666="","",IF(R666="Refreshment Beverage",AS666*(Rates!J$19/100),MAX(AM666,AB666)))</f>
        <v/>
      </c>
      <c r="AO666" s="69" t="str">
        <f t="shared" si="371"/>
        <v/>
      </c>
      <c r="AP666" s="69" t="str">
        <f t="shared" si="372"/>
        <v/>
      </c>
      <c r="AQ666" s="70" t="str">
        <f>IF(AS666="","",IF(R666="Refreshment Beverage",ROUND(SUM(VLOOKUP(Q:Q,Rates!G$15:L$19,3,0)*(AS666-Y666-Z666-AA666)),4),ROUND(SUM(Rates!$K$8*AS666),4)))</f>
        <v/>
      </c>
      <c r="AR666" s="66" t="str">
        <f t="shared" si="373"/>
        <v/>
      </c>
      <c r="AS666" s="22" t="str">
        <f t="shared" si="374"/>
        <v/>
      </c>
      <c r="AT666" s="62" t="str">
        <f t="shared" si="375"/>
        <v/>
      </c>
      <c r="AU666" s="63" t="str">
        <f>IF(AX666="","",IF(R666="Refreshment Beverage",ROUND((BA666-Y666-Z666-AA666)*VLOOKUP(VALUE(Q666),Rates!G$15:L$19,3,0),4),ROUND(AW666*(VLOOKUP(VALUE(Q666),Rates!G:L,3,0)),4)))</f>
        <v/>
      </c>
      <c r="AV666" s="68" t="str">
        <f t="shared" si="376"/>
        <v/>
      </c>
      <c r="AW666" s="69" t="str">
        <f t="shared" si="377"/>
        <v/>
      </c>
      <c r="AX666" s="65" t="str">
        <f t="shared" si="378"/>
        <v/>
      </c>
      <c r="AY666" s="70" t="str">
        <f>IF(AX666="","",IF(R666="Refreshment Beverage",ROUND(SUM(AX666*Rates!K$19),4),ROUND(SUM(AX666*(Rates!J$8/100)),4)))</f>
        <v/>
      </c>
      <c r="AZ666" s="67" t="str">
        <f t="shared" si="379"/>
        <v/>
      </c>
      <c r="BA666" s="22" t="str">
        <f t="shared" si="380"/>
        <v/>
      </c>
      <c r="BD666" s="171"/>
      <c r="BE666" s="171"/>
      <c r="BF666" s="171"/>
      <c r="BG666" s="171"/>
    </row>
    <row r="667" spans="11:59" ht="12.75" customHeight="1" x14ac:dyDescent="0.3">
      <c r="K667" s="42" t="str">
        <f t="shared" si="352"/>
        <v/>
      </c>
      <c r="L667" s="55" t="str">
        <f t="shared" si="353"/>
        <v/>
      </c>
      <c r="M667" s="43" t="str">
        <f t="shared" si="354"/>
        <v/>
      </c>
      <c r="N667" s="56" t="str" cm="1">
        <f t="array" ref="N667">IFERROR(IF(_xlfn.SINGLE(B:B)="","",IF(R667="Beer",SUM(LOOKUP(2,1/(Rates!$B$3:$B$5&lt;=W667)/(Rates!$C$3:$C$5&gt;=W667),Rates!$D$3:$D$5)*(X667/100)*W667),IF(R667="Refreshment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56" t="str">
        <f t="shared" si="355"/>
        <v/>
      </c>
      <c r="P667" s="53"/>
      <c r="Q667" s="14" t="str">
        <f t="shared" si="356"/>
        <v/>
      </c>
      <c r="R667" s="57" t="str">
        <f t="shared" si="357"/>
        <v/>
      </c>
      <c r="S667" s="58" t="str">
        <f>IF(B667="","",IF(R667="Refreshment Beverage",VLOOKUP(VALUE(Q667),Rates!G$15:L$19,2,0),VLOOKUP(VALUE(Q667),Rates!G$4:L$12,2,0)))</f>
        <v/>
      </c>
      <c r="T667" s="58" t="str">
        <f t="shared" si="358"/>
        <v/>
      </c>
      <c r="U667" s="58" t="str">
        <f t="shared" si="359"/>
        <v/>
      </c>
      <c r="V667" s="58" t="str">
        <f t="shared" si="360"/>
        <v/>
      </c>
      <c r="W667" s="58" t="str">
        <f t="shared" si="361"/>
        <v/>
      </c>
      <c r="X667" s="59" t="str">
        <f t="shared" si="362"/>
        <v/>
      </c>
      <c r="Y667" s="60" t="str">
        <f>IF(B:B="","",IF(R667="Refreshment Beverage",VLOOKUP(Q667,Rates!G$15:L$19,6,0)*W667,VLOOKUP(Q667,Rates!G$4:L$12,6,0)*W667))</f>
        <v/>
      </c>
      <c r="Z667" s="60" t="str">
        <f t="shared" si="363"/>
        <v/>
      </c>
      <c r="AA667" s="60" t="str">
        <f t="shared" si="351"/>
        <v/>
      </c>
      <c r="AB667" s="61" t="str" cm="1">
        <f t="array" ref="AB667">IF(_xlfn.SINGLE(B:B)="","",IF(R667="Refreshment Beverage","",IF(AND(R667="Beer",Q667=0),SUM(LOOKUP(2,1/(Rates!$B$15:$B$18&lt;=W667)/(Rates!$C$15:$C$18&gt;=W667),Rates!$D$15:$D$18)*W667),VLOOKUP(VALUE(_xlfn.SINGLE(Q:Q)),Rates!A:B,2,0)*W667)))</f>
        <v/>
      </c>
      <c r="AC667" s="61" t="str" cm="1">
        <f t="array" ref="AC667">IF(_xlfn.SINGLE(B:B)="","",IF(R667="Refreshment Beverage","",IF(AND(R667="Beer",Q667=0),SUM(LOOKUP(2,1/(Rates!$B$15:$B$18&lt;=W667)/(Rates!$C$15:$C$18&gt;=W667),Rates!$E$15:$E$18)*W667),VLOOKUP(VALUE(_xlfn.SINGLE(Q:Q)),Rates!A:C,3,0)*W667)))</f>
        <v/>
      </c>
      <c r="AD667" s="168">
        <f>IFERROR(IF(R667="Beer","",IF(OR(Q667=1,Q667=2,Q667=3,Q667=4),VLOOKUP(Q667,Rates!$A$31:$B$34,2,0)*W667,IF(V667=1,VLOOKUP(U667,'REB BEV MIN MKUP'!B:E,4,0),IF(V667&gt;1,VLOOKUP(VALUE(W667),'REB BEV MIN MKUP'!O:Q,3,0),0)))),0)</f>
        <v>0</v>
      </c>
      <c r="AE667" s="62" t="str">
        <f t="shared" si="364"/>
        <v/>
      </c>
      <c r="AF667" s="63" t="str">
        <f t="shared" si="365"/>
        <v/>
      </c>
      <c r="AG667" s="64" t="str">
        <f t="shared" si="366"/>
        <v/>
      </c>
      <c r="AH667" s="65" t="str">
        <f t="shared" si="367"/>
        <v/>
      </c>
      <c r="AI667" s="66" t="str">
        <f>IF(AE:AE="","",IF(R667="Refreshment Beverage",AK667*(Rates!J$19/100),ROUND(SUM(AH667*(Rates!$J$8/100)),4)))</f>
        <v/>
      </c>
      <c r="AJ667" s="67" t="str">
        <f t="shared" si="368"/>
        <v/>
      </c>
      <c r="AK667" s="22" t="str">
        <f t="shared" si="369"/>
        <v/>
      </c>
      <c r="AL667" s="62" t="str">
        <f t="shared" si="370"/>
        <v/>
      </c>
      <c r="AM667" s="63" t="str">
        <f>IF(AS667="","",IF(R667="Refreshment Beverage",ROUND(AS667*Rates!K$19,4),ROUND(AO667*(VLOOKUP(VALUE(Q667),Rates!G$4:L$12,3,0)),4)))</f>
        <v/>
      </c>
      <c r="AN667" s="68" t="str">
        <f>IF(AS667="","",IF(R667="Refreshment Beverage",AS667*(Rates!J$19/100),MAX(AM667,AB667)))</f>
        <v/>
      </c>
      <c r="AO667" s="69" t="str">
        <f t="shared" si="371"/>
        <v/>
      </c>
      <c r="AP667" s="69" t="str">
        <f t="shared" si="372"/>
        <v/>
      </c>
      <c r="AQ667" s="70" t="str">
        <f>IF(AS667="","",IF(R667="Refreshment Beverage",ROUND(SUM(VLOOKUP(Q:Q,Rates!G$15:L$19,3,0)*(AS667-Y667-Z667-AA667)),4),ROUND(SUM(Rates!$K$8*AS667),4)))</f>
        <v/>
      </c>
      <c r="AR667" s="66" t="str">
        <f t="shared" si="373"/>
        <v/>
      </c>
      <c r="AS667" s="22" t="str">
        <f t="shared" si="374"/>
        <v/>
      </c>
      <c r="AT667" s="62" t="str">
        <f t="shared" si="375"/>
        <v/>
      </c>
      <c r="AU667" s="63" t="str">
        <f>IF(AX667="","",IF(R667="Refreshment Beverage",ROUND((BA667-Y667-Z667-AA667)*VLOOKUP(VALUE(Q667),Rates!G$15:L$19,3,0),4),ROUND(AW667*(VLOOKUP(VALUE(Q667),Rates!G:L,3,0)),4)))</f>
        <v/>
      </c>
      <c r="AV667" s="68" t="str">
        <f t="shared" si="376"/>
        <v/>
      </c>
      <c r="AW667" s="69" t="str">
        <f t="shared" si="377"/>
        <v/>
      </c>
      <c r="AX667" s="65" t="str">
        <f t="shared" si="378"/>
        <v/>
      </c>
      <c r="AY667" s="70" t="str">
        <f>IF(AX667="","",IF(R667="Refreshment Beverage",ROUND(SUM(AX667*Rates!K$19),4),ROUND(SUM(AX667*(Rates!J$8/100)),4)))</f>
        <v/>
      </c>
      <c r="AZ667" s="67" t="str">
        <f t="shared" si="379"/>
        <v/>
      </c>
      <c r="BA667" s="22" t="str">
        <f t="shared" si="380"/>
        <v/>
      </c>
      <c r="BD667" s="171"/>
      <c r="BE667" s="171"/>
      <c r="BF667" s="171"/>
      <c r="BG667" s="171"/>
    </row>
    <row r="668" spans="11:59" ht="12.75" customHeight="1" x14ac:dyDescent="0.3">
      <c r="K668" s="42" t="str">
        <f t="shared" si="352"/>
        <v/>
      </c>
      <c r="L668" s="55" t="str">
        <f t="shared" si="353"/>
        <v/>
      </c>
      <c r="M668" s="43" t="str">
        <f t="shared" si="354"/>
        <v/>
      </c>
      <c r="N668" s="56" t="str" cm="1">
        <f t="array" ref="N668">IFERROR(IF(_xlfn.SINGLE(B:B)="","",IF(R668="Beer",SUM(LOOKUP(2,1/(Rates!$B$3:$B$5&lt;=W668)/(Rates!$C$3:$C$5&gt;=W668),Rates!$D$3:$D$5)*(X668/100)*W668),IF(R668="Refreshment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56" t="str">
        <f t="shared" si="355"/>
        <v/>
      </c>
      <c r="P668" s="53"/>
      <c r="Q668" s="14" t="str">
        <f t="shared" si="356"/>
        <v/>
      </c>
      <c r="R668" s="57" t="str">
        <f t="shared" si="357"/>
        <v/>
      </c>
      <c r="S668" s="58" t="str">
        <f>IF(B668="","",IF(R668="Refreshment Beverage",VLOOKUP(VALUE(Q668),Rates!G$15:L$19,2,0),VLOOKUP(VALUE(Q668),Rates!G$4:L$12,2,0)))</f>
        <v/>
      </c>
      <c r="T668" s="58" t="str">
        <f t="shared" si="358"/>
        <v/>
      </c>
      <c r="U668" s="58" t="str">
        <f t="shared" si="359"/>
        <v/>
      </c>
      <c r="V668" s="58" t="str">
        <f t="shared" si="360"/>
        <v/>
      </c>
      <c r="W668" s="58" t="str">
        <f t="shared" si="361"/>
        <v/>
      </c>
      <c r="X668" s="59" t="str">
        <f t="shared" si="362"/>
        <v/>
      </c>
      <c r="Y668" s="60" t="str">
        <f>IF(B:B="","",IF(R668="Refreshment Beverage",VLOOKUP(Q668,Rates!G$15:L$19,6,0)*W668,VLOOKUP(Q668,Rates!G$4:L$12,6,0)*W668))</f>
        <v/>
      </c>
      <c r="Z668" s="60" t="str">
        <f t="shared" si="363"/>
        <v/>
      </c>
      <c r="AA668" s="60" t="str">
        <f t="shared" si="351"/>
        <v/>
      </c>
      <c r="AB668" s="61" t="str" cm="1">
        <f t="array" ref="AB668">IF(_xlfn.SINGLE(B:B)="","",IF(R668="Refreshment Beverage","",IF(AND(R668="Beer",Q668=0),SUM(LOOKUP(2,1/(Rates!$B$15:$B$18&lt;=W668)/(Rates!$C$15:$C$18&gt;=W668),Rates!$D$15:$D$18)*W668),VLOOKUP(VALUE(_xlfn.SINGLE(Q:Q)),Rates!A:B,2,0)*W668)))</f>
        <v/>
      </c>
      <c r="AC668" s="61" t="str" cm="1">
        <f t="array" ref="AC668">IF(_xlfn.SINGLE(B:B)="","",IF(R668="Refreshment Beverage","",IF(AND(R668="Beer",Q668=0),SUM(LOOKUP(2,1/(Rates!$B$15:$B$18&lt;=W668)/(Rates!$C$15:$C$18&gt;=W668),Rates!$E$15:$E$18)*W668),VLOOKUP(VALUE(_xlfn.SINGLE(Q:Q)),Rates!A:C,3,0)*W668)))</f>
        <v/>
      </c>
      <c r="AD668" s="168">
        <f>IFERROR(IF(R668="Beer","",IF(OR(Q668=1,Q668=2,Q668=3,Q668=4),VLOOKUP(Q668,Rates!$A$31:$B$34,2,0)*W668,IF(V668=1,VLOOKUP(U668,'REB BEV MIN MKUP'!B:E,4,0),IF(V668&gt;1,VLOOKUP(VALUE(W668),'REB BEV MIN MKUP'!O:Q,3,0),0)))),0)</f>
        <v>0</v>
      </c>
      <c r="AE668" s="62" t="str">
        <f t="shared" si="364"/>
        <v/>
      </c>
      <c r="AF668" s="63" t="str">
        <f t="shared" si="365"/>
        <v/>
      </c>
      <c r="AG668" s="64" t="str">
        <f t="shared" si="366"/>
        <v/>
      </c>
      <c r="AH668" s="65" t="str">
        <f t="shared" si="367"/>
        <v/>
      </c>
      <c r="AI668" s="66" t="str">
        <f>IF(AE:AE="","",IF(R668="Refreshment Beverage",AK668*(Rates!J$19/100),ROUND(SUM(AH668*(Rates!$J$8/100)),4)))</f>
        <v/>
      </c>
      <c r="AJ668" s="67" t="str">
        <f t="shared" si="368"/>
        <v/>
      </c>
      <c r="AK668" s="22" t="str">
        <f t="shared" si="369"/>
        <v/>
      </c>
      <c r="AL668" s="62" t="str">
        <f t="shared" si="370"/>
        <v/>
      </c>
      <c r="AM668" s="63" t="str">
        <f>IF(AS668="","",IF(R668="Refreshment Beverage",ROUND(AS668*Rates!K$19,4),ROUND(AO668*(VLOOKUP(VALUE(Q668),Rates!G$4:L$12,3,0)),4)))</f>
        <v/>
      </c>
      <c r="AN668" s="68" t="str">
        <f>IF(AS668="","",IF(R668="Refreshment Beverage",AS668*(Rates!J$19/100),MAX(AM668,AB668)))</f>
        <v/>
      </c>
      <c r="AO668" s="69" t="str">
        <f t="shared" si="371"/>
        <v/>
      </c>
      <c r="AP668" s="69" t="str">
        <f t="shared" si="372"/>
        <v/>
      </c>
      <c r="AQ668" s="70" t="str">
        <f>IF(AS668="","",IF(R668="Refreshment Beverage",ROUND(SUM(VLOOKUP(Q:Q,Rates!G$15:L$19,3,0)*(AS668-Y668-Z668-AA668)),4),ROUND(SUM(Rates!$K$8*AS668),4)))</f>
        <v/>
      </c>
      <c r="AR668" s="66" t="str">
        <f t="shared" si="373"/>
        <v/>
      </c>
      <c r="AS668" s="22" t="str">
        <f t="shared" si="374"/>
        <v/>
      </c>
      <c r="AT668" s="62" t="str">
        <f t="shared" si="375"/>
        <v/>
      </c>
      <c r="AU668" s="63" t="str">
        <f>IF(AX668="","",IF(R668="Refreshment Beverage",ROUND((BA668-Y668-Z668-AA668)*VLOOKUP(VALUE(Q668),Rates!G$15:L$19,3,0),4),ROUND(AW668*(VLOOKUP(VALUE(Q668),Rates!G:L,3,0)),4)))</f>
        <v/>
      </c>
      <c r="AV668" s="68" t="str">
        <f t="shared" si="376"/>
        <v/>
      </c>
      <c r="AW668" s="69" t="str">
        <f t="shared" si="377"/>
        <v/>
      </c>
      <c r="AX668" s="65" t="str">
        <f t="shared" si="378"/>
        <v/>
      </c>
      <c r="AY668" s="70" t="str">
        <f>IF(AX668="","",IF(R668="Refreshment Beverage",ROUND(SUM(AX668*Rates!K$19),4),ROUND(SUM(AX668*(Rates!J$8/100)),4)))</f>
        <v/>
      </c>
      <c r="AZ668" s="67" t="str">
        <f t="shared" si="379"/>
        <v/>
      </c>
      <c r="BA668" s="22" t="str">
        <f t="shared" si="380"/>
        <v/>
      </c>
      <c r="BD668" s="171"/>
      <c r="BE668" s="171"/>
      <c r="BF668" s="171"/>
      <c r="BG668" s="171"/>
    </row>
    <row r="669" spans="11:59" ht="12.75" customHeight="1" x14ac:dyDescent="0.3">
      <c r="K669" s="42" t="str">
        <f t="shared" si="352"/>
        <v/>
      </c>
      <c r="L669" s="55" t="str">
        <f t="shared" si="353"/>
        <v/>
      </c>
      <c r="M669" s="43" t="str">
        <f t="shared" si="354"/>
        <v/>
      </c>
      <c r="N669" s="56" t="str" cm="1">
        <f t="array" ref="N669">IFERROR(IF(_xlfn.SINGLE(B:B)="","",IF(R669="Beer",SUM(LOOKUP(2,1/(Rates!$B$3:$B$5&lt;=W669)/(Rates!$C$3:$C$5&gt;=W669),Rates!$D$3:$D$5)*(X669/100)*W669),IF(R669="Refreshment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56" t="str">
        <f t="shared" si="355"/>
        <v/>
      </c>
      <c r="P669" s="53"/>
      <c r="Q669" s="14" t="str">
        <f t="shared" si="356"/>
        <v/>
      </c>
      <c r="R669" s="57" t="str">
        <f t="shared" si="357"/>
        <v/>
      </c>
      <c r="S669" s="58" t="str">
        <f>IF(B669="","",IF(R669="Refreshment Beverage",VLOOKUP(VALUE(Q669),Rates!G$15:L$19,2,0),VLOOKUP(VALUE(Q669),Rates!G$4:L$12,2,0)))</f>
        <v/>
      </c>
      <c r="T669" s="58" t="str">
        <f t="shared" si="358"/>
        <v/>
      </c>
      <c r="U669" s="58" t="str">
        <f t="shared" si="359"/>
        <v/>
      </c>
      <c r="V669" s="58" t="str">
        <f t="shared" si="360"/>
        <v/>
      </c>
      <c r="W669" s="58" t="str">
        <f t="shared" si="361"/>
        <v/>
      </c>
      <c r="X669" s="59" t="str">
        <f t="shared" si="362"/>
        <v/>
      </c>
      <c r="Y669" s="60" t="str">
        <f>IF(B:B="","",IF(R669="Refreshment Beverage",VLOOKUP(Q669,Rates!G$15:L$19,6,0)*W669,VLOOKUP(Q669,Rates!G$4:L$12,6,0)*W669))</f>
        <v/>
      </c>
      <c r="Z669" s="60" t="str">
        <f t="shared" si="363"/>
        <v/>
      </c>
      <c r="AA669" s="60" t="str">
        <f t="shared" si="351"/>
        <v/>
      </c>
      <c r="AB669" s="61" t="str" cm="1">
        <f t="array" ref="AB669">IF(_xlfn.SINGLE(B:B)="","",IF(R669="Refreshment Beverage","",IF(AND(R669="Beer",Q669=0),SUM(LOOKUP(2,1/(Rates!$B$15:$B$18&lt;=W669)/(Rates!$C$15:$C$18&gt;=W669),Rates!$D$15:$D$18)*W669),VLOOKUP(VALUE(_xlfn.SINGLE(Q:Q)),Rates!A:B,2,0)*W669)))</f>
        <v/>
      </c>
      <c r="AC669" s="61" t="str" cm="1">
        <f t="array" ref="AC669">IF(_xlfn.SINGLE(B:B)="","",IF(R669="Refreshment Beverage","",IF(AND(R669="Beer",Q669=0),SUM(LOOKUP(2,1/(Rates!$B$15:$B$18&lt;=W669)/(Rates!$C$15:$C$18&gt;=W669),Rates!$E$15:$E$18)*W669),VLOOKUP(VALUE(_xlfn.SINGLE(Q:Q)),Rates!A:C,3,0)*W669)))</f>
        <v/>
      </c>
      <c r="AD669" s="168">
        <f>IFERROR(IF(R669="Beer","",IF(OR(Q669=1,Q669=2,Q669=3,Q669=4),VLOOKUP(Q669,Rates!$A$31:$B$34,2,0)*W669,IF(V669=1,VLOOKUP(U669,'REB BEV MIN MKUP'!B:E,4,0),IF(V669&gt;1,VLOOKUP(VALUE(W669),'REB BEV MIN MKUP'!O:Q,3,0),0)))),0)</f>
        <v>0</v>
      </c>
      <c r="AE669" s="62" t="str">
        <f t="shared" si="364"/>
        <v/>
      </c>
      <c r="AF669" s="63" t="str">
        <f t="shared" si="365"/>
        <v/>
      </c>
      <c r="AG669" s="64" t="str">
        <f t="shared" si="366"/>
        <v/>
      </c>
      <c r="AH669" s="65" t="str">
        <f t="shared" si="367"/>
        <v/>
      </c>
      <c r="AI669" s="66" t="str">
        <f>IF(AE:AE="","",IF(R669="Refreshment Beverage",AK669*(Rates!J$19/100),ROUND(SUM(AH669*(Rates!$J$8/100)),4)))</f>
        <v/>
      </c>
      <c r="AJ669" s="67" t="str">
        <f t="shared" si="368"/>
        <v/>
      </c>
      <c r="AK669" s="22" t="str">
        <f t="shared" si="369"/>
        <v/>
      </c>
      <c r="AL669" s="62" t="str">
        <f t="shared" si="370"/>
        <v/>
      </c>
      <c r="AM669" s="63" t="str">
        <f>IF(AS669="","",IF(R669="Refreshment Beverage",ROUND(AS669*Rates!K$19,4),ROUND(AO669*(VLOOKUP(VALUE(Q669),Rates!G$4:L$12,3,0)),4)))</f>
        <v/>
      </c>
      <c r="AN669" s="68" t="str">
        <f>IF(AS669="","",IF(R669="Refreshment Beverage",AS669*(Rates!J$19/100),MAX(AM669,AB669)))</f>
        <v/>
      </c>
      <c r="AO669" s="69" t="str">
        <f t="shared" si="371"/>
        <v/>
      </c>
      <c r="AP669" s="69" t="str">
        <f t="shared" si="372"/>
        <v/>
      </c>
      <c r="AQ669" s="70" t="str">
        <f>IF(AS669="","",IF(R669="Refreshment Beverage",ROUND(SUM(VLOOKUP(Q:Q,Rates!G$15:L$19,3,0)*(AS669-Y669-Z669-AA669)),4),ROUND(SUM(Rates!$K$8*AS669),4)))</f>
        <v/>
      </c>
      <c r="AR669" s="66" t="str">
        <f t="shared" si="373"/>
        <v/>
      </c>
      <c r="AS669" s="22" t="str">
        <f t="shared" si="374"/>
        <v/>
      </c>
      <c r="AT669" s="62" t="str">
        <f t="shared" si="375"/>
        <v/>
      </c>
      <c r="AU669" s="63" t="str">
        <f>IF(AX669="","",IF(R669="Refreshment Beverage",ROUND((BA669-Y669-Z669-AA669)*VLOOKUP(VALUE(Q669),Rates!G$15:L$19,3,0),4),ROUND(AW669*(VLOOKUP(VALUE(Q669),Rates!G:L,3,0)),4)))</f>
        <v/>
      </c>
      <c r="AV669" s="68" t="str">
        <f t="shared" si="376"/>
        <v/>
      </c>
      <c r="AW669" s="69" t="str">
        <f t="shared" si="377"/>
        <v/>
      </c>
      <c r="AX669" s="65" t="str">
        <f t="shared" si="378"/>
        <v/>
      </c>
      <c r="AY669" s="70" t="str">
        <f>IF(AX669="","",IF(R669="Refreshment Beverage",ROUND(SUM(AX669*Rates!K$19),4),ROUND(SUM(AX669*(Rates!J$8/100)),4)))</f>
        <v/>
      </c>
      <c r="AZ669" s="67" t="str">
        <f t="shared" si="379"/>
        <v/>
      </c>
      <c r="BA669" s="22" t="str">
        <f t="shared" si="380"/>
        <v/>
      </c>
      <c r="BD669" s="171"/>
      <c r="BE669" s="171"/>
      <c r="BF669" s="171"/>
      <c r="BG669" s="171"/>
    </row>
    <row r="670" spans="11:59" ht="12.75" customHeight="1" x14ac:dyDescent="0.3">
      <c r="K670" s="42" t="str">
        <f t="shared" si="352"/>
        <v/>
      </c>
      <c r="L670" s="55" t="str">
        <f t="shared" si="353"/>
        <v/>
      </c>
      <c r="M670" s="43" t="str">
        <f t="shared" si="354"/>
        <v/>
      </c>
      <c r="N670" s="56" t="str" cm="1">
        <f t="array" ref="N670">IFERROR(IF(_xlfn.SINGLE(B:B)="","",IF(R670="Beer",SUM(LOOKUP(2,1/(Rates!$B$3:$B$5&lt;=W670)/(Rates!$C$3:$C$5&gt;=W670),Rates!$D$3:$D$5)*(X670/100)*W670),IF(R670="Refreshment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56" t="str">
        <f t="shared" si="355"/>
        <v/>
      </c>
      <c r="P670" s="53"/>
      <c r="Q670" s="14" t="str">
        <f t="shared" si="356"/>
        <v/>
      </c>
      <c r="R670" s="57" t="str">
        <f t="shared" si="357"/>
        <v/>
      </c>
      <c r="S670" s="58" t="str">
        <f>IF(B670="","",IF(R670="Refreshment Beverage",VLOOKUP(VALUE(Q670),Rates!G$15:L$19,2,0),VLOOKUP(VALUE(Q670),Rates!G$4:L$12,2,0)))</f>
        <v/>
      </c>
      <c r="T670" s="58" t="str">
        <f t="shared" si="358"/>
        <v/>
      </c>
      <c r="U670" s="58" t="str">
        <f t="shared" si="359"/>
        <v/>
      </c>
      <c r="V670" s="58" t="str">
        <f t="shared" si="360"/>
        <v/>
      </c>
      <c r="W670" s="58" t="str">
        <f t="shared" si="361"/>
        <v/>
      </c>
      <c r="X670" s="59" t="str">
        <f t="shared" si="362"/>
        <v/>
      </c>
      <c r="Y670" s="60" t="str">
        <f>IF(B:B="","",IF(R670="Refreshment Beverage",VLOOKUP(Q670,Rates!G$15:L$19,6,0)*W670,VLOOKUP(Q670,Rates!G$4:L$12,6,0)*W670))</f>
        <v/>
      </c>
      <c r="Z670" s="60" t="str">
        <f t="shared" si="363"/>
        <v/>
      </c>
      <c r="AA670" s="60" t="str">
        <f t="shared" si="351"/>
        <v/>
      </c>
      <c r="AB670" s="61" t="str" cm="1">
        <f t="array" ref="AB670">IF(_xlfn.SINGLE(B:B)="","",IF(R670="Refreshment Beverage","",IF(AND(R670="Beer",Q670=0),SUM(LOOKUP(2,1/(Rates!$B$15:$B$18&lt;=W670)/(Rates!$C$15:$C$18&gt;=W670),Rates!$D$15:$D$18)*W670),VLOOKUP(VALUE(_xlfn.SINGLE(Q:Q)),Rates!A:B,2,0)*W670)))</f>
        <v/>
      </c>
      <c r="AC670" s="61" t="str" cm="1">
        <f t="array" ref="AC670">IF(_xlfn.SINGLE(B:B)="","",IF(R670="Refreshment Beverage","",IF(AND(R670="Beer",Q670=0),SUM(LOOKUP(2,1/(Rates!$B$15:$B$18&lt;=W670)/(Rates!$C$15:$C$18&gt;=W670),Rates!$E$15:$E$18)*W670),VLOOKUP(VALUE(_xlfn.SINGLE(Q:Q)),Rates!A:C,3,0)*W670)))</f>
        <v/>
      </c>
      <c r="AD670" s="168">
        <f>IFERROR(IF(R670="Beer","",IF(OR(Q670=1,Q670=2,Q670=3,Q670=4),VLOOKUP(Q670,Rates!$A$31:$B$34,2,0)*W670,IF(V670=1,VLOOKUP(U670,'REB BEV MIN MKUP'!B:E,4,0),IF(V670&gt;1,VLOOKUP(VALUE(W670),'REB BEV MIN MKUP'!O:Q,3,0),0)))),0)</f>
        <v>0</v>
      </c>
      <c r="AE670" s="62" t="str">
        <f t="shared" si="364"/>
        <v/>
      </c>
      <c r="AF670" s="63" t="str">
        <f t="shared" si="365"/>
        <v/>
      </c>
      <c r="AG670" s="64" t="str">
        <f t="shared" si="366"/>
        <v/>
      </c>
      <c r="AH670" s="65" t="str">
        <f t="shared" si="367"/>
        <v/>
      </c>
      <c r="AI670" s="66" t="str">
        <f>IF(AE:AE="","",IF(R670="Refreshment Beverage",AK670*(Rates!J$19/100),ROUND(SUM(AH670*(Rates!$J$8/100)),4)))</f>
        <v/>
      </c>
      <c r="AJ670" s="67" t="str">
        <f t="shared" si="368"/>
        <v/>
      </c>
      <c r="AK670" s="22" t="str">
        <f t="shared" si="369"/>
        <v/>
      </c>
      <c r="AL670" s="62" t="str">
        <f t="shared" si="370"/>
        <v/>
      </c>
      <c r="AM670" s="63" t="str">
        <f>IF(AS670="","",IF(R670="Refreshment Beverage",ROUND(AS670*Rates!K$19,4),ROUND(AO670*(VLOOKUP(VALUE(Q670),Rates!G$4:L$12,3,0)),4)))</f>
        <v/>
      </c>
      <c r="AN670" s="68" t="str">
        <f>IF(AS670="","",IF(R670="Refreshment Beverage",AS670*(Rates!J$19/100),MAX(AM670,AB670)))</f>
        <v/>
      </c>
      <c r="AO670" s="69" t="str">
        <f t="shared" si="371"/>
        <v/>
      </c>
      <c r="AP670" s="69" t="str">
        <f t="shared" si="372"/>
        <v/>
      </c>
      <c r="AQ670" s="70" t="str">
        <f>IF(AS670="","",IF(R670="Refreshment Beverage",ROUND(SUM(VLOOKUP(Q:Q,Rates!G$15:L$19,3,0)*(AS670-Y670-Z670-AA670)),4),ROUND(SUM(Rates!$K$8*AS670),4)))</f>
        <v/>
      </c>
      <c r="AR670" s="66" t="str">
        <f t="shared" si="373"/>
        <v/>
      </c>
      <c r="AS670" s="22" t="str">
        <f t="shared" si="374"/>
        <v/>
      </c>
      <c r="AT670" s="62" t="str">
        <f t="shared" si="375"/>
        <v/>
      </c>
      <c r="AU670" s="63" t="str">
        <f>IF(AX670="","",IF(R670="Refreshment Beverage",ROUND((BA670-Y670-Z670-AA670)*VLOOKUP(VALUE(Q670),Rates!G$15:L$19,3,0),4),ROUND(AW670*(VLOOKUP(VALUE(Q670),Rates!G:L,3,0)),4)))</f>
        <v/>
      </c>
      <c r="AV670" s="68" t="str">
        <f t="shared" si="376"/>
        <v/>
      </c>
      <c r="AW670" s="69" t="str">
        <f t="shared" si="377"/>
        <v/>
      </c>
      <c r="AX670" s="65" t="str">
        <f t="shared" si="378"/>
        <v/>
      </c>
      <c r="AY670" s="70" t="str">
        <f>IF(AX670="","",IF(R670="Refreshment Beverage",ROUND(SUM(AX670*Rates!K$19),4),ROUND(SUM(AX670*(Rates!J$8/100)),4)))</f>
        <v/>
      </c>
      <c r="AZ670" s="67" t="str">
        <f t="shared" si="379"/>
        <v/>
      </c>
      <c r="BA670" s="22" t="str">
        <f t="shared" si="380"/>
        <v/>
      </c>
      <c r="BD670" s="171"/>
      <c r="BE670" s="171"/>
      <c r="BF670" s="171"/>
      <c r="BG670" s="171"/>
    </row>
    <row r="671" spans="11:59" ht="12.75" customHeight="1" x14ac:dyDescent="0.3">
      <c r="K671" s="42" t="str">
        <f t="shared" si="352"/>
        <v/>
      </c>
      <c r="L671" s="55" t="str">
        <f t="shared" si="353"/>
        <v/>
      </c>
      <c r="M671" s="43" t="str">
        <f t="shared" si="354"/>
        <v/>
      </c>
      <c r="N671" s="56" t="str" cm="1">
        <f t="array" ref="N671">IFERROR(IF(_xlfn.SINGLE(B:B)="","",IF(R671="Beer",SUM(LOOKUP(2,1/(Rates!$B$3:$B$5&lt;=W671)/(Rates!$C$3:$C$5&gt;=W671),Rates!$D$3:$D$5)*(X671/100)*W671),IF(R671="Refreshment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56" t="str">
        <f t="shared" si="355"/>
        <v/>
      </c>
      <c r="P671" s="53"/>
      <c r="Q671" s="14" t="str">
        <f t="shared" si="356"/>
        <v/>
      </c>
      <c r="R671" s="57" t="str">
        <f t="shared" si="357"/>
        <v/>
      </c>
      <c r="S671" s="58" t="str">
        <f>IF(B671="","",IF(R671="Refreshment Beverage",VLOOKUP(VALUE(Q671),Rates!G$15:L$19,2,0),VLOOKUP(VALUE(Q671),Rates!G$4:L$12,2,0)))</f>
        <v/>
      </c>
      <c r="T671" s="58" t="str">
        <f t="shared" si="358"/>
        <v/>
      </c>
      <c r="U671" s="58" t="str">
        <f t="shared" si="359"/>
        <v/>
      </c>
      <c r="V671" s="58" t="str">
        <f t="shared" si="360"/>
        <v/>
      </c>
      <c r="W671" s="58" t="str">
        <f t="shared" si="361"/>
        <v/>
      </c>
      <c r="X671" s="59" t="str">
        <f t="shared" si="362"/>
        <v/>
      </c>
      <c r="Y671" s="60" t="str">
        <f>IF(B:B="","",IF(R671="Refreshment Beverage",VLOOKUP(Q671,Rates!G$15:L$19,6,0)*W671,VLOOKUP(Q671,Rates!G$4:L$12,6,0)*W671))</f>
        <v/>
      </c>
      <c r="Z671" s="60" t="str">
        <f t="shared" si="363"/>
        <v/>
      </c>
      <c r="AA671" s="60" t="str">
        <f t="shared" si="351"/>
        <v/>
      </c>
      <c r="AB671" s="61" t="str" cm="1">
        <f t="array" ref="AB671">IF(_xlfn.SINGLE(B:B)="","",IF(R671="Refreshment Beverage","",IF(AND(R671="Beer",Q671=0),SUM(LOOKUP(2,1/(Rates!$B$15:$B$18&lt;=W671)/(Rates!$C$15:$C$18&gt;=W671),Rates!$D$15:$D$18)*W671),VLOOKUP(VALUE(_xlfn.SINGLE(Q:Q)),Rates!A:B,2,0)*W671)))</f>
        <v/>
      </c>
      <c r="AC671" s="61" t="str" cm="1">
        <f t="array" ref="AC671">IF(_xlfn.SINGLE(B:B)="","",IF(R671="Refreshment Beverage","",IF(AND(R671="Beer",Q671=0),SUM(LOOKUP(2,1/(Rates!$B$15:$B$18&lt;=W671)/(Rates!$C$15:$C$18&gt;=W671),Rates!$E$15:$E$18)*W671),VLOOKUP(VALUE(_xlfn.SINGLE(Q:Q)),Rates!A:C,3,0)*W671)))</f>
        <v/>
      </c>
      <c r="AD671" s="168">
        <f>IFERROR(IF(R671="Beer","",IF(OR(Q671=1,Q671=2,Q671=3,Q671=4),VLOOKUP(Q671,Rates!$A$31:$B$34,2,0)*W671,IF(V671=1,VLOOKUP(U671,'REB BEV MIN MKUP'!B:E,4,0),IF(V671&gt;1,VLOOKUP(VALUE(W671),'REB BEV MIN MKUP'!O:Q,3,0),0)))),0)</f>
        <v>0</v>
      </c>
      <c r="AE671" s="62" t="str">
        <f t="shared" si="364"/>
        <v/>
      </c>
      <c r="AF671" s="63" t="str">
        <f t="shared" si="365"/>
        <v/>
      </c>
      <c r="AG671" s="64" t="str">
        <f t="shared" si="366"/>
        <v/>
      </c>
      <c r="AH671" s="65" t="str">
        <f t="shared" si="367"/>
        <v/>
      </c>
      <c r="AI671" s="66" t="str">
        <f>IF(AE:AE="","",IF(R671="Refreshment Beverage",AK671*(Rates!J$19/100),ROUND(SUM(AH671*(Rates!$J$8/100)),4)))</f>
        <v/>
      </c>
      <c r="AJ671" s="67" t="str">
        <f t="shared" si="368"/>
        <v/>
      </c>
      <c r="AK671" s="22" t="str">
        <f t="shared" si="369"/>
        <v/>
      </c>
      <c r="AL671" s="62" t="str">
        <f t="shared" si="370"/>
        <v/>
      </c>
      <c r="AM671" s="63" t="str">
        <f>IF(AS671="","",IF(R671="Refreshment Beverage",ROUND(AS671*Rates!K$19,4),ROUND(AO671*(VLOOKUP(VALUE(Q671),Rates!G$4:L$12,3,0)),4)))</f>
        <v/>
      </c>
      <c r="AN671" s="68" t="str">
        <f>IF(AS671="","",IF(R671="Refreshment Beverage",AS671*(Rates!J$19/100),MAX(AM671,AB671)))</f>
        <v/>
      </c>
      <c r="AO671" s="69" t="str">
        <f t="shared" si="371"/>
        <v/>
      </c>
      <c r="AP671" s="69" t="str">
        <f t="shared" si="372"/>
        <v/>
      </c>
      <c r="AQ671" s="70" t="str">
        <f>IF(AS671="","",IF(R671="Refreshment Beverage",ROUND(SUM(VLOOKUP(Q:Q,Rates!G$15:L$19,3,0)*(AS671-Y671-Z671-AA671)),4),ROUND(SUM(Rates!$K$8*AS671),4)))</f>
        <v/>
      </c>
      <c r="AR671" s="66" t="str">
        <f t="shared" si="373"/>
        <v/>
      </c>
      <c r="AS671" s="22" t="str">
        <f t="shared" si="374"/>
        <v/>
      </c>
      <c r="AT671" s="62" t="str">
        <f t="shared" si="375"/>
        <v/>
      </c>
      <c r="AU671" s="63" t="str">
        <f>IF(AX671="","",IF(R671="Refreshment Beverage",ROUND((BA671-Y671-Z671-AA671)*VLOOKUP(VALUE(Q671),Rates!G$15:L$19,3,0),4),ROUND(AW671*(VLOOKUP(VALUE(Q671),Rates!G:L,3,0)),4)))</f>
        <v/>
      </c>
      <c r="AV671" s="68" t="str">
        <f t="shared" si="376"/>
        <v/>
      </c>
      <c r="AW671" s="69" t="str">
        <f t="shared" si="377"/>
        <v/>
      </c>
      <c r="AX671" s="65" t="str">
        <f t="shared" si="378"/>
        <v/>
      </c>
      <c r="AY671" s="70" t="str">
        <f>IF(AX671="","",IF(R671="Refreshment Beverage",ROUND(SUM(AX671*Rates!K$19),4),ROUND(SUM(AX671*(Rates!J$8/100)),4)))</f>
        <v/>
      </c>
      <c r="AZ671" s="67" t="str">
        <f t="shared" si="379"/>
        <v/>
      </c>
      <c r="BA671" s="22" t="str">
        <f t="shared" si="380"/>
        <v/>
      </c>
      <c r="BD671" s="171"/>
      <c r="BE671" s="171"/>
      <c r="BF671" s="171"/>
      <c r="BG671" s="171"/>
    </row>
    <row r="672" spans="11:59" ht="12.75" customHeight="1" x14ac:dyDescent="0.3">
      <c r="K672" s="42" t="str">
        <f t="shared" si="352"/>
        <v/>
      </c>
      <c r="L672" s="55" t="str">
        <f t="shared" si="353"/>
        <v/>
      </c>
      <c r="M672" s="43" t="str">
        <f t="shared" si="354"/>
        <v/>
      </c>
      <c r="N672" s="56" t="str" cm="1">
        <f t="array" ref="N672">IFERROR(IF(_xlfn.SINGLE(B:B)="","",IF(R672="Beer",SUM(LOOKUP(2,1/(Rates!$B$3:$B$5&lt;=W672)/(Rates!$C$3:$C$5&gt;=W672),Rates!$D$3:$D$5)*(X672/100)*W672),IF(R672="Refreshment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56" t="str">
        <f t="shared" si="355"/>
        <v/>
      </c>
      <c r="P672" s="53"/>
      <c r="Q672" s="14" t="str">
        <f t="shared" si="356"/>
        <v/>
      </c>
      <c r="R672" s="57" t="str">
        <f t="shared" si="357"/>
        <v/>
      </c>
      <c r="S672" s="58" t="str">
        <f>IF(B672="","",IF(R672="Refreshment Beverage",VLOOKUP(VALUE(Q672),Rates!G$15:L$19,2,0),VLOOKUP(VALUE(Q672),Rates!G$4:L$12,2,0)))</f>
        <v/>
      </c>
      <c r="T672" s="58" t="str">
        <f t="shared" si="358"/>
        <v/>
      </c>
      <c r="U672" s="58" t="str">
        <f t="shared" si="359"/>
        <v/>
      </c>
      <c r="V672" s="58" t="str">
        <f t="shared" si="360"/>
        <v/>
      </c>
      <c r="W672" s="58" t="str">
        <f t="shared" si="361"/>
        <v/>
      </c>
      <c r="X672" s="59" t="str">
        <f t="shared" si="362"/>
        <v/>
      </c>
      <c r="Y672" s="60" t="str">
        <f>IF(B:B="","",IF(R672="Refreshment Beverage",VLOOKUP(Q672,Rates!G$15:L$19,6,0)*W672,VLOOKUP(Q672,Rates!G$4:L$12,6,0)*W672))</f>
        <v/>
      </c>
      <c r="Z672" s="60" t="str">
        <f t="shared" si="363"/>
        <v/>
      </c>
      <c r="AA672" s="60" t="str">
        <f t="shared" si="351"/>
        <v/>
      </c>
      <c r="AB672" s="61" t="str" cm="1">
        <f t="array" ref="AB672">IF(_xlfn.SINGLE(B:B)="","",IF(R672="Refreshment Beverage","",IF(AND(R672="Beer",Q672=0),SUM(LOOKUP(2,1/(Rates!$B$15:$B$18&lt;=W672)/(Rates!$C$15:$C$18&gt;=W672),Rates!$D$15:$D$18)*W672),VLOOKUP(VALUE(_xlfn.SINGLE(Q:Q)),Rates!A:B,2,0)*W672)))</f>
        <v/>
      </c>
      <c r="AC672" s="61" t="str" cm="1">
        <f t="array" ref="AC672">IF(_xlfn.SINGLE(B:B)="","",IF(R672="Refreshment Beverage","",IF(AND(R672="Beer",Q672=0),SUM(LOOKUP(2,1/(Rates!$B$15:$B$18&lt;=W672)/(Rates!$C$15:$C$18&gt;=W672),Rates!$E$15:$E$18)*W672),VLOOKUP(VALUE(_xlfn.SINGLE(Q:Q)),Rates!A:C,3,0)*W672)))</f>
        <v/>
      </c>
      <c r="AD672" s="168">
        <f>IFERROR(IF(R672="Beer","",IF(OR(Q672=1,Q672=2,Q672=3,Q672=4),VLOOKUP(Q672,Rates!$A$31:$B$34,2,0)*W672,IF(V672=1,VLOOKUP(U672,'REB BEV MIN MKUP'!B:E,4,0),IF(V672&gt;1,VLOOKUP(VALUE(W672),'REB BEV MIN MKUP'!O:Q,3,0),0)))),0)</f>
        <v>0</v>
      </c>
      <c r="AE672" s="62" t="str">
        <f t="shared" si="364"/>
        <v/>
      </c>
      <c r="AF672" s="63" t="str">
        <f t="shared" si="365"/>
        <v/>
      </c>
      <c r="AG672" s="64" t="str">
        <f t="shared" si="366"/>
        <v/>
      </c>
      <c r="AH672" s="65" t="str">
        <f t="shared" si="367"/>
        <v/>
      </c>
      <c r="AI672" s="66" t="str">
        <f>IF(AE:AE="","",IF(R672="Refreshment Beverage",AK672*(Rates!J$19/100),ROUND(SUM(AH672*(Rates!$J$8/100)),4)))</f>
        <v/>
      </c>
      <c r="AJ672" s="67" t="str">
        <f t="shared" si="368"/>
        <v/>
      </c>
      <c r="AK672" s="22" t="str">
        <f t="shared" si="369"/>
        <v/>
      </c>
      <c r="AL672" s="62" t="str">
        <f t="shared" si="370"/>
        <v/>
      </c>
      <c r="AM672" s="63" t="str">
        <f>IF(AS672="","",IF(R672="Refreshment Beverage",ROUND(AS672*Rates!K$19,4),ROUND(AO672*(VLOOKUP(VALUE(Q672),Rates!G$4:L$12,3,0)),4)))</f>
        <v/>
      </c>
      <c r="AN672" s="68" t="str">
        <f>IF(AS672="","",IF(R672="Refreshment Beverage",AS672*(Rates!J$19/100),MAX(AM672,AB672)))</f>
        <v/>
      </c>
      <c r="AO672" s="69" t="str">
        <f t="shared" si="371"/>
        <v/>
      </c>
      <c r="AP672" s="69" t="str">
        <f t="shared" si="372"/>
        <v/>
      </c>
      <c r="AQ672" s="70" t="str">
        <f>IF(AS672="","",IF(R672="Refreshment Beverage",ROUND(SUM(VLOOKUP(Q:Q,Rates!G$15:L$19,3,0)*(AS672-Y672-Z672-AA672)),4),ROUND(SUM(Rates!$K$8*AS672),4)))</f>
        <v/>
      </c>
      <c r="AR672" s="66" t="str">
        <f t="shared" si="373"/>
        <v/>
      </c>
      <c r="AS672" s="22" t="str">
        <f t="shared" si="374"/>
        <v/>
      </c>
      <c r="AT672" s="62" t="str">
        <f t="shared" si="375"/>
        <v/>
      </c>
      <c r="AU672" s="63" t="str">
        <f>IF(AX672="","",IF(R672="Refreshment Beverage",ROUND((BA672-Y672-Z672-AA672)*VLOOKUP(VALUE(Q672),Rates!G$15:L$19,3,0),4),ROUND(AW672*(VLOOKUP(VALUE(Q672),Rates!G:L,3,0)),4)))</f>
        <v/>
      </c>
      <c r="AV672" s="68" t="str">
        <f t="shared" si="376"/>
        <v/>
      </c>
      <c r="AW672" s="69" t="str">
        <f t="shared" si="377"/>
        <v/>
      </c>
      <c r="AX672" s="65" t="str">
        <f t="shared" si="378"/>
        <v/>
      </c>
      <c r="AY672" s="70" t="str">
        <f>IF(AX672="","",IF(R672="Refreshment Beverage",ROUND(SUM(AX672*Rates!K$19),4),ROUND(SUM(AX672*(Rates!J$8/100)),4)))</f>
        <v/>
      </c>
      <c r="AZ672" s="67" t="str">
        <f t="shared" si="379"/>
        <v/>
      </c>
      <c r="BA672" s="22" t="str">
        <f t="shared" si="380"/>
        <v/>
      </c>
      <c r="BD672" s="171"/>
      <c r="BE672" s="171"/>
      <c r="BF672" s="171"/>
      <c r="BG672" s="171"/>
    </row>
    <row r="673" spans="11:59" ht="12.75" customHeight="1" x14ac:dyDescent="0.3">
      <c r="K673" s="42" t="str">
        <f t="shared" si="352"/>
        <v/>
      </c>
      <c r="L673" s="55" t="str">
        <f t="shared" si="353"/>
        <v/>
      </c>
      <c r="M673" s="43" t="str">
        <f t="shared" si="354"/>
        <v/>
      </c>
      <c r="N673" s="56" t="str" cm="1">
        <f t="array" ref="N673">IFERROR(IF(_xlfn.SINGLE(B:B)="","",IF(R673="Beer",SUM(LOOKUP(2,1/(Rates!$B$3:$B$5&lt;=W673)/(Rates!$C$3:$C$5&gt;=W673),Rates!$D$3:$D$5)*(X673/100)*W673),IF(R673="Refreshment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56" t="str">
        <f t="shared" si="355"/>
        <v/>
      </c>
      <c r="P673" s="53"/>
      <c r="Q673" s="14" t="str">
        <f t="shared" si="356"/>
        <v/>
      </c>
      <c r="R673" s="57" t="str">
        <f t="shared" si="357"/>
        <v/>
      </c>
      <c r="S673" s="58" t="str">
        <f>IF(B673="","",IF(R673="Refreshment Beverage",VLOOKUP(VALUE(Q673),Rates!G$15:L$19,2,0),VLOOKUP(VALUE(Q673),Rates!G$4:L$12,2,0)))</f>
        <v/>
      </c>
      <c r="T673" s="58" t="str">
        <f t="shared" si="358"/>
        <v/>
      </c>
      <c r="U673" s="58" t="str">
        <f t="shared" si="359"/>
        <v/>
      </c>
      <c r="V673" s="58" t="str">
        <f t="shared" si="360"/>
        <v/>
      </c>
      <c r="W673" s="58" t="str">
        <f t="shared" si="361"/>
        <v/>
      </c>
      <c r="X673" s="59" t="str">
        <f t="shared" si="362"/>
        <v/>
      </c>
      <c r="Y673" s="60" t="str">
        <f>IF(B:B="","",IF(R673="Refreshment Beverage",VLOOKUP(Q673,Rates!G$15:L$19,6,0)*W673,VLOOKUP(Q673,Rates!G$4:L$12,6,0)*W673))</f>
        <v/>
      </c>
      <c r="Z673" s="60" t="str">
        <f t="shared" si="363"/>
        <v/>
      </c>
      <c r="AA673" s="60" t="str">
        <f t="shared" si="351"/>
        <v/>
      </c>
      <c r="AB673" s="61" t="str" cm="1">
        <f t="array" ref="AB673">IF(_xlfn.SINGLE(B:B)="","",IF(R673="Refreshment Beverage","",IF(AND(R673="Beer",Q673=0),SUM(LOOKUP(2,1/(Rates!$B$15:$B$18&lt;=W673)/(Rates!$C$15:$C$18&gt;=W673),Rates!$D$15:$D$18)*W673),VLOOKUP(VALUE(_xlfn.SINGLE(Q:Q)),Rates!A:B,2,0)*W673)))</f>
        <v/>
      </c>
      <c r="AC673" s="61" t="str" cm="1">
        <f t="array" ref="AC673">IF(_xlfn.SINGLE(B:B)="","",IF(R673="Refreshment Beverage","",IF(AND(R673="Beer",Q673=0),SUM(LOOKUP(2,1/(Rates!$B$15:$B$18&lt;=W673)/(Rates!$C$15:$C$18&gt;=W673),Rates!$E$15:$E$18)*W673),VLOOKUP(VALUE(_xlfn.SINGLE(Q:Q)),Rates!A:C,3,0)*W673)))</f>
        <v/>
      </c>
      <c r="AD673" s="168">
        <f>IFERROR(IF(R673="Beer","",IF(OR(Q673=1,Q673=2,Q673=3,Q673=4),VLOOKUP(Q673,Rates!$A$31:$B$34,2,0)*W673,IF(V673=1,VLOOKUP(U673,'REB BEV MIN MKUP'!B:E,4,0),IF(V673&gt;1,VLOOKUP(VALUE(W673),'REB BEV MIN MKUP'!O:Q,3,0),0)))),0)</f>
        <v>0</v>
      </c>
      <c r="AE673" s="62" t="str">
        <f t="shared" si="364"/>
        <v/>
      </c>
      <c r="AF673" s="63" t="str">
        <f t="shared" si="365"/>
        <v/>
      </c>
      <c r="AG673" s="64" t="str">
        <f t="shared" si="366"/>
        <v/>
      </c>
      <c r="AH673" s="65" t="str">
        <f t="shared" si="367"/>
        <v/>
      </c>
      <c r="AI673" s="66" t="str">
        <f>IF(AE:AE="","",IF(R673="Refreshment Beverage",AK673*(Rates!J$19/100),ROUND(SUM(AH673*(Rates!$J$8/100)),4)))</f>
        <v/>
      </c>
      <c r="AJ673" s="67" t="str">
        <f t="shared" si="368"/>
        <v/>
      </c>
      <c r="AK673" s="22" t="str">
        <f t="shared" si="369"/>
        <v/>
      </c>
      <c r="AL673" s="62" t="str">
        <f t="shared" si="370"/>
        <v/>
      </c>
      <c r="AM673" s="63" t="str">
        <f>IF(AS673="","",IF(R673="Refreshment Beverage",ROUND(AS673*Rates!K$19,4),ROUND(AO673*(VLOOKUP(VALUE(Q673),Rates!G$4:L$12,3,0)),4)))</f>
        <v/>
      </c>
      <c r="AN673" s="68" t="str">
        <f>IF(AS673="","",IF(R673="Refreshment Beverage",AS673*(Rates!J$19/100),MAX(AM673,AB673)))</f>
        <v/>
      </c>
      <c r="AO673" s="69" t="str">
        <f t="shared" si="371"/>
        <v/>
      </c>
      <c r="AP673" s="69" t="str">
        <f t="shared" si="372"/>
        <v/>
      </c>
      <c r="AQ673" s="70" t="str">
        <f>IF(AS673="","",IF(R673="Refreshment Beverage",ROUND(SUM(VLOOKUP(Q:Q,Rates!G$15:L$19,3,0)*(AS673-Y673-Z673-AA673)),4),ROUND(SUM(Rates!$K$8*AS673),4)))</f>
        <v/>
      </c>
      <c r="AR673" s="66" t="str">
        <f t="shared" si="373"/>
        <v/>
      </c>
      <c r="AS673" s="22" t="str">
        <f t="shared" si="374"/>
        <v/>
      </c>
      <c r="AT673" s="62" t="str">
        <f t="shared" si="375"/>
        <v/>
      </c>
      <c r="AU673" s="63" t="str">
        <f>IF(AX673="","",IF(R673="Refreshment Beverage",ROUND((BA673-Y673-Z673-AA673)*VLOOKUP(VALUE(Q673),Rates!G$15:L$19,3,0),4),ROUND(AW673*(VLOOKUP(VALUE(Q673),Rates!G:L,3,0)),4)))</f>
        <v/>
      </c>
      <c r="AV673" s="68" t="str">
        <f t="shared" si="376"/>
        <v/>
      </c>
      <c r="AW673" s="69" t="str">
        <f t="shared" si="377"/>
        <v/>
      </c>
      <c r="AX673" s="65" t="str">
        <f t="shared" si="378"/>
        <v/>
      </c>
      <c r="AY673" s="70" t="str">
        <f>IF(AX673="","",IF(R673="Refreshment Beverage",ROUND(SUM(AX673*Rates!K$19),4),ROUND(SUM(AX673*(Rates!J$8/100)),4)))</f>
        <v/>
      </c>
      <c r="AZ673" s="67" t="str">
        <f t="shared" si="379"/>
        <v/>
      </c>
      <c r="BA673" s="22" t="str">
        <f t="shared" si="380"/>
        <v/>
      </c>
      <c r="BD673" s="171"/>
      <c r="BE673" s="171"/>
      <c r="BF673" s="171"/>
      <c r="BG673" s="171"/>
    </row>
    <row r="674" spans="11:59" ht="12.75" customHeight="1" x14ac:dyDescent="0.3">
      <c r="K674" s="42" t="str">
        <f t="shared" si="352"/>
        <v/>
      </c>
      <c r="L674" s="55" t="str">
        <f t="shared" si="353"/>
        <v/>
      </c>
      <c r="M674" s="43" t="str">
        <f t="shared" si="354"/>
        <v/>
      </c>
      <c r="N674" s="56" t="str" cm="1">
        <f t="array" ref="N674">IFERROR(IF(_xlfn.SINGLE(B:B)="","",IF(R674="Beer",SUM(LOOKUP(2,1/(Rates!$B$3:$B$5&lt;=W674)/(Rates!$C$3:$C$5&gt;=W674),Rates!$D$3:$D$5)*(X674/100)*W674),IF(R674="Refreshment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56" t="str">
        <f t="shared" si="355"/>
        <v/>
      </c>
      <c r="P674" s="53"/>
      <c r="Q674" s="14" t="str">
        <f t="shared" si="356"/>
        <v/>
      </c>
      <c r="R674" s="57" t="str">
        <f t="shared" si="357"/>
        <v/>
      </c>
      <c r="S674" s="58" t="str">
        <f>IF(B674="","",IF(R674="Refreshment Beverage",VLOOKUP(VALUE(Q674),Rates!G$15:L$19,2,0),VLOOKUP(VALUE(Q674),Rates!G$4:L$12,2,0)))</f>
        <v/>
      </c>
      <c r="T674" s="58" t="str">
        <f t="shared" si="358"/>
        <v/>
      </c>
      <c r="U674" s="58" t="str">
        <f t="shared" si="359"/>
        <v/>
      </c>
      <c r="V674" s="58" t="str">
        <f t="shared" si="360"/>
        <v/>
      </c>
      <c r="W674" s="58" t="str">
        <f t="shared" si="361"/>
        <v/>
      </c>
      <c r="X674" s="59" t="str">
        <f t="shared" si="362"/>
        <v/>
      </c>
      <c r="Y674" s="60" t="str">
        <f>IF(B:B="","",IF(R674="Refreshment Beverage",VLOOKUP(Q674,Rates!G$15:L$19,6,0)*W674,VLOOKUP(Q674,Rates!G$4:L$12,6,0)*W674))</f>
        <v/>
      </c>
      <c r="Z674" s="60" t="str">
        <f t="shared" si="363"/>
        <v/>
      </c>
      <c r="AA674" s="60" t="str">
        <f t="shared" si="351"/>
        <v/>
      </c>
      <c r="AB674" s="61" t="str" cm="1">
        <f t="array" ref="AB674">IF(_xlfn.SINGLE(B:B)="","",IF(R674="Refreshment Beverage","",IF(AND(R674="Beer",Q674=0),SUM(LOOKUP(2,1/(Rates!$B$15:$B$18&lt;=W674)/(Rates!$C$15:$C$18&gt;=W674),Rates!$D$15:$D$18)*W674),VLOOKUP(VALUE(_xlfn.SINGLE(Q:Q)),Rates!A:B,2,0)*W674)))</f>
        <v/>
      </c>
      <c r="AC674" s="61" t="str" cm="1">
        <f t="array" ref="AC674">IF(_xlfn.SINGLE(B:B)="","",IF(R674="Refreshment Beverage","",IF(AND(R674="Beer",Q674=0),SUM(LOOKUP(2,1/(Rates!$B$15:$B$18&lt;=W674)/(Rates!$C$15:$C$18&gt;=W674),Rates!$E$15:$E$18)*W674),VLOOKUP(VALUE(_xlfn.SINGLE(Q:Q)),Rates!A:C,3,0)*W674)))</f>
        <v/>
      </c>
      <c r="AD674" s="168">
        <f>IFERROR(IF(R674="Beer","",IF(OR(Q674=1,Q674=2,Q674=3,Q674=4),VLOOKUP(Q674,Rates!$A$31:$B$34,2,0)*W674,IF(V674=1,VLOOKUP(U674,'REB BEV MIN MKUP'!B:E,4,0),IF(V674&gt;1,VLOOKUP(VALUE(W674),'REB BEV MIN MKUP'!O:Q,3,0),0)))),0)</f>
        <v>0</v>
      </c>
      <c r="AE674" s="62" t="str">
        <f t="shared" si="364"/>
        <v/>
      </c>
      <c r="AF674" s="63" t="str">
        <f t="shared" si="365"/>
        <v/>
      </c>
      <c r="AG674" s="64" t="str">
        <f t="shared" si="366"/>
        <v/>
      </c>
      <c r="AH674" s="65" t="str">
        <f t="shared" si="367"/>
        <v/>
      </c>
      <c r="AI674" s="66" t="str">
        <f>IF(AE:AE="","",IF(R674="Refreshment Beverage",AK674*(Rates!J$19/100),ROUND(SUM(AH674*(Rates!$J$8/100)),4)))</f>
        <v/>
      </c>
      <c r="AJ674" s="67" t="str">
        <f t="shared" si="368"/>
        <v/>
      </c>
      <c r="AK674" s="22" t="str">
        <f t="shared" si="369"/>
        <v/>
      </c>
      <c r="AL674" s="62" t="str">
        <f t="shared" si="370"/>
        <v/>
      </c>
      <c r="AM674" s="63" t="str">
        <f>IF(AS674="","",IF(R674="Refreshment Beverage",ROUND(AS674*Rates!K$19,4),ROUND(AO674*(VLOOKUP(VALUE(Q674),Rates!G$4:L$12,3,0)),4)))</f>
        <v/>
      </c>
      <c r="AN674" s="68" t="str">
        <f>IF(AS674="","",IF(R674="Refreshment Beverage",AS674*(Rates!J$19/100),MAX(AM674,AB674)))</f>
        <v/>
      </c>
      <c r="AO674" s="69" t="str">
        <f t="shared" si="371"/>
        <v/>
      </c>
      <c r="AP674" s="69" t="str">
        <f t="shared" si="372"/>
        <v/>
      </c>
      <c r="AQ674" s="70" t="str">
        <f>IF(AS674="","",IF(R674="Refreshment Beverage",ROUND(SUM(VLOOKUP(Q:Q,Rates!G$15:L$19,3,0)*(AS674-Y674-Z674-AA674)),4),ROUND(SUM(Rates!$K$8*AS674),4)))</f>
        <v/>
      </c>
      <c r="AR674" s="66" t="str">
        <f t="shared" si="373"/>
        <v/>
      </c>
      <c r="AS674" s="22" t="str">
        <f t="shared" si="374"/>
        <v/>
      </c>
      <c r="AT674" s="62" t="str">
        <f t="shared" si="375"/>
        <v/>
      </c>
      <c r="AU674" s="63" t="str">
        <f>IF(AX674="","",IF(R674="Refreshment Beverage",ROUND((BA674-Y674-Z674-AA674)*VLOOKUP(VALUE(Q674),Rates!G$15:L$19,3,0),4),ROUND(AW674*(VLOOKUP(VALUE(Q674),Rates!G:L,3,0)),4)))</f>
        <v/>
      </c>
      <c r="AV674" s="68" t="str">
        <f t="shared" si="376"/>
        <v/>
      </c>
      <c r="AW674" s="69" t="str">
        <f t="shared" si="377"/>
        <v/>
      </c>
      <c r="AX674" s="65" t="str">
        <f t="shared" si="378"/>
        <v/>
      </c>
      <c r="AY674" s="70" t="str">
        <f>IF(AX674="","",IF(R674="Refreshment Beverage",ROUND(SUM(AX674*Rates!K$19),4),ROUND(SUM(AX674*(Rates!J$8/100)),4)))</f>
        <v/>
      </c>
      <c r="AZ674" s="67" t="str">
        <f t="shared" si="379"/>
        <v/>
      </c>
      <c r="BA674" s="22" t="str">
        <f t="shared" si="380"/>
        <v/>
      </c>
      <c r="BD674" s="171"/>
      <c r="BE674" s="171"/>
      <c r="BF674" s="171"/>
      <c r="BG674" s="171"/>
    </row>
    <row r="675" spans="11:59" ht="12.75" customHeight="1" x14ac:dyDescent="0.3">
      <c r="K675" s="42" t="str">
        <f t="shared" si="352"/>
        <v/>
      </c>
      <c r="L675" s="55" t="str">
        <f t="shared" si="353"/>
        <v/>
      </c>
      <c r="M675" s="43" t="str">
        <f t="shared" si="354"/>
        <v/>
      </c>
      <c r="N675" s="56" t="str" cm="1">
        <f t="array" ref="N675">IFERROR(IF(_xlfn.SINGLE(B:B)="","",IF(R675="Beer",SUM(LOOKUP(2,1/(Rates!$B$3:$B$5&lt;=W675)/(Rates!$C$3:$C$5&gt;=W675),Rates!$D$3:$D$5)*(X675/100)*W675),IF(R675="Refreshment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56" t="str">
        <f t="shared" si="355"/>
        <v/>
      </c>
      <c r="P675" s="53"/>
      <c r="Q675" s="14" t="str">
        <f t="shared" si="356"/>
        <v/>
      </c>
      <c r="R675" s="57" t="str">
        <f t="shared" si="357"/>
        <v/>
      </c>
      <c r="S675" s="58" t="str">
        <f>IF(B675="","",IF(R675="Refreshment Beverage",VLOOKUP(VALUE(Q675),Rates!G$15:L$19,2,0),VLOOKUP(VALUE(Q675),Rates!G$4:L$12,2,0)))</f>
        <v/>
      </c>
      <c r="T675" s="58" t="str">
        <f t="shared" si="358"/>
        <v/>
      </c>
      <c r="U675" s="58" t="str">
        <f t="shared" si="359"/>
        <v/>
      </c>
      <c r="V675" s="58" t="str">
        <f t="shared" si="360"/>
        <v/>
      </c>
      <c r="W675" s="58" t="str">
        <f t="shared" si="361"/>
        <v/>
      </c>
      <c r="X675" s="59" t="str">
        <f t="shared" si="362"/>
        <v/>
      </c>
      <c r="Y675" s="60" t="str">
        <f>IF(B:B="","",IF(R675="Refreshment Beverage",VLOOKUP(Q675,Rates!G$15:L$19,6,0)*W675,VLOOKUP(Q675,Rates!G$4:L$12,6,0)*W675))</f>
        <v/>
      </c>
      <c r="Z675" s="60" t="str">
        <f t="shared" si="363"/>
        <v/>
      </c>
      <c r="AA675" s="60" t="str">
        <f t="shared" si="351"/>
        <v/>
      </c>
      <c r="AB675" s="61" t="str" cm="1">
        <f t="array" ref="AB675">IF(_xlfn.SINGLE(B:B)="","",IF(R675="Refreshment Beverage","",IF(AND(R675="Beer",Q675=0),SUM(LOOKUP(2,1/(Rates!$B$15:$B$18&lt;=W675)/(Rates!$C$15:$C$18&gt;=W675),Rates!$D$15:$D$18)*W675),VLOOKUP(VALUE(_xlfn.SINGLE(Q:Q)),Rates!A:B,2,0)*W675)))</f>
        <v/>
      </c>
      <c r="AC675" s="61" t="str" cm="1">
        <f t="array" ref="AC675">IF(_xlfn.SINGLE(B:B)="","",IF(R675="Refreshment Beverage","",IF(AND(R675="Beer",Q675=0),SUM(LOOKUP(2,1/(Rates!$B$15:$B$18&lt;=W675)/(Rates!$C$15:$C$18&gt;=W675),Rates!$E$15:$E$18)*W675),VLOOKUP(VALUE(_xlfn.SINGLE(Q:Q)),Rates!A:C,3,0)*W675)))</f>
        <v/>
      </c>
      <c r="AD675" s="168">
        <f>IFERROR(IF(R675="Beer","",IF(OR(Q675=1,Q675=2,Q675=3,Q675=4),VLOOKUP(Q675,Rates!$A$31:$B$34,2,0)*W675,IF(V675=1,VLOOKUP(U675,'REB BEV MIN MKUP'!B:E,4,0),IF(V675&gt;1,VLOOKUP(VALUE(W675),'REB BEV MIN MKUP'!O:Q,3,0),0)))),0)</f>
        <v>0</v>
      </c>
      <c r="AE675" s="62" t="str">
        <f t="shared" si="364"/>
        <v/>
      </c>
      <c r="AF675" s="63" t="str">
        <f t="shared" si="365"/>
        <v/>
      </c>
      <c r="AG675" s="64" t="str">
        <f t="shared" si="366"/>
        <v/>
      </c>
      <c r="AH675" s="65" t="str">
        <f t="shared" si="367"/>
        <v/>
      </c>
      <c r="AI675" s="66" t="str">
        <f>IF(AE:AE="","",IF(R675="Refreshment Beverage",AK675*(Rates!J$19/100),ROUND(SUM(AH675*(Rates!$J$8/100)),4)))</f>
        <v/>
      </c>
      <c r="AJ675" s="67" t="str">
        <f t="shared" si="368"/>
        <v/>
      </c>
      <c r="AK675" s="22" t="str">
        <f t="shared" si="369"/>
        <v/>
      </c>
      <c r="AL675" s="62" t="str">
        <f t="shared" si="370"/>
        <v/>
      </c>
      <c r="AM675" s="63" t="str">
        <f>IF(AS675="","",IF(R675="Refreshment Beverage",ROUND(AS675*Rates!K$19,4),ROUND(AO675*(VLOOKUP(VALUE(Q675),Rates!G$4:L$12,3,0)),4)))</f>
        <v/>
      </c>
      <c r="AN675" s="68" t="str">
        <f>IF(AS675="","",IF(R675="Refreshment Beverage",AS675*(Rates!J$19/100),MAX(AM675,AB675)))</f>
        <v/>
      </c>
      <c r="AO675" s="69" t="str">
        <f t="shared" si="371"/>
        <v/>
      </c>
      <c r="AP675" s="69" t="str">
        <f t="shared" si="372"/>
        <v/>
      </c>
      <c r="AQ675" s="70" t="str">
        <f>IF(AS675="","",IF(R675="Refreshment Beverage",ROUND(SUM(VLOOKUP(Q:Q,Rates!G$15:L$19,3,0)*(AS675-Y675-Z675-AA675)),4),ROUND(SUM(Rates!$K$8*AS675),4)))</f>
        <v/>
      </c>
      <c r="AR675" s="66" t="str">
        <f t="shared" si="373"/>
        <v/>
      </c>
      <c r="AS675" s="22" t="str">
        <f t="shared" si="374"/>
        <v/>
      </c>
      <c r="AT675" s="62" t="str">
        <f t="shared" si="375"/>
        <v/>
      </c>
      <c r="AU675" s="63" t="str">
        <f>IF(AX675="","",IF(R675="Refreshment Beverage",ROUND((BA675-Y675-Z675-AA675)*VLOOKUP(VALUE(Q675),Rates!G$15:L$19,3,0),4),ROUND(AW675*(VLOOKUP(VALUE(Q675),Rates!G:L,3,0)),4)))</f>
        <v/>
      </c>
      <c r="AV675" s="68" t="str">
        <f t="shared" si="376"/>
        <v/>
      </c>
      <c r="AW675" s="69" t="str">
        <f t="shared" si="377"/>
        <v/>
      </c>
      <c r="AX675" s="65" t="str">
        <f t="shared" si="378"/>
        <v/>
      </c>
      <c r="AY675" s="70" t="str">
        <f>IF(AX675="","",IF(R675="Refreshment Beverage",ROUND(SUM(AX675*Rates!K$19),4),ROUND(SUM(AX675*(Rates!J$8/100)),4)))</f>
        <v/>
      </c>
      <c r="AZ675" s="67" t="str">
        <f t="shared" si="379"/>
        <v/>
      </c>
      <c r="BA675" s="22" t="str">
        <f t="shared" si="380"/>
        <v/>
      </c>
      <c r="BD675" s="171"/>
      <c r="BE675" s="171"/>
      <c r="BF675" s="171"/>
      <c r="BG675" s="171"/>
    </row>
    <row r="676" spans="11:59" ht="12.75" customHeight="1" x14ac:dyDescent="0.3">
      <c r="K676" s="42" t="str">
        <f t="shared" si="352"/>
        <v/>
      </c>
      <c r="L676" s="55" t="str">
        <f t="shared" si="353"/>
        <v/>
      </c>
      <c r="M676" s="43" t="str">
        <f t="shared" si="354"/>
        <v/>
      </c>
      <c r="N676" s="56" t="str" cm="1">
        <f t="array" ref="N676">IFERROR(IF(_xlfn.SINGLE(B:B)="","",IF(R676="Beer",SUM(LOOKUP(2,1/(Rates!$B$3:$B$5&lt;=W676)/(Rates!$C$3:$C$5&gt;=W676),Rates!$D$3:$D$5)*(X676/100)*W676),IF(R676="Refreshment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56" t="str">
        <f t="shared" si="355"/>
        <v/>
      </c>
      <c r="P676" s="53"/>
      <c r="Q676" s="14" t="str">
        <f t="shared" si="356"/>
        <v/>
      </c>
      <c r="R676" s="57" t="str">
        <f t="shared" si="357"/>
        <v/>
      </c>
      <c r="S676" s="58" t="str">
        <f>IF(B676="","",IF(R676="Refreshment Beverage",VLOOKUP(VALUE(Q676),Rates!G$15:L$19,2,0),VLOOKUP(VALUE(Q676),Rates!G$4:L$12,2,0)))</f>
        <v/>
      </c>
      <c r="T676" s="58" t="str">
        <f t="shared" si="358"/>
        <v/>
      </c>
      <c r="U676" s="58" t="str">
        <f t="shared" si="359"/>
        <v/>
      </c>
      <c r="V676" s="58" t="str">
        <f t="shared" si="360"/>
        <v/>
      </c>
      <c r="W676" s="58" t="str">
        <f t="shared" si="361"/>
        <v/>
      </c>
      <c r="X676" s="59" t="str">
        <f t="shared" si="362"/>
        <v/>
      </c>
      <c r="Y676" s="60" t="str">
        <f>IF(B:B="","",IF(R676="Refreshment Beverage",VLOOKUP(Q676,Rates!G$15:L$19,6,0)*W676,VLOOKUP(Q676,Rates!G$4:L$12,6,0)*W676))</f>
        <v/>
      </c>
      <c r="Z676" s="60" t="str">
        <f t="shared" si="363"/>
        <v/>
      </c>
      <c r="AA676" s="60" t="str">
        <f t="shared" si="351"/>
        <v/>
      </c>
      <c r="AB676" s="61" t="str" cm="1">
        <f t="array" ref="AB676">IF(_xlfn.SINGLE(B:B)="","",IF(R676="Refreshment Beverage","",IF(AND(R676="Beer",Q676=0),SUM(LOOKUP(2,1/(Rates!$B$15:$B$18&lt;=W676)/(Rates!$C$15:$C$18&gt;=W676),Rates!$D$15:$D$18)*W676),VLOOKUP(VALUE(_xlfn.SINGLE(Q:Q)),Rates!A:B,2,0)*W676)))</f>
        <v/>
      </c>
      <c r="AC676" s="61" t="str" cm="1">
        <f t="array" ref="AC676">IF(_xlfn.SINGLE(B:B)="","",IF(R676="Refreshment Beverage","",IF(AND(R676="Beer",Q676=0),SUM(LOOKUP(2,1/(Rates!$B$15:$B$18&lt;=W676)/(Rates!$C$15:$C$18&gt;=W676),Rates!$E$15:$E$18)*W676),VLOOKUP(VALUE(_xlfn.SINGLE(Q:Q)),Rates!A:C,3,0)*W676)))</f>
        <v/>
      </c>
      <c r="AD676" s="168">
        <f>IFERROR(IF(R676="Beer","",IF(OR(Q676=1,Q676=2,Q676=3,Q676=4),VLOOKUP(Q676,Rates!$A$31:$B$34,2,0)*W676,IF(V676=1,VLOOKUP(U676,'REB BEV MIN MKUP'!B:E,4,0),IF(V676&gt;1,VLOOKUP(VALUE(W676),'REB BEV MIN MKUP'!O:Q,3,0),0)))),0)</f>
        <v>0</v>
      </c>
      <c r="AE676" s="62" t="str">
        <f t="shared" si="364"/>
        <v/>
      </c>
      <c r="AF676" s="63" t="str">
        <f t="shared" si="365"/>
        <v/>
      </c>
      <c r="AG676" s="64" t="str">
        <f t="shared" si="366"/>
        <v/>
      </c>
      <c r="AH676" s="65" t="str">
        <f t="shared" si="367"/>
        <v/>
      </c>
      <c r="AI676" s="66" t="str">
        <f>IF(AE:AE="","",IF(R676="Refreshment Beverage",AK676*(Rates!J$19/100),ROUND(SUM(AH676*(Rates!$J$8/100)),4)))</f>
        <v/>
      </c>
      <c r="AJ676" s="67" t="str">
        <f t="shared" si="368"/>
        <v/>
      </c>
      <c r="AK676" s="22" t="str">
        <f t="shared" si="369"/>
        <v/>
      </c>
      <c r="AL676" s="62" t="str">
        <f t="shared" si="370"/>
        <v/>
      </c>
      <c r="AM676" s="63" t="str">
        <f>IF(AS676="","",IF(R676="Refreshment Beverage",ROUND(AS676*Rates!K$19,4),ROUND(AO676*(VLOOKUP(VALUE(Q676),Rates!G$4:L$12,3,0)),4)))</f>
        <v/>
      </c>
      <c r="AN676" s="68" t="str">
        <f>IF(AS676="","",IF(R676="Refreshment Beverage",AS676*(Rates!J$19/100),MAX(AM676,AB676)))</f>
        <v/>
      </c>
      <c r="AO676" s="69" t="str">
        <f t="shared" si="371"/>
        <v/>
      </c>
      <c r="AP676" s="69" t="str">
        <f t="shared" si="372"/>
        <v/>
      </c>
      <c r="AQ676" s="70" t="str">
        <f>IF(AS676="","",IF(R676="Refreshment Beverage",ROUND(SUM(VLOOKUP(Q:Q,Rates!G$15:L$19,3,0)*(AS676-Y676-Z676-AA676)),4),ROUND(SUM(Rates!$K$8*AS676),4)))</f>
        <v/>
      </c>
      <c r="AR676" s="66" t="str">
        <f t="shared" si="373"/>
        <v/>
      </c>
      <c r="AS676" s="22" t="str">
        <f t="shared" si="374"/>
        <v/>
      </c>
      <c r="AT676" s="62" t="str">
        <f t="shared" si="375"/>
        <v/>
      </c>
      <c r="AU676" s="63" t="str">
        <f>IF(AX676="","",IF(R676="Refreshment Beverage",ROUND((BA676-Y676-Z676-AA676)*VLOOKUP(VALUE(Q676),Rates!G$15:L$19,3,0),4),ROUND(AW676*(VLOOKUP(VALUE(Q676),Rates!G:L,3,0)),4)))</f>
        <v/>
      </c>
      <c r="AV676" s="68" t="str">
        <f t="shared" si="376"/>
        <v/>
      </c>
      <c r="AW676" s="69" t="str">
        <f t="shared" si="377"/>
        <v/>
      </c>
      <c r="AX676" s="65" t="str">
        <f t="shared" si="378"/>
        <v/>
      </c>
      <c r="AY676" s="70" t="str">
        <f>IF(AX676="","",IF(R676="Refreshment Beverage",ROUND(SUM(AX676*Rates!K$19),4),ROUND(SUM(AX676*(Rates!J$8/100)),4)))</f>
        <v/>
      </c>
      <c r="AZ676" s="67" t="str">
        <f t="shared" si="379"/>
        <v/>
      </c>
      <c r="BA676" s="22" t="str">
        <f t="shared" si="380"/>
        <v/>
      </c>
      <c r="BD676" s="171"/>
      <c r="BE676" s="171"/>
      <c r="BF676" s="171"/>
      <c r="BG676" s="171"/>
    </row>
    <row r="677" spans="11:59" ht="12.75" customHeight="1" x14ac:dyDescent="0.3">
      <c r="K677" s="42" t="str">
        <f t="shared" si="352"/>
        <v/>
      </c>
      <c r="L677" s="55" t="str">
        <f t="shared" si="353"/>
        <v/>
      </c>
      <c r="M677" s="43" t="str">
        <f t="shared" si="354"/>
        <v/>
      </c>
      <c r="N677" s="56" t="str" cm="1">
        <f t="array" ref="N677">IFERROR(IF(_xlfn.SINGLE(B:B)="","",IF(R677="Beer",SUM(LOOKUP(2,1/(Rates!$B$3:$B$5&lt;=W677)/(Rates!$C$3:$C$5&gt;=W677),Rates!$D$3:$D$5)*(X677/100)*W677),IF(R677="Refreshment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56" t="str">
        <f t="shared" si="355"/>
        <v/>
      </c>
      <c r="P677" s="53"/>
      <c r="Q677" s="14" t="str">
        <f t="shared" si="356"/>
        <v/>
      </c>
      <c r="R677" s="57" t="str">
        <f t="shared" si="357"/>
        <v/>
      </c>
      <c r="S677" s="58" t="str">
        <f>IF(B677="","",IF(R677="Refreshment Beverage",VLOOKUP(VALUE(Q677),Rates!G$15:L$19,2,0),VLOOKUP(VALUE(Q677),Rates!G$4:L$12,2,0)))</f>
        <v/>
      </c>
      <c r="T677" s="58" t="str">
        <f t="shared" si="358"/>
        <v/>
      </c>
      <c r="U677" s="58" t="str">
        <f t="shared" si="359"/>
        <v/>
      </c>
      <c r="V677" s="58" t="str">
        <f t="shared" si="360"/>
        <v/>
      </c>
      <c r="W677" s="58" t="str">
        <f t="shared" si="361"/>
        <v/>
      </c>
      <c r="X677" s="59" t="str">
        <f t="shared" si="362"/>
        <v/>
      </c>
      <c r="Y677" s="60" t="str">
        <f>IF(B:B="","",IF(R677="Refreshment Beverage",VLOOKUP(Q677,Rates!G$15:L$19,6,0)*W677,VLOOKUP(Q677,Rates!G$4:L$12,6,0)*W677))</f>
        <v/>
      </c>
      <c r="Z677" s="60" t="str">
        <f t="shared" si="363"/>
        <v/>
      </c>
      <c r="AA677" s="60" t="str">
        <f t="shared" si="351"/>
        <v/>
      </c>
      <c r="AB677" s="61" t="str" cm="1">
        <f t="array" ref="AB677">IF(_xlfn.SINGLE(B:B)="","",IF(R677="Refreshment Beverage","",IF(AND(R677="Beer",Q677=0),SUM(LOOKUP(2,1/(Rates!$B$15:$B$18&lt;=W677)/(Rates!$C$15:$C$18&gt;=W677),Rates!$D$15:$D$18)*W677),VLOOKUP(VALUE(_xlfn.SINGLE(Q:Q)),Rates!A:B,2,0)*W677)))</f>
        <v/>
      </c>
      <c r="AC677" s="61" t="str" cm="1">
        <f t="array" ref="AC677">IF(_xlfn.SINGLE(B:B)="","",IF(R677="Refreshment Beverage","",IF(AND(R677="Beer",Q677=0),SUM(LOOKUP(2,1/(Rates!$B$15:$B$18&lt;=W677)/(Rates!$C$15:$C$18&gt;=W677),Rates!$E$15:$E$18)*W677),VLOOKUP(VALUE(_xlfn.SINGLE(Q:Q)),Rates!A:C,3,0)*W677)))</f>
        <v/>
      </c>
      <c r="AD677" s="168">
        <f>IFERROR(IF(R677="Beer","",IF(OR(Q677=1,Q677=2,Q677=3,Q677=4),VLOOKUP(Q677,Rates!$A$31:$B$34,2,0)*W677,IF(V677=1,VLOOKUP(U677,'REB BEV MIN MKUP'!B:E,4,0),IF(V677&gt;1,VLOOKUP(VALUE(W677),'REB BEV MIN MKUP'!O:Q,3,0),0)))),0)</f>
        <v>0</v>
      </c>
      <c r="AE677" s="62" t="str">
        <f t="shared" si="364"/>
        <v/>
      </c>
      <c r="AF677" s="63" t="str">
        <f t="shared" si="365"/>
        <v/>
      </c>
      <c r="AG677" s="64" t="str">
        <f t="shared" si="366"/>
        <v/>
      </c>
      <c r="AH677" s="65" t="str">
        <f t="shared" si="367"/>
        <v/>
      </c>
      <c r="AI677" s="66" t="str">
        <f>IF(AE:AE="","",IF(R677="Refreshment Beverage",AK677*(Rates!J$19/100),ROUND(SUM(AH677*(Rates!$J$8/100)),4)))</f>
        <v/>
      </c>
      <c r="AJ677" s="67" t="str">
        <f t="shared" si="368"/>
        <v/>
      </c>
      <c r="AK677" s="22" t="str">
        <f t="shared" si="369"/>
        <v/>
      </c>
      <c r="AL677" s="62" t="str">
        <f t="shared" si="370"/>
        <v/>
      </c>
      <c r="AM677" s="63" t="str">
        <f>IF(AS677="","",IF(R677="Refreshment Beverage",ROUND(AS677*Rates!K$19,4),ROUND(AO677*(VLOOKUP(VALUE(Q677),Rates!G$4:L$12,3,0)),4)))</f>
        <v/>
      </c>
      <c r="AN677" s="68" t="str">
        <f>IF(AS677="","",IF(R677="Refreshment Beverage",AS677*(Rates!J$19/100),MAX(AM677,AB677)))</f>
        <v/>
      </c>
      <c r="AO677" s="69" t="str">
        <f t="shared" si="371"/>
        <v/>
      </c>
      <c r="AP677" s="69" t="str">
        <f t="shared" si="372"/>
        <v/>
      </c>
      <c r="AQ677" s="70" t="str">
        <f>IF(AS677="","",IF(R677="Refreshment Beverage",ROUND(SUM(VLOOKUP(Q:Q,Rates!G$15:L$19,3,0)*(AS677-Y677-Z677-AA677)),4),ROUND(SUM(Rates!$K$8*AS677),4)))</f>
        <v/>
      </c>
      <c r="AR677" s="66" t="str">
        <f t="shared" si="373"/>
        <v/>
      </c>
      <c r="AS677" s="22" t="str">
        <f t="shared" si="374"/>
        <v/>
      </c>
      <c r="AT677" s="62" t="str">
        <f t="shared" si="375"/>
        <v/>
      </c>
      <c r="AU677" s="63" t="str">
        <f>IF(AX677="","",IF(R677="Refreshment Beverage",ROUND((BA677-Y677-Z677-AA677)*VLOOKUP(VALUE(Q677),Rates!G$15:L$19,3,0),4),ROUND(AW677*(VLOOKUP(VALUE(Q677),Rates!G:L,3,0)),4)))</f>
        <v/>
      </c>
      <c r="AV677" s="68" t="str">
        <f t="shared" si="376"/>
        <v/>
      </c>
      <c r="AW677" s="69" t="str">
        <f t="shared" si="377"/>
        <v/>
      </c>
      <c r="AX677" s="65" t="str">
        <f t="shared" si="378"/>
        <v/>
      </c>
      <c r="AY677" s="70" t="str">
        <f>IF(AX677="","",IF(R677="Refreshment Beverage",ROUND(SUM(AX677*Rates!K$19),4),ROUND(SUM(AX677*(Rates!J$8/100)),4)))</f>
        <v/>
      </c>
      <c r="AZ677" s="67" t="str">
        <f t="shared" si="379"/>
        <v/>
      </c>
      <c r="BA677" s="22" t="str">
        <f t="shared" si="380"/>
        <v/>
      </c>
      <c r="BD677" s="171"/>
      <c r="BE677" s="171"/>
      <c r="BF677" s="171"/>
      <c r="BG677" s="171"/>
    </row>
    <row r="678" spans="11:59" ht="12.75" customHeight="1" x14ac:dyDescent="0.3">
      <c r="K678" s="42" t="str">
        <f t="shared" si="352"/>
        <v/>
      </c>
      <c r="L678" s="55" t="str">
        <f t="shared" si="353"/>
        <v/>
      </c>
      <c r="M678" s="43" t="str">
        <f t="shared" si="354"/>
        <v/>
      </c>
      <c r="N678" s="56" t="str" cm="1">
        <f t="array" ref="N678">IFERROR(IF(_xlfn.SINGLE(B:B)="","",IF(R678="Beer",SUM(LOOKUP(2,1/(Rates!$B$3:$B$5&lt;=W678)/(Rates!$C$3:$C$5&gt;=W678),Rates!$D$3:$D$5)*(X678/100)*W678),IF(R678="Refreshment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56" t="str">
        <f t="shared" si="355"/>
        <v/>
      </c>
      <c r="P678" s="53"/>
      <c r="Q678" s="14" t="str">
        <f t="shared" si="356"/>
        <v/>
      </c>
      <c r="R678" s="57" t="str">
        <f t="shared" si="357"/>
        <v/>
      </c>
      <c r="S678" s="58" t="str">
        <f>IF(B678="","",IF(R678="Refreshment Beverage",VLOOKUP(VALUE(Q678),Rates!G$15:L$19,2,0),VLOOKUP(VALUE(Q678),Rates!G$4:L$12,2,0)))</f>
        <v/>
      </c>
      <c r="T678" s="58" t="str">
        <f t="shared" si="358"/>
        <v/>
      </c>
      <c r="U678" s="58" t="str">
        <f t="shared" si="359"/>
        <v/>
      </c>
      <c r="V678" s="58" t="str">
        <f t="shared" si="360"/>
        <v/>
      </c>
      <c r="W678" s="58" t="str">
        <f t="shared" si="361"/>
        <v/>
      </c>
      <c r="X678" s="59" t="str">
        <f t="shared" si="362"/>
        <v/>
      </c>
      <c r="Y678" s="60" t="str">
        <f>IF(B:B="","",IF(R678="Refreshment Beverage",VLOOKUP(Q678,Rates!G$15:L$19,6,0)*W678,VLOOKUP(Q678,Rates!G$4:L$12,6,0)*W678))</f>
        <v/>
      </c>
      <c r="Z678" s="60" t="str">
        <f t="shared" si="363"/>
        <v/>
      </c>
      <c r="AA678" s="60" t="str">
        <f t="shared" si="351"/>
        <v/>
      </c>
      <c r="AB678" s="61" t="str" cm="1">
        <f t="array" ref="AB678">IF(_xlfn.SINGLE(B:B)="","",IF(R678="Refreshment Beverage","",IF(AND(R678="Beer",Q678=0),SUM(LOOKUP(2,1/(Rates!$B$15:$B$18&lt;=W678)/(Rates!$C$15:$C$18&gt;=W678),Rates!$D$15:$D$18)*W678),VLOOKUP(VALUE(_xlfn.SINGLE(Q:Q)),Rates!A:B,2,0)*W678)))</f>
        <v/>
      </c>
      <c r="AC678" s="61" t="str" cm="1">
        <f t="array" ref="AC678">IF(_xlfn.SINGLE(B:B)="","",IF(R678="Refreshment Beverage","",IF(AND(R678="Beer",Q678=0),SUM(LOOKUP(2,1/(Rates!$B$15:$B$18&lt;=W678)/(Rates!$C$15:$C$18&gt;=W678),Rates!$E$15:$E$18)*W678),VLOOKUP(VALUE(_xlfn.SINGLE(Q:Q)),Rates!A:C,3,0)*W678)))</f>
        <v/>
      </c>
      <c r="AD678" s="168">
        <f>IFERROR(IF(R678="Beer","",IF(OR(Q678=1,Q678=2,Q678=3,Q678=4),VLOOKUP(Q678,Rates!$A$31:$B$34,2,0)*W678,IF(V678=1,VLOOKUP(U678,'REB BEV MIN MKUP'!B:E,4,0),IF(V678&gt;1,VLOOKUP(VALUE(W678),'REB BEV MIN MKUP'!O:Q,3,0),0)))),0)</f>
        <v>0</v>
      </c>
      <c r="AE678" s="62" t="str">
        <f t="shared" si="364"/>
        <v/>
      </c>
      <c r="AF678" s="63" t="str">
        <f t="shared" si="365"/>
        <v/>
      </c>
      <c r="AG678" s="64" t="str">
        <f t="shared" si="366"/>
        <v/>
      </c>
      <c r="AH678" s="65" t="str">
        <f t="shared" si="367"/>
        <v/>
      </c>
      <c r="AI678" s="66" t="str">
        <f>IF(AE:AE="","",IF(R678="Refreshment Beverage",AK678*(Rates!J$19/100),ROUND(SUM(AH678*(Rates!$J$8/100)),4)))</f>
        <v/>
      </c>
      <c r="AJ678" s="67" t="str">
        <f t="shared" si="368"/>
        <v/>
      </c>
      <c r="AK678" s="22" t="str">
        <f t="shared" si="369"/>
        <v/>
      </c>
      <c r="AL678" s="62" t="str">
        <f t="shared" si="370"/>
        <v/>
      </c>
      <c r="AM678" s="63" t="str">
        <f>IF(AS678="","",IF(R678="Refreshment Beverage",ROUND(AS678*Rates!K$19,4),ROUND(AO678*(VLOOKUP(VALUE(Q678),Rates!G$4:L$12,3,0)),4)))</f>
        <v/>
      </c>
      <c r="AN678" s="68" t="str">
        <f>IF(AS678="","",IF(R678="Refreshment Beverage",AS678*(Rates!J$19/100),MAX(AM678,AB678)))</f>
        <v/>
      </c>
      <c r="AO678" s="69" t="str">
        <f t="shared" si="371"/>
        <v/>
      </c>
      <c r="AP678" s="69" t="str">
        <f t="shared" si="372"/>
        <v/>
      </c>
      <c r="AQ678" s="70" t="str">
        <f>IF(AS678="","",IF(R678="Refreshment Beverage",ROUND(SUM(VLOOKUP(Q:Q,Rates!G$15:L$19,3,0)*(AS678-Y678-Z678-AA678)),4),ROUND(SUM(Rates!$K$8*AS678),4)))</f>
        <v/>
      </c>
      <c r="AR678" s="66" t="str">
        <f t="shared" si="373"/>
        <v/>
      </c>
      <c r="AS678" s="22" t="str">
        <f t="shared" si="374"/>
        <v/>
      </c>
      <c r="AT678" s="62" t="str">
        <f t="shared" si="375"/>
        <v/>
      </c>
      <c r="AU678" s="63" t="str">
        <f>IF(AX678="","",IF(R678="Refreshment Beverage",ROUND((BA678-Y678-Z678-AA678)*VLOOKUP(VALUE(Q678),Rates!G$15:L$19,3,0),4),ROUND(AW678*(VLOOKUP(VALUE(Q678),Rates!G:L,3,0)),4)))</f>
        <v/>
      </c>
      <c r="AV678" s="68" t="str">
        <f t="shared" si="376"/>
        <v/>
      </c>
      <c r="AW678" s="69" t="str">
        <f t="shared" si="377"/>
        <v/>
      </c>
      <c r="AX678" s="65" t="str">
        <f t="shared" si="378"/>
        <v/>
      </c>
      <c r="AY678" s="70" t="str">
        <f>IF(AX678="","",IF(R678="Refreshment Beverage",ROUND(SUM(AX678*Rates!K$19),4),ROUND(SUM(AX678*(Rates!J$8/100)),4)))</f>
        <v/>
      </c>
      <c r="AZ678" s="67" t="str">
        <f t="shared" si="379"/>
        <v/>
      </c>
      <c r="BA678" s="22" t="str">
        <f t="shared" si="380"/>
        <v/>
      </c>
      <c r="BD678" s="171"/>
      <c r="BE678" s="171"/>
      <c r="BF678" s="171"/>
      <c r="BG678" s="171"/>
    </row>
    <row r="679" spans="11:59" ht="12.75" customHeight="1" x14ac:dyDescent="0.3">
      <c r="K679" s="42" t="str">
        <f t="shared" si="352"/>
        <v/>
      </c>
      <c r="L679" s="55" t="str">
        <f t="shared" si="353"/>
        <v/>
      </c>
      <c r="M679" s="43" t="str">
        <f t="shared" si="354"/>
        <v/>
      </c>
      <c r="N679" s="56" t="str" cm="1">
        <f t="array" ref="N679">IFERROR(IF(_xlfn.SINGLE(B:B)="","",IF(R679="Beer",SUM(LOOKUP(2,1/(Rates!$B$3:$B$5&lt;=W679)/(Rates!$C$3:$C$5&gt;=W679),Rates!$D$3:$D$5)*(X679/100)*W679),IF(R679="Refreshment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56" t="str">
        <f t="shared" si="355"/>
        <v/>
      </c>
      <c r="P679" s="53"/>
      <c r="Q679" s="14" t="str">
        <f t="shared" si="356"/>
        <v/>
      </c>
      <c r="R679" s="57" t="str">
        <f t="shared" si="357"/>
        <v/>
      </c>
      <c r="S679" s="58" t="str">
        <f>IF(B679="","",IF(R679="Refreshment Beverage",VLOOKUP(VALUE(Q679),Rates!G$15:L$19,2,0),VLOOKUP(VALUE(Q679),Rates!G$4:L$12,2,0)))</f>
        <v/>
      </c>
      <c r="T679" s="58" t="str">
        <f t="shared" si="358"/>
        <v/>
      </c>
      <c r="U679" s="58" t="str">
        <f t="shared" si="359"/>
        <v/>
      </c>
      <c r="V679" s="58" t="str">
        <f t="shared" si="360"/>
        <v/>
      </c>
      <c r="W679" s="58" t="str">
        <f t="shared" si="361"/>
        <v/>
      </c>
      <c r="X679" s="59" t="str">
        <f t="shared" si="362"/>
        <v/>
      </c>
      <c r="Y679" s="60" t="str">
        <f>IF(B:B="","",IF(R679="Refreshment Beverage",VLOOKUP(Q679,Rates!G$15:L$19,6,0)*W679,VLOOKUP(Q679,Rates!G$4:L$12,6,0)*W679))</f>
        <v/>
      </c>
      <c r="Z679" s="60" t="str">
        <f t="shared" si="363"/>
        <v/>
      </c>
      <c r="AA679" s="60" t="str">
        <f t="shared" si="351"/>
        <v/>
      </c>
      <c r="AB679" s="61" t="str" cm="1">
        <f t="array" ref="AB679">IF(_xlfn.SINGLE(B:B)="","",IF(R679="Refreshment Beverage","",IF(AND(R679="Beer",Q679=0),SUM(LOOKUP(2,1/(Rates!$B$15:$B$18&lt;=W679)/(Rates!$C$15:$C$18&gt;=W679),Rates!$D$15:$D$18)*W679),VLOOKUP(VALUE(_xlfn.SINGLE(Q:Q)),Rates!A:B,2,0)*W679)))</f>
        <v/>
      </c>
      <c r="AC679" s="61" t="str" cm="1">
        <f t="array" ref="AC679">IF(_xlfn.SINGLE(B:B)="","",IF(R679="Refreshment Beverage","",IF(AND(R679="Beer",Q679=0),SUM(LOOKUP(2,1/(Rates!$B$15:$B$18&lt;=W679)/(Rates!$C$15:$C$18&gt;=W679),Rates!$E$15:$E$18)*W679),VLOOKUP(VALUE(_xlfn.SINGLE(Q:Q)),Rates!A:C,3,0)*W679)))</f>
        <v/>
      </c>
      <c r="AD679" s="168">
        <f>IFERROR(IF(R679="Beer","",IF(OR(Q679=1,Q679=2,Q679=3,Q679=4),VLOOKUP(Q679,Rates!$A$31:$B$34,2,0)*W679,IF(V679=1,VLOOKUP(U679,'REB BEV MIN MKUP'!B:E,4,0),IF(V679&gt;1,VLOOKUP(VALUE(W679),'REB BEV MIN MKUP'!O:Q,3,0),0)))),0)</f>
        <v>0</v>
      </c>
      <c r="AE679" s="62" t="str">
        <f t="shared" si="364"/>
        <v/>
      </c>
      <c r="AF679" s="63" t="str">
        <f t="shared" si="365"/>
        <v/>
      </c>
      <c r="AG679" s="64" t="str">
        <f t="shared" si="366"/>
        <v/>
      </c>
      <c r="AH679" s="65" t="str">
        <f t="shared" si="367"/>
        <v/>
      </c>
      <c r="AI679" s="66" t="str">
        <f>IF(AE:AE="","",IF(R679="Refreshment Beverage",AK679*(Rates!J$19/100),ROUND(SUM(AH679*(Rates!$J$8/100)),4)))</f>
        <v/>
      </c>
      <c r="AJ679" s="67" t="str">
        <f t="shared" si="368"/>
        <v/>
      </c>
      <c r="AK679" s="22" t="str">
        <f t="shared" si="369"/>
        <v/>
      </c>
      <c r="AL679" s="62" t="str">
        <f t="shared" si="370"/>
        <v/>
      </c>
      <c r="AM679" s="63" t="str">
        <f>IF(AS679="","",IF(R679="Refreshment Beverage",ROUND(AS679*Rates!K$19,4),ROUND(AO679*(VLOOKUP(VALUE(Q679),Rates!G$4:L$12,3,0)),4)))</f>
        <v/>
      </c>
      <c r="AN679" s="68" t="str">
        <f>IF(AS679="","",IF(R679="Refreshment Beverage",AS679*(Rates!J$19/100),MAX(AM679,AB679)))</f>
        <v/>
      </c>
      <c r="AO679" s="69" t="str">
        <f t="shared" si="371"/>
        <v/>
      </c>
      <c r="AP679" s="69" t="str">
        <f t="shared" si="372"/>
        <v/>
      </c>
      <c r="AQ679" s="70" t="str">
        <f>IF(AS679="","",IF(R679="Refreshment Beverage",ROUND(SUM(VLOOKUP(Q:Q,Rates!G$15:L$19,3,0)*(AS679-Y679-Z679-AA679)),4),ROUND(SUM(Rates!$K$8*AS679),4)))</f>
        <v/>
      </c>
      <c r="AR679" s="66" t="str">
        <f t="shared" si="373"/>
        <v/>
      </c>
      <c r="AS679" s="22" t="str">
        <f t="shared" si="374"/>
        <v/>
      </c>
      <c r="AT679" s="62" t="str">
        <f t="shared" si="375"/>
        <v/>
      </c>
      <c r="AU679" s="63" t="str">
        <f>IF(AX679="","",IF(R679="Refreshment Beverage",ROUND((BA679-Y679-Z679-AA679)*VLOOKUP(VALUE(Q679),Rates!G$15:L$19,3,0),4),ROUND(AW679*(VLOOKUP(VALUE(Q679),Rates!G:L,3,0)),4)))</f>
        <v/>
      </c>
      <c r="AV679" s="68" t="str">
        <f t="shared" si="376"/>
        <v/>
      </c>
      <c r="AW679" s="69" t="str">
        <f t="shared" si="377"/>
        <v/>
      </c>
      <c r="AX679" s="65" t="str">
        <f t="shared" si="378"/>
        <v/>
      </c>
      <c r="AY679" s="70" t="str">
        <f>IF(AX679="","",IF(R679="Refreshment Beverage",ROUND(SUM(AX679*Rates!K$19),4),ROUND(SUM(AX679*(Rates!J$8/100)),4)))</f>
        <v/>
      </c>
      <c r="AZ679" s="67" t="str">
        <f t="shared" si="379"/>
        <v/>
      </c>
      <c r="BA679" s="22" t="str">
        <f t="shared" si="380"/>
        <v/>
      </c>
      <c r="BD679" s="171"/>
      <c r="BE679" s="171"/>
      <c r="BF679" s="171"/>
      <c r="BG679" s="171"/>
    </row>
    <row r="680" spans="11:59" ht="12.75" customHeight="1" x14ac:dyDescent="0.3">
      <c r="K680" s="42" t="str">
        <f t="shared" si="352"/>
        <v/>
      </c>
      <c r="L680" s="55" t="str">
        <f t="shared" si="353"/>
        <v/>
      </c>
      <c r="M680" s="43" t="str">
        <f t="shared" si="354"/>
        <v/>
      </c>
      <c r="N680" s="56" t="str" cm="1">
        <f t="array" ref="N680">IFERROR(IF(_xlfn.SINGLE(B:B)="","",IF(R680="Beer",SUM(LOOKUP(2,1/(Rates!$B$3:$B$5&lt;=W680)/(Rates!$C$3:$C$5&gt;=W680),Rates!$D$3:$D$5)*(X680/100)*W680),IF(R680="Refreshment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56" t="str">
        <f t="shared" si="355"/>
        <v/>
      </c>
      <c r="P680" s="53"/>
      <c r="Q680" s="14" t="str">
        <f t="shared" si="356"/>
        <v/>
      </c>
      <c r="R680" s="57" t="str">
        <f t="shared" si="357"/>
        <v/>
      </c>
      <c r="S680" s="58" t="str">
        <f>IF(B680="","",IF(R680="Refreshment Beverage",VLOOKUP(VALUE(Q680),Rates!G$15:L$19,2,0),VLOOKUP(VALUE(Q680),Rates!G$4:L$12,2,0)))</f>
        <v/>
      </c>
      <c r="T680" s="58" t="str">
        <f t="shared" si="358"/>
        <v/>
      </c>
      <c r="U680" s="58" t="str">
        <f t="shared" si="359"/>
        <v/>
      </c>
      <c r="V680" s="58" t="str">
        <f t="shared" si="360"/>
        <v/>
      </c>
      <c r="W680" s="58" t="str">
        <f t="shared" si="361"/>
        <v/>
      </c>
      <c r="X680" s="59" t="str">
        <f t="shared" si="362"/>
        <v/>
      </c>
      <c r="Y680" s="60" t="str">
        <f>IF(B:B="","",IF(R680="Refreshment Beverage",VLOOKUP(Q680,Rates!G$15:L$19,6,0)*W680,VLOOKUP(Q680,Rates!G$4:L$12,6,0)*W680))</f>
        <v/>
      </c>
      <c r="Z680" s="60" t="str">
        <f t="shared" si="363"/>
        <v/>
      </c>
      <c r="AA680" s="60" t="str">
        <f t="shared" si="351"/>
        <v/>
      </c>
      <c r="AB680" s="61" t="str" cm="1">
        <f t="array" ref="AB680">IF(_xlfn.SINGLE(B:B)="","",IF(R680="Refreshment Beverage","",IF(AND(R680="Beer",Q680=0),SUM(LOOKUP(2,1/(Rates!$B$15:$B$18&lt;=W680)/(Rates!$C$15:$C$18&gt;=W680),Rates!$D$15:$D$18)*W680),VLOOKUP(VALUE(_xlfn.SINGLE(Q:Q)),Rates!A:B,2,0)*W680)))</f>
        <v/>
      </c>
      <c r="AC680" s="61" t="str" cm="1">
        <f t="array" ref="AC680">IF(_xlfn.SINGLE(B:B)="","",IF(R680="Refreshment Beverage","",IF(AND(R680="Beer",Q680=0),SUM(LOOKUP(2,1/(Rates!$B$15:$B$18&lt;=W680)/(Rates!$C$15:$C$18&gt;=W680),Rates!$E$15:$E$18)*W680),VLOOKUP(VALUE(_xlfn.SINGLE(Q:Q)),Rates!A:C,3,0)*W680)))</f>
        <v/>
      </c>
      <c r="AD680" s="168">
        <f>IFERROR(IF(R680="Beer","",IF(OR(Q680=1,Q680=2,Q680=3,Q680=4),VLOOKUP(Q680,Rates!$A$31:$B$34,2,0)*W680,IF(V680=1,VLOOKUP(U680,'REB BEV MIN MKUP'!B:E,4,0),IF(V680&gt;1,VLOOKUP(VALUE(W680),'REB BEV MIN MKUP'!O:Q,3,0),0)))),0)</f>
        <v>0</v>
      </c>
      <c r="AE680" s="62" t="str">
        <f t="shared" si="364"/>
        <v/>
      </c>
      <c r="AF680" s="63" t="str">
        <f t="shared" si="365"/>
        <v/>
      </c>
      <c r="AG680" s="64" t="str">
        <f t="shared" si="366"/>
        <v/>
      </c>
      <c r="AH680" s="65" t="str">
        <f t="shared" si="367"/>
        <v/>
      </c>
      <c r="AI680" s="66" t="str">
        <f>IF(AE:AE="","",IF(R680="Refreshment Beverage",AK680*(Rates!J$19/100),ROUND(SUM(AH680*(Rates!$J$8/100)),4)))</f>
        <v/>
      </c>
      <c r="AJ680" s="67" t="str">
        <f t="shared" si="368"/>
        <v/>
      </c>
      <c r="AK680" s="22" t="str">
        <f t="shared" si="369"/>
        <v/>
      </c>
      <c r="AL680" s="62" t="str">
        <f t="shared" si="370"/>
        <v/>
      </c>
      <c r="AM680" s="63" t="str">
        <f>IF(AS680="","",IF(R680="Refreshment Beverage",ROUND(AS680*Rates!K$19,4),ROUND(AO680*(VLOOKUP(VALUE(Q680),Rates!G$4:L$12,3,0)),4)))</f>
        <v/>
      </c>
      <c r="AN680" s="68" t="str">
        <f>IF(AS680="","",IF(R680="Refreshment Beverage",AS680*(Rates!J$19/100),MAX(AM680,AB680)))</f>
        <v/>
      </c>
      <c r="AO680" s="69" t="str">
        <f t="shared" si="371"/>
        <v/>
      </c>
      <c r="AP680" s="69" t="str">
        <f t="shared" si="372"/>
        <v/>
      </c>
      <c r="AQ680" s="70" t="str">
        <f>IF(AS680="","",IF(R680="Refreshment Beverage",ROUND(SUM(VLOOKUP(Q:Q,Rates!G$15:L$19,3,0)*(AS680-Y680-Z680-AA680)),4),ROUND(SUM(Rates!$K$8*AS680),4)))</f>
        <v/>
      </c>
      <c r="AR680" s="66" t="str">
        <f t="shared" si="373"/>
        <v/>
      </c>
      <c r="AS680" s="22" t="str">
        <f t="shared" si="374"/>
        <v/>
      </c>
      <c r="AT680" s="62" t="str">
        <f t="shared" si="375"/>
        <v/>
      </c>
      <c r="AU680" s="63" t="str">
        <f>IF(AX680="","",IF(R680="Refreshment Beverage",ROUND((BA680-Y680-Z680-AA680)*VLOOKUP(VALUE(Q680),Rates!G$15:L$19,3,0),4),ROUND(AW680*(VLOOKUP(VALUE(Q680),Rates!G:L,3,0)),4)))</f>
        <v/>
      </c>
      <c r="AV680" s="68" t="str">
        <f t="shared" si="376"/>
        <v/>
      </c>
      <c r="AW680" s="69" t="str">
        <f t="shared" si="377"/>
        <v/>
      </c>
      <c r="AX680" s="65" t="str">
        <f t="shared" si="378"/>
        <v/>
      </c>
      <c r="AY680" s="70" t="str">
        <f>IF(AX680="","",IF(R680="Refreshment Beverage",ROUND(SUM(AX680*Rates!K$19),4),ROUND(SUM(AX680*(Rates!J$8/100)),4)))</f>
        <v/>
      </c>
      <c r="AZ680" s="67" t="str">
        <f t="shared" si="379"/>
        <v/>
      </c>
      <c r="BA680" s="22" t="str">
        <f t="shared" si="380"/>
        <v/>
      </c>
      <c r="BD680" s="171"/>
      <c r="BE680" s="171"/>
      <c r="BF680" s="171"/>
      <c r="BG680" s="171"/>
    </row>
    <row r="681" spans="11:59" ht="12.75" customHeight="1" x14ac:dyDescent="0.3">
      <c r="K681" s="42" t="str">
        <f t="shared" si="352"/>
        <v/>
      </c>
      <c r="L681" s="55" t="str">
        <f t="shared" si="353"/>
        <v/>
      </c>
      <c r="M681" s="43" t="str">
        <f t="shared" si="354"/>
        <v/>
      </c>
      <c r="N681" s="56" t="str" cm="1">
        <f t="array" ref="N681">IFERROR(IF(_xlfn.SINGLE(B:B)="","",IF(R681="Beer",SUM(LOOKUP(2,1/(Rates!$B$3:$B$5&lt;=W681)/(Rates!$C$3:$C$5&gt;=W681),Rates!$D$3:$D$5)*(X681/100)*W681),IF(R681="Refreshment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56" t="str">
        <f t="shared" si="355"/>
        <v/>
      </c>
      <c r="P681" s="53"/>
      <c r="Q681" s="14" t="str">
        <f t="shared" si="356"/>
        <v/>
      </c>
      <c r="R681" s="57" t="str">
        <f t="shared" si="357"/>
        <v/>
      </c>
      <c r="S681" s="58" t="str">
        <f>IF(B681="","",IF(R681="Refreshment Beverage",VLOOKUP(VALUE(Q681),Rates!G$15:L$19,2,0),VLOOKUP(VALUE(Q681),Rates!G$4:L$12,2,0)))</f>
        <v/>
      </c>
      <c r="T681" s="58" t="str">
        <f t="shared" si="358"/>
        <v/>
      </c>
      <c r="U681" s="58" t="str">
        <f t="shared" si="359"/>
        <v/>
      </c>
      <c r="V681" s="58" t="str">
        <f t="shared" si="360"/>
        <v/>
      </c>
      <c r="W681" s="58" t="str">
        <f t="shared" si="361"/>
        <v/>
      </c>
      <c r="X681" s="59" t="str">
        <f t="shared" si="362"/>
        <v/>
      </c>
      <c r="Y681" s="60" t="str">
        <f>IF(B:B="","",IF(R681="Refreshment Beverage",VLOOKUP(Q681,Rates!G$15:L$19,6,0)*W681,VLOOKUP(Q681,Rates!G$4:L$12,6,0)*W681))</f>
        <v/>
      </c>
      <c r="Z681" s="60" t="str">
        <f t="shared" si="363"/>
        <v/>
      </c>
      <c r="AA681" s="60" t="str">
        <f t="shared" si="351"/>
        <v/>
      </c>
      <c r="AB681" s="61" t="str" cm="1">
        <f t="array" ref="AB681">IF(_xlfn.SINGLE(B:B)="","",IF(R681="Refreshment Beverage","",IF(AND(R681="Beer",Q681=0),SUM(LOOKUP(2,1/(Rates!$B$15:$B$18&lt;=W681)/(Rates!$C$15:$C$18&gt;=W681),Rates!$D$15:$D$18)*W681),VLOOKUP(VALUE(_xlfn.SINGLE(Q:Q)),Rates!A:B,2,0)*W681)))</f>
        <v/>
      </c>
      <c r="AC681" s="61" t="str" cm="1">
        <f t="array" ref="AC681">IF(_xlfn.SINGLE(B:B)="","",IF(R681="Refreshment Beverage","",IF(AND(R681="Beer",Q681=0),SUM(LOOKUP(2,1/(Rates!$B$15:$B$18&lt;=W681)/(Rates!$C$15:$C$18&gt;=W681),Rates!$E$15:$E$18)*W681),VLOOKUP(VALUE(_xlfn.SINGLE(Q:Q)),Rates!A:C,3,0)*W681)))</f>
        <v/>
      </c>
      <c r="AD681" s="168">
        <f>IFERROR(IF(R681="Beer","",IF(OR(Q681=1,Q681=2,Q681=3,Q681=4),VLOOKUP(Q681,Rates!$A$31:$B$34,2,0)*W681,IF(V681=1,VLOOKUP(U681,'REB BEV MIN MKUP'!B:E,4,0),IF(V681&gt;1,VLOOKUP(VALUE(W681),'REB BEV MIN MKUP'!O:Q,3,0),0)))),0)</f>
        <v>0</v>
      </c>
      <c r="AE681" s="62" t="str">
        <f t="shared" si="364"/>
        <v/>
      </c>
      <c r="AF681" s="63" t="str">
        <f t="shared" si="365"/>
        <v/>
      </c>
      <c r="AG681" s="64" t="str">
        <f t="shared" si="366"/>
        <v/>
      </c>
      <c r="AH681" s="65" t="str">
        <f t="shared" si="367"/>
        <v/>
      </c>
      <c r="AI681" s="66" t="str">
        <f>IF(AE:AE="","",IF(R681="Refreshment Beverage",AK681*(Rates!J$19/100),ROUND(SUM(AH681*(Rates!$J$8/100)),4)))</f>
        <v/>
      </c>
      <c r="AJ681" s="67" t="str">
        <f t="shared" si="368"/>
        <v/>
      </c>
      <c r="AK681" s="22" t="str">
        <f t="shared" si="369"/>
        <v/>
      </c>
      <c r="AL681" s="62" t="str">
        <f t="shared" si="370"/>
        <v/>
      </c>
      <c r="AM681" s="63" t="str">
        <f>IF(AS681="","",IF(R681="Refreshment Beverage",ROUND(AS681*Rates!K$19,4),ROUND(AO681*(VLOOKUP(VALUE(Q681),Rates!G$4:L$12,3,0)),4)))</f>
        <v/>
      </c>
      <c r="AN681" s="68" t="str">
        <f>IF(AS681="","",IF(R681="Refreshment Beverage",AS681*(Rates!J$19/100),MAX(AM681,AB681)))</f>
        <v/>
      </c>
      <c r="AO681" s="69" t="str">
        <f t="shared" si="371"/>
        <v/>
      </c>
      <c r="AP681" s="69" t="str">
        <f t="shared" si="372"/>
        <v/>
      </c>
      <c r="AQ681" s="70" t="str">
        <f>IF(AS681="","",IF(R681="Refreshment Beverage",ROUND(SUM(VLOOKUP(Q:Q,Rates!G$15:L$19,3,0)*(AS681-Y681-Z681-AA681)),4),ROUND(SUM(Rates!$K$8*AS681),4)))</f>
        <v/>
      </c>
      <c r="AR681" s="66" t="str">
        <f t="shared" si="373"/>
        <v/>
      </c>
      <c r="AS681" s="22" t="str">
        <f t="shared" si="374"/>
        <v/>
      </c>
      <c r="AT681" s="62" t="str">
        <f t="shared" si="375"/>
        <v/>
      </c>
      <c r="AU681" s="63" t="str">
        <f>IF(AX681="","",IF(R681="Refreshment Beverage",ROUND((BA681-Y681-Z681-AA681)*VLOOKUP(VALUE(Q681),Rates!G$15:L$19,3,0),4),ROUND(AW681*(VLOOKUP(VALUE(Q681),Rates!G:L,3,0)),4)))</f>
        <v/>
      </c>
      <c r="AV681" s="68" t="str">
        <f t="shared" si="376"/>
        <v/>
      </c>
      <c r="AW681" s="69" t="str">
        <f t="shared" si="377"/>
        <v/>
      </c>
      <c r="AX681" s="65" t="str">
        <f t="shared" si="378"/>
        <v/>
      </c>
      <c r="AY681" s="70" t="str">
        <f>IF(AX681="","",IF(R681="Refreshment Beverage",ROUND(SUM(AX681*Rates!K$19),4),ROUND(SUM(AX681*(Rates!J$8/100)),4)))</f>
        <v/>
      </c>
      <c r="AZ681" s="67" t="str">
        <f t="shared" si="379"/>
        <v/>
      </c>
      <c r="BA681" s="22" t="str">
        <f t="shared" si="380"/>
        <v/>
      </c>
      <c r="BD681" s="171"/>
      <c r="BE681" s="171"/>
      <c r="BF681" s="171"/>
      <c r="BG681" s="171"/>
    </row>
    <row r="682" spans="11:59" ht="12.75" customHeight="1" x14ac:dyDescent="0.3">
      <c r="K682" s="42" t="str">
        <f t="shared" si="352"/>
        <v/>
      </c>
      <c r="L682" s="55" t="str">
        <f t="shared" si="353"/>
        <v/>
      </c>
      <c r="M682" s="43" t="str">
        <f t="shared" si="354"/>
        <v/>
      </c>
      <c r="N682" s="56" t="str" cm="1">
        <f t="array" ref="N682">IFERROR(IF(_xlfn.SINGLE(B:B)="","",IF(R682="Beer",SUM(LOOKUP(2,1/(Rates!$B$3:$B$5&lt;=W682)/(Rates!$C$3:$C$5&gt;=W682),Rates!$D$3:$D$5)*(X682/100)*W682),IF(R682="Refreshment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56" t="str">
        <f t="shared" si="355"/>
        <v/>
      </c>
      <c r="P682" s="53"/>
      <c r="Q682" s="14" t="str">
        <f t="shared" si="356"/>
        <v/>
      </c>
      <c r="R682" s="57" t="str">
        <f t="shared" si="357"/>
        <v/>
      </c>
      <c r="S682" s="58" t="str">
        <f>IF(B682="","",IF(R682="Refreshment Beverage",VLOOKUP(VALUE(Q682),Rates!G$15:L$19,2,0),VLOOKUP(VALUE(Q682),Rates!G$4:L$12,2,0)))</f>
        <v/>
      </c>
      <c r="T682" s="58" t="str">
        <f t="shared" si="358"/>
        <v/>
      </c>
      <c r="U682" s="58" t="str">
        <f t="shared" si="359"/>
        <v/>
      </c>
      <c r="V682" s="58" t="str">
        <f t="shared" si="360"/>
        <v/>
      </c>
      <c r="W682" s="58" t="str">
        <f t="shared" si="361"/>
        <v/>
      </c>
      <c r="X682" s="59" t="str">
        <f t="shared" si="362"/>
        <v/>
      </c>
      <c r="Y682" s="60" t="str">
        <f>IF(B:B="","",IF(R682="Refreshment Beverage",VLOOKUP(Q682,Rates!G$15:L$19,6,0)*W682,VLOOKUP(Q682,Rates!G$4:L$12,6,0)*W682))</f>
        <v/>
      </c>
      <c r="Z682" s="60" t="str">
        <f t="shared" si="363"/>
        <v/>
      </c>
      <c r="AA682" s="60" t="str">
        <f t="shared" si="351"/>
        <v/>
      </c>
      <c r="AB682" s="61" t="str" cm="1">
        <f t="array" ref="AB682">IF(_xlfn.SINGLE(B:B)="","",IF(R682="Refreshment Beverage","",IF(AND(R682="Beer",Q682=0),SUM(LOOKUP(2,1/(Rates!$B$15:$B$18&lt;=W682)/(Rates!$C$15:$C$18&gt;=W682),Rates!$D$15:$D$18)*W682),VLOOKUP(VALUE(_xlfn.SINGLE(Q:Q)),Rates!A:B,2,0)*W682)))</f>
        <v/>
      </c>
      <c r="AC682" s="61" t="str" cm="1">
        <f t="array" ref="AC682">IF(_xlfn.SINGLE(B:B)="","",IF(R682="Refreshment Beverage","",IF(AND(R682="Beer",Q682=0),SUM(LOOKUP(2,1/(Rates!$B$15:$B$18&lt;=W682)/(Rates!$C$15:$C$18&gt;=W682),Rates!$E$15:$E$18)*W682),VLOOKUP(VALUE(_xlfn.SINGLE(Q:Q)),Rates!A:C,3,0)*W682)))</f>
        <v/>
      </c>
      <c r="AD682" s="168">
        <f>IFERROR(IF(R682="Beer","",IF(OR(Q682=1,Q682=2,Q682=3,Q682=4),VLOOKUP(Q682,Rates!$A$31:$B$34,2,0)*W682,IF(V682=1,VLOOKUP(U682,'REB BEV MIN MKUP'!B:E,4,0),IF(V682&gt;1,VLOOKUP(VALUE(W682),'REB BEV MIN MKUP'!O:Q,3,0),0)))),0)</f>
        <v>0</v>
      </c>
      <c r="AE682" s="62" t="str">
        <f t="shared" si="364"/>
        <v/>
      </c>
      <c r="AF682" s="63" t="str">
        <f t="shared" si="365"/>
        <v/>
      </c>
      <c r="AG682" s="64" t="str">
        <f t="shared" si="366"/>
        <v/>
      </c>
      <c r="AH682" s="65" t="str">
        <f t="shared" si="367"/>
        <v/>
      </c>
      <c r="AI682" s="66" t="str">
        <f>IF(AE:AE="","",IF(R682="Refreshment Beverage",AK682*(Rates!J$19/100),ROUND(SUM(AH682*(Rates!$J$8/100)),4)))</f>
        <v/>
      </c>
      <c r="AJ682" s="67" t="str">
        <f t="shared" si="368"/>
        <v/>
      </c>
      <c r="AK682" s="22" t="str">
        <f t="shared" si="369"/>
        <v/>
      </c>
      <c r="AL682" s="62" t="str">
        <f t="shared" si="370"/>
        <v/>
      </c>
      <c r="AM682" s="63" t="str">
        <f>IF(AS682="","",IF(R682="Refreshment Beverage",ROUND(AS682*Rates!K$19,4),ROUND(AO682*(VLOOKUP(VALUE(Q682),Rates!G$4:L$12,3,0)),4)))</f>
        <v/>
      </c>
      <c r="AN682" s="68" t="str">
        <f>IF(AS682="","",IF(R682="Refreshment Beverage",AS682*(Rates!J$19/100),MAX(AM682,AB682)))</f>
        <v/>
      </c>
      <c r="AO682" s="69" t="str">
        <f t="shared" si="371"/>
        <v/>
      </c>
      <c r="AP682" s="69" t="str">
        <f t="shared" si="372"/>
        <v/>
      </c>
      <c r="AQ682" s="70" t="str">
        <f>IF(AS682="","",IF(R682="Refreshment Beverage",ROUND(SUM(VLOOKUP(Q:Q,Rates!G$15:L$19,3,0)*(AS682-Y682-Z682-AA682)),4),ROUND(SUM(Rates!$K$8*AS682),4)))</f>
        <v/>
      </c>
      <c r="AR682" s="66" t="str">
        <f t="shared" si="373"/>
        <v/>
      </c>
      <c r="AS682" s="22" t="str">
        <f t="shared" si="374"/>
        <v/>
      </c>
      <c r="AT682" s="62" t="str">
        <f t="shared" si="375"/>
        <v/>
      </c>
      <c r="AU682" s="63" t="str">
        <f>IF(AX682="","",IF(R682="Refreshment Beverage",ROUND((BA682-Y682-Z682-AA682)*VLOOKUP(VALUE(Q682),Rates!G$15:L$19,3,0),4),ROUND(AW682*(VLOOKUP(VALUE(Q682),Rates!G:L,3,0)),4)))</f>
        <v/>
      </c>
      <c r="AV682" s="68" t="str">
        <f t="shared" si="376"/>
        <v/>
      </c>
      <c r="AW682" s="69" t="str">
        <f t="shared" si="377"/>
        <v/>
      </c>
      <c r="AX682" s="65" t="str">
        <f t="shared" si="378"/>
        <v/>
      </c>
      <c r="AY682" s="70" t="str">
        <f>IF(AX682="","",IF(R682="Refreshment Beverage",ROUND(SUM(AX682*Rates!K$19),4),ROUND(SUM(AX682*(Rates!J$8/100)),4)))</f>
        <v/>
      </c>
      <c r="AZ682" s="67" t="str">
        <f t="shared" si="379"/>
        <v/>
      </c>
      <c r="BA682" s="22" t="str">
        <f t="shared" si="380"/>
        <v/>
      </c>
      <c r="BD682" s="171"/>
      <c r="BE682" s="171"/>
      <c r="BF682" s="171"/>
      <c r="BG682" s="171"/>
    </row>
    <row r="683" spans="11:59" ht="12.75" customHeight="1" x14ac:dyDescent="0.3">
      <c r="K683" s="42" t="str">
        <f t="shared" si="352"/>
        <v/>
      </c>
      <c r="L683" s="55" t="str">
        <f t="shared" si="353"/>
        <v/>
      </c>
      <c r="M683" s="43" t="str">
        <f t="shared" si="354"/>
        <v/>
      </c>
      <c r="N683" s="56" t="str" cm="1">
        <f t="array" ref="N683">IFERROR(IF(_xlfn.SINGLE(B:B)="","",IF(R683="Beer",SUM(LOOKUP(2,1/(Rates!$B$3:$B$5&lt;=W683)/(Rates!$C$3:$C$5&gt;=W683),Rates!$D$3:$D$5)*(X683/100)*W683),IF(R683="Refreshment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56" t="str">
        <f t="shared" si="355"/>
        <v/>
      </c>
      <c r="P683" s="53"/>
      <c r="Q683" s="14" t="str">
        <f t="shared" si="356"/>
        <v/>
      </c>
      <c r="R683" s="57" t="str">
        <f t="shared" si="357"/>
        <v/>
      </c>
      <c r="S683" s="58" t="str">
        <f>IF(B683="","",IF(R683="Refreshment Beverage",VLOOKUP(VALUE(Q683),Rates!G$15:L$19,2,0),VLOOKUP(VALUE(Q683),Rates!G$4:L$12,2,0)))</f>
        <v/>
      </c>
      <c r="T683" s="58" t="str">
        <f t="shared" si="358"/>
        <v/>
      </c>
      <c r="U683" s="58" t="str">
        <f t="shared" si="359"/>
        <v/>
      </c>
      <c r="V683" s="58" t="str">
        <f t="shared" si="360"/>
        <v/>
      </c>
      <c r="W683" s="58" t="str">
        <f t="shared" si="361"/>
        <v/>
      </c>
      <c r="X683" s="59" t="str">
        <f t="shared" si="362"/>
        <v/>
      </c>
      <c r="Y683" s="60" t="str">
        <f>IF(B:B="","",IF(R683="Refreshment Beverage",VLOOKUP(Q683,Rates!G$15:L$19,6,0)*W683,VLOOKUP(Q683,Rates!G$4:L$12,6,0)*W683))</f>
        <v/>
      </c>
      <c r="Z683" s="60" t="str">
        <f t="shared" si="363"/>
        <v/>
      </c>
      <c r="AA683" s="60" t="str">
        <f t="shared" si="351"/>
        <v/>
      </c>
      <c r="AB683" s="61" t="str" cm="1">
        <f t="array" ref="AB683">IF(_xlfn.SINGLE(B:B)="","",IF(R683="Refreshment Beverage","",IF(AND(R683="Beer",Q683=0),SUM(LOOKUP(2,1/(Rates!$B$15:$B$18&lt;=W683)/(Rates!$C$15:$C$18&gt;=W683),Rates!$D$15:$D$18)*W683),VLOOKUP(VALUE(_xlfn.SINGLE(Q:Q)),Rates!A:B,2,0)*W683)))</f>
        <v/>
      </c>
      <c r="AC683" s="61" t="str" cm="1">
        <f t="array" ref="AC683">IF(_xlfn.SINGLE(B:B)="","",IF(R683="Refreshment Beverage","",IF(AND(R683="Beer",Q683=0),SUM(LOOKUP(2,1/(Rates!$B$15:$B$18&lt;=W683)/(Rates!$C$15:$C$18&gt;=W683),Rates!$E$15:$E$18)*W683),VLOOKUP(VALUE(_xlfn.SINGLE(Q:Q)),Rates!A:C,3,0)*W683)))</f>
        <v/>
      </c>
      <c r="AD683" s="168">
        <f>IFERROR(IF(R683="Beer","",IF(OR(Q683=1,Q683=2,Q683=3,Q683=4),VLOOKUP(Q683,Rates!$A$31:$B$34,2,0)*W683,IF(V683=1,VLOOKUP(U683,'REB BEV MIN MKUP'!B:E,4,0),IF(V683&gt;1,VLOOKUP(VALUE(W683),'REB BEV MIN MKUP'!O:Q,3,0),0)))),0)</f>
        <v>0</v>
      </c>
      <c r="AE683" s="62" t="str">
        <f t="shared" si="364"/>
        <v/>
      </c>
      <c r="AF683" s="63" t="str">
        <f t="shared" si="365"/>
        <v/>
      </c>
      <c r="AG683" s="64" t="str">
        <f t="shared" si="366"/>
        <v/>
      </c>
      <c r="AH683" s="65" t="str">
        <f t="shared" si="367"/>
        <v/>
      </c>
      <c r="AI683" s="66" t="str">
        <f>IF(AE:AE="","",IF(R683="Refreshment Beverage",AK683*(Rates!J$19/100),ROUND(SUM(AH683*(Rates!$J$8/100)),4)))</f>
        <v/>
      </c>
      <c r="AJ683" s="67" t="str">
        <f t="shared" si="368"/>
        <v/>
      </c>
      <c r="AK683" s="22" t="str">
        <f t="shared" si="369"/>
        <v/>
      </c>
      <c r="AL683" s="62" t="str">
        <f t="shared" si="370"/>
        <v/>
      </c>
      <c r="AM683" s="63" t="str">
        <f>IF(AS683="","",IF(R683="Refreshment Beverage",ROUND(AS683*Rates!K$19,4),ROUND(AO683*(VLOOKUP(VALUE(Q683),Rates!G$4:L$12,3,0)),4)))</f>
        <v/>
      </c>
      <c r="AN683" s="68" t="str">
        <f>IF(AS683="","",IF(R683="Refreshment Beverage",AS683*(Rates!J$19/100),MAX(AM683,AB683)))</f>
        <v/>
      </c>
      <c r="AO683" s="69" t="str">
        <f t="shared" si="371"/>
        <v/>
      </c>
      <c r="AP683" s="69" t="str">
        <f t="shared" si="372"/>
        <v/>
      </c>
      <c r="AQ683" s="70" t="str">
        <f>IF(AS683="","",IF(R683="Refreshment Beverage",ROUND(SUM(VLOOKUP(Q:Q,Rates!G$15:L$19,3,0)*(AS683-Y683-Z683-AA683)),4),ROUND(SUM(Rates!$K$8*AS683),4)))</f>
        <v/>
      </c>
      <c r="AR683" s="66" t="str">
        <f t="shared" si="373"/>
        <v/>
      </c>
      <c r="AS683" s="22" t="str">
        <f t="shared" si="374"/>
        <v/>
      </c>
      <c r="AT683" s="62" t="str">
        <f t="shared" si="375"/>
        <v/>
      </c>
      <c r="AU683" s="63" t="str">
        <f>IF(AX683="","",IF(R683="Refreshment Beverage",ROUND((BA683-Y683-Z683-AA683)*VLOOKUP(VALUE(Q683),Rates!G$15:L$19,3,0),4),ROUND(AW683*(VLOOKUP(VALUE(Q683),Rates!G:L,3,0)),4)))</f>
        <v/>
      </c>
      <c r="AV683" s="68" t="str">
        <f t="shared" si="376"/>
        <v/>
      </c>
      <c r="AW683" s="69" t="str">
        <f t="shared" si="377"/>
        <v/>
      </c>
      <c r="AX683" s="65" t="str">
        <f t="shared" si="378"/>
        <v/>
      </c>
      <c r="AY683" s="70" t="str">
        <f>IF(AX683="","",IF(R683="Refreshment Beverage",ROUND(SUM(AX683*Rates!K$19),4),ROUND(SUM(AX683*(Rates!J$8/100)),4)))</f>
        <v/>
      </c>
      <c r="AZ683" s="67" t="str">
        <f t="shared" si="379"/>
        <v/>
      </c>
      <c r="BA683" s="22" t="str">
        <f t="shared" si="380"/>
        <v/>
      </c>
      <c r="BD683" s="171"/>
      <c r="BE683" s="171"/>
      <c r="BF683" s="171"/>
      <c r="BG683" s="171"/>
    </row>
    <row r="684" spans="11:59" ht="12.75" customHeight="1" x14ac:dyDescent="0.3">
      <c r="K684" s="42" t="str">
        <f t="shared" si="352"/>
        <v/>
      </c>
      <c r="L684" s="55" t="str">
        <f t="shared" si="353"/>
        <v/>
      </c>
      <c r="M684" s="43" t="str">
        <f t="shared" si="354"/>
        <v/>
      </c>
      <c r="N684" s="56" t="str" cm="1">
        <f t="array" ref="N684">IFERROR(IF(_xlfn.SINGLE(B:B)="","",IF(R684="Beer",SUM(LOOKUP(2,1/(Rates!$B$3:$B$5&lt;=W684)/(Rates!$C$3:$C$5&gt;=W684),Rates!$D$3:$D$5)*(X684/100)*W684),IF(R684="Refreshment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56" t="str">
        <f t="shared" si="355"/>
        <v/>
      </c>
      <c r="P684" s="53"/>
      <c r="Q684" s="14" t="str">
        <f t="shared" si="356"/>
        <v/>
      </c>
      <c r="R684" s="57" t="str">
        <f t="shared" si="357"/>
        <v/>
      </c>
      <c r="S684" s="58" t="str">
        <f>IF(B684="","",IF(R684="Refreshment Beverage",VLOOKUP(VALUE(Q684),Rates!G$15:L$19,2,0),VLOOKUP(VALUE(Q684),Rates!G$4:L$12,2,0)))</f>
        <v/>
      </c>
      <c r="T684" s="58" t="str">
        <f t="shared" si="358"/>
        <v/>
      </c>
      <c r="U684" s="58" t="str">
        <f t="shared" si="359"/>
        <v/>
      </c>
      <c r="V684" s="58" t="str">
        <f t="shared" si="360"/>
        <v/>
      </c>
      <c r="W684" s="58" t="str">
        <f t="shared" si="361"/>
        <v/>
      </c>
      <c r="X684" s="59" t="str">
        <f t="shared" si="362"/>
        <v/>
      </c>
      <c r="Y684" s="60" t="str">
        <f>IF(B:B="","",IF(R684="Refreshment Beverage",VLOOKUP(Q684,Rates!G$15:L$19,6,0)*W684,VLOOKUP(Q684,Rates!G$4:L$12,6,0)*W684))</f>
        <v/>
      </c>
      <c r="Z684" s="60" t="str">
        <f t="shared" si="363"/>
        <v/>
      </c>
      <c r="AA684" s="60" t="str">
        <f t="shared" si="351"/>
        <v/>
      </c>
      <c r="AB684" s="61" t="str" cm="1">
        <f t="array" ref="AB684">IF(_xlfn.SINGLE(B:B)="","",IF(R684="Refreshment Beverage","",IF(AND(R684="Beer",Q684=0),SUM(LOOKUP(2,1/(Rates!$B$15:$B$18&lt;=W684)/(Rates!$C$15:$C$18&gt;=W684),Rates!$D$15:$D$18)*W684),VLOOKUP(VALUE(_xlfn.SINGLE(Q:Q)),Rates!A:B,2,0)*W684)))</f>
        <v/>
      </c>
      <c r="AC684" s="61" t="str" cm="1">
        <f t="array" ref="AC684">IF(_xlfn.SINGLE(B:B)="","",IF(R684="Refreshment Beverage","",IF(AND(R684="Beer",Q684=0),SUM(LOOKUP(2,1/(Rates!$B$15:$B$18&lt;=W684)/(Rates!$C$15:$C$18&gt;=W684),Rates!$E$15:$E$18)*W684),VLOOKUP(VALUE(_xlfn.SINGLE(Q:Q)),Rates!A:C,3,0)*W684)))</f>
        <v/>
      </c>
      <c r="AD684" s="168">
        <f>IFERROR(IF(R684="Beer","",IF(OR(Q684=1,Q684=2,Q684=3,Q684=4),VLOOKUP(Q684,Rates!$A$31:$B$34,2,0)*W684,IF(V684=1,VLOOKUP(U684,'REB BEV MIN MKUP'!B:E,4,0),IF(V684&gt;1,VLOOKUP(VALUE(W684),'REB BEV MIN MKUP'!O:Q,3,0),0)))),0)</f>
        <v>0</v>
      </c>
      <c r="AE684" s="62" t="str">
        <f t="shared" si="364"/>
        <v/>
      </c>
      <c r="AF684" s="63" t="str">
        <f t="shared" si="365"/>
        <v/>
      </c>
      <c r="AG684" s="64" t="str">
        <f t="shared" si="366"/>
        <v/>
      </c>
      <c r="AH684" s="65" t="str">
        <f t="shared" si="367"/>
        <v/>
      </c>
      <c r="AI684" s="66" t="str">
        <f>IF(AE:AE="","",IF(R684="Refreshment Beverage",AK684*(Rates!J$19/100),ROUND(SUM(AH684*(Rates!$J$8/100)),4)))</f>
        <v/>
      </c>
      <c r="AJ684" s="67" t="str">
        <f t="shared" si="368"/>
        <v/>
      </c>
      <c r="AK684" s="22" t="str">
        <f t="shared" si="369"/>
        <v/>
      </c>
      <c r="AL684" s="62" t="str">
        <f t="shared" si="370"/>
        <v/>
      </c>
      <c r="AM684" s="63" t="str">
        <f>IF(AS684="","",IF(R684="Refreshment Beverage",ROUND(AS684*Rates!K$19,4),ROUND(AO684*(VLOOKUP(VALUE(Q684),Rates!G$4:L$12,3,0)),4)))</f>
        <v/>
      </c>
      <c r="AN684" s="68" t="str">
        <f>IF(AS684="","",IF(R684="Refreshment Beverage",AS684*(Rates!J$19/100),MAX(AM684,AB684)))</f>
        <v/>
      </c>
      <c r="AO684" s="69" t="str">
        <f t="shared" si="371"/>
        <v/>
      </c>
      <c r="AP684" s="69" t="str">
        <f t="shared" si="372"/>
        <v/>
      </c>
      <c r="AQ684" s="70" t="str">
        <f>IF(AS684="","",IF(R684="Refreshment Beverage",ROUND(SUM(VLOOKUP(Q:Q,Rates!G$15:L$19,3,0)*(AS684-Y684-Z684-AA684)),4),ROUND(SUM(Rates!$K$8*AS684),4)))</f>
        <v/>
      </c>
      <c r="AR684" s="66" t="str">
        <f t="shared" si="373"/>
        <v/>
      </c>
      <c r="AS684" s="22" t="str">
        <f t="shared" si="374"/>
        <v/>
      </c>
      <c r="AT684" s="62" t="str">
        <f t="shared" si="375"/>
        <v/>
      </c>
      <c r="AU684" s="63" t="str">
        <f>IF(AX684="","",IF(R684="Refreshment Beverage",ROUND((BA684-Y684-Z684-AA684)*VLOOKUP(VALUE(Q684),Rates!G$15:L$19,3,0),4),ROUND(AW684*(VLOOKUP(VALUE(Q684),Rates!G:L,3,0)),4)))</f>
        <v/>
      </c>
      <c r="AV684" s="68" t="str">
        <f t="shared" si="376"/>
        <v/>
      </c>
      <c r="AW684" s="69" t="str">
        <f t="shared" si="377"/>
        <v/>
      </c>
      <c r="AX684" s="65" t="str">
        <f t="shared" si="378"/>
        <v/>
      </c>
      <c r="AY684" s="70" t="str">
        <f>IF(AX684="","",IF(R684="Refreshment Beverage",ROUND(SUM(AX684*Rates!K$19),4),ROUND(SUM(AX684*(Rates!J$8/100)),4)))</f>
        <v/>
      </c>
      <c r="AZ684" s="67" t="str">
        <f t="shared" si="379"/>
        <v/>
      </c>
      <c r="BA684" s="22" t="str">
        <f t="shared" si="380"/>
        <v/>
      </c>
      <c r="BD684" s="171"/>
      <c r="BE684" s="171"/>
      <c r="BF684" s="171"/>
      <c r="BG684" s="171"/>
    </row>
    <row r="685" spans="11:59" ht="12.75" customHeight="1" x14ac:dyDescent="0.3">
      <c r="K685" s="42" t="str">
        <f t="shared" si="352"/>
        <v/>
      </c>
      <c r="L685" s="55" t="str">
        <f t="shared" si="353"/>
        <v/>
      </c>
      <c r="M685" s="43" t="str">
        <f t="shared" si="354"/>
        <v/>
      </c>
      <c r="N685" s="56" t="str" cm="1">
        <f t="array" ref="N685">IFERROR(IF(_xlfn.SINGLE(B:B)="","",IF(R685="Beer",SUM(LOOKUP(2,1/(Rates!$B$3:$B$5&lt;=W685)/(Rates!$C$3:$C$5&gt;=W685),Rates!$D$3:$D$5)*(X685/100)*W685),IF(R685="Refreshment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56" t="str">
        <f t="shared" si="355"/>
        <v/>
      </c>
      <c r="P685" s="53"/>
      <c r="Q685" s="14" t="str">
        <f t="shared" si="356"/>
        <v/>
      </c>
      <c r="R685" s="57" t="str">
        <f t="shared" si="357"/>
        <v/>
      </c>
      <c r="S685" s="58" t="str">
        <f>IF(B685="","",IF(R685="Refreshment Beverage",VLOOKUP(VALUE(Q685),Rates!G$15:L$19,2,0),VLOOKUP(VALUE(Q685),Rates!G$4:L$12,2,0)))</f>
        <v/>
      </c>
      <c r="T685" s="58" t="str">
        <f t="shared" si="358"/>
        <v/>
      </c>
      <c r="U685" s="58" t="str">
        <f t="shared" si="359"/>
        <v/>
      </c>
      <c r="V685" s="58" t="str">
        <f t="shared" si="360"/>
        <v/>
      </c>
      <c r="W685" s="58" t="str">
        <f t="shared" si="361"/>
        <v/>
      </c>
      <c r="X685" s="59" t="str">
        <f t="shared" si="362"/>
        <v/>
      </c>
      <c r="Y685" s="60" t="str">
        <f>IF(B:B="","",IF(R685="Refreshment Beverage",VLOOKUP(Q685,Rates!G$15:L$19,6,0)*W685,VLOOKUP(Q685,Rates!G$4:L$12,6,0)*W685))</f>
        <v/>
      </c>
      <c r="Z685" s="60" t="str">
        <f t="shared" si="363"/>
        <v/>
      </c>
      <c r="AA685" s="60" t="str">
        <f t="shared" si="351"/>
        <v/>
      </c>
      <c r="AB685" s="61" t="str" cm="1">
        <f t="array" ref="AB685">IF(_xlfn.SINGLE(B:B)="","",IF(R685="Refreshment Beverage","",IF(AND(R685="Beer",Q685=0),SUM(LOOKUP(2,1/(Rates!$B$15:$B$18&lt;=W685)/(Rates!$C$15:$C$18&gt;=W685),Rates!$D$15:$D$18)*W685),VLOOKUP(VALUE(_xlfn.SINGLE(Q:Q)),Rates!A:B,2,0)*W685)))</f>
        <v/>
      </c>
      <c r="AC685" s="61" t="str" cm="1">
        <f t="array" ref="AC685">IF(_xlfn.SINGLE(B:B)="","",IF(R685="Refreshment Beverage","",IF(AND(R685="Beer",Q685=0),SUM(LOOKUP(2,1/(Rates!$B$15:$B$18&lt;=W685)/(Rates!$C$15:$C$18&gt;=W685),Rates!$E$15:$E$18)*W685),VLOOKUP(VALUE(_xlfn.SINGLE(Q:Q)),Rates!A:C,3,0)*W685)))</f>
        <v/>
      </c>
      <c r="AD685" s="168">
        <f>IFERROR(IF(R685="Beer","",IF(OR(Q685=1,Q685=2,Q685=3,Q685=4),VLOOKUP(Q685,Rates!$A$31:$B$34,2,0)*W685,IF(V685=1,VLOOKUP(U685,'REB BEV MIN MKUP'!B:E,4,0),IF(V685&gt;1,VLOOKUP(VALUE(W685),'REB BEV MIN MKUP'!O:Q,3,0),0)))),0)</f>
        <v>0</v>
      </c>
      <c r="AE685" s="62" t="str">
        <f t="shared" si="364"/>
        <v/>
      </c>
      <c r="AF685" s="63" t="str">
        <f t="shared" si="365"/>
        <v/>
      </c>
      <c r="AG685" s="64" t="str">
        <f t="shared" si="366"/>
        <v/>
      </c>
      <c r="AH685" s="65" t="str">
        <f t="shared" si="367"/>
        <v/>
      </c>
      <c r="AI685" s="66" t="str">
        <f>IF(AE:AE="","",IF(R685="Refreshment Beverage",AK685*(Rates!J$19/100),ROUND(SUM(AH685*(Rates!$J$8/100)),4)))</f>
        <v/>
      </c>
      <c r="AJ685" s="67" t="str">
        <f t="shared" si="368"/>
        <v/>
      </c>
      <c r="AK685" s="22" t="str">
        <f t="shared" si="369"/>
        <v/>
      </c>
      <c r="AL685" s="62" t="str">
        <f t="shared" si="370"/>
        <v/>
      </c>
      <c r="AM685" s="63" t="str">
        <f>IF(AS685="","",IF(R685="Refreshment Beverage",ROUND(AS685*Rates!K$19,4),ROUND(AO685*(VLOOKUP(VALUE(Q685),Rates!G$4:L$12,3,0)),4)))</f>
        <v/>
      </c>
      <c r="AN685" s="68" t="str">
        <f>IF(AS685="","",IF(R685="Refreshment Beverage",AS685*(Rates!J$19/100),MAX(AM685,AB685)))</f>
        <v/>
      </c>
      <c r="AO685" s="69" t="str">
        <f t="shared" si="371"/>
        <v/>
      </c>
      <c r="AP685" s="69" t="str">
        <f t="shared" si="372"/>
        <v/>
      </c>
      <c r="AQ685" s="70" t="str">
        <f>IF(AS685="","",IF(R685="Refreshment Beverage",ROUND(SUM(VLOOKUP(Q:Q,Rates!G$15:L$19,3,0)*(AS685-Y685-Z685-AA685)),4),ROUND(SUM(Rates!$K$8*AS685),4)))</f>
        <v/>
      </c>
      <c r="AR685" s="66" t="str">
        <f t="shared" si="373"/>
        <v/>
      </c>
      <c r="AS685" s="22" t="str">
        <f t="shared" si="374"/>
        <v/>
      </c>
      <c r="AT685" s="62" t="str">
        <f t="shared" si="375"/>
        <v/>
      </c>
      <c r="AU685" s="63" t="str">
        <f>IF(AX685="","",IF(R685="Refreshment Beverage",ROUND((BA685-Y685-Z685-AA685)*VLOOKUP(VALUE(Q685),Rates!G$15:L$19,3,0),4),ROUND(AW685*(VLOOKUP(VALUE(Q685),Rates!G:L,3,0)),4)))</f>
        <v/>
      </c>
      <c r="AV685" s="68" t="str">
        <f t="shared" si="376"/>
        <v/>
      </c>
      <c r="AW685" s="69" t="str">
        <f t="shared" si="377"/>
        <v/>
      </c>
      <c r="AX685" s="65" t="str">
        <f t="shared" si="378"/>
        <v/>
      </c>
      <c r="AY685" s="70" t="str">
        <f>IF(AX685="","",IF(R685="Refreshment Beverage",ROUND(SUM(AX685*Rates!K$19),4),ROUND(SUM(AX685*(Rates!J$8/100)),4)))</f>
        <v/>
      </c>
      <c r="AZ685" s="67" t="str">
        <f t="shared" si="379"/>
        <v/>
      </c>
      <c r="BA685" s="22" t="str">
        <f t="shared" si="380"/>
        <v/>
      </c>
      <c r="BD685" s="171"/>
      <c r="BE685" s="171"/>
      <c r="BF685" s="171"/>
      <c r="BG685" s="171"/>
    </row>
    <row r="686" spans="11:59" ht="12.75" customHeight="1" x14ac:dyDescent="0.3">
      <c r="K686" s="42" t="str">
        <f t="shared" si="352"/>
        <v/>
      </c>
      <c r="L686" s="55" t="str">
        <f t="shared" si="353"/>
        <v/>
      </c>
      <c r="M686" s="43" t="str">
        <f t="shared" si="354"/>
        <v/>
      </c>
      <c r="N686" s="56" t="str" cm="1">
        <f t="array" ref="N686">IFERROR(IF(_xlfn.SINGLE(B:B)="","",IF(R686="Beer",SUM(LOOKUP(2,1/(Rates!$B$3:$B$5&lt;=W686)/(Rates!$C$3:$C$5&gt;=W686),Rates!$D$3:$D$5)*(X686/100)*W686),IF(R686="Refreshment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56" t="str">
        <f t="shared" si="355"/>
        <v/>
      </c>
      <c r="P686" s="53"/>
      <c r="Q686" s="14" t="str">
        <f t="shared" si="356"/>
        <v/>
      </c>
      <c r="R686" s="57" t="str">
        <f t="shared" si="357"/>
        <v/>
      </c>
      <c r="S686" s="58" t="str">
        <f>IF(B686="","",IF(R686="Refreshment Beverage",VLOOKUP(VALUE(Q686),Rates!G$15:L$19,2,0),VLOOKUP(VALUE(Q686),Rates!G$4:L$12,2,0)))</f>
        <v/>
      </c>
      <c r="T686" s="58" t="str">
        <f t="shared" si="358"/>
        <v/>
      </c>
      <c r="U686" s="58" t="str">
        <f t="shared" si="359"/>
        <v/>
      </c>
      <c r="V686" s="58" t="str">
        <f t="shared" si="360"/>
        <v/>
      </c>
      <c r="W686" s="58" t="str">
        <f t="shared" si="361"/>
        <v/>
      </c>
      <c r="X686" s="59" t="str">
        <f t="shared" si="362"/>
        <v/>
      </c>
      <c r="Y686" s="60" t="str">
        <f>IF(B:B="","",IF(R686="Refreshment Beverage",VLOOKUP(Q686,Rates!G$15:L$19,6,0)*W686,VLOOKUP(Q686,Rates!G$4:L$12,6,0)*W686))</f>
        <v/>
      </c>
      <c r="Z686" s="60" t="str">
        <f t="shared" si="363"/>
        <v/>
      </c>
      <c r="AA686" s="60" t="str">
        <f t="shared" si="351"/>
        <v/>
      </c>
      <c r="AB686" s="61" t="str" cm="1">
        <f t="array" ref="AB686">IF(_xlfn.SINGLE(B:B)="","",IF(R686="Refreshment Beverage","",IF(AND(R686="Beer",Q686=0),SUM(LOOKUP(2,1/(Rates!$B$15:$B$18&lt;=W686)/(Rates!$C$15:$C$18&gt;=W686),Rates!$D$15:$D$18)*W686),VLOOKUP(VALUE(_xlfn.SINGLE(Q:Q)),Rates!A:B,2,0)*W686)))</f>
        <v/>
      </c>
      <c r="AC686" s="61" t="str" cm="1">
        <f t="array" ref="AC686">IF(_xlfn.SINGLE(B:B)="","",IF(R686="Refreshment Beverage","",IF(AND(R686="Beer",Q686=0),SUM(LOOKUP(2,1/(Rates!$B$15:$B$18&lt;=W686)/(Rates!$C$15:$C$18&gt;=W686),Rates!$E$15:$E$18)*W686),VLOOKUP(VALUE(_xlfn.SINGLE(Q:Q)),Rates!A:C,3,0)*W686)))</f>
        <v/>
      </c>
      <c r="AD686" s="168">
        <f>IFERROR(IF(R686="Beer","",IF(OR(Q686=1,Q686=2,Q686=3,Q686=4),VLOOKUP(Q686,Rates!$A$31:$B$34,2,0)*W686,IF(V686=1,VLOOKUP(U686,'REB BEV MIN MKUP'!B:E,4,0),IF(V686&gt;1,VLOOKUP(VALUE(W686),'REB BEV MIN MKUP'!O:Q,3,0),0)))),0)</f>
        <v>0</v>
      </c>
      <c r="AE686" s="62" t="str">
        <f t="shared" si="364"/>
        <v/>
      </c>
      <c r="AF686" s="63" t="str">
        <f t="shared" si="365"/>
        <v/>
      </c>
      <c r="AG686" s="64" t="str">
        <f t="shared" si="366"/>
        <v/>
      </c>
      <c r="AH686" s="65" t="str">
        <f t="shared" si="367"/>
        <v/>
      </c>
      <c r="AI686" s="66" t="str">
        <f>IF(AE:AE="","",IF(R686="Refreshment Beverage",AK686*(Rates!J$19/100),ROUND(SUM(AH686*(Rates!$J$8/100)),4)))</f>
        <v/>
      </c>
      <c r="AJ686" s="67" t="str">
        <f t="shared" si="368"/>
        <v/>
      </c>
      <c r="AK686" s="22" t="str">
        <f t="shared" si="369"/>
        <v/>
      </c>
      <c r="AL686" s="62" t="str">
        <f t="shared" si="370"/>
        <v/>
      </c>
      <c r="AM686" s="63" t="str">
        <f>IF(AS686="","",IF(R686="Refreshment Beverage",ROUND(AS686*Rates!K$19,4),ROUND(AO686*(VLOOKUP(VALUE(Q686),Rates!G$4:L$12,3,0)),4)))</f>
        <v/>
      </c>
      <c r="AN686" s="68" t="str">
        <f>IF(AS686="","",IF(R686="Refreshment Beverage",AS686*(Rates!J$19/100),MAX(AM686,AB686)))</f>
        <v/>
      </c>
      <c r="AO686" s="69" t="str">
        <f t="shared" si="371"/>
        <v/>
      </c>
      <c r="AP686" s="69" t="str">
        <f t="shared" si="372"/>
        <v/>
      </c>
      <c r="AQ686" s="70" t="str">
        <f>IF(AS686="","",IF(R686="Refreshment Beverage",ROUND(SUM(VLOOKUP(Q:Q,Rates!G$15:L$19,3,0)*(AS686-Y686-Z686-AA686)),4),ROUND(SUM(Rates!$K$8*AS686),4)))</f>
        <v/>
      </c>
      <c r="AR686" s="66" t="str">
        <f t="shared" si="373"/>
        <v/>
      </c>
      <c r="AS686" s="22" t="str">
        <f t="shared" si="374"/>
        <v/>
      </c>
      <c r="AT686" s="62" t="str">
        <f t="shared" si="375"/>
        <v/>
      </c>
      <c r="AU686" s="63" t="str">
        <f>IF(AX686="","",IF(R686="Refreshment Beverage",ROUND((BA686-Y686-Z686-AA686)*VLOOKUP(VALUE(Q686),Rates!G$15:L$19,3,0),4),ROUND(AW686*(VLOOKUP(VALUE(Q686),Rates!G:L,3,0)),4)))</f>
        <v/>
      </c>
      <c r="AV686" s="68" t="str">
        <f t="shared" si="376"/>
        <v/>
      </c>
      <c r="AW686" s="69" t="str">
        <f t="shared" si="377"/>
        <v/>
      </c>
      <c r="AX686" s="65" t="str">
        <f t="shared" si="378"/>
        <v/>
      </c>
      <c r="AY686" s="70" t="str">
        <f>IF(AX686="","",IF(R686="Refreshment Beverage",ROUND(SUM(AX686*Rates!K$19),4),ROUND(SUM(AX686*(Rates!J$8/100)),4)))</f>
        <v/>
      </c>
      <c r="AZ686" s="67" t="str">
        <f t="shared" si="379"/>
        <v/>
      </c>
      <c r="BA686" s="22" t="str">
        <f t="shared" si="380"/>
        <v/>
      </c>
      <c r="BD686" s="171"/>
      <c r="BE686" s="171"/>
      <c r="BF686" s="171"/>
      <c r="BG686" s="171"/>
    </row>
    <row r="687" spans="11:59" ht="12.75" customHeight="1" x14ac:dyDescent="0.3">
      <c r="K687" s="42" t="str">
        <f t="shared" si="352"/>
        <v/>
      </c>
      <c r="L687" s="55" t="str">
        <f t="shared" si="353"/>
        <v/>
      </c>
      <c r="M687" s="43" t="str">
        <f t="shared" si="354"/>
        <v/>
      </c>
      <c r="N687" s="56" t="str" cm="1">
        <f t="array" ref="N687">IFERROR(IF(_xlfn.SINGLE(B:B)="","",IF(R687="Beer",SUM(LOOKUP(2,1/(Rates!$B$3:$B$5&lt;=W687)/(Rates!$C$3:$C$5&gt;=W687),Rates!$D$3:$D$5)*(X687/100)*W687),IF(R687="Refreshment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56" t="str">
        <f t="shared" si="355"/>
        <v/>
      </c>
      <c r="P687" s="53"/>
      <c r="Q687" s="14" t="str">
        <f t="shared" si="356"/>
        <v/>
      </c>
      <c r="R687" s="57" t="str">
        <f t="shared" si="357"/>
        <v/>
      </c>
      <c r="S687" s="58" t="str">
        <f>IF(B687="","",IF(R687="Refreshment Beverage",VLOOKUP(VALUE(Q687),Rates!G$15:L$19,2,0),VLOOKUP(VALUE(Q687),Rates!G$4:L$12,2,0)))</f>
        <v/>
      </c>
      <c r="T687" s="58" t="str">
        <f t="shared" si="358"/>
        <v/>
      </c>
      <c r="U687" s="58" t="str">
        <f t="shared" si="359"/>
        <v/>
      </c>
      <c r="V687" s="58" t="str">
        <f t="shared" si="360"/>
        <v/>
      </c>
      <c r="W687" s="58" t="str">
        <f t="shared" si="361"/>
        <v/>
      </c>
      <c r="X687" s="59" t="str">
        <f t="shared" si="362"/>
        <v/>
      </c>
      <c r="Y687" s="60" t="str">
        <f>IF(B:B="","",IF(R687="Refreshment Beverage",VLOOKUP(Q687,Rates!G$15:L$19,6,0)*W687,VLOOKUP(Q687,Rates!G$4:L$12,6,0)*W687))</f>
        <v/>
      </c>
      <c r="Z687" s="60" t="str">
        <f t="shared" si="363"/>
        <v/>
      </c>
      <c r="AA687" s="60" t="str">
        <f t="shared" si="351"/>
        <v/>
      </c>
      <c r="AB687" s="61" t="str" cm="1">
        <f t="array" ref="AB687">IF(_xlfn.SINGLE(B:B)="","",IF(R687="Refreshment Beverage","",IF(AND(R687="Beer",Q687=0),SUM(LOOKUP(2,1/(Rates!$B$15:$B$18&lt;=W687)/(Rates!$C$15:$C$18&gt;=W687),Rates!$D$15:$D$18)*W687),VLOOKUP(VALUE(_xlfn.SINGLE(Q:Q)),Rates!A:B,2,0)*W687)))</f>
        <v/>
      </c>
      <c r="AC687" s="61" t="str" cm="1">
        <f t="array" ref="AC687">IF(_xlfn.SINGLE(B:B)="","",IF(R687="Refreshment Beverage","",IF(AND(R687="Beer",Q687=0),SUM(LOOKUP(2,1/(Rates!$B$15:$B$18&lt;=W687)/(Rates!$C$15:$C$18&gt;=W687),Rates!$E$15:$E$18)*W687),VLOOKUP(VALUE(_xlfn.SINGLE(Q:Q)),Rates!A:C,3,0)*W687)))</f>
        <v/>
      </c>
      <c r="AD687" s="168">
        <f>IFERROR(IF(R687="Beer","",IF(OR(Q687=1,Q687=2,Q687=3,Q687=4),VLOOKUP(Q687,Rates!$A$31:$B$34,2,0)*W687,IF(V687=1,VLOOKUP(U687,'REB BEV MIN MKUP'!B:E,4,0),IF(V687&gt;1,VLOOKUP(VALUE(W687),'REB BEV MIN MKUP'!O:Q,3,0),0)))),0)</f>
        <v>0</v>
      </c>
      <c r="AE687" s="62" t="str">
        <f t="shared" si="364"/>
        <v/>
      </c>
      <c r="AF687" s="63" t="str">
        <f t="shared" si="365"/>
        <v/>
      </c>
      <c r="AG687" s="64" t="str">
        <f t="shared" si="366"/>
        <v/>
      </c>
      <c r="AH687" s="65" t="str">
        <f t="shared" si="367"/>
        <v/>
      </c>
      <c r="AI687" s="66" t="str">
        <f>IF(AE:AE="","",IF(R687="Refreshment Beverage",AK687*(Rates!J$19/100),ROUND(SUM(AH687*(Rates!$J$8/100)),4)))</f>
        <v/>
      </c>
      <c r="AJ687" s="67" t="str">
        <f t="shared" si="368"/>
        <v/>
      </c>
      <c r="AK687" s="22" t="str">
        <f t="shared" si="369"/>
        <v/>
      </c>
      <c r="AL687" s="62" t="str">
        <f t="shared" si="370"/>
        <v/>
      </c>
      <c r="AM687" s="63" t="str">
        <f>IF(AS687="","",IF(R687="Refreshment Beverage",ROUND(AS687*Rates!K$19,4),ROUND(AO687*(VLOOKUP(VALUE(Q687),Rates!G$4:L$12,3,0)),4)))</f>
        <v/>
      </c>
      <c r="AN687" s="68" t="str">
        <f>IF(AS687="","",IF(R687="Refreshment Beverage",AS687*(Rates!J$19/100),MAX(AM687,AB687)))</f>
        <v/>
      </c>
      <c r="AO687" s="69" t="str">
        <f t="shared" si="371"/>
        <v/>
      </c>
      <c r="AP687" s="69" t="str">
        <f t="shared" si="372"/>
        <v/>
      </c>
      <c r="AQ687" s="70" t="str">
        <f>IF(AS687="","",IF(R687="Refreshment Beverage",ROUND(SUM(VLOOKUP(Q:Q,Rates!G$15:L$19,3,0)*(AS687-Y687-Z687-AA687)),4),ROUND(SUM(Rates!$K$8*AS687),4)))</f>
        <v/>
      </c>
      <c r="AR687" s="66" t="str">
        <f t="shared" si="373"/>
        <v/>
      </c>
      <c r="AS687" s="22" t="str">
        <f t="shared" si="374"/>
        <v/>
      </c>
      <c r="AT687" s="62" t="str">
        <f t="shared" si="375"/>
        <v/>
      </c>
      <c r="AU687" s="63" t="str">
        <f>IF(AX687="","",IF(R687="Refreshment Beverage",ROUND((BA687-Y687-Z687-AA687)*VLOOKUP(VALUE(Q687),Rates!G$15:L$19,3,0),4),ROUND(AW687*(VLOOKUP(VALUE(Q687),Rates!G:L,3,0)),4)))</f>
        <v/>
      </c>
      <c r="AV687" s="68" t="str">
        <f t="shared" si="376"/>
        <v/>
      </c>
      <c r="AW687" s="69" t="str">
        <f t="shared" si="377"/>
        <v/>
      </c>
      <c r="AX687" s="65" t="str">
        <f t="shared" si="378"/>
        <v/>
      </c>
      <c r="AY687" s="70" t="str">
        <f>IF(AX687="","",IF(R687="Refreshment Beverage",ROUND(SUM(AX687*Rates!K$19),4),ROUND(SUM(AX687*(Rates!J$8/100)),4)))</f>
        <v/>
      </c>
      <c r="AZ687" s="67" t="str">
        <f t="shared" si="379"/>
        <v/>
      </c>
      <c r="BA687" s="22" t="str">
        <f t="shared" si="380"/>
        <v/>
      </c>
      <c r="BD687" s="171"/>
      <c r="BE687" s="171"/>
      <c r="BF687" s="171"/>
      <c r="BG687" s="171"/>
    </row>
    <row r="688" spans="11:59" ht="12.75" customHeight="1" x14ac:dyDescent="0.3">
      <c r="K688" s="42" t="str">
        <f t="shared" si="352"/>
        <v/>
      </c>
      <c r="L688" s="55" t="str">
        <f t="shared" si="353"/>
        <v/>
      </c>
      <c r="M688" s="43" t="str">
        <f t="shared" si="354"/>
        <v/>
      </c>
      <c r="N688" s="56" t="str" cm="1">
        <f t="array" ref="N688">IFERROR(IF(_xlfn.SINGLE(B:B)="","",IF(R688="Beer",SUM(LOOKUP(2,1/(Rates!$B$3:$B$5&lt;=W688)/(Rates!$C$3:$C$5&gt;=W688),Rates!$D$3:$D$5)*(X688/100)*W688),IF(R688="Refreshment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56" t="str">
        <f t="shared" si="355"/>
        <v/>
      </c>
      <c r="P688" s="53"/>
      <c r="Q688" s="14" t="str">
        <f t="shared" si="356"/>
        <v/>
      </c>
      <c r="R688" s="57" t="str">
        <f t="shared" si="357"/>
        <v/>
      </c>
      <c r="S688" s="58" t="str">
        <f>IF(B688="","",IF(R688="Refreshment Beverage",VLOOKUP(VALUE(Q688),Rates!G$15:L$19,2,0),VLOOKUP(VALUE(Q688),Rates!G$4:L$12,2,0)))</f>
        <v/>
      </c>
      <c r="T688" s="58" t="str">
        <f t="shared" si="358"/>
        <v/>
      </c>
      <c r="U688" s="58" t="str">
        <f t="shared" si="359"/>
        <v/>
      </c>
      <c r="V688" s="58" t="str">
        <f t="shared" si="360"/>
        <v/>
      </c>
      <c r="W688" s="58" t="str">
        <f t="shared" si="361"/>
        <v/>
      </c>
      <c r="X688" s="59" t="str">
        <f t="shared" si="362"/>
        <v/>
      </c>
      <c r="Y688" s="60" t="str">
        <f>IF(B:B="","",IF(R688="Refreshment Beverage",VLOOKUP(Q688,Rates!G$15:L$19,6,0)*W688,VLOOKUP(Q688,Rates!G$4:L$12,6,0)*W688))</f>
        <v/>
      </c>
      <c r="Z688" s="60" t="str">
        <f t="shared" si="363"/>
        <v/>
      </c>
      <c r="AA688" s="60" t="str">
        <f t="shared" si="351"/>
        <v/>
      </c>
      <c r="AB688" s="61" t="str" cm="1">
        <f t="array" ref="AB688">IF(_xlfn.SINGLE(B:B)="","",IF(R688="Refreshment Beverage","",IF(AND(R688="Beer",Q688=0),SUM(LOOKUP(2,1/(Rates!$B$15:$B$18&lt;=W688)/(Rates!$C$15:$C$18&gt;=W688),Rates!$D$15:$D$18)*W688),VLOOKUP(VALUE(_xlfn.SINGLE(Q:Q)),Rates!A:B,2,0)*W688)))</f>
        <v/>
      </c>
      <c r="AC688" s="61" t="str" cm="1">
        <f t="array" ref="AC688">IF(_xlfn.SINGLE(B:B)="","",IF(R688="Refreshment Beverage","",IF(AND(R688="Beer",Q688=0),SUM(LOOKUP(2,1/(Rates!$B$15:$B$18&lt;=W688)/(Rates!$C$15:$C$18&gt;=W688),Rates!$E$15:$E$18)*W688),VLOOKUP(VALUE(_xlfn.SINGLE(Q:Q)),Rates!A:C,3,0)*W688)))</f>
        <v/>
      </c>
      <c r="AD688" s="168">
        <f>IFERROR(IF(R688="Beer","",IF(OR(Q688=1,Q688=2,Q688=3,Q688=4),VLOOKUP(Q688,Rates!$A$31:$B$34,2,0)*W688,IF(V688=1,VLOOKUP(U688,'REB BEV MIN MKUP'!B:E,4,0),IF(V688&gt;1,VLOOKUP(VALUE(W688),'REB BEV MIN MKUP'!O:Q,3,0),0)))),0)</f>
        <v>0</v>
      </c>
      <c r="AE688" s="62" t="str">
        <f t="shared" si="364"/>
        <v/>
      </c>
      <c r="AF688" s="63" t="str">
        <f t="shared" si="365"/>
        <v/>
      </c>
      <c r="AG688" s="64" t="str">
        <f t="shared" si="366"/>
        <v/>
      </c>
      <c r="AH688" s="65" t="str">
        <f t="shared" si="367"/>
        <v/>
      </c>
      <c r="AI688" s="66" t="str">
        <f>IF(AE:AE="","",IF(R688="Refreshment Beverage",AK688*(Rates!J$19/100),ROUND(SUM(AH688*(Rates!$J$8/100)),4)))</f>
        <v/>
      </c>
      <c r="AJ688" s="67" t="str">
        <f t="shared" si="368"/>
        <v/>
      </c>
      <c r="AK688" s="22" t="str">
        <f t="shared" si="369"/>
        <v/>
      </c>
      <c r="AL688" s="62" t="str">
        <f t="shared" si="370"/>
        <v/>
      </c>
      <c r="AM688" s="63" t="str">
        <f>IF(AS688="","",IF(R688="Refreshment Beverage",ROUND(AS688*Rates!K$19,4),ROUND(AO688*(VLOOKUP(VALUE(Q688),Rates!G$4:L$12,3,0)),4)))</f>
        <v/>
      </c>
      <c r="AN688" s="68" t="str">
        <f>IF(AS688="","",IF(R688="Refreshment Beverage",AS688*(Rates!J$19/100),MAX(AM688,AB688)))</f>
        <v/>
      </c>
      <c r="AO688" s="69" t="str">
        <f t="shared" si="371"/>
        <v/>
      </c>
      <c r="AP688" s="69" t="str">
        <f t="shared" si="372"/>
        <v/>
      </c>
      <c r="AQ688" s="70" t="str">
        <f>IF(AS688="","",IF(R688="Refreshment Beverage",ROUND(SUM(VLOOKUP(Q:Q,Rates!G$15:L$19,3,0)*(AS688-Y688-Z688-AA688)),4),ROUND(SUM(Rates!$K$8*AS688),4)))</f>
        <v/>
      </c>
      <c r="AR688" s="66" t="str">
        <f t="shared" si="373"/>
        <v/>
      </c>
      <c r="AS688" s="22" t="str">
        <f t="shared" si="374"/>
        <v/>
      </c>
      <c r="AT688" s="62" t="str">
        <f t="shared" si="375"/>
        <v/>
      </c>
      <c r="AU688" s="63" t="str">
        <f>IF(AX688="","",IF(R688="Refreshment Beverage",ROUND((BA688-Y688-Z688-AA688)*VLOOKUP(VALUE(Q688),Rates!G$15:L$19,3,0),4),ROUND(AW688*(VLOOKUP(VALUE(Q688),Rates!G:L,3,0)),4)))</f>
        <v/>
      </c>
      <c r="AV688" s="68" t="str">
        <f t="shared" si="376"/>
        <v/>
      </c>
      <c r="AW688" s="69" t="str">
        <f t="shared" si="377"/>
        <v/>
      </c>
      <c r="AX688" s="65" t="str">
        <f t="shared" si="378"/>
        <v/>
      </c>
      <c r="AY688" s="70" t="str">
        <f>IF(AX688="","",IF(R688="Refreshment Beverage",ROUND(SUM(AX688*Rates!K$19),4),ROUND(SUM(AX688*(Rates!J$8/100)),4)))</f>
        <v/>
      </c>
      <c r="AZ688" s="67" t="str">
        <f t="shared" si="379"/>
        <v/>
      </c>
      <c r="BA688" s="22" t="str">
        <f t="shared" si="380"/>
        <v/>
      </c>
      <c r="BD688" s="171"/>
      <c r="BE688" s="171"/>
      <c r="BF688" s="171"/>
      <c r="BG688" s="171"/>
    </row>
    <row r="689" spans="11:59" ht="12.75" customHeight="1" x14ac:dyDescent="0.3">
      <c r="K689" s="42" t="str">
        <f t="shared" si="352"/>
        <v/>
      </c>
      <c r="L689" s="55" t="str">
        <f t="shared" si="353"/>
        <v/>
      </c>
      <c r="M689" s="43" t="str">
        <f t="shared" si="354"/>
        <v/>
      </c>
      <c r="N689" s="56" t="str" cm="1">
        <f t="array" ref="N689">IFERROR(IF(_xlfn.SINGLE(B:B)="","",IF(R689="Beer",SUM(LOOKUP(2,1/(Rates!$B$3:$B$5&lt;=W689)/(Rates!$C$3:$C$5&gt;=W689),Rates!$D$3:$D$5)*(X689/100)*W689),IF(R689="Refreshment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56" t="str">
        <f t="shared" si="355"/>
        <v/>
      </c>
      <c r="P689" s="53"/>
      <c r="Q689" s="14" t="str">
        <f t="shared" si="356"/>
        <v/>
      </c>
      <c r="R689" s="57" t="str">
        <f t="shared" si="357"/>
        <v/>
      </c>
      <c r="S689" s="58" t="str">
        <f>IF(B689="","",IF(R689="Refreshment Beverage",VLOOKUP(VALUE(Q689),Rates!G$15:L$19,2,0),VLOOKUP(VALUE(Q689),Rates!G$4:L$12,2,0)))</f>
        <v/>
      </c>
      <c r="T689" s="58" t="str">
        <f t="shared" si="358"/>
        <v/>
      </c>
      <c r="U689" s="58" t="str">
        <f t="shared" si="359"/>
        <v/>
      </c>
      <c r="V689" s="58" t="str">
        <f t="shared" si="360"/>
        <v/>
      </c>
      <c r="W689" s="58" t="str">
        <f t="shared" si="361"/>
        <v/>
      </c>
      <c r="X689" s="59" t="str">
        <f t="shared" si="362"/>
        <v/>
      </c>
      <c r="Y689" s="60" t="str">
        <f>IF(B:B="","",IF(R689="Refreshment Beverage",VLOOKUP(Q689,Rates!G$15:L$19,6,0)*W689,VLOOKUP(Q689,Rates!G$4:L$12,6,0)*W689))</f>
        <v/>
      </c>
      <c r="Z689" s="60" t="str">
        <f t="shared" si="363"/>
        <v/>
      </c>
      <c r="AA689" s="60" t="str">
        <f t="shared" si="351"/>
        <v/>
      </c>
      <c r="AB689" s="61" t="str" cm="1">
        <f t="array" ref="AB689">IF(_xlfn.SINGLE(B:B)="","",IF(R689="Refreshment Beverage","",IF(AND(R689="Beer",Q689=0),SUM(LOOKUP(2,1/(Rates!$B$15:$B$18&lt;=W689)/(Rates!$C$15:$C$18&gt;=W689),Rates!$D$15:$D$18)*W689),VLOOKUP(VALUE(_xlfn.SINGLE(Q:Q)),Rates!A:B,2,0)*W689)))</f>
        <v/>
      </c>
      <c r="AC689" s="61" t="str" cm="1">
        <f t="array" ref="AC689">IF(_xlfn.SINGLE(B:B)="","",IF(R689="Refreshment Beverage","",IF(AND(R689="Beer",Q689=0),SUM(LOOKUP(2,1/(Rates!$B$15:$B$18&lt;=W689)/(Rates!$C$15:$C$18&gt;=W689),Rates!$E$15:$E$18)*W689),VLOOKUP(VALUE(_xlfn.SINGLE(Q:Q)),Rates!A:C,3,0)*W689)))</f>
        <v/>
      </c>
      <c r="AD689" s="168">
        <f>IFERROR(IF(R689="Beer","",IF(OR(Q689=1,Q689=2,Q689=3,Q689=4),VLOOKUP(Q689,Rates!$A$31:$B$34,2,0)*W689,IF(V689=1,VLOOKUP(U689,'REB BEV MIN MKUP'!B:E,4,0),IF(V689&gt;1,VLOOKUP(VALUE(W689),'REB BEV MIN MKUP'!O:Q,3,0),0)))),0)</f>
        <v>0</v>
      </c>
      <c r="AE689" s="62" t="str">
        <f t="shared" si="364"/>
        <v/>
      </c>
      <c r="AF689" s="63" t="str">
        <f t="shared" si="365"/>
        <v/>
      </c>
      <c r="AG689" s="64" t="str">
        <f t="shared" si="366"/>
        <v/>
      </c>
      <c r="AH689" s="65" t="str">
        <f t="shared" si="367"/>
        <v/>
      </c>
      <c r="AI689" s="66" t="str">
        <f>IF(AE:AE="","",IF(R689="Refreshment Beverage",AK689*(Rates!J$19/100),ROUND(SUM(AH689*(Rates!$J$8/100)),4)))</f>
        <v/>
      </c>
      <c r="AJ689" s="67" t="str">
        <f t="shared" si="368"/>
        <v/>
      </c>
      <c r="AK689" s="22" t="str">
        <f t="shared" si="369"/>
        <v/>
      </c>
      <c r="AL689" s="62" t="str">
        <f t="shared" si="370"/>
        <v/>
      </c>
      <c r="AM689" s="63" t="str">
        <f>IF(AS689="","",IF(R689="Refreshment Beverage",ROUND(AS689*Rates!K$19,4),ROUND(AO689*(VLOOKUP(VALUE(Q689),Rates!G$4:L$12,3,0)),4)))</f>
        <v/>
      </c>
      <c r="AN689" s="68" t="str">
        <f>IF(AS689="","",IF(R689="Refreshment Beverage",AS689*(Rates!J$19/100),MAX(AM689,AB689)))</f>
        <v/>
      </c>
      <c r="AO689" s="69" t="str">
        <f t="shared" si="371"/>
        <v/>
      </c>
      <c r="AP689" s="69" t="str">
        <f t="shared" si="372"/>
        <v/>
      </c>
      <c r="AQ689" s="70" t="str">
        <f>IF(AS689="","",IF(R689="Refreshment Beverage",ROUND(SUM(VLOOKUP(Q:Q,Rates!G$15:L$19,3,0)*(AS689-Y689-Z689-AA689)),4),ROUND(SUM(Rates!$K$8*AS689),4)))</f>
        <v/>
      </c>
      <c r="AR689" s="66" t="str">
        <f t="shared" si="373"/>
        <v/>
      </c>
      <c r="AS689" s="22" t="str">
        <f t="shared" si="374"/>
        <v/>
      </c>
      <c r="AT689" s="62" t="str">
        <f t="shared" si="375"/>
        <v/>
      </c>
      <c r="AU689" s="63" t="str">
        <f>IF(AX689="","",IF(R689="Refreshment Beverage",ROUND((BA689-Y689-Z689-AA689)*VLOOKUP(VALUE(Q689),Rates!G$15:L$19,3,0),4),ROUND(AW689*(VLOOKUP(VALUE(Q689),Rates!G:L,3,0)),4)))</f>
        <v/>
      </c>
      <c r="AV689" s="68" t="str">
        <f t="shared" si="376"/>
        <v/>
      </c>
      <c r="AW689" s="69" t="str">
        <f t="shared" si="377"/>
        <v/>
      </c>
      <c r="AX689" s="65" t="str">
        <f t="shared" si="378"/>
        <v/>
      </c>
      <c r="AY689" s="70" t="str">
        <f>IF(AX689="","",IF(R689="Refreshment Beverage",ROUND(SUM(AX689*Rates!K$19),4),ROUND(SUM(AX689*(Rates!J$8/100)),4)))</f>
        <v/>
      </c>
      <c r="AZ689" s="67" t="str">
        <f t="shared" si="379"/>
        <v/>
      </c>
      <c r="BA689" s="22" t="str">
        <f t="shared" si="380"/>
        <v/>
      </c>
      <c r="BD689" s="171"/>
      <c r="BE689" s="171"/>
      <c r="BF689" s="171"/>
      <c r="BG689" s="171"/>
    </row>
    <row r="690" spans="11:59" ht="12.75" customHeight="1" x14ac:dyDescent="0.3">
      <c r="K690" s="42" t="str">
        <f t="shared" si="352"/>
        <v/>
      </c>
      <c r="L690" s="55" t="str">
        <f t="shared" si="353"/>
        <v/>
      </c>
      <c r="M690" s="43" t="str">
        <f t="shared" si="354"/>
        <v/>
      </c>
      <c r="N690" s="56" t="str" cm="1">
        <f t="array" ref="N690">IFERROR(IF(_xlfn.SINGLE(B:B)="","",IF(R690="Beer",SUM(LOOKUP(2,1/(Rates!$B$3:$B$5&lt;=W690)/(Rates!$C$3:$C$5&gt;=W690),Rates!$D$3:$D$5)*(X690/100)*W690),IF(R690="Refreshment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56" t="str">
        <f t="shared" si="355"/>
        <v/>
      </c>
      <c r="P690" s="53"/>
      <c r="Q690" s="14" t="str">
        <f t="shared" si="356"/>
        <v/>
      </c>
      <c r="R690" s="57" t="str">
        <f t="shared" si="357"/>
        <v/>
      </c>
      <c r="S690" s="58" t="str">
        <f>IF(B690="","",IF(R690="Refreshment Beverage",VLOOKUP(VALUE(Q690),Rates!G$15:L$19,2,0),VLOOKUP(VALUE(Q690),Rates!G$4:L$12,2,0)))</f>
        <v/>
      </c>
      <c r="T690" s="58" t="str">
        <f t="shared" si="358"/>
        <v/>
      </c>
      <c r="U690" s="58" t="str">
        <f t="shared" si="359"/>
        <v/>
      </c>
      <c r="V690" s="58" t="str">
        <f t="shared" si="360"/>
        <v/>
      </c>
      <c r="W690" s="58" t="str">
        <f t="shared" si="361"/>
        <v/>
      </c>
      <c r="X690" s="59" t="str">
        <f t="shared" si="362"/>
        <v/>
      </c>
      <c r="Y690" s="60" t="str">
        <f>IF(B:B="","",IF(R690="Refreshment Beverage",VLOOKUP(Q690,Rates!G$15:L$19,6,0)*W690,VLOOKUP(Q690,Rates!G$4:L$12,6,0)*W690))</f>
        <v/>
      </c>
      <c r="Z690" s="60" t="str">
        <f t="shared" si="363"/>
        <v/>
      </c>
      <c r="AA690" s="60" t="str">
        <f t="shared" si="351"/>
        <v/>
      </c>
      <c r="AB690" s="61" t="str" cm="1">
        <f t="array" ref="AB690">IF(_xlfn.SINGLE(B:B)="","",IF(R690="Refreshment Beverage","",IF(AND(R690="Beer",Q690=0),SUM(LOOKUP(2,1/(Rates!$B$15:$B$18&lt;=W690)/(Rates!$C$15:$C$18&gt;=W690),Rates!$D$15:$D$18)*W690),VLOOKUP(VALUE(_xlfn.SINGLE(Q:Q)),Rates!A:B,2,0)*W690)))</f>
        <v/>
      </c>
      <c r="AC690" s="61" t="str" cm="1">
        <f t="array" ref="AC690">IF(_xlfn.SINGLE(B:B)="","",IF(R690="Refreshment Beverage","",IF(AND(R690="Beer",Q690=0),SUM(LOOKUP(2,1/(Rates!$B$15:$B$18&lt;=W690)/(Rates!$C$15:$C$18&gt;=W690),Rates!$E$15:$E$18)*W690),VLOOKUP(VALUE(_xlfn.SINGLE(Q:Q)),Rates!A:C,3,0)*W690)))</f>
        <v/>
      </c>
      <c r="AD690" s="168">
        <f>IFERROR(IF(R690="Beer","",IF(OR(Q690=1,Q690=2,Q690=3,Q690=4),VLOOKUP(Q690,Rates!$A$31:$B$34,2,0)*W690,IF(V690=1,VLOOKUP(U690,'REB BEV MIN MKUP'!B:E,4,0),IF(V690&gt;1,VLOOKUP(VALUE(W690),'REB BEV MIN MKUP'!O:Q,3,0),0)))),0)</f>
        <v>0</v>
      </c>
      <c r="AE690" s="62" t="str">
        <f t="shared" si="364"/>
        <v/>
      </c>
      <c r="AF690" s="63" t="str">
        <f t="shared" si="365"/>
        <v/>
      </c>
      <c r="AG690" s="64" t="str">
        <f t="shared" si="366"/>
        <v/>
      </c>
      <c r="AH690" s="65" t="str">
        <f t="shared" si="367"/>
        <v/>
      </c>
      <c r="AI690" s="66" t="str">
        <f>IF(AE:AE="","",IF(R690="Refreshment Beverage",AK690*(Rates!J$19/100),ROUND(SUM(AH690*(Rates!$J$8/100)),4)))</f>
        <v/>
      </c>
      <c r="AJ690" s="67" t="str">
        <f t="shared" si="368"/>
        <v/>
      </c>
      <c r="AK690" s="22" t="str">
        <f t="shared" si="369"/>
        <v/>
      </c>
      <c r="AL690" s="62" t="str">
        <f t="shared" si="370"/>
        <v/>
      </c>
      <c r="AM690" s="63" t="str">
        <f>IF(AS690="","",IF(R690="Refreshment Beverage",ROUND(AS690*Rates!K$19,4),ROUND(AO690*(VLOOKUP(VALUE(Q690),Rates!G$4:L$12,3,0)),4)))</f>
        <v/>
      </c>
      <c r="AN690" s="68" t="str">
        <f>IF(AS690="","",IF(R690="Refreshment Beverage",AS690*(Rates!J$19/100),MAX(AM690,AB690)))</f>
        <v/>
      </c>
      <c r="AO690" s="69" t="str">
        <f t="shared" si="371"/>
        <v/>
      </c>
      <c r="AP690" s="69" t="str">
        <f t="shared" si="372"/>
        <v/>
      </c>
      <c r="AQ690" s="70" t="str">
        <f>IF(AS690="","",IF(R690="Refreshment Beverage",ROUND(SUM(VLOOKUP(Q:Q,Rates!G$15:L$19,3,0)*(AS690-Y690-Z690-AA690)),4),ROUND(SUM(Rates!$K$8*AS690),4)))</f>
        <v/>
      </c>
      <c r="AR690" s="66" t="str">
        <f t="shared" si="373"/>
        <v/>
      </c>
      <c r="AS690" s="22" t="str">
        <f t="shared" si="374"/>
        <v/>
      </c>
      <c r="AT690" s="62" t="str">
        <f t="shared" si="375"/>
        <v/>
      </c>
      <c r="AU690" s="63" t="str">
        <f>IF(AX690="","",IF(R690="Refreshment Beverage",ROUND((BA690-Y690-Z690-AA690)*VLOOKUP(VALUE(Q690),Rates!G$15:L$19,3,0),4),ROUND(AW690*(VLOOKUP(VALUE(Q690),Rates!G:L,3,0)),4)))</f>
        <v/>
      </c>
      <c r="AV690" s="68" t="str">
        <f t="shared" si="376"/>
        <v/>
      </c>
      <c r="AW690" s="69" t="str">
        <f t="shared" si="377"/>
        <v/>
      </c>
      <c r="AX690" s="65" t="str">
        <f t="shared" si="378"/>
        <v/>
      </c>
      <c r="AY690" s="70" t="str">
        <f>IF(AX690="","",IF(R690="Refreshment Beverage",ROUND(SUM(AX690*Rates!K$19),4),ROUND(SUM(AX690*(Rates!J$8/100)),4)))</f>
        <v/>
      </c>
      <c r="AZ690" s="67" t="str">
        <f t="shared" si="379"/>
        <v/>
      </c>
      <c r="BA690" s="22" t="str">
        <f t="shared" si="380"/>
        <v/>
      </c>
      <c r="BD690" s="171"/>
      <c r="BE690" s="171"/>
      <c r="BF690" s="171"/>
      <c r="BG690" s="171"/>
    </row>
    <row r="691" spans="11:59" ht="12.75" customHeight="1" x14ac:dyDescent="0.3">
      <c r="K691" s="42" t="str">
        <f t="shared" si="352"/>
        <v/>
      </c>
      <c r="L691" s="55" t="str">
        <f t="shared" si="353"/>
        <v/>
      </c>
      <c r="M691" s="43" t="str">
        <f t="shared" si="354"/>
        <v/>
      </c>
      <c r="N691" s="56" t="str" cm="1">
        <f t="array" ref="N691">IFERROR(IF(_xlfn.SINGLE(B:B)="","",IF(R691="Beer",SUM(LOOKUP(2,1/(Rates!$B$3:$B$5&lt;=W691)/(Rates!$C$3:$C$5&gt;=W691),Rates!$D$3:$D$5)*(X691/100)*W691),IF(R691="Refreshment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56" t="str">
        <f t="shared" si="355"/>
        <v/>
      </c>
      <c r="P691" s="53"/>
      <c r="Q691" s="14" t="str">
        <f t="shared" si="356"/>
        <v/>
      </c>
      <c r="R691" s="57" t="str">
        <f t="shared" si="357"/>
        <v/>
      </c>
      <c r="S691" s="58" t="str">
        <f>IF(B691="","",IF(R691="Refreshment Beverage",VLOOKUP(VALUE(Q691),Rates!G$15:L$19,2,0),VLOOKUP(VALUE(Q691),Rates!G$4:L$12,2,0)))</f>
        <v/>
      </c>
      <c r="T691" s="58" t="str">
        <f t="shared" si="358"/>
        <v/>
      </c>
      <c r="U691" s="58" t="str">
        <f t="shared" si="359"/>
        <v/>
      </c>
      <c r="V691" s="58" t="str">
        <f t="shared" si="360"/>
        <v/>
      </c>
      <c r="W691" s="58" t="str">
        <f t="shared" si="361"/>
        <v/>
      </c>
      <c r="X691" s="59" t="str">
        <f t="shared" si="362"/>
        <v/>
      </c>
      <c r="Y691" s="60" t="str">
        <f>IF(B:B="","",IF(R691="Refreshment Beverage",VLOOKUP(Q691,Rates!G$15:L$19,6,0)*W691,VLOOKUP(Q691,Rates!G$4:L$12,6,0)*W691))</f>
        <v/>
      </c>
      <c r="Z691" s="60" t="str">
        <f t="shared" si="363"/>
        <v/>
      </c>
      <c r="AA691" s="60" t="str">
        <f t="shared" si="351"/>
        <v/>
      </c>
      <c r="AB691" s="61" t="str" cm="1">
        <f t="array" ref="AB691">IF(_xlfn.SINGLE(B:B)="","",IF(R691="Refreshment Beverage","",IF(AND(R691="Beer",Q691=0),SUM(LOOKUP(2,1/(Rates!$B$15:$B$18&lt;=W691)/(Rates!$C$15:$C$18&gt;=W691),Rates!$D$15:$D$18)*W691),VLOOKUP(VALUE(_xlfn.SINGLE(Q:Q)),Rates!A:B,2,0)*W691)))</f>
        <v/>
      </c>
      <c r="AC691" s="61" t="str" cm="1">
        <f t="array" ref="AC691">IF(_xlfn.SINGLE(B:B)="","",IF(R691="Refreshment Beverage","",IF(AND(R691="Beer",Q691=0),SUM(LOOKUP(2,1/(Rates!$B$15:$B$18&lt;=W691)/(Rates!$C$15:$C$18&gt;=W691),Rates!$E$15:$E$18)*W691),VLOOKUP(VALUE(_xlfn.SINGLE(Q:Q)),Rates!A:C,3,0)*W691)))</f>
        <v/>
      </c>
      <c r="AD691" s="168">
        <f>IFERROR(IF(R691="Beer","",IF(OR(Q691=1,Q691=2,Q691=3,Q691=4),VLOOKUP(Q691,Rates!$A$31:$B$34,2,0)*W691,IF(V691=1,VLOOKUP(U691,'REB BEV MIN MKUP'!B:E,4,0),IF(V691&gt;1,VLOOKUP(VALUE(W691),'REB BEV MIN MKUP'!O:Q,3,0),0)))),0)</f>
        <v>0</v>
      </c>
      <c r="AE691" s="62" t="str">
        <f t="shared" si="364"/>
        <v/>
      </c>
      <c r="AF691" s="63" t="str">
        <f t="shared" si="365"/>
        <v/>
      </c>
      <c r="AG691" s="64" t="str">
        <f t="shared" si="366"/>
        <v/>
      </c>
      <c r="AH691" s="65" t="str">
        <f t="shared" si="367"/>
        <v/>
      </c>
      <c r="AI691" s="66" t="str">
        <f>IF(AE:AE="","",IF(R691="Refreshment Beverage",AK691*(Rates!J$19/100),ROUND(SUM(AH691*(Rates!$J$8/100)),4)))</f>
        <v/>
      </c>
      <c r="AJ691" s="67" t="str">
        <f t="shared" si="368"/>
        <v/>
      </c>
      <c r="AK691" s="22" t="str">
        <f t="shared" si="369"/>
        <v/>
      </c>
      <c r="AL691" s="62" t="str">
        <f t="shared" si="370"/>
        <v/>
      </c>
      <c r="AM691" s="63" t="str">
        <f>IF(AS691="","",IF(R691="Refreshment Beverage",ROUND(AS691*Rates!K$19,4),ROUND(AO691*(VLOOKUP(VALUE(Q691),Rates!G$4:L$12,3,0)),4)))</f>
        <v/>
      </c>
      <c r="AN691" s="68" t="str">
        <f>IF(AS691="","",IF(R691="Refreshment Beverage",AS691*(Rates!J$19/100),MAX(AM691,AB691)))</f>
        <v/>
      </c>
      <c r="AO691" s="69" t="str">
        <f t="shared" si="371"/>
        <v/>
      </c>
      <c r="AP691" s="69" t="str">
        <f t="shared" si="372"/>
        <v/>
      </c>
      <c r="AQ691" s="70" t="str">
        <f>IF(AS691="","",IF(R691="Refreshment Beverage",ROUND(SUM(VLOOKUP(Q:Q,Rates!G$15:L$19,3,0)*(AS691-Y691-Z691-AA691)),4),ROUND(SUM(Rates!$K$8*AS691),4)))</f>
        <v/>
      </c>
      <c r="AR691" s="66" t="str">
        <f t="shared" si="373"/>
        <v/>
      </c>
      <c r="AS691" s="22" t="str">
        <f t="shared" si="374"/>
        <v/>
      </c>
      <c r="AT691" s="62" t="str">
        <f t="shared" si="375"/>
        <v/>
      </c>
      <c r="AU691" s="63" t="str">
        <f>IF(AX691="","",IF(R691="Refreshment Beverage",ROUND((BA691-Y691-Z691-AA691)*VLOOKUP(VALUE(Q691),Rates!G$15:L$19,3,0),4),ROUND(AW691*(VLOOKUP(VALUE(Q691),Rates!G:L,3,0)),4)))</f>
        <v/>
      </c>
      <c r="AV691" s="68" t="str">
        <f t="shared" si="376"/>
        <v/>
      </c>
      <c r="AW691" s="69" t="str">
        <f t="shared" si="377"/>
        <v/>
      </c>
      <c r="AX691" s="65" t="str">
        <f t="shared" si="378"/>
        <v/>
      </c>
      <c r="AY691" s="70" t="str">
        <f>IF(AX691="","",IF(R691="Refreshment Beverage",ROUND(SUM(AX691*Rates!K$19),4),ROUND(SUM(AX691*(Rates!J$8/100)),4)))</f>
        <v/>
      </c>
      <c r="AZ691" s="67" t="str">
        <f t="shared" si="379"/>
        <v/>
      </c>
      <c r="BA691" s="22" t="str">
        <f t="shared" si="380"/>
        <v/>
      </c>
      <c r="BD691" s="171"/>
      <c r="BE691" s="171"/>
      <c r="BF691" s="171"/>
      <c r="BG691" s="171"/>
    </row>
    <row r="692" spans="11:59" ht="12.75" customHeight="1" x14ac:dyDescent="0.3">
      <c r="K692" s="42" t="str">
        <f t="shared" si="352"/>
        <v/>
      </c>
      <c r="L692" s="55" t="str">
        <f t="shared" si="353"/>
        <v/>
      </c>
      <c r="M692" s="43" t="str">
        <f t="shared" si="354"/>
        <v/>
      </c>
      <c r="N692" s="56" t="str" cm="1">
        <f t="array" ref="N692">IFERROR(IF(_xlfn.SINGLE(B:B)="","",IF(R692="Beer",SUM(LOOKUP(2,1/(Rates!$B$3:$B$5&lt;=W692)/(Rates!$C$3:$C$5&gt;=W692),Rates!$D$3:$D$5)*(X692/100)*W692),IF(R692="Refreshment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56" t="str">
        <f t="shared" si="355"/>
        <v/>
      </c>
      <c r="P692" s="53"/>
      <c r="Q692" s="14" t="str">
        <f t="shared" si="356"/>
        <v/>
      </c>
      <c r="R692" s="57" t="str">
        <f t="shared" si="357"/>
        <v/>
      </c>
      <c r="S692" s="58" t="str">
        <f>IF(B692="","",IF(R692="Refreshment Beverage",VLOOKUP(VALUE(Q692),Rates!G$15:L$19,2,0),VLOOKUP(VALUE(Q692),Rates!G$4:L$12,2,0)))</f>
        <v/>
      </c>
      <c r="T692" s="58" t="str">
        <f t="shared" si="358"/>
        <v/>
      </c>
      <c r="U692" s="58" t="str">
        <f t="shared" si="359"/>
        <v/>
      </c>
      <c r="V692" s="58" t="str">
        <f t="shared" si="360"/>
        <v/>
      </c>
      <c r="W692" s="58" t="str">
        <f t="shared" si="361"/>
        <v/>
      </c>
      <c r="X692" s="59" t="str">
        <f t="shared" si="362"/>
        <v/>
      </c>
      <c r="Y692" s="60" t="str">
        <f>IF(B:B="","",IF(R692="Refreshment Beverage",VLOOKUP(Q692,Rates!G$15:L$19,6,0)*W692,VLOOKUP(Q692,Rates!G$4:L$12,6,0)*W692))</f>
        <v/>
      </c>
      <c r="Z692" s="60" t="str">
        <f t="shared" si="363"/>
        <v/>
      </c>
      <c r="AA692" s="60" t="str">
        <f t="shared" si="351"/>
        <v/>
      </c>
      <c r="AB692" s="61" t="str" cm="1">
        <f t="array" ref="AB692">IF(_xlfn.SINGLE(B:B)="","",IF(R692="Refreshment Beverage","",IF(AND(R692="Beer",Q692=0),SUM(LOOKUP(2,1/(Rates!$B$15:$B$18&lt;=W692)/(Rates!$C$15:$C$18&gt;=W692),Rates!$D$15:$D$18)*W692),VLOOKUP(VALUE(_xlfn.SINGLE(Q:Q)),Rates!A:B,2,0)*W692)))</f>
        <v/>
      </c>
      <c r="AC692" s="61" t="str" cm="1">
        <f t="array" ref="AC692">IF(_xlfn.SINGLE(B:B)="","",IF(R692="Refreshment Beverage","",IF(AND(R692="Beer",Q692=0),SUM(LOOKUP(2,1/(Rates!$B$15:$B$18&lt;=W692)/(Rates!$C$15:$C$18&gt;=W692),Rates!$E$15:$E$18)*W692),VLOOKUP(VALUE(_xlfn.SINGLE(Q:Q)),Rates!A:C,3,0)*W692)))</f>
        <v/>
      </c>
      <c r="AD692" s="168">
        <f>IFERROR(IF(R692="Beer","",IF(OR(Q692=1,Q692=2,Q692=3,Q692=4),VLOOKUP(Q692,Rates!$A$31:$B$34,2,0)*W692,IF(V692=1,VLOOKUP(U692,'REB BEV MIN MKUP'!B:E,4,0),IF(V692&gt;1,VLOOKUP(VALUE(W692),'REB BEV MIN MKUP'!O:Q,3,0),0)))),0)</f>
        <v>0</v>
      </c>
      <c r="AE692" s="62" t="str">
        <f t="shared" si="364"/>
        <v/>
      </c>
      <c r="AF692" s="63" t="str">
        <f t="shared" si="365"/>
        <v/>
      </c>
      <c r="AG692" s="64" t="str">
        <f t="shared" si="366"/>
        <v/>
      </c>
      <c r="AH692" s="65" t="str">
        <f t="shared" si="367"/>
        <v/>
      </c>
      <c r="AI692" s="66" t="str">
        <f>IF(AE:AE="","",IF(R692="Refreshment Beverage",AK692*(Rates!J$19/100),ROUND(SUM(AH692*(Rates!$J$8/100)),4)))</f>
        <v/>
      </c>
      <c r="AJ692" s="67" t="str">
        <f t="shared" si="368"/>
        <v/>
      </c>
      <c r="AK692" s="22" t="str">
        <f t="shared" si="369"/>
        <v/>
      </c>
      <c r="AL692" s="62" t="str">
        <f t="shared" si="370"/>
        <v/>
      </c>
      <c r="AM692" s="63" t="str">
        <f>IF(AS692="","",IF(R692="Refreshment Beverage",ROUND(AS692*Rates!K$19,4),ROUND(AO692*(VLOOKUP(VALUE(Q692),Rates!G$4:L$12,3,0)),4)))</f>
        <v/>
      </c>
      <c r="AN692" s="68" t="str">
        <f>IF(AS692="","",IF(R692="Refreshment Beverage",AS692*(Rates!J$19/100),MAX(AM692,AB692)))</f>
        <v/>
      </c>
      <c r="AO692" s="69" t="str">
        <f t="shared" si="371"/>
        <v/>
      </c>
      <c r="AP692" s="69" t="str">
        <f t="shared" si="372"/>
        <v/>
      </c>
      <c r="AQ692" s="70" t="str">
        <f>IF(AS692="","",IF(R692="Refreshment Beverage",ROUND(SUM(VLOOKUP(Q:Q,Rates!G$15:L$19,3,0)*(AS692-Y692-Z692-AA692)),4),ROUND(SUM(Rates!$K$8*AS692),4)))</f>
        <v/>
      </c>
      <c r="AR692" s="66" t="str">
        <f t="shared" si="373"/>
        <v/>
      </c>
      <c r="AS692" s="22" t="str">
        <f t="shared" si="374"/>
        <v/>
      </c>
      <c r="AT692" s="62" t="str">
        <f t="shared" si="375"/>
        <v/>
      </c>
      <c r="AU692" s="63" t="str">
        <f>IF(AX692="","",IF(R692="Refreshment Beverage",ROUND((BA692-Y692-Z692-AA692)*VLOOKUP(VALUE(Q692),Rates!G$15:L$19,3,0),4),ROUND(AW692*(VLOOKUP(VALUE(Q692),Rates!G:L,3,0)),4)))</f>
        <v/>
      </c>
      <c r="AV692" s="68" t="str">
        <f t="shared" si="376"/>
        <v/>
      </c>
      <c r="AW692" s="69" t="str">
        <f t="shared" si="377"/>
        <v/>
      </c>
      <c r="AX692" s="65" t="str">
        <f t="shared" si="378"/>
        <v/>
      </c>
      <c r="AY692" s="70" t="str">
        <f>IF(AX692="","",IF(R692="Refreshment Beverage",ROUND(SUM(AX692*Rates!K$19),4),ROUND(SUM(AX692*(Rates!J$8/100)),4)))</f>
        <v/>
      </c>
      <c r="AZ692" s="67" t="str">
        <f t="shared" si="379"/>
        <v/>
      </c>
      <c r="BA692" s="22" t="str">
        <f t="shared" si="380"/>
        <v/>
      </c>
      <c r="BD692" s="171"/>
      <c r="BE692" s="171"/>
      <c r="BF692" s="171"/>
      <c r="BG692" s="171"/>
    </row>
    <row r="693" spans="11:59" ht="12.75" customHeight="1" x14ac:dyDescent="0.3">
      <c r="K693" s="42" t="str">
        <f t="shared" si="352"/>
        <v/>
      </c>
      <c r="L693" s="55" t="str">
        <f t="shared" si="353"/>
        <v/>
      </c>
      <c r="M693" s="43" t="str">
        <f t="shared" si="354"/>
        <v/>
      </c>
      <c r="N693" s="56" t="str" cm="1">
        <f t="array" ref="N693">IFERROR(IF(_xlfn.SINGLE(B:B)="","",IF(R693="Beer",SUM(LOOKUP(2,1/(Rates!$B$3:$B$5&lt;=W693)/(Rates!$C$3:$C$5&gt;=W693),Rates!$D$3:$D$5)*(X693/100)*W693),IF(R693="Refreshment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56" t="str">
        <f t="shared" si="355"/>
        <v/>
      </c>
      <c r="P693" s="53"/>
      <c r="Q693" s="14" t="str">
        <f t="shared" si="356"/>
        <v/>
      </c>
      <c r="R693" s="57" t="str">
        <f t="shared" si="357"/>
        <v/>
      </c>
      <c r="S693" s="58" t="str">
        <f>IF(B693="","",IF(R693="Refreshment Beverage",VLOOKUP(VALUE(Q693),Rates!G$15:L$19,2,0),VLOOKUP(VALUE(Q693),Rates!G$4:L$12,2,0)))</f>
        <v/>
      </c>
      <c r="T693" s="58" t="str">
        <f t="shared" si="358"/>
        <v/>
      </c>
      <c r="U693" s="58" t="str">
        <f t="shared" si="359"/>
        <v/>
      </c>
      <c r="V693" s="58" t="str">
        <f t="shared" si="360"/>
        <v/>
      </c>
      <c r="W693" s="58" t="str">
        <f t="shared" si="361"/>
        <v/>
      </c>
      <c r="X693" s="59" t="str">
        <f t="shared" si="362"/>
        <v/>
      </c>
      <c r="Y693" s="60" t="str">
        <f>IF(B:B="","",IF(R693="Refreshment Beverage",VLOOKUP(Q693,Rates!G$15:L$19,6,0)*W693,VLOOKUP(Q693,Rates!G$4:L$12,6,0)*W693))</f>
        <v/>
      </c>
      <c r="Z693" s="60" t="str">
        <f t="shared" si="363"/>
        <v/>
      </c>
      <c r="AA693" s="60" t="str">
        <f t="shared" si="351"/>
        <v/>
      </c>
      <c r="AB693" s="61" t="str" cm="1">
        <f t="array" ref="AB693">IF(_xlfn.SINGLE(B:B)="","",IF(R693="Refreshment Beverage","",IF(AND(R693="Beer",Q693=0),SUM(LOOKUP(2,1/(Rates!$B$15:$B$18&lt;=W693)/(Rates!$C$15:$C$18&gt;=W693),Rates!$D$15:$D$18)*W693),VLOOKUP(VALUE(_xlfn.SINGLE(Q:Q)),Rates!A:B,2,0)*W693)))</f>
        <v/>
      </c>
      <c r="AC693" s="61" t="str" cm="1">
        <f t="array" ref="AC693">IF(_xlfn.SINGLE(B:B)="","",IF(R693="Refreshment Beverage","",IF(AND(R693="Beer",Q693=0),SUM(LOOKUP(2,1/(Rates!$B$15:$B$18&lt;=W693)/(Rates!$C$15:$C$18&gt;=W693),Rates!$E$15:$E$18)*W693),VLOOKUP(VALUE(_xlfn.SINGLE(Q:Q)),Rates!A:C,3,0)*W693)))</f>
        <v/>
      </c>
      <c r="AD693" s="168">
        <f>IFERROR(IF(R693="Beer","",IF(OR(Q693=1,Q693=2,Q693=3,Q693=4),VLOOKUP(Q693,Rates!$A$31:$B$34,2,0)*W693,IF(V693=1,VLOOKUP(U693,'REB BEV MIN MKUP'!B:E,4,0),IF(V693&gt;1,VLOOKUP(VALUE(W693),'REB BEV MIN MKUP'!O:Q,3,0),0)))),0)</f>
        <v>0</v>
      </c>
      <c r="AE693" s="62" t="str">
        <f t="shared" si="364"/>
        <v/>
      </c>
      <c r="AF693" s="63" t="str">
        <f t="shared" si="365"/>
        <v/>
      </c>
      <c r="AG693" s="64" t="str">
        <f t="shared" si="366"/>
        <v/>
      </c>
      <c r="AH693" s="65" t="str">
        <f t="shared" si="367"/>
        <v/>
      </c>
      <c r="AI693" s="66" t="str">
        <f>IF(AE:AE="","",IF(R693="Refreshment Beverage",AK693*(Rates!J$19/100),ROUND(SUM(AH693*(Rates!$J$8/100)),4)))</f>
        <v/>
      </c>
      <c r="AJ693" s="67" t="str">
        <f t="shared" si="368"/>
        <v/>
      </c>
      <c r="AK693" s="22" t="str">
        <f t="shared" si="369"/>
        <v/>
      </c>
      <c r="AL693" s="62" t="str">
        <f t="shared" si="370"/>
        <v/>
      </c>
      <c r="AM693" s="63" t="str">
        <f>IF(AS693="","",IF(R693="Refreshment Beverage",ROUND(AS693*Rates!K$19,4),ROUND(AO693*(VLOOKUP(VALUE(Q693),Rates!G$4:L$12,3,0)),4)))</f>
        <v/>
      </c>
      <c r="AN693" s="68" t="str">
        <f>IF(AS693="","",IF(R693="Refreshment Beverage",AS693*(Rates!J$19/100),MAX(AM693,AB693)))</f>
        <v/>
      </c>
      <c r="AO693" s="69" t="str">
        <f t="shared" si="371"/>
        <v/>
      </c>
      <c r="AP693" s="69" t="str">
        <f t="shared" si="372"/>
        <v/>
      </c>
      <c r="AQ693" s="70" t="str">
        <f>IF(AS693="","",IF(R693="Refreshment Beverage",ROUND(SUM(VLOOKUP(Q:Q,Rates!G$15:L$19,3,0)*(AS693-Y693-Z693-AA693)),4),ROUND(SUM(Rates!$K$8*AS693),4)))</f>
        <v/>
      </c>
      <c r="AR693" s="66" t="str">
        <f t="shared" si="373"/>
        <v/>
      </c>
      <c r="AS693" s="22" t="str">
        <f t="shared" si="374"/>
        <v/>
      </c>
      <c r="AT693" s="62" t="str">
        <f t="shared" si="375"/>
        <v/>
      </c>
      <c r="AU693" s="63" t="str">
        <f>IF(AX693="","",IF(R693="Refreshment Beverage",ROUND((BA693-Y693-Z693-AA693)*VLOOKUP(VALUE(Q693),Rates!G$15:L$19,3,0),4),ROUND(AW693*(VLOOKUP(VALUE(Q693),Rates!G:L,3,0)),4)))</f>
        <v/>
      </c>
      <c r="AV693" s="68" t="str">
        <f t="shared" si="376"/>
        <v/>
      </c>
      <c r="AW693" s="69" t="str">
        <f t="shared" si="377"/>
        <v/>
      </c>
      <c r="AX693" s="65" t="str">
        <f t="shared" si="378"/>
        <v/>
      </c>
      <c r="AY693" s="70" t="str">
        <f>IF(AX693="","",IF(R693="Refreshment Beverage",ROUND(SUM(AX693*Rates!K$19),4),ROUND(SUM(AX693*(Rates!J$8/100)),4)))</f>
        <v/>
      </c>
      <c r="AZ693" s="67" t="str">
        <f t="shared" si="379"/>
        <v/>
      </c>
      <c r="BA693" s="22" t="str">
        <f t="shared" si="380"/>
        <v/>
      </c>
      <c r="BD693" s="171"/>
      <c r="BE693" s="171"/>
      <c r="BF693" s="171"/>
      <c r="BG693" s="171"/>
    </row>
    <row r="694" spans="11:59" ht="12.75" customHeight="1" x14ac:dyDescent="0.3">
      <c r="K694" s="42" t="str">
        <f t="shared" si="352"/>
        <v/>
      </c>
      <c r="L694" s="55" t="str">
        <f t="shared" si="353"/>
        <v/>
      </c>
      <c r="M694" s="43" t="str">
        <f t="shared" si="354"/>
        <v/>
      </c>
      <c r="N694" s="56" t="str" cm="1">
        <f t="array" ref="N694">IFERROR(IF(_xlfn.SINGLE(B:B)="","",IF(R694="Beer",SUM(LOOKUP(2,1/(Rates!$B$3:$B$5&lt;=W694)/(Rates!$C$3:$C$5&gt;=W694),Rates!$D$3:$D$5)*(X694/100)*W694),IF(R694="Refreshment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56" t="str">
        <f t="shared" si="355"/>
        <v/>
      </c>
      <c r="P694" s="53"/>
      <c r="Q694" s="14" t="str">
        <f t="shared" si="356"/>
        <v/>
      </c>
      <c r="R694" s="57" t="str">
        <f t="shared" si="357"/>
        <v/>
      </c>
      <c r="S694" s="58" t="str">
        <f>IF(B694="","",IF(R694="Refreshment Beverage",VLOOKUP(VALUE(Q694),Rates!G$15:L$19,2,0),VLOOKUP(VALUE(Q694),Rates!G$4:L$12,2,0)))</f>
        <v/>
      </c>
      <c r="T694" s="58" t="str">
        <f t="shared" si="358"/>
        <v/>
      </c>
      <c r="U694" s="58" t="str">
        <f t="shared" si="359"/>
        <v/>
      </c>
      <c r="V694" s="58" t="str">
        <f t="shared" si="360"/>
        <v/>
      </c>
      <c r="W694" s="58" t="str">
        <f t="shared" si="361"/>
        <v/>
      </c>
      <c r="X694" s="59" t="str">
        <f t="shared" si="362"/>
        <v/>
      </c>
      <c r="Y694" s="60" t="str">
        <f>IF(B:B="","",IF(R694="Refreshment Beverage",VLOOKUP(Q694,Rates!G$15:L$19,6,0)*W694,VLOOKUP(Q694,Rates!G$4:L$12,6,0)*W694))</f>
        <v/>
      </c>
      <c r="Z694" s="60" t="str">
        <f t="shared" si="363"/>
        <v/>
      </c>
      <c r="AA694" s="60" t="str">
        <f t="shared" si="351"/>
        <v/>
      </c>
      <c r="AB694" s="61" t="str" cm="1">
        <f t="array" ref="AB694">IF(_xlfn.SINGLE(B:B)="","",IF(R694="Refreshment Beverage","",IF(AND(R694="Beer",Q694=0),SUM(LOOKUP(2,1/(Rates!$B$15:$B$18&lt;=W694)/(Rates!$C$15:$C$18&gt;=W694),Rates!$D$15:$D$18)*W694),VLOOKUP(VALUE(_xlfn.SINGLE(Q:Q)),Rates!A:B,2,0)*W694)))</f>
        <v/>
      </c>
      <c r="AC694" s="61" t="str" cm="1">
        <f t="array" ref="AC694">IF(_xlfn.SINGLE(B:B)="","",IF(R694="Refreshment Beverage","",IF(AND(R694="Beer",Q694=0),SUM(LOOKUP(2,1/(Rates!$B$15:$B$18&lt;=W694)/(Rates!$C$15:$C$18&gt;=W694),Rates!$E$15:$E$18)*W694),VLOOKUP(VALUE(_xlfn.SINGLE(Q:Q)),Rates!A:C,3,0)*W694)))</f>
        <v/>
      </c>
      <c r="AD694" s="168">
        <f>IFERROR(IF(R694="Beer","",IF(OR(Q694=1,Q694=2,Q694=3,Q694=4),VLOOKUP(Q694,Rates!$A$31:$B$34,2,0)*W694,IF(V694=1,VLOOKUP(U694,'REB BEV MIN MKUP'!B:E,4,0),IF(V694&gt;1,VLOOKUP(VALUE(W694),'REB BEV MIN MKUP'!O:Q,3,0),0)))),0)</f>
        <v>0</v>
      </c>
      <c r="AE694" s="62" t="str">
        <f t="shared" si="364"/>
        <v/>
      </c>
      <c r="AF694" s="63" t="str">
        <f t="shared" si="365"/>
        <v/>
      </c>
      <c r="AG694" s="64" t="str">
        <f t="shared" si="366"/>
        <v/>
      </c>
      <c r="AH694" s="65" t="str">
        <f t="shared" si="367"/>
        <v/>
      </c>
      <c r="AI694" s="66" t="str">
        <f>IF(AE:AE="","",IF(R694="Refreshment Beverage",AK694*(Rates!J$19/100),ROUND(SUM(AH694*(Rates!$J$8/100)),4)))</f>
        <v/>
      </c>
      <c r="AJ694" s="67" t="str">
        <f t="shared" si="368"/>
        <v/>
      </c>
      <c r="AK694" s="22" t="str">
        <f t="shared" si="369"/>
        <v/>
      </c>
      <c r="AL694" s="62" t="str">
        <f t="shared" si="370"/>
        <v/>
      </c>
      <c r="AM694" s="63" t="str">
        <f>IF(AS694="","",IF(R694="Refreshment Beverage",ROUND(AS694*Rates!K$19,4),ROUND(AO694*(VLOOKUP(VALUE(Q694),Rates!G$4:L$12,3,0)),4)))</f>
        <v/>
      </c>
      <c r="AN694" s="68" t="str">
        <f>IF(AS694="","",IF(R694="Refreshment Beverage",AS694*(Rates!J$19/100),MAX(AM694,AB694)))</f>
        <v/>
      </c>
      <c r="AO694" s="69" t="str">
        <f t="shared" si="371"/>
        <v/>
      </c>
      <c r="AP694" s="69" t="str">
        <f t="shared" si="372"/>
        <v/>
      </c>
      <c r="AQ694" s="70" t="str">
        <f>IF(AS694="","",IF(R694="Refreshment Beverage",ROUND(SUM(VLOOKUP(Q:Q,Rates!G$15:L$19,3,0)*(AS694-Y694-Z694-AA694)),4),ROUND(SUM(Rates!$K$8*AS694),4)))</f>
        <v/>
      </c>
      <c r="AR694" s="66" t="str">
        <f t="shared" si="373"/>
        <v/>
      </c>
      <c r="AS694" s="22" t="str">
        <f t="shared" si="374"/>
        <v/>
      </c>
      <c r="AT694" s="62" t="str">
        <f t="shared" si="375"/>
        <v/>
      </c>
      <c r="AU694" s="63" t="str">
        <f>IF(AX694="","",IF(R694="Refreshment Beverage",ROUND((BA694-Y694-Z694-AA694)*VLOOKUP(VALUE(Q694),Rates!G$15:L$19,3,0),4),ROUND(AW694*(VLOOKUP(VALUE(Q694),Rates!G:L,3,0)),4)))</f>
        <v/>
      </c>
      <c r="AV694" s="68" t="str">
        <f t="shared" si="376"/>
        <v/>
      </c>
      <c r="AW694" s="69" t="str">
        <f t="shared" si="377"/>
        <v/>
      </c>
      <c r="AX694" s="65" t="str">
        <f t="shared" si="378"/>
        <v/>
      </c>
      <c r="AY694" s="70" t="str">
        <f>IF(AX694="","",IF(R694="Refreshment Beverage",ROUND(SUM(AX694*Rates!K$19),4),ROUND(SUM(AX694*(Rates!J$8/100)),4)))</f>
        <v/>
      </c>
      <c r="AZ694" s="67" t="str">
        <f t="shared" si="379"/>
        <v/>
      </c>
      <c r="BA694" s="22" t="str">
        <f t="shared" si="380"/>
        <v/>
      </c>
      <c r="BD694" s="171"/>
      <c r="BE694" s="171"/>
      <c r="BF694" s="171"/>
      <c r="BG694" s="171"/>
    </row>
    <row r="695" spans="11:59" ht="12.75" customHeight="1" x14ac:dyDescent="0.3">
      <c r="K695" s="42" t="str">
        <f t="shared" si="352"/>
        <v/>
      </c>
      <c r="L695" s="55" t="str">
        <f t="shared" si="353"/>
        <v/>
      </c>
      <c r="M695" s="43" t="str">
        <f t="shared" si="354"/>
        <v/>
      </c>
      <c r="N695" s="56" t="str" cm="1">
        <f t="array" ref="N695">IFERROR(IF(_xlfn.SINGLE(B:B)="","",IF(R695="Beer",SUM(LOOKUP(2,1/(Rates!$B$3:$B$5&lt;=W695)/(Rates!$C$3:$C$5&gt;=W695),Rates!$D$3:$D$5)*(X695/100)*W695),IF(R695="Refreshment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56" t="str">
        <f t="shared" si="355"/>
        <v/>
      </c>
      <c r="P695" s="53"/>
      <c r="Q695" s="14" t="str">
        <f t="shared" si="356"/>
        <v/>
      </c>
      <c r="R695" s="57" t="str">
        <f t="shared" si="357"/>
        <v/>
      </c>
      <c r="S695" s="58" t="str">
        <f>IF(B695="","",IF(R695="Refreshment Beverage",VLOOKUP(VALUE(Q695),Rates!G$15:L$19,2,0),VLOOKUP(VALUE(Q695),Rates!G$4:L$12,2,0)))</f>
        <v/>
      </c>
      <c r="T695" s="58" t="str">
        <f t="shared" si="358"/>
        <v/>
      </c>
      <c r="U695" s="58" t="str">
        <f t="shared" si="359"/>
        <v/>
      </c>
      <c r="V695" s="58" t="str">
        <f t="shared" si="360"/>
        <v/>
      </c>
      <c r="W695" s="58" t="str">
        <f t="shared" si="361"/>
        <v/>
      </c>
      <c r="X695" s="59" t="str">
        <f t="shared" si="362"/>
        <v/>
      </c>
      <c r="Y695" s="60" t="str">
        <f>IF(B:B="","",IF(R695="Refreshment Beverage",VLOOKUP(Q695,Rates!G$15:L$19,6,0)*W695,VLOOKUP(Q695,Rates!G$4:L$12,6,0)*W695))</f>
        <v/>
      </c>
      <c r="Z695" s="60" t="str">
        <f t="shared" si="363"/>
        <v/>
      </c>
      <c r="AA695" s="60" t="str">
        <f t="shared" si="351"/>
        <v/>
      </c>
      <c r="AB695" s="61" t="str" cm="1">
        <f t="array" ref="AB695">IF(_xlfn.SINGLE(B:B)="","",IF(R695="Refreshment Beverage","",IF(AND(R695="Beer",Q695=0),SUM(LOOKUP(2,1/(Rates!$B$15:$B$18&lt;=W695)/(Rates!$C$15:$C$18&gt;=W695),Rates!$D$15:$D$18)*W695),VLOOKUP(VALUE(_xlfn.SINGLE(Q:Q)),Rates!A:B,2,0)*W695)))</f>
        <v/>
      </c>
      <c r="AC695" s="61" t="str" cm="1">
        <f t="array" ref="AC695">IF(_xlfn.SINGLE(B:B)="","",IF(R695="Refreshment Beverage","",IF(AND(R695="Beer",Q695=0),SUM(LOOKUP(2,1/(Rates!$B$15:$B$18&lt;=W695)/(Rates!$C$15:$C$18&gt;=W695),Rates!$E$15:$E$18)*W695),VLOOKUP(VALUE(_xlfn.SINGLE(Q:Q)),Rates!A:C,3,0)*W695)))</f>
        <v/>
      </c>
      <c r="AD695" s="168">
        <f>IFERROR(IF(R695="Beer","",IF(OR(Q695=1,Q695=2,Q695=3,Q695=4),VLOOKUP(Q695,Rates!$A$31:$B$34,2,0)*W695,IF(V695=1,VLOOKUP(U695,'REB BEV MIN MKUP'!B:E,4,0),IF(V695&gt;1,VLOOKUP(VALUE(W695),'REB BEV MIN MKUP'!O:Q,3,0),0)))),0)</f>
        <v>0</v>
      </c>
      <c r="AE695" s="62" t="str">
        <f t="shared" si="364"/>
        <v/>
      </c>
      <c r="AF695" s="63" t="str">
        <f t="shared" si="365"/>
        <v/>
      </c>
      <c r="AG695" s="64" t="str">
        <f t="shared" si="366"/>
        <v/>
      </c>
      <c r="AH695" s="65" t="str">
        <f t="shared" si="367"/>
        <v/>
      </c>
      <c r="AI695" s="66" t="str">
        <f>IF(AE:AE="","",IF(R695="Refreshment Beverage",AK695*(Rates!J$19/100),ROUND(SUM(AH695*(Rates!$J$8/100)),4)))</f>
        <v/>
      </c>
      <c r="AJ695" s="67" t="str">
        <f t="shared" si="368"/>
        <v/>
      </c>
      <c r="AK695" s="22" t="str">
        <f t="shared" si="369"/>
        <v/>
      </c>
      <c r="AL695" s="62" t="str">
        <f t="shared" si="370"/>
        <v/>
      </c>
      <c r="AM695" s="63" t="str">
        <f>IF(AS695="","",IF(R695="Refreshment Beverage",ROUND(AS695*Rates!K$19,4),ROUND(AO695*(VLOOKUP(VALUE(Q695),Rates!G$4:L$12,3,0)),4)))</f>
        <v/>
      </c>
      <c r="AN695" s="68" t="str">
        <f>IF(AS695="","",IF(R695="Refreshment Beverage",AS695*(Rates!J$19/100),MAX(AM695,AB695)))</f>
        <v/>
      </c>
      <c r="AO695" s="69" t="str">
        <f t="shared" si="371"/>
        <v/>
      </c>
      <c r="AP695" s="69" t="str">
        <f t="shared" si="372"/>
        <v/>
      </c>
      <c r="AQ695" s="70" t="str">
        <f>IF(AS695="","",IF(R695="Refreshment Beverage",ROUND(SUM(VLOOKUP(Q:Q,Rates!G$15:L$19,3,0)*(AS695-Y695-Z695-AA695)),4),ROUND(SUM(Rates!$K$8*AS695),4)))</f>
        <v/>
      </c>
      <c r="AR695" s="66" t="str">
        <f t="shared" si="373"/>
        <v/>
      </c>
      <c r="AS695" s="22" t="str">
        <f t="shared" si="374"/>
        <v/>
      </c>
      <c r="AT695" s="62" t="str">
        <f t="shared" si="375"/>
        <v/>
      </c>
      <c r="AU695" s="63" t="str">
        <f>IF(AX695="","",IF(R695="Refreshment Beverage",ROUND((BA695-Y695-Z695-AA695)*VLOOKUP(VALUE(Q695),Rates!G$15:L$19,3,0),4),ROUND(AW695*(VLOOKUP(VALUE(Q695),Rates!G:L,3,0)),4)))</f>
        <v/>
      </c>
      <c r="AV695" s="68" t="str">
        <f t="shared" si="376"/>
        <v/>
      </c>
      <c r="AW695" s="69" t="str">
        <f t="shared" si="377"/>
        <v/>
      </c>
      <c r="AX695" s="65" t="str">
        <f t="shared" si="378"/>
        <v/>
      </c>
      <c r="AY695" s="70" t="str">
        <f>IF(AX695="","",IF(R695="Refreshment Beverage",ROUND(SUM(AX695*Rates!K$19),4),ROUND(SUM(AX695*(Rates!J$8/100)),4)))</f>
        <v/>
      </c>
      <c r="AZ695" s="67" t="str">
        <f t="shared" si="379"/>
        <v/>
      </c>
      <c r="BA695" s="22" t="str">
        <f t="shared" si="380"/>
        <v/>
      </c>
      <c r="BD695" s="171"/>
      <c r="BE695" s="171"/>
      <c r="BF695" s="171"/>
      <c r="BG695" s="171"/>
    </row>
    <row r="696" spans="11:59" ht="12.75" customHeight="1" x14ac:dyDescent="0.3">
      <c r="K696" s="42" t="str">
        <f t="shared" si="352"/>
        <v/>
      </c>
      <c r="L696" s="55" t="str">
        <f t="shared" si="353"/>
        <v/>
      </c>
      <c r="M696" s="43" t="str">
        <f t="shared" si="354"/>
        <v/>
      </c>
      <c r="N696" s="56" t="str" cm="1">
        <f t="array" ref="N696">IFERROR(IF(_xlfn.SINGLE(B:B)="","",IF(R696="Beer",SUM(LOOKUP(2,1/(Rates!$B$3:$B$5&lt;=W696)/(Rates!$C$3:$C$5&gt;=W696),Rates!$D$3:$D$5)*(X696/100)*W696),IF(R696="Refreshment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56" t="str">
        <f t="shared" si="355"/>
        <v/>
      </c>
      <c r="P696" s="53"/>
      <c r="Q696" s="14" t="str">
        <f t="shared" si="356"/>
        <v/>
      </c>
      <c r="R696" s="57" t="str">
        <f t="shared" si="357"/>
        <v/>
      </c>
      <c r="S696" s="58" t="str">
        <f>IF(B696="","",IF(R696="Refreshment Beverage",VLOOKUP(VALUE(Q696),Rates!G$15:L$19,2,0),VLOOKUP(VALUE(Q696),Rates!G$4:L$12,2,0)))</f>
        <v/>
      </c>
      <c r="T696" s="58" t="str">
        <f t="shared" si="358"/>
        <v/>
      </c>
      <c r="U696" s="58" t="str">
        <f t="shared" si="359"/>
        <v/>
      </c>
      <c r="V696" s="58" t="str">
        <f t="shared" si="360"/>
        <v/>
      </c>
      <c r="W696" s="58" t="str">
        <f t="shared" si="361"/>
        <v/>
      </c>
      <c r="X696" s="59" t="str">
        <f t="shared" si="362"/>
        <v/>
      </c>
      <c r="Y696" s="60" t="str">
        <f>IF(B:B="","",IF(R696="Refreshment Beverage",VLOOKUP(Q696,Rates!G$15:L$19,6,0)*W696,VLOOKUP(Q696,Rates!G$4:L$12,6,0)*W696))</f>
        <v/>
      </c>
      <c r="Z696" s="60" t="str">
        <f t="shared" si="363"/>
        <v/>
      </c>
      <c r="AA696" s="60" t="str">
        <f t="shared" si="351"/>
        <v/>
      </c>
      <c r="AB696" s="61" t="str" cm="1">
        <f t="array" ref="AB696">IF(_xlfn.SINGLE(B:B)="","",IF(R696="Refreshment Beverage","",IF(AND(R696="Beer",Q696=0),SUM(LOOKUP(2,1/(Rates!$B$15:$B$18&lt;=W696)/(Rates!$C$15:$C$18&gt;=W696),Rates!$D$15:$D$18)*W696),VLOOKUP(VALUE(_xlfn.SINGLE(Q:Q)),Rates!A:B,2,0)*W696)))</f>
        <v/>
      </c>
      <c r="AC696" s="61" t="str" cm="1">
        <f t="array" ref="AC696">IF(_xlfn.SINGLE(B:B)="","",IF(R696="Refreshment Beverage","",IF(AND(R696="Beer",Q696=0),SUM(LOOKUP(2,1/(Rates!$B$15:$B$18&lt;=W696)/(Rates!$C$15:$C$18&gt;=W696),Rates!$E$15:$E$18)*W696),VLOOKUP(VALUE(_xlfn.SINGLE(Q:Q)),Rates!A:C,3,0)*W696)))</f>
        <v/>
      </c>
      <c r="AD696" s="168">
        <f>IFERROR(IF(R696="Beer","",IF(OR(Q696=1,Q696=2,Q696=3,Q696=4),VLOOKUP(Q696,Rates!$A$31:$B$34,2,0)*W696,IF(V696=1,VLOOKUP(U696,'REB BEV MIN MKUP'!B:E,4,0),IF(V696&gt;1,VLOOKUP(VALUE(W696),'REB BEV MIN MKUP'!O:Q,3,0),0)))),0)</f>
        <v>0</v>
      </c>
      <c r="AE696" s="62" t="str">
        <f t="shared" si="364"/>
        <v/>
      </c>
      <c r="AF696" s="63" t="str">
        <f t="shared" si="365"/>
        <v/>
      </c>
      <c r="AG696" s="64" t="str">
        <f t="shared" si="366"/>
        <v/>
      </c>
      <c r="AH696" s="65" t="str">
        <f t="shared" si="367"/>
        <v/>
      </c>
      <c r="AI696" s="66" t="str">
        <f>IF(AE:AE="","",IF(R696="Refreshment Beverage",AK696*(Rates!J$19/100),ROUND(SUM(AH696*(Rates!$J$8/100)),4)))</f>
        <v/>
      </c>
      <c r="AJ696" s="67" t="str">
        <f t="shared" si="368"/>
        <v/>
      </c>
      <c r="AK696" s="22" t="str">
        <f t="shared" si="369"/>
        <v/>
      </c>
      <c r="AL696" s="62" t="str">
        <f t="shared" si="370"/>
        <v/>
      </c>
      <c r="AM696" s="63" t="str">
        <f>IF(AS696="","",IF(R696="Refreshment Beverage",ROUND(AS696*Rates!K$19,4),ROUND(AO696*(VLOOKUP(VALUE(Q696),Rates!G$4:L$12,3,0)),4)))</f>
        <v/>
      </c>
      <c r="AN696" s="68" t="str">
        <f>IF(AS696="","",IF(R696="Refreshment Beverage",AS696*(Rates!J$19/100),MAX(AM696,AB696)))</f>
        <v/>
      </c>
      <c r="AO696" s="69" t="str">
        <f t="shared" si="371"/>
        <v/>
      </c>
      <c r="AP696" s="69" t="str">
        <f t="shared" si="372"/>
        <v/>
      </c>
      <c r="AQ696" s="70" t="str">
        <f>IF(AS696="","",IF(R696="Refreshment Beverage",ROUND(SUM(VLOOKUP(Q:Q,Rates!G$15:L$19,3,0)*(AS696-Y696-Z696-AA696)),4),ROUND(SUM(Rates!$K$8*AS696),4)))</f>
        <v/>
      </c>
      <c r="AR696" s="66" t="str">
        <f t="shared" si="373"/>
        <v/>
      </c>
      <c r="AS696" s="22" t="str">
        <f t="shared" si="374"/>
        <v/>
      </c>
      <c r="AT696" s="62" t="str">
        <f t="shared" si="375"/>
        <v/>
      </c>
      <c r="AU696" s="63" t="str">
        <f>IF(AX696="","",IF(R696="Refreshment Beverage",ROUND((BA696-Y696-Z696-AA696)*VLOOKUP(VALUE(Q696),Rates!G$15:L$19,3,0),4),ROUND(AW696*(VLOOKUP(VALUE(Q696),Rates!G:L,3,0)),4)))</f>
        <v/>
      </c>
      <c r="AV696" s="68" t="str">
        <f t="shared" si="376"/>
        <v/>
      </c>
      <c r="AW696" s="69" t="str">
        <f t="shared" si="377"/>
        <v/>
      </c>
      <c r="AX696" s="65" t="str">
        <f t="shared" si="378"/>
        <v/>
      </c>
      <c r="AY696" s="70" t="str">
        <f>IF(AX696="","",IF(R696="Refreshment Beverage",ROUND(SUM(AX696*Rates!K$19),4),ROUND(SUM(AX696*(Rates!J$8/100)),4)))</f>
        <v/>
      </c>
      <c r="AZ696" s="67" t="str">
        <f t="shared" si="379"/>
        <v/>
      </c>
      <c r="BA696" s="22" t="str">
        <f t="shared" si="380"/>
        <v/>
      </c>
      <c r="BD696" s="171"/>
      <c r="BE696" s="171"/>
      <c r="BF696" s="171"/>
      <c r="BG696" s="171"/>
    </row>
    <row r="697" spans="11:59" ht="12.75" customHeight="1" x14ac:dyDescent="0.3">
      <c r="K697" s="42" t="str">
        <f t="shared" si="352"/>
        <v/>
      </c>
      <c r="L697" s="55" t="str">
        <f t="shared" si="353"/>
        <v/>
      </c>
      <c r="M697" s="43" t="str">
        <f t="shared" si="354"/>
        <v/>
      </c>
      <c r="N697" s="56" t="str" cm="1">
        <f t="array" ref="N697">IFERROR(IF(_xlfn.SINGLE(B:B)="","",IF(R697="Beer",SUM(LOOKUP(2,1/(Rates!$B$3:$B$5&lt;=W697)/(Rates!$C$3:$C$5&gt;=W697),Rates!$D$3:$D$5)*(X697/100)*W697),IF(R697="Refreshment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56" t="str">
        <f t="shared" si="355"/>
        <v/>
      </c>
      <c r="P697" s="53"/>
      <c r="Q697" s="14" t="str">
        <f t="shared" si="356"/>
        <v/>
      </c>
      <c r="R697" s="57" t="str">
        <f t="shared" si="357"/>
        <v/>
      </c>
      <c r="S697" s="58" t="str">
        <f>IF(B697="","",IF(R697="Refreshment Beverage",VLOOKUP(VALUE(Q697),Rates!G$15:L$19,2,0),VLOOKUP(VALUE(Q697),Rates!G$4:L$12,2,0)))</f>
        <v/>
      </c>
      <c r="T697" s="58" t="str">
        <f t="shared" si="358"/>
        <v/>
      </c>
      <c r="U697" s="58" t="str">
        <f t="shared" si="359"/>
        <v/>
      </c>
      <c r="V697" s="58" t="str">
        <f t="shared" si="360"/>
        <v/>
      </c>
      <c r="W697" s="58" t="str">
        <f t="shared" si="361"/>
        <v/>
      </c>
      <c r="X697" s="59" t="str">
        <f t="shared" si="362"/>
        <v/>
      </c>
      <c r="Y697" s="60" t="str">
        <f>IF(B:B="","",IF(R697="Refreshment Beverage",VLOOKUP(Q697,Rates!G$15:L$19,6,0)*W697,VLOOKUP(Q697,Rates!G$4:L$12,6,0)*W697))</f>
        <v/>
      </c>
      <c r="Z697" s="60" t="str">
        <f t="shared" si="363"/>
        <v/>
      </c>
      <c r="AA697" s="60" t="str">
        <f t="shared" si="351"/>
        <v/>
      </c>
      <c r="AB697" s="61" t="str" cm="1">
        <f t="array" ref="AB697">IF(_xlfn.SINGLE(B:B)="","",IF(R697="Refreshment Beverage","",IF(AND(R697="Beer",Q697=0),SUM(LOOKUP(2,1/(Rates!$B$15:$B$18&lt;=W697)/(Rates!$C$15:$C$18&gt;=W697),Rates!$D$15:$D$18)*W697),VLOOKUP(VALUE(_xlfn.SINGLE(Q:Q)),Rates!A:B,2,0)*W697)))</f>
        <v/>
      </c>
      <c r="AC697" s="61" t="str" cm="1">
        <f t="array" ref="AC697">IF(_xlfn.SINGLE(B:B)="","",IF(R697="Refreshment Beverage","",IF(AND(R697="Beer",Q697=0),SUM(LOOKUP(2,1/(Rates!$B$15:$B$18&lt;=W697)/(Rates!$C$15:$C$18&gt;=W697),Rates!$E$15:$E$18)*W697),VLOOKUP(VALUE(_xlfn.SINGLE(Q:Q)),Rates!A:C,3,0)*W697)))</f>
        <v/>
      </c>
      <c r="AD697" s="168">
        <f>IFERROR(IF(R697="Beer","",IF(OR(Q697=1,Q697=2,Q697=3,Q697=4),VLOOKUP(Q697,Rates!$A$31:$B$34,2,0)*W697,IF(V697=1,VLOOKUP(U697,'REB BEV MIN MKUP'!B:E,4,0),IF(V697&gt;1,VLOOKUP(VALUE(W697),'REB BEV MIN MKUP'!O:Q,3,0),0)))),0)</f>
        <v>0</v>
      </c>
      <c r="AE697" s="62" t="str">
        <f t="shared" si="364"/>
        <v/>
      </c>
      <c r="AF697" s="63" t="str">
        <f t="shared" si="365"/>
        <v/>
      </c>
      <c r="AG697" s="64" t="str">
        <f t="shared" si="366"/>
        <v/>
      </c>
      <c r="AH697" s="65" t="str">
        <f t="shared" si="367"/>
        <v/>
      </c>
      <c r="AI697" s="66" t="str">
        <f>IF(AE:AE="","",IF(R697="Refreshment Beverage",AK697*(Rates!J$19/100),ROUND(SUM(AH697*(Rates!$J$8/100)),4)))</f>
        <v/>
      </c>
      <c r="AJ697" s="67" t="str">
        <f t="shared" si="368"/>
        <v/>
      </c>
      <c r="AK697" s="22" t="str">
        <f t="shared" si="369"/>
        <v/>
      </c>
      <c r="AL697" s="62" t="str">
        <f t="shared" si="370"/>
        <v/>
      </c>
      <c r="AM697" s="63" t="str">
        <f>IF(AS697="","",IF(R697="Refreshment Beverage",ROUND(AS697*Rates!K$19,4),ROUND(AO697*(VLOOKUP(VALUE(Q697),Rates!G$4:L$12,3,0)),4)))</f>
        <v/>
      </c>
      <c r="AN697" s="68" t="str">
        <f>IF(AS697="","",IF(R697="Refreshment Beverage",AS697*(Rates!J$19/100),MAX(AM697,AB697)))</f>
        <v/>
      </c>
      <c r="AO697" s="69" t="str">
        <f t="shared" si="371"/>
        <v/>
      </c>
      <c r="AP697" s="69" t="str">
        <f t="shared" si="372"/>
        <v/>
      </c>
      <c r="AQ697" s="70" t="str">
        <f>IF(AS697="","",IF(R697="Refreshment Beverage",ROUND(SUM(VLOOKUP(Q:Q,Rates!G$15:L$19,3,0)*(AS697-Y697-Z697-AA697)),4),ROUND(SUM(Rates!$K$8*AS697),4)))</f>
        <v/>
      </c>
      <c r="AR697" s="66" t="str">
        <f t="shared" si="373"/>
        <v/>
      </c>
      <c r="AS697" s="22" t="str">
        <f t="shared" si="374"/>
        <v/>
      </c>
      <c r="AT697" s="62" t="str">
        <f t="shared" si="375"/>
        <v/>
      </c>
      <c r="AU697" s="63" t="str">
        <f>IF(AX697="","",IF(R697="Refreshment Beverage",ROUND((BA697-Y697-Z697-AA697)*VLOOKUP(VALUE(Q697),Rates!G$15:L$19,3,0),4),ROUND(AW697*(VLOOKUP(VALUE(Q697),Rates!G:L,3,0)),4)))</f>
        <v/>
      </c>
      <c r="AV697" s="68" t="str">
        <f t="shared" si="376"/>
        <v/>
      </c>
      <c r="AW697" s="69" t="str">
        <f t="shared" si="377"/>
        <v/>
      </c>
      <c r="AX697" s="65" t="str">
        <f t="shared" si="378"/>
        <v/>
      </c>
      <c r="AY697" s="70" t="str">
        <f>IF(AX697="","",IF(R697="Refreshment Beverage",ROUND(SUM(AX697*Rates!K$19),4),ROUND(SUM(AX697*(Rates!J$8/100)),4)))</f>
        <v/>
      </c>
      <c r="AZ697" s="67" t="str">
        <f t="shared" si="379"/>
        <v/>
      </c>
      <c r="BA697" s="22" t="str">
        <f t="shared" si="380"/>
        <v/>
      </c>
      <c r="BD697" s="171"/>
      <c r="BE697" s="171"/>
      <c r="BF697" s="171"/>
      <c r="BG697" s="171"/>
    </row>
    <row r="698" spans="11:59" ht="12.75" customHeight="1" x14ac:dyDescent="0.3">
      <c r="K698" s="42" t="str">
        <f t="shared" si="352"/>
        <v/>
      </c>
      <c r="L698" s="55" t="str">
        <f t="shared" si="353"/>
        <v/>
      </c>
      <c r="M698" s="43" t="str">
        <f t="shared" si="354"/>
        <v/>
      </c>
      <c r="N698" s="56" t="str" cm="1">
        <f t="array" ref="N698">IFERROR(IF(_xlfn.SINGLE(B:B)="","",IF(R698="Beer",SUM(LOOKUP(2,1/(Rates!$B$3:$B$5&lt;=W698)/(Rates!$C$3:$C$5&gt;=W698),Rates!$D$3:$D$5)*(X698/100)*W698),IF(R698="Refreshment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56" t="str">
        <f t="shared" si="355"/>
        <v/>
      </c>
      <c r="P698" s="53"/>
      <c r="Q698" s="14" t="str">
        <f t="shared" si="356"/>
        <v/>
      </c>
      <c r="R698" s="57" t="str">
        <f t="shared" si="357"/>
        <v/>
      </c>
      <c r="S698" s="58" t="str">
        <f>IF(B698="","",IF(R698="Refreshment Beverage",VLOOKUP(VALUE(Q698),Rates!G$15:L$19,2,0),VLOOKUP(VALUE(Q698),Rates!G$4:L$12,2,0)))</f>
        <v/>
      </c>
      <c r="T698" s="58" t="str">
        <f t="shared" si="358"/>
        <v/>
      </c>
      <c r="U698" s="58" t="str">
        <f t="shared" si="359"/>
        <v/>
      </c>
      <c r="V698" s="58" t="str">
        <f t="shared" si="360"/>
        <v/>
      </c>
      <c r="W698" s="58" t="str">
        <f t="shared" si="361"/>
        <v/>
      </c>
      <c r="X698" s="59" t="str">
        <f t="shared" si="362"/>
        <v/>
      </c>
      <c r="Y698" s="60" t="str">
        <f>IF(B:B="","",IF(R698="Refreshment Beverage",VLOOKUP(Q698,Rates!G$15:L$19,6,0)*W698,VLOOKUP(Q698,Rates!G$4:L$12,6,0)*W698))</f>
        <v/>
      </c>
      <c r="Z698" s="60" t="str">
        <f t="shared" si="363"/>
        <v/>
      </c>
      <c r="AA698" s="60" t="str">
        <f t="shared" si="351"/>
        <v/>
      </c>
      <c r="AB698" s="61" t="str" cm="1">
        <f t="array" ref="AB698">IF(_xlfn.SINGLE(B:B)="","",IF(R698="Refreshment Beverage","",IF(AND(R698="Beer",Q698=0),SUM(LOOKUP(2,1/(Rates!$B$15:$B$18&lt;=W698)/(Rates!$C$15:$C$18&gt;=W698),Rates!$D$15:$D$18)*W698),VLOOKUP(VALUE(_xlfn.SINGLE(Q:Q)),Rates!A:B,2,0)*W698)))</f>
        <v/>
      </c>
      <c r="AC698" s="61" t="str" cm="1">
        <f t="array" ref="AC698">IF(_xlfn.SINGLE(B:B)="","",IF(R698="Refreshment Beverage","",IF(AND(R698="Beer",Q698=0),SUM(LOOKUP(2,1/(Rates!$B$15:$B$18&lt;=W698)/(Rates!$C$15:$C$18&gt;=W698),Rates!$E$15:$E$18)*W698),VLOOKUP(VALUE(_xlfn.SINGLE(Q:Q)),Rates!A:C,3,0)*W698)))</f>
        <v/>
      </c>
      <c r="AD698" s="168">
        <f>IFERROR(IF(R698="Beer","",IF(OR(Q698=1,Q698=2,Q698=3,Q698=4),VLOOKUP(Q698,Rates!$A$31:$B$34,2,0)*W698,IF(V698=1,VLOOKUP(U698,'REB BEV MIN MKUP'!B:E,4,0),IF(V698&gt;1,VLOOKUP(VALUE(W698),'REB BEV MIN MKUP'!O:Q,3,0),0)))),0)</f>
        <v>0</v>
      </c>
      <c r="AE698" s="62" t="str">
        <f t="shared" si="364"/>
        <v/>
      </c>
      <c r="AF698" s="63" t="str">
        <f t="shared" si="365"/>
        <v/>
      </c>
      <c r="AG698" s="64" t="str">
        <f t="shared" si="366"/>
        <v/>
      </c>
      <c r="AH698" s="65" t="str">
        <f t="shared" si="367"/>
        <v/>
      </c>
      <c r="AI698" s="66" t="str">
        <f>IF(AE:AE="","",IF(R698="Refreshment Beverage",AK698*(Rates!J$19/100),ROUND(SUM(AH698*(Rates!$J$8/100)),4)))</f>
        <v/>
      </c>
      <c r="AJ698" s="67" t="str">
        <f t="shared" si="368"/>
        <v/>
      </c>
      <c r="AK698" s="22" t="str">
        <f t="shared" si="369"/>
        <v/>
      </c>
      <c r="AL698" s="62" t="str">
        <f t="shared" si="370"/>
        <v/>
      </c>
      <c r="AM698" s="63" t="str">
        <f>IF(AS698="","",IF(R698="Refreshment Beverage",ROUND(AS698*Rates!K$19,4),ROUND(AO698*(VLOOKUP(VALUE(Q698),Rates!G$4:L$12,3,0)),4)))</f>
        <v/>
      </c>
      <c r="AN698" s="68" t="str">
        <f>IF(AS698="","",IF(R698="Refreshment Beverage",AS698*(Rates!J$19/100),MAX(AM698,AB698)))</f>
        <v/>
      </c>
      <c r="AO698" s="69" t="str">
        <f t="shared" si="371"/>
        <v/>
      </c>
      <c r="AP698" s="69" t="str">
        <f t="shared" si="372"/>
        <v/>
      </c>
      <c r="AQ698" s="70" t="str">
        <f>IF(AS698="","",IF(R698="Refreshment Beverage",ROUND(SUM(VLOOKUP(Q:Q,Rates!G$15:L$19,3,0)*(AS698-Y698-Z698-AA698)),4),ROUND(SUM(Rates!$K$8*AS698),4)))</f>
        <v/>
      </c>
      <c r="AR698" s="66" t="str">
        <f t="shared" si="373"/>
        <v/>
      </c>
      <c r="AS698" s="22" t="str">
        <f t="shared" si="374"/>
        <v/>
      </c>
      <c r="AT698" s="62" t="str">
        <f t="shared" si="375"/>
        <v/>
      </c>
      <c r="AU698" s="63" t="str">
        <f>IF(AX698="","",IF(R698="Refreshment Beverage",ROUND((BA698-Y698-Z698-AA698)*VLOOKUP(VALUE(Q698),Rates!G$15:L$19,3,0),4),ROUND(AW698*(VLOOKUP(VALUE(Q698),Rates!G:L,3,0)),4)))</f>
        <v/>
      </c>
      <c r="AV698" s="68" t="str">
        <f t="shared" si="376"/>
        <v/>
      </c>
      <c r="AW698" s="69" t="str">
        <f t="shared" si="377"/>
        <v/>
      </c>
      <c r="AX698" s="65" t="str">
        <f t="shared" si="378"/>
        <v/>
      </c>
      <c r="AY698" s="70" t="str">
        <f>IF(AX698="","",IF(R698="Refreshment Beverage",ROUND(SUM(AX698*Rates!K$19),4),ROUND(SUM(AX698*(Rates!J$8/100)),4)))</f>
        <v/>
      </c>
      <c r="AZ698" s="67" t="str">
        <f t="shared" si="379"/>
        <v/>
      </c>
      <c r="BA698" s="22" t="str">
        <f t="shared" si="380"/>
        <v/>
      </c>
      <c r="BD698" s="171"/>
      <c r="BE698" s="171"/>
      <c r="BF698" s="171"/>
      <c r="BG698" s="171"/>
    </row>
    <row r="699" spans="11:59" ht="12.75" customHeight="1" x14ac:dyDescent="0.3">
      <c r="K699" s="42" t="str">
        <f t="shared" si="352"/>
        <v/>
      </c>
      <c r="L699" s="55" t="str">
        <f t="shared" si="353"/>
        <v/>
      </c>
      <c r="M699" s="43" t="str">
        <f t="shared" si="354"/>
        <v/>
      </c>
      <c r="N699" s="56" t="str" cm="1">
        <f t="array" ref="N699">IFERROR(IF(_xlfn.SINGLE(B:B)="","",IF(R699="Beer",SUM(LOOKUP(2,1/(Rates!$B$3:$B$5&lt;=W699)/(Rates!$C$3:$C$5&gt;=W699),Rates!$D$3:$D$5)*(X699/100)*W699),IF(R699="Refreshment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56" t="str">
        <f t="shared" si="355"/>
        <v/>
      </c>
      <c r="P699" s="53"/>
      <c r="Q699" s="14" t="str">
        <f t="shared" si="356"/>
        <v/>
      </c>
      <c r="R699" s="57" t="str">
        <f t="shared" si="357"/>
        <v/>
      </c>
      <c r="S699" s="58" t="str">
        <f>IF(B699="","",IF(R699="Refreshment Beverage",VLOOKUP(VALUE(Q699),Rates!G$15:L$19,2,0),VLOOKUP(VALUE(Q699),Rates!G$4:L$12,2,0)))</f>
        <v/>
      </c>
      <c r="T699" s="58" t="str">
        <f t="shared" si="358"/>
        <v/>
      </c>
      <c r="U699" s="58" t="str">
        <f t="shared" si="359"/>
        <v/>
      </c>
      <c r="V699" s="58" t="str">
        <f t="shared" si="360"/>
        <v/>
      </c>
      <c r="W699" s="58" t="str">
        <f t="shared" si="361"/>
        <v/>
      </c>
      <c r="X699" s="59" t="str">
        <f t="shared" si="362"/>
        <v/>
      </c>
      <c r="Y699" s="60" t="str">
        <f>IF(B:B="","",IF(R699="Refreshment Beverage",VLOOKUP(Q699,Rates!G$15:L$19,6,0)*W699,VLOOKUP(Q699,Rates!G$4:L$12,6,0)*W699))</f>
        <v/>
      </c>
      <c r="Z699" s="60" t="str">
        <f t="shared" si="363"/>
        <v/>
      </c>
      <c r="AA699" s="60" t="str">
        <f t="shared" si="351"/>
        <v/>
      </c>
      <c r="AB699" s="61" t="str" cm="1">
        <f t="array" ref="AB699">IF(_xlfn.SINGLE(B:B)="","",IF(R699="Refreshment Beverage","",IF(AND(R699="Beer",Q699=0),SUM(LOOKUP(2,1/(Rates!$B$15:$B$18&lt;=W699)/(Rates!$C$15:$C$18&gt;=W699),Rates!$D$15:$D$18)*W699),VLOOKUP(VALUE(_xlfn.SINGLE(Q:Q)),Rates!A:B,2,0)*W699)))</f>
        <v/>
      </c>
      <c r="AC699" s="61" t="str" cm="1">
        <f t="array" ref="AC699">IF(_xlfn.SINGLE(B:B)="","",IF(R699="Refreshment Beverage","",IF(AND(R699="Beer",Q699=0),SUM(LOOKUP(2,1/(Rates!$B$15:$B$18&lt;=W699)/(Rates!$C$15:$C$18&gt;=W699),Rates!$E$15:$E$18)*W699),VLOOKUP(VALUE(_xlfn.SINGLE(Q:Q)),Rates!A:C,3,0)*W699)))</f>
        <v/>
      </c>
      <c r="AD699" s="168">
        <f>IFERROR(IF(R699="Beer","",IF(OR(Q699=1,Q699=2,Q699=3,Q699=4),VLOOKUP(Q699,Rates!$A$31:$B$34,2,0)*W699,IF(V699=1,VLOOKUP(U699,'REB BEV MIN MKUP'!B:E,4,0),IF(V699&gt;1,VLOOKUP(VALUE(W699),'REB BEV MIN MKUP'!O:Q,3,0),0)))),0)</f>
        <v>0</v>
      </c>
      <c r="AE699" s="62" t="str">
        <f t="shared" si="364"/>
        <v/>
      </c>
      <c r="AF699" s="63" t="str">
        <f t="shared" si="365"/>
        <v/>
      </c>
      <c r="AG699" s="64" t="str">
        <f t="shared" si="366"/>
        <v/>
      </c>
      <c r="AH699" s="65" t="str">
        <f t="shared" si="367"/>
        <v/>
      </c>
      <c r="AI699" s="66" t="str">
        <f>IF(AE:AE="","",IF(R699="Refreshment Beverage",AK699*(Rates!J$19/100),ROUND(SUM(AH699*(Rates!$J$8/100)),4)))</f>
        <v/>
      </c>
      <c r="AJ699" s="67" t="str">
        <f t="shared" si="368"/>
        <v/>
      </c>
      <c r="AK699" s="22" t="str">
        <f t="shared" si="369"/>
        <v/>
      </c>
      <c r="AL699" s="62" t="str">
        <f t="shared" si="370"/>
        <v/>
      </c>
      <c r="AM699" s="63" t="str">
        <f>IF(AS699="","",IF(R699="Refreshment Beverage",ROUND(AS699*Rates!K$19,4),ROUND(AO699*(VLOOKUP(VALUE(Q699),Rates!G$4:L$12,3,0)),4)))</f>
        <v/>
      </c>
      <c r="AN699" s="68" t="str">
        <f>IF(AS699="","",IF(R699="Refreshment Beverage",AS699*(Rates!J$19/100),MAX(AM699,AB699)))</f>
        <v/>
      </c>
      <c r="AO699" s="69" t="str">
        <f t="shared" si="371"/>
        <v/>
      </c>
      <c r="AP699" s="69" t="str">
        <f t="shared" si="372"/>
        <v/>
      </c>
      <c r="AQ699" s="70" t="str">
        <f>IF(AS699="","",IF(R699="Refreshment Beverage",ROUND(SUM(VLOOKUP(Q:Q,Rates!G$15:L$19,3,0)*(AS699-Y699-Z699-AA699)),4),ROUND(SUM(Rates!$K$8*AS699),4)))</f>
        <v/>
      </c>
      <c r="AR699" s="66" t="str">
        <f t="shared" si="373"/>
        <v/>
      </c>
      <c r="AS699" s="22" t="str">
        <f t="shared" si="374"/>
        <v/>
      </c>
      <c r="AT699" s="62" t="str">
        <f t="shared" si="375"/>
        <v/>
      </c>
      <c r="AU699" s="63" t="str">
        <f>IF(AX699="","",IF(R699="Refreshment Beverage",ROUND((BA699-Y699-Z699-AA699)*VLOOKUP(VALUE(Q699),Rates!G$15:L$19,3,0),4),ROUND(AW699*(VLOOKUP(VALUE(Q699),Rates!G:L,3,0)),4)))</f>
        <v/>
      </c>
      <c r="AV699" s="68" t="str">
        <f t="shared" si="376"/>
        <v/>
      </c>
      <c r="AW699" s="69" t="str">
        <f t="shared" si="377"/>
        <v/>
      </c>
      <c r="AX699" s="65" t="str">
        <f t="shared" si="378"/>
        <v/>
      </c>
      <c r="AY699" s="70" t="str">
        <f>IF(AX699="","",IF(R699="Refreshment Beverage",ROUND(SUM(AX699*Rates!K$19),4),ROUND(SUM(AX699*(Rates!J$8/100)),4)))</f>
        <v/>
      </c>
      <c r="AZ699" s="67" t="str">
        <f t="shared" si="379"/>
        <v/>
      </c>
      <c r="BA699" s="22" t="str">
        <f t="shared" si="380"/>
        <v/>
      </c>
      <c r="BD699" s="171"/>
      <c r="BE699" s="171"/>
      <c r="BF699" s="171"/>
      <c r="BG699" s="171"/>
    </row>
    <row r="700" spans="11:59" ht="12.75" customHeight="1" x14ac:dyDescent="0.3">
      <c r="K700" s="42" t="str">
        <f t="shared" si="352"/>
        <v/>
      </c>
      <c r="L700" s="55" t="str">
        <f t="shared" si="353"/>
        <v/>
      </c>
      <c r="M700" s="43" t="str">
        <f t="shared" si="354"/>
        <v/>
      </c>
      <c r="N700" s="56" t="str" cm="1">
        <f t="array" ref="N700">IFERROR(IF(_xlfn.SINGLE(B:B)="","",IF(R700="Beer",SUM(LOOKUP(2,1/(Rates!$B$3:$B$5&lt;=W700)/(Rates!$C$3:$C$5&gt;=W700),Rates!$D$3:$D$5)*(X700/100)*W700),IF(R700="Refreshment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56" t="str">
        <f t="shared" si="355"/>
        <v/>
      </c>
      <c r="P700" s="53"/>
      <c r="Q700" s="14" t="str">
        <f t="shared" si="356"/>
        <v/>
      </c>
      <c r="R700" s="57" t="str">
        <f t="shared" si="357"/>
        <v/>
      </c>
      <c r="S700" s="58" t="str">
        <f>IF(B700="","",IF(R700="Refreshment Beverage",VLOOKUP(VALUE(Q700),Rates!G$15:L$19,2,0),VLOOKUP(VALUE(Q700),Rates!G$4:L$12,2,0)))</f>
        <v/>
      </c>
      <c r="T700" s="58" t="str">
        <f t="shared" si="358"/>
        <v/>
      </c>
      <c r="U700" s="58" t="str">
        <f t="shared" si="359"/>
        <v/>
      </c>
      <c r="V700" s="58" t="str">
        <f t="shared" si="360"/>
        <v/>
      </c>
      <c r="W700" s="58" t="str">
        <f t="shared" si="361"/>
        <v/>
      </c>
      <c r="X700" s="59" t="str">
        <f t="shared" si="362"/>
        <v/>
      </c>
      <c r="Y700" s="60" t="str">
        <f>IF(B:B="","",IF(R700="Refreshment Beverage",VLOOKUP(Q700,Rates!G$15:L$19,6,0)*W700,VLOOKUP(Q700,Rates!G$4:L$12,6,0)*W700))</f>
        <v/>
      </c>
      <c r="Z700" s="60" t="str">
        <f t="shared" si="363"/>
        <v/>
      </c>
      <c r="AA700" s="60" t="str">
        <f t="shared" si="351"/>
        <v/>
      </c>
      <c r="AB700" s="61" t="str" cm="1">
        <f t="array" ref="AB700">IF(_xlfn.SINGLE(B:B)="","",IF(R700="Refreshment Beverage","",IF(AND(R700="Beer",Q700=0),SUM(LOOKUP(2,1/(Rates!$B$15:$B$18&lt;=W700)/(Rates!$C$15:$C$18&gt;=W700),Rates!$D$15:$D$18)*W700),VLOOKUP(VALUE(_xlfn.SINGLE(Q:Q)),Rates!A:B,2,0)*W700)))</f>
        <v/>
      </c>
      <c r="AC700" s="61" t="str" cm="1">
        <f t="array" ref="AC700">IF(_xlfn.SINGLE(B:B)="","",IF(R700="Refreshment Beverage","",IF(AND(R700="Beer",Q700=0),SUM(LOOKUP(2,1/(Rates!$B$15:$B$18&lt;=W700)/(Rates!$C$15:$C$18&gt;=W700),Rates!$E$15:$E$18)*W700),VLOOKUP(VALUE(_xlfn.SINGLE(Q:Q)),Rates!A:C,3,0)*W700)))</f>
        <v/>
      </c>
      <c r="AD700" s="168">
        <f>IFERROR(IF(R700="Beer","",IF(OR(Q700=1,Q700=2,Q700=3,Q700=4),VLOOKUP(Q700,Rates!$A$31:$B$34,2,0)*W700,IF(V700=1,VLOOKUP(U700,'REB BEV MIN MKUP'!B:E,4,0),IF(V700&gt;1,VLOOKUP(VALUE(W700),'REB BEV MIN MKUP'!O:Q,3,0),0)))),0)</f>
        <v>0</v>
      </c>
      <c r="AE700" s="62" t="str">
        <f t="shared" si="364"/>
        <v/>
      </c>
      <c r="AF700" s="63" t="str">
        <f t="shared" si="365"/>
        <v/>
      </c>
      <c r="AG700" s="64" t="str">
        <f t="shared" si="366"/>
        <v/>
      </c>
      <c r="AH700" s="65" t="str">
        <f t="shared" si="367"/>
        <v/>
      </c>
      <c r="AI700" s="66" t="str">
        <f>IF(AE:AE="","",IF(R700="Refreshment Beverage",AK700*(Rates!J$19/100),ROUND(SUM(AH700*(Rates!$J$8/100)),4)))</f>
        <v/>
      </c>
      <c r="AJ700" s="67" t="str">
        <f t="shared" si="368"/>
        <v/>
      </c>
      <c r="AK700" s="22" t="str">
        <f t="shared" si="369"/>
        <v/>
      </c>
      <c r="AL700" s="62" t="str">
        <f t="shared" si="370"/>
        <v/>
      </c>
      <c r="AM700" s="63" t="str">
        <f>IF(AS700="","",IF(R700="Refreshment Beverage",ROUND(AS700*Rates!K$19,4),ROUND(AO700*(VLOOKUP(VALUE(Q700),Rates!G$4:L$12,3,0)),4)))</f>
        <v/>
      </c>
      <c r="AN700" s="68" t="str">
        <f>IF(AS700="","",IF(R700="Refreshment Beverage",AS700*(Rates!J$19/100),MAX(AM700,AB700)))</f>
        <v/>
      </c>
      <c r="AO700" s="69" t="str">
        <f t="shared" si="371"/>
        <v/>
      </c>
      <c r="AP700" s="69" t="str">
        <f t="shared" si="372"/>
        <v/>
      </c>
      <c r="AQ700" s="70" t="str">
        <f>IF(AS700="","",IF(R700="Refreshment Beverage",ROUND(SUM(VLOOKUP(Q:Q,Rates!G$15:L$19,3,0)*(AS700-Y700-Z700-AA700)),4),ROUND(SUM(Rates!$K$8*AS700),4)))</f>
        <v/>
      </c>
      <c r="AR700" s="66" t="str">
        <f t="shared" si="373"/>
        <v/>
      </c>
      <c r="AS700" s="22" t="str">
        <f t="shared" si="374"/>
        <v/>
      </c>
      <c r="AT700" s="62" t="str">
        <f t="shared" si="375"/>
        <v/>
      </c>
      <c r="AU700" s="63" t="str">
        <f>IF(AX700="","",IF(R700="Refreshment Beverage",ROUND((BA700-Y700-Z700-AA700)*VLOOKUP(VALUE(Q700),Rates!G$15:L$19,3,0),4),ROUND(AW700*(VLOOKUP(VALUE(Q700),Rates!G:L,3,0)),4)))</f>
        <v/>
      </c>
      <c r="AV700" s="68" t="str">
        <f t="shared" si="376"/>
        <v/>
      </c>
      <c r="AW700" s="69" t="str">
        <f t="shared" si="377"/>
        <v/>
      </c>
      <c r="AX700" s="65" t="str">
        <f t="shared" si="378"/>
        <v/>
      </c>
      <c r="AY700" s="70" t="str">
        <f>IF(AX700="","",IF(R700="Refreshment Beverage",ROUND(SUM(AX700*Rates!K$19),4),ROUND(SUM(AX700*(Rates!J$8/100)),4)))</f>
        <v/>
      </c>
      <c r="AZ700" s="67" t="str">
        <f t="shared" si="379"/>
        <v/>
      </c>
      <c r="BA700" s="22" t="str">
        <f t="shared" si="380"/>
        <v/>
      </c>
      <c r="BD700" s="171"/>
      <c r="BE700" s="171"/>
      <c r="BF700" s="171"/>
      <c r="BG700" s="171"/>
    </row>
    <row r="701" spans="11:59" ht="12.75" customHeight="1" x14ac:dyDescent="0.3">
      <c r="K701" s="42" t="str">
        <f t="shared" si="352"/>
        <v/>
      </c>
      <c r="L701" s="55" t="str">
        <f t="shared" si="353"/>
        <v/>
      </c>
      <c r="M701" s="43" t="str">
        <f t="shared" si="354"/>
        <v/>
      </c>
      <c r="N701" s="56" t="str" cm="1">
        <f t="array" ref="N701">IFERROR(IF(_xlfn.SINGLE(B:B)="","",IF(R701="Beer",SUM(LOOKUP(2,1/(Rates!$B$3:$B$5&lt;=W701)/(Rates!$C$3:$C$5&gt;=W701),Rates!$D$3:$D$5)*(X701/100)*W701),IF(R701="Refreshment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56" t="str">
        <f t="shared" si="355"/>
        <v/>
      </c>
      <c r="P701" s="53"/>
      <c r="Q701" s="14" t="str">
        <f t="shared" si="356"/>
        <v/>
      </c>
      <c r="R701" s="57" t="str">
        <f t="shared" si="357"/>
        <v/>
      </c>
      <c r="S701" s="58" t="str">
        <f>IF(B701="","",IF(R701="Refreshment Beverage",VLOOKUP(VALUE(Q701),Rates!G$15:L$19,2,0),VLOOKUP(VALUE(Q701),Rates!G$4:L$12,2,0)))</f>
        <v/>
      </c>
      <c r="T701" s="58" t="str">
        <f t="shared" si="358"/>
        <v/>
      </c>
      <c r="U701" s="58" t="str">
        <f t="shared" si="359"/>
        <v/>
      </c>
      <c r="V701" s="58" t="str">
        <f t="shared" si="360"/>
        <v/>
      </c>
      <c r="W701" s="58" t="str">
        <f t="shared" si="361"/>
        <v/>
      </c>
      <c r="X701" s="59" t="str">
        <f t="shared" si="362"/>
        <v/>
      </c>
      <c r="Y701" s="60" t="str">
        <f>IF(B:B="","",IF(R701="Refreshment Beverage",VLOOKUP(Q701,Rates!G$15:L$19,6,0)*W701,VLOOKUP(Q701,Rates!G$4:L$12,6,0)*W701))</f>
        <v/>
      </c>
      <c r="Z701" s="60" t="str">
        <f t="shared" si="363"/>
        <v/>
      </c>
      <c r="AA701" s="60" t="str">
        <f t="shared" si="351"/>
        <v/>
      </c>
      <c r="AB701" s="61" t="str" cm="1">
        <f t="array" ref="AB701">IF(_xlfn.SINGLE(B:B)="","",IF(R701="Refreshment Beverage","",IF(AND(R701="Beer",Q701=0),SUM(LOOKUP(2,1/(Rates!$B$15:$B$18&lt;=W701)/(Rates!$C$15:$C$18&gt;=W701),Rates!$D$15:$D$18)*W701),VLOOKUP(VALUE(_xlfn.SINGLE(Q:Q)),Rates!A:B,2,0)*W701)))</f>
        <v/>
      </c>
      <c r="AC701" s="61" t="str" cm="1">
        <f t="array" ref="AC701">IF(_xlfn.SINGLE(B:B)="","",IF(R701="Refreshment Beverage","",IF(AND(R701="Beer",Q701=0),SUM(LOOKUP(2,1/(Rates!$B$15:$B$18&lt;=W701)/(Rates!$C$15:$C$18&gt;=W701),Rates!$E$15:$E$18)*W701),VLOOKUP(VALUE(_xlfn.SINGLE(Q:Q)),Rates!A:C,3,0)*W701)))</f>
        <v/>
      </c>
      <c r="AD701" s="168">
        <f>IFERROR(IF(R701="Beer","",IF(OR(Q701=1,Q701=2,Q701=3,Q701=4),VLOOKUP(Q701,Rates!$A$31:$B$34,2,0)*W701,IF(V701=1,VLOOKUP(U701,'REB BEV MIN MKUP'!B:E,4,0),IF(V701&gt;1,VLOOKUP(VALUE(W701),'REB BEV MIN MKUP'!O:Q,3,0),0)))),0)</f>
        <v>0</v>
      </c>
      <c r="AE701" s="62" t="str">
        <f t="shared" si="364"/>
        <v/>
      </c>
      <c r="AF701" s="63" t="str">
        <f t="shared" si="365"/>
        <v/>
      </c>
      <c r="AG701" s="64" t="str">
        <f t="shared" si="366"/>
        <v/>
      </c>
      <c r="AH701" s="65" t="str">
        <f t="shared" si="367"/>
        <v/>
      </c>
      <c r="AI701" s="66" t="str">
        <f>IF(AE:AE="","",IF(R701="Refreshment Beverage",AK701*(Rates!J$19/100),ROUND(SUM(AH701*(Rates!$J$8/100)),4)))</f>
        <v/>
      </c>
      <c r="AJ701" s="67" t="str">
        <f t="shared" si="368"/>
        <v/>
      </c>
      <c r="AK701" s="22" t="str">
        <f t="shared" si="369"/>
        <v/>
      </c>
      <c r="AL701" s="62" t="str">
        <f t="shared" si="370"/>
        <v/>
      </c>
      <c r="AM701" s="63" t="str">
        <f>IF(AS701="","",IF(R701="Refreshment Beverage",ROUND(AS701*Rates!K$19,4),ROUND(AO701*(VLOOKUP(VALUE(Q701),Rates!G$4:L$12,3,0)),4)))</f>
        <v/>
      </c>
      <c r="AN701" s="68" t="str">
        <f>IF(AS701="","",IF(R701="Refreshment Beverage",AS701*(Rates!J$19/100),MAX(AM701,AB701)))</f>
        <v/>
      </c>
      <c r="AO701" s="69" t="str">
        <f t="shared" si="371"/>
        <v/>
      </c>
      <c r="AP701" s="69" t="str">
        <f t="shared" si="372"/>
        <v/>
      </c>
      <c r="AQ701" s="70" t="str">
        <f>IF(AS701="","",IF(R701="Refreshment Beverage",ROUND(SUM(VLOOKUP(Q:Q,Rates!G$15:L$19,3,0)*(AS701-Y701-Z701-AA701)),4),ROUND(SUM(Rates!$K$8*AS701),4)))</f>
        <v/>
      </c>
      <c r="AR701" s="66" t="str">
        <f t="shared" si="373"/>
        <v/>
      </c>
      <c r="AS701" s="22" t="str">
        <f t="shared" si="374"/>
        <v/>
      </c>
      <c r="AT701" s="62" t="str">
        <f t="shared" si="375"/>
        <v/>
      </c>
      <c r="AU701" s="63" t="str">
        <f>IF(AX701="","",IF(R701="Refreshment Beverage",ROUND((BA701-Y701-Z701-AA701)*VLOOKUP(VALUE(Q701),Rates!G$15:L$19,3,0),4),ROUND(AW701*(VLOOKUP(VALUE(Q701),Rates!G:L,3,0)),4)))</f>
        <v/>
      </c>
      <c r="AV701" s="68" t="str">
        <f t="shared" si="376"/>
        <v/>
      </c>
      <c r="AW701" s="69" t="str">
        <f t="shared" si="377"/>
        <v/>
      </c>
      <c r="AX701" s="65" t="str">
        <f t="shared" si="378"/>
        <v/>
      </c>
      <c r="AY701" s="70" t="str">
        <f>IF(AX701="","",IF(R701="Refreshment Beverage",ROUND(SUM(AX701*Rates!K$19),4),ROUND(SUM(AX701*(Rates!J$8/100)),4)))</f>
        <v/>
      </c>
      <c r="AZ701" s="67" t="str">
        <f t="shared" si="379"/>
        <v/>
      </c>
      <c r="BA701" s="22" t="str">
        <f t="shared" si="380"/>
        <v/>
      </c>
      <c r="BD701" s="171"/>
      <c r="BE701" s="171"/>
      <c r="BF701" s="171"/>
      <c r="BG701" s="171"/>
    </row>
    <row r="702" spans="11:59" ht="12.75" customHeight="1" x14ac:dyDescent="0.3">
      <c r="K702" s="42" t="str">
        <f t="shared" si="352"/>
        <v/>
      </c>
      <c r="L702" s="55" t="str">
        <f t="shared" si="353"/>
        <v/>
      </c>
      <c r="M702" s="43" t="str">
        <f t="shared" si="354"/>
        <v/>
      </c>
      <c r="N702" s="56" t="str" cm="1">
        <f t="array" ref="N702">IFERROR(IF(_xlfn.SINGLE(B:B)="","",IF(R702="Beer",SUM(LOOKUP(2,1/(Rates!$B$3:$B$5&lt;=W702)/(Rates!$C$3:$C$5&gt;=W702),Rates!$D$3:$D$5)*(X702/100)*W702),IF(R702="Refreshment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56" t="str">
        <f t="shared" si="355"/>
        <v/>
      </c>
      <c r="P702" s="53"/>
      <c r="Q702" s="14" t="str">
        <f t="shared" si="356"/>
        <v/>
      </c>
      <c r="R702" s="57" t="str">
        <f t="shared" si="357"/>
        <v/>
      </c>
      <c r="S702" s="58" t="str">
        <f>IF(B702="","",IF(R702="Refreshment Beverage",VLOOKUP(VALUE(Q702),Rates!G$15:L$19,2,0),VLOOKUP(VALUE(Q702),Rates!G$4:L$12,2,0)))</f>
        <v/>
      </c>
      <c r="T702" s="58" t="str">
        <f t="shared" si="358"/>
        <v/>
      </c>
      <c r="U702" s="58" t="str">
        <f t="shared" si="359"/>
        <v/>
      </c>
      <c r="V702" s="58" t="str">
        <f t="shared" si="360"/>
        <v/>
      </c>
      <c r="W702" s="58" t="str">
        <f t="shared" si="361"/>
        <v/>
      </c>
      <c r="X702" s="59" t="str">
        <f t="shared" si="362"/>
        <v/>
      </c>
      <c r="Y702" s="60" t="str">
        <f>IF(B:B="","",IF(R702="Refreshment Beverage",VLOOKUP(Q702,Rates!G$15:L$19,6,0)*W702,VLOOKUP(Q702,Rates!G$4:L$12,6,0)*W702))</f>
        <v/>
      </c>
      <c r="Z702" s="60" t="str">
        <f t="shared" si="363"/>
        <v/>
      </c>
      <c r="AA702" s="60" t="str">
        <f t="shared" si="351"/>
        <v/>
      </c>
      <c r="AB702" s="61" t="str" cm="1">
        <f t="array" ref="AB702">IF(_xlfn.SINGLE(B:B)="","",IF(R702="Refreshment Beverage","",IF(AND(R702="Beer",Q702=0),SUM(LOOKUP(2,1/(Rates!$B$15:$B$18&lt;=W702)/(Rates!$C$15:$C$18&gt;=W702),Rates!$D$15:$D$18)*W702),VLOOKUP(VALUE(_xlfn.SINGLE(Q:Q)),Rates!A:B,2,0)*W702)))</f>
        <v/>
      </c>
      <c r="AC702" s="61" t="str" cm="1">
        <f t="array" ref="AC702">IF(_xlfn.SINGLE(B:B)="","",IF(R702="Refreshment Beverage","",IF(AND(R702="Beer",Q702=0),SUM(LOOKUP(2,1/(Rates!$B$15:$B$18&lt;=W702)/(Rates!$C$15:$C$18&gt;=W702),Rates!$E$15:$E$18)*W702),VLOOKUP(VALUE(_xlfn.SINGLE(Q:Q)),Rates!A:C,3,0)*W702)))</f>
        <v/>
      </c>
      <c r="AD702" s="168">
        <f>IFERROR(IF(R702="Beer","",IF(OR(Q702=1,Q702=2,Q702=3,Q702=4),VLOOKUP(Q702,Rates!$A$31:$B$34,2,0)*W702,IF(V702=1,VLOOKUP(U702,'REB BEV MIN MKUP'!B:E,4,0),IF(V702&gt;1,VLOOKUP(VALUE(W702),'REB BEV MIN MKUP'!O:Q,3,0),0)))),0)</f>
        <v>0</v>
      </c>
      <c r="AE702" s="62" t="str">
        <f t="shared" si="364"/>
        <v/>
      </c>
      <c r="AF702" s="63" t="str">
        <f t="shared" si="365"/>
        <v/>
      </c>
      <c r="AG702" s="64" t="str">
        <f t="shared" si="366"/>
        <v/>
      </c>
      <c r="AH702" s="65" t="str">
        <f t="shared" si="367"/>
        <v/>
      </c>
      <c r="AI702" s="66" t="str">
        <f>IF(AE:AE="","",IF(R702="Refreshment Beverage",AK702*(Rates!J$19/100),ROUND(SUM(AH702*(Rates!$J$8/100)),4)))</f>
        <v/>
      </c>
      <c r="AJ702" s="67" t="str">
        <f t="shared" si="368"/>
        <v/>
      </c>
      <c r="AK702" s="22" t="str">
        <f t="shared" si="369"/>
        <v/>
      </c>
      <c r="AL702" s="62" t="str">
        <f t="shared" si="370"/>
        <v/>
      </c>
      <c r="AM702" s="63" t="str">
        <f>IF(AS702="","",IF(R702="Refreshment Beverage",ROUND(AS702*Rates!K$19,4),ROUND(AO702*(VLOOKUP(VALUE(Q702),Rates!G$4:L$12,3,0)),4)))</f>
        <v/>
      </c>
      <c r="AN702" s="68" t="str">
        <f>IF(AS702="","",IF(R702="Refreshment Beverage",AS702*(Rates!J$19/100),MAX(AM702,AB702)))</f>
        <v/>
      </c>
      <c r="AO702" s="69" t="str">
        <f t="shared" si="371"/>
        <v/>
      </c>
      <c r="AP702" s="69" t="str">
        <f t="shared" si="372"/>
        <v/>
      </c>
      <c r="AQ702" s="70" t="str">
        <f>IF(AS702="","",IF(R702="Refreshment Beverage",ROUND(SUM(VLOOKUP(Q:Q,Rates!G$15:L$19,3,0)*(AS702-Y702-Z702-AA702)),4),ROUND(SUM(Rates!$K$8*AS702),4)))</f>
        <v/>
      </c>
      <c r="AR702" s="66" t="str">
        <f t="shared" si="373"/>
        <v/>
      </c>
      <c r="AS702" s="22" t="str">
        <f t="shared" si="374"/>
        <v/>
      </c>
      <c r="AT702" s="62" t="str">
        <f t="shared" si="375"/>
        <v/>
      </c>
      <c r="AU702" s="63" t="str">
        <f>IF(AX702="","",IF(R702="Refreshment Beverage",ROUND((BA702-Y702-Z702-AA702)*VLOOKUP(VALUE(Q702),Rates!G$15:L$19,3,0),4),ROUND(AW702*(VLOOKUP(VALUE(Q702),Rates!G:L,3,0)),4)))</f>
        <v/>
      </c>
      <c r="AV702" s="68" t="str">
        <f t="shared" si="376"/>
        <v/>
      </c>
      <c r="AW702" s="69" t="str">
        <f t="shared" si="377"/>
        <v/>
      </c>
      <c r="AX702" s="65" t="str">
        <f t="shared" si="378"/>
        <v/>
      </c>
      <c r="AY702" s="70" t="str">
        <f>IF(AX702="","",IF(R702="Refreshment Beverage",ROUND(SUM(AX702*Rates!K$19),4),ROUND(SUM(AX702*(Rates!J$8/100)),4)))</f>
        <v/>
      </c>
      <c r="AZ702" s="67" t="str">
        <f t="shared" si="379"/>
        <v/>
      </c>
      <c r="BA702" s="22" t="str">
        <f t="shared" si="380"/>
        <v/>
      </c>
      <c r="BD702" s="171"/>
      <c r="BE702" s="171"/>
      <c r="BF702" s="171"/>
      <c r="BG702" s="171"/>
    </row>
    <row r="703" spans="11:59" ht="12.75" customHeight="1" x14ac:dyDescent="0.3">
      <c r="K703" s="42" t="str">
        <f t="shared" si="352"/>
        <v/>
      </c>
      <c r="L703" s="55" t="str">
        <f t="shared" si="353"/>
        <v/>
      </c>
      <c r="M703" s="43" t="str">
        <f t="shared" si="354"/>
        <v/>
      </c>
      <c r="N703" s="56" t="str" cm="1">
        <f t="array" ref="N703">IFERROR(IF(_xlfn.SINGLE(B:B)="","",IF(R703="Beer",SUM(LOOKUP(2,1/(Rates!$B$3:$B$5&lt;=W703)/(Rates!$C$3:$C$5&gt;=W703),Rates!$D$3:$D$5)*(X703/100)*W703),IF(R703="Refreshment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56" t="str">
        <f t="shared" si="355"/>
        <v/>
      </c>
      <c r="P703" s="53"/>
      <c r="Q703" s="14" t="str">
        <f t="shared" si="356"/>
        <v/>
      </c>
      <c r="R703" s="57" t="str">
        <f t="shared" si="357"/>
        <v/>
      </c>
      <c r="S703" s="58" t="str">
        <f>IF(B703="","",IF(R703="Refreshment Beverage",VLOOKUP(VALUE(Q703),Rates!G$15:L$19,2,0),VLOOKUP(VALUE(Q703),Rates!G$4:L$12,2,0)))</f>
        <v/>
      </c>
      <c r="T703" s="58" t="str">
        <f t="shared" si="358"/>
        <v/>
      </c>
      <c r="U703" s="58" t="str">
        <f t="shared" si="359"/>
        <v/>
      </c>
      <c r="V703" s="58" t="str">
        <f t="shared" si="360"/>
        <v/>
      </c>
      <c r="W703" s="58" t="str">
        <f t="shared" si="361"/>
        <v/>
      </c>
      <c r="X703" s="59" t="str">
        <f t="shared" si="362"/>
        <v/>
      </c>
      <c r="Y703" s="60" t="str">
        <f>IF(B:B="","",IF(R703="Refreshment Beverage",VLOOKUP(Q703,Rates!G$15:L$19,6,0)*W703,VLOOKUP(Q703,Rates!G$4:L$12,6,0)*W703))</f>
        <v/>
      </c>
      <c r="Z703" s="60" t="str">
        <f t="shared" si="363"/>
        <v/>
      </c>
      <c r="AA703" s="60" t="str">
        <f t="shared" si="351"/>
        <v/>
      </c>
      <c r="AB703" s="61" t="str" cm="1">
        <f t="array" ref="AB703">IF(_xlfn.SINGLE(B:B)="","",IF(R703="Refreshment Beverage","",IF(AND(R703="Beer",Q703=0),SUM(LOOKUP(2,1/(Rates!$B$15:$B$18&lt;=W703)/(Rates!$C$15:$C$18&gt;=W703),Rates!$D$15:$D$18)*W703),VLOOKUP(VALUE(_xlfn.SINGLE(Q:Q)),Rates!A:B,2,0)*W703)))</f>
        <v/>
      </c>
      <c r="AC703" s="61" t="str" cm="1">
        <f t="array" ref="AC703">IF(_xlfn.SINGLE(B:B)="","",IF(R703="Refreshment Beverage","",IF(AND(R703="Beer",Q703=0),SUM(LOOKUP(2,1/(Rates!$B$15:$B$18&lt;=W703)/(Rates!$C$15:$C$18&gt;=W703),Rates!$E$15:$E$18)*W703),VLOOKUP(VALUE(_xlfn.SINGLE(Q:Q)),Rates!A:C,3,0)*W703)))</f>
        <v/>
      </c>
      <c r="AD703" s="168">
        <f>IFERROR(IF(R703="Beer","",IF(OR(Q703=1,Q703=2,Q703=3,Q703=4),VLOOKUP(Q703,Rates!$A$31:$B$34,2,0)*W703,IF(V703=1,VLOOKUP(U703,'REB BEV MIN MKUP'!B:E,4,0),IF(V703&gt;1,VLOOKUP(VALUE(W703),'REB BEV MIN MKUP'!O:Q,3,0),0)))),0)</f>
        <v>0</v>
      </c>
      <c r="AE703" s="62" t="str">
        <f t="shared" si="364"/>
        <v/>
      </c>
      <c r="AF703" s="63" t="str">
        <f t="shared" si="365"/>
        <v/>
      </c>
      <c r="AG703" s="64" t="str">
        <f t="shared" si="366"/>
        <v/>
      </c>
      <c r="AH703" s="65" t="str">
        <f t="shared" si="367"/>
        <v/>
      </c>
      <c r="AI703" s="66" t="str">
        <f>IF(AE:AE="","",IF(R703="Refreshment Beverage",AK703*(Rates!J$19/100),ROUND(SUM(AH703*(Rates!$J$8/100)),4)))</f>
        <v/>
      </c>
      <c r="AJ703" s="67" t="str">
        <f t="shared" si="368"/>
        <v/>
      </c>
      <c r="AK703" s="22" t="str">
        <f t="shared" si="369"/>
        <v/>
      </c>
      <c r="AL703" s="62" t="str">
        <f t="shared" si="370"/>
        <v/>
      </c>
      <c r="AM703" s="63" t="str">
        <f>IF(AS703="","",IF(R703="Refreshment Beverage",ROUND(AS703*Rates!K$19,4),ROUND(AO703*(VLOOKUP(VALUE(Q703),Rates!G$4:L$12,3,0)),4)))</f>
        <v/>
      </c>
      <c r="AN703" s="68" t="str">
        <f>IF(AS703="","",IF(R703="Refreshment Beverage",AS703*(Rates!J$19/100),MAX(AM703,AB703)))</f>
        <v/>
      </c>
      <c r="AO703" s="69" t="str">
        <f t="shared" si="371"/>
        <v/>
      </c>
      <c r="AP703" s="69" t="str">
        <f t="shared" si="372"/>
        <v/>
      </c>
      <c r="AQ703" s="70" t="str">
        <f>IF(AS703="","",IF(R703="Refreshment Beverage",ROUND(SUM(VLOOKUP(Q:Q,Rates!G$15:L$19,3,0)*(AS703-Y703-Z703-AA703)),4),ROUND(SUM(Rates!$K$8*AS703),4)))</f>
        <v/>
      </c>
      <c r="AR703" s="66" t="str">
        <f t="shared" si="373"/>
        <v/>
      </c>
      <c r="AS703" s="22" t="str">
        <f t="shared" si="374"/>
        <v/>
      </c>
      <c r="AT703" s="62" t="str">
        <f t="shared" si="375"/>
        <v/>
      </c>
      <c r="AU703" s="63" t="str">
        <f>IF(AX703="","",IF(R703="Refreshment Beverage",ROUND((BA703-Y703-Z703-AA703)*VLOOKUP(VALUE(Q703),Rates!G$15:L$19,3,0),4),ROUND(AW703*(VLOOKUP(VALUE(Q703),Rates!G:L,3,0)),4)))</f>
        <v/>
      </c>
      <c r="AV703" s="68" t="str">
        <f t="shared" si="376"/>
        <v/>
      </c>
      <c r="AW703" s="69" t="str">
        <f t="shared" si="377"/>
        <v/>
      </c>
      <c r="AX703" s="65" t="str">
        <f t="shared" si="378"/>
        <v/>
      </c>
      <c r="AY703" s="70" t="str">
        <f>IF(AX703="","",IF(R703="Refreshment Beverage",ROUND(SUM(AX703*Rates!K$19),4),ROUND(SUM(AX703*(Rates!J$8/100)),4)))</f>
        <v/>
      </c>
      <c r="AZ703" s="67" t="str">
        <f t="shared" si="379"/>
        <v/>
      </c>
      <c r="BA703" s="22" t="str">
        <f t="shared" si="380"/>
        <v/>
      </c>
      <c r="BD703" s="171"/>
      <c r="BE703" s="171"/>
      <c r="BF703" s="171"/>
      <c r="BG703" s="171"/>
    </row>
    <row r="704" spans="11:59" ht="12.75" customHeight="1" x14ac:dyDescent="0.3">
      <c r="K704" s="42" t="str">
        <f t="shared" si="352"/>
        <v/>
      </c>
      <c r="L704" s="55" t="str">
        <f t="shared" si="353"/>
        <v/>
      </c>
      <c r="M704" s="43" t="str">
        <f t="shared" si="354"/>
        <v/>
      </c>
      <c r="N704" s="56" t="str" cm="1">
        <f t="array" ref="N704">IFERROR(IF(_xlfn.SINGLE(B:B)="","",IF(R704="Beer",SUM(LOOKUP(2,1/(Rates!$B$3:$B$5&lt;=W704)/(Rates!$C$3:$C$5&gt;=W704),Rates!$D$3:$D$5)*(X704/100)*W704),IF(R704="Refreshment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56" t="str">
        <f t="shared" si="355"/>
        <v/>
      </c>
      <c r="P704" s="53"/>
      <c r="Q704" s="14" t="str">
        <f t="shared" si="356"/>
        <v/>
      </c>
      <c r="R704" s="57" t="str">
        <f t="shared" si="357"/>
        <v/>
      </c>
      <c r="S704" s="58" t="str">
        <f>IF(B704="","",IF(R704="Refreshment Beverage",VLOOKUP(VALUE(Q704),Rates!G$15:L$19,2,0),VLOOKUP(VALUE(Q704),Rates!G$4:L$12,2,0)))</f>
        <v/>
      </c>
      <c r="T704" s="58" t="str">
        <f t="shared" si="358"/>
        <v/>
      </c>
      <c r="U704" s="58" t="str">
        <f t="shared" si="359"/>
        <v/>
      </c>
      <c r="V704" s="58" t="str">
        <f t="shared" si="360"/>
        <v/>
      </c>
      <c r="W704" s="58" t="str">
        <f t="shared" si="361"/>
        <v/>
      </c>
      <c r="X704" s="59" t="str">
        <f t="shared" si="362"/>
        <v/>
      </c>
      <c r="Y704" s="60" t="str">
        <f>IF(B:B="","",IF(R704="Refreshment Beverage",VLOOKUP(Q704,Rates!G$15:L$19,6,0)*W704,VLOOKUP(Q704,Rates!G$4:L$12,6,0)*W704))</f>
        <v/>
      </c>
      <c r="Z704" s="60" t="str">
        <f t="shared" si="363"/>
        <v/>
      </c>
      <c r="AA704" s="60" t="str">
        <f t="shared" si="351"/>
        <v/>
      </c>
      <c r="AB704" s="61" t="str" cm="1">
        <f t="array" ref="AB704">IF(_xlfn.SINGLE(B:B)="","",IF(R704="Refreshment Beverage","",IF(AND(R704="Beer",Q704=0),SUM(LOOKUP(2,1/(Rates!$B$15:$B$18&lt;=W704)/(Rates!$C$15:$C$18&gt;=W704),Rates!$D$15:$D$18)*W704),VLOOKUP(VALUE(_xlfn.SINGLE(Q:Q)),Rates!A:B,2,0)*W704)))</f>
        <v/>
      </c>
      <c r="AC704" s="61" t="str" cm="1">
        <f t="array" ref="AC704">IF(_xlfn.SINGLE(B:B)="","",IF(R704="Refreshment Beverage","",IF(AND(R704="Beer",Q704=0),SUM(LOOKUP(2,1/(Rates!$B$15:$B$18&lt;=W704)/(Rates!$C$15:$C$18&gt;=W704),Rates!$E$15:$E$18)*W704),VLOOKUP(VALUE(_xlfn.SINGLE(Q:Q)),Rates!A:C,3,0)*W704)))</f>
        <v/>
      </c>
      <c r="AD704" s="168">
        <f>IFERROR(IF(R704="Beer","",IF(OR(Q704=1,Q704=2,Q704=3,Q704=4),VLOOKUP(Q704,Rates!$A$31:$B$34,2,0)*W704,IF(V704=1,VLOOKUP(U704,'REB BEV MIN MKUP'!B:E,4,0),IF(V704&gt;1,VLOOKUP(VALUE(W704),'REB BEV MIN MKUP'!O:Q,3,0),0)))),0)</f>
        <v>0</v>
      </c>
      <c r="AE704" s="62" t="str">
        <f t="shared" si="364"/>
        <v/>
      </c>
      <c r="AF704" s="63" t="str">
        <f t="shared" si="365"/>
        <v/>
      </c>
      <c r="AG704" s="64" t="str">
        <f t="shared" si="366"/>
        <v/>
      </c>
      <c r="AH704" s="65" t="str">
        <f t="shared" si="367"/>
        <v/>
      </c>
      <c r="AI704" s="66" t="str">
        <f>IF(AE:AE="","",IF(R704="Refreshment Beverage",AK704*(Rates!J$19/100),ROUND(SUM(AH704*(Rates!$J$8/100)),4)))</f>
        <v/>
      </c>
      <c r="AJ704" s="67" t="str">
        <f t="shared" si="368"/>
        <v/>
      </c>
      <c r="AK704" s="22" t="str">
        <f t="shared" si="369"/>
        <v/>
      </c>
      <c r="AL704" s="62" t="str">
        <f t="shared" si="370"/>
        <v/>
      </c>
      <c r="AM704" s="63" t="str">
        <f>IF(AS704="","",IF(R704="Refreshment Beverage",ROUND(AS704*Rates!K$19,4),ROUND(AO704*(VLOOKUP(VALUE(Q704),Rates!G$4:L$12,3,0)),4)))</f>
        <v/>
      </c>
      <c r="AN704" s="68" t="str">
        <f>IF(AS704="","",IF(R704="Refreshment Beverage",AS704*(Rates!J$19/100),MAX(AM704,AB704)))</f>
        <v/>
      </c>
      <c r="AO704" s="69" t="str">
        <f t="shared" si="371"/>
        <v/>
      </c>
      <c r="AP704" s="69" t="str">
        <f t="shared" si="372"/>
        <v/>
      </c>
      <c r="AQ704" s="70" t="str">
        <f>IF(AS704="","",IF(R704="Refreshment Beverage",ROUND(SUM(VLOOKUP(Q:Q,Rates!G$15:L$19,3,0)*(AS704-Y704-Z704-AA704)),4),ROUND(SUM(Rates!$K$8*AS704),4)))</f>
        <v/>
      </c>
      <c r="AR704" s="66" t="str">
        <f t="shared" si="373"/>
        <v/>
      </c>
      <c r="AS704" s="22" t="str">
        <f t="shared" si="374"/>
        <v/>
      </c>
      <c r="AT704" s="62" t="str">
        <f t="shared" si="375"/>
        <v/>
      </c>
      <c r="AU704" s="63" t="str">
        <f>IF(AX704="","",IF(R704="Refreshment Beverage",ROUND((BA704-Y704-Z704-AA704)*VLOOKUP(VALUE(Q704),Rates!G$15:L$19,3,0),4),ROUND(AW704*(VLOOKUP(VALUE(Q704),Rates!G:L,3,0)),4)))</f>
        <v/>
      </c>
      <c r="AV704" s="68" t="str">
        <f t="shared" si="376"/>
        <v/>
      </c>
      <c r="AW704" s="69" t="str">
        <f t="shared" si="377"/>
        <v/>
      </c>
      <c r="AX704" s="65" t="str">
        <f t="shared" si="378"/>
        <v/>
      </c>
      <c r="AY704" s="70" t="str">
        <f>IF(AX704="","",IF(R704="Refreshment Beverage",ROUND(SUM(AX704*Rates!K$19),4),ROUND(SUM(AX704*(Rates!J$8/100)),4)))</f>
        <v/>
      </c>
      <c r="AZ704" s="67" t="str">
        <f t="shared" si="379"/>
        <v/>
      </c>
      <c r="BA704" s="22" t="str">
        <f t="shared" si="380"/>
        <v/>
      </c>
      <c r="BD704" s="171"/>
      <c r="BE704" s="171"/>
      <c r="BF704" s="171"/>
      <c r="BG704" s="171"/>
    </row>
    <row r="705" spans="11:59" ht="12.75" customHeight="1" x14ac:dyDescent="0.3">
      <c r="K705" s="42" t="str">
        <f t="shared" si="352"/>
        <v/>
      </c>
      <c r="L705" s="55" t="str">
        <f t="shared" si="353"/>
        <v/>
      </c>
      <c r="M705" s="43" t="str">
        <f t="shared" si="354"/>
        <v/>
      </c>
      <c r="N705" s="56" t="str" cm="1">
        <f t="array" ref="N705">IFERROR(IF(_xlfn.SINGLE(B:B)="","",IF(R705="Beer",SUM(LOOKUP(2,1/(Rates!$B$3:$B$5&lt;=W705)/(Rates!$C$3:$C$5&gt;=W705),Rates!$D$3:$D$5)*(X705/100)*W705),IF(R705="Refreshment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56" t="str">
        <f t="shared" si="355"/>
        <v/>
      </c>
      <c r="P705" s="53"/>
      <c r="Q705" s="14" t="str">
        <f t="shared" si="356"/>
        <v/>
      </c>
      <c r="R705" s="57" t="str">
        <f t="shared" si="357"/>
        <v/>
      </c>
      <c r="S705" s="58" t="str">
        <f>IF(B705="","",IF(R705="Refreshment Beverage",VLOOKUP(VALUE(Q705),Rates!G$15:L$19,2,0),VLOOKUP(VALUE(Q705),Rates!G$4:L$12,2,0)))</f>
        <v/>
      </c>
      <c r="T705" s="58" t="str">
        <f t="shared" si="358"/>
        <v/>
      </c>
      <c r="U705" s="58" t="str">
        <f t="shared" si="359"/>
        <v/>
      </c>
      <c r="V705" s="58" t="str">
        <f t="shared" si="360"/>
        <v/>
      </c>
      <c r="W705" s="58" t="str">
        <f t="shared" si="361"/>
        <v/>
      </c>
      <c r="X705" s="59" t="str">
        <f t="shared" si="362"/>
        <v/>
      </c>
      <c r="Y705" s="60" t="str">
        <f>IF(B:B="","",IF(R705="Refreshment Beverage",VLOOKUP(Q705,Rates!G$15:L$19,6,0)*W705,VLOOKUP(Q705,Rates!G$4:L$12,6,0)*W705))</f>
        <v/>
      </c>
      <c r="Z705" s="60" t="str">
        <f t="shared" si="363"/>
        <v/>
      </c>
      <c r="AA705" s="60" t="str">
        <f t="shared" si="351"/>
        <v/>
      </c>
      <c r="AB705" s="61" t="str" cm="1">
        <f t="array" ref="AB705">IF(_xlfn.SINGLE(B:B)="","",IF(R705="Refreshment Beverage","",IF(AND(R705="Beer",Q705=0),SUM(LOOKUP(2,1/(Rates!$B$15:$B$18&lt;=W705)/(Rates!$C$15:$C$18&gt;=W705),Rates!$D$15:$D$18)*W705),VLOOKUP(VALUE(_xlfn.SINGLE(Q:Q)),Rates!A:B,2,0)*W705)))</f>
        <v/>
      </c>
      <c r="AC705" s="61" t="str" cm="1">
        <f t="array" ref="AC705">IF(_xlfn.SINGLE(B:B)="","",IF(R705="Refreshment Beverage","",IF(AND(R705="Beer",Q705=0),SUM(LOOKUP(2,1/(Rates!$B$15:$B$18&lt;=W705)/(Rates!$C$15:$C$18&gt;=W705),Rates!$E$15:$E$18)*W705),VLOOKUP(VALUE(_xlfn.SINGLE(Q:Q)),Rates!A:C,3,0)*W705)))</f>
        <v/>
      </c>
      <c r="AD705" s="168">
        <f>IFERROR(IF(R705="Beer","",IF(OR(Q705=1,Q705=2,Q705=3,Q705=4),VLOOKUP(Q705,Rates!$A$31:$B$34,2,0)*W705,IF(V705=1,VLOOKUP(U705,'REB BEV MIN MKUP'!B:E,4,0),IF(V705&gt;1,VLOOKUP(VALUE(W705),'REB BEV MIN MKUP'!O:Q,3,0),0)))),0)</f>
        <v>0</v>
      </c>
      <c r="AE705" s="62" t="str">
        <f t="shared" si="364"/>
        <v/>
      </c>
      <c r="AF705" s="63" t="str">
        <f t="shared" si="365"/>
        <v/>
      </c>
      <c r="AG705" s="64" t="str">
        <f t="shared" si="366"/>
        <v/>
      </c>
      <c r="AH705" s="65" t="str">
        <f t="shared" si="367"/>
        <v/>
      </c>
      <c r="AI705" s="66" t="str">
        <f>IF(AE:AE="","",IF(R705="Refreshment Beverage",AK705*(Rates!J$19/100),ROUND(SUM(AH705*(Rates!$J$8/100)),4)))</f>
        <v/>
      </c>
      <c r="AJ705" s="67" t="str">
        <f t="shared" si="368"/>
        <v/>
      </c>
      <c r="AK705" s="22" t="str">
        <f t="shared" si="369"/>
        <v/>
      </c>
      <c r="AL705" s="62" t="str">
        <f t="shared" si="370"/>
        <v/>
      </c>
      <c r="AM705" s="63" t="str">
        <f>IF(AS705="","",IF(R705="Refreshment Beverage",ROUND(AS705*Rates!K$19,4),ROUND(AO705*(VLOOKUP(VALUE(Q705),Rates!G$4:L$12,3,0)),4)))</f>
        <v/>
      </c>
      <c r="AN705" s="68" t="str">
        <f>IF(AS705="","",IF(R705="Refreshment Beverage",AS705*(Rates!J$19/100),MAX(AM705,AB705)))</f>
        <v/>
      </c>
      <c r="AO705" s="69" t="str">
        <f t="shared" si="371"/>
        <v/>
      </c>
      <c r="AP705" s="69" t="str">
        <f t="shared" si="372"/>
        <v/>
      </c>
      <c r="AQ705" s="70" t="str">
        <f>IF(AS705="","",IF(R705="Refreshment Beverage",ROUND(SUM(VLOOKUP(Q:Q,Rates!G$15:L$19,3,0)*(AS705-Y705-Z705-AA705)),4),ROUND(SUM(Rates!$K$8*AS705),4)))</f>
        <v/>
      </c>
      <c r="AR705" s="66" t="str">
        <f t="shared" si="373"/>
        <v/>
      </c>
      <c r="AS705" s="22" t="str">
        <f t="shared" si="374"/>
        <v/>
      </c>
      <c r="AT705" s="62" t="str">
        <f t="shared" si="375"/>
        <v/>
      </c>
      <c r="AU705" s="63" t="str">
        <f>IF(AX705="","",IF(R705="Refreshment Beverage",ROUND((BA705-Y705-Z705-AA705)*VLOOKUP(VALUE(Q705),Rates!G$15:L$19,3,0),4),ROUND(AW705*(VLOOKUP(VALUE(Q705),Rates!G:L,3,0)),4)))</f>
        <v/>
      </c>
      <c r="AV705" s="68" t="str">
        <f t="shared" si="376"/>
        <v/>
      </c>
      <c r="AW705" s="69" t="str">
        <f t="shared" si="377"/>
        <v/>
      </c>
      <c r="AX705" s="65" t="str">
        <f t="shared" si="378"/>
        <v/>
      </c>
      <c r="AY705" s="70" t="str">
        <f>IF(AX705="","",IF(R705="Refreshment Beverage",ROUND(SUM(AX705*Rates!K$19),4),ROUND(SUM(AX705*(Rates!J$8/100)),4)))</f>
        <v/>
      </c>
      <c r="AZ705" s="67" t="str">
        <f t="shared" si="379"/>
        <v/>
      </c>
      <c r="BA705" s="22" t="str">
        <f t="shared" si="380"/>
        <v/>
      </c>
      <c r="BD705" s="171"/>
      <c r="BE705" s="171"/>
      <c r="BF705" s="171"/>
      <c r="BG705" s="171"/>
    </row>
    <row r="706" spans="11:59" ht="12.75" customHeight="1" x14ac:dyDescent="0.3">
      <c r="K706" s="42" t="str">
        <f t="shared" si="352"/>
        <v/>
      </c>
      <c r="L706" s="55" t="str">
        <f t="shared" si="353"/>
        <v/>
      </c>
      <c r="M706" s="43" t="str">
        <f t="shared" si="354"/>
        <v/>
      </c>
      <c r="N706" s="56" t="str" cm="1">
        <f t="array" ref="N706">IFERROR(IF(_xlfn.SINGLE(B:B)="","",IF(R706="Beer",SUM(LOOKUP(2,1/(Rates!$B$3:$B$5&lt;=W706)/(Rates!$C$3:$C$5&gt;=W706),Rates!$D$3:$D$5)*(X706/100)*W706),IF(R706="Refreshment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56" t="str">
        <f t="shared" si="355"/>
        <v/>
      </c>
      <c r="P706" s="53"/>
      <c r="Q706" s="14" t="str">
        <f t="shared" si="356"/>
        <v/>
      </c>
      <c r="R706" s="57" t="str">
        <f t="shared" si="357"/>
        <v/>
      </c>
      <c r="S706" s="58" t="str">
        <f>IF(B706="","",IF(R706="Refreshment Beverage",VLOOKUP(VALUE(Q706),Rates!G$15:L$19,2,0),VLOOKUP(VALUE(Q706),Rates!G$4:L$12,2,0)))</f>
        <v/>
      </c>
      <c r="T706" s="58" t="str">
        <f t="shared" si="358"/>
        <v/>
      </c>
      <c r="U706" s="58" t="str">
        <f t="shared" si="359"/>
        <v/>
      </c>
      <c r="V706" s="58" t="str">
        <f t="shared" si="360"/>
        <v/>
      </c>
      <c r="W706" s="58" t="str">
        <f t="shared" si="361"/>
        <v/>
      </c>
      <c r="X706" s="59" t="str">
        <f t="shared" si="362"/>
        <v/>
      </c>
      <c r="Y706" s="60" t="str">
        <f>IF(B:B="","",IF(R706="Refreshment Beverage",VLOOKUP(Q706,Rates!G$15:L$19,6,0)*W706,VLOOKUP(Q706,Rates!G$4:L$12,6,0)*W706))</f>
        <v/>
      </c>
      <c r="Z706" s="60" t="str">
        <f t="shared" si="363"/>
        <v/>
      </c>
      <c r="AA706" s="60" t="str">
        <f t="shared" si="351"/>
        <v/>
      </c>
      <c r="AB706" s="61" t="str" cm="1">
        <f t="array" ref="AB706">IF(_xlfn.SINGLE(B:B)="","",IF(R706="Refreshment Beverage","",IF(AND(R706="Beer",Q706=0),SUM(LOOKUP(2,1/(Rates!$B$15:$B$18&lt;=W706)/(Rates!$C$15:$C$18&gt;=W706),Rates!$D$15:$D$18)*W706),VLOOKUP(VALUE(_xlfn.SINGLE(Q:Q)),Rates!A:B,2,0)*W706)))</f>
        <v/>
      </c>
      <c r="AC706" s="61" t="str" cm="1">
        <f t="array" ref="AC706">IF(_xlfn.SINGLE(B:B)="","",IF(R706="Refreshment Beverage","",IF(AND(R706="Beer",Q706=0),SUM(LOOKUP(2,1/(Rates!$B$15:$B$18&lt;=W706)/(Rates!$C$15:$C$18&gt;=W706),Rates!$E$15:$E$18)*W706),VLOOKUP(VALUE(_xlfn.SINGLE(Q:Q)),Rates!A:C,3,0)*W706)))</f>
        <v/>
      </c>
      <c r="AD706" s="168">
        <f>IFERROR(IF(R706="Beer","",IF(OR(Q706=1,Q706=2,Q706=3,Q706=4),VLOOKUP(Q706,Rates!$A$31:$B$34,2,0)*W706,IF(V706=1,VLOOKUP(U706,'REB BEV MIN MKUP'!B:E,4,0),IF(V706&gt;1,VLOOKUP(VALUE(W706),'REB BEV MIN MKUP'!O:Q,3,0),0)))),0)</f>
        <v>0</v>
      </c>
      <c r="AE706" s="62" t="str">
        <f t="shared" si="364"/>
        <v/>
      </c>
      <c r="AF706" s="63" t="str">
        <f t="shared" si="365"/>
        <v/>
      </c>
      <c r="AG706" s="64" t="str">
        <f t="shared" si="366"/>
        <v/>
      </c>
      <c r="AH706" s="65" t="str">
        <f t="shared" si="367"/>
        <v/>
      </c>
      <c r="AI706" s="66" t="str">
        <f>IF(AE:AE="","",IF(R706="Refreshment Beverage",AK706*(Rates!J$19/100),ROUND(SUM(AH706*(Rates!$J$8/100)),4)))</f>
        <v/>
      </c>
      <c r="AJ706" s="67" t="str">
        <f t="shared" si="368"/>
        <v/>
      </c>
      <c r="AK706" s="22" t="str">
        <f t="shared" si="369"/>
        <v/>
      </c>
      <c r="AL706" s="62" t="str">
        <f t="shared" si="370"/>
        <v/>
      </c>
      <c r="AM706" s="63" t="str">
        <f>IF(AS706="","",IF(R706="Refreshment Beverage",ROUND(AS706*Rates!K$19,4),ROUND(AO706*(VLOOKUP(VALUE(Q706),Rates!G$4:L$12,3,0)),4)))</f>
        <v/>
      </c>
      <c r="AN706" s="68" t="str">
        <f>IF(AS706="","",IF(R706="Refreshment Beverage",AS706*(Rates!J$19/100),MAX(AM706,AB706)))</f>
        <v/>
      </c>
      <c r="AO706" s="69" t="str">
        <f t="shared" si="371"/>
        <v/>
      </c>
      <c r="AP706" s="69" t="str">
        <f t="shared" si="372"/>
        <v/>
      </c>
      <c r="AQ706" s="70" t="str">
        <f>IF(AS706="","",IF(R706="Refreshment Beverage",ROUND(SUM(VLOOKUP(Q:Q,Rates!G$15:L$19,3,0)*(AS706-Y706-Z706-AA706)),4),ROUND(SUM(Rates!$K$8*AS706),4)))</f>
        <v/>
      </c>
      <c r="AR706" s="66" t="str">
        <f t="shared" si="373"/>
        <v/>
      </c>
      <c r="AS706" s="22" t="str">
        <f t="shared" si="374"/>
        <v/>
      </c>
      <c r="AT706" s="62" t="str">
        <f t="shared" si="375"/>
        <v/>
      </c>
      <c r="AU706" s="63" t="str">
        <f>IF(AX706="","",IF(R706="Refreshment Beverage",ROUND((BA706-Y706-Z706-AA706)*VLOOKUP(VALUE(Q706),Rates!G$15:L$19,3,0),4),ROUND(AW706*(VLOOKUP(VALUE(Q706),Rates!G:L,3,0)),4)))</f>
        <v/>
      </c>
      <c r="AV706" s="68" t="str">
        <f t="shared" si="376"/>
        <v/>
      </c>
      <c r="AW706" s="69" t="str">
        <f t="shared" si="377"/>
        <v/>
      </c>
      <c r="AX706" s="65" t="str">
        <f t="shared" si="378"/>
        <v/>
      </c>
      <c r="AY706" s="70" t="str">
        <f>IF(AX706="","",IF(R706="Refreshment Beverage",ROUND(SUM(AX706*Rates!K$19),4),ROUND(SUM(AX706*(Rates!J$8/100)),4)))</f>
        <v/>
      </c>
      <c r="AZ706" s="67" t="str">
        <f t="shared" si="379"/>
        <v/>
      </c>
      <c r="BA706" s="22" t="str">
        <f t="shared" si="380"/>
        <v/>
      </c>
      <c r="BD706" s="171"/>
      <c r="BE706" s="171"/>
      <c r="BF706" s="171"/>
      <c r="BG706" s="171"/>
    </row>
    <row r="707" spans="11:59" ht="12.75" customHeight="1" x14ac:dyDescent="0.3">
      <c r="K707" s="42" t="str">
        <f t="shared" si="352"/>
        <v/>
      </c>
      <c r="L707" s="55" t="str">
        <f t="shared" si="353"/>
        <v/>
      </c>
      <c r="M707" s="43" t="str">
        <f t="shared" si="354"/>
        <v/>
      </c>
      <c r="N707" s="56" t="str" cm="1">
        <f t="array" ref="N707">IFERROR(IF(_xlfn.SINGLE(B:B)="","",IF(R707="Beer",SUM(LOOKUP(2,1/(Rates!$B$3:$B$5&lt;=W707)/(Rates!$C$3:$C$5&gt;=W707),Rates!$D$3:$D$5)*(X707/100)*W707),IF(R707="Refreshment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56" t="str">
        <f t="shared" si="355"/>
        <v/>
      </c>
      <c r="P707" s="53"/>
      <c r="Q707" s="14" t="str">
        <f t="shared" si="356"/>
        <v/>
      </c>
      <c r="R707" s="57" t="str">
        <f t="shared" si="357"/>
        <v/>
      </c>
      <c r="S707" s="58" t="str">
        <f>IF(B707="","",IF(R707="Refreshment Beverage",VLOOKUP(VALUE(Q707),Rates!G$15:L$19,2,0),VLOOKUP(VALUE(Q707),Rates!G$4:L$12,2,0)))</f>
        <v/>
      </c>
      <c r="T707" s="58" t="str">
        <f t="shared" si="358"/>
        <v/>
      </c>
      <c r="U707" s="58" t="str">
        <f t="shared" si="359"/>
        <v/>
      </c>
      <c r="V707" s="58" t="str">
        <f t="shared" si="360"/>
        <v/>
      </c>
      <c r="W707" s="58" t="str">
        <f t="shared" si="361"/>
        <v/>
      </c>
      <c r="X707" s="59" t="str">
        <f t="shared" si="362"/>
        <v/>
      </c>
      <c r="Y707" s="60" t="str">
        <f>IF(B:B="","",IF(R707="Refreshment Beverage",VLOOKUP(Q707,Rates!G$15:L$19,6,0)*W707,VLOOKUP(Q707,Rates!G$4:L$12,6,0)*W707))</f>
        <v/>
      </c>
      <c r="Z707" s="60" t="str">
        <f t="shared" si="363"/>
        <v/>
      </c>
      <c r="AA707" s="60" t="str">
        <f t="shared" si="351"/>
        <v/>
      </c>
      <c r="AB707" s="61" t="str" cm="1">
        <f t="array" ref="AB707">IF(_xlfn.SINGLE(B:B)="","",IF(R707="Refreshment Beverage","",IF(AND(R707="Beer",Q707=0),SUM(LOOKUP(2,1/(Rates!$B$15:$B$18&lt;=W707)/(Rates!$C$15:$C$18&gt;=W707),Rates!$D$15:$D$18)*W707),VLOOKUP(VALUE(_xlfn.SINGLE(Q:Q)),Rates!A:B,2,0)*W707)))</f>
        <v/>
      </c>
      <c r="AC707" s="61" t="str" cm="1">
        <f t="array" ref="AC707">IF(_xlfn.SINGLE(B:B)="","",IF(R707="Refreshment Beverage","",IF(AND(R707="Beer",Q707=0),SUM(LOOKUP(2,1/(Rates!$B$15:$B$18&lt;=W707)/(Rates!$C$15:$C$18&gt;=W707),Rates!$E$15:$E$18)*W707),VLOOKUP(VALUE(_xlfn.SINGLE(Q:Q)),Rates!A:C,3,0)*W707)))</f>
        <v/>
      </c>
      <c r="AD707" s="168">
        <f>IFERROR(IF(R707="Beer","",IF(OR(Q707=1,Q707=2,Q707=3,Q707=4),VLOOKUP(Q707,Rates!$A$31:$B$34,2,0)*W707,IF(V707=1,VLOOKUP(U707,'REB BEV MIN MKUP'!B:E,4,0),IF(V707&gt;1,VLOOKUP(VALUE(W707),'REB BEV MIN MKUP'!O:Q,3,0),0)))),0)</f>
        <v>0</v>
      </c>
      <c r="AE707" s="62" t="str">
        <f t="shared" si="364"/>
        <v/>
      </c>
      <c r="AF707" s="63" t="str">
        <f t="shared" si="365"/>
        <v/>
      </c>
      <c r="AG707" s="64" t="str">
        <f t="shared" si="366"/>
        <v/>
      </c>
      <c r="AH707" s="65" t="str">
        <f t="shared" si="367"/>
        <v/>
      </c>
      <c r="AI707" s="66" t="str">
        <f>IF(AE:AE="","",IF(R707="Refreshment Beverage",AK707*(Rates!J$19/100),ROUND(SUM(AH707*(Rates!$J$8/100)),4)))</f>
        <v/>
      </c>
      <c r="AJ707" s="67" t="str">
        <f t="shared" si="368"/>
        <v/>
      </c>
      <c r="AK707" s="22" t="str">
        <f t="shared" si="369"/>
        <v/>
      </c>
      <c r="AL707" s="62" t="str">
        <f t="shared" si="370"/>
        <v/>
      </c>
      <c r="AM707" s="63" t="str">
        <f>IF(AS707="","",IF(R707="Refreshment Beverage",ROUND(AS707*Rates!K$19,4),ROUND(AO707*(VLOOKUP(VALUE(Q707),Rates!G$4:L$12,3,0)),4)))</f>
        <v/>
      </c>
      <c r="AN707" s="68" t="str">
        <f>IF(AS707="","",IF(R707="Refreshment Beverage",AS707*(Rates!J$19/100),MAX(AM707,AB707)))</f>
        <v/>
      </c>
      <c r="AO707" s="69" t="str">
        <f t="shared" si="371"/>
        <v/>
      </c>
      <c r="AP707" s="69" t="str">
        <f t="shared" si="372"/>
        <v/>
      </c>
      <c r="AQ707" s="70" t="str">
        <f>IF(AS707="","",IF(R707="Refreshment Beverage",ROUND(SUM(VLOOKUP(Q:Q,Rates!G$15:L$19,3,0)*(AS707-Y707-Z707-AA707)),4),ROUND(SUM(Rates!$K$8*AS707),4)))</f>
        <v/>
      </c>
      <c r="AR707" s="66" t="str">
        <f t="shared" si="373"/>
        <v/>
      </c>
      <c r="AS707" s="22" t="str">
        <f t="shared" si="374"/>
        <v/>
      </c>
      <c r="AT707" s="62" t="str">
        <f t="shared" si="375"/>
        <v/>
      </c>
      <c r="AU707" s="63" t="str">
        <f>IF(AX707="","",IF(R707="Refreshment Beverage",ROUND((BA707-Y707-Z707-AA707)*VLOOKUP(VALUE(Q707),Rates!G$15:L$19,3,0),4),ROUND(AW707*(VLOOKUP(VALUE(Q707),Rates!G:L,3,0)),4)))</f>
        <v/>
      </c>
      <c r="AV707" s="68" t="str">
        <f t="shared" si="376"/>
        <v/>
      </c>
      <c r="AW707" s="69" t="str">
        <f t="shared" si="377"/>
        <v/>
      </c>
      <c r="AX707" s="65" t="str">
        <f t="shared" si="378"/>
        <v/>
      </c>
      <c r="AY707" s="70" t="str">
        <f>IF(AX707="","",IF(R707="Refreshment Beverage",ROUND(SUM(AX707*Rates!K$19),4),ROUND(SUM(AX707*(Rates!J$8/100)),4)))</f>
        <v/>
      </c>
      <c r="AZ707" s="67" t="str">
        <f t="shared" si="379"/>
        <v/>
      </c>
      <c r="BA707" s="22" t="str">
        <f t="shared" si="380"/>
        <v/>
      </c>
      <c r="BD707" s="171"/>
      <c r="BE707" s="171"/>
      <c r="BF707" s="171"/>
      <c r="BG707" s="171"/>
    </row>
    <row r="708" spans="11:59" ht="12.75" customHeight="1" x14ac:dyDescent="0.3">
      <c r="K708" s="42" t="str">
        <f t="shared" si="352"/>
        <v/>
      </c>
      <c r="L708" s="55" t="str">
        <f t="shared" si="353"/>
        <v/>
      </c>
      <c r="M708" s="43" t="str">
        <f t="shared" si="354"/>
        <v/>
      </c>
      <c r="N708" s="56" t="str" cm="1">
        <f t="array" ref="N708">IFERROR(IF(_xlfn.SINGLE(B:B)="","",IF(R708="Beer",SUM(LOOKUP(2,1/(Rates!$B$3:$B$5&lt;=W708)/(Rates!$C$3:$C$5&gt;=W708),Rates!$D$3:$D$5)*(X708/100)*W708),IF(R708="Refreshment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56" t="str">
        <f t="shared" si="355"/>
        <v/>
      </c>
      <c r="P708" s="53"/>
      <c r="Q708" s="14" t="str">
        <f t="shared" si="356"/>
        <v/>
      </c>
      <c r="R708" s="57" t="str">
        <f t="shared" si="357"/>
        <v/>
      </c>
      <c r="S708" s="58" t="str">
        <f>IF(B708="","",IF(R708="Refreshment Beverage",VLOOKUP(VALUE(Q708),Rates!G$15:L$19,2,0),VLOOKUP(VALUE(Q708),Rates!G$4:L$12,2,0)))</f>
        <v/>
      </c>
      <c r="T708" s="58" t="str">
        <f t="shared" si="358"/>
        <v/>
      </c>
      <c r="U708" s="58" t="str">
        <f t="shared" si="359"/>
        <v/>
      </c>
      <c r="V708" s="58" t="str">
        <f t="shared" si="360"/>
        <v/>
      </c>
      <c r="W708" s="58" t="str">
        <f t="shared" si="361"/>
        <v/>
      </c>
      <c r="X708" s="59" t="str">
        <f t="shared" si="362"/>
        <v/>
      </c>
      <c r="Y708" s="60" t="str">
        <f>IF(B:B="","",IF(R708="Refreshment Beverage",VLOOKUP(Q708,Rates!G$15:L$19,6,0)*W708,VLOOKUP(Q708,Rates!G$4:L$12,6,0)*W708))</f>
        <v/>
      </c>
      <c r="Z708" s="60" t="str">
        <f t="shared" si="363"/>
        <v/>
      </c>
      <c r="AA708" s="60" t="str">
        <f t="shared" si="351"/>
        <v/>
      </c>
      <c r="AB708" s="61" t="str" cm="1">
        <f t="array" ref="AB708">IF(_xlfn.SINGLE(B:B)="","",IF(R708="Refreshment Beverage","",IF(AND(R708="Beer",Q708=0),SUM(LOOKUP(2,1/(Rates!$B$15:$B$18&lt;=W708)/(Rates!$C$15:$C$18&gt;=W708),Rates!$D$15:$D$18)*W708),VLOOKUP(VALUE(_xlfn.SINGLE(Q:Q)),Rates!A:B,2,0)*W708)))</f>
        <v/>
      </c>
      <c r="AC708" s="61" t="str" cm="1">
        <f t="array" ref="AC708">IF(_xlfn.SINGLE(B:B)="","",IF(R708="Refreshment Beverage","",IF(AND(R708="Beer",Q708=0),SUM(LOOKUP(2,1/(Rates!$B$15:$B$18&lt;=W708)/(Rates!$C$15:$C$18&gt;=W708),Rates!$E$15:$E$18)*W708),VLOOKUP(VALUE(_xlfn.SINGLE(Q:Q)),Rates!A:C,3,0)*W708)))</f>
        <v/>
      </c>
      <c r="AD708" s="168">
        <f>IFERROR(IF(R708="Beer","",IF(OR(Q708=1,Q708=2,Q708=3,Q708=4),VLOOKUP(Q708,Rates!$A$31:$B$34,2,0)*W708,IF(V708=1,VLOOKUP(U708,'REB BEV MIN MKUP'!B:E,4,0),IF(V708&gt;1,VLOOKUP(VALUE(W708),'REB BEV MIN MKUP'!O:Q,3,0),0)))),0)</f>
        <v>0</v>
      </c>
      <c r="AE708" s="62" t="str">
        <f t="shared" si="364"/>
        <v/>
      </c>
      <c r="AF708" s="63" t="str">
        <f t="shared" si="365"/>
        <v/>
      </c>
      <c r="AG708" s="64" t="str">
        <f t="shared" si="366"/>
        <v/>
      </c>
      <c r="AH708" s="65" t="str">
        <f t="shared" si="367"/>
        <v/>
      </c>
      <c r="AI708" s="66" t="str">
        <f>IF(AE:AE="","",IF(R708="Refreshment Beverage",AK708*(Rates!J$19/100),ROUND(SUM(AH708*(Rates!$J$8/100)),4)))</f>
        <v/>
      </c>
      <c r="AJ708" s="67" t="str">
        <f t="shared" si="368"/>
        <v/>
      </c>
      <c r="AK708" s="22" t="str">
        <f t="shared" si="369"/>
        <v/>
      </c>
      <c r="AL708" s="62" t="str">
        <f t="shared" si="370"/>
        <v/>
      </c>
      <c r="AM708" s="63" t="str">
        <f>IF(AS708="","",IF(R708="Refreshment Beverage",ROUND(AS708*Rates!K$19,4),ROUND(AO708*(VLOOKUP(VALUE(Q708),Rates!G$4:L$12,3,0)),4)))</f>
        <v/>
      </c>
      <c r="AN708" s="68" t="str">
        <f>IF(AS708="","",IF(R708="Refreshment Beverage",AS708*(Rates!J$19/100),MAX(AM708,AB708)))</f>
        <v/>
      </c>
      <c r="AO708" s="69" t="str">
        <f t="shared" si="371"/>
        <v/>
      </c>
      <c r="AP708" s="69" t="str">
        <f t="shared" si="372"/>
        <v/>
      </c>
      <c r="AQ708" s="70" t="str">
        <f>IF(AS708="","",IF(R708="Refreshment Beverage",ROUND(SUM(VLOOKUP(Q:Q,Rates!G$15:L$19,3,0)*(AS708-Y708-Z708-AA708)),4),ROUND(SUM(Rates!$K$8*AS708),4)))</f>
        <v/>
      </c>
      <c r="AR708" s="66" t="str">
        <f t="shared" si="373"/>
        <v/>
      </c>
      <c r="AS708" s="22" t="str">
        <f t="shared" si="374"/>
        <v/>
      </c>
      <c r="AT708" s="62" t="str">
        <f t="shared" si="375"/>
        <v/>
      </c>
      <c r="AU708" s="63" t="str">
        <f>IF(AX708="","",IF(R708="Refreshment Beverage",ROUND((BA708-Y708-Z708-AA708)*VLOOKUP(VALUE(Q708),Rates!G$15:L$19,3,0),4),ROUND(AW708*(VLOOKUP(VALUE(Q708),Rates!G:L,3,0)),4)))</f>
        <v/>
      </c>
      <c r="AV708" s="68" t="str">
        <f t="shared" si="376"/>
        <v/>
      </c>
      <c r="AW708" s="69" t="str">
        <f t="shared" si="377"/>
        <v/>
      </c>
      <c r="AX708" s="65" t="str">
        <f t="shared" si="378"/>
        <v/>
      </c>
      <c r="AY708" s="70" t="str">
        <f>IF(AX708="","",IF(R708="Refreshment Beverage",ROUND(SUM(AX708*Rates!K$19),4),ROUND(SUM(AX708*(Rates!J$8/100)),4)))</f>
        <v/>
      </c>
      <c r="AZ708" s="67" t="str">
        <f t="shared" si="379"/>
        <v/>
      </c>
      <c r="BA708" s="22" t="str">
        <f t="shared" si="380"/>
        <v/>
      </c>
      <c r="BD708" s="171"/>
      <c r="BE708" s="171"/>
      <c r="BF708" s="171"/>
      <c r="BG708" s="171"/>
    </row>
    <row r="709" spans="11:59" ht="12.75" customHeight="1" x14ac:dyDescent="0.3">
      <c r="K709" s="42" t="str">
        <f t="shared" si="352"/>
        <v/>
      </c>
      <c r="L709" s="55" t="str">
        <f t="shared" si="353"/>
        <v/>
      </c>
      <c r="M709" s="43" t="str">
        <f t="shared" si="354"/>
        <v/>
      </c>
      <c r="N709" s="56" t="str" cm="1">
        <f t="array" ref="N709">IFERROR(IF(_xlfn.SINGLE(B:B)="","",IF(R709="Beer",SUM(LOOKUP(2,1/(Rates!$B$3:$B$5&lt;=W709)/(Rates!$C$3:$C$5&gt;=W709),Rates!$D$3:$D$5)*(X709/100)*W709),IF(R709="Refreshment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56" t="str">
        <f t="shared" si="355"/>
        <v/>
      </c>
      <c r="P709" s="53"/>
      <c r="Q709" s="14" t="str">
        <f t="shared" si="356"/>
        <v/>
      </c>
      <c r="R709" s="57" t="str">
        <f t="shared" si="357"/>
        <v/>
      </c>
      <c r="S709" s="58" t="str">
        <f>IF(B709="","",IF(R709="Refreshment Beverage",VLOOKUP(VALUE(Q709),Rates!G$15:L$19,2,0),VLOOKUP(VALUE(Q709),Rates!G$4:L$12,2,0)))</f>
        <v/>
      </c>
      <c r="T709" s="58" t="str">
        <f t="shared" si="358"/>
        <v/>
      </c>
      <c r="U709" s="58" t="str">
        <f t="shared" si="359"/>
        <v/>
      </c>
      <c r="V709" s="58" t="str">
        <f t="shared" si="360"/>
        <v/>
      </c>
      <c r="W709" s="58" t="str">
        <f t="shared" si="361"/>
        <v/>
      </c>
      <c r="X709" s="59" t="str">
        <f t="shared" si="362"/>
        <v/>
      </c>
      <c r="Y709" s="60" t="str">
        <f>IF(B:B="","",IF(R709="Refreshment Beverage",VLOOKUP(Q709,Rates!G$15:L$19,6,0)*W709,VLOOKUP(Q709,Rates!G$4:L$12,6,0)*W709))</f>
        <v/>
      </c>
      <c r="Z709" s="60" t="str">
        <f t="shared" si="363"/>
        <v/>
      </c>
      <c r="AA709" s="60" t="str">
        <f t="shared" si="351"/>
        <v/>
      </c>
      <c r="AB709" s="61" t="str" cm="1">
        <f t="array" ref="AB709">IF(_xlfn.SINGLE(B:B)="","",IF(R709="Refreshment Beverage","",IF(AND(R709="Beer",Q709=0),SUM(LOOKUP(2,1/(Rates!$B$15:$B$18&lt;=W709)/(Rates!$C$15:$C$18&gt;=W709),Rates!$D$15:$D$18)*W709),VLOOKUP(VALUE(_xlfn.SINGLE(Q:Q)),Rates!A:B,2,0)*W709)))</f>
        <v/>
      </c>
      <c r="AC709" s="61" t="str" cm="1">
        <f t="array" ref="AC709">IF(_xlfn.SINGLE(B:B)="","",IF(R709="Refreshment Beverage","",IF(AND(R709="Beer",Q709=0),SUM(LOOKUP(2,1/(Rates!$B$15:$B$18&lt;=W709)/(Rates!$C$15:$C$18&gt;=W709),Rates!$E$15:$E$18)*W709),VLOOKUP(VALUE(_xlfn.SINGLE(Q:Q)),Rates!A:C,3,0)*W709)))</f>
        <v/>
      </c>
      <c r="AD709" s="168">
        <f>IFERROR(IF(R709="Beer","",IF(OR(Q709=1,Q709=2,Q709=3,Q709=4),VLOOKUP(Q709,Rates!$A$31:$B$34,2,0)*W709,IF(V709=1,VLOOKUP(U709,'REB BEV MIN MKUP'!B:E,4,0),IF(V709&gt;1,VLOOKUP(VALUE(W709),'REB BEV MIN MKUP'!O:Q,3,0),0)))),0)</f>
        <v>0</v>
      </c>
      <c r="AE709" s="62" t="str">
        <f t="shared" si="364"/>
        <v/>
      </c>
      <c r="AF709" s="63" t="str">
        <f t="shared" si="365"/>
        <v/>
      </c>
      <c r="AG709" s="64" t="str">
        <f t="shared" si="366"/>
        <v/>
      </c>
      <c r="AH709" s="65" t="str">
        <f t="shared" si="367"/>
        <v/>
      </c>
      <c r="AI709" s="66" t="str">
        <f>IF(AE:AE="","",IF(R709="Refreshment Beverage",AK709*(Rates!J$19/100),ROUND(SUM(AH709*(Rates!$J$8/100)),4)))</f>
        <v/>
      </c>
      <c r="AJ709" s="67" t="str">
        <f t="shared" si="368"/>
        <v/>
      </c>
      <c r="AK709" s="22" t="str">
        <f t="shared" si="369"/>
        <v/>
      </c>
      <c r="AL709" s="62" t="str">
        <f t="shared" si="370"/>
        <v/>
      </c>
      <c r="AM709" s="63" t="str">
        <f>IF(AS709="","",IF(R709="Refreshment Beverage",ROUND(AS709*Rates!K$19,4),ROUND(AO709*(VLOOKUP(VALUE(Q709),Rates!G$4:L$12,3,0)),4)))</f>
        <v/>
      </c>
      <c r="AN709" s="68" t="str">
        <f>IF(AS709="","",IF(R709="Refreshment Beverage",AS709*(Rates!J$19/100),MAX(AM709,AB709)))</f>
        <v/>
      </c>
      <c r="AO709" s="69" t="str">
        <f t="shared" si="371"/>
        <v/>
      </c>
      <c r="AP709" s="69" t="str">
        <f t="shared" si="372"/>
        <v/>
      </c>
      <c r="AQ709" s="70" t="str">
        <f>IF(AS709="","",IF(R709="Refreshment Beverage",ROUND(SUM(VLOOKUP(Q:Q,Rates!G$15:L$19,3,0)*(AS709-Y709-Z709-AA709)),4),ROUND(SUM(Rates!$K$8*AS709),4)))</f>
        <v/>
      </c>
      <c r="AR709" s="66" t="str">
        <f t="shared" si="373"/>
        <v/>
      </c>
      <c r="AS709" s="22" t="str">
        <f t="shared" si="374"/>
        <v/>
      </c>
      <c r="AT709" s="62" t="str">
        <f t="shared" si="375"/>
        <v/>
      </c>
      <c r="AU709" s="63" t="str">
        <f>IF(AX709="","",IF(R709="Refreshment Beverage",ROUND((BA709-Y709-Z709-AA709)*VLOOKUP(VALUE(Q709),Rates!G$15:L$19,3,0),4),ROUND(AW709*(VLOOKUP(VALUE(Q709),Rates!G:L,3,0)),4)))</f>
        <v/>
      </c>
      <c r="AV709" s="68" t="str">
        <f t="shared" si="376"/>
        <v/>
      </c>
      <c r="AW709" s="69" t="str">
        <f t="shared" si="377"/>
        <v/>
      </c>
      <c r="AX709" s="65" t="str">
        <f t="shared" si="378"/>
        <v/>
      </c>
      <c r="AY709" s="70" t="str">
        <f>IF(AX709="","",IF(R709="Refreshment Beverage",ROUND(SUM(AX709*Rates!K$19),4),ROUND(SUM(AX709*(Rates!J$8/100)),4)))</f>
        <v/>
      </c>
      <c r="AZ709" s="67" t="str">
        <f t="shared" si="379"/>
        <v/>
      </c>
      <c r="BA709" s="22" t="str">
        <f t="shared" si="380"/>
        <v/>
      </c>
      <c r="BD709" s="171"/>
      <c r="BE709" s="171"/>
      <c r="BF709" s="171"/>
      <c r="BG709" s="171"/>
    </row>
    <row r="710" spans="11:59" ht="12.75" customHeight="1" x14ac:dyDescent="0.3">
      <c r="K710" s="42" t="str">
        <f t="shared" si="352"/>
        <v/>
      </c>
      <c r="L710" s="55" t="str">
        <f t="shared" si="353"/>
        <v/>
      </c>
      <c r="M710" s="43" t="str">
        <f t="shared" si="354"/>
        <v/>
      </c>
      <c r="N710" s="56" t="str" cm="1">
        <f t="array" ref="N710">IFERROR(IF(_xlfn.SINGLE(B:B)="","",IF(R710="Beer",SUM(LOOKUP(2,1/(Rates!$B$3:$B$5&lt;=W710)/(Rates!$C$3:$C$5&gt;=W710),Rates!$D$3:$D$5)*(X710/100)*W710),IF(R710="Refreshment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56" t="str">
        <f t="shared" si="355"/>
        <v/>
      </c>
      <c r="P710" s="53"/>
      <c r="Q710" s="14" t="str">
        <f t="shared" si="356"/>
        <v/>
      </c>
      <c r="R710" s="57" t="str">
        <f t="shared" si="357"/>
        <v/>
      </c>
      <c r="S710" s="58" t="str">
        <f>IF(B710="","",IF(R710="Refreshment Beverage",VLOOKUP(VALUE(Q710),Rates!G$15:L$19,2,0),VLOOKUP(VALUE(Q710),Rates!G$4:L$12,2,0)))</f>
        <v/>
      </c>
      <c r="T710" s="58" t="str">
        <f t="shared" si="358"/>
        <v/>
      </c>
      <c r="U710" s="58" t="str">
        <f t="shared" si="359"/>
        <v/>
      </c>
      <c r="V710" s="58" t="str">
        <f t="shared" si="360"/>
        <v/>
      </c>
      <c r="W710" s="58" t="str">
        <f t="shared" si="361"/>
        <v/>
      </c>
      <c r="X710" s="59" t="str">
        <f t="shared" si="362"/>
        <v/>
      </c>
      <c r="Y710" s="60" t="str">
        <f>IF(B:B="","",IF(R710="Refreshment Beverage",VLOOKUP(Q710,Rates!G$15:L$19,6,0)*W710,VLOOKUP(Q710,Rates!G$4:L$12,6,0)*W710))</f>
        <v/>
      </c>
      <c r="Z710" s="60" t="str">
        <f t="shared" si="363"/>
        <v/>
      </c>
      <c r="AA710" s="60" t="str">
        <f t="shared" si="351"/>
        <v/>
      </c>
      <c r="AB710" s="61" t="str" cm="1">
        <f t="array" ref="AB710">IF(_xlfn.SINGLE(B:B)="","",IF(R710="Refreshment Beverage","",IF(AND(R710="Beer",Q710=0),SUM(LOOKUP(2,1/(Rates!$B$15:$B$18&lt;=W710)/(Rates!$C$15:$C$18&gt;=W710),Rates!$D$15:$D$18)*W710),VLOOKUP(VALUE(_xlfn.SINGLE(Q:Q)),Rates!A:B,2,0)*W710)))</f>
        <v/>
      </c>
      <c r="AC710" s="61" t="str" cm="1">
        <f t="array" ref="AC710">IF(_xlfn.SINGLE(B:B)="","",IF(R710="Refreshment Beverage","",IF(AND(R710="Beer",Q710=0),SUM(LOOKUP(2,1/(Rates!$B$15:$B$18&lt;=W710)/(Rates!$C$15:$C$18&gt;=W710),Rates!$E$15:$E$18)*W710),VLOOKUP(VALUE(_xlfn.SINGLE(Q:Q)),Rates!A:C,3,0)*W710)))</f>
        <v/>
      </c>
      <c r="AD710" s="168">
        <f>IFERROR(IF(R710="Beer","",IF(OR(Q710=1,Q710=2,Q710=3,Q710=4),VLOOKUP(Q710,Rates!$A$31:$B$34,2,0)*W710,IF(V710=1,VLOOKUP(U710,'REB BEV MIN MKUP'!B:E,4,0),IF(V710&gt;1,VLOOKUP(VALUE(W710),'REB BEV MIN MKUP'!O:Q,3,0),0)))),0)</f>
        <v>0</v>
      </c>
      <c r="AE710" s="62" t="str">
        <f t="shared" si="364"/>
        <v/>
      </c>
      <c r="AF710" s="63" t="str">
        <f t="shared" si="365"/>
        <v/>
      </c>
      <c r="AG710" s="64" t="str">
        <f t="shared" si="366"/>
        <v/>
      </c>
      <c r="AH710" s="65" t="str">
        <f t="shared" si="367"/>
        <v/>
      </c>
      <c r="AI710" s="66" t="str">
        <f>IF(AE:AE="","",IF(R710="Refreshment Beverage",AK710*(Rates!J$19/100),ROUND(SUM(AH710*(Rates!$J$8/100)),4)))</f>
        <v/>
      </c>
      <c r="AJ710" s="67" t="str">
        <f t="shared" si="368"/>
        <v/>
      </c>
      <c r="AK710" s="22" t="str">
        <f t="shared" si="369"/>
        <v/>
      </c>
      <c r="AL710" s="62" t="str">
        <f t="shared" si="370"/>
        <v/>
      </c>
      <c r="AM710" s="63" t="str">
        <f>IF(AS710="","",IF(R710="Refreshment Beverage",ROUND(AS710*Rates!K$19,4),ROUND(AO710*(VLOOKUP(VALUE(Q710),Rates!G$4:L$12,3,0)),4)))</f>
        <v/>
      </c>
      <c r="AN710" s="68" t="str">
        <f>IF(AS710="","",IF(R710="Refreshment Beverage",AS710*(Rates!J$19/100),MAX(AM710,AB710)))</f>
        <v/>
      </c>
      <c r="AO710" s="69" t="str">
        <f t="shared" si="371"/>
        <v/>
      </c>
      <c r="AP710" s="69" t="str">
        <f t="shared" si="372"/>
        <v/>
      </c>
      <c r="AQ710" s="70" t="str">
        <f>IF(AS710="","",IF(R710="Refreshment Beverage",ROUND(SUM(VLOOKUP(Q:Q,Rates!G$15:L$19,3,0)*(AS710-Y710-Z710-AA710)),4),ROUND(SUM(Rates!$K$8*AS710),4)))</f>
        <v/>
      </c>
      <c r="AR710" s="66" t="str">
        <f t="shared" si="373"/>
        <v/>
      </c>
      <c r="AS710" s="22" t="str">
        <f t="shared" si="374"/>
        <v/>
      </c>
      <c r="AT710" s="62" t="str">
        <f t="shared" si="375"/>
        <v/>
      </c>
      <c r="AU710" s="63" t="str">
        <f>IF(AX710="","",IF(R710="Refreshment Beverage",ROUND((BA710-Y710-Z710-AA710)*VLOOKUP(VALUE(Q710),Rates!G$15:L$19,3,0),4),ROUND(AW710*(VLOOKUP(VALUE(Q710),Rates!G:L,3,0)),4)))</f>
        <v/>
      </c>
      <c r="AV710" s="68" t="str">
        <f t="shared" si="376"/>
        <v/>
      </c>
      <c r="AW710" s="69" t="str">
        <f t="shared" si="377"/>
        <v/>
      </c>
      <c r="AX710" s="65" t="str">
        <f t="shared" si="378"/>
        <v/>
      </c>
      <c r="AY710" s="70" t="str">
        <f>IF(AX710="","",IF(R710="Refreshment Beverage",ROUND(SUM(AX710*Rates!K$19),4),ROUND(SUM(AX710*(Rates!J$8/100)),4)))</f>
        <v/>
      </c>
      <c r="AZ710" s="67" t="str">
        <f t="shared" si="379"/>
        <v/>
      </c>
      <c r="BA710" s="22" t="str">
        <f t="shared" si="380"/>
        <v/>
      </c>
      <c r="BD710" s="171"/>
      <c r="BE710" s="171"/>
      <c r="BF710" s="171"/>
      <c r="BG710" s="171"/>
    </row>
    <row r="711" spans="11:59" ht="12.75" customHeight="1" x14ac:dyDescent="0.3">
      <c r="K711" s="42" t="str">
        <f t="shared" si="352"/>
        <v/>
      </c>
      <c r="L711" s="55" t="str">
        <f t="shared" si="353"/>
        <v/>
      </c>
      <c r="M711" s="43" t="str">
        <f t="shared" si="354"/>
        <v/>
      </c>
      <c r="N711" s="56" t="str" cm="1">
        <f t="array" ref="N711">IFERROR(IF(_xlfn.SINGLE(B:B)="","",IF(R711="Beer",SUM(LOOKUP(2,1/(Rates!$B$3:$B$5&lt;=W711)/(Rates!$C$3:$C$5&gt;=W711),Rates!$D$3:$D$5)*(X711/100)*W711),IF(R711="Refreshment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56" t="str">
        <f t="shared" si="355"/>
        <v/>
      </c>
      <c r="P711" s="53"/>
      <c r="Q711" s="14" t="str">
        <f t="shared" si="356"/>
        <v/>
      </c>
      <c r="R711" s="57" t="str">
        <f t="shared" si="357"/>
        <v/>
      </c>
      <c r="S711" s="58" t="str">
        <f>IF(B711="","",IF(R711="Refreshment Beverage",VLOOKUP(VALUE(Q711),Rates!G$15:L$19,2,0),VLOOKUP(VALUE(Q711),Rates!G$4:L$12,2,0)))</f>
        <v/>
      </c>
      <c r="T711" s="58" t="str">
        <f t="shared" si="358"/>
        <v/>
      </c>
      <c r="U711" s="58" t="str">
        <f t="shared" si="359"/>
        <v/>
      </c>
      <c r="V711" s="58" t="str">
        <f t="shared" si="360"/>
        <v/>
      </c>
      <c r="W711" s="58" t="str">
        <f t="shared" si="361"/>
        <v/>
      </c>
      <c r="X711" s="59" t="str">
        <f t="shared" si="362"/>
        <v/>
      </c>
      <c r="Y711" s="60" t="str">
        <f>IF(B:B="","",IF(R711="Refreshment Beverage",VLOOKUP(Q711,Rates!G$15:L$19,6,0)*W711,VLOOKUP(Q711,Rates!G$4:L$12,6,0)*W711))</f>
        <v/>
      </c>
      <c r="Z711" s="60" t="str">
        <f t="shared" si="363"/>
        <v/>
      </c>
      <c r="AA711" s="60" t="str">
        <f t="shared" ref="AA711:AA774" si="381">IF(B:B="","",IF(AND(T711="Can",V711=8,R711="Beer"),V711*0.0201,IF(AND(T711="Can",V711=15,R711="Beer"),V711*0.0101,IF(AND(T711="Can",V711=20,R711="Beer"),V711*0.0107,IF(AND(T711="Can",V711=30,R711="Beer"),V711*0.0089,IF(AND(T711="Can",V711=36,R711="Beer"),V711*0.0074,IF(AND(T711="Bottle",V711=24,R711="Beer"),V711*0.016,IF(AND(R711="Refreshment Beverage",U711&gt;0.049,U711&lt;0.401),V711*0.0536,IF(AND(R711="Refreshment Beverage",U711&gt;0.4,U711&lt;0.47),V711*0.0643,IF(AND(R711="Refreshment Beverage",U711&gt;0.469,U711&lt;0.66),V711*0.075,IF(AND(R711="Refreshment Beverage",U711&gt;0.659,U711&lt;0.75),V711*0.1071,IF(AND(R711="Refreshment Beverage",U711&gt;0.749,U711&lt;0.9),V711*0.1178,IF(AND(R711="Refreshment Beverage",U711&gt;0.899,U711&lt;1),V711*0.1393,IF(AND(R711="Refreshment Beverage",U711=1),V711*0.1499,IF(AND(R711="Refreshment Beverage",U711=1.14),V711*0.1714,IF(AND(R711="Refreshment Beverage",U711=2),V711*0.2999,IF(AND(R711="Refreshment Beverage",U711=3),V711*0.4499,IF(AND(R711="Refreshment Beverage",U711=1.75),V711*0.2678,0))))))))))))))))))</f>
        <v/>
      </c>
      <c r="AB711" s="61" t="str" cm="1">
        <f t="array" ref="AB711">IF(_xlfn.SINGLE(B:B)="","",IF(R711="Refreshment Beverage","",IF(AND(R711="Beer",Q711=0),SUM(LOOKUP(2,1/(Rates!$B$15:$B$18&lt;=W711)/(Rates!$C$15:$C$18&gt;=W711),Rates!$D$15:$D$18)*W711),VLOOKUP(VALUE(_xlfn.SINGLE(Q:Q)),Rates!A:B,2,0)*W711)))</f>
        <v/>
      </c>
      <c r="AC711" s="61" t="str" cm="1">
        <f t="array" ref="AC711">IF(_xlfn.SINGLE(B:B)="","",IF(R711="Refreshment Beverage","",IF(AND(R711="Beer",Q711=0),SUM(LOOKUP(2,1/(Rates!$B$15:$B$18&lt;=W711)/(Rates!$C$15:$C$18&gt;=W711),Rates!$E$15:$E$18)*W711),VLOOKUP(VALUE(_xlfn.SINGLE(Q:Q)),Rates!A:C,3,0)*W711)))</f>
        <v/>
      </c>
      <c r="AD711" s="168">
        <f>IFERROR(IF(R711="Beer","",IF(OR(Q711=1,Q711=2,Q711=3,Q711=4),VLOOKUP(Q711,Rates!$A$31:$B$34,2,0)*W711,IF(V711=1,VLOOKUP(U711,'REB BEV MIN MKUP'!B:E,4,0),IF(V711&gt;1,VLOOKUP(VALUE(W711),'REB BEV MIN MKUP'!O:Q,3,0),0)))),0)</f>
        <v>0</v>
      </c>
      <c r="AE711" s="62" t="str">
        <f t="shared" si="364"/>
        <v/>
      </c>
      <c r="AF711" s="63" t="str">
        <f t="shared" si="365"/>
        <v/>
      </c>
      <c r="AG711" s="64" t="str">
        <f t="shared" si="366"/>
        <v/>
      </c>
      <c r="AH711" s="65" t="str">
        <f t="shared" si="367"/>
        <v/>
      </c>
      <c r="AI711" s="66" t="str">
        <f>IF(AE:AE="","",IF(R711="Refreshment Beverage",AK711*(Rates!J$19/100),ROUND(SUM(AH711*(Rates!$J$8/100)),4)))</f>
        <v/>
      </c>
      <c r="AJ711" s="67" t="str">
        <f t="shared" si="368"/>
        <v/>
      </c>
      <c r="AK711" s="22" t="str">
        <f t="shared" si="369"/>
        <v/>
      </c>
      <c r="AL711" s="62" t="str">
        <f t="shared" si="370"/>
        <v/>
      </c>
      <c r="AM711" s="63" t="str">
        <f>IF(AS711="","",IF(R711="Refreshment Beverage",ROUND(AS711*Rates!K$19,4),ROUND(AO711*(VLOOKUP(VALUE(Q711),Rates!G$4:L$12,3,0)),4)))</f>
        <v/>
      </c>
      <c r="AN711" s="68" t="str">
        <f>IF(AS711="","",IF(R711="Refreshment Beverage",AS711*(Rates!J$19/100),MAX(AM711,AB711)))</f>
        <v/>
      </c>
      <c r="AO711" s="69" t="str">
        <f t="shared" si="371"/>
        <v/>
      </c>
      <c r="AP711" s="69" t="str">
        <f t="shared" si="372"/>
        <v/>
      </c>
      <c r="AQ711" s="70" t="str">
        <f>IF(AS711="","",IF(R711="Refreshment Beverage",ROUND(SUM(VLOOKUP(Q:Q,Rates!G$15:L$19,3,0)*(AS711-Y711-Z711-AA711)),4),ROUND(SUM(Rates!$K$8*AS711),4)))</f>
        <v/>
      </c>
      <c r="AR711" s="66" t="str">
        <f t="shared" si="373"/>
        <v/>
      </c>
      <c r="AS711" s="22" t="str">
        <f t="shared" si="374"/>
        <v/>
      </c>
      <c r="AT711" s="62" t="str">
        <f t="shared" si="375"/>
        <v/>
      </c>
      <c r="AU711" s="63" t="str">
        <f>IF(AX711="","",IF(R711="Refreshment Beverage",ROUND((BA711-Y711-Z711-AA711)*VLOOKUP(VALUE(Q711),Rates!G$15:L$19,3,0),4),ROUND(AW711*(VLOOKUP(VALUE(Q711),Rates!G:L,3,0)),4)))</f>
        <v/>
      </c>
      <c r="AV711" s="68" t="str">
        <f t="shared" si="376"/>
        <v/>
      </c>
      <c r="AW711" s="69" t="str">
        <f t="shared" si="377"/>
        <v/>
      </c>
      <c r="AX711" s="65" t="str">
        <f t="shared" si="378"/>
        <v/>
      </c>
      <c r="AY711" s="70" t="str">
        <f>IF(AX711="","",IF(R711="Refreshment Beverage",ROUND(SUM(AX711*Rates!K$19),4),ROUND(SUM(AX711*(Rates!J$8/100)),4)))</f>
        <v/>
      </c>
      <c r="AZ711" s="67" t="str">
        <f t="shared" si="379"/>
        <v/>
      </c>
      <c r="BA711" s="22" t="str">
        <f t="shared" si="380"/>
        <v/>
      </c>
      <c r="BD711" s="171"/>
      <c r="BE711" s="171"/>
      <c r="BF711" s="171"/>
      <c r="BG711" s="171"/>
    </row>
    <row r="712" spans="11:59" ht="12.75" customHeight="1" x14ac:dyDescent="0.3">
      <c r="K712" s="42" t="str">
        <f t="shared" ref="K712:K775" si="382">IFERROR(IF(B:B="","",IF(OR(C712="",E712="",F712="",G712="",H712="",I712="",J712=""),"",ROUND(IF(J712="Gross Price to Brewers",AE712,IF(J712="Retail Price",AL712,IF(J712="Licensee Retail",AT712,""))),2))),"")</f>
        <v/>
      </c>
      <c r="L712" s="55" t="str">
        <f t="shared" ref="L712:L775" si="383">IFERROR(IF(B:B="","",IF(OR(C712="",E712="",F712="",G712="",H712="",I712="",J712=""),"",ROUND(IF(J712="Gross Price to Brewers",AH712,IF(J712="Retail Price",AP712,IF(J712="Licensee Retail",AX712,""))),2))),"")</f>
        <v/>
      </c>
      <c r="M712" s="43" t="str">
        <f t="shared" ref="M712:M775" si="384">IFERROR(IF(B:B="","",IF(OR(C712="",E712="",F712="",G712="",H712="",I712="",J712=""),"",ROUND(IF(J712="Gross Price to Brewers",AK712,IF(J712="Retail Price",AS712,IF(J712="Licensee Retail",BA712,""))),2))),"")</f>
        <v/>
      </c>
      <c r="N712" s="56" t="str" cm="1">
        <f t="array" ref="N712">IFERROR(IF(_xlfn.SINGLE(B:B)="","",IF(R712="Beer",SUM(LOOKUP(2,1/(Rates!$B$3:$B$5&lt;=W712)/(Rates!$C$3:$C$5&gt;=W712),Rates!$D$3:$D$5)*(X712/100)*W712),IF(R712="Refreshment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56" t="str">
        <f t="shared" ref="O712:O775" si="385">IF(B:B="","",IF(M712&gt;N712,"YES","NO"))</f>
        <v/>
      </c>
      <c r="P712" s="53"/>
      <c r="Q712" s="14" t="str">
        <f t="shared" ref="Q712:Q775" si="386">IF(B712="","",IF(OR(D712="",D712=0),0,D712))</f>
        <v/>
      </c>
      <c r="R712" s="57" t="str">
        <f t="shared" ref="R712:R775" si="387">IF(C712="","",IF(C712="Beer","Beer",IF(C712="Malt-Based Cooler","Refreshment Beverage")))</f>
        <v/>
      </c>
      <c r="S712" s="58" t="str">
        <f>IF(B712="","",IF(R712="Refreshment Beverage",VLOOKUP(VALUE(Q712),Rates!G$15:L$19,2,0),VLOOKUP(VALUE(Q712),Rates!G$4:L$12,2,0)))</f>
        <v/>
      </c>
      <c r="T712" s="58" t="str">
        <f t="shared" ref="T712:T775" si="388">IF(B712="","",G712)</f>
        <v/>
      </c>
      <c r="U712" s="58" t="str">
        <f t="shared" ref="U712:U775" si="389">IF(B:B="","",SUM(W712/V712))</f>
        <v/>
      </c>
      <c r="V712" s="58" t="str">
        <f t="shared" ref="V712:V775" si="390">IF(B712="","",F712)</f>
        <v/>
      </c>
      <c r="W712" s="58" t="str">
        <f t="shared" ref="W712:W775" si="391">IF(B712="","",E712*F712)</f>
        <v/>
      </c>
      <c r="X712" s="59" t="str">
        <f t="shared" ref="X712:X775" si="392">IF(B712="","",H712)</f>
        <v/>
      </c>
      <c r="Y712" s="60" t="str">
        <f>IF(B:B="","",IF(R712="Refreshment Beverage",VLOOKUP(Q712,Rates!G$15:L$19,6,0)*W712,VLOOKUP(Q712,Rates!G$4:L$12,6,0)*W712))</f>
        <v/>
      </c>
      <c r="Z712" s="60" t="str">
        <f t="shared" ref="Z712:Z775" si="393">IF(B:B="","",IF(R712="Refreshment Beverage",0,IF(T712="Keg",0,ROUND(0.34/12*V712,2))))</f>
        <v/>
      </c>
      <c r="AA712" s="60" t="str">
        <f t="shared" si="381"/>
        <v/>
      </c>
      <c r="AB712" s="61" t="str" cm="1">
        <f t="array" ref="AB712">IF(_xlfn.SINGLE(B:B)="","",IF(R712="Refreshment Beverage","",IF(AND(R712="Beer",Q712=0),SUM(LOOKUP(2,1/(Rates!$B$15:$B$18&lt;=W712)/(Rates!$C$15:$C$18&gt;=W712),Rates!$D$15:$D$18)*W712),VLOOKUP(VALUE(_xlfn.SINGLE(Q:Q)),Rates!A:B,2,0)*W712)))</f>
        <v/>
      </c>
      <c r="AC712" s="61" t="str" cm="1">
        <f t="array" ref="AC712">IF(_xlfn.SINGLE(B:B)="","",IF(R712="Refreshment Beverage","",IF(AND(R712="Beer",Q712=0),SUM(LOOKUP(2,1/(Rates!$B$15:$B$18&lt;=W712)/(Rates!$C$15:$C$18&gt;=W712),Rates!$E$15:$E$18)*W712),VLOOKUP(VALUE(_xlfn.SINGLE(Q:Q)),Rates!A:C,3,0)*W712)))</f>
        <v/>
      </c>
      <c r="AD712" s="168">
        <f>IFERROR(IF(R712="Beer","",IF(OR(Q712=1,Q712=2,Q712=3,Q712=4),VLOOKUP(Q712,Rates!$A$31:$B$34,2,0)*W712,IF(V712=1,VLOOKUP(U712,'REB BEV MIN MKUP'!B:E,4,0),IF(V712&gt;1,VLOOKUP(VALUE(W712),'REB BEV MIN MKUP'!O:Q,3,0),0)))),0)</f>
        <v>0</v>
      </c>
      <c r="AE712" s="62" t="str">
        <f t="shared" ref="AE712:AE775" si="394">IF(J712="Gross Price to Brewers",I712,"")</f>
        <v/>
      </c>
      <c r="AF712" s="63" t="str">
        <f t="shared" ref="AF712:AF775" si="395">IF(AE:AE="","",ROUND(SUM(AE712*(S712/100)),4))</f>
        <v/>
      </c>
      <c r="AG712" s="64" t="str">
        <f t="shared" ref="AG712:AG775" si="396">IF(AE:AE="","",IF(R712="Refreshment Beverage",MAX(AF712,AD712),MAX(AB712,AF712)))</f>
        <v/>
      </c>
      <c r="AH712" s="65" t="str">
        <f t="shared" ref="AH712:AH775" si="397">IF(AE:AE="","",IF(R712="Refreshment Beverage",AK712-AJ712,SUM(Y712:AA712)+AE712+AG712))</f>
        <v/>
      </c>
      <c r="AI712" s="66" t="str">
        <f>IF(AE:AE="","",IF(R712="Refreshment Beverage",AK712*(Rates!J$19/100),ROUND(SUM(AH712*(Rates!$J$8/100)),4)))</f>
        <v/>
      </c>
      <c r="AJ712" s="67" t="str">
        <f t="shared" ref="AJ712:AJ775" si="398">IF(AE:AE="","",IF(R712="Refreshment Beverage",AI712,MAX(AC712,AI712)))</f>
        <v/>
      </c>
      <c r="AK712" s="22" t="str">
        <f t="shared" ref="AK712:AK775" si="399">IF(AE:AE="","",IF(R712="Refreshment Beverage",SUM(AE712+Y712+Z712+AA712+AG712),SUM(AH712+AJ712)))</f>
        <v/>
      </c>
      <c r="AL712" s="62" t="str">
        <f t="shared" ref="AL712:AL775" si="400">IF(AS712="","",IF(R712="Refreshment Beverage",ROUND(SUM(AS712-AR712-AA712-Z712-Y712),2),ROUND(SUM(AS712-AR712-AN712-Y712-Z712-AA712),2)))</f>
        <v/>
      </c>
      <c r="AM712" s="63" t="str">
        <f>IF(AS712="","",IF(R712="Refreshment Beverage",ROUND(AS712*Rates!K$19,4),ROUND(AO712*(VLOOKUP(VALUE(Q712),Rates!G$4:L$12,3,0)),4)))</f>
        <v/>
      </c>
      <c r="AN712" s="68" t="str">
        <f>IF(AS712="","",IF(R712="Refreshment Beverage",AS712*(Rates!J$19/100),MAX(AM712,AB712)))</f>
        <v/>
      </c>
      <c r="AO712" s="69" t="str">
        <f t="shared" ref="AO712:AO775" si="401">IF(AS712="","",ROUND(SUM(AS712-AR712-Y712-Z712-AA712),4))</f>
        <v/>
      </c>
      <c r="AP712" s="69" t="str">
        <f t="shared" ref="AP712:AP775" si="402">IF(AS712="","",IF(R712="Refreshment Beverage",ROUND(AS712-AN712,2),ROUND(SUM(AS712-AR712),2)))</f>
        <v/>
      </c>
      <c r="AQ712" s="70" t="str">
        <f>IF(AS712="","",IF(R712="Refreshment Beverage",ROUND(SUM(VLOOKUP(Q:Q,Rates!G$15:L$19,3,0)*(AS712-Y712-Z712-AA712)),4),ROUND(SUM(Rates!$K$8*AS712),4)))</f>
        <v/>
      </c>
      <c r="AR712" s="66" t="str">
        <f t="shared" ref="AR712:AR775" si="403">IF(AS712="","",IF(R712="Refreshment Beverage",MAX(AD712,AQ712),MAX(AQ712,AC712)))</f>
        <v/>
      </c>
      <c r="AS712" s="22" t="str">
        <f t="shared" ref="AS712:AS775" si="404">IF(J712="Retail Price",SUM(I712+0.004),"")</f>
        <v/>
      </c>
      <c r="AT712" s="62" t="str">
        <f t="shared" ref="AT712:AT775" si="405">IF(AX712="","",IF(R712="Refreshment Beverage",SUM(BA712-AV712-Y712-Z712-AA712),SUM(AX712-AV712-Y712-Z712-AA712)))</f>
        <v/>
      </c>
      <c r="AU712" s="63" t="str">
        <f>IF(AX712="","",IF(R712="Refreshment Beverage",ROUND((BA712-Y712-Z712-AA712)*VLOOKUP(VALUE(Q712),Rates!G$15:L$19,3,0),4),ROUND(AW712*(VLOOKUP(VALUE(Q712),Rates!G:L,3,0)),4)))</f>
        <v/>
      </c>
      <c r="AV712" s="68" t="str">
        <f t="shared" ref="AV712:AV775" si="406">IF(AX712="","",IF(R712="Refreshment Beverage",MAX(AU712,AD712),MAX(AB712,AU712)))</f>
        <v/>
      </c>
      <c r="AW712" s="69" t="str">
        <f t="shared" ref="AW712:AW775" si="407">IF(AX712="","",IF(R712="Refreshment Beverage",SUM(BA712-AV712-Y712-Z712-AA712),ROUND(SUM(BA712-AZ712-Y712-Z712-AA712),4)))</f>
        <v/>
      </c>
      <c r="AX712" s="65" t="str">
        <f t="shared" ref="AX712:AX775" si="408">IF(J712="Licensee Retail",I712,"")</f>
        <v/>
      </c>
      <c r="AY712" s="70" t="str">
        <f>IF(AX712="","",IF(R712="Refreshment Beverage",ROUND(SUM(AX712*Rates!K$19),4),ROUND(SUM(AX712*(Rates!J$8/100)),4)))</f>
        <v/>
      </c>
      <c r="AZ712" s="67" t="str">
        <f t="shared" ref="AZ712:AZ775" si="409">IF(AX712="","",MAX($AC712,AY712))</f>
        <v/>
      </c>
      <c r="BA712" s="22" t="str">
        <f t="shared" ref="BA712:BA775" si="410">IF(AX712="","",SUM(AX712+AZ712))</f>
        <v/>
      </c>
      <c r="BD712" s="171"/>
      <c r="BE712" s="171"/>
      <c r="BF712" s="171"/>
      <c r="BG712" s="171"/>
    </row>
    <row r="713" spans="11:59" ht="12.75" customHeight="1" x14ac:dyDescent="0.3">
      <c r="K713" s="42" t="str">
        <f t="shared" si="382"/>
        <v/>
      </c>
      <c r="L713" s="55" t="str">
        <f t="shared" si="383"/>
        <v/>
      </c>
      <c r="M713" s="43" t="str">
        <f t="shared" si="384"/>
        <v/>
      </c>
      <c r="N713" s="56" t="str" cm="1">
        <f t="array" ref="N713">IFERROR(IF(_xlfn.SINGLE(B:B)="","",IF(R713="Beer",SUM(LOOKUP(2,1/(Rates!$B$3:$B$5&lt;=W713)/(Rates!$C$3:$C$5&gt;=W713),Rates!$D$3:$D$5)*(X713/100)*W713),IF(R713="Refreshment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56" t="str">
        <f t="shared" si="385"/>
        <v/>
      </c>
      <c r="P713" s="53"/>
      <c r="Q713" s="14" t="str">
        <f t="shared" si="386"/>
        <v/>
      </c>
      <c r="R713" s="57" t="str">
        <f t="shared" si="387"/>
        <v/>
      </c>
      <c r="S713" s="58" t="str">
        <f>IF(B713="","",IF(R713="Refreshment Beverage",VLOOKUP(VALUE(Q713),Rates!G$15:L$19,2,0),VLOOKUP(VALUE(Q713),Rates!G$4:L$12,2,0)))</f>
        <v/>
      </c>
      <c r="T713" s="58" t="str">
        <f t="shared" si="388"/>
        <v/>
      </c>
      <c r="U713" s="58" t="str">
        <f t="shared" si="389"/>
        <v/>
      </c>
      <c r="V713" s="58" t="str">
        <f t="shared" si="390"/>
        <v/>
      </c>
      <c r="W713" s="58" t="str">
        <f t="shared" si="391"/>
        <v/>
      </c>
      <c r="X713" s="59" t="str">
        <f t="shared" si="392"/>
        <v/>
      </c>
      <c r="Y713" s="60" t="str">
        <f>IF(B:B="","",IF(R713="Refreshment Beverage",VLOOKUP(Q713,Rates!G$15:L$19,6,0)*W713,VLOOKUP(Q713,Rates!G$4:L$12,6,0)*W713))</f>
        <v/>
      </c>
      <c r="Z713" s="60" t="str">
        <f t="shared" si="393"/>
        <v/>
      </c>
      <c r="AA713" s="60" t="str">
        <f t="shared" si="381"/>
        <v/>
      </c>
      <c r="AB713" s="61" t="str" cm="1">
        <f t="array" ref="AB713">IF(_xlfn.SINGLE(B:B)="","",IF(R713="Refreshment Beverage","",IF(AND(R713="Beer",Q713=0),SUM(LOOKUP(2,1/(Rates!$B$15:$B$18&lt;=W713)/(Rates!$C$15:$C$18&gt;=W713),Rates!$D$15:$D$18)*W713),VLOOKUP(VALUE(_xlfn.SINGLE(Q:Q)),Rates!A:B,2,0)*W713)))</f>
        <v/>
      </c>
      <c r="AC713" s="61" t="str" cm="1">
        <f t="array" ref="AC713">IF(_xlfn.SINGLE(B:B)="","",IF(R713="Refreshment Beverage","",IF(AND(R713="Beer",Q713=0),SUM(LOOKUP(2,1/(Rates!$B$15:$B$18&lt;=W713)/(Rates!$C$15:$C$18&gt;=W713),Rates!$E$15:$E$18)*W713),VLOOKUP(VALUE(_xlfn.SINGLE(Q:Q)),Rates!A:C,3,0)*W713)))</f>
        <v/>
      </c>
      <c r="AD713" s="168">
        <f>IFERROR(IF(R713="Beer","",IF(OR(Q713=1,Q713=2,Q713=3,Q713=4),VLOOKUP(Q713,Rates!$A$31:$B$34,2,0)*W713,IF(V713=1,VLOOKUP(U713,'REB BEV MIN MKUP'!B:E,4,0),IF(V713&gt;1,VLOOKUP(VALUE(W713),'REB BEV MIN MKUP'!O:Q,3,0),0)))),0)</f>
        <v>0</v>
      </c>
      <c r="AE713" s="62" t="str">
        <f t="shared" si="394"/>
        <v/>
      </c>
      <c r="AF713" s="63" t="str">
        <f t="shared" si="395"/>
        <v/>
      </c>
      <c r="AG713" s="64" t="str">
        <f t="shared" si="396"/>
        <v/>
      </c>
      <c r="AH713" s="65" t="str">
        <f t="shared" si="397"/>
        <v/>
      </c>
      <c r="AI713" s="66" t="str">
        <f>IF(AE:AE="","",IF(R713="Refreshment Beverage",AK713*(Rates!J$19/100),ROUND(SUM(AH713*(Rates!$J$8/100)),4)))</f>
        <v/>
      </c>
      <c r="AJ713" s="67" t="str">
        <f t="shared" si="398"/>
        <v/>
      </c>
      <c r="AK713" s="22" t="str">
        <f t="shared" si="399"/>
        <v/>
      </c>
      <c r="AL713" s="62" t="str">
        <f t="shared" si="400"/>
        <v/>
      </c>
      <c r="AM713" s="63" t="str">
        <f>IF(AS713="","",IF(R713="Refreshment Beverage",ROUND(AS713*Rates!K$19,4),ROUND(AO713*(VLOOKUP(VALUE(Q713),Rates!G$4:L$12,3,0)),4)))</f>
        <v/>
      </c>
      <c r="AN713" s="68" t="str">
        <f>IF(AS713="","",IF(R713="Refreshment Beverage",AS713*(Rates!J$19/100),MAX(AM713,AB713)))</f>
        <v/>
      </c>
      <c r="AO713" s="69" t="str">
        <f t="shared" si="401"/>
        <v/>
      </c>
      <c r="AP713" s="69" t="str">
        <f t="shared" si="402"/>
        <v/>
      </c>
      <c r="AQ713" s="70" t="str">
        <f>IF(AS713="","",IF(R713="Refreshment Beverage",ROUND(SUM(VLOOKUP(Q:Q,Rates!G$15:L$19,3,0)*(AS713-Y713-Z713-AA713)),4),ROUND(SUM(Rates!$K$8*AS713),4)))</f>
        <v/>
      </c>
      <c r="AR713" s="66" t="str">
        <f t="shared" si="403"/>
        <v/>
      </c>
      <c r="AS713" s="22" t="str">
        <f t="shared" si="404"/>
        <v/>
      </c>
      <c r="AT713" s="62" t="str">
        <f t="shared" si="405"/>
        <v/>
      </c>
      <c r="AU713" s="63" t="str">
        <f>IF(AX713="","",IF(R713="Refreshment Beverage",ROUND((BA713-Y713-Z713-AA713)*VLOOKUP(VALUE(Q713),Rates!G$15:L$19,3,0),4),ROUND(AW713*(VLOOKUP(VALUE(Q713),Rates!G:L,3,0)),4)))</f>
        <v/>
      </c>
      <c r="AV713" s="68" t="str">
        <f t="shared" si="406"/>
        <v/>
      </c>
      <c r="AW713" s="69" t="str">
        <f t="shared" si="407"/>
        <v/>
      </c>
      <c r="AX713" s="65" t="str">
        <f t="shared" si="408"/>
        <v/>
      </c>
      <c r="AY713" s="70" t="str">
        <f>IF(AX713="","",IF(R713="Refreshment Beverage",ROUND(SUM(AX713*Rates!K$19),4),ROUND(SUM(AX713*(Rates!J$8/100)),4)))</f>
        <v/>
      </c>
      <c r="AZ713" s="67" t="str">
        <f t="shared" si="409"/>
        <v/>
      </c>
      <c r="BA713" s="22" t="str">
        <f t="shared" si="410"/>
        <v/>
      </c>
      <c r="BD713" s="171"/>
      <c r="BE713" s="171"/>
      <c r="BF713" s="171"/>
      <c r="BG713" s="171"/>
    </row>
    <row r="714" spans="11:59" ht="12.75" customHeight="1" x14ac:dyDescent="0.3">
      <c r="K714" s="42" t="str">
        <f t="shared" si="382"/>
        <v/>
      </c>
      <c r="L714" s="55" t="str">
        <f t="shared" si="383"/>
        <v/>
      </c>
      <c r="M714" s="43" t="str">
        <f t="shared" si="384"/>
        <v/>
      </c>
      <c r="N714" s="56" t="str" cm="1">
        <f t="array" ref="N714">IFERROR(IF(_xlfn.SINGLE(B:B)="","",IF(R714="Beer",SUM(LOOKUP(2,1/(Rates!$B$3:$B$5&lt;=W714)/(Rates!$C$3:$C$5&gt;=W714),Rates!$D$3:$D$5)*(X714/100)*W714),IF(R714="Refreshment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56" t="str">
        <f t="shared" si="385"/>
        <v/>
      </c>
      <c r="P714" s="53"/>
      <c r="Q714" s="14" t="str">
        <f t="shared" si="386"/>
        <v/>
      </c>
      <c r="R714" s="57" t="str">
        <f t="shared" si="387"/>
        <v/>
      </c>
      <c r="S714" s="58" t="str">
        <f>IF(B714="","",IF(R714="Refreshment Beverage",VLOOKUP(VALUE(Q714),Rates!G$15:L$19,2,0),VLOOKUP(VALUE(Q714),Rates!G$4:L$12,2,0)))</f>
        <v/>
      </c>
      <c r="T714" s="58" t="str">
        <f t="shared" si="388"/>
        <v/>
      </c>
      <c r="U714" s="58" t="str">
        <f t="shared" si="389"/>
        <v/>
      </c>
      <c r="V714" s="58" t="str">
        <f t="shared" si="390"/>
        <v/>
      </c>
      <c r="W714" s="58" t="str">
        <f t="shared" si="391"/>
        <v/>
      </c>
      <c r="X714" s="59" t="str">
        <f t="shared" si="392"/>
        <v/>
      </c>
      <c r="Y714" s="60" t="str">
        <f>IF(B:B="","",IF(R714="Refreshment Beverage",VLOOKUP(Q714,Rates!G$15:L$19,6,0)*W714,VLOOKUP(Q714,Rates!G$4:L$12,6,0)*W714))</f>
        <v/>
      </c>
      <c r="Z714" s="60" t="str">
        <f t="shared" si="393"/>
        <v/>
      </c>
      <c r="AA714" s="60" t="str">
        <f t="shared" si="381"/>
        <v/>
      </c>
      <c r="AB714" s="61" t="str" cm="1">
        <f t="array" ref="AB714">IF(_xlfn.SINGLE(B:B)="","",IF(R714="Refreshment Beverage","",IF(AND(R714="Beer",Q714=0),SUM(LOOKUP(2,1/(Rates!$B$15:$B$18&lt;=W714)/(Rates!$C$15:$C$18&gt;=W714),Rates!$D$15:$D$18)*W714),VLOOKUP(VALUE(_xlfn.SINGLE(Q:Q)),Rates!A:B,2,0)*W714)))</f>
        <v/>
      </c>
      <c r="AC714" s="61" t="str" cm="1">
        <f t="array" ref="AC714">IF(_xlfn.SINGLE(B:B)="","",IF(R714="Refreshment Beverage","",IF(AND(R714="Beer",Q714=0),SUM(LOOKUP(2,1/(Rates!$B$15:$B$18&lt;=W714)/(Rates!$C$15:$C$18&gt;=W714),Rates!$E$15:$E$18)*W714),VLOOKUP(VALUE(_xlfn.SINGLE(Q:Q)),Rates!A:C,3,0)*W714)))</f>
        <v/>
      </c>
      <c r="AD714" s="168">
        <f>IFERROR(IF(R714="Beer","",IF(OR(Q714=1,Q714=2,Q714=3,Q714=4),VLOOKUP(Q714,Rates!$A$31:$B$34,2,0)*W714,IF(V714=1,VLOOKUP(U714,'REB BEV MIN MKUP'!B:E,4,0),IF(V714&gt;1,VLOOKUP(VALUE(W714),'REB BEV MIN MKUP'!O:Q,3,0),0)))),0)</f>
        <v>0</v>
      </c>
      <c r="AE714" s="62" t="str">
        <f t="shared" si="394"/>
        <v/>
      </c>
      <c r="AF714" s="63" t="str">
        <f t="shared" si="395"/>
        <v/>
      </c>
      <c r="AG714" s="64" t="str">
        <f t="shared" si="396"/>
        <v/>
      </c>
      <c r="AH714" s="65" t="str">
        <f t="shared" si="397"/>
        <v/>
      </c>
      <c r="AI714" s="66" t="str">
        <f>IF(AE:AE="","",IF(R714="Refreshment Beverage",AK714*(Rates!J$19/100),ROUND(SUM(AH714*(Rates!$J$8/100)),4)))</f>
        <v/>
      </c>
      <c r="AJ714" s="67" t="str">
        <f t="shared" si="398"/>
        <v/>
      </c>
      <c r="AK714" s="22" t="str">
        <f t="shared" si="399"/>
        <v/>
      </c>
      <c r="AL714" s="62" t="str">
        <f t="shared" si="400"/>
        <v/>
      </c>
      <c r="AM714" s="63" t="str">
        <f>IF(AS714="","",IF(R714="Refreshment Beverage",ROUND(AS714*Rates!K$19,4),ROUND(AO714*(VLOOKUP(VALUE(Q714),Rates!G$4:L$12,3,0)),4)))</f>
        <v/>
      </c>
      <c r="AN714" s="68" t="str">
        <f>IF(AS714="","",IF(R714="Refreshment Beverage",AS714*(Rates!J$19/100),MAX(AM714,AB714)))</f>
        <v/>
      </c>
      <c r="AO714" s="69" t="str">
        <f t="shared" si="401"/>
        <v/>
      </c>
      <c r="AP714" s="69" t="str">
        <f t="shared" si="402"/>
        <v/>
      </c>
      <c r="AQ714" s="70" t="str">
        <f>IF(AS714="","",IF(R714="Refreshment Beverage",ROUND(SUM(VLOOKUP(Q:Q,Rates!G$15:L$19,3,0)*(AS714-Y714-Z714-AA714)),4),ROUND(SUM(Rates!$K$8*AS714),4)))</f>
        <v/>
      </c>
      <c r="AR714" s="66" t="str">
        <f t="shared" si="403"/>
        <v/>
      </c>
      <c r="AS714" s="22" t="str">
        <f t="shared" si="404"/>
        <v/>
      </c>
      <c r="AT714" s="62" t="str">
        <f t="shared" si="405"/>
        <v/>
      </c>
      <c r="AU714" s="63" t="str">
        <f>IF(AX714="","",IF(R714="Refreshment Beverage",ROUND((BA714-Y714-Z714-AA714)*VLOOKUP(VALUE(Q714),Rates!G$15:L$19,3,0),4),ROUND(AW714*(VLOOKUP(VALUE(Q714),Rates!G:L,3,0)),4)))</f>
        <v/>
      </c>
      <c r="AV714" s="68" t="str">
        <f t="shared" si="406"/>
        <v/>
      </c>
      <c r="AW714" s="69" t="str">
        <f t="shared" si="407"/>
        <v/>
      </c>
      <c r="AX714" s="65" t="str">
        <f t="shared" si="408"/>
        <v/>
      </c>
      <c r="AY714" s="70" t="str">
        <f>IF(AX714="","",IF(R714="Refreshment Beverage",ROUND(SUM(AX714*Rates!K$19),4),ROUND(SUM(AX714*(Rates!J$8/100)),4)))</f>
        <v/>
      </c>
      <c r="AZ714" s="67" t="str">
        <f t="shared" si="409"/>
        <v/>
      </c>
      <c r="BA714" s="22" t="str">
        <f t="shared" si="410"/>
        <v/>
      </c>
      <c r="BD714" s="171"/>
      <c r="BE714" s="171"/>
      <c r="BF714" s="171"/>
      <c r="BG714" s="171"/>
    </row>
    <row r="715" spans="11:59" ht="12.75" customHeight="1" x14ac:dyDescent="0.3">
      <c r="K715" s="42" t="str">
        <f t="shared" si="382"/>
        <v/>
      </c>
      <c r="L715" s="55" t="str">
        <f t="shared" si="383"/>
        <v/>
      </c>
      <c r="M715" s="43" t="str">
        <f t="shared" si="384"/>
        <v/>
      </c>
      <c r="N715" s="56" t="str" cm="1">
        <f t="array" ref="N715">IFERROR(IF(_xlfn.SINGLE(B:B)="","",IF(R715="Beer",SUM(LOOKUP(2,1/(Rates!$B$3:$B$5&lt;=W715)/(Rates!$C$3:$C$5&gt;=W715),Rates!$D$3:$D$5)*(X715/100)*W715),IF(R715="Refreshment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56" t="str">
        <f t="shared" si="385"/>
        <v/>
      </c>
      <c r="P715" s="53"/>
      <c r="Q715" s="14" t="str">
        <f t="shared" si="386"/>
        <v/>
      </c>
      <c r="R715" s="57" t="str">
        <f t="shared" si="387"/>
        <v/>
      </c>
      <c r="S715" s="58" t="str">
        <f>IF(B715="","",IF(R715="Refreshment Beverage",VLOOKUP(VALUE(Q715),Rates!G$15:L$19,2,0),VLOOKUP(VALUE(Q715),Rates!G$4:L$12,2,0)))</f>
        <v/>
      </c>
      <c r="T715" s="58" t="str">
        <f t="shared" si="388"/>
        <v/>
      </c>
      <c r="U715" s="58" t="str">
        <f t="shared" si="389"/>
        <v/>
      </c>
      <c r="V715" s="58" t="str">
        <f t="shared" si="390"/>
        <v/>
      </c>
      <c r="W715" s="58" t="str">
        <f t="shared" si="391"/>
        <v/>
      </c>
      <c r="X715" s="59" t="str">
        <f t="shared" si="392"/>
        <v/>
      </c>
      <c r="Y715" s="60" t="str">
        <f>IF(B:B="","",IF(R715="Refreshment Beverage",VLOOKUP(Q715,Rates!G$15:L$19,6,0)*W715,VLOOKUP(Q715,Rates!G$4:L$12,6,0)*W715))</f>
        <v/>
      </c>
      <c r="Z715" s="60" t="str">
        <f t="shared" si="393"/>
        <v/>
      </c>
      <c r="AA715" s="60" t="str">
        <f t="shared" si="381"/>
        <v/>
      </c>
      <c r="AB715" s="61" t="str" cm="1">
        <f t="array" ref="AB715">IF(_xlfn.SINGLE(B:B)="","",IF(R715="Refreshment Beverage","",IF(AND(R715="Beer",Q715=0),SUM(LOOKUP(2,1/(Rates!$B$15:$B$18&lt;=W715)/(Rates!$C$15:$C$18&gt;=W715),Rates!$D$15:$D$18)*W715),VLOOKUP(VALUE(_xlfn.SINGLE(Q:Q)),Rates!A:B,2,0)*W715)))</f>
        <v/>
      </c>
      <c r="AC715" s="61" t="str" cm="1">
        <f t="array" ref="AC715">IF(_xlfn.SINGLE(B:B)="","",IF(R715="Refreshment Beverage","",IF(AND(R715="Beer",Q715=0),SUM(LOOKUP(2,1/(Rates!$B$15:$B$18&lt;=W715)/(Rates!$C$15:$C$18&gt;=W715),Rates!$E$15:$E$18)*W715),VLOOKUP(VALUE(_xlfn.SINGLE(Q:Q)),Rates!A:C,3,0)*W715)))</f>
        <v/>
      </c>
      <c r="AD715" s="168">
        <f>IFERROR(IF(R715="Beer","",IF(OR(Q715=1,Q715=2,Q715=3,Q715=4),VLOOKUP(Q715,Rates!$A$31:$B$34,2,0)*W715,IF(V715=1,VLOOKUP(U715,'REB BEV MIN MKUP'!B:E,4,0),IF(V715&gt;1,VLOOKUP(VALUE(W715),'REB BEV MIN MKUP'!O:Q,3,0),0)))),0)</f>
        <v>0</v>
      </c>
      <c r="AE715" s="62" t="str">
        <f t="shared" si="394"/>
        <v/>
      </c>
      <c r="AF715" s="63" t="str">
        <f t="shared" si="395"/>
        <v/>
      </c>
      <c r="AG715" s="64" t="str">
        <f t="shared" si="396"/>
        <v/>
      </c>
      <c r="AH715" s="65" t="str">
        <f t="shared" si="397"/>
        <v/>
      </c>
      <c r="AI715" s="66" t="str">
        <f>IF(AE:AE="","",IF(R715="Refreshment Beverage",AK715*(Rates!J$19/100),ROUND(SUM(AH715*(Rates!$J$8/100)),4)))</f>
        <v/>
      </c>
      <c r="AJ715" s="67" t="str">
        <f t="shared" si="398"/>
        <v/>
      </c>
      <c r="AK715" s="22" t="str">
        <f t="shared" si="399"/>
        <v/>
      </c>
      <c r="AL715" s="62" t="str">
        <f t="shared" si="400"/>
        <v/>
      </c>
      <c r="AM715" s="63" t="str">
        <f>IF(AS715="","",IF(R715="Refreshment Beverage",ROUND(AS715*Rates!K$19,4),ROUND(AO715*(VLOOKUP(VALUE(Q715),Rates!G$4:L$12,3,0)),4)))</f>
        <v/>
      </c>
      <c r="AN715" s="68" t="str">
        <f>IF(AS715="","",IF(R715="Refreshment Beverage",AS715*(Rates!J$19/100),MAX(AM715,AB715)))</f>
        <v/>
      </c>
      <c r="AO715" s="69" t="str">
        <f t="shared" si="401"/>
        <v/>
      </c>
      <c r="AP715" s="69" t="str">
        <f t="shared" si="402"/>
        <v/>
      </c>
      <c r="AQ715" s="70" t="str">
        <f>IF(AS715="","",IF(R715="Refreshment Beverage",ROUND(SUM(VLOOKUP(Q:Q,Rates!G$15:L$19,3,0)*(AS715-Y715-Z715-AA715)),4),ROUND(SUM(Rates!$K$8*AS715),4)))</f>
        <v/>
      </c>
      <c r="AR715" s="66" t="str">
        <f t="shared" si="403"/>
        <v/>
      </c>
      <c r="AS715" s="22" t="str">
        <f t="shared" si="404"/>
        <v/>
      </c>
      <c r="AT715" s="62" t="str">
        <f t="shared" si="405"/>
        <v/>
      </c>
      <c r="AU715" s="63" t="str">
        <f>IF(AX715="","",IF(R715="Refreshment Beverage",ROUND((BA715-Y715-Z715-AA715)*VLOOKUP(VALUE(Q715),Rates!G$15:L$19,3,0),4),ROUND(AW715*(VLOOKUP(VALUE(Q715),Rates!G:L,3,0)),4)))</f>
        <v/>
      </c>
      <c r="AV715" s="68" t="str">
        <f t="shared" si="406"/>
        <v/>
      </c>
      <c r="AW715" s="69" t="str">
        <f t="shared" si="407"/>
        <v/>
      </c>
      <c r="AX715" s="65" t="str">
        <f t="shared" si="408"/>
        <v/>
      </c>
      <c r="AY715" s="70" t="str">
        <f>IF(AX715="","",IF(R715="Refreshment Beverage",ROUND(SUM(AX715*Rates!K$19),4),ROUND(SUM(AX715*(Rates!J$8/100)),4)))</f>
        <v/>
      </c>
      <c r="AZ715" s="67" t="str">
        <f t="shared" si="409"/>
        <v/>
      </c>
      <c r="BA715" s="22" t="str">
        <f t="shared" si="410"/>
        <v/>
      </c>
      <c r="BD715" s="171"/>
      <c r="BE715" s="171"/>
      <c r="BF715" s="171"/>
      <c r="BG715" s="171"/>
    </row>
    <row r="716" spans="11:59" ht="12.75" customHeight="1" x14ac:dyDescent="0.3">
      <c r="K716" s="42" t="str">
        <f t="shared" si="382"/>
        <v/>
      </c>
      <c r="L716" s="55" t="str">
        <f t="shared" si="383"/>
        <v/>
      </c>
      <c r="M716" s="43" t="str">
        <f t="shared" si="384"/>
        <v/>
      </c>
      <c r="N716" s="56" t="str" cm="1">
        <f t="array" ref="N716">IFERROR(IF(_xlfn.SINGLE(B:B)="","",IF(R716="Beer",SUM(LOOKUP(2,1/(Rates!$B$3:$B$5&lt;=W716)/(Rates!$C$3:$C$5&gt;=W716),Rates!$D$3:$D$5)*(X716/100)*W716),IF(R716="Refreshment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56" t="str">
        <f t="shared" si="385"/>
        <v/>
      </c>
      <c r="P716" s="53"/>
      <c r="Q716" s="14" t="str">
        <f t="shared" si="386"/>
        <v/>
      </c>
      <c r="R716" s="57" t="str">
        <f t="shared" si="387"/>
        <v/>
      </c>
      <c r="S716" s="58" t="str">
        <f>IF(B716="","",IF(R716="Refreshment Beverage",VLOOKUP(VALUE(Q716),Rates!G$15:L$19,2,0),VLOOKUP(VALUE(Q716),Rates!G$4:L$12,2,0)))</f>
        <v/>
      </c>
      <c r="T716" s="58" t="str">
        <f t="shared" si="388"/>
        <v/>
      </c>
      <c r="U716" s="58" t="str">
        <f t="shared" si="389"/>
        <v/>
      </c>
      <c r="V716" s="58" t="str">
        <f t="shared" si="390"/>
        <v/>
      </c>
      <c r="W716" s="58" t="str">
        <f t="shared" si="391"/>
        <v/>
      </c>
      <c r="X716" s="59" t="str">
        <f t="shared" si="392"/>
        <v/>
      </c>
      <c r="Y716" s="60" t="str">
        <f>IF(B:B="","",IF(R716="Refreshment Beverage",VLOOKUP(Q716,Rates!G$15:L$19,6,0)*W716,VLOOKUP(Q716,Rates!G$4:L$12,6,0)*W716))</f>
        <v/>
      </c>
      <c r="Z716" s="60" t="str">
        <f t="shared" si="393"/>
        <v/>
      </c>
      <c r="AA716" s="60" t="str">
        <f t="shared" si="381"/>
        <v/>
      </c>
      <c r="AB716" s="61" t="str" cm="1">
        <f t="array" ref="AB716">IF(_xlfn.SINGLE(B:B)="","",IF(R716="Refreshment Beverage","",IF(AND(R716="Beer",Q716=0),SUM(LOOKUP(2,1/(Rates!$B$15:$B$18&lt;=W716)/(Rates!$C$15:$C$18&gt;=W716),Rates!$D$15:$D$18)*W716),VLOOKUP(VALUE(_xlfn.SINGLE(Q:Q)),Rates!A:B,2,0)*W716)))</f>
        <v/>
      </c>
      <c r="AC716" s="61" t="str" cm="1">
        <f t="array" ref="AC716">IF(_xlfn.SINGLE(B:B)="","",IF(R716="Refreshment Beverage","",IF(AND(R716="Beer",Q716=0),SUM(LOOKUP(2,1/(Rates!$B$15:$B$18&lt;=W716)/(Rates!$C$15:$C$18&gt;=W716),Rates!$E$15:$E$18)*W716),VLOOKUP(VALUE(_xlfn.SINGLE(Q:Q)),Rates!A:C,3,0)*W716)))</f>
        <v/>
      </c>
      <c r="AD716" s="168">
        <f>IFERROR(IF(R716="Beer","",IF(OR(Q716=1,Q716=2,Q716=3,Q716=4),VLOOKUP(Q716,Rates!$A$31:$B$34,2,0)*W716,IF(V716=1,VLOOKUP(U716,'REB BEV MIN MKUP'!B:E,4,0),IF(V716&gt;1,VLOOKUP(VALUE(W716),'REB BEV MIN MKUP'!O:Q,3,0),0)))),0)</f>
        <v>0</v>
      </c>
      <c r="AE716" s="62" t="str">
        <f t="shared" si="394"/>
        <v/>
      </c>
      <c r="AF716" s="63" t="str">
        <f t="shared" si="395"/>
        <v/>
      </c>
      <c r="AG716" s="64" t="str">
        <f t="shared" si="396"/>
        <v/>
      </c>
      <c r="AH716" s="65" t="str">
        <f t="shared" si="397"/>
        <v/>
      </c>
      <c r="AI716" s="66" t="str">
        <f>IF(AE:AE="","",IF(R716="Refreshment Beverage",AK716*(Rates!J$19/100),ROUND(SUM(AH716*(Rates!$J$8/100)),4)))</f>
        <v/>
      </c>
      <c r="AJ716" s="67" t="str">
        <f t="shared" si="398"/>
        <v/>
      </c>
      <c r="AK716" s="22" t="str">
        <f t="shared" si="399"/>
        <v/>
      </c>
      <c r="AL716" s="62" t="str">
        <f t="shared" si="400"/>
        <v/>
      </c>
      <c r="AM716" s="63" t="str">
        <f>IF(AS716="","",IF(R716="Refreshment Beverage",ROUND(AS716*Rates!K$19,4),ROUND(AO716*(VLOOKUP(VALUE(Q716),Rates!G$4:L$12,3,0)),4)))</f>
        <v/>
      </c>
      <c r="AN716" s="68" t="str">
        <f>IF(AS716="","",IF(R716="Refreshment Beverage",AS716*(Rates!J$19/100),MAX(AM716,AB716)))</f>
        <v/>
      </c>
      <c r="AO716" s="69" t="str">
        <f t="shared" si="401"/>
        <v/>
      </c>
      <c r="AP716" s="69" t="str">
        <f t="shared" si="402"/>
        <v/>
      </c>
      <c r="AQ716" s="70" t="str">
        <f>IF(AS716="","",IF(R716="Refreshment Beverage",ROUND(SUM(VLOOKUP(Q:Q,Rates!G$15:L$19,3,0)*(AS716-Y716-Z716-AA716)),4),ROUND(SUM(Rates!$K$8*AS716),4)))</f>
        <v/>
      </c>
      <c r="AR716" s="66" t="str">
        <f t="shared" si="403"/>
        <v/>
      </c>
      <c r="AS716" s="22" t="str">
        <f t="shared" si="404"/>
        <v/>
      </c>
      <c r="AT716" s="62" t="str">
        <f t="shared" si="405"/>
        <v/>
      </c>
      <c r="AU716" s="63" t="str">
        <f>IF(AX716="","",IF(R716="Refreshment Beverage",ROUND((BA716-Y716-Z716-AA716)*VLOOKUP(VALUE(Q716),Rates!G$15:L$19,3,0),4),ROUND(AW716*(VLOOKUP(VALUE(Q716),Rates!G:L,3,0)),4)))</f>
        <v/>
      </c>
      <c r="AV716" s="68" t="str">
        <f t="shared" si="406"/>
        <v/>
      </c>
      <c r="AW716" s="69" t="str">
        <f t="shared" si="407"/>
        <v/>
      </c>
      <c r="AX716" s="65" t="str">
        <f t="shared" si="408"/>
        <v/>
      </c>
      <c r="AY716" s="70" t="str">
        <f>IF(AX716="","",IF(R716="Refreshment Beverage",ROUND(SUM(AX716*Rates!K$19),4),ROUND(SUM(AX716*(Rates!J$8/100)),4)))</f>
        <v/>
      </c>
      <c r="AZ716" s="67" t="str">
        <f t="shared" si="409"/>
        <v/>
      </c>
      <c r="BA716" s="22" t="str">
        <f t="shared" si="410"/>
        <v/>
      </c>
      <c r="BD716" s="171"/>
      <c r="BE716" s="171"/>
      <c r="BF716" s="171"/>
      <c r="BG716" s="171"/>
    </row>
    <row r="717" spans="11:59" ht="12.75" customHeight="1" x14ac:dyDescent="0.3">
      <c r="K717" s="42" t="str">
        <f t="shared" si="382"/>
        <v/>
      </c>
      <c r="L717" s="55" t="str">
        <f t="shared" si="383"/>
        <v/>
      </c>
      <c r="M717" s="43" t="str">
        <f t="shared" si="384"/>
        <v/>
      </c>
      <c r="N717" s="56" t="str" cm="1">
        <f t="array" ref="N717">IFERROR(IF(_xlfn.SINGLE(B:B)="","",IF(R717="Beer",SUM(LOOKUP(2,1/(Rates!$B$3:$B$5&lt;=W717)/(Rates!$C$3:$C$5&gt;=W717),Rates!$D$3:$D$5)*(X717/100)*W717),IF(R717="Refreshment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56" t="str">
        <f t="shared" si="385"/>
        <v/>
      </c>
      <c r="P717" s="53"/>
      <c r="Q717" s="14" t="str">
        <f t="shared" si="386"/>
        <v/>
      </c>
      <c r="R717" s="57" t="str">
        <f t="shared" si="387"/>
        <v/>
      </c>
      <c r="S717" s="58" t="str">
        <f>IF(B717="","",IF(R717="Refreshment Beverage",VLOOKUP(VALUE(Q717),Rates!G$15:L$19,2,0),VLOOKUP(VALUE(Q717),Rates!G$4:L$12,2,0)))</f>
        <v/>
      </c>
      <c r="T717" s="58" t="str">
        <f t="shared" si="388"/>
        <v/>
      </c>
      <c r="U717" s="58" t="str">
        <f t="shared" si="389"/>
        <v/>
      </c>
      <c r="V717" s="58" t="str">
        <f t="shared" si="390"/>
        <v/>
      </c>
      <c r="W717" s="58" t="str">
        <f t="shared" si="391"/>
        <v/>
      </c>
      <c r="X717" s="59" t="str">
        <f t="shared" si="392"/>
        <v/>
      </c>
      <c r="Y717" s="60" t="str">
        <f>IF(B:B="","",IF(R717="Refreshment Beverage",VLOOKUP(Q717,Rates!G$15:L$19,6,0)*W717,VLOOKUP(Q717,Rates!G$4:L$12,6,0)*W717))</f>
        <v/>
      </c>
      <c r="Z717" s="60" t="str">
        <f t="shared" si="393"/>
        <v/>
      </c>
      <c r="AA717" s="60" t="str">
        <f t="shared" si="381"/>
        <v/>
      </c>
      <c r="AB717" s="61" t="str" cm="1">
        <f t="array" ref="AB717">IF(_xlfn.SINGLE(B:B)="","",IF(R717="Refreshment Beverage","",IF(AND(R717="Beer",Q717=0),SUM(LOOKUP(2,1/(Rates!$B$15:$B$18&lt;=W717)/(Rates!$C$15:$C$18&gt;=W717),Rates!$D$15:$D$18)*W717),VLOOKUP(VALUE(_xlfn.SINGLE(Q:Q)),Rates!A:B,2,0)*W717)))</f>
        <v/>
      </c>
      <c r="AC717" s="61" t="str" cm="1">
        <f t="array" ref="AC717">IF(_xlfn.SINGLE(B:B)="","",IF(R717="Refreshment Beverage","",IF(AND(R717="Beer",Q717=0),SUM(LOOKUP(2,1/(Rates!$B$15:$B$18&lt;=W717)/(Rates!$C$15:$C$18&gt;=W717),Rates!$E$15:$E$18)*W717),VLOOKUP(VALUE(_xlfn.SINGLE(Q:Q)),Rates!A:C,3,0)*W717)))</f>
        <v/>
      </c>
      <c r="AD717" s="168">
        <f>IFERROR(IF(R717="Beer","",IF(OR(Q717=1,Q717=2,Q717=3,Q717=4),VLOOKUP(Q717,Rates!$A$31:$B$34,2,0)*W717,IF(V717=1,VLOOKUP(U717,'REB BEV MIN MKUP'!B:E,4,0),IF(V717&gt;1,VLOOKUP(VALUE(W717),'REB BEV MIN MKUP'!O:Q,3,0),0)))),0)</f>
        <v>0</v>
      </c>
      <c r="AE717" s="62" t="str">
        <f t="shared" si="394"/>
        <v/>
      </c>
      <c r="AF717" s="63" t="str">
        <f t="shared" si="395"/>
        <v/>
      </c>
      <c r="AG717" s="64" t="str">
        <f t="shared" si="396"/>
        <v/>
      </c>
      <c r="AH717" s="65" t="str">
        <f t="shared" si="397"/>
        <v/>
      </c>
      <c r="AI717" s="66" t="str">
        <f>IF(AE:AE="","",IF(R717="Refreshment Beverage",AK717*(Rates!J$19/100),ROUND(SUM(AH717*(Rates!$J$8/100)),4)))</f>
        <v/>
      </c>
      <c r="AJ717" s="67" t="str">
        <f t="shared" si="398"/>
        <v/>
      </c>
      <c r="AK717" s="22" t="str">
        <f t="shared" si="399"/>
        <v/>
      </c>
      <c r="AL717" s="62" t="str">
        <f t="shared" si="400"/>
        <v/>
      </c>
      <c r="AM717" s="63" t="str">
        <f>IF(AS717="","",IF(R717="Refreshment Beverage",ROUND(AS717*Rates!K$19,4),ROUND(AO717*(VLOOKUP(VALUE(Q717),Rates!G$4:L$12,3,0)),4)))</f>
        <v/>
      </c>
      <c r="AN717" s="68" t="str">
        <f>IF(AS717="","",IF(R717="Refreshment Beverage",AS717*(Rates!J$19/100),MAX(AM717,AB717)))</f>
        <v/>
      </c>
      <c r="AO717" s="69" t="str">
        <f t="shared" si="401"/>
        <v/>
      </c>
      <c r="AP717" s="69" t="str">
        <f t="shared" si="402"/>
        <v/>
      </c>
      <c r="AQ717" s="70" t="str">
        <f>IF(AS717="","",IF(R717="Refreshment Beverage",ROUND(SUM(VLOOKUP(Q:Q,Rates!G$15:L$19,3,0)*(AS717-Y717-Z717-AA717)),4),ROUND(SUM(Rates!$K$8*AS717),4)))</f>
        <v/>
      </c>
      <c r="AR717" s="66" t="str">
        <f t="shared" si="403"/>
        <v/>
      </c>
      <c r="AS717" s="22" t="str">
        <f t="shared" si="404"/>
        <v/>
      </c>
      <c r="AT717" s="62" t="str">
        <f t="shared" si="405"/>
        <v/>
      </c>
      <c r="AU717" s="63" t="str">
        <f>IF(AX717="","",IF(R717="Refreshment Beverage",ROUND((BA717-Y717-Z717-AA717)*VLOOKUP(VALUE(Q717),Rates!G$15:L$19,3,0),4),ROUND(AW717*(VLOOKUP(VALUE(Q717),Rates!G:L,3,0)),4)))</f>
        <v/>
      </c>
      <c r="AV717" s="68" t="str">
        <f t="shared" si="406"/>
        <v/>
      </c>
      <c r="AW717" s="69" t="str">
        <f t="shared" si="407"/>
        <v/>
      </c>
      <c r="AX717" s="65" t="str">
        <f t="shared" si="408"/>
        <v/>
      </c>
      <c r="AY717" s="70" t="str">
        <f>IF(AX717="","",IF(R717="Refreshment Beverage",ROUND(SUM(AX717*Rates!K$19),4),ROUND(SUM(AX717*(Rates!J$8/100)),4)))</f>
        <v/>
      </c>
      <c r="AZ717" s="67" t="str">
        <f t="shared" si="409"/>
        <v/>
      </c>
      <c r="BA717" s="22" t="str">
        <f t="shared" si="410"/>
        <v/>
      </c>
      <c r="BD717" s="171"/>
      <c r="BE717" s="171"/>
      <c r="BF717" s="171"/>
      <c r="BG717" s="171"/>
    </row>
    <row r="718" spans="11:59" ht="12.75" customHeight="1" x14ac:dyDescent="0.3">
      <c r="K718" s="42" t="str">
        <f t="shared" si="382"/>
        <v/>
      </c>
      <c r="L718" s="55" t="str">
        <f t="shared" si="383"/>
        <v/>
      </c>
      <c r="M718" s="43" t="str">
        <f t="shared" si="384"/>
        <v/>
      </c>
      <c r="N718" s="56" t="str" cm="1">
        <f t="array" ref="N718">IFERROR(IF(_xlfn.SINGLE(B:B)="","",IF(R718="Beer",SUM(LOOKUP(2,1/(Rates!$B$3:$B$5&lt;=W718)/(Rates!$C$3:$C$5&gt;=W718),Rates!$D$3:$D$5)*(X718/100)*W718),IF(R718="Refreshment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56" t="str">
        <f t="shared" si="385"/>
        <v/>
      </c>
      <c r="P718" s="53"/>
      <c r="Q718" s="14" t="str">
        <f t="shared" si="386"/>
        <v/>
      </c>
      <c r="R718" s="57" t="str">
        <f t="shared" si="387"/>
        <v/>
      </c>
      <c r="S718" s="58" t="str">
        <f>IF(B718="","",IF(R718="Refreshment Beverage",VLOOKUP(VALUE(Q718),Rates!G$15:L$19,2,0),VLOOKUP(VALUE(Q718),Rates!G$4:L$12,2,0)))</f>
        <v/>
      </c>
      <c r="T718" s="58" t="str">
        <f t="shared" si="388"/>
        <v/>
      </c>
      <c r="U718" s="58" t="str">
        <f t="shared" si="389"/>
        <v/>
      </c>
      <c r="V718" s="58" t="str">
        <f t="shared" si="390"/>
        <v/>
      </c>
      <c r="W718" s="58" t="str">
        <f t="shared" si="391"/>
        <v/>
      </c>
      <c r="X718" s="59" t="str">
        <f t="shared" si="392"/>
        <v/>
      </c>
      <c r="Y718" s="60" t="str">
        <f>IF(B:B="","",IF(R718="Refreshment Beverage",VLOOKUP(Q718,Rates!G$15:L$19,6,0)*W718,VLOOKUP(Q718,Rates!G$4:L$12,6,0)*W718))</f>
        <v/>
      </c>
      <c r="Z718" s="60" t="str">
        <f t="shared" si="393"/>
        <v/>
      </c>
      <c r="AA718" s="60" t="str">
        <f t="shared" si="381"/>
        <v/>
      </c>
      <c r="AB718" s="61" t="str" cm="1">
        <f t="array" ref="AB718">IF(_xlfn.SINGLE(B:B)="","",IF(R718="Refreshment Beverage","",IF(AND(R718="Beer",Q718=0),SUM(LOOKUP(2,1/(Rates!$B$15:$B$18&lt;=W718)/(Rates!$C$15:$C$18&gt;=W718),Rates!$D$15:$D$18)*W718),VLOOKUP(VALUE(_xlfn.SINGLE(Q:Q)),Rates!A:B,2,0)*W718)))</f>
        <v/>
      </c>
      <c r="AC718" s="61" t="str" cm="1">
        <f t="array" ref="AC718">IF(_xlfn.SINGLE(B:B)="","",IF(R718="Refreshment Beverage","",IF(AND(R718="Beer",Q718=0),SUM(LOOKUP(2,1/(Rates!$B$15:$B$18&lt;=W718)/(Rates!$C$15:$C$18&gt;=W718),Rates!$E$15:$E$18)*W718),VLOOKUP(VALUE(_xlfn.SINGLE(Q:Q)),Rates!A:C,3,0)*W718)))</f>
        <v/>
      </c>
      <c r="AD718" s="168">
        <f>IFERROR(IF(R718="Beer","",IF(OR(Q718=1,Q718=2,Q718=3,Q718=4),VLOOKUP(Q718,Rates!$A$31:$B$34,2,0)*W718,IF(V718=1,VLOOKUP(U718,'REB BEV MIN MKUP'!B:E,4,0),IF(V718&gt;1,VLOOKUP(VALUE(W718),'REB BEV MIN MKUP'!O:Q,3,0),0)))),0)</f>
        <v>0</v>
      </c>
      <c r="AE718" s="62" t="str">
        <f t="shared" si="394"/>
        <v/>
      </c>
      <c r="AF718" s="63" t="str">
        <f t="shared" si="395"/>
        <v/>
      </c>
      <c r="AG718" s="64" t="str">
        <f t="shared" si="396"/>
        <v/>
      </c>
      <c r="AH718" s="65" t="str">
        <f t="shared" si="397"/>
        <v/>
      </c>
      <c r="AI718" s="66" t="str">
        <f>IF(AE:AE="","",IF(R718="Refreshment Beverage",AK718*(Rates!J$19/100),ROUND(SUM(AH718*(Rates!$J$8/100)),4)))</f>
        <v/>
      </c>
      <c r="AJ718" s="67" t="str">
        <f t="shared" si="398"/>
        <v/>
      </c>
      <c r="AK718" s="22" t="str">
        <f t="shared" si="399"/>
        <v/>
      </c>
      <c r="AL718" s="62" t="str">
        <f t="shared" si="400"/>
        <v/>
      </c>
      <c r="AM718" s="63" t="str">
        <f>IF(AS718="","",IF(R718="Refreshment Beverage",ROUND(AS718*Rates!K$19,4),ROUND(AO718*(VLOOKUP(VALUE(Q718),Rates!G$4:L$12,3,0)),4)))</f>
        <v/>
      </c>
      <c r="AN718" s="68" t="str">
        <f>IF(AS718="","",IF(R718="Refreshment Beverage",AS718*(Rates!J$19/100),MAX(AM718,AB718)))</f>
        <v/>
      </c>
      <c r="AO718" s="69" t="str">
        <f t="shared" si="401"/>
        <v/>
      </c>
      <c r="AP718" s="69" t="str">
        <f t="shared" si="402"/>
        <v/>
      </c>
      <c r="AQ718" s="70" t="str">
        <f>IF(AS718="","",IF(R718="Refreshment Beverage",ROUND(SUM(VLOOKUP(Q:Q,Rates!G$15:L$19,3,0)*(AS718-Y718-Z718-AA718)),4),ROUND(SUM(Rates!$K$8*AS718),4)))</f>
        <v/>
      </c>
      <c r="AR718" s="66" t="str">
        <f t="shared" si="403"/>
        <v/>
      </c>
      <c r="AS718" s="22" t="str">
        <f t="shared" si="404"/>
        <v/>
      </c>
      <c r="AT718" s="62" t="str">
        <f t="shared" si="405"/>
        <v/>
      </c>
      <c r="AU718" s="63" t="str">
        <f>IF(AX718="","",IF(R718="Refreshment Beverage",ROUND((BA718-Y718-Z718-AA718)*VLOOKUP(VALUE(Q718),Rates!G$15:L$19,3,0),4),ROUND(AW718*(VLOOKUP(VALUE(Q718),Rates!G:L,3,0)),4)))</f>
        <v/>
      </c>
      <c r="AV718" s="68" t="str">
        <f t="shared" si="406"/>
        <v/>
      </c>
      <c r="AW718" s="69" t="str">
        <f t="shared" si="407"/>
        <v/>
      </c>
      <c r="AX718" s="65" t="str">
        <f t="shared" si="408"/>
        <v/>
      </c>
      <c r="AY718" s="70" t="str">
        <f>IF(AX718="","",IF(R718="Refreshment Beverage",ROUND(SUM(AX718*Rates!K$19),4),ROUND(SUM(AX718*(Rates!J$8/100)),4)))</f>
        <v/>
      </c>
      <c r="AZ718" s="67" t="str">
        <f t="shared" si="409"/>
        <v/>
      </c>
      <c r="BA718" s="22" t="str">
        <f t="shared" si="410"/>
        <v/>
      </c>
      <c r="BD718" s="171"/>
      <c r="BE718" s="171"/>
      <c r="BF718" s="171"/>
      <c r="BG718" s="171"/>
    </row>
    <row r="719" spans="11:59" ht="12.75" customHeight="1" x14ac:dyDescent="0.3">
      <c r="K719" s="42" t="str">
        <f t="shared" si="382"/>
        <v/>
      </c>
      <c r="L719" s="55" t="str">
        <f t="shared" si="383"/>
        <v/>
      </c>
      <c r="M719" s="43" t="str">
        <f t="shared" si="384"/>
        <v/>
      </c>
      <c r="N719" s="56" t="str" cm="1">
        <f t="array" ref="N719">IFERROR(IF(_xlfn.SINGLE(B:B)="","",IF(R719="Beer",SUM(LOOKUP(2,1/(Rates!$B$3:$B$5&lt;=W719)/(Rates!$C$3:$C$5&gt;=W719),Rates!$D$3:$D$5)*(X719/100)*W719),IF(R719="Refreshment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56" t="str">
        <f t="shared" si="385"/>
        <v/>
      </c>
      <c r="P719" s="53"/>
      <c r="Q719" s="14" t="str">
        <f t="shared" si="386"/>
        <v/>
      </c>
      <c r="R719" s="57" t="str">
        <f t="shared" si="387"/>
        <v/>
      </c>
      <c r="S719" s="58" t="str">
        <f>IF(B719="","",IF(R719="Refreshment Beverage",VLOOKUP(VALUE(Q719),Rates!G$15:L$19,2,0),VLOOKUP(VALUE(Q719),Rates!G$4:L$12,2,0)))</f>
        <v/>
      </c>
      <c r="T719" s="58" t="str">
        <f t="shared" si="388"/>
        <v/>
      </c>
      <c r="U719" s="58" t="str">
        <f t="shared" si="389"/>
        <v/>
      </c>
      <c r="V719" s="58" t="str">
        <f t="shared" si="390"/>
        <v/>
      </c>
      <c r="W719" s="58" t="str">
        <f t="shared" si="391"/>
        <v/>
      </c>
      <c r="X719" s="59" t="str">
        <f t="shared" si="392"/>
        <v/>
      </c>
      <c r="Y719" s="60" t="str">
        <f>IF(B:B="","",IF(R719="Refreshment Beverage",VLOOKUP(Q719,Rates!G$15:L$19,6,0)*W719,VLOOKUP(Q719,Rates!G$4:L$12,6,0)*W719))</f>
        <v/>
      </c>
      <c r="Z719" s="60" t="str">
        <f t="shared" si="393"/>
        <v/>
      </c>
      <c r="AA719" s="60" t="str">
        <f t="shared" si="381"/>
        <v/>
      </c>
      <c r="AB719" s="61" t="str" cm="1">
        <f t="array" ref="AB719">IF(_xlfn.SINGLE(B:B)="","",IF(R719="Refreshment Beverage","",IF(AND(R719="Beer",Q719=0),SUM(LOOKUP(2,1/(Rates!$B$15:$B$18&lt;=W719)/(Rates!$C$15:$C$18&gt;=W719),Rates!$D$15:$D$18)*W719),VLOOKUP(VALUE(_xlfn.SINGLE(Q:Q)),Rates!A:B,2,0)*W719)))</f>
        <v/>
      </c>
      <c r="AC719" s="61" t="str" cm="1">
        <f t="array" ref="AC719">IF(_xlfn.SINGLE(B:B)="","",IF(R719="Refreshment Beverage","",IF(AND(R719="Beer",Q719=0),SUM(LOOKUP(2,1/(Rates!$B$15:$B$18&lt;=W719)/(Rates!$C$15:$C$18&gt;=W719),Rates!$E$15:$E$18)*W719),VLOOKUP(VALUE(_xlfn.SINGLE(Q:Q)),Rates!A:C,3,0)*W719)))</f>
        <v/>
      </c>
      <c r="AD719" s="168">
        <f>IFERROR(IF(R719="Beer","",IF(OR(Q719=1,Q719=2,Q719=3,Q719=4),VLOOKUP(Q719,Rates!$A$31:$B$34,2,0)*W719,IF(V719=1,VLOOKUP(U719,'REB BEV MIN MKUP'!B:E,4,0),IF(V719&gt;1,VLOOKUP(VALUE(W719),'REB BEV MIN MKUP'!O:Q,3,0),0)))),0)</f>
        <v>0</v>
      </c>
      <c r="AE719" s="62" t="str">
        <f t="shared" si="394"/>
        <v/>
      </c>
      <c r="AF719" s="63" t="str">
        <f t="shared" si="395"/>
        <v/>
      </c>
      <c r="AG719" s="64" t="str">
        <f t="shared" si="396"/>
        <v/>
      </c>
      <c r="AH719" s="65" t="str">
        <f t="shared" si="397"/>
        <v/>
      </c>
      <c r="AI719" s="66" t="str">
        <f>IF(AE:AE="","",IF(R719="Refreshment Beverage",AK719*(Rates!J$19/100),ROUND(SUM(AH719*(Rates!$J$8/100)),4)))</f>
        <v/>
      </c>
      <c r="AJ719" s="67" t="str">
        <f t="shared" si="398"/>
        <v/>
      </c>
      <c r="AK719" s="22" t="str">
        <f t="shared" si="399"/>
        <v/>
      </c>
      <c r="AL719" s="62" t="str">
        <f t="shared" si="400"/>
        <v/>
      </c>
      <c r="AM719" s="63" t="str">
        <f>IF(AS719="","",IF(R719="Refreshment Beverage",ROUND(AS719*Rates!K$19,4),ROUND(AO719*(VLOOKUP(VALUE(Q719),Rates!G$4:L$12,3,0)),4)))</f>
        <v/>
      </c>
      <c r="AN719" s="68" t="str">
        <f>IF(AS719="","",IF(R719="Refreshment Beverage",AS719*(Rates!J$19/100),MAX(AM719,AB719)))</f>
        <v/>
      </c>
      <c r="AO719" s="69" t="str">
        <f t="shared" si="401"/>
        <v/>
      </c>
      <c r="AP719" s="69" t="str">
        <f t="shared" si="402"/>
        <v/>
      </c>
      <c r="AQ719" s="70" t="str">
        <f>IF(AS719="","",IF(R719="Refreshment Beverage",ROUND(SUM(VLOOKUP(Q:Q,Rates!G$15:L$19,3,0)*(AS719-Y719-Z719-AA719)),4),ROUND(SUM(Rates!$K$8*AS719),4)))</f>
        <v/>
      </c>
      <c r="AR719" s="66" t="str">
        <f t="shared" si="403"/>
        <v/>
      </c>
      <c r="AS719" s="22" t="str">
        <f t="shared" si="404"/>
        <v/>
      </c>
      <c r="AT719" s="62" t="str">
        <f t="shared" si="405"/>
        <v/>
      </c>
      <c r="AU719" s="63" t="str">
        <f>IF(AX719="","",IF(R719="Refreshment Beverage",ROUND((BA719-Y719-Z719-AA719)*VLOOKUP(VALUE(Q719),Rates!G$15:L$19,3,0),4),ROUND(AW719*(VLOOKUP(VALUE(Q719),Rates!G:L,3,0)),4)))</f>
        <v/>
      </c>
      <c r="AV719" s="68" t="str">
        <f t="shared" si="406"/>
        <v/>
      </c>
      <c r="AW719" s="69" t="str">
        <f t="shared" si="407"/>
        <v/>
      </c>
      <c r="AX719" s="65" t="str">
        <f t="shared" si="408"/>
        <v/>
      </c>
      <c r="AY719" s="70" t="str">
        <f>IF(AX719="","",IF(R719="Refreshment Beverage",ROUND(SUM(AX719*Rates!K$19),4),ROUND(SUM(AX719*(Rates!J$8/100)),4)))</f>
        <v/>
      </c>
      <c r="AZ719" s="67" t="str">
        <f t="shared" si="409"/>
        <v/>
      </c>
      <c r="BA719" s="22" t="str">
        <f t="shared" si="410"/>
        <v/>
      </c>
      <c r="BD719" s="171"/>
      <c r="BE719" s="171"/>
      <c r="BF719" s="171"/>
      <c r="BG719" s="171"/>
    </row>
    <row r="720" spans="11:59" ht="12.75" customHeight="1" x14ac:dyDescent="0.3">
      <c r="K720" s="42" t="str">
        <f t="shared" si="382"/>
        <v/>
      </c>
      <c r="L720" s="55" t="str">
        <f t="shared" si="383"/>
        <v/>
      </c>
      <c r="M720" s="43" t="str">
        <f t="shared" si="384"/>
        <v/>
      </c>
      <c r="N720" s="56" t="str" cm="1">
        <f t="array" ref="N720">IFERROR(IF(_xlfn.SINGLE(B:B)="","",IF(R720="Beer",SUM(LOOKUP(2,1/(Rates!$B$3:$B$5&lt;=W720)/(Rates!$C$3:$C$5&gt;=W720),Rates!$D$3:$D$5)*(X720/100)*W720),IF(R720="Refreshment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56" t="str">
        <f t="shared" si="385"/>
        <v/>
      </c>
      <c r="P720" s="53"/>
      <c r="Q720" s="14" t="str">
        <f t="shared" si="386"/>
        <v/>
      </c>
      <c r="R720" s="57" t="str">
        <f t="shared" si="387"/>
        <v/>
      </c>
      <c r="S720" s="58" t="str">
        <f>IF(B720="","",IF(R720="Refreshment Beverage",VLOOKUP(VALUE(Q720),Rates!G$15:L$19,2,0),VLOOKUP(VALUE(Q720),Rates!G$4:L$12,2,0)))</f>
        <v/>
      </c>
      <c r="T720" s="58" t="str">
        <f t="shared" si="388"/>
        <v/>
      </c>
      <c r="U720" s="58" t="str">
        <f t="shared" si="389"/>
        <v/>
      </c>
      <c r="V720" s="58" t="str">
        <f t="shared" si="390"/>
        <v/>
      </c>
      <c r="W720" s="58" t="str">
        <f t="shared" si="391"/>
        <v/>
      </c>
      <c r="X720" s="59" t="str">
        <f t="shared" si="392"/>
        <v/>
      </c>
      <c r="Y720" s="60" t="str">
        <f>IF(B:B="","",IF(R720="Refreshment Beverage",VLOOKUP(Q720,Rates!G$15:L$19,6,0)*W720,VLOOKUP(Q720,Rates!G$4:L$12,6,0)*W720))</f>
        <v/>
      </c>
      <c r="Z720" s="60" t="str">
        <f t="shared" si="393"/>
        <v/>
      </c>
      <c r="AA720" s="60" t="str">
        <f t="shared" si="381"/>
        <v/>
      </c>
      <c r="AB720" s="61" t="str" cm="1">
        <f t="array" ref="AB720">IF(_xlfn.SINGLE(B:B)="","",IF(R720="Refreshment Beverage","",IF(AND(R720="Beer",Q720=0),SUM(LOOKUP(2,1/(Rates!$B$15:$B$18&lt;=W720)/(Rates!$C$15:$C$18&gt;=W720),Rates!$D$15:$D$18)*W720),VLOOKUP(VALUE(_xlfn.SINGLE(Q:Q)),Rates!A:B,2,0)*W720)))</f>
        <v/>
      </c>
      <c r="AC720" s="61" t="str" cm="1">
        <f t="array" ref="AC720">IF(_xlfn.SINGLE(B:B)="","",IF(R720="Refreshment Beverage","",IF(AND(R720="Beer",Q720=0),SUM(LOOKUP(2,1/(Rates!$B$15:$B$18&lt;=W720)/(Rates!$C$15:$C$18&gt;=W720),Rates!$E$15:$E$18)*W720),VLOOKUP(VALUE(_xlfn.SINGLE(Q:Q)),Rates!A:C,3,0)*W720)))</f>
        <v/>
      </c>
      <c r="AD720" s="168">
        <f>IFERROR(IF(R720="Beer","",IF(OR(Q720=1,Q720=2,Q720=3,Q720=4),VLOOKUP(Q720,Rates!$A$31:$B$34,2,0)*W720,IF(V720=1,VLOOKUP(U720,'REB BEV MIN MKUP'!B:E,4,0),IF(V720&gt;1,VLOOKUP(VALUE(W720),'REB BEV MIN MKUP'!O:Q,3,0),0)))),0)</f>
        <v>0</v>
      </c>
      <c r="AE720" s="62" t="str">
        <f t="shared" si="394"/>
        <v/>
      </c>
      <c r="AF720" s="63" t="str">
        <f t="shared" si="395"/>
        <v/>
      </c>
      <c r="AG720" s="64" t="str">
        <f t="shared" si="396"/>
        <v/>
      </c>
      <c r="AH720" s="65" t="str">
        <f t="shared" si="397"/>
        <v/>
      </c>
      <c r="AI720" s="66" t="str">
        <f>IF(AE:AE="","",IF(R720="Refreshment Beverage",AK720*(Rates!J$19/100),ROUND(SUM(AH720*(Rates!$J$8/100)),4)))</f>
        <v/>
      </c>
      <c r="AJ720" s="67" t="str">
        <f t="shared" si="398"/>
        <v/>
      </c>
      <c r="AK720" s="22" t="str">
        <f t="shared" si="399"/>
        <v/>
      </c>
      <c r="AL720" s="62" t="str">
        <f t="shared" si="400"/>
        <v/>
      </c>
      <c r="AM720" s="63" t="str">
        <f>IF(AS720="","",IF(R720="Refreshment Beverage",ROUND(AS720*Rates!K$19,4),ROUND(AO720*(VLOOKUP(VALUE(Q720),Rates!G$4:L$12,3,0)),4)))</f>
        <v/>
      </c>
      <c r="AN720" s="68" t="str">
        <f>IF(AS720="","",IF(R720="Refreshment Beverage",AS720*(Rates!J$19/100),MAX(AM720,AB720)))</f>
        <v/>
      </c>
      <c r="AO720" s="69" t="str">
        <f t="shared" si="401"/>
        <v/>
      </c>
      <c r="AP720" s="69" t="str">
        <f t="shared" si="402"/>
        <v/>
      </c>
      <c r="AQ720" s="70" t="str">
        <f>IF(AS720="","",IF(R720="Refreshment Beverage",ROUND(SUM(VLOOKUP(Q:Q,Rates!G$15:L$19,3,0)*(AS720-Y720-Z720-AA720)),4),ROUND(SUM(Rates!$K$8*AS720),4)))</f>
        <v/>
      </c>
      <c r="AR720" s="66" t="str">
        <f t="shared" si="403"/>
        <v/>
      </c>
      <c r="AS720" s="22" t="str">
        <f t="shared" si="404"/>
        <v/>
      </c>
      <c r="AT720" s="62" t="str">
        <f t="shared" si="405"/>
        <v/>
      </c>
      <c r="AU720" s="63" t="str">
        <f>IF(AX720="","",IF(R720="Refreshment Beverage",ROUND((BA720-Y720-Z720-AA720)*VLOOKUP(VALUE(Q720),Rates!G$15:L$19,3,0),4),ROUND(AW720*(VLOOKUP(VALUE(Q720),Rates!G:L,3,0)),4)))</f>
        <v/>
      </c>
      <c r="AV720" s="68" t="str">
        <f t="shared" si="406"/>
        <v/>
      </c>
      <c r="AW720" s="69" t="str">
        <f t="shared" si="407"/>
        <v/>
      </c>
      <c r="AX720" s="65" t="str">
        <f t="shared" si="408"/>
        <v/>
      </c>
      <c r="AY720" s="70" t="str">
        <f>IF(AX720="","",IF(R720="Refreshment Beverage",ROUND(SUM(AX720*Rates!K$19),4),ROUND(SUM(AX720*(Rates!J$8/100)),4)))</f>
        <v/>
      </c>
      <c r="AZ720" s="67" t="str">
        <f t="shared" si="409"/>
        <v/>
      </c>
      <c r="BA720" s="22" t="str">
        <f t="shared" si="410"/>
        <v/>
      </c>
      <c r="BD720" s="171"/>
      <c r="BE720" s="171"/>
      <c r="BF720" s="171"/>
      <c r="BG720" s="171"/>
    </row>
    <row r="721" spans="11:59" ht="12.75" customHeight="1" x14ac:dyDescent="0.3">
      <c r="K721" s="42" t="str">
        <f t="shared" si="382"/>
        <v/>
      </c>
      <c r="L721" s="55" t="str">
        <f t="shared" si="383"/>
        <v/>
      </c>
      <c r="M721" s="43" t="str">
        <f t="shared" si="384"/>
        <v/>
      </c>
      <c r="N721" s="56" t="str" cm="1">
        <f t="array" ref="N721">IFERROR(IF(_xlfn.SINGLE(B:B)="","",IF(R721="Beer",SUM(LOOKUP(2,1/(Rates!$B$3:$B$5&lt;=W721)/(Rates!$C$3:$C$5&gt;=W721),Rates!$D$3:$D$5)*(X721/100)*W721),IF(R721="Refreshment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56" t="str">
        <f t="shared" si="385"/>
        <v/>
      </c>
      <c r="P721" s="53"/>
      <c r="Q721" s="14" t="str">
        <f t="shared" si="386"/>
        <v/>
      </c>
      <c r="R721" s="57" t="str">
        <f t="shared" si="387"/>
        <v/>
      </c>
      <c r="S721" s="58" t="str">
        <f>IF(B721="","",IF(R721="Refreshment Beverage",VLOOKUP(VALUE(Q721),Rates!G$15:L$19,2,0),VLOOKUP(VALUE(Q721),Rates!G$4:L$12,2,0)))</f>
        <v/>
      </c>
      <c r="T721" s="58" t="str">
        <f t="shared" si="388"/>
        <v/>
      </c>
      <c r="U721" s="58" t="str">
        <f t="shared" si="389"/>
        <v/>
      </c>
      <c r="V721" s="58" t="str">
        <f t="shared" si="390"/>
        <v/>
      </c>
      <c r="W721" s="58" t="str">
        <f t="shared" si="391"/>
        <v/>
      </c>
      <c r="X721" s="59" t="str">
        <f t="shared" si="392"/>
        <v/>
      </c>
      <c r="Y721" s="60" t="str">
        <f>IF(B:B="","",IF(R721="Refreshment Beverage",VLOOKUP(Q721,Rates!G$15:L$19,6,0)*W721,VLOOKUP(Q721,Rates!G$4:L$12,6,0)*W721))</f>
        <v/>
      </c>
      <c r="Z721" s="60" t="str">
        <f t="shared" si="393"/>
        <v/>
      </c>
      <c r="AA721" s="60" t="str">
        <f t="shared" si="381"/>
        <v/>
      </c>
      <c r="AB721" s="61" t="str" cm="1">
        <f t="array" ref="AB721">IF(_xlfn.SINGLE(B:B)="","",IF(R721="Refreshment Beverage","",IF(AND(R721="Beer",Q721=0),SUM(LOOKUP(2,1/(Rates!$B$15:$B$18&lt;=W721)/(Rates!$C$15:$C$18&gt;=W721),Rates!$D$15:$D$18)*W721),VLOOKUP(VALUE(_xlfn.SINGLE(Q:Q)),Rates!A:B,2,0)*W721)))</f>
        <v/>
      </c>
      <c r="AC721" s="61" t="str" cm="1">
        <f t="array" ref="AC721">IF(_xlfn.SINGLE(B:B)="","",IF(R721="Refreshment Beverage","",IF(AND(R721="Beer",Q721=0),SUM(LOOKUP(2,1/(Rates!$B$15:$B$18&lt;=W721)/(Rates!$C$15:$C$18&gt;=W721),Rates!$E$15:$E$18)*W721),VLOOKUP(VALUE(_xlfn.SINGLE(Q:Q)),Rates!A:C,3,0)*W721)))</f>
        <v/>
      </c>
      <c r="AD721" s="168">
        <f>IFERROR(IF(R721="Beer","",IF(OR(Q721=1,Q721=2,Q721=3,Q721=4),VLOOKUP(Q721,Rates!$A$31:$B$34,2,0)*W721,IF(V721=1,VLOOKUP(U721,'REB BEV MIN MKUP'!B:E,4,0),IF(V721&gt;1,VLOOKUP(VALUE(W721),'REB BEV MIN MKUP'!O:Q,3,0),0)))),0)</f>
        <v>0</v>
      </c>
      <c r="AE721" s="62" t="str">
        <f t="shared" si="394"/>
        <v/>
      </c>
      <c r="AF721" s="63" t="str">
        <f t="shared" si="395"/>
        <v/>
      </c>
      <c r="AG721" s="64" t="str">
        <f t="shared" si="396"/>
        <v/>
      </c>
      <c r="AH721" s="65" t="str">
        <f t="shared" si="397"/>
        <v/>
      </c>
      <c r="AI721" s="66" t="str">
        <f>IF(AE:AE="","",IF(R721="Refreshment Beverage",AK721*(Rates!J$19/100),ROUND(SUM(AH721*(Rates!$J$8/100)),4)))</f>
        <v/>
      </c>
      <c r="AJ721" s="67" t="str">
        <f t="shared" si="398"/>
        <v/>
      </c>
      <c r="AK721" s="22" t="str">
        <f t="shared" si="399"/>
        <v/>
      </c>
      <c r="AL721" s="62" t="str">
        <f t="shared" si="400"/>
        <v/>
      </c>
      <c r="AM721" s="63" t="str">
        <f>IF(AS721="","",IF(R721="Refreshment Beverage",ROUND(AS721*Rates!K$19,4),ROUND(AO721*(VLOOKUP(VALUE(Q721),Rates!G$4:L$12,3,0)),4)))</f>
        <v/>
      </c>
      <c r="AN721" s="68" t="str">
        <f>IF(AS721="","",IF(R721="Refreshment Beverage",AS721*(Rates!J$19/100),MAX(AM721,AB721)))</f>
        <v/>
      </c>
      <c r="AO721" s="69" t="str">
        <f t="shared" si="401"/>
        <v/>
      </c>
      <c r="AP721" s="69" t="str">
        <f t="shared" si="402"/>
        <v/>
      </c>
      <c r="AQ721" s="70" t="str">
        <f>IF(AS721="","",IF(R721="Refreshment Beverage",ROUND(SUM(VLOOKUP(Q:Q,Rates!G$15:L$19,3,0)*(AS721-Y721-Z721-AA721)),4),ROUND(SUM(Rates!$K$8*AS721),4)))</f>
        <v/>
      </c>
      <c r="AR721" s="66" t="str">
        <f t="shared" si="403"/>
        <v/>
      </c>
      <c r="AS721" s="22" t="str">
        <f t="shared" si="404"/>
        <v/>
      </c>
      <c r="AT721" s="62" t="str">
        <f t="shared" si="405"/>
        <v/>
      </c>
      <c r="AU721" s="63" t="str">
        <f>IF(AX721="","",IF(R721="Refreshment Beverage",ROUND((BA721-Y721-Z721-AA721)*VLOOKUP(VALUE(Q721),Rates!G$15:L$19,3,0),4),ROUND(AW721*(VLOOKUP(VALUE(Q721),Rates!G:L,3,0)),4)))</f>
        <v/>
      </c>
      <c r="AV721" s="68" t="str">
        <f t="shared" si="406"/>
        <v/>
      </c>
      <c r="AW721" s="69" t="str">
        <f t="shared" si="407"/>
        <v/>
      </c>
      <c r="AX721" s="65" t="str">
        <f t="shared" si="408"/>
        <v/>
      </c>
      <c r="AY721" s="70" t="str">
        <f>IF(AX721="","",IF(R721="Refreshment Beverage",ROUND(SUM(AX721*Rates!K$19),4),ROUND(SUM(AX721*(Rates!J$8/100)),4)))</f>
        <v/>
      </c>
      <c r="AZ721" s="67" t="str">
        <f t="shared" si="409"/>
        <v/>
      </c>
      <c r="BA721" s="22" t="str">
        <f t="shared" si="410"/>
        <v/>
      </c>
      <c r="BD721" s="171"/>
      <c r="BE721" s="171"/>
      <c r="BF721" s="171"/>
      <c r="BG721" s="171"/>
    </row>
    <row r="722" spans="11:59" ht="12.75" customHeight="1" x14ac:dyDescent="0.3">
      <c r="K722" s="42" t="str">
        <f t="shared" si="382"/>
        <v/>
      </c>
      <c r="L722" s="55" t="str">
        <f t="shared" si="383"/>
        <v/>
      </c>
      <c r="M722" s="43" t="str">
        <f t="shared" si="384"/>
        <v/>
      </c>
      <c r="N722" s="56" t="str" cm="1">
        <f t="array" ref="N722">IFERROR(IF(_xlfn.SINGLE(B:B)="","",IF(R722="Beer",SUM(LOOKUP(2,1/(Rates!$B$3:$B$5&lt;=W722)/(Rates!$C$3:$C$5&gt;=W722),Rates!$D$3:$D$5)*(X722/100)*W722),IF(R722="Refreshment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56" t="str">
        <f t="shared" si="385"/>
        <v/>
      </c>
      <c r="P722" s="53"/>
      <c r="Q722" s="14" t="str">
        <f t="shared" si="386"/>
        <v/>
      </c>
      <c r="R722" s="57" t="str">
        <f t="shared" si="387"/>
        <v/>
      </c>
      <c r="S722" s="58" t="str">
        <f>IF(B722="","",IF(R722="Refreshment Beverage",VLOOKUP(VALUE(Q722),Rates!G$15:L$19,2,0),VLOOKUP(VALUE(Q722),Rates!G$4:L$12,2,0)))</f>
        <v/>
      </c>
      <c r="T722" s="58" t="str">
        <f t="shared" si="388"/>
        <v/>
      </c>
      <c r="U722" s="58" t="str">
        <f t="shared" si="389"/>
        <v/>
      </c>
      <c r="V722" s="58" t="str">
        <f t="shared" si="390"/>
        <v/>
      </c>
      <c r="W722" s="58" t="str">
        <f t="shared" si="391"/>
        <v/>
      </c>
      <c r="X722" s="59" t="str">
        <f t="shared" si="392"/>
        <v/>
      </c>
      <c r="Y722" s="60" t="str">
        <f>IF(B:B="","",IF(R722="Refreshment Beverage",VLOOKUP(Q722,Rates!G$15:L$19,6,0)*W722,VLOOKUP(Q722,Rates!G$4:L$12,6,0)*W722))</f>
        <v/>
      </c>
      <c r="Z722" s="60" t="str">
        <f t="shared" si="393"/>
        <v/>
      </c>
      <c r="AA722" s="60" t="str">
        <f t="shared" si="381"/>
        <v/>
      </c>
      <c r="AB722" s="61" t="str" cm="1">
        <f t="array" ref="AB722">IF(_xlfn.SINGLE(B:B)="","",IF(R722="Refreshment Beverage","",IF(AND(R722="Beer",Q722=0),SUM(LOOKUP(2,1/(Rates!$B$15:$B$18&lt;=W722)/(Rates!$C$15:$C$18&gt;=W722),Rates!$D$15:$D$18)*W722),VLOOKUP(VALUE(_xlfn.SINGLE(Q:Q)),Rates!A:B,2,0)*W722)))</f>
        <v/>
      </c>
      <c r="AC722" s="61" t="str" cm="1">
        <f t="array" ref="AC722">IF(_xlfn.SINGLE(B:B)="","",IF(R722="Refreshment Beverage","",IF(AND(R722="Beer",Q722=0),SUM(LOOKUP(2,1/(Rates!$B$15:$B$18&lt;=W722)/(Rates!$C$15:$C$18&gt;=W722),Rates!$E$15:$E$18)*W722),VLOOKUP(VALUE(_xlfn.SINGLE(Q:Q)),Rates!A:C,3,0)*W722)))</f>
        <v/>
      </c>
      <c r="AD722" s="168">
        <f>IFERROR(IF(R722="Beer","",IF(OR(Q722=1,Q722=2,Q722=3,Q722=4),VLOOKUP(Q722,Rates!$A$31:$B$34,2,0)*W722,IF(V722=1,VLOOKUP(U722,'REB BEV MIN MKUP'!B:E,4,0),IF(V722&gt;1,VLOOKUP(VALUE(W722),'REB BEV MIN MKUP'!O:Q,3,0),0)))),0)</f>
        <v>0</v>
      </c>
      <c r="AE722" s="62" t="str">
        <f t="shared" si="394"/>
        <v/>
      </c>
      <c r="AF722" s="63" t="str">
        <f t="shared" si="395"/>
        <v/>
      </c>
      <c r="AG722" s="64" t="str">
        <f t="shared" si="396"/>
        <v/>
      </c>
      <c r="AH722" s="65" t="str">
        <f t="shared" si="397"/>
        <v/>
      </c>
      <c r="AI722" s="66" t="str">
        <f>IF(AE:AE="","",IF(R722="Refreshment Beverage",AK722*(Rates!J$19/100),ROUND(SUM(AH722*(Rates!$J$8/100)),4)))</f>
        <v/>
      </c>
      <c r="AJ722" s="67" t="str">
        <f t="shared" si="398"/>
        <v/>
      </c>
      <c r="AK722" s="22" t="str">
        <f t="shared" si="399"/>
        <v/>
      </c>
      <c r="AL722" s="62" t="str">
        <f t="shared" si="400"/>
        <v/>
      </c>
      <c r="AM722" s="63" t="str">
        <f>IF(AS722="","",IF(R722="Refreshment Beverage",ROUND(AS722*Rates!K$19,4),ROUND(AO722*(VLOOKUP(VALUE(Q722),Rates!G$4:L$12,3,0)),4)))</f>
        <v/>
      </c>
      <c r="AN722" s="68" t="str">
        <f>IF(AS722="","",IF(R722="Refreshment Beverage",AS722*(Rates!J$19/100),MAX(AM722,AB722)))</f>
        <v/>
      </c>
      <c r="AO722" s="69" t="str">
        <f t="shared" si="401"/>
        <v/>
      </c>
      <c r="AP722" s="69" t="str">
        <f t="shared" si="402"/>
        <v/>
      </c>
      <c r="AQ722" s="70" t="str">
        <f>IF(AS722="","",IF(R722="Refreshment Beverage",ROUND(SUM(VLOOKUP(Q:Q,Rates!G$15:L$19,3,0)*(AS722-Y722-Z722-AA722)),4),ROUND(SUM(Rates!$K$8*AS722),4)))</f>
        <v/>
      </c>
      <c r="AR722" s="66" t="str">
        <f t="shared" si="403"/>
        <v/>
      </c>
      <c r="AS722" s="22" t="str">
        <f t="shared" si="404"/>
        <v/>
      </c>
      <c r="AT722" s="62" t="str">
        <f t="shared" si="405"/>
        <v/>
      </c>
      <c r="AU722" s="63" t="str">
        <f>IF(AX722="","",IF(R722="Refreshment Beverage",ROUND((BA722-Y722-Z722-AA722)*VLOOKUP(VALUE(Q722),Rates!G$15:L$19,3,0),4),ROUND(AW722*(VLOOKUP(VALUE(Q722),Rates!G:L,3,0)),4)))</f>
        <v/>
      </c>
      <c r="AV722" s="68" t="str">
        <f t="shared" si="406"/>
        <v/>
      </c>
      <c r="AW722" s="69" t="str">
        <f t="shared" si="407"/>
        <v/>
      </c>
      <c r="AX722" s="65" t="str">
        <f t="shared" si="408"/>
        <v/>
      </c>
      <c r="AY722" s="70" t="str">
        <f>IF(AX722="","",IF(R722="Refreshment Beverage",ROUND(SUM(AX722*Rates!K$19),4),ROUND(SUM(AX722*(Rates!J$8/100)),4)))</f>
        <v/>
      </c>
      <c r="AZ722" s="67" t="str">
        <f t="shared" si="409"/>
        <v/>
      </c>
      <c r="BA722" s="22" t="str">
        <f t="shared" si="410"/>
        <v/>
      </c>
      <c r="BD722" s="171"/>
      <c r="BE722" s="171"/>
      <c r="BF722" s="171"/>
      <c r="BG722" s="171"/>
    </row>
    <row r="723" spans="11:59" ht="12.75" customHeight="1" x14ac:dyDescent="0.3">
      <c r="K723" s="42" t="str">
        <f t="shared" si="382"/>
        <v/>
      </c>
      <c r="L723" s="55" t="str">
        <f t="shared" si="383"/>
        <v/>
      </c>
      <c r="M723" s="43" t="str">
        <f t="shared" si="384"/>
        <v/>
      </c>
      <c r="N723" s="56" t="str" cm="1">
        <f t="array" ref="N723">IFERROR(IF(_xlfn.SINGLE(B:B)="","",IF(R723="Beer",SUM(LOOKUP(2,1/(Rates!$B$3:$B$5&lt;=W723)/(Rates!$C$3:$C$5&gt;=W723),Rates!$D$3:$D$5)*(X723/100)*W723),IF(R723="Refreshment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56" t="str">
        <f t="shared" si="385"/>
        <v/>
      </c>
      <c r="P723" s="53"/>
      <c r="Q723" s="14" t="str">
        <f t="shared" si="386"/>
        <v/>
      </c>
      <c r="R723" s="57" t="str">
        <f t="shared" si="387"/>
        <v/>
      </c>
      <c r="S723" s="58" t="str">
        <f>IF(B723="","",IF(R723="Refreshment Beverage",VLOOKUP(VALUE(Q723),Rates!G$15:L$19,2,0),VLOOKUP(VALUE(Q723),Rates!G$4:L$12,2,0)))</f>
        <v/>
      </c>
      <c r="T723" s="58" t="str">
        <f t="shared" si="388"/>
        <v/>
      </c>
      <c r="U723" s="58" t="str">
        <f t="shared" si="389"/>
        <v/>
      </c>
      <c r="V723" s="58" t="str">
        <f t="shared" si="390"/>
        <v/>
      </c>
      <c r="W723" s="58" t="str">
        <f t="shared" si="391"/>
        <v/>
      </c>
      <c r="X723" s="59" t="str">
        <f t="shared" si="392"/>
        <v/>
      </c>
      <c r="Y723" s="60" t="str">
        <f>IF(B:B="","",IF(R723="Refreshment Beverage",VLOOKUP(Q723,Rates!G$15:L$19,6,0)*W723,VLOOKUP(Q723,Rates!G$4:L$12,6,0)*W723))</f>
        <v/>
      </c>
      <c r="Z723" s="60" t="str">
        <f t="shared" si="393"/>
        <v/>
      </c>
      <c r="AA723" s="60" t="str">
        <f t="shared" si="381"/>
        <v/>
      </c>
      <c r="AB723" s="61" t="str" cm="1">
        <f t="array" ref="AB723">IF(_xlfn.SINGLE(B:B)="","",IF(R723="Refreshment Beverage","",IF(AND(R723="Beer",Q723=0),SUM(LOOKUP(2,1/(Rates!$B$15:$B$18&lt;=W723)/(Rates!$C$15:$C$18&gt;=W723),Rates!$D$15:$D$18)*W723),VLOOKUP(VALUE(_xlfn.SINGLE(Q:Q)),Rates!A:B,2,0)*W723)))</f>
        <v/>
      </c>
      <c r="AC723" s="61" t="str" cm="1">
        <f t="array" ref="AC723">IF(_xlfn.SINGLE(B:B)="","",IF(R723="Refreshment Beverage","",IF(AND(R723="Beer",Q723=0),SUM(LOOKUP(2,1/(Rates!$B$15:$B$18&lt;=W723)/(Rates!$C$15:$C$18&gt;=W723),Rates!$E$15:$E$18)*W723),VLOOKUP(VALUE(_xlfn.SINGLE(Q:Q)),Rates!A:C,3,0)*W723)))</f>
        <v/>
      </c>
      <c r="AD723" s="168">
        <f>IFERROR(IF(R723="Beer","",IF(OR(Q723=1,Q723=2,Q723=3,Q723=4),VLOOKUP(Q723,Rates!$A$31:$B$34,2,0)*W723,IF(V723=1,VLOOKUP(U723,'REB BEV MIN MKUP'!B:E,4,0),IF(V723&gt;1,VLOOKUP(VALUE(W723),'REB BEV MIN MKUP'!O:Q,3,0),0)))),0)</f>
        <v>0</v>
      </c>
      <c r="AE723" s="62" t="str">
        <f t="shared" si="394"/>
        <v/>
      </c>
      <c r="AF723" s="63" t="str">
        <f t="shared" si="395"/>
        <v/>
      </c>
      <c r="AG723" s="64" t="str">
        <f t="shared" si="396"/>
        <v/>
      </c>
      <c r="AH723" s="65" t="str">
        <f t="shared" si="397"/>
        <v/>
      </c>
      <c r="AI723" s="66" t="str">
        <f>IF(AE:AE="","",IF(R723="Refreshment Beverage",AK723*(Rates!J$19/100),ROUND(SUM(AH723*(Rates!$J$8/100)),4)))</f>
        <v/>
      </c>
      <c r="AJ723" s="67" t="str">
        <f t="shared" si="398"/>
        <v/>
      </c>
      <c r="AK723" s="22" t="str">
        <f t="shared" si="399"/>
        <v/>
      </c>
      <c r="AL723" s="62" t="str">
        <f t="shared" si="400"/>
        <v/>
      </c>
      <c r="AM723" s="63" t="str">
        <f>IF(AS723="","",IF(R723="Refreshment Beverage",ROUND(AS723*Rates!K$19,4),ROUND(AO723*(VLOOKUP(VALUE(Q723),Rates!G$4:L$12,3,0)),4)))</f>
        <v/>
      </c>
      <c r="AN723" s="68" t="str">
        <f>IF(AS723="","",IF(R723="Refreshment Beverage",AS723*(Rates!J$19/100),MAX(AM723,AB723)))</f>
        <v/>
      </c>
      <c r="AO723" s="69" t="str">
        <f t="shared" si="401"/>
        <v/>
      </c>
      <c r="AP723" s="69" t="str">
        <f t="shared" si="402"/>
        <v/>
      </c>
      <c r="AQ723" s="70" t="str">
        <f>IF(AS723="","",IF(R723="Refreshment Beverage",ROUND(SUM(VLOOKUP(Q:Q,Rates!G$15:L$19,3,0)*(AS723-Y723-Z723-AA723)),4),ROUND(SUM(Rates!$K$8*AS723),4)))</f>
        <v/>
      </c>
      <c r="AR723" s="66" t="str">
        <f t="shared" si="403"/>
        <v/>
      </c>
      <c r="AS723" s="22" t="str">
        <f t="shared" si="404"/>
        <v/>
      </c>
      <c r="AT723" s="62" t="str">
        <f t="shared" si="405"/>
        <v/>
      </c>
      <c r="AU723" s="63" t="str">
        <f>IF(AX723="","",IF(R723="Refreshment Beverage",ROUND((BA723-Y723-Z723-AA723)*VLOOKUP(VALUE(Q723),Rates!G$15:L$19,3,0),4),ROUND(AW723*(VLOOKUP(VALUE(Q723),Rates!G:L,3,0)),4)))</f>
        <v/>
      </c>
      <c r="AV723" s="68" t="str">
        <f t="shared" si="406"/>
        <v/>
      </c>
      <c r="AW723" s="69" t="str">
        <f t="shared" si="407"/>
        <v/>
      </c>
      <c r="AX723" s="65" t="str">
        <f t="shared" si="408"/>
        <v/>
      </c>
      <c r="AY723" s="70" t="str">
        <f>IF(AX723="","",IF(R723="Refreshment Beverage",ROUND(SUM(AX723*Rates!K$19),4),ROUND(SUM(AX723*(Rates!J$8/100)),4)))</f>
        <v/>
      </c>
      <c r="AZ723" s="67" t="str">
        <f t="shared" si="409"/>
        <v/>
      </c>
      <c r="BA723" s="22" t="str">
        <f t="shared" si="410"/>
        <v/>
      </c>
      <c r="BD723" s="171"/>
      <c r="BE723" s="171"/>
      <c r="BF723" s="171"/>
      <c r="BG723" s="171"/>
    </row>
    <row r="724" spans="11:59" ht="12.75" customHeight="1" x14ac:dyDescent="0.3">
      <c r="K724" s="42" t="str">
        <f t="shared" si="382"/>
        <v/>
      </c>
      <c r="L724" s="55" t="str">
        <f t="shared" si="383"/>
        <v/>
      </c>
      <c r="M724" s="43" t="str">
        <f t="shared" si="384"/>
        <v/>
      </c>
      <c r="N724" s="56" t="str" cm="1">
        <f t="array" ref="N724">IFERROR(IF(_xlfn.SINGLE(B:B)="","",IF(R724="Beer",SUM(LOOKUP(2,1/(Rates!$B$3:$B$5&lt;=W724)/(Rates!$C$3:$C$5&gt;=W724),Rates!$D$3:$D$5)*(X724/100)*W724),IF(R724="Refreshment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56" t="str">
        <f t="shared" si="385"/>
        <v/>
      </c>
      <c r="P724" s="53"/>
      <c r="Q724" s="14" t="str">
        <f t="shared" si="386"/>
        <v/>
      </c>
      <c r="R724" s="57" t="str">
        <f t="shared" si="387"/>
        <v/>
      </c>
      <c r="S724" s="58" t="str">
        <f>IF(B724="","",IF(R724="Refreshment Beverage",VLOOKUP(VALUE(Q724),Rates!G$15:L$19,2,0),VLOOKUP(VALUE(Q724),Rates!G$4:L$12,2,0)))</f>
        <v/>
      </c>
      <c r="T724" s="58" t="str">
        <f t="shared" si="388"/>
        <v/>
      </c>
      <c r="U724" s="58" t="str">
        <f t="shared" si="389"/>
        <v/>
      </c>
      <c r="V724" s="58" t="str">
        <f t="shared" si="390"/>
        <v/>
      </c>
      <c r="W724" s="58" t="str">
        <f t="shared" si="391"/>
        <v/>
      </c>
      <c r="X724" s="59" t="str">
        <f t="shared" si="392"/>
        <v/>
      </c>
      <c r="Y724" s="60" t="str">
        <f>IF(B:B="","",IF(R724="Refreshment Beverage",VLOOKUP(Q724,Rates!G$15:L$19,6,0)*W724,VLOOKUP(Q724,Rates!G$4:L$12,6,0)*W724))</f>
        <v/>
      </c>
      <c r="Z724" s="60" t="str">
        <f t="shared" si="393"/>
        <v/>
      </c>
      <c r="AA724" s="60" t="str">
        <f t="shared" si="381"/>
        <v/>
      </c>
      <c r="AB724" s="61" t="str" cm="1">
        <f t="array" ref="AB724">IF(_xlfn.SINGLE(B:B)="","",IF(R724="Refreshment Beverage","",IF(AND(R724="Beer",Q724=0),SUM(LOOKUP(2,1/(Rates!$B$15:$B$18&lt;=W724)/(Rates!$C$15:$C$18&gt;=W724),Rates!$D$15:$D$18)*W724),VLOOKUP(VALUE(_xlfn.SINGLE(Q:Q)),Rates!A:B,2,0)*W724)))</f>
        <v/>
      </c>
      <c r="AC724" s="61" t="str" cm="1">
        <f t="array" ref="AC724">IF(_xlfn.SINGLE(B:B)="","",IF(R724="Refreshment Beverage","",IF(AND(R724="Beer",Q724=0),SUM(LOOKUP(2,1/(Rates!$B$15:$B$18&lt;=W724)/(Rates!$C$15:$C$18&gt;=W724),Rates!$E$15:$E$18)*W724),VLOOKUP(VALUE(_xlfn.SINGLE(Q:Q)),Rates!A:C,3,0)*W724)))</f>
        <v/>
      </c>
      <c r="AD724" s="168">
        <f>IFERROR(IF(R724="Beer","",IF(OR(Q724=1,Q724=2,Q724=3,Q724=4),VLOOKUP(Q724,Rates!$A$31:$B$34,2,0)*W724,IF(V724=1,VLOOKUP(U724,'REB BEV MIN MKUP'!B:E,4,0),IF(V724&gt;1,VLOOKUP(VALUE(W724),'REB BEV MIN MKUP'!O:Q,3,0),0)))),0)</f>
        <v>0</v>
      </c>
      <c r="AE724" s="62" t="str">
        <f t="shared" si="394"/>
        <v/>
      </c>
      <c r="AF724" s="63" t="str">
        <f t="shared" si="395"/>
        <v/>
      </c>
      <c r="AG724" s="64" t="str">
        <f t="shared" si="396"/>
        <v/>
      </c>
      <c r="AH724" s="65" t="str">
        <f t="shared" si="397"/>
        <v/>
      </c>
      <c r="AI724" s="66" t="str">
        <f>IF(AE:AE="","",IF(R724="Refreshment Beverage",AK724*(Rates!J$19/100),ROUND(SUM(AH724*(Rates!$J$8/100)),4)))</f>
        <v/>
      </c>
      <c r="AJ724" s="67" t="str">
        <f t="shared" si="398"/>
        <v/>
      </c>
      <c r="AK724" s="22" t="str">
        <f t="shared" si="399"/>
        <v/>
      </c>
      <c r="AL724" s="62" t="str">
        <f t="shared" si="400"/>
        <v/>
      </c>
      <c r="AM724" s="63" t="str">
        <f>IF(AS724="","",IF(R724="Refreshment Beverage",ROUND(AS724*Rates!K$19,4),ROUND(AO724*(VLOOKUP(VALUE(Q724),Rates!G$4:L$12,3,0)),4)))</f>
        <v/>
      </c>
      <c r="AN724" s="68" t="str">
        <f>IF(AS724="","",IF(R724="Refreshment Beverage",AS724*(Rates!J$19/100),MAX(AM724,AB724)))</f>
        <v/>
      </c>
      <c r="AO724" s="69" t="str">
        <f t="shared" si="401"/>
        <v/>
      </c>
      <c r="AP724" s="69" t="str">
        <f t="shared" si="402"/>
        <v/>
      </c>
      <c r="AQ724" s="70" t="str">
        <f>IF(AS724="","",IF(R724="Refreshment Beverage",ROUND(SUM(VLOOKUP(Q:Q,Rates!G$15:L$19,3,0)*(AS724-Y724-Z724-AA724)),4),ROUND(SUM(Rates!$K$8*AS724),4)))</f>
        <v/>
      </c>
      <c r="AR724" s="66" t="str">
        <f t="shared" si="403"/>
        <v/>
      </c>
      <c r="AS724" s="22" t="str">
        <f t="shared" si="404"/>
        <v/>
      </c>
      <c r="AT724" s="62" t="str">
        <f t="shared" si="405"/>
        <v/>
      </c>
      <c r="AU724" s="63" t="str">
        <f>IF(AX724="","",IF(R724="Refreshment Beverage",ROUND((BA724-Y724-Z724-AA724)*VLOOKUP(VALUE(Q724),Rates!G$15:L$19,3,0),4),ROUND(AW724*(VLOOKUP(VALUE(Q724),Rates!G:L,3,0)),4)))</f>
        <v/>
      </c>
      <c r="AV724" s="68" t="str">
        <f t="shared" si="406"/>
        <v/>
      </c>
      <c r="AW724" s="69" t="str">
        <f t="shared" si="407"/>
        <v/>
      </c>
      <c r="AX724" s="65" t="str">
        <f t="shared" si="408"/>
        <v/>
      </c>
      <c r="AY724" s="70" t="str">
        <f>IF(AX724="","",IF(R724="Refreshment Beverage",ROUND(SUM(AX724*Rates!K$19),4),ROUND(SUM(AX724*(Rates!J$8/100)),4)))</f>
        <v/>
      </c>
      <c r="AZ724" s="67" t="str">
        <f t="shared" si="409"/>
        <v/>
      </c>
      <c r="BA724" s="22" t="str">
        <f t="shared" si="410"/>
        <v/>
      </c>
      <c r="BD724" s="171"/>
      <c r="BE724" s="171"/>
      <c r="BF724" s="171"/>
      <c r="BG724" s="171"/>
    </row>
    <row r="725" spans="11:59" ht="12.75" customHeight="1" x14ac:dyDescent="0.3">
      <c r="K725" s="42" t="str">
        <f t="shared" si="382"/>
        <v/>
      </c>
      <c r="L725" s="55" t="str">
        <f t="shared" si="383"/>
        <v/>
      </c>
      <c r="M725" s="43" t="str">
        <f t="shared" si="384"/>
        <v/>
      </c>
      <c r="N725" s="56" t="str" cm="1">
        <f t="array" ref="N725">IFERROR(IF(_xlfn.SINGLE(B:B)="","",IF(R725="Beer",SUM(LOOKUP(2,1/(Rates!$B$3:$B$5&lt;=W725)/(Rates!$C$3:$C$5&gt;=W725),Rates!$D$3:$D$5)*(X725/100)*W725),IF(R725="Refreshment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56" t="str">
        <f t="shared" si="385"/>
        <v/>
      </c>
      <c r="P725" s="53"/>
      <c r="Q725" s="14" t="str">
        <f t="shared" si="386"/>
        <v/>
      </c>
      <c r="R725" s="57" t="str">
        <f t="shared" si="387"/>
        <v/>
      </c>
      <c r="S725" s="58" t="str">
        <f>IF(B725="","",IF(R725="Refreshment Beverage",VLOOKUP(VALUE(Q725),Rates!G$15:L$19,2,0),VLOOKUP(VALUE(Q725),Rates!G$4:L$12,2,0)))</f>
        <v/>
      </c>
      <c r="T725" s="58" t="str">
        <f t="shared" si="388"/>
        <v/>
      </c>
      <c r="U725" s="58" t="str">
        <f t="shared" si="389"/>
        <v/>
      </c>
      <c r="V725" s="58" t="str">
        <f t="shared" si="390"/>
        <v/>
      </c>
      <c r="W725" s="58" t="str">
        <f t="shared" si="391"/>
        <v/>
      </c>
      <c r="X725" s="59" t="str">
        <f t="shared" si="392"/>
        <v/>
      </c>
      <c r="Y725" s="60" t="str">
        <f>IF(B:B="","",IF(R725="Refreshment Beverage",VLOOKUP(Q725,Rates!G$15:L$19,6,0)*W725,VLOOKUP(Q725,Rates!G$4:L$12,6,0)*W725))</f>
        <v/>
      </c>
      <c r="Z725" s="60" t="str">
        <f t="shared" si="393"/>
        <v/>
      </c>
      <c r="AA725" s="60" t="str">
        <f t="shared" si="381"/>
        <v/>
      </c>
      <c r="AB725" s="61" t="str" cm="1">
        <f t="array" ref="AB725">IF(_xlfn.SINGLE(B:B)="","",IF(R725="Refreshment Beverage","",IF(AND(R725="Beer",Q725=0),SUM(LOOKUP(2,1/(Rates!$B$15:$B$18&lt;=W725)/(Rates!$C$15:$C$18&gt;=W725),Rates!$D$15:$D$18)*W725),VLOOKUP(VALUE(_xlfn.SINGLE(Q:Q)),Rates!A:B,2,0)*W725)))</f>
        <v/>
      </c>
      <c r="AC725" s="61" t="str" cm="1">
        <f t="array" ref="AC725">IF(_xlfn.SINGLE(B:B)="","",IF(R725="Refreshment Beverage","",IF(AND(R725="Beer",Q725=0),SUM(LOOKUP(2,1/(Rates!$B$15:$B$18&lt;=W725)/(Rates!$C$15:$C$18&gt;=W725),Rates!$E$15:$E$18)*W725),VLOOKUP(VALUE(_xlfn.SINGLE(Q:Q)),Rates!A:C,3,0)*W725)))</f>
        <v/>
      </c>
      <c r="AD725" s="168">
        <f>IFERROR(IF(R725="Beer","",IF(OR(Q725=1,Q725=2,Q725=3,Q725=4),VLOOKUP(Q725,Rates!$A$31:$B$34,2,0)*W725,IF(V725=1,VLOOKUP(U725,'REB BEV MIN MKUP'!B:E,4,0),IF(V725&gt;1,VLOOKUP(VALUE(W725),'REB BEV MIN MKUP'!O:Q,3,0),0)))),0)</f>
        <v>0</v>
      </c>
      <c r="AE725" s="62" t="str">
        <f t="shared" si="394"/>
        <v/>
      </c>
      <c r="AF725" s="63" t="str">
        <f t="shared" si="395"/>
        <v/>
      </c>
      <c r="AG725" s="64" t="str">
        <f t="shared" si="396"/>
        <v/>
      </c>
      <c r="AH725" s="65" t="str">
        <f t="shared" si="397"/>
        <v/>
      </c>
      <c r="AI725" s="66" t="str">
        <f>IF(AE:AE="","",IF(R725="Refreshment Beverage",AK725*(Rates!J$19/100),ROUND(SUM(AH725*(Rates!$J$8/100)),4)))</f>
        <v/>
      </c>
      <c r="AJ725" s="67" t="str">
        <f t="shared" si="398"/>
        <v/>
      </c>
      <c r="AK725" s="22" t="str">
        <f t="shared" si="399"/>
        <v/>
      </c>
      <c r="AL725" s="62" t="str">
        <f t="shared" si="400"/>
        <v/>
      </c>
      <c r="AM725" s="63" t="str">
        <f>IF(AS725="","",IF(R725="Refreshment Beverage",ROUND(AS725*Rates!K$19,4),ROUND(AO725*(VLOOKUP(VALUE(Q725),Rates!G$4:L$12,3,0)),4)))</f>
        <v/>
      </c>
      <c r="AN725" s="68" t="str">
        <f>IF(AS725="","",IF(R725="Refreshment Beverage",AS725*(Rates!J$19/100),MAX(AM725,AB725)))</f>
        <v/>
      </c>
      <c r="AO725" s="69" t="str">
        <f t="shared" si="401"/>
        <v/>
      </c>
      <c r="AP725" s="69" t="str">
        <f t="shared" si="402"/>
        <v/>
      </c>
      <c r="AQ725" s="70" t="str">
        <f>IF(AS725="","",IF(R725="Refreshment Beverage",ROUND(SUM(VLOOKUP(Q:Q,Rates!G$15:L$19,3,0)*(AS725-Y725-Z725-AA725)),4),ROUND(SUM(Rates!$K$8*AS725),4)))</f>
        <v/>
      </c>
      <c r="AR725" s="66" t="str">
        <f t="shared" si="403"/>
        <v/>
      </c>
      <c r="AS725" s="22" t="str">
        <f t="shared" si="404"/>
        <v/>
      </c>
      <c r="AT725" s="62" t="str">
        <f t="shared" si="405"/>
        <v/>
      </c>
      <c r="AU725" s="63" t="str">
        <f>IF(AX725="","",IF(R725="Refreshment Beverage",ROUND((BA725-Y725-Z725-AA725)*VLOOKUP(VALUE(Q725),Rates!G$15:L$19,3,0),4),ROUND(AW725*(VLOOKUP(VALUE(Q725),Rates!G:L,3,0)),4)))</f>
        <v/>
      </c>
      <c r="AV725" s="68" t="str">
        <f t="shared" si="406"/>
        <v/>
      </c>
      <c r="AW725" s="69" t="str">
        <f t="shared" si="407"/>
        <v/>
      </c>
      <c r="AX725" s="65" t="str">
        <f t="shared" si="408"/>
        <v/>
      </c>
      <c r="AY725" s="70" t="str">
        <f>IF(AX725="","",IF(R725="Refreshment Beverage",ROUND(SUM(AX725*Rates!K$19),4),ROUND(SUM(AX725*(Rates!J$8/100)),4)))</f>
        <v/>
      </c>
      <c r="AZ725" s="67" t="str">
        <f t="shared" si="409"/>
        <v/>
      </c>
      <c r="BA725" s="22" t="str">
        <f t="shared" si="410"/>
        <v/>
      </c>
      <c r="BD725" s="171"/>
      <c r="BE725" s="171"/>
      <c r="BF725" s="171"/>
      <c r="BG725" s="171"/>
    </row>
    <row r="726" spans="11:59" ht="12.75" customHeight="1" x14ac:dyDescent="0.3">
      <c r="K726" s="42" t="str">
        <f t="shared" si="382"/>
        <v/>
      </c>
      <c r="L726" s="55" t="str">
        <f t="shared" si="383"/>
        <v/>
      </c>
      <c r="M726" s="43" t="str">
        <f t="shared" si="384"/>
        <v/>
      </c>
      <c r="N726" s="56" t="str" cm="1">
        <f t="array" ref="N726">IFERROR(IF(_xlfn.SINGLE(B:B)="","",IF(R726="Beer",SUM(LOOKUP(2,1/(Rates!$B$3:$B$5&lt;=W726)/(Rates!$C$3:$C$5&gt;=W726),Rates!$D$3:$D$5)*(X726/100)*W726),IF(R726="Refreshment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56" t="str">
        <f t="shared" si="385"/>
        <v/>
      </c>
      <c r="P726" s="53"/>
      <c r="Q726" s="14" t="str">
        <f t="shared" si="386"/>
        <v/>
      </c>
      <c r="R726" s="57" t="str">
        <f t="shared" si="387"/>
        <v/>
      </c>
      <c r="S726" s="58" t="str">
        <f>IF(B726="","",IF(R726="Refreshment Beverage",VLOOKUP(VALUE(Q726),Rates!G$15:L$19,2,0),VLOOKUP(VALUE(Q726),Rates!G$4:L$12,2,0)))</f>
        <v/>
      </c>
      <c r="T726" s="58" t="str">
        <f t="shared" si="388"/>
        <v/>
      </c>
      <c r="U726" s="58" t="str">
        <f t="shared" si="389"/>
        <v/>
      </c>
      <c r="V726" s="58" t="str">
        <f t="shared" si="390"/>
        <v/>
      </c>
      <c r="W726" s="58" t="str">
        <f t="shared" si="391"/>
        <v/>
      </c>
      <c r="X726" s="59" t="str">
        <f t="shared" si="392"/>
        <v/>
      </c>
      <c r="Y726" s="60" t="str">
        <f>IF(B:B="","",IF(R726="Refreshment Beverage",VLOOKUP(Q726,Rates!G$15:L$19,6,0)*W726,VLOOKUP(Q726,Rates!G$4:L$12,6,0)*W726))</f>
        <v/>
      </c>
      <c r="Z726" s="60" t="str">
        <f t="shared" si="393"/>
        <v/>
      </c>
      <c r="AA726" s="60" t="str">
        <f t="shared" si="381"/>
        <v/>
      </c>
      <c r="AB726" s="61" t="str" cm="1">
        <f t="array" ref="AB726">IF(_xlfn.SINGLE(B:B)="","",IF(R726="Refreshment Beverage","",IF(AND(R726="Beer",Q726=0),SUM(LOOKUP(2,1/(Rates!$B$15:$B$18&lt;=W726)/(Rates!$C$15:$C$18&gt;=W726),Rates!$D$15:$D$18)*W726),VLOOKUP(VALUE(_xlfn.SINGLE(Q:Q)),Rates!A:B,2,0)*W726)))</f>
        <v/>
      </c>
      <c r="AC726" s="61" t="str" cm="1">
        <f t="array" ref="AC726">IF(_xlfn.SINGLE(B:B)="","",IF(R726="Refreshment Beverage","",IF(AND(R726="Beer",Q726=0),SUM(LOOKUP(2,1/(Rates!$B$15:$B$18&lt;=W726)/(Rates!$C$15:$C$18&gt;=W726),Rates!$E$15:$E$18)*W726),VLOOKUP(VALUE(_xlfn.SINGLE(Q:Q)),Rates!A:C,3,0)*W726)))</f>
        <v/>
      </c>
      <c r="AD726" s="168">
        <f>IFERROR(IF(R726="Beer","",IF(OR(Q726=1,Q726=2,Q726=3,Q726=4),VLOOKUP(Q726,Rates!$A$31:$B$34,2,0)*W726,IF(V726=1,VLOOKUP(U726,'REB BEV MIN MKUP'!B:E,4,0),IF(V726&gt;1,VLOOKUP(VALUE(W726),'REB BEV MIN MKUP'!O:Q,3,0),0)))),0)</f>
        <v>0</v>
      </c>
      <c r="AE726" s="62" t="str">
        <f t="shared" si="394"/>
        <v/>
      </c>
      <c r="AF726" s="63" t="str">
        <f t="shared" si="395"/>
        <v/>
      </c>
      <c r="AG726" s="64" t="str">
        <f t="shared" si="396"/>
        <v/>
      </c>
      <c r="AH726" s="65" t="str">
        <f t="shared" si="397"/>
        <v/>
      </c>
      <c r="AI726" s="66" t="str">
        <f>IF(AE:AE="","",IF(R726="Refreshment Beverage",AK726*(Rates!J$19/100),ROUND(SUM(AH726*(Rates!$J$8/100)),4)))</f>
        <v/>
      </c>
      <c r="AJ726" s="67" t="str">
        <f t="shared" si="398"/>
        <v/>
      </c>
      <c r="AK726" s="22" t="str">
        <f t="shared" si="399"/>
        <v/>
      </c>
      <c r="AL726" s="62" t="str">
        <f t="shared" si="400"/>
        <v/>
      </c>
      <c r="AM726" s="63" t="str">
        <f>IF(AS726="","",IF(R726="Refreshment Beverage",ROUND(AS726*Rates!K$19,4),ROUND(AO726*(VLOOKUP(VALUE(Q726),Rates!G$4:L$12,3,0)),4)))</f>
        <v/>
      </c>
      <c r="AN726" s="68" t="str">
        <f>IF(AS726="","",IF(R726="Refreshment Beverage",AS726*(Rates!J$19/100),MAX(AM726,AB726)))</f>
        <v/>
      </c>
      <c r="AO726" s="69" t="str">
        <f t="shared" si="401"/>
        <v/>
      </c>
      <c r="AP726" s="69" t="str">
        <f t="shared" si="402"/>
        <v/>
      </c>
      <c r="AQ726" s="70" t="str">
        <f>IF(AS726="","",IF(R726="Refreshment Beverage",ROUND(SUM(VLOOKUP(Q:Q,Rates!G$15:L$19,3,0)*(AS726-Y726-Z726-AA726)),4),ROUND(SUM(Rates!$K$8*AS726),4)))</f>
        <v/>
      </c>
      <c r="AR726" s="66" t="str">
        <f t="shared" si="403"/>
        <v/>
      </c>
      <c r="AS726" s="22" t="str">
        <f t="shared" si="404"/>
        <v/>
      </c>
      <c r="AT726" s="62" t="str">
        <f t="shared" si="405"/>
        <v/>
      </c>
      <c r="AU726" s="63" t="str">
        <f>IF(AX726="","",IF(R726="Refreshment Beverage",ROUND((BA726-Y726-Z726-AA726)*VLOOKUP(VALUE(Q726),Rates!G$15:L$19,3,0),4),ROUND(AW726*(VLOOKUP(VALUE(Q726),Rates!G:L,3,0)),4)))</f>
        <v/>
      </c>
      <c r="AV726" s="68" t="str">
        <f t="shared" si="406"/>
        <v/>
      </c>
      <c r="AW726" s="69" t="str">
        <f t="shared" si="407"/>
        <v/>
      </c>
      <c r="AX726" s="65" t="str">
        <f t="shared" si="408"/>
        <v/>
      </c>
      <c r="AY726" s="70" t="str">
        <f>IF(AX726="","",IF(R726="Refreshment Beverage",ROUND(SUM(AX726*Rates!K$19),4),ROUND(SUM(AX726*(Rates!J$8/100)),4)))</f>
        <v/>
      </c>
      <c r="AZ726" s="67" t="str">
        <f t="shared" si="409"/>
        <v/>
      </c>
      <c r="BA726" s="22" t="str">
        <f t="shared" si="410"/>
        <v/>
      </c>
      <c r="BD726" s="171"/>
      <c r="BE726" s="171"/>
      <c r="BF726" s="171"/>
      <c r="BG726" s="171"/>
    </row>
    <row r="727" spans="11:59" ht="12.75" customHeight="1" x14ac:dyDescent="0.3">
      <c r="K727" s="42" t="str">
        <f t="shared" si="382"/>
        <v/>
      </c>
      <c r="L727" s="55" t="str">
        <f t="shared" si="383"/>
        <v/>
      </c>
      <c r="M727" s="43" t="str">
        <f t="shared" si="384"/>
        <v/>
      </c>
      <c r="N727" s="56" t="str" cm="1">
        <f t="array" ref="N727">IFERROR(IF(_xlfn.SINGLE(B:B)="","",IF(R727="Beer",SUM(LOOKUP(2,1/(Rates!$B$3:$B$5&lt;=W727)/(Rates!$C$3:$C$5&gt;=W727),Rates!$D$3:$D$5)*(X727/100)*W727),IF(R727="Refreshment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56" t="str">
        <f t="shared" si="385"/>
        <v/>
      </c>
      <c r="P727" s="53"/>
      <c r="Q727" s="14" t="str">
        <f t="shared" si="386"/>
        <v/>
      </c>
      <c r="R727" s="57" t="str">
        <f t="shared" si="387"/>
        <v/>
      </c>
      <c r="S727" s="58" t="str">
        <f>IF(B727="","",IF(R727="Refreshment Beverage",VLOOKUP(VALUE(Q727),Rates!G$15:L$19,2,0),VLOOKUP(VALUE(Q727),Rates!G$4:L$12,2,0)))</f>
        <v/>
      </c>
      <c r="T727" s="58" t="str">
        <f t="shared" si="388"/>
        <v/>
      </c>
      <c r="U727" s="58" t="str">
        <f t="shared" si="389"/>
        <v/>
      </c>
      <c r="V727" s="58" t="str">
        <f t="shared" si="390"/>
        <v/>
      </c>
      <c r="W727" s="58" t="str">
        <f t="shared" si="391"/>
        <v/>
      </c>
      <c r="X727" s="59" t="str">
        <f t="shared" si="392"/>
        <v/>
      </c>
      <c r="Y727" s="60" t="str">
        <f>IF(B:B="","",IF(R727="Refreshment Beverage",VLOOKUP(Q727,Rates!G$15:L$19,6,0)*W727,VLOOKUP(Q727,Rates!G$4:L$12,6,0)*W727))</f>
        <v/>
      </c>
      <c r="Z727" s="60" t="str">
        <f t="shared" si="393"/>
        <v/>
      </c>
      <c r="AA727" s="60" t="str">
        <f t="shared" si="381"/>
        <v/>
      </c>
      <c r="AB727" s="61" t="str" cm="1">
        <f t="array" ref="AB727">IF(_xlfn.SINGLE(B:B)="","",IF(R727="Refreshment Beverage","",IF(AND(R727="Beer",Q727=0),SUM(LOOKUP(2,1/(Rates!$B$15:$B$18&lt;=W727)/(Rates!$C$15:$C$18&gt;=W727),Rates!$D$15:$D$18)*W727),VLOOKUP(VALUE(_xlfn.SINGLE(Q:Q)),Rates!A:B,2,0)*W727)))</f>
        <v/>
      </c>
      <c r="AC727" s="61" t="str" cm="1">
        <f t="array" ref="AC727">IF(_xlfn.SINGLE(B:B)="","",IF(R727="Refreshment Beverage","",IF(AND(R727="Beer",Q727=0),SUM(LOOKUP(2,1/(Rates!$B$15:$B$18&lt;=W727)/(Rates!$C$15:$C$18&gt;=W727),Rates!$E$15:$E$18)*W727),VLOOKUP(VALUE(_xlfn.SINGLE(Q:Q)),Rates!A:C,3,0)*W727)))</f>
        <v/>
      </c>
      <c r="AD727" s="168">
        <f>IFERROR(IF(R727="Beer","",IF(OR(Q727=1,Q727=2,Q727=3,Q727=4),VLOOKUP(Q727,Rates!$A$31:$B$34,2,0)*W727,IF(V727=1,VLOOKUP(U727,'REB BEV MIN MKUP'!B:E,4,0),IF(V727&gt;1,VLOOKUP(VALUE(W727),'REB BEV MIN MKUP'!O:Q,3,0),0)))),0)</f>
        <v>0</v>
      </c>
      <c r="AE727" s="62" t="str">
        <f t="shared" si="394"/>
        <v/>
      </c>
      <c r="AF727" s="63" t="str">
        <f t="shared" si="395"/>
        <v/>
      </c>
      <c r="AG727" s="64" t="str">
        <f t="shared" si="396"/>
        <v/>
      </c>
      <c r="AH727" s="65" t="str">
        <f t="shared" si="397"/>
        <v/>
      </c>
      <c r="AI727" s="66" t="str">
        <f>IF(AE:AE="","",IF(R727="Refreshment Beverage",AK727*(Rates!J$19/100),ROUND(SUM(AH727*(Rates!$J$8/100)),4)))</f>
        <v/>
      </c>
      <c r="AJ727" s="67" t="str">
        <f t="shared" si="398"/>
        <v/>
      </c>
      <c r="AK727" s="22" t="str">
        <f t="shared" si="399"/>
        <v/>
      </c>
      <c r="AL727" s="62" t="str">
        <f t="shared" si="400"/>
        <v/>
      </c>
      <c r="AM727" s="63" t="str">
        <f>IF(AS727="","",IF(R727="Refreshment Beverage",ROUND(AS727*Rates!K$19,4),ROUND(AO727*(VLOOKUP(VALUE(Q727),Rates!G$4:L$12,3,0)),4)))</f>
        <v/>
      </c>
      <c r="AN727" s="68" t="str">
        <f>IF(AS727="","",IF(R727="Refreshment Beverage",AS727*(Rates!J$19/100),MAX(AM727,AB727)))</f>
        <v/>
      </c>
      <c r="AO727" s="69" t="str">
        <f t="shared" si="401"/>
        <v/>
      </c>
      <c r="AP727" s="69" t="str">
        <f t="shared" si="402"/>
        <v/>
      </c>
      <c r="AQ727" s="70" t="str">
        <f>IF(AS727="","",IF(R727="Refreshment Beverage",ROUND(SUM(VLOOKUP(Q:Q,Rates!G$15:L$19,3,0)*(AS727-Y727-Z727-AA727)),4),ROUND(SUM(Rates!$K$8*AS727),4)))</f>
        <v/>
      </c>
      <c r="AR727" s="66" t="str">
        <f t="shared" si="403"/>
        <v/>
      </c>
      <c r="AS727" s="22" t="str">
        <f t="shared" si="404"/>
        <v/>
      </c>
      <c r="AT727" s="62" t="str">
        <f t="shared" si="405"/>
        <v/>
      </c>
      <c r="AU727" s="63" t="str">
        <f>IF(AX727="","",IF(R727="Refreshment Beverage",ROUND((BA727-Y727-Z727-AA727)*VLOOKUP(VALUE(Q727),Rates!G$15:L$19,3,0),4),ROUND(AW727*(VLOOKUP(VALUE(Q727),Rates!G:L,3,0)),4)))</f>
        <v/>
      </c>
      <c r="AV727" s="68" t="str">
        <f t="shared" si="406"/>
        <v/>
      </c>
      <c r="AW727" s="69" t="str">
        <f t="shared" si="407"/>
        <v/>
      </c>
      <c r="AX727" s="65" t="str">
        <f t="shared" si="408"/>
        <v/>
      </c>
      <c r="AY727" s="70" t="str">
        <f>IF(AX727="","",IF(R727="Refreshment Beverage",ROUND(SUM(AX727*Rates!K$19),4),ROUND(SUM(AX727*(Rates!J$8/100)),4)))</f>
        <v/>
      </c>
      <c r="AZ727" s="67" t="str">
        <f t="shared" si="409"/>
        <v/>
      </c>
      <c r="BA727" s="22" t="str">
        <f t="shared" si="410"/>
        <v/>
      </c>
      <c r="BD727" s="171"/>
      <c r="BE727" s="171"/>
      <c r="BF727" s="171"/>
      <c r="BG727" s="171"/>
    </row>
    <row r="728" spans="11:59" ht="12.75" customHeight="1" x14ac:dyDescent="0.3">
      <c r="K728" s="42" t="str">
        <f t="shared" si="382"/>
        <v/>
      </c>
      <c r="L728" s="55" t="str">
        <f t="shared" si="383"/>
        <v/>
      </c>
      <c r="M728" s="43" t="str">
        <f t="shared" si="384"/>
        <v/>
      </c>
      <c r="N728" s="56" t="str" cm="1">
        <f t="array" ref="N728">IFERROR(IF(_xlfn.SINGLE(B:B)="","",IF(R728="Beer",SUM(LOOKUP(2,1/(Rates!$B$3:$B$5&lt;=W728)/(Rates!$C$3:$C$5&gt;=W728),Rates!$D$3:$D$5)*(X728/100)*W728),IF(R728="Refreshment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56" t="str">
        <f t="shared" si="385"/>
        <v/>
      </c>
      <c r="P728" s="53"/>
      <c r="Q728" s="14" t="str">
        <f t="shared" si="386"/>
        <v/>
      </c>
      <c r="R728" s="57" t="str">
        <f t="shared" si="387"/>
        <v/>
      </c>
      <c r="S728" s="58" t="str">
        <f>IF(B728="","",IF(R728="Refreshment Beverage",VLOOKUP(VALUE(Q728),Rates!G$15:L$19,2,0),VLOOKUP(VALUE(Q728),Rates!G$4:L$12,2,0)))</f>
        <v/>
      </c>
      <c r="T728" s="58" t="str">
        <f t="shared" si="388"/>
        <v/>
      </c>
      <c r="U728" s="58" t="str">
        <f t="shared" si="389"/>
        <v/>
      </c>
      <c r="V728" s="58" t="str">
        <f t="shared" si="390"/>
        <v/>
      </c>
      <c r="W728" s="58" t="str">
        <f t="shared" si="391"/>
        <v/>
      </c>
      <c r="X728" s="59" t="str">
        <f t="shared" si="392"/>
        <v/>
      </c>
      <c r="Y728" s="60" t="str">
        <f>IF(B:B="","",IF(R728="Refreshment Beverage",VLOOKUP(Q728,Rates!G$15:L$19,6,0)*W728,VLOOKUP(Q728,Rates!G$4:L$12,6,0)*W728))</f>
        <v/>
      </c>
      <c r="Z728" s="60" t="str">
        <f t="shared" si="393"/>
        <v/>
      </c>
      <c r="AA728" s="60" t="str">
        <f t="shared" si="381"/>
        <v/>
      </c>
      <c r="AB728" s="61" t="str" cm="1">
        <f t="array" ref="AB728">IF(_xlfn.SINGLE(B:B)="","",IF(R728="Refreshment Beverage","",IF(AND(R728="Beer",Q728=0),SUM(LOOKUP(2,1/(Rates!$B$15:$B$18&lt;=W728)/(Rates!$C$15:$C$18&gt;=W728),Rates!$D$15:$D$18)*W728),VLOOKUP(VALUE(_xlfn.SINGLE(Q:Q)),Rates!A:B,2,0)*W728)))</f>
        <v/>
      </c>
      <c r="AC728" s="61" t="str" cm="1">
        <f t="array" ref="AC728">IF(_xlfn.SINGLE(B:B)="","",IF(R728="Refreshment Beverage","",IF(AND(R728="Beer",Q728=0),SUM(LOOKUP(2,1/(Rates!$B$15:$B$18&lt;=W728)/(Rates!$C$15:$C$18&gt;=W728),Rates!$E$15:$E$18)*W728),VLOOKUP(VALUE(_xlfn.SINGLE(Q:Q)),Rates!A:C,3,0)*W728)))</f>
        <v/>
      </c>
      <c r="AD728" s="168">
        <f>IFERROR(IF(R728="Beer","",IF(OR(Q728=1,Q728=2,Q728=3,Q728=4),VLOOKUP(Q728,Rates!$A$31:$B$34,2,0)*W728,IF(V728=1,VLOOKUP(U728,'REB BEV MIN MKUP'!B:E,4,0),IF(V728&gt;1,VLOOKUP(VALUE(W728),'REB BEV MIN MKUP'!O:Q,3,0),0)))),0)</f>
        <v>0</v>
      </c>
      <c r="AE728" s="62" t="str">
        <f t="shared" si="394"/>
        <v/>
      </c>
      <c r="AF728" s="63" t="str">
        <f t="shared" si="395"/>
        <v/>
      </c>
      <c r="AG728" s="64" t="str">
        <f t="shared" si="396"/>
        <v/>
      </c>
      <c r="AH728" s="65" t="str">
        <f t="shared" si="397"/>
        <v/>
      </c>
      <c r="AI728" s="66" t="str">
        <f>IF(AE:AE="","",IF(R728="Refreshment Beverage",AK728*(Rates!J$19/100),ROUND(SUM(AH728*(Rates!$J$8/100)),4)))</f>
        <v/>
      </c>
      <c r="AJ728" s="67" t="str">
        <f t="shared" si="398"/>
        <v/>
      </c>
      <c r="AK728" s="22" t="str">
        <f t="shared" si="399"/>
        <v/>
      </c>
      <c r="AL728" s="62" t="str">
        <f t="shared" si="400"/>
        <v/>
      </c>
      <c r="AM728" s="63" t="str">
        <f>IF(AS728="","",IF(R728="Refreshment Beverage",ROUND(AS728*Rates!K$19,4),ROUND(AO728*(VLOOKUP(VALUE(Q728),Rates!G$4:L$12,3,0)),4)))</f>
        <v/>
      </c>
      <c r="AN728" s="68" t="str">
        <f>IF(AS728="","",IF(R728="Refreshment Beverage",AS728*(Rates!J$19/100),MAX(AM728,AB728)))</f>
        <v/>
      </c>
      <c r="AO728" s="69" t="str">
        <f t="shared" si="401"/>
        <v/>
      </c>
      <c r="AP728" s="69" t="str">
        <f t="shared" si="402"/>
        <v/>
      </c>
      <c r="AQ728" s="70" t="str">
        <f>IF(AS728="","",IF(R728="Refreshment Beverage",ROUND(SUM(VLOOKUP(Q:Q,Rates!G$15:L$19,3,0)*(AS728-Y728-Z728-AA728)),4),ROUND(SUM(Rates!$K$8*AS728),4)))</f>
        <v/>
      </c>
      <c r="AR728" s="66" t="str">
        <f t="shared" si="403"/>
        <v/>
      </c>
      <c r="AS728" s="22" t="str">
        <f t="shared" si="404"/>
        <v/>
      </c>
      <c r="AT728" s="62" t="str">
        <f t="shared" si="405"/>
        <v/>
      </c>
      <c r="AU728" s="63" t="str">
        <f>IF(AX728="","",IF(R728="Refreshment Beverage",ROUND((BA728-Y728-Z728-AA728)*VLOOKUP(VALUE(Q728),Rates!G$15:L$19,3,0),4),ROUND(AW728*(VLOOKUP(VALUE(Q728),Rates!G:L,3,0)),4)))</f>
        <v/>
      </c>
      <c r="AV728" s="68" t="str">
        <f t="shared" si="406"/>
        <v/>
      </c>
      <c r="AW728" s="69" t="str">
        <f t="shared" si="407"/>
        <v/>
      </c>
      <c r="AX728" s="65" t="str">
        <f t="shared" si="408"/>
        <v/>
      </c>
      <c r="AY728" s="70" t="str">
        <f>IF(AX728="","",IF(R728="Refreshment Beverage",ROUND(SUM(AX728*Rates!K$19),4),ROUND(SUM(AX728*(Rates!J$8/100)),4)))</f>
        <v/>
      </c>
      <c r="AZ728" s="67" t="str">
        <f t="shared" si="409"/>
        <v/>
      </c>
      <c r="BA728" s="22" t="str">
        <f t="shared" si="410"/>
        <v/>
      </c>
      <c r="BD728" s="171"/>
      <c r="BE728" s="171"/>
      <c r="BF728" s="171"/>
      <c r="BG728" s="171"/>
    </row>
    <row r="729" spans="11:59" ht="12.75" customHeight="1" x14ac:dyDescent="0.3">
      <c r="K729" s="42" t="str">
        <f t="shared" si="382"/>
        <v/>
      </c>
      <c r="L729" s="55" t="str">
        <f t="shared" si="383"/>
        <v/>
      </c>
      <c r="M729" s="43" t="str">
        <f t="shared" si="384"/>
        <v/>
      </c>
      <c r="N729" s="56" t="str" cm="1">
        <f t="array" ref="N729">IFERROR(IF(_xlfn.SINGLE(B:B)="","",IF(R729="Beer",SUM(LOOKUP(2,1/(Rates!$B$3:$B$5&lt;=W729)/(Rates!$C$3:$C$5&gt;=W729),Rates!$D$3:$D$5)*(X729/100)*W729),IF(R729="Refreshment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56" t="str">
        <f t="shared" si="385"/>
        <v/>
      </c>
      <c r="P729" s="53"/>
      <c r="Q729" s="14" t="str">
        <f t="shared" si="386"/>
        <v/>
      </c>
      <c r="R729" s="57" t="str">
        <f t="shared" si="387"/>
        <v/>
      </c>
      <c r="S729" s="58" t="str">
        <f>IF(B729="","",IF(R729="Refreshment Beverage",VLOOKUP(VALUE(Q729),Rates!G$15:L$19,2,0),VLOOKUP(VALUE(Q729),Rates!G$4:L$12,2,0)))</f>
        <v/>
      </c>
      <c r="T729" s="58" t="str">
        <f t="shared" si="388"/>
        <v/>
      </c>
      <c r="U729" s="58" t="str">
        <f t="shared" si="389"/>
        <v/>
      </c>
      <c r="V729" s="58" t="str">
        <f t="shared" si="390"/>
        <v/>
      </c>
      <c r="W729" s="58" t="str">
        <f t="shared" si="391"/>
        <v/>
      </c>
      <c r="X729" s="59" t="str">
        <f t="shared" si="392"/>
        <v/>
      </c>
      <c r="Y729" s="60" t="str">
        <f>IF(B:B="","",IF(R729="Refreshment Beverage",VLOOKUP(Q729,Rates!G$15:L$19,6,0)*W729,VLOOKUP(Q729,Rates!G$4:L$12,6,0)*W729))</f>
        <v/>
      </c>
      <c r="Z729" s="60" t="str">
        <f t="shared" si="393"/>
        <v/>
      </c>
      <c r="AA729" s="60" t="str">
        <f t="shared" si="381"/>
        <v/>
      </c>
      <c r="AB729" s="61" t="str" cm="1">
        <f t="array" ref="AB729">IF(_xlfn.SINGLE(B:B)="","",IF(R729="Refreshment Beverage","",IF(AND(R729="Beer",Q729=0),SUM(LOOKUP(2,1/(Rates!$B$15:$B$18&lt;=W729)/(Rates!$C$15:$C$18&gt;=W729),Rates!$D$15:$D$18)*W729),VLOOKUP(VALUE(_xlfn.SINGLE(Q:Q)),Rates!A:B,2,0)*W729)))</f>
        <v/>
      </c>
      <c r="AC729" s="61" t="str" cm="1">
        <f t="array" ref="AC729">IF(_xlfn.SINGLE(B:B)="","",IF(R729="Refreshment Beverage","",IF(AND(R729="Beer",Q729=0),SUM(LOOKUP(2,1/(Rates!$B$15:$B$18&lt;=W729)/(Rates!$C$15:$C$18&gt;=W729),Rates!$E$15:$E$18)*W729),VLOOKUP(VALUE(_xlfn.SINGLE(Q:Q)),Rates!A:C,3,0)*W729)))</f>
        <v/>
      </c>
      <c r="AD729" s="168">
        <f>IFERROR(IF(R729="Beer","",IF(OR(Q729=1,Q729=2,Q729=3,Q729=4),VLOOKUP(Q729,Rates!$A$31:$B$34,2,0)*W729,IF(V729=1,VLOOKUP(U729,'REB BEV MIN MKUP'!B:E,4,0),IF(V729&gt;1,VLOOKUP(VALUE(W729),'REB BEV MIN MKUP'!O:Q,3,0),0)))),0)</f>
        <v>0</v>
      </c>
      <c r="AE729" s="62" t="str">
        <f t="shared" si="394"/>
        <v/>
      </c>
      <c r="AF729" s="63" t="str">
        <f t="shared" si="395"/>
        <v/>
      </c>
      <c r="AG729" s="64" t="str">
        <f t="shared" si="396"/>
        <v/>
      </c>
      <c r="AH729" s="65" t="str">
        <f t="shared" si="397"/>
        <v/>
      </c>
      <c r="AI729" s="66" t="str">
        <f>IF(AE:AE="","",IF(R729="Refreshment Beverage",AK729*(Rates!J$19/100),ROUND(SUM(AH729*(Rates!$J$8/100)),4)))</f>
        <v/>
      </c>
      <c r="AJ729" s="67" t="str">
        <f t="shared" si="398"/>
        <v/>
      </c>
      <c r="AK729" s="22" t="str">
        <f t="shared" si="399"/>
        <v/>
      </c>
      <c r="AL729" s="62" t="str">
        <f t="shared" si="400"/>
        <v/>
      </c>
      <c r="AM729" s="63" t="str">
        <f>IF(AS729="","",IF(R729="Refreshment Beverage",ROUND(AS729*Rates!K$19,4),ROUND(AO729*(VLOOKUP(VALUE(Q729),Rates!G$4:L$12,3,0)),4)))</f>
        <v/>
      </c>
      <c r="AN729" s="68" t="str">
        <f>IF(AS729="","",IF(R729="Refreshment Beverage",AS729*(Rates!J$19/100),MAX(AM729,AB729)))</f>
        <v/>
      </c>
      <c r="AO729" s="69" t="str">
        <f t="shared" si="401"/>
        <v/>
      </c>
      <c r="AP729" s="69" t="str">
        <f t="shared" si="402"/>
        <v/>
      </c>
      <c r="AQ729" s="70" t="str">
        <f>IF(AS729="","",IF(R729="Refreshment Beverage",ROUND(SUM(VLOOKUP(Q:Q,Rates!G$15:L$19,3,0)*(AS729-Y729-Z729-AA729)),4),ROUND(SUM(Rates!$K$8*AS729),4)))</f>
        <v/>
      </c>
      <c r="AR729" s="66" t="str">
        <f t="shared" si="403"/>
        <v/>
      </c>
      <c r="AS729" s="22" t="str">
        <f t="shared" si="404"/>
        <v/>
      </c>
      <c r="AT729" s="62" t="str">
        <f t="shared" si="405"/>
        <v/>
      </c>
      <c r="AU729" s="63" t="str">
        <f>IF(AX729="","",IF(R729="Refreshment Beverage",ROUND((BA729-Y729-Z729-AA729)*VLOOKUP(VALUE(Q729),Rates!G$15:L$19,3,0),4),ROUND(AW729*(VLOOKUP(VALUE(Q729),Rates!G:L,3,0)),4)))</f>
        <v/>
      </c>
      <c r="AV729" s="68" t="str">
        <f t="shared" si="406"/>
        <v/>
      </c>
      <c r="AW729" s="69" t="str">
        <f t="shared" si="407"/>
        <v/>
      </c>
      <c r="AX729" s="65" t="str">
        <f t="shared" si="408"/>
        <v/>
      </c>
      <c r="AY729" s="70" t="str">
        <f>IF(AX729="","",IF(R729="Refreshment Beverage",ROUND(SUM(AX729*Rates!K$19),4),ROUND(SUM(AX729*(Rates!J$8/100)),4)))</f>
        <v/>
      </c>
      <c r="AZ729" s="67" t="str">
        <f t="shared" si="409"/>
        <v/>
      </c>
      <c r="BA729" s="22" t="str">
        <f t="shared" si="410"/>
        <v/>
      </c>
      <c r="BD729" s="171"/>
      <c r="BE729" s="171"/>
      <c r="BF729" s="171"/>
      <c r="BG729" s="171"/>
    </row>
    <row r="730" spans="11:59" ht="12.75" customHeight="1" x14ac:dyDescent="0.3">
      <c r="K730" s="42" t="str">
        <f t="shared" si="382"/>
        <v/>
      </c>
      <c r="L730" s="55" t="str">
        <f t="shared" si="383"/>
        <v/>
      </c>
      <c r="M730" s="43" t="str">
        <f t="shared" si="384"/>
        <v/>
      </c>
      <c r="N730" s="56" t="str" cm="1">
        <f t="array" ref="N730">IFERROR(IF(_xlfn.SINGLE(B:B)="","",IF(R730="Beer",SUM(LOOKUP(2,1/(Rates!$B$3:$B$5&lt;=W730)/(Rates!$C$3:$C$5&gt;=W730),Rates!$D$3:$D$5)*(X730/100)*W730),IF(R730="Refreshment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56" t="str">
        <f t="shared" si="385"/>
        <v/>
      </c>
      <c r="P730" s="53"/>
      <c r="Q730" s="14" t="str">
        <f t="shared" si="386"/>
        <v/>
      </c>
      <c r="R730" s="57" t="str">
        <f t="shared" si="387"/>
        <v/>
      </c>
      <c r="S730" s="58" t="str">
        <f>IF(B730="","",IF(R730="Refreshment Beverage",VLOOKUP(VALUE(Q730),Rates!G$15:L$19,2,0),VLOOKUP(VALUE(Q730),Rates!G$4:L$12,2,0)))</f>
        <v/>
      </c>
      <c r="T730" s="58" t="str">
        <f t="shared" si="388"/>
        <v/>
      </c>
      <c r="U730" s="58" t="str">
        <f t="shared" si="389"/>
        <v/>
      </c>
      <c r="V730" s="58" t="str">
        <f t="shared" si="390"/>
        <v/>
      </c>
      <c r="W730" s="58" t="str">
        <f t="shared" si="391"/>
        <v/>
      </c>
      <c r="X730" s="59" t="str">
        <f t="shared" si="392"/>
        <v/>
      </c>
      <c r="Y730" s="60" t="str">
        <f>IF(B:B="","",IF(R730="Refreshment Beverage",VLOOKUP(Q730,Rates!G$15:L$19,6,0)*W730,VLOOKUP(Q730,Rates!G$4:L$12,6,0)*W730))</f>
        <v/>
      </c>
      <c r="Z730" s="60" t="str">
        <f t="shared" si="393"/>
        <v/>
      </c>
      <c r="AA730" s="60" t="str">
        <f t="shared" si="381"/>
        <v/>
      </c>
      <c r="AB730" s="61" t="str" cm="1">
        <f t="array" ref="AB730">IF(_xlfn.SINGLE(B:B)="","",IF(R730="Refreshment Beverage","",IF(AND(R730="Beer",Q730=0),SUM(LOOKUP(2,1/(Rates!$B$15:$B$18&lt;=W730)/(Rates!$C$15:$C$18&gt;=W730),Rates!$D$15:$D$18)*W730),VLOOKUP(VALUE(_xlfn.SINGLE(Q:Q)),Rates!A:B,2,0)*W730)))</f>
        <v/>
      </c>
      <c r="AC730" s="61" t="str" cm="1">
        <f t="array" ref="AC730">IF(_xlfn.SINGLE(B:B)="","",IF(R730="Refreshment Beverage","",IF(AND(R730="Beer",Q730=0),SUM(LOOKUP(2,1/(Rates!$B$15:$B$18&lt;=W730)/(Rates!$C$15:$C$18&gt;=W730),Rates!$E$15:$E$18)*W730),VLOOKUP(VALUE(_xlfn.SINGLE(Q:Q)),Rates!A:C,3,0)*W730)))</f>
        <v/>
      </c>
      <c r="AD730" s="168">
        <f>IFERROR(IF(R730="Beer","",IF(OR(Q730=1,Q730=2,Q730=3,Q730=4),VLOOKUP(Q730,Rates!$A$31:$B$34,2,0)*W730,IF(V730=1,VLOOKUP(U730,'REB BEV MIN MKUP'!B:E,4,0),IF(V730&gt;1,VLOOKUP(VALUE(W730),'REB BEV MIN MKUP'!O:Q,3,0),0)))),0)</f>
        <v>0</v>
      </c>
      <c r="AE730" s="62" t="str">
        <f t="shared" si="394"/>
        <v/>
      </c>
      <c r="AF730" s="63" t="str">
        <f t="shared" si="395"/>
        <v/>
      </c>
      <c r="AG730" s="64" t="str">
        <f t="shared" si="396"/>
        <v/>
      </c>
      <c r="AH730" s="65" t="str">
        <f t="shared" si="397"/>
        <v/>
      </c>
      <c r="AI730" s="66" t="str">
        <f>IF(AE:AE="","",IF(R730="Refreshment Beverage",AK730*(Rates!J$19/100),ROUND(SUM(AH730*(Rates!$J$8/100)),4)))</f>
        <v/>
      </c>
      <c r="AJ730" s="67" t="str">
        <f t="shared" si="398"/>
        <v/>
      </c>
      <c r="AK730" s="22" t="str">
        <f t="shared" si="399"/>
        <v/>
      </c>
      <c r="AL730" s="62" t="str">
        <f t="shared" si="400"/>
        <v/>
      </c>
      <c r="AM730" s="63" t="str">
        <f>IF(AS730="","",IF(R730="Refreshment Beverage",ROUND(AS730*Rates!K$19,4),ROUND(AO730*(VLOOKUP(VALUE(Q730),Rates!G$4:L$12,3,0)),4)))</f>
        <v/>
      </c>
      <c r="AN730" s="68" t="str">
        <f>IF(AS730="","",IF(R730="Refreshment Beverage",AS730*(Rates!J$19/100),MAX(AM730,AB730)))</f>
        <v/>
      </c>
      <c r="AO730" s="69" t="str">
        <f t="shared" si="401"/>
        <v/>
      </c>
      <c r="AP730" s="69" t="str">
        <f t="shared" si="402"/>
        <v/>
      </c>
      <c r="AQ730" s="70" t="str">
        <f>IF(AS730="","",IF(R730="Refreshment Beverage",ROUND(SUM(VLOOKUP(Q:Q,Rates!G$15:L$19,3,0)*(AS730-Y730-Z730-AA730)),4),ROUND(SUM(Rates!$K$8*AS730),4)))</f>
        <v/>
      </c>
      <c r="AR730" s="66" t="str">
        <f t="shared" si="403"/>
        <v/>
      </c>
      <c r="AS730" s="22" t="str">
        <f t="shared" si="404"/>
        <v/>
      </c>
      <c r="AT730" s="62" t="str">
        <f t="shared" si="405"/>
        <v/>
      </c>
      <c r="AU730" s="63" t="str">
        <f>IF(AX730="","",IF(R730="Refreshment Beverage",ROUND((BA730-Y730-Z730-AA730)*VLOOKUP(VALUE(Q730),Rates!G$15:L$19,3,0),4),ROUND(AW730*(VLOOKUP(VALUE(Q730),Rates!G:L,3,0)),4)))</f>
        <v/>
      </c>
      <c r="AV730" s="68" t="str">
        <f t="shared" si="406"/>
        <v/>
      </c>
      <c r="AW730" s="69" t="str">
        <f t="shared" si="407"/>
        <v/>
      </c>
      <c r="AX730" s="65" t="str">
        <f t="shared" si="408"/>
        <v/>
      </c>
      <c r="AY730" s="70" t="str">
        <f>IF(AX730="","",IF(R730="Refreshment Beverage",ROUND(SUM(AX730*Rates!K$19),4),ROUND(SUM(AX730*(Rates!J$8/100)),4)))</f>
        <v/>
      </c>
      <c r="AZ730" s="67" t="str">
        <f t="shared" si="409"/>
        <v/>
      </c>
      <c r="BA730" s="22" t="str">
        <f t="shared" si="410"/>
        <v/>
      </c>
      <c r="BD730" s="171"/>
      <c r="BE730" s="171"/>
      <c r="BF730" s="171"/>
      <c r="BG730" s="171"/>
    </row>
    <row r="731" spans="11:59" ht="12.75" customHeight="1" x14ac:dyDescent="0.3">
      <c r="K731" s="42" t="str">
        <f t="shared" si="382"/>
        <v/>
      </c>
      <c r="L731" s="55" t="str">
        <f t="shared" si="383"/>
        <v/>
      </c>
      <c r="M731" s="43" t="str">
        <f t="shared" si="384"/>
        <v/>
      </c>
      <c r="N731" s="56" t="str" cm="1">
        <f t="array" ref="N731">IFERROR(IF(_xlfn.SINGLE(B:B)="","",IF(R731="Beer",SUM(LOOKUP(2,1/(Rates!$B$3:$B$5&lt;=W731)/(Rates!$C$3:$C$5&gt;=W731),Rates!$D$3:$D$5)*(X731/100)*W731),IF(R731="Refreshment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56" t="str">
        <f t="shared" si="385"/>
        <v/>
      </c>
      <c r="P731" s="53"/>
      <c r="Q731" s="14" t="str">
        <f t="shared" si="386"/>
        <v/>
      </c>
      <c r="R731" s="57" t="str">
        <f t="shared" si="387"/>
        <v/>
      </c>
      <c r="S731" s="58" t="str">
        <f>IF(B731="","",IF(R731="Refreshment Beverage",VLOOKUP(VALUE(Q731),Rates!G$15:L$19,2,0),VLOOKUP(VALUE(Q731),Rates!G$4:L$12,2,0)))</f>
        <v/>
      </c>
      <c r="T731" s="58" t="str">
        <f t="shared" si="388"/>
        <v/>
      </c>
      <c r="U731" s="58" t="str">
        <f t="shared" si="389"/>
        <v/>
      </c>
      <c r="V731" s="58" t="str">
        <f t="shared" si="390"/>
        <v/>
      </c>
      <c r="W731" s="58" t="str">
        <f t="shared" si="391"/>
        <v/>
      </c>
      <c r="X731" s="59" t="str">
        <f t="shared" si="392"/>
        <v/>
      </c>
      <c r="Y731" s="60" t="str">
        <f>IF(B:B="","",IF(R731="Refreshment Beverage",VLOOKUP(Q731,Rates!G$15:L$19,6,0)*W731,VLOOKUP(Q731,Rates!G$4:L$12,6,0)*W731))</f>
        <v/>
      </c>
      <c r="Z731" s="60" t="str">
        <f t="shared" si="393"/>
        <v/>
      </c>
      <c r="AA731" s="60" t="str">
        <f t="shared" si="381"/>
        <v/>
      </c>
      <c r="AB731" s="61" t="str" cm="1">
        <f t="array" ref="AB731">IF(_xlfn.SINGLE(B:B)="","",IF(R731="Refreshment Beverage","",IF(AND(R731="Beer",Q731=0),SUM(LOOKUP(2,1/(Rates!$B$15:$B$18&lt;=W731)/(Rates!$C$15:$C$18&gt;=W731),Rates!$D$15:$D$18)*W731),VLOOKUP(VALUE(_xlfn.SINGLE(Q:Q)),Rates!A:B,2,0)*W731)))</f>
        <v/>
      </c>
      <c r="AC731" s="61" t="str" cm="1">
        <f t="array" ref="AC731">IF(_xlfn.SINGLE(B:B)="","",IF(R731="Refreshment Beverage","",IF(AND(R731="Beer",Q731=0),SUM(LOOKUP(2,1/(Rates!$B$15:$B$18&lt;=W731)/(Rates!$C$15:$C$18&gt;=W731),Rates!$E$15:$E$18)*W731),VLOOKUP(VALUE(_xlfn.SINGLE(Q:Q)),Rates!A:C,3,0)*W731)))</f>
        <v/>
      </c>
      <c r="AD731" s="168">
        <f>IFERROR(IF(R731="Beer","",IF(OR(Q731=1,Q731=2,Q731=3,Q731=4),VLOOKUP(Q731,Rates!$A$31:$B$34,2,0)*W731,IF(V731=1,VLOOKUP(U731,'REB BEV MIN MKUP'!B:E,4,0),IF(V731&gt;1,VLOOKUP(VALUE(W731),'REB BEV MIN MKUP'!O:Q,3,0),0)))),0)</f>
        <v>0</v>
      </c>
      <c r="AE731" s="62" t="str">
        <f t="shared" si="394"/>
        <v/>
      </c>
      <c r="AF731" s="63" t="str">
        <f t="shared" si="395"/>
        <v/>
      </c>
      <c r="AG731" s="64" t="str">
        <f t="shared" si="396"/>
        <v/>
      </c>
      <c r="AH731" s="65" t="str">
        <f t="shared" si="397"/>
        <v/>
      </c>
      <c r="AI731" s="66" t="str">
        <f>IF(AE:AE="","",IF(R731="Refreshment Beverage",AK731*(Rates!J$19/100),ROUND(SUM(AH731*(Rates!$J$8/100)),4)))</f>
        <v/>
      </c>
      <c r="AJ731" s="67" t="str">
        <f t="shared" si="398"/>
        <v/>
      </c>
      <c r="AK731" s="22" t="str">
        <f t="shared" si="399"/>
        <v/>
      </c>
      <c r="AL731" s="62" t="str">
        <f t="shared" si="400"/>
        <v/>
      </c>
      <c r="AM731" s="63" t="str">
        <f>IF(AS731="","",IF(R731="Refreshment Beverage",ROUND(AS731*Rates!K$19,4),ROUND(AO731*(VLOOKUP(VALUE(Q731),Rates!G$4:L$12,3,0)),4)))</f>
        <v/>
      </c>
      <c r="AN731" s="68" t="str">
        <f>IF(AS731="","",IF(R731="Refreshment Beverage",AS731*(Rates!J$19/100),MAX(AM731,AB731)))</f>
        <v/>
      </c>
      <c r="AO731" s="69" t="str">
        <f t="shared" si="401"/>
        <v/>
      </c>
      <c r="AP731" s="69" t="str">
        <f t="shared" si="402"/>
        <v/>
      </c>
      <c r="AQ731" s="70" t="str">
        <f>IF(AS731="","",IF(R731="Refreshment Beverage",ROUND(SUM(VLOOKUP(Q:Q,Rates!G$15:L$19,3,0)*(AS731-Y731-Z731-AA731)),4),ROUND(SUM(Rates!$K$8*AS731),4)))</f>
        <v/>
      </c>
      <c r="AR731" s="66" t="str">
        <f t="shared" si="403"/>
        <v/>
      </c>
      <c r="AS731" s="22" t="str">
        <f t="shared" si="404"/>
        <v/>
      </c>
      <c r="AT731" s="62" t="str">
        <f t="shared" si="405"/>
        <v/>
      </c>
      <c r="AU731" s="63" t="str">
        <f>IF(AX731="","",IF(R731="Refreshment Beverage",ROUND((BA731-Y731-Z731-AA731)*VLOOKUP(VALUE(Q731),Rates!G$15:L$19,3,0),4),ROUND(AW731*(VLOOKUP(VALUE(Q731),Rates!G:L,3,0)),4)))</f>
        <v/>
      </c>
      <c r="AV731" s="68" t="str">
        <f t="shared" si="406"/>
        <v/>
      </c>
      <c r="AW731" s="69" t="str">
        <f t="shared" si="407"/>
        <v/>
      </c>
      <c r="AX731" s="65" t="str">
        <f t="shared" si="408"/>
        <v/>
      </c>
      <c r="AY731" s="70" t="str">
        <f>IF(AX731="","",IF(R731="Refreshment Beverage",ROUND(SUM(AX731*Rates!K$19),4),ROUND(SUM(AX731*(Rates!J$8/100)),4)))</f>
        <v/>
      </c>
      <c r="AZ731" s="67" t="str">
        <f t="shared" si="409"/>
        <v/>
      </c>
      <c r="BA731" s="22" t="str">
        <f t="shared" si="410"/>
        <v/>
      </c>
      <c r="BD731" s="171"/>
      <c r="BE731" s="171"/>
      <c r="BF731" s="171"/>
      <c r="BG731" s="171"/>
    </row>
    <row r="732" spans="11:59" ht="12.75" customHeight="1" x14ac:dyDescent="0.3">
      <c r="K732" s="42" t="str">
        <f t="shared" si="382"/>
        <v/>
      </c>
      <c r="L732" s="55" t="str">
        <f t="shared" si="383"/>
        <v/>
      </c>
      <c r="M732" s="43" t="str">
        <f t="shared" si="384"/>
        <v/>
      </c>
      <c r="N732" s="56" t="str" cm="1">
        <f t="array" ref="N732">IFERROR(IF(_xlfn.SINGLE(B:B)="","",IF(R732="Beer",SUM(LOOKUP(2,1/(Rates!$B$3:$B$5&lt;=W732)/(Rates!$C$3:$C$5&gt;=W732),Rates!$D$3:$D$5)*(X732/100)*W732),IF(R732="Refreshment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56" t="str">
        <f t="shared" si="385"/>
        <v/>
      </c>
      <c r="P732" s="53"/>
      <c r="Q732" s="14" t="str">
        <f t="shared" si="386"/>
        <v/>
      </c>
      <c r="R732" s="57" t="str">
        <f t="shared" si="387"/>
        <v/>
      </c>
      <c r="S732" s="58" t="str">
        <f>IF(B732="","",IF(R732="Refreshment Beverage",VLOOKUP(VALUE(Q732),Rates!G$15:L$19,2,0),VLOOKUP(VALUE(Q732),Rates!G$4:L$12,2,0)))</f>
        <v/>
      </c>
      <c r="T732" s="58" t="str">
        <f t="shared" si="388"/>
        <v/>
      </c>
      <c r="U732" s="58" t="str">
        <f t="shared" si="389"/>
        <v/>
      </c>
      <c r="V732" s="58" t="str">
        <f t="shared" si="390"/>
        <v/>
      </c>
      <c r="W732" s="58" t="str">
        <f t="shared" si="391"/>
        <v/>
      </c>
      <c r="X732" s="59" t="str">
        <f t="shared" si="392"/>
        <v/>
      </c>
      <c r="Y732" s="60" t="str">
        <f>IF(B:B="","",IF(R732="Refreshment Beverage",VLOOKUP(Q732,Rates!G$15:L$19,6,0)*W732,VLOOKUP(Q732,Rates!G$4:L$12,6,0)*W732))</f>
        <v/>
      </c>
      <c r="Z732" s="60" t="str">
        <f t="shared" si="393"/>
        <v/>
      </c>
      <c r="AA732" s="60" t="str">
        <f t="shared" si="381"/>
        <v/>
      </c>
      <c r="AB732" s="61" t="str" cm="1">
        <f t="array" ref="AB732">IF(_xlfn.SINGLE(B:B)="","",IF(R732="Refreshment Beverage","",IF(AND(R732="Beer",Q732=0),SUM(LOOKUP(2,1/(Rates!$B$15:$B$18&lt;=W732)/(Rates!$C$15:$C$18&gt;=W732),Rates!$D$15:$D$18)*W732),VLOOKUP(VALUE(_xlfn.SINGLE(Q:Q)),Rates!A:B,2,0)*W732)))</f>
        <v/>
      </c>
      <c r="AC732" s="61" t="str" cm="1">
        <f t="array" ref="AC732">IF(_xlfn.SINGLE(B:B)="","",IF(R732="Refreshment Beverage","",IF(AND(R732="Beer",Q732=0),SUM(LOOKUP(2,1/(Rates!$B$15:$B$18&lt;=W732)/(Rates!$C$15:$C$18&gt;=W732),Rates!$E$15:$E$18)*W732),VLOOKUP(VALUE(_xlfn.SINGLE(Q:Q)),Rates!A:C,3,0)*W732)))</f>
        <v/>
      </c>
      <c r="AD732" s="168">
        <f>IFERROR(IF(R732="Beer","",IF(OR(Q732=1,Q732=2,Q732=3,Q732=4),VLOOKUP(Q732,Rates!$A$31:$B$34,2,0)*W732,IF(V732=1,VLOOKUP(U732,'REB BEV MIN MKUP'!B:E,4,0),IF(V732&gt;1,VLOOKUP(VALUE(W732),'REB BEV MIN MKUP'!O:Q,3,0),0)))),0)</f>
        <v>0</v>
      </c>
      <c r="AE732" s="62" t="str">
        <f t="shared" si="394"/>
        <v/>
      </c>
      <c r="AF732" s="63" t="str">
        <f t="shared" si="395"/>
        <v/>
      </c>
      <c r="AG732" s="64" t="str">
        <f t="shared" si="396"/>
        <v/>
      </c>
      <c r="AH732" s="65" t="str">
        <f t="shared" si="397"/>
        <v/>
      </c>
      <c r="AI732" s="66" t="str">
        <f>IF(AE:AE="","",IF(R732="Refreshment Beverage",AK732*(Rates!J$19/100),ROUND(SUM(AH732*(Rates!$J$8/100)),4)))</f>
        <v/>
      </c>
      <c r="AJ732" s="67" t="str">
        <f t="shared" si="398"/>
        <v/>
      </c>
      <c r="AK732" s="22" t="str">
        <f t="shared" si="399"/>
        <v/>
      </c>
      <c r="AL732" s="62" t="str">
        <f t="shared" si="400"/>
        <v/>
      </c>
      <c r="AM732" s="63" t="str">
        <f>IF(AS732="","",IF(R732="Refreshment Beverage",ROUND(AS732*Rates!K$19,4),ROUND(AO732*(VLOOKUP(VALUE(Q732),Rates!G$4:L$12,3,0)),4)))</f>
        <v/>
      </c>
      <c r="AN732" s="68" t="str">
        <f>IF(AS732="","",IF(R732="Refreshment Beverage",AS732*(Rates!J$19/100),MAX(AM732,AB732)))</f>
        <v/>
      </c>
      <c r="AO732" s="69" t="str">
        <f t="shared" si="401"/>
        <v/>
      </c>
      <c r="AP732" s="69" t="str">
        <f t="shared" si="402"/>
        <v/>
      </c>
      <c r="AQ732" s="70" t="str">
        <f>IF(AS732="","",IF(R732="Refreshment Beverage",ROUND(SUM(VLOOKUP(Q:Q,Rates!G$15:L$19,3,0)*(AS732-Y732-Z732-AA732)),4),ROUND(SUM(Rates!$K$8*AS732),4)))</f>
        <v/>
      </c>
      <c r="AR732" s="66" t="str">
        <f t="shared" si="403"/>
        <v/>
      </c>
      <c r="AS732" s="22" t="str">
        <f t="shared" si="404"/>
        <v/>
      </c>
      <c r="AT732" s="62" t="str">
        <f t="shared" si="405"/>
        <v/>
      </c>
      <c r="AU732" s="63" t="str">
        <f>IF(AX732="","",IF(R732="Refreshment Beverage",ROUND((BA732-Y732-Z732-AA732)*VLOOKUP(VALUE(Q732),Rates!G$15:L$19,3,0),4),ROUND(AW732*(VLOOKUP(VALUE(Q732),Rates!G:L,3,0)),4)))</f>
        <v/>
      </c>
      <c r="AV732" s="68" t="str">
        <f t="shared" si="406"/>
        <v/>
      </c>
      <c r="AW732" s="69" t="str">
        <f t="shared" si="407"/>
        <v/>
      </c>
      <c r="AX732" s="65" t="str">
        <f t="shared" si="408"/>
        <v/>
      </c>
      <c r="AY732" s="70" t="str">
        <f>IF(AX732="","",IF(R732="Refreshment Beverage",ROUND(SUM(AX732*Rates!K$19),4),ROUND(SUM(AX732*(Rates!J$8/100)),4)))</f>
        <v/>
      </c>
      <c r="AZ732" s="67" t="str">
        <f t="shared" si="409"/>
        <v/>
      </c>
      <c r="BA732" s="22" t="str">
        <f t="shared" si="410"/>
        <v/>
      </c>
      <c r="BD732" s="171"/>
      <c r="BE732" s="171"/>
      <c r="BF732" s="171"/>
      <c r="BG732" s="171"/>
    </row>
    <row r="733" spans="11:59" ht="12.75" customHeight="1" x14ac:dyDescent="0.3">
      <c r="K733" s="42" t="str">
        <f t="shared" si="382"/>
        <v/>
      </c>
      <c r="L733" s="55" t="str">
        <f t="shared" si="383"/>
        <v/>
      </c>
      <c r="M733" s="43" t="str">
        <f t="shared" si="384"/>
        <v/>
      </c>
      <c r="N733" s="56" t="str" cm="1">
        <f t="array" ref="N733">IFERROR(IF(_xlfn.SINGLE(B:B)="","",IF(R733="Beer",SUM(LOOKUP(2,1/(Rates!$B$3:$B$5&lt;=W733)/(Rates!$C$3:$C$5&gt;=W733),Rates!$D$3:$D$5)*(X733/100)*W733),IF(R733="Refreshment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56" t="str">
        <f t="shared" si="385"/>
        <v/>
      </c>
      <c r="P733" s="53"/>
      <c r="Q733" s="14" t="str">
        <f t="shared" si="386"/>
        <v/>
      </c>
      <c r="R733" s="57" t="str">
        <f t="shared" si="387"/>
        <v/>
      </c>
      <c r="S733" s="58" t="str">
        <f>IF(B733="","",IF(R733="Refreshment Beverage",VLOOKUP(VALUE(Q733),Rates!G$15:L$19,2,0),VLOOKUP(VALUE(Q733),Rates!G$4:L$12,2,0)))</f>
        <v/>
      </c>
      <c r="T733" s="58" t="str">
        <f t="shared" si="388"/>
        <v/>
      </c>
      <c r="U733" s="58" t="str">
        <f t="shared" si="389"/>
        <v/>
      </c>
      <c r="V733" s="58" t="str">
        <f t="shared" si="390"/>
        <v/>
      </c>
      <c r="W733" s="58" t="str">
        <f t="shared" si="391"/>
        <v/>
      </c>
      <c r="X733" s="59" t="str">
        <f t="shared" si="392"/>
        <v/>
      </c>
      <c r="Y733" s="60" t="str">
        <f>IF(B:B="","",IF(R733="Refreshment Beverage",VLOOKUP(Q733,Rates!G$15:L$19,6,0)*W733,VLOOKUP(Q733,Rates!G$4:L$12,6,0)*W733))</f>
        <v/>
      </c>
      <c r="Z733" s="60" t="str">
        <f t="shared" si="393"/>
        <v/>
      </c>
      <c r="AA733" s="60" t="str">
        <f t="shared" si="381"/>
        <v/>
      </c>
      <c r="AB733" s="61" t="str" cm="1">
        <f t="array" ref="AB733">IF(_xlfn.SINGLE(B:B)="","",IF(R733="Refreshment Beverage","",IF(AND(R733="Beer",Q733=0),SUM(LOOKUP(2,1/(Rates!$B$15:$B$18&lt;=W733)/(Rates!$C$15:$C$18&gt;=W733),Rates!$D$15:$D$18)*W733),VLOOKUP(VALUE(_xlfn.SINGLE(Q:Q)),Rates!A:B,2,0)*W733)))</f>
        <v/>
      </c>
      <c r="AC733" s="61" t="str" cm="1">
        <f t="array" ref="AC733">IF(_xlfn.SINGLE(B:B)="","",IF(R733="Refreshment Beverage","",IF(AND(R733="Beer",Q733=0),SUM(LOOKUP(2,1/(Rates!$B$15:$B$18&lt;=W733)/(Rates!$C$15:$C$18&gt;=W733),Rates!$E$15:$E$18)*W733),VLOOKUP(VALUE(_xlfn.SINGLE(Q:Q)),Rates!A:C,3,0)*W733)))</f>
        <v/>
      </c>
      <c r="AD733" s="168">
        <f>IFERROR(IF(R733="Beer","",IF(OR(Q733=1,Q733=2,Q733=3,Q733=4),VLOOKUP(Q733,Rates!$A$31:$B$34,2,0)*W733,IF(V733=1,VLOOKUP(U733,'REB BEV MIN MKUP'!B:E,4,0),IF(V733&gt;1,VLOOKUP(VALUE(W733),'REB BEV MIN MKUP'!O:Q,3,0),0)))),0)</f>
        <v>0</v>
      </c>
      <c r="AE733" s="62" t="str">
        <f t="shared" si="394"/>
        <v/>
      </c>
      <c r="AF733" s="63" t="str">
        <f t="shared" si="395"/>
        <v/>
      </c>
      <c r="AG733" s="64" t="str">
        <f t="shared" si="396"/>
        <v/>
      </c>
      <c r="AH733" s="65" t="str">
        <f t="shared" si="397"/>
        <v/>
      </c>
      <c r="AI733" s="66" t="str">
        <f>IF(AE:AE="","",IF(R733="Refreshment Beverage",AK733*(Rates!J$19/100),ROUND(SUM(AH733*(Rates!$J$8/100)),4)))</f>
        <v/>
      </c>
      <c r="AJ733" s="67" t="str">
        <f t="shared" si="398"/>
        <v/>
      </c>
      <c r="AK733" s="22" t="str">
        <f t="shared" si="399"/>
        <v/>
      </c>
      <c r="AL733" s="62" t="str">
        <f t="shared" si="400"/>
        <v/>
      </c>
      <c r="AM733" s="63" t="str">
        <f>IF(AS733="","",IF(R733="Refreshment Beverage",ROUND(AS733*Rates!K$19,4),ROUND(AO733*(VLOOKUP(VALUE(Q733),Rates!G$4:L$12,3,0)),4)))</f>
        <v/>
      </c>
      <c r="AN733" s="68" t="str">
        <f>IF(AS733="","",IF(R733="Refreshment Beverage",AS733*(Rates!J$19/100),MAX(AM733,AB733)))</f>
        <v/>
      </c>
      <c r="AO733" s="69" t="str">
        <f t="shared" si="401"/>
        <v/>
      </c>
      <c r="AP733" s="69" t="str">
        <f t="shared" si="402"/>
        <v/>
      </c>
      <c r="AQ733" s="70" t="str">
        <f>IF(AS733="","",IF(R733="Refreshment Beverage",ROUND(SUM(VLOOKUP(Q:Q,Rates!G$15:L$19,3,0)*(AS733-Y733-Z733-AA733)),4),ROUND(SUM(Rates!$K$8*AS733),4)))</f>
        <v/>
      </c>
      <c r="AR733" s="66" t="str">
        <f t="shared" si="403"/>
        <v/>
      </c>
      <c r="AS733" s="22" t="str">
        <f t="shared" si="404"/>
        <v/>
      </c>
      <c r="AT733" s="62" t="str">
        <f t="shared" si="405"/>
        <v/>
      </c>
      <c r="AU733" s="63" t="str">
        <f>IF(AX733="","",IF(R733="Refreshment Beverage",ROUND((BA733-Y733-Z733-AA733)*VLOOKUP(VALUE(Q733),Rates!G$15:L$19,3,0),4),ROUND(AW733*(VLOOKUP(VALUE(Q733),Rates!G:L,3,0)),4)))</f>
        <v/>
      </c>
      <c r="AV733" s="68" t="str">
        <f t="shared" si="406"/>
        <v/>
      </c>
      <c r="AW733" s="69" t="str">
        <f t="shared" si="407"/>
        <v/>
      </c>
      <c r="AX733" s="65" t="str">
        <f t="shared" si="408"/>
        <v/>
      </c>
      <c r="AY733" s="70" t="str">
        <f>IF(AX733="","",IF(R733="Refreshment Beverage",ROUND(SUM(AX733*Rates!K$19),4),ROUND(SUM(AX733*(Rates!J$8/100)),4)))</f>
        <v/>
      </c>
      <c r="AZ733" s="67" t="str">
        <f t="shared" si="409"/>
        <v/>
      </c>
      <c r="BA733" s="22" t="str">
        <f t="shared" si="410"/>
        <v/>
      </c>
      <c r="BD733" s="171"/>
      <c r="BE733" s="171"/>
      <c r="BF733" s="171"/>
      <c r="BG733" s="171"/>
    </row>
    <row r="734" spans="11:59" ht="12.75" customHeight="1" x14ac:dyDescent="0.3">
      <c r="K734" s="42" t="str">
        <f t="shared" si="382"/>
        <v/>
      </c>
      <c r="L734" s="55" t="str">
        <f t="shared" si="383"/>
        <v/>
      </c>
      <c r="M734" s="43" t="str">
        <f t="shared" si="384"/>
        <v/>
      </c>
      <c r="N734" s="56" t="str" cm="1">
        <f t="array" ref="N734">IFERROR(IF(_xlfn.SINGLE(B:B)="","",IF(R734="Beer",SUM(LOOKUP(2,1/(Rates!$B$3:$B$5&lt;=W734)/(Rates!$C$3:$C$5&gt;=W734),Rates!$D$3:$D$5)*(X734/100)*W734),IF(R734="Refreshment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56" t="str">
        <f t="shared" si="385"/>
        <v/>
      </c>
      <c r="P734" s="53"/>
      <c r="Q734" s="14" t="str">
        <f t="shared" si="386"/>
        <v/>
      </c>
      <c r="R734" s="57" t="str">
        <f t="shared" si="387"/>
        <v/>
      </c>
      <c r="S734" s="58" t="str">
        <f>IF(B734="","",IF(R734="Refreshment Beverage",VLOOKUP(VALUE(Q734),Rates!G$15:L$19,2,0),VLOOKUP(VALUE(Q734),Rates!G$4:L$12,2,0)))</f>
        <v/>
      </c>
      <c r="T734" s="58" t="str">
        <f t="shared" si="388"/>
        <v/>
      </c>
      <c r="U734" s="58" t="str">
        <f t="shared" si="389"/>
        <v/>
      </c>
      <c r="V734" s="58" t="str">
        <f t="shared" si="390"/>
        <v/>
      </c>
      <c r="W734" s="58" t="str">
        <f t="shared" si="391"/>
        <v/>
      </c>
      <c r="X734" s="59" t="str">
        <f t="shared" si="392"/>
        <v/>
      </c>
      <c r="Y734" s="60" t="str">
        <f>IF(B:B="","",IF(R734="Refreshment Beverage",VLOOKUP(Q734,Rates!G$15:L$19,6,0)*W734,VLOOKUP(Q734,Rates!G$4:L$12,6,0)*W734))</f>
        <v/>
      </c>
      <c r="Z734" s="60" t="str">
        <f t="shared" si="393"/>
        <v/>
      </c>
      <c r="AA734" s="60" t="str">
        <f t="shared" si="381"/>
        <v/>
      </c>
      <c r="AB734" s="61" t="str" cm="1">
        <f t="array" ref="AB734">IF(_xlfn.SINGLE(B:B)="","",IF(R734="Refreshment Beverage","",IF(AND(R734="Beer",Q734=0),SUM(LOOKUP(2,1/(Rates!$B$15:$B$18&lt;=W734)/(Rates!$C$15:$C$18&gt;=W734),Rates!$D$15:$D$18)*W734),VLOOKUP(VALUE(_xlfn.SINGLE(Q:Q)),Rates!A:B,2,0)*W734)))</f>
        <v/>
      </c>
      <c r="AC734" s="61" t="str" cm="1">
        <f t="array" ref="AC734">IF(_xlfn.SINGLE(B:B)="","",IF(R734="Refreshment Beverage","",IF(AND(R734="Beer",Q734=0),SUM(LOOKUP(2,1/(Rates!$B$15:$B$18&lt;=W734)/(Rates!$C$15:$C$18&gt;=W734),Rates!$E$15:$E$18)*W734),VLOOKUP(VALUE(_xlfn.SINGLE(Q:Q)),Rates!A:C,3,0)*W734)))</f>
        <v/>
      </c>
      <c r="AD734" s="168">
        <f>IFERROR(IF(R734="Beer","",IF(OR(Q734=1,Q734=2,Q734=3,Q734=4),VLOOKUP(Q734,Rates!$A$31:$B$34,2,0)*W734,IF(V734=1,VLOOKUP(U734,'REB BEV MIN MKUP'!B:E,4,0),IF(V734&gt;1,VLOOKUP(VALUE(W734),'REB BEV MIN MKUP'!O:Q,3,0),0)))),0)</f>
        <v>0</v>
      </c>
      <c r="AE734" s="62" t="str">
        <f t="shared" si="394"/>
        <v/>
      </c>
      <c r="AF734" s="63" t="str">
        <f t="shared" si="395"/>
        <v/>
      </c>
      <c r="AG734" s="64" t="str">
        <f t="shared" si="396"/>
        <v/>
      </c>
      <c r="AH734" s="65" t="str">
        <f t="shared" si="397"/>
        <v/>
      </c>
      <c r="AI734" s="66" t="str">
        <f>IF(AE:AE="","",IF(R734="Refreshment Beverage",AK734*(Rates!J$19/100),ROUND(SUM(AH734*(Rates!$J$8/100)),4)))</f>
        <v/>
      </c>
      <c r="AJ734" s="67" t="str">
        <f t="shared" si="398"/>
        <v/>
      </c>
      <c r="AK734" s="22" t="str">
        <f t="shared" si="399"/>
        <v/>
      </c>
      <c r="AL734" s="62" t="str">
        <f t="shared" si="400"/>
        <v/>
      </c>
      <c r="AM734" s="63" t="str">
        <f>IF(AS734="","",IF(R734="Refreshment Beverage",ROUND(AS734*Rates!K$19,4),ROUND(AO734*(VLOOKUP(VALUE(Q734),Rates!G$4:L$12,3,0)),4)))</f>
        <v/>
      </c>
      <c r="AN734" s="68" t="str">
        <f>IF(AS734="","",IF(R734="Refreshment Beverage",AS734*(Rates!J$19/100),MAX(AM734,AB734)))</f>
        <v/>
      </c>
      <c r="AO734" s="69" t="str">
        <f t="shared" si="401"/>
        <v/>
      </c>
      <c r="AP734" s="69" t="str">
        <f t="shared" si="402"/>
        <v/>
      </c>
      <c r="AQ734" s="70" t="str">
        <f>IF(AS734="","",IF(R734="Refreshment Beverage",ROUND(SUM(VLOOKUP(Q:Q,Rates!G$15:L$19,3,0)*(AS734-Y734-Z734-AA734)),4),ROUND(SUM(Rates!$K$8*AS734),4)))</f>
        <v/>
      </c>
      <c r="AR734" s="66" t="str">
        <f t="shared" si="403"/>
        <v/>
      </c>
      <c r="AS734" s="22" t="str">
        <f t="shared" si="404"/>
        <v/>
      </c>
      <c r="AT734" s="62" t="str">
        <f t="shared" si="405"/>
        <v/>
      </c>
      <c r="AU734" s="63" t="str">
        <f>IF(AX734="","",IF(R734="Refreshment Beverage",ROUND((BA734-Y734-Z734-AA734)*VLOOKUP(VALUE(Q734),Rates!G$15:L$19,3,0),4),ROUND(AW734*(VLOOKUP(VALUE(Q734),Rates!G:L,3,0)),4)))</f>
        <v/>
      </c>
      <c r="AV734" s="68" t="str">
        <f t="shared" si="406"/>
        <v/>
      </c>
      <c r="AW734" s="69" t="str">
        <f t="shared" si="407"/>
        <v/>
      </c>
      <c r="AX734" s="65" t="str">
        <f t="shared" si="408"/>
        <v/>
      </c>
      <c r="AY734" s="70" t="str">
        <f>IF(AX734="","",IF(R734="Refreshment Beverage",ROUND(SUM(AX734*Rates!K$19),4),ROUND(SUM(AX734*(Rates!J$8/100)),4)))</f>
        <v/>
      </c>
      <c r="AZ734" s="67" t="str">
        <f t="shared" si="409"/>
        <v/>
      </c>
      <c r="BA734" s="22" t="str">
        <f t="shared" si="410"/>
        <v/>
      </c>
      <c r="BD734" s="171"/>
      <c r="BE734" s="171"/>
      <c r="BF734" s="171"/>
      <c r="BG734" s="171"/>
    </row>
    <row r="735" spans="11:59" ht="12.75" customHeight="1" x14ac:dyDescent="0.3">
      <c r="K735" s="42" t="str">
        <f t="shared" si="382"/>
        <v/>
      </c>
      <c r="L735" s="55" t="str">
        <f t="shared" si="383"/>
        <v/>
      </c>
      <c r="M735" s="43" t="str">
        <f t="shared" si="384"/>
        <v/>
      </c>
      <c r="N735" s="56" t="str" cm="1">
        <f t="array" ref="N735">IFERROR(IF(_xlfn.SINGLE(B:B)="","",IF(R735="Beer",SUM(LOOKUP(2,1/(Rates!$B$3:$B$5&lt;=W735)/(Rates!$C$3:$C$5&gt;=W735),Rates!$D$3:$D$5)*(X735/100)*W735),IF(R735="Refreshment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56" t="str">
        <f t="shared" si="385"/>
        <v/>
      </c>
      <c r="P735" s="53"/>
      <c r="Q735" s="14" t="str">
        <f t="shared" si="386"/>
        <v/>
      </c>
      <c r="R735" s="57" t="str">
        <f t="shared" si="387"/>
        <v/>
      </c>
      <c r="S735" s="58" t="str">
        <f>IF(B735="","",IF(R735="Refreshment Beverage",VLOOKUP(VALUE(Q735),Rates!G$15:L$19,2,0),VLOOKUP(VALUE(Q735),Rates!G$4:L$12,2,0)))</f>
        <v/>
      </c>
      <c r="T735" s="58" t="str">
        <f t="shared" si="388"/>
        <v/>
      </c>
      <c r="U735" s="58" t="str">
        <f t="shared" si="389"/>
        <v/>
      </c>
      <c r="V735" s="58" t="str">
        <f t="shared" si="390"/>
        <v/>
      </c>
      <c r="W735" s="58" t="str">
        <f t="shared" si="391"/>
        <v/>
      </c>
      <c r="X735" s="59" t="str">
        <f t="shared" si="392"/>
        <v/>
      </c>
      <c r="Y735" s="60" t="str">
        <f>IF(B:B="","",IF(R735="Refreshment Beverage",VLOOKUP(Q735,Rates!G$15:L$19,6,0)*W735,VLOOKUP(Q735,Rates!G$4:L$12,6,0)*W735))</f>
        <v/>
      </c>
      <c r="Z735" s="60" t="str">
        <f t="shared" si="393"/>
        <v/>
      </c>
      <c r="AA735" s="60" t="str">
        <f t="shared" si="381"/>
        <v/>
      </c>
      <c r="AB735" s="61" t="str" cm="1">
        <f t="array" ref="AB735">IF(_xlfn.SINGLE(B:B)="","",IF(R735="Refreshment Beverage","",IF(AND(R735="Beer",Q735=0),SUM(LOOKUP(2,1/(Rates!$B$15:$B$18&lt;=W735)/(Rates!$C$15:$C$18&gt;=W735),Rates!$D$15:$D$18)*W735),VLOOKUP(VALUE(_xlfn.SINGLE(Q:Q)),Rates!A:B,2,0)*W735)))</f>
        <v/>
      </c>
      <c r="AC735" s="61" t="str" cm="1">
        <f t="array" ref="AC735">IF(_xlfn.SINGLE(B:B)="","",IF(R735="Refreshment Beverage","",IF(AND(R735="Beer",Q735=0),SUM(LOOKUP(2,1/(Rates!$B$15:$B$18&lt;=W735)/(Rates!$C$15:$C$18&gt;=W735),Rates!$E$15:$E$18)*W735),VLOOKUP(VALUE(_xlfn.SINGLE(Q:Q)),Rates!A:C,3,0)*W735)))</f>
        <v/>
      </c>
      <c r="AD735" s="168">
        <f>IFERROR(IF(R735="Beer","",IF(OR(Q735=1,Q735=2,Q735=3,Q735=4),VLOOKUP(Q735,Rates!$A$31:$B$34,2,0)*W735,IF(V735=1,VLOOKUP(U735,'REB BEV MIN MKUP'!B:E,4,0),IF(V735&gt;1,VLOOKUP(VALUE(W735),'REB BEV MIN MKUP'!O:Q,3,0),0)))),0)</f>
        <v>0</v>
      </c>
      <c r="AE735" s="62" t="str">
        <f t="shared" si="394"/>
        <v/>
      </c>
      <c r="AF735" s="63" t="str">
        <f t="shared" si="395"/>
        <v/>
      </c>
      <c r="AG735" s="64" t="str">
        <f t="shared" si="396"/>
        <v/>
      </c>
      <c r="AH735" s="65" t="str">
        <f t="shared" si="397"/>
        <v/>
      </c>
      <c r="AI735" s="66" t="str">
        <f>IF(AE:AE="","",IF(R735="Refreshment Beverage",AK735*(Rates!J$19/100),ROUND(SUM(AH735*(Rates!$J$8/100)),4)))</f>
        <v/>
      </c>
      <c r="AJ735" s="67" t="str">
        <f t="shared" si="398"/>
        <v/>
      </c>
      <c r="AK735" s="22" t="str">
        <f t="shared" si="399"/>
        <v/>
      </c>
      <c r="AL735" s="62" t="str">
        <f t="shared" si="400"/>
        <v/>
      </c>
      <c r="AM735" s="63" t="str">
        <f>IF(AS735="","",IF(R735="Refreshment Beverage",ROUND(AS735*Rates!K$19,4),ROUND(AO735*(VLOOKUP(VALUE(Q735),Rates!G$4:L$12,3,0)),4)))</f>
        <v/>
      </c>
      <c r="AN735" s="68" t="str">
        <f>IF(AS735="","",IF(R735="Refreshment Beverage",AS735*(Rates!J$19/100),MAX(AM735,AB735)))</f>
        <v/>
      </c>
      <c r="AO735" s="69" t="str">
        <f t="shared" si="401"/>
        <v/>
      </c>
      <c r="AP735" s="69" t="str">
        <f t="shared" si="402"/>
        <v/>
      </c>
      <c r="AQ735" s="70" t="str">
        <f>IF(AS735="","",IF(R735="Refreshment Beverage",ROUND(SUM(VLOOKUP(Q:Q,Rates!G$15:L$19,3,0)*(AS735-Y735-Z735-AA735)),4),ROUND(SUM(Rates!$K$8*AS735),4)))</f>
        <v/>
      </c>
      <c r="AR735" s="66" t="str">
        <f t="shared" si="403"/>
        <v/>
      </c>
      <c r="AS735" s="22" t="str">
        <f t="shared" si="404"/>
        <v/>
      </c>
      <c r="AT735" s="62" t="str">
        <f t="shared" si="405"/>
        <v/>
      </c>
      <c r="AU735" s="63" t="str">
        <f>IF(AX735="","",IF(R735="Refreshment Beverage",ROUND((BA735-Y735-Z735-AA735)*VLOOKUP(VALUE(Q735),Rates!G$15:L$19,3,0),4),ROUND(AW735*(VLOOKUP(VALUE(Q735),Rates!G:L,3,0)),4)))</f>
        <v/>
      </c>
      <c r="AV735" s="68" t="str">
        <f t="shared" si="406"/>
        <v/>
      </c>
      <c r="AW735" s="69" t="str">
        <f t="shared" si="407"/>
        <v/>
      </c>
      <c r="AX735" s="65" t="str">
        <f t="shared" si="408"/>
        <v/>
      </c>
      <c r="AY735" s="70" t="str">
        <f>IF(AX735="","",IF(R735="Refreshment Beverage",ROUND(SUM(AX735*Rates!K$19),4),ROUND(SUM(AX735*(Rates!J$8/100)),4)))</f>
        <v/>
      </c>
      <c r="AZ735" s="67" t="str">
        <f t="shared" si="409"/>
        <v/>
      </c>
      <c r="BA735" s="22" t="str">
        <f t="shared" si="410"/>
        <v/>
      </c>
      <c r="BD735" s="171"/>
      <c r="BE735" s="171"/>
      <c r="BF735" s="171"/>
      <c r="BG735" s="171"/>
    </row>
    <row r="736" spans="11:59" ht="12.75" customHeight="1" x14ac:dyDescent="0.3">
      <c r="K736" s="42" t="str">
        <f t="shared" si="382"/>
        <v/>
      </c>
      <c r="L736" s="55" t="str">
        <f t="shared" si="383"/>
        <v/>
      </c>
      <c r="M736" s="43" t="str">
        <f t="shared" si="384"/>
        <v/>
      </c>
      <c r="N736" s="56" t="str" cm="1">
        <f t="array" ref="N736">IFERROR(IF(_xlfn.SINGLE(B:B)="","",IF(R736="Beer",SUM(LOOKUP(2,1/(Rates!$B$3:$B$5&lt;=W736)/(Rates!$C$3:$C$5&gt;=W736),Rates!$D$3:$D$5)*(X736/100)*W736),IF(R736="Refreshment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56" t="str">
        <f t="shared" si="385"/>
        <v/>
      </c>
      <c r="P736" s="53"/>
      <c r="Q736" s="14" t="str">
        <f t="shared" si="386"/>
        <v/>
      </c>
      <c r="R736" s="57" t="str">
        <f t="shared" si="387"/>
        <v/>
      </c>
      <c r="S736" s="58" t="str">
        <f>IF(B736="","",IF(R736="Refreshment Beverage",VLOOKUP(VALUE(Q736),Rates!G$15:L$19,2,0),VLOOKUP(VALUE(Q736),Rates!G$4:L$12,2,0)))</f>
        <v/>
      </c>
      <c r="T736" s="58" t="str">
        <f t="shared" si="388"/>
        <v/>
      </c>
      <c r="U736" s="58" t="str">
        <f t="shared" si="389"/>
        <v/>
      </c>
      <c r="V736" s="58" t="str">
        <f t="shared" si="390"/>
        <v/>
      </c>
      <c r="W736" s="58" t="str">
        <f t="shared" si="391"/>
        <v/>
      </c>
      <c r="X736" s="59" t="str">
        <f t="shared" si="392"/>
        <v/>
      </c>
      <c r="Y736" s="60" t="str">
        <f>IF(B:B="","",IF(R736="Refreshment Beverage",VLOOKUP(Q736,Rates!G$15:L$19,6,0)*W736,VLOOKUP(Q736,Rates!G$4:L$12,6,0)*W736))</f>
        <v/>
      </c>
      <c r="Z736" s="60" t="str">
        <f t="shared" si="393"/>
        <v/>
      </c>
      <c r="AA736" s="60" t="str">
        <f t="shared" si="381"/>
        <v/>
      </c>
      <c r="AB736" s="61" t="str" cm="1">
        <f t="array" ref="AB736">IF(_xlfn.SINGLE(B:B)="","",IF(R736="Refreshment Beverage","",IF(AND(R736="Beer",Q736=0),SUM(LOOKUP(2,1/(Rates!$B$15:$B$18&lt;=W736)/(Rates!$C$15:$C$18&gt;=W736),Rates!$D$15:$D$18)*W736),VLOOKUP(VALUE(_xlfn.SINGLE(Q:Q)),Rates!A:B,2,0)*W736)))</f>
        <v/>
      </c>
      <c r="AC736" s="61" t="str" cm="1">
        <f t="array" ref="AC736">IF(_xlfn.SINGLE(B:B)="","",IF(R736="Refreshment Beverage","",IF(AND(R736="Beer",Q736=0),SUM(LOOKUP(2,1/(Rates!$B$15:$B$18&lt;=W736)/(Rates!$C$15:$C$18&gt;=W736),Rates!$E$15:$E$18)*W736),VLOOKUP(VALUE(_xlfn.SINGLE(Q:Q)),Rates!A:C,3,0)*W736)))</f>
        <v/>
      </c>
      <c r="AD736" s="168">
        <f>IFERROR(IF(R736="Beer","",IF(OR(Q736=1,Q736=2,Q736=3,Q736=4),VLOOKUP(Q736,Rates!$A$31:$B$34,2,0)*W736,IF(V736=1,VLOOKUP(U736,'REB BEV MIN MKUP'!B:E,4,0),IF(V736&gt;1,VLOOKUP(VALUE(W736),'REB BEV MIN MKUP'!O:Q,3,0),0)))),0)</f>
        <v>0</v>
      </c>
      <c r="AE736" s="62" t="str">
        <f t="shared" si="394"/>
        <v/>
      </c>
      <c r="AF736" s="63" t="str">
        <f t="shared" si="395"/>
        <v/>
      </c>
      <c r="AG736" s="64" t="str">
        <f t="shared" si="396"/>
        <v/>
      </c>
      <c r="AH736" s="65" t="str">
        <f t="shared" si="397"/>
        <v/>
      </c>
      <c r="AI736" s="66" t="str">
        <f>IF(AE:AE="","",IF(R736="Refreshment Beverage",AK736*(Rates!J$19/100),ROUND(SUM(AH736*(Rates!$J$8/100)),4)))</f>
        <v/>
      </c>
      <c r="AJ736" s="67" t="str">
        <f t="shared" si="398"/>
        <v/>
      </c>
      <c r="AK736" s="22" t="str">
        <f t="shared" si="399"/>
        <v/>
      </c>
      <c r="AL736" s="62" t="str">
        <f t="shared" si="400"/>
        <v/>
      </c>
      <c r="AM736" s="63" t="str">
        <f>IF(AS736="","",IF(R736="Refreshment Beverage",ROUND(AS736*Rates!K$19,4),ROUND(AO736*(VLOOKUP(VALUE(Q736),Rates!G$4:L$12,3,0)),4)))</f>
        <v/>
      </c>
      <c r="AN736" s="68" t="str">
        <f>IF(AS736="","",IF(R736="Refreshment Beverage",AS736*(Rates!J$19/100),MAX(AM736,AB736)))</f>
        <v/>
      </c>
      <c r="AO736" s="69" t="str">
        <f t="shared" si="401"/>
        <v/>
      </c>
      <c r="AP736" s="69" t="str">
        <f t="shared" si="402"/>
        <v/>
      </c>
      <c r="AQ736" s="70" t="str">
        <f>IF(AS736="","",IF(R736="Refreshment Beverage",ROUND(SUM(VLOOKUP(Q:Q,Rates!G$15:L$19,3,0)*(AS736-Y736-Z736-AA736)),4),ROUND(SUM(Rates!$K$8*AS736),4)))</f>
        <v/>
      </c>
      <c r="AR736" s="66" t="str">
        <f t="shared" si="403"/>
        <v/>
      </c>
      <c r="AS736" s="22" t="str">
        <f t="shared" si="404"/>
        <v/>
      </c>
      <c r="AT736" s="62" t="str">
        <f t="shared" si="405"/>
        <v/>
      </c>
      <c r="AU736" s="63" t="str">
        <f>IF(AX736="","",IF(R736="Refreshment Beverage",ROUND((BA736-Y736-Z736-AA736)*VLOOKUP(VALUE(Q736),Rates!G$15:L$19,3,0),4),ROUND(AW736*(VLOOKUP(VALUE(Q736),Rates!G:L,3,0)),4)))</f>
        <v/>
      </c>
      <c r="AV736" s="68" t="str">
        <f t="shared" si="406"/>
        <v/>
      </c>
      <c r="AW736" s="69" t="str">
        <f t="shared" si="407"/>
        <v/>
      </c>
      <c r="AX736" s="65" t="str">
        <f t="shared" si="408"/>
        <v/>
      </c>
      <c r="AY736" s="70" t="str">
        <f>IF(AX736="","",IF(R736="Refreshment Beverage",ROUND(SUM(AX736*Rates!K$19),4),ROUND(SUM(AX736*(Rates!J$8/100)),4)))</f>
        <v/>
      </c>
      <c r="AZ736" s="67" t="str">
        <f t="shared" si="409"/>
        <v/>
      </c>
      <c r="BA736" s="22" t="str">
        <f t="shared" si="410"/>
        <v/>
      </c>
      <c r="BD736" s="171"/>
      <c r="BE736" s="171"/>
      <c r="BF736" s="171"/>
      <c r="BG736" s="171"/>
    </row>
    <row r="737" spans="11:59" ht="12.75" customHeight="1" x14ac:dyDescent="0.3">
      <c r="K737" s="42" t="str">
        <f t="shared" si="382"/>
        <v/>
      </c>
      <c r="L737" s="55" t="str">
        <f t="shared" si="383"/>
        <v/>
      </c>
      <c r="M737" s="43" t="str">
        <f t="shared" si="384"/>
        <v/>
      </c>
      <c r="N737" s="56" t="str" cm="1">
        <f t="array" ref="N737">IFERROR(IF(_xlfn.SINGLE(B:B)="","",IF(R737="Beer",SUM(LOOKUP(2,1/(Rates!$B$3:$B$5&lt;=W737)/(Rates!$C$3:$C$5&gt;=W737),Rates!$D$3:$D$5)*(X737/100)*W737),IF(R737="Refreshment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56" t="str">
        <f t="shared" si="385"/>
        <v/>
      </c>
      <c r="P737" s="53"/>
      <c r="Q737" s="14" t="str">
        <f t="shared" si="386"/>
        <v/>
      </c>
      <c r="R737" s="57" t="str">
        <f t="shared" si="387"/>
        <v/>
      </c>
      <c r="S737" s="58" t="str">
        <f>IF(B737="","",IF(R737="Refreshment Beverage",VLOOKUP(VALUE(Q737),Rates!G$15:L$19,2,0),VLOOKUP(VALUE(Q737),Rates!G$4:L$12,2,0)))</f>
        <v/>
      </c>
      <c r="T737" s="58" t="str">
        <f t="shared" si="388"/>
        <v/>
      </c>
      <c r="U737" s="58" t="str">
        <f t="shared" si="389"/>
        <v/>
      </c>
      <c r="V737" s="58" t="str">
        <f t="shared" si="390"/>
        <v/>
      </c>
      <c r="W737" s="58" t="str">
        <f t="shared" si="391"/>
        <v/>
      </c>
      <c r="X737" s="59" t="str">
        <f t="shared" si="392"/>
        <v/>
      </c>
      <c r="Y737" s="60" t="str">
        <f>IF(B:B="","",IF(R737="Refreshment Beverage",VLOOKUP(Q737,Rates!G$15:L$19,6,0)*W737,VLOOKUP(Q737,Rates!G$4:L$12,6,0)*W737))</f>
        <v/>
      </c>
      <c r="Z737" s="60" t="str">
        <f t="shared" si="393"/>
        <v/>
      </c>
      <c r="AA737" s="60" t="str">
        <f t="shared" si="381"/>
        <v/>
      </c>
      <c r="AB737" s="61" t="str" cm="1">
        <f t="array" ref="AB737">IF(_xlfn.SINGLE(B:B)="","",IF(R737="Refreshment Beverage","",IF(AND(R737="Beer",Q737=0),SUM(LOOKUP(2,1/(Rates!$B$15:$B$18&lt;=W737)/(Rates!$C$15:$C$18&gt;=W737),Rates!$D$15:$D$18)*W737),VLOOKUP(VALUE(_xlfn.SINGLE(Q:Q)),Rates!A:B,2,0)*W737)))</f>
        <v/>
      </c>
      <c r="AC737" s="61" t="str" cm="1">
        <f t="array" ref="AC737">IF(_xlfn.SINGLE(B:B)="","",IF(R737="Refreshment Beverage","",IF(AND(R737="Beer",Q737=0),SUM(LOOKUP(2,1/(Rates!$B$15:$B$18&lt;=W737)/(Rates!$C$15:$C$18&gt;=W737),Rates!$E$15:$E$18)*W737),VLOOKUP(VALUE(_xlfn.SINGLE(Q:Q)),Rates!A:C,3,0)*W737)))</f>
        <v/>
      </c>
      <c r="AD737" s="168">
        <f>IFERROR(IF(R737="Beer","",IF(OR(Q737=1,Q737=2,Q737=3,Q737=4),VLOOKUP(Q737,Rates!$A$31:$B$34,2,0)*W737,IF(V737=1,VLOOKUP(U737,'REB BEV MIN MKUP'!B:E,4,0),IF(V737&gt;1,VLOOKUP(VALUE(W737),'REB BEV MIN MKUP'!O:Q,3,0),0)))),0)</f>
        <v>0</v>
      </c>
      <c r="AE737" s="62" t="str">
        <f t="shared" si="394"/>
        <v/>
      </c>
      <c r="AF737" s="63" t="str">
        <f t="shared" si="395"/>
        <v/>
      </c>
      <c r="AG737" s="64" t="str">
        <f t="shared" si="396"/>
        <v/>
      </c>
      <c r="AH737" s="65" t="str">
        <f t="shared" si="397"/>
        <v/>
      </c>
      <c r="AI737" s="66" t="str">
        <f>IF(AE:AE="","",IF(R737="Refreshment Beverage",AK737*(Rates!J$19/100),ROUND(SUM(AH737*(Rates!$J$8/100)),4)))</f>
        <v/>
      </c>
      <c r="AJ737" s="67" t="str">
        <f t="shared" si="398"/>
        <v/>
      </c>
      <c r="AK737" s="22" t="str">
        <f t="shared" si="399"/>
        <v/>
      </c>
      <c r="AL737" s="62" t="str">
        <f t="shared" si="400"/>
        <v/>
      </c>
      <c r="AM737" s="63" t="str">
        <f>IF(AS737="","",IF(R737="Refreshment Beverage",ROUND(AS737*Rates!K$19,4),ROUND(AO737*(VLOOKUP(VALUE(Q737),Rates!G$4:L$12,3,0)),4)))</f>
        <v/>
      </c>
      <c r="AN737" s="68" t="str">
        <f>IF(AS737="","",IF(R737="Refreshment Beverage",AS737*(Rates!J$19/100),MAX(AM737,AB737)))</f>
        <v/>
      </c>
      <c r="AO737" s="69" t="str">
        <f t="shared" si="401"/>
        <v/>
      </c>
      <c r="AP737" s="69" t="str">
        <f t="shared" si="402"/>
        <v/>
      </c>
      <c r="AQ737" s="70" t="str">
        <f>IF(AS737="","",IF(R737="Refreshment Beverage",ROUND(SUM(VLOOKUP(Q:Q,Rates!G$15:L$19,3,0)*(AS737-Y737-Z737-AA737)),4),ROUND(SUM(Rates!$K$8*AS737),4)))</f>
        <v/>
      </c>
      <c r="AR737" s="66" t="str">
        <f t="shared" si="403"/>
        <v/>
      </c>
      <c r="AS737" s="22" t="str">
        <f t="shared" si="404"/>
        <v/>
      </c>
      <c r="AT737" s="62" t="str">
        <f t="shared" si="405"/>
        <v/>
      </c>
      <c r="AU737" s="63" t="str">
        <f>IF(AX737="","",IF(R737="Refreshment Beverage",ROUND((BA737-Y737-Z737-AA737)*VLOOKUP(VALUE(Q737),Rates!G$15:L$19,3,0),4),ROUND(AW737*(VLOOKUP(VALUE(Q737),Rates!G:L,3,0)),4)))</f>
        <v/>
      </c>
      <c r="AV737" s="68" t="str">
        <f t="shared" si="406"/>
        <v/>
      </c>
      <c r="AW737" s="69" t="str">
        <f t="shared" si="407"/>
        <v/>
      </c>
      <c r="AX737" s="65" t="str">
        <f t="shared" si="408"/>
        <v/>
      </c>
      <c r="AY737" s="70" t="str">
        <f>IF(AX737="","",IF(R737="Refreshment Beverage",ROUND(SUM(AX737*Rates!K$19),4),ROUND(SUM(AX737*(Rates!J$8/100)),4)))</f>
        <v/>
      </c>
      <c r="AZ737" s="67" t="str">
        <f t="shared" si="409"/>
        <v/>
      </c>
      <c r="BA737" s="22" t="str">
        <f t="shared" si="410"/>
        <v/>
      </c>
      <c r="BD737" s="171"/>
      <c r="BE737" s="171"/>
      <c r="BF737" s="171"/>
      <c r="BG737" s="171"/>
    </row>
    <row r="738" spans="11:59" ht="12.75" customHeight="1" x14ac:dyDescent="0.3">
      <c r="K738" s="42" t="str">
        <f t="shared" si="382"/>
        <v/>
      </c>
      <c r="L738" s="55" t="str">
        <f t="shared" si="383"/>
        <v/>
      </c>
      <c r="M738" s="43" t="str">
        <f t="shared" si="384"/>
        <v/>
      </c>
      <c r="N738" s="56" t="str" cm="1">
        <f t="array" ref="N738">IFERROR(IF(_xlfn.SINGLE(B:B)="","",IF(R738="Beer",SUM(LOOKUP(2,1/(Rates!$B$3:$B$5&lt;=W738)/(Rates!$C$3:$C$5&gt;=W738),Rates!$D$3:$D$5)*(X738/100)*W738),IF(R738="Refreshment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56" t="str">
        <f t="shared" si="385"/>
        <v/>
      </c>
      <c r="P738" s="53"/>
      <c r="Q738" s="14" t="str">
        <f t="shared" si="386"/>
        <v/>
      </c>
      <c r="R738" s="57" t="str">
        <f t="shared" si="387"/>
        <v/>
      </c>
      <c r="S738" s="58" t="str">
        <f>IF(B738="","",IF(R738="Refreshment Beverage",VLOOKUP(VALUE(Q738),Rates!G$15:L$19,2,0),VLOOKUP(VALUE(Q738),Rates!G$4:L$12,2,0)))</f>
        <v/>
      </c>
      <c r="T738" s="58" t="str">
        <f t="shared" si="388"/>
        <v/>
      </c>
      <c r="U738" s="58" t="str">
        <f t="shared" si="389"/>
        <v/>
      </c>
      <c r="V738" s="58" t="str">
        <f t="shared" si="390"/>
        <v/>
      </c>
      <c r="W738" s="58" t="str">
        <f t="shared" si="391"/>
        <v/>
      </c>
      <c r="X738" s="59" t="str">
        <f t="shared" si="392"/>
        <v/>
      </c>
      <c r="Y738" s="60" t="str">
        <f>IF(B:B="","",IF(R738="Refreshment Beverage",VLOOKUP(Q738,Rates!G$15:L$19,6,0)*W738,VLOOKUP(Q738,Rates!G$4:L$12,6,0)*W738))</f>
        <v/>
      </c>
      <c r="Z738" s="60" t="str">
        <f t="shared" si="393"/>
        <v/>
      </c>
      <c r="AA738" s="60" t="str">
        <f t="shared" si="381"/>
        <v/>
      </c>
      <c r="AB738" s="61" t="str" cm="1">
        <f t="array" ref="AB738">IF(_xlfn.SINGLE(B:B)="","",IF(R738="Refreshment Beverage","",IF(AND(R738="Beer",Q738=0),SUM(LOOKUP(2,1/(Rates!$B$15:$B$18&lt;=W738)/(Rates!$C$15:$C$18&gt;=W738),Rates!$D$15:$D$18)*W738),VLOOKUP(VALUE(_xlfn.SINGLE(Q:Q)),Rates!A:B,2,0)*W738)))</f>
        <v/>
      </c>
      <c r="AC738" s="61" t="str" cm="1">
        <f t="array" ref="AC738">IF(_xlfn.SINGLE(B:B)="","",IF(R738="Refreshment Beverage","",IF(AND(R738="Beer",Q738=0),SUM(LOOKUP(2,1/(Rates!$B$15:$B$18&lt;=W738)/(Rates!$C$15:$C$18&gt;=W738),Rates!$E$15:$E$18)*W738),VLOOKUP(VALUE(_xlfn.SINGLE(Q:Q)),Rates!A:C,3,0)*W738)))</f>
        <v/>
      </c>
      <c r="AD738" s="168">
        <f>IFERROR(IF(R738="Beer","",IF(OR(Q738=1,Q738=2,Q738=3,Q738=4),VLOOKUP(Q738,Rates!$A$31:$B$34,2,0)*W738,IF(V738=1,VLOOKUP(U738,'REB BEV MIN MKUP'!B:E,4,0),IF(V738&gt;1,VLOOKUP(VALUE(W738),'REB BEV MIN MKUP'!O:Q,3,0),0)))),0)</f>
        <v>0</v>
      </c>
      <c r="AE738" s="62" t="str">
        <f t="shared" si="394"/>
        <v/>
      </c>
      <c r="AF738" s="63" t="str">
        <f t="shared" si="395"/>
        <v/>
      </c>
      <c r="AG738" s="64" t="str">
        <f t="shared" si="396"/>
        <v/>
      </c>
      <c r="AH738" s="65" t="str">
        <f t="shared" si="397"/>
        <v/>
      </c>
      <c r="AI738" s="66" t="str">
        <f>IF(AE:AE="","",IF(R738="Refreshment Beverage",AK738*(Rates!J$19/100),ROUND(SUM(AH738*(Rates!$J$8/100)),4)))</f>
        <v/>
      </c>
      <c r="AJ738" s="67" t="str">
        <f t="shared" si="398"/>
        <v/>
      </c>
      <c r="AK738" s="22" t="str">
        <f t="shared" si="399"/>
        <v/>
      </c>
      <c r="AL738" s="62" t="str">
        <f t="shared" si="400"/>
        <v/>
      </c>
      <c r="AM738" s="63" t="str">
        <f>IF(AS738="","",IF(R738="Refreshment Beverage",ROUND(AS738*Rates!K$19,4),ROUND(AO738*(VLOOKUP(VALUE(Q738),Rates!G$4:L$12,3,0)),4)))</f>
        <v/>
      </c>
      <c r="AN738" s="68" t="str">
        <f>IF(AS738="","",IF(R738="Refreshment Beverage",AS738*(Rates!J$19/100),MAX(AM738,AB738)))</f>
        <v/>
      </c>
      <c r="AO738" s="69" t="str">
        <f t="shared" si="401"/>
        <v/>
      </c>
      <c r="AP738" s="69" t="str">
        <f t="shared" si="402"/>
        <v/>
      </c>
      <c r="AQ738" s="70" t="str">
        <f>IF(AS738="","",IF(R738="Refreshment Beverage",ROUND(SUM(VLOOKUP(Q:Q,Rates!G$15:L$19,3,0)*(AS738-Y738-Z738-AA738)),4),ROUND(SUM(Rates!$K$8*AS738),4)))</f>
        <v/>
      </c>
      <c r="AR738" s="66" t="str">
        <f t="shared" si="403"/>
        <v/>
      </c>
      <c r="AS738" s="22" t="str">
        <f t="shared" si="404"/>
        <v/>
      </c>
      <c r="AT738" s="62" t="str">
        <f t="shared" si="405"/>
        <v/>
      </c>
      <c r="AU738" s="63" t="str">
        <f>IF(AX738="","",IF(R738="Refreshment Beverage",ROUND((BA738-Y738-Z738-AA738)*VLOOKUP(VALUE(Q738),Rates!G$15:L$19,3,0),4),ROUND(AW738*(VLOOKUP(VALUE(Q738),Rates!G:L,3,0)),4)))</f>
        <v/>
      </c>
      <c r="AV738" s="68" t="str">
        <f t="shared" si="406"/>
        <v/>
      </c>
      <c r="AW738" s="69" t="str">
        <f t="shared" si="407"/>
        <v/>
      </c>
      <c r="AX738" s="65" t="str">
        <f t="shared" si="408"/>
        <v/>
      </c>
      <c r="AY738" s="70" t="str">
        <f>IF(AX738="","",IF(R738="Refreshment Beverage",ROUND(SUM(AX738*Rates!K$19),4),ROUND(SUM(AX738*(Rates!J$8/100)),4)))</f>
        <v/>
      </c>
      <c r="AZ738" s="67" t="str">
        <f t="shared" si="409"/>
        <v/>
      </c>
      <c r="BA738" s="22" t="str">
        <f t="shared" si="410"/>
        <v/>
      </c>
      <c r="BD738" s="171"/>
      <c r="BE738" s="171"/>
      <c r="BF738" s="171"/>
      <c r="BG738" s="171"/>
    </row>
    <row r="739" spans="11:59" ht="12.75" customHeight="1" x14ac:dyDescent="0.3">
      <c r="K739" s="42" t="str">
        <f t="shared" si="382"/>
        <v/>
      </c>
      <c r="L739" s="55" t="str">
        <f t="shared" si="383"/>
        <v/>
      </c>
      <c r="M739" s="43" t="str">
        <f t="shared" si="384"/>
        <v/>
      </c>
      <c r="N739" s="56" t="str" cm="1">
        <f t="array" ref="N739">IFERROR(IF(_xlfn.SINGLE(B:B)="","",IF(R739="Beer",SUM(LOOKUP(2,1/(Rates!$B$3:$B$5&lt;=W739)/(Rates!$C$3:$C$5&gt;=W739),Rates!$D$3:$D$5)*(X739/100)*W739),IF(R739="Refreshment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56" t="str">
        <f t="shared" si="385"/>
        <v/>
      </c>
      <c r="P739" s="53"/>
      <c r="Q739" s="14" t="str">
        <f t="shared" si="386"/>
        <v/>
      </c>
      <c r="R739" s="57" t="str">
        <f t="shared" si="387"/>
        <v/>
      </c>
      <c r="S739" s="58" t="str">
        <f>IF(B739="","",IF(R739="Refreshment Beverage",VLOOKUP(VALUE(Q739),Rates!G$15:L$19,2,0),VLOOKUP(VALUE(Q739),Rates!G$4:L$12,2,0)))</f>
        <v/>
      </c>
      <c r="T739" s="58" t="str">
        <f t="shared" si="388"/>
        <v/>
      </c>
      <c r="U739" s="58" t="str">
        <f t="shared" si="389"/>
        <v/>
      </c>
      <c r="V739" s="58" t="str">
        <f t="shared" si="390"/>
        <v/>
      </c>
      <c r="W739" s="58" t="str">
        <f t="shared" si="391"/>
        <v/>
      </c>
      <c r="X739" s="59" t="str">
        <f t="shared" si="392"/>
        <v/>
      </c>
      <c r="Y739" s="60" t="str">
        <f>IF(B:B="","",IF(R739="Refreshment Beverage",VLOOKUP(Q739,Rates!G$15:L$19,6,0)*W739,VLOOKUP(Q739,Rates!G$4:L$12,6,0)*W739))</f>
        <v/>
      </c>
      <c r="Z739" s="60" t="str">
        <f t="shared" si="393"/>
        <v/>
      </c>
      <c r="AA739" s="60" t="str">
        <f t="shared" si="381"/>
        <v/>
      </c>
      <c r="AB739" s="61" t="str" cm="1">
        <f t="array" ref="AB739">IF(_xlfn.SINGLE(B:B)="","",IF(R739="Refreshment Beverage","",IF(AND(R739="Beer",Q739=0),SUM(LOOKUP(2,1/(Rates!$B$15:$B$18&lt;=W739)/(Rates!$C$15:$C$18&gt;=W739),Rates!$D$15:$D$18)*W739),VLOOKUP(VALUE(_xlfn.SINGLE(Q:Q)),Rates!A:B,2,0)*W739)))</f>
        <v/>
      </c>
      <c r="AC739" s="61" t="str" cm="1">
        <f t="array" ref="AC739">IF(_xlfn.SINGLE(B:B)="","",IF(R739="Refreshment Beverage","",IF(AND(R739="Beer",Q739=0),SUM(LOOKUP(2,1/(Rates!$B$15:$B$18&lt;=W739)/(Rates!$C$15:$C$18&gt;=W739),Rates!$E$15:$E$18)*W739),VLOOKUP(VALUE(_xlfn.SINGLE(Q:Q)),Rates!A:C,3,0)*W739)))</f>
        <v/>
      </c>
      <c r="AD739" s="168">
        <f>IFERROR(IF(R739="Beer","",IF(OR(Q739=1,Q739=2,Q739=3,Q739=4),VLOOKUP(Q739,Rates!$A$31:$B$34,2,0)*W739,IF(V739=1,VLOOKUP(U739,'REB BEV MIN MKUP'!B:E,4,0),IF(V739&gt;1,VLOOKUP(VALUE(W739),'REB BEV MIN MKUP'!O:Q,3,0),0)))),0)</f>
        <v>0</v>
      </c>
      <c r="AE739" s="62" t="str">
        <f t="shared" si="394"/>
        <v/>
      </c>
      <c r="AF739" s="63" t="str">
        <f t="shared" si="395"/>
        <v/>
      </c>
      <c r="AG739" s="64" t="str">
        <f t="shared" si="396"/>
        <v/>
      </c>
      <c r="AH739" s="65" t="str">
        <f t="shared" si="397"/>
        <v/>
      </c>
      <c r="AI739" s="66" t="str">
        <f>IF(AE:AE="","",IF(R739="Refreshment Beverage",AK739*(Rates!J$19/100),ROUND(SUM(AH739*(Rates!$J$8/100)),4)))</f>
        <v/>
      </c>
      <c r="AJ739" s="67" t="str">
        <f t="shared" si="398"/>
        <v/>
      </c>
      <c r="AK739" s="22" t="str">
        <f t="shared" si="399"/>
        <v/>
      </c>
      <c r="AL739" s="62" t="str">
        <f t="shared" si="400"/>
        <v/>
      </c>
      <c r="AM739" s="63" t="str">
        <f>IF(AS739="","",IF(R739="Refreshment Beverage",ROUND(AS739*Rates!K$19,4),ROUND(AO739*(VLOOKUP(VALUE(Q739),Rates!G$4:L$12,3,0)),4)))</f>
        <v/>
      </c>
      <c r="AN739" s="68" t="str">
        <f>IF(AS739="","",IF(R739="Refreshment Beverage",AS739*(Rates!J$19/100),MAX(AM739,AB739)))</f>
        <v/>
      </c>
      <c r="AO739" s="69" t="str">
        <f t="shared" si="401"/>
        <v/>
      </c>
      <c r="AP739" s="69" t="str">
        <f t="shared" si="402"/>
        <v/>
      </c>
      <c r="AQ739" s="70" t="str">
        <f>IF(AS739="","",IF(R739="Refreshment Beverage",ROUND(SUM(VLOOKUP(Q:Q,Rates!G$15:L$19,3,0)*(AS739-Y739-Z739-AA739)),4),ROUND(SUM(Rates!$K$8*AS739),4)))</f>
        <v/>
      </c>
      <c r="AR739" s="66" t="str">
        <f t="shared" si="403"/>
        <v/>
      </c>
      <c r="AS739" s="22" t="str">
        <f t="shared" si="404"/>
        <v/>
      </c>
      <c r="AT739" s="62" t="str">
        <f t="shared" si="405"/>
        <v/>
      </c>
      <c r="AU739" s="63" t="str">
        <f>IF(AX739="","",IF(R739="Refreshment Beverage",ROUND((BA739-Y739-Z739-AA739)*VLOOKUP(VALUE(Q739),Rates!G$15:L$19,3,0),4),ROUND(AW739*(VLOOKUP(VALUE(Q739),Rates!G:L,3,0)),4)))</f>
        <v/>
      </c>
      <c r="AV739" s="68" t="str">
        <f t="shared" si="406"/>
        <v/>
      </c>
      <c r="AW739" s="69" t="str">
        <f t="shared" si="407"/>
        <v/>
      </c>
      <c r="AX739" s="65" t="str">
        <f t="shared" si="408"/>
        <v/>
      </c>
      <c r="AY739" s="70" t="str">
        <f>IF(AX739="","",IF(R739="Refreshment Beverage",ROUND(SUM(AX739*Rates!K$19),4),ROUND(SUM(AX739*(Rates!J$8/100)),4)))</f>
        <v/>
      </c>
      <c r="AZ739" s="67" t="str">
        <f t="shared" si="409"/>
        <v/>
      </c>
      <c r="BA739" s="22" t="str">
        <f t="shared" si="410"/>
        <v/>
      </c>
      <c r="BD739" s="171"/>
      <c r="BE739" s="171"/>
      <c r="BF739" s="171"/>
      <c r="BG739" s="171"/>
    </row>
    <row r="740" spans="11:59" ht="12.75" customHeight="1" x14ac:dyDescent="0.3">
      <c r="K740" s="42" t="str">
        <f t="shared" si="382"/>
        <v/>
      </c>
      <c r="L740" s="55" t="str">
        <f t="shared" si="383"/>
        <v/>
      </c>
      <c r="M740" s="43" t="str">
        <f t="shared" si="384"/>
        <v/>
      </c>
      <c r="N740" s="56" t="str" cm="1">
        <f t="array" ref="N740">IFERROR(IF(_xlfn.SINGLE(B:B)="","",IF(R740="Beer",SUM(LOOKUP(2,1/(Rates!$B$3:$B$5&lt;=W740)/(Rates!$C$3:$C$5&gt;=W740),Rates!$D$3:$D$5)*(X740/100)*W740),IF(R740="Refreshment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56" t="str">
        <f t="shared" si="385"/>
        <v/>
      </c>
      <c r="P740" s="53"/>
      <c r="Q740" s="14" t="str">
        <f t="shared" si="386"/>
        <v/>
      </c>
      <c r="R740" s="57" t="str">
        <f t="shared" si="387"/>
        <v/>
      </c>
      <c r="S740" s="58" t="str">
        <f>IF(B740="","",IF(R740="Refreshment Beverage",VLOOKUP(VALUE(Q740),Rates!G$15:L$19,2,0),VLOOKUP(VALUE(Q740),Rates!G$4:L$12,2,0)))</f>
        <v/>
      </c>
      <c r="T740" s="58" t="str">
        <f t="shared" si="388"/>
        <v/>
      </c>
      <c r="U740" s="58" t="str">
        <f t="shared" si="389"/>
        <v/>
      </c>
      <c r="V740" s="58" t="str">
        <f t="shared" si="390"/>
        <v/>
      </c>
      <c r="W740" s="58" t="str">
        <f t="shared" si="391"/>
        <v/>
      </c>
      <c r="X740" s="59" t="str">
        <f t="shared" si="392"/>
        <v/>
      </c>
      <c r="Y740" s="60" t="str">
        <f>IF(B:B="","",IF(R740="Refreshment Beverage",VLOOKUP(Q740,Rates!G$15:L$19,6,0)*W740,VLOOKUP(Q740,Rates!G$4:L$12,6,0)*W740))</f>
        <v/>
      </c>
      <c r="Z740" s="60" t="str">
        <f t="shared" si="393"/>
        <v/>
      </c>
      <c r="AA740" s="60" t="str">
        <f t="shared" si="381"/>
        <v/>
      </c>
      <c r="AB740" s="61" t="str" cm="1">
        <f t="array" ref="AB740">IF(_xlfn.SINGLE(B:B)="","",IF(R740="Refreshment Beverage","",IF(AND(R740="Beer",Q740=0),SUM(LOOKUP(2,1/(Rates!$B$15:$B$18&lt;=W740)/(Rates!$C$15:$C$18&gt;=W740),Rates!$D$15:$D$18)*W740),VLOOKUP(VALUE(_xlfn.SINGLE(Q:Q)),Rates!A:B,2,0)*W740)))</f>
        <v/>
      </c>
      <c r="AC740" s="61" t="str" cm="1">
        <f t="array" ref="AC740">IF(_xlfn.SINGLE(B:B)="","",IF(R740="Refreshment Beverage","",IF(AND(R740="Beer",Q740=0),SUM(LOOKUP(2,1/(Rates!$B$15:$B$18&lt;=W740)/(Rates!$C$15:$C$18&gt;=W740),Rates!$E$15:$E$18)*W740),VLOOKUP(VALUE(_xlfn.SINGLE(Q:Q)),Rates!A:C,3,0)*W740)))</f>
        <v/>
      </c>
      <c r="AD740" s="168">
        <f>IFERROR(IF(R740="Beer","",IF(OR(Q740=1,Q740=2,Q740=3,Q740=4),VLOOKUP(Q740,Rates!$A$31:$B$34,2,0)*W740,IF(V740=1,VLOOKUP(U740,'REB BEV MIN MKUP'!B:E,4,0),IF(V740&gt;1,VLOOKUP(VALUE(W740),'REB BEV MIN MKUP'!O:Q,3,0),0)))),0)</f>
        <v>0</v>
      </c>
      <c r="AE740" s="62" t="str">
        <f t="shared" si="394"/>
        <v/>
      </c>
      <c r="AF740" s="63" t="str">
        <f t="shared" si="395"/>
        <v/>
      </c>
      <c r="AG740" s="64" t="str">
        <f t="shared" si="396"/>
        <v/>
      </c>
      <c r="AH740" s="65" t="str">
        <f t="shared" si="397"/>
        <v/>
      </c>
      <c r="AI740" s="66" t="str">
        <f>IF(AE:AE="","",IF(R740="Refreshment Beverage",AK740*(Rates!J$19/100),ROUND(SUM(AH740*(Rates!$J$8/100)),4)))</f>
        <v/>
      </c>
      <c r="AJ740" s="67" t="str">
        <f t="shared" si="398"/>
        <v/>
      </c>
      <c r="AK740" s="22" t="str">
        <f t="shared" si="399"/>
        <v/>
      </c>
      <c r="AL740" s="62" t="str">
        <f t="shared" si="400"/>
        <v/>
      </c>
      <c r="AM740" s="63" t="str">
        <f>IF(AS740="","",IF(R740="Refreshment Beverage",ROUND(AS740*Rates!K$19,4),ROUND(AO740*(VLOOKUP(VALUE(Q740),Rates!G$4:L$12,3,0)),4)))</f>
        <v/>
      </c>
      <c r="AN740" s="68" t="str">
        <f>IF(AS740="","",IF(R740="Refreshment Beverage",AS740*(Rates!J$19/100),MAX(AM740,AB740)))</f>
        <v/>
      </c>
      <c r="AO740" s="69" t="str">
        <f t="shared" si="401"/>
        <v/>
      </c>
      <c r="AP740" s="69" t="str">
        <f t="shared" si="402"/>
        <v/>
      </c>
      <c r="AQ740" s="70" t="str">
        <f>IF(AS740="","",IF(R740="Refreshment Beverage",ROUND(SUM(VLOOKUP(Q:Q,Rates!G$15:L$19,3,0)*(AS740-Y740-Z740-AA740)),4),ROUND(SUM(Rates!$K$8*AS740),4)))</f>
        <v/>
      </c>
      <c r="AR740" s="66" t="str">
        <f t="shared" si="403"/>
        <v/>
      </c>
      <c r="AS740" s="22" t="str">
        <f t="shared" si="404"/>
        <v/>
      </c>
      <c r="AT740" s="62" t="str">
        <f t="shared" si="405"/>
        <v/>
      </c>
      <c r="AU740" s="63" t="str">
        <f>IF(AX740="","",IF(R740="Refreshment Beverage",ROUND((BA740-Y740-Z740-AA740)*VLOOKUP(VALUE(Q740),Rates!G$15:L$19,3,0),4),ROUND(AW740*(VLOOKUP(VALUE(Q740),Rates!G:L,3,0)),4)))</f>
        <v/>
      </c>
      <c r="AV740" s="68" t="str">
        <f t="shared" si="406"/>
        <v/>
      </c>
      <c r="AW740" s="69" t="str">
        <f t="shared" si="407"/>
        <v/>
      </c>
      <c r="AX740" s="65" t="str">
        <f t="shared" si="408"/>
        <v/>
      </c>
      <c r="AY740" s="70" t="str">
        <f>IF(AX740="","",IF(R740="Refreshment Beverage",ROUND(SUM(AX740*Rates!K$19),4),ROUND(SUM(AX740*(Rates!J$8/100)),4)))</f>
        <v/>
      </c>
      <c r="AZ740" s="67" t="str">
        <f t="shared" si="409"/>
        <v/>
      </c>
      <c r="BA740" s="22" t="str">
        <f t="shared" si="410"/>
        <v/>
      </c>
      <c r="BD740" s="171"/>
      <c r="BE740" s="171"/>
      <c r="BF740" s="171"/>
      <c r="BG740" s="171"/>
    </row>
    <row r="741" spans="11:59" ht="12.75" customHeight="1" x14ac:dyDescent="0.3">
      <c r="K741" s="42" t="str">
        <f t="shared" si="382"/>
        <v/>
      </c>
      <c r="L741" s="55" t="str">
        <f t="shared" si="383"/>
        <v/>
      </c>
      <c r="M741" s="43" t="str">
        <f t="shared" si="384"/>
        <v/>
      </c>
      <c r="N741" s="56" t="str" cm="1">
        <f t="array" ref="N741">IFERROR(IF(_xlfn.SINGLE(B:B)="","",IF(R741="Beer",SUM(LOOKUP(2,1/(Rates!$B$3:$B$5&lt;=W741)/(Rates!$C$3:$C$5&gt;=W741),Rates!$D$3:$D$5)*(X741/100)*W741),IF(R741="Refreshment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56" t="str">
        <f t="shared" si="385"/>
        <v/>
      </c>
      <c r="P741" s="53"/>
      <c r="Q741" s="14" t="str">
        <f t="shared" si="386"/>
        <v/>
      </c>
      <c r="R741" s="57" t="str">
        <f t="shared" si="387"/>
        <v/>
      </c>
      <c r="S741" s="58" t="str">
        <f>IF(B741="","",IF(R741="Refreshment Beverage",VLOOKUP(VALUE(Q741),Rates!G$15:L$19,2,0),VLOOKUP(VALUE(Q741),Rates!G$4:L$12,2,0)))</f>
        <v/>
      </c>
      <c r="T741" s="58" t="str">
        <f t="shared" si="388"/>
        <v/>
      </c>
      <c r="U741" s="58" t="str">
        <f t="shared" si="389"/>
        <v/>
      </c>
      <c r="V741" s="58" t="str">
        <f t="shared" si="390"/>
        <v/>
      </c>
      <c r="W741" s="58" t="str">
        <f t="shared" si="391"/>
        <v/>
      </c>
      <c r="X741" s="59" t="str">
        <f t="shared" si="392"/>
        <v/>
      </c>
      <c r="Y741" s="60" t="str">
        <f>IF(B:B="","",IF(R741="Refreshment Beverage",VLOOKUP(Q741,Rates!G$15:L$19,6,0)*W741,VLOOKUP(Q741,Rates!G$4:L$12,6,0)*W741))</f>
        <v/>
      </c>
      <c r="Z741" s="60" t="str">
        <f t="shared" si="393"/>
        <v/>
      </c>
      <c r="AA741" s="60" t="str">
        <f t="shared" si="381"/>
        <v/>
      </c>
      <c r="AB741" s="61" t="str" cm="1">
        <f t="array" ref="AB741">IF(_xlfn.SINGLE(B:B)="","",IF(R741="Refreshment Beverage","",IF(AND(R741="Beer",Q741=0),SUM(LOOKUP(2,1/(Rates!$B$15:$B$18&lt;=W741)/(Rates!$C$15:$C$18&gt;=W741),Rates!$D$15:$D$18)*W741),VLOOKUP(VALUE(_xlfn.SINGLE(Q:Q)),Rates!A:B,2,0)*W741)))</f>
        <v/>
      </c>
      <c r="AC741" s="61" t="str" cm="1">
        <f t="array" ref="AC741">IF(_xlfn.SINGLE(B:B)="","",IF(R741="Refreshment Beverage","",IF(AND(R741="Beer",Q741=0),SUM(LOOKUP(2,1/(Rates!$B$15:$B$18&lt;=W741)/(Rates!$C$15:$C$18&gt;=W741),Rates!$E$15:$E$18)*W741),VLOOKUP(VALUE(_xlfn.SINGLE(Q:Q)),Rates!A:C,3,0)*W741)))</f>
        <v/>
      </c>
      <c r="AD741" s="168">
        <f>IFERROR(IF(R741="Beer","",IF(OR(Q741=1,Q741=2,Q741=3,Q741=4),VLOOKUP(Q741,Rates!$A$31:$B$34,2,0)*W741,IF(V741=1,VLOOKUP(U741,'REB BEV MIN MKUP'!B:E,4,0),IF(V741&gt;1,VLOOKUP(VALUE(W741),'REB BEV MIN MKUP'!O:Q,3,0),0)))),0)</f>
        <v>0</v>
      </c>
      <c r="AE741" s="62" t="str">
        <f t="shared" si="394"/>
        <v/>
      </c>
      <c r="AF741" s="63" t="str">
        <f t="shared" si="395"/>
        <v/>
      </c>
      <c r="AG741" s="64" t="str">
        <f t="shared" si="396"/>
        <v/>
      </c>
      <c r="AH741" s="65" t="str">
        <f t="shared" si="397"/>
        <v/>
      </c>
      <c r="AI741" s="66" t="str">
        <f>IF(AE:AE="","",IF(R741="Refreshment Beverage",AK741*(Rates!J$19/100),ROUND(SUM(AH741*(Rates!$J$8/100)),4)))</f>
        <v/>
      </c>
      <c r="AJ741" s="67" t="str">
        <f t="shared" si="398"/>
        <v/>
      </c>
      <c r="AK741" s="22" t="str">
        <f t="shared" si="399"/>
        <v/>
      </c>
      <c r="AL741" s="62" t="str">
        <f t="shared" si="400"/>
        <v/>
      </c>
      <c r="AM741" s="63" t="str">
        <f>IF(AS741="","",IF(R741="Refreshment Beverage",ROUND(AS741*Rates!K$19,4),ROUND(AO741*(VLOOKUP(VALUE(Q741),Rates!G$4:L$12,3,0)),4)))</f>
        <v/>
      </c>
      <c r="AN741" s="68" t="str">
        <f>IF(AS741="","",IF(R741="Refreshment Beverage",AS741*(Rates!J$19/100),MAX(AM741,AB741)))</f>
        <v/>
      </c>
      <c r="AO741" s="69" t="str">
        <f t="shared" si="401"/>
        <v/>
      </c>
      <c r="AP741" s="69" t="str">
        <f t="shared" si="402"/>
        <v/>
      </c>
      <c r="AQ741" s="70" t="str">
        <f>IF(AS741="","",IF(R741="Refreshment Beverage",ROUND(SUM(VLOOKUP(Q:Q,Rates!G$15:L$19,3,0)*(AS741-Y741-Z741-AA741)),4),ROUND(SUM(Rates!$K$8*AS741),4)))</f>
        <v/>
      </c>
      <c r="AR741" s="66" t="str">
        <f t="shared" si="403"/>
        <v/>
      </c>
      <c r="AS741" s="22" t="str">
        <f t="shared" si="404"/>
        <v/>
      </c>
      <c r="AT741" s="62" t="str">
        <f t="shared" si="405"/>
        <v/>
      </c>
      <c r="AU741" s="63" t="str">
        <f>IF(AX741="","",IF(R741="Refreshment Beverage",ROUND((BA741-Y741-Z741-AA741)*VLOOKUP(VALUE(Q741),Rates!G$15:L$19,3,0),4),ROUND(AW741*(VLOOKUP(VALUE(Q741),Rates!G:L,3,0)),4)))</f>
        <v/>
      </c>
      <c r="AV741" s="68" t="str">
        <f t="shared" si="406"/>
        <v/>
      </c>
      <c r="AW741" s="69" t="str">
        <f t="shared" si="407"/>
        <v/>
      </c>
      <c r="AX741" s="65" t="str">
        <f t="shared" si="408"/>
        <v/>
      </c>
      <c r="AY741" s="70" t="str">
        <f>IF(AX741="","",IF(R741="Refreshment Beverage",ROUND(SUM(AX741*Rates!K$19),4),ROUND(SUM(AX741*(Rates!J$8/100)),4)))</f>
        <v/>
      </c>
      <c r="AZ741" s="67" t="str">
        <f t="shared" si="409"/>
        <v/>
      </c>
      <c r="BA741" s="22" t="str">
        <f t="shared" si="410"/>
        <v/>
      </c>
      <c r="BD741" s="171"/>
      <c r="BE741" s="171"/>
      <c r="BF741" s="171"/>
      <c r="BG741" s="171"/>
    </row>
    <row r="742" spans="11:59" ht="12.75" customHeight="1" x14ac:dyDescent="0.3">
      <c r="K742" s="42" t="str">
        <f t="shared" si="382"/>
        <v/>
      </c>
      <c r="L742" s="55" t="str">
        <f t="shared" si="383"/>
        <v/>
      </c>
      <c r="M742" s="43" t="str">
        <f t="shared" si="384"/>
        <v/>
      </c>
      <c r="N742" s="56" t="str" cm="1">
        <f t="array" ref="N742">IFERROR(IF(_xlfn.SINGLE(B:B)="","",IF(R742="Beer",SUM(LOOKUP(2,1/(Rates!$B$3:$B$5&lt;=W742)/(Rates!$C$3:$C$5&gt;=W742),Rates!$D$3:$D$5)*(X742/100)*W742),IF(R742="Refreshment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56" t="str">
        <f t="shared" si="385"/>
        <v/>
      </c>
      <c r="P742" s="53"/>
      <c r="Q742" s="14" t="str">
        <f t="shared" si="386"/>
        <v/>
      </c>
      <c r="R742" s="57" t="str">
        <f t="shared" si="387"/>
        <v/>
      </c>
      <c r="S742" s="58" t="str">
        <f>IF(B742="","",IF(R742="Refreshment Beverage",VLOOKUP(VALUE(Q742),Rates!G$15:L$19,2,0),VLOOKUP(VALUE(Q742),Rates!G$4:L$12,2,0)))</f>
        <v/>
      </c>
      <c r="T742" s="58" t="str">
        <f t="shared" si="388"/>
        <v/>
      </c>
      <c r="U742" s="58" t="str">
        <f t="shared" si="389"/>
        <v/>
      </c>
      <c r="V742" s="58" t="str">
        <f t="shared" si="390"/>
        <v/>
      </c>
      <c r="W742" s="58" t="str">
        <f t="shared" si="391"/>
        <v/>
      </c>
      <c r="X742" s="59" t="str">
        <f t="shared" si="392"/>
        <v/>
      </c>
      <c r="Y742" s="60" t="str">
        <f>IF(B:B="","",IF(R742="Refreshment Beverage",VLOOKUP(Q742,Rates!G$15:L$19,6,0)*W742,VLOOKUP(Q742,Rates!G$4:L$12,6,0)*W742))</f>
        <v/>
      </c>
      <c r="Z742" s="60" t="str">
        <f t="shared" si="393"/>
        <v/>
      </c>
      <c r="AA742" s="60" t="str">
        <f t="shared" si="381"/>
        <v/>
      </c>
      <c r="AB742" s="61" t="str" cm="1">
        <f t="array" ref="AB742">IF(_xlfn.SINGLE(B:B)="","",IF(R742="Refreshment Beverage","",IF(AND(R742="Beer",Q742=0),SUM(LOOKUP(2,1/(Rates!$B$15:$B$18&lt;=W742)/(Rates!$C$15:$C$18&gt;=W742),Rates!$D$15:$D$18)*W742),VLOOKUP(VALUE(_xlfn.SINGLE(Q:Q)),Rates!A:B,2,0)*W742)))</f>
        <v/>
      </c>
      <c r="AC742" s="61" t="str" cm="1">
        <f t="array" ref="AC742">IF(_xlfn.SINGLE(B:B)="","",IF(R742="Refreshment Beverage","",IF(AND(R742="Beer",Q742=0),SUM(LOOKUP(2,1/(Rates!$B$15:$B$18&lt;=W742)/(Rates!$C$15:$C$18&gt;=W742),Rates!$E$15:$E$18)*W742),VLOOKUP(VALUE(_xlfn.SINGLE(Q:Q)),Rates!A:C,3,0)*W742)))</f>
        <v/>
      </c>
      <c r="AD742" s="168">
        <f>IFERROR(IF(R742="Beer","",IF(OR(Q742=1,Q742=2,Q742=3,Q742=4),VLOOKUP(Q742,Rates!$A$31:$B$34,2,0)*W742,IF(V742=1,VLOOKUP(U742,'REB BEV MIN MKUP'!B:E,4,0),IF(V742&gt;1,VLOOKUP(VALUE(W742),'REB BEV MIN MKUP'!O:Q,3,0),0)))),0)</f>
        <v>0</v>
      </c>
      <c r="AE742" s="62" t="str">
        <f t="shared" si="394"/>
        <v/>
      </c>
      <c r="AF742" s="63" t="str">
        <f t="shared" si="395"/>
        <v/>
      </c>
      <c r="AG742" s="64" t="str">
        <f t="shared" si="396"/>
        <v/>
      </c>
      <c r="AH742" s="65" t="str">
        <f t="shared" si="397"/>
        <v/>
      </c>
      <c r="AI742" s="66" t="str">
        <f>IF(AE:AE="","",IF(R742="Refreshment Beverage",AK742*(Rates!J$19/100),ROUND(SUM(AH742*(Rates!$J$8/100)),4)))</f>
        <v/>
      </c>
      <c r="AJ742" s="67" t="str">
        <f t="shared" si="398"/>
        <v/>
      </c>
      <c r="AK742" s="22" t="str">
        <f t="shared" si="399"/>
        <v/>
      </c>
      <c r="AL742" s="62" t="str">
        <f t="shared" si="400"/>
        <v/>
      </c>
      <c r="AM742" s="63" t="str">
        <f>IF(AS742="","",IF(R742="Refreshment Beverage",ROUND(AS742*Rates!K$19,4),ROUND(AO742*(VLOOKUP(VALUE(Q742),Rates!G$4:L$12,3,0)),4)))</f>
        <v/>
      </c>
      <c r="AN742" s="68" t="str">
        <f>IF(AS742="","",IF(R742="Refreshment Beverage",AS742*(Rates!J$19/100),MAX(AM742,AB742)))</f>
        <v/>
      </c>
      <c r="AO742" s="69" t="str">
        <f t="shared" si="401"/>
        <v/>
      </c>
      <c r="AP742" s="69" t="str">
        <f t="shared" si="402"/>
        <v/>
      </c>
      <c r="AQ742" s="70" t="str">
        <f>IF(AS742="","",IF(R742="Refreshment Beverage",ROUND(SUM(VLOOKUP(Q:Q,Rates!G$15:L$19,3,0)*(AS742-Y742-Z742-AA742)),4),ROUND(SUM(Rates!$K$8*AS742),4)))</f>
        <v/>
      </c>
      <c r="AR742" s="66" t="str">
        <f t="shared" si="403"/>
        <v/>
      </c>
      <c r="AS742" s="22" t="str">
        <f t="shared" si="404"/>
        <v/>
      </c>
      <c r="AT742" s="62" t="str">
        <f t="shared" si="405"/>
        <v/>
      </c>
      <c r="AU742" s="63" t="str">
        <f>IF(AX742="","",IF(R742="Refreshment Beverage",ROUND((BA742-Y742-Z742-AA742)*VLOOKUP(VALUE(Q742),Rates!G$15:L$19,3,0),4),ROUND(AW742*(VLOOKUP(VALUE(Q742),Rates!G:L,3,0)),4)))</f>
        <v/>
      </c>
      <c r="AV742" s="68" t="str">
        <f t="shared" si="406"/>
        <v/>
      </c>
      <c r="AW742" s="69" t="str">
        <f t="shared" si="407"/>
        <v/>
      </c>
      <c r="AX742" s="65" t="str">
        <f t="shared" si="408"/>
        <v/>
      </c>
      <c r="AY742" s="70" t="str">
        <f>IF(AX742="","",IF(R742="Refreshment Beverage",ROUND(SUM(AX742*Rates!K$19),4),ROUND(SUM(AX742*(Rates!J$8/100)),4)))</f>
        <v/>
      </c>
      <c r="AZ742" s="67" t="str">
        <f t="shared" si="409"/>
        <v/>
      </c>
      <c r="BA742" s="22" t="str">
        <f t="shared" si="410"/>
        <v/>
      </c>
      <c r="BD742" s="171"/>
      <c r="BE742" s="171"/>
      <c r="BF742" s="171"/>
      <c r="BG742" s="171"/>
    </row>
    <row r="743" spans="11:59" ht="12.75" customHeight="1" x14ac:dyDescent="0.3">
      <c r="K743" s="42" t="str">
        <f t="shared" si="382"/>
        <v/>
      </c>
      <c r="L743" s="55" t="str">
        <f t="shared" si="383"/>
        <v/>
      </c>
      <c r="M743" s="43" t="str">
        <f t="shared" si="384"/>
        <v/>
      </c>
      <c r="N743" s="56" t="str" cm="1">
        <f t="array" ref="N743">IFERROR(IF(_xlfn.SINGLE(B:B)="","",IF(R743="Beer",SUM(LOOKUP(2,1/(Rates!$B$3:$B$5&lt;=W743)/(Rates!$C$3:$C$5&gt;=W743),Rates!$D$3:$D$5)*(X743/100)*W743),IF(R743="Refreshment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56" t="str">
        <f t="shared" si="385"/>
        <v/>
      </c>
      <c r="P743" s="53"/>
      <c r="Q743" s="14" t="str">
        <f t="shared" si="386"/>
        <v/>
      </c>
      <c r="R743" s="57" t="str">
        <f t="shared" si="387"/>
        <v/>
      </c>
      <c r="S743" s="58" t="str">
        <f>IF(B743="","",IF(R743="Refreshment Beverage",VLOOKUP(VALUE(Q743),Rates!G$15:L$19,2,0),VLOOKUP(VALUE(Q743),Rates!G$4:L$12,2,0)))</f>
        <v/>
      </c>
      <c r="T743" s="58" t="str">
        <f t="shared" si="388"/>
        <v/>
      </c>
      <c r="U743" s="58" t="str">
        <f t="shared" si="389"/>
        <v/>
      </c>
      <c r="V743" s="58" t="str">
        <f t="shared" si="390"/>
        <v/>
      </c>
      <c r="W743" s="58" t="str">
        <f t="shared" si="391"/>
        <v/>
      </c>
      <c r="X743" s="59" t="str">
        <f t="shared" si="392"/>
        <v/>
      </c>
      <c r="Y743" s="60" t="str">
        <f>IF(B:B="","",IF(R743="Refreshment Beverage",VLOOKUP(Q743,Rates!G$15:L$19,6,0)*W743,VLOOKUP(Q743,Rates!G$4:L$12,6,0)*W743))</f>
        <v/>
      </c>
      <c r="Z743" s="60" t="str">
        <f t="shared" si="393"/>
        <v/>
      </c>
      <c r="AA743" s="60" t="str">
        <f t="shared" si="381"/>
        <v/>
      </c>
      <c r="AB743" s="61" t="str" cm="1">
        <f t="array" ref="AB743">IF(_xlfn.SINGLE(B:B)="","",IF(R743="Refreshment Beverage","",IF(AND(R743="Beer",Q743=0),SUM(LOOKUP(2,1/(Rates!$B$15:$B$18&lt;=W743)/(Rates!$C$15:$C$18&gt;=W743),Rates!$D$15:$D$18)*W743),VLOOKUP(VALUE(_xlfn.SINGLE(Q:Q)),Rates!A:B,2,0)*W743)))</f>
        <v/>
      </c>
      <c r="AC743" s="61" t="str" cm="1">
        <f t="array" ref="AC743">IF(_xlfn.SINGLE(B:B)="","",IF(R743="Refreshment Beverage","",IF(AND(R743="Beer",Q743=0),SUM(LOOKUP(2,1/(Rates!$B$15:$B$18&lt;=W743)/(Rates!$C$15:$C$18&gt;=W743),Rates!$E$15:$E$18)*W743),VLOOKUP(VALUE(_xlfn.SINGLE(Q:Q)),Rates!A:C,3,0)*W743)))</f>
        <v/>
      </c>
      <c r="AD743" s="168">
        <f>IFERROR(IF(R743="Beer","",IF(OR(Q743=1,Q743=2,Q743=3,Q743=4),VLOOKUP(Q743,Rates!$A$31:$B$34,2,0)*W743,IF(V743=1,VLOOKUP(U743,'REB BEV MIN MKUP'!B:E,4,0),IF(V743&gt;1,VLOOKUP(VALUE(W743),'REB BEV MIN MKUP'!O:Q,3,0),0)))),0)</f>
        <v>0</v>
      </c>
      <c r="AE743" s="62" t="str">
        <f t="shared" si="394"/>
        <v/>
      </c>
      <c r="AF743" s="63" t="str">
        <f t="shared" si="395"/>
        <v/>
      </c>
      <c r="AG743" s="64" t="str">
        <f t="shared" si="396"/>
        <v/>
      </c>
      <c r="AH743" s="65" t="str">
        <f t="shared" si="397"/>
        <v/>
      </c>
      <c r="AI743" s="66" t="str">
        <f>IF(AE:AE="","",IF(R743="Refreshment Beverage",AK743*(Rates!J$19/100),ROUND(SUM(AH743*(Rates!$J$8/100)),4)))</f>
        <v/>
      </c>
      <c r="AJ743" s="67" t="str">
        <f t="shared" si="398"/>
        <v/>
      </c>
      <c r="AK743" s="22" t="str">
        <f t="shared" si="399"/>
        <v/>
      </c>
      <c r="AL743" s="62" t="str">
        <f t="shared" si="400"/>
        <v/>
      </c>
      <c r="AM743" s="63" t="str">
        <f>IF(AS743="","",IF(R743="Refreshment Beverage",ROUND(AS743*Rates!K$19,4),ROUND(AO743*(VLOOKUP(VALUE(Q743),Rates!G$4:L$12,3,0)),4)))</f>
        <v/>
      </c>
      <c r="AN743" s="68" t="str">
        <f>IF(AS743="","",IF(R743="Refreshment Beverage",AS743*(Rates!J$19/100),MAX(AM743,AB743)))</f>
        <v/>
      </c>
      <c r="AO743" s="69" t="str">
        <f t="shared" si="401"/>
        <v/>
      </c>
      <c r="AP743" s="69" t="str">
        <f t="shared" si="402"/>
        <v/>
      </c>
      <c r="AQ743" s="70" t="str">
        <f>IF(AS743="","",IF(R743="Refreshment Beverage",ROUND(SUM(VLOOKUP(Q:Q,Rates!G$15:L$19,3,0)*(AS743-Y743-Z743-AA743)),4),ROUND(SUM(Rates!$K$8*AS743),4)))</f>
        <v/>
      </c>
      <c r="AR743" s="66" t="str">
        <f t="shared" si="403"/>
        <v/>
      </c>
      <c r="AS743" s="22" t="str">
        <f t="shared" si="404"/>
        <v/>
      </c>
      <c r="AT743" s="62" t="str">
        <f t="shared" si="405"/>
        <v/>
      </c>
      <c r="AU743" s="63" t="str">
        <f>IF(AX743="","",IF(R743="Refreshment Beverage",ROUND((BA743-Y743-Z743-AA743)*VLOOKUP(VALUE(Q743),Rates!G$15:L$19,3,0),4),ROUND(AW743*(VLOOKUP(VALUE(Q743),Rates!G:L,3,0)),4)))</f>
        <v/>
      </c>
      <c r="AV743" s="68" t="str">
        <f t="shared" si="406"/>
        <v/>
      </c>
      <c r="AW743" s="69" t="str">
        <f t="shared" si="407"/>
        <v/>
      </c>
      <c r="AX743" s="65" t="str">
        <f t="shared" si="408"/>
        <v/>
      </c>
      <c r="AY743" s="70" t="str">
        <f>IF(AX743="","",IF(R743="Refreshment Beverage",ROUND(SUM(AX743*Rates!K$19),4),ROUND(SUM(AX743*(Rates!J$8/100)),4)))</f>
        <v/>
      </c>
      <c r="AZ743" s="67" t="str">
        <f t="shared" si="409"/>
        <v/>
      </c>
      <c r="BA743" s="22" t="str">
        <f t="shared" si="410"/>
        <v/>
      </c>
      <c r="BD743" s="171"/>
      <c r="BE743" s="171"/>
      <c r="BF743" s="171"/>
      <c r="BG743" s="171"/>
    </row>
    <row r="744" spans="11:59" ht="12.75" customHeight="1" x14ac:dyDescent="0.3">
      <c r="K744" s="42" t="str">
        <f t="shared" si="382"/>
        <v/>
      </c>
      <c r="L744" s="55" t="str">
        <f t="shared" si="383"/>
        <v/>
      </c>
      <c r="M744" s="43" t="str">
        <f t="shared" si="384"/>
        <v/>
      </c>
      <c r="N744" s="56" t="str" cm="1">
        <f t="array" ref="N744">IFERROR(IF(_xlfn.SINGLE(B:B)="","",IF(R744="Beer",SUM(LOOKUP(2,1/(Rates!$B$3:$B$5&lt;=W744)/(Rates!$C$3:$C$5&gt;=W744),Rates!$D$3:$D$5)*(X744/100)*W744),IF(R744="Refreshment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56" t="str">
        <f t="shared" si="385"/>
        <v/>
      </c>
      <c r="P744" s="53"/>
      <c r="Q744" s="14" t="str">
        <f t="shared" si="386"/>
        <v/>
      </c>
      <c r="R744" s="57" t="str">
        <f t="shared" si="387"/>
        <v/>
      </c>
      <c r="S744" s="58" t="str">
        <f>IF(B744="","",IF(R744="Refreshment Beverage",VLOOKUP(VALUE(Q744),Rates!G$15:L$19,2,0),VLOOKUP(VALUE(Q744),Rates!G$4:L$12,2,0)))</f>
        <v/>
      </c>
      <c r="T744" s="58" t="str">
        <f t="shared" si="388"/>
        <v/>
      </c>
      <c r="U744" s="58" t="str">
        <f t="shared" si="389"/>
        <v/>
      </c>
      <c r="V744" s="58" t="str">
        <f t="shared" si="390"/>
        <v/>
      </c>
      <c r="W744" s="58" t="str">
        <f t="shared" si="391"/>
        <v/>
      </c>
      <c r="X744" s="59" t="str">
        <f t="shared" si="392"/>
        <v/>
      </c>
      <c r="Y744" s="60" t="str">
        <f>IF(B:B="","",IF(R744="Refreshment Beverage",VLOOKUP(Q744,Rates!G$15:L$19,6,0)*W744,VLOOKUP(Q744,Rates!G$4:L$12,6,0)*W744))</f>
        <v/>
      </c>
      <c r="Z744" s="60" t="str">
        <f t="shared" si="393"/>
        <v/>
      </c>
      <c r="AA744" s="60" t="str">
        <f t="shared" si="381"/>
        <v/>
      </c>
      <c r="AB744" s="61" t="str" cm="1">
        <f t="array" ref="AB744">IF(_xlfn.SINGLE(B:B)="","",IF(R744="Refreshment Beverage","",IF(AND(R744="Beer",Q744=0),SUM(LOOKUP(2,1/(Rates!$B$15:$B$18&lt;=W744)/(Rates!$C$15:$C$18&gt;=W744),Rates!$D$15:$D$18)*W744),VLOOKUP(VALUE(_xlfn.SINGLE(Q:Q)),Rates!A:B,2,0)*W744)))</f>
        <v/>
      </c>
      <c r="AC744" s="61" t="str" cm="1">
        <f t="array" ref="AC744">IF(_xlfn.SINGLE(B:B)="","",IF(R744="Refreshment Beverage","",IF(AND(R744="Beer",Q744=0),SUM(LOOKUP(2,1/(Rates!$B$15:$B$18&lt;=W744)/(Rates!$C$15:$C$18&gt;=W744),Rates!$E$15:$E$18)*W744),VLOOKUP(VALUE(_xlfn.SINGLE(Q:Q)),Rates!A:C,3,0)*W744)))</f>
        <v/>
      </c>
      <c r="AD744" s="168">
        <f>IFERROR(IF(R744="Beer","",IF(OR(Q744=1,Q744=2,Q744=3,Q744=4),VLOOKUP(Q744,Rates!$A$31:$B$34,2,0)*W744,IF(V744=1,VLOOKUP(U744,'REB BEV MIN MKUP'!B:E,4,0),IF(V744&gt;1,VLOOKUP(VALUE(W744),'REB BEV MIN MKUP'!O:Q,3,0),0)))),0)</f>
        <v>0</v>
      </c>
      <c r="AE744" s="62" t="str">
        <f t="shared" si="394"/>
        <v/>
      </c>
      <c r="AF744" s="63" t="str">
        <f t="shared" si="395"/>
        <v/>
      </c>
      <c r="AG744" s="64" t="str">
        <f t="shared" si="396"/>
        <v/>
      </c>
      <c r="AH744" s="65" t="str">
        <f t="shared" si="397"/>
        <v/>
      </c>
      <c r="AI744" s="66" t="str">
        <f>IF(AE:AE="","",IF(R744="Refreshment Beverage",AK744*(Rates!J$19/100),ROUND(SUM(AH744*(Rates!$J$8/100)),4)))</f>
        <v/>
      </c>
      <c r="AJ744" s="67" t="str">
        <f t="shared" si="398"/>
        <v/>
      </c>
      <c r="AK744" s="22" t="str">
        <f t="shared" si="399"/>
        <v/>
      </c>
      <c r="AL744" s="62" t="str">
        <f t="shared" si="400"/>
        <v/>
      </c>
      <c r="AM744" s="63" t="str">
        <f>IF(AS744="","",IF(R744="Refreshment Beverage",ROUND(AS744*Rates!K$19,4),ROUND(AO744*(VLOOKUP(VALUE(Q744),Rates!G$4:L$12,3,0)),4)))</f>
        <v/>
      </c>
      <c r="AN744" s="68" t="str">
        <f>IF(AS744="","",IF(R744="Refreshment Beverage",AS744*(Rates!J$19/100),MAX(AM744,AB744)))</f>
        <v/>
      </c>
      <c r="AO744" s="69" t="str">
        <f t="shared" si="401"/>
        <v/>
      </c>
      <c r="AP744" s="69" t="str">
        <f t="shared" si="402"/>
        <v/>
      </c>
      <c r="AQ744" s="70" t="str">
        <f>IF(AS744="","",IF(R744="Refreshment Beverage",ROUND(SUM(VLOOKUP(Q:Q,Rates!G$15:L$19,3,0)*(AS744-Y744-Z744-AA744)),4),ROUND(SUM(Rates!$K$8*AS744),4)))</f>
        <v/>
      </c>
      <c r="AR744" s="66" t="str">
        <f t="shared" si="403"/>
        <v/>
      </c>
      <c r="AS744" s="22" t="str">
        <f t="shared" si="404"/>
        <v/>
      </c>
      <c r="AT744" s="62" t="str">
        <f t="shared" si="405"/>
        <v/>
      </c>
      <c r="AU744" s="63" t="str">
        <f>IF(AX744="","",IF(R744="Refreshment Beverage",ROUND((BA744-Y744-Z744-AA744)*VLOOKUP(VALUE(Q744),Rates!G$15:L$19,3,0),4),ROUND(AW744*(VLOOKUP(VALUE(Q744),Rates!G:L,3,0)),4)))</f>
        <v/>
      </c>
      <c r="AV744" s="68" t="str">
        <f t="shared" si="406"/>
        <v/>
      </c>
      <c r="AW744" s="69" t="str">
        <f t="shared" si="407"/>
        <v/>
      </c>
      <c r="AX744" s="65" t="str">
        <f t="shared" si="408"/>
        <v/>
      </c>
      <c r="AY744" s="70" t="str">
        <f>IF(AX744="","",IF(R744="Refreshment Beverage",ROUND(SUM(AX744*Rates!K$19),4),ROUND(SUM(AX744*(Rates!J$8/100)),4)))</f>
        <v/>
      </c>
      <c r="AZ744" s="67" t="str">
        <f t="shared" si="409"/>
        <v/>
      </c>
      <c r="BA744" s="22" t="str">
        <f t="shared" si="410"/>
        <v/>
      </c>
      <c r="BD744" s="171"/>
      <c r="BE744" s="171"/>
      <c r="BF744" s="171"/>
      <c r="BG744" s="171"/>
    </row>
    <row r="745" spans="11:59" ht="12.75" customHeight="1" x14ac:dyDescent="0.3">
      <c r="K745" s="42" t="str">
        <f t="shared" si="382"/>
        <v/>
      </c>
      <c r="L745" s="55" t="str">
        <f t="shared" si="383"/>
        <v/>
      </c>
      <c r="M745" s="43" t="str">
        <f t="shared" si="384"/>
        <v/>
      </c>
      <c r="N745" s="56" t="str" cm="1">
        <f t="array" ref="N745">IFERROR(IF(_xlfn.SINGLE(B:B)="","",IF(R745="Beer",SUM(LOOKUP(2,1/(Rates!$B$3:$B$5&lt;=W745)/(Rates!$C$3:$C$5&gt;=W745),Rates!$D$3:$D$5)*(X745/100)*W745),IF(R745="Refreshment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56" t="str">
        <f t="shared" si="385"/>
        <v/>
      </c>
      <c r="P745" s="53"/>
      <c r="Q745" s="14" t="str">
        <f t="shared" si="386"/>
        <v/>
      </c>
      <c r="R745" s="57" t="str">
        <f t="shared" si="387"/>
        <v/>
      </c>
      <c r="S745" s="58" t="str">
        <f>IF(B745="","",IF(R745="Refreshment Beverage",VLOOKUP(VALUE(Q745),Rates!G$15:L$19,2,0),VLOOKUP(VALUE(Q745),Rates!G$4:L$12,2,0)))</f>
        <v/>
      </c>
      <c r="T745" s="58" t="str">
        <f t="shared" si="388"/>
        <v/>
      </c>
      <c r="U745" s="58" t="str">
        <f t="shared" si="389"/>
        <v/>
      </c>
      <c r="V745" s="58" t="str">
        <f t="shared" si="390"/>
        <v/>
      </c>
      <c r="W745" s="58" t="str">
        <f t="shared" si="391"/>
        <v/>
      </c>
      <c r="X745" s="59" t="str">
        <f t="shared" si="392"/>
        <v/>
      </c>
      <c r="Y745" s="60" t="str">
        <f>IF(B:B="","",IF(R745="Refreshment Beverage",VLOOKUP(Q745,Rates!G$15:L$19,6,0)*W745,VLOOKUP(Q745,Rates!G$4:L$12,6,0)*W745))</f>
        <v/>
      </c>
      <c r="Z745" s="60" t="str">
        <f t="shared" si="393"/>
        <v/>
      </c>
      <c r="AA745" s="60" t="str">
        <f t="shared" si="381"/>
        <v/>
      </c>
      <c r="AB745" s="61" t="str" cm="1">
        <f t="array" ref="AB745">IF(_xlfn.SINGLE(B:B)="","",IF(R745="Refreshment Beverage","",IF(AND(R745="Beer",Q745=0),SUM(LOOKUP(2,1/(Rates!$B$15:$B$18&lt;=W745)/(Rates!$C$15:$C$18&gt;=W745),Rates!$D$15:$D$18)*W745),VLOOKUP(VALUE(_xlfn.SINGLE(Q:Q)),Rates!A:B,2,0)*W745)))</f>
        <v/>
      </c>
      <c r="AC745" s="61" t="str" cm="1">
        <f t="array" ref="AC745">IF(_xlfn.SINGLE(B:B)="","",IF(R745="Refreshment Beverage","",IF(AND(R745="Beer",Q745=0),SUM(LOOKUP(2,1/(Rates!$B$15:$B$18&lt;=W745)/(Rates!$C$15:$C$18&gt;=W745),Rates!$E$15:$E$18)*W745),VLOOKUP(VALUE(_xlfn.SINGLE(Q:Q)),Rates!A:C,3,0)*W745)))</f>
        <v/>
      </c>
      <c r="AD745" s="168">
        <f>IFERROR(IF(R745="Beer","",IF(OR(Q745=1,Q745=2,Q745=3,Q745=4),VLOOKUP(Q745,Rates!$A$31:$B$34,2,0)*W745,IF(V745=1,VLOOKUP(U745,'REB BEV MIN MKUP'!B:E,4,0),IF(V745&gt;1,VLOOKUP(VALUE(W745),'REB BEV MIN MKUP'!O:Q,3,0),0)))),0)</f>
        <v>0</v>
      </c>
      <c r="AE745" s="62" t="str">
        <f t="shared" si="394"/>
        <v/>
      </c>
      <c r="AF745" s="63" t="str">
        <f t="shared" si="395"/>
        <v/>
      </c>
      <c r="AG745" s="64" t="str">
        <f t="shared" si="396"/>
        <v/>
      </c>
      <c r="AH745" s="65" t="str">
        <f t="shared" si="397"/>
        <v/>
      </c>
      <c r="AI745" s="66" t="str">
        <f>IF(AE:AE="","",IF(R745="Refreshment Beverage",AK745*(Rates!J$19/100),ROUND(SUM(AH745*(Rates!$J$8/100)),4)))</f>
        <v/>
      </c>
      <c r="AJ745" s="67" t="str">
        <f t="shared" si="398"/>
        <v/>
      </c>
      <c r="AK745" s="22" t="str">
        <f t="shared" si="399"/>
        <v/>
      </c>
      <c r="AL745" s="62" t="str">
        <f t="shared" si="400"/>
        <v/>
      </c>
      <c r="AM745" s="63" t="str">
        <f>IF(AS745="","",IF(R745="Refreshment Beverage",ROUND(AS745*Rates!K$19,4),ROUND(AO745*(VLOOKUP(VALUE(Q745),Rates!G$4:L$12,3,0)),4)))</f>
        <v/>
      </c>
      <c r="AN745" s="68" t="str">
        <f>IF(AS745="","",IF(R745="Refreshment Beverage",AS745*(Rates!J$19/100),MAX(AM745,AB745)))</f>
        <v/>
      </c>
      <c r="AO745" s="69" t="str">
        <f t="shared" si="401"/>
        <v/>
      </c>
      <c r="AP745" s="69" t="str">
        <f t="shared" si="402"/>
        <v/>
      </c>
      <c r="AQ745" s="70" t="str">
        <f>IF(AS745="","",IF(R745="Refreshment Beverage",ROUND(SUM(VLOOKUP(Q:Q,Rates!G$15:L$19,3,0)*(AS745-Y745-Z745-AA745)),4),ROUND(SUM(Rates!$K$8*AS745),4)))</f>
        <v/>
      </c>
      <c r="AR745" s="66" t="str">
        <f t="shared" si="403"/>
        <v/>
      </c>
      <c r="AS745" s="22" t="str">
        <f t="shared" si="404"/>
        <v/>
      </c>
      <c r="AT745" s="62" t="str">
        <f t="shared" si="405"/>
        <v/>
      </c>
      <c r="AU745" s="63" t="str">
        <f>IF(AX745="","",IF(R745="Refreshment Beverage",ROUND((BA745-Y745-Z745-AA745)*VLOOKUP(VALUE(Q745),Rates!G$15:L$19,3,0),4),ROUND(AW745*(VLOOKUP(VALUE(Q745),Rates!G:L,3,0)),4)))</f>
        <v/>
      </c>
      <c r="AV745" s="68" t="str">
        <f t="shared" si="406"/>
        <v/>
      </c>
      <c r="AW745" s="69" t="str">
        <f t="shared" si="407"/>
        <v/>
      </c>
      <c r="AX745" s="65" t="str">
        <f t="shared" si="408"/>
        <v/>
      </c>
      <c r="AY745" s="70" t="str">
        <f>IF(AX745="","",IF(R745="Refreshment Beverage",ROUND(SUM(AX745*Rates!K$19),4),ROUND(SUM(AX745*(Rates!J$8/100)),4)))</f>
        <v/>
      </c>
      <c r="AZ745" s="67" t="str">
        <f t="shared" si="409"/>
        <v/>
      </c>
      <c r="BA745" s="22" t="str">
        <f t="shared" si="410"/>
        <v/>
      </c>
      <c r="BD745" s="171"/>
      <c r="BE745" s="171"/>
      <c r="BF745" s="171"/>
      <c r="BG745" s="171"/>
    </row>
    <row r="746" spans="11:59" ht="12.75" customHeight="1" x14ac:dyDescent="0.3">
      <c r="K746" s="42" t="str">
        <f t="shared" si="382"/>
        <v/>
      </c>
      <c r="L746" s="55" t="str">
        <f t="shared" si="383"/>
        <v/>
      </c>
      <c r="M746" s="43" t="str">
        <f t="shared" si="384"/>
        <v/>
      </c>
      <c r="N746" s="56" t="str" cm="1">
        <f t="array" ref="N746">IFERROR(IF(_xlfn.SINGLE(B:B)="","",IF(R746="Beer",SUM(LOOKUP(2,1/(Rates!$B$3:$B$5&lt;=W746)/(Rates!$C$3:$C$5&gt;=W746),Rates!$D$3:$D$5)*(X746/100)*W746),IF(R746="Refreshment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56" t="str">
        <f t="shared" si="385"/>
        <v/>
      </c>
      <c r="P746" s="53"/>
      <c r="Q746" s="14" t="str">
        <f t="shared" si="386"/>
        <v/>
      </c>
      <c r="R746" s="57" t="str">
        <f t="shared" si="387"/>
        <v/>
      </c>
      <c r="S746" s="58" t="str">
        <f>IF(B746="","",IF(R746="Refreshment Beverage",VLOOKUP(VALUE(Q746),Rates!G$15:L$19,2,0),VLOOKUP(VALUE(Q746),Rates!G$4:L$12,2,0)))</f>
        <v/>
      </c>
      <c r="T746" s="58" t="str">
        <f t="shared" si="388"/>
        <v/>
      </c>
      <c r="U746" s="58" t="str">
        <f t="shared" si="389"/>
        <v/>
      </c>
      <c r="V746" s="58" t="str">
        <f t="shared" si="390"/>
        <v/>
      </c>
      <c r="W746" s="58" t="str">
        <f t="shared" si="391"/>
        <v/>
      </c>
      <c r="X746" s="59" t="str">
        <f t="shared" si="392"/>
        <v/>
      </c>
      <c r="Y746" s="60" t="str">
        <f>IF(B:B="","",IF(R746="Refreshment Beverage",VLOOKUP(Q746,Rates!G$15:L$19,6,0)*W746,VLOOKUP(Q746,Rates!G$4:L$12,6,0)*W746))</f>
        <v/>
      </c>
      <c r="Z746" s="60" t="str">
        <f t="shared" si="393"/>
        <v/>
      </c>
      <c r="AA746" s="60" t="str">
        <f t="shared" si="381"/>
        <v/>
      </c>
      <c r="AB746" s="61" t="str" cm="1">
        <f t="array" ref="AB746">IF(_xlfn.SINGLE(B:B)="","",IF(R746="Refreshment Beverage","",IF(AND(R746="Beer",Q746=0),SUM(LOOKUP(2,1/(Rates!$B$15:$B$18&lt;=W746)/(Rates!$C$15:$C$18&gt;=W746),Rates!$D$15:$D$18)*W746),VLOOKUP(VALUE(_xlfn.SINGLE(Q:Q)),Rates!A:B,2,0)*W746)))</f>
        <v/>
      </c>
      <c r="AC746" s="61" t="str" cm="1">
        <f t="array" ref="AC746">IF(_xlfn.SINGLE(B:B)="","",IF(R746="Refreshment Beverage","",IF(AND(R746="Beer",Q746=0),SUM(LOOKUP(2,1/(Rates!$B$15:$B$18&lt;=W746)/(Rates!$C$15:$C$18&gt;=W746),Rates!$E$15:$E$18)*W746),VLOOKUP(VALUE(_xlfn.SINGLE(Q:Q)),Rates!A:C,3,0)*W746)))</f>
        <v/>
      </c>
      <c r="AD746" s="168">
        <f>IFERROR(IF(R746="Beer","",IF(OR(Q746=1,Q746=2,Q746=3,Q746=4),VLOOKUP(Q746,Rates!$A$31:$B$34,2,0)*W746,IF(V746=1,VLOOKUP(U746,'REB BEV MIN MKUP'!B:E,4,0),IF(V746&gt;1,VLOOKUP(VALUE(W746),'REB BEV MIN MKUP'!O:Q,3,0),0)))),0)</f>
        <v>0</v>
      </c>
      <c r="AE746" s="62" t="str">
        <f t="shared" si="394"/>
        <v/>
      </c>
      <c r="AF746" s="63" t="str">
        <f t="shared" si="395"/>
        <v/>
      </c>
      <c r="AG746" s="64" t="str">
        <f t="shared" si="396"/>
        <v/>
      </c>
      <c r="AH746" s="65" t="str">
        <f t="shared" si="397"/>
        <v/>
      </c>
      <c r="AI746" s="66" t="str">
        <f>IF(AE:AE="","",IF(R746="Refreshment Beverage",AK746*(Rates!J$19/100),ROUND(SUM(AH746*(Rates!$J$8/100)),4)))</f>
        <v/>
      </c>
      <c r="AJ746" s="67" t="str">
        <f t="shared" si="398"/>
        <v/>
      </c>
      <c r="AK746" s="22" t="str">
        <f t="shared" si="399"/>
        <v/>
      </c>
      <c r="AL746" s="62" t="str">
        <f t="shared" si="400"/>
        <v/>
      </c>
      <c r="AM746" s="63" t="str">
        <f>IF(AS746="","",IF(R746="Refreshment Beverage",ROUND(AS746*Rates!K$19,4),ROUND(AO746*(VLOOKUP(VALUE(Q746),Rates!G$4:L$12,3,0)),4)))</f>
        <v/>
      </c>
      <c r="AN746" s="68" t="str">
        <f>IF(AS746="","",IF(R746="Refreshment Beverage",AS746*(Rates!J$19/100),MAX(AM746,AB746)))</f>
        <v/>
      </c>
      <c r="AO746" s="69" t="str">
        <f t="shared" si="401"/>
        <v/>
      </c>
      <c r="AP746" s="69" t="str">
        <f t="shared" si="402"/>
        <v/>
      </c>
      <c r="AQ746" s="70" t="str">
        <f>IF(AS746="","",IF(R746="Refreshment Beverage",ROUND(SUM(VLOOKUP(Q:Q,Rates!G$15:L$19,3,0)*(AS746-Y746-Z746-AA746)),4),ROUND(SUM(Rates!$K$8*AS746),4)))</f>
        <v/>
      </c>
      <c r="AR746" s="66" t="str">
        <f t="shared" si="403"/>
        <v/>
      </c>
      <c r="AS746" s="22" t="str">
        <f t="shared" si="404"/>
        <v/>
      </c>
      <c r="AT746" s="62" t="str">
        <f t="shared" si="405"/>
        <v/>
      </c>
      <c r="AU746" s="63" t="str">
        <f>IF(AX746="","",IF(R746="Refreshment Beverage",ROUND((BA746-Y746-Z746-AA746)*VLOOKUP(VALUE(Q746),Rates!G$15:L$19,3,0),4),ROUND(AW746*(VLOOKUP(VALUE(Q746),Rates!G:L,3,0)),4)))</f>
        <v/>
      </c>
      <c r="AV746" s="68" t="str">
        <f t="shared" si="406"/>
        <v/>
      </c>
      <c r="AW746" s="69" t="str">
        <f t="shared" si="407"/>
        <v/>
      </c>
      <c r="AX746" s="65" t="str">
        <f t="shared" si="408"/>
        <v/>
      </c>
      <c r="AY746" s="70" t="str">
        <f>IF(AX746="","",IF(R746="Refreshment Beverage",ROUND(SUM(AX746*Rates!K$19),4),ROUND(SUM(AX746*(Rates!J$8/100)),4)))</f>
        <v/>
      </c>
      <c r="AZ746" s="67" t="str">
        <f t="shared" si="409"/>
        <v/>
      </c>
      <c r="BA746" s="22" t="str">
        <f t="shared" si="410"/>
        <v/>
      </c>
      <c r="BD746" s="171"/>
      <c r="BE746" s="171"/>
      <c r="BF746" s="171"/>
      <c r="BG746" s="171"/>
    </row>
    <row r="747" spans="11:59" ht="12.75" customHeight="1" x14ac:dyDescent="0.3">
      <c r="K747" s="42" t="str">
        <f t="shared" si="382"/>
        <v/>
      </c>
      <c r="L747" s="55" t="str">
        <f t="shared" si="383"/>
        <v/>
      </c>
      <c r="M747" s="43" t="str">
        <f t="shared" si="384"/>
        <v/>
      </c>
      <c r="N747" s="56" t="str" cm="1">
        <f t="array" ref="N747">IFERROR(IF(_xlfn.SINGLE(B:B)="","",IF(R747="Beer",SUM(LOOKUP(2,1/(Rates!$B$3:$B$5&lt;=W747)/(Rates!$C$3:$C$5&gt;=W747),Rates!$D$3:$D$5)*(X747/100)*W747),IF(R747="Refreshment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56" t="str">
        <f t="shared" si="385"/>
        <v/>
      </c>
      <c r="P747" s="53"/>
      <c r="Q747" s="14" t="str">
        <f t="shared" si="386"/>
        <v/>
      </c>
      <c r="R747" s="57" t="str">
        <f t="shared" si="387"/>
        <v/>
      </c>
      <c r="S747" s="58" t="str">
        <f>IF(B747="","",IF(R747="Refreshment Beverage",VLOOKUP(VALUE(Q747),Rates!G$15:L$19,2,0),VLOOKUP(VALUE(Q747),Rates!G$4:L$12,2,0)))</f>
        <v/>
      </c>
      <c r="T747" s="58" t="str">
        <f t="shared" si="388"/>
        <v/>
      </c>
      <c r="U747" s="58" t="str">
        <f t="shared" si="389"/>
        <v/>
      </c>
      <c r="V747" s="58" t="str">
        <f t="shared" si="390"/>
        <v/>
      </c>
      <c r="W747" s="58" t="str">
        <f t="shared" si="391"/>
        <v/>
      </c>
      <c r="X747" s="59" t="str">
        <f t="shared" si="392"/>
        <v/>
      </c>
      <c r="Y747" s="60" t="str">
        <f>IF(B:B="","",IF(R747="Refreshment Beverage",VLOOKUP(Q747,Rates!G$15:L$19,6,0)*W747,VLOOKUP(Q747,Rates!G$4:L$12,6,0)*W747))</f>
        <v/>
      </c>
      <c r="Z747" s="60" t="str">
        <f t="shared" si="393"/>
        <v/>
      </c>
      <c r="AA747" s="60" t="str">
        <f t="shared" si="381"/>
        <v/>
      </c>
      <c r="AB747" s="61" t="str" cm="1">
        <f t="array" ref="AB747">IF(_xlfn.SINGLE(B:B)="","",IF(R747="Refreshment Beverage","",IF(AND(R747="Beer",Q747=0),SUM(LOOKUP(2,1/(Rates!$B$15:$B$18&lt;=W747)/(Rates!$C$15:$C$18&gt;=W747),Rates!$D$15:$D$18)*W747),VLOOKUP(VALUE(_xlfn.SINGLE(Q:Q)),Rates!A:B,2,0)*W747)))</f>
        <v/>
      </c>
      <c r="AC747" s="61" t="str" cm="1">
        <f t="array" ref="AC747">IF(_xlfn.SINGLE(B:B)="","",IF(R747="Refreshment Beverage","",IF(AND(R747="Beer",Q747=0),SUM(LOOKUP(2,1/(Rates!$B$15:$B$18&lt;=W747)/(Rates!$C$15:$C$18&gt;=W747),Rates!$E$15:$E$18)*W747),VLOOKUP(VALUE(_xlfn.SINGLE(Q:Q)),Rates!A:C,3,0)*W747)))</f>
        <v/>
      </c>
      <c r="AD747" s="168">
        <f>IFERROR(IF(R747="Beer","",IF(OR(Q747=1,Q747=2,Q747=3,Q747=4),VLOOKUP(Q747,Rates!$A$31:$B$34,2,0)*W747,IF(V747=1,VLOOKUP(U747,'REB BEV MIN MKUP'!B:E,4,0),IF(V747&gt;1,VLOOKUP(VALUE(W747),'REB BEV MIN MKUP'!O:Q,3,0),0)))),0)</f>
        <v>0</v>
      </c>
      <c r="AE747" s="62" t="str">
        <f t="shared" si="394"/>
        <v/>
      </c>
      <c r="AF747" s="63" t="str">
        <f t="shared" si="395"/>
        <v/>
      </c>
      <c r="AG747" s="64" t="str">
        <f t="shared" si="396"/>
        <v/>
      </c>
      <c r="AH747" s="65" t="str">
        <f t="shared" si="397"/>
        <v/>
      </c>
      <c r="AI747" s="66" t="str">
        <f>IF(AE:AE="","",IF(R747="Refreshment Beverage",AK747*(Rates!J$19/100),ROUND(SUM(AH747*(Rates!$J$8/100)),4)))</f>
        <v/>
      </c>
      <c r="AJ747" s="67" t="str">
        <f t="shared" si="398"/>
        <v/>
      </c>
      <c r="AK747" s="22" t="str">
        <f t="shared" si="399"/>
        <v/>
      </c>
      <c r="AL747" s="62" t="str">
        <f t="shared" si="400"/>
        <v/>
      </c>
      <c r="AM747" s="63" t="str">
        <f>IF(AS747="","",IF(R747="Refreshment Beverage",ROUND(AS747*Rates!K$19,4),ROUND(AO747*(VLOOKUP(VALUE(Q747),Rates!G$4:L$12,3,0)),4)))</f>
        <v/>
      </c>
      <c r="AN747" s="68" t="str">
        <f>IF(AS747="","",IF(R747="Refreshment Beverage",AS747*(Rates!J$19/100),MAX(AM747,AB747)))</f>
        <v/>
      </c>
      <c r="AO747" s="69" t="str">
        <f t="shared" si="401"/>
        <v/>
      </c>
      <c r="AP747" s="69" t="str">
        <f t="shared" si="402"/>
        <v/>
      </c>
      <c r="AQ747" s="70" t="str">
        <f>IF(AS747="","",IF(R747="Refreshment Beverage",ROUND(SUM(VLOOKUP(Q:Q,Rates!G$15:L$19,3,0)*(AS747-Y747-Z747-AA747)),4),ROUND(SUM(Rates!$K$8*AS747),4)))</f>
        <v/>
      </c>
      <c r="AR747" s="66" t="str">
        <f t="shared" si="403"/>
        <v/>
      </c>
      <c r="AS747" s="22" t="str">
        <f t="shared" si="404"/>
        <v/>
      </c>
      <c r="AT747" s="62" t="str">
        <f t="shared" si="405"/>
        <v/>
      </c>
      <c r="AU747" s="63" t="str">
        <f>IF(AX747="","",IF(R747="Refreshment Beverage",ROUND((BA747-Y747-Z747-AA747)*VLOOKUP(VALUE(Q747),Rates!G$15:L$19,3,0),4),ROUND(AW747*(VLOOKUP(VALUE(Q747),Rates!G:L,3,0)),4)))</f>
        <v/>
      </c>
      <c r="AV747" s="68" t="str">
        <f t="shared" si="406"/>
        <v/>
      </c>
      <c r="AW747" s="69" t="str">
        <f t="shared" si="407"/>
        <v/>
      </c>
      <c r="AX747" s="65" t="str">
        <f t="shared" si="408"/>
        <v/>
      </c>
      <c r="AY747" s="70" t="str">
        <f>IF(AX747="","",IF(R747="Refreshment Beverage",ROUND(SUM(AX747*Rates!K$19),4),ROUND(SUM(AX747*(Rates!J$8/100)),4)))</f>
        <v/>
      </c>
      <c r="AZ747" s="67" t="str">
        <f t="shared" si="409"/>
        <v/>
      </c>
      <c r="BA747" s="22" t="str">
        <f t="shared" si="410"/>
        <v/>
      </c>
      <c r="BD747" s="171"/>
      <c r="BE747" s="171"/>
      <c r="BF747" s="171"/>
      <c r="BG747" s="171"/>
    </row>
    <row r="748" spans="11:59" ht="12.75" customHeight="1" x14ac:dyDescent="0.3">
      <c r="K748" s="42" t="str">
        <f t="shared" si="382"/>
        <v/>
      </c>
      <c r="L748" s="55" t="str">
        <f t="shared" si="383"/>
        <v/>
      </c>
      <c r="M748" s="43" t="str">
        <f t="shared" si="384"/>
        <v/>
      </c>
      <c r="N748" s="56" t="str" cm="1">
        <f t="array" ref="N748">IFERROR(IF(_xlfn.SINGLE(B:B)="","",IF(R748="Beer",SUM(LOOKUP(2,1/(Rates!$B$3:$B$5&lt;=W748)/(Rates!$C$3:$C$5&gt;=W748),Rates!$D$3:$D$5)*(X748/100)*W748),IF(R748="Refreshment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56" t="str">
        <f t="shared" si="385"/>
        <v/>
      </c>
      <c r="P748" s="53"/>
      <c r="Q748" s="14" t="str">
        <f t="shared" si="386"/>
        <v/>
      </c>
      <c r="R748" s="57" t="str">
        <f t="shared" si="387"/>
        <v/>
      </c>
      <c r="S748" s="58" t="str">
        <f>IF(B748="","",IF(R748="Refreshment Beverage",VLOOKUP(VALUE(Q748),Rates!G$15:L$19,2,0),VLOOKUP(VALUE(Q748),Rates!G$4:L$12,2,0)))</f>
        <v/>
      </c>
      <c r="T748" s="58" t="str">
        <f t="shared" si="388"/>
        <v/>
      </c>
      <c r="U748" s="58" t="str">
        <f t="shared" si="389"/>
        <v/>
      </c>
      <c r="V748" s="58" t="str">
        <f t="shared" si="390"/>
        <v/>
      </c>
      <c r="W748" s="58" t="str">
        <f t="shared" si="391"/>
        <v/>
      </c>
      <c r="X748" s="59" t="str">
        <f t="shared" si="392"/>
        <v/>
      </c>
      <c r="Y748" s="60" t="str">
        <f>IF(B:B="","",IF(R748="Refreshment Beverage",VLOOKUP(Q748,Rates!G$15:L$19,6,0)*W748,VLOOKUP(Q748,Rates!G$4:L$12,6,0)*W748))</f>
        <v/>
      </c>
      <c r="Z748" s="60" t="str">
        <f t="shared" si="393"/>
        <v/>
      </c>
      <c r="AA748" s="60" t="str">
        <f t="shared" si="381"/>
        <v/>
      </c>
      <c r="AB748" s="61" t="str" cm="1">
        <f t="array" ref="AB748">IF(_xlfn.SINGLE(B:B)="","",IF(R748="Refreshment Beverage","",IF(AND(R748="Beer",Q748=0),SUM(LOOKUP(2,1/(Rates!$B$15:$B$18&lt;=W748)/(Rates!$C$15:$C$18&gt;=W748),Rates!$D$15:$D$18)*W748),VLOOKUP(VALUE(_xlfn.SINGLE(Q:Q)),Rates!A:B,2,0)*W748)))</f>
        <v/>
      </c>
      <c r="AC748" s="61" t="str" cm="1">
        <f t="array" ref="AC748">IF(_xlfn.SINGLE(B:B)="","",IF(R748="Refreshment Beverage","",IF(AND(R748="Beer",Q748=0),SUM(LOOKUP(2,1/(Rates!$B$15:$B$18&lt;=W748)/(Rates!$C$15:$C$18&gt;=W748),Rates!$E$15:$E$18)*W748),VLOOKUP(VALUE(_xlfn.SINGLE(Q:Q)),Rates!A:C,3,0)*W748)))</f>
        <v/>
      </c>
      <c r="AD748" s="168">
        <f>IFERROR(IF(R748="Beer","",IF(OR(Q748=1,Q748=2,Q748=3,Q748=4),VLOOKUP(Q748,Rates!$A$31:$B$34,2,0)*W748,IF(V748=1,VLOOKUP(U748,'REB BEV MIN MKUP'!B:E,4,0),IF(V748&gt;1,VLOOKUP(VALUE(W748),'REB BEV MIN MKUP'!O:Q,3,0),0)))),0)</f>
        <v>0</v>
      </c>
      <c r="AE748" s="62" t="str">
        <f t="shared" si="394"/>
        <v/>
      </c>
      <c r="AF748" s="63" t="str">
        <f t="shared" si="395"/>
        <v/>
      </c>
      <c r="AG748" s="64" t="str">
        <f t="shared" si="396"/>
        <v/>
      </c>
      <c r="AH748" s="65" t="str">
        <f t="shared" si="397"/>
        <v/>
      </c>
      <c r="AI748" s="66" t="str">
        <f>IF(AE:AE="","",IF(R748="Refreshment Beverage",AK748*(Rates!J$19/100),ROUND(SUM(AH748*(Rates!$J$8/100)),4)))</f>
        <v/>
      </c>
      <c r="AJ748" s="67" t="str">
        <f t="shared" si="398"/>
        <v/>
      </c>
      <c r="AK748" s="22" t="str">
        <f t="shared" si="399"/>
        <v/>
      </c>
      <c r="AL748" s="62" t="str">
        <f t="shared" si="400"/>
        <v/>
      </c>
      <c r="AM748" s="63" t="str">
        <f>IF(AS748="","",IF(R748="Refreshment Beverage",ROUND(AS748*Rates!K$19,4),ROUND(AO748*(VLOOKUP(VALUE(Q748),Rates!G$4:L$12,3,0)),4)))</f>
        <v/>
      </c>
      <c r="AN748" s="68" t="str">
        <f>IF(AS748="","",IF(R748="Refreshment Beverage",AS748*(Rates!J$19/100),MAX(AM748,AB748)))</f>
        <v/>
      </c>
      <c r="AO748" s="69" t="str">
        <f t="shared" si="401"/>
        <v/>
      </c>
      <c r="AP748" s="69" t="str">
        <f t="shared" si="402"/>
        <v/>
      </c>
      <c r="AQ748" s="70" t="str">
        <f>IF(AS748="","",IF(R748="Refreshment Beverage",ROUND(SUM(VLOOKUP(Q:Q,Rates!G$15:L$19,3,0)*(AS748-Y748-Z748-AA748)),4),ROUND(SUM(Rates!$K$8*AS748),4)))</f>
        <v/>
      </c>
      <c r="AR748" s="66" t="str">
        <f t="shared" si="403"/>
        <v/>
      </c>
      <c r="AS748" s="22" t="str">
        <f t="shared" si="404"/>
        <v/>
      </c>
      <c r="AT748" s="62" t="str">
        <f t="shared" si="405"/>
        <v/>
      </c>
      <c r="AU748" s="63" t="str">
        <f>IF(AX748="","",IF(R748="Refreshment Beverage",ROUND((BA748-Y748-Z748-AA748)*VLOOKUP(VALUE(Q748),Rates!G$15:L$19,3,0),4),ROUND(AW748*(VLOOKUP(VALUE(Q748),Rates!G:L,3,0)),4)))</f>
        <v/>
      </c>
      <c r="AV748" s="68" t="str">
        <f t="shared" si="406"/>
        <v/>
      </c>
      <c r="AW748" s="69" t="str">
        <f t="shared" si="407"/>
        <v/>
      </c>
      <c r="AX748" s="65" t="str">
        <f t="shared" si="408"/>
        <v/>
      </c>
      <c r="AY748" s="70" t="str">
        <f>IF(AX748="","",IF(R748="Refreshment Beverage",ROUND(SUM(AX748*Rates!K$19),4),ROUND(SUM(AX748*(Rates!J$8/100)),4)))</f>
        <v/>
      </c>
      <c r="AZ748" s="67" t="str">
        <f t="shared" si="409"/>
        <v/>
      </c>
      <c r="BA748" s="22" t="str">
        <f t="shared" si="410"/>
        <v/>
      </c>
      <c r="BD748" s="171"/>
      <c r="BE748" s="171"/>
      <c r="BF748" s="171"/>
      <c r="BG748" s="171"/>
    </row>
    <row r="749" spans="11:59" ht="12.75" customHeight="1" x14ac:dyDescent="0.3">
      <c r="K749" s="42" t="str">
        <f t="shared" si="382"/>
        <v/>
      </c>
      <c r="L749" s="55" t="str">
        <f t="shared" si="383"/>
        <v/>
      </c>
      <c r="M749" s="43" t="str">
        <f t="shared" si="384"/>
        <v/>
      </c>
      <c r="N749" s="56" t="str" cm="1">
        <f t="array" ref="N749">IFERROR(IF(_xlfn.SINGLE(B:B)="","",IF(R749="Beer",SUM(LOOKUP(2,1/(Rates!$B$3:$B$5&lt;=W749)/(Rates!$C$3:$C$5&gt;=W749),Rates!$D$3:$D$5)*(X749/100)*W749),IF(R749="Refreshment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56" t="str">
        <f t="shared" si="385"/>
        <v/>
      </c>
      <c r="P749" s="53"/>
      <c r="Q749" s="14" t="str">
        <f t="shared" si="386"/>
        <v/>
      </c>
      <c r="R749" s="57" t="str">
        <f t="shared" si="387"/>
        <v/>
      </c>
      <c r="S749" s="58" t="str">
        <f>IF(B749="","",IF(R749="Refreshment Beverage",VLOOKUP(VALUE(Q749),Rates!G$15:L$19,2,0),VLOOKUP(VALUE(Q749),Rates!G$4:L$12,2,0)))</f>
        <v/>
      </c>
      <c r="T749" s="58" t="str">
        <f t="shared" si="388"/>
        <v/>
      </c>
      <c r="U749" s="58" t="str">
        <f t="shared" si="389"/>
        <v/>
      </c>
      <c r="V749" s="58" t="str">
        <f t="shared" si="390"/>
        <v/>
      </c>
      <c r="W749" s="58" t="str">
        <f t="shared" si="391"/>
        <v/>
      </c>
      <c r="X749" s="59" t="str">
        <f t="shared" si="392"/>
        <v/>
      </c>
      <c r="Y749" s="60" t="str">
        <f>IF(B:B="","",IF(R749="Refreshment Beverage",VLOOKUP(Q749,Rates!G$15:L$19,6,0)*W749,VLOOKUP(Q749,Rates!G$4:L$12,6,0)*W749))</f>
        <v/>
      </c>
      <c r="Z749" s="60" t="str">
        <f t="shared" si="393"/>
        <v/>
      </c>
      <c r="AA749" s="60" t="str">
        <f t="shared" si="381"/>
        <v/>
      </c>
      <c r="AB749" s="61" t="str" cm="1">
        <f t="array" ref="AB749">IF(_xlfn.SINGLE(B:B)="","",IF(R749="Refreshment Beverage","",IF(AND(R749="Beer",Q749=0),SUM(LOOKUP(2,1/(Rates!$B$15:$B$18&lt;=W749)/(Rates!$C$15:$C$18&gt;=W749),Rates!$D$15:$D$18)*W749),VLOOKUP(VALUE(_xlfn.SINGLE(Q:Q)),Rates!A:B,2,0)*W749)))</f>
        <v/>
      </c>
      <c r="AC749" s="61" t="str" cm="1">
        <f t="array" ref="AC749">IF(_xlfn.SINGLE(B:B)="","",IF(R749="Refreshment Beverage","",IF(AND(R749="Beer",Q749=0),SUM(LOOKUP(2,1/(Rates!$B$15:$B$18&lt;=W749)/(Rates!$C$15:$C$18&gt;=W749),Rates!$E$15:$E$18)*W749),VLOOKUP(VALUE(_xlfn.SINGLE(Q:Q)),Rates!A:C,3,0)*W749)))</f>
        <v/>
      </c>
      <c r="AD749" s="168">
        <f>IFERROR(IF(R749="Beer","",IF(OR(Q749=1,Q749=2,Q749=3,Q749=4),VLOOKUP(Q749,Rates!$A$31:$B$34,2,0)*W749,IF(V749=1,VLOOKUP(U749,'REB BEV MIN MKUP'!B:E,4,0),IF(V749&gt;1,VLOOKUP(VALUE(W749),'REB BEV MIN MKUP'!O:Q,3,0),0)))),0)</f>
        <v>0</v>
      </c>
      <c r="AE749" s="62" t="str">
        <f t="shared" si="394"/>
        <v/>
      </c>
      <c r="AF749" s="63" t="str">
        <f t="shared" si="395"/>
        <v/>
      </c>
      <c r="AG749" s="64" t="str">
        <f t="shared" si="396"/>
        <v/>
      </c>
      <c r="AH749" s="65" t="str">
        <f t="shared" si="397"/>
        <v/>
      </c>
      <c r="AI749" s="66" t="str">
        <f>IF(AE:AE="","",IF(R749="Refreshment Beverage",AK749*(Rates!J$19/100),ROUND(SUM(AH749*(Rates!$J$8/100)),4)))</f>
        <v/>
      </c>
      <c r="AJ749" s="67" t="str">
        <f t="shared" si="398"/>
        <v/>
      </c>
      <c r="AK749" s="22" t="str">
        <f t="shared" si="399"/>
        <v/>
      </c>
      <c r="AL749" s="62" t="str">
        <f t="shared" si="400"/>
        <v/>
      </c>
      <c r="AM749" s="63" t="str">
        <f>IF(AS749="","",IF(R749="Refreshment Beverage",ROUND(AS749*Rates!K$19,4),ROUND(AO749*(VLOOKUP(VALUE(Q749),Rates!G$4:L$12,3,0)),4)))</f>
        <v/>
      </c>
      <c r="AN749" s="68" t="str">
        <f>IF(AS749="","",IF(R749="Refreshment Beverage",AS749*(Rates!J$19/100),MAX(AM749,AB749)))</f>
        <v/>
      </c>
      <c r="AO749" s="69" t="str">
        <f t="shared" si="401"/>
        <v/>
      </c>
      <c r="AP749" s="69" t="str">
        <f t="shared" si="402"/>
        <v/>
      </c>
      <c r="AQ749" s="70" t="str">
        <f>IF(AS749="","",IF(R749="Refreshment Beverage",ROUND(SUM(VLOOKUP(Q:Q,Rates!G$15:L$19,3,0)*(AS749-Y749-Z749-AA749)),4),ROUND(SUM(Rates!$K$8*AS749),4)))</f>
        <v/>
      </c>
      <c r="AR749" s="66" t="str">
        <f t="shared" si="403"/>
        <v/>
      </c>
      <c r="AS749" s="22" t="str">
        <f t="shared" si="404"/>
        <v/>
      </c>
      <c r="AT749" s="62" t="str">
        <f t="shared" si="405"/>
        <v/>
      </c>
      <c r="AU749" s="63" t="str">
        <f>IF(AX749="","",IF(R749="Refreshment Beverage",ROUND((BA749-Y749-Z749-AA749)*VLOOKUP(VALUE(Q749),Rates!G$15:L$19,3,0),4),ROUND(AW749*(VLOOKUP(VALUE(Q749),Rates!G:L,3,0)),4)))</f>
        <v/>
      </c>
      <c r="AV749" s="68" t="str">
        <f t="shared" si="406"/>
        <v/>
      </c>
      <c r="AW749" s="69" t="str">
        <f t="shared" si="407"/>
        <v/>
      </c>
      <c r="AX749" s="65" t="str">
        <f t="shared" si="408"/>
        <v/>
      </c>
      <c r="AY749" s="70" t="str">
        <f>IF(AX749="","",IF(R749="Refreshment Beverage",ROUND(SUM(AX749*Rates!K$19),4),ROUND(SUM(AX749*(Rates!J$8/100)),4)))</f>
        <v/>
      </c>
      <c r="AZ749" s="67" t="str">
        <f t="shared" si="409"/>
        <v/>
      </c>
      <c r="BA749" s="22" t="str">
        <f t="shared" si="410"/>
        <v/>
      </c>
      <c r="BD749" s="171"/>
      <c r="BE749" s="171"/>
      <c r="BF749" s="171"/>
      <c r="BG749" s="171"/>
    </row>
    <row r="750" spans="11:59" ht="12.75" customHeight="1" x14ac:dyDescent="0.3">
      <c r="K750" s="42" t="str">
        <f t="shared" si="382"/>
        <v/>
      </c>
      <c r="L750" s="55" t="str">
        <f t="shared" si="383"/>
        <v/>
      </c>
      <c r="M750" s="43" t="str">
        <f t="shared" si="384"/>
        <v/>
      </c>
      <c r="N750" s="56" t="str" cm="1">
        <f t="array" ref="N750">IFERROR(IF(_xlfn.SINGLE(B:B)="","",IF(R750="Beer",SUM(LOOKUP(2,1/(Rates!$B$3:$B$5&lt;=W750)/(Rates!$C$3:$C$5&gt;=W750),Rates!$D$3:$D$5)*(X750/100)*W750),IF(R750="Refreshment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56" t="str">
        <f t="shared" si="385"/>
        <v/>
      </c>
      <c r="P750" s="53"/>
      <c r="Q750" s="14" t="str">
        <f t="shared" si="386"/>
        <v/>
      </c>
      <c r="R750" s="57" t="str">
        <f t="shared" si="387"/>
        <v/>
      </c>
      <c r="S750" s="58" t="str">
        <f>IF(B750="","",IF(R750="Refreshment Beverage",VLOOKUP(VALUE(Q750),Rates!G$15:L$19,2,0),VLOOKUP(VALUE(Q750),Rates!G$4:L$12,2,0)))</f>
        <v/>
      </c>
      <c r="T750" s="58" t="str">
        <f t="shared" si="388"/>
        <v/>
      </c>
      <c r="U750" s="58" t="str">
        <f t="shared" si="389"/>
        <v/>
      </c>
      <c r="V750" s="58" t="str">
        <f t="shared" si="390"/>
        <v/>
      </c>
      <c r="W750" s="58" t="str">
        <f t="shared" si="391"/>
        <v/>
      </c>
      <c r="X750" s="59" t="str">
        <f t="shared" si="392"/>
        <v/>
      </c>
      <c r="Y750" s="60" t="str">
        <f>IF(B:B="","",IF(R750="Refreshment Beverage",VLOOKUP(Q750,Rates!G$15:L$19,6,0)*W750,VLOOKUP(Q750,Rates!G$4:L$12,6,0)*W750))</f>
        <v/>
      </c>
      <c r="Z750" s="60" t="str">
        <f t="shared" si="393"/>
        <v/>
      </c>
      <c r="AA750" s="60" t="str">
        <f t="shared" si="381"/>
        <v/>
      </c>
      <c r="AB750" s="61" t="str" cm="1">
        <f t="array" ref="AB750">IF(_xlfn.SINGLE(B:B)="","",IF(R750="Refreshment Beverage","",IF(AND(R750="Beer",Q750=0),SUM(LOOKUP(2,1/(Rates!$B$15:$B$18&lt;=W750)/(Rates!$C$15:$C$18&gt;=W750),Rates!$D$15:$D$18)*W750),VLOOKUP(VALUE(_xlfn.SINGLE(Q:Q)),Rates!A:B,2,0)*W750)))</f>
        <v/>
      </c>
      <c r="AC750" s="61" t="str" cm="1">
        <f t="array" ref="AC750">IF(_xlfn.SINGLE(B:B)="","",IF(R750="Refreshment Beverage","",IF(AND(R750="Beer",Q750=0),SUM(LOOKUP(2,1/(Rates!$B$15:$B$18&lt;=W750)/(Rates!$C$15:$C$18&gt;=W750),Rates!$E$15:$E$18)*W750),VLOOKUP(VALUE(_xlfn.SINGLE(Q:Q)),Rates!A:C,3,0)*W750)))</f>
        <v/>
      </c>
      <c r="AD750" s="168">
        <f>IFERROR(IF(R750="Beer","",IF(OR(Q750=1,Q750=2,Q750=3,Q750=4),VLOOKUP(Q750,Rates!$A$31:$B$34,2,0)*W750,IF(V750=1,VLOOKUP(U750,'REB BEV MIN MKUP'!B:E,4,0),IF(V750&gt;1,VLOOKUP(VALUE(W750),'REB BEV MIN MKUP'!O:Q,3,0),0)))),0)</f>
        <v>0</v>
      </c>
      <c r="AE750" s="62" t="str">
        <f t="shared" si="394"/>
        <v/>
      </c>
      <c r="AF750" s="63" t="str">
        <f t="shared" si="395"/>
        <v/>
      </c>
      <c r="AG750" s="64" t="str">
        <f t="shared" si="396"/>
        <v/>
      </c>
      <c r="AH750" s="65" t="str">
        <f t="shared" si="397"/>
        <v/>
      </c>
      <c r="AI750" s="66" t="str">
        <f>IF(AE:AE="","",IF(R750="Refreshment Beverage",AK750*(Rates!J$19/100),ROUND(SUM(AH750*(Rates!$J$8/100)),4)))</f>
        <v/>
      </c>
      <c r="AJ750" s="67" t="str">
        <f t="shared" si="398"/>
        <v/>
      </c>
      <c r="AK750" s="22" t="str">
        <f t="shared" si="399"/>
        <v/>
      </c>
      <c r="AL750" s="62" t="str">
        <f t="shared" si="400"/>
        <v/>
      </c>
      <c r="AM750" s="63" t="str">
        <f>IF(AS750="","",IF(R750="Refreshment Beverage",ROUND(AS750*Rates!K$19,4),ROUND(AO750*(VLOOKUP(VALUE(Q750),Rates!G$4:L$12,3,0)),4)))</f>
        <v/>
      </c>
      <c r="AN750" s="68" t="str">
        <f>IF(AS750="","",IF(R750="Refreshment Beverage",AS750*(Rates!J$19/100),MAX(AM750,AB750)))</f>
        <v/>
      </c>
      <c r="AO750" s="69" t="str">
        <f t="shared" si="401"/>
        <v/>
      </c>
      <c r="AP750" s="69" t="str">
        <f t="shared" si="402"/>
        <v/>
      </c>
      <c r="AQ750" s="70" t="str">
        <f>IF(AS750="","",IF(R750="Refreshment Beverage",ROUND(SUM(VLOOKUP(Q:Q,Rates!G$15:L$19,3,0)*(AS750-Y750-Z750-AA750)),4),ROUND(SUM(Rates!$K$8*AS750),4)))</f>
        <v/>
      </c>
      <c r="AR750" s="66" t="str">
        <f t="shared" si="403"/>
        <v/>
      </c>
      <c r="AS750" s="22" t="str">
        <f t="shared" si="404"/>
        <v/>
      </c>
      <c r="AT750" s="62" t="str">
        <f t="shared" si="405"/>
        <v/>
      </c>
      <c r="AU750" s="63" t="str">
        <f>IF(AX750="","",IF(R750="Refreshment Beverage",ROUND((BA750-Y750-Z750-AA750)*VLOOKUP(VALUE(Q750),Rates!G$15:L$19,3,0),4),ROUND(AW750*(VLOOKUP(VALUE(Q750),Rates!G:L,3,0)),4)))</f>
        <v/>
      </c>
      <c r="AV750" s="68" t="str">
        <f t="shared" si="406"/>
        <v/>
      </c>
      <c r="AW750" s="69" t="str">
        <f t="shared" si="407"/>
        <v/>
      </c>
      <c r="AX750" s="65" t="str">
        <f t="shared" si="408"/>
        <v/>
      </c>
      <c r="AY750" s="70" t="str">
        <f>IF(AX750="","",IF(R750="Refreshment Beverage",ROUND(SUM(AX750*Rates!K$19),4),ROUND(SUM(AX750*(Rates!J$8/100)),4)))</f>
        <v/>
      </c>
      <c r="AZ750" s="67" t="str">
        <f t="shared" si="409"/>
        <v/>
      </c>
      <c r="BA750" s="22" t="str">
        <f t="shared" si="410"/>
        <v/>
      </c>
      <c r="BD750" s="171"/>
      <c r="BE750" s="171"/>
      <c r="BF750" s="171"/>
      <c r="BG750" s="171"/>
    </row>
    <row r="751" spans="11:59" ht="12.75" customHeight="1" x14ac:dyDescent="0.3">
      <c r="K751" s="42" t="str">
        <f t="shared" si="382"/>
        <v/>
      </c>
      <c r="L751" s="55" t="str">
        <f t="shared" si="383"/>
        <v/>
      </c>
      <c r="M751" s="43" t="str">
        <f t="shared" si="384"/>
        <v/>
      </c>
      <c r="N751" s="56" t="str" cm="1">
        <f t="array" ref="N751">IFERROR(IF(_xlfn.SINGLE(B:B)="","",IF(R751="Beer",SUM(LOOKUP(2,1/(Rates!$B$3:$B$5&lt;=W751)/(Rates!$C$3:$C$5&gt;=W751),Rates!$D$3:$D$5)*(X751/100)*W751),IF(R751="Refreshment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56" t="str">
        <f t="shared" si="385"/>
        <v/>
      </c>
      <c r="P751" s="53"/>
      <c r="Q751" s="14" t="str">
        <f t="shared" si="386"/>
        <v/>
      </c>
      <c r="R751" s="57" t="str">
        <f t="shared" si="387"/>
        <v/>
      </c>
      <c r="S751" s="58" t="str">
        <f>IF(B751="","",IF(R751="Refreshment Beverage",VLOOKUP(VALUE(Q751),Rates!G$15:L$19,2,0),VLOOKUP(VALUE(Q751),Rates!G$4:L$12,2,0)))</f>
        <v/>
      </c>
      <c r="T751" s="58" t="str">
        <f t="shared" si="388"/>
        <v/>
      </c>
      <c r="U751" s="58" t="str">
        <f t="shared" si="389"/>
        <v/>
      </c>
      <c r="V751" s="58" t="str">
        <f t="shared" si="390"/>
        <v/>
      </c>
      <c r="W751" s="58" t="str">
        <f t="shared" si="391"/>
        <v/>
      </c>
      <c r="X751" s="59" t="str">
        <f t="shared" si="392"/>
        <v/>
      </c>
      <c r="Y751" s="60" t="str">
        <f>IF(B:B="","",IF(R751="Refreshment Beverage",VLOOKUP(Q751,Rates!G$15:L$19,6,0)*W751,VLOOKUP(Q751,Rates!G$4:L$12,6,0)*W751))</f>
        <v/>
      </c>
      <c r="Z751" s="60" t="str">
        <f t="shared" si="393"/>
        <v/>
      </c>
      <c r="AA751" s="60" t="str">
        <f t="shared" si="381"/>
        <v/>
      </c>
      <c r="AB751" s="61" t="str" cm="1">
        <f t="array" ref="AB751">IF(_xlfn.SINGLE(B:B)="","",IF(R751="Refreshment Beverage","",IF(AND(R751="Beer",Q751=0),SUM(LOOKUP(2,1/(Rates!$B$15:$B$18&lt;=W751)/(Rates!$C$15:$C$18&gt;=W751),Rates!$D$15:$D$18)*W751),VLOOKUP(VALUE(_xlfn.SINGLE(Q:Q)),Rates!A:B,2,0)*W751)))</f>
        <v/>
      </c>
      <c r="AC751" s="61" t="str" cm="1">
        <f t="array" ref="AC751">IF(_xlfn.SINGLE(B:B)="","",IF(R751="Refreshment Beverage","",IF(AND(R751="Beer",Q751=0),SUM(LOOKUP(2,1/(Rates!$B$15:$B$18&lt;=W751)/(Rates!$C$15:$C$18&gt;=W751),Rates!$E$15:$E$18)*W751),VLOOKUP(VALUE(_xlfn.SINGLE(Q:Q)),Rates!A:C,3,0)*W751)))</f>
        <v/>
      </c>
      <c r="AD751" s="168">
        <f>IFERROR(IF(R751="Beer","",IF(OR(Q751=1,Q751=2,Q751=3,Q751=4),VLOOKUP(Q751,Rates!$A$31:$B$34,2,0)*W751,IF(V751=1,VLOOKUP(U751,'REB BEV MIN MKUP'!B:E,4,0),IF(V751&gt;1,VLOOKUP(VALUE(W751),'REB BEV MIN MKUP'!O:Q,3,0),0)))),0)</f>
        <v>0</v>
      </c>
      <c r="AE751" s="62" t="str">
        <f t="shared" si="394"/>
        <v/>
      </c>
      <c r="AF751" s="63" t="str">
        <f t="shared" si="395"/>
        <v/>
      </c>
      <c r="AG751" s="64" t="str">
        <f t="shared" si="396"/>
        <v/>
      </c>
      <c r="AH751" s="65" t="str">
        <f t="shared" si="397"/>
        <v/>
      </c>
      <c r="AI751" s="66" t="str">
        <f>IF(AE:AE="","",IF(R751="Refreshment Beverage",AK751*(Rates!J$19/100),ROUND(SUM(AH751*(Rates!$J$8/100)),4)))</f>
        <v/>
      </c>
      <c r="AJ751" s="67" t="str">
        <f t="shared" si="398"/>
        <v/>
      </c>
      <c r="AK751" s="22" t="str">
        <f t="shared" si="399"/>
        <v/>
      </c>
      <c r="AL751" s="62" t="str">
        <f t="shared" si="400"/>
        <v/>
      </c>
      <c r="AM751" s="63" t="str">
        <f>IF(AS751="","",IF(R751="Refreshment Beverage",ROUND(AS751*Rates!K$19,4),ROUND(AO751*(VLOOKUP(VALUE(Q751),Rates!G$4:L$12,3,0)),4)))</f>
        <v/>
      </c>
      <c r="AN751" s="68" t="str">
        <f>IF(AS751="","",IF(R751="Refreshment Beverage",AS751*(Rates!J$19/100),MAX(AM751,AB751)))</f>
        <v/>
      </c>
      <c r="AO751" s="69" t="str">
        <f t="shared" si="401"/>
        <v/>
      </c>
      <c r="AP751" s="69" t="str">
        <f t="shared" si="402"/>
        <v/>
      </c>
      <c r="AQ751" s="70" t="str">
        <f>IF(AS751="","",IF(R751="Refreshment Beverage",ROUND(SUM(VLOOKUP(Q:Q,Rates!G$15:L$19,3,0)*(AS751-Y751-Z751-AA751)),4),ROUND(SUM(Rates!$K$8*AS751),4)))</f>
        <v/>
      </c>
      <c r="AR751" s="66" t="str">
        <f t="shared" si="403"/>
        <v/>
      </c>
      <c r="AS751" s="22" t="str">
        <f t="shared" si="404"/>
        <v/>
      </c>
      <c r="AT751" s="62" t="str">
        <f t="shared" si="405"/>
        <v/>
      </c>
      <c r="AU751" s="63" t="str">
        <f>IF(AX751="","",IF(R751="Refreshment Beverage",ROUND((BA751-Y751-Z751-AA751)*VLOOKUP(VALUE(Q751),Rates!G$15:L$19,3,0),4),ROUND(AW751*(VLOOKUP(VALUE(Q751),Rates!G:L,3,0)),4)))</f>
        <v/>
      </c>
      <c r="AV751" s="68" t="str">
        <f t="shared" si="406"/>
        <v/>
      </c>
      <c r="AW751" s="69" t="str">
        <f t="shared" si="407"/>
        <v/>
      </c>
      <c r="AX751" s="65" t="str">
        <f t="shared" si="408"/>
        <v/>
      </c>
      <c r="AY751" s="70" t="str">
        <f>IF(AX751="","",IF(R751="Refreshment Beverage",ROUND(SUM(AX751*Rates!K$19),4),ROUND(SUM(AX751*(Rates!J$8/100)),4)))</f>
        <v/>
      </c>
      <c r="AZ751" s="67" t="str">
        <f t="shared" si="409"/>
        <v/>
      </c>
      <c r="BA751" s="22" t="str">
        <f t="shared" si="410"/>
        <v/>
      </c>
      <c r="BD751" s="171"/>
      <c r="BE751" s="171"/>
      <c r="BF751" s="171"/>
      <c r="BG751" s="171"/>
    </row>
    <row r="752" spans="11:59" ht="12.75" customHeight="1" x14ac:dyDescent="0.3">
      <c r="K752" s="42" t="str">
        <f t="shared" si="382"/>
        <v/>
      </c>
      <c r="L752" s="55" t="str">
        <f t="shared" si="383"/>
        <v/>
      </c>
      <c r="M752" s="43" t="str">
        <f t="shared" si="384"/>
        <v/>
      </c>
      <c r="N752" s="56" t="str" cm="1">
        <f t="array" ref="N752">IFERROR(IF(_xlfn.SINGLE(B:B)="","",IF(R752="Beer",SUM(LOOKUP(2,1/(Rates!$B$3:$B$5&lt;=W752)/(Rates!$C$3:$C$5&gt;=W752),Rates!$D$3:$D$5)*(X752/100)*W752),IF(R752="Refreshment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56" t="str">
        <f t="shared" si="385"/>
        <v/>
      </c>
      <c r="P752" s="53"/>
      <c r="Q752" s="14" t="str">
        <f t="shared" si="386"/>
        <v/>
      </c>
      <c r="R752" s="57" t="str">
        <f t="shared" si="387"/>
        <v/>
      </c>
      <c r="S752" s="58" t="str">
        <f>IF(B752="","",IF(R752="Refreshment Beverage",VLOOKUP(VALUE(Q752),Rates!G$15:L$19,2,0),VLOOKUP(VALUE(Q752),Rates!G$4:L$12,2,0)))</f>
        <v/>
      </c>
      <c r="T752" s="58" t="str">
        <f t="shared" si="388"/>
        <v/>
      </c>
      <c r="U752" s="58" t="str">
        <f t="shared" si="389"/>
        <v/>
      </c>
      <c r="V752" s="58" t="str">
        <f t="shared" si="390"/>
        <v/>
      </c>
      <c r="W752" s="58" t="str">
        <f t="shared" si="391"/>
        <v/>
      </c>
      <c r="X752" s="59" t="str">
        <f t="shared" si="392"/>
        <v/>
      </c>
      <c r="Y752" s="60" t="str">
        <f>IF(B:B="","",IF(R752="Refreshment Beverage",VLOOKUP(Q752,Rates!G$15:L$19,6,0)*W752,VLOOKUP(Q752,Rates!G$4:L$12,6,0)*W752))</f>
        <v/>
      </c>
      <c r="Z752" s="60" t="str">
        <f t="shared" si="393"/>
        <v/>
      </c>
      <c r="AA752" s="60" t="str">
        <f t="shared" si="381"/>
        <v/>
      </c>
      <c r="AB752" s="61" t="str" cm="1">
        <f t="array" ref="AB752">IF(_xlfn.SINGLE(B:B)="","",IF(R752="Refreshment Beverage","",IF(AND(R752="Beer",Q752=0),SUM(LOOKUP(2,1/(Rates!$B$15:$B$18&lt;=W752)/(Rates!$C$15:$C$18&gt;=W752),Rates!$D$15:$D$18)*W752),VLOOKUP(VALUE(_xlfn.SINGLE(Q:Q)),Rates!A:B,2,0)*W752)))</f>
        <v/>
      </c>
      <c r="AC752" s="61" t="str" cm="1">
        <f t="array" ref="AC752">IF(_xlfn.SINGLE(B:B)="","",IF(R752="Refreshment Beverage","",IF(AND(R752="Beer",Q752=0),SUM(LOOKUP(2,1/(Rates!$B$15:$B$18&lt;=W752)/(Rates!$C$15:$C$18&gt;=W752),Rates!$E$15:$E$18)*W752),VLOOKUP(VALUE(_xlfn.SINGLE(Q:Q)),Rates!A:C,3,0)*W752)))</f>
        <v/>
      </c>
      <c r="AD752" s="168">
        <f>IFERROR(IF(R752="Beer","",IF(OR(Q752=1,Q752=2,Q752=3,Q752=4),VLOOKUP(Q752,Rates!$A$31:$B$34,2,0)*W752,IF(V752=1,VLOOKUP(U752,'REB BEV MIN MKUP'!B:E,4,0),IF(V752&gt;1,VLOOKUP(VALUE(W752),'REB BEV MIN MKUP'!O:Q,3,0),0)))),0)</f>
        <v>0</v>
      </c>
      <c r="AE752" s="62" t="str">
        <f t="shared" si="394"/>
        <v/>
      </c>
      <c r="AF752" s="63" t="str">
        <f t="shared" si="395"/>
        <v/>
      </c>
      <c r="AG752" s="64" t="str">
        <f t="shared" si="396"/>
        <v/>
      </c>
      <c r="AH752" s="65" t="str">
        <f t="shared" si="397"/>
        <v/>
      </c>
      <c r="AI752" s="66" t="str">
        <f>IF(AE:AE="","",IF(R752="Refreshment Beverage",AK752*(Rates!J$19/100),ROUND(SUM(AH752*(Rates!$J$8/100)),4)))</f>
        <v/>
      </c>
      <c r="AJ752" s="67" t="str">
        <f t="shared" si="398"/>
        <v/>
      </c>
      <c r="AK752" s="22" t="str">
        <f t="shared" si="399"/>
        <v/>
      </c>
      <c r="AL752" s="62" t="str">
        <f t="shared" si="400"/>
        <v/>
      </c>
      <c r="AM752" s="63" t="str">
        <f>IF(AS752="","",IF(R752="Refreshment Beverage",ROUND(AS752*Rates!K$19,4),ROUND(AO752*(VLOOKUP(VALUE(Q752),Rates!G$4:L$12,3,0)),4)))</f>
        <v/>
      </c>
      <c r="AN752" s="68" t="str">
        <f>IF(AS752="","",IF(R752="Refreshment Beverage",AS752*(Rates!J$19/100),MAX(AM752,AB752)))</f>
        <v/>
      </c>
      <c r="AO752" s="69" t="str">
        <f t="shared" si="401"/>
        <v/>
      </c>
      <c r="AP752" s="69" t="str">
        <f t="shared" si="402"/>
        <v/>
      </c>
      <c r="AQ752" s="70" t="str">
        <f>IF(AS752="","",IF(R752="Refreshment Beverage",ROUND(SUM(VLOOKUP(Q:Q,Rates!G$15:L$19,3,0)*(AS752-Y752-Z752-AA752)),4),ROUND(SUM(Rates!$K$8*AS752),4)))</f>
        <v/>
      </c>
      <c r="AR752" s="66" t="str">
        <f t="shared" si="403"/>
        <v/>
      </c>
      <c r="AS752" s="22" t="str">
        <f t="shared" si="404"/>
        <v/>
      </c>
      <c r="AT752" s="62" t="str">
        <f t="shared" si="405"/>
        <v/>
      </c>
      <c r="AU752" s="63" t="str">
        <f>IF(AX752="","",IF(R752="Refreshment Beverage",ROUND((BA752-Y752-Z752-AA752)*VLOOKUP(VALUE(Q752),Rates!G$15:L$19,3,0),4),ROUND(AW752*(VLOOKUP(VALUE(Q752),Rates!G:L,3,0)),4)))</f>
        <v/>
      </c>
      <c r="AV752" s="68" t="str">
        <f t="shared" si="406"/>
        <v/>
      </c>
      <c r="AW752" s="69" t="str">
        <f t="shared" si="407"/>
        <v/>
      </c>
      <c r="AX752" s="65" t="str">
        <f t="shared" si="408"/>
        <v/>
      </c>
      <c r="AY752" s="70" t="str">
        <f>IF(AX752="","",IF(R752="Refreshment Beverage",ROUND(SUM(AX752*Rates!K$19),4),ROUND(SUM(AX752*(Rates!J$8/100)),4)))</f>
        <v/>
      </c>
      <c r="AZ752" s="67" t="str">
        <f t="shared" si="409"/>
        <v/>
      </c>
      <c r="BA752" s="22" t="str">
        <f t="shared" si="410"/>
        <v/>
      </c>
      <c r="BD752" s="171"/>
      <c r="BE752" s="171"/>
      <c r="BF752" s="171"/>
      <c r="BG752" s="171"/>
    </row>
    <row r="753" spans="11:59" ht="12.75" customHeight="1" x14ac:dyDescent="0.3">
      <c r="K753" s="42" t="str">
        <f t="shared" si="382"/>
        <v/>
      </c>
      <c r="L753" s="55" t="str">
        <f t="shared" si="383"/>
        <v/>
      </c>
      <c r="M753" s="43" t="str">
        <f t="shared" si="384"/>
        <v/>
      </c>
      <c r="N753" s="56" t="str" cm="1">
        <f t="array" ref="N753">IFERROR(IF(_xlfn.SINGLE(B:B)="","",IF(R753="Beer",SUM(LOOKUP(2,1/(Rates!$B$3:$B$5&lt;=W753)/(Rates!$C$3:$C$5&gt;=W753),Rates!$D$3:$D$5)*(X753/100)*W753),IF(R753="Refreshment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56" t="str">
        <f t="shared" si="385"/>
        <v/>
      </c>
      <c r="P753" s="53"/>
      <c r="Q753" s="14" t="str">
        <f t="shared" si="386"/>
        <v/>
      </c>
      <c r="R753" s="57" t="str">
        <f t="shared" si="387"/>
        <v/>
      </c>
      <c r="S753" s="58" t="str">
        <f>IF(B753="","",IF(R753="Refreshment Beverage",VLOOKUP(VALUE(Q753),Rates!G$15:L$19,2,0),VLOOKUP(VALUE(Q753),Rates!G$4:L$12,2,0)))</f>
        <v/>
      </c>
      <c r="T753" s="58" t="str">
        <f t="shared" si="388"/>
        <v/>
      </c>
      <c r="U753" s="58" t="str">
        <f t="shared" si="389"/>
        <v/>
      </c>
      <c r="V753" s="58" t="str">
        <f t="shared" si="390"/>
        <v/>
      </c>
      <c r="W753" s="58" t="str">
        <f t="shared" si="391"/>
        <v/>
      </c>
      <c r="X753" s="59" t="str">
        <f t="shared" si="392"/>
        <v/>
      </c>
      <c r="Y753" s="60" t="str">
        <f>IF(B:B="","",IF(R753="Refreshment Beverage",VLOOKUP(Q753,Rates!G$15:L$19,6,0)*W753,VLOOKUP(Q753,Rates!G$4:L$12,6,0)*W753))</f>
        <v/>
      </c>
      <c r="Z753" s="60" t="str">
        <f t="shared" si="393"/>
        <v/>
      </c>
      <c r="AA753" s="60" t="str">
        <f t="shared" si="381"/>
        <v/>
      </c>
      <c r="AB753" s="61" t="str" cm="1">
        <f t="array" ref="AB753">IF(_xlfn.SINGLE(B:B)="","",IF(R753="Refreshment Beverage","",IF(AND(R753="Beer",Q753=0),SUM(LOOKUP(2,1/(Rates!$B$15:$B$18&lt;=W753)/(Rates!$C$15:$C$18&gt;=W753),Rates!$D$15:$D$18)*W753),VLOOKUP(VALUE(_xlfn.SINGLE(Q:Q)),Rates!A:B,2,0)*W753)))</f>
        <v/>
      </c>
      <c r="AC753" s="61" t="str" cm="1">
        <f t="array" ref="AC753">IF(_xlfn.SINGLE(B:B)="","",IF(R753="Refreshment Beverage","",IF(AND(R753="Beer",Q753=0),SUM(LOOKUP(2,1/(Rates!$B$15:$B$18&lt;=W753)/(Rates!$C$15:$C$18&gt;=W753),Rates!$E$15:$E$18)*W753),VLOOKUP(VALUE(_xlfn.SINGLE(Q:Q)),Rates!A:C,3,0)*W753)))</f>
        <v/>
      </c>
      <c r="AD753" s="168">
        <f>IFERROR(IF(R753="Beer","",IF(OR(Q753=1,Q753=2,Q753=3,Q753=4),VLOOKUP(Q753,Rates!$A$31:$B$34,2,0)*W753,IF(V753=1,VLOOKUP(U753,'REB BEV MIN MKUP'!B:E,4,0),IF(V753&gt;1,VLOOKUP(VALUE(W753),'REB BEV MIN MKUP'!O:Q,3,0),0)))),0)</f>
        <v>0</v>
      </c>
      <c r="AE753" s="62" t="str">
        <f t="shared" si="394"/>
        <v/>
      </c>
      <c r="AF753" s="63" t="str">
        <f t="shared" si="395"/>
        <v/>
      </c>
      <c r="AG753" s="64" t="str">
        <f t="shared" si="396"/>
        <v/>
      </c>
      <c r="AH753" s="65" t="str">
        <f t="shared" si="397"/>
        <v/>
      </c>
      <c r="AI753" s="66" t="str">
        <f>IF(AE:AE="","",IF(R753="Refreshment Beverage",AK753*(Rates!J$19/100),ROUND(SUM(AH753*(Rates!$J$8/100)),4)))</f>
        <v/>
      </c>
      <c r="AJ753" s="67" t="str">
        <f t="shared" si="398"/>
        <v/>
      </c>
      <c r="AK753" s="22" t="str">
        <f t="shared" si="399"/>
        <v/>
      </c>
      <c r="AL753" s="62" t="str">
        <f t="shared" si="400"/>
        <v/>
      </c>
      <c r="AM753" s="63" t="str">
        <f>IF(AS753="","",IF(R753="Refreshment Beverage",ROUND(AS753*Rates!K$19,4),ROUND(AO753*(VLOOKUP(VALUE(Q753),Rates!G$4:L$12,3,0)),4)))</f>
        <v/>
      </c>
      <c r="AN753" s="68" t="str">
        <f>IF(AS753="","",IF(R753="Refreshment Beverage",AS753*(Rates!J$19/100),MAX(AM753,AB753)))</f>
        <v/>
      </c>
      <c r="AO753" s="69" t="str">
        <f t="shared" si="401"/>
        <v/>
      </c>
      <c r="AP753" s="69" t="str">
        <f t="shared" si="402"/>
        <v/>
      </c>
      <c r="AQ753" s="70" t="str">
        <f>IF(AS753="","",IF(R753="Refreshment Beverage",ROUND(SUM(VLOOKUP(Q:Q,Rates!G$15:L$19,3,0)*(AS753-Y753-Z753-AA753)),4),ROUND(SUM(Rates!$K$8*AS753),4)))</f>
        <v/>
      </c>
      <c r="AR753" s="66" t="str">
        <f t="shared" si="403"/>
        <v/>
      </c>
      <c r="AS753" s="22" t="str">
        <f t="shared" si="404"/>
        <v/>
      </c>
      <c r="AT753" s="62" t="str">
        <f t="shared" si="405"/>
        <v/>
      </c>
      <c r="AU753" s="63" t="str">
        <f>IF(AX753="","",IF(R753="Refreshment Beverage",ROUND((BA753-Y753-Z753-AA753)*VLOOKUP(VALUE(Q753),Rates!G$15:L$19,3,0),4),ROUND(AW753*(VLOOKUP(VALUE(Q753),Rates!G:L,3,0)),4)))</f>
        <v/>
      </c>
      <c r="AV753" s="68" t="str">
        <f t="shared" si="406"/>
        <v/>
      </c>
      <c r="AW753" s="69" t="str">
        <f t="shared" si="407"/>
        <v/>
      </c>
      <c r="AX753" s="65" t="str">
        <f t="shared" si="408"/>
        <v/>
      </c>
      <c r="AY753" s="70" t="str">
        <f>IF(AX753="","",IF(R753="Refreshment Beverage",ROUND(SUM(AX753*Rates!K$19),4),ROUND(SUM(AX753*(Rates!J$8/100)),4)))</f>
        <v/>
      </c>
      <c r="AZ753" s="67" t="str">
        <f t="shared" si="409"/>
        <v/>
      </c>
      <c r="BA753" s="22" t="str">
        <f t="shared" si="410"/>
        <v/>
      </c>
      <c r="BD753" s="171"/>
      <c r="BE753" s="171"/>
      <c r="BF753" s="171"/>
      <c r="BG753" s="171"/>
    </row>
    <row r="754" spans="11:59" ht="12.75" customHeight="1" x14ac:dyDescent="0.3">
      <c r="K754" s="42" t="str">
        <f t="shared" si="382"/>
        <v/>
      </c>
      <c r="L754" s="55" t="str">
        <f t="shared" si="383"/>
        <v/>
      </c>
      <c r="M754" s="43" t="str">
        <f t="shared" si="384"/>
        <v/>
      </c>
      <c r="N754" s="56" t="str" cm="1">
        <f t="array" ref="N754">IFERROR(IF(_xlfn.SINGLE(B:B)="","",IF(R754="Beer",SUM(LOOKUP(2,1/(Rates!$B$3:$B$5&lt;=W754)/(Rates!$C$3:$C$5&gt;=W754),Rates!$D$3:$D$5)*(X754/100)*W754),IF(R754="Refreshment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56" t="str">
        <f t="shared" si="385"/>
        <v/>
      </c>
      <c r="P754" s="53"/>
      <c r="Q754" s="14" t="str">
        <f t="shared" si="386"/>
        <v/>
      </c>
      <c r="R754" s="57" t="str">
        <f t="shared" si="387"/>
        <v/>
      </c>
      <c r="S754" s="58" t="str">
        <f>IF(B754="","",IF(R754="Refreshment Beverage",VLOOKUP(VALUE(Q754),Rates!G$15:L$19,2,0),VLOOKUP(VALUE(Q754),Rates!G$4:L$12,2,0)))</f>
        <v/>
      </c>
      <c r="T754" s="58" t="str">
        <f t="shared" si="388"/>
        <v/>
      </c>
      <c r="U754" s="58" t="str">
        <f t="shared" si="389"/>
        <v/>
      </c>
      <c r="V754" s="58" t="str">
        <f t="shared" si="390"/>
        <v/>
      </c>
      <c r="W754" s="58" t="str">
        <f t="shared" si="391"/>
        <v/>
      </c>
      <c r="X754" s="59" t="str">
        <f t="shared" si="392"/>
        <v/>
      </c>
      <c r="Y754" s="60" t="str">
        <f>IF(B:B="","",IF(R754="Refreshment Beverage",VLOOKUP(Q754,Rates!G$15:L$19,6,0)*W754,VLOOKUP(Q754,Rates!G$4:L$12,6,0)*W754))</f>
        <v/>
      </c>
      <c r="Z754" s="60" t="str">
        <f t="shared" si="393"/>
        <v/>
      </c>
      <c r="AA754" s="60" t="str">
        <f t="shared" si="381"/>
        <v/>
      </c>
      <c r="AB754" s="61" t="str" cm="1">
        <f t="array" ref="AB754">IF(_xlfn.SINGLE(B:B)="","",IF(R754="Refreshment Beverage","",IF(AND(R754="Beer",Q754=0),SUM(LOOKUP(2,1/(Rates!$B$15:$B$18&lt;=W754)/(Rates!$C$15:$C$18&gt;=W754),Rates!$D$15:$D$18)*W754),VLOOKUP(VALUE(_xlfn.SINGLE(Q:Q)),Rates!A:B,2,0)*W754)))</f>
        <v/>
      </c>
      <c r="AC754" s="61" t="str" cm="1">
        <f t="array" ref="AC754">IF(_xlfn.SINGLE(B:B)="","",IF(R754="Refreshment Beverage","",IF(AND(R754="Beer",Q754=0),SUM(LOOKUP(2,1/(Rates!$B$15:$B$18&lt;=W754)/(Rates!$C$15:$C$18&gt;=W754),Rates!$E$15:$E$18)*W754),VLOOKUP(VALUE(_xlfn.SINGLE(Q:Q)),Rates!A:C,3,0)*W754)))</f>
        <v/>
      </c>
      <c r="AD754" s="168">
        <f>IFERROR(IF(R754="Beer","",IF(OR(Q754=1,Q754=2,Q754=3,Q754=4),VLOOKUP(Q754,Rates!$A$31:$B$34,2,0)*W754,IF(V754=1,VLOOKUP(U754,'REB BEV MIN MKUP'!B:E,4,0),IF(V754&gt;1,VLOOKUP(VALUE(W754),'REB BEV MIN MKUP'!O:Q,3,0),0)))),0)</f>
        <v>0</v>
      </c>
      <c r="AE754" s="62" t="str">
        <f t="shared" si="394"/>
        <v/>
      </c>
      <c r="AF754" s="63" t="str">
        <f t="shared" si="395"/>
        <v/>
      </c>
      <c r="AG754" s="64" t="str">
        <f t="shared" si="396"/>
        <v/>
      </c>
      <c r="AH754" s="65" t="str">
        <f t="shared" si="397"/>
        <v/>
      </c>
      <c r="AI754" s="66" t="str">
        <f>IF(AE:AE="","",IF(R754="Refreshment Beverage",AK754*(Rates!J$19/100),ROUND(SUM(AH754*(Rates!$J$8/100)),4)))</f>
        <v/>
      </c>
      <c r="AJ754" s="67" t="str">
        <f t="shared" si="398"/>
        <v/>
      </c>
      <c r="AK754" s="22" t="str">
        <f t="shared" si="399"/>
        <v/>
      </c>
      <c r="AL754" s="62" t="str">
        <f t="shared" si="400"/>
        <v/>
      </c>
      <c r="AM754" s="63" t="str">
        <f>IF(AS754="","",IF(R754="Refreshment Beverage",ROUND(AS754*Rates!K$19,4),ROUND(AO754*(VLOOKUP(VALUE(Q754),Rates!G$4:L$12,3,0)),4)))</f>
        <v/>
      </c>
      <c r="AN754" s="68" t="str">
        <f>IF(AS754="","",IF(R754="Refreshment Beverage",AS754*(Rates!J$19/100),MAX(AM754,AB754)))</f>
        <v/>
      </c>
      <c r="AO754" s="69" t="str">
        <f t="shared" si="401"/>
        <v/>
      </c>
      <c r="AP754" s="69" t="str">
        <f t="shared" si="402"/>
        <v/>
      </c>
      <c r="AQ754" s="70" t="str">
        <f>IF(AS754="","",IF(R754="Refreshment Beverage",ROUND(SUM(VLOOKUP(Q:Q,Rates!G$15:L$19,3,0)*(AS754-Y754-Z754-AA754)),4),ROUND(SUM(Rates!$K$8*AS754),4)))</f>
        <v/>
      </c>
      <c r="AR754" s="66" t="str">
        <f t="shared" si="403"/>
        <v/>
      </c>
      <c r="AS754" s="22" t="str">
        <f t="shared" si="404"/>
        <v/>
      </c>
      <c r="AT754" s="62" t="str">
        <f t="shared" si="405"/>
        <v/>
      </c>
      <c r="AU754" s="63" t="str">
        <f>IF(AX754="","",IF(R754="Refreshment Beverage",ROUND((BA754-Y754-Z754-AA754)*VLOOKUP(VALUE(Q754),Rates!G$15:L$19,3,0),4),ROUND(AW754*(VLOOKUP(VALUE(Q754),Rates!G:L,3,0)),4)))</f>
        <v/>
      </c>
      <c r="AV754" s="68" t="str">
        <f t="shared" si="406"/>
        <v/>
      </c>
      <c r="AW754" s="69" t="str">
        <f t="shared" si="407"/>
        <v/>
      </c>
      <c r="AX754" s="65" t="str">
        <f t="shared" si="408"/>
        <v/>
      </c>
      <c r="AY754" s="70" t="str">
        <f>IF(AX754="","",IF(R754="Refreshment Beverage",ROUND(SUM(AX754*Rates!K$19),4),ROUND(SUM(AX754*(Rates!J$8/100)),4)))</f>
        <v/>
      </c>
      <c r="AZ754" s="67" t="str">
        <f t="shared" si="409"/>
        <v/>
      </c>
      <c r="BA754" s="22" t="str">
        <f t="shared" si="410"/>
        <v/>
      </c>
      <c r="BD754" s="171"/>
      <c r="BE754" s="171"/>
      <c r="BF754" s="171"/>
      <c r="BG754" s="171"/>
    </row>
    <row r="755" spans="11:59" ht="12.75" customHeight="1" x14ac:dyDescent="0.3">
      <c r="K755" s="42" t="str">
        <f t="shared" si="382"/>
        <v/>
      </c>
      <c r="L755" s="55" t="str">
        <f t="shared" si="383"/>
        <v/>
      </c>
      <c r="M755" s="43" t="str">
        <f t="shared" si="384"/>
        <v/>
      </c>
      <c r="N755" s="56" t="str" cm="1">
        <f t="array" ref="N755">IFERROR(IF(_xlfn.SINGLE(B:B)="","",IF(R755="Beer",SUM(LOOKUP(2,1/(Rates!$B$3:$B$5&lt;=W755)/(Rates!$C$3:$C$5&gt;=W755),Rates!$D$3:$D$5)*(X755/100)*W755),IF(R755="Refreshment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56" t="str">
        <f t="shared" si="385"/>
        <v/>
      </c>
      <c r="P755" s="53"/>
      <c r="Q755" s="14" t="str">
        <f t="shared" si="386"/>
        <v/>
      </c>
      <c r="R755" s="57" t="str">
        <f t="shared" si="387"/>
        <v/>
      </c>
      <c r="S755" s="58" t="str">
        <f>IF(B755="","",IF(R755="Refreshment Beverage",VLOOKUP(VALUE(Q755),Rates!G$15:L$19,2,0),VLOOKUP(VALUE(Q755),Rates!G$4:L$12,2,0)))</f>
        <v/>
      </c>
      <c r="T755" s="58" t="str">
        <f t="shared" si="388"/>
        <v/>
      </c>
      <c r="U755" s="58" t="str">
        <f t="shared" si="389"/>
        <v/>
      </c>
      <c r="V755" s="58" t="str">
        <f t="shared" si="390"/>
        <v/>
      </c>
      <c r="W755" s="58" t="str">
        <f t="shared" si="391"/>
        <v/>
      </c>
      <c r="X755" s="59" t="str">
        <f t="shared" si="392"/>
        <v/>
      </c>
      <c r="Y755" s="60" t="str">
        <f>IF(B:B="","",IF(R755="Refreshment Beverage",VLOOKUP(Q755,Rates!G$15:L$19,6,0)*W755,VLOOKUP(Q755,Rates!G$4:L$12,6,0)*W755))</f>
        <v/>
      </c>
      <c r="Z755" s="60" t="str">
        <f t="shared" si="393"/>
        <v/>
      </c>
      <c r="AA755" s="60" t="str">
        <f t="shared" si="381"/>
        <v/>
      </c>
      <c r="AB755" s="61" t="str" cm="1">
        <f t="array" ref="AB755">IF(_xlfn.SINGLE(B:B)="","",IF(R755="Refreshment Beverage","",IF(AND(R755="Beer",Q755=0),SUM(LOOKUP(2,1/(Rates!$B$15:$B$18&lt;=W755)/(Rates!$C$15:$C$18&gt;=W755),Rates!$D$15:$D$18)*W755),VLOOKUP(VALUE(_xlfn.SINGLE(Q:Q)),Rates!A:B,2,0)*W755)))</f>
        <v/>
      </c>
      <c r="AC755" s="61" t="str" cm="1">
        <f t="array" ref="AC755">IF(_xlfn.SINGLE(B:B)="","",IF(R755="Refreshment Beverage","",IF(AND(R755="Beer",Q755=0),SUM(LOOKUP(2,1/(Rates!$B$15:$B$18&lt;=W755)/(Rates!$C$15:$C$18&gt;=W755),Rates!$E$15:$E$18)*W755),VLOOKUP(VALUE(_xlfn.SINGLE(Q:Q)),Rates!A:C,3,0)*W755)))</f>
        <v/>
      </c>
      <c r="AD755" s="168">
        <f>IFERROR(IF(R755="Beer","",IF(OR(Q755=1,Q755=2,Q755=3,Q755=4),VLOOKUP(Q755,Rates!$A$31:$B$34,2,0)*W755,IF(V755=1,VLOOKUP(U755,'REB BEV MIN MKUP'!B:E,4,0),IF(V755&gt;1,VLOOKUP(VALUE(W755),'REB BEV MIN MKUP'!O:Q,3,0),0)))),0)</f>
        <v>0</v>
      </c>
      <c r="AE755" s="62" t="str">
        <f t="shared" si="394"/>
        <v/>
      </c>
      <c r="AF755" s="63" t="str">
        <f t="shared" si="395"/>
        <v/>
      </c>
      <c r="AG755" s="64" t="str">
        <f t="shared" si="396"/>
        <v/>
      </c>
      <c r="AH755" s="65" t="str">
        <f t="shared" si="397"/>
        <v/>
      </c>
      <c r="AI755" s="66" t="str">
        <f>IF(AE:AE="","",IF(R755="Refreshment Beverage",AK755*(Rates!J$19/100),ROUND(SUM(AH755*(Rates!$J$8/100)),4)))</f>
        <v/>
      </c>
      <c r="AJ755" s="67" t="str">
        <f t="shared" si="398"/>
        <v/>
      </c>
      <c r="AK755" s="22" t="str">
        <f t="shared" si="399"/>
        <v/>
      </c>
      <c r="AL755" s="62" t="str">
        <f t="shared" si="400"/>
        <v/>
      </c>
      <c r="AM755" s="63" t="str">
        <f>IF(AS755="","",IF(R755="Refreshment Beverage",ROUND(AS755*Rates!K$19,4),ROUND(AO755*(VLOOKUP(VALUE(Q755),Rates!G$4:L$12,3,0)),4)))</f>
        <v/>
      </c>
      <c r="AN755" s="68" t="str">
        <f>IF(AS755="","",IF(R755="Refreshment Beverage",AS755*(Rates!J$19/100),MAX(AM755,AB755)))</f>
        <v/>
      </c>
      <c r="AO755" s="69" t="str">
        <f t="shared" si="401"/>
        <v/>
      </c>
      <c r="AP755" s="69" t="str">
        <f t="shared" si="402"/>
        <v/>
      </c>
      <c r="AQ755" s="70" t="str">
        <f>IF(AS755="","",IF(R755="Refreshment Beverage",ROUND(SUM(VLOOKUP(Q:Q,Rates!G$15:L$19,3,0)*(AS755-Y755-Z755-AA755)),4),ROUND(SUM(Rates!$K$8*AS755),4)))</f>
        <v/>
      </c>
      <c r="AR755" s="66" t="str">
        <f t="shared" si="403"/>
        <v/>
      </c>
      <c r="AS755" s="22" t="str">
        <f t="shared" si="404"/>
        <v/>
      </c>
      <c r="AT755" s="62" t="str">
        <f t="shared" si="405"/>
        <v/>
      </c>
      <c r="AU755" s="63" t="str">
        <f>IF(AX755="","",IF(R755="Refreshment Beverage",ROUND((BA755-Y755-Z755-AA755)*VLOOKUP(VALUE(Q755),Rates!G$15:L$19,3,0),4),ROUND(AW755*(VLOOKUP(VALUE(Q755),Rates!G:L,3,0)),4)))</f>
        <v/>
      </c>
      <c r="AV755" s="68" t="str">
        <f t="shared" si="406"/>
        <v/>
      </c>
      <c r="AW755" s="69" t="str">
        <f t="shared" si="407"/>
        <v/>
      </c>
      <c r="AX755" s="65" t="str">
        <f t="shared" si="408"/>
        <v/>
      </c>
      <c r="AY755" s="70" t="str">
        <f>IF(AX755="","",IF(R755="Refreshment Beverage",ROUND(SUM(AX755*Rates!K$19),4),ROUND(SUM(AX755*(Rates!J$8/100)),4)))</f>
        <v/>
      </c>
      <c r="AZ755" s="67" t="str">
        <f t="shared" si="409"/>
        <v/>
      </c>
      <c r="BA755" s="22" t="str">
        <f t="shared" si="410"/>
        <v/>
      </c>
      <c r="BD755" s="171"/>
      <c r="BE755" s="171"/>
      <c r="BF755" s="171"/>
      <c r="BG755" s="171"/>
    </row>
    <row r="756" spans="11:59" ht="12.75" customHeight="1" x14ac:dyDescent="0.3">
      <c r="K756" s="42" t="str">
        <f t="shared" si="382"/>
        <v/>
      </c>
      <c r="L756" s="55" t="str">
        <f t="shared" si="383"/>
        <v/>
      </c>
      <c r="M756" s="43" t="str">
        <f t="shared" si="384"/>
        <v/>
      </c>
      <c r="N756" s="56" t="str" cm="1">
        <f t="array" ref="N756">IFERROR(IF(_xlfn.SINGLE(B:B)="","",IF(R756="Beer",SUM(LOOKUP(2,1/(Rates!$B$3:$B$5&lt;=W756)/(Rates!$C$3:$C$5&gt;=W756),Rates!$D$3:$D$5)*(X756/100)*W756),IF(R756="Refreshment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56" t="str">
        <f t="shared" si="385"/>
        <v/>
      </c>
      <c r="P756" s="53"/>
      <c r="Q756" s="14" t="str">
        <f t="shared" si="386"/>
        <v/>
      </c>
      <c r="R756" s="57" t="str">
        <f t="shared" si="387"/>
        <v/>
      </c>
      <c r="S756" s="58" t="str">
        <f>IF(B756="","",IF(R756="Refreshment Beverage",VLOOKUP(VALUE(Q756),Rates!G$15:L$19,2,0),VLOOKUP(VALUE(Q756),Rates!G$4:L$12,2,0)))</f>
        <v/>
      </c>
      <c r="T756" s="58" t="str">
        <f t="shared" si="388"/>
        <v/>
      </c>
      <c r="U756" s="58" t="str">
        <f t="shared" si="389"/>
        <v/>
      </c>
      <c r="V756" s="58" t="str">
        <f t="shared" si="390"/>
        <v/>
      </c>
      <c r="W756" s="58" t="str">
        <f t="shared" si="391"/>
        <v/>
      </c>
      <c r="X756" s="59" t="str">
        <f t="shared" si="392"/>
        <v/>
      </c>
      <c r="Y756" s="60" t="str">
        <f>IF(B:B="","",IF(R756="Refreshment Beverage",VLOOKUP(Q756,Rates!G$15:L$19,6,0)*W756,VLOOKUP(Q756,Rates!G$4:L$12,6,0)*W756))</f>
        <v/>
      </c>
      <c r="Z756" s="60" t="str">
        <f t="shared" si="393"/>
        <v/>
      </c>
      <c r="AA756" s="60" t="str">
        <f t="shared" si="381"/>
        <v/>
      </c>
      <c r="AB756" s="61" t="str" cm="1">
        <f t="array" ref="AB756">IF(_xlfn.SINGLE(B:B)="","",IF(R756="Refreshment Beverage","",IF(AND(R756="Beer",Q756=0),SUM(LOOKUP(2,1/(Rates!$B$15:$B$18&lt;=W756)/(Rates!$C$15:$C$18&gt;=W756),Rates!$D$15:$D$18)*W756),VLOOKUP(VALUE(_xlfn.SINGLE(Q:Q)),Rates!A:B,2,0)*W756)))</f>
        <v/>
      </c>
      <c r="AC756" s="61" t="str" cm="1">
        <f t="array" ref="AC756">IF(_xlfn.SINGLE(B:B)="","",IF(R756="Refreshment Beverage","",IF(AND(R756="Beer",Q756=0),SUM(LOOKUP(2,1/(Rates!$B$15:$B$18&lt;=W756)/(Rates!$C$15:$C$18&gt;=W756),Rates!$E$15:$E$18)*W756),VLOOKUP(VALUE(_xlfn.SINGLE(Q:Q)),Rates!A:C,3,0)*W756)))</f>
        <v/>
      </c>
      <c r="AD756" s="168">
        <f>IFERROR(IF(R756="Beer","",IF(OR(Q756=1,Q756=2,Q756=3,Q756=4),VLOOKUP(Q756,Rates!$A$31:$B$34,2,0)*W756,IF(V756=1,VLOOKUP(U756,'REB BEV MIN MKUP'!B:E,4,0),IF(V756&gt;1,VLOOKUP(VALUE(W756),'REB BEV MIN MKUP'!O:Q,3,0),0)))),0)</f>
        <v>0</v>
      </c>
      <c r="AE756" s="62" t="str">
        <f t="shared" si="394"/>
        <v/>
      </c>
      <c r="AF756" s="63" t="str">
        <f t="shared" si="395"/>
        <v/>
      </c>
      <c r="AG756" s="64" t="str">
        <f t="shared" si="396"/>
        <v/>
      </c>
      <c r="AH756" s="65" t="str">
        <f t="shared" si="397"/>
        <v/>
      </c>
      <c r="AI756" s="66" t="str">
        <f>IF(AE:AE="","",IF(R756="Refreshment Beverage",AK756*(Rates!J$19/100),ROUND(SUM(AH756*(Rates!$J$8/100)),4)))</f>
        <v/>
      </c>
      <c r="AJ756" s="67" t="str">
        <f t="shared" si="398"/>
        <v/>
      </c>
      <c r="AK756" s="22" t="str">
        <f t="shared" si="399"/>
        <v/>
      </c>
      <c r="AL756" s="62" t="str">
        <f t="shared" si="400"/>
        <v/>
      </c>
      <c r="AM756" s="63" t="str">
        <f>IF(AS756="","",IF(R756="Refreshment Beverage",ROUND(AS756*Rates!K$19,4),ROUND(AO756*(VLOOKUP(VALUE(Q756),Rates!G$4:L$12,3,0)),4)))</f>
        <v/>
      </c>
      <c r="AN756" s="68" t="str">
        <f>IF(AS756="","",IF(R756="Refreshment Beverage",AS756*(Rates!J$19/100),MAX(AM756,AB756)))</f>
        <v/>
      </c>
      <c r="AO756" s="69" t="str">
        <f t="shared" si="401"/>
        <v/>
      </c>
      <c r="AP756" s="69" t="str">
        <f t="shared" si="402"/>
        <v/>
      </c>
      <c r="AQ756" s="70" t="str">
        <f>IF(AS756="","",IF(R756="Refreshment Beverage",ROUND(SUM(VLOOKUP(Q:Q,Rates!G$15:L$19,3,0)*(AS756-Y756-Z756-AA756)),4),ROUND(SUM(Rates!$K$8*AS756),4)))</f>
        <v/>
      </c>
      <c r="AR756" s="66" t="str">
        <f t="shared" si="403"/>
        <v/>
      </c>
      <c r="AS756" s="22" t="str">
        <f t="shared" si="404"/>
        <v/>
      </c>
      <c r="AT756" s="62" t="str">
        <f t="shared" si="405"/>
        <v/>
      </c>
      <c r="AU756" s="63" t="str">
        <f>IF(AX756="","",IF(R756="Refreshment Beverage",ROUND((BA756-Y756-Z756-AA756)*VLOOKUP(VALUE(Q756),Rates!G$15:L$19,3,0),4),ROUND(AW756*(VLOOKUP(VALUE(Q756),Rates!G:L,3,0)),4)))</f>
        <v/>
      </c>
      <c r="AV756" s="68" t="str">
        <f t="shared" si="406"/>
        <v/>
      </c>
      <c r="AW756" s="69" t="str">
        <f t="shared" si="407"/>
        <v/>
      </c>
      <c r="AX756" s="65" t="str">
        <f t="shared" si="408"/>
        <v/>
      </c>
      <c r="AY756" s="70" t="str">
        <f>IF(AX756="","",IF(R756="Refreshment Beverage",ROUND(SUM(AX756*Rates!K$19),4),ROUND(SUM(AX756*(Rates!J$8/100)),4)))</f>
        <v/>
      </c>
      <c r="AZ756" s="67" t="str">
        <f t="shared" si="409"/>
        <v/>
      </c>
      <c r="BA756" s="22" t="str">
        <f t="shared" si="410"/>
        <v/>
      </c>
      <c r="BD756" s="171"/>
      <c r="BE756" s="171"/>
      <c r="BF756" s="171"/>
      <c r="BG756" s="171"/>
    </row>
    <row r="757" spans="11:59" ht="12.75" customHeight="1" x14ac:dyDescent="0.3">
      <c r="K757" s="42" t="str">
        <f t="shared" si="382"/>
        <v/>
      </c>
      <c r="L757" s="55" t="str">
        <f t="shared" si="383"/>
        <v/>
      </c>
      <c r="M757" s="43" t="str">
        <f t="shared" si="384"/>
        <v/>
      </c>
      <c r="N757" s="56" t="str" cm="1">
        <f t="array" ref="N757">IFERROR(IF(_xlfn.SINGLE(B:B)="","",IF(R757="Beer",SUM(LOOKUP(2,1/(Rates!$B$3:$B$5&lt;=W757)/(Rates!$C$3:$C$5&gt;=W757),Rates!$D$3:$D$5)*(X757/100)*W757),IF(R757="Refreshment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56" t="str">
        <f t="shared" si="385"/>
        <v/>
      </c>
      <c r="P757" s="53"/>
      <c r="Q757" s="14" t="str">
        <f t="shared" si="386"/>
        <v/>
      </c>
      <c r="R757" s="57" t="str">
        <f t="shared" si="387"/>
        <v/>
      </c>
      <c r="S757" s="58" t="str">
        <f>IF(B757="","",IF(R757="Refreshment Beverage",VLOOKUP(VALUE(Q757),Rates!G$15:L$19,2,0),VLOOKUP(VALUE(Q757),Rates!G$4:L$12,2,0)))</f>
        <v/>
      </c>
      <c r="T757" s="58" t="str">
        <f t="shared" si="388"/>
        <v/>
      </c>
      <c r="U757" s="58" t="str">
        <f t="shared" si="389"/>
        <v/>
      </c>
      <c r="V757" s="58" t="str">
        <f t="shared" si="390"/>
        <v/>
      </c>
      <c r="W757" s="58" t="str">
        <f t="shared" si="391"/>
        <v/>
      </c>
      <c r="X757" s="59" t="str">
        <f t="shared" si="392"/>
        <v/>
      </c>
      <c r="Y757" s="60" t="str">
        <f>IF(B:B="","",IF(R757="Refreshment Beverage",VLOOKUP(Q757,Rates!G$15:L$19,6,0)*W757,VLOOKUP(Q757,Rates!G$4:L$12,6,0)*W757))</f>
        <v/>
      </c>
      <c r="Z757" s="60" t="str">
        <f t="shared" si="393"/>
        <v/>
      </c>
      <c r="AA757" s="60" t="str">
        <f t="shared" si="381"/>
        <v/>
      </c>
      <c r="AB757" s="61" t="str" cm="1">
        <f t="array" ref="AB757">IF(_xlfn.SINGLE(B:B)="","",IF(R757="Refreshment Beverage","",IF(AND(R757="Beer",Q757=0),SUM(LOOKUP(2,1/(Rates!$B$15:$B$18&lt;=W757)/(Rates!$C$15:$C$18&gt;=W757),Rates!$D$15:$D$18)*W757),VLOOKUP(VALUE(_xlfn.SINGLE(Q:Q)),Rates!A:B,2,0)*W757)))</f>
        <v/>
      </c>
      <c r="AC757" s="61" t="str" cm="1">
        <f t="array" ref="AC757">IF(_xlfn.SINGLE(B:B)="","",IF(R757="Refreshment Beverage","",IF(AND(R757="Beer",Q757=0),SUM(LOOKUP(2,1/(Rates!$B$15:$B$18&lt;=W757)/(Rates!$C$15:$C$18&gt;=W757),Rates!$E$15:$E$18)*W757),VLOOKUP(VALUE(_xlfn.SINGLE(Q:Q)),Rates!A:C,3,0)*W757)))</f>
        <v/>
      </c>
      <c r="AD757" s="168">
        <f>IFERROR(IF(R757="Beer","",IF(OR(Q757=1,Q757=2,Q757=3,Q757=4),VLOOKUP(Q757,Rates!$A$31:$B$34,2,0)*W757,IF(V757=1,VLOOKUP(U757,'REB BEV MIN MKUP'!B:E,4,0),IF(V757&gt;1,VLOOKUP(VALUE(W757),'REB BEV MIN MKUP'!O:Q,3,0),0)))),0)</f>
        <v>0</v>
      </c>
      <c r="AE757" s="62" t="str">
        <f t="shared" si="394"/>
        <v/>
      </c>
      <c r="AF757" s="63" t="str">
        <f t="shared" si="395"/>
        <v/>
      </c>
      <c r="AG757" s="64" t="str">
        <f t="shared" si="396"/>
        <v/>
      </c>
      <c r="AH757" s="65" t="str">
        <f t="shared" si="397"/>
        <v/>
      </c>
      <c r="AI757" s="66" t="str">
        <f>IF(AE:AE="","",IF(R757="Refreshment Beverage",AK757*(Rates!J$19/100),ROUND(SUM(AH757*(Rates!$J$8/100)),4)))</f>
        <v/>
      </c>
      <c r="AJ757" s="67" t="str">
        <f t="shared" si="398"/>
        <v/>
      </c>
      <c r="AK757" s="22" t="str">
        <f t="shared" si="399"/>
        <v/>
      </c>
      <c r="AL757" s="62" t="str">
        <f t="shared" si="400"/>
        <v/>
      </c>
      <c r="AM757" s="63" t="str">
        <f>IF(AS757="","",IF(R757="Refreshment Beverage",ROUND(AS757*Rates!K$19,4),ROUND(AO757*(VLOOKUP(VALUE(Q757),Rates!G$4:L$12,3,0)),4)))</f>
        <v/>
      </c>
      <c r="AN757" s="68" t="str">
        <f>IF(AS757="","",IF(R757="Refreshment Beverage",AS757*(Rates!J$19/100),MAX(AM757,AB757)))</f>
        <v/>
      </c>
      <c r="AO757" s="69" t="str">
        <f t="shared" si="401"/>
        <v/>
      </c>
      <c r="AP757" s="69" t="str">
        <f t="shared" si="402"/>
        <v/>
      </c>
      <c r="AQ757" s="70" t="str">
        <f>IF(AS757="","",IF(R757="Refreshment Beverage",ROUND(SUM(VLOOKUP(Q:Q,Rates!G$15:L$19,3,0)*(AS757-Y757-Z757-AA757)),4),ROUND(SUM(Rates!$K$8*AS757),4)))</f>
        <v/>
      </c>
      <c r="AR757" s="66" t="str">
        <f t="shared" si="403"/>
        <v/>
      </c>
      <c r="AS757" s="22" t="str">
        <f t="shared" si="404"/>
        <v/>
      </c>
      <c r="AT757" s="62" t="str">
        <f t="shared" si="405"/>
        <v/>
      </c>
      <c r="AU757" s="63" t="str">
        <f>IF(AX757="","",IF(R757="Refreshment Beverage",ROUND((BA757-Y757-Z757-AA757)*VLOOKUP(VALUE(Q757),Rates!G$15:L$19,3,0),4),ROUND(AW757*(VLOOKUP(VALUE(Q757),Rates!G:L,3,0)),4)))</f>
        <v/>
      </c>
      <c r="AV757" s="68" t="str">
        <f t="shared" si="406"/>
        <v/>
      </c>
      <c r="AW757" s="69" t="str">
        <f t="shared" si="407"/>
        <v/>
      </c>
      <c r="AX757" s="65" t="str">
        <f t="shared" si="408"/>
        <v/>
      </c>
      <c r="AY757" s="70" t="str">
        <f>IF(AX757="","",IF(R757="Refreshment Beverage",ROUND(SUM(AX757*Rates!K$19),4),ROUND(SUM(AX757*(Rates!J$8/100)),4)))</f>
        <v/>
      </c>
      <c r="AZ757" s="67" t="str">
        <f t="shared" si="409"/>
        <v/>
      </c>
      <c r="BA757" s="22" t="str">
        <f t="shared" si="410"/>
        <v/>
      </c>
      <c r="BD757" s="171"/>
      <c r="BE757" s="171"/>
      <c r="BF757" s="171"/>
      <c r="BG757" s="171"/>
    </row>
    <row r="758" spans="11:59" ht="12.75" customHeight="1" x14ac:dyDescent="0.3">
      <c r="K758" s="42" t="str">
        <f t="shared" si="382"/>
        <v/>
      </c>
      <c r="L758" s="55" t="str">
        <f t="shared" si="383"/>
        <v/>
      </c>
      <c r="M758" s="43" t="str">
        <f t="shared" si="384"/>
        <v/>
      </c>
      <c r="N758" s="56" t="str" cm="1">
        <f t="array" ref="N758">IFERROR(IF(_xlfn.SINGLE(B:B)="","",IF(R758="Beer",SUM(LOOKUP(2,1/(Rates!$B$3:$B$5&lt;=W758)/(Rates!$C$3:$C$5&gt;=W758),Rates!$D$3:$D$5)*(X758/100)*W758),IF(R758="Refreshment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56" t="str">
        <f t="shared" si="385"/>
        <v/>
      </c>
      <c r="P758" s="53"/>
      <c r="Q758" s="14" t="str">
        <f t="shared" si="386"/>
        <v/>
      </c>
      <c r="R758" s="57" t="str">
        <f t="shared" si="387"/>
        <v/>
      </c>
      <c r="S758" s="58" t="str">
        <f>IF(B758="","",IF(R758="Refreshment Beverage",VLOOKUP(VALUE(Q758),Rates!G$15:L$19,2,0),VLOOKUP(VALUE(Q758),Rates!G$4:L$12,2,0)))</f>
        <v/>
      </c>
      <c r="T758" s="58" t="str">
        <f t="shared" si="388"/>
        <v/>
      </c>
      <c r="U758" s="58" t="str">
        <f t="shared" si="389"/>
        <v/>
      </c>
      <c r="V758" s="58" t="str">
        <f t="shared" si="390"/>
        <v/>
      </c>
      <c r="W758" s="58" t="str">
        <f t="shared" si="391"/>
        <v/>
      </c>
      <c r="X758" s="59" t="str">
        <f t="shared" si="392"/>
        <v/>
      </c>
      <c r="Y758" s="60" t="str">
        <f>IF(B:B="","",IF(R758="Refreshment Beverage",VLOOKUP(Q758,Rates!G$15:L$19,6,0)*W758,VLOOKUP(Q758,Rates!G$4:L$12,6,0)*W758))</f>
        <v/>
      </c>
      <c r="Z758" s="60" t="str">
        <f t="shared" si="393"/>
        <v/>
      </c>
      <c r="AA758" s="60" t="str">
        <f t="shared" si="381"/>
        <v/>
      </c>
      <c r="AB758" s="61" t="str" cm="1">
        <f t="array" ref="AB758">IF(_xlfn.SINGLE(B:B)="","",IF(R758="Refreshment Beverage","",IF(AND(R758="Beer",Q758=0),SUM(LOOKUP(2,1/(Rates!$B$15:$B$18&lt;=W758)/(Rates!$C$15:$C$18&gt;=W758),Rates!$D$15:$D$18)*W758),VLOOKUP(VALUE(_xlfn.SINGLE(Q:Q)),Rates!A:B,2,0)*W758)))</f>
        <v/>
      </c>
      <c r="AC758" s="61" t="str" cm="1">
        <f t="array" ref="AC758">IF(_xlfn.SINGLE(B:B)="","",IF(R758="Refreshment Beverage","",IF(AND(R758="Beer",Q758=0),SUM(LOOKUP(2,1/(Rates!$B$15:$B$18&lt;=W758)/(Rates!$C$15:$C$18&gt;=W758),Rates!$E$15:$E$18)*W758),VLOOKUP(VALUE(_xlfn.SINGLE(Q:Q)),Rates!A:C,3,0)*W758)))</f>
        <v/>
      </c>
      <c r="AD758" s="168">
        <f>IFERROR(IF(R758="Beer","",IF(OR(Q758=1,Q758=2,Q758=3,Q758=4),VLOOKUP(Q758,Rates!$A$31:$B$34,2,0)*W758,IF(V758=1,VLOOKUP(U758,'REB BEV MIN MKUP'!B:E,4,0),IF(V758&gt;1,VLOOKUP(VALUE(W758),'REB BEV MIN MKUP'!O:Q,3,0),0)))),0)</f>
        <v>0</v>
      </c>
      <c r="AE758" s="62" t="str">
        <f t="shared" si="394"/>
        <v/>
      </c>
      <c r="AF758" s="63" t="str">
        <f t="shared" si="395"/>
        <v/>
      </c>
      <c r="AG758" s="64" t="str">
        <f t="shared" si="396"/>
        <v/>
      </c>
      <c r="AH758" s="65" t="str">
        <f t="shared" si="397"/>
        <v/>
      </c>
      <c r="AI758" s="66" t="str">
        <f>IF(AE:AE="","",IF(R758="Refreshment Beverage",AK758*(Rates!J$19/100),ROUND(SUM(AH758*(Rates!$J$8/100)),4)))</f>
        <v/>
      </c>
      <c r="AJ758" s="67" t="str">
        <f t="shared" si="398"/>
        <v/>
      </c>
      <c r="AK758" s="22" t="str">
        <f t="shared" si="399"/>
        <v/>
      </c>
      <c r="AL758" s="62" t="str">
        <f t="shared" si="400"/>
        <v/>
      </c>
      <c r="AM758" s="63" t="str">
        <f>IF(AS758="","",IF(R758="Refreshment Beverage",ROUND(AS758*Rates!K$19,4),ROUND(AO758*(VLOOKUP(VALUE(Q758),Rates!G$4:L$12,3,0)),4)))</f>
        <v/>
      </c>
      <c r="AN758" s="68" t="str">
        <f>IF(AS758="","",IF(R758="Refreshment Beverage",AS758*(Rates!J$19/100),MAX(AM758,AB758)))</f>
        <v/>
      </c>
      <c r="AO758" s="69" t="str">
        <f t="shared" si="401"/>
        <v/>
      </c>
      <c r="AP758" s="69" t="str">
        <f t="shared" si="402"/>
        <v/>
      </c>
      <c r="AQ758" s="70" t="str">
        <f>IF(AS758="","",IF(R758="Refreshment Beverage",ROUND(SUM(VLOOKUP(Q:Q,Rates!G$15:L$19,3,0)*(AS758-Y758-Z758-AA758)),4),ROUND(SUM(Rates!$K$8*AS758),4)))</f>
        <v/>
      </c>
      <c r="AR758" s="66" t="str">
        <f t="shared" si="403"/>
        <v/>
      </c>
      <c r="AS758" s="22" t="str">
        <f t="shared" si="404"/>
        <v/>
      </c>
      <c r="AT758" s="62" t="str">
        <f t="shared" si="405"/>
        <v/>
      </c>
      <c r="AU758" s="63" t="str">
        <f>IF(AX758="","",IF(R758="Refreshment Beverage",ROUND((BA758-Y758-Z758-AA758)*VLOOKUP(VALUE(Q758),Rates!G$15:L$19,3,0),4),ROUND(AW758*(VLOOKUP(VALUE(Q758),Rates!G:L,3,0)),4)))</f>
        <v/>
      </c>
      <c r="AV758" s="68" t="str">
        <f t="shared" si="406"/>
        <v/>
      </c>
      <c r="AW758" s="69" t="str">
        <f t="shared" si="407"/>
        <v/>
      </c>
      <c r="AX758" s="65" t="str">
        <f t="shared" si="408"/>
        <v/>
      </c>
      <c r="AY758" s="70" t="str">
        <f>IF(AX758="","",IF(R758="Refreshment Beverage",ROUND(SUM(AX758*Rates!K$19),4),ROUND(SUM(AX758*(Rates!J$8/100)),4)))</f>
        <v/>
      </c>
      <c r="AZ758" s="67" t="str">
        <f t="shared" si="409"/>
        <v/>
      </c>
      <c r="BA758" s="22" t="str">
        <f t="shared" si="410"/>
        <v/>
      </c>
      <c r="BD758" s="171"/>
      <c r="BE758" s="171"/>
      <c r="BF758" s="171"/>
      <c r="BG758" s="171"/>
    </row>
    <row r="759" spans="11:59" ht="12.75" customHeight="1" x14ac:dyDescent="0.3">
      <c r="K759" s="42" t="str">
        <f t="shared" si="382"/>
        <v/>
      </c>
      <c r="L759" s="55" t="str">
        <f t="shared" si="383"/>
        <v/>
      </c>
      <c r="M759" s="43" t="str">
        <f t="shared" si="384"/>
        <v/>
      </c>
      <c r="N759" s="56" t="str" cm="1">
        <f t="array" ref="N759">IFERROR(IF(_xlfn.SINGLE(B:B)="","",IF(R759="Beer",SUM(LOOKUP(2,1/(Rates!$B$3:$B$5&lt;=W759)/(Rates!$C$3:$C$5&gt;=W759),Rates!$D$3:$D$5)*(X759/100)*W759),IF(R759="Refreshment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56" t="str">
        <f t="shared" si="385"/>
        <v/>
      </c>
      <c r="P759" s="53"/>
      <c r="Q759" s="14" t="str">
        <f t="shared" si="386"/>
        <v/>
      </c>
      <c r="R759" s="57" t="str">
        <f t="shared" si="387"/>
        <v/>
      </c>
      <c r="S759" s="58" t="str">
        <f>IF(B759="","",IF(R759="Refreshment Beverage",VLOOKUP(VALUE(Q759),Rates!G$15:L$19,2,0),VLOOKUP(VALUE(Q759),Rates!G$4:L$12,2,0)))</f>
        <v/>
      </c>
      <c r="T759" s="58" t="str">
        <f t="shared" si="388"/>
        <v/>
      </c>
      <c r="U759" s="58" t="str">
        <f t="shared" si="389"/>
        <v/>
      </c>
      <c r="V759" s="58" t="str">
        <f t="shared" si="390"/>
        <v/>
      </c>
      <c r="W759" s="58" t="str">
        <f t="shared" si="391"/>
        <v/>
      </c>
      <c r="X759" s="59" t="str">
        <f t="shared" si="392"/>
        <v/>
      </c>
      <c r="Y759" s="60" t="str">
        <f>IF(B:B="","",IF(R759="Refreshment Beverage",VLOOKUP(Q759,Rates!G$15:L$19,6,0)*W759,VLOOKUP(Q759,Rates!G$4:L$12,6,0)*W759))</f>
        <v/>
      </c>
      <c r="Z759" s="60" t="str">
        <f t="shared" si="393"/>
        <v/>
      </c>
      <c r="AA759" s="60" t="str">
        <f t="shared" si="381"/>
        <v/>
      </c>
      <c r="AB759" s="61" t="str" cm="1">
        <f t="array" ref="AB759">IF(_xlfn.SINGLE(B:B)="","",IF(R759="Refreshment Beverage","",IF(AND(R759="Beer",Q759=0),SUM(LOOKUP(2,1/(Rates!$B$15:$B$18&lt;=W759)/(Rates!$C$15:$C$18&gt;=W759),Rates!$D$15:$D$18)*W759),VLOOKUP(VALUE(_xlfn.SINGLE(Q:Q)),Rates!A:B,2,0)*W759)))</f>
        <v/>
      </c>
      <c r="AC759" s="61" t="str" cm="1">
        <f t="array" ref="AC759">IF(_xlfn.SINGLE(B:B)="","",IF(R759="Refreshment Beverage","",IF(AND(R759="Beer",Q759=0),SUM(LOOKUP(2,1/(Rates!$B$15:$B$18&lt;=W759)/(Rates!$C$15:$C$18&gt;=W759),Rates!$E$15:$E$18)*W759),VLOOKUP(VALUE(_xlfn.SINGLE(Q:Q)),Rates!A:C,3,0)*W759)))</f>
        <v/>
      </c>
      <c r="AD759" s="168">
        <f>IFERROR(IF(R759="Beer","",IF(OR(Q759=1,Q759=2,Q759=3,Q759=4),VLOOKUP(Q759,Rates!$A$31:$B$34,2,0)*W759,IF(V759=1,VLOOKUP(U759,'REB BEV MIN MKUP'!B:E,4,0),IF(V759&gt;1,VLOOKUP(VALUE(W759),'REB BEV MIN MKUP'!O:Q,3,0),0)))),0)</f>
        <v>0</v>
      </c>
      <c r="AE759" s="62" t="str">
        <f t="shared" si="394"/>
        <v/>
      </c>
      <c r="AF759" s="63" t="str">
        <f t="shared" si="395"/>
        <v/>
      </c>
      <c r="AG759" s="64" t="str">
        <f t="shared" si="396"/>
        <v/>
      </c>
      <c r="AH759" s="65" t="str">
        <f t="shared" si="397"/>
        <v/>
      </c>
      <c r="AI759" s="66" t="str">
        <f>IF(AE:AE="","",IF(R759="Refreshment Beverage",AK759*(Rates!J$19/100),ROUND(SUM(AH759*(Rates!$J$8/100)),4)))</f>
        <v/>
      </c>
      <c r="AJ759" s="67" t="str">
        <f t="shared" si="398"/>
        <v/>
      </c>
      <c r="AK759" s="22" t="str">
        <f t="shared" si="399"/>
        <v/>
      </c>
      <c r="AL759" s="62" t="str">
        <f t="shared" si="400"/>
        <v/>
      </c>
      <c r="AM759" s="63" t="str">
        <f>IF(AS759="","",IF(R759="Refreshment Beverage",ROUND(AS759*Rates!K$19,4),ROUND(AO759*(VLOOKUP(VALUE(Q759),Rates!G$4:L$12,3,0)),4)))</f>
        <v/>
      </c>
      <c r="AN759" s="68" t="str">
        <f>IF(AS759="","",IF(R759="Refreshment Beverage",AS759*(Rates!J$19/100),MAX(AM759,AB759)))</f>
        <v/>
      </c>
      <c r="AO759" s="69" t="str">
        <f t="shared" si="401"/>
        <v/>
      </c>
      <c r="AP759" s="69" t="str">
        <f t="shared" si="402"/>
        <v/>
      </c>
      <c r="AQ759" s="70" t="str">
        <f>IF(AS759="","",IF(R759="Refreshment Beverage",ROUND(SUM(VLOOKUP(Q:Q,Rates!G$15:L$19,3,0)*(AS759-Y759-Z759-AA759)),4),ROUND(SUM(Rates!$K$8*AS759),4)))</f>
        <v/>
      </c>
      <c r="AR759" s="66" t="str">
        <f t="shared" si="403"/>
        <v/>
      </c>
      <c r="AS759" s="22" t="str">
        <f t="shared" si="404"/>
        <v/>
      </c>
      <c r="AT759" s="62" t="str">
        <f t="shared" si="405"/>
        <v/>
      </c>
      <c r="AU759" s="63" t="str">
        <f>IF(AX759="","",IF(R759="Refreshment Beverage",ROUND((BA759-Y759-Z759-AA759)*VLOOKUP(VALUE(Q759),Rates!G$15:L$19,3,0),4),ROUND(AW759*(VLOOKUP(VALUE(Q759),Rates!G:L,3,0)),4)))</f>
        <v/>
      </c>
      <c r="AV759" s="68" t="str">
        <f t="shared" si="406"/>
        <v/>
      </c>
      <c r="AW759" s="69" t="str">
        <f t="shared" si="407"/>
        <v/>
      </c>
      <c r="AX759" s="65" t="str">
        <f t="shared" si="408"/>
        <v/>
      </c>
      <c r="AY759" s="70" t="str">
        <f>IF(AX759="","",IF(R759="Refreshment Beverage",ROUND(SUM(AX759*Rates!K$19),4),ROUND(SUM(AX759*(Rates!J$8/100)),4)))</f>
        <v/>
      </c>
      <c r="AZ759" s="67" t="str">
        <f t="shared" si="409"/>
        <v/>
      </c>
      <c r="BA759" s="22" t="str">
        <f t="shared" si="410"/>
        <v/>
      </c>
      <c r="BD759" s="171"/>
      <c r="BE759" s="171"/>
      <c r="BF759" s="171"/>
      <c r="BG759" s="171"/>
    </row>
    <row r="760" spans="11:59" ht="12.75" customHeight="1" x14ac:dyDescent="0.3">
      <c r="K760" s="42" t="str">
        <f t="shared" si="382"/>
        <v/>
      </c>
      <c r="L760" s="55" t="str">
        <f t="shared" si="383"/>
        <v/>
      </c>
      <c r="M760" s="43" t="str">
        <f t="shared" si="384"/>
        <v/>
      </c>
      <c r="N760" s="56" t="str" cm="1">
        <f t="array" ref="N760">IFERROR(IF(_xlfn.SINGLE(B:B)="","",IF(R760="Beer",SUM(LOOKUP(2,1/(Rates!$B$3:$B$5&lt;=W760)/(Rates!$C$3:$C$5&gt;=W760),Rates!$D$3:$D$5)*(X760/100)*W760),IF(R760="Refreshment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56" t="str">
        <f t="shared" si="385"/>
        <v/>
      </c>
      <c r="P760" s="53"/>
      <c r="Q760" s="14" t="str">
        <f t="shared" si="386"/>
        <v/>
      </c>
      <c r="R760" s="57" t="str">
        <f t="shared" si="387"/>
        <v/>
      </c>
      <c r="S760" s="58" t="str">
        <f>IF(B760="","",IF(R760="Refreshment Beverage",VLOOKUP(VALUE(Q760),Rates!G$15:L$19,2,0),VLOOKUP(VALUE(Q760),Rates!G$4:L$12,2,0)))</f>
        <v/>
      </c>
      <c r="T760" s="58" t="str">
        <f t="shared" si="388"/>
        <v/>
      </c>
      <c r="U760" s="58" t="str">
        <f t="shared" si="389"/>
        <v/>
      </c>
      <c r="V760" s="58" t="str">
        <f t="shared" si="390"/>
        <v/>
      </c>
      <c r="W760" s="58" t="str">
        <f t="shared" si="391"/>
        <v/>
      </c>
      <c r="X760" s="59" t="str">
        <f t="shared" si="392"/>
        <v/>
      </c>
      <c r="Y760" s="60" t="str">
        <f>IF(B:B="","",IF(R760="Refreshment Beverage",VLOOKUP(Q760,Rates!G$15:L$19,6,0)*W760,VLOOKUP(Q760,Rates!G$4:L$12,6,0)*W760))</f>
        <v/>
      </c>
      <c r="Z760" s="60" t="str">
        <f t="shared" si="393"/>
        <v/>
      </c>
      <c r="AA760" s="60" t="str">
        <f t="shared" si="381"/>
        <v/>
      </c>
      <c r="AB760" s="61" t="str" cm="1">
        <f t="array" ref="AB760">IF(_xlfn.SINGLE(B:B)="","",IF(R760="Refreshment Beverage","",IF(AND(R760="Beer",Q760=0),SUM(LOOKUP(2,1/(Rates!$B$15:$B$18&lt;=W760)/(Rates!$C$15:$C$18&gt;=W760),Rates!$D$15:$D$18)*W760),VLOOKUP(VALUE(_xlfn.SINGLE(Q:Q)),Rates!A:B,2,0)*W760)))</f>
        <v/>
      </c>
      <c r="AC760" s="61" t="str" cm="1">
        <f t="array" ref="AC760">IF(_xlfn.SINGLE(B:B)="","",IF(R760="Refreshment Beverage","",IF(AND(R760="Beer",Q760=0),SUM(LOOKUP(2,1/(Rates!$B$15:$B$18&lt;=W760)/(Rates!$C$15:$C$18&gt;=W760),Rates!$E$15:$E$18)*W760),VLOOKUP(VALUE(_xlfn.SINGLE(Q:Q)),Rates!A:C,3,0)*W760)))</f>
        <v/>
      </c>
      <c r="AD760" s="168">
        <f>IFERROR(IF(R760="Beer","",IF(OR(Q760=1,Q760=2,Q760=3,Q760=4),VLOOKUP(Q760,Rates!$A$31:$B$34,2,0)*W760,IF(V760=1,VLOOKUP(U760,'REB BEV MIN MKUP'!B:E,4,0),IF(V760&gt;1,VLOOKUP(VALUE(W760),'REB BEV MIN MKUP'!O:Q,3,0),0)))),0)</f>
        <v>0</v>
      </c>
      <c r="AE760" s="62" t="str">
        <f t="shared" si="394"/>
        <v/>
      </c>
      <c r="AF760" s="63" t="str">
        <f t="shared" si="395"/>
        <v/>
      </c>
      <c r="AG760" s="64" t="str">
        <f t="shared" si="396"/>
        <v/>
      </c>
      <c r="AH760" s="65" t="str">
        <f t="shared" si="397"/>
        <v/>
      </c>
      <c r="AI760" s="66" t="str">
        <f>IF(AE:AE="","",IF(R760="Refreshment Beverage",AK760*(Rates!J$19/100),ROUND(SUM(AH760*(Rates!$J$8/100)),4)))</f>
        <v/>
      </c>
      <c r="AJ760" s="67" t="str">
        <f t="shared" si="398"/>
        <v/>
      </c>
      <c r="AK760" s="22" t="str">
        <f t="shared" si="399"/>
        <v/>
      </c>
      <c r="AL760" s="62" t="str">
        <f t="shared" si="400"/>
        <v/>
      </c>
      <c r="AM760" s="63" t="str">
        <f>IF(AS760="","",IF(R760="Refreshment Beverage",ROUND(AS760*Rates!K$19,4),ROUND(AO760*(VLOOKUP(VALUE(Q760),Rates!G$4:L$12,3,0)),4)))</f>
        <v/>
      </c>
      <c r="AN760" s="68" t="str">
        <f>IF(AS760="","",IF(R760="Refreshment Beverage",AS760*(Rates!J$19/100),MAX(AM760,AB760)))</f>
        <v/>
      </c>
      <c r="AO760" s="69" t="str">
        <f t="shared" si="401"/>
        <v/>
      </c>
      <c r="AP760" s="69" t="str">
        <f t="shared" si="402"/>
        <v/>
      </c>
      <c r="AQ760" s="70" t="str">
        <f>IF(AS760="","",IF(R760="Refreshment Beverage",ROUND(SUM(VLOOKUP(Q:Q,Rates!G$15:L$19,3,0)*(AS760-Y760-Z760-AA760)),4),ROUND(SUM(Rates!$K$8*AS760),4)))</f>
        <v/>
      </c>
      <c r="AR760" s="66" t="str">
        <f t="shared" si="403"/>
        <v/>
      </c>
      <c r="AS760" s="22" t="str">
        <f t="shared" si="404"/>
        <v/>
      </c>
      <c r="AT760" s="62" t="str">
        <f t="shared" si="405"/>
        <v/>
      </c>
      <c r="AU760" s="63" t="str">
        <f>IF(AX760="","",IF(R760="Refreshment Beverage",ROUND((BA760-Y760-Z760-AA760)*VLOOKUP(VALUE(Q760),Rates!G$15:L$19,3,0),4),ROUND(AW760*(VLOOKUP(VALUE(Q760),Rates!G:L,3,0)),4)))</f>
        <v/>
      </c>
      <c r="AV760" s="68" t="str">
        <f t="shared" si="406"/>
        <v/>
      </c>
      <c r="AW760" s="69" t="str">
        <f t="shared" si="407"/>
        <v/>
      </c>
      <c r="AX760" s="65" t="str">
        <f t="shared" si="408"/>
        <v/>
      </c>
      <c r="AY760" s="70" t="str">
        <f>IF(AX760="","",IF(R760="Refreshment Beverage",ROUND(SUM(AX760*Rates!K$19),4),ROUND(SUM(AX760*(Rates!J$8/100)),4)))</f>
        <v/>
      </c>
      <c r="AZ760" s="67" t="str">
        <f t="shared" si="409"/>
        <v/>
      </c>
      <c r="BA760" s="22" t="str">
        <f t="shared" si="410"/>
        <v/>
      </c>
      <c r="BD760" s="171"/>
      <c r="BE760" s="171"/>
      <c r="BF760" s="171"/>
      <c r="BG760" s="171"/>
    </row>
    <row r="761" spans="11:59" ht="12.75" customHeight="1" x14ac:dyDescent="0.3">
      <c r="K761" s="42" t="str">
        <f t="shared" si="382"/>
        <v/>
      </c>
      <c r="L761" s="55" t="str">
        <f t="shared" si="383"/>
        <v/>
      </c>
      <c r="M761" s="43" t="str">
        <f t="shared" si="384"/>
        <v/>
      </c>
      <c r="N761" s="56" t="str" cm="1">
        <f t="array" ref="N761">IFERROR(IF(_xlfn.SINGLE(B:B)="","",IF(R761="Beer",SUM(LOOKUP(2,1/(Rates!$B$3:$B$5&lt;=W761)/(Rates!$C$3:$C$5&gt;=W761),Rates!$D$3:$D$5)*(X761/100)*W761),IF(R761="Refreshment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56" t="str">
        <f t="shared" si="385"/>
        <v/>
      </c>
      <c r="P761" s="53"/>
      <c r="Q761" s="14" t="str">
        <f t="shared" si="386"/>
        <v/>
      </c>
      <c r="R761" s="57" t="str">
        <f t="shared" si="387"/>
        <v/>
      </c>
      <c r="S761" s="58" t="str">
        <f>IF(B761="","",IF(R761="Refreshment Beverage",VLOOKUP(VALUE(Q761),Rates!G$15:L$19,2,0),VLOOKUP(VALUE(Q761),Rates!G$4:L$12,2,0)))</f>
        <v/>
      </c>
      <c r="T761" s="58" t="str">
        <f t="shared" si="388"/>
        <v/>
      </c>
      <c r="U761" s="58" t="str">
        <f t="shared" si="389"/>
        <v/>
      </c>
      <c r="V761" s="58" t="str">
        <f t="shared" si="390"/>
        <v/>
      </c>
      <c r="W761" s="58" t="str">
        <f t="shared" si="391"/>
        <v/>
      </c>
      <c r="X761" s="59" t="str">
        <f t="shared" si="392"/>
        <v/>
      </c>
      <c r="Y761" s="60" t="str">
        <f>IF(B:B="","",IF(R761="Refreshment Beverage",VLOOKUP(Q761,Rates!G$15:L$19,6,0)*W761,VLOOKUP(Q761,Rates!G$4:L$12,6,0)*W761))</f>
        <v/>
      </c>
      <c r="Z761" s="60" t="str">
        <f t="shared" si="393"/>
        <v/>
      </c>
      <c r="AA761" s="60" t="str">
        <f t="shared" si="381"/>
        <v/>
      </c>
      <c r="AB761" s="61" t="str" cm="1">
        <f t="array" ref="AB761">IF(_xlfn.SINGLE(B:B)="","",IF(R761="Refreshment Beverage","",IF(AND(R761="Beer",Q761=0),SUM(LOOKUP(2,1/(Rates!$B$15:$B$18&lt;=W761)/(Rates!$C$15:$C$18&gt;=W761),Rates!$D$15:$D$18)*W761),VLOOKUP(VALUE(_xlfn.SINGLE(Q:Q)),Rates!A:B,2,0)*W761)))</f>
        <v/>
      </c>
      <c r="AC761" s="61" t="str" cm="1">
        <f t="array" ref="AC761">IF(_xlfn.SINGLE(B:B)="","",IF(R761="Refreshment Beverage","",IF(AND(R761="Beer",Q761=0),SUM(LOOKUP(2,1/(Rates!$B$15:$B$18&lt;=W761)/(Rates!$C$15:$C$18&gt;=W761),Rates!$E$15:$E$18)*W761),VLOOKUP(VALUE(_xlfn.SINGLE(Q:Q)),Rates!A:C,3,0)*W761)))</f>
        <v/>
      </c>
      <c r="AD761" s="168">
        <f>IFERROR(IF(R761="Beer","",IF(OR(Q761=1,Q761=2,Q761=3,Q761=4),VLOOKUP(Q761,Rates!$A$31:$B$34,2,0)*W761,IF(V761=1,VLOOKUP(U761,'REB BEV MIN MKUP'!B:E,4,0),IF(V761&gt;1,VLOOKUP(VALUE(W761),'REB BEV MIN MKUP'!O:Q,3,0),0)))),0)</f>
        <v>0</v>
      </c>
      <c r="AE761" s="62" t="str">
        <f t="shared" si="394"/>
        <v/>
      </c>
      <c r="AF761" s="63" t="str">
        <f t="shared" si="395"/>
        <v/>
      </c>
      <c r="AG761" s="64" t="str">
        <f t="shared" si="396"/>
        <v/>
      </c>
      <c r="AH761" s="65" t="str">
        <f t="shared" si="397"/>
        <v/>
      </c>
      <c r="AI761" s="66" t="str">
        <f>IF(AE:AE="","",IF(R761="Refreshment Beverage",AK761*(Rates!J$19/100),ROUND(SUM(AH761*(Rates!$J$8/100)),4)))</f>
        <v/>
      </c>
      <c r="AJ761" s="67" t="str">
        <f t="shared" si="398"/>
        <v/>
      </c>
      <c r="AK761" s="22" t="str">
        <f t="shared" si="399"/>
        <v/>
      </c>
      <c r="AL761" s="62" t="str">
        <f t="shared" si="400"/>
        <v/>
      </c>
      <c r="AM761" s="63" t="str">
        <f>IF(AS761="","",IF(R761="Refreshment Beverage",ROUND(AS761*Rates!K$19,4),ROUND(AO761*(VLOOKUP(VALUE(Q761),Rates!G$4:L$12,3,0)),4)))</f>
        <v/>
      </c>
      <c r="AN761" s="68" t="str">
        <f>IF(AS761="","",IF(R761="Refreshment Beverage",AS761*(Rates!J$19/100),MAX(AM761,AB761)))</f>
        <v/>
      </c>
      <c r="AO761" s="69" t="str">
        <f t="shared" si="401"/>
        <v/>
      </c>
      <c r="AP761" s="69" t="str">
        <f t="shared" si="402"/>
        <v/>
      </c>
      <c r="AQ761" s="70" t="str">
        <f>IF(AS761="","",IF(R761="Refreshment Beverage",ROUND(SUM(VLOOKUP(Q:Q,Rates!G$15:L$19,3,0)*(AS761-Y761-Z761-AA761)),4),ROUND(SUM(Rates!$K$8*AS761),4)))</f>
        <v/>
      </c>
      <c r="AR761" s="66" t="str">
        <f t="shared" si="403"/>
        <v/>
      </c>
      <c r="AS761" s="22" t="str">
        <f t="shared" si="404"/>
        <v/>
      </c>
      <c r="AT761" s="62" t="str">
        <f t="shared" si="405"/>
        <v/>
      </c>
      <c r="AU761" s="63" t="str">
        <f>IF(AX761="","",IF(R761="Refreshment Beverage",ROUND((BA761-Y761-Z761-AA761)*VLOOKUP(VALUE(Q761),Rates!G$15:L$19,3,0),4),ROUND(AW761*(VLOOKUP(VALUE(Q761),Rates!G:L,3,0)),4)))</f>
        <v/>
      </c>
      <c r="AV761" s="68" t="str">
        <f t="shared" si="406"/>
        <v/>
      </c>
      <c r="AW761" s="69" t="str">
        <f t="shared" si="407"/>
        <v/>
      </c>
      <c r="AX761" s="65" t="str">
        <f t="shared" si="408"/>
        <v/>
      </c>
      <c r="AY761" s="70" t="str">
        <f>IF(AX761="","",IF(R761="Refreshment Beverage",ROUND(SUM(AX761*Rates!K$19),4),ROUND(SUM(AX761*(Rates!J$8/100)),4)))</f>
        <v/>
      </c>
      <c r="AZ761" s="67" t="str">
        <f t="shared" si="409"/>
        <v/>
      </c>
      <c r="BA761" s="22" t="str">
        <f t="shared" si="410"/>
        <v/>
      </c>
      <c r="BD761" s="171"/>
      <c r="BE761" s="171"/>
      <c r="BF761" s="171"/>
      <c r="BG761" s="171"/>
    </row>
    <row r="762" spans="11:59" ht="12.75" customHeight="1" x14ac:dyDescent="0.3">
      <c r="K762" s="42" t="str">
        <f t="shared" si="382"/>
        <v/>
      </c>
      <c r="L762" s="55" t="str">
        <f t="shared" si="383"/>
        <v/>
      </c>
      <c r="M762" s="43" t="str">
        <f t="shared" si="384"/>
        <v/>
      </c>
      <c r="N762" s="56" t="str" cm="1">
        <f t="array" ref="N762">IFERROR(IF(_xlfn.SINGLE(B:B)="","",IF(R762="Beer",SUM(LOOKUP(2,1/(Rates!$B$3:$B$5&lt;=W762)/(Rates!$C$3:$C$5&gt;=W762),Rates!$D$3:$D$5)*(X762/100)*W762),IF(R762="Refreshment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56" t="str">
        <f t="shared" si="385"/>
        <v/>
      </c>
      <c r="P762" s="53"/>
      <c r="Q762" s="14" t="str">
        <f t="shared" si="386"/>
        <v/>
      </c>
      <c r="R762" s="57" t="str">
        <f t="shared" si="387"/>
        <v/>
      </c>
      <c r="S762" s="58" t="str">
        <f>IF(B762="","",IF(R762="Refreshment Beverage",VLOOKUP(VALUE(Q762),Rates!G$15:L$19,2,0),VLOOKUP(VALUE(Q762),Rates!G$4:L$12,2,0)))</f>
        <v/>
      </c>
      <c r="T762" s="58" t="str">
        <f t="shared" si="388"/>
        <v/>
      </c>
      <c r="U762" s="58" t="str">
        <f t="shared" si="389"/>
        <v/>
      </c>
      <c r="V762" s="58" t="str">
        <f t="shared" si="390"/>
        <v/>
      </c>
      <c r="W762" s="58" t="str">
        <f t="shared" si="391"/>
        <v/>
      </c>
      <c r="X762" s="59" t="str">
        <f t="shared" si="392"/>
        <v/>
      </c>
      <c r="Y762" s="60" t="str">
        <f>IF(B:B="","",IF(R762="Refreshment Beverage",VLOOKUP(Q762,Rates!G$15:L$19,6,0)*W762,VLOOKUP(Q762,Rates!G$4:L$12,6,0)*W762))</f>
        <v/>
      </c>
      <c r="Z762" s="60" t="str">
        <f t="shared" si="393"/>
        <v/>
      </c>
      <c r="AA762" s="60" t="str">
        <f t="shared" si="381"/>
        <v/>
      </c>
      <c r="AB762" s="61" t="str" cm="1">
        <f t="array" ref="AB762">IF(_xlfn.SINGLE(B:B)="","",IF(R762="Refreshment Beverage","",IF(AND(R762="Beer",Q762=0),SUM(LOOKUP(2,1/(Rates!$B$15:$B$18&lt;=W762)/(Rates!$C$15:$C$18&gt;=W762),Rates!$D$15:$D$18)*W762),VLOOKUP(VALUE(_xlfn.SINGLE(Q:Q)),Rates!A:B,2,0)*W762)))</f>
        <v/>
      </c>
      <c r="AC762" s="61" t="str" cm="1">
        <f t="array" ref="AC762">IF(_xlfn.SINGLE(B:B)="","",IF(R762="Refreshment Beverage","",IF(AND(R762="Beer",Q762=0),SUM(LOOKUP(2,1/(Rates!$B$15:$B$18&lt;=W762)/(Rates!$C$15:$C$18&gt;=W762),Rates!$E$15:$E$18)*W762),VLOOKUP(VALUE(_xlfn.SINGLE(Q:Q)),Rates!A:C,3,0)*W762)))</f>
        <v/>
      </c>
      <c r="AD762" s="168">
        <f>IFERROR(IF(R762="Beer","",IF(OR(Q762=1,Q762=2,Q762=3,Q762=4),VLOOKUP(Q762,Rates!$A$31:$B$34,2,0)*W762,IF(V762=1,VLOOKUP(U762,'REB BEV MIN MKUP'!B:E,4,0),IF(V762&gt;1,VLOOKUP(VALUE(W762),'REB BEV MIN MKUP'!O:Q,3,0),0)))),0)</f>
        <v>0</v>
      </c>
      <c r="AE762" s="62" t="str">
        <f t="shared" si="394"/>
        <v/>
      </c>
      <c r="AF762" s="63" t="str">
        <f t="shared" si="395"/>
        <v/>
      </c>
      <c r="AG762" s="64" t="str">
        <f t="shared" si="396"/>
        <v/>
      </c>
      <c r="AH762" s="65" t="str">
        <f t="shared" si="397"/>
        <v/>
      </c>
      <c r="AI762" s="66" t="str">
        <f>IF(AE:AE="","",IF(R762="Refreshment Beverage",AK762*(Rates!J$19/100),ROUND(SUM(AH762*(Rates!$J$8/100)),4)))</f>
        <v/>
      </c>
      <c r="AJ762" s="67" t="str">
        <f t="shared" si="398"/>
        <v/>
      </c>
      <c r="AK762" s="22" t="str">
        <f t="shared" si="399"/>
        <v/>
      </c>
      <c r="AL762" s="62" t="str">
        <f t="shared" si="400"/>
        <v/>
      </c>
      <c r="AM762" s="63" t="str">
        <f>IF(AS762="","",IF(R762="Refreshment Beverage",ROUND(AS762*Rates!K$19,4),ROUND(AO762*(VLOOKUP(VALUE(Q762),Rates!G$4:L$12,3,0)),4)))</f>
        <v/>
      </c>
      <c r="AN762" s="68" t="str">
        <f>IF(AS762="","",IF(R762="Refreshment Beverage",AS762*(Rates!J$19/100),MAX(AM762,AB762)))</f>
        <v/>
      </c>
      <c r="AO762" s="69" t="str">
        <f t="shared" si="401"/>
        <v/>
      </c>
      <c r="AP762" s="69" t="str">
        <f t="shared" si="402"/>
        <v/>
      </c>
      <c r="AQ762" s="70" t="str">
        <f>IF(AS762="","",IF(R762="Refreshment Beverage",ROUND(SUM(VLOOKUP(Q:Q,Rates!G$15:L$19,3,0)*(AS762-Y762-Z762-AA762)),4),ROUND(SUM(Rates!$K$8*AS762),4)))</f>
        <v/>
      </c>
      <c r="AR762" s="66" t="str">
        <f t="shared" si="403"/>
        <v/>
      </c>
      <c r="AS762" s="22" t="str">
        <f t="shared" si="404"/>
        <v/>
      </c>
      <c r="AT762" s="62" t="str">
        <f t="shared" si="405"/>
        <v/>
      </c>
      <c r="AU762" s="63" t="str">
        <f>IF(AX762="","",IF(R762="Refreshment Beverage",ROUND((BA762-Y762-Z762-AA762)*VLOOKUP(VALUE(Q762),Rates!G$15:L$19,3,0),4),ROUND(AW762*(VLOOKUP(VALUE(Q762),Rates!G:L,3,0)),4)))</f>
        <v/>
      </c>
      <c r="AV762" s="68" t="str">
        <f t="shared" si="406"/>
        <v/>
      </c>
      <c r="AW762" s="69" t="str">
        <f t="shared" si="407"/>
        <v/>
      </c>
      <c r="AX762" s="65" t="str">
        <f t="shared" si="408"/>
        <v/>
      </c>
      <c r="AY762" s="70" t="str">
        <f>IF(AX762="","",IF(R762="Refreshment Beverage",ROUND(SUM(AX762*Rates!K$19),4),ROUND(SUM(AX762*(Rates!J$8/100)),4)))</f>
        <v/>
      </c>
      <c r="AZ762" s="67" t="str">
        <f t="shared" si="409"/>
        <v/>
      </c>
      <c r="BA762" s="22" t="str">
        <f t="shared" si="410"/>
        <v/>
      </c>
      <c r="BD762" s="171"/>
      <c r="BE762" s="171"/>
      <c r="BF762" s="171"/>
      <c r="BG762" s="171"/>
    </row>
    <row r="763" spans="11:59" ht="12.75" customHeight="1" x14ac:dyDescent="0.3">
      <c r="K763" s="42" t="str">
        <f t="shared" si="382"/>
        <v/>
      </c>
      <c r="L763" s="55" t="str">
        <f t="shared" si="383"/>
        <v/>
      </c>
      <c r="M763" s="43" t="str">
        <f t="shared" si="384"/>
        <v/>
      </c>
      <c r="N763" s="56" t="str" cm="1">
        <f t="array" ref="N763">IFERROR(IF(_xlfn.SINGLE(B:B)="","",IF(R763="Beer",SUM(LOOKUP(2,1/(Rates!$B$3:$B$5&lt;=W763)/(Rates!$C$3:$C$5&gt;=W763),Rates!$D$3:$D$5)*(X763/100)*W763),IF(R763="Refreshment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56" t="str">
        <f t="shared" si="385"/>
        <v/>
      </c>
      <c r="P763" s="53"/>
      <c r="Q763" s="14" t="str">
        <f t="shared" si="386"/>
        <v/>
      </c>
      <c r="R763" s="57" t="str">
        <f t="shared" si="387"/>
        <v/>
      </c>
      <c r="S763" s="58" t="str">
        <f>IF(B763="","",IF(R763="Refreshment Beverage",VLOOKUP(VALUE(Q763),Rates!G$15:L$19,2,0),VLOOKUP(VALUE(Q763),Rates!G$4:L$12,2,0)))</f>
        <v/>
      </c>
      <c r="T763" s="58" t="str">
        <f t="shared" si="388"/>
        <v/>
      </c>
      <c r="U763" s="58" t="str">
        <f t="shared" si="389"/>
        <v/>
      </c>
      <c r="V763" s="58" t="str">
        <f t="shared" si="390"/>
        <v/>
      </c>
      <c r="W763" s="58" t="str">
        <f t="shared" si="391"/>
        <v/>
      </c>
      <c r="X763" s="59" t="str">
        <f t="shared" si="392"/>
        <v/>
      </c>
      <c r="Y763" s="60" t="str">
        <f>IF(B:B="","",IF(R763="Refreshment Beverage",VLOOKUP(Q763,Rates!G$15:L$19,6,0)*W763,VLOOKUP(Q763,Rates!G$4:L$12,6,0)*W763))</f>
        <v/>
      </c>
      <c r="Z763" s="60" t="str">
        <f t="shared" si="393"/>
        <v/>
      </c>
      <c r="AA763" s="60" t="str">
        <f t="shared" si="381"/>
        <v/>
      </c>
      <c r="AB763" s="61" t="str" cm="1">
        <f t="array" ref="AB763">IF(_xlfn.SINGLE(B:B)="","",IF(R763="Refreshment Beverage","",IF(AND(R763="Beer",Q763=0),SUM(LOOKUP(2,1/(Rates!$B$15:$B$18&lt;=W763)/(Rates!$C$15:$C$18&gt;=W763),Rates!$D$15:$D$18)*W763),VLOOKUP(VALUE(_xlfn.SINGLE(Q:Q)),Rates!A:B,2,0)*W763)))</f>
        <v/>
      </c>
      <c r="AC763" s="61" t="str" cm="1">
        <f t="array" ref="AC763">IF(_xlfn.SINGLE(B:B)="","",IF(R763="Refreshment Beverage","",IF(AND(R763="Beer",Q763=0),SUM(LOOKUP(2,1/(Rates!$B$15:$B$18&lt;=W763)/(Rates!$C$15:$C$18&gt;=W763),Rates!$E$15:$E$18)*W763),VLOOKUP(VALUE(_xlfn.SINGLE(Q:Q)),Rates!A:C,3,0)*W763)))</f>
        <v/>
      </c>
      <c r="AD763" s="168">
        <f>IFERROR(IF(R763="Beer","",IF(OR(Q763=1,Q763=2,Q763=3,Q763=4),VLOOKUP(Q763,Rates!$A$31:$B$34,2,0)*W763,IF(V763=1,VLOOKUP(U763,'REB BEV MIN MKUP'!B:E,4,0),IF(V763&gt;1,VLOOKUP(VALUE(W763),'REB BEV MIN MKUP'!O:Q,3,0),0)))),0)</f>
        <v>0</v>
      </c>
      <c r="AE763" s="62" t="str">
        <f t="shared" si="394"/>
        <v/>
      </c>
      <c r="AF763" s="63" t="str">
        <f t="shared" si="395"/>
        <v/>
      </c>
      <c r="AG763" s="64" t="str">
        <f t="shared" si="396"/>
        <v/>
      </c>
      <c r="AH763" s="65" t="str">
        <f t="shared" si="397"/>
        <v/>
      </c>
      <c r="AI763" s="66" t="str">
        <f>IF(AE:AE="","",IF(R763="Refreshment Beverage",AK763*(Rates!J$19/100),ROUND(SUM(AH763*(Rates!$J$8/100)),4)))</f>
        <v/>
      </c>
      <c r="AJ763" s="67" t="str">
        <f t="shared" si="398"/>
        <v/>
      </c>
      <c r="AK763" s="22" t="str">
        <f t="shared" si="399"/>
        <v/>
      </c>
      <c r="AL763" s="62" t="str">
        <f t="shared" si="400"/>
        <v/>
      </c>
      <c r="AM763" s="63" t="str">
        <f>IF(AS763="","",IF(R763="Refreshment Beverage",ROUND(AS763*Rates!K$19,4),ROUND(AO763*(VLOOKUP(VALUE(Q763),Rates!G$4:L$12,3,0)),4)))</f>
        <v/>
      </c>
      <c r="AN763" s="68" t="str">
        <f>IF(AS763="","",IF(R763="Refreshment Beverage",AS763*(Rates!J$19/100),MAX(AM763,AB763)))</f>
        <v/>
      </c>
      <c r="AO763" s="69" t="str">
        <f t="shared" si="401"/>
        <v/>
      </c>
      <c r="AP763" s="69" t="str">
        <f t="shared" si="402"/>
        <v/>
      </c>
      <c r="AQ763" s="70" t="str">
        <f>IF(AS763="","",IF(R763="Refreshment Beverage",ROUND(SUM(VLOOKUP(Q:Q,Rates!G$15:L$19,3,0)*(AS763-Y763-Z763-AA763)),4),ROUND(SUM(Rates!$K$8*AS763),4)))</f>
        <v/>
      </c>
      <c r="AR763" s="66" t="str">
        <f t="shared" si="403"/>
        <v/>
      </c>
      <c r="AS763" s="22" t="str">
        <f t="shared" si="404"/>
        <v/>
      </c>
      <c r="AT763" s="62" t="str">
        <f t="shared" si="405"/>
        <v/>
      </c>
      <c r="AU763" s="63" t="str">
        <f>IF(AX763="","",IF(R763="Refreshment Beverage",ROUND((BA763-Y763-Z763-AA763)*VLOOKUP(VALUE(Q763),Rates!G$15:L$19,3,0),4),ROUND(AW763*(VLOOKUP(VALUE(Q763),Rates!G:L,3,0)),4)))</f>
        <v/>
      </c>
      <c r="AV763" s="68" t="str">
        <f t="shared" si="406"/>
        <v/>
      </c>
      <c r="AW763" s="69" t="str">
        <f t="shared" si="407"/>
        <v/>
      </c>
      <c r="AX763" s="65" t="str">
        <f t="shared" si="408"/>
        <v/>
      </c>
      <c r="AY763" s="70" t="str">
        <f>IF(AX763="","",IF(R763="Refreshment Beverage",ROUND(SUM(AX763*Rates!K$19),4),ROUND(SUM(AX763*(Rates!J$8/100)),4)))</f>
        <v/>
      </c>
      <c r="AZ763" s="67" t="str">
        <f t="shared" si="409"/>
        <v/>
      </c>
      <c r="BA763" s="22" t="str">
        <f t="shared" si="410"/>
        <v/>
      </c>
      <c r="BD763" s="171"/>
      <c r="BE763" s="171"/>
      <c r="BF763" s="171"/>
      <c r="BG763" s="171"/>
    </row>
    <row r="764" spans="11:59" ht="12.75" customHeight="1" x14ac:dyDescent="0.3">
      <c r="K764" s="42" t="str">
        <f t="shared" si="382"/>
        <v/>
      </c>
      <c r="L764" s="55" t="str">
        <f t="shared" si="383"/>
        <v/>
      </c>
      <c r="M764" s="43" t="str">
        <f t="shared" si="384"/>
        <v/>
      </c>
      <c r="N764" s="56" t="str" cm="1">
        <f t="array" ref="N764">IFERROR(IF(_xlfn.SINGLE(B:B)="","",IF(R764="Beer",SUM(LOOKUP(2,1/(Rates!$B$3:$B$5&lt;=W764)/(Rates!$C$3:$C$5&gt;=W764),Rates!$D$3:$D$5)*(X764/100)*W764),IF(R764="Refreshment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56" t="str">
        <f t="shared" si="385"/>
        <v/>
      </c>
      <c r="P764" s="53"/>
      <c r="Q764" s="14" t="str">
        <f t="shared" si="386"/>
        <v/>
      </c>
      <c r="R764" s="57" t="str">
        <f t="shared" si="387"/>
        <v/>
      </c>
      <c r="S764" s="58" t="str">
        <f>IF(B764="","",IF(R764="Refreshment Beverage",VLOOKUP(VALUE(Q764),Rates!G$15:L$19,2,0),VLOOKUP(VALUE(Q764),Rates!G$4:L$12,2,0)))</f>
        <v/>
      </c>
      <c r="T764" s="58" t="str">
        <f t="shared" si="388"/>
        <v/>
      </c>
      <c r="U764" s="58" t="str">
        <f t="shared" si="389"/>
        <v/>
      </c>
      <c r="V764" s="58" t="str">
        <f t="shared" si="390"/>
        <v/>
      </c>
      <c r="W764" s="58" t="str">
        <f t="shared" si="391"/>
        <v/>
      </c>
      <c r="X764" s="59" t="str">
        <f t="shared" si="392"/>
        <v/>
      </c>
      <c r="Y764" s="60" t="str">
        <f>IF(B:B="","",IF(R764="Refreshment Beverage",VLOOKUP(Q764,Rates!G$15:L$19,6,0)*W764,VLOOKUP(Q764,Rates!G$4:L$12,6,0)*W764))</f>
        <v/>
      </c>
      <c r="Z764" s="60" t="str">
        <f t="shared" si="393"/>
        <v/>
      </c>
      <c r="AA764" s="60" t="str">
        <f t="shared" si="381"/>
        <v/>
      </c>
      <c r="AB764" s="61" t="str" cm="1">
        <f t="array" ref="AB764">IF(_xlfn.SINGLE(B:B)="","",IF(R764="Refreshment Beverage","",IF(AND(R764="Beer",Q764=0),SUM(LOOKUP(2,1/(Rates!$B$15:$B$18&lt;=W764)/(Rates!$C$15:$C$18&gt;=W764),Rates!$D$15:$D$18)*W764),VLOOKUP(VALUE(_xlfn.SINGLE(Q:Q)),Rates!A:B,2,0)*W764)))</f>
        <v/>
      </c>
      <c r="AC764" s="61" t="str" cm="1">
        <f t="array" ref="AC764">IF(_xlfn.SINGLE(B:B)="","",IF(R764="Refreshment Beverage","",IF(AND(R764="Beer",Q764=0),SUM(LOOKUP(2,1/(Rates!$B$15:$B$18&lt;=W764)/(Rates!$C$15:$C$18&gt;=W764),Rates!$E$15:$E$18)*W764),VLOOKUP(VALUE(_xlfn.SINGLE(Q:Q)),Rates!A:C,3,0)*W764)))</f>
        <v/>
      </c>
      <c r="AD764" s="168">
        <f>IFERROR(IF(R764="Beer","",IF(OR(Q764=1,Q764=2,Q764=3,Q764=4),VLOOKUP(Q764,Rates!$A$31:$B$34,2,0)*W764,IF(V764=1,VLOOKUP(U764,'REB BEV MIN MKUP'!B:E,4,0),IF(V764&gt;1,VLOOKUP(VALUE(W764),'REB BEV MIN MKUP'!O:Q,3,0),0)))),0)</f>
        <v>0</v>
      </c>
      <c r="AE764" s="62" t="str">
        <f t="shared" si="394"/>
        <v/>
      </c>
      <c r="AF764" s="63" t="str">
        <f t="shared" si="395"/>
        <v/>
      </c>
      <c r="AG764" s="64" t="str">
        <f t="shared" si="396"/>
        <v/>
      </c>
      <c r="AH764" s="65" t="str">
        <f t="shared" si="397"/>
        <v/>
      </c>
      <c r="AI764" s="66" t="str">
        <f>IF(AE:AE="","",IF(R764="Refreshment Beverage",AK764*(Rates!J$19/100),ROUND(SUM(AH764*(Rates!$J$8/100)),4)))</f>
        <v/>
      </c>
      <c r="AJ764" s="67" t="str">
        <f t="shared" si="398"/>
        <v/>
      </c>
      <c r="AK764" s="22" t="str">
        <f t="shared" si="399"/>
        <v/>
      </c>
      <c r="AL764" s="62" t="str">
        <f t="shared" si="400"/>
        <v/>
      </c>
      <c r="AM764" s="63" t="str">
        <f>IF(AS764="","",IF(R764="Refreshment Beverage",ROUND(AS764*Rates!K$19,4),ROUND(AO764*(VLOOKUP(VALUE(Q764),Rates!G$4:L$12,3,0)),4)))</f>
        <v/>
      </c>
      <c r="AN764" s="68" t="str">
        <f>IF(AS764="","",IF(R764="Refreshment Beverage",AS764*(Rates!J$19/100),MAX(AM764,AB764)))</f>
        <v/>
      </c>
      <c r="AO764" s="69" t="str">
        <f t="shared" si="401"/>
        <v/>
      </c>
      <c r="AP764" s="69" t="str">
        <f t="shared" si="402"/>
        <v/>
      </c>
      <c r="AQ764" s="70" t="str">
        <f>IF(AS764="","",IF(R764="Refreshment Beverage",ROUND(SUM(VLOOKUP(Q:Q,Rates!G$15:L$19,3,0)*(AS764-Y764-Z764-AA764)),4),ROUND(SUM(Rates!$K$8*AS764),4)))</f>
        <v/>
      </c>
      <c r="AR764" s="66" t="str">
        <f t="shared" si="403"/>
        <v/>
      </c>
      <c r="AS764" s="22" t="str">
        <f t="shared" si="404"/>
        <v/>
      </c>
      <c r="AT764" s="62" t="str">
        <f t="shared" si="405"/>
        <v/>
      </c>
      <c r="AU764" s="63" t="str">
        <f>IF(AX764="","",IF(R764="Refreshment Beverage",ROUND((BA764-Y764-Z764-AA764)*VLOOKUP(VALUE(Q764),Rates!G$15:L$19,3,0),4),ROUND(AW764*(VLOOKUP(VALUE(Q764),Rates!G:L,3,0)),4)))</f>
        <v/>
      </c>
      <c r="AV764" s="68" t="str">
        <f t="shared" si="406"/>
        <v/>
      </c>
      <c r="AW764" s="69" t="str">
        <f t="shared" si="407"/>
        <v/>
      </c>
      <c r="AX764" s="65" t="str">
        <f t="shared" si="408"/>
        <v/>
      </c>
      <c r="AY764" s="70" t="str">
        <f>IF(AX764="","",IF(R764="Refreshment Beverage",ROUND(SUM(AX764*Rates!K$19),4),ROUND(SUM(AX764*(Rates!J$8/100)),4)))</f>
        <v/>
      </c>
      <c r="AZ764" s="67" t="str">
        <f t="shared" si="409"/>
        <v/>
      </c>
      <c r="BA764" s="22" t="str">
        <f t="shared" si="410"/>
        <v/>
      </c>
      <c r="BD764" s="171"/>
      <c r="BE764" s="171"/>
      <c r="BF764" s="171"/>
      <c r="BG764" s="171"/>
    </row>
    <row r="765" spans="11:59" ht="12.75" customHeight="1" x14ac:dyDescent="0.3">
      <c r="K765" s="42" t="str">
        <f t="shared" si="382"/>
        <v/>
      </c>
      <c r="L765" s="55" t="str">
        <f t="shared" si="383"/>
        <v/>
      </c>
      <c r="M765" s="43" t="str">
        <f t="shared" si="384"/>
        <v/>
      </c>
      <c r="N765" s="56" t="str" cm="1">
        <f t="array" ref="N765">IFERROR(IF(_xlfn.SINGLE(B:B)="","",IF(R765="Beer",SUM(LOOKUP(2,1/(Rates!$B$3:$B$5&lt;=W765)/(Rates!$C$3:$C$5&gt;=W765),Rates!$D$3:$D$5)*(X765/100)*W765),IF(R765="Refreshment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56" t="str">
        <f t="shared" si="385"/>
        <v/>
      </c>
      <c r="P765" s="53"/>
      <c r="Q765" s="14" t="str">
        <f t="shared" si="386"/>
        <v/>
      </c>
      <c r="R765" s="57" t="str">
        <f t="shared" si="387"/>
        <v/>
      </c>
      <c r="S765" s="58" t="str">
        <f>IF(B765="","",IF(R765="Refreshment Beverage",VLOOKUP(VALUE(Q765),Rates!G$15:L$19,2,0),VLOOKUP(VALUE(Q765),Rates!G$4:L$12,2,0)))</f>
        <v/>
      </c>
      <c r="T765" s="58" t="str">
        <f t="shared" si="388"/>
        <v/>
      </c>
      <c r="U765" s="58" t="str">
        <f t="shared" si="389"/>
        <v/>
      </c>
      <c r="V765" s="58" t="str">
        <f t="shared" si="390"/>
        <v/>
      </c>
      <c r="W765" s="58" t="str">
        <f t="shared" si="391"/>
        <v/>
      </c>
      <c r="X765" s="59" t="str">
        <f t="shared" si="392"/>
        <v/>
      </c>
      <c r="Y765" s="60" t="str">
        <f>IF(B:B="","",IF(R765="Refreshment Beverage",VLOOKUP(Q765,Rates!G$15:L$19,6,0)*W765,VLOOKUP(Q765,Rates!G$4:L$12,6,0)*W765))</f>
        <v/>
      </c>
      <c r="Z765" s="60" t="str">
        <f t="shared" si="393"/>
        <v/>
      </c>
      <c r="AA765" s="60" t="str">
        <f t="shared" si="381"/>
        <v/>
      </c>
      <c r="AB765" s="61" t="str" cm="1">
        <f t="array" ref="AB765">IF(_xlfn.SINGLE(B:B)="","",IF(R765="Refreshment Beverage","",IF(AND(R765="Beer",Q765=0),SUM(LOOKUP(2,1/(Rates!$B$15:$B$18&lt;=W765)/(Rates!$C$15:$C$18&gt;=W765),Rates!$D$15:$D$18)*W765),VLOOKUP(VALUE(_xlfn.SINGLE(Q:Q)),Rates!A:B,2,0)*W765)))</f>
        <v/>
      </c>
      <c r="AC765" s="61" t="str" cm="1">
        <f t="array" ref="AC765">IF(_xlfn.SINGLE(B:B)="","",IF(R765="Refreshment Beverage","",IF(AND(R765="Beer",Q765=0),SUM(LOOKUP(2,1/(Rates!$B$15:$B$18&lt;=W765)/(Rates!$C$15:$C$18&gt;=W765),Rates!$E$15:$E$18)*W765),VLOOKUP(VALUE(_xlfn.SINGLE(Q:Q)),Rates!A:C,3,0)*W765)))</f>
        <v/>
      </c>
      <c r="AD765" s="168">
        <f>IFERROR(IF(R765="Beer","",IF(OR(Q765=1,Q765=2,Q765=3,Q765=4),VLOOKUP(Q765,Rates!$A$31:$B$34,2,0)*W765,IF(V765=1,VLOOKUP(U765,'REB BEV MIN MKUP'!B:E,4,0),IF(V765&gt;1,VLOOKUP(VALUE(W765),'REB BEV MIN MKUP'!O:Q,3,0),0)))),0)</f>
        <v>0</v>
      </c>
      <c r="AE765" s="62" t="str">
        <f t="shared" si="394"/>
        <v/>
      </c>
      <c r="AF765" s="63" t="str">
        <f t="shared" si="395"/>
        <v/>
      </c>
      <c r="AG765" s="64" t="str">
        <f t="shared" si="396"/>
        <v/>
      </c>
      <c r="AH765" s="65" t="str">
        <f t="shared" si="397"/>
        <v/>
      </c>
      <c r="AI765" s="66" t="str">
        <f>IF(AE:AE="","",IF(R765="Refreshment Beverage",AK765*(Rates!J$19/100),ROUND(SUM(AH765*(Rates!$J$8/100)),4)))</f>
        <v/>
      </c>
      <c r="AJ765" s="67" t="str">
        <f t="shared" si="398"/>
        <v/>
      </c>
      <c r="AK765" s="22" t="str">
        <f t="shared" si="399"/>
        <v/>
      </c>
      <c r="AL765" s="62" t="str">
        <f t="shared" si="400"/>
        <v/>
      </c>
      <c r="AM765" s="63" t="str">
        <f>IF(AS765="","",IF(R765="Refreshment Beverage",ROUND(AS765*Rates!K$19,4),ROUND(AO765*(VLOOKUP(VALUE(Q765),Rates!G$4:L$12,3,0)),4)))</f>
        <v/>
      </c>
      <c r="AN765" s="68" t="str">
        <f>IF(AS765="","",IF(R765="Refreshment Beverage",AS765*(Rates!J$19/100),MAX(AM765,AB765)))</f>
        <v/>
      </c>
      <c r="AO765" s="69" t="str">
        <f t="shared" si="401"/>
        <v/>
      </c>
      <c r="AP765" s="69" t="str">
        <f t="shared" si="402"/>
        <v/>
      </c>
      <c r="AQ765" s="70" t="str">
        <f>IF(AS765="","",IF(R765="Refreshment Beverage",ROUND(SUM(VLOOKUP(Q:Q,Rates!G$15:L$19,3,0)*(AS765-Y765-Z765-AA765)),4),ROUND(SUM(Rates!$K$8*AS765),4)))</f>
        <v/>
      </c>
      <c r="AR765" s="66" t="str">
        <f t="shared" si="403"/>
        <v/>
      </c>
      <c r="AS765" s="22" t="str">
        <f t="shared" si="404"/>
        <v/>
      </c>
      <c r="AT765" s="62" t="str">
        <f t="shared" si="405"/>
        <v/>
      </c>
      <c r="AU765" s="63" t="str">
        <f>IF(AX765="","",IF(R765="Refreshment Beverage",ROUND((BA765-Y765-Z765-AA765)*VLOOKUP(VALUE(Q765),Rates!G$15:L$19,3,0),4),ROUND(AW765*(VLOOKUP(VALUE(Q765),Rates!G:L,3,0)),4)))</f>
        <v/>
      </c>
      <c r="AV765" s="68" t="str">
        <f t="shared" si="406"/>
        <v/>
      </c>
      <c r="AW765" s="69" t="str">
        <f t="shared" si="407"/>
        <v/>
      </c>
      <c r="AX765" s="65" t="str">
        <f t="shared" si="408"/>
        <v/>
      </c>
      <c r="AY765" s="70" t="str">
        <f>IF(AX765="","",IF(R765="Refreshment Beverage",ROUND(SUM(AX765*Rates!K$19),4),ROUND(SUM(AX765*(Rates!J$8/100)),4)))</f>
        <v/>
      </c>
      <c r="AZ765" s="67" t="str">
        <f t="shared" si="409"/>
        <v/>
      </c>
      <c r="BA765" s="22" t="str">
        <f t="shared" si="410"/>
        <v/>
      </c>
      <c r="BD765" s="171"/>
      <c r="BE765" s="171"/>
      <c r="BF765" s="171"/>
      <c r="BG765" s="171"/>
    </row>
    <row r="766" spans="11:59" ht="12.75" customHeight="1" x14ac:dyDescent="0.3">
      <c r="K766" s="42" t="str">
        <f t="shared" si="382"/>
        <v/>
      </c>
      <c r="L766" s="55" t="str">
        <f t="shared" si="383"/>
        <v/>
      </c>
      <c r="M766" s="43" t="str">
        <f t="shared" si="384"/>
        <v/>
      </c>
      <c r="N766" s="56" t="str" cm="1">
        <f t="array" ref="N766">IFERROR(IF(_xlfn.SINGLE(B:B)="","",IF(R766="Beer",SUM(LOOKUP(2,1/(Rates!$B$3:$B$5&lt;=W766)/(Rates!$C$3:$C$5&gt;=W766),Rates!$D$3:$D$5)*(X766/100)*W766),IF(R766="Refreshment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56" t="str">
        <f t="shared" si="385"/>
        <v/>
      </c>
      <c r="P766" s="53"/>
      <c r="Q766" s="14" t="str">
        <f t="shared" si="386"/>
        <v/>
      </c>
      <c r="R766" s="57" t="str">
        <f t="shared" si="387"/>
        <v/>
      </c>
      <c r="S766" s="58" t="str">
        <f>IF(B766="","",IF(R766="Refreshment Beverage",VLOOKUP(VALUE(Q766),Rates!G$15:L$19,2,0),VLOOKUP(VALUE(Q766),Rates!G$4:L$12,2,0)))</f>
        <v/>
      </c>
      <c r="T766" s="58" t="str">
        <f t="shared" si="388"/>
        <v/>
      </c>
      <c r="U766" s="58" t="str">
        <f t="shared" si="389"/>
        <v/>
      </c>
      <c r="V766" s="58" t="str">
        <f t="shared" si="390"/>
        <v/>
      </c>
      <c r="W766" s="58" t="str">
        <f t="shared" si="391"/>
        <v/>
      </c>
      <c r="X766" s="59" t="str">
        <f t="shared" si="392"/>
        <v/>
      </c>
      <c r="Y766" s="60" t="str">
        <f>IF(B:B="","",IF(R766="Refreshment Beverage",VLOOKUP(Q766,Rates!G$15:L$19,6,0)*W766,VLOOKUP(Q766,Rates!G$4:L$12,6,0)*W766))</f>
        <v/>
      </c>
      <c r="Z766" s="60" t="str">
        <f t="shared" si="393"/>
        <v/>
      </c>
      <c r="AA766" s="60" t="str">
        <f t="shared" si="381"/>
        <v/>
      </c>
      <c r="AB766" s="61" t="str" cm="1">
        <f t="array" ref="AB766">IF(_xlfn.SINGLE(B:B)="","",IF(R766="Refreshment Beverage","",IF(AND(R766="Beer",Q766=0),SUM(LOOKUP(2,1/(Rates!$B$15:$B$18&lt;=W766)/(Rates!$C$15:$C$18&gt;=W766),Rates!$D$15:$D$18)*W766),VLOOKUP(VALUE(_xlfn.SINGLE(Q:Q)),Rates!A:B,2,0)*W766)))</f>
        <v/>
      </c>
      <c r="AC766" s="61" t="str" cm="1">
        <f t="array" ref="AC766">IF(_xlfn.SINGLE(B:B)="","",IF(R766="Refreshment Beverage","",IF(AND(R766="Beer",Q766=0),SUM(LOOKUP(2,1/(Rates!$B$15:$B$18&lt;=W766)/(Rates!$C$15:$C$18&gt;=W766),Rates!$E$15:$E$18)*W766),VLOOKUP(VALUE(_xlfn.SINGLE(Q:Q)),Rates!A:C,3,0)*W766)))</f>
        <v/>
      </c>
      <c r="AD766" s="168">
        <f>IFERROR(IF(R766="Beer","",IF(OR(Q766=1,Q766=2,Q766=3,Q766=4),VLOOKUP(Q766,Rates!$A$31:$B$34,2,0)*W766,IF(V766=1,VLOOKUP(U766,'REB BEV MIN MKUP'!B:E,4,0),IF(V766&gt;1,VLOOKUP(VALUE(W766),'REB BEV MIN MKUP'!O:Q,3,0),0)))),0)</f>
        <v>0</v>
      </c>
      <c r="AE766" s="62" t="str">
        <f t="shared" si="394"/>
        <v/>
      </c>
      <c r="AF766" s="63" t="str">
        <f t="shared" si="395"/>
        <v/>
      </c>
      <c r="AG766" s="64" t="str">
        <f t="shared" si="396"/>
        <v/>
      </c>
      <c r="AH766" s="65" t="str">
        <f t="shared" si="397"/>
        <v/>
      </c>
      <c r="AI766" s="66" t="str">
        <f>IF(AE:AE="","",IF(R766="Refreshment Beverage",AK766*(Rates!J$19/100),ROUND(SUM(AH766*(Rates!$J$8/100)),4)))</f>
        <v/>
      </c>
      <c r="AJ766" s="67" t="str">
        <f t="shared" si="398"/>
        <v/>
      </c>
      <c r="AK766" s="22" t="str">
        <f t="shared" si="399"/>
        <v/>
      </c>
      <c r="AL766" s="62" t="str">
        <f t="shared" si="400"/>
        <v/>
      </c>
      <c r="AM766" s="63" t="str">
        <f>IF(AS766="","",IF(R766="Refreshment Beverage",ROUND(AS766*Rates!K$19,4),ROUND(AO766*(VLOOKUP(VALUE(Q766),Rates!G$4:L$12,3,0)),4)))</f>
        <v/>
      </c>
      <c r="AN766" s="68" t="str">
        <f>IF(AS766="","",IF(R766="Refreshment Beverage",AS766*(Rates!J$19/100),MAX(AM766,AB766)))</f>
        <v/>
      </c>
      <c r="AO766" s="69" t="str">
        <f t="shared" si="401"/>
        <v/>
      </c>
      <c r="AP766" s="69" t="str">
        <f t="shared" si="402"/>
        <v/>
      </c>
      <c r="AQ766" s="70" t="str">
        <f>IF(AS766="","",IF(R766="Refreshment Beverage",ROUND(SUM(VLOOKUP(Q:Q,Rates!G$15:L$19,3,0)*(AS766-Y766-Z766-AA766)),4),ROUND(SUM(Rates!$K$8*AS766),4)))</f>
        <v/>
      </c>
      <c r="AR766" s="66" t="str">
        <f t="shared" si="403"/>
        <v/>
      </c>
      <c r="AS766" s="22" t="str">
        <f t="shared" si="404"/>
        <v/>
      </c>
      <c r="AT766" s="62" t="str">
        <f t="shared" si="405"/>
        <v/>
      </c>
      <c r="AU766" s="63" t="str">
        <f>IF(AX766="","",IF(R766="Refreshment Beverage",ROUND((BA766-Y766-Z766-AA766)*VLOOKUP(VALUE(Q766),Rates!G$15:L$19,3,0),4),ROUND(AW766*(VLOOKUP(VALUE(Q766),Rates!G:L,3,0)),4)))</f>
        <v/>
      </c>
      <c r="AV766" s="68" t="str">
        <f t="shared" si="406"/>
        <v/>
      </c>
      <c r="AW766" s="69" t="str">
        <f t="shared" si="407"/>
        <v/>
      </c>
      <c r="AX766" s="65" t="str">
        <f t="shared" si="408"/>
        <v/>
      </c>
      <c r="AY766" s="70" t="str">
        <f>IF(AX766="","",IF(R766="Refreshment Beverage",ROUND(SUM(AX766*Rates!K$19),4),ROUND(SUM(AX766*(Rates!J$8/100)),4)))</f>
        <v/>
      </c>
      <c r="AZ766" s="67" t="str">
        <f t="shared" si="409"/>
        <v/>
      </c>
      <c r="BA766" s="22" t="str">
        <f t="shared" si="410"/>
        <v/>
      </c>
      <c r="BD766" s="171"/>
      <c r="BE766" s="171"/>
      <c r="BF766" s="171"/>
      <c r="BG766" s="171"/>
    </row>
    <row r="767" spans="11:59" ht="12.75" customHeight="1" x14ac:dyDescent="0.3">
      <c r="K767" s="42" t="str">
        <f t="shared" si="382"/>
        <v/>
      </c>
      <c r="L767" s="55" t="str">
        <f t="shared" si="383"/>
        <v/>
      </c>
      <c r="M767" s="43" t="str">
        <f t="shared" si="384"/>
        <v/>
      </c>
      <c r="N767" s="56" t="str" cm="1">
        <f t="array" ref="N767">IFERROR(IF(_xlfn.SINGLE(B:B)="","",IF(R767="Beer",SUM(LOOKUP(2,1/(Rates!$B$3:$B$5&lt;=W767)/(Rates!$C$3:$C$5&gt;=W767),Rates!$D$3:$D$5)*(X767/100)*W767),IF(R767="Refreshment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56" t="str">
        <f t="shared" si="385"/>
        <v/>
      </c>
      <c r="P767" s="53"/>
      <c r="Q767" s="14" t="str">
        <f t="shared" si="386"/>
        <v/>
      </c>
      <c r="R767" s="57" t="str">
        <f t="shared" si="387"/>
        <v/>
      </c>
      <c r="S767" s="58" t="str">
        <f>IF(B767="","",IF(R767="Refreshment Beverage",VLOOKUP(VALUE(Q767),Rates!G$15:L$19,2,0),VLOOKUP(VALUE(Q767),Rates!G$4:L$12,2,0)))</f>
        <v/>
      </c>
      <c r="T767" s="58" t="str">
        <f t="shared" si="388"/>
        <v/>
      </c>
      <c r="U767" s="58" t="str">
        <f t="shared" si="389"/>
        <v/>
      </c>
      <c r="V767" s="58" t="str">
        <f t="shared" si="390"/>
        <v/>
      </c>
      <c r="W767" s="58" t="str">
        <f t="shared" si="391"/>
        <v/>
      </c>
      <c r="X767" s="59" t="str">
        <f t="shared" si="392"/>
        <v/>
      </c>
      <c r="Y767" s="60" t="str">
        <f>IF(B:B="","",IF(R767="Refreshment Beverage",VLOOKUP(Q767,Rates!G$15:L$19,6,0)*W767,VLOOKUP(Q767,Rates!G$4:L$12,6,0)*W767))</f>
        <v/>
      </c>
      <c r="Z767" s="60" t="str">
        <f t="shared" si="393"/>
        <v/>
      </c>
      <c r="AA767" s="60" t="str">
        <f t="shared" si="381"/>
        <v/>
      </c>
      <c r="AB767" s="61" t="str" cm="1">
        <f t="array" ref="AB767">IF(_xlfn.SINGLE(B:B)="","",IF(R767="Refreshment Beverage","",IF(AND(R767="Beer",Q767=0),SUM(LOOKUP(2,1/(Rates!$B$15:$B$18&lt;=W767)/(Rates!$C$15:$C$18&gt;=W767),Rates!$D$15:$D$18)*W767),VLOOKUP(VALUE(_xlfn.SINGLE(Q:Q)),Rates!A:B,2,0)*W767)))</f>
        <v/>
      </c>
      <c r="AC767" s="61" t="str" cm="1">
        <f t="array" ref="AC767">IF(_xlfn.SINGLE(B:B)="","",IF(R767="Refreshment Beverage","",IF(AND(R767="Beer",Q767=0),SUM(LOOKUP(2,1/(Rates!$B$15:$B$18&lt;=W767)/(Rates!$C$15:$C$18&gt;=W767),Rates!$E$15:$E$18)*W767),VLOOKUP(VALUE(_xlfn.SINGLE(Q:Q)),Rates!A:C,3,0)*W767)))</f>
        <v/>
      </c>
      <c r="AD767" s="168">
        <f>IFERROR(IF(R767="Beer","",IF(OR(Q767=1,Q767=2,Q767=3,Q767=4),VLOOKUP(Q767,Rates!$A$31:$B$34,2,0)*W767,IF(V767=1,VLOOKUP(U767,'REB BEV MIN MKUP'!B:E,4,0),IF(V767&gt;1,VLOOKUP(VALUE(W767),'REB BEV MIN MKUP'!O:Q,3,0),0)))),0)</f>
        <v>0</v>
      </c>
      <c r="AE767" s="62" t="str">
        <f t="shared" si="394"/>
        <v/>
      </c>
      <c r="AF767" s="63" t="str">
        <f t="shared" si="395"/>
        <v/>
      </c>
      <c r="AG767" s="64" t="str">
        <f t="shared" si="396"/>
        <v/>
      </c>
      <c r="AH767" s="65" t="str">
        <f t="shared" si="397"/>
        <v/>
      </c>
      <c r="AI767" s="66" t="str">
        <f>IF(AE:AE="","",IF(R767="Refreshment Beverage",AK767*(Rates!J$19/100),ROUND(SUM(AH767*(Rates!$J$8/100)),4)))</f>
        <v/>
      </c>
      <c r="AJ767" s="67" t="str">
        <f t="shared" si="398"/>
        <v/>
      </c>
      <c r="AK767" s="22" t="str">
        <f t="shared" si="399"/>
        <v/>
      </c>
      <c r="AL767" s="62" t="str">
        <f t="shared" si="400"/>
        <v/>
      </c>
      <c r="AM767" s="63" t="str">
        <f>IF(AS767="","",IF(R767="Refreshment Beverage",ROUND(AS767*Rates!K$19,4),ROUND(AO767*(VLOOKUP(VALUE(Q767),Rates!G$4:L$12,3,0)),4)))</f>
        <v/>
      </c>
      <c r="AN767" s="68" t="str">
        <f>IF(AS767="","",IF(R767="Refreshment Beverage",AS767*(Rates!J$19/100),MAX(AM767,AB767)))</f>
        <v/>
      </c>
      <c r="AO767" s="69" t="str">
        <f t="shared" si="401"/>
        <v/>
      </c>
      <c r="AP767" s="69" t="str">
        <f t="shared" si="402"/>
        <v/>
      </c>
      <c r="AQ767" s="70" t="str">
        <f>IF(AS767="","",IF(R767="Refreshment Beverage",ROUND(SUM(VLOOKUP(Q:Q,Rates!G$15:L$19,3,0)*(AS767-Y767-Z767-AA767)),4),ROUND(SUM(Rates!$K$8*AS767),4)))</f>
        <v/>
      </c>
      <c r="AR767" s="66" t="str">
        <f t="shared" si="403"/>
        <v/>
      </c>
      <c r="AS767" s="22" t="str">
        <f t="shared" si="404"/>
        <v/>
      </c>
      <c r="AT767" s="62" t="str">
        <f t="shared" si="405"/>
        <v/>
      </c>
      <c r="AU767" s="63" t="str">
        <f>IF(AX767="","",IF(R767="Refreshment Beverage",ROUND((BA767-Y767-Z767-AA767)*VLOOKUP(VALUE(Q767),Rates!G$15:L$19,3,0),4),ROUND(AW767*(VLOOKUP(VALUE(Q767),Rates!G:L,3,0)),4)))</f>
        <v/>
      </c>
      <c r="AV767" s="68" t="str">
        <f t="shared" si="406"/>
        <v/>
      </c>
      <c r="AW767" s="69" t="str">
        <f t="shared" si="407"/>
        <v/>
      </c>
      <c r="AX767" s="65" t="str">
        <f t="shared" si="408"/>
        <v/>
      </c>
      <c r="AY767" s="70" t="str">
        <f>IF(AX767="","",IF(R767="Refreshment Beverage",ROUND(SUM(AX767*Rates!K$19),4),ROUND(SUM(AX767*(Rates!J$8/100)),4)))</f>
        <v/>
      </c>
      <c r="AZ767" s="67" t="str">
        <f t="shared" si="409"/>
        <v/>
      </c>
      <c r="BA767" s="22" t="str">
        <f t="shared" si="410"/>
        <v/>
      </c>
      <c r="BD767" s="171"/>
      <c r="BE767" s="171"/>
      <c r="BF767" s="171"/>
      <c r="BG767" s="171"/>
    </row>
    <row r="768" spans="11:59" ht="12.75" customHeight="1" x14ac:dyDescent="0.3">
      <c r="K768" s="42" t="str">
        <f t="shared" si="382"/>
        <v/>
      </c>
      <c r="L768" s="55" t="str">
        <f t="shared" si="383"/>
        <v/>
      </c>
      <c r="M768" s="43" t="str">
        <f t="shared" si="384"/>
        <v/>
      </c>
      <c r="N768" s="56" t="str" cm="1">
        <f t="array" ref="N768">IFERROR(IF(_xlfn.SINGLE(B:B)="","",IF(R768="Beer",SUM(LOOKUP(2,1/(Rates!$B$3:$B$5&lt;=W768)/(Rates!$C$3:$C$5&gt;=W768),Rates!$D$3:$D$5)*(X768/100)*W768),IF(R768="Refreshment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56" t="str">
        <f t="shared" si="385"/>
        <v/>
      </c>
      <c r="P768" s="53"/>
      <c r="Q768" s="14" t="str">
        <f t="shared" si="386"/>
        <v/>
      </c>
      <c r="R768" s="57" t="str">
        <f t="shared" si="387"/>
        <v/>
      </c>
      <c r="S768" s="58" t="str">
        <f>IF(B768="","",IF(R768="Refreshment Beverage",VLOOKUP(VALUE(Q768),Rates!G$15:L$19,2,0),VLOOKUP(VALUE(Q768),Rates!G$4:L$12,2,0)))</f>
        <v/>
      </c>
      <c r="T768" s="58" t="str">
        <f t="shared" si="388"/>
        <v/>
      </c>
      <c r="U768" s="58" t="str">
        <f t="shared" si="389"/>
        <v/>
      </c>
      <c r="V768" s="58" t="str">
        <f t="shared" si="390"/>
        <v/>
      </c>
      <c r="W768" s="58" t="str">
        <f t="shared" si="391"/>
        <v/>
      </c>
      <c r="X768" s="59" t="str">
        <f t="shared" si="392"/>
        <v/>
      </c>
      <c r="Y768" s="60" t="str">
        <f>IF(B:B="","",IF(R768="Refreshment Beverage",VLOOKUP(Q768,Rates!G$15:L$19,6,0)*W768,VLOOKUP(Q768,Rates!G$4:L$12,6,0)*W768))</f>
        <v/>
      </c>
      <c r="Z768" s="60" t="str">
        <f t="shared" si="393"/>
        <v/>
      </c>
      <c r="AA768" s="60" t="str">
        <f t="shared" si="381"/>
        <v/>
      </c>
      <c r="AB768" s="61" t="str" cm="1">
        <f t="array" ref="AB768">IF(_xlfn.SINGLE(B:B)="","",IF(R768="Refreshment Beverage","",IF(AND(R768="Beer",Q768=0),SUM(LOOKUP(2,1/(Rates!$B$15:$B$18&lt;=W768)/(Rates!$C$15:$C$18&gt;=W768),Rates!$D$15:$D$18)*W768),VLOOKUP(VALUE(_xlfn.SINGLE(Q:Q)),Rates!A:B,2,0)*W768)))</f>
        <v/>
      </c>
      <c r="AC768" s="61" t="str" cm="1">
        <f t="array" ref="AC768">IF(_xlfn.SINGLE(B:B)="","",IF(R768="Refreshment Beverage","",IF(AND(R768="Beer",Q768=0),SUM(LOOKUP(2,1/(Rates!$B$15:$B$18&lt;=W768)/(Rates!$C$15:$C$18&gt;=W768),Rates!$E$15:$E$18)*W768),VLOOKUP(VALUE(_xlfn.SINGLE(Q:Q)),Rates!A:C,3,0)*W768)))</f>
        <v/>
      </c>
      <c r="AD768" s="168">
        <f>IFERROR(IF(R768="Beer","",IF(OR(Q768=1,Q768=2,Q768=3,Q768=4),VLOOKUP(Q768,Rates!$A$31:$B$34,2,0)*W768,IF(V768=1,VLOOKUP(U768,'REB BEV MIN MKUP'!B:E,4,0),IF(V768&gt;1,VLOOKUP(VALUE(W768),'REB BEV MIN MKUP'!O:Q,3,0),0)))),0)</f>
        <v>0</v>
      </c>
      <c r="AE768" s="62" t="str">
        <f t="shared" si="394"/>
        <v/>
      </c>
      <c r="AF768" s="63" t="str">
        <f t="shared" si="395"/>
        <v/>
      </c>
      <c r="AG768" s="64" t="str">
        <f t="shared" si="396"/>
        <v/>
      </c>
      <c r="AH768" s="65" t="str">
        <f t="shared" si="397"/>
        <v/>
      </c>
      <c r="AI768" s="66" t="str">
        <f>IF(AE:AE="","",IF(R768="Refreshment Beverage",AK768*(Rates!J$19/100),ROUND(SUM(AH768*(Rates!$J$8/100)),4)))</f>
        <v/>
      </c>
      <c r="AJ768" s="67" t="str">
        <f t="shared" si="398"/>
        <v/>
      </c>
      <c r="AK768" s="22" t="str">
        <f t="shared" si="399"/>
        <v/>
      </c>
      <c r="AL768" s="62" t="str">
        <f t="shared" si="400"/>
        <v/>
      </c>
      <c r="AM768" s="63" t="str">
        <f>IF(AS768="","",IF(R768="Refreshment Beverage",ROUND(AS768*Rates!K$19,4),ROUND(AO768*(VLOOKUP(VALUE(Q768),Rates!G$4:L$12,3,0)),4)))</f>
        <v/>
      </c>
      <c r="AN768" s="68" t="str">
        <f>IF(AS768="","",IF(R768="Refreshment Beverage",AS768*(Rates!J$19/100),MAX(AM768,AB768)))</f>
        <v/>
      </c>
      <c r="AO768" s="69" t="str">
        <f t="shared" si="401"/>
        <v/>
      </c>
      <c r="AP768" s="69" t="str">
        <f t="shared" si="402"/>
        <v/>
      </c>
      <c r="AQ768" s="70" t="str">
        <f>IF(AS768="","",IF(R768="Refreshment Beverage",ROUND(SUM(VLOOKUP(Q:Q,Rates!G$15:L$19,3,0)*(AS768-Y768-Z768-AA768)),4),ROUND(SUM(Rates!$K$8*AS768),4)))</f>
        <v/>
      </c>
      <c r="AR768" s="66" t="str">
        <f t="shared" si="403"/>
        <v/>
      </c>
      <c r="AS768" s="22" t="str">
        <f t="shared" si="404"/>
        <v/>
      </c>
      <c r="AT768" s="62" t="str">
        <f t="shared" si="405"/>
        <v/>
      </c>
      <c r="AU768" s="63" t="str">
        <f>IF(AX768="","",IF(R768="Refreshment Beverage",ROUND((BA768-Y768-Z768-AA768)*VLOOKUP(VALUE(Q768),Rates!G$15:L$19,3,0),4),ROUND(AW768*(VLOOKUP(VALUE(Q768),Rates!G:L,3,0)),4)))</f>
        <v/>
      </c>
      <c r="AV768" s="68" t="str">
        <f t="shared" si="406"/>
        <v/>
      </c>
      <c r="AW768" s="69" t="str">
        <f t="shared" si="407"/>
        <v/>
      </c>
      <c r="AX768" s="65" t="str">
        <f t="shared" si="408"/>
        <v/>
      </c>
      <c r="AY768" s="70" t="str">
        <f>IF(AX768="","",IF(R768="Refreshment Beverage",ROUND(SUM(AX768*Rates!K$19),4),ROUND(SUM(AX768*(Rates!J$8/100)),4)))</f>
        <v/>
      </c>
      <c r="AZ768" s="67" t="str">
        <f t="shared" si="409"/>
        <v/>
      </c>
      <c r="BA768" s="22" t="str">
        <f t="shared" si="410"/>
        <v/>
      </c>
      <c r="BD768" s="171"/>
      <c r="BE768" s="171"/>
      <c r="BF768" s="171"/>
      <c r="BG768" s="171"/>
    </row>
    <row r="769" spans="11:59" ht="12.75" customHeight="1" x14ac:dyDescent="0.3">
      <c r="K769" s="42" t="str">
        <f t="shared" si="382"/>
        <v/>
      </c>
      <c r="L769" s="55" t="str">
        <f t="shared" si="383"/>
        <v/>
      </c>
      <c r="M769" s="43" t="str">
        <f t="shared" si="384"/>
        <v/>
      </c>
      <c r="N769" s="56" t="str" cm="1">
        <f t="array" ref="N769">IFERROR(IF(_xlfn.SINGLE(B:B)="","",IF(R769="Beer",SUM(LOOKUP(2,1/(Rates!$B$3:$B$5&lt;=W769)/(Rates!$C$3:$C$5&gt;=W769),Rates!$D$3:$D$5)*(X769/100)*W769),IF(R769="Refreshment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56" t="str">
        <f t="shared" si="385"/>
        <v/>
      </c>
      <c r="P769" s="53"/>
      <c r="Q769" s="14" t="str">
        <f t="shared" si="386"/>
        <v/>
      </c>
      <c r="R769" s="57" t="str">
        <f t="shared" si="387"/>
        <v/>
      </c>
      <c r="S769" s="58" t="str">
        <f>IF(B769="","",IF(R769="Refreshment Beverage",VLOOKUP(VALUE(Q769),Rates!G$15:L$19,2,0),VLOOKUP(VALUE(Q769),Rates!G$4:L$12,2,0)))</f>
        <v/>
      </c>
      <c r="T769" s="58" t="str">
        <f t="shared" si="388"/>
        <v/>
      </c>
      <c r="U769" s="58" t="str">
        <f t="shared" si="389"/>
        <v/>
      </c>
      <c r="V769" s="58" t="str">
        <f t="shared" si="390"/>
        <v/>
      </c>
      <c r="W769" s="58" t="str">
        <f t="shared" si="391"/>
        <v/>
      </c>
      <c r="X769" s="59" t="str">
        <f t="shared" si="392"/>
        <v/>
      </c>
      <c r="Y769" s="60" t="str">
        <f>IF(B:B="","",IF(R769="Refreshment Beverage",VLOOKUP(Q769,Rates!G$15:L$19,6,0)*W769,VLOOKUP(Q769,Rates!G$4:L$12,6,0)*W769))</f>
        <v/>
      </c>
      <c r="Z769" s="60" t="str">
        <f t="shared" si="393"/>
        <v/>
      </c>
      <c r="AA769" s="60" t="str">
        <f t="shared" si="381"/>
        <v/>
      </c>
      <c r="AB769" s="61" t="str" cm="1">
        <f t="array" ref="AB769">IF(_xlfn.SINGLE(B:B)="","",IF(R769="Refreshment Beverage","",IF(AND(R769="Beer",Q769=0),SUM(LOOKUP(2,1/(Rates!$B$15:$B$18&lt;=W769)/(Rates!$C$15:$C$18&gt;=W769),Rates!$D$15:$D$18)*W769),VLOOKUP(VALUE(_xlfn.SINGLE(Q:Q)),Rates!A:B,2,0)*W769)))</f>
        <v/>
      </c>
      <c r="AC769" s="61" t="str" cm="1">
        <f t="array" ref="AC769">IF(_xlfn.SINGLE(B:B)="","",IF(R769="Refreshment Beverage","",IF(AND(R769="Beer",Q769=0),SUM(LOOKUP(2,1/(Rates!$B$15:$B$18&lt;=W769)/(Rates!$C$15:$C$18&gt;=W769),Rates!$E$15:$E$18)*W769),VLOOKUP(VALUE(_xlfn.SINGLE(Q:Q)),Rates!A:C,3,0)*W769)))</f>
        <v/>
      </c>
      <c r="AD769" s="168">
        <f>IFERROR(IF(R769="Beer","",IF(OR(Q769=1,Q769=2,Q769=3,Q769=4),VLOOKUP(Q769,Rates!$A$31:$B$34,2,0)*W769,IF(V769=1,VLOOKUP(U769,'REB BEV MIN MKUP'!B:E,4,0),IF(V769&gt;1,VLOOKUP(VALUE(W769),'REB BEV MIN MKUP'!O:Q,3,0),0)))),0)</f>
        <v>0</v>
      </c>
      <c r="AE769" s="62" t="str">
        <f t="shared" si="394"/>
        <v/>
      </c>
      <c r="AF769" s="63" t="str">
        <f t="shared" si="395"/>
        <v/>
      </c>
      <c r="AG769" s="64" t="str">
        <f t="shared" si="396"/>
        <v/>
      </c>
      <c r="AH769" s="65" t="str">
        <f t="shared" si="397"/>
        <v/>
      </c>
      <c r="AI769" s="66" t="str">
        <f>IF(AE:AE="","",IF(R769="Refreshment Beverage",AK769*(Rates!J$19/100),ROUND(SUM(AH769*(Rates!$J$8/100)),4)))</f>
        <v/>
      </c>
      <c r="AJ769" s="67" t="str">
        <f t="shared" si="398"/>
        <v/>
      </c>
      <c r="AK769" s="22" t="str">
        <f t="shared" si="399"/>
        <v/>
      </c>
      <c r="AL769" s="62" t="str">
        <f t="shared" si="400"/>
        <v/>
      </c>
      <c r="AM769" s="63" t="str">
        <f>IF(AS769="","",IF(R769="Refreshment Beverage",ROUND(AS769*Rates!K$19,4),ROUND(AO769*(VLOOKUP(VALUE(Q769),Rates!G$4:L$12,3,0)),4)))</f>
        <v/>
      </c>
      <c r="AN769" s="68" t="str">
        <f>IF(AS769="","",IF(R769="Refreshment Beverage",AS769*(Rates!J$19/100),MAX(AM769,AB769)))</f>
        <v/>
      </c>
      <c r="AO769" s="69" t="str">
        <f t="shared" si="401"/>
        <v/>
      </c>
      <c r="AP769" s="69" t="str">
        <f t="shared" si="402"/>
        <v/>
      </c>
      <c r="AQ769" s="70" t="str">
        <f>IF(AS769="","",IF(R769="Refreshment Beverage",ROUND(SUM(VLOOKUP(Q:Q,Rates!G$15:L$19,3,0)*(AS769-Y769-Z769-AA769)),4),ROUND(SUM(Rates!$K$8*AS769),4)))</f>
        <v/>
      </c>
      <c r="AR769" s="66" t="str">
        <f t="shared" si="403"/>
        <v/>
      </c>
      <c r="AS769" s="22" t="str">
        <f t="shared" si="404"/>
        <v/>
      </c>
      <c r="AT769" s="62" t="str">
        <f t="shared" si="405"/>
        <v/>
      </c>
      <c r="AU769" s="63" t="str">
        <f>IF(AX769="","",IF(R769="Refreshment Beverage",ROUND((BA769-Y769-Z769-AA769)*VLOOKUP(VALUE(Q769),Rates!G$15:L$19,3,0),4),ROUND(AW769*(VLOOKUP(VALUE(Q769),Rates!G:L,3,0)),4)))</f>
        <v/>
      </c>
      <c r="AV769" s="68" t="str">
        <f t="shared" si="406"/>
        <v/>
      </c>
      <c r="AW769" s="69" t="str">
        <f t="shared" si="407"/>
        <v/>
      </c>
      <c r="AX769" s="65" t="str">
        <f t="shared" si="408"/>
        <v/>
      </c>
      <c r="AY769" s="70" t="str">
        <f>IF(AX769="","",IF(R769="Refreshment Beverage",ROUND(SUM(AX769*Rates!K$19),4),ROUND(SUM(AX769*(Rates!J$8/100)),4)))</f>
        <v/>
      </c>
      <c r="AZ769" s="67" t="str">
        <f t="shared" si="409"/>
        <v/>
      </c>
      <c r="BA769" s="22" t="str">
        <f t="shared" si="410"/>
        <v/>
      </c>
      <c r="BD769" s="171"/>
      <c r="BE769" s="171"/>
      <c r="BF769" s="171"/>
      <c r="BG769" s="171"/>
    </row>
    <row r="770" spans="11:59" ht="12.75" customHeight="1" x14ac:dyDescent="0.3">
      <c r="K770" s="42" t="str">
        <f t="shared" si="382"/>
        <v/>
      </c>
      <c r="L770" s="55" t="str">
        <f t="shared" si="383"/>
        <v/>
      </c>
      <c r="M770" s="43" t="str">
        <f t="shared" si="384"/>
        <v/>
      </c>
      <c r="N770" s="56" t="str" cm="1">
        <f t="array" ref="N770">IFERROR(IF(_xlfn.SINGLE(B:B)="","",IF(R770="Beer",SUM(LOOKUP(2,1/(Rates!$B$3:$B$5&lt;=W770)/(Rates!$C$3:$C$5&gt;=W770),Rates!$D$3:$D$5)*(X770/100)*W770),IF(R770="Refreshment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56" t="str">
        <f t="shared" si="385"/>
        <v/>
      </c>
      <c r="P770" s="53"/>
      <c r="Q770" s="14" t="str">
        <f t="shared" si="386"/>
        <v/>
      </c>
      <c r="R770" s="57" t="str">
        <f t="shared" si="387"/>
        <v/>
      </c>
      <c r="S770" s="58" t="str">
        <f>IF(B770="","",IF(R770="Refreshment Beverage",VLOOKUP(VALUE(Q770),Rates!G$15:L$19,2,0),VLOOKUP(VALUE(Q770),Rates!G$4:L$12,2,0)))</f>
        <v/>
      </c>
      <c r="T770" s="58" t="str">
        <f t="shared" si="388"/>
        <v/>
      </c>
      <c r="U770" s="58" t="str">
        <f t="shared" si="389"/>
        <v/>
      </c>
      <c r="V770" s="58" t="str">
        <f t="shared" si="390"/>
        <v/>
      </c>
      <c r="W770" s="58" t="str">
        <f t="shared" si="391"/>
        <v/>
      </c>
      <c r="X770" s="59" t="str">
        <f t="shared" si="392"/>
        <v/>
      </c>
      <c r="Y770" s="60" t="str">
        <f>IF(B:B="","",IF(R770="Refreshment Beverage",VLOOKUP(Q770,Rates!G$15:L$19,6,0)*W770,VLOOKUP(Q770,Rates!G$4:L$12,6,0)*W770))</f>
        <v/>
      </c>
      <c r="Z770" s="60" t="str">
        <f t="shared" si="393"/>
        <v/>
      </c>
      <c r="AA770" s="60" t="str">
        <f t="shared" si="381"/>
        <v/>
      </c>
      <c r="AB770" s="61" t="str" cm="1">
        <f t="array" ref="AB770">IF(_xlfn.SINGLE(B:B)="","",IF(R770="Refreshment Beverage","",IF(AND(R770="Beer",Q770=0),SUM(LOOKUP(2,1/(Rates!$B$15:$B$18&lt;=W770)/(Rates!$C$15:$C$18&gt;=W770),Rates!$D$15:$D$18)*W770),VLOOKUP(VALUE(_xlfn.SINGLE(Q:Q)),Rates!A:B,2,0)*W770)))</f>
        <v/>
      </c>
      <c r="AC770" s="61" t="str" cm="1">
        <f t="array" ref="AC770">IF(_xlfn.SINGLE(B:B)="","",IF(R770="Refreshment Beverage","",IF(AND(R770="Beer",Q770=0),SUM(LOOKUP(2,1/(Rates!$B$15:$B$18&lt;=W770)/(Rates!$C$15:$C$18&gt;=W770),Rates!$E$15:$E$18)*W770),VLOOKUP(VALUE(_xlfn.SINGLE(Q:Q)),Rates!A:C,3,0)*W770)))</f>
        <v/>
      </c>
      <c r="AD770" s="168">
        <f>IFERROR(IF(R770="Beer","",IF(OR(Q770=1,Q770=2,Q770=3,Q770=4),VLOOKUP(Q770,Rates!$A$31:$B$34,2,0)*W770,IF(V770=1,VLOOKUP(U770,'REB BEV MIN MKUP'!B:E,4,0),IF(V770&gt;1,VLOOKUP(VALUE(W770),'REB BEV MIN MKUP'!O:Q,3,0),0)))),0)</f>
        <v>0</v>
      </c>
      <c r="AE770" s="62" t="str">
        <f t="shared" si="394"/>
        <v/>
      </c>
      <c r="AF770" s="63" t="str">
        <f t="shared" si="395"/>
        <v/>
      </c>
      <c r="AG770" s="64" t="str">
        <f t="shared" si="396"/>
        <v/>
      </c>
      <c r="AH770" s="65" t="str">
        <f t="shared" si="397"/>
        <v/>
      </c>
      <c r="AI770" s="66" t="str">
        <f>IF(AE:AE="","",IF(R770="Refreshment Beverage",AK770*(Rates!J$19/100),ROUND(SUM(AH770*(Rates!$J$8/100)),4)))</f>
        <v/>
      </c>
      <c r="AJ770" s="67" t="str">
        <f t="shared" si="398"/>
        <v/>
      </c>
      <c r="AK770" s="22" t="str">
        <f t="shared" si="399"/>
        <v/>
      </c>
      <c r="AL770" s="62" t="str">
        <f t="shared" si="400"/>
        <v/>
      </c>
      <c r="AM770" s="63" t="str">
        <f>IF(AS770="","",IF(R770="Refreshment Beverage",ROUND(AS770*Rates!K$19,4),ROUND(AO770*(VLOOKUP(VALUE(Q770),Rates!G$4:L$12,3,0)),4)))</f>
        <v/>
      </c>
      <c r="AN770" s="68" t="str">
        <f>IF(AS770="","",IF(R770="Refreshment Beverage",AS770*(Rates!J$19/100),MAX(AM770,AB770)))</f>
        <v/>
      </c>
      <c r="AO770" s="69" t="str">
        <f t="shared" si="401"/>
        <v/>
      </c>
      <c r="AP770" s="69" t="str">
        <f t="shared" si="402"/>
        <v/>
      </c>
      <c r="AQ770" s="70" t="str">
        <f>IF(AS770="","",IF(R770="Refreshment Beverage",ROUND(SUM(VLOOKUP(Q:Q,Rates!G$15:L$19,3,0)*(AS770-Y770-Z770-AA770)),4),ROUND(SUM(Rates!$K$8*AS770),4)))</f>
        <v/>
      </c>
      <c r="AR770" s="66" t="str">
        <f t="shared" si="403"/>
        <v/>
      </c>
      <c r="AS770" s="22" t="str">
        <f t="shared" si="404"/>
        <v/>
      </c>
      <c r="AT770" s="62" t="str">
        <f t="shared" si="405"/>
        <v/>
      </c>
      <c r="AU770" s="63" t="str">
        <f>IF(AX770="","",IF(R770="Refreshment Beverage",ROUND((BA770-Y770-Z770-AA770)*VLOOKUP(VALUE(Q770),Rates!G$15:L$19,3,0),4),ROUND(AW770*(VLOOKUP(VALUE(Q770),Rates!G:L,3,0)),4)))</f>
        <v/>
      </c>
      <c r="AV770" s="68" t="str">
        <f t="shared" si="406"/>
        <v/>
      </c>
      <c r="AW770" s="69" t="str">
        <f t="shared" si="407"/>
        <v/>
      </c>
      <c r="AX770" s="65" t="str">
        <f t="shared" si="408"/>
        <v/>
      </c>
      <c r="AY770" s="70" t="str">
        <f>IF(AX770="","",IF(R770="Refreshment Beverage",ROUND(SUM(AX770*Rates!K$19),4),ROUND(SUM(AX770*(Rates!J$8/100)),4)))</f>
        <v/>
      </c>
      <c r="AZ770" s="67" t="str">
        <f t="shared" si="409"/>
        <v/>
      </c>
      <c r="BA770" s="22" t="str">
        <f t="shared" si="410"/>
        <v/>
      </c>
      <c r="BD770" s="171"/>
      <c r="BE770" s="171"/>
      <c r="BF770" s="171"/>
      <c r="BG770" s="171"/>
    </row>
    <row r="771" spans="11:59" ht="12.75" customHeight="1" x14ac:dyDescent="0.3">
      <c r="K771" s="42" t="str">
        <f t="shared" si="382"/>
        <v/>
      </c>
      <c r="L771" s="55" t="str">
        <f t="shared" si="383"/>
        <v/>
      </c>
      <c r="M771" s="43" t="str">
        <f t="shared" si="384"/>
        <v/>
      </c>
      <c r="N771" s="56" t="str" cm="1">
        <f t="array" ref="N771">IFERROR(IF(_xlfn.SINGLE(B:B)="","",IF(R771="Beer",SUM(LOOKUP(2,1/(Rates!$B$3:$B$5&lt;=W771)/(Rates!$C$3:$C$5&gt;=W771),Rates!$D$3:$D$5)*(X771/100)*W771),IF(R771="Refreshment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56" t="str">
        <f t="shared" si="385"/>
        <v/>
      </c>
      <c r="P771" s="53"/>
      <c r="Q771" s="14" t="str">
        <f t="shared" si="386"/>
        <v/>
      </c>
      <c r="R771" s="57" t="str">
        <f t="shared" si="387"/>
        <v/>
      </c>
      <c r="S771" s="58" t="str">
        <f>IF(B771="","",IF(R771="Refreshment Beverage",VLOOKUP(VALUE(Q771),Rates!G$15:L$19,2,0),VLOOKUP(VALUE(Q771),Rates!G$4:L$12,2,0)))</f>
        <v/>
      </c>
      <c r="T771" s="58" t="str">
        <f t="shared" si="388"/>
        <v/>
      </c>
      <c r="U771" s="58" t="str">
        <f t="shared" si="389"/>
        <v/>
      </c>
      <c r="V771" s="58" t="str">
        <f t="shared" si="390"/>
        <v/>
      </c>
      <c r="W771" s="58" t="str">
        <f t="shared" si="391"/>
        <v/>
      </c>
      <c r="X771" s="59" t="str">
        <f t="shared" si="392"/>
        <v/>
      </c>
      <c r="Y771" s="60" t="str">
        <f>IF(B:B="","",IF(R771="Refreshment Beverage",VLOOKUP(Q771,Rates!G$15:L$19,6,0)*W771,VLOOKUP(Q771,Rates!G$4:L$12,6,0)*W771))</f>
        <v/>
      </c>
      <c r="Z771" s="60" t="str">
        <f t="shared" si="393"/>
        <v/>
      </c>
      <c r="AA771" s="60" t="str">
        <f t="shared" si="381"/>
        <v/>
      </c>
      <c r="AB771" s="61" t="str" cm="1">
        <f t="array" ref="AB771">IF(_xlfn.SINGLE(B:B)="","",IF(R771="Refreshment Beverage","",IF(AND(R771="Beer",Q771=0),SUM(LOOKUP(2,1/(Rates!$B$15:$B$18&lt;=W771)/(Rates!$C$15:$C$18&gt;=W771),Rates!$D$15:$D$18)*W771),VLOOKUP(VALUE(_xlfn.SINGLE(Q:Q)),Rates!A:B,2,0)*W771)))</f>
        <v/>
      </c>
      <c r="AC771" s="61" t="str" cm="1">
        <f t="array" ref="AC771">IF(_xlfn.SINGLE(B:B)="","",IF(R771="Refreshment Beverage","",IF(AND(R771="Beer",Q771=0),SUM(LOOKUP(2,1/(Rates!$B$15:$B$18&lt;=W771)/(Rates!$C$15:$C$18&gt;=W771),Rates!$E$15:$E$18)*W771),VLOOKUP(VALUE(_xlfn.SINGLE(Q:Q)),Rates!A:C,3,0)*W771)))</f>
        <v/>
      </c>
      <c r="AD771" s="168">
        <f>IFERROR(IF(R771="Beer","",IF(OR(Q771=1,Q771=2,Q771=3,Q771=4),VLOOKUP(Q771,Rates!$A$31:$B$34,2,0)*W771,IF(V771=1,VLOOKUP(U771,'REB BEV MIN MKUP'!B:E,4,0),IF(V771&gt;1,VLOOKUP(VALUE(W771),'REB BEV MIN MKUP'!O:Q,3,0),0)))),0)</f>
        <v>0</v>
      </c>
      <c r="AE771" s="62" t="str">
        <f t="shared" si="394"/>
        <v/>
      </c>
      <c r="AF771" s="63" t="str">
        <f t="shared" si="395"/>
        <v/>
      </c>
      <c r="AG771" s="64" t="str">
        <f t="shared" si="396"/>
        <v/>
      </c>
      <c r="AH771" s="65" t="str">
        <f t="shared" si="397"/>
        <v/>
      </c>
      <c r="AI771" s="66" t="str">
        <f>IF(AE:AE="","",IF(R771="Refreshment Beverage",AK771*(Rates!J$19/100),ROUND(SUM(AH771*(Rates!$J$8/100)),4)))</f>
        <v/>
      </c>
      <c r="AJ771" s="67" t="str">
        <f t="shared" si="398"/>
        <v/>
      </c>
      <c r="AK771" s="22" t="str">
        <f t="shared" si="399"/>
        <v/>
      </c>
      <c r="AL771" s="62" t="str">
        <f t="shared" si="400"/>
        <v/>
      </c>
      <c r="AM771" s="63" t="str">
        <f>IF(AS771="","",IF(R771="Refreshment Beverage",ROUND(AS771*Rates!K$19,4),ROUND(AO771*(VLOOKUP(VALUE(Q771),Rates!G$4:L$12,3,0)),4)))</f>
        <v/>
      </c>
      <c r="AN771" s="68" t="str">
        <f>IF(AS771="","",IF(R771="Refreshment Beverage",AS771*(Rates!J$19/100),MAX(AM771,AB771)))</f>
        <v/>
      </c>
      <c r="AO771" s="69" t="str">
        <f t="shared" si="401"/>
        <v/>
      </c>
      <c r="AP771" s="69" t="str">
        <f t="shared" si="402"/>
        <v/>
      </c>
      <c r="AQ771" s="70" t="str">
        <f>IF(AS771="","",IF(R771="Refreshment Beverage",ROUND(SUM(VLOOKUP(Q:Q,Rates!G$15:L$19,3,0)*(AS771-Y771-Z771-AA771)),4),ROUND(SUM(Rates!$K$8*AS771),4)))</f>
        <v/>
      </c>
      <c r="AR771" s="66" t="str">
        <f t="shared" si="403"/>
        <v/>
      </c>
      <c r="AS771" s="22" t="str">
        <f t="shared" si="404"/>
        <v/>
      </c>
      <c r="AT771" s="62" t="str">
        <f t="shared" si="405"/>
        <v/>
      </c>
      <c r="AU771" s="63" t="str">
        <f>IF(AX771="","",IF(R771="Refreshment Beverage",ROUND((BA771-Y771-Z771-AA771)*VLOOKUP(VALUE(Q771),Rates!G$15:L$19,3,0),4),ROUND(AW771*(VLOOKUP(VALUE(Q771),Rates!G:L,3,0)),4)))</f>
        <v/>
      </c>
      <c r="AV771" s="68" t="str">
        <f t="shared" si="406"/>
        <v/>
      </c>
      <c r="AW771" s="69" t="str">
        <f t="shared" si="407"/>
        <v/>
      </c>
      <c r="AX771" s="65" t="str">
        <f t="shared" si="408"/>
        <v/>
      </c>
      <c r="AY771" s="70" t="str">
        <f>IF(AX771="","",IF(R771="Refreshment Beverage",ROUND(SUM(AX771*Rates!K$19),4),ROUND(SUM(AX771*(Rates!J$8/100)),4)))</f>
        <v/>
      </c>
      <c r="AZ771" s="67" t="str">
        <f t="shared" si="409"/>
        <v/>
      </c>
      <c r="BA771" s="22" t="str">
        <f t="shared" si="410"/>
        <v/>
      </c>
      <c r="BD771" s="171"/>
      <c r="BE771" s="171"/>
      <c r="BF771" s="171"/>
      <c r="BG771" s="171"/>
    </row>
    <row r="772" spans="11:59" ht="12.75" customHeight="1" x14ac:dyDescent="0.3">
      <c r="K772" s="42" t="str">
        <f t="shared" si="382"/>
        <v/>
      </c>
      <c r="L772" s="55" t="str">
        <f t="shared" si="383"/>
        <v/>
      </c>
      <c r="M772" s="43" t="str">
        <f t="shared" si="384"/>
        <v/>
      </c>
      <c r="N772" s="56" t="str" cm="1">
        <f t="array" ref="N772">IFERROR(IF(_xlfn.SINGLE(B:B)="","",IF(R772="Beer",SUM(LOOKUP(2,1/(Rates!$B$3:$B$5&lt;=W772)/(Rates!$C$3:$C$5&gt;=W772),Rates!$D$3:$D$5)*(X772/100)*W772),IF(R772="Refreshment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56" t="str">
        <f t="shared" si="385"/>
        <v/>
      </c>
      <c r="P772" s="53"/>
      <c r="Q772" s="14" t="str">
        <f t="shared" si="386"/>
        <v/>
      </c>
      <c r="R772" s="57" t="str">
        <f t="shared" si="387"/>
        <v/>
      </c>
      <c r="S772" s="58" t="str">
        <f>IF(B772="","",IF(R772="Refreshment Beverage",VLOOKUP(VALUE(Q772),Rates!G$15:L$19,2,0),VLOOKUP(VALUE(Q772),Rates!G$4:L$12,2,0)))</f>
        <v/>
      </c>
      <c r="T772" s="58" t="str">
        <f t="shared" si="388"/>
        <v/>
      </c>
      <c r="U772" s="58" t="str">
        <f t="shared" si="389"/>
        <v/>
      </c>
      <c r="V772" s="58" t="str">
        <f t="shared" si="390"/>
        <v/>
      </c>
      <c r="W772" s="58" t="str">
        <f t="shared" si="391"/>
        <v/>
      </c>
      <c r="X772" s="59" t="str">
        <f t="shared" si="392"/>
        <v/>
      </c>
      <c r="Y772" s="60" t="str">
        <f>IF(B:B="","",IF(R772="Refreshment Beverage",VLOOKUP(Q772,Rates!G$15:L$19,6,0)*W772,VLOOKUP(Q772,Rates!G$4:L$12,6,0)*W772))</f>
        <v/>
      </c>
      <c r="Z772" s="60" t="str">
        <f t="shared" si="393"/>
        <v/>
      </c>
      <c r="AA772" s="60" t="str">
        <f t="shared" si="381"/>
        <v/>
      </c>
      <c r="AB772" s="61" t="str" cm="1">
        <f t="array" ref="AB772">IF(_xlfn.SINGLE(B:B)="","",IF(R772="Refreshment Beverage","",IF(AND(R772="Beer",Q772=0),SUM(LOOKUP(2,1/(Rates!$B$15:$B$18&lt;=W772)/(Rates!$C$15:$C$18&gt;=W772),Rates!$D$15:$D$18)*W772),VLOOKUP(VALUE(_xlfn.SINGLE(Q:Q)),Rates!A:B,2,0)*W772)))</f>
        <v/>
      </c>
      <c r="AC772" s="61" t="str" cm="1">
        <f t="array" ref="AC772">IF(_xlfn.SINGLE(B:B)="","",IF(R772="Refreshment Beverage","",IF(AND(R772="Beer",Q772=0),SUM(LOOKUP(2,1/(Rates!$B$15:$B$18&lt;=W772)/(Rates!$C$15:$C$18&gt;=W772),Rates!$E$15:$E$18)*W772),VLOOKUP(VALUE(_xlfn.SINGLE(Q:Q)),Rates!A:C,3,0)*W772)))</f>
        <v/>
      </c>
      <c r="AD772" s="168">
        <f>IFERROR(IF(R772="Beer","",IF(OR(Q772=1,Q772=2,Q772=3,Q772=4),VLOOKUP(Q772,Rates!$A$31:$B$34,2,0)*W772,IF(V772=1,VLOOKUP(U772,'REB BEV MIN MKUP'!B:E,4,0),IF(V772&gt;1,VLOOKUP(VALUE(W772),'REB BEV MIN MKUP'!O:Q,3,0),0)))),0)</f>
        <v>0</v>
      </c>
      <c r="AE772" s="62" t="str">
        <f t="shared" si="394"/>
        <v/>
      </c>
      <c r="AF772" s="63" t="str">
        <f t="shared" si="395"/>
        <v/>
      </c>
      <c r="AG772" s="64" t="str">
        <f t="shared" si="396"/>
        <v/>
      </c>
      <c r="AH772" s="65" t="str">
        <f t="shared" si="397"/>
        <v/>
      </c>
      <c r="AI772" s="66" t="str">
        <f>IF(AE:AE="","",IF(R772="Refreshment Beverage",AK772*(Rates!J$19/100),ROUND(SUM(AH772*(Rates!$J$8/100)),4)))</f>
        <v/>
      </c>
      <c r="AJ772" s="67" t="str">
        <f t="shared" si="398"/>
        <v/>
      </c>
      <c r="AK772" s="22" t="str">
        <f t="shared" si="399"/>
        <v/>
      </c>
      <c r="AL772" s="62" t="str">
        <f t="shared" si="400"/>
        <v/>
      </c>
      <c r="AM772" s="63" t="str">
        <f>IF(AS772="","",IF(R772="Refreshment Beverage",ROUND(AS772*Rates!K$19,4),ROUND(AO772*(VLOOKUP(VALUE(Q772),Rates!G$4:L$12,3,0)),4)))</f>
        <v/>
      </c>
      <c r="AN772" s="68" t="str">
        <f>IF(AS772="","",IF(R772="Refreshment Beverage",AS772*(Rates!J$19/100),MAX(AM772,AB772)))</f>
        <v/>
      </c>
      <c r="AO772" s="69" t="str">
        <f t="shared" si="401"/>
        <v/>
      </c>
      <c r="AP772" s="69" t="str">
        <f t="shared" si="402"/>
        <v/>
      </c>
      <c r="AQ772" s="70" t="str">
        <f>IF(AS772="","",IF(R772="Refreshment Beverage",ROUND(SUM(VLOOKUP(Q:Q,Rates!G$15:L$19,3,0)*(AS772-Y772-Z772-AA772)),4),ROUND(SUM(Rates!$K$8*AS772),4)))</f>
        <v/>
      </c>
      <c r="AR772" s="66" t="str">
        <f t="shared" si="403"/>
        <v/>
      </c>
      <c r="AS772" s="22" t="str">
        <f t="shared" si="404"/>
        <v/>
      </c>
      <c r="AT772" s="62" t="str">
        <f t="shared" si="405"/>
        <v/>
      </c>
      <c r="AU772" s="63" t="str">
        <f>IF(AX772="","",IF(R772="Refreshment Beverage",ROUND((BA772-Y772-Z772-AA772)*VLOOKUP(VALUE(Q772),Rates!G$15:L$19,3,0),4),ROUND(AW772*(VLOOKUP(VALUE(Q772),Rates!G:L,3,0)),4)))</f>
        <v/>
      </c>
      <c r="AV772" s="68" t="str">
        <f t="shared" si="406"/>
        <v/>
      </c>
      <c r="AW772" s="69" t="str">
        <f t="shared" si="407"/>
        <v/>
      </c>
      <c r="AX772" s="65" t="str">
        <f t="shared" si="408"/>
        <v/>
      </c>
      <c r="AY772" s="70" t="str">
        <f>IF(AX772="","",IF(R772="Refreshment Beverage",ROUND(SUM(AX772*Rates!K$19),4),ROUND(SUM(AX772*(Rates!J$8/100)),4)))</f>
        <v/>
      </c>
      <c r="AZ772" s="67" t="str">
        <f t="shared" si="409"/>
        <v/>
      </c>
      <c r="BA772" s="22" t="str">
        <f t="shared" si="410"/>
        <v/>
      </c>
      <c r="BD772" s="171"/>
      <c r="BE772" s="171"/>
      <c r="BF772" s="171"/>
      <c r="BG772" s="171"/>
    </row>
    <row r="773" spans="11:59" ht="12.75" customHeight="1" x14ac:dyDescent="0.3">
      <c r="K773" s="42" t="str">
        <f t="shared" si="382"/>
        <v/>
      </c>
      <c r="L773" s="55" t="str">
        <f t="shared" si="383"/>
        <v/>
      </c>
      <c r="M773" s="43" t="str">
        <f t="shared" si="384"/>
        <v/>
      </c>
      <c r="N773" s="56" t="str" cm="1">
        <f t="array" ref="N773">IFERROR(IF(_xlfn.SINGLE(B:B)="","",IF(R773="Beer",SUM(LOOKUP(2,1/(Rates!$B$3:$B$5&lt;=W773)/(Rates!$C$3:$C$5&gt;=W773),Rates!$D$3:$D$5)*(X773/100)*W773),IF(R773="Refreshment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56" t="str">
        <f t="shared" si="385"/>
        <v/>
      </c>
      <c r="P773" s="53"/>
      <c r="Q773" s="14" t="str">
        <f t="shared" si="386"/>
        <v/>
      </c>
      <c r="R773" s="57" t="str">
        <f t="shared" si="387"/>
        <v/>
      </c>
      <c r="S773" s="58" t="str">
        <f>IF(B773="","",IF(R773="Refreshment Beverage",VLOOKUP(VALUE(Q773),Rates!G$15:L$19,2,0),VLOOKUP(VALUE(Q773),Rates!G$4:L$12,2,0)))</f>
        <v/>
      </c>
      <c r="T773" s="58" t="str">
        <f t="shared" si="388"/>
        <v/>
      </c>
      <c r="U773" s="58" t="str">
        <f t="shared" si="389"/>
        <v/>
      </c>
      <c r="V773" s="58" t="str">
        <f t="shared" si="390"/>
        <v/>
      </c>
      <c r="W773" s="58" t="str">
        <f t="shared" si="391"/>
        <v/>
      </c>
      <c r="X773" s="59" t="str">
        <f t="shared" si="392"/>
        <v/>
      </c>
      <c r="Y773" s="60" t="str">
        <f>IF(B:B="","",IF(R773="Refreshment Beverage",VLOOKUP(Q773,Rates!G$15:L$19,6,0)*W773,VLOOKUP(Q773,Rates!G$4:L$12,6,0)*W773))</f>
        <v/>
      </c>
      <c r="Z773" s="60" t="str">
        <f t="shared" si="393"/>
        <v/>
      </c>
      <c r="AA773" s="60" t="str">
        <f t="shared" si="381"/>
        <v/>
      </c>
      <c r="AB773" s="61" t="str" cm="1">
        <f t="array" ref="AB773">IF(_xlfn.SINGLE(B:B)="","",IF(R773="Refreshment Beverage","",IF(AND(R773="Beer",Q773=0),SUM(LOOKUP(2,1/(Rates!$B$15:$B$18&lt;=W773)/(Rates!$C$15:$C$18&gt;=W773),Rates!$D$15:$D$18)*W773),VLOOKUP(VALUE(_xlfn.SINGLE(Q:Q)),Rates!A:B,2,0)*W773)))</f>
        <v/>
      </c>
      <c r="AC773" s="61" t="str" cm="1">
        <f t="array" ref="AC773">IF(_xlfn.SINGLE(B:B)="","",IF(R773="Refreshment Beverage","",IF(AND(R773="Beer",Q773=0),SUM(LOOKUP(2,1/(Rates!$B$15:$B$18&lt;=W773)/(Rates!$C$15:$C$18&gt;=W773),Rates!$E$15:$E$18)*W773),VLOOKUP(VALUE(_xlfn.SINGLE(Q:Q)),Rates!A:C,3,0)*W773)))</f>
        <v/>
      </c>
      <c r="AD773" s="168">
        <f>IFERROR(IF(R773="Beer","",IF(OR(Q773=1,Q773=2,Q773=3,Q773=4),VLOOKUP(Q773,Rates!$A$31:$B$34,2,0)*W773,IF(V773=1,VLOOKUP(U773,'REB BEV MIN MKUP'!B:E,4,0),IF(V773&gt;1,VLOOKUP(VALUE(W773),'REB BEV MIN MKUP'!O:Q,3,0),0)))),0)</f>
        <v>0</v>
      </c>
      <c r="AE773" s="62" t="str">
        <f t="shared" si="394"/>
        <v/>
      </c>
      <c r="AF773" s="63" t="str">
        <f t="shared" si="395"/>
        <v/>
      </c>
      <c r="AG773" s="64" t="str">
        <f t="shared" si="396"/>
        <v/>
      </c>
      <c r="AH773" s="65" t="str">
        <f t="shared" si="397"/>
        <v/>
      </c>
      <c r="AI773" s="66" t="str">
        <f>IF(AE:AE="","",IF(R773="Refreshment Beverage",AK773*(Rates!J$19/100),ROUND(SUM(AH773*(Rates!$J$8/100)),4)))</f>
        <v/>
      </c>
      <c r="AJ773" s="67" t="str">
        <f t="shared" si="398"/>
        <v/>
      </c>
      <c r="AK773" s="22" t="str">
        <f t="shared" si="399"/>
        <v/>
      </c>
      <c r="AL773" s="62" t="str">
        <f t="shared" si="400"/>
        <v/>
      </c>
      <c r="AM773" s="63" t="str">
        <f>IF(AS773="","",IF(R773="Refreshment Beverage",ROUND(AS773*Rates!K$19,4),ROUND(AO773*(VLOOKUP(VALUE(Q773),Rates!G$4:L$12,3,0)),4)))</f>
        <v/>
      </c>
      <c r="AN773" s="68" t="str">
        <f>IF(AS773="","",IF(R773="Refreshment Beverage",AS773*(Rates!J$19/100),MAX(AM773,AB773)))</f>
        <v/>
      </c>
      <c r="AO773" s="69" t="str">
        <f t="shared" si="401"/>
        <v/>
      </c>
      <c r="AP773" s="69" t="str">
        <f t="shared" si="402"/>
        <v/>
      </c>
      <c r="AQ773" s="70" t="str">
        <f>IF(AS773="","",IF(R773="Refreshment Beverage",ROUND(SUM(VLOOKUP(Q:Q,Rates!G$15:L$19,3,0)*(AS773-Y773-Z773-AA773)),4),ROUND(SUM(Rates!$K$8*AS773),4)))</f>
        <v/>
      </c>
      <c r="AR773" s="66" t="str">
        <f t="shared" si="403"/>
        <v/>
      </c>
      <c r="AS773" s="22" t="str">
        <f t="shared" si="404"/>
        <v/>
      </c>
      <c r="AT773" s="62" t="str">
        <f t="shared" si="405"/>
        <v/>
      </c>
      <c r="AU773" s="63" t="str">
        <f>IF(AX773="","",IF(R773="Refreshment Beverage",ROUND((BA773-Y773-Z773-AA773)*VLOOKUP(VALUE(Q773),Rates!G$15:L$19,3,0),4),ROUND(AW773*(VLOOKUP(VALUE(Q773),Rates!G:L,3,0)),4)))</f>
        <v/>
      </c>
      <c r="AV773" s="68" t="str">
        <f t="shared" si="406"/>
        <v/>
      </c>
      <c r="AW773" s="69" t="str">
        <f t="shared" si="407"/>
        <v/>
      </c>
      <c r="AX773" s="65" t="str">
        <f t="shared" si="408"/>
        <v/>
      </c>
      <c r="AY773" s="70" t="str">
        <f>IF(AX773="","",IF(R773="Refreshment Beverage",ROUND(SUM(AX773*Rates!K$19),4),ROUND(SUM(AX773*(Rates!J$8/100)),4)))</f>
        <v/>
      </c>
      <c r="AZ773" s="67" t="str">
        <f t="shared" si="409"/>
        <v/>
      </c>
      <c r="BA773" s="22" t="str">
        <f t="shared" si="410"/>
        <v/>
      </c>
      <c r="BD773" s="171"/>
      <c r="BE773" s="171"/>
      <c r="BF773" s="171"/>
      <c r="BG773" s="171"/>
    </row>
    <row r="774" spans="11:59" ht="12.75" customHeight="1" x14ac:dyDescent="0.3">
      <c r="K774" s="42" t="str">
        <f t="shared" si="382"/>
        <v/>
      </c>
      <c r="L774" s="55" t="str">
        <f t="shared" si="383"/>
        <v/>
      </c>
      <c r="M774" s="43" t="str">
        <f t="shared" si="384"/>
        <v/>
      </c>
      <c r="N774" s="56" t="str" cm="1">
        <f t="array" ref="N774">IFERROR(IF(_xlfn.SINGLE(B:B)="","",IF(R774="Beer",SUM(LOOKUP(2,1/(Rates!$B$3:$B$5&lt;=W774)/(Rates!$C$3:$C$5&gt;=W774),Rates!$D$3:$D$5)*(X774/100)*W774),IF(R774="Refreshment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56" t="str">
        <f t="shared" si="385"/>
        <v/>
      </c>
      <c r="P774" s="53"/>
      <c r="Q774" s="14" t="str">
        <f t="shared" si="386"/>
        <v/>
      </c>
      <c r="R774" s="57" t="str">
        <f t="shared" si="387"/>
        <v/>
      </c>
      <c r="S774" s="58" t="str">
        <f>IF(B774="","",IF(R774="Refreshment Beverage",VLOOKUP(VALUE(Q774),Rates!G$15:L$19,2,0),VLOOKUP(VALUE(Q774),Rates!G$4:L$12,2,0)))</f>
        <v/>
      </c>
      <c r="T774" s="58" t="str">
        <f t="shared" si="388"/>
        <v/>
      </c>
      <c r="U774" s="58" t="str">
        <f t="shared" si="389"/>
        <v/>
      </c>
      <c r="V774" s="58" t="str">
        <f t="shared" si="390"/>
        <v/>
      </c>
      <c r="W774" s="58" t="str">
        <f t="shared" si="391"/>
        <v/>
      </c>
      <c r="X774" s="59" t="str">
        <f t="shared" si="392"/>
        <v/>
      </c>
      <c r="Y774" s="60" t="str">
        <f>IF(B:B="","",IF(R774="Refreshment Beverage",VLOOKUP(Q774,Rates!G$15:L$19,6,0)*W774,VLOOKUP(Q774,Rates!G$4:L$12,6,0)*W774))</f>
        <v/>
      </c>
      <c r="Z774" s="60" t="str">
        <f t="shared" si="393"/>
        <v/>
      </c>
      <c r="AA774" s="60" t="str">
        <f t="shared" si="381"/>
        <v/>
      </c>
      <c r="AB774" s="61" t="str" cm="1">
        <f t="array" ref="AB774">IF(_xlfn.SINGLE(B:B)="","",IF(R774="Refreshment Beverage","",IF(AND(R774="Beer",Q774=0),SUM(LOOKUP(2,1/(Rates!$B$15:$B$18&lt;=W774)/(Rates!$C$15:$C$18&gt;=W774),Rates!$D$15:$D$18)*W774),VLOOKUP(VALUE(_xlfn.SINGLE(Q:Q)),Rates!A:B,2,0)*W774)))</f>
        <v/>
      </c>
      <c r="AC774" s="61" t="str" cm="1">
        <f t="array" ref="AC774">IF(_xlfn.SINGLE(B:B)="","",IF(R774="Refreshment Beverage","",IF(AND(R774="Beer",Q774=0),SUM(LOOKUP(2,1/(Rates!$B$15:$B$18&lt;=W774)/(Rates!$C$15:$C$18&gt;=W774),Rates!$E$15:$E$18)*W774),VLOOKUP(VALUE(_xlfn.SINGLE(Q:Q)),Rates!A:C,3,0)*W774)))</f>
        <v/>
      </c>
      <c r="AD774" s="168">
        <f>IFERROR(IF(R774="Beer","",IF(OR(Q774=1,Q774=2,Q774=3,Q774=4),VLOOKUP(Q774,Rates!$A$31:$B$34,2,0)*W774,IF(V774=1,VLOOKUP(U774,'REB BEV MIN MKUP'!B:E,4,0),IF(V774&gt;1,VLOOKUP(VALUE(W774),'REB BEV MIN MKUP'!O:Q,3,0),0)))),0)</f>
        <v>0</v>
      </c>
      <c r="AE774" s="62" t="str">
        <f t="shared" si="394"/>
        <v/>
      </c>
      <c r="AF774" s="63" t="str">
        <f t="shared" si="395"/>
        <v/>
      </c>
      <c r="AG774" s="64" t="str">
        <f t="shared" si="396"/>
        <v/>
      </c>
      <c r="AH774" s="65" t="str">
        <f t="shared" si="397"/>
        <v/>
      </c>
      <c r="AI774" s="66" t="str">
        <f>IF(AE:AE="","",IF(R774="Refreshment Beverage",AK774*(Rates!J$19/100),ROUND(SUM(AH774*(Rates!$J$8/100)),4)))</f>
        <v/>
      </c>
      <c r="AJ774" s="67" t="str">
        <f t="shared" si="398"/>
        <v/>
      </c>
      <c r="AK774" s="22" t="str">
        <f t="shared" si="399"/>
        <v/>
      </c>
      <c r="AL774" s="62" t="str">
        <f t="shared" si="400"/>
        <v/>
      </c>
      <c r="AM774" s="63" t="str">
        <f>IF(AS774="","",IF(R774="Refreshment Beverage",ROUND(AS774*Rates!K$19,4),ROUND(AO774*(VLOOKUP(VALUE(Q774),Rates!G$4:L$12,3,0)),4)))</f>
        <v/>
      </c>
      <c r="AN774" s="68" t="str">
        <f>IF(AS774="","",IF(R774="Refreshment Beverage",AS774*(Rates!J$19/100),MAX(AM774,AB774)))</f>
        <v/>
      </c>
      <c r="AO774" s="69" t="str">
        <f t="shared" si="401"/>
        <v/>
      </c>
      <c r="AP774" s="69" t="str">
        <f t="shared" si="402"/>
        <v/>
      </c>
      <c r="AQ774" s="70" t="str">
        <f>IF(AS774="","",IF(R774="Refreshment Beverage",ROUND(SUM(VLOOKUP(Q:Q,Rates!G$15:L$19,3,0)*(AS774-Y774-Z774-AA774)),4),ROUND(SUM(Rates!$K$8*AS774),4)))</f>
        <v/>
      </c>
      <c r="AR774" s="66" t="str">
        <f t="shared" si="403"/>
        <v/>
      </c>
      <c r="AS774" s="22" t="str">
        <f t="shared" si="404"/>
        <v/>
      </c>
      <c r="AT774" s="62" t="str">
        <f t="shared" si="405"/>
        <v/>
      </c>
      <c r="AU774" s="63" t="str">
        <f>IF(AX774="","",IF(R774="Refreshment Beverage",ROUND((BA774-Y774-Z774-AA774)*VLOOKUP(VALUE(Q774),Rates!G$15:L$19,3,0),4),ROUND(AW774*(VLOOKUP(VALUE(Q774),Rates!G:L,3,0)),4)))</f>
        <v/>
      </c>
      <c r="AV774" s="68" t="str">
        <f t="shared" si="406"/>
        <v/>
      </c>
      <c r="AW774" s="69" t="str">
        <f t="shared" si="407"/>
        <v/>
      </c>
      <c r="AX774" s="65" t="str">
        <f t="shared" si="408"/>
        <v/>
      </c>
      <c r="AY774" s="70" t="str">
        <f>IF(AX774="","",IF(R774="Refreshment Beverage",ROUND(SUM(AX774*Rates!K$19),4),ROUND(SUM(AX774*(Rates!J$8/100)),4)))</f>
        <v/>
      </c>
      <c r="AZ774" s="67" t="str">
        <f t="shared" si="409"/>
        <v/>
      </c>
      <c r="BA774" s="22" t="str">
        <f t="shared" si="410"/>
        <v/>
      </c>
      <c r="BD774" s="171"/>
      <c r="BE774" s="171"/>
      <c r="BF774" s="171"/>
      <c r="BG774" s="171"/>
    </row>
    <row r="775" spans="11:59" ht="12.75" customHeight="1" x14ac:dyDescent="0.3">
      <c r="K775" s="42" t="str">
        <f t="shared" si="382"/>
        <v/>
      </c>
      <c r="L775" s="55" t="str">
        <f t="shared" si="383"/>
        <v/>
      </c>
      <c r="M775" s="43" t="str">
        <f t="shared" si="384"/>
        <v/>
      </c>
      <c r="N775" s="56" t="str" cm="1">
        <f t="array" ref="N775">IFERROR(IF(_xlfn.SINGLE(B:B)="","",IF(R775="Beer",SUM(LOOKUP(2,1/(Rates!$B$3:$B$5&lt;=W775)/(Rates!$C$3:$C$5&gt;=W775),Rates!$D$3:$D$5)*(X775/100)*W775),IF(R775="Refreshment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56" t="str">
        <f t="shared" si="385"/>
        <v/>
      </c>
      <c r="P775" s="53"/>
      <c r="Q775" s="14" t="str">
        <f t="shared" si="386"/>
        <v/>
      </c>
      <c r="R775" s="57" t="str">
        <f t="shared" si="387"/>
        <v/>
      </c>
      <c r="S775" s="58" t="str">
        <f>IF(B775="","",IF(R775="Refreshment Beverage",VLOOKUP(VALUE(Q775),Rates!G$15:L$19,2,0),VLOOKUP(VALUE(Q775),Rates!G$4:L$12,2,0)))</f>
        <v/>
      </c>
      <c r="T775" s="58" t="str">
        <f t="shared" si="388"/>
        <v/>
      </c>
      <c r="U775" s="58" t="str">
        <f t="shared" si="389"/>
        <v/>
      </c>
      <c r="V775" s="58" t="str">
        <f t="shared" si="390"/>
        <v/>
      </c>
      <c r="W775" s="58" t="str">
        <f t="shared" si="391"/>
        <v/>
      </c>
      <c r="X775" s="59" t="str">
        <f t="shared" si="392"/>
        <v/>
      </c>
      <c r="Y775" s="60" t="str">
        <f>IF(B:B="","",IF(R775="Refreshment Beverage",VLOOKUP(Q775,Rates!G$15:L$19,6,0)*W775,VLOOKUP(Q775,Rates!G$4:L$12,6,0)*W775))</f>
        <v/>
      </c>
      <c r="Z775" s="60" t="str">
        <f t="shared" si="393"/>
        <v/>
      </c>
      <c r="AA775" s="60" t="str">
        <f t="shared" ref="AA775:AA838" si="411">IF(B:B="","",IF(AND(T775="Can",V775=8,R775="Beer"),V775*0.0201,IF(AND(T775="Can",V775=15,R775="Beer"),V775*0.0101,IF(AND(T775="Can",V775=20,R775="Beer"),V775*0.0107,IF(AND(T775="Can",V775=30,R775="Beer"),V775*0.0089,IF(AND(T775="Can",V775=36,R775="Beer"),V775*0.0074,IF(AND(T775="Bottle",V775=24,R775="Beer"),V775*0.016,IF(AND(R775="Refreshment Beverage",U775&gt;0.049,U775&lt;0.401),V775*0.0536,IF(AND(R775="Refreshment Beverage",U775&gt;0.4,U775&lt;0.47),V775*0.0643,IF(AND(R775="Refreshment Beverage",U775&gt;0.469,U775&lt;0.66),V775*0.075,IF(AND(R775="Refreshment Beverage",U775&gt;0.659,U775&lt;0.75),V775*0.1071,IF(AND(R775="Refreshment Beverage",U775&gt;0.749,U775&lt;0.9),V775*0.1178,IF(AND(R775="Refreshment Beverage",U775&gt;0.899,U775&lt;1),V775*0.1393,IF(AND(R775="Refreshment Beverage",U775=1),V775*0.1499,IF(AND(R775="Refreshment Beverage",U775=1.14),V775*0.1714,IF(AND(R775="Refreshment Beverage",U775=2),V775*0.2999,IF(AND(R775="Refreshment Beverage",U775=3),V775*0.4499,IF(AND(R775="Refreshment Beverage",U775=1.75),V775*0.2678,0))))))))))))))))))</f>
        <v/>
      </c>
      <c r="AB775" s="61" t="str" cm="1">
        <f t="array" ref="AB775">IF(_xlfn.SINGLE(B:B)="","",IF(R775="Refreshment Beverage","",IF(AND(R775="Beer",Q775=0),SUM(LOOKUP(2,1/(Rates!$B$15:$B$18&lt;=W775)/(Rates!$C$15:$C$18&gt;=W775),Rates!$D$15:$D$18)*W775),VLOOKUP(VALUE(_xlfn.SINGLE(Q:Q)),Rates!A:B,2,0)*W775)))</f>
        <v/>
      </c>
      <c r="AC775" s="61" t="str" cm="1">
        <f t="array" ref="AC775">IF(_xlfn.SINGLE(B:B)="","",IF(R775="Refreshment Beverage","",IF(AND(R775="Beer",Q775=0),SUM(LOOKUP(2,1/(Rates!$B$15:$B$18&lt;=W775)/(Rates!$C$15:$C$18&gt;=W775),Rates!$E$15:$E$18)*W775),VLOOKUP(VALUE(_xlfn.SINGLE(Q:Q)),Rates!A:C,3,0)*W775)))</f>
        <v/>
      </c>
      <c r="AD775" s="168">
        <f>IFERROR(IF(R775="Beer","",IF(OR(Q775=1,Q775=2,Q775=3,Q775=4),VLOOKUP(Q775,Rates!$A$31:$B$34,2,0)*W775,IF(V775=1,VLOOKUP(U775,'REB BEV MIN MKUP'!B:E,4,0),IF(V775&gt;1,VLOOKUP(VALUE(W775),'REB BEV MIN MKUP'!O:Q,3,0),0)))),0)</f>
        <v>0</v>
      </c>
      <c r="AE775" s="62" t="str">
        <f t="shared" si="394"/>
        <v/>
      </c>
      <c r="AF775" s="63" t="str">
        <f t="shared" si="395"/>
        <v/>
      </c>
      <c r="AG775" s="64" t="str">
        <f t="shared" si="396"/>
        <v/>
      </c>
      <c r="AH775" s="65" t="str">
        <f t="shared" si="397"/>
        <v/>
      </c>
      <c r="AI775" s="66" t="str">
        <f>IF(AE:AE="","",IF(R775="Refreshment Beverage",AK775*(Rates!J$19/100),ROUND(SUM(AH775*(Rates!$J$8/100)),4)))</f>
        <v/>
      </c>
      <c r="AJ775" s="67" t="str">
        <f t="shared" si="398"/>
        <v/>
      </c>
      <c r="AK775" s="22" t="str">
        <f t="shared" si="399"/>
        <v/>
      </c>
      <c r="AL775" s="62" t="str">
        <f t="shared" si="400"/>
        <v/>
      </c>
      <c r="AM775" s="63" t="str">
        <f>IF(AS775="","",IF(R775="Refreshment Beverage",ROUND(AS775*Rates!K$19,4),ROUND(AO775*(VLOOKUP(VALUE(Q775),Rates!G$4:L$12,3,0)),4)))</f>
        <v/>
      </c>
      <c r="AN775" s="68" t="str">
        <f>IF(AS775="","",IF(R775="Refreshment Beverage",AS775*(Rates!J$19/100),MAX(AM775,AB775)))</f>
        <v/>
      </c>
      <c r="AO775" s="69" t="str">
        <f t="shared" si="401"/>
        <v/>
      </c>
      <c r="AP775" s="69" t="str">
        <f t="shared" si="402"/>
        <v/>
      </c>
      <c r="AQ775" s="70" t="str">
        <f>IF(AS775="","",IF(R775="Refreshment Beverage",ROUND(SUM(VLOOKUP(Q:Q,Rates!G$15:L$19,3,0)*(AS775-Y775-Z775-AA775)),4),ROUND(SUM(Rates!$K$8*AS775),4)))</f>
        <v/>
      </c>
      <c r="AR775" s="66" t="str">
        <f t="shared" si="403"/>
        <v/>
      </c>
      <c r="AS775" s="22" t="str">
        <f t="shared" si="404"/>
        <v/>
      </c>
      <c r="AT775" s="62" t="str">
        <f t="shared" si="405"/>
        <v/>
      </c>
      <c r="AU775" s="63" t="str">
        <f>IF(AX775="","",IF(R775="Refreshment Beverage",ROUND((BA775-Y775-Z775-AA775)*VLOOKUP(VALUE(Q775),Rates!G$15:L$19,3,0),4),ROUND(AW775*(VLOOKUP(VALUE(Q775),Rates!G:L,3,0)),4)))</f>
        <v/>
      </c>
      <c r="AV775" s="68" t="str">
        <f t="shared" si="406"/>
        <v/>
      </c>
      <c r="AW775" s="69" t="str">
        <f t="shared" si="407"/>
        <v/>
      </c>
      <c r="AX775" s="65" t="str">
        <f t="shared" si="408"/>
        <v/>
      </c>
      <c r="AY775" s="70" t="str">
        <f>IF(AX775="","",IF(R775="Refreshment Beverage",ROUND(SUM(AX775*Rates!K$19),4),ROUND(SUM(AX775*(Rates!J$8/100)),4)))</f>
        <v/>
      </c>
      <c r="AZ775" s="67" t="str">
        <f t="shared" si="409"/>
        <v/>
      </c>
      <c r="BA775" s="22" t="str">
        <f t="shared" si="410"/>
        <v/>
      </c>
      <c r="BD775" s="171"/>
      <c r="BE775" s="171"/>
      <c r="BF775" s="171"/>
      <c r="BG775" s="171"/>
    </row>
    <row r="776" spans="11:59" ht="12.75" customHeight="1" x14ac:dyDescent="0.3">
      <c r="K776" s="42" t="str">
        <f t="shared" ref="K776:K839" si="412">IFERROR(IF(B:B="","",IF(OR(C776="",E776="",F776="",G776="",H776="",I776="",J776=""),"",ROUND(IF(J776="Gross Price to Brewers",AE776,IF(J776="Retail Price",AL776,IF(J776="Licensee Retail",AT776,""))),2))),"")</f>
        <v/>
      </c>
      <c r="L776" s="55" t="str">
        <f t="shared" ref="L776:L839" si="413">IFERROR(IF(B:B="","",IF(OR(C776="",E776="",F776="",G776="",H776="",I776="",J776=""),"",ROUND(IF(J776="Gross Price to Brewers",AH776,IF(J776="Retail Price",AP776,IF(J776="Licensee Retail",AX776,""))),2))),"")</f>
        <v/>
      </c>
      <c r="M776" s="43" t="str">
        <f t="shared" ref="M776:M839" si="414">IFERROR(IF(B:B="","",IF(OR(C776="",E776="",F776="",G776="",H776="",I776="",J776=""),"",ROUND(IF(J776="Gross Price to Brewers",AK776,IF(J776="Retail Price",AS776,IF(J776="Licensee Retail",BA776,""))),2))),"")</f>
        <v/>
      </c>
      <c r="N776" s="56" t="str" cm="1">
        <f t="array" ref="N776">IFERROR(IF(_xlfn.SINGLE(B:B)="","",IF(R776="Beer",SUM(LOOKUP(2,1/(Rates!$B$3:$B$5&lt;=W776)/(Rates!$C$3:$C$5&gt;=W776),Rates!$D$3:$D$5)*(X776/100)*W776),IF(R776="Refreshment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56" t="str">
        <f t="shared" ref="O776:O839" si="415">IF(B:B="","",IF(M776&gt;N776,"YES","NO"))</f>
        <v/>
      </c>
      <c r="P776" s="53"/>
      <c r="Q776" s="14" t="str">
        <f t="shared" ref="Q776:Q839" si="416">IF(B776="","",IF(OR(D776="",D776=0),0,D776))</f>
        <v/>
      </c>
      <c r="R776" s="57" t="str">
        <f t="shared" ref="R776:R839" si="417">IF(C776="","",IF(C776="Beer","Beer",IF(C776="Malt-Based Cooler","Refreshment Beverage")))</f>
        <v/>
      </c>
      <c r="S776" s="58" t="str">
        <f>IF(B776="","",IF(R776="Refreshment Beverage",VLOOKUP(VALUE(Q776),Rates!G$15:L$19,2,0),VLOOKUP(VALUE(Q776),Rates!G$4:L$12,2,0)))</f>
        <v/>
      </c>
      <c r="T776" s="58" t="str">
        <f t="shared" ref="T776:T839" si="418">IF(B776="","",G776)</f>
        <v/>
      </c>
      <c r="U776" s="58" t="str">
        <f t="shared" ref="U776:U839" si="419">IF(B:B="","",SUM(W776/V776))</f>
        <v/>
      </c>
      <c r="V776" s="58" t="str">
        <f t="shared" ref="V776:V839" si="420">IF(B776="","",F776)</f>
        <v/>
      </c>
      <c r="W776" s="58" t="str">
        <f t="shared" ref="W776:W839" si="421">IF(B776="","",E776*F776)</f>
        <v/>
      </c>
      <c r="X776" s="59" t="str">
        <f t="shared" ref="X776:X839" si="422">IF(B776="","",H776)</f>
        <v/>
      </c>
      <c r="Y776" s="60" t="str">
        <f>IF(B:B="","",IF(R776="Refreshment Beverage",VLOOKUP(Q776,Rates!G$15:L$19,6,0)*W776,VLOOKUP(Q776,Rates!G$4:L$12,6,0)*W776))</f>
        <v/>
      </c>
      <c r="Z776" s="60" t="str">
        <f t="shared" ref="Z776:Z839" si="423">IF(B:B="","",IF(R776="Refreshment Beverage",0,IF(T776="Keg",0,ROUND(0.34/12*V776,2))))</f>
        <v/>
      </c>
      <c r="AA776" s="60" t="str">
        <f t="shared" si="411"/>
        <v/>
      </c>
      <c r="AB776" s="61" t="str" cm="1">
        <f t="array" ref="AB776">IF(_xlfn.SINGLE(B:B)="","",IF(R776="Refreshment Beverage","",IF(AND(R776="Beer",Q776=0),SUM(LOOKUP(2,1/(Rates!$B$15:$B$18&lt;=W776)/(Rates!$C$15:$C$18&gt;=W776),Rates!$D$15:$D$18)*W776),VLOOKUP(VALUE(_xlfn.SINGLE(Q:Q)),Rates!A:B,2,0)*W776)))</f>
        <v/>
      </c>
      <c r="AC776" s="61" t="str" cm="1">
        <f t="array" ref="AC776">IF(_xlfn.SINGLE(B:B)="","",IF(R776="Refreshment Beverage","",IF(AND(R776="Beer",Q776=0),SUM(LOOKUP(2,1/(Rates!$B$15:$B$18&lt;=W776)/(Rates!$C$15:$C$18&gt;=W776),Rates!$E$15:$E$18)*W776),VLOOKUP(VALUE(_xlfn.SINGLE(Q:Q)),Rates!A:C,3,0)*W776)))</f>
        <v/>
      </c>
      <c r="AD776" s="168">
        <f>IFERROR(IF(R776="Beer","",IF(OR(Q776=1,Q776=2,Q776=3,Q776=4),VLOOKUP(Q776,Rates!$A$31:$B$34,2,0)*W776,IF(V776=1,VLOOKUP(U776,'REB BEV MIN MKUP'!B:E,4,0),IF(V776&gt;1,VLOOKUP(VALUE(W776),'REB BEV MIN MKUP'!O:Q,3,0),0)))),0)</f>
        <v>0</v>
      </c>
      <c r="AE776" s="62" t="str">
        <f t="shared" ref="AE776:AE839" si="424">IF(J776="Gross Price to Brewers",I776,"")</f>
        <v/>
      </c>
      <c r="AF776" s="63" t="str">
        <f t="shared" ref="AF776:AF839" si="425">IF(AE:AE="","",ROUND(SUM(AE776*(S776/100)),4))</f>
        <v/>
      </c>
      <c r="AG776" s="64" t="str">
        <f t="shared" ref="AG776:AG839" si="426">IF(AE:AE="","",IF(R776="Refreshment Beverage",MAX(AF776,AD776),MAX(AB776,AF776)))</f>
        <v/>
      </c>
      <c r="AH776" s="65" t="str">
        <f t="shared" ref="AH776:AH839" si="427">IF(AE:AE="","",IF(R776="Refreshment Beverage",AK776-AJ776,SUM(Y776:AA776)+AE776+AG776))</f>
        <v/>
      </c>
      <c r="AI776" s="66" t="str">
        <f>IF(AE:AE="","",IF(R776="Refreshment Beverage",AK776*(Rates!J$19/100),ROUND(SUM(AH776*(Rates!$J$8/100)),4)))</f>
        <v/>
      </c>
      <c r="AJ776" s="67" t="str">
        <f t="shared" ref="AJ776:AJ839" si="428">IF(AE:AE="","",IF(R776="Refreshment Beverage",AI776,MAX(AC776,AI776)))</f>
        <v/>
      </c>
      <c r="AK776" s="22" t="str">
        <f t="shared" ref="AK776:AK839" si="429">IF(AE:AE="","",IF(R776="Refreshment Beverage",SUM(AE776+Y776+Z776+AA776+AG776),SUM(AH776+AJ776)))</f>
        <v/>
      </c>
      <c r="AL776" s="62" t="str">
        <f t="shared" ref="AL776:AL839" si="430">IF(AS776="","",IF(R776="Refreshment Beverage",ROUND(SUM(AS776-AR776-AA776-Z776-Y776),2),ROUND(SUM(AS776-AR776-AN776-Y776-Z776-AA776),2)))</f>
        <v/>
      </c>
      <c r="AM776" s="63" t="str">
        <f>IF(AS776="","",IF(R776="Refreshment Beverage",ROUND(AS776*Rates!K$19,4),ROUND(AO776*(VLOOKUP(VALUE(Q776),Rates!G$4:L$12,3,0)),4)))</f>
        <v/>
      </c>
      <c r="AN776" s="68" t="str">
        <f>IF(AS776="","",IF(R776="Refreshment Beverage",AS776*(Rates!J$19/100),MAX(AM776,AB776)))</f>
        <v/>
      </c>
      <c r="AO776" s="69" t="str">
        <f t="shared" ref="AO776:AO839" si="431">IF(AS776="","",ROUND(SUM(AS776-AR776-Y776-Z776-AA776),4))</f>
        <v/>
      </c>
      <c r="AP776" s="69" t="str">
        <f t="shared" ref="AP776:AP839" si="432">IF(AS776="","",IF(R776="Refreshment Beverage",ROUND(AS776-AN776,2),ROUND(SUM(AS776-AR776),2)))</f>
        <v/>
      </c>
      <c r="AQ776" s="70" t="str">
        <f>IF(AS776="","",IF(R776="Refreshment Beverage",ROUND(SUM(VLOOKUP(Q:Q,Rates!G$15:L$19,3,0)*(AS776-Y776-Z776-AA776)),4),ROUND(SUM(Rates!$K$8*AS776),4)))</f>
        <v/>
      </c>
      <c r="AR776" s="66" t="str">
        <f t="shared" ref="AR776:AR839" si="433">IF(AS776="","",IF(R776="Refreshment Beverage",MAX(AD776,AQ776),MAX(AQ776,AC776)))</f>
        <v/>
      </c>
      <c r="AS776" s="22" t="str">
        <f t="shared" ref="AS776:AS839" si="434">IF(J776="Retail Price",SUM(I776+0.004),"")</f>
        <v/>
      </c>
      <c r="AT776" s="62" t="str">
        <f t="shared" ref="AT776:AT839" si="435">IF(AX776="","",IF(R776="Refreshment Beverage",SUM(BA776-AV776-Y776-Z776-AA776),SUM(AX776-AV776-Y776-Z776-AA776)))</f>
        <v/>
      </c>
      <c r="AU776" s="63" t="str">
        <f>IF(AX776="","",IF(R776="Refreshment Beverage",ROUND((BA776-Y776-Z776-AA776)*VLOOKUP(VALUE(Q776),Rates!G$15:L$19,3,0),4),ROUND(AW776*(VLOOKUP(VALUE(Q776),Rates!G:L,3,0)),4)))</f>
        <v/>
      </c>
      <c r="AV776" s="68" t="str">
        <f t="shared" ref="AV776:AV839" si="436">IF(AX776="","",IF(R776="Refreshment Beverage",MAX(AU776,AD776),MAX(AB776,AU776)))</f>
        <v/>
      </c>
      <c r="AW776" s="69" t="str">
        <f t="shared" ref="AW776:AW839" si="437">IF(AX776="","",IF(R776="Refreshment Beverage",SUM(BA776-AV776-Y776-Z776-AA776),ROUND(SUM(BA776-AZ776-Y776-Z776-AA776),4)))</f>
        <v/>
      </c>
      <c r="AX776" s="65" t="str">
        <f t="shared" ref="AX776:AX839" si="438">IF(J776="Licensee Retail",I776,"")</f>
        <v/>
      </c>
      <c r="AY776" s="70" t="str">
        <f>IF(AX776="","",IF(R776="Refreshment Beverage",ROUND(SUM(AX776*Rates!K$19),4),ROUND(SUM(AX776*(Rates!J$8/100)),4)))</f>
        <v/>
      </c>
      <c r="AZ776" s="67" t="str">
        <f t="shared" ref="AZ776:AZ839" si="439">IF(AX776="","",MAX($AC776,AY776))</f>
        <v/>
      </c>
      <c r="BA776" s="22" t="str">
        <f t="shared" ref="BA776:BA839" si="440">IF(AX776="","",SUM(AX776+AZ776))</f>
        <v/>
      </c>
      <c r="BD776" s="171"/>
      <c r="BE776" s="171"/>
      <c r="BF776" s="171"/>
      <c r="BG776" s="171"/>
    </row>
    <row r="777" spans="11:59" ht="12.75" customHeight="1" x14ac:dyDescent="0.3">
      <c r="K777" s="42" t="str">
        <f t="shared" si="412"/>
        <v/>
      </c>
      <c r="L777" s="55" t="str">
        <f t="shared" si="413"/>
        <v/>
      </c>
      <c r="M777" s="43" t="str">
        <f t="shared" si="414"/>
        <v/>
      </c>
      <c r="N777" s="56" t="str" cm="1">
        <f t="array" ref="N777">IFERROR(IF(_xlfn.SINGLE(B:B)="","",IF(R777="Beer",SUM(LOOKUP(2,1/(Rates!$B$3:$B$5&lt;=W777)/(Rates!$C$3:$C$5&gt;=W777),Rates!$D$3:$D$5)*(X777/100)*W777),IF(R777="Refreshment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56" t="str">
        <f t="shared" si="415"/>
        <v/>
      </c>
      <c r="P777" s="53"/>
      <c r="Q777" s="14" t="str">
        <f t="shared" si="416"/>
        <v/>
      </c>
      <c r="R777" s="57" t="str">
        <f t="shared" si="417"/>
        <v/>
      </c>
      <c r="S777" s="58" t="str">
        <f>IF(B777="","",IF(R777="Refreshment Beverage",VLOOKUP(VALUE(Q777),Rates!G$15:L$19,2,0),VLOOKUP(VALUE(Q777),Rates!G$4:L$12,2,0)))</f>
        <v/>
      </c>
      <c r="T777" s="58" t="str">
        <f t="shared" si="418"/>
        <v/>
      </c>
      <c r="U777" s="58" t="str">
        <f t="shared" si="419"/>
        <v/>
      </c>
      <c r="V777" s="58" t="str">
        <f t="shared" si="420"/>
        <v/>
      </c>
      <c r="W777" s="58" t="str">
        <f t="shared" si="421"/>
        <v/>
      </c>
      <c r="X777" s="59" t="str">
        <f t="shared" si="422"/>
        <v/>
      </c>
      <c r="Y777" s="60" t="str">
        <f>IF(B:B="","",IF(R777="Refreshment Beverage",VLOOKUP(Q777,Rates!G$15:L$19,6,0)*W777,VLOOKUP(Q777,Rates!G$4:L$12,6,0)*W777))</f>
        <v/>
      </c>
      <c r="Z777" s="60" t="str">
        <f t="shared" si="423"/>
        <v/>
      </c>
      <c r="AA777" s="60" t="str">
        <f t="shared" si="411"/>
        <v/>
      </c>
      <c r="AB777" s="61" t="str" cm="1">
        <f t="array" ref="AB777">IF(_xlfn.SINGLE(B:B)="","",IF(R777="Refreshment Beverage","",IF(AND(R777="Beer",Q777=0),SUM(LOOKUP(2,1/(Rates!$B$15:$B$18&lt;=W777)/(Rates!$C$15:$C$18&gt;=W777),Rates!$D$15:$D$18)*W777),VLOOKUP(VALUE(_xlfn.SINGLE(Q:Q)),Rates!A:B,2,0)*W777)))</f>
        <v/>
      </c>
      <c r="AC777" s="61" t="str" cm="1">
        <f t="array" ref="AC777">IF(_xlfn.SINGLE(B:B)="","",IF(R777="Refreshment Beverage","",IF(AND(R777="Beer",Q777=0),SUM(LOOKUP(2,1/(Rates!$B$15:$B$18&lt;=W777)/(Rates!$C$15:$C$18&gt;=W777),Rates!$E$15:$E$18)*W777),VLOOKUP(VALUE(_xlfn.SINGLE(Q:Q)),Rates!A:C,3,0)*W777)))</f>
        <v/>
      </c>
      <c r="AD777" s="168">
        <f>IFERROR(IF(R777="Beer","",IF(OR(Q777=1,Q777=2,Q777=3,Q777=4),VLOOKUP(Q777,Rates!$A$31:$B$34,2,0)*W777,IF(V777=1,VLOOKUP(U777,'REB BEV MIN MKUP'!B:E,4,0),IF(V777&gt;1,VLOOKUP(VALUE(W777),'REB BEV MIN MKUP'!O:Q,3,0),0)))),0)</f>
        <v>0</v>
      </c>
      <c r="AE777" s="62" t="str">
        <f t="shared" si="424"/>
        <v/>
      </c>
      <c r="AF777" s="63" t="str">
        <f t="shared" si="425"/>
        <v/>
      </c>
      <c r="AG777" s="64" t="str">
        <f t="shared" si="426"/>
        <v/>
      </c>
      <c r="AH777" s="65" t="str">
        <f t="shared" si="427"/>
        <v/>
      </c>
      <c r="AI777" s="66" t="str">
        <f>IF(AE:AE="","",IF(R777="Refreshment Beverage",AK777*(Rates!J$19/100),ROUND(SUM(AH777*(Rates!$J$8/100)),4)))</f>
        <v/>
      </c>
      <c r="AJ777" s="67" t="str">
        <f t="shared" si="428"/>
        <v/>
      </c>
      <c r="AK777" s="22" t="str">
        <f t="shared" si="429"/>
        <v/>
      </c>
      <c r="AL777" s="62" t="str">
        <f t="shared" si="430"/>
        <v/>
      </c>
      <c r="AM777" s="63" t="str">
        <f>IF(AS777="","",IF(R777="Refreshment Beverage",ROUND(AS777*Rates!K$19,4),ROUND(AO777*(VLOOKUP(VALUE(Q777),Rates!G$4:L$12,3,0)),4)))</f>
        <v/>
      </c>
      <c r="AN777" s="68" t="str">
        <f>IF(AS777="","",IF(R777="Refreshment Beverage",AS777*(Rates!J$19/100),MAX(AM777,AB777)))</f>
        <v/>
      </c>
      <c r="AO777" s="69" t="str">
        <f t="shared" si="431"/>
        <v/>
      </c>
      <c r="AP777" s="69" t="str">
        <f t="shared" si="432"/>
        <v/>
      </c>
      <c r="AQ777" s="70" t="str">
        <f>IF(AS777="","",IF(R777="Refreshment Beverage",ROUND(SUM(VLOOKUP(Q:Q,Rates!G$15:L$19,3,0)*(AS777-Y777-Z777-AA777)),4),ROUND(SUM(Rates!$K$8*AS777),4)))</f>
        <v/>
      </c>
      <c r="AR777" s="66" t="str">
        <f t="shared" si="433"/>
        <v/>
      </c>
      <c r="AS777" s="22" t="str">
        <f t="shared" si="434"/>
        <v/>
      </c>
      <c r="AT777" s="62" t="str">
        <f t="shared" si="435"/>
        <v/>
      </c>
      <c r="AU777" s="63" t="str">
        <f>IF(AX777="","",IF(R777="Refreshment Beverage",ROUND((BA777-Y777-Z777-AA777)*VLOOKUP(VALUE(Q777),Rates!G$15:L$19,3,0),4),ROUND(AW777*(VLOOKUP(VALUE(Q777),Rates!G:L,3,0)),4)))</f>
        <v/>
      </c>
      <c r="AV777" s="68" t="str">
        <f t="shared" si="436"/>
        <v/>
      </c>
      <c r="AW777" s="69" t="str">
        <f t="shared" si="437"/>
        <v/>
      </c>
      <c r="AX777" s="65" t="str">
        <f t="shared" si="438"/>
        <v/>
      </c>
      <c r="AY777" s="70" t="str">
        <f>IF(AX777="","",IF(R777="Refreshment Beverage",ROUND(SUM(AX777*Rates!K$19),4),ROUND(SUM(AX777*(Rates!J$8/100)),4)))</f>
        <v/>
      </c>
      <c r="AZ777" s="67" t="str">
        <f t="shared" si="439"/>
        <v/>
      </c>
      <c r="BA777" s="22" t="str">
        <f t="shared" si="440"/>
        <v/>
      </c>
      <c r="BD777" s="171"/>
      <c r="BE777" s="171"/>
      <c r="BF777" s="171"/>
      <c r="BG777" s="171"/>
    </row>
    <row r="778" spans="11:59" ht="12.75" customHeight="1" x14ac:dyDescent="0.3">
      <c r="K778" s="42" t="str">
        <f t="shared" si="412"/>
        <v/>
      </c>
      <c r="L778" s="55" t="str">
        <f t="shared" si="413"/>
        <v/>
      </c>
      <c r="M778" s="43" t="str">
        <f t="shared" si="414"/>
        <v/>
      </c>
      <c r="N778" s="56" t="str" cm="1">
        <f t="array" ref="N778">IFERROR(IF(_xlfn.SINGLE(B:B)="","",IF(R778="Beer",SUM(LOOKUP(2,1/(Rates!$B$3:$B$5&lt;=W778)/(Rates!$C$3:$C$5&gt;=W778),Rates!$D$3:$D$5)*(X778/100)*W778),IF(R778="Refreshment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56" t="str">
        <f t="shared" si="415"/>
        <v/>
      </c>
      <c r="P778" s="53"/>
      <c r="Q778" s="14" t="str">
        <f t="shared" si="416"/>
        <v/>
      </c>
      <c r="R778" s="57" t="str">
        <f t="shared" si="417"/>
        <v/>
      </c>
      <c r="S778" s="58" t="str">
        <f>IF(B778="","",IF(R778="Refreshment Beverage",VLOOKUP(VALUE(Q778),Rates!G$15:L$19,2,0),VLOOKUP(VALUE(Q778),Rates!G$4:L$12,2,0)))</f>
        <v/>
      </c>
      <c r="T778" s="58" t="str">
        <f t="shared" si="418"/>
        <v/>
      </c>
      <c r="U778" s="58" t="str">
        <f t="shared" si="419"/>
        <v/>
      </c>
      <c r="V778" s="58" t="str">
        <f t="shared" si="420"/>
        <v/>
      </c>
      <c r="W778" s="58" t="str">
        <f t="shared" si="421"/>
        <v/>
      </c>
      <c r="X778" s="59" t="str">
        <f t="shared" si="422"/>
        <v/>
      </c>
      <c r="Y778" s="60" t="str">
        <f>IF(B:B="","",IF(R778="Refreshment Beverage",VLOOKUP(Q778,Rates!G$15:L$19,6,0)*W778,VLOOKUP(Q778,Rates!G$4:L$12,6,0)*W778))</f>
        <v/>
      </c>
      <c r="Z778" s="60" t="str">
        <f t="shared" si="423"/>
        <v/>
      </c>
      <c r="AA778" s="60" t="str">
        <f t="shared" si="411"/>
        <v/>
      </c>
      <c r="AB778" s="61" t="str" cm="1">
        <f t="array" ref="AB778">IF(_xlfn.SINGLE(B:B)="","",IF(R778="Refreshment Beverage","",IF(AND(R778="Beer",Q778=0),SUM(LOOKUP(2,1/(Rates!$B$15:$B$18&lt;=W778)/(Rates!$C$15:$C$18&gt;=W778),Rates!$D$15:$D$18)*W778),VLOOKUP(VALUE(_xlfn.SINGLE(Q:Q)),Rates!A:B,2,0)*W778)))</f>
        <v/>
      </c>
      <c r="AC778" s="61" t="str" cm="1">
        <f t="array" ref="AC778">IF(_xlfn.SINGLE(B:B)="","",IF(R778="Refreshment Beverage","",IF(AND(R778="Beer",Q778=0),SUM(LOOKUP(2,1/(Rates!$B$15:$B$18&lt;=W778)/(Rates!$C$15:$C$18&gt;=W778),Rates!$E$15:$E$18)*W778),VLOOKUP(VALUE(_xlfn.SINGLE(Q:Q)),Rates!A:C,3,0)*W778)))</f>
        <v/>
      </c>
      <c r="AD778" s="168">
        <f>IFERROR(IF(R778="Beer","",IF(OR(Q778=1,Q778=2,Q778=3,Q778=4),VLOOKUP(Q778,Rates!$A$31:$B$34,2,0)*W778,IF(V778=1,VLOOKUP(U778,'REB BEV MIN MKUP'!B:E,4,0),IF(V778&gt;1,VLOOKUP(VALUE(W778),'REB BEV MIN MKUP'!O:Q,3,0),0)))),0)</f>
        <v>0</v>
      </c>
      <c r="AE778" s="62" t="str">
        <f t="shared" si="424"/>
        <v/>
      </c>
      <c r="AF778" s="63" t="str">
        <f t="shared" si="425"/>
        <v/>
      </c>
      <c r="AG778" s="64" t="str">
        <f t="shared" si="426"/>
        <v/>
      </c>
      <c r="AH778" s="65" t="str">
        <f t="shared" si="427"/>
        <v/>
      </c>
      <c r="AI778" s="66" t="str">
        <f>IF(AE:AE="","",IF(R778="Refreshment Beverage",AK778*(Rates!J$19/100),ROUND(SUM(AH778*(Rates!$J$8/100)),4)))</f>
        <v/>
      </c>
      <c r="AJ778" s="67" t="str">
        <f t="shared" si="428"/>
        <v/>
      </c>
      <c r="AK778" s="22" t="str">
        <f t="shared" si="429"/>
        <v/>
      </c>
      <c r="AL778" s="62" t="str">
        <f t="shared" si="430"/>
        <v/>
      </c>
      <c r="AM778" s="63" t="str">
        <f>IF(AS778="","",IF(R778="Refreshment Beverage",ROUND(AS778*Rates!K$19,4),ROUND(AO778*(VLOOKUP(VALUE(Q778),Rates!G$4:L$12,3,0)),4)))</f>
        <v/>
      </c>
      <c r="AN778" s="68" t="str">
        <f>IF(AS778="","",IF(R778="Refreshment Beverage",AS778*(Rates!J$19/100),MAX(AM778,AB778)))</f>
        <v/>
      </c>
      <c r="AO778" s="69" t="str">
        <f t="shared" si="431"/>
        <v/>
      </c>
      <c r="AP778" s="69" t="str">
        <f t="shared" si="432"/>
        <v/>
      </c>
      <c r="AQ778" s="70" t="str">
        <f>IF(AS778="","",IF(R778="Refreshment Beverage",ROUND(SUM(VLOOKUP(Q:Q,Rates!G$15:L$19,3,0)*(AS778-Y778-Z778-AA778)),4),ROUND(SUM(Rates!$K$8*AS778),4)))</f>
        <v/>
      </c>
      <c r="AR778" s="66" t="str">
        <f t="shared" si="433"/>
        <v/>
      </c>
      <c r="AS778" s="22" t="str">
        <f t="shared" si="434"/>
        <v/>
      </c>
      <c r="AT778" s="62" t="str">
        <f t="shared" si="435"/>
        <v/>
      </c>
      <c r="AU778" s="63" t="str">
        <f>IF(AX778="","",IF(R778="Refreshment Beverage",ROUND((BA778-Y778-Z778-AA778)*VLOOKUP(VALUE(Q778),Rates!G$15:L$19,3,0),4),ROUND(AW778*(VLOOKUP(VALUE(Q778),Rates!G:L,3,0)),4)))</f>
        <v/>
      </c>
      <c r="AV778" s="68" t="str">
        <f t="shared" si="436"/>
        <v/>
      </c>
      <c r="AW778" s="69" t="str">
        <f t="shared" si="437"/>
        <v/>
      </c>
      <c r="AX778" s="65" t="str">
        <f t="shared" si="438"/>
        <v/>
      </c>
      <c r="AY778" s="70" t="str">
        <f>IF(AX778="","",IF(R778="Refreshment Beverage",ROUND(SUM(AX778*Rates!K$19),4),ROUND(SUM(AX778*(Rates!J$8/100)),4)))</f>
        <v/>
      </c>
      <c r="AZ778" s="67" t="str">
        <f t="shared" si="439"/>
        <v/>
      </c>
      <c r="BA778" s="22" t="str">
        <f t="shared" si="440"/>
        <v/>
      </c>
      <c r="BD778" s="171"/>
      <c r="BE778" s="171"/>
      <c r="BF778" s="171"/>
      <c r="BG778" s="171"/>
    </row>
    <row r="779" spans="11:59" ht="12.75" customHeight="1" x14ac:dyDescent="0.3">
      <c r="K779" s="42" t="str">
        <f t="shared" si="412"/>
        <v/>
      </c>
      <c r="L779" s="55" t="str">
        <f t="shared" si="413"/>
        <v/>
      </c>
      <c r="M779" s="43" t="str">
        <f t="shared" si="414"/>
        <v/>
      </c>
      <c r="N779" s="56" t="str" cm="1">
        <f t="array" ref="N779">IFERROR(IF(_xlfn.SINGLE(B:B)="","",IF(R779="Beer",SUM(LOOKUP(2,1/(Rates!$B$3:$B$5&lt;=W779)/(Rates!$C$3:$C$5&gt;=W779),Rates!$D$3:$D$5)*(X779/100)*W779),IF(R779="Refreshment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56" t="str">
        <f t="shared" si="415"/>
        <v/>
      </c>
      <c r="P779" s="53"/>
      <c r="Q779" s="14" t="str">
        <f t="shared" si="416"/>
        <v/>
      </c>
      <c r="R779" s="57" t="str">
        <f t="shared" si="417"/>
        <v/>
      </c>
      <c r="S779" s="58" t="str">
        <f>IF(B779="","",IF(R779="Refreshment Beverage",VLOOKUP(VALUE(Q779),Rates!G$15:L$19,2,0),VLOOKUP(VALUE(Q779),Rates!G$4:L$12,2,0)))</f>
        <v/>
      </c>
      <c r="T779" s="58" t="str">
        <f t="shared" si="418"/>
        <v/>
      </c>
      <c r="U779" s="58" t="str">
        <f t="shared" si="419"/>
        <v/>
      </c>
      <c r="V779" s="58" t="str">
        <f t="shared" si="420"/>
        <v/>
      </c>
      <c r="W779" s="58" t="str">
        <f t="shared" si="421"/>
        <v/>
      </c>
      <c r="X779" s="59" t="str">
        <f t="shared" si="422"/>
        <v/>
      </c>
      <c r="Y779" s="60" t="str">
        <f>IF(B:B="","",IF(R779="Refreshment Beverage",VLOOKUP(Q779,Rates!G$15:L$19,6,0)*W779,VLOOKUP(Q779,Rates!G$4:L$12,6,0)*W779))</f>
        <v/>
      </c>
      <c r="Z779" s="60" t="str">
        <f t="shared" si="423"/>
        <v/>
      </c>
      <c r="AA779" s="60" t="str">
        <f t="shared" si="411"/>
        <v/>
      </c>
      <c r="AB779" s="61" t="str" cm="1">
        <f t="array" ref="AB779">IF(_xlfn.SINGLE(B:B)="","",IF(R779="Refreshment Beverage","",IF(AND(R779="Beer",Q779=0),SUM(LOOKUP(2,1/(Rates!$B$15:$B$18&lt;=W779)/(Rates!$C$15:$C$18&gt;=W779),Rates!$D$15:$D$18)*W779),VLOOKUP(VALUE(_xlfn.SINGLE(Q:Q)),Rates!A:B,2,0)*W779)))</f>
        <v/>
      </c>
      <c r="AC779" s="61" t="str" cm="1">
        <f t="array" ref="AC779">IF(_xlfn.SINGLE(B:B)="","",IF(R779="Refreshment Beverage","",IF(AND(R779="Beer",Q779=0),SUM(LOOKUP(2,1/(Rates!$B$15:$B$18&lt;=W779)/(Rates!$C$15:$C$18&gt;=W779),Rates!$E$15:$E$18)*W779),VLOOKUP(VALUE(_xlfn.SINGLE(Q:Q)),Rates!A:C,3,0)*W779)))</f>
        <v/>
      </c>
      <c r="AD779" s="168">
        <f>IFERROR(IF(R779="Beer","",IF(OR(Q779=1,Q779=2,Q779=3,Q779=4),VLOOKUP(Q779,Rates!$A$31:$B$34,2,0)*W779,IF(V779=1,VLOOKUP(U779,'REB BEV MIN MKUP'!B:E,4,0),IF(V779&gt;1,VLOOKUP(VALUE(W779),'REB BEV MIN MKUP'!O:Q,3,0),0)))),0)</f>
        <v>0</v>
      </c>
      <c r="AE779" s="62" t="str">
        <f t="shared" si="424"/>
        <v/>
      </c>
      <c r="AF779" s="63" t="str">
        <f t="shared" si="425"/>
        <v/>
      </c>
      <c r="AG779" s="64" t="str">
        <f t="shared" si="426"/>
        <v/>
      </c>
      <c r="AH779" s="65" t="str">
        <f t="shared" si="427"/>
        <v/>
      </c>
      <c r="AI779" s="66" t="str">
        <f>IF(AE:AE="","",IF(R779="Refreshment Beverage",AK779*(Rates!J$19/100),ROUND(SUM(AH779*(Rates!$J$8/100)),4)))</f>
        <v/>
      </c>
      <c r="AJ779" s="67" t="str">
        <f t="shared" si="428"/>
        <v/>
      </c>
      <c r="AK779" s="22" t="str">
        <f t="shared" si="429"/>
        <v/>
      </c>
      <c r="AL779" s="62" t="str">
        <f t="shared" si="430"/>
        <v/>
      </c>
      <c r="AM779" s="63" t="str">
        <f>IF(AS779="","",IF(R779="Refreshment Beverage",ROUND(AS779*Rates!K$19,4),ROUND(AO779*(VLOOKUP(VALUE(Q779),Rates!G$4:L$12,3,0)),4)))</f>
        <v/>
      </c>
      <c r="AN779" s="68" t="str">
        <f>IF(AS779="","",IF(R779="Refreshment Beverage",AS779*(Rates!J$19/100),MAX(AM779,AB779)))</f>
        <v/>
      </c>
      <c r="AO779" s="69" t="str">
        <f t="shared" si="431"/>
        <v/>
      </c>
      <c r="AP779" s="69" t="str">
        <f t="shared" si="432"/>
        <v/>
      </c>
      <c r="AQ779" s="70" t="str">
        <f>IF(AS779="","",IF(R779="Refreshment Beverage",ROUND(SUM(VLOOKUP(Q:Q,Rates!G$15:L$19,3,0)*(AS779-Y779-Z779-AA779)),4),ROUND(SUM(Rates!$K$8*AS779),4)))</f>
        <v/>
      </c>
      <c r="AR779" s="66" t="str">
        <f t="shared" si="433"/>
        <v/>
      </c>
      <c r="AS779" s="22" t="str">
        <f t="shared" si="434"/>
        <v/>
      </c>
      <c r="AT779" s="62" t="str">
        <f t="shared" si="435"/>
        <v/>
      </c>
      <c r="AU779" s="63" t="str">
        <f>IF(AX779="","",IF(R779="Refreshment Beverage",ROUND((BA779-Y779-Z779-AA779)*VLOOKUP(VALUE(Q779),Rates!G$15:L$19,3,0),4),ROUND(AW779*(VLOOKUP(VALUE(Q779),Rates!G:L,3,0)),4)))</f>
        <v/>
      </c>
      <c r="AV779" s="68" t="str">
        <f t="shared" si="436"/>
        <v/>
      </c>
      <c r="AW779" s="69" t="str">
        <f t="shared" si="437"/>
        <v/>
      </c>
      <c r="AX779" s="65" t="str">
        <f t="shared" si="438"/>
        <v/>
      </c>
      <c r="AY779" s="70" t="str">
        <f>IF(AX779="","",IF(R779="Refreshment Beverage",ROUND(SUM(AX779*Rates!K$19),4),ROUND(SUM(AX779*(Rates!J$8/100)),4)))</f>
        <v/>
      </c>
      <c r="AZ779" s="67" t="str">
        <f t="shared" si="439"/>
        <v/>
      </c>
      <c r="BA779" s="22" t="str">
        <f t="shared" si="440"/>
        <v/>
      </c>
      <c r="BD779" s="171"/>
      <c r="BE779" s="171"/>
      <c r="BF779" s="171"/>
      <c r="BG779" s="171"/>
    </row>
    <row r="780" spans="11:59" ht="12.75" customHeight="1" x14ac:dyDescent="0.3">
      <c r="K780" s="42" t="str">
        <f t="shared" si="412"/>
        <v/>
      </c>
      <c r="L780" s="55" t="str">
        <f t="shared" si="413"/>
        <v/>
      </c>
      <c r="M780" s="43" t="str">
        <f t="shared" si="414"/>
        <v/>
      </c>
      <c r="N780" s="56" t="str" cm="1">
        <f t="array" ref="N780">IFERROR(IF(_xlfn.SINGLE(B:B)="","",IF(R780="Beer",SUM(LOOKUP(2,1/(Rates!$B$3:$B$5&lt;=W780)/(Rates!$C$3:$C$5&gt;=W780),Rates!$D$3:$D$5)*(X780/100)*W780),IF(R780="Refreshment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56" t="str">
        <f t="shared" si="415"/>
        <v/>
      </c>
      <c r="P780" s="53"/>
      <c r="Q780" s="14" t="str">
        <f t="shared" si="416"/>
        <v/>
      </c>
      <c r="R780" s="57" t="str">
        <f t="shared" si="417"/>
        <v/>
      </c>
      <c r="S780" s="58" t="str">
        <f>IF(B780="","",IF(R780="Refreshment Beverage",VLOOKUP(VALUE(Q780),Rates!G$15:L$19,2,0),VLOOKUP(VALUE(Q780),Rates!G$4:L$12,2,0)))</f>
        <v/>
      </c>
      <c r="T780" s="58" t="str">
        <f t="shared" si="418"/>
        <v/>
      </c>
      <c r="U780" s="58" t="str">
        <f t="shared" si="419"/>
        <v/>
      </c>
      <c r="V780" s="58" t="str">
        <f t="shared" si="420"/>
        <v/>
      </c>
      <c r="W780" s="58" t="str">
        <f t="shared" si="421"/>
        <v/>
      </c>
      <c r="X780" s="59" t="str">
        <f t="shared" si="422"/>
        <v/>
      </c>
      <c r="Y780" s="60" t="str">
        <f>IF(B:B="","",IF(R780="Refreshment Beverage",VLOOKUP(Q780,Rates!G$15:L$19,6,0)*W780,VLOOKUP(Q780,Rates!G$4:L$12,6,0)*W780))</f>
        <v/>
      </c>
      <c r="Z780" s="60" t="str">
        <f t="shared" si="423"/>
        <v/>
      </c>
      <c r="AA780" s="60" t="str">
        <f t="shared" si="411"/>
        <v/>
      </c>
      <c r="AB780" s="61" t="str" cm="1">
        <f t="array" ref="AB780">IF(_xlfn.SINGLE(B:B)="","",IF(R780="Refreshment Beverage","",IF(AND(R780="Beer",Q780=0),SUM(LOOKUP(2,1/(Rates!$B$15:$B$18&lt;=W780)/(Rates!$C$15:$C$18&gt;=W780),Rates!$D$15:$D$18)*W780),VLOOKUP(VALUE(_xlfn.SINGLE(Q:Q)),Rates!A:B,2,0)*W780)))</f>
        <v/>
      </c>
      <c r="AC780" s="61" t="str" cm="1">
        <f t="array" ref="AC780">IF(_xlfn.SINGLE(B:B)="","",IF(R780="Refreshment Beverage","",IF(AND(R780="Beer",Q780=0),SUM(LOOKUP(2,1/(Rates!$B$15:$B$18&lt;=W780)/(Rates!$C$15:$C$18&gt;=W780),Rates!$E$15:$E$18)*W780),VLOOKUP(VALUE(_xlfn.SINGLE(Q:Q)),Rates!A:C,3,0)*W780)))</f>
        <v/>
      </c>
      <c r="AD780" s="168">
        <f>IFERROR(IF(R780="Beer","",IF(OR(Q780=1,Q780=2,Q780=3,Q780=4),VLOOKUP(Q780,Rates!$A$31:$B$34,2,0)*W780,IF(V780=1,VLOOKUP(U780,'REB BEV MIN MKUP'!B:E,4,0),IF(V780&gt;1,VLOOKUP(VALUE(W780),'REB BEV MIN MKUP'!O:Q,3,0),0)))),0)</f>
        <v>0</v>
      </c>
      <c r="AE780" s="62" t="str">
        <f t="shared" si="424"/>
        <v/>
      </c>
      <c r="AF780" s="63" t="str">
        <f t="shared" si="425"/>
        <v/>
      </c>
      <c r="AG780" s="64" t="str">
        <f t="shared" si="426"/>
        <v/>
      </c>
      <c r="AH780" s="65" t="str">
        <f t="shared" si="427"/>
        <v/>
      </c>
      <c r="AI780" s="66" t="str">
        <f>IF(AE:AE="","",IF(R780="Refreshment Beverage",AK780*(Rates!J$19/100),ROUND(SUM(AH780*(Rates!$J$8/100)),4)))</f>
        <v/>
      </c>
      <c r="AJ780" s="67" t="str">
        <f t="shared" si="428"/>
        <v/>
      </c>
      <c r="AK780" s="22" t="str">
        <f t="shared" si="429"/>
        <v/>
      </c>
      <c r="AL780" s="62" t="str">
        <f t="shared" si="430"/>
        <v/>
      </c>
      <c r="AM780" s="63" t="str">
        <f>IF(AS780="","",IF(R780="Refreshment Beverage",ROUND(AS780*Rates!K$19,4),ROUND(AO780*(VLOOKUP(VALUE(Q780),Rates!G$4:L$12,3,0)),4)))</f>
        <v/>
      </c>
      <c r="AN780" s="68" t="str">
        <f>IF(AS780="","",IF(R780="Refreshment Beverage",AS780*(Rates!J$19/100),MAX(AM780,AB780)))</f>
        <v/>
      </c>
      <c r="AO780" s="69" t="str">
        <f t="shared" si="431"/>
        <v/>
      </c>
      <c r="AP780" s="69" t="str">
        <f t="shared" si="432"/>
        <v/>
      </c>
      <c r="AQ780" s="70" t="str">
        <f>IF(AS780="","",IF(R780="Refreshment Beverage",ROUND(SUM(VLOOKUP(Q:Q,Rates!G$15:L$19,3,0)*(AS780-Y780-Z780-AA780)),4),ROUND(SUM(Rates!$K$8*AS780),4)))</f>
        <v/>
      </c>
      <c r="AR780" s="66" t="str">
        <f t="shared" si="433"/>
        <v/>
      </c>
      <c r="AS780" s="22" t="str">
        <f t="shared" si="434"/>
        <v/>
      </c>
      <c r="AT780" s="62" t="str">
        <f t="shared" si="435"/>
        <v/>
      </c>
      <c r="AU780" s="63" t="str">
        <f>IF(AX780="","",IF(R780="Refreshment Beverage",ROUND((BA780-Y780-Z780-AA780)*VLOOKUP(VALUE(Q780),Rates!G$15:L$19,3,0),4),ROUND(AW780*(VLOOKUP(VALUE(Q780),Rates!G:L,3,0)),4)))</f>
        <v/>
      </c>
      <c r="AV780" s="68" t="str">
        <f t="shared" si="436"/>
        <v/>
      </c>
      <c r="AW780" s="69" t="str">
        <f t="shared" si="437"/>
        <v/>
      </c>
      <c r="AX780" s="65" t="str">
        <f t="shared" si="438"/>
        <v/>
      </c>
      <c r="AY780" s="70" t="str">
        <f>IF(AX780="","",IF(R780="Refreshment Beverage",ROUND(SUM(AX780*Rates!K$19),4),ROUND(SUM(AX780*(Rates!J$8/100)),4)))</f>
        <v/>
      </c>
      <c r="AZ780" s="67" t="str">
        <f t="shared" si="439"/>
        <v/>
      </c>
      <c r="BA780" s="22" t="str">
        <f t="shared" si="440"/>
        <v/>
      </c>
      <c r="BD780" s="171"/>
      <c r="BE780" s="171"/>
      <c r="BF780" s="171"/>
      <c r="BG780" s="171"/>
    </row>
    <row r="781" spans="11:59" ht="12.75" customHeight="1" x14ac:dyDescent="0.3">
      <c r="K781" s="42" t="str">
        <f t="shared" si="412"/>
        <v/>
      </c>
      <c r="L781" s="55" t="str">
        <f t="shared" si="413"/>
        <v/>
      </c>
      <c r="M781" s="43" t="str">
        <f t="shared" si="414"/>
        <v/>
      </c>
      <c r="N781" s="56" t="str" cm="1">
        <f t="array" ref="N781">IFERROR(IF(_xlfn.SINGLE(B:B)="","",IF(R781="Beer",SUM(LOOKUP(2,1/(Rates!$B$3:$B$5&lt;=W781)/(Rates!$C$3:$C$5&gt;=W781),Rates!$D$3:$D$5)*(X781/100)*W781),IF(R781="Refreshment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56" t="str">
        <f t="shared" si="415"/>
        <v/>
      </c>
      <c r="P781" s="53"/>
      <c r="Q781" s="14" t="str">
        <f t="shared" si="416"/>
        <v/>
      </c>
      <c r="R781" s="57" t="str">
        <f t="shared" si="417"/>
        <v/>
      </c>
      <c r="S781" s="58" t="str">
        <f>IF(B781="","",IF(R781="Refreshment Beverage",VLOOKUP(VALUE(Q781),Rates!G$15:L$19,2,0),VLOOKUP(VALUE(Q781),Rates!G$4:L$12,2,0)))</f>
        <v/>
      </c>
      <c r="T781" s="58" t="str">
        <f t="shared" si="418"/>
        <v/>
      </c>
      <c r="U781" s="58" t="str">
        <f t="shared" si="419"/>
        <v/>
      </c>
      <c r="V781" s="58" t="str">
        <f t="shared" si="420"/>
        <v/>
      </c>
      <c r="W781" s="58" t="str">
        <f t="shared" si="421"/>
        <v/>
      </c>
      <c r="X781" s="59" t="str">
        <f t="shared" si="422"/>
        <v/>
      </c>
      <c r="Y781" s="60" t="str">
        <f>IF(B:B="","",IF(R781="Refreshment Beverage",VLOOKUP(Q781,Rates!G$15:L$19,6,0)*W781,VLOOKUP(Q781,Rates!G$4:L$12,6,0)*W781))</f>
        <v/>
      </c>
      <c r="Z781" s="60" t="str">
        <f t="shared" si="423"/>
        <v/>
      </c>
      <c r="AA781" s="60" t="str">
        <f t="shared" si="411"/>
        <v/>
      </c>
      <c r="AB781" s="61" t="str" cm="1">
        <f t="array" ref="AB781">IF(_xlfn.SINGLE(B:B)="","",IF(R781="Refreshment Beverage","",IF(AND(R781="Beer",Q781=0),SUM(LOOKUP(2,1/(Rates!$B$15:$B$18&lt;=W781)/(Rates!$C$15:$C$18&gt;=W781),Rates!$D$15:$D$18)*W781),VLOOKUP(VALUE(_xlfn.SINGLE(Q:Q)),Rates!A:B,2,0)*W781)))</f>
        <v/>
      </c>
      <c r="AC781" s="61" t="str" cm="1">
        <f t="array" ref="AC781">IF(_xlfn.SINGLE(B:B)="","",IF(R781="Refreshment Beverage","",IF(AND(R781="Beer",Q781=0),SUM(LOOKUP(2,1/(Rates!$B$15:$B$18&lt;=W781)/(Rates!$C$15:$C$18&gt;=W781),Rates!$E$15:$E$18)*W781),VLOOKUP(VALUE(_xlfn.SINGLE(Q:Q)),Rates!A:C,3,0)*W781)))</f>
        <v/>
      </c>
      <c r="AD781" s="168">
        <f>IFERROR(IF(R781="Beer","",IF(OR(Q781=1,Q781=2,Q781=3,Q781=4),VLOOKUP(Q781,Rates!$A$31:$B$34,2,0)*W781,IF(V781=1,VLOOKUP(U781,'REB BEV MIN MKUP'!B:E,4,0),IF(V781&gt;1,VLOOKUP(VALUE(W781),'REB BEV MIN MKUP'!O:Q,3,0),0)))),0)</f>
        <v>0</v>
      </c>
      <c r="AE781" s="62" t="str">
        <f t="shared" si="424"/>
        <v/>
      </c>
      <c r="AF781" s="63" t="str">
        <f t="shared" si="425"/>
        <v/>
      </c>
      <c r="AG781" s="64" t="str">
        <f t="shared" si="426"/>
        <v/>
      </c>
      <c r="AH781" s="65" t="str">
        <f t="shared" si="427"/>
        <v/>
      </c>
      <c r="AI781" s="66" t="str">
        <f>IF(AE:AE="","",IF(R781="Refreshment Beverage",AK781*(Rates!J$19/100),ROUND(SUM(AH781*(Rates!$J$8/100)),4)))</f>
        <v/>
      </c>
      <c r="AJ781" s="67" t="str">
        <f t="shared" si="428"/>
        <v/>
      </c>
      <c r="AK781" s="22" t="str">
        <f t="shared" si="429"/>
        <v/>
      </c>
      <c r="AL781" s="62" t="str">
        <f t="shared" si="430"/>
        <v/>
      </c>
      <c r="AM781" s="63" t="str">
        <f>IF(AS781="","",IF(R781="Refreshment Beverage",ROUND(AS781*Rates!K$19,4),ROUND(AO781*(VLOOKUP(VALUE(Q781),Rates!G$4:L$12,3,0)),4)))</f>
        <v/>
      </c>
      <c r="AN781" s="68" t="str">
        <f>IF(AS781="","",IF(R781="Refreshment Beverage",AS781*(Rates!J$19/100),MAX(AM781,AB781)))</f>
        <v/>
      </c>
      <c r="AO781" s="69" t="str">
        <f t="shared" si="431"/>
        <v/>
      </c>
      <c r="AP781" s="69" t="str">
        <f t="shared" si="432"/>
        <v/>
      </c>
      <c r="AQ781" s="70" t="str">
        <f>IF(AS781="","",IF(R781="Refreshment Beverage",ROUND(SUM(VLOOKUP(Q:Q,Rates!G$15:L$19,3,0)*(AS781-Y781-Z781-AA781)),4),ROUND(SUM(Rates!$K$8*AS781),4)))</f>
        <v/>
      </c>
      <c r="AR781" s="66" t="str">
        <f t="shared" si="433"/>
        <v/>
      </c>
      <c r="AS781" s="22" t="str">
        <f t="shared" si="434"/>
        <v/>
      </c>
      <c r="AT781" s="62" t="str">
        <f t="shared" si="435"/>
        <v/>
      </c>
      <c r="AU781" s="63" t="str">
        <f>IF(AX781="","",IF(R781="Refreshment Beverage",ROUND((BA781-Y781-Z781-AA781)*VLOOKUP(VALUE(Q781),Rates!G$15:L$19,3,0),4),ROUND(AW781*(VLOOKUP(VALUE(Q781),Rates!G:L,3,0)),4)))</f>
        <v/>
      </c>
      <c r="AV781" s="68" t="str">
        <f t="shared" si="436"/>
        <v/>
      </c>
      <c r="AW781" s="69" t="str">
        <f t="shared" si="437"/>
        <v/>
      </c>
      <c r="AX781" s="65" t="str">
        <f t="shared" si="438"/>
        <v/>
      </c>
      <c r="AY781" s="70" t="str">
        <f>IF(AX781="","",IF(R781="Refreshment Beverage",ROUND(SUM(AX781*Rates!K$19),4),ROUND(SUM(AX781*(Rates!J$8/100)),4)))</f>
        <v/>
      </c>
      <c r="AZ781" s="67" t="str">
        <f t="shared" si="439"/>
        <v/>
      </c>
      <c r="BA781" s="22" t="str">
        <f t="shared" si="440"/>
        <v/>
      </c>
      <c r="BD781" s="171"/>
      <c r="BE781" s="171"/>
      <c r="BF781" s="171"/>
      <c r="BG781" s="171"/>
    </row>
    <row r="782" spans="11:59" ht="12.75" customHeight="1" x14ac:dyDescent="0.3">
      <c r="K782" s="42" t="str">
        <f t="shared" si="412"/>
        <v/>
      </c>
      <c r="L782" s="55" t="str">
        <f t="shared" si="413"/>
        <v/>
      </c>
      <c r="M782" s="43" t="str">
        <f t="shared" si="414"/>
        <v/>
      </c>
      <c r="N782" s="56" t="str" cm="1">
        <f t="array" ref="N782">IFERROR(IF(_xlfn.SINGLE(B:B)="","",IF(R782="Beer",SUM(LOOKUP(2,1/(Rates!$B$3:$B$5&lt;=W782)/(Rates!$C$3:$C$5&gt;=W782),Rates!$D$3:$D$5)*(X782/100)*W782),IF(R782="Refreshment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56" t="str">
        <f t="shared" si="415"/>
        <v/>
      </c>
      <c r="P782" s="53"/>
      <c r="Q782" s="14" t="str">
        <f t="shared" si="416"/>
        <v/>
      </c>
      <c r="R782" s="57" t="str">
        <f t="shared" si="417"/>
        <v/>
      </c>
      <c r="S782" s="58" t="str">
        <f>IF(B782="","",IF(R782="Refreshment Beverage",VLOOKUP(VALUE(Q782),Rates!G$15:L$19,2,0),VLOOKUP(VALUE(Q782),Rates!G$4:L$12,2,0)))</f>
        <v/>
      </c>
      <c r="T782" s="58" t="str">
        <f t="shared" si="418"/>
        <v/>
      </c>
      <c r="U782" s="58" t="str">
        <f t="shared" si="419"/>
        <v/>
      </c>
      <c r="V782" s="58" t="str">
        <f t="shared" si="420"/>
        <v/>
      </c>
      <c r="W782" s="58" t="str">
        <f t="shared" si="421"/>
        <v/>
      </c>
      <c r="X782" s="59" t="str">
        <f t="shared" si="422"/>
        <v/>
      </c>
      <c r="Y782" s="60" t="str">
        <f>IF(B:B="","",IF(R782="Refreshment Beverage",VLOOKUP(Q782,Rates!G$15:L$19,6,0)*W782,VLOOKUP(Q782,Rates!G$4:L$12,6,0)*W782))</f>
        <v/>
      </c>
      <c r="Z782" s="60" t="str">
        <f t="shared" si="423"/>
        <v/>
      </c>
      <c r="AA782" s="60" t="str">
        <f t="shared" si="411"/>
        <v/>
      </c>
      <c r="AB782" s="61" t="str" cm="1">
        <f t="array" ref="AB782">IF(_xlfn.SINGLE(B:B)="","",IF(R782="Refreshment Beverage","",IF(AND(R782="Beer",Q782=0),SUM(LOOKUP(2,1/(Rates!$B$15:$B$18&lt;=W782)/(Rates!$C$15:$C$18&gt;=W782),Rates!$D$15:$D$18)*W782),VLOOKUP(VALUE(_xlfn.SINGLE(Q:Q)),Rates!A:B,2,0)*W782)))</f>
        <v/>
      </c>
      <c r="AC782" s="61" t="str" cm="1">
        <f t="array" ref="AC782">IF(_xlfn.SINGLE(B:B)="","",IF(R782="Refreshment Beverage","",IF(AND(R782="Beer",Q782=0),SUM(LOOKUP(2,1/(Rates!$B$15:$B$18&lt;=W782)/(Rates!$C$15:$C$18&gt;=W782),Rates!$E$15:$E$18)*W782),VLOOKUP(VALUE(_xlfn.SINGLE(Q:Q)),Rates!A:C,3,0)*W782)))</f>
        <v/>
      </c>
      <c r="AD782" s="168">
        <f>IFERROR(IF(R782="Beer","",IF(OR(Q782=1,Q782=2,Q782=3,Q782=4),VLOOKUP(Q782,Rates!$A$31:$B$34,2,0)*W782,IF(V782=1,VLOOKUP(U782,'REB BEV MIN MKUP'!B:E,4,0),IF(V782&gt;1,VLOOKUP(VALUE(W782),'REB BEV MIN MKUP'!O:Q,3,0),0)))),0)</f>
        <v>0</v>
      </c>
      <c r="AE782" s="62" t="str">
        <f t="shared" si="424"/>
        <v/>
      </c>
      <c r="AF782" s="63" t="str">
        <f t="shared" si="425"/>
        <v/>
      </c>
      <c r="AG782" s="64" t="str">
        <f t="shared" si="426"/>
        <v/>
      </c>
      <c r="AH782" s="65" t="str">
        <f t="shared" si="427"/>
        <v/>
      </c>
      <c r="AI782" s="66" t="str">
        <f>IF(AE:AE="","",IF(R782="Refreshment Beverage",AK782*(Rates!J$19/100),ROUND(SUM(AH782*(Rates!$J$8/100)),4)))</f>
        <v/>
      </c>
      <c r="AJ782" s="67" t="str">
        <f t="shared" si="428"/>
        <v/>
      </c>
      <c r="AK782" s="22" t="str">
        <f t="shared" si="429"/>
        <v/>
      </c>
      <c r="AL782" s="62" t="str">
        <f t="shared" si="430"/>
        <v/>
      </c>
      <c r="AM782" s="63" t="str">
        <f>IF(AS782="","",IF(R782="Refreshment Beverage",ROUND(AS782*Rates!K$19,4),ROUND(AO782*(VLOOKUP(VALUE(Q782),Rates!G$4:L$12,3,0)),4)))</f>
        <v/>
      </c>
      <c r="AN782" s="68" t="str">
        <f>IF(AS782="","",IF(R782="Refreshment Beverage",AS782*(Rates!J$19/100),MAX(AM782,AB782)))</f>
        <v/>
      </c>
      <c r="AO782" s="69" t="str">
        <f t="shared" si="431"/>
        <v/>
      </c>
      <c r="AP782" s="69" t="str">
        <f t="shared" si="432"/>
        <v/>
      </c>
      <c r="AQ782" s="70" t="str">
        <f>IF(AS782="","",IF(R782="Refreshment Beverage",ROUND(SUM(VLOOKUP(Q:Q,Rates!G$15:L$19,3,0)*(AS782-Y782-Z782-AA782)),4),ROUND(SUM(Rates!$K$8*AS782),4)))</f>
        <v/>
      </c>
      <c r="AR782" s="66" t="str">
        <f t="shared" si="433"/>
        <v/>
      </c>
      <c r="AS782" s="22" t="str">
        <f t="shared" si="434"/>
        <v/>
      </c>
      <c r="AT782" s="62" t="str">
        <f t="shared" si="435"/>
        <v/>
      </c>
      <c r="AU782" s="63" t="str">
        <f>IF(AX782="","",IF(R782="Refreshment Beverage",ROUND((BA782-Y782-Z782-AA782)*VLOOKUP(VALUE(Q782),Rates!G$15:L$19,3,0),4),ROUND(AW782*(VLOOKUP(VALUE(Q782),Rates!G:L,3,0)),4)))</f>
        <v/>
      </c>
      <c r="AV782" s="68" t="str">
        <f t="shared" si="436"/>
        <v/>
      </c>
      <c r="AW782" s="69" t="str">
        <f t="shared" si="437"/>
        <v/>
      </c>
      <c r="AX782" s="65" t="str">
        <f t="shared" si="438"/>
        <v/>
      </c>
      <c r="AY782" s="70" t="str">
        <f>IF(AX782="","",IF(R782="Refreshment Beverage",ROUND(SUM(AX782*Rates!K$19),4),ROUND(SUM(AX782*(Rates!J$8/100)),4)))</f>
        <v/>
      </c>
      <c r="AZ782" s="67" t="str">
        <f t="shared" si="439"/>
        <v/>
      </c>
      <c r="BA782" s="22" t="str">
        <f t="shared" si="440"/>
        <v/>
      </c>
      <c r="BD782" s="171"/>
      <c r="BE782" s="171"/>
      <c r="BF782" s="171"/>
      <c r="BG782" s="171"/>
    </row>
    <row r="783" spans="11:59" ht="12.75" customHeight="1" x14ac:dyDescent="0.3">
      <c r="K783" s="42" t="str">
        <f t="shared" si="412"/>
        <v/>
      </c>
      <c r="L783" s="55" t="str">
        <f t="shared" si="413"/>
        <v/>
      </c>
      <c r="M783" s="43" t="str">
        <f t="shared" si="414"/>
        <v/>
      </c>
      <c r="N783" s="56" t="str" cm="1">
        <f t="array" ref="N783">IFERROR(IF(_xlfn.SINGLE(B:B)="","",IF(R783="Beer",SUM(LOOKUP(2,1/(Rates!$B$3:$B$5&lt;=W783)/(Rates!$C$3:$C$5&gt;=W783),Rates!$D$3:$D$5)*(X783/100)*W783),IF(R783="Refreshment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56" t="str">
        <f t="shared" si="415"/>
        <v/>
      </c>
      <c r="P783" s="53"/>
      <c r="Q783" s="14" t="str">
        <f t="shared" si="416"/>
        <v/>
      </c>
      <c r="R783" s="57" t="str">
        <f t="shared" si="417"/>
        <v/>
      </c>
      <c r="S783" s="58" t="str">
        <f>IF(B783="","",IF(R783="Refreshment Beverage",VLOOKUP(VALUE(Q783),Rates!G$15:L$19,2,0),VLOOKUP(VALUE(Q783),Rates!G$4:L$12,2,0)))</f>
        <v/>
      </c>
      <c r="T783" s="58" t="str">
        <f t="shared" si="418"/>
        <v/>
      </c>
      <c r="U783" s="58" t="str">
        <f t="shared" si="419"/>
        <v/>
      </c>
      <c r="V783" s="58" t="str">
        <f t="shared" si="420"/>
        <v/>
      </c>
      <c r="W783" s="58" t="str">
        <f t="shared" si="421"/>
        <v/>
      </c>
      <c r="X783" s="59" t="str">
        <f t="shared" si="422"/>
        <v/>
      </c>
      <c r="Y783" s="60" t="str">
        <f>IF(B:B="","",IF(R783="Refreshment Beverage",VLOOKUP(Q783,Rates!G$15:L$19,6,0)*W783,VLOOKUP(Q783,Rates!G$4:L$12,6,0)*W783))</f>
        <v/>
      </c>
      <c r="Z783" s="60" t="str">
        <f t="shared" si="423"/>
        <v/>
      </c>
      <c r="AA783" s="60" t="str">
        <f t="shared" si="411"/>
        <v/>
      </c>
      <c r="AB783" s="61" t="str" cm="1">
        <f t="array" ref="AB783">IF(_xlfn.SINGLE(B:B)="","",IF(R783="Refreshment Beverage","",IF(AND(R783="Beer",Q783=0),SUM(LOOKUP(2,1/(Rates!$B$15:$B$18&lt;=W783)/(Rates!$C$15:$C$18&gt;=W783),Rates!$D$15:$D$18)*W783),VLOOKUP(VALUE(_xlfn.SINGLE(Q:Q)),Rates!A:B,2,0)*W783)))</f>
        <v/>
      </c>
      <c r="AC783" s="61" t="str" cm="1">
        <f t="array" ref="AC783">IF(_xlfn.SINGLE(B:B)="","",IF(R783="Refreshment Beverage","",IF(AND(R783="Beer",Q783=0),SUM(LOOKUP(2,1/(Rates!$B$15:$B$18&lt;=W783)/(Rates!$C$15:$C$18&gt;=W783),Rates!$E$15:$E$18)*W783),VLOOKUP(VALUE(_xlfn.SINGLE(Q:Q)),Rates!A:C,3,0)*W783)))</f>
        <v/>
      </c>
      <c r="AD783" s="168">
        <f>IFERROR(IF(R783="Beer","",IF(OR(Q783=1,Q783=2,Q783=3,Q783=4),VLOOKUP(Q783,Rates!$A$31:$B$34,2,0)*W783,IF(V783=1,VLOOKUP(U783,'REB BEV MIN MKUP'!B:E,4,0),IF(V783&gt;1,VLOOKUP(VALUE(W783),'REB BEV MIN MKUP'!O:Q,3,0),0)))),0)</f>
        <v>0</v>
      </c>
      <c r="AE783" s="62" t="str">
        <f t="shared" si="424"/>
        <v/>
      </c>
      <c r="AF783" s="63" t="str">
        <f t="shared" si="425"/>
        <v/>
      </c>
      <c r="AG783" s="64" t="str">
        <f t="shared" si="426"/>
        <v/>
      </c>
      <c r="AH783" s="65" t="str">
        <f t="shared" si="427"/>
        <v/>
      </c>
      <c r="AI783" s="66" t="str">
        <f>IF(AE:AE="","",IF(R783="Refreshment Beverage",AK783*(Rates!J$19/100),ROUND(SUM(AH783*(Rates!$J$8/100)),4)))</f>
        <v/>
      </c>
      <c r="AJ783" s="67" t="str">
        <f t="shared" si="428"/>
        <v/>
      </c>
      <c r="AK783" s="22" t="str">
        <f t="shared" si="429"/>
        <v/>
      </c>
      <c r="AL783" s="62" t="str">
        <f t="shared" si="430"/>
        <v/>
      </c>
      <c r="AM783" s="63" t="str">
        <f>IF(AS783="","",IF(R783="Refreshment Beverage",ROUND(AS783*Rates!K$19,4),ROUND(AO783*(VLOOKUP(VALUE(Q783),Rates!G$4:L$12,3,0)),4)))</f>
        <v/>
      </c>
      <c r="AN783" s="68" t="str">
        <f>IF(AS783="","",IF(R783="Refreshment Beverage",AS783*(Rates!J$19/100),MAX(AM783,AB783)))</f>
        <v/>
      </c>
      <c r="AO783" s="69" t="str">
        <f t="shared" si="431"/>
        <v/>
      </c>
      <c r="AP783" s="69" t="str">
        <f t="shared" si="432"/>
        <v/>
      </c>
      <c r="AQ783" s="70" t="str">
        <f>IF(AS783="","",IF(R783="Refreshment Beverage",ROUND(SUM(VLOOKUP(Q:Q,Rates!G$15:L$19,3,0)*(AS783-Y783-Z783-AA783)),4),ROUND(SUM(Rates!$K$8*AS783),4)))</f>
        <v/>
      </c>
      <c r="AR783" s="66" t="str">
        <f t="shared" si="433"/>
        <v/>
      </c>
      <c r="AS783" s="22" t="str">
        <f t="shared" si="434"/>
        <v/>
      </c>
      <c r="AT783" s="62" t="str">
        <f t="shared" si="435"/>
        <v/>
      </c>
      <c r="AU783" s="63" t="str">
        <f>IF(AX783="","",IF(R783="Refreshment Beverage",ROUND((BA783-Y783-Z783-AA783)*VLOOKUP(VALUE(Q783),Rates!G$15:L$19,3,0),4),ROUND(AW783*(VLOOKUP(VALUE(Q783),Rates!G:L,3,0)),4)))</f>
        <v/>
      </c>
      <c r="AV783" s="68" t="str">
        <f t="shared" si="436"/>
        <v/>
      </c>
      <c r="AW783" s="69" t="str">
        <f t="shared" si="437"/>
        <v/>
      </c>
      <c r="AX783" s="65" t="str">
        <f t="shared" si="438"/>
        <v/>
      </c>
      <c r="AY783" s="70" t="str">
        <f>IF(AX783="","",IF(R783="Refreshment Beverage",ROUND(SUM(AX783*Rates!K$19),4),ROUND(SUM(AX783*(Rates!J$8/100)),4)))</f>
        <v/>
      </c>
      <c r="AZ783" s="67" t="str">
        <f t="shared" si="439"/>
        <v/>
      </c>
      <c r="BA783" s="22" t="str">
        <f t="shared" si="440"/>
        <v/>
      </c>
      <c r="BD783" s="171"/>
      <c r="BE783" s="171"/>
      <c r="BF783" s="171"/>
      <c r="BG783" s="171"/>
    </row>
    <row r="784" spans="11:59" ht="12.75" customHeight="1" x14ac:dyDescent="0.3">
      <c r="K784" s="42" t="str">
        <f t="shared" si="412"/>
        <v/>
      </c>
      <c r="L784" s="55" t="str">
        <f t="shared" si="413"/>
        <v/>
      </c>
      <c r="M784" s="43" t="str">
        <f t="shared" si="414"/>
        <v/>
      </c>
      <c r="N784" s="56" t="str" cm="1">
        <f t="array" ref="N784">IFERROR(IF(_xlfn.SINGLE(B:B)="","",IF(R784="Beer",SUM(LOOKUP(2,1/(Rates!$B$3:$B$5&lt;=W784)/(Rates!$C$3:$C$5&gt;=W784),Rates!$D$3:$D$5)*(X784/100)*W784),IF(R784="Refreshment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56" t="str">
        <f t="shared" si="415"/>
        <v/>
      </c>
      <c r="P784" s="53"/>
      <c r="Q784" s="14" t="str">
        <f t="shared" si="416"/>
        <v/>
      </c>
      <c r="R784" s="57" t="str">
        <f t="shared" si="417"/>
        <v/>
      </c>
      <c r="S784" s="58" t="str">
        <f>IF(B784="","",IF(R784="Refreshment Beverage",VLOOKUP(VALUE(Q784),Rates!G$15:L$19,2,0),VLOOKUP(VALUE(Q784),Rates!G$4:L$12,2,0)))</f>
        <v/>
      </c>
      <c r="T784" s="58" t="str">
        <f t="shared" si="418"/>
        <v/>
      </c>
      <c r="U784" s="58" t="str">
        <f t="shared" si="419"/>
        <v/>
      </c>
      <c r="V784" s="58" t="str">
        <f t="shared" si="420"/>
        <v/>
      </c>
      <c r="W784" s="58" t="str">
        <f t="shared" si="421"/>
        <v/>
      </c>
      <c r="X784" s="59" t="str">
        <f t="shared" si="422"/>
        <v/>
      </c>
      <c r="Y784" s="60" t="str">
        <f>IF(B:B="","",IF(R784="Refreshment Beverage",VLOOKUP(Q784,Rates!G$15:L$19,6,0)*W784,VLOOKUP(Q784,Rates!G$4:L$12,6,0)*W784))</f>
        <v/>
      </c>
      <c r="Z784" s="60" t="str">
        <f t="shared" si="423"/>
        <v/>
      </c>
      <c r="AA784" s="60" t="str">
        <f t="shared" si="411"/>
        <v/>
      </c>
      <c r="AB784" s="61" t="str" cm="1">
        <f t="array" ref="AB784">IF(_xlfn.SINGLE(B:B)="","",IF(R784="Refreshment Beverage","",IF(AND(R784="Beer",Q784=0),SUM(LOOKUP(2,1/(Rates!$B$15:$B$18&lt;=W784)/(Rates!$C$15:$C$18&gt;=W784),Rates!$D$15:$D$18)*W784),VLOOKUP(VALUE(_xlfn.SINGLE(Q:Q)),Rates!A:B,2,0)*W784)))</f>
        <v/>
      </c>
      <c r="AC784" s="61" t="str" cm="1">
        <f t="array" ref="AC784">IF(_xlfn.SINGLE(B:B)="","",IF(R784="Refreshment Beverage","",IF(AND(R784="Beer",Q784=0),SUM(LOOKUP(2,1/(Rates!$B$15:$B$18&lt;=W784)/(Rates!$C$15:$C$18&gt;=W784),Rates!$E$15:$E$18)*W784),VLOOKUP(VALUE(_xlfn.SINGLE(Q:Q)),Rates!A:C,3,0)*W784)))</f>
        <v/>
      </c>
      <c r="AD784" s="168">
        <f>IFERROR(IF(R784="Beer","",IF(OR(Q784=1,Q784=2,Q784=3,Q784=4),VLOOKUP(Q784,Rates!$A$31:$B$34,2,0)*W784,IF(V784=1,VLOOKUP(U784,'REB BEV MIN MKUP'!B:E,4,0),IF(V784&gt;1,VLOOKUP(VALUE(W784),'REB BEV MIN MKUP'!O:Q,3,0),0)))),0)</f>
        <v>0</v>
      </c>
      <c r="AE784" s="62" t="str">
        <f t="shared" si="424"/>
        <v/>
      </c>
      <c r="AF784" s="63" t="str">
        <f t="shared" si="425"/>
        <v/>
      </c>
      <c r="AG784" s="64" t="str">
        <f t="shared" si="426"/>
        <v/>
      </c>
      <c r="AH784" s="65" t="str">
        <f t="shared" si="427"/>
        <v/>
      </c>
      <c r="AI784" s="66" t="str">
        <f>IF(AE:AE="","",IF(R784="Refreshment Beverage",AK784*(Rates!J$19/100),ROUND(SUM(AH784*(Rates!$J$8/100)),4)))</f>
        <v/>
      </c>
      <c r="AJ784" s="67" t="str">
        <f t="shared" si="428"/>
        <v/>
      </c>
      <c r="AK784" s="22" t="str">
        <f t="shared" si="429"/>
        <v/>
      </c>
      <c r="AL784" s="62" t="str">
        <f t="shared" si="430"/>
        <v/>
      </c>
      <c r="AM784" s="63" t="str">
        <f>IF(AS784="","",IF(R784="Refreshment Beverage",ROUND(AS784*Rates!K$19,4),ROUND(AO784*(VLOOKUP(VALUE(Q784),Rates!G$4:L$12,3,0)),4)))</f>
        <v/>
      </c>
      <c r="AN784" s="68" t="str">
        <f>IF(AS784="","",IF(R784="Refreshment Beverage",AS784*(Rates!J$19/100),MAX(AM784,AB784)))</f>
        <v/>
      </c>
      <c r="AO784" s="69" t="str">
        <f t="shared" si="431"/>
        <v/>
      </c>
      <c r="AP784" s="69" t="str">
        <f t="shared" si="432"/>
        <v/>
      </c>
      <c r="AQ784" s="70" t="str">
        <f>IF(AS784="","",IF(R784="Refreshment Beverage",ROUND(SUM(VLOOKUP(Q:Q,Rates!G$15:L$19,3,0)*(AS784-Y784-Z784-AA784)),4),ROUND(SUM(Rates!$K$8*AS784),4)))</f>
        <v/>
      </c>
      <c r="AR784" s="66" t="str">
        <f t="shared" si="433"/>
        <v/>
      </c>
      <c r="AS784" s="22" t="str">
        <f t="shared" si="434"/>
        <v/>
      </c>
      <c r="AT784" s="62" t="str">
        <f t="shared" si="435"/>
        <v/>
      </c>
      <c r="AU784" s="63" t="str">
        <f>IF(AX784="","",IF(R784="Refreshment Beverage",ROUND((BA784-Y784-Z784-AA784)*VLOOKUP(VALUE(Q784),Rates!G$15:L$19,3,0),4),ROUND(AW784*(VLOOKUP(VALUE(Q784),Rates!G:L,3,0)),4)))</f>
        <v/>
      </c>
      <c r="AV784" s="68" t="str">
        <f t="shared" si="436"/>
        <v/>
      </c>
      <c r="AW784" s="69" t="str">
        <f t="shared" si="437"/>
        <v/>
      </c>
      <c r="AX784" s="65" t="str">
        <f t="shared" si="438"/>
        <v/>
      </c>
      <c r="AY784" s="70" t="str">
        <f>IF(AX784="","",IF(R784="Refreshment Beverage",ROUND(SUM(AX784*Rates!K$19),4),ROUND(SUM(AX784*(Rates!J$8/100)),4)))</f>
        <v/>
      </c>
      <c r="AZ784" s="67" t="str">
        <f t="shared" si="439"/>
        <v/>
      </c>
      <c r="BA784" s="22" t="str">
        <f t="shared" si="440"/>
        <v/>
      </c>
      <c r="BD784" s="171"/>
      <c r="BE784" s="171"/>
      <c r="BF784" s="171"/>
      <c r="BG784" s="171"/>
    </row>
    <row r="785" spans="11:59" ht="12.75" customHeight="1" x14ac:dyDescent="0.3">
      <c r="K785" s="42" t="str">
        <f t="shared" si="412"/>
        <v/>
      </c>
      <c r="L785" s="55" t="str">
        <f t="shared" si="413"/>
        <v/>
      </c>
      <c r="M785" s="43" t="str">
        <f t="shared" si="414"/>
        <v/>
      </c>
      <c r="N785" s="56" t="str" cm="1">
        <f t="array" ref="N785">IFERROR(IF(_xlfn.SINGLE(B:B)="","",IF(R785="Beer",SUM(LOOKUP(2,1/(Rates!$B$3:$B$5&lt;=W785)/(Rates!$C$3:$C$5&gt;=W785),Rates!$D$3:$D$5)*(X785/100)*W785),IF(R785="Refreshment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56" t="str">
        <f t="shared" si="415"/>
        <v/>
      </c>
      <c r="P785" s="53"/>
      <c r="Q785" s="14" t="str">
        <f t="shared" si="416"/>
        <v/>
      </c>
      <c r="R785" s="57" t="str">
        <f t="shared" si="417"/>
        <v/>
      </c>
      <c r="S785" s="58" t="str">
        <f>IF(B785="","",IF(R785="Refreshment Beverage",VLOOKUP(VALUE(Q785),Rates!G$15:L$19,2,0),VLOOKUP(VALUE(Q785),Rates!G$4:L$12,2,0)))</f>
        <v/>
      </c>
      <c r="T785" s="58" t="str">
        <f t="shared" si="418"/>
        <v/>
      </c>
      <c r="U785" s="58" t="str">
        <f t="shared" si="419"/>
        <v/>
      </c>
      <c r="V785" s="58" t="str">
        <f t="shared" si="420"/>
        <v/>
      </c>
      <c r="W785" s="58" t="str">
        <f t="shared" si="421"/>
        <v/>
      </c>
      <c r="X785" s="59" t="str">
        <f t="shared" si="422"/>
        <v/>
      </c>
      <c r="Y785" s="60" t="str">
        <f>IF(B:B="","",IF(R785="Refreshment Beverage",VLOOKUP(Q785,Rates!G$15:L$19,6,0)*W785,VLOOKUP(Q785,Rates!G$4:L$12,6,0)*W785))</f>
        <v/>
      </c>
      <c r="Z785" s="60" t="str">
        <f t="shared" si="423"/>
        <v/>
      </c>
      <c r="AA785" s="60" t="str">
        <f t="shared" si="411"/>
        <v/>
      </c>
      <c r="AB785" s="61" t="str" cm="1">
        <f t="array" ref="AB785">IF(_xlfn.SINGLE(B:B)="","",IF(R785="Refreshment Beverage","",IF(AND(R785="Beer",Q785=0),SUM(LOOKUP(2,1/(Rates!$B$15:$B$18&lt;=W785)/(Rates!$C$15:$C$18&gt;=W785),Rates!$D$15:$D$18)*W785),VLOOKUP(VALUE(_xlfn.SINGLE(Q:Q)),Rates!A:B,2,0)*W785)))</f>
        <v/>
      </c>
      <c r="AC785" s="61" t="str" cm="1">
        <f t="array" ref="AC785">IF(_xlfn.SINGLE(B:B)="","",IF(R785="Refreshment Beverage","",IF(AND(R785="Beer",Q785=0),SUM(LOOKUP(2,1/(Rates!$B$15:$B$18&lt;=W785)/(Rates!$C$15:$C$18&gt;=W785),Rates!$E$15:$E$18)*W785),VLOOKUP(VALUE(_xlfn.SINGLE(Q:Q)),Rates!A:C,3,0)*W785)))</f>
        <v/>
      </c>
      <c r="AD785" s="168">
        <f>IFERROR(IF(R785="Beer","",IF(OR(Q785=1,Q785=2,Q785=3,Q785=4),VLOOKUP(Q785,Rates!$A$31:$B$34,2,0)*W785,IF(V785=1,VLOOKUP(U785,'REB BEV MIN MKUP'!B:E,4,0),IF(V785&gt;1,VLOOKUP(VALUE(W785),'REB BEV MIN MKUP'!O:Q,3,0),0)))),0)</f>
        <v>0</v>
      </c>
      <c r="AE785" s="62" t="str">
        <f t="shared" si="424"/>
        <v/>
      </c>
      <c r="AF785" s="63" t="str">
        <f t="shared" si="425"/>
        <v/>
      </c>
      <c r="AG785" s="64" t="str">
        <f t="shared" si="426"/>
        <v/>
      </c>
      <c r="AH785" s="65" t="str">
        <f t="shared" si="427"/>
        <v/>
      </c>
      <c r="AI785" s="66" t="str">
        <f>IF(AE:AE="","",IF(R785="Refreshment Beverage",AK785*(Rates!J$19/100),ROUND(SUM(AH785*(Rates!$J$8/100)),4)))</f>
        <v/>
      </c>
      <c r="AJ785" s="67" t="str">
        <f t="shared" si="428"/>
        <v/>
      </c>
      <c r="AK785" s="22" t="str">
        <f t="shared" si="429"/>
        <v/>
      </c>
      <c r="AL785" s="62" t="str">
        <f t="shared" si="430"/>
        <v/>
      </c>
      <c r="AM785" s="63" t="str">
        <f>IF(AS785="","",IF(R785="Refreshment Beverage",ROUND(AS785*Rates!K$19,4),ROUND(AO785*(VLOOKUP(VALUE(Q785),Rates!G$4:L$12,3,0)),4)))</f>
        <v/>
      </c>
      <c r="AN785" s="68" t="str">
        <f>IF(AS785="","",IF(R785="Refreshment Beverage",AS785*(Rates!J$19/100),MAX(AM785,AB785)))</f>
        <v/>
      </c>
      <c r="AO785" s="69" t="str">
        <f t="shared" si="431"/>
        <v/>
      </c>
      <c r="AP785" s="69" t="str">
        <f t="shared" si="432"/>
        <v/>
      </c>
      <c r="AQ785" s="70" t="str">
        <f>IF(AS785="","",IF(R785="Refreshment Beverage",ROUND(SUM(VLOOKUP(Q:Q,Rates!G$15:L$19,3,0)*(AS785-Y785-Z785-AA785)),4),ROUND(SUM(Rates!$K$8*AS785),4)))</f>
        <v/>
      </c>
      <c r="AR785" s="66" t="str">
        <f t="shared" si="433"/>
        <v/>
      </c>
      <c r="AS785" s="22" t="str">
        <f t="shared" si="434"/>
        <v/>
      </c>
      <c r="AT785" s="62" t="str">
        <f t="shared" si="435"/>
        <v/>
      </c>
      <c r="AU785" s="63" t="str">
        <f>IF(AX785="","",IF(R785="Refreshment Beverage",ROUND((BA785-Y785-Z785-AA785)*VLOOKUP(VALUE(Q785),Rates!G$15:L$19,3,0),4),ROUND(AW785*(VLOOKUP(VALUE(Q785),Rates!G:L,3,0)),4)))</f>
        <v/>
      </c>
      <c r="AV785" s="68" t="str">
        <f t="shared" si="436"/>
        <v/>
      </c>
      <c r="AW785" s="69" t="str">
        <f t="shared" si="437"/>
        <v/>
      </c>
      <c r="AX785" s="65" t="str">
        <f t="shared" si="438"/>
        <v/>
      </c>
      <c r="AY785" s="70" t="str">
        <f>IF(AX785="","",IF(R785="Refreshment Beverage",ROUND(SUM(AX785*Rates!K$19),4),ROUND(SUM(AX785*(Rates!J$8/100)),4)))</f>
        <v/>
      </c>
      <c r="AZ785" s="67" t="str">
        <f t="shared" si="439"/>
        <v/>
      </c>
      <c r="BA785" s="22" t="str">
        <f t="shared" si="440"/>
        <v/>
      </c>
      <c r="BD785" s="171"/>
      <c r="BE785" s="171"/>
      <c r="BF785" s="171"/>
      <c r="BG785" s="171"/>
    </row>
    <row r="786" spans="11:59" ht="12.75" customHeight="1" x14ac:dyDescent="0.3">
      <c r="K786" s="42" t="str">
        <f t="shared" si="412"/>
        <v/>
      </c>
      <c r="L786" s="55" t="str">
        <f t="shared" si="413"/>
        <v/>
      </c>
      <c r="M786" s="43" t="str">
        <f t="shared" si="414"/>
        <v/>
      </c>
      <c r="N786" s="56" t="str" cm="1">
        <f t="array" ref="N786">IFERROR(IF(_xlfn.SINGLE(B:B)="","",IF(R786="Beer",SUM(LOOKUP(2,1/(Rates!$B$3:$B$5&lt;=W786)/(Rates!$C$3:$C$5&gt;=W786),Rates!$D$3:$D$5)*(X786/100)*W786),IF(R786="Refreshment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56" t="str">
        <f t="shared" si="415"/>
        <v/>
      </c>
      <c r="P786" s="53"/>
      <c r="Q786" s="14" t="str">
        <f t="shared" si="416"/>
        <v/>
      </c>
      <c r="R786" s="57" t="str">
        <f t="shared" si="417"/>
        <v/>
      </c>
      <c r="S786" s="58" t="str">
        <f>IF(B786="","",IF(R786="Refreshment Beverage",VLOOKUP(VALUE(Q786),Rates!G$15:L$19,2,0),VLOOKUP(VALUE(Q786),Rates!G$4:L$12,2,0)))</f>
        <v/>
      </c>
      <c r="T786" s="58" t="str">
        <f t="shared" si="418"/>
        <v/>
      </c>
      <c r="U786" s="58" t="str">
        <f t="shared" si="419"/>
        <v/>
      </c>
      <c r="V786" s="58" t="str">
        <f t="shared" si="420"/>
        <v/>
      </c>
      <c r="W786" s="58" t="str">
        <f t="shared" si="421"/>
        <v/>
      </c>
      <c r="X786" s="59" t="str">
        <f t="shared" si="422"/>
        <v/>
      </c>
      <c r="Y786" s="60" t="str">
        <f>IF(B:B="","",IF(R786="Refreshment Beverage",VLOOKUP(Q786,Rates!G$15:L$19,6,0)*W786,VLOOKUP(Q786,Rates!G$4:L$12,6,0)*W786))</f>
        <v/>
      </c>
      <c r="Z786" s="60" t="str">
        <f t="shared" si="423"/>
        <v/>
      </c>
      <c r="AA786" s="60" t="str">
        <f t="shared" si="411"/>
        <v/>
      </c>
      <c r="AB786" s="61" t="str" cm="1">
        <f t="array" ref="AB786">IF(_xlfn.SINGLE(B:B)="","",IF(R786="Refreshment Beverage","",IF(AND(R786="Beer",Q786=0),SUM(LOOKUP(2,1/(Rates!$B$15:$B$18&lt;=W786)/(Rates!$C$15:$C$18&gt;=W786),Rates!$D$15:$D$18)*W786),VLOOKUP(VALUE(_xlfn.SINGLE(Q:Q)),Rates!A:B,2,0)*W786)))</f>
        <v/>
      </c>
      <c r="AC786" s="61" t="str" cm="1">
        <f t="array" ref="AC786">IF(_xlfn.SINGLE(B:B)="","",IF(R786="Refreshment Beverage","",IF(AND(R786="Beer",Q786=0),SUM(LOOKUP(2,1/(Rates!$B$15:$B$18&lt;=W786)/(Rates!$C$15:$C$18&gt;=W786),Rates!$E$15:$E$18)*W786),VLOOKUP(VALUE(_xlfn.SINGLE(Q:Q)),Rates!A:C,3,0)*W786)))</f>
        <v/>
      </c>
      <c r="AD786" s="168">
        <f>IFERROR(IF(R786="Beer","",IF(OR(Q786=1,Q786=2,Q786=3,Q786=4),VLOOKUP(Q786,Rates!$A$31:$B$34,2,0)*W786,IF(V786=1,VLOOKUP(U786,'REB BEV MIN MKUP'!B:E,4,0),IF(V786&gt;1,VLOOKUP(VALUE(W786),'REB BEV MIN MKUP'!O:Q,3,0),0)))),0)</f>
        <v>0</v>
      </c>
      <c r="AE786" s="62" t="str">
        <f t="shared" si="424"/>
        <v/>
      </c>
      <c r="AF786" s="63" t="str">
        <f t="shared" si="425"/>
        <v/>
      </c>
      <c r="AG786" s="64" t="str">
        <f t="shared" si="426"/>
        <v/>
      </c>
      <c r="AH786" s="65" t="str">
        <f t="shared" si="427"/>
        <v/>
      </c>
      <c r="AI786" s="66" t="str">
        <f>IF(AE:AE="","",IF(R786="Refreshment Beverage",AK786*(Rates!J$19/100),ROUND(SUM(AH786*(Rates!$J$8/100)),4)))</f>
        <v/>
      </c>
      <c r="AJ786" s="67" t="str">
        <f t="shared" si="428"/>
        <v/>
      </c>
      <c r="AK786" s="22" t="str">
        <f t="shared" si="429"/>
        <v/>
      </c>
      <c r="AL786" s="62" t="str">
        <f t="shared" si="430"/>
        <v/>
      </c>
      <c r="AM786" s="63" t="str">
        <f>IF(AS786="","",IF(R786="Refreshment Beverage",ROUND(AS786*Rates!K$19,4),ROUND(AO786*(VLOOKUP(VALUE(Q786),Rates!G$4:L$12,3,0)),4)))</f>
        <v/>
      </c>
      <c r="AN786" s="68" t="str">
        <f>IF(AS786="","",IF(R786="Refreshment Beverage",AS786*(Rates!J$19/100),MAX(AM786,AB786)))</f>
        <v/>
      </c>
      <c r="AO786" s="69" t="str">
        <f t="shared" si="431"/>
        <v/>
      </c>
      <c r="AP786" s="69" t="str">
        <f t="shared" si="432"/>
        <v/>
      </c>
      <c r="AQ786" s="70" t="str">
        <f>IF(AS786="","",IF(R786="Refreshment Beverage",ROUND(SUM(VLOOKUP(Q:Q,Rates!G$15:L$19,3,0)*(AS786-Y786-Z786-AA786)),4),ROUND(SUM(Rates!$K$8*AS786),4)))</f>
        <v/>
      </c>
      <c r="AR786" s="66" t="str">
        <f t="shared" si="433"/>
        <v/>
      </c>
      <c r="AS786" s="22" t="str">
        <f t="shared" si="434"/>
        <v/>
      </c>
      <c r="AT786" s="62" t="str">
        <f t="shared" si="435"/>
        <v/>
      </c>
      <c r="AU786" s="63" t="str">
        <f>IF(AX786="","",IF(R786="Refreshment Beverage",ROUND((BA786-Y786-Z786-AA786)*VLOOKUP(VALUE(Q786),Rates!G$15:L$19,3,0),4),ROUND(AW786*(VLOOKUP(VALUE(Q786),Rates!G:L,3,0)),4)))</f>
        <v/>
      </c>
      <c r="AV786" s="68" t="str">
        <f t="shared" si="436"/>
        <v/>
      </c>
      <c r="AW786" s="69" t="str">
        <f t="shared" si="437"/>
        <v/>
      </c>
      <c r="AX786" s="65" t="str">
        <f t="shared" si="438"/>
        <v/>
      </c>
      <c r="AY786" s="70" t="str">
        <f>IF(AX786="","",IF(R786="Refreshment Beverage",ROUND(SUM(AX786*Rates!K$19),4),ROUND(SUM(AX786*(Rates!J$8/100)),4)))</f>
        <v/>
      </c>
      <c r="AZ786" s="67" t="str">
        <f t="shared" si="439"/>
        <v/>
      </c>
      <c r="BA786" s="22" t="str">
        <f t="shared" si="440"/>
        <v/>
      </c>
      <c r="BD786" s="171"/>
      <c r="BE786" s="171"/>
      <c r="BF786" s="171"/>
      <c r="BG786" s="171"/>
    </row>
    <row r="787" spans="11:59" ht="12.75" customHeight="1" x14ac:dyDescent="0.3">
      <c r="K787" s="42" t="str">
        <f t="shared" si="412"/>
        <v/>
      </c>
      <c r="L787" s="55" t="str">
        <f t="shared" si="413"/>
        <v/>
      </c>
      <c r="M787" s="43" t="str">
        <f t="shared" si="414"/>
        <v/>
      </c>
      <c r="N787" s="56" t="str" cm="1">
        <f t="array" ref="N787">IFERROR(IF(_xlfn.SINGLE(B:B)="","",IF(R787="Beer",SUM(LOOKUP(2,1/(Rates!$B$3:$B$5&lt;=W787)/(Rates!$C$3:$C$5&gt;=W787),Rates!$D$3:$D$5)*(X787/100)*W787),IF(R787="Refreshment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56" t="str">
        <f t="shared" si="415"/>
        <v/>
      </c>
      <c r="P787" s="53"/>
      <c r="Q787" s="14" t="str">
        <f t="shared" si="416"/>
        <v/>
      </c>
      <c r="R787" s="57" t="str">
        <f t="shared" si="417"/>
        <v/>
      </c>
      <c r="S787" s="58" t="str">
        <f>IF(B787="","",IF(R787="Refreshment Beverage",VLOOKUP(VALUE(Q787),Rates!G$15:L$19,2,0),VLOOKUP(VALUE(Q787),Rates!G$4:L$12,2,0)))</f>
        <v/>
      </c>
      <c r="T787" s="58" t="str">
        <f t="shared" si="418"/>
        <v/>
      </c>
      <c r="U787" s="58" t="str">
        <f t="shared" si="419"/>
        <v/>
      </c>
      <c r="V787" s="58" t="str">
        <f t="shared" si="420"/>
        <v/>
      </c>
      <c r="W787" s="58" t="str">
        <f t="shared" si="421"/>
        <v/>
      </c>
      <c r="X787" s="59" t="str">
        <f t="shared" si="422"/>
        <v/>
      </c>
      <c r="Y787" s="60" t="str">
        <f>IF(B:B="","",IF(R787="Refreshment Beverage",VLOOKUP(Q787,Rates!G$15:L$19,6,0)*W787,VLOOKUP(Q787,Rates!G$4:L$12,6,0)*W787))</f>
        <v/>
      </c>
      <c r="Z787" s="60" t="str">
        <f t="shared" si="423"/>
        <v/>
      </c>
      <c r="AA787" s="60" t="str">
        <f t="shared" si="411"/>
        <v/>
      </c>
      <c r="AB787" s="61" t="str" cm="1">
        <f t="array" ref="AB787">IF(_xlfn.SINGLE(B:B)="","",IF(R787="Refreshment Beverage","",IF(AND(R787="Beer",Q787=0),SUM(LOOKUP(2,1/(Rates!$B$15:$B$18&lt;=W787)/(Rates!$C$15:$C$18&gt;=W787),Rates!$D$15:$D$18)*W787),VLOOKUP(VALUE(_xlfn.SINGLE(Q:Q)),Rates!A:B,2,0)*W787)))</f>
        <v/>
      </c>
      <c r="AC787" s="61" t="str" cm="1">
        <f t="array" ref="AC787">IF(_xlfn.SINGLE(B:B)="","",IF(R787="Refreshment Beverage","",IF(AND(R787="Beer",Q787=0),SUM(LOOKUP(2,1/(Rates!$B$15:$B$18&lt;=W787)/(Rates!$C$15:$C$18&gt;=W787),Rates!$E$15:$E$18)*W787),VLOOKUP(VALUE(_xlfn.SINGLE(Q:Q)),Rates!A:C,3,0)*W787)))</f>
        <v/>
      </c>
      <c r="AD787" s="168">
        <f>IFERROR(IF(R787="Beer","",IF(OR(Q787=1,Q787=2,Q787=3,Q787=4),VLOOKUP(Q787,Rates!$A$31:$B$34,2,0)*W787,IF(V787=1,VLOOKUP(U787,'REB BEV MIN MKUP'!B:E,4,0),IF(V787&gt;1,VLOOKUP(VALUE(W787),'REB BEV MIN MKUP'!O:Q,3,0),0)))),0)</f>
        <v>0</v>
      </c>
      <c r="AE787" s="62" t="str">
        <f t="shared" si="424"/>
        <v/>
      </c>
      <c r="AF787" s="63" t="str">
        <f t="shared" si="425"/>
        <v/>
      </c>
      <c r="AG787" s="64" t="str">
        <f t="shared" si="426"/>
        <v/>
      </c>
      <c r="AH787" s="65" t="str">
        <f t="shared" si="427"/>
        <v/>
      </c>
      <c r="AI787" s="66" t="str">
        <f>IF(AE:AE="","",IF(R787="Refreshment Beverage",AK787*(Rates!J$19/100),ROUND(SUM(AH787*(Rates!$J$8/100)),4)))</f>
        <v/>
      </c>
      <c r="AJ787" s="67" t="str">
        <f t="shared" si="428"/>
        <v/>
      </c>
      <c r="AK787" s="22" t="str">
        <f t="shared" si="429"/>
        <v/>
      </c>
      <c r="AL787" s="62" t="str">
        <f t="shared" si="430"/>
        <v/>
      </c>
      <c r="AM787" s="63" t="str">
        <f>IF(AS787="","",IF(R787="Refreshment Beverage",ROUND(AS787*Rates!K$19,4),ROUND(AO787*(VLOOKUP(VALUE(Q787),Rates!G$4:L$12,3,0)),4)))</f>
        <v/>
      </c>
      <c r="AN787" s="68" t="str">
        <f>IF(AS787="","",IF(R787="Refreshment Beverage",AS787*(Rates!J$19/100),MAX(AM787,AB787)))</f>
        <v/>
      </c>
      <c r="AO787" s="69" t="str">
        <f t="shared" si="431"/>
        <v/>
      </c>
      <c r="AP787" s="69" t="str">
        <f t="shared" si="432"/>
        <v/>
      </c>
      <c r="AQ787" s="70" t="str">
        <f>IF(AS787="","",IF(R787="Refreshment Beverage",ROUND(SUM(VLOOKUP(Q:Q,Rates!G$15:L$19,3,0)*(AS787-Y787-Z787-AA787)),4),ROUND(SUM(Rates!$K$8*AS787),4)))</f>
        <v/>
      </c>
      <c r="AR787" s="66" t="str">
        <f t="shared" si="433"/>
        <v/>
      </c>
      <c r="AS787" s="22" t="str">
        <f t="shared" si="434"/>
        <v/>
      </c>
      <c r="AT787" s="62" t="str">
        <f t="shared" si="435"/>
        <v/>
      </c>
      <c r="AU787" s="63" t="str">
        <f>IF(AX787="","",IF(R787="Refreshment Beverage",ROUND((BA787-Y787-Z787-AA787)*VLOOKUP(VALUE(Q787),Rates!G$15:L$19,3,0),4),ROUND(AW787*(VLOOKUP(VALUE(Q787),Rates!G:L,3,0)),4)))</f>
        <v/>
      </c>
      <c r="AV787" s="68" t="str">
        <f t="shared" si="436"/>
        <v/>
      </c>
      <c r="AW787" s="69" t="str">
        <f t="shared" si="437"/>
        <v/>
      </c>
      <c r="AX787" s="65" t="str">
        <f t="shared" si="438"/>
        <v/>
      </c>
      <c r="AY787" s="70" t="str">
        <f>IF(AX787="","",IF(R787="Refreshment Beverage",ROUND(SUM(AX787*Rates!K$19),4),ROUND(SUM(AX787*(Rates!J$8/100)),4)))</f>
        <v/>
      </c>
      <c r="AZ787" s="67" t="str">
        <f t="shared" si="439"/>
        <v/>
      </c>
      <c r="BA787" s="22" t="str">
        <f t="shared" si="440"/>
        <v/>
      </c>
      <c r="BD787" s="171"/>
      <c r="BE787" s="171"/>
      <c r="BF787" s="171"/>
      <c r="BG787" s="171"/>
    </row>
    <row r="788" spans="11:59" ht="12.75" customHeight="1" x14ac:dyDescent="0.3">
      <c r="K788" s="42" t="str">
        <f t="shared" si="412"/>
        <v/>
      </c>
      <c r="L788" s="55" t="str">
        <f t="shared" si="413"/>
        <v/>
      </c>
      <c r="M788" s="43" t="str">
        <f t="shared" si="414"/>
        <v/>
      </c>
      <c r="N788" s="56" t="str" cm="1">
        <f t="array" ref="N788">IFERROR(IF(_xlfn.SINGLE(B:B)="","",IF(R788="Beer",SUM(LOOKUP(2,1/(Rates!$B$3:$B$5&lt;=W788)/(Rates!$C$3:$C$5&gt;=W788),Rates!$D$3:$D$5)*(X788/100)*W788),IF(R788="Refreshment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56" t="str">
        <f t="shared" si="415"/>
        <v/>
      </c>
      <c r="P788" s="53"/>
      <c r="Q788" s="14" t="str">
        <f t="shared" si="416"/>
        <v/>
      </c>
      <c r="R788" s="57" t="str">
        <f t="shared" si="417"/>
        <v/>
      </c>
      <c r="S788" s="58" t="str">
        <f>IF(B788="","",IF(R788="Refreshment Beverage",VLOOKUP(VALUE(Q788),Rates!G$15:L$19,2,0),VLOOKUP(VALUE(Q788),Rates!G$4:L$12,2,0)))</f>
        <v/>
      </c>
      <c r="T788" s="58" t="str">
        <f t="shared" si="418"/>
        <v/>
      </c>
      <c r="U788" s="58" t="str">
        <f t="shared" si="419"/>
        <v/>
      </c>
      <c r="V788" s="58" t="str">
        <f t="shared" si="420"/>
        <v/>
      </c>
      <c r="W788" s="58" t="str">
        <f t="shared" si="421"/>
        <v/>
      </c>
      <c r="X788" s="59" t="str">
        <f t="shared" si="422"/>
        <v/>
      </c>
      <c r="Y788" s="60" t="str">
        <f>IF(B:B="","",IF(R788="Refreshment Beverage",VLOOKUP(Q788,Rates!G$15:L$19,6,0)*W788,VLOOKUP(Q788,Rates!G$4:L$12,6,0)*W788))</f>
        <v/>
      </c>
      <c r="Z788" s="60" t="str">
        <f t="shared" si="423"/>
        <v/>
      </c>
      <c r="AA788" s="60" t="str">
        <f t="shared" si="411"/>
        <v/>
      </c>
      <c r="AB788" s="61" t="str" cm="1">
        <f t="array" ref="AB788">IF(_xlfn.SINGLE(B:B)="","",IF(R788="Refreshment Beverage","",IF(AND(R788="Beer",Q788=0),SUM(LOOKUP(2,1/(Rates!$B$15:$B$18&lt;=W788)/(Rates!$C$15:$C$18&gt;=W788),Rates!$D$15:$D$18)*W788),VLOOKUP(VALUE(_xlfn.SINGLE(Q:Q)),Rates!A:B,2,0)*W788)))</f>
        <v/>
      </c>
      <c r="AC788" s="61" t="str" cm="1">
        <f t="array" ref="AC788">IF(_xlfn.SINGLE(B:B)="","",IF(R788="Refreshment Beverage","",IF(AND(R788="Beer",Q788=0),SUM(LOOKUP(2,1/(Rates!$B$15:$B$18&lt;=W788)/(Rates!$C$15:$C$18&gt;=W788),Rates!$E$15:$E$18)*W788),VLOOKUP(VALUE(_xlfn.SINGLE(Q:Q)),Rates!A:C,3,0)*W788)))</f>
        <v/>
      </c>
      <c r="AD788" s="168">
        <f>IFERROR(IF(R788="Beer","",IF(OR(Q788=1,Q788=2,Q788=3,Q788=4),VLOOKUP(Q788,Rates!$A$31:$B$34,2,0)*W788,IF(V788=1,VLOOKUP(U788,'REB BEV MIN MKUP'!B:E,4,0),IF(V788&gt;1,VLOOKUP(VALUE(W788),'REB BEV MIN MKUP'!O:Q,3,0),0)))),0)</f>
        <v>0</v>
      </c>
      <c r="AE788" s="62" t="str">
        <f t="shared" si="424"/>
        <v/>
      </c>
      <c r="AF788" s="63" t="str">
        <f t="shared" si="425"/>
        <v/>
      </c>
      <c r="AG788" s="64" t="str">
        <f t="shared" si="426"/>
        <v/>
      </c>
      <c r="AH788" s="65" t="str">
        <f t="shared" si="427"/>
        <v/>
      </c>
      <c r="AI788" s="66" t="str">
        <f>IF(AE:AE="","",IF(R788="Refreshment Beverage",AK788*(Rates!J$19/100),ROUND(SUM(AH788*(Rates!$J$8/100)),4)))</f>
        <v/>
      </c>
      <c r="AJ788" s="67" t="str">
        <f t="shared" si="428"/>
        <v/>
      </c>
      <c r="AK788" s="22" t="str">
        <f t="shared" si="429"/>
        <v/>
      </c>
      <c r="AL788" s="62" t="str">
        <f t="shared" si="430"/>
        <v/>
      </c>
      <c r="AM788" s="63" t="str">
        <f>IF(AS788="","",IF(R788="Refreshment Beverage",ROUND(AS788*Rates!K$19,4),ROUND(AO788*(VLOOKUP(VALUE(Q788),Rates!G$4:L$12,3,0)),4)))</f>
        <v/>
      </c>
      <c r="AN788" s="68" t="str">
        <f>IF(AS788="","",IF(R788="Refreshment Beverage",AS788*(Rates!J$19/100),MAX(AM788,AB788)))</f>
        <v/>
      </c>
      <c r="AO788" s="69" t="str">
        <f t="shared" si="431"/>
        <v/>
      </c>
      <c r="AP788" s="69" t="str">
        <f t="shared" si="432"/>
        <v/>
      </c>
      <c r="AQ788" s="70" t="str">
        <f>IF(AS788="","",IF(R788="Refreshment Beverage",ROUND(SUM(VLOOKUP(Q:Q,Rates!G$15:L$19,3,0)*(AS788-Y788-Z788-AA788)),4),ROUND(SUM(Rates!$K$8*AS788),4)))</f>
        <v/>
      </c>
      <c r="AR788" s="66" t="str">
        <f t="shared" si="433"/>
        <v/>
      </c>
      <c r="AS788" s="22" t="str">
        <f t="shared" si="434"/>
        <v/>
      </c>
      <c r="AT788" s="62" t="str">
        <f t="shared" si="435"/>
        <v/>
      </c>
      <c r="AU788" s="63" t="str">
        <f>IF(AX788="","",IF(R788="Refreshment Beverage",ROUND((BA788-Y788-Z788-AA788)*VLOOKUP(VALUE(Q788),Rates!G$15:L$19,3,0),4),ROUND(AW788*(VLOOKUP(VALUE(Q788),Rates!G:L,3,0)),4)))</f>
        <v/>
      </c>
      <c r="AV788" s="68" t="str">
        <f t="shared" si="436"/>
        <v/>
      </c>
      <c r="AW788" s="69" t="str">
        <f t="shared" si="437"/>
        <v/>
      </c>
      <c r="AX788" s="65" t="str">
        <f t="shared" si="438"/>
        <v/>
      </c>
      <c r="AY788" s="70" t="str">
        <f>IF(AX788="","",IF(R788="Refreshment Beverage",ROUND(SUM(AX788*Rates!K$19),4),ROUND(SUM(AX788*(Rates!J$8/100)),4)))</f>
        <v/>
      </c>
      <c r="AZ788" s="67" t="str">
        <f t="shared" si="439"/>
        <v/>
      </c>
      <c r="BA788" s="22" t="str">
        <f t="shared" si="440"/>
        <v/>
      </c>
      <c r="BD788" s="171"/>
      <c r="BE788" s="171"/>
      <c r="BF788" s="171"/>
      <c r="BG788" s="171"/>
    </row>
    <row r="789" spans="11:59" ht="12.75" customHeight="1" x14ac:dyDescent="0.3">
      <c r="K789" s="42" t="str">
        <f t="shared" si="412"/>
        <v/>
      </c>
      <c r="L789" s="55" t="str">
        <f t="shared" si="413"/>
        <v/>
      </c>
      <c r="M789" s="43" t="str">
        <f t="shared" si="414"/>
        <v/>
      </c>
      <c r="N789" s="56" t="str" cm="1">
        <f t="array" ref="N789">IFERROR(IF(_xlfn.SINGLE(B:B)="","",IF(R789="Beer",SUM(LOOKUP(2,1/(Rates!$B$3:$B$5&lt;=W789)/(Rates!$C$3:$C$5&gt;=W789),Rates!$D$3:$D$5)*(X789/100)*W789),IF(R789="Refreshment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56" t="str">
        <f t="shared" si="415"/>
        <v/>
      </c>
      <c r="P789" s="53"/>
      <c r="Q789" s="14" t="str">
        <f t="shared" si="416"/>
        <v/>
      </c>
      <c r="R789" s="57" t="str">
        <f t="shared" si="417"/>
        <v/>
      </c>
      <c r="S789" s="58" t="str">
        <f>IF(B789="","",IF(R789="Refreshment Beverage",VLOOKUP(VALUE(Q789),Rates!G$15:L$19,2,0),VLOOKUP(VALUE(Q789),Rates!G$4:L$12,2,0)))</f>
        <v/>
      </c>
      <c r="T789" s="58" t="str">
        <f t="shared" si="418"/>
        <v/>
      </c>
      <c r="U789" s="58" t="str">
        <f t="shared" si="419"/>
        <v/>
      </c>
      <c r="V789" s="58" t="str">
        <f t="shared" si="420"/>
        <v/>
      </c>
      <c r="W789" s="58" t="str">
        <f t="shared" si="421"/>
        <v/>
      </c>
      <c r="X789" s="59" t="str">
        <f t="shared" si="422"/>
        <v/>
      </c>
      <c r="Y789" s="60" t="str">
        <f>IF(B:B="","",IF(R789="Refreshment Beverage",VLOOKUP(Q789,Rates!G$15:L$19,6,0)*W789,VLOOKUP(Q789,Rates!G$4:L$12,6,0)*W789))</f>
        <v/>
      </c>
      <c r="Z789" s="60" t="str">
        <f t="shared" si="423"/>
        <v/>
      </c>
      <c r="AA789" s="60" t="str">
        <f t="shared" si="411"/>
        <v/>
      </c>
      <c r="AB789" s="61" t="str" cm="1">
        <f t="array" ref="AB789">IF(_xlfn.SINGLE(B:B)="","",IF(R789="Refreshment Beverage","",IF(AND(R789="Beer",Q789=0),SUM(LOOKUP(2,1/(Rates!$B$15:$B$18&lt;=W789)/(Rates!$C$15:$C$18&gt;=W789),Rates!$D$15:$D$18)*W789),VLOOKUP(VALUE(_xlfn.SINGLE(Q:Q)),Rates!A:B,2,0)*W789)))</f>
        <v/>
      </c>
      <c r="AC789" s="61" t="str" cm="1">
        <f t="array" ref="AC789">IF(_xlfn.SINGLE(B:B)="","",IF(R789="Refreshment Beverage","",IF(AND(R789="Beer",Q789=0),SUM(LOOKUP(2,1/(Rates!$B$15:$B$18&lt;=W789)/(Rates!$C$15:$C$18&gt;=W789),Rates!$E$15:$E$18)*W789),VLOOKUP(VALUE(_xlfn.SINGLE(Q:Q)),Rates!A:C,3,0)*W789)))</f>
        <v/>
      </c>
      <c r="AD789" s="168">
        <f>IFERROR(IF(R789="Beer","",IF(OR(Q789=1,Q789=2,Q789=3,Q789=4),VLOOKUP(Q789,Rates!$A$31:$B$34,2,0)*W789,IF(V789=1,VLOOKUP(U789,'REB BEV MIN MKUP'!B:E,4,0),IF(V789&gt;1,VLOOKUP(VALUE(W789),'REB BEV MIN MKUP'!O:Q,3,0),0)))),0)</f>
        <v>0</v>
      </c>
      <c r="AE789" s="62" t="str">
        <f t="shared" si="424"/>
        <v/>
      </c>
      <c r="AF789" s="63" t="str">
        <f t="shared" si="425"/>
        <v/>
      </c>
      <c r="AG789" s="64" t="str">
        <f t="shared" si="426"/>
        <v/>
      </c>
      <c r="AH789" s="65" t="str">
        <f t="shared" si="427"/>
        <v/>
      </c>
      <c r="AI789" s="66" t="str">
        <f>IF(AE:AE="","",IF(R789="Refreshment Beverage",AK789*(Rates!J$19/100),ROUND(SUM(AH789*(Rates!$J$8/100)),4)))</f>
        <v/>
      </c>
      <c r="AJ789" s="67" t="str">
        <f t="shared" si="428"/>
        <v/>
      </c>
      <c r="AK789" s="22" t="str">
        <f t="shared" si="429"/>
        <v/>
      </c>
      <c r="AL789" s="62" t="str">
        <f t="shared" si="430"/>
        <v/>
      </c>
      <c r="AM789" s="63" t="str">
        <f>IF(AS789="","",IF(R789="Refreshment Beverage",ROUND(AS789*Rates!K$19,4),ROUND(AO789*(VLOOKUP(VALUE(Q789),Rates!G$4:L$12,3,0)),4)))</f>
        <v/>
      </c>
      <c r="AN789" s="68" t="str">
        <f>IF(AS789="","",IF(R789="Refreshment Beverage",AS789*(Rates!J$19/100),MAX(AM789,AB789)))</f>
        <v/>
      </c>
      <c r="AO789" s="69" t="str">
        <f t="shared" si="431"/>
        <v/>
      </c>
      <c r="AP789" s="69" t="str">
        <f t="shared" si="432"/>
        <v/>
      </c>
      <c r="AQ789" s="70" t="str">
        <f>IF(AS789="","",IF(R789="Refreshment Beverage",ROUND(SUM(VLOOKUP(Q:Q,Rates!G$15:L$19,3,0)*(AS789-Y789-Z789-AA789)),4),ROUND(SUM(Rates!$K$8*AS789),4)))</f>
        <v/>
      </c>
      <c r="AR789" s="66" t="str">
        <f t="shared" si="433"/>
        <v/>
      </c>
      <c r="AS789" s="22" t="str">
        <f t="shared" si="434"/>
        <v/>
      </c>
      <c r="AT789" s="62" t="str">
        <f t="shared" si="435"/>
        <v/>
      </c>
      <c r="AU789" s="63" t="str">
        <f>IF(AX789="","",IF(R789="Refreshment Beverage",ROUND((BA789-Y789-Z789-AA789)*VLOOKUP(VALUE(Q789),Rates!G$15:L$19,3,0),4),ROUND(AW789*(VLOOKUP(VALUE(Q789),Rates!G:L,3,0)),4)))</f>
        <v/>
      </c>
      <c r="AV789" s="68" t="str">
        <f t="shared" si="436"/>
        <v/>
      </c>
      <c r="AW789" s="69" t="str">
        <f t="shared" si="437"/>
        <v/>
      </c>
      <c r="AX789" s="65" t="str">
        <f t="shared" si="438"/>
        <v/>
      </c>
      <c r="AY789" s="70" t="str">
        <f>IF(AX789="","",IF(R789="Refreshment Beverage",ROUND(SUM(AX789*Rates!K$19),4),ROUND(SUM(AX789*(Rates!J$8/100)),4)))</f>
        <v/>
      </c>
      <c r="AZ789" s="67" t="str">
        <f t="shared" si="439"/>
        <v/>
      </c>
      <c r="BA789" s="22" t="str">
        <f t="shared" si="440"/>
        <v/>
      </c>
      <c r="BD789" s="171"/>
      <c r="BE789" s="171"/>
      <c r="BF789" s="171"/>
      <c r="BG789" s="171"/>
    </row>
    <row r="790" spans="11:59" ht="12.75" customHeight="1" x14ac:dyDescent="0.3">
      <c r="K790" s="42" t="str">
        <f t="shared" si="412"/>
        <v/>
      </c>
      <c r="L790" s="55" t="str">
        <f t="shared" si="413"/>
        <v/>
      </c>
      <c r="M790" s="43" t="str">
        <f t="shared" si="414"/>
        <v/>
      </c>
      <c r="N790" s="56" t="str" cm="1">
        <f t="array" ref="N790">IFERROR(IF(_xlfn.SINGLE(B:B)="","",IF(R790="Beer",SUM(LOOKUP(2,1/(Rates!$B$3:$B$5&lt;=W790)/(Rates!$C$3:$C$5&gt;=W790),Rates!$D$3:$D$5)*(X790/100)*W790),IF(R790="Refreshment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56" t="str">
        <f t="shared" si="415"/>
        <v/>
      </c>
      <c r="P790" s="53"/>
      <c r="Q790" s="14" t="str">
        <f t="shared" si="416"/>
        <v/>
      </c>
      <c r="R790" s="57" t="str">
        <f t="shared" si="417"/>
        <v/>
      </c>
      <c r="S790" s="58" t="str">
        <f>IF(B790="","",IF(R790="Refreshment Beverage",VLOOKUP(VALUE(Q790),Rates!G$15:L$19,2,0),VLOOKUP(VALUE(Q790),Rates!G$4:L$12,2,0)))</f>
        <v/>
      </c>
      <c r="T790" s="58" t="str">
        <f t="shared" si="418"/>
        <v/>
      </c>
      <c r="U790" s="58" t="str">
        <f t="shared" si="419"/>
        <v/>
      </c>
      <c r="V790" s="58" t="str">
        <f t="shared" si="420"/>
        <v/>
      </c>
      <c r="W790" s="58" t="str">
        <f t="shared" si="421"/>
        <v/>
      </c>
      <c r="X790" s="59" t="str">
        <f t="shared" si="422"/>
        <v/>
      </c>
      <c r="Y790" s="60" t="str">
        <f>IF(B:B="","",IF(R790="Refreshment Beverage",VLOOKUP(Q790,Rates!G$15:L$19,6,0)*W790,VLOOKUP(Q790,Rates!G$4:L$12,6,0)*W790))</f>
        <v/>
      </c>
      <c r="Z790" s="60" t="str">
        <f t="shared" si="423"/>
        <v/>
      </c>
      <c r="AA790" s="60" t="str">
        <f t="shared" si="411"/>
        <v/>
      </c>
      <c r="AB790" s="61" t="str" cm="1">
        <f t="array" ref="AB790">IF(_xlfn.SINGLE(B:B)="","",IF(R790="Refreshment Beverage","",IF(AND(R790="Beer",Q790=0),SUM(LOOKUP(2,1/(Rates!$B$15:$B$18&lt;=W790)/(Rates!$C$15:$C$18&gt;=W790),Rates!$D$15:$D$18)*W790),VLOOKUP(VALUE(_xlfn.SINGLE(Q:Q)),Rates!A:B,2,0)*W790)))</f>
        <v/>
      </c>
      <c r="AC790" s="61" t="str" cm="1">
        <f t="array" ref="AC790">IF(_xlfn.SINGLE(B:B)="","",IF(R790="Refreshment Beverage","",IF(AND(R790="Beer",Q790=0),SUM(LOOKUP(2,1/(Rates!$B$15:$B$18&lt;=W790)/(Rates!$C$15:$C$18&gt;=W790),Rates!$E$15:$E$18)*W790),VLOOKUP(VALUE(_xlfn.SINGLE(Q:Q)),Rates!A:C,3,0)*W790)))</f>
        <v/>
      </c>
      <c r="AD790" s="168">
        <f>IFERROR(IF(R790="Beer","",IF(OR(Q790=1,Q790=2,Q790=3,Q790=4),VLOOKUP(Q790,Rates!$A$31:$B$34,2,0)*W790,IF(V790=1,VLOOKUP(U790,'REB BEV MIN MKUP'!B:E,4,0),IF(V790&gt;1,VLOOKUP(VALUE(W790),'REB BEV MIN MKUP'!O:Q,3,0),0)))),0)</f>
        <v>0</v>
      </c>
      <c r="AE790" s="62" t="str">
        <f t="shared" si="424"/>
        <v/>
      </c>
      <c r="AF790" s="63" t="str">
        <f t="shared" si="425"/>
        <v/>
      </c>
      <c r="AG790" s="64" t="str">
        <f t="shared" si="426"/>
        <v/>
      </c>
      <c r="AH790" s="65" t="str">
        <f t="shared" si="427"/>
        <v/>
      </c>
      <c r="AI790" s="66" t="str">
        <f>IF(AE:AE="","",IF(R790="Refreshment Beverage",AK790*(Rates!J$19/100),ROUND(SUM(AH790*(Rates!$J$8/100)),4)))</f>
        <v/>
      </c>
      <c r="AJ790" s="67" t="str">
        <f t="shared" si="428"/>
        <v/>
      </c>
      <c r="AK790" s="22" t="str">
        <f t="shared" si="429"/>
        <v/>
      </c>
      <c r="AL790" s="62" t="str">
        <f t="shared" si="430"/>
        <v/>
      </c>
      <c r="AM790" s="63" t="str">
        <f>IF(AS790="","",IF(R790="Refreshment Beverage",ROUND(AS790*Rates!K$19,4),ROUND(AO790*(VLOOKUP(VALUE(Q790),Rates!G$4:L$12,3,0)),4)))</f>
        <v/>
      </c>
      <c r="AN790" s="68" t="str">
        <f>IF(AS790="","",IF(R790="Refreshment Beverage",AS790*(Rates!J$19/100),MAX(AM790,AB790)))</f>
        <v/>
      </c>
      <c r="AO790" s="69" t="str">
        <f t="shared" si="431"/>
        <v/>
      </c>
      <c r="AP790" s="69" t="str">
        <f t="shared" si="432"/>
        <v/>
      </c>
      <c r="AQ790" s="70" t="str">
        <f>IF(AS790="","",IF(R790="Refreshment Beverage",ROUND(SUM(VLOOKUP(Q:Q,Rates!G$15:L$19,3,0)*(AS790-Y790-Z790-AA790)),4),ROUND(SUM(Rates!$K$8*AS790),4)))</f>
        <v/>
      </c>
      <c r="AR790" s="66" t="str">
        <f t="shared" si="433"/>
        <v/>
      </c>
      <c r="AS790" s="22" t="str">
        <f t="shared" si="434"/>
        <v/>
      </c>
      <c r="AT790" s="62" t="str">
        <f t="shared" si="435"/>
        <v/>
      </c>
      <c r="AU790" s="63" t="str">
        <f>IF(AX790="","",IF(R790="Refreshment Beverage",ROUND((BA790-Y790-Z790-AA790)*VLOOKUP(VALUE(Q790),Rates!G$15:L$19,3,0),4),ROUND(AW790*(VLOOKUP(VALUE(Q790),Rates!G:L,3,0)),4)))</f>
        <v/>
      </c>
      <c r="AV790" s="68" t="str">
        <f t="shared" si="436"/>
        <v/>
      </c>
      <c r="AW790" s="69" t="str">
        <f t="shared" si="437"/>
        <v/>
      </c>
      <c r="AX790" s="65" t="str">
        <f t="shared" si="438"/>
        <v/>
      </c>
      <c r="AY790" s="70" t="str">
        <f>IF(AX790="","",IF(R790="Refreshment Beverage",ROUND(SUM(AX790*Rates!K$19),4),ROUND(SUM(AX790*(Rates!J$8/100)),4)))</f>
        <v/>
      </c>
      <c r="AZ790" s="67" t="str">
        <f t="shared" si="439"/>
        <v/>
      </c>
      <c r="BA790" s="22" t="str">
        <f t="shared" si="440"/>
        <v/>
      </c>
      <c r="BD790" s="171"/>
      <c r="BE790" s="171"/>
      <c r="BF790" s="171"/>
      <c r="BG790" s="171"/>
    </row>
    <row r="791" spans="11:59" ht="12.75" customHeight="1" x14ac:dyDescent="0.3">
      <c r="K791" s="42" t="str">
        <f t="shared" si="412"/>
        <v/>
      </c>
      <c r="L791" s="55" t="str">
        <f t="shared" si="413"/>
        <v/>
      </c>
      <c r="M791" s="43" t="str">
        <f t="shared" si="414"/>
        <v/>
      </c>
      <c r="N791" s="56" t="str" cm="1">
        <f t="array" ref="N791">IFERROR(IF(_xlfn.SINGLE(B:B)="","",IF(R791="Beer",SUM(LOOKUP(2,1/(Rates!$B$3:$B$5&lt;=W791)/(Rates!$C$3:$C$5&gt;=W791),Rates!$D$3:$D$5)*(X791/100)*W791),IF(R791="Refreshment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56" t="str">
        <f t="shared" si="415"/>
        <v/>
      </c>
      <c r="P791" s="53"/>
      <c r="Q791" s="14" t="str">
        <f t="shared" si="416"/>
        <v/>
      </c>
      <c r="R791" s="57" t="str">
        <f t="shared" si="417"/>
        <v/>
      </c>
      <c r="S791" s="58" t="str">
        <f>IF(B791="","",IF(R791="Refreshment Beverage",VLOOKUP(VALUE(Q791),Rates!G$15:L$19,2,0),VLOOKUP(VALUE(Q791),Rates!G$4:L$12,2,0)))</f>
        <v/>
      </c>
      <c r="T791" s="58" t="str">
        <f t="shared" si="418"/>
        <v/>
      </c>
      <c r="U791" s="58" t="str">
        <f t="shared" si="419"/>
        <v/>
      </c>
      <c r="V791" s="58" t="str">
        <f t="shared" si="420"/>
        <v/>
      </c>
      <c r="W791" s="58" t="str">
        <f t="shared" si="421"/>
        <v/>
      </c>
      <c r="X791" s="59" t="str">
        <f t="shared" si="422"/>
        <v/>
      </c>
      <c r="Y791" s="60" t="str">
        <f>IF(B:B="","",IF(R791="Refreshment Beverage",VLOOKUP(Q791,Rates!G$15:L$19,6,0)*W791,VLOOKUP(Q791,Rates!G$4:L$12,6,0)*W791))</f>
        <v/>
      </c>
      <c r="Z791" s="60" t="str">
        <f t="shared" si="423"/>
        <v/>
      </c>
      <c r="AA791" s="60" t="str">
        <f t="shared" si="411"/>
        <v/>
      </c>
      <c r="AB791" s="61" t="str" cm="1">
        <f t="array" ref="AB791">IF(_xlfn.SINGLE(B:B)="","",IF(R791="Refreshment Beverage","",IF(AND(R791="Beer",Q791=0),SUM(LOOKUP(2,1/(Rates!$B$15:$B$18&lt;=W791)/(Rates!$C$15:$C$18&gt;=W791),Rates!$D$15:$D$18)*W791),VLOOKUP(VALUE(_xlfn.SINGLE(Q:Q)),Rates!A:B,2,0)*W791)))</f>
        <v/>
      </c>
      <c r="AC791" s="61" t="str" cm="1">
        <f t="array" ref="AC791">IF(_xlfn.SINGLE(B:B)="","",IF(R791="Refreshment Beverage","",IF(AND(R791="Beer",Q791=0),SUM(LOOKUP(2,1/(Rates!$B$15:$B$18&lt;=W791)/(Rates!$C$15:$C$18&gt;=W791),Rates!$E$15:$E$18)*W791),VLOOKUP(VALUE(_xlfn.SINGLE(Q:Q)),Rates!A:C,3,0)*W791)))</f>
        <v/>
      </c>
      <c r="AD791" s="168">
        <f>IFERROR(IF(R791="Beer","",IF(OR(Q791=1,Q791=2,Q791=3,Q791=4),VLOOKUP(Q791,Rates!$A$31:$B$34,2,0)*W791,IF(V791=1,VLOOKUP(U791,'REB BEV MIN MKUP'!B:E,4,0),IF(V791&gt;1,VLOOKUP(VALUE(W791),'REB BEV MIN MKUP'!O:Q,3,0),0)))),0)</f>
        <v>0</v>
      </c>
      <c r="AE791" s="62" t="str">
        <f t="shared" si="424"/>
        <v/>
      </c>
      <c r="AF791" s="63" t="str">
        <f t="shared" si="425"/>
        <v/>
      </c>
      <c r="AG791" s="64" t="str">
        <f t="shared" si="426"/>
        <v/>
      </c>
      <c r="AH791" s="65" t="str">
        <f t="shared" si="427"/>
        <v/>
      </c>
      <c r="AI791" s="66" t="str">
        <f>IF(AE:AE="","",IF(R791="Refreshment Beverage",AK791*(Rates!J$19/100),ROUND(SUM(AH791*(Rates!$J$8/100)),4)))</f>
        <v/>
      </c>
      <c r="AJ791" s="67" t="str">
        <f t="shared" si="428"/>
        <v/>
      </c>
      <c r="AK791" s="22" t="str">
        <f t="shared" si="429"/>
        <v/>
      </c>
      <c r="AL791" s="62" t="str">
        <f t="shared" si="430"/>
        <v/>
      </c>
      <c r="AM791" s="63" t="str">
        <f>IF(AS791="","",IF(R791="Refreshment Beverage",ROUND(AS791*Rates!K$19,4),ROUND(AO791*(VLOOKUP(VALUE(Q791),Rates!G$4:L$12,3,0)),4)))</f>
        <v/>
      </c>
      <c r="AN791" s="68" t="str">
        <f>IF(AS791="","",IF(R791="Refreshment Beverage",AS791*(Rates!J$19/100),MAX(AM791,AB791)))</f>
        <v/>
      </c>
      <c r="AO791" s="69" t="str">
        <f t="shared" si="431"/>
        <v/>
      </c>
      <c r="AP791" s="69" t="str">
        <f t="shared" si="432"/>
        <v/>
      </c>
      <c r="AQ791" s="70" t="str">
        <f>IF(AS791="","",IF(R791="Refreshment Beverage",ROUND(SUM(VLOOKUP(Q:Q,Rates!G$15:L$19,3,0)*(AS791-Y791-Z791-AA791)),4),ROUND(SUM(Rates!$K$8*AS791),4)))</f>
        <v/>
      </c>
      <c r="AR791" s="66" t="str">
        <f t="shared" si="433"/>
        <v/>
      </c>
      <c r="AS791" s="22" t="str">
        <f t="shared" si="434"/>
        <v/>
      </c>
      <c r="AT791" s="62" t="str">
        <f t="shared" si="435"/>
        <v/>
      </c>
      <c r="AU791" s="63" t="str">
        <f>IF(AX791="","",IF(R791="Refreshment Beverage",ROUND((BA791-Y791-Z791-AA791)*VLOOKUP(VALUE(Q791),Rates!G$15:L$19,3,0),4),ROUND(AW791*(VLOOKUP(VALUE(Q791),Rates!G:L,3,0)),4)))</f>
        <v/>
      </c>
      <c r="AV791" s="68" t="str">
        <f t="shared" si="436"/>
        <v/>
      </c>
      <c r="AW791" s="69" t="str">
        <f t="shared" si="437"/>
        <v/>
      </c>
      <c r="AX791" s="65" t="str">
        <f t="shared" si="438"/>
        <v/>
      </c>
      <c r="AY791" s="70" t="str">
        <f>IF(AX791="","",IF(R791="Refreshment Beverage",ROUND(SUM(AX791*Rates!K$19),4),ROUND(SUM(AX791*(Rates!J$8/100)),4)))</f>
        <v/>
      </c>
      <c r="AZ791" s="67" t="str">
        <f t="shared" si="439"/>
        <v/>
      </c>
      <c r="BA791" s="22" t="str">
        <f t="shared" si="440"/>
        <v/>
      </c>
      <c r="BD791" s="171"/>
      <c r="BE791" s="171"/>
      <c r="BF791" s="171"/>
      <c r="BG791" s="171"/>
    </row>
    <row r="792" spans="11:59" ht="12.75" customHeight="1" x14ac:dyDescent="0.3">
      <c r="K792" s="42" t="str">
        <f t="shared" si="412"/>
        <v/>
      </c>
      <c r="L792" s="55" t="str">
        <f t="shared" si="413"/>
        <v/>
      </c>
      <c r="M792" s="43" t="str">
        <f t="shared" si="414"/>
        <v/>
      </c>
      <c r="N792" s="56" t="str" cm="1">
        <f t="array" ref="N792">IFERROR(IF(_xlfn.SINGLE(B:B)="","",IF(R792="Beer",SUM(LOOKUP(2,1/(Rates!$B$3:$B$5&lt;=W792)/(Rates!$C$3:$C$5&gt;=W792),Rates!$D$3:$D$5)*(X792/100)*W792),IF(R792="Refreshment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56" t="str">
        <f t="shared" si="415"/>
        <v/>
      </c>
      <c r="P792" s="53"/>
      <c r="Q792" s="14" t="str">
        <f t="shared" si="416"/>
        <v/>
      </c>
      <c r="R792" s="57" t="str">
        <f t="shared" si="417"/>
        <v/>
      </c>
      <c r="S792" s="58" t="str">
        <f>IF(B792="","",IF(R792="Refreshment Beverage",VLOOKUP(VALUE(Q792),Rates!G$15:L$19,2,0),VLOOKUP(VALUE(Q792),Rates!G$4:L$12,2,0)))</f>
        <v/>
      </c>
      <c r="T792" s="58" t="str">
        <f t="shared" si="418"/>
        <v/>
      </c>
      <c r="U792" s="58" t="str">
        <f t="shared" si="419"/>
        <v/>
      </c>
      <c r="V792" s="58" t="str">
        <f t="shared" si="420"/>
        <v/>
      </c>
      <c r="W792" s="58" t="str">
        <f t="shared" si="421"/>
        <v/>
      </c>
      <c r="X792" s="59" t="str">
        <f t="shared" si="422"/>
        <v/>
      </c>
      <c r="Y792" s="60" t="str">
        <f>IF(B:B="","",IF(R792="Refreshment Beverage",VLOOKUP(Q792,Rates!G$15:L$19,6,0)*W792,VLOOKUP(Q792,Rates!G$4:L$12,6,0)*W792))</f>
        <v/>
      </c>
      <c r="Z792" s="60" t="str">
        <f t="shared" si="423"/>
        <v/>
      </c>
      <c r="AA792" s="60" t="str">
        <f t="shared" si="411"/>
        <v/>
      </c>
      <c r="AB792" s="61" t="str" cm="1">
        <f t="array" ref="AB792">IF(_xlfn.SINGLE(B:B)="","",IF(R792="Refreshment Beverage","",IF(AND(R792="Beer",Q792=0),SUM(LOOKUP(2,1/(Rates!$B$15:$B$18&lt;=W792)/(Rates!$C$15:$C$18&gt;=W792),Rates!$D$15:$D$18)*W792),VLOOKUP(VALUE(_xlfn.SINGLE(Q:Q)),Rates!A:B,2,0)*W792)))</f>
        <v/>
      </c>
      <c r="AC792" s="61" t="str" cm="1">
        <f t="array" ref="AC792">IF(_xlfn.SINGLE(B:B)="","",IF(R792="Refreshment Beverage","",IF(AND(R792="Beer",Q792=0),SUM(LOOKUP(2,1/(Rates!$B$15:$B$18&lt;=W792)/(Rates!$C$15:$C$18&gt;=W792),Rates!$E$15:$E$18)*W792),VLOOKUP(VALUE(_xlfn.SINGLE(Q:Q)),Rates!A:C,3,0)*W792)))</f>
        <v/>
      </c>
      <c r="AD792" s="168">
        <f>IFERROR(IF(R792="Beer","",IF(OR(Q792=1,Q792=2,Q792=3,Q792=4),VLOOKUP(Q792,Rates!$A$31:$B$34,2,0)*W792,IF(V792=1,VLOOKUP(U792,'REB BEV MIN MKUP'!B:E,4,0),IF(V792&gt;1,VLOOKUP(VALUE(W792),'REB BEV MIN MKUP'!O:Q,3,0),0)))),0)</f>
        <v>0</v>
      </c>
      <c r="AE792" s="62" t="str">
        <f t="shared" si="424"/>
        <v/>
      </c>
      <c r="AF792" s="63" t="str">
        <f t="shared" si="425"/>
        <v/>
      </c>
      <c r="AG792" s="64" t="str">
        <f t="shared" si="426"/>
        <v/>
      </c>
      <c r="AH792" s="65" t="str">
        <f t="shared" si="427"/>
        <v/>
      </c>
      <c r="AI792" s="66" t="str">
        <f>IF(AE:AE="","",IF(R792="Refreshment Beverage",AK792*(Rates!J$19/100),ROUND(SUM(AH792*(Rates!$J$8/100)),4)))</f>
        <v/>
      </c>
      <c r="AJ792" s="67" t="str">
        <f t="shared" si="428"/>
        <v/>
      </c>
      <c r="AK792" s="22" t="str">
        <f t="shared" si="429"/>
        <v/>
      </c>
      <c r="AL792" s="62" t="str">
        <f t="shared" si="430"/>
        <v/>
      </c>
      <c r="AM792" s="63" t="str">
        <f>IF(AS792="","",IF(R792="Refreshment Beverage",ROUND(AS792*Rates!K$19,4),ROUND(AO792*(VLOOKUP(VALUE(Q792),Rates!G$4:L$12,3,0)),4)))</f>
        <v/>
      </c>
      <c r="AN792" s="68" t="str">
        <f>IF(AS792="","",IF(R792="Refreshment Beverage",AS792*(Rates!J$19/100),MAX(AM792,AB792)))</f>
        <v/>
      </c>
      <c r="AO792" s="69" t="str">
        <f t="shared" si="431"/>
        <v/>
      </c>
      <c r="AP792" s="69" t="str">
        <f t="shared" si="432"/>
        <v/>
      </c>
      <c r="AQ792" s="70" t="str">
        <f>IF(AS792="","",IF(R792="Refreshment Beverage",ROUND(SUM(VLOOKUP(Q:Q,Rates!G$15:L$19,3,0)*(AS792-Y792-Z792-AA792)),4),ROUND(SUM(Rates!$K$8*AS792),4)))</f>
        <v/>
      </c>
      <c r="AR792" s="66" t="str">
        <f t="shared" si="433"/>
        <v/>
      </c>
      <c r="AS792" s="22" t="str">
        <f t="shared" si="434"/>
        <v/>
      </c>
      <c r="AT792" s="62" t="str">
        <f t="shared" si="435"/>
        <v/>
      </c>
      <c r="AU792" s="63" t="str">
        <f>IF(AX792="","",IF(R792="Refreshment Beverage",ROUND((BA792-Y792-Z792-AA792)*VLOOKUP(VALUE(Q792),Rates!G$15:L$19,3,0),4),ROUND(AW792*(VLOOKUP(VALUE(Q792),Rates!G:L,3,0)),4)))</f>
        <v/>
      </c>
      <c r="AV792" s="68" t="str">
        <f t="shared" si="436"/>
        <v/>
      </c>
      <c r="AW792" s="69" t="str">
        <f t="shared" si="437"/>
        <v/>
      </c>
      <c r="AX792" s="65" t="str">
        <f t="shared" si="438"/>
        <v/>
      </c>
      <c r="AY792" s="70" t="str">
        <f>IF(AX792="","",IF(R792="Refreshment Beverage",ROUND(SUM(AX792*Rates!K$19),4),ROUND(SUM(AX792*(Rates!J$8/100)),4)))</f>
        <v/>
      </c>
      <c r="AZ792" s="67" t="str">
        <f t="shared" si="439"/>
        <v/>
      </c>
      <c r="BA792" s="22" t="str">
        <f t="shared" si="440"/>
        <v/>
      </c>
      <c r="BD792" s="171"/>
      <c r="BE792" s="171"/>
      <c r="BF792" s="171"/>
      <c r="BG792" s="171"/>
    </row>
    <row r="793" spans="11:59" ht="12.75" customHeight="1" x14ac:dyDescent="0.3">
      <c r="K793" s="42" t="str">
        <f t="shared" si="412"/>
        <v/>
      </c>
      <c r="L793" s="55" t="str">
        <f t="shared" si="413"/>
        <v/>
      </c>
      <c r="M793" s="43" t="str">
        <f t="shared" si="414"/>
        <v/>
      </c>
      <c r="N793" s="56" t="str" cm="1">
        <f t="array" ref="N793">IFERROR(IF(_xlfn.SINGLE(B:B)="","",IF(R793="Beer",SUM(LOOKUP(2,1/(Rates!$B$3:$B$5&lt;=W793)/(Rates!$C$3:$C$5&gt;=W793),Rates!$D$3:$D$5)*(X793/100)*W793),IF(R793="Refreshment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56" t="str">
        <f t="shared" si="415"/>
        <v/>
      </c>
      <c r="P793" s="53"/>
      <c r="Q793" s="14" t="str">
        <f t="shared" si="416"/>
        <v/>
      </c>
      <c r="R793" s="57" t="str">
        <f t="shared" si="417"/>
        <v/>
      </c>
      <c r="S793" s="58" t="str">
        <f>IF(B793="","",IF(R793="Refreshment Beverage",VLOOKUP(VALUE(Q793),Rates!G$15:L$19,2,0),VLOOKUP(VALUE(Q793),Rates!G$4:L$12,2,0)))</f>
        <v/>
      </c>
      <c r="T793" s="58" t="str">
        <f t="shared" si="418"/>
        <v/>
      </c>
      <c r="U793" s="58" t="str">
        <f t="shared" si="419"/>
        <v/>
      </c>
      <c r="V793" s="58" t="str">
        <f t="shared" si="420"/>
        <v/>
      </c>
      <c r="W793" s="58" t="str">
        <f t="shared" si="421"/>
        <v/>
      </c>
      <c r="X793" s="59" t="str">
        <f t="shared" si="422"/>
        <v/>
      </c>
      <c r="Y793" s="60" t="str">
        <f>IF(B:B="","",IF(R793="Refreshment Beverage",VLOOKUP(Q793,Rates!G$15:L$19,6,0)*W793,VLOOKUP(Q793,Rates!G$4:L$12,6,0)*W793))</f>
        <v/>
      </c>
      <c r="Z793" s="60" t="str">
        <f t="shared" si="423"/>
        <v/>
      </c>
      <c r="AA793" s="60" t="str">
        <f t="shared" si="411"/>
        <v/>
      </c>
      <c r="AB793" s="61" t="str" cm="1">
        <f t="array" ref="AB793">IF(_xlfn.SINGLE(B:B)="","",IF(R793="Refreshment Beverage","",IF(AND(R793="Beer",Q793=0),SUM(LOOKUP(2,1/(Rates!$B$15:$B$18&lt;=W793)/(Rates!$C$15:$C$18&gt;=W793),Rates!$D$15:$D$18)*W793),VLOOKUP(VALUE(_xlfn.SINGLE(Q:Q)),Rates!A:B,2,0)*W793)))</f>
        <v/>
      </c>
      <c r="AC793" s="61" t="str" cm="1">
        <f t="array" ref="AC793">IF(_xlfn.SINGLE(B:B)="","",IF(R793="Refreshment Beverage","",IF(AND(R793="Beer",Q793=0),SUM(LOOKUP(2,1/(Rates!$B$15:$B$18&lt;=W793)/(Rates!$C$15:$C$18&gt;=W793),Rates!$E$15:$E$18)*W793),VLOOKUP(VALUE(_xlfn.SINGLE(Q:Q)),Rates!A:C,3,0)*W793)))</f>
        <v/>
      </c>
      <c r="AD793" s="168">
        <f>IFERROR(IF(R793="Beer","",IF(OR(Q793=1,Q793=2,Q793=3,Q793=4),VLOOKUP(Q793,Rates!$A$31:$B$34,2,0)*W793,IF(V793=1,VLOOKUP(U793,'REB BEV MIN MKUP'!B:E,4,0),IF(V793&gt;1,VLOOKUP(VALUE(W793),'REB BEV MIN MKUP'!O:Q,3,0),0)))),0)</f>
        <v>0</v>
      </c>
      <c r="AE793" s="62" t="str">
        <f t="shared" si="424"/>
        <v/>
      </c>
      <c r="AF793" s="63" t="str">
        <f t="shared" si="425"/>
        <v/>
      </c>
      <c r="AG793" s="64" t="str">
        <f t="shared" si="426"/>
        <v/>
      </c>
      <c r="AH793" s="65" t="str">
        <f t="shared" si="427"/>
        <v/>
      </c>
      <c r="AI793" s="66" t="str">
        <f>IF(AE:AE="","",IF(R793="Refreshment Beverage",AK793*(Rates!J$19/100),ROUND(SUM(AH793*(Rates!$J$8/100)),4)))</f>
        <v/>
      </c>
      <c r="AJ793" s="67" t="str">
        <f t="shared" si="428"/>
        <v/>
      </c>
      <c r="AK793" s="22" t="str">
        <f t="shared" si="429"/>
        <v/>
      </c>
      <c r="AL793" s="62" t="str">
        <f t="shared" si="430"/>
        <v/>
      </c>
      <c r="AM793" s="63" t="str">
        <f>IF(AS793="","",IF(R793="Refreshment Beverage",ROUND(AS793*Rates!K$19,4),ROUND(AO793*(VLOOKUP(VALUE(Q793),Rates!G$4:L$12,3,0)),4)))</f>
        <v/>
      </c>
      <c r="AN793" s="68" t="str">
        <f>IF(AS793="","",IF(R793="Refreshment Beverage",AS793*(Rates!J$19/100),MAX(AM793,AB793)))</f>
        <v/>
      </c>
      <c r="AO793" s="69" t="str">
        <f t="shared" si="431"/>
        <v/>
      </c>
      <c r="AP793" s="69" t="str">
        <f t="shared" si="432"/>
        <v/>
      </c>
      <c r="AQ793" s="70" t="str">
        <f>IF(AS793="","",IF(R793="Refreshment Beverage",ROUND(SUM(VLOOKUP(Q:Q,Rates!G$15:L$19,3,0)*(AS793-Y793-Z793-AA793)),4),ROUND(SUM(Rates!$K$8*AS793),4)))</f>
        <v/>
      </c>
      <c r="AR793" s="66" t="str">
        <f t="shared" si="433"/>
        <v/>
      </c>
      <c r="AS793" s="22" t="str">
        <f t="shared" si="434"/>
        <v/>
      </c>
      <c r="AT793" s="62" t="str">
        <f t="shared" si="435"/>
        <v/>
      </c>
      <c r="AU793" s="63" t="str">
        <f>IF(AX793="","",IF(R793="Refreshment Beverage",ROUND((BA793-Y793-Z793-AA793)*VLOOKUP(VALUE(Q793),Rates!G$15:L$19,3,0),4),ROUND(AW793*(VLOOKUP(VALUE(Q793),Rates!G:L,3,0)),4)))</f>
        <v/>
      </c>
      <c r="AV793" s="68" t="str">
        <f t="shared" si="436"/>
        <v/>
      </c>
      <c r="AW793" s="69" t="str">
        <f t="shared" si="437"/>
        <v/>
      </c>
      <c r="AX793" s="65" t="str">
        <f t="shared" si="438"/>
        <v/>
      </c>
      <c r="AY793" s="70" t="str">
        <f>IF(AX793="","",IF(R793="Refreshment Beverage",ROUND(SUM(AX793*Rates!K$19),4),ROUND(SUM(AX793*(Rates!J$8/100)),4)))</f>
        <v/>
      </c>
      <c r="AZ793" s="67" t="str">
        <f t="shared" si="439"/>
        <v/>
      </c>
      <c r="BA793" s="22" t="str">
        <f t="shared" si="440"/>
        <v/>
      </c>
      <c r="BD793" s="171"/>
      <c r="BE793" s="171"/>
      <c r="BF793" s="171"/>
      <c r="BG793" s="171"/>
    </row>
    <row r="794" spans="11:59" ht="12.75" customHeight="1" x14ac:dyDescent="0.3">
      <c r="K794" s="42" t="str">
        <f t="shared" si="412"/>
        <v/>
      </c>
      <c r="L794" s="55" t="str">
        <f t="shared" si="413"/>
        <v/>
      </c>
      <c r="M794" s="43" t="str">
        <f t="shared" si="414"/>
        <v/>
      </c>
      <c r="N794" s="56" t="str" cm="1">
        <f t="array" ref="N794">IFERROR(IF(_xlfn.SINGLE(B:B)="","",IF(R794="Beer",SUM(LOOKUP(2,1/(Rates!$B$3:$B$5&lt;=W794)/(Rates!$C$3:$C$5&gt;=W794),Rates!$D$3:$D$5)*(X794/100)*W794),IF(R794="Refreshment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56" t="str">
        <f t="shared" si="415"/>
        <v/>
      </c>
      <c r="P794" s="53"/>
      <c r="Q794" s="14" t="str">
        <f t="shared" si="416"/>
        <v/>
      </c>
      <c r="R794" s="57" t="str">
        <f t="shared" si="417"/>
        <v/>
      </c>
      <c r="S794" s="58" t="str">
        <f>IF(B794="","",IF(R794="Refreshment Beverage",VLOOKUP(VALUE(Q794),Rates!G$15:L$19,2,0),VLOOKUP(VALUE(Q794),Rates!G$4:L$12,2,0)))</f>
        <v/>
      </c>
      <c r="T794" s="58" t="str">
        <f t="shared" si="418"/>
        <v/>
      </c>
      <c r="U794" s="58" t="str">
        <f t="shared" si="419"/>
        <v/>
      </c>
      <c r="V794" s="58" t="str">
        <f t="shared" si="420"/>
        <v/>
      </c>
      <c r="W794" s="58" t="str">
        <f t="shared" si="421"/>
        <v/>
      </c>
      <c r="X794" s="59" t="str">
        <f t="shared" si="422"/>
        <v/>
      </c>
      <c r="Y794" s="60" t="str">
        <f>IF(B:B="","",IF(R794="Refreshment Beverage",VLOOKUP(Q794,Rates!G$15:L$19,6,0)*W794,VLOOKUP(Q794,Rates!G$4:L$12,6,0)*W794))</f>
        <v/>
      </c>
      <c r="Z794" s="60" t="str">
        <f t="shared" si="423"/>
        <v/>
      </c>
      <c r="AA794" s="60" t="str">
        <f t="shared" si="411"/>
        <v/>
      </c>
      <c r="AB794" s="61" t="str" cm="1">
        <f t="array" ref="AB794">IF(_xlfn.SINGLE(B:B)="","",IF(R794="Refreshment Beverage","",IF(AND(R794="Beer",Q794=0),SUM(LOOKUP(2,1/(Rates!$B$15:$B$18&lt;=W794)/(Rates!$C$15:$C$18&gt;=W794),Rates!$D$15:$D$18)*W794),VLOOKUP(VALUE(_xlfn.SINGLE(Q:Q)),Rates!A:B,2,0)*W794)))</f>
        <v/>
      </c>
      <c r="AC794" s="61" t="str" cm="1">
        <f t="array" ref="AC794">IF(_xlfn.SINGLE(B:B)="","",IF(R794="Refreshment Beverage","",IF(AND(R794="Beer",Q794=0),SUM(LOOKUP(2,1/(Rates!$B$15:$B$18&lt;=W794)/(Rates!$C$15:$C$18&gt;=W794),Rates!$E$15:$E$18)*W794),VLOOKUP(VALUE(_xlfn.SINGLE(Q:Q)),Rates!A:C,3,0)*W794)))</f>
        <v/>
      </c>
      <c r="AD794" s="168">
        <f>IFERROR(IF(R794="Beer","",IF(OR(Q794=1,Q794=2,Q794=3,Q794=4),VLOOKUP(Q794,Rates!$A$31:$B$34,2,0)*W794,IF(V794=1,VLOOKUP(U794,'REB BEV MIN MKUP'!B:E,4,0),IF(V794&gt;1,VLOOKUP(VALUE(W794),'REB BEV MIN MKUP'!O:Q,3,0),0)))),0)</f>
        <v>0</v>
      </c>
      <c r="AE794" s="62" t="str">
        <f t="shared" si="424"/>
        <v/>
      </c>
      <c r="AF794" s="63" t="str">
        <f t="shared" si="425"/>
        <v/>
      </c>
      <c r="AG794" s="64" t="str">
        <f t="shared" si="426"/>
        <v/>
      </c>
      <c r="AH794" s="65" t="str">
        <f t="shared" si="427"/>
        <v/>
      </c>
      <c r="AI794" s="66" t="str">
        <f>IF(AE:AE="","",IF(R794="Refreshment Beverage",AK794*(Rates!J$19/100),ROUND(SUM(AH794*(Rates!$J$8/100)),4)))</f>
        <v/>
      </c>
      <c r="AJ794" s="67" t="str">
        <f t="shared" si="428"/>
        <v/>
      </c>
      <c r="AK794" s="22" t="str">
        <f t="shared" si="429"/>
        <v/>
      </c>
      <c r="AL794" s="62" t="str">
        <f t="shared" si="430"/>
        <v/>
      </c>
      <c r="AM794" s="63" t="str">
        <f>IF(AS794="","",IF(R794="Refreshment Beverage",ROUND(AS794*Rates!K$19,4),ROUND(AO794*(VLOOKUP(VALUE(Q794),Rates!G$4:L$12,3,0)),4)))</f>
        <v/>
      </c>
      <c r="AN794" s="68" t="str">
        <f>IF(AS794="","",IF(R794="Refreshment Beverage",AS794*(Rates!J$19/100),MAX(AM794,AB794)))</f>
        <v/>
      </c>
      <c r="AO794" s="69" t="str">
        <f t="shared" si="431"/>
        <v/>
      </c>
      <c r="AP794" s="69" t="str">
        <f t="shared" si="432"/>
        <v/>
      </c>
      <c r="AQ794" s="70" t="str">
        <f>IF(AS794="","",IF(R794="Refreshment Beverage",ROUND(SUM(VLOOKUP(Q:Q,Rates!G$15:L$19,3,0)*(AS794-Y794-Z794-AA794)),4),ROUND(SUM(Rates!$K$8*AS794),4)))</f>
        <v/>
      </c>
      <c r="AR794" s="66" t="str">
        <f t="shared" si="433"/>
        <v/>
      </c>
      <c r="AS794" s="22" t="str">
        <f t="shared" si="434"/>
        <v/>
      </c>
      <c r="AT794" s="62" t="str">
        <f t="shared" si="435"/>
        <v/>
      </c>
      <c r="AU794" s="63" t="str">
        <f>IF(AX794="","",IF(R794="Refreshment Beverage",ROUND((BA794-Y794-Z794-AA794)*VLOOKUP(VALUE(Q794),Rates!G$15:L$19,3,0),4),ROUND(AW794*(VLOOKUP(VALUE(Q794),Rates!G:L,3,0)),4)))</f>
        <v/>
      </c>
      <c r="AV794" s="68" t="str">
        <f t="shared" si="436"/>
        <v/>
      </c>
      <c r="AW794" s="69" t="str">
        <f t="shared" si="437"/>
        <v/>
      </c>
      <c r="AX794" s="65" t="str">
        <f t="shared" si="438"/>
        <v/>
      </c>
      <c r="AY794" s="70" t="str">
        <f>IF(AX794="","",IF(R794="Refreshment Beverage",ROUND(SUM(AX794*Rates!K$19),4),ROUND(SUM(AX794*(Rates!J$8/100)),4)))</f>
        <v/>
      </c>
      <c r="AZ794" s="67" t="str">
        <f t="shared" si="439"/>
        <v/>
      </c>
      <c r="BA794" s="22" t="str">
        <f t="shared" si="440"/>
        <v/>
      </c>
      <c r="BD794" s="171"/>
      <c r="BE794" s="171"/>
      <c r="BF794" s="171"/>
      <c r="BG794" s="171"/>
    </row>
    <row r="795" spans="11:59" ht="12.75" customHeight="1" x14ac:dyDescent="0.3">
      <c r="K795" s="42" t="str">
        <f t="shared" si="412"/>
        <v/>
      </c>
      <c r="L795" s="55" t="str">
        <f t="shared" si="413"/>
        <v/>
      </c>
      <c r="M795" s="43" t="str">
        <f t="shared" si="414"/>
        <v/>
      </c>
      <c r="N795" s="56" t="str" cm="1">
        <f t="array" ref="N795">IFERROR(IF(_xlfn.SINGLE(B:B)="","",IF(R795="Beer",SUM(LOOKUP(2,1/(Rates!$B$3:$B$5&lt;=W795)/(Rates!$C$3:$C$5&gt;=W795),Rates!$D$3:$D$5)*(X795/100)*W795),IF(R795="Refreshment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56" t="str">
        <f t="shared" si="415"/>
        <v/>
      </c>
      <c r="P795" s="53"/>
      <c r="Q795" s="14" t="str">
        <f t="shared" si="416"/>
        <v/>
      </c>
      <c r="R795" s="57" t="str">
        <f t="shared" si="417"/>
        <v/>
      </c>
      <c r="S795" s="58" t="str">
        <f>IF(B795="","",IF(R795="Refreshment Beverage",VLOOKUP(VALUE(Q795),Rates!G$15:L$19,2,0),VLOOKUP(VALUE(Q795),Rates!G$4:L$12,2,0)))</f>
        <v/>
      </c>
      <c r="T795" s="58" t="str">
        <f t="shared" si="418"/>
        <v/>
      </c>
      <c r="U795" s="58" t="str">
        <f t="shared" si="419"/>
        <v/>
      </c>
      <c r="V795" s="58" t="str">
        <f t="shared" si="420"/>
        <v/>
      </c>
      <c r="W795" s="58" t="str">
        <f t="shared" si="421"/>
        <v/>
      </c>
      <c r="X795" s="59" t="str">
        <f t="shared" si="422"/>
        <v/>
      </c>
      <c r="Y795" s="60" t="str">
        <f>IF(B:B="","",IF(R795="Refreshment Beverage",VLOOKUP(Q795,Rates!G$15:L$19,6,0)*W795,VLOOKUP(Q795,Rates!G$4:L$12,6,0)*W795))</f>
        <v/>
      </c>
      <c r="Z795" s="60" t="str">
        <f t="shared" si="423"/>
        <v/>
      </c>
      <c r="AA795" s="60" t="str">
        <f t="shared" si="411"/>
        <v/>
      </c>
      <c r="AB795" s="61" t="str" cm="1">
        <f t="array" ref="AB795">IF(_xlfn.SINGLE(B:B)="","",IF(R795="Refreshment Beverage","",IF(AND(R795="Beer",Q795=0),SUM(LOOKUP(2,1/(Rates!$B$15:$B$18&lt;=W795)/(Rates!$C$15:$C$18&gt;=W795),Rates!$D$15:$D$18)*W795),VLOOKUP(VALUE(_xlfn.SINGLE(Q:Q)),Rates!A:B,2,0)*W795)))</f>
        <v/>
      </c>
      <c r="AC795" s="61" t="str" cm="1">
        <f t="array" ref="AC795">IF(_xlfn.SINGLE(B:B)="","",IF(R795="Refreshment Beverage","",IF(AND(R795="Beer",Q795=0),SUM(LOOKUP(2,1/(Rates!$B$15:$B$18&lt;=W795)/(Rates!$C$15:$C$18&gt;=W795),Rates!$E$15:$E$18)*W795),VLOOKUP(VALUE(_xlfn.SINGLE(Q:Q)),Rates!A:C,3,0)*W795)))</f>
        <v/>
      </c>
      <c r="AD795" s="168">
        <f>IFERROR(IF(R795="Beer","",IF(OR(Q795=1,Q795=2,Q795=3,Q795=4),VLOOKUP(Q795,Rates!$A$31:$B$34,2,0)*W795,IF(V795=1,VLOOKUP(U795,'REB BEV MIN MKUP'!B:E,4,0),IF(V795&gt;1,VLOOKUP(VALUE(W795),'REB BEV MIN MKUP'!O:Q,3,0),0)))),0)</f>
        <v>0</v>
      </c>
      <c r="AE795" s="62" t="str">
        <f t="shared" si="424"/>
        <v/>
      </c>
      <c r="AF795" s="63" t="str">
        <f t="shared" si="425"/>
        <v/>
      </c>
      <c r="AG795" s="64" t="str">
        <f t="shared" si="426"/>
        <v/>
      </c>
      <c r="AH795" s="65" t="str">
        <f t="shared" si="427"/>
        <v/>
      </c>
      <c r="AI795" s="66" t="str">
        <f>IF(AE:AE="","",IF(R795="Refreshment Beverage",AK795*(Rates!J$19/100),ROUND(SUM(AH795*(Rates!$J$8/100)),4)))</f>
        <v/>
      </c>
      <c r="AJ795" s="67" t="str">
        <f t="shared" si="428"/>
        <v/>
      </c>
      <c r="AK795" s="22" t="str">
        <f t="shared" si="429"/>
        <v/>
      </c>
      <c r="AL795" s="62" t="str">
        <f t="shared" si="430"/>
        <v/>
      </c>
      <c r="AM795" s="63" t="str">
        <f>IF(AS795="","",IF(R795="Refreshment Beverage",ROUND(AS795*Rates!K$19,4),ROUND(AO795*(VLOOKUP(VALUE(Q795),Rates!G$4:L$12,3,0)),4)))</f>
        <v/>
      </c>
      <c r="AN795" s="68" t="str">
        <f>IF(AS795="","",IF(R795="Refreshment Beverage",AS795*(Rates!J$19/100),MAX(AM795,AB795)))</f>
        <v/>
      </c>
      <c r="AO795" s="69" t="str">
        <f t="shared" si="431"/>
        <v/>
      </c>
      <c r="AP795" s="69" t="str">
        <f t="shared" si="432"/>
        <v/>
      </c>
      <c r="AQ795" s="70" t="str">
        <f>IF(AS795="","",IF(R795="Refreshment Beverage",ROUND(SUM(VLOOKUP(Q:Q,Rates!G$15:L$19,3,0)*(AS795-Y795-Z795-AA795)),4),ROUND(SUM(Rates!$K$8*AS795),4)))</f>
        <v/>
      </c>
      <c r="AR795" s="66" t="str">
        <f t="shared" si="433"/>
        <v/>
      </c>
      <c r="AS795" s="22" t="str">
        <f t="shared" si="434"/>
        <v/>
      </c>
      <c r="AT795" s="62" t="str">
        <f t="shared" si="435"/>
        <v/>
      </c>
      <c r="AU795" s="63" t="str">
        <f>IF(AX795="","",IF(R795="Refreshment Beverage",ROUND((BA795-Y795-Z795-AA795)*VLOOKUP(VALUE(Q795),Rates!G$15:L$19,3,0),4),ROUND(AW795*(VLOOKUP(VALUE(Q795),Rates!G:L,3,0)),4)))</f>
        <v/>
      </c>
      <c r="AV795" s="68" t="str">
        <f t="shared" si="436"/>
        <v/>
      </c>
      <c r="AW795" s="69" t="str">
        <f t="shared" si="437"/>
        <v/>
      </c>
      <c r="AX795" s="65" t="str">
        <f t="shared" si="438"/>
        <v/>
      </c>
      <c r="AY795" s="70" t="str">
        <f>IF(AX795="","",IF(R795="Refreshment Beverage",ROUND(SUM(AX795*Rates!K$19),4),ROUND(SUM(AX795*(Rates!J$8/100)),4)))</f>
        <v/>
      </c>
      <c r="AZ795" s="67" t="str">
        <f t="shared" si="439"/>
        <v/>
      </c>
      <c r="BA795" s="22" t="str">
        <f t="shared" si="440"/>
        <v/>
      </c>
      <c r="BD795" s="171"/>
      <c r="BE795" s="171"/>
      <c r="BF795" s="171"/>
      <c r="BG795" s="171"/>
    </row>
    <row r="796" spans="11:59" ht="12.75" customHeight="1" x14ac:dyDescent="0.3">
      <c r="K796" s="42" t="str">
        <f t="shared" si="412"/>
        <v/>
      </c>
      <c r="L796" s="55" t="str">
        <f t="shared" si="413"/>
        <v/>
      </c>
      <c r="M796" s="43" t="str">
        <f t="shared" si="414"/>
        <v/>
      </c>
      <c r="N796" s="56" t="str" cm="1">
        <f t="array" ref="N796">IFERROR(IF(_xlfn.SINGLE(B:B)="","",IF(R796="Beer",SUM(LOOKUP(2,1/(Rates!$B$3:$B$5&lt;=W796)/(Rates!$C$3:$C$5&gt;=W796),Rates!$D$3:$D$5)*(X796/100)*W796),IF(R796="Refreshment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56" t="str">
        <f t="shared" si="415"/>
        <v/>
      </c>
      <c r="P796" s="53"/>
      <c r="Q796" s="14" t="str">
        <f t="shared" si="416"/>
        <v/>
      </c>
      <c r="R796" s="57" t="str">
        <f t="shared" si="417"/>
        <v/>
      </c>
      <c r="S796" s="58" t="str">
        <f>IF(B796="","",IF(R796="Refreshment Beverage",VLOOKUP(VALUE(Q796),Rates!G$15:L$19,2,0),VLOOKUP(VALUE(Q796),Rates!G$4:L$12,2,0)))</f>
        <v/>
      </c>
      <c r="T796" s="58" t="str">
        <f t="shared" si="418"/>
        <v/>
      </c>
      <c r="U796" s="58" t="str">
        <f t="shared" si="419"/>
        <v/>
      </c>
      <c r="V796" s="58" t="str">
        <f t="shared" si="420"/>
        <v/>
      </c>
      <c r="W796" s="58" t="str">
        <f t="shared" si="421"/>
        <v/>
      </c>
      <c r="X796" s="59" t="str">
        <f t="shared" si="422"/>
        <v/>
      </c>
      <c r="Y796" s="60" t="str">
        <f>IF(B:B="","",IF(R796="Refreshment Beverage",VLOOKUP(Q796,Rates!G$15:L$19,6,0)*W796,VLOOKUP(Q796,Rates!G$4:L$12,6,0)*W796))</f>
        <v/>
      </c>
      <c r="Z796" s="60" t="str">
        <f t="shared" si="423"/>
        <v/>
      </c>
      <c r="AA796" s="60" t="str">
        <f t="shared" si="411"/>
        <v/>
      </c>
      <c r="AB796" s="61" t="str" cm="1">
        <f t="array" ref="AB796">IF(_xlfn.SINGLE(B:B)="","",IF(R796="Refreshment Beverage","",IF(AND(R796="Beer",Q796=0),SUM(LOOKUP(2,1/(Rates!$B$15:$B$18&lt;=W796)/(Rates!$C$15:$C$18&gt;=W796),Rates!$D$15:$D$18)*W796),VLOOKUP(VALUE(_xlfn.SINGLE(Q:Q)),Rates!A:B,2,0)*W796)))</f>
        <v/>
      </c>
      <c r="AC796" s="61" t="str" cm="1">
        <f t="array" ref="AC796">IF(_xlfn.SINGLE(B:B)="","",IF(R796="Refreshment Beverage","",IF(AND(R796="Beer",Q796=0),SUM(LOOKUP(2,1/(Rates!$B$15:$B$18&lt;=W796)/(Rates!$C$15:$C$18&gt;=W796),Rates!$E$15:$E$18)*W796),VLOOKUP(VALUE(_xlfn.SINGLE(Q:Q)),Rates!A:C,3,0)*W796)))</f>
        <v/>
      </c>
      <c r="AD796" s="168">
        <f>IFERROR(IF(R796="Beer","",IF(OR(Q796=1,Q796=2,Q796=3,Q796=4),VLOOKUP(Q796,Rates!$A$31:$B$34,2,0)*W796,IF(V796=1,VLOOKUP(U796,'REB BEV MIN MKUP'!B:E,4,0),IF(V796&gt;1,VLOOKUP(VALUE(W796),'REB BEV MIN MKUP'!O:Q,3,0),0)))),0)</f>
        <v>0</v>
      </c>
      <c r="AE796" s="62" t="str">
        <f t="shared" si="424"/>
        <v/>
      </c>
      <c r="AF796" s="63" t="str">
        <f t="shared" si="425"/>
        <v/>
      </c>
      <c r="AG796" s="64" t="str">
        <f t="shared" si="426"/>
        <v/>
      </c>
      <c r="AH796" s="65" t="str">
        <f t="shared" si="427"/>
        <v/>
      </c>
      <c r="AI796" s="66" t="str">
        <f>IF(AE:AE="","",IF(R796="Refreshment Beverage",AK796*(Rates!J$19/100),ROUND(SUM(AH796*(Rates!$J$8/100)),4)))</f>
        <v/>
      </c>
      <c r="AJ796" s="67" t="str">
        <f t="shared" si="428"/>
        <v/>
      </c>
      <c r="AK796" s="22" t="str">
        <f t="shared" si="429"/>
        <v/>
      </c>
      <c r="AL796" s="62" t="str">
        <f t="shared" si="430"/>
        <v/>
      </c>
      <c r="AM796" s="63" t="str">
        <f>IF(AS796="","",IF(R796="Refreshment Beverage",ROUND(AS796*Rates!K$19,4),ROUND(AO796*(VLOOKUP(VALUE(Q796),Rates!G$4:L$12,3,0)),4)))</f>
        <v/>
      </c>
      <c r="AN796" s="68" t="str">
        <f>IF(AS796="","",IF(R796="Refreshment Beverage",AS796*(Rates!J$19/100),MAX(AM796,AB796)))</f>
        <v/>
      </c>
      <c r="AO796" s="69" t="str">
        <f t="shared" si="431"/>
        <v/>
      </c>
      <c r="AP796" s="69" t="str">
        <f t="shared" si="432"/>
        <v/>
      </c>
      <c r="AQ796" s="70" t="str">
        <f>IF(AS796="","",IF(R796="Refreshment Beverage",ROUND(SUM(VLOOKUP(Q:Q,Rates!G$15:L$19,3,0)*(AS796-Y796-Z796-AA796)),4),ROUND(SUM(Rates!$K$8*AS796),4)))</f>
        <v/>
      </c>
      <c r="AR796" s="66" t="str">
        <f t="shared" si="433"/>
        <v/>
      </c>
      <c r="AS796" s="22" t="str">
        <f t="shared" si="434"/>
        <v/>
      </c>
      <c r="AT796" s="62" t="str">
        <f t="shared" si="435"/>
        <v/>
      </c>
      <c r="AU796" s="63" t="str">
        <f>IF(AX796="","",IF(R796="Refreshment Beverage",ROUND((BA796-Y796-Z796-AA796)*VLOOKUP(VALUE(Q796),Rates!G$15:L$19,3,0),4),ROUND(AW796*(VLOOKUP(VALUE(Q796),Rates!G:L,3,0)),4)))</f>
        <v/>
      </c>
      <c r="AV796" s="68" t="str">
        <f t="shared" si="436"/>
        <v/>
      </c>
      <c r="AW796" s="69" t="str">
        <f t="shared" si="437"/>
        <v/>
      </c>
      <c r="AX796" s="65" t="str">
        <f t="shared" si="438"/>
        <v/>
      </c>
      <c r="AY796" s="70" t="str">
        <f>IF(AX796="","",IF(R796="Refreshment Beverage",ROUND(SUM(AX796*Rates!K$19),4),ROUND(SUM(AX796*(Rates!J$8/100)),4)))</f>
        <v/>
      </c>
      <c r="AZ796" s="67" t="str">
        <f t="shared" si="439"/>
        <v/>
      </c>
      <c r="BA796" s="22" t="str">
        <f t="shared" si="440"/>
        <v/>
      </c>
      <c r="BD796" s="171"/>
      <c r="BE796" s="171"/>
      <c r="BF796" s="171"/>
      <c r="BG796" s="171"/>
    </row>
    <row r="797" spans="11:59" ht="12.75" customHeight="1" x14ac:dyDescent="0.3">
      <c r="K797" s="42" t="str">
        <f t="shared" si="412"/>
        <v/>
      </c>
      <c r="L797" s="55" t="str">
        <f t="shared" si="413"/>
        <v/>
      </c>
      <c r="M797" s="43" t="str">
        <f t="shared" si="414"/>
        <v/>
      </c>
      <c r="N797" s="56" t="str" cm="1">
        <f t="array" ref="N797">IFERROR(IF(_xlfn.SINGLE(B:B)="","",IF(R797="Beer",SUM(LOOKUP(2,1/(Rates!$B$3:$B$5&lt;=W797)/(Rates!$C$3:$C$5&gt;=W797),Rates!$D$3:$D$5)*(X797/100)*W797),IF(R797="Refreshment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56" t="str">
        <f t="shared" si="415"/>
        <v/>
      </c>
      <c r="P797" s="53"/>
      <c r="Q797" s="14" t="str">
        <f t="shared" si="416"/>
        <v/>
      </c>
      <c r="R797" s="57" t="str">
        <f t="shared" si="417"/>
        <v/>
      </c>
      <c r="S797" s="58" t="str">
        <f>IF(B797="","",IF(R797="Refreshment Beverage",VLOOKUP(VALUE(Q797),Rates!G$15:L$19,2,0),VLOOKUP(VALUE(Q797),Rates!G$4:L$12,2,0)))</f>
        <v/>
      </c>
      <c r="T797" s="58" t="str">
        <f t="shared" si="418"/>
        <v/>
      </c>
      <c r="U797" s="58" t="str">
        <f t="shared" si="419"/>
        <v/>
      </c>
      <c r="V797" s="58" t="str">
        <f t="shared" si="420"/>
        <v/>
      </c>
      <c r="W797" s="58" t="str">
        <f t="shared" si="421"/>
        <v/>
      </c>
      <c r="X797" s="59" t="str">
        <f t="shared" si="422"/>
        <v/>
      </c>
      <c r="Y797" s="60" t="str">
        <f>IF(B:B="","",IF(R797="Refreshment Beverage",VLOOKUP(Q797,Rates!G$15:L$19,6,0)*W797,VLOOKUP(Q797,Rates!G$4:L$12,6,0)*W797))</f>
        <v/>
      </c>
      <c r="Z797" s="60" t="str">
        <f t="shared" si="423"/>
        <v/>
      </c>
      <c r="AA797" s="60" t="str">
        <f t="shared" si="411"/>
        <v/>
      </c>
      <c r="AB797" s="61" t="str" cm="1">
        <f t="array" ref="AB797">IF(_xlfn.SINGLE(B:B)="","",IF(R797="Refreshment Beverage","",IF(AND(R797="Beer",Q797=0),SUM(LOOKUP(2,1/(Rates!$B$15:$B$18&lt;=W797)/(Rates!$C$15:$C$18&gt;=W797),Rates!$D$15:$D$18)*W797),VLOOKUP(VALUE(_xlfn.SINGLE(Q:Q)),Rates!A:B,2,0)*W797)))</f>
        <v/>
      </c>
      <c r="AC797" s="61" t="str" cm="1">
        <f t="array" ref="AC797">IF(_xlfn.SINGLE(B:B)="","",IF(R797="Refreshment Beverage","",IF(AND(R797="Beer",Q797=0),SUM(LOOKUP(2,1/(Rates!$B$15:$B$18&lt;=W797)/(Rates!$C$15:$C$18&gt;=W797),Rates!$E$15:$E$18)*W797),VLOOKUP(VALUE(_xlfn.SINGLE(Q:Q)),Rates!A:C,3,0)*W797)))</f>
        <v/>
      </c>
      <c r="AD797" s="168">
        <f>IFERROR(IF(R797="Beer","",IF(OR(Q797=1,Q797=2,Q797=3,Q797=4),VLOOKUP(Q797,Rates!$A$31:$B$34,2,0)*W797,IF(V797=1,VLOOKUP(U797,'REB BEV MIN MKUP'!B:E,4,0),IF(V797&gt;1,VLOOKUP(VALUE(W797),'REB BEV MIN MKUP'!O:Q,3,0),0)))),0)</f>
        <v>0</v>
      </c>
      <c r="AE797" s="62" t="str">
        <f t="shared" si="424"/>
        <v/>
      </c>
      <c r="AF797" s="63" t="str">
        <f t="shared" si="425"/>
        <v/>
      </c>
      <c r="AG797" s="64" t="str">
        <f t="shared" si="426"/>
        <v/>
      </c>
      <c r="AH797" s="65" t="str">
        <f t="shared" si="427"/>
        <v/>
      </c>
      <c r="AI797" s="66" t="str">
        <f>IF(AE:AE="","",IF(R797="Refreshment Beverage",AK797*(Rates!J$19/100),ROUND(SUM(AH797*(Rates!$J$8/100)),4)))</f>
        <v/>
      </c>
      <c r="AJ797" s="67" t="str">
        <f t="shared" si="428"/>
        <v/>
      </c>
      <c r="AK797" s="22" t="str">
        <f t="shared" si="429"/>
        <v/>
      </c>
      <c r="AL797" s="62" t="str">
        <f t="shared" si="430"/>
        <v/>
      </c>
      <c r="AM797" s="63" t="str">
        <f>IF(AS797="","",IF(R797="Refreshment Beverage",ROUND(AS797*Rates!K$19,4),ROUND(AO797*(VLOOKUP(VALUE(Q797),Rates!G$4:L$12,3,0)),4)))</f>
        <v/>
      </c>
      <c r="AN797" s="68" t="str">
        <f>IF(AS797="","",IF(R797="Refreshment Beverage",AS797*(Rates!J$19/100),MAX(AM797,AB797)))</f>
        <v/>
      </c>
      <c r="AO797" s="69" t="str">
        <f t="shared" si="431"/>
        <v/>
      </c>
      <c r="AP797" s="69" t="str">
        <f t="shared" si="432"/>
        <v/>
      </c>
      <c r="AQ797" s="70" t="str">
        <f>IF(AS797="","",IF(R797="Refreshment Beverage",ROUND(SUM(VLOOKUP(Q:Q,Rates!G$15:L$19,3,0)*(AS797-Y797-Z797-AA797)),4),ROUND(SUM(Rates!$K$8*AS797),4)))</f>
        <v/>
      </c>
      <c r="AR797" s="66" t="str">
        <f t="shared" si="433"/>
        <v/>
      </c>
      <c r="AS797" s="22" t="str">
        <f t="shared" si="434"/>
        <v/>
      </c>
      <c r="AT797" s="62" t="str">
        <f t="shared" si="435"/>
        <v/>
      </c>
      <c r="AU797" s="63" t="str">
        <f>IF(AX797="","",IF(R797="Refreshment Beverage",ROUND((BA797-Y797-Z797-AA797)*VLOOKUP(VALUE(Q797),Rates!G$15:L$19,3,0),4),ROUND(AW797*(VLOOKUP(VALUE(Q797),Rates!G:L,3,0)),4)))</f>
        <v/>
      </c>
      <c r="AV797" s="68" t="str">
        <f t="shared" si="436"/>
        <v/>
      </c>
      <c r="AW797" s="69" t="str">
        <f t="shared" si="437"/>
        <v/>
      </c>
      <c r="AX797" s="65" t="str">
        <f t="shared" si="438"/>
        <v/>
      </c>
      <c r="AY797" s="70" t="str">
        <f>IF(AX797="","",IF(R797="Refreshment Beverage",ROUND(SUM(AX797*Rates!K$19),4),ROUND(SUM(AX797*(Rates!J$8/100)),4)))</f>
        <v/>
      </c>
      <c r="AZ797" s="67" t="str">
        <f t="shared" si="439"/>
        <v/>
      </c>
      <c r="BA797" s="22" t="str">
        <f t="shared" si="440"/>
        <v/>
      </c>
      <c r="BD797" s="171"/>
      <c r="BE797" s="171"/>
      <c r="BF797" s="171"/>
      <c r="BG797" s="171"/>
    </row>
    <row r="798" spans="11:59" ht="12.75" customHeight="1" x14ac:dyDescent="0.3">
      <c r="K798" s="42" t="str">
        <f t="shared" si="412"/>
        <v/>
      </c>
      <c r="L798" s="55" t="str">
        <f t="shared" si="413"/>
        <v/>
      </c>
      <c r="M798" s="43" t="str">
        <f t="shared" si="414"/>
        <v/>
      </c>
      <c r="N798" s="56" t="str" cm="1">
        <f t="array" ref="N798">IFERROR(IF(_xlfn.SINGLE(B:B)="","",IF(R798="Beer",SUM(LOOKUP(2,1/(Rates!$B$3:$B$5&lt;=W798)/(Rates!$C$3:$C$5&gt;=W798),Rates!$D$3:$D$5)*(X798/100)*W798),IF(R798="Refreshment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56" t="str">
        <f t="shared" si="415"/>
        <v/>
      </c>
      <c r="P798" s="53"/>
      <c r="Q798" s="14" t="str">
        <f t="shared" si="416"/>
        <v/>
      </c>
      <c r="R798" s="57" t="str">
        <f t="shared" si="417"/>
        <v/>
      </c>
      <c r="S798" s="58" t="str">
        <f>IF(B798="","",IF(R798="Refreshment Beverage",VLOOKUP(VALUE(Q798),Rates!G$15:L$19,2,0),VLOOKUP(VALUE(Q798),Rates!G$4:L$12,2,0)))</f>
        <v/>
      </c>
      <c r="T798" s="58" t="str">
        <f t="shared" si="418"/>
        <v/>
      </c>
      <c r="U798" s="58" t="str">
        <f t="shared" si="419"/>
        <v/>
      </c>
      <c r="V798" s="58" t="str">
        <f t="shared" si="420"/>
        <v/>
      </c>
      <c r="W798" s="58" t="str">
        <f t="shared" si="421"/>
        <v/>
      </c>
      <c r="X798" s="59" t="str">
        <f t="shared" si="422"/>
        <v/>
      </c>
      <c r="Y798" s="60" t="str">
        <f>IF(B:B="","",IF(R798="Refreshment Beverage",VLOOKUP(Q798,Rates!G$15:L$19,6,0)*W798,VLOOKUP(Q798,Rates!G$4:L$12,6,0)*W798))</f>
        <v/>
      </c>
      <c r="Z798" s="60" t="str">
        <f t="shared" si="423"/>
        <v/>
      </c>
      <c r="AA798" s="60" t="str">
        <f t="shared" si="411"/>
        <v/>
      </c>
      <c r="AB798" s="61" t="str" cm="1">
        <f t="array" ref="AB798">IF(_xlfn.SINGLE(B:B)="","",IF(R798="Refreshment Beverage","",IF(AND(R798="Beer",Q798=0),SUM(LOOKUP(2,1/(Rates!$B$15:$B$18&lt;=W798)/(Rates!$C$15:$C$18&gt;=W798),Rates!$D$15:$D$18)*W798),VLOOKUP(VALUE(_xlfn.SINGLE(Q:Q)),Rates!A:B,2,0)*W798)))</f>
        <v/>
      </c>
      <c r="AC798" s="61" t="str" cm="1">
        <f t="array" ref="AC798">IF(_xlfn.SINGLE(B:B)="","",IF(R798="Refreshment Beverage","",IF(AND(R798="Beer",Q798=0),SUM(LOOKUP(2,1/(Rates!$B$15:$B$18&lt;=W798)/(Rates!$C$15:$C$18&gt;=W798),Rates!$E$15:$E$18)*W798),VLOOKUP(VALUE(_xlfn.SINGLE(Q:Q)),Rates!A:C,3,0)*W798)))</f>
        <v/>
      </c>
      <c r="AD798" s="168">
        <f>IFERROR(IF(R798="Beer","",IF(OR(Q798=1,Q798=2,Q798=3,Q798=4),VLOOKUP(Q798,Rates!$A$31:$B$34,2,0)*W798,IF(V798=1,VLOOKUP(U798,'REB BEV MIN MKUP'!B:E,4,0),IF(V798&gt;1,VLOOKUP(VALUE(W798),'REB BEV MIN MKUP'!O:Q,3,0),0)))),0)</f>
        <v>0</v>
      </c>
      <c r="AE798" s="62" t="str">
        <f t="shared" si="424"/>
        <v/>
      </c>
      <c r="AF798" s="63" t="str">
        <f t="shared" si="425"/>
        <v/>
      </c>
      <c r="AG798" s="64" t="str">
        <f t="shared" si="426"/>
        <v/>
      </c>
      <c r="AH798" s="65" t="str">
        <f t="shared" si="427"/>
        <v/>
      </c>
      <c r="AI798" s="66" t="str">
        <f>IF(AE:AE="","",IF(R798="Refreshment Beverage",AK798*(Rates!J$19/100),ROUND(SUM(AH798*(Rates!$J$8/100)),4)))</f>
        <v/>
      </c>
      <c r="AJ798" s="67" t="str">
        <f t="shared" si="428"/>
        <v/>
      </c>
      <c r="AK798" s="22" t="str">
        <f t="shared" si="429"/>
        <v/>
      </c>
      <c r="AL798" s="62" t="str">
        <f t="shared" si="430"/>
        <v/>
      </c>
      <c r="AM798" s="63" t="str">
        <f>IF(AS798="","",IF(R798="Refreshment Beverage",ROUND(AS798*Rates!K$19,4),ROUND(AO798*(VLOOKUP(VALUE(Q798),Rates!G$4:L$12,3,0)),4)))</f>
        <v/>
      </c>
      <c r="AN798" s="68" t="str">
        <f>IF(AS798="","",IF(R798="Refreshment Beverage",AS798*(Rates!J$19/100),MAX(AM798,AB798)))</f>
        <v/>
      </c>
      <c r="AO798" s="69" t="str">
        <f t="shared" si="431"/>
        <v/>
      </c>
      <c r="AP798" s="69" t="str">
        <f t="shared" si="432"/>
        <v/>
      </c>
      <c r="AQ798" s="70" t="str">
        <f>IF(AS798="","",IF(R798="Refreshment Beverage",ROUND(SUM(VLOOKUP(Q:Q,Rates!G$15:L$19,3,0)*(AS798-Y798-Z798-AA798)),4),ROUND(SUM(Rates!$K$8*AS798),4)))</f>
        <v/>
      </c>
      <c r="AR798" s="66" t="str">
        <f t="shared" si="433"/>
        <v/>
      </c>
      <c r="AS798" s="22" t="str">
        <f t="shared" si="434"/>
        <v/>
      </c>
      <c r="AT798" s="62" t="str">
        <f t="shared" si="435"/>
        <v/>
      </c>
      <c r="AU798" s="63" t="str">
        <f>IF(AX798="","",IF(R798="Refreshment Beverage",ROUND((BA798-Y798-Z798-AA798)*VLOOKUP(VALUE(Q798),Rates!G$15:L$19,3,0),4),ROUND(AW798*(VLOOKUP(VALUE(Q798),Rates!G:L,3,0)),4)))</f>
        <v/>
      </c>
      <c r="AV798" s="68" t="str">
        <f t="shared" si="436"/>
        <v/>
      </c>
      <c r="AW798" s="69" t="str">
        <f t="shared" si="437"/>
        <v/>
      </c>
      <c r="AX798" s="65" t="str">
        <f t="shared" si="438"/>
        <v/>
      </c>
      <c r="AY798" s="70" t="str">
        <f>IF(AX798="","",IF(R798="Refreshment Beverage",ROUND(SUM(AX798*Rates!K$19),4),ROUND(SUM(AX798*(Rates!J$8/100)),4)))</f>
        <v/>
      </c>
      <c r="AZ798" s="67" t="str">
        <f t="shared" si="439"/>
        <v/>
      </c>
      <c r="BA798" s="22" t="str">
        <f t="shared" si="440"/>
        <v/>
      </c>
      <c r="BD798" s="171"/>
      <c r="BE798" s="171"/>
      <c r="BF798" s="171"/>
      <c r="BG798" s="171"/>
    </row>
    <row r="799" spans="11:59" ht="12.75" customHeight="1" x14ac:dyDescent="0.3">
      <c r="K799" s="42" t="str">
        <f t="shared" si="412"/>
        <v/>
      </c>
      <c r="L799" s="55" t="str">
        <f t="shared" si="413"/>
        <v/>
      </c>
      <c r="M799" s="43" t="str">
        <f t="shared" si="414"/>
        <v/>
      </c>
      <c r="N799" s="56" t="str" cm="1">
        <f t="array" ref="N799">IFERROR(IF(_xlfn.SINGLE(B:B)="","",IF(R799="Beer",SUM(LOOKUP(2,1/(Rates!$B$3:$B$5&lt;=W799)/(Rates!$C$3:$C$5&gt;=W799),Rates!$D$3:$D$5)*(X799/100)*W799),IF(R799="Refreshment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56" t="str">
        <f t="shared" si="415"/>
        <v/>
      </c>
      <c r="P799" s="53"/>
      <c r="Q799" s="14" t="str">
        <f t="shared" si="416"/>
        <v/>
      </c>
      <c r="R799" s="57" t="str">
        <f t="shared" si="417"/>
        <v/>
      </c>
      <c r="S799" s="58" t="str">
        <f>IF(B799="","",IF(R799="Refreshment Beverage",VLOOKUP(VALUE(Q799),Rates!G$15:L$19,2,0),VLOOKUP(VALUE(Q799),Rates!G$4:L$12,2,0)))</f>
        <v/>
      </c>
      <c r="T799" s="58" t="str">
        <f t="shared" si="418"/>
        <v/>
      </c>
      <c r="U799" s="58" t="str">
        <f t="shared" si="419"/>
        <v/>
      </c>
      <c r="V799" s="58" t="str">
        <f t="shared" si="420"/>
        <v/>
      </c>
      <c r="W799" s="58" t="str">
        <f t="shared" si="421"/>
        <v/>
      </c>
      <c r="X799" s="59" t="str">
        <f t="shared" si="422"/>
        <v/>
      </c>
      <c r="Y799" s="60" t="str">
        <f>IF(B:B="","",IF(R799="Refreshment Beverage",VLOOKUP(Q799,Rates!G$15:L$19,6,0)*W799,VLOOKUP(Q799,Rates!G$4:L$12,6,0)*W799))</f>
        <v/>
      </c>
      <c r="Z799" s="60" t="str">
        <f t="shared" si="423"/>
        <v/>
      </c>
      <c r="AA799" s="60" t="str">
        <f t="shared" si="411"/>
        <v/>
      </c>
      <c r="AB799" s="61" t="str" cm="1">
        <f t="array" ref="AB799">IF(_xlfn.SINGLE(B:B)="","",IF(R799="Refreshment Beverage","",IF(AND(R799="Beer",Q799=0),SUM(LOOKUP(2,1/(Rates!$B$15:$B$18&lt;=W799)/(Rates!$C$15:$C$18&gt;=W799),Rates!$D$15:$D$18)*W799),VLOOKUP(VALUE(_xlfn.SINGLE(Q:Q)),Rates!A:B,2,0)*W799)))</f>
        <v/>
      </c>
      <c r="AC799" s="61" t="str" cm="1">
        <f t="array" ref="AC799">IF(_xlfn.SINGLE(B:B)="","",IF(R799="Refreshment Beverage","",IF(AND(R799="Beer",Q799=0),SUM(LOOKUP(2,1/(Rates!$B$15:$B$18&lt;=W799)/(Rates!$C$15:$C$18&gt;=W799),Rates!$E$15:$E$18)*W799),VLOOKUP(VALUE(_xlfn.SINGLE(Q:Q)),Rates!A:C,3,0)*W799)))</f>
        <v/>
      </c>
      <c r="AD799" s="168">
        <f>IFERROR(IF(R799="Beer","",IF(OR(Q799=1,Q799=2,Q799=3,Q799=4),VLOOKUP(Q799,Rates!$A$31:$B$34,2,0)*W799,IF(V799=1,VLOOKUP(U799,'REB BEV MIN MKUP'!B:E,4,0),IF(V799&gt;1,VLOOKUP(VALUE(W799),'REB BEV MIN MKUP'!O:Q,3,0),0)))),0)</f>
        <v>0</v>
      </c>
      <c r="AE799" s="62" t="str">
        <f t="shared" si="424"/>
        <v/>
      </c>
      <c r="AF799" s="63" t="str">
        <f t="shared" si="425"/>
        <v/>
      </c>
      <c r="AG799" s="64" t="str">
        <f t="shared" si="426"/>
        <v/>
      </c>
      <c r="AH799" s="65" t="str">
        <f t="shared" si="427"/>
        <v/>
      </c>
      <c r="AI799" s="66" t="str">
        <f>IF(AE:AE="","",IF(R799="Refreshment Beverage",AK799*(Rates!J$19/100),ROUND(SUM(AH799*(Rates!$J$8/100)),4)))</f>
        <v/>
      </c>
      <c r="AJ799" s="67" t="str">
        <f t="shared" si="428"/>
        <v/>
      </c>
      <c r="AK799" s="22" t="str">
        <f t="shared" si="429"/>
        <v/>
      </c>
      <c r="AL799" s="62" t="str">
        <f t="shared" si="430"/>
        <v/>
      </c>
      <c r="AM799" s="63" t="str">
        <f>IF(AS799="","",IF(R799="Refreshment Beverage",ROUND(AS799*Rates!K$19,4),ROUND(AO799*(VLOOKUP(VALUE(Q799),Rates!G$4:L$12,3,0)),4)))</f>
        <v/>
      </c>
      <c r="AN799" s="68" t="str">
        <f>IF(AS799="","",IF(R799="Refreshment Beverage",AS799*(Rates!J$19/100),MAX(AM799,AB799)))</f>
        <v/>
      </c>
      <c r="AO799" s="69" t="str">
        <f t="shared" si="431"/>
        <v/>
      </c>
      <c r="AP799" s="69" t="str">
        <f t="shared" si="432"/>
        <v/>
      </c>
      <c r="AQ799" s="70" t="str">
        <f>IF(AS799="","",IF(R799="Refreshment Beverage",ROUND(SUM(VLOOKUP(Q:Q,Rates!G$15:L$19,3,0)*(AS799-Y799-Z799-AA799)),4),ROUND(SUM(Rates!$K$8*AS799),4)))</f>
        <v/>
      </c>
      <c r="AR799" s="66" t="str">
        <f t="shared" si="433"/>
        <v/>
      </c>
      <c r="AS799" s="22" t="str">
        <f t="shared" si="434"/>
        <v/>
      </c>
      <c r="AT799" s="62" t="str">
        <f t="shared" si="435"/>
        <v/>
      </c>
      <c r="AU799" s="63" t="str">
        <f>IF(AX799="","",IF(R799="Refreshment Beverage",ROUND((BA799-Y799-Z799-AA799)*VLOOKUP(VALUE(Q799),Rates!G$15:L$19,3,0),4),ROUND(AW799*(VLOOKUP(VALUE(Q799),Rates!G:L,3,0)),4)))</f>
        <v/>
      </c>
      <c r="AV799" s="68" t="str">
        <f t="shared" si="436"/>
        <v/>
      </c>
      <c r="AW799" s="69" t="str">
        <f t="shared" si="437"/>
        <v/>
      </c>
      <c r="AX799" s="65" t="str">
        <f t="shared" si="438"/>
        <v/>
      </c>
      <c r="AY799" s="70" t="str">
        <f>IF(AX799="","",IF(R799="Refreshment Beverage",ROUND(SUM(AX799*Rates!K$19),4),ROUND(SUM(AX799*(Rates!J$8/100)),4)))</f>
        <v/>
      </c>
      <c r="AZ799" s="67" t="str">
        <f t="shared" si="439"/>
        <v/>
      </c>
      <c r="BA799" s="22" t="str">
        <f t="shared" si="440"/>
        <v/>
      </c>
      <c r="BD799" s="171"/>
      <c r="BE799" s="171"/>
      <c r="BF799" s="171"/>
      <c r="BG799" s="171"/>
    </row>
    <row r="800" spans="11:59" ht="12.75" customHeight="1" x14ac:dyDescent="0.3">
      <c r="K800" s="42" t="str">
        <f t="shared" si="412"/>
        <v/>
      </c>
      <c r="L800" s="55" t="str">
        <f t="shared" si="413"/>
        <v/>
      </c>
      <c r="M800" s="43" t="str">
        <f t="shared" si="414"/>
        <v/>
      </c>
      <c r="N800" s="56" t="str" cm="1">
        <f t="array" ref="N800">IFERROR(IF(_xlfn.SINGLE(B:B)="","",IF(R800="Beer",SUM(LOOKUP(2,1/(Rates!$B$3:$B$5&lt;=W800)/(Rates!$C$3:$C$5&gt;=W800),Rates!$D$3:$D$5)*(X800/100)*W800),IF(R800="Refreshment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56" t="str">
        <f t="shared" si="415"/>
        <v/>
      </c>
      <c r="P800" s="53"/>
      <c r="Q800" s="14" t="str">
        <f t="shared" si="416"/>
        <v/>
      </c>
      <c r="R800" s="57" t="str">
        <f t="shared" si="417"/>
        <v/>
      </c>
      <c r="S800" s="58" t="str">
        <f>IF(B800="","",IF(R800="Refreshment Beverage",VLOOKUP(VALUE(Q800),Rates!G$15:L$19,2,0),VLOOKUP(VALUE(Q800),Rates!G$4:L$12,2,0)))</f>
        <v/>
      </c>
      <c r="T800" s="58" t="str">
        <f t="shared" si="418"/>
        <v/>
      </c>
      <c r="U800" s="58" t="str">
        <f t="shared" si="419"/>
        <v/>
      </c>
      <c r="V800" s="58" t="str">
        <f t="shared" si="420"/>
        <v/>
      </c>
      <c r="W800" s="58" t="str">
        <f t="shared" si="421"/>
        <v/>
      </c>
      <c r="X800" s="59" t="str">
        <f t="shared" si="422"/>
        <v/>
      </c>
      <c r="Y800" s="60" t="str">
        <f>IF(B:B="","",IF(R800="Refreshment Beverage",VLOOKUP(Q800,Rates!G$15:L$19,6,0)*W800,VLOOKUP(Q800,Rates!G$4:L$12,6,0)*W800))</f>
        <v/>
      </c>
      <c r="Z800" s="60" t="str">
        <f t="shared" si="423"/>
        <v/>
      </c>
      <c r="AA800" s="60" t="str">
        <f t="shared" si="411"/>
        <v/>
      </c>
      <c r="AB800" s="61" t="str" cm="1">
        <f t="array" ref="AB800">IF(_xlfn.SINGLE(B:B)="","",IF(R800="Refreshment Beverage","",IF(AND(R800="Beer",Q800=0),SUM(LOOKUP(2,1/(Rates!$B$15:$B$18&lt;=W800)/(Rates!$C$15:$C$18&gt;=W800),Rates!$D$15:$D$18)*W800),VLOOKUP(VALUE(_xlfn.SINGLE(Q:Q)),Rates!A:B,2,0)*W800)))</f>
        <v/>
      </c>
      <c r="AC800" s="61" t="str" cm="1">
        <f t="array" ref="AC800">IF(_xlfn.SINGLE(B:B)="","",IF(R800="Refreshment Beverage","",IF(AND(R800="Beer",Q800=0),SUM(LOOKUP(2,1/(Rates!$B$15:$B$18&lt;=W800)/(Rates!$C$15:$C$18&gt;=W800),Rates!$E$15:$E$18)*W800),VLOOKUP(VALUE(_xlfn.SINGLE(Q:Q)),Rates!A:C,3,0)*W800)))</f>
        <v/>
      </c>
      <c r="AD800" s="168">
        <f>IFERROR(IF(R800="Beer","",IF(OR(Q800=1,Q800=2,Q800=3,Q800=4),VLOOKUP(Q800,Rates!$A$31:$B$34,2,0)*W800,IF(V800=1,VLOOKUP(U800,'REB BEV MIN MKUP'!B:E,4,0),IF(V800&gt;1,VLOOKUP(VALUE(W800),'REB BEV MIN MKUP'!O:Q,3,0),0)))),0)</f>
        <v>0</v>
      </c>
      <c r="AE800" s="62" t="str">
        <f t="shared" si="424"/>
        <v/>
      </c>
      <c r="AF800" s="63" t="str">
        <f t="shared" si="425"/>
        <v/>
      </c>
      <c r="AG800" s="64" t="str">
        <f t="shared" si="426"/>
        <v/>
      </c>
      <c r="AH800" s="65" t="str">
        <f t="shared" si="427"/>
        <v/>
      </c>
      <c r="AI800" s="66" t="str">
        <f>IF(AE:AE="","",IF(R800="Refreshment Beverage",AK800*(Rates!J$19/100),ROUND(SUM(AH800*(Rates!$J$8/100)),4)))</f>
        <v/>
      </c>
      <c r="AJ800" s="67" t="str">
        <f t="shared" si="428"/>
        <v/>
      </c>
      <c r="AK800" s="22" t="str">
        <f t="shared" si="429"/>
        <v/>
      </c>
      <c r="AL800" s="62" t="str">
        <f t="shared" si="430"/>
        <v/>
      </c>
      <c r="AM800" s="63" t="str">
        <f>IF(AS800="","",IF(R800="Refreshment Beverage",ROUND(AS800*Rates!K$19,4),ROUND(AO800*(VLOOKUP(VALUE(Q800),Rates!G$4:L$12,3,0)),4)))</f>
        <v/>
      </c>
      <c r="AN800" s="68" t="str">
        <f>IF(AS800="","",IF(R800="Refreshment Beverage",AS800*(Rates!J$19/100),MAX(AM800,AB800)))</f>
        <v/>
      </c>
      <c r="AO800" s="69" t="str">
        <f t="shared" si="431"/>
        <v/>
      </c>
      <c r="AP800" s="69" t="str">
        <f t="shared" si="432"/>
        <v/>
      </c>
      <c r="AQ800" s="70" t="str">
        <f>IF(AS800="","",IF(R800="Refreshment Beverage",ROUND(SUM(VLOOKUP(Q:Q,Rates!G$15:L$19,3,0)*(AS800-Y800-Z800-AA800)),4),ROUND(SUM(Rates!$K$8*AS800),4)))</f>
        <v/>
      </c>
      <c r="AR800" s="66" t="str">
        <f t="shared" si="433"/>
        <v/>
      </c>
      <c r="AS800" s="22" t="str">
        <f t="shared" si="434"/>
        <v/>
      </c>
      <c r="AT800" s="62" t="str">
        <f t="shared" si="435"/>
        <v/>
      </c>
      <c r="AU800" s="63" t="str">
        <f>IF(AX800="","",IF(R800="Refreshment Beverage",ROUND((BA800-Y800-Z800-AA800)*VLOOKUP(VALUE(Q800),Rates!G$15:L$19,3,0),4),ROUND(AW800*(VLOOKUP(VALUE(Q800),Rates!G:L,3,0)),4)))</f>
        <v/>
      </c>
      <c r="AV800" s="68" t="str">
        <f t="shared" si="436"/>
        <v/>
      </c>
      <c r="AW800" s="69" t="str">
        <f t="shared" si="437"/>
        <v/>
      </c>
      <c r="AX800" s="65" t="str">
        <f t="shared" si="438"/>
        <v/>
      </c>
      <c r="AY800" s="70" t="str">
        <f>IF(AX800="","",IF(R800="Refreshment Beverage",ROUND(SUM(AX800*Rates!K$19),4),ROUND(SUM(AX800*(Rates!J$8/100)),4)))</f>
        <v/>
      </c>
      <c r="AZ800" s="67" t="str">
        <f t="shared" si="439"/>
        <v/>
      </c>
      <c r="BA800" s="22" t="str">
        <f t="shared" si="440"/>
        <v/>
      </c>
      <c r="BD800" s="171"/>
      <c r="BE800" s="171"/>
      <c r="BF800" s="171"/>
      <c r="BG800" s="171"/>
    </row>
    <row r="801" spans="11:59" ht="12.75" customHeight="1" x14ac:dyDescent="0.3">
      <c r="K801" s="42" t="str">
        <f t="shared" si="412"/>
        <v/>
      </c>
      <c r="L801" s="55" t="str">
        <f t="shared" si="413"/>
        <v/>
      </c>
      <c r="M801" s="43" t="str">
        <f t="shared" si="414"/>
        <v/>
      </c>
      <c r="N801" s="56" t="str" cm="1">
        <f t="array" ref="N801">IFERROR(IF(_xlfn.SINGLE(B:B)="","",IF(R801="Beer",SUM(LOOKUP(2,1/(Rates!$B$3:$B$5&lt;=W801)/(Rates!$C$3:$C$5&gt;=W801),Rates!$D$3:$D$5)*(X801/100)*W801),IF(R801="Refreshment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56" t="str">
        <f t="shared" si="415"/>
        <v/>
      </c>
      <c r="P801" s="53"/>
      <c r="Q801" s="14" t="str">
        <f t="shared" si="416"/>
        <v/>
      </c>
      <c r="R801" s="57" t="str">
        <f t="shared" si="417"/>
        <v/>
      </c>
      <c r="S801" s="58" t="str">
        <f>IF(B801="","",IF(R801="Refreshment Beverage",VLOOKUP(VALUE(Q801),Rates!G$15:L$19,2,0),VLOOKUP(VALUE(Q801),Rates!G$4:L$12,2,0)))</f>
        <v/>
      </c>
      <c r="T801" s="58" t="str">
        <f t="shared" si="418"/>
        <v/>
      </c>
      <c r="U801" s="58" t="str">
        <f t="shared" si="419"/>
        <v/>
      </c>
      <c r="V801" s="58" t="str">
        <f t="shared" si="420"/>
        <v/>
      </c>
      <c r="W801" s="58" t="str">
        <f t="shared" si="421"/>
        <v/>
      </c>
      <c r="X801" s="59" t="str">
        <f t="shared" si="422"/>
        <v/>
      </c>
      <c r="Y801" s="60" t="str">
        <f>IF(B:B="","",IF(R801="Refreshment Beverage",VLOOKUP(Q801,Rates!G$15:L$19,6,0)*W801,VLOOKUP(Q801,Rates!G$4:L$12,6,0)*W801))</f>
        <v/>
      </c>
      <c r="Z801" s="60" t="str">
        <f t="shared" si="423"/>
        <v/>
      </c>
      <c r="AA801" s="60" t="str">
        <f t="shared" si="411"/>
        <v/>
      </c>
      <c r="AB801" s="61" t="str" cm="1">
        <f t="array" ref="AB801">IF(_xlfn.SINGLE(B:B)="","",IF(R801="Refreshment Beverage","",IF(AND(R801="Beer",Q801=0),SUM(LOOKUP(2,1/(Rates!$B$15:$B$18&lt;=W801)/(Rates!$C$15:$C$18&gt;=W801),Rates!$D$15:$D$18)*W801),VLOOKUP(VALUE(_xlfn.SINGLE(Q:Q)),Rates!A:B,2,0)*W801)))</f>
        <v/>
      </c>
      <c r="AC801" s="61" t="str" cm="1">
        <f t="array" ref="AC801">IF(_xlfn.SINGLE(B:B)="","",IF(R801="Refreshment Beverage","",IF(AND(R801="Beer",Q801=0),SUM(LOOKUP(2,1/(Rates!$B$15:$B$18&lt;=W801)/(Rates!$C$15:$C$18&gt;=W801),Rates!$E$15:$E$18)*W801),VLOOKUP(VALUE(_xlfn.SINGLE(Q:Q)),Rates!A:C,3,0)*W801)))</f>
        <v/>
      </c>
      <c r="AD801" s="168">
        <f>IFERROR(IF(R801="Beer","",IF(OR(Q801=1,Q801=2,Q801=3,Q801=4),VLOOKUP(Q801,Rates!$A$31:$B$34,2,0)*W801,IF(V801=1,VLOOKUP(U801,'REB BEV MIN MKUP'!B:E,4,0),IF(V801&gt;1,VLOOKUP(VALUE(W801),'REB BEV MIN MKUP'!O:Q,3,0),0)))),0)</f>
        <v>0</v>
      </c>
      <c r="AE801" s="62" t="str">
        <f t="shared" si="424"/>
        <v/>
      </c>
      <c r="AF801" s="63" t="str">
        <f t="shared" si="425"/>
        <v/>
      </c>
      <c r="AG801" s="64" t="str">
        <f t="shared" si="426"/>
        <v/>
      </c>
      <c r="AH801" s="65" t="str">
        <f t="shared" si="427"/>
        <v/>
      </c>
      <c r="AI801" s="66" t="str">
        <f>IF(AE:AE="","",IF(R801="Refreshment Beverage",AK801*(Rates!J$19/100),ROUND(SUM(AH801*(Rates!$J$8/100)),4)))</f>
        <v/>
      </c>
      <c r="AJ801" s="67" t="str">
        <f t="shared" si="428"/>
        <v/>
      </c>
      <c r="AK801" s="22" t="str">
        <f t="shared" si="429"/>
        <v/>
      </c>
      <c r="AL801" s="62" t="str">
        <f t="shared" si="430"/>
        <v/>
      </c>
      <c r="AM801" s="63" t="str">
        <f>IF(AS801="","",IF(R801="Refreshment Beverage",ROUND(AS801*Rates!K$19,4),ROUND(AO801*(VLOOKUP(VALUE(Q801),Rates!G$4:L$12,3,0)),4)))</f>
        <v/>
      </c>
      <c r="AN801" s="68" t="str">
        <f>IF(AS801="","",IF(R801="Refreshment Beverage",AS801*(Rates!J$19/100),MAX(AM801,AB801)))</f>
        <v/>
      </c>
      <c r="AO801" s="69" t="str">
        <f t="shared" si="431"/>
        <v/>
      </c>
      <c r="AP801" s="69" t="str">
        <f t="shared" si="432"/>
        <v/>
      </c>
      <c r="AQ801" s="70" t="str">
        <f>IF(AS801="","",IF(R801="Refreshment Beverage",ROUND(SUM(VLOOKUP(Q:Q,Rates!G$15:L$19,3,0)*(AS801-Y801-Z801-AA801)),4),ROUND(SUM(Rates!$K$8*AS801),4)))</f>
        <v/>
      </c>
      <c r="AR801" s="66" t="str">
        <f t="shared" si="433"/>
        <v/>
      </c>
      <c r="AS801" s="22" t="str">
        <f t="shared" si="434"/>
        <v/>
      </c>
      <c r="AT801" s="62" t="str">
        <f t="shared" si="435"/>
        <v/>
      </c>
      <c r="AU801" s="63" t="str">
        <f>IF(AX801="","",IF(R801="Refreshment Beverage",ROUND((BA801-Y801-Z801-AA801)*VLOOKUP(VALUE(Q801),Rates!G$15:L$19,3,0),4),ROUND(AW801*(VLOOKUP(VALUE(Q801),Rates!G:L,3,0)),4)))</f>
        <v/>
      </c>
      <c r="AV801" s="68" t="str">
        <f t="shared" si="436"/>
        <v/>
      </c>
      <c r="AW801" s="69" t="str">
        <f t="shared" si="437"/>
        <v/>
      </c>
      <c r="AX801" s="65" t="str">
        <f t="shared" si="438"/>
        <v/>
      </c>
      <c r="AY801" s="70" t="str">
        <f>IF(AX801="","",IF(R801="Refreshment Beverage",ROUND(SUM(AX801*Rates!K$19),4),ROUND(SUM(AX801*(Rates!J$8/100)),4)))</f>
        <v/>
      </c>
      <c r="AZ801" s="67" t="str">
        <f t="shared" si="439"/>
        <v/>
      </c>
      <c r="BA801" s="22" t="str">
        <f t="shared" si="440"/>
        <v/>
      </c>
      <c r="BD801" s="171"/>
      <c r="BE801" s="171"/>
      <c r="BF801" s="171"/>
      <c r="BG801" s="171"/>
    </row>
    <row r="802" spans="11:59" ht="12.75" customHeight="1" x14ac:dyDescent="0.3">
      <c r="K802" s="42" t="str">
        <f t="shared" si="412"/>
        <v/>
      </c>
      <c r="L802" s="55" t="str">
        <f t="shared" si="413"/>
        <v/>
      </c>
      <c r="M802" s="43" t="str">
        <f t="shared" si="414"/>
        <v/>
      </c>
      <c r="N802" s="56" t="str" cm="1">
        <f t="array" ref="N802">IFERROR(IF(_xlfn.SINGLE(B:B)="","",IF(R802="Beer",SUM(LOOKUP(2,1/(Rates!$B$3:$B$5&lt;=W802)/(Rates!$C$3:$C$5&gt;=W802),Rates!$D$3:$D$5)*(X802/100)*W802),IF(R802="Refreshment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56" t="str">
        <f t="shared" si="415"/>
        <v/>
      </c>
      <c r="P802" s="53"/>
      <c r="Q802" s="14" t="str">
        <f t="shared" si="416"/>
        <v/>
      </c>
      <c r="R802" s="57" t="str">
        <f t="shared" si="417"/>
        <v/>
      </c>
      <c r="S802" s="58" t="str">
        <f>IF(B802="","",IF(R802="Refreshment Beverage",VLOOKUP(VALUE(Q802),Rates!G$15:L$19,2,0),VLOOKUP(VALUE(Q802),Rates!G$4:L$12,2,0)))</f>
        <v/>
      </c>
      <c r="T802" s="58" t="str">
        <f t="shared" si="418"/>
        <v/>
      </c>
      <c r="U802" s="58" t="str">
        <f t="shared" si="419"/>
        <v/>
      </c>
      <c r="V802" s="58" t="str">
        <f t="shared" si="420"/>
        <v/>
      </c>
      <c r="W802" s="58" t="str">
        <f t="shared" si="421"/>
        <v/>
      </c>
      <c r="X802" s="59" t="str">
        <f t="shared" si="422"/>
        <v/>
      </c>
      <c r="Y802" s="60" t="str">
        <f>IF(B:B="","",IF(R802="Refreshment Beverage",VLOOKUP(Q802,Rates!G$15:L$19,6,0)*W802,VLOOKUP(Q802,Rates!G$4:L$12,6,0)*W802))</f>
        <v/>
      </c>
      <c r="Z802" s="60" t="str">
        <f t="shared" si="423"/>
        <v/>
      </c>
      <c r="AA802" s="60" t="str">
        <f t="shared" si="411"/>
        <v/>
      </c>
      <c r="AB802" s="61" t="str" cm="1">
        <f t="array" ref="AB802">IF(_xlfn.SINGLE(B:B)="","",IF(R802="Refreshment Beverage","",IF(AND(R802="Beer",Q802=0),SUM(LOOKUP(2,1/(Rates!$B$15:$B$18&lt;=W802)/(Rates!$C$15:$C$18&gt;=W802),Rates!$D$15:$D$18)*W802),VLOOKUP(VALUE(_xlfn.SINGLE(Q:Q)),Rates!A:B,2,0)*W802)))</f>
        <v/>
      </c>
      <c r="AC802" s="61" t="str" cm="1">
        <f t="array" ref="AC802">IF(_xlfn.SINGLE(B:B)="","",IF(R802="Refreshment Beverage","",IF(AND(R802="Beer",Q802=0),SUM(LOOKUP(2,1/(Rates!$B$15:$B$18&lt;=W802)/(Rates!$C$15:$C$18&gt;=W802),Rates!$E$15:$E$18)*W802),VLOOKUP(VALUE(_xlfn.SINGLE(Q:Q)),Rates!A:C,3,0)*W802)))</f>
        <v/>
      </c>
      <c r="AD802" s="168">
        <f>IFERROR(IF(R802="Beer","",IF(OR(Q802=1,Q802=2,Q802=3,Q802=4),VLOOKUP(Q802,Rates!$A$31:$B$34,2,0)*W802,IF(V802=1,VLOOKUP(U802,'REB BEV MIN MKUP'!B:E,4,0),IF(V802&gt;1,VLOOKUP(VALUE(W802),'REB BEV MIN MKUP'!O:Q,3,0),0)))),0)</f>
        <v>0</v>
      </c>
      <c r="AE802" s="62" t="str">
        <f t="shared" si="424"/>
        <v/>
      </c>
      <c r="AF802" s="63" t="str">
        <f t="shared" si="425"/>
        <v/>
      </c>
      <c r="AG802" s="64" t="str">
        <f t="shared" si="426"/>
        <v/>
      </c>
      <c r="AH802" s="65" t="str">
        <f t="shared" si="427"/>
        <v/>
      </c>
      <c r="AI802" s="66" t="str">
        <f>IF(AE:AE="","",IF(R802="Refreshment Beverage",AK802*(Rates!J$19/100),ROUND(SUM(AH802*(Rates!$J$8/100)),4)))</f>
        <v/>
      </c>
      <c r="AJ802" s="67" t="str">
        <f t="shared" si="428"/>
        <v/>
      </c>
      <c r="AK802" s="22" t="str">
        <f t="shared" si="429"/>
        <v/>
      </c>
      <c r="AL802" s="62" t="str">
        <f t="shared" si="430"/>
        <v/>
      </c>
      <c r="AM802" s="63" t="str">
        <f>IF(AS802="","",IF(R802="Refreshment Beverage",ROUND(AS802*Rates!K$19,4),ROUND(AO802*(VLOOKUP(VALUE(Q802),Rates!G$4:L$12,3,0)),4)))</f>
        <v/>
      </c>
      <c r="AN802" s="68" t="str">
        <f>IF(AS802="","",IF(R802="Refreshment Beverage",AS802*(Rates!J$19/100),MAX(AM802,AB802)))</f>
        <v/>
      </c>
      <c r="AO802" s="69" t="str">
        <f t="shared" si="431"/>
        <v/>
      </c>
      <c r="AP802" s="69" t="str">
        <f t="shared" si="432"/>
        <v/>
      </c>
      <c r="AQ802" s="70" t="str">
        <f>IF(AS802="","",IF(R802="Refreshment Beverage",ROUND(SUM(VLOOKUP(Q:Q,Rates!G$15:L$19,3,0)*(AS802-Y802-Z802-AA802)),4),ROUND(SUM(Rates!$K$8*AS802),4)))</f>
        <v/>
      </c>
      <c r="AR802" s="66" t="str">
        <f t="shared" si="433"/>
        <v/>
      </c>
      <c r="AS802" s="22" t="str">
        <f t="shared" si="434"/>
        <v/>
      </c>
      <c r="AT802" s="62" t="str">
        <f t="shared" si="435"/>
        <v/>
      </c>
      <c r="AU802" s="63" t="str">
        <f>IF(AX802="","",IF(R802="Refreshment Beverage",ROUND((BA802-Y802-Z802-AA802)*VLOOKUP(VALUE(Q802),Rates!G$15:L$19,3,0),4),ROUND(AW802*(VLOOKUP(VALUE(Q802),Rates!G:L,3,0)),4)))</f>
        <v/>
      </c>
      <c r="AV802" s="68" t="str">
        <f t="shared" si="436"/>
        <v/>
      </c>
      <c r="AW802" s="69" t="str">
        <f t="shared" si="437"/>
        <v/>
      </c>
      <c r="AX802" s="65" t="str">
        <f t="shared" si="438"/>
        <v/>
      </c>
      <c r="AY802" s="70" t="str">
        <f>IF(AX802="","",IF(R802="Refreshment Beverage",ROUND(SUM(AX802*Rates!K$19),4),ROUND(SUM(AX802*(Rates!J$8/100)),4)))</f>
        <v/>
      </c>
      <c r="AZ802" s="67" t="str">
        <f t="shared" si="439"/>
        <v/>
      </c>
      <c r="BA802" s="22" t="str">
        <f t="shared" si="440"/>
        <v/>
      </c>
      <c r="BD802" s="171"/>
      <c r="BE802" s="171"/>
      <c r="BF802" s="171"/>
      <c r="BG802" s="171"/>
    </row>
    <row r="803" spans="11:59" ht="12.75" customHeight="1" x14ac:dyDescent="0.3">
      <c r="K803" s="42" t="str">
        <f t="shared" si="412"/>
        <v/>
      </c>
      <c r="L803" s="55" t="str">
        <f t="shared" si="413"/>
        <v/>
      </c>
      <c r="M803" s="43" t="str">
        <f t="shared" si="414"/>
        <v/>
      </c>
      <c r="N803" s="56" t="str" cm="1">
        <f t="array" ref="N803">IFERROR(IF(_xlfn.SINGLE(B:B)="","",IF(R803="Beer",SUM(LOOKUP(2,1/(Rates!$B$3:$B$5&lt;=W803)/(Rates!$C$3:$C$5&gt;=W803),Rates!$D$3:$D$5)*(X803/100)*W803),IF(R803="Refreshment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56" t="str">
        <f t="shared" si="415"/>
        <v/>
      </c>
      <c r="P803" s="53"/>
      <c r="Q803" s="14" t="str">
        <f t="shared" si="416"/>
        <v/>
      </c>
      <c r="R803" s="57" t="str">
        <f t="shared" si="417"/>
        <v/>
      </c>
      <c r="S803" s="58" t="str">
        <f>IF(B803="","",IF(R803="Refreshment Beverage",VLOOKUP(VALUE(Q803),Rates!G$15:L$19,2,0),VLOOKUP(VALUE(Q803),Rates!G$4:L$12,2,0)))</f>
        <v/>
      </c>
      <c r="T803" s="58" t="str">
        <f t="shared" si="418"/>
        <v/>
      </c>
      <c r="U803" s="58" t="str">
        <f t="shared" si="419"/>
        <v/>
      </c>
      <c r="V803" s="58" t="str">
        <f t="shared" si="420"/>
        <v/>
      </c>
      <c r="W803" s="58" t="str">
        <f t="shared" si="421"/>
        <v/>
      </c>
      <c r="X803" s="59" t="str">
        <f t="shared" si="422"/>
        <v/>
      </c>
      <c r="Y803" s="60" t="str">
        <f>IF(B:B="","",IF(R803="Refreshment Beverage",VLOOKUP(Q803,Rates!G$15:L$19,6,0)*W803,VLOOKUP(Q803,Rates!G$4:L$12,6,0)*W803))</f>
        <v/>
      </c>
      <c r="Z803" s="60" t="str">
        <f t="shared" si="423"/>
        <v/>
      </c>
      <c r="AA803" s="60" t="str">
        <f t="shared" si="411"/>
        <v/>
      </c>
      <c r="AB803" s="61" t="str" cm="1">
        <f t="array" ref="AB803">IF(_xlfn.SINGLE(B:B)="","",IF(R803="Refreshment Beverage","",IF(AND(R803="Beer",Q803=0),SUM(LOOKUP(2,1/(Rates!$B$15:$B$18&lt;=W803)/(Rates!$C$15:$C$18&gt;=W803),Rates!$D$15:$D$18)*W803),VLOOKUP(VALUE(_xlfn.SINGLE(Q:Q)),Rates!A:B,2,0)*W803)))</f>
        <v/>
      </c>
      <c r="AC803" s="61" t="str" cm="1">
        <f t="array" ref="AC803">IF(_xlfn.SINGLE(B:B)="","",IF(R803="Refreshment Beverage","",IF(AND(R803="Beer",Q803=0),SUM(LOOKUP(2,1/(Rates!$B$15:$B$18&lt;=W803)/(Rates!$C$15:$C$18&gt;=W803),Rates!$E$15:$E$18)*W803),VLOOKUP(VALUE(_xlfn.SINGLE(Q:Q)),Rates!A:C,3,0)*W803)))</f>
        <v/>
      </c>
      <c r="AD803" s="168">
        <f>IFERROR(IF(R803="Beer","",IF(OR(Q803=1,Q803=2,Q803=3,Q803=4),VLOOKUP(Q803,Rates!$A$31:$B$34,2,0)*W803,IF(V803=1,VLOOKUP(U803,'REB BEV MIN MKUP'!B:E,4,0),IF(V803&gt;1,VLOOKUP(VALUE(W803),'REB BEV MIN MKUP'!O:Q,3,0),0)))),0)</f>
        <v>0</v>
      </c>
      <c r="AE803" s="62" t="str">
        <f t="shared" si="424"/>
        <v/>
      </c>
      <c r="AF803" s="63" t="str">
        <f t="shared" si="425"/>
        <v/>
      </c>
      <c r="AG803" s="64" t="str">
        <f t="shared" si="426"/>
        <v/>
      </c>
      <c r="AH803" s="65" t="str">
        <f t="shared" si="427"/>
        <v/>
      </c>
      <c r="AI803" s="66" t="str">
        <f>IF(AE:AE="","",IF(R803="Refreshment Beverage",AK803*(Rates!J$19/100),ROUND(SUM(AH803*(Rates!$J$8/100)),4)))</f>
        <v/>
      </c>
      <c r="AJ803" s="67" t="str">
        <f t="shared" si="428"/>
        <v/>
      </c>
      <c r="AK803" s="22" t="str">
        <f t="shared" si="429"/>
        <v/>
      </c>
      <c r="AL803" s="62" t="str">
        <f t="shared" si="430"/>
        <v/>
      </c>
      <c r="AM803" s="63" t="str">
        <f>IF(AS803="","",IF(R803="Refreshment Beverage",ROUND(AS803*Rates!K$19,4),ROUND(AO803*(VLOOKUP(VALUE(Q803),Rates!G$4:L$12,3,0)),4)))</f>
        <v/>
      </c>
      <c r="AN803" s="68" t="str">
        <f>IF(AS803="","",IF(R803="Refreshment Beverage",AS803*(Rates!J$19/100),MAX(AM803,AB803)))</f>
        <v/>
      </c>
      <c r="AO803" s="69" t="str">
        <f t="shared" si="431"/>
        <v/>
      </c>
      <c r="AP803" s="69" t="str">
        <f t="shared" si="432"/>
        <v/>
      </c>
      <c r="AQ803" s="70" t="str">
        <f>IF(AS803="","",IF(R803="Refreshment Beverage",ROUND(SUM(VLOOKUP(Q:Q,Rates!G$15:L$19,3,0)*(AS803-Y803-Z803-AA803)),4),ROUND(SUM(Rates!$K$8*AS803),4)))</f>
        <v/>
      </c>
      <c r="AR803" s="66" t="str">
        <f t="shared" si="433"/>
        <v/>
      </c>
      <c r="AS803" s="22" t="str">
        <f t="shared" si="434"/>
        <v/>
      </c>
      <c r="AT803" s="62" t="str">
        <f t="shared" si="435"/>
        <v/>
      </c>
      <c r="AU803" s="63" t="str">
        <f>IF(AX803="","",IF(R803="Refreshment Beverage",ROUND((BA803-Y803-Z803-AA803)*VLOOKUP(VALUE(Q803),Rates!G$15:L$19,3,0),4),ROUND(AW803*(VLOOKUP(VALUE(Q803),Rates!G:L,3,0)),4)))</f>
        <v/>
      </c>
      <c r="AV803" s="68" t="str">
        <f t="shared" si="436"/>
        <v/>
      </c>
      <c r="AW803" s="69" t="str">
        <f t="shared" si="437"/>
        <v/>
      </c>
      <c r="AX803" s="65" t="str">
        <f t="shared" si="438"/>
        <v/>
      </c>
      <c r="AY803" s="70" t="str">
        <f>IF(AX803="","",IF(R803="Refreshment Beverage",ROUND(SUM(AX803*Rates!K$19),4),ROUND(SUM(AX803*(Rates!J$8/100)),4)))</f>
        <v/>
      </c>
      <c r="AZ803" s="67" t="str">
        <f t="shared" si="439"/>
        <v/>
      </c>
      <c r="BA803" s="22" t="str">
        <f t="shared" si="440"/>
        <v/>
      </c>
      <c r="BD803" s="171"/>
      <c r="BE803" s="171"/>
      <c r="BF803" s="171"/>
      <c r="BG803" s="171"/>
    </row>
    <row r="804" spans="11:59" ht="12.75" customHeight="1" x14ac:dyDescent="0.3">
      <c r="K804" s="42" t="str">
        <f t="shared" si="412"/>
        <v/>
      </c>
      <c r="L804" s="55" t="str">
        <f t="shared" si="413"/>
        <v/>
      </c>
      <c r="M804" s="43" t="str">
        <f t="shared" si="414"/>
        <v/>
      </c>
      <c r="N804" s="56" t="str" cm="1">
        <f t="array" ref="N804">IFERROR(IF(_xlfn.SINGLE(B:B)="","",IF(R804="Beer",SUM(LOOKUP(2,1/(Rates!$B$3:$B$5&lt;=W804)/(Rates!$C$3:$C$5&gt;=W804),Rates!$D$3:$D$5)*(X804/100)*W804),IF(R804="Refreshment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56" t="str">
        <f t="shared" si="415"/>
        <v/>
      </c>
      <c r="P804" s="53"/>
      <c r="Q804" s="14" t="str">
        <f t="shared" si="416"/>
        <v/>
      </c>
      <c r="R804" s="57" t="str">
        <f t="shared" si="417"/>
        <v/>
      </c>
      <c r="S804" s="58" t="str">
        <f>IF(B804="","",IF(R804="Refreshment Beverage",VLOOKUP(VALUE(Q804),Rates!G$15:L$19,2,0),VLOOKUP(VALUE(Q804),Rates!G$4:L$12,2,0)))</f>
        <v/>
      </c>
      <c r="T804" s="58" t="str">
        <f t="shared" si="418"/>
        <v/>
      </c>
      <c r="U804" s="58" t="str">
        <f t="shared" si="419"/>
        <v/>
      </c>
      <c r="V804" s="58" t="str">
        <f t="shared" si="420"/>
        <v/>
      </c>
      <c r="W804" s="58" t="str">
        <f t="shared" si="421"/>
        <v/>
      </c>
      <c r="X804" s="59" t="str">
        <f t="shared" si="422"/>
        <v/>
      </c>
      <c r="Y804" s="60" t="str">
        <f>IF(B:B="","",IF(R804="Refreshment Beverage",VLOOKUP(Q804,Rates!G$15:L$19,6,0)*W804,VLOOKUP(Q804,Rates!G$4:L$12,6,0)*W804))</f>
        <v/>
      </c>
      <c r="Z804" s="60" t="str">
        <f t="shared" si="423"/>
        <v/>
      </c>
      <c r="AA804" s="60" t="str">
        <f t="shared" si="411"/>
        <v/>
      </c>
      <c r="AB804" s="61" t="str" cm="1">
        <f t="array" ref="AB804">IF(_xlfn.SINGLE(B:B)="","",IF(R804="Refreshment Beverage","",IF(AND(R804="Beer",Q804=0),SUM(LOOKUP(2,1/(Rates!$B$15:$B$18&lt;=W804)/(Rates!$C$15:$C$18&gt;=W804),Rates!$D$15:$D$18)*W804),VLOOKUP(VALUE(_xlfn.SINGLE(Q:Q)),Rates!A:B,2,0)*W804)))</f>
        <v/>
      </c>
      <c r="AC804" s="61" t="str" cm="1">
        <f t="array" ref="AC804">IF(_xlfn.SINGLE(B:B)="","",IF(R804="Refreshment Beverage","",IF(AND(R804="Beer",Q804=0),SUM(LOOKUP(2,1/(Rates!$B$15:$B$18&lt;=W804)/(Rates!$C$15:$C$18&gt;=W804),Rates!$E$15:$E$18)*W804),VLOOKUP(VALUE(_xlfn.SINGLE(Q:Q)),Rates!A:C,3,0)*W804)))</f>
        <v/>
      </c>
      <c r="AD804" s="168">
        <f>IFERROR(IF(R804="Beer","",IF(OR(Q804=1,Q804=2,Q804=3,Q804=4),VLOOKUP(Q804,Rates!$A$31:$B$34,2,0)*W804,IF(V804=1,VLOOKUP(U804,'REB BEV MIN MKUP'!B:E,4,0),IF(V804&gt;1,VLOOKUP(VALUE(W804),'REB BEV MIN MKUP'!O:Q,3,0),0)))),0)</f>
        <v>0</v>
      </c>
      <c r="AE804" s="62" t="str">
        <f t="shared" si="424"/>
        <v/>
      </c>
      <c r="AF804" s="63" t="str">
        <f t="shared" si="425"/>
        <v/>
      </c>
      <c r="AG804" s="64" t="str">
        <f t="shared" si="426"/>
        <v/>
      </c>
      <c r="AH804" s="65" t="str">
        <f t="shared" si="427"/>
        <v/>
      </c>
      <c r="AI804" s="66" t="str">
        <f>IF(AE:AE="","",IF(R804="Refreshment Beverage",AK804*(Rates!J$19/100),ROUND(SUM(AH804*(Rates!$J$8/100)),4)))</f>
        <v/>
      </c>
      <c r="AJ804" s="67" t="str">
        <f t="shared" si="428"/>
        <v/>
      </c>
      <c r="AK804" s="22" t="str">
        <f t="shared" si="429"/>
        <v/>
      </c>
      <c r="AL804" s="62" t="str">
        <f t="shared" si="430"/>
        <v/>
      </c>
      <c r="AM804" s="63" t="str">
        <f>IF(AS804="","",IF(R804="Refreshment Beverage",ROUND(AS804*Rates!K$19,4),ROUND(AO804*(VLOOKUP(VALUE(Q804),Rates!G$4:L$12,3,0)),4)))</f>
        <v/>
      </c>
      <c r="AN804" s="68" t="str">
        <f>IF(AS804="","",IF(R804="Refreshment Beverage",AS804*(Rates!J$19/100),MAX(AM804,AB804)))</f>
        <v/>
      </c>
      <c r="AO804" s="69" t="str">
        <f t="shared" si="431"/>
        <v/>
      </c>
      <c r="AP804" s="69" t="str">
        <f t="shared" si="432"/>
        <v/>
      </c>
      <c r="AQ804" s="70" t="str">
        <f>IF(AS804="","",IF(R804="Refreshment Beverage",ROUND(SUM(VLOOKUP(Q:Q,Rates!G$15:L$19,3,0)*(AS804-Y804-Z804-AA804)),4),ROUND(SUM(Rates!$K$8*AS804),4)))</f>
        <v/>
      </c>
      <c r="AR804" s="66" t="str">
        <f t="shared" si="433"/>
        <v/>
      </c>
      <c r="AS804" s="22" t="str">
        <f t="shared" si="434"/>
        <v/>
      </c>
      <c r="AT804" s="62" t="str">
        <f t="shared" si="435"/>
        <v/>
      </c>
      <c r="AU804" s="63" t="str">
        <f>IF(AX804="","",IF(R804="Refreshment Beverage",ROUND((BA804-Y804-Z804-AA804)*VLOOKUP(VALUE(Q804),Rates!G$15:L$19,3,0),4),ROUND(AW804*(VLOOKUP(VALUE(Q804),Rates!G:L,3,0)),4)))</f>
        <v/>
      </c>
      <c r="AV804" s="68" t="str">
        <f t="shared" si="436"/>
        <v/>
      </c>
      <c r="AW804" s="69" t="str">
        <f t="shared" si="437"/>
        <v/>
      </c>
      <c r="AX804" s="65" t="str">
        <f t="shared" si="438"/>
        <v/>
      </c>
      <c r="AY804" s="70" t="str">
        <f>IF(AX804="","",IF(R804="Refreshment Beverage",ROUND(SUM(AX804*Rates!K$19),4),ROUND(SUM(AX804*(Rates!J$8/100)),4)))</f>
        <v/>
      </c>
      <c r="AZ804" s="67" t="str">
        <f t="shared" si="439"/>
        <v/>
      </c>
      <c r="BA804" s="22" t="str">
        <f t="shared" si="440"/>
        <v/>
      </c>
      <c r="BD804" s="171"/>
      <c r="BE804" s="171"/>
      <c r="BF804" s="171"/>
      <c r="BG804" s="171"/>
    </row>
    <row r="805" spans="11:59" ht="12.75" customHeight="1" x14ac:dyDescent="0.3">
      <c r="K805" s="42" t="str">
        <f t="shared" si="412"/>
        <v/>
      </c>
      <c r="L805" s="55" t="str">
        <f t="shared" si="413"/>
        <v/>
      </c>
      <c r="M805" s="43" t="str">
        <f t="shared" si="414"/>
        <v/>
      </c>
      <c r="N805" s="56" t="str" cm="1">
        <f t="array" ref="N805">IFERROR(IF(_xlfn.SINGLE(B:B)="","",IF(R805="Beer",SUM(LOOKUP(2,1/(Rates!$B$3:$B$5&lt;=W805)/(Rates!$C$3:$C$5&gt;=W805),Rates!$D$3:$D$5)*(X805/100)*W805),IF(R805="Refreshment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56" t="str">
        <f t="shared" si="415"/>
        <v/>
      </c>
      <c r="P805" s="53"/>
      <c r="Q805" s="14" t="str">
        <f t="shared" si="416"/>
        <v/>
      </c>
      <c r="R805" s="57" t="str">
        <f t="shared" si="417"/>
        <v/>
      </c>
      <c r="S805" s="58" t="str">
        <f>IF(B805="","",IF(R805="Refreshment Beverage",VLOOKUP(VALUE(Q805),Rates!G$15:L$19,2,0),VLOOKUP(VALUE(Q805),Rates!G$4:L$12,2,0)))</f>
        <v/>
      </c>
      <c r="T805" s="58" t="str">
        <f t="shared" si="418"/>
        <v/>
      </c>
      <c r="U805" s="58" t="str">
        <f t="shared" si="419"/>
        <v/>
      </c>
      <c r="V805" s="58" t="str">
        <f t="shared" si="420"/>
        <v/>
      </c>
      <c r="W805" s="58" t="str">
        <f t="shared" si="421"/>
        <v/>
      </c>
      <c r="X805" s="59" t="str">
        <f t="shared" si="422"/>
        <v/>
      </c>
      <c r="Y805" s="60" t="str">
        <f>IF(B:B="","",IF(R805="Refreshment Beverage",VLOOKUP(Q805,Rates!G$15:L$19,6,0)*W805,VLOOKUP(Q805,Rates!G$4:L$12,6,0)*W805))</f>
        <v/>
      </c>
      <c r="Z805" s="60" t="str">
        <f t="shared" si="423"/>
        <v/>
      </c>
      <c r="AA805" s="60" t="str">
        <f t="shared" si="411"/>
        <v/>
      </c>
      <c r="AB805" s="61" t="str" cm="1">
        <f t="array" ref="AB805">IF(_xlfn.SINGLE(B:B)="","",IF(R805="Refreshment Beverage","",IF(AND(R805="Beer",Q805=0),SUM(LOOKUP(2,1/(Rates!$B$15:$B$18&lt;=W805)/(Rates!$C$15:$C$18&gt;=W805),Rates!$D$15:$D$18)*W805),VLOOKUP(VALUE(_xlfn.SINGLE(Q:Q)),Rates!A:B,2,0)*W805)))</f>
        <v/>
      </c>
      <c r="AC805" s="61" t="str" cm="1">
        <f t="array" ref="AC805">IF(_xlfn.SINGLE(B:B)="","",IF(R805="Refreshment Beverage","",IF(AND(R805="Beer",Q805=0),SUM(LOOKUP(2,1/(Rates!$B$15:$B$18&lt;=W805)/(Rates!$C$15:$C$18&gt;=W805),Rates!$E$15:$E$18)*W805),VLOOKUP(VALUE(_xlfn.SINGLE(Q:Q)),Rates!A:C,3,0)*W805)))</f>
        <v/>
      </c>
      <c r="AD805" s="168">
        <f>IFERROR(IF(R805="Beer","",IF(OR(Q805=1,Q805=2,Q805=3,Q805=4),VLOOKUP(Q805,Rates!$A$31:$B$34,2,0)*W805,IF(V805=1,VLOOKUP(U805,'REB BEV MIN MKUP'!B:E,4,0),IF(V805&gt;1,VLOOKUP(VALUE(W805),'REB BEV MIN MKUP'!O:Q,3,0),0)))),0)</f>
        <v>0</v>
      </c>
      <c r="AE805" s="62" t="str">
        <f t="shared" si="424"/>
        <v/>
      </c>
      <c r="AF805" s="63" t="str">
        <f t="shared" si="425"/>
        <v/>
      </c>
      <c r="AG805" s="64" t="str">
        <f t="shared" si="426"/>
        <v/>
      </c>
      <c r="AH805" s="65" t="str">
        <f t="shared" si="427"/>
        <v/>
      </c>
      <c r="AI805" s="66" t="str">
        <f>IF(AE:AE="","",IF(R805="Refreshment Beverage",AK805*(Rates!J$19/100),ROUND(SUM(AH805*(Rates!$J$8/100)),4)))</f>
        <v/>
      </c>
      <c r="AJ805" s="67" t="str">
        <f t="shared" si="428"/>
        <v/>
      </c>
      <c r="AK805" s="22" t="str">
        <f t="shared" si="429"/>
        <v/>
      </c>
      <c r="AL805" s="62" t="str">
        <f t="shared" si="430"/>
        <v/>
      </c>
      <c r="AM805" s="63" t="str">
        <f>IF(AS805="","",IF(R805="Refreshment Beverage",ROUND(AS805*Rates!K$19,4),ROUND(AO805*(VLOOKUP(VALUE(Q805),Rates!G$4:L$12,3,0)),4)))</f>
        <v/>
      </c>
      <c r="AN805" s="68" t="str">
        <f>IF(AS805="","",IF(R805="Refreshment Beverage",AS805*(Rates!J$19/100),MAX(AM805,AB805)))</f>
        <v/>
      </c>
      <c r="AO805" s="69" t="str">
        <f t="shared" si="431"/>
        <v/>
      </c>
      <c r="AP805" s="69" t="str">
        <f t="shared" si="432"/>
        <v/>
      </c>
      <c r="AQ805" s="70" t="str">
        <f>IF(AS805="","",IF(R805="Refreshment Beverage",ROUND(SUM(VLOOKUP(Q:Q,Rates!G$15:L$19,3,0)*(AS805-Y805-Z805-AA805)),4),ROUND(SUM(Rates!$K$8*AS805),4)))</f>
        <v/>
      </c>
      <c r="AR805" s="66" t="str">
        <f t="shared" si="433"/>
        <v/>
      </c>
      <c r="AS805" s="22" t="str">
        <f t="shared" si="434"/>
        <v/>
      </c>
      <c r="AT805" s="62" t="str">
        <f t="shared" si="435"/>
        <v/>
      </c>
      <c r="AU805" s="63" t="str">
        <f>IF(AX805="","",IF(R805="Refreshment Beverage",ROUND((BA805-Y805-Z805-AA805)*VLOOKUP(VALUE(Q805),Rates!G$15:L$19,3,0),4),ROUND(AW805*(VLOOKUP(VALUE(Q805),Rates!G:L,3,0)),4)))</f>
        <v/>
      </c>
      <c r="AV805" s="68" t="str">
        <f t="shared" si="436"/>
        <v/>
      </c>
      <c r="AW805" s="69" t="str">
        <f t="shared" si="437"/>
        <v/>
      </c>
      <c r="AX805" s="65" t="str">
        <f t="shared" si="438"/>
        <v/>
      </c>
      <c r="AY805" s="70" t="str">
        <f>IF(AX805="","",IF(R805="Refreshment Beverage",ROUND(SUM(AX805*Rates!K$19),4),ROUND(SUM(AX805*(Rates!J$8/100)),4)))</f>
        <v/>
      </c>
      <c r="AZ805" s="67" t="str">
        <f t="shared" si="439"/>
        <v/>
      </c>
      <c r="BA805" s="22" t="str">
        <f t="shared" si="440"/>
        <v/>
      </c>
      <c r="BD805" s="171"/>
      <c r="BE805" s="171"/>
      <c r="BF805" s="171"/>
      <c r="BG805" s="171"/>
    </row>
    <row r="806" spans="11:59" ht="12.75" customHeight="1" x14ac:dyDescent="0.3">
      <c r="K806" s="42" t="str">
        <f t="shared" si="412"/>
        <v/>
      </c>
      <c r="L806" s="55" t="str">
        <f t="shared" si="413"/>
        <v/>
      </c>
      <c r="M806" s="43" t="str">
        <f t="shared" si="414"/>
        <v/>
      </c>
      <c r="N806" s="56" t="str" cm="1">
        <f t="array" ref="N806">IFERROR(IF(_xlfn.SINGLE(B:B)="","",IF(R806="Beer",SUM(LOOKUP(2,1/(Rates!$B$3:$B$5&lt;=W806)/(Rates!$C$3:$C$5&gt;=W806),Rates!$D$3:$D$5)*(X806/100)*W806),IF(R806="Refreshment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56" t="str">
        <f t="shared" si="415"/>
        <v/>
      </c>
      <c r="P806" s="53"/>
      <c r="Q806" s="14" t="str">
        <f t="shared" si="416"/>
        <v/>
      </c>
      <c r="R806" s="57" t="str">
        <f t="shared" si="417"/>
        <v/>
      </c>
      <c r="S806" s="58" t="str">
        <f>IF(B806="","",IF(R806="Refreshment Beverage",VLOOKUP(VALUE(Q806),Rates!G$15:L$19,2,0),VLOOKUP(VALUE(Q806),Rates!G$4:L$12,2,0)))</f>
        <v/>
      </c>
      <c r="T806" s="58" t="str">
        <f t="shared" si="418"/>
        <v/>
      </c>
      <c r="U806" s="58" t="str">
        <f t="shared" si="419"/>
        <v/>
      </c>
      <c r="V806" s="58" t="str">
        <f t="shared" si="420"/>
        <v/>
      </c>
      <c r="W806" s="58" t="str">
        <f t="shared" si="421"/>
        <v/>
      </c>
      <c r="X806" s="59" t="str">
        <f t="shared" si="422"/>
        <v/>
      </c>
      <c r="Y806" s="60" t="str">
        <f>IF(B:B="","",IF(R806="Refreshment Beverage",VLOOKUP(Q806,Rates!G$15:L$19,6,0)*W806,VLOOKUP(Q806,Rates!G$4:L$12,6,0)*W806))</f>
        <v/>
      </c>
      <c r="Z806" s="60" t="str">
        <f t="shared" si="423"/>
        <v/>
      </c>
      <c r="AA806" s="60" t="str">
        <f t="shared" si="411"/>
        <v/>
      </c>
      <c r="AB806" s="61" t="str" cm="1">
        <f t="array" ref="AB806">IF(_xlfn.SINGLE(B:B)="","",IF(R806="Refreshment Beverage","",IF(AND(R806="Beer",Q806=0),SUM(LOOKUP(2,1/(Rates!$B$15:$B$18&lt;=W806)/(Rates!$C$15:$C$18&gt;=W806),Rates!$D$15:$D$18)*W806),VLOOKUP(VALUE(_xlfn.SINGLE(Q:Q)),Rates!A:B,2,0)*W806)))</f>
        <v/>
      </c>
      <c r="AC806" s="61" t="str" cm="1">
        <f t="array" ref="AC806">IF(_xlfn.SINGLE(B:B)="","",IF(R806="Refreshment Beverage","",IF(AND(R806="Beer",Q806=0),SUM(LOOKUP(2,1/(Rates!$B$15:$B$18&lt;=W806)/(Rates!$C$15:$C$18&gt;=W806),Rates!$E$15:$E$18)*W806),VLOOKUP(VALUE(_xlfn.SINGLE(Q:Q)),Rates!A:C,3,0)*W806)))</f>
        <v/>
      </c>
      <c r="AD806" s="168">
        <f>IFERROR(IF(R806="Beer","",IF(OR(Q806=1,Q806=2,Q806=3,Q806=4),VLOOKUP(Q806,Rates!$A$31:$B$34,2,0)*W806,IF(V806=1,VLOOKUP(U806,'REB BEV MIN MKUP'!B:E,4,0),IF(V806&gt;1,VLOOKUP(VALUE(W806),'REB BEV MIN MKUP'!O:Q,3,0),0)))),0)</f>
        <v>0</v>
      </c>
      <c r="AE806" s="62" t="str">
        <f t="shared" si="424"/>
        <v/>
      </c>
      <c r="AF806" s="63" t="str">
        <f t="shared" si="425"/>
        <v/>
      </c>
      <c r="AG806" s="64" t="str">
        <f t="shared" si="426"/>
        <v/>
      </c>
      <c r="AH806" s="65" t="str">
        <f t="shared" si="427"/>
        <v/>
      </c>
      <c r="AI806" s="66" t="str">
        <f>IF(AE:AE="","",IF(R806="Refreshment Beverage",AK806*(Rates!J$19/100),ROUND(SUM(AH806*(Rates!$J$8/100)),4)))</f>
        <v/>
      </c>
      <c r="AJ806" s="67" t="str">
        <f t="shared" si="428"/>
        <v/>
      </c>
      <c r="AK806" s="22" t="str">
        <f t="shared" si="429"/>
        <v/>
      </c>
      <c r="AL806" s="62" t="str">
        <f t="shared" si="430"/>
        <v/>
      </c>
      <c r="AM806" s="63" t="str">
        <f>IF(AS806="","",IF(R806="Refreshment Beverage",ROUND(AS806*Rates!K$19,4),ROUND(AO806*(VLOOKUP(VALUE(Q806),Rates!G$4:L$12,3,0)),4)))</f>
        <v/>
      </c>
      <c r="AN806" s="68" t="str">
        <f>IF(AS806="","",IF(R806="Refreshment Beverage",AS806*(Rates!J$19/100),MAX(AM806,AB806)))</f>
        <v/>
      </c>
      <c r="AO806" s="69" t="str">
        <f t="shared" si="431"/>
        <v/>
      </c>
      <c r="AP806" s="69" t="str">
        <f t="shared" si="432"/>
        <v/>
      </c>
      <c r="AQ806" s="70" t="str">
        <f>IF(AS806="","",IF(R806="Refreshment Beverage",ROUND(SUM(VLOOKUP(Q:Q,Rates!G$15:L$19,3,0)*(AS806-Y806-Z806-AA806)),4),ROUND(SUM(Rates!$K$8*AS806),4)))</f>
        <v/>
      </c>
      <c r="AR806" s="66" t="str">
        <f t="shared" si="433"/>
        <v/>
      </c>
      <c r="AS806" s="22" t="str">
        <f t="shared" si="434"/>
        <v/>
      </c>
      <c r="AT806" s="62" t="str">
        <f t="shared" si="435"/>
        <v/>
      </c>
      <c r="AU806" s="63" t="str">
        <f>IF(AX806="","",IF(R806="Refreshment Beverage",ROUND((BA806-Y806-Z806-AA806)*VLOOKUP(VALUE(Q806),Rates!G$15:L$19,3,0),4),ROUND(AW806*(VLOOKUP(VALUE(Q806),Rates!G:L,3,0)),4)))</f>
        <v/>
      </c>
      <c r="AV806" s="68" t="str">
        <f t="shared" si="436"/>
        <v/>
      </c>
      <c r="AW806" s="69" t="str">
        <f t="shared" si="437"/>
        <v/>
      </c>
      <c r="AX806" s="65" t="str">
        <f t="shared" si="438"/>
        <v/>
      </c>
      <c r="AY806" s="70" t="str">
        <f>IF(AX806="","",IF(R806="Refreshment Beverage",ROUND(SUM(AX806*Rates!K$19),4),ROUND(SUM(AX806*(Rates!J$8/100)),4)))</f>
        <v/>
      </c>
      <c r="AZ806" s="67" t="str">
        <f t="shared" si="439"/>
        <v/>
      </c>
      <c r="BA806" s="22" t="str">
        <f t="shared" si="440"/>
        <v/>
      </c>
      <c r="BD806" s="171"/>
      <c r="BE806" s="171"/>
      <c r="BF806" s="171"/>
      <c r="BG806" s="171"/>
    </row>
    <row r="807" spans="11:59" ht="12.75" customHeight="1" x14ac:dyDescent="0.3">
      <c r="K807" s="42" t="str">
        <f t="shared" si="412"/>
        <v/>
      </c>
      <c r="L807" s="55" t="str">
        <f t="shared" si="413"/>
        <v/>
      </c>
      <c r="M807" s="43" t="str">
        <f t="shared" si="414"/>
        <v/>
      </c>
      <c r="N807" s="56" t="str" cm="1">
        <f t="array" ref="N807">IFERROR(IF(_xlfn.SINGLE(B:B)="","",IF(R807="Beer",SUM(LOOKUP(2,1/(Rates!$B$3:$B$5&lt;=W807)/(Rates!$C$3:$C$5&gt;=W807),Rates!$D$3:$D$5)*(X807/100)*W807),IF(R807="Refreshment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56" t="str">
        <f t="shared" si="415"/>
        <v/>
      </c>
      <c r="P807" s="53"/>
      <c r="Q807" s="14" t="str">
        <f t="shared" si="416"/>
        <v/>
      </c>
      <c r="R807" s="57" t="str">
        <f t="shared" si="417"/>
        <v/>
      </c>
      <c r="S807" s="58" t="str">
        <f>IF(B807="","",IF(R807="Refreshment Beverage",VLOOKUP(VALUE(Q807),Rates!G$15:L$19,2,0),VLOOKUP(VALUE(Q807),Rates!G$4:L$12,2,0)))</f>
        <v/>
      </c>
      <c r="T807" s="58" t="str">
        <f t="shared" si="418"/>
        <v/>
      </c>
      <c r="U807" s="58" t="str">
        <f t="shared" si="419"/>
        <v/>
      </c>
      <c r="V807" s="58" t="str">
        <f t="shared" si="420"/>
        <v/>
      </c>
      <c r="W807" s="58" t="str">
        <f t="shared" si="421"/>
        <v/>
      </c>
      <c r="X807" s="59" t="str">
        <f t="shared" si="422"/>
        <v/>
      </c>
      <c r="Y807" s="60" t="str">
        <f>IF(B:B="","",IF(R807="Refreshment Beverage",VLOOKUP(Q807,Rates!G$15:L$19,6,0)*W807,VLOOKUP(Q807,Rates!G$4:L$12,6,0)*W807))</f>
        <v/>
      </c>
      <c r="Z807" s="60" t="str">
        <f t="shared" si="423"/>
        <v/>
      </c>
      <c r="AA807" s="60" t="str">
        <f t="shared" si="411"/>
        <v/>
      </c>
      <c r="AB807" s="61" t="str" cm="1">
        <f t="array" ref="AB807">IF(_xlfn.SINGLE(B:B)="","",IF(R807="Refreshment Beverage","",IF(AND(R807="Beer",Q807=0),SUM(LOOKUP(2,1/(Rates!$B$15:$B$18&lt;=W807)/(Rates!$C$15:$C$18&gt;=W807),Rates!$D$15:$D$18)*W807),VLOOKUP(VALUE(_xlfn.SINGLE(Q:Q)),Rates!A:B,2,0)*W807)))</f>
        <v/>
      </c>
      <c r="AC807" s="61" t="str" cm="1">
        <f t="array" ref="AC807">IF(_xlfn.SINGLE(B:B)="","",IF(R807="Refreshment Beverage","",IF(AND(R807="Beer",Q807=0),SUM(LOOKUP(2,1/(Rates!$B$15:$B$18&lt;=W807)/(Rates!$C$15:$C$18&gt;=W807),Rates!$E$15:$E$18)*W807),VLOOKUP(VALUE(_xlfn.SINGLE(Q:Q)),Rates!A:C,3,0)*W807)))</f>
        <v/>
      </c>
      <c r="AD807" s="168">
        <f>IFERROR(IF(R807="Beer","",IF(OR(Q807=1,Q807=2,Q807=3,Q807=4),VLOOKUP(Q807,Rates!$A$31:$B$34,2,0)*W807,IF(V807=1,VLOOKUP(U807,'REB BEV MIN MKUP'!B:E,4,0),IF(V807&gt;1,VLOOKUP(VALUE(W807),'REB BEV MIN MKUP'!O:Q,3,0),0)))),0)</f>
        <v>0</v>
      </c>
      <c r="AE807" s="62" t="str">
        <f t="shared" si="424"/>
        <v/>
      </c>
      <c r="AF807" s="63" t="str">
        <f t="shared" si="425"/>
        <v/>
      </c>
      <c r="AG807" s="64" t="str">
        <f t="shared" si="426"/>
        <v/>
      </c>
      <c r="AH807" s="65" t="str">
        <f t="shared" si="427"/>
        <v/>
      </c>
      <c r="AI807" s="66" t="str">
        <f>IF(AE:AE="","",IF(R807="Refreshment Beverage",AK807*(Rates!J$19/100),ROUND(SUM(AH807*(Rates!$J$8/100)),4)))</f>
        <v/>
      </c>
      <c r="AJ807" s="67" t="str">
        <f t="shared" si="428"/>
        <v/>
      </c>
      <c r="AK807" s="22" t="str">
        <f t="shared" si="429"/>
        <v/>
      </c>
      <c r="AL807" s="62" t="str">
        <f t="shared" si="430"/>
        <v/>
      </c>
      <c r="AM807" s="63" t="str">
        <f>IF(AS807="","",IF(R807="Refreshment Beverage",ROUND(AS807*Rates!K$19,4),ROUND(AO807*(VLOOKUP(VALUE(Q807),Rates!G$4:L$12,3,0)),4)))</f>
        <v/>
      </c>
      <c r="AN807" s="68" t="str">
        <f>IF(AS807="","",IF(R807="Refreshment Beverage",AS807*(Rates!J$19/100),MAX(AM807,AB807)))</f>
        <v/>
      </c>
      <c r="AO807" s="69" t="str">
        <f t="shared" si="431"/>
        <v/>
      </c>
      <c r="AP807" s="69" t="str">
        <f t="shared" si="432"/>
        <v/>
      </c>
      <c r="AQ807" s="70" t="str">
        <f>IF(AS807="","",IF(R807="Refreshment Beverage",ROUND(SUM(VLOOKUP(Q:Q,Rates!G$15:L$19,3,0)*(AS807-Y807-Z807-AA807)),4),ROUND(SUM(Rates!$K$8*AS807),4)))</f>
        <v/>
      </c>
      <c r="AR807" s="66" t="str">
        <f t="shared" si="433"/>
        <v/>
      </c>
      <c r="AS807" s="22" t="str">
        <f t="shared" si="434"/>
        <v/>
      </c>
      <c r="AT807" s="62" t="str">
        <f t="shared" si="435"/>
        <v/>
      </c>
      <c r="AU807" s="63" t="str">
        <f>IF(AX807="","",IF(R807="Refreshment Beverage",ROUND((BA807-Y807-Z807-AA807)*VLOOKUP(VALUE(Q807),Rates!G$15:L$19,3,0),4),ROUND(AW807*(VLOOKUP(VALUE(Q807),Rates!G:L,3,0)),4)))</f>
        <v/>
      </c>
      <c r="AV807" s="68" t="str">
        <f t="shared" si="436"/>
        <v/>
      </c>
      <c r="AW807" s="69" t="str">
        <f t="shared" si="437"/>
        <v/>
      </c>
      <c r="AX807" s="65" t="str">
        <f t="shared" si="438"/>
        <v/>
      </c>
      <c r="AY807" s="70" t="str">
        <f>IF(AX807="","",IF(R807="Refreshment Beverage",ROUND(SUM(AX807*Rates!K$19),4),ROUND(SUM(AX807*(Rates!J$8/100)),4)))</f>
        <v/>
      </c>
      <c r="AZ807" s="67" t="str">
        <f t="shared" si="439"/>
        <v/>
      </c>
      <c r="BA807" s="22" t="str">
        <f t="shared" si="440"/>
        <v/>
      </c>
      <c r="BD807" s="171"/>
      <c r="BE807" s="171"/>
      <c r="BF807" s="171"/>
      <c r="BG807" s="171"/>
    </row>
    <row r="808" spans="11:59" ht="12.75" customHeight="1" x14ac:dyDescent="0.3">
      <c r="K808" s="42" t="str">
        <f t="shared" si="412"/>
        <v/>
      </c>
      <c r="L808" s="55" t="str">
        <f t="shared" si="413"/>
        <v/>
      </c>
      <c r="M808" s="43" t="str">
        <f t="shared" si="414"/>
        <v/>
      </c>
      <c r="N808" s="56" t="str" cm="1">
        <f t="array" ref="N808">IFERROR(IF(_xlfn.SINGLE(B:B)="","",IF(R808="Beer",SUM(LOOKUP(2,1/(Rates!$B$3:$B$5&lt;=W808)/(Rates!$C$3:$C$5&gt;=W808),Rates!$D$3:$D$5)*(X808/100)*W808),IF(R808="Refreshment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56" t="str">
        <f t="shared" si="415"/>
        <v/>
      </c>
      <c r="P808" s="53"/>
      <c r="Q808" s="14" t="str">
        <f t="shared" si="416"/>
        <v/>
      </c>
      <c r="R808" s="57" t="str">
        <f t="shared" si="417"/>
        <v/>
      </c>
      <c r="S808" s="58" t="str">
        <f>IF(B808="","",IF(R808="Refreshment Beverage",VLOOKUP(VALUE(Q808),Rates!G$15:L$19,2,0),VLOOKUP(VALUE(Q808),Rates!G$4:L$12,2,0)))</f>
        <v/>
      </c>
      <c r="T808" s="58" t="str">
        <f t="shared" si="418"/>
        <v/>
      </c>
      <c r="U808" s="58" t="str">
        <f t="shared" si="419"/>
        <v/>
      </c>
      <c r="V808" s="58" t="str">
        <f t="shared" si="420"/>
        <v/>
      </c>
      <c r="W808" s="58" t="str">
        <f t="shared" si="421"/>
        <v/>
      </c>
      <c r="X808" s="59" t="str">
        <f t="shared" si="422"/>
        <v/>
      </c>
      <c r="Y808" s="60" t="str">
        <f>IF(B:B="","",IF(R808="Refreshment Beverage",VLOOKUP(Q808,Rates!G$15:L$19,6,0)*W808,VLOOKUP(Q808,Rates!G$4:L$12,6,0)*W808))</f>
        <v/>
      </c>
      <c r="Z808" s="60" t="str">
        <f t="shared" si="423"/>
        <v/>
      </c>
      <c r="AA808" s="60" t="str">
        <f t="shared" si="411"/>
        <v/>
      </c>
      <c r="AB808" s="61" t="str" cm="1">
        <f t="array" ref="AB808">IF(_xlfn.SINGLE(B:B)="","",IF(R808="Refreshment Beverage","",IF(AND(R808="Beer",Q808=0),SUM(LOOKUP(2,1/(Rates!$B$15:$B$18&lt;=W808)/(Rates!$C$15:$C$18&gt;=W808),Rates!$D$15:$D$18)*W808),VLOOKUP(VALUE(_xlfn.SINGLE(Q:Q)),Rates!A:B,2,0)*W808)))</f>
        <v/>
      </c>
      <c r="AC808" s="61" t="str" cm="1">
        <f t="array" ref="AC808">IF(_xlfn.SINGLE(B:B)="","",IF(R808="Refreshment Beverage","",IF(AND(R808="Beer",Q808=0),SUM(LOOKUP(2,1/(Rates!$B$15:$B$18&lt;=W808)/(Rates!$C$15:$C$18&gt;=W808),Rates!$E$15:$E$18)*W808),VLOOKUP(VALUE(_xlfn.SINGLE(Q:Q)),Rates!A:C,3,0)*W808)))</f>
        <v/>
      </c>
      <c r="AD808" s="168">
        <f>IFERROR(IF(R808="Beer","",IF(OR(Q808=1,Q808=2,Q808=3,Q808=4),VLOOKUP(Q808,Rates!$A$31:$B$34,2,0)*W808,IF(V808=1,VLOOKUP(U808,'REB BEV MIN MKUP'!B:E,4,0),IF(V808&gt;1,VLOOKUP(VALUE(W808),'REB BEV MIN MKUP'!O:Q,3,0),0)))),0)</f>
        <v>0</v>
      </c>
      <c r="AE808" s="62" t="str">
        <f t="shared" si="424"/>
        <v/>
      </c>
      <c r="AF808" s="63" t="str">
        <f t="shared" si="425"/>
        <v/>
      </c>
      <c r="AG808" s="64" t="str">
        <f t="shared" si="426"/>
        <v/>
      </c>
      <c r="AH808" s="65" t="str">
        <f t="shared" si="427"/>
        <v/>
      </c>
      <c r="AI808" s="66" t="str">
        <f>IF(AE:AE="","",IF(R808="Refreshment Beverage",AK808*(Rates!J$19/100),ROUND(SUM(AH808*(Rates!$J$8/100)),4)))</f>
        <v/>
      </c>
      <c r="AJ808" s="67" t="str">
        <f t="shared" si="428"/>
        <v/>
      </c>
      <c r="AK808" s="22" t="str">
        <f t="shared" si="429"/>
        <v/>
      </c>
      <c r="AL808" s="62" t="str">
        <f t="shared" si="430"/>
        <v/>
      </c>
      <c r="AM808" s="63" t="str">
        <f>IF(AS808="","",IF(R808="Refreshment Beverage",ROUND(AS808*Rates!K$19,4),ROUND(AO808*(VLOOKUP(VALUE(Q808),Rates!G$4:L$12,3,0)),4)))</f>
        <v/>
      </c>
      <c r="AN808" s="68" t="str">
        <f>IF(AS808="","",IF(R808="Refreshment Beverage",AS808*(Rates!J$19/100),MAX(AM808,AB808)))</f>
        <v/>
      </c>
      <c r="AO808" s="69" t="str">
        <f t="shared" si="431"/>
        <v/>
      </c>
      <c r="AP808" s="69" t="str">
        <f t="shared" si="432"/>
        <v/>
      </c>
      <c r="AQ808" s="70" t="str">
        <f>IF(AS808="","",IF(R808="Refreshment Beverage",ROUND(SUM(VLOOKUP(Q:Q,Rates!G$15:L$19,3,0)*(AS808-Y808-Z808-AA808)),4),ROUND(SUM(Rates!$K$8*AS808),4)))</f>
        <v/>
      </c>
      <c r="AR808" s="66" t="str">
        <f t="shared" si="433"/>
        <v/>
      </c>
      <c r="AS808" s="22" t="str">
        <f t="shared" si="434"/>
        <v/>
      </c>
      <c r="AT808" s="62" t="str">
        <f t="shared" si="435"/>
        <v/>
      </c>
      <c r="AU808" s="63" t="str">
        <f>IF(AX808="","",IF(R808="Refreshment Beverage",ROUND((BA808-Y808-Z808-AA808)*VLOOKUP(VALUE(Q808),Rates!G$15:L$19,3,0),4),ROUND(AW808*(VLOOKUP(VALUE(Q808),Rates!G:L,3,0)),4)))</f>
        <v/>
      </c>
      <c r="AV808" s="68" t="str">
        <f t="shared" si="436"/>
        <v/>
      </c>
      <c r="AW808" s="69" t="str">
        <f t="shared" si="437"/>
        <v/>
      </c>
      <c r="AX808" s="65" t="str">
        <f t="shared" si="438"/>
        <v/>
      </c>
      <c r="AY808" s="70" t="str">
        <f>IF(AX808="","",IF(R808="Refreshment Beverage",ROUND(SUM(AX808*Rates!K$19),4),ROUND(SUM(AX808*(Rates!J$8/100)),4)))</f>
        <v/>
      </c>
      <c r="AZ808" s="67" t="str">
        <f t="shared" si="439"/>
        <v/>
      </c>
      <c r="BA808" s="22" t="str">
        <f t="shared" si="440"/>
        <v/>
      </c>
      <c r="BD808" s="171"/>
      <c r="BE808" s="171"/>
      <c r="BF808" s="171"/>
      <c r="BG808" s="171"/>
    </row>
    <row r="809" spans="11:59" ht="12.75" customHeight="1" x14ac:dyDescent="0.3">
      <c r="K809" s="42" t="str">
        <f t="shared" si="412"/>
        <v/>
      </c>
      <c r="L809" s="55" t="str">
        <f t="shared" si="413"/>
        <v/>
      </c>
      <c r="M809" s="43" t="str">
        <f t="shared" si="414"/>
        <v/>
      </c>
      <c r="N809" s="56" t="str" cm="1">
        <f t="array" ref="N809">IFERROR(IF(_xlfn.SINGLE(B:B)="","",IF(R809="Beer",SUM(LOOKUP(2,1/(Rates!$B$3:$B$5&lt;=W809)/(Rates!$C$3:$C$5&gt;=W809),Rates!$D$3:$D$5)*(X809/100)*W809),IF(R809="Refreshment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56" t="str">
        <f t="shared" si="415"/>
        <v/>
      </c>
      <c r="P809" s="53"/>
      <c r="Q809" s="14" t="str">
        <f t="shared" si="416"/>
        <v/>
      </c>
      <c r="R809" s="57" t="str">
        <f t="shared" si="417"/>
        <v/>
      </c>
      <c r="S809" s="58" t="str">
        <f>IF(B809="","",IF(R809="Refreshment Beverage",VLOOKUP(VALUE(Q809),Rates!G$15:L$19,2,0),VLOOKUP(VALUE(Q809),Rates!G$4:L$12,2,0)))</f>
        <v/>
      </c>
      <c r="T809" s="58" t="str">
        <f t="shared" si="418"/>
        <v/>
      </c>
      <c r="U809" s="58" t="str">
        <f t="shared" si="419"/>
        <v/>
      </c>
      <c r="V809" s="58" t="str">
        <f t="shared" si="420"/>
        <v/>
      </c>
      <c r="W809" s="58" t="str">
        <f t="shared" si="421"/>
        <v/>
      </c>
      <c r="X809" s="59" t="str">
        <f t="shared" si="422"/>
        <v/>
      </c>
      <c r="Y809" s="60" t="str">
        <f>IF(B:B="","",IF(R809="Refreshment Beverage",VLOOKUP(Q809,Rates!G$15:L$19,6,0)*W809,VLOOKUP(Q809,Rates!G$4:L$12,6,0)*W809))</f>
        <v/>
      </c>
      <c r="Z809" s="60" t="str">
        <f t="shared" si="423"/>
        <v/>
      </c>
      <c r="AA809" s="60" t="str">
        <f t="shared" si="411"/>
        <v/>
      </c>
      <c r="AB809" s="61" t="str" cm="1">
        <f t="array" ref="AB809">IF(_xlfn.SINGLE(B:B)="","",IF(R809="Refreshment Beverage","",IF(AND(R809="Beer",Q809=0),SUM(LOOKUP(2,1/(Rates!$B$15:$B$18&lt;=W809)/(Rates!$C$15:$C$18&gt;=W809),Rates!$D$15:$D$18)*W809),VLOOKUP(VALUE(_xlfn.SINGLE(Q:Q)),Rates!A:B,2,0)*W809)))</f>
        <v/>
      </c>
      <c r="AC809" s="61" t="str" cm="1">
        <f t="array" ref="AC809">IF(_xlfn.SINGLE(B:B)="","",IF(R809="Refreshment Beverage","",IF(AND(R809="Beer",Q809=0),SUM(LOOKUP(2,1/(Rates!$B$15:$B$18&lt;=W809)/(Rates!$C$15:$C$18&gt;=W809),Rates!$E$15:$E$18)*W809),VLOOKUP(VALUE(_xlfn.SINGLE(Q:Q)),Rates!A:C,3,0)*W809)))</f>
        <v/>
      </c>
      <c r="AD809" s="168">
        <f>IFERROR(IF(R809="Beer","",IF(OR(Q809=1,Q809=2,Q809=3,Q809=4),VLOOKUP(Q809,Rates!$A$31:$B$34,2,0)*W809,IF(V809=1,VLOOKUP(U809,'REB BEV MIN MKUP'!B:E,4,0),IF(V809&gt;1,VLOOKUP(VALUE(W809),'REB BEV MIN MKUP'!O:Q,3,0),0)))),0)</f>
        <v>0</v>
      </c>
      <c r="AE809" s="62" t="str">
        <f t="shared" si="424"/>
        <v/>
      </c>
      <c r="AF809" s="63" t="str">
        <f t="shared" si="425"/>
        <v/>
      </c>
      <c r="AG809" s="64" t="str">
        <f t="shared" si="426"/>
        <v/>
      </c>
      <c r="AH809" s="65" t="str">
        <f t="shared" si="427"/>
        <v/>
      </c>
      <c r="AI809" s="66" t="str">
        <f>IF(AE:AE="","",IF(R809="Refreshment Beverage",AK809*(Rates!J$19/100),ROUND(SUM(AH809*(Rates!$J$8/100)),4)))</f>
        <v/>
      </c>
      <c r="AJ809" s="67" t="str">
        <f t="shared" si="428"/>
        <v/>
      </c>
      <c r="AK809" s="22" t="str">
        <f t="shared" si="429"/>
        <v/>
      </c>
      <c r="AL809" s="62" t="str">
        <f t="shared" si="430"/>
        <v/>
      </c>
      <c r="AM809" s="63" t="str">
        <f>IF(AS809="","",IF(R809="Refreshment Beverage",ROUND(AS809*Rates!K$19,4),ROUND(AO809*(VLOOKUP(VALUE(Q809),Rates!G$4:L$12,3,0)),4)))</f>
        <v/>
      </c>
      <c r="AN809" s="68" t="str">
        <f>IF(AS809="","",IF(R809="Refreshment Beverage",AS809*(Rates!J$19/100),MAX(AM809,AB809)))</f>
        <v/>
      </c>
      <c r="AO809" s="69" t="str">
        <f t="shared" si="431"/>
        <v/>
      </c>
      <c r="AP809" s="69" t="str">
        <f t="shared" si="432"/>
        <v/>
      </c>
      <c r="AQ809" s="70" t="str">
        <f>IF(AS809="","",IF(R809="Refreshment Beverage",ROUND(SUM(VLOOKUP(Q:Q,Rates!G$15:L$19,3,0)*(AS809-Y809-Z809-AA809)),4),ROUND(SUM(Rates!$K$8*AS809),4)))</f>
        <v/>
      </c>
      <c r="AR809" s="66" t="str">
        <f t="shared" si="433"/>
        <v/>
      </c>
      <c r="AS809" s="22" t="str">
        <f t="shared" si="434"/>
        <v/>
      </c>
      <c r="AT809" s="62" t="str">
        <f t="shared" si="435"/>
        <v/>
      </c>
      <c r="AU809" s="63" t="str">
        <f>IF(AX809="","",IF(R809="Refreshment Beverage",ROUND((BA809-Y809-Z809-AA809)*VLOOKUP(VALUE(Q809),Rates!G$15:L$19,3,0),4),ROUND(AW809*(VLOOKUP(VALUE(Q809),Rates!G:L,3,0)),4)))</f>
        <v/>
      </c>
      <c r="AV809" s="68" t="str">
        <f t="shared" si="436"/>
        <v/>
      </c>
      <c r="AW809" s="69" t="str">
        <f t="shared" si="437"/>
        <v/>
      </c>
      <c r="AX809" s="65" t="str">
        <f t="shared" si="438"/>
        <v/>
      </c>
      <c r="AY809" s="70" t="str">
        <f>IF(AX809="","",IF(R809="Refreshment Beverage",ROUND(SUM(AX809*Rates!K$19),4),ROUND(SUM(AX809*(Rates!J$8/100)),4)))</f>
        <v/>
      </c>
      <c r="AZ809" s="67" t="str">
        <f t="shared" si="439"/>
        <v/>
      </c>
      <c r="BA809" s="22" t="str">
        <f t="shared" si="440"/>
        <v/>
      </c>
      <c r="BD809" s="171"/>
      <c r="BE809" s="171"/>
      <c r="BF809" s="171"/>
      <c r="BG809" s="171"/>
    </row>
    <row r="810" spans="11:59" ht="12.75" customHeight="1" x14ac:dyDescent="0.3">
      <c r="K810" s="42" t="str">
        <f t="shared" si="412"/>
        <v/>
      </c>
      <c r="L810" s="55" t="str">
        <f t="shared" si="413"/>
        <v/>
      </c>
      <c r="M810" s="43" t="str">
        <f t="shared" si="414"/>
        <v/>
      </c>
      <c r="N810" s="56" t="str" cm="1">
        <f t="array" ref="N810">IFERROR(IF(_xlfn.SINGLE(B:B)="","",IF(R810="Beer",SUM(LOOKUP(2,1/(Rates!$B$3:$B$5&lt;=W810)/(Rates!$C$3:$C$5&gt;=W810),Rates!$D$3:$D$5)*(X810/100)*W810),IF(R810="Refreshment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56" t="str">
        <f t="shared" si="415"/>
        <v/>
      </c>
      <c r="P810" s="53"/>
      <c r="Q810" s="14" t="str">
        <f t="shared" si="416"/>
        <v/>
      </c>
      <c r="R810" s="57" t="str">
        <f t="shared" si="417"/>
        <v/>
      </c>
      <c r="S810" s="58" t="str">
        <f>IF(B810="","",IF(R810="Refreshment Beverage",VLOOKUP(VALUE(Q810),Rates!G$15:L$19,2,0),VLOOKUP(VALUE(Q810),Rates!G$4:L$12,2,0)))</f>
        <v/>
      </c>
      <c r="T810" s="58" t="str">
        <f t="shared" si="418"/>
        <v/>
      </c>
      <c r="U810" s="58" t="str">
        <f t="shared" si="419"/>
        <v/>
      </c>
      <c r="V810" s="58" t="str">
        <f t="shared" si="420"/>
        <v/>
      </c>
      <c r="W810" s="58" t="str">
        <f t="shared" si="421"/>
        <v/>
      </c>
      <c r="X810" s="59" t="str">
        <f t="shared" si="422"/>
        <v/>
      </c>
      <c r="Y810" s="60" t="str">
        <f>IF(B:B="","",IF(R810="Refreshment Beverage",VLOOKUP(Q810,Rates!G$15:L$19,6,0)*W810,VLOOKUP(Q810,Rates!G$4:L$12,6,0)*W810))</f>
        <v/>
      </c>
      <c r="Z810" s="60" t="str">
        <f t="shared" si="423"/>
        <v/>
      </c>
      <c r="AA810" s="60" t="str">
        <f t="shared" si="411"/>
        <v/>
      </c>
      <c r="AB810" s="61" t="str" cm="1">
        <f t="array" ref="AB810">IF(_xlfn.SINGLE(B:B)="","",IF(R810="Refreshment Beverage","",IF(AND(R810="Beer",Q810=0),SUM(LOOKUP(2,1/(Rates!$B$15:$B$18&lt;=W810)/(Rates!$C$15:$C$18&gt;=W810),Rates!$D$15:$D$18)*W810),VLOOKUP(VALUE(_xlfn.SINGLE(Q:Q)),Rates!A:B,2,0)*W810)))</f>
        <v/>
      </c>
      <c r="AC810" s="61" t="str" cm="1">
        <f t="array" ref="AC810">IF(_xlfn.SINGLE(B:B)="","",IF(R810="Refreshment Beverage","",IF(AND(R810="Beer",Q810=0),SUM(LOOKUP(2,1/(Rates!$B$15:$B$18&lt;=W810)/(Rates!$C$15:$C$18&gt;=W810),Rates!$E$15:$E$18)*W810),VLOOKUP(VALUE(_xlfn.SINGLE(Q:Q)),Rates!A:C,3,0)*W810)))</f>
        <v/>
      </c>
      <c r="AD810" s="168">
        <f>IFERROR(IF(R810="Beer","",IF(OR(Q810=1,Q810=2,Q810=3,Q810=4),VLOOKUP(Q810,Rates!$A$31:$B$34,2,0)*W810,IF(V810=1,VLOOKUP(U810,'REB BEV MIN MKUP'!B:E,4,0),IF(V810&gt;1,VLOOKUP(VALUE(W810),'REB BEV MIN MKUP'!O:Q,3,0),0)))),0)</f>
        <v>0</v>
      </c>
      <c r="AE810" s="62" t="str">
        <f t="shared" si="424"/>
        <v/>
      </c>
      <c r="AF810" s="63" t="str">
        <f t="shared" si="425"/>
        <v/>
      </c>
      <c r="AG810" s="64" t="str">
        <f t="shared" si="426"/>
        <v/>
      </c>
      <c r="AH810" s="65" t="str">
        <f t="shared" si="427"/>
        <v/>
      </c>
      <c r="AI810" s="66" t="str">
        <f>IF(AE:AE="","",IF(R810="Refreshment Beverage",AK810*(Rates!J$19/100),ROUND(SUM(AH810*(Rates!$J$8/100)),4)))</f>
        <v/>
      </c>
      <c r="AJ810" s="67" t="str">
        <f t="shared" si="428"/>
        <v/>
      </c>
      <c r="AK810" s="22" t="str">
        <f t="shared" si="429"/>
        <v/>
      </c>
      <c r="AL810" s="62" t="str">
        <f t="shared" si="430"/>
        <v/>
      </c>
      <c r="AM810" s="63" t="str">
        <f>IF(AS810="","",IF(R810="Refreshment Beverage",ROUND(AS810*Rates!K$19,4),ROUND(AO810*(VLOOKUP(VALUE(Q810),Rates!G$4:L$12,3,0)),4)))</f>
        <v/>
      </c>
      <c r="AN810" s="68" t="str">
        <f>IF(AS810="","",IF(R810="Refreshment Beverage",AS810*(Rates!J$19/100),MAX(AM810,AB810)))</f>
        <v/>
      </c>
      <c r="AO810" s="69" t="str">
        <f t="shared" si="431"/>
        <v/>
      </c>
      <c r="AP810" s="69" t="str">
        <f t="shared" si="432"/>
        <v/>
      </c>
      <c r="AQ810" s="70" t="str">
        <f>IF(AS810="","",IF(R810="Refreshment Beverage",ROUND(SUM(VLOOKUP(Q:Q,Rates!G$15:L$19,3,0)*(AS810-Y810-Z810-AA810)),4),ROUND(SUM(Rates!$K$8*AS810),4)))</f>
        <v/>
      </c>
      <c r="AR810" s="66" t="str">
        <f t="shared" si="433"/>
        <v/>
      </c>
      <c r="AS810" s="22" t="str">
        <f t="shared" si="434"/>
        <v/>
      </c>
      <c r="AT810" s="62" t="str">
        <f t="shared" si="435"/>
        <v/>
      </c>
      <c r="AU810" s="63" t="str">
        <f>IF(AX810="","",IF(R810="Refreshment Beverage",ROUND((BA810-Y810-Z810-AA810)*VLOOKUP(VALUE(Q810),Rates!G$15:L$19,3,0),4),ROUND(AW810*(VLOOKUP(VALUE(Q810),Rates!G:L,3,0)),4)))</f>
        <v/>
      </c>
      <c r="AV810" s="68" t="str">
        <f t="shared" si="436"/>
        <v/>
      </c>
      <c r="AW810" s="69" t="str">
        <f t="shared" si="437"/>
        <v/>
      </c>
      <c r="AX810" s="65" t="str">
        <f t="shared" si="438"/>
        <v/>
      </c>
      <c r="AY810" s="70" t="str">
        <f>IF(AX810="","",IF(R810="Refreshment Beverage",ROUND(SUM(AX810*Rates!K$19),4),ROUND(SUM(AX810*(Rates!J$8/100)),4)))</f>
        <v/>
      </c>
      <c r="AZ810" s="67" t="str">
        <f t="shared" si="439"/>
        <v/>
      </c>
      <c r="BA810" s="22" t="str">
        <f t="shared" si="440"/>
        <v/>
      </c>
      <c r="BD810" s="171"/>
      <c r="BE810" s="171"/>
      <c r="BF810" s="171"/>
      <c r="BG810" s="171"/>
    </row>
    <row r="811" spans="11:59" ht="12.75" customHeight="1" x14ac:dyDescent="0.3">
      <c r="K811" s="42" t="str">
        <f t="shared" si="412"/>
        <v/>
      </c>
      <c r="L811" s="55" t="str">
        <f t="shared" si="413"/>
        <v/>
      </c>
      <c r="M811" s="43" t="str">
        <f t="shared" si="414"/>
        <v/>
      </c>
      <c r="N811" s="56" t="str" cm="1">
        <f t="array" ref="N811">IFERROR(IF(_xlfn.SINGLE(B:B)="","",IF(R811="Beer",SUM(LOOKUP(2,1/(Rates!$B$3:$B$5&lt;=W811)/(Rates!$C$3:$C$5&gt;=W811),Rates!$D$3:$D$5)*(X811/100)*W811),IF(R811="Refreshment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56" t="str">
        <f t="shared" si="415"/>
        <v/>
      </c>
      <c r="P811" s="53"/>
      <c r="Q811" s="14" t="str">
        <f t="shared" si="416"/>
        <v/>
      </c>
      <c r="R811" s="57" t="str">
        <f t="shared" si="417"/>
        <v/>
      </c>
      <c r="S811" s="58" t="str">
        <f>IF(B811="","",IF(R811="Refreshment Beverage",VLOOKUP(VALUE(Q811),Rates!G$15:L$19,2,0),VLOOKUP(VALUE(Q811),Rates!G$4:L$12,2,0)))</f>
        <v/>
      </c>
      <c r="T811" s="58" t="str">
        <f t="shared" si="418"/>
        <v/>
      </c>
      <c r="U811" s="58" t="str">
        <f t="shared" si="419"/>
        <v/>
      </c>
      <c r="V811" s="58" t="str">
        <f t="shared" si="420"/>
        <v/>
      </c>
      <c r="W811" s="58" t="str">
        <f t="shared" si="421"/>
        <v/>
      </c>
      <c r="X811" s="59" t="str">
        <f t="shared" si="422"/>
        <v/>
      </c>
      <c r="Y811" s="60" t="str">
        <f>IF(B:B="","",IF(R811="Refreshment Beverage",VLOOKUP(Q811,Rates!G$15:L$19,6,0)*W811,VLOOKUP(Q811,Rates!G$4:L$12,6,0)*W811))</f>
        <v/>
      </c>
      <c r="Z811" s="60" t="str">
        <f t="shared" si="423"/>
        <v/>
      </c>
      <c r="AA811" s="60" t="str">
        <f t="shared" si="411"/>
        <v/>
      </c>
      <c r="AB811" s="61" t="str" cm="1">
        <f t="array" ref="AB811">IF(_xlfn.SINGLE(B:B)="","",IF(R811="Refreshment Beverage","",IF(AND(R811="Beer",Q811=0),SUM(LOOKUP(2,1/(Rates!$B$15:$B$18&lt;=W811)/(Rates!$C$15:$C$18&gt;=W811),Rates!$D$15:$D$18)*W811),VLOOKUP(VALUE(_xlfn.SINGLE(Q:Q)),Rates!A:B,2,0)*W811)))</f>
        <v/>
      </c>
      <c r="AC811" s="61" t="str" cm="1">
        <f t="array" ref="AC811">IF(_xlfn.SINGLE(B:B)="","",IF(R811="Refreshment Beverage","",IF(AND(R811="Beer",Q811=0),SUM(LOOKUP(2,1/(Rates!$B$15:$B$18&lt;=W811)/(Rates!$C$15:$C$18&gt;=W811),Rates!$E$15:$E$18)*W811),VLOOKUP(VALUE(_xlfn.SINGLE(Q:Q)),Rates!A:C,3,0)*W811)))</f>
        <v/>
      </c>
      <c r="AD811" s="168">
        <f>IFERROR(IF(R811="Beer","",IF(OR(Q811=1,Q811=2,Q811=3,Q811=4),VLOOKUP(Q811,Rates!$A$31:$B$34,2,0)*W811,IF(V811=1,VLOOKUP(U811,'REB BEV MIN MKUP'!B:E,4,0),IF(V811&gt;1,VLOOKUP(VALUE(W811),'REB BEV MIN MKUP'!O:Q,3,0),0)))),0)</f>
        <v>0</v>
      </c>
      <c r="AE811" s="62" t="str">
        <f t="shared" si="424"/>
        <v/>
      </c>
      <c r="AF811" s="63" t="str">
        <f t="shared" si="425"/>
        <v/>
      </c>
      <c r="AG811" s="64" t="str">
        <f t="shared" si="426"/>
        <v/>
      </c>
      <c r="AH811" s="65" t="str">
        <f t="shared" si="427"/>
        <v/>
      </c>
      <c r="AI811" s="66" t="str">
        <f>IF(AE:AE="","",IF(R811="Refreshment Beverage",AK811*(Rates!J$19/100),ROUND(SUM(AH811*(Rates!$J$8/100)),4)))</f>
        <v/>
      </c>
      <c r="AJ811" s="67" t="str">
        <f t="shared" si="428"/>
        <v/>
      </c>
      <c r="AK811" s="22" t="str">
        <f t="shared" si="429"/>
        <v/>
      </c>
      <c r="AL811" s="62" t="str">
        <f t="shared" si="430"/>
        <v/>
      </c>
      <c r="AM811" s="63" t="str">
        <f>IF(AS811="","",IF(R811="Refreshment Beverage",ROUND(AS811*Rates!K$19,4),ROUND(AO811*(VLOOKUP(VALUE(Q811),Rates!G$4:L$12,3,0)),4)))</f>
        <v/>
      </c>
      <c r="AN811" s="68" t="str">
        <f>IF(AS811="","",IF(R811="Refreshment Beverage",AS811*(Rates!J$19/100),MAX(AM811,AB811)))</f>
        <v/>
      </c>
      <c r="AO811" s="69" t="str">
        <f t="shared" si="431"/>
        <v/>
      </c>
      <c r="AP811" s="69" t="str">
        <f t="shared" si="432"/>
        <v/>
      </c>
      <c r="AQ811" s="70" t="str">
        <f>IF(AS811="","",IF(R811="Refreshment Beverage",ROUND(SUM(VLOOKUP(Q:Q,Rates!G$15:L$19,3,0)*(AS811-Y811-Z811-AA811)),4),ROUND(SUM(Rates!$K$8*AS811),4)))</f>
        <v/>
      </c>
      <c r="AR811" s="66" t="str">
        <f t="shared" si="433"/>
        <v/>
      </c>
      <c r="AS811" s="22" t="str">
        <f t="shared" si="434"/>
        <v/>
      </c>
      <c r="AT811" s="62" t="str">
        <f t="shared" si="435"/>
        <v/>
      </c>
      <c r="AU811" s="63" t="str">
        <f>IF(AX811="","",IF(R811="Refreshment Beverage",ROUND((BA811-Y811-Z811-AA811)*VLOOKUP(VALUE(Q811),Rates!G$15:L$19,3,0),4),ROUND(AW811*(VLOOKUP(VALUE(Q811),Rates!G:L,3,0)),4)))</f>
        <v/>
      </c>
      <c r="AV811" s="68" t="str">
        <f t="shared" si="436"/>
        <v/>
      </c>
      <c r="AW811" s="69" t="str">
        <f t="shared" si="437"/>
        <v/>
      </c>
      <c r="AX811" s="65" t="str">
        <f t="shared" si="438"/>
        <v/>
      </c>
      <c r="AY811" s="70" t="str">
        <f>IF(AX811="","",IF(R811="Refreshment Beverage",ROUND(SUM(AX811*Rates!K$19),4),ROUND(SUM(AX811*(Rates!J$8/100)),4)))</f>
        <v/>
      </c>
      <c r="AZ811" s="67" t="str">
        <f t="shared" si="439"/>
        <v/>
      </c>
      <c r="BA811" s="22" t="str">
        <f t="shared" si="440"/>
        <v/>
      </c>
      <c r="BD811" s="171"/>
      <c r="BE811" s="171"/>
      <c r="BF811" s="171"/>
      <c r="BG811" s="171"/>
    </row>
    <row r="812" spans="11:59" ht="12.75" customHeight="1" x14ac:dyDescent="0.3">
      <c r="K812" s="42" t="str">
        <f t="shared" si="412"/>
        <v/>
      </c>
      <c r="L812" s="55" t="str">
        <f t="shared" si="413"/>
        <v/>
      </c>
      <c r="M812" s="43" t="str">
        <f t="shared" si="414"/>
        <v/>
      </c>
      <c r="N812" s="56" t="str" cm="1">
        <f t="array" ref="N812">IFERROR(IF(_xlfn.SINGLE(B:B)="","",IF(R812="Beer",SUM(LOOKUP(2,1/(Rates!$B$3:$B$5&lt;=W812)/(Rates!$C$3:$C$5&gt;=W812),Rates!$D$3:$D$5)*(X812/100)*W812),IF(R812="Refreshment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56" t="str">
        <f t="shared" si="415"/>
        <v/>
      </c>
      <c r="P812" s="53"/>
      <c r="Q812" s="14" t="str">
        <f t="shared" si="416"/>
        <v/>
      </c>
      <c r="R812" s="57" t="str">
        <f t="shared" si="417"/>
        <v/>
      </c>
      <c r="S812" s="58" t="str">
        <f>IF(B812="","",IF(R812="Refreshment Beverage",VLOOKUP(VALUE(Q812),Rates!G$15:L$19,2,0),VLOOKUP(VALUE(Q812),Rates!G$4:L$12,2,0)))</f>
        <v/>
      </c>
      <c r="T812" s="58" t="str">
        <f t="shared" si="418"/>
        <v/>
      </c>
      <c r="U812" s="58" t="str">
        <f t="shared" si="419"/>
        <v/>
      </c>
      <c r="V812" s="58" t="str">
        <f t="shared" si="420"/>
        <v/>
      </c>
      <c r="W812" s="58" t="str">
        <f t="shared" si="421"/>
        <v/>
      </c>
      <c r="X812" s="59" t="str">
        <f t="shared" si="422"/>
        <v/>
      </c>
      <c r="Y812" s="60" t="str">
        <f>IF(B:B="","",IF(R812="Refreshment Beverage",VLOOKUP(Q812,Rates!G$15:L$19,6,0)*W812,VLOOKUP(Q812,Rates!G$4:L$12,6,0)*W812))</f>
        <v/>
      </c>
      <c r="Z812" s="60" t="str">
        <f t="shared" si="423"/>
        <v/>
      </c>
      <c r="AA812" s="60" t="str">
        <f t="shared" si="411"/>
        <v/>
      </c>
      <c r="AB812" s="61" t="str" cm="1">
        <f t="array" ref="AB812">IF(_xlfn.SINGLE(B:B)="","",IF(R812="Refreshment Beverage","",IF(AND(R812="Beer",Q812=0),SUM(LOOKUP(2,1/(Rates!$B$15:$B$18&lt;=W812)/(Rates!$C$15:$C$18&gt;=W812),Rates!$D$15:$D$18)*W812),VLOOKUP(VALUE(_xlfn.SINGLE(Q:Q)),Rates!A:B,2,0)*W812)))</f>
        <v/>
      </c>
      <c r="AC812" s="61" t="str" cm="1">
        <f t="array" ref="AC812">IF(_xlfn.SINGLE(B:B)="","",IF(R812="Refreshment Beverage","",IF(AND(R812="Beer",Q812=0),SUM(LOOKUP(2,1/(Rates!$B$15:$B$18&lt;=W812)/(Rates!$C$15:$C$18&gt;=W812),Rates!$E$15:$E$18)*W812),VLOOKUP(VALUE(_xlfn.SINGLE(Q:Q)),Rates!A:C,3,0)*W812)))</f>
        <v/>
      </c>
      <c r="AD812" s="168">
        <f>IFERROR(IF(R812="Beer","",IF(OR(Q812=1,Q812=2,Q812=3,Q812=4),VLOOKUP(Q812,Rates!$A$31:$B$34,2,0)*W812,IF(V812=1,VLOOKUP(U812,'REB BEV MIN MKUP'!B:E,4,0),IF(V812&gt;1,VLOOKUP(VALUE(W812),'REB BEV MIN MKUP'!O:Q,3,0),0)))),0)</f>
        <v>0</v>
      </c>
      <c r="AE812" s="62" t="str">
        <f t="shared" si="424"/>
        <v/>
      </c>
      <c r="AF812" s="63" t="str">
        <f t="shared" si="425"/>
        <v/>
      </c>
      <c r="AG812" s="64" t="str">
        <f t="shared" si="426"/>
        <v/>
      </c>
      <c r="AH812" s="65" t="str">
        <f t="shared" si="427"/>
        <v/>
      </c>
      <c r="AI812" s="66" t="str">
        <f>IF(AE:AE="","",IF(R812="Refreshment Beverage",AK812*(Rates!J$19/100),ROUND(SUM(AH812*(Rates!$J$8/100)),4)))</f>
        <v/>
      </c>
      <c r="AJ812" s="67" t="str">
        <f t="shared" si="428"/>
        <v/>
      </c>
      <c r="AK812" s="22" t="str">
        <f t="shared" si="429"/>
        <v/>
      </c>
      <c r="AL812" s="62" t="str">
        <f t="shared" si="430"/>
        <v/>
      </c>
      <c r="AM812" s="63" t="str">
        <f>IF(AS812="","",IF(R812="Refreshment Beverage",ROUND(AS812*Rates!K$19,4),ROUND(AO812*(VLOOKUP(VALUE(Q812),Rates!G$4:L$12,3,0)),4)))</f>
        <v/>
      </c>
      <c r="AN812" s="68" t="str">
        <f>IF(AS812="","",IF(R812="Refreshment Beverage",AS812*(Rates!J$19/100),MAX(AM812,AB812)))</f>
        <v/>
      </c>
      <c r="AO812" s="69" t="str">
        <f t="shared" si="431"/>
        <v/>
      </c>
      <c r="AP812" s="69" t="str">
        <f t="shared" si="432"/>
        <v/>
      </c>
      <c r="AQ812" s="70" t="str">
        <f>IF(AS812="","",IF(R812="Refreshment Beverage",ROUND(SUM(VLOOKUP(Q:Q,Rates!G$15:L$19,3,0)*(AS812-Y812-Z812-AA812)),4),ROUND(SUM(Rates!$K$8*AS812),4)))</f>
        <v/>
      </c>
      <c r="AR812" s="66" t="str">
        <f t="shared" si="433"/>
        <v/>
      </c>
      <c r="AS812" s="22" t="str">
        <f t="shared" si="434"/>
        <v/>
      </c>
      <c r="AT812" s="62" t="str">
        <f t="shared" si="435"/>
        <v/>
      </c>
      <c r="AU812" s="63" t="str">
        <f>IF(AX812="","",IF(R812="Refreshment Beverage",ROUND((BA812-Y812-Z812-AA812)*VLOOKUP(VALUE(Q812),Rates!G$15:L$19,3,0),4),ROUND(AW812*(VLOOKUP(VALUE(Q812),Rates!G:L,3,0)),4)))</f>
        <v/>
      </c>
      <c r="AV812" s="68" t="str">
        <f t="shared" si="436"/>
        <v/>
      </c>
      <c r="AW812" s="69" t="str">
        <f t="shared" si="437"/>
        <v/>
      </c>
      <c r="AX812" s="65" t="str">
        <f t="shared" si="438"/>
        <v/>
      </c>
      <c r="AY812" s="70" t="str">
        <f>IF(AX812="","",IF(R812="Refreshment Beverage",ROUND(SUM(AX812*Rates!K$19),4),ROUND(SUM(AX812*(Rates!J$8/100)),4)))</f>
        <v/>
      </c>
      <c r="AZ812" s="67" t="str">
        <f t="shared" si="439"/>
        <v/>
      </c>
      <c r="BA812" s="22" t="str">
        <f t="shared" si="440"/>
        <v/>
      </c>
      <c r="BD812" s="171"/>
      <c r="BE812" s="171"/>
      <c r="BF812" s="171"/>
      <c r="BG812" s="171"/>
    </row>
    <row r="813" spans="11:59" ht="12.75" customHeight="1" x14ac:dyDescent="0.3">
      <c r="K813" s="42" t="str">
        <f t="shared" si="412"/>
        <v/>
      </c>
      <c r="L813" s="55" t="str">
        <f t="shared" si="413"/>
        <v/>
      </c>
      <c r="M813" s="43" t="str">
        <f t="shared" si="414"/>
        <v/>
      </c>
      <c r="N813" s="56" t="str" cm="1">
        <f t="array" ref="N813">IFERROR(IF(_xlfn.SINGLE(B:B)="","",IF(R813="Beer",SUM(LOOKUP(2,1/(Rates!$B$3:$B$5&lt;=W813)/(Rates!$C$3:$C$5&gt;=W813),Rates!$D$3:$D$5)*(X813/100)*W813),IF(R813="Refreshment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56" t="str">
        <f t="shared" si="415"/>
        <v/>
      </c>
      <c r="P813" s="53"/>
      <c r="Q813" s="14" t="str">
        <f t="shared" si="416"/>
        <v/>
      </c>
      <c r="R813" s="57" t="str">
        <f t="shared" si="417"/>
        <v/>
      </c>
      <c r="S813" s="58" t="str">
        <f>IF(B813="","",IF(R813="Refreshment Beverage",VLOOKUP(VALUE(Q813),Rates!G$15:L$19,2,0),VLOOKUP(VALUE(Q813),Rates!G$4:L$12,2,0)))</f>
        <v/>
      </c>
      <c r="T813" s="58" t="str">
        <f t="shared" si="418"/>
        <v/>
      </c>
      <c r="U813" s="58" t="str">
        <f t="shared" si="419"/>
        <v/>
      </c>
      <c r="V813" s="58" t="str">
        <f t="shared" si="420"/>
        <v/>
      </c>
      <c r="W813" s="58" t="str">
        <f t="shared" si="421"/>
        <v/>
      </c>
      <c r="X813" s="59" t="str">
        <f t="shared" si="422"/>
        <v/>
      </c>
      <c r="Y813" s="60" t="str">
        <f>IF(B:B="","",IF(R813="Refreshment Beverage",VLOOKUP(Q813,Rates!G$15:L$19,6,0)*W813,VLOOKUP(Q813,Rates!G$4:L$12,6,0)*W813))</f>
        <v/>
      </c>
      <c r="Z813" s="60" t="str">
        <f t="shared" si="423"/>
        <v/>
      </c>
      <c r="AA813" s="60" t="str">
        <f t="shared" si="411"/>
        <v/>
      </c>
      <c r="AB813" s="61" t="str" cm="1">
        <f t="array" ref="AB813">IF(_xlfn.SINGLE(B:B)="","",IF(R813="Refreshment Beverage","",IF(AND(R813="Beer",Q813=0),SUM(LOOKUP(2,1/(Rates!$B$15:$B$18&lt;=W813)/(Rates!$C$15:$C$18&gt;=W813),Rates!$D$15:$D$18)*W813),VLOOKUP(VALUE(_xlfn.SINGLE(Q:Q)),Rates!A:B,2,0)*W813)))</f>
        <v/>
      </c>
      <c r="AC813" s="61" t="str" cm="1">
        <f t="array" ref="AC813">IF(_xlfn.SINGLE(B:B)="","",IF(R813="Refreshment Beverage","",IF(AND(R813="Beer",Q813=0),SUM(LOOKUP(2,1/(Rates!$B$15:$B$18&lt;=W813)/(Rates!$C$15:$C$18&gt;=W813),Rates!$E$15:$E$18)*W813),VLOOKUP(VALUE(_xlfn.SINGLE(Q:Q)),Rates!A:C,3,0)*W813)))</f>
        <v/>
      </c>
      <c r="AD813" s="168">
        <f>IFERROR(IF(R813="Beer","",IF(OR(Q813=1,Q813=2,Q813=3,Q813=4),VLOOKUP(Q813,Rates!$A$31:$B$34,2,0)*W813,IF(V813=1,VLOOKUP(U813,'REB BEV MIN MKUP'!B:E,4,0),IF(V813&gt;1,VLOOKUP(VALUE(W813),'REB BEV MIN MKUP'!O:Q,3,0),0)))),0)</f>
        <v>0</v>
      </c>
      <c r="AE813" s="62" t="str">
        <f t="shared" si="424"/>
        <v/>
      </c>
      <c r="AF813" s="63" t="str">
        <f t="shared" si="425"/>
        <v/>
      </c>
      <c r="AG813" s="64" t="str">
        <f t="shared" si="426"/>
        <v/>
      </c>
      <c r="AH813" s="65" t="str">
        <f t="shared" si="427"/>
        <v/>
      </c>
      <c r="AI813" s="66" t="str">
        <f>IF(AE:AE="","",IF(R813="Refreshment Beverage",AK813*(Rates!J$19/100),ROUND(SUM(AH813*(Rates!$J$8/100)),4)))</f>
        <v/>
      </c>
      <c r="AJ813" s="67" t="str">
        <f t="shared" si="428"/>
        <v/>
      </c>
      <c r="AK813" s="22" t="str">
        <f t="shared" si="429"/>
        <v/>
      </c>
      <c r="AL813" s="62" t="str">
        <f t="shared" si="430"/>
        <v/>
      </c>
      <c r="AM813" s="63" t="str">
        <f>IF(AS813="","",IF(R813="Refreshment Beverage",ROUND(AS813*Rates!K$19,4),ROUND(AO813*(VLOOKUP(VALUE(Q813),Rates!G$4:L$12,3,0)),4)))</f>
        <v/>
      </c>
      <c r="AN813" s="68" t="str">
        <f>IF(AS813="","",IF(R813="Refreshment Beverage",AS813*(Rates!J$19/100),MAX(AM813,AB813)))</f>
        <v/>
      </c>
      <c r="AO813" s="69" t="str">
        <f t="shared" si="431"/>
        <v/>
      </c>
      <c r="AP813" s="69" t="str">
        <f t="shared" si="432"/>
        <v/>
      </c>
      <c r="AQ813" s="70" t="str">
        <f>IF(AS813="","",IF(R813="Refreshment Beverage",ROUND(SUM(VLOOKUP(Q:Q,Rates!G$15:L$19,3,0)*(AS813-Y813-Z813-AA813)),4),ROUND(SUM(Rates!$K$8*AS813),4)))</f>
        <v/>
      </c>
      <c r="AR813" s="66" t="str">
        <f t="shared" si="433"/>
        <v/>
      </c>
      <c r="AS813" s="22" t="str">
        <f t="shared" si="434"/>
        <v/>
      </c>
      <c r="AT813" s="62" t="str">
        <f t="shared" si="435"/>
        <v/>
      </c>
      <c r="AU813" s="63" t="str">
        <f>IF(AX813="","",IF(R813="Refreshment Beverage",ROUND((BA813-Y813-Z813-AA813)*VLOOKUP(VALUE(Q813),Rates!G$15:L$19,3,0),4),ROUND(AW813*(VLOOKUP(VALUE(Q813),Rates!G:L,3,0)),4)))</f>
        <v/>
      </c>
      <c r="AV813" s="68" t="str">
        <f t="shared" si="436"/>
        <v/>
      </c>
      <c r="AW813" s="69" t="str">
        <f t="shared" si="437"/>
        <v/>
      </c>
      <c r="AX813" s="65" t="str">
        <f t="shared" si="438"/>
        <v/>
      </c>
      <c r="AY813" s="70" t="str">
        <f>IF(AX813="","",IF(R813="Refreshment Beverage",ROUND(SUM(AX813*Rates!K$19),4),ROUND(SUM(AX813*(Rates!J$8/100)),4)))</f>
        <v/>
      </c>
      <c r="AZ813" s="67" t="str">
        <f t="shared" si="439"/>
        <v/>
      </c>
      <c r="BA813" s="22" t="str">
        <f t="shared" si="440"/>
        <v/>
      </c>
      <c r="BD813" s="171"/>
      <c r="BE813" s="171"/>
      <c r="BF813" s="171"/>
      <c r="BG813" s="171"/>
    </row>
    <row r="814" spans="11:59" ht="12.75" customHeight="1" x14ac:dyDescent="0.3">
      <c r="K814" s="42" t="str">
        <f t="shared" si="412"/>
        <v/>
      </c>
      <c r="L814" s="55" t="str">
        <f t="shared" si="413"/>
        <v/>
      </c>
      <c r="M814" s="43" t="str">
        <f t="shared" si="414"/>
        <v/>
      </c>
      <c r="N814" s="56" t="str" cm="1">
        <f t="array" ref="N814">IFERROR(IF(_xlfn.SINGLE(B:B)="","",IF(R814="Beer",SUM(LOOKUP(2,1/(Rates!$B$3:$B$5&lt;=W814)/(Rates!$C$3:$C$5&gt;=W814),Rates!$D$3:$D$5)*(X814/100)*W814),IF(R814="Refreshment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56" t="str">
        <f t="shared" si="415"/>
        <v/>
      </c>
      <c r="P814" s="53"/>
      <c r="Q814" s="14" t="str">
        <f t="shared" si="416"/>
        <v/>
      </c>
      <c r="R814" s="57" t="str">
        <f t="shared" si="417"/>
        <v/>
      </c>
      <c r="S814" s="58" t="str">
        <f>IF(B814="","",IF(R814="Refreshment Beverage",VLOOKUP(VALUE(Q814),Rates!G$15:L$19,2,0),VLOOKUP(VALUE(Q814),Rates!G$4:L$12,2,0)))</f>
        <v/>
      </c>
      <c r="T814" s="58" t="str">
        <f t="shared" si="418"/>
        <v/>
      </c>
      <c r="U814" s="58" t="str">
        <f t="shared" si="419"/>
        <v/>
      </c>
      <c r="V814" s="58" t="str">
        <f t="shared" si="420"/>
        <v/>
      </c>
      <c r="W814" s="58" t="str">
        <f t="shared" si="421"/>
        <v/>
      </c>
      <c r="X814" s="59" t="str">
        <f t="shared" si="422"/>
        <v/>
      </c>
      <c r="Y814" s="60" t="str">
        <f>IF(B:B="","",IF(R814="Refreshment Beverage",VLOOKUP(Q814,Rates!G$15:L$19,6,0)*W814,VLOOKUP(Q814,Rates!G$4:L$12,6,0)*W814))</f>
        <v/>
      </c>
      <c r="Z814" s="60" t="str">
        <f t="shared" si="423"/>
        <v/>
      </c>
      <c r="AA814" s="60" t="str">
        <f t="shared" si="411"/>
        <v/>
      </c>
      <c r="AB814" s="61" t="str" cm="1">
        <f t="array" ref="AB814">IF(_xlfn.SINGLE(B:B)="","",IF(R814="Refreshment Beverage","",IF(AND(R814="Beer",Q814=0),SUM(LOOKUP(2,1/(Rates!$B$15:$B$18&lt;=W814)/(Rates!$C$15:$C$18&gt;=W814),Rates!$D$15:$D$18)*W814),VLOOKUP(VALUE(_xlfn.SINGLE(Q:Q)),Rates!A:B,2,0)*W814)))</f>
        <v/>
      </c>
      <c r="AC814" s="61" t="str" cm="1">
        <f t="array" ref="AC814">IF(_xlfn.SINGLE(B:B)="","",IF(R814="Refreshment Beverage","",IF(AND(R814="Beer",Q814=0),SUM(LOOKUP(2,1/(Rates!$B$15:$B$18&lt;=W814)/(Rates!$C$15:$C$18&gt;=W814),Rates!$E$15:$E$18)*W814),VLOOKUP(VALUE(_xlfn.SINGLE(Q:Q)),Rates!A:C,3,0)*W814)))</f>
        <v/>
      </c>
      <c r="AD814" s="168">
        <f>IFERROR(IF(R814="Beer","",IF(OR(Q814=1,Q814=2,Q814=3,Q814=4),VLOOKUP(Q814,Rates!$A$31:$B$34,2,0)*W814,IF(V814=1,VLOOKUP(U814,'REB BEV MIN MKUP'!B:E,4,0),IF(V814&gt;1,VLOOKUP(VALUE(W814),'REB BEV MIN MKUP'!O:Q,3,0),0)))),0)</f>
        <v>0</v>
      </c>
      <c r="AE814" s="62" t="str">
        <f t="shared" si="424"/>
        <v/>
      </c>
      <c r="AF814" s="63" t="str">
        <f t="shared" si="425"/>
        <v/>
      </c>
      <c r="AG814" s="64" t="str">
        <f t="shared" si="426"/>
        <v/>
      </c>
      <c r="AH814" s="65" t="str">
        <f t="shared" si="427"/>
        <v/>
      </c>
      <c r="AI814" s="66" t="str">
        <f>IF(AE:AE="","",IF(R814="Refreshment Beverage",AK814*(Rates!J$19/100),ROUND(SUM(AH814*(Rates!$J$8/100)),4)))</f>
        <v/>
      </c>
      <c r="AJ814" s="67" t="str">
        <f t="shared" si="428"/>
        <v/>
      </c>
      <c r="AK814" s="22" t="str">
        <f t="shared" si="429"/>
        <v/>
      </c>
      <c r="AL814" s="62" t="str">
        <f t="shared" si="430"/>
        <v/>
      </c>
      <c r="AM814" s="63" t="str">
        <f>IF(AS814="","",IF(R814="Refreshment Beverage",ROUND(AS814*Rates!K$19,4),ROUND(AO814*(VLOOKUP(VALUE(Q814),Rates!G$4:L$12,3,0)),4)))</f>
        <v/>
      </c>
      <c r="AN814" s="68" t="str">
        <f>IF(AS814="","",IF(R814="Refreshment Beverage",AS814*(Rates!J$19/100),MAX(AM814,AB814)))</f>
        <v/>
      </c>
      <c r="AO814" s="69" t="str">
        <f t="shared" si="431"/>
        <v/>
      </c>
      <c r="AP814" s="69" t="str">
        <f t="shared" si="432"/>
        <v/>
      </c>
      <c r="AQ814" s="70" t="str">
        <f>IF(AS814="","",IF(R814="Refreshment Beverage",ROUND(SUM(VLOOKUP(Q:Q,Rates!G$15:L$19,3,0)*(AS814-Y814-Z814-AA814)),4),ROUND(SUM(Rates!$K$8*AS814),4)))</f>
        <v/>
      </c>
      <c r="AR814" s="66" t="str">
        <f t="shared" si="433"/>
        <v/>
      </c>
      <c r="AS814" s="22" t="str">
        <f t="shared" si="434"/>
        <v/>
      </c>
      <c r="AT814" s="62" t="str">
        <f t="shared" si="435"/>
        <v/>
      </c>
      <c r="AU814" s="63" t="str">
        <f>IF(AX814="","",IF(R814="Refreshment Beverage",ROUND((BA814-Y814-Z814-AA814)*VLOOKUP(VALUE(Q814),Rates!G$15:L$19,3,0),4),ROUND(AW814*(VLOOKUP(VALUE(Q814),Rates!G:L,3,0)),4)))</f>
        <v/>
      </c>
      <c r="AV814" s="68" t="str">
        <f t="shared" si="436"/>
        <v/>
      </c>
      <c r="AW814" s="69" t="str">
        <f t="shared" si="437"/>
        <v/>
      </c>
      <c r="AX814" s="65" t="str">
        <f t="shared" si="438"/>
        <v/>
      </c>
      <c r="AY814" s="70" t="str">
        <f>IF(AX814="","",IF(R814="Refreshment Beverage",ROUND(SUM(AX814*Rates!K$19),4),ROUND(SUM(AX814*(Rates!J$8/100)),4)))</f>
        <v/>
      </c>
      <c r="AZ814" s="67" t="str">
        <f t="shared" si="439"/>
        <v/>
      </c>
      <c r="BA814" s="22" t="str">
        <f t="shared" si="440"/>
        <v/>
      </c>
      <c r="BD814" s="171"/>
      <c r="BE814" s="171"/>
      <c r="BF814" s="171"/>
      <c r="BG814" s="171"/>
    </row>
    <row r="815" spans="11:59" ht="12.75" customHeight="1" x14ac:dyDescent="0.3">
      <c r="K815" s="42" t="str">
        <f t="shared" si="412"/>
        <v/>
      </c>
      <c r="L815" s="55" t="str">
        <f t="shared" si="413"/>
        <v/>
      </c>
      <c r="M815" s="43" t="str">
        <f t="shared" si="414"/>
        <v/>
      </c>
      <c r="N815" s="56" t="str" cm="1">
        <f t="array" ref="N815">IFERROR(IF(_xlfn.SINGLE(B:B)="","",IF(R815="Beer",SUM(LOOKUP(2,1/(Rates!$B$3:$B$5&lt;=W815)/(Rates!$C$3:$C$5&gt;=W815),Rates!$D$3:$D$5)*(X815/100)*W815),IF(R815="Refreshment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56" t="str">
        <f t="shared" si="415"/>
        <v/>
      </c>
      <c r="P815" s="53"/>
      <c r="Q815" s="14" t="str">
        <f t="shared" si="416"/>
        <v/>
      </c>
      <c r="R815" s="57" t="str">
        <f t="shared" si="417"/>
        <v/>
      </c>
      <c r="S815" s="58" t="str">
        <f>IF(B815="","",IF(R815="Refreshment Beverage",VLOOKUP(VALUE(Q815),Rates!G$15:L$19,2,0),VLOOKUP(VALUE(Q815),Rates!G$4:L$12,2,0)))</f>
        <v/>
      </c>
      <c r="T815" s="58" t="str">
        <f t="shared" si="418"/>
        <v/>
      </c>
      <c r="U815" s="58" t="str">
        <f t="shared" si="419"/>
        <v/>
      </c>
      <c r="V815" s="58" t="str">
        <f t="shared" si="420"/>
        <v/>
      </c>
      <c r="W815" s="58" t="str">
        <f t="shared" si="421"/>
        <v/>
      </c>
      <c r="X815" s="59" t="str">
        <f t="shared" si="422"/>
        <v/>
      </c>
      <c r="Y815" s="60" t="str">
        <f>IF(B:B="","",IF(R815="Refreshment Beverage",VLOOKUP(Q815,Rates!G$15:L$19,6,0)*W815,VLOOKUP(Q815,Rates!G$4:L$12,6,0)*W815))</f>
        <v/>
      </c>
      <c r="Z815" s="60" t="str">
        <f t="shared" si="423"/>
        <v/>
      </c>
      <c r="AA815" s="60" t="str">
        <f t="shared" si="411"/>
        <v/>
      </c>
      <c r="AB815" s="61" t="str" cm="1">
        <f t="array" ref="AB815">IF(_xlfn.SINGLE(B:B)="","",IF(R815="Refreshment Beverage","",IF(AND(R815="Beer",Q815=0),SUM(LOOKUP(2,1/(Rates!$B$15:$B$18&lt;=W815)/(Rates!$C$15:$C$18&gt;=W815),Rates!$D$15:$D$18)*W815),VLOOKUP(VALUE(_xlfn.SINGLE(Q:Q)),Rates!A:B,2,0)*W815)))</f>
        <v/>
      </c>
      <c r="AC815" s="61" t="str" cm="1">
        <f t="array" ref="AC815">IF(_xlfn.SINGLE(B:B)="","",IF(R815="Refreshment Beverage","",IF(AND(R815="Beer",Q815=0),SUM(LOOKUP(2,1/(Rates!$B$15:$B$18&lt;=W815)/(Rates!$C$15:$C$18&gt;=W815),Rates!$E$15:$E$18)*W815),VLOOKUP(VALUE(_xlfn.SINGLE(Q:Q)),Rates!A:C,3,0)*W815)))</f>
        <v/>
      </c>
      <c r="AD815" s="168">
        <f>IFERROR(IF(R815="Beer","",IF(OR(Q815=1,Q815=2,Q815=3,Q815=4),VLOOKUP(Q815,Rates!$A$31:$B$34,2,0)*W815,IF(V815=1,VLOOKUP(U815,'REB BEV MIN MKUP'!B:E,4,0),IF(V815&gt;1,VLOOKUP(VALUE(W815),'REB BEV MIN MKUP'!O:Q,3,0),0)))),0)</f>
        <v>0</v>
      </c>
      <c r="AE815" s="62" t="str">
        <f t="shared" si="424"/>
        <v/>
      </c>
      <c r="AF815" s="63" t="str">
        <f t="shared" si="425"/>
        <v/>
      </c>
      <c r="AG815" s="64" t="str">
        <f t="shared" si="426"/>
        <v/>
      </c>
      <c r="AH815" s="65" t="str">
        <f t="shared" si="427"/>
        <v/>
      </c>
      <c r="AI815" s="66" t="str">
        <f>IF(AE:AE="","",IF(R815="Refreshment Beverage",AK815*(Rates!J$19/100),ROUND(SUM(AH815*(Rates!$J$8/100)),4)))</f>
        <v/>
      </c>
      <c r="AJ815" s="67" t="str">
        <f t="shared" si="428"/>
        <v/>
      </c>
      <c r="AK815" s="22" t="str">
        <f t="shared" si="429"/>
        <v/>
      </c>
      <c r="AL815" s="62" t="str">
        <f t="shared" si="430"/>
        <v/>
      </c>
      <c r="AM815" s="63" t="str">
        <f>IF(AS815="","",IF(R815="Refreshment Beverage",ROUND(AS815*Rates!K$19,4),ROUND(AO815*(VLOOKUP(VALUE(Q815),Rates!G$4:L$12,3,0)),4)))</f>
        <v/>
      </c>
      <c r="AN815" s="68" t="str">
        <f>IF(AS815="","",IF(R815="Refreshment Beverage",AS815*(Rates!J$19/100),MAX(AM815,AB815)))</f>
        <v/>
      </c>
      <c r="AO815" s="69" t="str">
        <f t="shared" si="431"/>
        <v/>
      </c>
      <c r="AP815" s="69" t="str">
        <f t="shared" si="432"/>
        <v/>
      </c>
      <c r="AQ815" s="70" t="str">
        <f>IF(AS815="","",IF(R815="Refreshment Beverage",ROUND(SUM(VLOOKUP(Q:Q,Rates!G$15:L$19,3,0)*(AS815-Y815-Z815-AA815)),4),ROUND(SUM(Rates!$K$8*AS815),4)))</f>
        <v/>
      </c>
      <c r="AR815" s="66" t="str">
        <f t="shared" si="433"/>
        <v/>
      </c>
      <c r="AS815" s="22" t="str">
        <f t="shared" si="434"/>
        <v/>
      </c>
      <c r="AT815" s="62" t="str">
        <f t="shared" si="435"/>
        <v/>
      </c>
      <c r="AU815" s="63" t="str">
        <f>IF(AX815="","",IF(R815="Refreshment Beverage",ROUND((BA815-Y815-Z815-AA815)*VLOOKUP(VALUE(Q815),Rates!G$15:L$19,3,0),4),ROUND(AW815*(VLOOKUP(VALUE(Q815),Rates!G:L,3,0)),4)))</f>
        <v/>
      </c>
      <c r="AV815" s="68" t="str">
        <f t="shared" si="436"/>
        <v/>
      </c>
      <c r="AW815" s="69" t="str">
        <f t="shared" si="437"/>
        <v/>
      </c>
      <c r="AX815" s="65" t="str">
        <f t="shared" si="438"/>
        <v/>
      </c>
      <c r="AY815" s="70" t="str">
        <f>IF(AX815="","",IF(R815="Refreshment Beverage",ROUND(SUM(AX815*Rates!K$19),4),ROUND(SUM(AX815*(Rates!J$8/100)),4)))</f>
        <v/>
      </c>
      <c r="AZ815" s="67" t="str">
        <f t="shared" si="439"/>
        <v/>
      </c>
      <c r="BA815" s="22" t="str">
        <f t="shared" si="440"/>
        <v/>
      </c>
      <c r="BD815" s="171"/>
      <c r="BE815" s="171"/>
      <c r="BF815" s="171"/>
      <c r="BG815" s="171"/>
    </row>
    <row r="816" spans="11:59" ht="12.75" customHeight="1" x14ac:dyDescent="0.3">
      <c r="K816" s="42" t="str">
        <f t="shared" si="412"/>
        <v/>
      </c>
      <c r="L816" s="55" t="str">
        <f t="shared" si="413"/>
        <v/>
      </c>
      <c r="M816" s="43" t="str">
        <f t="shared" si="414"/>
        <v/>
      </c>
      <c r="N816" s="56" t="str" cm="1">
        <f t="array" ref="N816">IFERROR(IF(_xlfn.SINGLE(B:B)="","",IF(R816="Beer",SUM(LOOKUP(2,1/(Rates!$B$3:$B$5&lt;=W816)/(Rates!$C$3:$C$5&gt;=W816),Rates!$D$3:$D$5)*(X816/100)*W816),IF(R816="Refreshment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56" t="str">
        <f t="shared" si="415"/>
        <v/>
      </c>
      <c r="P816" s="53"/>
      <c r="Q816" s="14" t="str">
        <f t="shared" si="416"/>
        <v/>
      </c>
      <c r="R816" s="57" t="str">
        <f t="shared" si="417"/>
        <v/>
      </c>
      <c r="S816" s="58" t="str">
        <f>IF(B816="","",IF(R816="Refreshment Beverage",VLOOKUP(VALUE(Q816),Rates!G$15:L$19,2,0),VLOOKUP(VALUE(Q816),Rates!G$4:L$12,2,0)))</f>
        <v/>
      </c>
      <c r="T816" s="58" t="str">
        <f t="shared" si="418"/>
        <v/>
      </c>
      <c r="U816" s="58" t="str">
        <f t="shared" si="419"/>
        <v/>
      </c>
      <c r="V816" s="58" t="str">
        <f t="shared" si="420"/>
        <v/>
      </c>
      <c r="W816" s="58" t="str">
        <f t="shared" si="421"/>
        <v/>
      </c>
      <c r="X816" s="59" t="str">
        <f t="shared" si="422"/>
        <v/>
      </c>
      <c r="Y816" s="60" t="str">
        <f>IF(B:B="","",IF(R816="Refreshment Beverage",VLOOKUP(Q816,Rates!G$15:L$19,6,0)*W816,VLOOKUP(Q816,Rates!G$4:L$12,6,0)*W816))</f>
        <v/>
      </c>
      <c r="Z816" s="60" t="str">
        <f t="shared" si="423"/>
        <v/>
      </c>
      <c r="AA816" s="60" t="str">
        <f t="shared" si="411"/>
        <v/>
      </c>
      <c r="AB816" s="61" t="str" cm="1">
        <f t="array" ref="AB816">IF(_xlfn.SINGLE(B:B)="","",IF(R816="Refreshment Beverage","",IF(AND(R816="Beer",Q816=0),SUM(LOOKUP(2,1/(Rates!$B$15:$B$18&lt;=W816)/(Rates!$C$15:$C$18&gt;=W816),Rates!$D$15:$D$18)*W816),VLOOKUP(VALUE(_xlfn.SINGLE(Q:Q)),Rates!A:B,2,0)*W816)))</f>
        <v/>
      </c>
      <c r="AC816" s="61" t="str" cm="1">
        <f t="array" ref="AC816">IF(_xlfn.SINGLE(B:B)="","",IF(R816="Refreshment Beverage","",IF(AND(R816="Beer",Q816=0),SUM(LOOKUP(2,1/(Rates!$B$15:$B$18&lt;=W816)/(Rates!$C$15:$C$18&gt;=W816),Rates!$E$15:$E$18)*W816),VLOOKUP(VALUE(_xlfn.SINGLE(Q:Q)),Rates!A:C,3,0)*W816)))</f>
        <v/>
      </c>
      <c r="AD816" s="168">
        <f>IFERROR(IF(R816="Beer","",IF(OR(Q816=1,Q816=2,Q816=3,Q816=4),VLOOKUP(Q816,Rates!$A$31:$B$34,2,0)*W816,IF(V816=1,VLOOKUP(U816,'REB BEV MIN MKUP'!B:E,4,0),IF(V816&gt;1,VLOOKUP(VALUE(W816),'REB BEV MIN MKUP'!O:Q,3,0),0)))),0)</f>
        <v>0</v>
      </c>
      <c r="AE816" s="62" t="str">
        <f t="shared" si="424"/>
        <v/>
      </c>
      <c r="AF816" s="63" t="str">
        <f t="shared" si="425"/>
        <v/>
      </c>
      <c r="AG816" s="64" t="str">
        <f t="shared" si="426"/>
        <v/>
      </c>
      <c r="AH816" s="65" t="str">
        <f t="shared" si="427"/>
        <v/>
      </c>
      <c r="AI816" s="66" t="str">
        <f>IF(AE:AE="","",IF(R816="Refreshment Beverage",AK816*(Rates!J$19/100),ROUND(SUM(AH816*(Rates!$J$8/100)),4)))</f>
        <v/>
      </c>
      <c r="AJ816" s="67" t="str">
        <f t="shared" si="428"/>
        <v/>
      </c>
      <c r="AK816" s="22" t="str">
        <f t="shared" si="429"/>
        <v/>
      </c>
      <c r="AL816" s="62" t="str">
        <f t="shared" si="430"/>
        <v/>
      </c>
      <c r="AM816" s="63" t="str">
        <f>IF(AS816="","",IF(R816="Refreshment Beverage",ROUND(AS816*Rates!K$19,4),ROUND(AO816*(VLOOKUP(VALUE(Q816),Rates!G$4:L$12,3,0)),4)))</f>
        <v/>
      </c>
      <c r="AN816" s="68" t="str">
        <f>IF(AS816="","",IF(R816="Refreshment Beverage",AS816*(Rates!J$19/100),MAX(AM816,AB816)))</f>
        <v/>
      </c>
      <c r="AO816" s="69" t="str">
        <f t="shared" si="431"/>
        <v/>
      </c>
      <c r="AP816" s="69" t="str">
        <f t="shared" si="432"/>
        <v/>
      </c>
      <c r="AQ816" s="70" t="str">
        <f>IF(AS816="","",IF(R816="Refreshment Beverage",ROUND(SUM(VLOOKUP(Q:Q,Rates!G$15:L$19,3,0)*(AS816-Y816-Z816-AA816)),4),ROUND(SUM(Rates!$K$8*AS816),4)))</f>
        <v/>
      </c>
      <c r="AR816" s="66" t="str">
        <f t="shared" si="433"/>
        <v/>
      </c>
      <c r="AS816" s="22" t="str">
        <f t="shared" si="434"/>
        <v/>
      </c>
      <c r="AT816" s="62" t="str">
        <f t="shared" si="435"/>
        <v/>
      </c>
      <c r="AU816" s="63" t="str">
        <f>IF(AX816="","",IF(R816="Refreshment Beverage",ROUND((BA816-Y816-Z816-AA816)*VLOOKUP(VALUE(Q816),Rates!G$15:L$19,3,0),4),ROUND(AW816*(VLOOKUP(VALUE(Q816),Rates!G:L,3,0)),4)))</f>
        <v/>
      </c>
      <c r="AV816" s="68" t="str">
        <f t="shared" si="436"/>
        <v/>
      </c>
      <c r="AW816" s="69" t="str">
        <f t="shared" si="437"/>
        <v/>
      </c>
      <c r="AX816" s="65" t="str">
        <f t="shared" si="438"/>
        <v/>
      </c>
      <c r="AY816" s="70" t="str">
        <f>IF(AX816="","",IF(R816="Refreshment Beverage",ROUND(SUM(AX816*Rates!K$19),4),ROUND(SUM(AX816*(Rates!J$8/100)),4)))</f>
        <v/>
      </c>
      <c r="AZ816" s="67" t="str">
        <f t="shared" si="439"/>
        <v/>
      </c>
      <c r="BA816" s="22" t="str">
        <f t="shared" si="440"/>
        <v/>
      </c>
      <c r="BD816" s="171"/>
      <c r="BE816" s="171"/>
      <c r="BF816" s="171"/>
      <c r="BG816" s="171"/>
    </row>
    <row r="817" spans="11:59" ht="12.75" customHeight="1" x14ac:dyDescent="0.3">
      <c r="K817" s="42" t="str">
        <f t="shared" si="412"/>
        <v/>
      </c>
      <c r="L817" s="55" t="str">
        <f t="shared" si="413"/>
        <v/>
      </c>
      <c r="M817" s="43" t="str">
        <f t="shared" si="414"/>
        <v/>
      </c>
      <c r="N817" s="56" t="str" cm="1">
        <f t="array" ref="N817">IFERROR(IF(_xlfn.SINGLE(B:B)="","",IF(R817="Beer",SUM(LOOKUP(2,1/(Rates!$B$3:$B$5&lt;=W817)/(Rates!$C$3:$C$5&gt;=W817),Rates!$D$3:$D$5)*(X817/100)*W817),IF(R817="Refreshment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56" t="str">
        <f t="shared" si="415"/>
        <v/>
      </c>
      <c r="P817" s="53"/>
      <c r="Q817" s="14" t="str">
        <f t="shared" si="416"/>
        <v/>
      </c>
      <c r="R817" s="57" t="str">
        <f t="shared" si="417"/>
        <v/>
      </c>
      <c r="S817" s="58" t="str">
        <f>IF(B817="","",IF(R817="Refreshment Beverage",VLOOKUP(VALUE(Q817),Rates!G$15:L$19,2,0),VLOOKUP(VALUE(Q817),Rates!G$4:L$12,2,0)))</f>
        <v/>
      </c>
      <c r="T817" s="58" t="str">
        <f t="shared" si="418"/>
        <v/>
      </c>
      <c r="U817" s="58" t="str">
        <f t="shared" si="419"/>
        <v/>
      </c>
      <c r="V817" s="58" t="str">
        <f t="shared" si="420"/>
        <v/>
      </c>
      <c r="W817" s="58" t="str">
        <f t="shared" si="421"/>
        <v/>
      </c>
      <c r="X817" s="59" t="str">
        <f t="shared" si="422"/>
        <v/>
      </c>
      <c r="Y817" s="60" t="str">
        <f>IF(B:B="","",IF(R817="Refreshment Beverage",VLOOKUP(Q817,Rates!G$15:L$19,6,0)*W817,VLOOKUP(Q817,Rates!G$4:L$12,6,0)*W817))</f>
        <v/>
      </c>
      <c r="Z817" s="60" t="str">
        <f t="shared" si="423"/>
        <v/>
      </c>
      <c r="AA817" s="60" t="str">
        <f t="shared" si="411"/>
        <v/>
      </c>
      <c r="AB817" s="61" t="str" cm="1">
        <f t="array" ref="AB817">IF(_xlfn.SINGLE(B:B)="","",IF(R817="Refreshment Beverage","",IF(AND(R817="Beer",Q817=0),SUM(LOOKUP(2,1/(Rates!$B$15:$B$18&lt;=W817)/(Rates!$C$15:$C$18&gt;=W817),Rates!$D$15:$D$18)*W817),VLOOKUP(VALUE(_xlfn.SINGLE(Q:Q)),Rates!A:B,2,0)*W817)))</f>
        <v/>
      </c>
      <c r="AC817" s="61" t="str" cm="1">
        <f t="array" ref="AC817">IF(_xlfn.SINGLE(B:B)="","",IF(R817="Refreshment Beverage","",IF(AND(R817="Beer",Q817=0),SUM(LOOKUP(2,1/(Rates!$B$15:$B$18&lt;=W817)/(Rates!$C$15:$C$18&gt;=W817),Rates!$E$15:$E$18)*W817),VLOOKUP(VALUE(_xlfn.SINGLE(Q:Q)),Rates!A:C,3,0)*W817)))</f>
        <v/>
      </c>
      <c r="AD817" s="168">
        <f>IFERROR(IF(R817="Beer","",IF(OR(Q817=1,Q817=2,Q817=3,Q817=4),VLOOKUP(Q817,Rates!$A$31:$B$34,2,0)*W817,IF(V817=1,VLOOKUP(U817,'REB BEV MIN MKUP'!B:E,4,0),IF(V817&gt;1,VLOOKUP(VALUE(W817),'REB BEV MIN MKUP'!O:Q,3,0),0)))),0)</f>
        <v>0</v>
      </c>
      <c r="AE817" s="62" t="str">
        <f t="shared" si="424"/>
        <v/>
      </c>
      <c r="AF817" s="63" t="str">
        <f t="shared" si="425"/>
        <v/>
      </c>
      <c r="AG817" s="64" t="str">
        <f t="shared" si="426"/>
        <v/>
      </c>
      <c r="AH817" s="65" t="str">
        <f t="shared" si="427"/>
        <v/>
      </c>
      <c r="AI817" s="66" t="str">
        <f>IF(AE:AE="","",IF(R817="Refreshment Beverage",AK817*(Rates!J$19/100),ROUND(SUM(AH817*(Rates!$J$8/100)),4)))</f>
        <v/>
      </c>
      <c r="AJ817" s="67" t="str">
        <f t="shared" si="428"/>
        <v/>
      </c>
      <c r="AK817" s="22" t="str">
        <f t="shared" si="429"/>
        <v/>
      </c>
      <c r="AL817" s="62" t="str">
        <f t="shared" si="430"/>
        <v/>
      </c>
      <c r="AM817" s="63" t="str">
        <f>IF(AS817="","",IF(R817="Refreshment Beverage",ROUND(AS817*Rates!K$19,4),ROUND(AO817*(VLOOKUP(VALUE(Q817),Rates!G$4:L$12,3,0)),4)))</f>
        <v/>
      </c>
      <c r="AN817" s="68" t="str">
        <f>IF(AS817="","",IF(R817="Refreshment Beverage",AS817*(Rates!J$19/100),MAX(AM817,AB817)))</f>
        <v/>
      </c>
      <c r="AO817" s="69" t="str">
        <f t="shared" si="431"/>
        <v/>
      </c>
      <c r="AP817" s="69" t="str">
        <f t="shared" si="432"/>
        <v/>
      </c>
      <c r="AQ817" s="70" t="str">
        <f>IF(AS817="","",IF(R817="Refreshment Beverage",ROUND(SUM(VLOOKUP(Q:Q,Rates!G$15:L$19,3,0)*(AS817-Y817-Z817-AA817)),4),ROUND(SUM(Rates!$K$8*AS817),4)))</f>
        <v/>
      </c>
      <c r="AR817" s="66" t="str">
        <f t="shared" si="433"/>
        <v/>
      </c>
      <c r="AS817" s="22" t="str">
        <f t="shared" si="434"/>
        <v/>
      </c>
      <c r="AT817" s="62" t="str">
        <f t="shared" si="435"/>
        <v/>
      </c>
      <c r="AU817" s="63" t="str">
        <f>IF(AX817="","",IF(R817="Refreshment Beverage",ROUND((BA817-Y817-Z817-AA817)*VLOOKUP(VALUE(Q817),Rates!G$15:L$19,3,0),4),ROUND(AW817*(VLOOKUP(VALUE(Q817),Rates!G:L,3,0)),4)))</f>
        <v/>
      </c>
      <c r="AV817" s="68" t="str">
        <f t="shared" si="436"/>
        <v/>
      </c>
      <c r="AW817" s="69" t="str">
        <f t="shared" si="437"/>
        <v/>
      </c>
      <c r="AX817" s="65" t="str">
        <f t="shared" si="438"/>
        <v/>
      </c>
      <c r="AY817" s="70" t="str">
        <f>IF(AX817="","",IF(R817="Refreshment Beverage",ROUND(SUM(AX817*Rates!K$19),4),ROUND(SUM(AX817*(Rates!J$8/100)),4)))</f>
        <v/>
      </c>
      <c r="AZ817" s="67" t="str">
        <f t="shared" si="439"/>
        <v/>
      </c>
      <c r="BA817" s="22" t="str">
        <f t="shared" si="440"/>
        <v/>
      </c>
      <c r="BD817" s="171"/>
      <c r="BE817" s="171"/>
      <c r="BF817" s="171"/>
      <c r="BG817" s="171"/>
    </row>
    <row r="818" spans="11:59" ht="12.75" customHeight="1" x14ac:dyDescent="0.3">
      <c r="K818" s="42" t="str">
        <f t="shared" si="412"/>
        <v/>
      </c>
      <c r="L818" s="55" t="str">
        <f t="shared" si="413"/>
        <v/>
      </c>
      <c r="M818" s="43" t="str">
        <f t="shared" si="414"/>
        <v/>
      </c>
      <c r="N818" s="56" t="str" cm="1">
        <f t="array" ref="N818">IFERROR(IF(_xlfn.SINGLE(B:B)="","",IF(R818="Beer",SUM(LOOKUP(2,1/(Rates!$B$3:$B$5&lt;=W818)/(Rates!$C$3:$C$5&gt;=W818),Rates!$D$3:$D$5)*(X818/100)*W818),IF(R818="Refreshment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56" t="str">
        <f t="shared" si="415"/>
        <v/>
      </c>
      <c r="P818" s="53"/>
      <c r="Q818" s="14" t="str">
        <f t="shared" si="416"/>
        <v/>
      </c>
      <c r="R818" s="57" t="str">
        <f t="shared" si="417"/>
        <v/>
      </c>
      <c r="S818" s="58" t="str">
        <f>IF(B818="","",IF(R818="Refreshment Beverage",VLOOKUP(VALUE(Q818),Rates!G$15:L$19,2,0),VLOOKUP(VALUE(Q818),Rates!G$4:L$12,2,0)))</f>
        <v/>
      </c>
      <c r="T818" s="58" t="str">
        <f t="shared" si="418"/>
        <v/>
      </c>
      <c r="U818" s="58" t="str">
        <f t="shared" si="419"/>
        <v/>
      </c>
      <c r="V818" s="58" t="str">
        <f t="shared" si="420"/>
        <v/>
      </c>
      <c r="W818" s="58" t="str">
        <f t="shared" si="421"/>
        <v/>
      </c>
      <c r="X818" s="59" t="str">
        <f t="shared" si="422"/>
        <v/>
      </c>
      <c r="Y818" s="60" t="str">
        <f>IF(B:B="","",IF(R818="Refreshment Beverage",VLOOKUP(Q818,Rates!G$15:L$19,6,0)*W818,VLOOKUP(Q818,Rates!G$4:L$12,6,0)*W818))</f>
        <v/>
      </c>
      <c r="Z818" s="60" t="str">
        <f t="shared" si="423"/>
        <v/>
      </c>
      <c r="AA818" s="60" t="str">
        <f t="shared" si="411"/>
        <v/>
      </c>
      <c r="AB818" s="61" t="str" cm="1">
        <f t="array" ref="AB818">IF(_xlfn.SINGLE(B:B)="","",IF(R818="Refreshment Beverage","",IF(AND(R818="Beer",Q818=0),SUM(LOOKUP(2,1/(Rates!$B$15:$B$18&lt;=W818)/(Rates!$C$15:$C$18&gt;=W818),Rates!$D$15:$D$18)*W818),VLOOKUP(VALUE(_xlfn.SINGLE(Q:Q)),Rates!A:B,2,0)*W818)))</f>
        <v/>
      </c>
      <c r="AC818" s="61" t="str" cm="1">
        <f t="array" ref="AC818">IF(_xlfn.SINGLE(B:B)="","",IF(R818="Refreshment Beverage","",IF(AND(R818="Beer",Q818=0),SUM(LOOKUP(2,1/(Rates!$B$15:$B$18&lt;=W818)/(Rates!$C$15:$C$18&gt;=W818),Rates!$E$15:$E$18)*W818),VLOOKUP(VALUE(_xlfn.SINGLE(Q:Q)),Rates!A:C,3,0)*W818)))</f>
        <v/>
      </c>
      <c r="AD818" s="168">
        <f>IFERROR(IF(R818="Beer","",IF(OR(Q818=1,Q818=2,Q818=3,Q818=4),VLOOKUP(Q818,Rates!$A$31:$B$34,2,0)*W818,IF(V818=1,VLOOKUP(U818,'REB BEV MIN MKUP'!B:E,4,0),IF(V818&gt;1,VLOOKUP(VALUE(W818),'REB BEV MIN MKUP'!O:Q,3,0),0)))),0)</f>
        <v>0</v>
      </c>
      <c r="AE818" s="62" t="str">
        <f t="shared" si="424"/>
        <v/>
      </c>
      <c r="AF818" s="63" t="str">
        <f t="shared" si="425"/>
        <v/>
      </c>
      <c r="AG818" s="64" t="str">
        <f t="shared" si="426"/>
        <v/>
      </c>
      <c r="AH818" s="65" t="str">
        <f t="shared" si="427"/>
        <v/>
      </c>
      <c r="AI818" s="66" t="str">
        <f>IF(AE:AE="","",IF(R818="Refreshment Beverage",AK818*(Rates!J$19/100),ROUND(SUM(AH818*(Rates!$J$8/100)),4)))</f>
        <v/>
      </c>
      <c r="AJ818" s="67" t="str">
        <f t="shared" si="428"/>
        <v/>
      </c>
      <c r="AK818" s="22" t="str">
        <f t="shared" si="429"/>
        <v/>
      </c>
      <c r="AL818" s="62" t="str">
        <f t="shared" si="430"/>
        <v/>
      </c>
      <c r="AM818" s="63" t="str">
        <f>IF(AS818="","",IF(R818="Refreshment Beverage",ROUND(AS818*Rates!K$19,4),ROUND(AO818*(VLOOKUP(VALUE(Q818),Rates!G$4:L$12,3,0)),4)))</f>
        <v/>
      </c>
      <c r="AN818" s="68" t="str">
        <f>IF(AS818="","",IF(R818="Refreshment Beverage",AS818*(Rates!J$19/100),MAX(AM818,AB818)))</f>
        <v/>
      </c>
      <c r="AO818" s="69" t="str">
        <f t="shared" si="431"/>
        <v/>
      </c>
      <c r="AP818" s="69" t="str">
        <f t="shared" si="432"/>
        <v/>
      </c>
      <c r="AQ818" s="70" t="str">
        <f>IF(AS818="","",IF(R818="Refreshment Beverage",ROUND(SUM(VLOOKUP(Q:Q,Rates!G$15:L$19,3,0)*(AS818-Y818-Z818-AA818)),4),ROUND(SUM(Rates!$K$8*AS818),4)))</f>
        <v/>
      </c>
      <c r="AR818" s="66" t="str">
        <f t="shared" si="433"/>
        <v/>
      </c>
      <c r="AS818" s="22" t="str">
        <f t="shared" si="434"/>
        <v/>
      </c>
      <c r="AT818" s="62" t="str">
        <f t="shared" si="435"/>
        <v/>
      </c>
      <c r="AU818" s="63" t="str">
        <f>IF(AX818="","",IF(R818="Refreshment Beverage",ROUND((BA818-Y818-Z818-AA818)*VLOOKUP(VALUE(Q818),Rates!G$15:L$19,3,0),4),ROUND(AW818*(VLOOKUP(VALUE(Q818),Rates!G:L,3,0)),4)))</f>
        <v/>
      </c>
      <c r="AV818" s="68" t="str">
        <f t="shared" si="436"/>
        <v/>
      </c>
      <c r="AW818" s="69" t="str">
        <f t="shared" si="437"/>
        <v/>
      </c>
      <c r="AX818" s="65" t="str">
        <f t="shared" si="438"/>
        <v/>
      </c>
      <c r="AY818" s="70" t="str">
        <f>IF(AX818="","",IF(R818="Refreshment Beverage",ROUND(SUM(AX818*Rates!K$19),4),ROUND(SUM(AX818*(Rates!J$8/100)),4)))</f>
        <v/>
      </c>
      <c r="AZ818" s="67" t="str">
        <f t="shared" si="439"/>
        <v/>
      </c>
      <c r="BA818" s="22" t="str">
        <f t="shared" si="440"/>
        <v/>
      </c>
      <c r="BD818" s="171"/>
      <c r="BE818" s="171"/>
      <c r="BF818" s="171"/>
      <c r="BG818" s="171"/>
    </row>
    <row r="819" spans="11:59" ht="12.75" customHeight="1" x14ac:dyDescent="0.3">
      <c r="K819" s="42" t="str">
        <f t="shared" si="412"/>
        <v/>
      </c>
      <c r="L819" s="55" t="str">
        <f t="shared" si="413"/>
        <v/>
      </c>
      <c r="M819" s="43" t="str">
        <f t="shared" si="414"/>
        <v/>
      </c>
      <c r="N819" s="56" t="str" cm="1">
        <f t="array" ref="N819">IFERROR(IF(_xlfn.SINGLE(B:B)="","",IF(R819="Beer",SUM(LOOKUP(2,1/(Rates!$B$3:$B$5&lt;=W819)/(Rates!$C$3:$C$5&gt;=W819),Rates!$D$3:$D$5)*(X819/100)*W819),IF(R819="Refreshment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56" t="str">
        <f t="shared" si="415"/>
        <v/>
      </c>
      <c r="P819" s="53"/>
      <c r="Q819" s="14" t="str">
        <f t="shared" si="416"/>
        <v/>
      </c>
      <c r="R819" s="57" t="str">
        <f t="shared" si="417"/>
        <v/>
      </c>
      <c r="S819" s="58" t="str">
        <f>IF(B819="","",IF(R819="Refreshment Beverage",VLOOKUP(VALUE(Q819),Rates!G$15:L$19,2,0),VLOOKUP(VALUE(Q819),Rates!G$4:L$12,2,0)))</f>
        <v/>
      </c>
      <c r="T819" s="58" t="str">
        <f t="shared" si="418"/>
        <v/>
      </c>
      <c r="U819" s="58" t="str">
        <f t="shared" si="419"/>
        <v/>
      </c>
      <c r="V819" s="58" t="str">
        <f t="shared" si="420"/>
        <v/>
      </c>
      <c r="W819" s="58" t="str">
        <f t="shared" si="421"/>
        <v/>
      </c>
      <c r="X819" s="59" t="str">
        <f t="shared" si="422"/>
        <v/>
      </c>
      <c r="Y819" s="60" t="str">
        <f>IF(B:B="","",IF(R819="Refreshment Beverage",VLOOKUP(Q819,Rates!G$15:L$19,6,0)*W819,VLOOKUP(Q819,Rates!G$4:L$12,6,0)*W819))</f>
        <v/>
      </c>
      <c r="Z819" s="60" t="str">
        <f t="shared" si="423"/>
        <v/>
      </c>
      <c r="AA819" s="60" t="str">
        <f t="shared" si="411"/>
        <v/>
      </c>
      <c r="AB819" s="61" t="str" cm="1">
        <f t="array" ref="AB819">IF(_xlfn.SINGLE(B:B)="","",IF(R819="Refreshment Beverage","",IF(AND(R819="Beer",Q819=0),SUM(LOOKUP(2,1/(Rates!$B$15:$B$18&lt;=W819)/(Rates!$C$15:$C$18&gt;=W819),Rates!$D$15:$D$18)*W819),VLOOKUP(VALUE(_xlfn.SINGLE(Q:Q)),Rates!A:B,2,0)*W819)))</f>
        <v/>
      </c>
      <c r="AC819" s="61" t="str" cm="1">
        <f t="array" ref="AC819">IF(_xlfn.SINGLE(B:B)="","",IF(R819="Refreshment Beverage","",IF(AND(R819="Beer",Q819=0),SUM(LOOKUP(2,1/(Rates!$B$15:$B$18&lt;=W819)/(Rates!$C$15:$C$18&gt;=W819),Rates!$E$15:$E$18)*W819),VLOOKUP(VALUE(_xlfn.SINGLE(Q:Q)),Rates!A:C,3,0)*W819)))</f>
        <v/>
      </c>
      <c r="AD819" s="168">
        <f>IFERROR(IF(R819="Beer","",IF(OR(Q819=1,Q819=2,Q819=3,Q819=4),VLOOKUP(Q819,Rates!$A$31:$B$34,2,0)*W819,IF(V819=1,VLOOKUP(U819,'REB BEV MIN MKUP'!B:E,4,0),IF(V819&gt;1,VLOOKUP(VALUE(W819),'REB BEV MIN MKUP'!O:Q,3,0),0)))),0)</f>
        <v>0</v>
      </c>
      <c r="AE819" s="62" t="str">
        <f t="shared" si="424"/>
        <v/>
      </c>
      <c r="AF819" s="63" t="str">
        <f t="shared" si="425"/>
        <v/>
      </c>
      <c r="AG819" s="64" t="str">
        <f t="shared" si="426"/>
        <v/>
      </c>
      <c r="AH819" s="65" t="str">
        <f t="shared" si="427"/>
        <v/>
      </c>
      <c r="AI819" s="66" t="str">
        <f>IF(AE:AE="","",IF(R819="Refreshment Beverage",AK819*(Rates!J$19/100),ROUND(SUM(AH819*(Rates!$J$8/100)),4)))</f>
        <v/>
      </c>
      <c r="AJ819" s="67" t="str">
        <f t="shared" si="428"/>
        <v/>
      </c>
      <c r="AK819" s="22" t="str">
        <f t="shared" si="429"/>
        <v/>
      </c>
      <c r="AL819" s="62" t="str">
        <f t="shared" si="430"/>
        <v/>
      </c>
      <c r="AM819" s="63" t="str">
        <f>IF(AS819="","",IF(R819="Refreshment Beverage",ROUND(AS819*Rates!K$19,4),ROUND(AO819*(VLOOKUP(VALUE(Q819),Rates!G$4:L$12,3,0)),4)))</f>
        <v/>
      </c>
      <c r="AN819" s="68" t="str">
        <f>IF(AS819="","",IF(R819="Refreshment Beverage",AS819*(Rates!J$19/100),MAX(AM819,AB819)))</f>
        <v/>
      </c>
      <c r="AO819" s="69" t="str">
        <f t="shared" si="431"/>
        <v/>
      </c>
      <c r="AP819" s="69" t="str">
        <f t="shared" si="432"/>
        <v/>
      </c>
      <c r="AQ819" s="70" t="str">
        <f>IF(AS819="","",IF(R819="Refreshment Beverage",ROUND(SUM(VLOOKUP(Q:Q,Rates!G$15:L$19,3,0)*(AS819-Y819-Z819-AA819)),4),ROUND(SUM(Rates!$K$8*AS819),4)))</f>
        <v/>
      </c>
      <c r="AR819" s="66" t="str">
        <f t="shared" si="433"/>
        <v/>
      </c>
      <c r="AS819" s="22" t="str">
        <f t="shared" si="434"/>
        <v/>
      </c>
      <c r="AT819" s="62" t="str">
        <f t="shared" si="435"/>
        <v/>
      </c>
      <c r="AU819" s="63" t="str">
        <f>IF(AX819="","",IF(R819="Refreshment Beverage",ROUND((BA819-Y819-Z819-AA819)*VLOOKUP(VALUE(Q819),Rates!G$15:L$19,3,0),4),ROUND(AW819*(VLOOKUP(VALUE(Q819),Rates!G:L,3,0)),4)))</f>
        <v/>
      </c>
      <c r="AV819" s="68" t="str">
        <f t="shared" si="436"/>
        <v/>
      </c>
      <c r="AW819" s="69" t="str">
        <f t="shared" si="437"/>
        <v/>
      </c>
      <c r="AX819" s="65" t="str">
        <f t="shared" si="438"/>
        <v/>
      </c>
      <c r="AY819" s="70" t="str">
        <f>IF(AX819="","",IF(R819="Refreshment Beverage",ROUND(SUM(AX819*Rates!K$19),4),ROUND(SUM(AX819*(Rates!J$8/100)),4)))</f>
        <v/>
      </c>
      <c r="AZ819" s="67" t="str">
        <f t="shared" si="439"/>
        <v/>
      </c>
      <c r="BA819" s="22" t="str">
        <f t="shared" si="440"/>
        <v/>
      </c>
      <c r="BD819" s="171"/>
      <c r="BE819" s="171"/>
      <c r="BF819" s="171"/>
      <c r="BG819" s="171"/>
    </row>
    <row r="820" spans="11:59" ht="12.75" customHeight="1" x14ac:dyDescent="0.3">
      <c r="K820" s="42" t="str">
        <f t="shared" si="412"/>
        <v/>
      </c>
      <c r="L820" s="55" t="str">
        <f t="shared" si="413"/>
        <v/>
      </c>
      <c r="M820" s="43" t="str">
        <f t="shared" si="414"/>
        <v/>
      </c>
      <c r="N820" s="56" t="str" cm="1">
        <f t="array" ref="N820">IFERROR(IF(_xlfn.SINGLE(B:B)="","",IF(R820="Beer",SUM(LOOKUP(2,1/(Rates!$B$3:$B$5&lt;=W820)/(Rates!$C$3:$C$5&gt;=W820),Rates!$D$3:$D$5)*(X820/100)*W820),IF(R820="Refreshment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56" t="str">
        <f t="shared" si="415"/>
        <v/>
      </c>
      <c r="P820" s="53"/>
      <c r="Q820" s="14" t="str">
        <f t="shared" si="416"/>
        <v/>
      </c>
      <c r="R820" s="57" t="str">
        <f t="shared" si="417"/>
        <v/>
      </c>
      <c r="S820" s="58" t="str">
        <f>IF(B820="","",IF(R820="Refreshment Beverage",VLOOKUP(VALUE(Q820),Rates!G$15:L$19,2,0),VLOOKUP(VALUE(Q820),Rates!G$4:L$12,2,0)))</f>
        <v/>
      </c>
      <c r="T820" s="58" t="str">
        <f t="shared" si="418"/>
        <v/>
      </c>
      <c r="U820" s="58" t="str">
        <f t="shared" si="419"/>
        <v/>
      </c>
      <c r="V820" s="58" t="str">
        <f t="shared" si="420"/>
        <v/>
      </c>
      <c r="W820" s="58" t="str">
        <f t="shared" si="421"/>
        <v/>
      </c>
      <c r="X820" s="59" t="str">
        <f t="shared" si="422"/>
        <v/>
      </c>
      <c r="Y820" s="60" t="str">
        <f>IF(B:B="","",IF(R820="Refreshment Beverage",VLOOKUP(Q820,Rates!G$15:L$19,6,0)*W820,VLOOKUP(Q820,Rates!G$4:L$12,6,0)*W820))</f>
        <v/>
      </c>
      <c r="Z820" s="60" t="str">
        <f t="shared" si="423"/>
        <v/>
      </c>
      <c r="AA820" s="60" t="str">
        <f t="shared" si="411"/>
        <v/>
      </c>
      <c r="AB820" s="61" t="str" cm="1">
        <f t="array" ref="AB820">IF(_xlfn.SINGLE(B:B)="","",IF(R820="Refreshment Beverage","",IF(AND(R820="Beer",Q820=0),SUM(LOOKUP(2,1/(Rates!$B$15:$B$18&lt;=W820)/(Rates!$C$15:$C$18&gt;=W820),Rates!$D$15:$D$18)*W820),VLOOKUP(VALUE(_xlfn.SINGLE(Q:Q)),Rates!A:B,2,0)*W820)))</f>
        <v/>
      </c>
      <c r="AC820" s="61" t="str" cm="1">
        <f t="array" ref="AC820">IF(_xlfn.SINGLE(B:B)="","",IF(R820="Refreshment Beverage","",IF(AND(R820="Beer",Q820=0),SUM(LOOKUP(2,1/(Rates!$B$15:$B$18&lt;=W820)/(Rates!$C$15:$C$18&gt;=W820),Rates!$E$15:$E$18)*W820),VLOOKUP(VALUE(_xlfn.SINGLE(Q:Q)),Rates!A:C,3,0)*W820)))</f>
        <v/>
      </c>
      <c r="AD820" s="168">
        <f>IFERROR(IF(R820="Beer","",IF(OR(Q820=1,Q820=2,Q820=3,Q820=4),VLOOKUP(Q820,Rates!$A$31:$B$34,2,0)*W820,IF(V820=1,VLOOKUP(U820,'REB BEV MIN MKUP'!B:E,4,0),IF(V820&gt;1,VLOOKUP(VALUE(W820),'REB BEV MIN MKUP'!O:Q,3,0),0)))),0)</f>
        <v>0</v>
      </c>
      <c r="AE820" s="62" t="str">
        <f t="shared" si="424"/>
        <v/>
      </c>
      <c r="AF820" s="63" t="str">
        <f t="shared" si="425"/>
        <v/>
      </c>
      <c r="AG820" s="64" t="str">
        <f t="shared" si="426"/>
        <v/>
      </c>
      <c r="AH820" s="65" t="str">
        <f t="shared" si="427"/>
        <v/>
      </c>
      <c r="AI820" s="66" t="str">
        <f>IF(AE:AE="","",IF(R820="Refreshment Beverage",AK820*(Rates!J$19/100),ROUND(SUM(AH820*(Rates!$J$8/100)),4)))</f>
        <v/>
      </c>
      <c r="AJ820" s="67" t="str">
        <f t="shared" si="428"/>
        <v/>
      </c>
      <c r="AK820" s="22" t="str">
        <f t="shared" si="429"/>
        <v/>
      </c>
      <c r="AL820" s="62" t="str">
        <f t="shared" si="430"/>
        <v/>
      </c>
      <c r="AM820" s="63" t="str">
        <f>IF(AS820="","",IF(R820="Refreshment Beverage",ROUND(AS820*Rates!K$19,4),ROUND(AO820*(VLOOKUP(VALUE(Q820),Rates!G$4:L$12,3,0)),4)))</f>
        <v/>
      </c>
      <c r="AN820" s="68" t="str">
        <f>IF(AS820="","",IF(R820="Refreshment Beverage",AS820*(Rates!J$19/100),MAX(AM820,AB820)))</f>
        <v/>
      </c>
      <c r="AO820" s="69" t="str">
        <f t="shared" si="431"/>
        <v/>
      </c>
      <c r="AP820" s="69" t="str">
        <f t="shared" si="432"/>
        <v/>
      </c>
      <c r="AQ820" s="70" t="str">
        <f>IF(AS820="","",IF(R820="Refreshment Beverage",ROUND(SUM(VLOOKUP(Q:Q,Rates!G$15:L$19,3,0)*(AS820-Y820-Z820-AA820)),4),ROUND(SUM(Rates!$K$8*AS820),4)))</f>
        <v/>
      </c>
      <c r="AR820" s="66" t="str">
        <f t="shared" si="433"/>
        <v/>
      </c>
      <c r="AS820" s="22" t="str">
        <f t="shared" si="434"/>
        <v/>
      </c>
      <c r="AT820" s="62" t="str">
        <f t="shared" si="435"/>
        <v/>
      </c>
      <c r="AU820" s="63" t="str">
        <f>IF(AX820="","",IF(R820="Refreshment Beverage",ROUND((BA820-Y820-Z820-AA820)*VLOOKUP(VALUE(Q820),Rates!G$15:L$19,3,0),4),ROUND(AW820*(VLOOKUP(VALUE(Q820),Rates!G:L,3,0)),4)))</f>
        <v/>
      </c>
      <c r="AV820" s="68" t="str">
        <f t="shared" si="436"/>
        <v/>
      </c>
      <c r="AW820" s="69" t="str">
        <f t="shared" si="437"/>
        <v/>
      </c>
      <c r="AX820" s="65" t="str">
        <f t="shared" si="438"/>
        <v/>
      </c>
      <c r="AY820" s="70" t="str">
        <f>IF(AX820="","",IF(R820="Refreshment Beverage",ROUND(SUM(AX820*Rates!K$19),4),ROUND(SUM(AX820*(Rates!J$8/100)),4)))</f>
        <v/>
      </c>
      <c r="AZ820" s="67" t="str">
        <f t="shared" si="439"/>
        <v/>
      </c>
      <c r="BA820" s="22" t="str">
        <f t="shared" si="440"/>
        <v/>
      </c>
      <c r="BD820" s="171"/>
      <c r="BE820" s="171"/>
      <c r="BF820" s="171"/>
      <c r="BG820" s="171"/>
    </row>
    <row r="821" spans="11:59" ht="12.75" customHeight="1" x14ac:dyDescent="0.3">
      <c r="K821" s="42" t="str">
        <f t="shared" si="412"/>
        <v/>
      </c>
      <c r="L821" s="55" t="str">
        <f t="shared" si="413"/>
        <v/>
      </c>
      <c r="M821" s="43" t="str">
        <f t="shared" si="414"/>
        <v/>
      </c>
      <c r="N821" s="56" t="str" cm="1">
        <f t="array" ref="N821">IFERROR(IF(_xlfn.SINGLE(B:B)="","",IF(R821="Beer",SUM(LOOKUP(2,1/(Rates!$B$3:$B$5&lt;=W821)/(Rates!$C$3:$C$5&gt;=W821),Rates!$D$3:$D$5)*(X821/100)*W821),IF(R821="Refreshment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56" t="str">
        <f t="shared" si="415"/>
        <v/>
      </c>
      <c r="P821" s="53"/>
      <c r="Q821" s="14" t="str">
        <f t="shared" si="416"/>
        <v/>
      </c>
      <c r="R821" s="57" t="str">
        <f t="shared" si="417"/>
        <v/>
      </c>
      <c r="S821" s="58" t="str">
        <f>IF(B821="","",IF(R821="Refreshment Beverage",VLOOKUP(VALUE(Q821),Rates!G$15:L$19,2,0),VLOOKUP(VALUE(Q821),Rates!G$4:L$12,2,0)))</f>
        <v/>
      </c>
      <c r="T821" s="58" t="str">
        <f t="shared" si="418"/>
        <v/>
      </c>
      <c r="U821" s="58" t="str">
        <f t="shared" si="419"/>
        <v/>
      </c>
      <c r="V821" s="58" t="str">
        <f t="shared" si="420"/>
        <v/>
      </c>
      <c r="W821" s="58" t="str">
        <f t="shared" si="421"/>
        <v/>
      </c>
      <c r="X821" s="59" t="str">
        <f t="shared" si="422"/>
        <v/>
      </c>
      <c r="Y821" s="60" t="str">
        <f>IF(B:B="","",IF(R821="Refreshment Beverage",VLOOKUP(Q821,Rates!G$15:L$19,6,0)*W821,VLOOKUP(Q821,Rates!G$4:L$12,6,0)*W821))</f>
        <v/>
      </c>
      <c r="Z821" s="60" t="str">
        <f t="shared" si="423"/>
        <v/>
      </c>
      <c r="AA821" s="60" t="str">
        <f t="shared" si="411"/>
        <v/>
      </c>
      <c r="AB821" s="61" t="str" cm="1">
        <f t="array" ref="AB821">IF(_xlfn.SINGLE(B:B)="","",IF(R821="Refreshment Beverage","",IF(AND(R821="Beer",Q821=0),SUM(LOOKUP(2,1/(Rates!$B$15:$B$18&lt;=W821)/(Rates!$C$15:$C$18&gt;=W821),Rates!$D$15:$D$18)*W821),VLOOKUP(VALUE(_xlfn.SINGLE(Q:Q)),Rates!A:B,2,0)*W821)))</f>
        <v/>
      </c>
      <c r="AC821" s="61" t="str" cm="1">
        <f t="array" ref="AC821">IF(_xlfn.SINGLE(B:B)="","",IF(R821="Refreshment Beverage","",IF(AND(R821="Beer",Q821=0),SUM(LOOKUP(2,1/(Rates!$B$15:$B$18&lt;=W821)/(Rates!$C$15:$C$18&gt;=W821),Rates!$E$15:$E$18)*W821),VLOOKUP(VALUE(_xlfn.SINGLE(Q:Q)),Rates!A:C,3,0)*W821)))</f>
        <v/>
      </c>
      <c r="AD821" s="168">
        <f>IFERROR(IF(R821="Beer","",IF(OR(Q821=1,Q821=2,Q821=3,Q821=4),VLOOKUP(Q821,Rates!$A$31:$B$34,2,0)*W821,IF(V821=1,VLOOKUP(U821,'REB BEV MIN MKUP'!B:E,4,0),IF(V821&gt;1,VLOOKUP(VALUE(W821),'REB BEV MIN MKUP'!O:Q,3,0),0)))),0)</f>
        <v>0</v>
      </c>
      <c r="AE821" s="62" t="str">
        <f t="shared" si="424"/>
        <v/>
      </c>
      <c r="AF821" s="63" t="str">
        <f t="shared" si="425"/>
        <v/>
      </c>
      <c r="AG821" s="64" t="str">
        <f t="shared" si="426"/>
        <v/>
      </c>
      <c r="AH821" s="65" t="str">
        <f t="shared" si="427"/>
        <v/>
      </c>
      <c r="AI821" s="66" t="str">
        <f>IF(AE:AE="","",IF(R821="Refreshment Beverage",AK821*(Rates!J$19/100),ROUND(SUM(AH821*(Rates!$J$8/100)),4)))</f>
        <v/>
      </c>
      <c r="AJ821" s="67" t="str">
        <f t="shared" si="428"/>
        <v/>
      </c>
      <c r="AK821" s="22" t="str">
        <f t="shared" si="429"/>
        <v/>
      </c>
      <c r="AL821" s="62" t="str">
        <f t="shared" si="430"/>
        <v/>
      </c>
      <c r="AM821" s="63" t="str">
        <f>IF(AS821="","",IF(R821="Refreshment Beverage",ROUND(AS821*Rates!K$19,4),ROUND(AO821*(VLOOKUP(VALUE(Q821),Rates!G$4:L$12,3,0)),4)))</f>
        <v/>
      </c>
      <c r="AN821" s="68" t="str">
        <f>IF(AS821="","",IF(R821="Refreshment Beverage",AS821*(Rates!J$19/100),MAX(AM821,AB821)))</f>
        <v/>
      </c>
      <c r="AO821" s="69" t="str">
        <f t="shared" si="431"/>
        <v/>
      </c>
      <c r="AP821" s="69" t="str">
        <f t="shared" si="432"/>
        <v/>
      </c>
      <c r="AQ821" s="70" t="str">
        <f>IF(AS821="","",IF(R821="Refreshment Beverage",ROUND(SUM(VLOOKUP(Q:Q,Rates!G$15:L$19,3,0)*(AS821-Y821-Z821-AA821)),4),ROUND(SUM(Rates!$K$8*AS821),4)))</f>
        <v/>
      </c>
      <c r="AR821" s="66" t="str">
        <f t="shared" si="433"/>
        <v/>
      </c>
      <c r="AS821" s="22" t="str">
        <f t="shared" si="434"/>
        <v/>
      </c>
      <c r="AT821" s="62" t="str">
        <f t="shared" si="435"/>
        <v/>
      </c>
      <c r="AU821" s="63" t="str">
        <f>IF(AX821="","",IF(R821="Refreshment Beverage",ROUND((BA821-Y821-Z821-AA821)*VLOOKUP(VALUE(Q821),Rates!G$15:L$19,3,0),4),ROUND(AW821*(VLOOKUP(VALUE(Q821),Rates!G:L,3,0)),4)))</f>
        <v/>
      </c>
      <c r="AV821" s="68" t="str">
        <f t="shared" si="436"/>
        <v/>
      </c>
      <c r="AW821" s="69" t="str">
        <f t="shared" si="437"/>
        <v/>
      </c>
      <c r="AX821" s="65" t="str">
        <f t="shared" si="438"/>
        <v/>
      </c>
      <c r="AY821" s="70" t="str">
        <f>IF(AX821="","",IF(R821="Refreshment Beverage",ROUND(SUM(AX821*Rates!K$19),4),ROUND(SUM(AX821*(Rates!J$8/100)),4)))</f>
        <v/>
      </c>
      <c r="AZ821" s="67" t="str">
        <f t="shared" si="439"/>
        <v/>
      </c>
      <c r="BA821" s="22" t="str">
        <f t="shared" si="440"/>
        <v/>
      </c>
      <c r="BD821" s="171"/>
      <c r="BE821" s="171"/>
      <c r="BF821" s="171"/>
      <c r="BG821" s="171"/>
    </row>
    <row r="822" spans="11:59" ht="12.75" customHeight="1" x14ac:dyDescent="0.3">
      <c r="K822" s="42" t="str">
        <f t="shared" si="412"/>
        <v/>
      </c>
      <c r="L822" s="55" t="str">
        <f t="shared" si="413"/>
        <v/>
      </c>
      <c r="M822" s="43" t="str">
        <f t="shared" si="414"/>
        <v/>
      </c>
      <c r="N822" s="56" t="str" cm="1">
        <f t="array" ref="N822">IFERROR(IF(_xlfn.SINGLE(B:B)="","",IF(R822="Beer",SUM(LOOKUP(2,1/(Rates!$B$3:$B$5&lt;=W822)/(Rates!$C$3:$C$5&gt;=W822),Rates!$D$3:$D$5)*(X822/100)*W822),IF(R822="Refreshment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56" t="str">
        <f t="shared" si="415"/>
        <v/>
      </c>
      <c r="P822" s="53"/>
      <c r="Q822" s="14" t="str">
        <f t="shared" si="416"/>
        <v/>
      </c>
      <c r="R822" s="57" t="str">
        <f t="shared" si="417"/>
        <v/>
      </c>
      <c r="S822" s="58" t="str">
        <f>IF(B822="","",IF(R822="Refreshment Beverage",VLOOKUP(VALUE(Q822),Rates!G$15:L$19,2,0),VLOOKUP(VALUE(Q822),Rates!G$4:L$12,2,0)))</f>
        <v/>
      </c>
      <c r="T822" s="58" t="str">
        <f t="shared" si="418"/>
        <v/>
      </c>
      <c r="U822" s="58" t="str">
        <f t="shared" si="419"/>
        <v/>
      </c>
      <c r="V822" s="58" t="str">
        <f t="shared" si="420"/>
        <v/>
      </c>
      <c r="W822" s="58" t="str">
        <f t="shared" si="421"/>
        <v/>
      </c>
      <c r="X822" s="59" t="str">
        <f t="shared" si="422"/>
        <v/>
      </c>
      <c r="Y822" s="60" t="str">
        <f>IF(B:B="","",IF(R822="Refreshment Beverage",VLOOKUP(Q822,Rates!G$15:L$19,6,0)*W822,VLOOKUP(Q822,Rates!G$4:L$12,6,0)*W822))</f>
        <v/>
      </c>
      <c r="Z822" s="60" t="str">
        <f t="shared" si="423"/>
        <v/>
      </c>
      <c r="AA822" s="60" t="str">
        <f t="shared" si="411"/>
        <v/>
      </c>
      <c r="AB822" s="61" t="str" cm="1">
        <f t="array" ref="AB822">IF(_xlfn.SINGLE(B:B)="","",IF(R822="Refreshment Beverage","",IF(AND(R822="Beer",Q822=0),SUM(LOOKUP(2,1/(Rates!$B$15:$B$18&lt;=W822)/(Rates!$C$15:$C$18&gt;=W822),Rates!$D$15:$D$18)*W822),VLOOKUP(VALUE(_xlfn.SINGLE(Q:Q)),Rates!A:B,2,0)*W822)))</f>
        <v/>
      </c>
      <c r="AC822" s="61" t="str" cm="1">
        <f t="array" ref="AC822">IF(_xlfn.SINGLE(B:B)="","",IF(R822="Refreshment Beverage","",IF(AND(R822="Beer",Q822=0),SUM(LOOKUP(2,1/(Rates!$B$15:$B$18&lt;=W822)/(Rates!$C$15:$C$18&gt;=W822),Rates!$E$15:$E$18)*W822),VLOOKUP(VALUE(_xlfn.SINGLE(Q:Q)),Rates!A:C,3,0)*W822)))</f>
        <v/>
      </c>
      <c r="AD822" s="168">
        <f>IFERROR(IF(R822="Beer","",IF(OR(Q822=1,Q822=2,Q822=3,Q822=4),VLOOKUP(Q822,Rates!$A$31:$B$34,2,0)*W822,IF(V822=1,VLOOKUP(U822,'REB BEV MIN MKUP'!B:E,4,0),IF(V822&gt;1,VLOOKUP(VALUE(W822),'REB BEV MIN MKUP'!O:Q,3,0),0)))),0)</f>
        <v>0</v>
      </c>
      <c r="AE822" s="62" t="str">
        <f t="shared" si="424"/>
        <v/>
      </c>
      <c r="AF822" s="63" t="str">
        <f t="shared" si="425"/>
        <v/>
      </c>
      <c r="AG822" s="64" t="str">
        <f t="shared" si="426"/>
        <v/>
      </c>
      <c r="AH822" s="65" t="str">
        <f t="shared" si="427"/>
        <v/>
      </c>
      <c r="AI822" s="66" t="str">
        <f>IF(AE:AE="","",IF(R822="Refreshment Beverage",AK822*(Rates!J$19/100),ROUND(SUM(AH822*(Rates!$J$8/100)),4)))</f>
        <v/>
      </c>
      <c r="AJ822" s="67" t="str">
        <f t="shared" si="428"/>
        <v/>
      </c>
      <c r="AK822" s="22" t="str">
        <f t="shared" si="429"/>
        <v/>
      </c>
      <c r="AL822" s="62" t="str">
        <f t="shared" si="430"/>
        <v/>
      </c>
      <c r="AM822" s="63" t="str">
        <f>IF(AS822="","",IF(R822="Refreshment Beverage",ROUND(AS822*Rates!K$19,4),ROUND(AO822*(VLOOKUP(VALUE(Q822),Rates!G$4:L$12,3,0)),4)))</f>
        <v/>
      </c>
      <c r="AN822" s="68" t="str">
        <f>IF(AS822="","",IF(R822="Refreshment Beverage",AS822*(Rates!J$19/100),MAX(AM822,AB822)))</f>
        <v/>
      </c>
      <c r="AO822" s="69" t="str">
        <f t="shared" si="431"/>
        <v/>
      </c>
      <c r="AP822" s="69" t="str">
        <f t="shared" si="432"/>
        <v/>
      </c>
      <c r="AQ822" s="70" t="str">
        <f>IF(AS822="","",IF(R822="Refreshment Beverage",ROUND(SUM(VLOOKUP(Q:Q,Rates!G$15:L$19,3,0)*(AS822-Y822-Z822-AA822)),4),ROUND(SUM(Rates!$K$8*AS822),4)))</f>
        <v/>
      </c>
      <c r="AR822" s="66" t="str">
        <f t="shared" si="433"/>
        <v/>
      </c>
      <c r="AS822" s="22" t="str">
        <f t="shared" si="434"/>
        <v/>
      </c>
      <c r="AT822" s="62" t="str">
        <f t="shared" si="435"/>
        <v/>
      </c>
      <c r="AU822" s="63" t="str">
        <f>IF(AX822="","",IF(R822="Refreshment Beverage",ROUND((BA822-Y822-Z822-AA822)*VLOOKUP(VALUE(Q822),Rates!G$15:L$19,3,0),4),ROUND(AW822*(VLOOKUP(VALUE(Q822),Rates!G:L,3,0)),4)))</f>
        <v/>
      </c>
      <c r="AV822" s="68" t="str">
        <f t="shared" si="436"/>
        <v/>
      </c>
      <c r="AW822" s="69" t="str">
        <f t="shared" si="437"/>
        <v/>
      </c>
      <c r="AX822" s="65" t="str">
        <f t="shared" si="438"/>
        <v/>
      </c>
      <c r="AY822" s="70" t="str">
        <f>IF(AX822="","",IF(R822="Refreshment Beverage",ROUND(SUM(AX822*Rates!K$19),4),ROUND(SUM(AX822*(Rates!J$8/100)),4)))</f>
        <v/>
      </c>
      <c r="AZ822" s="67" t="str">
        <f t="shared" si="439"/>
        <v/>
      </c>
      <c r="BA822" s="22" t="str">
        <f t="shared" si="440"/>
        <v/>
      </c>
      <c r="BD822" s="171"/>
      <c r="BE822" s="171"/>
      <c r="BF822" s="171"/>
      <c r="BG822" s="171"/>
    </row>
    <row r="823" spans="11:59" ht="12.75" customHeight="1" x14ac:dyDescent="0.3">
      <c r="K823" s="42" t="str">
        <f t="shared" si="412"/>
        <v/>
      </c>
      <c r="L823" s="55" t="str">
        <f t="shared" si="413"/>
        <v/>
      </c>
      <c r="M823" s="43" t="str">
        <f t="shared" si="414"/>
        <v/>
      </c>
      <c r="N823" s="56" t="str" cm="1">
        <f t="array" ref="N823">IFERROR(IF(_xlfn.SINGLE(B:B)="","",IF(R823="Beer",SUM(LOOKUP(2,1/(Rates!$B$3:$B$5&lt;=W823)/(Rates!$C$3:$C$5&gt;=W823),Rates!$D$3:$D$5)*(X823/100)*W823),IF(R823="Refreshment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56" t="str">
        <f t="shared" si="415"/>
        <v/>
      </c>
      <c r="P823" s="53"/>
      <c r="Q823" s="14" t="str">
        <f t="shared" si="416"/>
        <v/>
      </c>
      <c r="R823" s="57" t="str">
        <f t="shared" si="417"/>
        <v/>
      </c>
      <c r="S823" s="58" t="str">
        <f>IF(B823="","",IF(R823="Refreshment Beverage",VLOOKUP(VALUE(Q823),Rates!G$15:L$19,2,0),VLOOKUP(VALUE(Q823),Rates!G$4:L$12,2,0)))</f>
        <v/>
      </c>
      <c r="T823" s="58" t="str">
        <f t="shared" si="418"/>
        <v/>
      </c>
      <c r="U823" s="58" t="str">
        <f t="shared" si="419"/>
        <v/>
      </c>
      <c r="V823" s="58" t="str">
        <f t="shared" si="420"/>
        <v/>
      </c>
      <c r="W823" s="58" t="str">
        <f t="shared" si="421"/>
        <v/>
      </c>
      <c r="X823" s="59" t="str">
        <f t="shared" si="422"/>
        <v/>
      </c>
      <c r="Y823" s="60" t="str">
        <f>IF(B:B="","",IF(R823="Refreshment Beverage",VLOOKUP(Q823,Rates!G$15:L$19,6,0)*W823,VLOOKUP(Q823,Rates!G$4:L$12,6,0)*W823))</f>
        <v/>
      </c>
      <c r="Z823" s="60" t="str">
        <f t="shared" si="423"/>
        <v/>
      </c>
      <c r="AA823" s="60" t="str">
        <f t="shared" si="411"/>
        <v/>
      </c>
      <c r="AB823" s="61" t="str" cm="1">
        <f t="array" ref="AB823">IF(_xlfn.SINGLE(B:B)="","",IF(R823="Refreshment Beverage","",IF(AND(R823="Beer",Q823=0),SUM(LOOKUP(2,1/(Rates!$B$15:$B$18&lt;=W823)/(Rates!$C$15:$C$18&gt;=W823),Rates!$D$15:$D$18)*W823),VLOOKUP(VALUE(_xlfn.SINGLE(Q:Q)),Rates!A:B,2,0)*W823)))</f>
        <v/>
      </c>
      <c r="AC823" s="61" t="str" cm="1">
        <f t="array" ref="AC823">IF(_xlfn.SINGLE(B:B)="","",IF(R823="Refreshment Beverage","",IF(AND(R823="Beer",Q823=0),SUM(LOOKUP(2,1/(Rates!$B$15:$B$18&lt;=W823)/(Rates!$C$15:$C$18&gt;=W823),Rates!$E$15:$E$18)*W823),VLOOKUP(VALUE(_xlfn.SINGLE(Q:Q)),Rates!A:C,3,0)*W823)))</f>
        <v/>
      </c>
      <c r="AD823" s="168">
        <f>IFERROR(IF(R823="Beer","",IF(OR(Q823=1,Q823=2,Q823=3,Q823=4),VLOOKUP(Q823,Rates!$A$31:$B$34,2,0)*W823,IF(V823=1,VLOOKUP(U823,'REB BEV MIN MKUP'!B:E,4,0),IF(V823&gt;1,VLOOKUP(VALUE(W823),'REB BEV MIN MKUP'!O:Q,3,0),0)))),0)</f>
        <v>0</v>
      </c>
      <c r="AE823" s="62" t="str">
        <f t="shared" si="424"/>
        <v/>
      </c>
      <c r="AF823" s="63" t="str">
        <f t="shared" si="425"/>
        <v/>
      </c>
      <c r="AG823" s="64" t="str">
        <f t="shared" si="426"/>
        <v/>
      </c>
      <c r="AH823" s="65" t="str">
        <f t="shared" si="427"/>
        <v/>
      </c>
      <c r="AI823" s="66" t="str">
        <f>IF(AE:AE="","",IF(R823="Refreshment Beverage",AK823*(Rates!J$19/100),ROUND(SUM(AH823*(Rates!$J$8/100)),4)))</f>
        <v/>
      </c>
      <c r="AJ823" s="67" t="str">
        <f t="shared" si="428"/>
        <v/>
      </c>
      <c r="AK823" s="22" t="str">
        <f t="shared" si="429"/>
        <v/>
      </c>
      <c r="AL823" s="62" t="str">
        <f t="shared" si="430"/>
        <v/>
      </c>
      <c r="AM823" s="63" t="str">
        <f>IF(AS823="","",IF(R823="Refreshment Beverage",ROUND(AS823*Rates!K$19,4),ROUND(AO823*(VLOOKUP(VALUE(Q823),Rates!G$4:L$12,3,0)),4)))</f>
        <v/>
      </c>
      <c r="AN823" s="68" t="str">
        <f>IF(AS823="","",IF(R823="Refreshment Beverage",AS823*(Rates!J$19/100),MAX(AM823,AB823)))</f>
        <v/>
      </c>
      <c r="AO823" s="69" t="str">
        <f t="shared" si="431"/>
        <v/>
      </c>
      <c r="AP823" s="69" t="str">
        <f t="shared" si="432"/>
        <v/>
      </c>
      <c r="AQ823" s="70" t="str">
        <f>IF(AS823="","",IF(R823="Refreshment Beverage",ROUND(SUM(VLOOKUP(Q:Q,Rates!G$15:L$19,3,0)*(AS823-Y823-Z823-AA823)),4),ROUND(SUM(Rates!$K$8*AS823),4)))</f>
        <v/>
      </c>
      <c r="AR823" s="66" t="str">
        <f t="shared" si="433"/>
        <v/>
      </c>
      <c r="AS823" s="22" t="str">
        <f t="shared" si="434"/>
        <v/>
      </c>
      <c r="AT823" s="62" t="str">
        <f t="shared" si="435"/>
        <v/>
      </c>
      <c r="AU823" s="63" t="str">
        <f>IF(AX823="","",IF(R823="Refreshment Beverage",ROUND((BA823-Y823-Z823-AA823)*VLOOKUP(VALUE(Q823),Rates!G$15:L$19,3,0),4),ROUND(AW823*(VLOOKUP(VALUE(Q823),Rates!G:L,3,0)),4)))</f>
        <v/>
      </c>
      <c r="AV823" s="68" t="str">
        <f t="shared" si="436"/>
        <v/>
      </c>
      <c r="AW823" s="69" t="str">
        <f t="shared" si="437"/>
        <v/>
      </c>
      <c r="AX823" s="65" t="str">
        <f t="shared" si="438"/>
        <v/>
      </c>
      <c r="AY823" s="70" t="str">
        <f>IF(AX823="","",IF(R823="Refreshment Beverage",ROUND(SUM(AX823*Rates!K$19),4),ROUND(SUM(AX823*(Rates!J$8/100)),4)))</f>
        <v/>
      </c>
      <c r="AZ823" s="67" t="str">
        <f t="shared" si="439"/>
        <v/>
      </c>
      <c r="BA823" s="22" t="str">
        <f t="shared" si="440"/>
        <v/>
      </c>
      <c r="BD823" s="171"/>
      <c r="BE823" s="171"/>
      <c r="BF823" s="171"/>
      <c r="BG823" s="171"/>
    </row>
    <row r="824" spans="11:59" ht="12.75" customHeight="1" x14ac:dyDescent="0.3">
      <c r="K824" s="42" t="str">
        <f t="shared" si="412"/>
        <v/>
      </c>
      <c r="L824" s="55" t="str">
        <f t="shared" si="413"/>
        <v/>
      </c>
      <c r="M824" s="43" t="str">
        <f t="shared" si="414"/>
        <v/>
      </c>
      <c r="N824" s="56" t="str" cm="1">
        <f t="array" ref="N824">IFERROR(IF(_xlfn.SINGLE(B:B)="","",IF(R824="Beer",SUM(LOOKUP(2,1/(Rates!$B$3:$B$5&lt;=W824)/(Rates!$C$3:$C$5&gt;=W824),Rates!$D$3:$D$5)*(X824/100)*W824),IF(R824="Refreshment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56" t="str">
        <f t="shared" si="415"/>
        <v/>
      </c>
      <c r="P824" s="53"/>
      <c r="Q824" s="14" t="str">
        <f t="shared" si="416"/>
        <v/>
      </c>
      <c r="R824" s="57" t="str">
        <f t="shared" si="417"/>
        <v/>
      </c>
      <c r="S824" s="58" t="str">
        <f>IF(B824="","",IF(R824="Refreshment Beverage",VLOOKUP(VALUE(Q824),Rates!G$15:L$19,2,0),VLOOKUP(VALUE(Q824),Rates!G$4:L$12,2,0)))</f>
        <v/>
      </c>
      <c r="T824" s="58" t="str">
        <f t="shared" si="418"/>
        <v/>
      </c>
      <c r="U824" s="58" t="str">
        <f t="shared" si="419"/>
        <v/>
      </c>
      <c r="V824" s="58" t="str">
        <f t="shared" si="420"/>
        <v/>
      </c>
      <c r="W824" s="58" t="str">
        <f t="shared" si="421"/>
        <v/>
      </c>
      <c r="X824" s="59" t="str">
        <f t="shared" si="422"/>
        <v/>
      </c>
      <c r="Y824" s="60" t="str">
        <f>IF(B:B="","",IF(R824="Refreshment Beverage",VLOOKUP(Q824,Rates!G$15:L$19,6,0)*W824,VLOOKUP(Q824,Rates!G$4:L$12,6,0)*W824))</f>
        <v/>
      </c>
      <c r="Z824" s="60" t="str">
        <f t="shared" si="423"/>
        <v/>
      </c>
      <c r="AA824" s="60" t="str">
        <f t="shared" si="411"/>
        <v/>
      </c>
      <c r="AB824" s="61" t="str" cm="1">
        <f t="array" ref="AB824">IF(_xlfn.SINGLE(B:B)="","",IF(R824="Refreshment Beverage","",IF(AND(R824="Beer",Q824=0),SUM(LOOKUP(2,1/(Rates!$B$15:$B$18&lt;=W824)/(Rates!$C$15:$C$18&gt;=W824),Rates!$D$15:$D$18)*W824),VLOOKUP(VALUE(_xlfn.SINGLE(Q:Q)),Rates!A:B,2,0)*W824)))</f>
        <v/>
      </c>
      <c r="AC824" s="61" t="str" cm="1">
        <f t="array" ref="AC824">IF(_xlfn.SINGLE(B:B)="","",IF(R824="Refreshment Beverage","",IF(AND(R824="Beer",Q824=0),SUM(LOOKUP(2,1/(Rates!$B$15:$B$18&lt;=W824)/(Rates!$C$15:$C$18&gt;=W824),Rates!$E$15:$E$18)*W824),VLOOKUP(VALUE(_xlfn.SINGLE(Q:Q)),Rates!A:C,3,0)*W824)))</f>
        <v/>
      </c>
      <c r="AD824" s="168">
        <f>IFERROR(IF(R824="Beer","",IF(OR(Q824=1,Q824=2,Q824=3,Q824=4),VLOOKUP(Q824,Rates!$A$31:$B$34,2,0)*W824,IF(V824=1,VLOOKUP(U824,'REB BEV MIN MKUP'!B:E,4,0),IF(V824&gt;1,VLOOKUP(VALUE(W824),'REB BEV MIN MKUP'!O:Q,3,0),0)))),0)</f>
        <v>0</v>
      </c>
      <c r="AE824" s="62" t="str">
        <f t="shared" si="424"/>
        <v/>
      </c>
      <c r="AF824" s="63" t="str">
        <f t="shared" si="425"/>
        <v/>
      </c>
      <c r="AG824" s="64" t="str">
        <f t="shared" si="426"/>
        <v/>
      </c>
      <c r="AH824" s="65" t="str">
        <f t="shared" si="427"/>
        <v/>
      </c>
      <c r="AI824" s="66" t="str">
        <f>IF(AE:AE="","",IF(R824="Refreshment Beverage",AK824*(Rates!J$19/100),ROUND(SUM(AH824*(Rates!$J$8/100)),4)))</f>
        <v/>
      </c>
      <c r="AJ824" s="67" t="str">
        <f t="shared" si="428"/>
        <v/>
      </c>
      <c r="AK824" s="22" t="str">
        <f t="shared" si="429"/>
        <v/>
      </c>
      <c r="AL824" s="62" t="str">
        <f t="shared" si="430"/>
        <v/>
      </c>
      <c r="AM824" s="63" t="str">
        <f>IF(AS824="","",IF(R824="Refreshment Beverage",ROUND(AS824*Rates!K$19,4),ROUND(AO824*(VLOOKUP(VALUE(Q824),Rates!G$4:L$12,3,0)),4)))</f>
        <v/>
      </c>
      <c r="AN824" s="68" t="str">
        <f>IF(AS824="","",IF(R824="Refreshment Beverage",AS824*(Rates!J$19/100),MAX(AM824,AB824)))</f>
        <v/>
      </c>
      <c r="AO824" s="69" t="str">
        <f t="shared" si="431"/>
        <v/>
      </c>
      <c r="AP824" s="69" t="str">
        <f t="shared" si="432"/>
        <v/>
      </c>
      <c r="AQ824" s="70" t="str">
        <f>IF(AS824="","",IF(R824="Refreshment Beverage",ROUND(SUM(VLOOKUP(Q:Q,Rates!G$15:L$19,3,0)*(AS824-Y824-Z824-AA824)),4),ROUND(SUM(Rates!$K$8*AS824),4)))</f>
        <v/>
      </c>
      <c r="AR824" s="66" t="str">
        <f t="shared" si="433"/>
        <v/>
      </c>
      <c r="AS824" s="22" t="str">
        <f t="shared" si="434"/>
        <v/>
      </c>
      <c r="AT824" s="62" t="str">
        <f t="shared" si="435"/>
        <v/>
      </c>
      <c r="AU824" s="63" t="str">
        <f>IF(AX824="","",IF(R824="Refreshment Beverage",ROUND((BA824-Y824-Z824-AA824)*VLOOKUP(VALUE(Q824),Rates!G$15:L$19,3,0),4),ROUND(AW824*(VLOOKUP(VALUE(Q824),Rates!G:L,3,0)),4)))</f>
        <v/>
      </c>
      <c r="AV824" s="68" t="str">
        <f t="shared" si="436"/>
        <v/>
      </c>
      <c r="AW824" s="69" t="str">
        <f t="shared" si="437"/>
        <v/>
      </c>
      <c r="AX824" s="65" t="str">
        <f t="shared" si="438"/>
        <v/>
      </c>
      <c r="AY824" s="70" t="str">
        <f>IF(AX824="","",IF(R824="Refreshment Beverage",ROUND(SUM(AX824*Rates!K$19),4),ROUND(SUM(AX824*(Rates!J$8/100)),4)))</f>
        <v/>
      </c>
      <c r="AZ824" s="67" t="str">
        <f t="shared" si="439"/>
        <v/>
      </c>
      <c r="BA824" s="22" t="str">
        <f t="shared" si="440"/>
        <v/>
      </c>
      <c r="BD824" s="171"/>
      <c r="BE824" s="171"/>
      <c r="BF824" s="171"/>
      <c r="BG824" s="171"/>
    </row>
    <row r="825" spans="11:59" ht="12.75" customHeight="1" x14ac:dyDescent="0.3">
      <c r="K825" s="42" t="str">
        <f t="shared" si="412"/>
        <v/>
      </c>
      <c r="L825" s="55" t="str">
        <f t="shared" si="413"/>
        <v/>
      </c>
      <c r="M825" s="43" t="str">
        <f t="shared" si="414"/>
        <v/>
      </c>
      <c r="N825" s="56" t="str" cm="1">
        <f t="array" ref="N825">IFERROR(IF(_xlfn.SINGLE(B:B)="","",IF(R825="Beer",SUM(LOOKUP(2,1/(Rates!$B$3:$B$5&lt;=W825)/(Rates!$C$3:$C$5&gt;=W825),Rates!$D$3:$D$5)*(X825/100)*W825),IF(R825="Refreshment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56" t="str">
        <f t="shared" si="415"/>
        <v/>
      </c>
      <c r="P825" s="53"/>
      <c r="Q825" s="14" t="str">
        <f t="shared" si="416"/>
        <v/>
      </c>
      <c r="R825" s="57" t="str">
        <f t="shared" si="417"/>
        <v/>
      </c>
      <c r="S825" s="58" t="str">
        <f>IF(B825="","",IF(R825="Refreshment Beverage",VLOOKUP(VALUE(Q825),Rates!G$15:L$19,2,0),VLOOKUP(VALUE(Q825),Rates!G$4:L$12,2,0)))</f>
        <v/>
      </c>
      <c r="T825" s="58" t="str">
        <f t="shared" si="418"/>
        <v/>
      </c>
      <c r="U825" s="58" t="str">
        <f t="shared" si="419"/>
        <v/>
      </c>
      <c r="V825" s="58" t="str">
        <f t="shared" si="420"/>
        <v/>
      </c>
      <c r="W825" s="58" t="str">
        <f t="shared" si="421"/>
        <v/>
      </c>
      <c r="X825" s="59" t="str">
        <f t="shared" si="422"/>
        <v/>
      </c>
      <c r="Y825" s="60" t="str">
        <f>IF(B:B="","",IF(R825="Refreshment Beverage",VLOOKUP(Q825,Rates!G$15:L$19,6,0)*W825,VLOOKUP(Q825,Rates!G$4:L$12,6,0)*W825))</f>
        <v/>
      </c>
      <c r="Z825" s="60" t="str">
        <f t="shared" si="423"/>
        <v/>
      </c>
      <c r="AA825" s="60" t="str">
        <f t="shared" si="411"/>
        <v/>
      </c>
      <c r="AB825" s="61" t="str" cm="1">
        <f t="array" ref="AB825">IF(_xlfn.SINGLE(B:B)="","",IF(R825="Refreshment Beverage","",IF(AND(R825="Beer",Q825=0),SUM(LOOKUP(2,1/(Rates!$B$15:$B$18&lt;=W825)/(Rates!$C$15:$C$18&gt;=W825),Rates!$D$15:$D$18)*W825),VLOOKUP(VALUE(_xlfn.SINGLE(Q:Q)),Rates!A:B,2,0)*W825)))</f>
        <v/>
      </c>
      <c r="AC825" s="61" t="str" cm="1">
        <f t="array" ref="AC825">IF(_xlfn.SINGLE(B:B)="","",IF(R825="Refreshment Beverage","",IF(AND(R825="Beer",Q825=0),SUM(LOOKUP(2,1/(Rates!$B$15:$B$18&lt;=W825)/(Rates!$C$15:$C$18&gt;=W825),Rates!$E$15:$E$18)*W825),VLOOKUP(VALUE(_xlfn.SINGLE(Q:Q)),Rates!A:C,3,0)*W825)))</f>
        <v/>
      </c>
      <c r="AD825" s="168">
        <f>IFERROR(IF(R825="Beer","",IF(OR(Q825=1,Q825=2,Q825=3,Q825=4),VLOOKUP(Q825,Rates!$A$31:$B$34,2,0)*W825,IF(V825=1,VLOOKUP(U825,'REB BEV MIN MKUP'!B:E,4,0),IF(V825&gt;1,VLOOKUP(VALUE(W825),'REB BEV MIN MKUP'!O:Q,3,0),0)))),0)</f>
        <v>0</v>
      </c>
      <c r="AE825" s="62" t="str">
        <f t="shared" si="424"/>
        <v/>
      </c>
      <c r="AF825" s="63" t="str">
        <f t="shared" si="425"/>
        <v/>
      </c>
      <c r="AG825" s="64" t="str">
        <f t="shared" si="426"/>
        <v/>
      </c>
      <c r="AH825" s="65" t="str">
        <f t="shared" si="427"/>
        <v/>
      </c>
      <c r="AI825" s="66" t="str">
        <f>IF(AE:AE="","",IF(R825="Refreshment Beverage",AK825*(Rates!J$19/100),ROUND(SUM(AH825*(Rates!$J$8/100)),4)))</f>
        <v/>
      </c>
      <c r="AJ825" s="67" t="str">
        <f t="shared" si="428"/>
        <v/>
      </c>
      <c r="AK825" s="22" t="str">
        <f t="shared" si="429"/>
        <v/>
      </c>
      <c r="AL825" s="62" t="str">
        <f t="shared" si="430"/>
        <v/>
      </c>
      <c r="AM825" s="63" t="str">
        <f>IF(AS825="","",IF(R825="Refreshment Beverage",ROUND(AS825*Rates!K$19,4),ROUND(AO825*(VLOOKUP(VALUE(Q825),Rates!G$4:L$12,3,0)),4)))</f>
        <v/>
      </c>
      <c r="AN825" s="68" t="str">
        <f>IF(AS825="","",IF(R825="Refreshment Beverage",AS825*(Rates!J$19/100),MAX(AM825,AB825)))</f>
        <v/>
      </c>
      <c r="AO825" s="69" t="str">
        <f t="shared" si="431"/>
        <v/>
      </c>
      <c r="AP825" s="69" t="str">
        <f t="shared" si="432"/>
        <v/>
      </c>
      <c r="AQ825" s="70" t="str">
        <f>IF(AS825="","",IF(R825="Refreshment Beverage",ROUND(SUM(VLOOKUP(Q:Q,Rates!G$15:L$19,3,0)*(AS825-Y825-Z825-AA825)),4),ROUND(SUM(Rates!$K$8*AS825),4)))</f>
        <v/>
      </c>
      <c r="AR825" s="66" t="str">
        <f t="shared" si="433"/>
        <v/>
      </c>
      <c r="AS825" s="22" t="str">
        <f t="shared" si="434"/>
        <v/>
      </c>
      <c r="AT825" s="62" t="str">
        <f t="shared" si="435"/>
        <v/>
      </c>
      <c r="AU825" s="63" t="str">
        <f>IF(AX825="","",IF(R825="Refreshment Beverage",ROUND((BA825-Y825-Z825-AA825)*VLOOKUP(VALUE(Q825),Rates!G$15:L$19,3,0),4),ROUND(AW825*(VLOOKUP(VALUE(Q825),Rates!G:L,3,0)),4)))</f>
        <v/>
      </c>
      <c r="AV825" s="68" t="str">
        <f t="shared" si="436"/>
        <v/>
      </c>
      <c r="AW825" s="69" t="str">
        <f t="shared" si="437"/>
        <v/>
      </c>
      <c r="AX825" s="65" t="str">
        <f t="shared" si="438"/>
        <v/>
      </c>
      <c r="AY825" s="70" t="str">
        <f>IF(AX825="","",IF(R825="Refreshment Beverage",ROUND(SUM(AX825*Rates!K$19),4),ROUND(SUM(AX825*(Rates!J$8/100)),4)))</f>
        <v/>
      </c>
      <c r="AZ825" s="67" t="str">
        <f t="shared" si="439"/>
        <v/>
      </c>
      <c r="BA825" s="22" t="str">
        <f t="shared" si="440"/>
        <v/>
      </c>
      <c r="BD825" s="171"/>
      <c r="BE825" s="171"/>
      <c r="BF825" s="171"/>
      <c r="BG825" s="171"/>
    </row>
    <row r="826" spans="11:59" ht="12.75" customHeight="1" x14ac:dyDescent="0.3">
      <c r="K826" s="42" t="str">
        <f t="shared" si="412"/>
        <v/>
      </c>
      <c r="L826" s="55" t="str">
        <f t="shared" si="413"/>
        <v/>
      </c>
      <c r="M826" s="43" t="str">
        <f t="shared" si="414"/>
        <v/>
      </c>
      <c r="N826" s="56" t="str" cm="1">
        <f t="array" ref="N826">IFERROR(IF(_xlfn.SINGLE(B:B)="","",IF(R826="Beer",SUM(LOOKUP(2,1/(Rates!$B$3:$B$5&lt;=W826)/(Rates!$C$3:$C$5&gt;=W826),Rates!$D$3:$D$5)*(X826/100)*W826),IF(R826="Refreshment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56" t="str">
        <f t="shared" si="415"/>
        <v/>
      </c>
      <c r="P826" s="53"/>
      <c r="Q826" s="14" t="str">
        <f t="shared" si="416"/>
        <v/>
      </c>
      <c r="R826" s="57" t="str">
        <f t="shared" si="417"/>
        <v/>
      </c>
      <c r="S826" s="58" t="str">
        <f>IF(B826="","",IF(R826="Refreshment Beverage",VLOOKUP(VALUE(Q826),Rates!G$15:L$19,2,0),VLOOKUP(VALUE(Q826),Rates!G$4:L$12,2,0)))</f>
        <v/>
      </c>
      <c r="T826" s="58" t="str">
        <f t="shared" si="418"/>
        <v/>
      </c>
      <c r="U826" s="58" t="str">
        <f t="shared" si="419"/>
        <v/>
      </c>
      <c r="V826" s="58" t="str">
        <f t="shared" si="420"/>
        <v/>
      </c>
      <c r="W826" s="58" t="str">
        <f t="shared" si="421"/>
        <v/>
      </c>
      <c r="X826" s="59" t="str">
        <f t="shared" si="422"/>
        <v/>
      </c>
      <c r="Y826" s="60" t="str">
        <f>IF(B:B="","",IF(R826="Refreshment Beverage",VLOOKUP(Q826,Rates!G$15:L$19,6,0)*W826,VLOOKUP(Q826,Rates!G$4:L$12,6,0)*W826))</f>
        <v/>
      </c>
      <c r="Z826" s="60" t="str">
        <f t="shared" si="423"/>
        <v/>
      </c>
      <c r="AA826" s="60" t="str">
        <f t="shared" si="411"/>
        <v/>
      </c>
      <c r="AB826" s="61" t="str" cm="1">
        <f t="array" ref="AB826">IF(_xlfn.SINGLE(B:B)="","",IF(R826="Refreshment Beverage","",IF(AND(R826="Beer",Q826=0),SUM(LOOKUP(2,1/(Rates!$B$15:$B$18&lt;=W826)/(Rates!$C$15:$C$18&gt;=W826),Rates!$D$15:$D$18)*W826),VLOOKUP(VALUE(_xlfn.SINGLE(Q:Q)),Rates!A:B,2,0)*W826)))</f>
        <v/>
      </c>
      <c r="AC826" s="61" t="str" cm="1">
        <f t="array" ref="AC826">IF(_xlfn.SINGLE(B:B)="","",IF(R826="Refreshment Beverage","",IF(AND(R826="Beer",Q826=0),SUM(LOOKUP(2,1/(Rates!$B$15:$B$18&lt;=W826)/(Rates!$C$15:$C$18&gt;=W826),Rates!$E$15:$E$18)*W826),VLOOKUP(VALUE(_xlfn.SINGLE(Q:Q)),Rates!A:C,3,0)*W826)))</f>
        <v/>
      </c>
      <c r="AD826" s="168">
        <f>IFERROR(IF(R826="Beer","",IF(OR(Q826=1,Q826=2,Q826=3,Q826=4),VLOOKUP(Q826,Rates!$A$31:$B$34,2,0)*W826,IF(V826=1,VLOOKUP(U826,'REB BEV MIN MKUP'!B:E,4,0),IF(V826&gt;1,VLOOKUP(VALUE(W826),'REB BEV MIN MKUP'!O:Q,3,0),0)))),0)</f>
        <v>0</v>
      </c>
      <c r="AE826" s="62" t="str">
        <f t="shared" si="424"/>
        <v/>
      </c>
      <c r="AF826" s="63" t="str">
        <f t="shared" si="425"/>
        <v/>
      </c>
      <c r="AG826" s="64" t="str">
        <f t="shared" si="426"/>
        <v/>
      </c>
      <c r="AH826" s="65" t="str">
        <f t="shared" si="427"/>
        <v/>
      </c>
      <c r="AI826" s="66" t="str">
        <f>IF(AE:AE="","",IF(R826="Refreshment Beverage",AK826*(Rates!J$19/100),ROUND(SUM(AH826*(Rates!$J$8/100)),4)))</f>
        <v/>
      </c>
      <c r="AJ826" s="67" t="str">
        <f t="shared" si="428"/>
        <v/>
      </c>
      <c r="AK826" s="22" t="str">
        <f t="shared" si="429"/>
        <v/>
      </c>
      <c r="AL826" s="62" t="str">
        <f t="shared" si="430"/>
        <v/>
      </c>
      <c r="AM826" s="63" t="str">
        <f>IF(AS826="","",IF(R826="Refreshment Beverage",ROUND(AS826*Rates!K$19,4),ROUND(AO826*(VLOOKUP(VALUE(Q826),Rates!G$4:L$12,3,0)),4)))</f>
        <v/>
      </c>
      <c r="AN826" s="68" t="str">
        <f>IF(AS826="","",IF(R826="Refreshment Beverage",AS826*(Rates!J$19/100),MAX(AM826,AB826)))</f>
        <v/>
      </c>
      <c r="AO826" s="69" t="str">
        <f t="shared" si="431"/>
        <v/>
      </c>
      <c r="AP826" s="69" t="str">
        <f t="shared" si="432"/>
        <v/>
      </c>
      <c r="AQ826" s="70" t="str">
        <f>IF(AS826="","",IF(R826="Refreshment Beverage",ROUND(SUM(VLOOKUP(Q:Q,Rates!G$15:L$19,3,0)*(AS826-Y826-Z826-AA826)),4),ROUND(SUM(Rates!$K$8*AS826),4)))</f>
        <v/>
      </c>
      <c r="AR826" s="66" t="str">
        <f t="shared" si="433"/>
        <v/>
      </c>
      <c r="AS826" s="22" t="str">
        <f t="shared" si="434"/>
        <v/>
      </c>
      <c r="AT826" s="62" t="str">
        <f t="shared" si="435"/>
        <v/>
      </c>
      <c r="AU826" s="63" t="str">
        <f>IF(AX826="","",IF(R826="Refreshment Beverage",ROUND((BA826-Y826-Z826-AA826)*VLOOKUP(VALUE(Q826),Rates!G$15:L$19,3,0),4),ROUND(AW826*(VLOOKUP(VALUE(Q826),Rates!G:L,3,0)),4)))</f>
        <v/>
      </c>
      <c r="AV826" s="68" t="str">
        <f t="shared" si="436"/>
        <v/>
      </c>
      <c r="AW826" s="69" t="str">
        <f t="shared" si="437"/>
        <v/>
      </c>
      <c r="AX826" s="65" t="str">
        <f t="shared" si="438"/>
        <v/>
      </c>
      <c r="AY826" s="70" t="str">
        <f>IF(AX826="","",IF(R826="Refreshment Beverage",ROUND(SUM(AX826*Rates!K$19),4),ROUND(SUM(AX826*(Rates!J$8/100)),4)))</f>
        <v/>
      </c>
      <c r="AZ826" s="67" t="str">
        <f t="shared" si="439"/>
        <v/>
      </c>
      <c r="BA826" s="22" t="str">
        <f t="shared" si="440"/>
        <v/>
      </c>
      <c r="BD826" s="171"/>
      <c r="BE826" s="171"/>
      <c r="BF826" s="171"/>
      <c r="BG826" s="171"/>
    </row>
    <row r="827" spans="11:59" ht="12.75" customHeight="1" x14ac:dyDescent="0.3">
      <c r="K827" s="42" t="str">
        <f t="shared" si="412"/>
        <v/>
      </c>
      <c r="L827" s="55" t="str">
        <f t="shared" si="413"/>
        <v/>
      </c>
      <c r="M827" s="43" t="str">
        <f t="shared" si="414"/>
        <v/>
      </c>
      <c r="N827" s="56" t="str" cm="1">
        <f t="array" ref="N827">IFERROR(IF(_xlfn.SINGLE(B:B)="","",IF(R827="Beer",SUM(LOOKUP(2,1/(Rates!$B$3:$B$5&lt;=W827)/(Rates!$C$3:$C$5&gt;=W827),Rates!$D$3:$D$5)*(X827/100)*W827),IF(R827="Refreshment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56" t="str">
        <f t="shared" si="415"/>
        <v/>
      </c>
      <c r="P827" s="53"/>
      <c r="Q827" s="14" t="str">
        <f t="shared" si="416"/>
        <v/>
      </c>
      <c r="R827" s="57" t="str">
        <f t="shared" si="417"/>
        <v/>
      </c>
      <c r="S827" s="58" t="str">
        <f>IF(B827="","",IF(R827="Refreshment Beverage",VLOOKUP(VALUE(Q827),Rates!G$15:L$19,2,0),VLOOKUP(VALUE(Q827),Rates!G$4:L$12,2,0)))</f>
        <v/>
      </c>
      <c r="T827" s="58" t="str">
        <f t="shared" si="418"/>
        <v/>
      </c>
      <c r="U827" s="58" t="str">
        <f t="shared" si="419"/>
        <v/>
      </c>
      <c r="V827" s="58" t="str">
        <f t="shared" si="420"/>
        <v/>
      </c>
      <c r="W827" s="58" t="str">
        <f t="shared" si="421"/>
        <v/>
      </c>
      <c r="X827" s="59" t="str">
        <f t="shared" si="422"/>
        <v/>
      </c>
      <c r="Y827" s="60" t="str">
        <f>IF(B:B="","",IF(R827="Refreshment Beverage",VLOOKUP(Q827,Rates!G$15:L$19,6,0)*W827,VLOOKUP(Q827,Rates!G$4:L$12,6,0)*W827))</f>
        <v/>
      </c>
      <c r="Z827" s="60" t="str">
        <f t="shared" si="423"/>
        <v/>
      </c>
      <c r="AA827" s="60" t="str">
        <f t="shared" si="411"/>
        <v/>
      </c>
      <c r="AB827" s="61" t="str" cm="1">
        <f t="array" ref="AB827">IF(_xlfn.SINGLE(B:B)="","",IF(R827="Refreshment Beverage","",IF(AND(R827="Beer",Q827=0),SUM(LOOKUP(2,1/(Rates!$B$15:$B$18&lt;=W827)/(Rates!$C$15:$C$18&gt;=W827),Rates!$D$15:$D$18)*W827),VLOOKUP(VALUE(_xlfn.SINGLE(Q:Q)),Rates!A:B,2,0)*W827)))</f>
        <v/>
      </c>
      <c r="AC827" s="61" t="str" cm="1">
        <f t="array" ref="AC827">IF(_xlfn.SINGLE(B:B)="","",IF(R827="Refreshment Beverage","",IF(AND(R827="Beer",Q827=0),SUM(LOOKUP(2,1/(Rates!$B$15:$B$18&lt;=W827)/(Rates!$C$15:$C$18&gt;=W827),Rates!$E$15:$E$18)*W827),VLOOKUP(VALUE(_xlfn.SINGLE(Q:Q)),Rates!A:C,3,0)*W827)))</f>
        <v/>
      </c>
      <c r="AD827" s="168">
        <f>IFERROR(IF(R827="Beer","",IF(OR(Q827=1,Q827=2,Q827=3,Q827=4),VLOOKUP(Q827,Rates!$A$31:$B$34,2,0)*W827,IF(V827=1,VLOOKUP(U827,'REB BEV MIN MKUP'!B:E,4,0),IF(V827&gt;1,VLOOKUP(VALUE(W827),'REB BEV MIN MKUP'!O:Q,3,0),0)))),0)</f>
        <v>0</v>
      </c>
      <c r="AE827" s="62" t="str">
        <f t="shared" si="424"/>
        <v/>
      </c>
      <c r="AF827" s="63" t="str">
        <f t="shared" si="425"/>
        <v/>
      </c>
      <c r="AG827" s="64" t="str">
        <f t="shared" si="426"/>
        <v/>
      </c>
      <c r="AH827" s="65" t="str">
        <f t="shared" si="427"/>
        <v/>
      </c>
      <c r="AI827" s="66" t="str">
        <f>IF(AE:AE="","",IF(R827="Refreshment Beverage",AK827*(Rates!J$19/100),ROUND(SUM(AH827*(Rates!$J$8/100)),4)))</f>
        <v/>
      </c>
      <c r="AJ827" s="67" t="str">
        <f t="shared" si="428"/>
        <v/>
      </c>
      <c r="AK827" s="22" t="str">
        <f t="shared" si="429"/>
        <v/>
      </c>
      <c r="AL827" s="62" t="str">
        <f t="shared" si="430"/>
        <v/>
      </c>
      <c r="AM827" s="63" t="str">
        <f>IF(AS827="","",IF(R827="Refreshment Beverage",ROUND(AS827*Rates!K$19,4),ROUND(AO827*(VLOOKUP(VALUE(Q827),Rates!G$4:L$12,3,0)),4)))</f>
        <v/>
      </c>
      <c r="AN827" s="68" t="str">
        <f>IF(AS827="","",IF(R827="Refreshment Beverage",AS827*(Rates!J$19/100),MAX(AM827,AB827)))</f>
        <v/>
      </c>
      <c r="AO827" s="69" t="str">
        <f t="shared" si="431"/>
        <v/>
      </c>
      <c r="AP827" s="69" t="str">
        <f t="shared" si="432"/>
        <v/>
      </c>
      <c r="AQ827" s="70" t="str">
        <f>IF(AS827="","",IF(R827="Refreshment Beverage",ROUND(SUM(VLOOKUP(Q:Q,Rates!G$15:L$19,3,0)*(AS827-Y827-Z827-AA827)),4),ROUND(SUM(Rates!$K$8*AS827),4)))</f>
        <v/>
      </c>
      <c r="AR827" s="66" t="str">
        <f t="shared" si="433"/>
        <v/>
      </c>
      <c r="AS827" s="22" t="str">
        <f t="shared" si="434"/>
        <v/>
      </c>
      <c r="AT827" s="62" t="str">
        <f t="shared" si="435"/>
        <v/>
      </c>
      <c r="AU827" s="63" t="str">
        <f>IF(AX827="","",IF(R827="Refreshment Beverage",ROUND((BA827-Y827-Z827-AA827)*VLOOKUP(VALUE(Q827),Rates!G$15:L$19,3,0),4),ROUND(AW827*(VLOOKUP(VALUE(Q827),Rates!G:L,3,0)),4)))</f>
        <v/>
      </c>
      <c r="AV827" s="68" t="str">
        <f t="shared" si="436"/>
        <v/>
      </c>
      <c r="AW827" s="69" t="str">
        <f t="shared" si="437"/>
        <v/>
      </c>
      <c r="AX827" s="65" t="str">
        <f t="shared" si="438"/>
        <v/>
      </c>
      <c r="AY827" s="70" t="str">
        <f>IF(AX827="","",IF(R827="Refreshment Beverage",ROUND(SUM(AX827*Rates!K$19),4),ROUND(SUM(AX827*(Rates!J$8/100)),4)))</f>
        <v/>
      </c>
      <c r="AZ827" s="67" t="str">
        <f t="shared" si="439"/>
        <v/>
      </c>
      <c r="BA827" s="22" t="str">
        <f t="shared" si="440"/>
        <v/>
      </c>
      <c r="BD827" s="171"/>
      <c r="BE827" s="171"/>
      <c r="BF827" s="171"/>
      <c r="BG827" s="171"/>
    </row>
    <row r="828" spans="11:59" ht="12.75" customHeight="1" x14ac:dyDescent="0.3">
      <c r="K828" s="42" t="str">
        <f t="shared" si="412"/>
        <v/>
      </c>
      <c r="L828" s="55" t="str">
        <f t="shared" si="413"/>
        <v/>
      </c>
      <c r="M828" s="43" t="str">
        <f t="shared" si="414"/>
        <v/>
      </c>
      <c r="N828" s="56" t="str" cm="1">
        <f t="array" ref="N828">IFERROR(IF(_xlfn.SINGLE(B:B)="","",IF(R828="Beer",SUM(LOOKUP(2,1/(Rates!$B$3:$B$5&lt;=W828)/(Rates!$C$3:$C$5&gt;=W828),Rates!$D$3:$D$5)*(X828/100)*W828),IF(R828="Refreshment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56" t="str">
        <f t="shared" si="415"/>
        <v/>
      </c>
      <c r="P828" s="53"/>
      <c r="Q828" s="14" t="str">
        <f t="shared" si="416"/>
        <v/>
      </c>
      <c r="R828" s="57" t="str">
        <f t="shared" si="417"/>
        <v/>
      </c>
      <c r="S828" s="58" t="str">
        <f>IF(B828="","",IF(R828="Refreshment Beverage",VLOOKUP(VALUE(Q828),Rates!G$15:L$19,2,0),VLOOKUP(VALUE(Q828),Rates!G$4:L$12,2,0)))</f>
        <v/>
      </c>
      <c r="T828" s="58" t="str">
        <f t="shared" si="418"/>
        <v/>
      </c>
      <c r="U828" s="58" t="str">
        <f t="shared" si="419"/>
        <v/>
      </c>
      <c r="V828" s="58" t="str">
        <f t="shared" si="420"/>
        <v/>
      </c>
      <c r="W828" s="58" t="str">
        <f t="shared" si="421"/>
        <v/>
      </c>
      <c r="X828" s="59" t="str">
        <f t="shared" si="422"/>
        <v/>
      </c>
      <c r="Y828" s="60" t="str">
        <f>IF(B:B="","",IF(R828="Refreshment Beverage",VLOOKUP(Q828,Rates!G$15:L$19,6,0)*W828,VLOOKUP(Q828,Rates!G$4:L$12,6,0)*W828))</f>
        <v/>
      </c>
      <c r="Z828" s="60" t="str">
        <f t="shared" si="423"/>
        <v/>
      </c>
      <c r="AA828" s="60" t="str">
        <f t="shared" si="411"/>
        <v/>
      </c>
      <c r="AB828" s="61" t="str" cm="1">
        <f t="array" ref="AB828">IF(_xlfn.SINGLE(B:B)="","",IF(R828="Refreshment Beverage","",IF(AND(R828="Beer",Q828=0),SUM(LOOKUP(2,1/(Rates!$B$15:$B$18&lt;=W828)/(Rates!$C$15:$C$18&gt;=W828),Rates!$D$15:$D$18)*W828),VLOOKUP(VALUE(_xlfn.SINGLE(Q:Q)),Rates!A:B,2,0)*W828)))</f>
        <v/>
      </c>
      <c r="AC828" s="61" t="str" cm="1">
        <f t="array" ref="AC828">IF(_xlfn.SINGLE(B:B)="","",IF(R828="Refreshment Beverage","",IF(AND(R828="Beer",Q828=0),SUM(LOOKUP(2,1/(Rates!$B$15:$B$18&lt;=W828)/(Rates!$C$15:$C$18&gt;=W828),Rates!$E$15:$E$18)*W828),VLOOKUP(VALUE(_xlfn.SINGLE(Q:Q)),Rates!A:C,3,0)*W828)))</f>
        <v/>
      </c>
      <c r="AD828" s="168">
        <f>IFERROR(IF(R828="Beer","",IF(OR(Q828=1,Q828=2,Q828=3,Q828=4),VLOOKUP(Q828,Rates!$A$31:$B$34,2,0)*W828,IF(V828=1,VLOOKUP(U828,'REB BEV MIN MKUP'!B:E,4,0),IF(V828&gt;1,VLOOKUP(VALUE(W828),'REB BEV MIN MKUP'!O:Q,3,0),0)))),0)</f>
        <v>0</v>
      </c>
      <c r="AE828" s="62" t="str">
        <f t="shared" si="424"/>
        <v/>
      </c>
      <c r="AF828" s="63" t="str">
        <f t="shared" si="425"/>
        <v/>
      </c>
      <c r="AG828" s="64" t="str">
        <f t="shared" si="426"/>
        <v/>
      </c>
      <c r="AH828" s="65" t="str">
        <f t="shared" si="427"/>
        <v/>
      </c>
      <c r="AI828" s="66" t="str">
        <f>IF(AE:AE="","",IF(R828="Refreshment Beverage",AK828*(Rates!J$19/100),ROUND(SUM(AH828*(Rates!$J$8/100)),4)))</f>
        <v/>
      </c>
      <c r="AJ828" s="67" t="str">
        <f t="shared" si="428"/>
        <v/>
      </c>
      <c r="AK828" s="22" t="str">
        <f t="shared" si="429"/>
        <v/>
      </c>
      <c r="AL828" s="62" t="str">
        <f t="shared" si="430"/>
        <v/>
      </c>
      <c r="AM828" s="63" t="str">
        <f>IF(AS828="","",IF(R828="Refreshment Beverage",ROUND(AS828*Rates!K$19,4),ROUND(AO828*(VLOOKUP(VALUE(Q828),Rates!G$4:L$12,3,0)),4)))</f>
        <v/>
      </c>
      <c r="AN828" s="68" t="str">
        <f>IF(AS828="","",IF(R828="Refreshment Beverage",AS828*(Rates!J$19/100),MAX(AM828,AB828)))</f>
        <v/>
      </c>
      <c r="AO828" s="69" t="str">
        <f t="shared" si="431"/>
        <v/>
      </c>
      <c r="AP828" s="69" t="str">
        <f t="shared" si="432"/>
        <v/>
      </c>
      <c r="AQ828" s="70" t="str">
        <f>IF(AS828="","",IF(R828="Refreshment Beverage",ROUND(SUM(VLOOKUP(Q:Q,Rates!G$15:L$19,3,0)*(AS828-Y828-Z828-AA828)),4),ROUND(SUM(Rates!$K$8*AS828),4)))</f>
        <v/>
      </c>
      <c r="AR828" s="66" t="str">
        <f t="shared" si="433"/>
        <v/>
      </c>
      <c r="AS828" s="22" t="str">
        <f t="shared" si="434"/>
        <v/>
      </c>
      <c r="AT828" s="62" t="str">
        <f t="shared" si="435"/>
        <v/>
      </c>
      <c r="AU828" s="63" t="str">
        <f>IF(AX828="","",IF(R828="Refreshment Beverage",ROUND((BA828-Y828-Z828-AA828)*VLOOKUP(VALUE(Q828),Rates!G$15:L$19,3,0),4),ROUND(AW828*(VLOOKUP(VALUE(Q828),Rates!G:L,3,0)),4)))</f>
        <v/>
      </c>
      <c r="AV828" s="68" t="str">
        <f t="shared" si="436"/>
        <v/>
      </c>
      <c r="AW828" s="69" t="str">
        <f t="shared" si="437"/>
        <v/>
      </c>
      <c r="AX828" s="65" t="str">
        <f t="shared" si="438"/>
        <v/>
      </c>
      <c r="AY828" s="70" t="str">
        <f>IF(AX828="","",IF(R828="Refreshment Beverage",ROUND(SUM(AX828*Rates!K$19),4),ROUND(SUM(AX828*(Rates!J$8/100)),4)))</f>
        <v/>
      </c>
      <c r="AZ828" s="67" t="str">
        <f t="shared" si="439"/>
        <v/>
      </c>
      <c r="BA828" s="22" t="str">
        <f t="shared" si="440"/>
        <v/>
      </c>
      <c r="BD828" s="171"/>
      <c r="BE828" s="171"/>
      <c r="BF828" s="171"/>
      <c r="BG828" s="171"/>
    </row>
    <row r="829" spans="11:59" ht="12.75" customHeight="1" x14ac:dyDescent="0.3">
      <c r="K829" s="42" t="str">
        <f t="shared" si="412"/>
        <v/>
      </c>
      <c r="L829" s="55" t="str">
        <f t="shared" si="413"/>
        <v/>
      </c>
      <c r="M829" s="43" t="str">
        <f t="shared" si="414"/>
        <v/>
      </c>
      <c r="N829" s="56" t="str" cm="1">
        <f t="array" ref="N829">IFERROR(IF(_xlfn.SINGLE(B:B)="","",IF(R829="Beer",SUM(LOOKUP(2,1/(Rates!$B$3:$B$5&lt;=W829)/(Rates!$C$3:$C$5&gt;=W829),Rates!$D$3:$D$5)*(X829/100)*W829),IF(R829="Refreshment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56" t="str">
        <f t="shared" si="415"/>
        <v/>
      </c>
      <c r="P829" s="53"/>
      <c r="Q829" s="14" t="str">
        <f t="shared" si="416"/>
        <v/>
      </c>
      <c r="R829" s="57" t="str">
        <f t="shared" si="417"/>
        <v/>
      </c>
      <c r="S829" s="58" t="str">
        <f>IF(B829="","",IF(R829="Refreshment Beverage",VLOOKUP(VALUE(Q829),Rates!G$15:L$19,2,0),VLOOKUP(VALUE(Q829),Rates!G$4:L$12,2,0)))</f>
        <v/>
      </c>
      <c r="T829" s="58" t="str">
        <f t="shared" si="418"/>
        <v/>
      </c>
      <c r="U829" s="58" t="str">
        <f t="shared" si="419"/>
        <v/>
      </c>
      <c r="V829" s="58" t="str">
        <f t="shared" si="420"/>
        <v/>
      </c>
      <c r="W829" s="58" t="str">
        <f t="shared" si="421"/>
        <v/>
      </c>
      <c r="X829" s="59" t="str">
        <f t="shared" si="422"/>
        <v/>
      </c>
      <c r="Y829" s="60" t="str">
        <f>IF(B:B="","",IF(R829="Refreshment Beverage",VLOOKUP(Q829,Rates!G$15:L$19,6,0)*W829,VLOOKUP(Q829,Rates!G$4:L$12,6,0)*W829))</f>
        <v/>
      </c>
      <c r="Z829" s="60" t="str">
        <f t="shared" si="423"/>
        <v/>
      </c>
      <c r="AA829" s="60" t="str">
        <f t="shared" si="411"/>
        <v/>
      </c>
      <c r="AB829" s="61" t="str" cm="1">
        <f t="array" ref="AB829">IF(_xlfn.SINGLE(B:B)="","",IF(R829="Refreshment Beverage","",IF(AND(R829="Beer",Q829=0),SUM(LOOKUP(2,1/(Rates!$B$15:$B$18&lt;=W829)/(Rates!$C$15:$C$18&gt;=W829),Rates!$D$15:$D$18)*W829),VLOOKUP(VALUE(_xlfn.SINGLE(Q:Q)),Rates!A:B,2,0)*W829)))</f>
        <v/>
      </c>
      <c r="AC829" s="61" t="str" cm="1">
        <f t="array" ref="AC829">IF(_xlfn.SINGLE(B:B)="","",IF(R829="Refreshment Beverage","",IF(AND(R829="Beer",Q829=0),SUM(LOOKUP(2,1/(Rates!$B$15:$B$18&lt;=W829)/(Rates!$C$15:$C$18&gt;=W829),Rates!$E$15:$E$18)*W829),VLOOKUP(VALUE(_xlfn.SINGLE(Q:Q)),Rates!A:C,3,0)*W829)))</f>
        <v/>
      </c>
      <c r="AD829" s="168">
        <f>IFERROR(IF(R829="Beer","",IF(OR(Q829=1,Q829=2,Q829=3,Q829=4),VLOOKUP(Q829,Rates!$A$31:$B$34,2,0)*W829,IF(V829=1,VLOOKUP(U829,'REB BEV MIN MKUP'!B:E,4,0),IF(V829&gt;1,VLOOKUP(VALUE(W829),'REB BEV MIN MKUP'!O:Q,3,0),0)))),0)</f>
        <v>0</v>
      </c>
      <c r="AE829" s="62" t="str">
        <f t="shared" si="424"/>
        <v/>
      </c>
      <c r="AF829" s="63" t="str">
        <f t="shared" si="425"/>
        <v/>
      </c>
      <c r="AG829" s="64" t="str">
        <f t="shared" si="426"/>
        <v/>
      </c>
      <c r="AH829" s="65" t="str">
        <f t="shared" si="427"/>
        <v/>
      </c>
      <c r="AI829" s="66" t="str">
        <f>IF(AE:AE="","",IF(R829="Refreshment Beverage",AK829*(Rates!J$19/100),ROUND(SUM(AH829*(Rates!$J$8/100)),4)))</f>
        <v/>
      </c>
      <c r="AJ829" s="67" t="str">
        <f t="shared" si="428"/>
        <v/>
      </c>
      <c r="AK829" s="22" t="str">
        <f t="shared" si="429"/>
        <v/>
      </c>
      <c r="AL829" s="62" t="str">
        <f t="shared" si="430"/>
        <v/>
      </c>
      <c r="AM829" s="63" t="str">
        <f>IF(AS829="","",IF(R829="Refreshment Beverage",ROUND(AS829*Rates!K$19,4),ROUND(AO829*(VLOOKUP(VALUE(Q829),Rates!G$4:L$12,3,0)),4)))</f>
        <v/>
      </c>
      <c r="AN829" s="68" t="str">
        <f>IF(AS829="","",IF(R829="Refreshment Beverage",AS829*(Rates!J$19/100),MAX(AM829,AB829)))</f>
        <v/>
      </c>
      <c r="AO829" s="69" t="str">
        <f t="shared" si="431"/>
        <v/>
      </c>
      <c r="AP829" s="69" t="str">
        <f t="shared" si="432"/>
        <v/>
      </c>
      <c r="AQ829" s="70" t="str">
        <f>IF(AS829="","",IF(R829="Refreshment Beverage",ROUND(SUM(VLOOKUP(Q:Q,Rates!G$15:L$19,3,0)*(AS829-Y829-Z829-AA829)),4),ROUND(SUM(Rates!$K$8*AS829),4)))</f>
        <v/>
      </c>
      <c r="AR829" s="66" t="str">
        <f t="shared" si="433"/>
        <v/>
      </c>
      <c r="AS829" s="22" t="str">
        <f t="shared" si="434"/>
        <v/>
      </c>
      <c r="AT829" s="62" t="str">
        <f t="shared" si="435"/>
        <v/>
      </c>
      <c r="AU829" s="63" t="str">
        <f>IF(AX829="","",IF(R829="Refreshment Beverage",ROUND((BA829-Y829-Z829-AA829)*VLOOKUP(VALUE(Q829),Rates!G$15:L$19,3,0),4),ROUND(AW829*(VLOOKUP(VALUE(Q829),Rates!G:L,3,0)),4)))</f>
        <v/>
      </c>
      <c r="AV829" s="68" t="str">
        <f t="shared" si="436"/>
        <v/>
      </c>
      <c r="AW829" s="69" t="str">
        <f t="shared" si="437"/>
        <v/>
      </c>
      <c r="AX829" s="65" t="str">
        <f t="shared" si="438"/>
        <v/>
      </c>
      <c r="AY829" s="70" t="str">
        <f>IF(AX829="","",IF(R829="Refreshment Beverage",ROUND(SUM(AX829*Rates!K$19),4),ROUND(SUM(AX829*(Rates!J$8/100)),4)))</f>
        <v/>
      </c>
      <c r="AZ829" s="67" t="str">
        <f t="shared" si="439"/>
        <v/>
      </c>
      <c r="BA829" s="22" t="str">
        <f t="shared" si="440"/>
        <v/>
      </c>
      <c r="BD829" s="171"/>
      <c r="BE829" s="171"/>
      <c r="BF829" s="171"/>
      <c r="BG829" s="171"/>
    </row>
    <row r="830" spans="11:59" ht="12.75" customHeight="1" x14ac:dyDescent="0.3">
      <c r="K830" s="42" t="str">
        <f t="shared" si="412"/>
        <v/>
      </c>
      <c r="L830" s="55" t="str">
        <f t="shared" si="413"/>
        <v/>
      </c>
      <c r="M830" s="43" t="str">
        <f t="shared" si="414"/>
        <v/>
      </c>
      <c r="N830" s="56" t="str" cm="1">
        <f t="array" ref="N830">IFERROR(IF(_xlfn.SINGLE(B:B)="","",IF(R830="Beer",SUM(LOOKUP(2,1/(Rates!$B$3:$B$5&lt;=W830)/(Rates!$C$3:$C$5&gt;=W830),Rates!$D$3:$D$5)*(X830/100)*W830),IF(R830="Refreshment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56" t="str">
        <f t="shared" si="415"/>
        <v/>
      </c>
      <c r="P830" s="53"/>
      <c r="Q830" s="14" t="str">
        <f t="shared" si="416"/>
        <v/>
      </c>
      <c r="R830" s="57" t="str">
        <f t="shared" si="417"/>
        <v/>
      </c>
      <c r="S830" s="58" t="str">
        <f>IF(B830="","",IF(R830="Refreshment Beverage",VLOOKUP(VALUE(Q830),Rates!G$15:L$19,2,0),VLOOKUP(VALUE(Q830),Rates!G$4:L$12,2,0)))</f>
        <v/>
      </c>
      <c r="T830" s="58" t="str">
        <f t="shared" si="418"/>
        <v/>
      </c>
      <c r="U830" s="58" t="str">
        <f t="shared" si="419"/>
        <v/>
      </c>
      <c r="V830" s="58" t="str">
        <f t="shared" si="420"/>
        <v/>
      </c>
      <c r="W830" s="58" t="str">
        <f t="shared" si="421"/>
        <v/>
      </c>
      <c r="X830" s="59" t="str">
        <f t="shared" si="422"/>
        <v/>
      </c>
      <c r="Y830" s="60" t="str">
        <f>IF(B:B="","",IF(R830="Refreshment Beverage",VLOOKUP(Q830,Rates!G$15:L$19,6,0)*W830,VLOOKUP(Q830,Rates!G$4:L$12,6,0)*W830))</f>
        <v/>
      </c>
      <c r="Z830" s="60" t="str">
        <f t="shared" si="423"/>
        <v/>
      </c>
      <c r="AA830" s="60" t="str">
        <f t="shared" si="411"/>
        <v/>
      </c>
      <c r="AB830" s="61" t="str" cm="1">
        <f t="array" ref="AB830">IF(_xlfn.SINGLE(B:B)="","",IF(R830="Refreshment Beverage","",IF(AND(R830="Beer",Q830=0),SUM(LOOKUP(2,1/(Rates!$B$15:$B$18&lt;=W830)/(Rates!$C$15:$C$18&gt;=W830),Rates!$D$15:$D$18)*W830),VLOOKUP(VALUE(_xlfn.SINGLE(Q:Q)),Rates!A:B,2,0)*W830)))</f>
        <v/>
      </c>
      <c r="AC830" s="61" t="str" cm="1">
        <f t="array" ref="AC830">IF(_xlfn.SINGLE(B:B)="","",IF(R830="Refreshment Beverage","",IF(AND(R830="Beer",Q830=0),SUM(LOOKUP(2,1/(Rates!$B$15:$B$18&lt;=W830)/(Rates!$C$15:$C$18&gt;=W830),Rates!$E$15:$E$18)*W830),VLOOKUP(VALUE(_xlfn.SINGLE(Q:Q)),Rates!A:C,3,0)*W830)))</f>
        <v/>
      </c>
      <c r="AD830" s="168">
        <f>IFERROR(IF(R830="Beer","",IF(OR(Q830=1,Q830=2,Q830=3,Q830=4),VLOOKUP(Q830,Rates!$A$31:$B$34,2,0)*W830,IF(V830=1,VLOOKUP(U830,'REB BEV MIN MKUP'!B:E,4,0),IF(V830&gt;1,VLOOKUP(VALUE(W830),'REB BEV MIN MKUP'!O:Q,3,0),0)))),0)</f>
        <v>0</v>
      </c>
      <c r="AE830" s="62" t="str">
        <f t="shared" si="424"/>
        <v/>
      </c>
      <c r="AF830" s="63" t="str">
        <f t="shared" si="425"/>
        <v/>
      </c>
      <c r="AG830" s="64" t="str">
        <f t="shared" si="426"/>
        <v/>
      </c>
      <c r="AH830" s="65" t="str">
        <f t="shared" si="427"/>
        <v/>
      </c>
      <c r="AI830" s="66" t="str">
        <f>IF(AE:AE="","",IF(R830="Refreshment Beverage",AK830*(Rates!J$19/100),ROUND(SUM(AH830*(Rates!$J$8/100)),4)))</f>
        <v/>
      </c>
      <c r="AJ830" s="67" t="str">
        <f t="shared" si="428"/>
        <v/>
      </c>
      <c r="AK830" s="22" t="str">
        <f t="shared" si="429"/>
        <v/>
      </c>
      <c r="AL830" s="62" t="str">
        <f t="shared" si="430"/>
        <v/>
      </c>
      <c r="AM830" s="63" t="str">
        <f>IF(AS830="","",IF(R830="Refreshment Beverage",ROUND(AS830*Rates!K$19,4),ROUND(AO830*(VLOOKUP(VALUE(Q830),Rates!G$4:L$12,3,0)),4)))</f>
        <v/>
      </c>
      <c r="AN830" s="68" t="str">
        <f>IF(AS830="","",IF(R830="Refreshment Beverage",AS830*(Rates!J$19/100),MAX(AM830,AB830)))</f>
        <v/>
      </c>
      <c r="AO830" s="69" t="str">
        <f t="shared" si="431"/>
        <v/>
      </c>
      <c r="AP830" s="69" t="str">
        <f t="shared" si="432"/>
        <v/>
      </c>
      <c r="AQ830" s="70" t="str">
        <f>IF(AS830="","",IF(R830="Refreshment Beverage",ROUND(SUM(VLOOKUP(Q:Q,Rates!G$15:L$19,3,0)*(AS830-Y830-Z830-AA830)),4),ROUND(SUM(Rates!$K$8*AS830),4)))</f>
        <v/>
      </c>
      <c r="AR830" s="66" t="str">
        <f t="shared" si="433"/>
        <v/>
      </c>
      <c r="AS830" s="22" t="str">
        <f t="shared" si="434"/>
        <v/>
      </c>
      <c r="AT830" s="62" t="str">
        <f t="shared" si="435"/>
        <v/>
      </c>
      <c r="AU830" s="63" t="str">
        <f>IF(AX830="","",IF(R830="Refreshment Beverage",ROUND((BA830-Y830-Z830-AA830)*VLOOKUP(VALUE(Q830),Rates!G$15:L$19,3,0),4),ROUND(AW830*(VLOOKUP(VALUE(Q830),Rates!G:L,3,0)),4)))</f>
        <v/>
      </c>
      <c r="AV830" s="68" t="str">
        <f t="shared" si="436"/>
        <v/>
      </c>
      <c r="AW830" s="69" t="str">
        <f t="shared" si="437"/>
        <v/>
      </c>
      <c r="AX830" s="65" t="str">
        <f t="shared" si="438"/>
        <v/>
      </c>
      <c r="AY830" s="70" t="str">
        <f>IF(AX830="","",IF(R830="Refreshment Beverage",ROUND(SUM(AX830*Rates!K$19),4),ROUND(SUM(AX830*(Rates!J$8/100)),4)))</f>
        <v/>
      </c>
      <c r="AZ830" s="67" t="str">
        <f t="shared" si="439"/>
        <v/>
      </c>
      <c r="BA830" s="22" t="str">
        <f t="shared" si="440"/>
        <v/>
      </c>
      <c r="BD830" s="171"/>
      <c r="BE830" s="171"/>
      <c r="BF830" s="171"/>
      <c r="BG830" s="171"/>
    </row>
    <row r="831" spans="11:59" ht="12.75" customHeight="1" x14ac:dyDescent="0.3">
      <c r="K831" s="42" t="str">
        <f t="shared" si="412"/>
        <v/>
      </c>
      <c r="L831" s="55" t="str">
        <f t="shared" si="413"/>
        <v/>
      </c>
      <c r="M831" s="43" t="str">
        <f t="shared" si="414"/>
        <v/>
      </c>
      <c r="N831" s="56" t="str" cm="1">
        <f t="array" ref="N831">IFERROR(IF(_xlfn.SINGLE(B:B)="","",IF(R831="Beer",SUM(LOOKUP(2,1/(Rates!$B$3:$B$5&lt;=W831)/(Rates!$C$3:$C$5&gt;=W831),Rates!$D$3:$D$5)*(X831/100)*W831),IF(R831="Refreshment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56" t="str">
        <f t="shared" si="415"/>
        <v/>
      </c>
      <c r="P831" s="53"/>
      <c r="Q831" s="14" t="str">
        <f t="shared" si="416"/>
        <v/>
      </c>
      <c r="R831" s="57" t="str">
        <f t="shared" si="417"/>
        <v/>
      </c>
      <c r="S831" s="58" t="str">
        <f>IF(B831="","",IF(R831="Refreshment Beverage",VLOOKUP(VALUE(Q831),Rates!G$15:L$19,2,0),VLOOKUP(VALUE(Q831),Rates!G$4:L$12,2,0)))</f>
        <v/>
      </c>
      <c r="T831" s="58" t="str">
        <f t="shared" si="418"/>
        <v/>
      </c>
      <c r="U831" s="58" t="str">
        <f t="shared" si="419"/>
        <v/>
      </c>
      <c r="V831" s="58" t="str">
        <f t="shared" si="420"/>
        <v/>
      </c>
      <c r="W831" s="58" t="str">
        <f t="shared" si="421"/>
        <v/>
      </c>
      <c r="X831" s="59" t="str">
        <f t="shared" si="422"/>
        <v/>
      </c>
      <c r="Y831" s="60" t="str">
        <f>IF(B:B="","",IF(R831="Refreshment Beverage",VLOOKUP(Q831,Rates!G$15:L$19,6,0)*W831,VLOOKUP(Q831,Rates!G$4:L$12,6,0)*W831))</f>
        <v/>
      </c>
      <c r="Z831" s="60" t="str">
        <f t="shared" si="423"/>
        <v/>
      </c>
      <c r="AA831" s="60" t="str">
        <f t="shared" si="411"/>
        <v/>
      </c>
      <c r="AB831" s="61" t="str" cm="1">
        <f t="array" ref="AB831">IF(_xlfn.SINGLE(B:B)="","",IF(R831="Refreshment Beverage","",IF(AND(R831="Beer",Q831=0),SUM(LOOKUP(2,1/(Rates!$B$15:$B$18&lt;=W831)/(Rates!$C$15:$C$18&gt;=W831),Rates!$D$15:$D$18)*W831),VLOOKUP(VALUE(_xlfn.SINGLE(Q:Q)),Rates!A:B,2,0)*W831)))</f>
        <v/>
      </c>
      <c r="AC831" s="61" t="str" cm="1">
        <f t="array" ref="AC831">IF(_xlfn.SINGLE(B:B)="","",IF(R831="Refreshment Beverage","",IF(AND(R831="Beer",Q831=0),SUM(LOOKUP(2,1/(Rates!$B$15:$B$18&lt;=W831)/(Rates!$C$15:$C$18&gt;=W831),Rates!$E$15:$E$18)*W831),VLOOKUP(VALUE(_xlfn.SINGLE(Q:Q)),Rates!A:C,3,0)*W831)))</f>
        <v/>
      </c>
      <c r="AD831" s="168">
        <f>IFERROR(IF(R831="Beer","",IF(OR(Q831=1,Q831=2,Q831=3,Q831=4),VLOOKUP(Q831,Rates!$A$31:$B$34,2,0)*W831,IF(V831=1,VLOOKUP(U831,'REB BEV MIN MKUP'!B:E,4,0),IF(V831&gt;1,VLOOKUP(VALUE(W831),'REB BEV MIN MKUP'!O:Q,3,0),0)))),0)</f>
        <v>0</v>
      </c>
      <c r="AE831" s="62" t="str">
        <f t="shared" si="424"/>
        <v/>
      </c>
      <c r="AF831" s="63" t="str">
        <f t="shared" si="425"/>
        <v/>
      </c>
      <c r="AG831" s="64" t="str">
        <f t="shared" si="426"/>
        <v/>
      </c>
      <c r="AH831" s="65" t="str">
        <f t="shared" si="427"/>
        <v/>
      </c>
      <c r="AI831" s="66" t="str">
        <f>IF(AE:AE="","",IF(R831="Refreshment Beverage",AK831*(Rates!J$19/100),ROUND(SUM(AH831*(Rates!$J$8/100)),4)))</f>
        <v/>
      </c>
      <c r="AJ831" s="67" t="str">
        <f t="shared" si="428"/>
        <v/>
      </c>
      <c r="AK831" s="22" t="str">
        <f t="shared" si="429"/>
        <v/>
      </c>
      <c r="AL831" s="62" t="str">
        <f t="shared" si="430"/>
        <v/>
      </c>
      <c r="AM831" s="63" t="str">
        <f>IF(AS831="","",IF(R831="Refreshment Beverage",ROUND(AS831*Rates!K$19,4),ROUND(AO831*(VLOOKUP(VALUE(Q831),Rates!G$4:L$12,3,0)),4)))</f>
        <v/>
      </c>
      <c r="AN831" s="68" t="str">
        <f>IF(AS831="","",IF(R831="Refreshment Beverage",AS831*(Rates!J$19/100),MAX(AM831,AB831)))</f>
        <v/>
      </c>
      <c r="AO831" s="69" t="str">
        <f t="shared" si="431"/>
        <v/>
      </c>
      <c r="AP831" s="69" t="str">
        <f t="shared" si="432"/>
        <v/>
      </c>
      <c r="AQ831" s="70" t="str">
        <f>IF(AS831="","",IF(R831="Refreshment Beverage",ROUND(SUM(VLOOKUP(Q:Q,Rates!G$15:L$19,3,0)*(AS831-Y831-Z831-AA831)),4),ROUND(SUM(Rates!$K$8*AS831),4)))</f>
        <v/>
      </c>
      <c r="AR831" s="66" t="str">
        <f t="shared" si="433"/>
        <v/>
      </c>
      <c r="AS831" s="22" t="str">
        <f t="shared" si="434"/>
        <v/>
      </c>
      <c r="AT831" s="62" t="str">
        <f t="shared" si="435"/>
        <v/>
      </c>
      <c r="AU831" s="63" t="str">
        <f>IF(AX831="","",IF(R831="Refreshment Beverage",ROUND((BA831-Y831-Z831-AA831)*VLOOKUP(VALUE(Q831),Rates!G$15:L$19,3,0),4),ROUND(AW831*(VLOOKUP(VALUE(Q831),Rates!G:L,3,0)),4)))</f>
        <v/>
      </c>
      <c r="AV831" s="68" t="str">
        <f t="shared" si="436"/>
        <v/>
      </c>
      <c r="AW831" s="69" t="str">
        <f t="shared" si="437"/>
        <v/>
      </c>
      <c r="AX831" s="65" t="str">
        <f t="shared" si="438"/>
        <v/>
      </c>
      <c r="AY831" s="70" t="str">
        <f>IF(AX831="","",IF(R831="Refreshment Beverage",ROUND(SUM(AX831*Rates!K$19),4),ROUND(SUM(AX831*(Rates!J$8/100)),4)))</f>
        <v/>
      </c>
      <c r="AZ831" s="67" t="str">
        <f t="shared" si="439"/>
        <v/>
      </c>
      <c r="BA831" s="22" t="str">
        <f t="shared" si="440"/>
        <v/>
      </c>
      <c r="BD831" s="171"/>
      <c r="BE831" s="171"/>
      <c r="BF831" s="171"/>
      <c r="BG831" s="171"/>
    </row>
    <row r="832" spans="11:59" ht="12.75" customHeight="1" x14ac:dyDescent="0.3">
      <c r="K832" s="42" t="str">
        <f t="shared" si="412"/>
        <v/>
      </c>
      <c r="L832" s="55" t="str">
        <f t="shared" si="413"/>
        <v/>
      </c>
      <c r="M832" s="43" t="str">
        <f t="shared" si="414"/>
        <v/>
      </c>
      <c r="N832" s="56" t="str" cm="1">
        <f t="array" ref="N832">IFERROR(IF(_xlfn.SINGLE(B:B)="","",IF(R832="Beer",SUM(LOOKUP(2,1/(Rates!$B$3:$B$5&lt;=W832)/(Rates!$C$3:$C$5&gt;=W832),Rates!$D$3:$D$5)*(X832/100)*W832),IF(R832="Refreshment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56" t="str">
        <f t="shared" si="415"/>
        <v/>
      </c>
      <c r="P832" s="53"/>
      <c r="Q832" s="14" t="str">
        <f t="shared" si="416"/>
        <v/>
      </c>
      <c r="R832" s="57" t="str">
        <f t="shared" si="417"/>
        <v/>
      </c>
      <c r="S832" s="58" t="str">
        <f>IF(B832="","",IF(R832="Refreshment Beverage",VLOOKUP(VALUE(Q832),Rates!G$15:L$19,2,0),VLOOKUP(VALUE(Q832),Rates!G$4:L$12,2,0)))</f>
        <v/>
      </c>
      <c r="T832" s="58" t="str">
        <f t="shared" si="418"/>
        <v/>
      </c>
      <c r="U832" s="58" t="str">
        <f t="shared" si="419"/>
        <v/>
      </c>
      <c r="V832" s="58" t="str">
        <f t="shared" si="420"/>
        <v/>
      </c>
      <c r="W832" s="58" t="str">
        <f t="shared" si="421"/>
        <v/>
      </c>
      <c r="X832" s="59" t="str">
        <f t="shared" si="422"/>
        <v/>
      </c>
      <c r="Y832" s="60" t="str">
        <f>IF(B:B="","",IF(R832="Refreshment Beverage",VLOOKUP(Q832,Rates!G$15:L$19,6,0)*W832,VLOOKUP(Q832,Rates!G$4:L$12,6,0)*W832))</f>
        <v/>
      </c>
      <c r="Z832" s="60" t="str">
        <f t="shared" si="423"/>
        <v/>
      </c>
      <c r="AA832" s="60" t="str">
        <f t="shared" si="411"/>
        <v/>
      </c>
      <c r="AB832" s="61" t="str" cm="1">
        <f t="array" ref="AB832">IF(_xlfn.SINGLE(B:B)="","",IF(R832="Refreshment Beverage","",IF(AND(R832="Beer",Q832=0),SUM(LOOKUP(2,1/(Rates!$B$15:$B$18&lt;=W832)/(Rates!$C$15:$C$18&gt;=W832),Rates!$D$15:$D$18)*W832),VLOOKUP(VALUE(_xlfn.SINGLE(Q:Q)),Rates!A:B,2,0)*W832)))</f>
        <v/>
      </c>
      <c r="AC832" s="61" t="str" cm="1">
        <f t="array" ref="AC832">IF(_xlfn.SINGLE(B:B)="","",IF(R832="Refreshment Beverage","",IF(AND(R832="Beer",Q832=0),SUM(LOOKUP(2,1/(Rates!$B$15:$B$18&lt;=W832)/(Rates!$C$15:$C$18&gt;=W832),Rates!$E$15:$E$18)*W832),VLOOKUP(VALUE(_xlfn.SINGLE(Q:Q)),Rates!A:C,3,0)*W832)))</f>
        <v/>
      </c>
      <c r="AD832" s="168">
        <f>IFERROR(IF(R832="Beer","",IF(OR(Q832=1,Q832=2,Q832=3,Q832=4),VLOOKUP(Q832,Rates!$A$31:$B$34,2,0)*W832,IF(V832=1,VLOOKUP(U832,'REB BEV MIN MKUP'!B:E,4,0),IF(V832&gt;1,VLOOKUP(VALUE(W832),'REB BEV MIN MKUP'!O:Q,3,0),0)))),0)</f>
        <v>0</v>
      </c>
      <c r="AE832" s="62" t="str">
        <f t="shared" si="424"/>
        <v/>
      </c>
      <c r="AF832" s="63" t="str">
        <f t="shared" si="425"/>
        <v/>
      </c>
      <c r="AG832" s="64" t="str">
        <f t="shared" si="426"/>
        <v/>
      </c>
      <c r="AH832" s="65" t="str">
        <f t="shared" si="427"/>
        <v/>
      </c>
      <c r="AI832" s="66" t="str">
        <f>IF(AE:AE="","",IF(R832="Refreshment Beverage",AK832*(Rates!J$19/100),ROUND(SUM(AH832*(Rates!$J$8/100)),4)))</f>
        <v/>
      </c>
      <c r="AJ832" s="67" t="str">
        <f t="shared" si="428"/>
        <v/>
      </c>
      <c r="AK832" s="22" t="str">
        <f t="shared" si="429"/>
        <v/>
      </c>
      <c r="AL832" s="62" t="str">
        <f t="shared" si="430"/>
        <v/>
      </c>
      <c r="AM832" s="63" t="str">
        <f>IF(AS832="","",IF(R832="Refreshment Beverage",ROUND(AS832*Rates!K$19,4),ROUND(AO832*(VLOOKUP(VALUE(Q832),Rates!G$4:L$12,3,0)),4)))</f>
        <v/>
      </c>
      <c r="AN832" s="68" t="str">
        <f>IF(AS832="","",IF(R832="Refreshment Beverage",AS832*(Rates!J$19/100),MAX(AM832,AB832)))</f>
        <v/>
      </c>
      <c r="AO832" s="69" t="str">
        <f t="shared" si="431"/>
        <v/>
      </c>
      <c r="AP832" s="69" t="str">
        <f t="shared" si="432"/>
        <v/>
      </c>
      <c r="AQ832" s="70" t="str">
        <f>IF(AS832="","",IF(R832="Refreshment Beverage",ROUND(SUM(VLOOKUP(Q:Q,Rates!G$15:L$19,3,0)*(AS832-Y832-Z832-AA832)),4),ROUND(SUM(Rates!$K$8*AS832),4)))</f>
        <v/>
      </c>
      <c r="AR832" s="66" t="str">
        <f t="shared" si="433"/>
        <v/>
      </c>
      <c r="AS832" s="22" t="str">
        <f t="shared" si="434"/>
        <v/>
      </c>
      <c r="AT832" s="62" t="str">
        <f t="shared" si="435"/>
        <v/>
      </c>
      <c r="AU832" s="63" t="str">
        <f>IF(AX832="","",IF(R832="Refreshment Beverage",ROUND((BA832-Y832-Z832-AA832)*VLOOKUP(VALUE(Q832),Rates!G$15:L$19,3,0),4),ROUND(AW832*(VLOOKUP(VALUE(Q832),Rates!G:L,3,0)),4)))</f>
        <v/>
      </c>
      <c r="AV832" s="68" t="str">
        <f t="shared" si="436"/>
        <v/>
      </c>
      <c r="AW832" s="69" t="str">
        <f t="shared" si="437"/>
        <v/>
      </c>
      <c r="AX832" s="65" t="str">
        <f t="shared" si="438"/>
        <v/>
      </c>
      <c r="AY832" s="70" t="str">
        <f>IF(AX832="","",IF(R832="Refreshment Beverage",ROUND(SUM(AX832*Rates!K$19),4),ROUND(SUM(AX832*(Rates!J$8/100)),4)))</f>
        <v/>
      </c>
      <c r="AZ832" s="67" t="str">
        <f t="shared" si="439"/>
        <v/>
      </c>
      <c r="BA832" s="22" t="str">
        <f t="shared" si="440"/>
        <v/>
      </c>
      <c r="BD832" s="171"/>
      <c r="BE832" s="171"/>
      <c r="BF832" s="171"/>
      <c r="BG832" s="171"/>
    </row>
    <row r="833" spans="11:59" ht="12.75" customHeight="1" x14ac:dyDescent="0.3">
      <c r="K833" s="42" t="str">
        <f t="shared" si="412"/>
        <v/>
      </c>
      <c r="L833" s="55" t="str">
        <f t="shared" si="413"/>
        <v/>
      </c>
      <c r="M833" s="43" t="str">
        <f t="shared" si="414"/>
        <v/>
      </c>
      <c r="N833" s="56" t="str" cm="1">
        <f t="array" ref="N833">IFERROR(IF(_xlfn.SINGLE(B:B)="","",IF(R833="Beer",SUM(LOOKUP(2,1/(Rates!$B$3:$B$5&lt;=W833)/(Rates!$C$3:$C$5&gt;=W833),Rates!$D$3:$D$5)*(X833/100)*W833),IF(R833="Refreshment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56" t="str">
        <f t="shared" si="415"/>
        <v/>
      </c>
      <c r="P833" s="53"/>
      <c r="Q833" s="14" t="str">
        <f t="shared" si="416"/>
        <v/>
      </c>
      <c r="R833" s="57" t="str">
        <f t="shared" si="417"/>
        <v/>
      </c>
      <c r="S833" s="58" t="str">
        <f>IF(B833="","",IF(R833="Refreshment Beverage",VLOOKUP(VALUE(Q833),Rates!G$15:L$19,2,0),VLOOKUP(VALUE(Q833),Rates!G$4:L$12,2,0)))</f>
        <v/>
      </c>
      <c r="T833" s="58" t="str">
        <f t="shared" si="418"/>
        <v/>
      </c>
      <c r="U833" s="58" t="str">
        <f t="shared" si="419"/>
        <v/>
      </c>
      <c r="V833" s="58" t="str">
        <f t="shared" si="420"/>
        <v/>
      </c>
      <c r="W833" s="58" t="str">
        <f t="shared" si="421"/>
        <v/>
      </c>
      <c r="X833" s="59" t="str">
        <f t="shared" si="422"/>
        <v/>
      </c>
      <c r="Y833" s="60" t="str">
        <f>IF(B:B="","",IF(R833="Refreshment Beverage",VLOOKUP(Q833,Rates!G$15:L$19,6,0)*W833,VLOOKUP(Q833,Rates!G$4:L$12,6,0)*W833))</f>
        <v/>
      </c>
      <c r="Z833" s="60" t="str">
        <f t="shared" si="423"/>
        <v/>
      </c>
      <c r="AA833" s="60" t="str">
        <f t="shared" si="411"/>
        <v/>
      </c>
      <c r="AB833" s="61" t="str" cm="1">
        <f t="array" ref="AB833">IF(_xlfn.SINGLE(B:B)="","",IF(R833="Refreshment Beverage","",IF(AND(R833="Beer",Q833=0),SUM(LOOKUP(2,1/(Rates!$B$15:$B$18&lt;=W833)/(Rates!$C$15:$C$18&gt;=W833),Rates!$D$15:$D$18)*W833),VLOOKUP(VALUE(_xlfn.SINGLE(Q:Q)),Rates!A:B,2,0)*W833)))</f>
        <v/>
      </c>
      <c r="AC833" s="61" t="str" cm="1">
        <f t="array" ref="AC833">IF(_xlfn.SINGLE(B:B)="","",IF(R833="Refreshment Beverage","",IF(AND(R833="Beer",Q833=0),SUM(LOOKUP(2,1/(Rates!$B$15:$B$18&lt;=W833)/(Rates!$C$15:$C$18&gt;=W833),Rates!$E$15:$E$18)*W833),VLOOKUP(VALUE(_xlfn.SINGLE(Q:Q)),Rates!A:C,3,0)*W833)))</f>
        <v/>
      </c>
      <c r="AD833" s="168">
        <f>IFERROR(IF(R833="Beer","",IF(OR(Q833=1,Q833=2,Q833=3,Q833=4),VLOOKUP(Q833,Rates!$A$31:$B$34,2,0)*W833,IF(V833=1,VLOOKUP(U833,'REB BEV MIN MKUP'!B:E,4,0),IF(V833&gt;1,VLOOKUP(VALUE(W833),'REB BEV MIN MKUP'!O:Q,3,0),0)))),0)</f>
        <v>0</v>
      </c>
      <c r="AE833" s="62" t="str">
        <f t="shared" si="424"/>
        <v/>
      </c>
      <c r="AF833" s="63" t="str">
        <f t="shared" si="425"/>
        <v/>
      </c>
      <c r="AG833" s="64" t="str">
        <f t="shared" si="426"/>
        <v/>
      </c>
      <c r="AH833" s="65" t="str">
        <f t="shared" si="427"/>
        <v/>
      </c>
      <c r="AI833" s="66" t="str">
        <f>IF(AE:AE="","",IF(R833="Refreshment Beverage",AK833*(Rates!J$19/100),ROUND(SUM(AH833*(Rates!$J$8/100)),4)))</f>
        <v/>
      </c>
      <c r="AJ833" s="67" t="str">
        <f t="shared" si="428"/>
        <v/>
      </c>
      <c r="AK833" s="22" t="str">
        <f t="shared" si="429"/>
        <v/>
      </c>
      <c r="AL833" s="62" t="str">
        <f t="shared" si="430"/>
        <v/>
      </c>
      <c r="AM833" s="63" t="str">
        <f>IF(AS833="","",IF(R833="Refreshment Beverage",ROUND(AS833*Rates!K$19,4),ROUND(AO833*(VLOOKUP(VALUE(Q833),Rates!G$4:L$12,3,0)),4)))</f>
        <v/>
      </c>
      <c r="AN833" s="68" t="str">
        <f>IF(AS833="","",IF(R833="Refreshment Beverage",AS833*(Rates!J$19/100),MAX(AM833,AB833)))</f>
        <v/>
      </c>
      <c r="AO833" s="69" t="str">
        <f t="shared" si="431"/>
        <v/>
      </c>
      <c r="AP833" s="69" t="str">
        <f t="shared" si="432"/>
        <v/>
      </c>
      <c r="AQ833" s="70" t="str">
        <f>IF(AS833="","",IF(R833="Refreshment Beverage",ROUND(SUM(VLOOKUP(Q:Q,Rates!G$15:L$19,3,0)*(AS833-Y833-Z833-AA833)),4),ROUND(SUM(Rates!$K$8*AS833),4)))</f>
        <v/>
      </c>
      <c r="AR833" s="66" t="str">
        <f t="shared" si="433"/>
        <v/>
      </c>
      <c r="AS833" s="22" t="str">
        <f t="shared" si="434"/>
        <v/>
      </c>
      <c r="AT833" s="62" t="str">
        <f t="shared" si="435"/>
        <v/>
      </c>
      <c r="AU833" s="63" t="str">
        <f>IF(AX833="","",IF(R833="Refreshment Beverage",ROUND((BA833-Y833-Z833-AA833)*VLOOKUP(VALUE(Q833),Rates!G$15:L$19,3,0),4),ROUND(AW833*(VLOOKUP(VALUE(Q833),Rates!G:L,3,0)),4)))</f>
        <v/>
      </c>
      <c r="AV833" s="68" t="str">
        <f t="shared" si="436"/>
        <v/>
      </c>
      <c r="AW833" s="69" t="str">
        <f t="shared" si="437"/>
        <v/>
      </c>
      <c r="AX833" s="65" t="str">
        <f t="shared" si="438"/>
        <v/>
      </c>
      <c r="AY833" s="70" t="str">
        <f>IF(AX833="","",IF(R833="Refreshment Beverage",ROUND(SUM(AX833*Rates!K$19),4),ROUND(SUM(AX833*(Rates!J$8/100)),4)))</f>
        <v/>
      </c>
      <c r="AZ833" s="67" t="str">
        <f t="shared" si="439"/>
        <v/>
      </c>
      <c r="BA833" s="22" t="str">
        <f t="shared" si="440"/>
        <v/>
      </c>
      <c r="BD833" s="171"/>
      <c r="BE833" s="171"/>
      <c r="BF833" s="171"/>
      <c r="BG833" s="171"/>
    </row>
    <row r="834" spans="11:59" ht="12.75" customHeight="1" x14ac:dyDescent="0.3">
      <c r="K834" s="42" t="str">
        <f t="shared" si="412"/>
        <v/>
      </c>
      <c r="L834" s="55" t="str">
        <f t="shared" si="413"/>
        <v/>
      </c>
      <c r="M834" s="43" t="str">
        <f t="shared" si="414"/>
        <v/>
      </c>
      <c r="N834" s="56" t="str" cm="1">
        <f t="array" ref="N834">IFERROR(IF(_xlfn.SINGLE(B:B)="","",IF(R834="Beer",SUM(LOOKUP(2,1/(Rates!$B$3:$B$5&lt;=W834)/(Rates!$C$3:$C$5&gt;=W834),Rates!$D$3:$D$5)*(X834/100)*W834),IF(R834="Refreshment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56" t="str">
        <f t="shared" si="415"/>
        <v/>
      </c>
      <c r="P834" s="53"/>
      <c r="Q834" s="14" t="str">
        <f t="shared" si="416"/>
        <v/>
      </c>
      <c r="R834" s="57" t="str">
        <f t="shared" si="417"/>
        <v/>
      </c>
      <c r="S834" s="58" t="str">
        <f>IF(B834="","",IF(R834="Refreshment Beverage",VLOOKUP(VALUE(Q834),Rates!G$15:L$19,2,0),VLOOKUP(VALUE(Q834),Rates!G$4:L$12,2,0)))</f>
        <v/>
      </c>
      <c r="T834" s="58" t="str">
        <f t="shared" si="418"/>
        <v/>
      </c>
      <c r="U834" s="58" t="str">
        <f t="shared" si="419"/>
        <v/>
      </c>
      <c r="V834" s="58" t="str">
        <f t="shared" si="420"/>
        <v/>
      </c>
      <c r="W834" s="58" t="str">
        <f t="shared" si="421"/>
        <v/>
      </c>
      <c r="X834" s="59" t="str">
        <f t="shared" si="422"/>
        <v/>
      </c>
      <c r="Y834" s="60" t="str">
        <f>IF(B:B="","",IF(R834="Refreshment Beverage",VLOOKUP(Q834,Rates!G$15:L$19,6,0)*W834,VLOOKUP(Q834,Rates!G$4:L$12,6,0)*W834))</f>
        <v/>
      </c>
      <c r="Z834" s="60" t="str">
        <f t="shared" si="423"/>
        <v/>
      </c>
      <c r="AA834" s="60" t="str">
        <f t="shared" si="411"/>
        <v/>
      </c>
      <c r="AB834" s="61" t="str" cm="1">
        <f t="array" ref="AB834">IF(_xlfn.SINGLE(B:B)="","",IF(R834="Refreshment Beverage","",IF(AND(R834="Beer",Q834=0),SUM(LOOKUP(2,1/(Rates!$B$15:$B$18&lt;=W834)/(Rates!$C$15:$C$18&gt;=W834),Rates!$D$15:$D$18)*W834),VLOOKUP(VALUE(_xlfn.SINGLE(Q:Q)),Rates!A:B,2,0)*W834)))</f>
        <v/>
      </c>
      <c r="AC834" s="61" t="str" cm="1">
        <f t="array" ref="AC834">IF(_xlfn.SINGLE(B:B)="","",IF(R834="Refreshment Beverage","",IF(AND(R834="Beer",Q834=0),SUM(LOOKUP(2,1/(Rates!$B$15:$B$18&lt;=W834)/(Rates!$C$15:$C$18&gt;=W834),Rates!$E$15:$E$18)*W834),VLOOKUP(VALUE(_xlfn.SINGLE(Q:Q)),Rates!A:C,3,0)*W834)))</f>
        <v/>
      </c>
      <c r="AD834" s="168">
        <f>IFERROR(IF(R834="Beer","",IF(OR(Q834=1,Q834=2,Q834=3,Q834=4),VLOOKUP(Q834,Rates!$A$31:$B$34,2,0)*W834,IF(V834=1,VLOOKUP(U834,'REB BEV MIN MKUP'!B:E,4,0),IF(V834&gt;1,VLOOKUP(VALUE(W834),'REB BEV MIN MKUP'!O:Q,3,0),0)))),0)</f>
        <v>0</v>
      </c>
      <c r="AE834" s="62" t="str">
        <f t="shared" si="424"/>
        <v/>
      </c>
      <c r="AF834" s="63" t="str">
        <f t="shared" si="425"/>
        <v/>
      </c>
      <c r="AG834" s="64" t="str">
        <f t="shared" si="426"/>
        <v/>
      </c>
      <c r="AH834" s="65" t="str">
        <f t="shared" si="427"/>
        <v/>
      </c>
      <c r="AI834" s="66" t="str">
        <f>IF(AE:AE="","",IF(R834="Refreshment Beverage",AK834*(Rates!J$19/100),ROUND(SUM(AH834*(Rates!$J$8/100)),4)))</f>
        <v/>
      </c>
      <c r="AJ834" s="67" t="str">
        <f t="shared" si="428"/>
        <v/>
      </c>
      <c r="AK834" s="22" t="str">
        <f t="shared" si="429"/>
        <v/>
      </c>
      <c r="AL834" s="62" t="str">
        <f t="shared" si="430"/>
        <v/>
      </c>
      <c r="AM834" s="63" t="str">
        <f>IF(AS834="","",IF(R834="Refreshment Beverage",ROUND(AS834*Rates!K$19,4),ROUND(AO834*(VLOOKUP(VALUE(Q834),Rates!G$4:L$12,3,0)),4)))</f>
        <v/>
      </c>
      <c r="AN834" s="68" t="str">
        <f>IF(AS834="","",IF(R834="Refreshment Beverage",AS834*(Rates!J$19/100),MAX(AM834,AB834)))</f>
        <v/>
      </c>
      <c r="AO834" s="69" t="str">
        <f t="shared" si="431"/>
        <v/>
      </c>
      <c r="AP834" s="69" t="str">
        <f t="shared" si="432"/>
        <v/>
      </c>
      <c r="AQ834" s="70" t="str">
        <f>IF(AS834="","",IF(R834="Refreshment Beverage",ROUND(SUM(VLOOKUP(Q:Q,Rates!G$15:L$19,3,0)*(AS834-Y834-Z834-AA834)),4),ROUND(SUM(Rates!$K$8*AS834),4)))</f>
        <v/>
      </c>
      <c r="AR834" s="66" t="str">
        <f t="shared" si="433"/>
        <v/>
      </c>
      <c r="AS834" s="22" t="str">
        <f t="shared" si="434"/>
        <v/>
      </c>
      <c r="AT834" s="62" t="str">
        <f t="shared" si="435"/>
        <v/>
      </c>
      <c r="AU834" s="63" t="str">
        <f>IF(AX834="","",IF(R834="Refreshment Beverage",ROUND((BA834-Y834-Z834-AA834)*VLOOKUP(VALUE(Q834),Rates!G$15:L$19,3,0),4),ROUND(AW834*(VLOOKUP(VALUE(Q834),Rates!G:L,3,0)),4)))</f>
        <v/>
      </c>
      <c r="AV834" s="68" t="str">
        <f t="shared" si="436"/>
        <v/>
      </c>
      <c r="AW834" s="69" t="str">
        <f t="shared" si="437"/>
        <v/>
      </c>
      <c r="AX834" s="65" t="str">
        <f t="shared" si="438"/>
        <v/>
      </c>
      <c r="AY834" s="70" t="str">
        <f>IF(AX834="","",IF(R834="Refreshment Beverage",ROUND(SUM(AX834*Rates!K$19),4),ROUND(SUM(AX834*(Rates!J$8/100)),4)))</f>
        <v/>
      </c>
      <c r="AZ834" s="67" t="str">
        <f t="shared" si="439"/>
        <v/>
      </c>
      <c r="BA834" s="22" t="str">
        <f t="shared" si="440"/>
        <v/>
      </c>
      <c r="BD834" s="171"/>
      <c r="BE834" s="171"/>
      <c r="BF834" s="171"/>
      <c r="BG834" s="171"/>
    </row>
    <row r="835" spans="11:59" ht="12.75" customHeight="1" x14ac:dyDescent="0.3">
      <c r="K835" s="42" t="str">
        <f t="shared" si="412"/>
        <v/>
      </c>
      <c r="L835" s="55" t="str">
        <f t="shared" si="413"/>
        <v/>
      </c>
      <c r="M835" s="43" t="str">
        <f t="shared" si="414"/>
        <v/>
      </c>
      <c r="N835" s="56" t="str" cm="1">
        <f t="array" ref="N835">IFERROR(IF(_xlfn.SINGLE(B:B)="","",IF(R835="Beer",SUM(LOOKUP(2,1/(Rates!$B$3:$B$5&lt;=W835)/(Rates!$C$3:$C$5&gt;=W835),Rates!$D$3:$D$5)*(X835/100)*W835),IF(R835="Refreshment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56" t="str">
        <f t="shared" si="415"/>
        <v/>
      </c>
      <c r="P835" s="53"/>
      <c r="Q835" s="14" t="str">
        <f t="shared" si="416"/>
        <v/>
      </c>
      <c r="R835" s="57" t="str">
        <f t="shared" si="417"/>
        <v/>
      </c>
      <c r="S835" s="58" t="str">
        <f>IF(B835="","",IF(R835="Refreshment Beverage",VLOOKUP(VALUE(Q835),Rates!G$15:L$19,2,0),VLOOKUP(VALUE(Q835),Rates!G$4:L$12,2,0)))</f>
        <v/>
      </c>
      <c r="T835" s="58" t="str">
        <f t="shared" si="418"/>
        <v/>
      </c>
      <c r="U835" s="58" t="str">
        <f t="shared" si="419"/>
        <v/>
      </c>
      <c r="V835" s="58" t="str">
        <f t="shared" si="420"/>
        <v/>
      </c>
      <c r="W835" s="58" t="str">
        <f t="shared" si="421"/>
        <v/>
      </c>
      <c r="X835" s="59" t="str">
        <f t="shared" si="422"/>
        <v/>
      </c>
      <c r="Y835" s="60" t="str">
        <f>IF(B:B="","",IF(R835="Refreshment Beverage",VLOOKUP(Q835,Rates!G$15:L$19,6,0)*W835,VLOOKUP(Q835,Rates!G$4:L$12,6,0)*W835))</f>
        <v/>
      </c>
      <c r="Z835" s="60" t="str">
        <f t="shared" si="423"/>
        <v/>
      </c>
      <c r="AA835" s="60" t="str">
        <f t="shared" si="411"/>
        <v/>
      </c>
      <c r="AB835" s="61" t="str" cm="1">
        <f t="array" ref="AB835">IF(_xlfn.SINGLE(B:B)="","",IF(R835="Refreshment Beverage","",IF(AND(R835="Beer",Q835=0),SUM(LOOKUP(2,1/(Rates!$B$15:$B$18&lt;=W835)/(Rates!$C$15:$C$18&gt;=W835),Rates!$D$15:$D$18)*W835),VLOOKUP(VALUE(_xlfn.SINGLE(Q:Q)),Rates!A:B,2,0)*W835)))</f>
        <v/>
      </c>
      <c r="AC835" s="61" t="str" cm="1">
        <f t="array" ref="AC835">IF(_xlfn.SINGLE(B:B)="","",IF(R835="Refreshment Beverage","",IF(AND(R835="Beer",Q835=0),SUM(LOOKUP(2,1/(Rates!$B$15:$B$18&lt;=W835)/(Rates!$C$15:$C$18&gt;=W835),Rates!$E$15:$E$18)*W835),VLOOKUP(VALUE(_xlfn.SINGLE(Q:Q)),Rates!A:C,3,0)*W835)))</f>
        <v/>
      </c>
      <c r="AD835" s="168">
        <f>IFERROR(IF(R835="Beer","",IF(OR(Q835=1,Q835=2,Q835=3,Q835=4),VLOOKUP(Q835,Rates!$A$31:$B$34,2,0)*W835,IF(V835=1,VLOOKUP(U835,'REB BEV MIN MKUP'!B:E,4,0),IF(V835&gt;1,VLOOKUP(VALUE(W835),'REB BEV MIN MKUP'!O:Q,3,0),0)))),0)</f>
        <v>0</v>
      </c>
      <c r="AE835" s="62" t="str">
        <f t="shared" si="424"/>
        <v/>
      </c>
      <c r="AF835" s="63" t="str">
        <f t="shared" si="425"/>
        <v/>
      </c>
      <c r="AG835" s="64" t="str">
        <f t="shared" si="426"/>
        <v/>
      </c>
      <c r="AH835" s="65" t="str">
        <f t="shared" si="427"/>
        <v/>
      </c>
      <c r="AI835" s="66" t="str">
        <f>IF(AE:AE="","",IF(R835="Refreshment Beverage",AK835*(Rates!J$19/100),ROUND(SUM(AH835*(Rates!$J$8/100)),4)))</f>
        <v/>
      </c>
      <c r="AJ835" s="67" t="str">
        <f t="shared" si="428"/>
        <v/>
      </c>
      <c r="AK835" s="22" t="str">
        <f t="shared" si="429"/>
        <v/>
      </c>
      <c r="AL835" s="62" t="str">
        <f t="shared" si="430"/>
        <v/>
      </c>
      <c r="AM835" s="63" t="str">
        <f>IF(AS835="","",IF(R835="Refreshment Beverage",ROUND(AS835*Rates!K$19,4),ROUND(AO835*(VLOOKUP(VALUE(Q835),Rates!G$4:L$12,3,0)),4)))</f>
        <v/>
      </c>
      <c r="AN835" s="68" t="str">
        <f>IF(AS835="","",IF(R835="Refreshment Beverage",AS835*(Rates!J$19/100),MAX(AM835,AB835)))</f>
        <v/>
      </c>
      <c r="AO835" s="69" t="str">
        <f t="shared" si="431"/>
        <v/>
      </c>
      <c r="AP835" s="69" t="str">
        <f t="shared" si="432"/>
        <v/>
      </c>
      <c r="AQ835" s="70" t="str">
        <f>IF(AS835="","",IF(R835="Refreshment Beverage",ROUND(SUM(VLOOKUP(Q:Q,Rates!G$15:L$19,3,0)*(AS835-Y835-Z835-AA835)),4),ROUND(SUM(Rates!$K$8*AS835),4)))</f>
        <v/>
      </c>
      <c r="AR835" s="66" t="str">
        <f t="shared" si="433"/>
        <v/>
      </c>
      <c r="AS835" s="22" t="str">
        <f t="shared" si="434"/>
        <v/>
      </c>
      <c r="AT835" s="62" t="str">
        <f t="shared" si="435"/>
        <v/>
      </c>
      <c r="AU835" s="63" t="str">
        <f>IF(AX835="","",IF(R835="Refreshment Beverage",ROUND((BA835-Y835-Z835-AA835)*VLOOKUP(VALUE(Q835),Rates!G$15:L$19,3,0),4),ROUND(AW835*(VLOOKUP(VALUE(Q835),Rates!G:L,3,0)),4)))</f>
        <v/>
      </c>
      <c r="AV835" s="68" t="str">
        <f t="shared" si="436"/>
        <v/>
      </c>
      <c r="AW835" s="69" t="str">
        <f t="shared" si="437"/>
        <v/>
      </c>
      <c r="AX835" s="65" t="str">
        <f t="shared" si="438"/>
        <v/>
      </c>
      <c r="AY835" s="70" t="str">
        <f>IF(AX835="","",IF(R835="Refreshment Beverage",ROUND(SUM(AX835*Rates!K$19),4),ROUND(SUM(AX835*(Rates!J$8/100)),4)))</f>
        <v/>
      </c>
      <c r="AZ835" s="67" t="str">
        <f t="shared" si="439"/>
        <v/>
      </c>
      <c r="BA835" s="22" t="str">
        <f t="shared" si="440"/>
        <v/>
      </c>
      <c r="BD835" s="171"/>
      <c r="BE835" s="171"/>
      <c r="BF835" s="171"/>
      <c r="BG835" s="171"/>
    </row>
    <row r="836" spans="11:59" ht="12.75" customHeight="1" x14ac:dyDescent="0.3">
      <c r="K836" s="42" t="str">
        <f t="shared" si="412"/>
        <v/>
      </c>
      <c r="L836" s="55" t="str">
        <f t="shared" si="413"/>
        <v/>
      </c>
      <c r="M836" s="43" t="str">
        <f t="shared" si="414"/>
        <v/>
      </c>
      <c r="N836" s="56" t="str" cm="1">
        <f t="array" ref="N836">IFERROR(IF(_xlfn.SINGLE(B:B)="","",IF(R836="Beer",SUM(LOOKUP(2,1/(Rates!$B$3:$B$5&lt;=W836)/(Rates!$C$3:$C$5&gt;=W836),Rates!$D$3:$D$5)*(X836/100)*W836),IF(R836="Refreshment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56" t="str">
        <f t="shared" si="415"/>
        <v/>
      </c>
      <c r="P836" s="53"/>
      <c r="Q836" s="14" t="str">
        <f t="shared" si="416"/>
        <v/>
      </c>
      <c r="R836" s="57" t="str">
        <f t="shared" si="417"/>
        <v/>
      </c>
      <c r="S836" s="58" t="str">
        <f>IF(B836="","",IF(R836="Refreshment Beverage",VLOOKUP(VALUE(Q836),Rates!G$15:L$19,2,0),VLOOKUP(VALUE(Q836),Rates!G$4:L$12,2,0)))</f>
        <v/>
      </c>
      <c r="T836" s="58" t="str">
        <f t="shared" si="418"/>
        <v/>
      </c>
      <c r="U836" s="58" t="str">
        <f t="shared" si="419"/>
        <v/>
      </c>
      <c r="V836" s="58" t="str">
        <f t="shared" si="420"/>
        <v/>
      </c>
      <c r="W836" s="58" t="str">
        <f t="shared" si="421"/>
        <v/>
      </c>
      <c r="X836" s="59" t="str">
        <f t="shared" si="422"/>
        <v/>
      </c>
      <c r="Y836" s="60" t="str">
        <f>IF(B:B="","",IF(R836="Refreshment Beverage",VLOOKUP(Q836,Rates!G$15:L$19,6,0)*W836,VLOOKUP(Q836,Rates!G$4:L$12,6,0)*W836))</f>
        <v/>
      </c>
      <c r="Z836" s="60" t="str">
        <f t="shared" si="423"/>
        <v/>
      </c>
      <c r="AA836" s="60" t="str">
        <f t="shared" si="411"/>
        <v/>
      </c>
      <c r="AB836" s="61" t="str" cm="1">
        <f t="array" ref="AB836">IF(_xlfn.SINGLE(B:B)="","",IF(R836="Refreshment Beverage","",IF(AND(R836="Beer",Q836=0),SUM(LOOKUP(2,1/(Rates!$B$15:$B$18&lt;=W836)/(Rates!$C$15:$C$18&gt;=W836),Rates!$D$15:$D$18)*W836),VLOOKUP(VALUE(_xlfn.SINGLE(Q:Q)),Rates!A:B,2,0)*W836)))</f>
        <v/>
      </c>
      <c r="AC836" s="61" t="str" cm="1">
        <f t="array" ref="AC836">IF(_xlfn.SINGLE(B:B)="","",IF(R836="Refreshment Beverage","",IF(AND(R836="Beer",Q836=0),SUM(LOOKUP(2,1/(Rates!$B$15:$B$18&lt;=W836)/(Rates!$C$15:$C$18&gt;=W836),Rates!$E$15:$E$18)*W836),VLOOKUP(VALUE(_xlfn.SINGLE(Q:Q)),Rates!A:C,3,0)*W836)))</f>
        <v/>
      </c>
      <c r="AD836" s="168">
        <f>IFERROR(IF(R836="Beer","",IF(OR(Q836=1,Q836=2,Q836=3,Q836=4),VLOOKUP(Q836,Rates!$A$31:$B$34,2,0)*W836,IF(V836=1,VLOOKUP(U836,'REB BEV MIN MKUP'!B:E,4,0),IF(V836&gt;1,VLOOKUP(VALUE(W836),'REB BEV MIN MKUP'!O:Q,3,0),0)))),0)</f>
        <v>0</v>
      </c>
      <c r="AE836" s="62" t="str">
        <f t="shared" si="424"/>
        <v/>
      </c>
      <c r="AF836" s="63" t="str">
        <f t="shared" si="425"/>
        <v/>
      </c>
      <c r="AG836" s="64" t="str">
        <f t="shared" si="426"/>
        <v/>
      </c>
      <c r="AH836" s="65" t="str">
        <f t="shared" si="427"/>
        <v/>
      </c>
      <c r="AI836" s="66" t="str">
        <f>IF(AE:AE="","",IF(R836="Refreshment Beverage",AK836*(Rates!J$19/100),ROUND(SUM(AH836*(Rates!$J$8/100)),4)))</f>
        <v/>
      </c>
      <c r="AJ836" s="67" t="str">
        <f t="shared" si="428"/>
        <v/>
      </c>
      <c r="AK836" s="22" t="str">
        <f t="shared" si="429"/>
        <v/>
      </c>
      <c r="AL836" s="62" t="str">
        <f t="shared" si="430"/>
        <v/>
      </c>
      <c r="AM836" s="63" t="str">
        <f>IF(AS836="","",IF(R836="Refreshment Beverage",ROUND(AS836*Rates!K$19,4),ROUND(AO836*(VLOOKUP(VALUE(Q836),Rates!G$4:L$12,3,0)),4)))</f>
        <v/>
      </c>
      <c r="AN836" s="68" t="str">
        <f>IF(AS836="","",IF(R836="Refreshment Beverage",AS836*(Rates!J$19/100),MAX(AM836,AB836)))</f>
        <v/>
      </c>
      <c r="AO836" s="69" t="str">
        <f t="shared" si="431"/>
        <v/>
      </c>
      <c r="AP836" s="69" t="str">
        <f t="shared" si="432"/>
        <v/>
      </c>
      <c r="AQ836" s="70" t="str">
        <f>IF(AS836="","",IF(R836="Refreshment Beverage",ROUND(SUM(VLOOKUP(Q:Q,Rates!G$15:L$19,3,0)*(AS836-Y836-Z836-AA836)),4),ROUND(SUM(Rates!$K$8*AS836),4)))</f>
        <v/>
      </c>
      <c r="AR836" s="66" t="str">
        <f t="shared" si="433"/>
        <v/>
      </c>
      <c r="AS836" s="22" t="str">
        <f t="shared" si="434"/>
        <v/>
      </c>
      <c r="AT836" s="62" t="str">
        <f t="shared" si="435"/>
        <v/>
      </c>
      <c r="AU836" s="63" t="str">
        <f>IF(AX836="","",IF(R836="Refreshment Beverage",ROUND((BA836-Y836-Z836-AA836)*VLOOKUP(VALUE(Q836),Rates!G$15:L$19,3,0),4),ROUND(AW836*(VLOOKUP(VALUE(Q836),Rates!G:L,3,0)),4)))</f>
        <v/>
      </c>
      <c r="AV836" s="68" t="str">
        <f t="shared" si="436"/>
        <v/>
      </c>
      <c r="AW836" s="69" t="str">
        <f t="shared" si="437"/>
        <v/>
      </c>
      <c r="AX836" s="65" t="str">
        <f t="shared" si="438"/>
        <v/>
      </c>
      <c r="AY836" s="70" t="str">
        <f>IF(AX836="","",IF(R836="Refreshment Beverage",ROUND(SUM(AX836*Rates!K$19),4),ROUND(SUM(AX836*(Rates!J$8/100)),4)))</f>
        <v/>
      </c>
      <c r="AZ836" s="67" t="str">
        <f t="shared" si="439"/>
        <v/>
      </c>
      <c r="BA836" s="22" t="str">
        <f t="shared" si="440"/>
        <v/>
      </c>
      <c r="BD836" s="171"/>
      <c r="BE836" s="171"/>
      <c r="BF836" s="171"/>
      <c r="BG836" s="171"/>
    </row>
    <row r="837" spans="11:59" ht="12.75" customHeight="1" x14ac:dyDescent="0.3">
      <c r="K837" s="42" t="str">
        <f t="shared" si="412"/>
        <v/>
      </c>
      <c r="L837" s="55" t="str">
        <f t="shared" si="413"/>
        <v/>
      </c>
      <c r="M837" s="43" t="str">
        <f t="shared" si="414"/>
        <v/>
      </c>
      <c r="N837" s="56" t="str" cm="1">
        <f t="array" ref="N837">IFERROR(IF(_xlfn.SINGLE(B:B)="","",IF(R837="Beer",SUM(LOOKUP(2,1/(Rates!$B$3:$B$5&lt;=W837)/(Rates!$C$3:$C$5&gt;=W837),Rates!$D$3:$D$5)*(X837/100)*W837),IF(R837="Refreshment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56" t="str">
        <f t="shared" si="415"/>
        <v/>
      </c>
      <c r="P837" s="53"/>
      <c r="Q837" s="14" t="str">
        <f t="shared" si="416"/>
        <v/>
      </c>
      <c r="R837" s="57" t="str">
        <f t="shared" si="417"/>
        <v/>
      </c>
      <c r="S837" s="58" t="str">
        <f>IF(B837="","",IF(R837="Refreshment Beverage",VLOOKUP(VALUE(Q837),Rates!G$15:L$19,2,0),VLOOKUP(VALUE(Q837),Rates!G$4:L$12,2,0)))</f>
        <v/>
      </c>
      <c r="T837" s="58" t="str">
        <f t="shared" si="418"/>
        <v/>
      </c>
      <c r="U837" s="58" t="str">
        <f t="shared" si="419"/>
        <v/>
      </c>
      <c r="V837" s="58" t="str">
        <f t="shared" si="420"/>
        <v/>
      </c>
      <c r="W837" s="58" t="str">
        <f t="shared" si="421"/>
        <v/>
      </c>
      <c r="X837" s="59" t="str">
        <f t="shared" si="422"/>
        <v/>
      </c>
      <c r="Y837" s="60" t="str">
        <f>IF(B:B="","",IF(R837="Refreshment Beverage",VLOOKUP(Q837,Rates!G$15:L$19,6,0)*W837,VLOOKUP(Q837,Rates!G$4:L$12,6,0)*W837))</f>
        <v/>
      </c>
      <c r="Z837" s="60" t="str">
        <f t="shared" si="423"/>
        <v/>
      </c>
      <c r="AA837" s="60" t="str">
        <f t="shared" si="411"/>
        <v/>
      </c>
      <c r="AB837" s="61" t="str" cm="1">
        <f t="array" ref="AB837">IF(_xlfn.SINGLE(B:B)="","",IF(R837="Refreshment Beverage","",IF(AND(R837="Beer",Q837=0),SUM(LOOKUP(2,1/(Rates!$B$15:$B$18&lt;=W837)/(Rates!$C$15:$C$18&gt;=W837),Rates!$D$15:$D$18)*W837),VLOOKUP(VALUE(_xlfn.SINGLE(Q:Q)),Rates!A:B,2,0)*W837)))</f>
        <v/>
      </c>
      <c r="AC837" s="61" t="str" cm="1">
        <f t="array" ref="AC837">IF(_xlfn.SINGLE(B:B)="","",IF(R837="Refreshment Beverage","",IF(AND(R837="Beer",Q837=0),SUM(LOOKUP(2,1/(Rates!$B$15:$B$18&lt;=W837)/(Rates!$C$15:$C$18&gt;=W837),Rates!$E$15:$E$18)*W837),VLOOKUP(VALUE(_xlfn.SINGLE(Q:Q)),Rates!A:C,3,0)*W837)))</f>
        <v/>
      </c>
      <c r="AD837" s="168">
        <f>IFERROR(IF(R837="Beer","",IF(OR(Q837=1,Q837=2,Q837=3,Q837=4),VLOOKUP(Q837,Rates!$A$31:$B$34,2,0)*W837,IF(V837=1,VLOOKUP(U837,'REB BEV MIN MKUP'!B:E,4,0),IF(V837&gt;1,VLOOKUP(VALUE(W837),'REB BEV MIN MKUP'!O:Q,3,0),0)))),0)</f>
        <v>0</v>
      </c>
      <c r="AE837" s="62" t="str">
        <f t="shared" si="424"/>
        <v/>
      </c>
      <c r="AF837" s="63" t="str">
        <f t="shared" si="425"/>
        <v/>
      </c>
      <c r="AG837" s="64" t="str">
        <f t="shared" si="426"/>
        <v/>
      </c>
      <c r="AH837" s="65" t="str">
        <f t="shared" si="427"/>
        <v/>
      </c>
      <c r="AI837" s="66" t="str">
        <f>IF(AE:AE="","",IF(R837="Refreshment Beverage",AK837*(Rates!J$19/100),ROUND(SUM(AH837*(Rates!$J$8/100)),4)))</f>
        <v/>
      </c>
      <c r="AJ837" s="67" t="str">
        <f t="shared" si="428"/>
        <v/>
      </c>
      <c r="AK837" s="22" t="str">
        <f t="shared" si="429"/>
        <v/>
      </c>
      <c r="AL837" s="62" t="str">
        <f t="shared" si="430"/>
        <v/>
      </c>
      <c r="AM837" s="63" t="str">
        <f>IF(AS837="","",IF(R837="Refreshment Beverage",ROUND(AS837*Rates!K$19,4),ROUND(AO837*(VLOOKUP(VALUE(Q837),Rates!G$4:L$12,3,0)),4)))</f>
        <v/>
      </c>
      <c r="AN837" s="68" t="str">
        <f>IF(AS837="","",IF(R837="Refreshment Beverage",AS837*(Rates!J$19/100),MAX(AM837,AB837)))</f>
        <v/>
      </c>
      <c r="AO837" s="69" t="str">
        <f t="shared" si="431"/>
        <v/>
      </c>
      <c r="AP837" s="69" t="str">
        <f t="shared" si="432"/>
        <v/>
      </c>
      <c r="AQ837" s="70" t="str">
        <f>IF(AS837="","",IF(R837="Refreshment Beverage",ROUND(SUM(VLOOKUP(Q:Q,Rates!G$15:L$19,3,0)*(AS837-Y837-Z837-AA837)),4),ROUND(SUM(Rates!$K$8*AS837),4)))</f>
        <v/>
      </c>
      <c r="AR837" s="66" t="str">
        <f t="shared" si="433"/>
        <v/>
      </c>
      <c r="AS837" s="22" t="str">
        <f t="shared" si="434"/>
        <v/>
      </c>
      <c r="AT837" s="62" t="str">
        <f t="shared" si="435"/>
        <v/>
      </c>
      <c r="AU837" s="63" t="str">
        <f>IF(AX837="","",IF(R837="Refreshment Beverage",ROUND((BA837-Y837-Z837-AA837)*VLOOKUP(VALUE(Q837),Rates!G$15:L$19,3,0),4),ROUND(AW837*(VLOOKUP(VALUE(Q837),Rates!G:L,3,0)),4)))</f>
        <v/>
      </c>
      <c r="AV837" s="68" t="str">
        <f t="shared" si="436"/>
        <v/>
      </c>
      <c r="AW837" s="69" t="str">
        <f t="shared" si="437"/>
        <v/>
      </c>
      <c r="AX837" s="65" t="str">
        <f t="shared" si="438"/>
        <v/>
      </c>
      <c r="AY837" s="70" t="str">
        <f>IF(AX837="","",IF(R837="Refreshment Beverage",ROUND(SUM(AX837*Rates!K$19),4),ROUND(SUM(AX837*(Rates!J$8/100)),4)))</f>
        <v/>
      </c>
      <c r="AZ837" s="67" t="str">
        <f t="shared" si="439"/>
        <v/>
      </c>
      <c r="BA837" s="22" t="str">
        <f t="shared" si="440"/>
        <v/>
      </c>
      <c r="BD837" s="171"/>
      <c r="BE837" s="171"/>
      <c r="BF837" s="171"/>
      <c r="BG837" s="171"/>
    </row>
    <row r="838" spans="11:59" ht="12.75" customHeight="1" x14ac:dyDescent="0.3">
      <c r="K838" s="42" t="str">
        <f t="shared" si="412"/>
        <v/>
      </c>
      <c r="L838" s="55" t="str">
        <f t="shared" si="413"/>
        <v/>
      </c>
      <c r="M838" s="43" t="str">
        <f t="shared" si="414"/>
        <v/>
      </c>
      <c r="N838" s="56" t="str" cm="1">
        <f t="array" ref="N838">IFERROR(IF(_xlfn.SINGLE(B:B)="","",IF(R838="Beer",SUM(LOOKUP(2,1/(Rates!$B$3:$B$5&lt;=W838)/(Rates!$C$3:$C$5&gt;=W838),Rates!$D$3:$D$5)*(X838/100)*W838),IF(R838="Refreshment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56" t="str">
        <f t="shared" si="415"/>
        <v/>
      </c>
      <c r="P838" s="53"/>
      <c r="Q838" s="14" t="str">
        <f t="shared" si="416"/>
        <v/>
      </c>
      <c r="R838" s="57" t="str">
        <f t="shared" si="417"/>
        <v/>
      </c>
      <c r="S838" s="58" t="str">
        <f>IF(B838="","",IF(R838="Refreshment Beverage",VLOOKUP(VALUE(Q838),Rates!G$15:L$19,2,0),VLOOKUP(VALUE(Q838),Rates!G$4:L$12,2,0)))</f>
        <v/>
      </c>
      <c r="T838" s="58" t="str">
        <f t="shared" si="418"/>
        <v/>
      </c>
      <c r="U838" s="58" t="str">
        <f t="shared" si="419"/>
        <v/>
      </c>
      <c r="V838" s="58" t="str">
        <f t="shared" si="420"/>
        <v/>
      </c>
      <c r="W838" s="58" t="str">
        <f t="shared" si="421"/>
        <v/>
      </c>
      <c r="X838" s="59" t="str">
        <f t="shared" si="422"/>
        <v/>
      </c>
      <c r="Y838" s="60" t="str">
        <f>IF(B:B="","",IF(R838="Refreshment Beverage",VLOOKUP(Q838,Rates!G$15:L$19,6,0)*W838,VLOOKUP(Q838,Rates!G$4:L$12,6,0)*W838))</f>
        <v/>
      </c>
      <c r="Z838" s="60" t="str">
        <f t="shared" si="423"/>
        <v/>
      </c>
      <c r="AA838" s="60" t="str">
        <f t="shared" si="411"/>
        <v/>
      </c>
      <c r="AB838" s="61" t="str" cm="1">
        <f t="array" ref="AB838">IF(_xlfn.SINGLE(B:B)="","",IF(R838="Refreshment Beverage","",IF(AND(R838="Beer",Q838=0),SUM(LOOKUP(2,1/(Rates!$B$15:$B$18&lt;=W838)/(Rates!$C$15:$C$18&gt;=W838),Rates!$D$15:$D$18)*W838),VLOOKUP(VALUE(_xlfn.SINGLE(Q:Q)),Rates!A:B,2,0)*W838)))</f>
        <v/>
      </c>
      <c r="AC838" s="61" t="str" cm="1">
        <f t="array" ref="AC838">IF(_xlfn.SINGLE(B:B)="","",IF(R838="Refreshment Beverage","",IF(AND(R838="Beer",Q838=0),SUM(LOOKUP(2,1/(Rates!$B$15:$B$18&lt;=W838)/(Rates!$C$15:$C$18&gt;=W838),Rates!$E$15:$E$18)*W838),VLOOKUP(VALUE(_xlfn.SINGLE(Q:Q)),Rates!A:C,3,0)*W838)))</f>
        <v/>
      </c>
      <c r="AD838" s="168">
        <f>IFERROR(IF(R838="Beer","",IF(OR(Q838=1,Q838=2,Q838=3,Q838=4),VLOOKUP(Q838,Rates!$A$31:$B$34,2,0)*W838,IF(V838=1,VLOOKUP(U838,'REB BEV MIN MKUP'!B:E,4,0),IF(V838&gt;1,VLOOKUP(VALUE(W838),'REB BEV MIN MKUP'!O:Q,3,0),0)))),0)</f>
        <v>0</v>
      </c>
      <c r="AE838" s="62" t="str">
        <f t="shared" si="424"/>
        <v/>
      </c>
      <c r="AF838" s="63" t="str">
        <f t="shared" si="425"/>
        <v/>
      </c>
      <c r="AG838" s="64" t="str">
        <f t="shared" si="426"/>
        <v/>
      </c>
      <c r="AH838" s="65" t="str">
        <f t="shared" si="427"/>
        <v/>
      </c>
      <c r="AI838" s="66" t="str">
        <f>IF(AE:AE="","",IF(R838="Refreshment Beverage",AK838*(Rates!J$19/100),ROUND(SUM(AH838*(Rates!$J$8/100)),4)))</f>
        <v/>
      </c>
      <c r="AJ838" s="67" t="str">
        <f t="shared" si="428"/>
        <v/>
      </c>
      <c r="AK838" s="22" t="str">
        <f t="shared" si="429"/>
        <v/>
      </c>
      <c r="AL838" s="62" t="str">
        <f t="shared" si="430"/>
        <v/>
      </c>
      <c r="AM838" s="63" t="str">
        <f>IF(AS838="","",IF(R838="Refreshment Beverage",ROUND(AS838*Rates!K$19,4),ROUND(AO838*(VLOOKUP(VALUE(Q838),Rates!G$4:L$12,3,0)),4)))</f>
        <v/>
      </c>
      <c r="AN838" s="68" t="str">
        <f>IF(AS838="","",IF(R838="Refreshment Beverage",AS838*(Rates!J$19/100),MAX(AM838,AB838)))</f>
        <v/>
      </c>
      <c r="AO838" s="69" t="str">
        <f t="shared" si="431"/>
        <v/>
      </c>
      <c r="AP838" s="69" t="str">
        <f t="shared" si="432"/>
        <v/>
      </c>
      <c r="AQ838" s="70" t="str">
        <f>IF(AS838="","",IF(R838="Refreshment Beverage",ROUND(SUM(VLOOKUP(Q:Q,Rates!G$15:L$19,3,0)*(AS838-Y838-Z838-AA838)),4),ROUND(SUM(Rates!$K$8*AS838),4)))</f>
        <v/>
      </c>
      <c r="AR838" s="66" t="str">
        <f t="shared" si="433"/>
        <v/>
      </c>
      <c r="AS838" s="22" t="str">
        <f t="shared" si="434"/>
        <v/>
      </c>
      <c r="AT838" s="62" t="str">
        <f t="shared" si="435"/>
        <v/>
      </c>
      <c r="AU838" s="63" t="str">
        <f>IF(AX838="","",IF(R838="Refreshment Beverage",ROUND((BA838-Y838-Z838-AA838)*VLOOKUP(VALUE(Q838),Rates!G$15:L$19,3,0),4),ROUND(AW838*(VLOOKUP(VALUE(Q838),Rates!G:L,3,0)),4)))</f>
        <v/>
      </c>
      <c r="AV838" s="68" t="str">
        <f t="shared" si="436"/>
        <v/>
      </c>
      <c r="AW838" s="69" t="str">
        <f t="shared" si="437"/>
        <v/>
      </c>
      <c r="AX838" s="65" t="str">
        <f t="shared" si="438"/>
        <v/>
      </c>
      <c r="AY838" s="70" t="str">
        <f>IF(AX838="","",IF(R838="Refreshment Beverage",ROUND(SUM(AX838*Rates!K$19),4),ROUND(SUM(AX838*(Rates!J$8/100)),4)))</f>
        <v/>
      </c>
      <c r="AZ838" s="67" t="str">
        <f t="shared" si="439"/>
        <v/>
      </c>
      <c r="BA838" s="22" t="str">
        <f t="shared" si="440"/>
        <v/>
      </c>
      <c r="BD838" s="171"/>
      <c r="BE838" s="171"/>
      <c r="BF838" s="171"/>
      <c r="BG838" s="171"/>
    </row>
    <row r="839" spans="11:59" ht="12.75" customHeight="1" x14ac:dyDescent="0.3">
      <c r="K839" s="42" t="str">
        <f t="shared" si="412"/>
        <v/>
      </c>
      <c r="L839" s="55" t="str">
        <f t="shared" si="413"/>
        <v/>
      </c>
      <c r="M839" s="43" t="str">
        <f t="shared" si="414"/>
        <v/>
      </c>
      <c r="N839" s="56" t="str" cm="1">
        <f t="array" ref="N839">IFERROR(IF(_xlfn.SINGLE(B:B)="","",IF(R839="Beer",SUM(LOOKUP(2,1/(Rates!$B$3:$B$5&lt;=W839)/(Rates!$C$3:$C$5&gt;=W839),Rates!$D$3:$D$5)*(X839/100)*W839),IF(R839="Refreshment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56" t="str">
        <f t="shared" si="415"/>
        <v/>
      </c>
      <c r="P839" s="53"/>
      <c r="Q839" s="14" t="str">
        <f t="shared" si="416"/>
        <v/>
      </c>
      <c r="R839" s="57" t="str">
        <f t="shared" si="417"/>
        <v/>
      </c>
      <c r="S839" s="58" t="str">
        <f>IF(B839="","",IF(R839="Refreshment Beverage",VLOOKUP(VALUE(Q839),Rates!G$15:L$19,2,0),VLOOKUP(VALUE(Q839),Rates!G$4:L$12,2,0)))</f>
        <v/>
      </c>
      <c r="T839" s="58" t="str">
        <f t="shared" si="418"/>
        <v/>
      </c>
      <c r="U839" s="58" t="str">
        <f t="shared" si="419"/>
        <v/>
      </c>
      <c r="V839" s="58" t="str">
        <f t="shared" si="420"/>
        <v/>
      </c>
      <c r="W839" s="58" t="str">
        <f t="shared" si="421"/>
        <v/>
      </c>
      <c r="X839" s="59" t="str">
        <f t="shared" si="422"/>
        <v/>
      </c>
      <c r="Y839" s="60" t="str">
        <f>IF(B:B="","",IF(R839="Refreshment Beverage",VLOOKUP(Q839,Rates!G$15:L$19,6,0)*W839,VLOOKUP(Q839,Rates!G$4:L$12,6,0)*W839))</f>
        <v/>
      </c>
      <c r="Z839" s="60" t="str">
        <f t="shared" si="423"/>
        <v/>
      </c>
      <c r="AA839" s="60" t="str">
        <f t="shared" ref="AA839:AA902" si="441">IF(B:B="","",IF(AND(T839="Can",V839=8,R839="Beer"),V839*0.0201,IF(AND(T839="Can",V839=15,R839="Beer"),V839*0.0101,IF(AND(T839="Can",V839=20,R839="Beer"),V839*0.0107,IF(AND(T839="Can",V839=30,R839="Beer"),V839*0.0089,IF(AND(T839="Can",V839=36,R839="Beer"),V839*0.0074,IF(AND(T839="Bottle",V839=24,R839="Beer"),V839*0.016,IF(AND(R839="Refreshment Beverage",U839&gt;0.049,U839&lt;0.401),V839*0.0536,IF(AND(R839="Refreshment Beverage",U839&gt;0.4,U839&lt;0.47),V839*0.0643,IF(AND(R839="Refreshment Beverage",U839&gt;0.469,U839&lt;0.66),V839*0.075,IF(AND(R839="Refreshment Beverage",U839&gt;0.659,U839&lt;0.75),V839*0.1071,IF(AND(R839="Refreshment Beverage",U839&gt;0.749,U839&lt;0.9),V839*0.1178,IF(AND(R839="Refreshment Beverage",U839&gt;0.899,U839&lt;1),V839*0.1393,IF(AND(R839="Refreshment Beverage",U839=1),V839*0.1499,IF(AND(R839="Refreshment Beverage",U839=1.14),V839*0.1714,IF(AND(R839="Refreshment Beverage",U839=2),V839*0.2999,IF(AND(R839="Refreshment Beverage",U839=3),V839*0.4499,IF(AND(R839="Refreshment Beverage",U839=1.75),V839*0.2678,0))))))))))))))))))</f>
        <v/>
      </c>
      <c r="AB839" s="61" t="str" cm="1">
        <f t="array" ref="AB839">IF(_xlfn.SINGLE(B:B)="","",IF(R839="Refreshment Beverage","",IF(AND(R839="Beer",Q839=0),SUM(LOOKUP(2,1/(Rates!$B$15:$B$18&lt;=W839)/(Rates!$C$15:$C$18&gt;=W839),Rates!$D$15:$D$18)*W839),VLOOKUP(VALUE(_xlfn.SINGLE(Q:Q)),Rates!A:B,2,0)*W839)))</f>
        <v/>
      </c>
      <c r="AC839" s="61" t="str" cm="1">
        <f t="array" ref="AC839">IF(_xlfn.SINGLE(B:B)="","",IF(R839="Refreshment Beverage","",IF(AND(R839="Beer",Q839=0),SUM(LOOKUP(2,1/(Rates!$B$15:$B$18&lt;=W839)/(Rates!$C$15:$C$18&gt;=W839),Rates!$E$15:$E$18)*W839),VLOOKUP(VALUE(_xlfn.SINGLE(Q:Q)),Rates!A:C,3,0)*W839)))</f>
        <v/>
      </c>
      <c r="AD839" s="168">
        <f>IFERROR(IF(R839="Beer","",IF(OR(Q839=1,Q839=2,Q839=3,Q839=4),VLOOKUP(Q839,Rates!$A$31:$B$34,2,0)*W839,IF(V839=1,VLOOKUP(U839,'REB BEV MIN MKUP'!B:E,4,0),IF(V839&gt;1,VLOOKUP(VALUE(W839),'REB BEV MIN MKUP'!O:Q,3,0),0)))),0)</f>
        <v>0</v>
      </c>
      <c r="AE839" s="62" t="str">
        <f t="shared" si="424"/>
        <v/>
      </c>
      <c r="AF839" s="63" t="str">
        <f t="shared" si="425"/>
        <v/>
      </c>
      <c r="AG839" s="64" t="str">
        <f t="shared" si="426"/>
        <v/>
      </c>
      <c r="AH839" s="65" t="str">
        <f t="shared" si="427"/>
        <v/>
      </c>
      <c r="AI839" s="66" t="str">
        <f>IF(AE:AE="","",IF(R839="Refreshment Beverage",AK839*(Rates!J$19/100),ROUND(SUM(AH839*(Rates!$J$8/100)),4)))</f>
        <v/>
      </c>
      <c r="AJ839" s="67" t="str">
        <f t="shared" si="428"/>
        <v/>
      </c>
      <c r="AK839" s="22" t="str">
        <f t="shared" si="429"/>
        <v/>
      </c>
      <c r="AL839" s="62" t="str">
        <f t="shared" si="430"/>
        <v/>
      </c>
      <c r="AM839" s="63" t="str">
        <f>IF(AS839="","",IF(R839="Refreshment Beverage",ROUND(AS839*Rates!K$19,4),ROUND(AO839*(VLOOKUP(VALUE(Q839),Rates!G$4:L$12,3,0)),4)))</f>
        <v/>
      </c>
      <c r="AN839" s="68" t="str">
        <f>IF(AS839="","",IF(R839="Refreshment Beverage",AS839*(Rates!J$19/100),MAX(AM839,AB839)))</f>
        <v/>
      </c>
      <c r="AO839" s="69" t="str">
        <f t="shared" si="431"/>
        <v/>
      </c>
      <c r="AP839" s="69" t="str">
        <f t="shared" si="432"/>
        <v/>
      </c>
      <c r="AQ839" s="70" t="str">
        <f>IF(AS839="","",IF(R839="Refreshment Beverage",ROUND(SUM(VLOOKUP(Q:Q,Rates!G$15:L$19,3,0)*(AS839-Y839-Z839-AA839)),4),ROUND(SUM(Rates!$K$8*AS839),4)))</f>
        <v/>
      </c>
      <c r="AR839" s="66" t="str">
        <f t="shared" si="433"/>
        <v/>
      </c>
      <c r="AS839" s="22" t="str">
        <f t="shared" si="434"/>
        <v/>
      </c>
      <c r="AT839" s="62" t="str">
        <f t="shared" si="435"/>
        <v/>
      </c>
      <c r="AU839" s="63" t="str">
        <f>IF(AX839="","",IF(R839="Refreshment Beverage",ROUND((BA839-Y839-Z839-AA839)*VLOOKUP(VALUE(Q839),Rates!G$15:L$19,3,0),4),ROUND(AW839*(VLOOKUP(VALUE(Q839),Rates!G:L,3,0)),4)))</f>
        <v/>
      </c>
      <c r="AV839" s="68" t="str">
        <f t="shared" si="436"/>
        <v/>
      </c>
      <c r="AW839" s="69" t="str">
        <f t="shared" si="437"/>
        <v/>
      </c>
      <c r="AX839" s="65" t="str">
        <f t="shared" si="438"/>
        <v/>
      </c>
      <c r="AY839" s="70" t="str">
        <f>IF(AX839="","",IF(R839="Refreshment Beverage",ROUND(SUM(AX839*Rates!K$19),4),ROUND(SUM(AX839*(Rates!J$8/100)),4)))</f>
        <v/>
      </c>
      <c r="AZ839" s="67" t="str">
        <f t="shared" si="439"/>
        <v/>
      </c>
      <c r="BA839" s="22" t="str">
        <f t="shared" si="440"/>
        <v/>
      </c>
      <c r="BD839" s="171"/>
      <c r="BE839" s="171"/>
      <c r="BF839" s="171"/>
      <c r="BG839" s="171"/>
    </row>
    <row r="840" spans="11:59" ht="12.75" customHeight="1" x14ac:dyDescent="0.3">
      <c r="K840" s="42" t="str">
        <f t="shared" ref="K840:K903" si="442">IFERROR(IF(B:B="","",IF(OR(C840="",E840="",F840="",G840="",H840="",I840="",J840=""),"",ROUND(IF(J840="Gross Price to Brewers",AE840,IF(J840="Retail Price",AL840,IF(J840="Licensee Retail",AT840,""))),2))),"")</f>
        <v/>
      </c>
      <c r="L840" s="55" t="str">
        <f t="shared" ref="L840:L903" si="443">IFERROR(IF(B:B="","",IF(OR(C840="",E840="",F840="",G840="",H840="",I840="",J840=""),"",ROUND(IF(J840="Gross Price to Brewers",AH840,IF(J840="Retail Price",AP840,IF(J840="Licensee Retail",AX840,""))),2))),"")</f>
        <v/>
      </c>
      <c r="M840" s="43" t="str">
        <f t="shared" ref="M840:M903" si="444">IFERROR(IF(B:B="","",IF(OR(C840="",E840="",F840="",G840="",H840="",I840="",J840=""),"",ROUND(IF(J840="Gross Price to Brewers",AK840,IF(J840="Retail Price",AS840,IF(J840="Licensee Retail",BA840,""))),2))),"")</f>
        <v/>
      </c>
      <c r="N840" s="56" t="str" cm="1">
        <f t="array" ref="N840">IFERROR(IF(_xlfn.SINGLE(B:B)="","",IF(R840="Beer",SUM(LOOKUP(2,1/(Rates!$B$3:$B$5&lt;=W840)/(Rates!$C$3:$C$5&gt;=W840),Rates!$D$3:$D$5)*(X840/100)*W840),IF(R840="Refreshment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56" t="str">
        <f t="shared" ref="O840:O903" si="445">IF(B:B="","",IF(M840&gt;N840,"YES","NO"))</f>
        <v/>
      </c>
      <c r="P840" s="53"/>
      <c r="Q840" s="14" t="str">
        <f t="shared" ref="Q840:Q903" si="446">IF(B840="","",IF(OR(D840="",D840=0),0,D840))</f>
        <v/>
      </c>
      <c r="R840" s="57" t="str">
        <f t="shared" ref="R840:R903" si="447">IF(C840="","",IF(C840="Beer","Beer",IF(C840="Malt-Based Cooler","Refreshment Beverage")))</f>
        <v/>
      </c>
      <c r="S840" s="58" t="str">
        <f>IF(B840="","",IF(R840="Refreshment Beverage",VLOOKUP(VALUE(Q840),Rates!G$15:L$19,2,0),VLOOKUP(VALUE(Q840),Rates!G$4:L$12,2,0)))</f>
        <v/>
      </c>
      <c r="T840" s="58" t="str">
        <f t="shared" ref="T840:T903" si="448">IF(B840="","",G840)</f>
        <v/>
      </c>
      <c r="U840" s="58" t="str">
        <f t="shared" ref="U840:U903" si="449">IF(B:B="","",SUM(W840/V840))</f>
        <v/>
      </c>
      <c r="V840" s="58" t="str">
        <f t="shared" ref="V840:V903" si="450">IF(B840="","",F840)</f>
        <v/>
      </c>
      <c r="W840" s="58" t="str">
        <f t="shared" ref="W840:W903" si="451">IF(B840="","",E840*F840)</f>
        <v/>
      </c>
      <c r="X840" s="59" t="str">
        <f t="shared" ref="X840:X903" si="452">IF(B840="","",H840)</f>
        <v/>
      </c>
      <c r="Y840" s="60" t="str">
        <f>IF(B:B="","",IF(R840="Refreshment Beverage",VLOOKUP(Q840,Rates!G$15:L$19,6,0)*W840,VLOOKUP(Q840,Rates!G$4:L$12,6,0)*W840))</f>
        <v/>
      </c>
      <c r="Z840" s="60" t="str">
        <f t="shared" ref="Z840:Z903" si="453">IF(B:B="","",IF(R840="Refreshment Beverage",0,IF(T840="Keg",0,ROUND(0.34/12*V840,2))))</f>
        <v/>
      </c>
      <c r="AA840" s="60" t="str">
        <f t="shared" si="441"/>
        <v/>
      </c>
      <c r="AB840" s="61" t="str" cm="1">
        <f t="array" ref="AB840">IF(_xlfn.SINGLE(B:B)="","",IF(R840="Refreshment Beverage","",IF(AND(R840="Beer",Q840=0),SUM(LOOKUP(2,1/(Rates!$B$15:$B$18&lt;=W840)/(Rates!$C$15:$C$18&gt;=W840),Rates!$D$15:$D$18)*W840),VLOOKUP(VALUE(_xlfn.SINGLE(Q:Q)),Rates!A:B,2,0)*W840)))</f>
        <v/>
      </c>
      <c r="AC840" s="61" t="str" cm="1">
        <f t="array" ref="AC840">IF(_xlfn.SINGLE(B:B)="","",IF(R840="Refreshment Beverage","",IF(AND(R840="Beer",Q840=0),SUM(LOOKUP(2,1/(Rates!$B$15:$B$18&lt;=W840)/(Rates!$C$15:$C$18&gt;=W840),Rates!$E$15:$E$18)*W840),VLOOKUP(VALUE(_xlfn.SINGLE(Q:Q)),Rates!A:C,3,0)*W840)))</f>
        <v/>
      </c>
      <c r="AD840" s="168">
        <f>IFERROR(IF(R840="Beer","",IF(OR(Q840=1,Q840=2,Q840=3,Q840=4),VLOOKUP(Q840,Rates!$A$31:$B$34,2,0)*W840,IF(V840=1,VLOOKUP(U840,'REB BEV MIN MKUP'!B:E,4,0),IF(V840&gt;1,VLOOKUP(VALUE(W840),'REB BEV MIN MKUP'!O:Q,3,0),0)))),0)</f>
        <v>0</v>
      </c>
      <c r="AE840" s="62" t="str">
        <f t="shared" ref="AE840:AE903" si="454">IF(J840="Gross Price to Brewers",I840,"")</f>
        <v/>
      </c>
      <c r="AF840" s="63" t="str">
        <f t="shared" ref="AF840:AF903" si="455">IF(AE:AE="","",ROUND(SUM(AE840*(S840/100)),4))</f>
        <v/>
      </c>
      <c r="AG840" s="64" t="str">
        <f t="shared" ref="AG840:AG903" si="456">IF(AE:AE="","",IF(R840="Refreshment Beverage",MAX(AF840,AD840),MAX(AB840,AF840)))</f>
        <v/>
      </c>
      <c r="AH840" s="65" t="str">
        <f t="shared" ref="AH840:AH903" si="457">IF(AE:AE="","",IF(R840="Refreshment Beverage",AK840-AJ840,SUM(Y840:AA840)+AE840+AG840))</f>
        <v/>
      </c>
      <c r="AI840" s="66" t="str">
        <f>IF(AE:AE="","",IF(R840="Refreshment Beverage",AK840*(Rates!J$19/100),ROUND(SUM(AH840*(Rates!$J$8/100)),4)))</f>
        <v/>
      </c>
      <c r="AJ840" s="67" t="str">
        <f t="shared" ref="AJ840:AJ903" si="458">IF(AE:AE="","",IF(R840="Refreshment Beverage",AI840,MAX(AC840,AI840)))</f>
        <v/>
      </c>
      <c r="AK840" s="22" t="str">
        <f t="shared" ref="AK840:AK903" si="459">IF(AE:AE="","",IF(R840="Refreshment Beverage",SUM(AE840+Y840+Z840+AA840+AG840),SUM(AH840+AJ840)))</f>
        <v/>
      </c>
      <c r="AL840" s="62" t="str">
        <f t="shared" ref="AL840:AL903" si="460">IF(AS840="","",IF(R840="Refreshment Beverage",ROUND(SUM(AS840-AR840-AA840-Z840-Y840),2),ROUND(SUM(AS840-AR840-AN840-Y840-Z840-AA840),2)))</f>
        <v/>
      </c>
      <c r="AM840" s="63" t="str">
        <f>IF(AS840="","",IF(R840="Refreshment Beverage",ROUND(AS840*Rates!K$19,4),ROUND(AO840*(VLOOKUP(VALUE(Q840),Rates!G$4:L$12,3,0)),4)))</f>
        <v/>
      </c>
      <c r="AN840" s="68" t="str">
        <f>IF(AS840="","",IF(R840="Refreshment Beverage",AS840*(Rates!J$19/100),MAX(AM840,AB840)))</f>
        <v/>
      </c>
      <c r="AO840" s="69" t="str">
        <f t="shared" ref="AO840:AO903" si="461">IF(AS840="","",ROUND(SUM(AS840-AR840-Y840-Z840-AA840),4))</f>
        <v/>
      </c>
      <c r="AP840" s="69" t="str">
        <f t="shared" ref="AP840:AP903" si="462">IF(AS840="","",IF(R840="Refreshment Beverage",ROUND(AS840-AN840,2),ROUND(SUM(AS840-AR840),2)))</f>
        <v/>
      </c>
      <c r="AQ840" s="70" t="str">
        <f>IF(AS840="","",IF(R840="Refreshment Beverage",ROUND(SUM(VLOOKUP(Q:Q,Rates!G$15:L$19,3,0)*(AS840-Y840-Z840-AA840)),4),ROUND(SUM(Rates!$K$8*AS840),4)))</f>
        <v/>
      </c>
      <c r="AR840" s="66" t="str">
        <f t="shared" ref="AR840:AR903" si="463">IF(AS840="","",IF(R840="Refreshment Beverage",MAX(AD840,AQ840),MAX(AQ840,AC840)))</f>
        <v/>
      </c>
      <c r="AS840" s="22" t="str">
        <f t="shared" ref="AS840:AS903" si="464">IF(J840="Retail Price",SUM(I840+0.004),"")</f>
        <v/>
      </c>
      <c r="AT840" s="62" t="str">
        <f t="shared" ref="AT840:AT903" si="465">IF(AX840="","",IF(R840="Refreshment Beverage",SUM(BA840-AV840-Y840-Z840-AA840),SUM(AX840-AV840-Y840-Z840-AA840)))</f>
        <v/>
      </c>
      <c r="AU840" s="63" t="str">
        <f>IF(AX840="","",IF(R840="Refreshment Beverage",ROUND((BA840-Y840-Z840-AA840)*VLOOKUP(VALUE(Q840),Rates!G$15:L$19,3,0),4),ROUND(AW840*(VLOOKUP(VALUE(Q840),Rates!G:L,3,0)),4)))</f>
        <v/>
      </c>
      <c r="AV840" s="68" t="str">
        <f t="shared" ref="AV840:AV903" si="466">IF(AX840="","",IF(R840="Refreshment Beverage",MAX(AU840,AD840),MAX(AB840,AU840)))</f>
        <v/>
      </c>
      <c r="AW840" s="69" t="str">
        <f t="shared" ref="AW840:AW903" si="467">IF(AX840="","",IF(R840="Refreshment Beverage",SUM(BA840-AV840-Y840-Z840-AA840),ROUND(SUM(BA840-AZ840-Y840-Z840-AA840),4)))</f>
        <v/>
      </c>
      <c r="AX840" s="65" t="str">
        <f t="shared" ref="AX840:AX903" si="468">IF(J840="Licensee Retail",I840,"")</f>
        <v/>
      </c>
      <c r="AY840" s="70" t="str">
        <f>IF(AX840="","",IF(R840="Refreshment Beverage",ROUND(SUM(AX840*Rates!K$19),4),ROUND(SUM(AX840*(Rates!J$8/100)),4)))</f>
        <v/>
      </c>
      <c r="AZ840" s="67" t="str">
        <f t="shared" ref="AZ840:AZ903" si="469">IF(AX840="","",MAX($AC840,AY840))</f>
        <v/>
      </c>
      <c r="BA840" s="22" t="str">
        <f t="shared" ref="BA840:BA903" si="470">IF(AX840="","",SUM(AX840+AZ840))</f>
        <v/>
      </c>
      <c r="BD840" s="171"/>
      <c r="BE840" s="171"/>
      <c r="BF840" s="171"/>
      <c r="BG840" s="171"/>
    </row>
    <row r="841" spans="11:59" ht="12.75" customHeight="1" x14ac:dyDescent="0.3">
      <c r="K841" s="42" t="str">
        <f t="shared" si="442"/>
        <v/>
      </c>
      <c r="L841" s="55" t="str">
        <f t="shared" si="443"/>
        <v/>
      </c>
      <c r="M841" s="43" t="str">
        <f t="shared" si="444"/>
        <v/>
      </c>
      <c r="N841" s="56" t="str" cm="1">
        <f t="array" ref="N841">IFERROR(IF(_xlfn.SINGLE(B:B)="","",IF(R841="Beer",SUM(LOOKUP(2,1/(Rates!$B$3:$B$5&lt;=W841)/(Rates!$C$3:$C$5&gt;=W841),Rates!$D$3:$D$5)*(X841/100)*W841),IF(R841="Refreshment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56" t="str">
        <f t="shared" si="445"/>
        <v/>
      </c>
      <c r="P841" s="53"/>
      <c r="Q841" s="14" t="str">
        <f t="shared" si="446"/>
        <v/>
      </c>
      <c r="R841" s="57" t="str">
        <f t="shared" si="447"/>
        <v/>
      </c>
      <c r="S841" s="58" t="str">
        <f>IF(B841="","",IF(R841="Refreshment Beverage",VLOOKUP(VALUE(Q841),Rates!G$15:L$19,2,0),VLOOKUP(VALUE(Q841),Rates!G$4:L$12,2,0)))</f>
        <v/>
      </c>
      <c r="T841" s="58" t="str">
        <f t="shared" si="448"/>
        <v/>
      </c>
      <c r="U841" s="58" t="str">
        <f t="shared" si="449"/>
        <v/>
      </c>
      <c r="V841" s="58" t="str">
        <f t="shared" si="450"/>
        <v/>
      </c>
      <c r="W841" s="58" t="str">
        <f t="shared" si="451"/>
        <v/>
      </c>
      <c r="X841" s="59" t="str">
        <f t="shared" si="452"/>
        <v/>
      </c>
      <c r="Y841" s="60" t="str">
        <f>IF(B:B="","",IF(R841="Refreshment Beverage",VLOOKUP(Q841,Rates!G$15:L$19,6,0)*W841,VLOOKUP(Q841,Rates!G$4:L$12,6,0)*W841))</f>
        <v/>
      </c>
      <c r="Z841" s="60" t="str">
        <f t="shared" si="453"/>
        <v/>
      </c>
      <c r="AA841" s="60" t="str">
        <f t="shared" si="441"/>
        <v/>
      </c>
      <c r="AB841" s="61" t="str" cm="1">
        <f t="array" ref="AB841">IF(_xlfn.SINGLE(B:B)="","",IF(R841="Refreshment Beverage","",IF(AND(R841="Beer",Q841=0),SUM(LOOKUP(2,1/(Rates!$B$15:$B$18&lt;=W841)/(Rates!$C$15:$C$18&gt;=W841),Rates!$D$15:$D$18)*W841),VLOOKUP(VALUE(_xlfn.SINGLE(Q:Q)),Rates!A:B,2,0)*W841)))</f>
        <v/>
      </c>
      <c r="AC841" s="61" t="str" cm="1">
        <f t="array" ref="AC841">IF(_xlfn.SINGLE(B:B)="","",IF(R841="Refreshment Beverage","",IF(AND(R841="Beer",Q841=0),SUM(LOOKUP(2,1/(Rates!$B$15:$B$18&lt;=W841)/(Rates!$C$15:$C$18&gt;=W841),Rates!$E$15:$E$18)*W841),VLOOKUP(VALUE(_xlfn.SINGLE(Q:Q)),Rates!A:C,3,0)*W841)))</f>
        <v/>
      </c>
      <c r="AD841" s="168">
        <f>IFERROR(IF(R841="Beer","",IF(OR(Q841=1,Q841=2,Q841=3,Q841=4),VLOOKUP(Q841,Rates!$A$31:$B$34,2,0)*W841,IF(V841=1,VLOOKUP(U841,'REB BEV MIN MKUP'!B:E,4,0),IF(V841&gt;1,VLOOKUP(VALUE(W841),'REB BEV MIN MKUP'!O:Q,3,0),0)))),0)</f>
        <v>0</v>
      </c>
      <c r="AE841" s="62" t="str">
        <f t="shared" si="454"/>
        <v/>
      </c>
      <c r="AF841" s="63" t="str">
        <f t="shared" si="455"/>
        <v/>
      </c>
      <c r="AG841" s="64" t="str">
        <f t="shared" si="456"/>
        <v/>
      </c>
      <c r="AH841" s="65" t="str">
        <f t="shared" si="457"/>
        <v/>
      </c>
      <c r="AI841" s="66" t="str">
        <f>IF(AE:AE="","",IF(R841="Refreshment Beverage",AK841*(Rates!J$19/100),ROUND(SUM(AH841*(Rates!$J$8/100)),4)))</f>
        <v/>
      </c>
      <c r="AJ841" s="67" t="str">
        <f t="shared" si="458"/>
        <v/>
      </c>
      <c r="AK841" s="22" t="str">
        <f t="shared" si="459"/>
        <v/>
      </c>
      <c r="AL841" s="62" t="str">
        <f t="shared" si="460"/>
        <v/>
      </c>
      <c r="AM841" s="63" t="str">
        <f>IF(AS841="","",IF(R841="Refreshment Beverage",ROUND(AS841*Rates!K$19,4),ROUND(AO841*(VLOOKUP(VALUE(Q841),Rates!G$4:L$12,3,0)),4)))</f>
        <v/>
      </c>
      <c r="AN841" s="68" t="str">
        <f>IF(AS841="","",IF(R841="Refreshment Beverage",AS841*(Rates!J$19/100),MAX(AM841,AB841)))</f>
        <v/>
      </c>
      <c r="AO841" s="69" t="str">
        <f t="shared" si="461"/>
        <v/>
      </c>
      <c r="AP841" s="69" t="str">
        <f t="shared" si="462"/>
        <v/>
      </c>
      <c r="AQ841" s="70" t="str">
        <f>IF(AS841="","",IF(R841="Refreshment Beverage",ROUND(SUM(VLOOKUP(Q:Q,Rates!G$15:L$19,3,0)*(AS841-Y841-Z841-AA841)),4),ROUND(SUM(Rates!$K$8*AS841),4)))</f>
        <v/>
      </c>
      <c r="AR841" s="66" t="str">
        <f t="shared" si="463"/>
        <v/>
      </c>
      <c r="AS841" s="22" t="str">
        <f t="shared" si="464"/>
        <v/>
      </c>
      <c r="AT841" s="62" t="str">
        <f t="shared" si="465"/>
        <v/>
      </c>
      <c r="AU841" s="63" t="str">
        <f>IF(AX841="","",IF(R841="Refreshment Beverage",ROUND((BA841-Y841-Z841-AA841)*VLOOKUP(VALUE(Q841),Rates!G$15:L$19,3,0),4),ROUND(AW841*(VLOOKUP(VALUE(Q841),Rates!G:L,3,0)),4)))</f>
        <v/>
      </c>
      <c r="AV841" s="68" t="str">
        <f t="shared" si="466"/>
        <v/>
      </c>
      <c r="AW841" s="69" t="str">
        <f t="shared" si="467"/>
        <v/>
      </c>
      <c r="AX841" s="65" t="str">
        <f t="shared" si="468"/>
        <v/>
      </c>
      <c r="AY841" s="70" t="str">
        <f>IF(AX841="","",IF(R841="Refreshment Beverage",ROUND(SUM(AX841*Rates!K$19),4),ROUND(SUM(AX841*(Rates!J$8/100)),4)))</f>
        <v/>
      </c>
      <c r="AZ841" s="67" t="str">
        <f t="shared" si="469"/>
        <v/>
      </c>
      <c r="BA841" s="22" t="str">
        <f t="shared" si="470"/>
        <v/>
      </c>
      <c r="BD841" s="171"/>
      <c r="BE841" s="171"/>
      <c r="BF841" s="171"/>
      <c r="BG841" s="171"/>
    </row>
    <row r="842" spans="11:59" ht="12.75" customHeight="1" x14ac:dyDescent="0.3">
      <c r="K842" s="42" t="str">
        <f t="shared" si="442"/>
        <v/>
      </c>
      <c r="L842" s="55" t="str">
        <f t="shared" si="443"/>
        <v/>
      </c>
      <c r="M842" s="43" t="str">
        <f t="shared" si="444"/>
        <v/>
      </c>
      <c r="N842" s="56" t="str" cm="1">
        <f t="array" ref="N842">IFERROR(IF(_xlfn.SINGLE(B:B)="","",IF(R842="Beer",SUM(LOOKUP(2,1/(Rates!$B$3:$B$5&lt;=W842)/(Rates!$C$3:$C$5&gt;=W842),Rates!$D$3:$D$5)*(X842/100)*W842),IF(R842="Refreshment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56" t="str">
        <f t="shared" si="445"/>
        <v/>
      </c>
      <c r="P842" s="53"/>
      <c r="Q842" s="14" t="str">
        <f t="shared" si="446"/>
        <v/>
      </c>
      <c r="R842" s="57" t="str">
        <f t="shared" si="447"/>
        <v/>
      </c>
      <c r="S842" s="58" t="str">
        <f>IF(B842="","",IF(R842="Refreshment Beverage",VLOOKUP(VALUE(Q842),Rates!G$15:L$19,2,0),VLOOKUP(VALUE(Q842),Rates!G$4:L$12,2,0)))</f>
        <v/>
      </c>
      <c r="T842" s="58" t="str">
        <f t="shared" si="448"/>
        <v/>
      </c>
      <c r="U842" s="58" t="str">
        <f t="shared" si="449"/>
        <v/>
      </c>
      <c r="V842" s="58" t="str">
        <f t="shared" si="450"/>
        <v/>
      </c>
      <c r="W842" s="58" t="str">
        <f t="shared" si="451"/>
        <v/>
      </c>
      <c r="X842" s="59" t="str">
        <f t="shared" si="452"/>
        <v/>
      </c>
      <c r="Y842" s="60" t="str">
        <f>IF(B:B="","",IF(R842="Refreshment Beverage",VLOOKUP(Q842,Rates!G$15:L$19,6,0)*W842,VLOOKUP(Q842,Rates!G$4:L$12,6,0)*W842))</f>
        <v/>
      </c>
      <c r="Z842" s="60" t="str">
        <f t="shared" si="453"/>
        <v/>
      </c>
      <c r="AA842" s="60" t="str">
        <f t="shared" si="441"/>
        <v/>
      </c>
      <c r="AB842" s="61" t="str" cm="1">
        <f t="array" ref="AB842">IF(_xlfn.SINGLE(B:B)="","",IF(R842="Refreshment Beverage","",IF(AND(R842="Beer",Q842=0),SUM(LOOKUP(2,1/(Rates!$B$15:$B$18&lt;=W842)/(Rates!$C$15:$C$18&gt;=W842),Rates!$D$15:$D$18)*W842),VLOOKUP(VALUE(_xlfn.SINGLE(Q:Q)),Rates!A:B,2,0)*W842)))</f>
        <v/>
      </c>
      <c r="AC842" s="61" t="str" cm="1">
        <f t="array" ref="AC842">IF(_xlfn.SINGLE(B:B)="","",IF(R842="Refreshment Beverage","",IF(AND(R842="Beer",Q842=0),SUM(LOOKUP(2,1/(Rates!$B$15:$B$18&lt;=W842)/(Rates!$C$15:$C$18&gt;=W842),Rates!$E$15:$E$18)*W842),VLOOKUP(VALUE(_xlfn.SINGLE(Q:Q)),Rates!A:C,3,0)*W842)))</f>
        <v/>
      </c>
      <c r="AD842" s="168">
        <f>IFERROR(IF(R842="Beer","",IF(OR(Q842=1,Q842=2,Q842=3,Q842=4),VLOOKUP(Q842,Rates!$A$31:$B$34,2,0)*W842,IF(V842=1,VLOOKUP(U842,'REB BEV MIN MKUP'!B:E,4,0),IF(V842&gt;1,VLOOKUP(VALUE(W842),'REB BEV MIN MKUP'!O:Q,3,0),0)))),0)</f>
        <v>0</v>
      </c>
      <c r="AE842" s="62" t="str">
        <f t="shared" si="454"/>
        <v/>
      </c>
      <c r="AF842" s="63" t="str">
        <f t="shared" si="455"/>
        <v/>
      </c>
      <c r="AG842" s="64" t="str">
        <f t="shared" si="456"/>
        <v/>
      </c>
      <c r="AH842" s="65" t="str">
        <f t="shared" si="457"/>
        <v/>
      </c>
      <c r="AI842" s="66" t="str">
        <f>IF(AE:AE="","",IF(R842="Refreshment Beverage",AK842*(Rates!J$19/100),ROUND(SUM(AH842*(Rates!$J$8/100)),4)))</f>
        <v/>
      </c>
      <c r="AJ842" s="67" t="str">
        <f t="shared" si="458"/>
        <v/>
      </c>
      <c r="AK842" s="22" t="str">
        <f t="shared" si="459"/>
        <v/>
      </c>
      <c r="AL842" s="62" t="str">
        <f t="shared" si="460"/>
        <v/>
      </c>
      <c r="AM842" s="63" t="str">
        <f>IF(AS842="","",IF(R842="Refreshment Beverage",ROUND(AS842*Rates!K$19,4),ROUND(AO842*(VLOOKUP(VALUE(Q842),Rates!G$4:L$12,3,0)),4)))</f>
        <v/>
      </c>
      <c r="AN842" s="68" t="str">
        <f>IF(AS842="","",IF(R842="Refreshment Beverage",AS842*(Rates!J$19/100),MAX(AM842,AB842)))</f>
        <v/>
      </c>
      <c r="AO842" s="69" t="str">
        <f t="shared" si="461"/>
        <v/>
      </c>
      <c r="AP842" s="69" t="str">
        <f t="shared" si="462"/>
        <v/>
      </c>
      <c r="AQ842" s="70" t="str">
        <f>IF(AS842="","",IF(R842="Refreshment Beverage",ROUND(SUM(VLOOKUP(Q:Q,Rates!G$15:L$19,3,0)*(AS842-Y842-Z842-AA842)),4),ROUND(SUM(Rates!$K$8*AS842),4)))</f>
        <v/>
      </c>
      <c r="AR842" s="66" t="str">
        <f t="shared" si="463"/>
        <v/>
      </c>
      <c r="AS842" s="22" t="str">
        <f t="shared" si="464"/>
        <v/>
      </c>
      <c r="AT842" s="62" t="str">
        <f t="shared" si="465"/>
        <v/>
      </c>
      <c r="AU842" s="63" t="str">
        <f>IF(AX842="","",IF(R842="Refreshment Beverage",ROUND((BA842-Y842-Z842-AA842)*VLOOKUP(VALUE(Q842),Rates!G$15:L$19,3,0),4),ROUND(AW842*(VLOOKUP(VALUE(Q842),Rates!G:L,3,0)),4)))</f>
        <v/>
      </c>
      <c r="AV842" s="68" t="str">
        <f t="shared" si="466"/>
        <v/>
      </c>
      <c r="AW842" s="69" t="str">
        <f t="shared" si="467"/>
        <v/>
      </c>
      <c r="AX842" s="65" t="str">
        <f t="shared" si="468"/>
        <v/>
      </c>
      <c r="AY842" s="70" t="str">
        <f>IF(AX842="","",IF(R842="Refreshment Beverage",ROUND(SUM(AX842*Rates!K$19),4),ROUND(SUM(AX842*(Rates!J$8/100)),4)))</f>
        <v/>
      </c>
      <c r="AZ842" s="67" t="str">
        <f t="shared" si="469"/>
        <v/>
      </c>
      <c r="BA842" s="22" t="str">
        <f t="shared" si="470"/>
        <v/>
      </c>
      <c r="BD842" s="171"/>
      <c r="BE842" s="171"/>
      <c r="BF842" s="171"/>
      <c r="BG842" s="171"/>
    </row>
    <row r="843" spans="11:59" ht="12.75" customHeight="1" x14ac:dyDescent="0.3">
      <c r="K843" s="42" t="str">
        <f t="shared" si="442"/>
        <v/>
      </c>
      <c r="L843" s="55" t="str">
        <f t="shared" si="443"/>
        <v/>
      </c>
      <c r="M843" s="43" t="str">
        <f t="shared" si="444"/>
        <v/>
      </c>
      <c r="N843" s="56" t="str" cm="1">
        <f t="array" ref="N843">IFERROR(IF(_xlfn.SINGLE(B:B)="","",IF(R843="Beer",SUM(LOOKUP(2,1/(Rates!$B$3:$B$5&lt;=W843)/(Rates!$C$3:$C$5&gt;=W843),Rates!$D$3:$D$5)*(X843/100)*W843),IF(R843="Refreshment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56" t="str">
        <f t="shared" si="445"/>
        <v/>
      </c>
      <c r="P843" s="53"/>
      <c r="Q843" s="14" t="str">
        <f t="shared" si="446"/>
        <v/>
      </c>
      <c r="R843" s="57" t="str">
        <f t="shared" si="447"/>
        <v/>
      </c>
      <c r="S843" s="58" t="str">
        <f>IF(B843="","",IF(R843="Refreshment Beverage",VLOOKUP(VALUE(Q843),Rates!G$15:L$19,2,0),VLOOKUP(VALUE(Q843),Rates!G$4:L$12,2,0)))</f>
        <v/>
      </c>
      <c r="T843" s="58" t="str">
        <f t="shared" si="448"/>
        <v/>
      </c>
      <c r="U843" s="58" t="str">
        <f t="shared" si="449"/>
        <v/>
      </c>
      <c r="V843" s="58" t="str">
        <f t="shared" si="450"/>
        <v/>
      </c>
      <c r="W843" s="58" t="str">
        <f t="shared" si="451"/>
        <v/>
      </c>
      <c r="X843" s="59" t="str">
        <f t="shared" si="452"/>
        <v/>
      </c>
      <c r="Y843" s="60" t="str">
        <f>IF(B:B="","",IF(R843="Refreshment Beverage",VLOOKUP(Q843,Rates!G$15:L$19,6,0)*W843,VLOOKUP(Q843,Rates!G$4:L$12,6,0)*W843))</f>
        <v/>
      </c>
      <c r="Z843" s="60" t="str">
        <f t="shared" si="453"/>
        <v/>
      </c>
      <c r="AA843" s="60" t="str">
        <f t="shared" si="441"/>
        <v/>
      </c>
      <c r="AB843" s="61" t="str" cm="1">
        <f t="array" ref="AB843">IF(_xlfn.SINGLE(B:B)="","",IF(R843="Refreshment Beverage","",IF(AND(R843="Beer",Q843=0),SUM(LOOKUP(2,1/(Rates!$B$15:$B$18&lt;=W843)/(Rates!$C$15:$C$18&gt;=W843),Rates!$D$15:$D$18)*W843),VLOOKUP(VALUE(_xlfn.SINGLE(Q:Q)),Rates!A:B,2,0)*W843)))</f>
        <v/>
      </c>
      <c r="AC843" s="61" t="str" cm="1">
        <f t="array" ref="AC843">IF(_xlfn.SINGLE(B:B)="","",IF(R843="Refreshment Beverage","",IF(AND(R843="Beer",Q843=0),SUM(LOOKUP(2,1/(Rates!$B$15:$B$18&lt;=W843)/(Rates!$C$15:$C$18&gt;=W843),Rates!$E$15:$E$18)*W843),VLOOKUP(VALUE(_xlfn.SINGLE(Q:Q)),Rates!A:C,3,0)*W843)))</f>
        <v/>
      </c>
      <c r="AD843" s="168">
        <f>IFERROR(IF(R843="Beer","",IF(OR(Q843=1,Q843=2,Q843=3,Q843=4),VLOOKUP(Q843,Rates!$A$31:$B$34,2,0)*W843,IF(V843=1,VLOOKUP(U843,'REB BEV MIN MKUP'!B:E,4,0),IF(V843&gt;1,VLOOKUP(VALUE(W843),'REB BEV MIN MKUP'!O:Q,3,0),0)))),0)</f>
        <v>0</v>
      </c>
      <c r="AE843" s="62" t="str">
        <f t="shared" si="454"/>
        <v/>
      </c>
      <c r="AF843" s="63" t="str">
        <f t="shared" si="455"/>
        <v/>
      </c>
      <c r="AG843" s="64" t="str">
        <f t="shared" si="456"/>
        <v/>
      </c>
      <c r="AH843" s="65" t="str">
        <f t="shared" si="457"/>
        <v/>
      </c>
      <c r="AI843" s="66" t="str">
        <f>IF(AE:AE="","",IF(R843="Refreshment Beverage",AK843*(Rates!J$19/100),ROUND(SUM(AH843*(Rates!$J$8/100)),4)))</f>
        <v/>
      </c>
      <c r="AJ843" s="67" t="str">
        <f t="shared" si="458"/>
        <v/>
      </c>
      <c r="AK843" s="22" t="str">
        <f t="shared" si="459"/>
        <v/>
      </c>
      <c r="AL843" s="62" t="str">
        <f t="shared" si="460"/>
        <v/>
      </c>
      <c r="AM843" s="63" t="str">
        <f>IF(AS843="","",IF(R843="Refreshment Beverage",ROUND(AS843*Rates!K$19,4),ROUND(AO843*(VLOOKUP(VALUE(Q843),Rates!G$4:L$12,3,0)),4)))</f>
        <v/>
      </c>
      <c r="AN843" s="68" t="str">
        <f>IF(AS843="","",IF(R843="Refreshment Beverage",AS843*(Rates!J$19/100),MAX(AM843,AB843)))</f>
        <v/>
      </c>
      <c r="AO843" s="69" t="str">
        <f t="shared" si="461"/>
        <v/>
      </c>
      <c r="AP843" s="69" t="str">
        <f t="shared" si="462"/>
        <v/>
      </c>
      <c r="AQ843" s="70" t="str">
        <f>IF(AS843="","",IF(R843="Refreshment Beverage",ROUND(SUM(VLOOKUP(Q:Q,Rates!G$15:L$19,3,0)*(AS843-Y843-Z843-AA843)),4),ROUND(SUM(Rates!$K$8*AS843),4)))</f>
        <v/>
      </c>
      <c r="AR843" s="66" t="str">
        <f t="shared" si="463"/>
        <v/>
      </c>
      <c r="AS843" s="22" t="str">
        <f t="shared" si="464"/>
        <v/>
      </c>
      <c r="AT843" s="62" t="str">
        <f t="shared" si="465"/>
        <v/>
      </c>
      <c r="AU843" s="63" t="str">
        <f>IF(AX843="","",IF(R843="Refreshment Beverage",ROUND((BA843-Y843-Z843-AA843)*VLOOKUP(VALUE(Q843),Rates!G$15:L$19,3,0),4),ROUND(AW843*(VLOOKUP(VALUE(Q843),Rates!G:L,3,0)),4)))</f>
        <v/>
      </c>
      <c r="AV843" s="68" t="str">
        <f t="shared" si="466"/>
        <v/>
      </c>
      <c r="AW843" s="69" t="str">
        <f t="shared" si="467"/>
        <v/>
      </c>
      <c r="AX843" s="65" t="str">
        <f t="shared" si="468"/>
        <v/>
      </c>
      <c r="AY843" s="70" t="str">
        <f>IF(AX843="","",IF(R843="Refreshment Beverage",ROUND(SUM(AX843*Rates!K$19),4),ROUND(SUM(AX843*(Rates!J$8/100)),4)))</f>
        <v/>
      </c>
      <c r="AZ843" s="67" t="str">
        <f t="shared" si="469"/>
        <v/>
      </c>
      <c r="BA843" s="22" t="str">
        <f t="shared" si="470"/>
        <v/>
      </c>
      <c r="BD843" s="171"/>
      <c r="BE843" s="171"/>
      <c r="BF843" s="171"/>
      <c r="BG843" s="171"/>
    </row>
    <row r="844" spans="11:59" ht="12.75" customHeight="1" x14ac:dyDescent="0.3">
      <c r="K844" s="42" t="str">
        <f t="shared" si="442"/>
        <v/>
      </c>
      <c r="L844" s="55" t="str">
        <f t="shared" si="443"/>
        <v/>
      </c>
      <c r="M844" s="43" t="str">
        <f t="shared" si="444"/>
        <v/>
      </c>
      <c r="N844" s="56" t="str" cm="1">
        <f t="array" ref="N844">IFERROR(IF(_xlfn.SINGLE(B:B)="","",IF(R844="Beer",SUM(LOOKUP(2,1/(Rates!$B$3:$B$5&lt;=W844)/(Rates!$C$3:$C$5&gt;=W844),Rates!$D$3:$D$5)*(X844/100)*W844),IF(R844="Refreshment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56" t="str">
        <f t="shared" si="445"/>
        <v/>
      </c>
      <c r="P844" s="53"/>
      <c r="Q844" s="14" t="str">
        <f t="shared" si="446"/>
        <v/>
      </c>
      <c r="R844" s="57" t="str">
        <f t="shared" si="447"/>
        <v/>
      </c>
      <c r="S844" s="58" t="str">
        <f>IF(B844="","",IF(R844="Refreshment Beverage",VLOOKUP(VALUE(Q844),Rates!G$15:L$19,2,0),VLOOKUP(VALUE(Q844),Rates!G$4:L$12,2,0)))</f>
        <v/>
      </c>
      <c r="T844" s="58" t="str">
        <f t="shared" si="448"/>
        <v/>
      </c>
      <c r="U844" s="58" t="str">
        <f t="shared" si="449"/>
        <v/>
      </c>
      <c r="V844" s="58" t="str">
        <f t="shared" si="450"/>
        <v/>
      </c>
      <c r="W844" s="58" t="str">
        <f t="shared" si="451"/>
        <v/>
      </c>
      <c r="X844" s="59" t="str">
        <f t="shared" si="452"/>
        <v/>
      </c>
      <c r="Y844" s="60" t="str">
        <f>IF(B:B="","",IF(R844="Refreshment Beverage",VLOOKUP(Q844,Rates!G$15:L$19,6,0)*W844,VLOOKUP(Q844,Rates!G$4:L$12,6,0)*W844))</f>
        <v/>
      </c>
      <c r="Z844" s="60" t="str">
        <f t="shared" si="453"/>
        <v/>
      </c>
      <c r="AA844" s="60" t="str">
        <f t="shared" si="441"/>
        <v/>
      </c>
      <c r="AB844" s="61" t="str" cm="1">
        <f t="array" ref="AB844">IF(_xlfn.SINGLE(B:B)="","",IF(R844="Refreshment Beverage","",IF(AND(R844="Beer",Q844=0),SUM(LOOKUP(2,1/(Rates!$B$15:$B$18&lt;=W844)/(Rates!$C$15:$C$18&gt;=W844),Rates!$D$15:$D$18)*W844),VLOOKUP(VALUE(_xlfn.SINGLE(Q:Q)),Rates!A:B,2,0)*W844)))</f>
        <v/>
      </c>
      <c r="AC844" s="61" t="str" cm="1">
        <f t="array" ref="AC844">IF(_xlfn.SINGLE(B:B)="","",IF(R844="Refreshment Beverage","",IF(AND(R844="Beer",Q844=0),SUM(LOOKUP(2,1/(Rates!$B$15:$B$18&lt;=W844)/(Rates!$C$15:$C$18&gt;=W844),Rates!$E$15:$E$18)*W844),VLOOKUP(VALUE(_xlfn.SINGLE(Q:Q)),Rates!A:C,3,0)*W844)))</f>
        <v/>
      </c>
      <c r="AD844" s="168">
        <f>IFERROR(IF(R844="Beer","",IF(OR(Q844=1,Q844=2,Q844=3,Q844=4),VLOOKUP(Q844,Rates!$A$31:$B$34,2,0)*W844,IF(V844=1,VLOOKUP(U844,'REB BEV MIN MKUP'!B:E,4,0),IF(V844&gt;1,VLOOKUP(VALUE(W844),'REB BEV MIN MKUP'!O:Q,3,0),0)))),0)</f>
        <v>0</v>
      </c>
      <c r="AE844" s="62" t="str">
        <f t="shared" si="454"/>
        <v/>
      </c>
      <c r="AF844" s="63" t="str">
        <f t="shared" si="455"/>
        <v/>
      </c>
      <c r="AG844" s="64" t="str">
        <f t="shared" si="456"/>
        <v/>
      </c>
      <c r="AH844" s="65" t="str">
        <f t="shared" si="457"/>
        <v/>
      </c>
      <c r="AI844" s="66" t="str">
        <f>IF(AE:AE="","",IF(R844="Refreshment Beverage",AK844*(Rates!J$19/100),ROUND(SUM(AH844*(Rates!$J$8/100)),4)))</f>
        <v/>
      </c>
      <c r="AJ844" s="67" t="str">
        <f t="shared" si="458"/>
        <v/>
      </c>
      <c r="AK844" s="22" t="str">
        <f t="shared" si="459"/>
        <v/>
      </c>
      <c r="AL844" s="62" t="str">
        <f t="shared" si="460"/>
        <v/>
      </c>
      <c r="AM844" s="63" t="str">
        <f>IF(AS844="","",IF(R844="Refreshment Beverage",ROUND(AS844*Rates!K$19,4),ROUND(AO844*(VLOOKUP(VALUE(Q844),Rates!G$4:L$12,3,0)),4)))</f>
        <v/>
      </c>
      <c r="AN844" s="68" t="str">
        <f>IF(AS844="","",IF(R844="Refreshment Beverage",AS844*(Rates!J$19/100),MAX(AM844,AB844)))</f>
        <v/>
      </c>
      <c r="AO844" s="69" t="str">
        <f t="shared" si="461"/>
        <v/>
      </c>
      <c r="AP844" s="69" t="str">
        <f t="shared" si="462"/>
        <v/>
      </c>
      <c r="AQ844" s="70" t="str">
        <f>IF(AS844="","",IF(R844="Refreshment Beverage",ROUND(SUM(VLOOKUP(Q:Q,Rates!G$15:L$19,3,0)*(AS844-Y844-Z844-AA844)),4),ROUND(SUM(Rates!$K$8*AS844),4)))</f>
        <v/>
      </c>
      <c r="AR844" s="66" t="str">
        <f t="shared" si="463"/>
        <v/>
      </c>
      <c r="AS844" s="22" t="str">
        <f t="shared" si="464"/>
        <v/>
      </c>
      <c r="AT844" s="62" t="str">
        <f t="shared" si="465"/>
        <v/>
      </c>
      <c r="AU844" s="63" t="str">
        <f>IF(AX844="","",IF(R844="Refreshment Beverage",ROUND((BA844-Y844-Z844-AA844)*VLOOKUP(VALUE(Q844),Rates!G$15:L$19,3,0),4),ROUND(AW844*(VLOOKUP(VALUE(Q844),Rates!G:L,3,0)),4)))</f>
        <v/>
      </c>
      <c r="AV844" s="68" t="str">
        <f t="shared" si="466"/>
        <v/>
      </c>
      <c r="AW844" s="69" t="str">
        <f t="shared" si="467"/>
        <v/>
      </c>
      <c r="AX844" s="65" t="str">
        <f t="shared" si="468"/>
        <v/>
      </c>
      <c r="AY844" s="70" t="str">
        <f>IF(AX844="","",IF(R844="Refreshment Beverage",ROUND(SUM(AX844*Rates!K$19),4),ROUND(SUM(AX844*(Rates!J$8/100)),4)))</f>
        <v/>
      </c>
      <c r="AZ844" s="67" t="str">
        <f t="shared" si="469"/>
        <v/>
      </c>
      <c r="BA844" s="22" t="str">
        <f t="shared" si="470"/>
        <v/>
      </c>
      <c r="BD844" s="171"/>
      <c r="BE844" s="171"/>
      <c r="BF844" s="171"/>
      <c r="BG844" s="171"/>
    </row>
    <row r="845" spans="11:59" ht="12.75" customHeight="1" x14ac:dyDescent="0.3">
      <c r="K845" s="42" t="str">
        <f t="shared" si="442"/>
        <v/>
      </c>
      <c r="L845" s="55" t="str">
        <f t="shared" si="443"/>
        <v/>
      </c>
      <c r="M845" s="43" t="str">
        <f t="shared" si="444"/>
        <v/>
      </c>
      <c r="N845" s="56" t="str" cm="1">
        <f t="array" ref="N845">IFERROR(IF(_xlfn.SINGLE(B:B)="","",IF(R845="Beer",SUM(LOOKUP(2,1/(Rates!$B$3:$B$5&lt;=W845)/(Rates!$C$3:$C$5&gt;=W845),Rates!$D$3:$D$5)*(X845/100)*W845),IF(R845="Refreshment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56" t="str">
        <f t="shared" si="445"/>
        <v/>
      </c>
      <c r="P845" s="53"/>
      <c r="Q845" s="14" t="str">
        <f t="shared" si="446"/>
        <v/>
      </c>
      <c r="R845" s="57" t="str">
        <f t="shared" si="447"/>
        <v/>
      </c>
      <c r="S845" s="58" t="str">
        <f>IF(B845="","",IF(R845="Refreshment Beverage",VLOOKUP(VALUE(Q845),Rates!G$15:L$19,2,0),VLOOKUP(VALUE(Q845),Rates!G$4:L$12,2,0)))</f>
        <v/>
      </c>
      <c r="T845" s="58" t="str">
        <f t="shared" si="448"/>
        <v/>
      </c>
      <c r="U845" s="58" t="str">
        <f t="shared" si="449"/>
        <v/>
      </c>
      <c r="V845" s="58" t="str">
        <f t="shared" si="450"/>
        <v/>
      </c>
      <c r="W845" s="58" t="str">
        <f t="shared" si="451"/>
        <v/>
      </c>
      <c r="X845" s="59" t="str">
        <f t="shared" si="452"/>
        <v/>
      </c>
      <c r="Y845" s="60" t="str">
        <f>IF(B:B="","",IF(R845="Refreshment Beverage",VLOOKUP(Q845,Rates!G$15:L$19,6,0)*W845,VLOOKUP(Q845,Rates!G$4:L$12,6,0)*W845))</f>
        <v/>
      </c>
      <c r="Z845" s="60" t="str">
        <f t="shared" si="453"/>
        <v/>
      </c>
      <c r="AA845" s="60" t="str">
        <f t="shared" si="441"/>
        <v/>
      </c>
      <c r="AB845" s="61" t="str" cm="1">
        <f t="array" ref="AB845">IF(_xlfn.SINGLE(B:B)="","",IF(R845="Refreshment Beverage","",IF(AND(R845="Beer",Q845=0),SUM(LOOKUP(2,1/(Rates!$B$15:$B$18&lt;=W845)/(Rates!$C$15:$C$18&gt;=W845),Rates!$D$15:$D$18)*W845),VLOOKUP(VALUE(_xlfn.SINGLE(Q:Q)),Rates!A:B,2,0)*W845)))</f>
        <v/>
      </c>
      <c r="AC845" s="61" t="str" cm="1">
        <f t="array" ref="AC845">IF(_xlfn.SINGLE(B:B)="","",IF(R845="Refreshment Beverage","",IF(AND(R845="Beer",Q845=0),SUM(LOOKUP(2,1/(Rates!$B$15:$B$18&lt;=W845)/(Rates!$C$15:$C$18&gt;=W845),Rates!$E$15:$E$18)*W845),VLOOKUP(VALUE(_xlfn.SINGLE(Q:Q)),Rates!A:C,3,0)*W845)))</f>
        <v/>
      </c>
      <c r="AD845" s="168">
        <f>IFERROR(IF(R845="Beer","",IF(OR(Q845=1,Q845=2,Q845=3,Q845=4),VLOOKUP(Q845,Rates!$A$31:$B$34,2,0)*W845,IF(V845=1,VLOOKUP(U845,'REB BEV MIN MKUP'!B:E,4,0),IF(V845&gt;1,VLOOKUP(VALUE(W845),'REB BEV MIN MKUP'!O:Q,3,0),0)))),0)</f>
        <v>0</v>
      </c>
      <c r="AE845" s="62" t="str">
        <f t="shared" si="454"/>
        <v/>
      </c>
      <c r="AF845" s="63" t="str">
        <f t="shared" si="455"/>
        <v/>
      </c>
      <c r="AG845" s="64" t="str">
        <f t="shared" si="456"/>
        <v/>
      </c>
      <c r="AH845" s="65" t="str">
        <f t="shared" si="457"/>
        <v/>
      </c>
      <c r="AI845" s="66" t="str">
        <f>IF(AE:AE="","",IF(R845="Refreshment Beverage",AK845*(Rates!J$19/100),ROUND(SUM(AH845*(Rates!$J$8/100)),4)))</f>
        <v/>
      </c>
      <c r="AJ845" s="67" t="str">
        <f t="shared" si="458"/>
        <v/>
      </c>
      <c r="AK845" s="22" t="str">
        <f t="shared" si="459"/>
        <v/>
      </c>
      <c r="AL845" s="62" t="str">
        <f t="shared" si="460"/>
        <v/>
      </c>
      <c r="AM845" s="63" t="str">
        <f>IF(AS845="","",IF(R845="Refreshment Beverage",ROUND(AS845*Rates!K$19,4),ROUND(AO845*(VLOOKUP(VALUE(Q845),Rates!G$4:L$12,3,0)),4)))</f>
        <v/>
      </c>
      <c r="AN845" s="68" t="str">
        <f>IF(AS845="","",IF(R845="Refreshment Beverage",AS845*(Rates!J$19/100),MAX(AM845,AB845)))</f>
        <v/>
      </c>
      <c r="AO845" s="69" t="str">
        <f t="shared" si="461"/>
        <v/>
      </c>
      <c r="AP845" s="69" t="str">
        <f t="shared" si="462"/>
        <v/>
      </c>
      <c r="AQ845" s="70" t="str">
        <f>IF(AS845="","",IF(R845="Refreshment Beverage",ROUND(SUM(VLOOKUP(Q:Q,Rates!G$15:L$19,3,0)*(AS845-Y845-Z845-AA845)),4),ROUND(SUM(Rates!$K$8*AS845),4)))</f>
        <v/>
      </c>
      <c r="AR845" s="66" t="str">
        <f t="shared" si="463"/>
        <v/>
      </c>
      <c r="AS845" s="22" t="str">
        <f t="shared" si="464"/>
        <v/>
      </c>
      <c r="AT845" s="62" t="str">
        <f t="shared" si="465"/>
        <v/>
      </c>
      <c r="AU845" s="63" t="str">
        <f>IF(AX845="","",IF(R845="Refreshment Beverage",ROUND((BA845-Y845-Z845-AA845)*VLOOKUP(VALUE(Q845),Rates!G$15:L$19,3,0),4),ROUND(AW845*(VLOOKUP(VALUE(Q845),Rates!G:L,3,0)),4)))</f>
        <v/>
      </c>
      <c r="AV845" s="68" t="str">
        <f t="shared" si="466"/>
        <v/>
      </c>
      <c r="AW845" s="69" t="str">
        <f t="shared" si="467"/>
        <v/>
      </c>
      <c r="AX845" s="65" t="str">
        <f t="shared" si="468"/>
        <v/>
      </c>
      <c r="AY845" s="70" t="str">
        <f>IF(AX845="","",IF(R845="Refreshment Beverage",ROUND(SUM(AX845*Rates!K$19),4),ROUND(SUM(AX845*(Rates!J$8/100)),4)))</f>
        <v/>
      </c>
      <c r="AZ845" s="67" t="str">
        <f t="shared" si="469"/>
        <v/>
      </c>
      <c r="BA845" s="22" t="str">
        <f t="shared" si="470"/>
        <v/>
      </c>
      <c r="BD845" s="171"/>
      <c r="BE845" s="171"/>
      <c r="BF845" s="171"/>
      <c r="BG845" s="171"/>
    </row>
    <row r="846" spans="11:59" ht="12.75" customHeight="1" x14ac:dyDescent="0.3">
      <c r="K846" s="42" t="str">
        <f t="shared" si="442"/>
        <v/>
      </c>
      <c r="L846" s="55" t="str">
        <f t="shared" si="443"/>
        <v/>
      </c>
      <c r="M846" s="43" t="str">
        <f t="shared" si="444"/>
        <v/>
      </c>
      <c r="N846" s="56" t="str" cm="1">
        <f t="array" ref="N846">IFERROR(IF(_xlfn.SINGLE(B:B)="","",IF(R846="Beer",SUM(LOOKUP(2,1/(Rates!$B$3:$B$5&lt;=W846)/(Rates!$C$3:$C$5&gt;=W846),Rates!$D$3:$D$5)*(X846/100)*W846),IF(R846="Refreshment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56" t="str">
        <f t="shared" si="445"/>
        <v/>
      </c>
      <c r="P846" s="53"/>
      <c r="Q846" s="14" t="str">
        <f t="shared" si="446"/>
        <v/>
      </c>
      <c r="R846" s="57" t="str">
        <f t="shared" si="447"/>
        <v/>
      </c>
      <c r="S846" s="58" t="str">
        <f>IF(B846="","",IF(R846="Refreshment Beverage",VLOOKUP(VALUE(Q846),Rates!G$15:L$19,2,0),VLOOKUP(VALUE(Q846),Rates!G$4:L$12,2,0)))</f>
        <v/>
      </c>
      <c r="T846" s="58" t="str">
        <f t="shared" si="448"/>
        <v/>
      </c>
      <c r="U846" s="58" t="str">
        <f t="shared" si="449"/>
        <v/>
      </c>
      <c r="V846" s="58" t="str">
        <f t="shared" si="450"/>
        <v/>
      </c>
      <c r="W846" s="58" t="str">
        <f t="shared" si="451"/>
        <v/>
      </c>
      <c r="X846" s="59" t="str">
        <f t="shared" si="452"/>
        <v/>
      </c>
      <c r="Y846" s="60" t="str">
        <f>IF(B:B="","",IF(R846="Refreshment Beverage",VLOOKUP(Q846,Rates!G$15:L$19,6,0)*W846,VLOOKUP(Q846,Rates!G$4:L$12,6,0)*W846))</f>
        <v/>
      </c>
      <c r="Z846" s="60" t="str">
        <f t="shared" si="453"/>
        <v/>
      </c>
      <c r="AA846" s="60" t="str">
        <f t="shared" si="441"/>
        <v/>
      </c>
      <c r="AB846" s="61" t="str" cm="1">
        <f t="array" ref="AB846">IF(_xlfn.SINGLE(B:B)="","",IF(R846="Refreshment Beverage","",IF(AND(R846="Beer",Q846=0),SUM(LOOKUP(2,1/(Rates!$B$15:$B$18&lt;=W846)/(Rates!$C$15:$C$18&gt;=W846),Rates!$D$15:$D$18)*W846),VLOOKUP(VALUE(_xlfn.SINGLE(Q:Q)),Rates!A:B,2,0)*W846)))</f>
        <v/>
      </c>
      <c r="AC846" s="61" t="str" cm="1">
        <f t="array" ref="AC846">IF(_xlfn.SINGLE(B:B)="","",IF(R846="Refreshment Beverage","",IF(AND(R846="Beer",Q846=0),SUM(LOOKUP(2,1/(Rates!$B$15:$B$18&lt;=W846)/(Rates!$C$15:$C$18&gt;=W846),Rates!$E$15:$E$18)*W846),VLOOKUP(VALUE(_xlfn.SINGLE(Q:Q)),Rates!A:C,3,0)*W846)))</f>
        <v/>
      </c>
      <c r="AD846" s="168">
        <f>IFERROR(IF(R846="Beer","",IF(OR(Q846=1,Q846=2,Q846=3,Q846=4),VLOOKUP(Q846,Rates!$A$31:$B$34,2,0)*W846,IF(V846=1,VLOOKUP(U846,'REB BEV MIN MKUP'!B:E,4,0),IF(V846&gt;1,VLOOKUP(VALUE(W846),'REB BEV MIN MKUP'!O:Q,3,0),0)))),0)</f>
        <v>0</v>
      </c>
      <c r="AE846" s="62" t="str">
        <f t="shared" si="454"/>
        <v/>
      </c>
      <c r="AF846" s="63" t="str">
        <f t="shared" si="455"/>
        <v/>
      </c>
      <c r="AG846" s="64" t="str">
        <f t="shared" si="456"/>
        <v/>
      </c>
      <c r="AH846" s="65" t="str">
        <f t="shared" si="457"/>
        <v/>
      </c>
      <c r="AI846" s="66" t="str">
        <f>IF(AE:AE="","",IF(R846="Refreshment Beverage",AK846*(Rates!J$19/100),ROUND(SUM(AH846*(Rates!$J$8/100)),4)))</f>
        <v/>
      </c>
      <c r="AJ846" s="67" t="str">
        <f t="shared" si="458"/>
        <v/>
      </c>
      <c r="AK846" s="22" t="str">
        <f t="shared" si="459"/>
        <v/>
      </c>
      <c r="AL846" s="62" t="str">
        <f t="shared" si="460"/>
        <v/>
      </c>
      <c r="AM846" s="63" t="str">
        <f>IF(AS846="","",IF(R846="Refreshment Beverage",ROUND(AS846*Rates!K$19,4),ROUND(AO846*(VLOOKUP(VALUE(Q846),Rates!G$4:L$12,3,0)),4)))</f>
        <v/>
      </c>
      <c r="AN846" s="68" t="str">
        <f>IF(AS846="","",IF(R846="Refreshment Beverage",AS846*(Rates!J$19/100),MAX(AM846,AB846)))</f>
        <v/>
      </c>
      <c r="AO846" s="69" t="str">
        <f t="shared" si="461"/>
        <v/>
      </c>
      <c r="AP846" s="69" t="str">
        <f t="shared" si="462"/>
        <v/>
      </c>
      <c r="AQ846" s="70" t="str">
        <f>IF(AS846="","",IF(R846="Refreshment Beverage",ROUND(SUM(VLOOKUP(Q:Q,Rates!G$15:L$19,3,0)*(AS846-Y846-Z846-AA846)),4),ROUND(SUM(Rates!$K$8*AS846),4)))</f>
        <v/>
      </c>
      <c r="AR846" s="66" t="str">
        <f t="shared" si="463"/>
        <v/>
      </c>
      <c r="AS846" s="22" t="str">
        <f t="shared" si="464"/>
        <v/>
      </c>
      <c r="AT846" s="62" t="str">
        <f t="shared" si="465"/>
        <v/>
      </c>
      <c r="AU846" s="63" t="str">
        <f>IF(AX846="","",IF(R846="Refreshment Beverage",ROUND((BA846-Y846-Z846-AA846)*VLOOKUP(VALUE(Q846),Rates!G$15:L$19,3,0),4),ROUND(AW846*(VLOOKUP(VALUE(Q846),Rates!G:L,3,0)),4)))</f>
        <v/>
      </c>
      <c r="AV846" s="68" t="str">
        <f t="shared" si="466"/>
        <v/>
      </c>
      <c r="AW846" s="69" t="str">
        <f t="shared" si="467"/>
        <v/>
      </c>
      <c r="AX846" s="65" t="str">
        <f t="shared" si="468"/>
        <v/>
      </c>
      <c r="AY846" s="70" t="str">
        <f>IF(AX846="","",IF(R846="Refreshment Beverage",ROUND(SUM(AX846*Rates!K$19),4),ROUND(SUM(AX846*(Rates!J$8/100)),4)))</f>
        <v/>
      </c>
      <c r="AZ846" s="67" t="str">
        <f t="shared" si="469"/>
        <v/>
      </c>
      <c r="BA846" s="22" t="str">
        <f t="shared" si="470"/>
        <v/>
      </c>
      <c r="BD846" s="171"/>
      <c r="BE846" s="171"/>
      <c r="BF846" s="171"/>
      <c r="BG846" s="171"/>
    </row>
    <row r="847" spans="11:59" ht="12.75" customHeight="1" x14ac:dyDescent="0.3">
      <c r="K847" s="42" t="str">
        <f t="shared" si="442"/>
        <v/>
      </c>
      <c r="L847" s="55" t="str">
        <f t="shared" si="443"/>
        <v/>
      </c>
      <c r="M847" s="43" t="str">
        <f t="shared" si="444"/>
        <v/>
      </c>
      <c r="N847" s="56" t="str" cm="1">
        <f t="array" ref="N847">IFERROR(IF(_xlfn.SINGLE(B:B)="","",IF(R847="Beer",SUM(LOOKUP(2,1/(Rates!$B$3:$B$5&lt;=W847)/(Rates!$C$3:$C$5&gt;=W847),Rates!$D$3:$D$5)*(X847/100)*W847),IF(R847="Refreshment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56" t="str">
        <f t="shared" si="445"/>
        <v/>
      </c>
      <c r="P847" s="53"/>
      <c r="Q847" s="14" t="str">
        <f t="shared" si="446"/>
        <v/>
      </c>
      <c r="R847" s="57" t="str">
        <f t="shared" si="447"/>
        <v/>
      </c>
      <c r="S847" s="58" t="str">
        <f>IF(B847="","",IF(R847="Refreshment Beverage",VLOOKUP(VALUE(Q847),Rates!G$15:L$19,2,0),VLOOKUP(VALUE(Q847),Rates!G$4:L$12,2,0)))</f>
        <v/>
      </c>
      <c r="T847" s="58" t="str">
        <f t="shared" si="448"/>
        <v/>
      </c>
      <c r="U847" s="58" t="str">
        <f t="shared" si="449"/>
        <v/>
      </c>
      <c r="V847" s="58" t="str">
        <f t="shared" si="450"/>
        <v/>
      </c>
      <c r="W847" s="58" t="str">
        <f t="shared" si="451"/>
        <v/>
      </c>
      <c r="X847" s="59" t="str">
        <f t="shared" si="452"/>
        <v/>
      </c>
      <c r="Y847" s="60" t="str">
        <f>IF(B:B="","",IF(R847="Refreshment Beverage",VLOOKUP(Q847,Rates!G$15:L$19,6,0)*W847,VLOOKUP(Q847,Rates!G$4:L$12,6,0)*W847))</f>
        <v/>
      </c>
      <c r="Z847" s="60" t="str">
        <f t="shared" si="453"/>
        <v/>
      </c>
      <c r="AA847" s="60" t="str">
        <f t="shared" si="441"/>
        <v/>
      </c>
      <c r="AB847" s="61" t="str" cm="1">
        <f t="array" ref="AB847">IF(_xlfn.SINGLE(B:B)="","",IF(R847="Refreshment Beverage","",IF(AND(R847="Beer",Q847=0),SUM(LOOKUP(2,1/(Rates!$B$15:$B$18&lt;=W847)/(Rates!$C$15:$C$18&gt;=W847),Rates!$D$15:$D$18)*W847),VLOOKUP(VALUE(_xlfn.SINGLE(Q:Q)),Rates!A:B,2,0)*W847)))</f>
        <v/>
      </c>
      <c r="AC847" s="61" t="str" cm="1">
        <f t="array" ref="AC847">IF(_xlfn.SINGLE(B:B)="","",IF(R847="Refreshment Beverage","",IF(AND(R847="Beer",Q847=0),SUM(LOOKUP(2,1/(Rates!$B$15:$B$18&lt;=W847)/(Rates!$C$15:$C$18&gt;=W847),Rates!$E$15:$E$18)*W847),VLOOKUP(VALUE(_xlfn.SINGLE(Q:Q)),Rates!A:C,3,0)*W847)))</f>
        <v/>
      </c>
      <c r="AD847" s="168">
        <f>IFERROR(IF(R847="Beer","",IF(OR(Q847=1,Q847=2,Q847=3,Q847=4),VLOOKUP(Q847,Rates!$A$31:$B$34,2,0)*W847,IF(V847=1,VLOOKUP(U847,'REB BEV MIN MKUP'!B:E,4,0),IF(V847&gt;1,VLOOKUP(VALUE(W847),'REB BEV MIN MKUP'!O:Q,3,0),0)))),0)</f>
        <v>0</v>
      </c>
      <c r="AE847" s="62" t="str">
        <f t="shared" si="454"/>
        <v/>
      </c>
      <c r="AF847" s="63" t="str">
        <f t="shared" si="455"/>
        <v/>
      </c>
      <c r="AG847" s="64" t="str">
        <f t="shared" si="456"/>
        <v/>
      </c>
      <c r="AH847" s="65" t="str">
        <f t="shared" si="457"/>
        <v/>
      </c>
      <c r="AI847" s="66" t="str">
        <f>IF(AE:AE="","",IF(R847="Refreshment Beverage",AK847*(Rates!J$19/100),ROUND(SUM(AH847*(Rates!$J$8/100)),4)))</f>
        <v/>
      </c>
      <c r="AJ847" s="67" t="str">
        <f t="shared" si="458"/>
        <v/>
      </c>
      <c r="AK847" s="22" t="str">
        <f t="shared" si="459"/>
        <v/>
      </c>
      <c r="AL847" s="62" t="str">
        <f t="shared" si="460"/>
        <v/>
      </c>
      <c r="AM847" s="63" t="str">
        <f>IF(AS847="","",IF(R847="Refreshment Beverage",ROUND(AS847*Rates!K$19,4),ROUND(AO847*(VLOOKUP(VALUE(Q847),Rates!G$4:L$12,3,0)),4)))</f>
        <v/>
      </c>
      <c r="AN847" s="68" t="str">
        <f>IF(AS847="","",IF(R847="Refreshment Beverage",AS847*(Rates!J$19/100),MAX(AM847,AB847)))</f>
        <v/>
      </c>
      <c r="AO847" s="69" t="str">
        <f t="shared" si="461"/>
        <v/>
      </c>
      <c r="AP847" s="69" t="str">
        <f t="shared" si="462"/>
        <v/>
      </c>
      <c r="AQ847" s="70" t="str">
        <f>IF(AS847="","",IF(R847="Refreshment Beverage",ROUND(SUM(VLOOKUP(Q:Q,Rates!G$15:L$19,3,0)*(AS847-Y847-Z847-AA847)),4),ROUND(SUM(Rates!$K$8*AS847),4)))</f>
        <v/>
      </c>
      <c r="AR847" s="66" t="str">
        <f t="shared" si="463"/>
        <v/>
      </c>
      <c r="AS847" s="22" t="str">
        <f t="shared" si="464"/>
        <v/>
      </c>
      <c r="AT847" s="62" t="str">
        <f t="shared" si="465"/>
        <v/>
      </c>
      <c r="AU847" s="63" t="str">
        <f>IF(AX847="","",IF(R847="Refreshment Beverage",ROUND((BA847-Y847-Z847-AA847)*VLOOKUP(VALUE(Q847),Rates!G$15:L$19,3,0),4),ROUND(AW847*(VLOOKUP(VALUE(Q847),Rates!G:L,3,0)),4)))</f>
        <v/>
      </c>
      <c r="AV847" s="68" t="str">
        <f t="shared" si="466"/>
        <v/>
      </c>
      <c r="AW847" s="69" t="str">
        <f t="shared" si="467"/>
        <v/>
      </c>
      <c r="AX847" s="65" t="str">
        <f t="shared" si="468"/>
        <v/>
      </c>
      <c r="AY847" s="70" t="str">
        <f>IF(AX847="","",IF(R847="Refreshment Beverage",ROUND(SUM(AX847*Rates!K$19),4),ROUND(SUM(AX847*(Rates!J$8/100)),4)))</f>
        <v/>
      </c>
      <c r="AZ847" s="67" t="str">
        <f t="shared" si="469"/>
        <v/>
      </c>
      <c r="BA847" s="22" t="str">
        <f t="shared" si="470"/>
        <v/>
      </c>
      <c r="BD847" s="171"/>
      <c r="BE847" s="171"/>
      <c r="BF847" s="171"/>
      <c r="BG847" s="171"/>
    </row>
    <row r="848" spans="11:59" ht="12.75" customHeight="1" x14ac:dyDescent="0.3">
      <c r="K848" s="42" t="str">
        <f t="shared" si="442"/>
        <v/>
      </c>
      <c r="L848" s="55" t="str">
        <f t="shared" si="443"/>
        <v/>
      </c>
      <c r="M848" s="43" t="str">
        <f t="shared" si="444"/>
        <v/>
      </c>
      <c r="N848" s="56" t="str" cm="1">
        <f t="array" ref="N848">IFERROR(IF(_xlfn.SINGLE(B:B)="","",IF(R848="Beer",SUM(LOOKUP(2,1/(Rates!$B$3:$B$5&lt;=W848)/(Rates!$C$3:$C$5&gt;=W848),Rates!$D$3:$D$5)*(X848/100)*W848),IF(R848="Refreshment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56" t="str">
        <f t="shared" si="445"/>
        <v/>
      </c>
      <c r="P848" s="53"/>
      <c r="Q848" s="14" t="str">
        <f t="shared" si="446"/>
        <v/>
      </c>
      <c r="R848" s="57" t="str">
        <f t="shared" si="447"/>
        <v/>
      </c>
      <c r="S848" s="58" t="str">
        <f>IF(B848="","",IF(R848="Refreshment Beverage",VLOOKUP(VALUE(Q848),Rates!G$15:L$19,2,0),VLOOKUP(VALUE(Q848),Rates!G$4:L$12,2,0)))</f>
        <v/>
      </c>
      <c r="T848" s="58" t="str">
        <f t="shared" si="448"/>
        <v/>
      </c>
      <c r="U848" s="58" t="str">
        <f t="shared" si="449"/>
        <v/>
      </c>
      <c r="V848" s="58" t="str">
        <f t="shared" si="450"/>
        <v/>
      </c>
      <c r="W848" s="58" t="str">
        <f t="shared" si="451"/>
        <v/>
      </c>
      <c r="X848" s="59" t="str">
        <f t="shared" si="452"/>
        <v/>
      </c>
      <c r="Y848" s="60" t="str">
        <f>IF(B:B="","",IF(R848="Refreshment Beverage",VLOOKUP(Q848,Rates!G$15:L$19,6,0)*W848,VLOOKUP(Q848,Rates!G$4:L$12,6,0)*W848))</f>
        <v/>
      </c>
      <c r="Z848" s="60" t="str">
        <f t="shared" si="453"/>
        <v/>
      </c>
      <c r="AA848" s="60" t="str">
        <f t="shared" si="441"/>
        <v/>
      </c>
      <c r="AB848" s="61" t="str" cm="1">
        <f t="array" ref="AB848">IF(_xlfn.SINGLE(B:B)="","",IF(R848="Refreshment Beverage","",IF(AND(R848="Beer",Q848=0),SUM(LOOKUP(2,1/(Rates!$B$15:$B$18&lt;=W848)/(Rates!$C$15:$C$18&gt;=W848),Rates!$D$15:$D$18)*W848),VLOOKUP(VALUE(_xlfn.SINGLE(Q:Q)),Rates!A:B,2,0)*W848)))</f>
        <v/>
      </c>
      <c r="AC848" s="61" t="str" cm="1">
        <f t="array" ref="AC848">IF(_xlfn.SINGLE(B:B)="","",IF(R848="Refreshment Beverage","",IF(AND(R848="Beer",Q848=0),SUM(LOOKUP(2,1/(Rates!$B$15:$B$18&lt;=W848)/(Rates!$C$15:$C$18&gt;=W848),Rates!$E$15:$E$18)*W848),VLOOKUP(VALUE(_xlfn.SINGLE(Q:Q)),Rates!A:C,3,0)*W848)))</f>
        <v/>
      </c>
      <c r="AD848" s="168">
        <f>IFERROR(IF(R848="Beer","",IF(OR(Q848=1,Q848=2,Q848=3,Q848=4),VLOOKUP(Q848,Rates!$A$31:$B$34,2,0)*W848,IF(V848=1,VLOOKUP(U848,'REB BEV MIN MKUP'!B:E,4,0),IF(V848&gt;1,VLOOKUP(VALUE(W848),'REB BEV MIN MKUP'!O:Q,3,0),0)))),0)</f>
        <v>0</v>
      </c>
      <c r="AE848" s="62" t="str">
        <f t="shared" si="454"/>
        <v/>
      </c>
      <c r="AF848" s="63" t="str">
        <f t="shared" si="455"/>
        <v/>
      </c>
      <c r="AG848" s="64" t="str">
        <f t="shared" si="456"/>
        <v/>
      </c>
      <c r="AH848" s="65" t="str">
        <f t="shared" si="457"/>
        <v/>
      </c>
      <c r="AI848" s="66" t="str">
        <f>IF(AE:AE="","",IF(R848="Refreshment Beverage",AK848*(Rates!J$19/100),ROUND(SUM(AH848*(Rates!$J$8/100)),4)))</f>
        <v/>
      </c>
      <c r="AJ848" s="67" t="str">
        <f t="shared" si="458"/>
        <v/>
      </c>
      <c r="AK848" s="22" t="str">
        <f t="shared" si="459"/>
        <v/>
      </c>
      <c r="AL848" s="62" t="str">
        <f t="shared" si="460"/>
        <v/>
      </c>
      <c r="AM848" s="63" t="str">
        <f>IF(AS848="","",IF(R848="Refreshment Beverage",ROUND(AS848*Rates!K$19,4),ROUND(AO848*(VLOOKUP(VALUE(Q848),Rates!G$4:L$12,3,0)),4)))</f>
        <v/>
      </c>
      <c r="AN848" s="68" t="str">
        <f>IF(AS848="","",IF(R848="Refreshment Beverage",AS848*(Rates!J$19/100),MAX(AM848,AB848)))</f>
        <v/>
      </c>
      <c r="AO848" s="69" t="str">
        <f t="shared" si="461"/>
        <v/>
      </c>
      <c r="AP848" s="69" t="str">
        <f t="shared" si="462"/>
        <v/>
      </c>
      <c r="AQ848" s="70" t="str">
        <f>IF(AS848="","",IF(R848="Refreshment Beverage",ROUND(SUM(VLOOKUP(Q:Q,Rates!G$15:L$19,3,0)*(AS848-Y848-Z848-AA848)),4),ROUND(SUM(Rates!$K$8*AS848),4)))</f>
        <v/>
      </c>
      <c r="AR848" s="66" t="str">
        <f t="shared" si="463"/>
        <v/>
      </c>
      <c r="AS848" s="22" t="str">
        <f t="shared" si="464"/>
        <v/>
      </c>
      <c r="AT848" s="62" t="str">
        <f t="shared" si="465"/>
        <v/>
      </c>
      <c r="AU848" s="63" t="str">
        <f>IF(AX848="","",IF(R848="Refreshment Beverage",ROUND((BA848-Y848-Z848-AA848)*VLOOKUP(VALUE(Q848),Rates!G$15:L$19,3,0),4),ROUND(AW848*(VLOOKUP(VALUE(Q848),Rates!G:L,3,0)),4)))</f>
        <v/>
      </c>
      <c r="AV848" s="68" t="str">
        <f t="shared" si="466"/>
        <v/>
      </c>
      <c r="AW848" s="69" t="str">
        <f t="shared" si="467"/>
        <v/>
      </c>
      <c r="AX848" s="65" t="str">
        <f t="shared" si="468"/>
        <v/>
      </c>
      <c r="AY848" s="70" t="str">
        <f>IF(AX848="","",IF(R848="Refreshment Beverage",ROUND(SUM(AX848*Rates!K$19),4),ROUND(SUM(AX848*(Rates!J$8/100)),4)))</f>
        <v/>
      </c>
      <c r="AZ848" s="67" t="str">
        <f t="shared" si="469"/>
        <v/>
      </c>
      <c r="BA848" s="22" t="str">
        <f t="shared" si="470"/>
        <v/>
      </c>
      <c r="BD848" s="171"/>
      <c r="BE848" s="171"/>
      <c r="BF848" s="171"/>
      <c r="BG848" s="171"/>
    </row>
    <row r="849" spans="11:59" ht="12.75" customHeight="1" x14ac:dyDescent="0.3">
      <c r="K849" s="42" t="str">
        <f t="shared" si="442"/>
        <v/>
      </c>
      <c r="L849" s="55" t="str">
        <f t="shared" si="443"/>
        <v/>
      </c>
      <c r="M849" s="43" t="str">
        <f t="shared" si="444"/>
        <v/>
      </c>
      <c r="N849" s="56" t="str" cm="1">
        <f t="array" ref="N849">IFERROR(IF(_xlfn.SINGLE(B:B)="","",IF(R849="Beer",SUM(LOOKUP(2,1/(Rates!$B$3:$B$5&lt;=W849)/(Rates!$C$3:$C$5&gt;=W849),Rates!$D$3:$D$5)*(X849/100)*W849),IF(R849="Refreshment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56" t="str">
        <f t="shared" si="445"/>
        <v/>
      </c>
      <c r="P849" s="53"/>
      <c r="Q849" s="14" t="str">
        <f t="shared" si="446"/>
        <v/>
      </c>
      <c r="R849" s="57" t="str">
        <f t="shared" si="447"/>
        <v/>
      </c>
      <c r="S849" s="58" t="str">
        <f>IF(B849="","",IF(R849="Refreshment Beverage",VLOOKUP(VALUE(Q849),Rates!G$15:L$19,2,0),VLOOKUP(VALUE(Q849),Rates!G$4:L$12,2,0)))</f>
        <v/>
      </c>
      <c r="T849" s="58" t="str">
        <f t="shared" si="448"/>
        <v/>
      </c>
      <c r="U849" s="58" t="str">
        <f t="shared" si="449"/>
        <v/>
      </c>
      <c r="V849" s="58" t="str">
        <f t="shared" si="450"/>
        <v/>
      </c>
      <c r="W849" s="58" t="str">
        <f t="shared" si="451"/>
        <v/>
      </c>
      <c r="X849" s="59" t="str">
        <f t="shared" si="452"/>
        <v/>
      </c>
      <c r="Y849" s="60" t="str">
        <f>IF(B:B="","",IF(R849="Refreshment Beverage",VLOOKUP(Q849,Rates!G$15:L$19,6,0)*W849,VLOOKUP(Q849,Rates!G$4:L$12,6,0)*W849))</f>
        <v/>
      </c>
      <c r="Z849" s="60" t="str">
        <f t="shared" si="453"/>
        <v/>
      </c>
      <c r="AA849" s="60" t="str">
        <f t="shared" si="441"/>
        <v/>
      </c>
      <c r="AB849" s="61" t="str" cm="1">
        <f t="array" ref="AB849">IF(_xlfn.SINGLE(B:B)="","",IF(R849="Refreshment Beverage","",IF(AND(R849="Beer",Q849=0),SUM(LOOKUP(2,1/(Rates!$B$15:$B$18&lt;=W849)/(Rates!$C$15:$C$18&gt;=W849),Rates!$D$15:$D$18)*W849),VLOOKUP(VALUE(_xlfn.SINGLE(Q:Q)),Rates!A:B,2,0)*W849)))</f>
        <v/>
      </c>
      <c r="AC849" s="61" t="str" cm="1">
        <f t="array" ref="AC849">IF(_xlfn.SINGLE(B:B)="","",IF(R849="Refreshment Beverage","",IF(AND(R849="Beer",Q849=0),SUM(LOOKUP(2,1/(Rates!$B$15:$B$18&lt;=W849)/(Rates!$C$15:$C$18&gt;=W849),Rates!$E$15:$E$18)*W849),VLOOKUP(VALUE(_xlfn.SINGLE(Q:Q)),Rates!A:C,3,0)*W849)))</f>
        <v/>
      </c>
      <c r="AD849" s="168">
        <f>IFERROR(IF(R849="Beer","",IF(OR(Q849=1,Q849=2,Q849=3,Q849=4),VLOOKUP(Q849,Rates!$A$31:$B$34,2,0)*W849,IF(V849=1,VLOOKUP(U849,'REB BEV MIN MKUP'!B:E,4,0),IF(V849&gt;1,VLOOKUP(VALUE(W849),'REB BEV MIN MKUP'!O:Q,3,0),0)))),0)</f>
        <v>0</v>
      </c>
      <c r="AE849" s="62" t="str">
        <f t="shared" si="454"/>
        <v/>
      </c>
      <c r="AF849" s="63" t="str">
        <f t="shared" si="455"/>
        <v/>
      </c>
      <c r="AG849" s="64" t="str">
        <f t="shared" si="456"/>
        <v/>
      </c>
      <c r="AH849" s="65" t="str">
        <f t="shared" si="457"/>
        <v/>
      </c>
      <c r="AI849" s="66" t="str">
        <f>IF(AE:AE="","",IF(R849="Refreshment Beverage",AK849*(Rates!J$19/100),ROUND(SUM(AH849*(Rates!$J$8/100)),4)))</f>
        <v/>
      </c>
      <c r="AJ849" s="67" t="str">
        <f t="shared" si="458"/>
        <v/>
      </c>
      <c r="AK849" s="22" t="str">
        <f t="shared" si="459"/>
        <v/>
      </c>
      <c r="AL849" s="62" t="str">
        <f t="shared" si="460"/>
        <v/>
      </c>
      <c r="AM849" s="63" t="str">
        <f>IF(AS849="","",IF(R849="Refreshment Beverage",ROUND(AS849*Rates!K$19,4),ROUND(AO849*(VLOOKUP(VALUE(Q849),Rates!G$4:L$12,3,0)),4)))</f>
        <v/>
      </c>
      <c r="AN849" s="68" t="str">
        <f>IF(AS849="","",IF(R849="Refreshment Beverage",AS849*(Rates!J$19/100),MAX(AM849,AB849)))</f>
        <v/>
      </c>
      <c r="AO849" s="69" t="str">
        <f t="shared" si="461"/>
        <v/>
      </c>
      <c r="AP849" s="69" t="str">
        <f t="shared" si="462"/>
        <v/>
      </c>
      <c r="AQ849" s="70" t="str">
        <f>IF(AS849="","",IF(R849="Refreshment Beverage",ROUND(SUM(VLOOKUP(Q:Q,Rates!G$15:L$19,3,0)*(AS849-Y849-Z849-AA849)),4),ROUND(SUM(Rates!$K$8*AS849),4)))</f>
        <v/>
      </c>
      <c r="AR849" s="66" t="str">
        <f t="shared" si="463"/>
        <v/>
      </c>
      <c r="AS849" s="22" t="str">
        <f t="shared" si="464"/>
        <v/>
      </c>
      <c r="AT849" s="62" t="str">
        <f t="shared" si="465"/>
        <v/>
      </c>
      <c r="AU849" s="63" t="str">
        <f>IF(AX849="","",IF(R849="Refreshment Beverage",ROUND((BA849-Y849-Z849-AA849)*VLOOKUP(VALUE(Q849),Rates!G$15:L$19,3,0),4),ROUND(AW849*(VLOOKUP(VALUE(Q849),Rates!G:L,3,0)),4)))</f>
        <v/>
      </c>
      <c r="AV849" s="68" t="str">
        <f t="shared" si="466"/>
        <v/>
      </c>
      <c r="AW849" s="69" t="str">
        <f t="shared" si="467"/>
        <v/>
      </c>
      <c r="AX849" s="65" t="str">
        <f t="shared" si="468"/>
        <v/>
      </c>
      <c r="AY849" s="70" t="str">
        <f>IF(AX849="","",IF(R849="Refreshment Beverage",ROUND(SUM(AX849*Rates!K$19),4),ROUND(SUM(AX849*(Rates!J$8/100)),4)))</f>
        <v/>
      </c>
      <c r="AZ849" s="67" t="str">
        <f t="shared" si="469"/>
        <v/>
      </c>
      <c r="BA849" s="22" t="str">
        <f t="shared" si="470"/>
        <v/>
      </c>
      <c r="BD849" s="171"/>
      <c r="BE849" s="171"/>
      <c r="BF849" s="171"/>
      <c r="BG849" s="171"/>
    </row>
    <row r="850" spans="11:59" ht="12.75" customHeight="1" x14ac:dyDescent="0.3">
      <c r="K850" s="42" t="str">
        <f t="shared" si="442"/>
        <v/>
      </c>
      <c r="L850" s="55" t="str">
        <f t="shared" si="443"/>
        <v/>
      </c>
      <c r="M850" s="43" t="str">
        <f t="shared" si="444"/>
        <v/>
      </c>
      <c r="N850" s="56" t="str" cm="1">
        <f t="array" ref="N850">IFERROR(IF(_xlfn.SINGLE(B:B)="","",IF(R850="Beer",SUM(LOOKUP(2,1/(Rates!$B$3:$B$5&lt;=W850)/(Rates!$C$3:$C$5&gt;=W850),Rates!$D$3:$D$5)*(X850/100)*W850),IF(R850="Refreshment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56" t="str">
        <f t="shared" si="445"/>
        <v/>
      </c>
      <c r="P850" s="53"/>
      <c r="Q850" s="14" t="str">
        <f t="shared" si="446"/>
        <v/>
      </c>
      <c r="R850" s="57" t="str">
        <f t="shared" si="447"/>
        <v/>
      </c>
      <c r="S850" s="58" t="str">
        <f>IF(B850="","",IF(R850="Refreshment Beverage",VLOOKUP(VALUE(Q850),Rates!G$15:L$19,2,0),VLOOKUP(VALUE(Q850),Rates!G$4:L$12,2,0)))</f>
        <v/>
      </c>
      <c r="T850" s="58" t="str">
        <f t="shared" si="448"/>
        <v/>
      </c>
      <c r="U850" s="58" t="str">
        <f t="shared" si="449"/>
        <v/>
      </c>
      <c r="V850" s="58" t="str">
        <f t="shared" si="450"/>
        <v/>
      </c>
      <c r="W850" s="58" t="str">
        <f t="shared" si="451"/>
        <v/>
      </c>
      <c r="X850" s="59" t="str">
        <f t="shared" si="452"/>
        <v/>
      </c>
      <c r="Y850" s="60" t="str">
        <f>IF(B:B="","",IF(R850="Refreshment Beverage",VLOOKUP(Q850,Rates!G$15:L$19,6,0)*W850,VLOOKUP(Q850,Rates!G$4:L$12,6,0)*W850))</f>
        <v/>
      </c>
      <c r="Z850" s="60" t="str">
        <f t="shared" si="453"/>
        <v/>
      </c>
      <c r="AA850" s="60" t="str">
        <f t="shared" si="441"/>
        <v/>
      </c>
      <c r="AB850" s="61" t="str" cm="1">
        <f t="array" ref="AB850">IF(_xlfn.SINGLE(B:B)="","",IF(R850="Refreshment Beverage","",IF(AND(R850="Beer",Q850=0),SUM(LOOKUP(2,1/(Rates!$B$15:$B$18&lt;=W850)/(Rates!$C$15:$C$18&gt;=W850),Rates!$D$15:$D$18)*W850),VLOOKUP(VALUE(_xlfn.SINGLE(Q:Q)),Rates!A:B,2,0)*W850)))</f>
        <v/>
      </c>
      <c r="AC850" s="61" t="str" cm="1">
        <f t="array" ref="AC850">IF(_xlfn.SINGLE(B:B)="","",IF(R850="Refreshment Beverage","",IF(AND(R850="Beer",Q850=0),SUM(LOOKUP(2,1/(Rates!$B$15:$B$18&lt;=W850)/(Rates!$C$15:$C$18&gt;=W850),Rates!$E$15:$E$18)*W850),VLOOKUP(VALUE(_xlfn.SINGLE(Q:Q)),Rates!A:C,3,0)*W850)))</f>
        <v/>
      </c>
      <c r="AD850" s="168">
        <f>IFERROR(IF(R850="Beer","",IF(OR(Q850=1,Q850=2,Q850=3,Q850=4),VLOOKUP(Q850,Rates!$A$31:$B$34,2,0)*W850,IF(V850=1,VLOOKUP(U850,'REB BEV MIN MKUP'!B:E,4,0),IF(V850&gt;1,VLOOKUP(VALUE(W850),'REB BEV MIN MKUP'!O:Q,3,0),0)))),0)</f>
        <v>0</v>
      </c>
      <c r="AE850" s="62" t="str">
        <f t="shared" si="454"/>
        <v/>
      </c>
      <c r="AF850" s="63" t="str">
        <f t="shared" si="455"/>
        <v/>
      </c>
      <c r="AG850" s="64" t="str">
        <f t="shared" si="456"/>
        <v/>
      </c>
      <c r="AH850" s="65" t="str">
        <f t="shared" si="457"/>
        <v/>
      </c>
      <c r="AI850" s="66" t="str">
        <f>IF(AE:AE="","",IF(R850="Refreshment Beverage",AK850*(Rates!J$19/100),ROUND(SUM(AH850*(Rates!$J$8/100)),4)))</f>
        <v/>
      </c>
      <c r="AJ850" s="67" t="str">
        <f t="shared" si="458"/>
        <v/>
      </c>
      <c r="AK850" s="22" t="str">
        <f t="shared" si="459"/>
        <v/>
      </c>
      <c r="AL850" s="62" t="str">
        <f t="shared" si="460"/>
        <v/>
      </c>
      <c r="AM850" s="63" t="str">
        <f>IF(AS850="","",IF(R850="Refreshment Beverage",ROUND(AS850*Rates!K$19,4),ROUND(AO850*(VLOOKUP(VALUE(Q850),Rates!G$4:L$12,3,0)),4)))</f>
        <v/>
      </c>
      <c r="AN850" s="68" t="str">
        <f>IF(AS850="","",IF(R850="Refreshment Beverage",AS850*(Rates!J$19/100),MAX(AM850,AB850)))</f>
        <v/>
      </c>
      <c r="AO850" s="69" t="str">
        <f t="shared" si="461"/>
        <v/>
      </c>
      <c r="AP850" s="69" t="str">
        <f t="shared" si="462"/>
        <v/>
      </c>
      <c r="AQ850" s="70" t="str">
        <f>IF(AS850="","",IF(R850="Refreshment Beverage",ROUND(SUM(VLOOKUP(Q:Q,Rates!G$15:L$19,3,0)*(AS850-Y850-Z850-AA850)),4),ROUND(SUM(Rates!$K$8*AS850),4)))</f>
        <v/>
      </c>
      <c r="AR850" s="66" t="str">
        <f t="shared" si="463"/>
        <v/>
      </c>
      <c r="AS850" s="22" t="str">
        <f t="shared" si="464"/>
        <v/>
      </c>
      <c r="AT850" s="62" t="str">
        <f t="shared" si="465"/>
        <v/>
      </c>
      <c r="AU850" s="63" t="str">
        <f>IF(AX850="","",IF(R850="Refreshment Beverage",ROUND((BA850-Y850-Z850-AA850)*VLOOKUP(VALUE(Q850),Rates!G$15:L$19,3,0),4),ROUND(AW850*(VLOOKUP(VALUE(Q850),Rates!G:L,3,0)),4)))</f>
        <v/>
      </c>
      <c r="AV850" s="68" t="str">
        <f t="shared" si="466"/>
        <v/>
      </c>
      <c r="AW850" s="69" t="str">
        <f t="shared" si="467"/>
        <v/>
      </c>
      <c r="AX850" s="65" t="str">
        <f t="shared" si="468"/>
        <v/>
      </c>
      <c r="AY850" s="70" t="str">
        <f>IF(AX850="","",IF(R850="Refreshment Beverage",ROUND(SUM(AX850*Rates!K$19),4),ROUND(SUM(AX850*(Rates!J$8/100)),4)))</f>
        <v/>
      </c>
      <c r="AZ850" s="67" t="str">
        <f t="shared" si="469"/>
        <v/>
      </c>
      <c r="BA850" s="22" t="str">
        <f t="shared" si="470"/>
        <v/>
      </c>
      <c r="BD850" s="171"/>
      <c r="BE850" s="171"/>
      <c r="BF850" s="171"/>
      <c r="BG850" s="171"/>
    </row>
    <row r="851" spans="11:59" ht="12.75" customHeight="1" x14ac:dyDescent="0.3">
      <c r="K851" s="42" t="str">
        <f t="shared" si="442"/>
        <v/>
      </c>
      <c r="L851" s="55" t="str">
        <f t="shared" si="443"/>
        <v/>
      </c>
      <c r="M851" s="43" t="str">
        <f t="shared" si="444"/>
        <v/>
      </c>
      <c r="N851" s="56" t="str" cm="1">
        <f t="array" ref="N851">IFERROR(IF(_xlfn.SINGLE(B:B)="","",IF(R851="Beer",SUM(LOOKUP(2,1/(Rates!$B$3:$B$5&lt;=W851)/(Rates!$C$3:$C$5&gt;=W851),Rates!$D$3:$D$5)*(X851/100)*W851),IF(R851="Refreshment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56" t="str">
        <f t="shared" si="445"/>
        <v/>
      </c>
      <c r="P851" s="53"/>
      <c r="Q851" s="14" t="str">
        <f t="shared" si="446"/>
        <v/>
      </c>
      <c r="R851" s="57" t="str">
        <f t="shared" si="447"/>
        <v/>
      </c>
      <c r="S851" s="58" t="str">
        <f>IF(B851="","",IF(R851="Refreshment Beverage",VLOOKUP(VALUE(Q851),Rates!G$15:L$19,2,0),VLOOKUP(VALUE(Q851),Rates!G$4:L$12,2,0)))</f>
        <v/>
      </c>
      <c r="T851" s="58" t="str">
        <f t="shared" si="448"/>
        <v/>
      </c>
      <c r="U851" s="58" t="str">
        <f t="shared" si="449"/>
        <v/>
      </c>
      <c r="V851" s="58" t="str">
        <f t="shared" si="450"/>
        <v/>
      </c>
      <c r="W851" s="58" t="str">
        <f t="shared" si="451"/>
        <v/>
      </c>
      <c r="X851" s="59" t="str">
        <f t="shared" si="452"/>
        <v/>
      </c>
      <c r="Y851" s="60" t="str">
        <f>IF(B:B="","",IF(R851="Refreshment Beverage",VLOOKUP(Q851,Rates!G$15:L$19,6,0)*W851,VLOOKUP(Q851,Rates!G$4:L$12,6,0)*W851))</f>
        <v/>
      </c>
      <c r="Z851" s="60" t="str">
        <f t="shared" si="453"/>
        <v/>
      </c>
      <c r="AA851" s="60" t="str">
        <f t="shared" si="441"/>
        <v/>
      </c>
      <c r="AB851" s="61" t="str" cm="1">
        <f t="array" ref="AB851">IF(_xlfn.SINGLE(B:B)="","",IF(R851="Refreshment Beverage","",IF(AND(R851="Beer",Q851=0),SUM(LOOKUP(2,1/(Rates!$B$15:$B$18&lt;=W851)/(Rates!$C$15:$C$18&gt;=W851),Rates!$D$15:$D$18)*W851),VLOOKUP(VALUE(_xlfn.SINGLE(Q:Q)),Rates!A:B,2,0)*W851)))</f>
        <v/>
      </c>
      <c r="AC851" s="61" t="str" cm="1">
        <f t="array" ref="AC851">IF(_xlfn.SINGLE(B:B)="","",IF(R851="Refreshment Beverage","",IF(AND(R851="Beer",Q851=0),SUM(LOOKUP(2,1/(Rates!$B$15:$B$18&lt;=W851)/(Rates!$C$15:$C$18&gt;=W851),Rates!$E$15:$E$18)*W851),VLOOKUP(VALUE(_xlfn.SINGLE(Q:Q)),Rates!A:C,3,0)*W851)))</f>
        <v/>
      </c>
      <c r="AD851" s="168">
        <f>IFERROR(IF(R851="Beer","",IF(OR(Q851=1,Q851=2,Q851=3,Q851=4),VLOOKUP(Q851,Rates!$A$31:$B$34,2,0)*W851,IF(V851=1,VLOOKUP(U851,'REB BEV MIN MKUP'!B:E,4,0),IF(V851&gt;1,VLOOKUP(VALUE(W851),'REB BEV MIN MKUP'!O:Q,3,0),0)))),0)</f>
        <v>0</v>
      </c>
      <c r="AE851" s="62" t="str">
        <f t="shared" si="454"/>
        <v/>
      </c>
      <c r="AF851" s="63" t="str">
        <f t="shared" si="455"/>
        <v/>
      </c>
      <c r="AG851" s="64" t="str">
        <f t="shared" si="456"/>
        <v/>
      </c>
      <c r="AH851" s="65" t="str">
        <f t="shared" si="457"/>
        <v/>
      </c>
      <c r="AI851" s="66" t="str">
        <f>IF(AE:AE="","",IF(R851="Refreshment Beverage",AK851*(Rates!J$19/100),ROUND(SUM(AH851*(Rates!$J$8/100)),4)))</f>
        <v/>
      </c>
      <c r="AJ851" s="67" t="str">
        <f t="shared" si="458"/>
        <v/>
      </c>
      <c r="AK851" s="22" t="str">
        <f t="shared" si="459"/>
        <v/>
      </c>
      <c r="AL851" s="62" t="str">
        <f t="shared" si="460"/>
        <v/>
      </c>
      <c r="AM851" s="63" t="str">
        <f>IF(AS851="","",IF(R851="Refreshment Beverage",ROUND(AS851*Rates!K$19,4),ROUND(AO851*(VLOOKUP(VALUE(Q851),Rates!G$4:L$12,3,0)),4)))</f>
        <v/>
      </c>
      <c r="AN851" s="68" t="str">
        <f>IF(AS851="","",IF(R851="Refreshment Beverage",AS851*(Rates!J$19/100),MAX(AM851,AB851)))</f>
        <v/>
      </c>
      <c r="AO851" s="69" t="str">
        <f t="shared" si="461"/>
        <v/>
      </c>
      <c r="AP851" s="69" t="str">
        <f t="shared" si="462"/>
        <v/>
      </c>
      <c r="AQ851" s="70" t="str">
        <f>IF(AS851="","",IF(R851="Refreshment Beverage",ROUND(SUM(VLOOKUP(Q:Q,Rates!G$15:L$19,3,0)*(AS851-Y851-Z851-AA851)),4),ROUND(SUM(Rates!$K$8*AS851),4)))</f>
        <v/>
      </c>
      <c r="AR851" s="66" t="str">
        <f t="shared" si="463"/>
        <v/>
      </c>
      <c r="AS851" s="22" t="str">
        <f t="shared" si="464"/>
        <v/>
      </c>
      <c r="AT851" s="62" t="str">
        <f t="shared" si="465"/>
        <v/>
      </c>
      <c r="AU851" s="63" t="str">
        <f>IF(AX851="","",IF(R851="Refreshment Beverage",ROUND((BA851-Y851-Z851-AA851)*VLOOKUP(VALUE(Q851),Rates!G$15:L$19,3,0),4),ROUND(AW851*(VLOOKUP(VALUE(Q851),Rates!G:L,3,0)),4)))</f>
        <v/>
      </c>
      <c r="AV851" s="68" t="str">
        <f t="shared" si="466"/>
        <v/>
      </c>
      <c r="AW851" s="69" t="str">
        <f t="shared" si="467"/>
        <v/>
      </c>
      <c r="AX851" s="65" t="str">
        <f t="shared" si="468"/>
        <v/>
      </c>
      <c r="AY851" s="70" t="str">
        <f>IF(AX851="","",IF(R851="Refreshment Beverage",ROUND(SUM(AX851*Rates!K$19),4),ROUND(SUM(AX851*(Rates!J$8/100)),4)))</f>
        <v/>
      </c>
      <c r="AZ851" s="67" t="str">
        <f t="shared" si="469"/>
        <v/>
      </c>
      <c r="BA851" s="22" t="str">
        <f t="shared" si="470"/>
        <v/>
      </c>
      <c r="BD851" s="171"/>
      <c r="BE851" s="171"/>
      <c r="BF851" s="171"/>
      <c r="BG851" s="171"/>
    </row>
    <row r="852" spans="11:59" ht="12.75" customHeight="1" x14ac:dyDescent="0.3">
      <c r="K852" s="42" t="str">
        <f t="shared" si="442"/>
        <v/>
      </c>
      <c r="L852" s="55" t="str">
        <f t="shared" si="443"/>
        <v/>
      </c>
      <c r="M852" s="43" t="str">
        <f t="shared" si="444"/>
        <v/>
      </c>
      <c r="N852" s="56" t="str" cm="1">
        <f t="array" ref="N852">IFERROR(IF(_xlfn.SINGLE(B:B)="","",IF(R852="Beer",SUM(LOOKUP(2,1/(Rates!$B$3:$B$5&lt;=W852)/(Rates!$C$3:$C$5&gt;=W852),Rates!$D$3:$D$5)*(X852/100)*W852),IF(R852="Refreshment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56" t="str">
        <f t="shared" si="445"/>
        <v/>
      </c>
      <c r="P852" s="53"/>
      <c r="Q852" s="14" t="str">
        <f t="shared" si="446"/>
        <v/>
      </c>
      <c r="R852" s="57" t="str">
        <f t="shared" si="447"/>
        <v/>
      </c>
      <c r="S852" s="58" t="str">
        <f>IF(B852="","",IF(R852="Refreshment Beverage",VLOOKUP(VALUE(Q852),Rates!G$15:L$19,2,0),VLOOKUP(VALUE(Q852),Rates!G$4:L$12,2,0)))</f>
        <v/>
      </c>
      <c r="T852" s="58" t="str">
        <f t="shared" si="448"/>
        <v/>
      </c>
      <c r="U852" s="58" t="str">
        <f t="shared" si="449"/>
        <v/>
      </c>
      <c r="V852" s="58" t="str">
        <f t="shared" si="450"/>
        <v/>
      </c>
      <c r="W852" s="58" t="str">
        <f t="shared" si="451"/>
        <v/>
      </c>
      <c r="X852" s="59" t="str">
        <f t="shared" si="452"/>
        <v/>
      </c>
      <c r="Y852" s="60" t="str">
        <f>IF(B:B="","",IF(R852="Refreshment Beverage",VLOOKUP(Q852,Rates!G$15:L$19,6,0)*W852,VLOOKUP(Q852,Rates!G$4:L$12,6,0)*W852))</f>
        <v/>
      </c>
      <c r="Z852" s="60" t="str">
        <f t="shared" si="453"/>
        <v/>
      </c>
      <c r="AA852" s="60" t="str">
        <f t="shared" si="441"/>
        <v/>
      </c>
      <c r="AB852" s="61" t="str" cm="1">
        <f t="array" ref="AB852">IF(_xlfn.SINGLE(B:B)="","",IF(R852="Refreshment Beverage","",IF(AND(R852="Beer",Q852=0),SUM(LOOKUP(2,1/(Rates!$B$15:$B$18&lt;=W852)/(Rates!$C$15:$C$18&gt;=W852),Rates!$D$15:$D$18)*W852),VLOOKUP(VALUE(_xlfn.SINGLE(Q:Q)),Rates!A:B,2,0)*W852)))</f>
        <v/>
      </c>
      <c r="AC852" s="61" t="str" cm="1">
        <f t="array" ref="AC852">IF(_xlfn.SINGLE(B:B)="","",IF(R852="Refreshment Beverage","",IF(AND(R852="Beer",Q852=0),SUM(LOOKUP(2,1/(Rates!$B$15:$B$18&lt;=W852)/(Rates!$C$15:$C$18&gt;=W852),Rates!$E$15:$E$18)*W852),VLOOKUP(VALUE(_xlfn.SINGLE(Q:Q)),Rates!A:C,3,0)*W852)))</f>
        <v/>
      </c>
      <c r="AD852" s="168">
        <f>IFERROR(IF(R852="Beer","",IF(OR(Q852=1,Q852=2,Q852=3,Q852=4),VLOOKUP(Q852,Rates!$A$31:$B$34,2,0)*W852,IF(V852=1,VLOOKUP(U852,'REB BEV MIN MKUP'!B:E,4,0),IF(V852&gt;1,VLOOKUP(VALUE(W852),'REB BEV MIN MKUP'!O:Q,3,0),0)))),0)</f>
        <v>0</v>
      </c>
      <c r="AE852" s="62" t="str">
        <f t="shared" si="454"/>
        <v/>
      </c>
      <c r="AF852" s="63" t="str">
        <f t="shared" si="455"/>
        <v/>
      </c>
      <c r="AG852" s="64" t="str">
        <f t="shared" si="456"/>
        <v/>
      </c>
      <c r="AH852" s="65" t="str">
        <f t="shared" si="457"/>
        <v/>
      </c>
      <c r="AI852" s="66" t="str">
        <f>IF(AE:AE="","",IF(R852="Refreshment Beverage",AK852*(Rates!J$19/100),ROUND(SUM(AH852*(Rates!$J$8/100)),4)))</f>
        <v/>
      </c>
      <c r="AJ852" s="67" t="str">
        <f t="shared" si="458"/>
        <v/>
      </c>
      <c r="AK852" s="22" t="str">
        <f t="shared" si="459"/>
        <v/>
      </c>
      <c r="AL852" s="62" t="str">
        <f t="shared" si="460"/>
        <v/>
      </c>
      <c r="AM852" s="63" t="str">
        <f>IF(AS852="","",IF(R852="Refreshment Beverage",ROUND(AS852*Rates!K$19,4),ROUND(AO852*(VLOOKUP(VALUE(Q852),Rates!G$4:L$12,3,0)),4)))</f>
        <v/>
      </c>
      <c r="AN852" s="68" t="str">
        <f>IF(AS852="","",IF(R852="Refreshment Beverage",AS852*(Rates!J$19/100),MAX(AM852,AB852)))</f>
        <v/>
      </c>
      <c r="AO852" s="69" t="str">
        <f t="shared" si="461"/>
        <v/>
      </c>
      <c r="AP852" s="69" t="str">
        <f t="shared" si="462"/>
        <v/>
      </c>
      <c r="AQ852" s="70" t="str">
        <f>IF(AS852="","",IF(R852="Refreshment Beverage",ROUND(SUM(VLOOKUP(Q:Q,Rates!G$15:L$19,3,0)*(AS852-Y852-Z852-AA852)),4),ROUND(SUM(Rates!$K$8*AS852),4)))</f>
        <v/>
      </c>
      <c r="AR852" s="66" t="str">
        <f t="shared" si="463"/>
        <v/>
      </c>
      <c r="AS852" s="22" t="str">
        <f t="shared" si="464"/>
        <v/>
      </c>
      <c r="AT852" s="62" t="str">
        <f t="shared" si="465"/>
        <v/>
      </c>
      <c r="AU852" s="63" t="str">
        <f>IF(AX852="","",IF(R852="Refreshment Beverage",ROUND((BA852-Y852-Z852-AA852)*VLOOKUP(VALUE(Q852),Rates!G$15:L$19,3,0),4),ROUND(AW852*(VLOOKUP(VALUE(Q852),Rates!G:L,3,0)),4)))</f>
        <v/>
      </c>
      <c r="AV852" s="68" t="str">
        <f t="shared" si="466"/>
        <v/>
      </c>
      <c r="AW852" s="69" t="str">
        <f t="shared" si="467"/>
        <v/>
      </c>
      <c r="AX852" s="65" t="str">
        <f t="shared" si="468"/>
        <v/>
      </c>
      <c r="AY852" s="70" t="str">
        <f>IF(AX852="","",IF(R852="Refreshment Beverage",ROUND(SUM(AX852*Rates!K$19),4),ROUND(SUM(AX852*(Rates!J$8/100)),4)))</f>
        <v/>
      </c>
      <c r="AZ852" s="67" t="str">
        <f t="shared" si="469"/>
        <v/>
      </c>
      <c r="BA852" s="22" t="str">
        <f t="shared" si="470"/>
        <v/>
      </c>
      <c r="BD852" s="171"/>
      <c r="BE852" s="171"/>
      <c r="BF852" s="171"/>
      <c r="BG852" s="171"/>
    </row>
    <row r="853" spans="11:59" ht="12.75" customHeight="1" x14ac:dyDescent="0.3">
      <c r="K853" s="42" t="str">
        <f t="shared" si="442"/>
        <v/>
      </c>
      <c r="L853" s="55" t="str">
        <f t="shared" si="443"/>
        <v/>
      </c>
      <c r="M853" s="43" t="str">
        <f t="shared" si="444"/>
        <v/>
      </c>
      <c r="N853" s="56" t="str" cm="1">
        <f t="array" ref="N853">IFERROR(IF(_xlfn.SINGLE(B:B)="","",IF(R853="Beer",SUM(LOOKUP(2,1/(Rates!$B$3:$B$5&lt;=W853)/(Rates!$C$3:$C$5&gt;=W853),Rates!$D$3:$D$5)*(X853/100)*W853),IF(R853="Refreshment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56" t="str">
        <f t="shared" si="445"/>
        <v/>
      </c>
      <c r="P853" s="53"/>
      <c r="Q853" s="14" t="str">
        <f t="shared" si="446"/>
        <v/>
      </c>
      <c r="R853" s="57" t="str">
        <f t="shared" si="447"/>
        <v/>
      </c>
      <c r="S853" s="58" t="str">
        <f>IF(B853="","",IF(R853="Refreshment Beverage",VLOOKUP(VALUE(Q853),Rates!G$15:L$19,2,0),VLOOKUP(VALUE(Q853),Rates!G$4:L$12,2,0)))</f>
        <v/>
      </c>
      <c r="T853" s="58" t="str">
        <f t="shared" si="448"/>
        <v/>
      </c>
      <c r="U853" s="58" t="str">
        <f t="shared" si="449"/>
        <v/>
      </c>
      <c r="V853" s="58" t="str">
        <f t="shared" si="450"/>
        <v/>
      </c>
      <c r="W853" s="58" t="str">
        <f t="shared" si="451"/>
        <v/>
      </c>
      <c r="X853" s="59" t="str">
        <f t="shared" si="452"/>
        <v/>
      </c>
      <c r="Y853" s="60" t="str">
        <f>IF(B:B="","",IF(R853="Refreshment Beverage",VLOOKUP(Q853,Rates!G$15:L$19,6,0)*W853,VLOOKUP(Q853,Rates!G$4:L$12,6,0)*W853))</f>
        <v/>
      </c>
      <c r="Z853" s="60" t="str">
        <f t="shared" si="453"/>
        <v/>
      </c>
      <c r="AA853" s="60" t="str">
        <f t="shared" si="441"/>
        <v/>
      </c>
      <c r="AB853" s="61" t="str" cm="1">
        <f t="array" ref="AB853">IF(_xlfn.SINGLE(B:B)="","",IF(R853="Refreshment Beverage","",IF(AND(R853="Beer",Q853=0),SUM(LOOKUP(2,1/(Rates!$B$15:$B$18&lt;=W853)/(Rates!$C$15:$C$18&gt;=W853),Rates!$D$15:$D$18)*W853),VLOOKUP(VALUE(_xlfn.SINGLE(Q:Q)),Rates!A:B,2,0)*W853)))</f>
        <v/>
      </c>
      <c r="AC853" s="61" t="str" cm="1">
        <f t="array" ref="AC853">IF(_xlfn.SINGLE(B:B)="","",IF(R853="Refreshment Beverage","",IF(AND(R853="Beer",Q853=0),SUM(LOOKUP(2,1/(Rates!$B$15:$B$18&lt;=W853)/(Rates!$C$15:$C$18&gt;=W853),Rates!$E$15:$E$18)*W853),VLOOKUP(VALUE(_xlfn.SINGLE(Q:Q)),Rates!A:C,3,0)*W853)))</f>
        <v/>
      </c>
      <c r="AD853" s="168">
        <f>IFERROR(IF(R853="Beer","",IF(OR(Q853=1,Q853=2,Q853=3,Q853=4),VLOOKUP(Q853,Rates!$A$31:$B$34,2,0)*W853,IF(V853=1,VLOOKUP(U853,'REB BEV MIN MKUP'!B:E,4,0),IF(V853&gt;1,VLOOKUP(VALUE(W853),'REB BEV MIN MKUP'!O:Q,3,0),0)))),0)</f>
        <v>0</v>
      </c>
      <c r="AE853" s="62" t="str">
        <f t="shared" si="454"/>
        <v/>
      </c>
      <c r="AF853" s="63" t="str">
        <f t="shared" si="455"/>
        <v/>
      </c>
      <c r="AG853" s="64" t="str">
        <f t="shared" si="456"/>
        <v/>
      </c>
      <c r="AH853" s="65" t="str">
        <f t="shared" si="457"/>
        <v/>
      </c>
      <c r="AI853" s="66" t="str">
        <f>IF(AE:AE="","",IF(R853="Refreshment Beverage",AK853*(Rates!J$19/100),ROUND(SUM(AH853*(Rates!$J$8/100)),4)))</f>
        <v/>
      </c>
      <c r="AJ853" s="67" t="str">
        <f t="shared" si="458"/>
        <v/>
      </c>
      <c r="AK853" s="22" t="str">
        <f t="shared" si="459"/>
        <v/>
      </c>
      <c r="AL853" s="62" t="str">
        <f t="shared" si="460"/>
        <v/>
      </c>
      <c r="AM853" s="63" t="str">
        <f>IF(AS853="","",IF(R853="Refreshment Beverage",ROUND(AS853*Rates!K$19,4),ROUND(AO853*(VLOOKUP(VALUE(Q853),Rates!G$4:L$12,3,0)),4)))</f>
        <v/>
      </c>
      <c r="AN853" s="68" t="str">
        <f>IF(AS853="","",IF(R853="Refreshment Beverage",AS853*(Rates!J$19/100),MAX(AM853,AB853)))</f>
        <v/>
      </c>
      <c r="AO853" s="69" t="str">
        <f t="shared" si="461"/>
        <v/>
      </c>
      <c r="AP853" s="69" t="str">
        <f t="shared" si="462"/>
        <v/>
      </c>
      <c r="AQ853" s="70" t="str">
        <f>IF(AS853="","",IF(R853="Refreshment Beverage",ROUND(SUM(VLOOKUP(Q:Q,Rates!G$15:L$19,3,0)*(AS853-Y853-Z853-AA853)),4),ROUND(SUM(Rates!$K$8*AS853),4)))</f>
        <v/>
      </c>
      <c r="AR853" s="66" t="str">
        <f t="shared" si="463"/>
        <v/>
      </c>
      <c r="AS853" s="22" t="str">
        <f t="shared" si="464"/>
        <v/>
      </c>
      <c r="AT853" s="62" t="str">
        <f t="shared" si="465"/>
        <v/>
      </c>
      <c r="AU853" s="63" t="str">
        <f>IF(AX853="","",IF(R853="Refreshment Beverage",ROUND((BA853-Y853-Z853-AA853)*VLOOKUP(VALUE(Q853),Rates!G$15:L$19,3,0),4),ROUND(AW853*(VLOOKUP(VALUE(Q853),Rates!G:L,3,0)),4)))</f>
        <v/>
      </c>
      <c r="AV853" s="68" t="str">
        <f t="shared" si="466"/>
        <v/>
      </c>
      <c r="AW853" s="69" t="str">
        <f t="shared" si="467"/>
        <v/>
      </c>
      <c r="AX853" s="65" t="str">
        <f t="shared" si="468"/>
        <v/>
      </c>
      <c r="AY853" s="70" t="str">
        <f>IF(AX853="","",IF(R853="Refreshment Beverage",ROUND(SUM(AX853*Rates!K$19),4),ROUND(SUM(AX853*(Rates!J$8/100)),4)))</f>
        <v/>
      </c>
      <c r="AZ853" s="67" t="str">
        <f t="shared" si="469"/>
        <v/>
      </c>
      <c r="BA853" s="22" t="str">
        <f t="shared" si="470"/>
        <v/>
      </c>
      <c r="BD853" s="171"/>
      <c r="BE853" s="171"/>
      <c r="BF853" s="171"/>
      <c r="BG853" s="171"/>
    </row>
    <row r="854" spans="11:59" ht="12.75" customHeight="1" x14ac:dyDescent="0.3">
      <c r="K854" s="42" t="str">
        <f t="shared" si="442"/>
        <v/>
      </c>
      <c r="L854" s="55" t="str">
        <f t="shared" si="443"/>
        <v/>
      </c>
      <c r="M854" s="43" t="str">
        <f t="shared" si="444"/>
        <v/>
      </c>
      <c r="N854" s="56" t="str" cm="1">
        <f t="array" ref="N854">IFERROR(IF(_xlfn.SINGLE(B:B)="","",IF(R854="Beer",SUM(LOOKUP(2,1/(Rates!$B$3:$B$5&lt;=W854)/(Rates!$C$3:$C$5&gt;=W854),Rates!$D$3:$D$5)*(X854/100)*W854),IF(R854="Refreshment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56" t="str">
        <f t="shared" si="445"/>
        <v/>
      </c>
      <c r="P854" s="53"/>
      <c r="Q854" s="14" t="str">
        <f t="shared" si="446"/>
        <v/>
      </c>
      <c r="R854" s="57" t="str">
        <f t="shared" si="447"/>
        <v/>
      </c>
      <c r="S854" s="58" t="str">
        <f>IF(B854="","",IF(R854="Refreshment Beverage",VLOOKUP(VALUE(Q854),Rates!G$15:L$19,2,0),VLOOKUP(VALUE(Q854),Rates!G$4:L$12,2,0)))</f>
        <v/>
      </c>
      <c r="T854" s="58" t="str">
        <f t="shared" si="448"/>
        <v/>
      </c>
      <c r="U854" s="58" t="str">
        <f t="shared" si="449"/>
        <v/>
      </c>
      <c r="V854" s="58" t="str">
        <f t="shared" si="450"/>
        <v/>
      </c>
      <c r="W854" s="58" t="str">
        <f t="shared" si="451"/>
        <v/>
      </c>
      <c r="X854" s="59" t="str">
        <f t="shared" si="452"/>
        <v/>
      </c>
      <c r="Y854" s="60" t="str">
        <f>IF(B:B="","",IF(R854="Refreshment Beverage",VLOOKUP(Q854,Rates!G$15:L$19,6,0)*W854,VLOOKUP(Q854,Rates!G$4:L$12,6,0)*W854))</f>
        <v/>
      </c>
      <c r="Z854" s="60" t="str">
        <f t="shared" si="453"/>
        <v/>
      </c>
      <c r="AA854" s="60" t="str">
        <f t="shared" si="441"/>
        <v/>
      </c>
      <c r="AB854" s="61" t="str" cm="1">
        <f t="array" ref="AB854">IF(_xlfn.SINGLE(B:B)="","",IF(R854="Refreshment Beverage","",IF(AND(R854="Beer",Q854=0),SUM(LOOKUP(2,1/(Rates!$B$15:$B$18&lt;=W854)/(Rates!$C$15:$C$18&gt;=W854),Rates!$D$15:$D$18)*W854),VLOOKUP(VALUE(_xlfn.SINGLE(Q:Q)),Rates!A:B,2,0)*W854)))</f>
        <v/>
      </c>
      <c r="AC854" s="61" t="str" cm="1">
        <f t="array" ref="AC854">IF(_xlfn.SINGLE(B:B)="","",IF(R854="Refreshment Beverage","",IF(AND(R854="Beer",Q854=0),SUM(LOOKUP(2,1/(Rates!$B$15:$B$18&lt;=W854)/(Rates!$C$15:$C$18&gt;=W854),Rates!$E$15:$E$18)*W854),VLOOKUP(VALUE(_xlfn.SINGLE(Q:Q)),Rates!A:C,3,0)*W854)))</f>
        <v/>
      </c>
      <c r="AD854" s="168">
        <f>IFERROR(IF(R854="Beer","",IF(OR(Q854=1,Q854=2,Q854=3,Q854=4),VLOOKUP(Q854,Rates!$A$31:$B$34,2,0)*W854,IF(V854=1,VLOOKUP(U854,'REB BEV MIN MKUP'!B:E,4,0),IF(V854&gt;1,VLOOKUP(VALUE(W854),'REB BEV MIN MKUP'!O:Q,3,0),0)))),0)</f>
        <v>0</v>
      </c>
      <c r="AE854" s="62" t="str">
        <f t="shared" si="454"/>
        <v/>
      </c>
      <c r="AF854" s="63" t="str">
        <f t="shared" si="455"/>
        <v/>
      </c>
      <c r="AG854" s="64" t="str">
        <f t="shared" si="456"/>
        <v/>
      </c>
      <c r="AH854" s="65" t="str">
        <f t="shared" si="457"/>
        <v/>
      </c>
      <c r="AI854" s="66" t="str">
        <f>IF(AE:AE="","",IF(R854="Refreshment Beverage",AK854*(Rates!J$19/100),ROUND(SUM(AH854*(Rates!$J$8/100)),4)))</f>
        <v/>
      </c>
      <c r="AJ854" s="67" t="str">
        <f t="shared" si="458"/>
        <v/>
      </c>
      <c r="AK854" s="22" t="str">
        <f t="shared" si="459"/>
        <v/>
      </c>
      <c r="AL854" s="62" t="str">
        <f t="shared" si="460"/>
        <v/>
      </c>
      <c r="AM854" s="63" t="str">
        <f>IF(AS854="","",IF(R854="Refreshment Beverage",ROUND(AS854*Rates!K$19,4),ROUND(AO854*(VLOOKUP(VALUE(Q854),Rates!G$4:L$12,3,0)),4)))</f>
        <v/>
      </c>
      <c r="AN854" s="68" t="str">
        <f>IF(AS854="","",IF(R854="Refreshment Beverage",AS854*(Rates!J$19/100),MAX(AM854,AB854)))</f>
        <v/>
      </c>
      <c r="AO854" s="69" t="str">
        <f t="shared" si="461"/>
        <v/>
      </c>
      <c r="AP854" s="69" t="str">
        <f t="shared" si="462"/>
        <v/>
      </c>
      <c r="AQ854" s="70" t="str">
        <f>IF(AS854="","",IF(R854="Refreshment Beverage",ROUND(SUM(VLOOKUP(Q:Q,Rates!G$15:L$19,3,0)*(AS854-Y854-Z854-AA854)),4),ROUND(SUM(Rates!$K$8*AS854),4)))</f>
        <v/>
      </c>
      <c r="AR854" s="66" t="str">
        <f t="shared" si="463"/>
        <v/>
      </c>
      <c r="AS854" s="22" t="str">
        <f t="shared" si="464"/>
        <v/>
      </c>
      <c r="AT854" s="62" t="str">
        <f t="shared" si="465"/>
        <v/>
      </c>
      <c r="AU854" s="63" t="str">
        <f>IF(AX854="","",IF(R854="Refreshment Beverage",ROUND((BA854-Y854-Z854-AA854)*VLOOKUP(VALUE(Q854),Rates!G$15:L$19,3,0),4),ROUND(AW854*(VLOOKUP(VALUE(Q854),Rates!G:L,3,0)),4)))</f>
        <v/>
      </c>
      <c r="AV854" s="68" t="str">
        <f t="shared" si="466"/>
        <v/>
      </c>
      <c r="AW854" s="69" t="str">
        <f t="shared" si="467"/>
        <v/>
      </c>
      <c r="AX854" s="65" t="str">
        <f t="shared" si="468"/>
        <v/>
      </c>
      <c r="AY854" s="70" t="str">
        <f>IF(AX854="","",IF(R854="Refreshment Beverage",ROUND(SUM(AX854*Rates!K$19),4),ROUND(SUM(AX854*(Rates!J$8/100)),4)))</f>
        <v/>
      </c>
      <c r="AZ854" s="67" t="str">
        <f t="shared" si="469"/>
        <v/>
      </c>
      <c r="BA854" s="22" t="str">
        <f t="shared" si="470"/>
        <v/>
      </c>
      <c r="BD854" s="171"/>
      <c r="BE854" s="171"/>
      <c r="BF854" s="171"/>
      <c r="BG854" s="171"/>
    </row>
    <row r="855" spans="11:59" ht="12.75" customHeight="1" x14ac:dyDescent="0.3">
      <c r="K855" s="42" t="str">
        <f t="shared" si="442"/>
        <v/>
      </c>
      <c r="L855" s="55" t="str">
        <f t="shared" si="443"/>
        <v/>
      </c>
      <c r="M855" s="43" t="str">
        <f t="shared" si="444"/>
        <v/>
      </c>
      <c r="N855" s="56" t="str" cm="1">
        <f t="array" ref="N855">IFERROR(IF(_xlfn.SINGLE(B:B)="","",IF(R855="Beer",SUM(LOOKUP(2,1/(Rates!$B$3:$B$5&lt;=W855)/(Rates!$C$3:$C$5&gt;=W855),Rates!$D$3:$D$5)*(X855/100)*W855),IF(R855="Refreshment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56" t="str">
        <f t="shared" si="445"/>
        <v/>
      </c>
      <c r="P855" s="53"/>
      <c r="Q855" s="14" t="str">
        <f t="shared" si="446"/>
        <v/>
      </c>
      <c r="R855" s="57" t="str">
        <f t="shared" si="447"/>
        <v/>
      </c>
      <c r="S855" s="58" t="str">
        <f>IF(B855="","",IF(R855="Refreshment Beverage",VLOOKUP(VALUE(Q855),Rates!G$15:L$19,2,0),VLOOKUP(VALUE(Q855),Rates!G$4:L$12,2,0)))</f>
        <v/>
      </c>
      <c r="T855" s="58" t="str">
        <f t="shared" si="448"/>
        <v/>
      </c>
      <c r="U855" s="58" t="str">
        <f t="shared" si="449"/>
        <v/>
      </c>
      <c r="V855" s="58" t="str">
        <f t="shared" si="450"/>
        <v/>
      </c>
      <c r="W855" s="58" t="str">
        <f t="shared" si="451"/>
        <v/>
      </c>
      <c r="X855" s="59" t="str">
        <f t="shared" si="452"/>
        <v/>
      </c>
      <c r="Y855" s="60" t="str">
        <f>IF(B:B="","",IF(R855="Refreshment Beverage",VLOOKUP(Q855,Rates!G$15:L$19,6,0)*W855,VLOOKUP(Q855,Rates!G$4:L$12,6,0)*W855))</f>
        <v/>
      </c>
      <c r="Z855" s="60" t="str">
        <f t="shared" si="453"/>
        <v/>
      </c>
      <c r="AA855" s="60" t="str">
        <f t="shared" si="441"/>
        <v/>
      </c>
      <c r="AB855" s="61" t="str" cm="1">
        <f t="array" ref="AB855">IF(_xlfn.SINGLE(B:B)="","",IF(R855="Refreshment Beverage","",IF(AND(R855="Beer",Q855=0),SUM(LOOKUP(2,1/(Rates!$B$15:$B$18&lt;=W855)/(Rates!$C$15:$C$18&gt;=W855),Rates!$D$15:$D$18)*W855),VLOOKUP(VALUE(_xlfn.SINGLE(Q:Q)),Rates!A:B,2,0)*W855)))</f>
        <v/>
      </c>
      <c r="AC855" s="61" t="str" cm="1">
        <f t="array" ref="AC855">IF(_xlfn.SINGLE(B:B)="","",IF(R855="Refreshment Beverage","",IF(AND(R855="Beer",Q855=0),SUM(LOOKUP(2,1/(Rates!$B$15:$B$18&lt;=W855)/(Rates!$C$15:$C$18&gt;=W855),Rates!$E$15:$E$18)*W855),VLOOKUP(VALUE(_xlfn.SINGLE(Q:Q)),Rates!A:C,3,0)*W855)))</f>
        <v/>
      </c>
      <c r="AD855" s="168">
        <f>IFERROR(IF(R855="Beer","",IF(OR(Q855=1,Q855=2,Q855=3,Q855=4),VLOOKUP(Q855,Rates!$A$31:$B$34,2,0)*W855,IF(V855=1,VLOOKUP(U855,'REB BEV MIN MKUP'!B:E,4,0),IF(V855&gt;1,VLOOKUP(VALUE(W855),'REB BEV MIN MKUP'!O:Q,3,0),0)))),0)</f>
        <v>0</v>
      </c>
      <c r="AE855" s="62" t="str">
        <f t="shared" si="454"/>
        <v/>
      </c>
      <c r="AF855" s="63" t="str">
        <f t="shared" si="455"/>
        <v/>
      </c>
      <c r="AG855" s="64" t="str">
        <f t="shared" si="456"/>
        <v/>
      </c>
      <c r="AH855" s="65" t="str">
        <f t="shared" si="457"/>
        <v/>
      </c>
      <c r="AI855" s="66" t="str">
        <f>IF(AE:AE="","",IF(R855="Refreshment Beverage",AK855*(Rates!J$19/100),ROUND(SUM(AH855*(Rates!$J$8/100)),4)))</f>
        <v/>
      </c>
      <c r="AJ855" s="67" t="str">
        <f t="shared" si="458"/>
        <v/>
      </c>
      <c r="AK855" s="22" t="str">
        <f t="shared" si="459"/>
        <v/>
      </c>
      <c r="AL855" s="62" t="str">
        <f t="shared" si="460"/>
        <v/>
      </c>
      <c r="AM855" s="63" t="str">
        <f>IF(AS855="","",IF(R855="Refreshment Beverage",ROUND(AS855*Rates!K$19,4),ROUND(AO855*(VLOOKUP(VALUE(Q855),Rates!G$4:L$12,3,0)),4)))</f>
        <v/>
      </c>
      <c r="AN855" s="68" t="str">
        <f>IF(AS855="","",IF(R855="Refreshment Beverage",AS855*(Rates!J$19/100),MAX(AM855,AB855)))</f>
        <v/>
      </c>
      <c r="AO855" s="69" t="str">
        <f t="shared" si="461"/>
        <v/>
      </c>
      <c r="AP855" s="69" t="str">
        <f t="shared" si="462"/>
        <v/>
      </c>
      <c r="AQ855" s="70" t="str">
        <f>IF(AS855="","",IF(R855="Refreshment Beverage",ROUND(SUM(VLOOKUP(Q:Q,Rates!G$15:L$19,3,0)*(AS855-Y855-Z855-AA855)),4),ROUND(SUM(Rates!$K$8*AS855),4)))</f>
        <v/>
      </c>
      <c r="AR855" s="66" t="str">
        <f t="shared" si="463"/>
        <v/>
      </c>
      <c r="AS855" s="22" t="str">
        <f t="shared" si="464"/>
        <v/>
      </c>
      <c r="AT855" s="62" t="str">
        <f t="shared" si="465"/>
        <v/>
      </c>
      <c r="AU855" s="63" t="str">
        <f>IF(AX855="","",IF(R855="Refreshment Beverage",ROUND((BA855-Y855-Z855-AA855)*VLOOKUP(VALUE(Q855),Rates!G$15:L$19,3,0),4),ROUND(AW855*(VLOOKUP(VALUE(Q855),Rates!G:L,3,0)),4)))</f>
        <v/>
      </c>
      <c r="AV855" s="68" t="str">
        <f t="shared" si="466"/>
        <v/>
      </c>
      <c r="AW855" s="69" t="str">
        <f t="shared" si="467"/>
        <v/>
      </c>
      <c r="AX855" s="65" t="str">
        <f t="shared" si="468"/>
        <v/>
      </c>
      <c r="AY855" s="70" t="str">
        <f>IF(AX855="","",IF(R855="Refreshment Beverage",ROUND(SUM(AX855*Rates!K$19),4),ROUND(SUM(AX855*(Rates!J$8/100)),4)))</f>
        <v/>
      </c>
      <c r="AZ855" s="67" t="str">
        <f t="shared" si="469"/>
        <v/>
      </c>
      <c r="BA855" s="22" t="str">
        <f t="shared" si="470"/>
        <v/>
      </c>
      <c r="BD855" s="171"/>
      <c r="BE855" s="171"/>
      <c r="BF855" s="171"/>
      <c r="BG855" s="171"/>
    </row>
    <row r="856" spans="11:59" ht="12.75" customHeight="1" x14ac:dyDescent="0.3">
      <c r="K856" s="42" t="str">
        <f t="shared" si="442"/>
        <v/>
      </c>
      <c r="L856" s="55" t="str">
        <f t="shared" si="443"/>
        <v/>
      </c>
      <c r="M856" s="43" t="str">
        <f t="shared" si="444"/>
        <v/>
      </c>
      <c r="N856" s="56" t="str" cm="1">
        <f t="array" ref="N856">IFERROR(IF(_xlfn.SINGLE(B:B)="","",IF(R856="Beer",SUM(LOOKUP(2,1/(Rates!$B$3:$B$5&lt;=W856)/(Rates!$C$3:$C$5&gt;=W856),Rates!$D$3:$D$5)*(X856/100)*W856),IF(R856="Refreshment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56" t="str">
        <f t="shared" si="445"/>
        <v/>
      </c>
      <c r="P856" s="53"/>
      <c r="Q856" s="14" t="str">
        <f t="shared" si="446"/>
        <v/>
      </c>
      <c r="R856" s="57" t="str">
        <f t="shared" si="447"/>
        <v/>
      </c>
      <c r="S856" s="58" t="str">
        <f>IF(B856="","",IF(R856="Refreshment Beverage",VLOOKUP(VALUE(Q856),Rates!G$15:L$19,2,0),VLOOKUP(VALUE(Q856),Rates!G$4:L$12,2,0)))</f>
        <v/>
      </c>
      <c r="T856" s="58" t="str">
        <f t="shared" si="448"/>
        <v/>
      </c>
      <c r="U856" s="58" t="str">
        <f t="shared" si="449"/>
        <v/>
      </c>
      <c r="V856" s="58" t="str">
        <f t="shared" si="450"/>
        <v/>
      </c>
      <c r="W856" s="58" t="str">
        <f t="shared" si="451"/>
        <v/>
      </c>
      <c r="X856" s="59" t="str">
        <f t="shared" si="452"/>
        <v/>
      </c>
      <c r="Y856" s="60" t="str">
        <f>IF(B:B="","",IF(R856="Refreshment Beverage",VLOOKUP(Q856,Rates!G$15:L$19,6,0)*W856,VLOOKUP(Q856,Rates!G$4:L$12,6,0)*W856))</f>
        <v/>
      </c>
      <c r="Z856" s="60" t="str">
        <f t="shared" si="453"/>
        <v/>
      </c>
      <c r="AA856" s="60" t="str">
        <f t="shared" si="441"/>
        <v/>
      </c>
      <c r="AB856" s="61" t="str" cm="1">
        <f t="array" ref="AB856">IF(_xlfn.SINGLE(B:B)="","",IF(R856="Refreshment Beverage","",IF(AND(R856="Beer",Q856=0),SUM(LOOKUP(2,1/(Rates!$B$15:$B$18&lt;=W856)/(Rates!$C$15:$C$18&gt;=W856),Rates!$D$15:$D$18)*W856),VLOOKUP(VALUE(_xlfn.SINGLE(Q:Q)),Rates!A:B,2,0)*W856)))</f>
        <v/>
      </c>
      <c r="AC856" s="61" t="str" cm="1">
        <f t="array" ref="AC856">IF(_xlfn.SINGLE(B:B)="","",IF(R856="Refreshment Beverage","",IF(AND(R856="Beer",Q856=0),SUM(LOOKUP(2,1/(Rates!$B$15:$B$18&lt;=W856)/(Rates!$C$15:$C$18&gt;=W856),Rates!$E$15:$E$18)*W856),VLOOKUP(VALUE(_xlfn.SINGLE(Q:Q)),Rates!A:C,3,0)*W856)))</f>
        <v/>
      </c>
      <c r="AD856" s="168">
        <f>IFERROR(IF(R856="Beer","",IF(OR(Q856=1,Q856=2,Q856=3,Q856=4),VLOOKUP(Q856,Rates!$A$31:$B$34,2,0)*W856,IF(V856=1,VLOOKUP(U856,'REB BEV MIN MKUP'!B:E,4,0),IF(V856&gt;1,VLOOKUP(VALUE(W856),'REB BEV MIN MKUP'!O:Q,3,0),0)))),0)</f>
        <v>0</v>
      </c>
      <c r="AE856" s="62" t="str">
        <f t="shared" si="454"/>
        <v/>
      </c>
      <c r="AF856" s="63" t="str">
        <f t="shared" si="455"/>
        <v/>
      </c>
      <c r="AG856" s="64" t="str">
        <f t="shared" si="456"/>
        <v/>
      </c>
      <c r="AH856" s="65" t="str">
        <f t="shared" si="457"/>
        <v/>
      </c>
      <c r="AI856" s="66" t="str">
        <f>IF(AE:AE="","",IF(R856="Refreshment Beverage",AK856*(Rates!J$19/100),ROUND(SUM(AH856*(Rates!$J$8/100)),4)))</f>
        <v/>
      </c>
      <c r="AJ856" s="67" t="str">
        <f t="shared" si="458"/>
        <v/>
      </c>
      <c r="AK856" s="22" t="str">
        <f t="shared" si="459"/>
        <v/>
      </c>
      <c r="AL856" s="62" t="str">
        <f t="shared" si="460"/>
        <v/>
      </c>
      <c r="AM856" s="63" t="str">
        <f>IF(AS856="","",IF(R856="Refreshment Beverage",ROUND(AS856*Rates!K$19,4),ROUND(AO856*(VLOOKUP(VALUE(Q856),Rates!G$4:L$12,3,0)),4)))</f>
        <v/>
      </c>
      <c r="AN856" s="68" t="str">
        <f>IF(AS856="","",IF(R856="Refreshment Beverage",AS856*(Rates!J$19/100),MAX(AM856,AB856)))</f>
        <v/>
      </c>
      <c r="AO856" s="69" t="str">
        <f t="shared" si="461"/>
        <v/>
      </c>
      <c r="AP856" s="69" t="str">
        <f t="shared" si="462"/>
        <v/>
      </c>
      <c r="AQ856" s="70" t="str">
        <f>IF(AS856="","",IF(R856="Refreshment Beverage",ROUND(SUM(VLOOKUP(Q:Q,Rates!G$15:L$19,3,0)*(AS856-Y856-Z856-AA856)),4),ROUND(SUM(Rates!$K$8*AS856),4)))</f>
        <v/>
      </c>
      <c r="AR856" s="66" t="str">
        <f t="shared" si="463"/>
        <v/>
      </c>
      <c r="AS856" s="22" t="str">
        <f t="shared" si="464"/>
        <v/>
      </c>
      <c r="AT856" s="62" t="str">
        <f t="shared" si="465"/>
        <v/>
      </c>
      <c r="AU856" s="63" t="str">
        <f>IF(AX856="","",IF(R856="Refreshment Beverage",ROUND((BA856-Y856-Z856-AA856)*VLOOKUP(VALUE(Q856),Rates!G$15:L$19,3,0),4),ROUND(AW856*(VLOOKUP(VALUE(Q856),Rates!G:L,3,0)),4)))</f>
        <v/>
      </c>
      <c r="AV856" s="68" t="str">
        <f t="shared" si="466"/>
        <v/>
      </c>
      <c r="AW856" s="69" t="str">
        <f t="shared" si="467"/>
        <v/>
      </c>
      <c r="AX856" s="65" t="str">
        <f t="shared" si="468"/>
        <v/>
      </c>
      <c r="AY856" s="70" t="str">
        <f>IF(AX856="","",IF(R856="Refreshment Beverage",ROUND(SUM(AX856*Rates!K$19),4),ROUND(SUM(AX856*(Rates!J$8/100)),4)))</f>
        <v/>
      </c>
      <c r="AZ856" s="67" t="str">
        <f t="shared" si="469"/>
        <v/>
      </c>
      <c r="BA856" s="22" t="str">
        <f t="shared" si="470"/>
        <v/>
      </c>
      <c r="BD856" s="171"/>
      <c r="BE856" s="171"/>
      <c r="BF856" s="171"/>
      <c r="BG856" s="171"/>
    </row>
    <row r="857" spans="11:59" ht="12.75" customHeight="1" x14ac:dyDescent="0.3">
      <c r="K857" s="42" t="str">
        <f t="shared" si="442"/>
        <v/>
      </c>
      <c r="L857" s="55" t="str">
        <f t="shared" si="443"/>
        <v/>
      </c>
      <c r="M857" s="43" t="str">
        <f t="shared" si="444"/>
        <v/>
      </c>
      <c r="N857" s="56" t="str" cm="1">
        <f t="array" ref="N857">IFERROR(IF(_xlfn.SINGLE(B:B)="","",IF(R857="Beer",SUM(LOOKUP(2,1/(Rates!$B$3:$B$5&lt;=W857)/(Rates!$C$3:$C$5&gt;=W857),Rates!$D$3:$D$5)*(X857/100)*W857),IF(R857="Refreshment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56" t="str">
        <f t="shared" si="445"/>
        <v/>
      </c>
      <c r="P857" s="53"/>
      <c r="Q857" s="14" t="str">
        <f t="shared" si="446"/>
        <v/>
      </c>
      <c r="R857" s="57" t="str">
        <f t="shared" si="447"/>
        <v/>
      </c>
      <c r="S857" s="58" t="str">
        <f>IF(B857="","",IF(R857="Refreshment Beverage",VLOOKUP(VALUE(Q857),Rates!G$15:L$19,2,0),VLOOKUP(VALUE(Q857),Rates!G$4:L$12,2,0)))</f>
        <v/>
      </c>
      <c r="T857" s="58" t="str">
        <f t="shared" si="448"/>
        <v/>
      </c>
      <c r="U857" s="58" t="str">
        <f t="shared" si="449"/>
        <v/>
      </c>
      <c r="V857" s="58" t="str">
        <f t="shared" si="450"/>
        <v/>
      </c>
      <c r="W857" s="58" t="str">
        <f t="shared" si="451"/>
        <v/>
      </c>
      <c r="X857" s="59" t="str">
        <f t="shared" si="452"/>
        <v/>
      </c>
      <c r="Y857" s="60" t="str">
        <f>IF(B:B="","",IF(R857="Refreshment Beverage",VLOOKUP(Q857,Rates!G$15:L$19,6,0)*W857,VLOOKUP(Q857,Rates!G$4:L$12,6,0)*W857))</f>
        <v/>
      </c>
      <c r="Z857" s="60" t="str">
        <f t="shared" si="453"/>
        <v/>
      </c>
      <c r="AA857" s="60" t="str">
        <f t="shared" si="441"/>
        <v/>
      </c>
      <c r="AB857" s="61" t="str" cm="1">
        <f t="array" ref="AB857">IF(_xlfn.SINGLE(B:B)="","",IF(R857="Refreshment Beverage","",IF(AND(R857="Beer",Q857=0),SUM(LOOKUP(2,1/(Rates!$B$15:$B$18&lt;=W857)/(Rates!$C$15:$C$18&gt;=W857),Rates!$D$15:$D$18)*W857),VLOOKUP(VALUE(_xlfn.SINGLE(Q:Q)),Rates!A:B,2,0)*W857)))</f>
        <v/>
      </c>
      <c r="AC857" s="61" t="str" cm="1">
        <f t="array" ref="AC857">IF(_xlfn.SINGLE(B:B)="","",IF(R857="Refreshment Beverage","",IF(AND(R857="Beer",Q857=0),SUM(LOOKUP(2,1/(Rates!$B$15:$B$18&lt;=W857)/(Rates!$C$15:$C$18&gt;=W857),Rates!$E$15:$E$18)*W857),VLOOKUP(VALUE(_xlfn.SINGLE(Q:Q)),Rates!A:C,3,0)*W857)))</f>
        <v/>
      </c>
      <c r="AD857" s="168">
        <f>IFERROR(IF(R857="Beer","",IF(OR(Q857=1,Q857=2,Q857=3,Q857=4),VLOOKUP(Q857,Rates!$A$31:$B$34,2,0)*W857,IF(V857=1,VLOOKUP(U857,'REB BEV MIN MKUP'!B:E,4,0),IF(V857&gt;1,VLOOKUP(VALUE(W857),'REB BEV MIN MKUP'!O:Q,3,0),0)))),0)</f>
        <v>0</v>
      </c>
      <c r="AE857" s="62" t="str">
        <f t="shared" si="454"/>
        <v/>
      </c>
      <c r="AF857" s="63" t="str">
        <f t="shared" si="455"/>
        <v/>
      </c>
      <c r="AG857" s="64" t="str">
        <f t="shared" si="456"/>
        <v/>
      </c>
      <c r="AH857" s="65" t="str">
        <f t="shared" si="457"/>
        <v/>
      </c>
      <c r="AI857" s="66" t="str">
        <f>IF(AE:AE="","",IF(R857="Refreshment Beverage",AK857*(Rates!J$19/100),ROUND(SUM(AH857*(Rates!$J$8/100)),4)))</f>
        <v/>
      </c>
      <c r="AJ857" s="67" t="str">
        <f t="shared" si="458"/>
        <v/>
      </c>
      <c r="AK857" s="22" t="str">
        <f t="shared" si="459"/>
        <v/>
      </c>
      <c r="AL857" s="62" t="str">
        <f t="shared" si="460"/>
        <v/>
      </c>
      <c r="AM857" s="63" t="str">
        <f>IF(AS857="","",IF(R857="Refreshment Beverage",ROUND(AS857*Rates!K$19,4),ROUND(AO857*(VLOOKUP(VALUE(Q857),Rates!G$4:L$12,3,0)),4)))</f>
        <v/>
      </c>
      <c r="AN857" s="68" t="str">
        <f>IF(AS857="","",IF(R857="Refreshment Beverage",AS857*(Rates!J$19/100),MAX(AM857,AB857)))</f>
        <v/>
      </c>
      <c r="AO857" s="69" t="str">
        <f t="shared" si="461"/>
        <v/>
      </c>
      <c r="AP857" s="69" t="str">
        <f t="shared" si="462"/>
        <v/>
      </c>
      <c r="AQ857" s="70" t="str">
        <f>IF(AS857="","",IF(R857="Refreshment Beverage",ROUND(SUM(VLOOKUP(Q:Q,Rates!G$15:L$19,3,0)*(AS857-Y857-Z857-AA857)),4),ROUND(SUM(Rates!$K$8*AS857),4)))</f>
        <v/>
      </c>
      <c r="AR857" s="66" t="str">
        <f t="shared" si="463"/>
        <v/>
      </c>
      <c r="AS857" s="22" t="str">
        <f t="shared" si="464"/>
        <v/>
      </c>
      <c r="AT857" s="62" t="str">
        <f t="shared" si="465"/>
        <v/>
      </c>
      <c r="AU857" s="63" t="str">
        <f>IF(AX857="","",IF(R857="Refreshment Beverage",ROUND((BA857-Y857-Z857-AA857)*VLOOKUP(VALUE(Q857),Rates!G$15:L$19,3,0),4),ROUND(AW857*(VLOOKUP(VALUE(Q857),Rates!G:L,3,0)),4)))</f>
        <v/>
      </c>
      <c r="AV857" s="68" t="str">
        <f t="shared" si="466"/>
        <v/>
      </c>
      <c r="AW857" s="69" t="str">
        <f t="shared" si="467"/>
        <v/>
      </c>
      <c r="AX857" s="65" t="str">
        <f t="shared" si="468"/>
        <v/>
      </c>
      <c r="AY857" s="70" t="str">
        <f>IF(AX857="","",IF(R857="Refreshment Beverage",ROUND(SUM(AX857*Rates!K$19),4),ROUND(SUM(AX857*(Rates!J$8/100)),4)))</f>
        <v/>
      </c>
      <c r="AZ857" s="67" t="str">
        <f t="shared" si="469"/>
        <v/>
      </c>
      <c r="BA857" s="22" t="str">
        <f t="shared" si="470"/>
        <v/>
      </c>
      <c r="BD857" s="171"/>
      <c r="BE857" s="171"/>
      <c r="BF857" s="171"/>
      <c r="BG857" s="171"/>
    </row>
    <row r="858" spans="11:59" ht="12.75" customHeight="1" x14ac:dyDescent="0.3">
      <c r="K858" s="42" t="str">
        <f t="shared" si="442"/>
        <v/>
      </c>
      <c r="L858" s="55" t="str">
        <f t="shared" si="443"/>
        <v/>
      </c>
      <c r="M858" s="43" t="str">
        <f t="shared" si="444"/>
        <v/>
      </c>
      <c r="N858" s="56" t="str" cm="1">
        <f t="array" ref="N858">IFERROR(IF(_xlfn.SINGLE(B:B)="","",IF(R858="Beer",SUM(LOOKUP(2,1/(Rates!$B$3:$B$5&lt;=W858)/(Rates!$C$3:$C$5&gt;=W858),Rates!$D$3:$D$5)*(X858/100)*W858),IF(R858="Refreshment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56" t="str">
        <f t="shared" si="445"/>
        <v/>
      </c>
      <c r="P858" s="53"/>
      <c r="Q858" s="14" t="str">
        <f t="shared" si="446"/>
        <v/>
      </c>
      <c r="R858" s="57" t="str">
        <f t="shared" si="447"/>
        <v/>
      </c>
      <c r="S858" s="58" t="str">
        <f>IF(B858="","",IF(R858="Refreshment Beverage",VLOOKUP(VALUE(Q858),Rates!G$15:L$19,2,0),VLOOKUP(VALUE(Q858),Rates!G$4:L$12,2,0)))</f>
        <v/>
      </c>
      <c r="T858" s="58" t="str">
        <f t="shared" si="448"/>
        <v/>
      </c>
      <c r="U858" s="58" t="str">
        <f t="shared" si="449"/>
        <v/>
      </c>
      <c r="V858" s="58" t="str">
        <f t="shared" si="450"/>
        <v/>
      </c>
      <c r="W858" s="58" t="str">
        <f t="shared" si="451"/>
        <v/>
      </c>
      <c r="X858" s="59" t="str">
        <f t="shared" si="452"/>
        <v/>
      </c>
      <c r="Y858" s="60" t="str">
        <f>IF(B:B="","",IF(R858="Refreshment Beverage",VLOOKUP(Q858,Rates!G$15:L$19,6,0)*W858,VLOOKUP(Q858,Rates!G$4:L$12,6,0)*W858))</f>
        <v/>
      </c>
      <c r="Z858" s="60" t="str">
        <f t="shared" si="453"/>
        <v/>
      </c>
      <c r="AA858" s="60" t="str">
        <f t="shared" si="441"/>
        <v/>
      </c>
      <c r="AB858" s="61" t="str" cm="1">
        <f t="array" ref="AB858">IF(_xlfn.SINGLE(B:B)="","",IF(R858="Refreshment Beverage","",IF(AND(R858="Beer",Q858=0),SUM(LOOKUP(2,1/(Rates!$B$15:$B$18&lt;=W858)/(Rates!$C$15:$C$18&gt;=W858),Rates!$D$15:$D$18)*W858),VLOOKUP(VALUE(_xlfn.SINGLE(Q:Q)),Rates!A:B,2,0)*W858)))</f>
        <v/>
      </c>
      <c r="AC858" s="61" t="str" cm="1">
        <f t="array" ref="AC858">IF(_xlfn.SINGLE(B:B)="","",IF(R858="Refreshment Beverage","",IF(AND(R858="Beer",Q858=0),SUM(LOOKUP(2,1/(Rates!$B$15:$B$18&lt;=W858)/(Rates!$C$15:$C$18&gt;=W858),Rates!$E$15:$E$18)*W858),VLOOKUP(VALUE(_xlfn.SINGLE(Q:Q)),Rates!A:C,3,0)*W858)))</f>
        <v/>
      </c>
      <c r="AD858" s="168">
        <f>IFERROR(IF(R858="Beer","",IF(OR(Q858=1,Q858=2,Q858=3,Q858=4),VLOOKUP(Q858,Rates!$A$31:$B$34,2,0)*W858,IF(V858=1,VLOOKUP(U858,'REB BEV MIN MKUP'!B:E,4,0),IF(V858&gt;1,VLOOKUP(VALUE(W858),'REB BEV MIN MKUP'!O:Q,3,0),0)))),0)</f>
        <v>0</v>
      </c>
      <c r="AE858" s="62" t="str">
        <f t="shared" si="454"/>
        <v/>
      </c>
      <c r="AF858" s="63" t="str">
        <f t="shared" si="455"/>
        <v/>
      </c>
      <c r="AG858" s="64" t="str">
        <f t="shared" si="456"/>
        <v/>
      </c>
      <c r="AH858" s="65" t="str">
        <f t="shared" si="457"/>
        <v/>
      </c>
      <c r="AI858" s="66" t="str">
        <f>IF(AE:AE="","",IF(R858="Refreshment Beverage",AK858*(Rates!J$19/100),ROUND(SUM(AH858*(Rates!$J$8/100)),4)))</f>
        <v/>
      </c>
      <c r="AJ858" s="67" t="str">
        <f t="shared" si="458"/>
        <v/>
      </c>
      <c r="AK858" s="22" t="str">
        <f t="shared" si="459"/>
        <v/>
      </c>
      <c r="AL858" s="62" t="str">
        <f t="shared" si="460"/>
        <v/>
      </c>
      <c r="AM858" s="63" t="str">
        <f>IF(AS858="","",IF(R858="Refreshment Beverage",ROUND(AS858*Rates!K$19,4),ROUND(AO858*(VLOOKUP(VALUE(Q858),Rates!G$4:L$12,3,0)),4)))</f>
        <v/>
      </c>
      <c r="AN858" s="68" t="str">
        <f>IF(AS858="","",IF(R858="Refreshment Beverage",AS858*(Rates!J$19/100),MAX(AM858,AB858)))</f>
        <v/>
      </c>
      <c r="AO858" s="69" t="str">
        <f t="shared" si="461"/>
        <v/>
      </c>
      <c r="AP858" s="69" t="str">
        <f t="shared" si="462"/>
        <v/>
      </c>
      <c r="AQ858" s="70" t="str">
        <f>IF(AS858="","",IF(R858="Refreshment Beverage",ROUND(SUM(VLOOKUP(Q:Q,Rates!G$15:L$19,3,0)*(AS858-Y858-Z858-AA858)),4),ROUND(SUM(Rates!$K$8*AS858),4)))</f>
        <v/>
      </c>
      <c r="AR858" s="66" t="str">
        <f t="shared" si="463"/>
        <v/>
      </c>
      <c r="AS858" s="22" t="str">
        <f t="shared" si="464"/>
        <v/>
      </c>
      <c r="AT858" s="62" t="str">
        <f t="shared" si="465"/>
        <v/>
      </c>
      <c r="AU858" s="63" t="str">
        <f>IF(AX858="","",IF(R858="Refreshment Beverage",ROUND((BA858-Y858-Z858-AA858)*VLOOKUP(VALUE(Q858),Rates!G$15:L$19,3,0),4),ROUND(AW858*(VLOOKUP(VALUE(Q858),Rates!G:L,3,0)),4)))</f>
        <v/>
      </c>
      <c r="AV858" s="68" t="str">
        <f t="shared" si="466"/>
        <v/>
      </c>
      <c r="AW858" s="69" t="str">
        <f t="shared" si="467"/>
        <v/>
      </c>
      <c r="AX858" s="65" t="str">
        <f t="shared" si="468"/>
        <v/>
      </c>
      <c r="AY858" s="70" t="str">
        <f>IF(AX858="","",IF(R858="Refreshment Beverage",ROUND(SUM(AX858*Rates!K$19),4),ROUND(SUM(AX858*(Rates!J$8/100)),4)))</f>
        <v/>
      </c>
      <c r="AZ858" s="67" t="str">
        <f t="shared" si="469"/>
        <v/>
      </c>
      <c r="BA858" s="22" t="str">
        <f t="shared" si="470"/>
        <v/>
      </c>
      <c r="BD858" s="171"/>
      <c r="BE858" s="171"/>
      <c r="BF858" s="171"/>
      <c r="BG858" s="171"/>
    </row>
    <row r="859" spans="11:59" ht="12.75" customHeight="1" x14ac:dyDescent="0.3">
      <c r="K859" s="42" t="str">
        <f t="shared" si="442"/>
        <v/>
      </c>
      <c r="L859" s="55" t="str">
        <f t="shared" si="443"/>
        <v/>
      </c>
      <c r="M859" s="43" t="str">
        <f t="shared" si="444"/>
        <v/>
      </c>
      <c r="N859" s="56" t="str" cm="1">
        <f t="array" ref="N859">IFERROR(IF(_xlfn.SINGLE(B:B)="","",IF(R859="Beer",SUM(LOOKUP(2,1/(Rates!$B$3:$B$5&lt;=W859)/(Rates!$C$3:$C$5&gt;=W859),Rates!$D$3:$D$5)*(X859/100)*W859),IF(R859="Refreshment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56" t="str">
        <f t="shared" si="445"/>
        <v/>
      </c>
      <c r="P859" s="53"/>
      <c r="Q859" s="14" t="str">
        <f t="shared" si="446"/>
        <v/>
      </c>
      <c r="R859" s="57" t="str">
        <f t="shared" si="447"/>
        <v/>
      </c>
      <c r="S859" s="58" t="str">
        <f>IF(B859="","",IF(R859="Refreshment Beverage",VLOOKUP(VALUE(Q859),Rates!G$15:L$19,2,0),VLOOKUP(VALUE(Q859),Rates!G$4:L$12,2,0)))</f>
        <v/>
      </c>
      <c r="T859" s="58" t="str">
        <f t="shared" si="448"/>
        <v/>
      </c>
      <c r="U859" s="58" t="str">
        <f t="shared" si="449"/>
        <v/>
      </c>
      <c r="V859" s="58" t="str">
        <f t="shared" si="450"/>
        <v/>
      </c>
      <c r="W859" s="58" t="str">
        <f t="shared" si="451"/>
        <v/>
      </c>
      <c r="X859" s="59" t="str">
        <f t="shared" si="452"/>
        <v/>
      </c>
      <c r="Y859" s="60" t="str">
        <f>IF(B:B="","",IF(R859="Refreshment Beverage",VLOOKUP(Q859,Rates!G$15:L$19,6,0)*W859,VLOOKUP(Q859,Rates!G$4:L$12,6,0)*W859))</f>
        <v/>
      </c>
      <c r="Z859" s="60" t="str">
        <f t="shared" si="453"/>
        <v/>
      </c>
      <c r="AA859" s="60" t="str">
        <f t="shared" si="441"/>
        <v/>
      </c>
      <c r="AB859" s="61" t="str" cm="1">
        <f t="array" ref="AB859">IF(_xlfn.SINGLE(B:B)="","",IF(R859="Refreshment Beverage","",IF(AND(R859="Beer",Q859=0),SUM(LOOKUP(2,1/(Rates!$B$15:$B$18&lt;=W859)/(Rates!$C$15:$C$18&gt;=W859),Rates!$D$15:$D$18)*W859),VLOOKUP(VALUE(_xlfn.SINGLE(Q:Q)),Rates!A:B,2,0)*W859)))</f>
        <v/>
      </c>
      <c r="AC859" s="61" t="str" cm="1">
        <f t="array" ref="AC859">IF(_xlfn.SINGLE(B:B)="","",IF(R859="Refreshment Beverage","",IF(AND(R859="Beer",Q859=0),SUM(LOOKUP(2,1/(Rates!$B$15:$B$18&lt;=W859)/(Rates!$C$15:$C$18&gt;=W859),Rates!$E$15:$E$18)*W859),VLOOKUP(VALUE(_xlfn.SINGLE(Q:Q)),Rates!A:C,3,0)*W859)))</f>
        <v/>
      </c>
      <c r="AD859" s="168">
        <f>IFERROR(IF(R859="Beer","",IF(OR(Q859=1,Q859=2,Q859=3,Q859=4),VLOOKUP(Q859,Rates!$A$31:$B$34,2,0)*W859,IF(V859=1,VLOOKUP(U859,'REB BEV MIN MKUP'!B:E,4,0),IF(V859&gt;1,VLOOKUP(VALUE(W859),'REB BEV MIN MKUP'!O:Q,3,0),0)))),0)</f>
        <v>0</v>
      </c>
      <c r="AE859" s="62" t="str">
        <f t="shared" si="454"/>
        <v/>
      </c>
      <c r="AF859" s="63" t="str">
        <f t="shared" si="455"/>
        <v/>
      </c>
      <c r="AG859" s="64" t="str">
        <f t="shared" si="456"/>
        <v/>
      </c>
      <c r="AH859" s="65" t="str">
        <f t="shared" si="457"/>
        <v/>
      </c>
      <c r="AI859" s="66" t="str">
        <f>IF(AE:AE="","",IF(R859="Refreshment Beverage",AK859*(Rates!J$19/100),ROUND(SUM(AH859*(Rates!$J$8/100)),4)))</f>
        <v/>
      </c>
      <c r="AJ859" s="67" t="str">
        <f t="shared" si="458"/>
        <v/>
      </c>
      <c r="AK859" s="22" t="str">
        <f t="shared" si="459"/>
        <v/>
      </c>
      <c r="AL859" s="62" t="str">
        <f t="shared" si="460"/>
        <v/>
      </c>
      <c r="AM859" s="63" t="str">
        <f>IF(AS859="","",IF(R859="Refreshment Beverage",ROUND(AS859*Rates!K$19,4),ROUND(AO859*(VLOOKUP(VALUE(Q859),Rates!G$4:L$12,3,0)),4)))</f>
        <v/>
      </c>
      <c r="AN859" s="68" t="str">
        <f>IF(AS859="","",IF(R859="Refreshment Beverage",AS859*(Rates!J$19/100),MAX(AM859,AB859)))</f>
        <v/>
      </c>
      <c r="AO859" s="69" t="str">
        <f t="shared" si="461"/>
        <v/>
      </c>
      <c r="AP859" s="69" t="str">
        <f t="shared" si="462"/>
        <v/>
      </c>
      <c r="AQ859" s="70" t="str">
        <f>IF(AS859="","",IF(R859="Refreshment Beverage",ROUND(SUM(VLOOKUP(Q:Q,Rates!G$15:L$19,3,0)*(AS859-Y859-Z859-AA859)),4),ROUND(SUM(Rates!$K$8*AS859),4)))</f>
        <v/>
      </c>
      <c r="AR859" s="66" t="str">
        <f t="shared" si="463"/>
        <v/>
      </c>
      <c r="AS859" s="22" t="str">
        <f t="shared" si="464"/>
        <v/>
      </c>
      <c r="AT859" s="62" t="str">
        <f t="shared" si="465"/>
        <v/>
      </c>
      <c r="AU859" s="63" t="str">
        <f>IF(AX859="","",IF(R859="Refreshment Beverage",ROUND((BA859-Y859-Z859-AA859)*VLOOKUP(VALUE(Q859),Rates!G$15:L$19,3,0),4),ROUND(AW859*(VLOOKUP(VALUE(Q859),Rates!G:L,3,0)),4)))</f>
        <v/>
      </c>
      <c r="AV859" s="68" t="str">
        <f t="shared" si="466"/>
        <v/>
      </c>
      <c r="AW859" s="69" t="str">
        <f t="shared" si="467"/>
        <v/>
      </c>
      <c r="AX859" s="65" t="str">
        <f t="shared" si="468"/>
        <v/>
      </c>
      <c r="AY859" s="70" t="str">
        <f>IF(AX859="","",IF(R859="Refreshment Beverage",ROUND(SUM(AX859*Rates!K$19),4),ROUND(SUM(AX859*(Rates!J$8/100)),4)))</f>
        <v/>
      </c>
      <c r="AZ859" s="67" t="str">
        <f t="shared" si="469"/>
        <v/>
      </c>
      <c r="BA859" s="22" t="str">
        <f t="shared" si="470"/>
        <v/>
      </c>
      <c r="BD859" s="171"/>
      <c r="BE859" s="171"/>
      <c r="BF859" s="171"/>
      <c r="BG859" s="171"/>
    </row>
    <row r="860" spans="11:59" ht="12.75" customHeight="1" x14ac:dyDescent="0.3">
      <c r="K860" s="42" t="str">
        <f t="shared" si="442"/>
        <v/>
      </c>
      <c r="L860" s="55" t="str">
        <f t="shared" si="443"/>
        <v/>
      </c>
      <c r="M860" s="43" t="str">
        <f t="shared" si="444"/>
        <v/>
      </c>
      <c r="N860" s="56" t="str" cm="1">
        <f t="array" ref="N860">IFERROR(IF(_xlfn.SINGLE(B:B)="","",IF(R860="Beer",SUM(LOOKUP(2,1/(Rates!$B$3:$B$5&lt;=W860)/(Rates!$C$3:$C$5&gt;=W860),Rates!$D$3:$D$5)*(X860/100)*W860),IF(R860="Refreshment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56" t="str">
        <f t="shared" si="445"/>
        <v/>
      </c>
      <c r="P860" s="53"/>
      <c r="Q860" s="14" t="str">
        <f t="shared" si="446"/>
        <v/>
      </c>
      <c r="R860" s="57" t="str">
        <f t="shared" si="447"/>
        <v/>
      </c>
      <c r="S860" s="58" t="str">
        <f>IF(B860="","",IF(R860="Refreshment Beverage",VLOOKUP(VALUE(Q860),Rates!G$15:L$19,2,0),VLOOKUP(VALUE(Q860),Rates!G$4:L$12,2,0)))</f>
        <v/>
      </c>
      <c r="T860" s="58" t="str">
        <f t="shared" si="448"/>
        <v/>
      </c>
      <c r="U860" s="58" t="str">
        <f t="shared" si="449"/>
        <v/>
      </c>
      <c r="V860" s="58" t="str">
        <f t="shared" si="450"/>
        <v/>
      </c>
      <c r="W860" s="58" t="str">
        <f t="shared" si="451"/>
        <v/>
      </c>
      <c r="X860" s="59" t="str">
        <f t="shared" si="452"/>
        <v/>
      </c>
      <c r="Y860" s="60" t="str">
        <f>IF(B:B="","",IF(R860="Refreshment Beverage",VLOOKUP(Q860,Rates!G$15:L$19,6,0)*W860,VLOOKUP(Q860,Rates!G$4:L$12,6,0)*W860))</f>
        <v/>
      </c>
      <c r="Z860" s="60" t="str">
        <f t="shared" si="453"/>
        <v/>
      </c>
      <c r="AA860" s="60" t="str">
        <f t="shared" si="441"/>
        <v/>
      </c>
      <c r="AB860" s="61" t="str" cm="1">
        <f t="array" ref="AB860">IF(_xlfn.SINGLE(B:B)="","",IF(R860="Refreshment Beverage","",IF(AND(R860="Beer",Q860=0),SUM(LOOKUP(2,1/(Rates!$B$15:$B$18&lt;=W860)/(Rates!$C$15:$C$18&gt;=W860),Rates!$D$15:$D$18)*W860),VLOOKUP(VALUE(_xlfn.SINGLE(Q:Q)),Rates!A:B,2,0)*W860)))</f>
        <v/>
      </c>
      <c r="AC860" s="61" t="str" cm="1">
        <f t="array" ref="AC860">IF(_xlfn.SINGLE(B:B)="","",IF(R860="Refreshment Beverage","",IF(AND(R860="Beer",Q860=0),SUM(LOOKUP(2,1/(Rates!$B$15:$B$18&lt;=W860)/(Rates!$C$15:$C$18&gt;=W860),Rates!$E$15:$E$18)*W860),VLOOKUP(VALUE(_xlfn.SINGLE(Q:Q)),Rates!A:C,3,0)*W860)))</f>
        <v/>
      </c>
      <c r="AD860" s="168">
        <f>IFERROR(IF(R860="Beer","",IF(OR(Q860=1,Q860=2,Q860=3,Q860=4),VLOOKUP(Q860,Rates!$A$31:$B$34,2,0)*W860,IF(V860=1,VLOOKUP(U860,'REB BEV MIN MKUP'!B:E,4,0),IF(V860&gt;1,VLOOKUP(VALUE(W860),'REB BEV MIN MKUP'!O:Q,3,0),0)))),0)</f>
        <v>0</v>
      </c>
      <c r="AE860" s="62" t="str">
        <f t="shared" si="454"/>
        <v/>
      </c>
      <c r="AF860" s="63" t="str">
        <f t="shared" si="455"/>
        <v/>
      </c>
      <c r="AG860" s="64" t="str">
        <f t="shared" si="456"/>
        <v/>
      </c>
      <c r="AH860" s="65" t="str">
        <f t="shared" si="457"/>
        <v/>
      </c>
      <c r="AI860" s="66" t="str">
        <f>IF(AE:AE="","",IF(R860="Refreshment Beverage",AK860*(Rates!J$19/100),ROUND(SUM(AH860*(Rates!$J$8/100)),4)))</f>
        <v/>
      </c>
      <c r="AJ860" s="67" t="str">
        <f t="shared" si="458"/>
        <v/>
      </c>
      <c r="AK860" s="22" t="str">
        <f t="shared" si="459"/>
        <v/>
      </c>
      <c r="AL860" s="62" t="str">
        <f t="shared" si="460"/>
        <v/>
      </c>
      <c r="AM860" s="63" t="str">
        <f>IF(AS860="","",IF(R860="Refreshment Beverage",ROUND(AS860*Rates!K$19,4),ROUND(AO860*(VLOOKUP(VALUE(Q860),Rates!G$4:L$12,3,0)),4)))</f>
        <v/>
      </c>
      <c r="AN860" s="68" t="str">
        <f>IF(AS860="","",IF(R860="Refreshment Beverage",AS860*(Rates!J$19/100),MAX(AM860,AB860)))</f>
        <v/>
      </c>
      <c r="AO860" s="69" t="str">
        <f t="shared" si="461"/>
        <v/>
      </c>
      <c r="AP860" s="69" t="str">
        <f t="shared" si="462"/>
        <v/>
      </c>
      <c r="AQ860" s="70" t="str">
        <f>IF(AS860="","",IF(R860="Refreshment Beverage",ROUND(SUM(VLOOKUP(Q:Q,Rates!G$15:L$19,3,0)*(AS860-Y860-Z860-AA860)),4),ROUND(SUM(Rates!$K$8*AS860),4)))</f>
        <v/>
      </c>
      <c r="AR860" s="66" t="str">
        <f t="shared" si="463"/>
        <v/>
      </c>
      <c r="AS860" s="22" t="str">
        <f t="shared" si="464"/>
        <v/>
      </c>
      <c r="AT860" s="62" t="str">
        <f t="shared" si="465"/>
        <v/>
      </c>
      <c r="AU860" s="63" t="str">
        <f>IF(AX860="","",IF(R860="Refreshment Beverage",ROUND((BA860-Y860-Z860-AA860)*VLOOKUP(VALUE(Q860),Rates!G$15:L$19,3,0),4),ROUND(AW860*(VLOOKUP(VALUE(Q860),Rates!G:L,3,0)),4)))</f>
        <v/>
      </c>
      <c r="AV860" s="68" t="str">
        <f t="shared" si="466"/>
        <v/>
      </c>
      <c r="AW860" s="69" t="str">
        <f t="shared" si="467"/>
        <v/>
      </c>
      <c r="AX860" s="65" t="str">
        <f t="shared" si="468"/>
        <v/>
      </c>
      <c r="AY860" s="70" t="str">
        <f>IF(AX860="","",IF(R860="Refreshment Beverage",ROUND(SUM(AX860*Rates!K$19),4),ROUND(SUM(AX860*(Rates!J$8/100)),4)))</f>
        <v/>
      </c>
      <c r="AZ860" s="67" t="str">
        <f t="shared" si="469"/>
        <v/>
      </c>
      <c r="BA860" s="22" t="str">
        <f t="shared" si="470"/>
        <v/>
      </c>
      <c r="BD860" s="171"/>
      <c r="BE860" s="171"/>
      <c r="BF860" s="171"/>
      <c r="BG860" s="171"/>
    </row>
    <row r="861" spans="11:59" ht="12.75" customHeight="1" x14ac:dyDescent="0.3">
      <c r="K861" s="42" t="str">
        <f t="shared" si="442"/>
        <v/>
      </c>
      <c r="L861" s="55" t="str">
        <f t="shared" si="443"/>
        <v/>
      </c>
      <c r="M861" s="43" t="str">
        <f t="shared" si="444"/>
        <v/>
      </c>
      <c r="N861" s="56" t="str" cm="1">
        <f t="array" ref="N861">IFERROR(IF(_xlfn.SINGLE(B:B)="","",IF(R861="Beer",SUM(LOOKUP(2,1/(Rates!$B$3:$B$5&lt;=W861)/(Rates!$C$3:$C$5&gt;=W861),Rates!$D$3:$D$5)*(X861/100)*W861),IF(R861="Refreshment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56" t="str">
        <f t="shared" si="445"/>
        <v/>
      </c>
      <c r="P861" s="53"/>
      <c r="Q861" s="14" t="str">
        <f t="shared" si="446"/>
        <v/>
      </c>
      <c r="R861" s="57" t="str">
        <f t="shared" si="447"/>
        <v/>
      </c>
      <c r="S861" s="58" t="str">
        <f>IF(B861="","",IF(R861="Refreshment Beverage",VLOOKUP(VALUE(Q861),Rates!G$15:L$19,2,0),VLOOKUP(VALUE(Q861),Rates!G$4:L$12,2,0)))</f>
        <v/>
      </c>
      <c r="T861" s="58" t="str">
        <f t="shared" si="448"/>
        <v/>
      </c>
      <c r="U861" s="58" t="str">
        <f t="shared" si="449"/>
        <v/>
      </c>
      <c r="V861" s="58" t="str">
        <f t="shared" si="450"/>
        <v/>
      </c>
      <c r="W861" s="58" t="str">
        <f t="shared" si="451"/>
        <v/>
      </c>
      <c r="X861" s="59" t="str">
        <f t="shared" si="452"/>
        <v/>
      </c>
      <c r="Y861" s="60" t="str">
        <f>IF(B:B="","",IF(R861="Refreshment Beverage",VLOOKUP(Q861,Rates!G$15:L$19,6,0)*W861,VLOOKUP(Q861,Rates!G$4:L$12,6,0)*W861))</f>
        <v/>
      </c>
      <c r="Z861" s="60" t="str">
        <f t="shared" si="453"/>
        <v/>
      </c>
      <c r="AA861" s="60" t="str">
        <f t="shared" si="441"/>
        <v/>
      </c>
      <c r="AB861" s="61" t="str" cm="1">
        <f t="array" ref="AB861">IF(_xlfn.SINGLE(B:B)="","",IF(R861="Refreshment Beverage","",IF(AND(R861="Beer",Q861=0),SUM(LOOKUP(2,1/(Rates!$B$15:$B$18&lt;=W861)/(Rates!$C$15:$C$18&gt;=W861),Rates!$D$15:$D$18)*W861),VLOOKUP(VALUE(_xlfn.SINGLE(Q:Q)),Rates!A:B,2,0)*W861)))</f>
        <v/>
      </c>
      <c r="AC861" s="61" t="str" cm="1">
        <f t="array" ref="AC861">IF(_xlfn.SINGLE(B:B)="","",IF(R861="Refreshment Beverage","",IF(AND(R861="Beer",Q861=0),SUM(LOOKUP(2,1/(Rates!$B$15:$B$18&lt;=W861)/(Rates!$C$15:$C$18&gt;=W861),Rates!$E$15:$E$18)*W861),VLOOKUP(VALUE(_xlfn.SINGLE(Q:Q)),Rates!A:C,3,0)*W861)))</f>
        <v/>
      </c>
      <c r="AD861" s="168">
        <f>IFERROR(IF(R861="Beer","",IF(OR(Q861=1,Q861=2,Q861=3,Q861=4),VLOOKUP(Q861,Rates!$A$31:$B$34,2,0)*W861,IF(V861=1,VLOOKUP(U861,'REB BEV MIN MKUP'!B:E,4,0),IF(V861&gt;1,VLOOKUP(VALUE(W861),'REB BEV MIN MKUP'!O:Q,3,0),0)))),0)</f>
        <v>0</v>
      </c>
      <c r="AE861" s="62" t="str">
        <f t="shared" si="454"/>
        <v/>
      </c>
      <c r="AF861" s="63" t="str">
        <f t="shared" si="455"/>
        <v/>
      </c>
      <c r="AG861" s="64" t="str">
        <f t="shared" si="456"/>
        <v/>
      </c>
      <c r="AH861" s="65" t="str">
        <f t="shared" si="457"/>
        <v/>
      </c>
      <c r="AI861" s="66" t="str">
        <f>IF(AE:AE="","",IF(R861="Refreshment Beverage",AK861*(Rates!J$19/100),ROUND(SUM(AH861*(Rates!$J$8/100)),4)))</f>
        <v/>
      </c>
      <c r="AJ861" s="67" t="str">
        <f t="shared" si="458"/>
        <v/>
      </c>
      <c r="AK861" s="22" t="str">
        <f t="shared" si="459"/>
        <v/>
      </c>
      <c r="AL861" s="62" t="str">
        <f t="shared" si="460"/>
        <v/>
      </c>
      <c r="AM861" s="63" t="str">
        <f>IF(AS861="","",IF(R861="Refreshment Beverage",ROUND(AS861*Rates!K$19,4),ROUND(AO861*(VLOOKUP(VALUE(Q861),Rates!G$4:L$12,3,0)),4)))</f>
        <v/>
      </c>
      <c r="AN861" s="68" t="str">
        <f>IF(AS861="","",IF(R861="Refreshment Beverage",AS861*(Rates!J$19/100),MAX(AM861,AB861)))</f>
        <v/>
      </c>
      <c r="AO861" s="69" t="str">
        <f t="shared" si="461"/>
        <v/>
      </c>
      <c r="AP861" s="69" t="str">
        <f t="shared" si="462"/>
        <v/>
      </c>
      <c r="AQ861" s="70" t="str">
        <f>IF(AS861="","",IF(R861="Refreshment Beverage",ROUND(SUM(VLOOKUP(Q:Q,Rates!G$15:L$19,3,0)*(AS861-Y861-Z861-AA861)),4),ROUND(SUM(Rates!$K$8*AS861),4)))</f>
        <v/>
      </c>
      <c r="AR861" s="66" t="str">
        <f t="shared" si="463"/>
        <v/>
      </c>
      <c r="AS861" s="22" t="str">
        <f t="shared" si="464"/>
        <v/>
      </c>
      <c r="AT861" s="62" t="str">
        <f t="shared" si="465"/>
        <v/>
      </c>
      <c r="AU861" s="63" t="str">
        <f>IF(AX861="","",IF(R861="Refreshment Beverage",ROUND((BA861-Y861-Z861-AA861)*VLOOKUP(VALUE(Q861),Rates!G$15:L$19,3,0),4),ROUND(AW861*(VLOOKUP(VALUE(Q861),Rates!G:L,3,0)),4)))</f>
        <v/>
      </c>
      <c r="AV861" s="68" t="str">
        <f t="shared" si="466"/>
        <v/>
      </c>
      <c r="AW861" s="69" t="str">
        <f t="shared" si="467"/>
        <v/>
      </c>
      <c r="AX861" s="65" t="str">
        <f t="shared" si="468"/>
        <v/>
      </c>
      <c r="AY861" s="70" t="str">
        <f>IF(AX861="","",IF(R861="Refreshment Beverage",ROUND(SUM(AX861*Rates!K$19),4),ROUND(SUM(AX861*(Rates!J$8/100)),4)))</f>
        <v/>
      </c>
      <c r="AZ861" s="67" t="str">
        <f t="shared" si="469"/>
        <v/>
      </c>
      <c r="BA861" s="22" t="str">
        <f t="shared" si="470"/>
        <v/>
      </c>
      <c r="BD861" s="171"/>
      <c r="BE861" s="171"/>
      <c r="BF861" s="171"/>
      <c r="BG861" s="171"/>
    </row>
    <row r="862" spans="11:59" ht="12.75" customHeight="1" x14ac:dyDescent="0.3">
      <c r="K862" s="42" t="str">
        <f t="shared" si="442"/>
        <v/>
      </c>
      <c r="L862" s="55" t="str">
        <f t="shared" si="443"/>
        <v/>
      </c>
      <c r="M862" s="43" t="str">
        <f t="shared" si="444"/>
        <v/>
      </c>
      <c r="N862" s="56" t="str" cm="1">
        <f t="array" ref="N862">IFERROR(IF(_xlfn.SINGLE(B:B)="","",IF(R862="Beer",SUM(LOOKUP(2,1/(Rates!$B$3:$B$5&lt;=W862)/(Rates!$C$3:$C$5&gt;=W862),Rates!$D$3:$D$5)*(X862/100)*W862),IF(R862="Refreshment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56" t="str">
        <f t="shared" si="445"/>
        <v/>
      </c>
      <c r="P862" s="53"/>
      <c r="Q862" s="14" t="str">
        <f t="shared" si="446"/>
        <v/>
      </c>
      <c r="R862" s="57" t="str">
        <f t="shared" si="447"/>
        <v/>
      </c>
      <c r="S862" s="58" t="str">
        <f>IF(B862="","",IF(R862="Refreshment Beverage",VLOOKUP(VALUE(Q862),Rates!G$15:L$19,2,0),VLOOKUP(VALUE(Q862),Rates!G$4:L$12,2,0)))</f>
        <v/>
      </c>
      <c r="T862" s="58" t="str">
        <f t="shared" si="448"/>
        <v/>
      </c>
      <c r="U862" s="58" t="str">
        <f t="shared" si="449"/>
        <v/>
      </c>
      <c r="V862" s="58" t="str">
        <f t="shared" si="450"/>
        <v/>
      </c>
      <c r="W862" s="58" t="str">
        <f t="shared" si="451"/>
        <v/>
      </c>
      <c r="X862" s="59" t="str">
        <f t="shared" si="452"/>
        <v/>
      </c>
      <c r="Y862" s="60" t="str">
        <f>IF(B:B="","",IF(R862="Refreshment Beverage",VLOOKUP(Q862,Rates!G$15:L$19,6,0)*W862,VLOOKUP(Q862,Rates!G$4:L$12,6,0)*W862))</f>
        <v/>
      </c>
      <c r="Z862" s="60" t="str">
        <f t="shared" si="453"/>
        <v/>
      </c>
      <c r="AA862" s="60" t="str">
        <f t="shared" si="441"/>
        <v/>
      </c>
      <c r="AB862" s="61" t="str" cm="1">
        <f t="array" ref="AB862">IF(_xlfn.SINGLE(B:B)="","",IF(R862="Refreshment Beverage","",IF(AND(R862="Beer",Q862=0),SUM(LOOKUP(2,1/(Rates!$B$15:$B$18&lt;=W862)/(Rates!$C$15:$C$18&gt;=W862),Rates!$D$15:$D$18)*W862),VLOOKUP(VALUE(_xlfn.SINGLE(Q:Q)),Rates!A:B,2,0)*W862)))</f>
        <v/>
      </c>
      <c r="AC862" s="61" t="str" cm="1">
        <f t="array" ref="AC862">IF(_xlfn.SINGLE(B:B)="","",IF(R862="Refreshment Beverage","",IF(AND(R862="Beer",Q862=0),SUM(LOOKUP(2,1/(Rates!$B$15:$B$18&lt;=W862)/(Rates!$C$15:$C$18&gt;=W862),Rates!$E$15:$E$18)*W862),VLOOKUP(VALUE(_xlfn.SINGLE(Q:Q)),Rates!A:C,3,0)*W862)))</f>
        <v/>
      </c>
      <c r="AD862" s="168">
        <f>IFERROR(IF(R862="Beer","",IF(OR(Q862=1,Q862=2,Q862=3,Q862=4),VLOOKUP(Q862,Rates!$A$31:$B$34,2,0)*W862,IF(V862=1,VLOOKUP(U862,'REB BEV MIN MKUP'!B:E,4,0),IF(V862&gt;1,VLOOKUP(VALUE(W862),'REB BEV MIN MKUP'!O:Q,3,0),0)))),0)</f>
        <v>0</v>
      </c>
      <c r="AE862" s="62" t="str">
        <f t="shared" si="454"/>
        <v/>
      </c>
      <c r="AF862" s="63" t="str">
        <f t="shared" si="455"/>
        <v/>
      </c>
      <c r="AG862" s="64" t="str">
        <f t="shared" si="456"/>
        <v/>
      </c>
      <c r="AH862" s="65" t="str">
        <f t="shared" si="457"/>
        <v/>
      </c>
      <c r="AI862" s="66" t="str">
        <f>IF(AE:AE="","",IF(R862="Refreshment Beverage",AK862*(Rates!J$19/100),ROUND(SUM(AH862*(Rates!$J$8/100)),4)))</f>
        <v/>
      </c>
      <c r="AJ862" s="67" t="str">
        <f t="shared" si="458"/>
        <v/>
      </c>
      <c r="AK862" s="22" t="str">
        <f t="shared" si="459"/>
        <v/>
      </c>
      <c r="AL862" s="62" t="str">
        <f t="shared" si="460"/>
        <v/>
      </c>
      <c r="AM862" s="63" t="str">
        <f>IF(AS862="","",IF(R862="Refreshment Beverage",ROUND(AS862*Rates!K$19,4),ROUND(AO862*(VLOOKUP(VALUE(Q862),Rates!G$4:L$12,3,0)),4)))</f>
        <v/>
      </c>
      <c r="AN862" s="68" t="str">
        <f>IF(AS862="","",IF(R862="Refreshment Beverage",AS862*(Rates!J$19/100),MAX(AM862,AB862)))</f>
        <v/>
      </c>
      <c r="AO862" s="69" t="str">
        <f t="shared" si="461"/>
        <v/>
      </c>
      <c r="AP862" s="69" t="str">
        <f t="shared" si="462"/>
        <v/>
      </c>
      <c r="AQ862" s="70" t="str">
        <f>IF(AS862="","",IF(R862="Refreshment Beverage",ROUND(SUM(VLOOKUP(Q:Q,Rates!G$15:L$19,3,0)*(AS862-Y862-Z862-AA862)),4),ROUND(SUM(Rates!$K$8*AS862),4)))</f>
        <v/>
      </c>
      <c r="AR862" s="66" t="str">
        <f t="shared" si="463"/>
        <v/>
      </c>
      <c r="AS862" s="22" t="str">
        <f t="shared" si="464"/>
        <v/>
      </c>
      <c r="AT862" s="62" t="str">
        <f t="shared" si="465"/>
        <v/>
      </c>
      <c r="AU862" s="63" t="str">
        <f>IF(AX862="","",IF(R862="Refreshment Beverage",ROUND((BA862-Y862-Z862-AA862)*VLOOKUP(VALUE(Q862),Rates!G$15:L$19,3,0),4),ROUND(AW862*(VLOOKUP(VALUE(Q862),Rates!G:L,3,0)),4)))</f>
        <v/>
      </c>
      <c r="AV862" s="68" t="str">
        <f t="shared" si="466"/>
        <v/>
      </c>
      <c r="AW862" s="69" t="str">
        <f t="shared" si="467"/>
        <v/>
      </c>
      <c r="AX862" s="65" t="str">
        <f t="shared" si="468"/>
        <v/>
      </c>
      <c r="AY862" s="70" t="str">
        <f>IF(AX862="","",IF(R862="Refreshment Beverage",ROUND(SUM(AX862*Rates!K$19),4),ROUND(SUM(AX862*(Rates!J$8/100)),4)))</f>
        <v/>
      </c>
      <c r="AZ862" s="67" t="str">
        <f t="shared" si="469"/>
        <v/>
      </c>
      <c r="BA862" s="22" t="str">
        <f t="shared" si="470"/>
        <v/>
      </c>
      <c r="BD862" s="171"/>
      <c r="BE862" s="171"/>
      <c r="BF862" s="171"/>
      <c r="BG862" s="171"/>
    </row>
    <row r="863" spans="11:59" ht="12.75" customHeight="1" x14ac:dyDescent="0.3">
      <c r="K863" s="42" t="str">
        <f t="shared" si="442"/>
        <v/>
      </c>
      <c r="L863" s="55" t="str">
        <f t="shared" si="443"/>
        <v/>
      </c>
      <c r="M863" s="43" t="str">
        <f t="shared" si="444"/>
        <v/>
      </c>
      <c r="N863" s="56" t="str" cm="1">
        <f t="array" ref="N863">IFERROR(IF(_xlfn.SINGLE(B:B)="","",IF(R863="Beer",SUM(LOOKUP(2,1/(Rates!$B$3:$B$5&lt;=W863)/(Rates!$C$3:$C$5&gt;=W863),Rates!$D$3:$D$5)*(X863/100)*W863),IF(R863="Refreshment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56" t="str">
        <f t="shared" si="445"/>
        <v/>
      </c>
      <c r="P863" s="53"/>
      <c r="Q863" s="14" t="str">
        <f t="shared" si="446"/>
        <v/>
      </c>
      <c r="R863" s="57" t="str">
        <f t="shared" si="447"/>
        <v/>
      </c>
      <c r="S863" s="58" t="str">
        <f>IF(B863="","",IF(R863="Refreshment Beverage",VLOOKUP(VALUE(Q863),Rates!G$15:L$19,2,0),VLOOKUP(VALUE(Q863),Rates!G$4:L$12,2,0)))</f>
        <v/>
      </c>
      <c r="T863" s="58" t="str">
        <f t="shared" si="448"/>
        <v/>
      </c>
      <c r="U863" s="58" t="str">
        <f t="shared" si="449"/>
        <v/>
      </c>
      <c r="V863" s="58" t="str">
        <f t="shared" si="450"/>
        <v/>
      </c>
      <c r="W863" s="58" t="str">
        <f t="shared" si="451"/>
        <v/>
      </c>
      <c r="X863" s="59" t="str">
        <f t="shared" si="452"/>
        <v/>
      </c>
      <c r="Y863" s="60" t="str">
        <f>IF(B:B="","",IF(R863="Refreshment Beverage",VLOOKUP(Q863,Rates!G$15:L$19,6,0)*W863,VLOOKUP(Q863,Rates!G$4:L$12,6,0)*W863))</f>
        <v/>
      </c>
      <c r="Z863" s="60" t="str">
        <f t="shared" si="453"/>
        <v/>
      </c>
      <c r="AA863" s="60" t="str">
        <f t="shared" si="441"/>
        <v/>
      </c>
      <c r="AB863" s="61" t="str" cm="1">
        <f t="array" ref="AB863">IF(_xlfn.SINGLE(B:B)="","",IF(R863="Refreshment Beverage","",IF(AND(R863="Beer",Q863=0),SUM(LOOKUP(2,1/(Rates!$B$15:$B$18&lt;=W863)/(Rates!$C$15:$C$18&gt;=W863),Rates!$D$15:$D$18)*W863),VLOOKUP(VALUE(_xlfn.SINGLE(Q:Q)),Rates!A:B,2,0)*W863)))</f>
        <v/>
      </c>
      <c r="AC863" s="61" t="str" cm="1">
        <f t="array" ref="AC863">IF(_xlfn.SINGLE(B:B)="","",IF(R863="Refreshment Beverage","",IF(AND(R863="Beer",Q863=0),SUM(LOOKUP(2,1/(Rates!$B$15:$B$18&lt;=W863)/(Rates!$C$15:$C$18&gt;=W863),Rates!$E$15:$E$18)*W863),VLOOKUP(VALUE(_xlfn.SINGLE(Q:Q)),Rates!A:C,3,0)*W863)))</f>
        <v/>
      </c>
      <c r="AD863" s="168">
        <f>IFERROR(IF(R863="Beer","",IF(OR(Q863=1,Q863=2,Q863=3,Q863=4),VLOOKUP(Q863,Rates!$A$31:$B$34,2,0)*W863,IF(V863=1,VLOOKUP(U863,'REB BEV MIN MKUP'!B:E,4,0),IF(V863&gt;1,VLOOKUP(VALUE(W863),'REB BEV MIN MKUP'!O:Q,3,0),0)))),0)</f>
        <v>0</v>
      </c>
      <c r="AE863" s="62" t="str">
        <f t="shared" si="454"/>
        <v/>
      </c>
      <c r="AF863" s="63" t="str">
        <f t="shared" si="455"/>
        <v/>
      </c>
      <c r="AG863" s="64" t="str">
        <f t="shared" si="456"/>
        <v/>
      </c>
      <c r="AH863" s="65" t="str">
        <f t="shared" si="457"/>
        <v/>
      </c>
      <c r="AI863" s="66" t="str">
        <f>IF(AE:AE="","",IF(R863="Refreshment Beverage",AK863*(Rates!J$19/100),ROUND(SUM(AH863*(Rates!$J$8/100)),4)))</f>
        <v/>
      </c>
      <c r="AJ863" s="67" t="str">
        <f t="shared" si="458"/>
        <v/>
      </c>
      <c r="AK863" s="22" t="str">
        <f t="shared" si="459"/>
        <v/>
      </c>
      <c r="AL863" s="62" t="str">
        <f t="shared" si="460"/>
        <v/>
      </c>
      <c r="AM863" s="63" t="str">
        <f>IF(AS863="","",IF(R863="Refreshment Beverage",ROUND(AS863*Rates!K$19,4),ROUND(AO863*(VLOOKUP(VALUE(Q863),Rates!G$4:L$12,3,0)),4)))</f>
        <v/>
      </c>
      <c r="AN863" s="68" t="str">
        <f>IF(AS863="","",IF(R863="Refreshment Beverage",AS863*(Rates!J$19/100),MAX(AM863,AB863)))</f>
        <v/>
      </c>
      <c r="AO863" s="69" t="str">
        <f t="shared" si="461"/>
        <v/>
      </c>
      <c r="AP863" s="69" t="str">
        <f t="shared" si="462"/>
        <v/>
      </c>
      <c r="AQ863" s="70" t="str">
        <f>IF(AS863="","",IF(R863="Refreshment Beverage",ROUND(SUM(VLOOKUP(Q:Q,Rates!G$15:L$19,3,0)*(AS863-Y863-Z863-AA863)),4),ROUND(SUM(Rates!$K$8*AS863),4)))</f>
        <v/>
      </c>
      <c r="AR863" s="66" t="str">
        <f t="shared" si="463"/>
        <v/>
      </c>
      <c r="AS863" s="22" t="str">
        <f t="shared" si="464"/>
        <v/>
      </c>
      <c r="AT863" s="62" t="str">
        <f t="shared" si="465"/>
        <v/>
      </c>
      <c r="AU863" s="63" t="str">
        <f>IF(AX863="","",IF(R863="Refreshment Beverage",ROUND((BA863-Y863-Z863-AA863)*VLOOKUP(VALUE(Q863),Rates!G$15:L$19,3,0),4),ROUND(AW863*(VLOOKUP(VALUE(Q863),Rates!G:L,3,0)),4)))</f>
        <v/>
      </c>
      <c r="AV863" s="68" t="str">
        <f t="shared" si="466"/>
        <v/>
      </c>
      <c r="AW863" s="69" t="str">
        <f t="shared" si="467"/>
        <v/>
      </c>
      <c r="AX863" s="65" t="str">
        <f t="shared" si="468"/>
        <v/>
      </c>
      <c r="AY863" s="70" t="str">
        <f>IF(AX863="","",IF(R863="Refreshment Beverage",ROUND(SUM(AX863*Rates!K$19),4),ROUND(SUM(AX863*(Rates!J$8/100)),4)))</f>
        <v/>
      </c>
      <c r="AZ863" s="67" t="str">
        <f t="shared" si="469"/>
        <v/>
      </c>
      <c r="BA863" s="22" t="str">
        <f t="shared" si="470"/>
        <v/>
      </c>
      <c r="BD863" s="171"/>
      <c r="BE863" s="171"/>
      <c r="BF863" s="171"/>
      <c r="BG863" s="171"/>
    </row>
    <row r="864" spans="11:59" ht="12.75" customHeight="1" x14ac:dyDescent="0.3">
      <c r="K864" s="42" t="str">
        <f t="shared" si="442"/>
        <v/>
      </c>
      <c r="L864" s="55" t="str">
        <f t="shared" si="443"/>
        <v/>
      </c>
      <c r="M864" s="43" t="str">
        <f t="shared" si="444"/>
        <v/>
      </c>
      <c r="N864" s="56" t="str" cm="1">
        <f t="array" ref="N864">IFERROR(IF(_xlfn.SINGLE(B:B)="","",IF(R864="Beer",SUM(LOOKUP(2,1/(Rates!$B$3:$B$5&lt;=W864)/(Rates!$C$3:$C$5&gt;=W864),Rates!$D$3:$D$5)*(X864/100)*W864),IF(R864="Refreshment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56" t="str">
        <f t="shared" si="445"/>
        <v/>
      </c>
      <c r="P864" s="53"/>
      <c r="Q864" s="14" t="str">
        <f t="shared" si="446"/>
        <v/>
      </c>
      <c r="R864" s="57" t="str">
        <f t="shared" si="447"/>
        <v/>
      </c>
      <c r="S864" s="58" t="str">
        <f>IF(B864="","",IF(R864="Refreshment Beverage",VLOOKUP(VALUE(Q864),Rates!G$15:L$19,2,0),VLOOKUP(VALUE(Q864),Rates!G$4:L$12,2,0)))</f>
        <v/>
      </c>
      <c r="T864" s="58" t="str">
        <f t="shared" si="448"/>
        <v/>
      </c>
      <c r="U864" s="58" t="str">
        <f t="shared" si="449"/>
        <v/>
      </c>
      <c r="V864" s="58" t="str">
        <f t="shared" si="450"/>
        <v/>
      </c>
      <c r="W864" s="58" t="str">
        <f t="shared" si="451"/>
        <v/>
      </c>
      <c r="X864" s="59" t="str">
        <f t="shared" si="452"/>
        <v/>
      </c>
      <c r="Y864" s="60" t="str">
        <f>IF(B:B="","",IF(R864="Refreshment Beverage",VLOOKUP(Q864,Rates!G$15:L$19,6,0)*W864,VLOOKUP(Q864,Rates!G$4:L$12,6,0)*W864))</f>
        <v/>
      </c>
      <c r="Z864" s="60" t="str">
        <f t="shared" si="453"/>
        <v/>
      </c>
      <c r="AA864" s="60" t="str">
        <f t="shared" si="441"/>
        <v/>
      </c>
      <c r="AB864" s="61" t="str" cm="1">
        <f t="array" ref="AB864">IF(_xlfn.SINGLE(B:B)="","",IF(R864="Refreshment Beverage","",IF(AND(R864="Beer",Q864=0),SUM(LOOKUP(2,1/(Rates!$B$15:$B$18&lt;=W864)/(Rates!$C$15:$C$18&gt;=W864),Rates!$D$15:$D$18)*W864),VLOOKUP(VALUE(_xlfn.SINGLE(Q:Q)),Rates!A:B,2,0)*W864)))</f>
        <v/>
      </c>
      <c r="AC864" s="61" t="str" cm="1">
        <f t="array" ref="AC864">IF(_xlfn.SINGLE(B:B)="","",IF(R864="Refreshment Beverage","",IF(AND(R864="Beer",Q864=0),SUM(LOOKUP(2,1/(Rates!$B$15:$B$18&lt;=W864)/(Rates!$C$15:$C$18&gt;=W864),Rates!$E$15:$E$18)*W864),VLOOKUP(VALUE(_xlfn.SINGLE(Q:Q)),Rates!A:C,3,0)*W864)))</f>
        <v/>
      </c>
      <c r="AD864" s="168">
        <f>IFERROR(IF(R864="Beer","",IF(OR(Q864=1,Q864=2,Q864=3,Q864=4),VLOOKUP(Q864,Rates!$A$31:$B$34,2,0)*W864,IF(V864=1,VLOOKUP(U864,'REB BEV MIN MKUP'!B:E,4,0),IF(V864&gt;1,VLOOKUP(VALUE(W864),'REB BEV MIN MKUP'!O:Q,3,0),0)))),0)</f>
        <v>0</v>
      </c>
      <c r="AE864" s="62" t="str">
        <f t="shared" si="454"/>
        <v/>
      </c>
      <c r="AF864" s="63" t="str">
        <f t="shared" si="455"/>
        <v/>
      </c>
      <c r="AG864" s="64" t="str">
        <f t="shared" si="456"/>
        <v/>
      </c>
      <c r="AH864" s="65" t="str">
        <f t="shared" si="457"/>
        <v/>
      </c>
      <c r="AI864" s="66" t="str">
        <f>IF(AE:AE="","",IF(R864="Refreshment Beverage",AK864*(Rates!J$19/100),ROUND(SUM(AH864*(Rates!$J$8/100)),4)))</f>
        <v/>
      </c>
      <c r="AJ864" s="67" t="str">
        <f t="shared" si="458"/>
        <v/>
      </c>
      <c r="AK864" s="22" t="str">
        <f t="shared" si="459"/>
        <v/>
      </c>
      <c r="AL864" s="62" t="str">
        <f t="shared" si="460"/>
        <v/>
      </c>
      <c r="AM864" s="63" t="str">
        <f>IF(AS864="","",IF(R864="Refreshment Beverage",ROUND(AS864*Rates!K$19,4),ROUND(AO864*(VLOOKUP(VALUE(Q864),Rates!G$4:L$12,3,0)),4)))</f>
        <v/>
      </c>
      <c r="AN864" s="68" t="str">
        <f>IF(AS864="","",IF(R864="Refreshment Beverage",AS864*(Rates!J$19/100),MAX(AM864,AB864)))</f>
        <v/>
      </c>
      <c r="AO864" s="69" t="str">
        <f t="shared" si="461"/>
        <v/>
      </c>
      <c r="AP864" s="69" t="str">
        <f t="shared" si="462"/>
        <v/>
      </c>
      <c r="AQ864" s="70" t="str">
        <f>IF(AS864="","",IF(R864="Refreshment Beverage",ROUND(SUM(VLOOKUP(Q:Q,Rates!G$15:L$19,3,0)*(AS864-Y864-Z864-AA864)),4),ROUND(SUM(Rates!$K$8*AS864),4)))</f>
        <v/>
      </c>
      <c r="AR864" s="66" t="str">
        <f t="shared" si="463"/>
        <v/>
      </c>
      <c r="AS864" s="22" t="str">
        <f t="shared" si="464"/>
        <v/>
      </c>
      <c r="AT864" s="62" t="str">
        <f t="shared" si="465"/>
        <v/>
      </c>
      <c r="AU864" s="63" t="str">
        <f>IF(AX864="","",IF(R864="Refreshment Beverage",ROUND((BA864-Y864-Z864-AA864)*VLOOKUP(VALUE(Q864),Rates!G$15:L$19,3,0),4),ROUND(AW864*(VLOOKUP(VALUE(Q864),Rates!G:L,3,0)),4)))</f>
        <v/>
      </c>
      <c r="AV864" s="68" t="str">
        <f t="shared" si="466"/>
        <v/>
      </c>
      <c r="AW864" s="69" t="str">
        <f t="shared" si="467"/>
        <v/>
      </c>
      <c r="AX864" s="65" t="str">
        <f t="shared" si="468"/>
        <v/>
      </c>
      <c r="AY864" s="70" t="str">
        <f>IF(AX864="","",IF(R864="Refreshment Beverage",ROUND(SUM(AX864*Rates!K$19),4),ROUND(SUM(AX864*(Rates!J$8/100)),4)))</f>
        <v/>
      </c>
      <c r="AZ864" s="67" t="str">
        <f t="shared" si="469"/>
        <v/>
      </c>
      <c r="BA864" s="22" t="str">
        <f t="shared" si="470"/>
        <v/>
      </c>
      <c r="BD864" s="171"/>
      <c r="BE864" s="171"/>
      <c r="BF864" s="171"/>
      <c r="BG864" s="171"/>
    </row>
    <row r="865" spans="11:59" ht="12.75" customHeight="1" x14ac:dyDescent="0.3">
      <c r="K865" s="42" t="str">
        <f t="shared" si="442"/>
        <v/>
      </c>
      <c r="L865" s="55" t="str">
        <f t="shared" si="443"/>
        <v/>
      </c>
      <c r="M865" s="43" t="str">
        <f t="shared" si="444"/>
        <v/>
      </c>
      <c r="N865" s="56" t="str" cm="1">
        <f t="array" ref="N865">IFERROR(IF(_xlfn.SINGLE(B:B)="","",IF(R865="Beer",SUM(LOOKUP(2,1/(Rates!$B$3:$B$5&lt;=W865)/(Rates!$C$3:$C$5&gt;=W865),Rates!$D$3:$D$5)*(X865/100)*W865),IF(R865="Refreshment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56" t="str">
        <f t="shared" si="445"/>
        <v/>
      </c>
      <c r="P865" s="53"/>
      <c r="Q865" s="14" t="str">
        <f t="shared" si="446"/>
        <v/>
      </c>
      <c r="R865" s="57" t="str">
        <f t="shared" si="447"/>
        <v/>
      </c>
      <c r="S865" s="58" t="str">
        <f>IF(B865="","",IF(R865="Refreshment Beverage",VLOOKUP(VALUE(Q865),Rates!G$15:L$19,2,0),VLOOKUP(VALUE(Q865),Rates!G$4:L$12,2,0)))</f>
        <v/>
      </c>
      <c r="T865" s="58" t="str">
        <f t="shared" si="448"/>
        <v/>
      </c>
      <c r="U865" s="58" t="str">
        <f t="shared" si="449"/>
        <v/>
      </c>
      <c r="V865" s="58" t="str">
        <f t="shared" si="450"/>
        <v/>
      </c>
      <c r="W865" s="58" t="str">
        <f t="shared" si="451"/>
        <v/>
      </c>
      <c r="X865" s="59" t="str">
        <f t="shared" si="452"/>
        <v/>
      </c>
      <c r="Y865" s="60" t="str">
        <f>IF(B:B="","",IF(R865="Refreshment Beverage",VLOOKUP(Q865,Rates!G$15:L$19,6,0)*W865,VLOOKUP(Q865,Rates!G$4:L$12,6,0)*W865))</f>
        <v/>
      </c>
      <c r="Z865" s="60" t="str">
        <f t="shared" si="453"/>
        <v/>
      </c>
      <c r="AA865" s="60" t="str">
        <f t="shared" si="441"/>
        <v/>
      </c>
      <c r="AB865" s="61" t="str" cm="1">
        <f t="array" ref="AB865">IF(_xlfn.SINGLE(B:B)="","",IF(R865="Refreshment Beverage","",IF(AND(R865="Beer",Q865=0),SUM(LOOKUP(2,1/(Rates!$B$15:$B$18&lt;=W865)/(Rates!$C$15:$C$18&gt;=W865),Rates!$D$15:$D$18)*W865),VLOOKUP(VALUE(_xlfn.SINGLE(Q:Q)),Rates!A:B,2,0)*W865)))</f>
        <v/>
      </c>
      <c r="AC865" s="61" t="str" cm="1">
        <f t="array" ref="AC865">IF(_xlfn.SINGLE(B:B)="","",IF(R865="Refreshment Beverage","",IF(AND(R865="Beer",Q865=0),SUM(LOOKUP(2,1/(Rates!$B$15:$B$18&lt;=W865)/(Rates!$C$15:$C$18&gt;=W865),Rates!$E$15:$E$18)*W865),VLOOKUP(VALUE(_xlfn.SINGLE(Q:Q)),Rates!A:C,3,0)*W865)))</f>
        <v/>
      </c>
      <c r="AD865" s="168">
        <f>IFERROR(IF(R865="Beer","",IF(OR(Q865=1,Q865=2,Q865=3,Q865=4),VLOOKUP(Q865,Rates!$A$31:$B$34,2,0)*W865,IF(V865=1,VLOOKUP(U865,'REB BEV MIN MKUP'!B:E,4,0),IF(V865&gt;1,VLOOKUP(VALUE(W865),'REB BEV MIN MKUP'!O:Q,3,0),0)))),0)</f>
        <v>0</v>
      </c>
      <c r="AE865" s="62" t="str">
        <f t="shared" si="454"/>
        <v/>
      </c>
      <c r="AF865" s="63" t="str">
        <f t="shared" si="455"/>
        <v/>
      </c>
      <c r="AG865" s="64" t="str">
        <f t="shared" si="456"/>
        <v/>
      </c>
      <c r="AH865" s="65" t="str">
        <f t="shared" si="457"/>
        <v/>
      </c>
      <c r="AI865" s="66" t="str">
        <f>IF(AE:AE="","",IF(R865="Refreshment Beverage",AK865*(Rates!J$19/100),ROUND(SUM(AH865*(Rates!$J$8/100)),4)))</f>
        <v/>
      </c>
      <c r="AJ865" s="67" t="str">
        <f t="shared" si="458"/>
        <v/>
      </c>
      <c r="AK865" s="22" t="str">
        <f t="shared" si="459"/>
        <v/>
      </c>
      <c r="AL865" s="62" t="str">
        <f t="shared" si="460"/>
        <v/>
      </c>
      <c r="AM865" s="63" t="str">
        <f>IF(AS865="","",IF(R865="Refreshment Beverage",ROUND(AS865*Rates!K$19,4),ROUND(AO865*(VLOOKUP(VALUE(Q865),Rates!G$4:L$12,3,0)),4)))</f>
        <v/>
      </c>
      <c r="AN865" s="68" t="str">
        <f>IF(AS865="","",IF(R865="Refreshment Beverage",AS865*(Rates!J$19/100),MAX(AM865,AB865)))</f>
        <v/>
      </c>
      <c r="AO865" s="69" t="str">
        <f t="shared" si="461"/>
        <v/>
      </c>
      <c r="AP865" s="69" t="str">
        <f t="shared" si="462"/>
        <v/>
      </c>
      <c r="AQ865" s="70" t="str">
        <f>IF(AS865="","",IF(R865="Refreshment Beverage",ROUND(SUM(VLOOKUP(Q:Q,Rates!G$15:L$19,3,0)*(AS865-Y865-Z865-AA865)),4),ROUND(SUM(Rates!$K$8*AS865),4)))</f>
        <v/>
      </c>
      <c r="AR865" s="66" t="str">
        <f t="shared" si="463"/>
        <v/>
      </c>
      <c r="AS865" s="22" t="str">
        <f t="shared" si="464"/>
        <v/>
      </c>
      <c r="AT865" s="62" t="str">
        <f t="shared" si="465"/>
        <v/>
      </c>
      <c r="AU865" s="63" t="str">
        <f>IF(AX865="","",IF(R865="Refreshment Beverage",ROUND((BA865-Y865-Z865-AA865)*VLOOKUP(VALUE(Q865),Rates!G$15:L$19,3,0),4),ROUND(AW865*(VLOOKUP(VALUE(Q865),Rates!G:L,3,0)),4)))</f>
        <v/>
      </c>
      <c r="AV865" s="68" t="str">
        <f t="shared" si="466"/>
        <v/>
      </c>
      <c r="AW865" s="69" t="str">
        <f t="shared" si="467"/>
        <v/>
      </c>
      <c r="AX865" s="65" t="str">
        <f t="shared" si="468"/>
        <v/>
      </c>
      <c r="AY865" s="70" t="str">
        <f>IF(AX865="","",IF(R865="Refreshment Beverage",ROUND(SUM(AX865*Rates!K$19),4),ROUND(SUM(AX865*(Rates!J$8/100)),4)))</f>
        <v/>
      </c>
      <c r="AZ865" s="67" t="str">
        <f t="shared" si="469"/>
        <v/>
      </c>
      <c r="BA865" s="22" t="str">
        <f t="shared" si="470"/>
        <v/>
      </c>
      <c r="BD865" s="171"/>
      <c r="BE865" s="171"/>
      <c r="BF865" s="171"/>
      <c r="BG865" s="171"/>
    </row>
    <row r="866" spans="11:59" ht="12.75" customHeight="1" x14ac:dyDescent="0.3">
      <c r="K866" s="42" t="str">
        <f t="shared" si="442"/>
        <v/>
      </c>
      <c r="L866" s="55" t="str">
        <f t="shared" si="443"/>
        <v/>
      </c>
      <c r="M866" s="43" t="str">
        <f t="shared" si="444"/>
        <v/>
      </c>
      <c r="N866" s="56" t="str" cm="1">
        <f t="array" ref="N866">IFERROR(IF(_xlfn.SINGLE(B:B)="","",IF(R866="Beer",SUM(LOOKUP(2,1/(Rates!$B$3:$B$5&lt;=W866)/(Rates!$C$3:$C$5&gt;=W866),Rates!$D$3:$D$5)*(X866/100)*W866),IF(R866="Refreshment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56" t="str">
        <f t="shared" si="445"/>
        <v/>
      </c>
      <c r="P866" s="53"/>
      <c r="Q866" s="14" t="str">
        <f t="shared" si="446"/>
        <v/>
      </c>
      <c r="R866" s="57" t="str">
        <f t="shared" si="447"/>
        <v/>
      </c>
      <c r="S866" s="58" t="str">
        <f>IF(B866="","",IF(R866="Refreshment Beverage",VLOOKUP(VALUE(Q866),Rates!G$15:L$19,2,0),VLOOKUP(VALUE(Q866),Rates!G$4:L$12,2,0)))</f>
        <v/>
      </c>
      <c r="T866" s="58" t="str">
        <f t="shared" si="448"/>
        <v/>
      </c>
      <c r="U866" s="58" t="str">
        <f t="shared" si="449"/>
        <v/>
      </c>
      <c r="V866" s="58" t="str">
        <f t="shared" si="450"/>
        <v/>
      </c>
      <c r="W866" s="58" t="str">
        <f t="shared" si="451"/>
        <v/>
      </c>
      <c r="X866" s="59" t="str">
        <f t="shared" si="452"/>
        <v/>
      </c>
      <c r="Y866" s="60" t="str">
        <f>IF(B:B="","",IF(R866="Refreshment Beverage",VLOOKUP(Q866,Rates!G$15:L$19,6,0)*W866,VLOOKUP(Q866,Rates!G$4:L$12,6,0)*W866))</f>
        <v/>
      </c>
      <c r="Z866" s="60" t="str">
        <f t="shared" si="453"/>
        <v/>
      </c>
      <c r="AA866" s="60" t="str">
        <f t="shared" si="441"/>
        <v/>
      </c>
      <c r="AB866" s="61" t="str" cm="1">
        <f t="array" ref="AB866">IF(_xlfn.SINGLE(B:B)="","",IF(R866="Refreshment Beverage","",IF(AND(R866="Beer",Q866=0),SUM(LOOKUP(2,1/(Rates!$B$15:$B$18&lt;=W866)/(Rates!$C$15:$C$18&gt;=W866),Rates!$D$15:$D$18)*W866),VLOOKUP(VALUE(_xlfn.SINGLE(Q:Q)),Rates!A:B,2,0)*W866)))</f>
        <v/>
      </c>
      <c r="AC866" s="61" t="str" cm="1">
        <f t="array" ref="AC866">IF(_xlfn.SINGLE(B:B)="","",IF(R866="Refreshment Beverage","",IF(AND(R866="Beer",Q866=0),SUM(LOOKUP(2,1/(Rates!$B$15:$B$18&lt;=W866)/(Rates!$C$15:$C$18&gt;=W866),Rates!$E$15:$E$18)*W866),VLOOKUP(VALUE(_xlfn.SINGLE(Q:Q)),Rates!A:C,3,0)*W866)))</f>
        <v/>
      </c>
      <c r="AD866" s="168">
        <f>IFERROR(IF(R866="Beer","",IF(OR(Q866=1,Q866=2,Q866=3,Q866=4),VLOOKUP(Q866,Rates!$A$31:$B$34,2,0)*W866,IF(V866=1,VLOOKUP(U866,'REB BEV MIN MKUP'!B:E,4,0),IF(V866&gt;1,VLOOKUP(VALUE(W866),'REB BEV MIN MKUP'!O:Q,3,0),0)))),0)</f>
        <v>0</v>
      </c>
      <c r="AE866" s="62" t="str">
        <f t="shared" si="454"/>
        <v/>
      </c>
      <c r="AF866" s="63" t="str">
        <f t="shared" si="455"/>
        <v/>
      </c>
      <c r="AG866" s="64" t="str">
        <f t="shared" si="456"/>
        <v/>
      </c>
      <c r="AH866" s="65" t="str">
        <f t="shared" si="457"/>
        <v/>
      </c>
      <c r="AI866" s="66" t="str">
        <f>IF(AE:AE="","",IF(R866="Refreshment Beverage",AK866*(Rates!J$19/100),ROUND(SUM(AH866*(Rates!$J$8/100)),4)))</f>
        <v/>
      </c>
      <c r="AJ866" s="67" t="str">
        <f t="shared" si="458"/>
        <v/>
      </c>
      <c r="AK866" s="22" t="str">
        <f t="shared" si="459"/>
        <v/>
      </c>
      <c r="AL866" s="62" t="str">
        <f t="shared" si="460"/>
        <v/>
      </c>
      <c r="AM866" s="63" t="str">
        <f>IF(AS866="","",IF(R866="Refreshment Beverage",ROUND(AS866*Rates!K$19,4),ROUND(AO866*(VLOOKUP(VALUE(Q866),Rates!G$4:L$12,3,0)),4)))</f>
        <v/>
      </c>
      <c r="AN866" s="68" t="str">
        <f>IF(AS866="","",IF(R866="Refreshment Beverage",AS866*(Rates!J$19/100),MAX(AM866,AB866)))</f>
        <v/>
      </c>
      <c r="AO866" s="69" t="str">
        <f t="shared" si="461"/>
        <v/>
      </c>
      <c r="AP866" s="69" t="str">
        <f t="shared" si="462"/>
        <v/>
      </c>
      <c r="AQ866" s="70" t="str">
        <f>IF(AS866="","",IF(R866="Refreshment Beverage",ROUND(SUM(VLOOKUP(Q:Q,Rates!G$15:L$19,3,0)*(AS866-Y866-Z866-AA866)),4),ROUND(SUM(Rates!$K$8*AS866),4)))</f>
        <v/>
      </c>
      <c r="AR866" s="66" t="str">
        <f t="shared" si="463"/>
        <v/>
      </c>
      <c r="AS866" s="22" t="str">
        <f t="shared" si="464"/>
        <v/>
      </c>
      <c r="AT866" s="62" t="str">
        <f t="shared" si="465"/>
        <v/>
      </c>
      <c r="AU866" s="63" t="str">
        <f>IF(AX866="","",IF(R866="Refreshment Beverage",ROUND((BA866-Y866-Z866-AA866)*VLOOKUP(VALUE(Q866),Rates!G$15:L$19,3,0),4),ROUND(AW866*(VLOOKUP(VALUE(Q866),Rates!G:L,3,0)),4)))</f>
        <v/>
      </c>
      <c r="AV866" s="68" t="str">
        <f t="shared" si="466"/>
        <v/>
      </c>
      <c r="AW866" s="69" t="str">
        <f t="shared" si="467"/>
        <v/>
      </c>
      <c r="AX866" s="65" t="str">
        <f t="shared" si="468"/>
        <v/>
      </c>
      <c r="AY866" s="70" t="str">
        <f>IF(AX866="","",IF(R866="Refreshment Beverage",ROUND(SUM(AX866*Rates!K$19),4),ROUND(SUM(AX866*(Rates!J$8/100)),4)))</f>
        <v/>
      </c>
      <c r="AZ866" s="67" t="str">
        <f t="shared" si="469"/>
        <v/>
      </c>
      <c r="BA866" s="22" t="str">
        <f t="shared" si="470"/>
        <v/>
      </c>
      <c r="BD866" s="171"/>
      <c r="BE866" s="171"/>
      <c r="BF866" s="171"/>
      <c r="BG866" s="171"/>
    </row>
    <row r="867" spans="11:59" ht="12.75" customHeight="1" x14ac:dyDescent="0.3">
      <c r="K867" s="42" t="str">
        <f t="shared" si="442"/>
        <v/>
      </c>
      <c r="L867" s="55" t="str">
        <f t="shared" si="443"/>
        <v/>
      </c>
      <c r="M867" s="43" t="str">
        <f t="shared" si="444"/>
        <v/>
      </c>
      <c r="N867" s="56" t="str" cm="1">
        <f t="array" ref="N867">IFERROR(IF(_xlfn.SINGLE(B:B)="","",IF(R867="Beer",SUM(LOOKUP(2,1/(Rates!$B$3:$B$5&lt;=W867)/(Rates!$C$3:$C$5&gt;=W867),Rates!$D$3:$D$5)*(X867/100)*W867),IF(R867="Refreshment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56" t="str">
        <f t="shared" si="445"/>
        <v/>
      </c>
      <c r="P867" s="53"/>
      <c r="Q867" s="14" t="str">
        <f t="shared" si="446"/>
        <v/>
      </c>
      <c r="R867" s="57" t="str">
        <f t="shared" si="447"/>
        <v/>
      </c>
      <c r="S867" s="58" t="str">
        <f>IF(B867="","",IF(R867="Refreshment Beverage",VLOOKUP(VALUE(Q867),Rates!G$15:L$19,2,0),VLOOKUP(VALUE(Q867),Rates!G$4:L$12,2,0)))</f>
        <v/>
      </c>
      <c r="T867" s="58" t="str">
        <f t="shared" si="448"/>
        <v/>
      </c>
      <c r="U867" s="58" t="str">
        <f t="shared" si="449"/>
        <v/>
      </c>
      <c r="V867" s="58" t="str">
        <f t="shared" si="450"/>
        <v/>
      </c>
      <c r="W867" s="58" t="str">
        <f t="shared" si="451"/>
        <v/>
      </c>
      <c r="X867" s="59" t="str">
        <f t="shared" si="452"/>
        <v/>
      </c>
      <c r="Y867" s="60" t="str">
        <f>IF(B:B="","",IF(R867="Refreshment Beverage",VLOOKUP(Q867,Rates!G$15:L$19,6,0)*W867,VLOOKUP(Q867,Rates!G$4:L$12,6,0)*W867))</f>
        <v/>
      </c>
      <c r="Z867" s="60" t="str">
        <f t="shared" si="453"/>
        <v/>
      </c>
      <c r="AA867" s="60" t="str">
        <f t="shared" si="441"/>
        <v/>
      </c>
      <c r="AB867" s="61" t="str" cm="1">
        <f t="array" ref="AB867">IF(_xlfn.SINGLE(B:B)="","",IF(R867="Refreshment Beverage","",IF(AND(R867="Beer",Q867=0),SUM(LOOKUP(2,1/(Rates!$B$15:$B$18&lt;=W867)/(Rates!$C$15:$C$18&gt;=W867),Rates!$D$15:$D$18)*W867),VLOOKUP(VALUE(_xlfn.SINGLE(Q:Q)),Rates!A:B,2,0)*W867)))</f>
        <v/>
      </c>
      <c r="AC867" s="61" t="str" cm="1">
        <f t="array" ref="AC867">IF(_xlfn.SINGLE(B:B)="","",IF(R867="Refreshment Beverage","",IF(AND(R867="Beer",Q867=0),SUM(LOOKUP(2,1/(Rates!$B$15:$B$18&lt;=W867)/(Rates!$C$15:$C$18&gt;=W867),Rates!$E$15:$E$18)*W867),VLOOKUP(VALUE(_xlfn.SINGLE(Q:Q)),Rates!A:C,3,0)*W867)))</f>
        <v/>
      </c>
      <c r="AD867" s="168">
        <f>IFERROR(IF(R867="Beer","",IF(OR(Q867=1,Q867=2,Q867=3,Q867=4),VLOOKUP(Q867,Rates!$A$31:$B$34,2,0)*W867,IF(V867=1,VLOOKUP(U867,'REB BEV MIN MKUP'!B:E,4,0),IF(V867&gt;1,VLOOKUP(VALUE(W867),'REB BEV MIN MKUP'!O:Q,3,0),0)))),0)</f>
        <v>0</v>
      </c>
      <c r="AE867" s="62" t="str">
        <f t="shared" si="454"/>
        <v/>
      </c>
      <c r="AF867" s="63" t="str">
        <f t="shared" si="455"/>
        <v/>
      </c>
      <c r="AG867" s="64" t="str">
        <f t="shared" si="456"/>
        <v/>
      </c>
      <c r="AH867" s="65" t="str">
        <f t="shared" si="457"/>
        <v/>
      </c>
      <c r="AI867" s="66" t="str">
        <f>IF(AE:AE="","",IF(R867="Refreshment Beverage",AK867*(Rates!J$19/100),ROUND(SUM(AH867*(Rates!$J$8/100)),4)))</f>
        <v/>
      </c>
      <c r="AJ867" s="67" t="str">
        <f t="shared" si="458"/>
        <v/>
      </c>
      <c r="AK867" s="22" t="str">
        <f t="shared" si="459"/>
        <v/>
      </c>
      <c r="AL867" s="62" t="str">
        <f t="shared" si="460"/>
        <v/>
      </c>
      <c r="AM867" s="63" t="str">
        <f>IF(AS867="","",IF(R867="Refreshment Beverage",ROUND(AS867*Rates!K$19,4),ROUND(AO867*(VLOOKUP(VALUE(Q867),Rates!G$4:L$12,3,0)),4)))</f>
        <v/>
      </c>
      <c r="AN867" s="68" t="str">
        <f>IF(AS867="","",IF(R867="Refreshment Beverage",AS867*(Rates!J$19/100),MAX(AM867,AB867)))</f>
        <v/>
      </c>
      <c r="AO867" s="69" t="str">
        <f t="shared" si="461"/>
        <v/>
      </c>
      <c r="AP867" s="69" t="str">
        <f t="shared" si="462"/>
        <v/>
      </c>
      <c r="AQ867" s="70" t="str">
        <f>IF(AS867="","",IF(R867="Refreshment Beverage",ROUND(SUM(VLOOKUP(Q:Q,Rates!G$15:L$19,3,0)*(AS867-Y867-Z867-AA867)),4),ROUND(SUM(Rates!$K$8*AS867),4)))</f>
        <v/>
      </c>
      <c r="AR867" s="66" t="str">
        <f t="shared" si="463"/>
        <v/>
      </c>
      <c r="AS867" s="22" t="str">
        <f t="shared" si="464"/>
        <v/>
      </c>
      <c r="AT867" s="62" t="str">
        <f t="shared" si="465"/>
        <v/>
      </c>
      <c r="AU867" s="63" t="str">
        <f>IF(AX867="","",IF(R867="Refreshment Beverage",ROUND((BA867-Y867-Z867-AA867)*VLOOKUP(VALUE(Q867),Rates!G$15:L$19,3,0),4),ROUND(AW867*(VLOOKUP(VALUE(Q867),Rates!G:L,3,0)),4)))</f>
        <v/>
      </c>
      <c r="AV867" s="68" t="str">
        <f t="shared" si="466"/>
        <v/>
      </c>
      <c r="AW867" s="69" t="str">
        <f t="shared" si="467"/>
        <v/>
      </c>
      <c r="AX867" s="65" t="str">
        <f t="shared" si="468"/>
        <v/>
      </c>
      <c r="AY867" s="70" t="str">
        <f>IF(AX867="","",IF(R867="Refreshment Beverage",ROUND(SUM(AX867*Rates!K$19),4),ROUND(SUM(AX867*(Rates!J$8/100)),4)))</f>
        <v/>
      </c>
      <c r="AZ867" s="67" t="str">
        <f t="shared" si="469"/>
        <v/>
      </c>
      <c r="BA867" s="22" t="str">
        <f t="shared" si="470"/>
        <v/>
      </c>
      <c r="BD867" s="171"/>
      <c r="BE867" s="171"/>
      <c r="BF867" s="171"/>
      <c r="BG867" s="171"/>
    </row>
    <row r="868" spans="11:59" ht="12.75" customHeight="1" x14ac:dyDescent="0.3">
      <c r="K868" s="42" t="str">
        <f t="shared" si="442"/>
        <v/>
      </c>
      <c r="L868" s="55" t="str">
        <f t="shared" si="443"/>
        <v/>
      </c>
      <c r="M868" s="43" t="str">
        <f t="shared" si="444"/>
        <v/>
      </c>
      <c r="N868" s="56" t="str" cm="1">
        <f t="array" ref="N868">IFERROR(IF(_xlfn.SINGLE(B:B)="","",IF(R868="Beer",SUM(LOOKUP(2,1/(Rates!$B$3:$B$5&lt;=W868)/(Rates!$C$3:$C$5&gt;=W868),Rates!$D$3:$D$5)*(X868/100)*W868),IF(R868="Refreshment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56" t="str">
        <f t="shared" si="445"/>
        <v/>
      </c>
      <c r="P868" s="53"/>
      <c r="Q868" s="14" t="str">
        <f t="shared" si="446"/>
        <v/>
      </c>
      <c r="R868" s="57" t="str">
        <f t="shared" si="447"/>
        <v/>
      </c>
      <c r="S868" s="58" t="str">
        <f>IF(B868="","",IF(R868="Refreshment Beverage",VLOOKUP(VALUE(Q868),Rates!G$15:L$19,2,0),VLOOKUP(VALUE(Q868),Rates!G$4:L$12,2,0)))</f>
        <v/>
      </c>
      <c r="T868" s="58" t="str">
        <f t="shared" si="448"/>
        <v/>
      </c>
      <c r="U868" s="58" t="str">
        <f t="shared" si="449"/>
        <v/>
      </c>
      <c r="V868" s="58" t="str">
        <f t="shared" si="450"/>
        <v/>
      </c>
      <c r="W868" s="58" t="str">
        <f t="shared" si="451"/>
        <v/>
      </c>
      <c r="X868" s="59" t="str">
        <f t="shared" si="452"/>
        <v/>
      </c>
      <c r="Y868" s="60" t="str">
        <f>IF(B:B="","",IF(R868="Refreshment Beverage",VLOOKUP(Q868,Rates!G$15:L$19,6,0)*W868,VLOOKUP(Q868,Rates!G$4:L$12,6,0)*W868))</f>
        <v/>
      </c>
      <c r="Z868" s="60" t="str">
        <f t="shared" si="453"/>
        <v/>
      </c>
      <c r="AA868" s="60" t="str">
        <f t="shared" si="441"/>
        <v/>
      </c>
      <c r="AB868" s="61" t="str" cm="1">
        <f t="array" ref="AB868">IF(_xlfn.SINGLE(B:B)="","",IF(R868="Refreshment Beverage","",IF(AND(R868="Beer",Q868=0),SUM(LOOKUP(2,1/(Rates!$B$15:$B$18&lt;=W868)/(Rates!$C$15:$C$18&gt;=W868),Rates!$D$15:$D$18)*W868),VLOOKUP(VALUE(_xlfn.SINGLE(Q:Q)),Rates!A:B,2,0)*W868)))</f>
        <v/>
      </c>
      <c r="AC868" s="61" t="str" cm="1">
        <f t="array" ref="AC868">IF(_xlfn.SINGLE(B:B)="","",IF(R868="Refreshment Beverage","",IF(AND(R868="Beer",Q868=0),SUM(LOOKUP(2,1/(Rates!$B$15:$B$18&lt;=W868)/(Rates!$C$15:$C$18&gt;=W868),Rates!$E$15:$E$18)*W868),VLOOKUP(VALUE(_xlfn.SINGLE(Q:Q)),Rates!A:C,3,0)*W868)))</f>
        <v/>
      </c>
      <c r="AD868" s="168">
        <f>IFERROR(IF(R868="Beer","",IF(OR(Q868=1,Q868=2,Q868=3,Q868=4),VLOOKUP(Q868,Rates!$A$31:$B$34,2,0)*W868,IF(V868=1,VLOOKUP(U868,'REB BEV MIN MKUP'!B:E,4,0),IF(V868&gt;1,VLOOKUP(VALUE(W868),'REB BEV MIN MKUP'!O:Q,3,0),0)))),0)</f>
        <v>0</v>
      </c>
      <c r="AE868" s="62" t="str">
        <f t="shared" si="454"/>
        <v/>
      </c>
      <c r="AF868" s="63" t="str">
        <f t="shared" si="455"/>
        <v/>
      </c>
      <c r="AG868" s="64" t="str">
        <f t="shared" si="456"/>
        <v/>
      </c>
      <c r="AH868" s="65" t="str">
        <f t="shared" si="457"/>
        <v/>
      </c>
      <c r="AI868" s="66" t="str">
        <f>IF(AE:AE="","",IF(R868="Refreshment Beverage",AK868*(Rates!J$19/100),ROUND(SUM(AH868*(Rates!$J$8/100)),4)))</f>
        <v/>
      </c>
      <c r="AJ868" s="67" t="str">
        <f t="shared" si="458"/>
        <v/>
      </c>
      <c r="AK868" s="22" t="str">
        <f t="shared" si="459"/>
        <v/>
      </c>
      <c r="AL868" s="62" t="str">
        <f t="shared" si="460"/>
        <v/>
      </c>
      <c r="AM868" s="63" t="str">
        <f>IF(AS868="","",IF(R868="Refreshment Beverage",ROUND(AS868*Rates!K$19,4),ROUND(AO868*(VLOOKUP(VALUE(Q868),Rates!G$4:L$12,3,0)),4)))</f>
        <v/>
      </c>
      <c r="AN868" s="68" t="str">
        <f>IF(AS868="","",IF(R868="Refreshment Beverage",AS868*(Rates!J$19/100),MAX(AM868,AB868)))</f>
        <v/>
      </c>
      <c r="AO868" s="69" t="str">
        <f t="shared" si="461"/>
        <v/>
      </c>
      <c r="AP868" s="69" t="str">
        <f t="shared" si="462"/>
        <v/>
      </c>
      <c r="AQ868" s="70" t="str">
        <f>IF(AS868="","",IF(R868="Refreshment Beverage",ROUND(SUM(VLOOKUP(Q:Q,Rates!G$15:L$19,3,0)*(AS868-Y868-Z868-AA868)),4),ROUND(SUM(Rates!$K$8*AS868),4)))</f>
        <v/>
      </c>
      <c r="AR868" s="66" t="str">
        <f t="shared" si="463"/>
        <v/>
      </c>
      <c r="AS868" s="22" t="str">
        <f t="shared" si="464"/>
        <v/>
      </c>
      <c r="AT868" s="62" t="str">
        <f t="shared" si="465"/>
        <v/>
      </c>
      <c r="AU868" s="63" t="str">
        <f>IF(AX868="","",IF(R868="Refreshment Beverage",ROUND((BA868-Y868-Z868-AA868)*VLOOKUP(VALUE(Q868),Rates!G$15:L$19,3,0),4),ROUND(AW868*(VLOOKUP(VALUE(Q868),Rates!G:L,3,0)),4)))</f>
        <v/>
      </c>
      <c r="AV868" s="68" t="str">
        <f t="shared" si="466"/>
        <v/>
      </c>
      <c r="AW868" s="69" t="str">
        <f t="shared" si="467"/>
        <v/>
      </c>
      <c r="AX868" s="65" t="str">
        <f t="shared" si="468"/>
        <v/>
      </c>
      <c r="AY868" s="70" t="str">
        <f>IF(AX868="","",IF(R868="Refreshment Beverage",ROUND(SUM(AX868*Rates!K$19),4),ROUND(SUM(AX868*(Rates!J$8/100)),4)))</f>
        <v/>
      </c>
      <c r="AZ868" s="67" t="str">
        <f t="shared" si="469"/>
        <v/>
      </c>
      <c r="BA868" s="22" t="str">
        <f t="shared" si="470"/>
        <v/>
      </c>
      <c r="BD868" s="171"/>
      <c r="BE868" s="171"/>
      <c r="BF868" s="171"/>
      <c r="BG868" s="171"/>
    </row>
    <row r="869" spans="11:59" ht="12.75" customHeight="1" x14ac:dyDescent="0.3">
      <c r="K869" s="42" t="str">
        <f t="shared" si="442"/>
        <v/>
      </c>
      <c r="L869" s="55" t="str">
        <f t="shared" si="443"/>
        <v/>
      </c>
      <c r="M869" s="43" t="str">
        <f t="shared" si="444"/>
        <v/>
      </c>
      <c r="N869" s="56" t="str" cm="1">
        <f t="array" ref="N869">IFERROR(IF(_xlfn.SINGLE(B:B)="","",IF(R869="Beer",SUM(LOOKUP(2,1/(Rates!$B$3:$B$5&lt;=W869)/(Rates!$C$3:$C$5&gt;=W869),Rates!$D$3:$D$5)*(X869/100)*W869),IF(R869="Refreshment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56" t="str">
        <f t="shared" si="445"/>
        <v/>
      </c>
      <c r="P869" s="53"/>
      <c r="Q869" s="14" t="str">
        <f t="shared" si="446"/>
        <v/>
      </c>
      <c r="R869" s="57" t="str">
        <f t="shared" si="447"/>
        <v/>
      </c>
      <c r="S869" s="58" t="str">
        <f>IF(B869="","",IF(R869="Refreshment Beverage",VLOOKUP(VALUE(Q869),Rates!G$15:L$19,2,0),VLOOKUP(VALUE(Q869),Rates!G$4:L$12,2,0)))</f>
        <v/>
      </c>
      <c r="T869" s="58" t="str">
        <f t="shared" si="448"/>
        <v/>
      </c>
      <c r="U869" s="58" t="str">
        <f t="shared" si="449"/>
        <v/>
      </c>
      <c r="V869" s="58" t="str">
        <f t="shared" si="450"/>
        <v/>
      </c>
      <c r="W869" s="58" t="str">
        <f t="shared" si="451"/>
        <v/>
      </c>
      <c r="X869" s="59" t="str">
        <f t="shared" si="452"/>
        <v/>
      </c>
      <c r="Y869" s="60" t="str">
        <f>IF(B:B="","",IF(R869="Refreshment Beverage",VLOOKUP(Q869,Rates!G$15:L$19,6,0)*W869,VLOOKUP(Q869,Rates!G$4:L$12,6,0)*W869))</f>
        <v/>
      </c>
      <c r="Z869" s="60" t="str">
        <f t="shared" si="453"/>
        <v/>
      </c>
      <c r="AA869" s="60" t="str">
        <f t="shared" si="441"/>
        <v/>
      </c>
      <c r="AB869" s="61" t="str" cm="1">
        <f t="array" ref="AB869">IF(_xlfn.SINGLE(B:B)="","",IF(R869="Refreshment Beverage","",IF(AND(R869="Beer",Q869=0),SUM(LOOKUP(2,1/(Rates!$B$15:$B$18&lt;=W869)/(Rates!$C$15:$C$18&gt;=W869),Rates!$D$15:$D$18)*W869),VLOOKUP(VALUE(_xlfn.SINGLE(Q:Q)),Rates!A:B,2,0)*W869)))</f>
        <v/>
      </c>
      <c r="AC869" s="61" t="str" cm="1">
        <f t="array" ref="AC869">IF(_xlfn.SINGLE(B:B)="","",IF(R869="Refreshment Beverage","",IF(AND(R869="Beer",Q869=0),SUM(LOOKUP(2,1/(Rates!$B$15:$B$18&lt;=W869)/(Rates!$C$15:$C$18&gt;=W869),Rates!$E$15:$E$18)*W869),VLOOKUP(VALUE(_xlfn.SINGLE(Q:Q)),Rates!A:C,3,0)*W869)))</f>
        <v/>
      </c>
      <c r="AD869" s="168">
        <f>IFERROR(IF(R869="Beer","",IF(OR(Q869=1,Q869=2,Q869=3,Q869=4),VLOOKUP(Q869,Rates!$A$31:$B$34,2,0)*W869,IF(V869=1,VLOOKUP(U869,'REB BEV MIN MKUP'!B:E,4,0),IF(V869&gt;1,VLOOKUP(VALUE(W869),'REB BEV MIN MKUP'!O:Q,3,0),0)))),0)</f>
        <v>0</v>
      </c>
      <c r="AE869" s="62" t="str">
        <f t="shared" si="454"/>
        <v/>
      </c>
      <c r="AF869" s="63" t="str">
        <f t="shared" si="455"/>
        <v/>
      </c>
      <c r="AG869" s="64" t="str">
        <f t="shared" si="456"/>
        <v/>
      </c>
      <c r="AH869" s="65" t="str">
        <f t="shared" si="457"/>
        <v/>
      </c>
      <c r="AI869" s="66" t="str">
        <f>IF(AE:AE="","",IF(R869="Refreshment Beverage",AK869*(Rates!J$19/100),ROUND(SUM(AH869*(Rates!$J$8/100)),4)))</f>
        <v/>
      </c>
      <c r="AJ869" s="67" t="str">
        <f t="shared" si="458"/>
        <v/>
      </c>
      <c r="AK869" s="22" t="str">
        <f t="shared" si="459"/>
        <v/>
      </c>
      <c r="AL869" s="62" t="str">
        <f t="shared" si="460"/>
        <v/>
      </c>
      <c r="AM869" s="63" t="str">
        <f>IF(AS869="","",IF(R869="Refreshment Beverage",ROUND(AS869*Rates!K$19,4),ROUND(AO869*(VLOOKUP(VALUE(Q869),Rates!G$4:L$12,3,0)),4)))</f>
        <v/>
      </c>
      <c r="AN869" s="68" t="str">
        <f>IF(AS869="","",IF(R869="Refreshment Beverage",AS869*(Rates!J$19/100),MAX(AM869,AB869)))</f>
        <v/>
      </c>
      <c r="AO869" s="69" t="str">
        <f t="shared" si="461"/>
        <v/>
      </c>
      <c r="AP869" s="69" t="str">
        <f t="shared" si="462"/>
        <v/>
      </c>
      <c r="AQ869" s="70" t="str">
        <f>IF(AS869="","",IF(R869="Refreshment Beverage",ROUND(SUM(VLOOKUP(Q:Q,Rates!G$15:L$19,3,0)*(AS869-Y869-Z869-AA869)),4),ROUND(SUM(Rates!$K$8*AS869),4)))</f>
        <v/>
      </c>
      <c r="AR869" s="66" t="str">
        <f t="shared" si="463"/>
        <v/>
      </c>
      <c r="AS869" s="22" t="str">
        <f t="shared" si="464"/>
        <v/>
      </c>
      <c r="AT869" s="62" t="str">
        <f t="shared" si="465"/>
        <v/>
      </c>
      <c r="AU869" s="63" t="str">
        <f>IF(AX869="","",IF(R869="Refreshment Beverage",ROUND((BA869-Y869-Z869-AA869)*VLOOKUP(VALUE(Q869),Rates!G$15:L$19,3,0),4),ROUND(AW869*(VLOOKUP(VALUE(Q869),Rates!G:L,3,0)),4)))</f>
        <v/>
      </c>
      <c r="AV869" s="68" t="str">
        <f t="shared" si="466"/>
        <v/>
      </c>
      <c r="AW869" s="69" t="str">
        <f t="shared" si="467"/>
        <v/>
      </c>
      <c r="AX869" s="65" t="str">
        <f t="shared" si="468"/>
        <v/>
      </c>
      <c r="AY869" s="70" t="str">
        <f>IF(AX869="","",IF(R869="Refreshment Beverage",ROUND(SUM(AX869*Rates!K$19),4),ROUND(SUM(AX869*(Rates!J$8/100)),4)))</f>
        <v/>
      </c>
      <c r="AZ869" s="67" t="str">
        <f t="shared" si="469"/>
        <v/>
      </c>
      <c r="BA869" s="22" t="str">
        <f t="shared" si="470"/>
        <v/>
      </c>
      <c r="BD869" s="171"/>
      <c r="BE869" s="171"/>
      <c r="BF869" s="171"/>
      <c r="BG869" s="171"/>
    </row>
    <row r="870" spans="11:59" ht="12.75" customHeight="1" x14ac:dyDescent="0.3">
      <c r="K870" s="42" t="str">
        <f t="shared" si="442"/>
        <v/>
      </c>
      <c r="L870" s="55" t="str">
        <f t="shared" si="443"/>
        <v/>
      </c>
      <c r="M870" s="43" t="str">
        <f t="shared" si="444"/>
        <v/>
      </c>
      <c r="N870" s="56" t="str" cm="1">
        <f t="array" ref="N870">IFERROR(IF(_xlfn.SINGLE(B:B)="","",IF(R870="Beer",SUM(LOOKUP(2,1/(Rates!$B$3:$B$5&lt;=W870)/(Rates!$C$3:$C$5&gt;=W870),Rates!$D$3:$D$5)*(X870/100)*W870),IF(R870="Refreshment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56" t="str">
        <f t="shared" si="445"/>
        <v/>
      </c>
      <c r="P870" s="53"/>
      <c r="Q870" s="14" t="str">
        <f t="shared" si="446"/>
        <v/>
      </c>
      <c r="R870" s="57" t="str">
        <f t="shared" si="447"/>
        <v/>
      </c>
      <c r="S870" s="58" t="str">
        <f>IF(B870="","",IF(R870="Refreshment Beverage",VLOOKUP(VALUE(Q870),Rates!G$15:L$19,2,0),VLOOKUP(VALUE(Q870),Rates!G$4:L$12,2,0)))</f>
        <v/>
      </c>
      <c r="T870" s="58" t="str">
        <f t="shared" si="448"/>
        <v/>
      </c>
      <c r="U870" s="58" t="str">
        <f t="shared" si="449"/>
        <v/>
      </c>
      <c r="V870" s="58" t="str">
        <f t="shared" si="450"/>
        <v/>
      </c>
      <c r="W870" s="58" t="str">
        <f t="shared" si="451"/>
        <v/>
      </c>
      <c r="X870" s="59" t="str">
        <f t="shared" si="452"/>
        <v/>
      </c>
      <c r="Y870" s="60" t="str">
        <f>IF(B:B="","",IF(R870="Refreshment Beverage",VLOOKUP(Q870,Rates!G$15:L$19,6,0)*W870,VLOOKUP(Q870,Rates!G$4:L$12,6,0)*W870))</f>
        <v/>
      </c>
      <c r="Z870" s="60" t="str">
        <f t="shared" si="453"/>
        <v/>
      </c>
      <c r="AA870" s="60" t="str">
        <f t="shared" si="441"/>
        <v/>
      </c>
      <c r="AB870" s="61" t="str" cm="1">
        <f t="array" ref="AB870">IF(_xlfn.SINGLE(B:B)="","",IF(R870="Refreshment Beverage","",IF(AND(R870="Beer",Q870=0),SUM(LOOKUP(2,1/(Rates!$B$15:$B$18&lt;=W870)/(Rates!$C$15:$C$18&gt;=W870),Rates!$D$15:$D$18)*W870),VLOOKUP(VALUE(_xlfn.SINGLE(Q:Q)),Rates!A:B,2,0)*W870)))</f>
        <v/>
      </c>
      <c r="AC870" s="61" t="str" cm="1">
        <f t="array" ref="AC870">IF(_xlfn.SINGLE(B:B)="","",IF(R870="Refreshment Beverage","",IF(AND(R870="Beer",Q870=0),SUM(LOOKUP(2,1/(Rates!$B$15:$B$18&lt;=W870)/(Rates!$C$15:$C$18&gt;=W870),Rates!$E$15:$E$18)*W870),VLOOKUP(VALUE(_xlfn.SINGLE(Q:Q)),Rates!A:C,3,0)*W870)))</f>
        <v/>
      </c>
      <c r="AD870" s="168">
        <f>IFERROR(IF(R870="Beer","",IF(OR(Q870=1,Q870=2,Q870=3,Q870=4),VLOOKUP(Q870,Rates!$A$31:$B$34,2,0)*W870,IF(V870=1,VLOOKUP(U870,'REB BEV MIN MKUP'!B:E,4,0),IF(V870&gt;1,VLOOKUP(VALUE(W870),'REB BEV MIN MKUP'!O:Q,3,0),0)))),0)</f>
        <v>0</v>
      </c>
      <c r="AE870" s="62" t="str">
        <f t="shared" si="454"/>
        <v/>
      </c>
      <c r="AF870" s="63" t="str">
        <f t="shared" si="455"/>
        <v/>
      </c>
      <c r="AG870" s="64" t="str">
        <f t="shared" si="456"/>
        <v/>
      </c>
      <c r="AH870" s="65" t="str">
        <f t="shared" si="457"/>
        <v/>
      </c>
      <c r="AI870" s="66" t="str">
        <f>IF(AE:AE="","",IF(R870="Refreshment Beverage",AK870*(Rates!J$19/100),ROUND(SUM(AH870*(Rates!$J$8/100)),4)))</f>
        <v/>
      </c>
      <c r="AJ870" s="67" t="str">
        <f t="shared" si="458"/>
        <v/>
      </c>
      <c r="AK870" s="22" t="str">
        <f t="shared" si="459"/>
        <v/>
      </c>
      <c r="AL870" s="62" t="str">
        <f t="shared" si="460"/>
        <v/>
      </c>
      <c r="AM870" s="63" t="str">
        <f>IF(AS870="","",IF(R870="Refreshment Beverage",ROUND(AS870*Rates!K$19,4),ROUND(AO870*(VLOOKUP(VALUE(Q870),Rates!G$4:L$12,3,0)),4)))</f>
        <v/>
      </c>
      <c r="AN870" s="68" t="str">
        <f>IF(AS870="","",IF(R870="Refreshment Beverage",AS870*(Rates!J$19/100),MAX(AM870,AB870)))</f>
        <v/>
      </c>
      <c r="AO870" s="69" t="str">
        <f t="shared" si="461"/>
        <v/>
      </c>
      <c r="AP870" s="69" t="str">
        <f t="shared" si="462"/>
        <v/>
      </c>
      <c r="AQ870" s="70" t="str">
        <f>IF(AS870="","",IF(R870="Refreshment Beverage",ROUND(SUM(VLOOKUP(Q:Q,Rates!G$15:L$19,3,0)*(AS870-Y870-Z870-AA870)),4),ROUND(SUM(Rates!$K$8*AS870),4)))</f>
        <v/>
      </c>
      <c r="AR870" s="66" t="str">
        <f t="shared" si="463"/>
        <v/>
      </c>
      <c r="AS870" s="22" t="str">
        <f t="shared" si="464"/>
        <v/>
      </c>
      <c r="AT870" s="62" t="str">
        <f t="shared" si="465"/>
        <v/>
      </c>
      <c r="AU870" s="63" t="str">
        <f>IF(AX870="","",IF(R870="Refreshment Beverage",ROUND((BA870-Y870-Z870-AA870)*VLOOKUP(VALUE(Q870),Rates!G$15:L$19,3,0),4),ROUND(AW870*(VLOOKUP(VALUE(Q870),Rates!G:L,3,0)),4)))</f>
        <v/>
      </c>
      <c r="AV870" s="68" t="str">
        <f t="shared" si="466"/>
        <v/>
      </c>
      <c r="AW870" s="69" t="str">
        <f t="shared" si="467"/>
        <v/>
      </c>
      <c r="AX870" s="65" t="str">
        <f t="shared" si="468"/>
        <v/>
      </c>
      <c r="AY870" s="70" t="str">
        <f>IF(AX870="","",IF(R870="Refreshment Beverage",ROUND(SUM(AX870*Rates!K$19),4),ROUND(SUM(AX870*(Rates!J$8/100)),4)))</f>
        <v/>
      </c>
      <c r="AZ870" s="67" t="str">
        <f t="shared" si="469"/>
        <v/>
      </c>
      <c r="BA870" s="22" t="str">
        <f t="shared" si="470"/>
        <v/>
      </c>
      <c r="BD870" s="171"/>
      <c r="BE870" s="171"/>
      <c r="BF870" s="171"/>
      <c r="BG870" s="171"/>
    </row>
    <row r="871" spans="11:59" ht="12.75" customHeight="1" x14ac:dyDescent="0.3">
      <c r="K871" s="42" t="str">
        <f t="shared" si="442"/>
        <v/>
      </c>
      <c r="L871" s="55" t="str">
        <f t="shared" si="443"/>
        <v/>
      </c>
      <c r="M871" s="43" t="str">
        <f t="shared" si="444"/>
        <v/>
      </c>
      <c r="N871" s="56" t="str" cm="1">
        <f t="array" ref="N871">IFERROR(IF(_xlfn.SINGLE(B:B)="","",IF(R871="Beer",SUM(LOOKUP(2,1/(Rates!$B$3:$B$5&lt;=W871)/(Rates!$C$3:$C$5&gt;=W871),Rates!$D$3:$D$5)*(X871/100)*W871),IF(R871="Refreshment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56" t="str">
        <f t="shared" si="445"/>
        <v/>
      </c>
      <c r="P871" s="53"/>
      <c r="Q871" s="14" t="str">
        <f t="shared" si="446"/>
        <v/>
      </c>
      <c r="R871" s="57" t="str">
        <f t="shared" si="447"/>
        <v/>
      </c>
      <c r="S871" s="58" t="str">
        <f>IF(B871="","",IF(R871="Refreshment Beverage",VLOOKUP(VALUE(Q871),Rates!G$15:L$19,2,0),VLOOKUP(VALUE(Q871),Rates!G$4:L$12,2,0)))</f>
        <v/>
      </c>
      <c r="T871" s="58" t="str">
        <f t="shared" si="448"/>
        <v/>
      </c>
      <c r="U871" s="58" t="str">
        <f t="shared" si="449"/>
        <v/>
      </c>
      <c r="V871" s="58" t="str">
        <f t="shared" si="450"/>
        <v/>
      </c>
      <c r="W871" s="58" t="str">
        <f t="shared" si="451"/>
        <v/>
      </c>
      <c r="X871" s="59" t="str">
        <f t="shared" si="452"/>
        <v/>
      </c>
      <c r="Y871" s="60" t="str">
        <f>IF(B:B="","",IF(R871="Refreshment Beverage",VLOOKUP(Q871,Rates!G$15:L$19,6,0)*W871,VLOOKUP(Q871,Rates!G$4:L$12,6,0)*W871))</f>
        <v/>
      </c>
      <c r="Z871" s="60" t="str">
        <f t="shared" si="453"/>
        <v/>
      </c>
      <c r="AA871" s="60" t="str">
        <f t="shared" si="441"/>
        <v/>
      </c>
      <c r="AB871" s="61" t="str" cm="1">
        <f t="array" ref="AB871">IF(_xlfn.SINGLE(B:B)="","",IF(R871="Refreshment Beverage","",IF(AND(R871="Beer",Q871=0),SUM(LOOKUP(2,1/(Rates!$B$15:$B$18&lt;=W871)/(Rates!$C$15:$C$18&gt;=W871),Rates!$D$15:$D$18)*W871),VLOOKUP(VALUE(_xlfn.SINGLE(Q:Q)),Rates!A:B,2,0)*W871)))</f>
        <v/>
      </c>
      <c r="AC871" s="61" t="str" cm="1">
        <f t="array" ref="AC871">IF(_xlfn.SINGLE(B:B)="","",IF(R871="Refreshment Beverage","",IF(AND(R871="Beer",Q871=0),SUM(LOOKUP(2,1/(Rates!$B$15:$B$18&lt;=W871)/(Rates!$C$15:$C$18&gt;=W871),Rates!$E$15:$E$18)*W871),VLOOKUP(VALUE(_xlfn.SINGLE(Q:Q)),Rates!A:C,3,0)*W871)))</f>
        <v/>
      </c>
      <c r="AD871" s="168">
        <f>IFERROR(IF(R871="Beer","",IF(OR(Q871=1,Q871=2,Q871=3,Q871=4),VLOOKUP(Q871,Rates!$A$31:$B$34,2,0)*W871,IF(V871=1,VLOOKUP(U871,'REB BEV MIN MKUP'!B:E,4,0),IF(V871&gt;1,VLOOKUP(VALUE(W871),'REB BEV MIN MKUP'!O:Q,3,0),0)))),0)</f>
        <v>0</v>
      </c>
      <c r="AE871" s="62" t="str">
        <f t="shared" si="454"/>
        <v/>
      </c>
      <c r="AF871" s="63" t="str">
        <f t="shared" si="455"/>
        <v/>
      </c>
      <c r="AG871" s="64" t="str">
        <f t="shared" si="456"/>
        <v/>
      </c>
      <c r="AH871" s="65" t="str">
        <f t="shared" si="457"/>
        <v/>
      </c>
      <c r="AI871" s="66" t="str">
        <f>IF(AE:AE="","",IF(R871="Refreshment Beverage",AK871*(Rates!J$19/100),ROUND(SUM(AH871*(Rates!$J$8/100)),4)))</f>
        <v/>
      </c>
      <c r="AJ871" s="67" t="str">
        <f t="shared" si="458"/>
        <v/>
      </c>
      <c r="AK871" s="22" t="str">
        <f t="shared" si="459"/>
        <v/>
      </c>
      <c r="AL871" s="62" t="str">
        <f t="shared" si="460"/>
        <v/>
      </c>
      <c r="AM871" s="63" t="str">
        <f>IF(AS871="","",IF(R871="Refreshment Beverage",ROUND(AS871*Rates!K$19,4),ROUND(AO871*(VLOOKUP(VALUE(Q871),Rates!G$4:L$12,3,0)),4)))</f>
        <v/>
      </c>
      <c r="AN871" s="68" t="str">
        <f>IF(AS871="","",IF(R871="Refreshment Beverage",AS871*(Rates!J$19/100),MAX(AM871,AB871)))</f>
        <v/>
      </c>
      <c r="AO871" s="69" t="str">
        <f t="shared" si="461"/>
        <v/>
      </c>
      <c r="AP871" s="69" t="str">
        <f t="shared" si="462"/>
        <v/>
      </c>
      <c r="AQ871" s="70" t="str">
        <f>IF(AS871="","",IF(R871="Refreshment Beverage",ROUND(SUM(VLOOKUP(Q:Q,Rates!G$15:L$19,3,0)*(AS871-Y871-Z871-AA871)),4),ROUND(SUM(Rates!$K$8*AS871),4)))</f>
        <v/>
      </c>
      <c r="AR871" s="66" t="str">
        <f t="shared" si="463"/>
        <v/>
      </c>
      <c r="AS871" s="22" t="str">
        <f t="shared" si="464"/>
        <v/>
      </c>
      <c r="AT871" s="62" t="str">
        <f t="shared" si="465"/>
        <v/>
      </c>
      <c r="AU871" s="63" t="str">
        <f>IF(AX871="","",IF(R871="Refreshment Beverage",ROUND((BA871-Y871-Z871-AA871)*VLOOKUP(VALUE(Q871),Rates!G$15:L$19,3,0),4),ROUND(AW871*(VLOOKUP(VALUE(Q871),Rates!G:L,3,0)),4)))</f>
        <v/>
      </c>
      <c r="AV871" s="68" t="str">
        <f t="shared" si="466"/>
        <v/>
      </c>
      <c r="AW871" s="69" t="str">
        <f t="shared" si="467"/>
        <v/>
      </c>
      <c r="AX871" s="65" t="str">
        <f t="shared" si="468"/>
        <v/>
      </c>
      <c r="AY871" s="70" t="str">
        <f>IF(AX871="","",IF(R871="Refreshment Beverage",ROUND(SUM(AX871*Rates!K$19),4),ROUND(SUM(AX871*(Rates!J$8/100)),4)))</f>
        <v/>
      </c>
      <c r="AZ871" s="67" t="str">
        <f t="shared" si="469"/>
        <v/>
      </c>
      <c r="BA871" s="22" t="str">
        <f t="shared" si="470"/>
        <v/>
      </c>
      <c r="BD871" s="171"/>
      <c r="BE871" s="171"/>
      <c r="BF871" s="171"/>
      <c r="BG871" s="171"/>
    </row>
    <row r="872" spans="11:59" ht="12.75" customHeight="1" x14ac:dyDescent="0.3">
      <c r="K872" s="42" t="str">
        <f t="shared" si="442"/>
        <v/>
      </c>
      <c r="L872" s="55" t="str">
        <f t="shared" si="443"/>
        <v/>
      </c>
      <c r="M872" s="43" t="str">
        <f t="shared" si="444"/>
        <v/>
      </c>
      <c r="N872" s="56" t="str" cm="1">
        <f t="array" ref="N872">IFERROR(IF(_xlfn.SINGLE(B:B)="","",IF(R872="Beer",SUM(LOOKUP(2,1/(Rates!$B$3:$B$5&lt;=W872)/(Rates!$C$3:$C$5&gt;=W872),Rates!$D$3:$D$5)*(X872/100)*W872),IF(R872="Refreshment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56" t="str">
        <f t="shared" si="445"/>
        <v/>
      </c>
      <c r="P872" s="53"/>
      <c r="Q872" s="14" t="str">
        <f t="shared" si="446"/>
        <v/>
      </c>
      <c r="R872" s="57" t="str">
        <f t="shared" si="447"/>
        <v/>
      </c>
      <c r="S872" s="58" t="str">
        <f>IF(B872="","",IF(R872="Refreshment Beverage",VLOOKUP(VALUE(Q872),Rates!G$15:L$19,2,0),VLOOKUP(VALUE(Q872),Rates!G$4:L$12,2,0)))</f>
        <v/>
      </c>
      <c r="T872" s="58" t="str">
        <f t="shared" si="448"/>
        <v/>
      </c>
      <c r="U872" s="58" t="str">
        <f t="shared" si="449"/>
        <v/>
      </c>
      <c r="V872" s="58" t="str">
        <f t="shared" si="450"/>
        <v/>
      </c>
      <c r="W872" s="58" t="str">
        <f t="shared" si="451"/>
        <v/>
      </c>
      <c r="X872" s="59" t="str">
        <f t="shared" si="452"/>
        <v/>
      </c>
      <c r="Y872" s="60" t="str">
        <f>IF(B:B="","",IF(R872="Refreshment Beverage",VLOOKUP(Q872,Rates!G$15:L$19,6,0)*W872,VLOOKUP(Q872,Rates!G$4:L$12,6,0)*W872))</f>
        <v/>
      </c>
      <c r="Z872" s="60" t="str">
        <f t="shared" si="453"/>
        <v/>
      </c>
      <c r="AA872" s="60" t="str">
        <f t="shared" si="441"/>
        <v/>
      </c>
      <c r="AB872" s="61" t="str" cm="1">
        <f t="array" ref="AB872">IF(_xlfn.SINGLE(B:B)="","",IF(R872="Refreshment Beverage","",IF(AND(R872="Beer",Q872=0),SUM(LOOKUP(2,1/(Rates!$B$15:$B$18&lt;=W872)/(Rates!$C$15:$C$18&gt;=W872),Rates!$D$15:$D$18)*W872),VLOOKUP(VALUE(_xlfn.SINGLE(Q:Q)),Rates!A:B,2,0)*W872)))</f>
        <v/>
      </c>
      <c r="AC872" s="61" t="str" cm="1">
        <f t="array" ref="AC872">IF(_xlfn.SINGLE(B:B)="","",IF(R872="Refreshment Beverage","",IF(AND(R872="Beer",Q872=0),SUM(LOOKUP(2,1/(Rates!$B$15:$B$18&lt;=W872)/(Rates!$C$15:$C$18&gt;=W872),Rates!$E$15:$E$18)*W872),VLOOKUP(VALUE(_xlfn.SINGLE(Q:Q)),Rates!A:C,3,0)*W872)))</f>
        <v/>
      </c>
      <c r="AD872" s="168">
        <f>IFERROR(IF(R872="Beer","",IF(OR(Q872=1,Q872=2,Q872=3,Q872=4),VLOOKUP(Q872,Rates!$A$31:$B$34,2,0)*W872,IF(V872=1,VLOOKUP(U872,'REB BEV MIN MKUP'!B:E,4,0),IF(V872&gt;1,VLOOKUP(VALUE(W872),'REB BEV MIN MKUP'!O:Q,3,0),0)))),0)</f>
        <v>0</v>
      </c>
      <c r="AE872" s="62" t="str">
        <f t="shared" si="454"/>
        <v/>
      </c>
      <c r="AF872" s="63" t="str">
        <f t="shared" si="455"/>
        <v/>
      </c>
      <c r="AG872" s="64" t="str">
        <f t="shared" si="456"/>
        <v/>
      </c>
      <c r="AH872" s="65" t="str">
        <f t="shared" si="457"/>
        <v/>
      </c>
      <c r="AI872" s="66" t="str">
        <f>IF(AE:AE="","",IF(R872="Refreshment Beverage",AK872*(Rates!J$19/100),ROUND(SUM(AH872*(Rates!$J$8/100)),4)))</f>
        <v/>
      </c>
      <c r="AJ872" s="67" t="str">
        <f t="shared" si="458"/>
        <v/>
      </c>
      <c r="AK872" s="22" t="str">
        <f t="shared" si="459"/>
        <v/>
      </c>
      <c r="AL872" s="62" t="str">
        <f t="shared" si="460"/>
        <v/>
      </c>
      <c r="AM872" s="63" t="str">
        <f>IF(AS872="","",IF(R872="Refreshment Beverage",ROUND(AS872*Rates!K$19,4),ROUND(AO872*(VLOOKUP(VALUE(Q872),Rates!G$4:L$12,3,0)),4)))</f>
        <v/>
      </c>
      <c r="AN872" s="68" t="str">
        <f>IF(AS872="","",IF(R872="Refreshment Beverage",AS872*(Rates!J$19/100),MAX(AM872,AB872)))</f>
        <v/>
      </c>
      <c r="AO872" s="69" t="str">
        <f t="shared" si="461"/>
        <v/>
      </c>
      <c r="AP872" s="69" t="str">
        <f t="shared" si="462"/>
        <v/>
      </c>
      <c r="AQ872" s="70" t="str">
        <f>IF(AS872="","",IF(R872="Refreshment Beverage",ROUND(SUM(VLOOKUP(Q:Q,Rates!G$15:L$19,3,0)*(AS872-Y872-Z872-AA872)),4),ROUND(SUM(Rates!$K$8*AS872),4)))</f>
        <v/>
      </c>
      <c r="AR872" s="66" t="str">
        <f t="shared" si="463"/>
        <v/>
      </c>
      <c r="AS872" s="22" t="str">
        <f t="shared" si="464"/>
        <v/>
      </c>
      <c r="AT872" s="62" t="str">
        <f t="shared" si="465"/>
        <v/>
      </c>
      <c r="AU872" s="63" t="str">
        <f>IF(AX872="","",IF(R872="Refreshment Beverage",ROUND((BA872-Y872-Z872-AA872)*VLOOKUP(VALUE(Q872),Rates!G$15:L$19,3,0),4),ROUND(AW872*(VLOOKUP(VALUE(Q872),Rates!G:L,3,0)),4)))</f>
        <v/>
      </c>
      <c r="AV872" s="68" t="str">
        <f t="shared" si="466"/>
        <v/>
      </c>
      <c r="AW872" s="69" t="str">
        <f t="shared" si="467"/>
        <v/>
      </c>
      <c r="AX872" s="65" t="str">
        <f t="shared" si="468"/>
        <v/>
      </c>
      <c r="AY872" s="70" t="str">
        <f>IF(AX872="","",IF(R872="Refreshment Beverage",ROUND(SUM(AX872*Rates!K$19),4),ROUND(SUM(AX872*(Rates!J$8/100)),4)))</f>
        <v/>
      </c>
      <c r="AZ872" s="67" t="str">
        <f t="shared" si="469"/>
        <v/>
      </c>
      <c r="BA872" s="22" t="str">
        <f t="shared" si="470"/>
        <v/>
      </c>
      <c r="BD872" s="171"/>
      <c r="BE872" s="171"/>
      <c r="BF872" s="171"/>
      <c r="BG872" s="171"/>
    </row>
    <row r="873" spans="11:59" ht="12.75" customHeight="1" x14ac:dyDescent="0.3">
      <c r="K873" s="42" t="str">
        <f t="shared" si="442"/>
        <v/>
      </c>
      <c r="L873" s="55" t="str">
        <f t="shared" si="443"/>
        <v/>
      </c>
      <c r="M873" s="43" t="str">
        <f t="shared" si="444"/>
        <v/>
      </c>
      <c r="N873" s="56" t="str" cm="1">
        <f t="array" ref="N873">IFERROR(IF(_xlfn.SINGLE(B:B)="","",IF(R873="Beer",SUM(LOOKUP(2,1/(Rates!$B$3:$B$5&lt;=W873)/(Rates!$C$3:$C$5&gt;=W873),Rates!$D$3:$D$5)*(X873/100)*W873),IF(R873="Refreshment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56" t="str">
        <f t="shared" si="445"/>
        <v/>
      </c>
      <c r="P873" s="53"/>
      <c r="Q873" s="14" t="str">
        <f t="shared" si="446"/>
        <v/>
      </c>
      <c r="R873" s="57" t="str">
        <f t="shared" si="447"/>
        <v/>
      </c>
      <c r="S873" s="58" t="str">
        <f>IF(B873="","",IF(R873="Refreshment Beverage",VLOOKUP(VALUE(Q873),Rates!G$15:L$19,2,0),VLOOKUP(VALUE(Q873),Rates!G$4:L$12,2,0)))</f>
        <v/>
      </c>
      <c r="T873" s="58" t="str">
        <f t="shared" si="448"/>
        <v/>
      </c>
      <c r="U873" s="58" t="str">
        <f t="shared" si="449"/>
        <v/>
      </c>
      <c r="V873" s="58" t="str">
        <f t="shared" si="450"/>
        <v/>
      </c>
      <c r="W873" s="58" t="str">
        <f t="shared" si="451"/>
        <v/>
      </c>
      <c r="X873" s="59" t="str">
        <f t="shared" si="452"/>
        <v/>
      </c>
      <c r="Y873" s="60" t="str">
        <f>IF(B:B="","",IF(R873="Refreshment Beverage",VLOOKUP(Q873,Rates!G$15:L$19,6,0)*W873,VLOOKUP(Q873,Rates!G$4:L$12,6,0)*W873))</f>
        <v/>
      </c>
      <c r="Z873" s="60" t="str">
        <f t="shared" si="453"/>
        <v/>
      </c>
      <c r="AA873" s="60" t="str">
        <f t="shared" si="441"/>
        <v/>
      </c>
      <c r="AB873" s="61" t="str" cm="1">
        <f t="array" ref="AB873">IF(_xlfn.SINGLE(B:B)="","",IF(R873="Refreshment Beverage","",IF(AND(R873="Beer",Q873=0),SUM(LOOKUP(2,1/(Rates!$B$15:$B$18&lt;=W873)/(Rates!$C$15:$C$18&gt;=W873),Rates!$D$15:$D$18)*W873),VLOOKUP(VALUE(_xlfn.SINGLE(Q:Q)),Rates!A:B,2,0)*W873)))</f>
        <v/>
      </c>
      <c r="AC873" s="61" t="str" cm="1">
        <f t="array" ref="AC873">IF(_xlfn.SINGLE(B:B)="","",IF(R873="Refreshment Beverage","",IF(AND(R873="Beer",Q873=0),SUM(LOOKUP(2,1/(Rates!$B$15:$B$18&lt;=W873)/(Rates!$C$15:$C$18&gt;=W873),Rates!$E$15:$E$18)*W873),VLOOKUP(VALUE(_xlfn.SINGLE(Q:Q)),Rates!A:C,3,0)*W873)))</f>
        <v/>
      </c>
      <c r="AD873" s="168">
        <f>IFERROR(IF(R873="Beer","",IF(OR(Q873=1,Q873=2,Q873=3,Q873=4),VLOOKUP(Q873,Rates!$A$31:$B$34,2,0)*W873,IF(V873=1,VLOOKUP(U873,'REB BEV MIN MKUP'!B:E,4,0),IF(V873&gt;1,VLOOKUP(VALUE(W873),'REB BEV MIN MKUP'!O:Q,3,0),0)))),0)</f>
        <v>0</v>
      </c>
      <c r="AE873" s="62" t="str">
        <f t="shared" si="454"/>
        <v/>
      </c>
      <c r="AF873" s="63" t="str">
        <f t="shared" si="455"/>
        <v/>
      </c>
      <c r="AG873" s="64" t="str">
        <f t="shared" si="456"/>
        <v/>
      </c>
      <c r="AH873" s="65" t="str">
        <f t="shared" si="457"/>
        <v/>
      </c>
      <c r="AI873" s="66" t="str">
        <f>IF(AE:AE="","",IF(R873="Refreshment Beverage",AK873*(Rates!J$19/100),ROUND(SUM(AH873*(Rates!$J$8/100)),4)))</f>
        <v/>
      </c>
      <c r="AJ873" s="67" t="str">
        <f t="shared" si="458"/>
        <v/>
      </c>
      <c r="AK873" s="22" t="str">
        <f t="shared" si="459"/>
        <v/>
      </c>
      <c r="AL873" s="62" t="str">
        <f t="shared" si="460"/>
        <v/>
      </c>
      <c r="AM873" s="63" t="str">
        <f>IF(AS873="","",IF(R873="Refreshment Beverage",ROUND(AS873*Rates!K$19,4),ROUND(AO873*(VLOOKUP(VALUE(Q873),Rates!G$4:L$12,3,0)),4)))</f>
        <v/>
      </c>
      <c r="AN873" s="68" t="str">
        <f>IF(AS873="","",IF(R873="Refreshment Beverage",AS873*(Rates!J$19/100),MAX(AM873,AB873)))</f>
        <v/>
      </c>
      <c r="AO873" s="69" t="str">
        <f t="shared" si="461"/>
        <v/>
      </c>
      <c r="AP873" s="69" t="str">
        <f t="shared" si="462"/>
        <v/>
      </c>
      <c r="AQ873" s="70" t="str">
        <f>IF(AS873="","",IF(R873="Refreshment Beverage",ROUND(SUM(VLOOKUP(Q:Q,Rates!G$15:L$19,3,0)*(AS873-Y873-Z873-AA873)),4),ROUND(SUM(Rates!$K$8*AS873),4)))</f>
        <v/>
      </c>
      <c r="AR873" s="66" t="str">
        <f t="shared" si="463"/>
        <v/>
      </c>
      <c r="AS873" s="22" t="str">
        <f t="shared" si="464"/>
        <v/>
      </c>
      <c r="AT873" s="62" t="str">
        <f t="shared" si="465"/>
        <v/>
      </c>
      <c r="AU873" s="63" t="str">
        <f>IF(AX873="","",IF(R873="Refreshment Beverage",ROUND((BA873-Y873-Z873-AA873)*VLOOKUP(VALUE(Q873),Rates!G$15:L$19,3,0),4),ROUND(AW873*(VLOOKUP(VALUE(Q873),Rates!G:L,3,0)),4)))</f>
        <v/>
      </c>
      <c r="AV873" s="68" t="str">
        <f t="shared" si="466"/>
        <v/>
      </c>
      <c r="AW873" s="69" t="str">
        <f t="shared" si="467"/>
        <v/>
      </c>
      <c r="AX873" s="65" t="str">
        <f t="shared" si="468"/>
        <v/>
      </c>
      <c r="AY873" s="70" t="str">
        <f>IF(AX873="","",IF(R873="Refreshment Beverage",ROUND(SUM(AX873*Rates!K$19),4),ROUND(SUM(AX873*(Rates!J$8/100)),4)))</f>
        <v/>
      </c>
      <c r="AZ873" s="67" t="str">
        <f t="shared" si="469"/>
        <v/>
      </c>
      <c r="BA873" s="22" t="str">
        <f t="shared" si="470"/>
        <v/>
      </c>
      <c r="BD873" s="171"/>
      <c r="BE873" s="171"/>
      <c r="BF873" s="171"/>
      <c r="BG873" s="171"/>
    </row>
    <row r="874" spans="11:59" ht="12.75" customHeight="1" x14ac:dyDescent="0.3">
      <c r="K874" s="42" t="str">
        <f t="shared" si="442"/>
        <v/>
      </c>
      <c r="L874" s="55" t="str">
        <f t="shared" si="443"/>
        <v/>
      </c>
      <c r="M874" s="43" t="str">
        <f t="shared" si="444"/>
        <v/>
      </c>
      <c r="N874" s="56" t="str" cm="1">
        <f t="array" ref="N874">IFERROR(IF(_xlfn.SINGLE(B:B)="","",IF(R874="Beer",SUM(LOOKUP(2,1/(Rates!$B$3:$B$5&lt;=W874)/(Rates!$C$3:$C$5&gt;=W874),Rates!$D$3:$D$5)*(X874/100)*W874),IF(R874="Refreshment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56" t="str">
        <f t="shared" si="445"/>
        <v/>
      </c>
      <c r="P874" s="53"/>
      <c r="Q874" s="14" t="str">
        <f t="shared" si="446"/>
        <v/>
      </c>
      <c r="R874" s="57" t="str">
        <f t="shared" si="447"/>
        <v/>
      </c>
      <c r="S874" s="58" t="str">
        <f>IF(B874="","",IF(R874="Refreshment Beverage",VLOOKUP(VALUE(Q874),Rates!G$15:L$19,2,0),VLOOKUP(VALUE(Q874),Rates!G$4:L$12,2,0)))</f>
        <v/>
      </c>
      <c r="T874" s="58" t="str">
        <f t="shared" si="448"/>
        <v/>
      </c>
      <c r="U874" s="58" t="str">
        <f t="shared" si="449"/>
        <v/>
      </c>
      <c r="V874" s="58" t="str">
        <f t="shared" si="450"/>
        <v/>
      </c>
      <c r="W874" s="58" t="str">
        <f t="shared" si="451"/>
        <v/>
      </c>
      <c r="X874" s="59" t="str">
        <f t="shared" si="452"/>
        <v/>
      </c>
      <c r="Y874" s="60" t="str">
        <f>IF(B:B="","",IF(R874="Refreshment Beverage",VLOOKUP(Q874,Rates!G$15:L$19,6,0)*W874,VLOOKUP(Q874,Rates!G$4:L$12,6,0)*W874))</f>
        <v/>
      </c>
      <c r="Z874" s="60" t="str">
        <f t="shared" si="453"/>
        <v/>
      </c>
      <c r="AA874" s="60" t="str">
        <f t="shared" si="441"/>
        <v/>
      </c>
      <c r="AB874" s="61" t="str" cm="1">
        <f t="array" ref="AB874">IF(_xlfn.SINGLE(B:B)="","",IF(R874="Refreshment Beverage","",IF(AND(R874="Beer",Q874=0),SUM(LOOKUP(2,1/(Rates!$B$15:$B$18&lt;=W874)/(Rates!$C$15:$C$18&gt;=W874),Rates!$D$15:$D$18)*W874),VLOOKUP(VALUE(_xlfn.SINGLE(Q:Q)),Rates!A:B,2,0)*W874)))</f>
        <v/>
      </c>
      <c r="AC874" s="61" t="str" cm="1">
        <f t="array" ref="AC874">IF(_xlfn.SINGLE(B:B)="","",IF(R874="Refreshment Beverage","",IF(AND(R874="Beer",Q874=0),SUM(LOOKUP(2,1/(Rates!$B$15:$B$18&lt;=W874)/(Rates!$C$15:$C$18&gt;=W874),Rates!$E$15:$E$18)*W874),VLOOKUP(VALUE(_xlfn.SINGLE(Q:Q)),Rates!A:C,3,0)*W874)))</f>
        <v/>
      </c>
      <c r="AD874" s="168">
        <f>IFERROR(IF(R874="Beer","",IF(OR(Q874=1,Q874=2,Q874=3,Q874=4),VLOOKUP(Q874,Rates!$A$31:$B$34,2,0)*W874,IF(V874=1,VLOOKUP(U874,'REB BEV MIN MKUP'!B:E,4,0),IF(V874&gt;1,VLOOKUP(VALUE(W874),'REB BEV MIN MKUP'!O:Q,3,0),0)))),0)</f>
        <v>0</v>
      </c>
      <c r="AE874" s="62" t="str">
        <f t="shared" si="454"/>
        <v/>
      </c>
      <c r="AF874" s="63" t="str">
        <f t="shared" si="455"/>
        <v/>
      </c>
      <c r="AG874" s="64" t="str">
        <f t="shared" si="456"/>
        <v/>
      </c>
      <c r="AH874" s="65" t="str">
        <f t="shared" si="457"/>
        <v/>
      </c>
      <c r="AI874" s="66" t="str">
        <f>IF(AE:AE="","",IF(R874="Refreshment Beverage",AK874*(Rates!J$19/100),ROUND(SUM(AH874*(Rates!$J$8/100)),4)))</f>
        <v/>
      </c>
      <c r="AJ874" s="67" t="str">
        <f t="shared" si="458"/>
        <v/>
      </c>
      <c r="AK874" s="22" t="str">
        <f t="shared" si="459"/>
        <v/>
      </c>
      <c r="AL874" s="62" t="str">
        <f t="shared" si="460"/>
        <v/>
      </c>
      <c r="AM874" s="63" t="str">
        <f>IF(AS874="","",IF(R874="Refreshment Beverage",ROUND(AS874*Rates!K$19,4),ROUND(AO874*(VLOOKUP(VALUE(Q874),Rates!G$4:L$12,3,0)),4)))</f>
        <v/>
      </c>
      <c r="AN874" s="68" t="str">
        <f>IF(AS874="","",IF(R874="Refreshment Beverage",AS874*(Rates!J$19/100),MAX(AM874,AB874)))</f>
        <v/>
      </c>
      <c r="AO874" s="69" t="str">
        <f t="shared" si="461"/>
        <v/>
      </c>
      <c r="AP874" s="69" t="str">
        <f t="shared" si="462"/>
        <v/>
      </c>
      <c r="AQ874" s="70" t="str">
        <f>IF(AS874="","",IF(R874="Refreshment Beverage",ROUND(SUM(VLOOKUP(Q:Q,Rates!G$15:L$19,3,0)*(AS874-Y874-Z874-AA874)),4),ROUND(SUM(Rates!$K$8*AS874),4)))</f>
        <v/>
      </c>
      <c r="AR874" s="66" t="str">
        <f t="shared" si="463"/>
        <v/>
      </c>
      <c r="AS874" s="22" t="str">
        <f t="shared" si="464"/>
        <v/>
      </c>
      <c r="AT874" s="62" t="str">
        <f t="shared" si="465"/>
        <v/>
      </c>
      <c r="AU874" s="63" t="str">
        <f>IF(AX874="","",IF(R874="Refreshment Beverage",ROUND((BA874-Y874-Z874-AA874)*VLOOKUP(VALUE(Q874),Rates!G$15:L$19,3,0),4),ROUND(AW874*(VLOOKUP(VALUE(Q874),Rates!G:L,3,0)),4)))</f>
        <v/>
      </c>
      <c r="AV874" s="68" t="str">
        <f t="shared" si="466"/>
        <v/>
      </c>
      <c r="AW874" s="69" t="str">
        <f t="shared" si="467"/>
        <v/>
      </c>
      <c r="AX874" s="65" t="str">
        <f t="shared" si="468"/>
        <v/>
      </c>
      <c r="AY874" s="70" t="str">
        <f>IF(AX874="","",IF(R874="Refreshment Beverage",ROUND(SUM(AX874*Rates!K$19),4),ROUND(SUM(AX874*(Rates!J$8/100)),4)))</f>
        <v/>
      </c>
      <c r="AZ874" s="67" t="str">
        <f t="shared" si="469"/>
        <v/>
      </c>
      <c r="BA874" s="22" t="str">
        <f t="shared" si="470"/>
        <v/>
      </c>
      <c r="BD874" s="171"/>
      <c r="BE874" s="171"/>
      <c r="BF874" s="171"/>
      <c r="BG874" s="171"/>
    </row>
    <row r="875" spans="11:59" ht="12.75" customHeight="1" x14ac:dyDescent="0.3">
      <c r="K875" s="42" t="str">
        <f t="shared" si="442"/>
        <v/>
      </c>
      <c r="L875" s="55" t="str">
        <f t="shared" si="443"/>
        <v/>
      </c>
      <c r="M875" s="43" t="str">
        <f t="shared" si="444"/>
        <v/>
      </c>
      <c r="N875" s="56" t="str" cm="1">
        <f t="array" ref="N875">IFERROR(IF(_xlfn.SINGLE(B:B)="","",IF(R875="Beer",SUM(LOOKUP(2,1/(Rates!$B$3:$B$5&lt;=W875)/(Rates!$C$3:$C$5&gt;=W875),Rates!$D$3:$D$5)*(X875/100)*W875),IF(R875="Refreshment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56" t="str">
        <f t="shared" si="445"/>
        <v/>
      </c>
      <c r="P875" s="53"/>
      <c r="Q875" s="14" t="str">
        <f t="shared" si="446"/>
        <v/>
      </c>
      <c r="R875" s="57" t="str">
        <f t="shared" si="447"/>
        <v/>
      </c>
      <c r="S875" s="58" t="str">
        <f>IF(B875="","",IF(R875="Refreshment Beverage",VLOOKUP(VALUE(Q875),Rates!G$15:L$19,2,0),VLOOKUP(VALUE(Q875),Rates!G$4:L$12,2,0)))</f>
        <v/>
      </c>
      <c r="T875" s="58" t="str">
        <f t="shared" si="448"/>
        <v/>
      </c>
      <c r="U875" s="58" t="str">
        <f t="shared" si="449"/>
        <v/>
      </c>
      <c r="V875" s="58" t="str">
        <f t="shared" si="450"/>
        <v/>
      </c>
      <c r="W875" s="58" t="str">
        <f t="shared" si="451"/>
        <v/>
      </c>
      <c r="X875" s="59" t="str">
        <f t="shared" si="452"/>
        <v/>
      </c>
      <c r="Y875" s="60" t="str">
        <f>IF(B:B="","",IF(R875="Refreshment Beverage",VLOOKUP(Q875,Rates!G$15:L$19,6,0)*W875,VLOOKUP(Q875,Rates!G$4:L$12,6,0)*W875))</f>
        <v/>
      </c>
      <c r="Z875" s="60" t="str">
        <f t="shared" si="453"/>
        <v/>
      </c>
      <c r="AA875" s="60" t="str">
        <f t="shared" si="441"/>
        <v/>
      </c>
      <c r="AB875" s="61" t="str" cm="1">
        <f t="array" ref="AB875">IF(_xlfn.SINGLE(B:B)="","",IF(R875="Refreshment Beverage","",IF(AND(R875="Beer",Q875=0),SUM(LOOKUP(2,1/(Rates!$B$15:$B$18&lt;=W875)/(Rates!$C$15:$C$18&gt;=W875),Rates!$D$15:$D$18)*W875),VLOOKUP(VALUE(_xlfn.SINGLE(Q:Q)),Rates!A:B,2,0)*W875)))</f>
        <v/>
      </c>
      <c r="AC875" s="61" t="str" cm="1">
        <f t="array" ref="AC875">IF(_xlfn.SINGLE(B:B)="","",IF(R875="Refreshment Beverage","",IF(AND(R875="Beer",Q875=0),SUM(LOOKUP(2,1/(Rates!$B$15:$B$18&lt;=W875)/(Rates!$C$15:$C$18&gt;=W875),Rates!$E$15:$E$18)*W875),VLOOKUP(VALUE(_xlfn.SINGLE(Q:Q)),Rates!A:C,3,0)*W875)))</f>
        <v/>
      </c>
      <c r="AD875" s="168">
        <f>IFERROR(IF(R875="Beer","",IF(OR(Q875=1,Q875=2,Q875=3,Q875=4),VLOOKUP(Q875,Rates!$A$31:$B$34,2,0)*W875,IF(V875=1,VLOOKUP(U875,'REB BEV MIN MKUP'!B:E,4,0),IF(V875&gt;1,VLOOKUP(VALUE(W875),'REB BEV MIN MKUP'!O:Q,3,0),0)))),0)</f>
        <v>0</v>
      </c>
      <c r="AE875" s="62" t="str">
        <f t="shared" si="454"/>
        <v/>
      </c>
      <c r="AF875" s="63" t="str">
        <f t="shared" si="455"/>
        <v/>
      </c>
      <c r="AG875" s="64" t="str">
        <f t="shared" si="456"/>
        <v/>
      </c>
      <c r="AH875" s="65" t="str">
        <f t="shared" si="457"/>
        <v/>
      </c>
      <c r="AI875" s="66" t="str">
        <f>IF(AE:AE="","",IF(R875="Refreshment Beverage",AK875*(Rates!J$19/100),ROUND(SUM(AH875*(Rates!$J$8/100)),4)))</f>
        <v/>
      </c>
      <c r="AJ875" s="67" t="str">
        <f t="shared" si="458"/>
        <v/>
      </c>
      <c r="AK875" s="22" t="str">
        <f t="shared" si="459"/>
        <v/>
      </c>
      <c r="AL875" s="62" t="str">
        <f t="shared" si="460"/>
        <v/>
      </c>
      <c r="AM875" s="63" t="str">
        <f>IF(AS875="","",IF(R875="Refreshment Beverage",ROUND(AS875*Rates!K$19,4),ROUND(AO875*(VLOOKUP(VALUE(Q875),Rates!G$4:L$12,3,0)),4)))</f>
        <v/>
      </c>
      <c r="AN875" s="68" t="str">
        <f>IF(AS875="","",IF(R875="Refreshment Beverage",AS875*(Rates!J$19/100),MAX(AM875,AB875)))</f>
        <v/>
      </c>
      <c r="AO875" s="69" t="str">
        <f t="shared" si="461"/>
        <v/>
      </c>
      <c r="AP875" s="69" t="str">
        <f t="shared" si="462"/>
        <v/>
      </c>
      <c r="AQ875" s="70" t="str">
        <f>IF(AS875="","",IF(R875="Refreshment Beverage",ROUND(SUM(VLOOKUP(Q:Q,Rates!G$15:L$19,3,0)*(AS875-Y875-Z875-AA875)),4),ROUND(SUM(Rates!$K$8*AS875),4)))</f>
        <v/>
      </c>
      <c r="AR875" s="66" t="str">
        <f t="shared" si="463"/>
        <v/>
      </c>
      <c r="AS875" s="22" t="str">
        <f t="shared" si="464"/>
        <v/>
      </c>
      <c r="AT875" s="62" t="str">
        <f t="shared" si="465"/>
        <v/>
      </c>
      <c r="AU875" s="63" t="str">
        <f>IF(AX875="","",IF(R875="Refreshment Beverage",ROUND((BA875-Y875-Z875-AA875)*VLOOKUP(VALUE(Q875),Rates!G$15:L$19,3,0),4),ROUND(AW875*(VLOOKUP(VALUE(Q875),Rates!G:L,3,0)),4)))</f>
        <v/>
      </c>
      <c r="AV875" s="68" t="str">
        <f t="shared" si="466"/>
        <v/>
      </c>
      <c r="AW875" s="69" t="str">
        <f t="shared" si="467"/>
        <v/>
      </c>
      <c r="AX875" s="65" t="str">
        <f t="shared" si="468"/>
        <v/>
      </c>
      <c r="AY875" s="70" t="str">
        <f>IF(AX875="","",IF(R875="Refreshment Beverage",ROUND(SUM(AX875*Rates!K$19),4),ROUND(SUM(AX875*(Rates!J$8/100)),4)))</f>
        <v/>
      </c>
      <c r="AZ875" s="67" t="str">
        <f t="shared" si="469"/>
        <v/>
      </c>
      <c r="BA875" s="22" t="str">
        <f t="shared" si="470"/>
        <v/>
      </c>
      <c r="BD875" s="171"/>
      <c r="BE875" s="171"/>
      <c r="BF875" s="171"/>
      <c r="BG875" s="171"/>
    </row>
    <row r="876" spans="11:59" ht="12.75" customHeight="1" x14ac:dyDescent="0.3">
      <c r="K876" s="42" t="str">
        <f t="shared" si="442"/>
        <v/>
      </c>
      <c r="L876" s="55" t="str">
        <f t="shared" si="443"/>
        <v/>
      </c>
      <c r="M876" s="43" t="str">
        <f t="shared" si="444"/>
        <v/>
      </c>
      <c r="N876" s="56" t="str" cm="1">
        <f t="array" ref="N876">IFERROR(IF(_xlfn.SINGLE(B:B)="","",IF(R876="Beer",SUM(LOOKUP(2,1/(Rates!$B$3:$B$5&lt;=W876)/(Rates!$C$3:$C$5&gt;=W876),Rates!$D$3:$D$5)*(X876/100)*W876),IF(R876="Refreshment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56" t="str">
        <f t="shared" si="445"/>
        <v/>
      </c>
      <c r="P876" s="53"/>
      <c r="Q876" s="14" t="str">
        <f t="shared" si="446"/>
        <v/>
      </c>
      <c r="R876" s="57" t="str">
        <f t="shared" si="447"/>
        <v/>
      </c>
      <c r="S876" s="58" t="str">
        <f>IF(B876="","",IF(R876="Refreshment Beverage",VLOOKUP(VALUE(Q876),Rates!G$15:L$19,2,0),VLOOKUP(VALUE(Q876),Rates!G$4:L$12,2,0)))</f>
        <v/>
      </c>
      <c r="T876" s="58" t="str">
        <f t="shared" si="448"/>
        <v/>
      </c>
      <c r="U876" s="58" t="str">
        <f t="shared" si="449"/>
        <v/>
      </c>
      <c r="V876" s="58" t="str">
        <f t="shared" si="450"/>
        <v/>
      </c>
      <c r="W876" s="58" t="str">
        <f t="shared" si="451"/>
        <v/>
      </c>
      <c r="X876" s="59" t="str">
        <f t="shared" si="452"/>
        <v/>
      </c>
      <c r="Y876" s="60" t="str">
        <f>IF(B:B="","",IF(R876="Refreshment Beverage",VLOOKUP(Q876,Rates!G$15:L$19,6,0)*W876,VLOOKUP(Q876,Rates!G$4:L$12,6,0)*W876))</f>
        <v/>
      </c>
      <c r="Z876" s="60" t="str">
        <f t="shared" si="453"/>
        <v/>
      </c>
      <c r="AA876" s="60" t="str">
        <f t="shared" si="441"/>
        <v/>
      </c>
      <c r="AB876" s="61" t="str" cm="1">
        <f t="array" ref="AB876">IF(_xlfn.SINGLE(B:B)="","",IF(R876="Refreshment Beverage","",IF(AND(R876="Beer",Q876=0),SUM(LOOKUP(2,1/(Rates!$B$15:$B$18&lt;=W876)/(Rates!$C$15:$C$18&gt;=W876),Rates!$D$15:$D$18)*W876),VLOOKUP(VALUE(_xlfn.SINGLE(Q:Q)),Rates!A:B,2,0)*W876)))</f>
        <v/>
      </c>
      <c r="AC876" s="61" t="str" cm="1">
        <f t="array" ref="AC876">IF(_xlfn.SINGLE(B:B)="","",IF(R876="Refreshment Beverage","",IF(AND(R876="Beer",Q876=0),SUM(LOOKUP(2,1/(Rates!$B$15:$B$18&lt;=W876)/(Rates!$C$15:$C$18&gt;=W876),Rates!$E$15:$E$18)*W876),VLOOKUP(VALUE(_xlfn.SINGLE(Q:Q)),Rates!A:C,3,0)*W876)))</f>
        <v/>
      </c>
      <c r="AD876" s="168">
        <f>IFERROR(IF(R876="Beer","",IF(OR(Q876=1,Q876=2,Q876=3,Q876=4),VLOOKUP(Q876,Rates!$A$31:$B$34,2,0)*W876,IF(V876=1,VLOOKUP(U876,'REB BEV MIN MKUP'!B:E,4,0),IF(V876&gt;1,VLOOKUP(VALUE(W876),'REB BEV MIN MKUP'!O:Q,3,0),0)))),0)</f>
        <v>0</v>
      </c>
      <c r="AE876" s="62" t="str">
        <f t="shared" si="454"/>
        <v/>
      </c>
      <c r="AF876" s="63" t="str">
        <f t="shared" si="455"/>
        <v/>
      </c>
      <c r="AG876" s="64" t="str">
        <f t="shared" si="456"/>
        <v/>
      </c>
      <c r="AH876" s="65" t="str">
        <f t="shared" si="457"/>
        <v/>
      </c>
      <c r="AI876" s="66" t="str">
        <f>IF(AE:AE="","",IF(R876="Refreshment Beverage",AK876*(Rates!J$19/100),ROUND(SUM(AH876*(Rates!$J$8/100)),4)))</f>
        <v/>
      </c>
      <c r="AJ876" s="67" t="str">
        <f t="shared" si="458"/>
        <v/>
      </c>
      <c r="AK876" s="22" t="str">
        <f t="shared" si="459"/>
        <v/>
      </c>
      <c r="AL876" s="62" t="str">
        <f t="shared" si="460"/>
        <v/>
      </c>
      <c r="AM876" s="63" t="str">
        <f>IF(AS876="","",IF(R876="Refreshment Beverage",ROUND(AS876*Rates!K$19,4),ROUND(AO876*(VLOOKUP(VALUE(Q876),Rates!G$4:L$12,3,0)),4)))</f>
        <v/>
      </c>
      <c r="AN876" s="68" t="str">
        <f>IF(AS876="","",IF(R876="Refreshment Beverage",AS876*(Rates!J$19/100),MAX(AM876,AB876)))</f>
        <v/>
      </c>
      <c r="AO876" s="69" t="str">
        <f t="shared" si="461"/>
        <v/>
      </c>
      <c r="AP876" s="69" t="str">
        <f t="shared" si="462"/>
        <v/>
      </c>
      <c r="AQ876" s="70" t="str">
        <f>IF(AS876="","",IF(R876="Refreshment Beverage",ROUND(SUM(VLOOKUP(Q:Q,Rates!G$15:L$19,3,0)*(AS876-Y876-Z876-AA876)),4),ROUND(SUM(Rates!$K$8*AS876),4)))</f>
        <v/>
      </c>
      <c r="AR876" s="66" t="str">
        <f t="shared" si="463"/>
        <v/>
      </c>
      <c r="AS876" s="22" t="str">
        <f t="shared" si="464"/>
        <v/>
      </c>
      <c r="AT876" s="62" t="str">
        <f t="shared" si="465"/>
        <v/>
      </c>
      <c r="AU876" s="63" t="str">
        <f>IF(AX876="","",IF(R876="Refreshment Beverage",ROUND((BA876-Y876-Z876-AA876)*VLOOKUP(VALUE(Q876),Rates!G$15:L$19,3,0),4),ROUND(AW876*(VLOOKUP(VALUE(Q876),Rates!G:L,3,0)),4)))</f>
        <v/>
      </c>
      <c r="AV876" s="68" t="str">
        <f t="shared" si="466"/>
        <v/>
      </c>
      <c r="AW876" s="69" t="str">
        <f t="shared" si="467"/>
        <v/>
      </c>
      <c r="AX876" s="65" t="str">
        <f t="shared" si="468"/>
        <v/>
      </c>
      <c r="AY876" s="70" t="str">
        <f>IF(AX876="","",IF(R876="Refreshment Beverage",ROUND(SUM(AX876*Rates!K$19),4),ROUND(SUM(AX876*(Rates!J$8/100)),4)))</f>
        <v/>
      </c>
      <c r="AZ876" s="67" t="str">
        <f t="shared" si="469"/>
        <v/>
      </c>
      <c r="BA876" s="22" t="str">
        <f t="shared" si="470"/>
        <v/>
      </c>
      <c r="BD876" s="171"/>
      <c r="BE876" s="171"/>
      <c r="BF876" s="171"/>
      <c r="BG876" s="171"/>
    </row>
    <row r="877" spans="11:59" ht="12.75" customHeight="1" x14ac:dyDescent="0.3">
      <c r="K877" s="42" t="str">
        <f t="shared" si="442"/>
        <v/>
      </c>
      <c r="L877" s="55" t="str">
        <f t="shared" si="443"/>
        <v/>
      </c>
      <c r="M877" s="43" t="str">
        <f t="shared" si="444"/>
        <v/>
      </c>
      <c r="N877" s="56" t="str" cm="1">
        <f t="array" ref="N877">IFERROR(IF(_xlfn.SINGLE(B:B)="","",IF(R877="Beer",SUM(LOOKUP(2,1/(Rates!$B$3:$B$5&lt;=W877)/(Rates!$C$3:$C$5&gt;=W877),Rates!$D$3:$D$5)*(X877/100)*W877),IF(R877="Refreshment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56" t="str">
        <f t="shared" si="445"/>
        <v/>
      </c>
      <c r="P877" s="53"/>
      <c r="Q877" s="14" t="str">
        <f t="shared" si="446"/>
        <v/>
      </c>
      <c r="R877" s="57" t="str">
        <f t="shared" si="447"/>
        <v/>
      </c>
      <c r="S877" s="58" t="str">
        <f>IF(B877="","",IF(R877="Refreshment Beverage",VLOOKUP(VALUE(Q877),Rates!G$15:L$19,2,0),VLOOKUP(VALUE(Q877),Rates!G$4:L$12,2,0)))</f>
        <v/>
      </c>
      <c r="T877" s="58" t="str">
        <f t="shared" si="448"/>
        <v/>
      </c>
      <c r="U877" s="58" t="str">
        <f t="shared" si="449"/>
        <v/>
      </c>
      <c r="V877" s="58" t="str">
        <f t="shared" si="450"/>
        <v/>
      </c>
      <c r="W877" s="58" t="str">
        <f t="shared" si="451"/>
        <v/>
      </c>
      <c r="X877" s="59" t="str">
        <f t="shared" si="452"/>
        <v/>
      </c>
      <c r="Y877" s="60" t="str">
        <f>IF(B:B="","",IF(R877="Refreshment Beverage",VLOOKUP(Q877,Rates!G$15:L$19,6,0)*W877,VLOOKUP(Q877,Rates!G$4:L$12,6,0)*W877))</f>
        <v/>
      </c>
      <c r="Z877" s="60" t="str">
        <f t="shared" si="453"/>
        <v/>
      </c>
      <c r="AA877" s="60" t="str">
        <f t="shared" si="441"/>
        <v/>
      </c>
      <c r="AB877" s="61" t="str" cm="1">
        <f t="array" ref="AB877">IF(_xlfn.SINGLE(B:B)="","",IF(R877="Refreshment Beverage","",IF(AND(R877="Beer",Q877=0),SUM(LOOKUP(2,1/(Rates!$B$15:$B$18&lt;=W877)/(Rates!$C$15:$C$18&gt;=W877),Rates!$D$15:$D$18)*W877),VLOOKUP(VALUE(_xlfn.SINGLE(Q:Q)),Rates!A:B,2,0)*W877)))</f>
        <v/>
      </c>
      <c r="AC877" s="61" t="str" cm="1">
        <f t="array" ref="AC877">IF(_xlfn.SINGLE(B:B)="","",IF(R877="Refreshment Beverage","",IF(AND(R877="Beer",Q877=0),SUM(LOOKUP(2,1/(Rates!$B$15:$B$18&lt;=W877)/(Rates!$C$15:$C$18&gt;=W877),Rates!$E$15:$E$18)*W877),VLOOKUP(VALUE(_xlfn.SINGLE(Q:Q)),Rates!A:C,3,0)*W877)))</f>
        <v/>
      </c>
      <c r="AD877" s="168">
        <f>IFERROR(IF(R877="Beer","",IF(OR(Q877=1,Q877=2,Q877=3,Q877=4),VLOOKUP(Q877,Rates!$A$31:$B$34,2,0)*W877,IF(V877=1,VLOOKUP(U877,'REB BEV MIN MKUP'!B:E,4,0),IF(V877&gt;1,VLOOKUP(VALUE(W877),'REB BEV MIN MKUP'!O:Q,3,0),0)))),0)</f>
        <v>0</v>
      </c>
      <c r="AE877" s="62" t="str">
        <f t="shared" si="454"/>
        <v/>
      </c>
      <c r="AF877" s="63" t="str">
        <f t="shared" si="455"/>
        <v/>
      </c>
      <c r="AG877" s="64" t="str">
        <f t="shared" si="456"/>
        <v/>
      </c>
      <c r="AH877" s="65" t="str">
        <f t="shared" si="457"/>
        <v/>
      </c>
      <c r="AI877" s="66" t="str">
        <f>IF(AE:AE="","",IF(R877="Refreshment Beverage",AK877*(Rates!J$19/100),ROUND(SUM(AH877*(Rates!$J$8/100)),4)))</f>
        <v/>
      </c>
      <c r="AJ877" s="67" t="str">
        <f t="shared" si="458"/>
        <v/>
      </c>
      <c r="AK877" s="22" t="str">
        <f t="shared" si="459"/>
        <v/>
      </c>
      <c r="AL877" s="62" t="str">
        <f t="shared" si="460"/>
        <v/>
      </c>
      <c r="AM877" s="63" t="str">
        <f>IF(AS877="","",IF(R877="Refreshment Beverage",ROUND(AS877*Rates!K$19,4),ROUND(AO877*(VLOOKUP(VALUE(Q877),Rates!G$4:L$12,3,0)),4)))</f>
        <v/>
      </c>
      <c r="AN877" s="68" t="str">
        <f>IF(AS877="","",IF(R877="Refreshment Beverage",AS877*(Rates!J$19/100),MAX(AM877,AB877)))</f>
        <v/>
      </c>
      <c r="AO877" s="69" t="str">
        <f t="shared" si="461"/>
        <v/>
      </c>
      <c r="AP877" s="69" t="str">
        <f t="shared" si="462"/>
        <v/>
      </c>
      <c r="AQ877" s="70" t="str">
        <f>IF(AS877="","",IF(R877="Refreshment Beverage",ROUND(SUM(VLOOKUP(Q:Q,Rates!G$15:L$19,3,0)*(AS877-Y877-Z877-AA877)),4),ROUND(SUM(Rates!$K$8*AS877),4)))</f>
        <v/>
      </c>
      <c r="AR877" s="66" t="str">
        <f t="shared" si="463"/>
        <v/>
      </c>
      <c r="AS877" s="22" t="str">
        <f t="shared" si="464"/>
        <v/>
      </c>
      <c r="AT877" s="62" t="str">
        <f t="shared" si="465"/>
        <v/>
      </c>
      <c r="AU877" s="63" t="str">
        <f>IF(AX877="","",IF(R877="Refreshment Beverage",ROUND((BA877-Y877-Z877-AA877)*VLOOKUP(VALUE(Q877),Rates!G$15:L$19,3,0),4),ROUND(AW877*(VLOOKUP(VALUE(Q877),Rates!G:L,3,0)),4)))</f>
        <v/>
      </c>
      <c r="AV877" s="68" t="str">
        <f t="shared" si="466"/>
        <v/>
      </c>
      <c r="AW877" s="69" t="str">
        <f t="shared" si="467"/>
        <v/>
      </c>
      <c r="AX877" s="65" t="str">
        <f t="shared" si="468"/>
        <v/>
      </c>
      <c r="AY877" s="70" t="str">
        <f>IF(AX877="","",IF(R877="Refreshment Beverage",ROUND(SUM(AX877*Rates!K$19),4),ROUND(SUM(AX877*(Rates!J$8/100)),4)))</f>
        <v/>
      </c>
      <c r="AZ877" s="67" t="str">
        <f t="shared" si="469"/>
        <v/>
      </c>
      <c r="BA877" s="22" t="str">
        <f t="shared" si="470"/>
        <v/>
      </c>
      <c r="BD877" s="171"/>
      <c r="BE877" s="171"/>
      <c r="BF877" s="171"/>
      <c r="BG877" s="171"/>
    </row>
    <row r="878" spans="11:59" ht="12.75" customHeight="1" x14ac:dyDescent="0.3">
      <c r="K878" s="42" t="str">
        <f t="shared" si="442"/>
        <v/>
      </c>
      <c r="L878" s="55" t="str">
        <f t="shared" si="443"/>
        <v/>
      </c>
      <c r="M878" s="43" t="str">
        <f t="shared" si="444"/>
        <v/>
      </c>
      <c r="N878" s="56" t="str" cm="1">
        <f t="array" ref="N878">IFERROR(IF(_xlfn.SINGLE(B:B)="","",IF(R878="Beer",SUM(LOOKUP(2,1/(Rates!$B$3:$B$5&lt;=W878)/(Rates!$C$3:$C$5&gt;=W878),Rates!$D$3:$D$5)*(X878/100)*W878),IF(R878="Refreshment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56" t="str">
        <f t="shared" si="445"/>
        <v/>
      </c>
      <c r="P878" s="53"/>
      <c r="Q878" s="14" t="str">
        <f t="shared" si="446"/>
        <v/>
      </c>
      <c r="R878" s="57" t="str">
        <f t="shared" si="447"/>
        <v/>
      </c>
      <c r="S878" s="58" t="str">
        <f>IF(B878="","",IF(R878="Refreshment Beverage",VLOOKUP(VALUE(Q878),Rates!G$15:L$19,2,0),VLOOKUP(VALUE(Q878),Rates!G$4:L$12,2,0)))</f>
        <v/>
      </c>
      <c r="T878" s="58" t="str">
        <f t="shared" si="448"/>
        <v/>
      </c>
      <c r="U878" s="58" t="str">
        <f t="shared" si="449"/>
        <v/>
      </c>
      <c r="V878" s="58" t="str">
        <f t="shared" si="450"/>
        <v/>
      </c>
      <c r="W878" s="58" t="str">
        <f t="shared" si="451"/>
        <v/>
      </c>
      <c r="X878" s="59" t="str">
        <f t="shared" si="452"/>
        <v/>
      </c>
      <c r="Y878" s="60" t="str">
        <f>IF(B:B="","",IF(R878="Refreshment Beverage",VLOOKUP(Q878,Rates!G$15:L$19,6,0)*W878,VLOOKUP(Q878,Rates!G$4:L$12,6,0)*W878))</f>
        <v/>
      </c>
      <c r="Z878" s="60" t="str">
        <f t="shared" si="453"/>
        <v/>
      </c>
      <c r="AA878" s="60" t="str">
        <f t="shared" si="441"/>
        <v/>
      </c>
      <c r="AB878" s="61" t="str" cm="1">
        <f t="array" ref="AB878">IF(_xlfn.SINGLE(B:B)="","",IF(R878="Refreshment Beverage","",IF(AND(R878="Beer",Q878=0),SUM(LOOKUP(2,1/(Rates!$B$15:$B$18&lt;=W878)/(Rates!$C$15:$C$18&gt;=W878),Rates!$D$15:$D$18)*W878),VLOOKUP(VALUE(_xlfn.SINGLE(Q:Q)),Rates!A:B,2,0)*W878)))</f>
        <v/>
      </c>
      <c r="AC878" s="61" t="str" cm="1">
        <f t="array" ref="AC878">IF(_xlfn.SINGLE(B:B)="","",IF(R878="Refreshment Beverage","",IF(AND(R878="Beer",Q878=0),SUM(LOOKUP(2,1/(Rates!$B$15:$B$18&lt;=W878)/(Rates!$C$15:$C$18&gt;=W878),Rates!$E$15:$E$18)*W878),VLOOKUP(VALUE(_xlfn.SINGLE(Q:Q)),Rates!A:C,3,0)*W878)))</f>
        <v/>
      </c>
      <c r="AD878" s="168">
        <f>IFERROR(IF(R878="Beer","",IF(OR(Q878=1,Q878=2,Q878=3,Q878=4),VLOOKUP(Q878,Rates!$A$31:$B$34,2,0)*W878,IF(V878=1,VLOOKUP(U878,'REB BEV MIN MKUP'!B:E,4,0),IF(V878&gt;1,VLOOKUP(VALUE(W878),'REB BEV MIN MKUP'!O:Q,3,0),0)))),0)</f>
        <v>0</v>
      </c>
      <c r="AE878" s="62" t="str">
        <f t="shared" si="454"/>
        <v/>
      </c>
      <c r="AF878" s="63" t="str">
        <f t="shared" si="455"/>
        <v/>
      </c>
      <c r="AG878" s="64" t="str">
        <f t="shared" si="456"/>
        <v/>
      </c>
      <c r="AH878" s="65" t="str">
        <f t="shared" si="457"/>
        <v/>
      </c>
      <c r="AI878" s="66" t="str">
        <f>IF(AE:AE="","",IF(R878="Refreshment Beverage",AK878*(Rates!J$19/100),ROUND(SUM(AH878*(Rates!$J$8/100)),4)))</f>
        <v/>
      </c>
      <c r="AJ878" s="67" t="str">
        <f t="shared" si="458"/>
        <v/>
      </c>
      <c r="AK878" s="22" t="str">
        <f t="shared" si="459"/>
        <v/>
      </c>
      <c r="AL878" s="62" t="str">
        <f t="shared" si="460"/>
        <v/>
      </c>
      <c r="AM878" s="63" t="str">
        <f>IF(AS878="","",IF(R878="Refreshment Beverage",ROUND(AS878*Rates!K$19,4),ROUND(AO878*(VLOOKUP(VALUE(Q878),Rates!G$4:L$12,3,0)),4)))</f>
        <v/>
      </c>
      <c r="AN878" s="68" t="str">
        <f>IF(AS878="","",IF(R878="Refreshment Beverage",AS878*(Rates!J$19/100),MAX(AM878,AB878)))</f>
        <v/>
      </c>
      <c r="AO878" s="69" t="str">
        <f t="shared" si="461"/>
        <v/>
      </c>
      <c r="AP878" s="69" t="str">
        <f t="shared" si="462"/>
        <v/>
      </c>
      <c r="AQ878" s="70" t="str">
        <f>IF(AS878="","",IF(R878="Refreshment Beverage",ROUND(SUM(VLOOKUP(Q:Q,Rates!G$15:L$19,3,0)*(AS878-Y878-Z878-AA878)),4),ROUND(SUM(Rates!$K$8*AS878),4)))</f>
        <v/>
      </c>
      <c r="AR878" s="66" t="str">
        <f t="shared" si="463"/>
        <v/>
      </c>
      <c r="AS878" s="22" t="str">
        <f t="shared" si="464"/>
        <v/>
      </c>
      <c r="AT878" s="62" t="str">
        <f t="shared" si="465"/>
        <v/>
      </c>
      <c r="AU878" s="63" t="str">
        <f>IF(AX878="","",IF(R878="Refreshment Beverage",ROUND((BA878-Y878-Z878-AA878)*VLOOKUP(VALUE(Q878),Rates!G$15:L$19,3,0),4),ROUND(AW878*(VLOOKUP(VALUE(Q878),Rates!G:L,3,0)),4)))</f>
        <v/>
      </c>
      <c r="AV878" s="68" t="str">
        <f t="shared" si="466"/>
        <v/>
      </c>
      <c r="AW878" s="69" t="str">
        <f t="shared" si="467"/>
        <v/>
      </c>
      <c r="AX878" s="65" t="str">
        <f t="shared" si="468"/>
        <v/>
      </c>
      <c r="AY878" s="70" t="str">
        <f>IF(AX878="","",IF(R878="Refreshment Beverage",ROUND(SUM(AX878*Rates!K$19),4),ROUND(SUM(AX878*(Rates!J$8/100)),4)))</f>
        <v/>
      </c>
      <c r="AZ878" s="67" t="str">
        <f t="shared" si="469"/>
        <v/>
      </c>
      <c r="BA878" s="22" t="str">
        <f t="shared" si="470"/>
        <v/>
      </c>
      <c r="BD878" s="171"/>
      <c r="BE878" s="171"/>
      <c r="BF878" s="171"/>
      <c r="BG878" s="171"/>
    </row>
    <row r="879" spans="11:59" ht="12.75" customHeight="1" x14ac:dyDescent="0.3">
      <c r="K879" s="42" t="str">
        <f t="shared" si="442"/>
        <v/>
      </c>
      <c r="L879" s="55" t="str">
        <f t="shared" si="443"/>
        <v/>
      </c>
      <c r="M879" s="43" t="str">
        <f t="shared" si="444"/>
        <v/>
      </c>
      <c r="N879" s="56" t="str" cm="1">
        <f t="array" ref="N879">IFERROR(IF(_xlfn.SINGLE(B:B)="","",IF(R879="Beer",SUM(LOOKUP(2,1/(Rates!$B$3:$B$5&lt;=W879)/(Rates!$C$3:$C$5&gt;=W879),Rates!$D$3:$D$5)*(X879/100)*W879),IF(R879="Refreshment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56" t="str">
        <f t="shared" si="445"/>
        <v/>
      </c>
      <c r="P879" s="53"/>
      <c r="Q879" s="14" t="str">
        <f t="shared" si="446"/>
        <v/>
      </c>
      <c r="R879" s="57" t="str">
        <f t="shared" si="447"/>
        <v/>
      </c>
      <c r="S879" s="58" t="str">
        <f>IF(B879="","",IF(R879="Refreshment Beverage",VLOOKUP(VALUE(Q879),Rates!G$15:L$19,2,0),VLOOKUP(VALUE(Q879),Rates!G$4:L$12,2,0)))</f>
        <v/>
      </c>
      <c r="T879" s="58" t="str">
        <f t="shared" si="448"/>
        <v/>
      </c>
      <c r="U879" s="58" t="str">
        <f t="shared" si="449"/>
        <v/>
      </c>
      <c r="V879" s="58" t="str">
        <f t="shared" si="450"/>
        <v/>
      </c>
      <c r="W879" s="58" t="str">
        <f t="shared" si="451"/>
        <v/>
      </c>
      <c r="X879" s="59" t="str">
        <f t="shared" si="452"/>
        <v/>
      </c>
      <c r="Y879" s="60" t="str">
        <f>IF(B:B="","",IF(R879="Refreshment Beverage",VLOOKUP(Q879,Rates!G$15:L$19,6,0)*W879,VLOOKUP(Q879,Rates!G$4:L$12,6,0)*W879))</f>
        <v/>
      </c>
      <c r="Z879" s="60" t="str">
        <f t="shared" si="453"/>
        <v/>
      </c>
      <c r="AA879" s="60" t="str">
        <f t="shared" si="441"/>
        <v/>
      </c>
      <c r="AB879" s="61" t="str" cm="1">
        <f t="array" ref="AB879">IF(_xlfn.SINGLE(B:B)="","",IF(R879="Refreshment Beverage","",IF(AND(R879="Beer",Q879=0),SUM(LOOKUP(2,1/(Rates!$B$15:$B$18&lt;=W879)/(Rates!$C$15:$C$18&gt;=W879),Rates!$D$15:$D$18)*W879),VLOOKUP(VALUE(_xlfn.SINGLE(Q:Q)),Rates!A:B,2,0)*W879)))</f>
        <v/>
      </c>
      <c r="AC879" s="61" t="str" cm="1">
        <f t="array" ref="AC879">IF(_xlfn.SINGLE(B:B)="","",IF(R879="Refreshment Beverage","",IF(AND(R879="Beer",Q879=0),SUM(LOOKUP(2,1/(Rates!$B$15:$B$18&lt;=W879)/(Rates!$C$15:$C$18&gt;=W879),Rates!$E$15:$E$18)*W879),VLOOKUP(VALUE(_xlfn.SINGLE(Q:Q)),Rates!A:C,3,0)*W879)))</f>
        <v/>
      </c>
      <c r="AD879" s="168">
        <f>IFERROR(IF(R879="Beer","",IF(OR(Q879=1,Q879=2,Q879=3,Q879=4),VLOOKUP(Q879,Rates!$A$31:$B$34,2,0)*W879,IF(V879=1,VLOOKUP(U879,'REB BEV MIN MKUP'!B:E,4,0),IF(V879&gt;1,VLOOKUP(VALUE(W879),'REB BEV MIN MKUP'!O:Q,3,0),0)))),0)</f>
        <v>0</v>
      </c>
      <c r="AE879" s="62" t="str">
        <f t="shared" si="454"/>
        <v/>
      </c>
      <c r="AF879" s="63" t="str">
        <f t="shared" si="455"/>
        <v/>
      </c>
      <c r="AG879" s="64" t="str">
        <f t="shared" si="456"/>
        <v/>
      </c>
      <c r="AH879" s="65" t="str">
        <f t="shared" si="457"/>
        <v/>
      </c>
      <c r="AI879" s="66" t="str">
        <f>IF(AE:AE="","",IF(R879="Refreshment Beverage",AK879*(Rates!J$19/100),ROUND(SUM(AH879*(Rates!$J$8/100)),4)))</f>
        <v/>
      </c>
      <c r="AJ879" s="67" t="str">
        <f t="shared" si="458"/>
        <v/>
      </c>
      <c r="AK879" s="22" t="str">
        <f t="shared" si="459"/>
        <v/>
      </c>
      <c r="AL879" s="62" t="str">
        <f t="shared" si="460"/>
        <v/>
      </c>
      <c r="AM879" s="63" t="str">
        <f>IF(AS879="","",IF(R879="Refreshment Beverage",ROUND(AS879*Rates!K$19,4),ROUND(AO879*(VLOOKUP(VALUE(Q879),Rates!G$4:L$12,3,0)),4)))</f>
        <v/>
      </c>
      <c r="AN879" s="68" t="str">
        <f>IF(AS879="","",IF(R879="Refreshment Beverage",AS879*(Rates!J$19/100),MAX(AM879,AB879)))</f>
        <v/>
      </c>
      <c r="AO879" s="69" t="str">
        <f t="shared" si="461"/>
        <v/>
      </c>
      <c r="AP879" s="69" t="str">
        <f t="shared" si="462"/>
        <v/>
      </c>
      <c r="AQ879" s="70" t="str">
        <f>IF(AS879="","",IF(R879="Refreshment Beverage",ROUND(SUM(VLOOKUP(Q:Q,Rates!G$15:L$19,3,0)*(AS879-Y879-Z879-AA879)),4),ROUND(SUM(Rates!$K$8*AS879),4)))</f>
        <v/>
      </c>
      <c r="AR879" s="66" t="str">
        <f t="shared" si="463"/>
        <v/>
      </c>
      <c r="AS879" s="22" t="str">
        <f t="shared" si="464"/>
        <v/>
      </c>
      <c r="AT879" s="62" t="str">
        <f t="shared" si="465"/>
        <v/>
      </c>
      <c r="AU879" s="63" t="str">
        <f>IF(AX879="","",IF(R879="Refreshment Beverage",ROUND((BA879-Y879-Z879-AA879)*VLOOKUP(VALUE(Q879),Rates!G$15:L$19,3,0),4),ROUND(AW879*(VLOOKUP(VALUE(Q879),Rates!G:L,3,0)),4)))</f>
        <v/>
      </c>
      <c r="AV879" s="68" t="str">
        <f t="shared" si="466"/>
        <v/>
      </c>
      <c r="AW879" s="69" t="str">
        <f t="shared" si="467"/>
        <v/>
      </c>
      <c r="AX879" s="65" t="str">
        <f t="shared" si="468"/>
        <v/>
      </c>
      <c r="AY879" s="70" t="str">
        <f>IF(AX879="","",IF(R879="Refreshment Beverage",ROUND(SUM(AX879*Rates!K$19),4),ROUND(SUM(AX879*(Rates!J$8/100)),4)))</f>
        <v/>
      </c>
      <c r="AZ879" s="67" t="str">
        <f t="shared" si="469"/>
        <v/>
      </c>
      <c r="BA879" s="22" t="str">
        <f t="shared" si="470"/>
        <v/>
      </c>
      <c r="BD879" s="171"/>
      <c r="BE879" s="171"/>
      <c r="BF879" s="171"/>
      <c r="BG879" s="171"/>
    </row>
    <row r="880" spans="11:59" ht="12.75" customHeight="1" x14ac:dyDescent="0.3">
      <c r="K880" s="42" t="str">
        <f t="shared" si="442"/>
        <v/>
      </c>
      <c r="L880" s="55" t="str">
        <f t="shared" si="443"/>
        <v/>
      </c>
      <c r="M880" s="43" t="str">
        <f t="shared" si="444"/>
        <v/>
      </c>
      <c r="N880" s="56" t="str" cm="1">
        <f t="array" ref="N880">IFERROR(IF(_xlfn.SINGLE(B:B)="","",IF(R880="Beer",SUM(LOOKUP(2,1/(Rates!$B$3:$B$5&lt;=W880)/(Rates!$C$3:$C$5&gt;=W880),Rates!$D$3:$D$5)*(X880/100)*W880),IF(R880="Refreshment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56" t="str">
        <f t="shared" si="445"/>
        <v/>
      </c>
      <c r="P880" s="53"/>
      <c r="Q880" s="14" t="str">
        <f t="shared" si="446"/>
        <v/>
      </c>
      <c r="R880" s="57" t="str">
        <f t="shared" si="447"/>
        <v/>
      </c>
      <c r="S880" s="58" t="str">
        <f>IF(B880="","",IF(R880="Refreshment Beverage",VLOOKUP(VALUE(Q880),Rates!G$15:L$19,2,0),VLOOKUP(VALUE(Q880),Rates!G$4:L$12,2,0)))</f>
        <v/>
      </c>
      <c r="T880" s="58" t="str">
        <f t="shared" si="448"/>
        <v/>
      </c>
      <c r="U880" s="58" t="str">
        <f t="shared" si="449"/>
        <v/>
      </c>
      <c r="V880" s="58" t="str">
        <f t="shared" si="450"/>
        <v/>
      </c>
      <c r="W880" s="58" t="str">
        <f t="shared" si="451"/>
        <v/>
      </c>
      <c r="X880" s="59" t="str">
        <f t="shared" si="452"/>
        <v/>
      </c>
      <c r="Y880" s="60" t="str">
        <f>IF(B:B="","",IF(R880="Refreshment Beverage",VLOOKUP(Q880,Rates!G$15:L$19,6,0)*W880,VLOOKUP(Q880,Rates!G$4:L$12,6,0)*W880))</f>
        <v/>
      </c>
      <c r="Z880" s="60" t="str">
        <f t="shared" si="453"/>
        <v/>
      </c>
      <c r="AA880" s="60" t="str">
        <f t="shared" si="441"/>
        <v/>
      </c>
      <c r="AB880" s="61" t="str" cm="1">
        <f t="array" ref="AB880">IF(_xlfn.SINGLE(B:B)="","",IF(R880="Refreshment Beverage","",IF(AND(R880="Beer",Q880=0),SUM(LOOKUP(2,1/(Rates!$B$15:$B$18&lt;=W880)/(Rates!$C$15:$C$18&gt;=W880),Rates!$D$15:$D$18)*W880),VLOOKUP(VALUE(_xlfn.SINGLE(Q:Q)),Rates!A:B,2,0)*W880)))</f>
        <v/>
      </c>
      <c r="AC880" s="61" t="str" cm="1">
        <f t="array" ref="AC880">IF(_xlfn.SINGLE(B:B)="","",IF(R880="Refreshment Beverage","",IF(AND(R880="Beer",Q880=0),SUM(LOOKUP(2,1/(Rates!$B$15:$B$18&lt;=W880)/(Rates!$C$15:$C$18&gt;=W880),Rates!$E$15:$E$18)*W880),VLOOKUP(VALUE(_xlfn.SINGLE(Q:Q)),Rates!A:C,3,0)*W880)))</f>
        <v/>
      </c>
      <c r="AD880" s="168">
        <f>IFERROR(IF(R880="Beer","",IF(OR(Q880=1,Q880=2,Q880=3,Q880=4),VLOOKUP(Q880,Rates!$A$31:$B$34,2,0)*W880,IF(V880=1,VLOOKUP(U880,'REB BEV MIN MKUP'!B:E,4,0),IF(V880&gt;1,VLOOKUP(VALUE(W880),'REB BEV MIN MKUP'!O:Q,3,0),0)))),0)</f>
        <v>0</v>
      </c>
      <c r="AE880" s="62" t="str">
        <f t="shared" si="454"/>
        <v/>
      </c>
      <c r="AF880" s="63" t="str">
        <f t="shared" si="455"/>
        <v/>
      </c>
      <c r="AG880" s="64" t="str">
        <f t="shared" si="456"/>
        <v/>
      </c>
      <c r="AH880" s="65" t="str">
        <f t="shared" si="457"/>
        <v/>
      </c>
      <c r="AI880" s="66" t="str">
        <f>IF(AE:AE="","",IF(R880="Refreshment Beverage",AK880*(Rates!J$19/100),ROUND(SUM(AH880*(Rates!$J$8/100)),4)))</f>
        <v/>
      </c>
      <c r="AJ880" s="67" t="str">
        <f t="shared" si="458"/>
        <v/>
      </c>
      <c r="AK880" s="22" t="str">
        <f t="shared" si="459"/>
        <v/>
      </c>
      <c r="AL880" s="62" t="str">
        <f t="shared" si="460"/>
        <v/>
      </c>
      <c r="AM880" s="63" t="str">
        <f>IF(AS880="","",IF(R880="Refreshment Beverage",ROUND(AS880*Rates!K$19,4),ROUND(AO880*(VLOOKUP(VALUE(Q880),Rates!G$4:L$12,3,0)),4)))</f>
        <v/>
      </c>
      <c r="AN880" s="68" t="str">
        <f>IF(AS880="","",IF(R880="Refreshment Beverage",AS880*(Rates!J$19/100),MAX(AM880,AB880)))</f>
        <v/>
      </c>
      <c r="AO880" s="69" t="str">
        <f t="shared" si="461"/>
        <v/>
      </c>
      <c r="AP880" s="69" t="str">
        <f t="shared" si="462"/>
        <v/>
      </c>
      <c r="AQ880" s="70" t="str">
        <f>IF(AS880="","",IF(R880="Refreshment Beverage",ROUND(SUM(VLOOKUP(Q:Q,Rates!G$15:L$19,3,0)*(AS880-Y880-Z880-AA880)),4),ROUND(SUM(Rates!$K$8*AS880),4)))</f>
        <v/>
      </c>
      <c r="AR880" s="66" t="str">
        <f t="shared" si="463"/>
        <v/>
      </c>
      <c r="AS880" s="22" t="str">
        <f t="shared" si="464"/>
        <v/>
      </c>
      <c r="AT880" s="62" t="str">
        <f t="shared" si="465"/>
        <v/>
      </c>
      <c r="AU880" s="63" t="str">
        <f>IF(AX880="","",IF(R880="Refreshment Beverage",ROUND((BA880-Y880-Z880-AA880)*VLOOKUP(VALUE(Q880),Rates!G$15:L$19,3,0),4),ROUND(AW880*(VLOOKUP(VALUE(Q880),Rates!G:L,3,0)),4)))</f>
        <v/>
      </c>
      <c r="AV880" s="68" t="str">
        <f t="shared" si="466"/>
        <v/>
      </c>
      <c r="AW880" s="69" t="str">
        <f t="shared" si="467"/>
        <v/>
      </c>
      <c r="AX880" s="65" t="str">
        <f t="shared" si="468"/>
        <v/>
      </c>
      <c r="AY880" s="70" t="str">
        <f>IF(AX880="","",IF(R880="Refreshment Beverage",ROUND(SUM(AX880*Rates!K$19),4),ROUND(SUM(AX880*(Rates!J$8/100)),4)))</f>
        <v/>
      </c>
      <c r="AZ880" s="67" t="str">
        <f t="shared" si="469"/>
        <v/>
      </c>
      <c r="BA880" s="22" t="str">
        <f t="shared" si="470"/>
        <v/>
      </c>
      <c r="BD880" s="171"/>
      <c r="BE880" s="171"/>
      <c r="BF880" s="171"/>
      <c r="BG880" s="171"/>
    </row>
    <row r="881" spans="11:59" ht="12.75" customHeight="1" x14ac:dyDescent="0.3">
      <c r="K881" s="42" t="str">
        <f t="shared" si="442"/>
        <v/>
      </c>
      <c r="L881" s="55" t="str">
        <f t="shared" si="443"/>
        <v/>
      </c>
      <c r="M881" s="43" t="str">
        <f t="shared" si="444"/>
        <v/>
      </c>
      <c r="N881" s="56" t="str" cm="1">
        <f t="array" ref="N881">IFERROR(IF(_xlfn.SINGLE(B:B)="","",IF(R881="Beer",SUM(LOOKUP(2,1/(Rates!$B$3:$B$5&lt;=W881)/(Rates!$C$3:$C$5&gt;=W881),Rates!$D$3:$D$5)*(X881/100)*W881),IF(R881="Refreshment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56" t="str">
        <f t="shared" si="445"/>
        <v/>
      </c>
      <c r="P881" s="53"/>
      <c r="Q881" s="14" t="str">
        <f t="shared" si="446"/>
        <v/>
      </c>
      <c r="R881" s="57" t="str">
        <f t="shared" si="447"/>
        <v/>
      </c>
      <c r="S881" s="58" t="str">
        <f>IF(B881="","",IF(R881="Refreshment Beverage",VLOOKUP(VALUE(Q881),Rates!G$15:L$19,2,0),VLOOKUP(VALUE(Q881),Rates!G$4:L$12,2,0)))</f>
        <v/>
      </c>
      <c r="T881" s="58" t="str">
        <f t="shared" si="448"/>
        <v/>
      </c>
      <c r="U881" s="58" t="str">
        <f t="shared" si="449"/>
        <v/>
      </c>
      <c r="V881" s="58" t="str">
        <f t="shared" si="450"/>
        <v/>
      </c>
      <c r="W881" s="58" t="str">
        <f t="shared" si="451"/>
        <v/>
      </c>
      <c r="X881" s="59" t="str">
        <f t="shared" si="452"/>
        <v/>
      </c>
      <c r="Y881" s="60" t="str">
        <f>IF(B:B="","",IF(R881="Refreshment Beverage",VLOOKUP(Q881,Rates!G$15:L$19,6,0)*W881,VLOOKUP(Q881,Rates!G$4:L$12,6,0)*W881))</f>
        <v/>
      </c>
      <c r="Z881" s="60" t="str">
        <f t="shared" si="453"/>
        <v/>
      </c>
      <c r="AA881" s="60" t="str">
        <f t="shared" si="441"/>
        <v/>
      </c>
      <c r="AB881" s="61" t="str" cm="1">
        <f t="array" ref="AB881">IF(_xlfn.SINGLE(B:B)="","",IF(R881="Refreshment Beverage","",IF(AND(R881="Beer",Q881=0),SUM(LOOKUP(2,1/(Rates!$B$15:$B$18&lt;=W881)/(Rates!$C$15:$C$18&gt;=W881),Rates!$D$15:$D$18)*W881),VLOOKUP(VALUE(_xlfn.SINGLE(Q:Q)),Rates!A:B,2,0)*W881)))</f>
        <v/>
      </c>
      <c r="AC881" s="61" t="str" cm="1">
        <f t="array" ref="AC881">IF(_xlfn.SINGLE(B:B)="","",IF(R881="Refreshment Beverage","",IF(AND(R881="Beer",Q881=0),SUM(LOOKUP(2,1/(Rates!$B$15:$B$18&lt;=W881)/(Rates!$C$15:$C$18&gt;=W881),Rates!$E$15:$E$18)*W881),VLOOKUP(VALUE(_xlfn.SINGLE(Q:Q)),Rates!A:C,3,0)*W881)))</f>
        <v/>
      </c>
      <c r="AD881" s="168">
        <f>IFERROR(IF(R881="Beer","",IF(OR(Q881=1,Q881=2,Q881=3,Q881=4),VLOOKUP(Q881,Rates!$A$31:$B$34,2,0)*W881,IF(V881=1,VLOOKUP(U881,'REB BEV MIN MKUP'!B:E,4,0),IF(V881&gt;1,VLOOKUP(VALUE(W881),'REB BEV MIN MKUP'!O:Q,3,0),0)))),0)</f>
        <v>0</v>
      </c>
      <c r="AE881" s="62" t="str">
        <f t="shared" si="454"/>
        <v/>
      </c>
      <c r="AF881" s="63" t="str">
        <f t="shared" si="455"/>
        <v/>
      </c>
      <c r="AG881" s="64" t="str">
        <f t="shared" si="456"/>
        <v/>
      </c>
      <c r="AH881" s="65" t="str">
        <f t="shared" si="457"/>
        <v/>
      </c>
      <c r="AI881" s="66" t="str">
        <f>IF(AE:AE="","",IF(R881="Refreshment Beverage",AK881*(Rates!J$19/100),ROUND(SUM(AH881*(Rates!$J$8/100)),4)))</f>
        <v/>
      </c>
      <c r="AJ881" s="67" t="str">
        <f t="shared" si="458"/>
        <v/>
      </c>
      <c r="AK881" s="22" t="str">
        <f t="shared" si="459"/>
        <v/>
      </c>
      <c r="AL881" s="62" t="str">
        <f t="shared" si="460"/>
        <v/>
      </c>
      <c r="AM881" s="63" t="str">
        <f>IF(AS881="","",IF(R881="Refreshment Beverage",ROUND(AS881*Rates!K$19,4),ROUND(AO881*(VLOOKUP(VALUE(Q881),Rates!G$4:L$12,3,0)),4)))</f>
        <v/>
      </c>
      <c r="AN881" s="68" t="str">
        <f>IF(AS881="","",IF(R881="Refreshment Beverage",AS881*(Rates!J$19/100),MAX(AM881,AB881)))</f>
        <v/>
      </c>
      <c r="AO881" s="69" t="str">
        <f t="shared" si="461"/>
        <v/>
      </c>
      <c r="AP881" s="69" t="str">
        <f t="shared" si="462"/>
        <v/>
      </c>
      <c r="AQ881" s="70" t="str">
        <f>IF(AS881="","",IF(R881="Refreshment Beverage",ROUND(SUM(VLOOKUP(Q:Q,Rates!G$15:L$19,3,0)*(AS881-Y881-Z881-AA881)),4),ROUND(SUM(Rates!$K$8*AS881),4)))</f>
        <v/>
      </c>
      <c r="AR881" s="66" t="str">
        <f t="shared" si="463"/>
        <v/>
      </c>
      <c r="AS881" s="22" t="str">
        <f t="shared" si="464"/>
        <v/>
      </c>
      <c r="AT881" s="62" t="str">
        <f t="shared" si="465"/>
        <v/>
      </c>
      <c r="AU881" s="63" t="str">
        <f>IF(AX881="","",IF(R881="Refreshment Beverage",ROUND((BA881-Y881-Z881-AA881)*VLOOKUP(VALUE(Q881),Rates!G$15:L$19,3,0),4),ROUND(AW881*(VLOOKUP(VALUE(Q881),Rates!G:L,3,0)),4)))</f>
        <v/>
      </c>
      <c r="AV881" s="68" t="str">
        <f t="shared" si="466"/>
        <v/>
      </c>
      <c r="AW881" s="69" t="str">
        <f t="shared" si="467"/>
        <v/>
      </c>
      <c r="AX881" s="65" t="str">
        <f t="shared" si="468"/>
        <v/>
      </c>
      <c r="AY881" s="70" t="str">
        <f>IF(AX881="","",IF(R881="Refreshment Beverage",ROUND(SUM(AX881*Rates!K$19),4),ROUND(SUM(AX881*(Rates!J$8/100)),4)))</f>
        <v/>
      </c>
      <c r="AZ881" s="67" t="str">
        <f t="shared" si="469"/>
        <v/>
      </c>
      <c r="BA881" s="22" t="str">
        <f t="shared" si="470"/>
        <v/>
      </c>
      <c r="BD881" s="171"/>
      <c r="BE881" s="171"/>
      <c r="BF881" s="171"/>
      <c r="BG881" s="171"/>
    </row>
    <row r="882" spans="11:59" ht="12.75" customHeight="1" x14ac:dyDescent="0.3">
      <c r="K882" s="42" t="str">
        <f t="shared" si="442"/>
        <v/>
      </c>
      <c r="L882" s="55" t="str">
        <f t="shared" si="443"/>
        <v/>
      </c>
      <c r="M882" s="43" t="str">
        <f t="shared" si="444"/>
        <v/>
      </c>
      <c r="N882" s="56" t="str" cm="1">
        <f t="array" ref="N882">IFERROR(IF(_xlfn.SINGLE(B:B)="","",IF(R882="Beer",SUM(LOOKUP(2,1/(Rates!$B$3:$B$5&lt;=W882)/(Rates!$C$3:$C$5&gt;=W882),Rates!$D$3:$D$5)*(X882/100)*W882),IF(R882="Refreshment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56" t="str">
        <f t="shared" si="445"/>
        <v/>
      </c>
      <c r="P882" s="53"/>
      <c r="Q882" s="14" t="str">
        <f t="shared" si="446"/>
        <v/>
      </c>
      <c r="R882" s="57" t="str">
        <f t="shared" si="447"/>
        <v/>
      </c>
      <c r="S882" s="58" t="str">
        <f>IF(B882="","",IF(R882="Refreshment Beverage",VLOOKUP(VALUE(Q882),Rates!G$15:L$19,2,0),VLOOKUP(VALUE(Q882),Rates!G$4:L$12,2,0)))</f>
        <v/>
      </c>
      <c r="T882" s="58" t="str">
        <f t="shared" si="448"/>
        <v/>
      </c>
      <c r="U882" s="58" t="str">
        <f t="shared" si="449"/>
        <v/>
      </c>
      <c r="V882" s="58" t="str">
        <f t="shared" si="450"/>
        <v/>
      </c>
      <c r="W882" s="58" t="str">
        <f t="shared" si="451"/>
        <v/>
      </c>
      <c r="X882" s="59" t="str">
        <f t="shared" si="452"/>
        <v/>
      </c>
      <c r="Y882" s="60" t="str">
        <f>IF(B:B="","",IF(R882="Refreshment Beverage",VLOOKUP(Q882,Rates!G$15:L$19,6,0)*W882,VLOOKUP(Q882,Rates!G$4:L$12,6,0)*W882))</f>
        <v/>
      </c>
      <c r="Z882" s="60" t="str">
        <f t="shared" si="453"/>
        <v/>
      </c>
      <c r="AA882" s="60" t="str">
        <f t="shared" si="441"/>
        <v/>
      </c>
      <c r="AB882" s="61" t="str" cm="1">
        <f t="array" ref="AB882">IF(_xlfn.SINGLE(B:B)="","",IF(R882="Refreshment Beverage","",IF(AND(R882="Beer",Q882=0),SUM(LOOKUP(2,1/(Rates!$B$15:$B$18&lt;=W882)/(Rates!$C$15:$C$18&gt;=W882),Rates!$D$15:$D$18)*W882),VLOOKUP(VALUE(_xlfn.SINGLE(Q:Q)),Rates!A:B,2,0)*W882)))</f>
        <v/>
      </c>
      <c r="AC882" s="61" t="str" cm="1">
        <f t="array" ref="AC882">IF(_xlfn.SINGLE(B:B)="","",IF(R882="Refreshment Beverage","",IF(AND(R882="Beer",Q882=0),SUM(LOOKUP(2,1/(Rates!$B$15:$B$18&lt;=W882)/(Rates!$C$15:$C$18&gt;=W882),Rates!$E$15:$E$18)*W882),VLOOKUP(VALUE(_xlfn.SINGLE(Q:Q)),Rates!A:C,3,0)*W882)))</f>
        <v/>
      </c>
      <c r="AD882" s="168">
        <f>IFERROR(IF(R882="Beer","",IF(OR(Q882=1,Q882=2,Q882=3,Q882=4),VLOOKUP(Q882,Rates!$A$31:$B$34,2,0)*W882,IF(V882=1,VLOOKUP(U882,'REB BEV MIN MKUP'!B:E,4,0),IF(V882&gt;1,VLOOKUP(VALUE(W882),'REB BEV MIN MKUP'!O:Q,3,0),0)))),0)</f>
        <v>0</v>
      </c>
      <c r="AE882" s="62" t="str">
        <f t="shared" si="454"/>
        <v/>
      </c>
      <c r="AF882" s="63" t="str">
        <f t="shared" si="455"/>
        <v/>
      </c>
      <c r="AG882" s="64" t="str">
        <f t="shared" si="456"/>
        <v/>
      </c>
      <c r="AH882" s="65" t="str">
        <f t="shared" si="457"/>
        <v/>
      </c>
      <c r="AI882" s="66" t="str">
        <f>IF(AE:AE="","",IF(R882="Refreshment Beverage",AK882*(Rates!J$19/100),ROUND(SUM(AH882*(Rates!$J$8/100)),4)))</f>
        <v/>
      </c>
      <c r="AJ882" s="67" t="str">
        <f t="shared" si="458"/>
        <v/>
      </c>
      <c r="AK882" s="22" t="str">
        <f t="shared" si="459"/>
        <v/>
      </c>
      <c r="AL882" s="62" t="str">
        <f t="shared" si="460"/>
        <v/>
      </c>
      <c r="AM882" s="63" t="str">
        <f>IF(AS882="","",IF(R882="Refreshment Beverage",ROUND(AS882*Rates!K$19,4),ROUND(AO882*(VLOOKUP(VALUE(Q882),Rates!G$4:L$12,3,0)),4)))</f>
        <v/>
      </c>
      <c r="AN882" s="68" t="str">
        <f>IF(AS882="","",IF(R882="Refreshment Beverage",AS882*(Rates!J$19/100),MAX(AM882,AB882)))</f>
        <v/>
      </c>
      <c r="AO882" s="69" t="str">
        <f t="shared" si="461"/>
        <v/>
      </c>
      <c r="AP882" s="69" t="str">
        <f t="shared" si="462"/>
        <v/>
      </c>
      <c r="AQ882" s="70" t="str">
        <f>IF(AS882="","",IF(R882="Refreshment Beverage",ROUND(SUM(VLOOKUP(Q:Q,Rates!G$15:L$19,3,0)*(AS882-Y882-Z882-AA882)),4),ROUND(SUM(Rates!$K$8*AS882),4)))</f>
        <v/>
      </c>
      <c r="AR882" s="66" t="str">
        <f t="shared" si="463"/>
        <v/>
      </c>
      <c r="AS882" s="22" t="str">
        <f t="shared" si="464"/>
        <v/>
      </c>
      <c r="AT882" s="62" t="str">
        <f t="shared" si="465"/>
        <v/>
      </c>
      <c r="AU882" s="63" t="str">
        <f>IF(AX882="","",IF(R882="Refreshment Beverage",ROUND((BA882-Y882-Z882-AA882)*VLOOKUP(VALUE(Q882),Rates!G$15:L$19,3,0),4),ROUND(AW882*(VLOOKUP(VALUE(Q882),Rates!G:L,3,0)),4)))</f>
        <v/>
      </c>
      <c r="AV882" s="68" t="str">
        <f t="shared" si="466"/>
        <v/>
      </c>
      <c r="AW882" s="69" t="str">
        <f t="shared" si="467"/>
        <v/>
      </c>
      <c r="AX882" s="65" t="str">
        <f t="shared" si="468"/>
        <v/>
      </c>
      <c r="AY882" s="70" t="str">
        <f>IF(AX882="","",IF(R882="Refreshment Beverage",ROUND(SUM(AX882*Rates!K$19),4),ROUND(SUM(AX882*(Rates!J$8/100)),4)))</f>
        <v/>
      </c>
      <c r="AZ882" s="67" t="str">
        <f t="shared" si="469"/>
        <v/>
      </c>
      <c r="BA882" s="22" t="str">
        <f t="shared" si="470"/>
        <v/>
      </c>
      <c r="BD882" s="171"/>
      <c r="BE882" s="171"/>
      <c r="BF882" s="171"/>
      <c r="BG882" s="171"/>
    </row>
    <row r="883" spans="11:59" ht="12.75" customHeight="1" x14ac:dyDescent="0.3">
      <c r="K883" s="42" t="str">
        <f t="shared" si="442"/>
        <v/>
      </c>
      <c r="L883" s="55" t="str">
        <f t="shared" si="443"/>
        <v/>
      </c>
      <c r="M883" s="43" t="str">
        <f t="shared" si="444"/>
        <v/>
      </c>
      <c r="N883" s="56" t="str" cm="1">
        <f t="array" ref="N883">IFERROR(IF(_xlfn.SINGLE(B:B)="","",IF(R883="Beer",SUM(LOOKUP(2,1/(Rates!$B$3:$B$5&lt;=W883)/(Rates!$C$3:$C$5&gt;=W883),Rates!$D$3:$D$5)*(X883/100)*W883),IF(R883="Refreshment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56" t="str">
        <f t="shared" si="445"/>
        <v/>
      </c>
      <c r="P883" s="53"/>
      <c r="Q883" s="14" t="str">
        <f t="shared" si="446"/>
        <v/>
      </c>
      <c r="R883" s="57" t="str">
        <f t="shared" si="447"/>
        <v/>
      </c>
      <c r="S883" s="58" t="str">
        <f>IF(B883="","",IF(R883="Refreshment Beverage",VLOOKUP(VALUE(Q883),Rates!G$15:L$19,2,0),VLOOKUP(VALUE(Q883),Rates!G$4:L$12,2,0)))</f>
        <v/>
      </c>
      <c r="T883" s="58" t="str">
        <f t="shared" si="448"/>
        <v/>
      </c>
      <c r="U883" s="58" t="str">
        <f t="shared" si="449"/>
        <v/>
      </c>
      <c r="V883" s="58" t="str">
        <f t="shared" si="450"/>
        <v/>
      </c>
      <c r="W883" s="58" t="str">
        <f t="shared" si="451"/>
        <v/>
      </c>
      <c r="X883" s="59" t="str">
        <f t="shared" si="452"/>
        <v/>
      </c>
      <c r="Y883" s="60" t="str">
        <f>IF(B:B="","",IF(R883="Refreshment Beverage",VLOOKUP(Q883,Rates!G$15:L$19,6,0)*W883,VLOOKUP(Q883,Rates!G$4:L$12,6,0)*W883))</f>
        <v/>
      </c>
      <c r="Z883" s="60" t="str">
        <f t="shared" si="453"/>
        <v/>
      </c>
      <c r="AA883" s="60" t="str">
        <f t="shared" si="441"/>
        <v/>
      </c>
      <c r="AB883" s="61" t="str" cm="1">
        <f t="array" ref="AB883">IF(_xlfn.SINGLE(B:B)="","",IF(R883="Refreshment Beverage","",IF(AND(R883="Beer",Q883=0),SUM(LOOKUP(2,1/(Rates!$B$15:$B$18&lt;=W883)/(Rates!$C$15:$C$18&gt;=W883),Rates!$D$15:$D$18)*W883),VLOOKUP(VALUE(_xlfn.SINGLE(Q:Q)),Rates!A:B,2,0)*W883)))</f>
        <v/>
      </c>
      <c r="AC883" s="61" t="str" cm="1">
        <f t="array" ref="AC883">IF(_xlfn.SINGLE(B:B)="","",IF(R883="Refreshment Beverage","",IF(AND(R883="Beer",Q883=0),SUM(LOOKUP(2,1/(Rates!$B$15:$B$18&lt;=W883)/(Rates!$C$15:$C$18&gt;=W883),Rates!$E$15:$E$18)*W883),VLOOKUP(VALUE(_xlfn.SINGLE(Q:Q)),Rates!A:C,3,0)*W883)))</f>
        <v/>
      </c>
      <c r="AD883" s="168">
        <f>IFERROR(IF(R883="Beer","",IF(OR(Q883=1,Q883=2,Q883=3,Q883=4),VLOOKUP(Q883,Rates!$A$31:$B$34,2,0)*W883,IF(V883=1,VLOOKUP(U883,'REB BEV MIN MKUP'!B:E,4,0),IF(V883&gt;1,VLOOKUP(VALUE(W883),'REB BEV MIN MKUP'!O:Q,3,0),0)))),0)</f>
        <v>0</v>
      </c>
      <c r="AE883" s="62" t="str">
        <f t="shared" si="454"/>
        <v/>
      </c>
      <c r="AF883" s="63" t="str">
        <f t="shared" si="455"/>
        <v/>
      </c>
      <c r="AG883" s="64" t="str">
        <f t="shared" si="456"/>
        <v/>
      </c>
      <c r="AH883" s="65" t="str">
        <f t="shared" si="457"/>
        <v/>
      </c>
      <c r="AI883" s="66" t="str">
        <f>IF(AE:AE="","",IF(R883="Refreshment Beverage",AK883*(Rates!J$19/100),ROUND(SUM(AH883*(Rates!$J$8/100)),4)))</f>
        <v/>
      </c>
      <c r="AJ883" s="67" t="str">
        <f t="shared" si="458"/>
        <v/>
      </c>
      <c r="AK883" s="22" t="str">
        <f t="shared" si="459"/>
        <v/>
      </c>
      <c r="AL883" s="62" t="str">
        <f t="shared" si="460"/>
        <v/>
      </c>
      <c r="AM883" s="63" t="str">
        <f>IF(AS883="","",IF(R883="Refreshment Beverage",ROUND(AS883*Rates!K$19,4),ROUND(AO883*(VLOOKUP(VALUE(Q883),Rates!G$4:L$12,3,0)),4)))</f>
        <v/>
      </c>
      <c r="AN883" s="68" t="str">
        <f>IF(AS883="","",IF(R883="Refreshment Beverage",AS883*(Rates!J$19/100),MAX(AM883,AB883)))</f>
        <v/>
      </c>
      <c r="AO883" s="69" t="str">
        <f t="shared" si="461"/>
        <v/>
      </c>
      <c r="AP883" s="69" t="str">
        <f t="shared" si="462"/>
        <v/>
      </c>
      <c r="AQ883" s="70" t="str">
        <f>IF(AS883="","",IF(R883="Refreshment Beverage",ROUND(SUM(VLOOKUP(Q:Q,Rates!G$15:L$19,3,0)*(AS883-Y883-Z883-AA883)),4),ROUND(SUM(Rates!$K$8*AS883),4)))</f>
        <v/>
      </c>
      <c r="AR883" s="66" t="str">
        <f t="shared" si="463"/>
        <v/>
      </c>
      <c r="AS883" s="22" t="str">
        <f t="shared" si="464"/>
        <v/>
      </c>
      <c r="AT883" s="62" t="str">
        <f t="shared" si="465"/>
        <v/>
      </c>
      <c r="AU883" s="63" t="str">
        <f>IF(AX883="","",IF(R883="Refreshment Beverage",ROUND((BA883-Y883-Z883-AA883)*VLOOKUP(VALUE(Q883),Rates!G$15:L$19,3,0),4),ROUND(AW883*(VLOOKUP(VALUE(Q883),Rates!G:L,3,0)),4)))</f>
        <v/>
      </c>
      <c r="AV883" s="68" t="str">
        <f t="shared" si="466"/>
        <v/>
      </c>
      <c r="AW883" s="69" t="str">
        <f t="shared" si="467"/>
        <v/>
      </c>
      <c r="AX883" s="65" t="str">
        <f t="shared" si="468"/>
        <v/>
      </c>
      <c r="AY883" s="70" t="str">
        <f>IF(AX883="","",IF(R883="Refreshment Beverage",ROUND(SUM(AX883*Rates!K$19),4),ROUND(SUM(AX883*(Rates!J$8/100)),4)))</f>
        <v/>
      </c>
      <c r="AZ883" s="67" t="str">
        <f t="shared" si="469"/>
        <v/>
      </c>
      <c r="BA883" s="22" t="str">
        <f t="shared" si="470"/>
        <v/>
      </c>
      <c r="BD883" s="171"/>
      <c r="BE883" s="171"/>
      <c r="BF883" s="171"/>
      <c r="BG883" s="171"/>
    </row>
    <row r="884" spans="11:59" ht="12.75" customHeight="1" x14ac:dyDescent="0.3">
      <c r="K884" s="42" t="str">
        <f t="shared" si="442"/>
        <v/>
      </c>
      <c r="L884" s="55" t="str">
        <f t="shared" si="443"/>
        <v/>
      </c>
      <c r="M884" s="43" t="str">
        <f t="shared" si="444"/>
        <v/>
      </c>
      <c r="N884" s="56" t="str" cm="1">
        <f t="array" ref="N884">IFERROR(IF(_xlfn.SINGLE(B:B)="","",IF(R884="Beer",SUM(LOOKUP(2,1/(Rates!$B$3:$B$5&lt;=W884)/(Rates!$C$3:$C$5&gt;=W884),Rates!$D$3:$D$5)*(X884/100)*W884),IF(R884="Refreshment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56" t="str">
        <f t="shared" si="445"/>
        <v/>
      </c>
      <c r="P884" s="53"/>
      <c r="Q884" s="14" t="str">
        <f t="shared" si="446"/>
        <v/>
      </c>
      <c r="R884" s="57" t="str">
        <f t="shared" si="447"/>
        <v/>
      </c>
      <c r="S884" s="58" t="str">
        <f>IF(B884="","",IF(R884="Refreshment Beverage",VLOOKUP(VALUE(Q884),Rates!G$15:L$19,2,0),VLOOKUP(VALUE(Q884),Rates!G$4:L$12,2,0)))</f>
        <v/>
      </c>
      <c r="T884" s="58" t="str">
        <f t="shared" si="448"/>
        <v/>
      </c>
      <c r="U884" s="58" t="str">
        <f t="shared" si="449"/>
        <v/>
      </c>
      <c r="V884" s="58" t="str">
        <f t="shared" si="450"/>
        <v/>
      </c>
      <c r="W884" s="58" t="str">
        <f t="shared" si="451"/>
        <v/>
      </c>
      <c r="X884" s="59" t="str">
        <f t="shared" si="452"/>
        <v/>
      </c>
      <c r="Y884" s="60" t="str">
        <f>IF(B:B="","",IF(R884="Refreshment Beverage",VLOOKUP(Q884,Rates!G$15:L$19,6,0)*W884,VLOOKUP(Q884,Rates!G$4:L$12,6,0)*W884))</f>
        <v/>
      </c>
      <c r="Z884" s="60" t="str">
        <f t="shared" si="453"/>
        <v/>
      </c>
      <c r="AA884" s="60" t="str">
        <f t="shared" si="441"/>
        <v/>
      </c>
      <c r="AB884" s="61" t="str" cm="1">
        <f t="array" ref="AB884">IF(_xlfn.SINGLE(B:B)="","",IF(R884="Refreshment Beverage","",IF(AND(R884="Beer",Q884=0),SUM(LOOKUP(2,1/(Rates!$B$15:$B$18&lt;=W884)/(Rates!$C$15:$C$18&gt;=W884),Rates!$D$15:$D$18)*W884),VLOOKUP(VALUE(_xlfn.SINGLE(Q:Q)),Rates!A:B,2,0)*W884)))</f>
        <v/>
      </c>
      <c r="AC884" s="61" t="str" cm="1">
        <f t="array" ref="AC884">IF(_xlfn.SINGLE(B:B)="","",IF(R884="Refreshment Beverage","",IF(AND(R884="Beer",Q884=0),SUM(LOOKUP(2,1/(Rates!$B$15:$B$18&lt;=W884)/(Rates!$C$15:$C$18&gt;=W884),Rates!$E$15:$E$18)*W884),VLOOKUP(VALUE(_xlfn.SINGLE(Q:Q)),Rates!A:C,3,0)*W884)))</f>
        <v/>
      </c>
      <c r="AD884" s="168">
        <f>IFERROR(IF(R884="Beer","",IF(OR(Q884=1,Q884=2,Q884=3,Q884=4),VLOOKUP(Q884,Rates!$A$31:$B$34,2,0)*W884,IF(V884=1,VLOOKUP(U884,'REB BEV MIN MKUP'!B:E,4,0),IF(V884&gt;1,VLOOKUP(VALUE(W884),'REB BEV MIN MKUP'!O:Q,3,0),0)))),0)</f>
        <v>0</v>
      </c>
      <c r="AE884" s="62" t="str">
        <f t="shared" si="454"/>
        <v/>
      </c>
      <c r="AF884" s="63" t="str">
        <f t="shared" si="455"/>
        <v/>
      </c>
      <c r="AG884" s="64" t="str">
        <f t="shared" si="456"/>
        <v/>
      </c>
      <c r="AH884" s="65" t="str">
        <f t="shared" si="457"/>
        <v/>
      </c>
      <c r="AI884" s="66" t="str">
        <f>IF(AE:AE="","",IF(R884="Refreshment Beverage",AK884*(Rates!J$19/100),ROUND(SUM(AH884*(Rates!$J$8/100)),4)))</f>
        <v/>
      </c>
      <c r="AJ884" s="67" t="str">
        <f t="shared" si="458"/>
        <v/>
      </c>
      <c r="AK884" s="22" t="str">
        <f t="shared" si="459"/>
        <v/>
      </c>
      <c r="AL884" s="62" t="str">
        <f t="shared" si="460"/>
        <v/>
      </c>
      <c r="AM884" s="63" t="str">
        <f>IF(AS884="","",IF(R884="Refreshment Beverage",ROUND(AS884*Rates!K$19,4),ROUND(AO884*(VLOOKUP(VALUE(Q884),Rates!G$4:L$12,3,0)),4)))</f>
        <v/>
      </c>
      <c r="AN884" s="68" t="str">
        <f>IF(AS884="","",IF(R884="Refreshment Beverage",AS884*(Rates!J$19/100),MAX(AM884,AB884)))</f>
        <v/>
      </c>
      <c r="AO884" s="69" t="str">
        <f t="shared" si="461"/>
        <v/>
      </c>
      <c r="AP884" s="69" t="str">
        <f t="shared" si="462"/>
        <v/>
      </c>
      <c r="AQ884" s="70" t="str">
        <f>IF(AS884="","",IF(R884="Refreshment Beverage",ROUND(SUM(VLOOKUP(Q:Q,Rates!G$15:L$19,3,0)*(AS884-Y884-Z884-AA884)),4),ROUND(SUM(Rates!$K$8*AS884),4)))</f>
        <v/>
      </c>
      <c r="AR884" s="66" t="str">
        <f t="shared" si="463"/>
        <v/>
      </c>
      <c r="AS884" s="22" t="str">
        <f t="shared" si="464"/>
        <v/>
      </c>
      <c r="AT884" s="62" t="str">
        <f t="shared" si="465"/>
        <v/>
      </c>
      <c r="AU884" s="63" t="str">
        <f>IF(AX884="","",IF(R884="Refreshment Beverage",ROUND((BA884-Y884-Z884-AA884)*VLOOKUP(VALUE(Q884),Rates!G$15:L$19,3,0),4),ROUND(AW884*(VLOOKUP(VALUE(Q884),Rates!G:L,3,0)),4)))</f>
        <v/>
      </c>
      <c r="AV884" s="68" t="str">
        <f t="shared" si="466"/>
        <v/>
      </c>
      <c r="AW884" s="69" t="str">
        <f t="shared" si="467"/>
        <v/>
      </c>
      <c r="AX884" s="65" t="str">
        <f t="shared" si="468"/>
        <v/>
      </c>
      <c r="AY884" s="70" t="str">
        <f>IF(AX884="","",IF(R884="Refreshment Beverage",ROUND(SUM(AX884*Rates!K$19),4),ROUND(SUM(AX884*(Rates!J$8/100)),4)))</f>
        <v/>
      </c>
      <c r="AZ884" s="67" t="str">
        <f t="shared" si="469"/>
        <v/>
      </c>
      <c r="BA884" s="22" t="str">
        <f t="shared" si="470"/>
        <v/>
      </c>
      <c r="BD884" s="171"/>
      <c r="BE884" s="171"/>
      <c r="BF884" s="171"/>
      <c r="BG884" s="171"/>
    </row>
    <row r="885" spans="11:59" ht="12.75" customHeight="1" x14ac:dyDescent="0.3">
      <c r="K885" s="42" t="str">
        <f t="shared" si="442"/>
        <v/>
      </c>
      <c r="L885" s="55" t="str">
        <f t="shared" si="443"/>
        <v/>
      </c>
      <c r="M885" s="43" t="str">
        <f t="shared" si="444"/>
        <v/>
      </c>
      <c r="N885" s="56" t="str" cm="1">
        <f t="array" ref="N885">IFERROR(IF(_xlfn.SINGLE(B:B)="","",IF(R885="Beer",SUM(LOOKUP(2,1/(Rates!$B$3:$B$5&lt;=W885)/(Rates!$C$3:$C$5&gt;=W885),Rates!$D$3:$D$5)*(X885/100)*W885),IF(R885="Refreshment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56" t="str">
        <f t="shared" si="445"/>
        <v/>
      </c>
      <c r="P885" s="53"/>
      <c r="Q885" s="14" t="str">
        <f t="shared" si="446"/>
        <v/>
      </c>
      <c r="R885" s="57" t="str">
        <f t="shared" si="447"/>
        <v/>
      </c>
      <c r="S885" s="58" t="str">
        <f>IF(B885="","",IF(R885="Refreshment Beverage",VLOOKUP(VALUE(Q885),Rates!G$15:L$19,2,0),VLOOKUP(VALUE(Q885),Rates!G$4:L$12,2,0)))</f>
        <v/>
      </c>
      <c r="T885" s="58" t="str">
        <f t="shared" si="448"/>
        <v/>
      </c>
      <c r="U885" s="58" t="str">
        <f t="shared" si="449"/>
        <v/>
      </c>
      <c r="V885" s="58" t="str">
        <f t="shared" si="450"/>
        <v/>
      </c>
      <c r="W885" s="58" t="str">
        <f t="shared" si="451"/>
        <v/>
      </c>
      <c r="X885" s="59" t="str">
        <f t="shared" si="452"/>
        <v/>
      </c>
      <c r="Y885" s="60" t="str">
        <f>IF(B:B="","",IF(R885="Refreshment Beverage",VLOOKUP(Q885,Rates!G$15:L$19,6,0)*W885,VLOOKUP(Q885,Rates!G$4:L$12,6,0)*W885))</f>
        <v/>
      </c>
      <c r="Z885" s="60" t="str">
        <f t="shared" si="453"/>
        <v/>
      </c>
      <c r="AA885" s="60" t="str">
        <f t="shared" si="441"/>
        <v/>
      </c>
      <c r="AB885" s="61" t="str" cm="1">
        <f t="array" ref="AB885">IF(_xlfn.SINGLE(B:B)="","",IF(R885="Refreshment Beverage","",IF(AND(R885="Beer",Q885=0),SUM(LOOKUP(2,1/(Rates!$B$15:$B$18&lt;=W885)/(Rates!$C$15:$C$18&gt;=W885),Rates!$D$15:$D$18)*W885),VLOOKUP(VALUE(_xlfn.SINGLE(Q:Q)),Rates!A:B,2,0)*W885)))</f>
        <v/>
      </c>
      <c r="AC885" s="61" t="str" cm="1">
        <f t="array" ref="AC885">IF(_xlfn.SINGLE(B:B)="","",IF(R885="Refreshment Beverage","",IF(AND(R885="Beer",Q885=0),SUM(LOOKUP(2,1/(Rates!$B$15:$B$18&lt;=W885)/(Rates!$C$15:$C$18&gt;=W885),Rates!$E$15:$E$18)*W885),VLOOKUP(VALUE(_xlfn.SINGLE(Q:Q)),Rates!A:C,3,0)*W885)))</f>
        <v/>
      </c>
      <c r="AD885" s="168">
        <f>IFERROR(IF(R885="Beer","",IF(OR(Q885=1,Q885=2,Q885=3,Q885=4),VLOOKUP(Q885,Rates!$A$31:$B$34,2,0)*W885,IF(V885=1,VLOOKUP(U885,'REB BEV MIN MKUP'!B:E,4,0),IF(V885&gt;1,VLOOKUP(VALUE(W885),'REB BEV MIN MKUP'!O:Q,3,0),0)))),0)</f>
        <v>0</v>
      </c>
      <c r="AE885" s="62" t="str">
        <f t="shared" si="454"/>
        <v/>
      </c>
      <c r="AF885" s="63" t="str">
        <f t="shared" si="455"/>
        <v/>
      </c>
      <c r="AG885" s="64" t="str">
        <f t="shared" si="456"/>
        <v/>
      </c>
      <c r="AH885" s="65" t="str">
        <f t="shared" si="457"/>
        <v/>
      </c>
      <c r="AI885" s="66" t="str">
        <f>IF(AE:AE="","",IF(R885="Refreshment Beverage",AK885*(Rates!J$19/100),ROUND(SUM(AH885*(Rates!$J$8/100)),4)))</f>
        <v/>
      </c>
      <c r="AJ885" s="67" t="str">
        <f t="shared" si="458"/>
        <v/>
      </c>
      <c r="AK885" s="22" t="str">
        <f t="shared" si="459"/>
        <v/>
      </c>
      <c r="AL885" s="62" t="str">
        <f t="shared" si="460"/>
        <v/>
      </c>
      <c r="AM885" s="63" t="str">
        <f>IF(AS885="","",IF(R885="Refreshment Beverage",ROUND(AS885*Rates!K$19,4),ROUND(AO885*(VLOOKUP(VALUE(Q885),Rates!G$4:L$12,3,0)),4)))</f>
        <v/>
      </c>
      <c r="AN885" s="68" t="str">
        <f>IF(AS885="","",IF(R885="Refreshment Beverage",AS885*(Rates!J$19/100),MAX(AM885,AB885)))</f>
        <v/>
      </c>
      <c r="AO885" s="69" t="str">
        <f t="shared" si="461"/>
        <v/>
      </c>
      <c r="AP885" s="69" t="str">
        <f t="shared" si="462"/>
        <v/>
      </c>
      <c r="AQ885" s="70" t="str">
        <f>IF(AS885="","",IF(R885="Refreshment Beverage",ROUND(SUM(VLOOKUP(Q:Q,Rates!G$15:L$19,3,0)*(AS885-Y885-Z885-AA885)),4),ROUND(SUM(Rates!$K$8*AS885),4)))</f>
        <v/>
      </c>
      <c r="AR885" s="66" t="str">
        <f t="shared" si="463"/>
        <v/>
      </c>
      <c r="AS885" s="22" t="str">
        <f t="shared" si="464"/>
        <v/>
      </c>
      <c r="AT885" s="62" t="str">
        <f t="shared" si="465"/>
        <v/>
      </c>
      <c r="AU885" s="63" t="str">
        <f>IF(AX885="","",IF(R885="Refreshment Beverage",ROUND((BA885-Y885-Z885-AA885)*VLOOKUP(VALUE(Q885),Rates!G$15:L$19,3,0),4),ROUND(AW885*(VLOOKUP(VALUE(Q885),Rates!G:L,3,0)),4)))</f>
        <v/>
      </c>
      <c r="AV885" s="68" t="str">
        <f t="shared" si="466"/>
        <v/>
      </c>
      <c r="AW885" s="69" t="str">
        <f t="shared" si="467"/>
        <v/>
      </c>
      <c r="AX885" s="65" t="str">
        <f t="shared" si="468"/>
        <v/>
      </c>
      <c r="AY885" s="70" t="str">
        <f>IF(AX885="","",IF(R885="Refreshment Beverage",ROUND(SUM(AX885*Rates!K$19),4),ROUND(SUM(AX885*(Rates!J$8/100)),4)))</f>
        <v/>
      </c>
      <c r="AZ885" s="67" t="str">
        <f t="shared" si="469"/>
        <v/>
      </c>
      <c r="BA885" s="22" t="str">
        <f t="shared" si="470"/>
        <v/>
      </c>
      <c r="BD885" s="171"/>
      <c r="BE885" s="171"/>
      <c r="BF885" s="171"/>
      <c r="BG885" s="171"/>
    </row>
    <row r="886" spans="11:59" ht="12.75" customHeight="1" x14ac:dyDescent="0.3">
      <c r="K886" s="42" t="str">
        <f t="shared" si="442"/>
        <v/>
      </c>
      <c r="L886" s="55" t="str">
        <f t="shared" si="443"/>
        <v/>
      </c>
      <c r="M886" s="43" t="str">
        <f t="shared" si="444"/>
        <v/>
      </c>
      <c r="N886" s="56" t="str" cm="1">
        <f t="array" ref="N886">IFERROR(IF(_xlfn.SINGLE(B:B)="","",IF(R886="Beer",SUM(LOOKUP(2,1/(Rates!$B$3:$B$5&lt;=W886)/(Rates!$C$3:$C$5&gt;=W886),Rates!$D$3:$D$5)*(X886/100)*W886),IF(R886="Refreshment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56" t="str">
        <f t="shared" si="445"/>
        <v/>
      </c>
      <c r="P886" s="53"/>
      <c r="Q886" s="14" t="str">
        <f t="shared" si="446"/>
        <v/>
      </c>
      <c r="R886" s="57" t="str">
        <f t="shared" si="447"/>
        <v/>
      </c>
      <c r="S886" s="58" t="str">
        <f>IF(B886="","",IF(R886="Refreshment Beverage",VLOOKUP(VALUE(Q886),Rates!G$15:L$19,2,0),VLOOKUP(VALUE(Q886),Rates!G$4:L$12,2,0)))</f>
        <v/>
      </c>
      <c r="T886" s="58" t="str">
        <f t="shared" si="448"/>
        <v/>
      </c>
      <c r="U886" s="58" t="str">
        <f t="shared" si="449"/>
        <v/>
      </c>
      <c r="V886" s="58" t="str">
        <f t="shared" si="450"/>
        <v/>
      </c>
      <c r="W886" s="58" t="str">
        <f t="shared" si="451"/>
        <v/>
      </c>
      <c r="X886" s="59" t="str">
        <f t="shared" si="452"/>
        <v/>
      </c>
      <c r="Y886" s="60" t="str">
        <f>IF(B:B="","",IF(R886="Refreshment Beverage",VLOOKUP(Q886,Rates!G$15:L$19,6,0)*W886,VLOOKUP(Q886,Rates!G$4:L$12,6,0)*W886))</f>
        <v/>
      </c>
      <c r="Z886" s="60" t="str">
        <f t="shared" si="453"/>
        <v/>
      </c>
      <c r="AA886" s="60" t="str">
        <f t="shared" si="441"/>
        <v/>
      </c>
      <c r="AB886" s="61" t="str" cm="1">
        <f t="array" ref="AB886">IF(_xlfn.SINGLE(B:B)="","",IF(R886="Refreshment Beverage","",IF(AND(R886="Beer",Q886=0),SUM(LOOKUP(2,1/(Rates!$B$15:$B$18&lt;=W886)/(Rates!$C$15:$C$18&gt;=W886),Rates!$D$15:$D$18)*W886),VLOOKUP(VALUE(_xlfn.SINGLE(Q:Q)),Rates!A:B,2,0)*W886)))</f>
        <v/>
      </c>
      <c r="AC886" s="61" t="str" cm="1">
        <f t="array" ref="AC886">IF(_xlfn.SINGLE(B:B)="","",IF(R886="Refreshment Beverage","",IF(AND(R886="Beer",Q886=0),SUM(LOOKUP(2,1/(Rates!$B$15:$B$18&lt;=W886)/(Rates!$C$15:$C$18&gt;=W886),Rates!$E$15:$E$18)*W886),VLOOKUP(VALUE(_xlfn.SINGLE(Q:Q)),Rates!A:C,3,0)*W886)))</f>
        <v/>
      </c>
      <c r="AD886" s="168">
        <f>IFERROR(IF(R886="Beer","",IF(OR(Q886=1,Q886=2,Q886=3,Q886=4),VLOOKUP(Q886,Rates!$A$31:$B$34,2,0)*W886,IF(V886=1,VLOOKUP(U886,'REB BEV MIN MKUP'!B:E,4,0),IF(V886&gt;1,VLOOKUP(VALUE(W886),'REB BEV MIN MKUP'!O:Q,3,0),0)))),0)</f>
        <v>0</v>
      </c>
      <c r="AE886" s="62" t="str">
        <f t="shared" si="454"/>
        <v/>
      </c>
      <c r="AF886" s="63" t="str">
        <f t="shared" si="455"/>
        <v/>
      </c>
      <c r="AG886" s="64" t="str">
        <f t="shared" si="456"/>
        <v/>
      </c>
      <c r="AH886" s="65" t="str">
        <f t="shared" si="457"/>
        <v/>
      </c>
      <c r="AI886" s="66" t="str">
        <f>IF(AE:AE="","",IF(R886="Refreshment Beverage",AK886*(Rates!J$19/100),ROUND(SUM(AH886*(Rates!$J$8/100)),4)))</f>
        <v/>
      </c>
      <c r="AJ886" s="67" t="str">
        <f t="shared" si="458"/>
        <v/>
      </c>
      <c r="AK886" s="22" t="str">
        <f t="shared" si="459"/>
        <v/>
      </c>
      <c r="AL886" s="62" t="str">
        <f t="shared" si="460"/>
        <v/>
      </c>
      <c r="AM886" s="63" t="str">
        <f>IF(AS886="","",IF(R886="Refreshment Beverage",ROUND(AS886*Rates!K$19,4),ROUND(AO886*(VLOOKUP(VALUE(Q886),Rates!G$4:L$12,3,0)),4)))</f>
        <v/>
      </c>
      <c r="AN886" s="68" t="str">
        <f>IF(AS886="","",IF(R886="Refreshment Beverage",AS886*(Rates!J$19/100),MAX(AM886,AB886)))</f>
        <v/>
      </c>
      <c r="AO886" s="69" t="str">
        <f t="shared" si="461"/>
        <v/>
      </c>
      <c r="AP886" s="69" t="str">
        <f t="shared" si="462"/>
        <v/>
      </c>
      <c r="AQ886" s="70" t="str">
        <f>IF(AS886="","",IF(R886="Refreshment Beverage",ROUND(SUM(VLOOKUP(Q:Q,Rates!G$15:L$19,3,0)*(AS886-Y886-Z886-AA886)),4),ROUND(SUM(Rates!$K$8*AS886),4)))</f>
        <v/>
      </c>
      <c r="AR886" s="66" t="str">
        <f t="shared" si="463"/>
        <v/>
      </c>
      <c r="AS886" s="22" t="str">
        <f t="shared" si="464"/>
        <v/>
      </c>
      <c r="AT886" s="62" t="str">
        <f t="shared" si="465"/>
        <v/>
      </c>
      <c r="AU886" s="63" t="str">
        <f>IF(AX886="","",IF(R886="Refreshment Beverage",ROUND((BA886-Y886-Z886-AA886)*VLOOKUP(VALUE(Q886),Rates!G$15:L$19,3,0),4),ROUND(AW886*(VLOOKUP(VALUE(Q886),Rates!G:L,3,0)),4)))</f>
        <v/>
      </c>
      <c r="AV886" s="68" t="str">
        <f t="shared" si="466"/>
        <v/>
      </c>
      <c r="AW886" s="69" t="str">
        <f t="shared" si="467"/>
        <v/>
      </c>
      <c r="AX886" s="65" t="str">
        <f t="shared" si="468"/>
        <v/>
      </c>
      <c r="AY886" s="70" t="str">
        <f>IF(AX886="","",IF(R886="Refreshment Beverage",ROUND(SUM(AX886*Rates!K$19),4),ROUND(SUM(AX886*(Rates!J$8/100)),4)))</f>
        <v/>
      </c>
      <c r="AZ886" s="67" t="str">
        <f t="shared" si="469"/>
        <v/>
      </c>
      <c r="BA886" s="22" t="str">
        <f t="shared" si="470"/>
        <v/>
      </c>
      <c r="BD886" s="171"/>
      <c r="BE886" s="171"/>
      <c r="BF886" s="171"/>
      <c r="BG886" s="171"/>
    </row>
    <row r="887" spans="11:59" ht="12.75" customHeight="1" x14ac:dyDescent="0.3">
      <c r="K887" s="42" t="str">
        <f t="shared" si="442"/>
        <v/>
      </c>
      <c r="L887" s="55" t="str">
        <f t="shared" si="443"/>
        <v/>
      </c>
      <c r="M887" s="43" t="str">
        <f t="shared" si="444"/>
        <v/>
      </c>
      <c r="N887" s="56" t="str" cm="1">
        <f t="array" ref="N887">IFERROR(IF(_xlfn.SINGLE(B:B)="","",IF(R887="Beer",SUM(LOOKUP(2,1/(Rates!$B$3:$B$5&lt;=W887)/(Rates!$C$3:$C$5&gt;=W887),Rates!$D$3:$D$5)*(X887/100)*W887),IF(R887="Refreshment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56" t="str">
        <f t="shared" si="445"/>
        <v/>
      </c>
      <c r="P887" s="53"/>
      <c r="Q887" s="14" t="str">
        <f t="shared" si="446"/>
        <v/>
      </c>
      <c r="R887" s="57" t="str">
        <f t="shared" si="447"/>
        <v/>
      </c>
      <c r="S887" s="58" t="str">
        <f>IF(B887="","",IF(R887="Refreshment Beverage",VLOOKUP(VALUE(Q887),Rates!G$15:L$19,2,0),VLOOKUP(VALUE(Q887),Rates!G$4:L$12,2,0)))</f>
        <v/>
      </c>
      <c r="T887" s="58" t="str">
        <f t="shared" si="448"/>
        <v/>
      </c>
      <c r="U887" s="58" t="str">
        <f t="shared" si="449"/>
        <v/>
      </c>
      <c r="V887" s="58" t="str">
        <f t="shared" si="450"/>
        <v/>
      </c>
      <c r="W887" s="58" t="str">
        <f t="shared" si="451"/>
        <v/>
      </c>
      <c r="X887" s="59" t="str">
        <f t="shared" si="452"/>
        <v/>
      </c>
      <c r="Y887" s="60" t="str">
        <f>IF(B:B="","",IF(R887="Refreshment Beverage",VLOOKUP(Q887,Rates!G$15:L$19,6,0)*W887,VLOOKUP(Q887,Rates!G$4:L$12,6,0)*W887))</f>
        <v/>
      </c>
      <c r="Z887" s="60" t="str">
        <f t="shared" si="453"/>
        <v/>
      </c>
      <c r="AA887" s="60" t="str">
        <f t="shared" si="441"/>
        <v/>
      </c>
      <c r="AB887" s="61" t="str" cm="1">
        <f t="array" ref="AB887">IF(_xlfn.SINGLE(B:B)="","",IF(R887="Refreshment Beverage","",IF(AND(R887="Beer",Q887=0),SUM(LOOKUP(2,1/(Rates!$B$15:$B$18&lt;=W887)/(Rates!$C$15:$C$18&gt;=W887),Rates!$D$15:$D$18)*W887),VLOOKUP(VALUE(_xlfn.SINGLE(Q:Q)),Rates!A:B,2,0)*W887)))</f>
        <v/>
      </c>
      <c r="AC887" s="61" t="str" cm="1">
        <f t="array" ref="AC887">IF(_xlfn.SINGLE(B:B)="","",IF(R887="Refreshment Beverage","",IF(AND(R887="Beer",Q887=0),SUM(LOOKUP(2,1/(Rates!$B$15:$B$18&lt;=W887)/(Rates!$C$15:$C$18&gt;=W887),Rates!$E$15:$E$18)*W887),VLOOKUP(VALUE(_xlfn.SINGLE(Q:Q)),Rates!A:C,3,0)*W887)))</f>
        <v/>
      </c>
      <c r="AD887" s="168">
        <f>IFERROR(IF(R887="Beer","",IF(OR(Q887=1,Q887=2,Q887=3,Q887=4),VLOOKUP(Q887,Rates!$A$31:$B$34,2,0)*W887,IF(V887=1,VLOOKUP(U887,'REB BEV MIN MKUP'!B:E,4,0),IF(V887&gt;1,VLOOKUP(VALUE(W887),'REB BEV MIN MKUP'!O:Q,3,0),0)))),0)</f>
        <v>0</v>
      </c>
      <c r="AE887" s="62" t="str">
        <f t="shared" si="454"/>
        <v/>
      </c>
      <c r="AF887" s="63" t="str">
        <f t="shared" si="455"/>
        <v/>
      </c>
      <c r="AG887" s="64" t="str">
        <f t="shared" si="456"/>
        <v/>
      </c>
      <c r="AH887" s="65" t="str">
        <f t="shared" si="457"/>
        <v/>
      </c>
      <c r="AI887" s="66" t="str">
        <f>IF(AE:AE="","",IF(R887="Refreshment Beverage",AK887*(Rates!J$19/100),ROUND(SUM(AH887*(Rates!$J$8/100)),4)))</f>
        <v/>
      </c>
      <c r="AJ887" s="67" t="str">
        <f t="shared" si="458"/>
        <v/>
      </c>
      <c r="AK887" s="22" t="str">
        <f t="shared" si="459"/>
        <v/>
      </c>
      <c r="AL887" s="62" t="str">
        <f t="shared" si="460"/>
        <v/>
      </c>
      <c r="AM887" s="63" t="str">
        <f>IF(AS887="","",IF(R887="Refreshment Beverage",ROUND(AS887*Rates!K$19,4),ROUND(AO887*(VLOOKUP(VALUE(Q887),Rates!G$4:L$12,3,0)),4)))</f>
        <v/>
      </c>
      <c r="AN887" s="68" t="str">
        <f>IF(AS887="","",IF(R887="Refreshment Beverage",AS887*(Rates!J$19/100),MAX(AM887,AB887)))</f>
        <v/>
      </c>
      <c r="AO887" s="69" t="str">
        <f t="shared" si="461"/>
        <v/>
      </c>
      <c r="AP887" s="69" t="str">
        <f t="shared" si="462"/>
        <v/>
      </c>
      <c r="AQ887" s="70" t="str">
        <f>IF(AS887="","",IF(R887="Refreshment Beverage",ROUND(SUM(VLOOKUP(Q:Q,Rates!G$15:L$19,3,0)*(AS887-Y887-Z887-AA887)),4),ROUND(SUM(Rates!$K$8*AS887),4)))</f>
        <v/>
      </c>
      <c r="AR887" s="66" t="str">
        <f t="shared" si="463"/>
        <v/>
      </c>
      <c r="AS887" s="22" t="str">
        <f t="shared" si="464"/>
        <v/>
      </c>
      <c r="AT887" s="62" t="str">
        <f t="shared" si="465"/>
        <v/>
      </c>
      <c r="AU887" s="63" t="str">
        <f>IF(AX887="","",IF(R887="Refreshment Beverage",ROUND((BA887-Y887-Z887-AA887)*VLOOKUP(VALUE(Q887),Rates!G$15:L$19,3,0),4),ROUND(AW887*(VLOOKUP(VALUE(Q887),Rates!G:L,3,0)),4)))</f>
        <v/>
      </c>
      <c r="AV887" s="68" t="str">
        <f t="shared" si="466"/>
        <v/>
      </c>
      <c r="AW887" s="69" t="str">
        <f t="shared" si="467"/>
        <v/>
      </c>
      <c r="AX887" s="65" t="str">
        <f t="shared" si="468"/>
        <v/>
      </c>
      <c r="AY887" s="70" t="str">
        <f>IF(AX887="","",IF(R887="Refreshment Beverage",ROUND(SUM(AX887*Rates!K$19),4),ROUND(SUM(AX887*(Rates!J$8/100)),4)))</f>
        <v/>
      </c>
      <c r="AZ887" s="67" t="str">
        <f t="shared" si="469"/>
        <v/>
      </c>
      <c r="BA887" s="22" t="str">
        <f t="shared" si="470"/>
        <v/>
      </c>
      <c r="BD887" s="171"/>
      <c r="BE887" s="171"/>
      <c r="BF887" s="171"/>
      <c r="BG887" s="171"/>
    </row>
    <row r="888" spans="11:59" ht="12.75" customHeight="1" x14ac:dyDescent="0.3">
      <c r="K888" s="42" t="str">
        <f t="shared" si="442"/>
        <v/>
      </c>
      <c r="L888" s="55" t="str">
        <f t="shared" si="443"/>
        <v/>
      </c>
      <c r="M888" s="43" t="str">
        <f t="shared" si="444"/>
        <v/>
      </c>
      <c r="N888" s="56" t="str" cm="1">
        <f t="array" ref="N888">IFERROR(IF(_xlfn.SINGLE(B:B)="","",IF(R888="Beer",SUM(LOOKUP(2,1/(Rates!$B$3:$B$5&lt;=W888)/(Rates!$C$3:$C$5&gt;=W888),Rates!$D$3:$D$5)*(X888/100)*W888),IF(R888="Refreshment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56" t="str">
        <f t="shared" si="445"/>
        <v/>
      </c>
      <c r="P888" s="53"/>
      <c r="Q888" s="14" t="str">
        <f t="shared" si="446"/>
        <v/>
      </c>
      <c r="R888" s="57" t="str">
        <f t="shared" si="447"/>
        <v/>
      </c>
      <c r="S888" s="58" t="str">
        <f>IF(B888="","",IF(R888="Refreshment Beverage",VLOOKUP(VALUE(Q888),Rates!G$15:L$19,2,0),VLOOKUP(VALUE(Q888),Rates!G$4:L$12,2,0)))</f>
        <v/>
      </c>
      <c r="T888" s="58" t="str">
        <f t="shared" si="448"/>
        <v/>
      </c>
      <c r="U888" s="58" t="str">
        <f t="shared" si="449"/>
        <v/>
      </c>
      <c r="V888" s="58" t="str">
        <f t="shared" si="450"/>
        <v/>
      </c>
      <c r="W888" s="58" t="str">
        <f t="shared" si="451"/>
        <v/>
      </c>
      <c r="X888" s="59" t="str">
        <f t="shared" si="452"/>
        <v/>
      </c>
      <c r="Y888" s="60" t="str">
        <f>IF(B:B="","",IF(R888="Refreshment Beverage",VLOOKUP(Q888,Rates!G$15:L$19,6,0)*W888,VLOOKUP(Q888,Rates!G$4:L$12,6,0)*W888))</f>
        <v/>
      </c>
      <c r="Z888" s="60" t="str">
        <f t="shared" si="453"/>
        <v/>
      </c>
      <c r="AA888" s="60" t="str">
        <f t="shared" si="441"/>
        <v/>
      </c>
      <c r="AB888" s="61" t="str" cm="1">
        <f t="array" ref="AB888">IF(_xlfn.SINGLE(B:B)="","",IF(R888="Refreshment Beverage","",IF(AND(R888="Beer",Q888=0),SUM(LOOKUP(2,1/(Rates!$B$15:$B$18&lt;=W888)/(Rates!$C$15:$C$18&gt;=W888),Rates!$D$15:$D$18)*W888),VLOOKUP(VALUE(_xlfn.SINGLE(Q:Q)),Rates!A:B,2,0)*W888)))</f>
        <v/>
      </c>
      <c r="AC888" s="61" t="str" cm="1">
        <f t="array" ref="AC888">IF(_xlfn.SINGLE(B:B)="","",IF(R888="Refreshment Beverage","",IF(AND(R888="Beer",Q888=0),SUM(LOOKUP(2,1/(Rates!$B$15:$B$18&lt;=W888)/(Rates!$C$15:$C$18&gt;=W888),Rates!$E$15:$E$18)*W888),VLOOKUP(VALUE(_xlfn.SINGLE(Q:Q)),Rates!A:C,3,0)*W888)))</f>
        <v/>
      </c>
      <c r="AD888" s="168">
        <f>IFERROR(IF(R888="Beer","",IF(OR(Q888=1,Q888=2,Q888=3,Q888=4),VLOOKUP(Q888,Rates!$A$31:$B$34,2,0)*W888,IF(V888=1,VLOOKUP(U888,'REB BEV MIN MKUP'!B:E,4,0),IF(V888&gt;1,VLOOKUP(VALUE(W888),'REB BEV MIN MKUP'!O:Q,3,0),0)))),0)</f>
        <v>0</v>
      </c>
      <c r="AE888" s="62" t="str">
        <f t="shared" si="454"/>
        <v/>
      </c>
      <c r="AF888" s="63" t="str">
        <f t="shared" si="455"/>
        <v/>
      </c>
      <c r="AG888" s="64" t="str">
        <f t="shared" si="456"/>
        <v/>
      </c>
      <c r="AH888" s="65" t="str">
        <f t="shared" si="457"/>
        <v/>
      </c>
      <c r="AI888" s="66" t="str">
        <f>IF(AE:AE="","",IF(R888="Refreshment Beverage",AK888*(Rates!J$19/100),ROUND(SUM(AH888*(Rates!$J$8/100)),4)))</f>
        <v/>
      </c>
      <c r="AJ888" s="67" t="str">
        <f t="shared" si="458"/>
        <v/>
      </c>
      <c r="AK888" s="22" t="str">
        <f t="shared" si="459"/>
        <v/>
      </c>
      <c r="AL888" s="62" t="str">
        <f t="shared" si="460"/>
        <v/>
      </c>
      <c r="AM888" s="63" t="str">
        <f>IF(AS888="","",IF(R888="Refreshment Beverage",ROUND(AS888*Rates!K$19,4),ROUND(AO888*(VLOOKUP(VALUE(Q888),Rates!G$4:L$12,3,0)),4)))</f>
        <v/>
      </c>
      <c r="AN888" s="68" t="str">
        <f>IF(AS888="","",IF(R888="Refreshment Beverage",AS888*(Rates!J$19/100),MAX(AM888,AB888)))</f>
        <v/>
      </c>
      <c r="AO888" s="69" t="str">
        <f t="shared" si="461"/>
        <v/>
      </c>
      <c r="AP888" s="69" t="str">
        <f t="shared" si="462"/>
        <v/>
      </c>
      <c r="AQ888" s="70" t="str">
        <f>IF(AS888="","",IF(R888="Refreshment Beverage",ROUND(SUM(VLOOKUP(Q:Q,Rates!G$15:L$19,3,0)*(AS888-Y888-Z888-AA888)),4),ROUND(SUM(Rates!$K$8*AS888),4)))</f>
        <v/>
      </c>
      <c r="AR888" s="66" t="str">
        <f t="shared" si="463"/>
        <v/>
      </c>
      <c r="AS888" s="22" t="str">
        <f t="shared" si="464"/>
        <v/>
      </c>
      <c r="AT888" s="62" t="str">
        <f t="shared" si="465"/>
        <v/>
      </c>
      <c r="AU888" s="63" t="str">
        <f>IF(AX888="","",IF(R888="Refreshment Beverage",ROUND((BA888-Y888-Z888-AA888)*VLOOKUP(VALUE(Q888),Rates!G$15:L$19,3,0),4),ROUND(AW888*(VLOOKUP(VALUE(Q888),Rates!G:L,3,0)),4)))</f>
        <v/>
      </c>
      <c r="AV888" s="68" t="str">
        <f t="shared" si="466"/>
        <v/>
      </c>
      <c r="AW888" s="69" t="str">
        <f t="shared" si="467"/>
        <v/>
      </c>
      <c r="AX888" s="65" t="str">
        <f t="shared" si="468"/>
        <v/>
      </c>
      <c r="AY888" s="70" t="str">
        <f>IF(AX888="","",IF(R888="Refreshment Beverage",ROUND(SUM(AX888*Rates!K$19),4),ROUND(SUM(AX888*(Rates!J$8/100)),4)))</f>
        <v/>
      </c>
      <c r="AZ888" s="67" t="str">
        <f t="shared" si="469"/>
        <v/>
      </c>
      <c r="BA888" s="22" t="str">
        <f t="shared" si="470"/>
        <v/>
      </c>
      <c r="BD888" s="171"/>
      <c r="BE888" s="171"/>
      <c r="BF888" s="171"/>
      <c r="BG888" s="171"/>
    </row>
    <row r="889" spans="11:59" ht="12.75" customHeight="1" x14ac:dyDescent="0.3">
      <c r="K889" s="42" t="str">
        <f t="shared" si="442"/>
        <v/>
      </c>
      <c r="L889" s="55" t="str">
        <f t="shared" si="443"/>
        <v/>
      </c>
      <c r="M889" s="43" t="str">
        <f t="shared" si="444"/>
        <v/>
      </c>
      <c r="N889" s="56" t="str" cm="1">
        <f t="array" ref="N889">IFERROR(IF(_xlfn.SINGLE(B:B)="","",IF(R889="Beer",SUM(LOOKUP(2,1/(Rates!$B$3:$B$5&lt;=W889)/(Rates!$C$3:$C$5&gt;=W889),Rates!$D$3:$D$5)*(X889/100)*W889),IF(R889="Refreshment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56" t="str">
        <f t="shared" si="445"/>
        <v/>
      </c>
      <c r="P889" s="53"/>
      <c r="Q889" s="14" t="str">
        <f t="shared" si="446"/>
        <v/>
      </c>
      <c r="R889" s="57" t="str">
        <f t="shared" si="447"/>
        <v/>
      </c>
      <c r="S889" s="58" t="str">
        <f>IF(B889="","",IF(R889="Refreshment Beverage",VLOOKUP(VALUE(Q889),Rates!G$15:L$19,2,0),VLOOKUP(VALUE(Q889),Rates!G$4:L$12,2,0)))</f>
        <v/>
      </c>
      <c r="T889" s="58" t="str">
        <f t="shared" si="448"/>
        <v/>
      </c>
      <c r="U889" s="58" t="str">
        <f t="shared" si="449"/>
        <v/>
      </c>
      <c r="V889" s="58" t="str">
        <f t="shared" si="450"/>
        <v/>
      </c>
      <c r="W889" s="58" t="str">
        <f t="shared" si="451"/>
        <v/>
      </c>
      <c r="X889" s="59" t="str">
        <f t="shared" si="452"/>
        <v/>
      </c>
      <c r="Y889" s="60" t="str">
        <f>IF(B:B="","",IF(R889="Refreshment Beverage",VLOOKUP(Q889,Rates!G$15:L$19,6,0)*W889,VLOOKUP(Q889,Rates!G$4:L$12,6,0)*W889))</f>
        <v/>
      </c>
      <c r="Z889" s="60" t="str">
        <f t="shared" si="453"/>
        <v/>
      </c>
      <c r="AA889" s="60" t="str">
        <f t="shared" si="441"/>
        <v/>
      </c>
      <c r="AB889" s="61" t="str" cm="1">
        <f t="array" ref="AB889">IF(_xlfn.SINGLE(B:B)="","",IF(R889="Refreshment Beverage","",IF(AND(R889="Beer",Q889=0),SUM(LOOKUP(2,1/(Rates!$B$15:$B$18&lt;=W889)/(Rates!$C$15:$C$18&gt;=W889),Rates!$D$15:$D$18)*W889),VLOOKUP(VALUE(_xlfn.SINGLE(Q:Q)),Rates!A:B,2,0)*W889)))</f>
        <v/>
      </c>
      <c r="AC889" s="61" t="str" cm="1">
        <f t="array" ref="AC889">IF(_xlfn.SINGLE(B:B)="","",IF(R889="Refreshment Beverage","",IF(AND(R889="Beer",Q889=0),SUM(LOOKUP(2,1/(Rates!$B$15:$B$18&lt;=W889)/(Rates!$C$15:$C$18&gt;=W889),Rates!$E$15:$E$18)*W889),VLOOKUP(VALUE(_xlfn.SINGLE(Q:Q)),Rates!A:C,3,0)*W889)))</f>
        <v/>
      </c>
      <c r="AD889" s="168">
        <f>IFERROR(IF(R889="Beer","",IF(OR(Q889=1,Q889=2,Q889=3,Q889=4),VLOOKUP(Q889,Rates!$A$31:$B$34,2,0)*W889,IF(V889=1,VLOOKUP(U889,'REB BEV MIN MKUP'!B:E,4,0),IF(V889&gt;1,VLOOKUP(VALUE(W889),'REB BEV MIN MKUP'!O:Q,3,0),0)))),0)</f>
        <v>0</v>
      </c>
      <c r="AE889" s="62" t="str">
        <f t="shared" si="454"/>
        <v/>
      </c>
      <c r="AF889" s="63" t="str">
        <f t="shared" si="455"/>
        <v/>
      </c>
      <c r="AG889" s="64" t="str">
        <f t="shared" si="456"/>
        <v/>
      </c>
      <c r="AH889" s="65" t="str">
        <f t="shared" si="457"/>
        <v/>
      </c>
      <c r="AI889" s="66" t="str">
        <f>IF(AE:AE="","",IF(R889="Refreshment Beverage",AK889*(Rates!J$19/100),ROUND(SUM(AH889*(Rates!$J$8/100)),4)))</f>
        <v/>
      </c>
      <c r="AJ889" s="67" t="str">
        <f t="shared" si="458"/>
        <v/>
      </c>
      <c r="AK889" s="22" t="str">
        <f t="shared" si="459"/>
        <v/>
      </c>
      <c r="AL889" s="62" t="str">
        <f t="shared" si="460"/>
        <v/>
      </c>
      <c r="AM889" s="63" t="str">
        <f>IF(AS889="","",IF(R889="Refreshment Beverage",ROUND(AS889*Rates!K$19,4),ROUND(AO889*(VLOOKUP(VALUE(Q889),Rates!G$4:L$12,3,0)),4)))</f>
        <v/>
      </c>
      <c r="AN889" s="68" t="str">
        <f>IF(AS889="","",IF(R889="Refreshment Beverage",AS889*(Rates!J$19/100),MAX(AM889,AB889)))</f>
        <v/>
      </c>
      <c r="AO889" s="69" t="str">
        <f t="shared" si="461"/>
        <v/>
      </c>
      <c r="AP889" s="69" t="str">
        <f t="shared" si="462"/>
        <v/>
      </c>
      <c r="AQ889" s="70" t="str">
        <f>IF(AS889="","",IF(R889="Refreshment Beverage",ROUND(SUM(VLOOKUP(Q:Q,Rates!G$15:L$19,3,0)*(AS889-Y889-Z889-AA889)),4),ROUND(SUM(Rates!$K$8*AS889),4)))</f>
        <v/>
      </c>
      <c r="AR889" s="66" t="str">
        <f t="shared" si="463"/>
        <v/>
      </c>
      <c r="AS889" s="22" t="str">
        <f t="shared" si="464"/>
        <v/>
      </c>
      <c r="AT889" s="62" t="str">
        <f t="shared" si="465"/>
        <v/>
      </c>
      <c r="AU889" s="63" t="str">
        <f>IF(AX889="","",IF(R889="Refreshment Beverage",ROUND((BA889-Y889-Z889-AA889)*VLOOKUP(VALUE(Q889),Rates!G$15:L$19,3,0),4),ROUND(AW889*(VLOOKUP(VALUE(Q889),Rates!G:L,3,0)),4)))</f>
        <v/>
      </c>
      <c r="AV889" s="68" t="str">
        <f t="shared" si="466"/>
        <v/>
      </c>
      <c r="AW889" s="69" t="str">
        <f t="shared" si="467"/>
        <v/>
      </c>
      <c r="AX889" s="65" t="str">
        <f t="shared" si="468"/>
        <v/>
      </c>
      <c r="AY889" s="70" t="str">
        <f>IF(AX889="","",IF(R889="Refreshment Beverage",ROUND(SUM(AX889*Rates!K$19),4),ROUND(SUM(AX889*(Rates!J$8/100)),4)))</f>
        <v/>
      </c>
      <c r="AZ889" s="67" t="str">
        <f t="shared" si="469"/>
        <v/>
      </c>
      <c r="BA889" s="22" t="str">
        <f t="shared" si="470"/>
        <v/>
      </c>
      <c r="BD889" s="171"/>
      <c r="BE889" s="171"/>
      <c r="BF889" s="171"/>
      <c r="BG889" s="171"/>
    </row>
    <row r="890" spans="11:59" ht="12.75" customHeight="1" x14ac:dyDescent="0.3">
      <c r="K890" s="42" t="str">
        <f t="shared" si="442"/>
        <v/>
      </c>
      <c r="L890" s="55" t="str">
        <f t="shared" si="443"/>
        <v/>
      </c>
      <c r="M890" s="43" t="str">
        <f t="shared" si="444"/>
        <v/>
      </c>
      <c r="N890" s="56" t="str" cm="1">
        <f t="array" ref="N890">IFERROR(IF(_xlfn.SINGLE(B:B)="","",IF(R890="Beer",SUM(LOOKUP(2,1/(Rates!$B$3:$B$5&lt;=W890)/(Rates!$C$3:$C$5&gt;=W890),Rates!$D$3:$D$5)*(X890/100)*W890),IF(R890="Refreshment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56" t="str">
        <f t="shared" si="445"/>
        <v/>
      </c>
      <c r="P890" s="53"/>
      <c r="Q890" s="14" t="str">
        <f t="shared" si="446"/>
        <v/>
      </c>
      <c r="R890" s="57" t="str">
        <f t="shared" si="447"/>
        <v/>
      </c>
      <c r="S890" s="58" t="str">
        <f>IF(B890="","",IF(R890="Refreshment Beverage",VLOOKUP(VALUE(Q890),Rates!G$15:L$19,2,0),VLOOKUP(VALUE(Q890),Rates!G$4:L$12,2,0)))</f>
        <v/>
      </c>
      <c r="T890" s="58" t="str">
        <f t="shared" si="448"/>
        <v/>
      </c>
      <c r="U890" s="58" t="str">
        <f t="shared" si="449"/>
        <v/>
      </c>
      <c r="V890" s="58" t="str">
        <f t="shared" si="450"/>
        <v/>
      </c>
      <c r="W890" s="58" t="str">
        <f t="shared" si="451"/>
        <v/>
      </c>
      <c r="X890" s="59" t="str">
        <f t="shared" si="452"/>
        <v/>
      </c>
      <c r="Y890" s="60" t="str">
        <f>IF(B:B="","",IF(R890="Refreshment Beverage",VLOOKUP(Q890,Rates!G$15:L$19,6,0)*W890,VLOOKUP(Q890,Rates!G$4:L$12,6,0)*W890))</f>
        <v/>
      </c>
      <c r="Z890" s="60" t="str">
        <f t="shared" si="453"/>
        <v/>
      </c>
      <c r="AA890" s="60" t="str">
        <f t="shared" si="441"/>
        <v/>
      </c>
      <c r="AB890" s="61" t="str" cm="1">
        <f t="array" ref="AB890">IF(_xlfn.SINGLE(B:B)="","",IF(R890="Refreshment Beverage","",IF(AND(R890="Beer",Q890=0),SUM(LOOKUP(2,1/(Rates!$B$15:$B$18&lt;=W890)/(Rates!$C$15:$C$18&gt;=W890),Rates!$D$15:$D$18)*W890),VLOOKUP(VALUE(_xlfn.SINGLE(Q:Q)),Rates!A:B,2,0)*W890)))</f>
        <v/>
      </c>
      <c r="AC890" s="61" t="str" cm="1">
        <f t="array" ref="AC890">IF(_xlfn.SINGLE(B:B)="","",IF(R890="Refreshment Beverage","",IF(AND(R890="Beer",Q890=0),SUM(LOOKUP(2,1/(Rates!$B$15:$B$18&lt;=W890)/(Rates!$C$15:$C$18&gt;=W890),Rates!$E$15:$E$18)*W890),VLOOKUP(VALUE(_xlfn.SINGLE(Q:Q)),Rates!A:C,3,0)*W890)))</f>
        <v/>
      </c>
      <c r="AD890" s="168">
        <f>IFERROR(IF(R890="Beer","",IF(OR(Q890=1,Q890=2,Q890=3,Q890=4),VLOOKUP(Q890,Rates!$A$31:$B$34,2,0)*W890,IF(V890=1,VLOOKUP(U890,'REB BEV MIN MKUP'!B:E,4,0),IF(V890&gt;1,VLOOKUP(VALUE(W890),'REB BEV MIN MKUP'!O:Q,3,0),0)))),0)</f>
        <v>0</v>
      </c>
      <c r="AE890" s="62" t="str">
        <f t="shared" si="454"/>
        <v/>
      </c>
      <c r="AF890" s="63" t="str">
        <f t="shared" si="455"/>
        <v/>
      </c>
      <c r="AG890" s="64" t="str">
        <f t="shared" si="456"/>
        <v/>
      </c>
      <c r="AH890" s="65" t="str">
        <f t="shared" si="457"/>
        <v/>
      </c>
      <c r="AI890" s="66" t="str">
        <f>IF(AE:AE="","",IF(R890="Refreshment Beverage",AK890*(Rates!J$19/100),ROUND(SUM(AH890*(Rates!$J$8/100)),4)))</f>
        <v/>
      </c>
      <c r="AJ890" s="67" t="str">
        <f t="shared" si="458"/>
        <v/>
      </c>
      <c r="AK890" s="22" t="str">
        <f t="shared" si="459"/>
        <v/>
      </c>
      <c r="AL890" s="62" t="str">
        <f t="shared" si="460"/>
        <v/>
      </c>
      <c r="AM890" s="63" t="str">
        <f>IF(AS890="","",IF(R890="Refreshment Beverage",ROUND(AS890*Rates!K$19,4),ROUND(AO890*(VLOOKUP(VALUE(Q890),Rates!G$4:L$12,3,0)),4)))</f>
        <v/>
      </c>
      <c r="AN890" s="68" t="str">
        <f>IF(AS890="","",IF(R890="Refreshment Beverage",AS890*(Rates!J$19/100),MAX(AM890,AB890)))</f>
        <v/>
      </c>
      <c r="AO890" s="69" t="str">
        <f t="shared" si="461"/>
        <v/>
      </c>
      <c r="AP890" s="69" t="str">
        <f t="shared" si="462"/>
        <v/>
      </c>
      <c r="AQ890" s="70" t="str">
        <f>IF(AS890="","",IF(R890="Refreshment Beverage",ROUND(SUM(VLOOKUP(Q:Q,Rates!G$15:L$19,3,0)*(AS890-Y890-Z890-AA890)),4),ROUND(SUM(Rates!$K$8*AS890),4)))</f>
        <v/>
      </c>
      <c r="AR890" s="66" t="str">
        <f t="shared" si="463"/>
        <v/>
      </c>
      <c r="AS890" s="22" t="str">
        <f t="shared" si="464"/>
        <v/>
      </c>
      <c r="AT890" s="62" t="str">
        <f t="shared" si="465"/>
        <v/>
      </c>
      <c r="AU890" s="63" t="str">
        <f>IF(AX890="","",IF(R890="Refreshment Beverage",ROUND((BA890-Y890-Z890-AA890)*VLOOKUP(VALUE(Q890),Rates!G$15:L$19,3,0),4),ROUND(AW890*(VLOOKUP(VALUE(Q890),Rates!G:L,3,0)),4)))</f>
        <v/>
      </c>
      <c r="AV890" s="68" t="str">
        <f t="shared" si="466"/>
        <v/>
      </c>
      <c r="AW890" s="69" t="str">
        <f t="shared" si="467"/>
        <v/>
      </c>
      <c r="AX890" s="65" t="str">
        <f t="shared" si="468"/>
        <v/>
      </c>
      <c r="AY890" s="70" t="str">
        <f>IF(AX890="","",IF(R890="Refreshment Beverage",ROUND(SUM(AX890*Rates!K$19),4),ROUND(SUM(AX890*(Rates!J$8/100)),4)))</f>
        <v/>
      </c>
      <c r="AZ890" s="67" t="str">
        <f t="shared" si="469"/>
        <v/>
      </c>
      <c r="BA890" s="22" t="str">
        <f t="shared" si="470"/>
        <v/>
      </c>
      <c r="BD890" s="171"/>
      <c r="BE890" s="171"/>
      <c r="BF890" s="171"/>
      <c r="BG890" s="171"/>
    </row>
    <row r="891" spans="11:59" ht="12.75" customHeight="1" x14ac:dyDescent="0.3">
      <c r="K891" s="42" t="str">
        <f t="shared" si="442"/>
        <v/>
      </c>
      <c r="L891" s="55" t="str">
        <f t="shared" si="443"/>
        <v/>
      </c>
      <c r="M891" s="43" t="str">
        <f t="shared" si="444"/>
        <v/>
      </c>
      <c r="N891" s="56" t="str" cm="1">
        <f t="array" ref="N891">IFERROR(IF(_xlfn.SINGLE(B:B)="","",IF(R891="Beer",SUM(LOOKUP(2,1/(Rates!$B$3:$B$5&lt;=W891)/(Rates!$C$3:$C$5&gt;=W891),Rates!$D$3:$D$5)*(X891/100)*W891),IF(R891="Refreshment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56" t="str">
        <f t="shared" si="445"/>
        <v/>
      </c>
      <c r="P891" s="53"/>
      <c r="Q891" s="14" t="str">
        <f t="shared" si="446"/>
        <v/>
      </c>
      <c r="R891" s="57" t="str">
        <f t="shared" si="447"/>
        <v/>
      </c>
      <c r="S891" s="58" t="str">
        <f>IF(B891="","",IF(R891="Refreshment Beverage",VLOOKUP(VALUE(Q891),Rates!G$15:L$19,2,0),VLOOKUP(VALUE(Q891),Rates!G$4:L$12,2,0)))</f>
        <v/>
      </c>
      <c r="T891" s="58" t="str">
        <f t="shared" si="448"/>
        <v/>
      </c>
      <c r="U891" s="58" t="str">
        <f t="shared" si="449"/>
        <v/>
      </c>
      <c r="V891" s="58" t="str">
        <f t="shared" si="450"/>
        <v/>
      </c>
      <c r="W891" s="58" t="str">
        <f t="shared" si="451"/>
        <v/>
      </c>
      <c r="X891" s="59" t="str">
        <f t="shared" si="452"/>
        <v/>
      </c>
      <c r="Y891" s="60" t="str">
        <f>IF(B:B="","",IF(R891="Refreshment Beverage",VLOOKUP(Q891,Rates!G$15:L$19,6,0)*W891,VLOOKUP(Q891,Rates!G$4:L$12,6,0)*W891))</f>
        <v/>
      </c>
      <c r="Z891" s="60" t="str">
        <f t="shared" si="453"/>
        <v/>
      </c>
      <c r="AA891" s="60" t="str">
        <f t="shared" si="441"/>
        <v/>
      </c>
      <c r="AB891" s="61" t="str" cm="1">
        <f t="array" ref="AB891">IF(_xlfn.SINGLE(B:B)="","",IF(R891="Refreshment Beverage","",IF(AND(R891="Beer",Q891=0),SUM(LOOKUP(2,1/(Rates!$B$15:$B$18&lt;=W891)/(Rates!$C$15:$C$18&gt;=W891),Rates!$D$15:$D$18)*W891),VLOOKUP(VALUE(_xlfn.SINGLE(Q:Q)),Rates!A:B,2,0)*W891)))</f>
        <v/>
      </c>
      <c r="AC891" s="61" t="str" cm="1">
        <f t="array" ref="AC891">IF(_xlfn.SINGLE(B:B)="","",IF(R891="Refreshment Beverage","",IF(AND(R891="Beer",Q891=0),SUM(LOOKUP(2,1/(Rates!$B$15:$B$18&lt;=W891)/(Rates!$C$15:$C$18&gt;=W891),Rates!$E$15:$E$18)*W891),VLOOKUP(VALUE(_xlfn.SINGLE(Q:Q)),Rates!A:C,3,0)*W891)))</f>
        <v/>
      </c>
      <c r="AD891" s="168">
        <f>IFERROR(IF(R891="Beer","",IF(OR(Q891=1,Q891=2,Q891=3,Q891=4),VLOOKUP(Q891,Rates!$A$31:$B$34,2,0)*W891,IF(V891=1,VLOOKUP(U891,'REB BEV MIN MKUP'!B:E,4,0),IF(V891&gt;1,VLOOKUP(VALUE(W891),'REB BEV MIN MKUP'!O:Q,3,0),0)))),0)</f>
        <v>0</v>
      </c>
      <c r="AE891" s="62" t="str">
        <f t="shared" si="454"/>
        <v/>
      </c>
      <c r="AF891" s="63" t="str">
        <f t="shared" si="455"/>
        <v/>
      </c>
      <c r="AG891" s="64" t="str">
        <f t="shared" si="456"/>
        <v/>
      </c>
      <c r="AH891" s="65" t="str">
        <f t="shared" si="457"/>
        <v/>
      </c>
      <c r="AI891" s="66" t="str">
        <f>IF(AE:AE="","",IF(R891="Refreshment Beverage",AK891*(Rates!J$19/100),ROUND(SUM(AH891*(Rates!$J$8/100)),4)))</f>
        <v/>
      </c>
      <c r="AJ891" s="67" t="str">
        <f t="shared" si="458"/>
        <v/>
      </c>
      <c r="AK891" s="22" t="str">
        <f t="shared" si="459"/>
        <v/>
      </c>
      <c r="AL891" s="62" t="str">
        <f t="shared" si="460"/>
        <v/>
      </c>
      <c r="AM891" s="63" t="str">
        <f>IF(AS891="","",IF(R891="Refreshment Beverage",ROUND(AS891*Rates!K$19,4),ROUND(AO891*(VLOOKUP(VALUE(Q891),Rates!G$4:L$12,3,0)),4)))</f>
        <v/>
      </c>
      <c r="AN891" s="68" t="str">
        <f>IF(AS891="","",IF(R891="Refreshment Beverage",AS891*(Rates!J$19/100),MAX(AM891,AB891)))</f>
        <v/>
      </c>
      <c r="AO891" s="69" t="str">
        <f t="shared" si="461"/>
        <v/>
      </c>
      <c r="AP891" s="69" t="str">
        <f t="shared" si="462"/>
        <v/>
      </c>
      <c r="AQ891" s="70" t="str">
        <f>IF(AS891="","",IF(R891="Refreshment Beverage",ROUND(SUM(VLOOKUP(Q:Q,Rates!G$15:L$19,3,0)*(AS891-Y891-Z891-AA891)),4),ROUND(SUM(Rates!$K$8*AS891),4)))</f>
        <v/>
      </c>
      <c r="AR891" s="66" t="str">
        <f t="shared" si="463"/>
        <v/>
      </c>
      <c r="AS891" s="22" t="str">
        <f t="shared" si="464"/>
        <v/>
      </c>
      <c r="AT891" s="62" t="str">
        <f t="shared" si="465"/>
        <v/>
      </c>
      <c r="AU891" s="63" t="str">
        <f>IF(AX891="","",IF(R891="Refreshment Beverage",ROUND((BA891-Y891-Z891-AA891)*VLOOKUP(VALUE(Q891),Rates!G$15:L$19,3,0),4),ROUND(AW891*(VLOOKUP(VALUE(Q891),Rates!G:L,3,0)),4)))</f>
        <v/>
      </c>
      <c r="AV891" s="68" t="str">
        <f t="shared" si="466"/>
        <v/>
      </c>
      <c r="AW891" s="69" t="str">
        <f t="shared" si="467"/>
        <v/>
      </c>
      <c r="AX891" s="65" t="str">
        <f t="shared" si="468"/>
        <v/>
      </c>
      <c r="AY891" s="70" t="str">
        <f>IF(AX891="","",IF(R891="Refreshment Beverage",ROUND(SUM(AX891*Rates!K$19),4),ROUND(SUM(AX891*(Rates!J$8/100)),4)))</f>
        <v/>
      </c>
      <c r="AZ891" s="67" t="str">
        <f t="shared" si="469"/>
        <v/>
      </c>
      <c r="BA891" s="22" t="str">
        <f t="shared" si="470"/>
        <v/>
      </c>
      <c r="BD891" s="171"/>
      <c r="BE891" s="171"/>
      <c r="BF891" s="171"/>
      <c r="BG891" s="171"/>
    </row>
    <row r="892" spans="11:59" ht="12.75" customHeight="1" x14ac:dyDescent="0.3">
      <c r="K892" s="42" t="str">
        <f t="shared" si="442"/>
        <v/>
      </c>
      <c r="L892" s="55" t="str">
        <f t="shared" si="443"/>
        <v/>
      </c>
      <c r="M892" s="43" t="str">
        <f t="shared" si="444"/>
        <v/>
      </c>
      <c r="N892" s="56" t="str" cm="1">
        <f t="array" ref="N892">IFERROR(IF(_xlfn.SINGLE(B:B)="","",IF(R892="Beer",SUM(LOOKUP(2,1/(Rates!$B$3:$B$5&lt;=W892)/(Rates!$C$3:$C$5&gt;=W892),Rates!$D$3:$D$5)*(X892/100)*W892),IF(R892="Refreshment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56" t="str">
        <f t="shared" si="445"/>
        <v/>
      </c>
      <c r="P892" s="53"/>
      <c r="Q892" s="14" t="str">
        <f t="shared" si="446"/>
        <v/>
      </c>
      <c r="R892" s="57" t="str">
        <f t="shared" si="447"/>
        <v/>
      </c>
      <c r="S892" s="58" t="str">
        <f>IF(B892="","",IF(R892="Refreshment Beverage",VLOOKUP(VALUE(Q892),Rates!G$15:L$19,2,0),VLOOKUP(VALUE(Q892),Rates!G$4:L$12,2,0)))</f>
        <v/>
      </c>
      <c r="T892" s="58" t="str">
        <f t="shared" si="448"/>
        <v/>
      </c>
      <c r="U892" s="58" t="str">
        <f t="shared" si="449"/>
        <v/>
      </c>
      <c r="V892" s="58" t="str">
        <f t="shared" si="450"/>
        <v/>
      </c>
      <c r="W892" s="58" t="str">
        <f t="shared" si="451"/>
        <v/>
      </c>
      <c r="X892" s="59" t="str">
        <f t="shared" si="452"/>
        <v/>
      </c>
      <c r="Y892" s="60" t="str">
        <f>IF(B:B="","",IF(R892="Refreshment Beverage",VLOOKUP(Q892,Rates!G$15:L$19,6,0)*W892,VLOOKUP(Q892,Rates!G$4:L$12,6,0)*W892))</f>
        <v/>
      </c>
      <c r="Z892" s="60" t="str">
        <f t="shared" si="453"/>
        <v/>
      </c>
      <c r="AA892" s="60" t="str">
        <f t="shared" si="441"/>
        <v/>
      </c>
      <c r="AB892" s="61" t="str" cm="1">
        <f t="array" ref="AB892">IF(_xlfn.SINGLE(B:B)="","",IF(R892="Refreshment Beverage","",IF(AND(R892="Beer",Q892=0),SUM(LOOKUP(2,1/(Rates!$B$15:$B$18&lt;=W892)/(Rates!$C$15:$C$18&gt;=W892),Rates!$D$15:$D$18)*W892),VLOOKUP(VALUE(_xlfn.SINGLE(Q:Q)),Rates!A:B,2,0)*W892)))</f>
        <v/>
      </c>
      <c r="AC892" s="61" t="str" cm="1">
        <f t="array" ref="AC892">IF(_xlfn.SINGLE(B:B)="","",IF(R892="Refreshment Beverage","",IF(AND(R892="Beer",Q892=0),SUM(LOOKUP(2,1/(Rates!$B$15:$B$18&lt;=W892)/(Rates!$C$15:$C$18&gt;=W892),Rates!$E$15:$E$18)*W892),VLOOKUP(VALUE(_xlfn.SINGLE(Q:Q)),Rates!A:C,3,0)*W892)))</f>
        <v/>
      </c>
      <c r="AD892" s="168">
        <f>IFERROR(IF(R892="Beer","",IF(OR(Q892=1,Q892=2,Q892=3,Q892=4),VLOOKUP(Q892,Rates!$A$31:$B$34,2,0)*W892,IF(V892=1,VLOOKUP(U892,'REB BEV MIN MKUP'!B:E,4,0),IF(V892&gt;1,VLOOKUP(VALUE(W892),'REB BEV MIN MKUP'!O:Q,3,0),0)))),0)</f>
        <v>0</v>
      </c>
      <c r="AE892" s="62" t="str">
        <f t="shared" si="454"/>
        <v/>
      </c>
      <c r="AF892" s="63" t="str">
        <f t="shared" si="455"/>
        <v/>
      </c>
      <c r="AG892" s="64" t="str">
        <f t="shared" si="456"/>
        <v/>
      </c>
      <c r="AH892" s="65" t="str">
        <f t="shared" si="457"/>
        <v/>
      </c>
      <c r="AI892" s="66" t="str">
        <f>IF(AE:AE="","",IF(R892="Refreshment Beverage",AK892*(Rates!J$19/100),ROUND(SUM(AH892*(Rates!$J$8/100)),4)))</f>
        <v/>
      </c>
      <c r="AJ892" s="67" t="str">
        <f t="shared" si="458"/>
        <v/>
      </c>
      <c r="AK892" s="22" t="str">
        <f t="shared" si="459"/>
        <v/>
      </c>
      <c r="AL892" s="62" t="str">
        <f t="shared" si="460"/>
        <v/>
      </c>
      <c r="AM892" s="63" t="str">
        <f>IF(AS892="","",IF(R892="Refreshment Beverage",ROUND(AS892*Rates!K$19,4),ROUND(AO892*(VLOOKUP(VALUE(Q892),Rates!G$4:L$12,3,0)),4)))</f>
        <v/>
      </c>
      <c r="AN892" s="68" t="str">
        <f>IF(AS892="","",IF(R892="Refreshment Beverage",AS892*(Rates!J$19/100),MAX(AM892,AB892)))</f>
        <v/>
      </c>
      <c r="AO892" s="69" t="str">
        <f t="shared" si="461"/>
        <v/>
      </c>
      <c r="AP892" s="69" t="str">
        <f t="shared" si="462"/>
        <v/>
      </c>
      <c r="AQ892" s="70" t="str">
        <f>IF(AS892="","",IF(R892="Refreshment Beverage",ROUND(SUM(VLOOKUP(Q:Q,Rates!G$15:L$19,3,0)*(AS892-Y892-Z892-AA892)),4),ROUND(SUM(Rates!$K$8*AS892),4)))</f>
        <v/>
      </c>
      <c r="AR892" s="66" t="str">
        <f t="shared" si="463"/>
        <v/>
      </c>
      <c r="AS892" s="22" t="str">
        <f t="shared" si="464"/>
        <v/>
      </c>
      <c r="AT892" s="62" t="str">
        <f t="shared" si="465"/>
        <v/>
      </c>
      <c r="AU892" s="63" t="str">
        <f>IF(AX892="","",IF(R892="Refreshment Beverage",ROUND((BA892-Y892-Z892-AA892)*VLOOKUP(VALUE(Q892),Rates!G$15:L$19,3,0),4),ROUND(AW892*(VLOOKUP(VALUE(Q892),Rates!G:L,3,0)),4)))</f>
        <v/>
      </c>
      <c r="AV892" s="68" t="str">
        <f t="shared" si="466"/>
        <v/>
      </c>
      <c r="AW892" s="69" t="str">
        <f t="shared" si="467"/>
        <v/>
      </c>
      <c r="AX892" s="65" t="str">
        <f t="shared" si="468"/>
        <v/>
      </c>
      <c r="AY892" s="70" t="str">
        <f>IF(AX892="","",IF(R892="Refreshment Beverage",ROUND(SUM(AX892*Rates!K$19),4),ROUND(SUM(AX892*(Rates!J$8/100)),4)))</f>
        <v/>
      </c>
      <c r="AZ892" s="67" t="str">
        <f t="shared" si="469"/>
        <v/>
      </c>
      <c r="BA892" s="22" t="str">
        <f t="shared" si="470"/>
        <v/>
      </c>
      <c r="BD892" s="171"/>
      <c r="BE892" s="171"/>
      <c r="BF892" s="171"/>
      <c r="BG892" s="171"/>
    </row>
    <row r="893" spans="11:59" ht="12.75" customHeight="1" x14ac:dyDescent="0.3">
      <c r="K893" s="42" t="str">
        <f t="shared" si="442"/>
        <v/>
      </c>
      <c r="L893" s="55" t="str">
        <f t="shared" si="443"/>
        <v/>
      </c>
      <c r="M893" s="43" t="str">
        <f t="shared" si="444"/>
        <v/>
      </c>
      <c r="N893" s="56" t="str" cm="1">
        <f t="array" ref="N893">IFERROR(IF(_xlfn.SINGLE(B:B)="","",IF(R893="Beer",SUM(LOOKUP(2,1/(Rates!$B$3:$B$5&lt;=W893)/(Rates!$C$3:$C$5&gt;=W893),Rates!$D$3:$D$5)*(X893/100)*W893),IF(R893="Refreshment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56" t="str">
        <f t="shared" si="445"/>
        <v/>
      </c>
      <c r="P893" s="53"/>
      <c r="Q893" s="14" t="str">
        <f t="shared" si="446"/>
        <v/>
      </c>
      <c r="R893" s="57" t="str">
        <f t="shared" si="447"/>
        <v/>
      </c>
      <c r="S893" s="58" t="str">
        <f>IF(B893="","",IF(R893="Refreshment Beverage",VLOOKUP(VALUE(Q893),Rates!G$15:L$19,2,0),VLOOKUP(VALUE(Q893),Rates!G$4:L$12,2,0)))</f>
        <v/>
      </c>
      <c r="T893" s="58" t="str">
        <f t="shared" si="448"/>
        <v/>
      </c>
      <c r="U893" s="58" t="str">
        <f t="shared" si="449"/>
        <v/>
      </c>
      <c r="V893" s="58" t="str">
        <f t="shared" si="450"/>
        <v/>
      </c>
      <c r="W893" s="58" t="str">
        <f t="shared" si="451"/>
        <v/>
      </c>
      <c r="X893" s="59" t="str">
        <f t="shared" si="452"/>
        <v/>
      </c>
      <c r="Y893" s="60" t="str">
        <f>IF(B:B="","",IF(R893="Refreshment Beverage",VLOOKUP(Q893,Rates!G$15:L$19,6,0)*W893,VLOOKUP(Q893,Rates!G$4:L$12,6,0)*W893))</f>
        <v/>
      </c>
      <c r="Z893" s="60" t="str">
        <f t="shared" si="453"/>
        <v/>
      </c>
      <c r="AA893" s="60" t="str">
        <f t="shared" si="441"/>
        <v/>
      </c>
      <c r="AB893" s="61" t="str" cm="1">
        <f t="array" ref="AB893">IF(_xlfn.SINGLE(B:B)="","",IF(R893="Refreshment Beverage","",IF(AND(R893="Beer",Q893=0),SUM(LOOKUP(2,1/(Rates!$B$15:$B$18&lt;=W893)/(Rates!$C$15:$C$18&gt;=W893),Rates!$D$15:$D$18)*W893),VLOOKUP(VALUE(_xlfn.SINGLE(Q:Q)),Rates!A:B,2,0)*W893)))</f>
        <v/>
      </c>
      <c r="AC893" s="61" t="str" cm="1">
        <f t="array" ref="AC893">IF(_xlfn.SINGLE(B:B)="","",IF(R893="Refreshment Beverage","",IF(AND(R893="Beer",Q893=0),SUM(LOOKUP(2,1/(Rates!$B$15:$B$18&lt;=W893)/(Rates!$C$15:$C$18&gt;=W893),Rates!$E$15:$E$18)*W893),VLOOKUP(VALUE(_xlfn.SINGLE(Q:Q)),Rates!A:C,3,0)*W893)))</f>
        <v/>
      </c>
      <c r="AD893" s="168">
        <f>IFERROR(IF(R893="Beer","",IF(OR(Q893=1,Q893=2,Q893=3,Q893=4),VLOOKUP(Q893,Rates!$A$31:$B$34,2,0)*W893,IF(V893=1,VLOOKUP(U893,'REB BEV MIN MKUP'!B:E,4,0),IF(V893&gt;1,VLOOKUP(VALUE(W893),'REB BEV MIN MKUP'!O:Q,3,0),0)))),0)</f>
        <v>0</v>
      </c>
      <c r="AE893" s="62" t="str">
        <f t="shared" si="454"/>
        <v/>
      </c>
      <c r="AF893" s="63" t="str">
        <f t="shared" si="455"/>
        <v/>
      </c>
      <c r="AG893" s="64" t="str">
        <f t="shared" si="456"/>
        <v/>
      </c>
      <c r="AH893" s="65" t="str">
        <f t="shared" si="457"/>
        <v/>
      </c>
      <c r="AI893" s="66" t="str">
        <f>IF(AE:AE="","",IF(R893="Refreshment Beverage",AK893*(Rates!J$19/100),ROUND(SUM(AH893*(Rates!$J$8/100)),4)))</f>
        <v/>
      </c>
      <c r="AJ893" s="67" t="str">
        <f t="shared" si="458"/>
        <v/>
      </c>
      <c r="AK893" s="22" t="str">
        <f t="shared" si="459"/>
        <v/>
      </c>
      <c r="AL893" s="62" t="str">
        <f t="shared" si="460"/>
        <v/>
      </c>
      <c r="AM893" s="63" t="str">
        <f>IF(AS893="","",IF(R893="Refreshment Beverage",ROUND(AS893*Rates!K$19,4),ROUND(AO893*(VLOOKUP(VALUE(Q893),Rates!G$4:L$12,3,0)),4)))</f>
        <v/>
      </c>
      <c r="AN893" s="68" t="str">
        <f>IF(AS893="","",IF(R893="Refreshment Beverage",AS893*(Rates!J$19/100),MAX(AM893,AB893)))</f>
        <v/>
      </c>
      <c r="AO893" s="69" t="str">
        <f t="shared" si="461"/>
        <v/>
      </c>
      <c r="AP893" s="69" t="str">
        <f t="shared" si="462"/>
        <v/>
      </c>
      <c r="AQ893" s="70" t="str">
        <f>IF(AS893="","",IF(R893="Refreshment Beverage",ROUND(SUM(VLOOKUP(Q:Q,Rates!G$15:L$19,3,0)*(AS893-Y893-Z893-AA893)),4),ROUND(SUM(Rates!$K$8*AS893),4)))</f>
        <v/>
      </c>
      <c r="AR893" s="66" t="str">
        <f t="shared" si="463"/>
        <v/>
      </c>
      <c r="AS893" s="22" t="str">
        <f t="shared" si="464"/>
        <v/>
      </c>
      <c r="AT893" s="62" t="str">
        <f t="shared" si="465"/>
        <v/>
      </c>
      <c r="AU893" s="63" t="str">
        <f>IF(AX893="","",IF(R893="Refreshment Beverage",ROUND((BA893-Y893-Z893-AA893)*VLOOKUP(VALUE(Q893),Rates!G$15:L$19,3,0),4),ROUND(AW893*(VLOOKUP(VALUE(Q893),Rates!G:L,3,0)),4)))</f>
        <v/>
      </c>
      <c r="AV893" s="68" t="str">
        <f t="shared" si="466"/>
        <v/>
      </c>
      <c r="AW893" s="69" t="str">
        <f t="shared" si="467"/>
        <v/>
      </c>
      <c r="AX893" s="65" t="str">
        <f t="shared" si="468"/>
        <v/>
      </c>
      <c r="AY893" s="70" t="str">
        <f>IF(AX893="","",IF(R893="Refreshment Beverage",ROUND(SUM(AX893*Rates!K$19),4),ROUND(SUM(AX893*(Rates!J$8/100)),4)))</f>
        <v/>
      </c>
      <c r="AZ893" s="67" t="str">
        <f t="shared" si="469"/>
        <v/>
      </c>
      <c r="BA893" s="22" t="str">
        <f t="shared" si="470"/>
        <v/>
      </c>
      <c r="BD893" s="171"/>
      <c r="BE893" s="171"/>
      <c r="BF893" s="171"/>
      <c r="BG893" s="171"/>
    </row>
    <row r="894" spans="11:59" ht="12.75" customHeight="1" x14ac:dyDescent="0.3">
      <c r="K894" s="42" t="str">
        <f t="shared" si="442"/>
        <v/>
      </c>
      <c r="L894" s="55" t="str">
        <f t="shared" si="443"/>
        <v/>
      </c>
      <c r="M894" s="43" t="str">
        <f t="shared" si="444"/>
        <v/>
      </c>
      <c r="N894" s="56" t="str" cm="1">
        <f t="array" ref="N894">IFERROR(IF(_xlfn.SINGLE(B:B)="","",IF(R894="Beer",SUM(LOOKUP(2,1/(Rates!$B$3:$B$5&lt;=W894)/(Rates!$C$3:$C$5&gt;=W894),Rates!$D$3:$D$5)*(X894/100)*W894),IF(R894="Refreshment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56" t="str">
        <f t="shared" si="445"/>
        <v/>
      </c>
      <c r="P894" s="53"/>
      <c r="Q894" s="14" t="str">
        <f t="shared" si="446"/>
        <v/>
      </c>
      <c r="R894" s="57" t="str">
        <f t="shared" si="447"/>
        <v/>
      </c>
      <c r="S894" s="58" t="str">
        <f>IF(B894="","",IF(R894="Refreshment Beverage",VLOOKUP(VALUE(Q894),Rates!G$15:L$19,2,0),VLOOKUP(VALUE(Q894),Rates!G$4:L$12,2,0)))</f>
        <v/>
      </c>
      <c r="T894" s="58" t="str">
        <f t="shared" si="448"/>
        <v/>
      </c>
      <c r="U894" s="58" t="str">
        <f t="shared" si="449"/>
        <v/>
      </c>
      <c r="V894" s="58" t="str">
        <f t="shared" si="450"/>
        <v/>
      </c>
      <c r="W894" s="58" t="str">
        <f t="shared" si="451"/>
        <v/>
      </c>
      <c r="X894" s="59" t="str">
        <f t="shared" si="452"/>
        <v/>
      </c>
      <c r="Y894" s="60" t="str">
        <f>IF(B:B="","",IF(R894="Refreshment Beverage",VLOOKUP(Q894,Rates!G$15:L$19,6,0)*W894,VLOOKUP(Q894,Rates!G$4:L$12,6,0)*W894))</f>
        <v/>
      </c>
      <c r="Z894" s="60" t="str">
        <f t="shared" si="453"/>
        <v/>
      </c>
      <c r="AA894" s="60" t="str">
        <f t="shared" si="441"/>
        <v/>
      </c>
      <c r="AB894" s="61" t="str" cm="1">
        <f t="array" ref="AB894">IF(_xlfn.SINGLE(B:B)="","",IF(R894="Refreshment Beverage","",IF(AND(R894="Beer",Q894=0),SUM(LOOKUP(2,1/(Rates!$B$15:$B$18&lt;=W894)/(Rates!$C$15:$C$18&gt;=W894),Rates!$D$15:$D$18)*W894),VLOOKUP(VALUE(_xlfn.SINGLE(Q:Q)),Rates!A:B,2,0)*W894)))</f>
        <v/>
      </c>
      <c r="AC894" s="61" t="str" cm="1">
        <f t="array" ref="AC894">IF(_xlfn.SINGLE(B:B)="","",IF(R894="Refreshment Beverage","",IF(AND(R894="Beer",Q894=0),SUM(LOOKUP(2,1/(Rates!$B$15:$B$18&lt;=W894)/(Rates!$C$15:$C$18&gt;=W894),Rates!$E$15:$E$18)*W894),VLOOKUP(VALUE(_xlfn.SINGLE(Q:Q)),Rates!A:C,3,0)*W894)))</f>
        <v/>
      </c>
      <c r="AD894" s="168">
        <f>IFERROR(IF(R894="Beer","",IF(OR(Q894=1,Q894=2,Q894=3,Q894=4),VLOOKUP(Q894,Rates!$A$31:$B$34,2,0)*W894,IF(V894=1,VLOOKUP(U894,'REB BEV MIN MKUP'!B:E,4,0),IF(V894&gt;1,VLOOKUP(VALUE(W894),'REB BEV MIN MKUP'!O:Q,3,0),0)))),0)</f>
        <v>0</v>
      </c>
      <c r="AE894" s="62" t="str">
        <f t="shared" si="454"/>
        <v/>
      </c>
      <c r="AF894" s="63" t="str">
        <f t="shared" si="455"/>
        <v/>
      </c>
      <c r="AG894" s="64" t="str">
        <f t="shared" si="456"/>
        <v/>
      </c>
      <c r="AH894" s="65" t="str">
        <f t="shared" si="457"/>
        <v/>
      </c>
      <c r="AI894" s="66" t="str">
        <f>IF(AE:AE="","",IF(R894="Refreshment Beverage",AK894*(Rates!J$19/100),ROUND(SUM(AH894*(Rates!$J$8/100)),4)))</f>
        <v/>
      </c>
      <c r="AJ894" s="67" t="str">
        <f t="shared" si="458"/>
        <v/>
      </c>
      <c r="AK894" s="22" t="str">
        <f t="shared" si="459"/>
        <v/>
      </c>
      <c r="AL894" s="62" t="str">
        <f t="shared" si="460"/>
        <v/>
      </c>
      <c r="AM894" s="63" t="str">
        <f>IF(AS894="","",IF(R894="Refreshment Beverage",ROUND(AS894*Rates!K$19,4),ROUND(AO894*(VLOOKUP(VALUE(Q894),Rates!G$4:L$12,3,0)),4)))</f>
        <v/>
      </c>
      <c r="AN894" s="68" t="str">
        <f>IF(AS894="","",IF(R894="Refreshment Beverage",AS894*(Rates!J$19/100),MAX(AM894,AB894)))</f>
        <v/>
      </c>
      <c r="AO894" s="69" t="str">
        <f t="shared" si="461"/>
        <v/>
      </c>
      <c r="AP894" s="69" t="str">
        <f t="shared" si="462"/>
        <v/>
      </c>
      <c r="AQ894" s="70" t="str">
        <f>IF(AS894="","",IF(R894="Refreshment Beverage",ROUND(SUM(VLOOKUP(Q:Q,Rates!G$15:L$19,3,0)*(AS894-Y894-Z894-AA894)),4),ROUND(SUM(Rates!$K$8*AS894),4)))</f>
        <v/>
      </c>
      <c r="AR894" s="66" t="str">
        <f t="shared" si="463"/>
        <v/>
      </c>
      <c r="AS894" s="22" t="str">
        <f t="shared" si="464"/>
        <v/>
      </c>
      <c r="AT894" s="62" t="str">
        <f t="shared" si="465"/>
        <v/>
      </c>
      <c r="AU894" s="63" t="str">
        <f>IF(AX894="","",IF(R894="Refreshment Beverage",ROUND((BA894-Y894-Z894-AA894)*VLOOKUP(VALUE(Q894),Rates!G$15:L$19,3,0),4),ROUND(AW894*(VLOOKUP(VALUE(Q894),Rates!G:L,3,0)),4)))</f>
        <v/>
      </c>
      <c r="AV894" s="68" t="str">
        <f t="shared" si="466"/>
        <v/>
      </c>
      <c r="AW894" s="69" t="str">
        <f t="shared" si="467"/>
        <v/>
      </c>
      <c r="AX894" s="65" t="str">
        <f t="shared" si="468"/>
        <v/>
      </c>
      <c r="AY894" s="70" t="str">
        <f>IF(AX894="","",IF(R894="Refreshment Beverage",ROUND(SUM(AX894*Rates!K$19),4),ROUND(SUM(AX894*(Rates!J$8/100)),4)))</f>
        <v/>
      </c>
      <c r="AZ894" s="67" t="str">
        <f t="shared" si="469"/>
        <v/>
      </c>
      <c r="BA894" s="22" t="str">
        <f t="shared" si="470"/>
        <v/>
      </c>
      <c r="BD894" s="171"/>
      <c r="BE894" s="171"/>
      <c r="BF894" s="171"/>
      <c r="BG894" s="171"/>
    </row>
    <row r="895" spans="11:59" ht="12.75" customHeight="1" x14ac:dyDescent="0.3">
      <c r="K895" s="42" t="str">
        <f t="shared" si="442"/>
        <v/>
      </c>
      <c r="L895" s="55" t="str">
        <f t="shared" si="443"/>
        <v/>
      </c>
      <c r="M895" s="43" t="str">
        <f t="shared" si="444"/>
        <v/>
      </c>
      <c r="N895" s="56" t="str" cm="1">
        <f t="array" ref="N895">IFERROR(IF(_xlfn.SINGLE(B:B)="","",IF(R895="Beer",SUM(LOOKUP(2,1/(Rates!$B$3:$B$5&lt;=W895)/(Rates!$C$3:$C$5&gt;=W895),Rates!$D$3:$D$5)*(X895/100)*W895),IF(R895="Refreshment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56" t="str">
        <f t="shared" si="445"/>
        <v/>
      </c>
      <c r="P895" s="53"/>
      <c r="Q895" s="14" t="str">
        <f t="shared" si="446"/>
        <v/>
      </c>
      <c r="R895" s="57" t="str">
        <f t="shared" si="447"/>
        <v/>
      </c>
      <c r="S895" s="58" t="str">
        <f>IF(B895="","",IF(R895="Refreshment Beverage",VLOOKUP(VALUE(Q895),Rates!G$15:L$19,2,0),VLOOKUP(VALUE(Q895),Rates!G$4:L$12,2,0)))</f>
        <v/>
      </c>
      <c r="T895" s="58" t="str">
        <f t="shared" si="448"/>
        <v/>
      </c>
      <c r="U895" s="58" t="str">
        <f t="shared" si="449"/>
        <v/>
      </c>
      <c r="V895" s="58" t="str">
        <f t="shared" si="450"/>
        <v/>
      </c>
      <c r="W895" s="58" t="str">
        <f t="shared" si="451"/>
        <v/>
      </c>
      <c r="X895" s="59" t="str">
        <f t="shared" si="452"/>
        <v/>
      </c>
      <c r="Y895" s="60" t="str">
        <f>IF(B:B="","",IF(R895="Refreshment Beverage",VLOOKUP(Q895,Rates!G$15:L$19,6,0)*W895,VLOOKUP(Q895,Rates!G$4:L$12,6,0)*W895))</f>
        <v/>
      </c>
      <c r="Z895" s="60" t="str">
        <f t="shared" si="453"/>
        <v/>
      </c>
      <c r="AA895" s="60" t="str">
        <f t="shared" si="441"/>
        <v/>
      </c>
      <c r="AB895" s="61" t="str" cm="1">
        <f t="array" ref="AB895">IF(_xlfn.SINGLE(B:B)="","",IF(R895="Refreshment Beverage","",IF(AND(R895="Beer",Q895=0),SUM(LOOKUP(2,1/(Rates!$B$15:$B$18&lt;=W895)/(Rates!$C$15:$C$18&gt;=W895),Rates!$D$15:$D$18)*W895),VLOOKUP(VALUE(_xlfn.SINGLE(Q:Q)),Rates!A:B,2,0)*W895)))</f>
        <v/>
      </c>
      <c r="AC895" s="61" t="str" cm="1">
        <f t="array" ref="AC895">IF(_xlfn.SINGLE(B:B)="","",IF(R895="Refreshment Beverage","",IF(AND(R895="Beer",Q895=0),SUM(LOOKUP(2,1/(Rates!$B$15:$B$18&lt;=W895)/(Rates!$C$15:$C$18&gt;=W895),Rates!$E$15:$E$18)*W895),VLOOKUP(VALUE(_xlfn.SINGLE(Q:Q)),Rates!A:C,3,0)*W895)))</f>
        <v/>
      </c>
      <c r="AD895" s="168">
        <f>IFERROR(IF(R895="Beer","",IF(OR(Q895=1,Q895=2,Q895=3,Q895=4),VLOOKUP(Q895,Rates!$A$31:$B$34,2,0)*W895,IF(V895=1,VLOOKUP(U895,'REB BEV MIN MKUP'!B:E,4,0),IF(V895&gt;1,VLOOKUP(VALUE(W895),'REB BEV MIN MKUP'!O:Q,3,0),0)))),0)</f>
        <v>0</v>
      </c>
      <c r="AE895" s="62" t="str">
        <f t="shared" si="454"/>
        <v/>
      </c>
      <c r="AF895" s="63" t="str">
        <f t="shared" si="455"/>
        <v/>
      </c>
      <c r="AG895" s="64" t="str">
        <f t="shared" si="456"/>
        <v/>
      </c>
      <c r="AH895" s="65" t="str">
        <f t="shared" si="457"/>
        <v/>
      </c>
      <c r="AI895" s="66" t="str">
        <f>IF(AE:AE="","",IF(R895="Refreshment Beverage",AK895*(Rates!J$19/100),ROUND(SUM(AH895*(Rates!$J$8/100)),4)))</f>
        <v/>
      </c>
      <c r="AJ895" s="67" t="str">
        <f t="shared" si="458"/>
        <v/>
      </c>
      <c r="AK895" s="22" t="str">
        <f t="shared" si="459"/>
        <v/>
      </c>
      <c r="AL895" s="62" t="str">
        <f t="shared" si="460"/>
        <v/>
      </c>
      <c r="AM895" s="63" t="str">
        <f>IF(AS895="","",IF(R895="Refreshment Beverage",ROUND(AS895*Rates!K$19,4),ROUND(AO895*(VLOOKUP(VALUE(Q895),Rates!G$4:L$12,3,0)),4)))</f>
        <v/>
      </c>
      <c r="AN895" s="68" t="str">
        <f>IF(AS895="","",IF(R895="Refreshment Beverage",AS895*(Rates!J$19/100),MAX(AM895,AB895)))</f>
        <v/>
      </c>
      <c r="AO895" s="69" t="str">
        <f t="shared" si="461"/>
        <v/>
      </c>
      <c r="AP895" s="69" t="str">
        <f t="shared" si="462"/>
        <v/>
      </c>
      <c r="AQ895" s="70" t="str">
        <f>IF(AS895="","",IF(R895="Refreshment Beverage",ROUND(SUM(VLOOKUP(Q:Q,Rates!G$15:L$19,3,0)*(AS895-Y895-Z895-AA895)),4),ROUND(SUM(Rates!$K$8*AS895),4)))</f>
        <v/>
      </c>
      <c r="AR895" s="66" t="str">
        <f t="shared" si="463"/>
        <v/>
      </c>
      <c r="AS895" s="22" t="str">
        <f t="shared" si="464"/>
        <v/>
      </c>
      <c r="AT895" s="62" t="str">
        <f t="shared" si="465"/>
        <v/>
      </c>
      <c r="AU895" s="63" t="str">
        <f>IF(AX895="","",IF(R895="Refreshment Beverage",ROUND((BA895-Y895-Z895-AA895)*VLOOKUP(VALUE(Q895),Rates!G$15:L$19,3,0),4),ROUND(AW895*(VLOOKUP(VALUE(Q895),Rates!G:L,3,0)),4)))</f>
        <v/>
      </c>
      <c r="AV895" s="68" t="str">
        <f t="shared" si="466"/>
        <v/>
      </c>
      <c r="AW895" s="69" t="str">
        <f t="shared" si="467"/>
        <v/>
      </c>
      <c r="AX895" s="65" t="str">
        <f t="shared" si="468"/>
        <v/>
      </c>
      <c r="AY895" s="70" t="str">
        <f>IF(AX895="","",IF(R895="Refreshment Beverage",ROUND(SUM(AX895*Rates!K$19),4),ROUND(SUM(AX895*(Rates!J$8/100)),4)))</f>
        <v/>
      </c>
      <c r="AZ895" s="67" t="str">
        <f t="shared" si="469"/>
        <v/>
      </c>
      <c r="BA895" s="22" t="str">
        <f t="shared" si="470"/>
        <v/>
      </c>
      <c r="BD895" s="171"/>
      <c r="BE895" s="171"/>
      <c r="BF895" s="171"/>
      <c r="BG895" s="171"/>
    </row>
    <row r="896" spans="11:59" ht="12.75" customHeight="1" x14ac:dyDescent="0.3">
      <c r="K896" s="42" t="str">
        <f t="shared" si="442"/>
        <v/>
      </c>
      <c r="L896" s="55" t="str">
        <f t="shared" si="443"/>
        <v/>
      </c>
      <c r="M896" s="43" t="str">
        <f t="shared" si="444"/>
        <v/>
      </c>
      <c r="N896" s="56" t="str" cm="1">
        <f t="array" ref="N896">IFERROR(IF(_xlfn.SINGLE(B:B)="","",IF(R896="Beer",SUM(LOOKUP(2,1/(Rates!$B$3:$B$5&lt;=W896)/(Rates!$C$3:$C$5&gt;=W896),Rates!$D$3:$D$5)*(X896/100)*W896),IF(R896="Refreshment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56" t="str">
        <f t="shared" si="445"/>
        <v/>
      </c>
      <c r="P896" s="53"/>
      <c r="Q896" s="14" t="str">
        <f t="shared" si="446"/>
        <v/>
      </c>
      <c r="R896" s="57" t="str">
        <f t="shared" si="447"/>
        <v/>
      </c>
      <c r="S896" s="58" t="str">
        <f>IF(B896="","",IF(R896="Refreshment Beverage",VLOOKUP(VALUE(Q896),Rates!G$15:L$19,2,0),VLOOKUP(VALUE(Q896),Rates!G$4:L$12,2,0)))</f>
        <v/>
      </c>
      <c r="T896" s="58" t="str">
        <f t="shared" si="448"/>
        <v/>
      </c>
      <c r="U896" s="58" t="str">
        <f t="shared" si="449"/>
        <v/>
      </c>
      <c r="V896" s="58" t="str">
        <f t="shared" si="450"/>
        <v/>
      </c>
      <c r="W896" s="58" t="str">
        <f t="shared" si="451"/>
        <v/>
      </c>
      <c r="X896" s="59" t="str">
        <f t="shared" si="452"/>
        <v/>
      </c>
      <c r="Y896" s="60" t="str">
        <f>IF(B:B="","",IF(R896="Refreshment Beverage",VLOOKUP(Q896,Rates!G$15:L$19,6,0)*W896,VLOOKUP(Q896,Rates!G$4:L$12,6,0)*W896))</f>
        <v/>
      </c>
      <c r="Z896" s="60" t="str">
        <f t="shared" si="453"/>
        <v/>
      </c>
      <c r="AA896" s="60" t="str">
        <f t="shared" si="441"/>
        <v/>
      </c>
      <c r="AB896" s="61" t="str" cm="1">
        <f t="array" ref="AB896">IF(_xlfn.SINGLE(B:B)="","",IF(R896="Refreshment Beverage","",IF(AND(R896="Beer",Q896=0),SUM(LOOKUP(2,1/(Rates!$B$15:$B$18&lt;=W896)/(Rates!$C$15:$C$18&gt;=W896),Rates!$D$15:$D$18)*W896),VLOOKUP(VALUE(_xlfn.SINGLE(Q:Q)),Rates!A:B,2,0)*W896)))</f>
        <v/>
      </c>
      <c r="AC896" s="61" t="str" cm="1">
        <f t="array" ref="AC896">IF(_xlfn.SINGLE(B:B)="","",IF(R896="Refreshment Beverage","",IF(AND(R896="Beer",Q896=0),SUM(LOOKUP(2,1/(Rates!$B$15:$B$18&lt;=W896)/(Rates!$C$15:$C$18&gt;=W896),Rates!$E$15:$E$18)*W896),VLOOKUP(VALUE(_xlfn.SINGLE(Q:Q)),Rates!A:C,3,0)*W896)))</f>
        <v/>
      </c>
      <c r="AD896" s="168">
        <f>IFERROR(IF(R896="Beer","",IF(OR(Q896=1,Q896=2,Q896=3,Q896=4),VLOOKUP(Q896,Rates!$A$31:$B$34,2,0)*W896,IF(V896=1,VLOOKUP(U896,'REB BEV MIN MKUP'!B:E,4,0),IF(V896&gt;1,VLOOKUP(VALUE(W896),'REB BEV MIN MKUP'!O:Q,3,0),0)))),0)</f>
        <v>0</v>
      </c>
      <c r="AE896" s="62" t="str">
        <f t="shared" si="454"/>
        <v/>
      </c>
      <c r="AF896" s="63" t="str">
        <f t="shared" si="455"/>
        <v/>
      </c>
      <c r="AG896" s="64" t="str">
        <f t="shared" si="456"/>
        <v/>
      </c>
      <c r="AH896" s="65" t="str">
        <f t="shared" si="457"/>
        <v/>
      </c>
      <c r="AI896" s="66" t="str">
        <f>IF(AE:AE="","",IF(R896="Refreshment Beverage",AK896*(Rates!J$19/100),ROUND(SUM(AH896*(Rates!$J$8/100)),4)))</f>
        <v/>
      </c>
      <c r="AJ896" s="67" t="str">
        <f t="shared" si="458"/>
        <v/>
      </c>
      <c r="AK896" s="22" t="str">
        <f t="shared" si="459"/>
        <v/>
      </c>
      <c r="AL896" s="62" t="str">
        <f t="shared" si="460"/>
        <v/>
      </c>
      <c r="AM896" s="63" t="str">
        <f>IF(AS896="","",IF(R896="Refreshment Beverage",ROUND(AS896*Rates!K$19,4),ROUND(AO896*(VLOOKUP(VALUE(Q896),Rates!G$4:L$12,3,0)),4)))</f>
        <v/>
      </c>
      <c r="AN896" s="68" t="str">
        <f>IF(AS896="","",IF(R896="Refreshment Beverage",AS896*(Rates!J$19/100),MAX(AM896,AB896)))</f>
        <v/>
      </c>
      <c r="AO896" s="69" t="str">
        <f t="shared" si="461"/>
        <v/>
      </c>
      <c r="AP896" s="69" t="str">
        <f t="shared" si="462"/>
        <v/>
      </c>
      <c r="AQ896" s="70" t="str">
        <f>IF(AS896="","",IF(R896="Refreshment Beverage",ROUND(SUM(VLOOKUP(Q:Q,Rates!G$15:L$19,3,0)*(AS896-Y896-Z896-AA896)),4),ROUND(SUM(Rates!$K$8*AS896),4)))</f>
        <v/>
      </c>
      <c r="AR896" s="66" t="str">
        <f t="shared" si="463"/>
        <v/>
      </c>
      <c r="AS896" s="22" t="str">
        <f t="shared" si="464"/>
        <v/>
      </c>
      <c r="AT896" s="62" t="str">
        <f t="shared" si="465"/>
        <v/>
      </c>
      <c r="AU896" s="63" t="str">
        <f>IF(AX896="","",IF(R896="Refreshment Beverage",ROUND((BA896-Y896-Z896-AA896)*VLOOKUP(VALUE(Q896),Rates!G$15:L$19,3,0),4),ROUND(AW896*(VLOOKUP(VALUE(Q896),Rates!G:L,3,0)),4)))</f>
        <v/>
      </c>
      <c r="AV896" s="68" t="str">
        <f t="shared" si="466"/>
        <v/>
      </c>
      <c r="AW896" s="69" t="str">
        <f t="shared" si="467"/>
        <v/>
      </c>
      <c r="AX896" s="65" t="str">
        <f t="shared" si="468"/>
        <v/>
      </c>
      <c r="AY896" s="70" t="str">
        <f>IF(AX896="","",IF(R896="Refreshment Beverage",ROUND(SUM(AX896*Rates!K$19),4),ROUND(SUM(AX896*(Rates!J$8/100)),4)))</f>
        <v/>
      </c>
      <c r="AZ896" s="67" t="str">
        <f t="shared" si="469"/>
        <v/>
      </c>
      <c r="BA896" s="22" t="str">
        <f t="shared" si="470"/>
        <v/>
      </c>
      <c r="BD896" s="171"/>
      <c r="BE896" s="171"/>
      <c r="BF896" s="171"/>
      <c r="BG896" s="171"/>
    </row>
    <row r="897" spans="11:59" ht="12.75" customHeight="1" x14ac:dyDescent="0.3">
      <c r="K897" s="42" t="str">
        <f t="shared" si="442"/>
        <v/>
      </c>
      <c r="L897" s="55" t="str">
        <f t="shared" si="443"/>
        <v/>
      </c>
      <c r="M897" s="43" t="str">
        <f t="shared" si="444"/>
        <v/>
      </c>
      <c r="N897" s="56" t="str" cm="1">
        <f t="array" ref="N897">IFERROR(IF(_xlfn.SINGLE(B:B)="","",IF(R897="Beer",SUM(LOOKUP(2,1/(Rates!$B$3:$B$5&lt;=W897)/(Rates!$C$3:$C$5&gt;=W897),Rates!$D$3:$D$5)*(X897/100)*W897),IF(R897="Refreshment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56" t="str">
        <f t="shared" si="445"/>
        <v/>
      </c>
      <c r="P897" s="53"/>
      <c r="Q897" s="14" t="str">
        <f t="shared" si="446"/>
        <v/>
      </c>
      <c r="R897" s="57" t="str">
        <f t="shared" si="447"/>
        <v/>
      </c>
      <c r="S897" s="58" t="str">
        <f>IF(B897="","",IF(R897="Refreshment Beverage",VLOOKUP(VALUE(Q897),Rates!G$15:L$19,2,0),VLOOKUP(VALUE(Q897),Rates!G$4:L$12,2,0)))</f>
        <v/>
      </c>
      <c r="T897" s="58" t="str">
        <f t="shared" si="448"/>
        <v/>
      </c>
      <c r="U897" s="58" t="str">
        <f t="shared" si="449"/>
        <v/>
      </c>
      <c r="V897" s="58" t="str">
        <f t="shared" si="450"/>
        <v/>
      </c>
      <c r="W897" s="58" t="str">
        <f t="shared" si="451"/>
        <v/>
      </c>
      <c r="X897" s="59" t="str">
        <f t="shared" si="452"/>
        <v/>
      </c>
      <c r="Y897" s="60" t="str">
        <f>IF(B:B="","",IF(R897="Refreshment Beverage",VLOOKUP(Q897,Rates!G$15:L$19,6,0)*W897,VLOOKUP(Q897,Rates!G$4:L$12,6,0)*W897))</f>
        <v/>
      </c>
      <c r="Z897" s="60" t="str">
        <f t="shared" si="453"/>
        <v/>
      </c>
      <c r="AA897" s="60" t="str">
        <f t="shared" si="441"/>
        <v/>
      </c>
      <c r="AB897" s="61" t="str" cm="1">
        <f t="array" ref="AB897">IF(_xlfn.SINGLE(B:B)="","",IF(R897="Refreshment Beverage","",IF(AND(R897="Beer",Q897=0),SUM(LOOKUP(2,1/(Rates!$B$15:$B$18&lt;=W897)/(Rates!$C$15:$C$18&gt;=W897),Rates!$D$15:$D$18)*W897),VLOOKUP(VALUE(_xlfn.SINGLE(Q:Q)),Rates!A:B,2,0)*W897)))</f>
        <v/>
      </c>
      <c r="AC897" s="61" t="str" cm="1">
        <f t="array" ref="AC897">IF(_xlfn.SINGLE(B:B)="","",IF(R897="Refreshment Beverage","",IF(AND(R897="Beer",Q897=0),SUM(LOOKUP(2,1/(Rates!$B$15:$B$18&lt;=W897)/(Rates!$C$15:$C$18&gt;=W897),Rates!$E$15:$E$18)*W897),VLOOKUP(VALUE(_xlfn.SINGLE(Q:Q)),Rates!A:C,3,0)*W897)))</f>
        <v/>
      </c>
      <c r="AD897" s="168">
        <f>IFERROR(IF(R897="Beer","",IF(OR(Q897=1,Q897=2,Q897=3,Q897=4),VLOOKUP(Q897,Rates!$A$31:$B$34,2,0)*W897,IF(V897=1,VLOOKUP(U897,'REB BEV MIN MKUP'!B:E,4,0),IF(V897&gt;1,VLOOKUP(VALUE(W897),'REB BEV MIN MKUP'!O:Q,3,0),0)))),0)</f>
        <v>0</v>
      </c>
      <c r="AE897" s="62" t="str">
        <f t="shared" si="454"/>
        <v/>
      </c>
      <c r="AF897" s="63" t="str">
        <f t="shared" si="455"/>
        <v/>
      </c>
      <c r="AG897" s="64" t="str">
        <f t="shared" si="456"/>
        <v/>
      </c>
      <c r="AH897" s="65" t="str">
        <f t="shared" si="457"/>
        <v/>
      </c>
      <c r="AI897" s="66" t="str">
        <f>IF(AE:AE="","",IF(R897="Refreshment Beverage",AK897*(Rates!J$19/100),ROUND(SUM(AH897*(Rates!$J$8/100)),4)))</f>
        <v/>
      </c>
      <c r="AJ897" s="67" t="str">
        <f t="shared" si="458"/>
        <v/>
      </c>
      <c r="AK897" s="22" t="str">
        <f t="shared" si="459"/>
        <v/>
      </c>
      <c r="AL897" s="62" t="str">
        <f t="shared" si="460"/>
        <v/>
      </c>
      <c r="AM897" s="63" t="str">
        <f>IF(AS897="","",IF(R897="Refreshment Beverage",ROUND(AS897*Rates!K$19,4),ROUND(AO897*(VLOOKUP(VALUE(Q897),Rates!G$4:L$12,3,0)),4)))</f>
        <v/>
      </c>
      <c r="AN897" s="68" t="str">
        <f>IF(AS897="","",IF(R897="Refreshment Beverage",AS897*(Rates!J$19/100),MAX(AM897,AB897)))</f>
        <v/>
      </c>
      <c r="AO897" s="69" t="str">
        <f t="shared" si="461"/>
        <v/>
      </c>
      <c r="AP897" s="69" t="str">
        <f t="shared" si="462"/>
        <v/>
      </c>
      <c r="AQ897" s="70" t="str">
        <f>IF(AS897="","",IF(R897="Refreshment Beverage",ROUND(SUM(VLOOKUP(Q:Q,Rates!G$15:L$19,3,0)*(AS897-Y897-Z897-AA897)),4),ROUND(SUM(Rates!$K$8*AS897),4)))</f>
        <v/>
      </c>
      <c r="AR897" s="66" t="str">
        <f t="shared" si="463"/>
        <v/>
      </c>
      <c r="AS897" s="22" t="str">
        <f t="shared" si="464"/>
        <v/>
      </c>
      <c r="AT897" s="62" t="str">
        <f t="shared" si="465"/>
        <v/>
      </c>
      <c r="AU897" s="63" t="str">
        <f>IF(AX897="","",IF(R897="Refreshment Beverage",ROUND((BA897-Y897-Z897-AA897)*VLOOKUP(VALUE(Q897),Rates!G$15:L$19,3,0),4),ROUND(AW897*(VLOOKUP(VALUE(Q897),Rates!G:L,3,0)),4)))</f>
        <v/>
      </c>
      <c r="AV897" s="68" t="str">
        <f t="shared" si="466"/>
        <v/>
      </c>
      <c r="AW897" s="69" t="str">
        <f t="shared" si="467"/>
        <v/>
      </c>
      <c r="AX897" s="65" t="str">
        <f t="shared" si="468"/>
        <v/>
      </c>
      <c r="AY897" s="70" t="str">
        <f>IF(AX897="","",IF(R897="Refreshment Beverage",ROUND(SUM(AX897*Rates!K$19),4),ROUND(SUM(AX897*(Rates!J$8/100)),4)))</f>
        <v/>
      </c>
      <c r="AZ897" s="67" t="str">
        <f t="shared" si="469"/>
        <v/>
      </c>
      <c r="BA897" s="22" t="str">
        <f t="shared" si="470"/>
        <v/>
      </c>
      <c r="BD897" s="171"/>
      <c r="BE897" s="171"/>
      <c r="BF897" s="171"/>
      <c r="BG897" s="171"/>
    </row>
    <row r="898" spans="11:59" ht="12.75" customHeight="1" x14ac:dyDescent="0.3">
      <c r="K898" s="42" t="str">
        <f t="shared" si="442"/>
        <v/>
      </c>
      <c r="L898" s="55" t="str">
        <f t="shared" si="443"/>
        <v/>
      </c>
      <c r="M898" s="43" t="str">
        <f t="shared" si="444"/>
        <v/>
      </c>
      <c r="N898" s="56" t="str" cm="1">
        <f t="array" ref="N898">IFERROR(IF(_xlfn.SINGLE(B:B)="","",IF(R898="Beer",SUM(LOOKUP(2,1/(Rates!$B$3:$B$5&lt;=W898)/(Rates!$C$3:$C$5&gt;=W898),Rates!$D$3:$D$5)*(X898/100)*W898),IF(R898="Refreshment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56" t="str">
        <f t="shared" si="445"/>
        <v/>
      </c>
      <c r="P898" s="53"/>
      <c r="Q898" s="14" t="str">
        <f t="shared" si="446"/>
        <v/>
      </c>
      <c r="R898" s="57" t="str">
        <f t="shared" si="447"/>
        <v/>
      </c>
      <c r="S898" s="58" t="str">
        <f>IF(B898="","",IF(R898="Refreshment Beverage",VLOOKUP(VALUE(Q898),Rates!G$15:L$19,2,0),VLOOKUP(VALUE(Q898),Rates!G$4:L$12,2,0)))</f>
        <v/>
      </c>
      <c r="T898" s="58" t="str">
        <f t="shared" si="448"/>
        <v/>
      </c>
      <c r="U898" s="58" t="str">
        <f t="shared" si="449"/>
        <v/>
      </c>
      <c r="V898" s="58" t="str">
        <f t="shared" si="450"/>
        <v/>
      </c>
      <c r="W898" s="58" t="str">
        <f t="shared" si="451"/>
        <v/>
      </c>
      <c r="X898" s="59" t="str">
        <f t="shared" si="452"/>
        <v/>
      </c>
      <c r="Y898" s="60" t="str">
        <f>IF(B:B="","",IF(R898="Refreshment Beverage",VLOOKUP(Q898,Rates!G$15:L$19,6,0)*W898,VLOOKUP(Q898,Rates!G$4:L$12,6,0)*W898))</f>
        <v/>
      </c>
      <c r="Z898" s="60" t="str">
        <f t="shared" si="453"/>
        <v/>
      </c>
      <c r="AA898" s="60" t="str">
        <f t="shared" si="441"/>
        <v/>
      </c>
      <c r="AB898" s="61" t="str" cm="1">
        <f t="array" ref="AB898">IF(_xlfn.SINGLE(B:B)="","",IF(R898="Refreshment Beverage","",IF(AND(R898="Beer",Q898=0),SUM(LOOKUP(2,1/(Rates!$B$15:$B$18&lt;=W898)/(Rates!$C$15:$C$18&gt;=W898),Rates!$D$15:$D$18)*W898),VLOOKUP(VALUE(_xlfn.SINGLE(Q:Q)),Rates!A:B,2,0)*W898)))</f>
        <v/>
      </c>
      <c r="AC898" s="61" t="str" cm="1">
        <f t="array" ref="AC898">IF(_xlfn.SINGLE(B:B)="","",IF(R898="Refreshment Beverage","",IF(AND(R898="Beer",Q898=0),SUM(LOOKUP(2,1/(Rates!$B$15:$B$18&lt;=W898)/(Rates!$C$15:$C$18&gt;=W898),Rates!$E$15:$E$18)*W898),VLOOKUP(VALUE(_xlfn.SINGLE(Q:Q)),Rates!A:C,3,0)*W898)))</f>
        <v/>
      </c>
      <c r="AD898" s="168">
        <f>IFERROR(IF(R898="Beer","",IF(OR(Q898=1,Q898=2,Q898=3,Q898=4),VLOOKUP(Q898,Rates!$A$31:$B$34,2,0)*W898,IF(V898=1,VLOOKUP(U898,'REB BEV MIN MKUP'!B:E,4,0),IF(V898&gt;1,VLOOKUP(VALUE(W898),'REB BEV MIN MKUP'!O:Q,3,0),0)))),0)</f>
        <v>0</v>
      </c>
      <c r="AE898" s="62" t="str">
        <f t="shared" si="454"/>
        <v/>
      </c>
      <c r="AF898" s="63" t="str">
        <f t="shared" si="455"/>
        <v/>
      </c>
      <c r="AG898" s="64" t="str">
        <f t="shared" si="456"/>
        <v/>
      </c>
      <c r="AH898" s="65" t="str">
        <f t="shared" si="457"/>
        <v/>
      </c>
      <c r="AI898" s="66" t="str">
        <f>IF(AE:AE="","",IF(R898="Refreshment Beverage",AK898*(Rates!J$19/100),ROUND(SUM(AH898*(Rates!$J$8/100)),4)))</f>
        <v/>
      </c>
      <c r="AJ898" s="67" t="str">
        <f t="shared" si="458"/>
        <v/>
      </c>
      <c r="AK898" s="22" t="str">
        <f t="shared" si="459"/>
        <v/>
      </c>
      <c r="AL898" s="62" t="str">
        <f t="shared" si="460"/>
        <v/>
      </c>
      <c r="AM898" s="63" t="str">
        <f>IF(AS898="","",IF(R898="Refreshment Beverage",ROUND(AS898*Rates!K$19,4),ROUND(AO898*(VLOOKUP(VALUE(Q898),Rates!G$4:L$12,3,0)),4)))</f>
        <v/>
      </c>
      <c r="AN898" s="68" t="str">
        <f>IF(AS898="","",IF(R898="Refreshment Beverage",AS898*(Rates!J$19/100),MAX(AM898,AB898)))</f>
        <v/>
      </c>
      <c r="AO898" s="69" t="str">
        <f t="shared" si="461"/>
        <v/>
      </c>
      <c r="AP898" s="69" t="str">
        <f t="shared" si="462"/>
        <v/>
      </c>
      <c r="AQ898" s="70" t="str">
        <f>IF(AS898="","",IF(R898="Refreshment Beverage",ROUND(SUM(VLOOKUP(Q:Q,Rates!G$15:L$19,3,0)*(AS898-Y898-Z898-AA898)),4),ROUND(SUM(Rates!$K$8*AS898),4)))</f>
        <v/>
      </c>
      <c r="AR898" s="66" t="str">
        <f t="shared" si="463"/>
        <v/>
      </c>
      <c r="AS898" s="22" t="str">
        <f t="shared" si="464"/>
        <v/>
      </c>
      <c r="AT898" s="62" t="str">
        <f t="shared" si="465"/>
        <v/>
      </c>
      <c r="AU898" s="63" t="str">
        <f>IF(AX898="","",IF(R898="Refreshment Beverage",ROUND((BA898-Y898-Z898-AA898)*VLOOKUP(VALUE(Q898),Rates!G$15:L$19,3,0),4),ROUND(AW898*(VLOOKUP(VALUE(Q898),Rates!G:L,3,0)),4)))</f>
        <v/>
      </c>
      <c r="AV898" s="68" t="str">
        <f t="shared" si="466"/>
        <v/>
      </c>
      <c r="AW898" s="69" t="str">
        <f t="shared" si="467"/>
        <v/>
      </c>
      <c r="AX898" s="65" t="str">
        <f t="shared" si="468"/>
        <v/>
      </c>
      <c r="AY898" s="70" t="str">
        <f>IF(AX898="","",IF(R898="Refreshment Beverage",ROUND(SUM(AX898*Rates!K$19),4),ROUND(SUM(AX898*(Rates!J$8/100)),4)))</f>
        <v/>
      </c>
      <c r="AZ898" s="67" t="str">
        <f t="shared" si="469"/>
        <v/>
      </c>
      <c r="BA898" s="22" t="str">
        <f t="shared" si="470"/>
        <v/>
      </c>
      <c r="BD898" s="171"/>
      <c r="BE898" s="171"/>
      <c r="BF898" s="171"/>
      <c r="BG898" s="171"/>
    </row>
    <row r="899" spans="11:59" ht="12.75" customHeight="1" x14ac:dyDescent="0.3">
      <c r="K899" s="42" t="str">
        <f t="shared" si="442"/>
        <v/>
      </c>
      <c r="L899" s="55" t="str">
        <f t="shared" si="443"/>
        <v/>
      </c>
      <c r="M899" s="43" t="str">
        <f t="shared" si="444"/>
        <v/>
      </c>
      <c r="N899" s="56" t="str" cm="1">
        <f t="array" ref="N899">IFERROR(IF(_xlfn.SINGLE(B:B)="","",IF(R899="Beer",SUM(LOOKUP(2,1/(Rates!$B$3:$B$5&lt;=W899)/(Rates!$C$3:$C$5&gt;=W899),Rates!$D$3:$D$5)*(X899/100)*W899),IF(R899="Refreshment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56" t="str">
        <f t="shared" si="445"/>
        <v/>
      </c>
      <c r="P899" s="53"/>
      <c r="Q899" s="14" t="str">
        <f t="shared" si="446"/>
        <v/>
      </c>
      <c r="R899" s="57" t="str">
        <f t="shared" si="447"/>
        <v/>
      </c>
      <c r="S899" s="58" t="str">
        <f>IF(B899="","",IF(R899="Refreshment Beverage",VLOOKUP(VALUE(Q899),Rates!G$15:L$19,2,0),VLOOKUP(VALUE(Q899),Rates!G$4:L$12,2,0)))</f>
        <v/>
      </c>
      <c r="T899" s="58" t="str">
        <f t="shared" si="448"/>
        <v/>
      </c>
      <c r="U899" s="58" t="str">
        <f t="shared" si="449"/>
        <v/>
      </c>
      <c r="V899" s="58" t="str">
        <f t="shared" si="450"/>
        <v/>
      </c>
      <c r="W899" s="58" t="str">
        <f t="shared" si="451"/>
        <v/>
      </c>
      <c r="X899" s="59" t="str">
        <f t="shared" si="452"/>
        <v/>
      </c>
      <c r="Y899" s="60" t="str">
        <f>IF(B:B="","",IF(R899="Refreshment Beverage",VLOOKUP(Q899,Rates!G$15:L$19,6,0)*W899,VLOOKUP(Q899,Rates!G$4:L$12,6,0)*W899))</f>
        <v/>
      </c>
      <c r="Z899" s="60" t="str">
        <f t="shared" si="453"/>
        <v/>
      </c>
      <c r="AA899" s="60" t="str">
        <f t="shared" si="441"/>
        <v/>
      </c>
      <c r="AB899" s="61" t="str" cm="1">
        <f t="array" ref="AB899">IF(_xlfn.SINGLE(B:B)="","",IF(R899="Refreshment Beverage","",IF(AND(R899="Beer",Q899=0),SUM(LOOKUP(2,1/(Rates!$B$15:$B$18&lt;=W899)/(Rates!$C$15:$C$18&gt;=W899),Rates!$D$15:$D$18)*W899),VLOOKUP(VALUE(_xlfn.SINGLE(Q:Q)),Rates!A:B,2,0)*W899)))</f>
        <v/>
      </c>
      <c r="AC899" s="61" t="str" cm="1">
        <f t="array" ref="AC899">IF(_xlfn.SINGLE(B:B)="","",IF(R899="Refreshment Beverage","",IF(AND(R899="Beer",Q899=0),SUM(LOOKUP(2,1/(Rates!$B$15:$B$18&lt;=W899)/(Rates!$C$15:$C$18&gt;=W899),Rates!$E$15:$E$18)*W899),VLOOKUP(VALUE(_xlfn.SINGLE(Q:Q)),Rates!A:C,3,0)*W899)))</f>
        <v/>
      </c>
      <c r="AD899" s="168">
        <f>IFERROR(IF(R899="Beer","",IF(OR(Q899=1,Q899=2,Q899=3,Q899=4),VLOOKUP(Q899,Rates!$A$31:$B$34,2,0)*W899,IF(V899=1,VLOOKUP(U899,'REB BEV MIN MKUP'!B:E,4,0),IF(V899&gt;1,VLOOKUP(VALUE(W899),'REB BEV MIN MKUP'!O:Q,3,0),0)))),0)</f>
        <v>0</v>
      </c>
      <c r="AE899" s="62" t="str">
        <f t="shared" si="454"/>
        <v/>
      </c>
      <c r="AF899" s="63" t="str">
        <f t="shared" si="455"/>
        <v/>
      </c>
      <c r="AG899" s="64" t="str">
        <f t="shared" si="456"/>
        <v/>
      </c>
      <c r="AH899" s="65" t="str">
        <f t="shared" si="457"/>
        <v/>
      </c>
      <c r="AI899" s="66" t="str">
        <f>IF(AE:AE="","",IF(R899="Refreshment Beverage",AK899*(Rates!J$19/100),ROUND(SUM(AH899*(Rates!$J$8/100)),4)))</f>
        <v/>
      </c>
      <c r="AJ899" s="67" t="str">
        <f t="shared" si="458"/>
        <v/>
      </c>
      <c r="AK899" s="22" t="str">
        <f t="shared" si="459"/>
        <v/>
      </c>
      <c r="AL899" s="62" t="str">
        <f t="shared" si="460"/>
        <v/>
      </c>
      <c r="AM899" s="63" t="str">
        <f>IF(AS899="","",IF(R899="Refreshment Beverage",ROUND(AS899*Rates!K$19,4),ROUND(AO899*(VLOOKUP(VALUE(Q899),Rates!G$4:L$12,3,0)),4)))</f>
        <v/>
      </c>
      <c r="AN899" s="68" t="str">
        <f>IF(AS899="","",IF(R899="Refreshment Beverage",AS899*(Rates!J$19/100),MAX(AM899,AB899)))</f>
        <v/>
      </c>
      <c r="AO899" s="69" t="str">
        <f t="shared" si="461"/>
        <v/>
      </c>
      <c r="AP899" s="69" t="str">
        <f t="shared" si="462"/>
        <v/>
      </c>
      <c r="AQ899" s="70" t="str">
        <f>IF(AS899="","",IF(R899="Refreshment Beverage",ROUND(SUM(VLOOKUP(Q:Q,Rates!G$15:L$19,3,0)*(AS899-Y899-Z899-AA899)),4),ROUND(SUM(Rates!$K$8*AS899),4)))</f>
        <v/>
      </c>
      <c r="AR899" s="66" t="str">
        <f t="shared" si="463"/>
        <v/>
      </c>
      <c r="AS899" s="22" t="str">
        <f t="shared" si="464"/>
        <v/>
      </c>
      <c r="AT899" s="62" t="str">
        <f t="shared" si="465"/>
        <v/>
      </c>
      <c r="AU899" s="63" t="str">
        <f>IF(AX899="","",IF(R899="Refreshment Beverage",ROUND((BA899-Y899-Z899-AA899)*VLOOKUP(VALUE(Q899),Rates!G$15:L$19,3,0),4),ROUND(AW899*(VLOOKUP(VALUE(Q899),Rates!G:L,3,0)),4)))</f>
        <v/>
      </c>
      <c r="AV899" s="68" t="str">
        <f t="shared" si="466"/>
        <v/>
      </c>
      <c r="AW899" s="69" t="str">
        <f t="shared" si="467"/>
        <v/>
      </c>
      <c r="AX899" s="65" t="str">
        <f t="shared" si="468"/>
        <v/>
      </c>
      <c r="AY899" s="70" t="str">
        <f>IF(AX899="","",IF(R899="Refreshment Beverage",ROUND(SUM(AX899*Rates!K$19),4),ROUND(SUM(AX899*(Rates!J$8/100)),4)))</f>
        <v/>
      </c>
      <c r="AZ899" s="67" t="str">
        <f t="shared" si="469"/>
        <v/>
      </c>
      <c r="BA899" s="22" t="str">
        <f t="shared" si="470"/>
        <v/>
      </c>
      <c r="BD899" s="171"/>
      <c r="BE899" s="171"/>
      <c r="BF899" s="171"/>
      <c r="BG899" s="171"/>
    </row>
    <row r="900" spans="11:59" ht="12.75" customHeight="1" x14ac:dyDescent="0.3">
      <c r="K900" s="42" t="str">
        <f t="shared" si="442"/>
        <v/>
      </c>
      <c r="L900" s="55" t="str">
        <f t="shared" si="443"/>
        <v/>
      </c>
      <c r="M900" s="43" t="str">
        <f t="shared" si="444"/>
        <v/>
      </c>
      <c r="N900" s="56" t="str" cm="1">
        <f t="array" ref="N900">IFERROR(IF(_xlfn.SINGLE(B:B)="","",IF(R900="Beer",SUM(LOOKUP(2,1/(Rates!$B$3:$B$5&lt;=W900)/(Rates!$C$3:$C$5&gt;=W900),Rates!$D$3:$D$5)*(X900/100)*W900),IF(R900="Refreshment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56" t="str">
        <f t="shared" si="445"/>
        <v/>
      </c>
      <c r="P900" s="53"/>
      <c r="Q900" s="14" t="str">
        <f t="shared" si="446"/>
        <v/>
      </c>
      <c r="R900" s="57" t="str">
        <f t="shared" si="447"/>
        <v/>
      </c>
      <c r="S900" s="58" t="str">
        <f>IF(B900="","",IF(R900="Refreshment Beverage",VLOOKUP(VALUE(Q900),Rates!G$15:L$19,2,0),VLOOKUP(VALUE(Q900),Rates!G$4:L$12,2,0)))</f>
        <v/>
      </c>
      <c r="T900" s="58" t="str">
        <f t="shared" si="448"/>
        <v/>
      </c>
      <c r="U900" s="58" t="str">
        <f t="shared" si="449"/>
        <v/>
      </c>
      <c r="V900" s="58" t="str">
        <f t="shared" si="450"/>
        <v/>
      </c>
      <c r="W900" s="58" t="str">
        <f t="shared" si="451"/>
        <v/>
      </c>
      <c r="X900" s="59" t="str">
        <f t="shared" si="452"/>
        <v/>
      </c>
      <c r="Y900" s="60" t="str">
        <f>IF(B:B="","",IF(R900="Refreshment Beverage",VLOOKUP(Q900,Rates!G$15:L$19,6,0)*W900,VLOOKUP(Q900,Rates!G$4:L$12,6,0)*W900))</f>
        <v/>
      </c>
      <c r="Z900" s="60" t="str">
        <f t="shared" si="453"/>
        <v/>
      </c>
      <c r="AA900" s="60" t="str">
        <f t="shared" si="441"/>
        <v/>
      </c>
      <c r="AB900" s="61" t="str" cm="1">
        <f t="array" ref="AB900">IF(_xlfn.SINGLE(B:B)="","",IF(R900="Refreshment Beverage","",IF(AND(R900="Beer",Q900=0),SUM(LOOKUP(2,1/(Rates!$B$15:$B$18&lt;=W900)/(Rates!$C$15:$C$18&gt;=W900),Rates!$D$15:$D$18)*W900),VLOOKUP(VALUE(_xlfn.SINGLE(Q:Q)),Rates!A:B,2,0)*W900)))</f>
        <v/>
      </c>
      <c r="AC900" s="61" t="str" cm="1">
        <f t="array" ref="AC900">IF(_xlfn.SINGLE(B:B)="","",IF(R900="Refreshment Beverage","",IF(AND(R900="Beer",Q900=0),SUM(LOOKUP(2,1/(Rates!$B$15:$B$18&lt;=W900)/(Rates!$C$15:$C$18&gt;=W900),Rates!$E$15:$E$18)*W900),VLOOKUP(VALUE(_xlfn.SINGLE(Q:Q)),Rates!A:C,3,0)*W900)))</f>
        <v/>
      </c>
      <c r="AD900" s="168">
        <f>IFERROR(IF(R900="Beer","",IF(OR(Q900=1,Q900=2,Q900=3,Q900=4),VLOOKUP(Q900,Rates!$A$31:$B$34,2,0)*W900,IF(V900=1,VLOOKUP(U900,'REB BEV MIN MKUP'!B:E,4,0),IF(V900&gt;1,VLOOKUP(VALUE(W900),'REB BEV MIN MKUP'!O:Q,3,0),0)))),0)</f>
        <v>0</v>
      </c>
      <c r="AE900" s="62" t="str">
        <f t="shared" si="454"/>
        <v/>
      </c>
      <c r="AF900" s="63" t="str">
        <f t="shared" si="455"/>
        <v/>
      </c>
      <c r="AG900" s="64" t="str">
        <f t="shared" si="456"/>
        <v/>
      </c>
      <c r="AH900" s="65" t="str">
        <f t="shared" si="457"/>
        <v/>
      </c>
      <c r="AI900" s="66" t="str">
        <f>IF(AE:AE="","",IF(R900="Refreshment Beverage",AK900*(Rates!J$19/100),ROUND(SUM(AH900*(Rates!$J$8/100)),4)))</f>
        <v/>
      </c>
      <c r="AJ900" s="67" t="str">
        <f t="shared" si="458"/>
        <v/>
      </c>
      <c r="AK900" s="22" t="str">
        <f t="shared" si="459"/>
        <v/>
      </c>
      <c r="AL900" s="62" t="str">
        <f t="shared" si="460"/>
        <v/>
      </c>
      <c r="AM900" s="63" t="str">
        <f>IF(AS900="","",IF(R900="Refreshment Beverage",ROUND(AS900*Rates!K$19,4),ROUND(AO900*(VLOOKUP(VALUE(Q900),Rates!G$4:L$12,3,0)),4)))</f>
        <v/>
      </c>
      <c r="AN900" s="68" t="str">
        <f>IF(AS900="","",IF(R900="Refreshment Beverage",AS900*(Rates!J$19/100),MAX(AM900,AB900)))</f>
        <v/>
      </c>
      <c r="AO900" s="69" t="str">
        <f t="shared" si="461"/>
        <v/>
      </c>
      <c r="AP900" s="69" t="str">
        <f t="shared" si="462"/>
        <v/>
      </c>
      <c r="AQ900" s="70" t="str">
        <f>IF(AS900="","",IF(R900="Refreshment Beverage",ROUND(SUM(VLOOKUP(Q:Q,Rates!G$15:L$19,3,0)*(AS900-Y900-Z900-AA900)),4),ROUND(SUM(Rates!$K$8*AS900),4)))</f>
        <v/>
      </c>
      <c r="AR900" s="66" t="str">
        <f t="shared" si="463"/>
        <v/>
      </c>
      <c r="AS900" s="22" t="str">
        <f t="shared" si="464"/>
        <v/>
      </c>
      <c r="AT900" s="62" t="str">
        <f t="shared" si="465"/>
        <v/>
      </c>
      <c r="AU900" s="63" t="str">
        <f>IF(AX900="","",IF(R900="Refreshment Beverage",ROUND((BA900-Y900-Z900-AA900)*VLOOKUP(VALUE(Q900),Rates!G$15:L$19,3,0),4),ROUND(AW900*(VLOOKUP(VALUE(Q900),Rates!G:L,3,0)),4)))</f>
        <v/>
      </c>
      <c r="AV900" s="68" t="str">
        <f t="shared" si="466"/>
        <v/>
      </c>
      <c r="AW900" s="69" t="str">
        <f t="shared" si="467"/>
        <v/>
      </c>
      <c r="AX900" s="65" t="str">
        <f t="shared" si="468"/>
        <v/>
      </c>
      <c r="AY900" s="70" t="str">
        <f>IF(AX900="","",IF(R900="Refreshment Beverage",ROUND(SUM(AX900*Rates!K$19),4),ROUND(SUM(AX900*(Rates!J$8/100)),4)))</f>
        <v/>
      </c>
      <c r="AZ900" s="67" t="str">
        <f t="shared" si="469"/>
        <v/>
      </c>
      <c r="BA900" s="22" t="str">
        <f t="shared" si="470"/>
        <v/>
      </c>
      <c r="BD900" s="171"/>
      <c r="BE900" s="171"/>
      <c r="BF900" s="171"/>
      <c r="BG900" s="171"/>
    </row>
    <row r="901" spans="11:59" ht="12.75" customHeight="1" x14ac:dyDescent="0.3">
      <c r="K901" s="42" t="str">
        <f t="shared" si="442"/>
        <v/>
      </c>
      <c r="L901" s="55" t="str">
        <f t="shared" si="443"/>
        <v/>
      </c>
      <c r="M901" s="43" t="str">
        <f t="shared" si="444"/>
        <v/>
      </c>
      <c r="N901" s="56" t="str" cm="1">
        <f t="array" ref="N901">IFERROR(IF(_xlfn.SINGLE(B:B)="","",IF(R901="Beer",SUM(LOOKUP(2,1/(Rates!$B$3:$B$5&lt;=W901)/(Rates!$C$3:$C$5&gt;=W901),Rates!$D$3:$D$5)*(X901/100)*W901),IF(R901="Refreshment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56" t="str">
        <f t="shared" si="445"/>
        <v/>
      </c>
      <c r="P901" s="53"/>
      <c r="Q901" s="14" t="str">
        <f t="shared" si="446"/>
        <v/>
      </c>
      <c r="R901" s="57" t="str">
        <f t="shared" si="447"/>
        <v/>
      </c>
      <c r="S901" s="58" t="str">
        <f>IF(B901="","",IF(R901="Refreshment Beverage",VLOOKUP(VALUE(Q901),Rates!G$15:L$19,2,0),VLOOKUP(VALUE(Q901),Rates!G$4:L$12,2,0)))</f>
        <v/>
      </c>
      <c r="T901" s="58" t="str">
        <f t="shared" si="448"/>
        <v/>
      </c>
      <c r="U901" s="58" t="str">
        <f t="shared" si="449"/>
        <v/>
      </c>
      <c r="V901" s="58" t="str">
        <f t="shared" si="450"/>
        <v/>
      </c>
      <c r="W901" s="58" t="str">
        <f t="shared" si="451"/>
        <v/>
      </c>
      <c r="X901" s="59" t="str">
        <f t="shared" si="452"/>
        <v/>
      </c>
      <c r="Y901" s="60" t="str">
        <f>IF(B:B="","",IF(R901="Refreshment Beverage",VLOOKUP(Q901,Rates!G$15:L$19,6,0)*W901,VLOOKUP(Q901,Rates!G$4:L$12,6,0)*W901))</f>
        <v/>
      </c>
      <c r="Z901" s="60" t="str">
        <f t="shared" si="453"/>
        <v/>
      </c>
      <c r="AA901" s="60" t="str">
        <f t="shared" si="441"/>
        <v/>
      </c>
      <c r="AB901" s="61" t="str" cm="1">
        <f t="array" ref="AB901">IF(_xlfn.SINGLE(B:B)="","",IF(R901="Refreshment Beverage","",IF(AND(R901="Beer",Q901=0),SUM(LOOKUP(2,1/(Rates!$B$15:$B$18&lt;=W901)/(Rates!$C$15:$C$18&gt;=W901),Rates!$D$15:$D$18)*W901),VLOOKUP(VALUE(_xlfn.SINGLE(Q:Q)),Rates!A:B,2,0)*W901)))</f>
        <v/>
      </c>
      <c r="AC901" s="61" t="str" cm="1">
        <f t="array" ref="AC901">IF(_xlfn.SINGLE(B:B)="","",IF(R901="Refreshment Beverage","",IF(AND(R901="Beer",Q901=0),SUM(LOOKUP(2,1/(Rates!$B$15:$B$18&lt;=W901)/(Rates!$C$15:$C$18&gt;=W901),Rates!$E$15:$E$18)*W901),VLOOKUP(VALUE(_xlfn.SINGLE(Q:Q)),Rates!A:C,3,0)*W901)))</f>
        <v/>
      </c>
      <c r="AD901" s="168">
        <f>IFERROR(IF(R901="Beer","",IF(OR(Q901=1,Q901=2,Q901=3,Q901=4),VLOOKUP(Q901,Rates!$A$31:$B$34,2,0)*W901,IF(V901=1,VLOOKUP(U901,'REB BEV MIN MKUP'!B:E,4,0),IF(V901&gt;1,VLOOKUP(VALUE(W901),'REB BEV MIN MKUP'!O:Q,3,0),0)))),0)</f>
        <v>0</v>
      </c>
      <c r="AE901" s="62" t="str">
        <f t="shared" si="454"/>
        <v/>
      </c>
      <c r="AF901" s="63" t="str">
        <f t="shared" si="455"/>
        <v/>
      </c>
      <c r="AG901" s="64" t="str">
        <f t="shared" si="456"/>
        <v/>
      </c>
      <c r="AH901" s="65" t="str">
        <f t="shared" si="457"/>
        <v/>
      </c>
      <c r="AI901" s="66" t="str">
        <f>IF(AE:AE="","",IF(R901="Refreshment Beverage",AK901*(Rates!J$19/100),ROUND(SUM(AH901*(Rates!$J$8/100)),4)))</f>
        <v/>
      </c>
      <c r="AJ901" s="67" t="str">
        <f t="shared" si="458"/>
        <v/>
      </c>
      <c r="AK901" s="22" t="str">
        <f t="shared" si="459"/>
        <v/>
      </c>
      <c r="AL901" s="62" t="str">
        <f t="shared" si="460"/>
        <v/>
      </c>
      <c r="AM901" s="63" t="str">
        <f>IF(AS901="","",IF(R901="Refreshment Beverage",ROUND(AS901*Rates!K$19,4),ROUND(AO901*(VLOOKUP(VALUE(Q901),Rates!G$4:L$12,3,0)),4)))</f>
        <v/>
      </c>
      <c r="AN901" s="68" t="str">
        <f>IF(AS901="","",IF(R901="Refreshment Beverage",AS901*(Rates!J$19/100),MAX(AM901,AB901)))</f>
        <v/>
      </c>
      <c r="AO901" s="69" t="str">
        <f t="shared" si="461"/>
        <v/>
      </c>
      <c r="AP901" s="69" t="str">
        <f t="shared" si="462"/>
        <v/>
      </c>
      <c r="AQ901" s="70" t="str">
        <f>IF(AS901="","",IF(R901="Refreshment Beverage",ROUND(SUM(VLOOKUP(Q:Q,Rates!G$15:L$19,3,0)*(AS901-Y901-Z901-AA901)),4),ROUND(SUM(Rates!$K$8*AS901),4)))</f>
        <v/>
      </c>
      <c r="AR901" s="66" t="str">
        <f t="shared" si="463"/>
        <v/>
      </c>
      <c r="AS901" s="22" t="str">
        <f t="shared" si="464"/>
        <v/>
      </c>
      <c r="AT901" s="62" t="str">
        <f t="shared" si="465"/>
        <v/>
      </c>
      <c r="AU901" s="63" t="str">
        <f>IF(AX901="","",IF(R901="Refreshment Beverage",ROUND((BA901-Y901-Z901-AA901)*VLOOKUP(VALUE(Q901),Rates!G$15:L$19,3,0),4),ROUND(AW901*(VLOOKUP(VALUE(Q901),Rates!G:L,3,0)),4)))</f>
        <v/>
      </c>
      <c r="AV901" s="68" t="str">
        <f t="shared" si="466"/>
        <v/>
      </c>
      <c r="AW901" s="69" t="str">
        <f t="shared" si="467"/>
        <v/>
      </c>
      <c r="AX901" s="65" t="str">
        <f t="shared" si="468"/>
        <v/>
      </c>
      <c r="AY901" s="70" t="str">
        <f>IF(AX901="","",IF(R901="Refreshment Beverage",ROUND(SUM(AX901*Rates!K$19),4),ROUND(SUM(AX901*(Rates!J$8/100)),4)))</f>
        <v/>
      </c>
      <c r="AZ901" s="67" t="str">
        <f t="shared" si="469"/>
        <v/>
      </c>
      <c r="BA901" s="22" t="str">
        <f t="shared" si="470"/>
        <v/>
      </c>
      <c r="BD901" s="171"/>
      <c r="BE901" s="171"/>
      <c r="BF901" s="171"/>
      <c r="BG901" s="171"/>
    </row>
    <row r="902" spans="11:59" ht="12.75" customHeight="1" x14ac:dyDescent="0.3">
      <c r="K902" s="42" t="str">
        <f t="shared" si="442"/>
        <v/>
      </c>
      <c r="L902" s="55" t="str">
        <f t="shared" si="443"/>
        <v/>
      </c>
      <c r="M902" s="43" t="str">
        <f t="shared" si="444"/>
        <v/>
      </c>
      <c r="N902" s="56" t="str" cm="1">
        <f t="array" ref="N902">IFERROR(IF(_xlfn.SINGLE(B:B)="","",IF(R902="Beer",SUM(LOOKUP(2,1/(Rates!$B$3:$B$5&lt;=W902)/(Rates!$C$3:$C$5&gt;=W902),Rates!$D$3:$D$5)*(X902/100)*W902),IF(R902="Refreshment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56" t="str">
        <f t="shared" si="445"/>
        <v/>
      </c>
      <c r="P902" s="53"/>
      <c r="Q902" s="14" t="str">
        <f t="shared" si="446"/>
        <v/>
      </c>
      <c r="R902" s="57" t="str">
        <f t="shared" si="447"/>
        <v/>
      </c>
      <c r="S902" s="58" t="str">
        <f>IF(B902="","",IF(R902="Refreshment Beverage",VLOOKUP(VALUE(Q902),Rates!G$15:L$19,2,0),VLOOKUP(VALUE(Q902),Rates!G$4:L$12,2,0)))</f>
        <v/>
      </c>
      <c r="T902" s="58" t="str">
        <f t="shared" si="448"/>
        <v/>
      </c>
      <c r="U902" s="58" t="str">
        <f t="shared" si="449"/>
        <v/>
      </c>
      <c r="V902" s="58" t="str">
        <f t="shared" si="450"/>
        <v/>
      </c>
      <c r="W902" s="58" t="str">
        <f t="shared" si="451"/>
        <v/>
      </c>
      <c r="X902" s="59" t="str">
        <f t="shared" si="452"/>
        <v/>
      </c>
      <c r="Y902" s="60" t="str">
        <f>IF(B:B="","",IF(R902="Refreshment Beverage",VLOOKUP(Q902,Rates!G$15:L$19,6,0)*W902,VLOOKUP(Q902,Rates!G$4:L$12,6,0)*W902))</f>
        <v/>
      </c>
      <c r="Z902" s="60" t="str">
        <f t="shared" si="453"/>
        <v/>
      </c>
      <c r="AA902" s="60" t="str">
        <f t="shared" si="441"/>
        <v/>
      </c>
      <c r="AB902" s="61" t="str" cm="1">
        <f t="array" ref="AB902">IF(_xlfn.SINGLE(B:B)="","",IF(R902="Refreshment Beverage","",IF(AND(R902="Beer",Q902=0),SUM(LOOKUP(2,1/(Rates!$B$15:$B$18&lt;=W902)/(Rates!$C$15:$C$18&gt;=W902),Rates!$D$15:$D$18)*W902),VLOOKUP(VALUE(_xlfn.SINGLE(Q:Q)),Rates!A:B,2,0)*W902)))</f>
        <v/>
      </c>
      <c r="AC902" s="61" t="str" cm="1">
        <f t="array" ref="AC902">IF(_xlfn.SINGLE(B:B)="","",IF(R902="Refreshment Beverage","",IF(AND(R902="Beer",Q902=0),SUM(LOOKUP(2,1/(Rates!$B$15:$B$18&lt;=W902)/(Rates!$C$15:$C$18&gt;=W902),Rates!$E$15:$E$18)*W902),VLOOKUP(VALUE(_xlfn.SINGLE(Q:Q)),Rates!A:C,3,0)*W902)))</f>
        <v/>
      </c>
      <c r="AD902" s="168">
        <f>IFERROR(IF(R902="Beer","",IF(OR(Q902=1,Q902=2,Q902=3,Q902=4),VLOOKUP(Q902,Rates!$A$31:$B$34,2,0)*W902,IF(V902=1,VLOOKUP(U902,'REB BEV MIN MKUP'!B:E,4,0),IF(V902&gt;1,VLOOKUP(VALUE(W902),'REB BEV MIN MKUP'!O:Q,3,0),0)))),0)</f>
        <v>0</v>
      </c>
      <c r="AE902" s="62" t="str">
        <f t="shared" si="454"/>
        <v/>
      </c>
      <c r="AF902" s="63" t="str">
        <f t="shared" si="455"/>
        <v/>
      </c>
      <c r="AG902" s="64" t="str">
        <f t="shared" si="456"/>
        <v/>
      </c>
      <c r="AH902" s="65" t="str">
        <f t="shared" si="457"/>
        <v/>
      </c>
      <c r="AI902" s="66" t="str">
        <f>IF(AE:AE="","",IF(R902="Refreshment Beverage",AK902*(Rates!J$19/100),ROUND(SUM(AH902*(Rates!$J$8/100)),4)))</f>
        <v/>
      </c>
      <c r="AJ902" s="67" t="str">
        <f t="shared" si="458"/>
        <v/>
      </c>
      <c r="AK902" s="22" t="str">
        <f t="shared" si="459"/>
        <v/>
      </c>
      <c r="AL902" s="62" t="str">
        <f t="shared" si="460"/>
        <v/>
      </c>
      <c r="AM902" s="63" t="str">
        <f>IF(AS902="","",IF(R902="Refreshment Beverage",ROUND(AS902*Rates!K$19,4),ROUND(AO902*(VLOOKUP(VALUE(Q902),Rates!G$4:L$12,3,0)),4)))</f>
        <v/>
      </c>
      <c r="AN902" s="68" t="str">
        <f>IF(AS902="","",IF(R902="Refreshment Beverage",AS902*(Rates!J$19/100),MAX(AM902,AB902)))</f>
        <v/>
      </c>
      <c r="AO902" s="69" t="str">
        <f t="shared" si="461"/>
        <v/>
      </c>
      <c r="AP902" s="69" t="str">
        <f t="shared" si="462"/>
        <v/>
      </c>
      <c r="AQ902" s="70" t="str">
        <f>IF(AS902="","",IF(R902="Refreshment Beverage",ROUND(SUM(VLOOKUP(Q:Q,Rates!G$15:L$19,3,0)*(AS902-Y902-Z902-AA902)),4),ROUND(SUM(Rates!$K$8*AS902),4)))</f>
        <v/>
      </c>
      <c r="AR902" s="66" t="str">
        <f t="shared" si="463"/>
        <v/>
      </c>
      <c r="AS902" s="22" t="str">
        <f t="shared" si="464"/>
        <v/>
      </c>
      <c r="AT902" s="62" t="str">
        <f t="shared" si="465"/>
        <v/>
      </c>
      <c r="AU902" s="63" t="str">
        <f>IF(AX902="","",IF(R902="Refreshment Beverage",ROUND((BA902-Y902-Z902-AA902)*VLOOKUP(VALUE(Q902),Rates!G$15:L$19,3,0),4),ROUND(AW902*(VLOOKUP(VALUE(Q902),Rates!G:L,3,0)),4)))</f>
        <v/>
      </c>
      <c r="AV902" s="68" t="str">
        <f t="shared" si="466"/>
        <v/>
      </c>
      <c r="AW902" s="69" t="str">
        <f t="shared" si="467"/>
        <v/>
      </c>
      <c r="AX902" s="65" t="str">
        <f t="shared" si="468"/>
        <v/>
      </c>
      <c r="AY902" s="70" t="str">
        <f>IF(AX902="","",IF(R902="Refreshment Beverage",ROUND(SUM(AX902*Rates!K$19),4),ROUND(SUM(AX902*(Rates!J$8/100)),4)))</f>
        <v/>
      </c>
      <c r="AZ902" s="67" t="str">
        <f t="shared" si="469"/>
        <v/>
      </c>
      <c r="BA902" s="22" t="str">
        <f t="shared" si="470"/>
        <v/>
      </c>
      <c r="BD902" s="171"/>
      <c r="BE902" s="171"/>
      <c r="BF902" s="171"/>
      <c r="BG902" s="171"/>
    </row>
    <row r="903" spans="11:59" ht="12.75" customHeight="1" x14ac:dyDescent="0.3">
      <c r="K903" s="42" t="str">
        <f t="shared" si="442"/>
        <v/>
      </c>
      <c r="L903" s="55" t="str">
        <f t="shared" si="443"/>
        <v/>
      </c>
      <c r="M903" s="43" t="str">
        <f t="shared" si="444"/>
        <v/>
      </c>
      <c r="N903" s="56" t="str" cm="1">
        <f t="array" ref="N903">IFERROR(IF(_xlfn.SINGLE(B:B)="","",IF(R903="Beer",SUM(LOOKUP(2,1/(Rates!$B$3:$B$5&lt;=W903)/(Rates!$C$3:$C$5&gt;=W903),Rates!$D$3:$D$5)*(X903/100)*W903),IF(R903="Refreshment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56" t="str">
        <f t="shared" si="445"/>
        <v/>
      </c>
      <c r="P903" s="53"/>
      <c r="Q903" s="14" t="str">
        <f t="shared" si="446"/>
        <v/>
      </c>
      <c r="R903" s="57" t="str">
        <f t="shared" si="447"/>
        <v/>
      </c>
      <c r="S903" s="58" t="str">
        <f>IF(B903="","",IF(R903="Refreshment Beverage",VLOOKUP(VALUE(Q903),Rates!G$15:L$19,2,0),VLOOKUP(VALUE(Q903),Rates!G$4:L$12,2,0)))</f>
        <v/>
      </c>
      <c r="T903" s="58" t="str">
        <f t="shared" si="448"/>
        <v/>
      </c>
      <c r="U903" s="58" t="str">
        <f t="shared" si="449"/>
        <v/>
      </c>
      <c r="V903" s="58" t="str">
        <f t="shared" si="450"/>
        <v/>
      </c>
      <c r="W903" s="58" t="str">
        <f t="shared" si="451"/>
        <v/>
      </c>
      <c r="X903" s="59" t="str">
        <f t="shared" si="452"/>
        <v/>
      </c>
      <c r="Y903" s="60" t="str">
        <f>IF(B:B="","",IF(R903="Refreshment Beverage",VLOOKUP(Q903,Rates!G$15:L$19,6,0)*W903,VLOOKUP(Q903,Rates!G$4:L$12,6,0)*W903))</f>
        <v/>
      </c>
      <c r="Z903" s="60" t="str">
        <f t="shared" si="453"/>
        <v/>
      </c>
      <c r="AA903" s="60" t="str">
        <f t="shared" ref="AA903:AA966" si="471">IF(B:B="","",IF(AND(T903="Can",V903=8,R903="Beer"),V903*0.0201,IF(AND(T903="Can",V903=15,R903="Beer"),V903*0.0101,IF(AND(T903="Can",V903=20,R903="Beer"),V903*0.0107,IF(AND(T903="Can",V903=30,R903="Beer"),V903*0.0089,IF(AND(T903="Can",V903=36,R903="Beer"),V903*0.0074,IF(AND(T903="Bottle",V903=24,R903="Beer"),V903*0.016,IF(AND(R903="Refreshment Beverage",U903&gt;0.049,U903&lt;0.401),V903*0.0536,IF(AND(R903="Refreshment Beverage",U903&gt;0.4,U903&lt;0.47),V903*0.0643,IF(AND(R903="Refreshment Beverage",U903&gt;0.469,U903&lt;0.66),V903*0.075,IF(AND(R903="Refreshment Beverage",U903&gt;0.659,U903&lt;0.75),V903*0.1071,IF(AND(R903="Refreshment Beverage",U903&gt;0.749,U903&lt;0.9),V903*0.1178,IF(AND(R903="Refreshment Beverage",U903&gt;0.899,U903&lt;1),V903*0.1393,IF(AND(R903="Refreshment Beverage",U903=1),V903*0.1499,IF(AND(R903="Refreshment Beverage",U903=1.14),V903*0.1714,IF(AND(R903="Refreshment Beverage",U903=2),V903*0.2999,IF(AND(R903="Refreshment Beverage",U903=3),V903*0.4499,IF(AND(R903="Refreshment Beverage",U903=1.75),V903*0.2678,0))))))))))))))))))</f>
        <v/>
      </c>
      <c r="AB903" s="61" t="str" cm="1">
        <f t="array" ref="AB903">IF(_xlfn.SINGLE(B:B)="","",IF(R903="Refreshment Beverage","",IF(AND(R903="Beer",Q903=0),SUM(LOOKUP(2,1/(Rates!$B$15:$B$18&lt;=W903)/(Rates!$C$15:$C$18&gt;=W903),Rates!$D$15:$D$18)*W903),VLOOKUP(VALUE(_xlfn.SINGLE(Q:Q)),Rates!A:B,2,0)*W903)))</f>
        <v/>
      </c>
      <c r="AC903" s="61" t="str" cm="1">
        <f t="array" ref="AC903">IF(_xlfn.SINGLE(B:B)="","",IF(R903="Refreshment Beverage","",IF(AND(R903="Beer",Q903=0),SUM(LOOKUP(2,1/(Rates!$B$15:$B$18&lt;=W903)/(Rates!$C$15:$C$18&gt;=W903),Rates!$E$15:$E$18)*W903),VLOOKUP(VALUE(_xlfn.SINGLE(Q:Q)),Rates!A:C,3,0)*W903)))</f>
        <v/>
      </c>
      <c r="AD903" s="168">
        <f>IFERROR(IF(R903="Beer","",IF(OR(Q903=1,Q903=2,Q903=3,Q903=4),VLOOKUP(Q903,Rates!$A$31:$B$34,2,0)*W903,IF(V903=1,VLOOKUP(U903,'REB BEV MIN MKUP'!B:E,4,0),IF(V903&gt;1,VLOOKUP(VALUE(W903),'REB BEV MIN MKUP'!O:Q,3,0),0)))),0)</f>
        <v>0</v>
      </c>
      <c r="AE903" s="62" t="str">
        <f t="shared" si="454"/>
        <v/>
      </c>
      <c r="AF903" s="63" t="str">
        <f t="shared" si="455"/>
        <v/>
      </c>
      <c r="AG903" s="64" t="str">
        <f t="shared" si="456"/>
        <v/>
      </c>
      <c r="AH903" s="65" t="str">
        <f t="shared" si="457"/>
        <v/>
      </c>
      <c r="AI903" s="66" t="str">
        <f>IF(AE:AE="","",IF(R903="Refreshment Beverage",AK903*(Rates!J$19/100),ROUND(SUM(AH903*(Rates!$J$8/100)),4)))</f>
        <v/>
      </c>
      <c r="AJ903" s="67" t="str">
        <f t="shared" si="458"/>
        <v/>
      </c>
      <c r="AK903" s="22" t="str">
        <f t="shared" si="459"/>
        <v/>
      </c>
      <c r="AL903" s="62" t="str">
        <f t="shared" si="460"/>
        <v/>
      </c>
      <c r="AM903" s="63" t="str">
        <f>IF(AS903="","",IF(R903="Refreshment Beverage",ROUND(AS903*Rates!K$19,4),ROUND(AO903*(VLOOKUP(VALUE(Q903),Rates!G$4:L$12,3,0)),4)))</f>
        <v/>
      </c>
      <c r="AN903" s="68" t="str">
        <f>IF(AS903="","",IF(R903="Refreshment Beverage",AS903*(Rates!J$19/100),MAX(AM903,AB903)))</f>
        <v/>
      </c>
      <c r="AO903" s="69" t="str">
        <f t="shared" si="461"/>
        <v/>
      </c>
      <c r="AP903" s="69" t="str">
        <f t="shared" si="462"/>
        <v/>
      </c>
      <c r="AQ903" s="70" t="str">
        <f>IF(AS903="","",IF(R903="Refreshment Beverage",ROUND(SUM(VLOOKUP(Q:Q,Rates!G$15:L$19,3,0)*(AS903-Y903-Z903-AA903)),4),ROUND(SUM(Rates!$K$8*AS903),4)))</f>
        <v/>
      </c>
      <c r="AR903" s="66" t="str">
        <f t="shared" si="463"/>
        <v/>
      </c>
      <c r="AS903" s="22" t="str">
        <f t="shared" si="464"/>
        <v/>
      </c>
      <c r="AT903" s="62" t="str">
        <f t="shared" si="465"/>
        <v/>
      </c>
      <c r="AU903" s="63" t="str">
        <f>IF(AX903="","",IF(R903="Refreshment Beverage",ROUND((BA903-Y903-Z903-AA903)*VLOOKUP(VALUE(Q903),Rates!G$15:L$19,3,0),4),ROUND(AW903*(VLOOKUP(VALUE(Q903),Rates!G:L,3,0)),4)))</f>
        <v/>
      </c>
      <c r="AV903" s="68" t="str">
        <f t="shared" si="466"/>
        <v/>
      </c>
      <c r="AW903" s="69" t="str">
        <f t="shared" si="467"/>
        <v/>
      </c>
      <c r="AX903" s="65" t="str">
        <f t="shared" si="468"/>
        <v/>
      </c>
      <c r="AY903" s="70" t="str">
        <f>IF(AX903="","",IF(R903="Refreshment Beverage",ROUND(SUM(AX903*Rates!K$19),4),ROUND(SUM(AX903*(Rates!J$8/100)),4)))</f>
        <v/>
      </c>
      <c r="AZ903" s="67" t="str">
        <f t="shared" si="469"/>
        <v/>
      </c>
      <c r="BA903" s="22" t="str">
        <f t="shared" si="470"/>
        <v/>
      </c>
      <c r="BD903" s="171"/>
      <c r="BE903" s="171"/>
      <c r="BF903" s="171"/>
      <c r="BG903" s="171"/>
    </row>
    <row r="904" spans="11:59" ht="12.75" customHeight="1" x14ac:dyDescent="0.3">
      <c r="K904" s="42" t="str">
        <f t="shared" ref="K904:K967" si="472">IFERROR(IF(B:B="","",IF(OR(C904="",E904="",F904="",G904="",H904="",I904="",J904=""),"",ROUND(IF(J904="Gross Price to Brewers",AE904,IF(J904="Retail Price",AL904,IF(J904="Licensee Retail",AT904,""))),2))),"")</f>
        <v/>
      </c>
      <c r="L904" s="55" t="str">
        <f t="shared" ref="L904:L967" si="473">IFERROR(IF(B:B="","",IF(OR(C904="",E904="",F904="",G904="",H904="",I904="",J904=""),"",ROUND(IF(J904="Gross Price to Brewers",AH904,IF(J904="Retail Price",AP904,IF(J904="Licensee Retail",AX904,""))),2))),"")</f>
        <v/>
      </c>
      <c r="M904" s="43" t="str">
        <f t="shared" ref="M904:M967" si="474">IFERROR(IF(B:B="","",IF(OR(C904="",E904="",F904="",G904="",H904="",I904="",J904=""),"",ROUND(IF(J904="Gross Price to Brewers",AK904,IF(J904="Retail Price",AS904,IF(J904="Licensee Retail",BA904,""))),2))),"")</f>
        <v/>
      </c>
      <c r="N904" s="56" t="str" cm="1">
        <f t="array" ref="N904">IFERROR(IF(_xlfn.SINGLE(B:B)="","",IF(R904="Beer",SUM(LOOKUP(2,1/(Rates!$B$3:$B$5&lt;=W904)/(Rates!$C$3:$C$5&gt;=W904),Rates!$D$3:$D$5)*(X904/100)*W904),IF(R904="Refreshment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56" t="str">
        <f t="shared" ref="O904:O967" si="475">IF(B:B="","",IF(M904&gt;N904,"YES","NO"))</f>
        <v/>
      </c>
      <c r="P904" s="53"/>
      <c r="Q904" s="14" t="str">
        <f t="shared" ref="Q904:Q967" si="476">IF(B904="","",IF(OR(D904="",D904=0),0,D904))</f>
        <v/>
      </c>
      <c r="R904" s="57" t="str">
        <f t="shared" ref="R904:R967" si="477">IF(C904="","",IF(C904="Beer","Beer",IF(C904="Malt-Based Cooler","Refreshment Beverage")))</f>
        <v/>
      </c>
      <c r="S904" s="58" t="str">
        <f>IF(B904="","",IF(R904="Refreshment Beverage",VLOOKUP(VALUE(Q904),Rates!G$15:L$19,2,0),VLOOKUP(VALUE(Q904),Rates!G$4:L$12,2,0)))</f>
        <v/>
      </c>
      <c r="T904" s="58" t="str">
        <f t="shared" ref="T904:T967" si="478">IF(B904="","",G904)</f>
        <v/>
      </c>
      <c r="U904" s="58" t="str">
        <f t="shared" ref="U904:U967" si="479">IF(B:B="","",SUM(W904/V904))</f>
        <v/>
      </c>
      <c r="V904" s="58" t="str">
        <f t="shared" ref="V904:V967" si="480">IF(B904="","",F904)</f>
        <v/>
      </c>
      <c r="W904" s="58" t="str">
        <f t="shared" ref="W904:W967" si="481">IF(B904="","",E904*F904)</f>
        <v/>
      </c>
      <c r="X904" s="59" t="str">
        <f t="shared" ref="X904:X967" si="482">IF(B904="","",H904)</f>
        <v/>
      </c>
      <c r="Y904" s="60" t="str">
        <f>IF(B:B="","",IF(R904="Refreshment Beverage",VLOOKUP(Q904,Rates!G$15:L$19,6,0)*W904,VLOOKUP(Q904,Rates!G$4:L$12,6,0)*W904))</f>
        <v/>
      </c>
      <c r="Z904" s="60" t="str">
        <f t="shared" ref="Z904:Z967" si="483">IF(B:B="","",IF(R904="Refreshment Beverage",0,IF(T904="Keg",0,ROUND(0.34/12*V904,2))))</f>
        <v/>
      </c>
      <c r="AA904" s="60" t="str">
        <f t="shared" si="471"/>
        <v/>
      </c>
      <c r="AB904" s="61" t="str" cm="1">
        <f t="array" ref="AB904">IF(_xlfn.SINGLE(B:B)="","",IF(R904="Refreshment Beverage","",IF(AND(R904="Beer",Q904=0),SUM(LOOKUP(2,1/(Rates!$B$15:$B$18&lt;=W904)/(Rates!$C$15:$C$18&gt;=W904),Rates!$D$15:$D$18)*W904),VLOOKUP(VALUE(_xlfn.SINGLE(Q:Q)),Rates!A:B,2,0)*W904)))</f>
        <v/>
      </c>
      <c r="AC904" s="61" t="str" cm="1">
        <f t="array" ref="AC904">IF(_xlfn.SINGLE(B:B)="","",IF(R904="Refreshment Beverage","",IF(AND(R904="Beer",Q904=0),SUM(LOOKUP(2,1/(Rates!$B$15:$B$18&lt;=W904)/(Rates!$C$15:$C$18&gt;=W904),Rates!$E$15:$E$18)*W904),VLOOKUP(VALUE(_xlfn.SINGLE(Q:Q)),Rates!A:C,3,0)*W904)))</f>
        <v/>
      </c>
      <c r="AD904" s="168">
        <f>IFERROR(IF(R904="Beer","",IF(OR(Q904=1,Q904=2,Q904=3,Q904=4),VLOOKUP(Q904,Rates!$A$31:$B$34,2,0)*W904,IF(V904=1,VLOOKUP(U904,'REB BEV MIN MKUP'!B:E,4,0),IF(V904&gt;1,VLOOKUP(VALUE(W904),'REB BEV MIN MKUP'!O:Q,3,0),0)))),0)</f>
        <v>0</v>
      </c>
      <c r="AE904" s="62" t="str">
        <f t="shared" ref="AE904:AE967" si="484">IF(J904="Gross Price to Brewers",I904,"")</f>
        <v/>
      </c>
      <c r="AF904" s="63" t="str">
        <f t="shared" ref="AF904:AF967" si="485">IF(AE:AE="","",ROUND(SUM(AE904*(S904/100)),4))</f>
        <v/>
      </c>
      <c r="AG904" s="64" t="str">
        <f t="shared" ref="AG904:AG967" si="486">IF(AE:AE="","",IF(R904="Refreshment Beverage",MAX(AF904,AD904),MAX(AB904,AF904)))</f>
        <v/>
      </c>
      <c r="AH904" s="65" t="str">
        <f t="shared" ref="AH904:AH967" si="487">IF(AE:AE="","",IF(R904="Refreshment Beverage",AK904-AJ904,SUM(Y904:AA904)+AE904+AG904))</f>
        <v/>
      </c>
      <c r="AI904" s="66" t="str">
        <f>IF(AE:AE="","",IF(R904="Refreshment Beverage",AK904*(Rates!J$19/100),ROUND(SUM(AH904*(Rates!$J$8/100)),4)))</f>
        <v/>
      </c>
      <c r="AJ904" s="67" t="str">
        <f t="shared" ref="AJ904:AJ967" si="488">IF(AE:AE="","",IF(R904="Refreshment Beverage",AI904,MAX(AC904,AI904)))</f>
        <v/>
      </c>
      <c r="AK904" s="22" t="str">
        <f t="shared" ref="AK904:AK967" si="489">IF(AE:AE="","",IF(R904="Refreshment Beverage",SUM(AE904+Y904+Z904+AA904+AG904),SUM(AH904+AJ904)))</f>
        <v/>
      </c>
      <c r="AL904" s="62" t="str">
        <f t="shared" ref="AL904:AL967" si="490">IF(AS904="","",IF(R904="Refreshment Beverage",ROUND(SUM(AS904-AR904-AA904-Z904-Y904),2),ROUND(SUM(AS904-AR904-AN904-Y904-Z904-AA904),2)))</f>
        <v/>
      </c>
      <c r="AM904" s="63" t="str">
        <f>IF(AS904="","",IF(R904="Refreshment Beverage",ROUND(AS904*Rates!K$19,4),ROUND(AO904*(VLOOKUP(VALUE(Q904),Rates!G$4:L$12,3,0)),4)))</f>
        <v/>
      </c>
      <c r="AN904" s="68" t="str">
        <f>IF(AS904="","",IF(R904="Refreshment Beverage",AS904*(Rates!J$19/100),MAX(AM904,AB904)))</f>
        <v/>
      </c>
      <c r="AO904" s="69" t="str">
        <f t="shared" ref="AO904:AO967" si="491">IF(AS904="","",ROUND(SUM(AS904-AR904-Y904-Z904-AA904),4))</f>
        <v/>
      </c>
      <c r="AP904" s="69" t="str">
        <f t="shared" ref="AP904:AP967" si="492">IF(AS904="","",IF(R904="Refreshment Beverage",ROUND(AS904-AN904,2),ROUND(SUM(AS904-AR904),2)))</f>
        <v/>
      </c>
      <c r="AQ904" s="70" t="str">
        <f>IF(AS904="","",IF(R904="Refreshment Beverage",ROUND(SUM(VLOOKUP(Q:Q,Rates!G$15:L$19,3,0)*(AS904-Y904-Z904-AA904)),4),ROUND(SUM(Rates!$K$8*AS904),4)))</f>
        <v/>
      </c>
      <c r="AR904" s="66" t="str">
        <f t="shared" ref="AR904:AR967" si="493">IF(AS904="","",IF(R904="Refreshment Beverage",MAX(AD904,AQ904),MAX(AQ904,AC904)))</f>
        <v/>
      </c>
      <c r="AS904" s="22" t="str">
        <f t="shared" ref="AS904:AS967" si="494">IF(J904="Retail Price",SUM(I904+0.004),"")</f>
        <v/>
      </c>
      <c r="AT904" s="62" t="str">
        <f t="shared" ref="AT904:AT967" si="495">IF(AX904="","",IF(R904="Refreshment Beverage",SUM(BA904-AV904-Y904-Z904-AA904),SUM(AX904-AV904-Y904-Z904-AA904)))</f>
        <v/>
      </c>
      <c r="AU904" s="63" t="str">
        <f>IF(AX904="","",IF(R904="Refreshment Beverage",ROUND((BA904-Y904-Z904-AA904)*VLOOKUP(VALUE(Q904),Rates!G$15:L$19,3,0),4),ROUND(AW904*(VLOOKUP(VALUE(Q904),Rates!G:L,3,0)),4)))</f>
        <v/>
      </c>
      <c r="AV904" s="68" t="str">
        <f t="shared" ref="AV904:AV967" si="496">IF(AX904="","",IF(R904="Refreshment Beverage",MAX(AU904,AD904),MAX(AB904,AU904)))</f>
        <v/>
      </c>
      <c r="AW904" s="69" t="str">
        <f t="shared" ref="AW904:AW967" si="497">IF(AX904="","",IF(R904="Refreshment Beverage",SUM(BA904-AV904-Y904-Z904-AA904),ROUND(SUM(BA904-AZ904-Y904-Z904-AA904),4)))</f>
        <v/>
      </c>
      <c r="AX904" s="65" t="str">
        <f t="shared" ref="AX904:AX967" si="498">IF(J904="Licensee Retail",I904,"")</f>
        <v/>
      </c>
      <c r="AY904" s="70" t="str">
        <f>IF(AX904="","",IF(R904="Refreshment Beverage",ROUND(SUM(AX904*Rates!K$19),4),ROUND(SUM(AX904*(Rates!J$8/100)),4)))</f>
        <v/>
      </c>
      <c r="AZ904" s="67" t="str">
        <f t="shared" ref="AZ904:AZ967" si="499">IF(AX904="","",MAX($AC904,AY904))</f>
        <v/>
      </c>
      <c r="BA904" s="22" t="str">
        <f t="shared" ref="BA904:BA967" si="500">IF(AX904="","",SUM(AX904+AZ904))</f>
        <v/>
      </c>
      <c r="BD904" s="171"/>
      <c r="BE904" s="171"/>
      <c r="BF904" s="171"/>
      <c r="BG904" s="171"/>
    </row>
    <row r="905" spans="11:59" ht="12.75" customHeight="1" x14ac:dyDescent="0.3">
      <c r="K905" s="42" t="str">
        <f t="shared" si="472"/>
        <v/>
      </c>
      <c r="L905" s="55" t="str">
        <f t="shared" si="473"/>
        <v/>
      </c>
      <c r="M905" s="43" t="str">
        <f t="shared" si="474"/>
        <v/>
      </c>
      <c r="N905" s="56" t="str" cm="1">
        <f t="array" ref="N905">IFERROR(IF(_xlfn.SINGLE(B:B)="","",IF(R905="Beer",SUM(LOOKUP(2,1/(Rates!$B$3:$B$5&lt;=W905)/(Rates!$C$3:$C$5&gt;=W905),Rates!$D$3:$D$5)*(X905/100)*W905),IF(R905="Refreshment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56" t="str">
        <f t="shared" si="475"/>
        <v/>
      </c>
      <c r="P905" s="53"/>
      <c r="Q905" s="14" t="str">
        <f t="shared" si="476"/>
        <v/>
      </c>
      <c r="R905" s="57" t="str">
        <f t="shared" si="477"/>
        <v/>
      </c>
      <c r="S905" s="58" t="str">
        <f>IF(B905="","",IF(R905="Refreshment Beverage",VLOOKUP(VALUE(Q905),Rates!G$15:L$19,2,0),VLOOKUP(VALUE(Q905),Rates!G$4:L$12,2,0)))</f>
        <v/>
      </c>
      <c r="T905" s="58" t="str">
        <f t="shared" si="478"/>
        <v/>
      </c>
      <c r="U905" s="58" t="str">
        <f t="shared" si="479"/>
        <v/>
      </c>
      <c r="V905" s="58" t="str">
        <f t="shared" si="480"/>
        <v/>
      </c>
      <c r="W905" s="58" t="str">
        <f t="shared" si="481"/>
        <v/>
      </c>
      <c r="X905" s="59" t="str">
        <f t="shared" si="482"/>
        <v/>
      </c>
      <c r="Y905" s="60" t="str">
        <f>IF(B:B="","",IF(R905="Refreshment Beverage",VLOOKUP(Q905,Rates!G$15:L$19,6,0)*W905,VLOOKUP(Q905,Rates!G$4:L$12,6,0)*W905))</f>
        <v/>
      </c>
      <c r="Z905" s="60" t="str">
        <f t="shared" si="483"/>
        <v/>
      </c>
      <c r="AA905" s="60" t="str">
        <f t="shared" si="471"/>
        <v/>
      </c>
      <c r="AB905" s="61" t="str" cm="1">
        <f t="array" ref="AB905">IF(_xlfn.SINGLE(B:B)="","",IF(R905="Refreshment Beverage","",IF(AND(R905="Beer",Q905=0),SUM(LOOKUP(2,1/(Rates!$B$15:$B$18&lt;=W905)/(Rates!$C$15:$C$18&gt;=W905),Rates!$D$15:$D$18)*W905),VLOOKUP(VALUE(_xlfn.SINGLE(Q:Q)),Rates!A:B,2,0)*W905)))</f>
        <v/>
      </c>
      <c r="AC905" s="61" t="str" cm="1">
        <f t="array" ref="AC905">IF(_xlfn.SINGLE(B:B)="","",IF(R905="Refreshment Beverage","",IF(AND(R905="Beer",Q905=0),SUM(LOOKUP(2,1/(Rates!$B$15:$B$18&lt;=W905)/(Rates!$C$15:$C$18&gt;=W905),Rates!$E$15:$E$18)*W905),VLOOKUP(VALUE(_xlfn.SINGLE(Q:Q)),Rates!A:C,3,0)*W905)))</f>
        <v/>
      </c>
      <c r="AD905" s="168">
        <f>IFERROR(IF(R905="Beer","",IF(OR(Q905=1,Q905=2,Q905=3,Q905=4),VLOOKUP(Q905,Rates!$A$31:$B$34,2,0)*W905,IF(V905=1,VLOOKUP(U905,'REB BEV MIN MKUP'!B:E,4,0),IF(V905&gt;1,VLOOKUP(VALUE(W905),'REB BEV MIN MKUP'!O:Q,3,0),0)))),0)</f>
        <v>0</v>
      </c>
      <c r="AE905" s="62" t="str">
        <f t="shared" si="484"/>
        <v/>
      </c>
      <c r="AF905" s="63" t="str">
        <f t="shared" si="485"/>
        <v/>
      </c>
      <c r="AG905" s="64" t="str">
        <f t="shared" si="486"/>
        <v/>
      </c>
      <c r="AH905" s="65" t="str">
        <f t="shared" si="487"/>
        <v/>
      </c>
      <c r="AI905" s="66" t="str">
        <f>IF(AE:AE="","",IF(R905="Refreshment Beverage",AK905*(Rates!J$19/100),ROUND(SUM(AH905*(Rates!$J$8/100)),4)))</f>
        <v/>
      </c>
      <c r="AJ905" s="67" t="str">
        <f t="shared" si="488"/>
        <v/>
      </c>
      <c r="AK905" s="22" t="str">
        <f t="shared" si="489"/>
        <v/>
      </c>
      <c r="AL905" s="62" t="str">
        <f t="shared" si="490"/>
        <v/>
      </c>
      <c r="AM905" s="63" t="str">
        <f>IF(AS905="","",IF(R905="Refreshment Beverage",ROUND(AS905*Rates!K$19,4),ROUND(AO905*(VLOOKUP(VALUE(Q905),Rates!G$4:L$12,3,0)),4)))</f>
        <v/>
      </c>
      <c r="AN905" s="68" t="str">
        <f>IF(AS905="","",IF(R905="Refreshment Beverage",AS905*(Rates!J$19/100),MAX(AM905,AB905)))</f>
        <v/>
      </c>
      <c r="AO905" s="69" t="str">
        <f t="shared" si="491"/>
        <v/>
      </c>
      <c r="AP905" s="69" t="str">
        <f t="shared" si="492"/>
        <v/>
      </c>
      <c r="AQ905" s="70" t="str">
        <f>IF(AS905="","",IF(R905="Refreshment Beverage",ROUND(SUM(VLOOKUP(Q:Q,Rates!G$15:L$19,3,0)*(AS905-Y905-Z905-AA905)),4),ROUND(SUM(Rates!$K$8*AS905),4)))</f>
        <v/>
      </c>
      <c r="AR905" s="66" t="str">
        <f t="shared" si="493"/>
        <v/>
      </c>
      <c r="AS905" s="22" t="str">
        <f t="shared" si="494"/>
        <v/>
      </c>
      <c r="AT905" s="62" t="str">
        <f t="shared" si="495"/>
        <v/>
      </c>
      <c r="AU905" s="63" t="str">
        <f>IF(AX905="","",IF(R905="Refreshment Beverage",ROUND((BA905-Y905-Z905-AA905)*VLOOKUP(VALUE(Q905),Rates!G$15:L$19,3,0),4),ROUND(AW905*(VLOOKUP(VALUE(Q905),Rates!G:L,3,0)),4)))</f>
        <v/>
      </c>
      <c r="AV905" s="68" t="str">
        <f t="shared" si="496"/>
        <v/>
      </c>
      <c r="AW905" s="69" t="str">
        <f t="shared" si="497"/>
        <v/>
      </c>
      <c r="AX905" s="65" t="str">
        <f t="shared" si="498"/>
        <v/>
      </c>
      <c r="AY905" s="70" t="str">
        <f>IF(AX905="","",IF(R905="Refreshment Beverage",ROUND(SUM(AX905*Rates!K$19),4),ROUND(SUM(AX905*(Rates!J$8/100)),4)))</f>
        <v/>
      </c>
      <c r="AZ905" s="67" t="str">
        <f t="shared" si="499"/>
        <v/>
      </c>
      <c r="BA905" s="22" t="str">
        <f t="shared" si="500"/>
        <v/>
      </c>
      <c r="BD905" s="171"/>
      <c r="BE905" s="171"/>
      <c r="BF905" s="171"/>
      <c r="BG905" s="171"/>
    </row>
    <row r="906" spans="11:59" ht="12.75" customHeight="1" x14ac:dyDescent="0.3">
      <c r="K906" s="42" t="str">
        <f t="shared" si="472"/>
        <v/>
      </c>
      <c r="L906" s="55" t="str">
        <f t="shared" si="473"/>
        <v/>
      </c>
      <c r="M906" s="43" t="str">
        <f t="shared" si="474"/>
        <v/>
      </c>
      <c r="N906" s="56" t="str" cm="1">
        <f t="array" ref="N906">IFERROR(IF(_xlfn.SINGLE(B:B)="","",IF(R906="Beer",SUM(LOOKUP(2,1/(Rates!$B$3:$B$5&lt;=W906)/(Rates!$C$3:$C$5&gt;=W906),Rates!$D$3:$D$5)*(X906/100)*W906),IF(R906="Refreshment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56" t="str">
        <f t="shared" si="475"/>
        <v/>
      </c>
      <c r="P906" s="53"/>
      <c r="Q906" s="14" t="str">
        <f t="shared" si="476"/>
        <v/>
      </c>
      <c r="R906" s="57" t="str">
        <f t="shared" si="477"/>
        <v/>
      </c>
      <c r="S906" s="58" t="str">
        <f>IF(B906="","",IF(R906="Refreshment Beverage",VLOOKUP(VALUE(Q906),Rates!G$15:L$19,2,0),VLOOKUP(VALUE(Q906),Rates!G$4:L$12,2,0)))</f>
        <v/>
      </c>
      <c r="T906" s="58" t="str">
        <f t="shared" si="478"/>
        <v/>
      </c>
      <c r="U906" s="58" t="str">
        <f t="shared" si="479"/>
        <v/>
      </c>
      <c r="V906" s="58" t="str">
        <f t="shared" si="480"/>
        <v/>
      </c>
      <c r="W906" s="58" t="str">
        <f t="shared" si="481"/>
        <v/>
      </c>
      <c r="X906" s="59" t="str">
        <f t="shared" si="482"/>
        <v/>
      </c>
      <c r="Y906" s="60" t="str">
        <f>IF(B:B="","",IF(R906="Refreshment Beverage",VLOOKUP(Q906,Rates!G$15:L$19,6,0)*W906,VLOOKUP(Q906,Rates!G$4:L$12,6,0)*W906))</f>
        <v/>
      </c>
      <c r="Z906" s="60" t="str">
        <f t="shared" si="483"/>
        <v/>
      </c>
      <c r="AA906" s="60" t="str">
        <f t="shared" si="471"/>
        <v/>
      </c>
      <c r="AB906" s="61" t="str" cm="1">
        <f t="array" ref="AB906">IF(_xlfn.SINGLE(B:B)="","",IF(R906="Refreshment Beverage","",IF(AND(R906="Beer",Q906=0),SUM(LOOKUP(2,1/(Rates!$B$15:$B$18&lt;=W906)/(Rates!$C$15:$C$18&gt;=W906),Rates!$D$15:$D$18)*W906),VLOOKUP(VALUE(_xlfn.SINGLE(Q:Q)),Rates!A:B,2,0)*W906)))</f>
        <v/>
      </c>
      <c r="AC906" s="61" t="str" cm="1">
        <f t="array" ref="AC906">IF(_xlfn.SINGLE(B:B)="","",IF(R906="Refreshment Beverage","",IF(AND(R906="Beer",Q906=0),SUM(LOOKUP(2,1/(Rates!$B$15:$B$18&lt;=W906)/(Rates!$C$15:$C$18&gt;=W906),Rates!$E$15:$E$18)*W906),VLOOKUP(VALUE(_xlfn.SINGLE(Q:Q)),Rates!A:C,3,0)*W906)))</f>
        <v/>
      </c>
      <c r="AD906" s="168">
        <f>IFERROR(IF(R906="Beer","",IF(OR(Q906=1,Q906=2,Q906=3,Q906=4),VLOOKUP(Q906,Rates!$A$31:$B$34,2,0)*W906,IF(V906=1,VLOOKUP(U906,'REB BEV MIN MKUP'!B:E,4,0),IF(V906&gt;1,VLOOKUP(VALUE(W906),'REB BEV MIN MKUP'!O:Q,3,0),0)))),0)</f>
        <v>0</v>
      </c>
      <c r="AE906" s="62" t="str">
        <f t="shared" si="484"/>
        <v/>
      </c>
      <c r="AF906" s="63" t="str">
        <f t="shared" si="485"/>
        <v/>
      </c>
      <c r="AG906" s="64" t="str">
        <f t="shared" si="486"/>
        <v/>
      </c>
      <c r="AH906" s="65" t="str">
        <f t="shared" si="487"/>
        <v/>
      </c>
      <c r="AI906" s="66" t="str">
        <f>IF(AE:AE="","",IF(R906="Refreshment Beverage",AK906*(Rates!J$19/100),ROUND(SUM(AH906*(Rates!$J$8/100)),4)))</f>
        <v/>
      </c>
      <c r="AJ906" s="67" t="str">
        <f t="shared" si="488"/>
        <v/>
      </c>
      <c r="AK906" s="22" t="str">
        <f t="shared" si="489"/>
        <v/>
      </c>
      <c r="AL906" s="62" t="str">
        <f t="shared" si="490"/>
        <v/>
      </c>
      <c r="AM906" s="63" t="str">
        <f>IF(AS906="","",IF(R906="Refreshment Beverage",ROUND(AS906*Rates!K$19,4),ROUND(AO906*(VLOOKUP(VALUE(Q906),Rates!G$4:L$12,3,0)),4)))</f>
        <v/>
      </c>
      <c r="AN906" s="68" t="str">
        <f>IF(AS906="","",IF(R906="Refreshment Beverage",AS906*(Rates!J$19/100),MAX(AM906,AB906)))</f>
        <v/>
      </c>
      <c r="AO906" s="69" t="str">
        <f t="shared" si="491"/>
        <v/>
      </c>
      <c r="AP906" s="69" t="str">
        <f t="shared" si="492"/>
        <v/>
      </c>
      <c r="AQ906" s="70" t="str">
        <f>IF(AS906="","",IF(R906="Refreshment Beverage",ROUND(SUM(VLOOKUP(Q:Q,Rates!G$15:L$19,3,0)*(AS906-Y906-Z906-AA906)),4),ROUND(SUM(Rates!$K$8*AS906),4)))</f>
        <v/>
      </c>
      <c r="AR906" s="66" t="str">
        <f t="shared" si="493"/>
        <v/>
      </c>
      <c r="AS906" s="22" t="str">
        <f t="shared" si="494"/>
        <v/>
      </c>
      <c r="AT906" s="62" t="str">
        <f t="shared" si="495"/>
        <v/>
      </c>
      <c r="AU906" s="63" t="str">
        <f>IF(AX906="","",IF(R906="Refreshment Beverage",ROUND((BA906-Y906-Z906-AA906)*VLOOKUP(VALUE(Q906),Rates!G$15:L$19,3,0),4),ROUND(AW906*(VLOOKUP(VALUE(Q906),Rates!G:L,3,0)),4)))</f>
        <v/>
      </c>
      <c r="AV906" s="68" t="str">
        <f t="shared" si="496"/>
        <v/>
      </c>
      <c r="AW906" s="69" t="str">
        <f t="shared" si="497"/>
        <v/>
      </c>
      <c r="AX906" s="65" t="str">
        <f t="shared" si="498"/>
        <v/>
      </c>
      <c r="AY906" s="70" t="str">
        <f>IF(AX906="","",IF(R906="Refreshment Beverage",ROUND(SUM(AX906*Rates!K$19),4),ROUND(SUM(AX906*(Rates!J$8/100)),4)))</f>
        <v/>
      </c>
      <c r="AZ906" s="67" t="str">
        <f t="shared" si="499"/>
        <v/>
      </c>
      <c r="BA906" s="22" t="str">
        <f t="shared" si="500"/>
        <v/>
      </c>
      <c r="BD906" s="171"/>
      <c r="BE906" s="171"/>
      <c r="BF906" s="171"/>
      <c r="BG906" s="171"/>
    </row>
    <row r="907" spans="11:59" ht="12.75" customHeight="1" x14ac:dyDescent="0.3">
      <c r="K907" s="42" t="str">
        <f t="shared" si="472"/>
        <v/>
      </c>
      <c r="L907" s="55" t="str">
        <f t="shared" si="473"/>
        <v/>
      </c>
      <c r="M907" s="43" t="str">
        <f t="shared" si="474"/>
        <v/>
      </c>
      <c r="N907" s="56" t="str" cm="1">
        <f t="array" ref="N907">IFERROR(IF(_xlfn.SINGLE(B:B)="","",IF(R907="Beer",SUM(LOOKUP(2,1/(Rates!$B$3:$B$5&lt;=W907)/(Rates!$C$3:$C$5&gt;=W907),Rates!$D$3:$D$5)*(X907/100)*W907),IF(R907="Refreshment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56" t="str">
        <f t="shared" si="475"/>
        <v/>
      </c>
      <c r="P907" s="53"/>
      <c r="Q907" s="14" t="str">
        <f t="shared" si="476"/>
        <v/>
      </c>
      <c r="R907" s="57" t="str">
        <f t="shared" si="477"/>
        <v/>
      </c>
      <c r="S907" s="58" t="str">
        <f>IF(B907="","",IF(R907="Refreshment Beverage",VLOOKUP(VALUE(Q907),Rates!G$15:L$19,2,0),VLOOKUP(VALUE(Q907),Rates!G$4:L$12,2,0)))</f>
        <v/>
      </c>
      <c r="T907" s="58" t="str">
        <f t="shared" si="478"/>
        <v/>
      </c>
      <c r="U907" s="58" t="str">
        <f t="shared" si="479"/>
        <v/>
      </c>
      <c r="V907" s="58" t="str">
        <f t="shared" si="480"/>
        <v/>
      </c>
      <c r="W907" s="58" t="str">
        <f t="shared" si="481"/>
        <v/>
      </c>
      <c r="X907" s="59" t="str">
        <f t="shared" si="482"/>
        <v/>
      </c>
      <c r="Y907" s="60" t="str">
        <f>IF(B:B="","",IF(R907="Refreshment Beverage",VLOOKUP(Q907,Rates!G$15:L$19,6,0)*W907,VLOOKUP(Q907,Rates!G$4:L$12,6,0)*W907))</f>
        <v/>
      </c>
      <c r="Z907" s="60" t="str">
        <f t="shared" si="483"/>
        <v/>
      </c>
      <c r="AA907" s="60" t="str">
        <f t="shared" si="471"/>
        <v/>
      </c>
      <c r="AB907" s="61" t="str" cm="1">
        <f t="array" ref="AB907">IF(_xlfn.SINGLE(B:B)="","",IF(R907="Refreshment Beverage","",IF(AND(R907="Beer",Q907=0),SUM(LOOKUP(2,1/(Rates!$B$15:$B$18&lt;=W907)/(Rates!$C$15:$C$18&gt;=W907),Rates!$D$15:$D$18)*W907),VLOOKUP(VALUE(_xlfn.SINGLE(Q:Q)),Rates!A:B,2,0)*W907)))</f>
        <v/>
      </c>
      <c r="AC907" s="61" t="str" cm="1">
        <f t="array" ref="AC907">IF(_xlfn.SINGLE(B:B)="","",IF(R907="Refreshment Beverage","",IF(AND(R907="Beer",Q907=0),SUM(LOOKUP(2,1/(Rates!$B$15:$B$18&lt;=W907)/(Rates!$C$15:$C$18&gt;=W907),Rates!$E$15:$E$18)*W907),VLOOKUP(VALUE(_xlfn.SINGLE(Q:Q)),Rates!A:C,3,0)*W907)))</f>
        <v/>
      </c>
      <c r="AD907" s="168">
        <f>IFERROR(IF(R907="Beer","",IF(OR(Q907=1,Q907=2,Q907=3,Q907=4),VLOOKUP(Q907,Rates!$A$31:$B$34,2,0)*W907,IF(V907=1,VLOOKUP(U907,'REB BEV MIN MKUP'!B:E,4,0),IF(V907&gt;1,VLOOKUP(VALUE(W907),'REB BEV MIN MKUP'!O:Q,3,0),0)))),0)</f>
        <v>0</v>
      </c>
      <c r="AE907" s="62" t="str">
        <f t="shared" si="484"/>
        <v/>
      </c>
      <c r="AF907" s="63" t="str">
        <f t="shared" si="485"/>
        <v/>
      </c>
      <c r="AG907" s="64" t="str">
        <f t="shared" si="486"/>
        <v/>
      </c>
      <c r="AH907" s="65" t="str">
        <f t="shared" si="487"/>
        <v/>
      </c>
      <c r="AI907" s="66" t="str">
        <f>IF(AE:AE="","",IF(R907="Refreshment Beverage",AK907*(Rates!J$19/100),ROUND(SUM(AH907*(Rates!$J$8/100)),4)))</f>
        <v/>
      </c>
      <c r="AJ907" s="67" t="str">
        <f t="shared" si="488"/>
        <v/>
      </c>
      <c r="AK907" s="22" t="str">
        <f t="shared" si="489"/>
        <v/>
      </c>
      <c r="AL907" s="62" t="str">
        <f t="shared" si="490"/>
        <v/>
      </c>
      <c r="AM907" s="63" t="str">
        <f>IF(AS907="","",IF(R907="Refreshment Beverage",ROUND(AS907*Rates!K$19,4),ROUND(AO907*(VLOOKUP(VALUE(Q907),Rates!G$4:L$12,3,0)),4)))</f>
        <v/>
      </c>
      <c r="AN907" s="68" t="str">
        <f>IF(AS907="","",IF(R907="Refreshment Beverage",AS907*(Rates!J$19/100),MAX(AM907,AB907)))</f>
        <v/>
      </c>
      <c r="AO907" s="69" t="str">
        <f t="shared" si="491"/>
        <v/>
      </c>
      <c r="AP907" s="69" t="str">
        <f t="shared" si="492"/>
        <v/>
      </c>
      <c r="AQ907" s="70" t="str">
        <f>IF(AS907="","",IF(R907="Refreshment Beverage",ROUND(SUM(VLOOKUP(Q:Q,Rates!G$15:L$19,3,0)*(AS907-Y907-Z907-AA907)),4),ROUND(SUM(Rates!$K$8*AS907),4)))</f>
        <v/>
      </c>
      <c r="AR907" s="66" t="str">
        <f t="shared" si="493"/>
        <v/>
      </c>
      <c r="AS907" s="22" t="str">
        <f t="shared" si="494"/>
        <v/>
      </c>
      <c r="AT907" s="62" t="str">
        <f t="shared" si="495"/>
        <v/>
      </c>
      <c r="AU907" s="63" t="str">
        <f>IF(AX907="","",IF(R907="Refreshment Beverage",ROUND((BA907-Y907-Z907-AA907)*VLOOKUP(VALUE(Q907),Rates!G$15:L$19,3,0),4),ROUND(AW907*(VLOOKUP(VALUE(Q907),Rates!G:L,3,0)),4)))</f>
        <v/>
      </c>
      <c r="AV907" s="68" t="str">
        <f t="shared" si="496"/>
        <v/>
      </c>
      <c r="AW907" s="69" t="str">
        <f t="shared" si="497"/>
        <v/>
      </c>
      <c r="AX907" s="65" t="str">
        <f t="shared" si="498"/>
        <v/>
      </c>
      <c r="AY907" s="70" t="str">
        <f>IF(AX907="","",IF(R907="Refreshment Beverage",ROUND(SUM(AX907*Rates!K$19),4),ROUND(SUM(AX907*(Rates!J$8/100)),4)))</f>
        <v/>
      </c>
      <c r="AZ907" s="67" t="str">
        <f t="shared" si="499"/>
        <v/>
      </c>
      <c r="BA907" s="22" t="str">
        <f t="shared" si="500"/>
        <v/>
      </c>
      <c r="BD907" s="171"/>
      <c r="BE907" s="171"/>
      <c r="BF907" s="171"/>
      <c r="BG907" s="171"/>
    </row>
    <row r="908" spans="11:59" ht="12.75" customHeight="1" x14ac:dyDescent="0.3">
      <c r="K908" s="42" t="str">
        <f t="shared" si="472"/>
        <v/>
      </c>
      <c r="L908" s="55" t="str">
        <f t="shared" si="473"/>
        <v/>
      </c>
      <c r="M908" s="43" t="str">
        <f t="shared" si="474"/>
        <v/>
      </c>
      <c r="N908" s="56" t="str" cm="1">
        <f t="array" ref="N908">IFERROR(IF(_xlfn.SINGLE(B:B)="","",IF(R908="Beer",SUM(LOOKUP(2,1/(Rates!$B$3:$B$5&lt;=W908)/(Rates!$C$3:$C$5&gt;=W908),Rates!$D$3:$D$5)*(X908/100)*W908),IF(R908="Refreshment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56" t="str">
        <f t="shared" si="475"/>
        <v/>
      </c>
      <c r="P908" s="53"/>
      <c r="Q908" s="14" t="str">
        <f t="shared" si="476"/>
        <v/>
      </c>
      <c r="R908" s="57" t="str">
        <f t="shared" si="477"/>
        <v/>
      </c>
      <c r="S908" s="58" t="str">
        <f>IF(B908="","",IF(R908="Refreshment Beverage",VLOOKUP(VALUE(Q908),Rates!G$15:L$19,2,0),VLOOKUP(VALUE(Q908),Rates!G$4:L$12,2,0)))</f>
        <v/>
      </c>
      <c r="T908" s="58" t="str">
        <f t="shared" si="478"/>
        <v/>
      </c>
      <c r="U908" s="58" t="str">
        <f t="shared" si="479"/>
        <v/>
      </c>
      <c r="V908" s="58" t="str">
        <f t="shared" si="480"/>
        <v/>
      </c>
      <c r="W908" s="58" t="str">
        <f t="shared" si="481"/>
        <v/>
      </c>
      <c r="X908" s="59" t="str">
        <f t="shared" si="482"/>
        <v/>
      </c>
      <c r="Y908" s="60" t="str">
        <f>IF(B:B="","",IF(R908="Refreshment Beverage",VLOOKUP(Q908,Rates!G$15:L$19,6,0)*W908,VLOOKUP(Q908,Rates!G$4:L$12,6,0)*W908))</f>
        <v/>
      </c>
      <c r="Z908" s="60" t="str">
        <f t="shared" si="483"/>
        <v/>
      </c>
      <c r="AA908" s="60" t="str">
        <f t="shared" si="471"/>
        <v/>
      </c>
      <c r="AB908" s="61" t="str" cm="1">
        <f t="array" ref="AB908">IF(_xlfn.SINGLE(B:B)="","",IF(R908="Refreshment Beverage","",IF(AND(R908="Beer",Q908=0),SUM(LOOKUP(2,1/(Rates!$B$15:$B$18&lt;=W908)/(Rates!$C$15:$C$18&gt;=W908),Rates!$D$15:$D$18)*W908),VLOOKUP(VALUE(_xlfn.SINGLE(Q:Q)),Rates!A:B,2,0)*W908)))</f>
        <v/>
      </c>
      <c r="AC908" s="61" t="str" cm="1">
        <f t="array" ref="AC908">IF(_xlfn.SINGLE(B:B)="","",IF(R908="Refreshment Beverage","",IF(AND(R908="Beer",Q908=0),SUM(LOOKUP(2,1/(Rates!$B$15:$B$18&lt;=W908)/(Rates!$C$15:$C$18&gt;=W908),Rates!$E$15:$E$18)*W908),VLOOKUP(VALUE(_xlfn.SINGLE(Q:Q)),Rates!A:C,3,0)*W908)))</f>
        <v/>
      </c>
      <c r="AD908" s="168">
        <f>IFERROR(IF(R908="Beer","",IF(OR(Q908=1,Q908=2,Q908=3,Q908=4),VLOOKUP(Q908,Rates!$A$31:$B$34,2,0)*W908,IF(V908=1,VLOOKUP(U908,'REB BEV MIN MKUP'!B:E,4,0),IF(V908&gt;1,VLOOKUP(VALUE(W908),'REB BEV MIN MKUP'!O:Q,3,0),0)))),0)</f>
        <v>0</v>
      </c>
      <c r="AE908" s="62" t="str">
        <f t="shared" si="484"/>
        <v/>
      </c>
      <c r="AF908" s="63" t="str">
        <f t="shared" si="485"/>
        <v/>
      </c>
      <c r="AG908" s="64" t="str">
        <f t="shared" si="486"/>
        <v/>
      </c>
      <c r="AH908" s="65" t="str">
        <f t="shared" si="487"/>
        <v/>
      </c>
      <c r="AI908" s="66" t="str">
        <f>IF(AE:AE="","",IF(R908="Refreshment Beverage",AK908*(Rates!J$19/100),ROUND(SUM(AH908*(Rates!$J$8/100)),4)))</f>
        <v/>
      </c>
      <c r="AJ908" s="67" t="str">
        <f t="shared" si="488"/>
        <v/>
      </c>
      <c r="AK908" s="22" t="str">
        <f t="shared" si="489"/>
        <v/>
      </c>
      <c r="AL908" s="62" t="str">
        <f t="shared" si="490"/>
        <v/>
      </c>
      <c r="AM908" s="63" t="str">
        <f>IF(AS908="","",IF(R908="Refreshment Beverage",ROUND(AS908*Rates!K$19,4),ROUND(AO908*(VLOOKUP(VALUE(Q908),Rates!G$4:L$12,3,0)),4)))</f>
        <v/>
      </c>
      <c r="AN908" s="68" t="str">
        <f>IF(AS908="","",IF(R908="Refreshment Beverage",AS908*(Rates!J$19/100),MAX(AM908,AB908)))</f>
        <v/>
      </c>
      <c r="AO908" s="69" t="str">
        <f t="shared" si="491"/>
        <v/>
      </c>
      <c r="AP908" s="69" t="str">
        <f t="shared" si="492"/>
        <v/>
      </c>
      <c r="AQ908" s="70" t="str">
        <f>IF(AS908="","",IF(R908="Refreshment Beverage",ROUND(SUM(VLOOKUP(Q:Q,Rates!G$15:L$19,3,0)*(AS908-Y908-Z908-AA908)),4),ROUND(SUM(Rates!$K$8*AS908),4)))</f>
        <v/>
      </c>
      <c r="AR908" s="66" t="str">
        <f t="shared" si="493"/>
        <v/>
      </c>
      <c r="AS908" s="22" t="str">
        <f t="shared" si="494"/>
        <v/>
      </c>
      <c r="AT908" s="62" t="str">
        <f t="shared" si="495"/>
        <v/>
      </c>
      <c r="AU908" s="63" t="str">
        <f>IF(AX908="","",IF(R908="Refreshment Beverage",ROUND((BA908-Y908-Z908-AA908)*VLOOKUP(VALUE(Q908),Rates!G$15:L$19,3,0),4),ROUND(AW908*(VLOOKUP(VALUE(Q908),Rates!G:L,3,0)),4)))</f>
        <v/>
      </c>
      <c r="AV908" s="68" t="str">
        <f t="shared" si="496"/>
        <v/>
      </c>
      <c r="AW908" s="69" t="str">
        <f t="shared" si="497"/>
        <v/>
      </c>
      <c r="AX908" s="65" t="str">
        <f t="shared" si="498"/>
        <v/>
      </c>
      <c r="AY908" s="70" t="str">
        <f>IF(AX908="","",IF(R908="Refreshment Beverage",ROUND(SUM(AX908*Rates!K$19),4),ROUND(SUM(AX908*(Rates!J$8/100)),4)))</f>
        <v/>
      </c>
      <c r="AZ908" s="67" t="str">
        <f t="shared" si="499"/>
        <v/>
      </c>
      <c r="BA908" s="22" t="str">
        <f t="shared" si="500"/>
        <v/>
      </c>
      <c r="BD908" s="171"/>
      <c r="BE908" s="171"/>
      <c r="BF908" s="171"/>
      <c r="BG908" s="171"/>
    </row>
    <row r="909" spans="11:59" ht="12.75" customHeight="1" x14ac:dyDescent="0.3">
      <c r="K909" s="42" t="str">
        <f t="shared" si="472"/>
        <v/>
      </c>
      <c r="L909" s="55" t="str">
        <f t="shared" si="473"/>
        <v/>
      </c>
      <c r="M909" s="43" t="str">
        <f t="shared" si="474"/>
        <v/>
      </c>
      <c r="N909" s="56" t="str" cm="1">
        <f t="array" ref="N909">IFERROR(IF(_xlfn.SINGLE(B:B)="","",IF(R909="Beer",SUM(LOOKUP(2,1/(Rates!$B$3:$B$5&lt;=W909)/(Rates!$C$3:$C$5&gt;=W909),Rates!$D$3:$D$5)*(X909/100)*W909),IF(R909="Refreshment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56" t="str">
        <f t="shared" si="475"/>
        <v/>
      </c>
      <c r="P909" s="53"/>
      <c r="Q909" s="14" t="str">
        <f t="shared" si="476"/>
        <v/>
      </c>
      <c r="R909" s="57" t="str">
        <f t="shared" si="477"/>
        <v/>
      </c>
      <c r="S909" s="58" t="str">
        <f>IF(B909="","",IF(R909="Refreshment Beverage",VLOOKUP(VALUE(Q909),Rates!G$15:L$19,2,0),VLOOKUP(VALUE(Q909),Rates!G$4:L$12,2,0)))</f>
        <v/>
      </c>
      <c r="T909" s="58" t="str">
        <f t="shared" si="478"/>
        <v/>
      </c>
      <c r="U909" s="58" t="str">
        <f t="shared" si="479"/>
        <v/>
      </c>
      <c r="V909" s="58" t="str">
        <f t="shared" si="480"/>
        <v/>
      </c>
      <c r="W909" s="58" t="str">
        <f t="shared" si="481"/>
        <v/>
      </c>
      <c r="X909" s="59" t="str">
        <f t="shared" si="482"/>
        <v/>
      </c>
      <c r="Y909" s="60" t="str">
        <f>IF(B:B="","",IF(R909="Refreshment Beverage",VLOOKUP(Q909,Rates!G$15:L$19,6,0)*W909,VLOOKUP(Q909,Rates!G$4:L$12,6,0)*W909))</f>
        <v/>
      </c>
      <c r="Z909" s="60" t="str">
        <f t="shared" si="483"/>
        <v/>
      </c>
      <c r="AA909" s="60" t="str">
        <f t="shared" si="471"/>
        <v/>
      </c>
      <c r="AB909" s="61" t="str" cm="1">
        <f t="array" ref="AB909">IF(_xlfn.SINGLE(B:B)="","",IF(R909="Refreshment Beverage","",IF(AND(R909="Beer",Q909=0),SUM(LOOKUP(2,1/(Rates!$B$15:$B$18&lt;=W909)/(Rates!$C$15:$C$18&gt;=W909),Rates!$D$15:$D$18)*W909),VLOOKUP(VALUE(_xlfn.SINGLE(Q:Q)),Rates!A:B,2,0)*W909)))</f>
        <v/>
      </c>
      <c r="AC909" s="61" t="str" cm="1">
        <f t="array" ref="AC909">IF(_xlfn.SINGLE(B:B)="","",IF(R909="Refreshment Beverage","",IF(AND(R909="Beer",Q909=0),SUM(LOOKUP(2,1/(Rates!$B$15:$B$18&lt;=W909)/(Rates!$C$15:$C$18&gt;=W909),Rates!$E$15:$E$18)*W909),VLOOKUP(VALUE(_xlfn.SINGLE(Q:Q)),Rates!A:C,3,0)*W909)))</f>
        <v/>
      </c>
      <c r="AD909" s="168">
        <f>IFERROR(IF(R909="Beer","",IF(OR(Q909=1,Q909=2,Q909=3,Q909=4),VLOOKUP(Q909,Rates!$A$31:$B$34,2,0)*W909,IF(V909=1,VLOOKUP(U909,'REB BEV MIN MKUP'!B:E,4,0),IF(V909&gt;1,VLOOKUP(VALUE(W909),'REB BEV MIN MKUP'!O:Q,3,0),0)))),0)</f>
        <v>0</v>
      </c>
      <c r="AE909" s="62" t="str">
        <f t="shared" si="484"/>
        <v/>
      </c>
      <c r="AF909" s="63" t="str">
        <f t="shared" si="485"/>
        <v/>
      </c>
      <c r="AG909" s="64" t="str">
        <f t="shared" si="486"/>
        <v/>
      </c>
      <c r="AH909" s="65" t="str">
        <f t="shared" si="487"/>
        <v/>
      </c>
      <c r="AI909" s="66" t="str">
        <f>IF(AE:AE="","",IF(R909="Refreshment Beverage",AK909*(Rates!J$19/100),ROUND(SUM(AH909*(Rates!$J$8/100)),4)))</f>
        <v/>
      </c>
      <c r="AJ909" s="67" t="str">
        <f t="shared" si="488"/>
        <v/>
      </c>
      <c r="AK909" s="22" t="str">
        <f t="shared" si="489"/>
        <v/>
      </c>
      <c r="AL909" s="62" t="str">
        <f t="shared" si="490"/>
        <v/>
      </c>
      <c r="AM909" s="63" t="str">
        <f>IF(AS909="","",IF(R909="Refreshment Beverage",ROUND(AS909*Rates!K$19,4),ROUND(AO909*(VLOOKUP(VALUE(Q909),Rates!G$4:L$12,3,0)),4)))</f>
        <v/>
      </c>
      <c r="AN909" s="68" t="str">
        <f>IF(AS909="","",IF(R909="Refreshment Beverage",AS909*(Rates!J$19/100),MAX(AM909,AB909)))</f>
        <v/>
      </c>
      <c r="AO909" s="69" t="str">
        <f t="shared" si="491"/>
        <v/>
      </c>
      <c r="AP909" s="69" t="str">
        <f t="shared" si="492"/>
        <v/>
      </c>
      <c r="AQ909" s="70" t="str">
        <f>IF(AS909="","",IF(R909="Refreshment Beverage",ROUND(SUM(VLOOKUP(Q:Q,Rates!G$15:L$19,3,0)*(AS909-Y909-Z909-AA909)),4),ROUND(SUM(Rates!$K$8*AS909),4)))</f>
        <v/>
      </c>
      <c r="AR909" s="66" t="str">
        <f t="shared" si="493"/>
        <v/>
      </c>
      <c r="AS909" s="22" t="str">
        <f t="shared" si="494"/>
        <v/>
      </c>
      <c r="AT909" s="62" t="str">
        <f t="shared" si="495"/>
        <v/>
      </c>
      <c r="AU909" s="63" t="str">
        <f>IF(AX909="","",IF(R909="Refreshment Beverage",ROUND((BA909-Y909-Z909-AA909)*VLOOKUP(VALUE(Q909),Rates!G$15:L$19,3,0),4),ROUND(AW909*(VLOOKUP(VALUE(Q909),Rates!G:L,3,0)),4)))</f>
        <v/>
      </c>
      <c r="AV909" s="68" t="str">
        <f t="shared" si="496"/>
        <v/>
      </c>
      <c r="AW909" s="69" t="str">
        <f t="shared" si="497"/>
        <v/>
      </c>
      <c r="AX909" s="65" t="str">
        <f t="shared" si="498"/>
        <v/>
      </c>
      <c r="AY909" s="70" t="str">
        <f>IF(AX909="","",IF(R909="Refreshment Beverage",ROUND(SUM(AX909*Rates!K$19),4),ROUND(SUM(AX909*(Rates!J$8/100)),4)))</f>
        <v/>
      </c>
      <c r="AZ909" s="67" t="str">
        <f t="shared" si="499"/>
        <v/>
      </c>
      <c r="BA909" s="22" t="str">
        <f t="shared" si="500"/>
        <v/>
      </c>
      <c r="BD909" s="171"/>
      <c r="BE909" s="171"/>
      <c r="BF909" s="171"/>
      <c r="BG909" s="171"/>
    </row>
    <row r="910" spans="11:59" ht="12.75" customHeight="1" x14ac:dyDescent="0.3">
      <c r="K910" s="42" t="str">
        <f t="shared" si="472"/>
        <v/>
      </c>
      <c r="L910" s="55" t="str">
        <f t="shared" si="473"/>
        <v/>
      </c>
      <c r="M910" s="43" t="str">
        <f t="shared" si="474"/>
        <v/>
      </c>
      <c r="N910" s="56" t="str" cm="1">
        <f t="array" ref="N910">IFERROR(IF(_xlfn.SINGLE(B:B)="","",IF(R910="Beer",SUM(LOOKUP(2,1/(Rates!$B$3:$B$5&lt;=W910)/(Rates!$C$3:$C$5&gt;=W910),Rates!$D$3:$D$5)*(X910/100)*W910),IF(R910="Refreshment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56" t="str">
        <f t="shared" si="475"/>
        <v/>
      </c>
      <c r="P910" s="53"/>
      <c r="Q910" s="14" t="str">
        <f t="shared" si="476"/>
        <v/>
      </c>
      <c r="R910" s="57" t="str">
        <f t="shared" si="477"/>
        <v/>
      </c>
      <c r="S910" s="58" t="str">
        <f>IF(B910="","",IF(R910="Refreshment Beverage",VLOOKUP(VALUE(Q910),Rates!G$15:L$19,2,0),VLOOKUP(VALUE(Q910),Rates!G$4:L$12,2,0)))</f>
        <v/>
      </c>
      <c r="T910" s="58" t="str">
        <f t="shared" si="478"/>
        <v/>
      </c>
      <c r="U910" s="58" t="str">
        <f t="shared" si="479"/>
        <v/>
      </c>
      <c r="V910" s="58" t="str">
        <f t="shared" si="480"/>
        <v/>
      </c>
      <c r="W910" s="58" t="str">
        <f t="shared" si="481"/>
        <v/>
      </c>
      <c r="X910" s="59" t="str">
        <f t="shared" si="482"/>
        <v/>
      </c>
      <c r="Y910" s="60" t="str">
        <f>IF(B:B="","",IF(R910="Refreshment Beverage",VLOOKUP(Q910,Rates!G$15:L$19,6,0)*W910,VLOOKUP(Q910,Rates!G$4:L$12,6,0)*W910))</f>
        <v/>
      </c>
      <c r="Z910" s="60" t="str">
        <f t="shared" si="483"/>
        <v/>
      </c>
      <c r="AA910" s="60" t="str">
        <f t="shared" si="471"/>
        <v/>
      </c>
      <c r="AB910" s="61" t="str" cm="1">
        <f t="array" ref="AB910">IF(_xlfn.SINGLE(B:B)="","",IF(R910="Refreshment Beverage","",IF(AND(R910="Beer",Q910=0),SUM(LOOKUP(2,1/(Rates!$B$15:$B$18&lt;=W910)/(Rates!$C$15:$C$18&gt;=W910),Rates!$D$15:$D$18)*W910),VLOOKUP(VALUE(_xlfn.SINGLE(Q:Q)),Rates!A:B,2,0)*W910)))</f>
        <v/>
      </c>
      <c r="AC910" s="61" t="str" cm="1">
        <f t="array" ref="AC910">IF(_xlfn.SINGLE(B:B)="","",IF(R910="Refreshment Beverage","",IF(AND(R910="Beer",Q910=0),SUM(LOOKUP(2,1/(Rates!$B$15:$B$18&lt;=W910)/(Rates!$C$15:$C$18&gt;=W910),Rates!$E$15:$E$18)*W910),VLOOKUP(VALUE(_xlfn.SINGLE(Q:Q)),Rates!A:C,3,0)*W910)))</f>
        <v/>
      </c>
      <c r="AD910" s="168">
        <f>IFERROR(IF(R910="Beer","",IF(OR(Q910=1,Q910=2,Q910=3,Q910=4),VLOOKUP(Q910,Rates!$A$31:$B$34,2,0)*W910,IF(V910=1,VLOOKUP(U910,'REB BEV MIN MKUP'!B:E,4,0),IF(V910&gt;1,VLOOKUP(VALUE(W910),'REB BEV MIN MKUP'!O:Q,3,0),0)))),0)</f>
        <v>0</v>
      </c>
      <c r="AE910" s="62" t="str">
        <f t="shared" si="484"/>
        <v/>
      </c>
      <c r="AF910" s="63" t="str">
        <f t="shared" si="485"/>
        <v/>
      </c>
      <c r="AG910" s="64" t="str">
        <f t="shared" si="486"/>
        <v/>
      </c>
      <c r="AH910" s="65" t="str">
        <f t="shared" si="487"/>
        <v/>
      </c>
      <c r="AI910" s="66" t="str">
        <f>IF(AE:AE="","",IF(R910="Refreshment Beverage",AK910*(Rates!J$19/100),ROUND(SUM(AH910*(Rates!$J$8/100)),4)))</f>
        <v/>
      </c>
      <c r="AJ910" s="67" t="str">
        <f t="shared" si="488"/>
        <v/>
      </c>
      <c r="AK910" s="22" t="str">
        <f t="shared" si="489"/>
        <v/>
      </c>
      <c r="AL910" s="62" t="str">
        <f t="shared" si="490"/>
        <v/>
      </c>
      <c r="AM910" s="63" t="str">
        <f>IF(AS910="","",IF(R910="Refreshment Beverage",ROUND(AS910*Rates!K$19,4),ROUND(AO910*(VLOOKUP(VALUE(Q910),Rates!G$4:L$12,3,0)),4)))</f>
        <v/>
      </c>
      <c r="AN910" s="68" t="str">
        <f>IF(AS910="","",IF(R910="Refreshment Beverage",AS910*(Rates!J$19/100),MAX(AM910,AB910)))</f>
        <v/>
      </c>
      <c r="AO910" s="69" t="str">
        <f t="shared" si="491"/>
        <v/>
      </c>
      <c r="AP910" s="69" t="str">
        <f t="shared" si="492"/>
        <v/>
      </c>
      <c r="AQ910" s="70" t="str">
        <f>IF(AS910="","",IF(R910="Refreshment Beverage",ROUND(SUM(VLOOKUP(Q:Q,Rates!G$15:L$19,3,0)*(AS910-Y910-Z910-AA910)),4),ROUND(SUM(Rates!$K$8*AS910),4)))</f>
        <v/>
      </c>
      <c r="AR910" s="66" t="str">
        <f t="shared" si="493"/>
        <v/>
      </c>
      <c r="AS910" s="22" t="str">
        <f t="shared" si="494"/>
        <v/>
      </c>
      <c r="AT910" s="62" t="str">
        <f t="shared" si="495"/>
        <v/>
      </c>
      <c r="AU910" s="63" t="str">
        <f>IF(AX910="","",IF(R910="Refreshment Beverage",ROUND((BA910-Y910-Z910-AA910)*VLOOKUP(VALUE(Q910),Rates!G$15:L$19,3,0),4),ROUND(AW910*(VLOOKUP(VALUE(Q910),Rates!G:L,3,0)),4)))</f>
        <v/>
      </c>
      <c r="AV910" s="68" t="str">
        <f t="shared" si="496"/>
        <v/>
      </c>
      <c r="AW910" s="69" t="str">
        <f t="shared" si="497"/>
        <v/>
      </c>
      <c r="AX910" s="65" t="str">
        <f t="shared" si="498"/>
        <v/>
      </c>
      <c r="AY910" s="70" t="str">
        <f>IF(AX910="","",IF(R910="Refreshment Beverage",ROUND(SUM(AX910*Rates!K$19),4),ROUND(SUM(AX910*(Rates!J$8/100)),4)))</f>
        <v/>
      </c>
      <c r="AZ910" s="67" t="str">
        <f t="shared" si="499"/>
        <v/>
      </c>
      <c r="BA910" s="22" t="str">
        <f t="shared" si="500"/>
        <v/>
      </c>
      <c r="BD910" s="171"/>
      <c r="BE910" s="171"/>
      <c r="BF910" s="171"/>
      <c r="BG910" s="171"/>
    </row>
    <row r="911" spans="11:59" ht="12.75" customHeight="1" x14ac:dyDescent="0.3">
      <c r="K911" s="42" t="str">
        <f t="shared" si="472"/>
        <v/>
      </c>
      <c r="L911" s="55" t="str">
        <f t="shared" si="473"/>
        <v/>
      </c>
      <c r="M911" s="43" t="str">
        <f t="shared" si="474"/>
        <v/>
      </c>
      <c r="N911" s="56" t="str" cm="1">
        <f t="array" ref="N911">IFERROR(IF(_xlfn.SINGLE(B:B)="","",IF(R911="Beer",SUM(LOOKUP(2,1/(Rates!$B$3:$B$5&lt;=W911)/(Rates!$C$3:$C$5&gt;=W911),Rates!$D$3:$D$5)*(X911/100)*W911),IF(R911="Refreshment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56" t="str">
        <f t="shared" si="475"/>
        <v/>
      </c>
      <c r="P911" s="53"/>
      <c r="Q911" s="14" t="str">
        <f t="shared" si="476"/>
        <v/>
      </c>
      <c r="R911" s="57" t="str">
        <f t="shared" si="477"/>
        <v/>
      </c>
      <c r="S911" s="58" t="str">
        <f>IF(B911="","",IF(R911="Refreshment Beverage",VLOOKUP(VALUE(Q911),Rates!G$15:L$19,2,0),VLOOKUP(VALUE(Q911),Rates!G$4:L$12,2,0)))</f>
        <v/>
      </c>
      <c r="T911" s="58" t="str">
        <f t="shared" si="478"/>
        <v/>
      </c>
      <c r="U911" s="58" t="str">
        <f t="shared" si="479"/>
        <v/>
      </c>
      <c r="V911" s="58" t="str">
        <f t="shared" si="480"/>
        <v/>
      </c>
      <c r="W911" s="58" t="str">
        <f t="shared" si="481"/>
        <v/>
      </c>
      <c r="X911" s="59" t="str">
        <f t="shared" si="482"/>
        <v/>
      </c>
      <c r="Y911" s="60" t="str">
        <f>IF(B:B="","",IF(R911="Refreshment Beverage",VLOOKUP(Q911,Rates!G$15:L$19,6,0)*W911,VLOOKUP(Q911,Rates!G$4:L$12,6,0)*W911))</f>
        <v/>
      </c>
      <c r="Z911" s="60" t="str">
        <f t="shared" si="483"/>
        <v/>
      </c>
      <c r="AA911" s="60" t="str">
        <f t="shared" si="471"/>
        <v/>
      </c>
      <c r="AB911" s="61" t="str" cm="1">
        <f t="array" ref="AB911">IF(_xlfn.SINGLE(B:B)="","",IF(R911="Refreshment Beverage","",IF(AND(R911="Beer",Q911=0),SUM(LOOKUP(2,1/(Rates!$B$15:$B$18&lt;=W911)/(Rates!$C$15:$C$18&gt;=W911),Rates!$D$15:$D$18)*W911),VLOOKUP(VALUE(_xlfn.SINGLE(Q:Q)),Rates!A:B,2,0)*W911)))</f>
        <v/>
      </c>
      <c r="AC911" s="61" t="str" cm="1">
        <f t="array" ref="AC911">IF(_xlfn.SINGLE(B:B)="","",IF(R911="Refreshment Beverage","",IF(AND(R911="Beer",Q911=0),SUM(LOOKUP(2,1/(Rates!$B$15:$B$18&lt;=W911)/(Rates!$C$15:$C$18&gt;=W911),Rates!$E$15:$E$18)*W911),VLOOKUP(VALUE(_xlfn.SINGLE(Q:Q)),Rates!A:C,3,0)*W911)))</f>
        <v/>
      </c>
      <c r="AD911" s="168">
        <f>IFERROR(IF(R911="Beer","",IF(OR(Q911=1,Q911=2,Q911=3,Q911=4),VLOOKUP(Q911,Rates!$A$31:$B$34,2,0)*W911,IF(V911=1,VLOOKUP(U911,'REB BEV MIN MKUP'!B:E,4,0),IF(V911&gt;1,VLOOKUP(VALUE(W911),'REB BEV MIN MKUP'!O:Q,3,0),0)))),0)</f>
        <v>0</v>
      </c>
      <c r="AE911" s="62" t="str">
        <f t="shared" si="484"/>
        <v/>
      </c>
      <c r="AF911" s="63" t="str">
        <f t="shared" si="485"/>
        <v/>
      </c>
      <c r="AG911" s="64" t="str">
        <f t="shared" si="486"/>
        <v/>
      </c>
      <c r="AH911" s="65" t="str">
        <f t="shared" si="487"/>
        <v/>
      </c>
      <c r="AI911" s="66" t="str">
        <f>IF(AE:AE="","",IF(R911="Refreshment Beverage",AK911*(Rates!J$19/100),ROUND(SUM(AH911*(Rates!$J$8/100)),4)))</f>
        <v/>
      </c>
      <c r="AJ911" s="67" t="str">
        <f t="shared" si="488"/>
        <v/>
      </c>
      <c r="AK911" s="22" t="str">
        <f t="shared" si="489"/>
        <v/>
      </c>
      <c r="AL911" s="62" t="str">
        <f t="shared" si="490"/>
        <v/>
      </c>
      <c r="AM911" s="63" t="str">
        <f>IF(AS911="","",IF(R911="Refreshment Beverage",ROUND(AS911*Rates!K$19,4),ROUND(AO911*(VLOOKUP(VALUE(Q911),Rates!G$4:L$12,3,0)),4)))</f>
        <v/>
      </c>
      <c r="AN911" s="68" t="str">
        <f>IF(AS911="","",IF(R911="Refreshment Beverage",AS911*(Rates!J$19/100),MAX(AM911,AB911)))</f>
        <v/>
      </c>
      <c r="AO911" s="69" t="str">
        <f t="shared" si="491"/>
        <v/>
      </c>
      <c r="AP911" s="69" t="str">
        <f t="shared" si="492"/>
        <v/>
      </c>
      <c r="AQ911" s="70" t="str">
        <f>IF(AS911="","",IF(R911="Refreshment Beverage",ROUND(SUM(VLOOKUP(Q:Q,Rates!G$15:L$19,3,0)*(AS911-Y911-Z911-AA911)),4),ROUND(SUM(Rates!$K$8*AS911),4)))</f>
        <v/>
      </c>
      <c r="AR911" s="66" t="str">
        <f t="shared" si="493"/>
        <v/>
      </c>
      <c r="AS911" s="22" t="str">
        <f t="shared" si="494"/>
        <v/>
      </c>
      <c r="AT911" s="62" t="str">
        <f t="shared" si="495"/>
        <v/>
      </c>
      <c r="AU911" s="63" t="str">
        <f>IF(AX911="","",IF(R911="Refreshment Beverage",ROUND((BA911-Y911-Z911-AA911)*VLOOKUP(VALUE(Q911),Rates!G$15:L$19,3,0),4),ROUND(AW911*(VLOOKUP(VALUE(Q911),Rates!G:L,3,0)),4)))</f>
        <v/>
      </c>
      <c r="AV911" s="68" t="str">
        <f t="shared" si="496"/>
        <v/>
      </c>
      <c r="AW911" s="69" t="str">
        <f t="shared" si="497"/>
        <v/>
      </c>
      <c r="AX911" s="65" t="str">
        <f t="shared" si="498"/>
        <v/>
      </c>
      <c r="AY911" s="70" t="str">
        <f>IF(AX911="","",IF(R911="Refreshment Beverage",ROUND(SUM(AX911*Rates!K$19),4),ROUND(SUM(AX911*(Rates!J$8/100)),4)))</f>
        <v/>
      </c>
      <c r="AZ911" s="67" t="str">
        <f t="shared" si="499"/>
        <v/>
      </c>
      <c r="BA911" s="22" t="str">
        <f t="shared" si="500"/>
        <v/>
      </c>
      <c r="BD911" s="171"/>
      <c r="BE911" s="171"/>
      <c r="BF911" s="171"/>
      <c r="BG911" s="171"/>
    </row>
    <row r="912" spans="11:59" ht="12.75" customHeight="1" x14ac:dyDescent="0.3">
      <c r="K912" s="42" t="str">
        <f t="shared" si="472"/>
        <v/>
      </c>
      <c r="L912" s="55" t="str">
        <f t="shared" si="473"/>
        <v/>
      </c>
      <c r="M912" s="43" t="str">
        <f t="shared" si="474"/>
        <v/>
      </c>
      <c r="N912" s="56" t="str" cm="1">
        <f t="array" ref="N912">IFERROR(IF(_xlfn.SINGLE(B:B)="","",IF(R912="Beer",SUM(LOOKUP(2,1/(Rates!$B$3:$B$5&lt;=W912)/(Rates!$C$3:$C$5&gt;=W912),Rates!$D$3:$D$5)*(X912/100)*W912),IF(R912="Refreshment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56" t="str">
        <f t="shared" si="475"/>
        <v/>
      </c>
      <c r="P912" s="53"/>
      <c r="Q912" s="14" t="str">
        <f t="shared" si="476"/>
        <v/>
      </c>
      <c r="R912" s="57" t="str">
        <f t="shared" si="477"/>
        <v/>
      </c>
      <c r="S912" s="58" t="str">
        <f>IF(B912="","",IF(R912="Refreshment Beverage",VLOOKUP(VALUE(Q912),Rates!G$15:L$19,2,0),VLOOKUP(VALUE(Q912),Rates!G$4:L$12,2,0)))</f>
        <v/>
      </c>
      <c r="T912" s="58" t="str">
        <f t="shared" si="478"/>
        <v/>
      </c>
      <c r="U912" s="58" t="str">
        <f t="shared" si="479"/>
        <v/>
      </c>
      <c r="V912" s="58" t="str">
        <f t="shared" si="480"/>
        <v/>
      </c>
      <c r="W912" s="58" t="str">
        <f t="shared" si="481"/>
        <v/>
      </c>
      <c r="X912" s="59" t="str">
        <f t="shared" si="482"/>
        <v/>
      </c>
      <c r="Y912" s="60" t="str">
        <f>IF(B:B="","",IF(R912="Refreshment Beverage",VLOOKUP(Q912,Rates!G$15:L$19,6,0)*W912,VLOOKUP(Q912,Rates!G$4:L$12,6,0)*W912))</f>
        <v/>
      </c>
      <c r="Z912" s="60" t="str">
        <f t="shared" si="483"/>
        <v/>
      </c>
      <c r="AA912" s="60" t="str">
        <f t="shared" si="471"/>
        <v/>
      </c>
      <c r="AB912" s="61" t="str" cm="1">
        <f t="array" ref="AB912">IF(_xlfn.SINGLE(B:B)="","",IF(R912="Refreshment Beverage","",IF(AND(R912="Beer",Q912=0),SUM(LOOKUP(2,1/(Rates!$B$15:$B$18&lt;=W912)/(Rates!$C$15:$C$18&gt;=W912),Rates!$D$15:$D$18)*W912),VLOOKUP(VALUE(_xlfn.SINGLE(Q:Q)),Rates!A:B,2,0)*W912)))</f>
        <v/>
      </c>
      <c r="AC912" s="61" t="str" cm="1">
        <f t="array" ref="AC912">IF(_xlfn.SINGLE(B:B)="","",IF(R912="Refreshment Beverage","",IF(AND(R912="Beer",Q912=0),SUM(LOOKUP(2,1/(Rates!$B$15:$B$18&lt;=W912)/(Rates!$C$15:$C$18&gt;=W912),Rates!$E$15:$E$18)*W912),VLOOKUP(VALUE(_xlfn.SINGLE(Q:Q)),Rates!A:C,3,0)*W912)))</f>
        <v/>
      </c>
      <c r="AD912" s="168">
        <f>IFERROR(IF(R912="Beer","",IF(OR(Q912=1,Q912=2,Q912=3,Q912=4),VLOOKUP(Q912,Rates!$A$31:$B$34,2,0)*W912,IF(V912=1,VLOOKUP(U912,'REB BEV MIN MKUP'!B:E,4,0),IF(V912&gt;1,VLOOKUP(VALUE(W912),'REB BEV MIN MKUP'!O:Q,3,0),0)))),0)</f>
        <v>0</v>
      </c>
      <c r="AE912" s="62" t="str">
        <f t="shared" si="484"/>
        <v/>
      </c>
      <c r="AF912" s="63" t="str">
        <f t="shared" si="485"/>
        <v/>
      </c>
      <c r="AG912" s="64" t="str">
        <f t="shared" si="486"/>
        <v/>
      </c>
      <c r="AH912" s="65" t="str">
        <f t="shared" si="487"/>
        <v/>
      </c>
      <c r="AI912" s="66" t="str">
        <f>IF(AE:AE="","",IF(R912="Refreshment Beverage",AK912*(Rates!J$19/100),ROUND(SUM(AH912*(Rates!$J$8/100)),4)))</f>
        <v/>
      </c>
      <c r="AJ912" s="67" t="str">
        <f t="shared" si="488"/>
        <v/>
      </c>
      <c r="AK912" s="22" t="str">
        <f t="shared" si="489"/>
        <v/>
      </c>
      <c r="AL912" s="62" t="str">
        <f t="shared" si="490"/>
        <v/>
      </c>
      <c r="AM912" s="63" t="str">
        <f>IF(AS912="","",IF(R912="Refreshment Beverage",ROUND(AS912*Rates!K$19,4),ROUND(AO912*(VLOOKUP(VALUE(Q912),Rates!G$4:L$12,3,0)),4)))</f>
        <v/>
      </c>
      <c r="AN912" s="68" t="str">
        <f>IF(AS912="","",IF(R912="Refreshment Beverage",AS912*(Rates!J$19/100),MAX(AM912,AB912)))</f>
        <v/>
      </c>
      <c r="AO912" s="69" t="str">
        <f t="shared" si="491"/>
        <v/>
      </c>
      <c r="AP912" s="69" t="str">
        <f t="shared" si="492"/>
        <v/>
      </c>
      <c r="AQ912" s="70" t="str">
        <f>IF(AS912="","",IF(R912="Refreshment Beverage",ROUND(SUM(VLOOKUP(Q:Q,Rates!G$15:L$19,3,0)*(AS912-Y912-Z912-AA912)),4),ROUND(SUM(Rates!$K$8*AS912),4)))</f>
        <v/>
      </c>
      <c r="AR912" s="66" t="str">
        <f t="shared" si="493"/>
        <v/>
      </c>
      <c r="AS912" s="22" t="str">
        <f t="shared" si="494"/>
        <v/>
      </c>
      <c r="AT912" s="62" t="str">
        <f t="shared" si="495"/>
        <v/>
      </c>
      <c r="AU912" s="63" t="str">
        <f>IF(AX912="","",IF(R912="Refreshment Beverage",ROUND((BA912-Y912-Z912-AA912)*VLOOKUP(VALUE(Q912),Rates!G$15:L$19,3,0),4),ROUND(AW912*(VLOOKUP(VALUE(Q912),Rates!G:L,3,0)),4)))</f>
        <v/>
      </c>
      <c r="AV912" s="68" t="str">
        <f t="shared" si="496"/>
        <v/>
      </c>
      <c r="AW912" s="69" t="str">
        <f t="shared" si="497"/>
        <v/>
      </c>
      <c r="AX912" s="65" t="str">
        <f t="shared" si="498"/>
        <v/>
      </c>
      <c r="AY912" s="70" t="str">
        <f>IF(AX912="","",IF(R912="Refreshment Beverage",ROUND(SUM(AX912*Rates!K$19),4),ROUND(SUM(AX912*(Rates!J$8/100)),4)))</f>
        <v/>
      </c>
      <c r="AZ912" s="67" t="str">
        <f t="shared" si="499"/>
        <v/>
      </c>
      <c r="BA912" s="22" t="str">
        <f t="shared" si="500"/>
        <v/>
      </c>
      <c r="BD912" s="171"/>
      <c r="BE912" s="171"/>
      <c r="BF912" s="171"/>
      <c r="BG912" s="171"/>
    </row>
    <row r="913" spans="11:59" ht="12.75" customHeight="1" x14ac:dyDescent="0.3">
      <c r="K913" s="42" t="str">
        <f t="shared" si="472"/>
        <v/>
      </c>
      <c r="L913" s="55" t="str">
        <f t="shared" si="473"/>
        <v/>
      </c>
      <c r="M913" s="43" t="str">
        <f t="shared" si="474"/>
        <v/>
      </c>
      <c r="N913" s="56" t="str" cm="1">
        <f t="array" ref="N913">IFERROR(IF(_xlfn.SINGLE(B:B)="","",IF(R913="Beer",SUM(LOOKUP(2,1/(Rates!$B$3:$B$5&lt;=W913)/(Rates!$C$3:$C$5&gt;=W913),Rates!$D$3:$D$5)*(X913/100)*W913),IF(R913="Refreshment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56" t="str">
        <f t="shared" si="475"/>
        <v/>
      </c>
      <c r="P913" s="53"/>
      <c r="Q913" s="14" t="str">
        <f t="shared" si="476"/>
        <v/>
      </c>
      <c r="R913" s="57" t="str">
        <f t="shared" si="477"/>
        <v/>
      </c>
      <c r="S913" s="58" t="str">
        <f>IF(B913="","",IF(R913="Refreshment Beverage",VLOOKUP(VALUE(Q913),Rates!G$15:L$19,2,0),VLOOKUP(VALUE(Q913),Rates!G$4:L$12,2,0)))</f>
        <v/>
      </c>
      <c r="T913" s="58" t="str">
        <f t="shared" si="478"/>
        <v/>
      </c>
      <c r="U913" s="58" t="str">
        <f t="shared" si="479"/>
        <v/>
      </c>
      <c r="V913" s="58" t="str">
        <f t="shared" si="480"/>
        <v/>
      </c>
      <c r="W913" s="58" t="str">
        <f t="shared" si="481"/>
        <v/>
      </c>
      <c r="X913" s="59" t="str">
        <f t="shared" si="482"/>
        <v/>
      </c>
      <c r="Y913" s="60" t="str">
        <f>IF(B:B="","",IF(R913="Refreshment Beverage",VLOOKUP(Q913,Rates!G$15:L$19,6,0)*W913,VLOOKUP(Q913,Rates!G$4:L$12,6,0)*W913))</f>
        <v/>
      </c>
      <c r="Z913" s="60" t="str">
        <f t="shared" si="483"/>
        <v/>
      </c>
      <c r="AA913" s="60" t="str">
        <f t="shared" si="471"/>
        <v/>
      </c>
      <c r="AB913" s="61" t="str" cm="1">
        <f t="array" ref="AB913">IF(_xlfn.SINGLE(B:B)="","",IF(R913="Refreshment Beverage","",IF(AND(R913="Beer",Q913=0),SUM(LOOKUP(2,1/(Rates!$B$15:$B$18&lt;=W913)/(Rates!$C$15:$C$18&gt;=W913),Rates!$D$15:$D$18)*W913),VLOOKUP(VALUE(_xlfn.SINGLE(Q:Q)),Rates!A:B,2,0)*W913)))</f>
        <v/>
      </c>
      <c r="AC913" s="61" t="str" cm="1">
        <f t="array" ref="AC913">IF(_xlfn.SINGLE(B:B)="","",IF(R913="Refreshment Beverage","",IF(AND(R913="Beer",Q913=0),SUM(LOOKUP(2,1/(Rates!$B$15:$B$18&lt;=W913)/(Rates!$C$15:$C$18&gt;=W913),Rates!$E$15:$E$18)*W913),VLOOKUP(VALUE(_xlfn.SINGLE(Q:Q)),Rates!A:C,3,0)*W913)))</f>
        <v/>
      </c>
      <c r="AD913" s="168">
        <f>IFERROR(IF(R913="Beer","",IF(OR(Q913=1,Q913=2,Q913=3,Q913=4),VLOOKUP(Q913,Rates!$A$31:$B$34,2,0)*W913,IF(V913=1,VLOOKUP(U913,'REB BEV MIN MKUP'!B:E,4,0),IF(V913&gt;1,VLOOKUP(VALUE(W913),'REB BEV MIN MKUP'!O:Q,3,0),0)))),0)</f>
        <v>0</v>
      </c>
      <c r="AE913" s="62" t="str">
        <f t="shared" si="484"/>
        <v/>
      </c>
      <c r="AF913" s="63" t="str">
        <f t="shared" si="485"/>
        <v/>
      </c>
      <c r="AG913" s="64" t="str">
        <f t="shared" si="486"/>
        <v/>
      </c>
      <c r="AH913" s="65" t="str">
        <f t="shared" si="487"/>
        <v/>
      </c>
      <c r="AI913" s="66" t="str">
        <f>IF(AE:AE="","",IF(R913="Refreshment Beverage",AK913*(Rates!J$19/100),ROUND(SUM(AH913*(Rates!$J$8/100)),4)))</f>
        <v/>
      </c>
      <c r="AJ913" s="67" t="str">
        <f t="shared" si="488"/>
        <v/>
      </c>
      <c r="AK913" s="22" t="str">
        <f t="shared" si="489"/>
        <v/>
      </c>
      <c r="AL913" s="62" t="str">
        <f t="shared" si="490"/>
        <v/>
      </c>
      <c r="AM913" s="63" t="str">
        <f>IF(AS913="","",IF(R913="Refreshment Beverage",ROUND(AS913*Rates!K$19,4),ROUND(AO913*(VLOOKUP(VALUE(Q913),Rates!G$4:L$12,3,0)),4)))</f>
        <v/>
      </c>
      <c r="AN913" s="68" t="str">
        <f>IF(AS913="","",IF(R913="Refreshment Beverage",AS913*(Rates!J$19/100),MAX(AM913,AB913)))</f>
        <v/>
      </c>
      <c r="AO913" s="69" t="str">
        <f t="shared" si="491"/>
        <v/>
      </c>
      <c r="AP913" s="69" t="str">
        <f t="shared" si="492"/>
        <v/>
      </c>
      <c r="AQ913" s="70" t="str">
        <f>IF(AS913="","",IF(R913="Refreshment Beverage",ROUND(SUM(VLOOKUP(Q:Q,Rates!G$15:L$19,3,0)*(AS913-Y913-Z913-AA913)),4),ROUND(SUM(Rates!$K$8*AS913),4)))</f>
        <v/>
      </c>
      <c r="AR913" s="66" t="str">
        <f t="shared" si="493"/>
        <v/>
      </c>
      <c r="AS913" s="22" t="str">
        <f t="shared" si="494"/>
        <v/>
      </c>
      <c r="AT913" s="62" t="str">
        <f t="shared" si="495"/>
        <v/>
      </c>
      <c r="AU913" s="63" t="str">
        <f>IF(AX913="","",IF(R913="Refreshment Beverage",ROUND((BA913-Y913-Z913-AA913)*VLOOKUP(VALUE(Q913),Rates!G$15:L$19,3,0),4),ROUND(AW913*(VLOOKUP(VALUE(Q913),Rates!G:L,3,0)),4)))</f>
        <v/>
      </c>
      <c r="AV913" s="68" t="str">
        <f t="shared" si="496"/>
        <v/>
      </c>
      <c r="AW913" s="69" t="str">
        <f t="shared" si="497"/>
        <v/>
      </c>
      <c r="AX913" s="65" t="str">
        <f t="shared" si="498"/>
        <v/>
      </c>
      <c r="AY913" s="70" t="str">
        <f>IF(AX913="","",IF(R913="Refreshment Beverage",ROUND(SUM(AX913*Rates!K$19),4),ROUND(SUM(AX913*(Rates!J$8/100)),4)))</f>
        <v/>
      </c>
      <c r="AZ913" s="67" t="str">
        <f t="shared" si="499"/>
        <v/>
      </c>
      <c r="BA913" s="22" t="str">
        <f t="shared" si="500"/>
        <v/>
      </c>
      <c r="BD913" s="171"/>
      <c r="BE913" s="171"/>
      <c r="BF913" s="171"/>
      <c r="BG913" s="171"/>
    </row>
    <row r="914" spans="11:59" ht="12.75" customHeight="1" x14ac:dyDescent="0.3">
      <c r="K914" s="42" t="str">
        <f t="shared" si="472"/>
        <v/>
      </c>
      <c r="L914" s="55" t="str">
        <f t="shared" si="473"/>
        <v/>
      </c>
      <c r="M914" s="43" t="str">
        <f t="shared" si="474"/>
        <v/>
      </c>
      <c r="N914" s="56" t="str" cm="1">
        <f t="array" ref="N914">IFERROR(IF(_xlfn.SINGLE(B:B)="","",IF(R914="Beer",SUM(LOOKUP(2,1/(Rates!$B$3:$B$5&lt;=W914)/(Rates!$C$3:$C$5&gt;=W914),Rates!$D$3:$D$5)*(X914/100)*W914),IF(R914="Refreshment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56" t="str">
        <f t="shared" si="475"/>
        <v/>
      </c>
      <c r="P914" s="53"/>
      <c r="Q914" s="14" t="str">
        <f t="shared" si="476"/>
        <v/>
      </c>
      <c r="R914" s="57" t="str">
        <f t="shared" si="477"/>
        <v/>
      </c>
      <c r="S914" s="58" t="str">
        <f>IF(B914="","",IF(R914="Refreshment Beverage",VLOOKUP(VALUE(Q914),Rates!G$15:L$19,2,0),VLOOKUP(VALUE(Q914),Rates!G$4:L$12,2,0)))</f>
        <v/>
      </c>
      <c r="T914" s="58" t="str">
        <f t="shared" si="478"/>
        <v/>
      </c>
      <c r="U914" s="58" t="str">
        <f t="shared" si="479"/>
        <v/>
      </c>
      <c r="V914" s="58" t="str">
        <f t="shared" si="480"/>
        <v/>
      </c>
      <c r="W914" s="58" t="str">
        <f t="shared" si="481"/>
        <v/>
      </c>
      <c r="X914" s="59" t="str">
        <f t="shared" si="482"/>
        <v/>
      </c>
      <c r="Y914" s="60" t="str">
        <f>IF(B:B="","",IF(R914="Refreshment Beverage",VLOOKUP(Q914,Rates!G$15:L$19,6,0)*W914,VLOOKUP(Q914,Rates!G$4:L$12,6,0)*W914))</f>
        <v/>
      </c>
      <c r="Z914" s="60" t="str">
        <f t="shared" si="483"/>
        <v/>
      </c>
      <c r="AA914" s="60" t="str">
        <f t="shared" si="471"/>
        <v/>
      </c>
      <c r="AB914" s="61" t="str" cm="1">
        <f t="array" ref="AB914">IF(_xlfn.SINGLE(B:B)="","",IF(R914="Refreshment Beverage","",IF(AND(R914="Beer",Q914=0),SUM(LOOKUP(2,1/(Rates!$B$15:$B$18&lt;=W914)/(Rates!$C$15:$C$18&gt;=W914),Rates!$D$15:$D$18)*W914),VLOOKUP(VALUE(_xlfn.SINGLE(Q:Q)),Rates!A:B,2,0)*W914)))</f>
        <v/>
      </c>
      <c r="AC914" s="61" t="str" cm="1">
        <f t="array" ref="AC914">IF(_xlfn.SINGLE(B:B)="","",IF(R914="Refreshment Beverage","",IF(AND(R914="Beer",Q914=0),SUM(LOOKUP(2,1/(Rates!$B$15:$B$18&lt;=W914)/(Rates!$C$15:$C$18&gt;=W914),Rates!$E$15:$E$18)*W914),VLOOKUP(VALUE(_xlfn.SINGLE(Q:Q)),Rates!A:C,3,0)*W914)))</f>
        <v/>
      </c>
      <c r="AD914" s="168">
        <f>IFERROR(IF(R914="Beer","",IF(OR(Q914=1,Q914=2,Q914=3,Q914=4),VLOOKUP(Q914,Rates!$A$31:$B$34,2,0)*W914,IF(V914=1,VLOOKUP(U914,'REB BEV MIN MKUP'!B:E,4,0),IF(V914&gt;1,VLOOKUP(VALUE(W914),'REB BEV MIN MKUP'!O:Q,3,0),0)))),0)</f>
        <v>0</v>
      </c>
      <c r="AE914" s="62" t="str">
        <f t="shared" si="484"/>
        <v/>
      </c>
      <c r="AF914" s="63" t="str">
        <f t="shared" si="485"/>
        <v/>
      </c>
      <c r="AG914" s="64" t="str">
        <f t="shared" si="486"/>
        <v/>
      </c>
      <c r="AH914" s="65" t="str">
        <f t="shared" si="487"/>
        <v/>
      </c>
      <c r="AI914" s="66" t="str">
        <f>IF(AE:AE="","",IF(R914="Refreshment Beverage",AK914*(Rates!J$19/100),ROUND(SUM(AH914*(Rates!$J$8/100)),4)))</f>
        <v/>
      </c>
      <c r="AJ914" s="67" t="str">
        <f t="shared" si="488"/>
        <v/>
      </c>
      <c r="AK914" s="22" t="str">
        <f t="shared" si="489"/>
        <v/>
      </c>
      <c r="AL914" s="62" t="str">
        <f t="shared" si="490"/>
        <v/>
      </c>
      <c r="AM914" s="63" t="str">
        <f>IF(AS914="","",IF(R914="Refreshment Beverage",ROUND(AS914*Rates!K$19,4),ROUND(AO914*(VLOOKUP(VALUE(Q914),Rates!G$4:L$12,3,0)),4)))</f>
        <v/>
      </c>
      <c r="AN914" s="68" t="str">
        <f>IF(AS914="","",IF(R914="Refreshment Beverage",AS914*(Rates!J$19/100),MAX(AM914,AB914)))</f>
        <v/>
      </c>
      <c r="AO914" s="69" t="str">
        <f t="shared" si="491"/>
        <v/>
      </c>
      <c r="AP914" s="69" t="str">
        <f t="shared" si="492"/>
        <v/>
      </c>
      <c r="AQ914" s="70" t="str">
        <f>IF(AS914="","",IF(R914="Refreshment Beverage",ROUND(SUM(VLOOKUP(Q:Q,Rates!G$15:L$19,3,0)*(AS914-Y914-Z914-AA914)),4),ROUND(SUM(Rates!$K$8*AS914),4)))</f>
        <v/>
      </c>
      <c r="AR914" s="66" t="str">
        <f t="shared" si="493"/>
        <v/>
      </c>
      <c r="AS914" s="22" t="str">
        <f t="shared" si="494"/>
        <v/>
      </c>
      <c r="AT914" s="62" t="str">
        <f t="shared" si="495"/>
        <v/>
      </c>
      <c r="AU914" s="63" t="str">
        <f>IF(AX914="","",IF(R914="Refreshment Beverage",ROUND((BA914-Y914-Z914-AA914)*VLOOKUP(VALUE(Q914),Rates!G$15:L$19,3,0),4),ROUND(AW914*(VLOOKUP(VALUE(Q914),Rates!G:L,3,0)),4)))</f>
        <v/>
      </c>
      <c r="AV914" s="68" t="str">
        <f t="shared" si="496"/>
        <v/>
      </c>
      <c r="AW914" s="69" t="str">
        <f t="shared" si="497"/>
        <v/>
      </c>
      <c r="AX914" s="65" t="str">
        <f t="shared" si="498"/>
        <v/>
      </c>
      <c r="AY914" s="70" t="str">
        <f>IF(AX914="","",IF(R914="Refreshment Beverage",ROUND(SUM(AX914*Rates!K$19),4),ROUND(SUM(AX914*(Rates!J$8/100)),4)))</f>
        <v/>
      </c>
      <c r="AZ914" s="67" t="str">
        <f t="shared" si="499"/>
        <v/>
      </c>
      <c r="BA914" s="22" t="str">
        <f t="shared" si="500"/>
        <v/>
      </c>
      <c r="BD914" s="171"/>
      <c r="BE914" s="171"/>
      <c r="BF914" s="171"/>
      <c r="BG914" s="171"/>
    </row>
    <row r="915" spans="11:59" ht="12.75" customHeight="1" x14ac:dyDescent="0.3">
      <c r="K915" s="42" t="str">
        <f t="shared" si="472"/>
        <v/>
      </c>
      <c r="L915" s="55" t="str">
        <f t="shared" si="473"/>
        <v/>
      </c>
      <c r="M915" s="43" t="str">
        <f t="shared" si="474"/>
        <v/>
      </c>
      <c r="N915" s="56" t="str" cm="1">
        <f t="array" ref="N915">IFERROR(IF(_xlfn.SINGLE(B:B)="","",IF(R915="Beer",SUM(LOOKUP(2,1/(Rates!$B$3:$B$5&lt;=W915)/(Rates!$C$3:$C$5&gt;=W915),Rates!$D$3:$D$5)*(X915/100)*W915),IF(R915="Refreshment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56" t="str">
        <f t="shared" si="475"/>
        <v/>
      </c>
      <c r="P915" s="53"/>
      <c r="Q915" s="14" t="str">
        <f t="shared" si="476"/>
        <v/>
      </c>
      <c r="R915" s="57" t="str">
        <f t="shared" si="477"/>
        <v/>
      </c>
      <c r="S915" s="58" t="str">
        <f>IF(B915="","",IF(R915="Refreshment Beverage",VLOOKUP(VALUE(Q915),Rates!G$15:L$19,2,0),VLOOKUP(VALUE(Q915),Rates!G$4:L$12,2,0)))</f>
        <v/>
      </c>
      <c r="T915" s="58" t="str">
        <f t="shared" si="478"/>
        <v/>
      </c>
      <c r="U915" s="58" t="str">
        <f t="shared" si="479"/>
        <v/>
      </c>
      <c r="V915" s="58" t="str">
        <f t="shared" si="480"/>
        <v/>
      </c>
      <c r="W915" s="58" t="str">
        <f t="shared" si="481"/>
        <v/>
      </c>
      <c r="X915" s="59" t="str">
        <f t="shared" si="482"/>
        <v/>
      </c>
      <c r="Y915" s="60" t="str">
        <f>IF(B:B="","",IF(R915="Refreshment Beverage",VLOOKUP(Q915,Rates!G$15:L$19,6,0)*W915,VLOOKUP(Q915,Rates!G$4:L$12,6,0)*W915))</f>
        <v/>
      </c>
      <c r="Z915" s="60" t="str">
        <f t="shared" si="483"/>
        <v/>
      </c>
      <c r="AA915" s="60" t="str">
        <f t="shared" si="471"/>
        <v/>
      </c>
      <c r="AB915" s="61" t="str" cm="1">
        <f t="array" ref="AB915">IF(_xlfn.SINGLE(B:B)="","",IF(R915="Refreshment Beverage","",IF(AND(R915="Beer",Q915=0),SUM(LOOKUP(2,1/(Rates!$B$15:$B$18&lt;=W915)/(Rates!$C$15:$C$18&gt;=W915),Rates!$D$15:$D$18)*W915),VLOOKUP(VALUE(_xlfn.SINGLE(Q:Q)),Rates!A:B,2,0)*W915)))</f>
        <v/>
      </c>
      <c r="AC915" s="61" t="str" cm="1">
        <f t="array" ref="AC915">IF(_xlfn.SINGLE(B:B)="","",IF(R915="Refreshment Beverage","",IF(AND(R915="Beer",Q915=0),SUM(LOOKUP(2,1/(Rates!$B$15:$B$18&lt;=W915)/(Rates!$C$15:$C$18&gt;=W915),Rates!$E$15:$E$18)*W915),VLOOKUP(VALUE(_xlfn.SINGLE(Q:Q)),Rates!A:C,3,0)*W915)))</f>
        <v/>
      </c>
      <c r="AD915" s="168">
        <f>IFERROR(IF(R915="Beer","",IF(OR(Q915=1,Q915=2,Q915=3,Q915=4),VLOOKUP(Q915,Rates!$A$31:$B$34,2,0)*W915,IF(V915=1,VLOOKUP(U915,'REB BEV MIN MKUP'!B:E,4,0),IF(V915&gt;1,VLOOKUP(VALUE(W915),'REB BEV MIN MKUP'!O:Q,3,0),0)))),0)</f>
        <v>0</v>
      </c>
      <c r="AE915" s="62" t="str">
        <f t="shared" si="484"/>
        <v/>
      </c>
      <c r="AF915" s="63" t="str">
        <f t="shared" si="485"/>
        <v/>
      </c>
      <c r="AG915" s="64" t="str">
        <f t="shared" si="486"/>
        <v/>
      </c>
      <c r="AH915" s="65" t="str">
        <f t="shared" si="487"/>
        <v/>
      </c>
      <c r="AI915" s="66" t="str">
        <f>IF(AE:AE="","",IF(R915="Refreshment Beverage",AK915*(Rates!J$19/100),ROUND(SUM(AH915*(Rates!$J$8/100)),4)))</f>
        <v/>
      </c>
      <c r="AJ915" s="67" t="str">
        <f t="shared" si="488"/>
        <v/>
      </c>
      <c r="AK915" s="22" t="str">
        <f t="shared" si="489"/>
        <v/>
      </c>
      <c r="AL915" s="62" t="str">
        <f t="shared" si="490"/>
        <v/>
      </c>
      <c r="AM915" s="63" t="str">
        <f>IF(AS915="","",IF(R915="Refreshment Beverage",ROUND(AS915*Rates!K$19,4),ROUND(AO915*(VLOOKUP(VALUE(Q915),Rates!G$4:L$12,3,0)),4)))</f>
        <v/>
      </c>
      <c r="AN915" s="68" t="str">
        <f>IF(AS915="","",IF(R915="Refreshment Beverage",AS915*(Rates!J$19/100),MAX(AM915,AB915)))</f>
        <v/>
      </c>
      <c r="AO915" s="69" t="str">
        <f t="shared" si="491"/>
        <v/>
      </c>
      <c r="AP915" s="69" t="str">
        <f t="shared" si="492"/>
        <v/>
      </c>
      <c r="AQ915" s="70" t="str">
        <f>IF(AS915="","",IF(R915="Refreshment Beverage",ROUND(SUM(VLOOKUP(Q:Q,Rates!G$15:L$19,3,0)*(AS915-Y915-Z915-AA915)),4),ROUND(SUM(Rates!$K$8*AS915),4)))</f>
        <v/>
      </c>
      <c r="AR915" s="66" t="str">
        <f t="shared" si="493"/>
        <v/>
      </c>
      <c r="AS915" s="22" t="str">
        <f t="shared" si="494"/>
        <v/>
      </c>
      <c r="AT915" s="62" t="str">
        <f t="shared" si="495"/>
        <v/>
      </c>
      <c r="AU915" s="63" t="str">
        <f>IF(AX915="","",IF(R915="Refreshment Beverage",ROUND((BA915-Y915-Z915-AA915)*VLOOKUP(VALUE(Q915),Rates!G$15:L$19,3,0),4),ROUND(AW915*(VLOOKUP(VALUE(Q915),Rates!G:L,3,0)),4)))</f>
        <v/>
      </c>
      <c r="AV915" s="68" t="str">
        <f t="shared" si="496"/>
        <v/>
      </c>
      <c r="AW915" s="69" t="str">
        <f t="shared" si="497"/>
        <v/>
      </c>
      <c r="AX915" s="65" t="str">
        <f t="shared" si="498"/>
        <v/>
      </c>
      <c r="AY915" s="70" t="str">
        <f>IF(AX915="","",IF(R915="Refreshment Beverage",ROUND(SUM(AX915*Rates!K$19),4),ROUND(SUM(AX915*(Rates!J$8/100)),4)))</f>
        <v/>
      </c>
      <c r="AZ915" s="67" t="str">
        <f t="shared" si="499"/>
        <v/>
      </c>
      <c r="BA915" s="22" t="str">
        <f t="shared" si="500"/>
        <v/>
      </c>
      <c r="BD915" s="171"/>
      <c r="BE915" s="171"/>
      <c r="BF915" s="171"/>
      <c r="BG915" s="171"/>
    </row>
    <row r="916" spans="11:59" ht="12.75" customHeight="1" x14ac:dyDescent="0.3">
      <c r="K916" s="42" t="str">
        <f t="shared" si="472"/>
        <v/>
      </c>
      <c r="L916" s="55" t="str">
        <f t="shared" si="473"/>
        <v/>
      </c>
      <c r="M916" s="43" t="str">
        <f t="shared" si="474"/>
        <v/>
      </c>
      <c r="N916" s="56" t="str" cm="1">
        <f t="array" ref="N916">IFERROR(IF(_xlfn.SINGLE(B:B)="","",IF(R916="Beer",SUM(LOOKUP(2,1/(Rates!$B$3:$B$5&lt;=W916)/(Rates!$C$3:$C$5&gt;=W916),Rates!$D$3:$D$5)*(X916/100)*W916),IF(R916="Refreshment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56" t="str">
        <f t="shared" si="475"/>
        <v/>
      </c>
      <c r="P916" s="53"/>
      <c r="Q916" s="14" t="str">
        <f t="shared" si="476"/>
        <v/>
      </c>
      <c r="R916" s="57" t="str">
        <f t="shared" si="477"/>
        <v/>
      </c>
      <c r="S916" s="58" t="str">
        <f>IF(B916="","",IF(R916="Refreshment Beverage",VLOOKUP(VALUE(Q916),Rates!G$15:L$19,2,0),VLOOKUP(VALUE(Q916),Rates!G$4:L$12,2,0)))</f>
        <v/>
      </c>
      <c r="T916" s="58" t="str">
        <f t="shared" si="478"/>
        <v/>
      </c>
      <c r="U916" s="58" t="str">
        <f t="shared" si="479"/>
        <v/>
      </c>
      <c r="V916" s="58" t="str">
        <f t="shared" si="480"/>
        <v/>
      </c>
      <c r="W916" s="58" t="str">
        <f t="shared" si="481"/>
        <v/>
      </c>
      <c r="X916" s="59" t="str">
        <f t="shared" si="482"/>
        <v/>
      </c>
      <c r="Y916" s="60" t="str">
        <f>IF(B:B="","",IF(R916="Refreshment Beverage",VLOOKUP(Q916,Rates!G$15:L$19,6,0)*W916,VLOOKUP(Q916,Rates!G$4:L$12,6,0)*W916))</f>
        <v/>
      </c>
      <c r="Z916" s="60" t="str">
        <f t="shared" si="483"/>
        <v/>
      </c>
      <c r="AA916" s="60" t="str">
        <f t="shared" si="471"/>
        <v/>
      </c>
      <c r="AB916" s="61" t="str" cm="1">
        <f t="array" ref="AB916">IF(_xlfn.SINGLE(B:B)="","",IF(R916="Refreshment Beverage","",IF(AND(R916="Beer",Q916=0),SUM(LOOKUP(2,1/(Rates!$B$15:$B$18&lt;=W916)/(Rates!$C$15:$C$18&gt;=W916),Rates!$D$15:$D$18)*W916),VLOOKUP(VALUE(_xlfn.SINGLE(Q:Q)),Rates!A:B,2,0)*W916)))</f>
        <v/>
      </c>
      <c r="AC916" s="61" t="str" cm="1">
        <f t="array" ref="AC916">IF(_xlfn.SINGLE(B:B)="","",IF(R916="Refreshment Beverage","",IF(AND(R916="Beer",Q916=0),SUM(LOOKUP(2,1/(Rates!$B$15:$B$18&lt;=W916)/(Rates!$C$15:$C$18&gt;=W916),Rates!$E$15:$E$18)*W916),VLOOKUP(VALUE(_xlfn.SINGLE(Q:Q)),Rates!A:C,3,0)*W916)))</f>
        <v/>
      </c>
      <c r="AD916" s="168">
        <f>IFERROR(IF(R916="Beer","",IF(OR(Q916=1,Q916=2,Q916=3,Q916=4),VLOOKUP(Q916,Rates!$A$31:$B$34,2,0)*W916,IF(V916=1,VLOOKUP(U916,'REB BEV MIN MKUP'!B:E,4,0),IF(V916&gt;1,VLOOKUP(VALUE(W916),'REB BEV MIN MKUP'!O:Q,3,0),0)))),0)</f>
        <v>0</v>
      </c>
      <c r="AE916" s="62" t="str">
        <f t="shared" si="484"/>
        <v/>
      </c>
      <c r="AF916" s="63" t="str">
        <f t="shared" si="485"/>
        <v/>
      </c>
      <c r="AG916" s="64" t="str">
        <f t="shared" si="486"/>
        <v/>
      </c>
      <c r="AH916" s="65" t="str">
        <f t="shared" si="487"/>
        <v/>
      </c>
      <c r="AI916" s="66" t="str">
        <f>IF(AE:AE="","",IF(R916="Refreshment Beverage",AK916*(Rates!J$19/100),ROUND(SUM(AH916*(Rates!$J$8/100)),4)))</f>
        <v/>
      </c>
      <c r="AJ916" s="67" t="str">
        <f t="shared" si="488"/>
        <v/>
      </c>
      <c r="AK916" s="22" t="str">
        <f t="shared" si="489"/>
        <v/>
      </c>
      <c r="AL916" s="62" t="str">
        <f t="shared" si="490"/>
        <v/>
      </c>
      <c r="AM916" s="63" t="str">
        <f>IF(AS916="","",IF(R916="Refreshment Beverage",ROUND(AS916*Rates!K$19,4),ROUND(AO916*(VLOOKUP(VALUE(Q916),Rates!G$4:L$12,3,0)),4)))</f>
        <v/>
      </c>
      <c r="AN916" s="68" t="str">
        <f>IF(AS916="","",IF(R916="Refreshment Beverage",AS916*(Rates!J$19/100),MAX(AM916,AB916)))</f>
        <v/>
      </c>
      <c r="AO916" s="69" t="str">
        <f t="shared" si="491"/>
        <v/>
      </c>
      <c r="AP916" s="69" t="str">
        <f t="shared" si="492"/>
        <v/>
      </c>
      <c r="AQ916" s="70" t="str">
        <f>IF(AS916="","",IF(R916="Refreshment Beverage",ROUND(SUM(VLOOKUP(Q:Q,Rates!G$15:L$19,3,0)*(AS916-Y916-Z916-AA916)),4),ROUND(SUM(Rates!$K$8*AS916),4)))</f>
        <v/>
      </c>
      <c r="AR916" s="66" t="str">
        <f t="shared" si="493"/>
        <v/>
      </c>
      <c r="AS916" s="22" t="str">
        <f t="shared" si="494"/>
        <v/>
      </c>
      <c r="AT916" s="62" t="str">
        <f t="shared" si="495"/>
        <v/>
      </c>
      <c r="AU916" s="63" t="str">
        <f>IF(AX916="","",IF(R916="Refreshment Beverage",ROUND((BA916-Y916-Z916-AA916)*VLOOKUP(VALUE(Q916),Rates!G$15:L$19,3,0),4),ROUND(AW916*(VLOOKUP(VALUE(Q916),Rates!G:L,3,0)),4)))</f>
        <v/>
      </c>
      <c r="AV916" s="68" t="str">
        <f t="shared" si="496"/>
        <v/>
      </c>
      <c r="AW916" s="69" t="str">
        <f t="shared" si="497"/>
        <v/>
      </c>
      <c r="AX916" s="65" t="str">
        <f t="shared" si="498"/>
        <v/>
      </c>
      <c r="AY916" s="70" t="str">
        <f>IF(AX916="","",IF(R916="Refreshment Beverage",ROUND(SUM(AX916*Rates!K$19),4),ROUND(SUM(AX916*(Rates!J$8/100)),4)))</f>
        <v/>
      </c>
      <c r="AZ916" s="67" t="str">
        <f t="shared" si="499"/>
        <v/>
      </c>
      <c r="BA916" s="22" t="str">
        <f t="shared" si="500"/>
        <v/>
      </c>
      <c r="BD916" s="171"/>
      <c r="BE916" s="171"/>
      <c r="BF916" s="171"/>
      <c r="BG916" s="171"/>
    </row>
    <row r="917" spans="11:59" ht="12.75" customHeight="1" x14ac:dyDescent="0.3">
      <c r="K917" s="42" t="str">
        <f t="shared" si="472"/>
        <v/>
      </c>
      <c r="L917" s="55" t="str">
        <f t="shared" si="473"/>
        <v/>
      </c>
      <c r="M917" s="43" t="str">
        <f t="shared" si="474"/>
        <v/>
      </c>
      <c r="N917" s="56" t="str" cm="1">
        <f t="array" ref="N917">IFERROR(IF(_xlfn.SINGLE(B:B)="","",IF(R917="Beer",SUM(LOOKUP(2,1/(Rates!$B$3:$B$5&lt;=W917)/(Rates!$C$3:$C$5&gt;=W917),Rates!$D$3:$D$5)*(X917/100)*W917),IF(R917="Refreshment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56" t="str">
        <f t="shared" si="475"/>
        <v/>
      </c>
      <c r="P917" s="53"/>
      <c r="Q917" s="14" t="str">
        <f t="shared" si="476"/>
        <v/>
      </c>
      <c r="R917" s="57" t="str">
        <f t="shared" si="477"/>
        <v/>
      </c>
      <c r="S917" s="58" t="str">
        <f>IF(B917="","",IF(R917="Refreshment Beverage",VLOOKUP(VALUE(Q917),Rates!G$15:L$19,2,0),VLOOKUP(VALUE(Q917),Rates!G$4:L$12,2,0)))</f>
        <v/>
      </c>
      <c r="T917" s="58" t="str">
        <f t="shared" si="478"/>
        <v/>
      </c>
      <c r="U917" s="58" t="str">
        <f t="shared" si="479"/>
        <v/>
      </c>
      <c r="V917" s="58" t="str">
        <f t="shared" si="480"/>
        <v/>
      </c>
      <c r="W917" s="58" t="str">
        <f t="shared" si="481"/>
        <v/>
      </c>
      <c r="X917" s="59" t="str">
        <f t="shared" si="482"/>
        <v/>
      </c>
      <c r="Y917" s="60" t="str">
        <f>IF(B:B="","",IF(R917="Refreshment Beverage",VLOOKUP(Q917,Rates!G$15:L$19,6,0)*W917,VLOOKUP(Q917,Rates!G$4:L$12,6,0)*W917))</f>
        <v/>
      </c>
      <c r="Z917" s="60" t="str">
        <f t="shared" si="483"/>
        <v/>
      </c>
      <c r="AA917" s="60" t="str">
        <f t="shared" si="471"/>
        <v/>
      </c>
      <c r="AB917" s="61" t="str" cm="1">
        <f t="array" ref="AB917">IF(_xlfn.SINGLE(B:B)="","",IF(R917="Refreshment Beverage","",IF(AND(R917="Beer",Q917=0),SUM(LOOKUP(2,1/(Rates!$B$15:$B$18&lt;=W917)/(Rates!$C$15:$C$18&gt;=W917),Rates!$D$15:$D$18)*W917),VLOOKUP(VALUE(_xlfn.SINGLE(Q:Q)),Rates!A:B,2,0)*W917)))</f>
        <v/>
      </c>
      <c r="AC917" s="61" t="str" cm="1">
        <f t="array" ref="AC917">IF(_xlfn.SINGLE(B:B)="","",IF(R917="Refreshment Beverage","",IF(AND(R917="Beer",Q917=0),SUM(LOOKUP(2,1/(Rates!$B$15:$B$18&lt;=W917)/(Rates!$C$15:$C$18&gt;=W917),Rates!$E$15:$E$18)*W917),VLOOKUP(VALUE(_xlfn.SINGLE(Q:Q)),Rates!A:C,3,0)*W917)))</f>
        <v/>
      </c>
      <c r="AD917" s="168">
        <f>IFERROR(IF(R917="Beer","",IF(OR(Q917=1,Q917=2,Q917=3,Q917=4),VLOOKUP(Q917,Rates!$A$31:$B$34,2,0)*W917,IF(V917=1,VLOOKUP(U917,'REB BEV MIN MKUP'!B:E,4,0),IF(V917&gt;1,VLOOKUP(VALUE(W917),'REB BEV MIN MKUP'!O:Q,3,0),0)))),0)</f>
        <v>0</v>
      </c>
      <c r="AE917" s="62" t="str">
        <f t="shared" si="484"/>
        <v/>
      </c>
      <c r="AF917" s="63" t="str">
        <f t="shared" si="485"/>
        <v/>
      </c>
      <c r="AG917" s="64" t="str">
        <f t="shared" si="486"/>
        <v/>
      </c>
      <c r="AH917" s="65" t="str">
        <f t="shared" si="487"/>
        <v/>
      </c>
      <c r="AI917" s="66" t="str">
        <f>IF(AE:AE="","",IF(R917="Refreshment Beverage",AK917*(Rates!J$19/100),ROUND(SUM(AH917*(Rates!$J$8/100)),4)))</f>
        <v/>
      </c>
      <c r="AJ917" s="67" t="str">
        <f t="shared" si="488"/>
        <v/>
      </c>
      <c r="AK917" s="22" t="str">
        <f t="shared" si="489"/>
        <v/>
      </c>
      <c r="AL917" s="62" t="str">
        <f t="shared" si="490"/>
        <v/>
      </c>
      <c r="AM917" s="63" t="str">
        <f>IF(AS917="","",IF(R917="Refreshment Beverage",ROUND(AS917*Rates!K$19,4),ROUND(AO917*(VLOOKUP(VALUE(Q917),Rates!G$4:L$12,3,0)),4)))</f>
        <v/>
      </c>
      <c r="AN917" s="68" t="str">
        <f>IF(AS917="","",IF(R917="Refreshment Beverage",AS917*(Rates!J$19/100),MAX(AM917,AB917)))</f>
        <v/>
      </c>
      <c r="AO917" s="69" t="str">
        <f t="shared" si="491"/>
        <v/>
      </c>
      <c r="AP917" s="69" t="str">
        <f t="shared" si="492"/>
        <v/>
      </c>
      <c r="AQ917" s="70" t="str">
        <f>IF(AS917="","",IF(R917="Refreshment Beverage",ROUND(SUM(VLOOKUP(Q:Q,Rates!G$15:L$19,3,0)*(AS917-Y917-Z917-AA917)),4),ROUND(SUM(Rates!$K$8*AS917),4)))</f>
        <v/>
      </c>
      <c r="AR917" s="66" t="str">
        <f t="shared" si="493"/>
        <v/>
      </c>
      <c r="AS917" s="22" t="str">
        <f t="shared" si="494"/>
        <v/>
      </c>
      <c r="AT917" s="62" t="str">
        <f t="shared" si="495"/>
        <v/>
      </c>
      <c r="AU917" s="63" t="str">
        <f>IF(AX917="","",IF(R917="Refreshment Beverage",ROUND((BA917-Y917-Z917-AA917)*VLOOKUP(VALUE(Q917),Rates!G$15:L$19,3,0),4),ROUND(AW917*(VLOOKUP(VALUE(Q917),Rates!G:L,3,0)),4)))</f>
        <v/>
      </c>
      <c r="AV917" s="68" t="str">
        <f t="shared" si="496"/>
        <v/>
      </c>
      <c r="AW917" s="69" t="str">
        <f t="shared" si="497"/>
        <v/>
      </c>
      <c r="AX917" s="65" t="str">
        <f t="shared" si="498"/>
        <v/>
      </c>
      <c r="AY917" s="70" t="str">
        <f>IF(AX917="","",IF(R917="Refreshment Beverage",ROUND(SUM(AX917*Rates!K$19),4),ROUND(SUM(AX917*(Rates!J$8/100)),4)))</f>
        <v/>
      </c>
      <c r="AZ917" s="67" t="str">
        <f t="shared" si="499"/>
        <v/>
      </c>
      <c r="BA917" s="22" t="str">
        <f t="shared" si="500"/>
        <v/>
      </c>
      <c r="BD917" s="171"/>
      <c r="BE917" s="171"/>
      <c r="BF917" s="171"/>
      <c r="BG917" s="171"/>
    </row>
    <row r="918" spans="11:59" ht="12.75" customHeight="1" x14ac:dyDescent="0.3">
      <c r="K918" s="42" t="str">
        <f t="shared" si="472"/>
        <v/>
      </c>
      <c r="L918" s="55" t="str">
        <f t="shared" si="473"/>
        <v/>
      </c>
      <c r="M918" s="43" t="str">
        <f t="shared" si="474"/>
        <v/>
      </c>
      <c r="N918" s="56" t="str" cm="1">
        <f t="array" ref="N918">IFERROR(IF(_xlfn.SINGLE(B:B)="","",IF(R918="Beer",SUM(LOOKUP(2,1/(Rates!$B$3:$B$5&lt;=W918)/(Rates!$C$3:$C$5&gt;=W918),Rates!$D$3:$D$5)*(X918/100)*W918),IF(R918="Refreshment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56" t="str">
        <f t="shared" si="475"/>
        <v/>
      </c>
      <c r="P918" s="53"/>
      <c r="Q918" s="14" t="str">
        <f t="shared" si="476"/>
        <v/>
      </c>
      <c r="R918" s="57" t="str">
        <f t="shared" si="477"/>
        <v/>
      </c>
      <c r="S918" s="58" t="str">
        <f>IF(B918="","",IF(R918="Refreshment Beverage",VLOOKUP(VALUE(Q918),Rates!G$15:L$19,2,0),VLOOKUP(VALUE(Q918),Rates!G$4:L$12,2,0)))</f>
        <v/>
      </c>
      <c r="T918" s="58" t="str">
        <f t="shared" si="478"/>
        <v/>
      </c>
      <c r="U918" s="58" t="str">
        <f t="shared" si="479"/>
        <v/>
      </c>
      <c r="V918" s="58" t="str">
        <f t="shared" si="480"/>
        <v/>
      </c>
      <c r="W918" s="58" t="str">
        <f t="shared" si="481"/>
        <v/>
      </c>
      <c r="X918" s="59" t="str">
        <f t="shared" si="482"/>
        <v/>
      </c>
      <c r="Y918" s="60" t="str">
        <f>IF(B:B="","",IF(R918="Refreshment Beverage",VLOOKUP(Q918,Rates!G$15:L$19,6,0)*W918,VLOOKUP(Q918,Rates!G$4:L$12,6,0)*W918))</f>
        <v/>
      </c>
      <c r="Z918" s="60" t="str">
        <f t="shared" si="483"/>
        <v/>
      </c>
      <c r="AA918" s="60" t="str">
        <f t="shared" si="471"/>
        <v/>
      </c>
      <c r="AB918" s="61" t="str" cm="1">
        <f t="array" ref="AB918">IF(_xlfn.SINGLE(B:B)="","",IF(R918="Refreshment Beverage","",IF(AND(R918="Beer",Q918=0),SUM(LOOKUP(2,1/(Rates!$B$15:$B$18&lt;=W918)/(Rates!$C$15:$C$18&gt;=W918),Rates!$D$15:$D$18)*W918),VLOOKUP(VALUE(_xlfn.SINGLE(Q:Q)),Rates!A:B,2,0)*W918)))</f>
        <v/>
      </c>
      <c r="AC918" s="61" t="str" cm="1">
        <f t="array" ref="AC918">IF(_xlfn.SINGLE(B:B)="","",IF(R918="Refreshment Beverage","",IF(AND(R918="Beer",Q918=0),SUM(LOOKUP(2,1/(Rates!$B$15:$B$18&lt;=W918)/(Rates!$C$15:$C$18&gt;=W918),Rates!$E$15:$E$18)*W918),VLOOKUP(VALUE(_xlfn.SINGLE(Q:Q)),Rates!A:C,3,0)*W918)))</f>
        <v/>
      </c>
      <c r="AD918" s="168">
        <f>IFERROR(IF(R918="Beer","",IF(OR(Q918=1,Q918=2,Q918=3,Q918=4),VLOOKUP(Q918,Rates!$A$31:$B$34,2,0)*W918,IF(V918=1,VLOOKUP(U918,'REB BEV MIN MKUP'!B:E,4,0),IF(V918&gt;1,VLOOKUP(VALUE(W918),'REB BEV MIN MKUP'!O:Q,3,0),0)))),0)</f>
        <v>0</v>
      </c>
      <c r="AE918" s="62" t="str">
        <f t="shared" si="484"/>
        <v/>
      </c>
      <c r="AF918" s="63" t="str">
        <f t="shared" si="485"/>
        <v/>
      </c>
      <c r="AG918" s="64" t="str">
        <f t="shared" si="486"/>
        <v/>
      </c>
      <c r="AH918" s="65" t="str">
        <f t="shared" si="487"/>
        <v/>
      </c>
      <c r="AI918" s="66" t="str">
        <f>IF(AE:AE="","",IF(R918="Refreshment Beverage",AK918*(Rates!J$19/100),ROUND(SUM(AH918*(Rates!$J$8/100)),4)))</f>
        <v/>
      </c>
      <c r="AJ918" s="67" t="str">
        <f t="shared" si="488"/>
        <v/>
      </c>
      <c r="AK918" s="22" t="str">
        <f t="shared" si="489"/>
        <v/>
      </c>
      <c r="AL918" s="62" t="str">
        <f t="shared" si="490"/>
        <v/>
      </c>
      <c r="AM918" s="63" t="str">
        <f>IF(AS918="","",IF(R918="Refreshment Beverage",ROUND(AS918*Rates!K$19,4),ROUND(AO918*(VLOOKUP(VALUE(Q918),Rates!G$4:L$12,3,0)),4)))</f>
        <v/>
      </c>
      <c r="AN918" s="68" t="str">
        <f>IF(AS918="","",IF(R918="Refreshment Beverage",AS918*(Rates!J$19/100),MAX(AM918,AB918)))</f>
        <v/>
      </c>
      <c r="AO918" s="69" t="str">
        <f t="shared" si="491"/>
        <v/>
      </c>
      <c r="AP918" s="69" t="str">
        <f t="shared" si="492"/>
        <v/>
      </c>
      <c r="AQ918" s="70" t="str">
        <f>IF(AS918="","",IF(R918="Refreshment Beverage",ROUND(SUM(VLOOKUP(Q:Q,Rates!G$15:L$19,3,0)*(AS918-Y918-Z918-AA918)),4),ROUND(SUM(Rates!$K$8*AS918),4)))</f>
        <v/>
      </c>
      <c r="AR918" s="66" t="str">
        <f t="shared" si="493"/>
        <v/>
      </c>
      <c r="AS918" s="22" t="str">
        <f t="shared" si="494"/>
        <v/>
      </c>
      <c r="AT918" s="62" t="str">
        <f t="shared" si="495"/>
        <v/>
      </c>
      <c r="AU918" s="63" t="str">
        <f>IF(AX918="","",IF(R918="Refreshment Beverage",ROUND((BA918-Y918-Z918-AA918)*VLOOKUP(VALUE(Q918),Rates!G$15:L$19,3,0),4),ROUND(AW918*(VLOOKUP(VALUE(Q918),Rates!G:L,3,0)),4)))</f>
        <v/>
      </c>
      <c r="AV918" s="68" t="str">
        <f t="shared" si="496"/>
        <v/>
      </c>
      <c r="AW918" s="69" t="str">
        <f t="shared" si="497"/>
        <v/>
      </c>
      <c r="AX918" s="65" t="str">
        <f t="shared" si="498"/>
        <v/>
      </c>
      <c r="AY918" s="70" t="str">
        <f>IF(AX918="","",IF(R918="Refreshment Beverage",ROUND(SUM(AX918*Rates!K$19),4),ROUND(SUM(AX918*(Rates!J$8/100)),4)))</f>
        <v/>
      </c>
      <c r="AZ918" s="67" t="str">
        <f t="shared" si="499"/>
        <v/>
      </c>
      <c r="BA918" s="22" t="str">
        <f t="shared" si="500"/>
        <v/>
      </c>
      <c r="BD918" s="171"/>
      <c r="BE918" s="171"/>
      <c r="BF918" s="171"/>
      <c r="BG918" s="171"/>
    </row>
    <row r="919" spans="11:59" ht="12.75" customHeight="1" x14ac:dyDescent="0.3">
      <c r="K919" s="42" t="str">
        <f t="shared" si="472"/>
        <v/>
      </c>
      <c r="L919" s="55" t="str">
        <f t="shared" si="473"/>
        <v/>
      </c>
      <c r="M919" s="43" t="str">
        <f t="shared" si="474"/>
        <v/>
      </c>
      <c r="N919" s="56" t="str" cm="1">
        <f t="array" ref="N919">IFERROR(IF(_xlfn.SINGLE(B:B)="","",IF(R919="Beer",SUM(LOOKUP(2,1/(Rates!$B$3:$B$5&lt;=W919)/(Rates!$C$3:$C$5&gt;=W919),Rates!$D$3:$D$5)*(X919/100)*W919),IF(R919="Refreshment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56" t="str">
        <f t="shared" si="475"/>
        <v/>
      </c>
      <c r="P919" s="53"/>
      <c r="Q919" s="14" t="str">
        <f t="shared" si="476"/>
        <v/>
      </c>
      <c r="R919" s="57" t="str">
        <f t="shared" si="477"/>
        <v/>
      </c>
      <c r="S919" s="58" t="str">
        <f>IF(B919="","",IF(R919="Refreshment Beverage",VLOOKUP(VALUE(Q919),Rates!G$15:L$19,2,0),VLOOKUP(VALUE(Q919),Rates!G$4:L$12,2,0)))</f>
        <v/>
      </c>
      <c r="T919" s="58" t="str">
        <f t="shared" si="478"/>
        <v/>
      </c>
      <c r="U919" s="58" t="str">
        <f t="shared" si="479"/>
        <v/>
      </c>
      <c r="V919" s="58" t="str">
        <f t="shared" si="480"/>
        <v/>
      </c>
      <c r="W919" s="58" t="str">
        <f t="shared" si="481"/>
        <v/>
      </c>
      <c r="X919" s="59" t="str">
        <f t="shared" si="482"/>
        <v/>
      </c>
      <c r="Y919" s="60" t="str">
        <f>IF(B:B="","",IF(R919="Refreshment Beverage",VLOOKUP(Q919,Rates!G$15:L$19,6,0)*W919,VLOOKUP(Q919,Rates!G$4:L$12,6,0)*W919))</f>
        <v/>
      </c>
      <c r="Z919" s="60" t="str">
        <f t="shared" si="483"/>
        <v/>
      </c>
      <c r="AA919" s="60" t="str">
        <f t="shared" si="471"/>
        <v/>
      </c>
      <c r="AB919" s="61" t="str" cm="1">
        <f t="array" ref="AB919">IF(_xlfn.SINGLE(B:B)="","",IF(R919="Refreshment Beverage","",IF(AND(R919="Beer",Q919=0),SUM(LOOKUP(2,1/(Rates!$B$15:$B$18&lt;=W919)/(Rates!$C$15:$C$18&gt;=W919),Rates!$D$15:$D$18)*W919),VLOOKUP(VALUE(_xlfn.SINGLE(Q:Q)),Rates!A:B,2,0)*W919)))</f>
        <v/>
      </c>
      <c r="AC919" s="61" t="str" cm="1">
        <f t="array" ref="AC919">IF(_xlfn.SINGLE(B:B)="","",IF(R919="Refreshment Beverage","",IF(AND(R919="Beer",Q919=0),SUM(LOOKUP(2,1/(Rates!$B$15:$B$18&lt;=W919)/(Rates!$C$15:$C$18&gt;=W919),Rates!$E$15:$E$18)*W919),VLOOKUP(VALUE(_xlfn.SINGLE(Q:Q)),Rates!A:C,3,0)*W919)))</f>
        <v/>
      </c>
      <c r="AD919" s="168">
        <f>IFERROR(IF(R919="Beer","",IF(OR(Q919=1,Q919=2,Q919=3,Q919=4),VLOOKUP(Q919,Rates!$A$31:$B$34,2,0)*W919,IF(V919=1,VLOOKUP(U919,'REB BEV MIN MKUP'!B:E,4,0),IF(V919&gt;1,VLOOKUP(VALUE(W919),'REB BEV MIN MKUP'!O:Q,3,0),0)))),0)</f>
        <v>0</v>
      </c>
      <c r="AE919" s="62" t="str">
        <f t="shared" si="484"/>
        <v/>
      </c>
      <c r="AF919" s="63" t="str">
        <f t="shared" si="485"/>
        <v/>
      </c>
      <c r="AG919" s="64" t="str">
        <f t="shared" si="486"/>
        <v/>
      </c>
      <c r="AH919" s="65" t="str">
        <f t="shared" si="487"/>
        <v/>
      </c>
      <c r="AI919" s="66" t="str">
        <f>IF(AE:AE="","",IF(R919="Refreshment Beverage",AK919*(Rates!J$19/100),ROUND(SUM(AH919*(Rates!$J$8/100)),4)))</f>
        <v/>
      </c>
      <c r="AJ919" s="67" t="str">
        <f t="shared" si="488"/>
        <v/>
      </c>
      <c r="AK919" s="22" t="str">
        <f t="shared" si="489"/>
        <v/>
      </c>
      <c r="AL919" s="62" t="str">
        <f t="shared" si="490"/>
        <v/>
      </c>
      <c r="AM919" s="63" t="str">
        <f>IF(AS919="","",IF(R919="Refreshment Beverage",ROUND(AS919*Rates!K$19,4),ROUND(AO919*(VLOOKUP(VALUE(Q919),Rates!G$4:L$12,3,0)),4)))</f>
        <v/>
      </c>
      <c r="AN919" s="68" t="str">
        <f>IF(AS919="","",IF(R919="Refreshment Beverage",AS919*(Rates!J$19/100),MAX(AM919,AB919)))</f>
        <v/>
      </c>
      <c r="AO919" s="69" t="str">
        <f t="shared" si="491"/>
        <v/>
      </c>
      <c r="AP919" s="69" t="str">
        <f t="shared" si="492"/>
        <v/>
      </c>
      <c r="AQ919" s="70" t="str">
        <f>IF(AS919="","",IF(R919="Refreshment Beverage",ROUND(SUM(VLOOKUP(Q:Q,Rates!G$15:L$19,3,0)*(AS919-Y919-Z919-AA919)),4),ROUND(SUM(Rates!$K$8*AS919),4)))</f>
        <v/>
      </c>
      <c r="AR919" s="66" t="str">
        <f t="shared" si="493"/>
        <v/>
      </c>
      <c r="AS919" s="22" t="str">
        <f t="shared" si="494"/>
        <v/>
      </c>
      <c r="AT919" s="62" t="str">
        <f t="shared" si="495"/>
        <v/>
      </c>
      <c r="AU919" s="63" t="str">
        <f>IF(AX919="","",IF(R919="Refreshment Beverage",ROUND((BA919-Y919-Z919-AA919)*VLOOKUP(VALUE(Q919),Rates!G$15:L$19,3,0),4),ROUND(AW919*(VLOOKUP(VALUE(Q919),Rates!G:L,3,0)),4)))</f>
        <v/>
      </c>
      <c r="AV919" s="68" t="str">
        <f t="shared" si="496"/>
        <v/>
      </c>
      <c r="AW919" s="69" t="str">
        <f t="shared" si="497"/>
        <v/>
      </c>
      <c r="AX919" s="65" t="str">
        <f t="shared" si="498"/>
        <v/>
      </c>
      <c r="AY919" s="70" t="str">
        <f>IF(AX919="","",IF(R919="Refreshment Beverage",ROUND(SUM(AX919*Rates!K$19),4),ROUND(SUM(AX919*(Rates!J$8/100)),4)))</f>
        <v/>
      </c>
      <c r="AZ919" s="67" t="str">
        <f t="shared" si="499"/>
        <v/>
      </c>
      <c r="BA919" s="22" t="str">
        <f t="shared" si="500"/>
        <v/>
      </c>
      <c r="BD919" s="171"/>
      <c r="BE919" s="171"/>
      <c r="BF919" s="171"/>
      <c r="BG919" s="171"/>
    </row>
    <row r="920" spans="11:59" ht="12.75" customHeight="1" x14ac:dyDescent="0.3">
      <c r="K920" s="42" t="str">
        <f t="shared" si="472"/>
        <v/>
      </c>
      <c r="L920" s="55" t="str">
        <f t="shared" si="473"/>
        <v/>
      </c>
      <c r="M920" s="43" t="str">
        <f t="shared" si="474"/>
        <v/>
      </c>
      <c r="N920" s="56" t="str" cm="1">
        <f t="array" ref="N920">IFERROR(IF(_xlfn.SINGLE(B:B)="","",IF(R920="Beer",SUM(LOOKUP(2,1/(Rates!$B$3:$B$5&lt;=W920)/(Rates!$C$3:$C$5&gt;=W920),Rates!$D$3:$D$5)*(X920/100)*W920),IF(R920="Refreshment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56" t="str">
        <f t="shared" si="475"/>
        <v/>
      </c>
      <c r="P920" s="53"/>
      <c r="Q920" s="14" t="str">
        <f t="shared" si="476"/>
        <v/>
      </c>
      <c r="R920" s="57" t="str">
        <f t="shared" si="477"/>
        <v/>
      </c>
      <c r="S920" s="58" t="str">
        <f>IF(B920="","",IF(R920="Refreshment Beverage",VLOOKUP(VALUE(Q920),Rates!G$15:L$19,2,0),VLOOKUP(VALUE(Q920),Rates!G$4:L$12,2,0)))</f>
        <v/>
      </c>
      <c r="T920" s="58" t="str">
        <f t="shared" si="478"/>
        <v/>
      </c>
      <c r="U920" s="58" t="str">
        <f t="shared" si="479"/>
        <v/>
      </c>
      <c r="V920" s="58" t="str">
        <f t="shared" si="480"/>
        <v/>
      </c>
      <c r="W920" s="58" t="str">
        <f t="shared" si="481"/>
        <v/>
      </c>
      <c r="X920" s="59" t="str">
        <f t="shared" si="482"/>
        <v/>
      </c>
      <c r="Y920" s="60" t="str">
        <f>IF(B:B="","",IF(R920="Refreshment Beverage",VLOOKUP(Q920,Rates!G$15:L$19,6,0)*W920,VLOOKUP(Q920,Rates!G$4:L$12,6,0)*W920))</f>
        <v/>
      </c>
      <c r="Z920" s="60" t="str">
        <f t="shared" si="483"/>
        <v/>
      </c>
      <c r="AA920" s="60" t="str">
        <f t="shared" si="471"/>
        <v/>
      </c>
      <c r="AB920" s="61" t="str" cm="1">
        <f t="array" ref="AB920">IF(_xlfn.SINGLE(B:B)="","",IF(R920="Refreshment Beverage","",IF(AND(R920="Beer",Q920=0),SUM(LOOKUP(2,1/(Rates!$B$15:$B$18&lt;=W920)/(Rates!$C$15:$C$18&gt;=W920),Rates!$D$15:$D$18)*W920),VLOOKUP(VALUE(_xlfn.SINGLE(Q:Q)),Rates!A:B,2,0)*W920)))</f>
        <v/>
      </c>
      <c r="AC920" s="61" t="str" cm="1">
        <f t="array" ref="AC920">IF(_xlfn.SINGLE(B:B)="","",IF(R920="Refreshment Beverage","",IF(AND(R920="Beer",Q920=0),SUM(LOOKUP(2,1/(Rates!$B$15:$B$18&lt;=W920)/(Rates!$C$15:$C$18&gt;=W920),Rates!$E$15:$E$18)*W920),VLOOKUP(VALUE(_xlfn.SINGLE(Q:Q)),Rates!A:C,3,0)*W920)))</f>
        <v/>
      </c>
      <c r="AD920" s="168">
        <f>IFERROR(IF(R920="Beer","",IF(OR(Q920=1,Q920=2,Q920=3,Q920=4),VLOOKUP(Q920,Rates!$A$31:$B$34,2,0)*W920,IF(V920=1,VLOOKUP(U920,'REB BEV MIN MKUP'!B:E,4,0),IF(V920&gt;1,VLOOKUP(VALUE(W920),'REB BEV MIN MKUP'!O:Q,3,0),0)))),0)</f>
        <v>0</v>
      </c>
      <c r="AE920" s="62" t="str">
        <f t="shared" si="484"/>
        <v/>
      </c>
      <c r="AF920" s="63" t="str">
        <f t="shared" si="485"/>
        <v/>
      </c>
      <c r="AG920" s="64" t="str">
        <f t="shared" si="486"/>
        <v/>
      </c>
      <c r="AH920" s="65" t="str">
        <f t="shared" si="487"/>
        <v/>
      </c>
      <c r="AI920" s="66" t="str">
        <f>IF(AE:AE="","",IF(R920="Refreshment Beverage",AK920*(Rates!J$19/100),ROUND(SUM(AH920*(Rates!$J$8/100)),4)))</f>
        <v/>
      </c>
      <c r="AJ920" s="67" t="str">
        <f t="shared" si="488"/>
        <v/>
      </c>
      <c r="AK920" s="22" t="str">
        <f t="shared" si="489"/>
        <v/>
      </c>
      <c r="AL920" s="62" t="str">
        <f t="shared" si="490"/>
        <v/>
      </c>
      <c r="AM920" s="63" t="str">
        <f>IF(AS920="","",IF(R920="Refreshment Beverage",ROUND(AS920*Rates!K$19,4),ROUND(AO920*(VLOOKUP(VALUE(Q920),Rates!G$4:L$12,3,0)),4)))</f>
        <v/>
      </c>
      <c r="AN920" s="68" t="str">
        <f>IF(AS920="","",IF(R920="Refreshment Beverage",AS920*(Rates!J$19/100),MAX(AM920,AB920)))</f>
        <v/>
      </c>
      <c r="AO920" s="69" t="str">
        <f t="shared" si="491"/>
        <v/>
      </c>
      <c r="AP920" s="69" t="str">
        <f t="shared" si="492"/>
        <v/>
      </c>
      <c r="AQ920" s="70" t="str">
        <f>IF(AS920="","",IF(R920="Refreshment Beverage",ROUND(SUM(VLOOKUP(Q:Q,Rates!G$15:L$19,3,0)*(AS920-Y920-Z920-AA920)),4),ROUND(SUM(Rates!$K$8*AS920),4)))</f>
        <v/>
      </c>
      <c r="AR920" s="66" t="str">
        <f t="shared" si="493"/>
        <v/>
      </c>
      <c r="AS920" s="22" t="str">
        <f t="shared" si="494"/>
        <v/>
      </c>
      <c r="AT920" s="62" t="str">
        <f t="shared" si="495"/>
        <v/>
      </c>
      <c r="AU920" s="63" t="str">
        <f>IF(AX920="","",IF(R920="Refreshment Beverage",ROUND((BA920-Y920-Z920-AA920)*VLOOKUP(VALUE(Q920),Rates!G$15:L$19,3,0),4),ROUND(AW920*(VLOOKUP(VALUE(Q920),Rates!G:L,3,0)),4)))</f>
        <v/>
      </c>
      <c r="AV920" s="68" t="str">
        <f t="shared" si="496"/>
        <v/>
      </c>
      <c r="AW920" s="69" t="str">
        <f t="shared" si="497"/>
        <v/>
      </c>
      <c r="AX920" s="65" t="str">
        <f t="shared" si="498"/>
        <v/>
      </c>
      <c r="AY920" s="70" t="str">
        <f>IF(AX920="","",IF(R920="Refreshment Beverage",ROUND(SUM(AX920*Rates!K$19),4),ROUND(SUM(AX920*(Rates!J$8/100)),4)))</f>
        <v/>
      </c>
      <c r="AZ920" s="67" t="str">
        <f t="shared" si="499"/>
        <v/>
      </c>
      <c r="BA920" s="22" t="str">
        <f t="shared" si="500"/>
        <v/>
      </c>
      <c r="BD920" s="171"/>
      <c r="BE920" s="171"/>
      <c r="BF920" s="171"/>
      <c r="BG920" s="171"/>
    </row>
    <row r="921" spans="11:59" ht="12.75" customHeight="1" x14ac:dyDescent="0.3">
      <c r="K921" s="42" t="str">
        <f t="shared" si="472"/>
        <v/>
      </c>
      <c r="L921" s="55" t="str">
        <f t="shared" si="473"/>
        <v/>
      </c>
      <c r="M921" s="43" t="str">
        <f t="shared" si="474"/>
        <v/>
      </c>
      <c r="N921" s="56" t="str" cm="1">
        <f t="array" ref="N921">IFERROR(IF(_xlfn.SINGLE(B:B)="","",IF(R921="Beer",SUM(LOOKUP(2,1/(Rates!$B$3:$B$5&lt;=W921)/(Rates!$C$3:$C$5&gt;=W921),Rates!$D$3:$D$5)*(X921/100)*W921),IF(R921="Refreshment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56" t="str">
        <f t="shared" si="475"/>
        <v/>
      </c>
      <c r="P921" s="53"/>
      <c r="Q921" s="14" t="str">
        <f t="shared" si="476"/>
        <v/>
      </c>
      <c r="R921" s="57" t="str">
        <f t="shared" si="477"/>
        <v/>
      </c>
      <c r="S921" s="58" t="str">
        <f>IF(B921="","",IF(R921="Refreshment Beverage",VLOOKUP(VALUE(Q921),Rates!G$15:L$19,2,0),VLOOKUP(VALUE(Q921),Rates!G$4:L$12,2,0)))</f>
        <v/>
      </c>
      <c r="T921" s="58" t="str">
        <f t="shared" si="478"/>
        <v/>
      </c>
      <c r="U921" s="58" t="str">
        <f t="shared" si="479"/>
        <v/>
      </c>
      <c r="V921" s="58" t="str">
        <f t="shared" si="480"/>
        <v/>
      </c>
      <c r="W921" s="58" t="str">
        <f t="shared" si="481"/>
        <v/>
      </c>
      <c r="X921" s="59" t="str">
        <f t="shared" si="482"/>
        <v/>
      </c>
      <c r="Y921" s="60" t="str">
        <f>IF(B:B="","",IF(R921="Refreshment Beverage",VLOOKUP(Q921,Rates!G$15:L$19,6,0)*W921,VLOOKUP(Q921,Rates!G$4:L$12,6,0)*W921))</f>
        <v/>
      </c>
      <c r="Z921" s="60" t="str">
        <f t="shared" si="483"/>
        <v/>
      </c>
      <c r="AA921" s="60" t="str">
        <f t="shared" si="471"/>
        <v/>
      </c>
      <c r="AB921" s="61" t="str" cm="1">
        <f t="array" ref="AB921">IF(_xlfn.SINGLE(B:B)="","",IF(R921="Refreshment Beverage","",IF(AND(R921="Beer",Q921=0),SUM(LOOKUP(2,1/(Rates!$B$15:$B$18&lt;=W921)/(Rates!$C$15:$C$18&gt;=W921),Rates!$D$15:$D$18)*W921),VLOOKUP(VALUE(_xlfn.SINGLE(Q:Q)),Rates!A:B,2,0)*W921)))</f>
        <v/>
      </c>
      <c r="AC921" s="61" t="str" cm="1">
        <f t="array" ref="AC921">IF(_xlfn.SINGLE(B:B)="","",IF(R921="Refreshment Beverage","",IF(AND(R921="Beer",Q921=0),SUM(LOOKUP(2,1/(Rates!$B$15:$B$18&lt;=W921)/(Rates!$C$15:$C$18&gt;=W921),Rates!$E$15:$E$18)*W921),VLOOKUP(VALUE(_xlfn.SINGLE(Q:Q)),Rates!A:C,3,0)*W921)))</f>
        <v/>
      </c>
      <c r="AD921" s="168">
        <f>IFERROR(IF(R921="Beer","",IF(OR(Q921=1,Q921=2,Q921=3,Q921=4),VLOOKUP(Q921,Rates!$A$31:$B$34,2,0)*W921,IF(V921=1,VLOOKUP(U921,'REB BEV MIN MKUP'!B:E,4,0),IF(V921&gt;1,VLOOKUP(VALUE(W921),'REB BEV MIN MKUP'!O:Q,3,0),0)))),0)</f>
        <v>0</v>
      </c>
      <c r="AE921" s="62" t="str">
        <f t="shared" si="484"/>
        <v/>
      </c>
      <c r="AF921" s="63" t="str">
        <f t="shared" si="485"/>
        <v/>
      </c>
      <c r="AG921" s="64" t="str">
        <f t="shared" si="486"/>
        <v/>
      </c>
      <c r="AH921" s="65" t="str">
        <f t="shared" si="487"/>
        <v/>
      </c>
      <c r="AI921" s="66" t="str">
        <f>IF(AE:AE="","",IF(R921="Refreshment Beverage",AK921*(Rates!J$19/100),ROUND(SUM(AH921*(Rates!$J$8/100)),4)))</f>
        <v/>
      </c>
      <c r="AJ921" s="67" t="str">
        <f t="shared" si="488"/>
        <v/>
      </c>
      <c r="AK921" s="22" t="str">
        <f t="shared" si="489"/>
        <v/>
      </c>
      <c r="AL921" s="62" t="str">
        <f t="shared" si="490"/>
        <v/>
      </c>
      <c r="AM921" s="63" t="str">
        <f>IF(AS921="","",IF(R921="Refreshment Beverage",ROUND(AS921*Rates!K$19,4),ROUND(AO921*(VLOOKUP(VALUE(Q921),Rates!G$4:L$12,3,0)),4)))</f>
        <v/>
      </c>
      <c r="AN921" s="68" t="str">
        <f>IF(AS921="","",IF(R921="Refreshment Beverage",AS921*(Rates!J$19/100),MAX(AM921,AB921)))</f>
        <v/>
      </c>
      <c r="AO921" s="69" t="str">
        <f t="shared" si="491"/>
        <v/>
      </c>
      <c r="AP921" s="69" t="str">
        <f t="shared" si="492"/>
        <v/>
      </c>
      <c r="AQ921" s="70" t="str">
        <f>IF(AS921="","",IF(R921="Refreshment Beverage",ROUND(SUM(VLOOKUP(Q:Q,Rates!G$15:L$19,3,0)*(AS921-Y921-Z921-AA921)),4),ROUND(SUM(Rates!$K$8*AS921),4)))</f>
        <v/>
      </c>
      <c r="AR921" s="66" t="str">
        <f t="shared" si="493"/>
        <v/>
      </c>
      <c r="AS921" s="22" t="str">
        <f t="shared" si="494"/>
        <v/>
      </c>
      <c r="AT921" s="62" t="str">
        <f t="shared" si="495"/>
        <v/>
      </c>
      <c r="AU921" s="63" t="str">
        <f>IF(AX921="","",IF(R921="Refreshment Beverage",ROUND((BA921-Y921-Z921-AA921)*VLOOKUP(VALUE(Q921),Rates!G$15:L$19,3,0),4),ROUND(AW921*(VLOOKUP(VALUE(Q921),Rates!G:L,3,0)),4)))</f>
        <v/>
      </c>
      <c r="AV921" s="68" t="str">
        <f t="shared" si="496"/>
        <v/>
      </c>
      <c r="AW921" s="69" t="str">
        <f t="shared" si="497"/>
        <v/>
      </c>
      <c r="AX921" s="65" t="str">
        <f t="shared" si="498"/>
        <v/>
      </c>
      <c r="AY921" s="70" t="str">
        <f>IF(AX921="","",IF(R921="Refreshment Beverage",ROUND(SUM(AX921*Rates!K$19),4),ROUND(SUM(AX921*(Rates!J$8/100)),4)))</f>
        <v/>
      </c>
      <c r="AZ921" s="67" t="str">
        <f t="shared" si="499"/>
        <v/>
      </c>
      <c r="BA921" s="22" t="str">
        <f t="shared" si="500"/>
        <v/>
      </c>
      <c r="BD921" s="171"/>
      <c r="BE921" s="171"/>
      <c r="BF921" s="171"/>
      <c r="BG921" s="171"/>
    </row>
    <row r="922" spans="11:59" ht="12.75" customHeight="1" x14ac:dyDescent="0.3">
      <c r="K922" s="42" t="str">
        <f t="shared" si="472"/>
        <v/>
      </c>
      <c r="L922" s="55" t="str">
        <f t="shared" si="473"/>
        <v/>
      </c>
      <c r="M922" s="43" t="str">
        <f t="shared" si="474"/>
        <v/>
      </c>
      <c r="N922" s="56" t="str" cm="1">
        <f t="array" ref="N922">IFERROR(IF(_xlfn.SINGLE(B:B)="","",IF(R922="Beer",SUM(LOOKUP(2,1/(Rates!$B$3:$B$5&lt;=W922)/(Rates!$C$3:$C$5&gt;=W922),Rates!$D$3:$D$5)*(X922/100)*W922),IF(R922="Refreshment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56" t="str">
        <f t="shared" si="475"/>
        <v/>
      </c>
      <c r="P922" s="53"/>
      <c r="Q922" s="14" t="str">
        <f t="shared" si="476"/>
        <v/>
      </c>
      <c r="R922" s="57" t="str">
        <f t="shared" si="477"/>
        <v/>
      </c>
      <c r="S922" s="58" t="str">
        <f>IF(B922="","",IF(R922="Refreshment Beverage",VLOOKUP(VALUE(Q922),Rates!G$15:L$19,2,0),VLOOKUP(VALUE(Q922),Rates!G$4:L$12,2,0)))</f>
        <v/>
      </c>
      <c r="T922" s="58" t="str">
        <f t="shared" si="478"/>
        <v/>
      </c>
      <c r="U922" s="58" t="str">
        <f t="shared" si="479"/>
        <v/>
      </c>
      <c r="V922" s="58" t="str">
        <f t="shared" si="480"/>
        <v/>
      </c>
      <c r="W922" s="58" t="str">
        <f t="shared" si="481"/>
        <v/>
      </c>
      <c r="X922" s="59" t="str">
        <f t="shared" si="482"/>
        <v/>
      </c>
      <c r="Y922" s="60" t="str">
        <f>IF(B:B="","",IF(R922="Refreshment Beverage",VLOOKUP(Q922,Rates!G$15:L$19,6,0)*W922,VLOOKUP(Q922,Rates!G$4:L$12,6,0)*W922))</f>
        <v/>
      </c>
      <c r="Z922" s="60" t="str">
        <f t="shared" si="483"/>
        <v/>
      </c>
      <c r="AA922" s="60" t="str">
        <f t="shared" si="471"/>
        <v/>
      </c>
      <c r="AB922" s="61" t="str" cm="1">
        <f t="array" ref="AB922">IF(_xlfn.SINGLE(B:B)="","",IF(R922="Refreshment Beverage","",IF(AND(R922="Beer",Q922=0),SUM(LOOKUP(2,1/(Rates!$B$15:$B$18&lt;=W922)/(Rates!$C$15:$C$18&gt;=W922),Rates!$D$15:$D$18)*W922),VLOOKUP(VALUE(_xlfn.SINGLE(Q:Q)),Rates!A:B,2,0)*W922)))</f>
        <v/>
      </c>
      <c r="AC922" s="61" t="str" cm="1">
        <f t="array" ref="AC922">IF(_xlfn.SINGLE(B:B)="","",IF(R922="Refreshment Beverage","",IF(AND(R922="Beer",Q922=0),SUM(LOOKUP(2,1/(Rates!$B$15:$B$18&lt;=W922)/(Rates!$C$15:$C$18&gt;=W922),Rates!$E$15:$E$18)*W922),VLOOKUP(VALUE(_xlfn.SINGLE(Q:Q)),Rates!A:C,3,0)*W922)))</f>
        <v/>
      </c>
      <c r="AD922" s="168">
        <f>IFERROR(IF(R922="Beer","",IF(OR(Q922=1,Q922=2,Q922=3,Q922=4),VLOOKUP(Q922,Rates!$A$31:$B$34,2,0)*W922,IF(V922=1,VLOOKUP(U922,'REB BEV MIN MKUP'!B:E,4,0),IF(V922&gt;1,VLOOKUP(VALUE(W922),'REB BEV MIN MKUP'!O:Q,3,0),0)))),0)</f>
        <v>0</v>
      </c>
      <c r="AE922" s="62" t="str">
        <f t="shared" si="484"/>
        <v/>
      </c>
      <c r="AF922" s="63" t="str">
        <f t="shared" si="485"/>
        <v/>
      </c>
      <c r="AG922" s="64" t="str">
        <f t="shared" si="486"/>
        <v/>
      </c>
      <c r="AH922" s="65" t="str">
        <f t="shared" si="487"/>
        <v/>
      </c>
      <c r="AI922" s="66" t="str">
        <f>IF(AE:AE="","",IF(R922="Refreshment Beverage",AK922*(Rates!J$19/100),ROUND(SUM(AH922*(Rates!$J$8/100)),4)))</f>
        <v/>
      </c>
      <c r="AJ922" s="67" t="str">
        <f t="shared" si="488"/>
        <v/>
      </c>
      <c r="AK922" s="22" t="str">
        <f t="shared" si="489"/>
        <v/>
      </c>
      <c r="AL922" s="62" t="str">
        <f t="shared" si="490"/>
        <v/>
      </c>
      <c r="AM922" s="63" t="str">
        <f>IF(AS922="","",IF(R922="Refreshment Beverage",ROUND(AS922*Rates!K$19,4),ROUND(AO922*(VLOOKUP(VALUE(Q922),Rates!G$4:L$12,3,0)),4)))</f>
        <v/>
      </c>
      <c r="AN922" s="68" t="str">
        <f>IF(AS922="","",IF(R922="Refreshment Beverage",AS922*(Rates!J$19/100),MAX(AM922,AB922)))</f>
        <v/>
      </c>
      <c r="AO922" s="69" t="str">
        <f t="shared" si="491"/>
        <v/>
      </c>
      <c r="AP922" s="69" t="str">
        <f t="shared" si="492"/>
        <v/>
      </c>
      <c r="AQ922" s="70" t="str">
        <f>IF(AS922="","",IF(R922="Refreshment Beverage",ROUND(SUM(VLOOKUP(Q:Q,Rates!G$15:L$19,3,0)*(AS922-Y922-Z922-AA922)),4),ROUND(SUM(Rates!$K$8*AS922),4)))</f>
        <v/>
      </c>
      <c r="AR922" s="66" t="str">
        <f t="shared" si="493"/>
        <v/>
      </c>
      <c r="AS922" s="22" t="str">
        <f t="shared" si="494"/>
        <v/>
      </c>
      <c r="AT922" s="62" t="str">
        <f t="shared" si="495"/>
        <v/>
      </c>
      <c r="AU922" s="63" t="str">
        <f>IF(AX922="","",IF(R922="Refreshment Beverage",ROUND((BA922-Y922-Z922-AA922)*VLOOKUP(VALUE(Q922),Rates!G$15:L$19,3,0),4),ROUND(AW922*(VLOOKUP(VALUE(Q922),Rates!G:L,3,0)),4)))</f>
        <v/>
      </c>
      <c r="AV922" s="68" t="str">
        <f t="shared" si="496"/>
        <v/>
      </c>
      <c r="AW922" s="69" t="str">
        <f t="shared" si="497"/>
        <v/>
      </c>
      <c r="AX922" s="65" t="str">
        <f t="shared" si="498"/>
        <v/>
      </c>
      <c r="AY922" s="70" t="str">
        <f>IF(AX922="","",IF(R922="Refreshment Beverage",ROUND(SUM(AX922*Rates!K$19),4),ROUND(SUM(AX922*(Rates!J$8/100)),4)))</f>
        <v/>
      </c>
      <c r="AZ922" s="67" t="str">
        <f t="shared" si="499"/>
        <v/>
      </c>
      <c r="BA922" s="22" t="str">
        <f t="shared" si="500"/>
        <v/>
      </c>
      <c r="BD922" s="171"/>
      <c r="BE922" s="171"/>
      <c r="BF922" s="171"/>
      <c r="BG922" s="171"/>
    </row>
    <row r="923" spans="11:59" ht="12.75" customHeight="1" x14ac:dyDescent="0.3">
      <c r="K923" s="42" t="str">
        <f t="shared" si="472"/>
        <v/>
      </c>
      <c r="L923" s="55" t="str">
        <f t="shared" si="473"/>
        <v/>
      </c>
      <c r="M923" s="43" t="str">
        <f t="shared" si="474"/>
        <v/>
      </c>
      <c r="N923" s="56" t="str" cm="1">
        <f t="array" ref="N923">IFERROR(IF(_xlfn.SINGLE(B:B)="","",IF(R923="Beer",SUM(LOOKUP(2,1/(Rates!$B$3:$B$5&lt;=W923)/(Rates!$C$3:$C$5&gt;=W923),Rates!$D$3:$D$5)*(X923/100)*W923),IF(R923="Refreshment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56" t="str">
        <f t="shared" si="475"/>
        <v/>
      </c>
      <c r="P923" s="53"/>
      <c r="Q923" s="14" t="str">
        <f t="shared" si="476"/>
        <v/>
      </c>
      <c r="R923" s="57" t="str">
        <f t="shared" si="477"/>
        <v/>
      </c>
      <c r="S923" s="58" t="str">
        <f>IF(B923="","",IF(R923="Refreshment Beverage",VLOOKUP(VALUE(Q923),Rates!G$15:L$19,2,0),VLOOKUP(VALUE(Q923),Rates!G$4:L$12,2,0)))</f>
        <v/>
      </c>
      <c r="T923" s="58" t="str">
        <f t="shared" si="478"/>
        <v/>
      </c>
      <c r="U923" s="58" t="str">
        <f t="shared" si="479"/>
        <v/>
      </c>
      <c r="V923" s="58" t="str">
        <f t="shared" si="480"/>
        <v/>
      </c>
      <c r="W923" s="58" t="str">
        <f t="shared" si="481"/>
        <v/>
      </c>
      <c r="X923" s="59" t="str">
        <f t="shared" si="482"/>
        <v/>
      </c>
      <c r="Y923" s="60" t="str">
        <f>IF(B:B="","",IF(R923="Refreshment Beverage",VLOOKUP(Q923,Rates!G$15:L$19,6,0)*W923,VLOOKUP(Q923,Rates!G$4:L$12,6,0)*W923))</f>
        <v/>
      </c>
      <c r="Z923" s="60" t="str">
        <f t="shared" si="483"/>
        <v/>
      </c>
      <c r="AA923" s="60" t="str">
        <f t="shared" si="471"/>
        <v/>
      </c>
      <c r="AB923" s="61" t="str" cm="1">
        <f t="array" ref="AB923">IF(_xlfn.SINGLE(B:B)="","",IF(R923="Refreshment Beverage","",IF(AND(R923="Beer",Q923=0),SUM(LOOKUP(2,1/(Rates!$B$15:$B$18&lt;=W923)/(Rates!$C$15:$C$18&gt;=W923),Rates!$D$15:$D$18)*W923),VLOOKUP(VALUE(_xlfn.SINGLE(Q:Q)),Rates!A:B,2,0)*W923)))</f>
        <v/>
      </c>
      <c r="AC923" s="61" t="str" cm="1">
        <f t="array" ref="AC923">IF(_xlfn.SINGLE(B:B)="","",IF(R923="Refreshment Beverage","",IF(AND(R923="Beer",Q923=0),SUM(LOOKUP(2,1/(Rates!$B$15:$B$18&lt;=W923)/(Rates!$C$15:$C$18&gt;=W923),Rates!$E$15:$E$18)*W923),VLOOKUP(VALUE(_xlfn.SINGLE(Q:Q)),Rates!A:C,3,0)*W923)))</f>
        <v/>
      </c>
      <c r="AD923" s="168">
        <f>IFERROR(IF(R923="Beer","",IF(OR(Q923=1,Q923=2,Q923=3,Q923=4),VLOOKUP(Q923,Rates!$A$31:$B$34,2,0)*W923,IF(V923=1,VLOOKUP(U923,'REB BEV MIN MKUP'!B:E,4,0),IF(V923&gt;1,VLOOKUP(VALUE(W923),'REB BEV MIN MKUP'!O:Q,3,0),0)))),0)</f>
        <v>0</v>
      </c>
      <c r="AE923" s="62" t="str">
        <f t="shared" si="484"/>
        <v/>
      </c>
      <c r="AF923" s="63" t="str">
        <f t="shared" si="485"/>
        <v/>
      </c>
      <c r="AG923" s="64" t="str">
        <f t="shared" si="486"/>
        <v/>
      </c>
      <c r="AH923" s="65" t="str">
        <f t="shared" si="487"/>
        <v/>
      </c>
      <c r="AI923" s="66" t="str">
        <f>IF(AE:AE="","",IF(R923="Refreshment Beverage",AK923*(Rates!J$19/100),ROUND(SUM(AH923*(Rates!$J$8/100)),4)))</f>
        <v/>
      </c>
      <c r="AJ923" s="67" t="str">
        <f t="shared" si="488"/>
        <v/>
      </c>
      <c r="AK923" s="22" t="str">
        <f t="shared" si="489"/>
        <v/>
      </c>
      <c r="AL923" s="62" t="str">
        <f t="shared" si="490"/>
        <v/>
      </c>
      <c r="AM923" s="63" t="str">
        <f>IF(AS923="","",IF(R923="Refreshment Beverage",ROUND(AS923*Rates!K$19,4),ROUND(AO923*(VLOOKUP(VALUE(Q923),Rates!G$4:L$12,3,0)),4)))</f>
        <v/>
      </c>
      <c r="AN923" s="68" t="str">
        <f>IF(AS923="","",IF(R923="Refreshment Beverage",AS923*(Rates!J$19/100),MAX(AM923,AB923)))</f>
        <v/>
      </c>
      <c r="AO923" s="69" t="str">
        <f t="shared" si="491"/>
        <v/>
      </c>
      <c r="AP923" s="69" t="str">
        <f t="shared" si="492"/>
        <v/>
      </c>
      <c r="AQ923" s="70" t="str">
        <f>IF(AS923="","",IF(R923="Refreshment Beverage",ROUND(SUM(VLOOKUP(Q:Q,Rates!G$15:L$19,3,0)*(AS923-Y923-Z923-AA923)),4),ROUND(SUM(Rates!$K$8*AS923),4)))</f>
        <v/>
      </c>
      <c r="AR923" s="66" t="str">
        <f t="shared" si="493"/>
        <v/>
      </c>
      <c r="AS923" s="22" t="str">
        <f t="shared" si="494"/>
        <v/>
      </c>
      <c r="AT923" s="62" t="str">
        <f t="shared" si="495"/>
        <v/>
      </c>
      <c r="AU923" s="63" t="str">
        <f>IF(AX923="","",IF(R923="Refreshment Beverage",ROUND((BA923-Y923-Z923-AA923)*VLOOKUP(VALUE(Q923),Rates!G$15:L$19,3,0),4),ROUND(AW923*(VLOOKUP(VALUE(Q923),Rates!G:L,3,0)),4)))</f>
        <v/>
      </c>
      <c r="AV923" s="68" t="str">
        <f t="shared" si="496"/>
        <v/>
      </c>
      <c r="AW923" s="69" t="str">
        <f t="shared" si="497"/>
        <v/>
      </c>
      <c r="AX923" s="65" t="str">
        <f t="shared" si="498"/>
        <v/>
      </c>
      <c r="AY923" s="70" t="str">
        <f>IF(AX923="","",IF(R923="Refreshment Beverage",ROUND(SUM(AX923*Rates!K$19),4),ROUND(SUM(AX923*(Rates!J$8/100)),4)))</f>
        <v/>
      </c>
      <c r="AZ923" s="67" t="str">
        <f t="shared" si="499"/>
        <v/>
      </c>
      <c r="BA923" s="22" t="str">
        <f t="shared" si="500"/>
        <v/>
      </c>
      <c r="BD923" s="171"/>
      <c r="BE923" s="171"/>
      <c r="BF923" s="171"/>
      <c r="BG923" s="171"/>
    </row>
    <row r="924" spans="11:59" ht="12.75" customHeight="1" x14ac:dyDescent="0.3">
      <c r="K924" s="42" t="str">
        <f t="shared" si="472"/>
        <v/>
      </c>
      <c r="L924" s="55" t="str">
        <f t="shared" si="473"/>
        <v/>
      </c>
      <c r="M924" s="43" t="str">
        <f t="shared" si="474"/>
        <v/>
      </c>
      <c r="N924" s="56" t="str" cm="1">
        <f t="array" ref="N924">IFERROR(IF(_xlfn.SINGLE(B:B)="","",IF(R924="Beer",SUM(LOOKUP(2,1/(Rates!$B$3:$B$5&lt;=W924)/(Rates!$C$3:$C$5&gt;=W924),Rates!$D$3:$D$5)*(X924/100)*W924),IF(R924="Refreshment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56" t="str">
        <f t="shared" si="475"/>
        <v/>
      </c>
      <c r="P924" s="53"/>
      <c r="Q924" s="14" t="str">
        <f t="shared" si="476"/>
        <v/>
      </c>
      <c r="R924" s="57" t="str">
        <f t="shared" si="477"/>
        <v/>
      </c>
      <c r="S924" s="58" t="str">
        <f>IF(B924="","",IF(R924="Refreshment Beverage",VLOOKUP(VALUE(Q924),Rates!G$15:L$19,2,0),VLOOKUP(VALUE(Q924),Rates!G$4:L$12,2,0)))</f>
        <v/>
      </c>
      <c r="T924" s="58" t="str">
        <f t="shared" si="478"/>
        <v/>
      </c>
      <c r="U924" s="58" t="str">
        <f t="shared" si="479"/>
        <v/>
      </c>
      <c r="V924" s="58" t="str">
        <f t="shared" si="480"/>
        <v/>
      </c>
      <c r="W924" s="58" t="str">
        <f t="shared" si="481"/>
        <v/>
      </c>
      <c r="X924" s="59" t="str">
        <f t="shared" si="482"/>
        <v/>
      </c>
      <c r="Y924" s="60" t="str">
        <f>IF(B:B="","",IF(R924="Refreshment Beverage",VLOOKUP(Q924,Rates!G$15:L$19,6,0)*W924,VLOOKUP(Q924,Rates!G$4:L$12,6,0)*W924))</f>
        <v/>
      </c>
      <c r="Z924" s="60" t="str">
        <f t="shared" si="483"/>
        <v/>
      </c>
      <c r="AA924" s="60" t="str">
        <f t="shared" si="471"/>
        <v/>
      </c>
      <c r="AB924" s="61" t="str" cm="1">
        <f t="array" ref="AB924">IF(_xlfn.SINGLE(B:B)="","",IF(R924="Refreshment Beverage","",IF(AND(R924="Beer",Q924=0),SUM(LOOKUP(2,1/(Rates!$B$15:$B$18&lt;=W924)/(Rates!$C$15:$C$18&gt;=W924),Rates!$D$15:$D$18)*W924),VLOOKUP(VALUE(_xlfn.SINGLE(Q:Q)),Rates!A:B,2,0)*W924)))</f>
        <v/>
      </c>
      <c r="AC924" s="61" t="str" cm="1">
        <f t="array" ref="AC924">IF(_xlfn.SINGLE(B:B)="","",IF(R924="Refreshment Beverage","",IF(AND(R924="Beer",Q924=0),SUM(LOOKUP(2,1/(Rates!$B$15:$B$18&lt;=W924)/(Rates!$C$15:$C$18&gt;=W924),Rates!$E$15:$E$18)*W924),VLOOKUP(VALUE(_xlfn.SINGLE(Q:Q)),Rates!A:C,3,0)*W924)))</f>
        <v/>
      </c>
      <c r="AD924" s="168">
        <f>IFERROR(IF(R924="Beer","",IF(OR(Q924=1,Q924=2,Q924=3,Q924=4),VLOOKUP(Q924,Rates!$A$31:$B$34,2,0)*W924,IF(V924=1,VLOOKUP(U924,'REB BEV MIN MKUP'!B:E,4,0),IF(V924&gt;1,VLOOKUP(VALUE(W924),'REB BEV MIN MKUP'!O:Q,3,0),0)))),0)</f>
        <v>0</v>
      </c>
      <c r="AE924" s="62" t="str">
        <f t="shared" si="484"/>
        <v/>
      </c>
      <c r="AF924" s="63" t="str">
        <f t="shared" si="485"/>
        <v/>
      </c>
      <c r="AG924" s="64" t="str">
        <f t="shared" si="486"/>
        <v/>
      </c>
      <c r="AH924" s="65" t="str">
        <f t="shared" si="487"/>
        <v/>
      </c>
      <c r="AI924" s="66" t="str">
        <f>IF(AE:AE="","",IF(R924="Refreshment Beverage",AK924*(Rates!J$19/100),ROUND(SUM(AH924*(Rates!$J$8/100)),4)))</f>
        <v/>
      </c>
      <c r="AJ924" s="67" t="str">
        <f t="shared" si="488"/>
        <v/>
      </c>
      <c r="AK924" s="22" t="str">
        <f t="shared" si="489"/>
        <v/>
      </c>
      <c r="AL924" s="62" t="str">
        <f t="shared" si="490"/>
        <v/>
      </c>
      <c r="AM924" s="63" t="str">
        <f>IF(AS924="","",IF(R924="Refreshment Beverage",ROUND(AS924*Rates!K$19,4),ROUND(AO924*(VLOOKUP(VALUE(Q924),Rates!G$4:L$12,3,0)),4)))</f>
        <v/>
      </c>
      <c r="AN924" s="68" t="str">
        <f>IF(AS924="","",IF(R924="Refreshment Beverage",AS924*(Rates!J$19/100),MAX(AM924,AB924)))</f>
        <v/>
      </c>
      <c r="AO924" s="69" t="str">
        <f t="shared" si="491"/>
        <v/>
      </c>
      <c r="AP924" s="69" t="str">
        <f t="shared" si="492"/>
        <v/>
      </c>
      <c r="AQ924" s="70" t="str">
        <f>IF(AS924="","",IF(R924="Refreshment Beverage",ROUND(SUM(VLOOKUP(Q:Q,Rates!G$15:L$19,3,0)*(AS924-Y924-Z924-AA924)),4),ROUND(SUM(Rates!$K$8*AS924),4)))</f>
        <v/>
      </c>
      <c r="AR924" s="66" t="str">
        <f t="shared" si="493"/>
        <v/>
      </c>
      <c r="AS924" s="22" t="str">
        <f t="shared" si="494"/>
        <v/>
      </c>
      <c r="AT924" s="62" t="str">
        <f t="shared" si="495"/>
        <v/>
      </c>
      <c r="AU924" s="63" t="str">
        <f>IF(AX924="","",IF(R924="Refreshment Beverage",ROUND((BA924-Y924-Z924-AA924)*VLOOKUP(VALUE(Q924),Rates!G$15:L$19,3,0),4),ROUND(AW924*(VLOOKUP(VALUE(Q924),Rates!G:L,3,0)),4)))</f>
        <v/>
      </c>
      <c r="AV924" s="68" t="str">
        <f t="shared" si="496"/>
        <v/>
      </c>
      <c r="AW924" s="69" t="str">
        <f t="shared" si="497"/>
        <v/>
      </c>
      <c r="AX924" s="65" t="str">
        <f t="shared" si="498"/>
        <v/>
      </c>
      <c r="AY924" s="70" t="str">
        <f>IF(AX924="","",IF(R924="Refreshment Beverage",ROUND(SUM(AX924*Rates!K$19),4),ROUND(SUM(AX924*(Rates!J$8/100)),4)))</f>
        <v/>
      </c>
      <c r="AZ924" s="67" t="str">
        <f t="shared" si="499"/>
        <v/>
      </c>
      <c r="BA924" s="22" t="str">
        <f t="shared" si="500"/>
        <v/>
      </c>
      <c r="BD924" s="171"/>
      <c r="BE924" s="171"/>
      <c r="BF924" s="171"/>
      <c r="BG924" s="171"/>
    </row>
    <row r="925" spans="11:59" ht="12.75" customHeight="1" x14ac:dyDescent="0.3">
      <c r="K925" s="42" t="str">
        <f t="shared" si="472"/>
        <v/>
      </c>
      <c r="L925" s="55" t="str">
        <f t="shared" si="473"/>
        <v/>
      </c>
      <c r="M925" s="43" t="str">
        <f t="shared" si="474"/>
        <v/>
      </c>
      <c r="N925" s="56" t="str" cm="1">
        <f t="array" ref="N925">IFERROR(IF(_xlfn.SINGLE(B:B)="","",IF(R925="Beer",SUM(LOOKUP(2,1/(Rates!$B$3:$B$5&lt;=W925)/(Rates!$C$3:$C$5&gt;=W925),Rates!$D$3:$D$5)*(X925/100)*W925),IF(R925="Refreshment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56" t="str">
        <f t="shared" si="475"/>
        <v/>
      </c>
      <c r="P925" s="53"/>
      <c r="Q925" s="14" t="str">
        <f t="shared" si="476"/>
        <v/>
      </c>
      <c r="R925" s="57" t="str">
        <f t="shared" si="477"/>
        <v/>
      </c>
      <c r="S925" s="58" t="str">
        <f>IF(B925="","",IF(R925="Refreshment Beverage",VLOOKUP(VALUE(Q925),Rates!G$15:L$19,2,0),VLOOKUP(VALUE(Q925),Rates!G$4:L$12,2,0)))</f>
        <v/>
      </c>
      <c r="T925" s="58" t="str">
        <f t="shared" si="478"/>
        <v/>
      </c>
      <c r="U925" s="58" t="str">
        <f t="shared" si="479"/>
        <v/>
      </c>
      <c r="V925" s="58" t="str">
        <f t="shared" si="480"/>
        <v/>
      </c>
      <c r="W925" s="58" t="str">
        <f t="shared" si="481"/>
        <v/>
      </c>
      <c r="X925" s="59" t="str">
        <f t="shared" si="482"/>
        <v/>
      </c>
      <c r="Y925" s="60" t="str">
        <f>IF(B:B="","",IF(R925="Refreshment Beverage",VLOOKUP(Q925,Rates!G$15:L$19,6,0)*W925,VLOOKUP(Q925,Rates!G$4:L$12,6,0)*W925))</f>
        <v/>
      </c>
      <c r="Z925" s="60" t="str">
        <f t="shared" si="483"/>
        <v/>
      </c>
      <c r="AA925" s="60" t="str">
        <f t="shared" si="471"/>
        <v/>
      </c>
      <c r="AB925" s="61" t="str" cm="1">
        <f t="array" ref="AB925">IF(_xlfn.SINGLE(B:B)="","",IF(R925="Refreshment Beverage","",IF(AND(R925="Beer",Q925=0),SUM(LOOKUP(2,1/(Rates!$B$15:$B$18&lt;=W925)/(Rates!$C$15:$C$18&gt;=W925),Rates!$D$15:$D$18)*W925),VLOOKUP(VALUE(_xlfn.SINGLE(Q:Q)),Rates!A:B,2,0)*W925)))</f>
        <v/>
      </c>
      <c r="AC925" s="61" t="str" cm="1">
        <f t="array" ref="AC925">IF(_xlfn.SINGLE(B:B)="","",IF(R925="Refreshment Beverage","",IF(AND(R925="Beer",Q925=0),SUM(LOOKUP(2,1/(Rates!$B$15:$B$18&lt;=W925)/(Rates!$C$15:$C$18&gt;=W925),Rates!$E$15:$E$18)*W925),VLOOKUP(VALUE(_xlfn.SINGLE(Q:Q)),Rates!A:C,3,0)*W925)))</f>
        <v/>
      </c>
      <c r="AD925" s="168">
        <f>IFERROR(IF(R925="Beer","",IF(OR(Q925=1,Q925=2,Q925=3,Q925=4),VLOOKUP(Q925,Rates!$A$31:$B$34,2,0)*W925,IF(V925=1,VLOOKUP(U925,'REB BEV MIN MKUP'!B:E,4,0),IF(V925&gt;1,VLOOKUP(VALUE(W925),'REB BEV MIN MKUP'!O:Q,3,0),0)))),0)</f>
        <v>0</v>
      </c>
      <c r="AE925" s="62" t="str">
        <f t="shared" si="484"/>
        <v/>
      </c>
      <c r="AF925" s="63" t="str">
        <f t="shared" si="485"/>
        <v/>
      </c>
      <c r="AG925" s="64" t="str">
        <f t="shared" si="486"/>
        <v/>
      </c>
      <c r="AH925" s="65" t="str">
        <f t="shared" si="487"/>
        <v/>
      </c>
      <c r="AI925" s="66" t="str">
        <f>IF(AE:AE="","",IF(R925="Refreshment Beverage",AK925*(Rates!J$19/100),ROUND(SUM(AH925*(Rates!$J$8/100)),4)))</f>
        <v/>
      </c>
      <c r="AJ925" s="67" t="str">
        <f t="shared" si="488"/>
        <v/>
      </c>
      <c r="AK925" s="22" t="str">
        <f t="shared" si="489"/>
        <v/>
      </c>
      <c r="AL925" s="62" t="str">
        <f t="shared" si="490"/>
        <v/>
      </c>
      <c r="AM925" s="63" t="str">
        <f>IF(AS925="","",IF(R925="Refreshment Beverage",ROUND(AS925*Rates!K$19,4),ROUND(AO925*(VLOOKUP(VALUE(Q925),Rates!G$4:L$12,3,0)),4)))</f>
        <v/>
      </c>
      <c r="AN925" s="68" t="str">
        <f>IF(AS925="","",IF(R925="Refreshment Beverage",AS925*(Rates!J$19/100),MAX(AM925,AB925)))</f>
        <v/>
      </c>
      <c r="AO925" s="69" t="str">
        <f t="shared" si="491"/>
        <v/>
      </c>
      <c r="AP925" s="69" t="str">
        <f t="shared" si="492"/>
        <v/>
      </c>
      <c r="AQ925" s="70" t="str">
        <f>IF(AS925="","",IF(R925="Refreshment Beverage",ROUND(SUM(VLOOKUP(Q:Q,Rates!G$15:L$19,3,0)*(AS925-Y925-Z925-AA925)),4),ROUND(SUM(Rates!$K$8*AS925),4)))</f>
        <v/>
      </c>
      <c r="AR925" s="66" t="str">
        <f t="shared" si="493"/>
        <v/>
      </c>
      <c r="AS925" s="22" t="str">
        <f t="shared" si="494"/>
        <v/>
      </c>
      <c r="AT925" s="62" t="str">
        <f t="shared" si="495"/>
        <v/>
      </c>
      <c r="AU925" s="63" t="str">
        <f>IF(AX925="","",IF(R925="Refreshment Beverage",ROUND((BA925-Y925-Z925-AA925)*VLOOKUP(VALUE(Q925),Rates!G$15:L$19,3,0),4),ROUND(AW925*(VLOOKUP(VALUE(Q925),Rates!G:L,3,0)),4)))</f>
        <v/>
      </c>
      <c r="AV925" s="68" t="str">
        <f t="shared" si="496"/>
        <v/>
      </c>
      <c r="AW925" s="69" t="str">
        <f t="shared" si="497"/>
        <v/>
      </c>
      <c r="AX925" s="65" t="str">
        <f t="shared" si="498"/>
        <v/>
      </c>
      <c r="AY925" s="70" t="str">
        <f>IF(AX925="","",IF(R925="Refreshment Beverage",ROUND(SUM(AX925*Rates!K$19),4),ROUND(SUM(AX925*(Rates!J$8/100)),4)))</f>
        <v/>
      </c>
      <c r="AZ925" s="67" t="str">
        <f t="shared" si="499"/>
        <v/>
      </c>
      <c r="BA925" s="22" t="str">
        <f t="shared" si="500"/>
        <v/>
      </c>
      <c r="BD925" s="171"/>
      <c r="BE925" s="171"/>
      <c r="BF925" s="171"/>
      <c r="BG925" s="171"/>
    </row>
    <row r="926" spans="11:59" ht="12.75" customHeight="1" x14ac:dyDescent="0.3">
      <c r="K926" s="42" t="str">
        <f t="shared" si="472"/>
        <v/>
      </c>
      <c r="L926" s="55" t="str">
        <f t="shared" si="473"/>
        <v/>
      </c>
      <c r="M926" s="43" t="str">
        <f t="shared" si="474"/>
        <v/>
      </c>
      <c r="N926" s="56" t="str" cm="1">
        <f t="array" ref="N926">IFERROR(IF(_xlfn.SINGLE(B:B)="","",IF(R926="Beer",SUM(LOOKUP(2,1/(Rates!$B$3:$B$5&lt;=W926)/(Rates!$C$3:$C$5&gt;=W926),Rates!$D$3:$D$5)*(X926/100)*W926),IF(R926="Refreshment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56" t="str">
        <f t="shared" si="475"/>
        <v/>
      </c>
      <c r="P926" s="53"/>
      <c r="Q926" s="14" t="str">
        <f t="shared" si="476"/>
        <v/>
      </c>
      <c r="R926" s="57" t="str">
        <f t="shared" si="477"/>
        <v/>
      </c>
      <c r="S926" s="58" t="str">
        <f>IF(B926="","",IF(R926="Refreshment Beverage",VLOOKUP(VALUE(Q926),Rates!G$15:L$19,2,0),VLOOKUP(VALUE(Q926),Rates!G$4:L$12,2,0)))</f>
        <v/>
      </c>
      <c r="T926" s="58" t="str">
        <f t="shared" si="478"/>
        <v/>
      </c>
      <c r="U926" s="58" t="str">
        <f t="shared" si="479"/>
        <v/>
      </c>
      <c r="V926" s="58" t="str">
        <f t="shared" si="480"/>
        <v/>
      </c>
      <c r="W926" s="58" t="str">
        <f t="shared" si="481"/>
        <v/>
      </c>
      <c r="X926" s="59" t="str">
        <f t="shared" si="482"/>
        <v/>
      </c>
      <c r="Y926" s="60" t="str">
        <f>IF(B:B="","",IF(R926="Refreshment Beverage",VLOOKUP(Q926,Rates!G$15:L$19,6,0)*W926,VLOOKUP(Q926,Rates!G$4:L$12,6,0)*W926))</f>
        <v/>
      </c>
      <c r="Z926" s="60" t="str">
        <f t="shared" si="483"/>
        <v/>
      </c>
      <c r="AA926" s="60" t="str">
        <f t="shared" si="471"/>
        <v/>
      </c>
      <c r="AB926" s="61" t="str" cm="1">
        <f t="array" ref="AB926">IF(_xlfn.SINGLE(B:B)="","",IF(R926="Refreshment Beverage","",IF(AND(R926="Beer",Q926=0),SUM(LOOKUP(2,1/(Rates!$B$15:$B$18&lt;=W926)/(Rates!$C$15:$C$18&gt;=W926),Rates!$D$15:$D$18)*W926),VLOOKUP(VALUE(_xlfn.SINGLE(Q:Q)),Rates!A:B,2,0)*W926)))</f>
        <v/>
      </c>
      <c r="AC926" s="61" t="str" cm="1">
        <f t="array" ref="AC926">IF(_xlfn.SINGLE(B:B)="","",IF(R926="Refreshment Beverage","",IF(AND(R926="Beer",Q926=0),SUM(LOOKUP(2,1/(Rates!$B$15:$B$18&lt;=W926)/(Rates!$C$15:$C$18&gt;=W926),Rates!$E$15:$E$18)*W926),VLOOKUP(VALUE(_xlfn.SINGLE(Q:Q)),Rates!A:C,3,0)*W926)))</f>
        <v/>
      </c>
      <c r="AD926" s="168">
        <f>IFERROR(IF(R926="Beer","",IF(OR(Q926=1,Q926=2,Q926=3,Q926=4),VLOOKUP(Q926,Rates!$A$31:$B$34,2,0)*W926,IF(V926=1,VLOOKUP(U926,'REB BEV MIN MKUP'!B:E,4,0),IF(V926&gt;1,VLOOKUP(VALUE(W926),'REB BEV MIN MKUP'!O:Q,3,0),0)))),0)</f>
        <v>0</v>
      </c>
      <c r="AE926" s="62" t="str">
        <f t="shared" si="484"/>
        <v/>
      </c>
      <c r="AF926" s="63" t="str">
        <f t="shared" si="485"/>
        <v/>
      </c>
      <c r="AG926" s="64" t="str">
        <f t="shared" si="486"/>
        <v/>
      </c>
      <c r="AH926" s="65" t="str">
        <f t="shared" si="487"/>
        <v/>
      </c>
      <c r="AI926" s="66" t="str">
        <f>IF(AE:AE="","",IF(R926="Refreshment Beverage",AK926*(Rates!J$19/100),ROUND(SUM(AH926*(Rates!$J$8/100)),4)))</f>
        <v/>
      </c>
      <c r="AJ926" s="67" t="str">
        <f t="shared" si="488"/>
        <v/>
      </c>
      <c r="AK926" s="22" t="str">
        <f t="shared" si="489"/>
        <v/>
      </c>
      <c r="AL926" s="62" t="str">
        <f t="shared" si="490"/>
        <v/>
      </c>
      <c r="AM926" s="63" t="str">
        <f>IF(AS926="","",IF(R926="Refreshment Beverage",ROUND(AS926*Rates!K$19,4),ROUND(AO926*(VLOOKUP(VALUE(Q926),Rates!G$4:L$12,3,0)),4)))</f>
        <v/>
      </c>
      <c r="AN926" s="68" t="str">
        <f>IF(AS926="","",IF(R926="Refreshment Beverage",AS926*(Rates!J$19/100),MAX(AM926,AB926)))</f>
        <v/>
      </c>
      <c r="AO926" s="69" t="str">
        <f t="shared" si="491"/>
        <v/>
      </c>
      <c r="AP926" s="69" t="str">
        <f t="shared" si="492"/>
        <v/>
      </c>
      <c r="AQ926" s="70" t="str">
        <f>IF(AS926="","",IF(R926="Refreshment Beverage",ROUND(SUM(VLOOKUP(Q:Q,Rates!G$15:L$19,3,0)*(AS926-Y926-Z926-AA926)),4),ROUND(SUM(Rates!$K$8*AS926),4)))</f>
        <v/>
      </c>
      <c r="AR926" s="66" t="str">
        <f t="shared" si="493"/>
        <v/>
      </c>
      <c r="AS926" s="22" t="str">
        <f t="shared" si="494"/>
        <v/>
      </c>
      <c r="AT926" s="62" t="str">
        <f t="shared" si="495"/>
        <v/>
      </c>
      <c r="AU926" s="63" t="str">
        <f>IF(AX926="","",IF(R926="Refreshment Beverage",ROUND((BA926-Y926-Z926-AA926)*VLOOKUP(VALUE(Q926),Rates!G$15:L$19,3,0),4),ROUND(AW926*(VLOOKUP(VALUE(Q926),Rates!G:L,3,0)),4)))</f>
        <v/>
      </c>
      <c r="AV926" s="68" t="str">
        <f t="shared" si="496"/>
        <v/>
      </c>
      <c r="AW926" s="69" t="str">
        <f t="shared" si="497"/>
        <v/>
      </c>
      <c r="AX926" s="65" t="str">
        <f t="shared" si="498"/>
        <v/>
      </c>
      <c r="AY926" s="70" t="str">
        <f>IF(AX926="","",IF(R926="Refreshment Beverage",ROUND(SUM(AX926*Rates!K$19),4),ROUND(SUM(AX926*(Rates!J$8/100)),4)))</f>
        <v/>
      </c>
      <c r="AZ926" s="67" t="str">
        <f t="shared" si="499"/>
        <v/>
      </c>
      <c r="BA926" s="22" t="str">
        <f t="shared" si="500"/>
        <v/>
      </c>
      <c r="BD926" s="171"/>
      <c r="BE926" s="171"/>
      <c r="BF926" s="171"/>
      <c r="BG926" s="171"/>
    </row>
    <row r="927" spans="11:59" ht="12.75" customHeight="1" x14ac:dyDescent="0.3">
      <c r="K927" s="42" t="str">
        <f t="shared" si="472"/>
        <v/>
      </c>
      <c r="L927" s="55" t="str">
        <f t="shared" si="473"/>
        <v/>
      </c>
      <c r="M927" s="43" t="str">
        <f t="shared" si="474"/>
        <v/>
      </c>
      <c r="N927" s="56" t="str" cm="1">
        <f t="array" ref="N927">IFERROR(IF(_xlfn.SINGLE(B:B)="","",IF(R927="Beer",SUM(LOOKUP(2,1/(Rates!$B$3:$B$5&lt;=W927)/(Rates!$C$3:$C$5&gt;=W927),Rates!$D$3:$D$5)*(X927/100)*W927),IF(R927="Refreshment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56" t="str">
        <f t="shared" si="475"/>
        <v/>
      </c>
      <c r="P927" s="53"/>
      <c r="Q927" s="14" t="str">
        <f t="shared" si="476"/>
        <v/>
      </c>
      <c r="R927" s="57" t="str">
        <f t="shared" si="477"/>
        <v/>
      </c>
      <c r="S927" s="58" t="str">
        <f>IF(B927="","",IF(R927="Refreshment Beverage",VLOOKUP(VALUE(Q927),Rates!G$15:L$19,2,0),VLOOKUP(VALUE(Q927),Rates!G$4:L$12,2,0)))</f>
        <v/>
      </c>
      <c r="T927" s="58" t="str">
        <f t="shared" si="478"/>
        <v/>
      </c>
      <c r="U927" s="58" t="str">
        <f t="shared" si="479"/>
        <v/>
      </c>
      <c r="V927" s="58" t="str">
        <f t="shared" si="480"/>
        <v/>
      </c>
      <c r="W927" s="58" t="str">
        <f t="shared" si="481"/>
        <v/>
      </c>
      <c r="X927" s="59" t="str">
        <f t="shared" si="482"/>
        <v/>
      </c>
      <c r="Y927" s="60" t="str">
        <f>IF(B:B="","",IF(R927="Refreshment Beverage",VLOOKUP(Q927,Rates!G$15:L$19,6,0)*W927,VLOOKUP(Q927,Rates!G$4:L$12,6,0)*W927))</f>
        <v/>
      </c>
      <c r="Z927" s="60" t="str">
        <f t="shared" si="483"/>
        <v/>
      </c>
      <c r="AA927" s="60" t="str">
        <f t="shared" si="471"/>
        <v/>
      </c>
      <c r="AB927" s="61" t="str" cm="1">
        <f t="array" ref="AB927">IF(_xlfn.SINGLE(B:B)="","",IF(R927="Refreshment Beverage","",IF(AND(R927="Beer",Q927=0),SUM(LOOKUP(2,1/(Rates!$B$15:$B$18&lt;=W927)/(Rates!$C$15:$C$18&gt;=W927),Rates!$D$15:$D$18)*W927),VLOOKUP(VALUE(_xlfn.SINGLE(Q:Q)),Rates!A:B,2,0)*W927)))</f>
        <v/>
      </c>
      <c r="AC927" s="61" t="str" cm="1">
        <f t="array" ref="AC927">IF(_xlfn.SINGLE(B:B)="","",IF(R927="Refreshment Beverage","",IF(AND(R927="Beer",Q927=0),SUM(LOOKUP(2,1/(Rates!$B$15:$B$18&lt;=W927)/(Rates!$C$15:$C$18&gt;=W927),Rates!$E$15:$E$18)*W927),VLOOKUP(VALUE(_xlfn.SINGLE(Q:Q)),Rates!A:C,3,0)*W927)))</f>
        <v/>
      </c>
      <c r="AD927" s="168">
        <f>IFERROR(IF(R927="Beer","",IF(OR(Q927=1,Q927=2,Q927=3,Q927=4),VLOOKUP(Q927,Rates!$A$31:$B$34,2,0)*W927,IF(V927=1,VLOOKUP(U927,'REB BEV MIN MKUP'!B:E,4,0),IF(V927&gt;1,VLOOKUP(VALUE(W927),'REB BEV MIN MKUP'!O:Q,3,0),0)))),0)</f>
        <v>0</v>
      </c>
      <c r="AE927" s="62" t="str">
        <f t="shared" si="484"/>
        <v/>
      </c>
      <c r="AF927" s="63" t="str">
        <f t="shared" si="485"/>
        <v/>
      </c>
      <c r="AG927" s="64" t="str">
        <f t="shared" si="486"/>
        <v/>
      </c>
      <c r="AH927" s="65" t="str">
        <f t="shared" si="487"/>
        <v/>
      </c>
      <c r="AI927" s="66" t="str">
        <f>IF(AE:AE="","",IF(R927="Refreshment Beverage",AK927*(Rates!J$19/100),ROUND(SUM(AH927*(Rates!$J$8/100)),4)))</f>
        <v/>
      </c>
      <c r="AJ927" s="67" t="str">
        <f t="shared" si="488"/>
        <v/>
      </c>
      <c r="AK927" s="22" t="str">
        <f t="shared" si="489"/>
        <v/>
      </c>
      <c r="AL927" s="62" t="str">
        <f t="shared" si="490"/>
        <v/>
      </c>
      <c r="AM927" s="63" t="str">
        <f>IF(AS927="","",IF(R927="Refreshment Beverage",ROUND(AS927*Rates!K$19,4),ROUND(AO927*(VLOOKUP(VALUE(Q927),Rates!G$4:L$12,3,0)),4)))</f>
        <v/>
      </c>
      <c r="AN927" s="68" t="str">
        <f>IF(AS927="","",IF(R927="Refreshment Beverage",AS927*(Rates!J$19/100),MAX(AM927,AB927)))</f>
        <v/>
      </c>
      <c r="AO927" s="69" t="str">
        <f t="shared" si="491"/>
        <v/>
      </c>
      <c r="AP927" s="69" t="str">
        <f t="shared" si="492"/>
        <v/>
      </c>
      <c r="AQ927" s="70" t="str">
        <f>IF(AS927="","",IF(R927="Refreshment Beverage",ROUND(SUM(VLOOKUP(Q:Q,Rates!G$15:L$19,3,0)*(AS927-Y927-Z927-AA927)),4),ROUND(SUM(Rates!$K$8*AS927),4)))</f>
        <v/>
      </c>
      <c r="AR927" s="66" t="str">
        <f t="shared" si="493"/>
        <v/>
      </c>
      <c r="AS927" s="22" t="str">
        <f t="shared" si="494"/>
        <v/>
      </c>
      <c r="AT927" s="62" t="str">
        <f t="shared" si="495"/>
        <v/>
      </c>
      <c r="AU927" s="63" t="str">
        <f>IF(AX927="","",IF(R927="Refreshment Beverage",ROUND((BA927-Y927-Z927-AA927)*VLOOKUP(VALUE(Q927),Rates!G$15:L$19,3,0),4),ROUND(AW927*(VLOOKUP(VALUE(Q927),Rates!G:L,3,0)),4)))</f>
        <v/>
      </c>
      <c r="AV927" s="68" t="str">
        <f t="shared" si="496"/>
        <v/>
      </c>
      <c r="AW927" s="69" t="str">
        <f t="shared" si="497"/>
        <v/>
      </c>
      <c r="AX927" s="65" t="str">
        <f t="shared" si="498"/>
        <v/>
      </c>
      <c r="AY927" s="70" t="str">
        <f>IF(AX927="","",IF(R927="Refreshment Beverage",ROUND(SUM(AX927*Rates!K$19),4),ROUND(SUM(AX927*(Rates!J$8/100)),4)))</f>
        <v/>
      </c>
      <c r="AZ927" s="67" t="str">
        <f t="shared" si="499"/>
        <v/>
      </c>
      <c r="BA927" s="22" t="str">
        <f t="shared" si="500"/>
        <v/>
      </c>
      <c r="BD927" s="171"/>
      <c r="BE927" s="171"/>
      <c r="BF927" s="171"/>
      <c r="BG927" s="171"/>
    </row>
    <row r="928" spans="11:59" ht="12.75" customHeight="1" x14ac:dyDescent="0.3">
      <c r="K928" s="42" t="str">
        <f t="shared" si="472"/>
        <v/>
      </c>
      <c r="L928" s="55" t="str">
        <f t="shared" si="473"/>
        <v/>
      </c>
      <c r="M928" s="43" t="str">
        <f t="shared" si="474"/>
        <v/>
      </c>
      <c r="N928" s="56" t="str" cm="1">
        <f t="array" ref="N928">IFERROR(IF(_xlfn.SINGLE(B:B)="","",IF(R928="Beer",SUM(LOOKUP(2,1/(Rates!$B$3:$B$5&lt;=W928)/(Rates!$C$3:$C$5&gt;=W928),Rates!$D$3:$D$5)*(X928/100)*W928),IF(R928="Refreshment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56" t="str">
        <f t="shared" si="475"/>
        <v/>
      </c>
      <c r="P928" s="53"/>
      <c r="Q928" s="14" t="str">
        <f t="shared" si="476"/>
        <v/>
      </c>
      <c r="R928" s="57" t="str">
        <f t="shared" si="477"/>
        <v/>
      </c>
      <c r="S928" s="58" t="str">
        <f>IF(B928="","",IF(R928="Refreshment Beverage",VLOOKUP(VALUE(Q928),Rates!G$15:L$19,2,0),VLOOKUP(VALUE(Q928),Rates!G$4:L$12,2,0)))</f>
        <v/>
      </c>
      <c r="T928" s="58" t="str">
        <f t="shared" si="478"/>
        <v/>
      </c>
      <c r="U928" s="58" t="str">
        <f t="shared" si="479"/>
        <v/>
      </c>
      <c r="V928" s="58" t="str">
        <f t="shared" si="480"/>
        <v/>
      </c>
      <c r="W928" s="58" t="str">
        <f t="shared" si="481"/>
        <v/>
      </c>
      <c r="X928" s="59" t="str">
        <f t="shared" si="482"/>
        <v/>
      </c>
      <c r="Y928" s="60" t="str">
        <f>IF(B:B="","",IF(R928="Refreshment Beverage",VLOOKUP(Q928,Rates!G$15:L$19,6,0)*W928,VLOOKUP(Q928,Rates!G$4:L$12,6,0)*W928))</f>
        <v/>
      </c>
      <c r="Z928" s="60" t="str">
        <f t="shared" si="483"/>
        <v/>
      </c>
      <c r="AA928" s="60" t="str">
        <f t="shared" si="471"/>
        <v/>
      </c>
      <c r="AB928" s="61" t="str" cm="1">
        <f t="array" ref="AB928">IF(_xlfn.SINGLE(B:B)="","",IF(R928="Refreshment Beverage","",IF(AND(R928="Beer",Q928=0),SUM(LOOKUP(2,1/(Rates!$B$15:$B$18&lt;=W928)/(Rates!$C$15:$C$18&gt;=W928),Rates!$D$15:$D$18)*W928),VLOOKUP(VALUE(_xlfn.SINGLE(Q:Q)),Rates!A:B,2,0)*W928)))</f>
        <v/>
      </c>
      <c r="AC928" s="61" t="str" cm="1">
        <f t="array" ref="AC928">IF(_xlfn.SINGLE(B:B)="","",IF(R928="Refreshment Beverage","",IF(AND(R928="Beer",Q928=0),SUM(LOOKUP(2,1/(Rates!$B$15:$B$18&lt;=W928)/(Rates!$C$15:$C$18&gt;=W928),Rates!$E$15:$E$18)*W928),VLOOKUP(VALUE(_xlfn.SINGLE(Q:Q)),Rates!A:C,3,0)*W928)))</f>
        <v/>
      </c>
      <c r="AD928" s="168">
        <f>IFERROR(IF(R928="Beer","",IF(OR(Q928=1,Q928=2,Q928=3,Q928=4),VLOOKUP(Q928,Rates!$A$31:$B$34,2,0)*W928,IF(V928=1,VLOOKUP(U928,'REB BEV MIN MKUP'!B:E,4,0),IF(V928&gt;1,VLOOKUP(VALUE(W928),'REB BEV MIN MKUP'!O:Q,3,0),0)))),0)</f>
        <v>0</v>
      </c>
      <c r="AE928" s="62" t="str">
        <f t="shared" si="484"/>
        <v/>
      </c>
      <c r="AF928" s="63" t="str">
        <f t="shared" si="485"/>
        <v/>
      </c>
      <c r="AG928" s="64" t="str">
        <f t="shared" si="486"/>
        <v/>
      </c>
      <c r="AH928" s="65" t="str">
        <f t="shared" si="487"/>
        <v/>
      </c>
      <c r="AI928" s="66" t="str">
        <f>IF(AE:AE="","",IF(R928="Refreshment Beverage",AK928*(Rates!J$19/100),ROUND(SUM(AH928*(Rates!$J$8/100)),4)))</f>
        <v/>
      </c>
      <c r="AJ928" s="67" t="str">
        <f t="shared" si="488"/>
        <v/>
      </c>
      <c r="AK928" s="22" t="str">
        <f t="shared" si="489"/>
        <v/>
      </c>
      <c r="AL928" s="62" t="str">
        <f t="shared" si="490"/>
        <v/>
      </c>
      <c r="AM928" s="63" t="str">
        <f>IF(AS928="","",IF(R928="Refreshment Beverage",ROUND(AS928*Rates!K$19,4),ROUND(AO928*(VLOOKUP(VALUE(Q928),Rates!G$4:L$12,3,0)),4)))</f>
        <v/>
      </c>
      <c r="AN928" s="68" t="str">
        <f>IF(AS928="","",IF(R928="Refreshment Beverage",AS928*(Rates!J$19/100),MAX(AM928,AB928)))</f>
        <v/>
      </c>
      <c r="AO928" s="69" t="str">
        <f t="shared" si="491"/>
        <v/>
      </c>
      <c r="AP928" s="69" t="str">
        <f t="shared" si="492"/>
        <v/>
      </c>
      <c r="AQ928" s="70" t="str">
        <f>IF(AS928="","",IF(R928="Refreshment Beverage",ROUND(SUM(VLOOKUP(Q:Q,Rates!G$15:L$19,3,0)*(AS928-Y928-Z928-AA928)),4),ROUND(SUM(Rates!$K$8*AS928),4)))</f>
        <v/>
      </c>
      <c r="AR928" s="66" t="str">
        <f t="shared" si="493"/>
        <v/>
      </c>
      <c r="AS928" s="22" t="str">
        <f t="shared" si="494"/>
        <v/>
      </c>
      <c r="AT928" s="62" t="str">
        <f t="shared" si="495"/>
        <v/>
      </c>
      <c r="AU928" s="63" t="str">
        <f>IF(AX928="","",IF(R928="Refreshment Beverage",ROUND((BA928-Y928-Z928-AA928)*VLOOKUP(VALUE(Q928),Rates!G$15:L$19,3,0),4),ROUND(AW928*(VLOOKUP(VALUE(Q928),Rates!G:L,3,0)),4)))</f>
        <v/>
      </c>
      <c r="AV928" s="68" t="str">
        <f t="shared" si="496"/>
        <v/>
      </c>
      <c r="AW928" s="69" t="str">
        <f t="shared" si="497"/>
        <v/>
      </c>
      <c r="AX928" s="65" t="str">
        <f t="shared" si="498"/>
        <v/>
      </c>
      <c r="AY928" s="70" t="str">
        <f>IF(AX928="","",IF(R928="Refreshment Beverage",ROUND(SUM(AX928*Rates!K$19),4),ROUND(SUM(AX928*(Rates!J$8/100)),4)))</f>
        <v/>
      </c>
      <c r="AZ928" s="67" t="str">
        <f t="shared" si="499"/>
        <v/>
      </c>
      <c r="BA928" s="22" t="str">
        <f t="shared" si="500"/>
        <v/>
      </c>
      <c r="BD928" s="171"/>
      <c r="BE928" s="171"/>
      <c r="BF928" s="171"/>
      <c r="BG928" s="171"/>
    </row>
    <row r="929" spans="11:59" ht="12.75" customHeight="1" x14ac:dyDescent="0.3">
      <c r="K929" s="42" t="str">
        <f t="shared" si="472"/>
        <v/>
      </c>
      <c r="L929" s="55" t="str">
        <f t="shared" si="473"/>
        <v/>
      </c>
      <c r="M929" s="43" t="str">
        <f t="shared" si="474"/>
        <v/>
      </c>
      <c r="N929" s="56" t="str" cm="1">
        <f t="array" ref="N929">IFERROR(IF(_xlfn.SINGLE(B:B)="","",IF(R929="Beer",SUM(LOOKUP(2,1/(Rates!$B$3:$B$5&lt;=W929)/(Rates!$C$3:$C$5&gt;=W929),Rates!$D$3:$D$5)*(X929/100)*W929),IF(R929="Refreshment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56" t="str">
        <f t="shared" si="475"/>
        <v/>
      </c>
      <c r="P929" s="53"/>
      <c r="Q929" s="14" t="str">
        <f t="shared" si="476"/>
        <v/>
      </c>
      <c r="R929" s="57" t="str">
        <f t="shared" si="477"/>
        <v/>
      </c>
      <c r="S929" s="58" t="str">
        <f>IF(B929="","",IF(R929="Refreshment Beverage",VLOOKUP(VALUE(Q929),Rates!G$15:L$19,2,0),VLOOKUP(VALUE(Q929),Rates!G$4:L$12,2,0)))</f>
        <v/>
      </c>
      <c r="T929" s="58" t="str">
        <f t="shared" si="478"/>
        <v/>
      </c>
      <c r="U929" s="58" t="str">
        <f t="shared" si="479"/>
        <v/>
      </c>
      <c r="V929" s="58" t="str">
        <f t="shared" si="480"/>
        <v/>
      </c>
      <c r="W929" s="58" t="str">
        <f t="shared" si="481"/>
        <v/>
      </c>
      <c r="X929" s="59" t="str">
        <f t="shared" si="482"/>
        <v/>
      </c>
      <c r="Y929" s="60" t="str">
        <f>IF(B:B="","",IF(R929="Refreshment Beverage",VLOOKUP(Q929,Rates!G$15:L$19,6,0)*W929,VLOOKUP(Q929,Rates!G$4:L$12,6,0)*W929))</f>
        <v/>
      </c>
      <c r="Z929" s="60" t="str">
        <f t="shared" si="483"/>
        <v/>
      </c>
      <c r="AA929" s="60" t="str">
        <f t="shared" si="471"/>
        <v/>
      </c>
      <c r="AB929" s="61" t="str" cm="1">
        <f t="array" ref="AB929">IF(_xlfn.SINGLE(B:B)="","",IF(R929="Refreshment Beverage","",IF(AND(R929="Beer",Q929=0),SUM(LOOKUP(2,1/(Rates!$B$15:$B$18&lt;=W929)/(Rates!$C$15:$C$18&gt;=W929),Rates!$D$15:$D$18)*W929),VLOOKUP(VALUE(_xlfn.SINGLE(Q:Q)),Rates!A:B,2,0)*W929)))</f>
        <v/>
      </c>
      <c r="AC929" s="61" t="str" cm="1">
        <f t="array" ref="AC929">IF(_xlfn.SINGLE(B:B)="","",IF(R929="Refreshment Beverage","",IF(AND(R929="Beer",Q929=0),SUM(LOOKUP(2,1/(Rates!$B$15:$B$18&lt;=W929)/(Rates!$C$15:$C$18&gt;=W929),Rates!$E$15:$E$18)*W929),VLOOKUP(VALUE(_xlfn.SINGLE(Q:Q)),Rates!A:C,3,0)*W929)))</f>
        <v/>
      </c>
      <c r="AD929" s="168">
        <f>IFERROR(IF(R929="Beer","",IF(OR(Q929=1,Q929=2,Q929=3,Q929=4),VLOOKUP(Q929,Rates!$A$31:$B$34,2,0)*W929,IF(V929=1,VLOOKUP(U929,'REB BEV MIN MKUP'!B:E,4,0),IF(V929&gt;1,VLOOKUP(VALUE(W929),'REB BEV MIN MKUP'!O:Q,3,0),0)))),0)</f>
        <v>0</v>
      </c>
      <c r="AE929" s="62" t="str">
        <f t="shared" si="484"/>
        <v/>
      </c>
      <c r="AF929" s="63" t="str">
        <f t="shared" si="485"/>
        <v/>
      </c>
      <c r="AG929" s="64" t="str">
        <f t="shared" si="486"/>
        <v/>
      </c>
      <c r="AH929" s="65" t="str">
        <f t="shared" si="487"/>
        <v/>
      </c>
      <c r="AI929" s="66" t="str">
        <f>IF(AE:AE="","",IF(R929="Refreshment Beverage",AK929*(Rates!J$19/100),ROUND(SUM(AH929*(Rates!$J$8/100)),4)))</f>
        <v/>
      </c>
      <c r="AJ929" s="67" t="str">
        <f t="shared" si="488"/>
        <v/>
      </c>
      <c r="AK929" s="22" t="str">
        <f t="shared" si="489"/>
        <v/>
      </c>
      <c r="AL929" s="62" t="str">
        <f t="shared" si="490"/>
        <v/>
      </c>
      <c r="AM929" s="63" t="str">
        <f>IF(AS929="","",IF(R929="Refreshment Beverage",ROUND(AS929*Rates!K$19,4),ROUND(AO929*(VLOOKUP(VALUE(Q929),Rates!G$4:L$12,3,0)),4)))</f>
        <v/>
      </c>
      <c r="AN929" s="68" t="str">
        <f>IF(AS929="","",IF(R929="Refreshment Beverage",AS929*(Rates!J$19/100),MAX(AM929,AB929)))</f>
        <v/>
      </c>
      <c r="AO929" s="69" t="str">
        <f t="shared" si="491"/>
        <v/>
      </c>
      <c r="AP929" s="69" t="str">
        <f t="shared" si="492"/>
        <v/>
      </c>
      <c r="AQ929" s="70" t="str">
        <f>IF(AS929="","",IF(R929="Refreshment Beverage",ROUND(SUM(VLOOKUP(Q:Q,Rates!G$15:L$19,3,0)*(AS929-Y929-Z929-AA929)),4),ROUND(SUM(Rates!$K$8*AS929),4)))</f>
        <v/>
      </c>
      <c r="AR929" s="66" t="str">
        <f t="shared" si="493"/>
        <v/>
      </c>
      <c r="AS929" s="22" t="str">
        <f t="shared" si="494"/>
        <v/>
      </c>
      <c r="AT929" s="62" t="str">
        <f t="shared" si="495"/>
        <v/>
      </c>
      <c r="AU929" s="63" t="str">
        <f>IF(AX929="","",IF(R929="Refreshment Beverage",ROUND((BA929-Y929-Z929-AA929)*VLOOKUP(VALUE(Q929),Rates!G$15:L$19,3,0),4),ROUND(AW929*(VLOOKUP(VALUE(Q929),Rates!G:L,3,0)),4)))</f>
        <v/>
      </c>
      <c r="AV929" s="68" t="str">
        <f t="shared" si="496"/>
        <v/>
      </c>
      <c r="AW929" s="69" t="str">
        <f t="shared" si="497"/>
        <v/>
      </c>
      <c r="AX929" s="65" t="str">
        <f t="shared" si="498"/>
        <v/>
      </c>
      <c r="AY929" s="70" t="str">
        <f>IF(AX929="","",IF(R929="Refreshment Beverage",ROUND(SUM(AX929*Rates!K$19),4),ROUND(SUM(AX929*(Rates!J$8/100)),4)))</f>
        <v/>
      </c>
      <c r="AZ929" s="67" t="str">
        <f t="shared" si="499"/>
        <v/>
      </c>
      <c r="BA929" s="22" t="str">
        <f t="shared" si="500"/>
        <v/>
      </c>
      <c r="BD929" s="171"/>
      <c r="BE929" s="171"/>
      <c r="BF929" s="171"/>
      <c r="BG929" s="171"/>
    </row>
    <row r="930" spans="11:59" ht="12.75" customHeight="1" x14ac:dyDescent="0.3">
      <c r="K930" s="42" t="str">
        <f t="shared" si="472"/>
        <v/>
      </c>
      <c r="L930" s="55" t="str">
        <f t="shared" si="473"/>
        <v/>
      </c>
      <c r="M930" s="43" t="str">
        <f t="shared" si="474"/>
        <v/>
      </c>
      <c r="N930" s="56" t="str" cm="1">
        <f t="array" ref="N930">IFERROR(IF(_xlfn.SINGLE(B:B)="","",IF(R930="Beer",SUM(LOOKUP(2,1/(Rates!$B$3:$B$5&lt;=W930)/(Rates!$C$3:$C$5&gt;=W930),Rates!$D$3:$D$5)*(X930/100)*W930),IF(R930="Refreshment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56" t="str">
        <f t="shared" si="475"/>
        <v/>
      </c>
      <c r="P930" s="53"/>
      <c r="Q930" s="14" t="str">
        <f t="shared" si="476"/>
        <v/>
      </c>
      <c r="R930" s="57" t="str">
        <f t="shared" si="477"/>
        <v/>
      </c>
      <c r="S930" s="58" t="str">
        <f>IF(B930="","",IF(R930="Refreshment Beverage",VLOOKUP(VALUE(Q930),Rates!G$15:L$19,2,0),VLOOKUP(VALUE(Q930),Rates!G$4:L$12,2,0)))</f>
        <v/>
      </c>
      <c r="T930" s="58" t="str">
        <f t="shared" si="478"/>
        <v/>
      </c>
      <c r="U930" s="58" t="str">
        <f t="shared" si="479"/>
        <v/>
      </c>
      <c r="V930" s="58" t="str">
        <f t="shared" si="480"/>
        <v/>
      </c>
      <c r="W930" s="58" t="str">
        <f t="shared" si="481"/>
        <v/>
      </c>
      <c r="X930" s="59" t="str">
        <f t="shared" si="482"/>
        <v/>
      </c>
      <c r="Y930" s="60" t="str">
        <f>IF(B:B="","",IF(R930="Refreshment Beverage",VLOOKUP(Q930,Rates!G$15:L$19,6,0)*W930,VLOOKUP(Q930,Rates!G$4:L$12,6,0)*W930))</f>
        <v/>
      </c>
      <c r="Z930" s="60" t="str">
        <f t="shared" si="483"/>
        <v/>
      </c>
      <c r="AA930" s="60" t="str">
        <f t="shared" si="471"/>
        <v/>
      </c>
      <c r="AB930" s="61" t="str" cm="1">
        <f t="array" ref="AB930">IF(_xlfn.SINGLE(B:B)="","",IF(R930="Refreshment Beverage","",IF(AND(R930="Beer",Q930=0),SUM(LOOKUP(2,1/(Rates!$B$15:$B$18&lt;=W930)/(Rates!$C$15:$C$18&gt;=W930),Rates!$D$15:$D$18)*W930),VLOOKUP(VALUE(_xlfn.SINGLE(Q:Q)),Rates!A:B,2,0)*W930)))</f>
        <v/>
      </c>
      <c r="AC930" s="61" t="str" cm="1">
        <f t="array" ref="AC930">IF(_xlfn.SINGLE(B:B)="","",IF(R930="Refreshment Beverage","",IF(AND(R930="Beer",Q930=0),SUM(LOOKUP(2,1/(Rates!$B$15:$B$18&lt;=W930)/(Rates!$C$15:$C$18&gt;=W930),Rates!$E$15:$E$18)*W930),VLOOKUP(VALUE(_xlfn.SINGLE(Q:Q)),Rates!A:C,3,0)*W930)))</f>
        <v/>
      </c>
      <c r="AD930" s="168">
        <f>IFERROR(IF(R930="Beer","",IF(OR(Q930=1,Q930=2,Q930=3,Q930=4),VLOOKUP(Q930,Rates!$A$31:$B$34,2,0)*W930,IF(V930=1,VLOOKUP(U930,'REB BEV MIN MKUP'!B:E,4,0),IF(V930&gt;1,VLOOKUP(VALUE(W930),'REB BEV MIN MKUP'!O:Q,3,0),0)))),0)</f>
        <v>0</v>
      </c>
      <c r="AE930" s="62" t="str">
        <f t="shared" si="484"/>
        <v/>
      </c>
      <c r="AF930" s="63" t="str">
        <f t="shared" si="485"/>
        <v/>
      </c>
      <c r="AG930" s="64" t="str">
        <f t="shared" si="486"/>
        <v/>
      </c>
      <c r="AH930" s="65" t="str">
        <f t="shared" si="487"/>
        <v/>
      </c>
      <c r="AI930" s="66" t="str">
        <f>IF(AE:AE="","",IF(R930="Refreshment Beverage",AK930*(Rates!J$19/100),ROUND(SUM(AH930*(Rates!$J$8/100)),4)))</f>
        <v/>
      </c>
      <c r="AJ930" s="67" t="str">
        <f t="shared" si="488"/>
        <v/>
      </c>
      <c r="AK930" s="22" t="str">
        <f t="shared" si="489"/>
        <v/>
      </c>
      <c r="AL930" s="62" t="str">
        <f t="shared" si="490"/>
        <v/>
      </c>
      <c r="AM930" s="63" t="str">
        <f>IF(AS930="","",IF(R930="Refreshment Beverage",ROUND(AS930*Rates!K$19,4),ROUND(AO930*(VLOOKUP(VALUE(Q930),Rates!G$4:L$12,3,0)),4)))</f>
        <v/>
      </c>
      <c r="AN930" s="68" t="str">
        <f>IF(AS930="","",IF(R930="Refreshment Beverage",AS930*(Rates!J$19/100),MAX(AM930,AB930)))</f>
        <v/>
      </c>
      <c r="AO930" s="69" t="str">
        <f t="shared" si="491"/>
        <v/>
      </c>
      <c r="AP930" s="69" t="str">
        <f t="shared" si="492"/>
        <v/>
      </c>
      <c r="AQ930" s="70" t="str">
        <f>IF(AS930="","",IF(R930="Refreshment Beverage",ROUND(SUM(VLOOKUP(Q:Q,Rates!G$15:L$19,3,0)*(AS930-Y930-Z930-AA930)),4),ROUND(SUM(Rates!$K$8*AS930),4)))</f>
        <v/>
      </c>
      <c r="AR930" s="66" t="str">
        <f t="shared" si="493"/>
        <v/>
      </c>
      <c r="AS930" s="22" t="str">
        <f t="shared" si="494"/>
        <v/>
      </c>
      <c r="AT930" s="62" t="str">
        <f t="shared" si="495"/>
        <v/>
      </c>
      <c r="AU930" s="63" t="str">
        <f>IF(AX930="","",IF(R930="Refreshment Beverage",ROUND((BA930-Y930-Z930-AA930)*VLOOKUP(VALUE(Q930),Rates!G$15:L$19,3,0),4),ROUND(AW930*(VLOOKUP(VALUE(Q930),Rates!G:L,3,0)),4)))</f>
        <v/>
      </c>
      <c r="AV930" s="68" t="str">
        <f t="shared" si="496"/>
        <v/>
      </c>
      <c r="AW930" s="69" t="str">
        <f t="shared" si="497"/>
        <v/>
      </c>
      <c r="AX930" s="65" t="str">
        <f t="shared" si="498"/>
        <v/>
      </c>
      <c r="AY930" s="70" t="str">
        <f>IF(AX930="","",IF(R930="Refreshment Beverage",ROUND(SUM(AX930*Rates!K$19),4),ROUND(SUM(AX930*(Rates!J$8/100)),4)))</f>
        <v/>
      </c>
      <c r="AZ930" s="67" t="str">
        <f t="shared" si="499"/>
        <v/>
      </c>
      <c r="BA930" s="22" t="str">
        <f t="shared" si="500"/>
        <v/>
      </c>
      <c r="BD930" s="171"/>
      <c r="BE930" s="171"/>
      <c r="BF930" s="171"/>
      <c r="BG930" s="171"/>
    </row>
    <row r="931" spans="11:59" ht="12.75" customHeight="1" x14ac:dyDescent="0.3">
      <c r="K931" s="42" t="str">
        <f t="shared" si="472"/>
        <v/>
      </c>
      <c r="L931" s="55" t="str">
        <f t="shared" si="473"/>
        <v/>
      </c>
      <c r="M931" s="43" t="str">
        <f t="shared" si="474"/>
        <v/>
      </c>
      <c r="N931" s="56" t="str" cm="1">
        <f t="array" ref="N931">IFERROR(IF(_xlfn.SINGLE(B:B)="","",IF(R931="Beer",SUM(LOOKUP(2,1/(Rates!$B$3:$B$5&lt;=W931)/(Rates!$C$3:$C$5&gt;=W931),Rates!$D$3:$D$5)*(X931/100)*W931),IF(R931="Refreshment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56" t="str">
        <f t="shared" si="475"/>
        <v/>
      </c>
      <c r="P931" s="53"/>
      <c r="Q931" s="14" t="str">
        <f t="shared" si="476"/>
        <v/>
      </c>
      <c r="R931" s="57" t="str">
        <f t="shared" si="477"/>
        <v/>
      </c>
      <c r="S931" s="58" t="str">
        <f>IF(B931="","",IF(R931="Refreshment Beverage",VLOOKUP(VALUE(Q931),Rates!G$15:L$19,2,0),VLOOKUP(VALUE(Q931),Rates!G$4:L$12,2,0)))</f>
        <v/>
      </c>
      <c r="T931" s="58" t="str">
        <f t="shared" si="478"/>
        <v/>
      </c>
      <c r="U931" s="58" t="str">
        <f t="shared" si="479"/>
        <v/>
      </c>
      <c r="V931" s="58" t="str">
        <f t="shared" si="480"/>
        <v/>
      </c>
      <c r="W931" s="58" t="str">
        <f t="shared" si="481"/>
        <v/>
      </c>
      <c r="X931" s="59" t="str">
        <f t="shared" si="482"/>
        <v/>
      </c>
      <c r="Y931" s="60" t="str">
        <f>IF(B:B="","",IF(R931="Refreshment Beverage",VLOOKUP(Q931,Rates!G$15:L$19,6,0)*W931,VLOOKUP(Q931,Rates!G$4:L$12,6,0)*W931))</f>
        <v/>
      </c>
      <c r="Z931" s="60" t="str">
        <f t="shared" si="483"/>
        <v/>
      </c>
      <c r="AA931" s="60" t="str">
        <f t="shared" si="471"/>
        <v/>
      </c>
      <c r="AB931" s="61" t="str" cm="1">
        <f t="array" ref="AB931">IF(_xlfn.SINGLE(B:B)="","",IF(R931="Refreshment Beverage","",IF(AND(R931="Beer",Q931=0),SUM(LOOKUP(2,1/(Rates!$B$15:$B$18&lt;=W931)/(Rates!$C$15:$C$18&gt;=W931),Rates!$D$15:$D$18)*W931),VLOOKUP(VALUE(_xlfn.SINGLE(Q:Q)),Rates!A:B,2,0)*W931)))</f>
        <v/>
      </c>
      <c r="AC931" s="61" t="str" cm="1">
        <f t="array" ref="AC931">IF(_xlfn.SINGLE(B:B)="","",IF(R931="Refreshment Beverage","",IF(AND(R931="Beer",Q931=0),SUM(LOOKUP(2,1/(Rates!$B$15:$B$18&lt;=W931)/(Rates!$C$15:$C$18&gt;=W931),Rates!$E$15:$E$18)*W931),VLOOKUP(VALUE(_xlfn.SINGLE(Q:Q)),Rates!A:C,3,0)*W931)))</f>
        <v/>
      </c>
      <c r="AD931" s="168">
        <f>IFERROR(IF(R931="Beer","",IF(OR(Q931=1,Q931=2,Q931=3,Q931=4),VLOOKUP(Q931,Rates!$A$31:$B$34,2,0)*W931,IF(V931=1,VLOOKUP(U931,'REB BEV MIN MKUP'!B:E,4,0),IF(V931&gt;1,VLOOKUP(VALUE(W931),'REB BEV MIN MKUP'!O:Q,3,0),0)))),0)</f>
        <v>0</v>
      </c>
      <c r="AE931" s="62" t="str">
        <f t="shared" si="484"/>
        <v/>
      </c>
      <c r="AF931" s="63" t="str">
        <f t="shared" si="485"/>
        <v/>
      </c>
      <c r="AG931" s="64" t="str">
        <f t="shared" si="486"/>
        <v/>
      </c>
      <c r="AH931" s="65" t="str">
        <f t="shared" si="487"/>
        <v/>
      </c>
      <c r="AI931" s="66" t="str">
        <f>IF(AE:AE="","",IF(R931="Refreshment Beverage",AK931*(Rates!J$19/100),ROUND(SUM(AH931*(Rates!$J$8/100)),4)))</f>
        <v/>
      </c>
      <c r="AJ931" s="67" t="str">
        <f t="shared" si="488"/>
        <v/>
      </c>
      <c r="AK931" s="22" t="str">
        <f t="shared" si="489"/>
        <v/>
      </c>
      <c r="AL931" s="62" t="str">
        <f t="shared" si="490"/>
        <v/>
      </c>
      <c r="AM931" s="63" t="str">
        <f>IF(AS931="","",IF(R931="Refreshment Beverage",ROUND(AS931*Rates!K$19,4),ROUND(AO931*(VLOOKUP(VALUE(Q931),Rates!G$4:L$12,3,0)),4)))</f>
        <v/>
      </c>
      <c r="AN931" s="68" t="str">
        <f>IF(AS931="","",IF(R931="Refreshment Beverage",AS931*(Rates!J$19/100),MAX(AM931,AB931)))</f>
        <v/>
      </c>
      <c r="AO931" s="69" t="str">
        <f t="shared" si="491"/>
        <v/>
      </c>
      <c r="AP931" s="69" t="str">
        <f t="shared" si="492"/>
        <v/>
      </c>
      <c r="AQ931" s="70" t="str">
        <f>IF(AS931="","",IF(R931="Refreshment Beverage",ROUND(SUM(VLOOKUP(Q:Q,Rates!G$15:L$19,3,0)*(AS931-Y931-Z931-AA931)),4),ROUND(SUM(Rates!$K$8*AS931),4)))</f>
        <v/>
      </c>
      <c r="AR931" s="66" t="str">
        <f t="shared" si="493"/>
        <v/>
      </c>
      <c r="AS931" s="22" t="str">
        <f t="shared" si="494"/>
        <v/>
      </c>
      <c r="AT931" s="62" t="str">
        <f t="shared" si="495"/>
        <v/>
      </c>
      <c r="AU931" s="63" t="str">
        <f>IF(AX931="","",IF(R931="Refreshment Beverage",ROUND((BA931-Y931-Z931-AA931)*VLOOKUP(VALUE(Q931),Rates!G$15:L$19,3,0),4),ROUND(AW931*(VLOOKUP(VALUE(Q931),Rates!G:L,3,0)),4)))</f>
        <v/>
      </c>
      <c r="AV931" s="68" t="str">
        <f t="shared" si="496"/>
        <v/>
      </c>
      <c r="AW931" s="69" t="str">
        <f t="shared" si="497"/>
        <v/>
      </c>
      <c r="AX931" s="65" t="str">
        <f t="shared" si="498"/>
        <v/>
      </c>
      <c r="AY931" s="70" t="str">
        <f>IF(AX931="","",IF(R931="Refreshment Beverage",ROUND(SUM(AX931*Rates!K$19),4),ROUND(SUM(AX931*(Rates!J$8/100)),4)))</f>
        <v/>
      </c>
      <c r="AZ931" s="67" t="str">
        <f t="shared" si="499"/>
        <v/>
      </c>
      <c r="BA931" s="22" t="str">
        <f t="shared" si="500"/>
        <v/>
      </c>
      <c r="BD931" s="171"/>
      <c r="BE931" s="171"/>
      <c r="BF931" s="171"/>
      <c r="BG931" s="171"/>
    </row>
    <row r="932" spans="11:59" ht="12.75" customHeight="1" x14ac:dyDescent="0.3">
      <c r="K932" s="42" t="str">
        <f t="shared" si="472"/>
        <v/>
      </c>
      <c r="L932" s="55" t="str">
        <f t="shared" si="473"/>
        <v/>
      </c>
      <c r="M932" s="43" t="str">
        <f t="shared" si="474"/>
        <v/>
      </c>
      <c r="N932" s="56" t="str" cm="1">
        <f t="array" ref="N932">IFERROR(IF(_xlfn.SINGLE(B:B)="","",IF(R932="Beer",SUM(LOOKUP(2,1/(Rates!$B$3:$B$5&lt;=W932)/(Rates!$C$3:$C$5&gt;=W932),Rates!$D$3:$D$5)*(X932/100)*W932),IF(R932="Refreshment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56" t="str">
        <f t="shared" si="475"/>
        <v/>
      </c>
      <c r="P932" s="53"/>
      <c r="Q932" s="14" t="str">
        <f t="shared" si="476"/>
        <v/>
      </c>
      <c r="R932" s="57" t="str">
        <f t="shared" si="477"/>
        <v/>
      </c>
      <c r="S932" s="58" t="str">
        <f>IF(B932="","",IF(R932="Refreshment Beverage",VLOOKUP(VALUE(Q932),Rates!G$15:L$19,2,0),VLOOKUP(VALUE(Q932),Rates!G$4:L$12,2,0)))</f>
        <v/>
      </c>
      <c r="T932" s="58" t="str">
        <f t="shared" si="478"/>
        <v/>
      </c>
      <c r="U932" s="58" t="str">
        <f t="shared" si="479"/>
        <v/>
      </c>
      <c r="V932" s="58" t="str">
        <f t="shared" si="480"/>
        <v/>
      </c>
      <c r="W932" s="58" t="str">
        <f t="shared" si="481"/>
        <v/>
      </c>
      <c r="X932" s="59" t="str">
        <f t="shared" si="482"/>
        <v/>
      </c>
      <c r="Y932" s="60" t="str">
        <f>IF(B:B="","",IF(R932="Refreshment Beverage",VLOOKUP(Q932,Rates!G$15:L$19,6,0)*W932,VLOOKUP(Q932,Rates!G$4:L$12,6,0)*W932))</f>
        <v/>
      </c>
      <c r="Z932" s="60" t="str">
        <f t="shared" si="483"/>
        <v/>
      </c>
      <c r="AA932" s="60" t="str">
        <f t="shared" si="471"/>
        <v/>
      </c>
      <c r="AB932" s="61" t="str" cm="1">
        <f t="array" ref="AB932">IF(_xlfn.SINGLE(B:B)="","",IF(R932="Refreshment Beverage","",IF(AND(R932="Beer",Q932=0),SUM(LOOKUP(2,1/(Rates!$B$15:$B$18&lt;=W932)/(Rates!$C$15:$C$18&gt;=W932),Rates!$D$15:$D$18)*W932),VLOOKUP(VALUE(_xlfn.SINGLE(Q:Q)),Rates!A:B,2,0)*W932)))</f>
        <v/>
      </c>
      <c r="AC932" s="61" t="str" cm="1">
        <f t="array" ref="AC932">IF(_xlfn.SINGLE(B:B)="","",IF(R932="Refreshment Beverage","",IF(AND(R932="Beer",Q932=0),SUM(LOOKUP(2,1/(Rates!$B$15:$B$18&lt;=W932)/(Rates!$C$15:$C$18&gt;=W932),Rates!$E$15:$E$18)*W932),VLOOKUP(VALUE(_xlfn.SINGLE(Q:Q)),Rates!A:C,3,0)*W932)))</f>
        <v/>
      </c>
      <c r="AD932" s="168">
        <f>IFERROR(IF(R932="Beer","",IF(OR(Q932=1,Q932=2,Q932=3,Q932=4),VLOOKUP(Q932,Rates!$A$31:$B$34,2,0)*W932,IF(V932=1,VLOOKUP(U932,'REB BEV MIN MKUP'!B:E,4,0),IF(V932&gt;1,VLOOKUP(VALUE(W932),'REB BEV MIN MKUP'!O:Q,3,0),0)))),0)</f>
        <v>0</v>
      </c>
      <c r="AE932" s="62" t="str">
        <f t="shared" si="484"/>
        <v/>
      </c>
      <c r="AF932" s="63" t="str">
        <f t="shared" si="485"/>
        <v/>
      </c>
      <c r="AG932" s="64" t="str">
        <f t="shared" si="486"/>
        <v/>
      </c>
      <c r="AH932" s="65" t="str">
        <f t="shared" si="487"/>
        <v/>
      </c>
      <c r="AI932" s="66" t="str">
        <f>IF(AE:AE="","",IF(R932="Refreshment Beverage",AK932*(Rates!J$19/100),ROUND(SUM(AH932*(Rates!$J$8/100)),4)))</f>
        <v/>
      </c>
      <c r="AJ932" s="67" t="str">
        <f t="shared" si="488"/>
        <v/>
      </c>
      <c r="AK932" s="22" t="str">
        <f t="shared" si="489"/>
        <v/>
      </c>
      <c r="AL932" s="62" t="str">
        <f t="shared" si="490"/>
        <v/>
      </c>
      <c r="AM932" s="63" t="str">
        <f>IF(AS932="","",IF(R932="Refreshment Beverage",ROUND(AS932*Rates!K$19,4),ROUND(AO932*(VLOOKUP(VALUE(Q932),Rates!G$4:L$12,3,0)),4)))</f>
        <v/>
      </c>
      <c r="AN932" s="68" t="str">
        <f>IF(AS932="","",IF(R932="Refreshment Beverage",AS932*(Rates!J$19/100),MAX(AM932,AB932)))</f>
        <v/>
      </c>
      <c r="AO932" s="69" t="str">
        <f t="shared" si="491"/>
        <v/>
      </c>
      <c r="AP932" s="69" t="str">
        <f t="shared" si="492"/>
        <v/>
      </c>
      <c r="AQ932" s="70" t="str">
        <f>IF(AS932="","",IF(R932="Refreshment Beverage",ROUND(SUM(VLOOKUP(Q:Q,Rates!G$15:L$19,3,0)*(AS932-Y932-Z932-AA932)),4),ROUND(SUM(Rates!$K$8*AS932),4)))</f>
        <v/>
      </c>
      <c r="AR932" s="66" t="str">
        <f t="shared" si="493"/>
        <v/>
      </c>
      <c r="AS932" s="22" t="str">
        <f t="shared" si="494"/>
        <v/>
      </c>
      <c r="AT932" s="62" t="str">
        <f t="shared" si="495"/>
        <v/>
      </c>
      <c r="AU932" s="63" t="str">
        <f>IF(AX932="","",IF(R932="Refreshment Beverage",ROUND((BA932-Y932-Z932-AA932)*VLOOKUP(VALUE(Q932),Rates!G$15:L$19,3,0),4),ROUND(AW932*(VLOOKUP(VALUE(Q932),Rates!G:L,3,0)),4)))</f>
        <v/>
      </c>
      <c r="AV932" s="68" t="str">
        <f t="shared" si="496"/>
        <v/>
      </c>
      <c r="AW932" s="69" t="str">
        <f t="shared" si="497"/>
        <v/>
      </c>
      <c r="AX932" s="65" t="str">
        <f t="shared" si="498"/>
        <v/>
      </c>
      <c r="AY932" s="70" t="str">
        <f>IF(AX932="","",IF(R932="Refreshment Beverage",ROUND(SUM(AX932*Rates!K$19),4),ROUND(SUM(AX932*(Rates!J$8/100)),4)))</f>
        <v/>
      </c>
      <c r="AZ932" s="67" t="str">
        <f t="shared" si="499"/>
        <v/>
      </c>
      <c r="BA932" s="22" t="str">
        <f t="shared" si="500"/>
        <v/>
      </c>
      <c r="BD932" s="171"/>
      <c r="BE932" s="171"/>
      <c r="BF932" s="171"/>
      <c r="BG932" s="171"/>
    </row>
    <row r="933" spans="11:59" ht="12.75" customHeight="1" x14ac:dyDescent="0.3">
      <c r="K933" s="42" t="str">
        <f t="shared" si="472"/>
        <v/>
      </c>
      <c r="L933" s="55" t="str">
        <f t="shared" si="473"/>
        <v/>
      </c>
      <c r="M933" s="43" t="str">
        <f t="shared" si="474"/>
        <v/>
      </c>
      <c r="N933" s="56" t="str" cm="1">
        <f t="array" ref="N933">IFERROR(IF(_xlfn.SINGLE(B:B)="","",IF(R933="Beer",SUM(LOOKUP(2,1/(Rates!$B$3:$B$5&lt;=W933)/(Rates!$C$3:$C$5&gt;=W933),Rates!$D$3:$D$5)*(X933/100)*W933),IF(R933="Refreshment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56" t="str">
        <f t="shared" si="475"/>
        <v/>
      </c>
      <c r="P933" s="53"/>
      <c r="Q933" s="14" t="str">
        <f t="shared" si="476"/>
        <v/>
      </c>
      <c r="R933" s="57" t="str">
        <f t="shared" si="477"/>
        <v/>
      </c>
      <c r="S933" s="58" t="str">
        <f>IF(B933="","",IF(R933="Refreshment Beverage",VLOOKUP(VALUE(Q933),Rates!G$15:L$19,2,0),VLOOKUP(VALUE(Q933),Rates!G$4:L$12,2,0)))</f>
        <v/>
      </c>
      <c r="T933" s="58" t="str">
        <f t="shared" si="478"/>
        <v/>
      </c>
      <c r="U933" s="58" t="str">
        <f t="shared" si="479"/>
        <v/>
      </c>
      <c r="V933" s="58" t="str">
        <f t="shared" si="480"/>
        <v/>
      </c>
      <c r="W933" s="58" t="str">
        <f t="shared" si="481"/>
        <v/>
      </c>
      <c r="X933" s="59" t="str">
        <f t="shared" si="482"/>
        <v/>
      </c>
      <c r="Y933" s="60" t="str">
        <f>IF(B:B="","",IF(R933="Refreshment Beverage",VLOOKUP(Q933,Rates!G$15:L$19,6,0)*W933,VLOOKUP(Q933,Rates!G$4:L$12,6,0)*W933))</f>
        <v/>
      </c>
      <c r="Z933" s="60" t="str">
        <f t="shared" si="483"/>
        <v/>
      </c>
      <c r="AA933" s="60" t="str">
        <f t="shared" si="471"/>
        <v/>
      </c>
      <c r="AB933" s="61" t="str" cm="1">
        <f t="array" ref="AB933">IF(_xlfn.SINGLE(B:B)="","",IF(R933="Refreshment Beverage","",IF(AND(R933="Beer",Q933=0),SUM(LOOKUP(2,1/(Rates!$B$15:$B$18&lt;=W933)/(Rates!$C$15:$C$18&gt;=W933),Rates!$D$15:$D$18)*W933),VLOOKUP(VALUE(_xlfn.SINGLE(Q:Q)),Rates!A:B,2,0)*W933)))</f>
        <v/>
      </c>
      <c r="AC933" s="61" t="str" cm="1">
        <f t="array" ref="AC933">IF(_xlfn.SINGLE(B:B)="","",IF(R933="Refreshment Beverage","",IF(AND(R933="Beer",Q933=0),SUM(LOOKUP(2,1/(Rates!$B$15:$B$18&lt;=W933)/(Rates!$C$15:$C$18&gt;=W933),Rates!$E$15:$E$18)*W933),VLOOKUP(VALUE(_xlfn.SINGLE(Q:Q)),Rates!A:C,3,0)*W933)))</f>
        <v/>
      </c>
      <c r="AD933" s="168">
        <f>IFERROR(IF(R933="Beer","",IF(OR(Q933=1,Q933=2,Q933=3,Q933=4),VLOOKUP(Q933,Rates!$A$31:$B$34,2,0)*W933,IF(V933=1,VLOOKUP(U933,'REB BEV MIN MKUP'!B:E,4,0),IF(V933&gt;1,VLOOKUP(VALUE(W933),'REB BEV MIN MKUP'!O:Q,3,0),0)))),0)</f>
        <v>0</v>
      </c>
      <c r="AE933" s="62" t="str">
        <f t="shared" si="484"/>
        <v/>
      </c>
      <c r="AF933" s="63" t="str">
        <f t="shared" si="485"/>
        <v/>
      </c>
      <c r="AG933" s="64" t="str">
        <f t="shared" si="486"/>
        <v/>
      </c>
      <c r="AH933" s="65" t="str">
        <f t="shared" si="487"/>
        <v/>
      </c>
      <c r="AI933" s="66" t="str">
        <f>IF(AE:AE="","",IF(R933="Refreshment Beverage",AK933*(Rates!J$19/100),ROUND(SUM(AH933*(Rates!$J$8/100)),4)))</f>
        <v/>
      </c>
      <c r="AJ933" s="67" t="str">
        <f t="shared" si="488"/>
        <v/>
      </c>
      <c r="AK933" s="22" t="str">
        <f t="shared" si="489"/>
        <v/>
      </c>
      <c r="AL933" s="62" t="str">
        <f t="shared" si="490"/>
        <v/>
      </c>
      <c r="AM933" s="63" t="str">
        <f>IF(AS933="","",IF(R933="Refreshment Beverage",ROUND(AS933*Rates!K$19,4),ROUND(AO933*(VLOOKUP(VALUE(Q933),Rates!G$4:L$12,3,0)),4)))</f>
        <v/>
      </c>
      <c r="AN933" s="68" t="str">
        <f>IF(AS933="","",IF(R933="Refreshment Beverage",AS933*(Rates!J$19/100),MAX(AM933,AB933)))</f>
        <v/>
      </c>
      <c r="AO933" s="69" t="str">
        <f t="shared" si="491"/>
        <v/>
      </c>
      <c r="AP933" s="69" t="str">
        <f t="shared" si="492"/>
        <v/>
      </c>
      <c r="AQ933" s="70" t="str">
        <f>IF(AS933="","",IF(R933="Refreshment Beverage",ROUND(SUM(VLOOKUP(Q:Q,Rates!G$15:L$19,3,0)*(AS933-Y933-Z933-AA933)),4),ROUND(SUM(Rates!$K$8*AS933),4)))</f>
        <v/>
      </c>
      <c r="AR933" s="66" t="str">
        <f t="shared" si="493"/>
        <v/>
      </c>
      <c r="AS933" s="22" t="str">
        <f t="shared" si="494"/>
        <v/>
      </c>
      <c r="AT933" s="62" t="str">
        <f t="shared" si="495"/>
        <v/>
      </c>
      <c r="AU933" s="63" t="str">
        <f>IF(AX933="","",IF(R933="Refreshment Beverage",ROUND((BA933-Y933-Z933-AA933)*VLOOKUP(VALUE(Q933),Rates!G$15:L$19,3,0),4),ROUND(AW933*(VLOOKUP(VALUE(Q933),Rates!G:L,3,0)),4)))</f>
        <v/>
      </c>
      <c r="AV933" s="68" t="str">
        <f t="shared" si="496"/>
        <v/>
      </c>
      <c r="AW933" s="69" t="str">
        <f t="shared" si="497"/>
        <v/>
      </c>
      <c r="AX933" s="65" t="str">
        <f t="shared" si="498"/>
        <v/>
      </c>
      <c r="AY933" s="70" t="str">
        <f>IF(AX933="","",IF(R933="Refreshment Beverage",ROUND(SUM(AX933*Rates!K$19),4),ROUND(SUM(AX933*(Rates!J$8/100)),4)))</f>
        <v/>
      </c>
      <c r="AZ933" s="67" t="str">
        <f t="shared" si="499"/>
        <v/>
      </c>
      <c r="BA933" s="22" t="str">
        <f t="shared" si="500"/>
        <v/>
      </c>
      <c r="BD933" s="171"/>
      <c r="BE933" s="171"/>
      <c r="BF933" s="171"/>
      <c r="BG933" s="171"/>
    </row>
    <row r="934" spans="11:59" ht="12.75" customHeight="1" x14ac:dyDescent="0.3">
      <c r="K934" s="42" t="str">
        <f t="shared" si="472"/>
        <v/>
      </c>
      <c r="L934" s="55" t="str">
        <f t="shared" si="473"/>
        <v/>
      </c>
      <c r="M934" s="43" t="str">
        <f t="shared" si="474"/>
        <v/>
      </c>
      <c r="N934" s="56" t="str" cm="1">
        <f t="array" ref="N934">IFERROR(IF(_xlfn.SINGLE(B:B)="","",IF(R934="Beer",SUM(LOOKUP(2,1/(Rates!$B$3:$B$5&lt;=W934)/(Rates!$C$3:$C$5&gt;=W934),Rates!$D$3:$D$5)*(X934/100)*W934),IF(R934="Refreshment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56" t="str">
        <f t="shared" si="475"/>
        <v/>
      </c>
      <c r="P934" s="53"/>
      <c r="Q934" s="14" t="str">
        <f t="shared" si="476"/>
        <v/>
      </c>
      <c r="R934" s="57" t="str">
        <f t="shared" si="477"/>
        <v/>
      </c>
      <c r="S934" s="58" t="str">
        <f>IF(B934="","",IF(R934="Refreshment Beverage",VLOOKUP(VALUE(Q934),Rates!G$15:L$19,2,0),VLOOKUP(VALUE(Q934),Rates!G$4:L$12,2,0)))</f>
        <v/>
      </c>
      <c r="T934" s="58" t="str">
        <f t="shared" si="478"/>
        <v/>
      </c>
      <c r="U934" s="58" t="str">
        <f t="shared" si="479"/>
        <v/>
      </c>
      <c r="V934" s="58" t="str">
        <f t="shared" si="480"/>
        <v/>
      </c>
      <c r="W934" s="58" t="str">
        <f t="shared" si="481"/>
        <v/>
      </c>
      <c r="X934" s="59" t="str">
        <f t="shared" si="482"/>
        <v/>
      </c>
      <c r="Y934" s="60" t="str">
        <f>IF(B:B="","",IF(R934="Refreshment Beverage",VLOOKUP(Q934,Rates!G$15:L$19,6,0)*W934,VLOOKUP(Q934,Rates!G$4:L$12,6,0)*W934))</f>
        <v/>
      </c>
      <c r="Z934" s="60" t="str">
        <f t="shared" si="483"/>
        <v/>
      </c>
      <c r="AA934" s="60" t="str">
        <f t="shared" si="471"/>
        <v/>
      </c>
      <c r="AB934" s="61" t="str" cm="1">
        <f t="array" ref="AB934">IF(_xlfn.SINGLE(B:B)="","",IF(R934="Refreshment Beverage","",IF(AND(R934="Beer",Q934=0),SUM(LOOKUP(2,1/(Rates!$B$15:$B$18&lt;=W934)/(Rates!$C$15:$C$18&gt;=W934),Rates!$D$15:$D$18)*W934),VLOOKUP(VALUE(_xlfn.SINGLE(Q:Q)),Rates!A:B,2,0)*W934)))</f>
        <v/>
      </c>
      <c r="AC934" s="61" t="str" cm="1">
        <f t="array" ref="AC934">IF(_xlfn.SINGLE(B:B)="","",IF(R934="Refreshment Beverage","",IF(AND(R934="Beer",Q934=0),SUM(LOOKUP(2,1/(Rates!$B$15:$B$18&lt;=W934)/(Rates!$C$15:$C$18&gt;=W934),Rates!$E$15:$E$18)*W934),VLOOKUP(VALUE(_xlfn.SINGLE(Q:Q)),Rates!A:C,3,0)*W934)))</f>
        <v/>
      </c>
      <c r="AD934" s="168">
        <f>IFERROR(IF(R934="Beer","",IF(OR(Q934=1,Q934=2,Q934=3,Q934=4),VLOOKUP(Q934,Rates!$A$31:$B$34,2,0)*W934,IF(V934=1,VLOOKUP(U934,'REB BEV MIN MKUP'!B:E,4,0),IF(V934&gt;1,VLOOKUP(VALUE(W934),'REB BEV MIN MKUP'!O:Q,3,0),0)))),0)</f>
        <v>0</v>
      </c>
      <c r="AE934" s="62" t="str">
        <f t="shared" si="484"/>
        <v/>
      </c>
      <c r="AF934" s="63" t="str">
        <f t="shared" si="485"/>
        <v/>
      </c>
      <c r="AG934" s="64" t="str">
        <f t="shared" si="486"/>
        <v/>
      </c>
      <c r="AH934" s="65" t="str">
        <f t="shared" si="487"/>
        <v/>
      </c>
      <c r="AI934" s="66" t="str">
        <f>IF(AE:AE="","",IF(R934="Refreshment Beverage",AK934*(Rates!J$19/100),ROUND(SUM(AH934*(Rates!$J$8/100)),4)))</f>
        <v/>
      </c>
      <c r="AJ934" s="67" t="str">
        <f t="shared" si="488"/>
        <v/>
      </c>
      <c r="AK934" s="22" t="str">
        <f t="shared" si="489"/>
        <v/>
      </c>
      <c r="AL934" s="62" t="str">
        <f t="shared" si="490"/>
        <v/>
      </c>
      <c r="AM934" s="63" t="str">
        <f>IF(AS934="","",IF(R934="Refreshment Beverage",ROUND(AS934*Rates!K$19,4),ROUND(AO934*(VLOOKUP(VALUE(Q934),Rates!G$4:L$12,3,0)),4)))</f>
        <v/>
      </c>
      <c r="AN934" s="68" t="str">
        <f>IF(AS934="","",IF(R934="Refreshment Beverage",AS934*(Rates!J$19/100),MAX(AM934,AB934)))</f>
        <v/>
      </c>
      <c r="AO934" s="69" t="str">
        <f t="shared" si="491"/>
        <v/>
      </c>
      <c r="AP934" s="69" t="str">
        <f t="shared" si="492"/>
        <v/>
      </c>
      <c r="AQ934" s="70" t="str">
        <f>IF(AS934="","",IF(R934="Refreshment Beverage",ROUND(SUM(VLOOKUP(Q:Q,Rates!G$15:L$19,3,0)*(AS934-Y934-Z934-AA934)),4),ROUND(SUM(Rates!$K$8*AS934),4)))</f>
        <v/>
      </c>
      <c r="AR934" s="66" t="str">
        <f t="shared" si="493"/>
        <v/>
      </c>
      <c r="AS934" s="22" t="str">
        <f t="shared" si="494"/>
        <v/>
      </c>
      <c r="AT934" s="62" t="str">
        <f t="shared" si="495"/>
        <v/>
      </c>
      <c r="AU934" s="63" t="str">
        <f>IF(AX934="","",IF(R934="Refreshment Beverage",ROUND((BA934-Y934-Z934-AA934)*VLOOKUP(VALUE(Q934),Rates!G$15:L$19,3,0),4),ROUND(AW934*(VLOOKUP(VALUE(Q934),Rates!G:L,3,0)),4)))</f>
        <v/>
      </c>
      <c r="AV934" s="68" t="str">
        <f t="shared" si="496"/>
        <v/>
      </c>
      <c r="AW934" s="69" t="str">
        <f t="shared" si="497"/>
        <v/>
      </c>
      <c r="AX934" s="65" t="str">
        <f t="shared" si="498"/>
        <v/>
      </c>
      <c r="AY934" s="70" t="str">
        <f>IF(AX934="","",IF(R934="Refreshment Beverage",ROUND(SUM(AX934*Rates!K$19),4),ROUND(SUM(AX934*(Rates!J$8/100)),4)))</f>
        <v/>
      </c>
      <c r="AZ934" s="67" t="str">
        <f t="shared" si="499"/>
        <v/>
      </c>
      <c r="BA934" s="22" t="str">
        <f t="shared" si="500"/>
        <v/>
      </c>
      <c r="BD934" s="171"/>
      <c r="BE934" s="171"/>
      <c r="BF934" s="171"/>
      <c r="BG934" s="171"/>
    </row>
    <row r="935" spans="11:59" ht="12.75" customHeight="1" x14ac:dyDescent="0.3">
      <c r="K935" s="42" t="str">
        <f t="shared" si="472"/>
        <v/>
      </c>
      <c r="L935" s="55" t="str">
        <f t="shared" si="473"/>
        <v/>
      </c>
      <c r="M935" s="43" t="str">
        <f t="shared" si="474"/>
        <v/>
      </c>
      <c r="N935" s="56" t="str" cm="1">
        <f t="array" ref="N935">IFERROR(IF(_xlfn.SINGLE(B:B)="","",IF(R935="Beer",SUM(LOOKUP(2,1/(Rates!$B$3:$B$5&lt;=W935)/(Rates!$C$3:$C$5&gt;=W935),Rates!$D$3:$D$5)*(X935/100)*W935),IF(R935="Refreshment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56" t="str">
        <f t="shared" si="475"/>
        <v/>
      </c>
      <c r="P935" s="53"/>
      <c r="Q935" s="14" t="str">
        <f t="shared" si="476"/>
        <v/>
      </c>
      <c r="R935" s="57" t="str">
        <f t="shared" si="477"/>
        <v/>
      </c>
      <c r="S935" s="58" t="str">
        <f>IF(B935="","",IF(R935="Refreshment Beverage",VLOOKUP(VALUE(Q935),Rates!G$15:L$19,2,0),VLOOKUP(VALUE(Q935),Rates!G$4:L$12,2,0)))</f>
        <v/>
      </c>
      <c r="T935" s="58" t="str">
        <f t="shared" si="478"/>
        <v/>
      </c>
      <c r="U935" s="58" t="str">
        <f t="shared" si="479"/>
        <v/>
      </c>
      <c r="V935" s="58" t="str">
        <f t="shared" si="480"/>
        <v/>
      </c>
      <c r="W935" s="58" t="str">
        <f t="shared" si="481"/>
        <v/>
      </c>
      <c r="X935" s="59" t="str">
        <f t="shared" si="482"/>
        <v/>
      </c>
      <c r="Y935" s="60" t="str">
        <f>IF(B:B="","",IF(R935="Refreshment Beverage",VLOOKUP(Q935,Rates!G$15:L$19,6,0)*W935,VLOOKUP(Q935,Rates!G$4:L$12,6,0)*W935))</f>
        <v/>
      </c>
      <c r="Z935" s="60" t="str">
        <f t="shared" si="483"/>
        <v/>
      </c>
      <c r="AA935" s="60" t="str">
        <f t="shared" si="471"/>
        <v/>
      </c>
      <c r="AB935" s="61" t="str" cm="1">
        <f t="array" ref="AB935">IF(_xlfn.SINGLE(B:B)="","",IF(R935="Refreshment Beverage","",IF(AND(R935="Beer",Q935=0),SUM(LOOKUP(2,1/(Rates!$B$15:$B$18&lt;=W935)/(Rates!$C$15:$C$18&gt;=W935),Rates!$D$15:$D$18)*W935),VLOOKUP(VALUE(_xlfn.SINGLE(Q:Q)),Rates!A:B,2,0)*W935)))</f>
        <v/>
      </c>
      <c r="AC935" s="61" t="str" cm="1">
        <f t="array" ref="AC935">IF(_xlfn.SINGLE(B:B)="","",IF(R935="Refreshment Beverage","",IF(AND(R935="Beer",Q935=0),SUM(LOOKUP(2,1/(Rates!$B$15:$B$18&lt;=W935)/(Rates!$C$15:$C$18&gt;=W935),Rates!$E$15:$E$18)*W935),VLOOKUP(VALUE(_xlfn.SINGLE(Q:Q)),Rates!A:C,3,0)*W935)))</f>
        <v/>
      </c>
      <c r="AD935" s="168">
        <f>IFERROR(IF(R935="Beer","",IF(OR(Q935=1,Q935=2,Q935=3,Q935=4),VLOOKUP(Q935,Rates!$A$31:$B$34,2,0)*W935,IF(V935=1,VLOOKUP(U935,'REB BEV MIN MKUP'!B:E,4,0),IF(V935&gt;1,VLOOKUP(VALUE(W935),'REB BEV MIN MKUP'!O:Q,3,0),0)))),0)</f>
        <v>0</v>
      </c>
      <c r="AE935" s="62" t="str">
        <f t="shared" si="484"/>
        <v/>
      </c>
      <c r="AF935" s="63" t="str">
        <f t="shared" si="485"/>
        <v/>
      </c>
      <c r="AG935" s="64" t="str">
        <f t="shared" si="486"/>
        <v/>
      </c>
      <c r="AH935" s="65" t="str">
        <f t="shared" si="487"/>
        <v/>
      </c>
      <c r="AI935" s="66" t="str">
        <f>IF(AE:AE="","",IF(R935="Refreshment Beverage",AK935*(Rates!J$19/100),ROUND(SUM(AH935*(Rates!$J$8/100)),4)))</f>
        <v/>
      </c>
      <c r="AJ935" s="67" t="str">
        <f t="shared" si="488"/>
        <v/>
      </c>
      <c r="AK935" s="22" t="str">
        <f t="shared" si="489"/>
        <v/>
      </c>
      <c r="AL935" s="62" t="str">
        <f t="shared" si="490"/>
        <v/>
      </c>
      <c r="AM935" s="63" t="str">
        <f>IF(AS935="","",IF(R935="Refreshment Beverage",ROUND(AS935*Rates!K$19,4),ROUND(AO935*(VLOOKUP(VALUE(Q935),Rates!G$4:L$12,3,0)),4)))</f>
        <v/>
      </c>
      <c r="AN935" s="68" t="str">
        <f>IF(AS935="","",IF(R935="Refreshment Beverage",AS935*(Rates!J$19/100),MAX(AM935,AB935)))</f>
        <v/>
      </c>
      <c r="AO935" s="69" t="str">
        <f t="shared" si="491"/>
        <v/>
      </c>
      <c r="AP935" s="69" t="str">
        <f t="shared" si="492"/>
        <v/>
      </c>
      <c r="AQ935" s="70" t="str">
        <f>IF(AS935="","",IF(R935="Refreshment Beverage",ROUND(SUM(VLOOKUP(Q:Q,Rates!G$15:L$19,3,0)*(AS935-Y935-Z935-AA935)),4),ROUND(SUM(Rates!$K$8*AS935),4)))</f>
        <v/>
      </c>
      <c r="AR935" s="66" t="str">
        <f t="shared" si="493"/>
        <v/>
      </c>
      <c r="AS935" s="22" t="str">
        <f t="shared" si="494"/>
        <v/>
      </c>
      <c r="AT935" s="62" t="str">
        <f t="shared" si="495"/>
        <v/>
      </c>
      <c r="AU935" s="63" t="str">
        <f>IF(AX935="","",IF(R935="Refreshment Beverage",ROUND((BA935-Y935-Z935-AA935)*VLOOKUP(VALUE(Q935),Rates!G$15:L$19,3,0),4),ROUND(AW935*(VLOOKUP(VALUE(Q935),Rates!G:L,3,0)),4)))</f>
        <v/>
      </c>
      <c r="AV935" s="68" t="str">
        <f t="shared" si="496"/>
        <v/>
      </c>
      <c r="AW935" s="69" t="str">
        <f t="shared" si="497"/>
        <v/>
      </c>
      <c r="AX935" s="65" t="str">
        <f t="shared" si="498"/>
        <v/>
      </c>
      <c r="AY935" s="70" t="str">
        <f>IF(AX935="","",IF(R935="Refreshment Beverage",ROUND(SUM(AX935*Rates!K$19),4),ROUND(SUM(AX935*(Rates!J$8/100)),4)))</f>
        <v/>
      </c>
      <c r="AZ935" s="67" t="str">
        <f t="shared" si="499"/>
        <v/>
      </c>
      <c r="BA935" s="22" t="str">
        <f t="shared" si="500"/>
        <v/>
      </c>
      <c r="BD935" s="171"/>
      <c r="BE935" s="171"/>
      <c r="BF935" s="171"/>
      <c r="BG935" s="171"/>
    </row>
    <row r="936" spans="11:59" ht="12.75" customHeight="1" x14ac:dyDescent="0.3">
      <c r="K936" s="42" t="str">
        <f t="shared" si="472"/>
        <v/>
      </c>
      <c r="L936" s="55" t="str">
        <f t="shared" si="473"/>
        <v/>
      </c>
      <c r="M936" s="43" t="str">
        <f t="shared" si="474"/>
        <v/>
      </c>
      <c r="N936" s="56" t="str" cm="1">
        <f t="array" ref="N936">IFERROR(IF(_xlfn.SINGLE(B:B)="","",IF(R936="Beer",SUM(LOOKUP(2,1/(Rates!$B$3:$B$5&lt;=W936)/(Rates!$C$3:$C$5&gt;=W936),Rates!$D$3:$D$5)*(X936/100)*W936),IF(R936="Refreshment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56" t="str">
        <f t="shared" si="475"/>
        <v/>
      </c>
      <c r="P936" s="53"/>
      <c r="Q936" s="14" t="str">
        <f t="shared" si="476"/>
        <v/>
      </c>
      <c r="R936" s="57" t="str">
        <f t="shared" si="477"/>
        <v/>
      </c>
      <c r="S936" s="58" t="str">
        <f>IF(B936="","",IF(R936="Refreshment Beverage",VLOOKUP(VALUE(Q936),Rates!G$15:L$19,2,0),VLOOKUP(VALUE(Q936),Rates!G$4:L$12,2,0)))</f>
        <v/>
      </c>
      <c r="T936" s="58" t="str">
        <f t="shared" si="478"/>
        <v/>
      </c>
      <c r="U936" s="58" t="str">
        <f t="shared" si="479"/>
        <v/>
      </c>
      <c r="V936" s="58" t="str">
        <f t="shared" si="480"/>
        <v/>
      </c>
      <c r="W936" s="58" t="str">
        <f t="shared" si="481"/>
        <v/>
      </c>
      <c r="X936" s="59" t="str">
        <f t="shared" si="482"/>
        <v/>
      </c>
      <c r="Y936" s="60" t="str">
        <f>IF(B:B="","",IF(R936="Refreshment Beverage",VLOOKUP(Q936,Rates!G$15:L$19,6,0)*W936,VLOOKUP(Q936,Rates!G$4:L$12,6,0)*W936))</f>
        <v/>
      </c>
      <c r="Z936" s="60" t="str">
        <f t="shared" si="483"/>
        <v/>
      </c>
      <c r="AA936" s="60" t="str">
        <f t="shared" si="471"/>
        <v/>
      </c>
      <c r="AB936" s="61" t="str" cm="1">
        <f t="array" ref="AB936">IF(_xlfn.SINGLE(B:B)="","",IF(R936="Refreshment Beverage","",IF(AND(R936="Beer",Q936=0),SUM(LOOKUP(2,1/(Rates!$B$15:$B$18&lt;=W936)/(Rates!$C$15:$C$18&gt;=W936),Rates!$D$15:$D$18)*W936),VLOOKUP(VALUE(_xlfn.SINGLE(Q:Q)),Rates!A:B,2,0)*W936)))</f>
        <v/>
      </c>
      <c r="AC936" s="61" t="str" cm="1">
        <f t="array" ref="AC936">IF(_xlfn.SINGLE(B:B)="","",IF(R936="Refreshment Beverage","",IF(AND(R936="Beer",Q936=0),SUM(LOOKUP(2,1/(Rates!$B$15:$B$18&lt;=W936)/(Rates!$C$15:$C$18&gt;=W936),Rates!$E$15:$E$18)*W936),VLOOKUP(VALUE(_xlfn.SINGLE(Q:Q)),Rates!A:C,3,0)*W936)))</f>
        <v/>
      </c>
      <c r="AD936" s="168">
        <f>IFERROR(IF(R936="Beer","",IF(OR(Q936=1,Q936=2,Q936=3,Q936=4),VLOOKUP(Q936,Rates!$A$31:$B$34,2,0)*W936,IF(V936=1,VLOOKUP(U936,'REB BEV MIN MKUP'!B:E,4,0),IF(V936&gt;1,VLOOKUP(VALUE(W936),'REB BEV MIN MKUP'!O:Q,3,0),0)))),0)</f>
        <v>0</v>
      </c>
      <c r="AE936" s="62" t="str">
        <f t="shared" si="484"/>
        <v/>
      </c>
      <c r="AF936" s="63" t="str">
        <f t="shared" si="485"/>
        <v/>
      </c>
      <c r="AG936" s="64" t="str">
        <f t="shared" si="486"/>
        <v/>
      </c>
      <c r="AH936" s="65" t="str">
        <f t="shared" si="487"/>
        <v/>
      </c>
      <c r="AI936" s="66" t="str">
        <f>IF(AE:AE="","",IF(R936="Refreshment Beverage",AK936*(Rates!J$19/100),ROUND(SUM(AH936*(Rates!$J$8/100)),4)))</f>
        <v/>
      </c>
      <c r="AJ936" s="67" t="str">
        <f t="shared" si="488"/>
        <v/>
      </c>
      <c r="AK936" s="22" t="str">
        <f t="shared" si="489"/>
        <v/>
      </c>
      <c r="AL936" s="62" t="str">
        <f t="shared" si="490"/>
        <v/>
      </c>
      <c r="AM936" s="63" t="str">
        <f>IF(AS936="","",IF(R936="Refreshment Beverage",ROUND(AS936*Rates!K$19,4),ROUND(AO936*(VLOOKUP(VALUE(Q936),Rates!G$4:L$12,3,0)),4)))</f>
        <v/>
      </c>
      <c r="AN936" s="68" t="str">
        <f>IF(AS936="","",IF(R936="Refreshment Beverage",AS936*(Rates!J$19/100),MAX(AM936,AB936)))</f>
        <v/>
      </c>
      <c r="AO936" s="69" t="str">
        <f t="shared" si="491"/>
        <v/>
      </c>
      <c r="AP936" s="69" t="str">
        <f t="shared" si="492"/>
        <v/>
      </c>
      <c r="AQ936" s="70" t="str">
        <f>IF(AS936="","",IF(R936="Refreshment Beverage",ROUND(SUM(VLOOKUP(Q:Q,Rates!G$15:L$19,3,0)*(AS936-Y936-Z936-AA936)),4),ROUND(SUM(Rates!$K$8*AS936),4)))</f>
        <v/>
      </c>
      <c r="AR936" s="66" t="str">
        <f t="shared" si="493"/>
        <v/>
      </c>
      <c r="AS936" s="22" t="str">
        <f t="shared" si="494"/>
        <v/>
      </c>
      <c r="AT936" s="62" t="str">
        <f t="shared" si="495"/>
        <v/>
      </c>
      <c r="AU936" s="63" t="str">
        <f>IF(AX936="","",IF(R936="Refreshment Beverage",ROUND((BA936-Y936-Z936-AA936)*VLOOKUP(VALUE(Q936),Rates!G$15:L$19,3,0),4),ROUND(AW936*(VLOOKUP(VALUE(Q936),Rates!G:L,3,0)),4)))</f>
        <v/>
      </c>
      <c r="AV936" s="68" t="str">
        <f t="shared" si="496"/>
        <v/>
      </c>
      <c r="AW936" s="69" t="str">
        <f t="shared" si="497"/>
        <v/>
      </c>
      <c r="AX936" s="65" t="str">
        <f t="shared" si="498"/>
        <v/>
      </c>
      <c r="AY936" s="70" t="str">
        <f>IF(AX936="","",IF(R936="Refreshment Beverage",ROUND(SUM(AX936*Rates!K$19),4),ROUND(SUM(AX936*(Rates!J$8/100)),4)))</f>
        <v/>
      </c>
      <c r="AZ936" s="67" t="str">
        <f t="shared" si="499"/>
        <v/>
      </c>
      <c r="BA936" s="22" t="str">
        <f t="shared" si="500"/>
        <v/>
      </c>
      <c r="BD936" s="171"/>
      <c r="BE936" s="171"/>
      <c r="BF936" s="171"/>
      <c r="BG936" s="171"/>
    </row>
    <row r="937" spans="11:59" ht="12.75" customHeight="1" x14ac:dyDescent="0.3">
      <c r="K937" s="42" t="str">
        <f t="shared" si="472"/>
        <v/>
      </c>
      <c r="L937" s="55" t="str">
        <f t="shared" si="473"/>
        <v/>
      </c>
      <c r="M937" s="43" t="str">
        <f t="shared" si="474"/>
        <v/>
      </c>
      <c r="N937" s="56" t="str" cm="1">
        <f t="array" ref="N937">IFERROR(IF(_xlfn.SINGLE(B:B)="","",IF(R937="Beer",SUM(LOOKUP(2,1/(Rates!$B$3:$B$5&lt;=W937)/(Rates!$C$3:$C$5&gt;=W937),Rates!$D$3:$D$5)*(X937/100)*W937),IF(R937="Refreshment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56" t="str">
        <f t="shared" si="475"/>
        <v/>
      </c>
      <c r="P937" s="53"/>
      <c r="Q937" s="14" t="str">
        <f t="shared" si="476"/>
        <v/>
      </c>
      <c r="R937" s="57" t="str">
        <f t="shared" si="477"/>
        <v/>
      </c>
      <c r="S937" s="58" t="str">
        <f>IF(B937="","",IF(R937="Refreshment Beverage",VLOOKUP(VALUE(Q937),Rates!G$15:L$19,2,0),VLOOKUP(VALUE(Q937),Rates!G$4:L$12,2,0)))</f>
        <v/>
      </c>
      <c r="T937" s="58" t="str">
        <f t="shared" si="478"/>
        <v/>
      </c>
      <c r="U937" s="58" t="str">
        <f t="shared" si="479"/>
        <v/>
      </c>
      <c r="V937" s="58" t="str">
        <f t="shared" si="480"/>
        <v/>
      </c>
      <c r="W937" s="58" t="str">
        <f t="shared" si="481"/>
        <v/>
      </c>
      <c r="X937" s="59" t="str">
        <f t="shared" si="482"/>
        <v/>
      </c>
      <c r="Y937" s="60" t="str">
        <f>IF(B:B="","",IF(R937="Refreshment Beverage",VLOOKUP(Q937,Rates!G$15:L$19,6,0)*W937,VLOOKUP(Q937,Rates!G$4:L$12,6,0)*W937))</f>
        <v/>
      </c>
      <c r="Z937" s="60" t="str">
        <f t="shared" si="483"/>
        <v/>
      </c>
      <c r="AA937" s="60" t="str">
        <f t="shared" si="471"/>
        <v/>
      </c>
      <c r="AB937" s="61" t="str" cm="1">
        <f t="array" ref="AB937">IF(_xlfn.SINGLE(B:B)="","",IF(R937="Refreshment Beverage","",IF(AND(R937="Beer",Q937=0),SUM(LOOKUP(2,1/(Rates!$B$15:$B$18&lt;=W937)/(Rates!$C$15:$C$18&gt;=W937),Rates!$D$15:$D$18)*W937),VLOOKUP(VALUE(_xlfn.SINGLE(Q:Q)),Rates!A:B,2,0)*W937)))</f>
        <v/>
      </c>
      <c r="AC937" s="61" t="str" cm="1">
        <f t="array" ref="AC937">IF(_xlfn.SINGLE(B:B)="","",IF(R937="Refreshment Beverage","",IF(AND(R937="Beer",Q937=0),SUM(LOOKUP(2,1/(Rates!$B$15:$B$18&lt;=W937)/(Rates!$C$15:$C$18&gt;=W937),Rates!$E$15:$E$18)*W937),VLOOKUP(VALUE(_xlfn.SINGLE(Q:Q)),Rates!A:C,3,0)*W937)))</f>
        <v/>
      </c>
      <c r="AD937" s="168">
        <f>IFERROR(IF(R937="Beer","",IF(OR(Q937=1,Q937=2,Q937=3,Q937=4),VLOOKUP(Q937,Rates!$A$31:$B$34,2,0)*W937,IF(V937=1,VLOOKUP(U937,'REB BEV MIN MKUP'!B:E,4,0),IF(V937&gt;1,VLOOKUP(VALUE(W937),'REB BEV MIN MKUP'!O:Q,3,0),0)))),0)</f>
        <v>0</v>
      </c>
      <c r="AE937" s="62" t="str">
        <f t="shared" si="484"/>
        <v/>
      </c>
      <c r="AF937" s="63" t="str">
        <f t="shared" si="485"/>
        <v/>
      </c>
      <c r="AG937" s="64" t="str">
        <f t="shared" si="486"/>
        <v/>
      </c>
      <c r="AH937" s="65" t="str">
        <f t="shared" si="487"/>
        <v/>
      </c>
      <c r="AI937" s="66" t="str">
        <f>IF(AE:AE="","",IF(R937="Refreshment Beverage",AK937*(Rates!J$19/100),ROUND(SUM(AH937*(Rates!$J$8/100)),4)))</f>
        <v/>
      </c>
      <c r="AJ937" s="67" t="str">
        <f t="shared" si="488"/>
        <v/>
      </c>
      <c r="AK937" s="22" t="str">
        <f t="shared" si="489"/>
        <v/>
      </c>
      <c r="AL937" s="62" t="str">
        <f t="shared" si="490"/>
        <v/>
      </c>
      <c r="AM937" s="63" t="str">
        <f>IF(AS937="","",IF(R937="Refreshment Beverage",ROUND(AS937*Rates!K$19,4),ROUND(AO937*(VLOOKUP(VALUE(Q937),Rates!G$4:L$12,3,0)),4)))</f>
        <v/>
      </c>
      <c r="AN937" s="68" t="str">
        <f>IF(AS937="","",IF(R937="Refreshment Beverage",AS937*(Rates!J$19/100),MAX(AM937,AB937)))</f>
        <v/>
      </c>
      <c r="AO937" s="69" t="str">
        <f t="shared" si="491"/>
        <v/>
      </c>
      <c r="AP937" s="69" t="str">
        <f t="shared" si="492"/>
        <v/>
      </c>
      <c r="AQ937" s="70" t="str">
        <f>IF(AS937="","",IF(R937="Refreshment Beverage",ROUND(SUM(VLOOKUP(Q:Q,Rates!G$15:L$19,3,0)*(AS937-Y937-Z937-AA937)),4),ROUND(SUM(Rates!$K$8*AS937),4)))</f>
        <v/>
      </c>
      <c r="AR937" s="66" t="str">
        <f t="shared" si="493"/>
        <v/>
      </c>
      <c r="AS937" s="22" t="str">
        <f t="shared" si="494"/>
        <v/>
      </c>
      <c r="AT937" s="62" t="str">
        <f t="shared" si="495"/>
        <v/>
      </c>
      <c r="AU937" s="63" t="str">
        <f>IF(AX937="","",IF(R937="Refreshment Beverage",ROUND((BA937-Y937-Z937-AA937)*VLOOKUP(VALUE(Q937),Rates!G$15:L$19,3,0),4),ROUND(AW937*(VLOOKUP(VALUE(Q937),Rates!G:L,3,0)),4)))</f>
        <v/>
      </c>
      <c r="AV937" s="68" t="str">
        <f t="shared" si="496"/>
        <v/>
      </c>
      <c r="AW937" s="69" t="str">
        <f t="shared" si="497"/>
        <v/>
      </c>
      <c r="AX937" s="65" t="str">
        <f t="shared" si="498"/>
        <v/>
      </c>
      <c r="AY937" s="70" t="str">
        <f>IF(AX937="","",IF(R937="Refreshment Beverage",ROUND(SUM(AX937*Rates!K$19),4),ROUND(SUM(AX937*(Rates!J$8/100)),4)))</f>
        <v/>
      </c>
      <c r="AZ937" s="67" t="str">
        <f t="shared" si="499"/>
        <v/>
      </c>
      <c r="BA937" s="22" t="str">
        <f t="shared" si="500"/>
        <v/>
      </c>
      <c r="BD937" s="171"/>
      <c r="BE937" s="171"/>
      <c r="BF937" s="171"/>
      <c r="BG937" s="171"/>
    </row>
    <row r="938" spans="11:59" ht="12.75" customHeight="1" x14ac:dyDescent="0.3">
      <c r="K938" s="42" t="str">
        <f t="shared" si="472"/>
        <v/>
      </c>
      <c r="L938" s="55" t="str">
        <f t="shared" si="473"/>
        <v/>
      </c>
      <c r="M938" s="43" t="str">
        <f t="shared" si="474"/>
        <v/>
      </c>
      <c r="N938" s="56" t="str" cm="1">
        <f t="array" ref="N938">IFERROR(IF(_xlfn.SINGLE(B:B)="","",IF(R938="Beer",SUM(LOOKUP(2,1/(Rates!$B$3:$B$5&lt;=W938)/(Rates!$C$3:$C$5&gt;=W938),Rates!$D$3:$D$5)*(X938/100)*W938),IF(R938="Refreshment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56" t="str">
        <f t="shared" si="475"/>
        <v/>
      </c>
      <c r="P938" s="53"/>
      <c r="Q938" s="14" t="str">
        <f t="shared" si="476"/>
        <v/>
      </c>
      <c r="R938" s="57" t="str">
        <f t="shared" si="477"/>
        <v/>
      </c>
      <c r="S938" s="58" t="str">
        <f>IF(B938="","",IF(R938="Refreshment Beverage",VLOOKUP(VALUE(Q938),Rates!G$15:L$19,2,0),VLOOKUP(VALUE(Q938),Rates!G$4:L$12,2,0)))</f>
        <v/>
      </c>
      <c r="T938" s="58" t="str">
        <f t="shared" si="478"/>
        <v/>
      </c>
      <c r="U938" s="58" t="str">
        <f t="shared" si="479"/>
        <v/>
      </c>
      <c r="V938" s="58" t="str">
        <f t="shared" si="480"/>
        <v/>
      </c>
      <c r="W938" s="58" t="str">
        <f t="shared" si="481"/>
        <v/>
      </c>
      <c r="X938" s="59" t="str">
        <f t="shared" si="482"/>
        <v/>
      </c>
      <c r="Y938" s="60" t="str">
        <f>IF(B:B="","",IF(R938="Refreshment Beverage",VLOOKUP(Q938,Rates!G$15:L$19,6,0)*W938,VLOOKUP(Q938,Rates!G$4:L$12,6,0)*W938))</f>
        <v/>
      </c>
      <c r="Z938" s="60" t="str">
        <f t="shared" si="483"/>
        <v/>
      </c>
      <c r="AA938" s="60" t="str">
        <f t="shared" si="471"/>
        <v/>
      </c>
      <c r="AB938" s="61" t="str" cm="1">
        <f t="array" ref="AB938">IF(_xlfn.SINGLE(B:B)="","",IF(R938="Refreshment Beverage","",IF(AND(R938="Beer",Q938=0),SUM(LOOKUP(2,1/(Rates!$B$15:$B$18&lt;=W938)/(Rates!$C$15:$C$18&gt;=W938),Rates!$D$15:$D$18)*W938),VLOOKUP(VALUE(_xlfn.SINGLE(Q:Q)),Rates!A:B,2,0)*W938)))</f>
        <v/>
      </c>
      <c r="AC938" s="61" t="str" cm="1">
        <f t="array" ref="AC938">IF(_xlfn.SINGLE(B:B)="","",IF(R938="Refreshment Beverage","",IF(AND(R938="Beer",Q938=0),SUM(LOOKUP(2,1/(Rates!$B$15:$B$18&lt;=W938)/(Rates!$C$15:$C$18&gt;=W938),Rates!$E$15:$E$18)*W938),VLOOKUP(VALUE(_xlfn.SINGLE(Q:Q)),Rates!A:C,3,0)*W938)))</f>
        <v/>
      </c>
      <c r="AD938" s="168">
        <f>IFERROR(IF(R938="Beer","",IF(OR(Q938=1,Q938=2,Q938=3,Q938=4),VLOOKUP(Q938,Rates!$A$31:$B$34,2,0)*W938,IF(V938=1,VLOOKUP(U938,'REB BEV MIN MKUP'!B:E,4,0),IF(V938&gt;1,VLOOKUP(VALUE(W938),'REB BEV MIN MKUP'!O:Q,3,0),0)))),0)</f>
        <v>0</v>
      </c>
      <c r="AE938" s="62" t="str">
        <f t="shared" si="484"/>
        <v/>
      </c>
      <c r="AF938" s="63" t="str">
        <f t="shared" si="485"/>
        <v/>
      </c>
      <c r="AG938" s="64" t="str">
        <f t="shared" si="486"/>
        <v/>
      </c>
      <c r="AH938" s="65" t="str">
        <f t="shared" si="487"/>
        <v/>
      </c>
      <c r="AI938" s="66" t="str">
        <f>IF(AE:AE="","",IF(R938="Refreshment Beverage",AK938*(Rates!J$19/100),ROUND(SUM(AH938*(Rates!$J$8/100)),4)))</f>
        <v/>
      </c>
      <c r="AJ938" s="67" t="str">
        <f t="shared" si="488"/>
        <v/>
      </c>
      <c r="AK938" s="22" t="str">
        <f t="shared" si="489"/>
        <v/>
      </c>
      <c r="AL938" s="62" t="str">
        <f t="shared" si="490"/>
        <v/>
      </c>
      <c r="AM938" s="63" t="str">
        <f>IF(AS938="","",IF(R938="Refreshment Beverage",ROUND(AS938*Rates!K$19,4),ROUND(AO938*(VLOOKUP(VALUE(Q938),Rates!G$4:L$12,3,0)),4)))</f>
        <v/>
      </c>
      <c r="AN938" s="68" t="str">
        <f>IF(AS938="","",IF(R938="Refreshment Beverage",AS938*(Rates!J$19/100),MAX(AM938,AB938)))</f>
        <v/>
      </c>
      <c r="AO938" s="69" t="str">
        <f t="shared" si="491"/>
        <v/>
      </c>
      <c r="AP938" s="69" t="str">
        <f t="shared" si="492"/>
        <v/>
      </c>
      <c r="AQ938" s="70" t="str">
        <f>IF(AS938="","",IF(R938="Refreshment Beverage",ROUND(SUM(VLOOKUP(Q:Q,Rates!G$15:L$19,3,0)*(AS938-Y938-Z938-AA938)),4),ROUND(SUM(Rates!$K$8*AS938),4)))</f>
        <v/>
      </c>
      <c r="AR938" s="66" t="str">
        <f t="shared" si="493"/>
        <v/>
      </c>
      <c r="AS938" s="22" t="str">
        <f t="shared" si="494"/>
        <v/>
      </c>
      <c r="AT938" s="62" t="str">
        <f t="shared" si="495"/>
        <v/>
      </c>
      <c r="AU938" s="63" t="str">
        <f>IF(AX938="","",IF(R938="Refreshment Beverage",ROUND((BA938-Y938-Z938-AA938)*VLOOKUP(VALUE(Q938),Rates!G$15:L$19,3,0),4),ROUND(AW938*(VLOOKUP(VALUE(Q938),Rates!G:L,3,0)),4)))</f>
        <v/>
      </c>
      <c r="AV938" s="68" t="str">
        <f t="shared" si="496"/>
        <v/>
      </c>
      <c r="AW938" s="69" t="str">
        <f t="shared" si="497"/>
        <v/>
      </c>
      <c r="AX938" s="65" t="str">
        <f t="shared" si="498"/>
        <v/>
      </c>
      <c r="AY938" s="70" t="str">
        <f>IF(AX938="","",IF(R938="Refreshment Beverage",ROUND(SUM(AX938*Rates!K$19),4),ROUND(SUM(AX938*(Rates!J$8/100)),4)))</f>
        <v/>
      </c>
      <c r="AZ938" s="67" t="str">
        <f t="shared" si="499"/>
        <v/>
      </c>
      <c r="BA938" s="22" t="str">
        <f t="shared" si="500"/>
        <v/>
      </c>
      <c r="BD938" s="171"/>
      <c r="BE938" s="171"/>
      <c r="BF938" s="171"/>
      <c r="BG938" s="171"/>
    </row>
    <row r="939" spans="11:59" ht="12.75" customHeight="1" x14ac:dyDescent="0.3">
      <c r="K939" s="42" t="str">
        <f t="shared" si="472"/>
        <v/>
      </c>
      <c r="L939" s="55" t="str">
        <f t="shared" si="473"/>
        <v/>
      </c>
      <c r="M939" s="43" t="str">
        <f t="shared" si="474"/>
        <v/>
      </c>
      <c r="N939" s="56" t="str" cm="1">
        <f t="array" ref="N939">IFERROR(IF(_xlfn.SINGLE(B:B)="","",IF(R939="Beer",SUM(LOOKUP(2,1/(Rates!$B$3:$B$5&lt;=W939)/(Rates!$C$3:$C$5&gt;=W939),Rates!$D$3:$D$5)*(X939/100)*W939),IF(R939="Refreshment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56" t="str">
        <f t="shared" si="475"/>
        <v/>
      </c>
      <c r="P939" s="53"/>
      <c r="Q939" s="14" t="str">
        <f t="shared" si="476"/>
        <v/>
      </c>
      <c r="R939" s="57" t="str">
        <f t="shared" si="477"/>
        <v/>
      </c>
      <c r="S939" s="58" t="str">
        <f>IF(B939="","",IF(R939="Refreshment Beverage",VLOOKUP(VALUE(Q939),Rates!G$15:L$19,2,0),VLOOKUP(VALUE(Q939),Rates!G$4:L$12,2,0)))</f>
        <v/>
      </c>
      <c r="T939" s="58" t="str">
        <f t="shared" si="478"/>
        <v/>
      </c>
      <c r="U939" s="58" t="str">
        <f t="shared" si="479"/>
        <v/>
      </c>
      <c r="V939" s="58" t="str">
        <f t="shared" si="480"/>
        <v/>
      </c>
      <c r="W939" s="58" t="str">
        <f t="shared" si="481"/>
        <v/>
      </c>
      <c r="X939" s="59" t="str">
        <f t="shared" si="482"/>
        <v/>
      </c>
      <c r="Y939" s="60" t="str">
        <f>IF(B:B="","",IF(R939="Refreshment Beverage",VLOOKUP(Q939,Rates!G$15:L$19,6,0)*W939,VLOOKUP(Q939,Rates!G$4:L$12,6,0)*W939))</f>
        <v/>
      </c>
      <c r="Z939" s="60" t="str">
        <f t="shared" si="483"/>
        <v/>
      </c>
      <c r="AA939" s="60" t="str">
        <f t="shared" si="471"/>
        <v/>
      </c>
      <c r="AB939" s="61" t="str" cm="1">
        <f t="array" ref="AB939">IF(_xlfn.SINGLE(B:B)="","",IF(R939="Refreshment Beverage","",IF(AND(R939="Beer",Q939=0),SUM(LOOKUP(2,1/(Rates!$B$15:$B$18&lt;=W939)/(Rates!$C$15:$C$18&gt;=W939),Rates!$D$15:$D$18)*W939),VLOOKUP(VALUE(_xlfn.SINGLE(Q:Q)),Rates!A:B,2,0)*W939)))</f>
        <v/>
      </c>
      <c r="AC939" s="61" t="str" cm="1">
        <f t="array" ref="AC939">IF(_xlfn.SINGLE(B:B)="","",IF(R939="Refreshment Beverage","",IF(AND(R939="Beer",Q939=0),SUM(LOOKUP(2,1/(Rates!$B$15:$B$18&lt;=W939)/(Rates!$C$15:$C$18&gt;=W939),Rates!$E$15:$E$18)*W939),VLOOKUP(VALUE(_xlfn.SINGLE(Q:Q)),Rates!A:C,3,0)*W939)))</f>
        <v/>
      </c>
      <c r="AD939" s="168">
        <f>IFERROR(IF(R939="Beer","",IF(OR(Q939=1,Q939=2,Q939=3,Q939=4),VLOOKUP(Q939,Rates!$A$31:$B$34,2,0)*W939,IF(V939=1,VLOOKUP(U939,'REB BEV MIN MKUP'!B:E,4,0),IF(V939&gt;1,VLOOKUP(VALUE(W939),'REB BEV MIN MKUP'!O:Q,3,0),0)))),0)</f>
        <v>0</v>
      </c>
      <c r="AE939" s="62" t="str">
        <f t="shared" si="484"/>
        <v/>
      </c>
      <c r="AF939" s="63" t="str">
        <f t="shared" si="485"/>
        <v/>
      </c>
      <c r="AG939" s="64" t="str">
        <f t="shared" si="486"/>
        <v/>
      </c>
      <c r="AH939" s="65" t="str">
        <f t="shared" si="487"/>
        <v/>
      </c>
      <c r="AI939" s="66" t="str">
        <f>IF(AE:AE="","",IF(R939="Refreshment Beverage",AK939*(Rates!J$19/100),ROUND(SUM(AH939*(Rates!$J$8/100)),4)))</f>
        <v/>
      </c>
      <c r="AJ939" s="67" t="str">
        <f t="shared" si="488"/>
        <v/>
      </c>
      <c r="AK939" s="22" t="str">
        <f t="shared" si="489"/>
        <v/>
      </c>
      <c r="AL939" s="62" t="str">
        <f t="shared" si="490"/>
        <v/>
      </c>
      <c r="AM939" s="63" t="str">
        <f>IF(AS939="","",IF(R939="Refreshment Beverage",ROUND(AS939*Rates!K$19,4),ROUND(AO939*(VLOOKUP(VALUE(Q939),Rates!G$4:L$12,3,0)),4)))</f>
        <v/>
      </c>
      <c r="AN939" s="68" t="str">
        <f>IF(AS939="","",IF(R939="Refreshment Beverage",AS939*(Rates!J$19/100),MAX(AM939,AB939)))</f>
        <v/>
      </c>
      <c r="AO939" s="69" t="str">
        <f t="shared" si="491"/>
        <v/>
      </c>
      <c r="AP939" s="69" t="str">
        <f t="shared" si="492"/>
        <v/>
      </c>
      <c r="AQ939" s="70" t="str">
        <f>IF(AS939="","",IF(R939="Refreshment Beverage",ROUND(SUM(VLOOKUP(Q:Q,Rates!G$15:L$19,3,0)*(AS939-Y939-Z939-AA939)),4),ROUND(SUM(Rates!$K$8*AS939),4)))</f>
        <v/>
      </c>
      <c r="AR939" s="66" t="str">
        <f t="shared" si="493"/>
        <v/>
      </c>
      <c r="AS939" s="22" t="str">
        <f t="shared" si="494"/>
        <v/>
      </c>
      <c r="AT939" s="62" t="str">
        <f t="shared" si="495"/>
        <v/>
      </c>
      <c r="AU939" s="63" t="str">
        <f>IF(AX939="","",IF(R939="Refreshment Beverage",ROUND((BA939-Y939-Z939-AA939)*VLOOKUP(VALUE(Q939),Rates!G$15:L$19,3,0),4),ROUND(AW939*(VLOOKUP(VALUE(Q939),Rates!G:L,3,0)),4)))</f>
        <v/>
      </c>
      <c r="AV939" s="68" t="str">
        <f t="shared" si="496"/>
        <v/>
      </c>
      <c r="AW939" s="69" t="str">
        <f t="shared" si="497"/>
        <v/>
      </c>
      <c r="AX939" s="65" t="str">
        <f t="shared" si="498"/>
        <v/>
      </c>
      <c r="AY939" s="70" t="str">
        <f>IF(AX939="","",IF(R939="Refreshment Beverage",ROUND(SUM(AX939*Rates!K$19),4),ROUND(SUM(AX939*(Rates!J$8/100)),4)))</f>
        <v/>
      </c>
      <c r="AZ939" s="67" t="str">
        <f t="shared" si="499"/>
        <v/>
      </c>
      <c r="BA939" s="22" t="str">
        <f t="shared" si="500"/>
        <v/>
      </c>
      <c r="BD939" s="171"/>
      <c r="BE939" s="171"/>
      <c r="BF939" s="171"/>
      <c r="BG939" s="171"/>
    </row>
    <row r="940" spans="11:59" ht="12.75" customHeight="1" x14ac:dyDescent="0.3">
      <c r="K940" s="42" t="str">
        <f t="shared" si="472"/>
        <v/>
      </c>
      <c r="L940" s="55" t="str">
        <f t="shared" si="473"/>
        <v/>
      </c>
      <c r="M940" s="43" t="str">
        <f t="shared" si="474"/>
        <v/>
      </c>
      <c r="N940" s="56" t="str" cm="1">
        <f t="array" ref="N940">IFERROR(IF(_xlfn.SINGLE(B:B)="","",IF(R940="Beer",SUM(LOOKUP(2,1/(Rates!$B$3:$B$5&lt;=W940)/(Rates!$C$3:$C$5&gt;=W940),Rates!$D$3:$D$5)*(X940/100)*W940),IF(R940="Refreshment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56" t="str">
        <f t="shared" si="475"/>
        <v/>
      </c>
      <c r="P940" s="53"/>
      <c r="Q940" s="14" t="str">
        <f t="shared" si="476"/>
        <v/>
      </c>
      <c r="R940" s="57" t="str">
        <f t="shared" si="477"/>
        <v/>
      </c>
      <c r="S940" s="58" t="str">
        <f>IF(B940="","",IF(R940="Refreshment Beverage",VLOOKUP(VALUE(Q940),Rates!G$15:L$19,2,0),VLOOKUP(VALUE(Q940),Rates!G$4:L$12,2,0)))</f>
        <v/>
      </c>
      <c r="T940" s="58" t="str">
        <f t="shared" si="478"/>
        <v/>
      </c>
      <c r="U940" s="58" t="str">
        <f t="shared" si="479"/>
        <v/>
      </c>
      <c r="V940" s="58" t="str">
        <f t="shared" si="480"/>
        <v/>
      </c>
      <c r="W940" s="58" t="str">
        <f t="shared" si="481"/>
        <v/>
      </c>
      <c r="X940" s="59" t="str">
        <f t="shared" si="482"/>
        <v/>
      </c>
      <c r="Y940" s="60" t="str">
        <f>IF(B:B="","",IF(R940="Refreshment Beverage",VLOOKUP(Q940,Rates!G$15:L$19,6,0)*W940,VLOOKUP(Q940,Rates!G$4:L$12,6,0)*W940))</f>
        <v/>
      </c>
      <c r="Z940" s="60" t="str">
        <f t="shared" si="483"/>
        <v/>
      </c>
      <c r="AA940" s="60" t="str">
        <f t="shared" si="471"/>
        <v/>
      </c>
      <c r="AB940" s="61" t="str" cm="1">
        <f t="array" ref="AB940">IF(_xlfn.SINGLE(B:B)="","",IF(R940="Refreshment Beverage","",IF(AND(R940="Beer",Q940=0),SUM(LOOKUP(2,1/(Rates!$B$15:$B$18&lt;=W940)/(Rates!$C$15:$C$18&gt;=W940),Rates!$D$15:$D$18)*W940),VLOOKUP(VALUE(_xlfn.SINGLE(Q:Q)),Rates!A:B,2,0)*W940)))</f>
        <v/>
      </c>
      <c r="AC940" s="61" t="str" cm="1">
        <f t="array" ref="AC940">IF(_xlfn.SINGLE(B:B)="","",IF(R940="Refreshment Beverage","",IF(AND(R940="Beer",Q940=0),SUM(LOOKUP(2,1/(Rates!$B$15:$B$18&lt;=W940)/(Rates!$C$15:$C$18&gt;=W940),Rates!$E$15:$E$18)*W940),VLOOKUP(VALUE(_xlfn.SINGLE(Q:Q)),Rates!A:C,3,0)*W940)))</f>
        <v/>
      </c>
      <c r="AD940" s="168">
        <f>IFERROR(IF(R940="Beer","",IF(OR(Q940=1,Q940=2,Q940=3,Q940=4),VLOOKUP(Q940,Rates!$A$31:$B$34,2,0)*W940,IF(V940=1,VLOOKUP(U940,'REB BEV MIN MKUP'!B:E,4,0),IF(V940&gt;1,VLOOKUP(VALUE(W940),'REB BEV MIN MKUP'!O:Q,3,0),0)))),0)</f>
        <v>0</v>
      </c>
      <c r="AE940" s="62" t="str">
        <f t="shared" si="484"/>
        <v/>
      </c>
      <c r="AF940" s="63" t="str">
        <f t="shared" si="485"/>
        <v/>
      </c>
      <c r="AG940" s="64" t="str">
        <f t="shared" si="486"/>
        <v/>
      </c>
      <c r="AH940" s="65" t="str">
        <f t="shared" si="487"/>
        <v/>
      </c>
      <c r="AI940" s="66" t="str">
        <f>IF(AE:AE="","",IF(R940="Refreshment Beverage",AK940*(Rates!J$19/100),ROUND(SUM(AH940*(Rates!$J$8/100)),4)))</f>
        <v/>
      </c>
      <c r="AJ940" s="67" t="str">
        <f t="shared" si="488"/>
        <v/>
      </c>
      <c r="AK940" s="22" t="str">
        <f t="shared" si="489"/>
        <v/>
      </c>
      <c r="AL940" s="62" t="str">
        <f t="shared" si="490"/>
        <v/>
      </c>
      <c r="AM940" s="63" t="str">
        <f>IF(AS940="","",IF(R940="Refreshment Beverage",ROUND(AS940*Rates!K$19,4),ROUND(AO940*(VLOOKUP(VALUE(Q940),Rates!G$4:L$12,3,0)),4)))</f>
        <v/>
      </c>
      <c r="AN940" s="68" t="str">
        <f>IF(AS940="","",IF(R940="Refreshment Beverage",AS940*(Rates!J$19/100),MAX(AM940,AB940)))</f>
        <v/>
      </c>
      <c r="AO940" s="69" t="str">
        <f t="shared" si="491"/>
        <v/>
      </c>
      <c r="AP940" s="69" t="str">
        <f t="shared" si="492"/>
        <v/>
      </c>
      <c r="AQ940" s="70" t="str">
        <f>IF(AS940="","",IF(R940="Refreshment Beverage",ROUND(SUM(VLOOKUP(Q:Q,Rates!G$15:L$19,3,0)*(AS940-Y940-Z940-AA940)),4),ROUND(SUM(Rates!$K$8*AS940),4)))</f>
        <v/>
      </c>
      <c r="AR940" s="66" t="str">
        <f t="shared" si="493"/>
        <v/>
      </c>
      <c r="AS940" s="22" t="str">
        <f t="shared" si="494"/>
        <v/>
      </c>
      <c r="AT940" s="62" t="str">
        <f t="shared" si="495"/>
        <v/>
      </c>
      <c r="AU940" s="63" t="str">
        <f>IF(AX940="","",IF(R940="Refreshment Beverage",ROUND((BA940-Y940-Z940-AA940)*VLOOKUP(VALUE(Q940),Rates!G$15:L$19,3,0),4),ROUND(AW940*(VLOOKUP(VALUE(Q940),Rates!G:L,3,0)),4)))</f>
        <v/>
      </c>
      <c r="AV940" s="68" t="str">
        <f t="shared" si="496"/>
        <v/>
      </c>
      <c r="AW940" s="69" t="str">
        <f t="shared" si="497"/>
        <v/>
      </c>
      <c r="AX940" s="65" t="str">
        <f t="shared" si="498"/>
        <v/>
      </c>
      <c r="AY940" s="70" t="str">
        <f>IF(AX940="","",IF(R940="Refreshment Beverage",ROUND(SUM(AX940*Rates!K$19),4),ROUND(SUM(AX940*(Rates!J$8/100)),4)))</f>
        <v/>
      </c>
      <c r="AZ940" s="67" t="str">
        <f t="shared" si="499"/>
        <v/>
      </c>
      <c r="BA940" s="22" t="str">
        <f t="shared" si="500"/>
        <v/>
      </c>
      <c r="BD940" s="171"/>
      <c r="BE940" s="171"/>
      <c r="BF940" s="171"/>
      <c r="BG940" s="171"/>
    </row>
    <row r="941" spans="11:59" ht="12.75" customHeight="1" x14ac:dyDescent="0.3">
      <c r="K941" s="42" t="str">
        <f t="shared" si="472"/>
        <v/>
      </c>
      <c r="L941" s="55" t="str">
        <f t="shared" si="473"/>
        <v/>
      </c>
      <c r="M941" s="43" t="str">
        <f t="shared" si="474"/>
        <v/>
      </c>
      <c r="N941" s="56" t="str" cm="1">
        <f t="array" ref="N941">IFERROR(IF(_xlfn.SINGLE(B:B)="","",IF(R941="Beer",SUM(LOOKUP(2,1/(Rates!$B$3:$B$5&lt;=W941)/(Rates!$C$3:$C$5&gt;=W941),Rates!$D$3:$D$5)*(X941/100)*W941),IF(R941="Refreshment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56" t="str">
        <f t="shared" si="475"/>
        <v/>
      </c>
      <c r="P941" s="53"/>
      <c r="Q941" s="14" t="str">
        <f t="shared" si="476"/>
        <v/>
      </c>
      <c r="R941" s="57" t="str">
        <f t="shared" si="477"/>
        <v/>
      </c>
      <c r="S941" s="58" t="str">
        <f>IF(B941="","",IF(R941="Refreshment Beverage",VLOOKUP(VALUE(Q941),Rates!G$15:L$19,2,0),VLOOKUP(VALUE(Q941),Rates!G$4:L$12,2,0)))</f>
        <v/>
      </c>
      <c r="T941" s="58" t="str">
        <f t="shared" si="478"/>
        <v/>
      </c>
      <c r="U941" s="58" t="str">
        <f t="shared" si="479"/>
        <v/>
      </c>
      <c r="V941" s="58" t="str">
        <f t="shared" si="480"/>
        <v/>
      </c>
      <c r="W941" s="58" t="str">
        <f t="shared" si="481"/>
        <v/>
      </c>
      <c r="X941" s="59" t="str">
        <f t="shared" si="482"/>
        <v/>
      </c>
      <c r="Y941" s="60" t="str">
        <f>IF(B:B="","",IF(R941="Refreshment Beverage",VLOOKUP(Q941,Rates!G$15:L$19,6,0)*W941,VLOOKUP(Q941,Rates!G$4:L$12,6,0)*W941))</f>
        <v/>
      </c>
      <c r="Z941" s="60" t="str">
        <f t="shared" si="483"/>
        <v/>
      </c>
      <c r="AA941" s="60" t="str">
        <f t="shared" si="471"/>
        <v/>
      </c>
      <c r="AB941" s="61" t="str" cm="1">
        <f t="array" ref="AB941">IF(_xlfn.SINGLE(B:B)="","",IF(R941="Refreshment Beverage","",IF(AND(R941="Beer",Q941=0),SUM(LOOKUP(2,1/(Rates!$B$15:$B$18&lt;=W941)/(Rates!$C$15:$C$18&gt;=W941),Rates!$D$15:$D$18)*W941),VLOOKUP(VALUE(_xlfn.SINGLE(Q:Q)),Rates!A:B,2,0)*W941)))</f>
        <v/>
      </c>
      <c r="AC941" s="61" t="str" cm="1">
        <f t="array" ref="AC941">IF(_xlfn.SINGLE(B:B)="","",IF(R941="Refreshment Beverage","",IF(AND(R941="Beer",Q941=0),SUM(LOOKUP(2,1/(Rates!$B$15:$B$18&lt;=W941)/(Rates!$C$15:$C$18&gt;=W941),Rates!$E$15:$E$18)*W941),VLOOKUP(VALUE(_xlfn.SINGLE(Q:Q)),Rates!A:C,3,0)*W941)))</f>
        <v/>
      </c>
      <c r="AD941" s="168">
        <f>IFERROR(IF(R941="Beer","",IF(OR(Q941=1,Q941=2,Q941=3,Q941=4),VLOOKUP(Q941,Rates!$A$31:$B$34,2,0)*W941,IF(V941=1,VLOOKUP(U941,'REB BEV MIN MKUP'!B:E,4,0),IF(V941&gt;1,VLOOKUP(VALUE(W941),'REB BEV MIN MKUP'!O:Q,3,0),0)))),0)</f>
        <v>0</v>
      </c>
      <c r="AE941" s="62" t="str">
        <f t="shared" si="484"/>
        <v/>
      </c>
      <c r="AF941" s="63" t="str">
        <f t="shared" si="485"/>
        <v/>
      </c>
      <c r="AG941" s="64" t="str">
        <f t="shared" si="486"/>
        <v/>
      </c>
      <c r="AH941" s="65" t="str">
        <f t="shared" si="487"/>
        <v/>
      </c>
      <c r="AI941" s="66" t="str">
        <f>IF(AE:AE="","",IF(R941="Refreshment Beverage",AK941*(Rates!J$19/100),ROUND(SUM(AH941*(Rates!$J$8/100)),4)))</f>
        <v/>
      </c>
      <c r="AJ941" s="67" t="str">
        <f t="shared" si="488"/>
        <v/>
      </c>
      <c r="AK941" s="22" t="str">
        <f t="shared" si="489"/>
        <v/>
      </c>
      <c r="AL941" s="62" t="str">
        <f t="shared" si="490"/>
        <v/>
      </c>
      <c r="AM941" s="63" t="str">
        <f>IF(AS941="","",IF(R941="Refreshment Beverage",ROUND(AS941*Rates!K$19,4),ROUND(AO941*(VLOOKUP(VALUE(Q941),Rates!G$4:L$12,3,0)),4)))</f>
        <v/>
      </c>
      <c r="AN941" s="68" t="str">
        <f>IF(AS941="","",IF(R941="Refreshment Beverage",AS941*(Rates!J$19/100),MAX(AM941,AB941)))</f>
        <v/>
      </c>
      <c r="AO941" s="69" t="str">
        <f t="shared" si="491"/>
        <v/>
      </c>
      <c r="AP941" s="69" t="str">
        <f t="shared" si="492"/>
        <v/>
      </c>
      <c r="AQ941" s="70" t="str">
        <f>IF(AS941="","",IF(R941="Refreshment Beverage",ROUND(SUM(VLOOKUP(Q:Q,Rates!G$15:L$19,3,0)*(AS941-Y941-Z941-AA941)),4),ROUND(SUM(Rates!$K$8*AS941),4)))</f>
        <v/>
      </c>
      <c r="AR941" s="66" t="str">
        <f t="shared" si="493"/>
        <v/>
      </c>
      <c r="AS941" s="22" t="str">
        <f t="shared" si="494"/>
        <v/>
      </c>
      <c r="AT941" s="62" t="str">
        <f t="shared" si="495"/>
        <v/>
      </c>
      <c r="AU941" s="63" t="str">
        <f>IF(AX941="","",IF(R941="Refreshment Beverage",ROUND((BA941-Y941-Z941-AA941)*VLOOKUP(VALUE(Q941),Rates!G$15:L$19,3,0),4),ROUND(AW941*(VLOOKUP(VALUE(Q941),Rates!G:L,3,0)),4)))</f>
        <v/>
      </c>
      <c r="AV941" s="68" t="str">
        <f t="shared" si="496"/>
        <v/>
      </c>
      <c r="AW941" s="69" t="str">
        <f t="shared" si="497"/>
        <v/>
      </c>
      <c r="AX941" s="65" t="str">
        <f t="shared" si="498"/>
        <v/>
      </c>
      <c r="AY941" s="70" t="str">
        <f>IF(AX941="","",IF(R941="Refreshment Beverage",ROUND(SUM(AX941*Rates!K$19),4),ROUND(SUM(AX941*(Rates!J$8/100)),4)))</f>
        <v/>
      </c>
      <c r="AZ941" s="67" t="str">
        <f t="shared" si="499"/>
        <v/>
      </c>
      <c r="BA941" s="22" t="str">
        <f t="shared" si="500"/>
        <v/>
      </c>
      <c r="BD941" s="171"/>
      <c r="BE941" s="171"/>
      <c r="BF941" s="171"/>
      <c r="BG941" s="171"/>
    </row>
    <row r="942" spans="11:59" ht="12.75" customHeight="1" x14ac:dyDescent="0.3">
      <c r="K942" s="42" t="str">
        <f t="shared" si="472"/>
        <v/>
      </c>
      <c r="L942" s="55" t="str">
        <f t="shared" si="473"/>
        <v/>
      </c>
      <c r="M942" s="43" t="str">
        <f t="shared" si="474"/>
        <v/>
      </c>
      <c r="N942" s="56" t="str" cm="1">
        <f t="array" ref="N942">IFERROR(IF(_xlfn.SINGLE(B:B)="","",IF(R942="Beer",SUM(LOOKUP(2,1/(Rates!$B$3:$B$5&lt;=W942)/(Rates!$C$3:$C$5&gt;=W942),Rates!$D$3:$D$5)*(X942/100)*W942),IF(R942="Refreshment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56" t="str">
        <f t="shared" si="475"/>
        <v/>
      </c>
      <c r="P942" s="53"/>
      <c r="Q942" s="14" t="str">
        <f t="shared" si="476"/>
        <v/>
      </c>
      <c r="R942" s="57" t="str">
        <f t="shared" si="477"/>
        <v/>
      </c>
      <c r="S942" s="58" t="str">
        <f>IF(B942="","",IF(R942="Refreshment Beverage",VLOOKUP(VALUE(Q942),Rates!G$15:L$19,2,0),VLOOKUP(VALUE(Q942),Rates!G$4:L$12,2,0)))</f>
        <v/>
      </c>
      <c r="T942" s="58" t="str">
        <f t="shared" si="478"/>
        <v/>
      </c>
      <c r="U942" s="58" t="str">
        <f t="shared" si="479"/>
        <v/>
      </c>
      <c r="V942" s="58" t="str">
        <f t="shared" si="480"/>
        <v/>
      </c>
      <c r="W942" s="58" t="str">
        <f t="shared" si="481"/>
        <v/>
      </c>
      <c r="X942" s="59" t="str">
        <f t="shared" si="482"/>
        <v/>
      </c>
      <c r="Y942" s="60" t="str">
        <f>IF(B:B="","",IF(R942="Refreshment Beverage",VLOOKUP(Q942,Rates!G$15:L$19,6,0)*W942,VLOOKUP(Q942,Rates!G$4:L$12,6,0)*W942))</f>
        <v/>
      </c>
      <c r="Z942" s="60" t="str">
        <f t="shared" si="483"/>
        <v/>
      </c>
      <c r="AA942" s="60" t="str">
        <f t="shared" si="471"/>
        <v/>
      </c>
      <c r="AB942" s="61" t="str" cm="1">
        <f t="array" ref="AB942">IF(_xlfn.SINGLE(B:B)="","",IF(R942="Refreshment Beverage","",IF(AND(R942="Beer",Q942=0),SUM(LOOKUP(2,1/(Rates!$B$15:$B$18&lt;=W942)/(Rates!$C$15:$C$18&gt;=W942),Rates!$D$15:$D$18)*W942),VLOOKUP(VALUE(_xlfn.SINGLE(Q:Q)),Rates!A:B,2,0)*W942)))</f>
        <v/>
      </c>
      <c r="AC942" s="61" t="str" cm="1">
        <f t="array" ref="AC942">IF(_xlfn.SINGLE(B:B)="","",IF(R942="Refreshment Beverage","",IF(AND(R942="Beer",Q942=0),SUM(LOOKUP(2,1/(Rates!$B$15:$B$18&lt;=W942)/(Rates!$C$15:$C$18&gt;=W942),Rates!$E$15:$E$18)*W942),VLOOKUP(VALUE(_xlfn.SINGLE(Q:Q)),Rates!A:C,3,0)*W942)))</f>
        <v/>
      </c>
      <c r="AD942" s="168">
        <f>IFERROR(IF(R942="Beer","",IF(OR(Q942=1,Q942=2,Q942=3,Q942=4),VLOOKUP(Q942,Rates!$A$31:$B$34,2,0)*W942,IF(V942=1,VLOOKUP(U942,'REB BEV MIN MKUP'!B:E,4,0),IF(V942&gt;1,VLOOKUP(VALUE(W942),'REB BEV MIN MKUP'!O:Q,3,0),0)))),0)</f>
        <v>0</v>
      </c>
      <c r="AE942" s="62" t="str">
        <f t="shared" si="484"/>
        <v/>
      </c>
      <c r="AF942" s="63" t="str">
        <f t="shared" si="485"/>
        <v/>
      </c>
      <c r="AG942" s="64" t="str">
        <f t="shared" si="486"/>
        <v/>
      </c>
      <c r="AH942" s="65" t="str">
        <f t="shared" si="487"/>
        <v/>
      </c>
      <c r="AI942" s="66" t="str">
        <f>IF(AE:AE="","",IF(R942="Refreshment Beverage",AK942*(Rates!J$19/100),ROUND(SUM(AH942*(Rates!$J$8/100)),4)))</f>
        <v/>
      </c>
      <c r="AJ942" s="67" t="str">
        <f t="shared" si="488"/>
        <v/>
      </c>
      <c r="AK942" s="22" t="str">
        <f t="shared" si="489"/>
        <v/>
      </c>
      <c r="AL942" s="62" t="str">
        <f t="shared" si="490"/>
        <v/>
      </c>
      <c r="AM942" s="63" t="str">
        <f>IF(AS942="","",IF(R942="Refreshment Beverage",ROUND(AS942*Rates!K$19,4),ROUND(AO942*(VLOOKUP(VALUE(Q942),Rates!G$4:L$12,3,0)),4)))</f>
        <v/>
      </c>
      <c r="AN942" s="68" t="str">
        <f>IF(AS942="","",IF(R942="Refreshment Beverage",AS942*(Rates!J$19/100),MAX(AM942,AB942)))</f>
        <v/>
      </c>
      <c r="AO942" s="69" t="str">
        <f t="shared" si="491"/>
        <v/>
      </c>
      <c r="AP942" s="69" t="str">
        <f t="shared" si="492"/>
        <v/>
      </c>
      <c r="AQ942" s="70" t="str">
        <f>IF(AS942="","",IF(R942="Refreshment Beverage",ROUND(SUM(VLOOKUP(Q:Q,Rates!G$15:L$19,3,0)*(AS942-Y942-Z942-AA942)),4),ROUND(SUM(Rates!$K$8*AS942),4)))</f>
        <v/>
      </c>
      <c r="AR942" s="66" t="str">
        <f t="shared" si="493"/>
        <v/>
      </c>
      <c r="AS942" s="22" t="str">
        <f t="shared" si="494"/>
        <v/>
      </c>
      <c r="AT942" s="62" t="str">
        <f t="shared" si="495"/>
        <v/>
      </c>
      <c r="AU942" s="63" t="str">
        <f>IF(AX942="","",IF(R942="Refreshment Beverage",ROUND((BA942-Y942-Z942-AA942)*VLOOKUP(VALUE(Q942),Rates!G$15:L$19,3,0),4),ROUND(AW942*(VLOOKUP(VALUE(Q942),Rates!G:L,3,0)),4)))</f>
        <v/>
      </c>
      <c r="AV942" s="68" t="str">
        <f t="shared" si="496"/>
        <v/>
      </c>
      <c r="AW942" s="69" t="str">
        <f t="shared" si="497"/>
        <v/>
      </c>
      <c r="AX942" s="65" t="str">
        <f t="shared" si="498"/>
        <v/>
      </c>
      <c r="AY942" s="70" t="str">
        <f>IF(AX942="","",IF(R942="Refreshment Beverage",ROUND(SUM(AX942*Rates!K$19),4),ROUND(SUM(AX942*(Rates!J$8/100)),4)))</f>
        <v/>
      </c>
      <c r="AZ942" s="67" t="str">
        <f t="shared" si="499"/>
        <v/>
      </c>
      <c r="BA942" s="22" t="str">
        <f t="shared" si="500"/>
        <v/>
      </c>
      <c r="BD942" s="171"/>
      <c r="BE942" s="171"/>
      <c r="BF942" s="171"/>
      <c r="BG942" s="171"/>
    </row>
    <row r="943" spans="11:59" ht="12.75" customHeight="1" x14ac:dyDescent="0.3">
      <c r="K943" s="42" t="str">
        <f t="shared" si="472"/>
        <v/>
      </c>
      <c r="L943" s="55" t="str">
        <f t="shared" si="473"/>
        <v/>
      </c>
      <c r="M943" s="43" t="str">
        <f t="shared" si="474"/>
        <v/>
      </c>
      <c r="N943" s="56" t="str" cm="1">
        <f t="array" ref="N943">IFERROR(IF(_xlfn.SINGLE(B:B)="","",IF(R943="Beer",SUM(LOOKUP(2,1/(Rates!$B$3:$B$5&lt;=W943)/(Rates!$C$3:$C$5&gt;=W943),Rates!$D$3:$D$5)*(X943/100)*W943),IF(R943="Refreshment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56" t="str">
        <f t="shared" si="475"/>
        <v/>
      </c>
      <c r="P943" s="53"/>
      <c r="Q943" s="14" t="str">
        <f t="shared" si="476"/>
        <v/>
      </c>
      <c r="R943" s="57" t="str">
        <f t="shared" si="477"/>
        <v/>
      </c>
      <c r="S943" s="58" t="str">
        <f>IF(B943="","",IF(R943="Refreshment Beverage",VLOOKUP(VALUE(Q943),Rates!G$15:L$19,2,0),VLOOKUP(VALUE(Q943),Rates!G$4:L$12,2,0)))</f>
        <v/>
      </c>
      <c r="T943" s="58" t="str">
        <f t="shared" si="478"/>
        <v/>
      </c>
      <c r="U943" s="58" t="str">
        <f t="shared" si="479"/>
        <v/>
      </c>
      <c r="V943" s="58" t="str">
        <f t="shared" si="480"/>
        <v/>
      </c>
      <c r="W943" s="58" t="str">
        <f t="shared" si="481"/>
        <v/>
      </c>
      <c r="X943" s="59" t="str">
        <f t="shared" si="482"/>
        <v/>
      </c>
      <c r="Y943" s="60" t="str">
        <f>IF(B:B="","",IF(R943="Refreshment Beverage",VLOOKUP(Q943,Rates!G$15:L$19,6,0)*W943,VLOOKUP(Q943,Rates!G$4:L$12,6,0)*W943))</f>
        <v/>
      </c>
      <c r="Z943" s="60" t="str">
        <f t="shared" si="483"/>
        <v/>
      </c>
      <c r="AA943" s="60" t="str">
        <f t="shared" si="471"/>
        <v/>
      </c>
      <c r="AB943" s="61" t="str" cm="1">
        <f t="array" ref="AB943">IF(_xlfn.SINGLE(B:B)="","",IF(R943="Refreshment Beverage","",IF(AND(R943="Beer",Q943=0),SUM(LOOKUP(2,1/(Rates!$B$15:$B$18&lt;=W943)/(Rates!$C$15:$C$18&gt;=W943),Rates!$D$15:$D$18)*W943),VLOOKUP(VALUE(_xlfn.SINGLE(Q:Q)),Rates!A:B,2,0)*W943)))</f>
        <v/>
      </c>
      <c r="AC943" s="61" t="str" cm="1">
        <f t="array" ref="AC943">IF(_xlfn.SINGLE(B:B)="","",IF(R943="Refreshment Beverage","",IF(AND(R943="Beer",Q943=0),SUM(LOOKUP(2,1/(Rates!$B$15:$B$18&lt;=W943)/(Rates!$C$15:$C$18&gt;=W943),Rates!$E$15:$E$18)*W943),VLOOKUP(VALUE(_xlfn.SINGLE(Q:Q)),Rates!A:C,3,0)*W943)))</f>
        <v/>
      </c>
      <c r="AD943" s="168">
        <f>IFERROR(IF(R943="Beer","",IF(OR(Q943=1,Q943=2,Q943=3,Q943=4),VLOOKUP(Q943,Rates!$A$31:$B$34,2,0)*W943,IF(V943=1,VLOOKUP(U943,'REB BEV MIN MKUP'!B:E,4,0),IF(V943&gt;1,VLOOKUP(VALUE(W943),'REB BEV MIN MKUP'!O:Q,3,0),0)))),0)</f>
        <v>0</v>
      </c>
      <c r="AE943" s="62" t="str">
        <f t="shared" si="484"/>
        <v/>
      </c>
      <c r="AF943" s="63" t="str">
        <f t="shared" si="485"/>
        <v/>
      </c>
      <c r="AG943" s="64" t="str">
        <f t="shared" si="486"/>
        <v/>
      </c>
      <c r="AH943" s="65" t="str">
        <f t="shared" si="487"/>
        <v/>
      </c>
      <c r="AI943" s="66" t="str">
        <f>IF(AE:AE="","",IF(R943="Refreshment Beverage",AK943*(Rates!J$19/100),ROUND(SUM(AH943*(Rates!$J$8/100)),4)))</f>
        <v/>
      </c>
      <c r="AJ943" s="67" t="str">
        <f t="shared" si="488"/>
        <v/>
      </c>
      <c r="AK943" s="22" t="str">
        <f t="shared" si="489"/>
        <v/>
      </c>
      <c r="AL943" s="62" t="str">
        <f t="shared" si="490"/>
        <v/>
      </c>
      <c r="AM943" s="63" t="str">
        <f>IF(AS943="","",IF(R943="Refreshment Beverage",ROUND(AS943*Rates!K$19,4),ROUND(AO943*(VLOOKUP(VALUE(Q943),Rates!G$4:L$12,3,0)),4)))</f>
        <v/>
      </c>
      <c r="AN943" s="68" t="str">
        <f>IF(AS943="","",IF(R943="Refreshment Beverage",AS943*(Rates!J$19/100),MAX(AM943,AB943)))</f>
        <v/>
      </c>
      <c r="AO943" s="69" t="str">
        <f t="shared" si="491"/>
        <v/>
      </c>
      <c r="AP943" s="69" t="str">
        <f t="shared" si="492"/>
        <v/>
      </c>
      <c r="AQ943" s="70" t="str">
        <f>IF(AS943="","",IF(R943="Refreshment Beverage",ROUND(SUM(VLOOKUP(Q:Q,Rates!G$15:L$19,3,0)*(AS943-Y943-Z943-AA943)),4),ROUND(SUM(Rates!$K$8*AS943),4)))</f>
        <v/>
      </c>
      <c r="AR943" s="66" t="str">
        <f t="shared" si="493"/>
        <v/>
      </c>
      <c r="AS943" s="22" t="str">
        <f t="shared" si="494"/>
        <v/>
      </c>
      <c r="AT943" s="62" t="str">
        <f t="shared" si="495"/>
        <v/>
      </c>
      <c r="AU943" s="63" t="str">
        <f>IF(AX943="","",IF(R943="Refreshment Beverage",ROUND((BA943-Y943-Z943-AA943)*VLOOKUP(VALUE(Q943),Rates!G$15:L$19,3,0),4),ROUND(AW943*(VLOOKUP(VALUE(Q943),Rates!G:L,3,0)),4)))</f>
        <v/>
      </c>
      <c r="AV943" s="68" t="str">
        <f t="shared" si="496"/>
        <v/>
      </c>
      <c r="AW943" s="69" t="str">
        <f t="shared" si="497"/>
        <v/>
      </c>
      <c r="AX943" s="65" t="str">
        <f t="shared" si="498"/>
        <v/>
      </c>
      <c r="AY943" s="70" t="str">
        <f>IF(AX943="","",IF(R943="Refreshment Beverage",ROUND(SUM(AX943*Rates!K$19),4),ROUND(SUM(AX943*(Rates!J$8/100)),4)))</f>
        <v/>
      </c>
      <c r="AZ943" s="67" t="str">
        <f t="shared" si="499"/>
        <v/>
      </c>
      <c r="BA943" s="22" t="str">
        <f t="shared" si="500"/>
        <v/>
      </c>
      <c r="BD943" s="171"/>
      <c r="BE943" s="171"/>
      <c r="BF943" s="171"/>
      <c r="BG943" s="171"/>
    </row>
    <row r="944" spans="11:59" ht="12.75" customHeight="1" x14ac:dyDescent="0.3">
      <c r="K944" s="42" t="str">
        <f t="shared" si="472"/>
        <v/>
      </c>
      <c r="L944" s="55" t="str">
        <f t="shared" si="473"/>
        <v/>
      </c>
      <c r="M944" s="43" t="str">
        <f t="shared" si="474"/>
        <v/>
      </c>
      <c r="N944" s="56" t="str" cm="1">
        <f t="array" ref="N944">IFERROR(IF(_xlfn.SINGLE(B:B)="","",IF(R944="Beer",SUM(LOOKUP(2,1/(Rates!$B$3:$B$5&lt;=W944)/(Rates!$C$3:$C$5&gt;=W944),Rates!$D$3:$D$5)*(X944/100)*W944),IF(R944="Refreshment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56" t="str">
        <f t="shared" si="475"/>
        <v/>
      </c>
      <c r="P944" s="53"/>
      <c r="Q944" s="14" t="str">
        <f t="shared" si="476"/>
        <v/>
      </c>
      <c r="R944" s="57" t="str">
        <f t="shared" si="477"/>
        <v/>
      </c>
      <c r="S944" s="58" t="str">
        <f>IF(B944="","",IF(R944="Refreshment Beverage",VLOOKUP(VALUE(Q944),Rates!G$15:L$19,2,0),VLOOKUP(VALUE(Q944),Rates!G$4:L$12,2,0)))</f>
        <v/>
      </c>
      <c r="T944" s="58" t="str">
        <f t="shared" si="478"/>
        <v/>
      </c>
      <c r="U944" s="58" t="str">
        <f t="shared" si="479"/>
        <v/>
      </c>
      <c r="V944" s="58" t="str">
        <f t="shared" si="480"/>
        <v/>
      </c>
      <c r="W944" s="58" t="str">
        <f t="shared" si="481"/>
        <v/>
      </c>
      <c r="X944" s="59" t="str">
        <f t="shared" si="482"/>
        <v/>
      </c>
      <c r="Y944" s="60" t="str">
        <f>IF(B:B="","",IF(R944="Refreshment Beverage",VLOOKUP(Q944,Rates!G$15:L$19,6,0)*W944,VLOOKUP(Q944,Rates!G$4:L$12,6,0)*W944))</f>
        <v/>
      </c>
      <c r="Z944" s="60" t="str">
        <f t="shared" si="483"/>
        <v/>
      </c>
      <c r="AA944" s="60" t="str">
        <f t="shared" si="471"/>
        <v/>
      </c>
      <c r="AB944" s="61" t="str" cm="1">
        <f t="array" ref="AB944">IF(_xlfn.SINGLE(B:B)="","",IF(R944="Refreshment Beverage","",IF(AND(R944="Beer",Q944=0),SUM(LOOKUP(2,1/(Rates!$B$15:$B$18&lt;=W944)/(Rates!$C$15:$C$18&gt;=W944),Rates!$D$15:$D$18)*W944),VLOOKUP(VALUE(_xlfn.SINGLE(Q:Q)),Rates!A:B,2,0)*W944)))</f>
        <v/>
      </c>
      <c r="AC944" s="61" t="str" cm="1">
        <f t="array" ref="AC944">IF(_xlfn.SINGLE(B:B)="","",IF(R944="Refreshment Beverage","",IF(AND(R944="Beer",Q944=0),SUM(LOOKUP(2,1/(Rates!$B$15:$B$18&lt;=W944)/(Rates!$C$15:$C$18&gt;=W944),Rates!$E$15:$E$18)*W944),VLOOKUP(VALUE(_xlfn.SINGLE(Q:Q)),Rates!A:C,3,0)*W944)))</f>
        <v/>
      </c>
      <c r="AD944" s="168">
        <f>IFERROR(IF(R944="Beer","",IF(OR(Q944=1,Q944=2,Q944=3,Q944=4),VLOOKUP(Q944,Rates!$A$31:$B$34,2,0)*W944,IF(V944=1,VLOOKUP(U944,'REB BEV MIN MKUP'!B:E,4,0),IF(V944&gt;1,VLOOKUP(VALUE(W944),'REB BEV MIN MKUP'!O:Q,3,0),0)))),0)</f>
        <v>0</v>
      </c>
      <c r="AE944" s="62" t="str">
        <f t="shared" si="484"/>
        <v/>
      </c>
      <c r="AF944" s="63" t="str">
        <f t="shared" si="485"/>
        <v/>
      </c>
      <c r="AG944" s="64" t="str">
        <f t="shared" si="486"/>
        <v/>
      </c>
      <c r="AH944" s="65" t="str">
        <f t="shared" si="487"/>
        <v/>
      </c>
      <c r="AI944" s="66" t="str">
        <f>IF(AE:AE="","",IF(R944="Refreshment Beverage",AK944*(Rates!J$19/100),ROUND(SUM(AH944*(Rates!$J$8/100)),4)))</f>
        <v/>
      </c>
      <c r="AJ944" s="67" t="str">
        <f t="shared" si="488"/>
        <v/>
      </c>
      <c r="AK944" s="22" t="str">
        <f t="shared" si="489"/>
        <v/>
      </c>
      <c r="AL944" s="62" t="str">
        <f t="shared" si="490"/>
        <v/>
      </c>
      <c r="AM944" s="63" t="str">
        <f>IF(AS944="","",IF(R944="Refreshment Beverage",ROUND(AS944*Rates!K$19,4),ROUND(AO944*(VLOOKUP(VALUE(Q944),Rates!G$4:L$12,3,0)),4)))</f>
        <v/>
      </c>
      <c r="AN944" s="68" t="str">
        <f>IF(AS944="","",IF(R944="Refreshment Beverage",AS944*(Rates!J$19/100),MAX(AM944,AB944)))</f>
        <v/>
      </c>
      <c r="AO944" s="69" t="str">
        <f t="shared" si="491"/>
        <v/>
      </c>
      <c r="AP944" s="69" t="str">
        <f t="shared" si="492"/>
        <v/>
      </c>
      <c r="AQ944" s="70" t="str">
        <f>IF(AS944="","",IF(R944="Refreshment Beverage",ROUND(SUM(VLOOKUP(Q:Q,Rates!G$15:L$19,3,0)*(AS944-Y944-Z944-AA944)),4),ROUND(SUM(Rates!$K$8*AS944),4)))</f>
        <v/>
      </c>
      <c r="AR944" s="66" t="str">
        <f t="shared" si="493"/>
        <v/>
      </c>
      <c r="AS944" s="22" t="str">
        <f t="shared" si="494"/>
        <v/>
      </c>
      <c r="AT944" s="62" t="str">
        <f t="shared" si="495"/>
        <v/>
      </c>
      <c r="AU944" s="63" t="str">
        <f>IF(AX944="","",IF(R944="Refreshment Beverage",ROUND((BA944-Y944-Z944-AA944)*VLOOKUP(VALUE(Q944),Rates!G$15:L$19,3,0),4),ROUND(AW944*(VLOOKUP(VALUE(Q944),Rates!G:L,3,0)),4)))</f>
        <v/>
      </c>
      <c r="AV944" s="68" t="str">
        <f t="shared" si="496"/>
        <v/>
      </c>
      <c r="AW944" s="69" t="str">
        <f t="shared" si="497"/>
        <v/>
      </c>
      <c r="AX944" s="65" t="str">
        <f t="shared" si="498"/>
        <v/>
      </c>
      <c r="AY944" s="70" t="str">
        <f>IF(AX944="","",IF(R944="Refreshment Beverage",ROUND(SUM(AX944*Rates!K$19),4),ROUND(SUM(AX944*(Rates!J$8/100)),4)))</f>
        <v/>
      </c>
      <c r="AZ944" s="67" t="str">
        <f t="shared" si="499"/>
        <v/>
      </c>
      <c r="BA944" s="22" t="str">
        <f t="shared" si="500"/>
        <v/>
      </c>
      <c r="BD944" s="171"/>
      <c r="BE944" s="171"/>
      <c r="BF944" s="171"/>
      <c r="BG944" s="171"/>
    </row>
    <row r="945" spans="11:59" ht="12.75" customHeight="1" x14ac:dyDescent="0.3">
      <c r="K945" s="42" t="str">
        <f t="shared" si="472"/>
        <v/>
      </c>
      <c r="L945" s="55" t="str">
        <f t="shared" si="473"/>
        <v/>
      </c>
      <c r="M945" s="43" t="str">
        <f t="shared" si="474"/>
        <v/>
      </c>
      <c r="N945" s="56" t="str" cm="1">
        <f t="array" ref="N945">IFERROR(IF(_xlfn.SINGLE(B:B)="","",IF(R945="Beer",SUM(LOOKUP(2,1/(Rates!$B$3:$B$5&lt;=W945)/(Rates!$C$3:$C$5&gt;=W945),Rates!$D$3:$D$5)*(X945/100)*W945),IF(R945="Refreshment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56" t="str">
        <f t="shared" si="475"/>
        <v/>
      </c>
      <c r="P945" s="53"/>
      <c r="Q945" s="14" t="str">
        <f t="shared" si="476"/>
        <v/>
      </c>
      <c r="R945" s="57" t="str">
        <f t="shared" si="477"/>
        <v/>
      </c>
      <c r="S945" s="58" t="str">
        <f>IF(B945="","",IF(R945="Refreshment Beverage",VLOOKUP(VALUE(Q945),Rates!G$15:L$19,2,0),VLOOKUP(VALUE(Q945),Rates!G$4:L$12,2,0)))</f>
        <v/>
      </c>
      <c r="T945" s="58" t="str">
        <f t="shared" si="478"/>
        <v/>
      </c>
      <c r="U945" s="58" t="str">
        <f t="shared" si="479"/>
        <v/>
      </c>
      <c r="V945" s="58" t="str">
        <f t="shared" si="480"/>
        <v/>
      </c>
      <c r="W945" s="58" t="str">
        <f t="shared" si="481"/>
        <v/>
      </c>
      <c r="X945" s="59" t="str">
        <f t="shared" si="482"/>
        <v/>
      </c>
      <c r="Y945" s="60" t="str">
        <f>IF(B:B="","",IF(R945="Refreshment Beverage",VLOOKUP(Q945,Rates!G$15:L$19,6,0)*W945,VLOOKUP(Q945,Rates!G$4:L$12,6,0)*W945))</f>
        <v/>
      </c>
      <c r="Z945" s="60" t="str">
        <f t="shared" si="483"/>
        <v/>
      </c>
      <c r="AA945" s="60" t="str">
        <f t="shared" si="471"/>
        <v/>
      </c>
      <c r="AB945" s="61" t="str" cm="1">
        <f t="array" ref="AB945">IF(_xlfn.SINGLE(B:B)="","",IF(R945="Refreshment Beverage","",IF(AND(R945="Beer",Q945=0),SUM(LOOKUP(2,1/(Rates!$B$15:$B$18&lt;=W945)/(Rates!$C$15:$C$18&gt;=W945),Rates!$D$15:$D$18)*W945),VLOOKUP(VALUE(_xlfn.SINGLE(Q:Q)),Rates!A:B,2,0)*W945)))</f>
        <v/>
      </c>
      <c r="AC945" s="61" t="str" cm="1">
        <f t="array" ref="AC945">IF(_xlfn.SINGLE(B:B)="","",IF(R945="Refreshment Beverage","",IF(AND(R945="Beer",Q945=0),SUM(LOOKUP(2,1/(Rates!$B$15:$B$18&lt;=W945)/(Rates!$C$15:$C$18&gt;=W945),Rates!$E$15:$E$18)*W945),VLOOKUP(VALUE(_xlfn.SINGLE(Q:Q)),Rates!A:C,3,0)*W945)))</f>
        <v/>
      </c>
      <c r="AD945" s="168">
        <f>IFERROR(IF(R945="Beer","",IF(OR(Q945=1,Q945=2,Q945=3,Q945=4),VLOOKUP(Q945,Rates!$A$31:$B$34,2,0)*W945,IF(V945=1,VLOOKUP(U945,'REB BEV MIN MKUP'!B:E,4,0),IF(V945&gt;1,VLOOKUP(VALUE(W945),'REB BEV MIN MKUP'!O:Q,3,0),0)))),0)</f>
        <v>0</v>
      </c>
      <c r="AE945" s="62" t="str">
        <f t="shared" si="484"/>
        <v/>
      </c>
      <c r="AF945" s="63" t="str">
        <f t="shared" si="485"/>
        <v/>
      </c>
      <c r="AG945" s="64" t="str">
        <f t="shared" si="486"/>
        <v/>
      </c>
      <c r="AH945" s="65" t="str">
        <f t="shared" si="487"/>
        <v/>
      </c>
      <c r="AI945" s="66" t="str">
        <f>IF(AE:AE="","",IF(R945="Refreshment Beverage",AK945*(Rates!J$19/100),ROUND(SUM(AH945*(Rates!$J$8/100)),4)))</f>
        <v/>
      </c>
      <c r="AJ945" s="67" t="str">
        <f t="shared" si="488"/>
        <v/>
      </c>
      <c r="AK945" s="22" t="str">
        <f t="shared" si="489"/>
        <v/>
      </c>
      <c r="AL945" s="62" t="str">
        <f t="shared" si="490"/>
        <v/>
      </c>
      <c r="AM945" s="63" t="str">
        <f>IF(AS945="","",IF(R945="Refreshment Beverage",ROUND(AS945*Rates!K$19,4),ROUND(AO945*(VLOOKUP(VALUE(Q945),Rates!G$4:L$12,3,0)),4)))</f>
        <v/>
      </c>
      <c r="AN945" s="68" t="str">
        <f>IF(AS945="","",IF(R945="Refreshment Beverage",AS945*(Rates!J$19/100),MAX(AM945,AB945)))</f>
        <v/>
      </c>
      <c r="AO945" s="69" t="str">
        <f t="shared" si="491"/>
        <v/>
      </c>
      <c r="AP945" s="69" t="str">
        <f t="shared" si="492"/>
        <v/>
      </c>
      <c r="AQ945" s="70" t="str">
        <f>IF(AS945="","",IF(R945="Refreshment Beverage",ROUND(SUM(VLOOKUP(Q:Q,Rates!G$15:L$19,3,0)*(AS945-Y945-Z945-AA945)),4),ROUND(SUM(Rates!$K$8*AS945),4)))</f>
        <v/>
      </c>
      <c r="AR945" s="66" t="str">
        <f t="shared" si="493"/>
        <v/>
      </c>
      <c r="AS945" s="22" t="str">
        <f t="shared" si="494"/>
        <v/>
      </c>
      <c r="AT945" s="62" t="str">
        <f t="shared" si="495"/>
        <v/>
      </c>
      <c r="AU945" s="63" t="str">
        <f>IF(AX945="","",IF(R945="Refreshment Beverage",ROUND((BA945-Y945-Z945-AA945)*VLOOKUP(VALUE(Q945),Rates!G$15:L$19,3,0),4),ROUND(AW945*(VLOOKUP(VALUE(Q945),Rates!G:L,3,0)),4)))</f>
        <v/>
      </c>
      <c r="AV945" s="68" t="str">
        <f t="shared" si="496"/>
        <v/>
      </c>
      <c r="AW945" s="69" t="str">
        <f t="shared" si="497"/>
        <v/>
      </c>
      <c r="AX945" s="65" t="str">
        <f t="shared" si="498"/>
        <v/>
      </c>
      <c r="AY945" s="70" t="str">
        <f>IF(AX945="","",IF(R945="Refreshment Beverage",ROUND(SUM(AX945*Rates!K$19),4),ROUND(SUM(AX945*(Rates!J$8/100)),4)))</f>
        <v/>
      </c>
      <c r="AZ945" s="67" t="str">
        <f t="shared" si="499"/>
        <v/>
      </c>
      <c r="BA945" s="22" t="str">
        <f t="shared" si="500"/>
        <v/>
      </c>
      <c r="BD945" s="171"/>
      <c r="BE945" s="171"/>
      <c r="BF945" s="171"/>
      <c r="BG945" s="171"/>
    </row>
    <row r="946" spans="11:59" ht="12.75" customHeight="1" x14ac:dyDescent="0.3">
      <c r="K946" s="42" t="str">
        <f t="shared" si="472"/>
        <v/>
      </c>
      <c r="L946" s="55" t="str">
        <f t="shared" si="473"/>
        <v/>
      </c>
      <c r="M946" s="43" t="str">
        <f t="shared" si="474"/>
        <v/>
      </c>
      <c r="N946" s="56" t="str" cm="1">
        <f t="array" ref="N946">IFERROR(IF(_xlfn.SINGLE(B:B)="","",IF(R946="Beer",SUM(LOOKUP(2,1/(Rates!$B$3:$B$5&lt;=W946)/(Rates!$C$3:$C$5&gt;=W946),Rates!$D$3:$D$5)*(X946/100)*W946),IF(R946="Refreshment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56" t="str">
        <f t="shared" si="475"/>
        <v/>
      </c>
      <c r="P946" s="53"/>
      <c r="Q946" s="14" t="str">
        <f t="shared" si="476"/>
        <v/>
      </c>
      <c r="R946" s="57" t="str">
        <f t="shared" si="477"/>
        <v/>
      </c>
      <c r="S946" s="58" t="str">
        <f>IF(B946="","",IF(R946="Refreshment Beverage",VLOOKUP(VALUE(Q946),Rates!G$15:L$19,2,0),VLOOKUP(VALUE(Q946),Rates!G$4:L$12,2,0)))</f>
        <v/>
      </c>
      <c r="T946" s="58" t="str">
        <f t="shared" si="478"/>
        <v/>
      </c>
      <c r="U946" s="58" t="str">
        <f t="shared" si="479"/>
        <v/>
      </c>
      <c r="V946" s="58" t="str">
        <f t="shared" si="480"/>
        <v/>
      </c>
      <c r="W946" s="58" t="str">
        <f t="shared" si="481"/>
        <v/>
      </c>
      <c r="X946" s="59" t="str">
        <f t="shared" si="482"/>
        <v/>
      </c>
      <c r="Y946" s="60" t="str">
        <f>IF(B:B="","",IF(R946="Refreshment Beverage",VLOOKUP(Q946,Rates!G$15:L$19,6,0)*W946,VLOOKUP(Q946,Rates!G$4:L$12,6,0)*W946))</f>
        <v/>
      </c>
      <c r="Z946" s="60" t="str">
        <f t="shared" si="483"/>
        <v/>
      </c>
      <c r="AA946" s="60" t="str">
        <f t="shared" si="471"/>
        <v/>
      </c>
      <c r="AB946" s="61" t="str" cm="1">
        <f t="array" ref="AB946">IF(_xlfn.SINGLE(B:B)="","",IF(R946="Refreshment Beverage","",IF(AND(R946="Beer",Q946=0),SUM(LOOKUP(2,1/(Rates!$B$15:$B$18&lt;=W946)/(Rates!$C$15:$C$18&gt;=W946),Rates!$D$15:$D$18)*W946),VLOOKUP(VALUE(_xlfn.SINGLE(Q:Q)),Rates!A:B,2,0)*W946)))</f>
        <v/>
      </c>
      <c r="AC946" s="61" t="str" cm="1">
        <f t="array" ref="AC946">IF(_xlfn.SINGLE(B:B)="","",IF(R946="Refreshment Beverage","",IF(AND(R946="Beer",Q946=0),SUM(LOOKUP(2,1/(Rates!$B$15:$B$18&lt;=W946)/(Rates!$C$15:$C$18&gt;=W946),Rates!$E$15:$E$18)*W946),VLOOKUP(VALUE(_xlfn.SINGLE(Q:Q)),Rates!A:C,3,0)*W946)))</f>
        <v/>
      </c>
      <c r="AD946" s="168">
        <f>IFERROR(IF(R946="Beer","",IF(OR(Q946=1,Q946=2,Q946=3,Q946=4),VLOOKUP(Q946,Rates!$A$31:$B$34,2,0)*W946,IF(V946=1,VLOOKUP(U946,'REB BEV MIN MKUP'!B:E,4,0),IF(V946&gt;1,VLOOKUP(VALUE(W946),'REB BEV MIN MKUP'!O:Q,3,0),0)))),0)</f>
        <v>0</v>
      </c>
      <c r="AE946" s="62" t="str">
        <f t="shared" si="484"/>
        <v/>
      </c>
      <c r="AF946" s="63" t="str">
        <f t="shared" si="485"/>
        <v/>
      </c>
      <c r="AG946" s="64" t="str">
        <f t="shared" si="486"/>
        <v/>
      </c>
      <c r="AH946" s="65" t="str">
        <f t="shared" si="487"/>
        <v/>
      </c>
      <c r="AI946" s="66" t="str">
        <f>IF(AE:AE="","",IF(R946="Refreshment Beverage",AK946*(Rates!J$19/100),ROUND(SUM(AH946*(Rates!$J$8/100)),4)))</f>
        <v/>
      </c>
      <c r="AJ946" s="67" t="str">
        <f t="shared" si="488"/>
        <v/>
      </c>
      <c r="AK946" s="22" t="str">
        <f t="shared" si="489"/>
        <v/>
      </c>
      <c r="AL946" s="62" t="str">
        <f t="shared" si="490"/>
        <v/>
      </c>
      <c r="AM946" s="63" t="str">
        <f>IF(AS946="","",IF(R946="Refreshment Beverage",ROUND(AS946*Rates!K$19,4),ROUND(AO946*(VLOOKUP(VALUE(Q946),Rates!G$4:L$12,3,0)),4)))</f>
        <v/>
      </c>
      <c r="AN946" s="68" t="str">
        <f>IF(AS946="","",IF(R946="Refreshment Beverage",AS946*(Rates!J$19/100),MAX(AM946,AB946)))</f>
        <v/>
      </c>
      <c r="AO946" s="69" t="str">
        <f t="shared" si="491"/>
        <v/>
      </c>
      <c r="AP946" s="69" t="str">
        <f t="shared" si="492"/>
        <v/>
      </c>
      <c r="AQ946" s="70" t="str">
        <f>IF(AS946="","",IF(R946="Refreshment Beverage",ROUND(SUM(VLOOKUP(Q:Q,Rates!G$15:L$19,3,0)*(AS946-Y946-Z946-AA946)),4),ROUND(SUM(Rates!$K$8*AS946),4)))</f>
        <v/>
      </c>
      <c r="AR946" s="66" t="str">
        <f t="shared" si="493"/>
        <v/>
      </c>
      <c r="AS946" s="22" t="str">
        <f t="shared" si="494"/>
        <v/>
      </c>
      <c r="AT946" s="62" t="str">
        <f t="shared" si="495"/>
        <v/>
      </c>
      <c r="AU946" s="63" t="str">
        <f>IF(AX946="","",IF(R946="Refreshment Beverage",ROUND((BA946-Y946-Z946-AA946)*VLOOKUP(VALUE(Q946),Rates!G$15:L$19,3,0),4),ROUND(AW946*(VLOOKUP(VALUE(Q946),Rates!G:L,3,0)),4)))</f>
        <v/>
      </c>
      <c r="AV946" s="68" t="str">
        <f t="shared" si="496"/>
        <v/>
      </c>
      <c r="AW946" s="69" t="str">
        <f t="shared" si="497"/>
        <v/>
      </c>
      <c r="AX946" s="65" t="str">
        <f t="shared" si="498"/>
        <v/>
      </c>
      <c r="AY946" s="70" t="str">
        <f>IF(AX946="","",IF(R946="Refreshment Beverage",ROUND(SUM(AX946*Rates!K$19),4),ROUND(SUM(AX946*(Rates!J$8/100)),4)))</f>
        <v/>
      </c>
      <c r="AZ946" s="67" t="str">
        <f t="shared" si="499"/>
        <v/>
      </c>
      <c r="BA946" s="22" t="str">
        <f t="shared" si="500"/>
        <v/>
      </c>
      <c r="BD946" s="171"/>
      <c r="BE946" s="171"/>
      <c r="BF946" s="171"/>
      <c r="BG946" s="171"/>
    </row>
    <row r="947" spans="11:59" ht="12.75" customHeight="1" x14ac:dyDescent="0.3">
      <c r="K947" s="42" t="str">
        <f t="shared" si="472"/>
        <v/>
      </c>
      <c r="L947" s="55" t="str">
        <f t="shared" si="473"/>
        <v/>
      </c>
      <c r="M947" s="43" t="str">
        <f t="shared" si="474"/>
        <v/>
      </c>
      <c r="N947" s="56" t="str" cm="1">
        <f t="array" ref="N947">IFERROR(IF(_xlfn.SINGLE(B:B)="","",IF(R947="Beer",SUM(LOOKUP(2,1/(Rates!$B$3:$B$5&lt;=W947)/(Rates!$C$3:$C$5&gt;=W947),Rates!$D$3:$D$5)*(X947/100)*W947),IF(R947="Refreshment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56" t="str">
        <f t="shared" si="475"/>
        <v/>
      </c>
      <c r="P947" s="53"/>
      <c r="Q947" s="14" t="str">
        <f t="shared" si="476"/>
        <v/>
      </c>
      <c r="R947" s="57" t="str">
        <f t="shared" si="477"/>
        <v/>
      </c>
      <c r="S947" s="58" t="str">
        <f>IF(B947="","",IF(R947="Refreshment Beverage",VLOOKUP(VALUE(Q947),Rates!G$15:L$19,2,0),VLOOKUP(VALUE(Q947),Rates!G$4:L$12,2,0)))</f>
        <v/>
      </c>
      <c r="T947" s="58" t="str">
        <f t="shared" si="478"/>
        <v/>
      </c>
      <c r="U947" s="58" t="str">
        <f t="shared" si="479"/>
        <v/>
      </c>
      <c r="V947" s="58" t="str">
        <f t="shared" si="480"/>
        <v/>
      </c>
      <c r="W947" s="58" t="str">
        <f t="shared" si="481"/>
        <v/>
      </c>
      <c r="X947" s="59" t="str">
        <f t="shared" si="482"/>
        <v/>
      </c>
      <c r="Y947" s="60" t="str">
        <f>IF(B:B="","",IF(R947="Refreshment Beverage",VLOOKUP(Q947,Rates!G$15:L$19,6,0)*W947,VLOOKUP(Q947,Rates!G$4:L$12,6,0)*W947))</f>
        <v/>
      </c>
      <c r="Z947" s="60" t="str">
        <f t="shared" si="483"/>
        <v/>
      </c>
      <c r="AA947" s="60" t="str">
        <f t="shared" si="471"/>
        <v/>
      </c>
      <c r="AB947" s="61" t="str" cm="1">
        <f t="array" ref="AB947">IF(_xlfn.SINGLE(B:B)="","",IF(R947="Refreshment Beverage","",IF(AND(R947="Beer",Q947=0),SUM(LOOKUP(2,1/(Rates!$B$15:$B$18&lt;=W947)/(Rates!$C$15:$C$18&gt;=W947),Rates!$D$15:$D$18)*W947),VLOOKUP(VALUE(_xlfn.SINGLE(Q:Q)),Rates!A:B,2,0)*W947)))</f>
        <v/>
      </c>
      <c r="AC947" s="61" t="str" cm="1">
        <f t="array" ref="AC947">IF(_xlfn.SINGLE(B:B)="","",IF(R947="Refreshment Beverage","",IF(AND(R947="Beer",Q947=0),SUM(LOOKUP(2,1/(Rates!$B$15:$B$18&lt;=W947)/(Rates!$C$15:$C$18&gt;=W947),Rates!$E$15:$E$18)*W947),VLOOKUP(VALUE(_xlfn.SINGLE(Q:Q)),Rates!A:C,3,0)*W947)))</f>
        <v/>
      </c>
      <c r="AD947" s="168">
        <f>IFERROR(IF(R947="Beer","",IF(OR(Q947=1,Q947=2,Q947=3,Q947=4),VLOOKUP(Q947,Rates!$A$31:$B$34,2,0)*W947,IF(V947=1,VLOOKUP(U947,'REB BEV MIN MKUP'!B:E,4,0),IF(V947&gt;1,VLOOKUP(VALUE(W947),'REB BEV MIN MKUP'!O:Q,3,0),0)))),0)</f>
        <v>0</v>
      </c>
      <c r="AE947" s="62" t="str">
        <f t="shared" si="484"/>
        <v/>
      </c>
      <c r="AF947" s="63" t="str">
        <f t="shared" si="485"/>
        <v/>
      </c>
      <c r="AG947" s="64" t="str">
        <f t="shared" si="486"/>
        <v/>
      </c>
      <c r="AH947" s="65" t="str">
        <f t="shared" si="487"/>
        <v/>
      </c>
      <c r="AI947" s="66" t="str">
        <f>IF(AE:AE="","",IF(R947="Refreshment Beverage",AK947*(Rates!J$19/100),ROUND(SUM(AH947*(Rates!$J$8/100)),4)))</f>
        <v/>
      </c>
      <c r="AJ947" s="67" t="str">
        <f t="shared" si="488"/>
        <v/>
      </c>
      <c r="AK947" s="22" t="str">
        <f t="shared" si="489"/>
        <v/>
      </c>
      <c r="AL947" s="62" t="str">
        <f t="shared" si="490"/>
        <v/>
      </c>
      <c r="AM947" s="63" t="str">
        <f>IF(AS947="","",IF(R947="Refreshment Beverage",ROUND(AS947*Rates!K$19,4),ROUND(AO947*(VLOOKUP(VALUE(Q947),Rates!G$4:L$12,3,0)),4)))</f>
        <v/>
      </c>
      <c r="AN947" s="68" t="str">
        <f>IF(AS947="","",IF(R947="Refreshment Beverage",AS947*(Rates!J$19/100),MAX(AM947,AB947)))</f>
        <v/>
      </c>
      <c r="AO947" s="69" t="str">
        <f t="shared" si="491"/>
        <v/>
      </c>
      <c r="AP947" s="69" t="str">
        <f t="shared" si="492"/>
        <v/>
      </c>
      <c r="AQ947" s="70" t="str">
        <f>IF(AS947="","",IF(R947="Refreshment Beverage",ROUND(SUM(VLOOKUP(Q:Q,Rates!G$15:L$19,3,0)*(AS947-Y947-Z947-AA947)),4),ROUND(SUM(Rates!$K$8*AS947),4)))</f>
        <v/>
      </c>
      <c r="AR947" s="66" t="str">
        <f t="shared" si="493"/>
        <v/>
      </c>
      <c r="AS947" s="22" t="str">
        <f t="shared" si="494"/>
        <v/>
      </c>
      <c r="AT947" s="62" t="str">
        <f t="shared" si="495"/>
        <v/>
      </c>
      <c r="AU947" s="63" t="str">
        <f>IF(AX947="","",IF(R947="Refreshment Beverage",ROUND((BA947-Y947-Z947-AA947)*VLOOKUP(VALUE(Q947),Rates!G$15:L$19,3,0),4),ROUND(AW947*(VLOOKUP(VALUE(Q947),Rates!G:L,3,0)),4)))</f>
        <v/>
      </c>
      <c r="AV947" s="68" t="str">
        <f t="shared" si="496"/>
        <v/>
      </c>
      <c r="AW947" s="69" t="str">
        <f t="shared" si="497"/>
        <v/>
      </c>
      <c r="AX947" s="65" t="str">
        <f t="shared" si="498"/>
        <v/>
      </c>
      <c r="AY947" s="70" t="str">
        <f>IF(AX947="","",IF(R947="Refreshment Beverage",ROUND(SUM(AX947*Rates!K$19),4),ROUND(SUM(AX947*(Rates!J$8/100)),4)))</f>
        <v/>
      </c>
      <c r="AZ947" s="67" t="str">
        <f t="shared" si="499"/>
        <v/>
      </c>
      <c r="BA947" s="22" t="str">
        <f t="shared" si="500"/>
        <v/>
      </c>
      <c r="BD947" s="171"/>
      <c r="BE947" s="171"/>
      <c r="BF947" s="171"/>
      <c r="BG947" s="171"/>
    </row>
    <row r="948" spans="11:59" ht="12.75" customHeight="1" x14ac:dyDescent="0.3">
      <c r="K948" s="42" t="str">
        <f t="shared" si="472"/>
        <v/>
      </c>
      <c r="L948" s="55" t="str">
        <f t="shared" si="473"/>
        <v/>
      </c>
      <c r="M948" s="43" t="str">
        <f t="shared" si="474"/>
        <v/>
      </c>
      <c r="N948" s="56" t="str" cm="1">
        <f t="array" ref="N948">IFERROR(IF(_xlfn.SINGLE(B:B)="","",IF(R948="Beer",SUM(LOOKUP(2,1/(Rates!$B$3:$B$5&lt;=W948)/(Rates!$C$3:$C$5&gt;=W948),Rates!$D$3:$D$5)*(X948/100)*W948),IF(R948="Refreshment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56" t="str">
        <f t="shared" si="475"/>
        <v/>
      </c>
      <c r="P948" s="53"/>
      <c r="Q948" s="14" t="str">
        <f t="shared" si="476"/>
        <v/>
      </c>
      <c r="R948" s="57" t="str">
        <f t="shared" si="477"/>
        <v/>
      </c>
      <c r="S948" s="58" t="str">
        <f>IF(B948="","",IF(R948="Refreshment Beverage",VLOOKUP(VALUE(Q948),Rates!G$15:L$19,2,0),VLOOKUP(VALUE(Q948),Rates!G$4:L$12,2,0)))</f>
        <v/>
      </c>
      <c r="T948" s="58" t="str">
        <f t="shared" si="478"/>
        <v/>
      </c>
      <c r="U948" s="58" t="str">
        <f t="shared" si="479"/>
        <v/>
      </c>
      <c r="V948" s="58" t="str">
        <f t="shared" si="480"/>
        <v/>
      </c>
      <c r="W948" s="58" t="str">
        <f t="shared" si="481"/>
        <v/>
      </c>
      <c r="X948" s="59" t="str">
        <f t="shared" si="482"/>
        <v/>
      </c>
      <c r="Y948" s="60" t="str">
        <f>IF(B:B="","",IF(R948="Refreshment Beverage",VLOOKUP(Q948,Rates!G$15:L$19,6,0)*W948,VLOOKUP(Q948,Rates!G$4:L$12,6,0)*W948))</f>
        <v/>
      </c>
      <c r="Z948" s="60" t="str">
        <f t="shared" si="483"/>
        <v/>
      </c>
      <c r="AA948" s="60" t="str">
        <f t="shared" si="471"/>
        <v/>
      </c>
      <c r="AB948" s="61" t="str" cm="1">
        <f t="array" ref="AB948">IF(_xlfn.SINGLE(B:B)="","",IF(R948="Refreshment Beverage","",IF(AND(R948="Beer",Q948=0),SUM(LOOKUP(2,1/(Rates!$B$15:$B$18&lt;=W948)/(Rates!$C$15:$C$18&gt;=W948),Rates!$D$15:$D$18)*W948),VLOOKUP(VALUE(_xlfn.SINGLE(Q:Q)),Rates!A:B,2,0)*W948)))</f>
        <v/>
      </c>
      <c r="AC948" s="61" t="str" cm="1">
        <f t="array" ref="AC948">IF(_xlfn.SINGLE(B:B)="","",IF(R948="Refreshment Beverage","",IF(AND(R948="Beer",Q948=0),SUM(LOOKUP(2,1/(Rates!$B$15:$B$18&lt;=W948)/(Rates!$C$15:$C$18&gt;=W948),Rates!$E$15:$E$18)*W948),VLOOKUP(VALUE(_xlfn.SINGLE(Q:Q)),Rates!A:C,3,0)*W948)))</f>
        <v/>
      </c>
      <c r="AD948" s="168">
        <f>IFERROR(IF(R948="Beer","",IF(OR(Q948=1,Q948=2,Q948=3,Q948=4),VLOOKUP(Q948,Rates!$A$31:$B$34,2,0)*W948,IF(V948=1,VLOOKUP(U948,'REB BEV MIN MKUP'!B:E,4,0),IF(V948&gt;1,VLOOKUP(VALUE(W948),'REB BEV MIN MKUP'!O:Q,3,0),0)))),0)</f>
        <v>0</v>
      </c>
      <c r="AE948" s="62" t="str">
        <f t="shared" si="484"/>
        <v/>
      </c>
      <c r="AF948" s="63" t="str">
        <f t="shared" si="485"/>
        <v/>
      </c>
      <c r="AG948" s="64" t="str">
        <f t="shared" si="486"/>
        <v/>
      </c>
      <c r="AH948" s="65" t="str">
        <f t="shared" si="487"/>
        <v/>
      </c>
      <c r="AI948" s="66" t="str">
        <f>IF(AE:AE="","",IF(R948="Refreshment Beverage",AK948*(Rates!J$19/100),ROUND(SUM(AH948*(Rates!$J$8/100)),4)))</f>
        <v/>
      </c>
      <c r="AJ948" s="67" t="str">
        <f t="shared" si="488"/>
        <v/>
      </c>
      <c r="AK948" s="22" t="str">
        <f t="shared" si="489"/>
        <v/>
      </c>
      <c r="AL948" s="62" t="str">
        <f t="shared" si="490"/>
        <v/>
      </c>
      <c r="AM948" s="63" t="str">
        <f>IF(AS948="","",IF(R948="Refreshment Beverage",ROUND(AS948*Rates!K$19,4),ROUND(AO948*(VLOOKUP(VALUE(Q948),Rates!G$4:L$12,3,0)),4)))</f>
        <v/>
      </c>
      <c r="AN948" s="68" t="str">
        <f>IF(AS948="","",IF(R948="Refreshment Beverage",AS948*(Rates!J$19/100),MAX(AM948,AB948)))</f>
        <v/>
      </c>
      <c r="AO948" s="69" t="str">
        <f t="shared" si="491"/>
        <v/>
      </c>
      <c r="AP948" s="69" t="str">
        <f t="shared" si="492"/>
        <v/>
      </c>
      <c r="AQ948" s="70" t="str">
        <f>IF(AS948="","",IF(R948="Refreshment Beverage",ROUND(SUM(VLOOKUP(Q:Q,Rates!G$15:L$19,3,0)*(AS948-Y948-Z948-AA948)),4),ROUND(SUM(Rates!$K$8*AS948),4)))</f>
        <v/>
      </c>
      <c r="AR948" s="66" t="str">
        <f t="shared" si="493"/>
        <v/>
      </c>
      <c r="AS948" s="22" t="str">
        <f t="shared" si="494"/>
        <v/>
      </c>
      <c r="AT948" s="62" t="str">
        <f t="shared" si="495"/>
        <v/>
      </c>
      <c r="AU948" s="63" t="str">
        <f>IF(AX948="","",IF(R948="Refreshment Beverage",ROUND((BA948-Y948-Z948-AA948)*VLOOKUP(VALUE(Q948),Rates!G$15:L$19,3,0),4),ROUND(AW948*(VLOOKUP(VALUE(Q948),Rates!G:L,3,0)),4)))</f>
        <v/>
      </c>
      <c r="AV948" s="68" t="str">
        <f t="shared" si="496"/>
        <v/>
      </c>
      <c r="AW948" s="69" t="str">
        <f t="shared" si="497"/>
        <v/>
      </c>
      <c r="AX948" s="65" t="str">
        <f t="shared" si="498"/>
        <v/>
      </c>
      <c r="AY948" s="70" t="str">
        <f>IF(AX948="","",IF(R948="Refreshment Beverage",ROUND(SUM(AX948*Rates!K$19),4),ROUND(SUM(AX948*(Rates!J$8/100)),4)))</f>
        <v/>
      </c>
      <c r="AZ948" s="67" t="str">
        <f t="shared" si="499"/>
        <v/>
      </c>
      <c r="BA948" s="22" t="str">
        <f t="shared" si="500"/>
        <v/>
      </c>
      <c r="BD948" s="171"/>
      <c r="BE948" s="171"/>
      <c r="BF948" s="171"/>
      <c r="BG948" s="171"/>
    </row>
    <row r="949" spans="11:59" ht="12.75" customHeight="1" x14ac:dyDescent="0.3">
      <c r="K949" s="42" t="str">
        <f t="shared" si="472"/>
        <v/>
      </c>
      <c r="L949" s="55" t="str">
        <f t="shared" si="473"/>
        <v/>
      </c>
      <c r="M949" s="43" t="str">
        <f t="shared" si="474"/>
        <v/>
      </c>
      <c r="N949" s="56" t="str" cm="1">
        <f t="array" ref="N949">IFERROR(IF(_xlfn.SINGLE(B:B)="","",IF(R949="Beer",SUM(LOOKUP(2,1/(Rates!$B$3:$B$5&lt;=W949)/(Rates!$C$3:$C$5&gt;=W949),Rates!$D$3:$D$5)*(X949/100)*W949),IF(R949="Refreshment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56" t="str">
        <f t="shared" si="475"/>
        <v/>
      </c>
      <c r="P949" s="53"/>
      <c r="Q949" s="14" t="str">
        <f t="shared" si="476"/>
        <v/>
      </c>
      <c r="R949" s="57" t="str">
        <f t="shared" si="477"/>
        <v/>
      </c>
      <c r="S949" s="58" t="str">
        <f>IF(B949="","",IF(R949="Refreshment Beverage",VLOOKUP(VALUE(Q949),Rates!G$15:L$19,2,0),VLOOKUP(VALUE(Q949),Rates!G$4:L$12,2,0)))</f>
        <v/>
      </c>
      <c r="T949" s="58" t="str">
        <f t="shared" si="478"/>
        <v/>
      </c>
      <c r="U949" s="58" t="str">
        <f t="shared" si="479"/>
        <v/>
      </c>
      <c r="V949" s="58" t="str">
        <f t="shared" si="480"/>
        <v/>
      </c>
      <c r="W949" s="58" t="str">
        <f t="shared" si="481"/>
        <v/>
      </c>
      <c r="X949" s="59" t="str">
        <f t="shared" si="482"/>
        <v/>
      </c>
      <c r="Y949" s="60" t="str">
        <f>IF(B:B="","",IF(R949="Refreshment Beverage",VLOOKUP(Q949,Rates!G$15:L$19,6,0)*W949,VLOOKUP(Q949,Rates!G$4:L$12,6,0)*W949))</f>
        <v/>
      </c>
      <c r="Z949" s="60" t="str">
        <f t="shared" si="483"/>
        <v/>
      </c>
      <c r="AA949" s="60" t="str">
        <f t="shared" si="471"/>
        <v/>
      </c>
      <c r="AB949" s="61" t="str" cm="1">
        <f t="array" ref="AB949">IF(_xlfn.SINGLE(B:B)="","",IF(R949="Refreshment Beverage","",IF(AND(R949="Beer",Q949=0),SUM(LOOKUP(2,1/(Rates!$B$15:$B$18&lt;=W949)/(Rates!$C$15:$C$18&gt;=W949),Rates!$D$15:$D$18)*W949),VLOOKUP(VALUE(_xlfn.SINGLE(Q:Q)),Rates!A:B,2,0)*W949)))</f>
        <v/>
      </c>
      <c r="AC949" s="61" t="str" cm="1">
        <f t="array" ref="AC949">IF(_xlfn.SINGLE(B:B)="","",IF(R949="Refreshment Beverage","",IF(AND(R949="Beer",Q949=0),SUM(LOOKUP(2,1/(Rates!$B$15:$B$18&lt;=W949)/(Rates!$C$15:$C$18&gt;=W949),Rates!$E$15:$E$18)*W949),VLOOKUP(VALUE(_xlfn.SINGLE(Q:Q)),Rates!A:C,3,0)*W949)))</f>
        <v/>
      </c>
      <c r="AD949" s="168">
        <f>IFERROR(IF(R949="Beer","",IF(OR(Q949=1,Q949=2,Q949=3,Q949=4),VLOOKUP(Q949,Rates!$A$31:$B$34,2,0)*W949,IF(V949=1,VLOOKUP(U949,'REB BEV MIN MKUP'!B:E,4,0),IF(V949&gt;1,VLOOKUP(VALUE(W949),'REB BEV MIN MKUP'!O:Q,3,0),0)))),0)</f>
        <v>0</v>
      </c>
      <c r="AE949" s="62" t="str">
        <f t="shared" si="484"/>
        <v/>
      </c>
      <c r="AF949" s="63" t="str">
        <f t="shared" si="485"/>
        <v/>
      </c>
      <c r="AG949" s="64" t="str">
        <f t="shared" si="486"/>
        <v/>
      </c>
      <c r="AH949" s="65" t="str">
        <f t="shared" si="487"/>
        <v/>
      </c>
      <c r="AI949" s="66" t="str">
        <f>IF(AE:AE="","",IF(R949="Refreshment Beverage",AK949*(Rates!J$19/100),ROUND(SUM(AH949*(Rates!$J$8/100)),4)))</f>
        <v/>
      </c>
      <c r="AJ949" s="67" t="str">
        <f t="shared" si="488"/>
        <v/>
      </c>
      <c r="AK949" s="22" t="str">
        <f t="shared" si="489"/>
        <v/>
      </c>
      <c r="AL949" s="62" t="str">
        <f t="shared" si="490"/>
        <v/>
      </c>
      <c r="AM949" s="63" t="str">
        <f>IF(AS949="","",IF(R949="Refreshment Beverage",ROUND(AS949*Rates!K$19,4),ROUND(AO949*(VLOOKUP(VALUE(Q949),Rates!G$4:L$12,3,0)),4)))</f>
        <v/>
      </c>
      <c r="AN949" s="68" t="str">
        <f>IF(AS949="","",IF(R949="Refreshment Beverage",AS949*(Rates!J$19/100),MAX(AM949,AB949)))</f>
        <v/>
      </c>
      <c r="AO949" s="69" t="str">
        <f t="shared" si="491"/>
        <v/>
      </c>
      <c r="AP949" s="69" t="str">
        <f t="shared" si="492"/>
        <v/>
      </c>
      <c r="AQ949" s="70" t="str">
        <f>IF(AS949="","",IF(R949="Refreshment Beverage",ROUND(SUM(VLOOKUP(Q:Q,Rates!G$15:L$19,3,0)*(AS949-Y949-Z949-AA949)),4),ROUND(SUM(Rates!$K$8*AS949),4)))</f>
        <v/>
      </c>
      <c r="AR949" s="66" t="str">
        <f t="shared" si="493"/>
        <v/>
      </c>
      <c r="AS949" s="22" t="str">
        <f t="shared" si="494"/>
        <v/>
      </c>
      <c r="AT949" s="62" t="str">
        <f t="shared" si="495"/>
        <v/>
      </c>
      <c r="AU949" s="63" t="str">
        <f>IF(AX949="","",IF(R949="Refreshment Beverage",ROUND((BA949-Y949-Z949-AA949)*VLOOKUP(VALUE(Q949),Rates!G$15:L$19,3,0),4),ROUND(AW949*(VLOOKUP(VALUE(Q949),Rates!G:L,3,0)),4)))</f>
        <v/>
      </c>
      <c r="AV949" s="68" t="str">
        <f t="shared" si="496"/>
        <v/>
      </c>
      <c r="AW949" s="69" t="str">
        <f t="shared" si="497"/>
        <v/>
      </c>
      <c r="AX949" s="65" t="str">
        <f t="shared" si="498"/>
        <v/>
      </c>
      <c r="AY949" s="70" t="str">
        <f>IF(AX949="","",IF(R949="Refreshment Beverage",ROUND(SUM(AX949*Rates!K$19),4),ROUND(SUM(AX949*(Rates!J$8/100)),4)))</f>
        <v/>
      </c>
      <c r="AZ949" s="67" t="str">
        <f t="shared" si="499"/>
        <v/>
      </c>
      <c r="BA949" s="22" t="str">
        <f t="shared" si="500"/>
        <v/>
      </c>
      <c r="BD949" s="171"/>
      <c r="BE949" s="171"/>
      <c r="BF949" s="171"/>
      <c r="BG949" s="171"/>
    </row>
    <row r="950" spans="11:59" ht="12.75" customHeight="1" x14ac:dyDescent="0.3">
      <c r="K950" s="42" t="str">
        <f t="shared" si="472"/>
        <v/>
      </c>
      <c r="L950" s="55" t="str">
        <f t="shared" si="473"/>
        <v/>
      </c>
      <c r="M950" s="43" t="str">
        <f t="shared" si="474"/>
        <v/>
      </c>
      <c r="N950" s="56" t="str" cm="1">
        <f t="array" ref="N950">IFERROR(IF(_xlfn.SINGLE(B:B)="","",IF(R950="Beer",SUM(LOOKUP(2,1/(Rates!$B$3:$B$5&lt;=W950)/(Rates!$C$3:$C$5&gt;=W950),Rates!$D$3:$D$5)*(X950/100)*W950),IF(R950="Refreshment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56" t="str">
        <f t="shared" si="475"/>
        <v/>
      </c>
      <c r="P950" s="53"/>
      <c r="Q950" s="14" t="str">
        <f t="shared" si="476"/>
        <v/>
      </c>
      <c r="R950" s="57" t="str">
        <f t="shared" si="477"/>
        <v/>
      </c>
      <c r="S950" s="58" t="str">
        <f>IF(B950="","",IF(R950="Refreshment Beverage",VLOOKUP(VALUE(Q950),Rates!G$15:L$19,2,0),VLOOKUP(VALUE(Q950),Rates!G$4:L$12,2,0)))</f>
        <v/>
      </c>
      <c r="T950" s="58" t="str">
        <f t="shared" si="478"/>
        <v/>
      </c>
      <c r="U950" s="58" t="str">
        <f t="shared" si="479"/>
        <v/>
      </c>
      <c r="V950" s="58" t="str">
        <f t="shared" si="480"/>
        <v/>
      </c>
      <c r="W950" s="58" t="str">
        <f t="shared" si="481"/>
        <v/>
      </c>
      <c r="X950" s="59" t="str">
        <f t="shared" si="482"/>
        <v/>
      </c>
      <c r="Y950" s="60" t="str">
        <f>IF(B:B="","",IF(R950="Refreshment Beverage",VLOOKUP(Q950,Rates!G$15:L$19,6,0)*W950,VLOOKUP(Q950,Rates!G$4:L$12,6,0)*W950))</f>
        <v/>
      </c>
      <c r="Z950" s="60" t="str">
        <f t="shared" si="483"/>
        <v/>
      </c>
      <c r="AA950" s="60" t="str">
        <f t="shared" si="471"/>
        <v/>
      </c>
      <c r="AB950" s="61" t="str" cm="1">
        <f t="array" ref="AB950">IF(_xlfn.SINGLE(B:B)="","",IF(R950="Refreshment Beverage","",IF(AND(R950="Beer",Q950=0),SUM(LOOKUP(2,1/(Rates!$B$15:$B$18&lt;=W950)/(Rates!$C$15:$C$18&gt;=W950),Rates!$D$15:$D$18)*W950),VLOOKUP(VALUE(_xlfn.SINGLE(Q:Q)),Rates!A:B,2,0)*W950)))</f>
        <v/>
      </c>
      <c r="AC950" s="61" t="str" cm="1">
        <f t="array" ref="AC950">IF(_xlfn.SINGLE(B:B)="","",IF(R950="Refreshment Beverage","",IF(AND(R950="Beer",Q950=0),SUM(LOOKUP(2,1/(Rates!$B$15:$B$18&lt;=W950)/(Rates!$C$15:$C$18&gt;=W950),Rates!$E$15:$E$18)*W950),VLOOKUP(VALUE(_xlfn.SINGLE(Q:Q)),Rates!A:C,3,0)*W950)))</f>
        <v/>
      </c>
      <c r="AD950" s="168">
        <f>IFERROR(IF(R950="Beer","",IF(OR(Q950=1,Q950=2,Q950=3,Q950=4),VLOOKUP(Q950,Rates!$A$31:$B$34,2,0)*W950,IF(V950=1,VLOOKUP(U950,'REB BEV MIN MKUP'!B:E,4,0),IF(V950&gt;1,VLOOKUP(VALUE(W950),'REB BEV MIN MKUP'!O:Q,3,0),0)))),0)</f>
        <v>0</v>
      </c>
      <c r="AE950" s="62" t="str">
        <f t="shared" si="484"/>
        <v/>
      </c>
      <c r="AF950" s="63" t="str">
        <f t="shared" si="485"/>
        <v/>
      </c>
      <c r="AG950" s="64" t="str">
        <f t="shared" si="486"/>
        <v/>
      </c>
      <c r="AH950" s="65" t="str">
        <f t="shared" si="487"/>
        <v/>
      </c>
      <c r="AI950" s="66" t="str">
        <f>IF(AE:AE="","",IF(R950="Refreshment Beverage",AK950*(Rates!J$19/100),ROUND(SUM(AH950*(Rates!$J$8/100)),4)))</f>
        <v/>
      </c>
      <c r="AJ950" s="67" t="str">
        <f t="shared" si="488"/>
        <v/>
      </c>
      <c r="AK950" s="22" t="str">
        <f t="shared" si="489"/>
        <v/>
      </c>
      <c r="AL950" s="62" t="str">
        <f t="shared" si="490"/>
        <v/>
      </c>
      <c r="AM950" s="63" t="str">
        <f>IF(AS950="","",IF(R950="Refreshment Beverage",ROUND(AS950*Rates!K$19,4),ROUND(AO950*(VLOOKUP(VALUE(Q950),Rates!G$4:L$12,3,0)),4)))</f>
        <v/>
      </c>
      <c r="AN950" s="68" t="str">
        <f>IF(AS950="","",IF(R950="Refreshment Beverage",AS950*(Rates!J$19/100),MAX(AM950,AB950)))</f>
        <v/>
      </c>
      <c r="AO950" s="69" t="str">
        <f t="shared" si="491"/>
        <v/>
      </c>
      <c r="AP950" s="69" t="str">
        <f t="shared" si="492"/>
        <v/>
      </c>
      <c r="AQ950" s="70" t="str">
        <f>IF(AS950="","",IF(R950="Refreshment Beverage",ROUND(SUM(VLOOKUP(Q:Q,Rates!G$15:L$19,3,0)*(AS950-Y950-Z950-AA950)),4),ROUND(SUM(Rates!$K$8*AS950),4)))</f>
        <v/>
      </c>
      <c r="AR950" s="66" t="str">
        <f t="shared" si="493"/>
        <v/>
      </c>
      <c r="AS950" s="22" t="str">
        <f t="shared" si="494"/>
        <v/>
      </c>
      <c r="AT950" s="62" t="str">
        <f t="shared" si="495"/>
        <v/>
      </c>
      <c r="AU950" s="63" t="str">
        <f>IF(AX950="","",IF(R950="Refreshment Beverage",ROUND((BA950-Y950-Z950-AA950)*VLOOKUP(VALUE(Q950),Rates!G$15:L$19,3,0),4),ROUND(AW950*(VLOOKUP(VALUE(Q950),Rates!G:L,3,0)),4)))</f>
        <v/>
      </c>
      <c r="AV950" s="68" t="str">
        <f t="shared" si="496"/>
        <v/>
      </c>
      <c r="AW950" s="69" t="str">
        <f t="shared" si="497"/>
        <v/>
      </c>
      <c r="AX950" s="65" t="str">
        <f t="shared" si="498"/>
        <v/>
      </c>
      <c r="AY950" s="70" t="str">
        <f>IF(AX950="","",IF(R950="Refreshment Beverage",ROUND(SUM(AX950*Rates!K$19),4),ROUND(SUM(AX950*(Rates!J$8/100)),4)))</f>
        <v/>
      </c>
      <c r="AZ950" s="67" t="str">
        <f t="shared" si="499"/>
        <v/>
      </c>
      <c r="BA950" s="22" t="str">
        <f t="shared" si="500"/>
        <v/>
      </c>
      <c r="BD950" s="171"/>
      <c r="BE950" s="171"/>
      <c r="BF950" s="171"/>
      <c r="BG950" s="171"/>
    </row>
    <row r="951" spans="11:59" ht="12.75" customHeight="1" x14ac:dyDescent="0.3">
      <c r="K951" s="42" t="str">
        <f t="shared" si="472"/>
        <v/>
      </c>
      <c r="L951" s="55" t="str">
        <f t="shared" si="473"/>
        <v/>
      </c>
      <c r="M951" s="43" t="str">
        <f t="shared" si="474"/>
        <v/>
      </c>
      <c r="N951" s="56" t="str" cm="1">
        <f t="array" ref="N951">IFERROR(IF(_xlfn.SINGLE(B:B)="","",IF(R951="Beer",SUM(LOOKUP(2,1/(Rates!$B$3:$B$5&lt;=W951)/(Rates!$C$3:$C$5&gt;=W951),Rates!$D$3:$D$5)*(X951/100)*W951),IF(R951="Refreshment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56" t="str">
        <f t="shared" si="475"/>
        <v/>
      </c>
      <c r="P951" s="53"/>
      <c r="Q951" s="14" t="str">
        <f t="shared" si="476"/>
        <v/>
      </c>
      <c r="R951" s="57" t="str">
        <f t="shared" si="477"/>
        <v/>
      </c>
      <c r="S951" s="58" t="str">
        <f>IF(B951="","",IF(R951="Refreshment Beverage",VLOOKUP(VALUE(Q951),Rates!G$15:L$19,2,0),VLOOKUP(VALUE(Q951),Rates!G$4:L$12,2,0)))</f>
        <v/>
      </c>
      <c r="T951" s="58" t="str">
        <f t="shared" si="478"/>
        <v/>
      </c>
      <c r="U951" s="58" t="str">
        <f t="shared" si="479"/>
        <v/>
      </c>
      <c r="V951" s="58" t="str">
        <f t="shared" si="480"/>
        <v/>
      </c>
      <c r="W951" s="58" t="str">
        <f t="shared" si="481"/>
        <v/>
      </c>
      <c r="X951" s="59" t="str">
        <f t="shared" si="482"/>
        <v/>
      </c>
      <c r="Y951" s="60" t="str">
        <f>IF(B:B="","",IF(R951="Refreshment Beverage",VLOOKUP(Q951,Rates!G$15:L$19,6,0)*W951,VLOOKUP(Q951,Rates!G$4:L$12,6,0)*W951))</f>
        <v/>
      </c>
      <c r="Z951" s="60" t="str">
        <f t="shared" si="483"/>
        <v/>
      </c>
      <c r="AA951" s="60" t="str">
        <f t="shared" si="471"/>
        <v/>
      </c>
      <c r="AB951" s="61" t="str" cm="1">
        <f t="array" ref="AB951">IF(_xlfn.SINGLE(B:B)="","",IF(R951="Refreshment Beverage","",IF(AND(R951="Beer",Q951=0),SUM(LOOKUP(2,1/(Rates!$B$15:$B$18&lt;=W951)/(Rates!$C$15:$C$18&gt;=W951),Rates!$D$15:$D$18)*W951),VLOOKUP(VALUE(_xlfn.SINGLE(Q:Q)),Rates!A:B,2,0)*W951)))</f>
        <v/>
      </c>
      <c r="AC951" s="61" t="str" cm="1">
        <f t="array" ref="AC951">IF(_xlfn.SINGLE(B:B)="","",IF(R951="Refreshment Beverage","",IF(AND(R951="Beer",Q951=0),SUM(LOOKUP(2,1/(Rates!$B$15:$B$18&lt;=W951)/(Rates!$C$15:$C$18&gt;=W951),Rates!$E$15:$E$18)*W951),VLOOKUP(VALUE(_xlfn.SINGLE(Q:Q)),Rates!A:C,3,0)*W951)))</f>
        <v/>
      </c>
      <c r="AD951" s="168">
        <f>IFERROR(IF(R951="Beer","",IF(OR(Q951=1,Q951=2,Q951=3,Q951=4),VLOOKUP(Q951,Rates!$A$31:$B$34,2,0)*W951,IF(V951=1,VLOOKUP(U951,'REB BEV MIN MKUP'!B:E,4,0),IF(V951&gt;1,VLOOKUP(VALUE(W951),'REB BEV MIN MKUP'!O:Q,3,0),0)))),0)</f>
        <v>0</v>
      </c>
      <c r="AE951" s="62" t="str">
        <f t="shared" si="484"/>
        <v/>
      </c>
      <c r="AF951" s="63" t="str">
        <f t="shared" si="485"/>
        <v/>
      </c>
      <c r="AG951" s="64" t="str">
        <f t="shared" si="486"/>
        <v/>
      </c>
      <c r="AH951" s="65" t="str">
        <f t="shared" si="487"/>
        <v/>
      </c>
      <c r="AI951" s="66" t="str">
        <f>IF(AE:AE="","",IF(R951="Refreshment Beverage",AK951*(Rates!J$19/100),ROUND(SUM(AH951*(Rates!$J$8/100)),4)))</f>
        <v/>
      </c>
      <c r="AJ951" s="67" t="str">
        <f t="shared" si="488"/>
        <v/>
      </c>
      <c r="AK951" s="22" t="str">
        <f t="shared" si="489"/>
        <v/>
      </c>
      <c r="AL951" s="62" t="str">
        <f t="shared" si="490"/>
        <v/>
      </c>
      <c r="AM951" s="63" t="str">
        <f>IF(AS951="","",IF(R951="Refreshment Beverage",ROUND(AS951*Rates!K$19,4),ROUND(AO951*(VLOOKUP(VALUE(Q951),Rates!G$4:L$12,3,0)),4)))</f>
        <v/>
      </c>
      <c r="AN951" s="68" t="str">
        <f>IF(AS951="","",IF(R951="Refreshment Beverage",AS951*(Rates!J$19/100),MAX(AM951,AB951)))</f>
        <v/>
      </c>
      <c r="AO951" s="69" t="str">
        <f t="shared" si="491"/>
        <v/>
      </c>
      <c r="AP951" s="69" t="str">
        <f t="shared" si="492"/>
        <v/>
      </c>
      <c r="AQ951" s="70" t="str">
        <f>IF(AS951="","",IF(R951="Refreshment Beverage",ROUND(SUM(VLOOKUP(Q:Q,Rates!G$15:L$19,3,0)*(AS951-Y951-Z951-AA951)),4),ROUND(SUM(Rates!$K$8*AS951),4)))</f>
        <v/>
      </c>
      <c r="AR951" s="66" t="str">
        <f t="shared" si="493"/>
        <v/>
      </c>
      <c r="AS951" s="22" t="str">
        <f t="shared" si="494"/>
        <v/>
      </c>
      <c r="AT951" s="62" t="str">
        <f t="shared" si="495"/>
        <v/>
      </c>
      <c r="AU951" s="63" t="str">
        <f>IF(AX951="","",IF(R951="Refreshment Beverage",ROUND((BA951-Y951-Z951-AA951)*VLOOKUP(VALUE(Q951),Rates!G$15:L$19,3,0),4),ROUND(AW951*(VLOOKUP(VALUE(Q951),Rates!G:L,3,0)),4)))</f>
        <v/>
      </c>
      <c r="AV951" s="68" t="str">
        <f t="shared" si="496"/>
        <v/>
      </c>
      <c r="AW951" s="69" t="str">
        <f t="shared" si="497"/>
        <v/>
      </c>
      <c r="AX951" s="65" t="str">
        <f t="shared" si="498"/>
        <v/>
      </c>
      <c r="AY951" s="70" t="str">
        <f>IF(AX951="","",IF(R951="Refreshment Beverage",ROUND(SUM(AX951*Rates!K$19),4),ROUND(SUM(AX951*(Rates!J$8/100)),4)))</f>
        <v/>
      </c>
      <c r="AZ951" s="67" t="str">
        <f t="shared" si="499"/>
        <v/>
      </c>
      <c r="BA951" s="22" t="str">
        <f t="shared" si="500"/>
        <v/>
      </c>
      <c r="BD951" s="171"/>
      <c r="BE951" s="171"/>
      <c r="BF951" s="171"/>
      <c r="BG951" s="171"/>
    </row>
    <row r="952" spans="11:59" ht="12.75" customHeight="1" x14ac:dyDescent="0.3">
      <c r="K952" s="42" t="str">
        <f t="shared" si="472"/>
        <v/>
      </c>
      <c r="L952" s="55" t="str">
        <f t="shared" si="473"/>
        <v/>
      </c>
      <c r="M952" s="43" t="str">
        <f t="shared" si="474"/>
        <v/>
      </c>
      <c r="N952" s="56" t="str" cm="1">
        <f t="array" ref="N952">IFERROR(IF(_xlfn.SINGLE(B:B)="","",IF(R952="Beer",SUM(LOOKUP(2,1/(Rates!$B$3:$B$5&lt;=W952)/(Rates!$C$3:$C$5&gt;=W952),Rates!$D$3:$D$5)*(X952/100)*W952),IF(R952="Refreshment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56" t="str">
        <f t="shared" si="475"/>
        <v/>
      </c>
      <c r="P952" s="53"/>
      <c r="Q952" s="14" t="str">
        <f t="shared" si="476"/>
        <v/>
      </c>
      <c r="R952" s="57" t="str">
        <f t="shared" si="477"/>
        <v/>
      </c>
      <c r="S952" s="58" t="str">
        <f>IF(B952="","",IF(R952="Refreshment Beverage",VLOOKUP(VALUE(Q952),Rates!G$15:L$19,2,0),VLOOKUP(VALUE(Q952),Rates!G$4:L$12,2,0)))</f>
        <v/>
      </c>
      <c r="T952" s="58" t="str">
        <f t="shared" si="478"/>
        <v/>
      </c>
      <c r="U952" s="58" t="str">
        <f t="shared" si="479"/>
        <v/>
      </c>
      <c r="V952" s="58" t="str">
        <f t="shared" si="480"/>
        <v/>
      </c>
      <c r="W952" s="58" t="str">
        <f t="shared" si="481"/>
        <v/>
      </c>
      <c r="X952" s="59" t="str">
        <f t="shared" si="482"/>
        <v/>
      </c>
      <c r="Y952" s="60" t="str">
        <f>IF(B:B="","",IF(R952="Refreshment Beverage",VLOOKUP(Q952,Rates!G$15:L$19,6,0)*W952,VLOOKUP(Q952,Rates!G$4:L$12,6,0)*W952))</f>
        <v/>
      </c>
      <c r="Z952" s="60" t="str">
        <f t="shared" si="483"/>
        <v/>
      </c>
      <c r="AA952" s="60" t="str">
        <f t="shared" si="471"/>
        <v/>
      </c>
      <c r="AB952" s="61" t="str" cm="1">
        <f t="array" ref="AB952">IF(_xlfn.SINGLE(B:B)="","",IF(R952="Refreshment Beverage","",IF(AND(R952="Beer",Q952=0),SUM(LOOKUP(2,1/(Rates!$B$15:$B$18&lt;=W952)/(Rates!$C$15:$C$18&gt;=W952),Rates!$D$15:$D$18)*W952),VLOOKUP(VALUE(_xlfn.SINGLE(Q:Q)),Rates!A:B,2,0)*W952)))</f>
        <v/>
      </c>
      <c r="AC952" s="61" t="str" cm="1">
        <f t="array" ref="AC952">IF(_xlfn.SINGLE(B:B)="","",IF(R952="Refreshment Beverage","",IF(AND(R952="Beer",Q952=0),SUM(LOOKUP(2,1/(Rates!$B$15:$B$18&lt;=W952)/(Rates!$C$15:$C$18&gt;=W952),Rates!$E$15:$E$18)*W952),VLOOKUP(VALUE(_xlfn.SINGLE(Q:Q)),Rates!A:C,3,0)*W952)))</f>
        <v/>
      </c>
      <c r="AD952" s="168">
        <f>IFERROR(IF(R952="Beer","",IF(OR(Q952=1,Q952=2,Q952=3,Q952=4),VLOOKUP(Q952,Rates!$A$31:$B$34,2,0)*W952,IF(V952=1,VLOOKUP(U952,'REB BEV MIN MKUP'!B:E,4,0),IF(V952&gt;1,VLOOKUP(VALUE(W952),'REB BEV MIN MKUP'!O:Q,3,0),0)))),0)</f>
        <v>0</v>
      </c>
      <c r="AE952" s="62" t="str">
        <f t="shared" si="484"/>
        <v/>
      </c>
      <c r="AF952" s="63" t="str">
        <f t="shared" si="485"/>
        <v/>
      </c>
      <c r="AG952" s="64" t="str">
        <f t="shared" si="486"/>
        <v/>
      </c>
      <c r="AH952" s="65" t="str">
        <f t="shared" si="487"/>
        <v/>
      </c>
      <c r="AI952" s="66" t="str">
        <f>IF(AE:AE="","",IF(R952="Refreshment Beverage",AK952*(Rates!J$19/100),ROUND(SUM(AH952*(Rates!$J$8/100)),4)))</f>
        <v/>
      </c>
      <c r="AJ952" s="67" t="str">
        <f t="shared" si="488"/>
        <v/>
      </c>
      <c r="AK952" s="22" t="str">
        <f t="shared" si="489"/>
        <v/>
      </c>
      <c r="AL952" s="62" t="str">
        <f t="shared" si="490"/>
        <v/>
      </c>
      <c r="AM952" s="63" t="str">
        <f>IF(AS952="","",IF(R952="Refreshment Beverage",ROUND(AS952*Rates!K$19,4),ROUND(AO952*(VLOOKUP(VALUE(Q952),Rates!G$4:L$12,3,0)),4)))</f>
        <v/>
      </c>
      <c r="AN952" s="68" t="str">
        <f>IF(AS952="","",IF(R952="Refreshment Beverage",AS952*(Rates!J$19/100),MAX(AM952,AB952)))</f>
        <v/>
      </c>
      <c r="AO952" s="69" t="str">
        <f t="shared" si="491"/>
        <v/>
      </c>
      <c r="AP952" s="69" t="str">
        <f t="shared" si="492"/>
        <v/>
      </c>
      <c r="AQ952" s="70" t="str">
        <f>IF(AS952="","",IF(R952="Refreshment Beverage",ROUND(SUM(VLOOKUP(Q:Q,Rates!G$15:L$19,3,0)*(AS952-Y952-Z952-AA952)),4),ROUND(SUM(Rates!$K$8*AS952),4)))</f>
        <v/>
      </c>
      <c r="AR952" s="66" t="str">
        <f t="shared" si="493"/>
        <v/>
      </c>
      <c r="AS952" s="22" t="str">
        <f t="shared" si="494"/>
        <v/>
      </c>
      <c r="AT952" s="62" t="str">
        <f t="shared" si="495"/>
        <v/>
      </c>
      <c r="AU952" s="63" t="str">
        <f>IF(AX952="","",IF(R952="Refreshment Beverage",ROUND((BA952-Y952-Z952-AA952)*VLOOKUP(VALUE(Q952),Rates!G$15:L$19,3,0),4),ROUND(AW952*(VLOOKUP(VALUE(Q952),Rates!G:L,3,0)),4)))</f>
        <v/>
      </c>
      <c r="AV952" s="68" t="str">
        <f t="shared" si="496"/>
        <v/>
      </c>
      <c r="AW952" s="69" t="str">
        <f t="shared" si="497"/>
        <v/>
      </c>
      <c r="AX952" s="65" t="str">
        <f t="shared" si="498"/>
        <v/>
      </c>
      <c r="AY952" s="70" t="str">
        <f>IF(AX952="","",IF(R952="Refreshment Beverage",ROUND(SUM(AX952*Rates!K$19),4),ROUND(SUM(AX952*(Rates!J$8/100)),4)))</f>
        <v/>
      </c>
      <c r="AZ952" s="67" t="str">
        <f t="shared" si="499"/>
        <v/>
      </c>
      <c r="BA952" s="22" t="str">
        <f t="shared" si="500"/>
        <v/>
      </c>
      <c r="BD952" s="171"/>
      <c r="BE952" s="171"/>
      <c r="BF952" s="171"/>
      <c r="BG952" s="171"/>
    </row>
    <row r="953" spans="11:59" ht="12.75" customHeight="1" x14ac:dyDescent="0.3">
      <c r="K953" s="42" t="str">
        <f t="shared" si="472"/>
        <v/>
      </c>
      <c r="L953" s="55" t="str">
        <f t="shared" si="473"/>
        <v/>
      </c>
      <c r="M953" s="43" t="str">
        <f t="shared" si="474"/>
        <v/>
      </c>
      <c r="N953" s="56" t="str" cm="1">
        <f t="array" ref="N953">IFERROR(IF(_xlfn.SINGLE(B:B)="","",IF(R953="Beer",SUM(LOOKUP(2,1/(Rates!$B$3:$B$5&lt;=W953)/(Rates!$C$3:$C$5&gt;=W953),Rates!$D$3:$D$5)*(X953/100)*W953),IF(R953="Refreshment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56" t="str">
        <f t="shared" si="475"/>
        <v/>
      </c>
      <c r="P953" s="53"/>
      <c r="Q953" s="14" t="str">
        <f t="shared" si="476"/>
        <v/>
      </c>
      <c r="R953" s="57" t="str">
        <f t="shared" si="477"/>
        <v/>
      </c>
      <c r="S953" s="58" t="str">
        <f>IF(B953="","",IF(R953="Refreshment Beverage",VLOOKUP(VALUE(Q953),Rates!G$15:L$19,2,0),VLOOKUP(VALUE(Q953),Rates!G$4:L$12,2,0)))</f>
        <v/>
      </c>
      <c r="T953" s="58" t="str">
        <f t="shared" si="478"/>
        <v/>
      </c>
      <c r="U953" s="58" t="str">
        <f t="shared" si="479"/>
        <v/>
      </c>
      <c r="V953" s="58" t="str">
        <f t="shared" si="480"/>
        <v/>
      </c>
      <c r="W953" s="58" t="str">
        <f t="shared" si="481"/>
        <v/>
      </c>
      <c r="X953" s="59" t="str">
        <f t="shared" si="482"/>
        <v/>
      </c>
      <c r="Y953" s="60" t="str">
        <f>IF(B:B="","",IF(R953="Refreshment Beverage",VLOOKUP(Q953,Rates!G$15:L$19,6,0)*W953,VLOOKUP(Q953,Rates!G$4:L$12,6,0)*W953))</f>
        <v/>
      </c>
      <c r="Z953" s="60" t="str">
        <f t="shared" si="483"/>
        <v/>
      </c>
      <c r="AA953" s="60" t="str">
        <f t="shared" si="471"/>
        <v/>
      </c>
      <c r="AB953" s="61" t="str" cm="1">
        <f t="array" ref="AB953">IF(_xlfn.SINGLE(B:B)="","",IF(R953="Refreshment Beverage","",IF(AND(R953="Beer",Q953=0),SUM(LOOKUP(2,1/(Rates!$B$15:$B$18&lt;=W953)/(Rates!$C$15:$C$18&gt;=W953),Rates!$D$15:$D$18)*W953),VLOOKUP(VALUE(_xlfn.SINGLE(Q:Q)),Rates!A:B,2,0)*W953)))</f>
        <v/>
      </c>
      <c r="AC953" s="61" t="str" cm="1">
        <f t="array" ref="AC953">IF(_xlfn.SINGLE(B:B)="","",IF(R953="Refreshment Beverage","",IF(AND(R953="Beer",Q953=0),SUM(LOOKUP(2,1/(Rates!$B$15:$B$18&lt;=W953)/(Rates!$C$15:$C$18&gt;=W953),Rates!$E$15:$E$18)*W953),VLOOKUP(VALUE(_xlfn.SINGLE(Q:Q)),Rates!A:C,3,0)*W953)))</f>
        <v/>
      </c>
      <c r="AD953" s="168">
        <f>IFERROR(IF(R953="Beer","",IF(OR(Q953=1,Q953=2,Q953=3,Q953=4),VLOOKUP(Q953,Rates!$A$31:$B$34,2,0)*W953,IF(V953=1,VLOOKUP(U953,'REB BEV MIN MKUP'!B:E,4,0),IF(V953&gt;1,VLOOKUP(VALUE(W953),'REB BEV MIN MKUP'!O:Q,3,0),0)))),0)</f>
        <v>0</v>
      </c>
      <c r="AE953" s="62" t="str">
        <f t="shared" si="484"/>
        <v/>
      </c>
      <c r="AF953" s="63" t="str">
        <f t="shared" si="485"/>
        <v/>
      </c>
      <c r="AG953" s="64" t="str">
        <f t="shared" si="486"/>
        <v/>
      </c>
      <c r="AH953" s="65" t="str">
        <f t="shared" si="487"/>
        <v/>
      </c>
      <c r="AI953" s="66" t="str">
        <f>IF(AE:AE="","",IF(R953="Refreshment Beverage",AK953*(Rates!J$19/100),ROUND(SUM(AH953*(Rates!$J$8/100)),4)))</f>
        <v/>
      </c>
      <c r="AJ953" s="67" t="str">
        <f t="shared" si="488"/>
        <v/>
      </c>
      <c r="AK953" s="22" t="str">
        <f t="shared" si="489"/>
        <v/>
      </c>
      <c r="AL953" s="62" t="str">
        <f t="shared" si="490"/>
        <v/>
      </c>
      <c r="AM953" s="63" t="str">
        <f>IF(AS953="","",IF(R953="Refreshment Beverage",ROUND(AS953*Rates!K$19,4),ROUND(AO953*(VLOOKUP(VALUE(Q953),Rates!G$4:L$12,3,0)),4)))</f>
        <v/>
      </c>
      <c r="AN953" s="68" t="str">
        <f>IF(AS953="","",IF(R953="Refreshment Beverage",AS953*(Rates!J$19/100),MAX(AM953,AB953)))</f>
        <v/>
      </c>
      <c r="AO953" s="69" t="str">
        <f t="shared" si="491"/>
        <v/>
      </c>
      <c r="AP953" s="69" t="str">
        <f t="shared" si="492"/>
        <v/>
      </c>
      <c r="AQ953" s="70" t="str">
        <f>IF(AS953="","",IF(R953="Refreshment Beverage",ROUND(SUM(VLOOKUP(Q:Q,Rates!G$15:L$19,3,0)*(AS953-Y953-Z953-AA953)),4),ROUND(SUM(Rates!$K$8*AS953),4)))</f>
        <v/>
      </c>
      <c r="AR953" s="66" t="str">
        <f t="shared" si="493"/>
        <v/>
      </c>
      <c r="AS953" s="22" t="str">
        <f t="shared" si="494"/>
        <v/>
      </c>
      <c r="AT953" s="62" t="str">
        <f t="shared" si="495"/>
        <v/>
      </c>
      <c r="AU953" s="63" t="str">
        <f>IF(AX953="","",IF(R953="Refreshment Beverage",ROUND((BA953-Y953-Z953-AA953)*VLOOKUP(VALUE(Q953),Rates!G$15:L$19,3,0),4),ROUND(AW953*(VLOOKUP(VALUE(Q953),Rates!G:L,3,0)),4)))</f>
        <v/>
      </c>
      <c r="AV953" s="68" t="str">
        <f t="shared" si="496"/>
        <v/>
      </c>
      <c r="AW953" s="69" t="str">
        <f t="shared" si="497"/>
        <v/>
      </c>
      <c r="AX953" s="65" t="str">
        <f t="shared" si="498"/>
        <v/>
      </c>
      <c r="AY953" s="70" t="str">
        <f>IF(AX953="","",IF(R953="Refreshment Beverage",ROUND(SUM(AX953*Rates!K$19),4),ROUND(SUM(AX953*(Rates!J$8/100)),4)))</f>
        <v/>
      </c>
      <c r="AZ953" s="67" t="str">
        <f t="shared" si="499"/>
        <v/>
      </c>
      <c r="BA953" s="22" t="str">
        <f t="shared" si="500"/>
        <v/>
      </c>
      <c r="BD953" s="171"/>
      <c r="BE953" s="171"/>
      <c r="BF953" s="171"/>
      <c r="BG953" s="171"/>
    </row>
    <row r="954" spans="11:59" ht="12.75" customHeight="1" x14ac:dyDescent="0.3">
      <c r="K954" s="42" t="str">
        <f t="shared" si="472"/>
        <v/>
      </c>
      <c r="L954" s="55" t="str">
        <f t="shared" si="473"/>
        <v/>
      </c>
      <c r="M954" s="43" t="str">
        <f t="shared" si="474"/>
        <v/>
      </c>
      <c r="N954" s="56" t="str" cm="1">
        <f t="array" ref="N954">IFERROR(IF(_xlfn.SINGLE(B:B)="","",IF(R954="Beer",SUM(LOOKUP(2,1/(Rates!$B$3:$B$5&lt;=W954)/(Rates!$C$3:$C$5&gt;=W954),Rates!$D$3:$D$5)*(X954/100)*W954),IF(R954="Refreshment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56" t="str">
        <f t="shared" si="475"/>
        <v/>
      </c>
      <c r="P954" s="53"/>
      <c r="Q954" s="14" t="str">
        <f t="shared" si="476"/>
        <v/>
      </c>
      <c r="R954" s="57" t="str">
        <f t="shared" si="477"/>
        <v/>
      </c>
      <c r="S954" s="58" t="str">
        <f>IF(B954="","",IF(R954="Refreshment Beverage",VLOOKUP(VALUE(Q954),Rates!G$15:L$19,2,0),VLOOKUP(VALUE(Q954),Rates!G$4:L$12,2,0)))</f>
        <v/>
      </c>
      <c r="T954" s="58" t="str">
        <f t="shared" si="478"/>
        <v/>
      </c>
      <c r="U954" s="58" t="str">
        <f t="shared" si="479"/>
        <v/>
      </c>
      <c r="V954" s="58" t="str">
        <f t="shared" si="480"/>
        <v/>
      </c>
      <c r="W954" s="58" t="str">
        <f t="shared" si="481"/>
        <v/>
      </c>
      <c r="X954" s="59" t="str">
        <f t="shared" si="482"/>
        <v/>
      </c>
      <c r="Y954" s="60" t="str">
        <f>IF(B:B="","",IF(R954="Refreshment Beverage",VLOOKUP(Q954,Rates!G$15:L$19,6,0)*W954,VLOOKUP(Q954,Rates!G$4:L$12,6,0)*W954))</f>
        <v/>
      </c>
      <c r="Z954" s="60" t="str">
        <f t="shared" si="483"/>
        <v/>
      </c>
      <c r="AA954" s="60" t="str">
        <f t="shared" si="471"/>
        <v/>
      </c>
      <c r="AB954" s="61" t="str" cm="1">
        <f t="array" ref="AB954">IF(_xlfn.SINGLE(B:B)="","",IF(R954="Refreshment Beverage","",IF(AND(R954="Beer",Q954=0),SUM(LOOKUP(2,1/(Rates!$B$15:$B$18&lt;=W954)/(Rates!$C$15:$C$18&gt;=W954),Rates!$D$15:$D$18)*W954),VLOOKUP(VALUE(_xlfn.SINGLE(Q:Q)),Rates!A:B,2,0)*W954)))</f>
        <v/>
      </c>
      <c r="AC954" s="61" t="str" cm="1">
        <f t="array" ref="AC954">IF(_xlfn.SINGLE(B:B)="","",IF(R954="Refreshment Beverage","",IF(AND(R954="Beer",Q954=0),SUM(LOOKUP(2,1/(Rates!$B$15:$B$18&lt;=W954)/(Rates!$C$15:$C$18&gt;=W954),Rates!$E$15:$E$18)*W954),VLOOKUP(VALUE(_xlfn.SINGLE(Q:Q)),Rates!A:C,3,0)*W954)))</f>
        <v/>
      </c>
      <c r="AD954" s="168">
        <f>IFERROR(IF(R954="Beer","",IF(OR(Q954=1,Q954=2,Q954=3,Q954=4),VLOOKUP(Q954,Rates!$A$31:$B$34,2,0)*W954,IF(V954=1,VLOOKUP(U954,'REB BEV MIN MKUP'!B:E,4,0),IF(V954&gt;1,VLOOKUP(VALUE(W954),'REB BEV MIN MKUP'!O:Q,3,0),0)))),0)</f>
        <v>0</v>
      </c>
      <c r="AE954" s="62" t="str">
        <f t="shared" si="484"/>
        <v/>
      </c>
      <c r="AF954" s="63" t="str">
        <f t="shared" si="485"/>
        <v/>
      </c>
      <c r="AG954" s="64" t="str">
        <f t="shared" si="486"/>
        <v/>
      </c>
      <c r="AH954" s="65" t="str">
        <f t="shared" si="487"/>
        <v/>
      </c>
      <c r="AI954" s="66" t="str">
        <f>IF(AE:AE="","",IF(R954="Refreshment Beverage",AK954*(Rates!J$19/100),ROUND(SUM(AH954*(Rates!$J$8/100)),4)))</f>
        <v/>
      </c>
      <c r="AJ954" s="67" t="str">
        <f t="shared" si="488"/>
        <v/>
      </c>
      <c r="AK954" s="22" t="str">
        <f t="shared" si="489"/>
        <v/>
      </c>
      <c r="AL954" s="62" t="str">
        <f t="shared" si="490"/>
        <v/>
      </c>
      <c r="AM954" s="63" t="str">
        <f>IF(AS954="","",IF(R954="Refreshment Beverage",ROUND(AS954*Rates!K$19,4),ROUND(AO954*(VLOOKUP(VALUE(Q954),Rates!G$4:L$12,3,0)),4)))</f>
        <v/>
      </c>
      <c r="AN954" s="68" t="str">
        <f>IF(AS954="","",IF(R954="Refreshment Beverage",AS954*(Rates!J$19/100),MAX(AM954,AB954)))</f>
        <v/>
      </c>
      <c r="AO954" s="69" t="str">
        <f t="shared" si="491"/>
        <v/>
      </c>
      <c r="AP954" s="69" t="str">
        <f t="shared" si="492"/>
        <v/>
      </c>
      <c r="AQ954" s="70" t="str">
        <f>IF(AS954="","",IF(R954="Refreshment Beverage",ROUND(SUM(VLOOKUP(Q:Q,Rates!G$15:L$19,3,0)*(AS954-Y954-Z954-AA954)),4),ROUND(SUM(Rates!$K$8*AS954),4)))</f>
        <v/>
      </c>
      <c r="AR954" s="66" t="str">
        <f t="shared" si="493"/>
        <v/>
      </c>
      <c r="AS954" s="22" t="str">
        <f t="shared" si="494"/>
        <v/>
      </c>
      <c r="AT954" s="62" t="str">
        <f t="shared" si="495"/>
        <v/>
      </c>
      <c r="AU954" s="63" t="str">
        <f>IF(AX954="","",IF(R954="Refreshment Beverage",ROUND((BA954-Y954-Z954-AA954)*VLOOKUP(VALUE(Q954),Rates!G$15:L$19,3,0),4),ROUND(AW954*(VLOOKUP(VALUE(Q954),Rates!G:L,3,0)),4)))</f>
        <v/>
      </c>
      <c r="AV954" s="68" t="str">
        <f t="shared" si="496"/>
        <v/>
      </c>
      <c r="AW954" s="69" t="str">
        <f t="shared" si="497"/>
        <v/>
      </c>
      <c r="AX954" s="65" t="str">
        <f t="shared" si="498"/>
        <v/>
      </c>
      <c r="AY954" s="70" t="str">
        <f>IF(AX954="","",IF(R954="Refreshment Beverage",ROUND(SUM(AX954*Rates!K$19),4),ROUND(SUM(AX954*(Rates!J$8/100)),4)))</f>
        <v/>
      </c>
      <c r="AZ954" s="67" t="str">
        <f t="shared" si="499"/>
        <v/>
      </c>
      <c r="BA954" s="22" t="str">
        <f t="shared" si="500"/>
        <v/>
      </c>
      <c r="BD954" s="171"/>
      <c r="BE954" s="171"/>
      <c r="BF954" s="171"/>
      <c r="BG954" s="171"/>
    </row>
    <row r="955" spans="11:59" ht="12.75" customHeight="1" x14ac:dyDescent="0.3">
      <c r="K955" s="42" t="str">
        <f t="shared" si="472"/>
        <v/>
      </c>
      <c r="L955" s="55" t="str">
        <f t="shared" si="473"/>
        <v/>
      </c>
      <c r="M955" s="43" t="str">
        <f t="shared" si="474"/>
        <v/>
      </c>
      <c r="N955" s="56" t="str" cm="1">
        <f t="array" ref="N955">IFERROR(IF(_xlfn.SINGLE(B:B)="","",IF(R955="Beer",SUM(LOOKUP(2,1/(Rates!$B$3:$B$5&lt;=W955)/(Rates!$C$3:$C$5&gt;=W955),Rates!$D$3:$D$5)*(X955/100)*W955),IF(R955="Refreshment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56" t="str">
        <f t="shared" si="475"/>
        <v/>
      </c>
      <c r="P955" s="53"/>
      <c r="Q955" s="14" t="str">
        <f t="shared" si="476"/>
        <v/>
      </c>
      <c r="R955" s="57" t="str">
        <f t="shared" si="477"/>
        <v/>
      </c>
      <c r="S955" s="58" t="str">
        <f>IF(B955="","",IF(R955="Refreshment Beverage",VLOOKUP(VALUE(Q955),Rates!G$15:L$19,2,0),VLOOKUP(VALUE(Q955),Rates!G$4:L$12,2,0)))</f>
        <v/>
      </c>
      <c r="T955" s="58" t="str">
        <f t="shared" si="478"/>
        <v/>
      </c>
      <c r="U955" s="58" t="str">
        <f t="shared" si="479"/>
        <v/>
      </c>
      <c r="V955" s="58" t="str">
        <f t="shared" si="480"/>
        <v/>
      </c>
      <c r="W955" s="58" t="str">
        <f t="shared" si="481"/>
        <v/>
      </c>
      <c r="X955" s="59" t="str">
        <f t="shared" si="482"/>
        <v/>
      </c>
      <c r="Y955" s="60" t="str">
        <f>IF(B:B="","",IF(R955="Refreshment Beverage",VLOOKUP(Q955,Rates!G$15:L$19,6,0)*W955,VLOOKUP(Q955,Rates!G$4:L$12,6,0)*W955))</f>
        <v/>
      </c>
      <c r="Z955" s="60" t="str">
        <f t="shared" si="483"/>
        <v/>
      </c>
      <c r="AA955" s="60" t="str">
        <f t="shared" si="471"/>
        <v/>
      </c>
      <c r="AB955" s="61" t="str" cm="1">
        <f t="array" ref="AB955">IF(_xlfn.SINGLE(B:B)="","",IF(R955="Refreshment Beverage","",IF(AND(R955="Beer",Q955=0),SUM(LOOKUP(2,1/(Rates!$B$15:$B$18&lt;=W955)/(Rates!$C$15:$C$18&gt;=W955),Rates!$D$15:$D$18)*W955),VLOOKUP(VALUE(_xlfn.SINGLE(Q:Q)),Rates!A:B,2,0)*W955)))</f>
        <v/>
      </c>
      <c r="AC955" s="61" t="str" cm="1">
        <f t="array" ref="AC955">IF(_xlfn.SINGLE(B:B)="","",IF(R955="Refreshment Beverage","",IF(AND(R955="Beer",Q955=0),SUM(LOOKUP(2,1/(Rates!$B$15:$B$18&lt;=W955)/(Rates!$C$15:$C$18&gt;=W955),Rates!$E$15:$E$18)*W955),VLOOKUP(VALUE(_xlfn.SINGLE(Q:Q)),Rates!A:C,3,0)*W955)))</f>
        <v/>
      </c>
      <c r="AD955" s="168">
        <f>IFERROR(IF(R955="Beer","",IF(OR(Q955=1,Q955=2,Q955=3,Q955=4),VLOOKUP(Q955,Rates!$A$31:$B$34,2,0)*W955,IF(V955=1,VLOOKUP(U955,'REB BEV MIN MKUP'!B:E,4,0),IF(V955&gt;1,VLOOKUP(VALUE(W955),'REB BEV MIN MKUP'!O:Q,3,0),0)))),0)</f>
        <v>0</v>
      </c>
      <c r="AE955" s="62" t="str">
        <f t="shared" si="484"/>
        <v/>
      </c>
      <c r="AF955" s="63" t="str">
        <f t="shared" si="485"/>
        <v/>
      </c>
      <c r="AG955" s="64" t="str">
        <f t="shared" si="486"/>
        <v/>
      </c>
      <c r="AH955" s="65" t="str">
        <f t="shared" si="487"/>
        <v/>
      </c>
      <c r="AI955" s="66" t="str">
        <f>IF(AE:AE="","",IF(R955="Refreshment Beverage",AK955*(Rates!J$19/100),ROUND(SUM(AH955*(Rates!$J$8/100)),4)))</f>
        <v/>
      </c>
      <c r="AJ955" s="67" t="str">
        <f t="shared" si="488"/>
        <v/>
      </c>
      <c r="AK955" s="22" t="str">
        <f t="shared" si="489"/>
        <v/>
      </c>
      <c r="AL955" s="62" t="str">
        <f t="shared" si="490"/>
        <v/>
      </c>
      <c r="AM955" s="63" t="str">
        <f>IF(AS955="","",IF(R955="Refreshment Beverage",ROUND(AS955*Rates!K$19,4),ROUND(AO955*(VLOOKUP(VALUE(Q955),Rates!G$4:L$12,3,0)),4)))</f>
        <v/>
      </c>
      <c r="AN955" s="68" t="str">
        <f>IF(AS955="","",IF(R955="Refreshment Beverage",AS955*(Rates!J$19/100),MAX(AM955,AB955)))</f>
        <v/>
      </c>
      <c r="AO955" s="69" t="str">
        <f t="shared" si="491"/>
        <v/>
      </c>
      <c r="AP955" s="69" t="str">
        <f t="shared" si="492"/>
        <v/>
      </c>
      <c r="AQ955" s="70" t="str">
        <f>IF(AS955="","",IF(R955="Refreshment Beverage",ROUND(SUM(VLOOKUP(Q:Q,Rates!G$15:L$19,3,0)*(AS955-Y955-Z955-AA955)),4),ROUND(SUM(Rates!$K$8*AS955),4)))</f>
        <v/>
      </c>
      <c r="AR955" s="66" t="str">
        <f t="shared" si="493"/>
        <v/>
      </c>
      <c r="AS955" s="22" t="str">
        <f t="shared" si="494"/>
        <v/>
      </c>
      <c r="AT955" s="62" t="str">
        <f t="shared" si="495"/>
        <v/>
      </c>
      <c r="AU955" s="63" t="str">
        <f>IF(AX955="","",IF(R955="Refreshment Beverage",ROUND((BA955-Y955-Z955-AA955)*VLOOKUP(VALUE(Q955),Rates!G$15:L$19,3,0),4),ROUND(AW955*(VLOOKUP(VALUE(Q955),Rates!G:L,3,0)),4)))</f>
        <v/>
      </c>
      <c r="AV955" s="68" t="str">
        <f t="shared" si="496"/>
        <v/>
      </c>
      <c r="AW955" s="69" t="str">
        <f t="shared" si="497"/>
        <v/>
      </c>
      <c r="AX955" s="65" t="str">
        <f t="shared" si="498"/>
        <v/>
      </c>
      <c r="AY955" s="70" t="str">
        <f>IF(AX955="","",IF(R955="Refreshment Beverage",ROUND(SUM(AX955*Rates!K$19),4),ROUND(SUM(AX955*(Rates!J$8/100)),4)))</f>
        <v/>
      </c>
      <c r="AZ955" s="67" t="str">
        <f t="shared" si="499"/>
        <v/>
      </c>
      <c r="BA955" s="22" t="str">
        <f t="shared" si="500"/>
        <v/>
      </c>
      <c r="BD955" s="171"/>
      <c r="BE955" s="171"/>
      <c r="BF955" s="171"/>
      <c r="BG955" s="171"/>
    </row>
    <row r="956" spans="11:59" ht="12.75" customHeight="1" x14ac:dyDescent="0.3">
      <c r="K956" s="42" t="str">
        <f t="shared" si="472"/>
        <v/>
      </c>
      <c r="L956" s="55" t="str">
        <f t="shared" si="473"/>
        <v/>
      </c>
      <c r="M956" s="43" t="str">
        <f t="shared" si="474"/>
        <v/>
      </c>
      <c r="N956" s="56" t="str" cm="1">
        <f t="array" ref="N956">IFERROR(IF(_xlfn.SINGLE(B:B)="","",IF(R956="Beer",SUM(LOOKUP(2,1/(Rates!$B$3:$B$5&lt;=W956)/(Rates!$C$3:$C$5&gt;=W956),Rates!$D$3:$D$5)*(X956/100)*W956),IF(R956="Refreshment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56" t="str">
        <f t="shared" si="475"/>
        <v/>
      </c>
      <c r="P956" s="53"/>
      <c r="Q956" s="14" t="str">
        <f t="shared" si="476"/>
        <v/>
      </c>
      <c r="R956" s="57" t="str">
        <f t="shared" si="477"/>
        <v/>
      </c>
      <c r="S956" s="58" t="str">
        <f>IF(B956="","",IF(R956="Refreshment Beverage",VLOOKUP(VALUE(Q956),Rates!G$15:L$19,2,0),VLOOKUP(VALUE(Q956),Rates!G$4:L$12,2,0)))</f>
        <v/>
      </c>
      <c r="T956" s="58" t="str">
        <f t="shared" si="478"/>
        <v/>
      </c>
      <c r="U956" s="58" t="str">
        <f t="shared" si="479"/>
        <v/>
      </c>
      <c r="V956" s="58" t="str">
        <f t="shared" si="480"/>
        <v/>
      </c>
      <c r="W956" s="58" t="str">
        <f t="shared" si="481"/>
        <v/>
      </c>
      <c r="X956" s="59" t="str">
        <f t="shared" si="482"/>
        <v/>
      </c>
      <c r="Y956" s="60" t="str">
        <f>IF(B:B="","",IF(R956="Refreshment Beverage",VLOOKUP(Q956,Rates!G$15:L$19,6,0)*W956,VLOOKUP(Q956,Rates!G$4:L$12,6,0)*W956))</f>
        <v/>
      </c>
      <c r="Z956" s="60" t="str">
        <f t="shared" si="483"/>
        <v/>
      </c>
      <c r="AA956" s="60" t="str">
        <f t="shared" si="471"/>
        <v/>
      </c>
      <c r="AB956" s="61" t="str" cm="1">
        <f t="array" ref="AB956">IF(_xlfn.SINGLE(B:B)="","",IF(R956="Refreshment Beverage","",IF(AND(R956="Beer",Q956=0),SUM(LOOKUP(2,1/(Rates!$B$15:$B$18&lt;=W956)/(Rates!$C$15:$C$18&gt;=W956),Rates!$D$15:$D$18)*W956),VLOOKUP(VALUE(_xlfn.SINGLE(Q:Q)),Rates!A:B,2,0)*W956)))</f>
        <v/>
      </c>
      <c r="AC956" s="61" t="str" cm="1">
        <f t="array" ref="AC956">IF(_xlfn.SINGLE(B:B)="","",IF(R956="Refreshment Beverage","",IF(AND(R956="Beer",Q956=0),SUM(LOOKUP(2,1/(Rates!$B$15:$B$18&lt;=W956)/(Rates!$C$15:$C$18&gt;=W956),Rates!$E$15:$E$18)*W956),VLOOKUP(VALUE(_xlfn.SINGLE(Q:Q)),Rates!A:C,3,0)*W956)))</f>
        <v/>
      </c>
      <c r="AD956" s="168">
        <f>IFERROR(IF(R956="Beer","",IF(OR(Q956=1,Q956=2,Q956=3,Q956=4),VLOOKUP(Q956,Rates!$A$31:$B$34,2,0)*W956,IF(V956=1,VLOOKUP(U956,'REB BEV MIN MKUP'!B:E,4,0),IF(V956&gt;1,VLOOKUP(VALUE(W956),'REB BEV MIN MKUP'!O:Q,3,0),0)))),0)</f>
        <v>0</v>
      </c>
      <c r="AE956" s="62" t="str">
        <f t="shared" si="484"/>
        <v/>
      </c>
      <c r="AF956" s="63" t="str">
        <f t="shared" si="485"/>
        <v/>
      </c>
      <c r="AG956" s="64" t="str">
        <f t="shared" si="486"/>
        <v/>
      </c>
      <c r="AH956" s="65" t="str">
        <f t="shared" si="487"/>
        <v/>
      </c>
      <c r="AI956" s="66" t="str">
        <f>IF(AE:AE="","",IF(R956="Refreshment Beverage",AK956*(Rates!J$19/100),ROUND(SUM(AH956*(Rates!$J$8/100)),4)))</f>
        <v/>
      </c>
      <c r="AJ956" s="67" t="str">
        <f t="shared" si="488"/>
        <v/>
      </c>
      <c r="AK956" s="22" t="str">
        <f t="shared" si="489"/>
        <v/>
      </c>
      <c r="AL956" s="62" t="str">
        <f t="shared" si="490"/>
        <v/>
      </c>
      <c r="AM956" s="63" t="str">
        <f>IF(AS956="","",IF(R956="Refreshment Beverage",ROUND(AS956*Rates!K$19,4),ROUND(AO956*(VLOOKUP(VALUE(Q956),Rates!G$4:L$12,3,0)),4)))</f>
        <v/>
      </c>
      <c r="AN956" s="68" t="str">
        <f>IF(AS956="","",IF(R956="Refreshment Beverage",AS956*(Rates!J$19/100),MAX(AM956,AB956)))</f>
        <v/>
      </c>
      <c r="AO956" s="69" t="str">
        <f t="shared" si="491"/>
        <v/>
      </c>
      <c r="AP956" s="69" t="str">
        <f t="shared" si="492"/>
        <v/>
      </c>
      <c r="AQ956" s="70" t="str">
        <f>IF(AS956="","",IF(R956="Refreshment Beverage",ROUND(SUM(VLOOKUP(Q:Q,Rates!G$15:L$19,3,0)*(AS956-Y956-Z956-AA956)),4),ROUND(SUM(Rates!$K$8*AS956),4)))</f>
        <v/>
      </c>
      <c r="AR956" s="66" t="str">
        <f t="shared" si="493"/>
        <v/>
      </c>
      <c r="AS956" s="22" t="str">
        <f t="shared" si="494"/>
        <v/>
      </c>
      <c r="AT956" s="62" t="str">
        <f t="shared" si="495"/>
        <v/>
      </c>
      <c r="AU956" s="63" t="str">
        <f>IF(AX956="","",IF(R956="Refreshment Beverage",ROUND((BA956-Y956-Z956-AA956)*VLOOKUP(VALUE(Q956),Rates!G$15:L$19,3,0),4),ROUND(AW956*(VLOOKUP(VALUE(Q956),Rates!G:L,3,0)),4)))</f>
        <v/>
      </c>
      <c r="AV956" s="68" t="str">
        <f t="shared" si="496"/>
        <v/>
      </c>
      <c r="AW956" s="69" t="str">
        <f t="shared" si="497"/>
        <v/>
      </c>
      <c r="AX956" s="65" t="str">
        <f t="shared" si="498"/>
        <v/>
      </c>
      <c r="AY956" s="70" t="str">
        <f>IF(AX956="","",IF(R956="Refreshment Beverage",ROUND(SUM(AX956*Rates!K$19),4),ROUND(SUM(AX956*(Rates!J$8/100)),4)))</f>
        <v/>
      </c>
      <c r="AZ956" s="67" t="str">
        <f t="shared" si="499"/>
        <v/>
      </c>
      <c r="BA956" s="22" t="str">
        <f t="shared" si="500"/>
        <v/>
      </c>
      <c r="BD956" s="171"/>
      <c r="BE956" s="171"/>
      <c r="BF956" s="171"/>
      <c r="BG956" s="171"/>
    </row>
    <row r="957" spans="11:59" ht="12.75" customHeight="1" x14ac:dyDescent="0.3">
      <c r="K957" s="42" t="str">
        <f t="shared" si="472"/>
        <v/>
      </c>
      <c r="L957" s="55" t="str">
        <f t="shared" si="473"/>
        <v/>
      </c>
      <c r="M957" s="43" t="str">
        <f t="shared" si="474"/>
        <v/>
      </c>
      <c r="N957" s="56" t="str" cm="1">
        <f t="array" ref="N957">IFERROR(IF(_xlfn.SINGLE(B:B)="","",IF(R957="Beer",SUM(LOOKUP(2,1/(Rates!$B$3:$B$5&lt;=W957)/(Rates!$C$3:$C$5&gt;=W957),Rates!$D$3:$D$5)*(X957/100)*W957),IF(R957="Refreshment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56" t="str">
        <f t="shared" si="475"/>
        <v/>
      </c>
      <c r="P957" s="53"/>
      <c r="Q957" s="14" t="str">
        <f t="shared" si="476"/>
        <v/>
      </c>
      <c r="R957" s="57" t="str">
        <f t="shared" si="477"/>
        <v/>
      </c>
      <c r="S957" s="58" t="str">
        <f>IF(B957="","",IF(R957="Refreshment Beverage",VLOOKUP(VALUE(Q957),Rates!G$15:L$19,2,0),VLOOKUP(VALUE(Q957),Rates!G$4:L$12,2,0)))</f>
        <v/>
      </c>
      <c r="T957" s="58" t="str">
        <f t="shared" si="478"/>
        <v/>
      </c>
      <c r="U957" s="58" t="str">
        <f t="shared" si="479"/>
        <v/>
      </c>
      <c r="V957" s="58" t="str">
        <f t="shared" si="480"/>
        <v/>
      </c>
      <c r="W957" s="58" t="str">
        <f t="shared" si="481"/>
        <v/>
      </c>
      <c r="X957" s="59" t="str">
        <f t="shared" si="482"/>
        <v/>
      </c>
      <c r="Y957" s="60" t="str">
        <f>IF(B:B="","",IF(R957="Refreshment Beverage",VLOOKUP(Q957,Rates!G$15:L$19,6,0)*W957,VLOOKUP(Q957,Rates!G$4:L$12,6,0)*W957))</f>
        <v/>
      </c>
      <c r="Z957" s="60" t="str">
        <f t="shared" si="483"/>
        <v/>
      </c>
      <c r="AA957" s="60" t="str">
        <f t="shared" si="471"/>
        <v/>
      </c>
      <c r="AB957" s="61" t="str" cm="1">
        <f t="array" ref="AB957">IF(_xlfn.SINGLE(B:B)="","",IF(R957="Refreshment Beverage","",IF(AND(R957="Beer",Q957=0),SUM(LOOKUP(2,1/(Rates!$B$15:$B$18&lt;=W957)/(Rates!$C$15:$C$18&gt;=W957),Rates!$D$15:$D$18)*W957),VLOOKUP(VALUE(_xlfn.SINGLE(Q:Q)),Rates!A:B,2,0)*W957)))</f>
        <v/>
      </c>
      <c r="AC957" s="61" t="str" cm="1">
        <f t="array" ref="AC957">IF(_xlfn.SINGLE(B:B)="","",IF(R957="Refreshment Beverage","",IF(AND(R957="Beer",Q957=0),SUM(LOOKUP(2,1/(Rates!$B$15:$B$18&lt;=W957)/(Rates!$C$15:$C$18&gt;=W957),Rates!$E$15:$E$18)*W957),VLOOKUP(VALUE(_xlfn.SINGLE(Q:Q)),Rates!A:C,3,0)*W957)))</f>
        <v/>
      </c>
      <c r="AD957" s="168">
        <f>IFERROR(IF(R957="Beer","",IF(OR(Q957=1,Q957=2,Q957=3,Q957=4),VLOOKUP(Q957,Rates!$A$31:$B$34,2,0)*W957,IF(V957=1,VLOOKUP(U957,'REB BEV MIN MKUP'!B:E,4,0),IF(V957&gt;1,VLOOKUP(VALUE(W957),'REB BEV MIN MKUP'!O:Q,3,0),0)))),0)</f>
        <v>0</v>
      </c>
      <c r="AE957" s="62" t="str">
        <f t="shared" si="484"/>
        <v/>
      </c>
      <c r="AF957" s="63" t="str">
        <f t="shared" si="485"/>
        <v/>
      </c>
      <c r="AG957" s="64" t="str">
        <f t="shared" si="486"/>
        <v/>
      </c>
      <c r="AH957" s="65" t="str">
        <f t="shared" si="487"/>
        <v/>
      </c>
      <c r="AI957" s="66" t="str">
        <f>IF(AE:AE="","",IF(R957="Refreshment Beverage",AK957*(Rates!J$19/100),ROUND(SUM(AH957*(Rates!$J$8/100)),4)))</f>
        <v/>
      </c>
      <c r="AJ957" s="67" t="str">
        <f t="shared" si="488"/>
        <v/>
      </c>
      <c r="AK957" s="22" t="str">
        <f t="shared" si="489"/>
        <v/>
      </c>
      <c r="AL957" s="62" t="str">
        <f t="shared" si="490"/>
        <v/>
      </c>
      <c r="AM957" s="63" t="str">
        <f>IF(AS957="","",IF(R957="Refreshment Beverage",ROUND(AS957*Rates!K$19,4),ROUND(AO957*(VLOOKUP(VALUE(Q957),Rates!G$4:L$12,3,0)),4)))</f>
        <v/>
      </c>
      <c r="AN957" s="68" t="str">
        <f>IF(AS957="","",IF(R957="Refreshment Beverage",AS957*(Rates!J$19/100),MAX(AM957,AB957)))</f>
        <v/>
      </c>
      <c r="AO957" s="69" t="str">
        <f t="shared" si="491"/>
        <v/>
      </c>
      <c r="AP957" s="69" t="str">
        <f t="shared" si="492"/>
        <v/>
      </c>
      <c r="AQ957" s="70" t="str">
        <f>IF(AS957="","",IF(R957="Refreshment Beverage",ROUND(SUM(VLOOKUP(Q:Q,Rates!G$15:L$19,3,0)*(AS957-Y957-Z957-AA957)),4),ROUND(SUM(Rates!$K$8*AS957),4)))</f>
        <v/>
      </c>
      <c r="AR957" s="66" t="str">
        <f t="shared" si="493"/>
        <v/>
      </c>
      <c r="AS957" s="22" t="str">
        <f t="shared" si="494"/>
        <v/>
      </c>
      <c r="AT957" s="62" t="str">
        <f t="shared" si="495"/>
        <v/>
      </c>
      <c r="AU957" s="63" t="str">
        <f>IF(AX957="","",IF(R957="Refreshment Beverage",ROUND((BA957-Y957-Z957-AA957)*VLOOKUP(VALUE(Q957),Rates!G$15:L$19,3,0),4),ROUND(AW957*(VLOOKUP(VALUE(Q957),Rates!G:L,3,0)),4)))</f>
        <v/>
      </c>
      <c r="AV957" s="68" t="str">
        <f t="shared" si="496"/>
        <v/>
      </c>
      <c r="AW957" s="69" t="str">
        <f t="shared" si="497"/>
        <v/>
      </c>
      <c r="AX957" s="65" t="str">
        <f t="shared" si="498"/>
        <v/>
      </c>
      <c r="AY957" s="70" t="str">
        <f>IF(AX957="","",IF(R957="Refreshment Beverage",ROUND(SUM(AX957*Rates!K$19),4),ROUND(SUM(AX957*(Rates!J$8/100)),4)))</f>
        <v/>
      </c>
      <c r="AZ957" s="67" t="str">
        <f t="shared" si="499"/>
        <v/>
      </c>
      <c r="BA957" s="22" t="str">
        <f t="shared" si="500"/>
        <v/>
      </c>
      <c r="BD957" s="171"/>
      <c r="BE957" s="171"/>
      <c r="BF957" s="171"/>
      <c r="BG957" s="171"/>
    </row>
    <row r="958" spans="11:59" ht="12.75" customHeight="1" x14ac:dyDescent="0.3">
      <c r="K958" s="42" t="str">
        <f t="shared" si="472"/>
        <v/>
      </c>
      <c r="L958" s="55" t="str">
        <f t="shared" si="473"/>
        <v/>
      </c>
      <c r="M958" s="43" t="str">
        <f t="shared" si="474"/>
        <v/>
      </c>
      <c r="N958" s="56" t="str" cm="1">
        <f t="array" ref="N958">IFERROR(IF(_xlfn.SINGLE(B:B)="","",IF(R958="Beer",SUM(LOOKUP(2,1/(Rates!$B$3:$B$5&lt;=W958)/(Rates!$C$3:$C$5&gt;=W958),Rates!$D$3:$D$5)*(X958/100)*W958),IF(R958="Refreshment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56" t="str">
        <f t="shared" si="475"/>
        <v/>
      </c>
      <c r="P958" s="53"/>
      <c r="Q958" s="14" t="str">
        <f t="shared" si="476"/>
        <v/>
      </c>
      <c r="R958" s="57" t="str">
        <f t="shared" si="477"/>
        <v/>
      </c>
      <c r="S958" s="58" t="str">
        <f>IF(B958="","",IF(R958="Refreshment Beverage",VLOOKUP(VALUE(Q958),Rates!G$15:L$19,2,0),VLOOKUP(VALUE(Q958),Rates!G$4:L$12,2,0)))</f>
        <v/>
      </c>
      <c r="T958" s="58" t="str">
        <f t="shared" si="478"/>
        <v/>
      </c>
      <c r="U958" s="58" t="str">
        <f t="shared" si="479"/>
        <v/>
      </c>
      <c r="V958" s="58" t="str">
        <f t="shared" si="480"/>
        <v/>
      </c>
      <c r="W958" s="58" t="str">
        <f t="shared" si="481"/>
        <v/>
      </c>
      <c r="X958" s="59" t="str">
        <f t="shared" si="482"/>
        <v/>
      </c>
      <c r="Y958" s="60" t="str">
        <f>IF(B:B="","",IF(R958="Refreshment Beverage",VLOOKUP(Q958,Rates!G$15:L$19,6,0)*W958,VLOOKUP(Q958,Rates!G$4:L$12,6,0)*W958))</f>
        <v/>
      </c>
      <c r="Z958" s="60" t="str">
        <f t="shared" si="483"/>
        <v/>
      </c>
      <c r="AA958" s="60" t="str">
        <f t="shared" si="471"/>
        <v/>
      </c>
      <c r="AB958" s="61" t="str" cm="1">
        <f t="array" ref="AB958">IF(_xlfn.SINGLE(B:B)="","",IF(R958="Refreshment Beverage","",IF(AND(R958="Beer",Q958=0),SUM(LOOKUP(2,1/(Rates!$B$15:$B$18&lt;=W958)/(Rates!$C$15:$C$18&gt;=W958),Rates!$D$15:$D$18)*W958),VLOOKUP(VALUE(_xlfn.SINGLE(Q:Q)),Rates!A:B,2,0)*W958)))</f>
        <v/>
      </c>
      <c r="AC958" s="61" t="str" cm="1">
        <f t="array" ref="AC958">IF(_xlfn.SINGLE(B:B)="","",IF(R958="Refreshment Beverage","",IF(AND(R958="Beer",Q958=0),SUM(LOOKUP(2,1/(Rates!$B$15:$B$18&lt;=W958)/(Rates!$C$15:$C$18&gt;=W958),Rates!$E$15:$E$18)*W958),VLOOKUP(VALUE(_xlfn.SINGLE(Q:Q)),Rates!A:C,3,0)*W958)))</f>
        <v/>
      </c>
      <c r="AD958" s="168">
        <f>IFERROR(IF(R958="Beer","",IF(OR(Q958=1,Q958=2,Q958=3,Q958=4),VLOOKUP(Q958,Rates!$A$31:$B$34,2,0)*W958,IF(V958=1,VLOOKUP(U958,'REB BEV MIN MKUP'!B:E,4,0),IF(V958&gt;1,VLOOKUP(VALUE(W958),'REB BEV MIN MKUP'!O:Q,3,0),0)))),0)</f>
        <v>0</v>
      </c>
      <c r="AE958" s="62" t="str">
        <f t="shared" si="484"/>
        <v/>
      </c>
      <c r="AF958" s="63" t="str">
        <f t="shared" si="485"/>
        <v/>
      </c>
      <c r="AG958" s="64" t="str">
        <f t="shared" si="486"/>
        <v/>
      </c>
      <c r="AH958" s="65" t="str">
        <f t="shared" si="487"/>
        <v/>
      </c>
      <c r="AI958" s="66" t="str">
        <f>IF(AE:AE="","",IF(R958="Refreshment Beverage",AK958*(Rates!J$19/100),ROUND(SUM(AH958*(Rates!$J$8/100)),4)))</f>
        <v/>
      </c>
      <c r="AJ958" s="67" t="str">
        <f t="shared" si="488"/>
        <v/>
      </c>
      <c r="AK958" s="22" t="str">
        <f t="shared" si="489"/>
        <v/>
      </c>
      <c r="AL958" s="62" t="str">
        <f t="shared" si="490"/>
        <v/>
      </c>
      <c r="AM958" s="63" t="str">
        <f>IF(AS958="","",IF(R958="Refreshment Beverage",ROUND(AS958*Rates!K$19,4),ROUND(AO958*(VLOOKUP(VALUE(Q958),Rates!G$4:L$12,3,0)),4)))</f>
        <v/>
      </c>
      <c r="AN958" s="68" t="str">
        <f>IF(AS958="","",IF(R958="Refreshment Beverage",AS958*(Rates!J$19/100),MAX(AM958,AB958)))</f>
        <v/>
      </c>
      <c r="AO958" s="69" t="str">
        <f t="shared" si="491"/>
        <v/>
      </c>
      <c r="AP958" s="69" t="str">
        <f t="shared" si="492"/>
        <v/>
      </c>
      <c r="AQ958" s="70" t="str">
        <f>IF(AS958="","",IF(R958="Refreshment Beverage",ROUND(SUM(VLOOKUP(Q:Q,Rates!G$15:L$19,3,0)*(AS958-Y958-Z958-AA958)),4),ROUND(SUM(Rates!$K$8*AS958),4)))</f>
        <v/>
      </c>
      <c r="AR958" s="66" t="str">
        <f t="shared" si="493"/>
        <v/>
      </c>
      <c r="AS958" s="22" t="str">
        <f t="shared" si="494"/>
        <v/>
      </c>
      <c r="AT958" s="62" t="str">
        <f t="shared" si="495"/>
        <v/>
      </c>
      <c r="AU958" s="63" t="str">
        <f>IF(AX958="","",IF(R958="Refreshment Beverage",ROUND((BA958-Y958-Z958-AA958)*VLOOKUP(VALUE(Q958),Rates!G$15:L$19,3,0),4),ROUND(AW958*(VLOOKUP(VALUE(Q958),Rates!G:L,3,0)),4)))</f>
        <v/>
      </c>
      <c r="AV958" s="68" t="str">
        <f t="shared" si="496"/>
        <v/>
      </c>
      <c r="AW958" s="69" t="str">
        <f t="shared" si="497"/>
        <v/>
      </c>
      <c r="AX958" s="65" t="str">
        <f t="shared" si="498"/>
        <v/>
      </c>
      <c r="AY958" s="70" t="str">
        <f>IF(AX958="","",IF(R958="Refreshment Beverage",ROUND(SUM(AX958*Rates!K$19),4),ROUND(SUM(AX958*(Rates!J$8/100)),4)))</f>
        <v/>
      </c>
      <c r="AZ958" s="67" t="str">
        <f t="shared" si="499"/>
        <v/>
      </c>
      <c r="BA958" s="22" t="str">
        <f t="shared" si="500"/>
        <v/>
      </c>
      <c r="BD958" s="171"/>
      <c r="BE958" s="171"/>
      <c r="BF958" s="171"/>
      <c r="BG958" s="171"/>
    </row>
    <row r="959" spans="11:59" ht="12.75" customHeight="1" x14ac:dyDescent="0.3">
      <c r="K959" s="42" t="str">
        <f t="shared" si="472"/>
        <v/>
      </c>
      <c r="L959" s="55" t="str">
        <f t="shared" si="473"/>
        <v/>
      </c>
      <c r="M959" s="43" t="str">
        <f t="shared" si="474"/>
        <v/>
      </c>
      <c r="N959" s="56" t="str" cm="1">
        <f t="array" ref="N959">IFERROR(IF(_xlfn.SINGLE(B:B)="","",IF(R959="Beer",SUM(LOOKUP(2,1/(Rates!$B$3:$B$5&lt;=W959)/(Rates!$C$3:$C$5&gt;=W959),Rates!$D$3:$D$5)*(X959/100)*W959),IF(R959="Refreshment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56" t="str">
        <f t="shared" si="475"/>
        <v/>
      </c>
      <c r="P959" s="53"/>
      <c r="Q959" s="14" t="str">
        <f t="shared" si="476"/>
        <v/>
      </c>
      <c r="R959" s="57" t="str">
        <f t="shared" si="477"/>
        <v/>
      </c>
      <c r="S959" s="58" t="str">
        <f>IF(B959="","",IF(R959="Refreshment Beverage",VLOOKUP(VALUE(Q959),Rates!G$15:L$19,2,0),VLOOKUP(VALUE(Q959),Rates!G$4:L$12,2,0)))</f>
        <v/>
      </c>
      <c r="T959" s="58" t="str">
        <f t="shared" si="478"/>
        <v/>
      </c>
      <c r="U959" s="58" t="str">
        <f t="shared" si="479"/>
        <v/>
      </c>
      <c r="V959" s="58" t="str">
        <f t="shared" si="480"/>
        <v/>
      </c>
      <c r="W959" s="58" t="str">
        <f t="shared" si="481"/>
        <v/>
      </c>
      <c r="X959" s="59" t="str">
        <f t="shared" si="482"/>
        <v/>
      </c>
      <c r="Y959" s="60" t="str">
        <f>IF(B:B="","",IF(R959="Refreshment Beverage",VLOOKUP(Q959,Rates!G$15:L$19,6,0)*W959,VLOOKUP(Q959,Rates!G$4:L$12,6,0)*W959))</f>
        <v/>
      </c>
      <c r="Z959" s="60" t="str">
        <f t="shared" si="483"/>
        <v/>
      </c>
      <c r="AA959" s="60" t="str">
        <f t="shared" si="471"/>
        <v/>
      </c>
      <c r="AB959" s="61" t="str" cm="1">
        <f t="array" ref="AB959">IF(_xlfn.SINGLE(B:B)="","",IF(R959="Refreshment Beverage","",IF(AND(R959="Beer",Q959=0),SUM(LOOKUP(2,1/(Rates!$B$15:$B$18&lt;=W959)/(Rates!$C$15:$C$18&gt;=W959),Rates!$D$15:$D$18)*W959),VLOOKUP(VALUE(_xlfn.SINGLE(Q:Q)),Rates!A:B,2,0)*W959)))</f>
        <v/>
      </c>
      <c r="AC959" s="61" t="str" cm="1">
        <f t="array" ref="AC959">IF(_xlfn.SINGLE(B:B)="","",IF(R959="Refreshment Beverage","",IF(AND(R959="Beer",Q959=0),SUM(LOOKUP(2,1/(Rates!$B$15:$B$18&lt;=W959)/(Rates!$C$15:$C$18&gt;=W959),Rates!$E$15:$E$18)*W959),VLOOKUP(VALUE(_xlfn.SINGLE(Q:Q)),Rates!A:C,3,0)*W959)))</f>
        <v/>
      </c>
      <c r="AD959" s="168">
        <f>IFERROR(IF(R959="Beer","",IF(OR(Q959=1,Q959=2,Q959=3,Q959=4),VLOOKUP(Q959,Rates!$A$31:$B$34,2,0)*W959,IF(V959=1,VLOOKUP(U959,'REB BEV MIN MKUP'!B:E,4,0),IF(V959&gt;1,VLOOKUP(VALUE(W959),'REB BEV MIN MKUP'!O:Q,3,0),0)))),0)</f>
        <v>0</v>
      </c>
      <c r="AE959" s="62" t="str">
        <f t="shared" si="484"/>
        <v/>
      </c>
      <c r="AF959" s="63" t="str">
        <f t="shared" si="485"/>
        <v/>
      </c>
      <c r="AG959" s="64" t="str">
        <f t="shared" si="486"/>
        <v/>
      </c>
      <c r="AH959" s="65" t="str">
        <f t="shared" si="487"/>
        <v/>
      </c>
      <c r="AI959" s="66" t="str">
        <f>IF(AE:AE="","",IF(R959="Refreshment Beverage",AK959*(Rates!J$19/100),ROUND(SUM(AH959*(Rates!$J$8/100)),4)))</f>
        <v/>
      </c>
      <c r="AJ959" s="67" t="str">
        <f t="shared" si="488"/>
        <v/>
      </c>
      <c r="AK959" s="22" t="str">
        <f t="shared" si="489"/>
        <v/>
      </c>
      <c r="AL959" s="62" t="str">
        <f t="shared" si="490"/>
        <v/>
      </c>
      <c r="AM959" s="63" t="str">
        <f>IF(AS959="","",IF(R959="Refreshment Beverage",ROUND(AS959*Rates!K$19,4),ROUND(AO959*(VLOOKUP(VALUE(Q959),Rates!G$4:L$12,3,0)),4)))</f>
        <v/>
      </c>
      <c r="AN959" s="68" t="str">
        <f>IF(AS959="","",IF(R959="Refreshment Beverage",AS959*(Rates!J$19/100),MAX(AM959,AB959)))</f>
        <v/>
      </c>
      <c r="AO959" s="69" t="str">
        <f t="shared" si="491"/>
        <v/>
      </c>
      <c r="AP959" s="69" t="str">
        <f t="shared" si="492"/>
        <v/>
      </c>
      <c r="AQ959" s="70" t="str">
        <f>IF(AS959="","",IF(R959="Refreshment Beverage",ROUND(SUM(VLOOKUP(Q:Q,Rates!G$15:L$19,3,0)*(AS959-Y959-Z959-AA959)),4),ROUND(SUM(Rates!$K$8*AS959),4)))</f>
        <v/>
      </c>
      <c r="AR959" s="66" t="str">
        <f t="shared" si="493"/>
        <v/>
      </c>
      <c r="AS959" s="22" t="str">
        <f t="shared" si="494"/>
        <v/>
      </c>
      <c r="AT959" s="62" t="str">
        <f t="shared" si="495"/>
        <v/>
      </c>
      <c r="AU959" s="63" t="str">
        <f>IF(AX959="","",IF(R959="Refreshment Beverage",ROUND((BA959-Y959-Z959-AA959)*VLOOKUP(VALUE(Q959),Rates!G$15:L$19,3,0),4),ROUND(AW959*(VLOOKUP(VALUE(Q959),Rates!G:L,3,0)),4)))</f>
        <v/>
      </c>
      <c r="AV959" s="68" t="str">
        <f t="shared" si="496"/>
        <v/>
      </c>
      <c r="AW959" s="69" t="str">
        <f t="shared" si="497"/>
        <v/>
      </c>
      <c r="AX959" s="65" t="str">
        <f t="shared" si="498"/>
        <v/>
      </c>
      <c r="AY959" s="70" t="str">
        <f>IF(AX959="","",IF(R959="Refreshment Beverage",ROUND(SUM(AX959*Rates!K$19),4),ROUND(SUM(AX959*(Rates!J$8/100)),4)))</f>
        <v/>
      </c>
      <c r="AZ959" s="67" t="str">
        <f t="shared" si="499"/>
        <v/>
      </c>
      <c r="BA959" s="22" t="str">
        <f t="shared" si="500"/>
        <v/>
      </c>
      <c r="BD959" s="171"/>
      <c r="BE959" s="171"/>
      <c r="BF959" s="171"/>
      <c r="BG959" s="171"/>
    </row>
    <row r="960" spans="11:59" ht="12.75" customHeight="1" x14ac:dyDescent="0.3">
      <c r="K960" s="42" t="str">
        <f t="shared" si="472"/>
        <v/>
      </c>
      <c r="L960" s="55" t="str">
        <f t="shared" si="473"/>
        <v/>
      </c>
      <c r="M960" s="43" t="str">
        <f t="shared" si="474"/>
        <v/>
      </c>
      <c r="N960" s="56" t="str" cm="1">
        <f t="array" ref="N960">IFERROR(IF(_xlfn.SINGLE(B:B)="","",IF(R960="Beer",SUM(LOOKUP(2,1/(Rates!$B$3:$B$5&lt;=W960)/(Rates!$C$3:$C$5&gt;=W960),Rates!$D$3:$D$5)*(X960/100)*W960),IF(R960="Refreshment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56" t="str">
        <f t="shared" si="475"/>
        <v/>
      </c>
      <c r="P960" s="53"/>
      <c r="Q960" s="14" t="str">
        <f t="shared" si="476"/>
        <v/>
      </c>
      <c r="R960" s="57" t="str">
        <f t="shared" si="477"/>
        <v/>
      </c>
      <c r="S960" s="58" t="str">
        <f>IF(B960="","",IF(R960="Refreshment Beverage",VLOOKUP(VALUE(Q960),Rates!G$15:L$19,2,0),VLOOKUP(VALUE(Q960),Rates!G$4:L$12,2,0)))</f>
        <v/>
      </c>
      <c r="T960" s="58" t="str">
        <f t="shared" si="478"/>
        <v/>
      </c>
      <c r="U960" s="58" t="str">
        <f t="shared" si="479"/>
        <v/>
      </c>
      <c r="V960" s="58" t="str">
        <f t="shared" si="480"/>
        <v/>
      </c>
      <c r="W960" s="58" t="str">
        <f t="shared" si="481"/>
        <v/>
      </c>
      <c r="X960" s="59" t="str">
        <f t="shared" si="482"/>
        <v/>
      </c>
      <c r="Y960" s="60" t="str">
        <f>IF(B:B="","",IF(R960="Refreshment Beverage",VLOOKUP(Q960,Rates!G$15:L$19,6,0)*W960,VLOOKUP(Q960,Rates!G$4:L$12,6,0)*W960))</f>
        <v/>
      </c>
      <c r="Z960" s="60" t="str">
        <f t="shared" si="483"/>
        <v/>
      </c>
      <c r="AA960" s="60" t="str">
        <f t="shared" si="471"/>
        <v/>
      </c>
      <c r="AB960" s="61" t="str" cm="1">
        <f t="array" ref="AB960">IF(_xlfn.SINGLE(B:B)="","",IF(R960="Refreshment Beverage","",IF(AND(R960="Beer",Q960=0),SUM(LOOKUP(2,1/(Rates!$B$15:$B$18&lt;=W960)/(Rates!$C$15:$C$18&gt;=W960),Rates!$D$15:$D$18)*W960),VLOOKUP(VALUE(_xlfn.SINGLE(Q:Q)),Rates!A:B,2,0)*W960)))</f>
        <v/>
      </c>
      <c r="AC960" s="61" t="str" cm="1">
        <f t="array" ref="AC960">IF(_xlfn.SINGLE(B:B)="","",IF(R960="Refreshment Beverage","",IF(AND(R960="Beer",Q960=0),SUM(LOOKUP(2,1/(Rates!$B$15:$B$18&lt;=W960)/(Rates!$C$15:$C$18&gt;=W960),Rates!$E$15:$E$18)*W960),VLOOKUP(VALUE(_xlfn.SINGLE(Q:Q)),Rates!A:C,3,0)*W960)))</f>
        <v/>
      </c>
      <c r="AD960" s="168">
        <f>IFERROR(IF(R960="Beer","",IF(OR(Q960=1,Q960=2,Q960=3,Q960=4),VLOOKUP(Q960,Rates!$A$31:$B$34,2,0)*W960,IF(V960=1,VLOOKUP(U960,'REB BEV MIN MKUP'!B:E,4,0),IF(V960&gt;1,VLOOKUP(VALUE(W960),'REB BEV MIN MKUP'!O:Q,3,0),0)))),0)</f>
        <v>0</v>
      </c>
      <c r="AE960" s="62" t="str">
        <f t="shared" si="484"/>
        <v/>
      </c>
      <c r="AF960" s="63" t="str">
        <f t="shared" si="485"/>
        <v/>
      </c>
      <c r="AG960" s="64" t="str">
        <f t="shared" si="486"/>
        <v/>
      </c>
      <c r="AH960" s="65" t="str">
        <f t="shared" si="487"/>
        <v/>
      </c>
      <c r="AI960" s="66" t="str">
        <f>IF(AE:AE="","",IF(R960="Refreshment Beverage",AK960*(Rates!J$19/100),ROUND(SUM(AH960*(Rates!$J$8/100)),4)))</f>
        <v/>
      </c>
      <c r="AJ960" s="67" t="str">
        <f t="shared" si="488"/>
        <v/>
      </c>
      <c r="AK960" s="22" t="str">
        <f t="shared" si="489"/>
        <v/>
      </c>
      <c r="AL960" s="62" t="str">
        <f t="shared" si="490"/>
        <v/>
      </c>
      <c r="AM960" s="63" t="str">
        <f>IF(AS960="","",IF(R960="Refreshment Beverage",ROUND(AS960*Rates!K$19,4),ROUND(AO960*(VLOOKUP(VALUE(Q960),Rates!G$4:L$12,3,0)),4)))</f>
        <v/>
      </c>
      <c r="AN960" s="68" t="str">
        <f>IF(AS960="","",IF(R960="Refreshment Beverage",AS960*(Rates!J$19/100),MAX(AM960,AB960)))</f>
        <v/>
      </c>
      <c r="AO960" s="69" t="str">
        <f t="shared" si="491"/>
        <v/>
      </c>
      <c r="AP960" s="69" t="str">
        <f t="shared" si="492"/>
        <v/>
      </c>
      <c r="AQ960" s="70" t="str">
        <f>IF(AS960="","",IF(R960="Refreshment Beverage",ROUND(SUM(VLOOKUP(Q:Q,Rates!G$15:L$19,3,0)*(AS960-Y960-Z960-AA960)),4),ROUND(SUM(Rates!$K$8*AS960),4)))</f>
        <v/>
      </c>
      <c r="AR960" s="66" t="str">
        <f t="shared" si="493"/>
        <v/>
      </c>
      <c r="AS960" s="22" t="str">
        <f t="shared" si="494"/>
        <v/>
      </c>
      <c r="AT960" s="62" t="str">
        <f t="shared" si="495"/>
        <v/>
      </c>
      <c r="AU960" s="63" t="str">
        <f>IF(AX960="","",IF(R960="Refreshment Beverage",ROUND((BA960-Y960-Z960-AA960)*VLOOKUP(VALUE(Q960),Rates!G$15:L$19,3,0),4),ROUND(AW960*(VLOOKUP(VALUE(Q960),Rates!G:L,3,0)),4)))</f>
        <v/>
      </c>
      <c r="AV960" s="68" t="str">
        <f t="shared" si="496"/>
        <v/>
      </c>
      <c r="AW960" s="69" t="str">
        <f t="shared" si="497"/>
        <v/>
      </c>
      <c r="AX960" s="65" t="str">
        <f t="shared" si="498"/>
        <v/>
      </c>
      <c r="AY960" s="70" t="str">
        <f>IF(AX960="","",IF(R960="Refreshment Beverage",ROUND(SUM(AX960*Rates!K$19),4),ROUND(SUM(AX960*(Rates!J$8/100)),4)))</f>
        <v/>
      </c>
      <c r="AZ960" s="67" t="str">
        <f t="shared" si="499"/>
        <v/>
      </c>
      <c r="BA960" s="22" t="str">
        <f t="shared" si="500"/>
        <v/>
      </c>
      <c r="BD960" s="171"/>
      <c r="BE960" s="171"/>
      <c r="BF960" s="171"/>
      <c r="BG960" s="171"/>
    </row>
    <row r="961" spans="11:59" ht="12.75" customHeight="1" x14ac:dyDescent="0.3">
      <c r="K961" s="42" t="str">
        <f t="shared" si="472"/>
        <v/>
      </c>
      <c r="L961" s="55" t="str">
        <f t="shared" si="473"/>
        <v/>
      </c>
      <c r="M961" s="43" t="str">
        <f t="shared" si="474"/>
        <v/>
      </c>
      <c r="N961" s="56" t="str" cm="1">
        <f t="array" ref="N961">IFERROR(IF(_xlfn.SINGLE(B:B)="","",IF(R961="Beer",SUM(LOOKUP(2,1/(Rates!$B$3:$B$5&lt;=W961)/(Rates!$C$3:$C$5&gt;=W961),Rates!$D$3:$D$5)*(X961/100)*W961),IF(R961="Refreshment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56" t="str">
        <f t="shared" si="475"/>
        <v/>
      </c>
      <c r="P961" s="53"/>
      <c r="Q961" s="14" t="str">
        <f t="shared" si="476"/>
        <v/>
      </c>
      <c r="R961" s="57" t="str">
        <f t="shared" si="477"/>
        <v/>
      </c>
      <c r="S961" s="58" t="str">
        <f>IF(B961="","",IF(R961="Refreshment Beverage",VLOOKUP(VALUE(Q961),Rates!G$15:L$19,2,0),VLOOKUP(VALUE(Q961),Rates!G$4:L$12,2,0)))</f>
        <v/>
      </c>
      <c r="T961" s="58" t="str">
        <f t="shared" si="478"/>
        <v/>
      </c>
      <c r="U961" s="58" t="str">
        <f t="shared" si="479"/>
        <v/>
      </c>
      <c r="V961" s="58" t="str">
        <f t="shared" si="480"/>
        <v/>
      </c>
      <c r="W961" s="58" t="str">
        <f t="shared" si="481"/>
        <v/>
      </c>
      <c r="X961" s="59" t="str">
        <f t="shared" si="482"/>
        <v/>
      </c>
      <c r="Y961" s="60" t="str">
        <f>IF(B:B="","",IF(R961="Refreshment Beverage",VLOOKUP(Q961,Rates!G$15:L$19,6,0)*W961,VLOOKUP(Q961,Rates!G$4:L$12,6,0)*W961))</f>
        <v/>
      </c>
      <c r="Z961" s="60" t="str">
        <f t="shared" si="483"/>
        <v/>
      </c>
      <c r="AA961" s="60" t="str">
        <f t="shared" si="471"/>
        <v/>
      </c>
      <c r="AB961" s="61" t="str" cm="1">
        <f t="array" ref="AB961">IF(_xlfn.SINGLE(B:B)="","",IF(R961="Refreshment Beverage","",IF(AND(R961="Beer",Q961=0),SUM(LOOKUP(2,1/(Rates!$B$15:$B$18&lt;=W961)/(Rates!$C$15:$C$18&gt;=W961),Rates!$D$15:$D$18)*W961),VLOOKUP(VALUE(_xlfn.SINGLE(Q:Q)),Rates!A:B,2,0)*W961)))</f>
        <v/>
      </c>
      <c r="AC961" s="61" t="str" cm="1">
        <f t="array" ref="AC961">IF(_xlfn.SINGLE(B:B)="","",IF(R961="Refreshment Beverage","",IF(AND(R961="Beer",Q961=0),SUM(LOOKUP(2,1/(Rates!$B$15:$B$18&lt;=W961)/(Rates!$C$15:$C$18&gt;=W961),Rates!$E$15:$E$18)*W961),VLOOKUP(VALUE(_xlfn.SINGLE(Q:Q)),Rates!A:C,3,0)*W961)))</f>
        <v/>
      </c>
      <c r="AD961" s="168">
        <f>IFERROR(IF(R961="Beer","",IF(OR(Q961=1,Q961=2,Q961=3,Q961=4),VLOOKUP(Q961,Rates!$A$31:$B$34,2,0)*W961,IF(V961=1,VLOOKUP(U961,'REB BEV MIN MKUP'!B:E,4,0),IF(V961&gt;1,VLOOKUP(VALUE(W961),'REB BEV MIN MKUP'!O:Q,3,0),0)))),0)</f>
        <v>0</v>
      </c>
      <c r="AE961" s="62" t="str">
        <f t="shared" si="484"/>
        <v/>
      </c>
      <c r="AF961" s="63" t="str">
        <f t="shared" si="485"/>
        <v/>
      </c>
      <c r="AG961" s="64" t="str">
        <f t="shared" si="486"/>
        <v/>
      </c>
      <c r="AH961" s="65" t="str">
        <f t="shared" si="487"/>
        <v/>
      </c>
      <c r="AI961" s="66" t="str">
        <f>IF(AE:AE="","",IF(R961="Refreshment Beverage",AK961*(Rates!J$19/100),ROUND(SUM(AH961*(Rates!$J$8/100)),4)))</f>
        <v/>
      </c>
      <c r="AJ961" s="67" t="str">
        <f t="shared" si="488"/>
        <v/>
      </c>
      <c r="AK961" s="22" t="str">
        <f t="shared" si="489"/>
        <v/>
      </c>
      <c r="AL961" s="62" t="str">
        <f t="shared" si="490"/>
        <v/>
      </c>
      <c r="AM961" s="63" t="str">
        <f>IF(AS961="","",IF(R961="Refreshment Beverage",ROUND(AS961*Rates!K$19,4),ROUND(AO961*(VLOOKUP(VALUE(Q961),Rates!G$4:L$12,3,0)),4)))</f>
        <v/>
      </c>
      <c r="AN961" s="68" t="str">
        <f>IF(AS961="","",IF(R961="Refreshment Beverage",AS961*(Rates!J$19/100),MAX(AM961,AB961)))</f>
        <v/>
      </c>
      <c r="AO961" s="69" t="str">
        <f t="shared" si="491"/>
        <v/>
      </c>
      <c r="AP961" s="69" t="str">
        <f t="shared" si="492"/>
        <v/>
      </c>
      <c r="AQ961" s="70" t="str">
        <f>IF(AS961="","",IF(R961="Refreshment Beverage",ROUND(SUM(VLOOKUP(Q:Q,Rates!G$15:L$19,3,0)*(AS961-Y961-Z961-AA961)),4),ROUND(SUM(Rates!$K$8*AS961),4)))</f>
        <v/>
      </c>
      <c r="AR961" s="66" t="str">
        <f t="shared" si="493"/>
        <v/>
      </c>
      <c r="AS961" s="22" t="str">
        <f t="shared" si="494"/>
        <v/>
      </c>
      <c r="AT961" s="62" t="str">
        <f t="shared" si="495"/>
        <v/>
      </c>
      <c r="AU961" s="63" t="str">
        <f>IF(AX961="","",IF(R961="Refreshment Beverage",ROUND((BA961-Y961-Z961-AA961)*VLOOKUP(VALUE(Q961),Rates!G$15:L$19,3,0),4),ROUND(AW961*(VLOOKUP(VALUE(Q961),Rates!G:L,3,0)),4)))</f>
        <v/>
      </c>
      <c r="AV961" s="68" t="str">
        <f t="shared" si="496"/>
        <v/>
      </c>
      <c r="AW961" s="69" t="str">
        <f t="shared" si="497"/>
        <v/>
      </c>
      <c r="AX961" s="65" t="str">
        <f t="shared" si="498"/>
        <v/>
      </c>
      <c r="AY961" s="70" t="str">
        <f>IF(AX961="","",IF(R961="Refreshment Beverage",ROUND(SUM(AX961*Rates!K$19),4),ROUND(SUM(AX961*(Rates!J$8/100)),4)))</f>
        <v/>
      </c>
      <c r="AZ961" s="67" t="str">
        <f t="shared" si="499"/>
        <v/>
      </c>
      <c r="BA961" s="22" t="str">
        <f t="shared" si="500"/>
        <v/>
      </c>
      <c r="BD961" s="171"/>
      <c r="BE961" s="171"/>
      <c r="BF961" s="171"/>
      <c r="BG961" s="171"/>
    </row>
    <row r="962" spans="11:59" ht="12.75" customHeight="1" x14ac:dyDescent="0.3">
      <c r="K962" s="42" t="str">
        <f t="shared" si="472"/>
        <v/>
      </c>
      <c r="L962" s="55" t="str">
        <f t="shared" si="473"/>
        <v/>
      </c>
      <c r="M962" s="43" t="str">
        <f t="shared" si="474"/>
        <v/>
      </c>
      <c r="N962" s="56" t="str" cm="1">
        <f t="array" ref="N962">IFERROR(IF(_xlfn.SINGLE(B:B)="","",IF(R962="Beer",SUM(LOOKUP(2,1/(Rates!$B$3:$B$5&lt;=W962)/(Rates!$C$3:$C$5&gt;=W962),Rates!$D$3:$D$5)*(X962/100)*W962),IF(R962="Refreshment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56" t="str">
        <f t="shared" si="475"/>
        <v/>
      </c>
      <c r="P962" s="53"/>
      <c r="Q962" s="14" t="str">
        <f t="shared" si="476"/>
        <v/>
      </c>
      <c r="R962" s="57" t="str">
        <f t="shared" si="477"/>
        <v/>
      </c>
      <c r="S962" s="58" t="str">
        <f>IF(B962="","",IF(R962="Refreshment Beverage",VLOOKUP(VALUE(Q962),Rates!G$15:L$19,2,0),VLOOKUP(VALUE(Q962),Rates!G$4:L$12,2,0)))</f>
        <v/>
      </c>
      <c r="T962" s="58" t="str">
        <f t="shared" si="478"/>
        <v/>
      </c>
      <c r="U962" s="58" t="str">
        <f t="shared" si="479"/>
        <v/>
      </c>
      <c r="V962" s="58" t="str">
        <f t="shared" si="480"/>
        <v/>
      </c>
      <c r="W962" s="58" t="str">
        <f t="shared" si="481"/>
        <v/>
      </c>
      <c r="X962" s="59" t="str">
        <f t="shared" si="482"/>
        <v/>
      </c>
      <c r="Y962" s="60" t="str">
        <f>IF(B:B="","",IF(R962="Refreshment Beverage",VLOOKUP(Q962,Rates!G$15:L$19,6,0)*W962,VLOOKUP(Q962,Rates!G$4:L$12,6,0)*W962))</f>
        <v/>
      </c>
      <c r="Z962" s="60" t="str">
        <f t="shared" si="483"/>
        <v/>
      </c>
      <c r="AA962" s="60" t="str">
        <f t="shared" si="471"/>
        <v/>
      </c>
      <c r="AB962" s="61" t="str" cm="1">
        <f t="array" ref="AB962">IF(_xlfn.SINGLE(B:B)="","",IF(R962="Refreshment Beverage","",IF(AND(R962="Beer",Q962=0),SUM(LOOKUP(2,1/(Rates!$B$15:$B$18&lt;=W962)/(Rates!$C$15:$C$18&gt;=W962),Rates!$D$15:$D$18)*W962),VLOOKUP(VALUE(_xlfn.SINGLE(Q:Q)),Rates!A:B,2,0)*W962)))</f>
        <v/>
      </c>
      <c r="AC962" s="61" t="str" cm="1">
        <f t="array" ref="AC962">IF(_xlfn.SINGLE(B:B)="","",IF(R962="Refreshment Beverage","",IF(AND(R962="Beer",Q962=0),SUM(LOOKUP(2,1/(Rates!$B$15:$B$18&lt;=W962)/(Rates!$C$15:$C$18&gt;=W962),Rates!$E$15:$E$18)*W962),VLOOKUP(VALUE(_xlfn.SINGLE(Q:Q)),Rates!A:C,3,0)*W962)))</f>
        <v/>
      </c>
      <c r="AD962" s="168">
        <f>IFERROR(IF(R962="Beer","",IF(OR(Q962=1,Q962=2,Q962=3,Q962=4),VLOOKUP(Q962,Rates!$A$31:$B$34,2,0)*W962,IF(V962=1,VLOOKUP(U962,'REB BEV MIN MKUP'!B:E,4,0),IF(V962&gt;1,VLOOKUP(VALUE(W962),'REB BEV MIN MKUP'!O:Q,3,0),0)))),0)</f>
        <v>0</v>
      </c>
      <c r="AE962" s="62" t="str">
        <f t="shared" si="484"/>
        <v/>
      </c>
      <c r="AF962" s="63" t="str">
        <f t="shared" si="485"/>
        <v/>
      </c>
      <c r="AG962" s="64" t="str">
        <f t="shared" si="486"/>
        <v/>
      </c>
      <c r="AH962" s="65" t="str">
        <f t="shared" si="487"/>
        <v/>
      </c>
      <c r="AI962" s="66" t="str">
        <f>IF(AE:AE="","",IF(R962="Refreshment Beverage",AK962*(Rates!J$19/100),ROUND(SUM(AH962*(Rates!$J$8/100)),4)))</f>
        <v/>
      </c>
      <c r="AJ962" s="67" t="str">
        <f t="shared" si="488"/>
        <v/>
      </c>
      <c r="AK962" s="22" t="str">
        <f t="shared" si="489"/>
        <v/>
      </c>
      <c r="AL962" s="62" t="str">
        <f t="shared" si="490"/>
        <v/>
      </c>
      <c r="AM962" s="63" t="str">
        <f>IF(AS962="","",IF(R962="Refreshment Beverage",ROUND(AS962*Rates!K$19,4),ROUND(AO962*(VLOOKUP(VALUE(Q962),Rates!G$4:L$12,3,0)),4)))</f>
        <v/>
      </c>
      <c r="AN962" s="68" t="str">
        <f>IF(AS962="","",IF(R962="Refreshment Beverage",AS962*(Rates!J$19/100),MAX(AM962,AB962)))</f>
        <v/>
      </c>
      <c r="AO962" s="69" t="str">
        <f t="shared" si="491"/>
        <v/>
      </c>
      <c r="AP962" s="69" t="str">
        <f t="shared" si="492"/>
        <v/>
      </c>
      <c r="AQ962" s="70" t="str">
        <f>IF(AS962="","",IF(R962="Refreshment Beverage",ROUND(SUM(VLOOKUP(Q:Q,Rates!G$15:L$19,3,0)*(AS962-Y962-Z962-AA962)),4),ROUND(SUM(Rates!$K$8*AS962),4)))</f>
        <v/>
      </c>
      <c r="AR962" s="66" t="str">
        <f t="shared" si="493"/>
        <v/>
      </c>
      <c r="AS962" s="22" t="str">
        <f t="shared" si="494"/>
        <v/>
      </c>
      <c r="AT962" s="62" t="str">
        <f t="shared" si="495"/>
        <v/>
      </c>
      <c r="AU962" s="63" t="str">
        <f>IF(AX962="","",IF(R962="Refreshment Beverage",ROUND((BA962-Y962-Z962-AA962)*VLOOKUP(VALUE(Q962),Rates!G$15:L$19,3,0),4),ROUND(AW962*(VLOOKUP(VALUE(Q962),Rates!G:L,3,0)),4)))</f>
        <v/>
      </c>
      <c r="AV962" s="68" t="str">
        <f t="shared" si="496"/>
        <v/>
      </c>
      <c r="AW962" s="69" t="str">
        <f t="shared" si="497"/>
        <v/>
      </c>
      <c r="AX962" s="65" t="str">
        <f t="shared" si="498"/>
        <v/>
      </c>
      <c r="AY962" s="70" t="str">
        <f>IF(AX962="","",IF(R962="Refreshment Beverage",ROUND(SUM(AX962*Rates!K$19),4),ROUND(SUM(AX962*(Rates!J$8/100)),4)))</f>
        <v/>
      </c>
      <c r="AZ962" s="67" t="str">
        <f t="shared" si="499"/>
        <v/>
      </c>
      <c r="BA962" s="22" t="str">
        <f t="shared" si="500"/>
        <v/>
      </c>
      <c r="BD962" s="171"/>
      <c r="BE962" s="171"/>
      <c r="BF962" s="171"/>
      <c r="BG962" s="171"/>
    </row>
    <row r="963" spans="11:59" ht="12.75" customHeight="1" x14ac:dyDescent="0.3">
      <c r="K963" s="42" t="str">
        <f t="shared" si="472"/>
        <v/>
      </c>
      <c r="L963" s="55" t="str">
        <f t="shared" si="473"/>
        <v/>
      </c>
      <c r="M963" s="43" t="str">
        <f t="shared" si="474"/>
        <v/>
      </c>
      <c r="N963" s="56" t="str" cm="1">
        <f t="array" ref="N963">IFERROR(IF(_xlfn.SINGLE(B:B)="","",IF(R963="Beer",SUM(LOOKUP(2,1/(Rates!$B$3:$B$5&lt;=W963)/(Rates!$C$3:$C$5&gt;=W963),Rates!$D$3:$D$5)*(X963/100)*W963),IF(R963="Refreshment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56" t="str">
        <f t="shared" si="475"/>
        <v/>
      </c>
      <c r="P963" s="53"/>
      <c r="Q963" s="14" t="str">
        <f t="shared" si="476"/>
        <v/>
      </c>
      <c r="R963" s="57" t="str">
        <f t="shared" si="477"/>
        <v/>
      </c>
      <c r="S963" s="58" t="str">
        <f>IF(B963="","",IF(R963="Refreshment Beverage",VLOOKUP(VALUE(Q963),Rates!G$15:L$19,2,0),VLOOKUP(VALUE(Q963),Rates!G$4:L$12,2,0)))</f>
        <v/>
      </c>
      <c r="T963" s="58" t="str">
        <f t="shared" si="478"/>
        <v/>
      </c>
      <c r="U963" s="58" t="str">
        <f t="shared" si="479"/>
        <v/>
      </c>
      <c r="V963" s="58" t="str">
        <f t="shared" si="480"/>
        <v/>
      </c>
      <c r="W963" s="58" t="str">
        <f t="shared" si="481"/>
        <v/>
      </c>
      <c r="X963" s="59" t="str">
        <f t="shared" si="482"/>
        <v/>
      </c>
      <c r="Y963" s="60" t="str">
        <f>IF(B:B="","",IF(R963="Refreshment Beverage",VLOOKUP(Q963,Rates!G$15:L$19,6,0)*W963,VLOOKUP(Q963,Rates!G$4:L$12,6,0)*W963))</f>
        <v/>
      </c>
      <c r="Z963" s="60" t="str">
        <f t="shared" si="483"/>
        <v/>
      </c>
      <c r="AA963" s="60" t="str">
        <f t="shared" si="471"/>
        <v/>
      </c>
      <c r="AB963" s="61" t="str" cm="1">
        <f t="array" ref="AB963">IF(_xlfn.SINGLE(B:B)="","",IF(R963="Refreshment Beverage","",IF(AND(R963="Beer",Q963=0),SUM(LOOKUP(2,1/(Rates!$B$15:$B$18&lt;=W963)/(Rates!$C$15:$C$18&gt;=W963),Rates!$D$15:$D$18)*W963),VLOOKUP(VALUE(_xlfn.SINGLE(Q:Q)),Rates!A:B,2,0)*W963)))</f>
        <v/>
      </c>
      <c r="AC963" s="61" t="str" cm="1">
        <f t="array" ref="AC963">IF(_xlfn.SINGLE(B:B)="","",IF(R963="Refreshment Beverage","",IF(AND(R963="Beer",Q963=0),SUM(LOOKUP(2,1/(Rates!$B$15:$B$18&lt;=W963)/(Rates!$C$15:$C$18&gt;=W963),Rates!$E$15:$E$18)*W963),VLOOKUP(VALUE(_xlfn.SINGLE(Q:Q)),Rates!A:C,3,0)*W963)))</f>
        <v/>
      </c>
      <c r="AD963" s="168">
        <f>IFERROR(IF(R963="Beer","",IF(OR(Q963=1,Q963=2,Q963=3,Q963=4),VLOOKUP(Q963,Rates!$A$31:$B$34,2,0)*W963,IF(V963=1,VLOOKUP(U963,'REB BEV MIN MKUP'!B:E,4,0),IF(V963&gt;1,VLOOKUP(VALUE(W963),'REB BEV MIN MKUP'!O:Q,3,0),0)))),0)</f>
        <v>0</v>
      </c>
      <c r="AE963" s="62" t="str">
        <f t="shared" si="484"/>
        <v/>
      </c>
      <c r="AF963" s="63" t="str">
        <f t="shared" si="485"/>
        <v/>
      </c>
      <c r="AG963" s="64" t="str">
        <f t="shared" si="486"/>
        <v/>
      </c>
      <c r="AH963" s="65" t="str">
        <f t="shared" si="487"/>
        <v/>
      </c>
      <c r="AI963" s="66" t="str">
        <f>IF(AE:AE="","",IF(R963="Refreshment Beverage",AK963*(Rates!J$19/100),ROUND(SUM(AH963*(Rates!$J$8/100)),4)))</f>
        <v/>
      </c>
      <c r="AJ963" s="67" t="str">
        <f t="shared" si="488"/>
        <v/>
      </c>
      <c r="AK963" s="22" t="str">
        <f t="shared" si="489"/>
        <v/>
      </c>
      <c r="AL963" s="62" t="str">
        <f t="shared" si="490"/>
        <v/>
      </c>
      <c r="AM963" s="63" t="str">
        <f>IF(AS963="","",IF(R963="Refreshment Beverage",ROUND(AS963*Rates!K$19,4),ROUND(AO963*(VLOOKUP(VALUE(Q963),Rates!G$4:L$12,3,0)),4)))</f>
        <v/>
      </c>
      <c r="AN963" s="68" t="str">
        <f>IF(AS963="","",IF(R963="Refreshment Beverage",AS963*(Rates!J$19/100),MAX(AM963,AB963)))</f>
        <v/>
      </c>
      <c r="AO963" s="69" t="str">
        <f t="shared" si="491"/>
        <v/>
      </c>
      <c r="AP963" s="69" t="str">
        <f t="shared" si="492"/>
        <v/>
      </c>
      <c r="AQ963" s="70" t="str">
        <f>IF(AS963="","",IF(R963="Refreshment Beverage",ROUND(SUM(VLOOKUP(Q:Q,Rates!G$15:L$19,3,0)*(AS963-Y963-Z963-AA963)),4),ROUND(SUM(Rates!$K$8*AS963),4)))</f>
        <v/>
      </c>
      <c r="AR963" s="66" t="str">
        <f t="shared" si="493"/>
        <v/>
      </c>
      <c r="AS963" s="22" t="str">
        <f t="shared" si="494"/>
        <v/>
      </c>
      <c r="AT963" s="62" t="str">
        <f t="shared" si="495"/>
        <v/>
      </c>
      <c r="AU963" s="63" t="str">
        <f>IF(AX963="","",IF(R963="Refreshment Beverage",ROUND((BA963-Y963-Z963-AA963)*VLOOKUP(VALUE(Q963),Rates!G$15:L$19,3,0),4),ROUND(AW963*(VLOOKUP(VALUE(Q963),Rates!G:L,3,0)),4)))</f>
        <v/>
      </c>
      <c r="AV963" s="68" t="str">
        <f t="shared" si="496"/>
        <v/>
      </c>
      <c r="AW963" s="69" t="str">
        <f t="shared" si="497"/>
        <v/>
      </c>
      <c r="AX963" s="65" t="str">
        <f t="shared" si="498"/>
        <v/>
      </c>
      <c r="AY963" s="70" t="str">
        <f>IF(AX963="","",IF(R963="Refreshment Beverage",ROUND(SUM(AX963*Rates!K$19),4),ROUND(SUM(AX963*(Rates!J$8/100)),4)))</f>
        <v/>
      </c>
      <c r="AZ963" s="67" t="str">
        <f t="shared" si="499"/>
        <v/>
      </c>
      <c r="BA963" s="22" t="str">
        <f t="shared" si="500"/>
        <v/>
      </c>
      <c r="BD963" s="171"/>
      <c r="BE963" s="171"/>
      <c r="BF963" s="171"/>
      <c r="BG963" s="171"/>
    </row>
    <row r="964" spans="11:59" ht="12.75" customHeight="1" x14ac:dyDescent="0.3">
      <c r="K964" s="42" t="str">
        <f t="shared" si="472"/>
        <v/>
      </c>
      <c r="L964" s="55" t="str">
        <f t="shared" si="473"/>
        <v/>
      </c>
      <c r="M964" s="43" t="str">
        <f t="shared" si="474"/>
        <v/>
      </c>
      <c r="N964" s="56" t="str" cm="1">
        <f t="array" ref="N964">IFERROR(IF(_xlfn.SINGLE(B:B)="","",IF(R964="Beer",SUM(LOOKUP(2,1/(Rates!$B$3:$B$5&lt;=W964)/(Rates!$C$3:$C$5&gt;=W964),Rates!$D$3:$D$5)*(X964/100)*W964),IF(R964="Refreshment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56" t="str">
        <f t="shared" si="475"/>
        <v/>
      </c>
      <c r="P964" s="53"/>
      <c r="Q964" s="14" t="str">
        <f t="shared" si="476"/>
        <v/>
      </c>
      <c r="R964" s="57" t="str">
        <f t="shared" si="477"/>
        <v/>
      </c>
      <c r="S964" s="58" t="str">
        <f>IF(B964="","",IF(R964="Refreshment Beverage",VLOOKUP(VALUE(Q964),Rates!G$15:L$19,2,0),VLOOKUP(VALUE(Q964),Rates!G$4:L$12,2,0)))</f>
        <v/>
      </c>
      <c r="T964" s="58" t="str">
        <f t="shared" si="478"/>
        <v/>
      </c>
      <c r="U964" s="58" t="str">
        <f t="shared" si="479"/>
        <v/>
      </c>
      <c r="V964" s="58" t="str">
        <f t="shared" si="480"/>
        <v/>
      </c>
      <c r="W964" s="58" t="str">
        <f t="shared" si="481"/>
        <v/>
      </c>
      <c r="X964" s="59" t="str">
        <f t="shared" si="482"/>
        <v/>
      </c>
      <c r="Y964" s="60" t="str">
        <f>IF(B:B="","",IF(R964="Refreshment Beverage",VLOOKUP(Q964,Rates!G$15:L$19,6,0)*W964,VLOOKUP(Q964,Rates!G$4:L$12,6,0)*W964))</f>
        <v/>
      </c>
      <c r="Z964" s="60" t="str">
        <f t="shared" si="483"/>
        <v/>
      </c>
      <c r="AA964" s="60" t="str">
        <f t="shared" si="471"/>
        <v/>
      </c>
      <c r="AB964" s="61" t="str" cm="1">
        <f t="array" ref="AB964">IF(_xlfn.SINGLE(B:B)="","",IF(R964="Refreshment Beverage","",IF(AND(R964="Beer",Q964=0),SUM(LOOKUP(2,1/(Rates!$B$15:$B$18&lt;=W964)/(Rates!$C$15:$C$18&gt;=W964),Rates!$D$15:$D$18)*W964),VLOOKUP(VALUE(_xlfn.SINGLE(Q:Q)),Rates!A:B,2,0)*W964)))</f>
        <v/>
      </c>
      <c r="AC964" s="61" t="str" cm="1">
        <f t="array" ref="AC964">IF(_xlfn.SINGLE(B:B)="","",IF(R964="Refreshment Beverage","",IF(AND(R964="Beer",Q964=0),SUM(LOOKUP(2,1/(Rates!$B$15:$B$18&lt;=W964)/(Rates!$C$15:$C$18&gt;=W964),Rates!$E$15:$E$18)*W964),VLOOKUP(VALUE(_xlfn.SINGLE(Q:Q)),Rates!A:C,3,0)*W964)))</f>
        <v/>
      </c>
      <c r="AD964" s="168">
        <f>IFERROR(IF(R964="Beer","",IF(OR(Q964=1,Q964=2,Q964=3,Q964=4),VLOOKUP(Q964,Rates!$A$31:$B$34,2,0)*W964,IF(V964=1,VLOOKUP(U964,'REB BEV MIN MKUP'!B:E,4,0),IF(V964&gt;1,VLOOKUP(VALUE(W964),'REB BEV MIN MKUP'!O:Q,3,0),0)))),0)</f>
        <v>0</v>
      </c>
      <c r="AE964" s="62" t="str">
        <f t="shared" si="484"/>
        <v/>
      </c>
      <c r="AF964" s="63" t="str">
        <f t="shared" si="485"/>
        <v/>
      </c>
      <c r="AG964" s="64" t="str">
        <f t="shared" si="486"/>
        <v/>
      </c>
      <c r="AH964" s="65" t="str">
        <f t="shared" si="487"/>
        <v/>
      </c>
      <c r="AI964" s="66" t="str">
        <f>IF(AE:AE="","",IF(R964="Refreshment Beverage",AK964*(Rates!J$19/100),ROUND(SUM(AH964*(Rates!$J$8/100)),4)))</f>
        <v/>
      </c>
      <c r="AJ964" s="67" t="str">
        <f t="shared" si="488"/>
        <v/>
      </c>
      <c r="AK964" s="22" t="str">
        <f t="shared" si="489"/>
        <v/>
      </c>
      <c r="AL964" s="62" t="str">
        <f t="shared" si="490"/>
        <v/>
      </c>
      <c r="AM964" s="63" t="str">
        <f>IF(AS964="","",IF(R964="Refreshment Beverage",ROUND(AS964*Rates!K$19,4),ROUND(AO964*(VLOOKUP(VALUE(Q964),Rates!G$4:L$12,3,0)),4)))</f>
        <v/>
      </c>
      <c r="AN964" s="68" t="str">
        <f>IF(AS964="","",IF(R964="Refreshment Beverage",AS964*(Rates!J$19/100),MAX(AM964,AB964)))</f>
        <v/>
      </c>
      <c r="AO964" s="69" t="str">
        <f t="shared" si="491"/>
        <v/>
      </c>
      <c r="AP964" s="69" t="str">
        <f t="shared" si="492"/>
        <v/>
      </c>
      <c r="AQ964" s="70" t="str">
        <f>IF(AS964="","",IF(R964="Refreshment Beverage",ROUND(SUM(VLOOKUP(Q:Q,Rates!G$15:L$19,3,0)*(AS964-Y964-Z964-AA964)),4),ROUND(SUM(Rates!$K$8*AS964),4)))</f>
        <v/>
      </c>
      <c r="AR964" s="66" t="str">
        <f t="shared" si="493"/>
        <v/>
      </c>
      <c r="AS964" s="22" t="str">
        <f t="shared" si="494"/>
        <v/>
      </c>
      <c r="AT964" s="62" t="str">
        <f t="shared" si="495"/>
        <v/>
      </c>
      <c r="AU964" s="63" t="str">
        <f>IF(AX964="","",IF(R964="Refreshment Beverage",ROUND((BA964-Y964-Z964-AA964)*VLOOKUP(VALUE(Q964),Rates!G$15:L$19,3,0),4),ROUND(AW964*(VLOOKUP(VALUE(Q964),Rates!G:L,3,0)),4)))</f>
        <v/>
      </c>
      <c r="AV964" s="68" t="str">
        <f t="shared" si="496"/>
        <v/>
      </c>
      <c r="AW964" s="69" t="str">
        <f t="shared" si="497"/>
        <v/>
      </c>
      <c r="AX964" s="65" t="str">
        <f t="shared" si="498"/>
        <v/>
      </c>
      <c r="AY964" s="70" t="str">
        <f>IF(AX964="","",IF(R964="Refreshment Beverage",ROUND(SUM(AX964*Rates!K$19),4),ROUND(SUM(AX964*(Rates!J$8/100)),4)))</f>
        <v/>
      </c>
      <c r="AZ964" s="67" t="str">
        <f t="shared" si="499"/>
        <v/>
      </c>
      <c r="BA964" s="22" t="str">
        <f t="shared" si="500"/>
        <v/>
      </c>
      <c r="BD964" s="171"/>
      <c r="BE964" s="171"/>
      <c r="BF964" s="171"/>
      <c r="BG964" s="171"/>
    </row>
    <row r="965" spans="11:59" ht="12.75" customHeight="1" x14ac:dyDescent="0.3">
      <c r="K965" s="42" t="str">
        <f t="shared" si="472"/>
        <v/>
      </c>
      <c r="L965" s="55" t="str">
        <f t="shared" si="473"/>
        <v/>
      </c>
      <c r="M965" s="43" t="str">
        <f t="shared" si="474"/>
        <v/>
      </c>
      <c r="N965" s="56" t="str" cm="1">
        <f t="array" ref="N965">IFERROR(IF(_xlfn.SINGLE(B:B)="","",IF(R965="Beer",SUM(LOOKUP(2,1/(Rates!$B$3:$B$5&lt;=W965)/(Rates!$C$3:$C$5&gt;=W965),Rates!$D$3:$D$5)*(X965/100)*W965),IF(R965="Refreshment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56" t="str">
        <f t="shared" si="475"/>
        <v/>
      </c>
      <c r="P965" s="53"/>
      <c r="Q965" s="14" t="str">
        <f t="shared" si="476"/>
        <v/>
      </c>
      <c r="R965" s="57" t="str">
        <f t="shared" si="477"/>
        <v/>
      </c>
      <c r="S965" s="58" t="str">
        <f>IF(B965="","",IF(R965="Refreshment Beverage",VLOOKUP(VALUE(Q965),Rates!G$15:L$19,2,0),VLOOKUP(VALUE(Q965),Rates!G$4:L$12,2,0)))</f>
        <v/>
      </c>
      <c r="T965" s="58" t="str">
        <f t="shared" si="478"/>
        <v/>
      </c>
      <c r="U965" s="58" t="str">
        <f t="shared" si="479"/>
        <v/>
      </c>
      <c r="V965" s="58" t="str">
        <f t="shared" si="480"/>
        <v/>
      </c>
      <c r="W965" s="58" t="str">
        <f t="shared" si="481"/>
        <v/>
      </c>
      <c r="X965" s="59" t="str">
        <f t="shared" si="482"/>
        <v/>
      </c>
      <c r="Y965" s="60" t="str">
        <f>IF(B:B="","",IF(R965="Refreshment Beverage",VLOOKUP(Q965,Rates!G$15:L$19,6,0)*W965,VLOOKUP(Q965,Rates!G$4:L$12,6,0)*W965))</f>
        <v/>
      </c>
      <c r="Z965" s="60" t="str">
        <f t="shared" si="483"/>
        <v/>
      </c>
      <c r="AA965" s="60" t="str">
        <f t="shared" si="471"/>
        <v/>
      </c>
      <c r="AB965" s="61" t="str" cm="1">
        <f t="array" ref="AB965">IF(_xlfn.SINGLE(B:B)="","",IF(R965="Refreshment Beverage","",IF(AND(R965="Beer",Q965=0),SUM(LOOKUP(2,1/(Rates!$B$15:$B$18&lt;=W965)/(Rates!$C$15:$C$18&gt;=W965),Rates!$D$15:$D$18)*W965),VLOOKUP(VALUE(_xlfn.SINGLE(Q:Q)),Rates!A:B,2,0)*W965)))</f>
        <v/>
      </c>
      <c r="AC965" s="61" t="str" cm="1">
        <f t="array" ref="AC965">IF(_xlfn.SINGLE(B:B)="","",IF(R965="Refreshment Beverage","",IF(AND(R965="Beer",Q965=0),SUM(LOOKUP(2,1/(Rates!$B$15:$B$18&lt;=W965)/(Rates!$C$15:$C$18&gt;=W965),Rates!$E$15:$E$18)*W965),VLOOKUP(VALUE(_xlfn.SINGLE(Q:Q)),Rates!A:C,3,0)*W965)))</f>
        <v/>
      </c>
      <c r="AD965" s="168">
        <f>IFERROR(IF(R965="Beer","",IF(OR(Q965=1,Q965=2,Q965=3,Q965=4),VLOOKUP(Q965,Rates!$A$31:$B$34,2,0)*W965,IF(V965=1,VLOOKUP(U965,'REB BEV MIN MKUP'!B:E,4,0),IF(V965&gt;1,VLOOKUP(VALUE(W965),'REB BEV MIN MKUP'!O:Q,3,0),0)))),0)</f>
        <v>0</v>
      </c>
      <c r="AE965" s="62" t="str">
        <f t="shared" si="484"/>
        <v/>
      </c>
      <c r="AF965" s="63" t="str">
        <f t="shared" si="485"/>
        <v/>
      </c>
      <c r="AG965" s="64" t="str">
        <f t="shared" si="486"/>
        <v/>
      </c>
      <c r="AH965" s="65" t="str">
        <f t="shared" si="487"/>
        <v/>
      </c>
      <c r="AI965" s="66" t="str">
        <f>IF(AE:AE="","",IF(R965="Refreshment Beverage",AK965*(Rates!J$19/100),ROUND(SUM(AH965*(Rates!$J$8/100)),4)))</f>
        <v/>
      </c>
      <c r="AJ965" s="67" t="str">
        <f t="shared" si="488"/>
        <v/>
      </c>
      <c r="AK965" s="22" t="str">
        <f t="shared" si="489"/>
        <v/>
      </c>
      <c r="AL965" s="62" t="str">
        <f t="shared" si="490"/>
        <v/>
      </c>
      <c r="AM965" s="63" t="str">
        <f>IF(AS965="","",IF(R965="Refreshment Beverage",ROUND(AS965*Rates!K$19,4),ROUND(AO965*(VLOOKUP(VALUE(Q965),Rates!G$4:L$12,3,0)),4)))</f>
        <v/>
      </c>
      <c r="AN965" s="68" t="str">
        <f>IF(AS965="","",IF(R965="Refreshment Beverage",AS965*(Rates!J$19/100),MAX(AM965,AB965)))</f>
        <v/>
      </c>
      <c r="AO965" s="69" t="str">
        <f t="shared" si="491"/>
        <v/>
      </c>
      <c r="AP965" s="69" t="str">
        <f t="shared" si="492"/>
        <v/>
      </c>
      <c r="AQ965" s="70" t="str">
        <f>IF(AS965="","",IF(R965="Refreshment Beverage",ROUND(SUM(VLOOKUP(Q:Q,Rates!G$15:L$19,3,0)*(AS965-Y965-Z965-AA965)),4),ROUND(SUM(Rates!$K$8*AS965),4)))</f>
        <v/>
      </c>
      <c r="AR965" s="66" t="str">
        <f t="shared" si="493"/>
        <v/>
      </c>
      <c r="AS965" s="22" t="str">
        <f t="shared" si="494"/>
        <v/>
      </c>
      <c r="AT965" s="62" t="str">
        <f t="shared" si="495"/>
        <v/>
      </c>
      <c r="AU965" s="63" t="str">
        <f>IF(AX965="","",IF(R965="Refreshment Beverage",ROUND((BA965-Y965-Z965-AA965)*VLOOKUP(VALUE(Q965),Rates!G$15:L$19,3,0),4),ROUND(AW965*(VLOOKUP(VALUE(Q965),Rates!G:L,3,0)),4)))</f>
        <v/>
      </c>
      <c r="AV965" s="68" t="str">
        <f t="shared" si="496"/>
        <v/>
      </c>
      <c r="AW965" s="69" t="str">
        <f t="shared" si="497"/>
        <v/>
      </c>
      <c r="AX965" s="65" t="str">
        <f t="shared" si="498"/>
        <v/>
      </c>
      <c r="AY965" s="70" t="str">
        <f>IF(AX965="","",IF(R965="Refreshment Beverage",ROUND(SUM(AX965*Rates!K$19),4),ROUND(SUM(AX965*(Rates!J$8/100)),4)))</f>
        <v/>
      </c>
      <c r="AZ965" s="67" t="str">
        <f t="shared" si="499"/>
        <v/>
      </c>
      <c r="BA965" s="22" t="str">
        <f t="shared" si="500"/>
        <v/>
      </c>
      <c r="BD965" s="171"/>
      <c r="BE965" s="171"/>
      <c r="BF965" s="171"/>
      <c r="BG965" s="171"/>
    </row>
    <row r="966" spans="11:59" ht="12.75" customHeight="1" x14ac:dyDescent="0.3">
      <c r="K966" s="42" t="str">
        <f t="shared" si="472"/>
        <v/>
      </c>
      <c r="L966" s="55" t="str">
        <f t="shared" si="473"/>
        <v/>
      </c>
      <c r="M966" s="43" t="str">
        <f t="shared" si="474"/>
        <v/>
      </c>
      <c r="N966" s="56" t="str" cm="1">
        <f t="array" ref="N966">IFERROR(IF(_xlfn.SINGLE(B:B)="","",IF(R966="Beer",SUM(LOOKUP(2,1/(Rates!$B$3:$B$5&lt;=W966)/(Rates!$C$3:$C$5&gt;=W966),Rates!$D$3:$D$5)*(X966/100)*W966),IF(R966="Refreshment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56" t="str">
        <f t="shared" si="475"/>
        <v/>
      </c>
      <c r="P966" s="53"/>
      <c r="Q966" s="14" t="str">
        <f t="shared" si="476"/>
        <v/>
      </c>
      <c r="R966" s="57" t="str">
        <f t="shared" si="477"/>
        <v/>
      </c>
      <c r="S966" s="58" t="str">
        <f>IF(B966="","",IF(R966="Refreshment Beverage",VLOOKUP(VALUE(Q966),Rates!G$15:L$19,2,0),VLOOKUP(VALUE(Q966),Rates!G$4:L$12,2,0)))</f>
        <v/>
      </c>
      <c r="T966" s="58" t="str">
        <f t="shared" si="478"/>
        <v/>
      </c>
      <c r="U966" s="58" t="str">
        <f t="shared" si="479"/>
        <v/>
      </c>
      <c r="V966" s="58" t="str">
        <f t="shared" si="480"/>
        <v/>
      </c>
      <c r="W966" s="58" t="str">
        <f t="shared" si="481"/>
        <v/>
      </c>
      <c r="X966" s="59" t="str">
        <f t="shared" si="482"/>
        <v/>
      </c>
      <c r="Y966" s="60" t="str">
        <f>IF(B:B="","",IF(R966="Refreshment Beverage",VLOOKUP(Q966,Rates!G$15:L$19,6,0)*W966,VLOOKUP(Q966,Rates!G$4:L$12,6,0)*W966))</f>
        <v/>
      </c>
      <c r="Z966" s="60" t="str">
        <f t="shared" si="483"/>
        <v/>
      </c>
      <c r="AA966" s="60" t="str">
        <f t="shared" si="471"/>
        <v/>
      </c>
      <c r="AB966" s="61" t="str" cm="1">
        <f t="array" ref="AB966">IF(_xlfn.SINGLE(B:B)="","",IF(R966="Refreshment Beverage","",IF(AND(R966="Beer",Q966=0),SUM(LOOKUP(2,1/(Rates!$B$15:$B$18&lt;=W966)/(Rates!$C$15:$C$18&gt;=W966),Rates!$D$15:$D$18)*W966),VLOOKUP(VALUE(_xlfn.SINGLE(Q:Q)),Rates!A:B,2,0)*W966)))</f>
        <v/>
      </c>
      <c r="AC966" s="61" t="str" cm="1">
        <f t="array" ref="AC966">IF(_xlfn.SINGLE(B:B)="","",IF(R966="Refreshment Beverage","",IF(AND(R966="Beer",Q966=0),SUM(LOOKUP(2,1/(Rates!$B$15:$B$18&lt;=W966)/(Rates!$C$15:$C$18&gt;=W966),Rates!$E$15:$E$18)*W966),VLOOKUP(VALUE(_xlfn.SINGLE(Q:Q)),Rates!A:C,3,0)*W966)))</f>
        <v/>
      </c>
      <c r="AD966" s="168">
        <f>IFERROR(IF(R966="Beer","",IF(OR(Q966=1,Q966=2,Q966=3,Q966=4),VLOOKUP(Q966,Rates!$A$31:$B$34,2,0)*W966,IF(V966=1,VLOOKUP(U966,'REB BEV MIN MKUP'!B:E,4,0),IF(V966&gt;1,VLOOKUP(VALUE(W966),'REB BEV MIN MKUP'!O:Q,3,0),0)))),0)</f>
        <v>0</v>
      </c>
      <c r="AE966" s="62" t="str">
        <f t="shared" si="484"/>
        <v/>
      </c>
      <c r="AF966" s="63" t="str">
        <f t="shared" si="485"/>
        <v/>
      </c>
      <c r="AG966" s="64" t="str">
        <f t="shared" si="486"/>
        <v/>
      </c>
      <c r="AH966" s="65" t="str">
        <f t="shared" si="487"/>
        <v/>
      </c>
      <c r="AI966" s="66" t="str">
        <f>IF(AE:AE="","",IF(R966="Refreshment Beverage",AK966*(Rates!J$19/100),ROUND(SUM(AH966*(Rates!$J$8/100)),4)))</f>
        <v/>
      </c>
      <c r="AJ966" s="67" t="str">
        <f t="shared" si="488"/>
        <v/>
      </c>
      <c r="AK966" s="22" t="str">
        <f t="shared" si="489"/>
        <v/>
      </c>
      <c r="AL966" s="62" t="str">
        <f t="shared" si="490"/>
        <v/>
      </c>
      <c r="AM966" s="63" t="str">
        <f>IF(AS966="","",IF(R966="Refreshment Beverage",ROUND(AS966*Rates!K$19,4),ROUND(AO966*(VLOOKUP(VALUE(Q966),Rates!G$4:L$12,3,0)),4)))</f>
        <v/>
      </c>
      <c r="AN966" s="68" t="str">
        <f>IF(AS966="","",IF(R966="Refreshment Beverage",AS966*(Rates!J$19/100),MAX(AM966,AB966)))</f>
        <v/>
      </c>
      <c r="AO966" s="69" t="str">
        <f t="shared" si="491"/>
        <v/>
      </c>
      <c r="AP966" s="69" t="str">
        <f t="shared" si="492"/>
        <v/>
      </c>
      <c r="AQ966" s="70" t="str">
        <f>IF(AS966="","",IF(R966="Refreshment Beverage",ROUND(SUM(VLOOKUP(Q:Q,Rates!G$15:L$19,3,0)*(AS966-Y966-Z966-AA966)),4),ROUND(SUM(Rates!$K$8*AS966),4)))</f>
        <v/>
      </c>
      <c r="AR966" s="66" t="str">
        <f t="shared" si="493"/>
        <v/>
      </c>
      <c r="AS966" s="22" t="str">
        <f t="shared" si="494"/>
        <v/>
      </c>
      <c r="AT966" s="62" t="str">
        <f t="shared" si="495"/>
        <v/>
      </c>
      <c r="AU966" s="63" t="str">
        <f>IF(AX966="","",IF(R966="Refreshment Beverage",ROUND((BA966-Y966-Z966-AA966)*VLOOKUP(VALUE(Q966),Rates!G$15:L$19,3,0),4),ROUND(AW966*(VLOOKUP(VALUE(Q966),Rates!G:L,3,0)),4)))</f>
        <v/>
      </c>
      <c r="AV966" s="68" t="str">
        <f t="shared" si="496"/>
        <v/>
      </c>
      <c r="AW966" s="69" t="str">
        <f t="shared" si="497"/>
        <v/>
      </c>
      <c r="AX966" s="65" t="str">
        <f t="shared" si="498"/>
        <v/>
      </c>
      <c r="AY966" s="70" t="str">
        <f>IF(AX966="","",IF(R966="Refreshment Beverage",ROUND(SUM(AX966*Rates!K$19),4),ROUND(SUM(AX966*(Rates!J$8/100)),4)))</f>
        <v/>
      </c>
      <c r="AZ966" s="67" t="str">
        <f t="shared" si="499"/>
        <v/>
      </c>
      <c r="BA966" s="22" t="str">
        <f t="shared" si="500"/>
        <v/>
      </c>
      <c r="BD966" s="171"/>
      <c r="BE966" s="171"/>
      <c r="BF966" s="171"/>
      <c r="BG966" s="171"/>
    </row>
    <row r="967" spans="11:59" ht="12.75" customHeight="1" x14ac:dyDescent="0.3">
      <c r="K967" s="42" t="str">
        <f t="shared" si="472"/>
        <v/>
      </c>
      <c r="L967" s="55" t="str">
        <f t="shared" si="473"/>
        <v/>
      </c>
      <c r="M967" s="43" t="str">
        <f t="shared" si="474"/>
        <v/>
      </c>
      <c r="N967" s="56" t="str" cm="1">
        <f t="array" ref="N967">IFERROR(IF(_xlfn.SINGLE(B:B)="","",IF(R967="Beer",SUM(LOOKUP(2,1/(Rates!$B$3:$B$5&lt;=W967)/(Rates!$C$3:$C$5&gt;=W967),Rates!$D$3:$D$5)*(X967/100)*W967),IF(R967="Refreshment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56" t="str">
        <f t="shared" si="475"/>
        <v/>
      </c>
      <c r="P967" s="53"/>
      <c r="Q967" s="14" t="str">
        <f t="shared" si="476"/>
        <v/>
      </c>
      <c r="R967" s="57" t="str">
        <f t="shared" si="477"/>
        <v/>
      </c>
      <c r="S967" s="58" t="str">
        <f>IF(B967="","",IF(R967="Refreshment Beverage",VLOOKUP(VALUE(Q967),Rates!G$15:L$19,2,0),VLOOKUP(VALUE(Q967),Rates!G$4:L$12,2,0)))</f>
        <v/>
      </c>
      <c r="T967" s="58" t="str">
        <f t="shared" si="478"/>
        <v/>
      </c>
      <c r="U967" s="58" t="str">
        <f t="shared" si="479"/>
        <v/>
      </c>
      <c r="V967" s="58" t="str">
        <f t="shared" si="480"/>
        <v/>
      </c>
      <c r="W967" s="58" t="str">
        <f t="shared" si="481"/>
        <v/>
      </c>
      <c r="X967" s="59" t="str">
        <f t="shared" si="482"/>
        <v/>
      </c>
      <c r="Y967" s="60" t="str">
        <f>IF(B:B="","",IF(R967="Refreshment Beverage",VLOOKUP(Q967,Rates!G$15:L$19,6,0)*W967,VLOOKUP(Q967,Rates!G$4:L$12,6,0)*W967))</f>
        <v/>
      </c>
      <c r="Z967" s="60" t="str">
        <f t="shared" si="483"/>
        <v/>
      </c>
      <c r="AA967" s="60" t="str">
        <f t="shared" ref="AA967:AA1030" si="501">IF(B:B="","",IF(AND(T967="Can",V967=8,R967="Beer"),V967*0.0201,IF(AND(T967="Can",V967=15,R967="Beer"),V967*0.0101,IF(AND(T967="Can",V967=20,R967="Beer"),V967*0.0107,IF(AND(T967="Can",V967=30,R967="Beer"),V967*0.0089,IF(AND(T967="Can",V967=36,R967="Beer"),V967*0.0074,IF(AND(T967="Bottle",V967=24,R967="Beer"),V967*0.016,IF(AND(R967="Refreshment Beverage",U967&gt;0.049,U967&lt;0.401),V967*0.0536,IF(AND(R967="Refreshment Beverage",U967&gt;0.4,U967&lt;0.47),V967*0.0643,IF(AND(R967="Refreshment Beverage",U967&gt;0.469,U967&lt;0.66),V967*0.075,IF(AND(R967="Refreshment Beverage",U967&gt;0.659,U967&lt;0.75),V967*0.1071,IF(AND(R967="Refreshment Beverage",U967&gt;0.749,U967&lt;0.9),V967*0.1178,IF(AND(R967="Refreshment Beverage",U967&gt;0.899,U967&lt;1),V967*0.1393,IF(AND(R967="Refreshment Beverage",U967=1),V967*0.1499,IF(AND(R967="Refreshment Beverage",U967=1.14),V967*0.1714,IF(AND(R967="Refreshment Beverage",U967=2),V967*0.2999,IF(AND(R967="Refreshment Beverage",U967=3),V967*0.4499,IF(AND(R967="Refreshment Beverage",U967=1.75),V967*0.2678,0))))))))))))))))))</f>
        <v/>
      </c>
      <c r="AB967" s="61" t="str" cm="1">
        <f t="array" ref="AB967">IF(_xlfn.SINGLE(B:B)="","",IF(R967="Refreshment Beverage","",IF(AND(R967="Beer",Q967=0),SUM(LOOKUP(2,1/(Rates!$B$15:$B$18&lt;=W967)/(Rates!$C$15:$C$18&gt;=W967),Rates!$D$15:$D$18)*W967),VLOOKUP(VALUE(_xlfn.SINGLE(Q:Q)),Rates!A:B,2,0)*W967)))</f>
        <v/>
      </c>
      <c r="AC967" s="61" t="str" cm="1">
        <f t="array" ref="AC967">IF(_xlfn.SINGLE(B:B)="","",IF(R967="Refreshment Beverage","",IF(AND(R967="Beer",Q967=0),SUM(LOOKUP(2,1/(Rates!$B$15:$B$18&lt;=W967)/(Rates!$C$15:$C$18&gt;=W967),Rates!$E$15:$E$18)*W967),VLOOKUP(VALUE(_xlfn.SINGLE(Q:Q)),Rates!A:C,3,0)*W967)))</f>
        <v/>
      </c>
      <c r="AD967" s="168">
        <f>IFERROR(IF(R967="Beer","",IF(OR(Q967=1,Q967=2,Q967=3,Q967=4),VLOOKUP(Q967,Rates!$A$31:$B$34,2,0)*W967,IF(V967=1,VLOOKUP(U967,'REB BEV MIN MKUP'!B:E,4,0),IF(V967&gt;1,VLOOKUP(VALUE(W967),'REB BEV MIN MKUP'!O:Q,3,0),0)))),0)</f>
        <v>0</v>
      </c>
      <c r="AE967" s="62" t="str">
        <f t="shared" si="484"/>
        <v/>
      </c>
      <c r="AF967" s="63" t="str">
        <f t="shared" si="485"/>
        <v/>
      </c>
      <c r="AG967" s="64" t="str">
        <f t="shared" si="486"/>
        <v/>
      </c>
      <c r="AH967" s="65" t="str">
        <f t="shared" si="487"/>
        <v/>
      </c>
      <c r="AI967" s="66" t="str">
        <f>IF(AE:AE="","",IF(R967="Refreshment Beverage",AK967*(Rates!J$19/100),ROUND(SUM(AH967*(Rates!$J$8/100)),4)))</f>
        <v/>
      </c>
      <c r="AJ967" s="67" t="str">
        <f t="shared" si="488"/>
        <v/>
      </c>
      <c r="AK967" s="22" t="str">
        <f t="shared" si="489"/>
        <v/>
      </c>
      <c r="AL967" s="62" t="str">
        <f t="shared" si="490"/>
        <v/>
      </c>
      <c r="AM967" s="63" t="str">
        <f>IF(AS967="","",IF(R967="Refreshment Beverage",ROUND(AS967*Rates!K$19,4),ROUND(AO967*(VLOOKUP(VALUE(Q967),Rates!G$4:L$12,3,0)),4)))</f>
        <v/>
      </c>
      <c r="AN967" s="68" t="str">
        <f>IF(AS967="","",IF(R967="Refreshment Beverage",AS967*(Rates!J$19/100),MAX(AM967,AB967)))</f>
        <v/>
      </c>
      <c r="AO967" s="69" t="str">
        <f t="shared" si="491"/>
        <v/>
      </c>
      <c r="AP967" s="69" t="str">
        <f t="shared" si="492"/>
        <v/>
      </c>
      <c r="AQ967" s="70" t="str">
        <f>IF(AS967="","",IF(R967="Refreshment Beverage",ROUND(SUM(VLOOKUP(Q:Q,Rates!G$15:L$19,3,0)*(AS967-Y967-Z967-AA967)),4),ROUND(SUM(Rates!$K$8*AS967),4)))</f>
        <v/>
      </c>
      <c r="AR967" s="66" t="str">
        <f t="shared" si="493"/>
        <v/>
      </c>
      <c r="AS967" s="22" t="str">
        <f t="shared" si="494"/>
        <v/>
      </c>
      <c r="AT967" s="62" t="str">
        <f t="shared" si="495"/>
        <v/>
      </c>
      <c r="AU967" s="63" t="str">
        <f>IF(AX967="","",IF(R967="Refreshment Beverage",ROUND((BA967-Y967-Z967-AA967)*VLOOKUP(VALUE(Q967),Rates!G$15:L$19,3,0),4),ROUND(AW967*(VLOOKUP(VALUE(Q967),Rates!G:L,3,0)),4)))</f>
        <v/>
      </c>
      <c r="AV967" s="68" t="str">
        <f t="shared" si="496"/>
        <v/>
      </c>
      <c r="AW967" s="69" t="str">
        <f t="shared" si="497"/>
        <v/>
      </c>
      <c r="AX967" s="65" t="str">
        <f t="shared" si="498"/>
        <v/>
      </c>
      <c r="AY967" s="70" t="str">
        <f>IF(AX967="","",IF(R967="Refreshment Beverage",ROUND(SUM(AX967*Rates!K$19),4),ROUND(SUM(AX967*(Rates!J$8/100)),4)))</f>
        <v/>
      </c>
      <c r="AZ967" s="67" t="str">
        <f t="shared" si="499"/>
        <v/>
      </c>
      <c r="BA967" s="22" t="str">
        <f t="shared" si="500"/>
        <v/>
      </c>
      <c r="BD967" s="171"/>
      <c r="BE967" s="171"/>
      <c r="BF967" s="171"/>
      <c r="BG967" s="171"/>
    </row>
    <row r="968" spans="11:59" ht="12.75" customHeight="1" x14ac:dyDescent="0.3">
      <c r="K968" s="42" t="str">
        <f t="shared" ref="K968:K999" si="502">IFERROR(IF(B:B="","",IF(OR(C968="",E968="",F968="",G968="",H968="",I968="",J968=""),"",ROUND(IF(J968="Gross Price to Brewers",AE968,IF(J968="Retail Price",AL968,IF(J968="Licensee Retail",AT968,""))),2))),"")</f>
        <v/>
      </c>
      <c r="L968" s="55" t="str">
        <f t="shared" ref="L968:L999" si="503">IFERROR(IF(B:B="","",IF(OR(C968="",E968="",F968="",G968="",H968="",I968="",J968=""),"",ROUND(IF(J968="Gross Price to Brewers",AH968,IF(J968="Retail Price",AP968,IF(J968="Licensee Retail",AX968,""))),2))),"")</f>
        <v/>
      </c>
      <c r="M968" s="43" t="str">
        <f t="shared" ref="M968:M999" si="504">IFERROR(IF(B:B="","",IF(OR(C968="",E968="",F968="",G968="",H968="",I968="",J968=""),"",ROUND(IF(J968="Gross Price to Brewers",AK968,IF(J968="Retail Price",AS968,IF(J968="Licensee Retail",BA968,""))),2))),"")</f>
        <v/>
      </c>
      <c r="N968" s="56" t="str" cm="1">
        <f t="array" ref="N968">IFERROR(IF(_xlfn.SINGLE(B:B)="","",IF(R968="Beer",SUM(LOOKUP(2,1/(Rates!$B$3:$B$5&lt;=W968)/(Rates!$C$3:$C$5&gt;=W968),Rates!$D$3:$D$5)*(X968/100)*W968),IF(R968="Refreshment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56" t="str">
        <f t="shared" ref="O968:O999" si="505">IF(B:B="","",IF(M968&gt;N968,"YES","NO"))</f>
        <v/>
      </c>
      <c r="P968" s="53"/>
      <c r="Q968" s="14" t="str">
        <f t="shared" ref="Q968:Q999" si="506">IF(B968="","",IF(OR(D968="",D968=0),0,D968))</f>
        <v/>
      </c>
      <c r="R968" s="57" t="str">
        <f t="shared" ref="R968:R999" si="507">IF(C968="","",IF(C968="Beer","Beer",IF(C968="Malt-Based Cooler","Refreshment Beverage")))</f>
        <v/>
      </c>
      <c r="S968" s="58" t="str">
        <f>IF(B968="","",IF(R968="Refreshment Beverage",VLOOKUP(VALUE(Q968),Rates!G$15:L$19,2,0),VLOOKUP(VALUE(Q968),Rates!G$4:L$12,2,0)))</f>
        <v/>
      </c>
      <c r="T968" s="58" t="str">
        <f t="shared" ref="T968:T999" si="508">IF(B968="","",G968)</f>
        <v/>
      </c>
      <c r="U968" s="58" t="str">
        <f t="shared" ref="U968:U999" si="509">IF(B:B="","",SUM(W968/V968))</f>
        <v/>
      </c>
      <c r="V968" s="58" t="str">
        <f t="shared" ref="V968:V999" si="510">IF(B968="","",F968)</f>
        <v/>
      </c>
      <c r="W968" s="58" t="str">
        <f t="shared" ref="W968:W999" si="511">IF(B968="","",E968*F968)</f>
        <v/>
      </c>
      <c r="X968" s="59" t="str">
        <f t="shared" ref="X968:X999" si="512">IF(B968="","",H968)</f>
        <v/>
      </c>
      <c r="Y968" s="60" t="str">
        <f>IF(B:B="","",IF(R968="Refreshment Beverage",VLOOKUP(Q968,Rates!G$15:L$19,6,0)*W968,VLOOKUP(Q968,Rates!G$4:L$12,6,0)*W968))</f>
        <v/>
      </c>
      <c r="Z968" s="60" t="str">
        <f t="shared" ref="Z968:Z999" si="513">IF(B:B="","",IF(R968="Refreshment Beverage",0,IF(T968="Keg",0,ROUND(0.34/12*V968,2))))</f>
        <v/>
      </c>
      <c r="AA968" s="60" t="str">
        <f t="shared" si="501"/>
        <v/>
      </c>
      <c r="AB968" s="61" t="str" cm="1">
        <f t="array" ref="AB968">IF(_xlfn.SINGLE(B:B)="","",IF(R968="Refreshment Beverage","",IF(AND(R968="Beer",Q968=0),SUM(LOOKUP(2,1/(Rates!$B$15:$B$18&lt;=W968)/(Rates!$C$15:$C$18&gt;=W968),Rates!$D$15:$D$18)*W968),VLOOKUP(VALUE(_xlfn.SINGLE(Q:Q)),Rates!A:B,2,0)*W968)))</f>
        <v/>
      </c>
      <c r="AC968" s="61" t="str" cm="1">
        <f t="array" ref="AC968">IF(_xlfn.SINGLE(B:B)="","",IF(R968="Refreshment Beverage","",IF(AND(R968="Beer",Q968=0),SUM(LOOKUP(2,1/(Rates!$B$15:$B$18&lt;=W968)/(Rates!$C$15:$C$18&gt;=W968),Rates!$E$15:$E$18)*W968),VLOOKUP(VALUE(_xlfn.SINGLE(Q:Q)),Rates!A:C,3,0)*W968)))</f>
        <v/>
      </c>
      <c r="AD968" s="168">
        <f>IFERROR(IF(R968="Beer","",IF(OR(Q968=1,Q968=2,Q968=3,Q968=4),VLOOKUP(Q968,Rates!$A$31:$B$34,2,0)*W968,IF(V968=1,VLOOKUP(U968,'REB BEV MIN MKUP'!B:E,4,0),IF(V968&gt;1,VLOOKUP(VALUE(W968),'REB BEV MIN MKUP'!O:Q,3,0),0)))),0)</f>
        <v>0</v>
      </c>
      <c r="AE968" s="62" t="str">
        <f t="shared" ref="AE968:AE999" si="514">IF(J968="Gross Price to Brewers",I968,"")</f>
        <v/>
      </c>
      <c r="AF968" s="63" t="str">
        <f t="shared" ref="AF968:AF999" si="515">IF(AE:AE="","",ROUND(SUM(AE968*(S968/100)),4))</f>
        <v/>
      </c>
      <c r="AG968" s="64" t="str">
        <f t="shared" ref="AG968:AG999" si="516">IF(AE:AE="","",IF(R968="Refreshment Beverage",MAX(AF968,AD968),MAX(AB968,AF968)))</f>
        <v/>
      </c>
      <c r="AH968" s="65" t="str">
        <f t="shared" ref="AH968:AH999" si="517">IF(AE:AE="","",IF(R968="Refreshment Beverage",AK968-AJ968,SUM(Y968:AA968)+AE968+AG968))</f>
        <v/>
      </c>
      <c r="AI968" s="66" t="str">
        <f>IF(AE:AE="","",IF(R968="Refreshment Beverage",AK968*(Rates!J$19/100),ROUND(SUM(AH968*(Rates!$J$8/100)),4)))</f>
        <v/>
      </c>
      <c r="AJ968" s="67" t="str">
        <f t="shared" ref="AJ968:AJ999" si="518">IF(AE:AE="","",IF(R968="Refreshment Beverage",AI968,MAX(AC968,AI968)))</f>
        <v/>
      </c>
      <c r="AK968" s="22" t="str">
        <f t="shared" ref="AK968:AK999" si="519">IF(AE:AE="","",IF(R968="Refreshment Beverage",SUM(AE968+Y968+Z968+AA968+AG968),SUM(AH968+AJ968)))</f>
        <v/>
      </c>
      <c r="AL968" s="62" t="str">
        <f t="shared" ref="AL968:AL999" si="520">IF(AS968="","",IF(R968="Refreshment Beverage",ROUND(SUM(AS968-AR968-AA968-Z968-Y968),2),ROUND(SUM(AS968-AR968-AN968-Y968-Z968-AA968),2)))</f>
        <v/>
      </c>
      <c r="AM968" s="63" t="str">
        <f>IF(AS968="","",IF(R968="Refreshment Beverage",ROUND(AS968*Rates!K$19,4),ROUND(AO968*(VLOOKUP(VALUE(Q968),Rates!G$4:L$12,3,0)),4)))</f>
        <v/>
      </c>
      <c r="AN968" s="68" t="str">
        <f>IF(AS968="","",IF(R968="Refreshment Beverage",AS968*(Rates!J$19/100),MAX(AM968,AB968)))</f>
        <v/>
      </c>
      <c r="AO968" s="69" t="str">
        <f t="shared" ref="AO968:AO999" si="521">IF(AS968="","",ROUND(SUM(AS968-AR968-Y968-Z968-AA968),4))</f>
        <v/>
      </c>
      <c r="AP968" s="69" t="str">
        <f t="shared" ref="AP968:AP999" si="522">IF(AS968="","",IF(R968="Refreshment Beverage",ROUND(AS968-AN968,2),ROUND(SUM(AS968-AR968),2)))</f>
        <v/>
      </c>
      <c r="AQ968" s="70" t="str">
        <f>IF(AS968="","",IF(R968="Refreshment Beverage",ROUND(SUM(VLOOKUP(Q:Q,Rates!G$15:L$19,3,0)*(AS968-Y968-Z968-AA968)),4),ROUND(SUM(Rates!$K$8*AS968),4)))</f>
        <v/>
      </c>
      <c r="AR968" s="66" t="str">
        <f t="shared" ref="AR968:AR999" si="523">IF(AS968="","",IF(R968="Refreshment Beverage",MAX(AD968,AQ968),MAX(AQ968,AC968)))</f>
        <v/>
      </c>
      <c r="AS968" s="22" t="str">
        <f t="shared" ref="AS968:AS999" si="524">IF(J968="Retail Price",SUM(I968+0.004),"")</f>
        <v/>
      </c>
      <c r="AT968" s="62" t="str">
        <f t="shared" ref="AT968:AT999" si="525">IF(AX968="","",IF(R968="Refreshment Beverage",SUM(BA968-AV968-Y968-Z968-AA968),SUM(AX968-AV968-Y968-Z968-AA968)))</f>
        <v/>
      </c>
      <c r="AU968" s="63" t="str">
        <f>IF(AX968="","",IF(R968="Refreshment Beverage",ROUND((BA968-Y968-Z968-AA968)*VLOOKUP(VALUE(Q968),Rates!G$15:L$19,3,0),4),ROUND(AW968*(VLOOKUP(VALUE(Q968),Rates!G:L,3,0)),4)))</f>
        <v/>
      </c>
      <c r="AV968" s="68" t="str">
        <f t="shared" ref="AV968:AV999" si="526">IF(AX968="","",IF(R968="Refreshment Beverage",MAX(AU968,AD968),MAX(AB968,AU968)))</f>
        <v/>
      </c>
      <c r="AW968" s="69" t="str">
        <f t="shared" ref="AW968:AW999" si="527">IF(AX968="","",IF(R968="Refreshment Beverage",SUM(BA968-AV968-Y968-Z968-AA968),ROUND(SUM(BA968-AZ968-Y968-Z968-AA968),4)))</f>
        <v/>
      </c>
      <c r="AX968" s="65" t="str">
        <f t="shared" ref="AX968:AX999" si="528">IF(J968="Licensee Retail",I968,"")</f>
        <v/>
      </c>
      <c r="AY968" s="70" t="str">
        <f>IF(AX968="","",IF(R968="Refreshment Beverage",ROUND(SUM(AX968*Rates!K$19),4),ROUND(SUM(AX968*(Rates!J$8/100)),4)))</f>
        <v/>
      </c>
      <c r="AZ968" s="67" t="str">
        <f t="shared" ref="AZ968:AZ999" si="529">IF(AX968="","",MAX($AC968,AY968))</f>
        <v/>
      </c>
      <c r="BA968" s="22" t="str">
        <f t="shared" ref="BA968:BA999" si="530">IF(AX968="","",SUM(AX968+AZ968))</f>
        <v/>
      </c>
      <c r="BD968" s="171"/>
      <c r="BE968" s="171"/>
      <c r="BF968" s="171"/>
      <c r="BG968" s="171"/>
    </row>
    <row r="969" spans="11:59" ht="12.75" customHeight="1" x14ac:dyDescent="0.3">
      <c r="K969" s="42" t="str">
        <f t="shared" si="502"/>
        <v/>
      </c>
      <c r="L969" s="55" t="str">
        <f t="shared" si="503"/>
        <v/>
      </c>
      <c r="M969" s="43" t="str">
        <f t="shared" si="504"/>
        <v/>
      </c>
      <c r="N969" s="56" t="str" cm="1">
        <f t="array" ref="N969">IFERROR(IF(_xlfn.SINGLE(B:B)="","",IF(R969="Beer",SUM(LOOKUP(2,1/(Rates!$B$3:$B$5&lt;=W969)/(Rates!$C$3:$C$5&gt;=W969),Rates!$D$3:$D$5)*(X969/100)*W969),IF(R969="Refreshment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56" t="str">
        <f t="shared" si="505"/>
        <v/>
      </c>
      <c r="P969" s="53"/>
      <c r="Q969" s="14" t="str">
        <f t="shared" si="506"/>
        <v/>
      </c>
      <c r="R969" s="57" t="str">
        <f t="shared" si="507"/>
        <v/>
      </c>
      <c r="S969" s="58" t="str">
        <f>IF(B969="","",IF(R969="Refreshment Beverage",VLOOKUP(VALUE(Q969),Rates!G$15:L$19,2,0),VLOOKUP(VALUE(Q969),Rates!G$4:L$12,2,0)))</f>
        <v/>
      </c>
      <c r="T969" s="58" t="str">
        <f t="shared" si="508"/>
        <v/>
      </c>
      <c r="U969" s="58" t="str">
        <f t="shared" si="509"/>
        <v/>
      </c>
      <c r="V969" s="58" t="str">
        <f t="shared" si="510"/>
        <v/>
      </c>
      <c r="W969" s="58" t="str">
        <f t="shared" si="511"/>
        <v/>
      </c>
      <c r="X969" s="59" t="str">
        <f t="shared" si="512"/>
        <v/>
      </c>
      <c r="Y969" s="60" t="str">
        <f>IF(B:B="","",IF(R969="Refreshment Beverage",VLOOKUP(Q969,Rates!G$15:L$19,6,0)*W969,VLOOKUP(Q969,Rates!G$4:L$12,6,0)*W969))</f>
        <v/>
      </c>
      <c r="Z969" s="60" t="str">
        <f t="shared" si="513"/>
        <v/>
      </c>
      <c r="AA969" s="60" t="str">
        <f t="shared" si="501"/>
        <v/>
      </c>
      <c r="AB969" s="61" t="str" cm="1">
        <f t="array" ref="AB969">IF(_xlfn.SINGLE(B:B)="","",IF(R969="Refreshment Beverage","",IF(AND(R969="Beer",Q969=0),SUM(LOOKUP(2,1/(Rates!$B$15:$B$18&lt;=W969)/(Rates!$C$15:$C$18&gt;=W969),Rates!$D$15:$D$18)*W969),VLOOKUP(VALUE(_xlfn.SINGLE(Q:Q)),Rates!A:B,2,0)*W969)))</f>
        <v/>
      </c>
      <c r="AC969" s="61" t="str" cm="1">
        <f t="array" ref="AC969">IF(_xlfn.SINGLE(B:B)="","",IF(R969="Refreshment Beverage","",IF(AND(R969="Beer",Q969=0),SUM(LOOKUP(2,1/(Rates!$B$15:$B$18&lt;=W969)/(Rates!$C$15:$C$18&gt;=W969),Rates!$E$15:$E$18)*W969),VLOOKUP(VALUE(_xlfn.SINGLE(Q:Q)),Rates!A:C,3,0)*W969)))</f>
        <v/>
      </c>
      <c r="AD969" s="168">
        <f>IFERROR(IF(R969="Beer","",IF(OR(Q969=1,Q969=2,Q969=3,Q969=4),VLOOKUP(Q969,Rates!$A$31:$B$34,2,0)*W969,IF(V969=1,VLOOKUP(U969,'REB BEV MIN MKUP'!B:E,4,0),IF(V969&gt;1,VLOOKUP(VALUE(W969),'REB BEV MIN MKUP'!O:Q,3,0),0)))),0)</f>
        <v>0</v>
      </c>
      <c r="AE969" s="62" t="str">
        <f t="shared" si="514"/>
        <v/>
      </c>
      <c r="AF969" s="63" t="str">
        <f t="shared" si="515"/>
        <v/>
      </c>
      <c r="AG969" s="64" t="str">
        <f t="shared" si="516"/>
        <v/>
      </c>
      <c r="AH969" s="65" t="str">
        <f t="shared" si="517"/>
        <v/>
      </c>
      <c r="AI969" s="66" t="str">
        <f>IF(AE:AE="","",IF(R969="Refreshment Beverage",AK969*(Rates!J$19/100),ROUND(SUM(AH969*(Rates!$J$8/100)),4)))</f>
        <v/>
      </c>
      <c r="AJ969" s="67" t="str">
        <f t="shared" si="518"/>
        <v/>
      </c>
      <c r="AK969" s="22" t="str">
        <f t="shared" si="519"/>
        <v/>
      </c>
      <c r="AL969" s="62" t="str">
        <f t="shared" si="520"/>
        <v/>
      </c>
      <c r="AM969" s="63" t="str">
        <f>IF(AS969="","",IF(R969="Refreshment Beverage",ROUND(AS969*Rates!K$19,4),ROUND(AO969*(VLOOKUP(VALUE(Q969),Rates!G$4:L$12,3,0)),4)))</f>
        <v/>
      </c>
      <c r="AN969" s="68" t="str">
        <f>IF(AS969="","",IF(R969="Refreshment Beverage",AS969*(Rates!J$19/100),MAX(AM969,AB969)))</f>
        <v/>
      </c>
      <c r="AO969" s="69" t="str">
        <f t="shared" si="521"/>
        <v/>
      </c>
      <c r="AP969" s="69" t="str">
        <f t="shared" si="522"/>
        <v/>
      </c>
      <c r="AQ969" s="70" t="str">
        <f>IF(AS969="","",IF(R969="Refreshment Beverage",ROUND(SUM(VLOOKUP(Q:Q,Rates!G$15:L$19,3,0)*(AS969-Y969-Z969-AA969)),4),ROUND(SUM(Rates!$K$8*AS969),4)))</f>
        <v/>
      </c>
      <c r="AR969" s="66" t="str">
        <f t="shared" si="523"/>
        <v/>
      </c>
      <c r="AS969" s="22" t="str">
        <f t="shared" si="524"/>
        <v/>
      </c>
      <c r="AT969" s="62" t="str">
        <f t="shared" si="525"/>
        <v/>
      </c>
      <c r="AU969" s="63" t="str">
        <f>IF(AX969="","",IF(R969="Refreshment Beverage",ROUND((BA969-Y969-Z969-AA969)*VLOOKUP(VALUE(Q969),Rates!G$15:L$19,3,0),4),ROUND(AW969*(VLOOKUP(VALUE(Q969),Rates!G:L,3,0)),4)))</f>
        <v/>
      </c>
      <c r="AV969" s="68" t="str">
        <f t="shared" si="526"/>
        <v/>
      </c>
      <c r="AW969" s="69" t="str">
        <f t="shared" si="527"/>
        <v/>
      </c>
      <c r="AX969" s="65" t="str">
        <f t="shared" si="528"/>
        <v/>
      </c>
      <c r="AY969" s="70" t="str">
        <f>IF(AX969="","",IF(R969="Refreshment Beverage",ROUND(SUM(AX969*Rates!K$19),4),ROUND(SUM(AX969*(Rates!J$8/100)),4)))</f>
        <v/>
      </c>
      <c r="AZ969" s="67" t="str">
        <f t="shared" si="529"/>
        <v/>
      </c>
      <c r="BA969" s="22" t="str">
        <f t="shared" si="530"/>
        <v/>
      </c>
      <c r="BD969" s="171"/>
      <c r="BE969" s="171"/>
      <c r="BF969" s="171"/>
      <c r="BG969" s="171"/>
    </row>
    <row r="970" spans="11:59" ht="12.75" customHeight="1" x14ac:dyDescent="0.3">
      <c r="K970" s="42" t="str">
        <f t="shared" si="502"/>
        <v/>
      </c>
      <c r="L970" s="55" t="str">
        <f t="shared" si="503"/>
        <v/>
      </c>
      <c r="M970" s="43" t="str">
        <f t="shared" si="504"/>
        <v/>
      </c>
      <c r="N970" s="56" t="str" cm="1">
        <f t="array" ref="N970">IFERROR(IF(_xlfn.SINGLE(B:B)="","",IF(R970="Beer",SUM(LOOKUP(2,1/(Rates!$B$3:$B$5&lt;=W970)/(Rates!$C$3:$C$5&gt;=W970),Rates!$D$3:$D$5)*(X970/100)*W970),IF(R970="Refreshment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56" t="str">
        <f t="shared" si="505"/>
        <v/>
      </c>
      <c r="P970" s="53"/>
      <c r="Q970" s="14" t="str">
        <f t="shared" si="506"/>
        <v/>
      </c>
      <c r="R970" s="57" t="str">
        <f t="shared" si="507"/>
        <v/>
      </c>
      <c r="S970" s="58" t="str">
        <f>IF(B970="","",IF(R970="Refreshment Beverage",VLOOKUP(VALUE(Q970),Rates!G$15:L$19,2,0),VLOOKUP(VALUE(Q970),Rates!G$4:L$12,2,0)))</f>
        <v/>
      </c>
      <c r="T970" s="58" t="str">
        <f t="shared" si="508"/>
        <v/>
      </c>
      <c r="U970" s="58" t="str">
        <f t="shared" si="509"/>
        <v/>
      </c>
      <c r="V970" s="58" t="str">
        <f t="shared" si="510"/>
        <v/>
      </c>
      <c r="W970" s="58" t="str">
        <f t="shared" si="511"/>
        <v/>
      </c>
      <c r="X970" s="59" t="str">
        <f t="shared" si="512"/>
        <v/>
      </c>
      <c r="Y970" s="60" t="str">
        <f>IF(B:B="","",IF(R970="Refreshment Beverage",VLOOKUP(Q970,Rates!G$15:L$19,6,0)*W970,VLOOKUP(Q970,Rates!G$4:L$12,6,0)*W970))</f>
        <v/>
      </c>
      <c r="Z970" s="60" t="str">
        <f t="shared" si="513"/>
        <v/>
      </c>
      <c r="AA970" s="60" t="str">
        <f t="shared" si="501"/>
        <v/>
      </c>
      <c r="AB970" s="61" t="str" cm="1">
        <f t="array" ref="AB970">IF(_xlfn.SINGLE(B:B)="","",IF(R970="Refreshment Beverage","",IF(AND(R970="Beer",Q970=0),SUM(LOOKUP(2,1/(Rates!$B$15:$B$18&lt;=W970)/(Rates!$C$15:$C$18&gt;=W970),Rates!$D$15:$D$18)*W970),VLOOKUP(VALUE(_xlfn.SINGLE(Q:Q)),Rates!A:B,2,0)*W970)))</f>
        <v/>
      </c>
      <c r="AC970" s="61" t="str" cm="1">
        <f t="array" ref="AC970">IF(_xlfn.SINGLE(B:B)="","",IF(R970="Refreshment Beverage","",IF(AND(R970="Beer",Q970=0),SUM(LOOKUP(2,1/(Rates!$B$15:$B$18&lt;=W970)/(Rates!$C$15:$C$18&gt;=W970),Rates!$E$15:$E$18)*W970),VLOOKUP(VALUE(_xlfn.SINGLE(Q:Q)),Rates!A:C,3,0)*W970)))</f>
        <v/>
      </c>
      <c r="AD970" s="168">
        <f>IFERROR(IF(R970="Beer","",IF(OR(Q970=1,Q970=2,Q970=3,Q970=4),VLOOKUP(Q970,Rates!$A$31:$B$34,2,0)*W970,IF(V970=1,VLOOKUP(U970,'REB BEV MIN MKUP'!B:E,4,0),IF(V970&gt;1,VLOOKUP(VALUE(W970),'REB BEV MIN MKUP'!O:Q,3,0),0)))),0)</f>
        <v>0</v>
      </c>
      <c r="AE970" s="62" t="str">
        <f t="shared" si="514"/>
        <v/>
      </c>
      <c r="AF970" s="63" t="str">
        <f t="shared" si="515"/>
        <v/>
      </c>
      <c r="AG970" s="64" t="str">
        <f t="shared" si="516"/>
        <v/>
      </c>
      <c r="AH970" s="65" t="str">
        <f t="shared" si="517"/>
        <v/>
      </c>
      <c r="AI970" s="66" t="str">
        <f>IF(AE:AE="","",IF(R970="Refreshment Beverage",AK970*(Rates!J$19/100),ROUND(SUM(AH970*(Rates!$J$8/100)),4)))</f>
        <v/>
      </c>
      <c r="AJ970" s="67" t="str">
        <f t="shared" si="518"/>
        <v/>
      </c>
      <c r="AK970" s="22" t="str">
        <f t="shared" si="519"/>
        <v/>
      </c>
      <c r="AL970" s="62" t="str">
        <f t="shared" si="520"/>
        <v/>
      </c>
      <c r="AM970" s="63" t="str">
        <f>IF(AS970="","",IF(R970="Refreshment Beverage",ROUND(AS970*Rates!K$19,4),ROUND(AO970*(VLOOKUP(VALUE(Q970),Rates!G$4:L$12,3,0)),4)))</f>
        <v/>
      </c>
      <c r="AN970" s="68" t="str">
        <f>IF(AS970="","",IF(R970="Refreshment Beverage",AS970*(Rates!J$19/100),MAX(AM970,AB970)))</f>
        <v/>
      </c>
      <c r="AO970" s="69" t="str">
        <f t="shared" si="521"/>
        <v/>
      </c>
      <c r="AP970" s="69" t="str">
        <f t="shared" si="522"/>
        <v/>
      </c>
      <c r="AQ970" s="70" t="str">
        <f>IF(AS970="","",IF(R970="Refreshment Beverage",ROUND(SUM(VLOOKUP(Q:Q,Rates!G$15:L$19,3,0)*(AS970-Y970-Z970-AA970)),4),ROUND(SUM(Rates!$K$8*AS970),4)))</f>
        <v/>
      </c>
      <c r="AR970" s="66" t="str">
        <f t="shared" si="523"/>
        <v/>
      </c>
      <c r="AS970" s="22" t="str">
        <f t="shared" si="524"/>
        <v/>
      </c>
      <c r="AT970" s="62" t="str">
        <f t="shared" si="525"/>
        <v/>
      </c>
      <c r="AU970" s="63" t="str">
        <f>IF(AX970="","",IF(R970="Refreshment Beverage",ROUND((BA970-Y970-Z970-AA970)*VLOOKUP(VALUE(Q970),Rates!G$15:L$19,3,0),4),ROUND(AW970*(VLOOKUP(VALUE(Q970),Rates!G:L,3,0)),4)))</f>
        <v/>
      </c>
      <c r="AV970" s="68" t="str">
        <f t="shared" si="526"/>
        <v/>
      </c>
      <c r="AW970" s="69" t="str">
        <f t="shared" si="527"/>
        <v/>
      </c>
      <c r="AX970" s="65" t="str">
        <f t="shared" si="528"/>
        <v/>
      </c>
      <c r="AY970" s="70" t="str">
        <f>IF(AX970="","",IF(R970="Refreshment Beverage",ROUND(SUM(AX970*Rates!K$19),4),ROUND(SUM(AX970*(Rates!J$8/100)),4)))</f>
        <v/>
      </c>
      <c r="AZ970" s="67" t="str">
        <f t="shared" si="529"/>
        <v/>
      </c>
      <c r="BA970" s="22" t="str">
        <f t="shared" si="530"/>
        <v/>
      </c>
      <c r="BD970" s="171"/>
      <c r="BE970" s="171"/>
      <c r="BF970" s="171"/>
      <c r="BG970" s="171"/>
    </row>
    <row r="971" spans="11:59" ht="12.75" customHeight="1" x14ac:dyDescent="0.3">
      <c r="K971" s="42" t="str">
        <f t="shared" si="502"/>
        <v/>
      </c>
      <c r="L971" s="55" t="str">
        <f t="shared" si="503"/>
        <v/>
      </c>
      <c r="M971" s="43" t="str">
        <f t="shared" si="504"/>
        <v/>
      </c>
      <c r="N971" s="56" t="str" cm="1">
        <f t="array" ref="N971">IFERROR(IF(_xlfn.SINGLE(B:B)="","",IF(R971="Beer",SUM(LOOKUP(2,1/(Rates!$B$3:$B$5&lt;=W971)/(Rates!$C$3:$C$5&gt;=W971),Rates!$D$3:$D$5)*(X971/100)*W971),IF(R971="Refreshment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56" t="str">
        <f t="shared" si="505"/>
        <v/>
      </c>
      <c r="P971" s="53"/>
      <c r="Q971" s="14" t="str">
        <f t="shared" si="506"/>
        <v/>
      </c>
      <c r="R971" s="57" t="str">
        <f t="shared" si="507"/>
        <v/>
      </c>
      <c r="S971" s="58" t="str">
        <f>IF(B971="","",IF(R971="Refreshment Beverage",VLOOKUP(VALUE(Q971),Rates!G$15:L$19,2,0),VLOOKUP(VALUE(Q971),Rates!G$4:L$12,2,0)))</f>
        <v/>
      </c>
      <c r="T971" s="58" t="str">
        <f t="shared" si="508"/>
        <v/>
      </c>
      <c r="U971" s="58" t="str">
        <f t="shared" si="509"/>
        <v/>
      </c>
      <c r="V971" s="58" t="str">
        <f t="shared" si="510"/>
        <v/>
      </c>
      <c r="W971" s="58" t="str">
        <f t="shared" si="511"/>
        <v/>
      </c>
      <c r="X971" s="59" t="str">
        <f t="shared" si="512"/>
        <v/>
      </c>
      <c r="Y971" s="60" t="str">
        <f>IF(B:B="","",IF(R971="Refreshment Beverage",VLOOKUP(Q971,Rates!G$15:L$19,6,0)*W971,VLOOKUP(Q971,Rates!G$4:L$12,6,0)*W971))</f>
        <v/>
      </c>
      <c r="Z971" s="60" t="str">
        <f t="shared" si="513"/>
        <v/>
      </c>
      <c r="AA971" s="60" t="str">
        <f t="shared" si="501"/>
        <v/>
      </c>
      <c r="AB971" s="61" t="str" cm="1">
        <f t="array" ref="AB971">IF(_xlfn.SINGLE(B:B)="","",IF(R971="Refreshment Beverage","",IF(AND(R971="Beer",Q971=0),SUM(LOOKUP(2,1/(Rates!$B$15:$B$18&lt;=W971)/(Rates!$C$15:$C$18&gt;=W971),Rates!$D$15:$D$18)*W971),VLOOKUP(VALUE(_xlfn.SINGLE(Q:Q)),Rates!A:B,2,0)*W971)))</f>
        <v/>
      </c>
      <c r="AC971" s="61" t="str" cm="1">
        <f t="array" ref="AC971">IF(_xlfn.SINGLE(B:B)="","",IF(R971="Refreshment Beverage","",IF(AND(R971="Beer",Q971=0),SUM(LOOKUP(2,1/(Rates!$B$15:$B$18&lt;=W971)/(Rates!$C$15:$C$18&gt;=W971),Rates!$E$15:$E$18)*W971),VLOOKUP(VALUE(_xlfn.SINGLE(Q:Q)),Rates!A:C,3,0)*W971)))</f>
        <v/>
      </c>
      <c r="AD971" s="168">
        <f>IFERROR(IF(R971="Beer","",IF(OR(Q971=1,Q971=2,Q971=3,Q971=4),VLOOKUP(Q971,Rates!$A$31:$B$34,2,0)*W971,IF(V971=1,VLOOKUP(U971,'REB BEV MIN MKUP'!B:E,4,0),IF(V971&gt;1,VLOOKUP(VALUE(W971),'REB BEV MIN MKUP'!O:Q,3,0),0)))),0)</f>
        <v>0</v>
      </c>
      <c r="AE971" s="62" t="str">
        <f t="shared" si="514"/>
        <v/>
      </c>
      <c r="AF971" s="63" t="str">
        <f t="shared" si="515"/>
        <v/>
      </c>
      <c r="AG971" s="64" t="str">
        <f t="shared" si="516"/>
        <v/>
      </c>
      <c r="AH971" s="65" t="str">
        <f t="shared" si="517"/>
        <v/>
      </c>
      <c r="AI971" s="66" t="str">
        <f>IF(AE:AE="","",IF(R971="Refreshment Beverage",AK971*(Rates!J$19/100),ROUND(SUM(AH971*(Rates!$J$8/100)),4)))</f>
        <v/>
      </c>
      <c r="AJ971" s="67" t="str">
        <f t="shared" si="518"/>
        <v/>
      </c>
      <c r="AK971" s="22" t="str">
        <f t="shared" si="519"/>
        <v/>
      </c>
      <c r="AL971" s="62" t="str">
        <f t="shared" si="520"/>
        <v/>
      </c>
      <c r="AM971" s="63" t="str">
        <f>IF(AS971="","",IF(R971="Refreshment Beverage",ROUND(AS971*Rates!K$19,4),ROUND(AO971*(VLOOKUP(VALUE(Q971),Rates!G$4:L$12,3,0)),4)))</f>
        <v/>
      </c>
      <c r="AN971" s="68" t="str">
        <f>IF(AS971="","",IF(R971="Refreshment Beverage",AS971*(Rates!J$19/100),MAX(AM971,AB971)))</f>
        <v/>
      </c>
      <c r="AO971" s="69" t="str">
        <f t="shared" si="521"/>
        <v/>
      </c>
      <c r="AP971" s="69" t="str">
        <f t="shared" si="522"/>
        <v/>
      </c>
      <c r="AQ971" s="70" t="str">
        <f>IF(AS971="","",IF(R971="Refreshment Beverage",ROUND(SUM(VLOOKUP(Q:Q,Rates!G$15:L$19,3,0)*(AS971-Y971-Z971-AA971)),4),ROUND(SUM(Rates!$K$8*AS971),4)))</f>
        <v/>
      </c>
      <c r="AR971" s="66" t="str">
        <f t="shared" si="523"/>
        <v/>
      </c>
      <c r="AS971" s="22" t="str">
        <f t="shared" si="524"/>
        <v/>
      </c>
      <c r="AT971" s="62" t="str">
        <f t="shared" si="525"/>
        <v/>
      </c>
      <c r="AU971" s="63" t="str">
        <f>IF(AX971="","",IF(R971="Refreshment Beverage",ROUND((BA971-Y971-Z971-AA971)*VLOOKUP(VALUE(Q971),Rates!G$15:L$19,3,0),4),ROUND(AW971*(VLOOKUP(VALUE(Q971),Rates!G:L,3,0)),4)))</f>
        <v/>
      </c>
      <c r="AV971" s="68" t="str">
        <f t="shared" si="526"/>
        <v/>
      </c>
      <c r="AW971" s="69" t="str">
        <f t="shared" si="527"/>
        <v/>
      </c>
      <c r="AX971" s="65" t="str">
        <f t="shared" si="528"/>
        <v/>
      </c>
      <c r="AY971" s="70" t="str">
        <f>IF(AX971="","",IF(R971="Refreshment Beverage",ROUND(SUM(AX971*Rates!K$19),4),ROUND(SUM(AX971*(Rates!J$8/100)),4)))</f>
        <v/>
      </c>
      <c r="AZ971" s="67" t="str">
        <f t="shared" si="529"/>
        <v/>
      </c>
      <c r="BA971" s="22" t="str">
        <f t="shared" si="530"/>
        <v/>
      </c>
      <c r="BD971" s="171"/>
      <c r="BE971" s="171"/>
      <c r="BF971" s="171"/>
      <c r="BG971" s="171"/>
    </row>
    <row r="972" spans="11:59" ht="12.75" customHeight="1" x14ac:dyDescent="0.3">
      <c r="K972" s="42" t="str">
        <f t="shared" si="502"/>
        <v/>
      </c>
      <c r="L972" s="55" t="str">
        <f t="shared" si="503"/>
        <v/>
      </c>
      <c r="M972" s="43" t="str">
        <f t="shared" si="504"/>
        <v/>
      </c>
      <c r="N972" s="56" t="str" cm="1">
        <f t="array" ref="N972">IFERROR(IF(_xlfn.SINGLE(B:B)="","",IF(R972="Beer",SUM(LOOKUP(2,1/(Rates!$B$3:$B$5&lt;=W972)/(Rates!$C$3:$C$5&gt;=W972),Rates!$D$3:$D$5)*(X972/100)*W972),IF(R972="Refreshment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56" t="str">
        <f t="shared" si="505"/>
        <v/>
      </c>
      <c r="P972" s="53"/>
      <c r="Q972" s="14" t="str">
        <f t="shared" si="506"/>
        <v/>
      </c>
      <c r="R972" s="57" t="str">
        <f t="shared" si="507"/>
        <v/>
      </c>
      <c r="S972" s="58" t="str">
        <f>IF(B972="","",IF(R972="Refreshment Beverage",VLOOKUP(VALUE(Q972),Rates!G$15:L$19,2,0),VLOOKUP(VALUE(Q972),Rates!G$4:L$12,2,0)))</f>
        <v/>
      </c>
      <c r="T972" s="58" t="str">
        <f t="shared" si="508"/>
        <v/>
      </c>
      <c r="U972" s="58" t="str">
        <f t="shared" si="509"/>
        <v/>
      </c>
      <c r="V972" s="58" t="str">
        <f t="shared" si="510"/>
        <v/>
      </c>
      <c r="W972" s="58" t="str">
        <f t="shared" si="511"/>
        <v/>
      </c>
      <c r="X972" s="59" t="str">
        <f t="shared" si="512"/>
        <v/>
      </c>
      <c r="Y972" s="60" t="str">
        <f>IF(B:B="","",IF(R972="Refreshment Beverage",VLOOKUP(Q972,Rates!G$15:L$19,6,0)*W972,VLOOKUP(Q972,Rates!G$4:L$12,6,0)*W972))</f>
        <v/>
      </c>
      <c r="Z972" s="60" t="str">
        <f t="shared" si="513"/>
        <v/>
      </c>
      <c r="AA972" s="60" t="str">
        <f t="shared" si="501"/>
        <v/>
      </c>
      <c r="AB972" s="61" t="str" cm="1">
        <f t="array" ref="AB972">IF(_xlfn.SINGLE(B:B)="","",IF(R972="Refreshment Beverage","",IF(AND(R972="Beer",Q972=0),SUM(LOOKUP(2,1/(Rates!$B$15:$B$18&lt;=W972)/(Rates!$C$15:$C$18&gt;=W972),Rates!$D$15:$D$18)*W972),VLOOKUP(VALUE(_xlfn.SINGLE(Q:Q)),Rates!A:B,2,0)*W972)))</f>
        <v/>
      </c>
      <c r="AC972" s="61" t="str" cm="1">
        <f t="array" ref="AC972">IF(_xlfn.SINGLE(B:B)="","",IF(R972="Refreshment Beverage","",IF(AND(R972="Beer",Q972=0),SUM(LOOKUP(2,1/(Rates!$B$15:$B$18&lt;=W972)/(Rates!$C$15:$C$18&gt;=W972),Rates!$E$15:$E$18)*W972),VLOOKUP(VALUE(_xlfn.SINGLE(Q:Q)),Rates!A:C,3,0)*W972)))</f>
        <v/>
      </c>
      <c r="AD972" s="168">
        <f>IFERROR(IF(R972="Beer","",IF(OR(Q972=1,Q972=2,Q972=3,Q972=4),VLOOKUP(Q972,Rates!$A$31:$B$34,2,0)*W972,IF(V972=1,VLOOKUP(U972,'REB BEV MIN MKUP'!B:E,4,0),IF(V972&gt;1,VLOOKUP(VALUE(W972),'REB BEV MIN MKUP'!O:Q,3,0),0)))),0)</f>
        <v>0</v>
      </c>
      <c r="AE972" s="62" t="str">
        <f t="shared" si="514"/>
        <v/>
      </c>
      <c r="AF972" s="63" t="str">
        <f t="shared" si="515"/>
        <v/>
      </c>
      <c r="AG972" s="64" t="str">
        <f t="shared" si="516"/>
        <v/>
      </c>
      <c r="AH972" s="65" t="str">
        <f t="shared" si="517"/>
        <v/>
      </c>
      <c r="AI972" s="66" t="str">
        <f>IF(AE:AE="","",IF(R972="Refreshment Beverage",AK972*(Rates!J$19/100),ROUND(SUM(AH972*(Rates!$J$8/100)),4)))</f>
        <v/>
      </c>
      <c r="AJ972" s="67" t="str">
        <f t="shared" si="518"/>
        <v/>
      </c>
      <c r="AK972" s="22" t="str">
        <f t="shared" si="519"/>
        <v/>
      </c>
      <c r="AL972" s="62" t="str">
        <f t="shared" si="520"/>
        <v/>
      </c>
      <c r="AM972" s="63" t="str">
        <f>IF(AS972="","",IF(R972="Refreshment Beverage",ROUND(AS972*Rates!K$19,4),ROUND(AO972*(VLOOKUP(VALUE(Q972),Rates!G$4:L$12,3,0)),4)))</f>
        <v/>
      </c>
      <c r="AN972" s="68" t="str">
        <f>IF(AS972="","",IF(R972="Refreshment Beverage",AS972*(Rates!J$19/100),MAX(AM972,AB972)))</f>
        <v/>
      </c>
      <c r="AO972" s="69" t="str">
        <f t="shared" si="521"/>
        <v/>
      </c>
      <c r="AP972" s="69" t="str">
        <f t="shared" si="522"/>
        <v/>
      </c>
      <c r="AQ972" s="70" t="str">
        <f>IF(AS972="","",IF(R972="Refreshment Beverage",ROUND(SUM(VLOOKUP(Q:Q,Rates!G$15:L$19,3,0)*(AS972-Y972-Z972-AA972)),4),ROUND(SUM(Rates!$K$8*AS972),4)))</f>
        <v/>
      </c>
      <c r="AR972" s="66" t="str">
        <f t="shared" si="523"/>
        <v/>
      </c>
      <c r="AS972" s="22" t="str">
        <f t="shared" si="524"/>
        <v/>
      </c>
      <c r="AT972" s="62" t="str">
        <f t="shared" si="525"/>
        <v/>
      </c>
      <c r="AU972" s="63" t="str">
        <f>IF(AX972="","",IF(R972="Refreshment Beverage",ROUND((BA972-Y972-Z972-AA972)*VLOOKUP(VALUE(Q972),Rates!G$15:L$19,3,0),4),ROUND(AW972*(VLOOKUP(VALUE(Q972),Rates!G:L,3,0)),4)))</f>
        <v/>
      </c>
      <c r="AV972" s="68" t="str">
        <f t="shared" si="526"/>
        <v/>
      </c>
      <c r="AW972" s="69" t="str">
        <f t="shared" si="527"/>
        <v/>
      </c>
      <c r="AX972" s="65" t="str">
        <f t="shared" si="528"/>
        <v/>
      </c>
      <c r="AY972" s="70" t="str">
        <f>IF(AX972="","",IF(R972="Refreshment Beverage",ROUND(SUM(AX972*Rates!K$19),4),ROUND(SUM(AX972*(Rates!J$8/100)),4)))</f>
        <v/>
      </c>
      <c r="AZ972" s="67" t="str">
        <f t="shared" si="529"/>
        <v/>
      </c>
      <c r="BA972" s="22" t="str">
        <f t="shared" si="530"/>
        <v/>
      </c>
      <c r="BD972" s="171"/>
      <c r="BE972" s="171"/>
      <c r="BF972" s="171"/>
      <c r="BG972" s="171"/>
    </row>
    <row r="973" spans="11:59" ht="12.75" customHeight="1" x14ac:dyDescent="0.3">
      <c r="K973" s="42" t="str">
        <f t="shared" si="502"/>
        <v/>
      </c>
      <c r="L973" s="55" t="str">
        <f t="shared" si="503"/>
        <v/>
      </c>
      <c r="M973" s="43" t="str">
        <f t="shared" si="504"/>
        <v/>
      </c>
      <c r="N973" s="56" t="str" cm="1">
        <f t="array" ref="N973">IFERROR(IF(_xlfn.SINGLE(B:B)="","",IF(R973="Beer",SUM(LOOKUP(2,1/(Rates!$B$3:$B$5&lt;=W973)/(Rates!$C$3:$C$5&gt;=W973),Rates!$D$3:$D$5)*(X973/100)*W973),IF(R973="Refreshment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56" t="str">
        <f t="shared" si="505"/>
        <v/>
      </c>
      <c r="P973" s="53"/>
      <c r="Q973" s="14" t="str">
        <f t="shared" si="506"/>
        <v/>
      </c>
      <c r="R973" s="57" t="str">
        <f t="shared" si="507"/>
        <v/>
      </c>
      <c r="S973" s="58" t="str">
        <f>IF(B973="","",IF(R973="Refreshment Beverage",VLOOKUP(VALUE(Q973),Rates!G$15:L$19,2,0),VLOOKUP(VALUE(Q973),Rates!G$4:L$12,2,0)))</f>
        <v/>
      </c>
      <c r="T973" s="58" t="str">
        <f t="shared" si="508"/>
        <v/>
      </c>
      <c r="U973" s="58" t="str">
        <f t="shared" si="509"/>
        <v/>
      </c>
      <c r="V973" s="58" t="str">
        <f t="shared" si="510"/>
        <v/>
      </c>
      <c r="W973" s="58" t="str">
        <f t="shared" si="511"/>
        <v/>
      </c>
      <c r="X973" s="59" t="str">
        <f t="shared" si="512"/>
        <v/>
      </c>
      <c r="Y973" s="60" t="str">
        <f>IF(B:B="","",IF(R973="Refreshment Beverage",VLOOKUP(Q973,Rates!G$15:L$19,6,0)*W973,VLOOKUP(Q973,Rates!G$4:L$12,6,0)*W973))</f>
        <v/>
      </c>
      <c r="Z973" s="60" t="str">
        <f t="shared" si="513"/>
        <v/>
      </c>
      <c r="AA973" s="60" t="str">
        <f t="shared" si="501"/>
        <v/>
      </c>
      <c r="AB973" s="61" t="str" cm="1">
        <f t="array" ref="AB973">IF(_xlfn.SINGLE(B:B)="","",IF(R973="Refreshment Beverage","",IF(AND(R973="Beer",Q973=0),SUM(LOOKUP(2,1/(Rates!$B$15:$B$18&lt;=W973)/(Rates!$C$15:$C$18&gt;=W973),Rates!$D$15:$D$18)*W973),VLOOKUP(VALUE(_xlfn.SINGLE(Q:Q)),Rates!A:B,2,0)*W973)))</f>
        <v/>
      </c>
      <c r="AC973" s="61" t="str" cm="1">
        <f t="array" ref="AC973">IF(_xlfn.SINGLE(B:B)="","",IF(R973="Refreshment Beverage","",IF(AND(R973="Beer",Q973=0),SUM(LOOKUP(2,1/(Rates!$B$15:$B$18&lt;=W973)/(Rates!$C$15:$C$18&gt;=W973),Rates!$E$15:$E$18)*W973),VLOOKUP(VALUE(_xlfn.SINGLE(Q:Q)),Rates!A:C,3,0)*W973)))</f>
        <v/>
      </c>
      <c r="AD973" s="168">
        <f>IFERROR(IF(R973="Beer","",IF(OR(Q973=1,Q973=2,Q973=3,Q973=4),VLOOKUP(Q973,Rates!$A$31:$B$34,2,0)*W973,IF(V973=1,VLOOKUP(U973,'REB BEV MIN MKUP'!B:E,4,0),IF(V973&gt;1,VLOOKUP(VALUE(W973),'REB BEV MIN MKUP'!O:Q,3,0),0)))),0)</f>
        <v>0</v>
      </c>
      <c r="AE973" s="62" t="str">
        <f t="shared" si="514"/>
        <v/>
      </c>
      <c r="AF973" s="63" t="str">
        <f t="shared" si="515"/>
        <v/>
      </c>
      <c r="AG973" s="64" t="str">
        <f t="shared" si="516"/>
        <v/>
      </c>
      <c r="AH973" s="65" t="str">
        <f t="shared" si="517"/>
        <v/>
      </c>
      <c r="AI973" s="66" t="str">
        <f>IF(AE:AE="","",IF(R973="Refreshment Beverage",AK973*(Rates!J$19/100),ROUND(SUM(AH973*(Rates!$J$8/100)),4)))</f>
        <v/>
      </c>
      <c r="AJ973" s="67" t="str">
        <f t="shared" si="518"/>
        <v/>
      </c>
      <c r="AK973" s="22" t="str">
        <f t="shared" si="519"/>
        <v/>
      </c>
      <c r="AL973" s="62" t="str">
        <f t="shared" si="520"/>
        <v/>
      </c>
      <c r="AM973" s="63" t="str">
        <f>IF(AS973="","",IF(R973="Refreshment Beverage",ROUND(AS973*Rates!K$19,4),ROUND(AO973*(VLOOKUP(VALUE(Q973),Rates!G$4:L$12,3,0)),4)))</f>
        <v/>
      </c>
      <c r="AN973" s="68" t="str">
        <f>IF(AS973="","",IF(R973="Refreshment Beverage",AS973*(Rates!J$19/100),MAX(AM973,AB973)))</f>
        <v/>
      </c>
      <c r="AO973" s="69" t="str">
        <f t="shared" si="521"/>
        <v/>
      </c>
      <c r="AP973" s="69" t="str">
        <f t="shared" si="522"/>
        <v/>
      </c>
      <c r="AQ973" s="70" t="str">
        <f>IF(AS973="","",IF(R973="Refreshment Beverage",ROUND(SUM(VLOOKUP(Q:Q,Rates!G$15:L$19,3,0)*(AS973-Y973-Z973-AA973)),4),ROUND(SUM(Rates!$K$8*AS973),4)))</f>
        <v/>
      </c>
      <c r="AR973" s="66" t="str">
        <f t="shared" si="523"/>
        <v/>
      </c>
      <c r="AS973" s="22" t="str">
        <f t="shared" si="524"/>
        <v/>
      </c>
      <c r="AT973" s="62" t="str">
        <f t="shared" si="525"/>
        <v/>
      </c>
      <c r="AU973" s="63" t="str">
        <f>IF(AX973="","",IF(R973="Refreshment Beverage",ROUND((BA973-Y973-Z973-AA973)*VLOOKUP(VALUE(Q973),Rates!G$15:L$19,3,0),4),ROUND(AW973*(VLOOKUP(VALUE(Q973),Rates!G:L,3,0)),4)))</f>
        <v/>
      </c>
      <c r="AV973" s="68" t="str">
        <f t="shared" si="526"/>
        <v/>
      </c>
      <c r="AW973" s="69" t="str">
        <f t="shared" si="527"/>
        <v/>
      </c>
      <c r="AX973" s="65" t="str">
        <f t="shared" si="528"/>
        <v/>
      </c>
      <c r="AY973" s="70" t="str">
        <f>IF(AX973="","",IF(R973="Refreshment Beverage",ROUND(SUM(AX973*Rates!K$19),4),ROUND(SUM(AX973*(Rates!J$8/100)),4)))</f>
        <v/>
      </c>
      <c r="AZ973" s="67" t="str">
        <f t="shared" si="529"/>
        <v/>
      </c>
      <c r="BA973" s="22" t="str">
        <f t="shared" si="530"/>
        <v/>
      </c>
      <c r="BD973" s="171"/>
      <c r="BE973" s="171"/>
      <c r="BF973" s="171"/>
      <c r="BG973" s="171"/>
    </row>
    <row r="974" spans="11:59" ht="12.75" customHeight="1" x14ac:dyDescent="0.3">
      <c r="K974" s="42" t="str">
        <f t="shared" si="502"/>
        <v/>
      </c>
      <c r="L974" s="55" t="str">
        <f t="shared" si="503"/>
        <v/>
      </c>
      <c r="M974" s="43" t="str">
        <f t="shared" si="504"/>
        <v/>
      </c>
      <c r="N974" s="56" t="str" cm="1">
        <f t="array" ref="N974">IFERROR(IF(_xlfn.SINGLE(B:B)="","",IF(R974="Beer",SUM(LOOKUP(2,1/(Rates!$B$3:$B$5&lt;=W974)/(Rates!$C$3:$C$5&gt;=W974),Rates!$D$3:$D$5)*(X974/100)*W974),IF(R974="Refreshment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56" t="str">
        <f t="shared" si="505"/>
        <v/>
      </c>
      <c r="P974" s="53"/>
      <c r="Q974" s="14" t="str">
        <f t="shared" si="506"/>
        <v/>
      </c>
      <c r="R974" s="57" t="str">
        <f t="shared" si="507"/>
        <v/>
      </c>
      <c r="S974" s="58" t="str">
        <f>IF(B974="","",IF(R974="Refreshment Beverage",VLOOKUP(VALUE(Q974),Rates!G$15:L$19,2,0),VLOOKUP(VALUE(Q974),Rates!G$4:L$12,2,0)))</f>
        <v/>
      </c>
      <c r="T974" s="58" t="str">
        <f t="shared" si="508"/>
        <v/>
      </c>
      <c r="U974" s="58" t="str">
        <f t="shared" si="509"/>
        <v/>
      </c>
      <c r="V974" s="58" t="str">
        <f t="shared" si="510"/>
        <v/>
      </c>
      <c r="W974" s="58" t="str">
        <f t="shared" si="511"/>
        <v/>
      </c>
      <c r="X974" s="59" t="str">
        <f t="shared" si="512"/>
        <v/>
      </c>
      <c r="Y974" s="60" t="str">
        <f>IF(B:B="","",IF(R974="Refreshment Beverage",VLOOKUP(Q974,Rates!G$15:L$19,6,0)*W974,VLOOKUP(Q974,Rates!G$4:L$12,6,0)*W974))</f>
        <v/>
      </c>
      <c r="Z974" s="60" t="str">
        <f t="shared" si="513"/>
        <v/>
      </c>
      <c r="AA974" s="60" t="str">
        <f t="shared" si="501"/>
        <v/>
      </c>
      <c r="AB974" s="61" t="str" cm="1">
        <f t="array" ref="AB974">IF(_xlfn.SINGLE(B:B)="","",IF(R974="Refreshment Beverage","",IF(AND(R974="Beer",Q974=0),SUM(LOOKUP(2,1/(Rates!$B$15:$B$18&lt;=W974)/(Rates!$C$15:$C$18&gt;=W974),Rates!$D$15:$D$18)*W974),VLOOKUP(VALUE(_xlfn.SINGLE(Q:Q)),Rates!A:B,2,0)*W974)))</f>
        <v/>
      </c>
      <c r="AC974" s="61" t="str" cm="1">
        <f t="array" ref="AC974">IF(_xlfn.SINGLE(B:B)="","",IF(R974="Refreshment Beverage","",IF(AND(R974="Beer",Q974=0),SUM(LOOKUP(2,1/(Rates!$B$15:$B$18&lt;=W974)/(Rates!$C$15:$C$18&gt;=W974),Rates!$E$15:$E$18)*W974),VLOOKUP(VALUE(_xlfn.SINGLE(Q:Q)),Rates!A:C,3,0)*W974)))</f>
        <v/>
      </c>
      <c r="AD974" s="168">
        <f>IFERROR(IF(R974="Beer","",IF(OR(Q974=1,Q974=2,Q974=3,Q974=4),VLOOKUP(Q974,Rates!$A$31:$B$34,2,0)*W974,IF(V974=1,VLOOKUP(U974,'REB BEV MIN MKUP'!B:E,4,0),IF(V974&gt;1,VLOOKUP(VALUE(W974),'REB BEV MIN MKUP'!O:Q,3,0),0)))),0)</f>
        <v>0</v>
      </c>
      <c r="AE974" s="62" t="str">
        <f t="shared" si="514"/>
        <v/>
      </c>
      <c r="AF974" s="63" t="str">
        <f t="shared" si="515"/>
        <v/>
      </c>
      <c r="AG974" s="64" t="str">
        <f t="shared" si="516"/>
        <v/>
      </c>
      <c r="AH974" s="65" t="str">
        <f t="shared" si="517"/>
        <v/>
      </c>
      <c r="AI974" s="66" t="str">
        <f>IF(AE:AE="","",IF(R974="Refreshment Beverage",AK974*(Rates!J$19/100),ROUND(SUM(AH974*(Rates!$J$8/100)),4)))</f>
        <v/>
      </c>
      <c r="AJ974" s="67" t="str">
        <f t="shared" si="518"/>
        <v/>
      </c>
      <c r="AK974" s="22" t="str">
        <f t="shared" si="519"/>
        <v/>
      </c>
      <c r="AL974" s="62" t="str">
        <f t="shared" si="520"/>
        <v/>
      </c>
      <c r="AM974" s="63" t="str">
        <f>IF(AS974="","",IF(R974="Refreshment Beverage",ROUND(AS974*Rates!K$19,4),ROUND(AO974*(VLOOKUP(VALUE(Q974),Rates!G$4:L$12,3,0)),4)))</f>
        <v/>
      </c>
      <c r="AN974" s="68" t="str">
        <f>IF(AS974="","",IF(R974="Refreshment Beverage",AS974*(Rates!J$19/100),MAX(AM974,AB974)))</f>
        <v/>
      </c>
      <c r="AO974" s="69" t="str">
        <f t="shared" si="521"/>
        <v/>
      </c>
      <c r="AP974" s="69" t="str">
        <f t="shared" si="522"/>
        <v/>
      </c>
      <c r="AQ974" s="70" t="str">
        <f>IF(AS974="","",IF(R974="Refreshment Beverage",ROUND(SUM(VLOOKUP(Q:Q,Rates!G$15:L$19,3,0)*(AS974-Y974-Z974-AA974)),4),ROUND(SUM(Rates!$K$8*AS974),4)))</f>
        <v/>
      </c>
      <c r="AR974" s="66" t="str">
        <f t="shared" si="523"/>
        <v/>
      </c>
      <c r="AS974" s="22" t="str">
        <f t="shared" si="524"/>
        <v/>
      </c>
      <c r="AT974" s="62" t="str">
        <f t="shared" si="525"/>
        <v/>
      </c>
      <c r="AU974" s="63" t="str">
        <f>IF(AX974="","",IF(R974="Refreshment Beverage",ROUND((BA974-Y974-Z974-AA974)*VLOOKUP(VALUE(Q974),Rates!G$15:L$19,3,0),4),ROUND(AW974*(VLOOKUP(VALUE(Q974),Rates!G:L,3,0)),4)))</f>
        <v/>
      </c>
      <c r="AV974" s="68" t="str">
        <f t="shared" si="526"/>
        <v/>
      </c>
      <c r="AW974" s="69" t="str">
        <f t="shared" si="527"/>
        <v/>
      </c>
      <c r="AX974" s="65" t="str">
        <f t="shared" si="528"/>
        <v/>
      </c>
      <c r="AY974" s="70" t="str">
        <f>IF(AX974="","",IF(R974="Refreshment Beverage",ROUND(SUM(AX974*Rates!K$19),4),ROUND(SUM(AX974*(Rates!J$8/100)),4)))</f>
        <v/>
      </c>
      <c r="AZ974" s="67" t="str">
        <f t="shared" si="529"/>
        <v/>
      </c>
      <c r="BA974" s="22" t="str">
        <f t="shared" si="530"/>
        <v/>
      </c>
      <c r="BD974" s="171"/>
      <c r="BE974" s="171"/>
      <c r="BF974" s="171"/>
      <c r="BG974" s="171"/>
    </row>
    <row r="975" spans="11:59" ht="12.75" customHeight="1" x14ac:dyDescent="0.3">
      <c r="K975" s="42" t="str">
        <f t="shared" si="502"/>
        <v/>
      </c>
      <c r="L975" s="55" t="str">
        <f t="shared" si="503"/>
        <v/>
      </c>
      <c r="M975" s="43" t="str">
        <f t="shared" si="504"/>
        <v/>
      </c>
      <c r="N975" s="56" t="str" cm="1">
        <f t="array" ref="N975">IFERROR(IF(_xlfn.SINGLE(B:B)="","",IF(R975="Beer",SUM(LOOKUP(2,1/(Rates!$B$3:$B$5&lt;=W975)/(Rates!$C$3:$C$5&gt;=W975),Rates!$D$3:$D$5)*(X975/100)*W975),IF(R975="Refreshment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56" t="str">
        <f t="shared" si="505"/>
        <v/>
      </c>
      <c r="P975" s="53"/>
      <c r="Q975" s="14" t="str">
        <f t="shared" si="506"/>
        <v/>
      </c>
      <c r="R975" s="57" t="str">
        <f t="shared" si="507"/>
        <v/>
      </c>
      <c r="S975" s="58" t="str">
        <f>IF(B975="","",IF(R975="Refreshment Beverage",VLOOKUP(VALUE(Q975),Rates!G$15:L$19,2,0),VLOOKUP(VALUE(Q975),Rates!G$4:L$12,2,0)))</f>
        <v/>
      </c>
      <c r="T975" s="58" t="str">
        <f t="shared" si="508"/>
        <v/>
      </c>
      <c r="U975" s="58" t="str">
        <f t="shared" si="509"/>
        <v/>
      </c>
      <c r="V975" s="58" t="str">
        <f t="shared" si="510"/>
        <v/>
      </c>
      <c r="W975" s="58" t="str">
        <f t="shared" si="511"/>
        <v/>
      </c>
      <c r="X975" s="59" t="str">
        <f t="shared" si="512"/>
        <v/>
      </c>
      <c r="Y975" s="60" t="str">
        <f>IF(B:B="","",IF(R975="Refreshment Beverage",VLOOKUP(Q975,Rates!G$15:L$19,6,0)*W975,VLOOKUP(Q975,Rates!G$4:L$12,6,0)*W975))</f>
        <v/>
      </c>
      <c r="Z975" s="60" t="str">
        <f t="shared" si="513"/>
        <v/>
      </c>
      <c r="AA975" s="60" t="str">
        <f t="shared" si="501"/>
        <v/>
      </c>
      <c r="AB975" s="61" t="str" cm="1">
        <f t="array" ref="AB975">IF(_xlfn.SINGLE(B:B)="","",IF(R975="Refreshment Beverage","",IF(AND(R975="Beer",Q975=0),SUM(LOOKUP(2,1/(Rates!$B$15:$B$18&lt;=W975)/(Rates!$C$15:$C$18&gt;=W975),Rates!$D$15:$D$18)*W975),VLOOKUP(VALUE(_xlfn.SINGLE(Q:Q)),Rates!A:B,2,0)*W975)))</f>
        <v/>
      </c>
      <c r="AC975" s="61" t="str" cm="1">
        <f t="array" ref="AC975">IF(_xlfn.SINGLE(B:B)="","",IF(R975="Refreshment Beverage","",IF(AND(R975="Beer",Q975=0),SUM(LOOKUP(2,1/(Rates!$B$15:$B$18&lt;=W975)/(Rates!$C$15:$C$18&gt;=W975),Rates!$E$15:$E$18)*W975),VLOOKUP(VALUE(_xlfn.SINGLE(Q:Q)),Rates!A:C,3,0)*W975)))</f>
        <v/>
      </c>
      <c r="AD975" s="168">
        <f>IFERROR(IF(R975="Beer","",IF(OR(Q975=1,Q975=2,Q975=3,Q975=4),VLOOKUP(Q975,Rates!$A$31:$B$34,2,0)*W975,IF(V975=1,VLOOKUP(U975,'REB BEV MIN MKUP'!B:E,4,0),IF(V975&gt;1,VLOOKUP(VALUE(W975),'REB BEV MIN MKUP'!O:Q,3,0),0)))),0)</f>
        <v>0</v>
      </c>
      <c r="AE975" s="62" t="str">
        <f t="shared" si="514"/>
        <v/>
      </c>
      <c r="AF975" s="63" t="str">
        <f t="shared" si="515"/>
        <v/>
      </c>
      <c r="AG975" s="64" t="str">
        <f t="shared" si="516"/>
        <v/>
      </c>
      <c r="AH975" s="65" t="str">
        <f t="shared" si="517"/>
        <v/>
      </c>
      <c r="AI975" s="66" t="str">
        <f>IF(AE:AE="","",IF(R975="Refreshment Beverage",AK975*(Rates!J$19/100),ROUND(SUM(AH975*(Rates!$J$8/100)),4)))</f>
        <v/>
      </c>
      <c r="AJ975" s="67" t="str">
        <f t="shared" si="518"/>
        <v/>
      </c>
      <c r="AK975" s="22" t="str">
        <f t="shared" si="519"/>
        <v/>
      </c>
      <c r="AL975" s="62" t="str">
        <f t="shared" si="520"/>
        <v/>
      </c>
      <c r="AM975" s="63" t="str">
        <f>IF(AS975="","",IF(R975="Refreshment Beverage",ROUND(AS975*Rates!K$19,4),ROUND(AO975*(VLOOKUP(VALUE(Q975),Rates!G$4:L$12,3,0)),4)))</f>
        <v/>
      </c>
      <c r="AN975" s="68" t="str">
        <f>IF(AS975="","",IF(R975="Refreshment Beverage",AS975*(Rates!J$19/100),MAX(AM975,AB975)))</f>
        <v/>
      </c>
      <c r="AO975" s="69" t="str">
        <f t="shared" si="521"/>
        <v/>
      </c>
      <c r="AP975" s="69" t="str">
        <f t="shared" si="522"/>
        <v/>
      </c>
      <c r="AQ975" s="70" t="str">
        <f>IF(AS975="","",IF(R975="Refreshment Beverage",ROUND(SUM(VLOOKUP(Q:Q,Rates!G$15:L$19,3,0)*(AS975-Y975-Z975-AA975)),4),ROUND(SUM(Rates!$K$8*AS975),4)))</f>
        <v/>
      </c>
      <c r="AR975" s="66" t="str">
        <f t="shared" si="523"/>
        <v/>
      </c>
      <c r="AS975" s="22" t="str">
        <f t="shared" si="524"/>
        <v/>
      </c>
      <c r="AT975" s="62" t="str">
        <f t="shared" si="525"/>
        <v/>
      </c>
      <c r="AU975" s="63" t="str">
        <f>IF(AX975="","",IF(R975="Refreshment Beverage",ROUND((BA975-Y975-Z975-AA975)*VLOOKUP(VALUE(Q975),Rates!G$15:L$19,3,0),4),ROUND(AW975*(VLOOKUP(VALUE(Q975),Rates!G:L,3,0)),4)))</f>
        <v/>
      </c>
      <c r="AV975" s="68" t="str">
        <f t="shared" si="526"/>
        <v/>
      </c>
      <c r="AW975" s="69" t="str">
        <f t="shared" si="527"/>
        <v/>
      </c>
      <c r="AX975" s="65" t="str">
        <f t="shared" si="528"/>
        <v/>
      </c>
      <c r="AY975" s="70" t="str">
        <f>IF(AX975="","",IF(R975="Refreshment Beverage",ROUND(SUM(AX975*Rates!K$19),4),ROUND(SUM(AX975*(Rates!J$8/100)),4)))</f>
        <v/>
      </c>
      <c r="AZ975" s="67" t="str">
        <f t="shared" si="529"/>
        <v/>
      </c>
      <c r="BA975" s="22" t="str">
        <f t="shared" si="530"/>
        <v/>
      </c>
      <c r="BD975" s="171"/>
      <c r="BE975" s="171"/>
      <c r="BF975" s="171"/>
      <c r="BG975" s="171"/>
    </row>
    <row r="976" spans="11:59" ht="12.75" customHeight="1" x14ac:dyDescent="0.3">
      <c r="K976" s="42" t="str">
        <f t="shared" si="502"/>
        <v/>
      </c>
      <c r="L976" s="55" t="str">
        <f t="shared" si="503"/>
        <v/>
      </c>
      <c r="M976" s="43" t="str">
        <f t="shared" si="504"/>
        <v/>
      </c>
      <c r="N976" s="56" t="str" cm="1">
        <f t="array" ref="N976">IFERROR(IF(_xlfn.SINGLE(B:B)="","",IF(R976="Beer",SUM(LOOKUP(2,1/(Rates!$B$3:$B$5&lt;=W976)/(Rates!$C$3:$C$5&gt;=W976),Rates!$D$3:$D$5)*(X976/100)*W976),IF(R976="Refreshment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56" t="str">
        <f t="shared" si="505"/>
        <v/>
      </c>
      <c r="P976" s="53"/>
      <c r="Q976" s="14" t="str">
        <f t="shared" si="506"/>
        <v/>
      </c>
      <c r="R976" s="57" t="str">
        <f t="shared" si="507"/>
        <v/>
      </c>
      <c r="S976" s="58" t="str">
        <f>IF(B976="","",IF(R976="Refreshment Beverage",VLOOKUP(VALUE(Q976),Rates!G$15:L$19,2,0),VLOOKUP(VALUE(Q976),Rates!G$4:L$12,2,0)))</f>
        <v/>
      </c>
      <c r="T976" s="58" t="str">
        <f t="shared" si="508"/>
        <v/>
      </c>
      <c r="U976" s="58" t="str">
        <f t="shared" si="509"/>
        <v/>
      </c>
      <c r="V976" s="58" t="str">
        <f t="shared" si="510"/>
        <v/>
      </c>
      <c r="W976" s="58" t="str">
        <f t="shared" si="511"/>
        <v/>
      </c>
      <c r="X976" s="59" t="str">
        <f t="shared" si="512"/>
        <v/>
      </c>
      <c r="Y976" s="60" t="str">
        <f>IF(B:B="","",IF(R976="Refreshment Beverage",VLOOKUP(Q976,Rates!G$15:L$19,6,0)*W976,VLOOKUP(Q976,Rates!G$4:L$12,6,0)*W976))</f>
        <v/>
      </c>
      <c r="Z976" s="60" t="str">
        <f t="shared" si="513"/>
        <v/>
      </c>
      <c r="AA976" s="60" t="str">
        <f t="shared" si="501"/>
        <v/>
      </c>
      <c r="AB976" s="61" t="str" cm="1">
        <f t="array" ref="AB976">IF(_xlfn.SINGLE(B:B)="","",IF(R976="Refreshment Beverage","",IF(AND(R976="Beer",Q976=0),SUM(LOOKUP(2,1/(Rates!$B$15:$B$18&lt;=W976)/(Rates!$C$15:$C$18&gt;=W976),Rates!$D$15:$D$18)*W976),VLOOKUP(VALUE(_xlfn.SINGLE(Q:Q)),Rates!A:B,2,0)*W976)))</f>
        <v/>
      </c>
      <c r="AC976" s="61" t="str" cm="1">
        <f t="array" ref="AC976">IF(_xlfn.SINGLE(B:B)="","",IF(R976="Refreshment Beverage","",IF(AND(R976="Beer",Q976=0),SUM(LOOKUP(2,1/(Rates!$B$15:$B$18&lt;=W976)/(Rates!$C$15:$C$18&gt;=W976),Rates!$E$15:$E$18)*W976),VLOOKUP(VALUE(_xlfn.SINGLE(Q:Q)),Rates!A:C,3,0)*W976)))</f>
        <v/>
      </c>
      <c r="AD976" s="168">
        <f>IFERROR(IF(R976="Beer","",IF(OR(Q976=1,Q976=2,Q976=3,Q976=4),VLOOKUP(Q976,Rates!$A$31:$B$34,2,0)*W976,IF(V976=1,VLOOKUP(U976,'REB BEV MIN MKUP'!B:E,4,0),IF(V976&gt;1,VLOOKUP(VALUE(W976),'REB BEV MIN MKUP'!O:Q,3,0),0)))),0)</f>
        <v>0</v>
      </c>
      <c r="AE976" s="62" t="str">
        <f t="shared" si="514"/>
        <v/>
      </c>
      <c r="AF976" s="63" t="str">
        <f t="shared" si="515"/>
        <v/>
      </c>
      <c r="AG976" s="64" t="str">
        <f t="shared" si="516"/>
        <v/>
      </c>
      <c r="AH976" s="65" t="str">
        <f t="shared" si="517"/>
        <v/>
      </c>
      <c r="AI976" s="66" t="str">
        <f>IF(AE:AE="","",IF(R976="Refreshment Beverage",AK976*(Rates!J$19/100),ROUND(SUM(AH976*(Rates!$J$8/100)),4)))</f>
        <v/>
      </c>
      <c r="AJ976" s="67" t="str">
        <f t="shared" si="518"/>
        <v/>
      </c>
      <c r="AK976" s="22" t="str">
        <f t="shared" si="519"/>
        <v/>
      </c>
      <c r="AL976" s="62" t="str">
        <f t="shared" si="520"/>
        <v/>
      </c>
      <c r="AM976" s="63" t="str">
        <f>IF(AS976="","",IF(R976="Refreshment Beverage",ROUND(AS976*Rates!K$19,4),ROUND(AO976*(VLOOKUP(VALUE(Q976),Rates!G$4:L$12,3,0)),4)))</f>
        <v/>
      </c>
      <c r="AN976" s="68" t="str">
        <f>IF(AS976="","",IF(R976="Refreshment Beverage",AS976*(Rates!J$19/100),MAX(AM976,AB976)))</f>
        <v/>
      </c>
      <c r="AO976" s="69" t="str">
        <f t="shared" si="521"/>
        <v/>
      </c>
      <c r="AP976" s="69" t="str">
        <f t="shared" si="522"/>
        <v/>
      </c>
      <c r="AQ976" s="70" t="str">
        <f>IF(AS976="","",IF(R976="Refreshment Beverage",ROUND(SUM(VLOOKUP(Q:Q,Rates!G$15:L$19,3,0)*(AS976-Y976-Z976-AA976)),4),ROUND(SUM(Rates!$K$8*AS976),4)))</f>
        <v/>
      </c>
      <c r="AR976" s="66" t="str">
        <f t="shared" si="523"/>
        <v/>
      </c>
      <c r="AS976" s="22" t="str">
        <f t="shared" si="524"/>
        <v/>
      </c>
      <c r="AT976" s="62" t="str">
        <f t="shared" si="525"/>
        <v/>
      </c>
      <c r="AU976" s="63" t="str">
        <f>IF(AX976="","",IF(R976="Refreshment Beverage",ROUND((BA976-Y976-Z976-AA976)*VLOOKUP(VALUE(Q976),Rates!G$15:L$19,3,0),4),ROUND(AW976*(VLOOKUP(VALUE(Q976),Rates!G:L,3,0)),4)))</f>
        <v/>
      </c>
      <c r="AV976" s="68" t="str">
        <f t="shared" si="526"/>
        <v/>
      </c>
      <c r="AW976" s="69" t="str">
        <f t="shared" si="527"/>
        <v/>
      </c>
      <c r="AX976" s="65" t="str">
        <f t="shared" si="528"/>
        <v/>
      </c>
      <c r="AY976" s="70" t="str">
        <f>IF(AX976="","",IF(R976="Refreshment Beverage",ROUND(SUM(AX976*Rates!K$19),4),ROUND(SUM(AX976*(Rates!J$8/100)),4)))</f>
        <v/>
      </c>
      <c r="AZ976" s="67" t="str">
        <f t="shared" si="529"/>
        <v/>
      </c>
      <c r="BA976" s="22" t="str">
        <f t="shared" si="530"/>
        <v/>
      </c>
      <c r="BD976" s="171"/>
      <c r="BE976" s="171"/>
      <c r="BF976" s="171"/>
      <c r="BG976" s="171"/>
    </row>
    <row r="977" spans="11:59" ht="12.75" customHeight="1" x14ac:dyDescent="0.3">
      <c r="K977" s="42" t="str">
        <f t="shared" si="502"/>
        <v/>
      </c>
      <c r="L977" s="55" t="str">
        <f t="shared" si="503"/>
        <v/>
      </c>
      <c r="M977" s="43" t="str">
        <f t="shared" si="504"/>
        <v/>
      </c>
      <c r="N977" s="56" t="str" cm="1">
        <f t="array" ref="N977">IFERROR(IF(_xlfn.SINGLE(B:B)="","",IF(R977="Beer",SUM(LOOKUP(2,1/(Rates!$B$3:$B$5&lt;=W977)/(Rates!$C$3:$C$5&gt;=W977),Rates!$D$3:$D$5)*(X977/100)*W977),IF(R977="Refreshment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56" t="str">
        <f t="shared" si="505"/>
        <v/>
      </c>
      <c r="P977" s="53"/>
      <c r="Q977" s="14" t="str">
        <f t="shared" si="506"/>
        <v/>
      </c>
      <c r="R977" s="57" t="str">
        <f t="shared" si="507"/>
        <v/>
      </c>
      <c r="S977" s="58" t="str">
        <f>IF(B977="","",IF(R977="Refreshment Beverage",VLOOKUP(VALUE(Q977),Rates!G$15:L$19,2,0),VLOOKUP(VALUE(Q977),Rates!G$4:L$12,2,0)))</f>
        <v/>
      </c>
      <c r="T977" s="58" t="str">
        <f t="shared" si="508"/>
        <v/>
      </c>
      <c r="U977" s="58" t="str">
        <f t="shared" si="509"/>
        <v/>
      </c>
      <c r="V977" s="58" t="str">
        <f t="shared" si="510"/>
        <v/>
      </c>
      <c r="W977" s="58" t="str">
        <f t="shared" si="511"/>
        <v/>
      </c>
      <c r="X977" s="59" t="str">
        <f t="shared" si="512"/>
        <v/>
      </c>
      <c r="Y977" s="60" t="str">
        <f>IF(B:B="","",IF(R977="Refreshment Beverage",VLOOKUP(Q977,Rates!G$15:L$19,6,0)*W977,VLOOKUP(Q977,Rates!G$4:L$12,6,0)*W977))</f>
        <v/>
      </c>
      <c r="Z977" s="60" t="str">
        <f t="shared" si="513"/>
        <v/>
      </c>
      <c r="AA977" s="60" t="str">
        <f t="shared" si="501"/>
        <v/>
      </c>
      <c r="AB977" s="61" t="str" cm="1">
        <f t="array" ref="AB977">IF(_xlfn.SINGLE(B:B)="","",IF(R977="Refreshment Beverage","",IF(AND(R977="Beer",Q977=0),SUM(LOOKUP(2,1/(Rates!$B$15:$B$18&lt;=W977)/(Rates!$C$15:$C$18&gt;=W977),Rates!$D$15:$D$18)*W977),VLOOKUP(VALUE(_xlfn.SINGLE(Q:Q)),Rates!A:B,2,0)*W977)))</f>
        <v/>
      </c>
      <c r="AC977" s="61" t="str" cm="1">
        <f t="array" ref="AC977">IF(_xlfn.SINGLE(B:B)="","",IF(R977="Refreshment Beverage","",IF(AND(R977="Beer",Q977=0),SUM(LOOKUP(2,1/(Rates!$B$15:$B$18&lt;=W977)/(Rates!$C$15:$C$18&gt;=W977),Rates!$E$15:$E$18)*W977),VLOOKUP(VALUE(_xlfn.SINGLE(Q:Q)),Rates!A:C,3,0)*W977)))</f>
        <v/>
      </c>
      <c r="AD977" s="168">
        <f>IFERROR(IF(R977="Beer","",IF(OR(Q977=1,Q977=2,Q977=3,Q977=4),VLOOKUP(Q977,Rates!$A$31:$B$34,2,0)*W977,IF(V977=1,VLOOKUP(U977,'REB BEV MIN MKUP'!B:E,4,0),IF(V977&gt;1,VLOOKUP(VALUE(W977),'REB BEV MIN MKUP'!O:Q,3,0),0)))),0)</f>
        <v>0</v>
      </c>
      <c r="AE977" s="62" t="str">
        <f t="shared" si="514"/>
        <v/>
      </c>
      <c r="AF977" s="63" t="str">
        <f t="shared" si="515"/>
        <v/>
      </c>
      <c r="AG977" s="64" t="str">
        <f t="shared" si="516"/>
        <v/>
      </c>
      <c r="AH977" s="65" t="str">
        <f t="shared" si="517"/>
        <v/>
      </c>
      <c r="AI977" s="66" t="str">
        <f>IF(AE:AE="","",IF(R977="Refreshment Beverage",AK977*(Rates!J$19/100),ROUND(SUM(AH977*(Rates!$J$8/100)),4)))</f>
        <v/>
      </c>
      <c r="AJ977" s="67" t="str">
        <f t="shared" si="518"/>
        <v/>
      </c>
      <c r="AK977" s="22" t="str">
        <f t="shared" si="519"/>
        <v/>
      </c>
      <c r="AL977" s="62" t="str">
        <f t="shared" si="520"/>
        <v/>
      </c>
      <c r="AM977" s="63" t="str">
        <f>IF(AS977="","",IF(R977="Refreshment Beverage",ROUND(AS977*Rates!K$19,4),ROUND(AO977*(VLOOKUP(VALUE(Q977),Rates!G$4:L$12,3,0)),4)))</f>
        <v/>
      </c>
      <c r="AN977" s="68" t="str">
        <f>IF(AS977="","",IF(R977="Refreshment Beverage",AS977*(Rates!J$19/100),MAX(AM977,AB977)))</f>
        <v/>
      </c>
      <c r="AO977" s="69" t="str">
        <f t="shared" si="521"/>
        <v/>
      </c>
      <c r="AP977" s="69" t="str">
        <f t="shared" si="522"/>
        <v/>
      </c>
      <c r="AQ977" s="70" t="str">
        <f>IF(AS977="","",IF(R977="Refreshment Beverage",ROUND(SUM(VLOOKUP(Q:Q,Rates!G$15:L$19,3,0)*(AS977-Y977-Z977-AA977)),4),ROUND(SUM(Rates!$K$8*AS977),4)))</f>
        <v/>
      </c>
      <c r="AR977" s="66" t="str">
        <f t="shared" si="523"/>
        <v/>
      </c>
      <c r="AS977" s="22" t="str">
        <f t="shared" si="524"/>
        <v/>
      </c>
      <c r="AT977" s="62" t="str">
        <f t="shared" si="525"/>
        <v/>
      </c>
      <c r="AU977" s="63" t="str">
        <f>IF(AX977="","",IF(R977="Refreshment Beverage",ROUND((BA977-Y977-Z977-AA977)*VLOOKUP(VALUE(Q977),Rates!G$15:L$19,3,0),4),ROUND(AW977*(VLOOKUP(VALUE(Q977),Rates!G:L,3,0)),4)))</f>
        <v/>
      </c>
      <c r="AV977" s="68" t="str">
        <f t="shared" si="526"/>
        <v/>
      </c>
      <c r="AW977" s="69" t="str">
        <f t="shared" si="527"/>
        <v/>
      </c>
      <c r="AX977" s="65" t="str">
        <f t="shared" si="528"/>
        <v/>
      </c>
      <c r="AY977" s="70" t="str">
        <f>IF(AX977="","",IF(R977="Refreshment Beverage",ROUND(SUM(AX977*Rates!K$19),4),ROUND(SUM(AX977*(Rates!J$8/100)),4)))</f>
        <v/>
      </c>
      <c r="AZ977" s="67" t="str">
        <f t="shared" si="529"/>
        <v/>
      </c>
      <c r="BA977" s="22" t="str">
        <f t="shared" si="530"/>
        <v/>
      </c>
      <c r="BD977" s="171"/>
      <c r="BE977" s="171"/>
      <c r="BF977" s="171"/>
      <c r="BG977" s="171"/>
    </row>
    <row r="978" spans="11:59" ht="12.75" customHeight="1" x14ac:dyDescent="0.3">
      <c r="K978" s="42" t="str">
        <f t="shared" si="502"/>
        <v/>
      </c>
      <c r="L978" s="55" t="str">
        <f t="shared" si="503"/>
        <v/>
      </c>
      <c r="M978" s="43" t="str">
        <f t="shared" si="504"/>
        <v/>
      </c>
      <c r="N978" s="56" t="str" cm="1">
        <f t="array" ref="N978">IFERROR(IF(_xlfn.SINGLE(B:B)="","",IF(R978="Beer",SUM(LOOKUP(2,1/(Rates!$B$3:$B$5&lt;=W978)/(Rates!$C$3:$C$5&gt;=W978),Rates!$D$3:$D$5)*(X978/100)*W978),IF(R978="Refreshment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56" t="str">
        <f t="shared" si="505"/>
        <v/>
      </c>
      <c r="P978" s="53"/>
      <c r="Q978" s="14" t="str">
        <f t="shared" si="506"/>
        <v/>
      </c>
      <c r="R978" s="57" t="str">
        <f t="shared" si="507"/>
        <v/>
      </c>
      <c r="S978" s="58" t="str">
        <f>IF(B978="","",IF(R978="Refreshment Beverage",VLOOKUP(VALUE(Q978),Rates!G$15:L$19,2,0),VLOOKUP(VALUE(Q978),Rates!G$4:L$12,2,0)))</f>
        <v/>
      </c>
      <c r="T978" s="58" t="str">
        <f t="shared" si="508"/>
        <v/>
      </c>
      <c r="U978" s="58" t="str">
        <f t="shared" si="509"/>
        <v/>
      </c>
      <c r="V978" s="58" t="str">
        <f t="shared" si="510"/>
        <v/>
      </c>
      <c r="W978" s="58" t="str">
        <f t="shared" si="511"/>
        <v/>
      </c>
      <c r="X978" s="59" t="str">
        <f t="shared" si="512"/>
        <v/>
      </c>
      <c r="Y978" s="60" t="str">
        <f>IF(B:B="","",IF(R978="Refreshment Beverage",VLOOKUP(Q978,Rates!G$15:L$19,6,0)*W978,VLOOKUP(Q978,Rates!G$4:L$12,6,0)*W978))</f>
        <v/>
      </c>
      <c r="Z978" s="60" t="str">
        <f t="shared" si="513"/>
        <v/>
      </c>
      <c r="AA978" s="60" t="str">
        <f t="shared" si="501"/>
        <v/>
      </c>
      <c r="AB978" s="61" t="str" cm="1">
        <f t="array" ref="AB978">IF(_xlfn.SINGLE(B:B)="","",IF(R978="Refreshment Beverage","",IF(AND(R978="Beer",Q978=0),SUM(LOOKUP(2,1/(Rates!$B$15:$B$18&lt;=W978)/(Rates!$C$15:$C$18&gt;=W978),Rates!$D$15:$D$18)*W978),VLOOKUP(VALUE(_xlfn.SINGLE(Q:Q)),Rates!A:B,2,0)*W978)))</f>
        <v/>
      </c>
      <c r="AC978" s="61" t="str" cm="1">
        <f t="array" ref="AC978">IF(_xlfn.SINGLE(B:B)="","",IF(R978="Refreshment Beverage","",IF(AND(R978="Beer",Q978=0),SUM(LOOKUP(2,1/(Rates!$B$15:$B$18&lt;=W978)/(Rates!$C$15:$C$18&gt;=W978),Rates!$E$15:$E$18)*W978),VLOOKUP(VALUE(_xlfn.SINGLE(Q:Q)),Rates!A:C,3,0)*W978)))</f>
        <v/>
      </c>
      <c r="AD978" s="168">
        <f>IFERROR(IF(R978="Beer","",IF(OR(Q978=1,Q978=2,Q978=3,Q978=4),VLOOKUP(Q978,Rates!$A$31:$B$34,2,0)*W978,IF(V978=1,VLOOKUP(U978,'REB BEV MIN MKUP'!B:E,4,0),IF(V978&gt;1,VLOOKUP(VALUE(W978),'REB BEV MIN MKUP'!O:Q,3,0),0)))),0)</f>
        <v>0</v>
      </c>
      <c r="AE978" s="62" t="str">
        <f t="shared" si="514"/>
        <v/>
      </c>
      <c r="AF978" s="63" t="str">
        <f t="shared" si="515"/>
        <v/>
      </c>
      <c r="AG978" s="64" t="str">
        <f t="shared" si="516"/>
        <v/>
      </c>
      <c r="AH978" s="65" t="str">
        <f t="shared" si="517"/>
        <v/>
      </c>
      <c r="AI978" s="66" t="str">
        <f>IF(AE:AE="","",IF(R978="Refreshment Beverage",AK978*(Rates!J$19/100),ROUND(SUM(AH978*(Rates!$J$8/100)),4)))</f>
        <v/>
      </c>
      <c r="AJ978" s="67" t="str">
        <f t="shared" si="518"/>
        <v/>
      </c>
      <c r="AK978" s="22" t="str">
        <f t="shared" si="519"/>
        <v/>
      </c>
      <c r="AL978" s="62" t="str">
        <f t="shared" si="520"/>
        <v/>
      </c>
      <c r="AM978" s="63" t="str">
        <f>IF(AS978="","",IF(R978="Refreshment Beverage",ROUND(AS978*Rates!K$19,4),ROUND(AO978*(VLOOKUP(VALUE(Q978),Rates!G$4:L$12,3,0)),4)))</f>
        <v/>
      </c>
      <c r="AN978" s="68" t="str">
        <f>IF(AS978="","",IF(R978="Refreshment Beverage",AS978*(Rates!J$19/100),MAX(AM978,AB978)))</f>
        <v/>
      </c>
      <c r="AO978" s="69" t="str">
        <f t="shared" si="521"/>
        <v/>
      </c>
      <c r="AP978" s="69" t="str">
        <f t="shared" si="522"/>
        <v/>
      </c>
      <c r="AQ978" s="70" t="str">
        <f>IF(AS978="","",IF(R978="Refreshment Beverage",ROUND(SUM(VLOOKUP(Q:Q,Rates!G$15:L$19,3,0)*(AS978-Y978-Z978-AA978)),4),ROUND(SUM(Rates!$K$8*AS978),4)))</f>
        <v/>
      </c>
      <c r="AR978" s="66" t="str">
        <f t="shared" si="523"/>
        <v/>
      </c>
      <c r="AS978" s="22" t="str">
        <f t="shared" si="524"/>
        <v/>
      </c>
      <c r="AT978" s="62" t="str">
        <f t="shared" si="525"/>
        <v/>
      </c>
      <c r="AU978" s="63" t="str">
        <f>IF(AX978="","",IF(R978="Refreshment Beverage",ROUND((BA978-Y978-Z978-AA978)*VLOOKUP(VALUE(Q978),Rates!G$15:L$19,3,0),4),ROUND(AW978*(VLOOKUP(VALUE(Q978),Rates!G:L,3,0)),4)))</f>
        <v/>
      </c>
      <c r="AV978" s="68" t="str">
        <f t="shared" si="526"/>
        <v/>
      </c>
      <c r="AW978" s="69" t="str">
        <f t="shared" si="527"/>
        <v/>
      </c>
      <c r="AX978" s="65" t="str">
        <f t="shared" si="528"/>
        <v/>
      </c>
      <c r="AY978" s="70" t="str">
        <f>IF(AX978="","",IF(R978="Refreshment Beverage",ROUND(SUM(AX978*Rates!K$19),4),ROUND(SUM(AX978*(Rates!J$8/100)),4)))</f>
        <v/>
      </c>
      <c r="AZ978" s="67" t="str">
        <f t="shared" si="529"/>
        <v/>
      </c>
      <c r="BA978" s="22" t="str">
        <f t="shared" si="530"/>
        <v/>
      </c>
      <c r="BD978" s="171"/>
      <c r="BE978" s="171"/>
      <c r="BF978" s="171"/>
      <c r="BG978" s="171"/>
    </row>
    <row r="979" spans="11:59" ht="12.75" customHeight="1" x14ac:dyDescent="0.3">
      <c r="K979" s="42" t="str">
        <f t="shared" si="502"/>
        <v/>
      </c>
      <c r="L979" s="55" t="str">
        <f t="shared" si="503"/>
        <v/>
      </c>
      <c r="M979" s="43" t="str">
        <f t="shared" si="504"/>
        <v/>
      </c>
      <c r="N979" s="56" t="str" cm="1">
        <f t="array" ref="N979">IFERROR(IF(_xlfn.SINGLE(B:B)="","",IF(R979="Beer",SUM(LOOKUP(2,1/(Rates!$B$3:$B$5&lt;=W979)/(Rates!$C$3:$C$5&gt;=W979),Rates!$D$3:$D$5)*(X979/100)*W979),IF(R979="Refreshment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56" t="str">
        <f t="shared" si="505"/>
        <v/>
      </c>
      <c r="P979" s="53"/>
      <c r="Q979" s="14" t="str">
        <f t="shared" si="506"/>
        <v/>
      </c>
      <c r="R979" s="57" t="str">
        <f t="shared" si="507"/>
        <v/>
      </c>
      <c r="S979" s="58" t="str">
        <f>IF(B979="","",IF(R979="Refreshment Beverage",VLOOKUP(VALUE(Q979),Rates!G$15:L$19,2,0),VLOOKUP(VALUE(Q979),Rates!G$4:L$12,2,0)))</f>
        <v/>
      </c>
      <c r="T979" s="58" t="str">
        <f t="shared" si="508"/>
        <v/>
      </c>
      <c r="U979" s="58" t="str">
        <f t="shared" si="509"/>
        <v/>
      </c>
      <c r="V979" s="58" t="str">
        <f t="shared" si="510"/>
        <v/>
      </c>
      <c r="W979" s="58" t="str">
        <f t="shared" si="511"/>
        <v/>
      </c>
      <c r="X979" s="59" t="str">
        <f t="shared" si="512"/>
        <v/>
      </c>
      <c r="Y979" s="60" t="str">
        <f>IF(B:B="","",IF(R979="Refreshment Beverage",VLOOKUP(Q979,Rates!G$15:L$19,6,0)*W979,VLOOKUP(Q979,Rates!G$4:L$12,6,0)*W979))</f>
        <v/>
      </c>
      <c r="Z979" s="60" t="str">
        <f t="shared" si="513"/>
        <v/>
      </c>
      <c r="AA979" s="60" t="str">
        <f t="shared" si="501"/>
        <v/>
      </c>
      <c r="AB979" s="61" t="str" cm="1">
        <f t="array" ref="AB979">IF(_xlfn.SINGLE(B:B)="","",IF(R979="Refreshment Beverage","",IF(AND(R979="Beer",Q979=0),SUM(LOOKUP(2,1/(Rates!$B$15:$B$18&lt;=W979)/(Rates!$C$15:$C$18&gt;=W979),Rates!$D$15:$D$18)*W979),VLOOKUP(VALUE(_xlfn.SINGLE(Q:Q)),Rates!A:B,2,0)*W979)))</f>
        <v/>
      </c>
      <c r="AC979" s="61" t="str" cm="1">
        <f t="array" ref="AC979">IF(_xlfn.SINGLE(B:B)="","",IF(R979="Refreshment Beverage","",IF(AND(R979="Beer",Q979=0),SUM(LOOKUP(2,1/(Rates!$B$15:$B$18&lt;=W979)/(Rates!$C$15:$C$18&gt;=W979),Rates!$E$15:$E$18)*W979),VLOOKUP(VALUE(_xlfn.SINGLE(Q:Q)),Rates!A:C,3,0)*W979)))</f>
        <v/>
      </c>
      <c r="AD979" s="168">
        <f>IFERROR(IF(R979="Beer","",IF(OR(Q979=1,Q979=2,Q979=3,Q979=4),VLOOKUP(Q979,Rates!$A$31:$B$34,2,0)*W979,IF(V979=1,VLOOKUP(U979,'REB BEV MIN MKUP'!B:E,4,0),IF(V979&gt;1,VLOOKUP(VALUE(W979),'REB BEV MIN MKUP'!O:Q,3,0),0)))),0)</f>
        <v>0</v>
      </c>
      <c r="AE979" s="62" t="str">
        <f t="shared" si="514"/>
        <v/>
      </c>
      <c r="AF979" s="63" t="str">
        <f t="shared" si="515"/>
        <v/>
      </c>
      <c r="AG979" s="64" t="str">
        <f t="shared" si="516"/>
        <v/>
      </c>
      <c r="AH979" s="65" t="str">
        <f t="shared" si="517"/>
        <v/>
      </c>
      <c r="AI979" s="66" t="str">
        <f>IF(AE:AE="","",IF(R979="Refreshment Beverage",AK979*(Rates!J$19/100),ROUND(SUM(AH979*(Rates!$J$8/100)),4)))</f>
        <v/>
      </c>
      <c r="AJ979" s="67" t="str">
        <f t="shared" si="518"/>
        <v/>
      </c>
      <c r="AK979" s="22" t="str">
        <f t="shared" si="519"/>
        <v/>
      </c>
      <c r="AL979" s="62" t="str">
        <f t="shared" si="520"/>
        <v/>
      </c>
      <c r="AM979" s="63" t="str">
        <f>IF(AS979="","",IF(R979="Refreshment Beverage",ROUND(AS979*Rates!K$19,4),ROUND(AO979*(VLOOKUP(VALUE(Q979),Rates!G$4:L$12,3,0)),4)))</f>
        <v/>
      </c>
      <c r="AN979" s="68" t="str">
        <f>IF(AS979="","",IF(R979="Refreshment Beverage",AS979*(Rates!J$19/100),MAX(AM979,AB979)))</f>
        <v/>
      </c>
      <c r="AO979" s="69" t="str">
        <f t="shared" si="521"/>
        <v/>
      </c>
      <c r="AP979" s="69" t="str">
        <f t="shared" si="522"/>
        <v/>
      </c>
      <c r="AQ979" s="70" t="str">
        <f>IF(AS979="","",IF(R979="Refreshment Beverage",ROUND(SUM(VLOOKUP(Q:Q,Rates!G$15:L$19,3,0)*(AS979-Y979-Z979-AA979)),4),ROUND(SUM(Rates!$K$8*AS979),4)))</f>
        <v/>
      </c>
      <c r="AR979" s="66" t="str">
        <f t="shared" si="523"/>
        <v/>
      </c>
      <c r="AS979" s="22" t="str">
        <f t="shared" si="524"/>
        <v/>
      </c>
      <c r="AT979" s="62" t="str">
        <f t="shared" si="525"/>
        <v/>
      </c>
      <c r="AU979" s="63" t="str">
        <f>IF(AX979="","",IF(R979="Refreshment Beverage",ROUND((BA979-Y979-Z979-AA979)*VLOOKUP(VALUE(Q979),Rates!G$15:L$19,3,0),4),ROUND(AW979*(VLOOKUP(VALUE(Q979),Rates!G:L,3,0)),4)))</f>
        <v/>
      </c>
      <c r="AV979" s="68" t="str">
        <f t="shared" si="526"/>
        <v/>
      </c>
      <c r="AW979" s="69" t="str">
        <f t="shared" si="527"/>
        <v/>
      </c>
      <c r="AX979" s="65" t="str">
        <f t="shared" si="528"/>
        <v/>
      </c>
      <c r="AY979" s="70" t="str">
        <f>IF(AX979="","",IF(R979="Refreshment Beverage",ROUND(SUM(AX979*Rates!K$19),4),ROUND(SUM(AX979*(Rates!J$8/100)),4)))</f>
        <v/>
      </c>
      <c r="AZ979" s="67" t="str">
        <f t="shared" si="529"/>
        <v/>
      </c>
      <c r="BA979" s="22" t="str">
        <f t="shared" si="530"/>
        <v/>
      </c>
      <c r="BD979" s="171"/>
      <c r="BE979" s="171"/>
      <c r="BF979" s="171"/>
      <c r="BG979" s="171"/>
    </row>
    <row r="980" spans="11:59" ht="12.75" customHeight="1" x14ac:dyDescent="0.3">
      <c r="K980" s="42" t="str">
        <f t="shared" si="502"/>
        <v/>
      </c>
      <c r="L980" s="55" t="str">
        <f t="shared" si="503"/>
        <v/>
      </c>
      <c r="M980" s="43" t="str">
        <f t="shared" si="504"/>
        <v/>
      </c>
      <c r="N980" s="56" t="str" cm="1">
        <f t="array" ref="N980">IFERROR(IF(_xlfn.SINGLE(B:B)="","",IF(R980="Beer",SUM(LOOKUP(2,1/(Rates!$B$3:$B$5&lt;=W980)/(Rates!$C$3:$C$5&gt;=W980),Rates!$D$3:$D$5)*(X980/100)*W980),IF(R980="Refreshment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56" t="str">
        <f t="shared" si="505"/>
        <v/>
      </c>
      <c r="P980" s="53"/>
      <c r="Q980" s="14" t="str">
        <f t="shared" si="506"/>
        <v/>
      </c>
      <c r="R980" s="57" t="str">
        <f t="shared" si="507"/>
        <v/>
      </c>
      <c r="S980" s="58" t="str">
        <f>IF(B980="","",IF(R980="Refreshment Beverage",VLOOKUP(VALUE(Q980),Rates!G$15:L$19,2,0),VLOOKUP(VALUE(Q980),Rates!G$4:L$12,2,0)))</f>
        <v/>
      </c>
      <c r="T980" s="58" t="str">
        <f t="shared" si="508"/>
        <v/>
      </c>
      <c r="U980" s="58" t="str">
        <f t="shared" si="509"/>
        <v/>
      </c>
      <c r="V980" s="58" t="str">
        <f t="shared" si="510"/>
        <v/>
      </c>
      <c r="W980" s="58" t="str">
        <f t="shared" si="511"/>
        <v/>
      </c>
      <c r="X980" s="59" t="str">
        <f t="shared" si="512"/>
        <v/>
      </c>
      <c r="Y980" s="60" t="str">
        <f>IF(B:B="","",IF(R980="Refreshment Beverage",VLOOKUP(Q980,Rates!G$15:L$19,6,0)*W980,VLOOKUP(Q980,Rates!G$4:L$12,6,0)*W980))</f>
        <v/>
      </c>
      <c r="Z980" s="60" t="str">
        <f t="shared" si="513"/>
        <v/>
      </c>
      <c r="AA980" s="60" t="str">
        <f t="shared" si="501"/>
        <v/>
      </c>
      <c r="AB980" s="61" t="str" cm="1">
        <f t="array" ref="AB980">IF(_xlfn.SINGLE(B:B)="","",IF(R980="Refreshment Beverage","",IF(AND(R980="Beer",Q980=0),SUM(LOOKUP(2,1/(Rates!$B$15:$B$18&lt;=W980)/(Rates!$C$15:$C$18&gt;=W980),Rates!$D$15:$D$18)*W980),VLOOKUP(VALUE(_xlfn.SINGLE(Q:Q)),Rates!A:B,2,0)*W980)))</f>
        <v/>
      </c>
      <c r="AC980" s="61" t="str" cm="1">
        <f t="array" ref="AC980">IF(_xlfn.SINGLE(B:B)="","",IF(R980="Refreshment Beverage","",IF(AND(R980="Beer",Q980=0),SUM(LOOKUP(2,1/(Rates!$B$15:$B$18&lt;=W980)/(Rates!$C$15:$C$18&gt;=W980),Rates!$E$15:$E$18)*W980),VLOOKUP(VALUE(_xlfn.SINGLE(Q:Q)),Rates!A:C,3,0)*W980)))</f>
        <v/>
      </c>
      <c r="AD980" s="168">
        <f>IFERROR(IF(R980="Beer","",IF(OR(Q980=1,Q980=2,Q980=3,Q980=4),VLOOKUP(Q980,Rates!$A$31:$B$34,2,0)*W980,IF(V980=1,VLOOKUP(U980,'REB BEV MIN MKUP'!B:E,4,0),IF(V980&gt;1,VLOOKUP(VALUE(W980),'REB BEV MIN MKUP'!O:Q,3,0),0)))),0)</f>
        <v>0</v>
      </c>
      <c r="AE980" s="62" t="str">
        <f t="shared" si="514"/>
        <v/>
      </c>
      <c r="AF980" s="63" t="str">
        <f t="shared" si="515"/>
        <v/>
      </c>
      <c r="AG980" s="64" t="str">
        <f t="shared" si="516"/>
        <v/>
      </c>
      <c r="AH980" s="65" t="str">
        <f t="shared" si="517"/>
        <v/>
      </c>
      <c r="AI980" s="66" t="str">
        <f>IF(AE:AE="","",IF(R980="Refreshment Beverage",AK980*(Rates!J$19/100),ROUND(SUM(AH980*(Rates!$J$8/100)),4)))</f>
        <v/>
      </c>
      <c r="AJ980" s="67" t="str">
        <f t="shared" si="518"/>
        <v/>
      </c>
      <c r="AK980" s="22" t="str">
        <f t="shared" si="519"/>
        <v/>
      </c>
      <c r="AL980" s="62" t="str">
        <f t="shared" si="520"/>
        <v/>
      </c>
      <c r="AM980" s="63" t="str">
        <f>IF(AS980="","",IF(R980="Refreshment Beverage",ROUND(AS980*Rates!K$19,4),ROUND(AO980*(VLOOKUP(VALUE(Q980),Rates!G$4:L$12,3,0)),4)))</f>
        <v/>
      </c>
      <c r="AN980" s="68" t="str">
        <f>IF(AS980="","",IF(R980="Refreshment Beverage",AS980*(Rates!J$19/100),MAX(AM980,AB980)))</f>
        <v/>
      </c>
      <c r="AO980" s="69" t="str">
        <f t="shared" si="521"/>
        <v/>
      </c>
      <c r="AP980" s="69" t="str">
        <f t="shared" si="522"/>
        <v/>
      </c>
      <c r="AQ980" s="70" t="str">
        <f>IF(AS980="","",IF(R980="Refreshment Beverage",ROUND(SUM(VLOOKUP(Q:Q,Rates!G$15:L$19,3,0)*(AS980-Y980-Z980-AA980)),4),ROUND(SUM(Rates!$K$8*AS980),4)))</f>
        <v/>
      </c>
      <c r="AR980" s="66" t="str">
        <f t="shared" si="523"/>
        <v/>
      </c>
      <c r="AS980" s="22" t="str">
        <f t="shared" si="524"/>
        <v/>
      </c>
      <c r="AT980" s="62" t="str">
        <f t="shared" si="525"/>
        <v/>
      </c>
      <c r="AU980" s="63" t="str">
        <f>IF(AX980="","",IF(R980="Refreshment Beverage",ROUND((BA980-Y980-Z980-AA980)*VLOOKUP(VALUE(Q980),Rates!G$15:L$19,3,0),4),ROUND(AW980*(VLOOKUP(VALUE(Q980),Rates!G:L,3,0)),4)))</f>
        <v/>
      </c>
      <c r="AV980" s="68" t="str">
        <f t="shared" si="526"/>
        <v/>
      </c>
      <c r="AW980" s="69" t="str">
        <f t="shared" si="527"/>
        <v/>
      </c>
      <c r="AX980" s="65" t="str">
        <f t="shared" si="528"/>
        <v/>
      </c>
      <c r="AY980" s="70" t="str">
        <f>IF(AX980="","",IF(R980="Refreshment Beverage",ROUND(SUM(AX980*Rates!K$19),4),ROUND(SUM(AX980*(Rates!J$8/100)),4)))</f>
        <v/>
      </c>
      <c r="AZ980" s="67" t="str">
        <f t="shared" si="529"/>
        <v/>
      </c>
      <c r="BA980" s="22" t="str">
        <f t="shared" si="530"/>
        <v/>
      </c>
      <c r="BD980" s="171"/>
      <c r="BE980" s="171"/>
      <c r="BF980" s="171"/>
      <c r="BG980" s="171"/>
    </row>
    <row r="981" spans="11:59" ht="12.75" customHeight="1" x14ac:dyDescent="0.3">
      <c r="K981" s="42" t="str">
        <f t="shared" si="502"/>
        <v/>
      </c>
      <c r="L981" s="55" t="str">
        <f t="shared" si="503"/>
        <v/>
      </c>
      <c r="M981" s="43" t="str">
        <f t="shared" si="504"/>
        <v/>
      </c>
      <c r="N981" s="56" t="str" cm="1">
        <f t="array" ref="N981">IFERROR(IF(_xlfn.SINGLE(B:B)="","",IF(R981="Beer",SUM(LOOKUP(2,1/(Rates!$B$3:$B$5&lt;=W981)/(Rates!$C$3:$C$5&gt;=W981),Rates!$D$3:$D$5)*(X981/100)*W981),IF(R981="Refreshment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56" t="str">
        <f t="shared" si="505"/>
        <v/>
      </c>
      <c r="P981" s="53"/>
      <c r="Q981" s="14" t="str">
        <f t="shared" si="506"/>
        <v/>
      </c>
      <c r="R981" s="57" t="str">
        <f t="shared" si="507"/>
        <v/>
      </c>
      <c r="S981" s="58" t="str">
        <f>IF(B981="","",IF(R981="Refreshment Beverage",VLOOKUP(VALUE(Q981),Rates!G$15:L$19,2,0),VLOOKUP(VALUE(Q981),Rates!G$4:L$12,2,0)))</f>
        <v/>
      </c>
      <c r="T981" s="58" t="str">
        <f t="shared" si="508"/>
        <v/>
      </c>
      <c r="U981" s="58" t="str">
        <f t="shared" si="509"/>
        <v/>
      </c>
      <c r="V981" s="58" t="str">
        <f t="shared" si="510"/>
        <v/>
      </c>
      <c r="W981" s="58" t="str">
        <f t="shared" si="511"/>
        <v/>
      </c>
      <c r="X981" s="59" t="str">
        <f t="shared" si="512"/>
        <v/>
      </c>
      <c r="Y981" s="60" t="str">
        <f>IF(B:B="","",IF(R981="Refreshment Beverage",VLOOKUP(Q981,Rates!G$15:L$19,6,0)*W981,VLOOKUP(Q981,Rates!G$4:L$12,6,0)*W981))</f>
        <v/>
      </c>
      <c r="Z981" s="60" t="str">
        <f t="shared" si="513"/>
        <v/>
      </c>
      <c r="AA981" s="60" t="str">
        <f t="shared" si="501"/>
        <v/>
      </c>
      <c r="AB981" s="61" t="str" cm="1">
        <f t="array" ref="AB981">IF(_xlfn.SINGLE(B:B)="","",IF(R981="Refreshment Beverage","",IF(AND(R981="Beer",Q981=0),SUM(LOOKUP(2,1/(Rates!$B$15:$B$18&lt;=W981)/(Rates!$C$15:$C$18&gt;=W981),Rates!$D$15:$D$18)*W981),VLOOKUP(VALUE(_xlfn.SINGLE(Q:Q)),Rates!A:B,2,0)*W981)))</f>
        <v/>
      </c>
      <c r="AC981" s="61" t="str" cm="1">
        <f t="array" ref="AC981">IF(_xlfn.SINGLE(B:B)="","",IF(R981="Refreshment Beverage","",IF(AND(R981="Beer",Q981=0),SUM(LOOKUP(2,1/(Rates!$B$15:$B$18&lt;=W981)/(Rates!$C$15:$C$18&gt;=W981),Rates!$E$15:$E$18)*W981),VLOOKUP(VALUE(_xlfn.SINGLE(Q:Q)),Rates!A:C,3,0)*W981)))</f>
        <v/>
      </c>
      <c r="AD981" s="168">
        <f>IFERROR(IF(R981="Beer","",IF(OR(Q981=1,Q981=2,Q981=3,Q981=4),VLOOKUP(Q981,Rates!$A$31:$B$34,2,0)*W981,IF(V981=1,VLOOKUP(U981,'REB BEV MIN MKUP'!B:E,4,0),IF(V981&gt;1,VLOOKUP(VALUE(W981),'REB BEV MIN MKUP'!O:Q,3,0),0)))),0)</f>
        <v>0</v>
      </c>
      <c r="AE981" s="62" t="str">
        <f t="shared" si="514"/>
        <v/>
      </c>
      <c r="AF981" s="63" t="str">
        <f t="shared" si="515"/>
        <v/>
      </c>
      <c r="AG981" s="64" t="str">
        <f t="shared" si="516"/>
        <v/>
      </c>
      <c r="AH981" s="65" t="str">
        <f t="shared" si="517"/>
        <v/>
      </c>
      <c r="AI981" s="66" t="str">
        <f>IF(AE:AE="","",IF(R981="Refreshment Beverage",AK981*(Rates!J$19/100),ROUND(SUM(AH981*(Rates!$J$8/100)),4)))</f>
        <v/>
      </c>
      <c r="AJ981" s="67" t="str">
        <f t="shared" si="518"/>
        <v/>
      </c>
      <c r="AK981" s="22" t="str">
        <f t="shared" si="519"/>
        <v/>
      </c>
      <c r="AL981" s="62" t="str">
        <f t="shared" si="520"/>
        <v/>
      </c>
      <c r="AM981" s="63" t="str">
        <f>IF(AS981="","",IF(R981="Refreshment Beverage",ROUND(AS981*Rates!K$19,4),ROUND(AO981*(VLOOKUP(VALUE(Q981),Rates!G$4:L$12,3,0)),4)))</f>
        <v/>
      </c>
      <c r="AN981" s="68" t="str">
        <f>IF(AS981="","",IF(R981="Refreshment Beverage",AS981*(Rates!J$19/100),MAX(AM981,AB981)))</f>
        <v/>
      </c>
      <c r="AO981" s="69" t="str">
        <f t="shared" si="521"/>
        <v/>
      </c>
      <c r="AP981" s="69" t="str">
        <f t="shared" si="522"/>
        <v/>
      </c>
      <c r="AQ981" s="70" t="str">
        <f>IF(AS981="","",IF(R981="Refreshment Beverage",ROUND(SUM(VLOOKUP(Q:Q,Rates!G$15:L$19,3,0)*(AS981-Y981-Z981-AA981)),4),ROUND(SUM(Rates!$K$8*AS981),4)))</f>
        <v/>
      </c>
      <c r="AR981" s="66" t="str">
        <f t="shared" si="523"/>
        <v/>
      </c>
      <c r="AS981" s="22" t="str">
        <f t="shared" si="524"/>
        <v/>
      </c>
      <c r="AT981" s="62" t="str">
        <f t="shared" si="525"/>
        <v/>
      </c>
      <c r="AU981" s="63" t="str">
        <f>IF(AX981="","",IF(R981="Refreshment Beverage",ROUND((BA981-Y981-Z981-AA981)*VLOOKUP(VALUE(Q981),Rates!G$15:L$19,3,0),4),ROUND(AW981*(VLOOKUP(VALUE(Q981),Rates!G:L,3,0)),4)))</f>
        <v/>
      </c>
      <c r="AV981" s="68" t="str">
        <f t="shared" si="526"/>
        <v/>
      </c>
      <c r="AW981" s="69" t="str">
        <f t="shared" si="527"/>
        <v/>
      </c>
      <c r="AX981" s="65" t="str">
        <f t="shared" si="528"/>
        <v/>
      </c>
      <c r="AY981" s="70" t="str">
        <f>IF(AX981="","",IF(R981="Refreshment Beverage",ROUND(SUM(AX981*Rates!K$19),4),ROUND(SUM(AX981*(Rates!J$8/100)),4)))</f>
        <v/>
      </c>
      <c r="AZ981" s="67" t="str">
        <f t="shared" si="529"/>
        <v/>
      </c>
      <c r="BA981" s="22" t="str">
        <f t="shared" si="530"/>
        <v/>
      </c>
      <c r="BD981" s="171"/>
      <c r="BE981" s="171"/>
      <c r="BF981" s="171"/>
      <c r="BG981" s="171"/>
    </row>
    <row r="982" spans="11:59" ht="12.75" customHeight="1" x14ac:dyDescent="0.3">
      <c r="K982" s="42" t="str">
        <f t="shared" si="502"/>
        <v/>
      </c>
      <c r="L982" s="55" t="str">
        <f t="shared" si="503"/>
        <v/>
      </c>
      <c r="M982" s="43" t="str">
        <f t="shared" si="504"/>
        <v/>
      </c>
      <c r="N982" s="56" t="str" cm="1">
        <f t="array" ref="N982">IFERROR(IF(_xlfn.SINGLE(B:B)="","",IF(R982="Beer",SUM(LOOKUP(2,1/(Rates!$B$3:$B$5&lt;=W982)/(Rates!$C$3:$C$5&gt;=W982),Rates!$D$3:$D$5)*(X982/100)*W982),IF(R982="Refreshment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56" t="str">
        <f t="shared" si="505"/>
        <v/>
      </c>
      <c r="P982" s="53"/>
      <c r="Q982" s="14" t="str">
        <f t="shared" si="506"/>
        <v/>
      </c>
      <c r="R982" s="57" t="str">
        <f t="shared" si="507"/>
        <v/>
      </c>
      <c r="S982" s="58" t="str">
        <f>IF(B982="","",IF(R982="Refreshment Beverage",VLOOKUP(VALUE(Q982),Rates!G$15:L$19,2,0),VLOOKUP(VALUE(Q982),Rates!G$4:L$12,2,0)))</f>
        <v/>
      </c>
      <c r="T982" s="58" t="str">
        <f t="shared" si="508"/>
        <v/>
      </c>
      <c r="U982" s="58" t="str">
        <f t="shared" si="509"/>
        <v/>
      </c>
      <c r="V982" s="58" t="str">
        <f t="shared" si="510"/>
        <v/>
      </c>
      <c r="W982" s="58" t="str">
        <f t="shared" si="511"/>
        <v/>
      </c>
      <c r="X982" s="59" t="str">
        <f t="shared" si="512"/>
        <v/>
      </c>
      <c r="Y982" s="60" t="str">
        <f>IF(B:B="","",IF(R982="Refreshment Beverage",VLOOKUP(Q982,Rates!G$15:L$19,6,0)*W982,VLOOKUP(Q982,Rates!G$4:L$12,6,0)*W982))</f>
        <v/>
      </c>
      <c r="Z982" s="60" t="str">
        <f t="shared" si="513"/>
        <v/>
      </c>
      <c r="AA982" s="60" t="str">
        <f t="shared" si="501"/>
        <v/>
      </c>
      <c r="AB982" s="61" t="str" cm="1">
        <f t="array" ref="AB982">IF(_xlfn.SINGLE(B:B)="","",IF(R982="Refreshment Beverage","",IF(AND(R982="Beer",Q982=0),SUM(LOOKUP(2,1/(Rates!$B$15:$B$18&lt;=W982)/(Rates!$C$15:$C$18&gt;=W982),Rates!$D$15:$D$18)*W982),VLOOKUP(VALUE(_xlfn.SINGLE(Q:Q)),Rates!A:B,2,0)*W982)))</f>
        <v/>
      </c>
      <c r="AC982" s="61" t="str" cm="1">
        <f t="array" ref="AC982">IF(_xlfn.SINGLE(B:B)="","",IF(R982="Refreshment Beverage","",IF(AND(R982="Beer",Q982=0),SUM(LOOKUP(2,1/(Rates!$B$15:$B$18&lt;=W982)/(Rates!$C$15:$C$18&gt;=W982),Rates!$E$15:$E$18)*W982),VLOOKUP(VALUE(_xlfn.SINGLE(Q:Q)),Rates!A:C,3,0)*W982)))</f>
        <v/>
      </c>
      <c r="AD982" s="168">
        <f>IFERROR(IF(R982="Beer","",IF(OR(Q982=1,Q982=2,Q982=3,Q982=4),VLOOKUP(Q982,Rates!$A$31:$B$34,2,0)*W982,IF(V982=1,VLOOKUP(U982,'REB BEV MIN MKUP'!B:E,4,0),IF(V982&gt;1,VLOOKUP(VALUE(W982),'REB BEV MIN MKUP'!O:Q,3,0),0)))),0)</f>
        <v>0</v>
      </c>
      <c r="AE982" s="62" t="str">
        <f t="shared" si="514"/>
        <v/>
      </c>
      <c r="AF982" s="63" t="str">
        <f t="shared" si="515"/>
        <v/>
      </c>
      <c r="AG982" s="64" t="str">
        <f t="shared" si="516"/>
        <v/>
      </c>
      <c r="AH982" s="65" t="str">
        <f t="shared" si="517"/>
        <v/>
      </c>
      <c r="AI982" s="66" t="str">
        <f>IF(AE:AE="","",IF(R982="Refreshment Beverage",AK982*(Rates!J$19/100),ROUND(SUM(AH982*(Rates!$J$8/100)),4)))</f>
        <v/>
      </c>
      <c r="AJ982" s="67" t="str">
        <f t="shared" si="518"/>
        <v/>
      </c>
      <c r="AK982" s="22" t="str">
        <f t="shared" si="519"/>
        <v/>
      </c>
      <c r="AL982" s="62" t="str">
        <f t="shared" si="520"/>
        <v/>
      </c>
      <c r="AM982" s="63" t="str">
        <f>IF(AS982="","",IF(R982="Refreshment Beverage",ROUND(AS982*Rates!K$19,4),ROUND(AO982*(VLOOKUP(VALUE(Q982),Rates!G$4:L$12,3,0)),4)))</f>
        <v/>
      </c>
      <c r="AN982" s="68" t="str">
        <f>IF(AS982="","",IF(R982="Refreshment Beverage",AS982*(Rates!J$19/100),MAX(AM982,AB982)))</f>
        <v/>
      </c>
      <c r="AO982" s="69" t="str">
        <f t="shared" si="521"/>
        <v/>
      </c>
      <c r="AP982" s="69" t="str">
        <f t="shared" si="522"/>
        <v/>
      </c>
      <c r="AQ982" s="70" t="str">
        <f>IF(AS982="","",IF(R982="Refreshment Beverage",ROUND(SUM(VLOOKUP(Q:Q,Rates!G$15:L$19,3,0)*(AS982-Y982-Z982-AA982)),4),ROUND(SUM(Rates!$K$8*AS982),4)))</f>
        <v/>
      </c>
      <c r="AR982" s="66" t="str">
        <f t="shared" si="523"/>
        <v/>
      </c>
      <c r="AS982" s="22" t="str">
        <f t="shared" si="524"/>
        <v/>
      </c>
      <c r="AT982" s="62" t="str">
        <f t="shared" si="525"/>
        <v/>
      </c>
      <c r="AU982" s="63" t="str">
        <f>IF(AX982="","",IF(R982="Refreshment Beverage",ROUND((BA982-Y982-Z982-AA982)*VLOOKUP(VALUE(Q982),Rates!G$15:L$19,3,0),4),ROUND(AW982*(VLOOKUP(VALUE(Q982),Rates!G:L,3,0)),4)))</f>
        <v/>
      </c>
      <c r="AV982" s="68" t="str">
        <f t="shared" si="526"/>
        <v/>
      </c>
      <c r="AW982" s="69" t="str">
        <f t="shared" si="527"/>
        <v/>
      </c>
      <c r="AX982" s="65" t="str">
        <f t="shared" si="528"/>
        <v/>
      </c>
      <c r="AY982" s="70" t="str">
        <f>IF(AX982="","",IF(R982="Refreshment Beverage",ROUND(SUM(AX982*Rates!K$19),4),ROUND(SUM(AX982*(Rates!J$8/100)),4)))</f>
        <v/>
      </c>
      <c r="AZ982" s="67" t="str">
        <f t="shared" si="529"/>
        <v/>
      </c>
      <c r="BA982" s="22" t="str">
        <f t="shared" si="530"/>
        <v/>
      </c>
      <c r="BD982" s="171"/>
      <c r="BE982" s="171"/>
      <c r="BF982" s="171"/>
      <c r="BG982" s="171"/>
    </row>
    <row r="983" spans="11:59" ht="12.75" customHeight="1" x14ac:dyDescent="0.3">
      <c r="K983" s="42" t="str">
        <f t="shared" si="502"/>
        <v/>
      </c>
      <c r="L983" s="55" t="str">
        <f t="shared" si="503"/>
        <v/>
      </c>
      <c r="M983" s="43" t="str">
        <f t="shared" si="504"/>
        <v/>
      </c>
      <c r="N983" s="56" t="str" cm="1">
        <f t="array" ref="N983">IFERROR(IF(_xlfn.SINGLE(B:B)="","",IF(R983="Beer",SUM(LOOKUP(2,1/(Rates!$B$3:$B$5&lt;=W983)/(Rates!$C$3:$C$5&gt;=W983),Rates!$D$3:$D$5)*(X983/100)*W983),IF(R983="Refreshment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56" t="str">
        <f t="shared" si="505"/>
        <v/>
      </c>
      <c r="P983" s="53"/>
      <c r="Q983" s="14" t="str">
        <f t="shared" si="506"/>
        <v/>
      </c>
      <c r="R983" s="57" t="str">
        <f t="shared" si="507"/>
        <v/>
      </c>
      <c r="S983" s="58" t="str">
        <f>IF(B983="","",IF(R983="Refreshment Beverage",VLOOKUP(VALUE(Q983),Rates!G$15:L$19,2,0),VLOOKUP(VALUE(Q983),Rates!G$4:L$12,2,0)))</f>
        <v/>
      </c>
      <c r="T983" s="58" t="str">
        <f t="shared" si="508"/>
        <v/>
      </c>
      <c r="U983" s="58" t="str">
        <f t="shared" si="509"/>
        <v/>
      </c>
      <c r="V983" s="58" t="str">
        <f t="shared" si="510"/>
        <v/>
      </c>
      <c r="W983" s="58" t="str">
        <f t="shared" si="511"/>
        <v/>
      </c>
      <c r="X983" s="59" t="str">
        <f t="shared" si="512"/>
        <v/>
      </c>
      <c r="Y983" s="60" t="str">
        <f>IF(B:B="","",IF(R983="Refreshment Beverage",VLOOKUP(Q983,Rates!G$15:L$19,6,0)*W983,VLOOKUP(Q983,Rates!G$4:L$12,6,0)*W983))</f>
        <v/>
      </c>
      <c r="Z983" s="60" t="str">
        <f t="shared" si="513"/>
        <v/>
      </c>
      <c r="AA983" s="60" t="str">
        <f t="shared" si="501"/>
        <v/>
      </c>
      <c r="AB983" s="61" t="str" cm="1">
        <f t="array" ref="AB983">IF(_xlfn.SINGLE(B:B)="","",IF(R983="Refreshment Beverage","",IF(AND(R983="Beer",Q983=0),SUM(LOOKUP(2,1/(Rates!$B$15:$B$18&lt;=W983)/(Rates!$C$15:$C$18&gt;=W983),Rates!$D$15:$D$18)*W983),VLOOKUP(VALUE(_xlfn.SINGLE(Q:Q)),Rates!A:B,2,0)*W983)))</f>
        <v/>
      </c>
      <c r="AC983" s="61" t="str" cm="1">
        <f t="array" ref="AC983">IF(_xlfn.SINGLE(B:B)="","",IF(R983="Refreshment Beverage","",IF(AND(R983="Beer",Q983=0),SUM(LOOKUP(2,1/(Rates!$B$15:$B$18&lt;=W983)/(Rates!$C$15:$C$18&gt;=W983),Rates!$E$15:$E$18)*W983),VLOOKUP(VALUE(_xlfn.SINGLE(Q:Q)),Rates!A:C,3,0)*W983)))</f>
        <v/>
      </c>
      <c r="AD983" s="168">
        <f>IFERROR(IF(R983="Beer","",IF(OR(Q983=1,Q983=2,Q983=3,Q983=4),VLOOKUP(Q983,Rates!$A$31:$B$34,2,0)*W983,IF(V983=1,VLOOKUP(U983,'REB BEV MIN MKUP'!B:E,4,0),IF(V983&gt;1,VLOOKUP(VALUE(W983),'REB BEV MIN MKUP'!O:Q,3,0),0)))),0)</f>
        <v>0</v>
      </c>
      <c r="AE983" s="62" t="str">
        <f t="shared" si="514"/>
        <v/>
      </c>
      <c r="AF983" s="63" t="str">
        <f t="shared" si="515"/>
        <v/>
      </c>
      <c r="AG983" s="64" t="str">
        <f t="shared" si="516"/>
        <v/>
      </c>
      <c r="AH983" s="65" t="str">
        <f t="shared" si="517"/>
        <v/>
      </c>
      <c r="AI983" s="66" t="str">
        <f>IF(AE:AE="","",IF(R983="Refreshment Beverage",AK983*(Rates!J$19/100),ROUND(SUM(AH983*(Rates!$J$8/100)),4)))</f>
        <v/>
      </c>
      <c r="AJ983" s="67" t="str">
        <f t="shared" si="518"/>
        <v/>
      </c>
      <c r="AK983" s="22" t="str">
        <f t="shared" si="519"/>
        <v/>
      </c>
      <c r="AL983" s="62" t="str">
        <f t="shared" si="520"/>
        <v/>
      </c>
      <c r="AM983" s="63" t="str">
        <f>IF(AS983="","",IF(R983="Refreshment Beverage",ROUND(AS983*Rates!K$19,4),ROUND(AO983*(VLOOKUP(VALUE(Q983),Rates!G$4:L$12,3,0)),4)))</f>
        <v/>
      </c>
      <c r="AN983" s="68" t="str">
        <f>IF(AS983="","",IF(R983="Refreshment Beverage",AS983*(Rates!J$19/100),MAX(AM983,AB983)))</f>
        <v/>
      </c>
      <c r="AO983" s="69" t="str">
        <f t="shared" si="521"/>
        <v/>
      </c>
      <c r="AP983" s="69" t="str">
        <f t="shared" si="522"/>
        <v/>
      </c>
      <c r="AQ983" s="70" t="str">
        <f>IF(AS983="","",IF(R983="Refreshment Beverage",ROUND(SUM(VLOOKUP(Q:Q,Rates!G$15:L$19,3,0)*(AS983-Y983-Z983-AA983)),4),ROUND(SUM(Rates!$K$8*AS983),4)))</f>
        <v/>
      </c>
      <c r="AR983" s="66" t="str">
        <f t="shared" si="523"/>
        <v/>
      </c>
      <c r="AS983" s="22" t="str">
        <f t="shared" si="524"/>
        <v/>
      </c>
      <c r="AT983" s="62" t="str">
        <f t="shared" si="525"/>
        <v/>
      </c>
      <c r="AU983" s="63" t="str">
        <f>IF(AX983="","",IF(R983="Refreshment Beverage",ROUND((BA983-Y983-Z983-AA983)*VLOOKUP(VALUE(Q983),Rates!G$15:L$19,3,0),4),ROUND(AW983*(VLOOKUP(VALUE(Q983),Rates!G:L,3,0)),4)))</f>
        <v/>
      </c>
      <c r="AV983" s="68" t="str">
        <f t="shared" si="526"/>
        <v/>
      </c>
      <c r="AW983" s="69" t="str">
        <f t="shared" si="527"/>
        <v/>
      </c>
      <c r="AX983" s="65" t="str">
        <f t="shared" si="528"/>
        <v/>
      </c>
      <c r="AY983" s="70" t="str">
        <f>IF(AX983="","",IF(R983="Refreshment Beverage",ROUND(SUM(AX983*Rates!K$19),4),ROUND(SUM(AX983*(Rates!J$8/100)),4)))</f>
        <v/>
      </c>
      <c r="AZ983" s="67" t="str">
        <f t="shared" si="529"/>
        <v/>
      </c>
      <c r="BA983" s="22" t="str">
        <f t="shared" si="530"/>
        <v/>
      </c>
      <c r="BD983" s="171"/>
      <c r="BE983" s="171"/>
      <c r="BF983" s="171"/>
      <c r="BG983" s="171"/>
    </row>
    <row r="984" spans="11:59" ht="12.75" customHeight="1" x14ac:dyDescent="0.3">
      <c r="K984" s="42" t="str">
        <f t="shared" si="502"/>
        <v/>
      </c>
      <c r="L984" s="55" t="str">
        <f t="shared" si="503"/>
        <v/>
      </c>
      <c r="M984" s="43" t="str">
        <f t="shared" si="504"/>
        <v/>
      </c>
      <c r="N984" s="56" t="str" cm="1">
        <f t="array" ref="N984">IFERROR(IF(_xlfn.SINGLE(B:B)="","",IF(R984="Beer",SUM(LOOKUP(2,1/(Rates!$B$3:$B$5&lt;=W984)/(Rates!$C$3:$C$5&gt;=W984),Rates!$D$3:$D$5)*(X984/100)*W984),IF(R984="Refreshment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56" t="str">
        <f t="shared" si="505"/>
        <v/>
      </c>
      <c r="P984" s="53"/>
      <c r="Q984" s="14" t="str">
        <f t="shared" si="506"/>
        <v/>
      </c>
      <c r="R984" s="57" t="str">
        <f t="shared" si="507"/>
        <v/>
      </c>
      <c r="S984" s="58" t="str">
        <f>IF(B984="","",IF(R984="Refreshment Beverage",VLOOKUP(VALUE(Q984),Rates!G$15:L$19,2,0),VLOOKUP(VALUE(Q984),Rates!G$4:L$12,2,0)))</f>
        <v/>
      </c>
      <c r="T984" s="58" t="str">
        <f t="shared" si="508"/>
        <v/>
      </c>
      <c r="U984" s="58" t="str">
        <f t="shared" si="509"/>
        <v/>
      </c>
      <c r="V984" s="58" t="str">
        <f t="shared" si="510"/>
        <v/>
      </c>
      <c r="W984" s="58" t="str">
        <f t="shared" si="511"/>
        <v/>
      </c>
      <c r="X984" s="59" t="str">
        <f t="shared" si="512"/>
        <v/>
      </c>
      <c r="Y984" s="60" t="str">
        <f>IF(B:B="","",IF(R984="Refreshment Beverage",VLOOKUP(Q984,Rates!G$15:L$19,6,0)*W984,VLOOKUP(Q984,Rates!G$4:L$12,6,0)*W984))</f>
        <v/>
      </c>
      <c r="Z984" s="60" t="str">
        <f t="shared" si="513"/>
        <v/>
      </c>
      <c r="AA984" s="60" t="str">
        <f t="shared" si="501"/>
        <v/>
      </c>
      <c r="AB984" s="61" t="str" cm="1">
        <f t="array" ref="AB984">IF(_xlfn.SINGLE(B:B)="","",IF(R984="Refreshment Beverage","",IF(AND(R984="Beer",Q984=0),SUM(LOOKUP(2,1/(Rates!$B$15:$B$18&lt;=W984)/(Rates!$C$15:$C$18&gt;=W984),Rates!$D$15:$D$18)*W984),VLOOKUP(VALUE(_xlfn.SINGLE(Q:Q)),Rates!A:B,2,0)*W984)))</f>
        <v/>
      </c>
      <c r="AC984" s="61" t="str" cm="1">
        <f t="array" ref="AC984">IF(_xlfn.SINGLE(B:B)="","",IF(R984="Refreshment Beverage","",IF(AND(R984="Beer",Q984=0),SUM(LOOKUP(2,1/(Rates!$B$15:$B$18&lt;=W984)/(Rates!$C$15:$C$18&gt;=W984),Rates!$E$15:$E$18)*W984),VLOOKUP(VALUE(_xlfn.SINGLE(Q:Q)),Rates!A:C,3,0)*W984)))</f>
        <v/>
      </c>
      <c r="AD984" s="168">
        <f>IFERROR(IF(R984="Beer","",IF(OR(Q984=1,Q984=2,Q984=3,Q984=4),VLOOKUP(Q984,Rates!$A$31:$B$34,2,0)*W984,IF(V984=1,VLOOKUP(U984,'REB BEV MIN MKUP'!B:E,4,0),IF(V984&gt;1,VLOOKUP(VALUE(W984),'REB BEV MIN MKUP'!O:Q,3,0),0)))),0)</f>
        <v>0</v>
      </c>
      <c r="AE984" s="62" t="str">
        <f t="shared" si="514"/>
        <v/>
      </c>
      <c r="AF984" s="63" t="str">
        <f t="shared" si="515"/>
        <v/>
      </c>
      <c r="AG984" s="64" t="str">
        <f t="shared" si="516"/>
        <v/>
      </c>
      <c r="AH984" s="65" t="str">
        <f t="shared" si="517"/>
        <v/>
      </c>
      <c r="AI984" s="66" t="str">
        <f>IF(AE:AE="","",IF(R984="Refreshment Beverage",AK984*(Rates!J$19/100),ROUND(SUM(AH984*(Rates!$J$8/100)),4)))</f>
        <v/>
      </c>
      <c r="AJ984" s="67" t="str">
        <f t="shared" si="518"/>
        <v/>
      </c>
      <c r="AK984" s="22" t="str">
        <f t="shared" si="519"/>
        <v/>
      </c>
      <c r="AL984" s="62" t="str">
        <f t="shared" si="520"/>
        <v/>
      </c>
      <c r="AM984" s="63" t="str">
        <f>IF(AS984="","",IF(R984="Refreshment Beverage",ROUND(AS984*Rates!K$19,4),ROUND(AO984*(VLOOKUP(VALUE(Q984),Rates!G$4:L$12,3,0)),4)))</f>
        <v/>
      </c>
      <c r="AN984" s="68" t="str">
        <f>IF(AS984="","",IF(R984="Refreshment Beverage",AS984*(Rates!J$19/100),MAX(AM984,AB984)))</f>
        <v/>
      </c>
      <c r="AO984" s="69" t="str">
        <f t="shared" si="521"/>
        <v/>
      </c>
      <c r="AP984" s="69" t="str">
        <f t="shared" si="522"/>
        <v/>
      </c>
      <c r="AQ984" s="70" t="str">
        <f>IF(AS984="","",IF(R984="Refreshment Beverage",ROUND(SUM(VLOOKUP(Q:Q,Rates!G$15:L$19,3,0)*(AS984-Y984-Z984-AA984)),4),ROUND(SUM(Rates!$K$8*AS984),4)))</f>
        <v/>
      </c>
      <c r="AR984" s="66" t="str">
        <f t="shared" si="523"/>
        <v/>
      </c>
      <c r="AS984" s="22" t="str">
        <f t="shared" si="524"/>
        <v/>
      </c>
      <c r="AT984" s="62" t="str">
        <f t="shared" si="525"/>
        <v/>
      </c>
      <c r="AU984" s="63" t="str">
        <f>IF(AX984="","",IF(R984="Refreshment Beverage",ROUND((BA984-Y984-Z984-AA984)*VLOOKUP(VALUE(Q984),Rates!G$15:L$19,3,0),4),ROUND(AW984*(VLOOKUP(VALUE(Q984),Rates!G:L,3,0)),4)))</f>
        <v/>
      </c>
      <c r="AV984" s="68" t="str">
        <f t="shared" si="526"/>
        <v/>
      </c>
      <c r="AW984" s="69" t="str">
        <f t="shared" si="527"/>
        <v/>
      </c>
      <c r="AX984" s="65" t="str">
        <f t="shared" si="528"/>
        <v/>
      </c>
      <c r="AY984" s="70" t="str">
        <f>IF(AX984="","",IF(R984="Refreshment Beverage",ROUND(SUM(AX984*Rates!K$19),4),ROUND(SUM(AX984*(Rates!J$8/100)),4)))</f>
        <v/>
      </c>
      <c r="AZ984" s="67" t="str">
        <f t="shared" si="529"/>
        <v/>
      </c>
      <c r="BA984" s="22" t="str">
        <f t="shared" si="530"/>
        <v/>
      </c>
      <c r="BD984" s="171"/>
      <c r="BE984" s="171"/>
      <c r="BF984" s="171"/>
      <c r="BG984" s="171"/>
    </row>
    <row r="985" spans="11:59" ht="12.75" customHeight="1" x14ac:dyDescent="0.3">
      <c r="K985" s="42" t="str">
        <f t="shared" si="502"/>
        <v/>
      </c>
      <c r="L985" s="55" t="str">
        <f t="shared" si="503"/>
        <v/>
      </c>
      <c r="M985" s="43" t="str">
        <f t="shared" si="504"/>
        <v/>
      </c>
      <c r="N985" s="56" t="str" cm="1">
        <f t="array" ref="N985">IFERROR(IF(_xlfn.SINGLE(B:B)="","",IF(R985="Beer",SUM(LOOKUP(2,1/(Rates!$B$3:$B$5&lt;=W985)/(Rates!$C$3:$C$5&gt;=W985),Rates!$D$3:$D$5)*(X985/100)*W985),IF(R985="Refreshment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56" t="str">
        <f t="shared" si="505"/>
        <v/>
      </c>
      <c r="P985" s="53"/>
      <c r="Q985" s="14" t="str">
        <f t="shared" si="506"/>
        <v/>
      </c>
      <c r="R985" s="57" t="str">
        <f t="shared" si="507"/>
        <v/>
      </c>
      <c r="S985" s="58" t="str">
        <f>IF(B985="","",IF(R985="Refreshment Beverage",VLOOKUP(VALUE(Q985),Rates!G$15:L$19,2,0),VLOOKUP(VALUE(Q985),Rates!G$4:L$12,2,0)))</f>
        <v/>
      </c>
      <c r="T985" s="58" t="str">
        <f t="shared" si="508"/>
        <v/>
      </c>
      <c r="U985" s="58" t="str">
        <f t="shared" si="509"/>
        <v/>
      </c>
      <c r="V985" s="58" t="str">
        <f t="shared" si="510"/>
        <v/>
      </c>
      <c r="W985" s="58" t="str">
        <f t="shared" si="511"/>
        <v/>
      </c>
      <c r="X985" s="59" t="str">
        <f t="shared" si="512"/>
        <v/>
      </c>
      <c r="Y985" s="60" t="str">
        <f>IF(B:B="","",IF(R985="Refreshment Beverage",VLOOKUP(Q985,Rates!G$15:L$19,6,0)*W985,VLOOKUP(Q985,Rates!G$4:L$12,6,0)*W985))</f>
        <v/>
      </c>
      <c r="Z985" s="60" t="str">
        <f t="shared" si="513"/>
        <v/>
      </c>
      <c r="AA985" s="60" t="str">
        <f t="shared" si="501"/>
        <v/>
      </c>
      <c r="AB985" s="61" t="str" cm="1">
        <f t="array" ref="AB985">IF(_xlfn.SINGLE(B:B)="","",IF(R985="Refreshment Beverage","",IF(AND(R985="Beer",Q985=0),SUM(LOOKUP(2,1/(Rates!$B$15:$B$18&lt;=W985)/(Rates!$C$15:$C$18&gt;=W985),Rates!$D$15:$D$18)*W985),VLOOKUP(VALUE(_xlfn.SINGLE(Q:Q)),Rates!A:B,2,0)*W985)))</f>
        <v/>
      </c>
      <c r="AC985" s="61" t="str" cm="1">
        <f t="array" ref="AC985">IF(_xlfn.SINGLE(B:B)="","",IF(R985="Refreshment Beverage","",IF(AND(R985="Beer",Q985=0),SUM(LOOKUP(2,1/(Rates!$B$15:$B$18&lt;=W985)/(Rates!$C$15:$C$18&gt;=W985),Rates!$E$15:$E$18)*W985),VLOOKUP(VALUE(_xlfn.SINGLE(Q:Q)),Rates!A:C,3,0)*W985)))</f>
        <v/>
      </c>
      <c r="AD985" s="168">
        <f>IFERROR(IF(R985="Beer","",IF(OR(Q985=1,Q985=2,Q985=3,Q985=4),VLOOKUP(Q985,Rates!$A$31:$B$34,2,0)*W985,IF(V985=1,VLOOKUP(U985,'REB BEV MIN MKUP'!B:E,4,0),IF(V985&gt;1,VLOOKUP(VALUE(W985),'REB BEV MIN MKUP'!O:Q,3,0),0)))),0)</f>
        <v>0</v>
      </c>
      <c r="AE985" s="62" t="str">
        <f t="shared" si="514"/>
        <v/>
      </c>
      <c r="AF985" s="63" t="str">
        <f t="shared" si="515"/>
        <v/>
      </c>
      <c r="AG985" s="64" t="str">
        <f t="shared" si="516"/>
        <v/>
      </c>
      <c r="AH985" s="65" t="str">
        <f t="shared" si="517"/>
        <v/>
      </c>
      <c r="AI985" s="66" t="str">
        <f>IF(AE:AE="","",IF(R985="Refreshment Beverage",AK985*(Rates!J$19/100),ROUND(SUM(AH985*(Rates!$J$8/100)),4)))</f>
        <v/>
      </c>
      <c r="AJ985" s="67" t="str">
        <f t="shared" si="518"/>
        <v/>
      </c>
      <c r="AK985" s="22" t="str">
        <f t="shared" si="519"/>
        <v/>
      </c>
      <c r="AL985" s="62" t="str">
        <f t="shared" si="520"/>
        <v/>
      </c>
      <c r="AM985" s="63" t="str">
        <f>IF(AS985="","",IF(R985="Refreshment Beverage",ROUND(AS985*Rates!K$19,4),ROUND(AO985*(VLOOKUP(VALUE(Q985),Rates!G$4:L$12,3,0)),4)))</f>
        <v/>
      </c>
      <c r="AN985" s="68" t="str">
        <f>IF(AS985="","",IF(R985="Refreshment Beverage",AS985*(Rates!J$19/100),MAX(AM985,AB985)))</f>
        <v/>
      </c>
      <c r="AO985" s="69" t="str">
        <f t="shared" si="521"/>
        <v/>
      </c>
      <c r="AP985" s="69" t="str">
        <f t="shared" si="522"/>
        <v/>
      </c>
      <c r="AQ985" s="70" t="str">
        <f>IF(AS985="","",IF(R985="Refreshment Beverage",ROUND(SUM(VLOOKUP(Q:Q,Rates!G$15:L$19,3,0)*(AS985-Y985-Z985-AA985)),4),ROUND(SUM(Rates!$K$8*AS985),4)))</f>
        <v/>
      </c>
      <c r="AR985" s="66" t="str">
        <f t="shared" si="523"/>
        <v/>
      </c>
      <c r="AS985" s="22" t="str">
        <f t="shared" si="524"/>
        <v/>
      </c>
      <c r="AT985" s="62" t="str">
        <f t="shared" si="525"/>
        <v/>
      </c>
      <c r="AU985" s="63" t="str">
        <f>IF(AX985="","",IF(R985="Refreshment Beverage",ROUND((BA985-Y985-Z985-AA985)*VLOOKUP(VALUE(Q985),Rates!G$15:L$19,3,0),4),ROUND(AW985*(VLOOKUP(VALUE(Q985),Rates!G:L,3,0)),4)))</f>
        <v/>
      </c>
      <c r="AV985" s="68" t="str">
        <f t="shared" si="526"/>
        <v/>
      </c>
      <c r="AW985" s="69" t="str">
        <f t="shared" si="527"/>
        <v/>
      </c>
      <c r="AX985" s="65" t="str">
        <f t="shared" si="528"/>
        <v/>
      </c>
      <c r="AY985" s="70" t="str">
        <f>IF(AX985="","",IF(R985="Refreshment Beverage",ROUND(SUM(AX985*Rates!K$19),4),ROUND(SUM(AX985*(Rates!J$8/100)),4)))</f>
        <v/>
      </c>
      <c r="AZ985" s="67" t="str">
        <f t="shared" si="529"/>
        <v/>
      </c>
      <c r="BA985" s="22" t="str">
        <f t="shared" si="530"/>
        <v/>
      </c>
      <c r="BD985" s="171"/>
      <c r="BE985" s="171"/>
      <c r="BF985" s="171"/>
      <c r="BG985" s="171"/>
    </row>
    <row r="986" spans="11:59" ht="12.75" customHeight="1" x14ac:dyDescent="0.3">
      <c r="K986" s="42" t="str">
        <f t="shared" si="502"/>
        <v/>
      </c>
      <c r="L986" s="55" t="str">
        <f t="shared" si="503"/>
        <v/>
      </c>
      <c r="M986" s="43" t="str">
        <f t="shared" si="504"/>
        <v/>
      </c>
      <c r="N986" s="56" t="str" cm="1">
        <f t="array" ref="N986">IFERROR(IF(_xlfn.SINGLE(B:B)="","",IF(R986="Beer",SUM(LOOKUP(2,1/(Rates!$B$3:$B$5&lt;=W986)/(Rates!$C$3:$C$5&gt;=W986),Rates!$D$3:$D$5)*(X986/100)*W986),IF(R986="Refreshment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56" t="str">
        <f t="shared" si="505"/>
        <v/>
      </c>
      <c r="P986" s="53"/>
      <c r="Q986" s="14" t="str">
        <f t="shared" si="506"/>
        <v/>
      </c>
      <c r="R986" s="57" t="str">
        <f t="shared" si="507"/>
        <v/>
      </c>
      <c r="S986" s="58" t="str">
        <f>IF(B986="","",IF(R986="Refreshment Beverage",VLOOKUP(VALUE(Q986),Rates!G$15:L$19,2,0),VLOOKUP(VALUE(Q986),Rates!G$4:L$12,2,0)))</f>
        <v/>
      </c>
      <c r="T986" s="58" t="str">
        <f t="shared" si="508"/>
        <v/>
      </c>
      <c r="U986" s="58" t="str">
        <f t="shared" si="509"/>
        <v/>
      </c>
      <c r="V986" s="58" t="str">
        <f t="shared" si="510"/>
        <v/>
      </c>
      <c r="W986" s="58" t="str">
        <f t="shared" si="511"/>
        <v/>
      </c>
      <c r="X986" s="59" t="str">
        <f t="shared" si="512"/>
        <v/>
      </c>
      <c r="Y986" s="60" t="str">
        <f>IF(B:B="","",IF(R986="Refreshment Beverage",VLOOKUP(Q986,Rates!G$15:L$19,6,0)*W986,VLOOKUP(Q986,Rates!G$4:L$12,6,0)*W986))</f>
        <v/>
      </c>
      <c r="Z986" s="60" t="str">
        <f t="shared" si="513"/>
        <v/>
      </c>
      <c r="AA986" s="60" t="str">
        <f t="shared" si="501"/>
        <v/>
      </c>
      <c r="AB986" s="61" t="str" cm="1">
        <f t="array" ref="AB986">IF(_xlfn.SINGLE(B:B)="","",IF(R986="Refreshment Beverage","",IF(AND(R986="Beer",Q986=0),SUM(LOOKUP(2,1/(Rates!$B$15:$B$18&lt;=W986)/(Rates!$C$15:$C$18&gt;=W986),Rates!$D$15:$D$18)*W986),VLOOKUP(VALUE(_xlfn.SINGLE(Q:Q)),Rates!A:B,2,0)*W986)))</f>
        <v/>
      </c>
      <c r="AC986" s="61" t="str" cm="1">
        <f t="array" ref="AC986">IF(_xlfn.SINGLE(B:B)="","",IF(R986="Refreshment Beverage","",IF(AND(R986="Beer",Q986=0),SUM(LOOKUP(2,1/(Rates!$B$15:$B$18&lt;=W986)/(Rates!$C$15:$C$18&gt;=W986),Rates!$E$15:$E$18)*W986),VLOOKUP(VALUE(_xlfn.SINGLE(Q:Q)),Rates!A:C,3,0)*W986)))</f>
        <v/>
      </c>
      <c r="AD986" s="168">
        <f>IFERROR(IF(R986="Beer","",IF(OR(Q986=1,Q986=2,Q986=3,Q986=4),VLOOKUP(Q986,Rates!$A$31:$B$34,2,0)*W986,IF(V986=1,VLOOKUP(U986,'REB BEV MIN MKUP'!B:E,4,0),IF(V986&gt;1,VLOOKUP(VALUE(W986),'REB BEV MIN MKUP'!O:Q,3,0),0)))),0)</f>
        <v>0</v>
      </c>
      <c r="AE986" s="62" t="str">
        <f t="shared" si="514"/>
        <v/>
      </c>
      <c r="AF986" s="63" t="str">
        <f t="shared" si="515"/>
        <v/>
      </c>
      <c r="AG986" s="64" t="str">
        <f t="shared" si="516"/>
        <v/>
      </c>
      <c r="AH986" s="65" t="str">
        <f t="shared" si="517"/>
        <v/>
      </c>
      <c r="AI986" s="66" t="str">
        <f>IF(AE:AE="","",IF(R986="Refreshment Beverage",AK986*(Rates!J$19/100),ROUND(SUM(AH986*(Rates!$J$8/100)),4)))</f>
        <v/>
      </c>
      <c r="AJ986" s="67" t="str">
        <f t="shared" si="518"/>
        <v/>
      </c>
      <c r="AK986" s="22" t="str">
        <f t="shared" si="519"/>
        <v/>
      </c>
      <c r="AL986" s="62" t="str">
        <f t="shared" si="520"/>
        <v/>
      </c>
      <c r="AM986" s="63" t="str">
        <f>IF(AS986="","",IF(R986="Refreshment Beverage",ROUND(AS986*Rates!K$19,4),ROUND(AO986*(VLOOKUP(VALUE(Q986),Rates!G$4:L$12,3,0)),4)))</f>
        <v/>
      </c>
      <c r="AN986" s="68" t="str">
        <f>IF(AS986="","",IF(R986="Refreshment Beverage",AS986*(Rates!J$19/100),MAX(AM986,AB986)))</f>
        <v/>
      </c>
      <c r="AO986" s="69" t="str">
        <f t="shared" si="521"/>
        <v/>
      </c>
      <c r="AP986" s="69" t="str">
        <f t="shared" si="522"/>
        <v/>
      </c>
      <c r="AQ986" s="70" t="str">
        <f>IF(AS986="","",IF(R986="Refreshment Beverage",ROUND(SUM(VLOOKUP(Q:Q,Rates!G$15:L$19,3,0)*(AS986-Y986-Z986-AA986)),4),ROUND(SUM(Rates!$K$8*AS986),4)))</f>
        <v/>
      </c>
      <c r="AR986" s="66" t="str">
        <f t="shared" si="523"/>
        <v/>
      </c>
      <c r="AS986" s="22" t="str">
        <f t="shared" si="524"/>
        <v/>
      </c>
      <c r="AT986" s="62" t="str">
        <f t="shared" si="525"/>
        <v/>
      </c>
      <c r="AU986" s="63" t="str">
        <f>IF(AX986="","",IF(R986="Refreshment Beverage",ROUND((BA986-Y986-Z986-AA986)*VLOOKUP(VALUE(Q986),Rates!G$15:L$19,3,0),4),ROUND(AW986*(VLOOKUP(VALUE(Q986),Rates!G:L,3,0)),4)))</f>
        <v/>
      </c>
      <c r="AV986" s="68" t="str">
        <f t="shared" si="526"/>
        <v/>
      </c>
      <c r="AW986" s="69" t="str">
        <f t="shared" si="527"/>
        <v/>
      </c>
      <c r="AX986" s="65" t="str">
        <f t="shared" si="528"/>
        <v/>
      </c>
      <c r="AY986" s="70" t="str">
        <f>IF(AX986="","",IF(R986="Refreshment Beverage",ROUND(SUM(AX986*Rates!K$19),4),ROUND(SUM(AX986*(Rates!J$8/100)),4)))</f>
        <v/>
      </c>
      <c r="AZ986" s="67" t="str">
        <f t="shared" si="529"/>
        <v/>
      </c>
      <c r="BA986" s="22" t="str">
        <f t="shared" si="530"/>
        <v/>
      </c>
      <c r="BD986" s="171"/>
      <c r="BE986" s="171"/>
      <c r="BF986" s="171"/>
      <c r="BG986" s="171"/>
    </row>
    <row r="987" spans="11:59" ht="12.75" customHeight="1" x14ac:dyDescent="0.3">
      <c r="K987" s="42" t="str">
        <f t="shared" si="502"/>
        <v/>
      </c>
      <c r="L987" s="55" t="str">
        <f t="shared" si="503"/>
        <v/>
      </c>
      <c r="M987" s="43" t="str">
        <f t="shared" si="504"/>
        <v/>
      </c>
      <c r="N987" s="56" t="str" cm="1">
        <f t="array" ref="N987">IFERROR(IF(_xlfn.SINGLE(B:B)="","",IF(R987="Beer",SUM(LOOKUP(2,1/(Rates!$B$3:$B$5&lt;=W987)/(Rates!$C$3:$C$5&gt;=W987),Rates!$D$3:$D$5)*(X987/100)*W987),IF(R987="Refreshment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56" t="str">
        <f t="shared" si="505"/>
        <v/>
      </c>
      <c r="P987" s="53"/>
      <c r="Q987" s="14" t="str">
        <f t="shared" si="506"/>
        <v/>
      </c>
      <c r="R987" s="57" t="str">
        <f t="shared" si="507"/>
        <v/>
      </c>
      <c r="S987" s="58" t="str">
        <f>IF(B987="","",IF(R987="Refreshment Beverage",VLOOKUP(VALUE(Q987),Rates!G$15:L$19,2,0),VLOOKUP(VALUE(Q987),Rates!G$4:L$12,2,0)))</f>
        <v/>
      </c>
      <c r="T987" s="58" t="str">
        <f t="shared" si="508"/>
        <v/>
      </c>
      <c r="U987" s="58" t="str">
        <f t="shared" si="509"/>
        <v/>
      </c>
      <c r="V987" s="58" t="str">
        <f t="shared" si="510"/>
        <v/>
      </c>
      <c r="W987" s="58" t="str">
        <f t="shared" si="511"/>
        <v/>
      </c>
      <c r="X987" s="59" t="str">
        <f t="shared" si="512"/>
        <v/>
      </c>
      <c r="Y987" s="60" t="str">
        <f>IF(B:B="","",IF(R987="Refreshment Beverage",VLOOKUP(Q987,Rates!G$15:L$19,6,0)*W987,VLOOKUP(Q987,Rates!G$4:L$12,6,0)*W987))</f>
        <v/>
      </c>
      <c r="Z987" s="60" t="str">
        <f t="shared" si="513"/>
        <v/>
      </c>
      <c r="AA987" s="60" t="str">
        <f t="shared" si="501"/>
        <v/>
      </c>
      <c r="AB987" s="61" t="str" cm="1">
        <f t="array" ref="AB987">IF(_xlfn.SINGLE(B:B)="","",IF(R987="Refreshment Beverage","",IF(AND(R987="Beer",Q987=0),SUM(LOOKUP(2,1/(Rates!$B$15:$B$18&lt;=W987)/(Rates!$C$15:$C$18&gt;=W987),Rates!$D$15:$D$18)*W987),VLOOKUP(VALUE(_xlfn.SINGLE(Q:Q)),Rates!A:B,2,0)*W987)))</f>
        <v/>
      </c>
      <c r="AC987" s="61" t="str" cm="1">
        <f t="array" ref="AC987">IF(_xlfn.SINGLE(B:B)="","",IF(R987="Refreshment Beverage","",IF(AND(R987="Beer",Q987=0),SUM(LOOKUP(2,1/(Rates!$B$15:$B$18&lt;=W987)/(Rates!$C$15:$C$18&gt;=W987),Rates!$E$15:$E$18)*W987),VLOOKUP(VALUE(_xlfn.SINGLE(Q:Q)),Rates!A:C,3,0)*W987)))</f>
        <v/>
      </c>
      <c r="AD987" s="168">
        <f>IFERROR(IF(R987="Beer","",IF(OR(Q987=1,Q987=2,Q987=3,Q987=4),VLOOKUP(Q987,Rates!$A$31:$B$34,2,0)*W987,IF(V987=1,VLOOKUP(U987,'REB BEV MIN MKUP'!B:E,4,0),IF(V987&gt;1,VLOOKUP(VALUE(W987),'REB BEV MIN MKUP'!O:Q,3,0),0)))),0)</f>
        <v>0</v>
      </c>
      <c r="AE987" s="62" t="str">
        <f t="shared" si="514"/>
        <v/>
      </c>
      <c r="AF987" s="63" t="str">
        <f t="shared" si="515"/>
        <v/>
      </c>
      <c r="AG987" s="64" t="str">
        <f t="shared" si="516"/>
        <v/>
      </c>
      <c r="AH987" s="65" t="str">
        <f t="shared" si="517"/>
        <v/>
      </c>
      <c r="AI987" s="66" t="str">
        <f>IF(AE:AE="","",IF(R987="Refreshment Beverage",AK987*(Rates!J$19/100),ROUND(SUM(AH987*(Rates!$J$8/100)),4)))</f>
        <v/>
      </c>
      <c r="AJ987" s="67" t="str">
        <f t="shared" si="518"/>
        <v/>
      </c>
      <c r="AK987" s="22" t="str">
        <f t="shared" si="519"/>
        <v/>
      </c>
      <c r="AL987" s="62" t="str">
        <f t="shared" si="520"/>
        <v/>
      </c>
      <c r="AM987" s="63" t="str">
        <f>IF(AS987="","",IF(R987="Refreshment Beverage",ROUND(AS987*Rates!K$19,4),ROUND(AO987*(VLOOKUP(VALUE(Q987),Rates!G$4:L$12,3,0)),4)))</f>
        <v/>
      </c>
      <c r="AN987" s="68" t="str">
        <f>IF(AS987="","",IF(R987="Refreshment Beverage",AS987*(Rates!J$19/100),MAX(AM987,AB987)))</f>
        <v/>
      </c>
      <c r="AO987" s="69" t="str">
        <f t="shared" si="521"/>
        <v/>
      </c>
      <c r="AP987" s="69" t="str">
        <f t="shared" si="522"/>
        <v/>
      </c>
      <c r="AQ987" s="70" t="str">
        <f>IF(AS987="","",IF(R987="Refreshment Beverage",ROUND(SUM(VLOOKUP(Q:Q,Rates!G$15:L$19,3,0)*(AS987-Y987-Z987-AA987)),4),ROUND(SUM(Rates!$K$8*AS987),4)))</f>
        <v/>
      </c>
      <c r="AR987" s="66" t="str">
        <f t="shared" si="523"/>
        <v/>
      </c>
      <c r="AS987" s="22" t="str">
        <f t="shared" si="524"/>
        <v/>
      </c>
      <c r="AT987" s="62" t="str">
        <f t="shared" si="525"/>
        <v/>
      </c>
      <c r="AU987" s="63" t="str">
        <f>IF(AX987="","",IF(R987="Refreshment Beverage",ROUND((BA987-Y987-Z987-AA987)*VLOOKUP(VALUE(Q987),Rates!G$15:L$19,3,0),4),ROUND(AW987*(VLOOKUP(VALUE(Q987),Rates!G:L,3,0)),4)))</f>
        <v/>
      </c>
      <c r="AV987" s="68" t="str">
        <f t="shared" si="526"/>
        <v/>
      </c>
      <c r="AW987" s="69" t="str">
        <f t="shared" si="527"/>
        <v/>
      </c>
      <c r="AX987" s="65" t="str">
        <f t="shared" si="528"/>
        <v/>
      </c>
      <c r="AY987" s="70" t="str">
        <f>IF(AX987="","",IF(R987="Refreshment Beverage",ROUND(SUM(AX987*Rates!K$19),4),ROUND(SUM(AX987*(Rates!J$8/100)),4)))</f>
        <v/>
      </c>
      <c r="AZ987" s="67" t="str">
        <f t="shared" si="529"/>
        <v/>
      </c>
      <c r="BA987" s="22" t="str">
        <f t="shared" si="530"/>
        <v/>
      </c>
      <c r="BD987" s="171"/>
      <c r="BE987" s="171"/>
      <c r="BF987" s="171"/>
      <c r="BG987" s="171"/>
    </row>
    <row r="988" spans="11:59" ht="12.75" customHeight="1" x14ac:dyDescent="0.3">
      <c r="K988" s="42" t="str">
        <f t="shared" si="502"/>
        <v/>
      </c>
      <c r="L988" s="55" t="str">
        <f t="shared" si="503"/>
        <v/>
      </c>
      <c r="M988" s="43" t="str">
        <f t="shared" si="504"/>
        <v/>
      </c>
      <c r="N988" s="56" t="str" cm="1">
        <f t="array" ref="N988">IFERROR(IF(_xlfn.SINGLE(B:B)="","",IF(R988="Beer",SUM(LOOKUP(2,1/(Rates!$B$3:$B$5&lt;=W988)/(Rates!$C$3:$C$5&gt;=W988),Rates!$D$3:$D$5)*(X988/100)*W988),IF(R988="Refreshment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56" t="str">
        <f t="shared" si="505"/>
        <v/>
      </c>
      <c r="P988" s="53"/>
      <c r="Q988" s="14" t="str">
        <f t="shared" si="506"/>
        <v/>
      </c>
      <c r="R988" s="57" t="str">
        <f t="shared" si="507"/>
        <v/>
      </c>
      <c r="S988" s="58" t="str">
        <f>IF(B988="","",IF(R988="Refreshment Beverage",VLOOKUP(VALUE(Q988),Rates!G$15:L$19,2,0),VLOOKUP(VALUE(Q988),Rates!G$4:L$12,2,0)))</f>
        <v/>
      </c>
      <c r="T988" s="58" t="str">
        <f t="shared" si="508"/>
        <v/>
      </c>
      <c r="U988" s="58" t="str">
        <f t="shared" si="509"/>
        <v/>
      </c>
      <c r="V988" s="58" t="str">
        <f t="shared" si="510"/>
        <v/>
      </c>
      <c r="W988" s="58" t="str">
        <f t="shared" si="511"/>
        <v/>
      </c>
      <c r="X988" s="59" t="str">
        <f t="shared" si="512"/>
        <v/>
      </c>
      <c r="Y988" s="60" t="str">
        <f>IF(B:B="","",IF(R988="Refreshment Beverage",VLOOKUP(Q988,Rates!G$15:L$19,6,0)*W988,VLOOKUP(Q988,Rates!G$4:L$12,6,0)*W988))</f>
        <v/>
      </c>
      <c r="Z988" s="60" t="str">
        <f t="shared" si="513"/>
        <v/>
      </c>
      <c r="AA988" s="60" t="str">
        <f t="shared" si="501"/>
        <v/>
      </c>
      <c r="AB988" s="61" t="str" cm="1">
        <f t="array" ref="AB988">IF(_xlfn.SINGLE(B:B)="","",IF(R988="Refreshment Beverage","",IF(AND(R988="Beer",Q988=0),SUM(LOOKUP(2,1/(Rates!$B$15:$B$18&lt;=W988)/(Rates!$C$15:$C$18&gt;=W988),Rates!$D$15:$D$18)*W988),VLOOKUP(VALUE(_xlfn.SINGLE(Q:Q)),Rates!A:B,2,0)*W988)))</f>
        <v/>
      </c>
      <c r="AC988" s="61" t="str" cm="1">
        <f t="array" ref="AC988">IF(_xlfn.SINGLE(B:B)="","",IF(R988="Refreshment Beverage","",IF(AND(R988="Beer",Q988=0),SUM(LOOKUP(2,1/(Rates!$B$15:$B$18&lt;=W988)/(Rates!$C$15:$C$18&gt;=W988),Rates!$E$15:$E$18)*W988),VLOOKUP(VALUE(_xlfn.SINGLE(Q:Q)),Rates!A:C,3,0)*W988)))</f>
        <v/>
      </c>
      <c r="AD988" s="168">
        <f>IFERROR(IF(R988="Beer","",IF(OR(Q988=1,Q988=2,Q988=3,Q988=4),VLOOKUP(Q988,Rates!$A$31:$B$34,2,0)*W988,IF(V988=1,VLOOKUP(U988,'REB BEV MIN MKUP'!B:E,4,0),IF(V988&gt;1,VLOOKUP(VALUE(W988),'REB BEV MIN MKUP'!O:Q,3,0),0)))),0)</f>
        <v>0</v>
      </c>
      <c r="AE988" s="62" t="str">
        <f t="shared" si="514"/>
        <v/>
      </c>
      <c r="AF988" s="63" t="str">
        <f t="shared" si="515"/>
        <v/>
      </c>
      <c r="AG988" s="64" t="str">
        <f t="shared" si="516"/>
        <v/>
      </c>
      <c r="AH988" s="65" t="str">
        <f t="shared" si="517"/>
        <v/>
      </c>
      <c r="AI988" s="66" t="str">
        <f>IF(AE:AE="","",IF(R988="Refreshment Beverage",AK988*(Rates!J$19/100),ROUND(SUM(AH988*(Rates!$J$8/100)),4)))</f>
        <v/>
      </c>
      <c r="AJ988" s="67" t="str">
        <f t="shared" si="518"/>
        <v/>
      </c>
      <c r="AK988" s="22" t="str">
        <f t="shared" si="519"/>
        <v/>
      </c>
      <c r="AL988" s="62" t="str">
        <f t="shared" si="520"/>
        <v/>
      </c>
      <c r="AM988" s="63" t="str">
        <f>IF(AS988="","",IF(R988="Refreshment Beverage",ROUND(AS988*Rates!K$19,4),ROUND(AO988*(VLOOKUP(VALUE(Q988),Rates!G$4:L$12,3,0)),4)))</f>
        <v/>
      </c>
      <c r="AN988" s="68" t="str">
        <f>IF(AS988="","",IF(R988="Refreshment Beverage",AS988*(Rates!J$19/100),MAX(AM988,AB988)))</f>
        <v/>
      </c>
      <c r="AO988" s="69" t="str">
        <f t="shared" si="521"/>
        <v/>
      </c>
      <c r="AP988" s="69" t="str">
        <f t="shared" si="522"/>
        <v/>
      </c>
      <c r="AQ988" s="70" t="str">
        <f>IF(AS988="","",IF(R988="Refreshment Beverage",ROUND(SUM(VLOOKUP(Q:Q,Rates!G$15:L$19,3,0)*(AS988-Y988-Z988-AA988)),4),ROUND(SUM(Rates!$K$8*AS988),4)))</f>
        <v/>
      </c>
      <c r="AR988" s="66" t="str">
        <f t="shared" si="523"/>
        <v/>
      </c>
      <c r="AS988" s="22" t="str">
        <f t="shared" si="524"/>
        <v/>
      </c>
      <c r="AT988" s="62" t="str">
        <f t="shared" si="525"/>
        <v/>
      </c>
      <c r="AU988" s="63" t="str">
        <f>IF(AX988="","",IF(R988="Refreshment Beverage",ROUND((BA988-Y988-Z988-AA988)*VLOOKUP(VALUE(Q988),Rates!G$15:L$19,3,0),4),ROUND(AW988*(VLOOKUP(VALUE(Q988),Rates!G:L,3,0)),4)))</f>
        <v/>
      </c>
      <c r="AV988" s="68" t="str">
        <f t="shared" si="526"/>
        <v/>
      </c>
      <c r="AW988" s="69" t="str">
        <f t="shared" si="527"/>
        <v/>
      </c>
      <c r="AX988" s="65" t="str">
        <f t="shared" si="528"/>
        <v/>
      </c>
      <c r="AY988" s="70" t="str">
        <f>IF(AX988="","",IF(R988="Refreshment Beverage",ROUND(SUM(AX988*Rates!K$19),4),ROUND(SUM(AX988*(Rates!J$8/100)),4)))</f>
        <v/>
      </c>
      <c r="AZ988" s="67" t="str">
        <f t="shared" si="529"/>
        <v/>
      </c>
      <c r="BA988" s="22" t="str">
        <f t="shared" si="530"/>
        <v/>
      </c>
      <c r="BD988" s="171"/>
      <c r="BE988" s="171"/>
      <c r="BF988" s="171"/>
      <c r="BG988" s="171"/>
    </row>
    <row r="989" spans="11:59" ht="12.75" customHeight="1" x14ac:dyDescent="0.3">
      <c r="K989" s="42" t="str">
        <f t="shared" si="502"/>
        <v/>
      </c>
      <c r="L989" s="55" t="str">
        <f t="shared" si="503"/>
        <v/>
      </c>
      <c r="M989" s="43" t="str">
        <f t="shared" si="504"/>
        <v/>
      </c>
      <c r="N989" s="56" t="str" cm="1">
        <f t="array" ref="N989">IFERROR(IF(_xlfn.SINGLE(B:B)="","",IF(R989="Beer",SUM(LOOKUP(2,1/(Rates!$B$3:$B$5&lt;=W989)/(Rates!$C$3:$C$5&gt;=W989),Rates!$D$3:$D$5)*(X989/100)*W989),IF(R989="Refreshment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56" t="str">
        <f t="shared" si="505"/>
        <v/>
      </c>
      <c r="P989" s="53"/>
      <c r="Q989" s="14" t="str">
        <f t="shared" si="506"/>
        <v/>
      </c>
      <c r="R989" s="57" t="str">
        <f t="shared" si="507"/>
        <v/>
      </c>
      <c r="S989" s="58" t="str">
        <f>IF(B989="","",IF(R989="Refreshment Beverage",VLOOKUP(VALUE(Q989),Rates!G$15:L$19,2,0),VLOOKUP(VALUE(Q989),Rates!G$4:L$12,2,0)))</f>
        <v/>
      </c>
      <c r="T989" s="58" t="str">
        <f t="shared" si="508"/>
        <v/>
      </c>
      <c r="U989" s="58" t="str">
        <f t="shared" si="509"/>
        <v/>
      </c>
      <c r="V989" s="58" t="str">
        <f t="shared" si="510"/>
        <v/>
      </c>
      <c r="W989" s="58" t="str">
        <f t="shared" si="511"/>
        <v/>
      </c>
      <c r="X989" s="59" t="str">
        <f t="shared" si="512"/>
        <v/>
      </c>
      <c r="Y989" s="60" t="str">
        <f>IF(B:B="","",IF(R989="Refreshment Beverage",VLOOKUP(Q989,Rates!G$15:L$19,6,0)*W989,VLOOKUP(Q989,Rates!G$4:L$12,6,0)*W989))</f>
        <v/>
      </c>
      <c r="Z989" s="60" t="str">
        <f t="shared" si="513"/>
        <v/>
      </c>
      <c r="AA989" s="60" t="str">
        <f t="shared" si="501"/>
        <v/>
      </c>
      <c r="AB989" s="61" t="str" cm="1">
        <f t="array" ref="AB989">IF(_xlfn.SINGLE(B:B)="","",IF(R989="Refreshment Beverage","",IF(AND(R989="Beer",Q989=0),SUM(LOOKUP(2,1/(Rates!$B$15:$B$18&lt;=W989)/(Rates!$C$15:$C$18&gt;=W989),Rates!$D$15:$D$18)*W989),VLOOKUP(VALUE(_xlfn.SINGLE(Q:Q)),Rates!A:B,2,0)*W989)))</f>
        <v/>
      </c>
      <c r="AC989" s="61" t="str" cm="1">
        <f t="array" ref="AC989">IF(_xlfn.SINGLE(B:B)="","",IF(R989="Refreshment Beverage","",IF(AND(R989="Beer",Q989=0),SUM(LOOKUP(2,1/(Rates!$B$15:$B$18&lt;=W989)/(Rates!$C$15:$C$18&gt;=W989),Rates!$E$15:$E$18)*W989),VLOOKUP(VALUE(_xlfn.SINGLE(Q:Q)),Rates!A:C,3,0)*W989)))</f>
        <v/>
      </c>
      <c r="AD989" s="168">
        <f>IFERROR(IF(R989="Beer","",IF(OR(Q989=1,Q989=2,Q989=3,Q989=4),VLOOKUP(Q989,Rates!$A$31:$B$34,2,0)*W989,IF(V989=1,VLOOKUP(U989,'REB BEV MIN MKUP'!B:E,4,0),IF(V989&gt;1,VLOOKUP(VALUE(W989),'REB BEV MIN MKUP'!O:Q,3,0),0)))),0)</f>
        <v>0</v>
      </c>
      <c r="AE989" s="62" t="str">
        <f t="shared" si="514"/>
        <v/>
      </c>
      <c r="AF989" s="63" t="str">
        <f t="shared" si="515"/>
        <v/>
      </c>
      <c r="AG989" s="64" t="str">
        <f t="shared" si="516"/>
        <v/>
      </c>
      <c r="AH989" s="65" t="str">
        <f t="shared" si="517"/>
        <v/>
      </c>
      <c r="AI989" s="66" t="str">
        <f>IF(AE:AE="","",IF(R989="Refreshment Beverage",AK989*(Rates!J$19/100),ROUND(SUM(AH989*(Rates!$J$8/100)),4)))</f>
        <v/>
      </c>
      <c r="AJ989" s="67" t="str">
        <f t="shared" si="518"/>
        <v/>
      </c>
      <c r="AK989" s="22" t="str">
        <f t="shared" si="519"/>
        <v/>
      </c>
      <c r="AL989" s="62" t="str">
        <f t="shared" si="520"/>
        <v/>
      </c>
      <c r="AM989" s="63" t="str">
        <f>IF(AS989="","",IF(R989="Refreshment Beverage",ROUND(AS989*Rates!K$19,4),ROUND(AO989*(VLOOKUP(VALUE(Q989),Rates!G$4:L$12,3,0)),4)))</f>
        <v/>
      </c>
      <c r="AN989" s="68" t="str">
        <f>IF(AS989="","",IF(R989="Refreshment Beverage",AS989*(Rates!J$19/100),MAX(AM989,AB989)))</f>
        <v/>
      </c>
      <c r="AO989" s="69" t="str">
        <f t="shared" si="521"/>
        <v/>
      </c>
      <c r="AP989" s="69" t="str">
        <f t="shared" si="522"/>
        <v/>
      </c>
      <c r="AQ989" s="70" t="str">
        <f>IF(AS989="","",IF(R989="Refreshment Beverage",ROUND(SUM(VLOOKUP(Q:Q,Rates!G$15:L$19,3,0)*(AS989-Y989-Z989-AA989)),4),ROUND(SUM(Rates!$K$8*AS989),4)))</f>
        <v/>
      </c>
      <c r="AR989" s="66" t="str">
        <f t="shared" si="523"/>
        <v/>
      </c>
      <c r="AS989" s="22" t="str">
        <f t="shared" si="524"/>
        <v/>
      </c>
      <c r="AT989" s="62" t="str">
        <f t="shared" si="525"/>
        <v/>
      </c>
      <c r="AU989" s="63" t="str">
        <f>IF(AX989="","",IF(R989="Refreshment Beverage",ROUND((BA989-Y989-Z989-AA989)*VLOOKUP(VALUE(Q989),Rates!G$15:L$19,3,0),4),ROUND(AW989*(VLOOKUP(VALUE(Q989),Rates!G:L,3,0)),4)))</f>
        <v/>
      </c>
      <c r="AV989" s="68" t="str">
        <f t="shared" si="526"/>
        <v/>
      </c>
      <c r="AW989" s="69" t="str">
        <f t="shared" si="527"/>
        <v/>
      </c>
      <c r="AX989" s="65" t="str">
        <f t="shared" si="528"/>
        <v/>
      </c>
      <c r="AY989" s="70" t="str">
        <f>IF(AX989="","",IF(R989="Refreshment Beverage",ROUND(SUM(AX989*Rates!K$19),4),ROUND(SUM(AX989*(Rates!J$8/100)),4)))</f>
        <v/>
      </c>
      <c r="AZ989" s="67" t="str">
        <f t="shared" si="529"/>
        <v/>
      </c>
      <c r="BA989" s="22" t="str">
        <f t="shared" si="530"/>
        <v/>
      </c>
      <c r="BD989" s="171"/>
      <c r="BE989" s="171"/>
      <c r="BF989" s="171"/>
      <c r="BG989" s="171"/>
    </row>
    <row r="990" spans="11:59" ht="12.75" customHeight="1" x14ac:dyDescent="0.3">
      <c r="K990" s="42" t="str">
        <f t="shared" si="502"/>
        <v/>
      </c>
      <c r="L990" s="55" t="str">
        <f t="shared" si="503"/>
        <v/>
      </c>
      <c r="M990" s="43" t="str">
        <f t="shared" si="504"/>
        <v/>
      </c>
      <c r="N990" s="56" t="str" cm="1">
        <f t="array" ref="N990">IFERROR(IF(_xlfn.SINGLE(B:B)="","",IF(R990="Beer",SUM(LOOKUP(2,1/(Rates!$B$3:$B$5&lt;=W990)/(Rates!$C$3:$C$5&gt;=W990),Rates!$D$3:$D$5)*(X990/100)*W990),IF(R990="Refreshment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56" t="str">
        <f t="shared" si="505"/>
        <v/>
      </c>
      <c r="P990" s="53"/>
      <c r="Q990" s="14" t="str">
        <f t="shared" si="506"/>
        <v/>
      </c>
      <c r="R990" s="57" t="str">
        <f t="shared" si="507"/>
        <v/>
      </c>
      <c r="S990" s="58" t="str">
        <f>IF(B990="","",IF(R990="Refreshment Beverage",VLOOKUP(VALUE(Q990),Rates!G$15:L$19,2,0),VLOOKUP(VALUE(Q990),Rates!G$4:L$12,2,0)))</f>
        <v/>
      </c>
      <c r="T990" s="58" t="str">
        <f t="shared" si="508"/>
        <v/>
      </c>
      <c r="U990" s="58" t="str">
        <f t="shared" si="509"/>
        <v/>
      </c>
      <c r="V990" s="58" t="str">
        <f t="shared" si="510"/>
        <v/>
      </c>
      <c r="W990" s="58" t="str">
        <f t="shared" si="511"/>
        <v/>
      </c>
      <c r="X990" s="59" t="str">
        <f t="shared" si="512"/>
        <v/>
      </c>
      <c r="Y990" s="60" t="str">
        <f>IF(B:B="","",IF(R990="Refreshment Beverage",VLOOKUP(Q990,Rates!G$15:L$19,6,0)*W990,VLOOKUP(Q990,Rates!G$4:L$12,6,0)*W990))</f>
        <v/>
      </c>
      <c r="Z990" s="60" t="str">
        <f t="shared" si="513"/>
        <v/>
      </c>
      <c r="AA990" s="60" t="str">
        <f t="shared" si="501"/>
        <v/>
      </c>
      <c r="AB990" s="61" t="str" cm="1">
        <f t="array" ref="AB990">IF(_xlfn.SINGLE(B:B)="","",IF(R990="Refreshment Beverage","",IF(AND(R990="Beer",Q990=0),SUM(LOOKUP(2,1/(Rates!$B$15:$B$18&lt;=W990)/(Rates!$C$15:$C$18&gt;=W990),Rates!$D$15:$D$18)*W990),VLOOKUP(VALUE(_xlfn.SINGLE(Q:Q)),Rates!A:B,2,0)*W990)))</f>
        <v/>
      </c>
      <c r="AC990" s="61" t="str" cm="1">
        <f t="array" ref="AC990">IF(_xlfn.SINGLE(B:B)="","",IF(R990="Refreshment Beverage","",IF(AND(R990="Beer",Q990=0),SUM(LOOKUP(2,1/(Rates!$B$15:$B$18&lt;=W990)/(Rates!$C$15:$C$18&gt;=W990),Rates!$E$15:$E$18)*W990),VLOOKUP(VALUE(_xlfn.SINGLE(Q:Q)),Rates!A:C,3,0)*W990)))</f>
        <v/>
      </c>
      <c r="AD990" s="168">
        <f>IFERROR(IF(R990="Beer","",IF(OR(Q990=1,Q990=2,Q990=3,Q990=4),VLOOKUP(Q990,Rates!$A$31:$B$34,2,0)*W990,IF(V990=1,VLOOKUP(U990,'REB BEV MIN MKUP'!B:E,4,0),IF(V990&gt;1,VLOOKUP(VALUE(W990),'REB BEV MIN MKUP'!O:Q,3,0),0)))),0)</f>
        <v>0</v>
      </c>
      <c r="AE990" s="62" t="str">
        <f t="shared" si="514"/>
        <v/>
      </c>
      <c r="AF990" s="63" t="str">
        <f t="shared" si="515"/>
        <v/>
      </c>
      <c r="AG990" s="64" t="str">
        <f t="shared" si="516"/>
        <v/>
      </c>
      <c r="AH990" s="65" t="str">
        <f t="shared" si="517"/>
        <v/>
      </c>
      <c r="AI990" s="66" t="str">
        <f>IF(AE:AE="","",IF(R990="Refreshment Beverage",AK990*(Rates!J$19/100),ROUND(SUM(AH990*(Rates!$J$8/100)),4)))</f>
        <v/>
      </c>
      <c r="AJ990" s="67" t="str">
        <f t="shared" si="518"/>
        <v/>
      </c>
      <c r="AK990" s="22" t="str">
        <f t="shared" si="519"/>
        <v/>
      </c>
      <c r="AL990" s="62" t="str">
        <f t="shared" si="520"/>
        <v/>
      </c>
      <c r="AM990" s="63" t="str">
        <f>IF(AS990="","",IF(R990="Refreshment Beverage",ROUND(AS990*Rates!K$19,4),ROUND(AO990*(VLOOKUP(VALUE(Q990),Rates!G$4:L$12,3,0)),4)))</f>
        <v/>
      </c>
      <c r="AN990" s="68" t="str">
        <f>IF(AS990="","",IF(R990="Refreshment Beverage",AS990*(Rates!J$19/100),MAX(AM990,AB990)))</f>
        <v/>
      </c>
      <c r="AO990" s="69" t="str">
        <f t="shared" si="521"/>
        <v/>
      </c>
      <c r="AP990" s="69" t="str">
        <f t="shared" si="522"/>
        <v/>
      </c>
      <c r="AQ990" s="70" t="str">
        <f>IF(AS990="","",IF(R990="Refreshment Beverage",ROUND(SUM(VLOOKUP(Q:Q,Rates!G$15:L$19,3,0)*(AS990-Y990-Z990-AA990)),4),ROUND(SUM(Rates!$K$8*AS990),4)))</f>
        <v/>
      </c>
      <c r="AR990" s="66" t="str">
        <f t="shared" si="523"/>
        <v/>
      </c>
      <c r="AS990" s="22" t="str">
        <f t="shared" si="524"/>
        <v/>
      </c>
      <c r="AT990" s="62" t="str">
        <f t="shared" si="525"/>
        <v/>
      </c>
      <c r="AU990" s="63" t="str">
        <f>IF(AX990="","",IF(R990="Refreshment Beverage",ROUND((BA990-Y990-Z990-AA990)*VLOOKUP(VALUE(Q990),Rates!G$15:L$19,3,0),4),ROUND(AW990*(VLOOKUP(VALUE(Q990),Rates!G:L,3,0)),4)))</f>
        <v/>
      </c>
      <c r="AV990" s="68" t="str">
        <f t="shared" si="526"/>
        <v/>
      </c>
      <c r="AW990" s="69" t="str">
        <f t="shared" si="527"/>
        <v/>
      </c>
      <c r="AX990" s="65" t="str">
        <f t="shared" si="528"/>
        <v/>
      </c>
      <c r="AY990" s="70" t="str">
        <f>IF(AX990="","",IF(R990="Refreshment Beverage",ROUND(SUM(AX990*Rates!K$19),4),ROUND(SUM(AX990*(Rates!J$8/100)),4)))</f>
        <v/>
      </c>
      <c r="AZ990" s="67" t="str">
        <f t="shared" si="529"/>
        <v/>
      </c>
      <c r="BA990" s="22" t="str">
        <f t="shared" si="530"/>
        <v/>
      </c>
      <c r="BD990" s="171"/>
      <c r="BE990" s="171"/>
      <c r="BF990" s="171"/>
      <c r="BG990" s="171"/>
    </row>
    <row r="991" spans="11:59" ht="12.75" customHeight="1" x14ac:dyDescent="0.3">
      <c r="K991" s="42" t="str">
        <f t="shared" si="502"/>
        <v/>
      </c>
      <c r="L991" s="55" t="str">
        <f t="shared" si="503"/>
        <v/>
      </c>
      <c r="M991" s="43" t="str">
        <f t="shared" si="504"/>
        <v/>
      </c>
      <c r="N991" s="56" t="str" cm="1">
        <f t="array" ref="N991">IFERROR(IF(_xlfn.SINGLE(B:B)="","",IF(R991="Beer",SUM(LOOKUP(2,1/(Rates!$B$3:$B$5&lt;=W991)/(Rates!$C$3:$C$5&gt;=W991),Rates!$D$3:$D$5)*(X991/100)*W991),IF(R991="Refreshment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56" t="str">
        <f t="shared" si="505"/>
        <v/>
      </c>
      <c r="P991" s="53"/>
      <c r="Q991" s="14" t="str">
        <f t="shared" si="506"/>
        <v/>
      </c>
      <c r="R991" s="57" t="str">
        <f t="shared" si="507"/>
        <v/>
      </c>
      <c r="S991" s="58" t="str">
        <f>IF(B991="","",IF(R991="Refreshment Beverage",VLOOKUP(VALUE(Q991),Rates!G$15:L$19,2,0),VLOOKUP(VALUE(Q991),Rates!G$4:L$12,2,0)))</f>
        <v/>
      </c>
      <c r="T991" s="58" t="str">
        <f t="shared" si="508"/>
        <v/>
      </c>
      <c r="U991" s="58" t="str">
        <f t="shared" si="509"/>
        <v/>
      </c>
      <c r="V991" s="58" t="str">
        <f t="shared" si="510"/>
        <v/>
      </c>
      <c r="W991" s="58" t="str">
        <f t="shared" si="511"/>
        <v/>
      </c>
      <c r="X991" s="59" t="str">
        <f t="shared" si="512"/>
        <v/>
      </c>
      <c r="Y991" s="60" t="str">
        <f>IF(B:B="","",IF(R991="Refreshment Beverage",VLOOKUP(Q991,Rates!G$15:L$19,6,0)*W991,VLOOKUP(Q991,Rates!G$4:L$12,6,0)*W991))</f>
        <v/>
      </c>
      <c r="Z991" s="60" t="str">
        <f t="shared" si="513"/>
        <v/>
      </c>
      <c r="AA991" s="60" t="str">
        <f t="shared" si="501"/>
        <v/>
      </c>
      <c r="AB991" s="61" t="str" cm="1">
        <f t="array" ref="AB991">IF(_xlfn.SINGLE(B:B)="","",IF(R991="Refreshment Beverage","",IF(AND(R991="Beer",Q991=0),SUM(LOOKUP(2,1/(Rates!$B$15:$B$18&lt;=W991)/(Rates!$C$15:$C$18&gt;=W991),Rates!$D$15:$D$18)*W991),VLOOKUP(VALUE(_xlfn.SINGLE(Q:Q)),Rates!A:B,2,0)*W991)))</f>
        <v/>
      </c>
      <c r="AC991" s="61" t="str" cm="1">
        <f t="array" ref="AC991">IF(_xlfn.SINGLE(B:B)="","",IF(R991="Refreshment Beverage","",IF(AND(R991="Beer",Q991=0),SUM(LOOKUP(2,1/(Rates!$B$15:$B$18&lt;=W991)/(Rates!$C$15:$C$18&gt;=W991),Rates!$E$15:$E$18)*W991),VLOOKUP(VALUE(_xlfn.SINGLE(Q:Q)),Rates!A:C,3,0)*W991)))</f>
        <v/>
      </c>
      <c r="AD991" s="168">
        <f>IFERROR(IF(R991="Beer","",IF(OR(Q991=1,Q991=2,Q991=3,Q991=4),VLOOKUP(Q991,Rates!$A$31:$B$34,2,0)*W991,IF(V991=1,VLOOKUP(U991,'REB BEV MIN MKUP'!B:E,4,0),IF(V991&gt;1,VLOOKUP(VALUE(W991),'REB BEV MIN MKUP'!O:Q,3,0),0)))),0)</f>
        <v>0</v>
      </c>
      <c r="AE991" s="62" t="str">
        <f t="shared" si="514"/>
        <v/>
      </c>
      <c r="AF991" s="63" t="str">
        <f t="shared" si="515"/>
        <v/>
      </c>
      <c r="AG991" s="64" t="str">
        <f t="shared" si="516"/>
        <v/>
      </c>
      <c r="AH991" s="65" t="str">
        <f t="shared" si="517"/>
        <v/>
      </c>
      <c r="AI991" s="66" t="str">
        <f>IF(AE:AE="","",IF(R991="Refreshment Beverage",AK991*(Rates!J$19/100),ROUND(SUM(AH991*(Rates!$J$8/100)),4)))</f>
        <v/>
      </c>
      <c r="AJ991" s="67" t="str">
        <f t="shared" si="518"/>
        <v/>
      </c>
      <c r="AK991" s="22" t="str">
        <f t="shared" si="519"/>
        <v/>
      </c>
      <c r="AL991" s="62" t="str">
        <f t="shared" si="520"/>
        <v/>
      </c>
      <c r="AM991" s="63" t="str">
        <f>IF(AS991="","",IF(R991="Refreshment Beverage",ROUND(AS991*Rates!K$19,4),ROUND(AO991*(VLOOKUP(VALUE(Q991),Rates!G$4:L$12,3,0)),4)))</f>
        <v/>
      </c>
      <c r="AN991" s="68" t="str">
        <f>IF(AS991="","",IF(R991="Refreshment Beverage",AS991*(Rates!J$19/100),MAX(AM991,AB991)))</f>
        <v/>
      </c>
      <c r="AO991" s="69" t="str">
        <f t="shared" si="521"/>
        <v/>
      </c>
      <c r="AP991" s="69" t="str">
        <f t="shared" si="522"/>
        <v/>
      </c>
      <c r="AQ991" s="70" t="str">
        <f>IF(AS991="","",IF(R991="Refreshment Beverage",ROUND(SUM(VLOOKUP(Q:Q,Rates!G$15:L$19,3,0)*(AS991-Y991-Z991-AA991)),4),ROUND(SUM(Rates!$K$8*AS991),4)))</f>
        <v/>
      </c>
      <c r="AR991" s="66" t="str">
        <f t="shared" si="523"/>
        <v/>
      </c>
      <c r="AS991" s="22" t="str">
        <f t="shared" si="524"/>
        <v/>
      </c>
      <c r="AT991" s="62" t="str">
        <f t="shared" si="525"/>
        <v/>
      </c>
      <c r="AU991" s="63" t="str">
        <f>IF(AX991="","",IF(R991="Refreshment Beverage",ROUND((BA991-Y991-Z991-AA991)*VLOOKUP(VALUE(Q991),Rates!G$15:L$19,3,0),4),ROUND(AW991*(VLOOKUP(VALUE(Q991),Rates!G:L,3,0)),4)))</f>
        <v/>
      </c>
      <c r="AV991" s="68" t="str">
        <f t="shared" si="526"/>
        <v/>
      </c>
      <c r="AW991" s="69" t="str">
        <f t="shared" si="527"/>
        <v/>
      </c>
      <c r="AX991" s="65" t="str">
        <f t="shared" si="528"/>
        <v/>
      </c>
      <c r="AY991" s="70" t="str">
        <f>IF(AX991="","",IF(R991="Refreshment Beverage",ROUND(SUM(AX991*Rates!K$19),4),ROUND(SUM(AX991*(Rates!J$8/100)),4)))</f>
        <v/>
      </c>
      <c r="AZ991" s="67" t="str">
        <f t="shared" si="529"/>
        <v/>
      </c>
      <c r="BA991" s="22" t="str">
        <f t="shared" si="530"/>
        <v/>
      </c>
      <c r="BD991" s="171"/>
      <c r="BE991" s="171"/>
      <c r="BF991" s="171"/>
      <c r="BG991" s="171"/>
    </row>
    <row r="992" spans="11:59" ht="12.75" customHeight="1" x14ac:dyDescent="0.3">
      <c r="K992" s="42" t="str">
        <f t="shared" si="502"/>
        <v/>
      </c>
      <c r="L992" s="55" t="str">
        <f t="shared" si="503"/>
        <v/>
      </c>
      <c r="M992" s="43" t="str">
        <f t="shared" si="504"/>
        <v/>
      </c>
      <c r="N992" s="56" t="str" cm="1">
        <f t="array" ref="N992">IFERROR(IF(_xlfn.SINGLE(B:B)="","",IF(R992="Beer",SUM(LOOKUP(2,1/(Rates!$B$3:$B$5&lt;=W992)/(Rates!$C$3:$C$5&gt;=W992),Rates!$D$3:$D$5)*(X992/100)*W992),IF(R992="Refreshment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56" t="str">
        <f t="shared" si="505"/>
        <v/>
      </c>
      <c r="P992" s="53"/>
      <c r="Q992" s="14" t="str">
        <f t="shared" si="506"/>
        <v/>
      </c>
      <c r="R992" s="57" t="str">
        <f t="shared" si="507"/>
        <v/>
      </c>
      <c r="S992" s="58" t="str">
        <f>IF(B992="","",IF(R992="Refreshment Beverage",VLOOKUP(VALUE(Q992),Rates!G$15:L$19,2,0),VLOOKUP(VALUE(Q992),Rates!G$4:L$12,2,0)))</f>
        <v/>
      </c>
      <c r="T992" s="58" t="str">
        <f t="shared" si="508"/>
        <v/>
      </c>
      <c r="U992" s="58" t="str">
        <f t="shared" si="509"/>
        <v/>
      </c>
      <c r="V992" s="58" t="str">
        <f t="shared" si="510"/>
        <v/>
      </c>
      <c r="W992" s="58" t="str">
        <f t="shared" si="511"/>
        <v/>
      </c>
      <c r="X992" s="59" t="str">
        <f t="shared" si="512"/>
        <v/>
      </c>
      <c r="Y992" s="60" t="str">
        <f>IF(B:B="","",IF(R992="Refreshment Beverage",VLOOKUP(Q992,Rates!G$15:L$19,6,0)*W992,VLOOKUP(Q992,Rates!G$4:L$12,6,0)*W992))</f>
        <v/>
      </c>
      <c r="Z992" s="60" t="str">
        <f t="shared" si="513"/>
        <v/>
      </c>
      <c r="AA992" s="60" t="str">
        <f t="shared" si="501"/>
        <v/>
      </c>
      <c r="AB992" s="61" t="str" cm="1">
        <f t="array" ref="AB992">IF(_xlfn.SINGLE(B:B)="","",IF(R992="Refreshment Beverage","",IF(AND(R992="Beer",Q992=0),SUM(LOOKUP(2,1/(Rates!$B$15:$B$18&lt;=W992)/(Rates!$C$15:$C$18&gt;=W992),Rates!$D$15:$D$18)*W992),VLOOKUP(VALUE(_xlfn.SINGLE(Q:Q)),Rates!A:B,2,0)*W992)))</f>
        <v/>
      </c>
      <c r="AC992" s="61" t="str" cm="1">
        <f t="array" ref="AC992">IF(_xlfn.SINGLE(B:B)="","",IF(R992="Refreshment Beverage","",IF(AND(R992="Beer",Q992=0),SUM(LOOKUP(2,1/(Rates!$B$15:$B$18&lt;=W992)/(Rates!$C$15:$C$18&gt;=W992),Rates!$E$15:$E$18)*W992),VLOOKUP(VALUE(_xlfn.SINGLE(Q:Q)),Rates!A:C,3,0)*W992)))</f>
        <v/>
      </c>
      <c r="AD992" s="168">
        <f>IFERROR(IF(R992="Beer","",IF(OR(Q992=1,Q992=2,Q992=3,Q992=4),VLOOKUP(Q992,Rates!$A$31:$B$34,2,0)*W992,IF(V992=1,VLOOKUP(U992,'REB BEV MIN MKUP'!B:E,4,0),IF(V992&gt;1,VLOOKUP(VALUE(W992),'REB BEV MIN MKUP'!O:Q,3,0),0)))),0)</f>
        <v>0</v>
      </c>
      <c r="AE992" s="62" t="str">
        <f t="shared" si="514"/>
        <v/>
      </c>
      <c r="AF992" s="63" t="str">
        <f t="shared" si="515"/>
        <v/>
      </c>
      <c r="AG992" s="64" t="str">
        <f t="shared" si="516"/>
        <v/>
      </c>
      <c r="AH992" s="65" t="str">
        <f t="shared" si="517"/>
        <v/>
      </c>
      <c r="AI992" s="66" t="str">
        <f>IF(AE:AE="","",IF(R992="Refreshment Beverage",AK992*(Rates!J$19/100),ROUND(SUM(AH992*(Rates!$J$8/100)),4)))</f>
        <v/>
      </c>
      <c r="AJ992" s="67" t="str">
        <f t="shared" si="518"/>
        <v/>
      </c>
      <c r="AK992" s="22" t="str">
        <f t="shared" si="519"/>
        <v/>
      </c>
      <c r="AL992" s="62" t="str">
        <f t="shared" si="520"/>
        <v/>
      </c>
      <c r="AM992" s="63" t="str">
        <f>IF(AS992="","",IF(R992="Refreshment Beverage",ROUND(AS992*Rates!K$19,4),ROUND(AO992*(VLOOKUP(VALUE(Q992),Rates!G$4:L$12,3,0)),4)))</f>
        <v/>
      </c>
      <c r="AN992" s="68" t="str">
        <f>IF(AS992="","",IF(R992="Refreshment Beverage",AS992*(Rates!J$19/100),MAX(AM992,AB992)))</f>
        <v/>
      </c>
      <c r="AO992" s="69" t="str">
        <f t="shared" si="521"/>
        <v/>
      </c>
      <c r="AP992" s="69" t="str">
        <f t="shared" si="522"/>
        <v/>
      </c>
      <c r="AQ992" s="70" t="str">
        <f>IF(AS992="","",IF(R992="Refreshment Beverage",ROUND(SUM(VLOOKUP(Q:Q,Rates!G$15:L$19,3,0)*(AS992-Y992-Z992-AA992)),4),ROUND(SUM(Rates!$K$8*AS992),4)))</f>
        <v/>
      </c>
      <c r="AR992" s="66" t="str">
        <f t="shared" si="523"/>
        <v/>
      </c>
      <c r="AS992" s="22" t="str">
        <f t="shared" si="524"/>
        <v/>
      </c>
      <c r="AT992" s="62" t="str">
        <f t="shared" si="525"/>
        <v/>
      </c>
      <c r="AU992" s="63" t="str">
        <f>IF(AX992="","",IF(R992="Refreshment Beverage",ROUND((BA992-Y992-Z992-AA992)*VLOOKUP(VALUE(Q992),Rates!G$15:L$19,3,0),4),ROUND(AW992*(VLOOKUP(VALUE(Q992),Rates!G:L,3,0)),4)))</f>
        <v/>
      </c>
      <c r="AV992" s="68" t="str">
        <f t="shared" si="526"/>
        <v/>
      </c>
      <c r="AW992" s="69" t="str">
        <f t="shared" si="527"/>
        <v/>
      </c>
      <c r="AX992" s="65" t="str">
        <f t="shared" si="528"/>
        <v/>
      </c>
      <c r="AY992" s="70" t="str">
        <f>IF(AX992="","",IF(R992="Refreshment Beverage",ROUND(SUM(AX992*Rates!K$19),4),ROUND(SUM(AX992*(Rates!J$8/100)),4)))</f>
        <v/>
      </c>
      <c r="AZ992" s="67" t="str">
        <f t="shared" si="529"/>
        <v/>
      </c>
      <c r="BA992" s="22" t="str">
        <f t="shared" si="530"/>
        <v/>
      </c>
      <c r="BD992" s="171"/>
      <c r="BE992" s="171"/>
      <c r="BF992" s="171"/>
      <c r="BG992" s="171"/>
    </row>
    <row r="993" spans="11:59" ht="12.75" customHeight="1" x14ac:dyDescent="0.3">
      <c r="K993" s="42" t="str">
        <f t="shared" si="502"/>
        <v/>
      </c>
      <c r="L993" s="55" t="str">
        <f t="shared" si="503"/>
        <v/>
      </c>
      <c r="M993" s="43" t="str">
        <f t="shared" si="504"/>
        <v/>
      </c>
      <c r="N993" s="56" t="str" cm="1">
        <f t="array" ref="N993">IFERROR(IF(_xlfn.SINGLE(B:B)="","",IF(R993="Beer",SUM(LOOKUP(2,1/(Rates!$B$3:$B$5&lt;=W993)/(Rates!$C$3:$C$5&gt;=W993),Rates!$D$3:$D$5)*(X993/100)*W993),IF(R993="Refreshment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56" t="str">
        <f t="shared" si="505"/>
        <v/>
      </c>
      <c r="P993" s="53"/>
      <c r="Q993" s="14" t="str">
        <f t="shared" si="506"/>
        <v/>
      </c>
      <c r="R993" s="57" t="str">
        <f t="shared" si="507"/>
        <v/>
      </c>
      <c r="S993" s="58" t="str">
        <f>IF(B993="","",IF(R993="Refreshment Beverage",VLOOKUP(VALUE(Q993),Rates!G$15:L$19,2,0),VLOOKUP(VALUE(Q993),Rates!G$4:L$12,2,0)))</f>
        <v/>
      </c>
      <c r="T993" s="58" t="str">
        <f t="shared" si="508"/>
        <v/>
      </c>
      <c r="U993" s="58" t="str">
        <f t="shared" si="509"/>
        <v/>
      </c>
      <c r="V993" s="58" t="str">
        <f t="shared" si="510"/>
        <v/>
      </c>
      <c r="W993" s="58" t="str">
        <f t="shared" si="511"/>
        <v/>
      </c>
      <c r="X993" s="59" t="str">
        <f t="shared" si="512"/>
        <v/>
      </c>
      <c r="Y993" s="60" t="str">
        <f>IF(B:B="","",IF(R993="Refreshment Beverage",VLOOKUP(Q993,Rates!G$15:L$19,6,0)*W993,VLOOKUP(Q993,Rates!G$4:L$12,6,0)*W993))</f>
        <v/>
      </c>
      <c r="Z993" s="60" t="str">
        <f t="shared" si="513"/>
        <v/>
      </c>
      <c r="AA993" s="60" t="str">
        <f t="shared" si="501"/>
        <v/>
      </c>
      <c r="AB993" s="61" t="str" cm="1">
        <f t="array" ref="AB993">IF(_xlfn.SINGLE(B:B)="","",IF(R993="Refreshment Beverage","",IF(AND(R993="Beer",Q993=0),SUM(LOOKUP(2,1/(Rates!$B$15:$B$18&lt;=W993)/(Rates!$C$15:$C$18&gt;=W993),Rates!$D$15:$D$18)*W993),VLOOKUP(VALUE(_xlfn.SINGLE(Q:Q)),Rates!A:B,2,0)*W993)))</f>
        <v/>
      </c>
      <c r="AC993" s="61" t="str" cm="1">
        <f t="array" ref="AC993">IF(_xlfn.SINGLE(B:B)="","",IF(R993="Refreshment Beverage","",IF(AND(R993="Beer",Q993=0),SUM(LOOKUP(2,1/(Rates!$B$15:$B$18&lt;=W993)/(Rates!$C$15:$C$18&gt;=W993),Rates!$E$15:$E$18)*W993),VLOOKUP(VALUE(_xlfn.SINGLE(Q:Q)),Rates!A:C,3,0)*W993)))</f>
        <v/>
      </c>
      <c r="AD993" s="168">
        <f>IFERROR(IF(R993="Beer","",IF(OR(Q993=1,Q993=2,Q993=3,Q993=4),VLOOKUP(Q993,Rates!$A$31:$B$34,2,0)*W993,IF(V993=1,VLOOKUP(U993,'REB BEV MIN MKUP'!B:E,4,0),IF(V993&gt;1,VLOOKUP(VALUE(W993),'REB BEV MIN MKUP'!O:Q,3,0),0)))),0)</f>
        <v>0</v>
      </c>
      <c r="AE993" s="62" t="str">
        <f t="shared" si="514"/>
        <v/>
      </c>
      <c r="AF993" s="63" t="str">
        <f t="shared" si="515"/>
        <v/>
      </c>
      <c r="AG993" s="64" t="str">
        <f t="shared" si="516"/>
        <v/>
      </c>
      <c r="AH993" s="65" t="str">
        <f t="shared" si="517"/>
        <v/>
      </c>
      <c r="AI993" s="66" t="str">
        <f>IF(AE:AE="","",IF(R993="Refreshment Beverage",AK993*(Rates!J$19/100),ROUND(SUM(AH993*(Rates!$J$8/100)),4)))</f>
        <v/>
      </c>
      <c r="AJ993" s="67" t="str">
        <f t="shared" si="518"/>
        <v/>
      </c>
      <c r="AK993" s="22" t="str">
        <f t="shared" si="519"/>
        <v/>
      </c>
      <c r="AL993" s="62" t="str">
        <f t="shared" si="520"/>
        <v/>
      </c>
      <c r="AM993" s="63" t="str">
        <f>IF(AS993="","",IF(R993="Refreshment Beverage",ROUND(AS993*Rates!K$19,4),ROUND(AO993*(VLOOKUP(VALUE(Q993),Rates!G$4:L$12,3,0)),4)))</f>
        <v/>
      </c>
      <c r="AN993" s="68" t="str">
        <f>IF(AS993="","",IF(R993="Refreshment Beverage",AS993*(Rates!J$19/100),MAX(AM993,AB993)))</f>
        <v/>
      </c>
      <c r="AO993" s="69" t="str">
        <f t="shared" si="521"/>
        <v/>
      </c>
      <c r="AP993" s="69" t="str">
        <f t="shared" si="522"/>
        <v/>
      </c>
      <c r="AQ993" s="70" t="str">
        <f>IF(AS993="","",IF(R993="Refreshment Beverage",ROUND(SUM(VLOOKUP(Q:Q,Rates!G$15:L$19,3,0)*(AS993-Y993-Z993-AA993)),4),ROUND(SUM(Rates!$K$8*AS993),4)))</f>
        <v/>
      </c>
      <c r="AR993" s="66" t="str">
        <f t="shared" si="523"/>
        <v/>
      </c>
      <c r="AS993" s="22" t="str">
        <f t="shared" si="524"/>
        <v/>
      </c>
      <c r="AT993" s="62" t="str">
        <f t="shared" si="525"/>
        <v/>
      </c>
      <c r="AU993" s="63" t="str">
        <f>IF(AX993="","",IF(R993="Refreshment Beverage",ROUND((BA993-Y993-Z993-AA993)*VLOOKUP(VALUE(Q993),Rates!G$15:L$19,3,0),4),ROUND(AW993*(VLOOKUP(VALUE(Q993),Rates!G:L,3,0)),4)))</f>
        <v/>
      </c>
      <c r="AV993" s="68" t="str">
        <f t="shared" si="526"/>
        <v/>
      </c>
      <c r="AW993" s="69" t="str">
        <f t="shared" si="527"/>
        <v/>
      </c>
      <c r="AX993" s="65" t="str">
        <f t="shared" si="528"/>
        <v/>
      </c>
      <c r="AY993" s="70" t="str">
        <f>IF(AX993="","",IF(R993="Refreshment Beverage",ROUND(SUM(AX993*Rates!K$19),4),ROUND(SUM(AX993*(Rates!J$8/100)),4)))</f>
        <v/>
      </c>
      <c r="AZ993" s="67" t="str">
        <f t="shared" si="529"/>
        <v/>
      </c>
      <c r="BA993" s="22" t="str">
        <f t="shared" si="530"/>
        <v/>
      </c>
      <c r="BD993" s="171"/>
      <c r="BE993" s="171"/>
      <c r="BF993" s="171"/>
      <c r="BG993" s="171"/>
    </row>
    <row r="994" spans="11:59" ht="12.75" customHeight="1" x14ac:dyDescent="0.3">
      <c r="K994" s="42" t="str">
        <f t="shared" si="502"/>
        <v/>
      </c>
      <c r="L994" s="55" t="str">
        <f t="shared" si="503"/>
        <v/>
      </c>
      <c r="M994" s="43" t="str">
        <f t="shared" si="504"/>
        <v/>
      </c>
      <c r="N994" s="56" t="str" cm="1">
        <f t="array" ref="N994">IFERROR(IF(_xlfn.SINGLE(B:B)="","",IF(R994="Beer",SUM(LOOKUP(2,1/(Rates!$B$3:$B$5&lt;=W994)/(Rates!$C$3:$C$5&gt;=W994),Rates!$D$3:$D$5)*(X994/100)*W994),IF(R994="Refreshment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56" t="str">
        <f t="shared" si="505"/>
        <v/>
      </c>
      <c r="P994" s="53"/>
      <c r="Q994" s="14" t="str">
        <f t="shared" si="506"/>
        <v/>
      </c>
      <c r="R994" s="57" t="str">
        <f t="shared" si="507"/>
        <v/>
      </c>
      <c r="S994" s="58" t="str">
        <f>IF(B994="","",IF(R994="Refreshment Beverage",VLOOKUP(VALUE(Q994),Rates!G$15:L$19,2,0),VLOOKUP(VALUE(Q994),Rates!G$4:L$12,2,0)))</f>
        <v/>
      </c>
      <c r="T994" s="58" t="str">
        <f t="shared" si="508"/>
        <v/>
      </c>
      <c r="U994" s="58" t="str">
        <f t="shared" si="509"/>
        <v/>
      </c>
      <c r="V994" s="58" t="str">
        <f t="shared" si="510"/>
        <v/>
      </c>
      <c r="W994" s="58" t="str">
        <f t="shared" si="511"/>
        <v/>
      </c>
      <c r="X994" s="59" t="str">
        <f t="shared" si="512"/>
        <v/>
      </c>
      <c r="Y994" s="60" t="str">
        <f>IF(B:B="","",IF(R994="Refreshment Beverage",VLOOKUP(Q994,Rates!G$15:L$19,6,0)*W994,VLOOKUP(Q994,Rates!G$4:L$12,6,0)*W994))</f>
        <v/>
      </c>
      <c r="Z994" s="60" t="str">
        <f t="shared" si="513"/>
        <v/>
      </c>
      <c r="AA994" s="60" t="str">
        <f t="shared" si="501"/>
        <v/>
      </c>
      <c r="AB994" s="61" t="str" cm="1">
        <f t="array" ref="AB994">IF(_xlfn.SINGLE(B:B)="","",IF(R994="Refreshment Beverage","",IF(AND(R994="Beer",Q994=0),SUM(LOOKUP(2,1/(Rates!$B$15:$B$18&lt;=W994)/(Rates!$C$15:$C$18&gt;=W994),Rates!$D$15:$D$18)*W994),VLOOKUP(VALUE(_xlfn.SINGLE(Q:Q)),Rates!A:B,2,0)*W994)))</f>
        <v/>
      </c>
      <c r="AC994" s="61" t="str" cm="1">
        <f t="array" ref="AC994">IF(_xlfn.SINGLE(B:B)="","",IF(R994="Refreshment Beverage","",IF(AND(R994="Beer",Q994=0),SUM(LOOKUP(2,1/(Rates!$B$15:$B$18&lt;=W994)/(Rates!$C$15:$C$18&gt;=W994),Rates!$E$15:$E$18)*W994),VLOOKUP(VALUE(_xlfn.SINGLE(Q:Q)),Rates!A:C,3,0)*W994)))</f>
        <v/>
      </c>
      <c r="AD994" s="168">
        <f>IFERROR(IF(R994="Beer","",IF(OR(Q994=1,Q994=2,Q994=3,Q994=4),VLOOKUP(Q994,Rates!$A$31:$B$34,2,0)*W994,IF(V994=1,VLOOKUP(U994,'REB BEV MIN MKUP'!B:E,4,0),IF(V994&gt;1,VLOOKUP(VALUE(W994),'REB BEV MIN MKUP'!O:Q,3,0),0)))),0)</f>
        <v>0</v>
      </c>
      <c r="AE994" s="62" t="str">
        <f t="shared" si="514"/>
        <v/>
      </c>
      <c r="AF994" s="63" t="str">
        <f t="shared" si="515"/>
        <v/>
      </c>
      <c r="AG994" s="64" t="str">
        <f t="shared" si="516"/>
        <v/>
      </c>
      <c r="AH994" s="65" t="str">
        <f t="shared" si="517"/>
        <v/>
      </c>
      <c r="AI994" s="66" t="str">
        <f>IF(AE:AE="","",IF(R994="Refreshment Beverage",AK994*(Rates!J$19/100),ROUND(SUM(AH994*(Rates!$J$8/100)),4)))</f>
        <v/>
      </c>
      <c r="AJ994" s="67" t="str">
        <f t="shared" si="518"/>
        <v/>
      </c>
      <c r="AK994" s="22" t="str">
        <f t="shared" si="519"/>
        <v/>
      </c>
      <c r="AL994" s="62" t="str">
        <f t="shared" si="520"/>
        <v/>
      </c>
      <c r="AM994" s="63" t="str">
        <f>IF(AS994="","",IF(R994="Refreshment Beverage",ROUND(AS994*Rates!K$19,4),ROUND(AO994*(VLOOKUP(VALUE(Q994),Rates!G$4:L$12,3,0)),4)))</f>
        <v/>
      </c>
      <c r="AN994" s="68" t="str">
        <f>IF(AS994="","",IF(R994="Refreshment Beverage",AS994*(Rates!J$19/100),MAX(AM994,AB994)))</f>
        <v/>
      </c>
      <c r="AO994" s="69" t="str">
        <f t="shared" si="521"/>
        <v/>
      </c>
      <c r="AP994" s="69" t="str">
        <f t="shared" si="522"/>
        <v/>
      </c>
      <c r="AQ994" s="70" t="str">
        <f>IF(AS994="","",IF(R994="Refreshment Beverage",ROUND(SUM(VLOOKUP(Q:Q,Rates!G$15:L$19,3,0)*(AS994-Y994-Z994-AA994)),4),ROUND(SUM(Rates!$K$8*AS994),4)))</f>
        <v/>
      </c>
      <c r="AR994" s="66" t="str">
        <f t="shared" si="523"/>
        <v/>
      </c>
      <c r="AS994" s="22" t="str">
        <f t="shared" si="524"/>
        <v/>
      </c>
      <c r="AT994" s="62" t="str">
        <f t="shared" si="525"/>
        <v/>
      </c>
      <c r="AU994" s="63" t="str">
        <f>IF(AX994="","",IF(R994="Refreshment Beverage",ROUND((BA994-Y994-Z994-AA994)*VLOOKUP(VALUE(Q994),Rates!G$15:L$19,3,0),4),ROUND(AW994*(VLOOKUP(VALUE(Q994),Rates!G:L,3,0)),4)))</f>
        <v/>
      </c>
      <c r="AV994" s="68" t="str">
        <f t="shared" si="526"/>
        <v/>
      </c>
      <c r="AW994" s="69" t="str">
        <f t="shared" si="527"/>
        <v/>
      </c>
      <c r="AX994" s="65" t="str">
        <f t="shared" si="528"/>
        <v/>
      </c>
      <c r="AY994" s="70" t="str">
        <f>IF(AX994="","",IF(R994="Refreshment Beverage",ROUND(SUM(AX994*Rates!K$19),4),ROUND(SUM(AX994*(Rates!J$8/100)),4)))</f>
        <v/>
      </c>
      <c r="AZ994" s="67" t="str">
        <f t="shared" si="529"/>
        <v/>
      </c>
      <c r="BA994" s="22" t="str">
        <f t="shared" si="530"/>
        <v/>
      </c>
      <c r="BD994" s="171"/>
      <c r="BE994" s="171"/>
      <c r="BF994" s="171"/>
      <c r="BG994" s="171"/>
    </row>
    <row r="995" spans="11:59" ht="12.75" customHeight="1" x14ac:dyDescent="0.3">
      <c r="K995" s="42" t="str">
        <f t="shared" si="502"/>
        <v/>
      </c>
      <c r="L995" s="55" t="str">
        <f t="shared" si="503"/>
        <v/>
      </c>
      <c r="M995" s="43" t="str">
        <f t="shared" si="504"/>
        <v/>
      </c>
      <c r="N995" s="56" t="str" cm="1">
        <f t="array" ref="N995">IFERROR(IF(_xlfn.SINGLE(B:B)="","",IF(R995="Beer",SUM(LOOKUP(2,1/(Rates!$B$3:$B$5&lt;=W995)/(Rates!$C$3:$C$5&gt;=W995),Rates!$D$3:$D$5)*(X995/100)*W995),IF(R995="Refreshment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56" t="str">
        <f t="shared" si="505"/>
        <v/>
      </c>
      <c r="P995" s="53"/>
      <c r="Q995" s="14" t="str">
        <f t="shared" si="506"/>
        <v/>
      </c>
      <c r="R995" s="57" t="str">
        <f t="shared" si="507"/>
        <v/>
      </c>
      <c r="S995" s="58" t="str">
        <f>IF(B995="","",IF(R995="Refreshment Beverage",VLOOKUP(VALUE(Q995),Rates!G$15:L$19,2,0),VLOOKUP(VALUE(Q995),Rates!G$4:L$12,2,0)))</f>
        <v/>
      </c>
      <c r="T995" s="58" t="str">
        <f t="shared" si="508"/>
        <v/>
      </c>
      <c r="U995" s="58" t="str">
        <f t="shared" si="509"/>
        <v/>
      </c>
      <c r="V995" s="58" t="str">
        <f t="shared" si="510"/>
        <v/>
      </c>
      <c r="W995" s="58" t="str">
        <f t="shared" si="511"/>
        <v/>
      </c>
      <c r="X995" s="59" t="str">
        <f t="shared" si="512"/>
        <v/>
      </c>
      <c r="Y995" s="60" t="str">
        <f>IF(B:B="","",IF(R995="Refreshment Beverage",VLOOKUP(Q995,Rates!G$15:L$19,6,0)*W995,VLOOKUP(Q995,Rates!G$4:L$12,6,0)*W995))</f>
        <v/>
      </c>
      <c r="Z995" s="60" t="str">
        <f t="shared" si="513"/>
        <v/>
      </c>
      <c r="AA995" s="60" t="str">
        <f t="shared" si="501"/>
        <v/>
      </c>
      <c r="AB995" s="61" t="str" cm="1">
        <f t="array" ref="AB995">IF(_xlfn.SINGLE(B:B)="","",IF(R995="Refreshment Beverage","",IF(AND(R995="Beer",Q995=0),SUM(LOOKUP(2,1/(Rates!$B$15:$B$18&lt;=W995)/(Rates!$C$15:$C$18&gt;=W995),Rates!$D$15:$D$18)*W995),VLOOKUP(VALUE(_xlfn.SINGLE(Q:Q)),Rates!A:B,2,0)*W995)))</f>
        <v/>
      </c>
      <c r="AC995" s="61" t="str" cm="1">
        <f t="array" ref="AC995">IF(_xlfn.SINGLE(B:B)="","",IF(R995="Refreshment Beverage","",IF(AND(R995="Beer",Q995=0),SUM(LOOKUP(2,1/(Rates!$B$15:$B$18&lt;=W995)/(Rates!$C$15:$C$18&gt;=W995),Rates!$E$15:$E$18)*W995),VLOOKUP(VALUE(_xlfn.SINGLE(Q:Q)),Rates!A:C,3,0)*W995)))</f>
        <v/>
      </c>
      <c r="AD995" s="168">
        <f>IFERROR(IF(R995="Beer","",IF(OR(Q995=1,Q995=2,Q995=3,Q995=4),VLOOKUP(Q995,Rates!$A$31:$B$34,2,0)*W995,IF(V995=1,VLOOKUP(U995,'REB BEV MIN MKUP'!B:E,4,0),IF(V995&gt;1,VLOOKUP(VALUE(W995),'REB BEV MIN MKUP'!O:Q,3,0),0)))),0)</f>
        <v>0</v>
      </c>
      <c r="AE995" s="62" t="str">
        <f t="shared" si="514"/>
        <v/>
      </c>
      <c r="AF995" s="63" t="str">
        <f t="shared" si="515"/>
        <v/>
      </c>
      <c r="AG995" s="64" t="str">
        <f t="shared" si="516"/>
        <v/>
      </c>
      <c r="AH995" s="65" t="str">
        <f t="shared" si="517"/>
        <v/>
      </c>
      <c r="AI995" s="66" t="str">
        <f>IF(AE:AE="","",IF(R995="Refreshment Beverage",AK995*(Rates!J$19/100),ROUND(SUM(AH995*(Rates!$J$8/100)),4)))</f>
        <v/>
      </c>
      <c r="AJ995" s="67" t="str">
        <f t="shared" si="518"/>
        <v/>
      </c>
      <c r="AK995" s="22" t="str">
        <f t="shared" si="519"/>
        <v/>
      </c>
      <c r="AL995" s="62" t="str">
        <f t="shared" si="520"/>
        <v/>
      </c>
      <c r="AM995" s="63" t="str">
        <f>IF(AS995="","",IF(R995="Refreshment Beverage",ROUND(AS995*Rates!K$19,4),ROUND(AO995*(VLOOKUP(VALUE(Q995),Rates!G$4:L$12,3,0)),4)))</f>
        <v/>
      </c>
      <c r="AN995" s="68" t="str">
        <f>IF(AS995="","",IF(R995="Refreshment Beverage",AS995*(Rates!J$19/100),MAX(AM995,AB995)))</f>
        <v/>
      </c>
      <c r="AO995" s="69" t="str">
        <f t="shared" si="521"/>
        <v/>
      </c>
      <c r="AP995" s="69" t="str">
        <f t="shared" si="522"/>
        <v/>
      </c>
      <c r="AQ995" s="70" t="str">
        <f>IF(AS995="","",IF(R995="Refreshment Beverage",ROUND(SUM(VLOOKUP(Q:Q,Rates!G$15:L$19,3,0)*(AS995-Y995-Z995-AA995)),4),ROUND(SUM(Rates!$K$8*AS995),4)))</f>
        <v/>
      </c>
      <c r="AR995" s="66" t="str">
        <f t="shared" si="523"/>
        <v/>
      </c>
      <c r="AS995" s="22" t="str">
        <f t="shared" si="524"/>
        <v/>
      </c>
      <c r="AT995" s="62" t="str">
        <f t="shared" si="525"/>
        <v/>
      </c>
      <c r="AU995" s="63" t="str">
        <f>IF(AX995="","",IF(R995="Refreshment Beverage",ROUND((BA995-Y995-Z995-AA995)*VLOOKUP(VALUE(Q995),Rates!G$15:L$19,3,0),4),ROUND(AW995*(VLOOKUP(VALUE(Q995),Rates!G:L,3,0)),4)))</f>
        <v/>
      </c>
      <c r="AV995" s="68" t="str">
        <f t="shared" si="526"/>
        <v/>
      </c>
      <c r="AW995" s="69" t="str">
        <f t="shared" si="527"/>
        <v/>
      </c>
      <c r="AX995" s="65" t="str">
        <f t="shared" si="528"/>
        <v/>
      </c>
      <c r="AY995" s="70" t="str">
        <f>IF(AX995="","",IF(R995="Refreshment Beverage",ROUND(SUM(AX995*Rates!K$19),4),ROUND(SUM(AX995*(Rates!J$8/100)),4)))</f>
        <v/>
      </c>
      <c r="AZ995" s="67" t="str">
        <f t="shared" si="529"/>
        <v/>
      </c>
      <c r="BA995" s="22" t="str">
        <f t="shared" si="530"/>
        <v/>
      </c>
      <c r="BD995" s="171"/>
      <c r="BE995" s="171"/>
      <c r="BF995" s="171"/>
      <c r="BG995" s="171"/>
    </row>
    <row r="996" spans="11:59" ht="12.75" customHeight="1" x14ac:dyDescent="0.3">
      <c r="K996" s="42" t="str">
        <f t="shared" si="502"/>
        <v/>
      </c>
      <c r="L996" s="55" t="str">
        <f t="shared" si="503"/>
        <v/>
      </c>
      <c r="M996" s="43" t="str">
        <f t="shared" si="504"/>
        <v/>
      </c>
      <c r="N996" s="56" t="str" cm="1">
        <f t="array" ref="N996">IFERROR(IF(_xlfn.SINGLE(B:B)="","",IF(R996="Beer",SUM(LOOKUP(2,1/(Rates!$B$3:$B$5&lt;=W996)/(Rates!$C$3:$C$5&gt;=W996),Rates!$D$3:$D$5)*(X996/100)*W996),IF(R996="Refreshment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56" t="str">
        <f t="shared" si="505"/>
        <v/>
      </c>
      <c r="P996" s="53"/>
      <c r="Q996" s="14" t="str">
        <f t="shared" si="506"/>
        <v/>
      </c>
      <c r="R996" s="57" t="str">
        <f t="shared" si="507"/>
        <v/>
      </c>
      <c r="S996" s="58" t="str">
        <f>IF(B996="","",IF(R996="Refreshment Beverage",VLOOKUP(VALUE(Q996),Rates!G$15:L$19,2,0),VLOOKUP(VALUE(Q996),Rates!G$4:L$12,2,0)))</f>
        <v/>
      </c>
      <c r="T996" s="58" t="str">
        <f t="shared" si="508"/>
        <v/>
      </c>
      <c r="U996" s="58" t="str">
        <f t="shared" si="509"/>
        <v/>
      </c>
      <c r="V996" s="58" t="str">
        <f t="shared" si="510"/>
        <v/>
      </c>
      <c r="W996" s="58" t="str">
        <f t="shared" si="511"/>
        <v/>
      </c>
      <c r="X996" s="59" t="str">
        <f t="shared" si="512"/>
        <v/>
      </c>
      <c r="Y996" s="60" t="str">
        <f>IF(B:B="","",IF(R996="Refreshment Beverage",VLOOKUP(Q996,Rates!G$15:L$19,6,0)*W996,VLOOKUP(Q996,Rates!G$4:L$12,6,0)*W996))</f>
        <v/>
      </c>
      <c r="Z996" s="60" t="str">
        <f t="shared" si="513"/>
        <v/>
      </c>
      <c r="AA996" s="60" t="str">
        <f t="shared" si="501"/>
        <v/>
      </c>
      <c r="AB996" s="61" t="str" cm="1">
        <f t="array" ref="AB996">IF(_xlfn.SINGLE(B:B)="","",IF(R996="Refreshment Beverage","",IF(AND(R996="Beer",Q996=0),SUM(LOOKUP(2,1/(Rates!$B$15:$B$18&lt;=W996)/(Rates!$C$15:$C$18&gt;=W996),Rates!$D$15:$D$18)*W996),VLOOKUP(VALUE(_xlfn.SINGLE(Q:Q)),Rates!A:B,2,0)*W996)))</f>
        <v/>
      </c>
      <c r="AC996" s="61" t="str" cm="1">
        <f t="array" ref="AC996">IF(_xlfn.SINGLE(B:B)="","",IF(R996="Refreshment Beverage","",IF(AND(R996="Beer",Q996=0),SUM(LOOKUP(2,1/(Rates!$B$15:$B$18&lt;=W996)/(Rates!$C$15:$C$18&gt;=W996),Rates!$E$15:$E$18)*W996),VLOOKUP(VALUE(_xlfn.SINGLE(Q:Q)),Rates!A:C,3,0)*W996)))</f>
        <v/>
      </c>
      <c r="AD996" s="168">
        <f>IFERROR(IF(R996="Beer","",IF(OR(Q996=1,Q996=2,Q996=3,Q996=4),VLOOKUP(Q996,Rates!$A$31:$B$34,2,0)*W996,IF(V996=1,VLOOKUP(U996,'REB BEV MIN MKUP'!B:E,4,0),IF(V996&gt;1,VLOOKUP(VALUE(W996),'REB BEV MIN MKUP'!O:Q,3,0),0)))),0)</f>
        <v>0</v>
      </c>
      <c r="AE996" s="62" t="str">
        <f t="shared" si="514"/>
        <v/>
      </c>
      <c r="AF996" s="63" t="str">
        <f t="shared" si="515"/>
        <v/>
      </c>
      <c r="AG996" s="64" t="str">
        <f t="shared" si="516"/>
        <v/>
      </c>
      <c r="AH996" s="65" t="str">
        <f t="shared" si="517"/>
        <v/>
      </c>
      <c r="AI996" s="66" t="str">
        <f>IF(AE:AE="","",IF(R996="Refreshment Beverage",AK996*(Rates!J$19/100),ROUND(SUM(AH996*(Rates!$J$8/100)),4)))</f>
        <v/>
      </c>
      <c r="AJ996" s="67" t="str">
        <f t="shared" si="518"/>
        <v/>
      </c>
      <c r="AK996" s="22" t="str">
        <f t="shared" si="519"/>
        <v/>
      </c>
      <c r="AL996" s="62" t="str">
        <f t="shared" si="520"/>
        <v/>
      </c>
      <c r="AM996" s="63" t="str">
        <f>IF(AS996="","",IF(R996="Refreshment Beverage",ROUND(AS996*Rates!K$19,4),ROUND(AO996*(VLOOKUP(VALUE(Q996),Rates!G$4:L$12,3,0)),4)))</f>
        <v/>
      </c>
      <c r="AN996" s="68" t="str">
        <f>IF(AS996="","",IF(R996="Refreshment Beverage",AS996*(Rates!J$19/100),MAX(AM996,AB996)))</f>
        <v/>
      </c>
      <c r="AO996" s="69" t="str">
        <f t="shared" si="521"/>
        <v/>
      </c>
      <c r="AP996" s="69" t="str">
        <f t="shared" si="522"/>
        <v/>
      </c>
      <c r="AQ996" s="70" t="str">
        <f>IF(AS996="","",IF(R996="Refreshment Beverage",ROUND(SUM(VLOOKUP(Q:Q,Rates!G$15:L$19,3,0)*(AS996-Y996-Z996-AA996)),4),ROUND(SUM(Rates!$K$8*AS996),4)))</f>
        <v/>
      </c>
      <c r="AR996" s="66" t="str">
        <f t="shared" si="523"/>
        <v/>
      </c>
      <c r="AS996" s="22" t="str">
        <f t="shared" si="524"/>
        <v/>
      </c>
      <c r="AT996" s="62" t="str">
        <f t="shared" si="525"/>
        <v/>
      </c>
      <c r="AU996" s="63" t="str">
        <f>IF(AX996="","",IF(R996="Refreshment Beverage",ROUND((BA996-Y996-Z996-AA996)*VLOOKUP(VALUE(Q996),Rates!G$15:L$19,3,0),4),ROUND(AW996*(VLOOKUP(VALUE(Q996),Rates!G:L,3,0)),4)))</f>
        <v/>
      </c>
      <c r="AV996" s="68" t="str">
        <f t="shared" si="526"/>
        <v/>
      </c>
      <c r="AW996" s="69" t="str">
        <f t="shared" si="527"/>
        <v/>
      </c>
      <c r="AX996" s="65" t="str">
        <f t="shared" si="528"/>
        <v/>
      </c>
      <c r="AY996" s="70" t="str">
        <f>IF(AX996="","",IF(R996="Refreshment Beverage",ROUND(SUM(AX996*Rates!K$19),4),ROUND(SUM(AX996*(Rates!J$8/100)),4)))</f>
        <v/>
      </c>
      <c r="AZ996" s="67" t="str">
        <f t="shared" si="529"/>
        <v/>
      </c>
      <c r="BA996" s="22" t="str">
        <f t="shared" si="530"/>
        <v/>
      </c>
      <c r="BD996" s="171"/>
      <c r="BE996" s="171"/>
      <c r="BF996" s="171"/>
      <c r="BG996" s="171"/>
    </row>
    <row r="997" spans="11:59" ht="12.75" customHeight="1" x14ac:dyDescent="0.3">
      <c r="K997" s="42" t="str">
        <f t="shared" si="502"/>
        <v/>
      </c>
      <c r="L997" s="55" t="str">
        <f t="shared" si="503"/>
        <v/>
      </c>
      <c r="M997" s="43" t="str">
        <f t="shared" si="504"/>
        <v/>
      </c>
      <c r="N997" s="56" t="str" cm="1">
        <f t="array" ref="N997">IFERROR(IF(_xlfn.SINGLE(B:B)="","",IF(R997="Beer",SUM(LOOKUP(2,1/(Rates!$B$3:$B$5&lt;=W997)/(Rates!$C$3:$C$5&gt;=W997),Rates!$D$3:$D$5)*(X997/100)*W997),IF(R997="Refreshment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56" t="str">
        <f t="shared" si="505"/>
        <v/>
      </c>
      <c r="P997" s="53"/>
      <c r="Q997" s="14" t="str">
        <f t="shared" si="506"/>
        <v/>
      </c>
      <c r="R997" s="57" t="str">
        <f t="shared" si="507"/>
        <v/>
      </c>
      <c r="S997" s="58" t="str">
        <f>IF(B997="","",IF(R997="Refreshment Beverage",VLOOKUP(VALUE(Q997),Rates!G$15:L$19,2,0),VLOOKUP(VALUE(Q997),Rates!G$4:L$12,2,0)))</f>
        <v/>
      </c>
      <c r="T997" s="58" t="str">
        <f t="shared" si="508"/>
        <v/>
      </c>
      <c r="U997" s="58" t="str">
        <f t="shared" si="509"/>
        <v/>
      </c>
      <c r="V997" s="58" t="str">
        <f t="shared" si="510"/>
        <v/>
      </c>
      <c r="W997" s="58" t="str">
        <f t="shared" si="511"/>
        <v/>
      </c>
      <c r="X997" s="59" t="str">
        <f t="shared" si="512"/>
        <v/>
      </c>
      <c r="Y997" s="60" t="str">
        <f>IF(B:B="","",IF(R997="Refreshment Beverage",VLOOKUP(Q997,Rates!G$15:L$19,6,0)*W997,VLOOKUP(Q997,Rates!G$4:L$12,6,0)*W997))</f>
        <v/>
      </c>
      <c r="Z997" s="60" t="str">
        <f t="shared" si="513"/>
        <v/>
      </c>
      <c r="AA997" s="60" t="str">
        <f t="shared" si="501"/>
        <v/>
      </c>
      <c r="AB997" s="61" t="str" cm="1">
        <f t="array" ref="AB997">IF(_xlfn.SINGLE(B:B)="","",IF(R997="Refreshment Beverage","",IF(AND(R997="Beer",Q997=0),SUM(LOOKUP(2,1/(Rates!$B$15:$B$18&lt;=W997)/(Rates!$C$15:$C$18&gt;=W997),Rates!$D$15:$D$18)*W997),VLOOKUP(VALUE(_xlfn.SINGLE(Q:Q)),Rates!A:B,2,0)*W997)))</f>
        <v/>
      </c>
      <c r="AC997" s="61" t="str" cm="1">
        <f t="array" ref="AC997">IF(_xlfn.SINGLE(B:B)="","",IF(R997="Refreshment Beverage","",IF(AND(R997="Beer",Q997=0),SUM(LOOKUP(2,1/(Rates!$B$15:$B$18&lt;=W997)/(Rates!$C$15:$C$18&gt;=W997),Rates!$E$15:$E$18)*W997),VLOOKUP(VALUE(_xlfn.SINGLE(Q:Q)),Rates!A:C,3,0)*W997)))</f>
        <v/>
      </c>
      <c r="AD997" s="168">
        <f>IFERROR(IF(R997="Beer","",IF(OR(Q997=1,Q997=2,Q997=3,Q997=4),VLOOKUP(Q997,Rates!$A$31:$B$34,2,0)*W997,IF(V997=1,VLOOKUP(U997,'REB BEV MIN MKUP'!B:E,4,0),IF(V997&gt;1,VLOOKUP(VALUE(W997),'REB BEV MIN MKUP'!O:Q,3,0),0)))),0)</f>
        <v>0</v>
      </c>
      <c r="AE997" s="62" t="str">
        <f t="shared" si="514"/>
        <v/>
      </c>
      <c r="AF997" s="63" t="str">
        <f t="shared" si="515"/>
        <v/>
      </c>
      <c r="AG997" s="64" t="str">
        <f t="shared" si="516"/>
        <v/>
      </c>
      <c r="AH997" s="65" t="str">
        <f t="shared" si="517"/>
        <v/>
      </c>
      <c r="AI997" s="66" t="str">
        <f>IF(AE:AE="","",IF(R997="Refreshment Beverage",AK997*(Rates!J$19/100),ROUND(SUM(AH997*(Rates!$J$8/100)),4)))</f>
        <v/>
      </c>
      <c r="AJ997" s="67" t="str">
        <f t="shared" si="518"/>
        <v/>
      </c>
      <c r="AK997" s="22" t="str">
        <f t="shared" si="519"/>
        <v/>
      </c>
      <c r="AL997" s="62" t="str">
        <f t="shared" si="520"/>
        <v/>
      </c>
      <c r="AM997" s="63" t="str">
        <f>IF(AS997="","",IF(R997="Refreshment Beverage",ROUND(AS997*Rates!K$19,4),ROUND(AO997*(VLOOKUP(VALUE(Q997),Rates!G$4:L$12,3,0)),4)))</f>
        <v/>
      </c>
      <c r="AN997" s="68" t="str">
        <f>IF(AS997="","",IF(R997="Refreshment Beverage",AS997*(Rates!J$19/100),MAX(AM997,AB997)))</f>
        <v/>
      </c>
      <c r="AO997" s="69" t="str">
        <f t="shared" si="521"/>
        <v/>
      </c>
      <c r="AP997" s="69" t="str">
        <f t="shared" si="522"/>
        <v/>
      </c>
      <c r="AQ997" s="70" t="str">
        <f>IF(AS997="","",IF(R997="Refreshment Beverage",ROUND(SUM(VLOOKUP(Q:Q,Rates!G$15:L$19,3,0)*(AS997-Y997-Z997-AA997)),4),ROUND(SUM(Rates!$K$8*AS997),4)))</f>
        <v/>
      </c>
      <c r="AR997" s="66" t="str">
        <f t="shared" si="523"/>
        <v/>
      </c>
      <c r="AS997" s="22" t="str">
        <f t="shared" si="524"/>
        <v/>
      </c>
      <c r="AT997" s="62" t="str">
        <f t="shared" si="525"/>
        <v/>
      </c>
      <c r="AU997" s="63" t="str">
        <f>IF(AX997="","",IF(R997="Refreshment Beverage",ROUND((BA997-Y997-Z997-AA997)*VLOOKUP(VALUE(Q997),Rates!G$15:L$19,3,0),4),ROUND(AW997*(VLOOKUP(VALUE(Q997),Rates!G:L,3,0)),4)))</f>
        <v/>
      </c>
      <c r="AV997" s="68" t="str">
        <f t="shared" si="526"/>
        <v/>
      </c>
      <c r="AW997" s="69" t="str">
        <f t="shared" si="527"/>
        <v/>
      </c>
      <c r="AX997" s="65" t="str">
        <f t="shared" si="528"/>
        <v/>
      </c>
      <c r="AY997" s="70" t="str">
        <f>IF(AX997="","",IF(R997="Refreshment Beverage",ROUND(SUM(AX997*Rates!K$19),4),ROUND(SUM(AX997*(Rates!J$8/100)),4)))</f>
        <v/>
      </c>
      <c r="AZ997" s="67" t="str">
        <f t="shared" si="529"/>
        <v/>
      </c>
      <c r="BA997" s="22" t="str">
        <f t="shared" si="530"/>
        <v/>
      </c>
      <c r="BD997" s="171"/>
      <c r="BE997" s="171"/>
      <c r="BF997" s="171"/>
      <c r="BG997" s="171"/>
    </row>
    <row r="998" spans="11:59" ht="12.75" customHeight="1" x14ac:dyDescent="0.3">
      <c r="K998" s="42" t="str">
        <f t="shared" si="502"/>
        <v/>
      </c>
      <c r="L998" s="55" t="str">
        <f t="shared" si="503"/>
        <v/>
      </c>
      <c r="M998" s="43" t="str">
        <f t="shared" si="504"/>
        <v/>
      </c>
      <c r="N998" s="56" t="str" cm="1">
        <f t="array" ref="N998">IFERROR(IF(_xlfn.SINGLE(B:B)="","",IF(R998="Beer",SUM(LOOKUP(2,1/(Rates!$B$3:$B$5&lt;=W998)/(Rates!$C$3:$C$5&gt;=W998),Rates!$D$3:$D$5)*(X998/100)*W998),IF(R998="Refreshment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56" t="str">
        <f t="shared" si="505"/>
        <v/>
      </c>
      <c r="P998" s="53"/>
      <c r="Q998" s="14" t="str">
        <f t="shared" si="506"/>
        <v/>
      </c>
      <c r="R998" s="57" t="str">
        <f t="shared" si="507"/>
        <v/>
      </c>
      <c r="S998" s="58" t="str">
        <f>IF(B998="","",IF(R998="Refreshment Beverage",VLOOKUP(VALUE(Q998),Rates!G$15:L$19,2,0),VLOOKUP(VALUE(Q998),Rates!G$4:L$12,2,0)))</f>
        <v/>
      </c>
      <c r="T998" s="58" t="str">
        <f t="shared" si="508"/>
        <v/>
      </c>
      <c r="U998" s="58" t="str">
        <f t="shared" si="509"/>
        <v/>
      </c>
      <c r="V998" s="58" t="str">
        <f t="shared" si="510"/>
        <v/>
      </c>
      <c r="W998" s="58" t="str">
        <f t="shared" si="511"/>
        <v/>
      </c>
      <c r="X998" s="59" t="str">
        <f t="shared" si="512"/>
        <v/>
      </c>
      <c r="Y998" s="60" t="str">
        <f>IF(B:B="","",IF(R998="Refreshment Beverage",VLOOKUP(Q998,Rates!G$15:L$19,6,0)*W998,VLOOKUP(Q998,Rates!G$4:L$12,6,0)*W998))</f>
        <v/>
      </c>
      <c r="Z998" s="60" t="str">
        <f t="shared" si="513"/>
        <v/>
      </c>
      <c r="AA998" s="60" t="str">
        <f t="shared" si="501"/>
        <v/>
      </c>
      <c r="AB998" s="61" t="str" cm="1">
        <f t="array" ref="AB998">IF(_xlfn.SINGLE(B:B)="","",IF(R998="Refreshment Beverage","",IF(AND(R998="Beer",Q998=0),SUM(LOOKUP(2,1/(Rates!$B$15:$B$18&lt;=W998)/(Rates!$C$15:$C$18&gt;=W998),Rates!$D$15:$D$18)*W998),VLOOKUP(VALUE(_xlfn.SINGLE(Q:Q)),Rates!A:B,2,0)*W998)))</f>
        <v/>
      </c>
      <c r="AC998" s="61" t="str" cm="1">
        <f t="array" ref="AC998">IF(_xlfn.SINGLE(B:B)="","",IF(R998="Refreshment Beverage","",IF(AND(R998="Beer",Q998=0),SUM(LOOKUP(2,1/(Rates!$B$15:$B$18&lt;=W998)/(Rates!$C$15:$C$18&gt;=W998),Rates!$E$15:$E$18)*W998),VLOOKUP(VALUE(_xlfn.SINGLE(Q:Q)),Rates!A:C,3,0)*W998)))</f>
        <v/>
      </c>
      <c r="AD998" s="168">
        <f>IFERROR(IF(R998="Beer","",IF(OR(Q998=1,Q998=2,Q998=3,Q998=4),VLOOKUP(Q998,Rates!$A$31:$B$34,2,0)*W998,IF(V998=1,VLOOKUP(U998,'REB BEV MIN MKUP'!B:E,4,0),IF(V998&gt;1,VLOOKUP(VALUE(W998),'REB BEV MIN MKUP'!O:Q,3,0),0)))),0)</f>
        <v>0</v>
      </c>
      <c r="AE998" s="62" t="str">
        <f t="shared" si="514"/>
        <v/>
      </c>
      <c r="AF998" s="63" t="str">
        <f t="shared" si="515"/>
        <v/>
      </c>
      <c r="AG998" s="64" t="str">
        <f t="shared" si="516"/>
        <v/>
      </c>
      <c r="AH998" s="65" t="str">
        <f t="shared" si="517"/>
        <v/>
      </c>
      <c r="AI998" s="66" t="str">
        <f>IF(AE:AE="","",IF(R998="Refreshment Beverage",AK998*(Rates!J$19/100),ROUND(SUM(AH998*(Rates!$J$8/100)),4)))</f>
        <v/>
      </c>
      <c r="AJ998" s="67" t="str">
        <f t="shared" si="518"/>
        <v/>
      </c>
      <c r="AK998" s="22" t="str">
        <f t="shared" si="519"/>
        <v/>
      </c>
      <c r="AL998" s="62" t="str">
        <f t="shared" si="520"/>
        <v/>
      </c>
      <c r="AM998" s="63" t="str">
        <f>IF(AS998="","",IF(R998="Refreshment Beverage",ROUND(AS998*Rates!K$19,4),ROUND(AO998*(VLOOKUP(VALUE(Q998),Rates!G$4:L$12,3,0)),4)))</f>
        <v/>
      </c>
      <c r="AN998" s="68" t="str">
        <f>IF(AS998="","",IF(R998="Refreshment Beverage",AS998*(Rates!J$19/100),MAX(AM998,AB998)))</f>
        <v/>
      </c>
      <c r="AO998" s="69" t="str">
        <f t="shared" si="521"/>
        <v/>
      </c>
      <c r="AP998" s="69" t="str">
        <f t="shared" si="522"/>
        <v/>
      </c>
      <c r="AQ998" s="70" t="str">
        <f>IF(AS998="","",IF(R998="Refreshment Beverage",ROUND(SUM(VLOOKUP(Q:Q,Rates!G$15:L$19,3,0)*(AS998-Y998-Z998-AA998)),4),ROUND(SUM(Rates!$K$8*AS998),4)))</f>
        <v/>
      </c>
      <c r="AR998" s="66" t="str">
        <f t="shared" si="523"/>
        <v/>
      </c>
      <c r="AS998" s="22" t="str">
        <f t="shared" si="524"/>
        <v/>
      </c>
      <c r="AT998" s="62" t="str">
        <f t="shared" si="525"/>
        <v/>
      </c>
      <c r="AU998" s="63" t="str">
        <f>IF(AX998="","",IF(R998="Refreshment Beverage",ROUND((BA998-Y998-Z998-AA998)*VLOOKUP(VALUE(Q998),Rates!G$15:L$19,3,0),4),ROUND(AW998*(VLOOKUP(VALUE(Q998),Rates!G:L,3,0)),4)))</f>
        <v/>
      </c>
      <c r="AV998" s="68" t="str">
        <f t="shared" si="526"/>
        <v/>
      </c>
      <c r="AW998" s="69" t="str">
        <f t="shared" si="527"/>
        <v/>
      </c>
      <c r="AX998" s="65" t="str">
        <f t="shared" si="528"/>
        <v/>
      </c>
      <c r="AY998" s="70" t="str">
        <f>IF(AX998="","",IF(R998="Refreshment Beverage",ROUND(SUM(AX998*Rates!K$19),4),ROUND(SUM(AX998*(Rates!J$8/100)),4)))</f>
        <v/>
      </c>
      <c r="AZ998" s="67" t="str">
        <f t="shared" si="529"/>
        <v/>
      </c>
      <c r="BA998" s="22" t="str">
        <f t="shared" si="530"/>
        <v/>
      </c>
      <c r="BD998" s="171"/>
      <c r="BE998" s="171"/>
      <c r="BF998" s="171"/>
      <c r="BG998" s="171"/>
    </row>
    <row r="999" spans="11:59" ht="12.75" customHeight="1" x14ac:dyDescent="0.3">
      <c r="K999" s="42" t="str">
        <f t="shared" si="502"/>
        <v/>
      </c>
      <c r="L999" s="55" t="str">
        <f t="shared" si="503"/>
        <v/>
      </c>
      <c r="M999" s="43" t="str">
        <f t="shared" si="504"/>
        <v/>
      </c>
      <c r="N999" s="56" t="str" cm="1">
        <f t="array" ref="N999">IFERROR(IF(_xlfn.SINGLE(B:B)="","",IF(R999="Beer",SUM(LOOKUP(2,1/(Rates!$B$3:$B$5&lt;=W999)/(Rates!$C$3:$C$5&gt;=W999),Rates!$D$3:$D$5)*(X999/100)*W999),IF(R999="Refreshment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56" t="str">
        <f t="shared" si="505"/>
        <v/>
      </c>
      <c r="P999" s="53"/>
      <c r="Q999" s="14" t="str">
        <f t="shared" si="506"/>
        <v/>
      </c>
      <c r="R999" s="57" t="str">
        <f t="shared" si="507"/>
        <v/>
      </c>
      <c r="S999" s="58" t="str">
        <f>IF(B999="","",IF(R999="Refreshment Beverage",VLOOKUP(VALUE(Q999),Rates!G$15:L$19,2,0),VLOOKUP(VALUE(Q999),Rates!G$4:L$12,2,0)))</f>
        <v/>
      </c>
      <c r="T999" s="58" t="str">
        <f t="shared" si="508"/>
        <v/>
      </c>
      <c r="U999" s="58" t="str">
        <f t="shared" si="509"/>
        <v/>
      </c>
      <c r="V999" s="58" t="str">
        <f t="shared" si="510"/>
        <v/>
      </c>
      <c r="W999" s="58" t="str">
        <f t="shared" si="511"/>
        <v/>
      </c>
      <c r="X999" s="59" t="str">
        <f t="shared" si="512"/>
        <v/>
      </c>
      <c r="Y999" s="60" t="str">
        <f>IF(B:B="","",IF(R999="Refreshment Beverage",VLOOKUP(Q999,Rates!G$15:L$19,6,0)*W999,VLOOKUP(Q999,Rates!G$4:L$12,6,0)*W999))</f>
        <v/>
      </c>
      <c r="Z999" s="60" t="str">
        <f t="shared" si="513"/>
        <v/>
      </c>
      <c r="AA999" s="60" t="str">
        <f t="shared" si="501"/>
        <v/>
      </c>
      <c r="AB999" s="61" t="str" cm="1">
        <f t="array" ref="AB999">IF(_xlfn.SINGLE(B:B)="","",IF(R999="Refreshment Beverage","",IF(AND(R999="Beer",Q999=0),SUM(LOOKUP(2,1/(Rates!$B$15:$B$18&lt;=W999)/(Rates!$C$15:$C$18&gt;=W999),Rates!$D$15:$D$18)*W999),VLOOKUP(VALUE(_xlfn.SINGLE(Q:Q)),Rates!A:B,2,0)*W999)))</f>
        <v/>
      </c>
      <c r="AC999" s="61" t="str" cm="1">
        <f t="array" ref="AC999">IF(_xlfn.SINGLE(B:B)="","",IF(R999="Refreshment Beverage","",IF(AND(R999="Beer",Q999=0),SUM(LOOKUP(2,1/(Rates!$B$15:$B$18&lt;=W999)/(Rates!$C$15:$C$18&gt;=W999),Rates!$E$15:$E$18)*W999),VLOOKUP(VALUE(_xlfn.SINGLE(Q:Q)),Rates!A:C,3,0)*W999)))</f>
        <v/>
      </c>
      <c r="AD999" s="168">
        <f>IFERROR(IF(R999="Beer","",IF(OR(Q999=1,Q999=2,Q999=3,Q999=4),VLOOKUP(Q999,Rates!$A$31:$B$34,2,0)*W999,IF(V999=1,VLOOKUP(U999,'REB BEV MIN MKUP'!B:E,4,0),IF(V999&gt;1,VLOOKUP(VALUE(W999),'REB BEV MIN MKUP'!O:Q,3,0),0)))),0)</f>
        <v>0</v>
      </c>
      <c r="AE999" s="62" t="str">
        <f t="shared" si="514"/>
        <v/>
      </c>
      <c r="AF999" s="63" t="str">
        <f t="shared" si="515"/>
        <v/>
      </c>
      <c r="AG999" s="64" t="str">
        <f t="shared" si="516"/>
        <v/>
      </c>
      <c r="AH999" s="65" t="str">
        <f t="shared" si="517"/>
        <v/>
      </c>
      <c r="AI999" s="66" t="str">
        <f>IF(AE:AE="","",IF(R999="Refreshment Beverage",AK999*(Rates!J$19/100),ROUND(SUM(AH999*(Rates!$J$8/100)),4)))</f>
        <v/>
      </c>
      <c r="AJ999" s="67" t="str">
        <f t="shared" si="518"/>
        <v/>
      </c>
      <c r="AK999" s="22" t="str">
        <f t="shared" si="519"/>
        <v/>
      </c>
      <c r="AL999" s="62" t="str">
        <f t="shared" si="520"/>
        <v/>
      </c>
      <c r="AM999" s="63" t="str">
        <f>IF(AS999="","",IF(R999="Refreshment Beverage",ROUND(AS999*Rates!K$19,4),ROUND(AO999*(VLOOKUP(VALUE(Q999),Rates!G$4:L$12,3,0)),4)))</f>
        <v/>
      </c>
      <c r="AN999" s="68" t="str">
        <f>IF(AS999="","",IF(R999="Refreshment Beverage",AS999*(Rates!J$19/100),MAX(AM999,AB999)))</f>
        <v/>
      </c>
      <c r="AO999" s="69" t="str">
        <f t="shared" si="521"/>
        <v/>
      </c>
      <c r="AP999" s="69" t="str">
        <f t="shared" si="522"/>
        <v/>
      </c>
      <c r="AQ999" s="70" t="str">
        <f>IF(AS999="","",IF(R999="Refreshment Beverage",ROUND(SUM(VLOOKUP(Q:Q,Rates!G$15:L$19,3,0)*(AS999-Y999-Z999-AA999)),4),ROUND(SUM(Rates!$K$8*AS999),4)))</f>
        <v/>
      </c>
      <c r="AR999" s="66" t="str">
        <f t="shared" si="523"/>
        <v/>
      </c>
      <c r="AS999" s="22" t="str">
        <f t="shared" si="524"/>
        <v/>
      </c>
      <c r="AT999" s="62" t="str">
        <f t="shared" si="525"/>
        <v/>
      </c>
      <c r="AU999" s="63" t="str">
        <f>IF(AX999="","",IF(R999="Refreshment Beverage",ROUND((BA999-Y999-Z999-AA999)*VLOOKUP(VALUE(Q999),Rates!G$15:L$19,3,0),4),ROUND(AW999*(VLOOKUP(VALUE(Q999),Rates!G:L,3,0)),4)))</f>
        <v/>
      </c>
      <c r="AV999" s="68" t="str">
        <f t="shared" si="526"/>
        <v/>
      </c>
      <c r="AW999" s="69" t="str">
        <f t="shared" si="527"/>
        <v/>
      </c>
      <c r="AX999" s="65" t="str">
        <f t="shared" si="528"/>
        <v/>
      </c>
      <c r="AY999" s="70" t="str">
        <f>IF(AX999="","",IF(R999="Refreshment Beverage",ROUND(SUM(AX999*Rates!K$19),4),ROUND(SUM(AX999*(Rates!J$8/100)),4)))</f>
        <v/>
      </c>
      <c r="AZ999" s="67" t="str">
        <f t="shared" si="529"/>
        <v/>
      </c>
      <c r="BA999" s="22" t="str">
        <f t="shared" si="530"/>
        <v/>
      </c>
      <c r="BD999" s="171"/>
      <c r="BE999" s="171"/>
      <c r="BF999" s="171"/>
      <c r="BG999" s="171"/>
    </row>
    <row r="1000" spans="11:59" ht="12.75" customHeight="1" x14ac:dyDescent="0.3">
      <c r="K1000" s="42" t="str">
        <f t="shared" ref="K1000:K1063" si="531">IFERROR(IF(B:B="","",IF(OR(C1000="",E1000="",F1000="",G1000="",H1000="",I1000="",J1000=""),"",ROUND(IF(J1000="Gross Price to Brewers",AE1000,IF(J1000="Retail Price",AL1000,IF(J1000="Licensee Retail",AT1000,""))),2))),"")</f>
        <v/>
      </c>
      <c r="L1000" s="55" t="str">
        <f t="shared" ref="L1000:L1063" si="532">IFERROR(IF(B:B="","",IF(OR(C1000="",E1000="",F1000="",G1000="",H1000="",I1000="",J1000=""),"",ROUND(IF(J1000="Gross Price to Brewers",AH1000,IF(J1000="Retail Price",AP1000,IF(J1000="Licensee Retail",AX1000,""))),2))),"")</f>
        <v/>
      </c>
      <c r="M1000" s="43" t="str">
        <f t="shared" ref="M1000:M1063" si="533">IFERROR(IF(B:B="","",IF(OR(C1000="",E1000="",F1000="",G1000="",H1000="",I1000="",J1000=""),"",ROUND(IF(J1000="Gross Price to Brewers",AK1000,IF(J1000="Retail Price",AS1000,IF(J1000="Licensee Retail",BA1000,""))),2))),"")</f>
        <v/>
      </c>
      <c r="N1000" s="56" t="str" cm="1">
        <f t="array" ref="N1000">IFERROR(IF(_xlfn.SINGLE(B:B)="","",IF(R1000="Beer",SUM(LOOKUP(2,1/(Rates!$B$3:$B$5&lt;=W1000)/(Rates!$C$3:$C$5&gt;=W1000),Rates!$D$3:$D$5)*(X1000/100)*W1000),IF(R1000="Refreshment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56" t="str">
        <f t="shared" ref="O1000:O1063" si="534">IF(B:B="","",IF(M1000&gt;N1000,"YES","NO"))</f>
        <v/>
      </c>
      <c r="P1000" s="53"/>
      <c r="Q1000" s="14" t="str">
        <f t="shared" ref="Q1000:Q1063" si="535">IF(B1000="","",IF(OR(D1000="",D1000=0),0,D1000))</f>
        <v/>
      </c>
      <c r="R1000" s="57" t="str">
        <f t="shared" ref="R1000:R1063" si="536">IF(C1000="","",IF(C1000="Beer","Beer",IF(C1000="Malt-Based Cooler","Refreshment Beverage")))</f>
        <v/>
      </c>
      <c r="S1000" s="58" t="str">
        <f>IF(B1000="","",IF(R1000="Refreshment Beverage",VLOOKUP(VALUE(Q1000),Rates!G$15:L$19,2,0),VLOOKUP(VALUE(Q1000),Rates!G$4:L$12,2,0)))</f>
        <v/>
      </c>
      <c r="T1000" s="58" t="str">
        <f t="shared" ref="T1000:T1063" si="537">IF(B1000="","",G1000)</f>
        <v/>
      </c>
      <c r="U1000" s="58" t="str">
        <f t="shared" ref="U1000:U1063" si="538">IF(B:B="","",SUM(W1000/V1000))</f>
        <v/>
      </c>
      <c r="V1000" s="58" t="str">
        <f t="shared" ref="V1000:V1063" si="539">IF(B1000="","",F1000)</f>
        <v/>
      </c>
      <c r="W1000" s="58" t="str">
        <f t="shared" ref="W1000:W1063" si="540">IF(B1000="","",E1000*F1000)</f>
        <v/>
      </c>
      <c r="X1000" s="59" t="str">
        <f t="shared" ref="X1000:X1063" si="541">IF(B1000="","",H1000)</f>
        <v/>
      </c>
      <c r="Y1000" s="60" t="str">
        <f>IF(B:B="","",IF(R1000="Refreshment Beverage",VLOOKUP(Q1000,Rates!G$15:L$19,6,0)*W1000,VLOOKUP(Q1000,Rates!G$4:L$12,6,0)*W1000))</f>
        <v/>
      </c>
      <c r="Z1000" s="60" t="str">
        <f t="shared" ref="Z1000:Z1063" si="542">IF(B:B="","",IF(R1000="Refreshment Beverage",0,IF(T1000="Keg",0,ROUND(0.34/12*V1000,2))))</f>
        <v/>
      </c>
      <c r="AA1000" s="60" t="str">
        <f t="shared" si="501"/>
        <v/>
      </c>
      <c r="AB1000" s="61" t="str" cm="1">
        <f t="array" ref="AB1000">IF(_xlfn.SINGLE(B:B)="","",IF(R1000="Refreshment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61" t="str" cm="1">
        <f t="array" ref="AC1000">IF(_xlfn.SINGLE(B:B)="","",IF(R1000="Refreshment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68">
        <f>IFERROR(IF(R1000="Beer","",IF(OR(Q1000=1,Q1000=2,Q1000=3,Q1000=4),VLOOKUP(Q1000,Rates!$A$31:$B$34,2,0)*W1000,IF(V1000=1,VLOOKUP(U1000,'REB BEV MIN MKUP'!B:E,4,0),IF(V1000&gt;1,VLOOKUP(VALUE(W1000),'REB BEV MIN MKUP'!O:Q,3,0),0)))),0)</f>
        <v>0</v>
      </c>
      <c r="AE1000" s="62" t="str">
        <f t="shared" ref="AE1000:AE1063" si="543">IF(J1000="Gross Price to Brewers",I1000,"")</f>
        <v/>
      </c>
      <c r="AF1000" s="63" t="str">
        <f t="shared" ref="AF1000:AF1063" si="544">IF(AE:AE="","",ROUND(SUM(AE1000*(S1000/100)),4))</f>
        <v/>
      </c>
      <c r="AG1000" s="64" t="str">
        <f t="shared" ref="AG1000:AG1063" si="545">IF(AE:AE="","",IF(R1000="Refreshment Beverage",MAX(AF1000,AD1000),MAX(AB1000,AF1000)))</f>
        <v/>
      </c>
      <c r="AH1000" s="65" t="str">
        <f t="shared" ref="AH1000:AH1063" si="546">IF(AE:AE="","",IF(R1000="Refreshment Beverage",AK1000-AJ1000,SUM(Y1000:AA1000)+AE1000+AG1000))</f>
        <v/>
      </c>
      <c r="AI1000" s="66" t="str">
        <f>IF(AE:AE="","",IF(R1000="Refreshment Beverage",AK1000*(Rates!J$19/100),ROUND(SUM(AH1000*(Rates!$J$8/100)),4)))</f>
        <v/>
      </c>
      <c r="AJ1000" s="67" t="str">
        <f t="shared" ref="AJ1000:AJ1063" si="547">IF(AE:AE="","",IF(R1000="Refreshment Beverage",AI1000,MAX(AC1000,AI1000)))</f>
        <v/>
      </c>
      <c r="AK1000" s="22" t="str">
        <f t="shared" ref="AK1000:AK1063" si="548">IF(AE:AE="","",IF(R1000="Refreshment Beverage",SUM(AE1000+Y1000+Z1000+AA1000+AG1000),SUM(AH1000+AJ1000)))</f>
        <v/>
      </c>
      <c r="AL1000" s="62" t="str">
        <f t="shared" ref="AL1000:AL1063" si="549">IF(AS1000="","",IF(R1000="Refreshment Beverage",ROUND(SUM(AS1000-AR1000-AA1000-Z1000-Y1000),2),ROUND(SUM(AS1000-AR1000-AN1000-Y1000-Z1000-AA1000),2)))</f>
        <v/>
      </c>
      <c r="AM1000" s="63" t="str">
        <f>IF(AS1000="","",IF(R1000="Refreshment Beverage",ROUND(AS1000*Rates!K$19,4),ROUND(AO1000*(VLOOKUP(VALUE(Q1000),Rates!G$4:L$12,3,0)),4)))</f>
        <v/>
      </c>
      <c r="AN1000" s="68" t="str">
        <f>IF(AS1000="","",IF(R1000="Refreshment Beverage",AS1000*(Rates!J$19/100),MAX(AM1000,AB1000)))</f>
        <v/>
      </c>
      <c r="AO1000" s="69" t="str">
        <f t="shared" ref="AO1000:AO1063" si="550">IF(AS1000="","",ROUND(SUM(AS1000-AR1000-Y1000-Z1000-AA1000),4))</f>
        <v/>
      </c>
      <c r="AP1000" s="69" t="str">
        <f t="shared" ref="AP1000:AP1063" si="551">IF(AS1000="","",IF(R1000="Refreshment Beverage",ROUND(AS1000-AN1000,2),ROUND(SUM(AS1000-AR1000),2)))</f>
        <v/>
      </c>
      <c r="AQ1000" s="70" t="str">
        <f>IF(AS1000="","",IF(R1000="Refreshment Beverage",ROUND(SUM(VLOOKUP(Q:Q,Rates!G$15:L$19,3,0)*(AS1000-Y1000-Z1000-AA1000)),4),ROUND(SUM(Rates!$K$8*AS1000),4)))</f>
        <v/>
      </c>
      <c r="AR1000" s="66" t="str">
        <f t="shared" ref="AR1000:AR1063" si="552">IF(AS1000="","",IF(R1000="Refreshment Beverage",MAX(AD1000,AQ1000),MAX(AQ1000,AC1000)))</f>
        <v/>
      </c>
      <c r="AS1000" s="22" t="str">
        <f t="shared" ref="AS1000:AS1063" si="553">IF(J1000="Retail Price",SUM(I1000+0.004),"")</f>
        <v/>
      </c>
      <c r="AT1000" s="62" t="str">
        <f t="shared" ref="AT1000:AT1063" si="554">IF(AX1000="","",IF(R1000="Refreshment Beverage",SUM(BA1000-AV1000-Y1000-Z1000-AA1000),SUM(AX1000-AV1000-Y1000-Z1000-AA1000)))</f>
        <v/>
      </c>
      <c r="AU1000" s="63" t="str">
        <f>IF(AX1000="","",IF(R1000="Refreshment Beverage",ROUND((BA1000-Y1000-Z1000-AA1000)*VLOOKUP(VALUE(Q1000),Rates!G$15:L$19,3,0),4),ROUND(AW1000*(VLOOKUP(VALUE(Q1000),Rates!G:L,3,0)),4)))</f>
        <v/>
      </c>
      <c r="AV1000" s="68" t="str">
        <f t="shared" ref="AV1000:AV1063" si="555">IF(AX1000="","",IF(R1000="Refreshment Beverage",MAX(AU1000,AD1000),MAX(AB1000,AU1000)))</f>
        <v/>
      </c>
      <c r="AW1000" s="69" t="str">
        <f t="shared" ref="AW1000:AW1063" si="556">IF(AX1000="","",IF(R1000="Refreshment Beverage",SUM(BA1000-AV1000-Y1000-Z1000-AA1000),ROUND(SUM(BA1000-AZ1000-Y1000-Z1000-AA1000),4)))</f>
        <v/>
      </c>
      <c r="AX1000" s="65" t="str">
        <f t="shared" ref="AX1000:AX1063" si="557">IF(J1000="Licensee Retail",I1000,"")</f>
        <v/>
      </c>
      <c r="AY1000" s="70" t="str">
        <f>IF(AX1000="","",IF(R1000="Refreshment Beverage",ROUND(SUM(AX1000*Rates!K$19),4),ROUND(SUM(AX1000*(Rates!J$8/100)),4)))</f>
        <v/>
      </c>
      <c r="AZ1000" s="67" t="str">
        <f t="shared" ref="AZ1000:AZ1063" si="558">IF(AX1000="","",MAX($AC1000,AY1000))</f>
        <v/>
      </c>
      <c r="BA1000" s="22" t="str">
        <f t="shared" ref="BA1000:BA1063" si="559">IF(AX1000="","",SUM(AX1000+AZ1000))</f>
        <v/>
      </c>
      <c r="BD1000" s="171"/>
      <c r="BE1000" s="171"/>
      <c r="BF1000" s="171"/>
      <c r="BG1000" s="171"/>
    </row>
    <row r="1001" spans="11:59" ht="12.75" customHeight="1" x14ac:dyDescent="0.3">
      <c r="K1001" s="42" t="str">
        <f t="shared" si="531"/>
        <v/>
      </c>
      <c r="L1001" s="55" t="str">
        <f t="shared" si="532"/>
        <v/>
      </c>
      <c r="M1001" s="43" t="str">
        <f t="shared" si="533"/>
        <v/>
      </c>
      <c r="N1001" s="56" t="str" cm="1">
        <f t="array" ref="N1001">IFERROR(IF(_xlfn.SINGLE(B:B)="","",IF(R1001="Beer",SUM(LOOKUP(2,1/(Rates!$B$3:$B$5&lt;=W1001)/(Rates!$C$3:$C$5&gt;=W1001),Rates!$D$3:$D$5)*(X1001/100)*W1001),IF(R1001="Refreshment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56" t="str">
        <f t="shared" si="534"/>
        <v/>
      </c>
      <c r="P1001" s="53"/>
      <c r="Q1001" s="14" t="str">
        <f t="shared" si="535"/>
        <v/>
      </c>
      <c r="R1001" s="57" t="str">
        <f t="shared" si="536"/>
        <v/>
      </c>
      <c r="S1001" s="58" t="str">
        <f>IF(B1001="","",IF(R1001="Refreshment Beverage",VLOOKUP(VALUE(Q1001),Rates!G$15:L$19,2,0),VLOOKUP(VALUE(Q1001),Rates!G$4:L$12,2,0)))</f>
        <v/>
      </c>
      <c r="T1001" s="58" t="str">
        <f t="shared" si="537"/>
        <v/>
      </c>
      <c r="U1001" s="58" t="str">
        <f t="shared" si="538"/>
        <v/>
      </c>
      <c r="V1001" s="58" t="str">
        <f t="shared" si="539"/>
        <v/>
      </c>
      <c r="W1001" s="58" t="str">
        <f t="shared" si="540"/>
        <v/>
      </c>
      <c r="X1001" s="59" t="str">
        <f t="shared" si="541"/>
        <v/>
      </c>
      <c r="Y1001" s="60" t="str">
        <f>IF(B:B="","",IF(R1001="Refreshment Beverage",VLOOKUP(Q1001,Rates!G$15:L$19,6,0)*W1001,VLOOKUP(Q1001,Rates!G$4:L$12,6,0)*W1001))</f>
        <v/>
      </c>
      <c r="Z1001" s="60" t="str">
        <f t="shared" si="542"/>
        <v/>
      </c>
      <c r="AA1001" s="60" t="str">
        <f t="shared" si="501"/>
        <v/>
      </c>
      <c r="AB1001" s="61" t="str" cm="1">
        <f t="array" ref="AB1001">IF(_xlfn.SINGLE(B:B)="","",IF(R1001="Refreshment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61" t="str" cm="1">
        <f t="array" ref="AC1001">IF(_xlfn.SINGLE(B:B)="","",IF(R1001="Refreshment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68">
        <f>IFERROR(IF(R1001="Beer","",IF(OR(Q1001=1,Q1001=2,Q1001=3,Q1001=4),VLOOKUP(Q1001,Rates!$A$31:$B$34,2,0)*W1001,IF(V1001=1,VLOOKUP(U1001,'REB BEV MIN MKUP'!B:E,4,0),IF(V1001&gt;1,VLOOKUP(VALUE(W1001),'REB BEV MIN MKUP'!O:Q,3,0),0)))),0)</f>
        <v>0</v>
      </c>
      <c r="AE1001" s="62" t="str">
        <f t="shared" si="543"/>
        <v/>
      </c>
      <c r="AF1001" s="63" t="str">
        <f t="shared" si="544"/>
        <v/>
      </c>
      <c r="AG1001" s="64" t="str">
        <f t="shared" si="545"/>
        <v/>
      </c>
      <c r="AH1001" s="65" t="str">
        <f t="shared" si="546"/>
        <v/>
      </c>
      <c r="AI1001" s="66" t="str">
        <f>IF(AE:AE="","",IF(R1001="Refreshment Beverage",AK1001*(Rates!J$19/100),ROUND(SUM(AH1001*(Rates!$J$8/100)),4)))</f>
        <v/>
      </c>
      <c r="AJ1001" s="67" t="str">
        <f t="shared" si="547"/>
        <v/>
      </c>
      <c r="AK1001" s="22" t="str">
        <f t="shared" si="548"/>
        <v/>
      </c>
      <c r="AL1001" s="62" t="str">
        <f t="shared" si="549"/>
        <v/>
      </c>
      <c r="AM1001" s="63" t="str">
        <f>IF(AS1001="","",IF(R1001="Refreshment Beverage",ROUND(AS1001*Rates!K$19,4),ROUND(AO1001*(VLOOKUP(VALUE(Q1001),Rates!G$4:L$12,3,0)),4)))</f>
        <v/>
      </c>
      <c r="AN1001" s="68" t="str">
        <f>IF(AS1001="","",IF(R1001="Refreshment Beverage",AS1001*(Rates!J$19/100),MAX(AM1001,AB1001)))</f>
        <v/>
      </c>
      <c r="AO1001" s="69" t="str">
        <f t="shared" si="550"/>
        <v/>
      </c>
      <c r="AP1001" s="69" t="str">
        <f t="shared" si="551"/>
        <v/>
      </c>
      <c r="AQ1001" s="70" t="str">
        <f>IF(AS1001="","",IF(R1001="Refreshment Beverage",ROUND(SUM(VLOOKUP(Q:Q,Rates!G$15:L$19,3,0)*(AS1001-Y1001-Z1001-AA1001)),4),ROUND(SUM(Rates!$K$8*AS1001),4)))</f>
        <v/>
      </c>
      <c r="AR1001" s="66" t="str">
        <f t="shared" si="552"/>
        <v/>
      </c>
      <c r="AS1001" s="22" t="str">
        <f t="shared" si="553"/>
        <v/>
      </c>
      <c r="AT1001" s="62" t="str">
        <f t="shared" si="554"/>
        <v/>
      </c>
      <c r="AU1001" s="63" t="str">
        <f>IF(AX1001="","",IF(R1001="Refreshment Beverage",ROUND((BA1001-Y1001-Z1001-AA1001)*VLOOKUP(VALUE(Q1001),Rates!G$15:L$19,3,0),4),ROUND(AW1001*(VLOOKUP(VALUE(Q1001),Rates!G:L,3,0)),4)))</f>
        <v/>
      </c>
      <c r="AV1001" s="68" t="str">
        <f t="shared" si="555"/>
        <v/>
      </c>
      <c r="AW1001" s="69" t="str">
        <f t="shared" si="556"/>
        <v/>
      </c>
      <c r="AX1001" s="65" t="str">
        <f t="shared" si="557"/>
        <v/>
      </c>
      <c r="AY1001" s="70" t="str">
        <f>IF(AX1001="","",IF(R1001="Refreshment Beverage",ROUND(SUM(AX1001*Rates!K$19),4),ROUND(SUM(AX1001*(Rates!J$8/100)),4)))</f>
        <v/>
      </c>
      <c r="AZ1001" s="67" t="str">
        <f t="shared" si="558"/>
        <v/>
      </c>
      <c r="BA1001" s="22" t="str">
        <f t="shared" si="559"/>
        <v/>
      </c>
      <c r="BD1001" s="171"/>
      <c r="BE1001" s="171"/>
      <c r="BF1001" s="171"/>
      <c r="BG1001" s="171"/>
    </row>
    <row r="1002" spans="11:59" ht="12.75" customHeight="1" x14ac:dyDescent="0.3">
      <c r="K1002" s="42" t="str">
        <f t="shared" si="531"/>
        <v/>
      </c>
      <c r="L1002" s="55" t="str">
        <f t="shared" si="532"/>
        <v/>
      </c>
      <c r="M1002" s="43" t="str">
        <f t="shared" si="533"/>
        <v/>
      </c>
      <c r="N1002" s="56" t="str" cm="1">
        <f t="array" ref="N1002">IFERROR(IF(_xlfn.SINGLE(B:B)="","",IF(R1002="Beer",SUM(LOOKUP(2,1/(Rates!$B$3:$B$5&lt;=W1002)/(Rates!$C$3:$C$5&gt;=W1002),Rates!$D$3:$D$5)*(X1002/100)*W1002),IF(R1002="Refreshment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56" t="str">
        <f t="shared" si="534"/>
        <v/>
      </c>
      <c r="P1002" s="53"/>
      <c r="Q1002" s="14" t="str">
        <f t="shared" si="535"/>
        <v/>
      </c>
      <c r="R1002" s="57" t="str">
        <f t="shared" si="536"/>
        <v/>
      </c>
      <c r="S1002" s="58" t="str">
        <f>IF(B1002="","",IF(R1002="Refreshment Beverage",VLOOKUP(VALUE(Q1002),Rates!G$15:L$19,2,0),VLOOKUP(VALUE(Q1002),Rates!G$4:L$12,2,0)))</f>
        <v/>
      </c>
      <c r="T1002" s="58" t="str">
        <f t="shared" si="537"/>
        <v/>
      </c>
      <c r="U1002" s="58" t="str">
        <f t="shared" si="538"/>
        <v/>
      </c>
      <c r="V1002" s="58" t="str">
        <f t="shared" si="539"/>
        <v/>
      </c>
      <c r="W1002" s="58" t="str">
        <f t="shared" si="540"/>
        <v/>
      </c>
      <c r="X1002" s="59" t="str">
        <f t="shared" si="541"/>
        <v/>
      </c>
      <c r="Y1002" s="60" t="str">
        <f>IF(B:B="","",IF(R1002="Refreshment Beverage",VLOOKUP(Q1002,Rates!G$15:L$19,6,0)*W1002,VLOOKUP(Q1002,Rates!G$4:L$12,6,0)*W1002))</f>
        <v/>
      </c>
      <c r="Z1002" s="60" t="str">
        <f t="shared" si="542"/>
        <v/>
      </c>
      <c r="AA1002" s="60" t="str">
        <f t="shared" si="501"/>
        <v/>
      </c>
      <c r="AB1002" s="61" t="str" cm="1">
        <f t="array" ref="AB1002">IF(_xlfn.SINGLE(B:B)="","",IF(R1002="Refreshment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61" t="str" cm="1">
        <f t="array" ref="AC1002">IF(_xlfn.SINGLE(B:B)="","",IF(R1002="Refreshment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68">
        <f>IFERROR(IF(R1002="Beer","",IF(OR(Q1002=1,Q1002=2,Q1002=3,Q1002=4),VLOOKUP(Q1002,Rates!$A$31:$B$34,2,0)*W1002,IF(V1002=1,VLOOKUP(U1002,'REB BEV MIN MKUP'!B:E,4,0),IF(V1002&gt;1,VLOOKUP(VALUE(W1002),'REB BEV MIN MKUP'!O:Q,3,0),0)))),0)</f>
        <v>0</v>
      </c>
      <c r="AE1002" s="62" t="str">
        <f t="shared" si="543"/>
        <v/>
      </c>
      <c r="AF1002" s="63" t="str">
        <f t="shared" si="544"/>
        <v/>
      </c>
      <c r="AG1002" s="64" t="str">
        <f t="shared" si="545"/>
        <v/>
      </c>
      <c r="AH1002" s="65" t="str">
        <f t="shared" si="546"/>
        <v/>
      </c>
      <c r="AI1002" s="66" t="str">
        <f>IF(AE:AE="","",IF(R1002="Refreshment Beverage",AK1002*(Rates!J$19/100),ROUND(SUM(AH1002*(Rates!$J$8/100)),4)))</f>
        <v/>
      </c>
      <c r="AJ1002" s="67" t="str">
        <f t="shared" si="547"/>
        <v/>
      </c>
      <c r="AK1002" s="22" t="str">
        <f t="shared" si="548"/>
        <v/>
      </c>
      <c r="AL1002" s="62" t="str">
        <f t="shared" si="549"/>
        <v/>
      </c>
      <c r="AM1002" s="63" t="str">
        <f>IF(AS1002="","",IF(R1002="Refreshment Beverage",ROUND(AS1002*Rates!K$19,4),ROUND(AO1002*(VLOOKUP(VALUE(Q1002),Rates!G$4:L$12,3,0)),4)))</f>
        <v/>
      </c>
      <c r="AN1002" s="68" t="str">
        <f>IF(AS1002="","",IF(R1002="Refreshment Beverage",AS1002*(Rates!J$19/100),MAX(AM1002,AB1002)))</f>
        <v/>
      </c>
      <c r="AO1002" s="69" t="str">
        <f t="shared" si="550"/>
        <v/>
      </c>
      <c r="AP1002" s="69" t="str">
        <f t="shared" si="551"/>
        <v/>
      </c>
      <c r="AQ1002" s="70" t="str">
        <f>IF(AS1002="","",IF(R1002="Refreshment Beverage",ROUND(SUM(VLOOKUP(Q:Q,Rates!G$15:L$19,3,0)*(AS1002-Y1002-Z1002-AA1002)),4),ROUND(SUM(Rates!$K$8*AS1002),4)))</f>
        <v/>
      </c>
      <c r="AR1002" s="66" t="str">
        <f t="shared" si="552"/>
        <v/>
      </c>
      <c r="AS1002" s="22" t="str">
        <f t="shared" si="553"/>
        <v/>
      </c>
      <c r="AT1002" s="62" t="str">
        <f t="shared" si="554"/>
        <v/>
      </c>
      <c r="AU1002" s="63" t="str">
        <f>IF(AX1002="","",IF(R1002="Refreshment Beverage",ROUND((BA1002-Y1002-Z1002-AA1002)*VLOOKUP(VALUE(Q1002),Rates!G$15:L$19,3,0),4),ROUND(AW1002*(VLOOKUP(VALUE(Q1002),Rates!G:L,3,0)),4)))</f>
        <v/>
      </c>
      <c r="AV1002" s="68" t="str">
        <f t="shared" si="555"/>
        <v/>
      </c>
      <c r="AW1002" s="69" t="str">
        <f t="shared" si="556"/>
        <v/>
      </c>
      <c r="AX1002" s="65" t="str">
        <f t="shared" si="557"/>
        <v/>
      </c>
      <c r="AY1002" s="70" t="str">
        <f>IF(AX1002="","",IF(R1002="Refreshment Beverage",ROUND(SUM(AX1002*Rates!K$19),4),ROUND(SUM(AX1002*(Rates!J$8/100)),4)))</f>
        <v/>
      </c>
      <c r="AZ1002" s="67" t="str">
        <f t="shared" si="558"/>
        <v/>
      </c>
      <c r="BA1002" s="22" t="str">
        <f t="shared" si="559"/>
        <v/>
      </c>
      <c r="BD1002" s="171"/>
      <c r="BE1002" s="171"/>
      <c r="BF1002" s="171"/>
      <c r="BG1002" s="171"/>
    </row>
    <row r="1003" spans="11:59" ht="12.75" customHeight="1" x14ac:dyDescent="0.3">
      <c r="K1003" s="42" t="str">
        <f t="shared" si="531"/>
        <v/>
      </c>
      <c r="L1003" s="55" t="str">
        <f t="shared" si="532"/>
        <v/>
      </c>
      <c r="M1003" s="43" t="str">
        <f t="shared" si="533"/>
        <v/>
      </c>
      <c r="N1003" s="56" t="str" cm="1">
        <f t="array" ref="N1003">IFERROR(IF(_xlfn.SINGLE(B:B)="","",IF(R1003="Beer",SUM(LOOKUP(2,1/(Rates!$B$3:$B$5&lt;=W1003)/(Rates!$C$3:$C$5&gt;=W1003),Rates!$D$3:$D$5)*(X1003/100)*W1003),IF(R1003="Refreshment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56" t="str">
        <f t="shared" si="534"/>
        <v/>
      </c>
      <c r="P1003" s="53"/>
      <c r="Q1003" s="14" t="str">
        <f t="shared" si="535"/>
        <v/>
      </c>
      <c r="R1003" s="57" t="str">
        <f t="shared" si="536"/>
        <v/>
      </c>
      <c r="S1003" s="58" t="str">
        <f>IF(B1003="","",IF(R1003="Refreshment Beverage",VLOOKUP(VALUE(Q1003),Rates!G$15:L$19,2,0),VLOOKUP(VALUE(Q1003),Rates!G$4:L$12,2,0)))</f>
        <v/>
      </c>
      <c r="T1003" s="58" t="str">
        <f t="shared" si="537"/>
        <v/>
      </c>
      <c r="U1003" s="58" t="str">
        <f t="shared" si="538"/>
        <v/>
      </c>
      <c r="V1003" s="58" t="str">
        <f t="shared" si="539"/>
        <v/>
      </c>
      <c r="W1003" s="58" t="str">
        <f t="shared" si="540"/>
        <v/>
      </c>
      <c r="X1003" s="59" t="str">
        <f t="shared" si="541"/>
        <v/>
      </c>
      <c r="Y1003" s="60" t="str">
        <f>IF(B:B="","",IF(R1003="Refreshment Beverage",VLOOKUP(Q1003,Rates!G$15:L$19,6,0)*W1003,VLOOKUP(Q1003,Rates!G$4:L$12,6,0)*W1003))</f>
        <v/>
      </c>
      <c r="Z1003" s="60" t="str">
        <f t="shared" si="542"/>
        <v/>
      </c>
      <c r="AA1003" s="60" t="str">
        <f t="shared" si="501"/>
        <v/>
      </c>
      <c r="AB1003" s="61" t="str" cm="1">
        <f t="array" ref="AB1003">IF(_xlfn.SINGLE(B:B)="","",IF(R1003="Refreshment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61" t="str" cm="1">
        <f t="array" ref="AC1003">IF(_xlfn.SINGLE(B:B)="","",IF(R1003="Refreshment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68">
        <f>IFERROR(IF(R1003="Beer","",IF(OR(Q1003=1,Q1003=2,Q1003=3,Q1003=4),VLOOKUP(Q1003,Rates!$A$31:$B$34,2,0)*W1003,IF(V1003=1,VLOOKUP(U1003,'REB BEV MIN MKUP'!B:E,4,0),IF(V1003&gt;1,VLOOKUP(VALUE(W1003),'REB BEV MIN MKUP'!O:Q,3,0),0)))),0)</f>
        <v>0</v>
      </c>
      <c r="AE1003" s="62" t="str">
        <f t="shared" si="543"/>
        <v/>
      </c>
      <c r="AF1003" s="63" t="str">
        <f t="shared" si="544"/>
        <v/>
      </c>
      <c r="AG1003" s="64" t="str">
        <f t="shared" si="545"/>
        <v/>
      </c>
      <c r="AH1003" s="65" t="str">
        <f t="shared" si="546"/>
        <v/>
      </c>
      <c r="AI1003" s="66" t="str">
        <f>IF(AE:AE="","",IF(R1003="Refreshment Beverage",AK1003*(Rates!J$19/100),ROUND(SUM(AH1003*(Rates!$J$8/100)),4)))</f>
        <v/>
      </c>
      <c r="AJ1003" s="67" t="str">
        <f t="shared" si="547"/>
        <v/>
      </c>
      <c r="AK1003" s="22" t="str">
        <f t="shared" si="548"/>
        <v/>
      </c>
      <c r="AL1003" s="62" t="str">
        <f t="shared" si="549"/>
        <v/>
      </c>
      <c r="AM1003" s="63" t="str">
        <f>IF(AS1003="","",IF(R1003="Refreshment Beverage",ROUND(AS1003*Rates!K$19,4),ROUND(AO1003*(VLOOKUP(VALUE(Q1003),Rates!G$4:L$12,3,0)),4)))</f>
        <v/>
      </c>
      <c r="AN1003" s="68" t="str">
        <f>IF(AS1003="","",IF(R1003="Refreshment Beverage",AS1003*(Rates!J$19/100),MAX(AM1003,AB1003)))</f>
        <v/>
      </c>
      <c r="AO1003" s="69" t="str">
        <f t="shared" si="550"/>
        <v/>
      </c>
      <c r="AP1003" s="69" t="str">
        <f t="shared" si="551"/>
        <v/>
      </c>
      <c r="AQ1003" s="70" t="str">
        <f>IF(AS1003="","",IF(R1003="Refreshment Beverage",ROUND(SUM(VLOOKUP(Q:Q,Rates!G$15:L$19,3,0)*(AS1003-Y1003-Z1003-AA1003)),4),ROUND(SUM(Rates!$K$8*AS1003),4)))</f>
        <v/>
      </c>
      <c r="AR1003" s="66" t="str">
        <f t="shared" si="552"/>
        <v/>
      </c>
      <c r="AS1003" s="22" t="str">
        <f t="shared" si="553"/>
        <v/>
      </c>
      <c r="AT1003" s="62" t="str">
        <f t="shared" si="554"/>
        <v/>
      </c>
      <c r="AU1003" s="63" t="str">
        <f>IF(AX1003="","",IF(R1003="Refreshment Beverage",ROUND((BA1003-Y1003-Z1003-AA1003)*VLOOKUP(VALUE(Q1003),Rates!G$15:L$19,3,0),4),ROUND(AW1003*(VLOOKUP(VALUE(Q1003),Rates!G:L,3,0)),4)))</f>
        <v/>
      </c>
      <c r="AV1003" s="68" t="str">
        <f t="shared" si="555"/>
        <v/>
      </c>
      <c r="AW1003" s="69" t="str">
        <f t="shared" si="556"/>
        <v/>
      </c>
      <c r="AX1003" s="65" t="str">
        <f t="shared" si="557"/>
        <v/>
      </c>
      <c r="AY1003" s="70" t="str">
        <f>IF(AX1003="","",IF(R1003="Refreshment Beverage",ROUND(SUM(AX1003*Rates!K$19),4),ROUND(SUM(AX1003*(Rates!J$8/100)),4)))</f>
        <v/>
      </c>
      <c r="AZ1003" s="67" t="str">
        <f t="shared" si="558"/>
        <v/>
      </c>
      <c r="BA1003" s="22" t="str">
        <f t="shared" si="559"/>
        <v/>
      </c>
      <c r="BD1003" s="171"/>
      <c r="BE1003" s="171"/>
      <c r="BF1003" s="171"/>
      <c r="BG1003" s="171"/>
    </row>
    <row r="1004" spans="11:59" ht="12.75" customHeight="1" x14ac:dyDescent="0.3">
      <c r="K1004" s="42" t="str">
        <f t="shared" si="531"/>
        <v/>
      </c>
      <c r="L1004" s="55" t="str">
        <f t="shared" si="532"/>
        <v/>
      </c>
      <c r="M1004" s="43" t="str">
        <f t="shared" si="533"/>
        <v/>
      </c>
      <c r="N1004" s="56" t="str" cm="1">
        <f t="array" ref="N1004">IFERROR(IF(_xlfn.SINGLE(B:B)="","",IF(R1004="Beer",SUM(LOOKUP(2,1/(Rates!$B$3:$B$5&lt;=W1004)/(Rates!$C$3:$C$5&gt;=W1004),Rates!$D$3:$D$5)*(X1004/100)*W1004),IF(R1004="Refreshment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56" t="str">
        <f t="shared" si="534"/>
        <v/>
      </c>
      <c r="P1004" s="53"/>
      <c r="Q1004" s="14" t="str">
        <f t="shared" si="535"/>
        <v/>
      </c>
      <c r="R1004" s="57" t="str">
        <f t="shared" si="536"/>
        <v/>
      </c>
      <c r="S1004" s="58" t="str">
        <f>IF(B1004="","",IF(R1004="Refreshment Beverage",VLOOKUP(VALUE(Q1004),Rates!G$15:L$19,2,0),VLOOKUP(VALUE(Q1004),Rates!G$4:L$12,2,0)))</f>
        <v/>
      </c>
      <c r="T1004" s="58" t="str">
        <f t="shared" si="537"/>
        <v/>
      </c>
      <c r="U1004" s="58" t="str">
        <f t="shared" si="538"/>
        <v/>
      </c>
      <c r="V1004" s="58" t="str">
        <f t="shared" si="539"/>
        <v/>
      </c>
      <c r="W1004" s="58" t="str">
        <f t="shared" si="540"/>
        <v/>
      </c>
      <c r="X1004" s="59" t="str">
        <f t="shared" si="541"/>
        <v/>
      </c>
      <c r="Y1004" s="60" t="str">
        <f>IF(B:B="","",IF(R1004="Refreshment Beverage",VLOOKUP(Q1004,Rates!G$15:L$19,6,0)*W1004,VLOOKUP(Q1004,Rates!G$4:L$12,6,0)*W1004))</f>
        <v/>
      </c>
      <c r="Z1004" s="60" t="str">
        <f t="shared" si="542"/>
        <v/>
      </c>
      <c r="AA1004" s="60" t="str">
        <f t="shared" si="501"/>
        <v/>
      </c>
      <c r="AB1004" s="61" t="str" cm="1">
        <f t="array" ref="AB1004">IF(_xlfn.SINGLE(B:B)="","",IF(R1004="Refreshment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61" t="str" cm="1">
        <f t="array" ref="AC1004">IF(_xlfn.SINGLE(B:B)="","",IF(R1004="Refreshment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68">
        <f>IFERROR(IF(R1004="Beer","",IF(OR(Q1004=1,Q1004=2,Q1004=3,Q1004=4),VLOOKUP(Q1004,Rates!$A$31:$B$34,2,0)*W1004,IF(V1004=1,VLOOKUP(U1004,'REB BEV MIN MKUP'!B:E,4,0),IF(V1004&gt;1,VLOOKUP(VALUE(W1004),'REB BEV MIN MKUP'!O:Q,3,0),0)))),0)</f>
        <v>0</v>
      </c>
      <c r="AE1004" s="62" t="str">
        <f t="shared" si="543"/>
        <v/>
      </c>
      <c r="AF1004" s="63" t="str">
        <f t="shared" si="544"/>
        <v/>
      </c>
      <c r="AG1004" s="64" t="str">
        <f t="shared" si="545"/>
        <v/>
      </c>
      <c r="AH1004" s="65" t="str">
        <f t="shared" si="546"/>
        <v/>
      </c>
      <c r="AI1004" s="66" t="str">
        <f>IF(AE:AE="","",IF(R1004="Refreshment Beverage",AK1004*(Rates!J$19/100),ROUND(SUM(AH1004*(Rates!$J$8/100)),4)))</f>
        <v/>
      </c>
      <c r="AJ1004" s="67" t="str">
        <f t="shared" si="547"/>
        <v/>
      </c>
      <c r="AK1004" s="22" t="str">
        <f t="shared" si="548"/>
        <v/>
      </c>
      <c r="AL1004" s="62" t="str">
        <f t="shared" si="549"/>
        <v/>
      </c>
      <c r="AM1004" s="63" t="str">
        <f>IF(AS1004="","",IF(R1004="Refreshment Beverage",ROUND(AS1004*Rates!K$19,4),ROUND(AO1004*(VLOOKUP(VALUE(Q1004),Rates!G$4:L$12,3,0)),4)))</f>
        <v/>
      </c>
      <c r="AN1004" s="68" t="str">
        <f>IF(AS1004="","",IF(R1004="Refreshment Beverage",AS1004*(Rates!J$19/100),MAX(AM1004,AB1004)))</f>
        <v/>
      </c>
      <c r="AO1004" s="69" t="str">
        <f t="shared" si="550"/>
        <v/>
      </c>
      <c r="AP1004" s="69" t="str">
        <f t="shared" si="551"/>
        <v/>
      </c>
      <c r="AQ1004" s="70" t="str">
        <f>IF(AS1004="","",IF(R1004="Refreshment Beverage",ROUND(SUM(VLOOKUP(Q:Q,Rates!G$15:L$19,3,0)*(AS1004-Y1004-Z1004-AA1004)),4),ROUND(SUM(Rates!$K$8*AS1004),4)))</f>
        <v/>
      </c>
      <c r="AR1004" s="66" t="str">
        <f t="shared" si="552"/>
        <v/>
      </c>
      <c r="AS1004" s="22" t="str">
        <f t="shared" si="553"/>
        <v/>
      </c>
      <c r="AT1004" s="62" t="str">
        <f t="shared" si="554"/>
        <v/>
      </c>
      <c r="AU1004" s="63" t="str">
        <f>IF(AX1004="","",IF(R1004="Refreshment Beverage",ROUND((BA1004-Y1004-Z1004-AA1004)*VLOOKUP(VALUE(Q1004),Rates!G$15:L$19,3,0),4),ROUND(AW1004*(VLOOKUP(VALUE(Q1004),Rates!G:L,3,0)),4)))</f>
        <v/>
      </c>
      <c r="AV1004" s="68" t="str">
        <f t="shared" si="555"/>
        <v/>
      </c>
      <c r="AW1004" s="69" t="str">
        <f t="shared" si="556"/>
        <v/>
      </c>
      <c r="AX1004" s="65" t="str">
        <f t="shared" si="557"/>
        <v/>
      </c>
      <c r="AY1004" s="70" t="str">
        <f>IF(AX1004="","",IF(R1004="Refreshment Beverage",ROUND(SUM(AX1004*Rates!K$19),4),ROUND(SUM(AX1004*(Rates!J$8/100)),4)))</f>
        <v/>
      </c>
      <c r="AZ1004" s="67" t="str">
        <f t="shared" si="558"/>
        <v/>
      </c>
      <c r="BA1004" s="22" t="str">
        <f t="shared" si="559"/>
        <v/>
      </c>
      <c r="BD1004" s="171"/>
      <c r="BE1004" s="171"/>
      <c r="BF1004" s="171"/>
      <c r="BG1004" s="171"/>
    </row>
    <row r="1005" spans="11:59" ht="12.75" customHeight="1" x14ac:dyDescent="0.3">
      <c r="K1005" s="42" t="str">
        <f t="shared" si="531"/>
        <v/>
      </c>
      <c r="L1005" s="55" t="str">
        <f t="shared" si="532"/>
        <v/>
      </c>
      <c r="M1005" s="43" t="str">
        <f t="shared" si="533"/>
        <v/>
      </c>
      <c r="N1005" s="56" t="str" cm="1">
        <f t="array" ref="N1005">IFERROR(IF(_xlfn.SINGLE(B:B)="","",IF(R1005="Beer",SUM(LOOKUP(2,1/(Rates!$B$3:$B$5&lt;=W1005)/(Rates!$C$3:$C$5&gt;=W1005),Rates!$D$3:$D$5)*(X1005/100)*W1005),IF(R1005="Refreshment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56" t="str">
        <f t="shared" si="534"/>
        <v/>
      </c>
      <c r="P1005" s="53"/>
      <c r="Q1005" s="14" t="str">
        <f t="shared" si="535"/>
        <v/>
      </c>
      <c r="R1005" s="57" t="str">
        <f t="shared" si="536"/>
        <v/>
      </c>
      <c r="S1005" s="58" t="str">
        <f>IF(B1005="","",IF(R1005="Refreshment Beverage",VLOOKUP(VALUE(Q1005),Rates!G$15:L$19,2,0),VLOOKUP(VALUE(Q1005),Rates!G$4:L$12,2,0)))</f>
        <v/>
      </c>
      <c r="T1005" s="58" t="str">
        <f t="shared" si="537"/>
        <v/>
      </c>
      <c r="U1005" s="58" t="str">
        <f t="shared" si="538"/>
        <v/>
      </c>
      <c r="V1005" s="58" t="str">
        <f t="shared" si="539"/>
        <v/>
      </c>
      <c r="W1005" s="58" t="str">
        <f t="shared" si="540"/>
        <v/>
      </c>
      <c r="X1005" s="59" t="str">
        <f t="shared" si="541"/>
        <v/>
      </c>
      <c r="Y1005" s="60" t="str">
        <f>IF(B:B="","",IF(R1005="Refreshment Beverage",VLOOKUP(Q1005,Rates!G$15:L$19,6,0)*W1005,VLOOKUP(Q1005,Rates!G$4:L$12,6,0)*W1005))</f>
        <v/>
      </c>
      <c r="Z1005" s="60" t="str">
        <f t="shared" si="542"/>
        <v/>
      </c>
      <c r="AA1005" s="60" t="str">
        <f t="shared" si="501"/>
        <v/>
      </c>
      <c r="AB1005" s="61" t="str" cm="1">
        <f t="array" ref="AB1005">IF(_xlfn.SINGLE(B:B)="","",IF(R1005="Refreshment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61" t="str" cm="1">
        <f t="array" ref="AC1005">IF(_xlfn.SINGLE(B:B)="","",IF(R1005="Refreshment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68">
        <f>IFERROR(IF(R1005="Beer","",IF(OR(Q1005=1,Q1005=2,Q1005=3,Q1005=4),VLOOKUP(Q1005,Rates!$A$31:$B$34,2,0)*W1005,IF(V1005=1,VLOOKUP(U1005,'REB BEV MIN MKUP'!B:E,4,0),IF(V1005&gt;1,VLOOKUP(VALUE(W1005),'REB BEV MIN MKUP'!O:Q,3,0),0)))),0)</f>
        <v>0</v>
      </c>
      <c r="AE1005" s="62" t="str">
        <f t="shared" si="543"/>
        <v/>
      </c>
      <c r="AF1005" s="63" t="str">
        <f t="shared" si="544"/>
        <v/>
      </c>
      <c r="AG1005" s="64" t="str">
        <f t="shared" si="545"/>
        <v/>
      </c>
      <c r="AH1005" s="65" t="str">
        <f t="shared" si="546"/>
        <v/>
      </c>
      <c r="AI1005" s="66" t="str">
        <f>IF(AE:AE="","",IF(R1005="Refreshment Beverage",AK1005*(Rates!J$19/100),ROUND(SUM(AH1005*(Rates!$J$8/100)),4)))</f>
        <v/>
      </c>
      <c r="AJ1005" s="67" t="str">
        <f t="shared" si="547"/>
        <v/>
      </c>
      <c r="AK1005" s="22" t="str">
        <f t="shared" si="548"/>
        <v/>
      </c>
      <c r="AL1005" s="62" t="str">
        <f t="shared" si="549"/>
        <v/>
      </c>
      <c r="AM1005" s="63" t="str">
        <f>IF(AS1005="","",IF(R1005="Refreshment Beverage",ROUND(AS1005*Rates!K$19,4),ROUND(AO1005*(VLOOKUP(VALUE(Q1005),Rates!G$4:L$12,3,0)),4)))</f>
        <v/>
      </c>
      <c r="AN1005" s="68" t="str">
        <f>IF(AS1005="","",IF(R1005="Refreshment Beverage",AS1005*(Rates!J$19/100),MAX(AM1005,AB1005)))</f>
        <v/>
      </c>
      <c r="AO1005" s="69" t="str">
        <f t="shared" si="550"/>
        <v/>
      </c>
      <c r="AP1005" s="69" t="str">
        <f t="shared" si="551"/>
        <v/>
      </c>
      <c r="AQ1005" s="70" t="str">
        <f>IF(AS1005="","",IF(R1005="Refreshment Beverage",ROUND(SUM(VLOOKUP(Q:Q,Rates!G$15:L$19,3,0)*(AS1005-Y1005-Z1005-AA1005)),4),ROUND(SUM(Rates!$K$8*AS1005),4)))</f>
        <v/>
      </c>
      <c r="AR1005" s="66" t="str">
        <f t="shared" si="552"/>
        <v/>
      </c>
      <c r="AS1005" s="22" t="str">
        <f t="shared" si="553"/>
        <v/>
      </c>
      <c r="AT1005" s="62" t="str">
        <f t="shared" si="554"/>
        <v/>
      </c>
      <c r="AU1005" s="63" t="str">
        <f>IF(AX1005="","",IF(R1005="Refreshment Beverage",ROUND((BA1005-Y1005-Z1005-AA1005)*VLOOKUP(VALUE(Q1005),Rates!G$15:L$19,3,0),4),ROUND(AW1005*(VLOOKUP(VALUE(Q1005),Rates!G:L,3,0)),4)))</f>
        <v/>
      </c>
      <c r="AV1005" s="68" t="str">
        <f t="shared" si="555"/>
        <v/>
      </c>
      <c r="AW1005" s="69" t="str">
        <f t="shared" si="556"/>
        <v/>
      </c>
      <c r="AX1005" s="65" t="str">
        <f t="shared" si="557"/>
        <v/>
      </c>
      <c r="AY1005" s="70" t="str">
        <f>IF(AX1005="","",IF(R1005="Refreshment Beverage",ROUND(SUM(AX1005*Rates!K$19),4),ROUND(SUM(AX1005*(Rates!J$8/100)),4)))</f>
        <v/>
      </c>
      <c r="AZ1005" s="67" t="str">
        <f t="shared" si="558"/>
        <v/>
      </c>
      <c r="BA1005" s="22" t="str">
        <f t="shared" si="559"/>
        <v/>
      </c>
      <c r="BD1005" s="171"/>
      <c r="BE1005" s="171"/>
      <c r="BF1005" s="171"/>
      <c r="BG1005" s="171"/>
    </row>
    <row r="1006" spans="11:59" ht="12.75" customHeight="1" x14ac:dyDescent="0.3">
      <c r="K1006" s="42" t="str">
        <f t="shared" si="531"/>
        <v/>
      </c>
      <c r="L1006" s="55" t="str">
        <f t="shared" si="532"/>
        <v/>
      </c>
      <c r="M1006" s="43" t="str">
        <f t="shared" si="533"/>
        <v/>
      </c>
      <c r="N1006" s="56" t="str" cm="1">
        <f t="array" ref="N1006">IFERROR(IF(_xlfn.SINGLE(B:B)="","",IF(R1006="Beer",SUM(LOOKUP(2,1/(Rates!$B$3:$B$5&lt;=W1006)/(Rates!$C$3:$C$5&gt;=W1006),Rates!$D$3:$D$5)*(X1006/100)*W1006),IF(R1006="Refreshment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56" t="str">
        <f t="shared" si="534"/>
        <v/>
      </c>
      <c r="P1006" s="53"/>
      <c r="Q1006" s="14" t="str">
        <f t="shared" si="535"/>
        <v/>
      </c>
      <c r="R1006" s="57" t="str">
        <f t="shared" si="536"/>
        <v/>
      </c>
      <c r="S1006" s="58" t="str">
        <f>IF(B1006="","",IF(R1006="Refreshment Beverage",VLOOKUP(VALUE(Q1006),Rates!G$15:L$19,2,0),VLOOKUP(VALUE(Q1006),Rates!G$4:L$12,2,0)))</f>
        <v/>
      </c>
      <c r="T1006" s="58" t="str">
        <f t="shared" si="537"/>
        <v/>
      </c>
      <c r="U1006" s="58" t="str">
        <f t="shared" si="538"/>
        <v/>
      </c>
      <c r="V1006" s="58" t="str">
        <f t="shared" si="539"/>
        <v/>
      </c>
      <c r="W1006" s="58" t="str">
        <f t="shared" si="540"/>
        <v/>
      </c>
      <c r="X1006" s="59" t="str">
        <f t="shared" si="541"/>
        <v/>
      </c>
      <c r="Y1006" s="60" t="str">
        <f>IF(B:B="","",IF(R1006="Refreshment Beverage",VLOOKUP(Q1006,Rates!G$15:L$19,6,0)*W1006,VLOOKUP(Q1006,Rates!G$4:L$12,6,0)*W1006))</f>
        <v/>
      </c>
      <c r="Z1006" s="60" t="str">
        <f t="shared" si="542"/>
        <v/>
      </c>
      <c r="AA1006" s="60" t="str">
        <f t="shared" si="501"/>
        <v/>
      </c>
      <c r="AB1006" s="61" t="str" cm="1">
        <f t="array" ref="AB1006">IF(_xlfn.SINGLE(B:B)="","",IF(R1006="Refreshment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61" t="str" cm="1">
        <f t="array" ref="AC1006">IF(_xlfn.SINGLE(B:B)="","",IF(R1006="Refreshment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68">
        <f>IFERROR(IF(R1006="Beer","",IF(OR(Q1006=1,Q1006=2,Q1006=3,Q1006=4),VLOOKUP(Q1006,Rates!$A$31:$B$34,2,0)*W1006,IF(V1006=1,VLOOKUP(U1006,'REB BEV MIN MKUP'!B:E,4,0),IF(V1006&gt;1,VLOOKUP(VALUE(W1006),'REB BEV MIN MKUP'!O:Q,3,0),0)))),0)</f>
        <v>0</v>
      </c>
      <c r="AE1006" s="62" t="str">
        <f t="shared" si="543"/>
        <v/>
      </c>
      <c r="AF1006" s="63" t="str">
        <f t="shared" si="544"/>
        <v/>
      </c>
      <c r="AG1006" s="64" t="str">
        <f t="shared" si="545"/>
        <v/>
      </c>
      <c r="AH1006" s="65" t="str">
        <f t="shared" si="546"/>
        <v/>
      </c>
      <c r="AI1006" s="66" t="str">
        <f>IF(AE:AE="","",IF(R1006="Refreshment Beverage",AK1006*(Rates!J$19/100),ROUND(SUM(AH1006*(Rates!$J$8/100)),4)))</f>
        <v/>
      </c>
      <c r="AJ1006" s="67" t="str">
        <f t="shared" si="547"/>
        <v/>
      </c>
      <c r="AK1006" s="22" t="str">
        <f t="shared" si="548"/>
        <v/>
      </c>
      <c r="AL1006" s="62" t="str">
        <f t="shared" si="549"/>
        <v/>
      </c>
      <c r="AM1006" s="63" t="str">
        <f>IF(AS1006="","",IF(R1006="Refreshment Beverage",ROUND(AS1006*Rates!K$19,4),ROUND(AO1006*(VLOOKUP(VALUE(Q1006),Rates!G$4:L$12,3,0)),4)))</f>
        <v/>
      </c>
      <c r="AN1006" s="68" t="str">
        <f>IF(AS1006="","",IF(R1006="Refreshment Beverage",AS1006*(Rates!J$19/100),MAX(AM1006,AB1006)))</f>
        <v/>
      </c>
      <c r="AO1006" s="69" t="str">
        <f t="shared" si="550"/>
        <v/>
      </c>
      <c r="AP1006" s="69" t="str">
        <f t="shared" si="551"/>
        <v/>
      </c>
      <c r="AQ1006" s="70" t="str">
        <f>IF(AS1006="","",IF(R1006="Refreshment Beverage",ROUND(SUM(VLOOKUP(Q:Q,Rates!G$15:L$19,3,0)*(AS1006-Y1006-Z1006-AA1006)),4),ROUND(SUM(Rates!$K$8*AS1006),4)))</f>
        <v/>
      </c>
      <c r="AR1006" s="66" t="str">
        <f t="shared" si="552"/>
        <v/>
      </c>
      <c r="AS1006" s="22" t="str">
        <f t="shared" si="553"/>
        <v/>
      </c>
      <c r="AT1006" s="62" t="str">
        <f t="shared" si="554"/>
        <v/>
      </c>
      <c r="AU1006" s="63" t="str">
        <f>IF(AX1006="","",IF(R1006="Refreshment Beverage",ROUND((BA1006-Y1006-Z1006-AA1006)*VLOOKUP(VALUE(Q1006),Rates!G$15:L$19,3,0),4),ROUND(AW1006*(VLOOKUP(VALUE(Q1006),Rates!G:L,3,0)),4)))</f>
        <v/>
      </c>
      <c r="AV1006" s="68" t="str">
        <f t="shared" si="555"/>
        <v/>
      </c>
      <c r="AW1006" s="69" t="str">
        <f t="shared" si="556"/>
        <v/>
      </c>
      <c r="AX1006" s="65" t="str">
        <f t="shared" si="557"/>
        <v/>
      </c>
      <c r="AY1006" s="70" t="str">
        <f>IF(AX1006="","",IF(R1006="Refreshment Beverage",ROUND(SUM(AX1006*Rates!K$19),4),ROUND(SUM(AX1006*(Rates!J$8/100)),4)))</f>
        <v/>
      </c>
      <c r="AZ1006" s="67" t="str">
        <f t="shared" si="558"/>
        <v/>
      </c>
      <c r="BA1006" s="22" t="str">
        <f t="shared" si="559"/>
        <v/>
      </c>
      <c r="BD1006" s="171"/>
      <c r="BE1006" s="171"/>
      <c r="BF1006" s="171"/>
      <c r="BG1006" s="171"/>
    </row>
    <row r="1007" spans="11:59" ht="12.75" customHeight="1" x14ac:dyDescent="0.3">
      <c r="K1007" s="42" t="str">
        <f t="shared" si="531"/>
        <v/>
      </c>
      <c r="L1007" s="55" t="str">
        <f t="shared" si="532"/>
        <v/>
      </c>
      <c r="M1007" s="43" t="str">
        <f t="shared" si="533"/>
        <v/>
      </c>
      <c r="N1007" s="56" t="str" cm="1">
        <f t="array" ref="N1007">IFERROR(IF(_xlfn.SINGLE(B:B)="","",IF(R1007="Beer",SUM(LOOKUP(2,1/(Rates!$B$3:$B$5&lt;=W1007)/(Rates!$C$3:$C$5&gt;=W1007),Rates!$D$3:$D$5)*(X1007/100)*W1007),IF(R1007="Refreshment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56" t="str">
        <f t="shared" si="534"/>
        <v/>
      </c>
      <c r="P1007" s="53"/>
      <c r="Q1007" s="14" t="str">
        <f t="shared" si="535"/>
        <v/>
      </c>
      <c r="R1007" s="57" t="str">
        <f t="shared" si="536"/>
        <v/>
      </c>
      <c r="S1007" s="58" t="str">
        <f>IF(B1007="","",IF(R1007="Refreshment Beverage",VLOOKUP(VALUE(Q1007),Rates!G$15:L$19,2,0),VLOOKUP(VALUE(Q1007),Rates!G$4:L$12,2,0)))</f>
        <v/>
      </c>
      <c r="T1007" s="58" t="str">
        <f t="shared" si="537"/>
        <v/>
      </c>
      <c r="U1007" s="58" t="str">
        <f t="shared" si="538"/>
        <v/>
      </c>
      <c r="V1007" s="58" t="str">
        <f t="shared" si="539"/>
        <v/>
      </c>
      <c r="W1007" s="58" t="str">
        <f t="shared" si="540"/>
        <v/>
      </c>
      <c r="X1007" s="59" t="str">
        <f t="shared" si="541"/>
        <v/>
      </c>
      <c r="Y1007" s="60" t="str">
        <f>IF(B:B="","",IF(R1007="Refreshment Beverage",VLOOKUP(Q1007,Rates!G$15:L$19,6,0)*W1007,VLOOKUP(Q1007,Rates!G$4:L$12,6,0)*W1007))</f>
        <v/>
      </c>
      <c r="Z1007" s="60" t="str">
        <f t="shared" si="542"/>
        <v/>
      </c>
      <c r="AA1007" s="60" t="str">
        <f t="shared" si="501"/>
        <v/>
      </c>
      <c r="AB1007" s="61" t="str" cm="1">
        <f t="array" ref="AB1007">IF(_xlfn.SINGLE(B:B)="","",IF(R1007="Refreshment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61" t="str" cm="1">
        <f t="array" ref="AC1007">IF(_xlfn.SINGLE(B:B)="","",IF(R1007="Refreshment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68">
        <f>IFERROR(IF(R1007="Beer","",IF(OR(Q1007=1,Q1007=2,Q1007=3,Q1007=4),VLOOKUP(Q1007,Rates!$A$31:$B$34,2,0)*W1007,IF(V1007=1,VLOOKUP(U1007,'REB BEV MIN MKUP'!B:E,4,0),IF(V1007&gt;1,VLOOKUP(VALUE(W1007),'REB BEV MIN MKUP'!O:Q,3,0),0)))),0)</f>
        <v>0</v>
      </c>
      <c r="AE1007" s="62" t="str">
        <f t="shared" si="543"/>
        <v/>
      </c>
      <c r="AF1007" s="63" t="str">
        <f t="shared" si="544"/>
        <v/>
      </c>
      <c r="AG1007" s="64" t="str">
        <f t="shared" si="545"/>
        <v/>
      </c>
      <c r="AH1007" s="65" t="str">
        <f t="shared" si="546"/>
        <v/>
      </c>
      <c r="AI1007" s="66" t="str">
        <f>IF(AE:AE="","",IF(R1007="Refreshment Beverage",AK1007*(Rates!J$19/100),ROUND(SUM(AH1007*(Rates!$J$8/100)),4)))</f>
        <v/>
      </c>
      <c r="AJ1007" s="67" t="str">
        <f t="shared" si="547"/>
        <v/>
      </c>
      <c r="AK1007" s="22" t="str">
        <f t="shared" si="548"/>
        <v/>
      </c>
      <c r="AL1007" s="62" t="str">
        <f t="shared" si="549"/>
        <v/>
      </c>
      <c r="AM1007" s="63" t="str">
        <f>IF(AS1007="","",IF(R1007="Refreshment Beverage",ROUND(AS1007*Rates!K$19,4),ROUND(AO1007*(VLOOKUP(VALUE(Q1007),Rates!G$4:L$12,3,0)),4)))</f>
        <v/>
      </c>
      <c r="AN1007" s="68" t="str">
        <f>IF(AS1007="","",IF(R1007="Refreshment Beverage",AS1007*(Rates!J$19/100),MAX(AM1007,AB1007)))</f>
        <v/>
      </c>
      <c r="AO1007" s="69" t="str">
        <f t="shared" si="550"/>
        <v/>
      </c>
      <c r="AP1007" s="69" t="str">
        <f t="shared" si="551"/>
        <v/>
      </c>
      <c r="AQ1007" s="70" t="str">
        <f>IF(AS1007="","",IF(R1007="Refreshment Beverage",ROUND(SUM(VLOOKUP(Q:Q,Rates!G$15:L$19,3,0)*(AS1007-Y1007-Z1007-AA1007)),4),ROUND(SUM(Rates!$K$8*AS1007),4)))</f>
        <v/>
      </c>
      <c r="AR1007" s="66" t="str">
        <f t="shared" si="552"/>
        <v/>
      </c>
      <c r="AS1007" s="22" t="str">
        <f t="shared" si="553"/>
        <v/>
      </c>
      <c r="AT1007" s="62" t="str">
        <f t="shared" si="554"/>
        <v/>
      </c>
      <c r="AU1007" s="63" t="str">
        <f>IF(AX1007="","",IF(R1007="Refreshment Beverage",ROUND((BA1007-Y1007-Z1007-AA1007)*VLOOKUP(VALUE(Q1007),Rates!G$15:L$19,3,0),4),ROUND(AW1007*(VLOOKUP(VALUE(Q1007),Rates!G:L,3,0)),4)))</f>
        <v/>
      </c>
      <c r="AV1007" s="68" t="str">
        <f t="shared" si="555"/>
        <v/>
      </c>
      <c r="AW1007" s="69" t="str">
        <f t="shared" si="556"/>
        <v/>
      </c>
      <c r="AX1007" s="65" t="str">
        <f t="shared" si="557"/>
        <v/>
      </c>
      <c r="AY1007" s="70" t="str">
        <f>IF(AX1007="","",IF(R1007="Refreshment Beverage",ROUND(SUM(AX1007*Rates!K$19),4),ROUND(SUM(AX1007*(Rates!J$8/100)),4)))</f>
        <v/>
      </c>
      <c r="AZ1007" s="67" t="str">
        <f t="shared" si="558"/>
        <v/>
      </c>
      <c r="BA1007" s="22" t="str">
        <f t="shared" si="559"/>
        <v/>
      </c>
      <c r="BD1007" s="171"/>
      <c r="BE1007" s="171"/>
      <c r="BF1007" s="171"/>
      <c r="BG1007" s="171"/>
    </row>
    <row r="1008" spans="11:59" ht="12.75" customHeight="1" x14ac:dyDescent="0.3">
      <c r="K1008" s="42" t="str">
        <f t="shared" si="531"/>
        <v/>
      </c>
      <c r="L1008" s="55" t="str">
        <f t="shared" si="532"/>
        <v/>
      </c>
      <c r="M1008" s="43" t="str">
        <f t="shared" si="533"/>
        <v/>
      </c>
      <c r="N1008" s="56" t="str" cm="1">
        <f t="array" ref="N1008">IFERROR(IF(_xlfn.SINGLE(B:B)="","",IF(R1008="Beer",SUM(LOOKUP(2,1/(Rates!$B$3:$B$5&lt;=W1008)/(Rates!$C$3:$C$5&gt;=W1008),Rates!$D$3:$D$5)*(X1008/100)*W1008),IF(R1008="Refreshment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56" t="str">
        <f t="shared" si="534"/>
        <v/>
      </c>
      <c r="P1008" s="53"/>
      <c r="Q1008" s="14" t="str">
        <f t="shared" si="535"/>
        <v/>
      </c>
      <c r="R1008" s="57" t="str">
        <f t="shared" si="536"/>
        <v/>
      </c>
      <c r="S1008" s="58" t="str">
        <f>IF(B1008="","",IF(R1008="Refreshment Beverage",VLOOKUP(VALUE(Q1008),Rates!G$15:L$19,2,0),VLOOKUP(VALUE(Q1008),Rates!G$4:L$12,2,0)))</f>
        <v/>
      </c>
      <c r="T1008" s="58" t="str">
        <f t="shared" si="537"/>
        <v/>
      </c>
      <c r="U1008" s="58" t="str">
        <f t="shared" si="538"/>
        <v/>
      </c>
      <c r="V1008" s="58" t="str">
        <f t="shared" si="539"/>
        <v/>
      </c>
      <c r="W1008" s="58" t="str">
        <f t="shared" si="540"/>
        <v/>
      </c>
      <c r="X1008" s="59" t="str">
        <f t="shared" si="541"/>
        <v/>
      </c>
      <c r="Y1008" s="60" t="str">
        <f>IF(B:B="","",IF(R1008="Refreshment Beverage",VLOOKUP(Q1008,Rates!G$15:L$19,6,0)*W1008,VLOOKUP(Q1008,Rates!G$4:L$12,6,0)*W1008))</f>
        <v/>
      </c>
      <c r="Z1008" s="60" t="str">
        <f t="shared" si="542"/>
        <v/>
      </c>
      <c r="AA1008" s="60" t="str">
        <f t="shared" si="501"/>
        <v/>
      </c>
      <c r="AB1008" s="61" t="str" cm="1">
        <f t="array" ref="AB1008">IF(_xlfn.SINGLE(B:B)="","",IF(R1008="Refreshment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61" t="str" cm="1">
        <f t="array" ref="AC1008">IF(_xlfn.SINGLE(B:B)="","",IF(R1008="Refreshment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68">
        <f>IFERROR(IF(R1008="Beer","",IF(OR(Q1008=1,Q1008=2,Q1008=3,Q1008=4),VLOOKUP(Q1008,Rates!$A$31:$B$34,2,0)*W1008,IF(V1008=1,VLOOKUP(U1008,'REB BEV MIN MKUP'!B:E,4,0),IF(V1008&gt;1,VLOOKUP(VALUE(W1008),'REB BEV MIN MKUP'!O:Q,3,0),0)))),0)</f>
        <v>0</v>
      </c>
      <c r="AE1008" s="62" t="str">
        <f t="shared" si="543"/>
        <v/>
      </c>
      <c r="AF1008" s="63" t="str">
        <f t="shared" si="544"/>
        <v/>
      </c>
      <c r="AG1008" s="64" t="str">
        <f t="shared" si="545"/>
        <v/>
      </c>
      <c r="AH1008" s="65" t="str">
        <f t="shared" si="546"/>
        <v/>
      </c>
      <c r="AI1008" s="66" t="str">
        <f>IF(AE:AE="","",IF(R1008="Refreshment Beverage",AK1008*(Rates!J$19/100),ROUND(SUM(AH1008*(Rates!$J$8/100)),4)))</f>
        <v/>
      </c>
      <c r="AJ1008" s="67" t="str">
        <f t="shared" si="547"/>
        <v/>
      </c>
      <c r="AK1008" s="22" t="str">
        <f t="shared" si="548"/>
        <v/>
      </c>
      <c r="AL1008" s="62" t="str">
        <f t="shared" si="549"/>
        <v/>
      </c>
      <c r="AM1008" s="63" t="str">
        <f>IF(AS1008="","",IF(R1008="Refreshment Beverage",ROUND(AS1008*Rates!K$19,4),ROUND(AO1008*(VLOOKUP(VALUE(Q1008),Rates!G$4:L$12,3,0)),4)))</f>
        <v/>
      </c>
      <c r="AN1008" s="68" t="str">
        <f>IF(AS1008="","",IF(R1008="Refreshment Beverage",AS1008*(Rates!J$19/100),MAX(AM1008,AB1008)))</f>
        <v/>
      </c>
      <c r="AO1008" s="69" t="str">
        <f t="shared" si="550"/>
        <v/>
      </c>
      <c r="AP1008" s="69" t="str">
        <f t="shared" si="551"/>
        <v/>
      </c>
      <c r="AQ1008" s="70" t="str">
        <f>IF(AS1008="","",IF(R1008="Refreshment Beverage",ROUND(SUM(VLOOKUP(Q:Q,Rates!G$15:L$19,3,0)*(AS1008-Y1008-Z1008-AA1008)),4),ROUND(SUM(Rates!$K$8*AS1008),4)))</f>
        <v/>
      </c>
      <c r="AR1008" s="66" t="str">
        <f t="shared" si="552"/>
        <v/>
      </c>
      <c r="AS1008" s="22" t="str">
        <f t="shared" si="553"/>
        <v/>
      </c>
      <c r="AT1008" s="62" t="str">
        <f t="shared" si="554"/>
        <v/>
      </c>
      <c r="AU1008" s="63" t="str">
        <f>IF(AX1008="","",IF(R1008="Refreshment Beverage",ROUND((BA1008-Y1008-Z1008-AA1008)*VLOOKUP(VALUE(Q1008),Rates!G$15:L$19,3,0),4),ROUND(AW1008*(VLOOKUP(VALUE(Q1008),Rates!G:L,3,0)),4)))</f>
        <v/>
      </c>
      <c r="AV1008" s="68" t="str">
        <f t="shared" si="555"/>
        <v/>
      </c>
      <c r="AW1008" s="69" t="str">
        <f t="shared" si="556"/>
        <v/>
      </c>
      <c r="AX1008" s="65" t="str">
        <f t="shared" si="557"/>
        <v/>
      </c>
      <c r="AY1008" s="70" t="str">
        <f>IF(AX1008="","",IF(R1008="Refreshment Beverage",ROUND(SUM(AX1008*Rates!K$19),4),ROUND(SUM(AX1008*(Rates!J$8/100)),4)))</f>
        <v/>
      </c>
      <c r="AZ1008" s="67" t="str">
        <f t="shared" si="558"/>
        <v/>
      </c>
      <c r="BA1008" s="22" t="str">
        <f t="shared" si="559"/>
        <v/>
      </c>
      <c r="BD1008" s="171"/>
      <c r="BE1008" s="171"/>
      <c r="BF1008" s="171"/>
      <c r="BG1008" s="171"/>
    </row>
    <row r="1009" spans="11:59" ht="12.75" customHeight="1" x14ac:dyDescent="0.3">
      <c r="K1009" s="42" t="str">
        <f t="shared" si="531"/>
        <v/>
      </c>
      <c r="L1009" s="55" t="str">
        <f t="shared" si="532"/>
        <v/>
      </c>
      <c r="M1009" s="43" t="str">
        <f t="shared" si="533"/>
        <v/>
      </c>
      <c r="N1009" s="56" t="str" cm="1">
        <f t="array" ref="N1009">IFERROR(IF(_xlfn.SINGLE(B:B)="","",IF(R1009="Beer",SUM(LOOKUP(2,1/(Rates!$B$3:$B$5&lt;=W1009)/(Rates!$C$3:$C$5&gt;=W1009),Rates!$D$3:$D$5)*(X1009/100)*W1009),IF(R1009="Refreshment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56" t="str">
        <f t="shared" si="534"/>
        <v/>
      </c>
      <c r="P1009" s="53"/>
      <c r="Q1009" s="14" t="str">
        <f t="shared" si="535"/>
        <v/>
      </c>
      <c r="R1009" s="57" t="str">
        <f t="shared" si="536"/>
        <v/>
      </c>
      <c r="S1009" s="58" t="str">
        <f>IF(B1009="","",IF(R1009="Refreshment Beverage",VLOOKUP(VALUE(Q1009),Rates!G$15:L$19,2,0),VLOOKUP(VALUE(Q1009),Rates!G$4:L$12,2,0)))</f>
        <v/>
      </c>
      <c r="T1009" s="58" t="str">
        <f t="shared" si="537"/>
        <v/>
      </c>
      <c r="U1009" s="58" t="str">
        <f t="shared" si="538"/>
        <v/>
      </c>
      <c r="V1009" s="58" t="str">
        <f t="shared" si="539"/>
        <v/>
      </c>
      <c r="W1009" s="58" t="str">
        <f t="shared" si="540"/>
        <v/>
      </c>
      <c r="X1009" s="59" t="str">
        <f t="shared" si="541"/>
        <v/>
      </c>
      <c r="Y1009" s="60" t="str">
        <f>IF(B:B="","",IF(R1009="Refreshment Beverage",VLOOKUP(Q1009,Rates!G$15:L$19,6,0)*W1009,VLOOKUP(Q1009,Rates!G$4:L$12,6,0)*W1009))</f>
        <v/>
      </c>
      <c r="Z1009" s="60" t="str">
        <f t="shared" si="542"/>
        <v/>
      </c>
      <c r="AA1009" s="60" t="str">
        <f t="shared" si="501"/>
        <v/>
      </c>
      <c r="AB1009" s="61" t="str" cm="1">
        <f t="array" ref="AB1009">IF(_xlfn.SINGLE(B:B)="","",IF(R1009="Refreshment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61" t="str" cm="1">
        <f t="array" ref="AC1009">IF(_xlfn.SINGLE(B:B)="","",IF(R1009="Refreshment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68">
        <f>IFERROR(IF(R1009="Beer","",IF(OR(Q1009=1,Q1009=2,Q1009=3,Q1009=4),VLOOKUP(Q1009,Rates!$A$31:$B$34,2,0)*W1009,IF(V1009=1,VLOOKUP(U1009,'REB BEV MIN MKUP'!B:E,4,0),IF(V1009&gt;1,VLOOKUP(VALUE(W1009),'REB BEV MIN MKUP'!O:Q,3,0),0)))),0)</f>
        <v>0</v>
      </c>
      <c r="AE1009" s="62" t="str">
        <f t="shared" si="543"/>
        <v/>
      </c>
      <c r="AF1009" s="63" t="str">
        <f t="shared" si="544"/>
        <v/>
      </c>
      <c r="AG1009" s="64" t="str">
        <f t="shared" si="545"/>
        <v/>
      </c>
      <c r="AH1009" s="65" t="str">
        <f t="shared" si="546"/>
        <v/>
      </c>
      <c r="AI1009" s="66" t="str">
        <f>IF(AE:AE="","",IF(R1009="Refreshment Beverage",AK1009*(Rates!J$19/100),ROUND(SUM(AH1009*(Rates!$J$8/100)),4)))</f>
        <v/>
      </c>
      <c r="AJ1009" s="67" t="str">
        <f t="shared" si="547"/>
        <v/>
      </c>
      <c r="AK1009" s="22" t="str">
        <f t="shared" si="548"/>
        <v/>
      </c>
      <c r="AL1009" s="62" t="str">
        <f t="shared" si="549"/>
        <v/>
      </c>
      <c r="AM1009" s="63" t="str">
        <f>IF(AS1009="","",IF(R1009="Refreshment Beverage",ROUND(AS1009*Rates!K$19,4),ROUND(AO1009*(VLOOKUP(VALUE(Q1009),Rates!G$4:L$12,3,0)),4)))</f>
        <v/>
      </c>
      <c r="AN1009" s="68" t="str">
        <f>IF(AS1009="","",IF(R1009="Refreshment Beverage",AS1009*(Rates!J$19/100),MAX(AM1009,AB1009)))</f>
        <v/>
      </c>
      <c r="AO1009" s="69" t="str">
        <f t="shared" si="550"/>
        <v/>
      </c>
      <c r="AP1009" s="69" t="str">
        <f t="shared" si="551"/>
        <v/>
      </c>
      <c r="AQ1009" s="70" t="str">
        <f>IF(AS1009="","",IF(R1009="Refreshment Beverage",ROUND(SUM(VLOOKUP(Q:Q,Rates!G$15:L$19,3,0)*(AS1009-Y1009-Z1009-AA1009)),4),ROUND(SUM(Rates!$K$8*AS1009),4)))</f>
        <v/>
      </c>
      <c r="AR1009" s="66" t="str">
        <f t="shared" si="552"/>
        <v/>
      </c>
      <c r="AS1009" s="22" t="str">
        <f t="shared" si="553"/>
        <v/>
      </c>
      <c r="AT1009" s="62" t="str">
        <f t="shared" si="554"/>
        <v/>
      </c>
      <c r="AU1009" s="63" t="str">
        <f>IF(AX1009="","",IF(R1009="Refreshment Beverage",ROUND((BA1009-Y1009-Z1009-AA1009)*VLOOKUP(VALUE(Q1009),Rates!G$15:L$19,3,0),4),ROUND(AW1009*(VLOOKUP(VALUE(Q1009),Rates!G:L,3,0)),4)))</f>
        <v/>
      </c>
      <c r="AV1009" s="68" t="str">
        <f t="shared" si="555"/>
        <v/>
      </c>
      <c r="AW1009" s="69" t="str">
        <f t="shared" si="556"/>
        <v/>
      </c>
      <c r="AX1009" s="65" t="str">
        <f t="shared" si="557"/>
        <v/>
      </c>
      <c r="AY1009" s="70" t="str">
        <f>IF(AX1009="","",IF(R1009="Refreshment Beverage",ROUND(SUM(AX1009*Rates!K$19),4),ROUND(SUM(AX1009*(Rates!J$8/100)),4)))</f>
        <v/>
      </c>
      <c r="AZ1009" s="67" t="str">
        <f t="shared" si="558"/>
        <v/>
      </c>
      <c r="BA1009" s="22" t="str">
        <f t="shared" si="559"/>
        <v/>
      </c>
      <c r="BD1009" s="171"/>
      <c r="BE1009" s="171"/>
      <c r="BF1009" s="171"/>
      <c r="BG1009" s="171"/>
    </row>
    <row r="1010" spans="11:59" ht="12.75" customHeight="1" x14ac:dyDescent="0.3">
      <c r="K1010" s="42" t="str">
        <f t="shared" si="531"/>
        <v/>
      </c>
      <c r="L1010" s="55" t="str">
        <f t="shared" si="532"/>
        <v/>
      </c>
      <c r="M1010" s="43" t="str">
        <f t="shared" si="533"/>
        <v/>
      </c>
      <c r="N1010" s="56" t="str" cm="1">
        <f t="array" ref="N1010">IFERROR(IF(_xlfn.SINGLE(B:B)="","",IF(R1010="Beer",SUM(LOOKUP(2,1/(Rates!$B$3:$B$5&lt;=W1010)/(Rates!$C$3:$C$5&gt;=W1010),Rates!$D$3:$D$5)*(X1010/100)*W1010),IF(R1010="Refreshment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56" t="str">
        <f t="shared" si="534"/>
        <v/>
      </c>
      <c r="P1010" s="53"/>
      <c r="Q1010" s="14" t="str">
        <f t="shared" si="535"/>
        <v/>
      </c>
      <c r="R1010" s="57" t="str">
        <f t="shared" si="536"/>
        <v/>
      </c>
      <c r="S1010" s="58" t="str">
        <f>IF(B1010="","",IF(R1010="Refreshment Beverage",VLOOKUP(VALUE(Q1010),Rates!G$15:L$19,2,0),VLOOKUP(VALUE(Q1010),Rates!G$4:L$12,2,0)))</f>
        <v/>
      </c>
      <c r="T1010" s="58" t="str">
        <f t="shared" si="537"/>
        <v/>
      </c>
      <c r="U1010" s="58" t="str">
        <f t="shared" si="538"/>
        <v/>
      </c>
      <c r="V1010" s="58" t="str">
        <f t="shared" si="539"/>
        <v/>
      </c>
      <c r="W1010" s="58" t="str">
        <f t="shared" si="540"/>
        <v/>
      </c>
      <c r="X1010" s="59" t="str">
        <f t="shared" si="541"/>
        <v/>
      </c>
      <c r="Y1010" s="60" t="str">
        <f>IF(B:B="","",IF(R1010="Refreshment Beverage",VLOOKUP(Q1010,Rates!G$15:L$19,6,0)*W1010,VLOOKUP(Q1010,Rates!G$4:L$12,6,0)*W1010))</f>
        <v/>
      </c>
      <c r="Z1010" s="60" t="str">
        <f t="shared" si="542"/>
        <v/>
      </c>
      <c r="AA1010" s="60" t="str">
        <f t="shared" si="501"/>
        <v/>
      </c>
      <c r="AB1010" s="61" t="str" cm="1">
        <f t="array" ref="AB1010">IF(_xlfn.SINGLE(B:B)="","",IF(R1010="Refreshment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61" t="str" cm="1">
        <f t="array" ref="AC1010">IF(_xlfn.SINGLE(B:B)="","",IF(R1010="Refreshment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68">
        <f>IFERROR(IF(R1010="Beer","",IF(OR(Q1010=1,Q1010=2,Q1010=3,Q1010=4),VLOOKUP(Q1010,Rates!$A$31:$B$34,2,0)*W1010,IF(V1010=1,VLOOKUP(U1010,'REB BEV MIN MKUP'!B:E,4,0),IF(V1010&gt;1,VLOOKUP(VALUE(W1010),'REB BEV MIN MKUP'!O:Q,3,0),0)))),0)</f>
        <v>0</v>
      </c>
      <c r="AE1010" s="62" t="str">
        <f t="shared" si="543"/>
        <v/>
      </c>
      <c r="AF1010" s="63" t="str">
        <f t="shared" si="544"/>
        <v/>
      </c>
      <c r="AG1010" s="64" t="str">
        <f t="shared" si="545"/>
        <v/>
      </c>
      <c r="AH1010" s="65" t="str">
        <f t="shared" si="546"/>
        <v/>
      </c>
      <c r="AI1010" s="66" t="str">
        <f>IF(AE:AE="","",IF(R1010="Refreshment Beverage",AK1010*(Rates!J$19/100),ROUND(SUM(AH1010*(Rates!$J$8/100)),4)))</f>
        <v/>
      </c>
      <c r="AJ1010" s="67" t="str">
        <f t="shared" si="547"/>
        <v/>
      </c>
      <c r="AK1010" s="22" t="str">
        <f t="shared" si="548"/>
        <v/>
      </c>
      <c r="AL1010" s="62" t="str">
        <f t="shared" si="549"/>
        <v/>
      </c>
      <c r="AM1010" s="63" t="str">
        <f>IF(AS1010="","",IF(R1010="Refreshment Beverage",ROUND(AS1010*Rates!K$19,4),ROUND(AO1010*(VLOOKUP(VALUE(Q1010),Rates!G$4:L$12,3,0)),4)))</f>
        <v/>
      </c>
      <c r="AN1010" s="68" t="str">
        <f>IF(AS1010="","",IF(R1010="Refreshment Beverage",AS1010*(Rates!J$19/100),MAX(AM1010,AB1010)))</f>
        <v/>
      </c>
      <c r="AO1010" s="69" t="str">
        <f t="shared" si="550"/>
        <v/>
      </c>
      <c r="AP1010" s="69" t="str">
        <f t="shared" si="551"/>
        <v/>
      </c>
      <c r="AQ1010" s="70" t="str">
        <f>IF(AS1010="","",IF(R1010="Refreshment Beverage",ROUND(SUM(VLOOKUP(Q:Q,Rates!G$15:L$19,3,0)*(AS1010-Y1010-Z1010-AA1010)),4),ROUND(SUM(Rates!$K$8*AS1010),4)))</f>
        <v/>
      </c>
      <c r="AR1010" s="66" t="str">
        <f t="shared" si="552"/>
        <v/>
      </c>
      <c r="AS1010" s="22" t="str">
        <f t="shared" si="553"/>
        <v/>
      </c>
      <c r="AT1010" s="62" t="str">
        <f t="shared" si="554"/>
        <v/>
      </c>
      <c r="AU1010" s="63" t="str">
        <f>IF(AX1010="","",IF(R1010="Refreshment Beverage",ROUND((BA1010-Y1010-Z1010-AA1010)*VLOOKUP(VALUE(Q1010),Rates!G$15:L$19,3,0),4),ROUND(AW1010*(VLOOKUP(VALUE(Q1010),Rates!G:L,3,0)),4)))</f>
        <v/>
      </c>
      <c r="AV1010" s="68" t="str">
        <f t="shared" si="555"/>
        <v/>
      </c>
      <c r="AW1010" s="69" t="str">
        <f t="shared" si="556"/>
        <v/>
      </c>
      <c r="AX1010" s="65" t="str">
        <f t="shared" si="557"/>
        <v/>
      </c>
      <c r="AY1010" s="70" t="str">
        <f>IF(AX1010="","",IF(R1010="Refreshment Beverage",ROUND(SUM(AX1010*Rates!K$19),4),ROUND(SUM(AX1010*(Rates!J$8/100)),4)))</f>
        <v/>
      </c>
      <c r="AZ1010" s="67" t="str">
        <f t="shared" si="558"/>
        <v/>
      </c>
      <c r="BA1010" s="22" t="str">
        <f t="shared" si="559"/>
        <v/>
      </c>
      <c r="BD1010" s="171"/>
      <c r="BE1010" s="171"/>
      <c r="BF1010" s="171"/>
      <c r="BG1010" s="171"/>
    </row>
    <row r="1011" spans="11:59" ht="12.75" customHeight="1" x14ac:dyDescent="0.3">
      <c r="K1011" s="42" t="str">
        <f t="shared" si="531"/>
        <v/>
      </c>
      <c r="L1011" s="55" t="str">
        <f t="shared" si="532"/>
        <v/>
      </c>
      <c r="M1011" s="43" t="str">
        <f t="shared" si="533"/>
        <v/>
      </c>
      <c r="N1011" s="56" t="str" cm="1">
        <f t="array" ref="N1011">IFERROR(IF(_xlfn.SINGLE(B:B)="","",IF(R1011="Beer",SUM(LOOKUP(2,1/(Rates!$B$3:$B$5&lt;=W1011)/(Rates!$C$3:$C$5&gt;=W1011),Rates!$D$3:$D$5)*(X1011/100)*W1011),IF(R1011="Refreshment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56" t="str">
        <f t="shared" si="534"/>
        <v/>
      </c>
      <c r="P1011" s="53"/>
      <c r="Q1011" s="14" t="str">
        <f t="shared" si="535"/>
        <v/>
      </c>
      <c r="R1011" s="57" t="str">
        <f t="shared" si="536"/>
        <v/>
      </c>
      <c r="S1011" s="58" t="str">
        <f>IF(B1011="","",IF(R1011="Refreshment Beverage",VLOOKUP(VALUE(Q1011),Rates!G$15:L$19,2,0),VLOOKUP(VALUE(Q1011),Rates!G$4:L$12,2,0)))</f>
        <v/>
      </c>
      <c r="T1011" s="58" t="str">
        <f t="shared" si="537"/>
        <v/>
      </c>
      <c r="U1011" s="58" t="str">
        <f t="shared" si="538"/>
        <v/>
      </c>
      <c r="V1011" s="58" t="str">
        <f t="shared" si="539"/>
        <v/>
      </c>
      <c r="W1011" s="58" t="str">
        <f t="shared" si="540"/>
        <v/>
      </c>
      <c r="X1011" s="59" t="str">
        <f t="shared" si="541"/>
        <v/>
      </c>
      <c r="Y1011" s="60" t="str">
        <f>IF(B:B="","",IF(R1011="Refreshment Beverage",VLOOKUP(Q1011,Rates!G$15:L$19,6,0)*W1011,VLOOKUP(Q1011,Rates!G$4:L$12,6,0)*W1011))</f>
        <v/>
      </c>
      <c r="Z1011" s="60" t="str">
        <f t="shared" si="542"/>
        <v/>
      </c>
      <c r="AA1011" s="60" t="str">
        <f t="shared" si="501"/>
        <v/>
      </c>
      <c r="AB1011" s="61" t="str" cm="1">
        <f t="array" ref="AB1011">IF(_xlfn.SINGLE(B:B)="","",IF(R1011="Refreshment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61" t="str" cm="1">
        <f t="array" ref="AC1011">IF(_xlfn.SINGLE(B:B)="","",IF(R1011="Refreshment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68">
        <f>IFERROR(IF(R1011="Beer","",IF(OR(Q1011=1,Q1011=2,Q1011=3,Q1011=4),VLOOKUP(Q1011,Rates!$A$31:$B$34,2,0)*W1011,IF(V1011=1,VLOOKUP(U1011,'REB BEV MIN MKUP'!B:E,4,0),IF(V1011&gt;1,VLOOKUP(VALUE(W1011),'REB BEV MIN MKUP'!O:Q,3,0),0)))),0)</f>
        <v>0</v>
      </c>
      <c r="AE1011" s="62" t="str">
        <f t="shared" si="543"/>
        <v/>
      </c>
      <c r="AF1011" s="63" t="str">
        <f t="shared" si="544"/>
        <v/>
      </c>
      <c r="AG1011" s="64" t="str">
        <f t="shared" si="545"/>
        <v/>
      </c>
      <c r="AH1011" s="65" t="str">
        <f t="shared" si="546"/>
        <v/>
      </c>
      <c r="AI1011" s="66" t="str">
        <f>IF(AE:AE="","",IF(R1011="Refreshment Beverage",AK1011*(Rates!J$19/100),ROUND(SUM(AH1011*(Rates!$J$8/100)),4)))</f>
        <v/>
      </c>
      <c r="AJ1011" s="67" t="str">
        <f t="shared" si="547"/>
        <v/>
      </c>
      <c r="AK1011" s="22" t="str">
        <f t="shared" si="548"/>
        <v/>
      </c>
      <c r="AL1011" s="62" t="str">
        <f t="shared" si="549"/>
        <v/>
      </c>
      <c r="AM1011" s="63" t="str">
        <f>IF(AS1011="","",IF(R1011="Refreshment Beverage",ROUND(AS1011*Rates!K$19,4),ROUND(AO1011*(VLOOKUP(VALUE(Q1011),Rates!G$4:L$12,3,0)),4)))</f>
        <v/>
      </c>
      <c r="AN1011" s="68" t="str">
        <f>IF(AS1011="","",IF(R1011="Refreshment Beverage",AS1011*(Rates!J$19/100),MAX(AM1011,AB1011)))</f>
        <v/>
      </c>
      <c r="AO1011" s="69" t="str">
        <f t="shared" si="550"/>
        <v/>
      </c>
      <c r="AP1011" s="69" t="str">
        <f t="shared" si="551"/>
        <v/>
      </c>
      <c r="AQ1011" s="70" t="str">
        <f>IF(AS1011="","",IF(R1011="Refreshment Beverage",ROUND(SUM(VLOOKUP(Q:Q,Rates!G$15:L$19,3,0)*(AS1011-Y1011-Z1011-AA1011)),4),ROUND(SUM(Rates!$K$8*AS1011),4)))</f>
        <v/>
      </c>
      <c r="AR1011" s="66" t="str">
        <f t="shared" si="552"/>
        <v/>
      </c>
      <c r="AS1011" s="22" t="str">
        <f t="shared" si="553"/>
        <v/>
      </c>
      <c r="AT1011" s="62" t="str">
        <f t="shared" si="554"/>
        <v/>
      </c>
      <c r="AU1011" s="63" t="str">
        <f>IF(AX1011="","",IF(R1011="Refreshment Beverage",ROUND((BA1011-Y1011-Z1011-AA1011)*VLOOKUP(VALUE(Q1011),Rates!G$15:L$19,3,0),4),ROUND(AW1011*(VLOOKUP(VALUE(Q1011),Rates!G:L,3,0)),4)))</f>
        <v/>
      </c>
      <c r="AV1011" s="68" t="str">
        <f t="shared" si="555"/>
        <v/>
      </c>
      <c r="AW1011" s="69" t="str">
        <f t="shared" si="556"/>
        <v/>
      </c>
      <c r="AX1011" s="65" t="str">
        <f t="shared" si="557"/>
        <v/>
      </c>
      <c r="AY1011" s="70" t="str">
        <f>IF(AX1011="","",IF(R1011="Refreshment Beverage",ROUND(SUM(AX1011*Rates!K$19),4),ROUND(SUM(AX1011*(Rates!J$8/100)),4)))</f>
        <v/>
      </c>
      <c r="AZ1011" s="67" t="str">
        <f t="shared" si="558"/>
        <v/>
      </c>
      <c r="BA1011" s="22" t="str">
        <f t="shared" si="559"/>
        <v/>
      </c>
      <c r="BD1011" s="171"/>
      <c r="BE1011" s="171"/>
      <c r="BF1011" s="171"/>
      <c r="BG1011" s="171"/>
    </row>
    <row r="1012" spans="11:59" ht="12.75" customHeight="1" x14ac:dyDescent="0.3">
      <c r="K1012" s="42" t="str">
        <f t="shared" si="531"/>
        <v/>
      </c>
      <c r="L1012" s="55" t="str">
        <f t="shared" si="532"/>
        <v/>
      </c>
      <c r="M1012" s="43" t="str">
        <f t="shared" si="533"/>
        <v/>
      </c>
      <c r="N1012" s="56" t="str" cm="1">
        <f t="array" ref="N1012">IFERROR(IF(_xlfn.SINGLE(B:B)="","",IF(R1012="Beer",SUM(LOOKUP(2,1/(Rates!$B$3:$B$5&lt;=W1012)/(Rates!$C$3:$C$5&gt;=W1012),Rates!$D$3:$D$5)*(X1012/100)*W1012),IF(R1012="Refreshment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56" t="str">
        <f t="shared" si="534"/>
        <v/>
      </c>
      <c r="P1012" s="53"/>
      <c r="Q1012" s="14" t="str">
        <f t="shared" si="535"/>
        <v/>
      </c>
      <c r="R1012" s="57" t="str">
        <f t="shared" si="536"/>
        <v/>
      </c>
      <c r="S1012" s="58" t="str">
        <f>IF(B1012="","",IF(R1012="Refreshment Beverage",VLOOKUP(VALUE(Q1012),Rates!G$15:L$19,2,0),VLOOKUP(VALUE(Q1012),Rates!G$4:L$12,2,0)))</f>
        <v/>
      </c>
      <c r="T1012" s="58" t="str">
        <f t="shared" si="537"/>
        <v/>
      </c>
      <c r="U1012" s="58" t="str">
        <f t="shared" si="538"/>
        <v/>
      </c>
      <c r="V1012" s="58" t="str">
        <f t="shared" si="539"/>
        <v/>
      </c>
      <c r="W1012" s="58" t="str">
        <f t="shared" si="540"/>
        <v/>
      </c>
      <c r="X1012" s="59" t="str">
        <f t="shared" si="541"/>
        <v/>
      </c>
      <c r="Y1012" s="60" t="str">
        <f>IF(B:B="","",IF(R1012="Refreshment Beverage",VLOOKUP(Q1012,Rates!G$15:L$19,6,0)*W1012,VLOOKUP(Q1012,Rates!G$4:L$12,6,0)*W1012))</f>
        <v/>
      </c>
      <c r="Z1012" s="60" t="str">
        <f t="shared" si="542"/>
        <v/>
      </c>
      <c r="AA1012" s="60" t="str">
        <f t="shared" si="501"/>
        <v/>
      </c>
      <c r="AB1012" s="61" t="str" cm="1">
        <f t="array" ref="AB1012">IF(_xlfn.SINGLE(B:B)="","",IF(R1012="Refreshment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61" t="str" cm="1">
        <f t="array" ref="AC1012">IF(_xlfn.SINGLE(B:B)="","",IF(R1012="Refreshment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68">
        <f>IFERROR(IF(R1012="Beer","",IF(OR(Q1012=1,Q1012=2,Q1012=3,Q1012=4),VLOOKUP(Q1012,Rates!$A$31:$B$34,2,0)*W1012,IF(V1012=1,VLOOKUP(U1012,'REB BEV MIN MKUP'!B:E,4,0),IF(V1012&gt;1,VLOOKUP(VALUE(W1012),'REB BEV MIN MKUP'!O:Q,3,0),0)))),0)</f>
        <v>0</v>
      </c>
      <c r="AE1012" s="62" t="str">
        <f t="shared" si="543"/>
        <v/>
      </c>
      <c r="AF1012" s="63" t="str">
        <f t="shared" si="544"/>
        <v/>
      </c>
      <c r="AG1012" s="64" t="str">
        <f t="shared" si="545"/>
        <v/>
      </c>
      <c r="AH1012" s="65" t="str">
        <f t="shared" si="546"/>
        <v/>
      </c>
      <c r="AI1012" s="66" t="str">
        <f>IF(AE:AE="","",IF(R1012="Refreshment Beverage",AK1012*(Rates!J$19/100),ROUND(SUM(AH1012*(Rates!$J$8/100)),4)))</f>
        <v/>
      </c>
      <c r="AJ1012" s="67" t="str">
        <f t="shared" si="547"/>
        <v/>
      </c>
      <c r="AK1012" s="22" t="str">
        <f t="shared" si="548"/>
        <v/>
      </c>
      <c r="AL1012" s="62" t="str">
        <f t="shared" si="549"/>
        <v/>
      </c>
      <c r="AM1012" s="63" t="str">
        <f>IF(AS1012="","",IF(R1012="Refreshment Beverage",ROUND(AS1012*Rates!K$19,4),ROUND(AO1012*(VLOOKUP(VALUE(Q1012),Rates!G$4:L$12,3,0)),4)))</f>
        <v/>
      </c>
      <c r="AN1012" s="68" t="str">
        <f>IF(AS1012="","",IF(R1012="Refreshment Beverage",AS1012*(Rates!J$19/100),MAX(AM1012,AB1012)))</f>
        <v/>
      </c>
      <c r="AO1012" s="69" t="str">
        <f t="shared" si="550"/>
        <v/>
      </c>
      <c r="AP1012" s="69" t="str">
        <f t="shared" si="551"/>
        <v/>
      </c>
      <c r="AQ1012" s="70" t="str">
        <f>IF(AS1012="","",IF(R1012="Refreshment Beverage",ROUND(SUM(VLOOKUP(Q:Q,Rates!G$15:L$19,3,0)*(AS1012-Y1012-Z1012-AA1012)),4),ROUND(SUM(Rates!$K$8*AS1012),4)))</f>
        <v/>
      </c>
      <c r="AR1012" s="66" t="str">
        <f t="shared" si="552"/>
        <v/>
      </c>
      <c r="AS1012" s="22" t="str">
        <f t="shared" si="553"/>
        <v/>
      </c>
      <c r="AT1012" s="62" t="str">
        <f t="shared" si="554"/>
        <v/>
      </c>
      <c r="AU1012" s="63" t="str">
        <f>IF(AX1012="","",IF(R1012="Refreshment Beverage",ROUND((BA1012-Y1012-Z1012-AA1012)*VLOOKUP(VALUE(Q1012),Rates!G$15:L$19,3,0),4),ROUND(AW1012*(VLOOKUP(VALUE(Q1012),Rates!G:L,3,0)),4)))</f>
        <v/>
      </c>
      <c r="AV1012" s="68" t="str">
        <f t="shared" si="555"/>
        <v/>
      </c>
      <c r="AW1012" s="69" t="str">
        <f t="shared" si="556"/>
        <v/>
      </c>
      <c r="AX1012" s="65" t="str">
        <f t="shared" si="557"/>
        <v/>
      </c>
      <c r="AY1012" s="70" t="str">
        <f>IF(AX1012="","",IF(R1012="Refreshment Beverage",ROUND(SUM(AX1012*Rates!K$19),4),ROUND(SUM(AX1012*(Rates!J$8/100)),4)))</f>
        <v/>
      </c>
      <c r="AZ1012" s="67" t="str">
        <f t="shared" si="558"/>
        <v/>
      </c>
      <c r="BA1012" s="22" t="str">
        <f t="shared" si="559"/>
        <v/>
      </c>
      <c r="BD1012" s="171"/>
      <c r="BE1012" s="171"/>
      <c r="BF1012" s="171"/>
      <c r="BG1012" s="171"/>
    </row>
    <row r="1013" spans="11:59" ht="12.75" customHeight="1" x14ac:dyDescent="0.3">
      <c r="K1013" s="42" t="str">
        <f t="shared" si="531"/>
        <v/>
      </c>
      <c r="L1013" s="55" t="str">
        <f t="shared" si="532"/>
        <v/>
      </c>
      <c r="M1013" s="43" t="str">
        <f t="shared" si="533"/>
        <v/>
      </c>
      <c r="N1013" s="56" t="str" cm="1">
        <f t="array" ref="N1013">IFERROR(IF(_xlfn.SINGLE(B:B)="","",IF(R1013="Beer",SUM(LOOKUP(2,1/(Rates!$B$3:$B$5&lt;=W1013)/(Rates!$C$3:$C$5&gt;=W1013),Rates!$D$3:$D$5)*(X1013/100)*W1013),IF(R1013="Refreshment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56" t="str">
        <f t="shared" si="534"/>
        <v/>
      </c>
      <c r="P1013" s="53"/>
      <c r="Q1013" s="14" t="str">
        <f t="shared" si="535"/>
        <v/>
      </c>
      <c r="R1013" s="57" t="str">
        <f t="shared" si="536"/>
        <v/>
      </c>
      <c r="S1013" s="58" t="str">
        <f>IF(B1013="","",IF(R1013="Refreshment Beverage",VLOOKUP(VALUE(Q1013),Rates!G$15:L$19,2,0),VLOOKUP(VALUE(Q1013),Rates!G$4:L$12,2,0)))</f>
        <v/>
      </c>
      <c r="T1013" s="58" t="str">
        <f t="shared" si="537"/>
        <v/>
      </c>
      <c r="U1013" s="58" t="str">
        <f t="shared" si="538"/>
        <v/>
      </c>
      <c r="V1013" s="58" t="str">
        <f t="shared" si="539"/>
        <v/>
      </c>
      <c r="W1013" s="58" t="str">
        <f t="shared" si="540"/>
        <v/>
      </c>
      <c r="X1013" s="59" t="str">
        <f t="shared" si="541"/>
        <v/>
      </c>
      <c r="Y1013" s="60" t="str">
        <f>IF(B:B="","",IF(R1013="Refreshment Beverage",VLOOKUP(Q1013,Rates!G$15:L$19,6,0)*W1013,VLOOKUP(Q1013,Rates!G$4:L$12,6,0)*W1013))</f>
        <v/>
      </c>
      <c r="Z1013" s="60" t="str">
        <f t="shared" si="542"/>
        <v/>
      </c>
      <c r="AA1013" s="60" t="str">
        <f t="shared" si="501"/>
        <v/>
      </c>
      <c r="AB1013" s="61" t="str" cm="1">
        <f t="array" ref="AB1013">IF(_xlfn.SINGLE(B:B)="","",IF(R1013="Refreshment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61" t="str" cm="1">
        <f t="array" ref="AC1013">IF(_xlfn.SINGLE(B:B)="","",IF(R1013="Refreshment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68">
        <f>IFERROR(IF(R1013="Beer","",IF(OR(Q1013=1,Q1013=2,Q1013=3,Q1013=4),VLOOKUP(Q1013,Rates!$A$31:$B$34,2,0)*W1013,IF(V1013=1,VLOOKUP(U1013,'REB BEV MIN MKUP'!B:E,4,0),IF(V1013&gt;1,VLOOKUP(VALUE(W1013),'REB BEV MIN MKUP'!O:Q,3,0),0)))),0)</f>
        <v>0</v>
      </c>
      <c r="AE1013" s="62" t="str">
        <f t="shared" si="543"/>
        <v/>
      </c>
      <c r="AF1013" s="63" t="str">
        <f t="shared" si="544"/>
        <v/>
      </c>
      <c r="AG1013" s="64" t="str">
        <f t="shared" si="545"/>
        <v/>
      </c>
      <c r="AH1013" s="65" t="str">
        <f t="shared" si="546"/>
        <v/>
      </c>
      <c r="AI1013" s="66" t="str">
        <f>IF(AE:AE="","",IF(R1013="Refreshment Beverage",AK1013*(Rates!J$19/100),ROUND(SUM(AH1013*(Rates!$J$8/100)),4)))</f>
        <v/>
      </c>
      <c r="AJ1013" s="67" t="str">
        <f t="shared" si="547"/>
        <v/>
      </c>
      <c r="AK1013" s="22" t="str">
        <f t="shared" si="548"/>
        <v/>
      </c>
      <c r="AL1013" s="62" t="str">
        <f t="shared" si="549"/>
        <v/>
      </c>
      <c r="AM1013" s="63" t="str">
        <f>IF(AS1013="","",IF(R1013="Refreshment Beverage",ROUND(AS1013*Rates!K$19,4),ROUND(AO1013*(VLOOKUP(VALUE(Q1013),Rates!G$4:L$12,3,0)),4)))</f>
        <v/>
      </c>
      <c r="AN1013" s="68" t="str">
        <f>IF(AS1013="","",IF(R1013="Refreshment Beverage",AS1013*(Rates!J$19/100),MAX(AM1013,AB1013)))</f>
        <v/>
      </c>
      <c r="AO1013" s="69" t="str">
        <f t="shared" si="550"/>
        <v/>
      </c>
      <c r="AP1013" s="69" t="str">
        <f t="shared" si="551"/>
        <v/>
      </c>
      <c r="AQ1013" s="70" t="str">
        <f>IF(AS1013="","",IF(R1013="Refreshment Beverage",ROUND(SUM(VLOOKUP(Q:Q,Rates!G$15:L$19,3,0)*(AS1013-Y1013-Z1013-AA1013)),4),ROUND(SUM(Rates!$K$8*AS1013),4)))</f>
        <v/>
      </c>
      <c r="AR1013" s="66" t="str">
        <f t="shared" si="552"/>
        <v/>
      </c>
      <c r="AS1013" s="22" t="str">
        <f t="shared" si="553"/>
        <v/>
      </c>
      <c r="AT1013" s="62" t="str">
        <f t="shared" si="554"/>
        <v/>
      </c>
      <c r="AU1013" s="63" t="str">
        <f>IF(AX1013="","",IF(R1013="Refreshment Beverage",ROUND((BA1013-Y1013-Z1013-AA1013)*VLOOKUP(VALUE(Q1013),Rates!G$15:L$19,3,0),4),ROUND(AW1013*(VLOOKUP(VALUE(Q1013),Rates!G:L,3,0)),4)))</f>
        <v/>
      </c>
      <c r="AV1013" s="68" t="str">
        <f t="shared" si="555"/>
        <v/>
      </c>
      <c r="AW1013" s="69" t="str">
        <f t="shared" si="556"/>
        <v/>
      </c>
      <c r="AX1013" s="65" t="str">
        <f t="shared" si="557"/>
        <v/>
      </c>
      <c r="AY1013" s="70" t="str">
        <f>IF(AX1013="","",IF(R1013="Refreshment Beverage",ROUND(SUM(AX1013*Rates!K$19),4),ROUND(SUM(AX1013*(Rates!J$8/100)),4)))</f>
        <v/>
      </c>
      <c r="AZ1013" s="67" t="str">
        <f t="shared" si="558"/>
        <v/>
      </c>
      <c r="BA1013" s="22" t="str">
        <f t="shared" si="559"/>
        <v/>
      </c>
      <c r="BD1013" s="171"/>
      <c r="BE1013" s="171"/>
      <c r="BF1013" s="171"/>
      <c r="BG1013" s="171"/>
    </row>
    <row r="1014" spans="11:59" ht="12.75" customHeight="1" x14ac:dyDescent="0.3">
      <c r="K1014" s="42" t="str">
        <f t="shared" si="531"/>
        <v/>
      </c>
      <c r="L1014" s="55" t="str">
        <f t="shared" si="532"/>
        <v/>
      </c>
      <c r="M1014" s="43" t="str">
        <f t="shared" si="533"/>
        <v/>
      </c>
      <c r="N1014" s="56" t="str" cm="1">
        <f t="array" ref="N1014">IFERROR(IF(_xlfn.SINGLE(B:B)="","",IF(R1014="Beer",SUM(LOOKUP(2,1/(Rates!$B$3:$B$5&lt;=W1014)/(Rates!$C$3:$C$5&gt;=W1014),Rates!$D$3:$D$5)*(X1014/100)*W1014),IF(R1014="Refreshment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56" t="str">
        <f t="shared" si="534"/>
        <v/>
      </c>
      <c r="P1014" s="53"/>
      <c r="Q1014" s="14" t="str">
        <f t="shared" si="535"/>
        <v/>
      </c>
      <c r="R1014" s="57" t="str">
        <f t="shared" si="536"/>
        <v/>
      </c>
      <c r="S1014" s="58" t="str">
        <f>IF(B1014="","",IF(R1014="Refreshment Beverage",VLOOKUP(VALUE(Q1014),Rates!G$15:L$19,2,0),VLOOKUP(VALUE(Q1014),Rates!G$4:L$12,2,0)))</f>
        <v/>
      </c>
      <c r="T1014" s="58" t="str">
        <f t="shared" si="537"/>
        <v/>
      </c>
      <c r="U1014" s="58" t="str">
        <f t="shared" si="538"/>
        <v/>
      </c>
      <c r="V1014" s="58" t="str">
        <f t="shared" si="539"/>
        <v/>
      </c>
      <c r="W1014" s="58" t="str">
        <f t="shared" si="540"/>
        <v/>
      </c>
      <c r="X1014" s="59" t="str">
        <f t="shared" si="541"/>
        <v/>
      </c>
      <c r="Y1014" s="60" t="str">
        <f>IF(B:B="","",IF(R1014="Refreshment Beverage",VLOOKUP(Q1014,Rates!G$15:L$19,6,0)*W1014,VLOOKUP(Q1014,Rates!G$4:L$12,6,0)*W1014))</f>
        <v/>
      </c>
      <c r="Z1014" s="60" t="str">
        <f t="shared" si="542"/>
        <v/>
      </c>
      <c r="AA1014" s="60" t="str">
        <f t="shared" si="501"/>
        <v/>
      </c>
      <c r="AB1014" s="61" t="str" cm="1">
        <f t="array" ref="AB1014">IF(_xlfn.SINGLE(B:B)="","",IF(R1014="Refreshment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61" t="str" cm="1">
        <f t="array" ref="AC1014">IF(_xlfn.SINGLE(B:B)="","",IF(R1014="Refreshment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68">
        <f>IFERROR(IF(R1014="Beer","",IF(OR(Q1014=1,Q1014=2,Q1014=3,Q1014=4),VLOOKUP(Q1014,Rates!$A$31:$B$34,2,0)*W1014,IF(V1014=1,VLOOKUP(U1014,'REB BEV MIN MKUP'!B:E,4,0),IF(V1014&gt;1,VLOOKUP(VALUE(W1014),'REB BEV MIN MKUP'!O:Q,3,0),0)))),0)</f>
        <v>0</v>
      </c>
      <c r="AE1014" s="62" t="str">
        <f t="shared" si="543"/>
        <v/>
      </c>
      <c r="AF1014" s="63" t="str">
        <f t="shared" si="544"/>
        <v/>
      </c>
      <c r="AG1014" s="64" t="str">
        <f t="shared" si="545"/>
        <v/>
      </c>
      <c r="AH1014" s="65" t="str">
        <f t="shared" si="546"/>
        <v/>
      </c>
      <c r="AI1014" s="66" t="str">
        <f>IF(AE:AE="","",IF(R1014="Refreshment Beverage",AK1014*(Rates!J$19/100),ROUND(SUM(AH1014*(Rates!$J$8/100)),4)))</f>
        <v/>
      </c>
      <c r="AJ1014" s="67" t="str">
        <f t="shared" si="547"/>
        <v/>
      </c>
      <c r="AK1014" s="22" t="str">
        <f t="shared" si="548"/>
        <v/>
      </c>
      <c r="AL1014" s="62" t="str">
        <f t="shared" si="549"/>
        <v/>
      </c>
      <c r="AM1014" s="63" t="str">
        <f>IF(AS1014="","",IF(R1014="Refreshment Beverage",ROUND(AS1014*Rates!K$19,4),ROUND(AO1014*(VLOOKUP(VALUE(Q1014),Rates!G$4:L$12,3,0)),4)))</f>
        <v/>
      </c>
      <c r="AN1014" s="68" t="str">
        <f>IF(AS1014="","",IF(R1014="Refreshment Beverage",AS1014*(Rates!J$19/100),MAX(AM1014,AB1014)))</f>
        <v/>
      </c>
      <c r="AO1014" s="69" t="str">
        <f t="shared" si="550"/>
        <v/>
      </c>
      <c r="AP1014" s="69" t="str">
        <f t="shared" si="551"/>
        <v/>
      </c>
      <c r="AQ1014" s="70" t="str">
        <f>IF(AS1014="","",IF(R1014="Refreshment Beverage",ROUND(SUM(VLOOKUP(Q:Q,Rates!G$15:L$19,3,0)*(AS1014-Y1014-Z1014-AA1014)),4),ROUND(SUM(Rates!$K$8*AS1014),4)))</f>
        <v/>
      </c>
      <c r="AR1014" s="66" t="str">
        <f t="shared" si="552"/>
        <v/>
      </c>
      <c r="AS1014" s="22" t="str">
        <f t="shared" si="553"/>
        <v/>
      </c>
      <c r="AT1014" s="62" t="str">
        <f t="shared" si="554"/>
        <v/>
      </c>
      <c r="AU1014" s="63" t="str">
        <f>IF(AX1014="","",IF(R1014="Refreshment Beverage",ROUND((BA1014-Y1014-Z1014-AA1014)*VLOOKUP(VALUE(Q1014),Rates!G$15:L$19,3,0),4),ROUND(AW1014*(VLOOKUP(VALUE(Q1014),Rates!G:L,3,0)),4)))</f>
        <v/>
      </c>
      <c r="AV1014" s="68" t="str">
        <f t="shared" si="555"/>
        <v/>
      </c>
      <c r="AW1014" s="69" t="str">
        <f t="shared" si="556"/>
        <v/>
      </c>
      <c r="AX1014" s="65" t="str">
        <f t="shared" si="557"/>
        <v/>
      </c>
      <c r="AY1014" s="70" t="str">
        <f>IF(AX1014="","",IF(R1014="Refreshment Beverage",ROUND(SUM(AX1014*Rates!K$19),4),ROUND(SUM(AX1014*(Rates!J$8/100)),4)))</f>
        <v/>
      </c>
      <c r="AZ1014" s="67" t="str">
        <f t="shared" si="558"/>
        <v/>
      </c>
      <c r="BA1014" s="22" t="str">
        <f t="shared" si="559"/>
        <v/>
      </c>
      <c r="BD1014" s="171"/>
      <c r="BE1014" s="171"/>
      <c r="BF1014" s="171"/>
      <c r="BG1014" s="171"/>
    </row>
    <row r="1015" spans="11:59" ht="12.75" customHeight="1" x14ac:dyDescent="0.3">
      <c r="K1015" s="42" t="str">
        <f t="shared" si="531"/>
        <v/>
      </c>
      <c r="L1015" s="55" t="str">
        <f t="shared" si="532"/>
        <v/>
      </c>
      <c r="M1015" s="43" t="str">
        <f t="shared" si="533"/>
        <v/>
      </c>
      <c r="N1015" s="56" t="str" cm="1">
        <f t="array" ref="N1015">IFERROR(IF(_xlfn.SINGLE(B:B)="","",IF(R1015="Beer",SUM(LOOKUP(2,1/(Rates!$B$3:$B$5&lt;=W1015)/(Rates!$C$3:$C$5&gt;=W1015),Rates!$D$3:$D$5)*(X1015/100)*W1015),IF(R1015="Refreshment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56" t="str">
        <f t="shared" si="534"/>
        <v/>
      </c>
      <c r="P1015" s="53"/>
      <c r="Q1015" s="14" t="str">
        <f t="shared" si="535"/>
        <v/>
      </c>
      <c r="R1015" s="57" t="str">
        <f t="shared" si="536"/>
        <v/>
      </c>
      <c r="S1015" s="58" t="str">
        <f>IF(B1015="","",IF(R1015="Refreshment Beverage",VLOOKUP(VALUE(Q1015),Rates!G$15:L$19,2,0),VLOOKUP(VALUE(Q1015),Rates!G$4:L$12,2,0)))</f>
        <v/>
      </c>
      <c r="T1015" s="58" t="str">
        <f t="shared" si="537"/>
        <v/>
      </c>
      <c r="U1015" s="58" t="str">
        <f t="shared" si="538"/>
        <v/>
      </c>
      <c r="V1015" s="58" t="str">
        <f t="shared" si="539"/>
        <v/>
      </c>
      <c r="W1015" s="58" t="str">
        <f t="shared" si="540"/>
        <v/>
      </c>
      <c r="X1015" s="59" t="str">
        <f t="shared" si="541"/>
        <v/>
      </c>
      <c r="Y1015" s="60" t="str">
        <f>IF(B:B="","",IF(R1015="Refreshment Beverage",VLOOKUP(Q1015,Rates!G$15:L$19,6,0)*W1015,VLOOKUP(Q1015,Rates!G$4:L$12,6,0)*W1015))</f>
        <v/>
      </c>
      <c r="Z1015" s="60" t="str">
        <f t="shared" si="542"/>
        <v/>
      </c>
      <c r="AA1015" s="60" t="str">
        <f t="shared" si="501"/>
        <v/>
      </c>
      <c r="AB1015" s="61" t="str" cm="1">
        <f t="array" ref="AB1015">IF(_xlfn.SINGLE(B:B)="","",IF(R1015="Refreshment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61" t="str" cm="1">
        <f t="array" ref="AC1015">IF(_xlfn.SINGLE(B:B)="","",IF(R1015="Refreshment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68">
        <f>IFERROR(IF(R1015="Beer","",IF(OR(Q1015=1,Q1015=2,Q1015=3,Q1015=4),VLOOKUP(Q1015,Rates!$A$31:$B$34,2,0)*W1015,IF(V1015=1,VLOOKUP(U1015,'REB BEV MIN MKUP'!B:E,4,0),IF(V1015&gt;1,VLOOKUP(VALUE(W1015),'REB BEV MIN MKUP'!O:Q,3,0),0)))),0)</f>
        <v>0</v>
      </c>
      <c r="AE1015" s="62" t="str">
        <f t="shared" si="543"/>
        <v/>
      </c>
      <c r="AF1015" s="63" t="str">
        <f t="shared" si="544"/>
        <v/>
      </c>
      <c r="AG1015" s="64" t="str">
        <f t="shared" si="545"/>
        <v/>
      </c>
      <c r="AH1015" s="65" t="str">
        <f t="shared" si="546"/>
        <v/>
      </c>
      <c r="AI1015" s="66" t="str">
        <f>IF(AE:AE="","",IF(R1015="Refreshment Beverage",AK1015*(Rates!J$19/100),ROUND(SUM(AH1015*(Rates!$J$8/100)),4)))</f>
        <v/>
      </c>
      <c r="AJ1015" s="67" t="str">
        <f t="shared" si="547"/>
        <v/>
      </c>
      <c r="AK1015" s="22" t="str">
        <f t="shared" si="548"/>
        <v/>
      </c>
      <c r="AL1015" s="62" t="str">
        <f t="shared" si="549"/>
        <v/>
      </c>
      <c r="AM1015" s="63" t="str">
        <f>IF(AS1015="","",IF(R1015="Refreshment Beverage",ROUND(AS1015*Rates!K$19,4),ROUND(AO1015*(VLOOKUP(VALUE(Q1015),Rates!G$4:L$12,3,0)),4)))</f>
        <v/>
      </c>
      <c r="AN1015" s="68" t="str">
        <f>IF(AS1015="","",IF(R1015="Refreshment Beverage",AS1015*(Rates!J$19/100),MAX(AM1015,AB1015)))</f>
        <v/>
      </c>
      <c r="AO1015" s="69" t="str">
        <f t="shared" si="550"/>
        <v/>
      </c>
      <c r="AP1015" s="69" t="str">
        <f t="shared" si="551"/>
        <v/>
      </c>
      <c r="AQ1015" s="70" t="str">
        <f>IF(AS1015="","",IF(R1015="Refreshment Beverage",ROUND(SUM(VLOOKUP(Q:Q,Rates!G$15:L$19,3,0)*(AS1015-Y1015-Z1015-AA1015)),4),ROUND(SUM(Rates!$K$8*AS1015),4)))</f>
        <v/>
      </c>
      <c r="AR1015" s="66" t="str">
        <f t="shared" si="552"/>
        <v/>
      </c>
      <c r="AS1015" s="22" t="str">
        <f t="shared" si="553"/>
        <v/>
      </c>
      <c r="AT1015" s="62" t="str">
        <f t="shared" si="554"/>
        <v/>
      </c>
      <c r="AU1015" s="63" t="str">
        <f>IF(AX1015="","",IF(R1015="Refreshment Beverage",ROUND((BA1015-Y1015-Z1015-AA1015)*VLOOKUP(VALUE(Q1015),Rates!G$15:L$19,3,0),4),ROUND(AW1015*(VLOOKUP(VALUE(Q1015),Rates!G:L,3,0)),4)))</f>
        <v/>
      </c>
      <c r="AV1015" s="68" t="str">
        <f t="shared" si="555"/>
        <v/>
      </c>
      <c r="AW1015" s="69" t="str">
        <f t="shared" si="556"/>
        <v/>
      </c>
      <c r="AX1015" s="65" t="str">
        <f t="shared" si="557"/>
        <v/>
      </c>
      <c r="AY1015" s="70" t="str">
        <f>IF(AX1015="","",IF(R1015="Refreshment Beverage",ROUND(SUM(AX1015*Rates!K$19),4),ROUND(SUM(AX1015*(Rates!J$8/100)),4)))</f>
        <v/>
      </c>
      <c r="AZ1015" s="67" t="str">
        <f t="shared" si="558"/>
        <v/>
      </c>
      <c r="BA1015" s="22" t="str">
        <f t="shared" si="559"/>
        <v/>
      </c>
      <c r="BD1015" s="171"/>
      <c r="BE1015" s="171"/>
      <c r="BF1015" s="171"/>
      <c r="BG1015" s="171"/>
    </row>
    <row r="1016" spans="11:59" ht="12.75" customHeight="1" x14ac:dyDescent="0.3">
      <c r="K1016" s="42" t="str">
        <f t="shared" si="531"/>
        <v/>
      </c>
      <c r="L1016" s="55" t="str">
        <f t="shared" si="532"/>
        <v/>
      </c>
      <c r="M1016" s="43" t="str">
        <f t="shared" si="533"/>
        <v/>
      </c>
      <c r="N1016" s="56" t="str" cm="1">
        <f t="array" ref="N1016">IFERROR(IF(_xlfn.SINGLE(B:B)="","",IF(R1016="Beer",SUM(LOOKUP(2,1/(Rates!$B$3:$B$5&lt;=W1016)/(Rates!$C$3:$C$5&gt;=W1016),Rates!$D$3:$D$5)*(X1016/100)*W1016),IF(R1016="Refreshment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56" t="str">
        <f t="shared" si="534"/>
        <v/>
      </c>
      <c r="P1016" s="53"/>
      <c r="Q1016" s="14" t="str">
        <f t="shared" si="535"/>
        <v/>
      </c>
      <c r="R1016" s="57" t="str">
        <f t="shared" si="536"/>
        <v/>
      </c>
      <c r="S1016" s="58" t="str">
        <f>IF(B1016="","",IF(R1016="Refreshment Beverage",VLOOKUP(VALUE(Q1016),Rates!G$15:L$19,2,0),VLOOKUP(VALUE(Q1016),Rates!G$4:L$12,2,0)))</f>
        <v/>
      </c>
      <c r="T1016" s="58" t="str">
        <f t="shared" si="537"/>
        <v/>
      </c>
      <c r="U1016" s="58" t="str">
        <f t="shared" si="538"/>
        <v/>
      </c>
      <c r="V1016" s="58" t="str">
        <f t="shared" si="539"/>
        <v/>
      </c>
      <c r="W1016" s="58" t="str">
        <f t="shared" si="540"/>
        <v/>
      </c>
      <c r="X1016" s="59" t="str">
        <f t="shared" si="541"/>
        <v/>
      </c>
      <c r="Y1016" s="60" t="str">
        <f>IF(B:B="","",IF(R1016="Refreshment Beverage",VLOOKUP(Q1016,Rates!G$15:L$19,6,0)*W1016,VLOOKUP(Q1016,Rates!G$4:L$12,6,0)*W1016))</f>
        <v/>
      </c>
      <c r="Z1016" s="60" t="str">
        <f t="shared" si="542"/>
        <v/>
      </c>
      <c r="AA1016" s="60" t="str">
        <f t="shared" si="501"/>
        <v/>
      </c>
      <c r="AB1016" s="61" t="str" cm="1">
        <f t="array" ref="AB1016">IF(_xlfn.SINGLE(B:B)="","",IF(R1016="Refreshment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61" t="str" cm="1">
        <f t="array" ref="AC1016">IF(_xlfn.SINGLE(B:B)="","",IF(R1016="Refreshment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68">
        <f>IFERROR(IF(R1016="Beer","",IF(OR(Q1016=1,Q1016=2,Q1016=3,Q1016=4),VLOOKUP(Q1016,Rates!$A$31:$B$34,2,0)*W1016,IF(V1016=1,VLOOKUP(U1016,'REB BEV MIN MKUP'!B:E,4,0),IF(V1016&gt;1,VLOOKUP(VALUE(W1016),'REB BEV MIN MKUP'!O:Q,3,0),0)))),0)</f>
        <v>0</v>
      </c>
      <c r="AE1016" s="62" t="str">
        <f t="shared" si="543"/>
        <v/>
      </c>
      <c r="AF1016" s="63" t="str">
        <f t="shared" si="544"/>
        <v/>
      </c>
      <c r="AG1016" s="64" t="str">
        <f t="shared" si="545"/>
        <v/>
      </c>
      <c r="AH1016" s="65" t="str">
        <f t="shared" si="546"/>
        <v/>
      </c>
      <c r="AI1016" s="66" t="str">
        <f>IF(AE:AE="","",IF(R1016="Refreshment Beverage",AK1016*(Rates!J$19/100),ROUND(SUM(AH1016*(Rates!$J$8/100)),4)))</f>
        <v/>
      </c>
      <c r="AJ1016" s="67" t="str">
        <f t="shared" si="547"/>
        <v/>
      </c>
      <c r="AK1016" s="22" t="str">
        <f t="shared" si="548"/>
        <v/>
      </c>
      <c r="AL1016" s="62" t="str">
        <f t="shared" si="549"/>
        <v/>
      </c>
      <c r="AM1016" s="63" t="str">
        <f>IF(AS1016="","",IF(R1016="Refreshment Beverage",ROUND(AS1016*Rates!K$19,4),ROUND(AO1016*(VLOOKUP(VALUE(Q1016),Rates!G$4:L$12,3,0)),4)))</f>
        <v/>
      </c>
      <c r="AN1016" s="68" t="str">
        <f>IF(AS1016="","",IF(R1016="Refreshment Beverage",AS1016*(Rates!J$19/100),MAX(AM1016,AB1016)))</f>
        <v/>
      </c>
      <c r="AO1016" s="69" t="str">
        <f t="shared" si="550"/>
        <v/>
      </c>
      <c r="AP1016" s="69" t="str">
        <f t="shared" si="551"/>
        <v/>
      </c>
      <c r="AQ1016" s="70" t="str">
        <f>IF(AS1016="","",IF(R1016="Refreshment Beverage",ROUND(SUM(VLOOKUP(Q:Q,Rates!G$15:L$19,3,0)*(AS1016-Y1016-Z1016-AA1016)),4),ROUND(SUM(Rates!$K$8*AS1016),4)))</f>
        <v/>
      </c>
      <c r="AR1016" s="66" t="str">
        <f t="shared" si="552"/>
        <v/>
      </c>
      <c r="AS1016" s="22" t="str">
        <f t="shared" si="553"/>
        <v/>
      </c>
      <c r="AT1016" s="62" t="str">
        <f t="shared" si="554"/>
        <v/>
      </c>
      <c r="AU1016" s="63" t="str">
        <f>IF(AX1016="","",IF(R1016="Refreshment Beverage",ROUND((BA1016-Y1016-Z1016-AA1016)*VLOOKUP(VALUE(Q1016),Rates!G$15:L$19,3,0),4),ROUND(AW1016*(VLOOKUP(VALUE(Q1016),Rates!G:L,3,0)),4)))</f>
        <v/>
      </c>
      <c r="AV1016" s="68" t="str">
        <f t="shared" si="555"/>
        <v/>
      </c>
      <c r="AW1016" s="69" t="str">
        <f t="shared" si="556"/>
        <v/>
      </c>
      <c r="AX1016" s="65" t="str">
        <f t="shared" si="557"/>
        <v/>
      </c>
      <c r="AY1016" s="70" t="str">
        <f>IF(AX1016="","",IF(R1016="Refreshment Beverage",ROUND(SUM(AX1016*Rates!K$19),4),ROUND(SUM(AX1016*(Rates!J$8/100)),4)))</f>
        <v/>
      </c>
      <c r="AZ1016" s="67" t="str">
        <f t="shared" si="558"/>
        <v/>
      </c>
      <c r="BA1016" s="22" t="str">
        <f t="shared" si="559"/>
        <v/>
      </c>
      <c r="BD1016" s="171"/>
      <c r="BE1016" s="171"/>
      <c r="BF1016" s="171"/>
      <c r="BG1016" s="171"/>
    </row>
    <row r="1017" spans="11:59" ht="12.75" customHeight="1" x14ac:dyDescent="0.3">
      <c r="K1017" s="42" t="str">
        <f t="shared" si="531"/>
        <v/>
      </c>
      <c r="L1017" s="55" t="str">
        <f t="shared" si="532"/>
        <v/>
      </c>
      <c r="M1017" s="43" t="str">
        <f t="shared" si="533"/>
        <v/>
      </c>
      <c r="N1017" s="56" t="str" cm="1">
        <f t="array" ref="N1017">IFERROR(IF(_xlfn.SINGLE(B:B)="","",IF(R1017="Beer",SUM(LOOKUP(2,1/(Rates!$B$3:$B$5&lt;=W1017)/(Rates!$C$3:$C$5&gt;=W1017),Rates!$D$3:$D$5)*(X1017/100)*W1017),IF(R1017="Refreshment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56" t="str">
        <f t="shared" si="534"/>
        <v/>
      </c>
      <c r="P1017" s="53"/>
      <c r="Q1017" s="14" t="str">
        <f t="shared" si="535"/>
        <v/>
      </c>
      <c r="R1017" s="57" t="str">
        <f t="shared" si="536"/>
        <v/>
      </c>
      <c r="S1017" s="58" t="str">
        <f>IF(B1017="","",IF(R1017="Refreshment Beverage",VLOOKUP(VALUE(Q1017),Rates!G$15:L$19,2,0),VLOOKUP(VALUE(Q1017),Rates!G$4:L$12,2,0)))</f>
        <v/>
      </c>
      <c r="T1017" s="58" t="str">
        <f t="shared" si="537"/>
        <v/>
      </c>
      <c r="U1017" s="58" t="str">
        <f t="shared" si="538"/>
        <v/>
      </c>
      <c r="V1017" s="58" t="str">
        <f t="shared" si="539"/>
        <v/>
      </c>
      <c r="W1017" s="58" t="str">
        <f t="shared" si="540"/>
        <v/>
      </c>
      <c r="X1017" s="59" t="str">
        <f t="shared" si="541"/>
        <v/>
      </c>
      <c r="Y1017" s="60" t="str">
        <f>IF(B:B="","",IF(R1017="Refreshment Beverage",VLOOKUP(Q1017,Rates!G$15:L$19,6,0)*W1017,VLOOKUP(Q1017,Rates!G$4:L$12,6,0)*W1017))</f>
        <v/>
      </c>
      <c r="Z1017" s="60" t="str">
        <f t="shared" si="542"/>
        <v/>
      </c>
      <c r="AA1017" s="60" t="str">
        <f t="shared" si="501"/>
        <v/>
      </c>
      <c r="AB1017" s="61" t="str" cm="1">
        <f t="array" ref="AB1017">IF(_xlfn.SINGLE(B:B)="","",IF(R1017="Refreshment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61" t="str" cm="1">
        <f t="array" ref="AC1017">IF(_xlfn.SINGLE(B:B)="","",IF(R1017="Refreshment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68">
        <f>IFERROR(IF(R1017="Beer","",IF(OR(Q1017=1,Q1017=2,Q1017=3,Q1017=4),VLOOKUP(Q1017,Rates!$A$31:$B$34,2,0)*W1017,IF(V1017=1,VLOOKUP(U1017,'REB BEV MIN MKUP'!B:E,4,0),IF(V1017&gt;1,VLOOKUP(VALUE(W1017),'REB BEV MIN MKUP'!O:Q,3,0),0)))),0)</f>
        <v>0</v>
      </c>
      <c r="AE1017" s="62" t="str">
        <f t="shared" si="543"/>
        <v/>
      </c>
      <c r="AF1017" s="63" t="str">
        <f t="shared" si="544"/>
        <v/>
      </c>
      <c r="AG1017" s="64" t="str">
        <f t="shared" si="545"/>
        <v/>
      </c>
      <c r="AH1017" s="65" t="str">
        <f t="shared" si="546"/>
        <v/>
      </c>
      <c r="AI1017" s="66" t="str">
        <f>IF(AE:AE="","",IF(R1017="Refreshment Beverage",AK1017*(Rates!J$19/100),ROUND(SUM(AH1017*(Rates!$J$8/100)),4)))</f>
        <v/>
      </c>
      <c r="AJ1017" s="67" t="str">
        <f t="shared" si="547"/>
        <v/>
      </c>
      <c r="AK1017" s="22" t="str">
        <f t="shared" si="548"/>
        <v/>
      </c>
      <c r="AL1017" s="62" t="str">
        <f t="shared" si="549"/>
        <v/>
      </c>
      <c r="AM1017" s="63" t="str">
        <f>IF(AS1017="","",IF(R1017="Refreshment Beverage",ROUND(AS1017*Rates!K$19,4),ROUND(AO1017*(VLOOKUP(VALUE(Q1017),Rates!G$4:L$12,3,0)),4)))</f>
        <v/>
      </c>
      <c r="AN1017" s="68" t="str">
        <f>IF(AS1017="","",IF(R1017="Refreshment Beverage",AS1017*(Rates!J$19/100),MAX(AM1017,AB1017)))</f>
        <v/>
      </c>
      <c r="AO1017" s="69" t="str">
        <f t="shared" si="550"/>
        <v/>
      </c>
      <c r="AP1017" s="69" t="str">
        <f t="shared" si="551"/>
        <v/>
      </c>
      <c r="AQ1017" s="70" t="str">
        <f>IF(AS1017="","",IF(R1017="Refreshment Beverage",ROUND(SUM(VLOOKUP(Q:Q,Rates!G$15:L$19,3,0)*(AS1017-Y1017-Z1017-AA1017)),4),ROUND(SUM(Rates!$K$8*AS1017),4)))</f>
        <v/>
      </c>
      <c r="AR1017" s="66" t="str">
        <f t="shared" si="552"/>
        <v/>
      </c>
      <c r="AS1017" s="22" t="str">
        <f t="shared" si="553"/>
        <v/>
      </c>
      <c r="AT1017" s="62" t="str">
        <f t="shared" si="554"/>
        <v/>
      </c>
      <c r="AU1017" s="63" t="str">
        <f>IF(AX1017="","",IF(R1017="Refreshment Beverage",ROUND((BA1017-Y1017-Z1017-AA1017)*VLOOKUP(VALUE(Q1017),Rates!G$15:L$19,3,0),4),ROUND(AW1017*(VLOOKUP(VALUE(Q1017),Rates!G:L,3,0)),4)))</f>
        <v/>
      </c>
      <c r="AV1017" s="68" t="str">
        <f t="shared" si="555"/>
        <v/>
      </c>
      <c r="AW1017" s="69" t="str">
        <f t="shared" si="556"/>
        <v/>
      </c>
      <c r="AX1017" s="65" t="str">
        <f t="shared" si="557"/>
        <v/>
      </c>
      <c r="AY1017" s="70" t="str">
        <f>IF(AX1017="","",IF(R1017="Refreshment Beverage",ROUND(SUM(AX1017*Rates!K$19),4),ROUND(SUM(AX1017*(Rates!J$8/100)),4)))</f>
        <v/>
      </c>
      <c r="AZ1017" s="67" t="str">
        <f t="shared" si="558"/>
        <v/>
      </c>
      <c r="BA1017" s="22" t="str">
        <f t="shared" si="559"/>
        <v/>
      </c>
      <c r="BD1017" s="171"/>
      <c r="BE1017" s="171"/>
      <c r="BF1017" s="171"/>
      <c r="BG1017" s="171"/>
    </row>
    <row r="1018" spans="11:59" ht="12.75" customHeight="1" x14ac:dyDescent="0.3">
      <c r="K1018" s="42" t="str">
        <f t="shared" si="531"/>
        <v/>
      </c>
      <c r="L1018" s="55" t="str">
        <f t="shared" si="532"/>
        <v/>
      </c>
      <c r="M1018" s="43" t="str">
        <f t="shared" si="533"/>
        <v/>
      </c>
      <c r="N1018" s="56" t="str" cm="1">
        <f t="array" ref="N1018">IFERROR(IF(_xlfn.SINGLE(B:B)="","",IF(R1018="Beer",SUM(LOOKUP(2,1/(Rates!$B$3:$B$5&lt;=W1018)/(Rates!$C$3:$C$5&gt;=W1018),Rates!$D$3:$D$5)*(X1018/100)*W1018),IF(R1018="Refreshment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56" t="str">
        <f t="shared" si="534"/>
        <v/>
      </c>
      <c r="P1018" s="53"/>
      <c r="Q1018" s="14" t="str">
        <f t="shared" si="535"/>
        <v/>
      </c>
      <c r="R1018" s="57" t="str">
        <f t="shared" si="536"/>
        <v/>
      </c>
      <c r="S1018" s="58" t="str">
        <f>IF(B1018="","",IF(R1018="Refreshment Beverage",VLOOKUP(VALUE(Q1018),Rates!G$15:L$19,2,0),VLOOKUP(VALUE(Q1018),Rates!G$4:L$12,2,0)))</f>
        <v/>
      </c>
      <c r="T1018" s="58" t="str">
        <f t="shared" si="537"/>
        <v/>
      </c>
      <c r="U1018" s="58" t="str">
        <f t="shared" si="538"/>
        <v/>
      </c>
      <c r="V1018" s="58" t="str">
        <f t="shared" si="539"/>
        <v/>
      </c>
      <c r="W1018" s="58" t="str">
        <f t="shared" si="540"/>
        <v/>
      </c>
      <c r="X1018" s="59" t="str">
        <f t="shared" si="541"/>
        <v/>
      </c>
      <c r="Y1018" s="60" t="str">
        <f>IF(B:B="","",IF(R1018="Refreshment Beverage",VLOOKUP(Q1018,Rates!G$15:L$19,6,0)*W1018,VLOOKUP(Q1018,Rates!G$4:L$12,6,0)*W1018))</f>
        <v/>
      </c>
      <c r="Z1018" s="60" t="str">
        <f t="shared" si="542"/>
        <v/>
      </c>
      <c r="AA1018" s="60" t="str">
        <f t="shared" si="501"/>
        <v/>
      </c>
      <c r="AB1018" s="61" t="str" cm="1">
        <f t="array" ref="AB1018">IF(_xlfn.SINGLE(B:B)="","",IF(R1018="Refreshment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61" t="str" cm="1">
        <f t="array" ref="AC1018">IF(_xlfn.SINGLE(B:B)="","",IF(R1018="Refreshment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68">
        <f>IFERROR(IF(R1018="Beer","",IF(OR(Q1018=1,Q1018=2,Q1018=3,Q1018=4),VLOOKUP(Q1018,Rates!$A$31:$B$34,2,0)*W1018,IF(V1018=1,VLOOKUP(U1018,'REB BEV MIN MKUP'!B:E,4,0),IF(V1018&gt;1,VLOOKUP(VALUE(W1018),'REB BEV MIN MKUP'!O:Q,3,0),0)))),0)</f>
        <v>0</v>
      </c>
      <c r="AE1018" s="62" t="str">
        <f t="shared" si="543"/>
        <v/>
      </c>
      <c r="AF1018" s="63" t="str">
        <f t="shared" si="544"/>
        <v/>
      </c>
      <c r="AG1018" s="64" t="str">
        <f t="shared" si="545"/>
        <v/>
      </c>
      <c r="AH1018" s="65" t="str">
        <f t="shared" si="546"/>
        <v/>
      </c>
      <c r="AI1018" s="66" t="str">
        <f>IF(AE:AE="","",IF(R1018="Refreshment Beverage",AK1018*(Rates!J$19/100),ROUND(SUM(AH1018*(Rates!$J$8/100)),4)))</f>
        <v/>
      </c>
      <c r="AJ1018" s="67" t="str">
        <f t="shared" si="547"/>
        <v/>
      </c>
      <c r="AK1018" s="22" t="str">
        <f t="shared" si="548"/>
        <v/>
      </c>
      <c r="AL1018" s="62" t="str">
        <f t="shared" si="549"/>
        <v/>
      </c>
      <c r="AM1018" s="63" t="str">
        <f>IF(AS1018="","",IF(R1018="Refreshment Beverage",ROUND(AS1018*Rates!K$19,4),ROUND(AO1018*(VLOOKUP(VALUE(Q1018),Rates!G$4:L$12,3,0)),4)))</f>
        <v/>
      </c>
      <c r="AN1018" s="68" t="str">
        <f>IF(AS1018="","",IF(R1018="Refreshment Beverage",AS1018*(Rates!J$19/100),MAX(AM1018,AB1018)))</f>
        <v/>
      </c>
      <c r="AO1018" s="69" t="str">
        <f t="shared" si="550"/>
        <v/>
      </c>
      <c r="AP1018" s="69" t="str">
        <f t="shared" si="551"/>
        <v/>
      </c>
      <c r="AQ1018" s="70" t="str">
        <f>IF(AS1018="","",IF(R1018="Refreshment Beverage",ROUND(SUM(VLOOKUP(Q:Q,Rates!G$15:L$19,3,0)*(AS1018-Y1018-Z1018-AA1018)),4),ROUND(SUM(Rates!$K$8*AS1018),4)))</f>
        <v/>
      </c>
      <c r="AR1018" s="66" t="str">
        <f t="shared" si="552"/>
        <v/>
      </c>
      <c r="AS1018" s="22" t="str">
        <f t="shared" si="553"/>
        <v/>
      </c>
      <c r="AT1018" s="62" t="str">
        <f t="shared" si="554"/>
        <v/>
      </c>
      <c r="AU1018" s="63" t="str">
        <f>IF(AX1018="","",IF(R1018="Refreshment Beverage",ROUND((BA1018-Y1018-Z1018-AA1018)*VLOOKUP(VALUE(Q1018),Rates!G$15:L$19,3,0),4),ROUND(AW1018*(VLOOKUP(VALUE(Q1018),Rates!G:L,3,0)),4)))</f>
        <v/>
      </c>
      <c r="AV1018" s="68" t="str">
        <f t="shared" si="555"/>
        <v/>
      </c>
      <c r="AW1018" s="69" t="str">
        <f t="shared" si="556"/>
        <v/>
      </c>
      <c r="AX1018" s="65" t="str">
        <f t="shared" si="557"/>
        <v/>
      </c>
      <c r="AY1018" s="70" t="str">
        <f>IF(AX1018="","",IF(R1018="Refreshment Beverage",ROUND(SUM(AX1018*Rates!K$19),4),ROUND(SUM(AX1018*(Rates!J$8/100)),4)))</f>
        <v/>
      </c>
      <c r="AZ1018" s="67" t="str">
        <f t="shared" si="558"/>
        <v/>
      </c>
      <c r="BA1018" s="22" t="str">
        <f t="shared" si="559"/>
        <v/>
      </c>
      <c r="BD1018" s="171"/>
      <c r="BE1018" s="171"/>
      <c r="BF1018" s="171"/>
      <c r="BG1018" s="171"/>
    </row>
    <row r="1019" spans="11:59" ht="12.75" customHeight="1" x14ac:dyDescent="0.3">
      <c r="K1019" s="42" t="str">
        <f t="shared" si="531"/>
        <v/>
      </c>
      <c r="L1019" s="55" t="str">
        <f t="shared" si="532"/>
        <v/>
      </c>
      <c r="M1019" s="43" t="str">
        <f t="shared" si="533"/>
        <v/>
      </c>
      <c r="N1019" s="56" t="str" cm="1">
        <f t="array" ref="N1019">IFERROR(IF(_xlfn.SINGLE(B:B)="","",IF(R1019="Beer",SUM(LOOKUP(2,1/(Rates!$B$3:$B$5&lt;=W1019)/(Rates!$C$3:$C$5&gt;=W1019),Rates!$D$3:$D$5)*(X1019/100)*W1019),IF(R1019="Refreshment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56" t="str">
        <f t="shared" si="534"/>
        <v/>
      </c>
      <c r="P1019" s="53"/>
      <c r="Q1019" s="14" t="str">
        <f t="shared" si="535"/>
        <v/>
      </c>
      <c r="R1019" s="57" t="str">
        <f t="shared" si="536"/>
        <v/>
      </c>
      <c r="S1019" s="58" t="str">
        <f>IF(B1019="","",IF(R1019="Refreshment Beverage",VLOOKUP(VALUE(Q1019),Rates!G$15:L$19,2,0),VLOOKUP(VALUE(Q1019),Rates!G$4:L$12,2,0)))</f>
        <v/>
      </c>
      <c r="T1019" s="58" t="str">
        <f t="shared" si="537"/>
        <v/>
      </c>
      <c r="U1019" s="58" t="str">
        <f t="shared" si="538"/>
        <v/>
      </c>
      <c r="V1019" s="58" t="str">
        <f t="shared" si="539"/>
        <v/>
      </c>
      <c r="W1019" s="58" t="str">
        <f t="shared" si="540"/>
        <v/>
      </c>
      <c r="X1019" s="59" t="str">
        <f t="shared" si="541"/>
        <v/>
      </c>
      <c r="Y1019" s="60" t="str">
        <f>IF(B:B="","",IF(R1019="Refreshment Beverage",VLOOKUP(Q1019,Rates!G$15:L$19,6,0)*W1019,VLOOKUP(Q1019,Rates!G$4:L$12,6,0)*W1019))</f>
        <v/>
      </c>
      <c r="Z1019" s="60" t="str">
        <f t="shared" si="542"/>
        <v/>
      </c>
      <c r="AA1019" s="60" t="str">
        <f t="shared" si="501"/>
        <v/>
      </c>
      <c r="AB1019" s="61" t="str" cm="1">
        <f t="array" ref="AB1019">IF(_xlfn.SINGLE(B:B)="","",IF(R1019="Refreshment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61" t="str" cm="1">
        <f t="array" ref="AC1019">IF(_xlfn.SINGLE(B:B)="","",IF(R1019="Refreshment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68">
        <f>IFERROR(IF(R1019="Beer","",IF(OR(Q1019=1,Q1019=2,Q1019=3,Q1019=4),VLOOKUP(Q1019,Rates!$A$31:$B$34,2,0)*W1019,IF(V1019=1,VLOOKUP(U1019,'REB BEV MIN MKUP'!B:E,4,0),IF(V1019&gt;1,VLOOKUP(VALUE(W1019),'REB BEV MIN MKUP'!O:Q,3,0),0)))),0)</f>
        <v>0</v>
      </c>
      <c r="AE1019" s="62" t="str">
        <f t="shared" si="543"/>
        <v/>
      </c>
      <c r="AF1019" s="63" t="str">
        <f t="shared" si="544"/>
        <v/>
      </c>
      <c r="AG1019" s="64" t="str">
        <f t="shared" si="545"/>
        <v/>
      </c>
      <c r="AH1019" s="65" t="str">
        <f t="shared" si="546"/>
        <v/>
      </c>
      <c r="AI1019" s="66" t="str">
        <f>IF(AE:AE="","",IF(R1019="Refreshment Beverage",AK1019*(Rates!J$19/100),ROUND(SUM(AH1019*(Rates!$J$8/100)),4)))</f>
        <v/>
      </c>
      <c r="AJ1019" s="67" t="str">
        <f t="shared" si="547"/>
        <v/>
      </c>
      <c r="AK1019" s="22" t="str">
        <f t="shared" si="548"/>
        <v/>
      </c>
      <c r="AL1019" s="62" t="str">
        <f t="shared" si="549"/>
        <v/>
      </c>
      <c r="AM1019" s="63" t="str">
        <f>IF(AS1019="","",IF(R1019="Refreshment Beverage",ROUND(AS1019*Rates!K$19,4),ROUND(AO1019*(VLOOKUP(VALUE(Q1019),Rates!G$4:L$12,3,0)),4)))</f>
        <v/>
      </c>
      <c r="AN1019" s="68" t="str">
        <f>IF(AS1019="","",IF(R1019="Refreshment Beverage",AS1019*(Rates!J$19/100),MAX(AM1019,AB1019)))</f>
        <v/>
      </c>
      <c r="AO1019" s="69" t="str">
        <f t="shared" si="550"/>
        <v/>
      </c>
      <c r="AP1019" s="69" t="str">
        <f t="shared" si="551"/>
        <v/>
      </c>
      <c r="AQ1019" s="70" t="str">
        <f>IF(AS1019="","",IF(R1019="Refreshment Beverage",ROUND(SUM(VLOOKUP(Q:Q,Rates!G$15:L$19,3,0)*(AS1019-Y1019-Z1019-AA1019)),4),ROUND(SUM(Rates!$K$8*AS1019),4)))</f>
        <v/>
      </c>
      <c r="AR1019" s="66" t="str">
        <f t="shared" si="552"/>
        <v/>
      </c>
      <c r="AS1019" s="22" t="str">
        <f t="shared" si="553"/>
        <v/>
      </c>
      <c r="AT1019" s="62" t="str">
        <f t="shared" si="554"/>
        <v/>
      </c>
      <c r="AU1019" s="63" t="str">
        <f>IF(AX1019="","",IF(R1019="Refreshment Beverage",ROUND((BA1019-Y1019-Z1019-AA1019)*VLOOKUP(VALUE(Q1019),Rates!G$15:L$19,3,0),4),ROUND(AW1019*(VLOOKUP(VALUE(Q1019),Rates!G:L,3,0)),4)))</f>
        <v/>
      </c>
      <c r="AV1019" s="68" t="str">
        <f t="shared" si="555"/>
        <v/>
      </c>
      <c r="AW1019" s="69" t="str">
        <f t="shared" si="556"/>
        <v/>
      </c>
      <c r="AX1019" s="65" t="str">
        <f t="shared" si="557"/>
        <v/>
      </c>
      <c r="AY1019" s="70" t="str">
        <f>IF(AX1019="","",IF(R1019="Refreshment Beverage",ROUND(SUM(AX1019*Rates!K$19),4),ROUND(SUM(AX1019*(Rates!J$8/100)),4)))</f>
        <v/>
      </c>
      <c r="AZ1019" s="67" t="str">
        <f t="shared" si="558"/>
        <v/>
      </c>
      <c r="BA1019" s="22" t="str">
        <f t="shared" si="559"/>
        <v/>
      </c>
      <c r="BD1019" s="171"/>
      <c r="BE1019" s="171"/>
      <c r="BF1019" s="171"/>
      <c r="BG1019" s="171"/>
    </row>
    <row r="1020" spans="11:59" ht="12.75" customHeight="1" x14ac:dyDescent="0.3">
      <c r="K1020" s="42" t="str">
        <f t="shared" si="531"/>
        <v/>
      </c>
      <c r="L1020" s="55" t="str">
        <f t="shared" si="532"/>
        <v/>
      </c>
      <c r="M1020" s="43" t="str">
        <f t="shared" si="533"/>
        <v/>
      </c>
      <c r="N1020" s="56" t="str" cm="1">
        <f t="array" ref="N1020">IFERROR(IF(_xlfn.SINGLE(B:B)="","",IF(R1020="Beer",SUM(LOOKUP(2,1/(Rates!$B$3:$B$5&lt;=W1020)/(Rates!$C$3:$C$5&gt;=W1020),Rates!$D$3:$D$5)*(X1020/100)*W1020),IF(R1020="Refreshment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56" t="str">
        <f t="shared" si="534"/>
        <v/>
      </c>
      <c r="P1020" s="53"/>
      <c r="Q1020" s="14" t="str">
        <f t="shared" si="535"/>
        <v/>
      </c>
      <c r="R1020" s="57" t="str">
        <f t="shared" si="536"/>
        <v/>
      </c>
      <c r="S1020" s="58" t="str">
        <f>IF(B1020="","",IF(R1020="Refreshment Beverage",VLOOKUP(VALUE(Q1020),Rates!G$15:L$19,2,0),VLOOKUP(VALUE(Q1020),Rates!G$4:L$12,2,0)))</f>
        <v/>
      </c>
      <c r="T1020" s="58" t="str">
        <f t="shared" si="537"/>
        <v/>
      </c>
      <c r="U1020" s="58" t="str">
        <f t="shared" si="538"/>
        <v/>
      </c>
      <c r="V1020" s="58" t="str">
        <f t="shared" si="539"/>
        <v/>
      </c>
      <c r="W1020" s="58" t="str">
        <f t="shared" si="540"/>
        <v/>
      </c>
      <c r="X1020" s="59" t="str">
        <f t="shared" si="541"/>
        <v/>
      </c>
      <c r="Y1020" s="60" t="str">
        <f>IF(B:B="","",IF(R1020="Refreshment Beverage",VLOOKUP(Q1020,Rates!G$15:L$19,6,0)*W1020,VLOOKUP(Q1020,Rates!G$4:L$12,6,0)*W1020))</f>
        <v/>
      </c>
      <c r="Z1020" s="60" t="str">
        <f t="shared" si="542"/>
        <v/>
      </c>
      <c r="AA1020" s="60" t="str">
        <f t="shared" si="501"/>
        <v/>
      </c>
      <c r="AB1020" s="61" t="str" cm="1">
        <f t="array" ref="AB1020">IF(_xlfn.SINGLE(B:B)="","",IF(R1020="Refreshment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61" t="str" cm="1">
        <f t="array" ref="AC1020">IF(_xlfn.SINGLE(B:B)="","",IF(R1020="Refreshment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68">
        <f>IFERROR(IF(R1020="Beer","",IF(OR(Q1020=1,Q1020=2,Q1020=3,Q1020=4),VLOOKUP(Q1020,Rates!$A$31:$B$34,2,0)*W1020,IF(V1020=1,VLOOKUP(U1020,'REB BEV MIN MKUP'!B:E,4,0),IF(V1020&gt;1,VLOOKUP(VALUE(W1020),'REB BEV MIN MKUP'!O:Q,3,0),0)))),0)</f>
        <v>0</v>
      </c>
      <c r="AE1020" s="62" t="str">
        <f t="shared" si="543"/>
        <v/>
      </c>
      <c r="AF1020" s="63" t="str">
        <f t="shared" si="544"/>
        <v/>
      </c>
      <c r="AG1020" s="64" t="str">
        <f t="shared" si="545"/>
        <v/>
      </c>
      <c r="AH1020" s="65" t="str">
        <f t="shared" si="546"/>
        <v/>
      </c>
      <c r="AI1020" s="66" t="str">
        <f>IF(AE:AE="","",IF(R1020="Refreshment Beverage",AK1020*(Rates!J$19/100),ROUND(SUM(AH1020*(Rates!$J$8/100)),4)))</f>
        <v/>
      </c>
      <c r="AJ1020" s="67" t="str">
        <f t="shared" si="547"/>
        <v/>
      </c>
      <c r="AK1020" s="22" t="str">
        <f t="shared" si="548"/>
        <v/>
      </c>
      <c r="AL1020" s="62" t="str">
        <f t="shared" si="549"/>
        <v/>
      </c>
      <c r="AM1020" s="63" t="str">
        <f>IF(AS1020="","",IF(R1020="Refreshment Beverage",ROUND(AS1020*Rates!K$19,4),ROUND(AO1020*(VLOOKUP(VALUE(Q1020),Rates!G$4:L$12,3,0)),4)))</f>
        <v/>
      </c>
      <c r="AN1020" s="68" t="str">
        <f>IF(AS1020="","",IF(R1020="Refreshment Beverage",AS1020*(Rates!J$19/100),MAX(AM1020,AB1020)))</f>
        <v/>
      </c>
      <c r="AO1020" s="69" t="str">
        <f t="shared" si="550"/>
        <v/>
      </c>
      <c r="AP1020" s="69" t="str">
        <f t="shared" si="551"/>
        <v/>
      </c>
      <c r="AQ1020" s="70" t="str">
        <f>IF(AS1020="","",IF(R1020="Refreshment Beverage",ROUND(SUM(VLOOKUP(Q:Q,Rates!G$15:L$19,3,0)*(AS1020-Y1020-Z1020-AA1020)),4),ROUND(SUM(Rates!$K$8*AS1020),4)))</f>
        <v/>
      </c>
      <c r="AR1020" s="66" t="str">
        <f t="shared" si="552"/>
        <v/>
      </c>
      <c r="AS1020" s="22" t="str">
        <f t="shared" si="553"/>
        <v/>
      </c>
      <c r="AT1020" s="62" t="str">
        <f t="shared" si="554"/>
        <v/>
      </c>
      <c r="AU1020" s="63" t="str">
        <f>IF(AX1020="","",IF(R1020="Refreshment Beverage",ROUND((BA1020-Y1020-Z1020-AA1020)*VLOOKUP(VALUE(Q1020),Rates!G$15:L$19,3,0),4),ROUND(AW1020*(VLOOKUP(VALUE(Q1020),Rates!G:L,3,0)),4)))</f>
        <v/>
      </c>
      <c r="AV1020" s="68" t="str">
        <f t="shared" si="555"/>
        <v/>
      </c>
      <c r="AW1020" s="69" t="str">
        <f t="shared" si="556"/>
        <v/>
      </c>
      <c r="AX1020" s="65" t="str">
        <f t="shared" si="557"/>
        <v/>
      </c>
      <c r="AY1020" s="70" t="str">
        <f>IF(AX1020="","",IF(R1020="Refreshment Beverage",ROUND(SUM(AX1020*Rates!K$19),4),ROUND(SUM(AX1020*(Rates!J$8/100)),4)))</f>
        <v/>
      </c>
      <c r="AZ1020" s="67" t="str">
        <f t="shared" si="558"/>
        <v/>
      </c>
      <c r="BA1020" s="22" t="str">
        <f t="shared" si="559"/>
        <v/>
      </c>
      <c r="BD1020" s="171"/>
      <c r="BE1020" s="171"/>
      <c r="BF1020" s="171"/>
      <c r="BG1020" s="171"/>
    </row>
    <row r="1021" spans="11:59" ht="12.75" customHeight="1" x14ac:dyDescent="0.3">
      <c r="K1021" s="42" t="str">
        <f t="shared" si="531"/>
        <v/>
      </c>
      <c r="L1021" s="55" t="str">
        <f t="shared" si="532"/>
        <v/>
      </c>
      <c r="M1021" s="43" t="str">
        <f t="shared" si="533"/>
        <v/>
      </c>
      <c r="N1021" s="56" t="str" cm="1">
        <f t="array" ref="N1021">IFERROR(IF(_xlfn.SINGLE(B:B)="","",IF(R1021="Beer",SUM(LOOKUP(2,1/(Rates!$B$3:$B$5&lt;=W1021)/(Rates!$C$3:$C$5&gt;=W1021),Rates!$D$3:$D$5)*(X1021/100)*W1021),IF(R1021="Refreshment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56" t="str">
        <f t="shared" si="534"/>
        <v/>
      </c>
      <c r="P1021" s="53"/>
      <c r="Q1021" s="14" t="str">
        <f t="shared" si="535"/>
        <v/>
      </c>
      <c r="R1021" s="57" t="str">
        <f t="shared" si="536"/>
        <v/>
      </c>
      <c r="S1021" s="58" t="str">
        <f>IF(B1021="","",IF(R1021="Refreshment Beverage",VLOOKUP(VALUE(Q1021),Rates!G$15:L$19,2,0),VLOOKUP(VALUE(Q1021),Rates!G$4:L$12,2,0)))</f>
        <v/>
      </c>
      <c r="T1021" s="58" t="str">
        <f t="shared" si="537"/>
        <v/>
      </c>
      <c r="U1021" s="58" t="str">
        <f t="shared" si="538"/>
        <v/>
      </c>
      <c r="V1021" s="58" t="str">
        <f t="shared" si="539"/>
        <v/>
      </c>
      <c r="W1021" s="58" t="str">
        <f t="shared" si="540"/>
        <v/>
      </c>
      <c r="X1021" s="59" t="str">
        <f t="shared" si="541"/>
        <v/>
      </c>
      <c r="Y1021" s="60" t="str">
        <f>IF(B:B="","",IF(R1021="Refreshment Beverage",VLOOKUP(Q1021,Rates!G$15:L$19,6,0)*W1021,VLOOKUP(Q1021,Rates!G$4:L$12,6,0)*W1021))</f>
        <v/>
      </c>
      <c r="Z1021" s="60" t="str">
        <f t="shared" si="542"/>
        <v/>
      </c>
      <c r="AA1021" s="60" t="str">
        <f t="shared" si="501"/>
        <v/>
      </c>
      <c r="AB1021" s="61" t="str" cm="1">
        <f t="array" ref="AB1021">IF(_xlfn.SINGLE(B:B)="","",IF(R1021="Refreshment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61" t="str" cm="1">
        <f t="array" ref="AC1021">IF(_xlfn.SINGLE(B:B)="","",IF(R1021="Refreshment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68">
        <f>IFERROR(IF(R1021="Beer","",IF(OR(Q1021=1,Q1021=2,Q1021=3,Q1021=4),VLOOKUP(Q1021,Rates!$A$31:$B$34,2,0)*W1021,IF(V1021=1,VLOOKUP(U1021,'REB BEV MIN MKUP'!B:E,4,0),IF(V1021&gt;1,VLOOKUP(VALUE(W1021),'REB BEV MIN MKUP'!O:Q,3,0),0)))),0)</f>
        <v>0</v>
      </c>
      <c r="AE1021" s="62" t="str">
        <f t="shared" si="543"/>
        <v/>
      </c>
      <c r="AF1021" s="63" t="str">
        <f t="shared" si="544"/>
        <v/>
      </c>
      <c r="AG1021" s="64" t="str">
        <f t="shared" si="545"/>
        <v/>
      </c>
      <c r="AH1021" s="65" t="str">
        <f t="shared" si="546"/>
        <v/>
      </c>
      <c r="AI1021" s="66" t="str">
        <f>IF(AE:AE="","",IF(R1021="Refreshment Beverage",AK1021*(Rates!J$19/100),ROUND(SUM(AH1021*(Rates!$J$8/100)),4)))</f>
        <v/>
      </c>
      <c r="AJ1021" s="67" t="str">
        <f t="shared" si="547"/>
        <v/>
      </c>
      <c r="AK1021" s="22" t="str">
        <f t="shared" si="548"/>
        <v/>
      </c>
      <c r="AL1021" s="62" t="str">
        <f t="shared" si="549"/>
        <v/>
      </c>
      <c r="AM1021" s="63" t="str">
        <f>IF(AS1021="","",IF(R1021="Refreshment Beverage",ROUND(AS1021*Rates!K$19,4),ROUND(AO1021*(VLOOKUP(VALUE(Q1021),Rates!G$4:L$12,3,0)),4)))</f>
        <v/>
      </c>
      <c r="AN1021" s="68" t="str">
        <f>IF(AS1021="","",IF(R1021="Refreshment Beverage",AS1021*(Rates!J$19/100),MAX(AM1021,AB1021)))</f>
        <v/>
      </c>
      <c r="AO1021" s="69" t="str">
        <f t="shared" si="550"/>
        <v/>
      </c>
      <c r="AP1021" s="69" t="str">
        <f t="shared" si="551"/>
        <v/>
      </c>
      <c r="AQ1021" s="70" t="str">
        <f>IF(AS1021="","",IF(R1021="Refreshment Beverage",ROUND(SUM(VLOOKUP(Q:Q,Rates!G$15:L$19,3,0)*(AS1021-Y1021-Z1021-AA1021)),4),ROUND(SUM(Rates!$K$8*AS1021),4)))</f>
        <v/>
      </c>
      <c r="AR1021" s="66" t="str">
        <f t="shared" si="552"/>
        <v/>
      </c>
      <c r="AS1021" s="22" t="str">
        <f t="shared" si="553"/>
        <v/>
      </c>
      <c r="AT1021" s="62" t="str">
        <f t="shared" si="554"/>
        <v/>
      </c>
      <c r="AU1021" s="63" t="str">
        <f>IF(AX1021="","",IF(R1021="Refreshment Beverage",ROUND((BA1021-Y1021-Z1021-AA1021)*VLOOKUP(VALUE(Q1021),Rates!G$15:L$19,3,0),4),ROUND(AW1021*(VLOOKUP(VALUE(Q1021),Rates!G:L,3,0)),4)))</f>
        <v/>
      </c>
      <c r="AV1021" s="68" t="str">
        <f t="shared" si="555"/>
        <v/>
      </c>
      <c r="AW1021" s="69" t="str">
        <f t="shared" si="556"/>
        <v/>
      </c>
      <c r="AX1021" s="65" t="str">
        <f t="shared" si="557"/>
        <v/>
      </c>
      <c r="AY1021" s="70" t="str">
        <f>IF(AX1021="","",IF(R1021="Refreshment Beverage",ROUND(SUM(AX1021*Rates!K$19),4),ROUND(SUM(AX1021*(Rates!J$8/100)),4)))</f>
        <v/>
      </c>
      <c r="AZ1021" s="67" t="str">
        <f t="shared" si="558"/>
        <v/>
      </c>
      <c r="BA1021" s="22" t="str">
        <f t="shared" si="559"/>
        <v/>
      </c>
      <c r="BD1021" s="171"/>
      <c r="BE1021" s="171"/>
      <c r="BF1021" s="171"/>
      <c r="BG1021" s="171"/>
    </row>
    <row r="1022" spans="11:59" ht="12.75" customHeight="1" x14ac:dyDescent="0.3">
      <c r="K1022" s="42" t="str">
        <f t="shared" si="531"/>
        <v/>
      </c>
      <c r="L1022" s="55" t="str">
        <f t="shared" si="532"/>
        <v/>
      </c>
      <c r="M1022" s="43" t="str">
        <f t="shared" si="533"/>
        <v/>
      </c>
      <c r="N1022" s="56" t="str" cm="1">
        <f t="array" ref="N1022">IFERROR(IF(_xlfn.SINGLE(B:B)="","",IF(R1022="Beer",SUM(LOOKUP(2,1/(Rates!$B$3:$B$5&lt;=W1022)/(Rates!$C$3:$C$5&gt;=W1022),Rates!$D$3:$D$5)*(X1022/100)*W1022),IF(R1022="Refreshment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56" t="str">
        <f t="shared" si="534"/>
        <v/>
      </c>
      <c r="P1022" s="53"/>
      <c r="Q1022" s="14" t="str">
        <f t="shared" si="535"/>
        <v/>
      </c>
      <c r="R1022" s="57" t="str">
        <f t="shared" si="536"/>
        <v/>
      </c>
      <c r="S1022" s="58" t="str">
        <f>IF(B1022="","",IF(R1022="Refreshment Beverage",VLOOKUP(VALUE(Q1022),Rates!G$15:L$19,2,0),VLOOKUP(VALUE(Q1022),Rates!G$4:L$12,2,0)))</f>
        <v/>
      </c>
      <c r="T1022" s="58" t="str">
        <f t="shared" si="537"/>
        <v/>
      </c>
      <c r="U1022" s="58" t="str">
        <f t="shared" si="538"/>
        <v/>
      </c>
      <c r="V1022" s="58" t="str">
        <f t="shared" si="539"/>
        <v/>
      </c>
      <c r="W1022" s="58" t="str">
        <f t="shared" si="540"/>
        <v/>
      </c>
      <c r="X1022" s="59" t="str">
        <f t="shared" si="541"/>
        <v/>
      </c>
      <c r="Y1022" s="60" t="str">
        <f>IF(B:B="","",IF(R1022="Refreshment Beverage",VLOOKUP(Q1022,Rates!G$15:L$19,6,0)*W1022,VLOOKUP(Q1022,Rates!G$4:L$12,6,0)*W1022))</f>
        <v/>
      </c>
      <c r="Z1022" s="60" t="str">
        <f t="shared" si="542"/>
        <v/>
      </c>
      <c r="AA1022" s="60" t="str">
        <f t="shared" si="501"/>
        <v/>
      </c>
      <c r="AB1022" s="61" t="str" cm="1">
        <f t="array" ref="AB1022">IF(_xlfn.SINGLE(B:B)="","",IF(R1022="Refreshment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61" t="str" cm="1">
        <f t="array" ref="AC1022">IF(_xlfn.SINGLE(B:B)="","",IF(R1022="Refreshment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68">
        <f>IFERROR(IF(R1022="Beer","",IF(OR(Q1022=1,Q1022=2,Q1022=3,Q1022=4),VLOOKUP(Q1022,Rates!$A$31:$B$34,2,0)*W1022,IF(V1022=1,VLOOKUP(U1022,'REB BEV MIN MKUP'!B:E,4,0),IF(V1022&gt;1,VLOOKUP(VALUE(W1022),'REB BEV MIN MKUP'!O:Q,3,0),0)))),0)</f>
        <v>0</v>
      </c>
      <c r="AE1022" s="62" t="str">
        <f t="shared" si="543"/>
        <v/>
      </c>
      <c r="AF1022" s="63" t="str">
        <f t="shared" si="544"/>
        <v/>
      </c>
      <c r="AG1022" s="64" t="str">
        <f t="shared" si="545"/>
        <v/>
      </c>
      <c r="AH1022" s="65" t="str">
        <f t="shared" si="546"/>
        <v/>
      </c>
      <c r="AI1022" s="66" t="str">
        <f>IF(AE:AE="","",IF(R1022="Refreshment Beverage",AK1022*(Rates!J$19/100),ROUND(SUM(AH1022*(Rates!$J$8/100)),4)))</f>
        <v/>
      </c>
      <c r="AJ1022" s="67" t="str">
        <f t="shared" si="547"/>
        <v/>
      </c>
      <c r="AK1022" s="22" t="str">
        <f t="shared" si="548"/>
        <v/>
      </c>
      <c r="AL1022" s="62" t="str">
        <f t="shared" si="549"/>
        <v/>
      </c>
      <c r="AM1022" s="63" t="str">
        <f>IF(AS1022="","",IF(R1022="Refreshment Beverage",ROUND(AS1022*Rates!K$19,4),ROUND(AO1022*(VLOOKUP(VALUE(Q1022),Rates!G$4:L$12,3,0)),4)))</f>
        <v/>
      </c>
      <c r="AN1022" s="68" t="str">
        <f>IF(AS1022="","",IF(R1022="Refreshment Beverage",AS1022*(Rates!J$19/100),MAX(AM1022,AB1022)))</f>
        <v/>
      </c>
      <c r="AO1022" s="69" t="str">
        <f t="shared" si="550"/>
        <v/>
      </c>
      <c r="AP1022" s="69" t="str">
        <f t="shared" si="551"/>
        <v/>
      </c>
      <c r="AQ1022" s="70" t="str">
        <f>IF(AS1022="","",IF(R1022="Refreshment Beverage",ROUND(SUM(VLOOKUP(Q:Q,Rates!G$15:L$19,3,0)*(AS1022-Y1022-Z1022-AA1022)),4),ROUND(SUM(Rates!$K$8*AS1022),4)))</f>
        <v/>
      </c>
      <c r="AR1022" s="66" t="str">
        <f t="shared" si="552"/>
        <v/>
      </c>
      <c r="AS1022" s="22" t="str">
        <f t="shared" si="553"/>
        <v/>
      </c>
      <c r="AT1022" s="62" t="str">
        <f t="shared" si="554"/>
        <v/>
      </c>
      <c r="AU1022" s="63" t="str">
        <f>IF(AX1022="","",IF(R1022="Refreshment Beverage",ROUND((BA1022-Y1022-Z1022-AA1022)*VLOOKUP(VALUE(Q1022),Rates!G$15:L$19,3,0),4),ROUND(AW1022*(VLOOKUP(VALUE(Q1022),Rates!G:L,3,0)),4)))</f>
        <v/>
      </c>
      <c r="AV1022" s="68" t="str">
        <f t="shared" si="555"/>
        <v/>
      </c>
      <c r="AW1022" s="69" t="str">
        <f t="shared" si="556"/>
        <v/>
      </c>
      <c r="AX1022" s="65" t="str">
        <f t="shared" si="557"/>
        <v/>
      </c>
      <c r="AY1022" s="70" t="str">
        <f>IF(AX1022="","",IF(R1022="Refreshment Beverage",ROUND(SUM(AX1022*Rates!K$19),4),ROUND(SUM(AX1022*(Rates!J$8/100)),4)))</f>
        <v/>
      </c>
      <c r="AZ1022" s="67" t="str">
        <f t="shared" si="558"/>
        <v/>
      </c>
      <c r="BA1022" s="22" t="str">
        <f t="shared" si="559"/>
        <v/>
      </c>
      <c r="BD1022" s="171"/>
      <c r="BE1022" s="171"/>
      <c r="BF1022" s="171"/>
      <c r="BG1022" s="171"/>
    </row>
    <row r="1023" spans="11:59" ht="12.75" customHeight="1" x14ac:dyDescent="0.3">
      <c r="K1023" s="42" t="str">
        <f t="shared" si="531"/>
        <v/>
      </c>
      <c r="L1023" s="55" t="str">
        <f t="shared" si="532"/>
        <v/>
      </c>
      <c r="M1023" s="43" t="str">
        <f t="shared" si="533"/>
        <v/>
      </c>
      <c r="N1023" s="56" t="str" cm="1">
        <f t="array" ref="N1023">IFERROR(IF(_xlfn.SINGLE(B:B)="","",IF(R1023="Beer",SUM(LOOKUP(2,1/(Rates!$B$3:$B$5&lt;=W1023)/(Rates!$C$3:$C$5&gt;=W1023),Rates!$D$3:$D$5)*(X1023/100)*W1023),IF(R1023="Refreshment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56" t="str">
        <f t="shared" si="534"/>
        <v/>
      </c>
      <c r="P1023" s="53"/>
      <c r="Q1023" s="14" t="str">
        <f t="shared" si="535"/>
        <v/>
      </c>
      <c r="R1023" s="57" t="str">
        <f t="shared" si="536"/>
        <v/>
      </c>
      <c r="S1023" s="58" t="str">
        <f>IF(B1023="","",IF(R1023="Refreshment Beverage",VLOOKUP(VALUE(Q1023),Rates!G$15:L$19,2,0),VLOOKUP(VALUE(Q1023),Rates!G$4:L$12,2,0)))</f>
        <v/>
      </c>
      <c r="T1023" s="58" t="str">
        <f t="shared" si="537"/>
        <v/>
      </c>
      <c r="U1023" s="58" t="str">
        <f t="shared" si="538"/>
        <v/>
      </c>
      <c r="V1023" s="58" t="str">
        <f t="shared" si="539"/>
        <v/>
      </c>
      <c r="W1023" s="58" t="str">
        <f t="shared" si="540"/>
        <v/>
      </c>
      <c r="X1023" s="59" t="str">
        <f t="shared" si="541"/>
        <v/>
      </c>
      <c r="Y1023" s="60" t="str">
        <f>IF(B:B="","",IF(R1023="Refreshment Beverage",VLOOKUP(Q1023,Rates!G$15:L$19,6,0)*W1023,VLOOKUP(Q1023,Rates!G$4:L$12,6,0)*W1023))</f>
        <v/>
      </c>
      <c r="Z1023" s="60" t="str">
        <f t="shared" si="542"/>
        <v/>
      </c>
      <c r="AA1023" s="60" t="str">
        <f t="shared" si="501"/>
        <v/>
      </c>
      <c r="AB1023" s="61" t="str" cm="1">
        <f t="array" ref="AB1023">IF(_xlfn.SINGLE(B:B)="","",IF(R1023="Refreshment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61" t="str" cm="1">
        <f t="array" ref="AC1023">IF(_xlfn.SINGLE(B:B)="","",IF(R1023="Refreshment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68">
        <f>IFERROR(IF(R1023="Beer","",IF(OR(Q1023=1,Q1023=2,Q1023=3,Q1023=4),VLOOKUP(Q1023,Rates!$A$31:$B$34,2,0)*W1023,IF(V1023=1,VLOOKUP(U1023,'REB BEV MIN MKUP'!B:E,4,0),IF(V1023&gt;1,VLOOKUP(VALUE(W1023),'REB BEV MIN MKUP'!O:Q,3,0),0)))),0)</f>
        <v>0</v>
      </c>
      <c r="AE1023" s="62" t="str">
        <f t="shared" si="543"/>
        <v/>
      </c>
      <c r="AF1023" s="63" t="str">
        <f t="shared" si="544"/>
        <v/>
      </c>
      <c r="AG1023" s="64" t="str">
        <f t="shared" si="545"/>
        <v/>
      </c>
      <c r="AH1023" s="65" t="str">
        <f t="shared" si="546"/>
        <v/>
      </c>
      <c r="AI1023" s="66" t="str">
        <f>IF(AE:AE="","",IF(R1023="Refreshment Beverage",AK1023*(Rates!J$19/100),ROUND(SUM(AH1023*(Rates!$J$8/100)),4)))</f>
        <v/>
      </c>
      <c r="AJ1023" s="67" t="str">
        <f t="shared" si="547"/>
        <v/>
      </c>
      <c r="AK1023" s="22" t="str">
        <f t="shared" si="548"/>
        <v/>
      </c>
      <c r="AL1023" s="62" t="str">
        <f t="shared" si="549"/>
        <v/>
      </c>
      <c r="AM1023" s="63" t="str">
        <f>IF(AS1023="","",IF(R1023="Refreshment Beverage",ROUND(AS1023*Rates!K$19,4),ROUND(AO1023*(VLOOKUP(VALUE(Q1023),Rates!G$4:L$12,3,0)),4)))</f>
        <v/>
      </c>
      <c r="AN1023" s="68" t="str">
        <f>IF(AS1023="","",IF(R1023="Refreshment Beverage",AS1023*(Rates!J$19/100),MAX(AM1023,AB1023)))</f>
        <v/>
      </c>
      <c r="AO1023" s="69" t="str">
        <f t="shared" si="550"/>
        <v/>
      </c>
      <c r="AP1023" s="69" t="str">
        <f t="shared" si="551"/>
        <v/>
      </c>
      <c r="AQ1023" s="70" t="str">
        <f>IF(AS1023="","",IF(R1023="Refreshment Beverage",ROUND(SUM(VLOOKUP(Q:Q,Rates!G$15:L$19,3,0)*(AS1023-Y1023-Z1023-AA1023)),4),ROUND(SUM(Rates!$K$8*AS1023),4)))</f>
        <v/>
      </c>
      <c r="AR1023" s="66" t="str">
        <f t="shared" si="552"/>
        <v/>
      </c>
      <c r="AS1023" s="22" t="str">
        <f t="shared" si="553"/>
        <v/>
      </c>
      <c r="AT1023" s="62" t="str">
        <f t="shared" si="554"/>
        <v/>
      </c>
      <c r="AU1023" s="63" t="str">
        <f>IF(AX1023="","",IF(R1023="Refreshment Beverage",ROUND((BA1023-Y1023-Z1023-AA1023)*VLOOKUP(VALUE(Q1023),Rates!G$15:L$19,3,0),4),ROUND(AW1023*(VLOOKUP(VALUE(Q1023),Rates!G:L,3,0)),4)))</f>
        <v/>
      </c>
      <c r="AV1023" s="68" t="str">
        <f t="shared" si="555"/>
        <v/>
      </c>
      <c r="AW1023" s="69" t="str">
        <f t="shared" si="556"/>
        <v/>
      </c>
      <c r="AX1023" s="65" t="str">
        <f t="shared" si="557"/>
        <v/>
      </c>
      <c r="AY1023" s="70" t="str">
        <f>IF(AX1023="","",IF(R1023="Refreshment Beverage",ROUND(SUM(AX1023*Rates!K$19),4),ROUND(SUM(AX1023*(Rates!J$8/100)),4)))</f>
        <v/>
      </c>
      <c r="AZ1023" s="67" t="str">
        <f t="shared" si="558"/>
        <v/>
      </c>
      <c r="BA1023" s="22" t="str">
        <f t="shared" si="559"/>
        <v/>
      </c>
      <c r="BD1023" s="171"/>
      <c r="BE1023" s="171"/>
      <c r="BF1023" s="171"/>
      <c r="BG1023" s="171"/>
    </row>
    <row r="1024" spans="11:59" ht="12.75" customHeight="1" x14ac:dyDescent="0.3">
      <c r="K1024" s="42" t="str">
        <f t="shared" si="531"/>
        <v/>
      </c>
      <c r="L1024" s="55" t="str">
        <f t="shared" si="532"/>
        <v/>
      </c>
      <c r="M1024" s="43" t="str">
        <f t="shared" si="533"/>
        <v/>
      </c>
      <c r="N1024" s="56" t="str" cm="1">
        <f t="array" ref="N1024">IFERROR(IF(_xlfn.SINGLE(B:B)="","",IF(R1024="Beer",SUM(LOOKUP(2,1/(Rates!$B$3:$B$5&lt;=W1024)/(Rates!$C$3:$C$5&gt;=W1024),Rates!$D$3:$D$5)*(X1024/100)*W1024),IF(R1024="Refreshment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56" t="str">
        <f t="shared" si="534"/>
        <v/>
      </c>
      <c r="P1024" s="53"/>
      <c r="Q1024" s="14" t="str">
        <f t="shared" si="535"/>
        <v/>
      </c>
      <c r="R1024" s="57" t="str">
        <f t="shared" si="536"/>
        <v/>
      </c>
      <c r="S1024" s="58" t="str">
        <f>IF(B1024="","",IF(R1024="Refreshment Beverage",VLOOKUP(VALUE(Q1024),Rates!G$15:L$19,2,0),VLOOKUP(VALUE(Q1024),Rates!G$4:L$12,2,0)))</f>
        <v/>
      </c>
      <c r="T1024" s="58" t="str">
        <f t="shared" si="537"/>
        <v/>
      </c>
      <c r="U1024" s="58" t="str">
        <f t="shared" si="538"/>
        <v/>
      </c>
      <c r="V1024" s="58" t="str">
        <f t="shared" si="539"/>
        <v/>
      </c>
      <c r="W1024" s="58" t="str">
        <f t="shared" si="540"/>
        <v/>
      </c>
      <c r="X1024" s="59" t="str">
        <f t="shared" si="541"/>
        <v/>
      </c>
      <c r="Y1024" s="60" t="str">
        <f>IF(B:B="","",IF(R1024="Refreshment Beverage",VLOOKUP(Q1024,Rates!G$15:L$19,6,0)*W1024,VLOOKUP(Q1024,Rates!G$4:L$12,6,0)*W1024))</f>
        <v/>
      </c>
      <c r="Z1024" s="60" t="str">
        <f t="shared" si="542"/>
        <v/>
      </c>
      <c r="AA1024" s="60" t="str">
        <f t="shared" si="501"/>
        <v/>
      </c>
      <c r="AB1024" s="61" t="str" cm="1">
        <f t="array" ref="AB1024">IF(_xlfn.SINGLE(B:B)="","",IF(R1024="Refreshment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61" t="str" cm="1">
        <f t="array" ref="AC1024">IF(_xlfn.SINGLE(B:B)="","",IF(R1024="Refreshment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68">
        <f>IFERROR(IF(R1024="Beer","",IF(OR(Q1024=1,Q1024=2,Q1024=3,Q1024=4),VLOOKUP(Q1024,Rates!$A$31:$B$34,2,0)*W1024,IF(V1024=1,VLOOKUP(U1024,'REB BEV MIN MKUP'!B:E,4,0),IF(V1024&gt;1,VLOOKUP(VALUE(W1024),'REB BEV MIN MKUP'!O:Q,3,0),0)))),0)</f>
        <v>0</v>
      </c>
      <c r="AE1024" s="62" t="str">
        <f t="shared" si="543"/>
        <v/>
      </c>
      <c r="AF1024" s="63" t="str">
        <f t="shared" si="544"/>
        <v/>
      </c>
      <c r="AG1024" s="64" t="str">
        <f t="shared" si="545"/>
        <v/>
      </c>
      <c r="AH1024" s="65" t="str">
        <f t="shared" si="546"/>
        <v/>
      </c>
      <c r="AI1024" s="66" t="str">
        <f>IF(AE:AE="","",IF(R1024="Refreshment Beverage",AK1024*(Rates!J$19/100),ROUND(SUM(AH1024*(Rates!$J$8/100)),4)))</f>
        <v/>
      </c>
      <c r="AJ1024" s="67" t="str">
        <f t="shared" si="547"/>
        <v/>
      </c>
      <c r="AK1024" s="22" t="str">
        <f t="shared" si="548"/>
        <v/>
      </c>
      <c r="AL1024" s="62" t="str">
        <f t="shared" si="549"/>
        <v/>
      </c>
      <c r="AM1024" s="63" t="str">
        <f>IF(AS1024="","",IF(R1024="Refreshment Beverage",ROUND(AS1024*Rates!K$19,4),ROUND(AO1024*(VLOOKUP(VALUE(Q1024),Rates!G$4:L$12,3,0)),4)))</f>
        <v/>
      </c>
      <c r="AN1024" s="68" t="str">
        <f>IF(AS1024="","",IF(R1024="Refreshment Beverage",AS1024*(Rates!J$19/100),MAX(AM1024,AB1024)))</f>
        <v/>
      </c>
      <c r="AO1024" s="69" t="str">
        <f t="shared" si="550"/>
        <v/>
      </c>
      <c r="AP1024" s="69" t="str">
        <f t="shared" si="551"/>
        <v/>
      </c>
      <c r="AQ1024" s="70" t="str">
        <f>IF(AS1024="","",IF(R1024="Refreshment Beverage",ROUND(SUM(VLOOKUP(Q:Q,Rates!G$15:L$19,3,0)*(AS1024-Y1024-Z1024-AA1024)),4),ROUND(SUM(Rates!$K$8*AS1024),4)))</f>
        <v/>
      </c>
      <c r="AR1024" s="66" t="str">
        <f t="shared" si="552"/>
        <v/>
      </c>
      <c r="AS1024" s="22" t="str">
        <f t="shared" si="553"/>
        <v/>
      </c>
      <c r="AT1024" s="62" t="str">
        <f t="shared" si="554"/>
        <v/>
      </c>
      <c r="AU1024" s="63" t="str">
        <f>IF(AX1024="","",IF(R1024="Refreshment Beverage",ROUND((BA1024-Y1024-Z1024-AA1024)*VLOOKUP(VALUE(Q1024),Rates!G$15:L$19,3,0),4),ROUND(AW1024*(VLOOKUP(VALUE(Q1024),Rates!G:L,3,0)),4)))</f>
        <v/>
      </c>
      <c r="AV1024" s="68" t="str">
        <f t="shared" si="555"/>
        <v/>
      </c>
      <c r="AW1024" s="69" t="str">
        <f t="shared" si="556"/>
        <v/>
      </c>
      <c r="AX1024" s="65" t="str">
        <f t="shared" si="557"/>
        <v/>
      </c>
      <c r="AY1024" s="70" t="str">
        <f>IF(AX1024="","",IF(R1024="Refreshment Beverage",ROUND(SUM(AX1024*Rates!K$19),4),ROUND(SUM(AX1024*(Rates!J$8/100)),4)))</f>
        <v/>
      </c>
      <c r="AZ1024" s="67" t="str">
        <f t="shared" si="558"/>
        <v/>
      </c>
      <c r="BA1024" s="22" t="str">
        <f t="shared" si="559"/>
        <v/>
      </c>
      <c r="BD1024" s="171"/>
      <c r="BE1024" s="171"/>
      <c r="BF1024" s="171"/>
      <c r="BG1024" s="171"/>
    </row>
    <row r="1025" spans="11:59" ht="12.75" customHeight="1" x14ac:dyDescent="0.3">
      <c r="K1025" s="42" t="str">
        <f t="shared" si="531"/>
        <v/>
      </c>
      <c r="L1025" s="55" t="str">
        <f t="shared" si="532"/>
        <v/>
      </c>
      <c r="M1025" s="43" t="str">
        <f t="shared" si="533"/>
        <v/>
      </c>
      <c r="N1025" s="56" t="str" cm="1">
        <f t="array" ref="N1025">IFERROR(IF(_xlfn.SINGLE(B:B)="","",IF(R1025="Beer",SUM(LOOKUP(2,1/(Rates!$B$3:$B$5&lt;=W1025)/(Rates!$C$3:$C$5&gt;=W1025),Rates!$D$3:$D$5)*(X1025/100)*W1025),IF(R1025="Refreshment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56" t="str">
        <f t="shared" si="534"/>
        <v/>
      </c>
      <c r="P1025" s="53"/>
      <c r="Q1025" s="14" t="str">
        <f t="shared" si="535"/>
        <v/>
      </c>
      <c r="R1025" s="57" t="str">
        <f t="shared" si="536"/>
        <v/>
      </c>
      <c r="S1025" s="58" t="str">
        <f>IF(B1025="","",IF(R1025="Refreshment Beverage",VLOOKUP(VALUE(Q1025),Rates!G$15:L$19,2,0),VLOOKUP(VALUE(Q1025),Rates!G$4:L$12,2,0)))</f>
        <v/>
      </c>
      <c r="T1025" s="58" t="str">
        <f t="shared" si="537"/>
        <v/>
      </c>
      <c r="U1025" s="58" t="str">
        <f t="shared" si="538"/>
        <v/>
      </c>
      <c r="V1025" s="58" t="str">
        <f t="shared" si="539"/>
        <v/>
      </c>
      <c r="W1025" s="58" t="str">
        <f t="shared" si="540"/>
        <v/>
      </c>
      <c r="X1025" s="59" t="str">
        <f t="shared" si="541"/>
        <v/>
      </c>
      <c r="Y1025" s="60" t="str">
        <f>IF(B:B="","",IF(R1025="Refreshment Beverage",VLOOKUP(Q1025,Rates!G$15:L$19,6,0)*W1025,VLOOKUP(Q1025,Rates!G$4:L$12,6,0)*W1025))</f>
        <v/>
      </c>
      <c r="Z1025" s="60" t="str">
        <f t="shared" si="542"/>
        <v/>
      </c>
      <c r="AA1025" s="60" t="str">
        <f t="shared" si="501"/>
        <v/>
      </c>
      <c r="AB1025" s="61" t="str" cm="1">
        <f t="array" ref="AB1025">IF(_xlfn.SINGLE(B:B)="","",IF(R1025="Refreshment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61" t="str" cm="1">
        <f t="array" ref="AC1025">IF(_xlfn.SINGLE(B:B)="","",IF(R1025="Refreshment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68">
        <f>IFERROR(IF(R1025="Beer","",IF(OR(Q1025=1,Q1025=2,Q1025=3,Q1025=4),VLOOKUP(Q1025,Rates!$A$31:$B$34,2,0)*W1025,IF(V1025=1,VLOOKUP(U1025,'REB BEV MIN MKUP'!B:E,4,0),IF(V1025&gt;1,VLOOKUP(VALUE(W1025),'REB BEV MIN MKUP'!O:Q,3,0),0)))),0)</f>
        <v>0</v>
      </c>
      <c r="AE1025" s="62" t="str">
        <f t="shared" si="543"/>
        <v/>
      </c>
      <c r="AF1025" s="63" t="str">
        <f t="shared" si="544"/>
        <v/>
      </c>
      <c r="AG1025" s="64" t="str">
        <f t="shared" si="545"/>
        <v/>
      </c>
      <c r="AH1025" s="65" t="str">
        <f t="shared" si="546"/>
        <v/>
      </c>
      <c r="AI1025" s="66" t="str">
        <f>IF(AE:AE="","",IF(R1025="Refreshment Beverage",AK1025*(Rates!J$19/100),ROUND(SUM(AH1025*(Rates!$J$8/100)),4)))</f>
        <v/>
      </c>
      <c r="AJ1025" s="67" t="str">
        <f t="shared" si="547"/>
        <v/>
      </c>
      <c r="AK1025" s="22" t="str">
        <f t="shared" si="548"/>
        <v/>
      </c>
      <c r="AL1025" s="62" t="str">
        <f t="shared" si="549"/>
        <v/>
      </c>
      <c r="AM1025" s="63" t="str">
        <f>IF(AS1025="","",IF(R1025="Refreshment Beverage",ROUND(AS1025*Rates!K$19,4),ROUND(AO1025*(VLOOKUP(VALUE(Q1025),Rates!G$4:L$12,3,0)),4)))</f>
        <v/>
      </c>
      <c r="AN1025" s="68" t="str">
        <f>IF(AS1025="","",IF(R1025="Refreshment Beverage",AS1025*(Rates!J$19/100),MAX(AM1025,AB1025)))</f>
        <v/>
      </c>
      <c r="AO1025" s="69" t="str">
        <f t="shared" si="550"/>
        <v/>
      </c>
      <c r="AP1025" s="69" t="str">
        <f t="shared" si="551"/>
        <v/>
      </c>
      <c r="AQ1025" s="70" t="str">
        <f>IF(AS1025="","",IF(R1025="Refreshment Beverage",ROUND(SUM(VLOOKUP(Q:Q,Rates!G$15:L$19,3,0)*(AS1025-Y1025-Z1025-AA1025)),4),ROUND(SUM(Rates!$K$8*AS1025),4)))</f>
        <v/>
      </c>
      <c r="AR1025" s="66" t="str">
        <f t="shared" si="552"/>
        <v/>
      </c>
      <c r="AS1025" s="22" t="str">
        <f t="shared" si="553"/>
        <v/>
      </c>
      <c r="AT1025" s="62" t="str">
        <f t="shared" si="554"/>
        <v/>
      </c>
      <c r="AU1025" s="63" t="str">
        <f>IF(AX1025="","",IF(R1025="Refreshment Beverage",ROUND((BA1025-Y1025-Z1025-AA1025)*VLOOKUP(VALUE(Q1025),Rates!G$15:L$19,3,0),4),ROUND(AW1025*(VLOOKUP(VALUE(Q1025),Rates!G:L,3,0)),4)))</f>
        <v/>
      </c>
      <c r="AV1025" s="68" t="str">
        <f t="shared" si="555"/>
        <v/>
      </c>
      <c r="AW1025" s="69" t="str">
        <f t="shared" si="556"/>
        <v/>
      </c>
      <c r="AX1025" s="65" t="str">
        <f t="shared" si="557"/>
        <v/>
      </c>
      <c r="AY1025" s="70" t="str">
        <f>IF(AX1025="","",IF(R1025="Refreshment Beverage",ROUND(SUM(AX1025*Rates!K$19),4),ROUND(SUM(AX1025*(Rates!J$8/100)),4)))</f>
        <v/>
      </c>
      <c r="AZ1025" s="67" t="str">
        <f t="shared" si="558"/>
        <v/>
      </c>
      <c r="BA1025" s="22" t="str">
        <f t="shared" si="559"/>
        <v/>
      </c>
      <c r="BD1025" s="171"/>
      <c r="BE1025" s="171"/>
      <c r="BF1025" s="171"/>
      <c r="BG1025" s="171"/>
    </row>
    <row r="1026" spans="11:59" ht="12.75" customHeight="1" x14ac:dyDescent="0.3">
      <c r="K1026" s="42" t="str">
        <f t="shared" si="531"/>
        <v/>
      </c>
      <c r="L1026" s="55" t="str">
        <f t="shared" si="532"/>
        <v/>
      </c>
      <c r="M1026" s="43" t="str">
        <f t="shared" si="533"/>
        <v/>
      </c>
      <c r="N1026" s="56" t="str" cm="1">
        <f t="array" ref="N1026">IFERROR(IF(_xlfn.SINGLE(B:B)="","",IF(R1026="Beer",SUM(LOOKUP(2,1/(Rates!$B$3:$B$5&lt;=W1026)/(Rates!$C$3:$C$5&gt;=W1026),Rates!$D$3:$D$5)*(X1026/100)*W1026),IF(R1026="Refreshment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56" t="str">
        <f t="shared" si="534"/>
        <v/>
      </c>
      <c r="P1026" s="53"/>
      <c r="Q1026" s="14" t="str">
        <f t="shared" si="535"/>
        <v/>
      </c>
      <c r="R1026" s="57" t="str">
        <f t="shared" si="536"/>
        <v/>
      </c>
      <c r="S1026" s="58" t="str">
        <f>IF(B1026="","",IF(R1026="Refreshment Beverage",VLOOKUP(VALUE(Q1026),Rates!G$15:L$19,2,0),VLOOKUP(VALUE(Q1026),Rates!G$4:L$12,2,0)))</f>
        <v/>
      </c>
      <c r="T1026" s="58" t="str">
        <f t="shared" si="537"/>
        <v/>
      </c>
      <c r="U1026" s="58" t="str">
        <f t="shared" si="538"/>
        <v/>
      </c>
      <c r="V1026" s="58" t="str">
        <f t="shared" si="539"/>
        <v/>
      </c>
      <c r="W1026" s="58" t="str">
        <f t="shared" si="540"/>
        <v/>
      </c>
      <c r="X1026" s="59" t="str">
        <f t="shared" si="541"/>
        <v/>
      </c>
      <c r="Y1026" s="60" t="str">
        <f>IF(B:B="","",IF(R1026="Refreshment Beverage",VLOOKUP(Q1026,Rates!G$15:L$19,6,0)*W1026,VLOOKUP(Q1026,Rates!G$4:L$12,6,0)*W1026))</f>
        <v/>
      </c>
      <c r="Z1026" s="60" t="str">
        <f t="shared" si="542"/>
        <v/>
      </c>
      <c r="AA1026" s="60" t="str">
        <f t="shared" si="501"/>
        <v/>
      </c>
      <c r="AB1026" s="61" t="str" cm="1">
        <f t="array" ref="AB1026">IF(_xlfn.SINGLE(B:B)="","",IF(R1026="Refreshment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61" t="str" cm="1">
        <f t="array" ref="AC1026">IF(_xlfn.SINGLE(B:B)="","",IF(R1026="Refreshment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68">
        <f>IFERROR(IF(R1026="Beer","",IF(OR(Q1026=1,Q1026=2,Q1026=3,Q1026=4),VLOOKUP(Q1026,Rates!$A$31:$B$34,2,0)*W1026,IF(V1026=1,VLOOKUP(U1026,'REB BEV MIN MKUP'!B:E,4,0),IF(V1026&gt;1,VLOOKUP(VALUE(W1026),'REB BEV MIN MKUP'!O:Q,3,0),0)))),0)</f>
        <v>0</v>
      </c>
      <c r="AE1026" s="62" t="str">
        <f t="shared" si="543"/>
        <v/>
      </c>
      <c r="AF1026" s="63" t="str">
        <f t="shared" si="544"/>
        <v/>
      </c>
      <c r="AG1026" s="64" t="str">
        <f t="shared" si="545"/>
        <v/>
      </c>
      <c r="AH1026" s="65" t="str">
        <f t="shared" si="546"/>
        <v/>
      </c>
      <c r="AI1026" s="66" t="str">
        <f>IF(AE:AE="","",IF(R1026="Refreshment Beverage",AK1026*(Rates!J$19/100),ROUND(SUM(AH1026*(Rates!$J$8/100)),4)))</f>
        <v/>
      </c>
      <c r="AJ1026" s="67" t="str">
        <f t="shared" si="547"/>
        <v/>
      </c>
      <c r="AK1026" s="22" t="str">
        <f t="shared" si="548"/>
        <v/>
      </c>
      <c r="AL1026" s="62" t="str">
        <f t="shared" si="549"/>
        <v/>
      </c>
      <c r="AM1026" s="63" t="str">
        <f>IF(AS1026="","",IF(R1026="Refreshment Beverage",ROUND(AS1026*Rates!K$19,4),ROUND(AO1026*(VLOOKUP(VALUE(Q1026),Rates!G$4:L$12,3,0)),4)))</f>
        <v/>
      </c>
      <c r="AN1026" s="68" t="str">
        <f>IF(AS1026="","",IF(R1026="Refreshment Beverage",AS1026*(Rates!J$19/100),MAX(AM1026,AB1026)))</f>
        <v/>
      </c>
      <c r="AO1026" s="69" t="str">
        <f t="shared" si="550"/>
        <v/>
      </c>
      <c r="AP1026" s="69" t="str">
        <f t="shared" si="551"/>
        <v/>
      </c>
      <c r="AQ1026" s="70" t="str">
        <f>IF(AS1026="","",IF(R1026="Refreshment Beverage",ROUND(SUM(VLOOKUP(Q:Q,Rates!G$15:L$19,3,0)*(AS1026-Y1026-Z1026-AA1026)),4),ROUND(SUM(Rates!$K$8*AS1026),4)))</f>
        <v/>
      </c>
      <c r="AR1026" s="66" t="str">
        <f t="shared" si="552"/>
        <v/>
      </c>
      <c r="AS1026" s="22" t="str">
        <f t="shared" si="553"/>
        <v/>
      </c>
      <c r="AT1026" s="62" t="str">
        <f t="shared" si="554"/>
        <v/>
      </c>
      <c r="AU1026" s="63" t="str">
        <f>IF(AX1026="","",IF(R1026="Refreshment Beverage",ROUND((BA1026-Y1026-Z1026-AA1026)*VLOOKUP(VALUE(Q1026),Rates!G$15:L$19,3,0),4),ROUND(AW1026*(VLOOKUP(VALUE(Q1026),Rates!G:L,3,0)),4)))</f>
        <v/>
      </c>
      <c r="AV1026" s="68" t="str">
        <f t="shared" si="555"/>
        <v/>
      </c>
      <c r="AW1026" s="69" t="str">
        <f t="shared" si="556"/>
        <v/>
      </c>
      <c r="AX1026" s="65" t="str">
        <f t="shared" si="557"/>
        <v/>
      </c>
      <c r="AY1026" s="70" t="str">
        <f>IF(AX1026="","",IF(R1026="Refreshment Beverage",ROUND(SUM(AX1026*Rates!K$19),4),ROUND(SUM(AX1026*(Rates!J$8/100)),4)))</f>
        <v/>
      </c>
      <c r="AZ1026" s="67" t="str">
        <f t="shared" si="558"/>
        <v/>
      </c>
      <c r="BA1026" s="22" t="str">
        <f t="shared" si="559"/>
        <v/>
      </c>
      <c r="BD1026" s="171"/>
      <c r="BE1026" s="171"/>
      <c r="BF1026" s="171"/>
      <c r="BG1026" s="171"/>
    </row>
    <row r="1027" spans="11:59" ht="12.75" customHeight="1" x14ac:dyDescent="0.3">
      <c r="K1027" s="42" t="str">
        <f t="shared" si="531"/>
        <v/>
      </c>
      <c r="L1027" s="55" t="str">
        <f t="shared" si="532"/>
        <v/>
      </c>
      <c r="M1027" s="43" t="str">
        <f t="shared" si="533"/>
        <v/>
      </c>
      <c r="N1027" s="56" t="str" cm="1">
        <f t="array" ref="N1027">IFERROR(IF(_xlfn.SINGLE(B:B)="","",IF(R1027="Beer",SUM(LOOKUP(2,1/(Rates!$B$3:$B$5&lt;=W1027)/(Rates!$C$3:$C$5&gt;=W1027),Rates!$D$3:$D$5)*(X1027/100)*W1027),IF(R1027="Refreshment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56" t="str">
        <f t="shared" si="534"/>
        <v/>
      </c>
      <c r="P1027" s="53"/>
      <c r="Q1027" s="14" t="str">
        <f t="shared" si="535"/>
        <v/>
      </c>
      <c r="R1027" s="57" t="str">
        <f t="shared" si="536"/>
        <v/>
      </c>
      <c r="S1027" s="58" t="str">
        <f>IF(B1027="","",IF(R1027="Refreshment Beverage",VLOOKUP(VALUE(Q1027),Rates!G$15:L$19,2,0),VLOOKUP(VALUE(Q1027),Rates!G$4:L$12,2,0)))</f>
        <v/>
      </c>
      <c r="T1027" s="58" t="str">
        <f t="shared" si="537"/>
        <v/>
      </c>
      <c r="U1027" s="58" t="str">
        <f t="shared" si="538"/>
        <v/>
      </c>
      <c r="V1027" s="58" t="str">
        <f t="shared" si="539"/>
        <v/>
      </c>
      <c r="W1027" s="58" t="str">
        <f t="shared" si="540"/>
        <v/>
      </c>
      <c r="X1027" s="59" t="str">
        <f t="shared" si="541"/>
        <v/>
      </c>
      <c r="Y1027" s="60" t="str">
        <f>IF(B:B="","",IF(R1027="Refreshment Beverage",VLOOKUP(Q1027,Rates!G$15:L$19,6,0)*W1027,VLOOKUP(Q1027,Rates!G$4:L$12,6,0)*W1027))</f>
        <v/>
      </c>
      <c r="Z1027" s="60" t="str">
        <f t="shared" si="542"/>
        <v/>
      </c>
      <c r="AA1027" s="60" t="str">
        <f t="shared" si="501"/>
        <v/>
      </c>
      <c r="AB1027" s="61" t="str" cm="1">
        <f t="array" ref="AB1027">IF(_xlfn.SINGLE(B:B)="","",IF(R1027="Refreshment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61" t="str" cm="1">
        <f t="array" ref="AC1027">IF(_xlfn.SINGLE(B:B)="","",IF(R1027="Refreshment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68">
        <f>IFERROR(IF(R1027="Beer","",IF(OR(Q1027=1,Q1027=2,Q1027=3,Q1027=4),VLOOKUP(Q1027,Rates!$A$31:$B$34,2,0)*W1027,IF(V1027=1,VLOOKUP(U1027,'REB BEV MIN MKUP'!B:E,4,0),IF(V1027&gt;1,VLOOKUP(VALUE(W1027),'REB BEV MIN MKUP'!O:Q,3,0),0)))),0)</f>
        <v>0</v>
      </c>
      <c r="AE1027" s="62" t="str">
        <f t="shared" si="543"/>
        <v/>
      </c>
      <c r="AF1027" s="63" t="str">
        <f t="shared" si="544"/>
        <v/>
      </c>
      <c r="AG1027" s="64" t="str">
        <f t="shared" si="545"/>
        <v/>
      </c>
      <c r="AH1027" s="65" t="str">
        <f t="shared" si="546"/>
        <v/>
      </c>
      <c r="AI1027" s="66" t="str">
        <f>IF(AE:AE="","",IF(R1027="Refreshment Beverage",AK1027*(Rates!J$19/100),ROUND(SUM(AH1027*(Rates!$J$8/100)),4)))</f>
        <v/>
      </c>
      <c r="AJ1027" s="67" t="str">
        <f t="shared" si="547"/>
        <v/>
      </c>
      <c r="AK1027" s="22" t="str">
        <f t="shared" si="548"/>
        <v/>
      </c>
      <c r="AL1027" s="62" t="str">
        <f t="shared" si="549"/>
        <v/>
      </c>
      <c r="AM1027" s="63" t="str">
        <f>IF(AS1027="","",IF(R1027="Refreshment Beverage",ROUND(AS1027*Rates!K$19,4),ROUND(AO1027*(VLOOKUP(VALUE(Q1027),Rates!G$4:L$12,3,0)),4)))</f>
        <v/>
      </c>
      <c r="AN1027" s="68" t="str">
        <f>IF(AS1027="","",IF(R1027="Refreshment Beverage",AS1027*(Rates!J$19/100),MAX(AM1027,AB1027)))</f>
        <v/>
      </c>
      <c r="AO1027" s="69" t="str">
        <f t="shared" si="550"/>
        <v/>
      </c>
      <c r="AP1027" s="69" t="str">
        <f t="shared" si="551"/>
        <v/>
      </c>
      <c r="AQ1027" s="70" t="str">
        <f>IF(AS1027="","",IF(R1027="Refreshment Beverage",ROUND(SUM(VLOOKUP(Q:Q,Rates!G$15:L$19,3,0)*(AS1027-Y1027-Z1027-AA1027)),4),ROUND(SUM(Rates!$K$8*AS1027),4)))</f>
        <v/>
      </c>
      <c r="AR1027" s="66" t="str">
        <f t="shared" si="552"/>
        <v/>
      </c>
      <c r="AS1027" s="22" t="str">
        <f t="shared" si="553"/>
        <v/>
      </c>
      <c r="AT1027" s="62" t="str">
        <f t="shared" si="554"/>
        <v/>
      </c>
      <c r="AU1027" s="63" t="str">
        <f>IF(AX1027="","",IF(R1027="Refreshment Beverage",ROUND((BA1027-Y1027-Z1027-AA1027)*VLOOKUP(VALUE(Q1027),Rates!G$15:L$19,3,0),4),ROUND(AW1027*(VLOOKUP(VALUE(Q1027),Rates!G:L,3,0)),4)))</f>
        <v/>
      </c>
      <c r="AV1027" s="68" t="str">
        <f t="shared" si="555"/>
        <v/>
      </c>
      <c r="AW1027" s="69" t="str">
        <f t="shared" si="556"/>
        <v/>
      </c>
      <c r="AX1027" s="65" t="str">
        <f t="shared" si="557"/>
        <v/>
      </c>
      <c r="AY1027" s="70" t="str">
        <f>IF(AX1027="","",IF(R1027="Refreshment Beverage",ROUND(SUM(AX1027*Rates!K$19),4),ROUND(SUM(AX1027*(Rates!J$8/100)),4)))</f>
        <v/>
      </c>
      <c r="AZ1027" s="67" t="str">
        <f t="shared" si="558"/>
        <v/>
      </c>
      <c r="BA1027" s="22" t="str">
        <f t="shared" si="559"/>
        <v/>
      </c>
      <c r="BD1027" s="171"/>
      <c r="BE1027" s="171"/>
      <c r="BF1027" s="171"/>
      <c r="BG1027" s="171"/>
    </row>
    <row r="1028" spans="11:59" ht="12.75" customHeight="1" x14ac:dyDescent="0.3">
      <c r="K1028" s="42" t="str">
        <f t="shared" si="531"/>
        <v/>
      </c>
      <c r="L1028" s="55" t="str">
        <f t="shared" si="532"/>
        <v/>
      </c>
      <c r="M1028" s="43" t="str">
        <f t="shared" si="533"/>
        <v/>
      </c>
      <c r="N1028" s="56" t="str" cm="1">
        <f t="array" ref="N1028">IFERROR(IF(_xlfn.SINGLE(B:B)="","",IF(R1028="Beer",SUM(LOOKUP(2,1/(Rates!$B$3:$B$5&lt;=W1028)/(Rates!$C$3:$C$5&gt;=W1028),Rates!$D$3:$D$5)*(X1028/100)*W1028),IF(R1028="Refreshment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56" t="str">
        <f t="shared" si="534"/>
        <v/>
      </c>
      <c r="P1028" s="53"/>
      <c r="Q1028" s="14" t="str">
        <f t="shared" si="535"/>
        <v/>
      </c>
      <c r="R1028" s="57" t="str">
        <f t="shared" si="536"/>
        <v/>
      </c>
      <c r="S1028" s="58" t="str">
        <f>IF(B1028="","",IF(R1028="Refreshment Beverage",VLOOKUP(VALUE(Q1028),Rates!G$15:L$19,2,0),VLOOKUP(VALUE(Q1028),Rates!G$4:L$12,2,0)))</f>
        <v/>
      </c>
      <c r="T1028" s="58" t="str">
        <f t="shared" si="537"/>
        <v/>
      </c>
      <c r="U1028" s="58" t="str">
        <f t="shared" si="538"/>
        <v/>
      </c>
      <c r="V1028" s="58" t="str">
        <f t="shared" si="539"/>
        <v/>
      </c>
      <c r="W1028" s="58" t="str">
        <f t="shared" si="540"/>
        <v/>
      </c>
      <c r="X1028" s="59" t="str">
        <f t="shared" si="541"/>
        <v/>
      </c>
      <c r="Y1028" s="60" t="str">
        <f>IF(B:B="","",IF(R1028="Refreshment Beverage",VLOOKUP(Q1028,Rates!G$15:L$19,6,0)*W1028,VLOOKUP(Q1028,Rates!G$4:L$12,6,0)*W1028))</f>
        <v/>
      </c>
      <c r="Z1028" s="60" t="str">
        <f t="shared" si="542"/>
        <v/>
      </c>
      <c r="AA1028" s="60" t="str">
        <f t="shared" si="501"/>
        <v/>
      </c>
      <c r="AB1028" s="61" t="str" cm="1">
        <f t="array" ref="AB1028">IF(_xlfn.SINGLE(B:B)="","",IF(R1028="Refreshment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61" t="str" cm="1">
        <f t="array" ref="AC1028">IF(_xlfn.SINGLE(B:B)="","",IF(R1028="Refreshment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68">
        <f>IFERROR(IF(R1028="Beer","",IF(OR(Q1028=1,Q1028=2,Q1028=3,Q1028=4),VLOOKUP(Q1028,Rates!$A$31:$B$34,2,0)*W1028,IF(V1028=1,VLOOKUP(U1028,'REB BEV MIN MKUP'!B:E,4,0),IF(V1028&gt;1,VLOOKUP(VALUE(W1028),'REB BEV MIN MKUP'!O:Q,3,0),0)))),0)</f>
        <v>0</v>
      </c>
      <c r="AE1028" s="62" t="str">
        <f t="shared" si="543"/>
        <v/>
      </c>
      <c r="AF1028" s="63" t="str">
        <f t="shared" si="544"/>
        <v/>
      </c>
      <c r="AG1028" s="64" t="str">
        <f t="shared" si="545"/>
        <v/>
      </c>
      <c r="AH1028" s="65" t="str">
        <f t="shared" si="546"/>
        <v/>
      </c>
      <c r="AI1028" s="66" t="str">
        <f>IF(AE:AE="","",IF(R1028="Refreshment Beverage",AK1028*(Rates!J$19/100),ROUND(SUM(AH1028*(Rates!$J$8/100)),4)))</f>
        <v/>
      </c>
      <c r="AJ1028" s="67" t="str">
        <f t="shared" si="547"/>
        <v/>
      </c>
      <c r="AK1028" s="22" t="str">
        <f t="shared" si="548"/>
        <v/>
      </c>
      <c r="AL1028" s="62" t="str">
        <f t="shared" si="549"/>
        <v/>
      </c>
      <c r="AM1028" s="63" t="str">
        <f>IF(AS1028="","",IF(R1028="Refreshment Beverage",ROUND(AS1028*Rates!K$19,4),ROUND(AO1028*(VLOOKUP(VALUE(Q1028),Rates!G$4:L$12,3,0)),4)))</f>
        <v/>
      </c>
      <c r="AN1028" s="68" t="str">
        <f>IF(AS1028="","",IF(R1028="Refreshment Beverage",AS1028*(Rates!J$19/100),MAX(AM1028,AB1028)))</f>
        <v/>
      </c>
      <c r="AO1028" s="69" t="str">
        <f t="shared" si="550"/>
        <v/>
      </c>
      <c r="AP1028" s="69" t="str">
        <f t="shared" si="551"/>
        <v/>
      </c>
      <c r="AQ1028" s="70" t="str">
        <f>IF(AS1028="","",IF(R1028="Refreshment Beverage",ROUND(SUM(VLOOKUP(Q:Q,Rates!G$15:L$19,3,0)*(AS1028-Y1028-Z1028-AA1028)),4),ROUND(SUM(Rates!$K$8*AS1028),4)))</f>
        <v/>
      </c>
      <c r="AR1028" s="66" t="str">
        <f t="shared" si="552"/>
        <v/>
      </c>
      <c r="AS1028" s="22" t="str">
        <f t="shared" si="553"/>
        <v/>
      </c>
      <c r="AT1028" s="62" t="str">
        <f t="shared" si="554"/>
        <v/>
      </c>
      <c r="AU1028" s="63" t="str">
        <f>IF(AX1028="","",IF(R1028="Refreshment Beverage",ROUND((BA1028-Y1028-Z1028-AA1028)*VLOOKUP(VALUE(Q1028),Rates!G$15:L$19,3,0),4),ROUND(AW1028*(VLOOKUP(VALUE(Q1028),Rates!G:L,3,0)),4)))</f>
        <v/>
      </c>
      <c r="AV1028" s="68" t="str">
        <f t="shared" si="555"/>
        <v/>
      </c>
      <c r="AW1028" s="69" t="str">
        <f t="shared" si="556"/>
        <v/>
      </c>
      <c r="AX1028" s="65" t="str">
        <f t="shared" si="557"/>
        <v/>
      </c>
      <c r="AY1028" s="70" t="str">
        <f>IF(AX1028="","",IF(R1028="Refreshment Beverage",ROUND(SUM(AX1028*Rates!K$19),4),ROUND(SUM(AX1028*(Rates!J$8/100)),4)))</f>
        <v/>
      </c>
      <c r="AZ1028" s="67" t="str">
        <f t="shared" si="558"/>
        <v/>
      </c>
      <c r="BA1028" s="22" t="str">
        <f t="shared" si="559"/>
        <v/>
      </c>
      <c r="BD1028" s="171"/>
      <c r="BE1028" s="171"/>
      <c r="BF1028" s="171"/>
      <c r="BG1028" s="171"/>
    </row>
    <row r="1029" spans="11:59" ht="12.75" customHeight="1" x14ac:dyDescent="0.3">
      <c r="K1029" s="42" t="str">
        <f t="shared" si="531"/>
        <v/>
      </c>
      <c r="L1029" s="55" t="str">
        <f t="shared" si="532"/>
        <v/>
      </c>
      <c r="M1029" s="43" t="str">
        <f t="shared" si="533"/>
        <v/>
      </c>
      <c r="N1029" s="56" t="str" cm="1">
        <f t="array" ref="N1029">IFERROR(IF(_xlfn.SINGLE(B:B)="","",IF(R1029="Beer",SUM(LOOKUP(2,1/(Rates!$B$3:$B$5&lt;=W1029)/(Rates!$C$3:$C$5&gt;=W1029),Rates!$D$3:$D$5)*(X1029/100)*W1029),IF(R1029="Refreshment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56" t="str">
        <f t="shared" si="534"/>
        <v/>
      </c>
      <c r="P1029" s="53"/>
      <c r="Q1029" s="14" t="str">
        <f t="shared" si="535"/>
        <v/>
      </c>
      <c r="R1029" s="57" t="str">
        <f t="shared" si="536"/>
        <v/>
      </c>
      <c r="S1029" s="58" t="str">
        <f>IF(B1029="","",IF(R1029="Refreshment Beverage",VLOOKUP(VALUE(Q1029),Rates!G$15:L$19,2,0),VLOOKUP(VALUE(Q1029),Rates!G$4:L$12,2,0)))</f>
        <v/>
      </c>
      <c r="T1029" s="58" t="str">
        <f t="shared" si="537"/>
        <v/>
      </c>
      <c r="U1029" s="58" t="str">
        <f t="shared" si="538"/>
        <v/>
      </c>
      <c r="V1029" s="58" t="str">
        <f t="shared" si="539"/>
        <v/>
      </c>
      <c r="W1029" s="58" t="str">
        <f t="shared" si="540"/>
        <v/>
      </c>
      <c r="X1029" s="59" t="str">
        <f t="shared" si="541"/>
        <v/>
      </c>
      <c r="Y1029" s="60" t="str">
        <f>IF(B:B="","",IF(R1029="Refreshment Beverage",VLOOKUP(Q1029,Rates!G$15:L$19,6,0)*W1029,VLOOKUP(Q1029,Rates!G$4:L$12,6,0)*W1029))</f>
        <v/>
      </c>
      <c r="Z1029" s="60" t="str">
        <f t="shared" si="542"/>
        <v/>
      </c>
      <c r="AA1029" s="60" t="str">
        <f t="shared" si="501"/>
        <v/>
      </c>
      <c r="AB1029" s="61" t="str" cm="1">
        <f t="array" ref="AB1029">IF(_xlfn.SINGLE(B:B)="","",IF(R1029="Refreshment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61" t="str" cm="1">
        <f t="array" ref="AC1029">IF(_xlfn.SINGLE(B:B)="","",IF(R1029="Refreshment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68">
        <f>IFERROR(IF(R1029="Beer","",IF(OR(Q1029=1,Q1029=2,Q1029=3,Q1029=4),VLOOKUP(Q1029,Rates!$A$31:$B$34,2,0)*W1029,IF(V1029=1,VLOOKUP(U1029,'REB BEV MIN MKUP'!B:E,4,0),IF(V1029&gt;1,VLOOKUP(VALUE(W1029),'REB BEV MIN MKUP'!O:Q,3,0),0)))),0)</f>
        <v>0</v>
      </c>
      <c r="AE1029" s="62" t="str">
        <f t="shared" si="543"/>
        <v/>
      </c>
      <c r="AF1029" s="63" t="str">
        <f t="shared" si="544"/>
        <v/>
      </c>
      <c r="AG1029" s="64" t="str">
        <f t="shared" si="545"/>
        <v/>
      </c>
      <c r="AH1029" s="65" t="str">
        <f t="shared" si="546"/>
        <v/>
      </c>
      <c r="AI1029" s="66" t="str">
        <f>IF(AE:AE="","",IF(R1029="Refreshment Beverage",AK1029*(Rates!J$19/100),ROUND(SUM(AH1029*(Rates!$J$8/100)),4)))</f>
        <v/>
      </c>
      <c r="AJ1029" s="67" t="str">
        <f t="shared" si="547"/>
        <v/>
      </c>
      <c r="AK1029" s="22" t="str">
        <f t="shared" si="548"/>
        <v/>
      </c>
      <c r="AL1029" s="62" t="str">
        <f t="shared" si="549"/>
        <v/>
      </c>
      <c r="AM1029" s="63" t="str">
        <f>IF(AS1029="","",IF(R1029="Refreshment Beverage",ROUND(AS1029*Rates!K$19,4),ROUND(AO1029*(VLOOKUP(VALUE(Q1029),Rates!G$4:L$12,3,0)),4)))</f>
        <v/>
      </c>
      <c r="AN1029" s="68" t="str">
        <f>IF(AS1029="","",IF(R1029="Refreshment Beverage",AS1029*(Rates!J$19/100),MAX(AM1029,AB1029)))</f>
        <v/>
      </c>
      <c r="AO1029" s="69" t="str">
        <f t="shared" si="550"/>
        <v/>
      </c>
      <c r="AP1029" s="69" t="str">
        <f t="shared" si="551"/>
        <v/>
      </c>
      <c r="AQ1029" s="70" t="str">
        <f>IF(AS1029="","",IF(R1029="Refreshment Beverage",ROUND(SUM(VLOOKUP(Q:Q,Rates!G$15:L$19,3,0)*(AS1029-Y1029-Z1029-AA1029)),4),ROUND(SUM(Rates!$K$8*AS1029),4)))</f>
        <v/>
      </c>
      <c r="AR1029" s="66" t="str">
        <f t="shared" si="552"/>
        <v/>
      </c>
      <c r="AS1029" s="22" t="str">
        <f t="shared" si="553"/>
        <v/>
      </c>
      <c r="AT1029" s="62" t="str">
        <f t="shared" si="554"/>
        <v/>
      </c>
      <c r="AU1029" s="63" t="str">
        <f>IF(AX1029="","",IF(R1029="Refreshment Beverage",ROUND((BA1029-Y1029-Z1029-AA1029)*VLOOKUP(VALUE(Q1029),Rates!G$15:L$19,3,0),4),ROUND(AW1029*(VLOOKUP(VALUE(Q1029),Rates!G:L,3,0)),4)))</f>
        <v/>
      </c>
      <c r="AV1029" s="68" t="str">
        <f t="shared" si="555"/>
        <v/>
      </c>
      <c r="AW1029" s="69" t="str">
        <f t="shared" si="556"/>
        <v/>
      </c>
      <c r="AX1029" s="65" t="str">
        <f t="shared" si="557"/>
        <v/>
      </c>
      <c r="AY1029" s="70" t="str">
        <f>IF(AX1029="","",IF(R1029="Refreshment Beverage",ROUND(SUM(AX1029*Rates!K$19),4),ROUND(SUM(AX1029*(Rates!J$8/100)),4)))</f>
        <v/>
      </c>
      <c r="AZ1029" s="67" t="str">
        <f t="shared" si="558"/>
        <v/>
      </c>
      <c r="BA1029" s="22" t="str">
        <f t="shared" si="559"/>
        <v/>
      </c>
      <c r="BD1029" s="171"/>
      <c r="BE1029" s="171"/>
      <c r="BF1029" s="171"/>
      <c r="BG1029" s="171"/>
    </row>
    <row r="1030" spans="11:59" ht="12.75" customHeight="1" x14ac:dyDescent="0.3">
      <c r="K1030" s="42" t="str">
        <f t="shared" si="531"/>
        <v/>
      </c>
      <c r="L1030" s="55" t="str">
        <f t="shared" si="532"/>
        <v/>
      </c>
      <c r="M1030" s="43" t="str">
        <f t="shared" si="533"/>
        <v/>
      </c>
      <c r="N1030" s="56" t="str" cm="1">
        <f t="array" ref="N1030">IFERROR(IF(_xlfn.SINGLE(B:B)="","",IF(R1030="Beer",SUM(LOOKUP(2,1/(Rates!$B$3:$B$5&lt;=W1030)/(Rates!$C$3:$C$5&gt;=W1030),Rates!$D$3:$D$5)*(X1030/100)*W1030),IF(R1030="Refreshment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56" t="str">
        <f t="shared" si="534"/>
        <v/>
      </c>
      <c r="P1030" s="53"/>
      <c r="Q1030" s="14" t="str">
        <f t="shared" si="535"/>
        <v/>
      </c>
      <c r="R1030" s="57" t="str">
        <f t="shared" si="536"/>
        <v/>
      </c>
      <c r="S1030" s="58" t="str">
        <f>IF(B1030="","",IF(R1030="Refreshment Beverage",VLOOKUP(VALUE(Q1030),Rates!G$15:L$19,2,0),VLOOKUP(VALUE(Q1030),Rates!G$4:L$12,2,0)))</f>
        <v/>
      </c>
      <c r="T1030" s="58" t="str">
        <f t="shared" si="537"/>
        <v/>
      </c>
      <c r="U1030" s="58" t="str">
        <f t="shared" si="538"/>
        <v/>
      </c>
      <c r="V1030" s="58" t="str">
        <f t="shared" si="539"/>
        <v/>
      </c>
      <c r="W1030" s="58" t="str">
        <f t="shared" si="540"/>
        <v/>
      </c>
      <c r="X1030" s="59" t="str">
        <f t="shared" si="541"/>
        <v/>
      </c>
      <c r="Y1030" s="60" t="str">
        <f>IF(B:B="","",IF(R1030="Refreshment Beverage",VLOOKUP(Q1030,Rates!G$15:L$19,6,0)*W1030,VLOOKUP(Q1030,Rates!G$4:L$12,6,0)*W1030))</f>
        <v/>
      </c>
      <c r="Z1030" s="60" t="str">
        <f t="shared" si="542"/>
        <v/>
      </c>
      <c r="AA1030" s="60" t="str">
        <f t="shared" si="501"/>
        <v/>
      </c>
      <c r="AB1030" s="61" t="str" cm="1">
        <f t="array" ref="AB1030">IF(_xlfn.SINGLE(B:B)="","",IF(R1030="Refreshment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61" t="str" cm="1">
        <f t="array" ref="AC1030">IF(_xlfn.SINGLE(B:B)="","",IF(R1030="Refreshment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68">
        <f>IFERROR(IF(R1030="Beer","",IF(OR(Q1030=1,Q1030=2,Q1030=3,Q1030=4),VLOOKUP(Q1030,Rates!$A$31:$B$34,2,0)*W1030,IF(V1030=1,VLOOKUP(U1030,'REB BEV MIN MKUP'!B:E,4,0),IF(V1030&gt;1,VLOOKUP(VALUE(W1030),'REB BEV MIN MKUP'!O:Q,3,0),0)))),0)</f>
        <v>0</v>
      </c>
      <c r="AE1030" s="62" t="str">
        <f t="shared" si="543"/>
        <v/>
      </c>
      <c r="AF1030" s="63" t="str">
        <f t="shared" si="544"/>
        <v/>
      </c>
      <c r="AG1030" s="64" t="str">
        <f t="shared" si="545"/>
        <v/>
      </c>
      <c r="AH1030" s="65" t="str">
        <f t="shared" si="546"/>
        <v/>
      </c>
      <c r="AI1030" s="66" t="str">
        <f>IF(AE:AE="","",IF(R1030="Refreshment Beverage",AK1030*(Rates!J$19/100),ROUND(SUM(AH1030*(Rates!$J$8/100)),4)))</f>
        <v/>
      </c>
      <c r="AJ1030" s="67" t="str">
        <f t="shared" si="547"/>
        <v/>
      </c>
      <c r="AK1030" s="22" t="str">
        <f t="shared" si="548"/>
        <v/>
      </c>
      <c r="AL1030" s="62" t="str">
        <f t="shared" si="549"/>
        <v/>
      </c>
      <c r="AM1030" s="63" t="str">
        <f>IF(AS1030="","",IF(R1030="Refreshment Beverage",ROUND(AS1030*Rates!K$19,4),ROUND(AO1030*(VLOOKUP(VALUE(Q1030),Rates!G$4:L$12,3,0)),4)))</f>
        <v/>
      </c>
      <c r="AN1030" s="68" t="str">
        <f>IF(AS1030="","",IF(R1030="Refreshment Beverage",AS1030*(Rates!J$19/100),MAX(AM1030,AB1030)))</f>
        <v/>
      </c>
      <c r="AO1030" s="69" t="str">
        <f t="shared" si="550"/>
        <v/>
      </c>
      <c r="AP1030" s="69" t="str">
        <f t="shared" si="551"/>
        <v/>
      </c>
      <c r="AQ1030" s="70" t="str">
        <f>IF(AS1030="","",IF(R1030="Refreshment Beverage",ROUND(SUM(VLOOKUP(Q:Q,Rates!G$15:L$19,3,0)*(AS1030-Y1030-Z1030-AA1030)),4),ROUND(SUM(Rates!$K$8*AS1030),4)))</f>
        <v/>
      </c>
      <c r="AR1030" s="66" t="str">
        <f t="shared" si="552"/>
        <v/>
      </c>
      <c r="AS1030" s="22" t="str">
        <f t="shared" si="553"/>
        <v/>
      </c>
      <c r="AT1030" s="62" t="str">
        <f t="shared" si="554"/>
        <v/>
      </c>
      <c r="AU1030" s="63" t="str">
        <f>IF(AX1030="","",IF(R1030="Refreshment Beverage",ROUND((BA1030-Y1030-Z1030-AA1030)*VLOOKUP(VALUE(Q1030),Rates!G$15:L$19,3,0),4),ROUND(AW1030*(VLOOKUP(VALUE(Q1030),Rates!G:L,3,0)),4)))</f>
        <v/>
      </c>
      <c r="AV1030" s="68" t="str">
        <f t="shared" si="555"/>
        <v/>
      </c>
      <c r="AW1030" s="69" t="str">
        <f t="shared" si="556"/>
        <v/>
      </c>
      <c r="AX1030" s="65" t="str">
        <f t="shared" si="557"/>
        <v/>
      </c>
      <c r="AY1030" s="70" t="str">
        <f>IF(AX1030="","",IF(R1030="Refreshment Beverage",ROUND(SUM(AX1030*Rates!K$19),4),ROUND(SUM(AX1030*(Rates!J$8/100)),4)))</f>
        <v/>
      </c>
      <c r="AZ1030" s="67" t="str">
        <f t="shared" si="558"/>
        <v/>
      </c>
      <c r="BA1030" s="22" t="str">
        <f t="shared" si="559"/>
        <v/>
      </c>
      <c r="BD1030" s="171"/>
      <c r="BE1030" s="171"/>
      <c r="BF1030" s="171"/>
      <c r="BG1030" s="171"/>
    </row>
    <row r="1031" spans="11:59" ht="12.75" customHeight="1" x14ac:dyDescent="0.3">
      <c r="K1031" s="42" t="str">
        <f t="shared" si="531"/>
        <v/>
      </c>
      <c r="L1031" s="55" t="str">
        <f t="shared" si="532"/>
        <v/>
      </c>
      <c r="M1031" s="43" t="str">
        <f t="shared" si="533"/>
        <v/>
      </c>
      <c r="N1031" s="56" t="str" cm="1">
        <f t="array" ref="N1031">IFERROR(IF(_xlfn.SINGLE(B:B)="","",IF(R1031="Beer",SUM(LOOKUP(2,1/(Rates!$B$3:$B$5&lt;=W1031)/(Rates!$C$3:$C$5&gt;=W1031),Rates!$D$3:$D$5)*(X1031/100)*W1031),IF(R1031="Refreshment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56" t="str">
        <f t="shared" si="534"/>
        <v/>
      </c>
      <c r="P1031" s="53"/>
      <c r="Q1031" s="14" t="str">
        <f t="shared" si="535"/>
        <v/>
      </c>
      <c r="R1031" s="57" t="str">
        <f t="shared" si="536"/>
        <v/>
      </c>
      <c r="S1031" s="58" t="str">
        <f>IF(B1031="","",IF(R1031="Refreshment Beverage",VLOOKUP(VALUE(Q1031),Rates!G$15:L$19,2,0),VLOOKUP(VALUE(Q1031),Rates!G$4:L$12,2,0)))</f>
        <v/>
      </c>
      <c r="T1031" s="58" t="str">
        <f t="shared" si="537"/>
        <v/>
      </c>
      <c r="U1031" s="58" t="str">
        <f t="shared" si="538"/>
        <v/>
      </c>
      <c r="V1031" s="58" t="str">
        <f t="shared" si="539"/>
        <v/>
      </c>
      <c r="W1031" s="58" t="str">
        <f t="shared" si="540"/>
        <v/>
      </c>
      <c r="X1031" s="59" t="str">
        <f t="shared" si="541"/>
        <v/>
      </c>
      <c r="Y1031" s="60" t="str">
        <f>IF(B:B="","",IF(R1031="Refreshment Beverage",VLOOKUP(Q1031,Rates!G$15:L$19,6,0)*W1031,VLOOKUP(Q1031,Rates!G$4:L$12,6,0)*W1031))</f>
        <v/>
      </c>
      <c r="Z1031" s="60" t="str">
        <f t="shared" si="542"/>
        <v/>
      </c>
      <c r="AA1031" s="60" t="str">
        <f t="shared" ref="AA1031:AA1094" si="560">IF(B:B="","",IF(AND(T1031="Can",V1031=8,R1031="Beer"),V1031*0.0201,IF(AND(T1031="Can",V1031=15,R1031="Beer"),V1031*0.0101,IF(AND(T1031="Can",V1031=20,R1031="Beer"),V1031*0.0107,IF(AND(T1031="Can",V1031=30,R1031="Beer"),V1031*0.0089,IF(AND(T1031="Can",V1031=36,R1031="Beer"),V1031*0.0074,IF(AND(T1031="Bottle",V1031=24,R1031="Beer"),V1031*0.016,IF(AND(R1031="Refreshment Beverage",U1031&gt;0.049,U1031&lt;0.401),V1031*0.0536,IF(AND(R1031="Refreshment Beverage",U1031&gt;0.4,U1031&lt;0.47),V1031*0.0643,IF(AND(R1031="Refreshment Beverage",U1031&gt;0.469,U1031&lt;0.66),V1031*0.075,IF(AND(R1031="Refreshment Beverage",U1031&gt;0.659,U1031&lt;0.75),V1031*0.1071,IF(AND(R1031="Refreshment Beverage",U1031&gt;0.749,U1031&lt;0.9),V1031*0.1178,IF(AND(R1031="Refreshment Beverage",U1031&gt;0.899,U1031&lt;1),V1031*0.1393,IF(AND(R1031="Refreshment Beverage",U1031=1),V1031*0.1499,IF(AND(R1031="Refreshment Beverage",U1031=1.14),V1031*0.1714,IF(AND(R1031="Refreshment Beverage",U1031=2),V1031*0.2999,IF(AND(R1031="Refreshment Beverage",U1031=3),V1031*0.4499,IF(AND(R1031="Refreshment Beverage",U1031=1.75),V1031*0.2678,0))))))))))))))))))</f>
        <v/>
      </c>
      <c r="AB1031" s="61" t="str" cm="1">
        <f t="array" ref="AB1031">IF(_xlfn.SINGLE(B:B)="","",IF(R1031="Refreshment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61" t="str" cm="1">
        <f t="array" ref="AC1031">IF(_xlfn.SINGLE(B:B)="","",IF(R1031="Refreshment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68">
        <f>IFERROR(IF(R1031="Beer","",IF(OR(Q1031=1,Q1031=2,Q1031=3,Q1031=4),VLOOKUP(Q1031,Rates!$A$31:$B$34,2,0)*W1031,IF(V1031=1,VLOOKUP(U1031,'REB BEV MIN MKUP'!B:E,4,0),IF(V1031&gt;1,VLOOKUP(VALUE(W1031),'REB BEV MIN MKUP'!O:Q,3,0),0)))),0)</f>
        <v>0</v>
      </c>
      <c r="AE1031" s="62" t="str">
        <f t="shared" si="543"/>
        <v/>
      </c>
      <c r="AF1031" s="63" t="str">
        <f t="shared" si="544"/>
        <v/>
      </c>
      <c r="AG1031" s="64" t="str">
        <f t="shared" si="545"/>
        <v/>
      </c>
      <c r="AH1031" s="65" t="str">
        <f t="shared" si="546"/>
        <v/>
      </c>
      <c r="AI1031" s="66" t="str">
        <f>IF(AE:AE="","",IF(R1031="Refreshment Beverage",AK1031*(Rates!J$19/100),ROUND(SUM(AH1031*(Rates!$J$8/100)),4)))</f>
        <v/>
      </c>
      <c r="AJ1031" s="67" t="str">
        <f t="shared" si="547"/>
        <v/>
      </c>
      <c r="AK1031" s="22" t="str">
        <f t="shared" si="548"/>
        <v/>
      </c>
      <c r="AL1031" s="62" t="str">
        <f t="shared" si="549"/>
        <v/>
      </c>
      <c r="AM1031" s="63" t="str">
        <f>IF(AS1031="","",IF(R1031="Refreshment Beverage",ROUND(AS1031*Rates!K$19,4),ROUND(AO1031*(VLOOKUP(VALUE(Q1031),Rates!G$4:L$12,3,0)),4)))</f>
        <v/>
      </c>
      <c r="AN1031" s="68" t="str">
        <f>IF(AS1031="","",IF(R1031="Refreshment Beverage",AS1031*(Rates!J$19/100),MAX(AM1031,AB1031)))</f>
        <v/>
      </c>
      <c r="AO1031" s="69" t="str">
        <f t="shared" si="550"/>
        <v/>
      </c>
      <c r="AP1031" s="69" t="str">
        <f t="shared" si="551"/>
        <v/>
      </c>
      <c r="AQ1031" s="70" t="str">
        <f>IF(AS1031="","",IF(R1031="Refreshment Beverage",ROUND(SUM(VLOOKUP(Q:Q,Rates!G$15:L$19,3,0)*(AS1031-Y1031-Z1031-AA1031)),4),ROUND(SUM(Rates!$K$8*AS1031),4)))</f>
        <v/>
      </c>
      <c r="AR1031" s="66" t="str">
        <f t="shared" si="552"/>
        <v/>
      </c>
      <c r="AS1031" s="22" t="str">
        <f t="shared" si="553"/>
        <v/>
      </c>
      <c r="AT1031" s="62" t="str">
        <f t="shared" si="554"/>
        <v/>
      </c>
      <c r="AU1031" s="63" t="str">
        <f>IF(AX1031="","",IF(R1031="Refreshment Beverage",ROUND((BA1031-Y1031-Z1031-AA1031)*VLOOKUP(VALUE(Q1031),Rates!G$15:L$19,3,0),4),ROUND(AW1031*(VLOOKUP(VALUE(Q1031),Rates!G:L,3,0)),4)))</f>
        <v/>
      </c>
      <c r="AV1031" s="68" t="str">
        <f t="shared" si="555"/>
        <v/>
      </c>
      <c r="AW1031" s="69" t="str">
        <f t="shared" si="556"/>
        <v/>
      </c>
      <c r="AX1031" s="65" t="str">
        <f t="shared" si="557"/>
        <v/>
      </c>
      <c r="AY1031" s="70" t="str">
        <f>IF(AX1031="","",IF(R1031="Refreshment Beverage",ROUND(SUM(AX1031*Rates!K$19),4),ROUND(SUM(AX1031*(Rates!J$8/100)),4)))</f>
        <v/>
      </c>
      <c r="AZ1031" s="67" t="str">
        <f t="shared" si="558"/>
        <v/>
      </c>
      <c r="BA1031" s="22" t="str">
        <f t="shared" si="559"/>
        <v/>
      </c>
      <c r="BD1031" s="171"/>
      <c r="BE1031" s="171"/>
      <c r="BF1031" s="171"/>
      <c r="BG1031" s="171"/>
    </row>
    <row r="1032" spans="11:59" ht="12.75" customHeight="1" x14ac:dyDescent="0.3">
      <c r="K1032" s="42" t="str">
        <f t="shared" si="531"/>
        <v/>
      </c>
      <c r="L1032" s="55" t="str">
        <f t="shared" si="532"/>
        <v/>
      </c>
      <c r="M1032" s="43" t="str">
        <f t="shared" si="533"/>
        <v/>
      </c>
      <c r="N1032" s="56" t="str" cm="1">
        <f t="array" ref="N1032">IFERROR(IF(_xlfn.SINGLE(B:B)="","",IF(R1032="Beer",SUM(LOOKUP(2,1/(Rates!$B$3:$B$5&lt;=W1032)/(Rates!$C$3:$C$5&gt;=W1032),Rates!$D$3:$D$5)*(X1032/100)*W1032),IF(R1032="Refreshment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56" t="str">
        <f t="shared" si="534"/>
        <v/>
      </c>
      <c r="P1032" s="53"/>
      <c r="Q1032" s="14" t="str">
        <f t="shared" si="535"/>
        <v/>
      </c>
      <c r="R1032" s="57" t="str">
        <f t="shared" si="536"/>
        <v/>
      </c>
      <c r="S1032" s="58" t="str">
        <f>IF(B1032="","",IF(R1032="Refreshment Beverage",VLOOKUP(VALUE(Q1032),Rates!G$15:L$19,2,0),VLOOKUP(VALUE(Q1032),Rates!G$4:L$12,2,0)))</f>
        <v/>
      </c>
      <c r="T1032" s="58" t="str">
        <f t="shared" si="537"/>
        <v/>
      </c>
      <c r="U1032" s="58" t="str">
        <f t="shared" si="538"/>
        <v/>
      </c>
      <c r="V1032" s="58" t="str">
        <f t="shared" si="539"/>
        <v/>
      </c>
      <c r="W1032" s="58" t="str">
        <f t="shared" si="540"/>
        <v/>
      </c>
      <c r="X1032" s="59" t="str">
        <f t="shared" si="541"/>
        <v/>
      </c>
      <c r="Y1032" s="60" t="str">
        <f>IF(B:B="","",IF(R1032="Refreshment Beverage",VLOOKUP(Q1032,Rates!G$15:L$19,6,0)*W1032,VLOOKUP(Q1032,Rates!G$4:L$12,6,0)*W1032))</f>
        <v/>
      </c>
      <c r="Z1032" s="60" t="str">
        <f t="shared" si="542"/>
        <v/>
      </c>
      <c r="AA1032" s="60" t="str">
        <f t="shared" si="560"/>
        <v/>
      </c>
      <c r="AB1032" s="61" t="str" cm="1">
        <f t="array" ref="AB1032">IF(_xlfn.SINGLE(B:B)="","",IF(R1032="Refreshment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61" t="str" cm="1">
        <f t="array" ref="AC1032">IF(_xlfn.SINGLE(B:B)="","",IF(R1032="Refreshment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68">
        <f>IFERROR(IF(R1032="Beer","",IF(OR(Q1032=1,Q1032=2,Q1032=3,Q1032=4),VLOOKUP(Q1032,Rates!$A$31:$B$34,2,0)*W1032,IF(V1032=1,VLOOKUP(U1032,'REB BEV MIN MKUP'!B:E,4,0),IF(V1032&gt;1,VLOOKUP(VALUE(W1032),'REB BEV MIN MKUP'!O:Q,3,0),0)))),0)</f>
        <v>0</v>
      </c>
      <c r="AE1032" s="62" t="str">
        <f t="shared" si="543"/>
        <v/>
      </c>
      <c r="AF1032" s="63" t="str">
        <f t="shared" si="544"/>
        <v/>
      </c>
      <c r="AG1032" s="64" t="str">
        <f t="shared" si="545"/>
        <v/>
      </c>
      <c r="AH1032" s="65" t="str">
        <f t="shared" si="546"/>
        <v/>
      </c>
      <c r="AI1032" s="66" t="str">
        <f>IF(AE:AE="","",IF(R1032="Refreshment Beverage",AK1032*(Rates!J$19/100),ROUND(SUM(AH1032*(Rates!$J$8/100)),4)))</f>
        <v/>
      </c>
      <c r="AJ1032" s="67" t="str">
        <f t="shared" si="547"/>
        <v/>
      </c>
      <c r="AK1032" s="22" t="str">
        <f t="shared" si="548"/>
        <v/>
      </c>
      <c r="AL1032" s="62" t="str">
        <f t="shared" si="549"/>
        <v/>
      </c>
      <c r="AM1032" s="63" t="str">
        <f>IF(AS1032="","",IF(R1032="Refreshment Beverage",ROUND(AS1032*Rates!K$19,4),ROUND(AO1032*(VLOOKUP(VALUE(Q1032),Rates!G$4:L$12,3,0)),4)))</f>
        <v/>
      </c>
      <c r="AN1032" s="68" t="str">
        <f>IF(AS1032="","",IF(R1032="Refreshment Beverage",AS1032*(Rates!J$19/100),MAX(AM1032,AB1032)))</f>
        <v/>
      </c>
      <c r="AO1032" s="69" t="str">
        <f t="shared" si="550"/>
        <v/>
      </c>
      <c r="AP1032" s="69" t="str">
        <f t="shared" si="551"/>
        <v/>
      </c>
      <c r="AQ1032" s="70" t="str">
        <f>IF(AS1032="","",IF(R1032="Refreshment Beverage",ROUND(SUM(VLOOKUP(Q:Q,Rates!G$15:L$19,3,0)*(AS1032-Y1032-Z1032-AA1032)),4),ROUND(SUM(Rates!$K$8*AS1032),4)))</f>
        <v/>
      </c>
      <c r="AR1032" s="66" t="str">
        <f t="shared" si="552"/>
        <v/>
      </c>
      <c r="AS1032" s="22" t="str">
        <f t="shared" si="553"/>
        <v/>
      </c>
      <c r="AT1032" s="62" t="str">
        <f t="shared" si="554"/>
        <v/>
      </c>
      <c r="AU1032" s="63" t="str">
        <f>IF(AX1032="","",IF(R1032="Refreshment Beverage",ROUND((BA1032-Y1032-Z1032-AA1032)*VLOOKUP(VALUE(Q1032),Rates!G$15:L$19,3,0),4),ROUND(AW1032*(VLOOKUP(VALUE(Q1032),Rates!G:L,3,0)),4)))</f>
        <v/>
      </c>
      <c r="AV1032" s="68" t="str">
        <f t="shared" si="555"/>
        <v/>
      </c>
      <c r="AW1032" s="69" t="str">
        <f t="shared" si="556"/>
        <v/>
      </c>
      <c r="AX1032" s="65" t="str">
        <f t="shared" si="557"/>
        <v/>
      </c>
      <c r="AY1032" s="70" t="str">
        <f>IF(AX1032="","",IF(R1032="Refreshment Beverage",ROUND(SUM(AX1032*Rates!K$19),4),ROUND(SUM(AX1032*(Rates!J$8/100)),4)))</f>
        <v/>
      </c>
      <c r="AZ1032" s="67" t="str">
        <f t="shared" si="558"/>
        <v/>
      </c>
      <c r="BA1032" s="22" t="str">
        <f t="shared" si="559"/>
        <v/>
      </c>
      <c r="BD1032" s="171"/>
      <c r="BE1032" s="171"/>
      <c r="BF1032" s="171"/>
      <c r="BG1032" s="171"/>
    </row>
    <row r="1033" spans="11:59" ht="12.75" customHeight="1" x14ac:dyDescent="0.3">
      <c r="K1033" s="42" t="str">
        <f t="shared" si="531"/>
        <v/>
      </c>
      <c r="L1033" s="55" t="str">
        <f t="shared" si="532"/>
        <v/>
      </c>
      <c r="M1033" s="43" t="str">
        <f t="shared" si="533"/>
        <v/>
      </c>
      <c r="N1033" s="56" t="str" cm="1">
        <f t="array" ref="N1033">IFERROR(IF(_xlfn.SINGLE(B:B)="","",IF(R1033="Beer",SUM(LOOKUP(2,1/(Rates!$B$3:$B$5&lt;=W1033)/(Rates!$C$3:$C$5&gt;=W1033),Rates!$D$3:$D$5)*(X1033/100)*W1033),IF(R1033="Refreshment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56" t="str">
        <f t="shared" si="534"/>
        <v/>
      </c>
      <c r="P1033" s="53"/>
      <c r="Q1033" s="14" t="str">
        <f t="shared" si="535"/>
        <v/>
      </c>
      <c r="R1033" s="57" t="str">
        <f t="shared" si="536"/>
        <v/>
      </c>
      <c r="S1033" s="58" t="str">
        <f>IF(B1033="","",IF(R1033="Refreshment Beverage",VLOOKUP(VALUE(Q1033),Rates!G$15:L$19,2,0),VLOOKUP(VALUE(Q1033),Rates!G$4:L$12,2,0)))</f>
        <v/>
      </c>
      <c r="T1033" s="58" t="str">
        <f t="shared" si="537"/>
        <v/>
      </c>
      <c r="U1033" s="58" t="str">
        <f t="shared" si="538"/>
        <v/>
      </c>
      <c r="V1033" s="58" t="str">
        <f t="shared" si="539"/>
        <v/>
      </c>
      <c r="W1033" s="58" t="str">
        <f t="shared" si="540"/>
        <v/>
      </c>
      <c r="X1033" s="59" t="str">
        <f t="shared" si="541"/>
        <v/>
      </c>
      <c r="Y1033" s="60" t="str">
        <f>IF(B:B="","",IF(R1033="Refreshment Beverage",VLOOKUP(Q1033,Rates!G$15:L$19,6,0)*W1033,VLOOKUP(Q1033,Rates!G$4:L$12,6,0)*W1033))</f>
        <v/>
      </c>
      <c r="Z1033" s="60" t="str">
        <f t="shared" si="542"/>
        <v/>
      </c>
      <c r="AA1033" s="60" t="str">
        <f t="shared" si="560"/>
        <v/>
      </c>
      <c r="AB1033" s="61" t="str" cm="1">
        <f t="array" ref="AB1033">IF(_xlfn.SINGLE(B:B)="","",IF(R1033="Refreshment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61" t="str" cm="1">
        <f t="array" ref="AC1033">IF(_xlfn.SINGLE(B:B)="","",IF(R1033="Refreshment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68">
        <f>IFERROR(IF(R1033="Beer","",IF(OR(Q1033=1,Q1033=2,Q1033=3,Q1033=4),VLOOKUP(Q1033,Rates!$A$31:$B$34,2,0)*W1033,IF(V1033=1,VLOOKUP(U1033,'REB BEV MIN MKUP'!B:E,4,0),IF(V1033&gt;1,VLOOKUP(VALUE(W1033),'REB BEV MIN MKUP'!O:Q,3,0),0)))),0)</f>
        <v>0</v>
      </c>
      <c r="AE1033" s="62" t="str">
        <f t="shared" si="543"/>
        <v/>
      </c>
      <c r="AF1033" s="63" t="str">
        <f t="shared" si="544"/>
        <v/>
      </c>
      <c r="AG1033" s="64" t="str">
        <f t="shared" si="545"/>
        <v/>
      </c>
      <c r="AH1033" s="65" t="str">
        <f t="shared" si="546"/>
        <v/>
      </c>
      <c r="AI1033" s="66" t="str">
        <f>IF(AE:AE="","",IF(R1033="Refreshment Beverage",AK1033*(Rates!J$19/100),ROUND(SUM(AH1033*(Rates!$J$8/100)),4)))</f>
        <v/>
      </c>
      <c r="AJ1033" s="67" t="str">
        <f t="shared" si="547"/>
        <v/>
      </c>
      <c r="AK1033" s="22" t="str">
        <f t="shared" si="548"/>
        <v/>
      </c>
      <c r="AL1033" s="62" t="str">
        <f t="shared" si="549"/>
        <v/>
      </c>
      <c r="AM1033" s="63" t="str">
        <f>IF(AS1033="","",IF(R1033="Refreshment Beverage",ROUND(AS1033*Rates!K$19,4),ROUND(AO1033*(VLOOKUP(VALUE(Q1033),Rates!G$4:L$12,3,0)),4)))</f>
        <v/>
      </c>
      <c r="AN1033" s="68" t="str">
        <f>IF(AS1033="","",IF(R1033="Refreshment Beverage",AS1033*(Rates!J$19/100),MAX(AM1033,AB1033)))</f>
        <v/>
      </c>
      <c r="AO1033" s="69" t="str">
        <f t="shared" si="550"/>
        <v/>
      </c>
      <c r="AP1033" s="69" t="str">
        <f t="shared" si="551"/>
        <v/>
      </c>
      <c r="AQ1033" s="70" t="str">
        <f>IF(AS1033="","",IF(R1033="Refreshment Beverage",ROUND(SUM(VLOOKUP(Q:Q,Rates!G$15:L$19,3,0)*(AS1033-Y1033-Z1033-AA1033)),4),ROUND(SUM(Rates!$K$8*AS1033),4)))</f>
        <v/>
      </c>
      <c r="AR1033" s="66" t="str">
        <f t="shared" si="552"/>
        <v/>
      </c>
      <c r="AS1033" s="22" t="str">
        <f t="shared" si="553"/>
        <v/>
      </c>
      <c r="AT1033" s="62" t="str">
        <f t="shared" si="554"/>
        <v/>
      </c>
      <c r="AU1033" s="63" t="str">
        <f>IF(AX1033="","",IF(R1033="Refreshment Beverage",ROUND((BA1033-Y1033-Z1033-AA1033)*VLOOKUP(VALUE(Q1033),Rates!G$15:L$19,3,0),4),ROUND(AW1033*(VLOOKUP(VALUE(Q1033),Rates!G:L,3,0)),4)))</f>
        <v/>
      </c>
      <c r="AV1033" s="68" t="str">
        <f t="shared" si="555"/>
        <v/>
      </c>
      <c r="AW1033" s="69" t="str">
        <f t="shared" si="556"/>
        <v/>
      </c>
      <c r="AX1033" s="65" t="str">
        <f t="shared" si="557"/>
        <v/>
      </c>
      <c r="AY1033" s="70" t="str">
        <f>IF(AX1033="","",IF(R1033="Refreshment Beverage",ROUND(SUM(AX1033*Rates!K$19),4),ROUND(SUM(AX1033*(Rates!J$8/100)),4)))</f>
        <v/>
      </c>
      <c r="AZ1033" s="67" t="str">
        <f t="shared" si="558"/>
        <v/>
      </c>
      <c r="BA1033" s="22" t="str">
        <f t="shared" si="559"/>
        <v/>
      </c>
      <c r="BD1033" s="171"/>
      <c r="BE1033" s="171"/>
      <c r="BF1033" s="171"/>
      <c r="BG1033" s="171"/>
    </row>
    <row r="1034" spans="11:59" ht="12.75" customHeight="1" x14ac:dyDescent="0.3">
      <c r="K1034" s="42" t="str">
        <f t="shared" si="531"/>
        <v/>
      </c>
      <c r="L1034" s="55" t="str">
        <f t="shared" si="532"/>
        <v/>
      </c>
      <c r="M1034" s="43" t="str">
        <f t="shared" si="533"/>
        <v/>
      </c>
      <c r="N1034" s="56" t="str" cm="1">
        <f t="array" ref="N1034">IFERROR(IF(_xlfn.SINGLE(B:B)="","",IF(R1034="Beer",SUM(LOOKUP(2,1/(Rates!$B$3:$B$5&lt;=W1034)/(Rates!$C$3:$C$5&gt;=W1034),Rates!$D$3:$D$5)*(X1034/100)*W1034),IF(R1034="Refreshment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56" t="str">
        <f t="shared" si="534"/>
        <v/>
      </c>
      <c r="P1034" s="53"/>
      <c r="Q1034" s="14" t="str">
        <f t="shared" si="535"/>
        <v/>
      </c>
      <c r="R1034" s="57" t="str">
        <f t="shared" si="536"/>
        <v/>
      </c>
      <c r="S1034" s="58" t="str">
        <f>IF(B1034="","",IF(R1034="Refreshment Beverage",VLOOKUP(VALUE(Q1034),Rates!G$15:L$19,2,0),VLOOKUP(VALUE(Q1034),Rates!G$4:L$12,2,0)))</f>
        <v/>
      </c>
      <c r="T1034" s="58" t="str">
        <f t="shared" si="537"/>
        <v/>
      </c>
      <c r="U1034" s="58" t="str">
        <f t="shared" si="538"/>
        <v/>
      </c>
      <c r="V1034" s="58" t="str">
        <f t="shared" si="539"/>
        <v/>
      </c>
      <c r="W1034" s="58" t="str">
        <f t="shared" si="540"/>
        <v/>
      </c>
      <c r="X1034" s="59" t="str">
        <f t="shared" si="541"/>
        <v/>
      </c>
      <c r="Y1034" s="60" t="str">
        <f>IF(B:B="","",IF(R1034="Refreshment Beverage",VLOOKUP(Q1034,Rates!G$15:L$19,6,0)*W1034,VLOOKUP(Q1034,Rates!G$4:L$12,6,0)*W1034))</f>
        <v/>
      </c>
      <c r="Z1034" s="60" t="str">
        <f t="shared" si="542"/>
        <v/>
      </c>
      <c r="AA1034" s="60" t="str">
        <f t="shared" si="560"/>
        <v/>
      </c>
      <c r="AB1034" s="61" t="str" cm="1">
        <f t="array" ref="AB1034">IF(_xlfn.SINGLE(B:B)="","",IF(R1034="Refreshment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61" t="str" cm="1">
        <f t="array" ref="AC1034">IF(_xlfn.SINGLE(B:B)="","",IF(R1034="Refreshment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68">
        <f>IFERROR(IF(R1034="Beer","",IF(OR(Q1034=1,Q1034=2,Q1034=3,Q1034=4),VLOOKUP(Q1034,Rates!$A$31:$B$34,2,0)*W1034,IF(V1034=1,VLOOKUP(U1034,'REB BEV MIN MKUP'!B:E,4,0),IF(V1034&gt;1,VLOOKUP(VALUE(W1034),'REB BEV MIN MKUP'!O:Q,3,0),0)))),0)</f>
        <v>0</v>
      </c>
      <c r="AE1034" s="62" t="str">
        <f t="shared" si="543"/>
        <v/>
      </c>
      <c r="AF1034" s="63" t="str">
        <f t="shared" si="544"/>
        <v/>
      </c>
      <c r="AG1034" s="64" t="str">
        <f t="shared" si="545"/>
        <v/>
      </c>
      <c r="AH1034" s="65" t="str">
        <f t="shared" si="546"/>
        <v/>
      </c>
      <c r="AI1034" s="66" t="str">
        <f>IF(AE:AE="","",IF(R1034="Refreshment Beverage",AK1034*(Rates!J$19/100),ROUND(SUM(AH1034*(Rates!$J$8/100)),4)))</f>
        <v/>
      </c>
      <c r="AJ1034" s="67" t="str">
        <f t="shared" si="547"/>
        <v/>
      </c>
      <c r="AK1034" s="22" t="str">
        <f t="shared" si="548"/>
        <v/>
      </c>
      <c r="AL1034" s="62" t="str">
        <f t="shared" si="549"/>
        <v/>
      </c>
      <c r="AM1034" s="63" t="str">
        <f>IF(AS1034="","",IF(R1034="Refreshment Beverage",ROUND(AS1034*Rates!K$19,4),ROUND(AO1034*(VLOOKUP(VALUE(Q1034),Rates!G$4:L$12,3,0)),4)))</f>
        <v/>
      </c>
      <c r="AN1034" s="68" t="str">
        <f>IF(AS1034="","",IF(R1034="Refreshment Beverage",AS1034*(Rates!J$19/100),MAX(AM1034,AB1034)))</f>
        <v/>
      </c>
      <c r="AO1034" s="69" t="str">
        <f t="shared" si="550"/>
        <v/>
      </c>
      <c r="AP1034" s="69" t="str">
        <f t="shared" si="551"/>
        <v/>
      </c>
      <c r="AQ1034" s="70" t="str">
        <f>IF(AS1034="","",IF(R1034="Refreshment Beverage",ROUND(SUM(VLOOKUP(Q:Q,Rates!G$15:L$19,3,0)*(AS1034-Y1034-Z1034-AA1034)),4),ROUND(SUM(Rates!$K$8*AS1034),4)))</f>
        <v/>
      </c>
      <c r="AR1034" s="66" t="str">
        <f t="shared" si="552"/>
        <v/>
      </c>
      <c r="AS1034" s="22" t="str">
        <f t="shared" si="553"/>
        <v/>
      </c>
      <c r="AT1034" s="62" t="str">
        <f t="shared" si="554"/>
        <v/>
      </c>
      <c r="AU1034" s="63" t="str">
        <f>IF(AX1034="","",IF(R1034="Refreshment Beverage",ROUND((BA1034-Y1034-Z1034-AA1034)*VLOOKUP(VALUE(Q1034),Rates!G$15:L$19,3,0),4),ROUND(AW1034*(VLOOKUP(VALUE(Q1034),Rates!G:L,3,0)),4)))</f>
        <v/>
      </c>
      <c r="AV1034" s="68" t="str">
        <f t="shared" si="555"/>
        <v/>
      </c>
      <c r="AW1034" s="69" t="str">
        <f t="shared" si="556"/>
        <v/>
      </c>
      <c r="AX1034" s="65" t="str">
        <f t="shared" si="557"/>
        <v/>
      </c>
      <c r="AY1034" s="70" t="str">
        <f>IF(AX1034="","",IF(R1034="Refreshment Beverage",ROUND(SUM(AX1034*Rates!K$19),4),ROUND(SUM(AX1034*(Rates!J$8/100)),4)))</f>
        <v/>
      </c>
      <c r="AZ1034" s="67" t="str">
        <f t="shared" si="558"/>
        <v/>
      </c>
      <c r="BA1034" s="22" t="str">
        <f t="shared" si="559"/>
        <v/>
      </c>
      <c r="BD1034" s="171"/>
      <c r="BE1034" s="171"/>
      <c r="BF1034" s="171"/>
      <c r="BG1034" s="171"/>
    </row>
    <row r="1035" spans="11:59" ht="12.75" customHeight="1" x14ac:dyDescent="0.3">
      <c r="K1035" s="42" t="str">
        <f t="shared" si="531"/>
        <v/>
      </c>
      <c r="L1035" s="55" t="str">
        <f t="shared" si="532"/>
        <v/>
      </c>
      <c r="M1035" s="43" t="str">
        <f t="shared" si="533"/>
        <v/>
      </c>
      <c r="N1035" s="56" t="str" cm="1">
        <f t="array" ref="N1035">IFERROR(IF(_xlfn.SINGLE(B:B)="","",IF(R1035="Beer",SUM(LOOKUP(2,1/(Rates!$B$3:$B$5&lt;=W1035)/(Rates!$C$3:$C$5&gt;=W1035),Rates!$D$3:$D$5)*(X1035/100)*W1035),IF(R1035="Refreshment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56" t="str">
        <f t="shared" si="534"/>
        <v/>
      </c>
      <c r="P1035" s="53"/>
      <c r="Q1035" s="14" t="str">
        <f t="shared" si="535"/>
        <v/>
      </c>
      <c r="R1035" s="57" t="str">
        <f t="shared" si="536"/>
        <v/>
      </c>
      <c r="S1035" s="58" t="str">
        <f>IF(B1035="","",IF(R1035="Refreshment Beverage",VLOOKUP(VALUE(Q1035),Rates!G$15:L$19,2,0),VLOOKUP(VALUE(Q1035),Rates!G$4:L$12,2,0)))</f>
        <v/>
      </c>
      <c r="T1035" s="58" t="str">
        <f t="shared" si="537"/>
        <v/>
      </c>
      <c r="U1035" s="58" t="str">
        <f t="shared" si="538"/>
        <v/>
      </c>
      <c r="V1035" s="58" t="str">
        <f t="shared" si="539"/>
        <v/>
      </c>
      <c r="W1035" s="58" t="str">
        <f t="shared" si="540"/>
        <v/>
      </c>
      <c r="X1035" s="59" t="str">
        <f t="shared" si="541"/>
        <v/>
      </c>
      <c r="Y1035" s="60" t="str">
        <f>IF(B:B="","",IF(R1035="Refreshment Beverage",VLOOKUP(Q1035,Rates!G$15:L$19,6,0)*W1035,VLOOKUP(Q1035,Rates!G$4:L$12,6,0)*W1035))</f>
        <v/>
      </c>
      <c r="Z1035" s="60" t="str">
        <f t="shared" si="542"/>
        <v/>
      </c>
      <c r="AA1035" s="60" t="str">
        <f t="shared" si="560"/>
        <v/>
      </c>
      <c r="AB1035" s="61" t="str" cm="1">
        <f t="array" ref="AB1035">IF(_xlfn.SINGLE(B:B)="","",IF(R1035="Refreshment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61" t="str" cm="1">
        <f t="array" ref="AC1035">IF(_xlfn.SINGLE(B:B)="","",IF(R1035="Refreshment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68">
        <f>IFERROR(IF(R1035="Beer","",IF(OR(Q1035=1,Q1035=2,Q1035=3,Q1035=4),VLOOKUP(Q1035,Rates!$A$31:$B$34,2,0)*W1035,IF(V1035=1,VLOOKUP(U1035,'REB BEV MIN MKUP'!B:E,4,0),IF(V1035&gt;1,VLOOKUP(VALUE(W1035),'REB BEV MIN MKUP'!O:Q,3,0),0)))),0)</f>
        <v>0</v>
      </c>
      <c r="AE1035" s="62" t="str">
        <f t="shared" si="543"/>
        <v/>
      </c>
      <c r="AF1035" s="63" t="str">
        <f t="shared" si="544"/>
        <v/>
      </c>
      <c r="AG1035" s="64" t="str">
        <f t="shared" si="545"/>
        <v/>
      </c>
      <c r="AH1035" s="65" t="str">
        <f t="shared" si="546"/>
        <v/>
      </c>
      <c r="AI1035" s="66" t="str">
        <f>IF(AE:AE="","",IF(R1035="Refreshment Beverage",AK1035*(Rates!J$19/100),ROUND(SUM(AH1035*(Rates!$J$8/100)),4)))</f>
        <v/>
      </c>
      <c r="AJ1035" s="67" t="str">
        <f t="shared" si="547"/>
        <v/>
      </c>
      <c r="AK1035" s="22" t="str">
        <f t="shared" si="548"/>
        <v/>
      </c>
      <c r="AL1035" s="62" t="str">
        <f t="shared" si="549"/>
        <v/>
      </c>
      <c r="AM1035" s="63" t="str">
        <f>IF(AS1035="","",IF(R1035="Refreshment Beverage",ROUND(AS1035*Rates!K$19,4),ROUND(AO1035*(VLOOKUP(VALUE(Q1035),Rates!G$4:L$12,3,0)),4)))</f>
        <v/>
      </c>
      <c r="AN1035" s="68" t="str">
        <f>IF(AS1035="","",IF(R1035="Refreshment Beverage",AS1035*(Rates!J$19/100),MAX(AM1035,AB1035)))</f>
        <v/>
      </c>
      <c r="AO1035" s="69" t="str">
        <f t="shared" si="550"/>
        <v/>
      </c>
      <c r="AP1035" s="69" t="str">
        <f t="shared" si="551"/>
        <v/>
      </c>
      <c r="AQ1035" s="70" t="str">
        <f>IF(AS1035="","",IF(R1035="Refreshment Beverage",ROUND(SUM(VLOOKUP(Q:Q,Rates!G$15:L$19,3,0)*(AS1035-Y1035-Z1035-AA1035)),4),ROUND(SUM(Rates!$K$8*AS1035),4)))</f>
        <v/>
      </c>
      <c r="AR1035" s="66" t="str">
        <f t="shared" si="552"/>
        <v/>
      </c>
      <c r="AS1035" s="22" t="str">
        <f t="shared" si="553"/>
        <v/>
      </c>
      <c r="AT1035" s="62" t="str">
        <f t="shared" si="554"/>
        <v/>
      </c>
      <c r="AU1035" s="63" t="str">
        <f>IF(AX1035="","",IF(R1035="Refreshment Beverage",ROUND((BA1035-Y1035-Z1035-AA1035)*VLOOKUP(VALUE(Q1035),Rates!G$15:L$19,3,0),4),ROUND(AW1035*(VLOOKUP(VALUE(Q1035),Rates!G:L,3,0)),4)))</f>
        <v/>
      </c>
      <c r="AV1035" s="68" t="str">
        <f t="shared" si="555"/>
        <v/>
      </c>
      <c r="AW1035" s="69" t="str">
        <f t="shared" si="556"/>
        <v/>
      </c>
      <c r="AX1035" s="65" t="str">
        <f t="shared" si="557"/>
        <v/>
      </c>
      <c r="AY1035" s="70" t="str">
        <f>IF(AX1035="","",IF(R1035="Refreshment Beverage",ROUND(SUM(AX1035*Rates!K$19),4),ROUND(SUM(AX1035*(Rates!J$8/100)),4)))</f>
        <v/>
      </c>
      <c r="AZ1035" s="67" t="str">
        <f t="shared" si="558"/>
        <v/>
      </c>
      <c r="BA1035" s="22" t="str">
        <f t="shared" si="559"/>
        <v/>
      </c>
      <c r="BD1035" s="171"/>
      <c r="BE1035" s="171"/>
      <c r="BF1035" s="171"/>
      <c r="BG1035" s="171"/>
    </row>
    <row r="1036" spans="11:59" ht="12.75" customHeight="1" x14ac:dyDescent="0.3">
      <c r="K1036" s="42" t="str">
        <f t="shared" si="531"/>
        <v/>
      </c>
      <c r="L1036" s="55" t="str">
        <f t="shared" si="532"/>
        <v/>
      </c>
      <c r="M1036" s="43" t="str">
        <f t="shared" si="533"/>
        <v/>
      </c>
      <c r="N1036" s="56" t="str" cm="1">
        <f t="array" ref="N1036">IFERROR(IF(_xlfn.SINGLE(B:B)="","",IF(R1036="Beer",SUM(LOOKUP(2,1/(Rates!$B$3:$B$5&lt;=W1036)/(Rates!$C$3:$C$5&gt;=W1036),Rates!$D$3:$D$5)*(X1036/100)*W1036),IF(R1036="Refreshment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56" t="str">
        <f t="shared" si="534"/>
        <v/>
      </c>
      <c r="P1036" s="53"/>
      <c r="Q1036" s="14" t="str">
        <f t="shared" si="535"/>
        <v/>
      </c>
      <c r="R1036" s="57" t="str">
        <f t="shared" si="536"/>
        <v/>
      </c>
      <c r="S1036" s="58" t="str">
        <f>IF(B1036="","",IF(R1036="Refreshment Beverage",VLOOKUP(VALUE(Q1036),Rates!G$15:L$19,2,0),VLOOKUP(VALUE(Q1036),Rates!G$4:L$12,2,0)))</f>
        <v/>
      </c>
      <c r="T1036" s="58" t="str">
        <f t="shared" si="537"/>
        <v/>
      </c>
      <c r="U1036" s="58" t="str">
        <f t="shared" si="538"/>
        <v/>
      </c>
      <c r="V1036" s="58" t="str">
        <f t="shared" si="539"/>
        <v/>
      </c>
      <c r="W1036" s="58" t="str">
        <f t="shared" si="540"/>
        <v/>
      </c>
      <c r="X1036" s="59" t="str">
        <f t="shared" si="541"/>
        <v/>
      </c>
      <c r="Y1036" s="60" t="str">
        <f>IF(B:B="","",IF(R1036="Refreshment Beverage",VLOOKUP(Q1036,Rates!G$15:L$19,6,0)*W1036,VLOOKUP(Q1036,Rates!G$4:L$12,6,0)*W1036))</f>
        <v/>
      </c>
      <c r="Z1036" s="60" t="str">
        <f t="shared" si="542"/>
        <v/>
      </c>
      <c r="AA1036" s="60" t="str">
        <f t="shared" si="560"/>
        <v/>
      </c>
      <c r="AB1036" s="61" t="str" cm="1">
        <f t="array" ref="AB1036">IF(_xlfn.SINGLE(B:B)="","",IF(R1036="Refreshment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61" t="str" cm="1">
        <f t="array" ref="AC1036">IF(_xlfn.SINGLE(B:B)="","",IF(R1036="Refreshment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68">
        <f>IFERROR(IF(R1036="Beer","",IF(OR(Q1036=1,Q1036=2,Q1036=3,Q1036=4),VLOOKUP(Q1036,Rates!$A$31:$B$34,2,0)*W1036,IF(V1036=1,VLOOKUP(U1036,'REB BEV MIN MKUP'!B:E,4,0),IF(V1036&gt;1,VLOOKUP(VALUE(W1036),'REB BEV MIN MKUP'!O:Q,3,0),0)))),0)</f>
        <v>0</v>
      </c>
      <c r="AE1036" s="62" t="str">
        <f t="shared" si="543"/>
        <v/>
      </c>
      <c r="AF1036" s="63" t="str">
        <f t="shared" si="544"/>
        <v/>
      </c>
      <c r="AG1036" s="64" t="str">
        <f t="shared" si="545"/>
        <v/>
      </c>
      <c r="AH1036" s="65" t="str">
        <f t="shared" si="546"/>
        <v/>
      </c>
      <c r="AI1036" s="66" t="str">
        <f>IF(AE:AE="","",IF(R1036="Refreshment Beverage",AK1036*(Rates!J$19/100),ROUND(SUM(AH1036*(Rates!$J$8/100)),4)))</f>
        <v/>
      </c>
      <c r="AJ1036" s="67" t="str">
        <f t="shared" si="547"/>
        <v/>
      </c>
      <c r="AK1036" s="22" t="str">
        <f t="shared" si="548"/>
        <v/>
      </c>
      <c r="AL1036" s="62" t="str">
        <f t="shared" si="549"/>
        <v/>
      </c>
      <c r="AM1036" s="63" t="str">
        <f>IF(AS1036="","",IF(R1036="Refreshment Beverage",ROUND(AS1036*Rates!K$19,4),ROUND(AO1036*(VLOOKUP(VALUE(Q1036),Rates!G$4:L$12,3,0)),4)))</f>
        <v/>
      </c>
      <c r="AN1036" s="68" t="str">
        <f>IF(AS1036="","",IF(R1036="Refreshment Beverage",AS1036*(Rates!J$19/100),MAX(AM1036,AB1036)))</f>
        <v/>
      </c>
      <c r="AO1036" s="69" t="str">
        <f t="shared" si="550"/>
        <v/>
      </c>
      <c r="AP1036" s="69" t="str">
        <f t="shared" si="551"/>
        <v/>
      </c>
      <c r="AQ1036" s="70" t="str">
        <f>IF(AS1036="","",IF(R1036="Refreshment Beverage",ROUND(SUM(VLOOKUP(Q:Q,Rates!G$15:L$19,3,0)*(AS1036-Y1036-Z1036-AA1036)),4),ROUND(SUM(Rates!$K$8*AS1036),4)))</f>
        <v/>
      </c>
      <c r="AR1036" s="66" t="str">
        <f t="shared" si="552"/>
        <v/>
      </c>
      <c r="AS1036" s="22" t="str">
        <f t="shared" si="553"/>
        <v/>
      </c>
      <c r="AT1036" s="62" t="str">
        <f t="shared" si="554"/>
        <v/>
      </c>
      <c r="AU1036" s="63" t="str">
        <f>IF(AX1036="","",IF(R1036="Refreshment Beverage",ROUND((BA1036-Y1036-Z1036-AA1036)*VLOOKUP(VALUE(Q1036),Rates!G$15:L$19,3,0),4),ROUND(AW1036*(VLOOKUP(VALUE(Q1036),Rates!G:L,3,0)),4)))</f>
        <v/>
      </c>
      <c r="AV1036" s="68" t="str">
        <f t="shared" si="555"/>
        <v/>
      </c>
      <c r="AW1036" s="69" t="str">
        <f t="shared" si="556"/>
        <v/>
      </c>
      <c r="AX1036" s="65" t="str">
        <f t="shared" si="557"/>
        <v/>
      </c>
      <c r="AY1036" s="70" t="str">
        <f>IF(AX1036="","",IF(R1036="Refreshment Beverage",ROUND(SUM(AX1036*Rates!K$19),4),ROUND(SUM(AX1036*(Rates!J$8/100)),4)))</f>
        <v/>
      </c>
      <c r="AZ1036" s="67" t="str">
        <f t="shared" si="558"/>
        <v/>
      </c>
      <c r="BA1036" s="22" t="str">
        <f t="shared" si="559"/>
        <v/>
      </c>
      <c r="BD1036" s="171"/>
      <c r="BE1036" s="171"/>
      <c r="BF1036" s="171"/>
      <c r="BG1036" s="171"/>
    </row>
    <row r="1037" spans="11:59" ht="12.75" customHeight="1" x14ac:dyDescent="0.3">
      <c r="K1037" s="42" t="str">
        <f t="shared" si="531"/>
        <v/>
      </c>
      <c r="L1037" s="55" t="str">
        <f t="shared" si="532"/>
        <v/>
      </c>
      <c r="M1037" s="43" t="str">
        <f t="shared" si="533"/>
        <v/>
      </c>
      <c r="N1037" s="56" t="str" cm="1">
        <f t="array" ref="N1037">IFERROR(IF(_xlfn.SINGLE(B:B)="","",IF(R1037="Beer",SUM(LOOKUP(2,1/(Rates!$B$3:$B$5&lt;=W1037)/(Rates!$C$3:$C$5&gt;=W1037),Rates!$D$3:$D$5)*(X1037/100)*W1037),IF(R1037="Refreshment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56" t="str">
        <f t="shared" si="534"/>
        <v/>
      </c>
      <c r="P1037" s="53"/>
      <c r="Q1037" s="14" t="str">
        <f t="shared" si="535"/>
        <v/>
      </c>
      <c r="R1037" s="57" t="str">
        <f t="shared" si="536"/>
        <v/>
      </c>
      <c r="S1037" s="58" t="str">
        <f>IF(B1037="","",IF(R1037="Refreshment Beverage",VLOOKUP(VALUE(Q1037),Rates!G$15:L$19,2,0),VLOOKUP(VALUE(Q1037),Rates!G$4:L$12,2,0)))</f>
        <v/>
      </c>
      <c r="T1037" s="58" t="str">
        <f t="shared" si="537"/>
        <v/>
      </c>
      <c r="U1037" s="58" t="str">
        <f t="shared" si="538"/>
        <v/>
      </c>
      <c r="V1037" s="58" t="str">
        <f t="shared" si="539"/>
        <v/>
      </c>
      <c r="W1037" s="58" t="str">
        <f t="shared" si="540"/>
        <v/>
      </c>
      <c r="X1037" s="59" t="str">
        <f t="shared" si="541"/>
        <v/>
      </c>
      <c r="Y1037" s="60" t="str">
        <f>IF(B:B="","",IF(R1037="Refreshment Beverage",VLOOKUP(Q1037,Rates!G$15:L$19,6,0)*W1037,VLOOKUP(Q1037,Rates!G$4:L$12,6,0)*W1037))</f>
        <v/>
      </c>
      <c r="Z1037" s="60" t="str">
        <f t="shared" si="542"/>
        <v/>
      </c>
      <c r="AA1037" s="60" t="str">
        <f t="shared" si="560"/>
        <v/>
      </c>
      <c r="AB1037" s="61" t="str" cm="1">
        <f t="array" ref="AB1037">IF(_xlfn.SINGLE(B:B)="","",IF(R1037="Refreshment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61" t="str" cm="1">
        <f t="array" ref="AC1037">IF(_xlfn.SINGLE(B:B)="","",IF(R1037="Refreshment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68">
        <f>IFERROR(IF(R1037="Beer","",IF(OR(Q1037=1,Q1037=2,Q1037=3,Q1037=4),VLOOKUP(Q1037,Rates!$A$31:$B$34,2,0)*W1037,IF(V1037=1,VLOOKUP(U1037,'REB BEV MIN MKUP'!B:E,4,0),IF(V1037&gt;1,VLOOKUP(VALUE(W1037),'REB BEV MIN MKUP'!O:Q,3,0),0)))),0)</f>
        <v>0</v>
      </c>
      <c r="AE1037" s="62" t="str">
        <f t="shared" si="543"/>
        <v/>
      </c>
      <c r="AF1037" s="63" t="str">
        <f t="shared" si="544"/>
        <v/>
      </c>
      <c r="AG1037" s="64" t="str">
        <f t="shared" si="545"/>
        <v/>
      </c>
      <c r="AH1037" s="65" t="str">
        <f t="shared" si="546"/>
        <v/>
      </c>
      <c r="AI1037" s="66" t="str">
        <f>IF(AE:AE="","",IF(R1037="Refreshment Beverage",AK1037*(Rates!J$19/100),ROUND(SUM(AH1037*(Rates!$J$8/100)),4)))</f>
        <v/>
      </c>
      <c r="AJ1037" s="67" t="str">
        <f t="shared" si="547"/>
        <v/>
      </c>
      <c r="AK1037" s="22" t="str">
        <f t="shared" si="548"/>
        <v/>
      </c>
      <c r="AL1037" s="62" t="str">
        <f t="shared" si="549"/>
        <v/>
      </c>
      <c r="AM1037" s="63" t="str">
        <f>IF(AS1037="","",IF(R1037="Refreshment Beverage",ROUND(AS1037*Rates!K$19,4),ROUND(AO1037*(VLOOKUP(VALUE(Q1037),Rates!G$4:L$12,3,0)),4)))</f>
        <v/>
      </c>
      <c r="AN1037" s="68" t="str">
        <f>IF(AS1037="","",IF(R1037="Refreshment Beverage",AS1037*(Rates!J$19/100),MAX(AM1037,AB1037)))</f>
        <v/>
      </c>
      <c r="AO1037" s="69" t="str">
        <f t="shared" si="550"/>
        <v/>
      </c>
      <c r="AP1037" s="69" t="str">
        <f t="shared" si="551"/>
        <v/>
      </c>
      <c r="AQ1037" s="70" t="str">
        <f>IF(AS1037="","",IF(R1037="Refreshment Beverage",ROUND(SUM(VLOOKUP(Q:Q,Rates!G$15:L$19,3,0)*(AS1037-Y1037-Z1037-AA1037)),4),ROUND(SUM(Rates!$K$8*AS1037),4)))</f>
        <v/>
      </c>
      <c r="AR1037" s="66" t="str">
        <f t="shared" si="552"/>
        <v/>
      </c>
      <c r="AS1037" s="22" t="str">
        <f t="shared" si="553"/>
        <v/>
      </c>
      <c r="AT1037" s="62" t="str">
        <f t="shared" si="554"/>
        <v/>
      </c>
      <c r="AU1037" s="63" t="str">
        <f>IF(AX1037="","",IF(R1037="Refreshment Beverage",ROUND((BA1037-Y1037-Z1037-AA1037)*VLOOKUP(VALUE(Q1037),Rates!G$15:L$19,3,0),4),ROUND(AW1037*(VLOOKUP(VALUE(Q1037),Rates!G:L,3,0)),4)))</f>
        <v/>
      </c>
      <c r="AV1037" s="68" t="str">
        <f t="shared" si="555"/>
        <v/>
      </c>
      <c r="AW1037" s="69" t="str">
        <f t="shared" si="556"/>
        <v/>
      </c>
      <c r="AX1037" s="65" t="str">
        <f t="shared" si="557"/>
        <v/>
      </c>
      <c r="AY1037" s="70" t="str">
        <f>IF(AX1037="","",IF(R1037="Refreshment Beverage",ROUND(SUM(AX1037*Rates!K$19),4),ROUND(SUM(AX1037*(Rates!J$8/100)),4)))</f>
        <v/>
      </c>
      <c r="AZ1037" s="67" t="str">
        <f t="shared" si="558"/>
        <v/>
      </c>
      <c r="BA1037" s="22" t="str">
        <f t="shared" si="559"/>
        <v/>
      </c>
      <c r="BD1037" s="171"/>
      <c r="BE1037" s="171"/>
      <c r="BF1037" s="171"/>
      <c r="BG1037" s="171"/>
    </row>
    <row r="1038" spans="11:59" ht="12.75" customHeight="1" x14ac:dyDescent="0.3">
      <c r="K1038" s="42" t="str">
        <f t="shared" si="531"/>
        <v/>
      </c>
      <c r="L1038" s="55" t="str">
        <f t="shared" si="532"/>
        <v/>
      </c>
      <c r="M1038" s="43" t="str">
        <f t="shared" si="533"/>
        <v/>
      </c>
      <c r="N1038" s="56" t="str" cm="1">
        <f t="array" ref="N1038">IFERROR(IF(_xlfn.SINGLE(B:B)="","",IF(R1038="Beer",SUM(LOOKUP(2,1/(Rates!$B$3:$B$5&lt;=W1038)/(Rates!$C$3:$C$5&gt;=W1038),Rates!$D$3:$D$5)*(X1038/100)*W1038),IF(R1038="Refreshment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56" t="str">
        <f t="shared" si="534"/>
        <v/>
      </c>
      <c r="P1038" s="53"/>
      <c r="Q1038" s="14" t="str">
        <f t="shared" si="535"/>
        <v/>
      </c>
      <c r="R1038" s="57" t="str">
        <f t="shared" si="536"/>
        <v/>
      </c>
      <c r="S1038" s="58" t="str">
        <f>IF(B1038="","",IF(R1038="Refreshment Beverage",VLOOKUP(VALUE(Q1038),Rates!G$15:L$19,2,0),VLOOKUP(VALUE(Q1038),Rates!G$4:L$12,2,0)))</f>
        <v/>
      </c>
      <c r="T1038" s="58" t="str">
        <f t="shared" si="537"/>
        <v/>
      </c>
      <c r="U1038" s="58" t="str">
        <f t="shared" si="538"/>
        <v/>
      </c>
      <c r="V1038" s="58" t="str">
        <f t="shared" si="539"/>
        <v/>
      </c>
      <c r="W1038" s="58" t="str">
        <f t="shared" si="540"/>
        <v/>
      </c>
      <c r="X1038" s="59" t="str">
        <f t="shared" si="541"/>
        <v/>
      </c>
      <c r="Y1038" s="60" t="str">
        <f>IF(B:B="","",IF(R1038="Refreshment Beverage",VLOOKUP(Q1038,Rates!G$15:L$19,6,0)*W1038,VLOOKUP(Q1038,Rates!G$4:L$12,6,0)*W1038))</f>
        <v/>
      </c>
      <c r="Z1038" s="60" t="str">
        <f t="shared" si="542"/>
        <v/>
      </c>
      <c r="AA1038" s="60" t="str">
        <f t="shared" si="560"/>
        <v/>
      </c>
      <c r="AB1038" s="61" t="str" cm="1">
        <f t="array" ref="AB1038">IF(_xlfn.SINGLE(B:B)="","",IF(R1038="Refreshment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61" t="str" cm="1">
        <f t="array" ref="AC1038">IF(_xlfn.SINGLE(B:B)="","",IF(R1038="Refreshment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68">
        <f>IFERROR(IF(R1038="Beer","",IF(OR(Q1038=1,Q1038=2,Q1038=3,Q1038=4),VLOOKUP(Q1038,Rates!$A$31:$B$34,2,0)*W1038,IF(V1038=1,VLOOKUP(U1038,'REB BEV MIN MKUP'!B:E,4,0),IF(V1038&gt;1,VLOOKUP(VALUE(W1038),'REB BEV MIN MKUP'!O:Q,3,0),0)))),0)</f>
        <v>0</v>
      </c>
      <c r="AE1038" s="62" t="str">
        <f t="shared" si="543"/>
        <v/>
      </c>
      <c r="AF1038" s="63" t="str">
        <f t="shared" si="544"/>
        <v/>
      </c>
      <c r="AG1038" s="64" t="str">
        <f t="shared" si="545"/>
        <v/>
      </c>
      <c r="AH1038" s="65" t="str">
        <f t="shared" si="546"/>
        <v/>
      </c>
      <c r="AI1038" s="66" t="str">
        <f>IF(AE:AE="","",IF(R1038="Refreshment Beverage",AK1038*(Rates!J$19/100),ROUND(SUM(AH1038*(Rates!$J$8/100)),4)))</f>
        <v/>
      </c>
      <c r="AJ1038" s="67" t="str">
        <f t="shared" si="547"/>
        <v/>
      </c>
      <c r="AK1038" s="22" t="str">
        <f t="shared" si="548"/>
        <v/>
      </c>
      <c r="AL1038" s="62" t="str">
        <f t="shared" si="549"/>
        <v/>
      </c>
      <c r="AM1038" s="63" t="str">
        <f>IF(AS1038="","",IF(R1038="Refreshment Beverage",ROUND(AS1038*Rates!K$19,4),ROUND(AO1038*(VLOOKUP(VALUE(Q1038),Rates!G$4:L$12,3,0)),4)))</f>
        <v/>
      </c>
      <c r="AN1038" s="68" t="str">
        <f>IF(AS1038="","",IF(R1038="Refreshment Beverage",AS1038*(Rates!J$19/100),MAX(AM1038,AB1038)))</f>
        <v/>
      </c>
      <c r="AO1038" s="69" t="str">
        <f t="shared" si="550"/>
        <v/>
      </c>
      <c r="AP1038" s="69" t="str">
        <f t="shared" si="551"/>
        <v/>
      </c>
      <c r="AQ1038" s="70" t="str">
        <f>IF(AS1038="","",IF(R1038="Refreshment Beverage",ROUND(SUM(VLOOKUP(Q:Q,Rates!G$15:L$19,3,0)*(AS1038-Y1038-Z1038-AA1038)),4),ROUND(SUM(Rates!$K$8*AS1038),4)))</f>
        <v/>
      </c>
      <c r="AR1038" s="66" t="str">
        <f t="shared" si="552"/>
        <v/>
      </c>
      <c r="AS1038" s="22" t="str">
        <f t="shared" si="553"/>
        <v/>
      </c>
      <c r="AT1038" s="62" t="str">
        <f t="shared" si="554"/>
        <v/>
      </c>
      <c r="AU1038" s="63" t="str">
        <f>IF(AX1038="","",IF(R1038="Refreshment Beverage",ROUND((BA1038-Y1038-Z1038-AA1038)*VLOOKUP(VALUE(Q1038),Rates!G$15:L$19,3,0),4),ROUND(AW1038*(VLOOKUP(VALUE(Q1038),Rates!G:L,3,0)),4)))</f>
        <v/>
      </c>
      <c r="AV1038" s="68" t="str">
        <f t="shared" si="555"/>
        <v/>
      </c>
      <c r="AW1038" s="69" t="str">
        <f t="shared" si="556"/>
        <v/>
      </c>
      <c r="AX1038" s="65" t="str">
        <f t="shared" si="557"/>
        <v/>
      </c>
      <c r="AY1038" s="70" t="str">
        <f>IF(AX1038="","",IF(R1038="Refreshment Beverage",ROUND(SUM(AX1038*Rates!K$19),4),ROUND(SUM(AX1038*(Rates!J$8/100)),4)))</f>
        <v/>
      </c>
      <c r="AZ1038" s="67" t="str">
        <f t="shared" si="558"/>
        <v/>
      </c>
      <c r="BA1038" s="22" t="str">
        <f t="shared" si="559"/>
        <v/>
      </c>
      <c r="BD1038" s="171"/>
      <c r="BE1038" s="171"/>
      <c r="BF1038" s="171"/>
      <c r="BG1038" s="171"/>
    </row>
    <row r="1039" spans="11:59" ht="12.75" customHeight="1" x14ac:dyDescent="0.3">
      <c r="K1039" s="42" t="str">
        <f t="shared" si="531"/>
        <v/>
      </c>
      <c r="L1039" s="55" t="str">
        <f t="shared" si="532"/>
        <v/>
      </c>
      <c r="M1039" s="43" t="str">
        <f t="shared" si="533"/>
        <v/>
      </c>
      <c r="N1039" s="56" t="str" cm="1">
        <f t="array" ref="N1039">IFERROR(IF(_xlfn.SINGLE(B:B)="","",IF(R1039="Beer",SUM(LOOKUP(2,1/(Rates!$B$3:$B$5&lt;=W1039)/(Rates!$C$3:$C$5&gt;=W1039),Rates!$D$3:$D$5)*(X1039/100)*W1039),IF(R1039="Refreshment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56" t="str">
        <f t="shared" si="534"/>
        <v/>
      </c>
      <c r="P1039" s="53"/>
      <c r="Q1039" s="14" t="str">
        <f t="shared" si="535"/>
        <v/>
      </c>
      <c r="R1039" s="57" t="str">
        <f t="shared" si="536"/>
        <v/>
      </c>
      <c r="S1039" s="58" t="str">
        <f>IF(B1039="","",IF(R1039="Refreshment Beverage",VLOOKUP(VALUE(Q1039),Rates!G$15:L$19,2,0),VLOOKUP(VALUE(Q1039),Rates!G$4:L$12,2,0)))</f>
        <v/>
      </c>
      <c r="T1039" s="58" t="str">
        <f t="shared" si="537"/>
        <v/>
      </c>
      <c r="U1039" s="58" t="str">
        <f t="shared" si="538"/>
        <v/>
      </c>
      <c r="V1039" s="58" t="str">
        <f t="shared" si="539"/>
        <v/>
      </c>
      <c r="W1039" s="58" t="str">
        <f t="shared" si="540"/>
        <v/>
      </c>
      <c r="X1039" s="59" t="str">
        <f t="shared" si="541"/>
        <v/>
      </c>
      <c r="Y1039" s="60" t="str">
        <f>IF(B:B="","",IF(R1039="Refreshment Beverage",VLOOKUP(Q1039,Rates!G$15:L$19,6,0)*W1039,VLOOKUP(Q1039,Rates!G$4:L$12,6,0)*W1039))</f>
        <v/>
      </c>
      <c r="Z1039" s="60" t="str">
        <f t="shared" si="542"/>
        <v/>
      </c>
      <c r="AA1039" s="60" t="str">
        <f t="shared" si="560"/>
        <v/>
      </c>
      <c r="AB1039" s="61" t="str" cm="1">
        <f t="array" ref="AB1039">IF(_xlfn.SINGLE(B:B)="","",IF(R1039="Refreshment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61" t="str" cm="1">
        <f t="array" ref="AC1039">IF(_xlfn.SINGLE(B:B)="","",IF(R1039="Refreshment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68">
        <f>IFERROR(IF(R1039="Beer","",IF(OR(Q1039=1,Q1039=2,Q1039=3,Q1039=4),VLOOKUP(Q1039,Rates!$A$31:$B$34,2,0)*W1039,IF(V1039=1,VLOOKUP(U1039,'REB BEV MIN MKUP'!B:E,4,0),IF(V1039&gt;1,VLOOKUP(VALUE(W1039),'REB BEV MIN MKUP'!O:Q,3,0),0)))),0)</f>
        <v>0</v>
      </c>
      <c r="AE1039" s="62" t="str">
        <f t="shared" si="543"/>
        <v/>
      </c>
      <c r="AF1039" s="63" t="str">
        <f t="shared" si="544"/>
        <v/>
      </c>
      <c r="AG1039" s="64" t="str">
        <f t="shared" si="545"/>
        <v/>
      </c>
      <c r="AH1039" s="65" t="str">
        <f t="shared" si="546"/>
        <v/>
      </c>
      <c r="AI1039" s="66" t="str">
        <f>IF(AE:AE="","",IF(R1039="Refreshment Beverage",AK1039*(Rates!J$19/100),ROUND(SUM(AH1039*(Rates!$J$8/100)),4)))</f>
        <v/>
      </c>
      <c r="AJ1039" s="67" t="str">
        <f t="shared" si="547"/>
        <v/>
      </c>
      <c r="AK1039" s="22" t="str">
        <f t="shared" si="548"/>
        <v/>
      </c>
      <c r="AL1039" s="62" t="str">
        <f t="shared" si="549"/>
        <v/>
      </c>
      <c r="AM1039" s="63" t="str">
        <f>IF(AS1039="","",IF(R1039="Refreshment Beverage",ROUND(AS1039*Rates!K$19,4),ROUND(AO1039*(VLOOKUP(VALUE(Q1039),Rates!G$4:L$12,3,0)),4)))</f>
        <v/>
      </c>
      <c r="AN1039" s="68" t="str">
        <f>IF(AS1039="","",IF(R1039="Refreshment Beverage",AS1039*(Rates!J$19/100),MAX(AM1039,AB1039)))</f>
        <v/>
      </c>
      <c r="AO1039" s="69" t="str">
        <f t="shared" si="550"/>
        <v/>
      </c>
      <c r="AP1039" s="69" t="str">
        <f t="shared" si="551"/>
        <v/>
      </c>
      <c r="AQ1039" s="70" t="str">
        <f>IF(AS1039="","",IF(R1039="Refreshment Beverage",ROUND(SUM(VLOOKUP(Q:Q,Rates!G$15:L$19,3,0)*(AS1039-Y1039-Z1039-AA1039)),4),ROUND(SUM(Rates!$K$8*AS1039),4)))</f>
        <v/>
      </c>
      <c r="AR1039" s="66" t="str">
        <f t="shared" si="552"/>
        <v/>
      </c>
      <c r="AS1039" s="22" t="str">
        <f t="shared" si="553"/>
        <v/>
      </c>
      <c r="AT1039" s="62" t="str">
        <f t="shared" si="554"/>
        <v/>
      </c>
      <c r="AU1039" s="63" t="str">
        <f>IF(AX1039="","",IF(R1039="Refreshment Beverage",ROUND((BA1039-Y1039-Z1039-AA1039)*VLOOKUP(VALUE(Q1039),Rates!G$15:L$19,3,0),4),ROUND(AW1039*(VLOOKUP(VALUE(Q1039),Rates!G:L,3,0)),4)))</f>
        <v/>
      </c>
      <c r="AV1039" s="68" t="str">
        <f t="shared" si="555"/>
        <v/>
      </c>
      <c r="AW1039" s="69" t="str">
        <f t="shared" si="556"/>
        <v/>
      </c>
      <c r="AX1039" s="65" t="str">
        <f t="shared" si="557"/>
        <v/>
      </c>
      <c r="AY1039" s="70" t="str">
        <f>IF(AX1039="","",IF(R1039="Refreshment Beverage",ROUND(SUM(AX1039*Rates!K$19),4),ROUND(SUM(AX1039*(Rates!J$8/100)),4)))</f>
        <v/>
      </c>
      <c r="AZ1039" s="67" t="str">
        <f t="shared" si="558"/>
        <v/>
      </c>
      <c r="BA1039" s="22" t="str">
        <f t="shared" si="559"/>
        <v/>
      </c>
      <c r="BD1039" s="171"/>
      <c r="BE1039" s="171"/>
      <c r="BF1039" s="171"/>
      <c r="BG1039" s="171"/>
    </row>
    <row r="1040" spans="11:59" ht="12.75" customHeight="1" x14ac:dyDescent="0.3">
      <c r="K1040" s="42" t="str">
        <f t="shared" si="531"/>
        <v/>
      </c>
      <c r="L1040" s="55" t="str">
        <f t="shared" si="532"/>
        <v/>
      </c>
      <c r="M1040" s="43" t="str">
        <f t="shared" si="533"/>
        <v/>
      </c>
      <c r="N1040" s="56" t="str" cm="1">
        <f t="array" ref="N1040">IFERROR(IF(_xlfn.SINGLE(B:B)="","",IF(R1040="Beer",SUM(LOOKUP(2,1/(Rates!$B$3:$B$5&lt;=W1040)/(Rates!$C$3:$C$5&gt;=W1040),Rates!$D$3:$D$5)*(X1040/100)*W1040),IF(R1040="Refreshment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56" t="str">
        <f t="shared" si="534"/>
        <v/>
      </c>
      <c r="P1040" s="53"/>
      <c r="Q1040" s="14" t="str">
        <f t="shared" si="535"/>
        <v/>
      </c>
      <c r="R1040" s="57" t="str">
        <f t="shared" si="536"/>
        <v/>
      </c>
      <c r="S1040" s="58" t="str">
        <f>IF(B1040="","",IF(R1040="Refreshment Beverage",VLOOKUP(VALUE(Q1040),Rates!G$15:L$19,2,0),VLOOKUP(VALUE(Q1040),Rates!G$4:L$12,2,0)))</f>
        <v/>
      </c>
      <c r="T1040" s="58" t="str">
        <f t="shared" si="537"/>
        <v/>
      </c>
      <c r="U1040" s="58" t="str">
        <f t="shared" si="538"/>
        <v/>
      </c>
      <c r="V1040" s="58" t="str">
        <f t="shared" si="539"/>
        <v/>
      </c>
      <c r="W1040" s="58" t="str">
        <f t="shared" si="540"/>
        <v/>
      </c>
      <c r="X1040" s="59" t="str">
        <f t="shared" si="541"/>
        <v/>
      </c>
      <c r="Y1040" s="60" t="str">
        <f>IF(B:B="","",IF(R1040="Refreshment Beverage",VLOOKUP(Q1040,Rates!G$15:L$19,6,0)*W1040,VLOOKUP(Q1040,Rates!G$4:L$12,6,0)*W1040))</f>
        <v/>
      </c>
      <c r="Z1040" s="60" t="str">
        <f t="shared" si="542"/>
        <v/>
      </c>
      <c r="AA1040" s="60" t="str">
        <f t="shared" si="560"/>
        <v/>
      </c>
      <c r="AB1040" s="61" t="str" cm="1">
        <f t="array" ref="AB1040">IF(_xlfn.SINGLE(B:B)="","",IF(R1040="Refreshment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61" t="str" cm="1">
        <f t="array" ref="AC1040">IF(_xlfn.SINGLE(B:B)="","",IF(R1040="Refreshment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68">
        <f>IFERROR(IF(R1040="Beer","",IF(OR(Q1040=1,Q1040=2,Q1040=3,Q1040=4),VLOOKUP(Q1040,Rates!$A$31:$B$34,2,0)*W1040,IF(V1040=1,VLOOKUP(U1040,'REB BEV MIN MKUP'!B:E,4,0),IF(V1040&gt;1,VLOOKUP(VALUE(W1040),'REB BEV MIN MKUP'!O:Q,3,0),0)))),0)</f>
        <v>0</v>
      </c>
      <c r="AE1040" s="62" t="str">
        <f t="shared" si="543"/>
        <v/>
      </c>
      <c r="AF1040" s="63" t="str">
        <f t="shared" si="544"/>
        <v/>
      </c>
      <c r="AG1040" s="64" t="str">
        <f t="shared" si="545"/>
        <v/>
      </c>
      <c r="AH1040" s="65" t="str">
        <f t="shared" si="546"/>
        <v/>
      </c>
      <c r="AI1040" s="66" t="str">
        <f>IF(AE:AE="","",IF(R1040="Refreshment Beverage",AK1040*(Rates!J$19/100),ROUND(SUM(AH1040*(Rates!$J$8/100)),4)))</f>
        <v/>
      </c>
      <c r="AJ1040" s="67" t="str">
        <f t="shared" si="547"/>
        <v/>
      </c>
      <c r="AK1040" s="22" t="str">
        <f t="shared" si="548"/>
        <v/>
      </c>
      <c r="AL1040" s="62" t="str">
        <f t="shared" si="549"/>
        <v/>
      </c>
      <c r="AM1040" s="63" t="str">
        <f>IF(AS1040="","",IF(R1040="Refreshment Beverage",ROUND(AS1040*Rates!K$19,4),ROUND(AO1040*(VLOOKUP(VALUE(Q1040),Rates!G$4:L$12,3,0)),4)))</f>
        <v/>
      </c>
      <c r="AN1040" s="68" t="str">
        <f>IF(AS1040="","",IF(R1040="Refreshment Beverage",AS1040*(Rates!J$19/100),MAX(AM1040,AB1040)))</f>
        <v/>
      </c>
      <c r="AO1040" s="69" t="str">
        <f t="shared" si="550"/>
        <v/>
      </c>
      <c r="AP1040" s="69" t="str">
        <f t="shared" si="551"/>
        <v/>
      </c>
      <c r="AQ1040" s="70" t="str">
        <f>IF(AS1040="","",IF(R1040="Refreshment Beverage",ROUND(SUM(VLOOKUP(Q:Q,Rates!G$15:L$19,3,0)*(AS1040-Y1040-Z1040-AA1040)),4),ROUND(SUM(Rates!$K$8*AS1040),4)))</f>
        <v/>
      </c>
      <c r="AR1040" s="66" t="str">
        <f t="shared" si="552"/>
        <v/>
      </c>
      <c r="AS1040" s="22" t="str">
        <f t="shared" si="553"/>
        <v/>
      </c>
      <c r="AT1040" s="62" t="str">
        <f t="shared" si="554"/>
        <v/>
      </c>
      <c r="AU1040" s="63" t="str">
        <f>IF(AX1040="","",IF(R1040="Refreshment Beverage",ROUND((BA1040-Y1040-Z1040-AA1040)*VLOOKUP(VALUE(Q1040),Rates!G$15:L$19,3,0),4),ROUND(AW1040*(VLOOKUP(VALUE(Q1040),Rates!G:L,3,0)),4)))</f>
        <v/>
      </c>
      <c r="AV1040" s="68" t="str">
        <f t="shared" si="555"/>
        <v/>
      </c>
      <c r="AW1040" s="69" t="str">
        <f t="shared" si="556"/>
        <v/>
      </c>
      <c r="AX1040" s="65" t="str">
        <f t="shared" si="557"/>
        <v/>
      </c>
      <c r="AY1040" s="70" t="str">
        <f>IF(AX1040="","",IF(R1040="Refreshment Beverage",ROUND(SUM(AX1040*Rates!K$19),4),ROUND(SUM(AX1040*(Rates!J$8/100)),4)))</f>
        <v/>
      </c>
      <c r="AZ1040" s="67" t="str">
        <f t="shared" si="558"/>
        <v/>
      </c>
      <c r="BA1040" s="22" t="str">
        <f t="shared" si="559"/>
        <v/>
      </c>
      <c r="BD1040" s="171"/>
      <c r="BE1040" s="171"/>
      <c r="BF1040" s="171"/>
      <c r="BG1040" s="171"/>
    </row>
    <row r="1041" spans="11:59" ht="12.75" customHeight="1" x14ac:dyDescent="0.3">
      <c r="K1041" s="42" t="str">
        <f t="shared" si="531"/>
        <v/>
      </c>
      <c r="L1041" s="55" t="str">
        <f t="shared" si="532"/>
        <v/>
      </c>
      <c r="M1041" s="43" t="str">
        <f t="shared" si="533"/>
        <v/>
      </c>
      <c r="N1041" s="56" t="str" cm="1">
        <f t="array" ref="N1041">IFERROR(IF(_xlfn.SINGLE(B:B)="","",IF(R1041="Beer",SUM(LOOKUP(2,1/(Rates!$B$3:$B$5&lt;=W1041)/(Rates!$C$3:$C$5&gt;=W1041),Rates!$D$3:$D$5)*(X1041/100)*W1041),IF(R1041="Refreshment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56" t="str">
        <f t="shared" si="534"/>
        <v/>
      </c>
      <c r="P1041" s="53"/>
      <c r="Q1041" s="14" t="str">
        <f t="shared" si="535"/>
        <v/>
      </c>
      <c r="R1041" s="57" t="str">
        <f t="shared" si="536"/>
        <v/>
      </c>
      <c r="S1041" s="58" t="str">
        <f>IF(B1041="","",IF(R1041="Refreshment Beverage",VLOOKUP(VALUE(Q1041),Rates!G$15:L$19,2,0),VLOOKUP(VALUE(Q1041),Rates!G$4:L$12,2,0)))</f>
        <v/>
      </c>
      <c r="T1041" s="58" t="str">
        <f t="shared" si="537"/>
        <v/>
      </c>
      <c r="U1041" s="58" t="str">
        <f t="shared" si="538"/>
        <v/>
      </c>
      <c r="V1041" s="58" t="str">
        <f t="shared" si="539"/>
        <v/>
      </c>
      <c r="W1041" s="58" t="str">
        <f t="shared" si="540"/>
        <v/>
      </c>
      <c r="X1041" s="59" t="str">
        <f t="shared" si="541"/>
        <v/>
      </c>
      <c r="Y1041" s="60" t="str">
        <f>IF(B:B="","",IF(R1041="Refreshment Beverage",VLOOKUP(Q1041,Rates!G$15:L$19,6,0)*W1041,VLOOKUP(Q1041,Rates!G$4:L$12,6,0)*W1041))</f>
        <v/>
      </c>
      <c r="Z1041" s="60" t="str">
        <f t="shared" si="542"/>
        <v/>
      </c>
      <c r="AA1041" s="60" t="str">
        <f t="shared" si="560"/>
        <v/>
      </c>
      <c r="AB1041" s="61" t="str" cm="1">
        <f t="array" ref="AB1041">IF(_xlfn.SINGLE(B:B)="","",IF(R1041="Refreshment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61" t="str" cm="1">
        <f t="array" ref="AC1041">IF(_xlfn.SINGLE(B:B)="","",IF(R1041="Refreshment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68">
        <f>IFERROR(IF(R1041="Beer","",IF(OR(Q1041=1,Q1041=2,Q1041=3,Q1041=4),VLOOKUP(Q1041,Rates!$A$31:$B$34,2,0)*W1041,IF(V1041=1,VLOOKUP(U1041,'REB BEV MIN MKUP'!B:E,4,0),IF(V1041&gt;1,VLOOKUP(VALUE(W1041),'REB BEV MIN MKUP'!O:Q,3,0),0)))),0)</f>
        <v>0</v>
      </c>
      <c r="AE1041" s="62" t="str">
        <f t="shared" si="543"/>
        <v/>
      </c>
      <c r="AF1041" s="63" t="str">
        <f t="shared" si="544"/>
        <v/>
      </c>
      <c r="AG1041" s="64" t="str">
        <f t="shared" si="545"/>
        <v/>
      </c>
      <c r="AH1041" s="65" t="str">
        <f t="shared" si="546"/>
        <v/>
      </c>
      <c r="AI1041" s="66" t="str">
        <f>IF(AE:AE="","",IF(R1041="Refreshment Beverage",AK1041*(Rates!J$19/100),ROUND(SUM(AH1041*(Rates!$J$8/100)),4)))</f>
        <v/>
      </c>
      <c r="AJ1041" s="67" t="str">
        <f t="shared" si="547"/>
        <v/>
      </c>
      <c r="AK1041" s="22" t="str">
        <f t="shared" si="548"/>
        <v/>
      </c>
      <c r="AL1041" s="62" t="str">
        <f t="shared" si="549"/>
        <v/>
      </c>
      <c r="AM1041" s="63" t="str">
        <f>IF(AS1041="","",IF(R1041="Refreshment Beverage",ROUND(AS1041*Rates!K$19,4),ROUND(AO1041*(VLOOKUP(VALUE(Q1041),Rates!G$4:L$12,3,0)),4)))</f>
        <v/>
      </c>
      <c r="AN1041" s="68" t="str">
        <f>IF(AS1041="","",IF(R1041="Refreshment Beverage",AS1041*(Rates!J$19/100),MAX(AM1041,AB1041)))</f>
        <v/>
      </c>
      <c r="AO1041" s="69" t="str">
        <f t="shared" si="550"/>
        <v/>
      </c>
      <c r="AP1041" s="69" t="str">
        <f t="shared" si="551"/>
        <v/>
      </c>
      <c r="AQ1041" s="70" t="str">
        <f>IF(AS1041="","",IF(R1041="Refreshment Beverage",ROUND(SUM(VLOOKUP(Q:Q,Rates!G$15:L$19,3,0)*(AS1041-Y1041-Z1041-AA1041)),4),ROUND(SUM(Rates!$K$8*AS1041),4)))</f>
        <v/>
      </c>
      <c r="AR1041" s="66" t="str">
        <f t="shared" si="552"/>
        <v/>
      </c>
      <c r="AS1041" s="22" t="str">
        <f t="shared" si="553"/>
        <v/>
      </c>
      <c r="AT1041" s="62" t="str">
        <f t="shared" si="554"/>
        <v/>
      </c>
      <c r="AU1041" s="63" t="str">
        <f>IF(AX1041="","",IF(R1041="Refreshment Beverage",ROUND((BA1041-Y1041-Z1041-AA1041)*VLOOKUP(VALUE(Q1041),Rates!G$15:L$19,3,0),4),ROUND(AW1041*(VLOOKUP(VALUE(Q1041),Rates!G:L,3,0)),4)))</f>
        <v/>
      </c>
      <c r="AV1041" s="68" t="str">
        <f t="shared" si="555"/>
        <v/>
      </c>
      <c r="AW1041" s="69" t="str">
        <f t="shared" si="556"/>
        <v/>
      </c>
      <c r="AX1041" s="65" t="str">
        <f t="shared" si="557"/>
        <v/>
      </c>
      <c r="AY1041" s="70" t="str">
        <f>IF(AX1041="","",IF(R1041="Refreshment Beverage",ROUND(SUM(AX1041*Rates!K$19),4),ROUND(SUM(AX1041*(Rates!J$8/100)),4)))</f>
        <v/>
      </c>
      <c r="AZ1041" s="67" t="str">
        <f t="shared" si="558"/>
        <v/>
      </c>
      <c r="BA1041" s="22" t="str">
        <f t="shared" si="559"/>
        <v/>
      </c>
      <c r="BD1041" s="171"/>
      <c r="BE1041" s="171"/>
      <c r="BF1041" s="171"/>
      <c r="BG1041" s="171"/>
    </row>
    <row r="1042" spans="11:59" ht="12.75" customHeight="1" x14ac:dyDescent="0.3">
      <c r="K1042" s="42" t="str">
        <f t="shared" si="531"/>
        <v/>
      </c>
      <c r="L1042" s="55" t="str">
        <f t="shared" si="532"/>
        <v/>
      </c>
      <c r="M1042" s="43" t="str">
        <f t="shared" si="533"/>
        <v/>
      </c>
      <c r="N1042" s="56" t="str" cm="1">
        <f t="array" ref="N1042">IFERROR(IF(_xlfn.SINGLE(B:B)="","",IF(R1042="Beer",SUM(LOOKUP(2,1/(Rates!$B$3:$B$5&lt;=W1042)/(Rates!$C$3:$C$5&gt;=W1042),Rates!$D$3:$D$5)*(X1042/100)*W1042),IF(R1042="Refreshment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56" t="str">
        <f t="shared" si="534"/>
        <v/>
      </c>
      <c r="P1042" s="53"/>
      <c r="Q1042" s="14" t="str">
        <f t="shared" si="535"/>
        <v/>
      </c>
      <c r="R1042" s="57" t="str">
        <f t="shared" si="536"/>
        <v/>
      </c>
      <c r="S1042" s="58" t="str">
        <f>IF(B1042="","",IF(R1042="Refreshment Beverage",VLOOKUP(VALUE(Q1042),Rates!G$15:L$19,2,0),VLOOKUP(VALUE(Q1042),Rates!G$4:L$12,2,0)))</f>
        <v/>
      </c>
      <c r="T1042" s="58" t="str">
        <f t="shared" si="537"/>
        <v/>
      </c>
      <c r="U1042" s="58" t="str">
        <f t="shared" si="538"/>
        <v/>
      </c>
      <c r="V1042" s="58" t="str">
        <f t="shared" si="539"/>
        <v/>
      </c>
      <c r="W1042" s="58" t="str">
        <f t="shared" si="540"/>
        <v/>
      </c>
      <c r="X1042" s="59" t="str">
        <f t="shared" si="541"/>
        <v/>
      </c>
      <c r="Y1042" s="60" t="str">
        <f>IF(B:B="","",IF(R1042="Refreshment Beverage",VLOOKUP(Q1042,Rates!G$15:L$19,6,0)*W1042,VLOOKUP(Q1042,Rates!G$4:L$12,6,0)*W1042))</f>
        <v/>
      </c>
      <c r="Z1042" s="60" t="str">
        <f t="shared" si="542"/>
        <v/>
      </c>
      <c r="AA1042" s="60" t="str">
        <f t="shared" si="560"/>
        <v/>
      </c>
      <c r="AB1042" s="61" t="str" cm="1">
        <f t="array" ref="AB1042">IF(_xlfn.SINGLE(B:B)="","",IF(R1042="Refreshment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61" t="str" cm="1">
        <f t="array" ref="AC1042">IF(_xlfn.SINGLE(B:B)="","",IF(R1042="Refreshment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68">
        <f>IFERROR(IF(R1042="Beer","",IF(OR(Q1042=1,Q1042=2,Q1042=3,Q1042=4),VLOOKUP(Q1042,Rates!$A$31:$B$34,2,0)*W1042,IF(V1042=1,VLOOKUP(U1042,'REB BEV MIN MKUP'!B:E,4,0),IF(V1042&gt;1,VLOOKUP(VALUE(W1042),'REB BEV MIN MKUP'!O:Q,3,0),0)))),0)</f>
        <v>0</v>
      </c>
      <c r="AE1042" s="62" t="str">
        <f t="shared" si="543"/>
        <v/>
      </c>
      <c r="AF1042" s="63" t="str">
        <f t="shared" si="544"/>
        <v/>
      </c>
      <c r="AG1042" s="64" t="str">
        <f t="shared" si="545"/>
        <v/>
      </c>
      <c r="AH1042" s="65" t="str">
        <f t="shared" si="546"/>
        <v/>
      </c>
      <c r="AI1042" s="66" t="str">
        <f>IF(AE:AE="","",IF(R1042="Refreshment Beverage",AK1042*(Rates!J$19/100),ROUND(SUM(AH1042*(Rates!$J$8/100)),4)))</f>
        <v/>
      </c>
      <c r="AJ1042" s="67" t="str">
        <f t="shared" si="547"/>
        <v/>
      </c>
      <c r="AK1042" s="22" t="str">
        <f t="shared" si="548"/>
        <v/>
      </c>
      <c r="AL1042" s="62" t="str">
        <f t="shared" si="549"/>
        <v/>
      </c>
      <c r="AM1042" s="63" t="str">
        <f>IF(AS1042="","",IF(R1042="Refreshment Beverage",ROUND(AS1042*Rates!K$19,4),ROUND(AO1042*(VLOOKUP(VALUE(Q1042),Rates!G$4:L$12,3,0)),4)))</f>
        <v/>
      </c>
      <c r="AN1042" s="68" t="str">
        <f>IF(AS1042="","",IF(R1042="Refreshment Beverage",AS1042*(Rates!J$19/100),MAX(AM1042,AB1042)))</f>
        <v/>
      </c>
      <c r="AO1042" s="69" t="str">
        <f t="shared" si="550"/>
        <v/>
      </c>
      <c r="AP1042" s="69" t="str">
        <f t="shared" si="551"/>
        <v/>
      </c>
      <c r="AQ1042" s="70" t="str">
        <f>IF(AS1042="","",IF(R1042="Refreshment Beverage",ROUND(SUM(VLOOKUP(Q:Q,Rates!G$15:L$19,3,0)*(AS1042-Y1042-Z1042-AA1042)),4),ROUND(SUM(Rates!$K$8*AS1042),4)))</f>
        <v/>
      </c>
      <c r="AR1042" s="66" t="str">
        <f t="shared" si="552"/>
        <v/>
      </c>
      <c r="AS1042" s="22" t="str">
        <f t="shared" si="553"/>
        <v/>
      </c>
      <c r="AT1042" s="62" t="str">
        <f t="shared" si="554"/>
        <v/>
      </c>
      <c r="AU1042" s="63" t="str">
        <f>IF(AX1042="","",IF(R1042="Refreshment Beverage",ROUND((BA1042-Y1042-Z1042-AA1042)*VLOOKUP(VALUE(Q1042),Rates!G$15:L$19,3,0),4),ROUND(AW1042*(VLOOKUP(VALUE(Q1042),Rates!G:L,3,0)),4)))</f>
        <v/>
      </c>
      <c r="AV1042" s="68" t="str">
        <f t="shared" si="555"/>
        <v/>
      </c>
      <c r="AW1042" s="69" t="str">
        <f t="shared" si="556"/>
        <v/>
      </c>
      <c r="AX1042" s="65" t="str">
        <f t="shared" si="557"/>
        <v/>
      </c>
      <c r="AY1042" s="70" t="str">
        <f>IF(AX1042="","",IF(R1042="Refreshment Beverage",ROUND(SUM(AX1042*Rates!K$19),4),ROUND(SUM(AX1042*(Rates!J$8/100)),4)))</f>
        <v/>
      </c>
      <c r="AZ1042" s="67" t="str">
        <f t="shared" si="558"/>
        <v/>
      </c>
      <c r="BA1042" s="22" t="str">
        <f t="shared" si="559"/>
        <v/>
      </c>
      <c r="BD1042" s="171"/>
      <c r="BE1042" s="171"/>
      <c r="BF1042" s="171"/>
      <c r="BG1042" s="171"/>
    </row>
    <row r="1043" spans="11:59" ht="12.75" customHeight="1" x14ac:dyDescent="0.3">
      <c r="K1043" s="42" t="str">
        <f t="shared" si="531"/>
        <v/>
      </c>
      <c r="L1043" s="55" t="str">
        <f t="shared" si="532"/>
        <v/>
      </c>
      <c r="M1043" s="43" t="str">
        <f t="shared" si="533"/>
        <v/>
      </c>
      <c r="N1043" s="56" t="str" cm="1">
        <f t="array" ref="N1043">IFERROR(IF(_xlfn.SINGLE(B:B)="","",IF(R1043="Beer",SUM(LOOKUP(2,1/(Rates!$B$3:$B$5&lt;=W1043)/(Rates!$C$3:$C$5&gt;=W1043),Rates!$D$3:$D$5)*(X1043/100)*W1043),IF(R1043="Refreshment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56" t="str">
        <f t="shared" si="534"/>
        <v/>
      </c>
      <c r="P1043" s="53"/>
      <c r="Q1043" s="14" t="str">
        <f t="shared" si="535"/>
        <v/>
      </c>
      <c r="R1043" s="57" t="str">
        <f t="shared" si="536"/>
        <v/>
      </c>
      <c r="S1043" s="58" t="str">
        <f>IF(B1043="","",IF(R1043="Refreshment Beverage",VLOOKUP(VALUE(Q1043),Rates!G$15:L$19,2,0),VLOOKUP(VALUE(Q1043),Rates!G$4:L$12,2,0)))</f>
        <v/>
      </c>
      <c r="T1043" s="58" t="str">
        <f t="shared" si="537"/>
        <v/>
      </c>
      <c r="U1043" s="58" t="str">
        <f t="shared" si="538"/>
        <v/>
      </c>
      <c r="V1043" s="58" t="str">
        <f t="shared" si="539"/>
        <v/>
      </c>
      <c r="W1043" s="58" t="str">
        <f t="shared" si="540"/>
        <v/>
      </c>
      <c r="X1043" s="59" t="str">
        <f t="shared" si="541"/>
        <v/>
      </c>
      <c r="Y1043" s="60" t="str">
        <f>IF(B:B="","",IF(R1043="Refreshment Beverage",VLOOKUP(Q1043,Rates!G$15:L$19,6,0)*W1043,VLOOKUP(Q1043,Rates!G$4:L$12,6,0)*W1043))</f>
        <v/>
      </c>
      <c r="Z1043" s="60" t="str">
        <f t="shared" si="542"/>
        <v/>
      </c>
      <c r="AA1043" s="60" t="str">
        <f t="shared" si="560"/>
        <v/>
      </c>
      <c r="AB1043" s="61" t="str" cm="1">
        <f t="array" ref="AB1043">IF(_xlfn.SINGLE(B:B)="","",IF(R1043="Refreshment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61" t="str" cm="1">
        <f t="array" ref="AC1043">IF(_xlfn.SINGLE(B:B)="","",IF(R1043="Refreshment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68">
        <f>IFERROR(IF(R1043="Beer","",IF(OR(Q1043=1,Q1043=2,Q1043=3,Q1043=4),VLOOKUP(Q1043,Rates!$A$31:$B$34,2,0)*W1043,IF(V1043=1,VLOOKUP(U1043,'REB BEV MIN MKUP'!B:E,4,0),IF(V1043&gt;1,VLOOKUP(VALUE(W1043),'REB BEV MIN MKUP'!O:Q,3,0),0)))),0)</f>
        <v>0</v>
      </c>
      <c r="AE1043" s="62" t="str">
        <f t="shared" si="543"/>
        <v/>
      </c>
      <c r="AF1043" s="63" t="str">
        <f t="shared" si="544"/>
        <v/>
      </c>
      <c r="AG1043" s="64" t="str">
        <f t="shared" si="545"/>
        <v/>
      </c>
      <c r="AH1043" s="65" t="str">
        <f t="shared" si="546"/>
        <v/>
      </c>
      <c r="AI1043" s="66" t="str">
        <f>IF(AE:AE="","",IF(R1043="Refreshment Beverage",AK1043*(Rates!J$19/100),ROUND(SUM(AH1043*(Rates!$J$8/100)),4)))</f>
        <v/>
      </c>
      <c r="AJ1043" s="67" t="str">
        <f t="shared" si="547"/>
        <v/>
      </c>
      <c r="AK1043" s="22" t="str">
        <f t="shared" si="548"/>
        <v/>
      </c>
      <c r="AL1043" s="62" t="str">
        <f t="shared" si="549"/>
        <v/>
      </c>
      <c r="AM1043" s="63" t="str">
        <f>IF(AS1043="","",IF(R1043="Refreshment Beverage",ROUND(AS1043*Rates!K$19,4),ROUND(AO1043*(VLOOKUP(VALUE(Q1043),Rates!G$4:L$12,3,0)),4)))</f>
        <v/>
      </c>
      <c r="AN1043" s="68" t="str">
        <f>IF(AS1043="","",IF(R1043="Refreshment Beverage",AS1043*(Rates!J$19/100),MAX(AM1043,AB1043)))</f>
        <v/>
      </c>
      <c r="AO1043" s="69" t="str">
        <f t="shared" si="550"/>
        <v/>
      </c>
      <c r="AP1043" s="69" t="str">
        <f t="shared" si="551"/>
        <v/>
      </c>
      <c r="AQ1043" s="70" t="str">
        <f>IF(AS1043="","",IF(R1043="Refreshment Beverage",ROUND(SUM(VLOOKUP(Q:Q,Rates!G$15:L$19,3,0)*(AS1043-Y1043-Z1043-AA1043)),4),ROUND(SUM(Rates!$K$8*AS1043),4)))</f>
        <v/>
      </c>
      <c r="AR1043" s="66" t="str">
        <f t="shared" si="552"/>
        <v/>
      </c>
      <c r="AS1043" s="22" t="str">
        <f t="shared" si="553"/>
        <v/>
      </c>
      <c r="AT1043" s="62" t="str">
        <f t="shared" si="554"/>
        <v/>
      </c>
      <c r="AU1043" s="63" t="str">
        <f>IF(AX1043="","",IF(R1043="Refreshment Beverage",ROUND((BA1043-Y1043-Z1043-AA1043)*VLOOKUP(VALUE(Q1043),Rates!G$15:L$19,3,0),4),ROUND(AW1043*(VLOOKUP(VALUE(Q1043),Rates!G:L,3,0)),4)))</f>
        <v/>
      </c>
      <c r="AV1043" s="68" t="str">
        <f t="shared" si="555"/>
        <v/>
      </c>
      <c r="AW1043" s="69" t="str">
        <f t="shared" si="556"/>
        <v/>
      </c>
      <c r="AX1043" s="65" t="str">
        <f t="shared" si="557"/>
        <v/>
      </c>
      <c r="AY1043" s="70" t="str">
        <f>IF(AX1043="","",IF(R1043="Refreshment Beverage",ROUND(SUM(AX1043*Rates!K$19),4),ROUND(SUM(AX1043*(Rates!J$8/100)),4)))</f>
        <v/>
      </c>
      <c r="AZ1043" s="67" t="str">
        <f t="shared" si="558"/>
        <v/>
      </c>
      <c r="BA1043" s="22" t="str">
        <f t="shared" si="559"/>
        <v/>
      </c>
      <c r="BD1043" s="171"/>
      <c r="BE1043" s="171"/>
      <c r="BF1043" s="171"/>
      <c r="BG1043" s="171"/>
    </row>
    <row r="1044" spans="11:59" ht="12.75" customHeight="1" x14ac:dyDescent="0.3">
      <c r="K1044" s="42" t="str">
        <f t="shared" si="531"/>
        <v/>
      </c>
      <c r="L1044" s="55" t="str">
        <f t="shared" si="532"/>
        <v/>
      </c>
      <c r="M1044" s="43" t="str">
        <f t="shared" si="533"/>
        <v/>
      </c>
      <c r="N1044" s="56" t="str" cm="1">
        <f t="array" ref="N1044">IFERROR(IF(_xlfn.SINGLE(B:B)="","",IF(R1044="Beer",SUM(LOOKUP(2,1/(Rates!$B$3:$B$5&lt;=W1044)/(Rates!$C$3:$C$5&gt;=W1044),Rates!$D$3:$D$5)*(X1044/100)*W1044),IF(R1044="Refreshment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56" t="str">
        <f t="shared" si="534"/>
        <v/>
      </c>
      <c r="P1044" s="53"/>
      <c r="Q1044" s="14" t="str">
        <f t="shared" si="535"/>
        <v/>
      </c>
      <c r="R1044" s="57" t="str">
        <f t="shared" si="536"/>
        <v/>
      </c>
      <c r="S1044" s="58" t="str">
        <f>IF(B1044="","",IF(R1044="Refreshment Beverage",VLOOKUP(VALUE(Q1044),Rates!G$15:L$19,2,0),VLOOKUP(VALUE(Q1044),Rates!G$4:L$12,2,0)))</f>
        <v/>
      </c>
      <c r="T1044" s="58" t="str">
        <f t="shared" si="537"/>
        <v/>
      </c>
      <c r="U1044" s="58" t="str">
        <f t="shared" si="538"/>
        <v/>
      </c>
      <c r="V1044" s="58" t="str">
        <f t="shared" si="539"/>
        <v/>
      </c>
      <c r="W1044" s="58" t="str">
        <f t="shared" si="540"/>
        <v/>
      </c>
      <c r="X1044" s="59" t="str">
        <f t="shared" si="541"/>
        <v/>
      </c>
      <c r="Y1044" s="60" t="str">
        <f>IF(B:B="","",IF(R1044="Refreshment Beverage",VLOOKUP(Q1044,Rates!G$15:L$19,6,0)*W1044,VLOOKUP(Q1044,Rates!G$4:L$12,6,0)*W1044))</f>
        <v/>
      </c>
      <c r="Z1044" s="60" t="str">
        <f t="shared" si="542"/>
        <v/>
      </c>
      <c r="AA1044" s="60" t="str">
        <f t="shared" si="560"/>
        <v/>
      </c>
      <c r="AB1044" s="61" t="str" cm="1">
        <f t="array" ref="AB1044">IF(_xlfn.SINGLE(B:B)="","",IF(R1044="Refreshment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61" t="str" cm="1">
        <f t="array" ref="AC1044">IF(_xlfn.SINGLE(B:B)="","",IF(R1044="Refreshment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68">
        <f>IFERROR(IF(R1044="Beer","",IF(OR(Q1044=1,Q1044=2,Q1044=3,Q1044=4),VLOOKUP(Q1044,Rates!$A$31:$B$34,2,0)*W1044,IF(V1044=1,VLOOKUP(U1044,'REB BEV MIN MKUP'!B:E,4,0),IF(V1044&gt;1,VLOOKUP(VALUE(W1044),'REB BEV MIN MKUP'!O:Q,3,0),0)))),0)</f>
        <v>0</v>
      </c>
      <c r="AE1044" s="62" t="str">
        <f t="shared" si="543"/>
        <v/>
      </c>
      <c r="AF1044" s="63" t="str">
        <f t="shared" si="544"/>
        <v/>
      </c>
      <c r="AG1044" s="64" t="str">
        <f t="shared" si="545"/>
        <v/>
      </c>
      <c r="AH1044" s="65" t="str">
        <f t="shared" si="546"/>
        <v/>
      </c>
      <c r="AI1044" s="66" t="str">
        <f>IF(AE:AE="","",IF(R1044="Refreshment Beverage",AK1044*(Rates!J$19/100),ROUND(SUM(AH1044*(Rates!$J$8/100)),4)))</f>
        <v/>
      </c>
      <c r="AJ1044" s="67" t="str">
        <f t="shared" si="547"/>
        <v/>
      </c>
      <c r="AK1044" s="22" t="str">
        <f t="shared" si="548"/>
        <v/>
      </c>
      <c r="AL1044" s="62" t="str">
        <f t="shared" si="549"/>
        <v/>
      </c>
      <c r="AM1044" s="63" t="str">
        <f>IF(AS1044="","",IF(R1044="Refreshment Beverage",ROUND(AS1044*Rates!K$19,4),ROUND(AO1044*(VLOOKUP(VALUE(Q1044),Rates!G$4:L$12,3,0)),4)))</f>
        <v/>
      </c>
      <c r="AN1044" s="68" t="str">
        <f>IF(AS1044="","",IF(R1044="Refreshment Beverage",AS1044*(Rates!J$19/100),MAX(AM1044,AB1044)))</f>
        <v/>
      </c>
      <c r="AO1044" s="69" t="str">
        <f t="shared" si="550"/>
        <v/>
      </c>
      <c r="AP1044" s="69" t="str">
        <f t="shared" si="551"/>
        <v/>
      </c>
      <c r="AQ1044" s="70" t="str">
        <f>IF(AS1044="","",IF(R1044="Refreshment Beverage",ROUND(SUM(VLOOKUP(Q:Q,Rates!G$15:L$19,3,0)*(AS1044-Y1044-Z1044-AA1044)),4),ROUND(SUM(Rates!$K$8*AS1044),4)))</f>
        <v/>
      </c>
      <c r="AR1044" s="66" t="str">
        <f t="shared" si="552"/>
        <v/>
      </c>
      <c r="AS1044" s="22" t="str">
        <f t="shared" si="553"/>
        <v/>
      </c>
      <c r="AT1044" s="62" t="str">
        <f t="shared" si="554"/>
        <v/>
      </c>
      <c r="AU1044" s="63" t="str">
        <f>IF(AX1044="","",IF(R1044="Refreshment Beverage",ROUND((BA1044-Y1044-Z1044-AA1044)*VLOOKUP(VALUE(Q1044),Rates!G$15:L$19,3,0),4),ROUND(AW1044*(VLOOKUP(VALUE(Q1044),Rates!G:L,3,0)),4)))</f>
        <v/>
      </c>
      <c r="AV1044" s="68" t="str">
        <f t="shared" si="555"/>
        <v/>
      </c>
      <c r="AW1044" s="69" t="str">
        <f t="shared" si="556"/>
        <v/>
      </c>
      <c r="AX1044" s="65" t="str">
        <f t="shared" si="557"/>
        <v/>
      </c>
      <c r="AY1044" s="70" t="str">
        <f>IF(AX1044="","",IF(R1044="Refreshment Beverage",ROUND(SUM(AX1044*Rates!K$19),4),ROUND(SUM(AX1044*(Rates!J$8/100)),4)))</f>
        <v/>
      </c>
      <c r="AZ1044" s="67" t="str">
        <f t="shared" si="558"/>
        <v/>
      </c>
      <c r="BA1044" s="22" t="str">
        <f t="shared" si="559"/>
        <v/>
      </c>
      <c r="BD1044" s="171"/>
      <c r="BE1044" s="171"/>
      <c r="BF1044" s="171"/>
      <c r="BG1044" s="171"/>
    </row>
    <row r="1045" spans="11:59" ht="12.75" customHeight="1" x14ac:dyDescent="0.3">
      <c r="K1045" s="42" t="str">
        <f t="shared" si="531"/>
        <v/>
      </c>
      <c r="L1045" s="55" t="str">
        <f t="shared" si="532"/>
        <v/>
      </c>
      <c r="M1045" s="43" t="str">
        <f t="shared" si="533"/>
        <v/>
      </c>
      <c r="N1045" s="56" t="str" cm="1">
        <f t="array" ref="N1045">IFERROR(IF(_xlfn.SINGLE(B:B)="","",IF(R1045="Beer",SUM(LOOKUP(2,1/(Rates!$B$3:$B$5&lt;=W1045)/(Rates!$C$3:$C$5&gt;=W1045),Rates!$D$3:$D$5)*(X1045/100)*W1045),IF(R1045="Refreshment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56" t="str">
        <f t="shared" si="534"/>
        <v/>
      </c>
      <c r="P1045" s="53"/>
      <c r="Q1045" s="14" t="str">
        <f t="shared" si="535"/>
        <v/>
      </c>
      <c r="R1045" s="57" t="str">
        <f t="shared" si="536"/>
        <v/>
      </c>
      <c r="S1045" s="58" t="str">
        <f>IF(B1045="","",IF(R1045="Refreshment Beverage",VLOOKUP(VALUE(Q1045),Rates!G$15:L$19,2,0),VLOOKUP(VALUE(Q1045),Rates!G$4:L$12,2,0)))</f>
        <v/>
      </c>
      <c r="T1045" s="58" t="str">
        <f t="shared" si="537"/>
        <v/>
      </c>
      <c r="U1045" s="58" t="str">
        <f t="shared" si="538"/>
        <v/>
      </c>
      <c r="V1045" s="58" t="str">
        <f t="shared" si="539"/>
        <v/>
      </c>
      <c r="W1045" s="58" t="str">
        <f t="shared" si="540"/>
        <v/>
      </c>
      <c r="X1045" s="59" t="str">
        <f t="shared" si="541"/>
        <v/>
      </c>
      <c r="Y1045" s="60" t="str">
        <f>IF(B:B="","",IF(R1045="Refreshment Beverage",VLOOKUP(Q1045,Rates!G$15:L$19,6,0)*W1045,VLOOKUP(Q1045,Rates!G$4:L$12,6,0)*W1045))</f>
        <v/>
      </c>
      <c r="Z1045" s="60" t="str">
        <f t="shared" si="542"/>
        <v/>
      </c>
      <c r="AA1045" s="60" t="str">
        <f t="shared" si="560"/>
        <v/>
      </c>
      <c r="AB1045" s="61" t="str" cm="1">
        <f t="array" ref="AB1045">IF(_xlfn.SINGLE(B:B)="","",IF(R1045="Refreshment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61" t="str" cm="1">
        <f t="array" ref="AC1045">IF(_xlfn.SINGLE(B:B)="","",IF(R1045="Refreshment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68">
        <f>IFERROR(IF(R1045="Beer","",IF(OR(Q1045=1,Q1045=2,Q1045=3,Q1045=4),VLOOKUP(Q1045,Rates!$A$31:$B$34,2,0)*W1045,IF(V1045=1,VLOOKUP(U1045,'REB BEV MIN MKUP'!B:E,4,0),IF(V1045&gt;1,VLOOKUP(VALUE(W1045),'REB BEV MIN MKUP'!O:Q,3,0),0)))),0)</f>
        <v>0</v>
      </c>
      <c r="AE1045" s="62" t="str">
        <f t="shared" si="543"/>
        <v/>
      </c>
      <c r="AF1045" s="63" t="str">
        <f t="shared" si="544"/>
        <v/>
      </c>
      <c r="AG1045" s="64" t="str">
        <f t="shared" si="545"/>
        <v/>
      </c>
      <c r="AH1045" s="65" t="str">
        <f t="shared" si="546"/>
        <v/>
      </c>
      <c r="AI1045" s="66" t="str">
        <f>IF(AE:AE="","",IF(R1045="Refreshment Beverage",AK1045*(Rates!J$19/100),ROUND(SUM(AH1045*(Rates!$J$8/100)),4)))</f>
        <v/>
      </c>
      <c r="AJ1045" s="67" t="str">
        <f t="shared" si="547"/>
        <v/>
      </c>
      <c r="AK1045" s="22" t="str">
        <f t="shared" si="548"/>
        <v/>
      </c>
      <c r="AL1045" s="62" t="str">
        <f t="shared" si="549"/>
        <v/>
      </c>
      <c r="AM1045" s="63" t="str">
        <f>IF(AS1045="","",IF(R1045="Refreshment Beverage",ROUND(AS1045*Rates!K$19,4),ROUND(AO1045*(VLOOKUP(VALUE(Q1045),Rates!G$4:L$12,3,0)),4)))</f>
        <v/>
      </c>
      <c r="AN1045" s="68" t="str">
        <f>IF(AS1045="","",IF(R1045="Refreshment Beverage",AS1045*(Rates!J$19/100),MAX(AM1045,AB1045)))</f>
        <v/>
      </c>
      <c r="AO1045" s="69" t="str">
        <f t="shared" si="550"/>
        <v/>
      </c>
      <c r="AP1045" s="69" t="str">
        <f t="shared" si="551"/>
        <v/>
      </c>
      <c r="AQ1045" s="70" t="str">
        <f>IF(AS1045="","",IF(R1045="Refreshment Beverage",ROUND(SUM(VLOOKUP(Q:Q,Rates!G$15:L$19,3,0)*(AS1045-Y1045-Z1045-AA1045)),4),ROUND(SUM(Rates!$K$8*AS1045),4)))</f>
        <v/>
      </c>
      <c r="AR1045" s="66" t="str">
        <f t="shared" si="552"/>
        <v/>
      </c>
      <c r="AS1045" s="22" t="str">
        <f t="shared" si="553"/>
        <v/>
      </c>
      <c r="AT1045" s="62" t="str">
        <f t="shared" si="554"/>
        <v/>
      </c>
      <c r="AU1045" s="63" t="str">
        <f>IF(AX1045="","",IF(R1045="Refreshment Beverage",ROUND((BA1045-Y1045-Z1045-AA1045)*VLOOKUP(VALUE(Q1045),Rates!G$15:L$19,3,0),4),ROUND(AW1045*(VLOOKUP(VALUE(Q1045),Rates!G:L,3,0)),4)))</f>
        <v/>
      </c>
      <c r="AV1045" s="68" t="str">
        <f t="shared" si="555"/>
        <v/>
      </c>
      <c r="AW1045" s="69" t="str">
        <f t="shared" si="556"/>
        <v/>
      </c>
      <c r="AX1045" s="65" t="str">
        <f t="shared" si="557"/>
        <v/>
      </c>
      <c r="AY1045" s="70" t="str">
        <f>IF(AX1045="","",IF(R1045="Refreshment Beverage",ROUND(SUM(AX1045*Rates!K$19),4),ROUND(SUM(AX1045*(Rates!J$8/100)),4)))</f>
        <v/>
      </c>
      <c r="AZ1045" s="67" t="str">
        <f t="shared" si="558"/>
        <v/>
      </c>
      <c r="BA1045" s="22" t="str">
        <f t="shared" si="559"/>
        <v/>
      </c>
      <c r="BD1045" s="171"/>
      <c r="BE1045" s="171"/>
      <c r="BF1045" s="171"/>
      <c r="BG1045" s="171"/>
    </row>
    <row r="1046" spans="11:59" ht="12.75" customHeight="1" x14ac:dyDescent="0.3">
      <c r="K1046" s="42" t="str">
        <f t="shared" si="531"/>
        <v/>
      </c>
      <c r="L1046" s="55" t="str">
        <f t="shared" si="532"/>
        <v/>
      </c>
      <c r="M1046" s="43" t="str">
        <f t="shared" si="533"/>
        <v/>
      </c>
      <c r="N1046" s="56" t="str" cm="1">
        <f t="array" ref="N1046">IFERROR(IF(_xlfn.SINGLE(B:B)="","",IF(R1046="Beer",SUM(LOOKUP(2,1/(Rates!$B$3:$B$5&lt;=W1046)/(Rates!$C$3:$C$5&gt;=W1046),Rates!$D$3:$D$5)*(X1046/100)*W1046),IF(R1046="Refreshment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56" t="str">
        <f t="shared" si="534"/>
        <v/>
      </c>
      <c r="P1046" s="53"/>
      <c r="Q1046" s="14" t="str">
        <f t="shared" si="535"/>
        <v/>
      </c>
      <c r="R1046" s="57" t="str">
        <f t="shared" si="536"/>
        <v/>
      </c>
      <c r="S1046" s="58" t="str">
        <f>IF(B1046="","",IF(R1046="Refreshment Beverage",VLOOKUP(VALUE(Q1046),Rates!G$15:L$19,2,0),VLOOKUP(VALUE(Q1046),Rates!G$4:L$12,2,0)))</f>
        <v/>
      </c>
      <c r="T1046" s="58" t="str">
        <f t="shared" si="537"/>
        <v/>
      </c>
      <c r="U1046" s="58" t="str">
        <f t="shared" si="538"/>
        <v/>
      </c>
      <c r="V1046" s="58" t="str">
        <f t="shared" si="539"/>
        <v/>
      </c>
      <c r="W1046" s="58" t="str">
        <f t="shared" si="540"/>
        <v/>
      </c>
      <c r="X1046" s="59" t="str">
        <f t="shared" si="541"/>
        <v/>
      </c>
      <c r="Y1046" s="60" t="str">
        <f>IF(B:B="","",IF(R1046="Refreshment Beverage",VLOOKUP(Q1046,Rates!G$15:L$19,6,0)*W1046,VLOOKUP(Q1046,Rates!G$4:L$12,6,0)*W1046))</f>
        <v/>
      </c>
      <c r="Z1046" s="60" t="str">
        <f t="shared" si="542"/>
        <v/>
      </c>
      <c r="AA1046" s="60" t="str">
        <f t="shared" si="560"/>
        <v/>
      </c>
      <c r="AB1046" s="61" t="str" cm="1">
        <f t="array" ref="AB1046">IF(_xlfn.SINGLE(B:B)="","",IF(R1046="Refreshment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61" t="str" cm="1">
        <f t="array" ref="AC1046">IF(_xlfn.SINGLE(B:B)="","",IF(R1046="Refreshment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68">
        <f>IFERROR(IF(R1046="Beer","",IF(OR(Q1046=1,Q1046=2,Q1046=3,Q1046=4),VLOOKUP(Q1046,Rates!$A$31:$B$34,2,0)*W1046,IF(V1046=1,VLOOKUP(U1046,'REB BEV MIN MKUP'!B:E,4,0),IF(V1046&gt;1,VLOOKUP(VALUE(W1046),'REB BEV MIN MKUP'!O:Q,3,0),0)))),0)</f>
        <v>0</v>
      </c>
      <c r="AE1046" s="62" t="str">
        <f t="shared" si="543"/>
        <v/>
      </c>
      <c r="AF1046" s="63" t="str">
        <f t="shared" si="544"/>
        <v/>
      </c>
      <c r="AG1046" s="64" t="str">
        <f t="shared" si="545"/>
        <v/>
      </c>
      <c r="AH1046" s="65" t="str">
        <f t="shared" si="546"/>
        <v/>
      </c>
      <c r="AI1046" s="66" t="str">
        <f>IF(AE:AE="","",IF(R1046="Refreshment Beverage",AK1046*(Rates!J$19/100),ROUND(SUM(AH1046*(Rates!$J$8/100)),4)))</f>
        <v/>
      </c>
      <c r="AJ1046" s="67" t="str">
        <f t="shared" si="547"/>
        <v/>
      </c>
      <c r="AK1046" s="22" t="str">
        <f t="shared" si="548"/>
        <v/>
      </c>
      <c r="AL1046" s="62" t="str">
        <f t="shared" si="549"/>
        <v/>
      </c>
      <c r="AM1046" s="63" t="str">
        <f>IF(AS1046="","",IF(R1046="Refreshment Beverage",ROUND(AS1046*Rates!K$19,4),ROUND(AO1046*(VLOOKUP(VALUE(Q1046),Rates!G$4:L$12,3,0)),4)))</f>
        <v/>
      </c>
      <c r="AN1046" s="68" t="str">
        <f>IF(AS1046="","",IF(R1046="Refreshment Beverage",AS1046*(Rates!J$19/100),MAX(AM1046,AB1046)))</f>
        <v/>
      </c>
      <c r="AO1046" s="69" t="str">
        <f t="shared" si="550"/>
        <v/>
      </c>
      <c r="AP1046" s="69" t="str">
        <f t="shared" si="551"/>
        <v/>
      </c>
      <c r="AQ1046" s="70" t="str">
        <f>IF(AS1046="","",IF(R1046="Refreshment Beverage",ROUND(SUM(VLOOKUP(Q:Q,Rates!G$15:L$19,3,0)*(AS1046-Y1046-Z1046-AA1046)),4),ROUND(SUM(Rates!$K$8*AS1046),4)))</f>
        <v/>
      </c>
      <c r="AR1046" s="66" t="str">
        <f t="shared" si="552"/>
        <v/>
      </c>
      <c r="AS1046" s="22" t="str">
        <f t="shared" si="553"/>
        <v/>
      </c>
      <c r="AT1046" s="62" t="str">
        <f t="shared" si="554"/>
        <v/>
      </c>
      <c r="AU1046" s="63" t="str">
        <f>IF(AX1046="","",IF(R1046="Refreshment Beverage",ROUND((BA1046-Y1046-Z1046-AA1046)*VLOOKUP(VALUE(Q1046),Rates!G$15:L$19,3,0),4),ROUND(AW1046*(VLOOKUP(VALUE(Q1046),Rates!G:L,3,0)),4)))</f>
        <v/>
      </c>
      <c r="AV1046" s="68" t="str">
        <f t="shared" si="555"/>
        <v/>
      </c>
      <c r="AW1046" s="69" t="str">
        <f t="shared" si="556"/>
        <v/>
      </c>
      <c r="AX1046" s="65" t="str">
        <f t="shared" si="557"/>
        <v/>
      </c>
      <c r="AY1046" s="70" t="str">
        <f>IF(AX1046="","",IF(R1046="Refreshment Beverage",ROUND(SUM(AX1046*Rates!K$19),4),ROUND(SUM(AX1046*(Rates!J$8/100)),4)))</f>
        <v/>
      </c>
      <c r="AZ1046" s="67" t="str">
        <f t="shared" si="558"/>
        <v/>
      </c>
      <c r="BA1046" s="22" t="str">
        <f t="shared" si="559"/>
        <v/>
      </c>
      <c r="BD1046" s="171"/>
      <c r="BE1046" s="171"/>
      <c r="BF1046" s="171"/>
      <c r="BG1046" s="171"/>
    </row>
    <row r="1047" spans="11:59" ht="12.75" customHeight="1" x14ac:dyDescent="0.3">
      <c r="K1047" s="42" t="str">
        <f t="shared" si="531"/>
        <v/>
      </c>
      <c r="L1047" s="55" t="str">
        <f t="shared" si="532"/>
        <v/>
      </c>
      <c r="M1047" s="43" t="str">
        <f t="shared" si="533"/>
        <v/>
      </c>
      <c r="N1047" s="56" t="str" cm="1">
        <f t="array" ref="N1047">IFERROR(IF(_xlfn.SINGLE(B:B)="","",IF(R1047="Beer",SUM(LOOKUP(2,1/(Rates!$B$3:$B$5&lt;=W1047)/(Rates!$C$3:$C$5&gt;=W1047),Rates!$D$3:$D$5)*(X1047/100)*W1047),IF(R1047="Refreshment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56" t="str">
        <f t="shared" si="534"/>
        <v/>
      </c>
      <c r="P1047" s="53"/>
      <c r="Q1047" s="14" t="str">
        <f t="shared" si="535"/>
        <v/>
      </c>
      <c r="R1047" s="57" t="str">
        <f t="shared" si="536"/>
        <v/>
      </c>
      <c r="S1047" s="58" t="str">
        <f>IF(B1047="","",IF(R1047="Refreshment Beverage",VLOOKUP(VALUE(Q1047),Rates!G$15:L$19,2,0),VLOOKUP(VALUE(Q1047),Rates!G$4:L$12,2,0)))</f>
        <v/>
      </c>
      <c r="T1047" s="58" t="str">
        <f t="shared" si="537"/>
        <v/>
      </c>
      <c r="U1047" s="58" t="str">
        <f t="shared" si="538"/>
        <v/>
      </c>
      <c r="V1047" s="58" t="str">
        <f t="shared" si="539"/>
        <v/>
      </c>
      <c r="W1047" s="58" t="str">
        <f t="shared" si="540"/>
        <v/>
      </c>
      <c r="X1047" s="59" t="str">
        <f t="shared" si="541"/>
        <v/>
      </c>
      <c r="Y1047" s="60" t="str">
        <f>IF(B:B="","",IF(R1047="Refreshment Beverage",VLOOKUP(Q1047,Rates!G$15:L$19,6,0)*W1047,VLOOKUP(Q1047,Rates!G$4:L$12,6,0)*W1047))</f>
        <v/>
      </c>
      <c r="Z1047" s="60" t="str">
        <f t="shared" si="542"/>
        <v/>
      </c>
      <c r="AA1047" s="60" t="str">
        <f t="shared" si="560"/>
        <v/>
      </c>
      <c r="AB1047" s="61" t="str" cm="1">
        <f t="array" ref="AB1047">IF(_xlfn.SINGLE(B:B)="","",IF(R1047="Refreshment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61" t="str" cm="1">
        <f t="array" ref="AC1047">IF(_xlfn.SINGLE(B:B)="","",IF(R1047="Refreshment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68">
        <f>IFERROR(IF(R1047="Beer","",IF(OR(Q1047=1,Q1047=2,Q1047=3,Q1047=4),VLOOKUP(Q1047,Rates!$A$31:$B$34,2,0)*W1047,IF(V1047=1,VLOOKUP(U1047,'REB BEV MIN MKUP'!B:E,4,0),IF(V1047&gt;1,VLOOKUP(VALUE(W1047),'REB BEV MIN MKUP'!O:Q,3,0),0)))),0)</f>
        <v>0</v>
      </c>
      <c r="AE1047" s="62" t="str">
        <f t="shared" si="543"/>
        <v/>
      </c>
      <c r="AF1047" s="63" t="str">
        <f t="shared" si="544"/>
        <v/>
      </c>
      <c r="AG1047" s="64" t="str">
        <f t="shared" si="545"/>
        <v/>
      </c>
      <c r="AH1047" s="65" t="str">
        <f t="shared" si="546"/>
        <v/>
      </c>
      <c r="AI1047" s="66" t="str">
        <f>IF(AE:AE="","",IF(R1047="Refreshment Beverage",AK1047*(Rates!J$19/100),ROUND(SUM(AH1047*(Rates!$J$8/100)),4)))</f>
        <v/>
      </c>
      <c r="AJ1047" s="67" t="str">
        <f t="shared" si="547"/>
        <v/>
      </c>
      <c r="AK1047" s="22" t="str">
        <f t="shared" si="548"/>
        <v/>
      </c>
      <c r="AL1047" s="62" t="str">
        <f t="shared" si="549"/>
        <v/>
      </c>
      <c r="AM1047" s="63" t="str">
        <f>IF(AS1047="","",IF(R1047="Refreshment Beverage",ROUND(AS1047*Rates!K$19,4),ROUND(AO1047*(VLOOKUP(VALUE(Q1047),Rates!G$4:L$12,3,0)),4)))</f>
        <v/>
      </c>
      <c r="AN1047" s="68" t="str">
        <f>IF(AS1047="","",IF(R1047="Refreshment Beverage",AS1047*(Rates!J$19/100),MAX(AM1047,AB1047)))</f>
        <v/>
      </c>
      <c r="AO1047" s="69" t="str">
        <f t="shared" si="550"/>
        <v/>
      </c>
      <c r="AP1047" s="69" t="str">
        <f t="shared" si="551"/>
        <v/>
      </c>
      <c r="AQ1047" s="70" t="str">
        <f>IF(AS1047="","",IF(R1047="Refreshment Beverage",ROUND(SUM(VLOOKUP(Q:Q,Rates!G$15:L$19,3,0)*(AS1047-Y1047-Z1047-AA1047)),4),ROUND(SUM(Rates!$K$8*AS1047),4)))</f>
        <v/>
      </c>
      <c r="AR1047" s="66" t="str">
        <f t="shared" si="552"/>
        <v/>
      </c>
      <c r="AS1047" s="22" t="str">
        <f t="shared" si="553"/>
        <v/>
      </c>
      <c r="AT1047" s="62" t="str">
        <f t="shared" si="554"/>
        <v/>
      </c>
      <c r="AU1047" s="63" t="str">
        <f>IF(AX1047="","",IF(R1047="Refreshment Beverage",ROUND((BA1047-Y1047-Z1047-AA1047)*VLOOKUP(VALUE(Q1047),Rates!G$15:L$19,3,0),4),ROUND(AW1047*(VLOOKUP(VALUE(Q1047),Rates!G:L,3,0)),4)))</f>
        <v/>
      </c>
      <c r="AV1047" s="68" t="str">
        <f t="shared" si="555"/>
        <v/>
      </c>
      <c r="AW1047" s="69" t="str">
        <f t="shared" si="556"/>
        <v/>
      </c>
      <c r="AX1047" s="65" t="str">
        <f t="shared" si="557"/>
        <v/>
      </c>
      <c r="AY1047" s="70" t="str">
        <f>IF(AX1047="","",IF(R1047="Refreshment Beverage",ROUND(SUM(AX1047*Rates!K$19),4),ROUND(SUM(AX1047*(Rates!J$8/100)),4)))</f>
        <v/>
      </c>
      <c r="AZ1047" s="67" t="str">
        <f t="shared" si="558"/>
        <v/>
      </c>
      <c r="BA1047" s="22" t="str">
        <f t="shared" si="559"/>
        <v/>
      </c>
      <c r="BD1047" s="171"/>
      <c r="BE1047" s="171"/>
      <c r="BF1047" s="171"/>
      <c r="BG1047" s="171"/>
    </row>
    <row r="1048" spans="11:59" ht="12.75" customHeight="1" x14ac:dyDescent="0.3">
      <c r="K1048" s="42" t="str">
        <f t="shared" si="531"/>
        <v/>
      </c>
      <c r="L1048" s="55" t="str">
        <f t="shared" si="532"/>
        <v/>
      </c>
      <c r="M1048" s="43" t="str">
        <f t="shared" si="533"/>
        <v/>
      </c>
      <c r="N1048" s="56" t="str" cm="1">
        <f t="array" ref="N1048">IFERROR(IF(_xlfn.SINGLE(B:B)="","",IF(R1048="Beer",SUM(LOOKUP(2,1/(Rates!$B$3:$B$5&lt;=W1048)/(Rates!$C$3:$C$5&gt;=W1048),Rates!$D$3:$D$5)*(X1048/100)*W1048),IF(R1048="Refreshment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56" t="str">
        <f t="shared" si="534"/>
        <v/>
      </c>
      <c r="P1048" s="53"/>
      <c r="Q1048" s="14" t="str">
        <f t="shared" si="535"/>
        <v/>
      </c>
      <c r="R1048" s="57" t="str">
        <f t="shared" si="536"/>
        <v/>
      </c>
      <c r="S1048" s="58" t="str">
        <f>IF(B1048="","",IF(R1048="Refreshment Beverage",VLOOKUP(VALUE(Q1048),Rates!G$15:L$19,2,0),VLOOKUP(VALUE(Q1048),Rates!G$4:L$12,2,0)))</f>
        <v/>
      </c>
      <c r="T1048" s="58" t="str">
        <f t="shared" si="537"/>
        <v/>
      </c>
      <c r="U1048" s="58" t="str">
        <f t="shared" si="538"/>
        <v/>
      </c>
      <c r="V1048" s="58" t="str">
        <f t="shared" si="539"/>
        <v/>
      </c>
      <c r="W1048" s="58" t="str">
        <f t="shared" si="540"/>
        <v/>
      </c>
      <c r="X1048" s="59" t="str">
        <f t="shared" si="541"/>
        <v/>
      </c>
      <c r="Y1048" s="60" t="str">
        <f>IF(B:B="","",IF(R1048="Refreshment Beverage",VLOOKUP(Q1048,Rates!G$15:L$19,6,0)*W1048,VLOOKUP(Q1048,Rates!G$4:L$12,6,0)*W1048))</f>
        <v/>
      </c>
      <c r="Z1048" s="60" t="str">
        <f t="shared" si="542"/>
        <v/>
      </c>
      <c r="AA1048" s="60" t="str">
        <f t="shared" si="560"/>
        <v/>
      </c>
      <c r="AB1048" s="61" t="str" cm="1">
        <f t="array" ref="AB1048">IF(_xlfn.SINGLE(B:B)="","",IF(R1048="Refreshment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61" t="str" cm="1">
        <f t="array" ref="AC1048">IF(_xlfn.SINGLE(B:B)="","",IF(R1048="Refreshment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68">
        <f>IFERROR(IF(R1048="Beer","",IF(OR(Q1048=1,Q1048=2,Q1048=3,Q1048=4),VLOOKUP(Q1048,Rates!$A$31:$B$34,2,0)*W1048,IF(V1048=1,VLOOKUP(U1048,'REB BEV MIN MKUP'!B:E,4,0),IF(V1048&gt;1,VLOOKUP(VALUE(W1048),'REB BEV MIN MKUP'!O:Q,3,0),0)))),0)</f>
        <v>0</v>
      </c>
      <c r="AE1048" s="62" t="str">
        <f t="shared" si="543"/>
        <v/>
      </c>
      <c r="AF1048" s="63" t="str">
        <f t="shared" si="544"/>
        <v/>
      </c>
      <c r="AG1048" s="64" t="str">
        <f t="shared" si="545"/>
        <v/>
      </c>
      <c r="AH1048" s="65" t="str">
        <f t="shared" si="546"/>
        <v/>
      </c>
      <c r="AI1048" s="66" t="str">
        <f>IF(AE:AE="","",IF(R1048="Refreshment Beverage",AK1048*(Rates!J$19/100),ROUND(SUM(AH1048*(Rates!$J$8/100)),4)))</f>
        <v/>
      </c>
      <c r="AJ1048" s="67" t="str">
        <f t="shared" si="547"/>
        <v/>
      </c>
      <c r="AK1048" s="22" t="str">
        <f t="shared" si="548"/>
        <v/>
      </c>
      <c r="AL1048" s="62" t="str">
        <f t="shared" si="549"/>
        <v/>
      </c>
      <c r="AM1048" s="63" t="str">
        <f>IF(AS1048="","",IF(R1048="Refreshment Beverage",ROUND(AS1048*Rates!K$19,4),ROUND(AO1048*(VLOOKUP(VALUE(Q1048),Rates!G$4:L$12,3,0)),4)))</f>
        <v/>
      </c>
      <c r="AN1048" s="68" t="str">
        <f>IF(AS1048="","",IF(R1048="Refreshment Beverage",AS1048*(Rates!J$19/100),MAX(AM1048,AB1048)))</f>
        <v/>
      </c>
      <c r="AO1048" s="69" t="str">
        <f t="shared" si="550"/>
        <v/>
      </c>
      <c r="AP1048" s="69" t="str">
        <f t="shared" si="551"/>
        <v/>
      </c>
      <c r="AQ1048" s="70" t="str">
        <f>IF(AS1048="","",IF(R1048="Refreshment Beverage",ROUND(SUM(VLOOKUP(Q:Q,Rates!G$15:L$19,3,0)*(AS1048-Y1048-Z1048-AA1048)),4),ROUND(SUM(Rates!$K$8*AS1048),4)))</f>
        <v/>
      </c>
      <c r="AR1048" s="66" t="str">
        <f t="shared" si="552"/>
        <v/>
      </c>
      <c r="AS1048" s="22" t="str">
        <f t="shared" si="553"/>
        <v/>
      </c>
      <c r="AT1048" s="62" t="str">
        <f t="shared" si="554"/>
        <v/>
      </c>
      <c r="AU1048" s="63" t="str">
        <f>IF(AX1048="","",IF(R1048="Refreshment Beverage",ROUND((BA1048-Y1048-Z1048-AA1048)*VLOOKUP(VALUE(Q1048),Rates!G$15:L$19,3,0),4),ROUND(AW1048*(VLOOKUP(VALUE(Q1048),Rates!G:L,3,0)),4)))</f>
        <v/>
      </c>
      <c r="AV1048" s="68" t="str">
        <f t="shared" si="555"/>
        <v/>
      </c>
      <c r="AW1048" s="69" t="str">
        <f t="shared" si="556"/>
        <v/>
      </c>
      <c r="AX1048" s="65" t="str">
        <f t="shared" si="557"/>
        <v/>
      </c>
      <c r="AY1048" s="70" t="str">
        <f>IF(AX1048="","",IF(R1048="Refreshment Beverage",ROUND(SUM(AX1048*Rates!K$19),4),ROUND(SUM(AX1048*(Rates!J$8/100)),4)))</f>
        <v/>
      </c>
      <c r="AZ1048" s="67" t="str">
        <f t="shared" si="558"/>
        <v/>
      </c>
      <c r="BA1048" s="22" t="str">
        <f t="shared" si="559"/>
        <v/>
      </c>
      <c r="BD1048" s="171"/>
      <c r="BE1048" s="171"/>
      <c r="BF1048" s="171"/>
      <c r="BG1048" s="171"/>
    </row>
    <row r="1049" spans="11:59" ht="12.75" customHeight="1" x14ac:dyDescent="0.3">
      <c r="K1049" s="42" t="str">
        <f t="shared" si="531"/>
        <v/>
      </c>
      <c r="L1049" s="55" t="str">
        <f t="shared" si="532"/>
        <v/>
      </c>
      <c r="M1049" s="43" t="str">
        <f t="shared" si="533"/>
        <v/>
      </c>
      <c r="N1049" s="56" t="str" cm="1">
        <f t="array" ref="N1049">IFERROR(IF(_xlfn.SINGLE(B:B)="","",IF(R1049="Beer",SUM(LOOKUP(2,1/(Rates!$B$3:$B$5&lt;=W1049)/(Rates!$C$3:$C$5&gt;=W1049),Rates!$D$3:$D$5)*(X1049/100)*W1049),IF(R1049="Refreshment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56" t="str">
        <f t="shared" si="534"/>
        <v/>
      </c>
      <c r="P1049" s="53"/>
      <c r="Q1049" s="14" t="str">
        <f t="shared" si="535"/>
        <v/>
      </c>
      <c r="R1049" s="57" t="str">
        <f t="shared" si="536"/>
        <v/>
      </c>
      <c r="S1049" s="58" t="str">
        <f>IF(B1049="","",IF(R1049="Refreshment Beverage",VLOOKUP(VALUE(Q1049),Rates!G$15:L$19,2,0),VLOOKUP(VALUE(Q1049),Rates!G$4:L$12,2,0)))</f>
        <v/>
      </c>
      <c r="T1049" s="58" t="str">
        <f t="shared" si="537"/>
        <v/>
      </c>
      <c r="U1049" s="58" t="str">
        <f t="shared" si="538"/>
        <v/>
      </c>
      <c r="V1049" s="58" t="str">
        <f t="shared" si="539"/>
        <v/>
      </c>
      <c r="W1049" s="58" t="str">
        <f t="shared" si="540"/>
        <v/>
      </c>
      <c r="X1049" s="59" t="str">
        <f t="shared" si="541"/>
        <v/>
      </c>
      <c r="Y1049" s="60" t="str">
        <f>IF(B:B="","",IF(R1049="Refreshment Beverage",VLOOKUP(Q1049,Rates!G$15:L$19,6,0)*W1049,VLOOKUP(Q1049,Rates!G$4:L$12,6,0)*W1049))</f>
        <v/>
      </c>
      <c r="Z1049" s="60" t="str">
        <f t="shared" si="542"/>
        <v/>
      </c>
      <c r="AA1049" s="60" t="str">
        <f t="shared" si="560"/>
        <v/>
      </c>
      <c r="AB1049" s="61" t="str" cm="1">
        <f t="array" ref="AB1049">IF(_xlfn.SINGLE(B:B)="","",IF(R1049="Refreshment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61" t="str" cm="1">
        <f t="array" ref="AC1049">IF(_xlfn.SINGLE(B:B)="","",IF(R1049="Refreshment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68">
        <f>IFERROR(IF(R1049="Beer","",IF(OR(Q1049=1,Q1049=2,Q1049=3,Q1049=4),VLOOKUP(Q1049,Rates!$A$31:$B$34,2,0)*W1049,IF(V1049=1,VLOOKUP(U1049,'REB BEV MIN MKUP'!B:E,4,0),IF(V1049&gt;1,VLOOKUP(VALUE(W1049),'REB BEV MIN MKUP'!O:Q,3,0),0)))),0)</f>
        <v>0</v>
      </c>
      <c r="AE1049" s="62" t="str">
        <f t="shared" si="543"/>
        <v/>
      </c>
      <c r="AF1049" s="63" t="str">
        <f t="shared" si="544"/>
        <v/>
      </c>
      <c r="AG1049" s="64" t="str">
        <f t="shared" si="545"/>
        <v/>
      </c>
      <c r="AH1049" s="65" t="str">
        <f t="shared" si="546"/>
        <v/>
      </c>
      <c r="AI1049" s="66" t="str">
        <f>IF(AE:AE="","",IF(R1049="Refreshment Beverage",AK1049*(Rates!J$19/100),ROUND(SUM(AH1049*(Rates!$J$8/100)),4)))</f>
        <v/>
      </c>
      <c r="AJ1049" s="67" t="str">
        <f t="shared" si="547"/>
        <v/>
      </c>
      <c r="AK1049" s="22" t="str">
        <f t="shared" si="548"/>
        <v/>
      </c>
      <c r="AL1049" s="62" t="str">
        <f t="shared" si="549"/>
        <v/>
      </c>
      <c r="AM1049" s="63" t="str">
        <f>IF(AS1049="","",IF(R1049="Refreshment Beverage",ROUND(AS1049*Rates!K$19,4),ROUND(AO1049*(VLOOKUP(VALUE(Q1049),Rates!G$4:L$12,3,0)),4)))</f>
        <v/>
      </c>
      <c r="AN1049" s="68" t="str">
        <f>IF(AS1049="","",IF(R1049="Refreshment Beverage",AS1049*(Rates!J$19/100),MAX(AM1049,AB1049)))</f>
        <v/>
      </c>
      <c r="AO1049" s="69" t="str">
        <f t="shared" si="550"/>
        <v/>
      </c>
      <c r="AP1049" s="69" t="str">
        <f t="shared" si="551"/>
        <v/>
      </c>
      <c r="AQ1049" s="70" t="str">
        <f>IF(AS1049="","",IF(R1049="Refreshment Beverage",ROUND(SUM(VLOOKUP(Q:Q,Rates!G$15:L$19,3,0)*(AS1049-Y1049-Z1049-AA1049)),4),ROUND(SUM(Rates!$K$8*AS1049),4)))</f>
        <v/>
      </c>
      <c r="AR1049" s="66" t="str">
        <f t="shared" si="552"/>
        <v/>
      </c>
      <c r="AS1049" s="22" t="str">
        <f t="shared" si="553"/>
        <v/>
      </c>
      <c r="AT1049" s="62" t="str">
        <f t="shared" si="554"/>
        <v/>
      </c>
      <c r="AU1049" s="63" t="str">
        <f>IF(AX1049="","",IF(R1049="Refreshment Beverage",ROUND((BA1049-Y1049-Z1049-AA1049)*VLOOKUP(VALUE(Q1049),Rates!G$15:L$19,3,0),4),ROUND(AW1049*(VLOOKUP(VALUE(Q1049),Rates!G:L,3,0)),4)))</f>
        <v/>
      </c>
      <c r="AV1049" s="68" t="str">
        <f t="shared" si="555"/>
        <v/>
      </c>
      <c r="AW1049" s="69" t="str">
        <f t="shared" si="556"/>
        <v/>
      </c>
      <c r="AX1049" s="65" t="str">
        <f t="shared" si="557"/>
        <v/>
      </c>
      <c r="AY1049" s="70" t="str">
        <f>IF(AX1049="","",IF(R1049="Refreshment Beverage",ROUND(SUM(AX1049*Rates!K$19),4),ROUND(SUM(AX1049*(Rates!J$8/100)),4)))</f>
        <v/>
      </c>
      <c r="AZ1049" s="67" t="str">
        <f t="shared" si="558"/>
        <v/>
      </c>
      <c r="BA1049" s="22" t="str">
        <f t="shared" si="559"/>
        <v/>
      </c>
      <c r="BD1049" s="171"/>
      <c r="BE1049" s="171"/>
      <c r="BF1049" s="171"/>
      <c r="BG1049" s="171"/>
    </row>
    <row r="1050" spans="11:59" ht="12.75" customHeight="1" x14ac:dyDescent="0.3">
      <c r="K1050" s="42" t="str">
        <f t="shared" si="531"/>
        <v/>
      </c>
      <c r="L1050" s="55" t="str">
        <f t="shared" si="532"/>
        <v/>
      </c>
      <c r="M1050" s="43" t="str">
        <f t="shared" si="533"/>
        <v/>
      </c>
      <c r="N1050" s="56" t="str" cm="1">
        <f t="array" ref="N1050">IFERROR(IF(_xlfn.SINGLE(B:B)="","",IF(R1050="Beer",SUM(LOOKUP(2,1/(Rates!$B$3:$B$5&lt;=W1050)/(Rates!$C$3:$C$5&gt;=W1050),Rates!$D$3:$D$5)*(X1050/100)*W1050),IF(R1050="Refreshment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56" t="str">
        <f t="shared" si="534"/>
        <v/>
      </c>
      <c r="P1050" s="53"/>
      <c r="Q1050" s="14" t="str">
        <f t="shared" si="535"/>
        <v/>
      </c>
      <c r="R1050" s="57" t="str">
        <f t="shared" si="536"/>
        <v/>
      </c>
      <c r="S1050" s="58" t="str">
        <f>IF(B1050="","",IF(R1050="Refreshment Beverage",VLOOKUP(VALUE(Q1050),Rates!G$15:L$19,2,0),VLOOKUP(VALUE(Q1050),Rates!G$4:L$12,2,0)))</f>
        <v/>
      </c>
      <c r="T1050" s="58" t="str">
        <f t="shared" si="537"/>
        <v/>
      </c>
      <c r="U1050" s="58" t="str">
        <f t="shared" si="538"/>
        <v/>
      </c>
      <c r="V1050" s="58" t="str">
        <f t="shared" si="539"/>
        <v/>
      </c>
      <c r="W1050" s="58" t="str">
        <f t="shared" si="540"/>
        <v/>
      </c>
      <c r="X1050" s="59" t="str">
        <f t="shared" si="541"/>
        <v/>
      </c>
      <c r="Y1050" s="60" t="str">
        <f>IF(B:B="","",IF(R1050="Refreshment Beverage",VLOOKUP(Q1050,Rates!G$15:L$19,6,0)*W1050,VLOOKUP(Q1050,Rates!G$4:L$12,6,0)*W1050))</f>
        <v/>
      </c>
      <c r="Z1050" s="60" t="str">
        <f t="shared" si="542"/>
        <v/>
      </c>
      <c r="AA1050" s="60" t="str">
        <f t="shared" si="560"/>
        <v/>
      </c>
      <c r="AB1050" s="61" t="str" cm="1">
        <f t="array" ref="AB1050">IF(_xlfn.SINGLE(B:B)="","",IF(R1050="Refreshment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61" t="str" cm="1">
        <f t="array" ref="AC1050">IF(_xlfn.SINGLE(B:B)="","",IF(R1050="Refreshment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68">
        <f>IFERROR(IF(R1050="Beer","",IF(OR(Q1050=1,Q1050=2,Q1050=3,Q1050=4),VLOOKUP(Q1050,Rates!$A$31:$B$34,2,0)*W1050,IF(V1050=1,VLOOKUP(U1050,'REB BEV MIN MKUP'!B:E,4,0),IF(V1050&gt;1,VLOOKUP(VALUE(W1050),'REB BEV MIN MKUP'!O:Q,3,0),0)))),0)</f>
        <v>0</v>
      </c>
      <c r="AE1050" s="62" t="str">
        <f t="shared" si="543"/>
        <v/>
      </c>
      <c r="AF1050" s="63" t="str">
        <f t="shared" si="544"/>
        <v/>
      </c>
      <c r="AG1050" s="64" t="str">
        <f t="shared" si="545"/>
        <v/>
      </c>
      <c r="AH1050" s="65" t="str">
        <f t="shared" si="546"/>
        <v/>
      </c>
      <c r="AI1050" s="66" t="str">
        <f>IF(AE:AE="","",IF(R1050="Refreshment Beverage",AK1050*(Rates!J$19/100),ROUND(SUM(AH1050*(Rates!$J$8/100)),4)))</f>
        <v/>
      </c>
      <c r="AJ1050" s="67" t="str">
        <f t="shared" si="547"/>
        <v/>
      </c>
      <c r="AK1050" s="22" t="str">
        <f t="shared" si="548"/>
        <v/>
      </c>
      <c r="AL1050" s="62" t="str">
        <f t="shared" si="549"/>
        <v/>
      </c>
      <c r="AM1050" s="63" t="str">
        <f>IF(AS1050="","",IF(R1050="Refreshment Beverage",ROUND(AS1050*Rates!K$19,4),ROUND(AO1050*(VLOOKUP(VALUE(Q1050),Rates!G$4:L$12,3,0)),4)))</f>
        <v/>
      </c>
      <c r="AN1050" s="68" t="str">
        <f>IF(AS1050="","",IF(R1050="Refreshment Beverage",AS1050*(Rates!J$19/100),MAX(AM1050,AB1050)))</f>
        <v/>
      </c>
      <c r="AO1050" s="69" t="str">
        <f t="shared" si="550"/>
        <v/>
      </c>
      <c r="AP1050" s="69" t="str">
        <f t="shared" si="551"/>
        <v/>
      </c>
      <c r="AQ1050" s="70" t="str">
        <f>IF(AS1050="","",IF(R1050="Refreshment Beverage",ROUND(SUM(VLOOKUP(Q:Q,Rates!G$15:L$19,3,0)*(AS1050-Y1050-Z1050-AA1050)),4),ROUND(SUM(Rates!$K$8*AS1050),4)))</f>
        <v/>
      </c>
      <c r="AR1050" s="66" t="str">
        <f t="shared" si="552"/>
        <v/>
      </c>
      <c r="AS1050" s="22" t="str">
        <f t="shared" si="553"/>
        <v/>
      </c>
      <c r="AT1050" s="62" t="str">
        <f t="shared" si="554"/>
        <v/>
      </c>
      <c r="AU1050" s="63" t="str">
        <f>IF(AX1050="","",IF(R1050="Refreshment Beverage",ROUND((BA1050-Y1050-Z1050-AA1050)*VLOOKUP(VALUE(Q1050),Rates!G$15:L$19,3,0),4),ROUND(AW1050*(VLOOKUP(VALUE(Q1050),Rates!G:L,3,0)),4)))</f>
        <v/>
      </c>
      <c r="AV1050" s="68" t="str">
        <f t="shared" si="555"/>
        <v/>
      </c>
      <c r="AW1050" s="69" t="str">
        <f t="shared" si="556"/>
        <v/>
      </c>
      <c r="AX1050" s="65" t="str">
        <f t="shared" si="557"/>
        <v/>
      </c>
      <c r="AY1050" s="70" t="str">
        <f>IF(AX1050="","",IF(R1050="Refreshment Beverage",ROUND(SUM(AX1050*Rates!K$19),4),ROUND(SUM(AX1050*(Rates!J$8/100)),4)))</f>
        <v/>
      </c>
      <c r="AZ1050" s="67" t="str">
        <f t="shared" si="558"/>
        <v/>
      </c>
      <c r="BA1050" s="22" t="str">
        <f t="shared" si="559"/>
        <v/>
      </c>
      <c r="BD1050" s="171"/>
      <c r="BE1050" s="171"/>
      <c r="BF1050" s="171"/>
      <c r="BG1050" s="171"/>
    </row>
    <row r="1051" spans="11:59" ht="12.75" customHeight="1" x14ac:dyDescent="0.3">
      <c r="K1051" s="42" t="str">
        <f t="shared" si="531"/>
        <v/>
      </c>
      <c r="L1051" s="55" t="str">
        <f t="shared" si="532"/>
        <v/>
      </c>
      <c r="M1051" s="43" t="str">
        <f t="shared" si="533"/>
        <v/>
      </c>
      <c r="N1051" s="56" t="str" cm="1">
        <f t="array" ref="N1051">IFERROR(IF(_xlfn.SINGLE(B:B)="","",IF(R1051="Beer",SUM(LOOKUP(2,1/(Rates!$B$3:$B$5&lt;=W1051)/(Rates!$C$3:$C$5&gt;=W1051),Rates!$D$3:$D$5)*(X1051/100)*W1051),IF(R1051="Refreshment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56" t="str">
        <f t="shared" si="534"/>
        <v/>
      </c>
      <c r="P1051" s="53"/>
      <c r="Q1051" s="14" t="str">
        <f t="shared" si="535"/>
        <v/>
      </c>
      <c r="R1051" s="57" t="str">
        <f t="shared" si="536"/>
        <v/>
      </c>
      <c r="S1051" s="58" t="str">
        <f>IF(B1051="","",IF(R1051="Refreshment Beverage",VLOOKUP(VALUE(Q1051),Rates!G$15:L$19,2,0),VLOOKUP(VALUE(Q1051),Rates!G$4:L$12,2,0)))</f>
        <v/>
      </c>
      <c r="T1051" s="58" t="str">
        <f t="shared" si="537"/>
        <v/>
      </c>
      <c r="U1051" s="58" t="str">
        <f t="shared" si="538"/>
        <v/>
      </c>
      <c r="V1051" s="58" t="str">
        <f t="shared" si="539"/>
        <v/>
      </c>
      <c r="W1051" s="58" t="str">
        <f t="shared" si="540"/>
        <v/>
      </c>
      <c r="X1051" s="59" t="str">
        <f t="shared" si="541"/>
        <v/>
      </c>
      <c r="Y1051" s="60" t="str">
        <f>IF(B:B="","",IF(R1051="Refreshment Beverage",VLOOKUP(Q1051,Rates!G$15:L$19,6,0)*W1051,VLOOKUP(Q1051,Rates!G$4:L$12,6,0)*W1051))</f>
        <v/>
      </c>
      <c r="Z1051" s="60" t="str">
        <f t="shared" si="542"/>
        <v/>
      </c>
      <c r="AA1051" s="60" t="str">
        <f t="shared" si="560"/>
        <v/>
      </c>
      <c r="AB1051" s="61" t="str" cm="1">
        <f t="array" ref="AB1051">IF(_xlfn.SINGLE(B:B)="","",IF(R1051="Refreshment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61" t="str" cm="1">
        <f t="array" ref="AC1051">IF(_xlfn.SINGLE(B:B)="","",IF(R1051="Refreshment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68">
        <f>IFERROR(IF(R1051="Beer","",IF(OR(Q1051=1,Q1051=2,Q1051=3,Q1051=4),VLOOKUP(Q1051,Rates!$A$31:$B$34,2,0)*W1051,IF(V1051=1,VLOOKUP(U1051,'REB BEV MIN MKUP'!B:E,4,0),IF(V1051&gt;1,VLOOKUP(VALUE(W1051),'REB BEV MIN MKUP'!O:Q,3,0),0)))),0)</f>
        <v>0</v>
      </c>
      <c r="AE1051" s="62" t="str">
        <f t="shared" si="543"/>
        <v/>
      </c>
      <c r="AF1051" s="63" t="str">
        <f t="shared" si="544"/>
        <v/>
      </c>
      <c r="AG1051" s="64" t="str">
        <f t="shared" si="545"/>
        <v/>
      </c>
      <c r="AH1051" s="65" t="str">
        <f t="shared" si="546"/>
        <v/>
      </c>
      <c r="AI1051" s="66" t="str">
        <f>IF(AE:AE="","",IF(R1051="Refreshment Beverage",AK1051*(Rates!J$19/100),ROUND(SUM(AH1051*(Rates!$J$8/100)),4)))</f>
        <v/>
      </c>
      <c r="AJ1051" s="67" t="str">
        <f t="shared" si="547"/>
        <v/>
      </c>
      <c r="AK1051" s="22" t="str">
        <f t="shared" si="548"/>
        <v/>
      </c>
      <c r="AL1051" s="62" t="str">
        <f t="shared" si="549"/>
        <v/>
      </c>
      <c r="AM1051" s="63" t="str">
        <f>IF(AS1051="","",IF(R1051="Refreshment Beverage",ROUND(AS1051*Rates!K$19,4),ROUND(AO1051*(VLOOKUP(VALUE(Q1051),Rates!G$4:L$12,3,0)),4)))</f>
        <v/>
      </c>
      <c r="AN1051" s="68" t="str">
        <f>IF(AS1051="","",IF(R1051="Refreshment Beverage",AS1051*(Rates!J$19/100),MAX(AM1051,AB1051)))</f>
        <v/>
      </c>
      <c r="AO1051" s="69" t="str">
        <f t="shared" si="550"/>
        <v/>
      </c>
      <c r="AP1051" s="69" t="str">
        <f t="shared" si="551"/>
        <v/>
      </c>
      <c r="AQ1051" s="70" t="str">
        <f>IF(AS1051="","",IF(R1051="Refreshment Beverage",ROUND(SUM(VLOOKUP(Q:Q,Rates!G$15:L$19,3,0)*(AS1051-Y1051-Z1051-AA1051)),4),ROUND(SUM(Rates!$K$8*AS1051),4)))</f>
        <v/>
      </c>
      <c r="AR1051" s="66" t="str">
        <f t="shared" si="552"/>
        <v/>
      </c>
      <c r="AS1051" s="22" t="str">
        <f t="shared" si="553"/>
        <v/>
      </c>
      <c r="AT1051" s="62" t="str">
        <f t="shared" si="554"/>
        <v/>
      </c>
      <c r="AU1051" s="63" t="str">
        <f>IF(AX1051="","",IF(R1051="Refreshment Beverage",ROUND((BA1051-Y1051-Z1051-AA1051)*VLOOKUP(VALUE(Q1051),Rates!G$15:L$19,3,0),4),ROUND(AW1051*(VLOOKUP(VALUE(Q1051),Rates!G:L,3,0)),4)))</f>
        <v/>
      </c>
      <c r="AV1051" s="68" t="str">
        <f t="shared" si="555"/>
        <v/>
      </c>
      <c r="AW1051" s="69" t="str">
        <f t="shared" si="556"/>
        <v/>
      </c>
      <c r="AX1051" s="65" t="str">
        <f t="shared" si="557"/>
        <v/>
      </c>
      <c r="AY1051" s="70" t="str">
        <f>IF(AX1051="","",IF(R1051="Refreshment Beverage",ROUND(SUM(AX1051*Rates!K$19),4),ROUND(SUM(AX1051*(Rates!J$8/100)),4)))</f>
        <v/>
      </c>
      <c r="AZ1051" s="67" t="str">
        <f t="shared" si="558"/>
        <v/>
      </c>
      <c r="BA1051" s="22" t="str">
        <f t="shared" si="559"/>
        <v/>
      </c>
      <c r="BD1051" s="171"/>
      <c r="BE1051" s="171"/>
      <c r="BF1051" s="171"/>
      <c r="BG1051" s="171"/>
    </row>
    <row r="1052" spans="11:59" ht="12.75" customHeight="1" x14ac:dyDescent="0.3">
      <c r="K1052" s="42" t="str">
        <f t="shared" si="531"/>
        <v/>
      </c>
      <c r="L1052" s="55" t="str">
        <f t="shared" si="532"/>
        <v/>
      </c>
      <c r="M1052" s="43" t="str">
        <f t="shared" si="533"/>
        <v/>
      </c>
      <c r="N1052" s="56" t="str" cm="1">
        <f t="array" ref="N1052">IFERROR(IF(_xlfn.SINGLE(B:B)="","",IF(R1052="Beer",SUM(LOOKUP(2,1/(Rates!$B$3:$B$5&lt;=W1052)/(Rates!$C$3:$C$5&gt;=W1052),Rates!$D$3:$D$5)*(X1052/100)*W1052),IF(R1052="Refreshment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56" t="str">
        <f t="shared" si="534"/>
        <v/>
      </c>
      <c r="P1052" s="53"/>
      <c r="Q1052" s="14" t="str">
        <f t="shared" si="535"/>
        <v/>
      </c>
      <c r="R1052" s="57" t="str">
        <f t="shared" si="536"/>
        <v/>
      </c>
      <c r="S1052" s="58" t="str">
        <f>IF(B1052="","",IF(R1052="Refreshment Beverage",VLOOKUP(VALUE(Q1052),Rates!G$15:L$19,2,0),VLOOKUP(VALUE(Q1052),Rates!G$4:L$12,2,0)))</f>
        <v/>
      </c>
      <c r="T1052" s="58" t="str">
        <f t="shared" si="537"/>
        <v/>
      </c>
      <c r="U1052" s="58" t="str">
        <f t="shared" si="538"/>
        <v/>
      </c>
      <c r="V1052" s="58" t="str">
        <f t="shared" si="539"/>
        <v/>
      </c>
      <c r="W1052" s="58" t="str">
        <f t="shared" si="540"/>
        <v/>
      </c>
      <c r="X1052" s="59" t="str">
        <f t="shared" si="541"/>
        <v/>
      </c>
      <c r="Y1052" s="60" t="str">
        <f>IF(B:B="","",IF(R1052="Refreshment Beverage",VLOOKUP(Q1052,Rates!G$15:L$19,6,0)*W1052,VLOOKUP(Q1052,Rates!G$4:L$12,6,0)*W1052))</f>
        <v/>
      </c>
      <c r="Z1052" s="60" t="str">
        <f t="shared" si="542"/>
        <v/>
      </c>
      <c r="AA1052" s="60" t="str">
        <f t="shared" si="560"/>
        <v/>
      </c>
      <c r="AB1052" s="61" t="str" cm="1">
        <f t="array" ref="AB1052">IF(_xlfn.SINGLE(B:B)="","",IF(R1052="Refreshment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61" t="str" cm="1">
        <f t="array" ref="AC1052">IF(_xlfn.SINGLE(B:B)="","",IF(R1052="Refreshment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68">
        <f>IFERROR(IF(R1052="Beer","",IF(OR(Q1052=1,Q1052=2,Q1052=3,Q1052=4),VLOOKUP(Q1052,Rates!$A$31:$B$34,2,0)*W1052,IF(V1052=1,VLOOKUP(U1052,'REB BEV MIN MKUP'!B:E,4,0),IF(V1052&gt;1,VLOOKUP(VALUE(W1052),'REB BEV MIN MKUP'!O:Q,3,0),0)))),0)</f>
        <v>0</v>
      </c>
      <c r="AE1052" s="62" t="str">
        <f t="shared" si="543"/>
        <v/>
      </c>
      <c r="AF1052" s="63" t="str">
        <f t="shared" si="544"/>
        <v/>
      </c>
      <c r="AG1052" s="64" t="str">
        <f t="shared" si="545"/>
        <v/>
      </c>
      <c r="AH1052" s="65" t="str">
        <f t="shared" si="546"/>
        <v/>
      </c>
      <c r="AI1052" s="66" t="str">
        <f>IF(AE:AE="","",IF(R1052="Refreshment Beverage",AK1052*(Rates!J$19/100),ROUND(SUM(AH1052*(Rates!$J$8/100)),4)))</f>
        <v/>
      </c>
      <c r="AJ1052" s="67" t="str">
        <f t="shared" si="547"/>
        <v/>
      </c>
      <c r="AK1052" s="22" t="str">
        <f t="shared" si="548"/>
        <v/>
      </c>
      <c r="AL1052" s="62" t="str">
        <f t="shared" si="549"/>
        <v/>
      </c>
      <c r="AM1052" s="63" t="str">
        <f>IF(AS1052="","",IF(R1052="Refreshment Beverage",ROUND(AS1052*Rates!K$19,4),ROUND(AO1052*(VLOOKUP(VALUE(Q1052),Rates!G$4:L$12,3,0)),4)))</f>
        <v/>
      </c>
      <c r="AN1052" s="68" t="str">
        <f>IF(AS1052="","",IF(R1052="Refreshment Beverage",AS1052*(Rates!J$19/100),MAX(AM1052,AB1052)))</f>
        <v/>
      </c>
      <c r="AO1052" s="69" t="str">
        <f t="shared" si="550"/>
        <v/>
      </c>
      <c r="AP1052" s="69" t="str">
        <f t="shared" si="551"/>
        <v/>
      </c>
      <c r="AQ1052" s="70" t="str">
        <f>IF(AS1052="","",IF(R1052="Refreshment Beverage",ROUND(SUM(VLOOKUP(Q:Q,Rates!G$15:L$19,3,0)*(AS1052-Y1052-Z1052-AA1052)),4),ROUND(SUM(Rates!$K$8*AS1052),4)))</f>
        <v/>
      </c>
      <c r="AR1052" s="66" t="str">
        <f t="shared" si="552"/>
        <v/>
      </c>
      <c r="AS1052" s="22" t="str">
        <f t="shared" si="553"/>
        <v/>
      </c>
      <c r="AT1052" s="62" t="str">
        <f t="shared" si="554"/>
        <v/>
      </c>
      <c r="AU1052" s="63" t="str">
        <f>IF(AX1052="","",IF(R1052="Refreshment Beverage",ROUND((BA1052-Y1052-Z1052-AA1052)*VLOOKUP(VALUE(Q1052),Rates!G$15:L$19,3,0),4),ROUND(AW1052*(VLOOKUP(VALUE(Q1052),Rates!G:L,3,0)),4)))</f>
        <v/>
      </c>
      <c r="AV1052" s="68" t="str">
        <f t="shared" si="555"/>
        <v/>
      </c>
      <c r="AW1052" s="69" t="str">
        <f t="shared" si="556"/>
        <v/>
      </c>
      <c r="AX1052" s="65" t="str">
        <f t="shared" si="557"/>
        <v/>
      </c>
      <c r="AY1052" s="70" t="str">
        <f>IF(AX1052="","",IF(R1052="Refreshment Beverage",ROUND(SUM(AX1052*Rates!K$19),4),ROUND(SUM(AX1052*(Rates!J$8/100)),4)))</f>
        <v/>
      </c>
      <c r="AZ1052" s="67" t="str">
        <f t="shared" si="558"/>
        <v/>
      </c>
      <c r="BA1052" s="22" t="str">
        <f t="shared" si="559"/>
        <v/>
      </c>
      <c r="BD1052" s="171"/>
      <c r="BE1052" s="171"/>
      <c r="BF1052" s="171"/>
      <c r="BG1052" s="171"/>
    </row>
    <row r="1053" spans="11:59" ht="12.75" customHeight="1" x14ac:dyDescent="0.3">
      <c r="K1053" s="42" t="str">
        <f t="shared" si="531"/>
        <v/>
      </c>
      <c r="L1053" s="55" t="str">
        <f t="shared" si="532"/>
        <v/>
      </c>
      <c r="M1053" s="43" t="str">
        <f t="shared" si="533"/>
        <v/>
      </c>
      <c r="N1053" s="56" t="str" cm="1">
        <f t="array" ref="N1053">IFERROR(IF(_xlfn.SINGLE(B:B)="","",IF(R1053="Beer",SUM(LOOKUP(2,1/(Rates!$B$3:$B$5&lt;=W1053)/(Rates!$C$3:$C$5&gt;=W1053),Rates!$D$3:$D$5)*(X1053/100)*W1053),IF(R1053="Refreshment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56" t="str">
        <f t="shared" si="534"/>
        <v/>
      </c>
      <c r="P1053" s="53"/>
      <c r="Q1053" s="14" t="str">
        <f t="shared" si="535"/>
        <v/>
      </c>
      <c r="R1053" s="57" t="str">
        <f t="shared" si="536"/>
        <v/>
      </c>
      <c r="S1053" s="58" t="str">
        <f>IF(B1053="","",IF(R1053="Refreshment Beverage",VLOOKUP(VALUE(Q1053),Rates!G$15:L$19,2,0),VLOOKUP(VALUE(Q1053),Rates!G$4:L$12,2,0)))</f>
        <v/>
      </c>
      <c r="T1053" s="58" t="str">
        <f t="shared" si="537"/>
        <v/>
      </c>
      <c r="U1053" s="58" t="str">
        <f t="shared" si="538"/>
        <v/>
      </c>
      <c r="V1053" s="58" t="str">
        <f t="shared" si="539"/>
        <v/>
      </c>
      <c r="W1053" s="58" t="str">
        <f t="shared" si="540"/>
        <v/>
      </c>
      <c r="X1053" s="59" t="str">
        <f t="shared" si="541"/>
        <v/>
      </c>
      <c r="Y1053" s="60" t="str">
        <f>IF(B:B="","",IF(R1053="Refreshment Beverage",VLOOKUP(Q1053,Rates!G$15:L$19,6,0)*W1053,VLOOKUP(Q1053,Rates!G$4:L$12,6,0)*W1053))</f>
        <v/>
      </c>
      <c r="Z1053" s="60" t="str">
        <f t="shared" si="542"/>
        <v/>
      </c>
      <c r="AA1053" s="60" t="str">
        <f t="shared" si="560"/>
        <v/>
      </c>
      <c r="AB1053" s="61" t="str" cm="1">
        <f t="array" ref="AB1053">IF(_xlfn.SINGLE(B:B)="","",IF(R1053="Refreshment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61" t="str" cm="1">
        <f t="array" ref="AC1053">IF(_xlfn.SINGLE(B:B)="","",IF(R1053="Refreshment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68">
        <f>IFERROR(IF(R1053="Beer","",IF(OR(Q1053=1,Q1053=2,Q1053=3,Q1053=4),VLOOKUP(Q1053,Rates!$A$31:$B$34,2,0)*W1053,IF(V1053=1,VLOOKUP(U1053,'REB BEV MIN MKUP'!B:E,4,0),IF(V1053&gt;1,VLOOKUP(VALUE(W1053),'REB BEV MIN MKUP'!O:Q,3,0),0)))),0)</f>
        <v>0</v>
      </c>
      <c r="AE1053" s="62" t="str">
        <f t="shared" si="543"/>
        <v/>
      </c>
      <c r="AF1053" s="63" t="str">
        <f t="shared" si="544"/>
        <v/>
      </c>
      <c r="AG1053" s="64" t="str">
        <f t="shared" si="545"/>
        <v/>
      </c>
      <c r="AH1053" s="65" t="str">
        <f t="shared" si="546"/>
        <v/>
      </c>
      <c r="AI1053" s="66" t="str">
        <f>IF(AE:AE="","",IF(R1053="Refreshment Beverage",AK1053*(Rates!J$19/100),ROUND(SUM(AH1053*(Rates!$J$8/100)),4)))</f>
        <v/>
      </c>
      <c r="AJ1053" s="67" t="str">
        <f t="shared" si="547"/>
        <v/>
      </c>
      <c r="AK1053" s="22" t="str">
        <f t="shared" si="548"/>
        <v/>
      </c>
      <c r="AL1053" s="62" t="str">
        <f t="shared" si="549"/>
        <v/>
      </c>
      <c r="AM1053" s="63" t="str">
        <f>IF(AS1053="","",IF(R1053="Refreshment Beverage",ROUND(AS1053*Rates!K$19,4),ROUND(AO1053*(VLOOKUP(VALUE(Q1053),Rates!G$4:L$12,3,0)),4)))</f>
        <v/>
      </c>
      <c r="AN1053" s="68" t="str">
        <f>IF(AS1053="","",IF(R1053="Refreshment Beverage",AS1053*(Rates!J$19/100),MAX(AM1053,AB1053)))</f>
        <v/>
      </c>
      <c r="AO1053" s="69" t="str">
        <f t="shared" si="550"/>
        <v/>
      </c>
      <c r="AP1053" s="69" t="str">
        <f t="shared" si="551"/>
        <v/>
      </c>
      <c r="AQ1053" s="70" t="str">
        <f>IF(AS1053="","",IF(R1053="Refreshment Beverage",ROUND(SUM(VLOOKUP(Q:Q,Rates!G$15:L$19,3,0)*(AS1053-Y1053-Z1053-AA1053)),4),ROUND(SUM(Rates!$K$8*AS1053),4)))</f>
        <v/>
      </c>
      <c r="AR1053" s="66" t="str">
        <f t="shared" si="552"/>
        <v/>
      </c>
      <c r="AS1053" s="22" t="str">
        <f t="shared" si="553"/>
        <v/>
      </c>
      <c r="AT1053" s="62" t="str">
        <f t="shared" si="554"/>
        <v/>
      </c>
      <c r="AU1053" s="63" t="str">
        <f>IF(AX1053="","",IF(R1053="Refreshment Beverage",ROUND((BA1053-Y1053-Z1053-AA1053)*VLOOKUP(VALUE(Q1053),Rates!G$15:L$19,3,0),4),ROUND(AW1053*(VLOOKUP(VALUE(Q1053),Rates!G:L,3,0)),4)))</f>
        <v/>
      </c>
      <c r="AV1053" s="68" t="str">
        <f t="shared" si="555"/>
        <v/>
      </c>
      <c r="AW1053" s="69" t="str">
        <f t="shared" si="556"/>
        <v/>
      </c>
      <c r="AX1053" s="65" t="str">
        <f t="shared" si="557"/>
        <v/>
      </c>
      <c r="AY1053" s="70" t="str">
        <f>IF(AX1053="","",IF(R1053="Refreshment Beverage",ROUND(SUM(AX1053*Rates!K$19),4),ROUND(SUM(AX1053*(Rates!J$8/100)),4)))</f>
        <v/>
      </c>
      <c r="AZ1053" s="67" t="str">
        <f t="shared" si="558"/>
        <v/>
      </c>
      <c r="BA1053" s="22" t="str">
        <f t="shared" si="559"/>
        <v/>
      </c>
      <c r="BD1053" s="171"/>
      <c r="BE1053" s="171"/>
      <c r="BF1053" s="171"/>
      <c r="BG1053" s="171"/>
    </row>
    <row r="1054" spans="11:59" ht="12.75" customHeight="1" x14ac:dyDescent="0.3">
      <c r="K1054" s="42" t="str">
        <f t="shared" si="531"/>
        <v/>
      </c>
      <c r="L1054" s="55" t="str">
        <f t="shared" si="532"/>
        <v/>
      </c>
      <c r="M1054" s="43" t="str">
        <f t="shared" si="533"/>
        <v/>
      </c>
      <c r="N1054" s="56" t="str" cm="1">
        <f t="array" ref="N1054">IFERROR(IF(_xlfn.SINGLE(B:B)="","",IF(R1054="Beer",SUM(LOOKUP(2,1/(Rates!$B$3:$B$5&lt;=W1054)/(Rates!$C$3:$C$5&gt;=W1054),Rates!$D$3:$D$5)*(X1054/100)*W1054),IF(R1054="Refreshment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56" t="str">
        <f t="shared" si="534"/>
        <v/>
      </c>
      <c r="P1054" s="53"/>
      <c r="Q1054" s="14" t="str">
        <f t="shared" si="535"/>
        <v/>
      </c>
      <c r="R1054" s="57" t="str">
        <f t="shared" si="536"/>
        <v/>
      </c>
      <c r="S1054" s="58" t="str">
        <f>IF(B1054="","",IF(R1054="Refreshment Beverage",VLOOKUP(VALUE(Q1054),Rates!G$15:L$19,2,0),VLOOKUP(VALUE(Q1054),Rates!G$4:L$12,2,0)))</f>
        <v/>
      </c>
      <c r="T1054" s="58" t="str">
        <f t="shared" si="537"/>
        <v/>
      </c>
      <c r="U1054" s="58" t="str">
        <f t="shared" si="538"/>
        <v/>
      </c>
      <c r="V1054" s="58" t="str">
        <f t="shared" si="539"/>
        <v/>
      </c>
      <c r="W1054" s="58" t="str">
        <f t="shared" si="540"/>
        <v/>
      </c>
      <c r="X1054" s="59" t="str">
        <f t="shared" si="541"/>
        <v/>
      </c>
      <c r="Y1054" s="60" t="str">
        <f>IF(B:B="","",IF(R1054="Refreshment Beverage",VLOOKUP(Q1054,Rates!G$15:L$19,6,0)*W1054,VLOOKUP(Q1054,Rates!G$4:L$12,6,0)*W1054))</f>
        <v/>
      </c>
      <c r="Z1054" s="60" t="str">
        <f t="shared" si="542"/>
        <v/>
      </c>
      <c r="AA1054" s="60" t="str">
        <f t="shared" si="560"/>
        <v/>
      </c>
      <c r="AB1054" s="61" t="str" cm="1">
        <f t="array" ref="AB1054">IF(_xlfn.SINGLE(B:B)="","",IF(R1054="Refreshment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61" t="str" cm="1">
        <f t="array" ref="AC1054">IF(_xlfn.SINGLE(B:B)="","",IF(R1054="Refreshment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68">
        <f>IFERROR(IF(R1054="Beer","",IF(OR(Q1054=1,Q1054=2,Q1054=3,Q1054=4),VLOOKUP(Q1054,Rates!$A$31:$B$34,2,0)*W1054,IF(V1054=1,VLOOKUP(U1054,'REB BEV MIN MKUP'!B:E,4,0),IF(V1054&gt;1,VLOOKUP(VALUE(W1054),'REB BEV MIN MKUP'!O:Q,3,0),0)))),0)</f>
        <v>0</v>
      </c>
      <c r="AE1054" s="62" t="str">
        <f t="shared" si="543"/>
        <v/>
      </c>
      <c r="AF1054" s="63" t="str">
        <f t="shared" si="544"/>
        <v/>
      </c>
      <c r="AG1054" s="64" t="str">
        <f t="shared" si="545"/>
        <v/>
      </c>
      <c r="AH1054" s="65" t="str">
        <f t="shared" si="546"/>
        <v/>
      </c>
      <c r="AI1054" s="66" t="str">
        <f>IF(AE:AE="","",IF(R1054="Refreshment Beverage",AK1054*(Rates!J$19/100),ROUND(SUM(AH1054*(Rates!$J$8/100)),4)))</f>
        <v/>
      </c>
      <c r="AJ1054" s="67" t="str">
        <f t="shared" si="547"/>
        <v/>
      </c>
      <c r="AK1054" s="22" t="str">
        <f t="shared" si="548"/>
        <v/>
      </c>
      <c r="AL1054" s="62" t="str">
        <f t="shared" si="549"/>
        <v/>
      </c>
      <c r="AM1054" s="63" t="str">
        <f>IF(AS1054="","",IF(R1054="Refreshment Beverage",ROUND(AS1054*Rates!K$19,4),ROUND(AO1054*(VLOOKUP(VALUE(Q1054),Rates!G$4:L$12,3,0)),4)))</f>
        <v/>
      </c>
      <c r="AN1054" s="68" t="str">
        <f>IF(AS1054="","",IF(R1054="Refreshment Beverage",AS1054*(Rates!J$19/100),MAX(AM1054,AB1054)))</f>
        <v/>
      </c>
      <c r="AO1054" s="69" t="str">
        <f t="shared" si="550"/>
        <v/>
      </c>
      <c r="AP1054" s="69" t="str">
        <f t="shared" si="551"/>
        <v/>
      </c>
      <c r="AQ1054" s="70" t="str">
        <f>IF(AS1054="","",IF(R1054="Refreshment Beverage",ROUND(SUM(VLOOKUP(Q:Q,Rates!G$15:L$19,3,0)*(AS1054-Y1054-Z1054-AA1054)),4),ROUND(SUM(Rates!$K$8*AS1054),4)))</f>
        <v/>
      </c>
      <c r="AR1054" s="66" t="str">
        <f t="shared" si="552"/>
        <v/>
      </c>
      <c r="AS1054" s="22" t="str">
        <f t="shared" si="553"/>
        <v/>
      </c>
      <c r="AT1054" s="62" t="str">
        <f t="shared" si="554"/>
        <v/>
      </c>
      <c r="AU1054" s="63" t="str">
        <f>IF(AX1054="","",IF(R1054="Refreshment Beverage",ROUND((BA1054-Y1054-Z1054-AA1054)*VLOOKUP(VALUE(Q1054),Rates!G$15:L$19,3,0),4),ROUND(AW1054*(VLOOKUP(VALUE(Q1054),Rates!G:L,3,0)),4)))</f>
        <v/>
      </c>
      <c r="AV1054" s="68" t="str">
        <f t="shared" si="555"/>
        <v/>
      </c>
      <c r="AW1054" s="69" t="str">
        <f t="shared" si="556"/>
        <v/>
      </c>
      <c r="AX1054" s="65" t="str">
        <f t="shared" si="557"/>
        <v/>
      </c>
      <c r="AY1054" s="70" t="str">
        <f>IF(AX1054="","",IF(R1054="Refreshment Beverage",ROUND(SUM(AX1054*Rates!K$19),4),ROUND(SUM(AX1054*(Rates!J$8/100)),4)))</f>
        <v/>
      </c>
      <c r="AZ1054" s="67" t="str">
        <f t="shared" si="558"/>
        <v/>
      </c>
      <c r="BA1054" s="22" t="str">
        <f t="shared" si="559"/>
        <v/>
      </c>
      <c r="BD1054" s="171"/>
      <c r="BE1054" s="171"/>
      <c r="BF1054" s="171"/>
      <c r="BG1054" s="171"/>
    </row>
    <row r="1055" spans="11:59" ht="12.75" customHeight="1" x14ac:dyDescent="0.3">
      <c r="K1055" s="42" t="str">
        <f t="shared" si="531"/>
        <v/>
      </c>
      <c r="L1055" s="55" t="str">
        <f t="shared" si="532"/>
        <v/>
      </c>
      <c r="M1055" s="43" t="str">
        <f t="shared" si="533"/>
        <v/>
      </c>
      <c r="N1055" s="56" t="str" cm="1">
        <f t="array" ref="N1055">IFERROR(IF(_xlfn.SINGLE(B:B)="","",IF(R1055="Beer",SUM(LOOKUP(2,1/(Rates!$B$3:$B$5&lt;=W1055)/(Rates!$C$3:$C$5&gt;=W1055),Rates!$D$3:$D$5)*(X1055/100)*W1055),IF(R1055="Refreshment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56" t="str">
        <f t="shared" si="534"/>
        <v/>
      </c>
      <c r="P1055" s="53"/>
      <c r="Q1055" s="14" t="str">
        <f t="shared" si="535"/>
        <v/>
      </c>
      <c r="R1055" s="57" t="str">
        <f t="shared" si="536"/>
        <v/>
      </c>
      <c r="S1055" s="58" t="str">
        <f>IF(B1055="","",IF(R1055="Refreshment Beverage",VLOOKUP(VALUE(Q1055),Rates!G$15:L$19,2,0),VLOOKUP(VALUE(Q1055),Rates!G$4:L$12,2,0)))</f>
        <v/>
      </c>
      <c r="T1055" s="58" t="str">
        <f t="shared" si="537"/>
        <v/>
      </c>
      <c r="U1055" s="58" t="str">
        <f t="shared" si="538"/>
        <v/>
      </c>
      <c r="V1055" s="58" t="str">
        <f t="shared" si="539"/>
        <v/>
      </c>
      <c r="W1055" s="58" t="str">
        <f t="shared" si="540"/>
        <v/>
      </c>
      <c r="X1055" s="59" t="str">
        <f t="shared" si="541"/>
        <v/>
      </c>
      <c r="Y1055" s="60" t="str">
        <f>IF(B:B="","",IF(R1055="Refreshment Beverage",VLOOKUP(Q1055,Rates!G$15:L$19,6,0)*W1055,VLOOKUP(Q1055,Rates!G$4:L$12,6,0)*W1055))</f>
        <v/>
      </c>
      <c r="Z1055" s="60" t="str">
        <f t="shared" si="542"/>
        <v/>
      </c>
      <c r="AA1055" s="60" t="str">
        <f t="shared" si="560"/>
        <v/>
      </c>
      <c r="AB1055" s="61" t="str" cm="1">
        <f t="array" ref="AB1055">IF(_xlfn.SINGLE(B:B)="","",IF(R1055="Refreshment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61" t="str" cm="1">
        <f t="array" ref="AC1055">IF(_xlfn.SINGLE(B:B)="","",IF(R1055="Refreshment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68">
        <f>IFERROR(IF(R1055="Beer","",IF(OR(Q1055=1,Q1055=2,Q1055=3,Q1055=4),VLOOKUP(Q1055,Rates!$A$31:$B$34,2,0)*W1055,IF(V1055=1,VLOOKUP(U1055,'REB BEV MIN MKUP'!B:E,4,0),IF(V1055&gt;1,VLOOKUP(VALUE(W1055),'REB BEV MIN MKUP'!O:Q,3,0),0)))),0)</f>
        <v>0</v>
      </c>
      <c r="AE1055" s="62" t="str">
        <f t="shared" si="543"/>
        <v/>
      </c>
      <c r="AF1055" s="63" t="str">
        <f t="shared" si="544"/>
        <v/>
      </c>
      <c r="AG1055" s="64" t="str">
        <f t="shared" si="545"/>
        <v/>
      </c>
      <c r="AH1055" s="65" t="str">
        <f t="shared" si="546"/>
        <v/>
      </c>
      <c r="AI1055" s="66" t="str">
        <f>IF(AE:AE="","",IF(R1055="Refreshment Beverage",AK1055*(Rates!J$19/100),ROUND(SUM(AH1055*(Rates!$J$8/100)),4)))</f>
        <v/>
      </c>
      <c r="AJ1055" s="67" t="str">
        <f t="shared" si="547"/>
        <v/>
      </c>
      <c r="AK1055" s="22" t="str">
        <f t="shared" si="548"/>
        <v/>
      </c>
      <c r="AL1055" s="62" t="str">
        <f t="shared" si="549"/>
        <v/>
      </c>
      <c r="AM1055" s="63" t="str">
        <f>IF(AS1055="","",IF(R1055="Refreshment Beverage",ROUND(AS1055*Rates!K$19,4),ROUND(AO1055*(VLOOKUP(VALUE(Q1055),Rates!G$4:L$12,3,0)),4)))</f>
        <v/>
      </c>
      <c r="AN1055" s="68" t="str">
        <f>IF(AS1055="","",IF(R1055="Refreshment Beverage",AS1055*(Rates!J$19/100),MAX(AM1055,AB1055)))</f>
        <v/>
      </c>
      <c r="AO1055" s="69" t="str">
        <f t="shared" si="550"/>
        <v/>
      </c>
      <c r="AP1055" s="69" t="str">
        <f t="shared" si="551"/>
        <v/>
      </c>
      <c r="AQ1055" s="70" t="str">
        <f>IF(AS1055="","",IF(R1055="Refreshment Beverage",ROUND(SUM(VLOOKUP(Q:Q,Rates!G$15:L$19,3,0)*(AS1055-Y1055-Z1055-AA1055)),4),ROUND(SUM(Rates!$K$8*AS1055),4)))</f>
        <v/>
      </c>
      <c r="AR1055" s="66" t="str">
        <f t="shared" si="552"/>
        <v/>
      </c>
      <c r="AS1055" s="22" t="str">
        <f t="shared" si="553"/>
        <v/>
      </c>
      <c r="AT1055" s="62" t="str">
        <f t="shared" si="554"/>
        <v/>
      </c>
      <c r="AU1055" s="63" t="str">
        <f>IF(AX1055="","",IF(R1055="Refreshment Beverage",ROUND((BA1055-Y1055-Z1055-AA1055)*VLOOKUP(VALUE(Q1055),Rates!G$15:L$19,3,0),4),ROUND(AW1055*(VLOOKUP(VALUE(Q1055),Rates!G:L,3,0)),4)))</f>
        <v/>
      </c>
      <c r="AV1055" s="68" t="str">
        <f t="shared" si="555"/>
        <v/>
      </c>
      <c r="AW1055" s="69" t="str">
        <f t="shared" si="556"/>
        <v/>
      </c>
      <c r="AX1055" s="65" t="str">
        <f t="shared" si="557"/>
        <v/>
      </c>
      <c r="AY1055" s="70" t="str">
        <f>IF(AX1055="","",IF(R1055="Refreshment Beverage",ROUND(SUM(AX1055*Rates!K$19),4),ROUND(SUM(AX1055*(Rates!J$8/100)),4)))</f>
        <v/>
      </c>
      <c r="AZ1055" s="67" t="str">
        <f t="shared" si="558"/>
        <v/>
      </c>
      <c r="BA1055" s="22" t="str">
        <f t="shared" si="559"/>
        <v/>
      </c>
      <c r="BD1055" s="171"/>
      <c r="BE1055" s="171"/>
      <c r="BF1055" s="171"/>
      <c r="BG1055" s="171"/>
    </row>
    <row r="1056" spans="11:59" ht="12.75" customHeight="1" x14ac:dyDescent="0.3">
      <c r="K1056" s="42" t="str">
        <f t="shared" si="531"/>
        <v/>
      </c>
      <c r="L1056" s="55" t="str">
        <f t="shared" si="532"/>
        <v/>
      </c>
      <c r="M1056" s="43" t="str">
        <f t="shared" si="533"/>
        <v/>
      </c>
      <c r="N1056" s="56" t="str" cm="1">
        <f t="array" ref="N1056">IFERROR(IF(_xlfn.SINGLE(B:B)="","",IF(R1056="Beer",SUM(LOOKUP(2,1/(Rates!$B$3:$B$5&lt;=W1056)/(Rates!$C$3:$C$5&gt;=W1056),Rates!$D$3:$D$5)*(X1056/100)*W1056),IF(R1056="Refreshment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56" t="str">
        <f t="shared" si="534"/>
        <v/>
      </c>
      <c r="P1056" s="53"/>
      <c r="Q1056" s="14" t="str">
        <f t="shared" si="535"/>
        <v/>
      </c>
      <c r="R1056" s="57" t="str">
        <f t="shared" si="536"/>
        <v/>
      </c>
      <c r="S1056" s="58" t="str">
        <f>IF(B1056="","",IF(R1056="Refreshment Beverage",VLOOKUP(VALUE(Q1056),Rates!G$15:L$19,2,0),VLOOKUP(VALUE(Q1056),Rates!G$4:L$12,2,0)))</f>
        <v/>
      </c>
      <c r="T1056" s="58" t="str">
        <f t="shared" si="537"/>
        <v/>
      </c>
      <c r="U1056" s="58" t="str">
        <f t="shared" si="538"/>
        <v/>
      </c>
      <c r="V1056" s="58" t="str">
        <f t="shared" si="539"/>
        <v/>
      </c>
      <c r="W1056" s="58" t="str">
        <f t="shared" si="540"/>
        <v/>
      </c>
      <c r="X1056" s="59" t="str">
        <f t="shared" si="541"/>
        <v/>
      </c>
      <c r="Y1056" s="60" t="str">
        <f>IF(B:B="","",IF(R1056="Refreshment Beverage",VLOOKUP(Q1056,Rates!G$15:L$19,6,0)*W1056,VLOOKUP(Q1056,Rates!G$4:L$12,6,0)*W1056))</f>
        <v/>
      </c>
      <c r="Z1056" s="60" t="str">
        <f t="shared" si="542"/>
        <v/>
      </c>
      <c r="AA1056" s="60" t="str">
        <f t="shared" si="560"/>
        <v/>
      </c>
      <c r="AB1056" s="61" t="str" cm="1">
        <f t="array" ref="AB1056">IF(_xlfn.SINGLE(B:B)="","",IF(R1056="Refreshment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61" t="str" cm="1">
        <f t="array" ref="AC1056">IF(_xlfn.SINGLE(B:B)="","",IF(R1056="Refreshment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68">
        <f>IFERROR(IF(R1056="Beer","",IF(OR(Q1056=1,Q1056=2,Q1056=3,Q1056=4),VLOOKUP(Q1056,Rates!$A$31:$B$34,2,0)*W1056,IF(V1056=1,VLOOKUP(U1056,'REB BEV MIN MKUP'!B:E,4,0),IF(V1056&gt;1,VLOOKUP(VALUE(W1056),'REB BEV MIN MKUP'!O:Q,3,0),0)))),0)</f>
        <v>0</v>
      </c>
      <c r="AE1056" s="62" t="str">
        <f t="shared" si="543"/>
        <v/>
      </c>
      <c r="AF1056" s="63" t="str">
        <f t="shared" si="544"/>
        <v/>
      </c>
      <c r="AG1056" s="64" t="str">
        <f t="shared" si="545"/>
        <v/>
      </c>
      <c r="AH1056" s="65" t="str">
        <f t="shared" si="546"/>
        <v/>
      </c>
      <c r="AI1056" s="66" t="str">
        <f>IF(AE:AE="","",IF(R1056="Refreshment Beverage",AK1056*(Rates!J$19/100),ROUND(SUM(AH1056*(Rates!$J$8/100)),4)))</f>
        <v/>
      </c>
      <c r="AJ1056" s="67" t="str">
        <f t="shared" si="547"/>
        <v/>
      </c>
      <c r="AK1056" s="22" t="str">
        <f t="shared" si="548"/>
        <v/>
      </c>
      <c r="AL1056" s="62" t="str">
        <f t="shared" si="549"/>
        <v/>
      </c>
      <c r="AM1056" s="63" t="str">
        <f>IF(AS1056="","",IF(R1056="Refreshment Beverage",ROUND(AS1056*Rates!K$19,4),ROUND(AO1056*(VLOOKUP(VALUE(Q1056),Rates!G$4:L$12,3,0)),4)))</f>
        <v/>
      </c>
      <c r="AN1056" s="68" t="str">
        <f>IF(AS1056="","",IF(R1056="Refreshment Beverage",AS1056*(Rates!J$19/100),MAX(AM1056,AB1056)))</f>
        <v/>
      </c>
      <c r="AO1056" s="69" t="str">
        <f t="shared" si="550"/>
        <v/>
      </c>
      <c r="AP1056" s="69" t="str">
        <f t="shared" si="551"/>
        <v/>
      </c>
      <c r="AQ1056" s="70" t="str">
        <f>IF(AS1056="","",IF(R1056="Refreshment Beverage",ROUND(SUM(VLOOKUP(Q:Q,Rates!G$15:L$19,3,0)*(AS1056-Y1056-Z1056-AA1056)),4),ROUND(SUM(Rates!$K$8*AS1056),4)))</f>
        <v/>
      </c>
      <c r="AR1056" s="66" t="str">
        <f t="shared" si="552"/>
        <v/>
      </c>
      <c r="AS1056" s="22" t="str">
        <f t="shared" si="553"/>
        <v/>
      </c>
      <c r="AT1056" s="62" t="str">
        <f t="shared" si="554"/>
        <v/>
      </c>
      <c r="AU1056" s="63" t="str">
        <f>IF(AX1056="","",IF(R1056="Refreshment Beverage",ROUND((BA1056-Y1056-Z1056-AA1056)*VLOOKUP(VALUE(Q1056),Rates!G$15:L$19,3,0),4),ROUND(AW1056*(VLOOKUP(VALUE(Q1056),Rates!G:L,3,0)),4)))</f>
        <v/>
      </c>
      <c r="AV1056" s="68" t="str">
        <f t="shared" si="555"/>
        <v/>
      </c>
      <c r="AW1056" s="69" t="str">
        <f t="shared" si="556"/>
        <v/>
      </c>
      <c r="AX1056" s="65" t="str">
        <f t="shared" si="557"/>
        <v/>
      </c>
      <c r="AY1056" s="70" t="str">
        <f>IF(AX1056="","",IF(R1056="Refreshment Beverage",ROUND(SUM(AX1056*Rates!K$19),4),ROUND(SUM(AX1056*(Rates!J$8/100)),4)))</f>
        <v/>
      </c>
      <c r="AZ1056" s="67" t="str">
        <f t="shared" si="558"/>
        <v/>
      </c>
      <c r="BA1056" s="22" t="str">
        <f t="shared" si="559"/>
        <v/>
      </c>
      <c r="BD1056" s="171"/>
      <c r="BE1056" s="171"/>
      <c r="BF1056" s="171"/>
      <c r="BG1056" s="171"/>
    </row>
    <row r="1057" spans="11:59" ht="12.75" customHeight="1" x14ac:dyDescent="0.3">
      <c r="K1057" s="42" t="str">
        <f t="shared" si="531"/>
        <v/>
      </c>
      <c r="L1057" s="55" t="str">
        <f t="shared" si="532"/>
        <v/>
      </c>
      <c r="M1057" s="43" t="str">
        <f t="shared" si="533"/>
        <v/>
      </c>
      <c r="N1057" s="56" t="str" cm="1">
        <f t="array" ref="N1057">IFERROR(IF(_xlfn.SINGLE(B:B)="","",IF(R1057="Beer",SUM(LOOKUP(2,1/(Rates!$B$3:$B$5&lt;=W1057)/(Rates!$C$3:$C$5&gt;=W1057),Rates!$D$3:$D$5)*(X1057/100)*W1057),IF(R1057="Refreshment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56" t="str">
        <f t="shared" si="534"/>
        <v/>
      </c>
      <c r="P1057" s="53"/>
      <c r="Q1057" s="14" t="str">
        <f t="shared" si="535"/>
        <v/>
      </c>
      <c r="R1057" s="57" t="str">
        <f t="shared" si="536"/>
        <v/>
      </c>
      <c r="S1057" s="58" t="str">
        <f>IF(B1057="","",IF(R1057="Refreshment Beverage",VLOOKUP(VALUE(Q1057),Rates!G$15:L$19,2,0),VLOOKUP(VALUE(Q1057),Rates!G$4:L$12,2,0)))</f>
        <v/>
      </c>
      <c r="T1057" s="58" t="str">
        <f t="shared" si="537"/>
        <v/>
      </c>
      <c r="U1057" s="58" t="str">
        <f t="shared" si="538"/>
        <v/>
      </c>
      <c r="V1057" s="58" t="str">
        <f t="shared" si="539"/>
        <v/>
      </c>
      <c r="W1057" s="58" t="str">
        <f t="shared" si="540"/>
        <v/>
      </c>
      <c r="X1057" s="59" t="str">
        <f t="shared" si="541"/>
        <v/>
      </c>
      <c r="Y1057" s="60" t="str">
        <f>IF(B:B="","",IF(R1057="Refreshment Beverage",VLOOKUP(Q1057,Rates!G$15:L$19,6,0)*W1057,VLOOKUP(Q1057,Rates!G$4:L$12,6,0)*W1057))</f>
        <v/>
      </c>
      <c r="Z1057" s="60" t="str">
        <f t="shared" si="542"/>
        <v/>
      </c>
      <c r="AA1057" s="60" t="str">
        <f t="shared" si="560"/>
        <v/>
      </c>
      <c r="AB1057" s="61" t="str" cm="1">
        <f t="array" ref="AB1057">IF(_xlfn.SINGLE(B:B)="","",IF(R1057="Refreshment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61" t="str" cm="1">
        <f t="array" ref="AC1057">IF(_xlfn.SINGLE(B:B)="","",IF(R1057="Refreshment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68">
        <f>IFERROR(IF(R1057="Beer","",IF(OR(Q1057=1,Q1057=2,Q1057=3,Q1057=4),VLOOKUP(Q1057,Rates!$A$31:$B$34,2,0)*W1057,IF(V1057=1,VLOOKUP(U1057,'REB BEV MIN MKUP'!B:E,4,0),IF(V1057&gt;1,VLOOKUP(VALUE(W1057),'REB BEV MIN MKUP'!O:Q,3,0),0)))),0)</f>
        <v>0</v>
      </c>
      <c r="AE1057" s="62" t="str">
        <f t="shared" si="543"/>
        <v/>
      </c>
      <c r="AF1057" s="63" t="str">
        <f t="shared" si="544"/>
        <v/>
      </c>
      <c r="AG1057" s="64" t="str">
        <f t="shared" si="545"/>
        <v/>
      </c>
      <c r="AH1057" s="65" t="str">
        <f t="shared" si="546"/>
        <v/>
      </c>
      <c r="AI1057" s="66" t="str">
        <f>IF(AE:AE="","",IF(R1057="Refreshment Beverage",AK1057*(Rates!J$19/100),ROUND(SUM(AH1057*(Rates!$J$8/100)),4)))</f>
        <v/>
      </c>
      <c r="AJ1057" s="67" t="str">
        <f t="shared" si="547"/>
        <v/>
      </c>
      <c r="AK1057" s="22" t="str">
        <f t="shared" si="548"/>
        <v/>
      </c>
      <c r="AL1057" s="62" t="str">
        <f t="shared" si="549"/>
        <v/>
      </c>
      <c r="AM1057" s="63" t="str">
        <f>IF(AS1057="","",IF(R1057="Refreshment Beverage",ROUND(AS1057*Rates!K$19,4),ROUND(AO1057*(VLOOKUP(VALUE(Q1057),Rates!G$4:L$12,3,0)),4)))</f>
        <v/>
      </c>
      <c r="AN1057" s="68" t="str">
        <f>IF(AS1057="","",IF(R1057="Refreshment Beverage",AS1057*(Rates!J$19/100),MAX(AM1057,AB1057)))</f>
        <v/>
      </c>
      <c r="AO1057" s="69" t="str">
        <f t="shared" si="550"/>
        <v/>
      </c>
      <c r="AP1057" s="69" t="str">
        <f t="shared" si="551"/>
        <v/>
      </c>
      <c r="AQ1057" s="70" t="str">
        <f>IF(AS1057="","",IF(R1057="Refreshment Beverage",ROUND(SUM(VLOOKUP(Q:Q,Rates!G$15:L$19,3,0)*(AS1057-Y1057-Z1057-AA1057)),4),ROUND(SUM(Rates!$K$8*AS1057),4)))</f>
        <v/>
      </c>
      <c r="AR1057" s="66" t="str">
        <f t="shared" si="552"/>
        <v/>
      </c>
      <c r="AS1057" s="22" t="str">
        <f t="shared" si="553"/>
        <v/>
      </c>
      <c r="AT1057" s="62" t="str">
        <f t="shared" si="554"/>
        <v/>
      </c>
      <c r="AU1057" s="63" t="str">
        <f>IF(AX1057="","",IF(R1057="Refreshment Beverage",ROUND((BA1057-Y1057-Z1057-AA1057)*VLOOKUP(VALUE(Q1057),Rates!G$15:L$19,3,0),4),ROUND(AW1057*(VLOOKUP(VALUE(Q1057),Rates!G:L,3,0)),4)))</f>
        <v/>
      </c>
      <c r="AV1057" s="68" t="str">
        <f t="shared" si="555"/>
        <v/>
      </c>
      <c r="AW1057" s="69" t="str">
        <f t="shared" si="556"/>
        <v/>
      </c>
      <c r="AX1057" s="65" t="str">
        <f t="shared" si="557"/>
        <v/>
      </c>
      <c r="AY1057" s="70" t="str">
        <f>IF(AX1057="","",IF(R1057="Refreshment Beverage",ROUND(SUM(AX1057*Rates!K$19),4),ROUND(SUM(AX1057*(Rates!J$8/100)),4)))</f>
        <v/>
      </c>
      <c r="AZ1057" s="67" t="str">
        <f t="shared" si="558"/>
        <v/>
      </c>
      <c r="BA1057" s="22" t="str">
        <f t="shared" si="559"/>
        <v/>
      </c>
      <c r="BD1057" s="171"/>
      <c r="BE1057" s="171"/>
      <c r="BF1057" s="171"/>
      <c r="BG1057" s="171"/>
    </row>
    <row r="1058" spans="11:59" ht="12.75" customHeight="1" x14ac:dyDescent="0.3">
      <c r="K1058" s="42" t="str">
        <f t="shared" si="531"/>
        <v/>
      </c>
      <c r="L1058" s="55" t="str">
        <f t="shared" si="532"/>
        <v/>
      </c>
      <c r="M1058" s="43" t="str">
        <f t="shared" si="533"/>
        <v/>
      </c>
      <c r="N1058" s="56" t="str" cm="1">
        <f t="array" ref="N1058">IFERROR(IF(_xlfn.SINGLE(B:B)="","",IF(R1058="Beer",SUM(LOOKUP(2,1/(Rates!$B$3:$B$5&lt;=W1058)/(Rates!$C$3:$C$5&gt;=W1058),Rates!$D$3:$D$5)*(X1058/100)*W1058),IF(R1058="Refreshment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56" t="str">
        <f t="shared" si="534"/>
        <v/>
      </c>
      <c r="P1058" s="53"/>
      <c r="Q1058" s="14" t="str">
        <f t="shared" si="535"/>
        <v/>
      </c>
      <c r="R1058" s="57" t="str">
        <f t="shared" si="536"/>
        <v/>
      </c>
      <c r="S1058" s="58" t="str">
        <f>IF(B1058="","",IF(R1058="Refreshment Beverage",VLOOKUP(VALUE(Q1058),Rates!G$15:L$19,2,0),VLOOKUP(VALUE(Q1058),Rates!G$4:L$12,2,0)))</f>
        <v/>
      </c>
      <c r="T1058" s="58" t="str">
        <f t="shared" si="537"/>
        <v/>
      </c>
      <c r="U1058" s="58" t="str">
        <f t="shared" si="538"/>
        <v/>
      </c>
      <c r="V1058" s="58" t="str">
        <f t="shared" si="539"/>
        <v/>
      </c>
      <c r="W1058" s="58" t="str">
        <f t="shared" si="540"/>
        <v/>
      </c>
      <c r="X1058" s="59" t="str">
        <f t="shared" si="541"/>
        <v/>
      </c>
      <c r="Y1058" s="60" t="str">
        <f>IF(B:B="","",IF(R1058="Refreshment Beverage",VLOOKUP(Q1058,Rates!G$15:L$19,6,0)*W1058,VLOOKUP(Q1058,Rates!G$4:L$12,6,0)*W1058))</f>
        <v/>
      </c>
      <c r="Z1058" s="60" t="str">
        <f t="shared" si="542"/>
        <v/>
      </c>
      <c r="AA1058" s="60" t="str">
        <f t="shared" si="560"/>
        <v/>
      </c>
      <c r="AB1058" s="61" t="str" cm="1">
        <f t="array" ref="AB1058">IF(_xlfn.SINGLE(B:B)="","",IF(R1058="Refreshment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61" t="str" cm="1">
        <f t="array" ref="AC1058">IF(_xlfn.SINGLE(B:B)="","",IF(R1058="Refreshment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68">
        <f>IFERROR(IF(R1058="Beer","",IF(OR(Q1058=1,Q1058=2,Q1058=3,Q1058=4),VLOOKUP(Q1058,Rates!$A$31:$B$34,2,0)*W1058,IF(V1058=1,VLOOKUP(U1058,'REB BEV MIN MKUP'!B:E,4,0),IF(V1058&gt;1,VLOOKUP(VALUE(W1058),'REB BEV MIN MKUP'!O:Q,3,0),0)))),0)</f>
        <v>0</v>
      </c>
      <c r="AE1058" s="62" t="str">
        <f t="shared" si="543"/>
        <v/>
      </c>
      <c r="AF1058" s="63" t="str">
        <f t="shared" si="544"/>
        <v/>
      </c>
      <c r="AG1058" s="64" t="str">
        <f t="shared" si="545"/>
        <v/>
      </c>
      <c r="AH1058" s="65" t="str">
        <f t="shared" si="546"/>
        <v/>
      </c>
      <c r="AI1058" s="66" t="str">
        <f>IF(AE:AE="","",IF(R1058="Refreshment Beverage",AK1058*(Rates!J$19/100),ROUND(SUM(AH1058*(Rates!$J$8/100)),4)))</f>
        <v/>
      </c>
      <c r="AJ1058" s="67" t="str">
        <f t="shared" si="547"/>
        <v/>
      </c>
      <c r="AK1058" s="22" t="str">
        <f t="shared" si="548"/>
        <v/>
      </c>
      <c r="AL1058" s="62" t="str">
        <f t="shared" si="549"/>
        <v/>
      </c>
      <c r="AM1058" s="63" t="str">
        <f>IF(AS1058="","",IF(R1058="Refreshment Beverage",ROUND(AS1058*Rates!K$19,4),ROUND(AO1058*(VLOOKUP(VALUE(Q1058),Rates!G$4:L$12,3,0)),4)))</f>
        <v/>
      </c>
      <c r="AN1058" s="68" t="str">
        <f>IF(AS1058="","",IF(R1058="Refreshment Beverage",AS1058*(Rates!J$19/100),MAX(AM1058,AB1058)))</f>
        <v/>
      </c>
      <c r="AO1058" s="69" t="str">
        <f t="shared" si="550"/>
        <v/>
      </c>
      <c r="AP1058" s="69" t="str">
        <f t="shared" si="551"/>
        <v/>
      </c>
      <c r="AQ1058" s="70" t="str">
        <f>IF(AS1058="","",IF(R1058="Refreshment Beverage",ROUND(SUM(VLOOKUP(Q:Q,Rates!G$15:L$19,3,0)*(AS1058-Y1058-Z1058-AA1058)),4),ROUND(SUM(Rates!$K$8*AS1058),4)))</f>
        <v/>
      </c>
      <c r="AR1058" s="66" t="str">
        <f t="shared" si="552"/>
        <v/>
      </c>
      <c r="AS1058" s="22" t="str">
        <f t="shared" si="553"/>
        <v/>
      </c>
      <c r="AT1058" s="62" t="str">
        <f t="shared" si="554"/>
        <v/>
      </c>
      <c r="AU1058" s="63" t="str">
        <f>IF(AX1058="","",IF(R1058="Refreshment Beverage",ROUND((BA1058-Y1058-Z1058-AA1058)*VLOOKUP(VALUE(Q1058),Rates!G$15:L$19,3,0),4),ROUND(AW1058*(VLOOKUP(VALUE(Q1058),Rates!G:L,3,0)),4)))</f>
        <v/>
      </c>
      <c r="AV1058" s="68" t="str">
        <f t="shared" si="555"/>
        <v/>
      </c>
      <c r="AW1058" s="69" t="str">
        <f t="shared" si="556"/>
        <v/>
      </c>
      <c r="AX1058" s="65" t="str">
        <f t="shared" si="557"/>
        <v/>
      </c>
      <c r="AY1058" s="70" t="str">
        <f>IF(AX1058="","",IF(R1058="Refreshment Beverage",ROUND(SUM(AX1058*Rates!K$19),4),ROUND(SUM(AX1058*(Rates!J$8/100)),4)))</f>
        <v/>
      </c>
      <c r="AZ1058" s="67" t="str">
        <f t="shared" si="558"/>
        <v/>
      </c>
      <c r="BA1058" s="22" t="str">
        <f t="shared" si="559"/>
        <v/>
      </c>
      <c r="BD1058" s="171"/>
      <c r="BE1058" s="171"/>
      <c r="BF1058" s="171"/>
      <c r="BG1058" s="171"/>
    </row>
    <row r="1059" spans="11:59" ht="12.75" customHeight="1" x14ac:dyDescent="0.3">
      <c r="K1059" s="42" t="str">
        <f t="shared" si="531"/>
        <v/>
      </c>
      <c r="L1059" s="55" t="str">
        <f t="shared" si="532"/>
        <v/>
      </c>
      <c r="M1059" s="43" t="str">
        <f t="shared" si="533"/>
        <v/>
      </c>
      <c r="N1059" s="56" t="str" cm="1">
        <f t="array" ref="N1059">IFERROR(IF(_xlfn.SINGLE(B:B)="","",IF(R1059="Beer",SUM(LOOKUP(2,1/(Rates!$B$3:$B$5&lt;=W1059)/(Rates!$C$3:$C$5&gt;=W1059),Rates!$D$3:$D$5)*(X1059/100)*W1059),IF(R1059="Refreshment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56" t="str">
        <f t="shared" si="534"/>
        <v/>
      </c>
      <c r="P1059" s="53"/>
      <c r="Q1059" s="14" t="str">
        <f t="shared" si="535"/>
        <v/>
      </c>
      <c r="R1059" s="57" t="str">
        <f t="shared" si="536"/>
        <v/>
      </c>
      <c r="S1059" s="58" t="str">
        <f>IF(B1059="","",IF(R1059="Refreshment Beverage",VLOOKUP(VALUE(Q1059),Rates!G$15:L$19,2,0),VLOOKUP(VALUE(Q1059),Rates!G$4:L$12,2,0)))</f>
        <v/>
      </c>
      <c r="T1059" s="58" t="str">
        <f t="shared" si="537"/>
        <v/>
      </c>
      <c r="U1059" s="58" t="str">
        <f t="shared" si="538"/>
        <v/>
      </c>
      <c r="V1059" s="58" t="str">
        <f t="shared" si="539"/>
        <v/>
      </c>
      <c r="W1059" s="58" t="str">
        <f t="shared" si="540"/>
        <v/>
      </c>
      <c r="X1059" s="59" t="str">
        <f t="shared" si="541"/>
        <v/>
      </c>
      <c r="Y1059" s="60" t="str">
        <f>IF(B:B="","",IF(R1059="Refreshment Beverage",VLOOKUP(Q1059,Rates!G$15:L$19,6,0)*W1059,VLOOKUP(Q1059,Rates!G$4:L$12,6,0)*W1059))</f>
        <v/>
      </c>
      <c r="Z1059" s="60" t="str">
        <f t="shared" si="542"/>
        <v/>
      </c>
      <c r="AA1059" s="60" t="str">
        <f t="shared" si="560"/>
        <v/>
      </c>
      <c r="AB1059" s="61" t="str" cm="1">
        <f t="array" ref="AB1059">IF(_xlfn.SINGLE(B:B)="","",IF(R1059="Refreshment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61" t="str" cm="1">
        <f t="array" ref="AC1059">IF(_xlfn.SINGLE(B:B)="","",IF(R1059="Refreshment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68">
        <f>IFERROR(IF(R1059="Beer","",IF(OR(Q1059=1,Q1059=2,Q1059=3,Q1059=4),VLOOKUP(Q1059,Rates!$A$31:$B$34,2,0)*W1059,IF(V1059=1,VLOOKUP(U1059,'REB BEV MIN MKUP'!B:E,4,0),IF(V1059&gt;1,VLOOKUP(VALUE(W1059),'REB BEV MIN MKUP'!O:Q,3,0),0)))),0)</f>
        <v>0</v>
      </c>
      <c r="AE1059" s="62" t="str">
        <f t="shared" si="543"/>
        <v/>
      </c>
      <c r="AF1059" s="63" t="str">
        <f t="shared" si="544"/>
        <v/>
      </c>
      <c r="AG1059" s="64" t="str">
        <f t="shared" si="545"/>
        <v/>
      </c>
      <c r="AH1059" s="65" t="str">
        <f t="shared" si="546"/>
        <v/>
      </c>
      <c r="AI1059" s="66" t="str">
        <f>IF(AE:AE="","",IF(R1059="Refreshment Beverage",AK1059*(Rates!J$19/100),ROUND(SUM(AH1059*(Rates!$J$8/100)),4)))</f>
        <v/>
      </c>
      <c r="AJ1059" s="67" t="str">
        <f t="shared" si="547"/>
        <v/>
      </c>
      <c r="AK1059" s="22" t="str">
        <f t="shared" si="548"/>
        <v/>
      </c>
      <c r="AL1059" s="62" t="str">
        <f t="shared" si="549"/>
        <v/>
      </c>
      <c r="AM1059" s="63" t="str">
        <f>IF(AS1059="","",IF(R1059="Refreshment Beverage",ROUND(AS1059*Rates!K$19,4),ROUND(AO1059*(VLOOKUP(VALUE(Q1059),Rates!G$4:L$12,3,0)),4)))</f>
        <v/>
      </c>
      <c r="AN1059" s="68" t="str">
        <f>IF(AS1059="","",IF(R1059="Refreshment Beverage",AS1059*(Rates!J$19/100),MAX(AM1059,AB1059)))</f>
        <v/>
      </c>
      <c r="AO1059" s="69" t="str">
        <f t="shared" si="550"/>
        <v/>
      </c>
      <c r="AP1059" s="69" t="str">
        <f t="shared" si="551"/>
        <v/>
      </c>
      <c r="AQ1059" s="70" t="str">
        <f>IF(AS1059="","",IF(R1059="Refreshment Beverage",ROUND(SUM(VLOOKUP(Q:Q,Rates!G$15:L$19,3,0)*(AS1059-Y1059-Z1059-AA1059)),4),ROUND(SUM(Rates!$K$8*AS1059),4)))</f>
        <v/>
      </c>
      <c r="AR1059" s="66" t="str">
        <f t="shared" si="552"/>
        <v/>
      </c>
      <c r="AS1059" s="22" t="str">
        <f t="shared" si="553"/>
        <v/>
      </c>
      <c r="AT1059" s="62" t="str">
        <f t="shared" si="554"/>
        <v/>
      </c>
      <c r="AU1059" s="63" t="str">
        <f>IF(AX1059="","",IF(R1059="Refreshment Beverage",ROUND((BA1059-Y1059-Z1059-AA1059)*VLOOKUP(VALUE(Q1059),Rates!G$15:L$19,3,0),4),ROUND(AW1059*(VLOOKUP(VALUE(Q1059),Rates!G:L,3,0)),4)))</f>
        <v/>
      </c>
      <c r="AV1059" s="68" t="str">
        <f t="shared" si="555"/>
        <v/>
      </c>
      <c r="AW1059" s="69" t="str">
        <f t="shared" si="556"/>
        <v/>
      </c>
      <c r="AX1059" s="65" t="str">
        <f t="shared" si="557"/>
        <v/>
      </c>
      <c r="AY1059" s="70" t="str">
        <f>IF(AX1059="","",IF(R1059="Refreshment Beverage",ROUND(SUM(AX1059*Rates!K$19),4),ROUND(SUM(AX1059*(Rates!J$8/100)),4)))</f>
        <v/>
      </c>
      <c r="AZ1059" s="67" t="str">
        <f t="shared" si="558"/>
        <v/>
      </c>
      <c r="BA1059" s="22" t="str">
        <f t="shared" si="559"/>
        <v/>
      </c>
      <c r="BD1059" s="171"/>
      <c r="BE1059" s="171"/>
      <c r="BF1059" s="171"/>
      <c r="BG1059" s="171"/>
    </row>
    <row r="1060" spans="11:59" ht="12.75" customHeight="1" x14ac:dyDescent="0.3">
      <c r="K1060" s="42" t="str">
        <f t="shared" si="531"/>
        <v/>
      </c>
      <c r="L1060" s="55" t="str">
        <f t="shared" si="532"/>
        <v/>
      </c>
      <c r="M1060" s="43" t="str">
        <f t="shared" si="533"/>
        <v/>
      </c>
      <c r="N1060" s="56" t="str" cm="1">
        <f t="array" ref="N1060">IFERROR(IF(_xlfn.SINGLE(B:B)="","",IF(R1060="Beer",SUM(LOOKUP(2,1/(Rates!$B$3:$B$5&lt;=W1060)/(Rates!$C$3:$C$5&gt;=W1060),Rates!$D$3:$D$5)*(X1060/100)*W1060),IF(R1060="Refreshment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56" t="str">
        <f t="shared" si="534"/>
        <v/>
      </c>
      <c r="P1060" s="53"/>
      <c r="Q1060" s="14" t="str">
        <f t="shared" si="535"/>
        <v/>
      </c>
      <c r="R1060" s="57" t="str">
        <f t="shared" si="536"/>
        <v/>
      </c>
      <c r="S1060" s="58" t="str">
        <f>IF(B1060="","",IF(R1060="Refreshment Beverage",VLOOKUP(VALUE(Q1060),Rates!G$15:L$19,2,0),VLOOKUP(VALUE(Q1060),Rates!G$4:L$12,2,0)))</f>
        <v/>
      </c>
      <c r="T1060" s="58" t="str">
        <f t="shared" si="537"/>
        <v/>
      </c>
      <c r="U1060" s="58" t="str">
        <f t="shared" si="538"/>
        <v/>
      </c>
      <c r="V1060" s="58" t="str">
        <f t="shared" si="539"/>
        <v/>
      </c>
      <c r="W1060" s="58" t="str">
        <f t="shared" si="540"/>
        <v/>
      </c>
      <c r="X1060" s="59" t="str">
        <f t="shared" si="541"/>
        <v/>
      </c>
      <c r="Y1060" s="60" t="str">
        <f>IF(B:B="","",IF(R1060="Refreshment Beverage",VLOOKUP(Q1060,Rates!G$15:L$19,6,0)*W1060,VLOOKUP(Q1060,Rates!G$4:L$12,6,0)*W1060))</f>
        <v/>
      </c>
      <c r="Z1060" s="60" t="str">
        <f t="shared" si="542"/>
        <v/>
      </c>
      <c r="AA1060" s="60" t="str">
        <f t="shared" si="560"/>
        <v/>
      </c>
      <c r="AB1060" s="61" t="str" cm="1">
        <f t="array" ref="AB1060">IF(_xlfn.SINGLE(B:B)="","",IF(R1060="Refreshment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61" t="str" cm="1">
        <f t="array" ref="AC1060">IF(_xlfn.SINGLE(B:B)="","",IF(R1060="Refreshment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68">
        <f>IFERROR(IF(R1060="Beer","",IF(OR(Q1060=1,Q1060=2,Q1060=3,Q1060=4),VLOOKUP(Q1060,Rates!$A$31:$B$34,2,0)*W1060,IF(V1060=1,VLOOKUP(U1060,'REB BEV MIN MKUP'!B:E,4,0),IF(V1060&gt;1,VLOOKUP(VALUE(W1060),'REB BEV MIN MKUP'!O:Q,3,0),0)))),0)</f>
        <v>0</v>
      </c>
      <c r="AE1060" s="62" t="str">
        <f t="shared" si="543"/>
        <v/>
      </c>
      <c r="AF1060" s="63" t="str">
        <f t="shared" si="544"/>
        <v/>
      </c>
      <c r="AG1060" s="64" t="str">
        <f t="shared" si="545"/>
        <v/>
      </c>
      <c r="AH1060" s="65" t="str">
        <f t="shared" si="546"/>
        <v/>
      </c>
      <c r="AI1060" s="66" t="str">
        <f>IF(AE:AE="","",IF(R1060="Refreshment Beverage",AK1060*(Rates!J$19/100),ROUND(SUM(AH1060*(Rates!$J$8/100)),4)))</f>
        <v/>
      </c>
      <c r="AJ1060" s="67" t="str">
        <f t="shared" si="547"/>
        <v/>
      </c>
      <c r="AK1060" s="22" t="str">
        <f t="shared" si="548"/>
        <v/>
      </c>
      <c r="AL1060" s="62" t="str">
        <f t="shared" si="549"/>
        <v/>
      </c>
      <c r="AM1060" s="63" t="str">
        <f>IF(AS1060="","",IF(R1060="Refreshment Beverage",ROUND(AS1060*Rates!K$19,4),ROUND(AO1060*(VLOOKUP(VALUE(Q1060),Rates!G$4:L$12,3,0)),4)))</f>
        <v/>
      </c>
      <c r="AN1060" s="68" t="str">
        <f>IF(AS1060="","",IF(R1060="Refreshment Beverage",AS1060*(Rates!J$19/100),MAX(AM1060,AB1060)))</f>
        <v/>
      </c>
      <c r="AO1060" s="69" t="str">
        <f t="shared" si="550"/>
        <v/>
      </c>
      <c r="AP1060" s="69" t="str">
        <f t="shared" si="551"/>
        <v/>
      </c>
      <c r="AQ1060" s="70" t="str">
        <f>IF(AS1060="","",IF(R1060="Refreshment Beverage",ROUND(SUM(VLOOKUP(Q:Q,Rates!G$15:L$19,3,0)*(AS1060-Y1060-Z1060-AA1060)),4),ROUND(SUM(Rates!$K$8*AS1060),4)))</f>
        <v/>
      </c>
      <c r="AR1060" s="66" t="str">
        <f t="shared" si="552"/>
        <v/>
      </c>
      <c r="AS1060" s="22" t="str">
        <f t="shared" si="553"/>
        <v/>
      </c>
      <c r="AT1060" s="62" t="str">
        <f t="shared" si="554"/>
        <v/>
      </c>
      <c r="AU1060" s="63" t="str">
        <f>IF(AX1060="","",IF(R1060="Refreshment Beverage",ROUND((BA1060-Y1060-Z1060-AA1060)*VLOOKUP(VALUE(Q1060),Rates!G$15:L$19,3,0),4),ROUND(AW1060*(VLOOKUP(VALUE(Q1060),Rates!G:L,3,0)),4)))</f>
        <v/>
      </c>
      <c r="AV1060" s="68" t="str">
        <f t="shared" si="555"/>
        <v/>
      </c>
      <c r="AW1060" s="69" t="str">
        <f t="shared" si="556"/>
        <v/>
      </c>
      <c r="AX1060" s="65" t="str">
        <f t="shared" si="557"/>
        <v/>
      </c>
      <c r="AY1060" s="70" t="str">
        <f>IF(AX1060="","",IF(R1060="Refreshment Beverage",ROUND(SUM(AX1060*Rates!K$19),4),ROUND(SUM(AX1060*(Rates!J$8/100)),4)))</f>
        <v/>
      </c>
      <c r="AZ1060" s="67" t="str">
        <f t="shared" si="558"/>
        <v/>
      </c>
      <c r="BA1060" s="22" t="str">
        <f t="shared" si="559"/>
        <v/>
      </c>
      <c r="BD1060" s="171"/>
      <c r="BE1060" s="171"/>
      <c r="BF1060" s="171"/>
      <c r="BG1060" s="171"/>
    </row>
    <row r="1061" spans="11:59" ht="12.75" customHeight="1" x14ac:dyDescent="0.3">
      <c r="K1061" s="42" t="str">
        <f t="shared" si="531"/>
        <v/>
      </c>
      <c r="L1061" s="55" t="str">
        <f t="shared" si="532"/>
        <v/>
      </c>
      <c r="M1061" s="43" t="str">
        <f t="shared" si="533"/>
        <v/>
      </c>
      <c r="N1061" s="56" t="str" cm="1">
        <f t="array" ref="N1061">IFERROR(IF(_xlfn.SINGLE(B:B)="","",IF(R1061="Beer",SUM(LOOKUP(2,1/(Rates!$B$3:$B$5&lt;=W1061)/(Rates!$C$3:$C$5&gt;=W1061),Rates!$D$3:$D$5)*(X1061/100)*W1061),IF(R1061="Refreshment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56" t="str">
        <f t="shared" si="534"/>
        <v/>
      </c>
      <c r="P1061" s="53"/>
      <c r="Q1061" s="14" t="str">
        <f t="shared" si="535"/>
        <v/>
      </c>
      <c r="R1061" s="57" t="str">
        <f t="shared" si="536"/>
        <v/>
      </c>
      <c r="S1061" s="58" t="str">
        <f>IF(B1061="","",IF(R1061="Refreshment Beverage",VLOOKUP(VALUE(Q1061),Rates!G$15:L$19,2,0),VLOOKUP(VALUE(Q1061),Rates!G$4:L$12,2,0)))</f>
        <v/>
      </c>
      <c r="T1061" s="58" t="str">
        <f t="shared" si="537"/>
        <v/>
      </c>
      <c r="U1061" s="58" t="str">
        <f t="shared" si="538"/>
        <v/>
      </c>
      <c r="V1061" s="58" t="str">
        <f t="shared" si="539"/>
        <v/>
      </c>
      <c r="W1061" s="58" t="str">
        <f t="shared" si="540"/>
        <v/>
      </c>
      <c r="X1061" s="59" t="str">
        <f t="shared" si="541"/>
        <v/>
      </c>
      <c r="Y1061" s="60" t="str">
        <f>IF(B:B="","",IF(R1061="Refreshment Beverage",VLOOKUP(Q1061,Rates!G$15:L$19,6,0)*W1061,VLOOKUP(Q1061,Rates!G$4:L$12,6,0)*W1061))</f>
        <v/>
      </c>
      <c r="Z1061" s="60" t="str">
        <f t="shared" si="542"/>
        <v/>
      </c>
      <c r="AA1061" s="60" t="str">
        <f t="shared" si="560"/>
        <v/>
      </c>
      <c r="AB1061" s="61" t="str" cm="1">
        <f t="array" ref="AB1061">IF(_xlfn.SINGLE(B:B)="","",IF(R1061="Refreshment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61" t="str" cm="1">
        <f t="array" ref="AC1061">IF(_xlfn.SINGLE(B:B)="","",IF(R1061="Refreshment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68">
        <f>IFERROR(IF(R1061="Beer","",IF(OR(Q1061=1,Q1061=2,Q1061=3,Q1061=4),VLOOKUP(Q1061,Rates!$A$31:$B$34,2,0)*W1061,IF(V1061=1,VLOOKUP(U1061,'REB BEV MIN MKUP'!B:E,4,0),IF(V1061&gt;1,VLOOKUP(VALUE(W1061),'REB BEV MIN MKUP'!O:Q,3,0),0)))),0)</f>
        <v>0</v>
      </c>
      <c r="AE1061" s="62" t="str">
        <f t="shared" si="543"/>
        <v/>
      </c>
      <c r="AF1061" s="63" t="str">
        <f t="shared" si="544"/>
        <v/>
      </c>
      <c r="AG1061" s="64" t="str">
        <f t="shared" si="545"/>
        <v/>
      </c>
      <c r="AH1061" s="65" t="str">
        <f t="shared" si="546"/>
        <v/>
      </c>
      <c r="AI1061" s="66" t="str">
        <f>IF(AE:AE="","",IF(R1061="Refreshment Beverage",AK1061*(Rates!J$19/100),ROUND(SUM(AH1061*(Rates!$J$8/100)),4)))</f>
        <v/>
      </c>
      <c r="AJ1061" s="67" t="str">
        <f t="shared" si="547"/>
        <v/>
      </c>
      <c r="AK1061" s="22" t="str">
        <f t="shared" si="548"/>
        <v/>
      </c>
      <c r="AL1061" s="62" t="str">
        <f t="shared" si="549"/>
        <v/>
      </c>
      <c r="AM1061" s="63" t="str">
        <f>IF(AS1061="","",IF(R1061="Refreshment Beverage",ROUND(AS1061*Rates!K$19,4),ROUND(AO1061*(VLOOKUP(VALUE(Q1061),Rates!G$4:L$12,3,0)),4)))</f>
        <v/>
      </c>
      <c r="AN1061" s="68" t="str">
        <f>IF(AS1061="","",IF(R1061="Refreshment Beverage",AS1061*(Rates!J$19/100),MAX(AM1061,AB1061)))</f>
        <v/>
      </c>
      <c r="AO1061" s="69" t="str">
        <f t="shared" si="550"/>
        <v/>
      </c>
      <c r="AP1061" s="69" t="str">
        <f t="shared" si="551"/>
        <v/>
      </c>
      <c r="AQ1061" s="70" t="str">
        <f>IF(AS1061="","",IF(R1061="Refreshment Beverage",ROUND(SUM(VLOOKUP(Q:Q,Rates!G$15:L$19,3,0)*(AS1061-Y1061-Z1061-AA1061)),4),ROUND(SUM(Rates!$K$8*AS1061),4)))</f>
        <v/>
      </c>
      <c r="AR1061" s="66" t="str">
        <f t="shared" si="552"/>
        <v/>
      </c>
      <c r="AS1061" s="22" t="str">
        <f t="shared" si="553"/>
        <v/>
      </c>
      <c r="AT1061" s="62" t="str">
        <f t="shared" si="554"/>
        <v/>
      </c>
      <c r="AU1061" s="63" t="str">
        <f>IF(AX1061="","",IF(R1061="Refreshment Beverage",ROUND((BA1061-Y1061-Z1061-AA1061)*VLOOKUP(VALUE(Q1061),Rates!G$15:L$19,3,0),4),ROUND(AW1061*(VLOOKUP(VALUE(Q1061),Rates!G:L,3,0)),4)))</f>
        <v/>
      </c>
      <c r="AV1061" s="68" t="str">
        <f t="shared" si="555"/>
        <v/>
      </c>
      <c r="AW1061" s="69" t="str">
        <f t="shared" si="556"/>
        <v/>
      </c>
      <c r="AX1061" s="65" t="str">
        <f t="shared" si="557"/>
        <v/>
      </c>
      <c r="AY1061" s="70" t="str">
        <f>IF(AX1061="","",IF(R1061="Refreshment Beverage",ROUND(SUM(AX1061*Rates!K$19),4),ROUND(SUM(AX1061*(Rates!J$8/100)),4)))</f>
        <v/>
      </c>
      <c r="AZ1061" s="67" t="str">
        <f t="shared" si="558"/>
        <v/>
      </c>
      <c r="BA1061" s="22" t="str">
        <f t="shared" si="559"/>
        <v/>
      </c>
      <c r="BD1061" s="171"/>
      <c r="BE1061" s="171"/>
      <c r="BF1061" s="171"/>
      <c r="BG1061" s="171"/>
    </row>
    <row r="1062" spans="11:59" ht="12.75" customHeight="1" x14ac:dyDescent="0.3">
      <c r="K1062" s="42" t="str">
        <f t="shared" si="531"/>
        <v/>
      </c>
      <c r="L1062" s="55" t="str">
        <f t="shared" si="532"/>
        <v/>
      </c>
      <c r="M1062" s="43" t="str">
        <f t="shared" si="533"/>
        <v/>
      </c>
      <c r="N1062" s="56" t="str" cm="1">
        <f t="array" ref="N1062">IFERROR(IF(_xlfn.SINGLE(B:B)="","",IF(R1062="Beer",SUM(LOOKUP(2,1/(Rates!$B$3:$B$5&lt;=W1062)/(Rates!$C$3:$C$5&gt;=W1062),Rates!$D$3:$D$5)*(X1062/100)*W1062),IF(R1062="Refreshment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56" t="str">
        <f t="shared" si="534"/>
        <v/>
      </c>
      <c r="P1062" s="53"/>
      <c r="Q1062" s="14" t="str">
        <f t="shared" si="535"/>
        <v/>
      </c>
      <c r="R1062" s="57" t="str">
        <f t="shared" si="536"/>
        <v/>
      </c>
      <c r="S1062" s="58" t="str">
        <f>IF(B1062="","",IF(R1062="Refreshment Beverage",VLOOKUP(VALUE(Q1062),Rates!G$15:L$19,2,0),VLOOKUP(VALUE(Q1062),Rates!G$4:L$12,2,0)))</f>
        <v/>
      </c>
      <c r="T1062" s="58" t="str">
        <f t="shared" si="537"/>
        <v/>
      </c>
      <c r="U1062" s="58" t="str">
        <f t="shared" si="538"/>
        <v/>
      </c>
      <c r="V1062" s="58" t="str">
        <f t="shared" si="539"/>
        <v/>
      </c>
      <c r="W1062" s="58" t="str">
        <f t="shared" si="540"/>
        <v/>
      </c>
      <c r="X1062" s="59" t="str">
        <f t="shared" si="541"/>
        <v/>
      </c>
      <c r="Y1062" s="60" t="str">
        <f>IF(B:B="","",IF(R1062="Refreshment Beverage",VLOOKUP(Q1062,Rates!G$15:L$19,6,0)*W1062,VLOOKUP(Q1062,Rates!G$4:L$12,6,0)*W1062))</f>
        <v/>
      </c>
      <c r="Z1062" s="60" t="str">
        <f t="shared" si="542"/>
        <v/>
      </c>
      <c r="AA1062" s="60" t="str">
        <f t="shared" si="560"/>
        <v/>
      </c>
      <c r="AB1062" s="61" t="str" cm="1">
        <f t="array" ref="AB1062">IF(_xlfn.SINGLE(B:B)="","",IF(R1062="Refreshment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61" t="str" cm="1">
        <f t="array" ref="AC1062">IF(_xlfn.SINGLE(B:B)="","",IF(R1062="Refreshment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68">
        <f>IFERROR(IF(R1062="Beer","",IF(OR(Q1062=1,Q1062=2,Q1062=3,Q1062=4),VLOOKUP(Q1062,Rates!$A$31:$B$34,2,0)*W1062,IF(V1062=1,VLOOKUP(U1062,'REB BEV MIN MKUP'!B:E,4,0),IF(V1062&gt;1,VLOOKUP(VALUE(W1062),'REB BEV MIN MKUP'!O:Q,3,0),0)))),0)</f>
        <v>0</v>
      </c>
      <c r="AE1062" s="62" t="str">
        <f t="shared" si="543"/>
        <v/>
      </c>
      <c r="AF1062" s="63" t="str">
        <f t="shared" si="544"/>
        <v/>
      </c>
      <c r="AG1062" s="64" t="str">
        <f t="shared" si="545"/>
        <v/>
      </c>
      <c r="AH1062" s="65" t="str">
        <f t="shared" si="546"/>
        <v/>
      </c>
      <c r="AI1062" s="66" t="str">
        <f>IF(AE:AE="","",IF(R1062="Refreshment Beverage",AK1062*(Rates!J$19/100),ROUND(SUM(AH1062*(Rates!$J$8/100)),4)))</f>
        <v/>
      </c>
      <c r="AJ1062" s="67" t="str">
        <f t="shared" si="547"/>
        <v/>
      </c>
      <c r="AK1062" s="22" t="str">
        <f t="shared" si="548"/>
        <v/>
      </c>
      <c r="AL1062" s="62" t="str">
        <f t="shared" si="549"/>
        <v/>
      </c>
      <c r="AM1062" s="63" t="str">
        <f>IF(AS1062="","",IF(R1062="Refreshment Beverage",ROUND(AS1062*Rates!K$19,4),ROUND(AO1062*(VLOOKUP(VALUE(Q1062),Rates!G$4:L$12,3,0)),4)))</f>
        <v/>
      </c>
      <c r="AN1062" s="68" t="str">
        <f>IF(AS1062="","",IF(R1062="Refreshment Beverage",AS1062*(Rates!J$19/100),MAX(AM1062,AB1062)))</f>
        <v/>
      </c>
      <c r="AO1062" s="69" t="str">
        <f t="shared" si="550"/>
        <v/>
      </c>
      <c r="AP1062" s="69" t="str">
        <f t="shared" si="551"/>
        <v/>
      </c>
      <c r="AQ1062" s="70" t="str">
        <f>IF(AS1062="","",IF(R1062="Refreshment Beverage",ROUND(SUM(VLOOKUP(Q:Q,Rates!G$15:L$19,3,0)*(AS1062-Y1062-Z1062-AA1062)),4),ROUND(SUM(Rates!$K$8*AS1062),4)))</f>
        <v/>
      </c>
      <c r="AR1062" s="66" t="str">
        <f t="shared" si="552"/>
        <v/>
      </c>
      <c r="AS1062" s="22" t="str">
        <f t="shared" si="553"/>
        <v/>
      </c>
      <c r="AT1062" s="62" t="str">
        <f t="shared" si="554"/>
        <v/>
      </c>
      <c r="AU1062" s="63" t="str">
        <f>IF(AX1062="","",IF(R1062="Refreshment Beverage",ROUND((BA1062-Y1062-Z1062-AA1062)*VLOOKUP(VALUE(Q1062),Rates!G$15:L$19,3,0),4),ROUND(AW1062*(VLOOKUP(VALUE(Q1062),Rates!G:L,3,0)),4)))</f>
        <v/>
      </c>
      <c r="AV1062" s="68" t="str">
        <f t="shared" si="555"/>
        <v/>
      </c>
      <c r="AW1062" s="69" t="str">
        <f t="shared" si="556"/>
        <v/>
      </c>
      <c r="AX1062" s="65" t="str">
        <f t="shared" si="557"/>
        <v/>
      </c>
      <c r="AY1062" s="70" t="str">
        <f>IF(AX1062="","",IF(R1062="Refreshment Beverage",ROUND(SUM(AX1062*Rates!K$19),4),ROUND(SUM(AX1062*(Rates!J$8/100)),4)))</f>
        <v/>
      </c>
      <c r="AZ1062" s="67" t="str">
        <f t="shared" si="558"/>
        <v/>
      </c>
      <c r="BA1062" s="22" t="str">
        <f t="shared" si="559"/>
        <v/>
      </c>
      <c r="BD1062" s="171"/>
      <c r="BE1062" s="171"/>
      <c r="BF1062" s="171"/>
      <c r="BG1062" s="171"/>
    </row>
    <row r="1063" spans="11:59" ht="12.75" customHeight="1" x14ac:dyDescent="0.3">
      <c r="K1063" s="42" t="str">
        <f t="shared" si="531"/>
        <v/>
      </c>
      <c r="L1063" s="55" t="str">
        <f t="shared" si="532"/>
        <v/>
      </c>
      <c r="M1063" s="43" t="str">
        <f t="shared" si="533"/>
        <v/>
      </c>
      <c r="N1063" s="56" t="str" cm="1">
        <f t="array" ref="N1063">IFERROR(IF(_xlfn.SINGLE(B:B)="","",IF(R1063="Beer",SUM(LOOKUP(2,1/(Rates!$B$3:$B$5&lt;=W1063)/(Rates!$C$3:$C$5&gt;=W1063),Rates!$D$3:$D$5)*(X1063/100)*W1063),IF(R1063="Refreshment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56" t="str">
        <f t="shared" si="534"/>
        <v/>
      </c>
      <c r="P1063" s="53"/>
      <c r="Q1063" s="14" t="str">
        <f t="shared" si="535"/>
        <v/>
      </c>
      <c r="R1063" s="57" t="str">
        <f t="shared" si="536"/>
        <v/>
      </c>
      <c r="S1063" s="58" t="str">
        <f>IF(B1063="","",IF(R1063="Refreshment Beverage",VLOOKUP(VALUE(Q1063),Rates!G$15:L$19,2,0),VLOOKUP(VALUE(Q1063),Rates!G$4:L$12,2,0)))</f>
        <v/>
      </c>
      <c r="T1063" s="58" t="str">
        <f t="shared" si="537"/>
        <v/>
      </c>
      <c r="U1063" s="58" t="str">
        <f t="shared" si="538"/>
        <v/>
      </c>
      <c r="V1063" s="58" t="str">
        <f t="shared" si="539"/>
        <v/>
      </c>
      <c r="W1063" s="58" t="str">
        <f t="shared" si="540"/>
        <v/>
      </c>
      <c r="X1063" s="59" t="str">
        <f t="shared" si="541"/>
        <v/>
      </c>
      <c r="Y1063" s="60" t="str">
        <f>IF(B:B="","",IF(R1063="Refreshment Beverage",VLOOKUP(Q1063,Rates!G$15:L$19,6,0)*W1063,VLOOKUP(Q1063,Rates!G$4:L$12,6,0)*W1063))</f>
        <v/>
      </c>
      <c r="Z1063" s="60" t="str">
        <f t="shared" si="542"/>
        <v/>
      </c>
      <c r="AA1063" s="60" t="str">
        <f t="shared" si="560"/>
        <v/>
      </c>
      <c r="AB1063" s="61" t="str" cm="1">
        <f t="array" ref="AB1063">IF(_xlfn.SINGLE(B:B)="","",IF(R1063="Refreshment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61" t="str" cm="1">
        <f t="array" ref="AC1063">IF(_xlfn.SINGLE(B:B)="","",IF(R1063="Refreshment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68">
        <f>IFERROR(IF(R1063="Beer","",IF(OR(Q1063=1,Q1063=2,Q1063=3,Q1063=4),VLOOKUP(Q1063,Rates!$A$31:$B$34,2,0)*W1063,IF(V1063=1,VLOOKUP(U1063,'REB BEV MIN MKUP'!B:E,4,0),IF(V1063&gt;1,VLOOKUP(VALUE(W1063),'REB BEV MIN MKUP'!O:Q,3,0),0)))),0)</f>
        <v>0</v>
      </c>
      <c r="AE1063" s="62" t="str">
        <f t="shared" si="543"/>
        <v/>
      </c>
      <c r="AF1063" s="63" t="str">
        <f t="shared" si="544"/>
        <v/>
      </c>
      <c r="AG1063" s="64" t="str">
        <f t="shared" si="545"/>
        <v/>
      </c>
      <c r="AH1063" s="65" t="str">
        <f t="shared" si="546"/>
        <v/>
      </c>
      <c r="AI1063" s="66" t="str">
        <f>IF(AE:AE="","",IF(R1063="Refreshment Beverage",AK1063*(Rates!J$19/100),ROUND(SUM(AH1063*(Rates!$J$8/100)),4)))</f>
        <v/>
      </c>
      <c r="AJ1063" s="67" t="str">
        <f t="shared" si="547"/>
        <v/>
      </c>
      <c r="AK1063" s="22" t="str">
        <f t="shared" si="548"/>
        <v/>
      </c>
      <c r="AL1063" s="62" t="str">
        <f t="shared" si="549"/>
        <v/>
      </c>
      <c r="AM1063" s="63" t="str">
        <f>IF(AS1063="","",IF(R1063="Refreshment Beverage",ROUND(AS1063*Rates!K$19,4),ROUND(AO1063*(VLOOKUP(VALUE(Q1063),Rates!G$4:L$12,3,0)),4)))</f>
        <v/>
      </c>
      <c r="AN1063" s="68" t="str">
        <f>IF(AS1063="","",IF(R1063="Refreshment Beverage",AS1063*(Rates!J$19/100),MAX(AM1063,AB1063)))</f>
        <v/>
      </c>
      <c r="AO1063" s="69" t="str">
        <f t="shared" si="550"/>
        <v/>
      </c>
      <c r="AP1063" s="69" t="str">
        <f t="shared" si="551"/>
        <v/>
      </c>
      <c r="AQ1063" s="70" t="str">
        <f>IF(AS1063="","",IF(R1063="Refreshment Beverage",ROUND(SUM(VLOOKUP(Q:Q,Rates!G$15:L$19,3,0)*(AS1063-Y1063-Z1063-AA1063)),4),ROUND(SUM(Rates!$K$8*AS1063),4)))</f>
        <v/>
      </c>
      <c r="AR1063" s="66" t="str">
        <f t="shared" si="552"/>
        <v/>
      </c>
      <c r="AS1063" s="22" t="str">
        <f t="shared" si="553"/>
        <v/>
      </c>
      <c r="AT1063" s="62" t="str">
        <f t="shared" si="554"/>
        <v/>
      </c>
      <c r="AU1063" s="63" t="str">
        <f>IF(AX1063="","",IF(R1063="Refreshment Beverage",ROUND((BA1063-Y1063-Z1063-AA1063)*VLOOKUP(VALUE(Q1063),Rates!G$15:L$19,3,0),4),ROUND(AW1063*(VLOOKUP(VALUE(Q1063),Rates!G:L,3,0)),4)))</f>
        <v/>
      </c>
      <c r="AV1063" s="68" t="str">
        <f t="shared" si="555"/>
        <v/>
      </c>
      <c r="AW1063" s="69" t="str">
        <f t="shared" si="556"/>
        <v/>
      </c>
      <c r="AX1063" s="65" t="str">
        <f t="shared" si="557"/>
        <v/>
      </c>
      <c r="AY1063" s="70" t="str">
        <f>IF(AX1063="","",IF(R1063="Refreshment Beverage",ROUND(SUM(AX1063*Rates!K$19),4),ROUND(SUM(AX1063*(Rates!J$8/100)),4)))</f>
        <v/>
      </c>
      <c r="AZ1063" s="67" t="str">
        <f t="shared" si="558"/>
        <v/>
      </c>
      <c r="BA1063" s="22" t="str">
        <f t="shared" si="559"/>
        <v/>
      </c>
      <c r="BD1063" s="171"/>
      <c r="BE1063" s="171"/>
      <c r="BF1063" s="171"/>
      <c r="BG1063" s="171"/>
    </row>
    <row r="1064" spans="11:59" ht="12.75" customHeight="1" x14ac:dyDescent="0.3">
      <c r="K1064" s="42" t="str">
        <f t="shared" ref="K1064:K1127" si="561">IFERROR(IF(B:B="","",IF(OR(C1064="",E1064="",F1064="",G1064="",H1064="",I1064="",J1064=""),"",ROUND(IF(J1064="Gross Price to Brewers",AE1064,IF(J1064="Retail Price",AL1064,IF(J1064="Licensee Retail",AT1064,""))),2))),"")</f>
        <v/>
      </c>
      <c r="L1064" s="55" t="str">
        <f t="shared" ref="L1064:L1127" si="562">IFERROR(IF(B:B="","",IF(OR(C1064="",E1064="",F1064="",G1064="",H1064="",I1064="",J1064=""),"",ROUND(IF(J1064="Gross Price to Brewers",AH1064,IF(J1064="Retail Price",AP1064,IF(J1064="Licensee Retail",AX1064,""))),2))),"")</f>
        <v/>
      </c>
      <c r="M1064" s="43" t="str">
        <f t="shared" ref="M1064:M1127" si="563">IFERROR(IF(B:B="","",IF(OR(C1064="",E1064="",F1064="",G1064="",H1064="",I1064="",J1064=""),"",ROUND(IF(J1064="Gross Price to Brewers",AK1064,IF(J1064="Retail Price",AS1064,IF(J1064="Licensee Retail",BA1064,""))),2))),"")</f>
        <v/>
      </c>
      <c r="N1064" s="56" t="str" cm="1">
        <f t="array" ref="N1064">IFERROR(IF(_xlfn.SINGLE(B:B)="","",IF(R1064="Beer",SUM(LOOKUP(2,1/(Rates!$B$3:$B$5&lt;=W1064)/(Rates!$C$3:$C$5&gt;=W1064),Rates!$D$3:$D$5)*(X1064/100)*W1064),IF(R1064="Refreshment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56" t="str">
        <f t="shared" ref="O1064:O1127" si="564">IF(B:B="","",IF(M1064&gt;N1064,"YES","NO"))</f>
        <v/>
      </c>
      <c r="P1064" s="53"/>
      <c r="Q1064" s="14" t="str">
        <f t="shared" ref="Q1064:Q1127" si="565">IF(B1064="","",IF(OR(D1064="",D1064=0),0,D1064))</f>
        <v/>
      </c>
      <c r="R1064" s="57" t="str">
        <f t="shared" ref="R1064:R1127" si="566">IF(C1064="","",IF(C1064="Beer","Beer",IF(C1064="Malt-Based Cooler","Refreshment Beverage")))</f>
        <v/>
      </c>
      <c r="S1064" s="58" t="str">
        <f>IF(B1064="","",IF(R1064="Refreshment Beverage",VLOOKUP(VALUE(Q1064),Rates!G$15:L$19,2,0),VLOOKUP(VALUE(Q1064),Rates!G$4:L$12,2,0)))</f>
        <v/>
      </c>
      <c r="T1064" s="58" t="str">
        <f t="shared" ref="T1064:T1127" si="567">IF(B1064="","",G1064)</f>
        <v/>
      </c>
      <c r="U1064" s="58" t="str">
        <f t="shared" ref="U1064:U1127" si="568">IF(B:B="","",SUM(W1064/V1064))</f>
        <v/>
      </c>
      <c r="V1064" s="58" t="str">
        <f t="shared" ref="V1064:V1127" si="569">IF(B1064="","",F1064)</f>
        <v/>
      </c>
      <c r="W1064" s="58" t="str">
        <f t="shared" ref="W1064:W1127" si="570">IF(B1064="","",E1064*F1064)</f>
        <v/>
      </c>
      <c r="X1064" s="59" t="str">
        <f t="shared" ref="X1064:X1127" si="571">IF(B1064="","",H1064)</f>
        <v/>
      </c>
      <c r="Y1064" s="60" t="str">
        <f>IF(B:B="","",IF(R1064="Refreshment Beverage",VLOOKUP(Q1064,Rates!G$15:L$19,6,0)*W1064,VLOOKUP(Q1064,Rates!G$4:L$12,6,0)*W1064))</f>
        <v/>
      </c>
      <c r="Z1064" s="60" t="str">
        <f t="shared" ref="Z1064:Z1127" si="572">IF(B:B="","",IF(R1064="Refreshment Beverage",0,IF(T1064="Keg",0,ROUND(0.34/12*V1064,2))))</f>
        <v/>
      </c>
      <c r="AA1064" s="60" t="str">
        <f t="shared" si="560"/>
        <v/>
      </c>
      <c r="AB1064" s="61" t="str" cm="1">
        <f t="array" ref="AB1064">IF(_xlfn.SINGLE(B:B)="","",IF(R1064="Refreshment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61" t="str" cm="1">
        <f t="array" ref="AC1064">IF(_xlfn.SINGLE(B:B)="","",IF(R1064="Refreshment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68">
        <f>IFERROR(IF(R1064="Beer","",IF(OR(Q1064=1,Q1064=2,Q1064=3,Q1064=4),VLOOKUP(Q1064,Rates!$A$31:$B$34,2,0)*W1064,IF(V1064=1,VLOOKUP(U1064,'REB BEV MIN MKUP'!B:E,4,0),IF(V1064&gt;1,VLOOKUP(VALUE(W1064),'REB BEV MIN MKUP'!O:Q,3,0),0)))),0)</f>
        <v>0</v>
      </c>
      <c r="AE1064" s="62" t="str">
        <f t="shared" ref="AE1064:AE1127" si="573">IF(J1064="Gross Price to Brewers",I1064,"")</f>
        <v/>
      </c>
      <c r="AF1064" s="63" t="str">
        <f t="shared" ref="AF1064:AF1127" si="574">IF(AE:AE="","",ROUND(SUM(AE1064*(S1064/100)),4))</f>
        <v/>
      </c>
      <c r="AG1064" s="64" t="str">
        <f t="shared" ref="AG1064:AG1127" si="575">IF(AE:AE="","",IF(R1064="Refreshment Beverage",MAX(AF1064,AD1064),MAX(AB1064,AF1064)))</f>
        <v/>
      </c>
      <c r="AH1064" s="65" t="str">
        <f t="shared" ref="AH1064:AH1127" si="576">IF(AE:AE="","",IF(R1064="Refreshment Beverage",AK1064-AJ1064,SUM(Y1064:AA1064)+AE1064+AG1064))</f>
        <v/>
      </c>
      <c r="AI1064" s="66" t="str">
        <f>IF(AE:AE="","",IF(R1064="Refreshment Beverage",AK1064*(Rates!J$19/100),ROUND(SUM(AH1064*(Rates!$J$8/100)),4)))</f>
        <v/>
      </c>
      <c r="AJ1064" s="67" t="str">
        <f t="shared" ref="AJ1064:AJ1127" si="577">IF(AE:AE="","",IF(R1064="Refreshment Beverage",AI1064,MAX(AC1064,AI1064)))</f>
        <v/>
      </c>
      <c r="AK1064" s="22" t="str">
        <f t="shared" ref="AK1064:AK1127" si="578">IF(AE:AE="","",IF(R1064="Refreshment Beverage",SUM(AE1064+Y1064+Z1064+AA1064+AG1064),SUM(AH1064+AJ1064)))</f>
        <v/>
      </c>
      <c r="AL1064" s="62" t="str">
        <f t="shared" ref="AL1064:AL1127" si="579">IF(AS1064="","",IF(R1064="Refreshment Beverage",ROUND(SUM(AS1064-AR1064-AA1064-Z1064-Y1064),2),ROUND(SUM(AS1064-AR1064-AN1064-Y1064-Z1064-AA1064),2)))</f>
        <v/>
      </c>
      <c r="AM1064" s="63" t="str">
        <f>IF(AS1064="","",IF(R1064="Refreshment Beverage",ROUND(AS1064*Rates!K$19,4),ROUND(AO1064*(VLOOKUP(VALUE(Q1064),Rates!G$4:L$12,3,0)),4)))</f>
        <v/>
      </c>
      <c r="AN1064" s="68" t="str">
        <f>IF(AS1064="","",IF(R1064="Refreshment Beverage",AS1064*(Rates!J$19/100),MAX(AM1064,AB1064)))</f>
        <v/>
      </c>
      <c r="AO1064" s="69" t="str">
        <f t="shared" ref="AO1064:AO1127" si="580">IF(AS1064="","",ROUND(SUM(AS1064-AR1064-Y1064-Z1064-AA1064),4))</f>
        <v/>
      </c>
      <c r="AP1064" s="69" t="str">
        <f t="shared" ref="AP1064:AP1127" si="581">IF(AS1064="","",IF(R1064="Refreshment Beverage",ROUND(AS1064-AN1064,2),ROUND(SUM(AS1064-AR1064),2)))</f>
        <v/>
      </c>
      <c r="AQ1064" s="70" t="str">
        <f>IF(AS1064="","",IF(R1064="Refreshment Beverage",ROUND(SUM(VLOOKUP(Q:Q,Rates!G$15:L$19,3,0)*(AS1064-Y1064-Z1064-AA1064)),4),ROUND(SUM(Rates!$K$8*AS1064),4)))</f>
        <v/>
      </c>
      <c r="AR1064" s="66" t="str">
        <f t="shared" ref="AR1064:AR1127" si="582">IF(AS1064="","",IF(R1064="Refreshment Beverage",MAX(AD1064,AQ1064),MAX(AQ1064,AC1064)))</f>
        <v/>
      </c>
      <c r="AS1064" s="22" t="str">
        <f t="shared" ref="AS1064:AS1127" si="583">IF(J1064="Retail Price",SUM(I1064+0.004),"")</f>
        <v/>
      </c>
      <c r="AT1064" s="62" t="str">
        <f t="shared" ref="AT1064:AT1127" si="584">IF(AX1064="","",IF(R1064="Refreshment Beverage",SUM(BA1064-AV1064-Y1064-Z1064-AA1064),SUM(AX1064-AV1064-Y1064-Z1064-AA1064)))</f>
        <v/>
      </c>
      <c r="AU1064" s="63" t="str">
        <f>IF(AX1064="","",IF(R1064="Refreshment Beverage",ROUND((BA1064-Y1064-Z1064-AA1064)*VLOOKUP(VALUE(Q1064),Rates!G$15:L$19,3,0),4),ROUND(AW1064*(VLOOKUP(VALUE(Q1064),Rates!G:L,3,0)),4)))</f>
        <v/>
      </c>
      <c r="AV1064" s="68" t="str">
        <f t="shared" ref="AV1064:AV1127" si="585">IF(AX1064="","",IF(R1064="Refreshment Beverage",MAX(AU1064,AD1064),MAX(AB1064,AU1064)))</f>
        <v/>
      </c>
      <c r="AW1064" s="69" t="str">
        <f t="shared" ref="AW1064:AW1127" si="586">IF(AX1064="","",IF(R1064="Refreshment Beverage",SUM(BA1064-AV1064-Y1064-Z1064-AA1064),ROUND(SUM(BA1064-AZ1064-Y1064-Z1064-AA1064),4)))</f>
        <v/>
      </c>
      <c r="AX1064" s="65" t="str">
        <f t="shared" ref="AX1064:AX1127" si="587">IF(J1064="Licensee Retail",I1064,"")</f>
        <v/>
      </c>
      <c r="AY1064" s="70" t="str">
        <f>IF(AX1064="","",IF(R1064="Refreshment Beverage",ROUND(SUM(AX1064*Rates!K$19),4),ROUND(SUM(AX1064*(Rates!J$8/100)),4)))</f>
        <v/>
      </c>
      <c r="AZ1064" s="67" t="str">
        <f t="shared" ref="AZ1064:AZ1127" si="588">IF(AX1064="","",MAX($AC1064,AY1064))</f>
        <v/>
      </c>
      <c r="BA1064" s="22" t="str">
        <f t="shared" ref="BA1064:BA1127" si="589">IF(AX1064="","",SUM(AX1064+AZ1064))</f>
        <v/>
      </c>
      <c r="BD1064" s="171"/>
      <c r="BE1064" s="171"/>
      <c r="BF1064" s="171"/>
      <c r="BG1064" s="171"/>
    </row>
    <row r="1065" spans="11:59" ht="12.75" customHeight="1" x14ac:dyDescent="0.3">
      <c r="K1065" s="42" t="str">
        <f t="shared" si="561"/>
        <v/>
      </c>
      <c r="L1065" s="55" t="str">
        <f t="shared" si="562"/>
        <v/>
      </c>
      <c r="M1065" s="43" t="str">
        <f t="shared" si="563"/>
        <v/>
      </c>
      <c r="N1065" s="56" t="str" cm="1">
        <f t="array" ref="N1065">IFERROR(IF(_xlfn.SINGLE(B:B)="","",IF(R1065="Beer",SUM(LOOKUP(2,1/(Rates!$B$3:$B$5&lt;=W1065)/(Rates!$C$3:$C$5&gt;=W1065),Rates!$D$3:$D$5)*(X1065/100)*W1065),IF(R1065="Refreshment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56" t="str">
        <f t="shared" si="564"/>
        <v/>
      </c>
      <c r="P1065" s="53"/>
      <c r="Q1065" s="14" t="str">
        <f t="shared" si="565"/>
        <v/>
      </c>
      <c r="R1065" s="57" t="str">
        <f t="shared" si="566"/>
        <v/>
      </c>
      <c r="S1065" s="58" t="str">
        <f>IF(B1065="","",IF(R1065="Refreshment Beverage",VLOOKUP(VALUE(Q1065),Rates!G$15:L$19,2,0),VLOOKUP(VALUE(Q1065),Rates!G$4:L$12,2,0)))</f>
        <v/>
      </c>
      <c r="T1065" s="58" t="str">
        <f t="shared" si="567"/>
        <v/>
      </c>
      <c r="U1065" s="58" t="str">
        <f t="shared" si="568"/>
        <v/>
      </c>
      <c r="V1065" s="58" t="str">
        <f t="shared" si="569"/>
        <v/>
      </c>
      <c r="W1065" s="58" t="str">
        <f t="shared" si="570"/>
        <v/>
      </c>
      <c r="X1065" s="59" t="str">
        <f t="shared" si="571"/>
        <v/>
      </c>
      <c r="Y1065" s="60" t="str">
        <f>IF(B:B="","",IF(R1065="Refreshment Beverage",VLOOKUP(Q1065,Rates!G$15:L$19,6,0)*W1065,VLOOKUP(Q1065,Rates!G$4:L$12,6,0)*W1065))</f>
        <v/>
      </c>
      <c r="Z1065" s="60" t="str">
        <f t="shared" si="572"/>
        <v/>
      </c>
      <c r="AA1065" s="60" t="str">
        <f t="shared" si="560"/>
        <v/>
      </c>
      <c r="AB1065" s="61" t="str" cm="1">
        <f t="array" ref="AB1065">IF(_xlfn.SINGLE(B:B)="","",IF(R1065="Refreshment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61" t="str" cm="1">
        <f t="array" ref="AC1065">IF(_xlfn.SINGLE(B:B)="","",IF(R1065="Refreshment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68">
        <f>IFERROR(IF(R1065="Beer","",IF(OR(Q1065=1,Q1065=2,Q1065=3,Q1065=4),VLOOKUP(Q1065,Rates!$A$31:$B$34,2,0)*W1065,IF(V1065=1,VLOOKUP(U1065,'REB BEV MIN MKUP'!B:E,4,0),IF(V1065&gt;1,VLOOKUP(VALUE(W1065),'REB BEV MIN MKUP'!O:Q,3,0),0)))),0)</f>
        <v>0</v>
      </c>
      <c r="AE1065" s="62" t="str">
        <f t="shared" si="573"/>
        <v/>
      </c>
      <c r="AF1065" s="63" t="str">
        <f t="shared" si="574"/>
        <v/>
      </c>
      <c r="AG1065" s="64" t="str">
        <f t="shared" si="575"/>
        <v/>
      </c>
      <c r="AH1065" s="65" t="str">
        <f t="shared" si="576"/>
        <v/>
      </c>
      <c r="AI1065" s="66" t="str">
        <f>IF(AE:AE="","",IF(R1065="Refreshment Beverage",AK1065*(Rates!J$19/100),ROUND(SUM(AH1065*(Rates!$J$8/100)),4)))</f>
        <v/>
      </c>
      <c r="AJ1065" s="67" t="str">
        <f t="shared" si="577"/>
        <v/>
      </c>
      <c r="AK1065" s="22" t="str">
        <f t="shared" si="578"/>
        <v/>
      </c>
      <c r="AL1065" s="62" t="str">
        <f t="shared" si="579"/>
        <v/>
      </c>
      <c r="AM1065" s="63" t="str">
        <f>IF(AS1065="","",IF(R1065="Refreshment Beverage",ROUND(AS1065*Rates!K$19,4),ROUND(AO1065*(VLOOKUP(VALUE(Q1065),Rates!G$4:L$12,3,0)),4)))</f>
        <v/>
      </c>
      <c r="AN1065" s="68" t="str">
        <f>IF(AS1065="","",IF(R1065="Refreshment Beverage",AS1065*(Rates!J$19/100),MAX(AM1065,AB1065)))</f>
        <v/>
      </c>
      <c r="AO1065" s="69" t="str">
        <f t="shared" si="580"/>
        <v/>
      </c>
      <c r="AP1065" s="69" t="str">
        <f t="shared" si="581"/>
        <v/>
      </c>
      <c r="AQ1065" s="70" t="str">
        <f>IF(AS1065="","",IF(R1065="Refreshment Beverage",ROUND(SUM(VLOOKUP(Q:Q,Rates!G$15:L$19,3,0)*(AS1065-Y1065-Z1065-AA1065)),4),ROUND(SUM(Rates!$K$8*AS1065),4)))</f>
        <v/>
      </c>
      <c r="AR1065" s="66" t="str">
        <f t="shared" si="582"/>
        <v/>
      </c>
      <c r="AS1065" s="22" t="str">
        <f t="shared" si="583"/>
        <v/>
      </c>
      <c r="AT1065" s="62" t="str">
        <f t="shared" si="584"/>
        <v/>
      </c>
      <c r="AU1065" s="63" t="str">
        <f>IF(AX1065="","",IF(R1065="Refreshment Beverage",ROUND((BA1065-Y1065-Z1065-AA1065)*VLOOKUP(VALUE(Q1065),Rates!G$15:L$19,3,0),4),ROUND(AW1065*(VLOOKUP(VALUE(Q1065),Rates!G:L,3,0)),4)))</f>
        <v/>
      </c>
      <c r="AV1065" s="68" t="str">
        <f t="shared" si="585"/>
        <v/>
      </c>
      <c r="AW1065" s="69" t="str">
        <f t="shared" si="586"/>
        <v/>
      </c>
      <c r="AX1065" s="65" t="str">
        <f t="shared" si="587"/>
        <v/>
      </c>
      <c r="AY1065" s="70" t="str">
        <f>IF(AX1065="","",IF(R1065="Refreshment Beverage",ROUND(SUM(AX1065*Rates!K$19),4),ROUND(SUM(AX1065*(Rates!J$8/100)),4)))</f>
        <v/>
      </c>
      <c r="AZ1065" s="67" t="str">
        <f t="shared" si="588"/>
        <v/>
      </c>
      <c r="BA1065" s="22" t="str">
        <f t="shared" si="589"/>
        <v/>
      </c>
      <c r="BD1065" s="171"/>
      <c r="BE1065" s="171"/>
      <c r="BF1065" s="171"/>
      <c r="BG1065" s="171"/>
    </row>
    <row r="1066" spans="11:59" ht="12.75" customHeight="1" x14ac:dyDescent="0.3">
      <c r="K1066" s="42" t="str">
        <f t="shared" si="561"/>
        <v/>
      </c>
      <c r="L1066" s="55" t="str">
        <f t="shared" si="562"/>
        <v/>
      </c>
      <c r="M1066" s="43" t="str">
        <f t="shared" si="563"/>
        <v/>
      </c>
      <c r="N1066" s="56" t="str" cm="1">
        <f t="array" ref="N1066">IFERROR(IF(_xlfn.SINGLE(B:B)="","",IF(R1066="Beer",SUM(LOOKUP(2,1/(Rates!$B$3:$B$5&lt;=W1066)/(Rates!$C$3:$C$5&gt;=W1066),Rates!$D$3:$D$5)*(X1066/100)*W1066),IF(R1066="Refreshment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56" t="str">
        <f t="shared" si="564"/>
        <v/>
      </c>
      <c r="P1066" s="53"/>
      <c r="Q1066" s="14" t="str">
        <f t="shared" si="565"/>
        <v/>
      </c>
      <c r="R1066" s="57" t="str">
        <f t="shared" si="566"/>
        <v/>
      </c>
      <c r="S1066" s="58" t="str">
        <f>IF(B1066="","",IF(R1066="Refreshment Beverage",VLOOKUP(VALUE(Q1066),Rates!G$15:L$19,2,0),VLOOKUP(VALUE(Q1066),Rates!G$4:L$12,2,0)))</f>
        <v/>
      </c>
      <c r="T1066" s="58" t="str">
        <f t="shared" si="567"/>
        <v/>
      </c>
      <c r="U1066" s="58" t="str">
        <f t="shared" si="568"/>
        <v/>
      </c>
      <c r="V1066" s="58" t="str">
        <f t="shared" si="569"/>
        <v/>
      </c>
      <c r="W1066" s="58" t="str">
        <f t="shared" si="570"/>
        <v/>
      </c>
      <c r="X1066" s="59" t="str">
        <f t="shared" si="571"/>
        <v/>
      </c>
      <c r="Y1066" s="60" t="str">
        <f>IF(B:B="","",IF(R1066="Refreshment Beverage",VLOOKUP(Q1066,Rates!G$15:L$19,6,0)*W1066,VLOOKUP(Q1066,Rates!G$4:L$12,6,0)*W1066))</f>
        <v/>
      </c>
      <c r="Z1066" s="60" t="str">
        <f t="shared" si="572"/>
        <v/>
      </c>
      <c r="AA1066" s="60" t="str">
        <f t="shared" si="560"/>
        <v/>
      </c>
      <c r="AB1066" s="61" t="str" cm="1">
        <f t="array" ref="AB1066">IF(_xlfn.SINGLE(B:B)="","",IF(R1066="Refreshment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61" t="str" cm="1">
        <f t="array" ref="AC1066">IF(_xlfn.SINGLE(B:B)="","",IF(R1066="Refreshment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68">
        <f>IFERROR(IF(R1066="Beer","",IF(OR(Q1066=1,Q1066=2,Q1066=3,Q1066=4),VLOOKUP(Q1066,Rates!$A$31:$B$34,2,0)*W1066,IF(V1066=1,VLOOKUP(U1066,'REB BEV MIN MKUP'!B:E,4,0),IF(V1066&gt;1,VLOOKUP(VALUE(W1066),'REB BEV MIN MKUP'!O:Q,3,0),0)))),0)</f>
        <v>0</v>
      </c>
      <c r="AE1066" s="62" t="str">
        <f t="shared" si="573"/>
        <v/>
      </c>
      <c r="AF1066" s="63" t="str">
        <f t="shared" si="574"/>
        <v/>
      </c>
      <c r="AG1066" s="64" t="str">
        <f t="shared" si="575"/>
        <v/>
      </c>
      <c r="AH1066" s="65" t="str">
        <f t="shared" si="576"/>
        <v/>
      </c>
      <c r="AI1066" s="66" t="str">
        <f>IF(AE:AE="","",IF(R1066="Refreshment Beverage",AK1066*(Rates!J$19/100),ROUND(SUM(AH1066*(Rates!$J$8/100)),4)))</f>
        <v/>
      </c>
      <c r="AJ1066" s="67" t="str">
        <f t="shared" si="577"/>
        <v/>
      </c>
      <c r="AK1066" s="22" t="str">
        <f t="shared" si="578"/>
        <v/>
      </c>
      <c r="AL1066" s="62" t="str">
        <f t="shared" si="579"/>
        <v/>
      </c>
      <c r="AM1066" s="63" t="str">
        <f>IF(AS1066="","",IF(R1066="Refreshment Beverage",ROUND(AS1066*Rates!K$19,4),ROUND(AO1066*(VLOOKUP(VALUE(Q1066),Rates!G$4:L$12,3,0)),4)))</f>
        <v/>
      </c>
      <c r="AN1066" s="68" t="str">
        <f>IF(AS1066="","",IF(R1066="Refreshment Beverage",AS1066*(Rates!J$19/100),MAX(AM1066,AB1066)))</f>
        <v/>
      </c>
      <c r="AO1066" s="69" t="str">
        <f t="shared" si="580"/>
        <v/>
      </c>
      <c r="AP1066" s="69" t="str">
        <f t="shared" si="581"/>
        <v/>
      </c>
      <c r="AQ1066" s="70" t="str">
        <f>IF(AS1066="","",IF(R1066="Refreshment Beverage",ROUND(SUM(VLOOKUP(Q:Q,Rates!G$15:L$19,3,0)*(AS1066-Y1066-Z1066-AA1066)),4),ROUND(SUM(Rates!$K$8*AS1066),4)))</f>
        <v/>
      </c>
      <c r="AR1066" s="66" t="str">
        <f t="shared" si="582"/>
        <v/>
      </c>
      <c r="AS1066" s="22" t="str">
        <f t="shared" si="583"/>
        <v/>
      </c>
      <c r="AT1066" s="62" t="str">
        <f t="shared" si="584"/>
        <v/>
      </c>
      <c r="AU1066" s="63" t="str">
        <f>IF(AX1066="","",IF(R1066="Refreshment Beverage",ROUND((BA1066-Y1066-Z1066-AA1066)*VLOOKUP(VALUE(Q1066),Rates!G$15:L$19,3,0),4),ROUND(AW1066*(VLOOKUP(VALUE(Q1066),Rates!G:L,3,0)),4)))</f>
        <v/>
      </c>
      <c r="AV1066" s="68" t="str">
        <f t="shared" si="585"/>
        <v/>
      </c>
      <c r="AW1066" s="69" t="str">
        <f t="shared" si="586"/>
        <v/>
      </c>
      <c r="AX1066" s="65" t="str">
        <f t="shared" si="587"/>
        <v/>
      </c>
      <c r="AY1066" s="70" t="str">
        <f>IF(AX1066="","",IF(R1066="Refreshment Beverage",ROUND(SUM(AX1066*Rates!K$19),4),ROUND(SUM(AX1066*(Rates!J$8/100)),4)))</f>
        <v/>
      </c>
      <c r="AZ1066" s="67" t="str">
        <f t="shared" si="588"/>
        <v/>
      </c>
      <c r="BA1066" s="22" t="str">
        <f t="shared" si="589"/>
        <v/>
      </c>
      <c r="BD1066" s="171"/>
      <c r="BE1066" s="171"/>
      <c r="BF1066" s="171"/>
      <c r="BG1066" s="171"/>
    </row>
    <row r="1067" spans="11:59" ht="12.75" customHeight="1" x14ac:dyDescent="0.3">
      <c r="K1067" s="42" t="str">
        <f t="shared" si="561"/>
        <v/>
      </c>
      <c r="L1067" s="55" t="str">
        <f t="shared" si="562"/>
        <v/>
      </c>
      <c r="M1067" s="43" t="str">
        <f t="shared" si="563"/>
        <v/>
      </c>
      <c r="N1067" s="56" t="str" cm="1">
        <f t="array" ref="N1067">IFERROR(IF(_xlfn.SINGLE(B:B)="","",IF(R1067="Beer",SUM(LOOKUP(2,1/(Rates!$B$3:$B$5&lt;=W1067)/(Rates!$C$3:$C$5&gt;=W1067),Rates!$D$3:$D$5)*(X1067/100)*W1067),IF(R1067="Refreshment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56" t="str">
        <f t="shared" si="564"/>
        <v/>
      </c>
      <c r="P1067" s="53"/>
      <c r="Q1067" s="14" t="str">
        <f t="shared" si="565"/>
        <v/>
      </c>
      <c r="R1067" s="57" t="str">
        <f t="shared" si="566"/>
        <v/>
      </c>
      <c r="S1067" s="58" t="str">
        <f>IF(B1067="","",IF(R1067="Refreshment Beverage",VLOOKUP(VALUE(Q1067),Rates!G$15:L$19,2,0),VLOOKUP(VALUE(Q1067),Rates!G$4:L$12,2,0)))</f>
        <v/>
      </c>
      <c r="T1067" s="58" t="str">
        <f t="shared" si="567"/>
        <v/>
      </c>
      <c r="U1067" s="58" t="str">
        <f t="shared" si="568"/>
        <v/>
      </c>
      <c r="V1067" s="58" t="str">
        <f t="shared" si="569"/>
        <v/>
      </c>
      <c r="W1067" s="58" t="str">
        <f t="shared" si="570"/>
        <v/>
      </c>
      <c r="X1067" s="59" t="str">
        <f t="shared" si="571"/>
        <v/>
      </c>
      <c r="Y1067" s="60" t="str">
        <f>IF(B:B="","",IF(R1067="Refreshment Beverage",VLOOKUP(Q1067,Rates!G$15:L$19,6,0)*W1067,VLOOKUP(Q1067,Rates!G$4:L$12,6,0)*W1067))</f>
        <v/>
      </c>
      <c r="Z1067" s="60" t="str">
        <f t="shared" si="572"/>
        <v/>
      </c>
      <c r="AA1067" s="60" t="str">
        <f t="shared" si="560"/>
        <v/>
      </c>
      <c r="AB1067" s="61" t="str" cm="1">
        <f t="array" ref="AB1067">IF(_xlfn.SINGLE(B:B)="","",IF(R1067="Refreshment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61" t="str" cm="1">
        <f t="array" ref="AC1067">IF(_xlfn.SINGLE(B:B)="","",IF(R1067="Refreshment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68">
        <f>IFERROR(IF(R1067="Beer","",IF(OR(Q1067=1,Q1067=2,Q1067=3,Q1067=4),VLOOKUP(Q1067,Rates!$A$31:$B$34,2,0)*W1067,IF(V1067=1,VLOOKUP(U1067,'REB BEV MIN MKUP'!B:E,4,0),IF(V1067&gt;1,VLOOKUP(VALUE(W1067),'REB BEV MIN MKUP'!O:Q,3,0),0)))),0)</f>
        <v>0</v>
      </c>
      <c r="AE1067" s="62" t="str">
        <f t="shared" si="573"/>
        <v/>
      </c>
      <c r="AF1067" s="63" t="str">
        <f t="shared" si="574"/>
        <v/>
      </c>
      <c r="AG1067" s="64" t="str">
        <f t="shared" si="575"/>
        <v/>
      </c>
      <c r="AH1067" s="65" t="str">
        <f t="shared" si="576"/>
        <v/>
      </c>
      <c r="AI1067" s="66" t="str">
        <f>IF(AE:AE="","",IF(R1067="Refreshment Beverage",AK1067*(Rates!J$19/100),ROUND(SUM(AH1067*(Rates!$J$8/100)),4)))</f>
        <v/>
      </c>
      <c r="AJ1067" s="67" t="str">
        <f t="shared" si="577"/>
        <v/>
      </c>
      <c r="AK1067" s="22" t="str">
        <f t="shared" si="578"/>
        <v/>
      </c>
      <c r="AL1067" s="62" t="str">
        <f t="shared" si="579"/>
        <v/>
      </c>
      <c r="AM1067" s="63" t="str">
        <f>IF(AS1067="","",IF(R1067="Refreshment Beverage",ROUND(AS1067*Rates!K$19,4),ROUND(AO1067*(VLOOKUP(VALUE(Q1067),Rates!G$4:L$12,3,0)),4)))</f>
        <v/>
      </c>
      <c r="AN1067" s="68" t="str">
        <f>IF(AS1067="","",IF(R1067="Refreshment Beverage",AS1067*(Rates!J$19/100),MAX(AM1067,AB1067)))</f>
        <v/>
      </c>
      <c r="AO1067" s="69" t="str">
        <f t="shared" si="580"/>
        <v/>
      </c>
      <c r="AP1067" s="69" t="str">
        <f t="shared" si="581"/>
        <v/>
      </c>
      <c r="AQ1067" s="70" t="str">
        <f>IF(AS1067="","",IF(R1067="Refreshment Beverage",ROUND(SUM(VLOOKUP(Q:Q,Rates!G$15:L$19,3,0)*(AS1067-Y1067-Z1067-AA1067)),4),ROUND(SUM(Rates!$K$8*AS1067),4)))</f>
        <v/>
      </c>
      <c r="AR1067" s="66" t="str">
        <f t="shared" si="582"/>
        <v/>
      </c>
      <c r="AS1067" s="22" t="str">
        <f t="shared" si="583"/>
        <v/>
      </c>
      <c r="AT1067" s="62" t="str">
        <f t="shared" si="584"/>
        <v/>
      </c>
      <c r="AU1067" s="63" t="str">
        <f>IF(AX1067="","",IF(R1067="Refreshment Beverage",ROUND((BA1067-Y1067-Z1067-AA1067)*VLOOKUP(VALUE(Q1067),Rates!G$15:L$19,3,0),4),ROUND(AW1067*(VLOOKUP(VALUE(Q1067),Rates!G:L,3,0)),4)))</f>
        <v/>
      </c>
      <c r="AV1067" s="68" t="str">
        <f t="shared" si="585"/>
        <v/>
      </c>
      <c r="AW1067" s="69" t="str">
        <f t="shared" si="586"/>
        <v/>
      </c>
      <c r="AX1067" s="65" t="str">
        <f t="shared" si="587"/>
        <v/>
      </c>
      <c r="AY1067" s="70" t="str">
        <f>IF(AX1067="","",IF(R1067="Refreshment Beverage",ROUND(SUM(AX1067*Rates!K$19),4),ROUND(SUM(AX1067*(Rates!J$8/100)),4)))</f>
        <v/>
      </c>
      <c r="AZ1067" s="67" t="str">
        <f t="shared" si="588"/>
        <v/>
      </c>
      <c r="BA1067" s="22" t="str">
        <f t="shared" si="589"/>
        <v/>
      </c>
      <c r="BD1067" s="171"/>
      <c r="BE1067" s="171"/>
      <c r="BF1067" s="171"/>
      <c r="BG1067" s="171"/>
    </row>
    <row r="1068" spans="11:59" ht="12.75" customHeight="1" x14ac:dyDescent="0.3">
      <c r="K1068" s="42" t="str">
        <f t="shared" si="561"/>
        <v/>
      </c>
      <c r="L1068" s="55" t="str">
        <f t="shared" si="562"/>
        <v/>
      </c>
      <c r="M1068" s="43" t="str">
        <f t="shared" si="563"/>
        <v/>
      </c>
      <c r="N1068" s="56" t="str" cm="1">
        <f t="array" ref="N1068">IFERROR(IF(_xlfn.SINGLE(B:B)="","",IF(R1068="Beer",SUM(LOOKUP(2,1/(Rates!$B$3:$B$5&lt;=W1068)/(Rates!$C$3:$C$5&gt;=W1068),Rates!$D$3:$D$5)*(X1068/100)*W1068),IF(R1068="Refreshment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56" t="str">
        <f t="shared" si="564"/>
        <v/>
      </c>
      <c r="P1068" s="53"/>
      <c r="Q1068" s="14" t="str">
        <f t="shared" si="565"/>
        <v/>
      </c>
      <c r="R1068" s="57" t="str">
        <f t="shared" si="566"/>
        <v/>
      </c>
      <c r="S1068" s="58" t="str">
        <f>IF(B1068="","",IF(R1068="Refreshment Beverage",VLOOKUP(VALUE(Q1068),Rates!G$15:L$19,2,0),VLOOKUP(VALUE(Q1068),Rates!G$4:L$12,2,0)))</f>
        <v/>
      </c>
      <c r="T1068" s="58" t="str">
        <f t="shared" si="567"/>
        <v/>
      </c>
      <c r="U1068" s="58" t="str">
        <f t="shared" si="568"/>
        <v/>
      </c>
      <c r="V1068" s="58" t="str">
        <f t="shared" si="569"/>
        <v/>
      </c>
      <c r="W1068" s="58" t="str">
        <f t="shared" si="570"/>
        <v/>
      </c>
      <c r="X1068" s="59" t="str">
        <f t="shared" si="571"/>
        <v/>
      </c>
      <c r="Y1068" s="60" t="str">
        <f>IF(B:B="","",IF(R1068="Refreshment Beverage",VLOOKUP(Q1068,Rates!G$15:L$19,6,0)*W1068,VLOOKUP(Q1068,Rates!G$4:L$12,6,0)*W1068))</f>
        <v/>
      </c>
      <c r="Z1068" s="60" t="str">
        <f t="shared" si="572"/>
        <v/>
      </c>
      <c r="AA1068" s="60" t="str">
        <f t="shared" si="560"/>
        <v/>
      </c>
      <c r="AB1068" s="61" t="str" cm="1">
        <f t="array" ref="AB1068">IF(_xlfn.SINGLE(B:B)="","",IF(R1068="Refreshment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61" t="str" cm="1">
        <f t="array" ref="AC1068">IF(_xlfn.SINGLE(B:B)="","",IF(R1068="Refreshment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68">
        <f>IFERROR(IF(R1068="Beer","",IF(OR(Q1068=1,Q1068=2,Q1068=3,Q1068=4),VLOOKUP(Q1068,Rates!$A$31:$B$34,2,0)*W1068,IF(V1068=1,VLOOKUP(U1068,'REB BEV MIN MKUP'!B:E,4,0),IF(V1068&gt;1,VLOOKUP(VALUE(W1068),'REB BEV MIN MKUP'!O:Q,3,0),0)))),0)</f>
        <v>0</v>
      </c>
      <c r="AE1068" s="62" t="str">
        <f t="shared" si="573"/>
        <v/>
      </c>
      <c r="AF1068" s="63" t="str">
        <f t="shared" si="574"/>
        <v/>
      </c>
      <c r="AG1068" s="64" t="str">
        <f t="shared" si="575"/>
        <v/>
      </c>
      <c r="AH1068" s="65" t="str">
        <f t="shared" si="576"/>
        <v/>
      </c>
      <c r="AI1068" s="66" t="str">
        <f>IF(AE:AE="","",IF(R1068="Refreshment Beverage",AK1068*(Rates!J$19/100),ROUND(SUM(AH1068*(Rates!$J$8/100)),4)))</f>
        <v/>
      </c>
      <c r="AJ1068" s="67" t="str">
        <f t="shared" si="577"/>
        <v/>
      </c>
      <c r="AK1068" s="22" t="str">
        <f t="shared" si="578"/>
        <v/>
      </c>
      <c r="AL1068" s="62" t="str">
        <f t="shared" si="579"/>
        <v/>
      </c>
      <c r="AM1068" s="63" t="str">
        <f>IF(AS1068="","",IF(R1068="Refreshment Beverage",ROUND(AS1068*Rates!K$19,4),ROUND(AO1068*(VLOOKUP(VALUE(Q1068),Rates!G$4:L$12,3,0)),4)))</f>
        <v/>
      </c>
      <c r="AN1068" s="68" t="str">
        <f>IF(AS1068="","",IF(R1068="Refreshment Beverage",AS1068*(Rates!J$19/100),MAX(AM1068,AB1068)))</f>
        <v/>
      </c>
      <c r="AO1068" s="69" t="str">
        <f t="shared" si="580"/>
        <v/>
      </c>
      <c r="AP1068" s="69" t="str">
        <f t="shared" si="581"/>
        <v/>
      </c>
      <c r="AQ1068" s="70" t="str">
        <f>IF(AS1068="","",IF(R1068="Refreshment Beverage",ROUND(SUM(VLOOKUP(Q:Q,Rates!G$15:L$19,3,0)*(AS1068-Y1068-Z1068-AA1068)),4),ROUND(SUM(Rates!$K$8*AS1068),4)))</f>
        <v/>
      </c>
      <c r="AR1068" s="66" t="str">
        <f t="shared" si="582"/>
        <v/>
      </c>
      <c r="AS1068" s="22" t="str">
        <f t="shared" si="583"/>
        <v/>
      </c>
      <c r="AT1068" s="62" t="str">
        <f t="shared" si="584"/>
        <v/>
      </c>
      <c r="AU1068" s="63" t="str">
        <f>IF(AX1068="","",IF(R1068="Refreshment Beverage",ROUND((BA1068-Y1068-Z1068-AA1068)*VLOOKUP(VALUE(Q1068),Rates!G$15:L$19,3,0),4),ROUND(AW1068*(VLOOKUP(VALUE(Q1068),Rates!G:L,3,0)),4)))</f>
        <v/>
      </c>
      <c r="AV1068" s="68" t="str">
        <f t="shared" si="585"/>
        <v/>
      </c>
      <c r="AW1068" s="69" t="str">
        <f t="shared" si="586"/>
        <v/>
      </c>
      <c r="AX1068" s="65" t="str">
        <f t="shared" si="587"/>
        <v/>
      </c>
      <c r="AY1068" s="70" t="str">
        <f>IF(AX1068="","",IF(R1068="Refreshment Beverage",ROUND(SUM(AX1068*Rates!K$19),4),ROUND(SUM(AX1068*(Rates!J$8/100)),4)))</f>
        <v/>
      </c>
      <c r="AZ1068" s="67" t="str">
        <f t="shared" si="588"/>
        <v/>
      </c>
      <c r="BA1068" s="22" t="str">
        <f t="shared" si="589"/>
        <v/>
      </c>
      <c r="BD1068" s="171"/>
      <c r="BE1068" s="171"/>
      <c r="BF1068" s="171"/>
      <c r="BG1068" s="171"/>
    </row>
    <row r="1069" spans="11:59" ht="12.75" customHeight="1" x14ac:dyDescent="0.3">
      <c r="K1069" s="42" t="str">
        <f t="shared" si="561"/>
        <v/>
      </c>
      <c r="L1069" s="55" t="str">
        <f t="shared" si="562"/>
        <v/>
      </c>
      <c r="M1069" s="43" t="str">
        <f t="shared" si="563"/>
        <v/>
      </c>
      <c r="N1069" s="56" t="str" cm="1">
        <f t="array" ref="N1069">IFERROR(IF(_xlfn.SINGLE(B:B)="","",IF(R1069="Beer",SUM(LOOKUP(2,1/(Rates!$B$3:$B$5&lt;=W1069)/(Rates!$C$3:$C$5&gt;=W1069),Rates!$D$3:$D$5)*(X1069/100)*W1069),IF(R1069="Refreshment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56" t="str">
        <f t="shared" si="564"/>
        <v/>
      </c>
      <c r="P1069" s="53"/>
      <c r="Q1069" s="14" t="str">
        <f t="shared" si="565"/>
        <v/>
      </c>
      <c r="R1069" s="57" t="str">
        <f t="shared" si="566"/>
        <v/>
      </c>
      <c r="S1069" s="58" t="str">
        <f>IF(B1069="","",IF(R1069="Refreshment Beverage",VLOOKUP(VALUE(Q1069),Rates!G$15:L$19,2,0),VLOOKUP(VALUE(Q1069),Rates!G$4:L$12,2,0)))</f>
        <v/>
      </c>
      <c r="T1069" s="58" t="str">
        <f t="shared" si="567"/>
        <v/>
      </c>
      <c r="U1069" s="58" t="str">
        <f t="shared" si="568"/>
        <v/>
      </c>
      <c r="V1069" s="58" t="str">
        <f t="shared" si="569"/>
        <v/>
      </c>
      <c r="W1069" s="58" t="str">
        <f t="shared" si="570"/>
        <v/>
      </c>
      <c r="X1069" s="59" t="str">
        <f t="shared" si="571"/>
        <v/>
      </c>
      <c r="Y1069" s="60" t="str">
        <f>IF(B:B="","",IF(R1069="Refreshment Beverage",VLOOKUP(Q1069,Rates!G$15:L$19,6,0)*W1069,VLOOKUP(Q1069,Rates!G$4:L$12,6,0)*W1069))</f>
        <v/>
      </c>
      <c r="Z1069" s="60" t="str">
        <f t="shared" si="572"/>
        <v/>
      </c>
      <c r="AA1069" s="60" t="str">
        <f t="shared" si="560"/>
        <v/>
      </c>
      <c r="AB1069" s="61" t="str" cm="1">
        <f t="array" ref="AB1069">IF(_xlfn.SINGLE(B:B)="","",IF(R1069="Refreshment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61" t="str" cm="1">
        <f t="array" ref="AC1069">IF(_xlfn.SINGLE(B:B)="","",IF(R1069="Refreshment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68">
        <f>IFERROR(IF(R1069="Beer","",IF(OR(Q1069=1,Q1069=2,Q1069=3,Q1069=4),VLOOKUP(Q1069,Rates!$A$31:$B$34,2,0)*W1069,IF(V1069=1,VLOOKUP(U1069,'REB BEV MIN MKUP'!B:E,4,0),IF(V1069&gt;1,VLOOKUP(VALUE(W1069),'REB BEV MIN MKUP'!O:Q,3,0),0)))),0)</f>
        <v>0</v>
      </c>
      <c r="AE1069" s="62" t="str">
        <f t="shared" si="573"/>
        <v/>
      </c>
      <c r="AF1069" s="63" t="str">
        <f t="shared" si="574"/>
        <v/>
      </c>
      <c r="AG1069" s="64" t="str">
        <f t="shared" si="575"/>
        <v/>
      </c>
      <c r="AH1069" s="65" t="str">
        <f t="shared" si="576"/>
        <v/>
      </c>
      <c r="AI1069" s="66" t="str">
        <f>IF(AE:AE="","",IF(R1069="Refreshment Beverage",AK1069*(Rates!J$19/100),ROUND(SUM(AH1069*(Rates!$J$8/100)),4)))</f>
        <v/>
      </c>
      <c r="AJ1069" s="67" t="str">
        <f t="shared" si="577"/>
        <v/>
      </c>
      <c r="AK1069" s="22" t="str">
        <f t="shared" si="578"/>
        <v/>
      </c>
      <c r="AL1069" s="62" t="str">
        <f t="shared" si="579"/>
        <v/>
      </c>
      <c r="AM1069" s="63" t="str">
        <f>IF(AS1069="","",IF(R1069="Refreshment Beverage",ROUND(AS1069*Rates!K$19,4),ROUND(AO1069*(VLOOKUP(VALUE(Q1069),Rates!G$4:L$12,3,0)),4)))</f>
        <v/>
      </c>
      <c r="AN1069" s="68" t="str">
        <f>IF(AS1069="","",IF(R1069="Refreshment Beverage",AS1069*(Rates!J$19/100),MAX(AM1069,AB1069)))</f>
        <v/>
      </c>
      <c r="AO1069" s="69" t="str">
        <f t="shared" si="580"/>
        <v/>
      </c>
      <c r="AP1069" s="69" t="str">
        <f t="shared" si="581"/>
        <v/>
      </c>
      <c r="AQ1069" s="70" t="str">
        <f>IF(AS1069="","",IF(R1069="Refreshment Beverage",ROUND(SUM(VLOOKUP(Q:Q,Rates!G$15:L$19,3,0)*(AS1069-Y1069-Z1069-AA1069)),4),ROUND(SUM(Rates!$K$8*AS1069),4)))</f>
        <v/>
      </c>
      <c r="AR1069" s="66" t="str">
        <f t="shared" si="582"/>
        <v/>
      </c>
      <c r="AS1069" s="22" t="str">
        <f t="shared" si="583"/>
        <v/>
      </c>
      <c r="AT1069" s="62" t="str">
        <f t="shared" si="584"/>
        <v/>
      </c>
      <c r="AU1069" s="63" t="str">
        <f>IF(AX1069="","",IF(R1069="Refreshment Beverage",ROUND((BA1069-Y1069-Z1069-AA1069)*VLOOKUP(VALUE(Q1069),Rates!G$15:L$19,3,0),4),ROUND(AW1069*(VLOOKUP(VALUE(Q1069),Rates!G:L,3,0)),4)))</f>
        <v/>
      </c>
      <c r="AV1069" s="68" t="str">
        <f t="shared" si="585"/>
        <v/>
      </c>
      <c r="AW1069" s="69" t="str">
        <f t="shared" si="586"/>
        <v/>
      </c>
      <c r="AX1069" s="65" t="str">
        <f t="shared" si="587"/>
        <v/>
      </c>
      <c r="AY1069" s="70" t="str">
        <f>IF(AX1069="","",IF(R1069="Refreshment Beverage",ROUND(SUM(AX1069*Rates!K$19),4),ROUND(SUM(AX1069*(Rates!J$8/100)),4)))</f>
        <v/>
      </c>
      <c r="AZ1069" s="67" t="str">
        <f t="shared" si="588"/>
        <v/>
      </c>
      <c r="BA1069" s="22" t="str">
        <f t="shared" si="589"/>
        <v/>
      </c>
      <c r="BD1069" s="171"/>
      <c r="BE1069" s="171"/>
      <c r="BF1069" s="171"/>
      <c r="BG1069" s="171"/>
    </row>
    <row r="1070" spans="11:59" ht="12.75" customHeight="1" x14ac:dyDescent="0.3">
      <c r="K1070" s="42" t="str">
        <f t="shared" si="561"/>
        <v/>
      </c>
      <c r="L1070" s="55" t="str">
        <f t="shared" si="562"/>
        <v/>
      </c>
      <c r="M1070" s="43" t="str">
        <f t="shared" si="563"/>
        <v/>
      </c>
      <c r="N1070" s="56" t="str" cm="1">
        <f t="array" ref="N1070">IFERROR(IF(_xlfn.SINGLE(B:B)="","",IF(R1070="Beer",SUM(LOOKUP(2,1/(Rates!$B$3:$B$5&lt;=W1070)/(Rates!$C$3:$C$5&gt;=W1070),Rates!$D$3:$D$5)*(X1070/100)*W1070),IF(R1070="Refreshment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56" t="str">
        <f t="shared" si="564"/>
        <v/>
      </c>
      <c r="P1070" s="53"/>
      <c r="Q1070" s="14" t="str">
        <f t="shared" si="565"/>
        <v/>
      </c>
      <c r="R1070" s="57" t="str">
        <f t="shared" si="566"/>
        <v/>
      </c>
      <c r="S1070" s="58" t="str">
        <f>IF(B1070="","",IF(R1070="Refreshment Beverage",VLOOKUP(VALUE(Q1070),Rates!G$15:L$19,2,0),VLOOKUP(VALUE(Q1070),Rates!G$4:L$12,2,0)))</f>
        <v/>
      </c>
      <c r="T1070" s="58" t="str">
        <f t="shared" si="567"/>
        <v/>
      </c>
      <c r="U1070" s="58" t="str">
        <f t="shared" si="568"/>
        <v/>
      </c>
      <c r="V1070" s="58" t="str">
        <f t="shared" si="569"/>
        <v/>
      </c>
      <c r="W1070" s="58" t="str">
        <f t="shared" si="570"/>
        <v/>
      </c>
      <c r="X1070" s="59" t="str">
        <f t="shared" si="571"/>
        <v/>
      </c>
      <c r="Y1070" s="60" t="str">
        <f>IF(B:B="","",IF(R1070="Refreshment Beverage",VLOOKUP(Q1070,Rates!G$15:L$19,6,0)*W1070,VLOOKUP(Q1070,Rates!G$4:L$12,6,0)*W1070))</f>
        <v/>
      </c>
      <c r="Z1070" s="60" t="str">
        <f t="shared" si="572"/>
        <v/>
      </c>
      <c r="AA1070" s="60" t="str">
        <f t="shared" si="560"/>
        <v/>
      </c>
      <c r="AB1070" s="61" t="str" cm="1">
        <f t="array" ref="AB1070">IF(_xlfn.SINGLE(B:B)="","",IF(R1070="Refreshment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61" t="str" cm="1">
        <f t="array" ref="AC1070">IF(_xlfn.SINGLE(B:B)="","",IF(R1070="Refreshment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68">
        <f>IFERROR(IF(R1070="Beer","",IF(OR(Q1070=1,Q1070=2,Q1070=3,Q1070=4),VLOOKUP(Q1070,Rates!$A$31:$B$34,2,0)*W1070,IF(V1070=1,VLOOKUP(U1070,'REB BEV MIN MKUP'!B:E,4,0),IF(V1070&gt;1,VLOOKUP(VALUE(W1070),'REB BEV MIN MKUP'!O:Q,3,0),0)))),0)</f>
        <v>0</v>
      </c>
      <c r="AE1070" s="62" t="str">
        <f t="shared" si="573"/>
        <v/>
      </c>
      <c r="AF1070" s="63" t="str">
        <f t="shared" si="574"/>
        <v/>
      </c>
      <c r="AG1070" s="64" t="str">
        <f t="shared" si="575"/>
        <v/>
      </c>
      <c r="AH1070" s="65" t="str">
        <f t="shared" si="576"/>
        <v/>
      </c>
      <c r="AI1070" s="66" t="str">
        <f>IF(AE:AE="","",IF(R1070="Refreshment Beverage",AK1070*(Rates!J$19/100),ROUND(SUM(AH1070*(Rates!$J$8/100)),4)))</f>
        <v/>
      </c>
      <c r="AJ1070" s="67" t="str">
        <f t="shared" si="577"/>
        <v/>
      </c>
      <c r="AK1070" s="22" t="str">
        <f t="shared" si="578"/>
        <v/>
      </c>
      <c r="AL1070" s="62" t="str">
        <f t="shared" si="579"/>
        <v/>
      </c>
      <c r="AM1070" s="63" t="str">
        <f>IF(AS1070="","",IF(R1070="Refreshment Beverage",ROUND(AS1070*Rates!K$19,4),ROUND(AO1070*(VLOOKUP(VALUE(Q1070),Rates!G$4:L$12,3,0)),4)))</f>
        <v/>
      </c>
      <c r="AN1070" s="68" t="str">
        <f>IF(AS1070="","",IF(R1070="Refreshment Beverage",AS1070*(Rates!J$19/100),MAX(AM1070,AB1070)))</f>
        <v/>
      </c>
      <c r="AO1070" s="69" t="str">
        <f t="shared" si="580"/>
        <v/>
      </c>
      <c r="AP1070" s="69" t="str">
        <f t="shared" si="581"/>
        <v/>
      </c>
      <c r="AQ1070" s="70" t="str">
        <f>IF(AS1070="","",IF(R1070="Refreshment Beverage",ROUND(SUM(VLOOKUP(Q:Q,Rates!G$15:L$19,3,0)*(AS1070-Y1070-Z1070-AA1070)),4),ROUND(SUM(Rates!$K$8*AS1070),4)))</f>
        <v/>
      </c>
      <c r="AR1070" s="66" t="str">
        <f t="shared" si="582"/>
        <v/>
      </c>
      <c r="AS1070" s="22" t="str">
        <f t="shared" si="583"/>
        <v/>
      </c>
      <c r="AT1070" s="62" t="str">
        <f t="shared" si="584"/>
        <v/>
      </c>
      <c r="AU1070" s="63" t="str">
        <f>IF(AX1070="","",IF(R1070="Refreshment Beverage",ROUND((BA1070-Y1070-Z1070-AA1070)*VLOOKUP(VALUE(Q1070),Rates!G$15:L$19,3,0),4),ROUND(AW1070*(VLOOKUP(VALUE(Q1070),Rates!G:L,3,0)),4)))</f>
        <v/>
      </c>
      <c r="AV1070" s="68" t="str">
        <f t="shared" si="585"/>
        <v/>
      </c>
      <c r="AW1070" s="69" t="str">
        <f t="shared" si="586"/>
        <v/>
      </c>
      <c r="AX1070" s="65" t="str">
        <f t="shared" si="587"/>
        <v/>
      </c>
      <c r="AY1070" s="70" t="str">
        <f>IF(AX1070="","",IF(R1070="Refreshment Beverage",ROUND(SUM(AX1070*Rates!K$19),4),ROUND(SUM(AX1070*(Rates!J$8/100)),4)))</f>
        <v/>
      </c>
      <c r="AZ1070" s="67" t="str">
        <f t="shared" si="588"/>
        <v/>
      </c>
      <c r="BA1070" s="22" t="str">
        <f t="shared" si="589"/>
        <v/>
      </c>
      <c r="BD1070" s="171"/>
      <c r="BE1070" s="171"/>
      <c r="BF1070" s="171"/>
      <c r="BG1070" s="171"/>
    </row>
    <row r="1071" spans="11:59" ht="12.75" customHeight="1" x14ac:dyDescent="0.3">
      <c r="K1071" s="42" t="str">
        <f t="shared" si="561"/>
        <v/>
      </c>
      <c r="L1071" s="55" t="str">
        <f t="shared" si="562"/>
        <v/>
      </c>
      <c r="M1071" s="43" t="str">
        <f t="shared" si="563"/>
        <v/>
      </c>
      <c r="N1071" s="56" t="str" cm="1">
        <f t="array" ref="N1071">IFERROR(IF(_xlfn.SINGLE(B:B)="","",IF(R1071="Beer",SUM(LOOKUP(2,1/(Rates!$B$3:$B$5&lt;=W1071)/(Rates!$C$3:$C$5&gt;=W1071),Rates!$D$3:$D$5)*(X1071/100)*W1071),IF(R1071="Refreshment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56" t="str">
        <f t="shared" si="564"/>
        <v/>
      </c>
      <c r="P1071" s="53"/>
      <c r="Q1071" s="14" t="str">
        <f t="shared" si="565"/>
        <v/>
      </c>
      <c r="R1071" s="57" t="str">
        <f t="shared" si="566"/>
        <v/>
      </c>
      <c r="S1071" s="58" t="str">
        <f>IF(B1071="","",IF(R1071="Refreshment Beverage",VLOOKUP(VALUE(Q1071),Rates!G$15:L$19,2,0),VLOOKUP(VALUE(Q1071),Rates!G$4:L$12,2,0)))</f>
        <v/>
      </c>
      <c r="T1071" s="58" t="str">
        <f t="shared" si="567"/>
        <v/>
      </c>
      <c r="U1071" s="58" t="str">
        <f t="shared" si="568"/>
        <v/>
      </c>
      <c r="V1071" s="58" t="str">
        <f t="shared" si="569"/>
        <v/>
      </c>
      <c r="W1071" s="58" t="str">
        <f t="shared" si="570"/>
        <v/>
      </c>
      <c r="X1071" s="59" t="str">
        <f t="shared" si="571"/>
        <v/>
      </c>
      <c r="Y1071" s="60" t="str">
        <f>IF(B:B="","",IF(R1071="Refreshment Beverage",VLOOKUP(Q1071,Rates!G$15:L$19,6,0)*W1071,VLOOKUP(Q1071,Rates!G$4:L$12,6,0)*W1071))</f>
        <v/>
      </c>
      <c r="Z1071" s="60" t="str">
        <f t="shared" si="572"/>
        <v/>
      </c>
      <c r="AA1071" s="60" t="str">
        <f t="shared" si="560"/>
        <v/>
      </c>
      <c r="AB1071" s="61" t="str" cm="1">
        <f t="array" ref="AB1071">IF(_xlfn.SINGLE(B:B)="","",IF(R1071="Refreshment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61" t="str" cm="1">
        <f t="array" ref="AC1071">IF(_xlfn.SINGLE(B:B)="","",IF(R1071="Refreshment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68">
        <f>IFERROR(IF(R1071="Beer","",IF(OR(Q1071=1,Q1071=2,Q1071=3,Q1071=4),VLOOKUP(Q1071,Rates!$A$31:$B$34,2,0)*W1071,IF(V1071=1,VLOOKUP(U1071,'REB BEV MIN MKUP'!B:E,4,0),IF(V1071&gt;1,VLOOKUP(VALUE(W1071),'REB BEV MIN MKUP'!O:Q,3,0),0)))),0)</f>
        <v>0</v>
      </c>
      <c r="AE1071" s="62" t="str">
        <f t="shared" si="573"/>
        <v/>
      </c>
      <c r="AF1071" s="63" t="str">
        <f t="shared" si="574"/>
        <v/>
      </c>
      <c r="AG1071" s="64" t="str">
        <f t="shared" si="575"/>
        <v/>
      </c>
      <c r="AH1071" s="65" t="str">
        <f t="shared" si="576"/>
        <v/>
      </c>
      <c r="AI1071" s="66" t="str">
        <f>IF(AE:AE="","",IF(R1071="Refreshment Beverage",AK1071*(Rates!J$19/100),ROUND(SUM(AH1071*(Rates!$J$8/100)),4)))</f>
        <v/>
      </c>
      <c r="AJ1071" s="67" t="str">
        <f t="shared" si="577"/>
        <v/>
      </c>
      <c r="AK1071" s="22" t="str">
        <f t="shared" si="578"/>
        <v/>
      </c>
      <c r="AL1071" s="62" t="str">
        <f t="shared" si="579"/>
        <v/>
      </c>
      <c r="AM1071" s="63" t="str">
        <f>IF(AS1071="","",IF(R1071="Refreshment Beverage",ROUND(AS1071*Rates!K$19,4),ROUND(AO1071*(VLOOKUP(VALUE(Q1071),Rates!G$4:L$12,3,0)),4)))</f>
        <v/>
      </c>
      <c r="AN1071" s="68" t="str">
        <f>IF(AS1071="","",IF(R1071="Refreshment Beverage",AS1071*(Rates!J$19/100),MAX(AM1071,AB1071)))</f>
        <v/>
      </c>
      <c r="AO1071" s="69" t="str">
        <f t="shared" si="580"/>
        <v/>
      </c>
      <c r="AP1071" s="69" t="str">
        <f t="shared" si="581"/>
        <v/>
      </c>
      <c r="AQ1071" s="70" t="str">
        <f>IF(AS1071="","",IF(R1071="Refreshment Beverage",ROUND(SUM(VLOOKUP(Q:Q,Rates!G$15:L$19,3,0)*(AS1071-Y1071-Z1071-AA1071)),4),ROUND(SUM(Rates!$K$8*AS1071),4)))</f>
        <v/>
      </c>
      <c r="AR1071" s="66" t="str">
        <f t="shared" si="582"/>
        <v/>
      </c>
      <c r="AS1071" s="22" t="str">
        <f t="shared" si="583"/>
        <v/>
      </c>
      <c r="AT1071" s="62" t="str">
        <f t="shared" si="584"/>
        <v/>
      </c>
      <c r="AU1071" s="63" t="str">
        <f>IF(AX1071="","",IF(R1071="Refreshment Beverage",ROUND((BA1071-Y1071-Z1071-AA1071)*VLOOKUP(VALUE(Q1071),Rates!G$15:L$19,3,0),4),ROUND(AW1071*(VLOOKUP(VALUE(Q1071),Rates!G:L,3,0)),4)))</f>
        <v/>
      </c>
      <c r="AV1071" s="68" t="str">
        <f t="shared" si="585"/>
        <v/>
      </c>
      <c r="AW1071" s="69" t="str">
        <f t="shared" si="586"/>
        <v/>
      </c>
      <c r="AX1071" s="65" t="str">
        <f t="shared" si="587"/>
        <v/>
      </c>
      <c r="AY1071" s="70" t="str">
        <f>IF(AX1071="","",IF(R1071="Refreshment Beverage",ROUND(SUM(AX1071*Rates!K$19),4),ROUND(SUM(AX1071*(Rates!J$8/100)),4)))</f>
        <v/>
      </c>
      <c r="AZ1071" s="67" t="str">
        <f t="shared" si="588"/>
        <v/>
      </c>
      <c r="BA1071" s="22" t="str">
        <f t="shared" si="589"/>
        <v/>
      </c>
      <c r="BD1071" s="171"/>
      <c r="BE1071" s="171"/>
      <c r="BF1071" s="171"/>
      <c r="BG1071" s="171"/>
    </row>
    <row r="1072" spans="11:59" ht="12.75" customHeight="1" x14ac:dyDescent="0.3">
      <c r="K1072" s="42" t="str">
        <f t="shared" si="561"/>
        <v/>
      </c>
      <c r="L1072" s="55" t="str">
        <f t="shared" si="562"/>
        <v/>
      </c>
      <c r="M1072" s="43" t="str">
        <f t="shared" si="563"/>
        <v/>
      </c>
      <c r="N1072" s="56" t="str" cm="1">
        <f t="array" ref="N1072">IFERROR(IF(_xlfn.SINGLE(B:B)="","",IF(R1072="Beer",SUM(LOOKUP(2,1/(Rates!$B$3:$B$5&lt;=W1072)/(Rates!$C$3:$C$5&gt;=W1072),Rates!$D$3:$D$5)*(X1072/100)*W1072),IF(R1072="Refreshment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56" t="str">
        <f t="shared" si="564"/>
        <v/>
      </c>
      <c r="P1072" s="53"/>
      <c r="Q1072" s="14" t="str">
        <f t="shared" si="565"/>
        <v/>
      </c>
      <c r="R1072" s="57" t="str">
        <f t="shared" si="566"/>
        <v/>
      </c>
      <c r="S1072" s="58" t="str">
        <f>IF(B1072="","",IF(R1072="Refreshment Beverage",VLOOKUP(VALUE(Q1072),Rates!G$15:L$19,2,0),VLOOKUP(VALUE(Q1072),Rates!G$4:L$12,2,0)))</f>
        <v/>
      </c>
      <c r="T1072" s="58" t="str">
        <f t="shared" si="567"/>
        <v/>
      </c>
      <c r="U1072" s="58" t="str">
        <f t="shared" si="568"/>
        <v/>
      </c>
      <c r="V1072" s="58" t="str">
        <f t="shared" si="569"/>
        <v/>
      </c>
      <c r="W1072" s="58" t="str">
        <f t="shared" si="570"/>
        <v/>
      </c>
      <c r="X1072" s="59" t="str">
        <f t="shared" si="571"/>
        <v/>
      </c>
      <c r="Y1072" s="60" t="str">
        <f>IF(B:B="","",IF(R1072="Refreshment Beverage",VLOOKUP(Q1072,Rates!G$15:L$19,6,0)*W1072,VLOOKUP(Q1072,Rates!G$4:L$12,6,0)*W1072))</f>
        <v/>
      </c>
      <c r="Z1072" s="60" t="str">
        <f t="shared" si="572"/>
        <v/>
      </c>
      <c r="AA1072" s="60" t="str">
        <f t="shared" si="560"/>
        <v/>
      </c>
      <c r="AB1072" s="61" t="str" cm="1">
        <f t="array" ref="AB1072">IF(_xlfn.SINGLE(B:B)="","",IF(R1072="Refreshment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61" t="str" cm="1">
        <f t="array" ref="AC1072">IF(_xlfn.SINGLE(B:B)="","",IF(R1072="Refreshment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68">
        <f>IFERROR(IF(R1072="Beer","",IF(OR(Q1072=1,Q1072=2,Q1072=3,Q1072=4),VLOOKUP(Q1072,Rates!$A$31:$B$34,2,0)*W1072,IF(V1072=1,VLOOKUP(U1072,'REB BEV MIN MKUP'!B:E,4,0),IF(V1072&gt;1,VLOOKUP(VALUE(W1072),'REB BEV MIN MKUP'!O:Q,3,0),0)))),0)</f>
        <v>0</v>
      </c>
      <c r="AE1072" s="62" t="str">
        <f t="shared" si="573"/>
        <v/>
      </c>
      <c r="AF1072" s="63" t="str">
        <f t="shared" si="574"/>
        <v/>
      </c>
      <c r="AG1072" s="64" t="str">
        <f t="shared" si="575"/>
        <v/>
      </c>
      <c r="AH1072" s="65" t="str">
        <f t="shared" si="576"/>
        <v/>
      </c>
      <c r="AI1072" s="66" t="str">
        <f>IF(AE:AE="","",IF(R1072="Refreshment Beverage",AK1072*(Rates!J$19/100),ROUND(SUM(AH1072*(Rates!$J$8/100)),4)))</f>
        <v/>
      </c>
      <c r="AJ1072" s="67" t="str">
        <f t="shared" si="577"/>
        <v/>
      </c>
      <c r="AK1072" s="22" t="str">
        <f t="shared" si="578"/>
        <v/>
      </c>
      <c r="AL1072" s="62" t="str">
        <f t="shared" si="579"/>
        <v/>
      </c>
      <c r="AM1072" s="63" t="str">
        <f>IF(AS1072="","",IF(R1072="Refreshment Beverage",ROUND(AS1072*Rates!K$19,4),ROUND(AO1072*(VLOOKUP(VALUE(Q1072),Rates!G$4:L$12,3,0)),4)))</f>
        <v/>
      </c>
      <c r="AN1072" s="68" t="str">
        <f>IF(AS1072="","",IF(R1072="Refreshment Beverage",AS1072*(Rates!J$19/100),MAX(AM1072,AB1072)))</f>
        <v/>
      </c>
      <c r="AO1072" s="69" t="str">
        <f t="shared" si="580"/>
        <v/>
      </c>
      <c r="AP1072" s="69" t="str">
        <f t="shared" si="581"/>
        <v/>
      </c>
      <c r="AQ1072" s="70" t="str">
        <f>IF(AS1072="","",IF(R1072="Refreshment Beverage",ROUND(SUM(VLOOKUP(Q:Q,Rates!G$15:L$19,3,0)*(AS1072-Y1072-Z1072-AA1072)),4),ROUND(SUM(Rates!$K$8*AS1072),4)))</f>
        <v/>
      </c>
      <c r="AR1072" s="66" t="str">
        <f t="shared" si="582"/>
        <v/>
      </c>
      <c r="AS1072" s="22" t="str">
        <f t="shared" si="583"/>
        <v/>
      </c>
      <c r="AT1072" s="62" t="str">
        <f t="shared" si="584"/>
        <v/>
      </c>
      <c r="AU1072" s="63" t="str">
        <f>IF(AX1072="","",IF(R1072="Refreshment Beverage",ROUND((BA1072-Y1072-Z1072-AA1072)*VLOOKUP(VALUE(Q1072),Rates!G$15:L$19,3,0),4),ROUND(AW1072*(VLOOKUP(VALUE(Q1072),Rates!G:L,3,0)),4)))</f>
        <v/>
      </c>
      <c r="AV1072" s="68" t="str">
        <f t="shared" si="585"/>
        <v/>
      </c>
      <c r="AW1072" s="69" t="str">
        <f t="shared" si="586"/>
        <v/>
      </c>
      <c r="AX1072" s="65" t="str">
        <f t="shared" si="587"/>
        <v/>
      </c>
      <c r="AY1072" s="70" t="str">
        <f>IF(AX1072="","",IF(R1072="Refreshment Beverage",ROUND(SUM(AX1072*Rates!K$19),4),ROUND(SUM(AX1072*(Rates!J$8/100)),4)))</f>
        <v/>
      </c>
      <c r="AZ1072" s="67" t="str">
        <f t="shared" si="588"/>
        <v/>
      </c>
      <c r="BA1072" s="22" t="str">
        <f t="shared" si="589"/>
        <v/>
      </c>
      <c r="BD1072" s="171"/>
      <c r="BE1072" s="171"/>
      <c r="BF1072" s="171"/>
      <c r="BG1072" s="171"/>
    </row>
    <row r="1073" spans="11:59" ht="12.75" customHeight="1" x14ac:dyDescent="0.3">
      <c r="K1073" s="42" t="str">
        <f t="shared" si="561"/>
        <v/>
      </c>
      <c r="L1073" s="55" t="str">
        <f t="shared" si="562"/>
        <v/>
      </c>
      <c r="M1073" s="43" t="str">
        <f t="shared" si="563"/>
        <v/>
      </c>
      <c r="N1073" s="56" t="str" cm="1">
        <f t="array" ref="N1073">IFERROR(IF(_xlfn.SINGLE(B:B)="","",IF(R1073="Beer",SUM(LOOKUP(2,1/(Rates!$B$3:$B$5&lt;=W1073)/(Rates!$C$3:$C$5&gt;=W1073),Rates!$D$3:$D$5)*(X1073/100)*W1073),IF(R1073="Refreshment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56" t="str">
        <f t="shared" si="564"/>
        <v/>
      </c>
      <c r="P1073" s="53"/>
      <c r="Q1073" s="14" t="str">
        <f t="shared" si="565"/>
        <v/>
      </c>
      <c r="R1073" s="57" t="str">
        <f t="shared" si="566"/>
        <v/>
      </c>
      <c r="S1073" s="58" t="str">
        <f>IF(B1073="","",IF(R1073="Refreshment Beverage",VLOOKUP(VALUE(Q1073),Rates!G$15:L$19,2,0),VLOOKUP(VALUE(Q1073),Rates!G$4:L$12,2,0)))</f>
        <v/>
      </c>
      <c r="T1073" s="58" t="str">
        <f t="shared" si="567"/>
        <v/>
      </c>
      <c r="U1073" s="58" t="str">
        <f t="shared" si="568"/>
        <v/>
      </c>
      <c r="V1073" s="58" t="str">
        <f t="shared" si="569"/>
        <v/>
      </c>
      <c r="W1073" s="58" t="str">
        <f t="shared" si="570"/>
        <v/>
      </c>
      <c r="X1073" s="59" t="str">
        <f t="shared" si="571"/>
        <v/>
      </c>
      <c r="Y1073" s="60" t="str">
        <f>IF(B:B="","",IF(R1073="Refreshment Beverage",VLOOKUP(Q1073,Rates!G$15:L$19,6,0)*W1073,VLOOKUP(Q1073,Rates!G$4:L$12,6,0)*W1073))</f>
        <v/>
      </c>
      <c r="Z1073" s="60" t="str">
        <f t="shared" si="572"/>
        <v/>
      </c>
      <c r="AA1073" s="60" t="str">
        <f t="shared" si="560"/>
        <v/>
      </c>
      <c r="AB1073" s="61" t="str" cm="1">
        <f t="array" ref="AB1073">IF(_xlfn.SINGLE(B:B)="","",IF(R1073="Refreshment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61" t="str" cm="1">
        <f t="array" ref="AC1073">IF(_xlfn.SINGLE(B:B)="","",IF(R1073="Refreshment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68">
        <f>IFERROR(IF(R1073="Beer","",IF(OR(Q1073=1,Q1073=2,Q1073=3,Q1073=4),VLOOKUP(Q1073,Rates!$A$31:$B$34,2,0)*W1073,IF(V1073=1,VLOOKUP(U1073,'REB BEV MIN MKUP'!B:E,4,0),IF(V1073&gt;1,VLOOKUP(VALUE(W1073),'REB BEV MIN MKUP'!O:Q,3,0),0)))),0)</f>
        <v>0</v>
      </c>
      <c r="AE1073" s="62" t="str">
        <f t="shared" si="573"/>
        <v/>
      </c>
      <c r="AF1073" s="63" t="str">
        <f t="shared" si="574"/>
        <v/>
      </c>
      <c r="AG1073" s="64" t="str">
        <f t="shared" si="575"/>
        <v/>
      </c>
      <c r="AH1073" s="65" t="str">
        <f t="shared" si="576"/>
        <v/>
      </c>
      <c r="AI1073" s="66" t="str">
        <f>IF(AE:AE="","",IF(R1073="Refreshment Beverage",AK1073*(Rates!J$19/100),ROUND(SUM(AH1073*(Rates!$J$8/100)),4)))</f>
        <v/>
      </c>
      <c r="AJ1073" s="67" t="str">
        <f t="shared" si="577"/>
        <v/>
      </c>
      <c r="AK1073" s="22" t="str">
        <f t="shared" si="578"/>
        <v/>
      </c>
      <c r="AL1073" s="62" t="str">
        <f t="shared" si="579"/>
        <v/>
      </c>
      <c r="AM1073" s="63" t="str">
        <f>IF(AS1073="","",IF(R1073="Refreshment Beverage",ROUND(AS1073*Rates!K$19,4),ROUND(AO1073*(VLOOKUP(VALUE(Q1073),Rates!G$4:L$12,3,0)),4)))</f>
        <v/>
      </c>
      <c r="AN1073" s="68" t="str">
        <f>IF(AS1073="","",IF(R1073="Refreshment Beverage",AS1073*(Rates!J$19/100),MAX(AM1073,AB1073)))</f>
        <v/>
      </c>
      <c r="AO1073" s="69" t="str">
        <f t="shared" si="580"/>
        <v/>
      </c>
      <c r="AP1073" s="69" t="str">
        <f t="shared" si="581"/>
        <v/>
      </c>
      <c r="AQ1073" s="70" t="str">
        <f>IF(AS1073="","",IF(R1073="Refreshment Beverage",ROUND(SUM(VLOOKUP(Q:Q,Rates!G$15:L$19,3,0)*(AS1073-Y1073-Z1073-AA1073)),4),ROUND(SUM(Rates!$K$8*AS1073),4)))</f>
        <v/>
      </c>
      <c r="AR1073" s="66" t="str">
        <f t="shared" si="582"/>
        <v/>
      </c>
      <c r="AS1073" s="22" t="str">
        <f t="shared" si="583"/>
        <v/>
      </c>
      <c r="AT1073" s="62" t="str">
        <f t="shared" si="584"/>
        <v/>
      </c>
      <c r="AU1073" s="63" t="str">
        <f>IF(AX1073="","",IF(R1073="Refreshment Beverage",ROUND((BA1073-Y1073-Z1073-AA1073)*VLOOKUP(VALUE(Q1073),Rates!G$15:L$19,3,0),4),ROUND(AW1073*(VLOOKUP(VALUE(Q1073),Rates!G:L,3,0)),4)))</f>
        <v/>
      </c>
      <c r="AV1073" s="68" t="str">
        <f t="shared" si="585"/>
        <v/>
      </c>
      <c r="AW1073" s="69" t="str">
        <f t="shared" si="586"/>
        <v/>
      </c>
      <c r="AX1073" s="65" t="str">
        <f t="shared" si="587"/>
        <v/>
      </c>
      <c r="AY1073" s="70" t="str">
        <f>IF(AX1073="","",IF(R1073="Refreshment Beverage",ROUND(SUM(AX1073*Rates!K$19),4),ROUND(SUM(AX1073*(Rates!J$8/100)),4)))</f>
        <v/>
      </c>
      <c r="AZ1073" s="67" t="str">
        <f t="shared" si="588"/>
        <v/>
      </c>
      <c r="BA1073" s="22" t="str">
        <f t="shared" si="589"/>
        <v/>
      </c>
      <c r="BD1073" s="171"/>
      <c r="BE1073" s="171"/>
      <c r="BF1073" s="171"/>
      <c r="BG1073" s="171"/>
    </row>
    <row r="1074" spans="11:59" ht="12.75" customHeight="1" x14ac:dyDescent="0.3">
      <c r="K1074" s="42" t="str">
        <f t="shared" si="561"/>
        <v/>
      </c>
      <c r="L1074" s="55" t="str">
        <f t="shared" si="562"/>
        <v/>
      </c>
      <c r="M1074" s="43" t="str">
        <f t="shared" si="563"/>
        <v/>
      </c>
      <c r="N1074" s="56" t="str" cm="1">
        <f t="array" ref="N1074">IFERROR(IF(_xlfn.SINGLE(B:B)="","",IF(R1074="Beer",SUM(LOOKUP(2,1/(Rates!$B$3:$B$5&lt;=W1074)/(Rates!$C$3:$C$5&gt;=W1074),Rates!$D$3:$D$5)*(X1074/100)*W1074),IF(R1074="Refreshment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56" t="str">
        <f t="shared" si="564"/>
        <v/>
      </c>
      <c r="P1074" s="53"/>
      <c r="Q1074" s="14" t="str">
        <f t="shared" si="565"/>
        <v/>
      </c>
      <c r="R1074" s="57" t="str">
        <f t="shared" si="566"/>
        <v/>
      </c>
      <c r="S1074" s="58" t="str">
        <f>IF(B1074="","",IF(R1074="Refreshment Beverage",VLOOKUP(VALUE(Q1074),Rates!G$15:L$19,2,0),VLOOKUP(VALUE(Q1074),Rates!G$4:L$12,2,0)))</f>
        <v/>
      </c>
      <c r="T1074" s="58" t="str">
        <f t="shared" si="567"/>
        <v/>
      </c>
      <c r="U1074" s="58" t="str">
        <f t="shared" si="568"/>
        <v/>
      </c>
      <c r="V1074" s="58" t="str">
        <f t="shared" si="569"/>
        <v/>
      </c>
      <c r="W1074" s="58" t="str">
        <f t="shared" si="570"/>
        <v/>
      </c>
      <c r="X1074" s="59" t="str">
        <f t="shared" si="571"/>
        <v/>
      </c>
      <c r="Y1074" s="60" t="str">
        <f>IF(B:B="","",IF(R1074="Refreshment Beverage",VLOOKUP(Q1074,Rates!G$15:L$19,6,0)*W1074,VLOOKUP(Q1074,Rates!G$4:L$12,6,0)*W1074))</f>
        <v/>
      </c>
      <c r="Z1074" s="60" t="str">
        <f t="shared" si="572"/>
        <v/>
      </c>
      <c r="AA1074" s="60" t="str">
        <f t="shared" si="560"/>
        <v/>
      </c>
      <c r="AB1074" s="61" t="str" cm="1">
        <f t="array" ref="AB1074">IF(_xlfn.SINGLE(B:B)="","",IF(R1074="Refreshment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61" t="str" cm="1">
        <f t="array" ref="AC1074">IF(_xlfn.SINGLE(B:B)="","",IF(R1074="Refreshment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68">
        <f>IFERROR(IF(R1074="Beer","",IF(OR(Q1074=1,Q1074=2,Q1074=3,Q1074=4),VLOOKUP(Q1074,Rates!$A$31:$B$34,2,0)*W1074,IF(V1074=1,VLOOKUP(U1074,'REB BEV MIN MKUP'!B:E,4,0),IF(V1074&gt;1,VLOOKUP(VALUE(W1074),'REB BEV MIN MKUP'!O:Q,3,0),0)))),0)</f>
        <v>0</v>
      </c>
      <c r="AE1074" s="62" t="str">
        <f t="shared" si="573"/>
        <v/>
      </c>
      <c r="AF1074" s="63" t="str">
        <f t="shared" si="574"/>
        <v/>
      </c>
      <c r="AG1074" s="64" t="str">
        <f t="shared" si="575"/>
        <v/>
      </c>
      <c r="AH1074" s="65" t="str">
        <f t="shared" si="576"/>
        <v/>
      </c>
      <c r="AI1074" s="66" t="str">
        <f>IF(AE:AE="","",IF(R1074="Refreshment Beverage",AK1074*(Rates!J$19/100),ROUND(SUM(AH1074*(Rates!$J$8/100)),4)))</f>
        <v/>
      </c>
      <c r="AJ1074" s="67" t="str">
        <f t="shared" si="577"/>
        <v/>
      </c>
      <c r="AK1074" s="22" t="str">
        <f t="shared" si="578"/>
        <v/>
      </c>
      <c r="AL1074" s="62" t="str">
        <f t="shared" si="579"/>
        <v/>
      </c>
      <c r="AM1074" s="63" t="str">
        <f>IF(AS1074="","",IF(R1074="Refreshment Beverage",ROUND(AS1074*Rates!K$19,4),ROUND(AO1074*(VLOOKUP(VALUE(Q1074),Rates!G$4:L$12,3,0)),4)))</f>
        <v/>
      </c>
      <c r="AN1074" s="68" t="str">
        <f>IF(AS1074="","",IF(R1074="Refreshment Beverage",AS1074*(Rates!J$19/100),MAX(AM1074,AB1074)))</f>
        <v/>
      </c>
      <c r="AO1074" s="69" t="str">
        <f t="shared" si="580"/>
        <v/>
      </c>
      <c r="AP1074" s="69" t="str">
        <f t="shared" si="581"/>
        <v/>
      </c>
      <c r="AQ1074" s="70" t="str">
        <f>IF(AS1074="","",IF(R1074="Refreshment Beverage",ROUND(SUM(VLOOKUP(Q:Q,Rates!G$15:L$19,3,0)*(AS1074-Y1074-Z1074-AA1074)),4),ROUND(SUM(Rates!$K$8*AS1074),4)))</f>
        <v/>
      </c>
      <c r="AR1074" s="66" t="str">
        <f t="shared" si="582"/>
        <v/>
      </c>
      <c r="AS1074" s="22" t="str">
        <f t="shared" si="583"/>
        <v/>
      </c>
      <c r="AT1074" s="62" t="str">
        <f t="shared" si="584"/>
        <v/>
      </c>
      <c r="AU1074" s="63" t="str">
        <f>IF(AX1074="","",IF(R1074="Refreshment Beverage",ROUND((BA1074-Y1074-Z1074-AA1074)*VLOOKUP(VALUE(Q1074),Rates!G$15:L$19,3,0),4),ROUND(AW1074*(VLOOKUP(VALUE(Q1074),Rates!G:L,3,0)),4)))</f>
        <v/>
      </c>
      <c r="AV1074" s="68" t="str">
        <f t="shared" si="585"/>
        <v/>
      </c>
      <c r="AW1074" s="69" t="str">
        <f t="shared" si="586"/>
        <v/>
      </c>
      <c r="AX1074" s="65" t="str">
        <f t="shared" si="587"/>
        <v/>
      </c>
      <c r="AY1074" s="70" t="str">
        <f>IF(AX1074="","",IF(R1074="Refreshment Beverage",ROUND(SUM(AX1074*Rates!K$19),4),ROUND(SUM(AX1074*(Rates!J$8/100)),4)))</f>
        <v/>
      </c>
      <c r="AZ1074" s="67" t="str">
        <f t="shared" si="588"/>
        <v/>
      </c>
      <c r="BA1074" s="22" t="str">
        <f t="shared" si="589"/>
        <v/>
      </c>
      <c r="BD1074" s="171"/>
      <c r="BE1074" s="171"/>
      <c r="BF1074" s="171"/>
      <c r="BG1074" s="171"/>
    </row>
    <row r="1075" spans="11:59" ht="12.75" customHeight="1" x14ac:dyDescent="0.3">
      <c r="K1075" s="42" t="str">
        <f t="shared" si="561"/>
        <v/>
      </c>
      <c r="L1075" s="55" t="str">
        <f t="shared" si="562"/>
        <v/>
      </c>
      <c r="M1075" s="43" t="str">
        <f t="shared" si="563"/>
        <v/>
      </c>
      <c r="N1075" s="56" t="str" cm="1">
        <f t="array" ref="N1075">IFERROR(IF(_xlfn.SINGLE(B:B)="","",IF(R1075="Beer",SUM(LOOKUP(2,1/(Rates!$B$3:$B$5&lt;=W1075)/(Rates!$C$3:$C$5&gt;=W1075),Rates!$D$3:$D$5)*(X1075/100)*W1075),IF(R1075="Refreshment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56" t="str">
        <f t="shared" si="564"/>
        <v/>
      </c>
      <c r="P1075" s="53"/>
      <c r="Q1075" s="14" t="str">
        <f t="shared" si="565"/>
        <v/>
      </c>
      <c r="R1075" s="57" t="str">
        <f t="shared" si="566"/>
        <v/>
      </c>
      <c r="S1075" s="58" t="str">
        <f>IF(B1075="","",IF(R1075="Refreshment Beverage",VLOOKUP(VALUE(Q1075),Rates!G$15:L$19,2,0),VLOOKUP(VALUE(Q1075),Rates!G$4:L$12,2,0)))</f>
        <v/>
      </c>
      <c r="T1075" s="58" t="str">
        <f t="shared" si="567"/>
        <v/>
      </c>
      <c r="U1075" s="58" t="str">
        <f t="shared" si="568"/>
        <v/>
      </c>
      <c r="V1075" s="58" t="str">
        <f t="shared" si="569"/>
        <v/>
      </c>
      <c r="W1075" s="58" t="str">
        <f t="shared" si="570"/>
        <v/>
      </c>
      <c r="X1075" s="59" t="str">
        <f t="shared" si="571"/>
        <v/>
      </c>
      <c r="Y1075" s="60" t="str">
        <f>IF(B:B="","",IF(R1075="Refreshment Beverage",VLOOKUP(Q1075,Rates!G$15:L$19,6,0)*W1075,VLOOKUP(Q1075,Rates!G$4:L$12,6,0)*W1075))</f>
        <v/>
      </c>
      <c r="Z1075" s="60" t="str">
        <f t="shared" si="572"/>
        <v/>
      </c>
      <c r="AA1075" s="60" t="str">
        <f t="shared" si="560"/>
        <v/>
      </c>
      <c r="AB1075" s="61" t="str" cm="1">
        <f t="array" ref="AB1075">IF(_xlfn.SINGLE(B:B)="","",IF(R1075="Refreshment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61" t="str" cm="1">
        <f t="array" ref="AC1075">IF(_xlfn.SINGLE(B:B)="","",IF(R1075="Refreshment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68">
        <f>IFERROR(IF(R1075="Beer","",IF(OR(Q1075=1,Q1075=2,Q1075=3,Q1075=4),VLOOKUP(Q1075,Rates!$A$31:$B$34,2,0)*W1075,IF(V1075=1,VLOOKUP(U1075,'REB BEV MIN MKUP'!B:E,4,0),IF(V1075&gt;1,VLOOKUP(VALUE(W1075),'REB BEV MIN MKUP'!O:Q,3,0),0)))),0)</f>
        <v>0</v>
      </c>
      <c r="AE1075" s="62" t="str">
        <f t="shared" si="573"/>
        <v/>
      </c>
      <c r="AF1075" s="63" t="str">
        <f t="shared" si="574"/>
        <v/>
      </c>
      <c r="AG1075" s="64" t="str">
        <f t="shared" si="575"/>
        <v/>
      </c>
      <c r="AH1075" s="65" t="str">
        <f t="shared" si="576"/>
        <v/>
      </c>
      <c r="AI1075" s="66" t="str">
        <f>IF(AE:AE="","",IF(R1075="Refreshment Beverage",AK1075*(Rates!J$19/100),ROUND(SUM(AH1075*(Rates!$J$8/100)),4)))</f>
        <v/>
      </c>
      <c r="AJ1075" s="67" t="str">
        <f t="shared" si="577"/>
        <v/>
      </c>
      <c r="AK1075" s="22" t="str">
        <f t="shared" si="578"/>
        <v/>
      </c>
      <c r="AL1075" s="62" t="str">
        <f t="shared" si="579"/>
        <v/>
      </c>
      <c r="AM1075" s="63" t="str">
        <f>IF(AS1075="","",IF(R1075="Refreshment Beverage",ROUND(AS1075*Rates!K$19,4),ROUND(AO1075*(VLOOKUP(VALUE(Q1075),Rates!G$4:L$12,3,0)),4)))</f>
        <v/>
      </c>
      <c r="AN1075" s="68" t="str">
        <f>IF(AS1075="","",IF(R1075="Refreshment Beverage",AS1075*(Rates!J$19/100),MAX(AM1075,AB1075)))</f>
        <v/>
      </c>
      <c r="AO1075" s="69" t="str">
        <f t="shared" si="580"/>
        <v/>
      </c>
      <c r="AP1075" s="69" t="str">
        <f t="shared" si="581"/>
        <v/>
      </c>
      <c r="AQ1075" s="70" t="str">
        <f>IF(AS1075="","",IF(R1075="Refreshment Beverage",ROUND(SUM(VLOOKUP(Q:Q,Rates!G$15:L$19,3,0)*(AS1075-Y1075-Z1075-AA1075)),4),ROUND(SUM(Rates!$K$8*AS1075),4)))</f>
        <v/>
      </c>
      <c r="AR1075" s="66" t="str">
        <f t="shared" si="582"/>
        <v/>
      </c>
      <c r="AS1075" s="22" t="str">
        <f t="shared" si="583"/>
        <v/>
      </c>
      <c r="AT1075" s="62" t="str">
        <f t="shared" si="584"/>
        <v/>
      </c>
      <c r="AU1075" s="63" t="str">
        <f>IF(AX1075="","",IF(R1075="Refreshment Beverage",ROUND((BA1075-Y1075-Z1075-AA1075)*VLOOKUP(VALUE(Q1075),Rates!G$15:L$19,3,0),4),ROUND(AW1075*(VLOOKUP(VALUE(Q1075),Rates!G:L,3,0)),4)))</f>
        <v/>
      </c>
      <c r="AV1075" s="68" t="str">
        <f t="shared" si="585"/>
        <v/>
      </c>
      <c r="AW1075" s="69" t="str">
        <f t="shared" si="586"/>
        <v/>
      </c>
      <c r="AX1075" s="65" t="str">
        <f t="shared" si="587"/>
        <v/>
      </c>
      <c r="AY1075" s="70" t="str">
        <f>IF(AX1075="","",IF(R1075="Refreshment Beverage",ROUND(SUM(AX1075*Rates!K$19),4),ROUND(SUM(AX1075*(Rates!J$8/100)),4)))</f>
        <v/>
      </c>
      <c r="AZ1075" s="67" t="str">
        <f t="shared" si="588"/>
        <v/>
      </c>
      <c r="BA1075" s="22" t="str">
        <f t="shared" si="589"/>
        <v/>
      </c>
      <c r="BD1075" s="171"/>
      <c r="BE1075" s="171"/>
      <c r="BF1075" s="171"/>
      <c r="BG1075" s="171"/>
    </row>
    <row r="1076" spans="11:59" ht="12.75" customHeight="1" x14ac:dyDescent="0.3">
      <c r="K1076" s="42" t="str">
        <f t="shared" si="561"/>
        <v/>
      </c>
      <c r="L1076" s="55" t="str">
        <f t="shared" si="562"/>
        <v/>
      </c>
      <c r="M1076" s="43" t="str">
        <f t="shared" si="563"/>
        <v/>
      </c>
      <c r="N1076" s="56" t="str" cm="1">
        <f t="array" ref="N1076">IFERROR(IF(_xlfn.SINGLE(B:B)="","",IF(R1076="Beer",SUM(LOOKUP(2,1/(Rates!$B$3:$B$5&lt;=W1076)/(Rates!$C$3:$C$5&gt;=W1076),Rates!$D$3:$D$5)*(X1076/100)*W1076),IF(R1076="Refreshment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56" t="str">
        <f t="shared" si="564"/>
        <v/>
      </c>
      <c r="P1076" s="53"/>
      <c r="Q1076" s="14" t="str">
        <f t="shared" si="565"/>
        <v/>
      </c>
      <c r="R1076" s="57" t="str">
        <f t="shared" si="566"/>
        <v/>
      </c>
      <c r="S1076" s="58" t="str">
        <f>IF(B1076="","",IF(R1076="Refreshment Beverage",VLOOKUP(VALUE(Q1076),Rates!G$15:L$19,2,0),VLOOKUP(VALUE(Q1076),Rates!G$4:L$12,2,0)))</f>
        <v/>
      </c>
      <c r="T1076" s="58" t="str">
        <f t="shared" si="567"/>
        <v/>
      </c>
      <c r="U1076" s="58" t="str">
        <f t="shared" si="568"/>
        <v/>
      </c>
      <c r="V1076" s="58" t="str">
        <f t="shared" si="569"/>
        <v/>
      </c>
      <c r="W1076" s="58" t="str">
        <f t="shared" si="570"/>
        <v/>
      </c>
      <c r="X1076" s="59" t="str">
        <f t="shared" si="571"/>
        <v/>
      </c>
      <c r="Y1076" s="60" t="str">
        <f>IF(B:B="","",IF(R1076="Refreshment Beverage",VLOOKUP(Q1076,Rates!G$15:L$19,6,0)*W1076,VLOOKUP(Q1076,Rates!G$4:L$12,6,0)*W1076))</f>
        <v/>
      </c>
      <c r="Z1076" s="60" t="str">
        <f t="shared" si="572"/>
        <v/>
      </c>
      <c r="AA1076" s="60" t="str">
        <f t="shared" si="560"/>
        <v/>
      </c>
      <c r="AB1076" s="61" t="str" cm="1">
        <f t="array" ref="AB1076">IF(_xlfn.SINGLE(B:B)="","",IF(R1076="Refreshment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61" t="str" cm="1">
        <f t="array" ref="AC1076">IF(_xlfn.SINGLE(B:B)="","",IF(R1076="Refreshment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68">
        <f>IFERROR(IF(R1076="Beer","",IF(OR(Q1076=1,Q1076=2,Q1076=3,Q1076=4),VLOOKUP(Q1076,Rates!$A$31:$B$34,2,0)*W1076,IF(V1076=1,VLOOKUP(U1076,'REB BEV MIN MKUP'!B:E,4,0),IF(V1076&gt;1,VLOOKUP(VALUE(W1076),'REB BEV MIN MKUP'!O:Q,3,0),0)))),0)</f>
        <v>0</v>
      </c>
      <c r="AE1076" s="62" t="str">
        <f t="shared" si="573"/>
        <v/>
      </c>
      <c r="AF1076" s="63" t="str">
        <f t="shared" si="574"/>
        <v/>
      </c>
      <c r="AG1076" s="64" t="str">
        <f t="shared" si="575"/>
        <v/>
      </c>
      <c r="AH1076" s="65" t="str">
        <f t="shared" si="576"/>
        <v/>
      </c>
      <c r="AI1076" s="66" t="str">
        <f>IF(AE:AE="","",IF(R1076="Refreshment Beverage",AK1076*(Rates!J$19/100),ROUND(SUM(AH1076*(Rates!$J$8/100)),4)))</f>
        <v/>
      </c>
      <c r="AJ1076" s="67" t="str">
        <f t="shared" si="577"/>
        <v/>
      </c>
      <c r="AK1076" s="22" t="str">
        <f t="shared" si="578"/>
        <v/>
      </c>
      <c r="AL1076" s="62" t="str">
        <f t="shared" si="579"/>
        <v/>
      </c>
      <c r="AM1076" s="63" t="str">
        <f>IF(AS1076="","",IF(R1076="Refreshment Beverage",ROUND(AS1076*Rates!K$19,4),ROUND(AO1076*(VLOOKUP(VALUE(Q1076),Rates!G$4:L$12,3,0)),4)))</f>
        <v/>
      </c>
      <c r="AN1076" s="68" t="str">
        <f>IF(AS1076="","",IF(R1076="Refreshment Beverage",AS1076*(Rates!J$19/100),MAX(AM1076,AB1076)))</f>
        <v/>
      </c>
      <c r="AO1076" s="69" t="str">
        <f t="shared" si="580"/>
        <v/>
      </c>
      <c r="AP1076" s="69" t="str">
        <f t="shared" si="581"/>
        <v/>
      </c>
      <c r="AQ1076" s="70" t="str">
        <f>IF(AS1076="","",IF(R1076="Refreshment Beverage",ROUND(SUM(VLOOKUP(Q:Q,Rates!G$15:L$19,3,0)*(AS1076-Y1076-Z1076-AA1076)),4),ROUND(SUM(Rates!$K$8*AS1076),4)))</f>
        <v/>
      </c>
      <c r="AR1076" s="66" t="str">
        <f t="shared" si="582"/>
        <v/>
      </c>
      <c r="AS1076" s="22" t="str">
        <f t="shared" si="583"/>
        <v/>
      </c>
      <c r="AT1076" s="62" t="str">
        <f t="shared" si="584"/>
        <v/>
      </c>
      <c r="AU1076" s="63" t="str">
        <f>IF(AX1076="","",IF(R1076="Refreshment Beverage",ROUND((BA1076-Y1076-Z1076-AA1076)*VLOOKUP(VALUE(Q1076),Rates!G$15:L$19,3,0),4),ROUND(AW1076*(VLOOKUP(VALUE(Q1076),Rates!G:L,3,0)),4)))</f>
        <v/>
      </c>
      <c r="AV1076" s="68" t="str">
        <f t="shared" si="585"/>
        <v/>
      </c>
      <c r="AW1076" s="69" t="str">
        <f t="shared" si="586"/>
        <v/>
      </c>
      <c r="AX1076" s="65" t="str">
        <f t="shared" si="587"/>
        <v/>
      </c>
      <c r="AY1076" s="70" t="str">
        <f>IF(AX1076="","",IF(R1076="Refreshment Beverage",ROUND(SUM(AX1076*Rates!K$19),4),ROUND(SUM(AX1076*(Rates!J$8/100)),4)))</f>
        <v/>
      </c>
      <c r="AZ1076" s="67" t="str">
        <f t="shared" si="588"/>
        <v/>
      </c>
      <c r="BA1076" s="22" t="str">
        <f t="shared" si="589"/>
        <v/>
      </c>
      <c r="BD1076" s="171"/>
      <c r="BE1076" s="171"/>
      <c r="BF1076" s="171"/>
      <c r="BG1076" s="171"/>
    </row>
    <row r="1077" spans="11:59" ht="12.75" customHeight="1" x14ac:dyDescent="0.3">
      <c r="K1077" s="42" t="str">
        <f t="shared" si="561"/>
        <v/>
      </c>
      <c r="L1077" s="55" t="str">
        <f t="shared" si="562"/>
        <v/>
      </c>
      <c r="M1077" s="43" t="str">
        <f t="shared" si="563"/>
        <v/>
      </c>
      <c r="N1077" s="56" t="str" cm="1">
        <f t="array" ref="N1077">IFERROR(IF(_xlfn.SINGLE(B:B)="","",IF(R1077="Beer",SUM(LOOKUP(2,1/(Rates!$B$3:$B$5&lt;=W1077)/(Rates!$C$3:$C$5&gt;=W1077),Rates!$D$3:$D$5)*(X1077/100)*W1077),IF(R1077="Refreshment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56" t="str">
        <f t="shared" si="564"/>
        <v/>
      </c>
      <c r="P1077" s="53"/>
      <c r="Q1077" s="14" t="str">
        <f t="shared" si="565"/>
        <v/>
      </c>
      <c r="R1077" s="57" t="str">
        <f t="shared" si="566"/>
        <v/>
      </c>
      <c r="S1077" s="58" t="str">
        <f>IF(B1077="","",IF(R1077="Refreshment Beverage",VLOOKUP(VALUE(Q1077),Rates!G$15:L$19,2,0),VLOOKUP(VALUE(Q1077),Rates!G$4:L$12,2,0)))</f>
        <v/>
      </c>
      <c r="T1077" s="58" t="str">
        <f t="shared" si="567"/>
        <v/>
      </c>
      <c r="U1077" s="58" t="str">
        <f t="shared" si="568"/>
        <v/>
      </c>
      <c r="V1077" s="58" t="str">
        <f t="shared" si="569"/>
        <v/>
      </c>
      <c r="W1077" s="58" t="str">
        <f t="shared" si="570"/>
        <v/>
      </c>
      <c r="X1077" s="59" t="str">
        <f t="shared" si="571"/>
        <v/>
      </c>
      <c r="Y1077" s="60" t="str">
        <f>IF(B:B="","",IF(R1077="Refreshment Beverage",VLOOKUP(Q1077,Rates!G$15:L$19,6,0)*W1077,VLOOKUP(Q1077,Rates!G$4:L$12,6,0)*W1077))</f>
        <v/>
      </c>
      <c r="Z1077" s="60" t="str">
        <f t="shared" si="572"/>
        <v/>
      </c>
      <c r="AA1077" s="60" t="str">
        <f t="shared" si="560"/>
        <v/>
      </c>
      <c r="AB1077" s="61" t="str" cm="1">
        <f t="array" ref="AB1077">IF(_xlfn.SINGLE(B:B)="","",IF(R1077="Refreshment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61" t="str" cm="1">
        <f t="array" ref="AC1077">IF(_xlfn.SINGLE(B:B)="","",IF(R1077="Refreshment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68">
        <f>IFERROR(IF(R1077="Beer","",IF(OR(Q1077=1,Q1077=2,Q1077=3,Q1077=4),VLOOKUP(Q1077,Rates!$A$31:$B$34,2,0)*W1077,IF(V1077=1,VLOOKUP(U1077,'REB BEV MIN MKUP'!B:E,4,0),IF(V1077&gt;1,VLOOKUP(VALUE(W1077),'REB BEV MIN MKUP'!O:Q,3,0),0)))),0)</f>
        <v>0</v>
      </c>
      <c r="AE1077" s="62" t="str">
        <f t="shared" si="573"/>
        <v/>
      </c>
      <c r="AF1077" s="63" t="str">
        <f t="shared" si="574"/>
        <v/>
      </c>
      <c r="AG1077" s="64" t="str">
        <f t="shared" si="575"/>
        <v/>
      </c>
      <c r="AH1077" s="65" t="str">
        <f t="shared" si="576"/>
        <v/>
      </c>
      <c r="AI1077" s="66" t="str">
        <f>IF(AE:AE="","",IF(R1077="Refreshment Beverage",AK1077*(Rates!J$19/100),ROUND(SUM(AH1077*(Rates!$J$8/100)),4)))</f>
        <v/>
      </c>
      <c r="AJ1077" s="67" t="str">
        <f t="shared" si="577"/>
        <v/>
      </c>
      <c r="AK1077" s="22" t="str">
        <f t="shared" si="578"/>
        <v/>
      </c>
      <c r="AL1077" s="62" t="str">
        <f t="shared" si="579"/>
        <v/>
      </c>
      <c r="AM1077" s="63" t="str">
        <f>IF(AS1077="","",IF(R1077="Refreshment Beverage",ROUND(AS1077*Rates!K$19,4),ROUND(AO1077*(VLOOKUP(VALUE(Q1077),Rates!G$4:L$12,3,0)),4)))</f>
        <v/>
      </c>
      <c r="AN1077" s="68" t="str">
        <f>IF(AS1077="","",IF(R1077="Refreshment Beverage",AS1077*(Rates!J$19/100),MAX(AM1077,AB1077)))</f>
        <v/>
      </c>
      <c r="AO1077" s="69" t="str">
        <f t="shared" si="580"/>
        <v/>
      </c>
      <c r="AP1077" s="69" t="str">
        <f t="shared" si="581"/>
        <v/>
      </c>
      <c r="AQ1077" s="70" t="str">
        <f>IF(AS1077="","",IF(R1077="Refreshment Beverage",ROUND(SUM(VLOOKUP(Q:Q,Rates!G$15:L$19,3,0)*(AS1077-Y1077-Z1077-AA1077)),4),ROUND(SUM(Rates!$K$8*AS1077),4)))</f>
        <v/>
      </c>
      <c r="AR1077" s="66" t="str">
        <f t="shared" si="582"/>
        <v/>
      </c>
      <c r="AS1077" s="22" t="str">
        <f t="shared" si="583"/>
        <v/>
      </c>
      <c r="AT1077" s="62" t="str">
        <f t="shared" si="584"/>
        <v/>
      </c>
      <c r="AU1077" s="63" t="str">
        <f>IF(AX1077="","",IF(R1077="Refreshment Beverage",ROUND((BA1077-Y1077-Z1077-AA1077)*VLOOKUP(VALUE(Q1077),Rates!G$15:L$19,3,0),4),ROUND(AW1077*(VLOOKUP(VALUE(Q1077),Rates!G:L,3,0)),4)))</f>
        <v/>
      </c>
      <c r="AV1077" s="68" t="str">
        <f t="shared" si="585"/>
        <v/>
      </c>
      <c r="AW1077" s="69" t="str">
        <f t="shared" si="586"/>
        <v/>
      </c>
      <c r="AX1077" s="65" t="str">
        <f t="shared" si="587"/>
        <v/>
      </c>
      <c r="AY1077" s="70" t="str">
        <f>IF(AX1077="","",IF(R1077="Refreshment Beverage",ROUND(SUM(AX1077*Rates!K$19),4),ROUND(SUM(AX1077*(Rates!J$8/100)),4)))</f>
        <v/>
      </c>
      <c r="AZ1077" s="67" t="str">
        <f t="shared" si="588"/>
        <v/>
      </c>
      <c r="BA1077" s="22" t="str">
        <f t="shared" si="589"/>
        <v/>
      </c>
      <c r="BD1077" s="171"/>
      <c r="BE1077" s="171"/>
      <c r="BF1077" s="171"/>
      <c r="BG1077" s="171"/>
    </row>
    <row r="1078" spans="11:59" ht="12.75" customHeight="1" x14ac:dyDescent="0.3">
      <c r="K1078" s="42" t="str">
        <f t="shared" si="561"/>
        <v/>
      </c>
      <c r="L1078" s="55" t="str">
        <f t="shared" si="562"/>
        <v/>
      </c>
      <c r="M1078" s="43" t="str">
        <f t="shared" si="563"/>
        <v/>
      </c>
      <c r="N1078" s="56" t="str" cm="1">
        <f t="array" ref="N1078">IFERROR(IF(_xlfn.SINGLE(B:B)="","",IF(R1078="Beer",SUM(LOOKUP(2,1/(Rates!$B$3:$B$5&lt;=W1078)/(Rates!$C$3:$C$5&gt;=W1078),Rates!$D$3:$D$5)*(X1078/100)*W1078),IF(R1078="Refreshment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56" t="str">
        <f t="shared" si="564"/>
        <v/>
      </c>
      <c r="P1078" s="53"/>
      <c r="Q1078" s="14" t="str">
        <f t="shared" si="565"/>
        <v/>
      </c>
      <c r="R1078" s="57" t="str">
        <f t="shared" si="566"/>
        <v/>
      </c>
      <c r="S1078" s="58" t="str">
        <f>IF(B1078="","",IF(R1078="Refreshment Beverage",VLOOKUP(VALUE(Q1078),Rates!G$15:L$19,2,0),VLOOKUP(VALUE(Q1078),Rates!G$4:L$12,2,0)))</f>
        <v/>
      </c>
      <c r="T1078" s="58" t="str">
        <f t="shared" si="567"/>
        <v/>
      </c>
      <c r="U1078" s="58" t="str">
        <f t="shared" si="568"/>
        <v/>
      </c>
      <c r="V1078" s="58" t="str">
        <f t="shared" si="569"/>
        <v/>
      </c>
      <c r="W1078" s="58" t="str">
        <f t="shared" si="570"/>
        <v/>
      </c>
      <c r="X1078" s="59" t="str">
        <f t="shared" si="571"/>
        <v/>
      </c>
      <c r="Y1078" s="60" t="str">
        <f>IF(B:B="","",IF(R1078="Refreshment Beverage",VLOOKUP(Q1078,Rates!G$15:L$19,6,0)*W1078,VLOOKUP(Q1078,Rates!G$4:L$12,6,0)*W1078))</f>
        <v/>
      </c>
      <c r="Z1078" s="60" t="str">
        <f t="shared" si="572"/>
        <v/>
      </c>
      <c r="AA1078" s="60" t="str">
        <f t="shared" si="560"/>
        <v/>
      </c>
      <c r="AB1078" s="61" t="str" cm="1">
        <f t="array" ref="AB1078">IF(_xlfn.SINGLE(B:B)="","",IF(R1078="Refreshment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61" t="str" cm="1">
        <f t="array" ref="AC1078">IF(_xlfn.SINGLE(B:B)="","",IF(R1078="Refreshment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68">
        <f>IFERROR(IF(R1078="Beer","",IF(OR(Q1078=1,Q1078=2,Q1078=3,Q1078=4),VLOOKUP(Q1078,Rates!$A$31:$B$34,2,0)*W1078,IF(V1078=1,VLOOKUP(U1078,'REB BEV MIN MKUP'!B:E,4,0),IF(V1078&gt;1,VLOOKUP(VALUE(W1078),'REB BEV MIN MKUP'!O:Q,3,0),0)))),0)</f>
        <v>0</v>
      </c>
      <c r="AE1078" s="62" t="str">
        <f t="shared" si="573"/>
        <v/>
      </c>
      <c r="AF1078" s="63" t="str">
        <f t="shared" si="574"/>
        <v/>
      </c>
      <c r="AG1078" s="64" t="str">
        <f t="shared" si="575"/>
        <v/>
      </c>
      <c r="AH1078" s="65" t="str">
        <f t="shared" si="576"/>
        <v/>
      </c>
      <c r="AI1078" s="66" t="str">
        <f>IF(AE:AE="","",IF(R1078="Refreshment Beverage",AK1078*(Rates!J$19/100),ROUND(SUM(AH1078*(Rates!$J$8/100)),4)))</f>
        <v/>
      </c>
      <c r="AJ1078" s="67" t="str">
        <f t="shared" si="577"/>
        <v/>
      </c>
      <c r="AK1078" s="22" t="str">
        <f t="shared" si="578"/>
        <v/>
      </c>
      <c r="AL1078" s="62" t="str">
        <f t="shared" si="579"/>
        <v/>
      </c>
      <c r="AM1078" s="63" t="str">
        <f>IF(AS1078="","",IF(R1078="Refreshment Beverage",ROUND(AS1078*Rates!K$19,4),ROUND(AO1078*(VLOOKUP(VALUE(Q1078),Rates!G$4:L$12,3,0)),4)))</f>
        <v/>
      </c>
      <c r="AN1078" s="68" t="str">
        <f>IF(AS1078="","",IF(R1078="Refreshment Beverage",AS1078*(Rates!J$19/100),MAX(AM1078,AB1078)))</f>
        <v/>
      </c>
      <c r="AO1078" s="69" t="str">
        <f t="shared" si="580"/>
        <v/>
      </c>
      <c r="AP1078" s="69" t="str">
        <f t="shared" si="581"/>
        <v/>
      </c>
      <c r="AQ1078" s="70" t="str">
        <f>IF(AS1078="","",IF(R1078="Refreshment Beverage",ROUND(SUM(VLOOKUP(Q:Q,Rates!G$15:L$19,3,0)*(AS1078-Y1078-Z1078-AA1078)),4),ROUND(SUM(Rates!$K$8*AS1078),4)))</f>
        <v/>
      </c>
      <c r="AR1078" s="66" t="str">
        <f t="shared" si="582"/>
        <v/>
      </c>
      <c r="AS1078" s="22" t="str">
        <f t="shared" si="583"/>
        <v/>
      </c>
      <c r="AT1078" s="62" t="str">
        <f t="shared" si="584"/>
        <v/>
      </c>
      <c r="AU1078" s="63" t="str">
        <f>IF(AX1078="","",IF(R1078="Refreshment Beverage",ROUND((BA1078-Y1078-Z1078-AA1078)*VLOOKUP(VALUE(Q1078),Rates!G$15:L$19,3,0),4),ROUND(AW1078*(VLOOKUP(VALUE(Q1078),Rates!G:L,3,0)),4)))</f>
        <v/>
      </c>
      <c r="AV1078" s="68" t="str">
        <f t="shared" si="585"/>
        <v/>
      </c>
      <c r="AW1078" s="69" t="str">
        <f t="shared" si="586"/>
        <v/>
      </c>
      <c r="AX1078" s="65" t="str">
        <f t="shared" si="587"/>
        <v/>
      </c>
      <c r="AY1078" s="70" t="str">
        <f>IF(AX1078="","",IF(R1078="Refreshment Beverage",ROUND(SUM(AX1078*Rates!K$19),4),ROUND(SUM(AX1078*(Rates!J$8/100)),4)))</f>
        <v/>
      </c>
      <c r="AZ1078" s="67" t="str">
        <f t="shared" si="588"/>
        <v/>
      </c>
      <c r="BA1078" s="22" t="str">
        <f t="shared" si="589"/>
        <v/>
      </c>
      <c r="BD1078" s="171"/>
      <c r="BE1078" s="171"/>
      <c r="BF1078" s="171"/>
      <c r="BG1078" s="171"/>
    </row>
    <row r="1079" spans="11:59" ht="12.75" customHeight="1" x14ac:dyDescent="0.3">
      <c r="K1079" s="42" t="str">
        <f t="shared" si="561"/>
        <v/>
      </c>
      <c r="L1079" s="55" t="str">
        <f t="shared" si="562"/>
        <v/>
      </c>
      <c r="M1079" s="43" t="str">
        <f t="shared" si="563"/>
        <v/>
      </c>
      <c r="N1079" s="56" t="str" cm="1">
        <f t="array" ref="N1079">IFERROR(IF(_xlfn.SINGLE(B:B)="","",IF(R1079="Beer",SUM(LOOKUP(2,1/(Rates!$B$3:$B$5&lt;=W1079)/(Rates!$C$3:$C$5&gt;=W1079),Rates!$D$3:$D$5)*(X1079/100)*W1079),IF(R1079="Refreshment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56" t="str">
        <f t="shared" si="564"/>
        <v/>
      </c>
      <c r="P1079" s="53"/>
      <c r="Q1079" s="14" t="str">
        <f t="shared" si="565"/>
        <v/>
      </c>
      <c r="R1079" s="57" t="str">
        <f t="shared" si="566"/>
        <v/>
      </c>
      <c r="S1079" s="58" t="str">
        <f>IF(B1079="","",IF(R1079="Refreshment Beverage",VLOOKUP(VALUE(Q1079),Rates!G$15:L$19,2,0),VLOOKUP(VALUE(Q1079),Rates!G$4:L$12,2,0)))</f>
        <v/>
      </c>
      <c r="T1079" s="58" t="str">
        <f t="shared" si="567"/>
        <v/>
      </c>
      <c r="U1079" s="58" t="str">
        <f t="shared" si="568"/>
        <v/>
      </c>
      <c r="V1079" s="58" t="str">
        <f t="shared" si="569"/>
        <v/>
      </c>
      <c r="W1079" s="58" t="str">
        <f t="shared" si="570"/>
        <v/>
      </c>
      <c r="X1079" s="59" t="str">
        <f t="shared" si="571"/>
        <v/>
      </c>
      <c r="Y1079" s="60" t="str">
        <f>IF(B:B="","",IF(R1079="Refreshment Beverage",VLOOKUP(Q1079,Rates!G$15:L$19,6,0)*W1079,VLOOKUP(Q1079,Rates!G$4:L$12,6,0)*W1079))</f>
        <v/>
      </c>
      <c r="Z1079" s="60" t="str">
        <f t="shared" si="572"/>
        <v/>
      </c>
      <c r="AA1079" s="60" t="str">
        <f t="shared" si="560"/>
        <v/>
      </c>
      <c r="AB1079" s="61" t="str" cm="1">
        <f t="array" ref="AB1079">IF(_xlfn.SINGLE(B:B)="","",IF(R1079="Refreshment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61" t="str" cm="1">
        <f t="array" ref="AC1079">IF(_xlfn.SINGLE(B:B)="","",IF(R1079="Refreshment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68">
        <f>IFERROR(IF(R1079="Beer","",IF(OR(Q1079=1,Q1079=2,Q1079=3,Q1079=4),VLOOKUP(Q1079,Rates!$A$31:$B$34,2,0)*W1079,IF(V1079=1,VLOOKUP(U1079,'REB BEV MIN MKUP'!B:E,4,0),IF(V1079&gt;1,VLOOKUP(VALUE(W1079),'REB BEV MIN MKUP'!O:Q,3,0),0)))),0)</f>
        <v>0</v>
      </c>
      <c r="AE1079" s="62" t="str">
        <f t="shared" si="573"/>
        <v/>
      </c>
      <c r="AF1079" s="63" t="str">
        <f t="shared" si="574"/>
        <v/>
      </c>
      <c r="AG1079" s="64" t="str">
        <f t="shared" si="575"/>
        <v/>
      </c>
      <c r="AH1079" s="65" t="str">
        <f t="shared" si="576"/>
        <v/>
      </c>
      <c r="AI1079" s="66" t="str">
        <f>IF(AE:AE="","",IF(R1079="Refreshment Beverage",AK1079*(Rates!J$19/100),ROUND(SUM(AH1079*(Rates!$J$8/100)),4)))</f>
        <v/>
      </c>
      <c r="AJ1079" s="67" t="str">
        <f t="shared" si="577"/>
        <v/>
      </c>
      <c r="AK1079" s="22" t="str">
        <f t="shared" si="578"/>
        <v/>
      </c>
      <c r="AL1079" s="62" t="str">
        <f t="shared" si="579"/>
        <v/>
      </c>
      <c r="AM1079" s="63" t="str">
        <f>IF(AS1079="","",IF(R1079="Refreshment Beverage",ROUND(AS1079*Rates!K$19,4),ROUND(AO1079*(VLOOKUP(VALUE(Q1079),Rates!G$4:L$12,3,0)),4)))</f>
        <v/>
      </c>
      <c r="AN1079" s="68" t="str">
        <f>IF(AS1079="","",IF(R1079="Refreshment Beverage",AS1079*(Rates!J$19/100),MAX(AM1079,AB1079)))</f>
        <v/>
      </c>
      <c r="AO1079" s="69" t="str">
        <f t="shared" si="580"/>
        <v/>
      </c>
      <c r="AP1079" s="69" t="str">
        <f t="shared" si="581"/>
        <v/>
      </c>
      <c r="AQ1079" s="70" t="str">
        <f>IF(AS1079="","",IF(R1079="Refreshment Beverage",ROUND(SUM(VLOOKUP(Q:Q,Rates!G$15:L$19,3,0)*(AS1079-Y1079-Z1079-AA1079)),4),ROUND(SUM(Rates!$K$8*AS1079),4)))</f>
        <v/>
      </c>
      <c r="AR1079" s="66" t="str">
        <f t="shared" si="582"/>
        <v/>
      </c>
      <c r="AS1079" s="22" t="str">
        <f t="shared" si="583"/>
        <v/>
      </c>
      <c r="AT1079" s="62" t="str">
        <f t="shared" si="584"/>
        <v/>
      </c>
      <c r="AU1079" s="63" t="str">
        <f>IF(AX1079="","",IF(R1079="Refreshment Beverage",ROUND((BA1079-Y1079-Z1079-AA1079)*VLOOKUP(VALUE(Q1079),Rates!G$15:L$19,3,0),4),ROUND(AW1079*(VLOOKUP(VALUE(Q1079),Rates!G:L,3,0)),4)))</f>
        <v/>
      </c>
      <c r="AV1079" s="68" t="str">
        <f t="shared" si="585"/>
        <v/>
      </c>
      <c r="AW1079" s="69" t="str">
        <f t="shared" si="586"/>
        <v/>
      </c>
      <c r="AX1079" s="65" t="str">
        <f t="shared" si="587"/>
        <v/>
      </c>
      <c r="AY1079" s="70" t="str">
        <f>IF(AX1079="","",IF(R1079="Refreshment Beverage",ROUND(SUM(AX1079*Rates!K$19),4),ROUND(SUM(AX1079*(Rates!J$8/100)),4)))</f>
        <v/>
      </c>
      <c r="AZ1079" s="67" t="str">
        <f t="shared" si="588"/>
        <v/>
      </c>
      <c r="BA1079" s="22" t="str">
        <f t="shared" si="589"/>
        <v/>
      </c>
      <c r="BD1079" s="171"/>
      <c r="BE1079" s="171"/>
      <c r="BF1079" s="171"/>
      <c r="BG1079" s="171"/>
    </row>
    <row r="1080" spans="11:59" ht="12.75" customHeight="1" x14ac:dyDescent="0.3">
      <c r="K1080" s="42" t="str">
        <f t="shared" si="561"/>
        <v/>
      </c>
      <c r="L1080" s="55" t="str">
        <f t="shared" si="562"/>
        <v/>
      </c>
      <c r="M1080" s="43" t="str">
        <f t="shared" si="563"/>
        <v/>
      </c>
      <c r="N1080" s="56" t="str" cm="1">
        <f t="array" ref="N1080">IFERROR(IF(_xlfn.SINGLE(B:B)="","",IF(R1080="Beer",SUM(LOOKUP(2,1/(Rates!$B$3:$B$5&lt;=W1080)/(Rates!$C$3:$C$5&gt;=W1080),Rates!$D$3:$D$5)*(X1080/100)*W1080),IF(R1080="Refreshment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56" t="str">
        <f t="shared" si="564"/>
        <v/>
      </c>
      <c r="P1080" s="53"/>
      <c r="Q1080" s="14" t="str">
        <f t="shared" si="565"/>
        <v/>
      </c>
      <c r="R1080" s="57" t="str">
        <f t="shared" si="566"/>
        <v/>
      </c>
      <c r="S1080" s="58" t="str">
        <f>IF(B1080="","",IF(R1080="Refreshment Beverage",VLOOKUP(VALUE(Q1080),Rates!G$15:L$19,2,0),VLOOKUP(VALUE(Q1080),Rates!G$4:L$12,2,0)))</f>
        <v/>
      </c>
      <c r="T1080" s="58" t="str">
        <f t="shared" si="567"/>
        <v/>
      </c>
      <c r="U1080" s="58" t="str">
        <f t="shared" si="568"/>
        <v/>
      </c>
      <c r="V1080" s="58" t="str">
        <f t="shared" si="569"/>
        <v/>
      </c>
      <c r="W1080" s="58" t="str">
        <f t="shared" si="570"/>
        <v/>
      </c>
      <c r="X1080" s="59" t="str">
        <f t="shared" si="571"/>
        <v/>
      </c>
      <c r="Y1080" s="60" t="str">
        <f>IF(B:B="","",IF(R1080="Refreshment Beverage",VLOOKUP(Q1080,Rates!G$15:L$19,6,0)*W1080,VLOOKUP(Q1080,Rates!G$4:L$12,6,0)*W1080))</f>
        <v/>
      </c>
      <c r="Z1080" s="60" t="str">
        <f t="shared" si="572"/>
        <v/>
      </c>
      <c r="AA1080" s="60" t="str">
        <f t="shared" si="560"/>
        <v/>
      </c>
      <c r="AB1080" s="61" t="str" cm="1">
        <f t="array" ref="AB1080">IF(_xlfn.SINGLE(B:B)="","",IF(R1080="Refreshment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61" t="str" cm="1">
        <f t="array" ref="AC1080">IF(_xlfn.SINGLE(B:B)="","",IF(R1080="Refreshment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68">
        <f>IFERROR(IF(R1080="Beer","",IF(OR(Q1080=1,Q1080=2,Q1080=3,Q1080=4),VLOOKUP(Q1080,Rates!$A$31:$B$34,2,0)*W1080,IF(V1080=1,VLOOKUP(U1080,'REB BEV MIN MKUP'!B:E,4,0),IF(V1080&gt;1,VLOOKUP(VALUE(W1080),'REB BEV MIN MKUP'!O:Q,3,0),0)))),0)</f>
        <v>0</v>
      </c>
      <c r="AE1080" s="62" t="str">
        <f t="shared" si="573"/>
        <v/>
      </c>
      <c r="AF1080" s="63" t="str">
        <f t="shared" si="574"/>
        <v/>
      </c>
      <c r="AG1080" s="64" t="str">
        <f t="shared" si="575"/>
        <v/>
      </c>
      <c r="AH1080" s="65" t="str">
        <f t="shared" si="576"/>
        <v/>
      </c>
      <c r="AI1080" s="66" t="str">
        <f>IF(AE:AE="","",IF(R1080="Refreshment Beverage",AK1080*(Rates!J$19/100),ROUND(SUM(AH1080*(Rates!$J$8/100)),4)))</f>
        <v/>
      </c>
      <c r="AJ1080" s="67" t="str">
        <f t="shared" si="577"/>
        <v/>
      </c>
      <c r="AK1080" s="22" t="str">
        <f t="shared" si="578"/>
        <v/>
      </c>
      <c r="AL1080" s="62" t="str">
        <f t="shared" si="579"/>
        <v/>
      </c>
      <c r="AM1080" s="63" t="str">
        <f>IF(AS1080="","",IF(R1080="Refreshment Beverage",ROUND(AS1080*Rates!K$19,4),ROUND(AO1080*(VLOOKUP(VALUE(Q1080),Rates!G$4:L$12,3,0)),4)))</f>
        <v/>
      </c>
      <c r="AN1080" s="68" t="str">
        <f>IF(AS1080="","",IF(R1080="Refreshment Beverage",AS1080*(Rates!J$19/100),MAX(AM1080,AB1080)))</f>
        <v/>
      </c>
      <c r="AO1080" s="69" t="str">
        <f t="shared" si="580"/>
        <v/>
      </c>
      <c r="AP1080" s="69" t="str">
        <f t="shared" si="581"/>
        <v/>
      </c>
      <c r="AQ1080" s="70" t="str">
        <f>IF(AS1080="","",IF(R1080="Refreshment Beverage",ROUND(SUM(VLOOKUP(Q:Q,Rates!G$15:L$19,3,0)*(AS1080-Y1080-Z1080-AA1080)),4),ROUND(SUM(Rates!$K$8*AS1080),4)))</f>
        <v/>
      </c>
      <c r="AR1080" s="66" t="str">
        <f t="shared" si="582"/>
        <v/>
      </c>
      <c r="AS1080" s="22" t="str">
        <f t="shared" si="583"/>
        <v/>
      </c>
      <c r="AT1080" s="62" t="str">
        <f t="shared" si="584"/>
        <v/>
      </c>
      <c r="AU1080" s="63" t="str">
        <f>IF(AX1080="","",IF(R1080="Refreshment Beverage",ROUND((BA1080-Y1080-Z1080-AA1080)*VLOOKUP(VALUE(Q1080),Rates!G$15:L$19,3,0),4),ROUND(AW1080*(VLOOKUP(VALUE(Q1080),Rates!G:L,3,0)),4)))</f>
        <v/>
      </c>
      <c r="AV1080" s="68" t="str">
        <f t="shared" si="585"/>
        <v/>
      </c>
      <c r="AW1080" s="69" t="str">
        <f t="shared" si="586"/>
        <v/>
      </c>
      <c r="AX1080" s="65" t="str">
        <f t="shared" si="587"/>
        <v/>
      </c>
      <c r="AY1080" s="70" t="str">
        <f>IF(AX1080="","",IF(R1080="Refreshment Beverage",ROUND(SUM(AX1080*Rates!K$19),4),ROUND(SUM(AX1080*(Rates!J$8/100)),4)))</f>
        <v/>
      </c>
      <c r="AZ1080" s="67" t="str">
        <f t="shared" si="588"/>
        <v/>
      </c>
      <c r="BA1080" s="22" t="str">
        <f t="shared" si="589"/>
        <v/>
      </c>
      <c r="BD1080" s="171"/>
      <c r="BE1080" s="171"/>
      <c r="BF1080" s="171"/>
      <c r="BG1080" s="171"/>
    </row>
    <row r="1081" spans="11:59" ht="12.75" customHeight="1" x14ac:dyDescent="0.3">
      <c r="K1081" s="42" t="str">
        <f t="shared" si="561"/>
        <v/>
      </c>
      <c r="L1081" s="55" t="str">
        <f t="shared" si="562"/>
        <v/>
      </c>
      <c r="M1081" s="43" t="str">
        <f t="shared" si="563"/>
        <v/>
      </c>
      <c r="N1081" s="56" t="str" cm="1">
        <f t="array" ref="N1081">IFERROR(IF(_xlfn.SINGLE(B:B)="","",IF(R1081="Beer",SUM(LOOKUP(2,1/(Rates!$B$3:$B$5&lt;=W1081)/(Rates!$C$3:$C$5&gt;=W1081),Rates!$D$3:$D$5)*(X1081/100)*W1081),IF(R1081="Refreshment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56" t="str">
        <f t="shared" si="564"/>
        <v/>
      </c>
      <c r="P1081" s="53"/>
      <c r="Q1081" s="14" t="str">
        <f t="shared" si="565"/>
        <v/>
      </c>
      <c r="R1081" s="57" t="str">
        <f t="shared" si="566"/>
        <v/>
      </c>
      <c r="S1081" s="58" t="str">
        <f>IF(B1081="","",IF(R1081="Refreshment Beverage",VLOOKUP(VALUE(Q1081),Rates!G$15:L$19,2,0),VLOOKUP(VALUE(Q1081),Rates!G$4:L$12,2,0)))</f>
        <v/>
      </c>
      <c r="T1081" s="58" t="str">
        <f t="shared" si="567"/>
        <v/>
      </c>
      <c r="U1081" s="58" t="str">
        <f t="shared" si="568"/>
        <v/>
      </c>
      <c r="V1081" s="58" t="str">
        <f t="shared" si="569"/>
        <v/>
      </c>
      <c r="W1081" s="58" t="str">
        <f t="shared" si="570"/>
        <v/>
      </c>
      <c r="X1081" s="59" t="str">
        <f t="shared" si="571"/>
        <v/>
      </c>
      <c r="Y1081" s="60" t="str">
        <f>IF(B:B="","",IF(R1081="Refreshment Beverage",VLOOKUP(Q1081,Rates!G$15:L$19,6,0)*W1081,VLOOKUP(Q1081,Rates!G$4:L$12,6,0)*W1081))</f>
        <v/>
      </c>
      <c r="Z1081" s="60" t="str">
        <f t="shared" si="572"/>
        <v/>
      </c>
      <c r="AA1081" s="60" t="str">
        <f t="shared" si="560"/>
        <v/>
      </c>
      <c r="AB1081" s="61" t="str" cm="1">
        <f t="array" ref="AB1081">IF(_xlfn.SINGLE(B:B)="","",IF(R1081="Refreshment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61" t="str" cm="1">
        <f t="array" ref="AC1081">IF(_xlfn.SINGLE(B:B)="","",IF(R1081="Refreshment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68">
        <f>IFERROR(IF(R1081="Beer","",IF(OR(Q1081=1,Q1081=2,Q1081=3,Q1081=4),VLOOKUP(Q1081,Rates!$A$31:$B$34,2,0)*W1081,IF(V1081=1,VLOOKUP(U1081,'REB BEV MIN MKUP'!B:E,4,0),IF(V1081&gt;1,VLOOKUP(VALUE(W1081),'REB BEV MIN MKUP'!O:Q,3,0),0)))),0)</f>
        <v>0</v>
      </c>
      <c r="AE1081" s="62" t="str">
        <f t="shared" si="573"/>
        <v/>
      </c>
      <c r="AF1081" s="63" t="str">
        <f t="shared" si="574"/>
        <v/>
      </c>
      <c r="AG1081" s="64" t="str">
        <f t="shared" si="575"/>
        <v/>
      </c>
      <c r="AH1081" s="65" t="str">
        <f t="shared" si="576"/>
        <v/>
      </c>
      <c r="AI1081" s="66" t="str">
        <f>IF(AE:AE="","",IF(R1081="Refreshment Beverage",AK1081*(Rates!J$19/100),ROUND(SUM(AH1081*(Rates!$J$8/100)),4)))</f>
        <v/>
      </c>
      <c r="AJ1081" s="67" t="str">
        <f t="shared" si="577"/>
        <v/>
      </c>
      <c r="AK1081" s="22" t="str">
        <f t="shared" si="578"/>
        <v/>
      </c>
      <c r="AL1081" s="62" t="str">
        <f t="shared" si="579"/>
        <v/>
      </c>
      <c r="AM1081" s="63" t="str">
        <f>IF(AS1081="","",IF(R1081="Refreshment Beverage",ROUND(AS1081*Rates!K$19,4),ROUND(AO1081*(VLOOKUP(VALUE(Q1081),Rates!G$4:L$12,3,0)),4)))</f>
        <v/>
      </c>
      <c r="AN1081" s="68" t="str">
        <f>IF(AS1081="","",IF(R1081="Refreshment Beverage",AS1081*(Rates!J$19/100),MAX(AM1081,AB1081)))</f>
        <v/>
      </c>
      <c r="AO1081" s="69" t="str">
        <f t="shared" si="580"/>
        <v/>
      </c>
      <c r="AP1081" s="69" t="str">
        <f t="shared" si="581"/>
        <v/>
      </c>
      <c r="AQ1081" s="70" t="str">
        <f>IF(AS1081="","",IF(R1081="Refreshment Beverage",ROUND(SUM(VLOOKUP(Q:Q,Rates!G$15:L$19,3,0)*(AS1081-Y1081-Z1081-AA1081)),4),ROUND(SUM(Rates!$K$8*AS1081),4)))</f>
        <v/>
      </c>
      <c r="AR1081" s="66" t="str">
        <f t="shared" si="582"/>
        <v/>
      </c>
      <c r="AS1081" s="22" t="str">
        <f t="shared" si="583"/>
        <v/>
      </c>
      <c r="AT1081" s="62" t="str">
        <f t="shared" si="584"/>
        <v/>
      </c>
      <c r="AU1081" s="63" t="str">
        <f>IF(AX1081="","",IF(R1081="Refreshment Beverage",ROUND((BA1081-Y1081-Z1081-AA1081)*VLOOKUP(VALUE(Q1081),Rates!G$15:L$19,3,0),4),ROUND(AW1081*(VLOOKUP(VALUE(Q1081),Rates!G:L,3,0)),4)))</f>
        <v/>
      </c>
      <c r="AV1081" s="68" t="str">
        <f t="shared" si="585"/>
        <v/>
      </c>
      <c r="AW1081" s="69" t="str">
        <f t="shared" si="586"/>
        <v/>
      </c>
      <c r="AX1081" s="65" t="str">
        <f t="shared" si="587"/>
        <v/>
      </c>
      <c r="AY1081" s="70" t="str">
        <f>IF(AX1081="","",IF(R1081="Refreshment Beverage",ROUND(SUM(AX1081*Rates!K$19),4),ROUND(SUM(AX1081*(Rates!J$8/100)),4)))</f>
        <v/>
      </c>
      <c r="AZ1081" s="67" t="str">
        <f t="shared" si="588"/>
        <v/>
      </c>
      <c r="BA1081" s="22" t="str">
        <f t="shared" si="589"/>
        <v/>
      </c>
      <c r="BD1081" s="171"/>
      <c r="BE1081" s="171"/>
      <c r="BF1081" s="171"/>
      <c r="BG1081" s="171"/>
    </row>
    <row r="1082" spans="11:59" ht="12.75" customHeight="1" x14ac:dyDescent="0.3">
      <c r="K1082" s="42" t="str">
        <f t="shared" si="561"/>
        <v/>
      </c>
      <c r="L1082" s="55" t="str">
        <f t="shared" si="562"/>
        <v/>
      </c>
      <c r="M1082" s="43" t="str">
        <f t="shared" si="563"/>
        <v/>
      </c>
      <c r="N1082" s="56" t="str" cm="1">
        <f t="array" ref="N1082">IFERROR(IF(_xlfn.SINGLE(B:B)="","",IF(R1082="Beer",SUM(LOOKUP(2,1/(Rates!$B$3:$B$5&lt;=W1082)/(Rates!$C$3:$C$5&gt;=W1082),Rates!$D$3:$D$5)*(X1082/100)*W1082),IF(R1082="Refreshment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56" t="str">
        <f t="shared" si="564"/>
        <v/>
      </c>
      <c r="P1082" s="53"/>
      <c r="Q1082" s="14" t="str">
        <f t="shared" si="565"/>
        <v/>
      </c>
      <c r="R1082" s="57" t="str">
        <f t="shared" si="566"/>
        <v/>
      </c>
      <c r="S1082" s="58" t="str">
        <f>IF(B1082="","",IF(R1082="Refreshment Beverage",VLOOKUP(VALUE(Q1082),Rates!G$15:L$19,2,0),VLOOKUP(VALUE(Q1082),Rates!G$4:L$12,2,0)))</f>
        <v/>
      </c>
      <c r="T1082" s="58" t="str">
        <f t="shared" si="567"/>
        <v/>
      </c>
      <c r="U1082" s="58" t="str">
        <f t="shared" si="568"/>
        <v/>
      </c>
      <c r="V1082" s="58" t="str">
        <f t="shared" si="569"/>
        <v/>
      </c>
      <c r="W1082" s="58" t="str">
        <f t="shared" si="570"/>
        <v/>
      </c>
      <c r="X1082" s="59" t="str">
        <f t="shared" si="571"/>
        <v/>
      </c>
      <c r="Y1082" s="60" t="str">
        <f>IF(B:B="","",IF(R1082="Refreshment Beverage",VLOOKUP(Q1082,Rates!G$15:L$19,6,0)*W1082,VLOOKUP(Q1082,Rates!G$4:L$12,6,0)*W1082))</f>
        <v/>
      </c>
      <c r="Z1082" s="60" t="str">
        <f t="shared" si="572"/>
        <v/>
      </c>
      <c r="AA1082" s="60" t="str">
        <f t="shared" si="560"/>
        <v/>
      </c>
      <c r="AB1082" s="61" t="str" cm="1">
        <f t="array" ref="AB1082">IF(_xlfn.SINGLE(B:B)="","",IF(R1082="Refreshment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61" t="str" cm="1">
        <f t="array" ref="AC1082">IF(_xlfn.SINGLE(B:B)="","",IF(R1082="Refreshment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68">
        <f>IFERROR(IF(R1082="Beer","",IF(OR(Q1082=1,Q1082=2,Q1082=3,Q1082=4),VLOOKUP(Q1082,Rates!$A$31:$B$34,2,0)*W1082,IF(V1082=1,VLOOKUP(U1082,'REB BEV MIN MKUP'!B:E,4,0),IF(V1082&gt;1,VLOOKUP(VALUE(W1082),'REB BEV MIN MKUP'!O:Q,3,0),0)))),0)</f>
        <v>0</v>
      </c>
      <c r="AE1082" s="62" t="str">
        <f t="shared" si="573"/>
        <v/>
      </c>
      <c r="AF1082" s="63" t="str">
        <f t="shared" si="574"/>
        <v/>
      </c>
      <c r="AG1082" s="64" t="str">
        <f t="shared" si="575"/>
        <v/>
      </c>
      <c r="AH1082" s="65" t="str">
        <f t="shared" si="576"/>
        <v/>
      </c>
      <c r="AI1082" s="66" t="str">
        <f>IF(AE:AE="","",IF(R1082="Refreshment Beverage",AK1082*(Rates!J$19/100),ROUND(SUM(AH1082*(Rates!$J$8/100)),4)))</f>
        <v/>
      </c>
      <c r="AJ1082" s="67" t="str">
        <f t="shared" si="577"/>
        <v/>
      </c>
      <c r="AK1082" s="22" t="str">
        <f t="shared" si="578"/>
        <v/>
      </c>
      <c r="AL1082" s="62" t="str">
        <f t="shared" si="579"/>
        <v/>
      </c>
      <c r="AM1082" s="63" t="str">
        <f>IF(AS1082="","",IF(R1082="Refreshment Beverage",ROUND(AS1082*Rates!K$19,4),ROUND(AO1082*(VLOOKUP(VALUE(Q1082),Rates!G$4:L$12,3,0)),4)))</f>
        <v/>
      </c>
      <c r="AN1082" s="68" t="str">
        <f>IF(AS1082="","",IF(R1082="Refreshment Beverage",AS1082*(Rates!J$19/100),MAX(AM1082,AB1082)))</f>
        <v/>
      </c>
      <c r="AO1082" s="69" t="str">
        <f t="shared" si="580"/>
        <v/>
      </c>
      <c r="AP1082" s="69" t="str">
        <f t="shared" si="581"/>
        <v/>
      </c>
      <c r="AQ1082" s="70" t="str">
        <f>IF(AS1082="","",IF(R1082="Refreshment Beverage",ROUND(SUM(VLOOKUP(Q:Q,Rates!G$15:L$19,3,0)*(AS1082-Y1082-Z1082-AA1082)),4),ROUND(SUM(Rates!$K$8*AS1082),4)))</f>
        <v/>
      </c>
      <c r="AR1082" s="66" t="str">
        <f t="shared" si="582"/>
        <v/>
      </c>
      <c r="AS1082" s="22" t="str">
        <f t="shared" si="583"/>
        <v/>
      </c>
      <c r="AT1082" s="62" t="str">
        <f t="shared" si="584"/>
        <v/>
      </c>
      <c r="AU1082" s="63" t="str">
        <f>IF(AX1082="","",IF(R1082="Refreshment Beverage",ROUND((BA1082-Y1082-Z1082-AA1082)*VLOOKUP(VALUE(Q1082),Rates!G$15:L$19,3,0),4),ROUND(AW1082*(VLOOKUP(VALUE(Q1082),Rates!G:L,3,0)),4)))</f>
        <v/>
      </c>
      <c r="AV1082" s="68" t="str">
        <f t="shared" si="585"/>
        <v/>
      </c>
      <c r="AW1082" s="69" t="str">
        <f t="shared" si="586"/>
        <v/>
      </c>
      <c r="AX1082" s="65" t="str">
        <f t="shared" si="587"/>
        <v/>
      </c>
      <c r="AY1082" s="70" t="str">
        <f>IF(AX1082="","",IF(R1082="Refreshment Beverage",ROUND(SUM(AX1082*Rates!K$19),4),ROUND(SUM(AX1082*(Rates!J$8/100)),4)))</f>
        <v/>
      </c>
      <c r="AZ1082" s="67" t="str">
        <f t="shared" si="588"/>
        <v/>
      </c>
      <c r="BA1082" s="22" t="str">
        <f t="shared" si="589"/>
        <v/>
      </c>
      <c r="BD1082" s="171"/>
      <c r="BE1082" s="171"/>
      <c r="BF1082" s="171"/>
      <c r="BG1082" s="171"/>
    </row>
    <row r="1083" spans="11:59" ht="12.75" customHeight="1" x14ac:dyDescent="0.3">
      <c r="K1083" s="42" t="str">
        <f t="shared" si="561"/>
        <v/>
      </c>
      <c r="L1083" s="55" t="str">
        <f t="shared" si="562"/>
        <v/>
      </c>
      <c r="M1083" s="43" t="str">
        <f t="shared" si="563"/>
        <v/>
      </c>
      <c r="N1083" s="56" t="str" cm="1">
        <f t="array" ref="N1083">IFERROR(IF(_xlfn.SINGLE(B:B)="","",IF(R1083="Beer",SUM(LOOKUP(2,1/(Rates!$B$3:$B$5&lt;=W1083)/(Rates!$C$3:$C$5&gt;=W1083),Rates!$D$3:$D$5)*(X1083/100)*W1083),IF(R1083="Refreshment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56" t="str">
        <f t="shared" si="564"/>
        <v/>
      </c>
      <c r="P1083" s="53"/>
      <c r="Q1083" s="14" t="str">
        <f t="shared" si="565"/>
        <v/>
      </c>
      <c r="R1083" s="57" t="str">
        <f t="shared" si="566"/>
        <v/>
      </c>
      <c r="S1083" s="58" t="str">
        <f>IF(B1083="","",IF(R1083="Refreshment Beverage",VLOOKUP(VALUE(Q1083),Rates!G$15:L$19,2,0),VLOOKUP(VALUE(Q1083),Rates!G$4:L$12,2,0)))</f>
        <v/>
      </c>
      <c r="T1083" s="58" t="str">
        <f t="shared" si="567"/>
        <v/>
      </c>
      <c r="U1083" s="58" t="str">
        <f t="shared" si="568"/>
        <v/>
      </c>
      <c r="V1083" s="58" t="str">
        <f t="shared" si="569"/>
        <v/>
      </c>
      <c r="W1083" s="58" t="str">
        <f t="shared" si="570"/>
        <v/>
      </c>
      <c r="X1083" s="59" t="str">
        <f t="shared" si="571"/>
        <v/>
      </c>
      <c r="Y1083" s="60" t="str">
        <f>IF(B:B="","",IF(R1083="Refreshment Beverage",VLOOKUP(Q1083,Rates!G$15:L$19,6,0)*W1083,VLOOKUP(Q1083,Rates!G$4:L$12,6,0)*W1083))</f>
        <v/>
      </c>
      <c r="Z1083" s="60" t="str">
        <f t="shared" si="572"/>
        <v/>
      </c>
      <c r="AA1083" s="60" t="str">
        <f t="shared" si="560"/>
        <v/>
      </c>
      <c r="AB1083" s="61" t="str" cm="1">
        <f t="array" ref="AB1083">IF(_xlfn.SINGLE(B:B)="","",IF(R1083="Refreshment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61" t="str" cm="1">
        <f t="array" ref="AC1083">IF(_xlfn.SINGLE(B:B)="","",IF(R1083="Refreshment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68">
        <f>IFERROR(IF(R1083="Beer","",IF(OR(Q1083=1,Q1083=2,Q1083=3,Q1083=4),VLOOKUP(Q1083,Rates!$A$31:$B$34,2,0)*W1083,IF(V1083=1,VLOOKUP(U1083,'REB BEV MIN MKUP'!B:E,4,0),IF(V1083&gt;1,VLOOKUP(VALUE(W1083),'REB BEV MIN MKUP'!O:Q,3,0),0)))),0)</f>
        <v>0</v>
      </c>
      <c r="AE1083" s="62" t="str">
        <f t="shared" si="573"/>
        <v/>
      </c>
      <c r="AF1083" s="63" t="str">
        <f t="shared" si="574"/>
        <v/>
      </c>
      <c r="AG1083" s="64" t="str">
        <f t="shared" si="575"/>
        <v/>
      </c>
      <c r="AH1083" s="65" t="str">
        <f t="shared" si="576"/>
        <v/>
      </c>
      <c r="AI1083" s="66" t="str">
        <f>IF(AE:AE="","",IF(R1083="Refreshment Beverage",AK1083*(Rates!J$19/100),ROUND(SUM(AH1083*(Rates!$J$8/100)),4)))</f>
        <v/>
      </c>
      <c r="AJ1083" s="67" t="str">
        <f t="shared" si="577"/>
        <v/>
      </c>
      <c r="AK1083" s="22" t="str">
        <f t="shared" si="578"/>
        <v/>
      </c>
      <c r="AL1083" s="62" t="str">
        <f t="shared" si="579"/>
        <v/>
      </c>
      <c r="AM1083" s="63" t="str">
        <f>IF(AS1083="","",IF(R1083="Refreshment Beverage",ROUND(AS1083*Rates!K$19,4),ROUND(AO1083*(VLOOKUP(VALUE(Q1083),Rates!G$4:L$12,3,0)),4)))</f>
        <v/>
      </c>
      <c r="AN1083" s="68" t="str">
        <f>IF(AS1083="","",IF(R1083="Refreshment Beverage",AS1083*(Rates!J$19/100),MAX(AM1083,AB1083)))</f>
        <v/>
      </c>
      <c r="AO1083" s="69" t="str">
        <f t="shared" si="580"/>
        <v/>
      </c>
      <c r="AP1083" s="69" t="str">
        <f t="shared" si="581"/>
        <v/>
      </c>
      <c r="AQ1083" s="70" t="str">
        <f>IF(AS1083="","",IF(R1083="Refreshment Beverage",ROUND(SUM(VLOOKUP(Q:Q,Rates!G$15:L$19,3,0)*(AS1083-Y1083-Z1083-AA1083)),4),ROUND(SUM(Rates!$K$8*AS1083),4)))</f>
        <v/>
      </c>
      <c r="AR1083" s="66" t="str">
        <f t="shared" si="582"/>
        <v/>
      </c>
      <c r="AS1083" s="22" t="str">
        <f t="shared" si="583"/>
        <v/>
      </c>
      <c r="AT1083" s="62" t="str">
        <f t="shared" si="584"/>
        <v/>
      </c>
      <c r="AU1083" s="63" t="str">
        <f>IF(AX1083="","",IF(R1083="Refreshment Beverage",ROUND((BA1083-Y1083-Z1083-AA1083)*VLOOKUP(VALUE(Q1083),Rates!G$15:L$19,3,0),4),ROUND(AW1083*(VLOOKUP(VALUE(Q1083),Rates!G:L,3,0)),4)))</f>
        <v/>
      </c>
      <c r="AV1083" s="68" t="str">
        <f t="shared" si="585"/>
        <v/>
      </c>
      <c r="AW1083" s="69" t="str">
        <f t="shared" si="586"/>
        <v/>
      </c>
      <c r="AX1083" s="65" t="str">
        <f t="shared" si="587"/>
        <v/>
      </c>
      <c r="AY1083" s="70" t="str">
        <f>IF(AX1083="","",IF(R1083="Refreshment Beverage",ROUND(SUM(AX1083*Rates!K$19),4),ROUND(SUM(AX1083*(Rates!J$8/100)),4)))</f>
        <v/>
      </c>
      <c r="AZ1083" s="67" t="str">
        <f t="shared" si="588"/>
        <v/>
      </c>
      <c r="BA1083" s="22" t="str">
        <f t="shared" si="589"/>
        <v/>
      </c>
      <c r="BD1083" s="171"/>
      <c r="BE1083" s="171"/>
      <c r="BF1083" s="171"/>
      <c r="BG1083" s="171"/>
    </row>
    <row r="1084" spans="11:59" ht="12.75" customHeight="1" x14ac:dyDescent="0.3">
      <c r="K1084" s="42" t="str">
        <f t="shared" si="561"/>
        <v/>
      </c>
      <c r="L1084" s="55" t="str">
        <f t="shared" si="562"/>
        <v/>
      </c>
      <c r="M1084" s="43" t="str">
        <f t="shared" si="563"/>
        <v/>
      </c>
      <c r="N1084" s="56" t="str" cm="1">
        <f t="array" ref="N1084">IFERROR(IF(_xlfn.SINGLE(B:B)="","",IF(R1084="Beer",SUM(LOOKUP(2,1/(Rates!$B$3:$B$5&lt;=W1084)/(Rates!$C$3:$C$5&gt;=W1084),Rates!$D$3:$D$5)*(X1084/100)*W1084),IF(R1084="Refreshment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56" t="str">
        <f t="shared" si="564"/>
        <v/>
      </c>
      <c r="P1084" s="53"/>
      <c r="Q1084" s="14" t="str">
        <f t="shared" si="565"/>
        <v/>
      </c>
      <c r="R1084" s="57" t="str">
        <f t="shared" si="566"/>
        <v/>
      </c>
      <c r="S1084" s="58" t="str">
        <f>IF(B1084="","",IF(R1084="Refreshment Beverage",VLOOKUP(VALUE(Q1084),Rates!G$15:L$19,2,0),VLOOKUP(VALUE(Q1084),Rates!G$4:L$12,2,0)))</f>
        <v/>
      </c>
      <c r="T1084" s="58" t="str">
        <f t="shared" si="567"/>
        <v/>
      </c>
      <c r="U1084" s="58" t="str">
        <f t="shared" si="568"/>
        <v/>
      </c>
      <c r="V1084" s="58" t="str">
        <f t="shared" si="569"/>
        <v/>
      </c>
      <c r="W1084" s="58" t="str">
        <f t="shared" si="570"/>
        <v/>
      </c>
      <c r="X1084" s="59" t="str">
        <f t="shared" si="571"/>
        <v/>
      </c>
      <c r="Y1084" s="60" t="str">
        <f>IF(B:B="","",IF(R1084="Refreshment Beverage",VLOOKUP(Q1084,Rates!G$15:L$19,6,0)*W1084,VLOOKUP(Q1084,Rates!G$4:L$12,6,0)*W1084))</f>
        <v/>
      </c>
      <c r="Z1084" s="60" t="str">
        <f t="shared" si="572"/>
        <v/>
      </c>
      <c r="AA1084" s="60" t="str">
        <f t="shared" si="560"/>
        <v/>
      </c>
      <c r="AB1084" s="61" t="str" cm="1">
        <f t="array" ref="AB1084">IF(_xlfn.SINGLE(B:B)="","",IF(R1084="Refreshment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61" t="str" cm="1">
        <f t="array" ref="AC1084">IF(_xlfn.SINGLE(B:B)="","",IF(R1084="Refreshment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68">
        <f>IFERROR(IF(R1084="Beer","",IF(OR(Q1084=1,Q1084=2,Q1084=3,Q1084=4),VLOOKUP(Q1084,Rates!$A$31:$B$34,2,0)*W1084,IF(V1084=1,VLOOKUP(U1084,'REB BEV MIN MKUP'!B:E,4,0),IF(V1084&gt;1,VLOOKUP(VALUE(W1084),'REB BEV MIN MKUP'!O:Q,3,0),0)))),0)</f>
        <v>0</v>
      </c>
      <c r="AE1084" s="62" t="str">
        <f t="shared" si="573"/>
        <v/>
      </c>
      <c r="AF1084" s="63" t="str">
        <f t="shared" si="574"/>
        <v/>
      </c>
      <c r="AG1084" s="64" t="str">
        <f t="shared" si="575"/>
        <v/>
      </c>
      <c r="AH1084" s="65" t="str">
        <f t="shared" si="576"/>
        <v/>
      </c>
      <c r="AI1084" s="66" t="str">
        <f>IF(AE:AE="","",IF(R1084="Refreshment Beverage",AK1084*(Rates!J$19/100),ROUND(SUM(AH1084*(Rates!$J$8/100)),4)))</f>
        <v/>
      </c>
      <c r="AJ1084" s="67" t="str">
        <f t="shared" si="577"/>
        <v/>
      </c>
      <c r="AK1084" s="22" t="str">
        <f t="shared" si="578"/>
        <v/>
      </c>
      <c r="AL1084" s="62" t="str">
        <f t="shared" si="579"/>
        <v/>
      </c>
      <c r="AM1084" s="63" t="str">
        <f>IF(AS1084="","",IF(R1084="Refreshment Beverage",ROUND(AS1084*Rates!K$19,4),ROUND(AO1084*(VLOOKUP(VALUE(Q1084),Rates!G$4:L$12,3,0)),4)))</f>
        <v/>
      </c>
      <c r="AN1084" s="68" t="str">
        <f>IF(AS1084="","",IF(R1084="Refreshment Beverage",AS1084*(Rates!J$19/100),MAX(AM1084,AB1084)))</f>
        <v/>
      </c>
      <c r="AO1084" s="69" t="str">
        <f t="shared" si="580"/>
        <v/>
      </c>
      <c r="AP1084" s="69" t="str">
        <f t="shared" si="581"/>
        <v/>
      </c>
      <c r="AQ1084" s="70" t="str">
        <f>IF(AS1084="","",IF(R1084="Refreshment Beverage",ROUND(SUM(VLOOKUP(Q:Q,Rates!G$15:L$19,3,0)*(AS1084-Y1084-Z1084-AA1084)),4),ROUND(SUM(Rates!$K$8*AS1084),4)))</f>
        <v/>
      </c>
      <c r="AR1084" s="66" t="str">
        <f t="shared" si="582"/>
        <v/>
      </c>
      <c r="AS1084" s="22" t="str">
        <f t="shared" si="583"/>
        <v/>
      </c>
      <c r="AT1084" s="62" t="str">
        <f t="shared" si="584"/>
        <v/>
      </c>
      <c r="AU1084" s="63" t="str">
        <f>IF(AX1084="","",IF(R1084="Refreshment Beverage",ROUND((BA1084-Y1084-Z1084-AA1084)*VLOOKUP(VALUE(Q1084),Rates!G$15:L$19,3,0),4),ROUND(AW1084*(VLOOKUP(VALUE(Q1084),Rates!G:L,3,0)),4)))</f>
        <v/>
      </c>
      <c r="AV1084" s="68" t="str">
        <f t="shared" si="585"/>
        <v/>
      </c>
      <c r="AW1084" s="69" t="str">
        <f t="shared" si="586"/>
        <v/>
      </c>
      <c r="AX1084" s="65" t="str">
        <f t="shared" si="587"/>
        <v/>
      </c>
      <c r="AY1084" s="70" t="str">
        <f>IF(AX1084="","",IF(R1084="Refreshment Beverage",ROUND(SUM(AX1084*Rates!K$19),4),ROUND(SUM(AX1084*(Rates!J$8/100)),4)))</f>
        <v/>
      </c>
      <c r="AZ1084" s="67" t="str">
        <f t="shared" si="588"/>
        <v/>
      </c>
      <c r="BA1084" s="22" t="str">
        <f t="shared" si="589"/>
        <v/>
      </c>
      <c r="BD1084" s="171"/>
      <c r="BE1084" s="171"/>
      <c r="BF1084" s="171"/>
      <c r="BG1084" s="171"/>
    </row>
    <row r="1085" spans="11:59" ht="12.75" customHeight="1" x14ac:dyDescent="0.3">
      <c r="K1085" s="42" t="str">
        <f t="shared" si="561"/>
        <v/>
      </c>
      <c r="L1085" s="55" t="str">
        <f t="shared" si="562"/>
        <v/>
      </c>
      <c r="M1085" s="43" t="str">
        <f t="shared" si="563"/>
        <v/>
      </c>
      <c r="N1085" s="56" t="str" cm="1">
        <f t="array" ref="N1085">IFERROR(IF(_xlfn.SINGLE(B:B)="","",IF(R1085="Beer",SUM(LOOKUP(2,1/(Rates!$B$3:$B$5&lt;=W1085)/(Rates!$C$3:$C$5&gt;=W1085),Rates!$D$3:$D$5)*(X1085/100)*W1085),IF(R1085="Refreshment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56" t="str">
        <f t="shared" si="564"/>
        <v/>
      </c>
      <c r="P1085" s="53"/>
      <c r="Q1085" s="14" t="str">
        <f t="shared" si="565"/>
        <v/>
      </c>
      <c r="R1085" s="57" t="str">
        <f t="shared" si="566"/>
        <v/>
      </c>
      <c r="S1085" s="58" t="str">
        <f>IF(B1085="","",IF(R1085="Refreshment Beverage",VLOOKUP(VALUE(Q1085),Rates!G$15:L$19,2,0),VLOOKUP(VALUE(Q1085),Rates!G$4:L$12,2,0)))</f>
        <v/>
      </c>
      <c r="T1085" s="58" t="str">
        <f t="shared" si="567"/>
        <v/>
      </c>
      <c r="U1085" s="58" t="str">
        <f t="shared" si="568"/>
        <v/>
      </c>
      <c r="V1085" s="58" t="str">
        <f t="shared" si="569"/>
        <v/>
      </c>
      <c r="W1085" s="58" t="str">
        <f t="shared" si="570"/>
        <v/>
      </c>
      <c r="X1085" s="59" t="str">
        <f t="shared" si="571"/>
        <v/>
      </c>
      <c r="Y1085" s="60" t="str">
        <f>IF(B:B="","",IF(R1085="Refreshment Beverage",VLOOKUP(Q1085,Rates!G$15:L$19,6,0)*W1085,VLOOKUP(Q1085,Rates!G$4:L$12,6,0)*W1085))</f>
        <v/>
      </c>
      <c r="Z1085" s="60" t="str">
        <f t="shared" si="572"/>
        <v/>
      </c>
      <c r="AA1085" s="60" t="str">
        <f t="shared" si="560"/>
        <v/>
      </c>
      <c r="AB1085" s="61" t="str" cm="1">
        <f t="array" ref="AB1085">IF(_xlfn.SINGLE(B:B)="","",IF(R1085="Refreshment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61" t="str" cm="1">
        <f t="array" ref="AC1085">IF(_xlfn.SINGLE(B:B)="","",IF(R1085="Refreshment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68">
        <f>IFERROR(IF(R1085="Beer","",IF(OR(Q1085=1,Q1085=2,Q1085=3,Q1085=4),VLOOKUP(Q1085,Rates!$A$31:$B$34,2,0)*W1085,IF(V1085=1,VLOOKUP(U1085,'REB BEV MIN MKUP'!B:E,4,0),IF(V1085&gt;1,VLOOKUP(VALUE(W1085),'REB BEV MIN MKUP'!O:Q,3,0),0)))),0)</f>
        <v>0</v>
      </c>
      <c r="AE1085" s="62" t="str">
        <f t="shared" si="573"/>
        <v/>
      </c>
      <c r="AF1085" s="63" t="str">
        <f t="shared" si="574"/>
        <v/>
      </c>
      <c r="AG1085" s="64" t="str">
        <f t="shared" si="575"/>
        <v/>
      </c>
      <c r="AH1085" s="65" t="str">
        <f t="shared" si="576"/>
        <v/>
      </c>
      <c r="AI1085" s="66" t="str">
        <f>IF(AE:AE="","",IF(R1085="Refreshment Beverage",AK1085*(Rates!J$19/100),ROUND(SUM(AH1085*(Rates!$J$8/100)),4)))</f>
        <v/>
      </c>
      <c r="AJ1085" s="67" t="str">
        <f t="shared" si="577"/>
        <v/>
      </c>
      <c r="AK1085" s="22" t="str">
        <f t="shared" si="578"/>
        <v/>
      </c>
      <c r="AL1085" s="62" t="str">
        <f t="shared" si="579"/>
        <v/>
      </c>
      <c r="AM1085" s="63" t="str">
        <f>IF(AS1085="","",IF(R1085="Refreshment Beverage",ROUND(AS1085*Rates!K$19,4),ROUND(AO1085*(VLOOKUP(VALUE(Q1085),Rates!G$4:L$12,3,0)),4)))</f>
        <v/>
      </c>
      <c r="AN1085" s="68" t="str">
        <f>IF(AS1085="","",IF(R1085="Refreshment Beverage",AS1085*(Rates!J$19/100),MAX(AM1085,AB1085)))</f>
        <v/>
      </c>
      <c r="AO1085" s="69" t="str">
        <f t="shared" si="580"/>
        <v/>
      </c>
      <c r="AP1085" s="69" t="str">
        <f t="shared" si="581"/>
        <v/>
      </c>
      <c r="AQ1085" s="70" t="str">
        <f>IF(AS1085="","",IF(R1085="Refreshment Beverage",ROUND(SUM(VLOOKUP(Q:Q,Rates!G$15:L$19,3,0)*(AS1085-Y1085-Z1085-AA1085)),4),ROUND(SUM(Rates!$K$8*AS1085),4)))</f>
        <v/>
      </c>
      <c r="AR1085" s="66" t="str">
        <f t="shared" si="582"/>
        <v/>
      </c>
      <c r="AS1085" s="22" t="str">
        <f t="shared" si="583"/>
        <v/>
      </c>
      <c r="AT1085" s="62" t="str">
        <f t="shared" si="584"/>
        <v/>
      </c>
      <c r="AU1085" s="63" t="str">
        <f>IF(AX1085="","",IF(R1085="Refreshment Beverage",ROUND((BA1085-Y1085-Z1085-AA1085)*VLOOKUP(VALUE(Q1085),Rates!G$15:L$19,3,0),4),ROUND(AW1085*(VLOOKUP(VALUE(Q1085),Rates!G:L,3,0)),4)))</f>
        <v/>
      </c>
      <c r="AV1085" s="68" t="str">
        <f t="shared" si="585"/>
        <v/>
      </c>
      <c r="AW1085" s="69" t="str">
        <f t="shared" si="586"/>
        <v/>
      </c>
      <c r="AX1085" s="65" t="str">
        <f t="shared" si="587"/>
        <v/>
      </c>
      <c r="AY1085" s="70" t="str">
        <f>IF(AX1085="","",IF(R1085="Refreshment Beverage",ROUND(SUM(AX1085*Rates!K$19),4),ROUND(SUM(AX1085*(Rates!J$8/100)),4)))</f>
        <v/>
      </c>
      <c r="AZ1085" s="67" t="str">
        <f t="shared" si="588"/>
        <v/>
      </c>
      <c r="BA1085" s="22" t="str">
        <f t="shared" si="589"/>
        <v/>
      </c>
      <c r="BD1085" s="171"/>
      <c r="BE1085" s="171"/>
      <c r="BF1085" s="171"/>
      <c r="BG1085" s="171"/>
    </row>
    <row r="1086" spans="11:59" ht="12.75" customHeight="1" x14ac:dyDescent="0.3">
      <c r="K1086" s="42" t="str">
        <f t="shared" si="561"/>
        <v/>
      </c>
      <c r="L1086" s="55" t="str">
        <f t="shared" si="562"/>
        <v/>
      </c>
      <c r="M1086" s="43" t="str">
        <f t="shared" si="563"/>
        <v/>
      </c>
      <c r="N1086" s="56" t="str" cm="1">
        <f t="array" ref="N1086">IFERROR(IF(_xlfn.SINGLE(B:B)="","",IF(R1086="Beer",SUM(LOOKUP(2,1/(Rates!$B$3:$B$5&lt;=W1086)/(Rates!$C$3:$C$5&gt;=W1086),Rates!$D$3:$D$5)*(X1086/100)*W1086),IF(R1086="Refreshment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56" t="str">
        <f t="shared" si="564"/>
        <v/>
      </c>
      <c r="P1086" s="53"/>
      <c r="Q1086" s="14" t="str">
        <f t="shared" si="565"/>
        <v/>
      </c>
      <c r="R1086" s="57" t="str">
        <f t="shared" si="566"/>
        <v/>
      </c>
      <c r="S1086" s="58" t="str">
        <f>IF(B1086="","",IF(R1086="Refreshment Beverage",VLOOKUP(VALUE(Q1086),Rates!G$15:L$19,2,0),VLOOKUP(VALUE(Q1086),Rates!G$4:L$12,2,0)))</f>
        <v/>
      </c>
      <c r="T1086" s="58" t="str">
        <f t="shared" si="567"/>
        <v/>
      </c>
      <c r="U1086" s="58" t="str">
        <f t="shared" si="568"/>
        <v/>
      </c>
      <c r="V1086" s="58" t="str">
        <f t="shared" si="569"/>
        <v/>
      </c>
      <c r="W1086" s="58" t="str">
        <f t="shared" si="570"/>
        <v/>
      </c>
      <c r="X1086" s="59" t="str">
        <f t="shared" si="571"/>
        <v/>
      </c>
      <c r="Y1086" s="60" t="str">
        <f>IF(B:B="","",IF(R1086="Refreshment Beverage",VLOOKUP(Q1086,Rates!G$15:L$19,6,0)*W1086,VLOOKUP(Q1086,Rates!G$4:L$12,6,0)*W1086))</f>
        <v/>
      </c>
      <c r="Z1086" s="60" t="str">
        <f t="shared" si="572"/>
        <v/>
      </c>
      <c r="AA1086" s="60" t="str">
        <f t="shared" si="560"/>
        <v/>
      </c>
      <c r="AB1086" s="61" t="str" cm="1">
        <f t="array" ref="AB1086">IF(_xlfn.SINGLE(B:B)="","",IF(R1086="Refreshment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61" t="str" cm="1">
        <f t="array" ref="AC1086">IF(_xlfn.SINGLE(B:B)="","",IF(R1086="Refreshment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68">
        <f>IFERROR(IF(R1086="Beer","",IF(OR(Q1086=1,Q1086=2,Q1086=3,Q1086=4),VLOOKUP(Q1086,Rates!$A$31:$B$34,2,0)*W1086,IF(V1086=1,VLOOKUP(U1086,'REB BEV MIN MKUP'!B:E,4,0),IF(V1086&gt;1,VLOOKUP(VALUE(W1086),'REB BEV MIN MKUP'!O:Q,3,0),0)))),0)</f>
        <v>0</v>
      </c>
      <c r="AE1086" s="62" t="str">
        <f t="shared" si="573"/>
        <v/>
      </c>
      <c r="AF1086" s="63" t="str">
        <f t="shared" si="574"/>
        <v/>
      </c>
      <c r="AG1086" s="64" t="str">
        <f t="shared" si="575"/>
        <v/>
      </c>
      <c r="AH1086" s="65" t="str">
        <f t="shared" si="576"/>
        <v/>
      </c>
      <c r="AI1086" s="66" t="str">
        <f>IF(AE:AE="","",IF(R1086="Refreshment Beverage",AK1086*(Rates!J$19/100),ROUND(SUM(AH1086*(Rates!$J$8/100)),4)))</f>
        <v/>
      </c>
      <c r="AJ1086" s="67" t="str">
        <f t="shared" si="577"/>
        <v/>
      </c>
      <c r="AK1086" s="22" t="str">
        <f t="shared" si="578"/>
        <v/>
      </c>
      <c r="AL1086" s="62" t="str">
        <f t="shared" si="579"/>
        <v/>
      </c>
      <c r="AM1086" s="63" t="str">
        <f>IF(AS1086="","",IF(R1086="Refreshment Beverage",ROUND(AS1086*Rates!K$19,4),ROUND(AO1086*(VLOOKUP(VALUE(Q1086),Rates!G$4:L$12,3,0)),4)))</f>
        <v/>
      </c>
      <c r="AN1086" s="68" t="str">
        <f>IF(AS1086="","",IF(R1086="Refreshment Beverage",AS1086*(Rates!J$19/100),MAX(AM1086,AB1086)))</f>
        <v/>
      </c>
      <c r="AO1086" s="69" t="str">
        <f t="shared" si="580"/>
        <v/>
      </c>
      <c r="AP1086" s="69" t="str">
        <f t="shared" si="581"/>
        <v/>
      </c>
      <c r="AQ1086" s="70" t="str">
        <f>IF(AS1086="","",IF(R1086="Refreshment Beverage",ROUND(SUM(VLOOKUP(Q:Q,Rates!G$15:L$19,3,0)*(AS1086-Y1086-Z1086-AA1086)),4),ROUND(SUM(Rates!$K$8*AS1086),4)))</f>
        <v/>
      </c>
      <c r="AR1086" s="66" t="str">
        <f t="shared" si="582"/>
        <v/>
      </c>
      <c r="AS1086" s="22" t="str">
        <f t="shared" si="583"/>
        <v/>
      </c>
      <c r="AT1086" s="62" t="str">
        <f t="shared" si="584"/>
        <v/>
      </c>
      <c r="AU1086" s="63" t="str">
        <f>IF(AX1086="","",IF(R1086="Refreshment Beverage",ROUND((BA1086-Y1086-Z1086-AA1086)*VLOOKUP(VALUE(Q1086),Rates!G$15:L$19,3,0),4),ROUND(AW1086*(VLOOKUP(VALUE(Q1086),Rates!G:L,3,0)),4)))</f>
        <v/>
      </c>
      <c r="AV1086" s="68" t="str">
        <f t="shared" si="585"/>
        <v/>
      </c>
      <c r="AW1086" s="69" t="str">
        <f t="shared" si="586"/>
        <v/>
      </c>
      <c r="AX1086" s="65" t="str">
        <f t="shared" si="587"/>
        <v/>
      </c>
      <c r="AY1086" s="70" t="str">
        <f>IF(AX1086="","",IF(R1086="Refreshment Beverage",ROUND(SUM(AX1086*Rates!K$19),4),ROUND(SUM(AX1086*(Rates!J$8/100)),4)))</f>
        <v/>
      </c>
      <c r="AZ1086" s="67" t="str">
        <f t="shared" si="588"/>
        <v/>
      </c>
      <c r="BA1086" s="22" t="str">
        <f t="shared" si="589"/>
        <v/>
      </c>
      <c r="BD1086" s="171"/>
      <c r="BE1086" s="171"/>
      <c r="BF1086" s="171"/>
      <c r="BG1086" s="171"/>
    </row>
    <row r="1087" spans="11:59" ht="12.75" customHeight="1" x14ac:dyDescent="0.3">
      <c r="K1087" s="42" t="str">
        <f t="shared" si="561"/>
        <v/>
      </c>
      <c r="L1087" s="55" t="str">
        <f t="shared" si="562"/>
        <v/>
      </c>
      <c r="M1087" s="43" t="str">
        <f t="shared" si="563"/>
        <v/>
      </c>
      <c r="N1087" s="56" t="str" cm="1">
        <f t="array" ref="N1087">IFERROR(IF(_xlfn.SINGLE(B:B)="","",IF(R1087="Beer",SUM(LOOKUP(2,1/(Rates!$B$3:$B$5&lt;=W1087)/(Rates!$C$3:$C$5&gt;=W1087),Rates!$D$3:$D$5)*(X1087/100)*W1087),IF(R1087="Refreshment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56" t="str">
        <f t="shared" si="564"/>
        <v/>
      </c>
      <c r="P1087" s="53"/>
      <c r="Q1087" s="14" t="str">
        <f t="shared" si="565"/>
        <v/>
      </c>
      <c r="R1087" s="57" t="str">
        <f t="shared" si="566"/>
        <v/>
      </c>
      <c r="S1087" s="58" t="str">
        <f>IF(B1087="","",IF(R1087="Refreshment Beverage",VLOOKUP(VALUE(Q1087),Rates!G$15:L$19,2,0),VLOOKUP(VALUE(Q1087),Rates!G$4:L$12,2,0)))</f>
        <v/>
      </c>
      <c r="T1087" s="58" t="str">
        <f t="shared" si="567"/>
        <v/>
      </c>
      <c r="U1087" s="58" t="str">
        <f t="shared" si="568"/>
        <v/>
      </c>
      <c r="V1087" s="58" t="str">
        <f t="shared" si="569"/>
        <v/>
      </c>
      <c r="W1087" s="58" t="str">
        <f t="shared" si="570"/>
        <v/>
      </c>
      <c r="X1087" s="59" t="str">
        <f t="shared" si="571"/>
        <v/>
      </c>
      <c r="Y1087" s="60" t="str">
        <f>IF(B:B="","",IF(R1087="Refreshment Beverage",VLOOKUP(Q1087,Rates!G$15:L$19,6,0)*W1087,VLOOKUP(Q1087,Rates!G$4:L$12,6,0)*W1087))</f>
        <v/>
      </c>
      <c r="Z1087" s="60" t="str">
        <f t="shared" si="572"/>
        <v/>
      </c>
      <c r="AA1087" s="60" t="str">
        <f t="shared" si="560"/>
        <v/>
      </c>
      <c r="AB1087" s="61" t="str" cm="1">
        <f t="array" ref="AB1087">IF(_xlfn.SINGLE(B:B)="","",IF(R1087="Refreshment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61" t="str" cm="1">
        <f t="array" ref="AC1087">IF(_xlfn.SINGLE(B:B)="","",IF(R1087="Refreshment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68">
        <f>IFERROR(IF(R1087="Beer","",IF(OR(Q1087=1,Q1087=2,Q1087=3,Q1087=4),VLOOKUP(Q1087,Rates!$A$31:$B$34,2,0)*W1087,IF(V1087=1,VLOOKUP(U1087,'REB BEV MIN MKUP'!B:E,4,0),IF(V1087&gt;1,VLOOKUP(VALUE(W1087),'REB BEV MIN MKUP'!O:Q,3,0),0)))),0)</f>
        <v>0</v>
      </c>
      <c r="AE1087" s="62" t="str">
        <f t="shared" si="573"/>
        <v/>
      </c>
      <c r="AF1087" s="63" t="str">
        <f t="shared" si="574"/>
        <v/>
      </c>
      <c r="AG1087" s="64" t="str">
        <f t="shared" si="575"/>
        <v/>
      </c>
      <c r="AH1087" s="65" t="str">
        <f t="shared" si="576"/>
        <v/>
      </c>
      <c r="AI1087" s="66" t="str">
        <f>IF(AE:AE="","",IF(R1087="Refreshment Beverage",AK1087*(Rates!J$19/100),ROUND(SUM(AH1087*(Rates!$J$8/100)),4)))</f>
        <v/>
      </c>
      <c r="AJ1087" s="67" t="str">
        <f t="shared" si="577"/>
        <v/>
      </c>
      <c r="AK1087" s="22" t="str">
        <f t="shared" si="578"/>
        <v/>
      </c>
      <c r="AL1087" s="62" t="str">
        <f t="shared" si="579"/>
        <v/>
      </c>
      <c r="AM1087" s="63" t="str">
        <f>IF(AS1087="","",IF(R1087="Refreshment Beverage",ROUND(AS1087*Rates!K$19,4),ROUND(AO1087*(VLOOKUP(VALUE(Q1087),Rates!G$4:L$12,3,0)),4)))</f>
        <v/>
      </c>
      <c r="AN1087" s="68" t="str">
        <f>IF(AS1087="","",IF(R1087="Refreshment Beverage",AS1087*(Rates!J$19/100),MAX(AM1087,AB1087)))</f>
        <v/>
      </c>
      <c r="AO1087" s="69" t="str">
        <f t="shared" si="580"/>
        <v/>
      </c>
      <c r="AP1087" s="69" t="str">
        <f t="shared" si="581"/>
        <v/>
      </c>
      <c r="AQ1087" s="70" t="str">
        <f>IF(AS1087="","",IF(R1087="Refreshment Beverage",ROUND(SUM(VLOOKUP(Q:Q,Rates!G$15:L$19,3,0)*(AS1087-Y1087-Z1087-AA1087)),4),ROUND(SUM(Rates!$K$8*AS1087),4)))</f>
        <v/>
      </c>
      <c r="AR1087" s="66" t="str">
        <f t="shared" si="582"/>
        <v/>
      </c>
      <c r="AS1087" s="22" t="str">
        <f t="shared" si="583"/>
        <v/>
      </c>
      <c r="AT1087" s="62" t="str">
        <f t="shared" si="584"/>
        <v/>
      </c>
      <c r="AU1087" s="63" t="str">
        <f>IF(AX1087="","",IF(R1087="Refreshment Beverage",ROUND((BA1087-Y1087-Z1087-AA1087)*VLOOKUP(VALUE(Q1087),Rates!G$15:L$19,3,0),4),ROUND(AW1087*(VLOOKUP(VALUE(Q1087),Rates!G:L,3,0)),4)))</f>
        <v/>
      </c>
      <c r="AV1087" s="68" t="str">
        <f t="shared" si="585"/>
        <v/>
      </c>
      <c r="AW1087" s="69" t="str">
        <f t="shared" si="586"/>
        <v/>
      </c>
      <c r="AX1087" s="65" t="str">
        <f t="shared" si="587"/>
        <v/>
      </c>
      <c r="AY1087" s="70" t="str">
        <f>IF(AX1087="","",IF(R1087="Refreshment Beverage",ROUND(SUM(AX1087*Rates!K$19),4),ROUND(SUM(AX1087*(Rates!J$8/100)),4)))</f>
        <v/>
      </c>
      <c r="AZ1087" s="67" t="str">
        <f t="shared" si="588"/>
        <v/>
      </c>
      <c r="BA1087" s="22" t="str">
        <f t="shared" si="589"/>
        <v/>
      </c>
      <c r="BD1087" s="171"/>
      <c r="BE1087" s="171"/>
      <c r="BF1087" s="171"/>
      <c r="BG1087" s="171"/>
    </row>
    <row r="1088" spans="11:59" ht="12.75" customHeight="1" x14ac:dyDescent="0.3">
      <c r="K1088" s="42" t="str">
        <f t="shared" si="561"/>
        <v/>
      </c>
      <c r="L1088" s="55" t="str">
        <f t="shared" si="562"/>
        <v/>
      </c>
      <c r="M1088" s="43" t="str">
        <f t="shared" si="563"/>
        <v/>
      </c>
      <c r="N1088" s="56" t="str" cm="1">
        <f t="array" ref="N1088">IFERROR(IF(_xlfn.SINGLE(B:B)="","",IF(R1088="Beer",SUM(LOOKUP(2,1/(Rates!$B$3:$B$5&lt;=W1088)/(Rates!$C$3:$C$5&gt;=W1088),Rates!$D$3:$D$5)*(X1088/100)*W1088),IF(R1088="Refreshment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56" t="str">
        <f t="shared" si="564"/>
        <v/>
      </c>
      <c r="P1088" s="53"/>
      <c r="Q1088" s="14" t="str">
        <f t="shared" si="565"/>
        <v/>
      </c>
      <c r="R1088" s="57" t="str">
        <f t="shared" si="566"/>
        <v/>
      </c>
      <c r="S1088" s="58" t="str">
        <f>IF(B1088="","",IF(R1088="Refreshment Beverage",VLOOKUP(VALUE(Q1088),Rates!G$15:L$19,2,0),VLOOKUP(VALUE(Q1088),Rates!G$4:L$12,2,0)))</f>
        <v/>
      </c>
      <c r="T1088" s="58" t="str">
        <f t="shared" si="567"/>
        <v/>
      </c>
      <c r="U1088" s="58" t="str">
        <f t="shared" si="568"/>
        <v/>
      </c>
      <c r="V1088" s="58" t="str">
        <f t="shared" si="569"/>
        <v/>
      </c>
      <c r="W1088" s="58" t="str">
        <f t="shared" si="570"/>
        <v/>
      </c>
      <c r="X1088" s="59" t="str">
        <f t="shared" si="571"/>
        <v/>
      </c>
      <c r="Y1088" s="60" t="str">
        <f>IF(B:B="","",IF(R1088="Refreshment Beverage",VLOOKUP(Q1088,Rates!G$15:L$19,6,0)*W1088,VLOOKUP(Q1088,Rates!G$4:L$12,6,0)*W1088))</f>
        <v/>
      </c>
      <c r="Z1088" s="60" t="str">
        <f t="shared" si="572"/>
        <v/>
      </c>
      <c r="AA1088" s="60" t="str">
        <f t="shared" si="560"/>
        <v/>
      </c>
      <c r="AB1088" s="61" t="str" cm="1">
        <f t="array" ref="AB1088">IF(_xlfn.SINGLE(B:B)="","",IF(R1088="Refreshment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61" t="str" cm="1">
        <f t="array" ref="AC1088">IF(_xlfn.SINGLE(B:B)="","",IF(R1088="Refreshment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68">
        <f>IFERROR(IF(R1088="Beer","",IF(OR(Q1088=1,Q1088=2,Q1088=3,Q1088=4),VLOOKUP(Q1088,Rates!$A$31:$B$34,2,0)*W1088,IF(V1088=1,VLOOKUP(U1088,'REB BEV MIN MKUP'!B:E,4,0),IF(V1088&gt;1,VLOOKUP(VALUE(W1088),'REB BEV MIN MKUP'!O:Q,3,0),0)))),0)</f>
        <v>0</v>
      </c>
      <c r="AE1088" s="62" t="str">
        <f t="shared" si="573"/>
        <v/>
      </c>
      <c r="AF1088" s="63" t="str">
        <f t="shared" si="574"/>
        <v/>
      </c>
      <c r="AG1088" s="64" t="str">
        <f t="shared" si="575"/>
        <v/>
      </c>
      <c r="AH1088" s="65" t="str">
        <f t="shared" si="576"/>
        <v/>
      </c>
      <c r="AI1088" s="66" t="str">
        <f>IF(AE:AE="","",IF(R1088="Refreshment Beverage",AK1088*(Rates!J$19/100),ROUND(SUM(AH1088*(Rates!$J$8/100)),4)))</f>
        <v/>
      </c>
      <c r="AJ1088" s="67" t="str">
        <f t="shared" si="577"/>
        <v/>
      </c>
      <c r="AK1088" s="22" t="str">
        <f t="shared" si="578"/>
        <v/>
      </c>
      <c r="AL1088" s="62" t="str">
        <f t="shared" si="579"/>
        <v/>
      </c>
      <c r="AM1088" s="63" t="str">
        <f>IF(AS1088="","",IF(R1088="Refreshment Beverage",ROUND(AS1088*Rates!K$19,4),ROUND(AO1088*(VLOOKUP(VALUE(Q1088),Rates!G$4:L$12,3,0)),4)))</f>
        <v/>
      </c>
      <c r="AN1088" s="68" t="str">
        <f>IF(AS1088="","",IF(R1088="Refreshment Beverage",AS1088*(Rates!J$19/100),MAX(AM1088,AB1088)))</f>
        <v/>
      </c>
      <c r="AO1088" s="69" t="str">
        <f t="shared" si="580"/>
        <v/>
      </c>
      <c r="AP1088" s="69" t="str">
        <f t="shared" si="581"/>
        <v/>
      </c>
      <c r="AQ1088" s="70" t="str">
        <f>IF(AS1088="","",IF(R1088="Refreshment Beverage",ROUND(SUM(VLOOKUP(Q:Q,Rates!G$15:L$19,3,0)*(AS1088-Y1088-Z1088-AA1088)),4),ROUND(SUM(Rates!$K$8*AS1088),4)))</f>
        <v/>
      </c>
      <c r="AR1088" s="66" t="str">
        <f t="shared" si="582"/>
        <v/>
      </c>
      <c r="AS1088" s="22" t="str">
        <f t="shared" si="583"/>
        <v/>
      </c>
      <c r="AT1088" s="62" t="str">
        <f t="shared" si="584"/>
        <v/>
      </c>
      <c r="AU1088" s="63" t="str">
        <f>IF(AX1088="","",IF(R1088="Refreshment Beverage",ROUND((BA1088-Y1088-Z1088-AA1088)*VLOOKUP(VALUE(Q1088),Rates!G$15:L$19,3,0),4),ROUND(AW1088*(VLOOKUP(VALUE(Q1088),Rates!G:L,3,0)),4)))</f>
        <v/>
      </c>
      <c r="AV1088" s="68" t="str">
        <f t="shared" si="585"/>
        <v/>
      </c>
      <c r="AW1088" s="69" t="str">
        <f t="shared" si="586"/>
        <v/>
      </c>
      <c r="AX1088" s="65" t="str">
        <f t="shared" si="587"/>
        <v/>
      </c>
      <c r="AY1088" s="70" t="str">
        <f>IF(AX1088="","",IF(R1088="Refreshment Beverage",ROUND(SUM(AX1088*Rates!K$19),4),ROUND(SUM(AX1088*(Rates!J$8/100)),4)))</f>
        <v/>
      </c>
      <c r="AZ1088" s="67" t="str">
        <f t="shared" si="588"/>
        <v/>
      </c>
      <c r="BA1088" s="22" t="str">
        <f t="shared" si="589"/>
        <v/>
      </c>
      <c r="BD1088" s="171"/>
      <c r="BE1088" s="171"/>
      <c r="BF1088" s="171"/>
      <c r="BG1088" s="171"/>
    </row>
    <row r="1089" spans="11:59" ht="12.75" customHeight="1" x14ac:dyDescent="0.3">
      <c r="K1089" s="42" t="str">
        <f t="shared" si="561"/>
        <v/>
      </c>
      <c r="L1089" s="55" t="str">
        <f t="shared" si="562"/>
        <v/>
      </c>
      <c r="M1089" s="43" t="str">
        <f t="shared" si="563"/>
        <v/>
      </c>
      <c r="N1089" s="56" t="str" cm="1">
        <f t="array" ref="N1089">IFERROR(IF(_xlfn.SINGLE(B:B)="","",IF(R1089="Beer",SUM(LOOKUP(2,1/(Rates!$B$3:$B$5&lt;=W1089)/(Rates!$C$3:$C$5&gt;=W1089),Rates!$D$3:$D$5)*(X1089/100)*W1089),IF(R1089="Refreshment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56" t="str">
        <f t="shared" si="564"/>
        <v/>
      </c>
      <c r="P1089" s="53"/>
      <c r="Q1089" s="14" t="str">
        <f t="shared" si="565"/>
        <v/>
      </c>
      <c r="R1089" s="57" t="str">
        <f t="shared" si="566"/>
        <v/>
      </c>
      <c r="S1089" s="58" t="str">
        <f>IF(B1089="","",IF(R1089="Refreshment Beverage",VLOOKUP(VALUE(Q1089),Rates!G$15:L$19,2,0),VLOOKUP(VALUE(Q1089),Rates!G$4:L$12,2,0)))</f>
        <v/>
      </c>
      <c r="T1089" s="58" t="str">
        <f t="shared" si="567"/>
        <v/>
      </c>
      <c r="U1089" s="58" t="str">
        <f t="shared" si="568"/>
        <v/>
      </c>
      <c r="V1089" s="58" t="str">
        <f t="shared" si="569"/>
        <v/>
      </c>
      <c r="W1089" s="58" t="str">
        <f t="shared" si="570"/>
        <v/>
      </c>
      <c r="X1089" s="59" t="str">
        <f t="shared" si="571"/>
        <v/>
      </c>
      <c r="Y1089" s="60" t="str">
        <f>IF(B:B="","",IF(R1089="Refreshment Beverage",VLOOKUP(Q1089,Rates!G$15:L$19,6,0)*W1089,VLOOKUP(Q1089,Rates!G$4:L$12,6,0)*W1089))</f>
        <v/>
      </c>
      <c r="Z1089" s="60" t="str">
        <f t="shared" si="572"/>
        <v/>
      </c>
      <c r="AA1089" s="60" t="str">
        <f t="shared" si="560"/>
        <v/>
      </c>
      <c r="AB1089" s="61" t="str" cm="1">
        <f t="array" ref="AB1089">IF(_xlfn.SINGLE(B:B)="","",IF(R1089="Refreshment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61" t="str" cm="1">
        <f t="array" ref="AC1089">IF(_xlfn.SINGLE(B:B)="","",IF(R1089="Refreshment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68">
        <f>IFERROR(IF(R1089="Beer","",IF(OR(Q1089=1,Q1089=2,Q1089=3,Q1089=4),VLOOKUP(Q1089,Rates!$A$31:$B$34,2,0)*W1089,IF(V1089=1,VLOOKUP(U1089,'REB BEV MIN MKUP'!B:E,4,0),IF(V1089&gt;1,VLOOKUP(VALUE(W1089),'REB BEV MIN MKUP'!O:Q,3,0),0)))),0)</f>
        <v>0</v>
      </c>
      <c r="AE1089" s="62" t="str">
        <f t="shared" si="573"/>
        <v/>
      </c>
      <c r="AF1089" s="63" t="str">
        <f t="shared" si="574"/>
        <v/>
      </c>
      <c r="AG1089" s="64" t="str">
        <f t="shared" si="575"/>
        <v/>
      </c>
      <c r="AH1089" s="65" t="str">
        <f t="shared" si="576"/>
        <v/>
      </c>
      <c r="AI1089" s="66" t="str">
        <f>IF(AE:AE="","",IF(R1089="Refreshment Beverage",AK1089*(Rates!J$19/100),ROUND(SUM(AH1089*(Rates!$J$8/100)),4)))</f>
        <v/>
      </c>
      <c r="AJ1089" s="67" t="str">
        <f t="shared" si="577"/>
        <v/>
      </c>
      <c r="AK1089" s="22" t="str">
        <f t="shared" si="578"/>
        <v/>
      </c>
      <c r="AL1089" s="62" t="str">
        <f t="shared" si="579"/>
        <v/>
      </c>
      <c r="AM1089" s="63" t="str">
        <f>IF(AS1089="","",IF(R1089="Refreshment Beverage",ROUND(AS1089*Rates!K$19,4),ROUND(AO1089*(VLOOKUP(VALUE(Q1089),Rates!G$4:L$12,3,0)),4)))</f>
        <v/>
      </c>
      <c r="AN1089" s="68" t="str">
        <f>IF(AS1089="","",IF(R1089="Refreshment Beverage",AS1089*(Rates!J$19/100),MAX(AM1089,AB1089)))</f>
        <v/>
      </c>
      <c r="AO1089" s="69" t="str">
        <f t="shared" si="580"/>
        <v/>
      </c>
      <c r="AP1089" s="69" t="str">
        <f t="shared" si="581"/>
        <v/>
      </c>
      <c r="AQ1089" s="70" t="str">
        <f>IF(AS1089="","",IF(R1089="Refreshment Beverage",ROUND(SUM(VLOOKUP(Q:Q,Rates!G$15:L$19,3,0)*(AS1089-Y1089-Z1089-AA1089)),4),ROUND(SUM(Rates!$K$8*AS1089),4)))</f>
        <v/>
      </c>
      <c r="AR1089" s="66" t="str">
        <f t="shared" si="582"/>
        <v/>
      </c>
      <c r="AS1089" s="22" t="str">
        <f t="shared" si="583"/>
        <v/>
      </c>
      <c r="AT1089" s="62" t="str">
        <f t="shared" si="584"/>
        <v/>
      </c>
      <c r="AU1089" s="63" t="str">
        <f>IF(AX1089="","",IF(R1089="Refreshment Beverage",ROUND((BA1089-Y1089-Z1089-AA1089)*VLOOKUP(VALUE(Q1089),Rates!G$15:L$19,3,0),4),ROUND(AW1089*(VLOOKUP(VALUE(Q1089),Rates!G:L,3,0)),4)))</f>
        <v/>
      </c>
      <c r="AV1089" s="68" t="str">
        <f t="shared" si="585"/>
        <v/>
      </c>
      <c r="AW1089" s="69" t="str">
        <f t="shared" si="586"/>
        <v/>
      </c>
      <c r="AX1089" s="65" t="str">
        <f t="shared" si="587"/>
        <v/>
      </c>
      <c r="AY1089" s="70" t="str">
        <f>IF(AX1089="","",IF(R1089="Refreshment Beverage",ROUND(SUM(AX1089*Rates!K$19),4),ROUND(SUM(AX1089*(Rates!J$8/100)),4)))</f>
        <v/>
      </c>
      <c r="AZ1089" s="67" t="str">
        <f t="shared" si="588"/>
        <v/>
      </c>
      <c r="BA1089" s="22" t="str">
        <f t="shared" si="589"/>
        <v/>
      </c>
      <c r="BD1089" s="171"/>
      <c r="BE1089" s="171"/>
      <c r="BF1089" s="171"/>
      <c r="BG1089" s="171"/>
    </row>
    <row r="1090" spans="11:59" ht="12.75" customHeight="1" x14ac:dyDescent="0.3">
      <c r="K1090" s="42" t="str">
        <f t="shared" si="561"/>
        <v/>
      </c>
      <c r="L1090" s="55" t="str">
        <f t="shared" si="562"/>
        <v/>
      </c>
      <c r="M1090" s="43" t="str">
        <f t="shared" si="563"/>
        <v/>
      </c>
      <c r="N1090" s="56" t="str" cm="1">
        <f t="array" ref="N1090">IFERROR(IF(_xlfn.SINGLE(B:B)="","",IF(R1090="Beer",SUM(LOOKUP(2,1/(Rates!$B$3:$B$5&lt;=W1090)/(Rates!$C$3:$C$5&gt;=W1090),Rates!$D$3:$D$5)*(X1090/100)*W1090),IF(R1090="Refreshment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56" t="str">
        <f t="shared" si="564"/>
        <v/>
      </c>
      <c r="P1090" s="53"/>
      <c r="Q1090" s="14" t="str">
        <f t="shared" si="565"/>
        <v/>
      </c>
      <c r="R1090" s="57" t="str">
        <f t="shared" si="566"/>
        <v/>
      </c>
      <c r="S1090" s="58" t="str">
        <f>IF(B1090="","",IF(R1090="Refreshment Beverage",VLOOKUP(VALUE(Q1090),Rates!G$15:L$19,2,0),VLOOKUP(VALUE(Q1090),Rates!G$4:L$12,2,0)))</f>
        <v/>
      </c>
      <c r="T1090" s="58" t="str">
        <f t="shared" si="567"/>
        <v/>
      </c>
      <c r="U1090" s="58" t="str">
        <f t="shared" si="568"/>
        <v/>
      </c>
      <c r="V1090" s="58" t="str">
        <f t="shared" si="569"/>
        <v/>
      </c>
      <c r="W1090" s="58" t="str">
        <f t="shared" si="570"/>
        <v/>
      </c>
      <c r="X1090" s="59" t="str">
        <f t="shared" si="571"/>
        <v/>
      </c>
      <c r="Y1090" s="60" t="str">
        <f>IF(B:B="","",IF(R1090="Refreshment Beverage",VLOOKUP(Q1090,Rates!G$15:L$19,6,0)*W1090,VLOOKUP(Q1090,Rates!G$4:L$12,6,0)*W1090))</f>
        <v/>
      </c>
      <c r="Z1090" s="60" t="str">
        <f t="shared" si="572"/>
        <v/>
      </c>
      <c r="AA1090" s="60" t="str">
        <f t="shared" si="560"/>
        <v/>
      </c>
      <c r="AB1090" s="61" t="str" cm="1">
        <f t="array" ref="AB1090">IF(_xlfn.SINGLE(B:B)="","",IF(R1090="Refreshment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61" t="str" cm="1">
        <f t="array" ref="AC1090">IF(_xlfn.SINGLE(B:B)="","",IF(R1090="Refreshment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68">
        <f>IFERROR(IF(R1090="Beer","",IF(OR(Q1090=1,Q1090=2,Q1090=3,Q1090=4),VLOOKUP(Q1090,Rates!$A$31:$B$34,2,0)*W1090,IF(V1090=1,VLOOKUP(U1090,'REB BEV MIN MKUP'!B:E,4,0),IF(V1090&gt;1,VLOOKUP(VALUE(W1090),'REB BEV MIN MKUP'!O:Q,3,0),0)))),0)</f>
        <v>0</v>
      </c>
      <c r="AE1090" s="62" t="str">
        <f t="shared" si="573"/>
        <v/>
      </c>
      <c r="AF1090" s="63" t="str">
        <f t="shared" si="574"/>
        <v/>
      </c>
      <c r="AG1090" s="64" t="str">
        <f t="shared" si="575"/>
        <v/>
      </c>
      <c r="AH1090" s="65" t="str">
        <f t="shared" si="576"/>
        <v/>
      </c>
      <c r="AI1090" s="66" t="str">
        <f>IF(AE:AE="","",IF(R1090="Refreshment Beverage",AK1090*(Rates!J$19/100),ROUND(SUM(AH1090*(Rates!$J$8/100)),4)))</f>
        <v/>
      </c>
      <c r="AJ1090" s="67" t="str">
        <f t="shared" si="577"/>
        <v/>
      </c>
      <c r="AK1090" s="22" t="str">
        <f t="shared" si="578"/>
        <v/>
      </c>
      <c r="AL1090" s="62" t="str">
        <f t="shared" si="579"/>
        <v/>
      </c>
      <c r="AM1090" s="63" t="str">
        <f>IF(AS1090="","",IF(R1090="Refreshment Beverage",ROUND(AS1090*Rates!K$19,4),ROUND(AO1090*(VLOOKUP(VALUE(Q1090),Rates!G$4:L$12,3,0)),4)))</f>
        <v/>
      </c>
      <c r="AN1090" s="68" t="str">
        <f>IF(AS1090="","",IF(R1090="Refreshment Beverage",AS1090*(Rates!J$19/100),MAX(AM1090,AB1090)))</f>
        <v/>
      </c>
      <c r="AO1090" s="69" t="str">
        <f t="shared" si="580"/>
        <v/>
      </c>
      <c r="AP1090" s="69" t="str">
        <f t="shared" si="581"/>
        <v/>
      </c>
      <c r="AQ1090" s="70" t="str">
        <f>IF(AS1090="","",IF(R1090="Refreshment Beverage",ROUND(SUM(VLOOKUP(Q:Q,Rates!G$15:L$19,3,0)*(AS1090-Y1090-Z1090-AA1090)),4),ROUND(SUM(Rates!$K$8*AS1090),4)))</f>
        <v/>
      </c>
      <c r="AR1090" s="66" t="str">
        <f t="shared" si="582"/>
        <v/>
      </c>
      <c r="AS1090" s="22" t="str">
        <f t="shared" si="583"/>
        <v/>
      </c>
      <c r="AT1090" s="62" t="str">
        <f t="shared" si="584"/>
        <v/>
      </c>
      <c r="AU1090" s="63" t="str">
        <f>IF(AX1090="","",IF(R1090="Refreshment Beverage",ROUND((BA1090-Y1090-Z1090-AA1090)*VLOOKUP(VALUE(Q1090),Rates!G$15:L$19,3,0),4),ROUND(AW1090*(VLOOKUP(VALUE(Q1090),Rates!G:L,3,0)),4)))</f>
        <v/>
      </c>
      <c r="AV1090" s="68" t="str">
        <f t="shared" si="585"/>
        <v/>
      </c>
      <c r="AW1090" s="69" t="str">
        <f t="shared" si="586"/>
        <v/>
      </c>
      <c r="AX1090" s="65" t="str">
        <f t="shared" si="587"/>
        <v/>
      </c>
      <c r="AY1090" s="70" t="str">
        <f>IF(AX1090="","",IF(R1090="Refreshment Beverage",ROUND(SUM(AX1090*Rates!K$19),4),ROUND(SUM(AX1090*(Rates!J$8/100)),4)))</f>
        <v/>
      </c>
      <c r="AZ1090" s="67" t="str">
        <f t="shared" si="588"/>
        <v/>
      </c>
      <c r="BA1090" s="22" t="str">
        <f t="shared" si="589"/>
        <v/>
      </c>
      <c r="BD1090" s="171"/>
      <c r="BE1090" s="171"/>
      <c r="BF1090" s="171"/>
      <c r="BG1090" s="171"/>
    </row>
    <row r="1091" spans="11:59" ht="12.75" customHeight="1" x14ac:dyDescent="0.3">
      <c r="K1091" s="42" t="str">
        <f t="shared" si="561"/>
        <v/>
      </c>
      <c r="L1091" s="55" t="str">
        <f t="shared" si="562"/>
        <v/>
      </c>
      <c r="M1091" s="43" t="str">
        <f t="shared" si="563"/>
        <v/>
      </c>
      <c r="N1091" s="56" t="str" cm="1">
        <f t="array" ref="N1091">IFERROR(IF(_xlfn.SINGLE(B:B)="","",IF(R1091="Beer",SUM(LOOKUP(2,1/(Rates!$B$3:$B$5&lt;=W1091)/(Rates!$C$3:$C$5&gt;=W1091),Rates!$D$3:$D$5)*(X1091/100)*W1091),IF(R1091="Refreshment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56" t="str">
        <f t="shared" si="564"/>
        <v/>
      </c>
      <c r="P1091" s="53"/>
      <c r="Q1091" s="14" t="str">
        <f t="shared" si="565"/>
        <v/>
      </c>
      <c r="R1091" s="57" t="str">
        <f t="shared" si="566"/>
        <v/>
      </c>
      <c r="S1091" s="58" t="str">
        <f>IF(B1091="","",IF(R1091="Refreshment Beverage",VLOOKUP(VALUE(Q1091),Rates!G$15:L$19,2,0),VLOOKUP(VALUE(Q1091),Rates!G$4:L$12,2,0)))</f>
        <v/>
      </c>
      <c r="T1091" s="58" t="str">
        <f t="shared" si="567"/>
        <v/>
      </c>
      <c r="U1091" s="58" t="str">
        <f t="shared" si="568"/>
        <v/>
      </c>
      <c r="V1091" s="58" t="str">
        <f t="shared" si="569"/>
        <v/>
      </c>
      <c r="W1091" s="58" t="str">
        <f t="shared" si="570"/>
        <v/>
      </c>
      <c r="X1091" s="59" t="str">
        <f t="shared" si="571"/>
        <v/>
      </c>
      <c r="Y1091" s="60" t="str">
        <f>IF(B:B="","",IF(R1091="Refreshment Beverage",VLOOKUP(Q1091,Rates!G$15:L$19,6,0)*W1091,VLOOKUP(Q1091,Rates!G$4:L$12,6,0)*W1091))</f>
        <v/>
      </c>
      <c r="Z1091" s="60" t="str">
        <f t="shared" si="572"/>
        <v/>
      </c>
      <c r="AA1091" s="60" t="str">
        <f t="shared" si="560"/>
        <v/>
      </c>
      <c r="AB1091" s="61" t="str" cm="1">
        <f t="array" ref="AB1091">IF(_xlfn.SINGLE(B:B)="","",IF(R1091="Refreshment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61" t="str" cm="1">
        <f t="array" ref="AC1091">IF(_xlfn.SINGLE(B:B)="","",IF(R1091="Refreshment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68">
        <f>IFERROR(IF(R1091="Beer","",IF(OR(Q1091=1,Q1091=2,Q1091=3,Q1091=4),VLOOKUP(Q1091,Rates!$A$31:$B$34,2,0)*W1091,IF(V1091=1,VLOOKUP(U1091,'REB BEV MIN MKUP'!B:E,4,0),IF(V1091&gt;1,VLOOKUP(VALUE(W1091),'REB BEV MIN MKUP'!O:Q,3,0),0)))),0)</f>
        <v>0</v>
      </c>
      <c r="AE1091" s="62" t="str">
        <f t="shared" si="573"/>
        <v/>
      </c>
      <c r="AF1091" s="63" t="str">
        <f t="shared" si="574"/>
        <v/>
      </c>
      <c r="AG1091" s="64" t="str">
        <f t="shared" si="575"/>
        <v/>
      </c>
      <c r="AH1091" s="65" t="str">
        <f t="shared" si="576"/>
        <v/>
      </c>
      <c r="AI1091" s="66" t="str">
        <f>IF(AE:AE="","",IF(R1091="Refreshment Beverage",AK1091*(Rates!J$19/100),ROUND(SUM(AH1091*(Rates!$J$8/100)),4)))</f>
        <v/>
      </c>
      <c r="AJ1091" s="67" t="str">
        <f t="shared" si="577"/>
        <v/>
      </c>
      <c r="AK1091" s="22" t="str">
        <f t="shared" si="578"/>
        <v/>
      </c>
      <c r="AL1091" s="62" t="str">
        <f t="shared" si="579"/>
        <v/>
      </c>
      <c r="AM1091" s="63" t="str">
        <f>IF(AS1091="","",IF(R1091="Refreshment Beverage",ROUND(AS1091*Rates!K$19,4),ROUND(AO1091*(VLOOKUP(VALUE(Q1091),Rates!G$4:L$12,3,0)),4)))</f>
        <v/>
      </c>
      <c r="AN1091" s="68" t="str">
        <f>IF(AS1091="","",IF(R1091="Refreshment Beverage",AS1091*(Rates!J$19/100),MAX(AM1091,AB1091)))</f>
        <v/>
      </c>
      <c r="AO1091" s="69" t="str">
        <f t="shared" si="580"/>
        <v/>
      </c>
      <c r="AP1091" s="69" t="str">
        <f t="shared" si="581"/>
        <v/>
      </c>
      <c r="AQ1091" s="70" t="str">
        <f>IF(AS1091="","",IF(R1091="Refreshment Beverage",ROUND(SUM(VLOOKUP(Q:Q,Rates!G$15:L$19,3,0)*(AS1091-Y1091-Z1091-AA1091)),4),ROUND(SUM(Rates!$K$8*AS1091),4)))</f>
        <v/>
      </c>
      <c r="AR1091" s="66" t="str">
        <f t="shared" si="582"/>
        <v/>
      </c>
      <c r="AS1091" s="22" t="str">
        <f t="shared" si="583"/>
        <v/>
      </c>
      <c r="AT1091" s="62" t="str">
        <f t="shared" si="584"/>
        <v/>
      </c>
      <c r="AU1091" s="63" t="str">
        <f>IF(AX1091="","",IF(R1091="Refreshment Beverage",ROUND((BA1091-Y1091-Z1091-AA1091)*VLOOKUP(VALUE(Q1091),Rates!G$15:L$19,3,0),4),ROUND(AW1091*(VLOOKUP(VALUE(Q1091),Rates!G:L,3,0)),4)))</f>
        <v/>
      </c>
      <c r="AV1091" s="68" t="str">
        <f t="shared" si="585"/>
        <v/>
      </c>
      <c r="AW1091" s="69" t="str">
        <f t="shared" si="586"/>
        <v/>
      </c>
      <c r="AX1091" s="65" t="str">
        <f t="shared" si="587"/>
        <v/>
      </c>
      <c r="AY1091" s="70" t="str">
        <f>IF(AX1091="","",IF(R1091="Refreshment Beverage",ROUND(SUM(AX1091*Rates!K$19),4),ROUND(SUM(AX1091*(Rates!J$8/100)),4)))</f>
        <v/>
      </c>
      <c r="AZ1091" s="67" t="str">
        <f t="shared" si="588"/>
        <v/>
      </c>
      <c r="BA1091" s="22" t="str">
        <f t="shared" si="589"/>
        <v/>
      </c>
      <c r="BD1091" s="171"/>
      <c r="BE1091" s="171"/>
      <c r="BF1091" s="171"/>
      <c r="BG1091" s="171"/>
    </row>
    <row r="1092" spans="11:59" ht="12.75" customHeight="1" x14ac:dyDescent="0.3">
      <c r="K1092" s="42" t="str">
        <f t="shared" si="561"/>
        <v/>
      </c>
      <c r="L1092" s="55" t="str">
        <f t="shared" si="562"/>
        <v/>
      </c>
      <c r="M1092" s="43" t="str">
        <f t="shared" si="563"/>
        <v/>
      </c>
      <c r="N1092" s="56" t="str" cm="1">
        <f t="array" ref="N1092">IFERROR(IF(_xlfn.SINGLE(B:B)="","",IF(R1092="Beer",SUM(LOOKUP(2,1/(Rates!$B$3:$B$5&lt;=W1092)/(Rates!$C$3:$C$5&gt;=W1092),Rates!$D$3:$D$5)*(X1092/100)*W1092),IF(R1092="Refreshment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56" t="str">
        <f t="shared" si="564"/>
        <v/>
      </c>
      <c r="P1092" s="53"/>
      <c r="Q1092" s="14" t="str">
        <f t="shared" si="565"/>
        <v/>
      </c>
      <c r="R1092" s="57" t="str">
        <f t="shared" si="566"/>
        <v/>
      </c>
      <c r="S1092" s="58" t="str">
        <f>IF(B1092="","",IF(R1092="Refreshment Beverage",VLOOKUP(VALUE(Q1092),Rates!G$15:L$19,2,0),VLOOKUP(VALUE(Q1092),Rates!G$4:L$12,2,0)))</f>
        <v/>
      </c>
      <c r="T1092" s="58" t="str">
        <f t="shared" si="567"/>
        <v/>
      </c>
      <c r="U1092" s="58" t="str">
        <f t="shared" si="568"/>
        <v/>
      </c>
      <c r="V1092" s="58" t="str">
        <f t="shared" si="569"/>
        <v/>
      </c>
      <c r="W1092" s="58" t="str">
        <f t="shared" si="570"/>
        <v/>
      </c>
      <c r="X1092" s="59" t="str">
        <f t="shared" si="571"/>
        <v/>
      </c>
      <c r="Y1092" s="60" t="str">
        <f>IF(B:B="","",IF(R1092="Refreshment Beverage",VLOOKUP(Q1092,Rates!G$15:L$19,6,0)*W1092,VLOOKUP(Q1092,Rates!G$4:L$12,6,0)*W1092))</f>
        <v/>
      </c>
      <c r="Z1092" s="60" t="str">
        <f t="shared" si="572"/>
        <v/>
      </c>
      <c r="AA1092" s="60" t="str">
        <f t="shared" si="560"/>
        <v/>
      </c>
      <c r="AB1092" s="61" t="str" cm="1">
        <f t="array" ref="AB1092">IF(_xlfn.SINGLE(B:B)="","",IF(R1092="Refreshment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61" t="str" cm="1">
        <f t="array" ref="AC1092">IF(_xlfn.SINGLE(B:B)="","",IF(R1092="Refreshment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68">
        <f>IFERROR(IF(R1092="Beer","",IF(OR(Q1092=1,Q1092=2,Q1092=3,Q1092=4),VLOOKUP(Q1092,Rates!$A$31:$B$34,2,0)*W1092,IF(V1092=1,VLOOKUP(U1092,'REB BEV MIN MKUP'!B:E,4,0),IF(V1092&gt;1,VLOOKUP(VALUE(W1092),'REB BEV MIN MKUP'!O:Q,3,0),0)))),0)</f>
        <v>0</v>
      </c>
      <c r="AE1092" s="62" t="str">
        <f t="shared" si="573"/>
        <v/>
      </c>
      <c r="AF1092" s="63" t="str">
        <f t="shared" si="574"/>
        <v/>
      </c>
      <c r="AG1092" s="64" t="str">
        <f t="shared" si="575"/>
        <v/>
      </c>
      <c r="AH1092" s="65" t="str">
        <f t="shared" si="576"/>
        <v/>
      </c>
      <c r="AI1092" s="66" t="str">
        <f>IF(AE:AE="","",IF(R1092="Refreshment Beverage",AK1092*(Rates!J$19/100),ROUND(SUM(AH1092*(Rates!$J$8/100)),4)))</f>
        <v/>
      </c>
      <c r="AJ1092" s="67" t="str">
        <f t="shared" si="577"/>
        <v/>
      </c>
      <c r="AK1092" s="22" t="str">
        <f t="shared" si="578"/>
        <v/>
      </c>
      <c r="AL1092" s="62" t="str">
        <f t="shared" si="579"/>
        <v/>
      </c>
      <c r="AM1092" s="63" t="str">
        <f>IF(AS1092="","",IF(R1092="Refreshment Beverage",ROUND(AS1092*Rates!K$19,4),ROUND(AO1092*(VLOOKUP(VALUE(Q1092),Rates!G$4:L$12,3,0)),4)))</f>
        <v/>
      </c>
      <c r="AN1092" s="68" t="str">
        <f>IF(AS1092="","",IF(R1092="Refreshment Beverage",AS1092*(Rates!J$19/100),MAX(AM1092,AB1092)))</f>
        <v/>
      </c>
      <c r="AO1092" s="69" t="str">
        <f t="shared" si="580"/>
        <v/>
      </c>
      <c r="AP1092" s="69" t="str">
        <f t="shared" si="581"/>
        <v/>
      </c>
      <c r="AQ1092" s="70" t="str">
        <f>IF(AS1092="","",IF(R1092="Refreshment Beverage",ROUND(SUM(VLOOKUP(Q:Q,Rates!G$15:L$19,3,0)*(AS1092-Y1092-Z1092-AA1092)),4),ROUND(SUM(Rates!$K$8*AS1092),4)))</f>
        <v/>
      </c>
      <c r="AR1092" s="66" t="str">
        <f t="shared" si="582"/>
        <v/>
      </c>
      <c r="AS1092" s="22" t="str">
        <f t="shared" si="583"/>
        <v/>
      </c>
      <c r="AT1092" s="62" t="str">
        <f t="shared" si="584"/>
        <v/>
      </c>
      <c r="AU1092" s="63" t="str">
        <f>IF(AX1092="","",IF(R1092="Refreshment Beverage",ROUND((BA1092-Y1092-Z1092-AA1092)*VLOOKUP(VALUE(Q1092),Rates!G$15:L$19,3,0),4),ROUND(AW1092*(VLOOKUP(VALUE(Q1092),Rates!G:L,3,0)),4)))</f>
        <v/>
      </c>
      <c r="AV1092" s="68" t="str">
        <f t="shared" si="585"/>
        <v/>
      </c>
      <c r="AW1092" s="69" t="str">
        <f t="shared" si="586"/>
        <v/>
      </c>
      <c r="AX1092" s="65" t="str">
        <f t="shared" si="587"/>
        <v/>
      </c>
      <c r="AY1092" s="70" t="str">
        <f>IF(AX1092="","",IF(R1092="Refreshment Beverage",ROUND(SUM(AX1092*Rates!K$19),4),ROUND(SUM(AX1092*(Rates!J$8/100)),4)))</f>
        <v/>
      </c>
      <c r="AZ1092" s="67" t="str">
        <f t="shared" si="588"/>
        <v/>
      </c>
      <c r="BA1092" s="22" t="str">
        <f t="shared" si="589"/>
        <v/>
      </c>
      <c r="BD1092" s="171"/>
      <c r="BE1092" s="171"/>
      <c r="BF1092" s="171"/>
      <c r="BG1092" s="171"/>
    </row>
    <row r="1093" spans="11:59" ht="12.75" customHeight="1" x14ac:dyDescent="0.3">
      <c r="K1093" s="42" t="str">
        <f t="shared" si="561"/>
        <v/>
      </c>
      <c r="L1093" s="55" t="str">
        <f t="shared" si="562"/>
        <v/>
      </c>
      <c r="M1093" s="43" t="str">
        <f t="shared" si="563"/>
        <v/>
      </c>
      <c r="N1093" s="56" t="str" cm="1">
        <f t="array" ref="N1093">IFERROR(IF(_xlfn.SINGLE(B:B)="","",IF(R1093="Beer",SUM(LOOKUP(2,1/(Rates!$B$3:$B$5&lt;=W1093)/(Rates!$C$3:$C$5&gt;=W1093),Rates!$D$3:$D$5)*(X1093/100)*W1093),IF(R1093="Refreshment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56" t="str">
        <f t="shared" si="564"/>
        <v/>
      </c>
      <c r="P1093" s="53"/>
      <c r="Q1093" s="14" t="str">
        <f t="shared" si="565"/>
        <v/>
      </c>
      <c r="R1093" s="57" t="str">
        <f t="shared" si="566"/>
        <v/>
      </c>
      <c r="S1093" s="58" t="str">
        <f>IF(B1093="","",IF(R1093="Refreshment Beverage",VLOOKUP(VALUE(Q1093),Rates!G$15:L$19,2,0),VLOOKUP(VALUE(Q1093),Rates!G$4:L$12,2,0)))</f>
        <v/>
      </c>
      <c r="T1093" s="58" t="str">
        <f t="shared" si="567"/>
        <v/>
      </c>
      <c r="U1093" s="58" t="str">
        <f t="shared" si="568"/>
        <v/>
      </c>
      <c r="V1093" s="58" t="str">
        <f t="shared" si="569"/>
        <v/>
      </c>
      <c r="W1093" s="58" t="str">
        <f t="shared" si="570"/>
        <v/>
      </c>
      <c r="X1093" s="59" t="str">
        <f t="shared" si="571"/>
        <v/>
      </c>
      <c r="Y1093" s="60" t="str">
        <f>IF(B:B="","",IF(R1093="Refreshment Beverage",VLOOKUP(Q1093,Rates!G$15:L$19,6,0)*W1093,VLOOKUP(Q1093,Rates!G$4:L$12,6,0)*W1093))</f>
        <v/>
      </c>
      <c r="Z1093" s="60" t="str">
        <f t="shared" si="572"/>
        <v/>
      </c>
      <c r="AA1093" s="60" t="str">
        <f t="shared" si="560"/>
        <v/>
      </c>
      <c r="AB1093" s="61" t="str" cm="1">
        <f t="array" ref="AB1093">IF(_xlfn.SINGLE(B:B)="","",IF(R1093="Refreshment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61" t="str" cm="1">
        <f t="array" ref="AC1093">IF(_xlfn.SINGLE(B:B)="","",IF(R1093="Refreshment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68">
        <f>IFERROR(IF(R1093="Beer","",IF(OR(Q1093=1,Q1093=2,Q1093=3,Q1093=4),VLOOKUP(Q1093,Rates!$A$31:$B$34,2,0)*W1093,IF(V1093=1,VLOOKUP(U1093,'REB BEV MIN MKUP'!B:E,4,0),IF(V1093&gt;1,VLOOKUP(VALUE(W1093),'REB BEV MIN MKUP'!O:Q,3,0),0)))),0)</f>
        <v>0</v>
      </c>
      <c r="AE1093" s="62" t="str">
        <f t="shared" si="573"/>
        <v/>
      </c>
      <c r="AF1093" s="63" t="str">
        <f t="shared" si="574"/>
        <v/>
      </c>
      <c r="AG1093" s="64" t="str">
        <f t="shared" si="575"/>
        <v/>
      </c>
      <c r="AH1093" s="65" t="str">
        <f t="shared" si="576"/>
        <v/>
      </c>
      <c r="AI1093" s="66" t="str">
        <f>IF(AE:AE="","",IF(R1093="Refreshment Beverage",AK1093*(Rates!J$19/100),ROUND(SUM(AH1093*(Rates!$J$8/100)),4)))</f>
        <v/>
      </c>
      <c r="AJ1093" s="67" t="str">
        <f t="shared" si="577"/>
        <v/>
      </c>
      <c r="AK1093" s="22" t="str">
        <f t="shared" si="578"/>
        <v/>
      </c>
      <c r="AL1093" s="62" t="str">
        <f t="shared" si="579"/>
        <v/>
      </c>
      <c r="AM1093" s="63" t="str">
        <f>IF(AS1093="","",IF(R1093="Refreshment Beverage",ROUND(AS1093*Rates!K$19,4),ROUND(AO1093*(VLOOKUP(VALUE(Q1093),Rates!G$4:L$12,3,0)),4)))</f>
        <v/>
      </c>
      <c r="AN1093" s="68" t="str">
        <f>IF(AS1093="","",IF(R1093="Refreshment Beverage",AS1093*(Rates!J$19/100),MAX(AM1093,AB1093)))</f>
        <v/>
      </c>
      <c r="AO1093" s="69" t="str">
        <f t="shared" si="580"/>
        <v/>
      </c>
      <c r="AP1093" s="69" t="str">
        <f t="shared" si="581"/>
        <v/>
      </c>
      <c r="AQ1093" s="70" t="str">
        <f>IF(AS1093="","",IF(R1093="Refreshment Beverage",ROUND(SUM(VLOOKUP(Q:Q,Rates!G$15:L$19,3,0)*(AS1093-Y1093-Z1093-AA1093)),4),ROUND(SUM(Rates!$K$8*AS1093),4)))</f>
        <v/>
      </c>
      <c r="AR1093" s="66" t="str">
        <f t="shared" si="582"/>
        <v/>
      </c>
      <c r="AS1093" s="22" t="str">
        <f t="shared" si="583"/>
        <v/>
      </c>
      <c r="AT1093" s="62" t="str">
        <f t="shared" si="584"/>
        <v/>
      </c>
      <c r="AU1093" s="63" t="str">
        <f>IF(AX1093="","",IF(R1093="Refreshment Beverage",ROUND((BA1093-Y1093-Z1093-AA1093)*VLOOKUP(VALUE(Q1093),Rates!G$15:L$19,3,0),4),ROUND(AW1093*(VLOOKUP(VALUE(Q1093),Rates!G:L,3,0)),4)))</f>
        <v/>
      </c>
      <c r="AV1093" s="68" t="str">
        <f t="shared" si="585"/>
        <v/>
      </c>
      <c r="AW1093" s="69" t="str">
        <f t="shared" si="586"/>
        <v/>
      </c>
      <c r="AX1093" s="65" t="str">
        <f t="shared" si="587"/>
        <v/>
      </c>
      <c r="AY1093" s="70" t="str">
        <f>IF(AX1093="","",IF(R1093="Refreshment Beverage",ROUND(SUM(AX1093*Rates!K$19),4),ROUND(SUM(AX1093*(Rates!J$8/100)),4)))</f>
        <v/>
      </c>
      <c r="AZ1093" s="67" t="str">
        <f t="shared" si="588"/>
        <v/>
      </c>
      <c r="BA1093" s="22" t="str">
        <f t="shared" si="589"/>
        <v/>
      </c>
      <c r="BD1093" s="171"/>
      <c r="BE1093" s="171"/>
      <c r="BF1093" s="171"/>
      <c r="BG1093" s="171"/>
    </row>
    <row r="1094" spans="11:59" ht="12.75" customHeight="1" x14ac:dyDescent="0.3">
      <c r="K1094" s="42" t="str">
        <f t="shared" si="561"/>
        <v/>
      </c>
      <c r="L1094" s="55" t="str">
        <f t="shared" si="562"/>
        <v/>
      </c>
      <c r="M1094" s="43" t="str">
        <f t="shared" si="563"/>
        <v/>
      </c>
      <c r="N1094" s="56" t="str" cm="1">
        <f t="array" ref="N1094">IFERROR(IF(_xlfn.SINGLE(B:B)="","",IF(R1094="Beer",SUM(LOOKUP(2,1/(Rates!$B$3:$B$5&lt;=W1094)/(Rates!$C$3:$C$5&gt;=W1094),Rates!$D$3:$D$5)*(X1094/100)*W1094),IF(R1094="Refreshment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56" t="str">
        <f t="shared" si="564"/>
        <v/>
      </c>
      <c r="P1094" s="53"/>
      <c r="Q1094" s="14" t="str">
        <f t="shared" si="565"/>
        <v/>
      </c>
      <c r="R1094" s="57" t="str">
        <f t="shared" si="566"/>
        <v/>
      </c>
      <c r="S1094" s="58" t="str">
        <f>IF(B1094="","",IF(R1094="Refreshment Beverage",VLOOKUP(VALUE(Q1094),Rates!G$15:L$19,2,0),VLOOKUP(VALUE(Q1094),Rates!G$4:L$12,2,0)))</f>
        <v/>
      </c>
      <c r="T1094" s="58" t="str">
        <f t="shared" si="567"/>
        <v/>
      </c>
      <c r="U1094" s="58" t="str">
        <f t="shared" si="568"/>
        <v/>
      </c>
      <c r="V1094" s="58" t="str">
        <f t="shared" si="569"/>
        <v/>
      </c>
      <c r="W1094" s="58" t="str">
        <f t="shared" si="570"/>
        <v/>
      </c>
      <c r="X1094" s="59" t="str">
        <f t="shared" si="571"/>
        <v/>
      </c>
      <c r="Y1094" s="60" t="str">
        <f>IF(B:B="","",IF(R1094="Refreshment Beverage",VLOOKUP(Q1094,Rates!G$15:L$19,6,0)*W1094,VLOOKUP(Q1094,Rates!G$4:L$12,6,0)*W1094))</f>
        <v/>
      </c>
      <c r="Z1094" s="60" t="str">
        <f t="shared" si="572"/>
        <v/>
      </c>
      <c r="AA1094" s="60" t="str">
        <f t="shared" si="560"/>
        <v/>
      </c>
      <c r="AB1094" s="61" t="str" cm="1">
        <f t="array" ref="AB1094">IF(_xlfn.SINGLE(B:B)="","",IF(R1094="Refreshment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61" t="str" cm="1">
        <f t="array" ref="AC1094">IF(_xlfn.SINGLE(B:B)="","",IF(R1094="Refreshment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68">
        <f>IFERROR(IF(R1094="Beer","",IF(OR(Q1094=1,Q1094=2,Q1094=3,Q1094=4),VLOOKUP(Q1094,Rates!$A$31:$B$34,2,0)*W1094,IF(V1094=1,VLOOKUP(U1094,'REB BEV MIN MKUP'!B:E,4,0),IF(V1094&gt;1,VLOOKUP(VALUE(W1094),'REB BEV MIN MKUP'!O:Q,3,0),0)))),0)</f>
        <v>0</v>
      </c>
      <c r="AE1094" s="62" t="str">
        <f t="shared" si="573"/>
        <v/>
      </c>
      <c r="AF1094" s="63" t="str">
        <f t="shared" si="574"/>
        <v/>
      </c>
      <c r="AG1094" s="64" t="str">
        <f t="shared" si="575"/>
        <v/>
      </c>
      <c r="AH1094" s="65" t="str">
        <f t="shared" si="576"/>
        <v/>
      </c>
      <c r="AI1094" s="66" t="str">
        <f>IF(AE:AE="","",IF(R1094="Refreshment Beverage",AK1094*(Rates!J$19/100),ROUND(SUM(AH1094*(Rates!$J$8/100)),4)))</f>
        <v/>
      </c>
      <c r="AJ1094" s="67" t="str">
        <f t="shared" si="577"/>
        <v/>
      </c>
      <c r="AK1094" s="22" t="str">
        <f t="shared" si="578"/>
        <v/>
      </c>
      <c r="AL1094" s="62" t="str">
        <f t="shared" si="579"/>
        <v/>
      </c>
      <c r="AM1094" s="63" t="str">
        <f>IF(AS1094="","",IF(R1094="Refreshment Beverage",ROUND(AS1094*Rates!K$19,4),ROUND(AO1094*(VLOOKUP(VALUE(Q1094),Rates!G$4:L$12,3,0)),4)))</f>
        <v/>
      </c>
      <c r="AN1094" s="68" t="str">
        <f>IF(AS1094="","",IF(R1094="Refreshment Beverage",AS1094*(Rates!J$19/100),MAX(AM1094,AB1094)))</f>
        <v/>
      </c>
      <c r="AO1094" s="69" t="str">
        <f t="shared" si="580"/>
        <v/>
      </c>
      <c r="AP1094" s="69" t="str">
        <f t="shared" si="581"/>
        <v/>
      </c>
      <c r="AQ1094" s="70" t="str">
        <f>IF(AS1094="","",IF(R1094="Refreshment Beverage",ROUND(SUM(VLOOKUP(Q:Q,Rates!G$15:L$19,3,0)*(AS1094-Y1094-Z1094-AA1094)),4),ROUND(SUM(Rates!$K$8*AS1094),4)))</f>
        <v/>
      </c>
      <c r="AR1094" s="66" t="str">
        <f t="shared" si="582"/>
        <v/>
      </c>
      <c r="AS1094" s="22" t="str">
        <f t="shared" si="583"/>
        <v/>
      </c>
      <c r="AT1094" s="62" t="str">
        <f t="shared" si="584"/>
        <v/>
      </c>
      <c r="AU1094" s="63" t="str">
        <f>IF(AX1094="","",IF(R1094="Refreshment Beverage",ROUND((BA1094-Y1094-Z1094-AA1094)*VLOOKUP(VALUE(Q1094),Rates!G$15:L$19,3,0),4),ROUND(AW1094*(VLOOKUP(VALUE(Q1094),Rates!G:L,3,0)),4)))</f>
        <v/>
      </c>
      <c r="AV1094" s="68" t="str">
        <f t="shared" si="585"/>
        <v/>
      </c>
      <c r="AW1094" s="69" t="str">
        <f t="shared" si="586"/>
        <v/>
      </c>
      <c r="AX1094" s="65" t="str">
        <f t="shared" si="587"/>
        <v/>
      </c>
      <c r="AY1094" s="70" t="str">
        <f>IF(AX1094="","",IF(R1094="Refreshment Beverage",ROUND(SUM(AX1094*Rates!K$19),4),ROUND(SUM(AX1094*(Rates!J$8/100)),4)))</f>
        <v/>
      </c>
      <c r="AZ1094" s="67" t="str">
        <f t="shared" si="588"/>
        <v/>
      </c>
      <c r="BA1094" s="22" t="str">
        <f t="shared" si="589"/>
        <v/>
      </c>
      <c r="BD1094" s="171"/>
      <c r="BE1094" s="171"/>
      <c r="BF1094" s="171"/>
      <c r="BG1094" s="171"/>
    </row>
    <row r="1095" spans="11:59" ht="12.75" customHeight="1" x14ac:dyDescent="0.3">
      <c r="K1095" s="42" t="str">
        <f t="shared" si="561"/>
        <v/>
      </c>
      <c r="L1095" s="55" t="str">
        <f t="shared" si="562"/>
        <v/>
      </c>
      <c r="M1095" s="43" t="str">
        <f t="shared" si="563"/>
        <v/>
      </c>
      <c r="N1095" s="56" t="str" cm="1">
        <f t="array" ref="N1095">IFERROR(IF(_xlfn.SINGLE(B:B)="","",IF(R1095="Beer",SUM(LOOKUP(2,1/(Rates!$B$3:$B$5&lt;=W1095)/(Rates!$C$3:$C$5&gt;=W1095),Rates!$D$3:$D$5)*(X1095/100)*W1095),IF(R1095="Refreshment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56" t="str">
        <f t="shared" si="564"/>
        <v/>
      </c>
      <c r="P1095" s="53"/>
      <c r="Q1095" s="14" t="str">
        <f t="shared" si="565"/>
        <v/>
      </c>
      <c r="R1095" s="57" t="str">
        <f t="shared" si="566"/>
        <v/>
      </c>
      <c r="S1095" s="58" t="str">
        <f>IF(B1095="","",IF(R1095="Refreshment Beverage",VLOOKUP(VALUE(Q1095),Rates!G$15:L$19,2,0),VLOOKUP(VALUE(Q1095),Rates!G$4:L$12,2,0)))</f>
        <v/>
      </c>
      <c r="T1095" s="58" t="str">
        <f t="shared" si="567"/>
        <v/>
      </c>
      <c r="U1095" s="58" t="str">
        <f t="shared" si="568"/>
        <v/>
      </c>
      <c r="V1095" s="58" t="str">
        <f t="shared" si="569"/>
        <v/>
      </c>
      <c r="W1095" s="58" t="str">
        <f t="shared" si="570"/>
        <v/>
      </c>
      <c r="X1095" s="59" t="str">
        <f t="shared" si="571"/>
        <v/>
      </c>
      <c r="Y1095" s="60" t="str">
        <f>IF(B:B="","",IF(R1095="Refreshment Beverage",VLOOKUP(Q1095,Rates!G$15:L$19,6,0)*W1095,VLOOKUP(Q1095,Rates!G$4:L$12,6,0)*W1095))</f>
        <v/>
      </c>
      <c r="Z1095" s="60" t="str">
        <f t="shared" si="572"/>
        <v/>
      </c>
      <c r="AA1095" s="60" t="str">
        <f t="shared" ref="AA1095:AA1158" si="590">IF(B:B="","",IF(AND(T1095="Can",V1095=8,R1095="Beer"),V1095*0.0201,IF(AND(T1095="Can",V1095=15,R1095="Beer"),V1095*0.0101,IF(AND(T1095="Can",V1095=20,R1095="Beer"),V1095*0.0107,IF(AND(T1095="Can",V1095=30,R1095="Beer"),V1095*0.0089,IF(AND(T1095="Can",V1095=36,R1095="Beer"),V1095*0.0074,IF(AND(T1095="Bottle",V1095=24,R1095="Beer"),V1095*0.016,IF(AND(R1095="Refreshment Beverage",U1095&gt;0.049,U1095&lt;0.401),V1095*0.0536,IF(AND(R1095="Refreshment Beverage",U1095&gt;0.4,U1095&lt;0.47),V1095*0.0643,IF(AND(R1095="Refreshment Beverage",U1095&gt;0.469,U1095&lt;0.66),V1095*0.075,IF(AND(R1095="Refreshment Beverage",U1095&gt;0.659,U1095&lt;0.75),V1095*0.1071,IF(AND(R1095="Refreshment Beverage",U1095&gt;0.749,U1095&lt;0.9),V1095*0.1178,IF(AND(R1095="Refreshment Beverage",U1095&gt;0.899,U1095&lt;1),V1095*0.1393,IF(AND(R1095="Refreshment Beverage",U1095=1),V1095*0.1499,IF(AND(R1095="Refreshment Beverage",U1095=1.14),V1095*0.1714,IF(AND(R1095="Refreshment Beverage",U1095=2),V1095*0.2999,IF(AND(R1095="Refreshment Beverage",U1095=3),V1095*0.4499,IF(AND(R1095="Refreshment Beverage",U1095=1.75),V1095*0.2678,0))))))))))))))))))</f>
        <v/>
      </c>
      <c r="AB1095" s="61" t="str" cm="1">
        <f t="array" ref="AB1095">IF(_xlfn.SINGLE(B:B)="","",IF(R1095="Refreshment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61" t="str" cm="1">
        <f t="array" ref="AC1095">IF(_xlfn.SINGLE(B:B)="","",IF(R1095="Refreshment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68">
        <f>IFERROR(IF(R1095="Beer","",IF(OR(Q1095=1,Q1095=2,Q1095=3,Q1095=4),VLOOKUP(Q1095,Rates!$A$31:$B$34,2,0)*W1095,IF(V1095=1,VLOOKUP(U1095,'REB BEV MIN MKUP'!B:E,4,0),IF(V1095&gt;1,VLOOKUP(VALUE(W1095),'REB BEV MIN MKUP'!O:Q,3,0),0)))),0)</f>
        <v>0</v>
      </c>
      <c r="AE1095" s="62" t="str">
        <f t="shared" si="573"/>
        <v/>
      </c>
      <c r="AF1095" s="63" t="str">
        <f t="shared" si="574"/>
        <v/>
      </c>
      <c r="AG1095" s="64" t="str">
        <f t="shared" si="575"/>
        <v/>
      </c>
      <c r="AH1095" s="65" t="str">
        <f t="shared" si="576"/>
        <v/>
      </c>
      <c r="AI1095" s="66" t="str">
        <f>IF(AE:AE="","",IF(R1095="Refreshment Beverage",AK1095*(Rates!J$19/100),ROUND(SUM(AH1095*(Rates!$J$8/100)),4)))</f>
        <v/>
      </c>
      <c r="AJ1095" s="67" t="str">
        <f t="shared" si="577"/>
        <v/>
      </c>
      <c r="AK1095" s="22" t="str">
        <f t="shared" si="578"/>
        <v/>
      </c>
      <c r="AL1095" s="62" t="str">
        <f t="shared" si="579"/>
        <v/>
      </c>
      <c r="AM1095" s="63" t="str">
        <f>IF(AS1095="","",IF(R1095="Refreshment Beverage",ROUND(AS1095*Rates!K$19,4),ROUND(AO1095*(VLOOKUP(VALUE(Q1095),Rates!G$4:L$12,3,0)),4)))</f>
        <v/>
      </c>
      <c r="AN1095" s="68" t="str">
        <f>IF(AS1095="","",IF(R1095="Refreshment Beverage",AS1095*(Rates!J$19/100),MAX(AM1095,AB1095)))</f>
        <v/>
      </c>
      <c r="AO1095" s="69" t="str">
        <f t="shared" si="580"/>
        <v/>
      </c>
      <c r="AP1095" s="69" t="str">
        <f t="shared" si="581"/>
        <v/>
      </c>
      <c r="AQ1095" s="70" t="str">
        <f>IF(AS1095="","",IF(R1095="Refreshment Beverage",ROUND(SUM(VLOOKUP(Q:Q,Rates!G$15:L$19,3,0)*(AS1095-Y1095-Z1095-AA1095)),4),ROUND(SUM(Rates!$K$8*AS1095),4)))</f>
        <v/>
      </c>
      <c r="AR1095" s="66" t="str">
        <f t="shared" si="582"/>
        <v/>
      </c>
      <c r="AS1095" s="22" t="str">
        <f t="shared" si="583"/>
        <v/>
      </c>
      <c r="AT1095" s="62" t="str">
        <f t="shared" si="584"/>
        <v/>
      </c>
      <c r="AU1095" s="63" t="str">
        <f>IF(AX1095="","",IF(R1095="Refreshment Beverage",ROUND((BA1095-Y1095-Z1095-AA1095)*VLOOKUP(VALUE(Q1095),Rates!G$15:L$19,3,0),4),ROUND(AW1095*(VLOOKUP(VALUE(Q1095),Rates!G:L,3,0)),4)))</f>
        <v/>
      </c>
      <c r="AV1095" s="68" t="str">
        <f t="shared" si="585"/>
        <v/>
      </c>
      <c r="AW1095" s="69" t="str">
        <f t="shared" si="586"/>
        <v/>
      </c>
      <c r="AX1095" s="65" t="str">
        <f t="shared" si="587"/>
        <v/>
      </c>
      <c r="AY1095" s="70" t="str">
        <f>IF(AX1095="","",IF(R1095="Refreshment Beverage",ROUND(SUM(AX1095*Rates!K$19),4),ROUND(SUM(AX1095*(Rates!J$8/100)),4)))</f>
        <v/>
      </c>
      <c r="AZ1095" s="67" t="str">
        <f t="shared" si="588"/>
        <v/>
      </c>
      <c r="BA1095" s="22" t="str">
        <f t="shared" si="589"/>
        <v/>
      </c>
      <c r="BD1095" s="171"/>
      <c r="BE1095" s="171"/>
      <c r="BF1095" s="171"/>
      <c r="BG1095" s="171"/>
    </row>
    <row r="1096" spans="11:59" ht="12.75" customHeight="1" x14ac:dyDescent="0.3">
      <c r="K1096" s="42" t="str">
        <f t="shared" si="561"/>
        <v/>
      </c>
      <c r="L1096" s="55" t="str">
        <f t="shared" si="562"/>
        <v/>
      </c>
      <c r="M1096" s="43" t="str">
        <f t="shared" si="563"/>
        <v/>
      </c>
      <c r="N1096" s="56" t="str" cm="1">
        <f t="array" ref="N1096">IFERROR(IF(_xlfn.SINGLE(B:B)="","",IF(R1096="Beer",SUM(LOOKUP(2,1/(Rates!$B$3:$B$5&lt;=W1096)/(Rates!$C$3:$C$5&gt;=W1096),Rates!$D$3:$D$5)*(X1096/100)*W1096),IF(R1096="Refreshment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56" t="str">
        <f t="shared" si="564"/>
        <v/>
      </c>
      <c r="P1096" s="53"/>
      <c r="Q1096" s="14" t="str">
        <f t="shared" si="565"/>
        <v/>
      </c>
      <c r="R1096" s="57" t="str">
        <f t="shared" si="566"/>
        <v/>
      </c>
      <c r="S1096" s="58" t="str">
        <f>IF(B1096="","",IF(R1096="Refreshment Beverage",VLOOKUP(VALUE(Q1096),Rates!G$15:L$19,2,0),VLOOKUP(VALUE(Q1096),Rates!G$4:L$12,2,0)))</f>
        <v/>
      </c>
      <c r="T1096" s="58" t="str">
        <f t="shared" si="567"/>
        <v/>
      </c>
      <c r="U1096" s="58" t="str">
        <f t="shared" si="568"/>
        <v/>
      </c>
      <c r="V1096" s="58" t="str">
        <f t="shared" si="569"/>
        <v/>
      </c>
      <c r="W1096" s="58" t="str">
        <f t="shared" si="570"/>
        <v/>
      </c>
      <c r="X1096" s="59" t="str">
        <f t="shared" si="571"/>
        <v/>
      </c>
      <c r="Y1096" s="60" t="str">
        <f>IF(B:B="","",IF(R1096="Refreshment Beverage",VLOOKUP(Q1096,Rates!G$15:L$19,6,0)*W1096,VLOOKUP(Q1096,Rates!G$4:L$12,6,0)*W1096))</f>
        <v/>
      </c>
      <c r="Z1096" s="60" t="str">
        <f t="shared" si="572"/>
        <v/>
      </c>
      <c r="AA1096" s="60" t="str">
        <f t="shared" si="590"/>
        <v/>
      </c>
      <c r="AB1096" s="61" t="str" cm="1">
        <f t="array" ref="AB1096">IF(_xlfn.SINGLE(B:B)="","",IF(R1096="Refreshment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61" t="str" cm="1">
        <f t="array" ref="AC1096">IF(_xlfn.SINGLE(B:B)="","",IF(R1096="Refreshment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68">
        <f>IFERROR(IF(R1096="Beer","",IF(OR(Q1096=1,Q1096=2,Q1096=3,Q1096=4),VLOOKUP(Q1096,Rates!$A$31:$B$34,2,0)*W1096,IF(V1096=1,VLOOKUP(U1096,'REB BEV MIN MKUP'!B:E,4,0),IF(V1096&gt;1,VLOOKUP(VALUE(W1096),'REB BEV MIN MKUP'!O:Q,3,0),0)))),0)</f>
        <v>0</v>
      </c>
      <c r="AE1096" s="62" t="str">
        <f t="shared" si="573"/>
        <v/>
      </c>
      <c r="AF1096" s="63" t="str">
        <f t="shared" si="574"/>
        <v/>
      </c>
      <c r="AG1096" s="64" t="str">
        <f t="shared" si="575"/>
        <v/>
      </c>
      <c r="AH1096" s="65" t="str">
        <f t="shared" si="576"/>
        <v/>
      </c>
      <c r="AI1096" s="66" t="str">
        <f>IF(AE:AE="","",IF(R1096="Refreshment Beverage",AK1096*(Rates!J$19/100),ROUND(SUM(AH1096*(Rates!$J$8/100)),4)))</f>
        <v/>
      </c>
      <c r="AJ1096" s="67" t="str">
        <f t="shared" si="577"/>
        <v/>
      </c>
      <c r="AK1096" s="22" t="str">
        <f t="shared" si="578"/>
        <v/>
      </c>
      <c r="AL1096" s="62" t="str">
        <f t="shared" si="579"/>
        <v/>
      </c>
      <c r="AM1096" s="63" t="str">
        <f>IF(AS1096="","",IF(R1096="Refreshment Beverage",ROUND(AS1096*Rates!K$19,4),ROUND(AO1096*(VLOOKUP(VALUE(Q1096),Rates!G$4:L$12,3,0)),4)))</f>
        <v/>
      </c>
      <c r="AN1096" s="68" t="str">
        <f>IF(AS1096="","",IF(R1096="Refreshment Beverage",AS1096*(Rates!J$19/100),MAX(AM1096,AB1096)))</f>
        <v/>
      </c>
      <c r="AO1096" s="69" t="str">
        <f t="shared" si="580"/>
        <v/>
      </c>
      <c r="AP1096" s="69" t="str">
        <f t="shared" si="581"/>
        <v/>
      </c>
      <c r="AQ1096" s="70" t="str">
        <f>IF(AS1096="","",IF(R1096="Refreshment Beverage",ROUND(SUM(VLOOKUP(Q:Q,Rates!G$15:L$19,3,0)*(AS1096-Y1096-Z1096-AA1096)),4),ROUND(SUM(Rates!$K$8*AS1096),4)))</f>
        <v/>
      </c>
      <c r="AR1096" s="66" t="str">
        <f t="shared" si="582"/>
        <v/>
      </c>
      <c r="AS1096" s="22" t="str">
        <f t="shared" si="583"/>
        <v/>
      </c>
      <c r="AT1096" s="62" t="str">
        <f t="shared" si="584"/>
        <v/>
      </c>
      <c r="AU1096" s="63" t="str">
        <f>IF(AX1096="","",IF(R1096="Refreshment Beverage",ROUND((BA1096-Y1096-Z1096-AA1096)*VLOOKUP(VALUE(Q1096),Rates!G$15:L$19,3,0),4),ROUND(AW1096*(VLOOKUP(VALUE(Q1096),Rates!G:L,3,0)),4)))</f>
        <v/>
      </c>
      <c r="AV1096" s="68" t="str">
        <f t="shared" si="585"/>
        <v/>
      </c>
      <c r="AW1096" s="69" t="str">
        <f t="shared" si="586"/>
        <v/>
      </c>
      <c r="AX1096" s="65" t="str">
        <f t="shared" si="587"/>
        <v/>
      </c>
      <c r="AY1096" s="70" t="str">
        <f>IF(AX1096="","",IF(R1096="Refreshment Beverage",ROUND(SUM(AX1096*Rates!K$19),4),ROUND(SUM(AX1096*(Rates!J$8/100)),4)))</f>
        <v/>
      </c>
      <c r="AZ1096" s="67" t="str">
        <f t="shared" si="588"/>
        <v/>
      </c>
      <c r="BA1096" s="22" t="str">
        <f t="shared" si="589"/>
        <v/>
      </c>
      <c r="BD1096" s="171"/>
      <c r="BE1096" s="171"/>
      <c r="BF1096" s="171"/>
      <c r="BG1096" s="171"/>
    </row>
    <row r="1097" spans="11:59" ht="12.75" customHeight="1" x14ac:dyDescent="0.3">
      <c r="K1097" s="42" t="str">
        <f t="shared" si="561"/>
        <v/>
      </c>
      <c r="L1097" s="55" t="str">
        <f t="shared" si="562"/>
        <v/>
      </c>
      <c r="M1097" s="43" t="str">
        <f t="shared" si="563"/>
        <v/>
      </c>
      <c r="N1097" s="56" t="str" cm="1">
        <f t="array" ref="N1097">IFERROR(IF(_xlfn.SINGLE(B:B)="","",IF(R1097="Beer",SUM(LOOKUP(2,1/(Rates!$B$3:$B$5&lt;=W1097)/(Rates!$C$3:$C$5&gt;=W1097),Rates!$D$3:$D$5)*(X1097/100)*W1097),IF(R1097="Refreshment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56" t="str">
        <f t="shared" si="564"/>
        <v/>
      </c>
      <c r="P1097" s="53"/>
      <c r="Q1097" s="14" t="str">
        <f t="shared" si="565"/>
        <v/>
      </c>
      <c r="R1097" s="57" t="str">
        <f t="shared" si="566"/>
        <v/>
      </c>
      <c r="S1097" s="58" t="str">
        <f>IF(B1097="","",IF(R1097="Refreshment Beverage",VLOOKUP(VALUE(Q1097),Rates!G$15:L$19,2,0),VLOOKUP(VALUE(Q1097),Rates!G$4:L$12,2,0)))</f>
        <v/>
      </c>
      <c r="T1097" s="58" t="str">
        <f t="shared" si="567"/>
        <v/>
      </c>
      <c r="U1097" s="58" t="str">
        <f t="shared" si="568"/>
        <v/>
      </c>
      <c r="V1097" s="58" t="str">
        <f t="shared" si="569"/>
        <v/>
      </c>
      <c r="W1097" s="58" t="str">
        <f t="shared" si="570"/>
        <v/>
      </c>
      <c r="X1097" s="59" t="str">
        <f t="shared" si="571"/>
        <v/>
      </c>
      <c r="Y1097" s="60" t="str">
        <f>IF(B:B="","",IF(R1097="Refreshment Beverage",VLOOKUP(Q1097,Rates!G$15:L$19,6,0)*W1097,VLOOKUP(Q1097,Rates!G$4:L$12,6,0)*W1097))</f>
        <v/>
      </c>
      <c r="Z1097" s="60" t="str">
        <f t="shared" si="572"/>
        <v/>
      </c>
      <c r="AA1097" s="60" t="str">
        <f t="shared" si="590"/>
        <v/>
      </c>
      <c r="AB1097" s="61" t="str" cm="1">
        <f t="array" ref="AB1097">IF(_xlfn.SINGLE(B:B)="","",IF(R1097="Refreshment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61" t="str" cm="1">
        <f t="array" ref="AC1097">IF(_xlfn.SINGLE(B:B)="","",IF(R1097="Refreshment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68">
        <f>IFERROR(IF(R1097="Beer","",IF(OR(Q1097=1,Q1097=2,Q1097=3,Q1097=4),VLOOKUP(Q1097,Rates!$A$31:$B$34,2,0)*W1097,IF(V1097=1,VLOOKUP(U1097,'REB BEV MIN MKUP'!B:E,4,0),IF(V1097&gt;1,VLOOKUP(VALUE(W1097),'REB BEV MIN MKUP'!O:Q,3,0),0)))),0)</f>
        <v>0</v>
      </c>
      <c r="AE1097" s="62" t="str">
        <f t="shared" si="573"/>
        <v/>
      </c>
      <c r="AF1097" s="63" t="str">
        <f t="shared" si="574"/>
        <v/>
      </c>
      <c r="AG1097" s="64" t="str">
        <f t="shared" si="575"/>
        <v/>
      </c>
      <c r="AH1097" s="65" t="str">
        <f t="shared" si="576"/>
        <v/>
      </c>
      <c r="AI1097" s="66" t="str">
        <f>IF(AE:AE="","",IF(R1097="Refreshment Beverage",AK1097*(Rates!J$19/100),ROUND(SUM(AH1097*(Rates!$J$8/100)),4)))</f>
        <v/>
      </c>
      <c r="AJ1097" s="67" t="str">
        <f t="shared" si="577"/>
        <v/>
      </c>
      <c r="AK1097" s="22" t="str">
        <f t="shared" si="578"/>
        <v/>
      </c>
      <c r="AL1097" s="62" t="str">
        <f t="shared" si="579"/>
        <v/>
      </c>
      <c r="AM1097" s="63" t="str">
        <f>IF(AS1097="","",IF(R1097="Refreshment Beverage",ROUND(AS1097*Rates!K$19,4),ROUND(AO1097*(VLOOKUP(VALUE(Q1097),Rates!G$4:L$12,3,0)),4)))</f>
        <v/>
      </c>
      <c r="AN1097" s="68" t="str">
        <f>IF(AS1097="","",IF(R1097="Refreshment Beverage",AS1097*(Rates!J$19/100),MAX(AM1097,AB1097)))</f>
        <v/>
      </c>
      <c r="AO1097" s="69" t="str">
        <f t="shared" si="580"/>
        <v/>
      </c>
      <c r="AP1097" s="69" t="str">
        <f t="shared" si="581"/>
        <v/>
      </c>
      <c r="AQ1097" s="70" t="str">
        <f>IF(AS1097="","",IF(R1097="Refreshment Beverage",ROUND(SUM(VLOOKUP(Q:Q,Rates!G$15:L$19,3,0)*(AS1097-Y1097-Z1097-AA1097)),4),ROUND(SUM(Rates!$K$8*AS1097),4)))</f>
        <v/>
      </c>
      <c r="AR1097" s="66" t="str">
        <f t="shared" si="582"/>
        <v/>
      </c>
      <c r="AS1097" s="22" t="str">
        <f t="shared" si="583"/>
        <v/>
      </c>
      <c r="AT1097" s="62" t="str">
        <f t="shared" si="584"/>
        <v/>
      </c>
      <c r="AU1097" s="63" t="str">
        <f>IF(AX1097="","",IF(R1097="Refreshment Beverage",ROUND((BA1097-Y1097-Z1097-AA1097)*VLOOKUP(VALUE(Q1097),Rates!G$15:L$19,3,0),4),ROUND(AW1097*(VLOOKUP(VALUE(Q1097),Rates!G:L,3,0)),4)))</f>
        <v/>
      </c>
      <c r="AV1097" s="68" t="str">
        <f t="shared" si="585"/>
        <v/>
      </c>
      <c r="AW1097" s="69" t="str">
        <f t="shared" si="586"/>
        <v/>
      </c>
      <c r="AX1097" s="65" t="str">
        <f t="shared" si="587"/>
        <v/>
      </c>
      <c r="AY1097" s="70" t="str">
        <f>IF(AX1097="","",IF(R1097="Refreshment Beverage",ROUND(SUM(AX1097*Rates!K$19),4),ROUND(SUM(AX1097*(Rates!J$8/100)),4)))</f>
        <v/>
      </c>
      <c r="AZ1097" s="67" t="str">
        <f t="shared" si="588"/>
        <v/>
      </c>
      <c r="BA1097" s="22" t="str">
        <f t="shared" si="589"/>
        <v/>
      </c>
      <c r="BD1097" s="171"/>
      <c r="BE1097" s="171"/>
      <c r="BF1097" s="171"/>
      <c r="BG1097" s="171"/>
    </row>
    <row r="1098" spans="11:59" ht="12.75" customHeight="1" x14ac:dyDescent="0.3">
      <c r="K1098" s="42" t="str">
        <f t="shared" si="561"/>
        <v/>
      </c>
      <c r="L1098" s="55" t="str">
        <f t="shared" si="562"/>
        <v/>
      </c>
      <c r="M1098" s="43" t="str">
        <f t="shared" si="563"/>
        <v/>
      </c>
      <c r="N1098" s="56" t="str" cm="1">
        <f t="array" ref="N1098">IFERROR(IF(_xlfn.SINGLE(B:B)="","",IF(R1098="Beer",SUM(LOOKUP(2,1/(Rates!$B$3:$B$5&lt;=W1098)/(Rates!$C$3:$C$5&gt;=W1098),Rates!$D$3:$D$5)*(X1098/100)*W1098),IF(R1098="Refreshment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56" t="str">
        <f t="shared" si="564"/>
        <v/>
      </c>
      <c r="P1098" s="53"/>
      <c r="Q1098" s="14" t="str">
        <f t="shared" si="565"/>
        <v/>
      </c>
      <c r="R1098" s="57" t="str">
        <f t="shared" si="566"/>
        <v/>
      </c>
      <c r="S1098" s="58" t="str">
        <f>IF(B1098="","",IF(R1098="Refreshment Beverage",VLOOKUP(VALUE(Q1098),Rates!G$15:L$19,2,0),VLOOKUP(VALUE(Q1098),Rates!G$4:L$12,2,0)))</f>
        <v/>
      </c>
      <c r="T1098" s="58" t="str">
        <f t="shared" si="567"/>
        <v/>
      </c>
      <c r="U1098" s="58" t="str">
        <f t="shared" si="568"/>
        <v/>
      </c>
      <c r="V1098" s="58" t="str">
        <f t="shared" si="569"/>
        <v/>
      </c>
      <c r="W1098" s="58" t="str">
        <f t="shared" si="570"/>
        <v/>
      </c>
      <c r="X1098" s="59" t="str">
        <f t="shared" si="571"/>
        <v/>
      </c>
      <c r="Y1098" s="60" t="str">
        <f>IF(B:B="","",IF(R1098="Refreshment Beverage",VLOOKUP(Q1098,Rates!G$15:L$19,6,0)*W1098,VLOOKUP(Q1098,Rates!G$4:L$12,6,0)*W1098))</f>
        <v/>
      </c>
      <c r="Z1098" s="60" t="str">
        <f t="shared" si="572"/>
        <v/>
      </c>
      <c r="AA1098" s="60" t="str">
        <f t="shared" si="590"/>
        <v/>
      </c>
      <c r="AB1098" s="61" t="str" cm="1">
        <f t="array" ref="AB1098">IF(_xlfn.SINGLE(B:B)="","",IF(R1098="Refreshment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61" t="str" cm="1">
        <f t="array" ref="AC1098">IF(_xlfn.SINGLE(B:B)="","",IF(R1098="Refreshment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68">
        <f>IFERROR(IF(R1098="Beer","",IF(OR(Q1098=1,Q1098=2,Q1098=3,Q1098=4),VLOOKUP(Q1098,Rates!$A$31:$B$34,2,0)*W1098,IF(V1098=1,VLOOKUP(U1098,'REB BEV MIN MKUP'!B:E,4,0),IF(V1098&gt;1,VLOOKUP(VALUE(W1098),'REB BEV MIN MKUP'!O:Q,3,0),0)))),0)</f>
        <v>0</v>
      </c>
      <c r="AE1098" s="62" t="str">
        <f t="shared" si="573"/>
        <v/>
      </c>
      <c r="AF1098" s="63" t="str">
        <f t="shared" si="574"/>
        <v/>
      </c>
      <c r="AG1098" s="64" t="str">
        <f t="shared" si="575"/>
        <v/>
      </c>
      <c r="AH1098" s="65" t="str">
        <f t="shared" si="576"/>
        <v/>
      </c>
      <c r="AI1098" s="66" t="str">
        <f>IF(AE:AE="","",IF(R1098="Refreshment Beverage",AK1098*(Rates!J$19/100),ROUND(SUM(AH1098*(Rates!$J$8/100)),4)))</f>
        <v/>
      </c>
      <c r="AJ1098" s="67" t="str">
        <f t="shared" si="577"/>
        <v/>
      </c>
      <c r="AK1098" s="22" t="str">
        <f t="shared" si="578"/>
        <v/>
      </c>
      <c r="AL1098" s="62" t="str">
        <f t="shared" si="579"/>
        <v/>
      </c>
      <c r="AM1098" s="63" t="str">
        <f>IF(AS1098="","",IF(R1098="Refreshment Beverage",ROUND(AS1098*Rates!K$19,4),ROUND(AO1098*(VLOOKUP(VALUE(Q1098),Rates!G$4:L$12,3,0)),4)))</f>
        <v/>
      </c>
      <c r="AN1098" s="68" t="str">
        <f>IF(AS1098="","",IF(R1098="Refreshment Beverage",AS1098*(Rates!J$19/100),MAX(AM1098,AB1098)))</f>
        <v/>
      </c>
      <c r="AO1098" s="69" t="str">
        <f t="shared" si="580"/>
        <v/>
      </c>
      <c r="AP1098" s="69" t="str">
        <f t="shared" si="581"/>
        <v/>
      </c>
      <c r="AQ1098" s="70" t="str">
        <f>IF(AS1098="","",IF(R1098="Refreshment Beverage",ROUND(SUM(VLOOKUP(Q:Q,Rates!G$15:L$19,3,0)*(AS1098-Y1098-Z1098-AA1098)),4),ROUND(SUM(Rates!$K$8*AS1098),4)))</f>
        <v/>
      </c>
      <c r="AR1098" s="66" t="str">
        <f t="shared" si="582"/>
        <v/>
      </c>
      <c r="AS1098" s="22" t="str">
        <f t="shared" si="583"/>
        <v/>
      </c>
      <c r="AT1098" s="62" t="str">
        <f t="shared" si="584"/>
        <v/>
      </c>
      <c r="AU1098" s="63" t="str">
        <f>IF(AX1098="","",IF(R1098="Refreshment Beverage",ROUND((BA1098-Y1098-Z1098-AA1098)*VLOOKUP(VALUE(Q1098),Rates!G$15:L$19,3,0),4),ROUND(AW1098*(VLOOKUP(VALUE(Q1098),Rates!G:L,3,0)),4)))</f>
        <v/>
      </c>
      <c r="AV1098" s="68" t="str">
        <f t="shared" si="585"/>
        <v/>
      </c>
      <c r="AW1098" s="69" t="str">
        <f t="shared" si="586"/>
        <v/>
      </c>
      <c r="AX1098" s="65" t="str">
        <f t="shared" si="587"/>
        <v/>
      </c>
      <c r="AY1098" s="70" t="str">
        <f>IF(AX1098="","",IF(R1098="Refreshment Beverage",ROUND(SUM(AX1098*Rates!K$19),4),ROUND(SUM(AX1098*(Rates!J$8/100)),4)))</f>
        <v/>
      </c>
      <c r="AZ1098" s="67" t="str">
        <f t="shared" si="588"/>
        <v/>
      </c>
      <c r="BA1098" s="22" t="str">
        <f t="shared" si="589"/>
        <v/>
      </c>
      <c r="BD1098" s="171"/>
      <c r="BE1098" s="171"/>
      <c r="BF1098" s="171"/>
      <c r="BG1098" s="171"/>
    </row>
    <row r="1099" spans="11:59" ht="12.75" customHeight="1" x14ac:dyDescent="0.3">
      <c r="K1099" s="42" t="str">
        <f t="shared" si="561"/>
        <v/>
      </c>
      <c r="L1099" s="55" t="str">
        <f t="shared" si="562"/>
        <v/>
      </c>
      <c r="M1099" s="43" t="str">
        <f t="shared" si="563"/>
        <v/>
      </c>
      <c r="N1099" s="56" t="str" cm="1">
        <f t="array" ref="N1099">IFERROR(IF(_xlfn.SINGLE(B:B)="","",IF(R1099="Beer",SUM(LOOKUP(2,1/(Rates!$B$3:$B$5&lt;=W1099)/(Rates!$C$3:$C$5&gt;=W1099),Rates!$D$3:$D$5)*(X1099/100)*W1099),IF(R1099="Refreshment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56" t="str">
        <f t="shared" si="564"/>
        <v/>
      </c>
      <c r="P1099" s="53"/>
      <c r="Q1099" s="14" t="str">
        <f t="shared" si="565"/>
        <v/>
      </c>
      <c r="R1099" s="57" t="str">
        <f t="shared" si="566"/>
        <v/>
      </c>
      <c r="S1099" s="58" t="str">
        <f>IF(B1099="","",IF(R1099="Refreshment Beverage",VLOOKUP(VALUE(Q1099),Rates!G$15:L$19,2,0),VLOOKUP(VALUE(Q1099),Rates!G$4:L$12,2,0)))</f>
        <v/>
      </c>
      <c r="T1099" s="58" t="str">
        <f t="shared" si="567"/>
        <v/>
      </c>
      <c r="U1099" s="58" t="str">
        <f t="shared" si="568"/>
        <v/>
      </c>
      <c r="V1099" s="58" t="str">
        <f t="shared" si="569"/>
        <v/>
      </c>
      <c r="W1099" s="58" t="str">
        <f t="shared" si="570"/>
        <v/>
      </c>
      <c r="X1099" s="59" t="str">
        <f t="shared" si="571"/>
        <v/>
      </c>
      <c r="Y1099" s="60" t="str">
        <f>IF(B:B="","",IF(R1099="Refreshment Beverage",VLOOKUP(Q1099,Rates!G$15:L$19,6,0)*W1099,VLOOKUP(Q1099,Rates!G$4:L$12,6,0)*W1099))</f>
        <v/>
      </c>
      <c r="Z1099" s="60" t="str">
        <f t="shared" si="572"/>
        <v/>
      </c>
      <c r="AA1099" s="60" t="str">
        <f t="shared" si="590"/>
        <v/>
      </c>
      <c r="AB1099" s="61" t="str" cm="1">
        <f t="array" ref="AB1099">IF(_xlfn.SINGLE(B:B)="","",IF(R1099="Refreshment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61" t="str" cm="1">
        <f t="array" ref="AC1099">IF(_xlfn.SINGLE(B:B)="","",IF(R1099="Refreshment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68">
        <f>IFERROR(IF(R1099="Beer","",IF(OR(Q1099=1,Q1099=2,Q1099=3,Q1099=4),VLOOKUP(Q1099,Rates!$A$31:$B$34,2,0)*W1099,IF(V1099=1,VLOOKUP(U1099,'REB BEV MIN MKUP'!B:E,4,0),IF(V1099&gt;1,VLOOKUP(VALUE(W1099),'REB BEV MIN MKUP'!O:Q,3,0),0)))),0)</f>
        <v>0</v>
      </c>
      <c r="AE1099" s="62" t="str">
        <f t="shared" si="573"/>
        <v/>
      </c>
      <c r="AF1099" s="63" t="str">
        <f t="shared" si="574"/>
        <v/>
      </c>
      <c r="AG1099" s="64" t="str">
        <f t="shared" si="575"/>
        <v/>
      </c>
      <c r="AH1099" s="65" t="str">
        <f t="shared" si="576"/>
        <v/>
      </c>
      <c r="AI1099" s="66" t="str">
        <f>IF(AE:AE="","",IF(R1099="Refreshment Beverage",AK1099*(Rates!J$19/100),ROUND(SUM(AH1099*(Rates!$J$8/100)),4)))</f>
        <v/>
      </c>
      <c r="AJ1099" s="67" t="str">
        <f t="shared" si="577"/>
        <v/>
      </c>
      <c r="AK1099" s="22" t="str">
        <f t="shared" si="578"/>
        <v/>
      </c>
      <c r="AL1099" s="62" t="str">
        <f t="shared" si="579"/>
        <v/>
      </c>
      <c r="AM1099" s="63" t="str">
        <f>IF(AS1099="","",IF(R1099="Refreshment Beverage",ROUND(AS1099*Rates!K$19,4),ROUND(AO1099*(VLOOKUP(VALUE(Q1099),Rates!G$4:L$12,3,0)),4)))</f>
        <v/>
      </c>
      <c r="AN1099" s="68" t="str">
        <f>IF(AS1099="","",IF(R1099="Refreshment Beverage",AS1099*(Rates!J$19/100),MAX(AM1099,AB1099)))</f>
        <v/>
      </c>
      <c r="AO1099" s="69" t="str">
        <f t="shared" si="580"/>
        <v/>
      </c>
      <c r="AP1099" s="69" t="str">
        <f t="shared" si="581"/>
        <v/>
      </c>
      <c r="AQ1099" s="70" t="str">
        <f>IF(AS1099="","",IF(R1099="Refreshment Beverage",ROUND(SUM(VLOOKUP(Q:Q,Rates!G$15:L$19,3,0)*(AS1099-Y1099-Z1099-AA1099)),4),ROUND(SUM(Rates!$K$8*AS1099),4)))</f>
        <v/>
      </c>
      <c r="AR1099" s="66" t="str">
        <f t="shared" si="582"/>
        <v/>
      </c>
      <c r="AS1099" s="22" t="str">
        <f t="shared" si="583"/>
        <v/>
      </c>
      <c r="AT1099" s="62" t="str">
        <f t="shared" si="584"/>
        <v/>
      </c>
      <c r="AU1099" s="63" t="str">
        <f>IF(AX1099="","",IF(R1099="Refreshment Beverage",ROUND((BA1099-Y1099-Z1099-AA1099)*VLOOKUP(VALUE(Q1099),Rates!G$15:L$19,3,0),4),ROUND(AW1099*(VLOOKUP(VALUE(Q1099),Rates!G:L,3,0)),4)))</f>
        <v/>
      </c>
      <c r="AV1099" s="68" t="str">
        <f t="shared" si="585"/>
        <v/>
      </c>
      <c r="AW1099" s="69" t="str">
        <f t="shared" si="586"/>
        <v/>
      </c>
      <c r="AX1099" s="65" t="str">
        <f t="shared" si="587"/>
        <v/>
      </c>
      <c r="AY1099" s="70" t="str">
        <f>IF(AX1099="","",IF(R1099="Refreshment Beverage",ROUND(SUM(AX1099*Rates!K$19),4),ROUND(SUM(AX1099*(Rates!J$8/100)),4)))</f>
        <v/>
      </c>
      <c r="AZ1099" s="67" t="str">
        <f t="shared" si="588"/>
        <v/>
      </c>
      <c r="BA1099" s="22" t="str">
        <f t="shared" si="589"/>
        <v/>
      </c>
      <c r="BD1099" s="171"/>
      <c r="BE1099" s="171"/>
      <c r="BF1099" s="171"/>
      <c r="BG1099" s="171"/>
    </row>
    <row r="1100" spans="11:59" ht="12.75" customHeight="1" x14ac:dyDescent="0.3">
      <c r="K1100" s="42" t="str">
        <f t="shared" si="561"/>
        <v/>
      </c>
      <c r="L1100" s="55" t="str">
        <f t="shared" si="562"/>
        <v/>
      </c>
      <c r="M1100" s="43" t="str">
        <f t="shared" si="563"/>
        <v/>
      </c>
      <c r="N1100" s="56" t="str" cm="1">
        <f t="array" ref="N1100">IFERROR(IF(_xlfn.SINGLE(B:B)="","",IF(R1100="Beer",SUM(LOOKUP(2,1/(Rates!$B$3:$B$5&lt;=W1100)/(Rates!$C$3:$C$5&gt;=W1100),Rates!$D$3:$D$5)*(X1100/100)*W1100),IF(R1100="Refreshment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56" t="str">
        <f t="shared" si="564"/>
        <v/>
      </c>
      <c r="P1100" s="53"/>
      <c r="Q1100" s="14" t="str">
        <f t="shared" si="565"/>
        <v/>
      </c>
      <c r="R1100" s="57" t="str">
        <f t="shared" si="566"/>
        <v/>
      </c>
      <c r="S1100" s="58" t="str">
        <f>IF(B1100="","",IF(R1100="Refreshment Beverage",VLOOKUP(VALUE(Q1100),Rates!G$15:L$19,2,0),VLOOKUP(VALUE(Q1100),Rates!G$4:L$12,2,0)))</f>
        <v/>
      </c>
      <c r="T1100" s="58" t="str">
        <f t="shared" si="567"/>
        <v/>
      </c>
      <c r="U1100" s="58" t="str">
        <f t="shared" si="568"/>
        <v/>
      </c>
      <c r="V1100" s="58" t="str">
        <f t="shared" si="569"/>
        <v/>
      </c>
      <c r="W1100" s="58" t="str">
        <f t="shared" si="570"/>
        <v/>
      </c>
      <c r="X1100" s="59" t="str">
        <f t="shared" si="571"/>
        <v/>
      </c>
      <c r="Y1100" s="60" t="str">
        <f>IF(B:B="","",IF(R1100="Refreshment Beverage",VLOOKUP(Q1100,Rates!G$15:L$19,6,0)*W1100,VLOOKUP(Q1100,Rates!G$4:L$12,6,0)*W1100))</f>
        <v/>
      </c>
      <c r="Z1100" s="60" t="str">
        <f t="shared" si="572"/>
        <v/>
      </c>
      <c r="AA1100" s="60" t="str">
        <f t="shared" si="590"/>
        <v/>
      </c>
      <c r="AB1100" s="61" t="str" cm="1">
        <f t="array" ref="AB1100">IF(_xlfn.SINGLE(B:B)="","",IF(R1100="Refreshment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61" t="str" cm="1">
        <f t="array" ref="AC1100">IF(_xlfn.SINGLE(B:B)="","",IF(R1100="Refreshment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68">
        <f>IFERROR(IF(R1100="Beer","",IF(OR(Q1100=1,Q1100=2,Q1100=3,Q1100=4),VLOOKUP(Q1100,Rates!$A$31:$B$34,2,0)*W1100,IF(V1100=1,VLOOKUP(U1100,'REB BEV MIN MKUP'!B:E,4,0),IF(V1100&gt;1,VLOOKUP(VALUE(W1100),'REB BEV MIN MKUP'!O:Q,3,0),0)))),0)</f>
        <v>0</v>
      </c>
      <c r="AE1100" s="62" t="str">
        <f t="shared" si="573"/>
        <v/>
      </c>
      <c r="AF1100" s="63" t="str">
        <f t="shared" si="574"/>
        <v/>
      </c>
      <c r="AG1100" s="64" t="str">
        <f t="shared" si="575"/>
        <v/>
      </c>
      <c r="AH1100" s="65" t="str">
        <f t="shared" si="576"/>
        <v/>
      </c>
      <c r="AI1100" s="66" t="str">
        <f>IF(AE:AE="","",IF(R1100="Refreshment Beverage",AK1100*(Rates!J$19/100),ROUND(SUM(AH1100*(Rates!$J$8/100)),4)))</f>
        <v/>
      </c>
      <c r="AJ1100" s="67" t="str">
        <f t="shared" si="577"/>
        <v/>
      </c>
      <c r="AK1100" s="22" t="str">
        <f t="shared" si="578"/>
        <v/>
      </c>
      <c r="AL1100" s="62" t="str">
        <f t="shared" si="579"/>
        <v/>
      </c>
      <c r="AM1100" s="63" t="str">
        <f>IF(AS1100="","",IF(R1100="Refreshment Beverage",ROUND(AS1100*Rates!K$19,4),ROUND(AO1100*(VLOOKUP(VALUE(Q1100),Rates!G$4:L$12,3,0)),4)))</f>
        <v/>
      </c>
      <c r="AN1100" s="68" t="str">
        <f>IF(AS1100="","",IF(R1100="Refreshment Beverage",AS1100*(Rates!J$19/100),MAX(AM1100,AB1100)))</f>
        <v/>
      </c>
      <c r="AO1100" s="69" t="str">
        <f t="shared" si="580"/>
        <v/>
      </c>
      <c r="AP1100" s="69" t="str">
        <f t="shared" si="581"/>
        <v/>
      </c>
      <c r="AQ1100" s="70" t="str">
        <f>IF(AS1100="","",IF(R1100="Refreshment Beverage",ROUND(SUM(VLOOKUP(Q:Q,Rates!G$15:L$19,3,0)*(AS1100-Y1100-Z1100-AA1100)),4),ROUND(SUM(Rates!$K$8*AS1100),4)))</f>
        <v/>
      </c>
      <c r="AR1100" s="66" t="str">
        <f t="shared" si="582"/>
        <v/>
      </c>
      <c r="AS1100" s="22" t="str">
        <f t="shared" si="583"/>
        <v/>
      </c>
      <c r="AT1100" s="62" t="str">
        <f t="shared" si="584"/>
        <v/>
      </c>
      <c r="AU1100" s="63" t="str">
        <f>IF(AX1100="","",IF(R1100="Refreshment Beverage",ROUND((BA1100-Y1100-Z1100-AA1100)*VLOOKUP(VALUE(Q1100),Rates!G$15:L$19,3,0),4),ROUND(AW1100*(VLOOKUP(VALUE(Q1100),Rates!G:L,3,0)),4)))</f>
        <v/>
      </c>
      <c r="AV1100" s="68" t="str">
        <f t="shared" si="585"/>
        <v/>
      </c>
      <c r="AW1100" s="69" t="str">
        <f t="shared" si="586"/>
        <v/>
      </c>
      <c r="AX1100" s="65" t="str">
        <f t="shared" si="587"/>
        <v/>
      </c>
      <c r="AY1100" s="70" t="str">
        <f>IF(AX1100="","",IF(R1100="Refreshment Beverage",ROUND(SUM(AX1100*Rates!K$19),4),ROUND(SUM(AX1100*(Rates!J$8/100)),4)))</f>
        <v/>
      </c>
      <c r="AZ1100" s="67" t="str">
        <f t="shared" si="588"/>
        <v/>
      </c>
      <c r="BA1100" s="22" t="str">
        <f t="shared" si="589"/>
        <v/>
      </c>
      <c r="BD1100" s="171"/>
      <c r="BE1100" s="171"/>
      <c r="BF1100" s="171"/>
      <c r="BG1100" s="171"/>
    </row>
    <row r="1101" spans="11:59" ht="12.75" customHeight="1" x14ac:dyDescent="0.3">
      <c r="K1101" s="42" t="str">
        <f t="shared" si="561"/>
        <v/>
      </c>
      <c r="L1101" s="55" t="str">
        <f t="shared" si="562"/>
        <v/>
      </c>
      <c r="M1101" s="43" t="str">
        <f t="shared" si="563"/>
        <v/>
      </c>
      <c r="N1101" s="56" t="str" cm="1">
        <f t="array" ref="N1101">IFERROR(IF(_xlfn.SINGLE(B:B)="","",IF(R1101="Beer",SUM(LOOKUP(2,1/(Rates!$B$3:$B$5&lt;=W1101)/(Rates!$C$3:$C$5&gt;=W1101),Rates!$D$3:$D$5)*(X1101/100)*W1101),IF(R1101="Refreshment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56" t="str">
        <f t="shared" si="564"/>
        <v/>
      </c>
      <c r="P1101" s="53"/>
      <c r="Q1101" s="14" t="str">
        <f t="shared" si="565"/>
        <v/>
      </c>
      <c r="R1101" s="57" t="str">
        <f t="shared" si="566"/>
        <v/>
      </c>
      <c r="S1101" s="58" t="str">
        <f>IF(B1101="","",IF(R1101="Refreshment Beverage",VLOOKUP(VALUE(Q1101),Rates!G$15:L$19,2,0),VLOOKUP(VALUE(Q1101),Rates!G$4:L$12,2,0)))</f>
        <v/>
      </c>
      <c r="T1101" s="58" t="str">
        <f t="shared" si="567"/>
        <v/>
      </c>
      <c r="U1101" s="58" t="str">
        <f t="shared" si="568"/>
        <v/>
      </c>
      <c r="V1101" s="58" t="str">
        <f t="shared" si="569"/>
        <v/>
      </c>
      <c r="W1101" s="58" t="str">
        <f t="shared" si="570"/>
        <v/>
      </c>
      <c r="X1101" s="59" t="str">
        <f t="shared" si="571"/>
        <v/>
      </c>
      <c r="Y1101" s="60" t="str">
        <f>IF(B:B="","",IF(R1101="Refreshment Beverage",VLOOKUP(Q1101,Rates!G$15:L$19,6,0)*W1101,VLOOKUP(Q1101,Rates!G$4:L$12,6,0)*W1101))</f>
        <v/>
      </c>
      <c r="Z1101" s="60" t="str">
        <f t="shared" si="572"/>
        <v/>
      </c>
      <c r="AA1101" s="60" t="str">
        <f t="shared" si="590"/>
        <v/>
      </c>
      <c r="AB1101" s="61" t="str" cm="1">
        <f t="array" ref="AB1101">IF(_xlfn.SINGLE(B:B)="","",IF(R1101="Refreshment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61" t="str" cm="1">
        <f t="array" ref="AC1101">IF(_xlfn.SINGLE(B:B)="","",IF(R1101="Refreshment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68">
        <f>IFERROR(IF(R1101="Beer","",IF(OR(Q1101=1,Q1101=2,Q1101=3,Q1101=4),VLOOKUP(Q1101,Rates!$A$31:$B$34,2,0)*W1101,IF(V1101=1,VLOOKUP(U1101,'REB BEV MIN MKUP'!B:E,4,0),IF(V1101&gt;1,VLOOKUP(VALUE(W1101),'REB BEV MIN MKUP'!O:Q,3,0),0)))),0)</f>
        <v>0</v>
      </c>
      <c r="AE1101" s="62" t="str">
        <f t="shared" si="573"/>
        <v/>
      </c>
      <c r="AF1101" s="63" t="str">
        <f t="shared" si="574"/>
        <v/>
      </c>
      <c r="AG1101" s="64" t="str">
        <f t="shared" si="575"/>
        <v/>
      </c>
      <c r="AH1101" s="65" t="str">
        <f t="shared" si="576"/>
        <v/>
      </c>
      <c r="AI1101" s="66" t="str">
        <f>IF(AE:AE="","",IF(R1101="Refreshment Beverage",AK1101*(Rates!J$19/100),ROUND(SUM(AH1101*(Rates!$J$8/100)),4)))</f>
        <v/>
      </c>
      <c r="AJ1101" s="67" t="str">
        <f t="shared" si="577"/>
        <v/>
      </c>
      <c r="AK1101" s="22" t="str">
        <f t="shared" si="578"/>
        <v/>
      </c>
      <c r="AL1101" s="62" t="str">
        <f t="shared" si="579"/>
        <v/>
      </c>
      <c r="AM1101" s="63" t="str">
        <f>IF(AS1101="","",IF(R1101="Refreshment Beverage",ROUND(AS1101*Rates!K$19,4),ROUND(AO1101*(VLOOKUP(VALUE(Q1101),Rates!G$4:L$12,3,0)),4)))</f>
        <v/>
      </c>
      <c r="AN1101" s="68" t="str">
        <f>IF(AS1101="","",IF(R1101="Refreshment Beverage",AS1101*(Rates!J$19/100),MAX(AM1101,AB1101)))</f>
        <v/>
      </c>
      <c r="AO1101" s="69" t="str">
        <f t="shared" si="580"/>
        <v/>
      </c>
      <c r="AP1101" s="69" t="str">
        <f t="shared" si="581"/>
        <v/>
      </c>
      <c r="AQ1101" s="70" t="str">
        <f>IF(AS1101="","",IF(R1101="Refreshment Beverage",ROUND(SUM(VLOOKUP(Q:Q,Rates!G$15:L$19,3,0)*(AS1101-Y1101-Z1101-AA1101)),4),ROUND(SUM(Rates!$K$8*AS1101),4)))</f>
        <v/>
      </c>
      <c r="AR1101" s="66" t="str">
        <f t="shared" si="582"/>
        <v/>
      </c>
      <c r="AS1101" s="22" t="str">
        <f t="shared" si="583"/>
        <v/>
      </c>
      <c r="AT1101" s="62" t="str">
        <f t="shared" si="584"/>
        <v/>
      </c>
      <c r="AU1101" s="63" t="str">
        <f>IF(AX1101="","",IF(R1101="Refreshment Beverage",ROUND((BA1101-Y1101-Z1101-AA1101)*VLOOKUP(VALUE(Q1101),Rates!G$15:L$19,3,0),4),ROUND(AW1101*(VLOOKUP(VALUE(Q1101),Rates!G:L,3,0)),4)))</f>
        <v/>
      </c>
      <c r="AV1101" s="68" t="str">
        <f t="shared" si="585"/>
        <v/>
      </c>
      <c r="AW1101" s="69" t="str">
        <f t="shared" si="586"/>
        <v/>
      </c>
      <c r="AX1101" s="65" t="str">
        <f t="shared" si="587"/>
        <v/>
      </c>
      <c r="AY1101" s="70" t="str">
        <f>IF(AX1101="","",IF(R1101="Refreshment Beverage",ROUND(SUM(AX1101*Rates!K$19),4),ROUND(SUM(AX1101*(Rates!J$8/100)),4)))</f>
        <v/>
      </c>
      <c r="AZ1101" s="67" t="str">
        <f t="shared" si="588"/>
        <v/>
      </c>
      <c r="BA1101" s="22" t="str">
        <f t="shared" si="589"/>
        <v/>
      </c>
      <c r="BD1101" s="171"/>
      <c r="BE1101" s="171"/>
      <c r="BF1101" s="171"/>
      <c r="BG1101" s="171"/>
    </row>
    <row r="1102" spans="11:59" ht="12.75" customHeight="1" x14ac:dyDescent="0.3">
      <c r="K1102" s="42" t="str">
        <f t="shared" si="561"/>
        <v/>
      </c>
      <c r="L1102" s="55" t="str">
        <f t="shared" si="562"/>
        <v/>
      </c>
      <c r="M1102" s="43" t="str">
        <f t="shared" si="563"/>
        <v/>
      </c>
      <c r="N1102" s="56" t="str" cm="1">
        <f t="array" ref="N1102">IFERROR(IF(_xlfn.SINGLE(B:B)="","",IF(R1102="Beer",SUM(LOOKUP(2,1/(Rates!$B$3:$B$5&lt;=W1102)/(Rates!$C$3:$C$5&gt;=W1102),Rates!$D$3:$D$5)*(X1102/100)*W1102),IF(R1102="Refreshment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56" t="str">
        <f t="shared" si="564"/>
        <v/>
      </c>
      <c r="P1102" s="53"/>
      <c r="Q1102" s="14" t="str">
        <f t="shared" si="565"/>
        <v/>
      </c>
      <c r="R1102" s="57" t="str">
        <f t="shared" si="566"/>
        <v/>
      </c>
      <c r="S1102" s="58" t="str">
        <f>IF(B1102="","",IF(R1102="Refreshment Beverage",VLOOKUP(VALUE(Q1102),Rates!G$15:L$19,2,0),VLOOKUP(VALUE(Q1102),Rates!G$4:L$12,2,0)))</f>
        <v/>
      </c>
      <c r="T1102" s="58" t="str">
        <f t="shared" si="567"/>
        <v/>
      </c>
      <c r="U1102" s="58" t="str">
        <f t="shared" si="568"/>
        <v/>
      </c>
      <c r="V1102" s="58" t="str">
        <f t="shared" si="569"/>
        <v/>
      </c>
      <c r="W1102" s="58" t="str">
        <f t="shared" si="570"/>
        <v/>
      </c>
      <c r="X1102" s="59" t="str">
        <f t="shared" si="571"/>
        <v/>
      </c>
      <c r="Y1102" s="60" t="str">
        <f>IF(B:B="","",IF(R1102="Refreshment Beverage",VLOOKUP(Q1102,Rates!G$15:L$19,6,0)*W1102,VLOOKUP(Q1102,Rates!G$4:L$12,6,0)*W1102))</f>
        <v/>
      </c>
      <c r="Z1102" s="60" t="str">
        <f t="shared" si="572"/>
        <v/>
      </c>
      <c r="AA1102" s="60" t="str">
        <f t="shared" si="590"/>
        <v/>
      </c>
      <c r="AB1102" s="61" t="str" cm="1">
        <f t="array" ref="AB1102">IF(_xlfn.SINGLE(B:B)="","",IF(R1102="Refreshment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61" t="str" cm="1">
        <f t="array" ref="AC1102">IF(_xlfn.SINGLE(B:B)="","",IF(R1102="Refreshment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68">
        <f>IFERROR(IF(R1102="Beer","",IF(OR(Q1102=1,Q1102=2,Q1102=3,Q1102=4),VLOOKUP(Q1102,Rates!$A$31:$B$34,2,0)*W1102,IF(V1102=1,VLOOKUP(U1102,'REB BEV MIN MKUP'!B:E,4,0),IF(V1102&gt;1,VLOOKUP(VALUE(W1102),'REB BEV MIN MKUP'!O:Q,3,0),0)))),0)</f>
        <v>0</v>
      </c>
      <c r="AE1102" s="62" t="str">
        <f t="shared" si="573"/>
        <v/>
      </c>
      <c r="AF1102" s="63" t="str">
        <f t="shared" si="574"/>
        <v/>
      </c>
      <c r="AG1102" s="64" t="str">
        <f t="shared" si="575"/>
        <v/>
      </c>
      <c r="AH1102" s="65" t="str">
        <f t="shared" si="576"/>
        <v/>
      </c>
      <c r="AI1102" s="66" t="str">
        <f>IF(AE:AE="","",IF(R1102="Refreshment Beverage",AK1102*(Rates!J$19/100),ROUND(SUM(AH1102*(Rates!$J$8/100)),4)))</f>
        <v/>
      </c>
      <c r="AJ1102" s="67" t="str">
        <f t="shared" si="577"/>
        <v/>
      </c>
      <c r="AK1102" s="22" t="str">
        <f t="shared" si="578"/>
        <v/>
      </c>
      <c r="AL1102" s="62" t="str">
        <f t="shared" si="579"/>
        <v/>
      </c>
      <c r="AM1102" s="63" t="str">
        <f>IF(AS1102="","",IF(R1102="Refreshment Beverage",ROUND(AS1102*Rates!K$19,4),ROUND(AO1102*(VLOOKUP(VALUE(Q1102),Rates!G$4:L$12,3,0)),4)))</f>
        <v/>
      </c>
      <c r="AN1102" s="68" t="str">
        <f>IF(AS1102="","",IF(R1102="Refreshment Beverage",AS1102*(Rates!J$19/100),MAX(AM1102,AB1102)))</f>
        <v/>
      </c>
      <c r="AO1102" s="69" t="str">
        <f t="shared" si="580"/>
        <v/>
      </c>
      <c r="AP1102" s="69" t="str">
        <f t="shared" si="581"/>
        <v/>
      </c>
      <c r="AQ1102" s="70" t="str">
        <f>IF(AS1102="","",IF(R1102="Refreshment Beverage",ROUND(SUM(VLOOKUP(Q:Q,Rates!G$15:L$19,3,0)*(AS1102-Y1102-Z1102-AA1102)),4),ROUND(SUM(Rates!$K$8*AS1102),4)))</f>
        <v/>
      </c>
      <c r="AR1102" s="66" t="str">
        <f t="shared" si="582"/>
        <v/>
      </c>
      <c r="AS1102" s="22" t="str">
        <f t="shared" si="583"/>
        <v/>
      </c>
      <c r="AT1102" s="62" t="str">
        <f t="shared" si="584"/>
        <v/>
      </c>
      <c r="AU1102" s="63" t="str">
        <f>IF(AX1102="","",IF(R1102="Refreshment Beverage",ROUND((BA1102-Y1102-Z1102-AA1102)*VLOOKUP(VALUE(Q1102),Rates!G$15:L$19,3,0),4),ROUND(AW1102*(VLOOKUP(VALUE(Q1102),Rates!G:L,3,0)),4)))</f>
        <v/>
      </c>
      <c r="AV1102" s="68" t="str">
        <f t="shared" si="585"/>
        <v/>
      </c>
      <c r="AW1102" s="69" t="str">
        <f t="shared" si="586"/>
        <v/>
      </c>
      <c r="AX1102" s="65" t="str">
        <f t="shared" si="587"/>
        <v/>
      </c>
      <c r="AY1102" s="70" t="str">
        <f>IF(AX1102="","",IF(R1102="Refreshment Beverage",ROUND(SUM(AX1102*Rates!K$19),4),ROUND(SUM(AX1102*(Rates!J$8/100)),4)))</f>
        <v/>
      </c>
      <c r="AZ1102" s="67" t="str">
        <f t="shared" si="588"/>
        <v/>
      </c>
      <c r="BA1102" s="22" t="str">
        <f t="shared" si="589"/>
        <v/>
      </c>
      <c r="BD1102" s="171"/>
      <c r="BE1102" s="171"/>
      <c r="BF1102" s="171"/>
      <c r="BG1102" s="171"/>
    </row>
    <row r="1103" spans="11:59" ht="12.75" customHeight="1" x14ac:dyDescent="0.3">
      <c r="K1103" s="42" t="str">
        <f t="shared" si="561"/>
        <v/>
      </c>
      <c r="L1103" s="55" t="str">
        <f t="shared" si="562"/>
        <v/>
      </c>
      <c r="M1103" s="43" t="str">
        <f t="shared" si="563"/>
        <v/>
      </c>
      <c r="N1103" s="56" t="str" cm="1">
        <f t="array" ref="N1103">IFERROR(IF(_xlfn.SINGLE(B:B)="","",IF(R1103="Beer",SUM(LOOKUP(2,1/(Rates!$B$3:$B$5&lt;=W1103)/(Rates!$C$3:$C$5&gt;=W1103),Rates!$D$3:$D$5)*(X1103/100)*W1103),IF(R1103="Refreshment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56" t="str">
        <f t="shared" si="564"/>
        <v/>
      </c>
      <c r="P1103" s="53"/>
      <c r="Q1103" s="14" t="str">
        <f t="shared" si="565"/>
        <v/>
      </c>
      <c r="R1103" s="57" t="str">
        <f t="shared" si="566"/>
        <v/>
      </c>
      <c r="S1103" s="58" t="str">
        <f>IF(B1103="","",IF(R1103="Refreshment Beverage",VLOOKUP(VALUE(Q1103),Rates!G$15:L$19,2,0),VLOOKUP(VALUE(Q1103),Rates!G$4:L$12,2,0)))</f>
        <v/>
      </c>
      <c r="T1103" s="58" t="str">
        <f t="shared" si="567"/>
        <v/>
      </c>
      <c r="U1103" s="58" t="str">
        <f t="shared" si="568"/>
        <v/>
      </c>
      <c r="V1103" s="58" t="str">
        <f t="shared" si="569"/>
        <v/>
      </c>
      <c r="W1103" s="58" t="str">
        <f t="shared" si="570"/>
        <v/>
      </c>
      <c r="X1103" s="59" t="str">
        <f t="shared" si="571"/>
        <v/>
      </c>
      <c r="Y1103" s="60" t="str">
        <f>IF(B:B="","",IF(R1103="Refreshment Beverage",VLOOKUP(Q1103,Rates!G$15:L$19,6,0)*W1103,VLOOKUP(Q1103,Rates!G$4:L$12,6,0)*W1103))</f>
        <v/>
      </c>
      <c r="Z1103" s="60" t="str">
        <f t="shared" si="572"/>
        <v/>
      </c>
      <c r="AA1103" s="60" t="str">
        <f t="shared" si="590"/>
        <v/>
      </c>
      <c r="AB1103" s="61" t="str" cm="1">
        <f t="array" ref="AB1103">IF(_xlfn.SINGLE(B:B)="","",IF(R1103="Refreshment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61" t="str" cm="1">
        <f t="array" ref="AC1103">IF(_xlfn.SINGLE(B:B)="","",IF(R1103="Refreshment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68">
        <f>IFERROR(IF(R1103="Beer","",IF(OR(Q1103=1,Q1103=2,Q1103=3,Q1103=4),VLOOKUP(Q1103,Rates!$A$31:$B$34,2,0)*W1103,IF(V1103=1,VLOOKUP(U1103,'REB BEV MIN MKUP'!B:E,4,0),IF(V1103&gt;1,VLOOKUP(VALUE(W1103),'REB BEV MIN MKUP'!O:Q,3,0),0)))),0)</f>
        <v>0</v>
      </c>
      <c r="AE1103" s="62" t="str">
        <f t="shared" si="573"/>
        <v/>
      </c>
      <c r="AF1103" s="63" t="str">
        <f t="shared" si="574"/>
        <v/>
      </c>
      <c r="AG1103" s="64" t="str">
        <f t="shared" si="575"/>
        <v/>
      </c>
      <c r="AH1103" s="65" t="str">
        <f t="shared" si="576"/>
        <v/>
      </c>
      <c r="AI1103" s="66" t="str">
        <f>IF(AE:AE="","",IF(R1103="Refreshment Beverage",AK1103*(Rates!J$19/100),ROUND(SUM(AH1103*(Rates!$J$8/100)),4)))</f>
        <v/>
      </c>
      <c r="AJ1103" s="67" t="str">
        <f t="shared" si="577"/>
        <v/>
      </c>
      <c r="AK1103" s="22" t="str">
        <f t="shared" si="578"/>
        <v/>
      </c>
      <c r="AL1103" s="62" t="str">
        <f t="shared" si="579"/>
        <v/>
      </c>
      <c r="AM1103" s="63" t="str">
        <f>IF(AS1103="","",IF(R1103="Refreshment Beverage",ROUND(AS1103*Rates!K$19,4),ROUND(AO1103*(VLOOKUP(VALUE(Q1103),Rates!G$4:L$12,3,0)),4)))</f>
        <v/>
      </c>
      <c r="AN1103" s="68" t="str">
        <f>IF(AS1103="","",IF(R1103="Refreshment Beverage",AS1103*(Rates!J$19/100),MAX(AM1103,AB1103)))</f>
        <v/>
      </c>
      <c r="AO1103" s="69" t="str">
        <f t="shared" si="580"/>
        <v/>
      </c>
      <c r="AP1103" s="69" t="str">
        <f t="shared" si="581"/>
        <v/>
      </c>
      <c r="AQ1103" s="70" t="str">
        <f>IF(AS1103="","",IF(R1103="Refreshment Beverage",ROUND(SUM(VLOOKUP(Q:Q,Rates!G$15:L$19,3,0)*(AS1103-Y1103-Z1103-AA1103)),4),ROUND(SUM(Rates!$K$8*AS1103),4)))</f>
        <v/>
      </c>
      <c r="AR1103" s="66" t="str">
        <f t="shared" si="582"/>
        <v/>
      </c>
      <c r="AS1103" s="22" t="str">
        <f t="shared" si="583"/>
        <v/>
      </c>
      <c r="AT1103" s="62" t="str">
        <f t="shared" si="584"/>
        <v/>
      </c>
      <c r="AU1103" s="63" t="str">
        <f>IF(AX1103="","",IF(R1103="Refreshment Beverage",ROUND((BA1103-Y1103-Z1103-AA1103)*VLOOKUP(VALUE(Q1103),Rates!G$15:L$19,3,0),4),ROUND(AW1103*(VLOOKUP(VALUE(Q1103),Rates!G:L,3,0)),4)))</f>
        <v/>
      </c>
      <c r="AV1103" s="68" t="str">
        <f t="shared" si="585"/>
        <v/>
      </c>
      <c r="AW1103" s="69" t="str">
        <f t="shared" si="586"/>
        <v/>
      </c>
      <c r="AX1103" s="65" t="str">
        <f t="shared" si="587"/>
        <v/>
      </c>
      <c r="AY1103" s="70" t="str">
        <f>IF(AX1103="","",IF(R1103="Refreshment Beverage",ROUND(SUM(AX1103*Rates!K$19),4),ROUND(SUM(AX1103*(Rates!J$8/100)),4)))</f>
        <v/>
      </c>
      <c r="AZ1103" s="67" t="str">
        <f t="shared" si="588"/>
        <v/>
      </c>
      <c r="BA1103" s="22" t="str">
        <f t="shared" si="589"/>
        <v/>
      </c>
      <c r="BD1103" s="171"/>
      <c r="BE1103" s="171"/>
      <c r="BF1103" s="171"/>
      <c r="BG1103" s="171"/>
    </row>
    <row r="1104" spans="11:59" ht="12.75" customHeight="1" x14ac:dyDescent="0.3">
      <c r="K1104" s="42" t="str">
        <f t="shared" si="561"/>
        <v/>
      </c>
      <c r="L1104" s="55" t="str">
        <f t="shared" si="562"/>
        <v/>
      </c>
      <c r="M1104" s="43" t="str">
        <f t="shared" si="563"/>
        <v/>
      </c>
      <c r="N1104" s="56" t="str" cm="1">
        <f t="array" ref="N1104">IFERROR(IF(_xlfn.SINGLE(B:B)="","",IF(R1104="Beer",SUM(LOOKUP(2,1/(Rates!$B$3:$B$5&lt;=W1104)/(Rates!$C$3:$C$5&gt;=W1104),Rates!$D$3:$D$5)*(X1104/100)*W1104),IF(R1104="Refreshment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56" t="str">
        <f t="shared" si="564"/>
        <v/>
      </c>
      <c r="P1104" s="53"/>
      <c r="Q1104" s="14" t="str">
        <f t="shared" si="565"/>
        <v/>
      </c>
      <c r="R1104" s="57" t="str">
        <f t="shared" si="566"/>
        <v/>
      </c>
      <c r="S1104" s="58" t="str">
        <f>IF(B1104="","",IF(R1104="Refreshment Beverage",VLOOKUP(VALUE(Q1104),Rates!G$15:L$19,2,0),VLOOKUP(VALUE(Q1104),Rates!G$4:L$12,2,0)))</f>
        <v/>
      </c>
      <c r="T1104" s="58" t="str">
        <f t="shared" si="567"/>
        <v/>
      </c>
      <c r="U1104" s="58" t="str">
        <f t="shared" si="568"/>
        <v/>
      </c>
      <c r="V1104" s="58" t="str">
        <f t="shared" si="569"/>
        <v/>
      </c>
      <c r="W1104" s="58" t="str">
        <f t="shared" si="570"/>
        <v/>
      </c>
      <c r="X1104" s="59" t="str">
        <f t="shared" si="571"/>
        <v/>
      </c>
      <c r="Y1104" s="60" t="str">
        <f>IF(B:B="","",IF(R1104="Refreshment Beverage",VLOOKUP(Q1104,Rates!G$15:L$19,6,0)*W1104,VLOOKUP(Q1104,Rates!G$4:L$12,6,0)*W1104))</f>
        <v/>
      </c>
      <c r="Z1104" s="60" t="str">
        <f t="shared" si="572"/>
        <v/>
      </c>
      <c r="AA1104" s="60" t="str">
        <f t="shared" si="590"/>
        <v/>
      </c>
      <c r="AB1104" s="61" t="str" cm="1">
        <f t="array" ref="AB1104">IF(_xlfn.SINGLE(B:B)="","",IF(R1104="Refreshment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61" t="str" cm="1">
        <f t="array" ref="AC1104">IF(_xlfn.SINGLE(B:B)="","",IF(R1104="Refreshment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68">
        <f>IFERROR(IF(R1104="Beer","",IF(OR(Q1104=1,Q1104=2,Q1104=3,Q1104=4),VLOOKUP(Q1104,Rates!$A$31:$B$34,2,0)*W1104,IF(V1104=1,VLOOKUP(U1104,'REB BEV MIN MKUP'!B:E,4,0),IF(V1104&gt;1,VLOOKUP(VALUE(W1104),'REB BEV MIN MKUP'!O:Q,3,0),0)))),0)</f>
        <v>0</v>
      </c>
      <c r="AE1104" s="62" t="str">
        <f t="shared" si="573"/>
        <v/>
      </c>
      <c r="AF1104" s="63" t="str">
        <f t="shared" si="574"/>
        <v/>
      </c>
      <c r="AG1104" s="64" t="str">
        <f t="shared" si="575"/>
        <v/>
      </c>
      <c r="AH1104" s="65" t="str">
        <f t="shared" si="576"/>
        <v/>
      </c>
      <c r="AI1104" s="66" t="str">
        <f>IF(AE:AE="","",IF(R1104="Refreshment Beverage",AK1104*(Rates!J$19/100),ROUND(SUM(AH1104*(Rates!$J$8/100)),4)))</f>
        <v/>
      </c>
      <c r="AJ1104" s="67" t="str">
        <f t="shared" si="577"/>
        <v/>
      </c>
      <c r="AK1104" s="22" t="str">
        <f t="shared" si="578"/>
        <v/>
      </c>
      <c r="AL1104" s="62" t="str">
        <f t="shared" si="579"/>
        <v/>
      </c>
      <c r="AM1104" s="63" t="str">
        <f>IF(AS1104="","",IF(R1104="Refreshment Beverage",ROUND(AS1104*Rates!K$19,4),ROUND(AO1104*(VLOOKUP(VALUE(Q1104),Rates!G$4:L$12,3,0)),4)))</f>
        <v/>
      </c>
      <c r="AN1104" s="68" t="str">
        <f>IF(AS1104="","",IF(R1104="Refreshment Beverage",AS1104*(Rates!J$19/100),MAX(AM1104,AB1104)))</f>
        <v/>
      </c>
      <c r="AO1104" s="69" t="str">
        <f t="shared" si="580"/>
        <v/>
      </c>
      <c r="AP1104" s="69" t="str">
        <f t="shared" si="581"/>
        <v/>
      </c>
      <c r="AQ1104" s="70" t="str">
        <f>IF(AS1104="","",IF(R1104="Refreshment Beverage",ROUND(SUM(VLOOKUP(Q:Q,Rates!G$15:L$19,3,0)*(AS1104-Y1104-Z1104-AA1104)),4),ROUND(SUM(Rates!$K$8*AS1104),4)))</f>
        <v/>
      </c>
      <c r="AR1104" s="66" t="str">
        <f t="shared" si="582"/>
        <v/>
      </c>
      <c r="AS1104" s="22" t="str">
        <f t="shared" si="583"/>
        <v/>
      </c>
      <c r="AT1104" s="62" t="str">
        <f t="shared" si="584"/>
        <v/>
      </c>
      <c r="AU1104" s="63" t="str">
        <f>IF(AX1104="","",IF(R1104="Refreshment Beverage",ROUND((BA1104-Y1104-Z1104-AA1104)*VLOOKUP(VALUE(Q1104),Rates!G$15:L$19,3,0),4),ROUND(AW1104*(VLOOKUP(VALUE(Q1104),Rates!G:L,3,0)),4)))</f>
        <v/>
      </c>
      <c r="AV1104" s="68" t="str">
        <f t="shared" si="585"/>
        <v/>
      </c>
      <c r="AW1104" s="69" t="str">
        <f t="shared" si="586"/>
        <v/>
      </c>
      <c r="AX1104" s="65" t="str">
        <f t="shared" si="587"/>
        <v/>
      </c>
      <c r="AY1104" s="70" t="str">
        <f>IF(AX1104="","",IF(R1104="Refreshment Beverage",ROUND(SUM(AX1104*Rates!K$19),4),ROUND(SUM(AX1104*(Rates!J$8/100)),4)))</f>
        <v/>
      </c>
      <c r="AZ1104" s="67" t="str">
        <f t="shared" si="588"/>
        <v/>
      </c>
      <c r="BA1104" s="22" t="str">
        <f t="shared" si="589"/>
        <v/>
      </c>
      <c r="BD1104" s="171"/>
      <c r="BE1104" s="171"/>
      <c r="BF1104" s="171"/>
      <c r="BG1104" s="171"/>
    </row>
    <row r="1105" spans="11:59" ht="12.75" customHeight="1" x14ac:dyDescent="0.3">
      <c r="K1105" s="42" t="str">
        <f t="shared" si="561"/>
        <v/>
      </c>
      <c r="L1105" s="55" t="str">
        <f t="shared" si="562"/>
        <v/>
      </c>
      <c r="M1105" s="43" t="str">
        <f t="shared" si="563"/>
        <v/>
      </c>
      <c r="N1105" s="56" t="str" cm="1">
        <f t="array" ref="N1105">IFERROR(IF(_xlfn.SINGLE(B:B)="","",IF(R1105="Beer",SUM(LOOKUP(2,1/(Rates!$B$3:$B$5&lt;=W1105)/(Rates!$C$3:$C$5&gt;=W1105),Rates!$D$3:$D$5)*(X1105/100)*W1105),IF(R1105="Refreshment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56" t="str">
        <f t="shared" si="564"/>
        <v/>
      </c>
      <c r="P1105" s="53"/>
      <c r="Q1105" s="14" t="str">
        <f t="shared" si="565"/>
        <v/>
      </c>
      <c r="R1105" s="57" t="str">
        <f t="shared" si="566"/>
        <v/>
      </c>
      <c r="S1105" s="58" t="str">
        <f>IF(B1105="","",IF(R1105="Refreshment Beverage",VLOOKUP(VALUE(Q1105),Rates!G$15:L$19,2,0),VLOOKUP(VALUE(Q1105),Rates!G$4:L$12,2,0)))</f>
        <v/>
      </c>
      <c r="T1105" s="58" t="str">
        <f t="shared" si="567"/>
        <v/>
      </c>
      <c r="U1105" s="58" t="str">
        <f t="shared" si="568"/>
        <v/>
      </c>
      <c r="V1105" s="58" t="str">
        <f t="shared" si="569"/>
        <v/>
      </c>
      <c r="W1105" s="58" t="str">
        <f t="shared" si="570"/>
        <v/>
      </c>
      <c r="X1105" s="59" t="str">
        <f t="shared" si="571"/>
        <v/>
      </c>
      <c r="Y1105" s="60" t="str">
        <f>IF(B:B="","",IF(R1105="Refreshment Beverage",VLOOKUP(Q1105,Rates!G$15:L$19,6,0)*W1105,VLOOKUP(Q1105,Rates!G$4:L$12,6,0)*W1105))</f>
        <v/>
      </c>
      <c r="Z1105" s="60" t="str">
        <f t="shared" si="572"/>
        <v/>
      </c>
      <c r="AA1105" s="60" t="str">
        <f t="shared" si="590"/>
        <v/>
      </c>
      <c r="AB1105" s="61" t="str" cm="1">
        <f t="array" ref="AB1105">IF(_xlfn.SINGLE(B:B)="","",IF(R1105="Refreshment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61" t="str" cm="1">
        <f t="array" ref="AC1105">IF(_xlfn.SINGLE(B:B)="","",IF(R1105="Refreshment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68">
        <f>IFERROR(IF(R1105="Beer","",IF(OR(Q1105=1,Q1105=2,Q1105=3,Q1105=4),VLOOKUP(Q1105,Rates!$A$31:$B$34,2,0)*W1105,IF(V1105=1,VLOOKUP(U1105,'REB BEV MIN MKUP'!B:E,4,0),IF(V1105&gt;1,VLOOKUP(VALUE(W1105),'REB BEV MIN MKUP'!O:Q,3,0),0)))),0)</f>
        <v>0</v>
      </c>
      <c r="AE1105" s="62" t="str">
        <f t="shared" si="573"/>
        <v/>
      </c>
      <c r="AF1105" s="63" t="str">
        <f t="shared" si="574"/>
        <v/>
      </c>
      <c r="AG1105" s="64" t="str">
        <f t="shared" si="575"/>
        <v/>
      </c>
      <c r="AH1105" s="65" t="str">
        <f t="shared" si="576"/>
        <v/>
      </c>
      <c r="AI1105" s="66" t="str">
        <f>IF(AE:AE="","",IF(R1105="Refreshment Beverage",AK1105*(Rates!J$19/100),ROUND(SUM(AH1105*(Rates!$J$8/100)),4)))</f>
        <v/>
      </c>
      <c r="AJ1105" s="67" t="str">
        <f t="shared" si="577"/>
        <v/>
      </c>
      <c r="AK1105" s="22" t="str">
        <f t="shared" si="578"/>
        <v/>
      </c>
      <c r="AL1105" s="62" t="str">
        <f t="shared" si="579"/>
        <v/>
      </c>
      <c r="AM1105" s="63" t="str">
        <f>IF(AS1105="","",IF(R1105="Refreshment Beverage",ROUND(AS1105*Rates!K$19,4),ROUND(AO1105*(VLOOKUP(VALUE(Q1105),Rates!G$4:L$12,3,0)),4)))</f>
        <v/>
      </c>
      <c r="AN1105" s="68" t="str">
        <f>IF(AS1105="","",IF(R1105="Refreshment Beverage",AS1105*(Rates!J$19/100),MAX(AM1105,AB1105)))</f>
        <v/>
      </c>
      <c r="AO1105" s="69" t="str">
        <f t="shared" si="580"/>
        <v/>
      </c>
      <c r="AP1105" s="69" t="str">
        <f t="shared" si="581"/>
        <v/>
      </c>
      <c r="AQ1105" s="70" t="str">
        <f>IF(AS1105="","",IF(R1105="Refreshment Beverage",ROUND(SUM(VLOOKUP(Q:Q,Rates!G$15:L$19,3,0)*(AS1105-Y1105-Z1105-AA1105)),4),ROUND(SUM(Rates!$K$8*AS1105),4)))</f>
        <v/>
      </c>
      <c r="AR1105" s="66" t="str">
        <f t="shared" si="582"/>
        <v/>
      </c>
      <c r="AS1105" s="22" t="str">
        <f t="shared" si="583"/>
        <v/>
      </c>
      <c r="AT1105" s="62" t="str">
        <f t="shared" si="584"/>
        <v/>
      </c>
      <c r="AU1105" s="63" t="str">
        <f>IF(AX1105="","",IF(R1105="Refreshment Beverage",ROUND((BA1105-Y1105-Z1105-AA1105)*VLOOKUP(VALUE(Q1105),Rates!G$15:L$19,3,0),4),ROUND(AW1105*(VLOOKUP(VALUE(Q1105),Rates!G:L,3,0)),4)))</f>
        <v/>
      </c>
      <c r="AV1105" s="68" t="str">
        <f t="shared" si="585"/>
        <v/>
      </c>
      <c r="AW1105" s="69" t="str">
        <f t="shared" si="586"/>
        <v/>
      </c>
      <c r="AX1105" s="65" t="str">
        <f t="shared" si="587"/>
        <v/>
      </c>
      <c r="AY1105" s="70" t="str">
        <f>IF(AX1105="","",IF(R1105="Refreshment Beverage",ROUND(SUM(AX1105*Rates!K$19),4),ROUND(SUM(AX1105*(Rates!J$8/100)),4)))</f>
        <v/>
      </c>
      <c r="AZ1105" s="67" t="str">
        <f t="shared" si="588"/>
        <v/>
      </c>
      <c r="BA1105" s="22" t="str">
        <f t="shared" si="589"/>
        <v/>
      </c>
      <c r="BD1105" s="171"/>
      <c r="BE1105" s="171"/>
      <c r="BF1105" s="171"/>
      <c r="BG1105" s="171"/>
    </row>
    <row r="1106" spans="11:59" ht="12.75" customHeight="1" x14ac:dyDescent="0.3">
      <c r="K1106" s="42" t="str">
        <f t="shared" si="561"/>
        <v/>
      </c>
      <c r="L1106" s="55" t="str">
        <f t="shared" si="562"/>
        <v/>
      </c>
      <c r="M1106" s="43" t="str">
        <f t="shared" si="563"/>
        <v/>
      </c>
      <c r="N1106" s="56" t="str" cm="1">
        <f t="array" ref="N1106">IFERROR(IF(_xlfn.SINGLE(B:B)="","",IF(R1106="Beer",SUM(LOOKUP(2,1/(Rates!$B$3:$B$5&lt;=W1106)/(Rates!$C$3:$C$5&gt;=W1106),Rates!$D$3:$D$5)*(X1106/100)*W1106),IF(R1106="Refreshment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56" t="str">
        <f t="shared" si="564"/>
        <v/>
      </c>
      <c r="P1106" s="53"/>
      <c r="Q1106" s="14" t="str">
        <f t="shared" si="565"/>
        <v/>
      </c>
      <c r="R1106" s="57" t="str">
        <f t="shared" si="566"/>
        <v/>
      </c>
      <c r="S1106" s="58" t="str">
        <f>IF(B1106="","",IF(R1106="Refreshment Beverage",VLOOKUP(VALUE(Q1106),Rates!G$15:L$19,2,0),VLOOKUP(VALUE(Q1106),Rates!G$4:L$12,2,0)))</f>
        <v/>
      </c>
      <c r="T1106" s="58" t="str">
        <f t="shared" si="567"/>
        <v/>
      </c>
      <c r="U1106" s="58" t="str">
        <f t="shared" si="568"/>
        <v/>
      </c>
      <c r="V1106" s="58" t="str">
        <f t="shared" si="569"/>
        <v/>
      </c>
      <c r="W1106" s="58" t="str">
        <f t="shared" si="570"/>
        <v/>
      </c>
      <c r="X1106" s="59" t="str">
        <f t="shared" si="571"/>
        <v/>
      </c>
      <c r="Y1106" s="60" t="str">
        <f>IF(B:B="","",IF(R1106="Refreshment Beverage",VLOOKUP(Q1106,Rates!G$15:L$19,6,0)*W1106,VLOOKUP(Q1106,Rates!G$4:L$12,6,0)*W1106))</f>
        <v/>
      </c>
      <c r="Z1106" s="60" t="str">
        <f t="shared" si="572"/>
        <v/>
      </c>
      <c r="AA1106" s="60" t="str">
        <f t="shared" si="590"/>
        <v/>
      </c>
      <c r="AB1106" s="61" t="str" cm="1">
        <f t="array" ref="AB1106">IF(_xlfn.SINGLE(B:B)="","",IF(R1106="Refreshment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61" t="str" cm="1">
        <f t="array" ref="AC1106">IF(_xlfn.SINGLE(B:B)="","",IF(R1106="Refreshment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68">
        <f>IFERROR(IF(R1106="Beer","",IF(OR(Q1106=1,Q1106=2,Q1106=3,Q1106=4),VLOOKUP(Q1106,Rates!$A$31:$B$34,2,0)*W1106,IF(V1106=1,VLOOKUP(U1106,'REB BEV MIN MKUP'!B:E,4,0),IF(V1106&gt;1,VLOOKUP(VALUE(W1106),'REB BEV MIN MKUP'!O:Q,3,0),0)))),0)</f>
        <v>0</v>
      </c>
      <c r="AE1106" s="62" t="str">
        <f t="shared" si="573"/>
        <v/>
      </c>
      <c r="AF1106" s="63" t="str">
        <f t="shared" si="574"/>
        <v/>
      </c>
      <c r="AG1106" s="64" t="str">
        <f t="shared" si="575"/>
        <v/>
      </c>
      <c r="AH1106" s="65" t="str">
        <f t="shared" si="576"/>
        <v/>
      </c>
      <c r="AI1106" s="66" t="str">
        <f>IF(AE:AE="","",IF(R1106="Refreshment Beverage",AK1106*(Rates!J$19/100),ROUND(SUM(AH1106*(Rates!$J$8/100)),4)))</f>
        <v/>
      </c>
      <c r="AJ1106" s="67" t="str">
        <f t="shared" si="577"/>
        <v/>
      </c>
      <c r="AK1106" s="22" t="str">
        <f t="shared" si="578"/>
        <v/>
      </c>
      <c r="AL1106" s="62" t="str">
        <f t="shared" si="579"/>
        <v/>
      </c>
      <c r="AM1106" s="63" t="str">
        <f>IF(AS1106="","",IF(R1106="Refreshment Beverage",ROUND(AS1106*Rates!K$19,4),ROUND(AO1106*(VLOOKUP(VALUE(Q1106),Rates!G$4:L$12,3,0)),4)))</f>
        <v/>
      </c>
      <c r="AN1106" s="68" t="str">
        <f>IF(AS1106="","",IF(R1106="Refreshment Beverage",AS1106*(Rates!J$19/100),MAX(AM1106,AB1106)))</f>
        <v/>
      </c>
      <c r="AO1106" s="69" t="str">
        <f t="shared" si="580"/>
        <v/>
      </c>
      <c r="AP1106" s="69" t="str">
        <f t="shared" si="581"/>
        <v/>
      </c>
      <c r="AQ1106" s="70" t="str">
        <f>IF(AS1106="","",IF(R1106="Refreshment Beverage",ROUND(SUM(VLOOKUP(Q:Q,Rates!G$15:L$19,3,0)*(AS1106-Y1106-Z1106-AA1106)),4),ROUND(SUM(Rates!$K$8*AS1106),4)))</f>
        <v/>
      </c>
      <c r="AR1106" s="66" t="str">
        <f t="shared" si="582"/>
        <v/>
      </c>
      <c r="AS1106" s="22" t="str">
        <f t="shared" si="583"/>
        <v/>
      </c>
      <c r="AT1106" s="62" t="str">
        <f t="shared" si="584"/>
        <v/>
      </c>
      <c r="AU1106" s="63" t="str">
        <f>IF(AX1106="","",IF(R1106="Refreshment Beverage",ROUND((BA1106-Y1106-Z1106-AA1106)*VLOOKUP(VALUE(Q1106),Rates!G$15:L$19,3,0),4),ROUND(AW1106*(VLOOKUP(VALUE(Q1106),Rates!G:L,3,0)),4)))</f>
        <v/>
      </c>
      <c r="AV1106" s="68" t="str">
        <f t="shared" si="585"/>
        <v/>
      </c>
      <c r="AW1106" s="69" t="str">
        <f t="shared" si="586"/>
        <v/>
      </c>
      <c r="AX1106" s="65" t="str">
        <f t="shared" si="587"/>
        <v/>
      </c>
      <c r="AY1106" s="70" t="str">
        <f>IF(AX1106="","",IF(R1106="Refreshment Beverage",ROUND(SUM(AX1106*Rates!K$19),4),ROUND(SUM(AX1106*(Rates!J$8/100)),4)))</f>
        <v/>
      </c>
      <c r="AZ1106" s="67" t="str">
        <f t="shared" si="588"/>
        <v/>
      </c>
      <c r="BA1106" s="22" t="str">
        <f t="shared" si="589"/>
        <v/>
      </c>
      <c r="BD1106" s="171"/>
      <c r="BE1106" s="171"/>
      <c r="BF1106" s="171"/>
      <c r="BG1106" s="171"/>
    </row>
    <row r="1107" spans="11:59" ht="12.75" customHeight="1" x14ac:dyDescent="0.3">
      <c r="K1107" s="42" t="str">
        <f t="shared" si="561"/>
        <v/>
      </c>
      <c r="L1107" s="55" t="str">
        <f t="shared" si="562"/>
        <v/>
      </c>
      <c r="M1107" s="43" t="str">
        <f t="shared" si="563"/>
        <v/>
      </c>
      <c r="N1107" s="56" t="str" cm="1">
        <f t="array" ref="N1107">IFERROR(IF(_xlfn.SINGLE(B:B)="","",IF(R1107="Beer",SUM(LOOKUP(2,1/(Rates!$B$3:$B$5&lt;=W1107)/(Rates!$C$3:$C$5&gt;=W1107),Rates!$D$3:$D$5)*(X1107/100)*W1107),IF(R1107="Refreshment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56" t="str">
        <f t="shared" si="564"/>
        <v/>
      </c>
      <c r="P1107" s="53"/>
      <c r="Q1107" s="14" t="str">
        <f t="shared" si="565"/>
        <v/>
      </c>
      <c r="R1107" s="57" t="str">
        <f t="shared" si="566"/>
        <v/>
      </c>
      <c r="S1107" s="58" t="str">
        <f>IF(B1107="","",IF(R1107="Refreshment Beverage",VLOOKUP(VALUE(Q1107),Rates!G$15:L$19,2,0),VLOOKUP(VALUE(Q1107),Rates!G$4:L$12,2,0)))</f>
        <v/>
      </c>
      <c r="T1107" s="58" t="str">
        <f t="shared" si="567"/>
        <v/>
      </c>
      <c r="U1107" s="58" t="str">
        <f t="shared" si="568"/>
        <v/>
      </c>
      <c r="V1107" s="58" t="str">
        <f t="shared" si="569"/>
        <v/>
      </c>
      <c r="W1107" s="58" t="str">
        <f t="shared" si="570"/>
        <v/>
      </c>
      <c r="X1107" s="59" t="str">
        <f t="shared" si="571"/>
        <v/>
      </c>
      <c r="Y1107" s="60" t="str">
        <f>IF(B:B="","",IF(R1107="Refreshment Beverage",VLOOKUP(Q1107,Rates!G$15:L$19,6,0)*W1107,VLOOKUP(Q1107,Rates!G$4:L$12,6,0)*W1107))</f>
        <v/>
      </c>
      <c r="Z1107" s="60" t="str">
        <f t="shared" si="572"/>
        <v/>
      </c>
      <c r="AA1107" s="60" t="str">
        <f t="shared" si="590"/>
        <v/>
      </c>
      <c r="AB1107" s="61" t="str" cm="1">
        <f t="array" ref="AB1107">IF(_xlfn.SINGLE(B:B)="","",IF(R1107="Refreshment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61" t="str" cm="1">
        <f t="array" ref="AC1107">IF(_xlfn.SINGLE(B:B)="","",IF(R1107="Refreshment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68">
        <f>IFERROR(IF(R1107="Beer","",IF(OR(Q1107=1,Q1107=2,Q1107=3,Q1107=4),VLOOKUP(Q1107,Rates!$A$31:$B$34,2,0)*W1107,IF(V1107=1,VLOOKUP(U1107,'REB BEV MIN MKUP'!B:E,4,0),IF(V1107&gt;1,VLOOKUP(VALUE(W1107),'REB BEV MIN MKUP'!O:Q,3,0),0)))),0)</f>
        <v>0</v>
      </c>
      <c r="AE1107" s="62" t="str">
        <f t="shared" si="573"/>
        <v/>
      </c>
      <c r="AF1107" s="63" t="str">
        <f t="shared" si="574"/>
        <v/>
      </c>
      <c r="AG1107" s="64" t="str">
        <f t="shared" si="575"/>
        <v/>
      </c>
      <c r="AH1107" s="65" t="str">
        <f t="shared" si="576"/>
        <v/>
      </c>
      <c r="AI1107" s="66" t="str">
        <f>IF(AE:AE="","",IF(R1107="Refreshment Beverage",AK1107*(Rates!J$19/100),ROUND(SUM(AH1107*(Rates!$J$8/100)),4)))</f>
        <v/>
      </c>
      <c r="AJ1107" s="67" t="str">
        <f t="shared" si="577"/>
        <v/>
      </c>
      <c r="AK1107" s="22" t="str">
        <f t="shared" si="578"/>
        <v/>
      </c>
      <c r="AL1107" s="62" t="str">
        <f t="shared" si="579"/>
        <v/>
      </c>
      <c r="AM1107" s="63" t="str">
        <f>IF(AS1107="","",IF(R1107="Refreshment Beverage",ROUND(AS1107*Rates!K$19,4),ROUND(AO1107*(VLOOKUP(VALUE(Q1107),Rates!G$4:L$12,3,0)),4)))</f>
        <v/>
      </c>
      <c r="AN1107" s="68" t="str">
        <f>IF(AS1107="","",IF(R1107="Refreshment Beverage",AS1107*(Rates!J$19/100),MAX(AM1107,AB1107)))</f>
        <v/>
      </c>
      <c r="AO1107" s="69" t="str">
        <f t="shared" si="580"/>
        <v/>
      </c>
      <c r="AP1107" s="69" t="str">
        <f t="shared" si="581"/>
        <v/>
      </c>
      <c r="AQ1107" s="70" t="str">
        <f>IF(AS1107="","",IF(R1107="Refreshment Beverage",ROUND(SUM(VLOOKUP(Q:Q,Rates!G$15:L$19,3,0)*(AS1107-Y1107-Z1107-AA1107)),4),ROUND(SUM(Rates!$K$8*AS1107),4)))</f>
        <v/>
      </c>
      <c r="AR1107" s="66" t="str">
        <f t="shared" si="582"/>
        <v/>
      </c>
      <c r="AS1107" s="22" t="str">
        <f t="shared" si="583"/>
        <v/>
      </c>
      <c r="AT1107" s="62" t="str">
        <f t="shared" si="584"/>
        <v/>
      </c>
      <c r="AU1107" s="63" t="str">
        <f>IF(AX1107="","",IF(R1107="Refreshment Beverage",ROUND((BA1107-Y1107-Z1107-AA1107)*VLOOKUP(VALUE(Q1107),Rates!G$15:L$19,3,0),4),ROUND(AW1107*(VLOOKUP(VALUE(Q1107),Rates!G:L,3,0)),4)))</f>
        <v/>
      </c>
      <c r="AV1107" s="68" t="str">
        <f t="shared" si="585"/>
        <v/>
      </c>
      <c r="AW1107" s="69" t="str">
        <f t="shared" si="586"/>
        <v/>
      </c>
      <c r="AX1107" s="65" t="str">
        <f t="shared" si="587"/>
        <v/>
      </c>
      <c r="AY1107" s="70" t="str">
        <f>IF(AX1107="","",IF(R1107="Refreshment Beverage",ROUND(SUM(AX1107*Rates!K$19),4),ROUND(SUM(AX1107*(Rates!J$8/100)),4)))</f>
        <v/>
      </c>
      <c r="AZ1107" s="67" t="str">
        <f t="shared" si="588"/>
        <v/>
      </c>
      <c r="BA1107" s="22" t="str">
        <f t="shared" si="589"/>
        <v/>
      </c>
      <c r="BD1107" s="171"/>
      <c r="BE1107" s="171"/>
      <c r="BF1107" s="171"/>
      <c r="BG1107" s="171"/>
    </row>
    <row r="1108" spans="11:59" ht="12.75" customHeight="1" x14ac:dyDescent="0.3">
      <c r="K1108" s="42" t="str">
        <f t="shared" si="561"/>
        <v/>
      </c>
      <c r="L1108" s="55" t="str">
        <f t="shared" si="562"/>
        <v/>
      </c>
      <c r="M1108" s="43" t="str">
        <f t="shared" si="563"/>
        <v/>
      </c>
      <c r="N1108" s="56" t="str" cm="1">
        <f t="array" ref="N1108">IFERROR(IF(_xlfn.SINGLE(B:B)="","",IF(R1108="Beer",SUM(LOOKUP(2,1/(Rates!$B$3:$B$5&lt;=W1108)/(Rates!$C$3:$C$5&gt;=W1108),Rates!$D$3:$D$5)*(X1108/100)*W1108),IF(R1108="Refreshment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56" t="str">
        <f t="shared" si="564"/>
        <v/>
      </c>
      <c r="P1108" s="53"/>
      <c r="Q1108" s="14" t="str">
        <f t="shared" si="565"/>
        <v/>
      </c>
      <c r="R1108" s="57" t="str">
        <f t="shared" si="566"/>
        <v/>
      </c>
      <c r="S1108" s="58" t="str">
        <f>IF(B1108="","",IF(R1108="Refreshment Beverage",VLOOKUP(VALUE(Q1108),Rates!G$15:L$19,2,0),VLOOKUP(VALUE(Q1108),Rates!G$4:L$12,2,0)))</f>
        <v/>
      </c>
      <c r="T1108" s="58" t="str">
        <f t="shared" si="567"/>
        <v/>
      </c>
      <c r="U1108" s="58" t="str">
        <f t="shared" si="568"/>
        <v/>
      </c>
      <c r="V1108" s="58" t="str">
        <f t="shared" si="569"/>
        <v/>
      </c>
      <c r="W1108" s="58" t="str">
        <f t="shared" si="570"/>
        <v/>
      </c>
      <c r="X1108" s="59" t="str">
        <f t="shared" si="571"/>
        <v/>
      </c>
      <c r="Y1108" s="60" t="str">
        <f>IF(B:B="","",IF(R1108="Refreshment Beverage",VLOOKUP(Q1108,Rates!G$15:L$19,6,0)*W1108,VLOOKUP(Q1108,Rates!G$4:L$12,6,0)*W1108))</f>
        <v/>
      </c>
      <c r="Z1108" s="60" t="str">
        <f t="shared" si="572"/>
        <v/>
      </c>
      <c r="AA1108" s="60" t="str">
        <f t="shared" si="590"/>
        <v/>
      </c>
      <c r="AB1108" s="61" t="str" cm="1">
        <f t="array" ref="AB1108">IF(_xlfn.SINGLE(B:B)="","",IF(R1108="Refreshment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61" t="str" cm="1">
        <f t="array" ref="AC1108">IF(_xlfn.SINGLE(B:B)="","",IF(R1108="Refreshment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68">
        <f>IFERROR(IF(R1108="Beer","",IF(OR(Q1108=1,Q1108=2,Q1108=3,Q1108=4),VLOOKUP(Q1108,Rates!$A$31:$B$34,2,0)*W1108,IF(V1108=1,VLOOKUP(U1108,'REB BEV MIN MKUP'!B:E,4,0),IF(V1108&gt;1,VLOOKUP(VALUE(W1108),'REB BEV MIN MKUP'!O:Q,3,0),0)))),0)</f>
        <v>0</v>
      </c>
      <c r="AE1108" s="62" t="str">
        <f t="shared" si="573"/>
        <v/>
      </c>
      <c r="AF1108" s="63" t="str">
        <f t="shared" si="574"/>
        <v/>
      </c>
      <c r="AG1108" s="64" t="str">
        <f t="shared" si="575"/>
        <v/>
      </c>
      <c r="AH1108" s="65" t="str">
        <f t="shared" si="576"/>
        <v/>
      </c>
      <c r="AI1108" s="66" t="str">
        <f>IF(AE:AE="","",IF(R1108="Refreshment Beverage",AK1108*(Rates!J$19/100),ROUND(SUM(AH1108*(Rates!$J$8/100)),4)))</f>
        <v/>
      </c>
      <c r="AJ1108" s="67" t="str">
        <f t="shared" si="577"/>
        <v/>
      </c>
      <c r="AK1108" s="22" t="str">
        <f t="shared" si="578"/>
        <v/>
      </c>
      <c r="AL1108" s="62" t="str">
        <f t="shared" si="579"/>
        <v/>
      </c>
      <c r="AM1108" s="63" t="str">
        <f>IF(AS1108="","",IF(R1108="Refreshment Beverage",ROUND(AS1108*Rates!K$19,4),ROUND(AO1108*(VLOOKUP(VALUE(Q1108),Rates!G$4:L$12,3,0)),4)))</f>
        <v/>
      </c>
      <c r="AN1108" s="68" t="str">
        <f>IF(AS1108="","",IF(R1108="Refreshment Beverage",AS1108*(Rates!J$19/100),MAX(AM1108,AB1108)))</f>
        <v/>
      </c>
      <c r="AO1108" s="69" t="str">
        <f t="shared" si="580"/>
        <v/>
      </c>
      <c r="AP1108" s="69" t="str">
        <f t="shared" si="581"/>
        <v/>
      </c>
      <c r="AQ1108" s="70" t="str">
        <f>IF(AS1108="","",IF(R1108="Refreshment Beverage",ROUND(SUM(VLOOKUP(Q:Q,Rates!G$15:L$19,3,0)*(AS1108-Y1108-Z1108-AA1108)),4),ROUND(SUM(Rates!$K$8*AS1108),4)))</f>
        <v/>
      </c>
      <c r="AR1108" s="66" t="str">
        <f t="shared" si="582"/>
        <v/>
      </c>
      <c r="AS1108" s="22" t="str">
        <f t="shared" si="583"/>
        <v/>
      </c>
      <c r="AT1108" s="62" t="str">
        <f t="shared" si="584"/>
        <v/>
      </c>
      <c r="AU1108" s="63" t="str">
        <f>IF(AX1108="","",IF(R1108="Refreshment Beverage",ROUND((BA1108-Y1108-Z1108-AA1108)*VLOOKUP(VALUE(Q1108),Rates!G$15:L$19,3,0),4),ROUND(AW1108*(VLOOKUP(VALUE(Q1108),Rates!G:L,3,0)),4)))</f>
        <v/>
      </c>
      <c r="AV1108" s="68" t="str">
        <f t="shared" si="585"/>
        <v/>
      </c>
      <c r="AW1108" s="69" t="str">
        <f t="shared" si="586"/>
        <v/>
      </c>
      <c r="AX1108" s="65" t="str">
        <f t="shared" si="587"/>
        <v/>
      </c>
      <c r="AY1108" s="70" t="str">
        <f>IF(AX1108="","",IF(R1108="Refreshment Beverage",ROUND(SUM(AX1108*Rates!K$19),4),ROUND(SUM(AX1108*(Rates!J$8/100)),4)))</f>
        <v/>
      </c>
      <c r="AZ1108" s="67" t="str">
        <f t="shared" si="588"/>
        <v/>
      </c>
      <c r="BA1108" s="22" t="str">
        <f t="shared" si="589"/>
        <v/>
      </c>
      <c r="BD1108" s="171"/>
      <c r="BE1108" s="171"/>
      <c r="BF1108" s="171"/>
      <c r="BG1108" s="171"/>
    </row>
    <row r="1109" spans="11:59" ht="12.75" customHeight="1" x14ac:dyDescent="0.3">
      <c r="K1109" s="42" t="str">
        <f t="shared" si="561"/>
        <v/>
      </c>
      <c r="L1109" s="55" t="str">
        <f t="shared" si="562"/>
        <v/>
      </c>
      <c r="M1109" s="43" t="str">
        <f t="shared" si="563"/>
        <v/>
      </c>
      <c r="N1109" s="56" t="str" cm="1">
        <f t="array" ref="N1109">IFERROR(IF(_xlfn.SINGLE(B:B)="","",IF(R1109="Beer",SUM(LOOKUP(2,1/(Rates!$B$3:$B$5&lt;=W1109)/(Rates!$C$3:$C$5&gt;=W1109),Rates!$D$3:$D$5)*(X1109/100)*W1109),IF(R1109="Refreshment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56" t="str">
        <f t="shared" si="564"/>
        <v/>
      </c>
      <c r="P1109" s="53"/>
      <c r="Q1109" s="14" t="str">
        <f t="shared" si="565"/>
        <v/>
      </c>
      <c r="R1109" s="57" t="str">
        <f t="shared" si="566"/>
        <v/>
      </c>
      <c r="S1109" s="58" t="str">
        <f>IF(B1109="","",IF(R1109="Refreshment Beverage",VLOOKUP(VALUE(Q1109),Rates!G$15:L$19,2,0),VLOOKUP(VALUE(Q1109),Rates!G$4:L$12,2,0)))</f>
        <v/>
      </c>
      <c r="T1109" s="58" t="str">
        <f t="shared" si="567"/>
        <v/>
      </c>
      <c r="U1109" s="58" t="str">
        <f t="shared" si="568"/>
        <v/>
      </c>
      <c r="V1109" s="58" t="str">
        <f t="shared" si="569"/>
        <v/>
      </c>
      <c r="W1109" s="58" t="str">
        <f t="shared" si="570"/>
        <v/>
      </c>
      <c r="X1109" s="59" t="str">
        <f t="shared" si="571"/>
        <v/>
      </c>
      <c r="Y1109" s="60" t="str">
        <f>IF(B:B="","",IF(R1109="Refreshment Beverage",VLOOKUP(Q1109,Rates!G$15:L$19,6,0)*W1109,VLOOKUP(Q1109,Rates!G$4:L$12,6,0)*W1109))</f>
        <v/>
      </c>
      <c r="Z1109" s="60" t="str">
        <f t="shared" si="572"/>
        <v/>
      </c>
      <c r="AA1109" s="60" t="str">
        <f t="shared" si="590"/>
        <v/>
      </c>
      <c r="AB1109" s="61" t="str" cm="1">
        <f t="array" ref="AB1109">IF(_xlfn.SINGLE(B:B)="","",IF(R1109="Refreshment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61" t="str" cm="1">
        <f t="array" ref="AC1109">IF(_xlfn.SINGLE(B:B)="","",IF(R1109="Refreshment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68">
        <f>IFERROR(IF(R1109="Beer","",IF(OR(Q1109=1,Q1109=2,Q1109=3,Q1109=4),VLOOKUP(Q1109,Rates!$A$31:$B$34,2,0)*W1109,IF(V1109=1,VLOOKUP(U1109,'REB BEV MIN MKUP'!B:E,4,0),IF(V1109&gt;1,VLOOKUP(VALUE(W1109),'REB BEV MIN MKUP'!O:Q,3,0),0)))),0)</f>
        <v>0</v>
      </c>
      <c r="AE1109" s="62" t="str">
        <f t="shared" si="573"/>
        <v/>
      </c>
      <c r="AF1109" s="63" t="str">
        <f t="shared" si="574"/>
        <v/>
      </c>
      <c r="AG1109" s="64" t="str">
        <f t="shared" si="575"/>
        <v/>
      </c>
      <c r="AH1109" s="65" t="str">
        <f t="shared" si="576"/>
        <v/>
      </c>
      <c r="AI1109" s="66" t="str">
        <f>IF(AE:AE="","",IF(R1109="Refreshment Beverage",AK1109*(Rates!J$19/100),ROUND(SUM(AH1109*(Rates!$J$8/100)),4)))</f>
        <v/>
      </c>
      <c r="AJ1109" s="67" t="str">
        <f t="shared" si="577"/>
        <v/>
      </c>
      <c r="AK1109" s="22" t="str">
        <f t="shared" si="578"/>
        <v/>
      </c>
      <c r="AL1109" s="62" t="str">
        <f t="shared" si="579"/>
        <v/>
      </c>
      <c r="AM1109" s="63" t="str">
        <f>IF(AS1109="","",IF(R1109="Refreshment Beverage",ROUND(AS1109*Rates!K$19,4),ROUND(AO1109*(VLOOKUP(VALUE(Q1109),Rates!G$4:L$12,3,0)),4)))</f>
        <v/>
      </c>
      <c r="AN1109" s="68" t="str">
        <f>IF(AS1109="","",IF(R1109="Refreshment Beverage",AS1109*(Rates!J$19/100),MAX(AM1109,AB1109)))</f>
        <v/>
      </c>
      <c r="AO1109" s="69" t="str">
        <f t="shared" si="580"/>
        <v/>
      </c>
      <c r="AP1109" s="69" t="str">
        <f t="shared" si="581"/>
        <v/>
      </c>
      <c r="AQ1109" s="70" t="str">
        <f>IF(AS1109="","",IF(R1109="Refreshment Beverage",ROUND(SUM(VLOOKUP(Q:Q,Rates!G$15:L$19,3,0)*(AS1109-Y1109-Z1109-AA1109)),4),ROUND(SUM(Rates!$K$8*AS1109),4)))</f>
        <v/>
      </c>
      <c r="AR1109" s="66" t="str">
        <f t="shared" si="582"/>
        <v/>
      </c>
      <c r="AS1109" s="22" t="str">
        <f t="shared" si="583"/>
        <v/>
      </c>
      <c r="AT1109" s="62" t="str">
        <f t="shared" si="584"/>
        <v/>
      </c>
      <c r="AU1109" s="63" t="str">
        <f>IF(AX1109="","",IF(R1109="Refreshment Beverage",ROUND((BA1109-Y1109-Z1109-AA1109)*VLOOKUP(VALUE(Q1109),Rates!G$15:L$19,3,0),4),ROUND(AW1109*(VLOOKUP(VALUE(Q1109),Rates!G:L,3,0)),4)))</f>
        <v/>
      </c>
      <c r="AV1109" s="68" t="str">
        <f t="shared" si="585"/>
        <v/>
      </c>
      <c r="AW1109" s="69" t="str">
        <f t="shared" si="586"/>
        <v/>
      </c>
      <c r="AX1109" s="65" t="str">
        <f t="shared" si="587"/>
        <v/>
      </c>
      <c r="AY1109" s="70" t="str">
        <f>IF(AX1109="","",IF(R1109="Refreshment Beverage",ROUND(SUM(AX1109*Rates!K$19),4),ROUND(SUM(AX1109*(Rates!J$8/100)),4)))</f>
        <v/>
      </c>
      <c r="AZ1109" s="67" t="str">
        <f t="shared" si="588"/>
        <v/>
      </c>
      <c r="BA1109" s="22" t="str">
        <f t="shared" si="589"/>
        <v/>
      </c>
      <c r="BD1109" s="171"/>
      <c r="BE1109" s="171"/>
      <c r="BF1109" s="171"/>
      <c r="BG1109" s="171"/>
    </row>
    <row r="1110" spans="11:59" ht="12.75" customHeight="1" x14ac:dyDescent="0.3">
      <c r="K1110" s="42" t="str">
        <f t="shared" si="561"/>
        <v/>
      </c>
      <c r="L1110" s="55" t="str">
        <f t="shared" si="562"/>
        <v/>
      </c>
      <c r="M1110" s="43" t="str">
        <f t="shared" si="563"/>
        <v/>
      </c>
      <c r="N1110" s="56" t="str" cm="1">
        <f t="array" ref="N1110">IFERROR(IF(_xlfn.SINGLE(B:B)="","",IF(R1110="Beer",SUM(LOOKUP(2,1/(Rates!$B$3:$B$5&lt;=W1110)/(Rates!$C$3:$C$5&gt;=W1110),Rates!$D$3:$D$5)*(X1110/100)*W1110),IF(R1110="Refreshment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56" t="str">
        <f t="shared" si="564"/>
        <v/>
      </c>
      <c r="P1110" s="53"/>
      <c r="Q1110" s="14" t="str">
        <f t="shared" si="565"/>
        <v/>
      </c>
      <c r="R1110" s="57" t="str">
        <f t="shared" si="566"/>
        <v/>
      </c>
      <c r="S1110" s="58" t="str">
        <f>IF(B1110="","",IF(R1110="Refreshment Beverage",VLOOKUP(VALUE(Q1110),Rates!G$15:L$19,2,0),VLOOKUP(VALUE(Q1110),Rates!G$4:L$12,2,0)))</f>
        <v/>
      </c>
      <c r="T1110" s="58" t="str">
        <f t="shared" si="567"/>
        <v/>
      </c>
      <c r="U1110" s="58" t="str">
        <f t="shared" si="568"/>
        <v/>
      </c>
      <c r="V1110" s="58" t="str">
        <f t="shared" si="569"/>
        <v/>
      </c>
      <c r="W1110" s="58" t="str">
        <f t="shared" si="570"/>
        <v/>
      </c>
      <c r="X1110" s="59" t="str">
        <f t="shared" si="571"/>
        <v/>
      </c>
      <c r="Y1110" s="60" t="str">
        <f>IF(B:B="","",IF(R1110="Refreshment Beverage",VLOOKUP(Q1110,Rates!G$15:L$19,6,0)*W1110,VLOOKUP(Q1110,Rates!G$4:L$12,6,0)*W1110))</f>
        <v/>
      </c>
      <c r="Z1110" s="60" t="str">
        <f t="shared" si="572"/>
        <v/>
      </c>
      <c r="AA1110" s="60" t="str">
        <f t="shared" si="590"/>
        <v/>
      </c>
      <c r="AB1110" s="61" t="str" cm="1">
        <f t="array" ref="AB1110">IF(_xlfn.SINGLE(B:B)="","",IF(R1110="Refreshment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61" t="str" cm="1">
        <f t="array" ref="AC1110">IF(_xlfn.SINGLE(B:B)="","",IF(R1110="Refreshment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68">
        <f>IFERROR(IF(R1110="Beer","",IF(OR(Q1110=1,Q1110=2,Q1110=3,Q1110=4),VLOOKUP(Q1110,Rates!$A$31:$B$34,2,0)*W1110,IF(V1110=1,VLOOKUP(U1110,'REB BEV MIN MKUP'!B:E,4,0),IF(V1110&gt;1,VLOOKUP(VALUE(W1110),'REB BEV MIN MKUP'!O:Q,3,0),0)))),0)</f>
        <v>0</v>
      </c>
      <c r="AE1110" s="62" t="str">
        <f t="shared" si="573"/>
        <v/>
      </c>
      <c r="AF1110" s="63" t="str">
        <f t="shared" si="574"/>
        <v/>
      </c>
      <c r="AG1110" s="64" t="str">
        <f t="shared" si="575"/>
        <v/>
      </c>
      <c r="AH1110" s="65" t="str">
        <f t="shared" si="576"/>
        <v/>
      </c>
      <c r="AI1110" s="66" t="str">
        <f>IF(AE:AE="","",IF(R1110="Refreshment Beverage",AK1110*(Rates!J$19/100),ROUND(SUM(AH1110*(Rates!$J$8/100)),4)))</f>
        <v/>
      </c>
      <c r="AJ1110" s="67" t="str">
        <f t="shared" si="577"/>
        <v/>
      </c>
      <c r="AK1110" s="22" t="str">
        <f t="shared" si="578"/>
        <v/>
      </c>
      <c r="AL1110" s="62" t="str">
        <f t="shared" si="579"/>
        <v/>
      </c>
      <c r="AM1110" s="63" t="str">
        <f>IF(AS1110="","",IF(R1110="Refreshment Beverage",ROUND(AS1110*Rates!K$19,4),ROUND(AO1110*(VLOOKUP(VALUE(Q1110),Rates!G$4:L$12,3,0)),4)))</f>
        <v/>
      </c>
      <c r="AN1110" s="68" t="str">
        <f>IF(AS1110="","",IF(R1110="Refreshment Beverage",AS1110*(Rates!J$19/100),MAX(AM1110,AB1110)))</f>
        <v/>
      </c>
      <c r="AO1110" s="69" t="str">
        <f t="shared" si="580"/>
        <v/>
      </c>
      <c r="AP1110" s="69" t="str">
        <f t="shared" si="581"/>
        <v/>
      </c>
      <c r="AQ1110" s="70" t="str">
        <f>IF(AS1110="","",IF(R1110="Refreshment Beverage",ROUND(SUM(VLOOKUP(Q:Q,Rates!G$15:L$19,3,0)*(AS1110-Y1110-Z1110-AA1110)),4),ROUND(SUM(Rates!$K$8*AS1110),4)))</f>
        <v/>
      </c>
      <c r="AR1110" s="66" t="str">
        <f t="shared" si="582"/>
        <v/>
      </c>
      <c r="AS1110" s="22" t="str">
        <f t="shared" si="583"/>
        <v/>
      </c>
      <c r="AT1110" s="62" t="str">
        <f t="shared" si="584"/>
        <v/>
      </c>
      <c r="AU1110" s="63" t="str">
        <f>IF(AX1110="","",IF(R1110="Refreshment Beverage",ROUND((BA1110-Y1110-Z1110-AA1110)*VLOOKUP(VALUE(Q1110),Rates!G$15:L$19,3,0),4),ROUND(AW1110*(VLOOKUP(VALUE(Q1110),Rates!G:L,3,0)),4)))</f>
        <v/>
      </c>
      <c r="AV1110" s="68" t="str">
        <f t="shared" si="585"/>
        <v/>
      </c>
      <c r="AW1110" s="69" t="str">
        <f t="shared" si="586"/>
        <v/>
      </c>
      <c r="AX1110" s="65" t="str">
        <f t="shared" si="587"/>
        <v/>
      </c>
      <c r="AY1110" s="70" t="str">
        <f>IF(AX1110="","",IF(R1110="Refreshment Beverage",ROUND(SUM(AX1110*Rates!K$19),4),ROUND(SUM(AX1110*(Rates!J$8/100)),4)))</f>
        <v/>
      </c>
      <c r="AZ1110" s="67" t="str">
        <f t="shared" si="588"/>
        <v/>
      </c>
      <c r="BA1110" s="22" t="str">
        <f t="shared" si="589"/>
        <v/>
      </c>
      <c r="BD1110" s="171"/>
      <c r="BE1110" s="171"/>
      <c r="BF1110" s="171"/>
      <c r="BG1110" s="171"/>
    </row>
    <row r="1111" spans="11:59" ht="12.75" customHeight="1" x14ac:dyDescent="0.3">
      <c r="K1111" s="42" t="str">
        <f t="shared" si="561"/>
        <v/>
      </c>
      <c r="L1111" s="55" t="str">
        <f t="shared" si="562"/>
        <v/>
      </c>
      <c r="M1111" s="43" t="str">
        <f t="shared" si="563"/>
        <v/>
      </c>
      <c r="N1111" s="56" t="str" cm="1">
        <f t="array" ref="N1111">IFERROR(IF(_xlfn.SINGLE(B:B)="","",IF(R1111="Beer",SUM(LOOKUP(2,1/(Rates!$B$3:$B$5&lt;=W1111)/(Rates!$C$3:$C$5&gt;=W1111),Rates!$D$3:$D$5)*(X1111/100)*W1111),IF(R1111="Refreshment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56" t="str">
        <f t="shared" si="564"/>
        <v/>
      </c>
      <c r="P1111" s="53"/>
      <c r="Q1111" s="14" t="str">
        <f t="shared" si="565"/>
        <v/>
      </c>
      <c r="R1111" s="57" t="str">
        <f t="shared" si="566"/>
        <v/>
      </c>
      <c r="S1111" s="58" t="str">
        <f>IF(B1111="","",IF(R1111="Refreshment Beverage",VLOOKUP(VALUE(Q1111),Rates!G$15:L$19,2,0),VLOOKUP(VALUE(Q1111),Rates!G$4:L$12,2,0)))</f>
        <v/>
      </c>
      <c r="T1111" s="58" t="str">
        <f t="shared" si="567"/>
        <v/>
      </c>
      <c r="U1111" s="58" t="str">
        <f t="shared" si="568"/>
        <v/>
      </c>
      <c r="V1111" s="58" t="str">
        <f t="shared" si="569"/>
        <v/>
      </c>
      <c r="W1111" s="58" t="str">
        <f t="shared" si="570"/>
        <v/>
      </c>
      <c r="X1111" s="59" t="str">
        <f t="shared" si="571"/>
        <v/>
      </c>
      <c r="Y1111" s="60" t="str">
        <f>IF(B:B="","",IF(R1111="Refreshment Beverage",VLOOKUP(Q1111,Rates!G$15:L$19,6,0)*W1111,VLOOKUP(Q1111,Rates!G$4:L$12,6,0)*W1111))</f>
        <v/>
      </c>
      <c r="Z1111" s="60" t="str">
        <f t="shared" si="572"/>
        <v/>
      </c>
      <c r="AA1111" s="60" t="str">
        <f t="shared" si="590"/>
        <v/>
      </c>
      <c r="AB1111" s="61" t="str" cm="1">
        <f t="array" ref="AB1111">IF(_xlfn.SINGLE(B:B)="","",IF(R1111="Refreshment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61" t="str" cm="1">
        <f t="array" ref="AC1111">IF(_xlfn.SINGLE(B:B)="","",IF(R1111="Refreshment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68">
        <f>IFERROR(IF(R1111="Beer","",IF(OR(Q1111=1,Q1111=2,Q1111=3,Q1111=4),VLOOKUP(Q1111,Rates!$A$31:$B$34,2,0)*W1111,IF(V1111=1,VLOOKUP(U1111,'REB BEV MIN MKUP'!B:E,4,0),IF(V1111&gt;1,VLOOKUP(VALUE(W1111),'REB BEV MIN MKUP'!O:Q,3,0),0)))),0)</f>
        <v>0</v>
      </c>
      <c r="AE1111" s="62" t="str">
        <f t="shared" si="573"/>
        <v/>
      </c>
      <c r="AF1111" s="63" t="str">
        <f t="shared" si="574"/>
        <v/>
      </c>
      <c r="AG1111" s="64" t="str">
        <f t="shared" si="575"/>
        <v/>
      </c>
      <c r="AH1111" s="65" t="str">
        <f t="shared" si="576"/>
        <v/>
      </c>
      <c r="AI1111" s="66" t="str">
        <f>IF(AE:AE="","",IF(R1111="Refreshment Beverage",AK1111*(Rates!J$19/100),ROUND(SUM(AH1111*(Rates!$J$8/100)),4)))</f>
        <v/>
      </c>
      <c r="AJ1111" s="67" t="str">
        <f t="shared" si="577"/>
        <v/>
      </c>
      <c r="AK1111" s="22" t="str">
        <f t="shared" si="578"/>
        <v/>
      </c>
      <c r="AL1111" s="62" t="str">
        <f t="shared" si="579"/>
        <v/>
      </c>
      <c r="AM1111" s="63" t="str">
        <f>IF(AS1111="","",IF(R1111="Refreshment Beverage",ROUND(AS1111*Rates!K$19,4),ROUND(AO1111*(VLOOKUP(VALUE(Q1111),Rates!G$4:L$12,3,0)),4)))</f>
        <v/>
      </c>
      <c r="AN1111" s="68" t="str">
        <f>IF(AS1111="","",IF(R1111="Refreshment Beverage",AS1111*(Rates!J$19/100),MAX(AM1111,AB1111)))</f>
        <v/>
      </c>
      <c r="AO1111" s="69" t="str">
        <f t="shared" si="580"/>
        <v/>
      </c>
      <c r="AP1111" s="69" t="str">
        <f t="shared" si="581"/>
        <v/>
      </c>
      <c r="AQ1111" s="70" t="str">
        <f>IF(AS1111="","",IF(R1111="Refreshment Beverage",ROUND(SUM(VLOOKUP(Q:Q,Rates!G$15:L$19,3,0)*(AS1111-Y1111-Z1111-AA1111)),4),ROUND(SUM(Rates!$K$8*AS1111),4)))</f>
        <v/>
      </c>
      <c r="AR1111" s="66" t="str">
        <f t="shared" si="582"/>
        <v/>
      </c>
      <c r="AS1111" s="22" t="str">
        <f t="shared" si="583"/>
        <v/>
      </c>
      <c r="AT1111" s="62" t="str">
        <f t="shared" si="584"/>
        <v/>
      </c>
      <c r="AU1111" s="63" t="str">
        <f>IF(AX1111="","",IF(R1111="Refreshment Beverage",ROUND((BA1111-Y1111-Z1111-AA1111)*VLOOKUP(VALUE(Q1111),Rates!G$15:L$19,3,0),4),ROUND(AW1111*(VLOOKUP(VALUE(Q1111),Rates!G:L,3,0)),4)))</f>
        <v/>
      </c>
      <c r="AV1111" s="68" t="str">
        <f t="shared" si="585"/>
        <v/>
      </c>
      <c r="AW1111" s="69" t="str">
        <f t="shared" si="586"/>
        <v/>
      </c>
      <c r="AX1111" s="65" t="str">
        <f t="shared" si="587"/>
        <v/>
      </c>
      <c r="AY1111" s="70" t="str">
        <f>IF(AX1111="","",IF(R1111="Refreshment Beverage",ROUND(SUM(AX1111*Rates!K$19),4),ROUND(SUM(AX1111*(Rates!J$8/100)),4)))</f>
        <v/>
      </c>
      <c r="AZ1111" s="67" t="str">
        <f t="shared" si="588"/>
        <v/>
      </c>
      <c r="BA1111" s="22" t="str">
        <f t="shared" si="589"/>
        <v/>
      </c>
      <c r="BD1111" s="171"/>
      <c r="BE1111" s="171"/>
      <c r="BF1111" s="171"/>
      <c r="BG1111" s="171"/>
    </row>
    <row r="1112" spans="11:59" ht="12.75" customHeight="1" x14ac:dyDescent="0.3">
      <c r="K1112" s="42" t="str">
        <f t="shared" si="561"/>
        <v/>
      </c>
      <c r="L1112" s="55" t="str">
        <f t="shared" si="562"/>
        <v/>
      </c>
      <c r="M1112" s="43" t="str">
        <f t="shared" si="563"/>
        <v/>
      </c>
      <c r="N1112" s="56" t="str" cm="1">
        <f t="array" ref="N1112">IFERROR(IF(_xlfn.SINGLE(B:B)="","",IF(R1112="Beer",SUM(LOOKUP(2,1/(Rates!$B$3:$B$5&lt;=W1112)/(Rates!$C$3:$C$5&gt;=W1112),Rates!$D$3:$D$5)*(X1112/100)*W1112),IF(R1112="Refreshment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56" t="str">
        <f t="shared" si="564"/>
        <v/>
      </c>
      <c r="P1112" s="53"/>
      <c r="Q1112" s="14" t="str">
        <f t="shared" si="565"/>
        <v/>
      </c>
      <c r="R1112" s="57" t="str">
        <f t="shared" si="566"/>
        <v/>
      </c>
      <c r="S1112" s="58" t="str">
        <f>IF(B1112="","",IF(R1112="Refreshment Beverage",VLOOKUP(VALUE(Q1112),Rates!G$15:L$19,2,0),VLOOKUP(VALUE(Q1112),Rates!G$4:L$12,2,0)))</f>
        <v/>
      </c>
      <c r="T1112" s="58" t="str">
        <f t="shared" si="567"/>
        <v/>
      </c>
      <c r="U1112" s="58" t="str">
        <f t="shared" si="568"/>
        <v/>
      </c>
      <c r="V1112" s="58" t="str">
        <f t="shared" si="569"/>
        <v/>
      </c>
      <c r="W1112" s="58" t="str">
        <f t="shared" si="570"/>
        <v/>
      </c>
      <c r="X1112" s="59" t="str">
        <f t="shared" si="571"/>
        <v/>
      </c>
      <c r="Y1112" s="60" t="str">
        <f>IF(B:B="","",IF(R1112="Refreshment Beverage",VLOOKUP(Q1112,Rates!G$15:L$19,6,0)*W1112,VLOOKUP(Q1112,Rates!G$4:L$12,6,0)*W1112))</f>
        <v/>
      </c>
      <c r="Z1112" s="60" t="str">
        <f t="shared" si="572"/>
        <v/>
      </c>
      <c r="AA1112" s="60" t="str">
        <f t="shared" si="590"/>
        <v/>
      </c>
      <c r="AB1112" s="61" t="str" cm="1">
        <f t="array" ref="AB1112">IF(_xlfn.SINGLE(B:B)="","",IF(R1112="Refreshment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61" t="str" cm="1">
        <f t="array" ref="AC1112">IF(_xlfn.SINGLE(B:B)="","",IF(R1112="Refreshment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68">
        <f>IFERROR(IF(R1112="Beer","",IF(OR(Q1112=1,Q1112=2,Q1112=3,Q1112=4),VLOOKUP(Q1112,Rates!$A$31:$B$34,2,0)*W1112,IF(V1112=1,VLOOKUP(U1112,'REB BEV MIN MKUP'!B:E,4,0),IF(V1112&gt;1,VLOOKUP(VALUE(W1112),'REB BEV MIN MKUP'!O:Q,3,0),0)))),0)</f>
        <v>0</v>
      </c>
      <c r="AE1112" s="62" t="str">
        <f t="shared" si="573"/>
        <v/>
      </c>
      <c r="AF1112" s="63" t="str">
        <f t="shared" si="574"/>
        <v/>
      </c>
      <c r="AG1112" s="64" t="str">
        <f t="shared" si="575"/>
        <v/>
      </c>
      <c r="AH1112" s="65" t="str">
        <f t="shared" si="576"/>
        <v/>
      </c>
      <c r="AI1112" s="66" t="str">
        <f>IF(AE:AE="","",IF(R1112="Refreshment Beverage",AK1112*(Rates!J$19/100),ROUND(SUM(AH1112*(Rates!$J$8/100)),4)))</f>
        <v/>
      </c>
      <c r="AJ1112" s="67" t="str">
        <f t="shared" si="577"/>
        <v/>
      </c>
      <c r="AK1112" s="22" t="str">
        <f t="shared" si="578"/>
        <v/>
      </c>
      <c r="AL1112" s="62" t="str">
        <f t="shared" si="579"/>
        <v/>
      </c>
      <c r="AM1112" s="63" t="str">
        <f>IF(AS1112="","",IF(R1112="Refreshment Beverage",ROUND(AS1112*Rates!K$19,4),ROUND(AO1112*(VLOOKUP(VALUE(Q1112),Rates!G$4:L$12,3,0)),4)))</f>
        <v/>
      </c>
      <c r="AN1112" s="68" t="str">
        <f>IF(AS1112="","",IF(R1112="Refreshment Beverage",AS1112*(Rates!J$19/100),MAX(AM1112,AB1112)))</f>
        <v/>
      </c>
      <c r="AO1112" s="69" t="str">
        <f t="shared" si="580"/>
        <v/>
      </c>
      <c r="AP1112" s="69" t="str">
        <f t="shared" si="581"/>
        <v/>
      </c>
      <c r="AQ1112" s="70" t="str">
        <f>IF(AS1112="","",IF(R1112="Refreshment Beverage",ROUND(SUM(VLOOKUP(Q:Q,Rates!G$15:L$19,3,0)*(AS1112-Y1112-Z1112-AA1112)),4),ROUND(SUM(Rates!$K$8*AS1112),4)))</f>
        <v/>
      </c>
      <c r="AR1112" s="66" t="str">
        <f t="shared" si="582"/>
        <v/>
      </c>
      <c r="AS1112" s="22" t="str">
        <f t="shared" si="583"/>
        <v/>
      </c>
      <c r="AT1112" s="62" t="str">
        <f t="shared" si="584"/>
        <v/>
      </c>
      <c r="AU1112" s="63" t="str">
        <f>IF(AX1112="","",IF(R1112="Refreshment Beverage",ROUND((BA1112-Y1112-Z1112-AA1112)*VLOOKUP(VALUE(Q1112),Rates!G$15:L$19,3,0),4),ROUND(AW1112*(VLOOKUP(VALUE(Q1112),Rates!G:L,3,0)),4)))</f>
        <v/>
      </c>
      <c r="AV1112" s="68" t="str">
        <f t="shared" si="585"/>
        <v/>
      </c>
      <c r="AW1112" s="69" t="str">
        <f t="shared" si="586"/>
        <v/>
      </c>
      <c r="AX1112" s="65" t="str">
        <f t="shared" si="587"/>
        <v/>
      </c>
      <c r="AY1112" s="70" t="str">
        <f>IF(AX1112="","",IF(R1112="Refreshment Beverage",ROUND(SUM(AX1112*Rates!K$19),4),ROUND(SUM(AX1112*(Rates!J$8/100)),4)))</f>
        <v/>
      </c>
      <c r="AZ1112" s="67" t="str">
        <f t="shared" si="588"/>
        <v/>
      </c>
      <c r="BA1112" s="22" t="str">
        <f t="shared" si="589"/>
        <v/>
      </c>
      <c r="BD1112" s="171"/>
      <c r="BE1112" s="171"/>
      <c r="BF1112" s="171"/>
      <c r="BG1112" s="171"/>
    </row>
    <row r="1113" spans="11:59" ht="12.75" customHeight="1" x14ac:dyDescent="0.3">
      <c r="K1113" s="42" t="str">
        <f t="shared" si="561"/>
        <v/>
      </c>
      <c r="L1113" s="55" t="str">
        <f t="shared" si="562"/>
        <v/>
      </c>
      <c r="M1113" s="43" t="str">
        <f t="shared" si="563"/>
        <v/>
      </c>
      <c r="N1113" s="56" t="str" cm="1">
        <f t="array" ref="N1113">IFERROR(IF(_xlfn.SINGLE(B:B)="","",IF(R1113="Beer",SUM(LOOKUP(2,1/(Rates!$B$3:$B$5&lt;=W1113)/(Rates!$C$3:$C$5&gt;=W1113),Rates!$D$3:$D$5)*(X1113/100)*W1113),IF(R1113="Refreshment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56" t="str">
        <f t="shared" si="564"/>
        <v/>
      </c>
      <c r="P1113" s="53"/>
      <c r="Q1113" s="14" t="str">
        <f t="shared" si="565"/>
        <v/>
      </c>
      <c r="R1113" s="57" t="str">
        <f t="shared" si="566"/>
        <v/>
      </c>
      <c r="S1113" s="58" t="str">
        <f>IF(B1113="","",IF(R1113="Refreshment Beverage",VLOOKUP(VALUE(Q1113),Rates!G$15:L$19,2,0),VLOOKUP(VALUE(Q1113),Rates!G$4:L$12,2,0)))</f>
        <v/>
      </c>
      <c r="T1113" s="58" t="str">
        <f t="shared" si="567"/>
        <v/>
      </c>
      <c r="U1113" s="58" t="str">
        <f t="shared" si="568"/>
        <v/>
      </c>
      <c r="V1113" s="58" t="str">
        <f t="shared" si="569"/>
        <v/>
      </c>
      <c r="W1113" s="58" t="str">
        <f t="shared" si="570"/>
        <v/>
      </c>
      <c r="X1113" s="59" t="str">
        <f t="shared" si="571"/>
        <v/>
      </c>
      <c r="Y1113" s="60" t="str">
        <f>IF(B:B="","",IF(R1113="Refreshment Beverage",VLOOKUP(Q1113,Rates!G$15:L$19,6,0)*W1113,VLOOKUP(Q1113,Rates!G$4:L$12,6,0)*W1113))</f>
        <v/>
      </c>
      <c r="Z1113" s="60" t="str">
        <f t="shared" si="572"/>
        <v/>
      </c>
      <c r="AA1113" s="60" t="str">
        <f t="shared" si="590"/>
        <v/>
      </c>
      <c r="AB1113" s="61" t="str" cm="1">
        <f t="array" ref="AB1113">IF(_xlfn.SINGLE(B:B)="","",IF(R1113="Refreshment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61" t="str" cm="1">
        <f t="array" ref="AC1113">IF(_xlfn.SINGLE(B:B)="","",IF(R1113="Refreshment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68">
        <f>IFERROR(IF(R1113="Beer","",IF(OR(Q1113=1,Q1113=2,Q1113=3,Q1113=4),VLOOKUP(Q1113,Rates!$A$31:$B$34,2,0)*W1113,IF(V1113=1,VLOOKUP(U1113,'REB BEV MIN MKUP'!B:E,4,0),IF(V1113&gt;1,VLOOKUP(VALUE(W1113),'REB BEV MIN MKUP'!O:Q,3,0),0)))),0)</f>
        <v>0</v>
      </c>
      <c r="AE1113" s="62" t="str">
        <f t="shared" si="573"/>
        <v/>
      </c>
      <c r="AF1113" s="63" t="str">
        <f t="shared" si="574"/>
        <v/>
      </c>
      <c r="AG1113" s="64" t="str">
        <f t="shared" si="575"/>
        <v/>
      </c>
      <c r="AH1113" s="65" t="str">
        <f t="shared" si="576"/>
        <v/>
      </c>
      <c r="AI1113" s="66" t="str">
        <f>IF(AE:AE="","",IF(R1113="Refreshment Beverage",AK1113*(Rates!J$19/100),ROUND(SUM(AH1113*(Rates!$J$8/100)),4)))</f>
        <v/>
      </c>
      <c r="AJ1113" s="67" t="str">
        <f t="shared" si="577"/>
        <v/>
      </c>
      <c r="AK1113" s="22" t="str">
        <f t="shared" si="578"/>
        <v/>
      </c>
      <c r="AL1113" s="62" t="str">
        <f t="shared" si="579"/>
        <v/>
      </c>
      <c r="AM1113" s="63" t="str">
        <f>IF(AS1113="","",IF(R1113="Refreshment Beverage",ROUND(AS1113*Rates!K$19,4),ROUND(AO1113*(VLOOKUP(VALUE(Q1113),Rates!G$4:L$12,3,0)),4)))</f>
        <v/>
      </c>
      <c r="AN1113" s="68" t="str">
        <f>IF(AS1113="","",IF(R1113="Refreshment Beverage",AS1113*(Rates!J$19/100),MAX(AM1113,AB1113)))</f>
        <v/>
      </c>
      <c r="AO1113" s="69" t="str">
        <f t="shared" si="580"/>
        <v/>
      </c>
      <c r="AP1113" s="69" t="str">
        <f t="shared" si="581"/>
        <v/>
      </c>
      <c r="AQ1113" s="70" t="str">
        <f>IF(AS1113="","",IF(R1113="Refreshment Beverage",ROUND(SUM(VLOOKUP(Q:Q,Rates!G$15:L$19,3,0)*(AS1113-Y1113-Z1113-AA1113)),4),ROUND(SUM(Rates!$K$8*AS1113),4)))</f>
        <v/>
      </c>
      <c r="AR1113" s="66" t="str">
        <f t="shared" si="582"/>
        <v/>
      </c>
      <c r="AS1113" s="22" t="str">
        <f t="shared" si="583"/>
        <v/>
      </c>
      <c r="AT1113" s="62" t="str">
        <f t="shared" si="584"/>
        <v/>
      </c>
      <c r="AU1113" s="63" t="str">
        <f>IF(AX1113="","",IF(R1113="Refreshment Beverage",ROUND((BA1113-Y1113-Z1113-AA1113)*VLOOKUP(VALUE(Q1113),Rates!G$15:L$19,3,0),4),ROUND(AW1113*(VLOOKUP(VALUE(Q1113),Rates!G:L,3,0)),4)))</f>
        <v/>
      </c>
      <c r="AV1113" s="68" t="str">
        <f t="shared" si="585"/>
        <v/>
      </c>
      <c r="AW1113" s="69" t="str">
        <f t="shared" si="586"/>
        <v/>
      </c>
      <c r="AX1113" s="65" t="str">
        <f t="shared" si="587"/>
        <v/>
      </c>
      <c r="AY1113" s="70" t="str">
        <f>IF(AX1113="","",IF(R1113="Refreshment Beverage",ROUND(SUM(AX1113*Rates!K$19),4),ROUND(SUM(AX1113*(Rates!J$8/100)),4)))</f>
        <v/>
      </c>
      <c r="AZ1113" s="67" t="str">
        <f t="shared" si="588"/>
        <v/>
      </c>
      <c r="BA1113" s="22" t="str">
        <f t="shared" si="589"/>
        <v/>
      </c>
      <c r="BD1113" s="171"/>
      <c r="BE1113" s="171"/>
      <c r="BF1113" s="171"/>
      <c r="BG1113" s="171"/>
    </row>
    <row r="1114" spans="11:59" ht="12.75" customHeight="1" x14ac:dyDescent="0.3">
      <c r="K1114" s="42" t="str">
        <f t="shared" si="561"/>
        <v/>
      </c>
      <c r="L1114" s="55" t="str">
        <f t="shared" si="562"/>
        <v/>
      </c>
      <c r="M1114" s="43" t="str">
        <f t="shared" si="563"/>
        <v/>
      </c>
      <c r="N1114" s="56" t="str" cm="1">
        <f t="array" ref="N1114">IFERROR(IF(_xlfn.SINGLE(B:B)="","",IF(R1114="Beer",SUM(LOOKUP(2,1/(Rates!$B$3:$B$5&lt;=W1114)/(Rates!$C$3:$C$5&gt;=W1114),Rates!$D$3:$D$5)*(X1114/100)*W1114),IF(R1114="Refreshment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56" t="str">
        <f t="shared" si="564"/>
        <v/>
      </c>
      <c r="P1114" s="53"/>
      <c r="Q1114" s="14" t="str">
        <f t="shared" si="565"/>
        <v/>
      </c>
      <c r="R1114" s="57" t="str">
        <f t="shared" si="566"/>
        <v/>
      </c>
      <c r="S1114" s="58" t="str">
        <f>IF(B1114="","",IF(R1114="Refreshment Beverage",VLOOKUP(VALUE(Q1114),Rates!G$15:L$19,2,0),VLOOKUP(VALUE(Q1114),Rates!G$4:L$12,2,0)))</f>
        <v/>
      </c>
      <c r="T1114" s="58" t="str">
        <f t="shared" si="567"/>
        <v/>
      </c>
      <c r="U1114" s="58" t="str">
        <f t="shared" si="568"/>
        <v/>
      </c>
      <c r="V1114" s="58" t="str">
        <f t="shared" si="569"/>
        <v/>
      </c>
      <c r="W1114" s="58" t="str">
        <f t="shared" si="570"/>
        <v/>
      </c>
      <c r="X1114" s="59" t="str">
        <f t="shared" si="571"/>
        <v/>
      </c>
      <c r="Y1114" s="60" t="str">
        <f>IF(B:B="","",IF(R1114="Refreshment Beverage",VLOOKUP(Q1114,Rates!G$15:L$19,6,0)*W1114,VLOOKUP(Q1114,Rates!G$4:L$12,6,0)*W1114))</f>
        <v/>
      </c>
      <c r="Z1114" s="60" t="str">
        <f t="shared" si="572"/>
        <v/>
      </c>
      <c r="AA1114" s="60" t="str">
        <f t="shared" si="590"/>
        <v/>
      </c>
      <c r="AB1114" s="61" t="str" cm="1">
        <f t="array" ref="AB1114">IF(_xlfn.SINGLE(B:B)="","",IF(R1114="Refreshment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61" t="str" cm="1">
        <f t="array" ref="AC1114">IF(_xlfn.SINGLE(B:B)="","",IF(R1114="Refreshment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68">
        <f>IFERROR(IF(R1114="Beer","",IF(OR(Q1114=1,Q1114=2,Q1114=3,Q1114=4),VLOOKUP(Q1114,Rates!$A$31:$B$34,2,0)*W1114,IF(V1114=1,VLOOKUP(U1114,'REB BEV MIN MKUP'!B:E,4,0),IF(V1114&gt;1,VLOOKUP(VALUE(W1114),'REB BEV MIN MKUP'!O:Q,3,0),0)))),0)</f>
        <v>0</v>
      </c>
      <c r="AE1114" s="62" t="str">
        <f t="shared" si="573"/>
        <v/>
      </c>
      <c r="AF1114" s="63" t="str">
        <f t="shared" si="574"/>
        <v/>
      </c>
      <c r="AG1114" s="64" t="str">
        <f t="shared" si="575"/>
        <v/>
      </c>
      <c r="AH1114" s="65" t="str">
        <f t="shared" si="576"/>
        <v/>
      </c>
      <c r="AI1114" s="66" t="str">
        <f>IF(AE:AE="","",IF(R1114="Refreshment Beverage",AK1114*(Rates!J$19/100),ROUND(SUM(AH1114*(Rates!$J$8/100)),4)))</f>
        <v/>
      </c>
      <c r="AJ1114" s="67" t="str">
        <f t="shared" si="577"/>
        <v/>
      </c>
      <c r="AK1114" s="22" t="str">
        <f t="shared" si="578"/>
        <v/>
      </c>
      <c r="AL1114" s="62" t="str">
        <f t="shared" si="579"/>
        <v/>
      </c>
      <c r="AM1114" s="63" t="str">
        <f>IF(AS1114="","",IF(R1114="Refreshment Beverage",ROUND(AS1114*Rates!K$19,4),ROUND(AO1114*(VLOOKUP(VALUE(Q1114),Rates!G$4:L$12,3,0)),4)))</f>
        <v/>
      </c>
      <c r="AN1114" s="68" t="str">
        <f>IF(AS1114="","",IF(R1114="Refreshment Beverage",AS1114*(Rates!J$19/100),MAX(AM1114,AB1114)))</f>
        <v/>
      </c>
      <c r="AO1114" s="69" t="str">
        <f t="shared" si="580"/>
        <v/>
      </c>
      <c r="AP1114" s="69" t="str">
        <f t="shared" si="581"/>
        <v/>
      </c>
      <c r="AQ1114" s="70" t="str">
        <f>IF(AS1114="","",IF(R1114="Refreshment Beverage",ROUND(SUM(VLOOKUP(Q:Q,Rates!G$15:L$19,3,0)*(AS1114-Y1114-Z1114-AA1114)),4),ROUND(SUM(Rates!$K$8*AS1114),4)))</f>
        <v/>
      </c>
      <c r="AR1114" s="66" t="str">
        <f t="shared" si="582"/>
        <v/>
      </c>
      <c r="AS1114" s="22" t="str">
        <f t="shared" si="583"/>
        <v/>
      </c>
      <c r="AT1114" s="62" t="str">
        <f t="shared" si="584"/>
        <v/>
      </c>
      <c r="AU1114" s="63" t="str">
        <f>IF(AX1114="","",IF(R1114="Refreshment Beverage",ROUND((BA1114-Y1114-Z1114-AA1114)*VLOOKUP(VALUE(Q1114),Rates!G$15:L$19,3,0),4),ROUND(AW1114*(VLOOKUP(VALUE(Q1114),Rates!G:L,3,0)),4)))</f>
        <v/>
      </c>
      <c r="AV1114" s="68" t="str">
        <f t="shared" si="585"/>
        <v/>
      </c>
      <c r="AW1114" s="69" t="str">
        <f t="shared" si="586"/>
        <v/>
      </c>
      <c r="AX1114" s="65" t="str">
        <f t="shared" si="587"/>
        <v/>
      </c>
      <c r="AY1114" s="70" t="str">
        <f>IF(AX1114="","",IF(R1114="Refreshment Beverage",ROUND(SUM(AX1114*Rates!K$19),4),ROUND(SUM(AX1114*(Rates!J$8/100)),4)))</f>
        <v/>
      </c>
      <c r="AZ1114" s="67" t="str">
        <f t="shared" si="588"/>
        <v/>
      </c>
      <c r="BA1114" s="22" t="str">
        <f t="shared" si="589"/>
        <v/>
      </c>
      <c r="BD1114" s="171"/>
      <c r="BE1114" s="171"/>
      <c r="BF1114" s="171"/>
      <c r="BG1114" s="171"/>
    </row>
    <row r="1115" spans="11:59" ht="12.75" customHeight="1" x14ac:dyDescent="0.3">
      <c r="K1115" s="42" t="str">
        <f t="shared" si="561"/>
        <v/>
      </c>
      <c r="L1115" s="55" t="str">
        <f t="shared" si="562"/>
        <v/>
      </c>
      <c r="M1115" s="43" t="str">
        <f t="shared" si="563"/>
        <v/>
      </c>
      <c r="N1115" s="56" t="str" cm="1">
        <f t="array" ref="N1115">IFERROR(IF(_xlfn.SINGLE(B:B)="","",IF(R1115="Beer",SUM(LOOKUP(2,1/(Rates!$B$3:$B$5&lt;=W1115)/(Rates!$C$3:$C$5&gt;=W1115),Rates!$D$3:$D$5)*(X1115/100)*W1115),IF(R1115="Refreshment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56" t="str">
        <f t="shared" si="564"/>
        <v/>
      </c>
      <c r="P1115" s="53"/>
      <c r="Q1115" s="14" t="str">
        <f t="shared" si="565"/>
        <v/>
      </c>
      <c r="R1115" s="57" t="str">
        <f t="shared" si="566"/>
        <v/>
      </c>
      <c r="S1115" s="58" t="str">
        <f>IF(B1115="","",IF(R1115="Refreshment Beverage",VLOOKUP(VALUE(Q1115),Rates!G$15:L$19,2,0),VLOOKUP(VALUE(Q1115),Rates!G$4:L$12,2,0)))</f>
        <v/>
      </c>
      <c r="T1115" s="58" t="str">
        <f t="shared" si="567"/>
        <v/>
      </c>
      <c r="U1115" s="58" t="str">
        <f t="shared" si="568"/>
        <v/>
      </c>
      <c r="V1115" s="58" t="str">
        <f t="shared" si="569"/>
        <v/>
      </c>
      <c r="W1115" s="58" t="str">
        <f t="shared" si="570"/>
        <v/>
      </c>
      <c r="X1115" s="59" t="str">
        <f t="shared" si="571"/>
        <v/>
      </c>
      <c r="Y1115" s="60" t="str">
        <f>IF(B:B="","",IF(R1115="Refreshment Beverage",VLOOKUP(Q1115,Rates!G$15:L$19,6,0)*W1115,VLOOKUP(Q1115,Rates!G$4:L$12,6,0)*W1115))</f>
        <v/>
      </c>
      <c r="Z1115" s="60" t="str">
        <f t="shared" si="572"/>
        <v/>
      </c>
      <c r="AA1115" s="60" t="str">
        <f t="shared" si="590"/>
        <v/>
      </c>
      <c r="AB1115" s="61" t="str" cm="1">
        <f t="array" ref="AB1115">IF(_xlfn.SINGLE(B:B)="","",IF(R1115="Refreshment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61" t="str" cm="1">
        <f t="array" ref="AC1115">IF(_xlfn.SINGLE(B:B)="","",IF(R1115="Refreshment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68">
        <f>IFERROR(IF(R1115="Beer","",IF(OR(Q1115=1,Q1115=2,Q1115=3,Q1115=4),VLOOKUP(Q1115,Rates!$A$31:$B$34,2,0)*W1115,IF(V1115=1,VLOOKUP(U1115,'REB BEV MIN MKUP'!B:E,4,0),IF(V1115&gt;1,VLOOKUP(VALUE(W1115),'REB BEV MIN MKUP'!O:Q,3,0),0)))),0)</f>
        <v>0</v>
      </c>
      <c r="AE1115" s="62" t="str">
        <f t="shared" si="573"/>
        <v/>
      </c>
      <c r="AF1115" s="63" t="str">
        <f t="shared" si="574"/>
        <v/>
      </c>
      <c r="AG1115" s="64" t="str">
        <f t="shared" si="575"/>
        <v/>
      </c>
      <c r="AH1115" s="65" t="str">
        <f t="shared" si="576"/>
        <v/>
      </c>
      <c r="AI1115" s="66" t="str">
        <f>IF(AE:AE="","",IF(R1115="Refreshment Beverage",AK1115*(Rates!J$19/100),ROUND(SUM(AH1115*(Rates!$J$8/100)),4)))</f>
        <v/>
      </c>
      <c r="AJ1115" s="67" t="str">
        <f t="shared" si="577"/>
        <v/>
      </c>
      <c r="AK1115" s="22" t="str">
        <f t="shared" si="578"/>
        <v/>
      </c>
      <c r="AL1115" s="62" t="str">
        <f t="shared" si="579"/>
        <v/>
      </c>
      <c r="AM1115" s="63" t="str">
        <f>IF(AS1115="","",IF(R1115="Refreshment Beverage",ROUND(AS1115*Rates!K$19,4),ROUND(AO1115*(VLOOKUP(VALUE(Q1115),Rates!G$4:L$12,3,0)),4)))</f>
        <v/>
      </c>
      <c r="AN1115" s="68" t="str">
        <f>IF(AS1115="","",IF(R1115="Refreshment Beverage",AS1115*(Rates!J$19/100),MAX(AM1115,AB1115)))</f>
        <v/>
      </c>
      <c r="AO1115" s="69" t="str">
        <f t="shared" si="580"/>
        <v/>
      </c>
      <c r="AP1115" s="69" t="str">
        <f t="shared" si="581"/>
        <v/>
      </c>
      <c r="AQ1115" s="70" t="str">
        <f>IF(AS1115="","",IF(R1115="Refreshment Beverage",ROUND(SUM(VLOOKUP(Q:Q,Rates!G$15:L$19,3,0)*(AS1115-Y1115-Z1115-AA1115)),4),ROUND(SUM(Rates!$K$8*AS1115),4)))</f>
        <v/>
      </c>
      <c r="AR1115" s="66" t="str">
        <f t="shared" si="582"/>
        <v/>
      </c>
      <c r="AS1115" s="22" t="str">
        <f t="shared" si="583"/>
        <v/>
      </c>
      <c r="AT1115" s="62" t="str">
        <f t="shared" si="584"/>
        <v/>
      </c>
      <c r="AU1115" s="63" t="str">
        <f>IF(AX1115="","",IF(R1115="Refreshment Beverage",ROUND((BA1115-Y1115-Z1115-AA1115)*VLOOKUP(VALUE(Q1115),Rates!G$15:L$19,3,0),4),ROUND(AW1115*(VLOOKUP(VALUE(Q1115),Rates!G:L,3,0)),4)))</f>
        <v/>
      </c>
      <c r="AV1115" s="68" t="str">
        <f t="shared" si="585"/>
        <v/>
      </c>
      <c r="AW1115" s="69" t="str">
        <f t="shared" si="586"/>
        <v/>
      </c>
      <c r="AX1115" s="65" t="str">
        <f t="shared" si="587"/>
        <v/>
      </c>
      <c r="AY1115" s="70" t="str">
        <f>IF(AX1115="","",IF(R1115="Refreshment Beverage",ROUND(SUM(AX1115*Rates!K$19),4),ROUND(SUM(AX1115*(Rates!J$8/100)),4)))</f>
        <v/>
      </c>
      <c r="AZ1115" s="67" t="str">
        <f t="shared" si="588"/>
        <v/>
      </c>
      <c r="BA1115" s="22" t="str">
        <f t="shared" si="589"/>
        <v/>
      </c>
      <c r="BD1115" s="171"/>
      <c r="BE1115" s="171"/>
      <c r="BF1115" s="171"/>
      <c r="BG1115" s="171"/>
    </row>
    <row r="1116" spans="11:59" ht="12.75" customHeight="1" x14ac:dyDescent="0.3">
      <c r="K1116" s="42" t="str">
        <f t="shared" si="561"/>
        <v/>
      </c>
      <c r="L1116" s="55" t="str">
        <f t="shared" si="562"/>
        <v/>
      </c>
      <c r="M1116" s="43" t="str">
        <f t="shared" si="563"/>
        <v/>
      </c>
      <c r="N1116" s="56" t="str" cm="1">
        <f t="array" ref="N1116">IFERROR(IF(_xlfn.SINGLE(B:B)="","",IF(R1116="Beer",SUM(LOOKUP(2,1/(Rates!$B$3:$B$5&lt;=W1116)/(Rates!$C$3:$C$5&gt;=W1116),Rates!$D$3:$D$5)*(X1116/100)*W1116),IF(R1116="Refreshment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56" t="str">
        <f t="shared" si="564"/>
        <v/>
      </c>
      <c r="P1116" s="53"/>
      <c r="Q1116" s="14" t="str">
        <f t="shared" si="565"/>
        <v/>
      </c>
      <c r="R1116" s="57" t="str">
        <f t="shared" si="566"/>
        <v/>
      </c>
      <c r="S1116" s="58" t="str">
        <f>IF(B1116="","",IF(R1116="Refreshment Beverage",VLOOKUP(VALUE(Q1116),Rates!G$15:L$19,2,0),VLOOKUP(VALUE(Q1116),Rates!G$4:L$12,2,0)))</f>
        <v/>
      </c>
      <c r="T1116" s="58" t="str">
        <f t="shared" si="567"/>
        <v/>
      </c>
      <c r="U1116" s="58" t="str">
        <f t="shared" si="568"/>
        <v/>
      </c>
      <c r="V1116" s="58" t="str">
        <f t="shared" si="569"/>
        <v/>
      </c>
      <c r="W1116" s="58" t="str">
        <f t="shared" si="570"/>
        <v/>
      </c>
      <c r="X1116" s="59" t="str">
        <f t="shared" si="571"/>
        <v/>
      </c>
      <c r="Y1116" s="60" t="str">
        <f>IF(B:B="","",IF(R1116="Refreshment Beverage",VLOOKUP(Q1116,Rates!G$15:L$19,6,0)*W1116,VLOOKUP(Q1116,Rates!G$4:L$12,6,0)*W1116))</f>
        <v/>
      </c>
      <c r="Z1116" s="60" t="str">
        <f t="shared" si="572"/>
        <v/>
      </c>
      <c r="AA1116" s="60" t="str">
        <f t="shared" si="590"/>
        <v/>
      </c>
      <c r="AB1116" s="61" t="str" cm="1">
        <f t="array" ref="AB1116">IF(_xlfn.SINGLE(B:B)="","",IF(R1116="Refreshment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61" t="str" cm="1">
        <f t="array" ref="AC1116">IF(_xlfn.SINGLE(B:B)="","",IF(R1116="Refreshment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68">
        <f>IFERROR(IF(R1116="Beer","",IF(OR(Q1116=1,Q1116=2,Q1116=3,Q1116=4),VLOOKUP(Q1116,Rates!$A$31:$B$34,2,0)*W1116,IF(V1116=1,VLOOKUP(U1116,'REB BEV MIN MKUP'!B:E,4,0),IF(V1116&gt;1,VLOOKUP(VALUE(W1116),'REB BEV MIN MKUP'!O:Q,3,0),0)))),0)</f>
        <v>0</v>
      </c>
      <c r="AE1116" s="62" t="str">
        <f t="shared" si="573"/>
        <v/>
      </c>
      <c r="AF1116" s="63" t="str">
        <f t="shared" si="574"/>
        <v/>
      </c>
      <c r="AG1116" s="64" t="str">
        <f t="shared" si="575"/>
        <v/>
      </c>
      <c r="AH1116" s="65" t="str">
        <f t="shared" si="576"/>
        <v/>
      </c>
      <c r="AI1116" s="66" t="str">
        <f>IF(AE:AE="","",IF(R1116="Refreshment Beverage",AK1116*(Rates!J$19/100),ROUND(SUM(AH1116*(Rates!$J$8/100)),4)))</f>
        <v/>
      </c>
      <c r="AJ1116" s="67" t="str">
        <f t="shared" si="577"/>
        <v/>
      </c>
      <c r="AK1116" s="22" t="str">
        <f t="shared" si="578"/>
        <v/>
      </c>
      <c r="AL1116" s="62" t="str">
        <f t="shared" si="579"/>
        <v/>
      </c>
      <c r="AM1116" s="63" t="str">
        <f>IF(AS1116="","",IF(R1116="Refreshment Beverage",ROUND(AS1116*Rates!K$19,4),ROUND(AO1116*(VLOOKUP(VALUE(Q1116),Rates!G$4:L$12,3,0)),4)))</f>
        <v/>
      </c>
      <c r="AN1116" s="68" t="str">
        <f>IF(AS1116="","",IF(R1116="Refreshment Beverage",AS1116*(Rates!J$19/100),MAX(AM1116,AB1116)))</f>
        <v/>
      </c>
      <c r="AO1116" s="69" t="str">
        <f t="shared" si="580"/>
        <v/>
      </c>
      <c r="AP1116" s="69" t="str">
        <f t="shared" si="581"/>
        <v/>
      </c>
      <c r="AQ1116" s="70" t="str">
        <f>IF(AS1116="","",IF(R1116="Refreshment Beverage",ROUND(SUM(VLOOKUP(Q:Q,Rates!G$15:L$19,3,0)*(AS1116-Y1116-Z1116-AA1116)),4),ROUND(SUM(Rates!$K$8*AS1116),4)))</f>
        <v/>
      </c>
      <c r="AR1116" s="66" t="str">
        <f t="shared" si="582"/>
        <v/>
      </c>
      <c r="AS1116" s="22" t="str">
        <f t="shared" si="583"/>
        <v/>
      </c>
      <c r="AT1116" s="62" t="str">
        <f t="shared" si="584"/>
        <v/>
      </c>
      <c r="AU1116" s="63" t="str">
        <f>IF(AX1116="","",IF(R1116="Refreshment Beverage",ROUND((BA1116-Y1116-Z1116-AA1116)*VLOOKUP(VALUE(Q1116),Rates!G$15:L$19,3,0),4),ROUND(AW1116*(VLOOKUP(VALUE(Q1116),Rates!G:L,3,0)),4)))</f>
        <v/>
      </c>
      <c r="AV1116" s="68" t="str">
        <f t="shared" si="585"/>
        <v/>
      </c>
      <c r="AW1116" s="69" t="str">
        <f t="shared" si="586"/>
        <v/>
      </c>
      <c r="AX1116" s="65" t="str">
        <f t="shared" si="587"/>
        <v/>
      </c>
      <c r="AY1116" s="70" t="str">
        <f>IF(AX1116="","",IF(R1116="Refreshment Beverage",ROUND(SUM(AX1116*Rates!K$19),4),ROUND(SUM(AX1116*(Rates!J$8/100)),4)))</f>
        <v/>
      </c>
      <c r="AZ1116" s="67" t="str">
        <f t="shared" si="588"/>
        <v/>
      </c>
      <c r="BA1116" s="22" t="str">
        <f t="shared" si="589"/>
        <v/>
      </c>
      <c r="BD1116" s="171"/>
      <c r="BE1116" s="171"/>
      <c r="BF1116" s="171"/>
      <c r="BG1116" s="171"/>
    </row>
    <row r="1117" spans="11:59" ht="12.75" customHeight="1" x14ac:dyDescent="0.3">
      <c r="K1117" s="42" t="str">
        <f t="shared" si="561"/>
        <v/>
      </c>
      <c r="L1117" s="55" t="str">
        <f t="shared" si="562"/>
        <v/>
      </c>
      <c r="M1117" s="43" t="str">
        <f t="shared" si="563"/>
        <v/>
      </c>
      <c r="N1117" s="56" t="str" cm="1">
        <f t="array" ref="N1117">IFERROR(IF(_xlfn.SINGLE(B:B)="","",IF(R1117="Beer",SUM(LOOKUP(2,1/(Rates!$B$3:$B$5&lt;=W1117)/(Rates!$C$3:$C$5&gt;=W1117),Rates!$D$3:$D$5)*(X1117/100)*W1117),IF(R1117="Refreshment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56" t="str">
        <f t="shared" si="564"/>
        <v/>
      </c>
      <c r="P1117" s="53"/>
      <c r="Q1117" s="14" t="str">
        <f t="shared" si="565"/>
        <v/>
      </c>
      <c r="R1117" s="57" t="str">
        <f t="shared" si="566"/>
        <v/>
      </c>
      <c r="S1117" s="58" t="str">
        <f>IF(B1117="","",IF(R1117="Refreshment Beverage",VLOOKUP(VALUE(Q1117),Rates!G$15:L$19,2,0),VLOOKUP(VALUE(Q1117),Rates!G$4:L$12,2,0)))</f>
        <v/>
      </c>
      <c r="T1117" s="58" t="str">
        <f t="shared" si="567"/>
        <v/>
      </c>
      <c r="U1117" s="58" t="str">
        <f t="shared" si="568"/>
        <v/>
      </c>
      <c r="V1117" s="58" t="str">
        <f t="shared" si="569"/>
        <v/>
      </c>
      <c r="W1117" s="58" t="str">
        <f t="shared" si="570"/>
        <v/>
      </c>
      <c r="X1117" s="59" t="str">
        <f t="shared" si="571"/>
        <v/>
      </c>
      <c r="Y1117" s="60" t="str">
        <f>IF(B:B="","",IF(R1117="Refreshment Beverage",VLOOKUP(Q1117,Rates!G$15:L$19,6,0)*W1117,VLOOKUP(Q1117,Rates!G$4:L$12,6,0)*W1117))</f>
        <v/>
      </c>
      <c r="Z1117" s="60" t="str">
        <f t="shared" si="572"/>
        <v/>
      </c>
      <c r="AA1117" s="60" t="str">
        <f t="shared" si="590"/>
        <v/>
      </c>
      <c r="AB1117" s="61" t="str" cm="1">
        <f t="array" ref="AB1117">IF(_xlfn.SINGLE(B:B)="","",IF(R1117="Refreshment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61" t="str" cm="1">
        <f t="array" ref="AC1117">IF(_xlfn.SINGLE(B:B)="","",IF(R1117="Refreshment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68">
        <f>IFERROR(IF(R1117="Beer","",IF(OR(Q1117=1,Q1117=2,Q1117=3,Q1117=4),VLOOKUP(Q1117,Rates!$A$31:$B$34,2,0)*W1117,IF(V1117=1,VLOOKUP(U1117,'REB BEV MIN MKUP'!B:E,4,0),IF(V1117&gt;1,VLOOKUP(VALUE(W1117),'REB BEV MIN MKUP'!O:Q,3,0),0)))),0)</f>
        <v>0</v>
      </c>
      <c r="AE1117" s="62" t="str">
        <f t="shared" si="573"/>
        <v/>
      </c>
      <c r="AF1117" s="63" t="str">
        <f t="shared" si="574"/>
        <v/>
      </c>
      <c r="AG1117" s="64" t="str">
        <f t="shared" si="575"/>
        <v/>
      </c>
      <c r="AH1117" s="65" t="str">
        <f t="shared" si="576"/>
        <v/>
      </c>
      <c r="AI1117" s="66" t="str">
        <f>IF(AE:AE="","",IF(R1117="Refreshment Beverage",AK1117*(Rates!J$19/100),ROUND(SUM(AH1117*(Rates!$J$8/100)),4)))</f>
        <v/>
      </c>
      <c r="AJ1117" s="67" t="str">
        <f t="shared" si="577"/>
        <v/>
      </c>
      <c r="AK1117" s="22" t="str">
        <f t="shared" si="578"/>
        <v/>
      </c>
      <c r="AL1117" s="62" t="str">
        <f t="shared" si="579"/>
        <v/>
      </c>
      <c r="AM1117" s="63" t="str">
        <f>IF(AS1117="","",IF(R1117="Refreshment Beverage",ROUND(AS1117*Rates!K$19,4),ROUND(AO1117*(VLOOKUP(VALUE(Q1117),Rates!G$4:L$12,3,0)),4)))</f>
        <v/>
      </c>
      <c r="AN1117" s="68" t="str">
        <f>IF(AS1117="","",IF(R1117="Refreshment Beverage",AS1117*(Rates!J$19/100),MAX(AM1117,AB1117)))</f>
        <v/>
      </c>
      <c r="AO1117" s="69" t="str">
        <f t="shared" si="580"/>
        <v/>
      </c>
      <c r="AP1117" s="69" t="str">
        <f t="shared" si="581"/>
        <v/>
      </c>
      <c r="AQ1117" s="70" t="str">
        <f>IF(AS1117="","",IF(R1117="Refreshment Beverage",ROUND(SUM(VLOOKUP(Q:Q,Rates!G$15:L$19,3,0)*(AS1117-Y1117-Z1117-AA1117)),4),ROUND(SUM(Rates!$K$8*AS1117),4)))</f>
        <v/>
      </c>
      <c r="AR1117" s="66" t="str">
        <f t="shared" si="582"/>
        <v/>
      </c>
      <c r="AS1117" s="22" t="str">
        <f t="shared" si="583"/>
        <v/>
      </c>
      <c r="AT1117" s="62" t="str">
        <f t="shared" si="584"/>
        <v/>
      </c>
      <c r="AU1117" s="63" t="str">
        <f>IF(AX1117="","",IF(R1117="Refreshment Beverage",ROUND((BA1117-Y1117-Z1117-AA1117)*VLOOKUP(VALUE(Q1117),Rates!G$15:L$19,3,0),4),ROUND(AW1117*(VLOOKUP(VALUE(Q1117),Rates!G:L,3,0)),4)))</f>
        <v/>
      </c>
      <c r="AV1117" s="68" t="str">
        <f t="shared" si="585"/>
        <v/>
      </c>
      <c r="AW1117" s="69" t="str">
        <f t="shared" si="586"/>
        <v/>
      </c>
      <c r="AX1117" s="65" t="str">
        <f t="shared" si="587"/>
        <v/>
      </c>
      <c r="AY1117" s="70" t="str">
        <f>IF(AX1117="","",IF(R1117="Refreshment Beverage",ROUND(SUM(AX1117*Rates!K$19),4),ROUND(SUM(AX1117*(Rates!J$8/100)),4)))</f>
        <v/>
      </c>
      <c r="AZ1117" s="67" t="str">
        <f t="shared" si="588"/>
        <v/>
      </c>
      <c r="BA1117" s="22" t="str">
        <f t="shared" si="589"/>
        <v/>
      </c>
      <c r="BD1117" s="171"/>
      <c r="BE1117" s="171"/>
      <c r="BF1117" s="171"/>
      <c r="BG1117" s="171"/>
    </row>
    <row r="1118" spans="11:59" ht="12.75" customHeight="1" x14ac:dyDescent="0.3">
      <c r="K1118" s="42" t="str">
        <f t="shared" si="561"/>
        <v/>
      </c>
      <c r="L1118" s="55" t="str">
        <f t="shared" si="562"/>
        <v/>
      </c>
      <c r="M1118" s="43" t="str">
        <f t="shared" si="563"/>
        <v/>
      </c>
      <c r="N1118" s="56" t="str" cm="1">
        <f t="array" ref="N1118">IFERROR(IF(_xlfn.SINGLE(B:B)="","",IF(R1118="Beer",SUM(LOOKUP(2,1/(Rates!$B$3:$B$5&lt;=W1118)/(Rates!$C$3:$C$5&gt;=W1118),Rates!$D$3:$D$5)*(X1118/100)*W1118),IF(R1118="Refreshment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56" t="str">
        <f t="shared" si="564"/>
        <v/>
      </c>
      <c r="P1118" s="53"/>
      <c r="Q1118" s="14" t="str">
        <f t="shared" si="565"/>
        <v/>
      </c>
      <c r="R1118" s="57" t="str">
        <f t="shared" si="566"/>
        <v/>
      </c>
      <c r="S1118" s="58" t="str">
        <f>IF(B1118="","",IF(R1118="Refreshment Beverage",VLOOKUP(VALUE(Q1118),Rates!G$15:L$19,2,0),VLOOKUP(VALUE(Q1118),Rates!G$4:L$12,2,0)))</f>
        <v/>
      </c>
      <c r="T1118" s="58" t="str">
        <f t="shared" si="567"/>
        <v/>
      </c>
      <c r="U1118" s="58" t="str">
        <f t="shared" si="568"/>
        <v/>
      </c>
      <c r="V1118" s="58" t="str">
        <f t="shared" si="569"/>
        <v/>
      </c>
      <c r="W1118" s="58" t="str">
        <f t="shared" si="570"/>
        <v/>
      </c>
      <c r="X1118" s="59" t="str">
        <f t="shared" si="571"/>
        <v/>
      </c>
      <c r="Y1118" s="60" t="str">
        <f>IF(B:B="","",IF(R1118="Refreshment Beverage",VLOOKUP(Q1118,Rates!G$15:L$19,6,0)*W1118,VLOOKUP(Q1118,Rates!G$4:L$12,6,0)*W1118))</f>
        <v/>
      </c>
      <c r="Z1118" s="60" t="str">
        <f t="shared" si="572"/>
        <v/>
      </c>
      <c r="AA1118" s="60" t="str">
        <f t="shared" si="590"/>
        <v/>
      </c>
      <c r="AB1118" s="61" t="str" cm="1">
        <f t="array" ref="AB1118">IF(_xlfn.SINGLE(B:B)="","",IF(R1118="Refreshment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61" t="str" cm="1">
        <f t="array" ref="AC1118">IF(_xlfn.SINGLE(B:B)="","",IF(R1118="Refreshment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68">
        <f>IFERROR(IF(R1118="Beer","",IF(OR(Q1118=1,Q1118=2,Q1118=3,Q1118=4),VLOOKUP(Q1118,Rates!$A$31:$B$34,2,0)*W1118,IF(V1118=1,VLOOKUP(U1118,'REB BEV MIN MKUP'!B:E,4,0),IF(V1118&gt;1,VLOOKUP(VALUE(W1118),'REB BEV MIN MKUP'!O:Q,3,0),0)))),0)</f>
        <v>0</v>
      </c>
      <c r="AE1118" s="62" t="str">
        <f t="shared" si="573"/>
        <v/>
      </c>
      <c r="AF1118" s="63" t="str">
        <f t="shared" si="574"/>
        <v/>
      </c>
      <c r="AG1118" s="64" t="str">
        <f t="shared" si="575"/>
        <v/>
      </c>
      <c r="AH1118" s="65" t="str">
        <f t="shared" si="576"/>
        <v/>
      </c>
      <c r="AI1118" s="66" t="str">
        <f>IF(AE:AE="","",IF(R1118="Refreshment Beverage",AK1118*(Rates!J$19/100),ROUND(SUM(AH1118*(Rates!$J$8/100)),4)))</f>
        <v/>
      </c>
      <c r="AJ1118" s="67" t="str">
        <f t="shared" si="577"/>
        <v/>
      </c>
      <c r="AK1118" s="22" t="str">
        <f t="shared" si="578"/>
        <v/>
      </c>
      <c r="AL1118" s="62" t="str">
        <f t="shared" si="579"/>
        <v/>
      </c>
      <c r="AM1118" s="63" t="str">
        <f>IF(AS1118="","",IF(R1118="Refreshment Beverage",ROUND(AS1118*Rates!K$19,4),ROUND(AO1118*(VLOOKUP(VALUE(Q1118),Rates!G$4:L$12,3,0)),4)))</f>
        <v/>
      </c>
      <c r="AN1118" s="68" t="str">
        <f>IF(AS1118="","",IF(R1118="Refreshment Beverage",AS1118*(Rates!J$19/100),MAX(AM1118,AB1118)))</f>
        <v/>
      </c>
      <c r="AO1118" s="69" t="str">
        <f t="shared" si="580"/>
        <v/>
      </c>
      <c r="AP1118" s="69" t="str">
        <f t="shared" si="581"/>
        <v/>
      </c>
      <c r="AQ1118" s="70" t="str">
        <f>IF(AS1118="","",IF(R1118="Refreshment Beverage",ROUND(SUM(VLOOKUP(Q:Q,Rates!G$15:L$19,3,0)*(AS1118-Y1118-Z1118-AA1118)),4),ROUND(SUM(Rates!$K$8*AS1118),4)))</f>
        <v/>
      </c>
      <c r="AR1118" s="66" t="str">
        <f t="shared" si="582"/>
        <v/>
      </c>
      <c r="AS1118" s="22" t="str">
        <f t="shared" si="583"/>
        <v/>
      </c>
      <c r="AT1118" s="62" t="str">
        <f t="shared" si="584"/>
        <v/>
      </c>
      <c r="AU1118" s="63" t="str">
        <f>IF(AX1118="","",IF(R1118="Refreshment Beverage",ROUND((BA1118-Y1118-Z1118-AA1118)*VLOOKUP(VALUE(Q1118),Rates!G$15:L$19,3,0),4),ROUND(AW1118*(VLOOKUP(VALUE(Q1118),Rates!G:L,3,0)),4)))</f>
        <v/>
      </c>
      <c r="AV1118" s="68" t="str">
        <f t="shared" si="585"/>
        <v/>
      </c>
      <c r="AW1118" s="69" t="str">
        <f t="shared" si="586"/>
        <v/>
      </c>
      <c r="AX1118" s="65" t="str">
        <f t="shared" si="587"/>
        <v/>
      </c>
      <c r="AY1118" s="70" t="str">
        <f>IF(AX1118="","",IF(R1118="Refreshment Beverage",ROUND(SUM(AX1118*Rates!K$19),4),ROUND(SUM(AX1118*(Rates!J$8/100)),4)))</f>
        <v/>
      </c>
      <c r="AZ1118" s="67" t="str">
        <f t="shared" si="588"/>
        <v/>
      </c>
      <c r="BA1118" s="22" t="str">
        <f t="shared" si="589"/>
        <v/>
      </c>
      <c r="BD1118" s="171"/>
      <c r="BE1118" s="171"/>
      <c r="BF1118" s="171"/>
      <c r="BG1118" s="171"/>
    </row>
    <row r="1119" spans="11:59" ht="12.75" customHeight="1" x14ac:dyDescent="0.3">
      <c r="K1119" s="42" t="str">
        <f t="shared" si="561"/>
        <v/>
      </c>
      <c r="L1119" s="55" t="str">
        <f t="shared" si="562"/>
        <v/>
      </c>
      <c r="M1119" s="43" t="str">
        <f t="shared" si="563"/>
        <v/>
      </c>
      <c r="N1119" s="56" t="str" cm="1">
        <f t="array" ref="N1119">IFERROR(IF(_xlfn.SINGLE(B:B)="","",IF(R1119="Beer",SUM(LOOKUP(2,1/(Rates!$B$3:$B$5&lt;=W1119)/(Rates!$C$3:$C$5&gt;=W1119),Rates!$D$3:$D$5)*(X1119/100)*W1119),IF(R1119="Refreshment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56" t="str">
        <f t="shared" si="564"/>
        <v/>
      </c>
      <c r="P1119" s="53"/>
      <c r="Q1119" s="14" t="str">
        <f t="shared" si="565"/>
        <v/>
      </c>
      <c r="R1119" s="57" t="str">
        <f t="shared" si="566"/>
        <v/>
      </c>
      <c r="S1119" s="58" t="str">
        <f>IF(B1119="","",IF(R1119="Refreshment Beverage",VLOOKUP(VALUE(Q1119),Rates!G$15:L$19,2,0),VLOOKUP(VALUE(Q1119),Rates!G$4:L$12,2,0)))</f>
        <v/>
      </c>
      <c r="T1119" s="58" t="str">
        <f t="shared" si="567"/>
        <v/>
      </c>
      <c r="U1119" s="58" t="str">
        <f t="shared" si="568"/>
        <v/>
      </c>
      <c r="V1119" s="58" t="str">
        <f t="shared" si="569"/>
        <v/>
      </c>
      <c r="W1119" s="58" t="str">
        <f t="shared" si="570"/>
        <v/>
      </c>
      <c r="X1119" s="59" t="str">
        <f t="shared" si="571"/>
        <v/>
      </c>
      <c r="Y1119" s="60" t="str">
        <f>IF(B:B="","",IF(R1119="Refreshment Beverage",VLOOKUP(Q1119,Rates!G$15:L$19,6,0)*W1119,VLOOKUP(Q1119,Rates!G$4:L$12,6,0)*W1119))</f>
        <v/>
      </c>
      <c r="Z1119" s="60" t="str">
        <f t="shared" si="572"/>
        <v/>
      </c>
      <c r="AA1119" s="60" t="str">
        <f t="shared" si="590"/>
        <v/>
      </c>
      <c r="AB1119" s="61" t="str" cm="1">
        <f t="array" ref="AB1119">IF(_xlfn.SINGLE(B:B)="","",IF(R1119="Refreshment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61" t="str" cm="1">
        <f t="array" ref="AC1119">IF(_xlfn.SINGLE(B:B)="","",IF(R1119="Refreshment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68">
        <f>IFERROR(IF(R1119="Beer","",IF(OR(Q1119=1,Q1119=2,Q1119=3,Q1119=4),VLOOKUP(Q1119,Rates!$A$31:$B$34,2,0)*W1119,IF(V1119=1,VLOOKUP(U1119,'REB BEV MIN MKUP'!B:E,4,0),IF(V1119&gt;1,VLOOKUP(VALUE(W1119),'REB BEV MIN MKUP'!O:Q,3,0),0)))),0)</f>
        <v>0</v>
      </c>
      <c r="AE1119" s="62" t="str">
        <f t="shared" si="573"/>
        <v/>
      </c>
      <c r="AF1119" s="63" t="str">
        <f t="shared" si="574"/>
        <v/>
      </c>
      <c r="AG1119" s="64" t="str">
        <f t="shared" si="575"/>
        <v/>
      </c>
      <c r="AH1119" s="65" t="str">
        <f t="shared" si="576"/>
        <v/>
      </c>
      <c r="AI1119" s="66" t="str">
        <f>IF(AE:AE="","",IF(R1119="Refreshment Beverage",AK1119*(Rates!J$19/100),ROUND(SUM(AH1119*(Rates!$J$8/100)),4)))</f>
        <v/>
      </c>
      <c r="AJ1119" s="67" t="str">
        <f t="shared" si="577"/>
        <v/>
      </c>
      <c r="AK1119" s="22" t="str">
        <f t="shared" si="578"/>
        <v/>
      </c>
      <c r="AL1119" s="62" t="str">
        <f t="shared" si="579"/>
        <v/>
      </c>
      <c r="AM1119" s="63" t="str">
        <f>IF(AS1119="","",IF(R1119="Refreshment Beverage",ROUND(AS1119*Rates!K$19,4),ROUND(AO1119*(VLOOKUP(VALUE(Q1119),Rates!G$4:L$12,3,0)),4)))</f>
        <v/>
      </c>
      <c r="AN1119" s="68" t="str">
        <f>IF(AS1119="","",IF(R1119="Refreshment Beverage",AS1119*(Rates!J$19/100),MAX(AM1119,AB1119)))</f>
        <v/>
      </c>
      <c r="AO1119" s="69" t="str">
        <f t="shared" si="580"/>
        <v/>
      </c>
      <c r="AP1119" s="69" t="str">
        <f t="shared" si="581"/>
        <v/>
      </c>
      <c r="AQ1119" s="70" t="str">
        <f>IF(AS1119="","",IF(R1119="Refreshment Beverage",ROUND(SUM(VLOOKUP(Q:Q,Rates!G$15:L$19,3,0)*(AS1119-Y1119-Z1119-AA1119)),4),ROUND(SUM(Rates!$K$8*AS1119),4)))</f>
        <v/>
      </c>
      <c r="AR1119" s="66" t="str">
        <f t="shared" si="582"/>
        <v/>
      </c>
      <c r="AS1119" s="22" t="str">
        <f t="shared" si="583"/>
        <v/>
      </c>
      <c r="AT1119" s="62" t="str">
        <f t="shared" si="584"/>
        <v/>
      </c>
      <c r="AU1119" s="63" t="str">
        <f>IF(AX1119="","",IF(R1119="Refreshment Beverage",ROUND((BA1119-Y1119-Z1119-AA1119)*VLOOKUP(VALUE(Q1119),Rates!G$15:L$19,3,0),4),ROUND(AW1119*(VLOOKUP(VALUE(Q1119),Rates!G:L,3,0)),4)))</f>
        <v/>
      </c>
      <c r="AV1119" s="68" t="str">
        <f t="shared" si="585"/>
        <v/>
      </c>
      <c r="AW1119" s="69" t="str">
        <f t="shared" si="586"/>
        <v/>
      </c>
      <c r="AX1119" s="65" t="str">
        <f t="shared" si="587"/>
        <v/>
      </c>
      <c r="AY1119" s="70" t="str">
        <f>IF(AX1119="","",IF(R1119="Refreshment Beverage",ROUND(SUM(AX1119*Rates!K$19),4),ROUND(SUM(AX1119*(Rates!J$8/100)),4)))</f>
        <v/>
      </c>
      <c r="AZ1119" s="67" t="str">
        <f t="shared" si="588"/>
        <v/>
      </c>
      <c r="BA1119" s="22" t="str">
        <f t="shared" si="589"/>
        <v/>
      </c>
      <c r="BD1119" s="171"/>
      <c r="BE1119" s="171"/>
      <c r="BF1119" s="171"/>
      <c r="BG1119" s="171"/>
    </row>
    <row r="1120" spans="11:59" ht="12.75" customHeight="1" x14ac:dyDescent="0.3">
      <c r="K1120" s="42" t="str">
        <f t="shared" si="561"/>
        <v/>
      </c>
      <c r="L1120" s="55" t="str">
        <f t="shared" si="562"/>
        <v/>
      </c>
      <c r="M1120" s="43" t="str">
        <f t="shared" si="563"/>
        <v/>
      </c>
      <c r="N1120" s="56" t="str" cm="1">
        <f t="array" ref="N1120">IFERROR(IF(_xlfn.SINGLE(B:B)="","",IF(R1120="Beer",SUM(LOOKUP(2,1/(Rates!$B$3:$B$5&lt;=W1120)/(Rates!$C$3:$C$5&gt;=W1120),Rates!$D$3:$D$5)*(X1120/100)*W1120),IF(R1120="Refreshment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56" t="str">
        <f t="shared" si="564"/>
        <v/>
      </c>
      <c r="P1120" s="53"/>
      <c r="Q1120" s="14" t="str">
        <f t="shared" si="565"/>
        <v/>
      </c>
      <c r="R1120" s="57" t="str">
        <f t="shared" si="566"/>
        <v/>
      </c>
      <c r="S1120" s="58" t="str">
        <f>IF(B1120="","",IF(R1120="Refreshment Beverage",VLOOKUP(VALUE(Q1120),Rates!G$15:L$19,2,0),VLOOKUP(VALUE(Q1120),Rates!G$4:L$12,2,0)))</f>
        <v/>
      </c>
      <c r="T1120" s="58" t="str">
        <f t="shared" si="567"/>
        <v/>
      </c>
      <c r="U1120" s="58" t="str">
        <f t="shared" si="568"/>
        <v/>
      </c>
      <c r="V1120" s="58" t="str">
        <f t="shared" si="569"/>
        <v/>
      </c>
      <c r="W1120" s="58" t="str">
        <f t="shared" si="570"/>
        <v/>
      </c>
      <c r="X1120" s="59" t="str">
        <f t="shared" si="571"/>
        <v/>
      </c>
      <c r="Y1120" s="60" t="str">
        <f>IF(B:B="","",IF(R1120="Refreshment Beverage",VLOOKUP(Q1120,Rates!G$15:L$19,6,0)*W1120,VLOOKUP(Q1120,Rates!G$4:L$12,6,0)*W1120))</f>
        <v/>
      </c>
      <c r="Z1120" s="60" t="str">
        <f t="shared" si="572"/>
        <v/>
      </c>
      <c r="AA1120" s="60" t="str">
        <f t="shared" si="590"/>
        <v/>
      </c>
      <c r="AB1120" s="61" t="str" cm="1">
        <f t="array" ref="AB1120">IF(_xlfn.SINGLE(B:B)="","",IF(R1120="Refreshment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61" t="str" cm="1">
        <f t="array" ref="AC1120">IF(_xlfn.SINGLE(B:B)="","",IF(R1120="Refreshment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68">
        <f>IFERROR(IF(R1120="Beer","",IF(OR(Q1120=1,Q1120=2,Q1120=3,Q1120=4),VLOOKUP(Q1120,Rates!$A$31:$B$34,2,0)*W1120,IF(V1120=1,VLOOKUP(U1120,'REB BEV MIN MKUP'!B:E,4,0),IF(V1120&gt;1,VLOOKUP(VALUE(W1120),'REB BEV MIN MKUP'!O:Q,3,0),0)))),0)</f>
        <v>0</v>
      </c>
      <c r="AE1120" s="62" t="str">
        <f t="shared" si="573"/>
        <v/>
      </c>
      <c r="AF1120" s="63" t="str">
        <f t="shared" si="574"/>
        <v/>
      </c>
      <c r="AG1120" s="64" t="str">
        <f t="shared" si="575"/>
        <v/>
      </c>
      <c r="AH1120" s="65" t="str">
        <f t="shared" si="576"/>
        <v/>
      </c>
      <c r="AI1120" s="66" t="str">
        <f>IF(AE:AE="","",IF(R1120="Refreshment Beverage",AK1120*(Rates!J$19/100),ROUND(SUM(AH1120*(Rates!$J$8/100)),4)))</f>
        <v/>
      </c>
      <c r="AJ1120" s="67" t="str">
        <f t="shared" si="577"/>
        <v/>
      </c>
      <c r="AK1120" s="22" t="str">
        <f t="shared" si="578"/>
        <v/>
      </c>
      <c r="AL1120" s="62" t="str">
        <f t="shared" si="579"/>
        <v/>
      </c>
      <c r="AM1120" s="63" t="str">
        <f>IF(AS1120="","",IF(R1120="Refreshment Beverage",ROUND(AS1120*Rates!K$19,4),ROUND(AO1120*(VLOOKUP(VALUE(Q1120),Rates!G$4:L$12,3,0)),4)))</f>
        <v/>
      </c>
      <c r="AN1120" s="68" t="str">
        <f>IF(AS1120="","",IF(R1120="Refreshment Beverage",AS1120*(Rates!J$19/100),MAX(AM1120,AB1120)))</f>
        <v/>
      </c>
      <c r="AO1120" s="69" t="str">
        <f t="shared" si="580"/>
        <v/>
      </c>
      <c r="AP1120" s="69" t="str">
        <f t="shared" si="581"/>
        <v/>
      </c>
      <c r="AQ1120" s="70" t="str">
        <f>IF(AS1120="","",IF(R1120="Refreshment Beverage",ROUND(SUM(VLOOKUP(Q:Q,Rates!G$15:L$19,3,0)*(AS1120-Y1120-Z1120-AA1120)),4),ROUND(SUM(Rates!$K$8*AS1120),4)))</f>
        <v/>
      </c>
      <c r="AR1120" s="66" t="str">
        <f t="shared" si="582"/>
        <v/>
      </c>
      <c r="AS1120" s="22" t="str">
        <f t="shared" si="583"/>
        <v/>
      </c>
      <c r="AT1120" s="62" t="str">
        <f t="shared" si="584"/>
        <v/>
      </c>
      <c r="AU1120" s="63" t="str">
        <f>IF(AX1120="","",IF(R1120="Refreshment Beverage",ROUND((BA1120-Y1120-Z1120-AA1120)*VLOOKUP(VALUE(Q1120),Rates!G$15:L$19,3,0),4),ROUND(AW1120*(VLOOKUP(VALUE(Q1120),Rates!G:L,3,0)),4)))</f>
        <v/>
      </c>
      <c r="AV1120" s="68" t="str">
        <f t="shared" si="585"/>
        <v/>
      </c>
      <c r="AW1120" s="69" t="str">
        <f t="shared" si="586"/>
        <v/>
      </c>
      <c r="AX1120" s="65" t="str">
        <f t="shared" si="587"/>
        <v/>
      </c>
      <c r="AY1120" s="70" t="str">
        <f>IF(AX1120="","",IF(R1120="Refreshment Beverage",ROUND(SUM(AX1120*Rates!K$19),4),ROUND(SUM(AX1120*(Rates!J$8/100)),4)))</f>
        <v/>
      </c>
      <c r="AZ1120" s="67" t="str">
        <f t="shared" si="588"/>
        <v/>
      </c>
      <c r="BA1120" s="22" t="str">
        <f t="shared" si="589"/>
        <v/>
      </c>
      <c r="BD1120" s="171"/>
      <c r="BE1120" s="171"/>
      <c r="BF1120" s="171"/>
      <c r="BG1120" s="171"/>
    </row>
    <row r="1121" spans="11:59" ht="12.75" customHeight="1" x14ac:dyDescent="0.3">
      <c r="K1121" s="42" t="str">
        <f t="shared" si="561"/>
        <v/>
      </c>
      <c r="L1121" s="55" t="str">
        <f t="shared" si="562"/>
        <v/>
      </c>
      <c r="M1121" s="43" t="str">
        <f t="shared" si="563"/>
        <v/>
      </c>
      <c r="N1121" s="56" t="str" cm="1">
        <f t="array" ref="N1121">IFERROR(IF(_xlfn.SINGLE(B:B)="","",IF(R1121="Beer",SUM(LOOKUP(2,1/(Rates!$B$3:$B$5&lt;=W1121)/(Rates!$C$3:$C$5&gt;=W1121),Rates!$D$3:$D$5)*(X1121/100)*W1121),IF(R1121="Refreshment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56" t="str">
        <f t="shared" si="564"/>
        <v/>
      </c>
      <c r="P1121" s="53"/>
      <c r="Q1121" s="14" t="str">
        <f t="shared" si="565"/>
        <v/>
      </c>
      <c r="R1121" s="57" t="str">
        <f t="shared" si="566"/>
        <v/>
      </c>
      <c r="S1121" s="58" t="str">
        <f>IF(B1121="","",IF(R1121="Refreshment Beverage",VLOOKUP(VALUE(Q1121),Rates!G$15:L$19,2,0),VLOOKUP(VALUE(Q1121),Rates!G$4:L$12,2,0)))</f>
        <v/>
      </c>
      <c r="T1121" s="58" t="str">
        <f t="shared" si="567"/>
        <v/>
      </c>
      <c r="U1121" s="58" t="str">
        <f t="shared" si="568"/>
        <v/>
      </c>
      <c r="V1121" s="58" t="str">
        <f t="shared" si="569"/>
        <v/>
      </c>
      <c r="W1121" s="58" t="str">
        <f t="shared" si="570"/>
        <v/>
      </c>
      <c r="X1121" s="59" t="str">
        <f t="shared" si="571"/>
        <v/>
      </c>
      <c r="Y1121" s="60" t="str">
        <f>IF(B:B="","",IF(R1121="Refreshment Beverage",VLOOKUP(Q1121,Rates!G$15:L$19,6,0)*W1121,VLOOKUP(Q1121,Rates!G$4:L$12,6,0)*W1121))</f>
        <v/>
      </c>
      <c r="Z1121" s="60" t="str">
        <f t="shared" si="572"/>
        <v/>
      </c>
      <c r="AA1121" s="60" t="str">
        <f t="shared" si="590"/>
        <v/>
      </c>
      <c r="AB1121" s="61" t="str" cm="1">
        <f t="array" ref="AB1121">IF(_xlfn.SINGLE(B:B)="","",IF(R1121="Refreshment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61" t="str" cm="1">
        <f t="array" ref="AC1121">IF(_xlfn.SINGLE(B:B)="","",IF(R1121="Refreshment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68">
        <f>IFERROR(IF(R1121="Beer","",IF(OR(Q1121=1,Q1121=2,Q1121=3,Q1121=4),VLOOKUP(Q1121,Rates!$A$31:$B$34,2,0)*W1121,IF(V1121=1,VLOOKUP(U1121,'REB BEV MIN MKUP'!B:E,4,0),IF(V1121&gt;1,VLOOKUP(VALUE(W1121),'REB BEV MIN MKUP'!O:Q,3,0),0)))),0)</f>
        <v>0</v>
      </c>
      <c r="AE1121" s="62" t="str">
        <f t="shared" si="573"/>
        <v/>
      </c>
      <c r="AF1121" s="63" t="str">
        <f t="shared" si="574"/>
        <v/>
      </c>
      <c r="AG1121" s="64" t="str">
        <f t="shared" si="575"/>
        <v/>
      </c>
      <c r="AH1121" s="65" t="str">
        <f t="shared" si="576"/>
        <v/>
      </c>
      <c r="AI1121" s="66" t="str">
        <f>IF(AE:AE="","",IF(R1121="Refreshment Beverage",AK1121*(Rates!J$19/100),ROUND(SUM(AH1121*(Rates!$J$8/100)),4)))</f>
        <v/>
      </c>
      <c r="AJ1121" s="67" t="str">
        <f t="shared" si="577"/>
        <v/>
      </c>
      <c r="AK1121" s="22" t="str">
        <f t="shared" si="578"/>
        <v/>
      </c>
      <c r="AL1121" s="62" t="str">
        <f t="shared" si="579"/>
        <v/>
      </c>
      <c r="AM1121" s="63" t="str">
        <f>IF(AS1121="","",IF(R1121="Refreshment Beverage",ROUND(AS1121*Rates!K$19,4),ROUND(AO1121*(VLOOKUP(VALUE(Q1121),Rates!G$4:L$12,3,0)),4)))</f>
        <v/>
      </c>
      <c r="AN1121" s="68" t="str">
        <f>IF(AS1121="","",IF(R1121="Refreshment Beverage",AS1121*(Rates!J$19/100),MAX(AM1121,AB1121)))</f>
        <v/>
      </c>
      <c r="AO1121" s="69" t="str">
        <f t="shared" si="580"/>
        <v/>
      </c>
      <c r="AP1121" s="69" t="str">
        <f t="shared" si="581"/>
        <v/>
      </c>
      <c r="AQ1121" s="70" t="str">
        <f>IF(AS1121="","",IF(R1121="Refreshment Beverage",ROUND(SUM(VLOOKUP(Q:Q,Rates!G$15:L$19,3,0)*(AS1121-Y1121-Z1121-AA1121)),4),ROUND(SUM(Rates!$K$8*AS1121),4)))</f>
        <v/>
      </c>
      <c r="AR1121" s="66" t="str">
        <f t="shared" si="582"/>
        <v/>
      </c>
      <c r="AS1121" s="22" t="str">
        <f t="shared" si="583"/>
        <v/>
      </c>
      <c r="AT1121" s="62" t="str">
        <f t="shared" si="584"/>
        <v/>
      </c>
      <c r="AU1121" s="63" t="str">
        <f>IF(AX1121="","",IF(R1121="Refreshment Beverage",ROUND((BA1121-Y1121-Z1121-AA1121)*VLOOKUP(VALUE(Q1121),Rates!G$15:L$19,3,0),4),ROUND(AW1121*(VLOOKUP(VALUE(Q1121),Rates!G:L,3,0)),4)))</f>
        <v/>
      </c>
      <c r="AV1121" s="68" t="str">
        <f t="shared" si="585"/>
        <v/>
      </c>
      <c r="AW1121" s="69" t="str">
        <f t="shared" si="586"/>
        <v/>
      </c>
      <c r="AX1121" s="65" t="str">
        <f t="shared" si="587"/>
        <v/>
      </c>
      <c r="AY1121" s="70" t="str">
        <f>IF(AX1121="","",IF(R1121="Refreshment Beverage",ROUND(SUM(AX1121*Rates!K$19),4),ROUND(SUM(AX1121*(Rates!J$8/100)),4)))</f>
        <v/>
      </c>
      <c r="AZ1121" s="67" t="str">
        <f t="shared" si="588"/>
        <v/>
      </c>
      <c r="BA1121" s="22" t="str">
        <f t="shared" si="589"/>
        <v/>
      </c>
      <c r="BD1121" s="171"/>
      <c r="BE1121" s="171"/>
      <c r="BF1121" s="171"/>
      <c r="BG1121" s="171"/>
    </row>
    <row r="1122" spans="11:59" ht="12.75" customHeight="1" x14ac:dyDescent="0.3">
      <c r="K1122" s="42" t="str">
        <f t="shared" si="561"/>
        <v/>
      </c>
      <c r="L1122" s="55" t="str">
        <f t="shared" si="562"/>
        <v/>
      </c>
      <c r="M1122" s="43" t="str">
        <f t="shared" si="563"/>
        <v/>
      </c>
      <c r="N1122" s="56" t="str" cm="1">
        <f t="array" ref="N1122">IFERROR(IF(_xlfn.SINGLE(B:B)="","",IF(R1122="Beer",SUM(LOOKUP(2,1/(Rates!$B$3:$B$5&lt;=W1122)/(Rates!$C$3:$C$5&gt;=W1122),Rates!$D$3:$D$5)*(X1122/100)*W1122),IF(R1122="Refreshment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56" t="str">
        <f t="shared" si="564"/>
        <v/>
      </c>
      <c r="P1122" s="53"/>
      <c r="Q1122" s="14" t="str">
        <f t="shared" si="565"/>
        <v/>
      </c>
      <c r="R1122" s="57" t="str">
        <f t="shared" si="566"/>
        <v/>
      </c>
      <c r="S1122" s="58" t="str">
        <f>IF(B1122="","",IF(R1122="Refreshment Beverage",VLOOKUP(VALUE(Q1122),Rates!G$15:L$19,2,0),VLOOKUP(VALUE(Q1122),Rates!G$4:L$12,2,0)))</f>
        <v/>
      </c>
      <c r="T1122" s="58" t="str">
        <f t="shared" si="567"/>
        <v/>
      </c>
      <c r="U1122" s="58" t="str">
        <f t="shared" si="568"/>
        <v/>
      </c>
      <c r="V1122" s="58" t="str">
        <f t="shared" si="569"/>
        <v/>
      </c>
      <c r="W1122" s="58" t="str">
        <f t="shared" si="570"/>
        <v/>
      </c>
      <c r="X1122" s="59" t="str">
        <f t="shared" si="571"/>
        <v/>
      </c>
      <c r="Y1122" s="60" t="str">
        <f>IF(B:B="","",IF(R1122="Refreshment Beverage",VLOOKUP(Q1122,Rates!G$15:L$19,6,0)*W1122,VLOOKUP(Q1122,Rates!G$4:L$12,6,0)*W1122))</f>
        <v/>
      </c>
      <c r="Z1122" s="60" t="str">
        <f t="shared" si="572"/>
        <v/>
      </c>
      <c r="AA1122" s="60" t="str">
        <f t="shared" si="590"/>
        <v/>
      </c>
      <c r="AB1122" s="61" t="str" cm="1">
        <f t="array" ref="AB1122">IF(_xlfn.SINGLE(B:B)="","",IF(R1122="Refreshment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61" t="str" cm="1">
        <f t="array" ref="AC1122">IF(_xlfn.SINGLE(B:B)="","",IF(R1122="Refreshment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68">
        <f>IFERROR(IF(R1122="Beer","",IF(OR(Q1122=1,Q1122=2,Q1122=3,Q1122=4),VLOOKUP(Q1122,Rates!$A$31:$B$34,2,0)*W1122,IF(V1122=1,VLOOKUP(U1122,'REB BEV MIN MKUP'!B:E,4,0),IF(V1122&gt;1,VLOOKUP(VALUE(W1122),'REB BEV MIN MKUP'!O:Q,3,0),0)))),0)</f>
        <v>0</v>
      </c>
      <c r="AE1122" s="62" t="str">
        <f t="shared" si="573"/>
        <v/>
      </c>
      <c r="AF1122" s="63" t="str">
        <f t="shared" si="574"/>
        <v/>
      </c>
      <c r="AG1122" s="64" t="str">
        <f t="shared" si="575"/>
        <v/>
      </c>
      <c r="AH1122" s="65" t="str">
        <f t="shared" si="576"/>
        <v/>
      </c>
      <c r="AI1122" s="66" t="str">
        <f>IF(AE:AE="","",IF(R1122="Refreshment Beverage",AK1122*(Rates!J$19/100),ROUND(SUM(AH1122*(Rates!$J$8/100)),4)))</f>
        <v/>
      </c>
      <c r="AJ1122" s="67" t="str">
        <f t="shared" si="577"/>
        <v/>
      </c>
      <c r="AK1122" s="22" t="str">
        <f t="shared" si="578"/>
        <v/>
      </c>
      <c r="AL1122" s="62" t="str">
        <f t="shared" si="579"/>
        <v/>
      </c>
      <c r="AM1122" s="63" t="str">
        <f>IF(AS1122="","",IF(R1122="Refreshment Beverage",ROUND(AS1122*Rates!K$19,4),ROUND(AO1122*(VLOOKUP(VALUE(Q1122),Rates!G$4:L$12,3,0)),4)))</f>
        <v/>
      </c>
      <c r="AN1122" s="68" t="str">
        <f>IF(AS1122="","",IF(R1122="Refreshment Beverage",AS1122*(Rates!J$19/100),MAX(AM1122,AB1122)))</f>
        <v/>
      </c>
      <c r="AO1122" s="69" t="str">
        <f t="shared" si="580"/>
        <v/>
      </c>
      <c r="AP1122" s="69" t="str">
        <f t="shared" si="581"/>
        <v/>
      </c>
      <c r="AQ1122" s="70" t="str">
        <f>IF(AS1122="","",IF(R1122="Refreshment Beverage",ROUND(SUM(VLOOKUP(Q:Q,Rates!G$15:L$19,3,0)*(AS1122-Y1122-Z1122-AA1122)),4),ROUND(SUM(Rates!$K$8*AS1122),4)))</f>
        <v/>
      </c>
      <c r="AR1122" s="66" t="str">
        <f t="shared" si="582"/>
        <v/>
      </c>
      <c r="AS1122" s="22" t="str">
        <f t="shared" si="583"/>
        <v/>
      </c>
      <c r="AT1122" s="62" t="str">
        <f t="shared" si="584"/>
        <v/>
      </c>
      <c r="AU1122" s="63" t="str">
        <f>IF(AX1122="","",IF(R1122="Refreshment Beverage",ROUND((BA1122-Y1122-Z1122-AA1122)*VLOOKUP(VALUE(Q1122),Rates!G$15:L$19,3,0),4),ROUND(AW1122*(VLOOKUP(VALUE(Q1122),Rates!G:L,3,0)),4)))</f>
        <v/>
      </c>
      <c r="AV1122" s="68" t="str">
        <f t="shared" si="585"/>
        <v/>
      </c>
      <c r="AW1122" s="69" t="str">
        <f t="shared" si="586"/>
        <v/>
      </c>
      <c r="AX1122" s="65" t="str">
        <f t="shared" si="587"/>
        <v/>
      </c>
      <c r="AY1122" s="70" t="str">
        <f>IF(AX1122="","",IF(R1122="Refreshment Beverage",ROUND(SUM(AX1122*Rates!K$19),4),ROUND(SUM(AX1122*(Rates!J$8/100)),4)))</f>
        <v/>
      </c>
      <c r="AZ1122" s="67" t="str">
        <f t="shared" si="588"/>
        <v/>
      </c>
      <c r="BA1122" s="22" t="str">
        <f t="shared" si="589"/>
        <v/>
      </c>
      <c r="BD1122" s="171"/>
      <c r="BE1122" s="171"/>
      <c r="BF1122" s="171"/>
      <c r="BG1122" s="171"/>
    </row>
    <row r="1123" spans="11:59" ht="12.75" customHeight="1" x14ac:dyDescent="0.3">
      <c r="K1123" s="42" t="str">
        <f t="shared" si="561"/>
        <v/>
      </c>
      <c r="L1123" s="55" t="str">
        <f t="shared" si="562"/>
        <v/>
      </c>
      <c r="M1123" s="43" t="str">
        <f t="shared" si="563"/>
        <v/>
      </c>
      <c r="N1123" s="56" t="str" cm="1">
        <f t="array" ref="N1123">IFERROR(IF(_xlfn.SINGLE(B:B)="","",IF(R1123="Beer",SUM(LOOKUP(2,1/(Rates!$B$3:$B$5&lt;=W1123)/(Rates!$C$3:$C$5&gt;=W1123),Rates!$D$3:$D$5)*(X1123/100)*W1123),IF(R1123="Refreshment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56" t="str">
        <f t="shared" si="564"/>
        <v/>
      </c>
      <c r="P1123" s="53"/>
      <c r="Q1123" s="14" t="str">
        <f t="shared" si="565"/>
        <v/>
      </c>
      <c r="R1123" s="57" t="str">
        <f t="shared" si="566"/>
        <v/>
      </c>
      <c r="S1123" s="58" t="str">
        <f>IF(B1123="","",IF(R1123="Refreshment Beverage",VLOOKUP(VALUE(Q1123),Rates!G$15:L$19,2,0),VLOOKUP(VALUE(Q1123),Rates!G$4:L$12,2,0)))</f>
        <v/>
      </c>
      <c r="T1123" s="58" t="str">
        <f t="shared" si="567"/>
        <v/>
      </c>
      <c r="U1123" s="58" t="str">
        <f t="shared" si="568"/>
        <v/>
      </c>
      <c r="V1123" s="58" t="str">
        <f t="shared" si="569"/>
        <v/>
      </c>
      <c r="W1123" s="58" t="str">
        <f t="shared" si="570"/>
        <v/>
      </c>
      <c r="X1123" s="59" t="str">
        <f t="shared" si="571"/>
        <v/>
      </c>
      <c r="Y1123" s="60" t="str">
        <f>IF(B:B="","",IF(R1123="Refreshment Beverage",VLOOKUP(Q1123,Rates!G$15:L$19,6,0)*W1123,VLOOKUP(Q1123,Rates!G$4:L$12,6,0)*W1123))</f>
        <v/>
      </c>
      <c r="Z1123" s="60" t="str">
        <f t="shared" si="572"/>
        <v/>
      </c>
      <c r="AA1123" s="60" t="str">
        <f t="shared" si="590"/>
        <v/>
      </c>
      <c r="AB1123" s="61" t="str" cm="1">
        <f t="array" ref="AB1123">IF(_xlfn.SINGLE(B:B)="","",IF(R1123="Refreshment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61" t="str" cm="1">
        <f t="array" ref="AC1123">IF(_xlfn.SINGLE(B:B)="","",IF(R1123="Refreshment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68">
        <f>IFERROR(IF(R1123="Beer","",IF(OR(Q1123=1,Q1123=2,Q1123=3,Q1123=4),VLOOKUP(Q1123,Rates!$A$31:$B$34,2,0)*W1123,IF(V1123=1,VLOOKUP(U1123,'REB BEV MIN MKUP'!B:E,4,0),IF(V1123&gt;1,VLOOKUP(VALUE(W1123),'REB BEV MIN MKUP'!O:Q,3,0),0)))),0)</f>
        <v>0</v>
      </c>
      <c r="AE1123" s="62" t="str">
        <f t="shared" si="573"/>
        <v/>
      </c>
      <c r="AF1123" s="63" t="str">
        <f t="shared" si="574"/>
        <v/>
      </c>
      <c r="AG1123" s="64" t="str">
        <f t="shared" si="575"/>
        <v/>
      </c>
      <c r="AH1123" s="65" t="str">
        <f t="shared" si="576"/>
        <v/>
      </c>
      <c r="AI1123" s="66" t="str">
        <f>IF(AE:AE="","",IF(R1123="Refreshment Beverage",AK1123*(Rates!J$19/100),ROUND(SUM(AH1123*(Rates!$J$8/100)),4)))</f>
        <v/>
      </c>
      <c r="AJ1123" s="67" t="str">
        <f t="shared" si="577"/>
        <v/>
      </c>
      <c r="AK1123" s="22" t="str">
        <f t="shared" si="578"/>
        <v/>
      </c>
      <c r="AL1123" s="62" t="str">
        <f t="shared" si="579"/>
        <v/>
      </c>
      <c r="AM1123" s="63" t="str">
        <f>IF(AS1123="","",IF(R1123="Refreshment Beverage",ROUND(AS1123*Rates!K$19,4),ROUND(AO1123*(VLOOKUP(VALUE(Q1123),Rates!G$4:L$12,3,0)),4)))</f>
        <v/>
      </c>
      <c r="AN1123" s="68" t="str">
        <f>IF(AS1123="","",IF(R1123="Refreshment Beverage",AS1123*(Rates!J$19/100),MAX(AM1123,AB1123)))</f>
        <v/>
      </c>
      <c r="AO1123" s="69" t="str">
        <f t="shared" si="580"/>
        <v/>
      </c>
      <c r="AP1123" s="69" t="str">
        <f t="shared" si="581"/>
        <v/>
      </c>
      <c r="AQ1123" s="70" t="str">
        <f>IF(AS1123="","",IF(R1123="Refreshment Beverage",ROUND(SUM(VLOOKUP(Q:Q,Rates!G$15:L$19,3,0)*(AS1123-Y1123-Z1123-AA1123)),4),ROUND(SUM(Rates!$K$8*AS1123),4)))</f>
        <v/>
      </c>
      <c r="AR1123" s="66" t="str">
        <f t="shared" si="582"/>
        <v/>
      </c>
      <c r="AS1123" s="22" t="str">
        <f t="shared" si="583"/>
        <v/>
      </c>
      <c r="AT1123" s="62" t="str">
        <f t="shared" si="584"/>
        <v/>
      </c>
      <c r="AU1123" s="63" t="str">
        <f>IF(AX1123="","",IF(R1123="Refreshment Beverage",ROUND((BA1123-Y1123-Z1123-AA1123)*VLOOKUP(VALUE(Q1123),Rates!G$15:L$19,3,0),4),ROUND(AW1123*(VLOOKUP(VALUE(Q1123),Rates!G:L,3,0)),4)))</f>
        <v/>
      </c>
      <c r="AV1123" s="68" t="str">
        <f t="shared" si="585"/>
        <v/>
      </c>
      <c r="AW1123" s="69" t="str">
        <f t="shared" si="586"/>
        <v/>
      </c>
      <c r="AX1123" s="65" t="str">
        <f t="shared" si="587"/>
        <v/>
      </c>
      <c r="AY1123" s="70" t="str">
        <f>IF(AX1123="","",IF(R1123="Refreshment Beverage",ROUND(SUM(AX1123*Rates!K$19),4),ROUND(SUM(AX1123*(Rates!J$8/100)),4)))</f>
        <v/>
      </c>
      <c r="AZ1123" s="67" t="str">
        <f t="shared" si="588"/>
        <v/>
      </c>
      <c r="BA1123" s="22" t="str">
        <f t="shared" si="589"/>
        <v/>
      </c>
      <c r="BD1123" s="171"/>
      <c r="BE1123" s="171"/>
      <c r="BF1123" s="171"/>
      <c r="BG1123" s="171"/>
    </row>
    <row r="1124" spans="11:59" ht="12.75" customHeight="1" x14ac:dyDescent="0.3">
      <c r="K1124" s="42" t="str">
        <f t="shared" si="561"/>
        <v/>
      </c>
      <c r="L1124" s="55" t="str">
        <f t="shared" si="562"/>
        <v/>
      </c>
      <c r="M1124" s="43" t="str">
        <f t="shared" si="563"/>
        <v/>
      </c>
      <c r="N1124" s="56" t="str" cm="1">
        <f t="array" ref="N1124">IFERROR(IF(_xlfn.SINGLE(B:B)="","",IF(R1124="Beer",SUM(LOOKUP(2,1/(Rates!$B$3:$B$5&lt;=W1124)/(Rates!$C$3:$C$5&gt;=W1124),Rates!$D$3:$D$5)*(X1124/100)*W1124),IF(R1124="Refreshment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56" t="str">
        <f t="shared" si="564"/>
        <v/>
      </c>
      <c r="P1124" s="53"/>
      <c r="Q1124" s="14" t="str">
        <f t="shared" si="565"/>
        <v/>
      </c>
      <c r="R1124" s="57" t="str">
        <f t="shared" si="566"/>
        <v/>
      </c>
      <c r="S1124" s="58" t="str">
        <f>IF(B1124="","",IF(R1124="Refreshment Beverage",VLOOKUP(VALUE(Q1124),Rates!G$15:L$19,2,0),VLOOKUP(VALUE(Q1124),Rates!G$4:L$12,2,0)))</f>
        <v/>
      </c>
      <c r="T1124" s="58" t="str">
        <f t="shared" si="567"/>
        <v/>
      </c>
      <c r="U1124" s="58" t="str">
        <f t="shared" si="568"/>
        <v/>
      </c>
      <c r="V1124" s="58" t="str">
        <f t="shared" si="569"/>
        <v/>
      </c>
      <c r="W1124" s="58" t="str">
        <f t="shared" si="570"/>
        <v/>
      </c>
      <c r="X1124" s="59" t="str">
        <f t="shared" si="571"/>
        <v/>
      </c>
      <c r="Y1124" s="60" t="str">
        <f>IF(B:B="","",IF(R1124="Refreshment Beverage",VLOOKUP(Q1124,Rates!G$15:L$19,6,0)*W1124,VLOOKUP(Q1124,Rates!G$4:L$12,6,0)*W1124))</f>
        <v/>
      </c>
      <c r="Z1124" s="60" t="str">
        <f t="shared" si="572"/>
        <v/>
      </c>
      <c r="AA1124" s="60" t="str">
        <f t="shared" si="590"/>
        <v/>
      </c>
      <c r="AB1124" s="61" t="str" cm="1">
        <f t="array" ref="AB1124">IF(_xlfn.SINGLE(B:B)="","",IF(R1124="Refreshment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61" t="str" cm="1">
        <f t="array" ref="AC1124">IF(_xlfn.SINGLE(B:B)="","",IF(R1124="Refreshment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68">
        <f>IFERROR(IF(R1124="Beer","",IF(OR(Q1124=1,Q1124=2,Q1124=3,Q1124=4),VLOOKUP(Q1124,Rates!$A$31:$B$34,2,0)*W1124,IF(V1124=1,VLOOKUP(U1124,'REB BEV MIN MKUP'!B:E,4,0),IF(V1124&gt;1,VLOOKUP(VALUE(W1124),'REB BEV MIN MKUP'!O:Q,3,0),0)))),0)</f>
        <v>0</v>
      </c>
      <c r="AE1124" s="62" t="str">
        <f t="shared" si="573"/>
        <v/>
      </c>
      <c r="AF1124" s="63" t="str">
        <f t="shared" si="574"/>
        <v/>
      </c>
      <c r="AG1124" s="64" t="str">
        <f t="shared" si="575"/>
        <v/>
      </c>
      <c r="AH1124" s="65" t="str">
        <f t="shared" si="576"/>
        <v/>
      </c>
      <c r="AI1124" s="66" t="str">
        <f>IF(AE:AE="","",IF(R1124="Refreshment Beverage",AK1124*(Rates!J$19/100),ROUND(SUM(AH1124*(Rates!$J$8/100)),4)))</f>
        <v/>
      </c>
      <c r="AJ1124" s="67" t="str">
        <f t="shared" si="577"/>
        <v/>
      </c>
      <c r="AK1124" s="22" t="str">
        <f t="shared" si="578"/>
        <v/>
      </c>
      <c r="AL1124" s="62" t="str">
        <f t="shared" si="579"/>
        <v/>
      </c>
      <c r="AM1124" s="63" t="str">
        <f>IF(AS1124="","",IF(R1124="Refreshment Beverage",ROUND(AS1124*Rates!K$19,4),ROUND(AO1124*(VLOOKUP(VALUE(Q1124),Rates!G$4:L$12,3,0)),4)))</f>
        <v/>
      </c>
      <c r="AN1124" s="68" t="str">
        <f>IF(AS1124="","",IF(R1124="Refreshment Beverage",AS1124*(Rates!J$19/100),MAX(AM1124,AB1124)))</f>
        <v/>
      </c>
      <c r="AO1124" s="69" t="str">
        <f t="shared" si="580"/>
        <v/>
      </c>
      <c r="AP1124" s="69" t="str">
        <f t="shared" si="581"/>
        <v/>
      </c>
      <c r="AQ1124" s="70" t="str">
        <f>IF(AS1124="","",IF(R1124="Refreshment Beverage",ROUND(SUM(VLOOKUP(Q:Q,Rates!G$15:L$19,3,0)*(AS1124-Y1124-Z1124-AA1124)),4),ROUND(SUM(Rates!$K$8*AS1124),4)))</f>
        <v/>
      </c>
      <c r="AR1124" s="66" t="str">
        <f t="shared" si="582"/>
        <v/>
      </c>
      <c r="AS1124" s="22" t="str">
        <f t="shared" si="583"/>
        <v/>
      </c>
      <c r="AT1124" s="62" t="str">
        <f t="shared" si="584"/>
        <v/>
      </c>
      <c r="AU1124" s="63" t="str">
        <f>IF(AX1124="","",IF(R1124="Refreshment Beverage",ROUND((BA1124-Y1124-Z1124-AA1124)*VLOOKUP(VALUE(Q1124),Rates!G$15:L$19,3,0),4),ROUND(AW1124*(VLOOKUP(VALUE(Q1124),Rates!G:L,3,0)),4)))</f>
        <v/>
      </c>
      <c r="AV1124" s="68" t="str">
        <f t="shared" si="585"/>
        <v/>
      </c>
      <c r="AW1124" s="69" t="str">
        <f t="shared" si="586"/>
        <v/>
      </c>
      <c r="AX1124" s="65" t="str">
        <f t="shared" si="587"/>
        <v/>
      </c>
      <c r="AY1124" s="70" t="str">
        <f>IF(AX1124="","",IF(R1124="Refreshment Beverage",ROUND(SUM(AX1124*Rates!K$19),4),ROUND(SUM(AX1124*(Rates!J$8/100)),4)))</f>
        <v/>
      </c>
      <c r="AZ1124" s="67" t="str">
        <f t="shared" si="588"/>
        <v/>
      </c>
      <c r="BA1124" s="22" t="str">
        <f t="shared" si="589"/>
        <v/>
      </c>
      <c r="BD1124" s="171"/>
      <c r="BE1124" s="171"/>
      <c r="BF1124" s="171"/>
      <c r="BG1124" s="171"/>
    </row>
    <row r="1125" spans="11:59" ht="12.75" customHeight="1" x14ac:dyDescent="0.3">
      <c r="K1125" s="42" t="str">
        <f t="shared" si="561"/>
        <v/>
      </c>
      <c r="L1125" s="55" t="str">
        <f t="shared" si="562"/>
        <v/>
      </c>
      <c r="M1125" s="43" t="str">
        <f t="shared" si="563"/>
        <v/>
      </c>
      <c r="N1125" s="56" t="str" cm="1">
        <f t="array" ref="N1125">IFERROR(IF(_xlfn.SINGLE(B:B)="","",IF(R1125="Beer",SUM(LOOKUP(2,1/(Rates!$B$3:$B$5&lt;=W1125)/(Rates!$C$3:$C$5&gt;=W1125),Rates!$D$3:$D$5)*(X1125/100)*W1125),IF(R1125="Refreshment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56" t="str">
        <f t="shared" si="564"/>
        <v/>
      </c>
      <c r="P1125" s="53"/>
      <c r="Q1125" s="14" t="str">
        <f t="shared" si="565"/>
        <v/>
      </c>
      <c r="R1125" s="57" t="str">
        <f t="shared" si="566"/>
        <v/>
      </c>
      <c r="S1125" s="58" t="str">
        <f>IF(B1125="","",IF(R1125="Refreshment Beverage",VLOOKUP(VALUE(Q1125),Rates!G$15:L$19,2,0),VLOOKUP(VALUE(Q1125),Rates!G$4:L$12,2,0)))</f>
        <v/>
      </c>
      <c r="T1125" s="58" t="str">
        <f t="shared" si="567"/>
        <v/>
      </c>
      <c r="U1125" s="58" t="str">
        <f t="shared" si="568"/>
        <v/>
      </c>
      <c r="V1125" s="58" t="str">
        <f t="shared" si="569"/>
        <v/>
      </c>
      <c r="W1125" s="58" t="str">
        <f t="shared" si="570"/>
        <v/>
      </c>
      <c r="X1125" s="59" t="str">
        <f t="shared" si="571"/>
        <v/>
      </c>
      <c r="Y1125" s="60" t="str">
        <f>IF(B:B="","",IF(R1125="Refreshment Beverage",VLOOKUP(Q1125,Rates!G$15:L$19,6,0)*W1125,VLOOKUP(Q1125,Rates!G$4:L$12,6,0)*W1125))</f>
        <v/>
      </c>
      <c r="Z1125" s="60" t="str">
        <f t="shared" si="572"/>
        <v/>
      </c>
      <c r="AA1125" s="60" t="str">
        <f t="shared" si="590"/>
        <v/>
      </c>
      <c r="AB1125" s="61" t="str" cm="1">
        <f t="array" ref="AB1125">IF(_xlfn.SINGLE(B:B)="","",IF(R1125="Refreshment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61" t="str" cm="1">
        <f t="array" ref="AC1125">IF(_xlfn.SINGLE(B:B)="","",IF(R1125="Refreshment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68">
        <f>IFERROR(IF(R1125="Beer","",IF(OR(Q1125=1,Q1125=2,Q1125=3,Q1125=4),VLOOKUP(Q1125,Rates!$A$31:$B$34,2,0)*W1125,IF(V1125=1,VLOOKUP(U1125,'REB BEV MIN MKUP'!B:E,4,0),IF(V1125&gt;1,VLOOKUP(VALUE(W1125),'REB BEV MIN MKUP'!O:Q,3,0),0)))),0)</f>
        <v>0</v>
      </c>
      <c r="AE1125" s="62" t="str">
        <f t="shared" si="573"/>
        <v/>
      </c>
      <c r="AF1125" s="63" t="str">
        <f t="shared" si="574"/>
        <v/>
      </c>
      <c r="AG1125" s="64" t="str">
        <f t="shared" si="575"/>
        <v/>
      </c>
      <c r="AH1125" s="65" t="str">
        <f t="shared" si="576"/>
        <v/>
      </c>
      <c r="AI1125" s="66" t="str">
        <f>IF(AE:AE="","",IF(R1125="Refreshment Beverage",AK1125*(Rates!J$19/100),ROUND(SUM(AH1125*(Rates!$J$8/100)),4)))</f>
        <v/>
      </c>
      <c r="AJ1125" s="67" t="str">
        <f t="shared" si="577"/>
        <v/>
      </c>
      <c r="AK1125" s="22" t="str">
        <f t="shared" si="578"/>
        <v/>
      </c>
      <c r="AL1125" s="62" t="str">
        <f t="shared" si="579"/>
        <v/>
      </c>
      <c r="AM1125" s="63" t="str">
        <f>IF(AS1125="","",IF(R1125="Refreshment Beverage",ROUND(AS1125*Rates!K$19,4),ROUND(AO1125*(VLOOKUP(VALUE(Q1125),Rates!G$4:L$12,3,0)),4)))</f>
        <v/>
      </c>
      <c r="AN1125" s="68" t="str">
        <f>IF(AS1125="","",IF(R1125="Refreshment Beverage",AS1125*(Rates!J$19/100),MAX(AM1125,AB1125)))</f>
        <v/>
      </c>
      <c r="AO1125" s="69" t="str">
        <f t="shared" si="580"/>
        <v/>
      </c>
      <c r="AP1125" s="69" t="str">
        <f t="shared" si="581"/>
        <v/>
      </c>
      <c r="AQ1125" s="70" t="str">
        <f>IF(AS1125="","",IF(R1125="Refreshment Beverage",ROUND(SUM(VLOOKUP(Q:Q,Rates!G$15:L$19,3,0)*(AS1125-Y1125-Z1125-AA1125)),4),ROUND(SUM(Rates!$K$8*AS1125),4)))</f>
        <v/>
      </c>
      <c r="AR1125" s="66" t="str">
        <f t="shared" si="582"/>
        <v/>
      </c>
      <c r="AS1125" s="22" t="str">
        <f t="shared" si="583"/>
        <v/>
      </c>
      <c r="AT1125" s="62" t="str">
        <f t="shared" si="584"/>
        <v/>
      </c>
      <c r="AU1125" s="63" t="str">
        <f>IF(AX1125="","",IF(R1125="Refreshment Beverage",ROUND((BA1125-Y1125-Z1125-AA1125)*VLOOKUP(VALUE(Q1125),Rates!G$15:L$19,3,0),4),ROUND(AW1125*(VLOOKUP(VALUE(Q1125),Rates!G:L,3,0)),4)))</f>
        <v/>
      </c>
      <c r="AV1125" s="68" t="str">
        <f t="shared" si="585"/>
        <v/>
      </c>
      <c r="AW1125" s="69" t="str">
        <f t="shared" si="586"/>
        <v/>
      </c>
      <c r="AX1125" s="65" t="str">
        <f t="shared" si="587"/>
        <v/>
      </c>
      <c r="AY1125" s="70" t="str">
        <f>IF(AX1125="","",IF(R1125="Refreshment Beverage",ROUND(SUM(AX1125*Rates!K$19),4),ROUND(SUM(AX1125*(Rates!J$8/100)),4)))</f>
        <v/>
      </c>
      <c r="AZ1125" s="67" t="str">
        <f t="shared" si="588"/>
        <v/>
      </c>
      <c r="BA1125" s="22" t="str">
        <f t="shared" si="589"/>
        <v/>
      </c>
      <c r="BD1125" s="171"/>
      <c r="BE1125" s="171"/>
      <c r="BF1125" s="171"/>
      <c r="BG1125" s="171"/>
    </row>
    <row r="1126" spans="11:59" ht="12.75" customHeight="1" x14ac:dyDescent="0.3">
      <c r="K1126" s="42" t="str">
        <f t="shared" si="561"/>
        <v/>
      </c>
      <c r="L1126" s="55" t="str">
        <f t="shared" si="562"/>
        <v/>
      </c>
      <c r="M1126" s="43" t="str">
        <f t="shared" si="563"/>
        <v/>
      </c>
      <c r="N1126" s="56" t="str" cm="1">
        <f t="array" ref="N1126">IFERROR(IF(_xlfn.SINGLE(B:B)="","",IF(R1126="Beer",SUM(LOOKUP(2,1/(Rates!$B$3:$B$5&lt;=W1126)/(Rates!$C$3:$C$5&gt;=W1126),Rates!$D$3:$D$5)*(X1126/100)*W1126),IF(R1126="Refreshment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56" t="str">
        <f t="shared" si="564"/>
        <v/>
      </c>
      <c r="P1126" s="53"/>
      <c r="Q1126" s="14" t="str">
        <f t="shared" si="565"/>
        <v/>
      </c>
      <c r="R1126" s="57" t="str">
        <f t="shared" si="566"/>
        <v/>
      </c>
      <c r="S1126" s="58" t="str">
        <f>IF(B1126="","",IF(R1126="Refreshment Beverage",VLOOKUP(VALUE(Q1126),Rates!G$15:L$19,2,0),VLOOKUP(VALUE(Q1126),Rates!G$4:L$12,2,0)))</f>
        <v/>
      </c>
      <c r="T1126" s="58" t="str">
        <f t="shared" si="567"/>
        <v/>
      </c>
      <c r="U1126" s="58" t="str">
        <f t="shared" si="568"/>
        <v/>
      </c>
      <c r="V1126" s="58" t="str">
        <f t="shared" si="569"/>
        <v/>
      </c>
      <c r="W1126" s="58" t="str">
        <f t="shared" si="570"/>
        <v/>
      </c>
      <c r="X1126" s="59" t="str">
        <f t="shared" si="571"/>
        <v/>
      </c>
      <c r="Y1126" s="60" t="str">
        <f>IF(B:B="","",IF(R1126="Refreshment Beverage",VLOOKUP(Q1126,Rates!G$15:L$19,6,0)*W1126,VLOOKUP(Q1126,Rates!G$4:L$12,6,0)*W1126))</f>
        <v/>
      </c>
      <c r="Z1126" s="60" t="str">
        <f t="shared" si="572"/>
        <v/>
      </c>
      <c r="AA1126" s="60" t="str">
        <f t="shared" si="590"/>
        <v/>
      </c>
      <c r="AB1126" s="61" t="str" cm="1">
        <f t="array" ref="AB1126">IF(_xlfn.SINGLE(B:B)="","",IF(R1126="Refreshment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61" t="str" cm="1">
        <f t="array" ref="AC1126">IF(_xlfn.SINGLE(B:B)="","",IF(R1126="Refreshment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68">
        <f>IFERROR(IF(R1126="Beer","",IF(OR(Q1126=1,Q1126=2,Q1126=3,Q1126=4),VLOOKUP(Q1126,Rates!$A$31:$B$34,2,0)*W1126,IF(V1126=1,VLOOKUP(U1126,'REB BEV MIN MKUP'!B:E,4,0),IF(V1126&gt;1,VLOOKUP(VALUE(W1126),'REB BEV MIN MKUP'!O:Q,3,0),0)))),0)</f>
        <v>0</v>
      </c>
      <c r="AE1126" s="62" t="str">
        <f t="shared" si="573"/>
        <v/>
      </c>
      <c r="AF1126" s="63" t="str">
        <f t="shared" si="574"/>
        <v/>
      </c>
      <c r="AG1126" s="64" t="str">
        <f t="shared" si="575"/>
        <v/>
      </c>
      <c r="AH1126" s="65" t="str">
        <f t="shared" si="576"/>
        <v/>
      </c>
      <c r="AI1126" s="66" t="str">
        <f>IF(AE:AE="","",IF(R1126="Refreshment Beverage",AK1126*(Rates!J$19/100),ROUND(SUM(AH1126*(Rates!$J$8/100)),4)))</f>
        <v/>
      </c>
      <c r="AJ1126" s="67" t="str">
        <f t="shared" si="577"/>
        <v/>
      </c>
      <c r="AK1126" s="22" t="str">
        <f t="shared" si="578"/>
        <v/>
      </c>
      <c r="AL1126" s="62" t="str">
        <f t="shared" si="579"/>
        <v/>
      </c>
      <c r="AM1126" s="63" t="str">
        <f>IF(AS1126="","",IF(R1126="Refreshment Beverage",ROUND(AS1126*Rates!K$19,4),ROUND(AO1126*(VLOOKUP(VALUE(Q1126),Rates!G$4:L$12,3,0)),4)))</f>
        <v/>
      </c>
      <c r="AN1126" s="68" t="str">
        <f>IF(AS1126="","",IF(R1126="Refreshment Beverage",AS1126*(Rates!J$19/100),MAX(AM1126,AB1126)))</f>
        <v/>
      </c>
      <c r="AO1126" s="69" t="str">
        <f t="shared" si="580"/>
        <v/>
      </c>
      <c r="AP1126" s="69" t="str">
        <f t="shared" si="581"/>
        <v/>
      </c>
      <c r="AQ1126" s="70" t="str">
        <f>IF(AS1126="","",IF(R1126="Refreshment Beverage",ROUND(SUM(VLOOKUP(Q:Q,Rates!G$15:L$19,3,0)*(AS1126-Y1126-Z1126-AA1126)),4),ROUND(SUM(Rates!$K$8*AS1126),4)))</f>
        <v/>
      </c>
      <c r="AR1126" s="66" t="str">
        <f t="shared" si="582"/>
        <v/>
      </c>
      <c r="AS1126" s="22" t="str">
        <f t="shared" si="583"/>
        <v/>
      </c>
      <c r="AT1126" s="62" t="str">
        <f t="shared" si="584"/>
        <v/>
      </c>
      <c r="AU1126" s="63" t="str">
        <f>IF(AX1126="","",IF(R1126="Refreshment Beverage",ROUND((BA1126-Y1126-Z1126-AA1126)*VLOOKUP(VALUE(Q1126),Rates!G$15:L$19,3,0),4),ROUND(AW1126*(VLOOKUP(VALUE(Q1126),Rates!G:L,3,0)),4)))</f>
        <v/>
      </c>
      <c r="AV1126" s="68" t="str">
        <f t="shared" si="585"/>
        <v/>
      </c>
      <c r="AW1126" s="69" t="str">
        <f t="shared" si="586"/>
        <v/>
      </c>
      <c r="AX1126" s="65" t="str">
        <f t="shared" si="587"/>
        <v/>
      </c>
      <c r="AY1126" s="70" t="str">
        <f>IF(AX1126="","",IF(R1126="Refreshment Beverage",ROUND(SUM(AX1126*Rates!K$19),4),ROUND(SUM(AX1126*(Rates!J$8/100)),4)))</f>
        <v/>
      </c>
      <c r="AZ1126" s="67" t="str">
        <f t="shared" si="588"/>
        <v/>
      </c>
      <c r="BA1126" s="22" t="str">
        <f t="shared" si="589"/>
        <v/>
      </c>
      <c r="BD1126" s="171"/>
      <c r="BE1126" s="171"/>
      <c r="BF1126" s="171"/>
      <c r="BG1126" s="171"/>
    </row>
    <row r="1127" spans="11:59" ht="12.75" customHeight="1" x14ac:dyDescent="0.3">
      <c r="K1127" s="42" t="str">
        <f t="shared" si="561"/>
        <v/>
      </c>
      <c r="L1127" s="55" t="str">
        <f t="shared" si="562"/>
        <v/>
      </c>
      <c r="M1127" s="43" t="str">
        <f t="shared" si="563"/>
        <v/>
      </c>
      <c r="N1127" s="56" t="str" cm="1">
        <f t="array" ref="N1127">IFERROR(IF(_xlfn.SINGLE(B:B)="","",IF(R1127="Beer",SUM(LOOKUP(2,1/(Rates!$B$3:$B$5&lt;=W1127)/(Rates!$C$3:$C$5&gt;=W1127),Rates!$D$3:$D$5)*(X1127/100)*W1127),IF(R1127="Refreshment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56" t="str">
        <f t="shared" si="564"/>
        <v/>
      </c>
      <c r="P1127" s="53"/>
      <c r="Q1127" s="14" t="str">
        <f t="shared" si="565"/>
        <v/>
      </c>
      <c r="R1127" s="57" t="str">
        <f t="shared" si="566"/>
        <v/>
      </c>
      <c r="S1127" s="58" t="str">
        <f>IF(B1127="","",IF(R1127="Refreshment Beverage",VLOOKUP(VALUE(Q1127),Rates!G$15:L$19,2,0),VLOOKUP(VALUE(Q1127),Rates!G$4:L$12,2,0)))</f>
        <v/>
      </c>
      <c r="T1127" s="58" t="str">
        <f t="shared" si="567"/>
        <v/>
      </c>
      <c r="U1127" s="58" t="str">
        <f t="shared" si="568"/>
        <v/>
      </c>
      <c r="V1127" s="58" t="str">
        <f t="shared" si="569"/>
        <v/>
      </c>
      <c r="W1127" s="58" t="str">
        <f t="shared" si="570"/>
        <v/>
      </c>
      <c r="X1127" s="59" t="str">
        <f t="shared" si="571"/>
        <v/>
      </c>
      <c r="Y1127" s="60" t="str">
        <f>IF(B:B="","",IF(R1127="Refreshment Beverage",VLOOKUP(Q1127,Rates!G$15:L$19,6,0)*W1127,VLOOKUP(Q1127,Rates!G$4:L$12,6,0)*W1127))</f>
        <v/>
      </c>
      <c r="Z1127" s="60" t="str">
        <f t="shared" si="572"/>
        <v/>
      </c>
      <c r="AA1127" s="60" t="str">
        <f t="shared" si="590"/>
        <v/>
      </c>
      <c r="AB1127" s="61" t="str" cm="1">
        <f t="array" ref="AB1127">IF(_xlfn.SINGLE(B:B)="","",IF(R1127="Refreshment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61" t="str" cm="1">
        <f t="array" ref="AC1127">IF(_xlfn.SINGLE(B:B)="","",IF(R1127="Refreshment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68">
        <f>IFERROR(IF(R1127="Beer","",IF(OR(Q1127=1,Q1127=2,Q1127=3,Q1127=4),VLOOKUP(Q1127,Rates!$A$31:$B$34,2,0)*W1127,IF(V1127=1,VLOOKUP(U1127,'REB BEV MIN MKUP'!B:E,4,0),IF(V1127&gt;1,VLOOKUP(VALUE(W1127),'REB BEV MIN MKUP'!O:Q,3,0),0)))),0)</f>
        <v>0</v>
      </c>
      <c r="AE1127" s="62" t="str">
        <f t="shared" si="573"/>
        <v/>
      </c>
      <c r="AF1127" s="63" t="str">
        <f t="shared" si="574"/>
        <v/>
      </c>
      <c r="AG1127" s="64" t="str">
        <f t="shared" si="575"/>
        <v/>
      </c>
      <c r="AH1127" s="65" t="str">
        <f t="shared" si="576"/>
        <v/>
      </c>
      <c r="AI1127" s="66" t="str">
        <f>IF(AE:AE="","",IF(R1127="Refreshment Beverage",AK1127*(Rates!J$19/100),ROUND(SUM(AH1127*(Rates!$J$8/100)),4)))</f>
        <v/>
      </c>
      <c r="AJ1127" s="67" t="str">
        <f t="shared" si="577"/>
        <v/>
      </c>
      <c r="AK1127" s="22" t="str">
        <f t="shared" si="578"/>
        <v/>
      </c>
      <c r="AL1127" s="62" t="str">
        <f t="shared" si="579"/>
        <v/>
      </c>
      <c r="AM1127" s="63" t="str">
        <f>IF(AS1127="","",IF(R1127="Refreshment Beverage",ROUND(AS1127*Rates!K$19,4),ROUND(AO1127*(VLOOKUP(VALUE(Q1127),Rates!G$4:L$12,3,0)),4)))</f>
        <v/>
      </c>
      <c r="AN1127" s="68" t="str">
        <f>IF(AS1127="","",IF(R1127="Refreshment Beverage",AS1127*(Rates!J$19/100),MAX(AM1127,AB1127)))</f>
        <v/>
      </c>
      <c r="AO1127" s="69" t="str">
        <f t="shared" si="580"/>
        <v/>
      </c>
      <c r="AP1127" s="69" t="str">
        <f t="shared" si="581"/>
        <v/>
      </c>
      <c r="AQ1127" s="70" t="str">
        <f>IF(AS1127="","",IF(R1127="Refreshment Beverage",ROUND(SUM(VLOOKUP(Q:Q,Rates!G$15:L$19,3,0)*(AS1127-Y1127-Z1127-AA1127)),4),ROUND(SUM(Rates!$K$8*AS1127),4)))</f>
        <v/>
      </c>
      <c r="AR1127" s="66" t="str">
        <f t="shared" si="582"/>
        <v/>
      </c>
      <c r="AS1127" s="22" t="str">
        <f t="shared" si="583"/>
        <v/>
      </c>
      <c r="AT1127" s="62" t="str">
        <f t="shared" si="584"/>
        <v/>
      </c>
      <c r="AU1127" s="63" t="str">
        <f>IF(AX1127="","",IF(R1127="Refreshment Beverage",ROUND((BA1127-Y1127-Z1127-AA1127)*VLOOKUP(VALUE(Q1127),Rates!G$15:L$19,3,0),4),ROUND(AW1127*(VLOOKUP(VALUE(Q1127),Rates!G:L,3,0)),4)))</f>
        <v/>
      </c>
      <c r="AV1127" s="68" t="str">
        <f t="shared" si="585"/>
        <v/>
      </c>
      <c r="AW1127" s="69" t="str">
        <f t="shared" si="586"/>
        <v/>
      </c>
      <c r="AX1127" s="65" t="str">
        <f t="shared" si="587"/>
        <v/>
      </c>
      <c r="AY1127" s="70" t="str">
        <f>IF(AX1127="","",IF(R1127="Refreshment Beverage",ROUND(SUM(AX1127*Rates!K$19),4),ROUND(SUM(AX1127*(Rates!J$8/100)),4)))</f>
        <v/>
      </c>
      <c r="AZ1127" s="67" t="str">
        <f t="shared" si="588"/>
        <v/>
      </c>
      <c r="BA1127" s="22" t="str">
        <f t="shared" si="589"/>
        <v/>
      </c>
      <c r="BD1127" s="171"/>
      <c r="BE1127" s="171"/>
      <c r="BF1127" s="171"/>
      <c r="BG1127" s="171"/>
    </row>
    <row r="1128" spans="11:59" ht="12.75" customHeight="1" x14ac:dyDescent="0.3">
      <c r="K1128" s="42" t="str">
        <f t="shared" ref="K1128:K1191" si="591">IFERROR(IF(B:B="","",IF(OR(C1128="",E1128="",F1128="",G1128="",H1128="",I1128="",J1128=""),"",ROUND(IF(J1128="Gross Price to Brewers",AE1128,IF(J1128="Retail Price",AL1128,IF(J1128="Licensee Retail",AT1128,""))),2))),"")</f>
        <v/>
      </c>
      <c r="L1128" s="55" t="str">
        <f t="shared" ref="L1128:L1191" si="592">IFERROR(IF(B:B="","",IF(OR(C1128="",E1128="",F1128="",G1128="",H1128="",I1128="",J1128=""),"",ROUND(IF(J1128="Gross Price to Brewers",AH1128,IF(J1128="Retail Price",AP1128,IF(J1128="Licensee Retail",AX1128,""))),2))),"")</f>
        <v/>
      </c>
      <c r="M1128" s="43" t="str">
        <f t="shared" ref="M1128:M1191" si="593">IFERROR(IF(B:B="","",IF(OR(C1128="",E1128="",F1128="",G1128="",H1128="",I1128="",J1128=""),"",ROUND(IF(J1128="Gross Price to Brewers",AK1128,IF(J1128="Retail Price",AS1128,IF(J1128="Licensee Retail",BA1128,""))),2))),"")</f>
        <v/>
      </c>
      <c r="N1128" s="56" t="str" cm="1">
        <f t="array" ref="N1128">IFERROR(IF(_xlfn.SINGLE(B:B)="","",IF(R1128="Beer",SUM(LOOKUP(2,1/(Rates!$B$3:$B$5&lt;=W1128)/(Rates!$C$3:$C$5&gt;=W1128),Rates!$D$3:$D$5)*(X1128/100)*W1128),IF(R1128="Refreshment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56" t="str">
        <f t="shared" ref="O1128:O1191" si="594">IF(B:B="","",IF(M1128&gt;N1128,"YES","NO"))</f>
        <v/>
      </c>
      <c r="P1128" s="53"/>
      <c r="Q1128" s="14" t="str">
        <f t="shared" ref="Q1128:Q1191" si="595">IF(B1128="","",IF(OR(D1128="",D1128=0),0,D1128))</f>
        <v/>
      </c>
      <c r="R1128" s="57" t="str">
        <f t="shared" ref="R1128:R1191" si="596">IF(C1128="","",IF(C1128="Beer","Beer",IF(C1128="Malt-Based Cooler","Refreshment Beverage")))</f>
        <v/>
      </c>
      <c r="S1128" s="58" t="str">
        <f>IF(B1128="","",IF(R1128="Refreshment Beverage",VLOOKUP(VALUE(Q1128),Rates!G$15:L$19,2,0),VLOOKUP(VALUE(Q1128),Rates!G$4:L$12,2,0)))</f>
        <v/>
      </c>
      <c r="T1128" s="58" t="str">
        <f t="shared" ref="T1128:T1191" si="597">IF(B1128="","",G1128)</f>
        <v/>
      </c>
      <c r="U1128" s="58" t="str">
        <f t="shared" ref="U1128:U1191" si="598">IF(B:B="","",SUM(W1128/V1128))</f>
        <v/>
      </c>
      <c r="V1128" s="58" t="str">
        <f t="shared" ref="V1128:V1191" si="599">IF(B1128="","",F1128)</f>
        <v/>
      </c>
      <c r="W1128" s="58" t="str">
        <f t="shared" ref="W1128:W1191" si="600">IF(B1128="","",E1128*F1128)</f>
        <v/>
      </c>
      <c r="X1128" s="59" t="str">
        <f t="shared" ref="X1128:X1191" si="601">IF(B1128="","",H1128)</f>
        <v/>
      </c>
      <c r="Y1128" s="60" t="str">
        <f>IF(B:B="","",IF(R1128="Refreshment Beverage",VLOOKUP(Q1128,Rates!G$15:L$19,6,0)*W1128,VLOOKUP(Q1128,Rates!G$4:L$12,6,0)*W1128))</f>
        <v/>
      </c>
      <c r="Z1128" s="60" t="str">
        <f t="shared" ref="Z1128:Z1191" si="602">IF(B:B="","",IF(R1128="Refreshment Beverage",0,IF(T1128="Keg",0,ROUND(0.34/12*V1128,2))))</f>
        <v/>
      </c>
      <c r="AA1128" s="60" t="str">
        <f t="shared" si="590"/>
        <v/>
      </c>
      <c r="AB1128" s="61" t="str" cm="1">
        <f t="array" ref="AB1128">IF(_xlfn.SINGLE(B:B)="","",IF(R1128="Refreshment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61" t="str" cm="1">
        <f t="array" ref="AC1128">IF(_xlfn.SINGLE(B:B)="","",IF(R1128="Refreshment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68">
        <f>IFERROR(IF(R1128="Beer","",IF(OR(Q1128=1,Q1128=2,Q1128=3,Q1128=4),VLOOKUP(Q1128,Rates!$A$31:$B$34,2,0)*W1128,IF(V1128=1,VLOOKUP(U1128,'REB BEV MIN MKUP'!B:E,4,0),IF(V1128&gt;1,VLOOKUP(VALUE(W1128),'REB BEV MIN MKUP'!O:Q,3,0),0)))),0)</f>
        <v>0</v>
      </c>
      <c r="AE1128" s="62" t="str">
        <f t="shared" ref="AE1128:AE1191" si="603">IF(J1128="Gross Price to Brewers",I1128,"")</f>
        <v/>
      </c>
      <c r="AF1128" s="63" t="str">
        <f t="shared" ref="AF1128:AF1191" si="604">IF(AE:AE="","",ROUND(SUM(AE1128*(S1128/100)),4))</f>
        <v/>
      </c>
      <c r="AG1128" s="64" t="str">
        <f t="shared" ref="AG1128:AG1191" si="605">IF(AE:AE="","",IF(R1128="Refreshment Beverage",MAX(AF1128,AD1128),MAX(AB1128,AF1128)))</f>
        <v/>
      </c>
      <c r="AH1128" s="65" t="str">
        <f t="shared" ref="AH1128:AH1191" si="606">IF(AE:AE="","",IF(R1128="Refreshment Beverage",AK1128-AJ1128,SUM(Y1128:AA1128)+AE1128+AG1128))</f>
        <v/>
      </c>
      <c r="AI1128" s="66" t="str">
        <f>IF(AE:AE="","",IF(R1128="Refreshment Beverage",AK1128*(Rates!J$19/100),ROUND(SUM(AH1128*(Rates!$J$8/100)),4)))</f>
        <v/>
      </c>
      <c r="AJ1128" s="67" t="str">
        <f t="shared" ref="AJ1128:AJ1191" si="607">IF(AE:AE="","",IF(R1128="Refreshment Beverage",AI1128,MAX(AC1128,AI1128)))</f>
        <v/>
      </c>
      <c r="AK1128" s="22" t="str">
        <f t="shared" ref="AK1128:AK1191" si="608">IF(AE:AE="","",IF(R1128="Refreshment Beverage",SUM(AE1128+Y1128+Z1128+AA1128+AG1128),SUM(AH1128+AJ1128)))</f>
        <v/>
      </c>
      <c r="AL1128" s="62" t="str">
        <f t="shared" ref="AL1128:AL1191" si="609">IF(AS1128="","",IF(R1128="Refreshment Beverage",ROUND(SUM(AS1128-AR1128-AA1128-Z1128-Y1128),2),ROUND(SUM(AS1128-AR1128-AN1128-Y1128-Z1128-AA1128),2)))</f>
        <v/>
      </c>
      <c r="AM1128" s="63" t="str">
        <f>IF(AS1128="","",IF(R1128="Refreshment Beverage",ROUND(AS1128*Rates!K$19,4),ROUND(AO1128*(VLOOKUP(VALUE(Q1128),Rates!G$4:L$12,3,0)),4)))</f>
        <v/>
      </c>
      <c r="AN1128" s="68" t="str">
        <f>IF(AS1128="","",IF(R1128="Refreshment Beverage",AS1128*(Rates!J$19/100),MAX(AM1128,AB1128)))</f>
        <v/>
      </c>
      <c r="AO1128" s="69" t="str">
        <f t="shared" ref="AO1128:AO1191" si="610">IF(AS1128="","",ROUND(SUM(AS1128-AR1128-Y1128-Z1128-AA1128),4))</f>
        <v/>
      </c>
      <c r="AP1128" s="69" t="str">
        <f t="shared" ref="AP1128:AP1191" si="611">IF(AS1128="","",IF(R1128="Refreshment Beverage",ROUND(AS1128-AN1128,2),ROUND(SUM(AS1128-AR1128),2)))</f>
        <v/>
      </c>
      <c r="AQ1128" s="70" t="str">
        <f>IF(AS1128="","",IF(R1128="Refreshment Beverage",ROUND(SUM(VLOOKUP(Q:Q,Rates!G$15:L$19,3,0)*(AS1128-Y1128-Z1128-AA1128)),4),ROUND(SUM(Rates!$K$8*AS1128),4)))</f>
        <v/>
      </c>
      <c r="AR1128" s="66" t="str">
        <f t="shared" ref="AR1128:AR1191" si="612">IF(AS1128="","",IF(R1128="Refreshment Beverage",MAX(AD1128,AQ1128),MAX(AQ1128,AC1128)))</f>
        <v/>
      </c>
      <c r="AS1128" s="22" t="str">
        <f t="shared" ref="AS1128:AS1191" si="613">IF(J1128="Retail Price",SUM(I1128+0.004),"")</f>
        <v/>
      </c>
      <c r="AT1128" s="62" t="str">
        <f t="shared" ref="AT1128:AT1191" si="614">IF(AX1128="","",IF(R1128="Refreshment Beverage",SUM(BA1128-AV1128-Y1128-Z1128-AA1128),SUM(AX1128-AV1128-Y1128-Z1128-AA1128)))</f>
        <v/>
      </c>
      <c r="AU1128" s="63" t="str">
        <f>IF(AX1128="","",IF(R1128="Refreshment Beverage",ROUND((BA1128-Y1128-Z1128-AA1128)*VLOOKUP(VALUE(Q1128),Rates!G$15:L$19,3,0),4),ROUND(AW1128*(VLOOKUP(VALUE(Q1128),Rates!G:L,3,0)),4)))</f>
        <v/>
      </c>
      <c r="AV1128" s="68" t="str">
        <f t="shared" ref="AV1128:AV1191" si="615">IF(AX1128="","",IF(R1128="Refreshment Beverage",MAX(AU1128,AD1128),MAX(AB1128,AU1128)))</f>
        <v/>
      </c>
      <c r="AW1128" s="69" t="str">
        <f t="shared" ref="AW1128:AW1191" si="616">IF(AX1128="","",IF(R1128="Refreshment Beverage",SUM(BA1128-AV1128-Y1128-Z1128-AA1128),ROUND(SUM(BA1128-AZ1128-Y1128-Z1128-AA1128),4)))</f>
        <v/>
      </c>
      <c r="AX1128" s="65" t="str">
        <f t="shared" ref="AX1128:AX1191" si="617">IF(J1128="Licensee Retail",I1128,"")</f>
        <v/>
      </c>
      <c r="AY1128" s="70" t="str">
        <f>IF(AX1128="","",IF(R1128="Refreshment Beverage",ROUND(SUM(AX1128*Rates!K$19),4),ROUND(SUM(AX1128*(Rates!J$8/100)),4)))</f>
        <v/>
      </c>
      <c r="AZ1128" s="67" t="str">
        <f t="shared" ref="AZ1128:AZ1191" si="618">IF(AX1128="","",MAX($AC1128,AY1128))</f>
        <v/>
      </c>
      <c r="BA1128" s="22" t="str">
        <f t="shared" ref="BA1128:BA1191" si="619">IF(AX1128="","",SUM(AX1128+AZ1128))</f>
        <v/>
      </c>
      <c r="BD1128" s="171"/>
      <c r="BE1128" s="171"/>
      <c r="BF1128" s="171"/>
      <c r="BG1128" s="171"/>
    </row>
    <row r="1129" spans="11:59" ht="12.75" customHeight="1" x14ac:dyDescent="0.3">
      <c r="K1129" s="42" t="str">
        <f t="shared" si="591"/>
        <v/>
      </c>
      <c r="L1129" s="55" t="str">
        <f t="shared" si="592"/>
        <v/>
      </c>
      <c r="M1129" s="43" t="str">
        <f t="shared" si="593"/>
        <v/>
      </c>
      <c r="N1129" s="56" t="str" cm="1">
        <f t="array" ref="N1129">IFERROR(IF(_xlfn.SINGLE(B:B)="","",IF(R1129="Beer",SUM(LOOKUP(2,1/(Rates!$B$3:$B$5&lt;=W1129)/(Rates!$C$3:$C$5&gt;=W1129),Rates!$D$3:$D$5)*(X1129/100)*W1129),IF(R1129="Refreshment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56" t="str">
        <f t="shared" si="594"/>
        <v/>
      </c>
      <c r="P1129" s="53"/>
      <c r="Q1129" s="14" t="str">
        <f t="shared" si="595"/>
        <v/>
      </c>
      <c r="R1129" s="57" t="str">
        <f t="shared" si="596"/>
        <v/>
      </c>
      <c r="S1129" s="58" t="str">
        <f>IF(B1129="","",IF(R1129="Refreshment Beverage",VLOOKUP(VALUE(Q1129),Rates!G$15:L$19,2,0),VLOOKUP(VALUE(Q1129),Rates!G$4:L$12,2,0)))</f>
        <v/>
      </c>
      <c r="T1129" s="58" t="str">
        <f t="shared" si="597"/>
        <v/>
      </c>
      <c r="U1129" s="58" t="str">
        <f t="shared" si="598"/>
        <v/>
      </c>
      <c r="V1129" s="58" t="str">
        <f t="shared" si="599"/>
        <v/>
      </c>
      <c r="W1129" s="58" t="str">
        <f t="shared" si="600"/>
        <v/>
      </c>
      <c r="X1129" s="59" t="str">
        <f t="shared" si="601"/>
        <v/>
      </c>
      <c r="Y1129" s="60" t="str">
        <f>IF(B:B="","",IF(R1129="Refreshment Beverage",VLOOKUP(Q1129,Rates!G$15:L$19,6,0)*W1129,VLOOKUP(Q1129,Rates!G$4:L$12,6,0)*W1129))</f>
        <v/>
      </c>
      <c r="Z1129" s="60" t="str">
        <f t="shared" si="602"/>
        <v/>
      </c>
      <c r="AA1129" s="60" t="str">
        <f t="shared" si="590"/>
        <v/>
      </c>
      <c r="AB1129" s="61" t="str" cm="1">
        <f t="array" ref="AB1129">IF(_xlfn.SINGLE(B:B)="","",IF(R1129="Refreshment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61" t="str" cm="1">
        <f t="array" ref="AC1129">IF(_xlfn.SINGLE(B:B)="","",IF(R1129="Refreshment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68">
        <f>IFERROR(IF(R1129="Beer","",IF(OR(Q1129=1,Q1129=2,Q1129=3,Q1129=4),VLOOKUP(Q1129,Rates!$A$31:$B$34,2,0)*W1129,IF(V1129=1,VLOOKUP(U1129,'REB BEV MIN MKUP'!B:E,4,0),IF(V1129&gt;1,VLOOKUP(VALUE(W1129),'REB BEV MIN MKUP'!O:Q,3,0),0)))),0)</f>
        <v>0</v>
      </c>
      <c r="AE1129" s="62" t="str">
        <f t="shared" si="603"/>
        <v/>
      </c>
      <c r="AF1129" s="63" t="str">
        <f t="shared" si="604"/>
        <v/>
      </c>
      <c r="AG1129" s="64" t="str">
        <f t="shared" si="605"/>
        <v/>
      </c>
      <c r="AH1129" s="65" t="str">
        <f t="shared" si="606"/>
        <v/>
      </c>
      <c r="AI1129" s="66" t="str">
        <f>IF(AE:AE="","",IF(R1129="Refreshment Beverage",AK1129*(Rates!J$19/100),ROUND(SUM(AH1129*(Rates!$J$8/100)),4)))</f>
        <v/>
      </c>
      <c r="AJ1129" s="67" t="str">
        <f t="shared" si="607"/>
        <v/>
      </c>
      <c r="AK1129" s="22" t="str">
        <f t="shared" si="608"/>
        <v/>
      </c>
      <c r="AL1129" s="62" t="str">
        <f t="shared" si="609"/>
        <v/>
      </c>
      <c r="AM1129" s="63" t="str">
        <f>IF(AS1129="","",IF(R1129="Refreshment Beverage",ROUND(AS1129*Rates!K$19,4),ROUND(AO1129*(VLOOKUP(VALUE(Q1129),Rates!G$4:L$12,3,0)),4)))</f>
        <v/>
      </c>
      <c r="AN1129" s="68" t="str">
        <f>IF(AS1129="","",IF(R1129="Refreshment Beverage",AS1129*(Rates!J$19/100),MAX(AM1129,AB1129)))</f>
        <v/>
      </c>
      <c r="AO1129" s="69" t="str">
        <f t="shared" si="610"/>
        <v/>
      </c>
      <c r="AP1129" s="69" t="str">
        <f t="shared" si="611"/>
        <v/>
      </c>
      <c r="AQ1129" s="70" t="str">
        <f>IF(AS1129="","",IF(R1129="Refreshment Beverage",ROUND(SUM(VLOOKUP(Q:Q,Rates!G$15:L$19,3,0)*(AS1129-Y1129-Z1129-AA1129)),4),ROUND(SUM(Rates!$K$8*AS1129),4)))</f>
        <v/>
      </c>
      <c r="AR1129" s="66" t="str">
        <f t="shared" si="612"/>
        <v/>
      </c>
      <c r="AS1129" s="22" t="str">
        <f t="shared" si="613"/>
        <v/>
      </c>
      <c r="AT1129" s="62" t="str">
        <f t="shared" si="614"/>
        <v/>
      </c>
      <c r="AU1129" s="63" t="str">
        <f>IF(AX1129="","",IF(R1129="Refreshment Beverage",ROUND((BA1129-Y1129-Z1129-AA1129)*VLOOKUP(VALUE(Q1129),Rates!G$15:L$19,3,0),4),ROUND(AW1129*(VLOOKUP(VALUE(Q1129),Rates!G:L,3,0)),4)))</f>
        <v/>
      </c>
      <c r="AV1129" s="68" t="str">
        <f t="shared" si="615"/>
        <v/>
      </c>
      <c r="AW1129" s="69" t="str">
        <f t="shared" si="616"/>
        <v/>
      </c>
      <c r="AX1129" s="65" t="str">
        <f t="shared" si="617"/>
        <v/>
      </c>
      <c r="AY1129" s="70" t="str">
        <f>IF(AX1129="","",IF(R1129="Refreshment Beverage",ROUND(SUM(AX1129*Rates!K$19),4),ROUND(SUM(AX1129*(Rates!J$8/100)),4)))</f>
        <v/>
      </c>
      <c r="AZ1129" s="67" t="str">
        <f t="shared" si="618"/>
        <v/>
      </c>
      <c r="BA1129" s="22" t="str">
        <f t="shared" si="619"/>
        <v/>
      </c>
      <c r="BD1129" s="171"/>
      <c r="BE1129" s="171"/>
      <c r="BF1129" s="171"/>
      <c r="BG1129" s="171"/>
    </row>
    <row r="1130" spans="11:59" ht="12.75" customHeight="1" x14ac:dyDescent="0.3">
      <c r="K1130" s="42" t="str">
        <f t="shared" si="591"/>
        <v/>
      </c>
      <c r="L1130" s="55" t="str">
        <f t="shared" si="592"/>
        <v/>
      </c>
      <c r="M1130" s="43" t="str">
        <f t="shared" si="593"/>
        <v/>
      </c>
      <c r="N1130" s="56" t="str" cm="1">
        <f t="array" ref="N1130">IFERROR(IF(_xlfn.SINGLE(B:B)="","",IF(R1130="Beer",SUM(LOOKUP(2,1/(Rates!$B$3:$B$5&lt;=W1130)/(Rates!$C$3:$C$5&gt;=W1130),Rates!$D$3:$D$5)*(X1130/100)*W1130),IF(R1130="Refreshment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56" t="str">
        <f t="shared" si="594"/>
        <v/>
      </c>
      <c r="P1130" s="53"/>
      <c r="Q1130" s="14" t="str">
        <f t="shared" si="595"/>
        <v/>
      </c>
      <c r="R1130" s="57" t="str">
        <f t="shared" si="596"/>
        <v/>
      </c>
      <c r="S1130" s="58" t="str">
        <f>IF(B1130="","",IF(R1130="Refreshment Beverage",VLOOKUP(VALUE(Q1130),Rates!G$15:L$19,2,0),VLOOKUP(VALUE(Q1130),Rates!G$4:L$12,2,0)))</f>
        <v/>
      </c>
      <c r="T1130" s="58" t="str">
        <f t="shared" si="597"/>
        <v/>
      </c>
      <c r="U1130" s="58" t="str">
        <f t="shared" si="598"/>
        <v/>
      </c>
      <c r="V1130" s="58" t="str">
        <f t="shared" si="599"/>
        <v/>
      </c>
      <c r="W1130" s="58" t="str">
        <f t="shared" si="600"/>
        <v/>
      </c>
      <c r="X1130" s="59" t="str">
        <f t="shared" si="601"/>
        <v/>
      </c>
      <c r="Y1130" s="60" t="str">
        <f>IF(B:B="","",IF(R1130="Refreshment Beverage",VLOOKUP(Q1130,Rates!G$15:L$19,6,0)*W1130,VLOOKUP(Q1130,Rates!G$4:L$12,6,0)*W1130))</f>
        <v/>
      </c>
      <c r="Z1130" s="60" t="str">
        <f t="shared" si="602"/>
        <v/>
      </c>
      <c r="AA1130" s="60" t="str">
        <f t="shared" si="590"/>
        <v/>
      </c>
      <c r="AB1130" s="61" t="str" cm="1">
        <f t="array" ref="AB1130">IF(_xlfn.SINGLE(B:B)="","",IF(R1130="Refreshment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61" t="str" cm="1">
        <f t="array" ref="AC1130">IF(_xlfn.SINGLE(B:B)="","",IF(R1130="Refreshment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68">
        <f>IFERROR(IF(R1130="Beer","",IF(OR(Q1130=1,Q1130=2,Q1130=3,Q1130=4),VLOOKUP(Q1130,Rates!$A$31:$B$34,2,0)*W1130,IF(V1130=1,VLOOKUP(U1130,'REB BEV MIN MKUP'!B:E,4,0),IF(V1130&gt;1,VLOOKUP(VALUE(W1130),'REB BEV MIN MKUP'!O:Q,3,0),0)))),0)</f>
        <v>0</v>
      </c>
      <c r="AE1130" s="62" t="str">
        <f t="shared" si="603"/>
        <v/>
      </c>
      <c r="AF1130" s="63" t="str">
        <f t="shared" si="604"/>
        <v/>
      </c>
      <c r="AG1130" s="64" t="str">
        <f t="shared" si="605"/>
        <v/>
      </c>
      <c r="AH1130" s="65" t="str">
        <f t="shared" si="606"/>
        <v/>
      </c>
      <c r="AI1130" s="66" t="str">
        <f>IF(AE:AE="","",IF(R1130="Refreshment Beverage",AK1130*(Rates!J$19/100),ROUND(SUM(AH1130*(Rates!$J$8/100)),4)))</f>
        <v/>
      </c>
      <c r="AJ1130" s="67" t="str">
        <f t="shared" si="607"/>
        <v/>
      </c>
      <c r="AK1130" s="22" t="str">
        <f t="shared" si="608"/>
        <v/>
      </c>
      <c r="AL1130" s="62" t="str">
        <f t="shared" si="609"/>
        <v/>
      </c>
      <c r="AM1130" s="63" t="str">
        <f>IF(AS1130="","",IF(R1130="Refreshment Beverage",ROUND(AS1130*Rates!K$19,4),ROUND(AO1130*(VLOOKUP(VALUE(Q1130),Rates!G$4:L$12,3,0)),4)))</f>
        <v/>
      </c>
      <c r="AN1130" s="68" t="str">
        <f>IF(AS1130="","",IF(R1130="Refreshment Beverage",AS1130*(Rates!J$19/100),MAX(AM1130,AB1130)))</f>
        <v/>
      </c>
      <c r="AO1130" s="69" t="str">
        <f t="shared" si="610"/>
        <v/>
      </c>
      <c r="AP1130" s="69" t="str">
        <f t="shared" si="611"/>
        <v/>
      </c>
      <c r="AQ1130" s="70" t="str">
        <f>IF(AS1130="","",IF(R1130="Refreshment Beverage",ROUND(SUM(VLOOKUP(Q:Q,Rates!G$15:L$19,3,0)*(AS1130-Y1130-Z1130-AA1130)),4),ROUND(SUM(Rates!$K$8*AS1130),4)))</f>
        <v/>
      </c>
      <c r="AR1130" s="66" t="str">
        <f t="shared" si="612"/>
        <v/>
      </c>
      <c r="AS1130" s="22" t="str">
        <f t="shared" si="613"/>
        <v/>
      </c>
      <c r="AT1130" s="62" t="str">
        <f t="shared" si="614"/>
        <v/>
      </c>
      <c r="AU1130" s="63" t="str">
        <f>IF(AX1130="","",IF(R1130="Refreshment Beverage",ROUND((BA1130-Y1130-Z1130-AA1130)*VLOOKUP(VALUE(Q1130),Rates!G$15:L$19,3,0),4),ROUND(AW1130*(VLOOKUP(VALUE(Q1130),Rates!G:L,3,0)),4)))</f>
        <v/>
      </c>
      <c r="AV1130" s="68" t="str">
        <f t="shared" si="615"/>
        <v/>
      </c>
      <c r="AW1130" s="69" t="str">
        <f t="shared" si="616"/>
        <v/>
      </c>
      <c r="AX1130" s="65" t="str">
        <f t="shared" si="617"/>
        <v/>
      </c>
      <c r="AY1130" s="70" t="str">
        <f>IF(AX1130="","",IF(R1130="Refreshment Beverage",ROUND(SUM(AX1130*Rates!K$19),4),ROUND(SUM(AX1130*(Rates!J$8/100)),4)))</f>
        <v/>
      </c>
      <c r="AZ1130" s="67" t="str">
        <f t="shared" si="618"/>
        <v/>
      </c>
      <c r="BA1130" s="22" t="str">
        <f t="shared" si="619"/>
        <v/>
      </c>
      <c r="BD1130" s="171"/>
      <c r="BE1130" s="171"/>
      <c r="BF1130" s="171"/>
      <c r="BG1130" s="171"/>
    </row>
    <row r="1131" spans="11:59" ht="12.75" customHeight="1" x14ac:dyDescent="0.3">
      <c r="K1131" s="42" t="str">
        <f t="shared" si="591"/>
        <v/>
      </c>
      <c r="L1131" s="55" t="str">
        <f t="shared" si="592"/>
        <v/>
      </c>
      <c r="M1131" s="43" t="str">
        <f t="shared" si="593"/>
        <v/>
      </c>
      <c r="N1131" s="56" t="str" cm="1">
        <f t="array" ref="N1131">IFERROR(IF(_xlfn.SINGLE(B:B)="","",IF(R1131="Beer",SUM(LOOKUP(2,1/(Rates!$B$3:$B$5&lt;=W1131)/(Rates!$C$3:$C$5&gt;=W1131),Rates!$D$3:$D$5)*(X1131/100)*W1131),IF(R1131="Refreshment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56" t="str">
        <f t="shared" si="594"/>
        <v/>
      </c>
      <c r="P1131" s="53"/>
      <c r="Q1131" s="14" t="str">
        <f t="shared" si="595"/>
        <v/>
      </c>
      <c r="R1131" s="57" t="str">
        <f t="shared" si="596"/>
        <v/>
      </c>
      <c r="S1131" s="58" t="str">
        <f>IF(B1131="","",IF(R1131="Refreshment Beverage",VLOOKUP(VALUE(Q1131),Rates!G$15:L$19,2,0),VLOOKUP(VALUE(Q1131),Rates!G$4:L$12,2,0)))</f>
        <v/>
      </c>
      <c r="T1131" s="58" t="str">
        <f t="shared" si="597"/>
        <v/>
      </c>
      <c r="U1131" s="58" t="str">
        <f t="shared" si="598"/>
        <v/>
      </c>
      <c r="V1131" s="58" t="str">
        <f t="shared" si="599"/>
        <v/>
      </c>
      <c r="W1131" s="58" t="str">
        <f t="shared" si="600"/>
        <v/>
      </c>
      <c r="X1131" s="59" t="str">
        <f t="shared" si="601"/>
        <v/>
      </c>
      <c r="Y1131" s="60" t="str">
        <f>IF(B:B="","",IF(R1131="Refreshment Beverage",VLOOKUP(Q1131,Rates!G$15:L$19,6,0)*W1131,VLOOKUP(Q1131,Rates!G$4:L$12,6,0)*W1131))</f>
        <v/>
      </c>
      <c r="Z1131" s="60" t="str">
        <f t="shared" si="602"/>
        <v/>
      </c>
      <c r="AA1131" s="60" t="str">
        <f t="shared" si="590"/>
        <v/>
      </c>
      <c r="AB1131" s="61" t="str" cm="1">
        <f t="array" ref="AB1131">IF(_xlfn.SINGLE(B:B)="","",IF(R1131="Refreshment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61" t="str" cm="1">
        <f t="array" ref="AC1131">IF(_xlfn.SINGLE(B:B)="","",IF(R1131="Refreshment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68">
        <f>IFERROR(IF(R1131="Beer","",IF(OR(Q1131=1,Q1131=2,Q1131=3,Q1131=4),VLOOKUP(Q1131,Rates!$A$31:$B$34,2,0)*W1131,IF(V1131=1,VLOOKUP(U1131,'REB BEV MIN MKUP'!B:E,4,0),IF(V1131&gt;1,VLOOKUP(VALUE(W1131),'REB BEV MIN MKUP'!O:Q,3,0),0)))),0)</f>
        <v>0</v>
      </c>
      <c r="AE1131" s="62" t="str">
        <f t="shared" si="603"/>
        <v/>
      </c>
      <c r="AF1131" s="63" t="str">
        <f t="shared" si="604"/>
        <v/>
      </c>
      <c r="AG1131" s="64" t="str">
        <f t="shared" si="605"/>
        <v/>
      </c>
      <c r="AH1131" s="65" t="str">
        <f t="shared" si="606"/>
        <v/>
      </c>
      <c r="AI1131" s="66" t="str">
        <f>IF(AE:AE="","",IF(R1131="Refreshment Beverage",AK1131*(Rates!J$19/100),ROUND(SUM(AH1131*(Rates!$J$8/100)),4)))</f>
        <v/>
      </c>
      <c r="AJ1131" s="67" t="str">
        <f t="shared" si="607"/>
        <v/>
      </c>
      <c r="AK1131" s="22" t="str">
        <f t="shared" si="608"/>
        <v/>
      </c>
      <c r="AL1131" s="62" t="str">
        <f t="shared" si="609"/>
        <v/>
      </c>
      <c r="AM1131" s="63" t="str">
        <f>IF(AS1131="","",IF(R1131="Refreshment Beverage",ROUND(AS1131*Rates!K$19,4),ROUND(AO1131*(VLOOKUP(VALUE(Q1131),Rates!G$4:L$12,3,0)),4)))</f>
        <v/>
      </c>
      <c r="AN1131" s="68" t="str">
        <f>IF(AS1131="","",IF(R1131="Refreshment Beverage",AS1131*(Rates!J$19/100),MAX(AM1131,AB1131)))</f>
        <v/>
      </c>
      <c r="AO1131" s="69" t="str">
        <f t="shared" si="610"/>
        <v/>
      </c>
      <c r="AP1131" s="69" t="str">
        <f t="shared" si="611"/>
        <v/>
      </c>
      <c r="AQ1131" s="70" t="str">
        <f>IF(AS1131="","",IF(R1131="Refreshment Beverage",ROUND(SUM(VLOOKUP(Q:Q,Rates!G$15:L$19,3,0)*(AS1131-Y1131-Z1131-AA1131)),4),ROUND(SUM(Rates!$K$8*AS1131),4)))</f>
        <v/>
      </c>
      <c r="AR1131" s="66" t="str">
        <f t="shared" si="612"/>
        <v/>
      </c>
      <c r="AS1131" s="22" t="str">
        <f t="shared" si="613"/>
        <v/>
      </c>
      <c r="AT1131" s="62" t="str">
        <f t="shared" si="614"/>
        <v/>
      </c>
      <c r="AU1131" s="63" t="str">
        <f>IF(AX1131="","",IF(R1131="Refreshment Beverage",ROUND((BA1131-Y1131-Z1131-AA1131)*VLOOKUP(VALUE(Q1131),Rates!G$15:L$19,3,0),4),ROUND(AW1131*(VLOOKUP(VALUE(Q1131),Rates!G:L,3,0)),4)))</f>
        <v/>
      </c>
      <c r="AV1131" s="68" t="str">
        <f t="shared" si="615"/>
        <v/>
      </c>
      <c r="AW1131" s="69" t="str">
        <f t="shared" si="616"/>
        <v/>
      </c>
      <c r="AX1131" s="65" t="str">
        <f t="shared" si="617"/>
        <v/>
      </c>
      <c r="AY1131" s="70" t="str">
        <f>IF(AX1131="","",IF(R1131="Refreshment Beverage",ROUND(SUM(AX1131*Rates!K$19),4),ROUND(SUM(AX1131*(Rates!J$8/100)),4)))</f>
        <v/>
      </c>
      <c r="AZ1131" s="67" t="str">
        <f t="shared" si="618"/>
        <v/>
      </c>
      <c r="BA1131" s="22" t="str">
        <f t="shared" si="619"/>
        <v/>
      </c>
      <c r="BD1131" s="171"/>
      <c r="BE1131" s="171"/>
      <c r="BF1131" s="171"/>
      <c r="BG1131" s="171"/>
    </row>
    <row r="1132" spans="11:59" ht="12.75" customHeight="1" x14ac:dyDescent="0.3">
      <c r="K1132" s="42" t="str">
        <f t="shared" si="591"/>
        <v/>
      </c>
      <c r="L1132" s="55" t="str">
        <f t="shared" si="592"/>
        <v/>
      </c>
      <c r="M1132" s="43" t="str">
        <f t="shared" si="593"/>
        <v/>
      </c>
      <c r="N1132" s="56" t="str" cm="1">
        <f t="array" ref="N1132">IFERROR(IF(_xlfn.SINGLE(B:B)="","",IF(R1132="Beer",SUM(LOOKUP(2,1/(Rates!$B$3:$B$5&lt;=W1132)/(Rates!$C$3:$C$5&gt;=W1132),Rates!$D$3:$D$5)*(X1132/100)*W1132),IF(R1132="Refreshment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56" t="str">
        <f t="shared" si="594"/>
        <v/>
      </c>
      <c r="P1132" s="53"/>
      <c r="Q1132" s="14" t="str">
        <f t="shared" si="595"/>
        <v/>
      </c>
      <c r="R1132" s="57" t="str">
        <f t="shared" si="596"/>
        <v/>
      </c>
      <c r="S1132" s="58" t="str">
        <f>IF(B1132="","",IF(R1132="Refreshment Beverage",VLOOKUP(VALUE(Q1132),Rates!G$15:L$19,2,0),VLOOKUP(VALUE(Q1132),Rates!G$4:L$12,2,0)))</f>
        <v/>
      </c>
      <c r="T1132" s="58" t="str">
        <f t="shared" si="597"/>
        <v/>
      </c>
      <c r="U1132" s="58" t="str">
        <f t="shared" si="598"/>
        <v/>
      </c>
      <c r="V1132" s="58" t="str">
        <f t="shared" si="599"/>
        <v/>
      </c>
      <c r="W1132" s="58" t="str">
        <f t="shared" si="600"/>
        <v/>
      </c>
      <c r="X1132" s="59" t="str">
        <f t="shared" si="601"/>
        <v/>
      </c>
      <c r="Y1132" s="60" t="str">
        <f>IF(B:B="","",IF(R1132="Refreshment Beverage",VLOOKUP(Q1132,Rates!G$15:L$19,6,0)*W1132,VLOOKUP(Q1132,Rates!G$4:L$12,6,0)*W1132))</f>
        <v/>
      </c>
      <c r="Z1132" s="60" t="str">
        <f t="shared" si="602"/>
        <v/>
      </c>
      <c r="AA1132" s="60" t="str">
        <f t="shared" si="590"/>
        <v/>
      </c>
      <c r="AB1132" s="61" t="str" cm="1">
        <f t="array" ref="AB1132">IF(_xlfn.SINGLE(B:B)="","",IF(R1132="Refreshment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61" t="str" cm="1">
        <f t="array" ref="AC1132">IF(_xlfn.SINGLE(B:B)="","",IF(R1132="Refreshment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68">
        <f>IFERROR(IF(R1132="Beer","",IF(OR(Q1132=1,Q1132=2,Q1132=3,Q1132=4),VLOOKUP(Q1132,Rates!$A$31:$B$34,2,0)*W1132,IF(V1132=1,VLOOKUP(U1132,'REB BEV MIN MKUP'!B:E,4,0),IF(V1132&gt;1,VLOOKUP(VALUE(W1132),'REB BEV MIN MKUP'!O:Q,3,0),0)))),0)</f>
        <v>0</v>
      </c>
      <c r="AE1132" s="62" t="str">
        <f t="shared" si="603"/>
        <v/>
      </c>
      <c r="AF1132" s="63" t="str">
        <f t="shared" si="604"/>
        <v/>
      </c>
      <c r="AG1132" s="64" t="str">
        <f t="shared" si="605"/>
        <v/>
      </c>
      <c r="AH1132" s="65" t="str">
        <f t="shared" si="606"/>
        <v/>
      </c>
      <c r="AI1132" s="66" t="str">
        <f>IF(AE:AE="","",IF(R1132="Refreshment Beverage",AK1132*(Rates!J$19/100),ROUND(SUM(AH1132*(Rates!$J$8/100)),4)))</f>
        <v/>
      </c>
      <c r="AJ1132" s="67" t="str">
        <f t="shared" si="607"/>
        <v/>
      </c>
      <c r="AK1132" s="22" t="str">
        <f t="shared" si="608"/>
        <v/>
      </c>
      <c r="AL1132" s="62" t="str">
        <f t="shared" si="609"/>
        <v/>
      </c>
      <c r="AM1132" s="63" t="str">
        <f>IF(AS1132="","",IF(R1132="Refreshment Beverage",ROUND(AS1132*Rates!K$19,4),ROUND(AO1132*(VLOOKUP(VALUE(Q1132),Rates!G$4:L$12,3,0)),4)))</f>
        <v/>
      </c>
      <c r="AN1132" s="68" t="str">
        <f>IF(AS1132="","",IF(R1132="Refreshment Beverage",AS1132*(Rates!J$19/100),MAX(AM1132,AB1132)))</f>
        <v/>
      </c>
      <c r="AO1132" s="69" t="str">
        <f t="shared" si="610"/>
        <v/>
      </c>
      <c r="AP1132" s="69" t="str">
        <f t="shared" si="611"/>
        <v/>
      </c>
      <c r="AQ1132" s="70" t="str">
        <f>IF(AS1132="","",IF(R1132="Refreshment Beverage",ROUND(SUM(VLOOKUP(Q:Q,Rates!G$15:L$19,3,0)*(AS1132-Y1132-Z1132-AA1132)),4),ROUND(SUM(Rates!$K$8*AS1132),4)))</f>
        <v/>
      </c>
      <c r="AR1132" s="66" t="str">
        <f t="shared" si="612"/>
        <v/>
      </c>
      <c r="AS1132" s="22" t="str">
        <f t="shared" si="613"/>
        <v/>
      </c>
      <c r="AT1132" s="62" t="str">
        <f t="shared" si="614"/>
        <v/>
      </c>
      <c r="AU1132" s="63" t="str">
        <f>IF(AX1132="","",IF(R1132="Refreshment Beverage",ROUND((BA1132-Y1132-Z1132-AA1132)*VLOOKUP(VALUE(Q1132),Rates!G$15:L$19,3,0),4),ROUND(AW1132*(VLOOKUP(VALUE(Q1132),Rates!G:L,3,0)),4)))</f>
        <v/>
      </c>
      <c r="AV1132" s="68" t="str">
        <f t="shared" si="615"/>
        <v/>
      </c>
      <c r="AW1132" s="69" t="str">
        <f t="shared" si="616"/>
        <v/>
      </c>
      <c r="AX1132" s="65" t="str">
        <f t="shared" si="617"/>
        <v/>
      </c>
      <c r="AY1132" s="70" t="str">
        <f>IF(AX1132="","",IF(R1132="Refreshment Beverage",ROUND(SUM(AX1132*Rates!K$19),4),ROUND(SUM(AX1132*(Rates!J$8/100)),4)))</f>
        <v/>
      </c>
      <c r="AZ1132" s="67" t="str">
        <f t="shared" si="618"/>
        <v/>
      </c>
      <c r="BA1132" s="22" t="str">
        <f t="shared" si="619"/>
        <v/>
      </c>
      <c r="BD1132" s="171"/>
      <c r="BE1132" s="171"/>
      <c r="BF1132" s="171"/>
      <c r="BG1132" s="171"/>
    </row>
    <row r="1133" spans="11:59" ht="12.75" customHeight="1" x14ac:dyDescent="0.3">
      <c r="K1133" s="42" t="str">
        <f t="shared" si="591"/>
        <v/>
      </c>
      <c r="L1133" s="55" t="str">
        <f t="shared" si="592"/>
        <v/>
      </c>
      <c r="M1133" s="43" t="str">
        <f t="shared" si="593"/>
        <v/>
      </c>
      <c r="N1133" s="56" t="str" cm="1">
        <f t="array" ref="N1133">IFERROR(IF(_xlfn.SINGLE(B:B)="","",IF(R1133="Beer",SUM(LOOKUP(2,1/(Rates!$B$3:$B$5&lt;=W1133)/(Rates!$C$3:$C$5&gt;=W1133),Rates!$D$3:$D$5)*(X1133/100)*W1133),IF(R1133="Refreshment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56" t="str">
        <f t="shared" si="594"/>
        <v/>
      </c>
      <c r="P1133" s="53"/>
      <c r="Q1133" s="14" t="str">
        <f t="shared" si="595"/>
        <v/>
      </c>
      <c r="R1133" s="57" t="str">
        <f t="shared" si="596"/>
        <v/>
      </c>
      <c r="S1133" s="58" t="str">
        <f>IF(B1133="","",IF(R1133="Refreshment Beverage",VLOOKUP(VALUE(Q1133),Rates!G$15:L$19,2,0),VLOOKUP(VALUE(Q1133),Rates!G$4:L$12,2,0)))</f>
        <v/>
      </c>
      <c r="T1133" s="58" t="str">
        <f t="shared" si="597"/>
        <v/>
      </c>
      <c r="U1133" s="58" t="str">
        <f t="shared" si="598"/>
        <v/>
      </c>
      <c r="V1133" s="58" t="str">
        <f t="shared" si="599"/>
        <v/>
      </c>
      <c r="W1133" s="58" t="str">
        <f t="shared" si="600"/>
        <v/>
      </c>
      <c r="X1133" s="59" t="str">
        <f t="shared" si="601"/>
        <v/>
      </c>
      <c r="Y1133" s="60" t="str">
        <f>IF(B:B="","",IF(R1133="Refreshment Beverage",VLOOKUP(Q1133,Rates!G$15:L$19,6,0)*W1133,VLOOKUP(Q1133,Rates!G$4:L$12,6,0)*W1133))</f>
        <v/>
      </c>
      <c r="Z1133" s="60" t="str">
        <f t="shared" si="602"/>
        <v/>
      </c>
      <c r="AA1133" s="60" t="str">
        <f t="shared" si="590"/>
        <v/>
      </c>
      <c r="AB1133" s="61" t="str" cm="1">
        <f t="array" ref="AB1133">IF(_xlfn.SINGLE(B:B)="","",IF(R1133="Refreshment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61" t="str" cm="1">
        <f t="array" ref="AC1133">IF(_xlfn.SINGLE(B:B)="","",IF(R1133="Refreshment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68">
        <f>IFERROR(IF(R1133="Beer","",IF(OR(Q1133=1,Q1133=2,Q1133=3,Q1133=4),VLOOKUP(Q1133,Rates!$A$31:$B$34,2,0)*W1133,IF(V1133=1,VLOOKUP(U1133,'REB BEV MIN MKUP'!B:E,4,0),IF(V1133&gt;1,VLOOKUP(VALUE(W1133),'REB BEV MIN MKUP'!O:Q,3,0),0)))),0)</f>
        <v>0</v>
      </c>
      <c r="AE1133" s="62" t="str">
        <f t="shared" si="603"/>
        <v/>
      </c>
      <c r="AF1133" s="63" t="str">
        <f t="shared" si="604"/>
        <v/>
      </c>
      <c r="AG1133" s="64" t="str">
        <f t="shared" si="605"/>
        <v/>
      </c>
      <c r="AH1133" s="65" t="str">
        <f t="shared" si="606"/>
        <v/>
      </c>
      <c r="AI1133" s="66" t="str">
        <f>IF(AE:AE="","",IF(R1133="Refreshment Beverage",AK1133*(Rates!J$19/100),ROUND(SUM(AH1133*(Rates!$J$8/100)),4)))</f>
        <v/>
      </c>
      <c r="AJ1133" s="67" t="str">
        <f t="shared" si="607"/>
        <v/>
      </c>
      <c r="AK1133" s="22" t="str">
        <f t="shared" si="608"/>
        <v/>
      </c>
      <c r="AL1133" s="62" t="str">
        <f t="shared" si="609"/>
        <v/>
      </c>
      <c r="AM1133" s="63" t="str">
        <f>IF(AS1133="","",IF(R1133="Refreshment Beverage",ROUND(AS1133*Rates!K$19,4),ROUND(AO1133*(VLOOKUP(VALUE(Q1133),Rates!G$4:L$12,3,0)),4)))</f>
        <v/>
      </c>
      <c r="AN1133" s="68" t="str">
        <f>IF(AS1133="","",IF(R1133="Refreshment Beverage",AS1133*(Rates!J$19/100),MAX(AM1133,AB1133)))</f>
        <v/>
      </c>
      <c r="AO1133" s="69" t="str">
        <f t="shared" si="610"/>
        <v/>
      </c>
      <c r="AP1133" s="69" t="str">
        <f t="shared" si="611"/>
        <v/>
      </c>
      <c r="AQ1133" s="70" t="str">
        <f>IF(AS1133="","",IF(R1133="Refreshment Beverage",ROUND(SUM(VLOOKUP(Q:Q,Rates!G$15:L$19,3,0)*(AS1133-Y1133-Z1133-AA1133)),4),ROUND(SUM(Rates!$K$8*AS1133),4)))</f>
        <v/>
      </c>
      <c r="AR1133" s="66" t="str">
        <f t="shared" si="612"/>
        <v/>
      </c>
      <c r="AS1133" s="22" t="str">
        <f t="shared" si="613"/>
        <v/>
      </c>
      <c r="AT1133" s="62" t="str">
        <f t="shared" si="614"/>
        <v/>
      </c>
      <c r="AU1133" s="63" t="str">
        <f>IF(AX1133="","",IF(R1133="Refreshment Beverage",ROUND((BA1133-Y1133-Z1133-AA1133)*VLOOKUP(VALUE(Q1133),Rates!G$15:L$19,3,0),4),ROUND(AW1133*(VLOOKUP(VALUE(Q1133),Rates!G:L,3,0)),4)))</f>
        <v/>
      </c>
      <c r="AV1133" s="68" t="str">
        <f t="shared" si="615"/>
        <v/>
      </c>
      <c r="AW1133" s="69" t="str">
        <f t="shared" si="616"/>
        <v/>
      </c>
      <c r="AX1133" s="65" t="str">
        <f t="shared" si="617"/>
        <v/>
      </c>
      <c r="AY1133" s="70" t="str">
        <f>IF(AX1133="","",IF(R1133="Refreshment Beverage",ROUND(SUM(AX1133*Rates!K$19),4),ROUND(SUM(AX1133*(Rates!J$8/100)),4)))</f>
        <v/>
      </c>
      <c r="AZ1133" s="67" t="str">
        <f t="shared" si="618"/>
        <v/>
      </c>
      <c r="BA1133" s="22" t="str">
        <f t="shared" si="619"/>
        <v/>
      </c>
      <c r="BD1133" s="171"/>
      <c r="BE1133" s="171"/>
      <c r="BF1133" s="171"/>
      <c r="BG1133" s="171"/>
    </row>
    <row r="1134" spans="11:59" ht="12.75" customHeight="1" x14ac:dyDescent="0.3">
      <c r="K1134" s="42" t="str">
        <f t="shared" si="591"/>
        <v/>
      </c>
      <c r="L1134" s="55" t="str">
        <f t="shared" si="592"/>
        <v/>
      </c>
      <c r="M1134" s="43" t="str">
        <f t="shared" si="593"/>
        <v/>
      </c>
      <c r="N1134" s="56" t="str" cm="1">
        <f t="array" ref="N1134">IFERROR(IF(_xlfn.SINGLE(B:B)="","",IF(R1134="Beer",SUM(LOOKUP(2,1/(Rates!$B$3:$B$5&lt;=W1134)/(Rates!$C$3:$C$5&gt;=W1134),Rates!$D$3:$D$5)*(X1134/100)*W1134),IF(R1134="Refreshment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56" t="str">
        <f t="shared" si="594"/>
        <v/>
      </c>
      <c r="P1134" s="53"/>
      <c r="Q1134" s="14" t="str">
        <f t="shared" si="595"/>
        <v/>
      </c>
      <c r="R1134" s="57" t="str">
        <f t="shared" si="596"/>
        <v/>
      </c>
      <c r="S1134" s="58" t="str">
        <f>IF(B1134="","",IF(R1134="Refreshment Beverage",VLOOKUP(VALUE(Q1134),Rates!G$15:L$19,2,0),VLOOKUP(VALUE(Q1134),Rates!G$4:L$12,2,0)))</f>
        <v/>
      </c>
      <c r="T1134" s="58" t="str">
        <f t="shared" si="597"/>
        <v/>
      </c>
      <c r="U1134" s="58" t="str">
        <f t="shared" si="598"/>
        <v/>
      </c>
      <c r="V1134" s="58" t="str">
        <f t="shared" si="599"/>
        <v/>
      </c>
      <c r="W1134" s="58" t="str">
        <f t="shared" si="600"/>
        <v/>
      </c>
      <c r="X1134" s="59" t="str">
        <f t="shared" si="601"/>
        <v/>
      </c>
      <c r="Y1134" s="60" t="str">
        <f>IF(B:B="","",IF(R1134="Refreshment Beverage",VLOOKUP(Q1134,Rates!G$15:L$19,6,0)*W1134,VLOOKUP(Q1134,Rates!G$4:L$12,6,0)*W1134))</f>
        <v/>
      </c>
      <c r="Z1134" s="60" t="str">
        <f t="shared" si="602"/>
        <v/>
      </c>
      <c r="AA1134" s="60" t="str">
        <f t="shared" si="590"/>
        <v/>
      </c>
      <c r="AB1134" s="61" t="str" cm="1">
        <f t="array" ref="AB1134">IF(_xlfn.SINGLE(B:B)="","",IF(R1134="Refreshment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61" t="str" cm="1">
        <f t="array" ref="AC1134">IF(_xlfn.SINGLE(B:B)="","",IF(R1134="Refreshment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68">
        <f>IFERROR(IF(R1134="Beer","",IF(OR(Q1134=1,Q1134=2,Q1134=3,Q1134=4),VLOOKUP(Q1134,Rates!$A$31:$B$34,2,0)*W1134,IF(V1134=1,VLOOKUP(U1134,'REB BEV MIN MKUP'!B:E,4,0),IF(V1134&gt;1,VLOOKUP(VALUE(W1134),'REB BEV MIN MKUP'!O:Q,3,0),0)))),0)</f>
        <v>0</v>
      </c>
      <c r="AE1134" s="62" t="str">
        <f t="shared" si="603"/>
        <v/>
      </c>
      <c r="AF1134" s="63" t="str">
        <f t="shared" si="604"/>
        <v/>
      </c>
      <c r="AG1134" s="64" t="str">
        <f t="shared" si="605"/>
        <v/>
      </c>
      <c r="AH1134" s="65" t="str">
        <f t="shared" si="606"/>
        <v/>
      </c>
      <c r="AI1134" s="66" t="str">
        <f>IF(AE:AE="","",IF(R1134="Refreshment Beverage",AK1134*(Rates!J$19/100),ROUND(SUM(AH1134*(Rates!$J$8/100)),4)))</f>
        <v/>
      </c>
      <c r="AJ1134" s="67" t="str">
        <f t="shared" si="607"/>
        <v/>
      </c>
      <c r="AK1134" s="22" t="str">
        <f t="shared" si="608"/>
        <v/>
      </c>
      <c r="AL1134" s="62" t="str">
        <f t="shared" si="609"/>
        <v/>
      </c>
      <c r="AM1134" s="63" t="str">
        <f>IF(AS1134="","",IF(R1134="Refreshment Beverage",ROUND(AS1134*Rates!K$19,4),ROUND(AO1134*(VLOOKUP(VALUE(Q1134),Rates!G$4:L$12,3,0)),4)))</f>
        <v/>
      </c>
      <c r="AN1134" s="68" t="str">
        <f>IF(AS1134="","",IF(R1134="Refreshment Beverage",AS1134*(Rates!J$19/100),MAX(AM1134,AB1134)))</f>
        <v/>
      </c>
      <c r="AO1134" s="69" t="str">
        <f t="shared" si="610"/>
        <v/>
      </c>
      <c r="AP1134" s="69" t="str">
        <f t="shared" si="611"/>
        <v/>
      </c>
      <c r="AQ1134" s="70" t="str">
        <f>IF(AS1134="","",IF(R1134="Refreshment Beverage",ROUND(SUM(VLOOKUP(Q:Q,Rates!G$15:L$19,3,0)*(AS1134-Y1134-Z1134-AA1134)),4),ROUND(SUM(Rates!$K$8*AS1134),4)))</f>
        <v/>
      </c>
      <c r="AR1134" s="66" t="str">
        <f t="shared" si="612"/>
        <v/>
      </c>
      <c r="AS1134" s="22" t="str">
        <f t="shared" si="613"/>
        <v/>
      </c>
      <c r="AT1134" s="62" t="str">
        <f t="shared" si="614"/>
        <v/>
      </c>
      <c r="AU1134" s="63" t="str">
        <f>IF(AX1134="","",IF(R1134="Refreshment Beverage",ROUND((BA1134-Y1134-Z1134-AA1134)*VLOOKUP(VALUE(Q1134),Rates!G$15:L$19,3,0),4),ROUND(AW1134*(VLOOKUP(VALUE(Q1134),Rates!G:L,3,0)),4)))</f>
        <v/>
      </c>
      <c r="AV1134" s="68" t="str">
        <f t="shared" si="615"/>
        <v/>
      </c>
      <c r="AW1134" s="69" t="str">
        <f t="shared" si="616"/>
        <v/>
      </c>
      <c r="AX1134" s="65" t="str">
        <f t="shared" si="617"/>
        <v/>
      </c>
      <c r="AY1134" s="70" t="str">
        <f>IF(AX1134="","",IF(R1134="Refreshment Beverage",ROUND(SUM(AX1134*Rates!K$19),4),ROUND(SUM(AX1134*(Rates!J$8/100)),4)))</f>
        <v/>
      </c>
      <c r="AZ1134" s="67" t="str">
        <f t="shared" si="618"/>
        <v/>
      </c>
      <c r="BA1134" s="22" t="str">
        <f t="shared" si="619"/>
        <v/>
      </c>
      <c r="BD1134" s="171"/>
      <c r="BE1134" s="171"/>
      <c r="BF1134" s="171"/>
      <c r="BG1134" s="171"/>
    </row>
    <row r="1135" spans="11:59" ht="12.75" customHeight="1" x14ac:dyDescent="0.3">
      <c r="K1135" s="42" t="str">
        <f t="shared" si="591"/>
        <v/>
      </c>
      <c r="L1135" s="55" t="str">
        <f t="shared" si="592"/>
        <v/>
      </c>
      <c r="M1135" s="43" t="str">
        <f t="shared" si="593"/>
        <v/>
      </c>
      <c r="N1135" s="56" t="str" cm="1">
        <f t="array" ref="N1135">IFERROR(IF(_xlfn.SINGLE(B:B)="","",IF(R1135="Beer",SUM(LOOKUP(2,1/(Rates!$B$3:$B$5&lt;=W1135)/(Rates!$C$3:$C$5&gt;=W1135),Rates!$D$3:$D$5)*(X1135/100)*W1135),IF(R1135="Refreshment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56" t="str">
        <f t="shared" si="594"/>
        <v/>
      </c>
      <c r="P1135" s="53"/>
      <c r="Q1135" s="14" t="str">
        <f t="shared" si="595"/>
        <v/>
      </c>
      <c r="R1135" s="57" t="str">
        <f t="shared" si="596"/>
        <v/>
      </c>
      <c r="S1135" s="58" t="str">
        <f>IF(B1135="","",IF(R1135="Refreshment Beverage",VLOOKUP(VALUE(Q1135),Rates!G$15:L$19,2,0),VLOOKUP(VALUE(Q1135),Rates!G$4:L$12,2,0)))</f>
        <v/>
      </c>
      <c r="T1135" s="58" t="str">
        <f t="shared" si="597"/>
        <v/>
      </c>
      <c r="U1135" s="58" t="str">
        <f t="shared" si="598"/>
        <v/>
      </c>
      <c r="V1135" s="58" t="str">
        <f t="shared" si="599"/>
        <v/>
      </c>
      <c r="W1135" s="58" t="str">
        <f t="shared" si="600"/>
        <v/>
      </c>
      <c r="X1135" s="59" t="str">
        <f t="shared" si="601"/>
        <v/>
      </c>
      <c r="Y1135" s="60" t="str">
        <f>IF(B:B="","",IF(R1135="Refreshment Beverage",VLOOKUP(Q1135,Rates!G$15:L$19,6,0)*W1135,VLOOKUP(Q1135,Rates!G$4:L$12,6,0)*W1135))</f>
        <v/>
      </c>
      <c r="Z1135" s="60" t="str">
        <f t="shared" si="602"/>
        <v/>
      </c>
      <c r="AA1135" s="60" t="str">
        <f t="shared" si="590"/>
        <v/>
      </c>
      <c r="AB1135" s="61" t="str" cm="1">
        <f t="array" ref="AB1135">IF(_xlfn.SINGLE(B:B)="","",IF(R1135="Refreshment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61" t="str" cm="1">
        <f t="array" ref="AC1135">IF(_xlfn.SINGLE(B:B)="","",IF(R1135="Refreshment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68">
        <f>IFERROR(IF(R1135="Beer","",IF(OR(Q1135=1,Q1135=2,Q1135=3,Q1135=4),VLOOKUP(Q1135,Rates!$A$31:$B$34,2,0)*W1135,IF(V1135=1,VLOOKUP(U1135,'REB BEV MIN MKUP'!B:E,4,0),IF(V1135&gt;1,VLOOKUP(VALUE(W1135),'REB BEV MIN MKUP'!O:Q,3,0),0)))),0)</f>
        <v>0</v>
      </c>
      <c r="AE1135" s="62" t="str">
        <f t="shared" si="603"/>
        <v/>
      </c>
      <c r="AF1135" s="63" t="str">
        <f t="shared" si="604"/>
        <v/>
      </c>
      <c r="AG1135" s="64" t="str">
        <f t="shared" si="605"/>
        <v/>
      </c>
      <c r="AH1135" s="65" t="str">
        <f t="shared" si="606"/>
        <v/>
      </c>
      <c r="AI1135" s="66" t="str">
        <f>IF(AE:AE="","",IF(R1135="Refreshment Beverage",AK1135*(Rates!J$19/100),ROUND(SUM(AH1135*(Rates!$J$8/100)),4)))</f>
        <v/>
      </c>
      <c r="AJ1135" s="67" t="str">
        <f t="shared" si="607"/>
        <v/>
      </c>
      <c r="AK1135" s="22" t="str">
        <f t="shared" si="608"/>
        <v/>
      </c>
      <c r="AL1135" s="62" t="str">
        <f t="shared" si="609"/>
        <v/>
      </c>
      <c r="AM1135" s="63" t="str">
        <f>IF(AS1135="","",IF(R1135="Refreshment Beverage",ROUND(AS1135*Rates!K$19,4),ROUND(AO1135*(VLOOKUP(VALUE(Q1135),Rates!G$4:L$12,3,0)),4)))</f>
        <v/>
      </c>
      <c r="AN1135" s="68" t="str">
        <f>IF(AS1135="","",IF(R1135="Refreshment Beverage",AS1135*(Rates!J$19/100),MAX(AM1135,AB1135)))</f>
        <v/>
      </c>
      <c r="AO1135" s="69" t="str">
        <f t="shared" si="610"/>
        <v/>
      </c>
      <c r="AP1135" s="69" t="str">
        <f t="shared" si="611"/>
        <v/>
      </c>
      <c r="AQ1135" s="70" t="str">
        <f>IF(AS1135="","",IF(R1135="Refreshment Beverage",ROUND(SUM(VLOOKUP(Q:Q,Rates!G$15:L$19,3,0)*(AS1135-Y1135-Z1135-AA1135)),4),ROUND(SUM(Rates!$K$8*AS1135),4)))</f>
        <v/>
      </c>
      <c r="AR1135" s="66" t="str">
        <f t="shared" si="612"/>
        <v/>
      </c>
      <c r="AS1135" s="22" t="str">
        <f t="shared" si="613"/>
        <v/>
      </c>
      <c r="AT1135" s="62" t="str">
        <f t="shared" si="614"/>
        <v/>
      </c>
      <c r="AU1135" s="63" t="str">
        <f>IF(AX1135="","",IF(R1135="Refreshment Beverage",ROUND((BA1135-Y1135-Z1135-AA1135)*VLOOKUP(VALUE(Q1135),Rates!G$15:L$19,3,0),4),ROUND(AW1135*(VLOOKUP(VALUE(Q1135),Rates!G:L,3,0)),4)))</f>
        <v/>
      </c>
      <c r="AV1135" s="68" t="str">
        <f t="shared" si="615"/>
        <v/>
      </c>
      <c r="AW1135" s="69" t="str">
        <f t="shared" si="616"/>
        <v/>
      </c>
      <c r="AX1135" s="65" t="str">
        <f t="shared" si="617"/>
        <v/>
      </c>
      <c r="AY1135" s="70" t="str">
        <f>IF(AX1135="","",IF(R1135="Refreshment Beverage",ROUND(SUM(AX1135*Rates!K$19),4),ROUND(SUM(AX1135*(Rates!J$8/100)),4)))</f>
        <v/>
      </c>
      <c r="AZ1135" s="67" t="str">
        <f t="shared" si="618"/>
        <v/>
      </c>
      <c r="BA1135" s="22" t="str">
        <f t="shared" si="619"/>
        <v/>
      </c>
      <c r="BD1135" s="171"/>
      <c r="BE1135" s="171"/>
      <c r="BF1135" s="171"/>
      <c r="BG1135" s="171"/>
    </row>
    <row r="1136" spans="11:59" ht="12.75" customHeight="1" x14ac:dyDescent="0.3">
      <c r="K1136" s="42" t="str">
        <f t="shared" si="591"/>
        <v/>
      </c>
      <c r="L1136" s="55" t="str">
        <f t="shared" si="592"/>
        <v/>
      </c>
      <c r="M1136" s="43" t="str">
        <f t="shared" si="593"/>
        <v/>
      </c>
      <c r="N1136" s="56" t="str" cm="1">
        <f t="array" ref="N1136">IFERROR(IF(_xlfn.SINGLE(B:B)="","",IF(R1136="Beer",SUM(LOOKUP(2,1/(Rates!$B$3:$B$5&lt;=W1136)/(Rates!$C$3:$C$5&gt;=W1136),Rates!$D$3:$D$5)*(X1136/100)*W1136),IF(R1136="Refreshment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56" t="str">
        <f t="shared" si="594"/>
        <v/>
      </c>
      <c r="P1136" s="53"/>
      <c r="Q1136" s="14" t="str">
        <f t="shared" si="595"/>
        <v/>
      </c>
      <c r="R1136" s="57" t="str">
        <f t="shared" si="596"/>
        <v/>
      </c>
      <c r="S1136" s="58" t="str">
        <f>IF(B1136="","",IF(R1136="Refreshment Beverage",VLOOKUP(VALUE(Q1136),Rates!G$15:L$19,2,0),VLOOKUP(VALUE(Q1136),Rates!G$4:L$12,2,0)))</f>
        <v/>
      </c>
      <c r="T1136" s="58" t="str">
        <f t="shared" si="597"/>
        <v/>
      </c>
      <c r="U1136" s="58" t="str">
        <f t="shared" si="598"/>
        <v/>
      </c>
      <c r="V1136" s="58" t="str">
        <f t="shared" si="599"/>
        <v/>
      </c>
      <c r="W1136" s="58" t="str">
        <f t="shared" si="600"/>
        <v/>
      </c>
      <c r="X1136" s="59" t="str">
        <f t="shared" si="601"/>
        <v/>
      </c>
      <c r="Y1136" s="60" t="str">
        <f>IF(B:B="","",IF(R1136="Refreshment Beverage",VLOOKUP(Q1136,Rates!G$15:L$19,6,0)*W1136,VLOOKUP(Q1136,Rates!G$4:L$12,6,0)*W1136))</f>
        <v/>
      </c>
      <c r="Z1136" s="60" t="str">
        <f t="shared" si="602"/>
        <v/>
      </c>
      <c r="AA1136" s="60" t="str">
        <f t="shared" si="590"/>
        <v/>
      </c>
      <c r="AB1136" s="61" t="str" cm="1">
        <f t="array" ref="AB1136">IF(_xlfn.SINGLE(B:B)="","",IF(R1136="Refreshment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61" t="str" cm="1">
        <f t="array" ref="AC1136">IF(_xlfn.SINGLE(B:B)="","",IF(R1136="Refreshment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68">
        <f>IFERROR(IF(R1136="Beer","",IF(OR(Q1136=1,Q1136=2,Q1136=3,Q1136=4),VLOOKUP(Q1136,Rates!$A$31:$B$34,2,0)*W1136,IF(V1136=1,VLOOKUP(U1136,'REB BEV MIN MKUP'!B:E,4,0),IF(V1136&gt;1,VLOOKUP(VALUE(W1136),'REB BEV MIN MKUP'!O:Q,3,0),0)))),0)</f>
        <v>0</v>
      </c>
      <c r="AE1136" s="62" t="str">
        <f t="shared" si="603"/>
        <v/>
      </c>
      <c r="AF1136" s="63" t="str">
        <f t="shared" si="604"/>
        <v/>
      </c>
      <c r="AG1136" s="64" t="str">
        <f t="shared" si="605"/>
        <v/>
      </c>
      <c r="AH1136" s="65" t="str">
        <f t="shared" si="606"/>
        <v/>
      </c>
      <c r="AI1136" s="66" t="str">
        <f>IF(AE:AE="","",IF(R1136="Refreshment Beverage",AK1136*(Rates!J$19/100),ROUND(SUM(AH1136*(Rates!$J$8/100)),4)))</f>
        <v/>
      </c>
      <c r="AJ1136" s="67" t="str">
        <f t="shared" si="607"/>
        <v/>
      </c>
      <c r="AK1136" s="22" t="str">
        <f t="shared" si="608"/>
        <v/>
      </c>
      <c r="AL1136" s="62" t="str">
        <f t="shared" si="609"/>
        <v/>
      </c>
      <c r="AM1136" s="63" t="str">
        <f>IF(AS1136="","",IF(R1136="Refreshment Beverage",ROUND(AS1136*Rates!K$19,4),ROUND(AO1136*(VLOOKUP(VALUE(Q1136),Rates!G$4:L$12,3,0)),4)))</f>
        <v/>
      </c>
      <c r="AN1136" s="68" t="str">
        <f>IF(AS1136="","",IF(R1136="Refreshment Beverage",AS1136*(Rates!J$19/100),MAX(AM1136,AB1136)))</f>
        <v/>
      </c>
      <c r="AO1136" s="69" t="str">
        <f t="shared" si="610"/>
        <v/>
      </c>
      <c r="AP1136" s="69" t="str">
        <f t="shared" si="611"/>
        <v/>
      </c>
      <c r="AQ1136" s="70" t="str">
        <f>IF(AS1136="","",IF(R1136="Refreshment Beverage",ROUND(SUM(VLOOKUP(Q:Q,Rates!G$15:L$19,3,0)*(AS1136-Y1136-Z1136-AA1136)),4),ROUND(SUM(Rates!$K$8*AS1136),4)))</f>
        <v/>
      </c>
      <c r="AR1136" s="66" t="str">
        <f t="shared" si="612"/>
        <v/>
      </c>
      <c r="AS1136" s="22" t="str">
        <f t="shared" si="613"/>
        <v/>
      </c>
      <c r="AT1136" s="62" t="str">
        <f t="shared" si="614"/>
        <v/>
      </c>
      <c r="AU1136" s="63" t="str">
        <f>IF(AX1136="","",IF(R1136="Refreshment Beverage",ROUND((BA1136-Y1136-Z1136-AA1136)*VLOOKUP(VALUE(Q1136),Rates!G$15:L$19,3,0),4),ROUND(AW1136*(VLOOKUP(VALUE(Q1136),Rates!G:L,3,0)),4)))</f>
        <v/>
      </c>
      <c r="AV1136" s="68" t="str">
        <f t="shared" si="615"/>
        <v/>
      </c>
      <c r="AW1136" s="69" t="str">
        <f t="shared" si="616"/>
        <v/>
      </c>
      <c r="AX1136" s="65" t="str">
        <f t="shared" si="617"/>
        <v/>
      </c>
      <c r="AY1136" s="70" t="str">
        <f>IF(AX1136="","",IF(R1136="Refreshment Beverage",ROUND(SUM(AX1136*Rates!K$19),4),ROUND(SUM(AX1136*(Rates!J$8/100)),4)))</f>
        <v/>
      </c>
      <c r="AZ1136" s="67" t="str">
        <f t="shared" si="618"/>
        <v/>
      </c>
      <c r="BA1136" s="22" t="str">
        <f t="shared" si="619"/>
        <v/>
      </c>
      <c r="BD1136" s="171"/>
      <c r="BE1136" s="171"/>
      <c r="BF1136" s="171"/>
      <c r="BG1136" s="171"/>
    </row>
    <row r="1137" spans="11:59" ht="12.75" customHeight="1" x14ac:dyDescent="0.3">
      <c r="K1137" s="42" t="str">
        <f t="shared" si="591"/>
        <v/>
      </c>
      <c r="L1137" s="55" t="str">
        <f t="shared" si="592"/>
        <v/>
      </c>
      <c r="M1137" s="43" t="str">
        <f t="shared" si="593"/>
        <v/>
      </c>
      <c r="N1137" s="56" t="str" cm="1">
        <f t="array" ref="N1137">IFERROR(IF(_xlfn.SINGLE(B:B)="","",IF(R1137="Beer",SUM(LOOKUP(2,1/(Rates!$B$3:$B$5&lt;=W1137)/(Rates!$C$3:$C$5&gt;=W1137),Rates!$D$3:$D$5)*(X1137/100)*W1137),IF(R1137="Refreshment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56" t="str">
        <f t="shared" si="594"/>
        <v/>
      </c>
      <c r="P1137" s="53"/>
      <c r="Q1137" s="14" t="str">
        <f t="shared" si="595"/>
        <v/>
      </c>
      <c r="R1137" s="57" t="str">
        <f t="shared" si="596"/>
        <v/>
      </c>
      <c r="S1137" s="58" t="str">
        <f>IF(B1137="","",IF(R1137="Refreshment Beverage",VLOOKUP(VALUE(Q1137),Rates!G$15:L$19,2,0),VLOOKUP(VALUE(Q1137),Rates!G$4:L$12,2,0)))</f>
        <v/>
      </c>
      <c r="T1137" s="58" t="str">
        <f t="shared" si="597"/>
        <v/>
      </c>
      <c r="U1137" s="58" t="str">
        <f t="shared" si="598"/>
        <v/>
      </c>
      <c r="V1137" s="58" t="str">
        <f t="shared" si="599"/>
        <v/>
      </c>
      <c r="W1137" s="58" t="str">
        <f t="shared" si="600"/>
        <v/>
      </c>
      <c r="X1137" s="59" t="str">
        <f t="shared" si="601"/>
        <v/>
      </c>
      <c r="Y1137" s="60" t="str">
        <f>IF(B:B="","",IF(R1137="Refreshment Beverage",VLOOKUP(Q1137,Rates!G$15:L$19,6,0)*W1137,VLOOKUP(Q1137,Rates!G$4:L$12,6,0)*W1137))</f>
        <v/>
      </c>
      <c r="Z1137" s="60" t="str">
        <f t="shared" si="602"/>
        <v/>
      </c>
      <c r="AA1137" s="60" t="str">
        <f t="shared" si="590"/>
        <v/>
      </c>
      <c r="AB1137" s="61" t="str" cm="1">
        <f t="array" ref="AB1137">IF(_xlfn.SINGLE(B:B)="","",IF(R1137="Refreshment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61" t="str" cm="1">
        <f t="array" ref="AC1137">IF(_xlfn.SINGLE(B:B)="","",IF(R1137="Refreshment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68">
        <f>IFERROR(IF(R1137="Beer","",IF(OR(Q1137=1,Q1137=2,Q1137=3,Q1137=4),VLOOKUP(Q1137,Rates!$A$31:$B$34,2,0)*W1137,IF(V1137=1,VLOOKUP(U1137,'REB BEV MIN MKUP'!B:E,4,0),IF(V1137&gt;1,VLOOKUP(VALUE(W1137),'REB BEV MIN MKUP'!O:Q,3,0),0)))),0)</f>
        <v>0</v>
      </c>
      <c r="AE1137" s="62" t="str">
        <f t="shared" si="603"/>
        <v/>
      </c>
      <c r="AF1137" s="63" t="str">
        <f t="shared" si="604"/>
        <v/>
      </c>
      <c r="AG1137" s="64" t="str">
        <f t="shared" si="605"/>
        <v/>
      </c>
      <c r="AH1137" s="65" t="str">
        <f t="shared" si="606"/>
        <v/>
      </c>
      <c r="AI1137" s="66" t="str">
        <f>IF(AE:AE="","",IF(R1137="Refreshment Beverage",AK1137*(Rates!J$19/100),ROUND(SUM(AH1137*(Rates!$J$8/100)),4)))</f>
        <v/>
      </c>
      <c r="AJ1137" s="67" t="str">
        <f t="shared" si="607"/>
        <v/>
      </c>
      <c r="AK1137" s="22" t="str">
        <f t="shared" si="608"/>
        <v/>
      </c>
      <c r="AL1137" s="62" t="str">
        <f t="shared" si="609"/>
        <v/>
      </c>
      <c r="AM1137" s="63" t="str">
        <f>IF(AS1137="","",IF(R1137="Refreshment Beverage",ROUND(AS1137*Rates!K$19,4),ROUND(AO1137*(VLOOKUP(VALUE(Q1137),Rates!G$4:L$12,3,0)),4)))</f>
        <v/>
      </c>
      <c r="AN1137" s="68" t="str">
        <f>IF(AS1137="","",IF(R1137="Refreshment Beverage",AS1137*(Rates!J$19/100),MAX(AM1137,AB1137)))</f>
        <v/>
      </c>
      <c r="AO1137" s="69" t="str">
        <f t="shared" si="610"/>
        <v/>
      </c>
      <c r="AP1137" s="69" t="str">
        <f t="shared" si="611"/>
        <v/>
      </c>
      <c r="AQ1137" s="70" t="str">
        <f>IF(AS1137="","",IF(R1137="Refreshment Beverage",ROUND(SUM(VLOOKUP(Q:Q,Rates!G$15:L$19,3,0)*(AS1137-Y1137-Z1137-AA1137)),4),ROUND(SUM(Rates!$K$8*AS1137),4)))</f>
        <v/>
      </c>
      <c r="AR1137" s="66" t="str">
        <f t="shared" si="612"/>
        <v/>
      </c>
      <c r="AS1137" s="22" t="str">
        <f t="shared" si="613"/>
        <v/>
      </c>
      <c r="AT1137" s="62" t="str">
        <f t="shared" si="614"/>
        <v/>
      </c>
      <c r="AU1137" s="63" t="str">
        <f>IF(AX1137="","",IF(R1137="Refreshment Beverage",ROUND((BA1137-Y1137-Z1137-AA1137)*VLOOKUP(VALUE(Q1137),Rates!G$15:L$19,3,0),4),ROUND(AW1137*(VLOOKUP(VALUE(Q1137),Rates!G:L,3,0)),4)))</f>
        <v/>
      </c>
      <c r="AV1137" s="68" t="str">
        <f t="shared" si="615"/>
        <v/>
      </c>
      <c r="AW1137" s="69" t="str">
        <f t="shared" si="616"/>
        <v/>
      </c>
      <c r="AX1137" s="65" t="str">
        <f t="shared" si="617"/>
        <v/>
      </c>
      <c r="AY1137" s="70" t="str">
        <f>IF(AX1137="","",IF(R1137="Refreshment Beverage",ROUND(SUM(AX1137*Rates!K$19),4),ROUND(SUM(AX1137*(Rates!J$8/100)),4)))</f>
        <v/>
      </c>
      <c r="AZ1137" s="67" t="str">
        <f t="shared" si="618"/>
        <v/>
      </c>
      <c r="BA1137" s="22" t="str">
        <f t="shared" si="619"/>
        <v/>
      </c>
      <c r="BD1137" s="171"/>
      <c r="BE1137" s="171"/>
      <c r="BF1137" s="171"/>
      <c r="BG1137" s="171"/>
    </row>
    <row r="1138" spans="11:59" ht="12.75" customHeight="1" x14ac:dyDescent="0.3">
      <c r="K1138" s="42" t="str">
        <f t="shared" si="591"/>
        <v/>
      </c>
      <c r="L1138" s="55" t="str">
        <f t="shared" si="592"/>
        <v/>
      </c>
      <c r="M1138" s="43" t="str">
        <f t="shared" si="593"/>
        <v/>
      </c>
      <c r="N1138" s="56" t="str" cm="1">
        <f t="array" ref="N1138">IFERROR(IF(_xlfn.SINGLE(B:B)="","",IF(R1138="Beer",SUM(LOOKUP(2,1/(Rates!$B$3:$B$5&lt;=W1138)/(Rates!$C$3:$C$5&gt;=W1138),Rates!$D$3:$D$5)*(X1138/100)*W1138),IF(R1138="Refreshment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56" t="str">
        <f t="shared" si="594"/>
        <v/>
      </c>
      <c r="P1138" s="53"/>
      <c r="Q1138" s="14" t="str">
        <f t="shared" si="595"/>
        <v/>
      </c>
      <c r="R1138" s="57" t="str">
        <f t="shared" si="596"/>
        <v/>
      </c>
      <c r="S1138" s="58" t="str">
        <f>IF(B1138="","",IF(R1138="Refreshment Beverage",VLOOKUP(VALUE(Q1138),Rates!G$15:L$19,2,0),VLOOKUP(VALUE(Q1138),Rates!G$4:L$12,2,0)))</f>
        <v/>
      </c>
      <c r="T1138" s="58" t="str">
        <f t="shared" si="597"/>
        <v/>
      </c>
      <c r="U1138" s="58" t="str">
        <f t="shared" si="598"/>
        <v/>
      </c>
      <c r="V1138" s="58" t="str">
        <f t="shared" si="599"/>
        <v/>
      </c>
      <c r="W1138" s="58" t="str">
        <f t="shared" si="600"/>
        <v/>
      </c>
      <c r="X1138" s="59" t="str">
        <f t="shared" si="601"/>
        <v/>
      </c>
      <c r="Y1138" s="60" t="str">
        <f>IF(B:B="","",IF(R1138="Refreshment Beverage",VLOOKUP(Q1138,Rates!G$15:L$19,6,0)*W1138,VLOOKUP(Q1138,Rates!G$4:L$12,6,0)*W1138))</f>
        <v/>
      </c>
      <c r="Z1138" s="60" t="str">
        <f t="shared" si="602"/>
        <v/>
      </c>
      <c r="AA1138" s="60" t="str">
        <f t="shared" si="590"/>
        <v/>
      </c>
      <c r="AB1138" s="61" t="str" cm="1">
        <f t="array" ref="AB1138">IF(_xlfn.SINGLE(B:B)="","",IF(R1138="Refreshment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61" t="str" cm="1">
        <f t="array" ref="AC1138">IF(_xlfn.SINGLE(B:B)="","",IF(R1138="Refreshment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68">
        <f>IFERROR(IF(R1138="Beer","",IF(OR(Q1138=1,Q1138=2,Q1138=3,Q1138=4),VLOOKUP(Q1138,Rates!$A$31:$B$34,2,0)*W1138,IF(V1138=1,VLOOKUP(U1138,'REB BEV MIN MKUP'!B:E,4,0),IF(V1138&gt;1,VLOOKUP(VALUE(W1138),'REB BEV MIN MKUP'!O:Q,3,0),0)))),0)</f>
        <v>0</v>
      </c>
      <c r="AE1138" s="62" t="str">
        <f t="shared" si="603"/>
        <v/>
      </c>
      <c r="AF1138" s="63" t="str">
        <f t="shared" si="604"/>
        <v/>
      </c>
      <c r="AG1138" s="64" t="str">
        <f t="shared" si="605"/>
        <v/>
      </c>
      <c r="AH1138" s="65" t="str">
        <f t="shared" si="606"/>
        <v/>
      </c>
      <c r="AI1138" s="66" t="str">
        <f>IF(AE:AE="","",IF(R1138="Refreshment Beverage",AK1138*(Rates!J$19/100),ROUND(SUM(AH1138*(Rates!$J$8/100)),4)))</f>
        <v/>
      </c>
      <c r="AJ1138" s="67" t="str">
        <f t="shared" si="607"/>
        <v/>
      </c>
      <c r="AK1138" s="22" t="str">
        <f t="shared" si="608"/>
        <v/>
      </c>
      <c r="AL1138" s="62" t="str">
        <f t="shared" si="609"/>
        <v/>
      </c>
      <c r="AM1138" s="63" t="str">
        <f>IF(AS1138="","",IF(R1138="Refreshment Beverage",ROUND(AS1138*Rates!K$19,4),ROUND(AO1138*(VLOOKUP(VALUE(Q1138),Rates!G$4:L$12,3,0)),4)))</f>
        <v/>
      </c>
      <c r="AN1138" s="68" t="str">
        <f>IF(AS1138="","",IF(R1138="Refreshment Beverage",AS1138*(Rates!J$19/100),MAX(AM1138,AB1138)))</f>
        <v/>
      </c>
      <c r="AO1138" s="69" t="str">
        <f t="shared" si="610"/>
        <v/>
      </c>
      <c r="AP1138" s="69" t="str">
        <f t="shared" si="611"/>
        <v/>
      </c>
      <c r="AQ1138" s="70" t="str">
        <f>IF(AS1138="","",IF(R1138="Refreshment Beverage",ROUND(SUM(VLOOKUP(Q:Q,Rates!G$15:L$19,3,0)*(AS1138-Y1138-Z1138-AA1138)),4),ROUND(SUM(Rates!$K$8*AS1138),4)))</f>
        <v/>
      </c>
      <c r="AR1138" s="66" t="str">
        <f t="shared" si="612"/>
        <v/>
      </c>
      <c r="AS1138" s="22" t="str">
        <f t="shared" si="613"/>
        <v/>
      </c>
      <c r="AT1138" s="62" t="str">
        <f t="shared" si="614"/>
        <v/>
      </c>
      <c r="AU1138" s="63" t="str">
        <f>IF(AX1138="","",IF(R1138="Refreshment Beverage",ROUND((BA1138-Y1138-Z1138-AA1138)*VLOOKUP(VALUE(Q1138),Rates!G$15:L$19,3,0),4),ROUND(AW1138*(VLOOKUP(VALUE(Q1138),Rates!G:L,3,0)),4)))</f>
        <v/>
      </c>
      <c r="AV1138" s="68" t="str">
        <f t="shared" si="615"/>
        <v/>
      </c>
      <c r="AW1138" s="69" t="str">
        <f t="shared" si="616"/>
        <v/>
      </c>
      <c r="AX1138" s="65" t="str">
        <f t="shared" si="617"/>
        <v/>
      </c>
      <c r="AY1138" s="70" t="str">
        <f>IF(AX1138="","",IF(R1138="Refreshment Beverage",ROUND(SUM(AX1138*Rates!K$19),4),ROUND(SUM(AX1138*(Rates!J$8/100)),4)))</f>
        <v/>
      </c>
      <c r="AZ1138" s="67" t="str">
        <f t="shared" si="618"/>
        <v/>
      </c>
      <c r="BA1138" s="22" t="str">
        <f t="shared" si="619"/>
        <v/>
      </c>
      <c r="BD1138" s="171"/>
      <c r="BE1138" s="171"/>
      <c r="BF1138" s="171"/>
      <c r="BG1138" s="171"/>
    </row>
    <row r="1139" spans="11:59" ht="12.75" customHeight="1" x14ac:dyDescent="0.3">
      <c r="K1139" s="42" t="str">
        <f t="shared" si="591"/>
        <v/>
      </c>
      <c r="L1139" s="55" t="str">
        <f t="shared" si="592"/>
        <v/>
      </c>
      <c r="M1139" s="43" t="str">
        <f t="shared" si="593"/>
        <v/>
      </c>
      <c r="N1139" s="56" t="str" cm="1">
        <f t="array" ref="N1139">IFERROR(IF(_xlfn.SINGLE(B:B)="","",IF(R1139="Beer",SUM(LOOKUP(2,1/(Rates!$B$3:$B$5&lt;=W1139)/(Rates!$C$3:$C$5&gt;=W1139),Rates!$D$3:$D$5)*(X1139/100)*W1139),IF(R1139="Refreshment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56" t="str">
        <f t="shared" si="594"/>
        <v/>
      </c>
      <c r="P1139" s="53"/>
      <c r="Q1139" s="14" t="str">
        <f t="shared" si="595"/>
        <v/>
      </c>
      <c r="R1139" s="57" t="str">
        <f t="shared" si="596"/>
        <v/>
      </c>
      <c r="S1139" s="58" t="str">
        <f>IF(B1139="","",IF(R1139="Refreshment Beverage",VLOOKUP(VALUE(Q1139),Rates!G$15:L$19,2,0),VLOOKUP(VALUE(Q1139),Rates!G$4:L$12,2,0)))</f>
        <v/>
      </c>
      <c r="T1139" s="58" t="str">
        <f t="shared" si="597"/>
        <v/>
      </c>
      <c r="U1139" s="58" t="str">
        <f t="shared" si="598"/>
        <v/>
      </c>
      <c r="V1139" s="58" t="str">
        <f t="shared" si="599"/>
        <v/>
      </c>
      <c r="W1139" s="58" t="str">
        <f t="shared" si="600"/>
        <v/>
      </c>
      <c r="X1139" s="59" t="str">
        <f t="shared" si="601"/>
        <v/>
      </c>
      <c r="Y1139" s="60" t="str">
        <f>IF(B:B="","",IF(R1139="Refreshment Beverage",VLOOKUP(Q1139,Rates!G$15:L$19,6,0)*W1139,VLOOKUP(Q1139,Rates!G$4:L$12,6,0)*W1139))</f>
        <v/>
      </c>
      <c r="Z1139" s="60" t="str">
        <f t="shared" si="602"/>
        <v/>
      </c>
      <c r="AA1139" s="60" t="str">
        <f t="shared" si="590"/>
        <v/>
      </c>
      <c r="AB1139" s="61" t="str" cm="1">
        <f t="array" ref="AB1139">IF(_xlfn.SINGLE(B:B)="","",IF(R1139="Refreshment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61" t="str" cm="1">
        <f t="array" ref="AC1139">IF(_xlfn.SINGLE(B:B)="","",IF(R1139="Refreshment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68">
        <f>IFERROR(IF(R1139="Beer","",IF(OR(Q1139=1,Q1139=2,Q1139=3,Q1139=4),VLOOKUP(Q1139,Rates!$A$31:$B$34,2,0)*W1139,IF(V1139=1,VLOOKUP(U1139,'REB BEV MIN MKUP'!B:E,4,0),IF(V1139&gt;1,VLOOKUP(VALUE(W1139),'REB BEV MIN MKUP'!O:Q,3,0),0)))),0)</f>
        <v>0</v>
      </c>
      <c r="AE1139" s="62" t="str">
        <f t="shared" si="603"/>
        <v/>
      </c>
      <c r="AF1139" s="63" t="str">
        <f t="shared" si="604"/>
        <v/>
      </c>
      <c r="AG1139" s="64" t="str">
        <f t="shared" si="605"/>
        <v/>
      </c>
      <c r="AH1139" s="65" t="str">
        <f t="shared" si="606"/>
        <v/>
      </c>
      <c r="AI1139" s="66" t="str">
        <f>IF(AE:AE="","",IF(R1139="Refreshment Beverage",AK1139*(Rates!J$19/100),ROUND(SUM(AH1139*(Rates!$J$8/100)),4)))</f>
        <v/>
      </c>
      <c r="AJ1139" s="67" t="str">
        <f t="shared" si="607"/>
        <v/>
      </c>
      <c r="AK1139" s="22" t="str">
        <f t="shared" si="608"/>
        <v/>
      </c>
      <c r="AL1139" s="62" t="str">
        <f t="shared" si="609"/>
        <v/>
      </c>
      <c r="AM1139" s="63" t="str">
        <f>IF(AS1139="","",IF(R1139="Refreshment Beverage",ROUND(AS1139*Rates!K$19,4),ROUND(AO1139*(VLOOKUP(VALUE(Q1139),Rates!G$4:L$12,3,0)),4)))</f>
        <v/>
      </c>
      <c r="AN1139" s="68" t="str">
        <f>IF(AS1139="","",IF(R1139="Refreshment Beverage",AS1139*(Rates!J$19/100),MAX(AM1139,AB1139)))</f>
        <v/>
      </c>
      <c r="AO1139" s="69" t="str">
        <f t="shared" si="610"/>
        <v/>
      </c>
      <c r="AP1139" s="69" t="str">
        <f t="shared" si="611"/>
        <v/>
      </c>
      <c r="AQ1139" s="70" t="str">
        <f>IF(AS1139="","",IF(R1139="Refreshment Beverage",ROUND(SUM(VLOOKUP(Q:Q,Rates!G$15:L$19,3,0)*(AS1139-Y1139-Z1139-AA1139)),4),ROUND(SUM(Rates!$K$8*AS1139),4)))</f>
        <v/>
      </c>
      <c r="AR1139" s="66" t="str">
        <f t="shared" si="612"/>
        <v/>
      </c>
      <c r="AS1139" s="22" t="str">
        <f t="shared" si="613"/>
        <v/>
      </c>
      <c r="AT1139" s="62" t="str">
        <f t="shared" si="614"/>
        <v/>
      </c>
      <c r="AU1139" s="63" t="str">
        <f>IF(AX1139="","",IF(R1139="Refreshment Beverage",ROUND((BA1139-Y1139-Z1139-AA1139)*VLOOKUP(VALUE(Q1139),Rates!G$15:L$19,3,0),4),ROUND(AW1139*(VLOOKUP(VALUE(Q1139),Rates!G:L,3,0)),4)))</f>
        <v/>
      </c>
      <c r="AV1139" s="68" t="str">
        <f t="shared" si="615"/>
        <v/>
      </c>
      <c r="AW1139" s="69" t="str">
        <f t="shared" si="616"/>
        <v/>
      </c>
      <c r="AX1139" s="65" t="str">
        <f t="shared" si="617"/>
        <v/>
      </c>
      <c r="AY1139" s="70" t="str">
        <f>IF(AX1139="","",IF(R1139="Refreshment Beverage",ROUND(SUM(AX1139*Rates!K$19),4),ROUND(SUM(AX1139*(Rates!J$8/100)),4)))</f>
        <v/>
      </c>
      <c r="AZ1139" s="67" t="str">
        <f t="shared" si="618"/>
        <v/>
      </c>
      <c r="BA1139" s="22" t="str">
        <f t="shared" si="619"/>
        <v/>
      </c>
      <c r="BD1139" s="171"/>
      <c r="BE1139" s="171"/>
      <c r="BF1139" s="171"/>
      <c r="BG1139" s="171"/>
    </row>
    <row r="1140" spans="11:59" ht="12.75" customHeight="1" x14ac:dyDescent="0.3">
      <c r="K1140" s="42" t="str">
        <f t="shared" si="591"/>
        <v/>
      </c>
      <c r="L1140" s="55" t="str">
        <f t="shared" si="592"/>
        <v/>
      </c>
      <c r="M1140" s="43" t="str">
        <f t="shared" si="593"/>
        <v/>
      </c>
      <c r="N1140" s="56" t="str" cm="1">
        <f t="array" ref="N1140">IFERROR(IF(_xlfn.SINGLE(B:B)="","",IF(R1140="Beer",SUM(LOOKUP(2,1/(Rates!$B$3:$B$5&lt;=W1140)/(Rates!$C$3:$C$5&gt;=W1140),Rates!$D$3:$D$5)*(X1140/100)*W1140),IF(R1140="Refreshment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56" t="str">
        <f t="shared" si="594"/>
        <v/>
      </c>
      <c r="P1140" s="53"/>
      <c r="Q1140" s="14" t="str">
        <f t="shared" si="595"/>
        <v/>
      </c>
      <c r="R1140" s="57" t="str">
        <f t="shared" si="596"/>
        <v/>
      </c>
      <c r="S1140" s="58" t="str">
        <f>IF(B1140="","",IF(R1140="Refreshment Beverage",VLOOKUP(VALUE(Q1140),Rates!G$15:L$19,2,0),VLOOKUP(VALUE(Q1140),Rates!G$4:L$12,2,0)))</f>
        <v/>
      </c>
      <c r="T1140" s="58" t="str">
        <f t="shared" si="597"/>
        <v/>
      </c>
      <c r="U1140" s="58" t="str">
        <f t="shared" si="598"/>
        <v/>
      </c>
      <c r="V1140" s="58" t="str">
        <f t="shared" si="599"/>
        <v/>
      </c>
      <c r="W1140" s="58" t="str">
        <f t="shared" si="600"/>
        <v/>
      </c>
      <c r="X1140" s="59" t="str">
        <f t="shared" si="601"/>
        <v/>
      </c>
      <c r="Y1140" s="60" t="str">
        <f>IF(B:B="","",IF(R1140="Refreshment Beverage",VLOOKUP(Q1140,Rates!G$15:L$19,6,0)*W1140,VLOOKUP(Q1140,Rates!G$4:L$12,6,0)*W1140))</f>
        <v/>
      </c>
      <c r="Z1140" s="60" t="str">
        <f t="shared" si="602"/>
        <v/>
      </c>
      <c r="AA1140" s="60" t="str">
        <f t="shared" si="590"/>
        <v/>
      </c>
      <c r="AB1140" s="61" t="str" cm="1">
        <f t="array" ref="AB1140">IF(_xlfn.SINGLE(B:B)="","",IF(R1140="Refreshment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61" t="str" cm="1">
        <f t="array" ref="AC1140">IF(_xlfn.SINGLE(B:B)="","",IF(R1140="Refreshment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68">
        <f>IFERROR(IF(R1140="Beer","",IF(OR(Q1140=1,Q1140=2,Q1140=3,Q1140=4),VLOOKUP(Q1140,Rates!$A$31:$B$34,2,0)*W1140,IF(V1140=1,VLOOKUP(U1140,'REB BEV MIN MKUP'!B:E,4,0),IF(V1140&gt;1,VLOOKUP(VALUE(W1140),'REB BEV MIN MKUP'!O:Q,3,0),0)))),0)</f>
        <v>0</v>
      </c>
      <c r="AE1140" s="62" t="str">
        <f t="shared" si="603"/>
        <v/>
      </c>
      <c r="AF1140" s="63" t="str">
        <f t="shared" si="604"/>
        <v/>
      </c>
      <c r="AG1140" s="64" t="str">
        <f t="shared" si="605"/>
        <v/>
      </c>
      <c r="AH1140" s="65" t="str">
        <f t="shared" si="606"/>
        <v/>
      </c>
      <c r="AI1140" s="66" t="str">
        <f>IF(AE:AE="","",IF(R1140="Refreshment Beverage",AK1140*(Rates!J$19/100),ROUND(SUM(AH1140*(Rates!$J$8/100)),4)))</f>
        <v/>
      </c>
      <c r="AJ1140" s="67" t="str">
        <f t="shared" si="607"/>
        <v/>
      </c>
      <c r="AK1140" s="22" t="str">
        <f t="shared" si="608"/>
        <v/>
      </c>
      <c r="AL1140" s="62" t="str">
        <f t="shared" si="609"/>
        <v/>
      </c>
      <c r="AM1140" s="63" t="str">
        <f>IF(AS1140="","",IF(R1140="Refreshment Beverage",ROUND(AS1140*Rates!K$19,4),ROUND(AO1140*(VLOOKUP(VALUE(Q1140),Rates!G$4:L$12,3,0)),4)))</f>
        <v/>
      </c>
      <c r="AN1140" s="68" t="str">
        <f>IF(AS1140="","",IF(R1140="Refreshment Beverage",AS1140*(Rates!J$19/100),MAX(AM1140,AB1140)))</f>
        <v/>
      </c>
      <c r="AO1140" s="69" t="str">
        <f t="shared" si="610"/>
        <v/>
      </c>
      <c r="AP1140" s="69" t="str">
        <f t="shared" si="611"/>
        <v/>
      </c>
      <c r="AQ1140" s="70" t="str">
        <f>IF(AS1140="","",IF(R1140="Refreshment Beverage",ROUND(SUM(VLOOKUP(Q:Q,Rates!G$15:L$19,3,0)*(AS1140-Y1140-Z1140-AA1140)),4),ROUND(SUM(Rates!$K$8*AS1140),4)))</f>
        <v/>
      </c>
      <c r="AR1140" s="66" t="str">
        <f t="shared" si="612"/>
        <v/>
      </c>
      <c r="AS1140" s="22" t="str">
        <f t="shared" si="613"/>
        <v/>
      </c>
      <c r="AT1140" s="62" t="str">
        <f t="shared" si="614"/>
        <v/>
      </c>
      <c r="AU1140" s="63" t="str">
        <f>IF(AX1140="","",IF(R1140="Refreshment Beverage",ROUND((BA1140-Y1140-Z1140-AA1140)*VLOOKUP(VALUE(Q1140),Rates!G$15:L$19,3,0),4),ROUND(AW1140*(VLOOKUP(VALUE(Q1140),Rates!G:L,3,0)),4)))</f>
        <v/>
      </c>
      <c r="AV1140" s="68" t="str">
        <f t="shared" si="615"/>
        <v/>
      </c>
      <c r="AW1140" s="69" t="str">
        <f t="shared" si="616"/>
        <v/>
      </c>
      <c r="AX1140" s="65" t="str">
        <f t="shared" si="617"/>
        <v/>
      </c>
      <c r="AY1140" s="70" t="str">
        <f>IF(AX1140="","",IF(R1140="Refreshment Beverage",ROUND(SUM(AX1140*Rates!K$19),4),ROUND(SUM(AX1140*(Rates!J$8/100)),4)))</f>
        <v/>
      </c>
      <c r="AZ1140" s="67" t="str">
        <f t="shared" si="618"/>
        <v/>
      </c>
      <c r="BA1140" s="22" t="str">
        <f t="shared" si="619"/>
        <v/>
      </c>
      <c r="BD1140" s="171"/>
      <c r="BE1140" s="171"/>
      <c r="BF1140" s="171"/>
      <c r="BG1140" s="171"/>
    </row>
    <row r="1141" spans="11:59" ht="12.75" customHeight="1" x14ac:dyDescent="0.3">
      <c r="K1141" s="42" t="str">
        <f t="shared" si="591"/>
        <v/>
      </c>
      <c r="L1141" s="55" t="str">
        <f t="shared" si="592"/>
        <v/>
      </c>
      <c r="M1141" s="43" t="str">
        <f t="shared" si="593"/>
        <v/>
      </c>
      <c r="N1141" s="56" t="str" cm="1">
        <f t="array" ref="N1141">IFERROR(IF(_xlfn.SINGLE(B:B)="","",IF(R1141="Beer",SUM(LOOKUP(2,1/(Rates!$B$3:$B$5&lt;=W1141)/(Rates!$C$3:$C$5&gt;=W1141),Rates!$D$3:$D$5)*(X1141/100)*W1141),IF(R1141="Refreshment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56" t="str">
        <f t="shared" si="594"/>
        <v/>
      </c>
      <c r="P1141" s="53"/>
      <c r="Q1141" s="14" t="str">
        <f t="shared" si="595"/>
        <v/>
      </c>
      <c r="R1141" s="57" t="str">
        <f t="shared" si="596"/>
        <v/>
      </c>
      <c r="S1141" s="58" t="str">
        <f>IF(B1141="","",IF(R1141="Refreshment Beverage",VLOOKUP(VALUE(Q1141),Rates!G$15:L$19,2,0),VLOOKUP(VALUE(Q1141),Rates!G$4:L$12,2,0)))</f>
        <v/>
      </c>
      <c r="T1141" s="58" t="str">
        <f t="shared" si="597"/>
        <v/>
      </c>
      <c r="U1141" s="58" t="str">
        <f t="shared" si="598"/>
        <v/>
      </c>
      <c r="V1141" s="58" t="str">
        <f t="shared" si="599"/>
        <v/>
      </c>
      <c r="W1141" s="58" t="str">
        <f t="shared" si="600"/>
        <v/>
      </c>
      <c r="X1141" s="59" t="str">
        <f t="shared" si="601"/>
        <v/>
      </c>
      <c r="Y1141" s="60" t="str">
        <f>IF(B:B="","",IF(R1141="Refreshment Beverage",VLOOKUP(Q1141,Rates!G$15:L$19,6,0)*W1141,VLOOKUP(Q1141,Rates!G$4:L$12,6,0)*W1141))</f>
        <v/>
      </c>
      <c r="Z1141" s="60" t="str">
        <f t="shared" si="602"/>
        <v/>
      </c>
      <c r="AA1141" s="60" t="str">
        <f t="shared" si="590"/>
        <v/>
      </c>
      <c r="AB1141" s="61" t="str" cm="1">
        <f t="array" ref="AB1141">IF(_xlfn.SINGLE(B:B)="","",IF(R1141="Refreshment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61" t="str" cm="1">
        <f t="array" ref="AC1141">IF(_xlfn.SINGLE(B:B)="","",IF(R1141="Refreshment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68">
        <f>IFERROR(IF(R1141="Beer","",IF(OR(Q1141=1,Q1141=2,Q1141=3,Q1141=4),VLOOKUP(Q1141,Rates!$A$31:$B$34,2,0)*W1141,IF(V1141=1,VLOOKUP(U1141,'REB BEV MIN MKUP'!B:E,4,0),IF(V1141&gt;1,VLOOKUP(VALUE(W1141),'REB BEV MIN MKUP'!O:Q,3,0),0)))),0)</f>
        <v>0</v>
      </c>
      <c r="AE1141" s="62" t="str">
        <f t="shared" si="603"/>
        <v/>
      </c>
      <c r="AF1141" s="63" t="str">
        <f t="shared" si="604"/>
        <v/>
      </c>
      <c r="AG1141" s="64" t="str">
        <f t="shared" si="605"/>
        <v/>
      </c>
      <c r="AH1141" s="65" t="str">
        <f t="shared" si="606"/>
        <v/>
      </c>
      <c r="AI1141" s="66" t="str">
        <f>IF(AE:AE="","",IF(R1141="Refreshment Beverage",AK1141*(Rates!J$19/100),ROUND(SUM(AH1141*(Rates!$J$8/100)),4)))</f>
        <v/>
      </c>
      <c r="AJ1141" s="67" t="str">
        <f t="shared" si="607"/>
        <v/>
      </c>
      <c r="AK1141" s="22" t="str">
        <f t="shared" si="608"/>
        <v/>
      </c>
      <c r="AL1141" s="62" t="str">
        <f t="shared" si="609"/>
        <v/>
      </c>
      <c r="AM1141" s="63" t="str">
        <f>IF(AS1141="","",IF(R1141="Refreshment Beverage",ROUND(AS1141*Rates!K$19,4),ROUND(AO1141*(VLOOKUP(VALUE(Q1141),Rates!G$4:L$12,3,0)),4)))</f>
        <v/>
      </c>
      <c r="AN1141" s="68" t="str">
        <f>IF(AS1141="","",IF(R1141="Refreshment Beverage",AS1141*(Rates!J$19/100),MAX(AM1141,AB1141)))</f>
        <v/>
      </c>
      <c r="AO1141" s="69" t="str">
        <f t="shared" si="610"/>
        <v/>
      </c>
      <c r="AP1141" s="69" t="str">
        <f t="shared" si="611"/>
        <v/>
      </c>
      <c r="AQ1141" s="70" t="str">
        <f>IF(AS1141="","",IF(R1141="Refreshment Beverage",ROUND(SUM(VLOOKUP(Q:Q,Rates!G$15:L$19,3,0)*(AS1141-Y1141-Z1141-AA1141)),4),ROUND(SUM(Rates!$K$8*AS1141),4)))</f>
        <v/>
      </c>
      <c r="AR1141" s="66" t="str">
        <f t="shared" si="612"/>
        <v/>
      </c>
      <c r="AS1141" s="22" t="str">
        <f t="shared" si="613"/>
        <v/>
      </c>
      <c r="AT1141" s="62" t="str">
        <f t="shared" si="614"/>
        <v/>
      </c>
      <c r="AU1141" s="63" t="str">
        <f>IF(AX1141="","",IF(R1141="Refreshment Beverage",ROUND((BA1141-Y1141-Z1141-AA1141)*VLOOKUP(VALUE(Q1141),Rates!G$15:L$19,3,0),4),ROUND(AW1141*(VLOOKUP(VALUE(Q1141),Rates!G:L,3,0)),4)))</f>
        <v/>
      </c>
      <c r="AV1141" s="68" t="str">
        <f t="shared" si="615"/>
        <v/>
      </c>
      <c r="AW1141" s="69" t="str">
        <f t="shared" si="616"/>
        <v/>
      </c>
      <c r="AX1141" s="65" t="str">
        <f t="shared" si="617"/>
        <v/>
      </c>
      <c r="AY1141" s="70" t="str">
        <f>IF(AX1141="","",IF(R1141="Refreshment Beverage",ROUND(SUM(AX1141*Rates!K$19),4),ROUND(SUM(AX1141*(Rates!J$8/100)),4)))</f>
        <v/>
      </c>
      <c r="AZ1141" s="67" t="str">
        <f t="shared" si="618"/>
        <v/>
      </c>
      <c r="BA1141" s="22" t="str">
        <f t="shared" si="619"/>
        <v/>
      </c>
      <c r="BD1141" s="171"/>
      <c r="BE1141" s="171"/>
      <c r="BF1141" s="171"/>
      <c r="BG1141" s="171"/>
    </row>
    <row r="1142" spans="11:59" ht="12.75" customHeight="1" x14ac:dyDescent="0.3">
      <c r="K1142" s="42" t="str">
        <f t="shared" si="591"/>
        <v/>
      </c>
      <c r="L1142" s="55" t="str">
        <f t="shared" si="592"/>
        <v/>
      </c>
      <c r="M1142" s="43" t="str">
        <f t="shared" si="593"/>
        <v/>
      </c>
      <c r="N1142" s="56" t="str" cm="1">
        <f t="array" ref="N1142">IFERROR(IF(_xlfn.SINGLE(B:B)="","",IF(R1142="Beer",SUM(LOOKUP(2,1/(Rates!$B$3:$B$5&lt;=W1142)/(Rates!$C$3:$C$5&gt;=W1142),Rates!$D$3:$D$5)*(X1142/100)*W1142),IF(R1142="Refreshment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56" t="str">
        <f t="shared" si="594"/>
        <v/>
      </c>
      <c r="P1142" s="53"/>
      <c r="Q1142" s="14" t="str">
        <f t="shared" si="595"/>
        <v/>
      </c>
      <c r="R1142" s="57" t="str">
        <f t="shared" si="596"/>
        <v/>
      </c>
      <c r="S1142" s="58" t="str">
        <f>IF(B1142="","",IF(R1142="Refreshment Beverage",VLOOKUP(VALUE(Q1142),Rates!G$15:L$19,2,0),VLOOKUP(VALUE(Q1142),Rates!G$4:L$12,2,0)))</f>
        <v/>
      </c>
      <c r="T1142" s="58" t="str">
        <f t="shared" si="597"/>
        <v/>
      </c>
      <c r="U1142" s="58" t="str">
        <f t="shared" si="598"/>
        <v/>
      </c>
      <c r="V1142" s="58" t="str">
        <f t="shared" si="599"/>
        <v/>
      </c>
      <c r="W1142" s="58" t="str">
        <f t="shared" si="600"/>
        <v/>
      </c>
      <c r="X1142" s="59" t="str">
        <f t="shared" si="601"/>
        <v/>
      </c>
      <c r="Y1142" s="60" t="str">
        <f>IF(B:B="","",IF(R1142="Refreshment Beverage",VLOOKUP(Q1142,Rates!G$15:L$19,6,0)*W1142,VLOOKUP(Q1142,Rates!G$4:L$12,6,0)*W1142))</f>
        <v/>
      </c>
      <c r="Z1142" s="60" t="str">
        <f t="shared" si="602"/>
        <v/>
      </c>
      <c r="AA1142" s="60" t="str">
        <f t="shared" si="590"/>
        <v/>
      </c>
      <c r="AB1142" s="61" t="str" cm="1">
        <f t="array" ref="AB1142">IF(_xlfn.SINGLE(B:B)="","",IF(R1142="Refreshment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61" t="str" cm="1">
        <f t="array" ref="AC1142">IF(_xlfn.SINGLE(B:B)="","",IF(R1142="Refreshment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68">
        <f>IFERROR(IF(R1142="Beer","",IF(OR(Q1142=1,Q1142=2,Q1142=3,Q1142=4),VLOOKUP(Q1142,Rates!$A$31:$B$34,2,0)*W1142,IF(V1142=1,VLOOKUP(U1142,'REB BEV MIN MKUP'!B:E,4,0),IF(V1142&gt;1,VLOOKUP(VALUE(W1142),'REB BEV MIN MKUP'!O:Q,3,0),0)))),0)</f>
        <v>0</v>
      </c>
      <c r="AE1142" s="62" t="str">
        <f t="shared" si="603"/>
        <v/>
      </c>
      <c r="AF1142" s="63" t="str">
        <f t="shared" si="604"/>
        <v/>
      </c>
      <c r="AG1142" s="64" t="str">
        <f t="shared" si="605"/>
        <v/>
      </c>
      <c r="AH1142" s="65" t="str">
        <f t="shared" si="606"/>
        <v/>
      </c>
      <c r="AI1142" s="66" t="str">
        <f>IF(AE:AE="","",IF(R1142="Refreshment Beverage",AK1142*(Rates!J$19/100),ROUND(SUM(AH1142*(Rates!$J$8/100)),4)))</f>
        <v/>
      </c>
      <c r="AJ1142" s="67" t="str">
        <f t="shared" si="607"/>
        <v/>
      </c>
      <c r="AK1142" s="22" t="str">
        <f t="shared" si="608"/>
        <v/>
      </c>
      <c r="AL1142" s="62" t="str">
        <f t="shared" si="609"/>
        <v/>
      </c>
      <c r="AM1142" s="63" t="str">
        <f>IF(AS1142="","",IF(R1142="Refreshment Beverage",ROUND(AS1142*Rates!K$19,4),ROUND(AO1142*(VLOOKUP(VALUE(Q1142),Rates!G$4:L$12,3,0)),4)))</f>
        <v/>
      </c>
      <c r="AN1142" s="68" t="str">
        <f>IF(AS1142="","",IF(R1142="Refreshment Beverage",AS1142*(Rates!J$19/100),MAX(AM1142,AB1142)))</f>
        <v/>
      </c>
      <c r="AO1142" s="69" t="str">
        <f t="shared" si="610"/>
        <v/>
      </c>
      <c r="AP1142" s="69" t="str">
        <f t="shared" si="611"/>
        <v/>
      </c>
      <c r="AQ1142" s="70" t="str">
        <f>IF(AS1142="","",IF(R1142="Refreshment Beverage",ROUND(SUM(VLOOKUP(Q:Q,Rates!G$15:L$19,3,0)*(AS1142-Y1142-Z1142-AA1142)),4),ROUND(SUM(Rates!$K$8*AS1142),4)))</f>
        <v/>
      </c>
      <c r="AR1142" s="66" t="str">
        <f t="shared" si="612"/>
        <v/>
      </c>
      <c r="AS1142" s="22" t="str">
        <f t="shared" si="613"/>
        <v/>
      </c>
      <c r="AT1142" s="62" t="str">
        <f t="shared" si="614"/>
        <v/>
      </c>
      <c r="AU1142" s="63" t="str">
        <f>IF(AX1142="","",IF(R1142="Refreshment Beverage",ROUND((BA1142-Y1142-Z1142-AA1142)*VLOOKUP(VALUE(Q1142),Rates!G$15:L$19,3,0),4),ROUND(AW1142*(VLOOKUP(VALUE(Q1142),Rates!G:L,3,0)),4)))</f>
        <v/>
      </c>
      <c r="AV1142" s="68" t="str">
        <f t="shared" si="615"/>
        <v/>
      </c>
      <c r="AW1142" s="69" t="str">
        <f t="shared" si="616"/>
        <v/>
      </c>
      <c r="AX1142" s="65" t="str">
        <f t="shared" si="617"/>
        <v/>
      </c>
      <c r="AY1142" s="70" t="str">
        <f>IF(AX1142="","",IF(R1142="Refreshment Beverage",ROUND(SUM(AX1142*Rates!K$19),4),ROUND(SUM(AX1142*(Rates!J$8/100)),4)))</f>
        <v/>
      </c>
      <c r="AZ1142" s="67" t="str">
        <f t="shared" si="618"/>
        <v/>
      </c>
      <c r="BA1142" s="22" t="str">
        <f t="shared" si="619"/>
        <v/>
      </c>
      <c r="BD1142" s="171"/>
      <c r="BE1142" s="171"/>
      <c r="BF1142" s="171"/>
      <c r="BG1142" s="171"/>
    </row>
    <row r="1143" spans="11:59" ht="12.75" customHeight="1" x14ac:dyDescent="0.3">
      <c r="K1143" s="42" t="str">
        <f t="shared" si="591"/>
        <v/>
      </c>
      <c r="L1143" s="55" t="str">
        <f t="shared" si="592"/>
        <v/>
      </c>
      <c r="M1143" s="43" t="str">
        <f t="shared" si="593"/>
        <v/>
      </c>
      <c r="N1143" s="56" t="str" cm="1">
        <f t="array" ref="N1143">IFERROR(IF(_xlfn.SINGLE(B:B)="","",IF(R1143="Beer",SUM(LOOKUP(2,1/(Rates!$B$3:$B$5&lt;=W1143)/(Rates!$C$3:$C$5&gt;=W1143),Rates!$D$3:$D$5)*(X1143/100)*W1143),IF(R1143="Refreshment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56" t="str">
        <f t="shared" si="594"/>
        <v/>
      </c>
      <c r="P1143" s="53"/>
      <c r="Q1143" s="14" t="str">
        <f t="shared" si="595"/>
        <v/>
      </c>
      <c r="R1143" s="57" t="str">
        <f t="shared" si="596"/>
        <v/>
      </c>
      <c r="S1143" s="58" t="str">
        <f>IF(B1143="","",IF(R1143="Refreshment Beverage",VLOOKUP(VALUE(Q1143),Rates!G$15:L$19,2,0),VLOOKUP(VALUE(Q1143),Rates!G$4:L$12,2,0)))</f>
        <v/>
      </c>
      <c r="T1143" s="58" t="str">
        <f t="shared" si="597"/>
        <v/>
      </c>
      <c r="U1143" s="58" t="str">
        <f t="shared" si="598"/>
        <v/>
      </c>
      <c r="V1143" s="58" t="str">
        <f t="shared" si="599"/>
        <v/>
      </c>
      <c r="W1143" s="58" t="str">
        <f t="shared" si="600"/>
        <v/>
      </c>
      <c r="X1143" s="59" t="str">
        <f t="shared" si="601"/>
        <v/>
      </c>
      <c r="Y1143" s="60" t="str">
        <f>IF(B:B="","",IF(R1143="Refreshment Beverage",VLOOKUP(Q1143,Rates!G$15:L$19,6,0)*W1143,VLOOKUP(Q1143,Rates!G$4:L$12,6,0)*W1143))</f>
        <v/>
      </c>
      <c r="Z1143" s="60" t="str">
        <f t="shared" si="602"/>
        <v/>
      </c>
      <c r="AA1143" s="60" t="str">
        <f t="shared" si="590"/>
        <v/>
      </c>
      <c r="AB1143" s="61" t="str" cm="1">
        <f t="array" ref="AB1143">IF(_xlfn.SINGLE(B:B)="","",IF(R1143="Refreshment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61" t="str" cm="1">
        <f t="array" ref="AC1143">IF(_xlfn.SINGLE(B:B)="","",IF(R1143="Refreshment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68">
        <f>IFERROR(IF(R1143="Beer","",IF(OR(Q1143=1,Q1143=2,Q1143=3,Q1143=4),VLOOKUP(Q1143,Rates!$A$31:$B$34,2,0)*W1143,IF(V1143=1,VLOOKUP(U1143,'REB BEV MIN MKUP'!B:E,4,0),IF(V1143&gt;1,VLOOKUP(VALUE(W1143),'REB BEV MIN MKUP'!O:Q,3,0),0)))),0)</f>
        <v>0</v>
      </c>
      <c r="AE1143" s="62" t="str">
        <f t="shared" si="603"/>
        <v/>
      </c>
      <c r="AF1143" s="63" t="str">
        <f t="shared" si="604"/>
        <v/>
      </c>
      <c r="AG1143" s="64" t="str">
        <f t="shared" si="605"/>
        <v/>
      </c>
      <c r="AH1143" s="65" t="str">
        <f t="shared" si="606"/>
        <v/>
      </c>
      <c r="AI1143" s="66" t="str">
        <f>IF(AE:AE="","",IF(R1143="Refreshment Beverage",AK1143*(Rates!J$19/100),ROUND(SUM(AH1143*(Rates!$J$8/100)),4)))</f>
        <v/>
      </c>
      <c r="AJ1143" s="67" t="str">
        <f t="shared" si="607"/>
        <v/>
      </c>
      <c r="AK1143" s="22" t="str">
        <f t="shared" si="608"/>
        <v/>
      </c>
      <c r="AL1143" s="62" t="str">
        <f t="shared" si="609"/>
        <v/>
      </c>
      <c r="AM1143" s="63" t="str">
        <f>IF(AS1143="","",IF(R1143="Refreshment Beverage",ROUND(AS1143*Rates!K$19,4),ROUND(AO1143*(VLOOKUP(VALUE(Q1143),Rates!G$4:L$12,3,0)),4)))</f>
        <v/>
      </c>
      <c r="AN1143" s="68" t="str">
        <f>IF(AS1143="","",IF(R1143="Refreshment Beverage",AS1143*(Rates!J$19/100),MAX(AM1143,AB1143)))</f>
        <v/>
      </c>
      <c r="AO1143" s="69" t="str">
        <f t="shared" si="610"/>
        <v/>
      </c>
      <c r="AP1143" s="69" t="str">
        <f t="shared" si="611"/>
        <v/>
      </c>
      <c r="AQ1143" s="70" t="str">
        <f>IF(AS1143="","",IF(R1143="Refreshment Beverage",ROUND(SUM(VLOOKUP(Q:Q,Rates!G$15:L$19,3,0)*(AS1143-Y1143-Z1143-AA1143)),4),ROUND(SUM(Rates!$K$8*AS1143),4)))</f>
        <v/>
      </c>
      <c r="AR1143" s="66" t="str">
        <f t="shared" si="612"/>
        <v/>
      </c>
      <c r="AS1143" s="22" t="str">
        <f t="shared" si="613"/>
        <v/>
      </c>
      <c r="AT1143" s="62" t="str">
        <f t="shared" si="614"/>
        <v/>
      </c>
      <c r="AU1143" s="63" t="str">
        <f>IF(AX1143="","",IF(R1143="Refreshment Beverage",ROUND((BA1143-Y1143-Z1143-AA1143)*VLOOKUP(VALUE(Q1143),Rates!G$15:L$19,3,0),4),ROUND(AW1143*(VLOOKUP(VALUE(Q1143),Rates!G:L,3,0)),4)))</f>
        <v/>
      </c>
      <c r="AV1143" s="68" t="str">
        <f t="shared" si="615"/>
        <v/>
      </c>
      <c r="AW1143" s="69" t="str">
        <f t="shared" si="616"/>
        <v/>
      </c>
      <c r="AX1143" s="65" t="str">
        <f t="shared" si="617"/>
        <v/>
      </c>
      <c r="AY1143" s="70" t="str">
        <f>IF(AX1143="","",IF(R1143="Refreshment Beverage",ROUND(SUM(AX1143*Rates!K$19),4),ROUND(SUM(AX1143*(Rates!J$8/100)),4)))</f>
        <v/>
      </c>
      <c r="AZ1143" s="67" t="str">
        <f t="shared" si="618"/>
        <v/>
      </c>
      <c r="BA1143" s="22" t="str">
        <f t="shared" si="619"/>
        <v/>
      </c>
      <c r="BD1143" s="171"/>
      <c r="BE1143" s="171"/>
      <c r="BF1143" s="171"/>
      <c r="BG1143" s="171"/>
    </row>
    <row r="1144" spans="11:59" ht="12.75" customHeight="1" x14ac:dyDescent="0.3">
      <c r="K1144" s="42" t="str">
        <f t="shared" si="591"/>
        <v/>
      </c>
      <c r="L1144" s="55" t="str">
        <f t="shared" si="592"/>
        <v/>
      </c>
      <c r="M1144" s="43" t="str">
        <f t="shared" si="593"/>
        <v/>
      </c>
      <c r="N1144" s="56" t="str" cm="1">
        <f t="array" ref="N1144">IFERROR(IF(_xlfn.SINGLE(B:B)="","",IF(R1144="Beer",SUM(LOOKUP(2,1/(Rates!$B$3:$B$5&lt;=W1144)/(Rates!$C$3:$C$5&gt;=W1144),Rates!$D$3:$D$5)*(X1144/100)*W1144),IF(R1144="Refreshment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56" t="str">
        <f t="shared" si="594"/>
        <v/>
      </c>
      <c r="P1144" s="53"/>
      <c r="Q1144" s="14" t="str">
        <f t="shared" si="595"/>
        <v/>
      </c>
      <c r="R1144" s="57" t="str">
        <f t="shared" si="596"/>
        <v/>
      </c>
      <c r="S1144" s="58" t="str">
        <f>IF(B1144="","",IF(R1144="Refreshment Beverage",VLOOKUP(VALUE(Q1144),Rates!G$15:L$19,2,0),VLOOKUP(VALUE(Q1144),Rates!G$4:L$12,2,0)))</f>
        <v/>
      </c>
      <c r="T1144" s="58" t="str">
        <f t="shared" si="597"/>
        <v/>
      </c>
      <c r="U1144" s="58" t="str">
        <f t="shared" si="598"/>
        <v/>
      </c>
      <c r="V1144" s="58" t="str">
        <f t="shared" si="599"/>
        <v/>
      </c>
      <c r="W1144" s="58" t="str">
        <f t="shared" si="600"/>
        <v/>
      </c>
      <c r="X1144" s="59" t="str">
        <f t="shared" si="601"/>
        <v/>
      </c>
      <c r="Y1144" s="60" t="str">
        <f>IF(B:B="","",IF(R1144="Refreshment Beverage",VLOOKUP(Q1144,Rates!G$15:L$19,6,0)*W1144,VLOOKUP(Q1144,Rates!G$4:L$12,6,0)*W1144))</f>
        <v/>
      </c>
      <c r="Z1144" s="60" t="str">
        <f t="shared" si="602"/>
        <v/>
      </c>
      <c r="AA1144" s="60" t="str">
        <f t="shared" si="590"/>
        <v/>
      </c>
      <c r="AB1144" s="61" t="str" cm="1">
        <f t="array" ref="AB1144">IF(_xlfn.SINGLE(B:B)="","",IF(R1144="Refreshment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61" t="str" cm="1">
        <f t="array" ref="AC1144">IF(_xlfn.SINGLE(B:B)="","",IF(R1144="Refreshment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68">
        <f>IFERROR(IF(R1144="Beer","",IF(OR(Q1144=1,Q1144=2,Q1144=3,Q1144=4),VLOOKUP(Q1144,Rates!$A$31:$B$34,2,0)*W1144,IF(V1144=1,VLOOKUP(U1144,'REB BEV MIN MKUP'!B:E,4,0),IF(V1144&gt;1,VLOOKUP(VALUE(W1144),'REB BEV MIN MKUP'!O:Q,3,0),0)))),0)</f>
        <v>0</v>
      </c>
      <c r="AE1144" s="62" t="str">
        <f t="shared" si="603"/>
        <v/>
      </c>
      <c r="AF1144" s="63" t="str">
        <f t="shared" si="604"/>
        <v/>
      </c>
      <c r="AG1144" s="64" t="str">
        <f t="shared" si="605"/>
        <v/>
      </c>
      <c r="AH1144" s="65" t="str">
        <f t="shared" si="606"/>
        <v/>
      </c>
      <c r="AI1144" s="66" t="str">
        <f>IF(AE:AE="","",IF(R1144="Refreshment Beverage",AK1144*(Rates!J$19/100),ROUND(SUM(AH1144*(Rates!$J$8/100)),4)))</f>
        <v/>
      </c>
      <c r="AJ1144" s="67" t="str">
        <f t="shared" si="607"/>
        <v/>
      </c>
      <c r="AK1144" s="22" t="str">
        <f t="shared" si="608"/>
        <v/>
      </c>
      <c r="AL1144" s="62" t="str">
        <f t="shared" si="609"/>
        <v/>
      </c>
      <c r="AM1144" s="63" t="str">
        <f>IF(AS1144="","",IF(R1144="Refreshment Beverage",ROUND(AS1144*Rates!K$19,4),ROUND(AO1144*(VLOOKUP(VALUE(Q1144),Rates!G$4:L$12,3,0)),4)))</f>
        <v/>
      </c>
      <c r="AN1144" s="68" t="str">
        <f>IF(AS1144="","",IF(R1144="Refreshment Beverage",AS1144*(Rates!J$19/100),MAX(AM1144,AB1144)))</f>
        <v/>
      </c>
      <c r="AO1144" s="69" t="str">
        <f t="shared" si="610"/>
        <v/>
      </c>
      <c r="AP1144" s="69" t="str">
        <f t="shared" si="611"/>
        <v/>
      </c>
      <c r="AQ1144" s="70" t="str">
        <f>IF(AS1144="","",IF(R1144="Refreshment Beverage",ROUND(SUM(VLOOKUP(Q:Q,Rates!G$15:L$19,3,0)*(AS1144-Y1144-Z1144-AA1144)),4),ROUND(SUM(Rates!$K$8*AS1144),4)))</f>
        <v/>
      </c>
      <c r="AR1144" s="66" t="str">
        <f t="shared" si="612"/>
        <v/>
      </c>
      <c r="AS1144" s="22" t="str">
        <f t="shared" si="613"/>
        <v/>
      </c>
      <c r="AT1144" s="62" t="str">
        <f t="shared" si="614"/>
        <v/>
      </c>
      <c r="AU1144" s="63" t="str">
        <f>IF(AX1144="","",IF(R1144="Refreshment Beverage",ROUND((BA1144-Y1144-Z1144-AA1144)*VLOOKUP(VALUE(Q1144),Rates!G$15:L$19,3,0),4),ROUND(AW1144*(VLOOKUP(VALUE(Q1144),Rates!G:L,3,0)),4)))</f>
        <v/>
      </c>
      <c r="AV1144" s="68" t="str">
        <f t="shared" si="615"/>
        <v/>
      </c>
      <c r="AW1144" s="69" t="str">
        <f t="shared" si="616"/>
        <v/>
      </c>
      <c r="AX1144" s="65" t="str">
        <f t="shared" si="617"/>
        <v/>
      </c>
      <c r="AY1144" s="70" t="str">
        <f>IF(AX1144="","",IF(R1144="Refreshment Beverage",ROUND(SUM(AX1144*Rates!K$19),4),ROUND(SUM(AX1144*(Rates!J$8/100)),4)))</f>
        <v/>
      </c>
      <c r="AZ1144" s="67" t="str">
        <f t="shared" si="618"/>
        <v/>
      </c>
      <c r="BA1144" s="22" t="str">
        <f t="shared" si="619"/>
        <v/>
      </c>
      <c r="BD1144" s="171"/>
      <c r="BE1144" s="171"/>
      <c r="BF1144" s="171"/>
      <c r="BG1144" s="171"/>
    </row>
    <row r="1145" spans="11:59" ht="12.75" customHeight="1" x14ac:dyDescent="0.3">
      <c r="K1145" s="42" t="str">
        <f t="shared" si="591"/>
        <v/>
      </c>
      <c r="L1145" s="55" t="str">
        <f t="shared" si="592"/>
        <v/>
      </c>
      <c r="M1145" s="43" t="str">
        <f t="shared" si="593"/>
        <v/>
      </c>
      <c r="N1145" s="56" t="str" cm="1">
        <f t="array" ref="N1145">IFERROR(IF(_xlfn.SINGLE(B:B)="","",IF(R1145="Beer",SUM(LOOKUP(2,1/(Rates!$B$3:$B$5&lt;=W1145)/(Rates!$C$3:$C$5&gt;=W1145),Rates!$D$3:$D$5)*(X1145/100)*W1145),IF(R1145="Refreshment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56" t="str">
        <f t="shared" si="594"/>
        <v/>
      </c>
      <c r="P1145" s="53"/>
      <c r="Q1145" s="14" t="str">
        <f t="shared" si="595"/>
        <v/>
      </c>
      <c r="R1145" s="57" t="str">
        <f t="shared" si="596"/>
        <v/>
      </c>
      <c r="S1145" s="58" t="str">
        <f>IF(B1145="","",IF(R1145="Refreshment Beverage",VLOOKUP(VALUE(Q1145),Rates!G$15:L$19,2,0),VLOOKUP(VALUE(Q1145),Rates!G$4:L$12,2,0)))</f>
        <v/>
      </c>
      <c r="T1145" s="58" t="str">
        <f t="shared" si="597"/>
        <v/>
      </c>
      <c r="U1145" s="58" t="str">
        <f t="shared" si="598"/>
        <v/>
      </c>
      <c r="V1145" s="58" t="str">
        <f t="shared" si="599"/>
        <v/>
      </c>
      <c r="W1145" s="58" t="str">
        <f t="shared" si="600"/>
        <v/>
      </c>
      <c r="X1145" s="59" t="str">
        <f t="shared" si="601"/>
        <v/>
      </c>
      <c r="Y1145" s="60" t="str">
        <f>IF(B:B="","",IF(R1145="Refreshment Beverage",VLOOKUP(Q1145,Rates!G$15:L$19,6,0)*W1145,VLOOKUP(Q1145,Rates!G$4:L$12,6,0)*W1145))</f>
        <v/>
      </c>
      <c r="Z1145" s="60" t="str">
        <f t="shared" si="602"/>
        <v/>
      </c>
      <c r="AA1145" s="60" t="str">
        <f t="shared" si="590"/>
        <v/>
      </c>
      <c r="AB1145" s="61" t="str" cm="1">
        <f t="array" ref="AB1145">IF(_xlfn.SINGLE(B:B)="","",IF(R1145="Refreshment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61" t="str" cm="1">
        <f t="array" ref="AC1145">IF(_xlfn.SINGLE(B:B)="","",IF(R1145="Refreshment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68">
        <f>IFERROR(IF(R1145="Beer","",IF(OR(Q1145=1,Q1145=2,Q1145=3,Q1145=4),VLOOKUP(Q1145,Rates!$A$31:$B$34,2,0)*W1145,IF(V1145=1,VLOOKUP(U1145,'REB BEV MIN MKUP'!B:E,4,0),IF(V1145&gt;1,VLOOKUP(VALUE(W1145),'REB BEV MIN MKUP'!O:Q,3,0),0)))),0)</f>
        <v>0</v>
      </c>
      <c r="AE1145" s="62" t="str">
        <f t="shared" si="603"/>
        <v/>
      </c>
      <c r="AF1145" s="63" t="str">
        <f t="shared" si="604"/>
        <v/>
      </c>
      <c r="AG1145" s="64" t="str">
        <f t="shared" si="605"/>
        <v/>
      </c>
      <c r="AH1145" s="65" t="str">
        <f t="shared" si="606"/>
        <v/>
      </c>
      <c r="AI1145" s="66" t="str">
        <f>IF(AE:AE="","",IF(R1145="Refreshment Beverage",AK1145*(Rates!J$19/100),ROUND(SUM(AH1145*(Rates!$J$8/100)),4)))</f>
        <v/>
      </c>
      <c r="AJ1145" s="67" t="str">
        <f t="shared" si="607"/>
        <v/>
      </c>
      <c r="AK1145" s="22" t="str">
        <f t="shared" si="608"/>
        <v/>
      </c>
      <c r="AL1145" s="62" t="str">
        <f t="shared" si="609"/>
        <v/>
      </c>
      <c r="AM1145" s="63" t="str">
        <f>IF(AS1145="","",IF(R1145="Refreshment Beverage",ROUND(AS1145*Rates!K$19,4),ROUND(AO1145*(VLOOKUP(VALUE(Q1145),Rates!G$4:L$12,3,0)),4)))</f>
        <v/>
      </c>
      <c r="AN1145" s="68" t="str">
        <f>IF(AS1145="","",IF(R1145="Refreshment Beverage",AS1145*(Rates!J$19/100),MAX(AM1145,AB1145)))</f>
        <v/>
      </c>
      <c r="AO1145" s="69" t="str">
        <f t="shared" si="610"/>
        <v/>
      </c>
      <c r="AP1145" s="69" t="str">
        <f t="shared" si="611"/>
        <v/>
      </c>
      <c r="AQ1145" s="70" t="str">
        <f>IF(AS1145="","",IF(R1145="Refreshment Beverage",ROUND(SUM(VLOOKUP(Q:Q,Rates!G$15:L$19,3,0)*(AS1145-Y1145-Z1145-AA1145)),4),ROUND(SUM(Rates!$K$8*AS1145),4)))</f>
        <v/>
      </c>
      <c r="AR1145" s="66" t="str">
        <f t="shared" si="612"/>
        <v/>
      </c>
      <c r="AS1145" s="22" t="str">
        <f t="shared" si="613"/>
        <v/>
      </c>
      <c r="AT1145" s="62" t="str">
        <f t="shared" si="614"/>
        <v/>
      </c>
      <c r="AU1145" s="63" t="str">
        <f>IF(AX1145="","",IF(R1145="Refreshment Beverage",ROUND((BA1145-Y1145-Z1145-AA1145)*VLOOKUP(VALUE(Q1145),Rates!G$15:L$19,3,0),4),ROUND(AW1145*(VLOOKUP(VALUE(Q1145),Rates!G:L,3,0)),4)))</f>
        <v/>
      </c>
      <c r="AV1145" s="68" t="str">
        <f t="shared" si="615"/>
        <v/>
      </c>
      <c r="AW1145" s="69" t="str">
        <f t="shared" si="616"/>
        <v/>
      </c>
      <c r="AX1145" s="65" t="str">
        <f t="shared" si="617"/>
        <v/>
      </c>
      <c r="AY1145" s="70" t="str">
        <f>IF(AX1145="","",IF(R1145="Refreshment Beverage",ROUND(SUM(AX1145*Rates!K$19),4),ROUND(SUM(AX1145*(Rates!J$8/100)),4)))</f>
        <v/>
      </c>
      <c r="AZ1145" s="67" t="str">
        <f t="shared" si="618"/>
        <v/>
      </c>
      <c r="BA1145" s="22" t="str">
        <f t="shared" si="619"/>
        <v/>
      </c>
      <c r="BD1145" s="171"/>
      <c r="BE1145" s="171"/>
      <c r="BF1145" s="171"/>
      <c r="BG1145" s="171"/>
    </row>
    <row r="1146" spans="11:59" ht="12.75" customHeight="1" x14ac:dyDescent="0.3">
      <c r="K1146" s="42" t="str">
        <f t="shared" si="591"/>
        <v/>
      </c>
      <c r="L1146" s="55" t="str">
        <f t="shared" si="592"/>
        <v/>
      </c>
      <c r="M1146" s="43" t="str">
        <f t="shared" si="593"/>
        <v/>
      </c>
      <c r="N1146" s="56" t="str" cm="1">
        <f t="array" ref="N1146">IFERROR(IF(_xlfn.SINGLE(B:B)="","",IF(R1146="Beer",SUM(LOOKUP(2,1/(Rates!$B$3:$B$5&lt;=W1146)/(Rates!$C$3:$C$5&gt;=W1146),Rates!$D$3:$D$5)*(X1146/100)*W1146),IF(R1146="Refreshment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56" t="str">
        <f t="shared" si="594"/>
        <v/>
      </c>
      <c r="P1146" s="53"/>
      <c r="Q1146" s="14" t="str">
        <f t="shared" si="595"/>
        <v/>
      </c>
      <c r="R1146" s="57" t="str">
        <f t="shared" si="596"/>
        <v/>
      </c>
      <c r="S1146" s="58" t="str">
        <f>IF(B1146="","",IF(R1146="Refreshment Beverage",VLOOKUP(VALUE(Q1146),Rates!G$15:L$19,2,0),VLOOKUP(VALUE(Q1146),Rates!G$4:L$12,2,0)))</f>
        <v/>
      </c>
      <c r="T1146" s="58" t="str">
        <f t="shared" si="597"/>
        <v/>
      </c>
      <c r="U1146" s="58" t="str">
        <f t="shared" si="598"/>
        <v/>
      </c>
      <c r="V1146" s="58" t="str">
        <f t="shared" si="599"/>
        <v/>
      </c>
      <c r="W1146" s="58" t="str">
        <f t="shared" si="600"/>
        <v/>
      </c>
      <c r="X1146" s="59" t="str">
        <f t="shared" si="601"/>
        <v/>
      </c>
      <c r="Y1146" s="60" t="str">
        <f>IF(B:B="","",IF(R1146="Refreshment Beverage",VLOOKUP(Q1146,Rates!G$15:L$19,6,0)*W1146,VLOOKUP(Q1146,Rates!G$4:L$12,6,0)*W1146))</f>
        <v/>
      </c>
      <c r="Z1146" s="60" t="str">
        <f t="shared" si="602"/>
        <v/>
      </c>
      <c r="AA1146" s="60" t="str">
        <f t="shared" si="590"/>
        <v/>
      </c>
      <c r="AB1146" s="61" t="str" cm="1">
        <f t="array" ref="AB1146">IF(_xlfn.SINGLE(B:B)="","",IF(R1146="Refreshment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61" t="str" cm="1">
        <f t="array" ref="AC1146">IF(_xlfn.SINGLE(B:B)="","",IF(R1146="Refreshment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68">
        <f>IFERROR(IF(R1146="Beer","",IF(OR(Q1146=1,Q1146=2,Q1146=3,Q1146=4),VLOOKUP(Q1146,Rates!$A$31:$B$34,2,0)*W1146,IF(V1146=1,VLOOKUP(U1146,'REB BEV MIN MKUP'!B:E,4,0),IF(V1146&gt;1,VLOOKUP(VALUE(W1146),'REB BEV MIN MKUP'!O:Q,3,0),0)))),0)</f>
        <v>0</v>
      </c>
      <c r="AE1146" s="62" t="str">
        <f t="shared" si="603"/>
        <v/>
      </c>
      <c r="AF1146" s="63" t="str">
        <f t="shared" si="604"/>
        <v/>
      </c>
      <c r="AG1146" s="64" t="str">
        <f t="shared" si="605"/>
        <v/>
      </c>
      <c r="AH1146" s="65" t="str">
        <f t="shared" si="606"/>
        <v/>
      </c>
      <c r="AI1146" s="66" t="str">
        <f>IF(AE:AE="","",IF(R1146="Refreshment Beverage",AK1146*(Rates!J$19/100),ROUND(SUM(AH1146*(Rates!$J$8/100)),4)))</f>
        <v/>
      </c>
      <c r="AJ1146" s="67" t="str">
        <f t="shared" si="607"/>
        <v/>
      </c>
      <c r="AK1146" s="22" t="str">
        <f t="shared" si="608"/>
        <v/>
      </c>
      <c r="AL1146" s="62" t="str">
        <f t="shared" si="609"/>
        <v/>
      </c>
      <c r="AM1146" s="63" t="str">
        <f>IF(AS1146="","",IF(R1146="Refreshment Beverage",ROUND(AS1146*Rates!K$19,4),ROUND(AO1146*(VLOOKUP(VALUE(Q1146),Rates!G$4:L$12,3,0)),4)))</f>
        <v/>
      </c>
      <c r="AN1146" s="68" t="str">
        <f>IF(AS1146="","",IF(R1146="Refreshment Beverage",AS1146*(Rates!J$19/100),MAX(AM1146,AB1146)))</f>
        <v/>
      </c>
      <c r="AO1146" s="69" t="str">
        <f t="shared" si="610"/>
        <v/>
      </c>
      <c r="AP1146" s="69" t="str">
        <f t="shared" si="611"/>
        <v/>
      </c>
      <c r="AQ1146" s="70" t="str">
        <f>IF(AS1146="","",IF(R1146="Refreshment Beverage",ROUND(SUM(VLOOKUP(Q:Q,Rates!G$15:L$19,3,0)*(AS1146-Y1146-Z1146-AA1146)),4),ROUND(SUM(Rates!$K$8*AS1146),4)))</f>
        <v/>
      </c>
      <c r="AR1146" s="66" t="str">
        <f t="shared" si="612"/>
        <v/>
      </c>
      <c r="AS1146" s="22" t="str">
        <f t="shared" si="613"/>
        <v/>
      </c>
      <c r="AT1146" s="62" t="str">
        <f t="shared" si="614"/>
        <v/>
      </c>
      <c r="AU1146" s="63" t="str">
        <f>IF(AX1146="","",IF(R1146="Refreshment Beverage",ROUND((BA1146-Y1146-Z1146-AA1146)*VLOOKUP(VALUE(Q1146),Rates!G$15:L$19,3,0),4),ROUND(AW1146*(VLOOKUP(VALUE(Q1146),Rates!G:L,3,0)),4)))</f>
        <v/>
      </c>
      <c r="AV1146" s="68" t="str">
        <f t="shared" si="615"/>
        <v/>
      </c>
      <c r="AW1146" s="69" t="str">
        <f t="shared" si="616"/>
        <v/>
      </c>
      <c r="AX1146" s="65" t="str">
        <f t="shared" si="617"/>
        <v/>
      </c>
      <c r="AY1146" s="70" t="str">
        <f>IF(AX1146="","",IF(R1146="Refreshment Beverage",ROUND(SUM(AX1146*Rates!K$19),4),ROUND(SUM(AX1146*(Rates!J$8/100)),4)))</f>
        <v/>
      </c>
      <c r="AZ1146" s="67" t="str">
        <f t="shared" si="618"/>
        <v/>
      </c>
      <c r="BA1146" s="22" t="str">
        <f t="shared" si="619"/>
        <v/>
      </c>
      <c r="BD1146" s="171"/>
      <c r="BE1146" s="171"/>
      <c r="BF1146" s="171"/>
      <c r="BG1146" s="171"/>
    </row>
    <row r="1147" spans="11:59" ht="12.75" customHeight="1" x14ac:dyDescent="0.3">
      <c r="K1147" s="42" t="str">
        <f t="shared" si="591"/>
        <v/>
      </c>
      <c r="L1147" s="55" t="str">
        <f t="shared" si="592"/>
        <v/>
      </c>
      <c r="M1147" s="43" t="str">
        <f t="shared" si="593"/>
        <v/>
      </c>
      <c r="N1147" s="56" t="str" cm="1">
        <f t="array" ref="N1147">IFERROR(IF(_xlfn.SINGLE(B:B)="","",IF(R1147="Beer",SUM(LOOKUP(2,1/(Rates!$B$3:$B$5&lt;=W1147)/(Rates!$C$3:$C$5&gt;=W1147),Rates!$D$3:$D$5)*(X1147/100)*W1147),IF(R1147="Refreshment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56" t="str">
        <f t="shared" si="594"/>
        <v/>
      </c>
      <c r="P1147" s="53"/>
      <c r="Q1147" s="14" t="str">
        <f t="shared" si="595"/>
        <v/>
      </c>
      <c r="R1147" s="57" t="str">
        <f t="shared" si="596"/>
        <v/>
      </c>
      <c r="S1147" s="58" t="str">
        <f>IF(B1147="","",IF(R1147="Refreshment Beverage",VLOOKUP(VALUE(Q1147),Rates!G$15:L$19,2,0),VLOOKUP(VALUE(Q1147),Rates!G$4:L$12,2,0)))</f>
        <v/>
      </c>
      <c r="T1147" s="58" t="str">
        <f t="shared" si="597"/>
        <v/>
      </c>
      <c r="U1147" s="58" t="str">
        <f t="shared" si="598"/>
        <v/>
      </c>
      <c r="V1147" s="58" t="str">
        <f t="shared" si="599"/>
        <v/>
      </c>
      <c r="W1147" s="58" t="str">
        <f t="shared" si="600"/>
        <v/>
      </c>
      <c r="X1147" s="59" t="str">
        <f t="shared" si="601"/>
        <v/>
      </c>
      <c r="Y1147" s="60" t="str">
        <f>IF(B:B="","",IF(R1147="Refreshment Beverage",VLOOKUP(Q1147,Rates!G$15:L$19,6,0)*W1147,VLOOKUP(Q1147,Rates!G$4:L$12,6,0)*W1147))</f>
        <v/>
      </c>
      <c r="Z1147" s="60" t="str">
        <f t="shared" si="602"/>
        <v/>
      </c>
      <c r="AA1147" s="60" t="str">
        <f t="shared" si="590"/>
        <v/>
      </c>
      <c r="AB1147" s="61" t="str" cm="1">
        <f t="array" ref="AB1147">IF(_xlfn.SINGLE(B:B)="","",IF(R1147="Refreshment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61" t="str" cm="1">
        <f t="array" ref="AC1147">IF(_xlfn.SINGLE(B:B)="","",IF(R1147="Refreshment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68">
        <f>IFERROR(IF(R1147="Beer","",IF(OR(Q1147=1,Q1147=2,Q1147=3,Q1147=4),VLOOKUP(Q1147,Rates!$A$31:$B$34,2,0)*W1147,IF(V1147=1,VLOOKUP(U1147,'REB BEV MIN MKUP'!B:E,4,0),IF(V1147&gt;1,VLOOKUP(VALUE(W1147),'REB BEV MIN MKUP'!O:Q,3,0),0)))),0)</f>
        <v>0</v>
      </c>
      <c r="AE1147" s="62" t="str">
        <f t="shared" si="603"/>
        <v/>
      </c>
      <c r="AF1147" s="63" t="str">
        <f t="shared" si="604"/>
        <v/>
      </c>
      <c r="AG1147" s="64" t="str">
        <f t="shared" si="605"/>
        <v/>
      </c>
      <c r="AH1147" s="65" t="str">
        <f t="shared" si="606"/>
        <v/>
      </c>
      <c r="AI1147" s="66" t="str">
        <f>IF(AE:AE="","",IF(R1147="Refreshment Beverage",AK1147*(Rates!J$19/100),ROUND(SUM(AH1147*(Rates!$J$8/100)),4)))</f>
        <v/>
      </c>
      <c r="AJ1147" s="67" t="str">
        <f t="shared" si="607"/>
        <v/>
      </c>
      <c r="AK1147" s="22" t="str">
        <f t="shared" si="608"/>
        <v/>
      </c>
      <c r="AL1147" s="62" t="str">
        <f t="shared" si="609"/>
        <v/>
      </c>
      <c r="AM1147" s="63" t="str">
        <f>IF(AS1147="","",IF(R1147="Refreshment Beverage",ROUND(AS1147*Rates!K$19,4),ROUND(AO1147*(VLOOKUP(VALUE(Q1147),Rates!G$4:L$12,3,0)),4)))</f>
        <v/>
      </c>
      <c r="AN1147" s="68" t="str">
        <f>IF(AS1147="","",IF(R1147="Refreshment Beverage",AS1147*(Rates!J$19/100),MAX(AM1147,AB1147)))</f>
        <v/>
      </c>
      <c r="AO1147" s="69" t="str">
        <f t="shared" si="610"/>
        <v/>
      </c>
      <c r="AP1147" s="69" t="str">
        <f t="shared" si="611"/>
        <v/>
      </c>
      <c r="AQ1147" s="70" t="str">
        <f>IF(AS1147="","",IF(R1147="Refreshment Beverage",ROUND(SUM(VLOOKUP(Q:Q,Rates!G$15:L$19,3,0)*(AS1147-Y1147-Z1147-AA1147)),4),ROUND(SUM(Rates!$K$8*AS1147),4)))</f>
        <v/>
      </c>
      <c r="AR1147" s="66" t="str">
        <f t="shared" si="612"/>
        <v/>
      </c>
      <c r="AS1147" s="22" t="str">
        <f t="shared" si="613"/>
        <v/>
      </c>
      <c r="AT1147" s="62" t="str">
        <f t="shared" si="614"/>
        <v/>
      </c>
      <c r="AU1147" s="63" t="str">
        <f>IF(AX1147="","",IF(R1147="Refreshment Beverage",ROUND((BA1147-Y1147-Z1147-AA1147)*VLOOKUP(VALUE(Q1147),Rates!G$15:L$19,3,0),4),ROUND(AW1147*(VLOOKUP(VALUE(Q1147),Rates!G:L,3,0)),4)))</f>
        <v/>
      </c>
      <c r="AV1147" s="68" t="str">
        <f t="shared" si="615"/>
        <v/>
      </c>
      <c r="AW1147" s="69" t="str">
        <f t="shared" si="616"/>
        <v/>
      </c>
      <c r="AX1147" s="65" t="str">
        <f t="shared" si="617"/>
        <v/>
      </c>
      <c r="AY1147" s="70" t="str">
        <f>IF(AX1147="","",IF(R1147="Refreshment Beverage",ROUND(SUM(AX1147*Rates!K$19),4),ROUND(SUM(AX1147*(Rates!J$8/100)),4)))</f>
        <v/>
      </c>
      <c r="AZ1147" s="67" t="str">
        <f t="shared" si="618"/>
        <v/>
      </c>
      <c r="BA1147" s="22" t="str">
        <f t="shared" si="619"/>
        <v/>
      </c>
      <c r="BD1147" s="171"/>
      <c r="BE1147" s="171"/>
      <c r="BF1147" s="171"/>
      <c r="BG1147" s="171"/>
    </row>
    <row r="1148" spans="11:59" ht="12.75" customHeight="1" x14ac:dyDescent="0.3">
      <c r="K1148" s="42" t="str">
        <f t="shared" si="591"/>
        <v/>
      </c>
      <c r="L1148" s="55" t="str">
        <f t="shared" si="592"/>
        <v/>
      </c>
      <c r="M1148" s="43" t="str">
        <f t="shared" si="593"/>
        <v/>
      </c>
      <c r="N1148" s="56" t="str" cm="1">
        <f t="array" ref="N1148">IFERROR(IF(_xlfn.SINGLE(B:B)="","",IF(R1148="Beer",SUM(LOOKUP(2,1/(Rates!$B$3:$B$5&lt;=W1148)/(Rates!$C$3:$C$5&gt;=W1148),Rates!$D$3:$D$5)*(X1148/100)*W1148),IF(R1148="Refreshment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56" t="str">
        <f t="shared" si="594"/>
        <v/>
      </c>
      <c r="P1148" s="53"/>
      <c r="Q1148" s="14" t="str">
        <f t="shared" si="595"/>
        <v/>
      </c>
      <c r="R1148" s="57" t="str">
        <f t="shared" si="596"/>
        <v/>
      </c>
      <c r="S1148" s="58" t="str">
        <f>IF(B1148="","",IF(R1148="Refreshment Beverage",VLOOKUP(VALUE(Q1148),Rates!G$15:L$19,2,0),VLOOKUP(VALUE(Q1148),Rates!G$4:L$12,2,0)))</f>
        <v/>
      </c>
      <c r="T1148" s="58" t="str">
        <f t="shared" si="597"/>
        <v/>
      </c>
      <c r="U1148" s="58" t="str">
        <f t="shared" si="598"/>
        <v/>
      </c>
      <c r="V1148" s="58" t="str">
        <f t="shared" si="599"/>
        <v/>
      </c>
      <c r="W1148" s="58" t="str">
        <f t="shared" si="600"/>
        <v/>
      </c>
      <c r="X1148" s="59" t="str">
        <f t="shared" si="601"/>
        <v/>
      </c>
      <c r="Y1148" s="60" t="str">
        <f>IF(B:B="","",IF(R1148="Refreshment Beverage",VLOOKUP(Q1148,Rates!G$15:L$19,6,0)*W1148,VLOOKUP(Q1148,Rates!G$4:L$12,6,0)*W1148))</f>
        <v/>
      </c>
      <c r="Z1148" s="60" t="str">
        <f t="shared" si="602"/>
        <v/>
      </c>
      <c r="AA1148" s="60" t="str">
        <f t="shared" si="590"/>
        <v/>
      </c>
      <c r="AB1148" s="61" t="str" cm="1">
        <f t="array" ref="AB1148">IF(_xlfn.SINGLE(B:B)="","",IF(R1148="Refreshment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61" t="str" cm="1">
        <f t="array" ref="AC1148">IF(_xlfn.SINGLE(B:B)="","",IF(R1148="Refreshment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68">
        <f>IFERROR(IF(R1148="Beer","",IF(OR(Q1148=1,Q1148=2,Q1148=3,Q1148=4),VLOOKUP(Q1148,Rates!$A$31:$B$34,2,0)*W1148,IF(V1148=1,VLOOKUP(U1148,'REB BEV MIN MKUP'!B:E,4,0),IF(V1148&gt;1,VLOOKUP(VALUE(W1148),'REB BEV MIN MKUP'!O:Q,3,0),0)))),0)</f>
        <v>0</v>
      </c>
      <c r="AE1148" s="62" t="str">
        <f t="shared" si="603"/>
        <v/>
      </c>
      <c r="AF1148" s="63" t="str">
        <f t="shared" si="604"/>
        <v/>
      </c>
      <c r="AG1148" s="64" t="str">
        <f t="shared" si="605"/>
        <v/>
      </c>
      <c r="AH1148" s="65" t="str">
        <f t="shared" si="606"/>
        <v/>
      </c>
      <c r="AI1148" s="66" t="str">
        <f>IF(AE:AE="","",IF(R1148="Refreshment Beverage",AK1148*(Rates!J$19/100),ROUND(SUM(AH1148*(Rates!$J$8/100)),4)))</f>
        <v/>
      </c>
      <c r="AJ1148" s="67" t="str">
        <f t="shared" si="607"/>
        <v/>
      </c>
      <c r="AK1148" s="22" t="str">
        <f t="shared" si="608"/>
        <v/>
      </c>
      <c r="AL1148" s="62" t="str">
        <f t="shared" si="609"/>
        <v/>
      </c>
      <c r="AM1148" s="63" t="str">
        <f>IF(AS1148="","",IF(R1148="Refreshment Beverage",ROUND(AS1148*Rates!K$19,4),ROUND(AO1148*(VLOOKUP(VALUE(Q1148),Rates!G$4:L$12,3,0)),4)))</f>
        <v/>
      </c>
      <c r="AN1148" s="68" t="str">
        <f>IF(AS1148="","",IF(R1148="Refreshment Beverage",AS1148*(Rates!J$19/100),MAX(AM1148,AB1148)))</f>
        <v/>
      </c>
      <c r="AO1148" s="69" t="str">
        <f t="shared" si="610"/>
        <v/>
      </c>
      <c r="AP1148" s="69" t="str">
        <f t="shared" si="611"/>
        <v/>
      </c>
      <c r="AQ1148" s="70" t="str">
        <f>IF(AS1148="","",IF(R1148="Refreshment Beverage",ROUND(SUM(VLOOKUP(Q:Q,Rates!G$15:L$19,3,0)*(AS1148-Y1148-Z1148-AA1148)),4),ROUND(SUM(Rates!$K$8*AS1148),4)))</f>
        <v/>
      </c>
      <c r="AR1148" s="66" t="str">
        <f t="shared" si="612"/>
        <v/>
      </c>
      <c r="AS1148" s="22" t="str">
        <f t="shared" si="613"/>
        <v/>
      </c>
      <c r="AT1148" s="62" t="str">
        <f t="shared" si="614"/>
        <v/>
      </c>
      <c r="AU1148" s="63" t="str">
        <f>IF(AX1148="","",IF(R1148="Refreshment Beverage",ROUND((BA1148-Y1148-Z1148-AA1148)*VLOOKUP(VALUE(Q1148),Rates!G$15:L$19,3,0),4),ROUND(AW1148*(VLOOKUP(VALUE(Q1148),Rates!G:L,3,0)),4)))</f>
        <v/>
      </c>
      <c r="AV1148" s="68" t="str">
        <f t="shared" si="615"/>
        <v/>
      </c>
      <c r="AW1148" s="69" t="str">
        <f t="shared" si="616"/>
        <v/>
      </c>
      <c r="AX1148" s="65" t="str">
        <f t="shared" si="617"/>
        <v/>
      </c>
      <c r="AY1148" s="70" t="str">
        <f>IF(AX1148="","",IF(R1148="Refreshment Beverage",ROUND(SUM(AX1148*Rates!K$19),4),ROUND(SUM(AX1148*(Rates!J$8/100)),4)))</f>
        <v/>
      </c>
      <c r="AZ1148" s="67" t="str">
        <f t="shared" si="618"/>
        <v/>
      </c>
      <c r="BA1148" s="22" t="str">
        <f t="shared" si="619"/>
        <v/>
      </c>
      <c r="BD1148" s="171"/>
      <c r="BE1148" s="171"/>
      <c r="BF1148" s="171"/>
      <c r="BG1148" s="171"/>
    </row>
    <row r="1149" spans="11:59" ht="12.75" customHeight="1" x14ac:dyDescent="0.3">
      <c r="K1149" s="42" t="str">
        <f t="shared" si="591"/>
        <v/>
      </c>
      <c r="L1149" s="55" t="str">
        <f t="shared" si="592"/>
        <v/>
      </c>
      <c r="M1149" s="43" t="str">
        <f t="shared" si="593"/>
        <v/>
      </c>
      <c r="N1149" s="56" t="str" cm="1">
        <f t="array" ref="N1149">IFERROR(IF(_xlfn.SINGLE(B:B)="","",IF(R1149="Beer",SUM(LOOKUP(2,1/(Rates!$B$3:$B$5&lt;=W1149)/(Rates!$C$3:$C$5&gt;=W1149),Rates!$D$3:$D$5)*(X1149/100)*W1149),IF(R1149="Refreshment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56" t="str">
        <f t="shared" si="594"/>
        <v/>
      </c>
      <c r="P1149" s="53"/>
      <c r="Q1149" s="14" t="str">
        <f t="shared" si="595"/>
        <v/>
      </c>
      <c r="R1149" s="57" t="str">
        <f t="shared" si="596"/>
        <v/>
      </c>
      <c r="S1149" s="58" t="str">
        <f>IF(B1149="","",IF(R1149="Refreshment Beverage",VLOOKUP(VALUE(Q1149),Rates!G$15:L$19,2,0),VLOOKUP(VALUE(Q1149),Rates!G$4:L$12,2,0)))</f>
        <v/>
      </c>
      <c r="T1149" s="58" t="str">
        <f t="shared" si="597"/>
        <v/>
      </c>
      <c r="U1149" s="58" t="str">
        <f t="shared" si="598"/>
        <v/>
      </c>
      <c r="V1149" s="58" t="str">
        <f t="shared" si="599"/>
        <v/>
      </c>
      <c r="W1149" s="58" t="str">
        <f t="shared" si="600"/>
        <v/>
      </c>
      <c r="X1149" s="59" t="str">
        <f t="shared" si="601"/>
        <v/>
      </c>
      <c r="Y1149" s="60" t="str">
        <f>IF(B:B="","",IF(R1149="Refreshment Beverage",VLOOKUP(Q1149,Rates!G$15:L$19,6,0)*W1149,VLOOKUP(Q1149,Rates!G$4:L$12,6,0)*W1149))</f>
        <v/>
      </c>
      <c r="Z1149" s="60" t="str">
        <f t="shared" si="602"/>
        <v/>
      </c>
      <c r="AA1149" s="60" t="str">
        <f t="shared" si="590"/>
        <v/>
      </c>
      <c r="AB1149" s="61" t="str" cm="1">
        <f t="array" ref="AB1149">IF(_xlfn.SINGLE(B:B)="","",IF(R1149="Refreshment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61" t="str" cm="1">
        <f t="array" ref="AC1149">IF(_xlfn.SINGLE(B:B)="","",IF(R1149="Refreshment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68">
        <f>IFERROR(IF(R1149="Beer","",IF(OR(Q1149=1,Q1149=2,Q1149=3,Q1149=4),VLOOKUP(Q1149,Rates!$A$31:$B$34,2,0)*W1149,IF(V1149=1,VLOOKUP(U1149,'REB BEV MIN MKUP'!B:E,4,0),IF(V1149&gt;1,VLOOKUP(VALUE(W1149),'REB BEV MIN MKUP'!O:Q,3,0),0)))),0)</f>
        <v>0</v>
      </c>
      <c r="AE1149" s="62" t="str">
        <f t="shared" si="603"/>
        <v/>
      </c>
      <c r="AF1149" s="63" t="str">
        <f t="shared" si="604"/>
        <v/>
      </c>
      <c r="AG1149" s="64" t="str">
        <f t="shared" si="605"/>
        <v/>
      </c>
      <c r="AH1149" s="65" t="str">
        <f t="shared" si="606"/>
        <v/>
      </c>
      <c r="AI1149" s="66" t="str">
        <f>IF(AE:AE="","",IF(R1149="Refreshment Beverage",AK1149*(Rates!J$19/100),ROUND(SUM(AH1149*(Rates!$J$8/100)),4)))</f>
        <v/>
      </c>
      <c r="AJ1149" s="67" t="str">
        <f t="shared" si="607"/>
        <v/>
      </c>
      <c r="AK1149" s="22" t="str">
        <f t="shared" si="608"/>
        <v/>
      </c>
      <c r="AL1149" s="62" t="str">
        <f t="shared" si="609"/>
        <v/>
      </c>
      <c r="AM1149" s="63" t="str">
        <f>IF(AS1149="","",IF(R1149="Refreshment Beverage",ROUND(AS1149*Rates!K$19,4),ROUND(AO1149*(VLOOKUP(VALUE(Q1149),Rates!G$4:L$12,3,0)),4)))</f>
        <v/>
      </c>
      <c r="AN1149" s="68" t="str">
        <f>IF(AS1149="","",IF(R1149="Refreshment Beverage",AS1149*(Rates!J$19/100),MAX(AM1149,AB1149)))</f>
        <v/>
      </c>
      <c r="AO1149" s="69" t="str">
        <f t="shared" si="610"/>
        <v/>
      </c>
      <c r="AP1149" s="69" t="str">
        <f t="shared" si="611"/>
        <v/>
      </c>
      <c r="AQ1149" s="70" t="str">
        <f>IF(AS1149="","",IF(R1149="Refreshment Beverage",ROUND(SUM(VLOOKUP(Q:Q,Rates!G$15:L$19,3,0)*(AS1149-Y1149-Z1149-AA1149)),4),ROUND(SUM(Rates!$K$8*AS1149),4)))</f>
        <v/>
      </c>
      <c r="AR1149" s="66" t="str">
        <f t="shared" si="612"/>
        <v/>
      </c>
      <c r="AS1149" s="22" t="str">
        <f t="shared" si="613"/>
        <v/>
      </c>
      <c r="AT1149" s="62" t="str">
        <f t="shared" si="614"/>
        <v/>
      </c>
      <c r="AU1149" s="63" t="str">
        <f>IF(AX1149="","",IF(R1149="Refreshment Beverage",ROUND((BA1149-Y1149-Z1149-AA1149)*VLOOKUP(VALUE(Q1149),Rates!G$15:L$19,3,0),4),ROUND(AW1149*(VLOOKUP(VALUE(Q1149),Rates!G:L,3,0)),4)))</f>
        <v/>
      </c>
      <c r="AV1149" s="68" t="str">
        <f t="shared" si="615"/>
        <v/>
      </c>
      <c r="AW1149" s="69" t="str">
        <f t="shared" si="616"/>
        <v/>
      </c>
      <c r="AX1149" s="65" t="str">
        <f t="shared" si="617"/>
        <v/>
      </c>
      <c r="AY1149" s="70" t="str">
        <f>IF(AX1149="","",IF(R1149="Refreshment Beverage",ROUND(SUM(AX1149*Rates!K$19),4),ROUND(SUM(AX1149*(Rates!J$8/100)),4)))</f>
        <v/>
      </c>
      <c r="AZ1149" s="67" t="str">
        <f t="shared" si="618"/>
        <v/>
      </c>
      <c r="BA1149" s="22" t="str">
        <f t="shared" si="619"/>
        <v/>
      </c>
      <c r="BD1149" s="171"/>
      <c r="BE1149" s="171"/>
      <c r="BF1149" s="171"/>
      <c r="BG1149" s="171"/>
    </row>
    <row r="1150" spans="11:59" ht="12.75" customHeight="1" x14ac:dyDescent="0.3">
      <c r="K1150" s="42" t="str">
        <f t="shared" si="591"/>
        <v/>
      </c>
      <c r="L1150" s="55" t="str">
        <f t="shared" si="592"/>
        <v/>
      </c>
      <c r="M1150" s="43" t="str">
        <f t="shared" si="593"/>
        <v/>
      </c>
      <c r="N1150" s="56" t="str" cm="1">
        <f t="array" ref="N1150">IFERROR(IF(_xlfn.SINGLE(B:B)="","",IF(R1150="Beer",SUM(LOOKUP(2,1/(Rates!$B$3:$B$5&lt;=W1150)/(Rates!$C$3:$C$5&gt;=W1150),Rates!$D$3:$D$5)*(X1150/100)*W1150),IF(R1150="Refreshment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56" t="str">
        <f t="shared" si="594"/>
        <v/>
      </c>
      <c r="P1150" s="53"/>
      <c r="Q1150" s="14" t="str">
        <f t="shared" si="595"/>
        <v/>
      </c>
      <c r="R1150" s="57" t="str">
        <f t="shared" si="596"/>
        <v/>
      </c>
      <c r="S1150" s="58" t="str">
        <f>IF(B1150="","",IF(R1150="Refreshment Beverage",VLOOKUP(VALUE(Q1150),Rates!G$15:L$19,2,0),VLOOKUP(VALUE(Q1150),Rates!G$4:L$12,2,0)))</f>
        <v/>
      </c>
      <c r="T1150" s="58" t="str">
        <f t="shared" si="597"/>
        <v/>
      </c>
      <c r="U1150" s="58" t="str">
        <f t="shared" si="598"/>
        <v/>
      </c>
      <c r="V1150" s="58" t="str">
        <f t="shared" si="599"/>
        <v/>
      </c>
      <c r="W1150" s="58" t="str">
        <f t="shared" si="600"/>
        <v/>
      </c>
      <c r="X1150" s="59" t="str">
        <f t="shared" si="601"/>
        <v/>
      </c>
      <c r="Y1150" s="60" t="str">
        <f>IF(B:B="","",IF(R1150="Refreshment Beverage",VLOOKUP(Q1150,Rates!G$15:L$19,6,0)*W1150,VLOOKUP(Q1150,Rates!G$4:L$12,6,0)*W1150))</f>
        <v/>
      </c>
      <c r="Z1150" s="60" t="str">
        <f t="shared" si="602"/>
        <v/>
      </c>
      <c r="AA1150" s="60" t="str">
        <f t="shared" si="590"/>
        <v/>
      </c>
      <c r="AB1150" s="61" t="str" cm="1">
        <f t="array" ref="AB1150">IF(_xlfn.SINGLE(B:B)="","",IF(R1150="Refreshment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61" t="str" cm="1">
        <f t="array" ref="AC1150">IF(_xlfn.SINGLE(B:B)="","",IF(R1150="Refreshment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68">
        <f>IFERROR(IF(R1150="Beer","",IF(OR(Q1150=1,Q1150=2,Q1150=3,Q1150=4),VLOOKUP(Q1150,Rates!$A$31:$B$34,2,0)*W1150,IF(V1150=1,VLOOKUP(U1150,'REB BEV MIN MKUP'!B:E,4,0),IF(V1150&gt;1,VLOOKUP(VALUE(W1150),'REB BEV MIN MKUP'!O:Q,3,0),0)))),0)</f>
        <v>0</v>
      </c>
      <c r="AE1150" s="62" t="str">
        <f t="shared" si="603"/>
        <v/>
      </c>
      <c r="AF1150" s="63" t="str">
        <f t="shared" si="604"/>
        <v/>
      </c>
      <c r="AG1150" s="64" t="str">
        <f t="shared" si="605"/>
        <v/>
      </c>
      <c r="AH1150" s="65" t="str">
        <f t="shared" si="606"/>
        <v/>
      </c>
      <c r="AI1150" s="66" t="str">
        <f>IF(AE:AE="","",IF(R1150="Refreshment Beverage",AK1150*(Rates!J$19/100),ROUND(SUM(AH1150*(Rates!$J$8/100)),4)))</f>
        <v/>
      </c>
      <c r="AJ1150" s="67" t="str">
        <f t="shared" si="607"/>
        <v/>
      </c>
      <c r="AK1150" s="22" t="str">
        <f t="shared" si="608"/>
        <v/>
      </c>
      <c r="AL1150" s="62" t="str">
        <f t="shared" si="609"/>
        <v/>
      </c>
      <c r="AM1150" s="63" t="str">
        <f>IF(AS1150="","",IF(R1150="Refreshment Beverage",ROUND(AS1150*Rates!K$19,4),ROUND(AO1150*(VLOOKUP(VALUE(Q1150),Rates!G$4:L$12,3,0)),4)))</f>
        <v/>
      </c>
      <c r="AN1150" s="68" t="str">
        <f>IF(AS1150="","",IF(R1150="Refreshment Beverage",AS1150*(Rates!J$19/100),MAX(AM1150,AB1150)))</f>
        <v/>
      </c>
      <c r="AO1150" s="69" t="str">
        <f t="shared" si="610"/>
        <v/>
      </c>
      <c r="AP1150" s="69" t="str">
        <f t="shared" si="611"/>
        <v/>
      </c>
      <c r="AQ1150" s="70" t="str">
        <f>IF(AS1150="","",IF(R1150="Refreshment Beverage",ROUND(SUM(VLOOKUP(Q:Q,Rates!G$15:L$19,3,0)*(AS1150-Y1150-Z1150-AA1150)),4),ROUND(SUM(Rates!$K$8*AS1150),4)))</f>
        <v/>
      </c>
      <c r="AR1150" s="66" t="str">
        <f t="shared" si="612"/>
        <v/>
      </c>
      <c r="AS1150" s="22" t="str">
        <f t="shared" si="613"/>
        <v/>
      </c>
      <c r="AT1150" s="62" t="str">
        <f t="shared" si="614"/>
        <v/>
      </c>
      <c r="AU1150" s="63" t="str">
        <f>IF(AX1150="","",IF(R1150="Refreshment Beverage",ROUND((BA1150-Y1150-Z1150-AA1150)*VLOOKUP(VALUE(Q1150),Rates!G$15:L$19,3,0),4),ROUND(AW1150*(VLOOKUP(VALUE(Q1150),Rates!G:L,3,0)),4)))</f>
        <v/>
      </c>
      <c r="AV1150" s="68" t="str">
        <f t="shared" si="615"/>
        <v/>
      </c>
      <c r="AW1150" s="69" t="str">
        <f t="shared" si="616"/>
        <v/>
      </c>
      <c r="AX1150" s="65" t="str">
        <f t="shared" si="617"/>
        <v/>
      </c>
      <c r="AY1150" s="70" t="str">
        <f>IF(AX1150="","",IF(R1150="Refreshment Beverage",ROUND(SUM(AX1150*Rates!K$19),4),ROUND(SUM(AX1150*(Rates!J$8/100)),4)))</f>
        <v/>
      </c>
      <c r="AZ1150" s="67" t="str">
        <f t="shared" si="618"/>
        <v/>
      </c>
      <c r="BA1150" s="22" t="str">
        <f t="shared" si="619"/>
        <v/>
      </c>
      <c r="BD1150" s="171"/>
      <c r="BE1150" s="171"/>
      <c r="BF1150" s="171"/>
      <c r="BG1150" s="171"/>
    </row>
    <row r="1151" spans="11:59" ht="12.75" customHeight="1" x14ac:dyDescent="0.3">
      <c r="K1151" s="42" t="str">
        <f t="shared" si="591"/>
        <v/>
      </c>
      <c r="L1151" s="55" t="str">
        <f t="shared" si="592"/>
        <v/>
      </c>
      <c r="M1151" s="43" t="str">
        <f t="shared" si="593"/>
        <v/>
      </c>
      <c r="N1151" s="56" t="str" cm="1">
        <f t="array" ref="N1151">IFERROR(IF(_xlfn.SINGLE(B:B)="","",IF(R1151="Beer",SUM(LOOKUP(2,1/(Rates!$B$3:$B$5&lt;=W1151)/(Rates!$C$3:$C$5&gt;=W1151),Rates!$D$3:$D$5)*(X1151/100)*W1151),IF(R1151="Refreshment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56" t="str">
        <f t="shared" si="594"/>
        <v/>
      </c>
      <c r="P1151" s="53"/>
      <c r="Q1151" s="14" t="str">
        <f t="shared" si="595"/>
        <v/>
      </c>
      <c r="R1151" s="57" t="str">
        <f t="shared" si="596"/>
        <v/>
      </c>
      <c r="S1151" s="58" t="str">
        <f>IF(B1151="","",IF(R1151="Refreshment Beverage",VLOOKUP(VALUE(Q1151),Rates!G$15:L$19,2,0),VLOOKUP(VALUE(Q1151),Rates!G$4:L$12,2,0)))</f>
        <v/>
      </c>
      <c r="T1151" s="58" t="str">
        <f t="shared" si="597"/>
        <v/>
      </c>
      <c r="U1151" s="58" t="str">
        <f t="shared" si="598"/>
        <v/>
      </c>
      <c r="V1151" s="58" t="str">
        <f t="shared" si="599"/>
        <v/>
      </c>
      <c r="W1151" s="58" t="str">
        <f t="shared" si="600"/>
        <v/>
      </c>
      <c r="X1151" s="59" t="str">
        <f t="shared" si="601"/>
        <v/>
      </c>
      <c r="Y1151" s="60" t="str">
        <f>IF(B:B="","",IF(R1151="Refreshment Beverage",VLOOKUP(Q1151,Rates!G$15:L$19,6,0)*W1151,VLOOKUP(Q1151,Rates!G$4:L$12,6,0)*W1151))</f>
        <v/>
      </c>
      <c r="Z1151" s="60" t="str">
        <f t="shared" si="602"/>
        <v/>
      </c>
      <c r="AA1151" s="60" t="str">
        <f t="shared" si="590"/>
        <v/>
      </c>
      <c r="AB1151" s="61" t="str" cm="1">
        <f t="array" ref="AB1151">IF(_xlfn.SINGLE(B:B)="","",IF(R1151="Refreshment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61" t="str" cm="1">
        <f t="array" ref="AC1151">IF(_xlfn.SINGLE(B:B)="","",IF(R1151="Refreshment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68">
        <f>IFERROR(IF(R1151="Beer","",IF(OR(Q1151=1,Q1151=2,Q1151=3,Q1151=4),VLOOKUP(Q1151,Rates!$A$31:$B$34,2,0)*W1151,IF(V1151=1,VLOOKUP(U1151,'REB BEV MIN MKUP'!B:E,4,0),IF(V1151&gt;1,VLOOKUP(VALUE(W1151),'REB BEV MIN MKUP'!O:Q,3,0),0)))),0)</f>
        <v>0</v>
      </c>
      <c r="AE1151" s="62" t="str">
        <f t="shared" si="603"/>
        <v/>
      </c>
      <c r="AF1151" s="63" t="str">
        <f t="shared" si="604"/>
        <v/>
      </c>
      <c r="AG1151" s="64" t="str">
        <f t="shared" si="605"/>
        <v/>
      </c>
      <c r="AH1151" s="65" t="str">
        <f t="shared" si="606"/>
        <v/>
      </c>
      <c r="AI1151" s="66" t="str">
        <f>IF(AE:AE="","",IF(R1151="Refreshment Beverage",AK1151*(Rates!J$19/100),ROUND(SUM(AH1151*(Rates!$J$8/100)),4)))</f>
        <v/>
      </c>
      <c r="AJ1151" s="67" t="str">
        <f t="shared" si="607"/>
        <v/>
      </c>
      <c r="AK1151" s="22" t="str">
        <f t="shared" si="608"/>
        <v/>
      </c>
      <c r="AL1151" s="62" t="str">
        <f t="shared" si="609"/>
        <v/>
      </c>
      <c r="AM1151" s="63" t="str">
        <f>IF(AS1151="","",IF(R1151="Refreshment Beverage",ROUND(AS1151*Rates!K$19,4),ROUND(AO1151*(VLOOKUP(VALUE(Q1151),Rates!G$4:L$12,3,0)),4)))</f>
        <v/>
      </c>
      <c r="AN1151" s="68" t="str">
        <f>IF(AS1151="","",IF(R1151="Refreshment Beverage",AS1151*(Rates!J$19/100),MAX(AM1151,AB1151)))</f>
        <v/>
      </c>
      <c r="AO1151" s="69" t="str">
        <f t="shared" si="610"/>
        <v/>
      </c>
      <c r="AP1151" s="69" t="str">
        <f t="shared" si="611"/>
        <v/>
      </c>
      <c r="AQ1151" s="70" t="str">
        <f>IF(AS1151="","",IF(R1151="Refreshment Beverage",ROUND(SUM(VLOOKUP(Q:Q,Rates!G$15:L$19,3,0)*(AS1151-Y1151-Z1151-AA1151)),4),ROUND(SUM(Rates!$K$8*AS1151),4)))</f>
        <v/>
      </c>
      <c r="AR1151" s="66" t="str">
        <f t="shared" si="612"/>
        <v/>
      </c>
      <c r="AS1151" s="22" t="str">
        <f t="shared" si="613"/>
        <v/>
      </c>
      <c r="AT1151" s="62" t="str">
        <f t="shared" si="614"/>
        <v/>
      </c>
      <c r="AU1151" s="63" t="str">
        <f>IF(AX1151="","",IF(R1151="Refreshment Beverage",ROUND((BA1151-Y1151-Z1151-AA1151)*VLOOKUP(VALUE(Q1151),Rates!G$15:L$19,3,0),4),ROUND(AW1151*(VLOOKUP(VALUE(Q1151),Rates!G:L,3,0)),4)))</f>
        <v/>
      </c>
      <c r="AV1151" s="68" t="str">
        <f t="shared" si="615"/>
        <v/>
      </c>
      <c r="AW1151" s="69" t="str">
        <f t="shared" si="616"/>
        <v/>
      </c>
      <c r="AX1151" s="65" t="str">
        <f t="shared" si="617"/>
        <v/>
      </c>
      <c r="AY1151" s="70" t="str">
        <f>IF(AX1151="","",IF(R1151="Refreshment Beverage",ROUND(SUM(AX1151*Rates!K$19),4),ROUND(SUM(AX1151*(Rates!J$8/100)),4)))</f>
        <v/>
      </c>
      <c r="AZ1151" s="67" t="str">
        <f t="shared" si="618"/>
        <v/>
      </c>
      <c r="BA1151" s="22" t="str">
        <f t="shared" si="619"/>
        <v/>
      </c>
      <c r="BD1151" s="171"/>
      <c r="BE1151" s="171"/>
      <c r="BF1151" s="171"/>
      <c r="BG1151" s="171"/>
    </row>
    <row r="1152" spans="11:59" ht="12.75" customHeight="1" x14ac:dyDescent="0.3">
      <c r="K1152" s="42" t="str">
        <f t="shared" si="591"/>
        <v/>
      </c>
      <c r="L1152" s="55" t="str">
        <f t="shared" si="592"/>
        <v/>
      </c>
      <c r="M1152" s="43" t="str">
        <f t="shared" si="593"/>
        <v/>
      </c>
      <c r="N1152" s="56" t="str" cm="1">
        <f t="array" ref="N1152">IFERROR(IF(_xlfn.SINGLE(B:B)="","",IF(R1152="Beer",SUM(LOOKUP(2,1/(Rates!$B$3:$B$5&lt;=W1152)/(Rates!$C$3:$C$5&gt;=W1152),Rates!$D$3:$D$5)*(X1152/100)*W1152),IF(R1152="Refreshment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56" t="str">
        <f t="shared" si="594"/>
        <v/>
      </c>
      <c r="P1152" s="53"/>
      <c r="Q1152" s="14" t="str">
        <f t="shared" si="595"/>
        <v/>
      </c>
      <c r="R1152" s="57" t="str">
        <f t="shared" si="596"/>
        <v/>
      </c>
      <c r="S1152" s="58" t="str">
        <f>IF(B1152="","",IF(R1152="Refreshment Beverage",VLOOKUP(VALUE(Q1152),Rates!G$15:L$19,2,0),VLOOKUP(VALUE(Q1152),Rates!G$4:L$12,2,0)))</f>
        <v/>
      </c>
      <c r="T1152" s="58" t="str">
        <f t="shared" si="597"/>
        <v/>
      </c>
      <c r="U1152" s="58" t="str">
        <f t="shared" si="598"/>
        <v/>
      </c>
      <c r="V1152" s="58" t="str">
        <f t="shared" si="599"/>
        <v/>
      </c>
      <c r="W1152" s="58" t="str">
        <f t="shared" si="600"/>
        <v/>
      </c>
      <c r="X1152" s="59" t="str">
        <f t="shared" si="601"/>
        <v/>
      </c>
      <c r="Y1152" s="60" t="str">
        <f>IF(B:B="","",IF(R1152="Refreshment Beverage",VLOOKUP(Q1152,Rates!G$15:L$19,6,0)*W1152,VLOOKUP(Q1152,Rates!G$4:L$12,6,0)*W1152))</f>
        <v/>
      </c>
      <c r="Z1152" s="60" t="str">
        <f t="shared" si="602"/>
        <v/>
      </c>
      <c r="AA1152" s="60" t="str">
        <f t="shared" si="590"/>
        <v/>
      </c>
      <c r="AB1152" s="61" t="str" cm="1">
        <f t="array" ref="AB1152">IF(_xlfn.SINGLE(B:B)="","",IF(R1152="Refreshment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61" t="str" cm="1">
        <f t="array" ref="AC1152">IF(_xlfn.SINGLE(B:B)="","",IF(R1152="Refreshment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68">
        <f>IFERROR(IF(R1152="Beer","",IF(OR(Q1152=1,Q1152=2,Q1152=3,Q1152=4),VLOOKUP(Q1152,Rates!$A$31:$B$34,2,0)*W1152,IF(V1152=1,VLOOKUP(U1152,'REB BEV MIN MKUP'!B:E,4,0),IF(V1152&gt;1,VLOOKUP(VALUE(W1152),'REB BEV MIN MKUP'!O:Q,3,0),0)))),0)</f>
        <v>0</v>
      </c>
      <c r="AE1152" s="62" t="str">
        <f t="shared" si="603"/>
        <v/>
      </c>
      <c r="AF1152" s="63" t="str">
        <f t="shared" si="604"/>
        <v/>
      </c>
      <c r="AG1152" s="64" t="str">
        <f t="shared" si="605"/>
        <v/>
      </c>
      <c r="AH1152" s="65" t="str">
        <f t="shared" si="606"/>
        <v/>
      </c>
      <c r="AI1152" s="66" t="str">
        <f>IF(AE:AE="","",IF(R1152="Refreshment Beverage",AK1152*(Rates!J$19/100),ROUND(SUM(AH1152*(Rates!$J$8/100)),4)))</f>
        <v/>
      </c>
      <c r="AJ1152" s="67" t="str">
        <f t="shared" si="607"/>
        <v/>
      </c>
      <c r="AK1152" s="22" t="str">
        <f t="shared" si="608"/>
        <v/>
      </c>
      <c r="AL1152" s="62" t="str">
        <f t="shared" si="609"/>
        <v/>
      </c>
      <c r="AM1152" s="63" t="str">
        <f>IF(AS1152="","",IF(R1152="Refreshment Beverage",ROUND(AS1152*Rates!K$19,4),ROUND(AO1152*(VLOOKUP(VALUE(Q1152),Rates!G$4:L$12,3,0)),4)))</f>
        <v/>
      </c>
      <c r="AN1152" s="68" t="str">
        <f>IF(AS1152="","",IF(R1152="Refreshment Beverage",AS1152*(Rates!J$19/100),MAX(AM1152,AB1152)))</f>
        <v/>
      </c>
      <c r="AO1152" s="69" t="str">
        <f t="shared" si="610"/>
        <v/>
      </c>
      <c r="AP1152" s="69" t="str">
        <f t="shared" si="611"/>
        <v/>
      </c>
      <c r="AQ1152" s="70" t="str">
        <f>IF(AS1152="","",IF(R1152="Refreshment Beverage",ROUND(SUM(VLOOKUP(Q:Q,Rates!G$15:L$19,3,0)*(AS1152-Y1152-Z1152-AA1152)),4),ROUND(SUM(Rates!$K$8*AS1152),4)))</f>
        <v/>
      </c>
      <c r="AR1152" s="66" t="str">
        <f t="shared" si="612"/>
        <v/>
      </c>
      <c r="AS1152" s="22" t="str">
        <f t="shared" si="613"/>
        <v/>
      </c>
      <c r="AT1152" s="62" t="str">
        <f t="shared" si="614"/>
        <v/>
      </c>
      <c r="AU1152" s="63" t="str">
        <f>IF(AX1152="","",IF(R1152="Refreshment Beverage",ROUND((BA1152-Y1152-Z1152-AA1152)*VLOOKUP(VALUE(Q1152),Rates!G$15:L$19,3,0),4),ROUND(AW1152*(VLOOKUP(VALUE(Q1152),Rates!G:L,3,0)),4)))</f>
        <v/>
      </c>
      <c r="AV1152" s="68" t="str">
        <f t="shared" si="615"/>
        <v/>
      </c>
      <c r="AW1152" s="69" t="str">
        <f t="shared" si="616"/>
        <v/>
      </c>
      <c r="AX1152" s="65" t="str">
        <f t="shared" si="617"/>
        <v/>
      </c>
      <c r="AY1152" s="70" t="str">
        <f>IF(AX1152="","",IF(R1152="Refreshment Beverage",ROUND(SUM(AX1152*Rates!K$19),4),ROUND(SUM(AX1152*(Rates!J$8/100)),4)))</f>
        <v/>
      </c>
      <c r="AZ1152" s="67" t="str">
        <f t="shared" si="618"/>
        <v/>
      </c>
      <c r="BA1152" s="22" t="str">
        <f t="shared" si="619"/>
        <v/>
      </c>
      <c r="BD1152" s="171"/>
      <c r="BE1152" s="171"/>
      <c r="BF1152" s="171"/>
      <c r="BG1152" s="171"/>
    </row>
    <row r="1153" spans="11:59" ht="12.75" customHeight="1" x14ac:dyDescent="0.3">
      <c r="K1153" s="42" t="str">
        <f t="shared" si="591"/>
        <v/>
      </c>
      <c r="L1153" s="55" t="str">
        <f t="shared" si="592"/>
        <v/>
      </c>
      <c r="M1153" s="43" t="str">
        <f t="shared" si="593"/>
        <v/>
      </c>
      <c r="N1153" s="56" t="str" cm="1">
        <f t="array" ref="N1153">IFERROR(IF(_xlfn.SINGLE(B:B)="","",IF(R1153="Beer",SUM(LOOKUP(2,1/(Rates!$B$3:$B$5&lt;=W1153)/(Rates!$C$3:$C$5&gt;=W1153),Rates!$D$3:$D$5)*(X1153/100)*W1153),IF(R1153="Refreshment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56" t="str">
        <f t="shared" si="594"/>
        <v/>
      </c>
      <c r="P1153" s="53"/>
      <c r="Q1153" s="14" t="str">
        <f t="shared" si="595"/>
        <v/>
      </c>
      <c r="R1153" s="57" t="str">
        <f t="shared" si="596"/>
        <v/>
      </c>
      <c r="S1153" s="58" t="str">
        <f>IF(B1153="","",IF(R1153="Refreshment Beverage",VLOOKUP(VALUE(Q1153),Rates!G$15:L$19,2,0),VLOOKUP(VALUE(Q1153),Rates!G$4:L$12,2,0)))</f>
        <v/>
      </c>
      <c r="T1153" s="58" t="str">
        <f t="shared" si="597"/>
        <v/>
      </c>
      <c r="U1153" s="58" t="str">
        <f t="shared" si="598"/>
        <v/>
      </c>
      <c r="V1153" s="58" t="str">
        <f t="shared" si="599"/>
        <v/>
      </c>
      <c r="W1153" s="58" t="str">
        <f t="shared" si="600"/>
        <v/>
      </c>
      <c r="X1153" s="59" t="str">
        <f t="shared" si="601"/>
        <v/>
      </c>
      <c r="Y1153" s="60" t="str">
        <f>IF(B:B="","",IF(R1153="Refreshment Beverage",VLOOKUP(Q1153,Rates!G$15:L$19,6,0)*W1153,VLOOKUP(Q1153,Rates!G$4:L$12,6,0)*W1153))</f>
        <v/>
      </c>
      <c r="Z1153" s="60" t="str">
        <f t="shared" si="602"/>
        <v/>
      </c>
      <c r="AA1153" s="60" t="str">
        <f t="shared" si="590"/>
        <v/>
      </c>
      <c r="AB1153" s="61" t="str" cm="1">
        <f t="array" ref="AB1153">IF(_xlfn.SINGLE(B:B)="","",IF(R1153="Refreshment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61" t="str" cm="1">
        <f t="array" ref="AC1153">IF(_xlfn.SINGLE(B:B)="","",IF(R1153="Refreshment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68">
        <f>IFERROR(IF(R1153="Beer","",IF(OR(Q1153=1,Q1153=2,Q1153=3,Q1153=4),VLOOKUP(Q1153,Rates!$A$31:$B$34,2,0)*W1153,IF(V1153=1,VLOOKUP(U1153,'REB BEV MIN MKUP'!B:E,4,0),IF(V1153&gt;1,VLOOKUP(VALUE(W1153),'REB BEV MIN MKUP'!O:Q,3,0),0)))),0)</f>
        <v>0</v>
      </c>
      <c r="AE1153" s="62" t="str">
        <f t="shared" si="603"/>
        <v/>
      </c>
      <c r="AF1153" s="63" t="str">
        <f t="shared" si="604"/>
        <v/>
      </c>
      <c r="AG1153" s="64" t="str">
        <f t="shared" si="605"/>
        <v/>
      </c>
      <c r="AH1153" s="65" t="str">
        <f t="shared" si="606"/>
        <v/>
      </c>
      <c r="AI1153" s="66" t="str">
        <f>IF(AE:AE="","",IF(R1153="Refreshment Beverage",AK1153*(Rates!J$19/100),ROUND(SUM(AH1153*(Rates!$J$8/100)),4)))</f>
        <v/>
      </c>
      <c r="AJ1153" s="67" t="str">
        <f t="shared" si="607"/>
        <v/>
      </c>
      <c r="AK1153" s="22" t="str">
        <f t="shared" si="608"/>
        <v/>
      </c>
      <c r="AL1153" s="62" t="str">
        <f t="shared" si="609"/>
        <v/>
      </c>
      <c r="AM1153" s="63" t="str">
        <f>IF(AS1153="","",IF(R1153="Refreshment Beverage",ROUND(AS1153*Rates!K$19,4),ROUND(AO1153*(VLOOKUP(VALUE(Q1153),Rates!G$4:L$12,3,0)),4)))</f>
        <v/>
      </c>
      <c r="AN1153" s="68" t="str">
        <f>IF(AS1153="","",IF(R1153="Refreshment Beverage",AS1153*(Rates!J$19/100),MAX(AM1153,AB1153)))</f>
        <v/>
      </c>
      <c r="AO1153" s="69" t="str">
        <f t="shared" si="610"/>
        <v/>
      </c>
      <c r="AP1153" s="69" t="str">
        <f t="shared" si="611"/>
        <v/>
      </c>
      <c r="AQ1153" s="70" t="str">
        <f>IF(AS1153="","",IF(R1153="Refreshment Beverage",ROUND(SUM(VLOOKUP(Q:Q,Rates!G$15:L$19,3,0)*(AS1153-Y1153-Z1153-AA1153)),4),ROUND(SUM(Rates!$K$8*AS1153),4)))</f>
        <v/>
      </c>
      <c r="AR1153" s="66" t="str">
        <f t="shared" si="612"/>
        <v/>
      </c>
      <c r="AS1153" s="22" t="str">
        <f t="shared" si="613"/>
        <v/>
      </c>
      <c r="AT1153" s="62" t="str">
        <f t="shared" si="614"/>
        <v/>
      </c>
      <c r="AU1153" s="63" t="str">
        <f>IF(AX1153="","",IF(R1153="Refreshment Beverage",ROUND((BA1153-Y1153-Z1153-AA1153)*VLOOKUP(VALUE(Q1153),Rates!G$15:L$19,3,0),4),ROUND(AW1153*(VLOOKUP(VALUE(Q1153),Rates!G:L,3,0)),4)))</f>
        <v/>
      </c>
      <c r="AV1153" s="68" t="str">
        <f t="shared" si="615"/>
        <v/>
      </c>
      <c r="AW1153" s="69" t="str">
        <f t="shared" si="616"/>
        <v/>
      </c>
      <c r="AX1153" s="65" t="str">
        <f t="shared" si="617"/>
        <v/>
      </c>
      <c r="AY1153" s="70" t="str">
        <f>IF(AX1153="","",IF(R1153="Refreshment Beverage",ROUND(SUM(AX1153*Rates!K$19),4),ROUND(SUM(AX1153*(Rates!J$8/100)),4)))</f>
        <v/>
      </c>
      <c r="AZ1153" s="67" t="str">
        <f t="shared" si="618"/>
        <v/>
      </c>
      <c r="BA1153" s="22" t="str">
        <f t="shared" si="619"/>
        <v/>
      </c>
      <c r="BD1153" s="171"/>
      <c r="BE1153" s="171"/>
      <c r="BF1153" s="171"/>
      <c r="BG1153" s="171"/>
    </row>
    <row r="1154" spans="11:59" ht="12.75" customHeight="1" x14ac:dyDescent="0.3">
      <c r="K1154" s="42" t="str">
        <f t="shared" si="591"/>
        <v/>
      </c>
      <c r="L1154" s="55" t="str">
        <f t="shared" si="592"/>
        <v/>
      </c>
      <c r="M1154" s="43" t="str">
        <f t="shared" si="593"/>
        <v/>
      </c>
      <c r="N1154" s="56" t="str" cm="1">
        <f t="array" ref="N1154">IFERROR(IF(_xlfn.SINGLE(B:B)="","",IF(R1154="Beer",SUM(LOOKUP(2,1/(Rates!$B$3:$B$5&lt;=W1154)/(Rates!$C$3:$C$5&gt;=W1154),Rates!$D$3:$D$5)*(X1154/100)*W1154),IF(R1154="Refreshment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56" t="str">
        <f t="shared" si="594"/>
        <v/>
      </c>
      <c r="P1154" s="53"/>
      <c r="Q1154" s="14" t="str">
        <f t="shared" si="595"/>
        <v/>
      </c>
      <c r="R1154" s="57" t="str">
        <f t="shared" si="596"/>
        <v/>
      </c>
      <c r="S1154" s="58" t="str">
        <f>IF(B1154="","",IF(R1154="Refreshment Beverage",VLOOKUP(VALUE(Q1154),Rates!G$15:L$19,2,0),VLOOKUP(VALUE(Q1154),Rates!G$4:L$12,2,0)))</f>
        <v/>
      </c>
      <c r="T1154" s="58" t="str">
        <f t="shared" si="597"/>
        <v/>
      </c>
      <c r="U1154" s="58" t="str">
        <f t="shared" si="598"/>
        <v/>
      </c>
      <c r="V1154" s="58" t="str">
        <f t="shared" si="599"/>
        <v/>
      </c>
      <c r="W1154" s="58" t="str">
        <f t="shared" si="600"/>
        <v/>
      </c>
      <c r="X1154" s="59" t="str">
        <f t="shared" si="601"/>
        <v/>
      </c>
      <c r="Y1154" s="60" t="str">
        <f>IF(B:B="","",IF(R1154="Refreshment Beverage",VLOOKUP(Q1154,Rates!G$15:L$19,6,0)*W1154,VLOOKUP(Q1154,Rates!G$4:L$12,6,0)*W1154))</f>
        <v/>
      </c>
      <c r="Z1154" s="60" t="str">
        <f t="shared" si="602"/>
        <v/>
      </c>
      <c r="AA1154" s="60" t="str">
        <f t="shared" si="590"/>
        <v/>
      </c>
      <c r="AB1154" s="61" t="str" cm="1">
        <f t="array" ref="AB1154">IF(_xlfn.SINGLE(B:B)="","",IF(R1154="Refreshment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61" t="str" cm="1">
        <f t="array" ref="AC1154">IF(_xlfn.SINGLE(B:B)="","",IF(R1154="Refreshment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68">
        <f>IFERROR(IF(R1154="Beer","",IF(OR(Q1154=1,Q1154=2,Q1154=3,Q1154=4),VLOOKUP(Q1154,Rates!$A$31:$B$34,2,0)*W1154,IF(V1154=1,VLOOKUP(U1154,'REB BEV MIN MKUP'!B:E,4,0),IF(V1154&gt;1,VLOOKUP(VALUE(W1154),'REB BEV MIN MKUP'!O:Q,3,0),0)))),0)</f>
        <v>0</v>
      </c>
      <c r="AE1154" s="62" t="str">
        <f t="shared" si="603"/>
        <v/>
      </c>
      <c r="AF1154" s="63" t="str">
        <f t="shared" si="604"/>
        <v/>
      </c>
      <c r="AG1154" s="64" t="str">
        <f t="shared" si="605"/>
        <v/>
      </c>
      <c r="AH1154" s="65" t="str">
        <f t="shared" si="606"/>
        <v/>
      </c>
      <c r="AI1154" s="66" t="str">
        <f>IF(AE:AE="","",IF(R1154="Refreshment Beverage",AK1154*(Rates!J$19/100),ROUND(SUM(AH1154*(Rates!$J$8/100)),4)))</f>
        <v/>
      </c>
      <c r="AJ1154" s="67" t="str">
        <f t="shared" si="607"/>
        <v/>
      </c>
      <c r="AK1154" s="22" t="str">
        <f t="shared" si="608"/>
        <v/>
      </c>
      <c r="AL1154" s="62" t="str">
        <f t="shared" si="609"/>
        <v/>
      </c>
      <c r="AM1154" s="63" t="str">
        <f>IF(AS1154="","",IF(R1154="Refreshment Beverage",ROUND(AS1154*Rates!K$19,4),ROUND(AO1154*(VLOOKUP(VALUE(Q1154),Rates!G$4:L$12,3,0)),4)))</f>
        <v/>
      </c>
      <c r="AN1154" s="68" t="str">
        <f>IF(AS1154="","",IF(R1154="Refreshment Beverage",AS1154*(Rates!J$19/100),MAX(AM1154,AB1154)))</f>
        <v/>
      </c>
      <c r="AO1154" s="69" t="str">
        <f t="shared" si="610"/>
        <v/>
      </c>
      <c r="AP1154" s="69" t="str">
        <f t="shared" si="611"/>
        <v/>
      </c>
      <c r="AQ1154" s="70" t="str">
        <f>IF(AS1154="","",IF(R1154="Refreshment Beverage",ROUND(SUM(VLOOKUP(Q:Q,Rates!G$15:L$19,3,0)*(AS1154-Y1154-Z1154-AA1154)),4),ROUND(SUM(Rates!$K$8*AS1154),4)))</f>
        <v/>
      </c>
      <c r="AR1154" s="66" t="str">
        <f t="shared" si="612"/>
        <v/>
      </c>
      <c r="AS1154" s="22" t="str">
        <f t="shared" si="613"/>
        <v/>
      </c>
      <c r="AT1154" s="62" t="str">
        <f t="shared" si="614"/>
        <v/>
      </c>
      <c r="AU1154" s="63" t="str">
        <f>IF(AX1154="","",IF(R1154="Refreshment Beverage",ROUND((BA1154-Y1154-Z1154-AA1154)*VLOOKUP(VALUE(Q1154),Rates!G$15:L$19,3,0),4),ROUND(AW1154*(VLOOKUP(VALUE(Q1154),Rates!G:L,3,0)),4)))</f>
        <v/>
      </c>
      <c r="AV1154" s="68" t="str">
        <f t="shared" si="615"/>
        <v/>
      </c>
      <c r="AW1154" s="69" t="str">
        <f t="shared" si="616"/>
        <v/>
      </c>
      <c r="AX1154" s="65" t="str">
        <f t="shared" si="617"/>
        <v/>
      </c>
      <c r="AY1154" s="70" t="str">
        <f>IF(AX1154="","",IF(R1154="Refreshment Beverage",ROUND(SUM(AX1154*Rates!K$19),4),ROUND(SUM(AX1154*(Rates!J$8/100)),4)))</f>
        <v/>
      </c>
      <c r="AZ1154" s="67" t="str">
        <f t="shared" si="618"/>
        <v/>
      </c>
      <c r="BA1154" s="22" t="str">
        <f t="shared" si="619"/>
        <v/>
      </c>
      <c r="BD1154" s="171"/>
      <c r="BE1154" s="171"/>
      <c r="BF1154" s="171"/>
      <c r="BG1154" s="171"/>
    </row>
    <row r="1155" spans="11:59" ht="12.75" customHeight="1" x14ac:dyDescent="0.3">
      <c r="K1155" s="42" t="str">
        <f t="shared" si="591"/>
        <v/>
      </c>
      <c r="L1155" s="55" t="str">
        <f t="shared" si="592"/>
        <v/>
      </c>
      <c r="M1155" s="43" t="str">
        <f t="shared" si="593"/>
        <v/>
      </c>
      <c r="N1155" s="56" t="str" cm="1">
        <f t="array" ref="N1155">IFERROR(IF(_xlfn.SINGLE(B:B)="","",IF(R1155="Beer",SUM(LOOKUP(2,1/(Rates!$B$3:$B$5&lt;=W1155)/(Rates!$C$3:$C$5&gt;=W1155),Rates!$D$3:$D$5)*(X1155/100)*W1155),IF(R1155="Refreshment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56" t="str">
        <f t="shared" si="594"/>
        <v/>
      </c>
      <c r="P1155" s="53"/>
      <c r="Q1155" s="14" t="str">
        <f t="shared" si="595"/>
        <v/>
      </c>
      <c r="R1155" s="57" t="str">
        <f t="shared" si="596"/>
        <v/>
      </c>
      <c r="S1155" s="58" t="str">
        <f>IF(B1155="","",IF(R1155="Refreshment Beverage",VLOOKUP(VALUE(Q1155),Rates!G$15:L$19,2,0),VLOOKUP(VALUE(Q1155),Rates!G$4:L$12,2,0)))</f>
        <v/>
      </c>
      <c r="T1155" s="58" t="str">
        <f t="shared" si="597"/>
        <v/>
      </c>
      <c r="U1155" s="58" t="str">
        <f t="shared" si="598"/>
        <v/>
      </c>
      <c r="V1155" s="58" t="str">
        <f t="shared" si="599"/>
        <v/>
      </c>
      <c r="W1155" s="58" t="str">
        <f t="shared" si="600"/>
        <v/>
      </c>
      <c r="X1155" s="59" t="str">
        <f t="shared" si="601"/>
        <v/>
      </c>
      <c r="Y1155" s="60" t="str">
        <f>IF(B:B="","",IF(R1155="Refreshment Beverage",VLOOKUP(Q1155,Rates!G$15:L$19,6,0)*W1155,VLOOKUP(Q1155,Rates!G$4:L$12,6,0)*W1155))</f>
        <v/>
      </c>
      <c r="Z1155" s="60" t="str">
        <f t="shared" si="602"/>
        <v/>
      </c>
      <c r="AA1155" s="60" t="str">
        <f t="shared" si="590"/>
        <v/>
      </c>
      <c r="AB1155" s="61" t="str" cm="1">
        <f t="array" ref="AB1155">IF(_xlfn.SINGLE(B:B)="","",IF(R1155="Refreshment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61" t="str" cm="1">
        <f t="array" ref="AC1155">IF(_xlfn.SINGLE(B:B)="","",IF(R1155="Refreshment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68">
        <f>IFERROR(IF(R1155="Beer","",IF(OR(Q1155=1,Q1155=2,Q1155=3,Q1155=4),VLOOKUP(Q1155,Rates!$A$31:$B$34,2,0)*W1155,IF(V1155=1,VLOOKUP(U1155,'REB BEV MIN MKUP'!B:E,4,0),IF(V1155&gt;1,VLOOKUP(VALUE(W1155),'REB BEV MIN MKUP'!O:Q,3,0),0)))),0)</f>
        <v>0</v>
      </c>
      <c r="AE1155" s="62" t="str">
        <f t="shared" si="603"/>
        <v/>
      </c>
      <c r="AF1155" s="63" t="str">
        <f t="shared" si="604"/>
        <v/>
      </c>
      <c r="AG1155" s="64" t="str">
        <f t="shared" si="605"/>
        <v/>
      </c>
      <c r="AH1155" s="65" t="str">
        <f t="shared" si="606"/>
        <v/>
      </c>
      <c r="AI1155" s="66" t="str">
        <f>IF(AE:AE="","",IF(R1155="Refreshment Beverage",AK1155*(Rates!J$19/100),ROUND(SUM(AH1155*(Rates!$J$8/100)),4)))</f>
        <v/>
      </c>
      <c r="AJ1155" s="67" t="str">
        <f t="shared" si="607"/>
        <v/>
      </c>
      <c r="AK1155" s="22" t="str">
        <f t="shared" si="608"/>
        <v/>
      </c>
      <c r="AL1155" s="62" t="str">
        <f t="shared" si="609"/>
        <v/>
      </c>
      <c r="AM1155" s="63" t="str">
        <f>IF(AS1155="","",IF(R1155="Refreshment Beverage",ROUND(AS1155*Rates!K$19,4),ROUND(AO1155*(VLOOKUP(VALUE(Q1155),Rates!G$4:L$12,3,0)),4)))</f>
        <v/>
      </c>
      <c r="AN1155" s="68" t="str">
        <f>IF(AS1155="","",IF(R1155="Refreshment Beverage",AS1155*(Rates!J$19/100),MAX(AM1155,AB1155)))</f>
        <v/>
      </c>
      <c r="AO1155" s="69" t="str">
        <f t="shared" si="610"/>
        <v/>
      </c>
      <c r="AP1155" s="69" t="str">
        <f t="shared" si="611"/>
        <v/>
      </c>
      <c r="AQ1155" s="70" t="str">
        <f>IF(AS1155="","",IF(R1155="Refreshment Beverage",ROUND(SUM(VLOOKUP(Q:Q,Rates!G$15:L$19,3,0)*(AS1155-Y1155-Z1155-AA1155)),4),ROUND(SUM(Rates!$K$8*AS1155),4)))</f>
        <v/>
      </c>
      <c r="AR1155" s="66" t="str">
        <f t="shared" si="612"/>
        <v/>
      </c>
      <c r="AS1155" s="22" t="str">
        <f t="shared" si="613"/>
        <v/>
      </c>
      <c r="AT1155" s="62" t="str">
        <f t="shared" si="614"/>
        <v/>
      </c>
      <c r="AU1155" s="63" t="str">
        <f>IF(AX1155="","",IF(R1155="Refreshment Beverage",ROUND((BA1155-Y1155-Z1155-AA1155)*VLOOKUP(VALUE(Q1155),Rates!G$15:L$19,3,0),4),ROUND(AW1155*(VLOOKUP(VALUE(Q1155),Rates!G:L,3,0)),4)))</f>
        <v/>
      </c>
      <c r="AV1155" s="68" t="str">
        <f t="shared" si="615"/>
        <v/>
      </c>
      <c r="AW1155" s="69" t="str">
        <f t="shared" si="616"/>
        <v/>
      </c>
      <c r="AX1155" s="65" t="str">
        <f t="shared" si="617"/>
        <v/>
      </c>
      <c r="AY1155" s="70" t="str">
        <f>IF(AX1155="","",IF(R1155="Refreshment Beverage",ROUND(SUM(AX1155*Rates!K$19),4),ROUND(SUM(AX1155*(Rates!J$8/100)),4)))</f>
        <v/>
      </c>
      <c r="AZ1155" s="67" t="str">
        <f t="shared" si="618"/>
        <v/>
      </c>
      <c r="BA1155" s="22" t="str">
        <f t="shared" si="619"/>
        <v/>
      </c>
      <c r="BD1155" s="171"/>
      <c r="BE1155" s="171"/>
      <c r="BF1155" s="171"/>
      <c r="BG1155" s="171"/>
    </row>
    <row r="1156" spans="11:59" ht="12.75" customHeight="1" x14ac:dyDescent="0.3">
      <c r="K1156" s="42" t="str">
        <f t="shared" si="591"/>
        <v/>
      </c>
      <c r="L1156" s="55" t="str">
        <f t="shared" si="592"/>
        <v/>
      </c>
      <c r="M1156" s="43" t="str">
        <f t="shared" si="593"/>
        <v/>
      </c>
      <c r="N1156" s="56" t="str" cm="1">
        <f t="array" ref="N1156">IFERROR(IF(_xlfn.SINGLE(B:B)="","",IF(R1156="Beer",SUM(LOOKUP(2,1/(Rates!$B$3:$B$5&lt;=W1156)/(Rates!$C$3:$C$5&gt;=W1156),Rates!$D$3:$D$5)*(X1156/100)*W1156),IF(R1156="Refreshment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56" t="str">
        <f t="shared" si="594"/>
        <v/>
      </c>
      <c r="P1156" s="53"/>
      <c r="Q1156" s="14" t="str">
        <f t="shared" si="595"/>
        <v/>
      </c>
      <c r="R1156" s="57" t="str">
        <f t="shared" si="596"/>
        <v/>
      </c>
      <c r="S1156" s="58" t="str">
        <f>IF(B1156="","",IF(R1156="Refreshment Beverage",VLOOKUP(VALUE(Q1156),Rates!G$15:L$19,2,0),VLOOKUP(VALUE(Q1156),Rates!G$4:L$12,2,0)))</f>
        <v/>
      </c>
      <c r="T1156" s="58" t="str">
        <f t="shared" si="597"/>
        <v/>
      </c>
      <c r="U1156" s="58" t="str">
        <f t="shared" si="598"/>
        <v/>
      </c>
      <c r="V1156" s="58" t="str">
        <f t="shared" si="599"/>
        <v/>
      </c>
      <c r="W1156" s="58" t="str">
        <f t="shared" si="600"/>
        <v/>
      </c>
      <c r="X1156" s="59" t="str">
        <f t="shared" si="601"/>
        <v/>
      </c>
      <c r="Y1156" s="60" t="str">
        <f>IF(B:B="","",IF(R1156="Refreshment Beverage",VLOOKUP(Q1156,Rates!G$15:L$19,6,0)*W1156,VLOOKUP(Q1156,Rates!G$4:L$12,6,0)*W1156))</f>
        <v/>
      </c>
      <c r="Z1156" s="60" t="str">
        <f t="shared" si="602"/>
        <v/>
      </c>
      <c r="AA1156" s="60" t="str">
        <f t="shared" si="590"/>
        <v/>
      </c>
      <c r="AB1156" s="61" t="str" cm="1">
        <f t="array" ref="AB1156">IF(_xlfn.SINGLE(B:B)="","",IF(R1156="Refreshment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61" t="str" cm="1">
        <f t="array" ref="AC1156">IF(_xlfn.SINGLE(B:B)="","",IF(R1156="Refreshment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68">
        <f>IFERROR(IF(R1156="Beer","",IF(OR(Q1156=1,Q1156=2,Q1156=3,Q1156=4),VLOOKUP(Q1156,Rates!$A$31:$B$34,2,0)*W1156,IF(V1156=1,VLOOKUP(U1156,'REB BEV MIN MKUP'!B:E,4,0),IF(V1156&gt;1,VLOOKUP(VALUE(W1156),'REB BEV MIN MKUP'!O:Q,3,0),0)))),0)</f>
        <v>0</v>
      </c>
      <c r="AE1156" s="62" t="str">
        <f t="shared" si="603"/>
        <v/>
      </c>
      <c r="AF1156" s="63" t="str">
        <f t="shared" si="604"/>
        <v/>
      </c>
      <c r="AG1156" s="64" t="str">
        <f t="shared" si="605"/>
        <v/>
      </c>
      <c r="AH1156" s="65" t="str">
        <f t="shared" si="606"/>
        <v/>
      </c>
      <c r="AI1156" s="66" t="str">
        <f>IF(AE:AE="","",IF(R1156="Refreshment Beverage",AK1156*(Rates!J$19/100),ROUND(SUM(AH1156*(Rates!$J$8/100)),4)))</f>
        <v/>
      </c>
      <c r="AJ1156" s="67" t="str">
        <f t="shared" si="607"/>
        <v/>
      </c>
      <c r="AK1156" s="22" t="str">
        <f t="shared" si="608"/>
        <v/>
      </c>
      <c r="AL1156" s="62" t="str">
        <f t="shared" si="609"/>
        <v/>
      </c>
      <c r="AM1156" s="63" t="str">
        <f>IF(AS1156="","",IF(R1156="Refreshment Beverage",ROUND(AS1156*Rates!K$19,4),ROUND(AO1156*(VLOOKUP(VALUE(Q1156),Rates!G$4:L$12,3,0)),4)))</f>
        <v/>
      </c>
      <c r="AN1156" s="68" t="str">
        <f>IF(AS1156="","",IF(R1156="Refreshment Beverage",AS1156*(Rates!J$19/100),MAX(AM1156,AB1156)))</f>
        <v/>
      </c>
      <c r="AO1156" s="69" t="str">
        <f t="shared" si="610"/>
        <v/>
      </c>
      <c r="AP1156" s="69" t="str">
        <f t="shared" si="611"/>
        <v/>
      </c>
      <c r="AQ1156" s="70" t="str">
        <f>IF(AS1156="","",IF(R1156="Refreshment Beverage",ROUND(SUM(VLOOKUP(Q:Q,Rates!G$15:L$19,3,0)*(AS1156-Y1156-Z1156-AA1156)),4),ROUND(SUM(Rates!$K$8*AS1156),4)))</f>
        <v/>
      </c>
      <c r="AR1156" s="66" t="str">
        <f t="shared" si="612"/>
        <v/>
      </c>
      <c r="AS1156" s="22" t="str">
        <f t="shared" si="613"/>
        <v/>
      </c>
      <c r="AT1156" s="62" t="str">
        <f t="shared" si="614"/>
        <v/>
      </c>
      <c r="AU1156" s="63" t="str">
        <f>IF(AX1156="","",IF(R1156="Refreshment Beverage",ROUND((BA1156-Y1156-Z1156-AA1156)*VLOOKUP(VALUE(Q1156),Rates!G$15:L$19,3,0),4),ROUND(AW1156*(VLOOKUP(VALUE(Q1156),Rates!G:L,3,0)),4)))</f>
        <v/>
      </c>
      <c r="AV1156" s="68" t="str">
        <f t="shared" si="615"/>
        <v/>
      </c>
      <c r="AW1156" s="69" t="str">
        <f t="shared" si="616"/>
        <v/>
      </c>
      <c r="AX1156" s="65" t="str">
        <f t="shared" si="617"/>
        <v/>
      </c>
      <c r="AY1156" s="70" t="str">
        <f>IF(AX1156="","",IF(R1156="Refreshment Beverage",ROUND(SUM(AX1156*Rates!K$19),4),ROUND(SUM(AX1156*(Rates!J$8/100)),4)))</f>
        <v/>
      </c>
      <c r="AZ1156" s="67" t="str">
        <f t="shared" si="618"/>
        <v/>
      </c>
      <c r="BA1156" s="22" t="str">
        <f t="shared" si="619"/>
        <v/>
      </c>
      <c r="BD1156" s="171"/>
      <c r="BE1156" s="171"/>
      <c r="BF1156" s="171"/>
      <c r="BG1156" s="171"/>
    </row>
    <row r="1157" spans="11:59" ht="12.75" customHeight="1" x14ac:dyDescent="0.3">
      <c r="K1157" s="42" t="str">
        <f t="shared" si="591"/>
        <v/>
      </c>
      <c r="L1157" s="55" t="str">
        <f t="shared" si="592"/>
        <v/>
      </c>
      <c r="M1157" s="43" t="str">
        <f t="shared" si="593"/>
        <v/>
      </c>
      <c r="N1157" s="56" t="str" cm="1">
        <f t="array" ref="N1157">IFERROR(IF(_xlfn.SINGLE(B:B)="","",IF(R1157="Beer",SUM(LOOKUP(2,1/(Rates!$B$3:$B$5&lt;=W1157)/(Rates!$C$3:$C$5&gt;=W1157),Rates!$D$3:$D$5)*(X1157/100)*W1157),IF(R1157="Refreshment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56" t="str">
        <f t="shared" si="594"/>
        <v/>
      </c>
      <c r="P1157" s="53"/>
      <c r="Q1157" s="14" t="str">
        <f t="shared" si="595"/>
        <v/>
      </c>
      <c r="R1157" s="57" t="str">
        <f t="shared" si="596"/>
        <v/>
      </c>
      <c r="S1157" s="58" t="str">
        <f>IF(B1157="","",IF(R1157="Refreshment Beverage",VLOOKUP(VALUE(Q1157),Rates!G$15:L$19,2,0),VLOOKUP(VALUE(Q1157),Rates!G$4:L$12,2,0)))</f>
        <v/>
      </c>
      <c r="T1157" s="58" t="str">
        <f t="shared" si="597"/>
        <v/>
      </c>
      <c r="U1157" s="58" t="str">
        <f t="shared" si="598"/>
        <v/>
      </c>
      <c r="V1157" s="58" t="str">
        <f t="shared" si="599"/>
        <v/>
      </c>
      <c r="W1157" s="58" t="str">
        <f t="shared" si="600"/>
        <v/>
      </c>
      <c r="X1157" s="59" t="str">
        <f t="shared" si="601"/>
        <v/>
      </c>
      <c r="Y1157" s="60" t="str">
        <f>IF(B:B="","",IF(R1157="Refreshment Beverage",VLOOKUP(Q1157,Rates!G$15:L$19,6,0)*W1157,VLOOKUP(Q1157,Rates!G$4:L$12,6,0)*W1157))</f>
        <v/>
      </c>
      <c r="Z1157" s="60" t="str">
        <f t="shared" si="602"/>
        <v/>
      </c>
      <c r="AA1157" s="60" t="str">
        <f t="shared" si="590"/>
        <v/>
      </c>
      <c r="AB1157" s="61" t="str" cm="1">
        <f t="array" ref="AB1157">IF(_xlfn.SINGLE(B:B)="","",IF(R1157="Refreshment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61" t="str" cm="1">
        <f t="array" ref="AC1157">IF(_xlfn.SINGLE(B:B)="","",IF(R1157="Refreshment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68">
        <f>IFERROR(IF(R1157="Beer","",IF(OR(Q1157=1,Q1157=2,Q1157=3,Q1157=4),VLOOKUP(Q1157,Rates!$A$31:$B$34,2,0)*W1157,IF(V1157=1,VLOOKUP(U1157,'REB BEV MIN MKUP'!B:E,4,0),IF(V1157&gt;1,VLOOKUP(VALUE(W1157),'REB BEV MIN MKUP'!O:Q,3,0),0)))),0)</f>
        <v>0</v>
      </c>
      <c r="AE1157" s="62" t="str">
        <f t="shared" si="603"/>
        <v/>
      </c>
      <c r="AF1157" s="63" t="str">
        <f t="shared" si="604"/>
        <v/>
      </c>
      <c r="AG1157" s="64" t="str">
        <f t="shared" si="605"/>
        <v/>
      </c>
      <c r="AH1157" s="65" t="str">
        <f t="shared" si="606"/>
        <v/>
      </c>
      <c r="AI1157" s="66" t="str">
        <f>IF(AE:AE="","",IF(R1157="Refreshment Beverage",AK1157*(Rates!J$19/100),ROUND(SUM(AH1157*(Rates!$J$8/100)),4)))</f>
        <v/>
      </c>
      <c r="AJ1157" s="67" t="str">
        <f t="shared" si="607"/>
        <v/>
      </c>
      <c r="AK1157" s="22" t="str">
        <f t="shared" si="608"/>
        <v/>
      </c>
      <c r="AL1157" s="62" t="str">
        <f t="shared" si="609"/>
        <v/>
      </c>
      <c r="AM1157" s="63" t="str">
        <f>IF(AS1157="","",IF(R1157="Refreshment Beverage",ROUND(AS1157*Rates!K$19,4),ROUND(AO1157*(VLOOKUP(VALUE(Q1157),Rates!G$4:L$12,3,0)),4)))</f>
        <v/>
      </c>
      <c r="AN1157" s="68" t="str">
        <f>IF(AS1157="","",IF(R1157="Refreshment Beverage",AS1157*(Rates!J$19/100),MAX(AM1157,AB1157)))</f>
        <v/>
      </c>
      <c r="AO1157" s="69" t="str">
        <f t="shared" si="610"/>
        <v/>
      </c>
      <c r="AP1157" s="69" t="str">
        <f t="shared" si="611"/>
        <v/>
      </c>
      <c r="AQ1157" s="70" t="str">
        <f>IF(AS1157="","",IF(R1157="Refreshment Beverage",ROUND(SUM(VLOOKUP(Q:Q,Rates!G$15:L$19,3,0)*(AS1157-Y1157-Z1157-AA1157)),4),ROUND(SUM(Rates!$K$8*AS1157),4)))</f>
        <v/>
      </c>
      <c r="AR1157" s="66" t="str">
        <f t="shared" si="612"/>
        <v/>
      </c>
      <c r="AS1157" s="22" t="str">
        <f t="shared" si="613"/>
        <v/>
      </c>
      <c r="AT1157" s="62" t="str">
        <f t="shared" si="614"/>
        <v/>
      </c>
      <c r="AU1157" s="63" t="str">
        <f>IF(AX1157="","",IF(R1157="Refreshment Beverage",ROUND((BA1157-Y1157-Z1157-AA1157)*VLOOKUP(VALUE(Q1157),Rates!G$15:L$19,3,0),4),ROUND(AW1157*(VLOOKUP(VALUE(Q1157),Rates!G:L,3,0)),4)))</f>
        <v/>
      </c>
      <c r="AV1157" s="68" t="str">
        <f t="shared" si="615"/>
        <v/>
      </c>
      <c r="AW1157" s="69" t="str">
        <f t="shared" si="616"/>
        <v/>
      </c>
      <c r="AX1157" s="65" t="str">
        <f t="shared" si="617"/>
        <v/>
      </c>
      <c r="AY1157" s="70" t="str">
        <f>IF(AX1157="","",IF(R1157="Refreshment Beverage",ROUND(SUM(AX1157*Rates!K$19),4),ROUND(SUM(AX1157*(Rates!J$8/100)),4)))</f>
        <v/>
      </c>
      <c r="AZ1157" s="67" t="str">
        <f t="shared" si="618"/>
        <v/>
      </c>
      <c r="BA1157" s="22" t="str">
        <f t="shared" si="619"/>
        <v/>
      </c>
      <c r="BD1157" s="171"/>
      <c r="BE1157" s="171"/>
      <c r="BF1157" s="171"/>
      <c r="BG1157" s="171"/>
    </row>
    <row r="1158" spans="11:59" ht="12.75" customHeight="1" x14ac:dyDescent="0.3">
      <c r="K1158" s="42" t="str">
        <f t="shared" si="591"/>
        <v/>
      </c>
      <c r="L1158" s="55" t="str">
        <f t="shared" si="592"/>
        <v/>
      </c>
      <c r="M1158" s="43" t="str">
        <f t="shared" si="593"/>
        <v/>
      </c>
      <c r="N1158" s="56" t="str" cm="1">
        <f t="array" ref="N1158">IFERROR(IF(_xlfn.SINGLE(B:B)="","",IF(R1158="Beer",SUM(LOOKUP(2,1/(Rates!$B$3:$B$5&lt;=W1158)/(Rates!$C$3:$C$5&gt;=W1158),Rates!$D$3:$D$5)*(X1158/100)*W1158),IF(R1158="Refreshment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56" t="str">
        <f t="shared" si="594"/>
        <v/>
      </c>
      <c r="P1158" s="53"/>
      <c r="Q1158" s="14" t="str">
        <f t="shared" si="595"/>
        <v/>
      </c>
      <c r="R1158" s="57" t="str">
        <f t="shared" si="596"/>
        <v/>
      </c>
      <c r="S1158" s="58" t="str">
        <f>IF(B1158="","",IF(R1158="Refreshment Beverage",VLOOKUP(VALUE(Q1158),Rates!G$15:L$19,2,0),VLOOKUP(VALUE(Q1158),Rates!G$4:L$12,2,0)))</f>
        <v/>
      </c>
      <c r="T1158" s="58" t="str">
        <f t="shared" si="597"/>
        <v/>
      </c>
      <c r="U1158" s="58" t="str">
        <f t="shared" si="598"/>
        <v/>
      </c>
      <c r="V1158" s="58" t="str">
        <f t="shared" si="599"/>
        <v/>
      </c>
      <c r="W1158" s="58" t="str">
        <f t="shared" si="600"/>
        <v/>
      </c>
      <c r="X1158" s="59" t="str">
        <f t="shared" si="601"/>
        <v/>
      </c>
      <c r="Y1158" s="60" t="str">
        <f>IF(B:B="","",IF(R1158="Refreshment Beverage",VLOOKUP(Q1158,Rates!G$15:L$19,6,0)*W1158,VLOOKUP(Q1158,Rates!G$4:L$12,6,0)*W1158))</f>
        <v/>
      </c>
      <c r="Z1158" s="60" t="str">
        <f t="shared" si="602"/>
        <v/>
      </c>
      <c r="AA1158" s="60" t="str">
        <f t="shared" si="590"/>
        <v/>
      </c>
      <c r="AB1158" s="61" t="str" cm="1">
        <f t="array" ref="AB1158">IF(_xlfn.SINGLE(B:B)="","",IF(R1158="Refreshment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61" t="str" cm="1">
        <f t="array" ref="AC1158">IF(_xlfn.SINGLE(B:B)="","",IF(R1158="Refreshment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68">
        <f>IFERROR(IF(R1158="Beer","",IF(OR(Q1158=1,Q1158=2,Q1158=3,Q1158=4),VLOOKUP(Q1158,Rates!$A$31:$B$34,2,0)*W1158,IF(V1158=1,VLOOKUP(U1158,'REB BEV MIN MKUP'!B:E,4,0),IF(V1158&gt;1,VLOOKUP(VALUE(W1158),'REB BEV MIN MKUP'!O:Q,3,0),0)))),0)</f>
        <v>0</v>
      </c>
      <c r="AE1158" s="62" t="str">
        <f t="shared" si="603"/>
        <v/>
      </c>
      <c r="AF1158" s="63" t="str">
        <f t="shared" si="604"/>
        <v/>
      </c>
      <c r="AG1158" s="64" t="str">
        <f t="shared" si="605"/>
        <v/>
      </c>
      <c r="AH1158" s="65" t="str">
        <f t="shared" si="606"/>
        <v/>
      </c>
      <c r="AI1158" s="66" t="str">
        <f>IF(AE:AE="","",IF(R1158="Refreshment Beverage",AK1158*(Rates!J$19/100),ROUND(SUM(AH1158*(Rates!$J$8/100)),4)))</f>
        <v/>
      </c>
      <c r="AJ1158" s="67" t="str">
        <f t="shared" si="607"/>
        <v/>
      </c>
      <c r="AK1158" s="22" t="str">
        <f t="shared" si="608"/>
        <v/>
      </c>
      <c r="AL1158" s="62" t="str">
        <f t="shared" si="609"/>
        <v/>
      </c>
      <c r="AM1158" s="63" t="str">
        <f>IF(AS1158="","",IF(R1158="Refreshment Beverage",ROUND(AS1158*Rates!K$19,4),ROUND(AO1158*(VLOOKUP(VALUE(Q1158),Rates!G$4:L$12,3,0)),4)))</f>
        <v/>
      </c>
      <c r="AN1158" s="68" t="str">
        <f>IF(AS1158="","",IF(R1158="Refreshment Beverage",AS1158*(Rates!J$19/100),MAX(AM1158,AB1158)))</f>
        <v/>
      </c>
      <c r="AO1158" s="69" t="str">
        <f t="shared" si="610"/>
        <v/>
      </c>
      <c r="AP1158" s="69" t="str">
        <f t="shared" si="611"/>
        <v/>
      </c>
      <c r="AQ1158" s="70" t="str">
        <f>IF(AS1158="","",IF(R1158="Refreshment Beverage",ROUND(SUM(VLOOKUP(Q:Q,Rates!G$15:L$19,3,0)*(AS1158-Y1158-Z1158-AA1158)),4),ROUND(SUM(Rates!$K$8*AS1158),4)))</f>
        <v/>
      </c>
      <c r="AR1158" s="66" t="str">
        <f t="shared" si="612"/>
        <v/>
      </c>
      <c r="AS1158" s="22" t="str">
        <f t="shared" si="613"/>
        <v/>
      </c>
      <c r="AT1158" s="62" t="str">
        <f t="shared" si="614"/>
        <v/>
      </c>
      <c r="AU1158" s="63" t="str">
        <f>IF(AX1158="","",IF(R1158="Refreshment Beverage",ROUND((BA1158-Y1158-Z1158-AA1158)*VLOOKUP(VALUE(Q1158),Rates!G$15:L$19,3,0),4),ROUND(AW1158*(VLOOKUP(VALUE(Q1158),Rates!G:L,3,0)),4)))</f>
        <v/>
      </c>
      <c r="AV1158" s="68" t="str">
        <f t="shared" si="615"/>
        <v/>
      </c>
      <c r="AW1158" s="69" t="str">
        <f t="shared" si="616"/>
        <v/>
      </c>
      <c r="AX1158" s="65" t="str">
        <f t="shared" si="617"/>
        <v/>
      </c>
      <c r="AY1158" s="70" t="str">
        <f>IF(AX1158="","",IF(R1158="Refreshment Beverage",ROUND(SUM(AX1158*Rates!K$19),4),ROUND(SUM(AX1158*(Rates!J$8/100)),4)))</f>
        <v/>
      </c>
      <c r="AZ1158" s="67" t="str">
        <f t="shared" si="618"/>
        <v/>
      </c>
      <c r="BA1158" s="22" t="str">
        <f t="shared" si="619"/>
        <v/>
      </c>
      <c r="BD1158" s="171"/>
      <c r="BE1158" s="171"/>
      <c r="BF1158" s="171"/>
      <c r="BG1158" s="171"/>
    </row>
    <row r="1159" spans="11:59" ht="12.75" customHeight="1" x14ac:dyDescent="0.3">
      <c r="K1159" s="42" t="str">
        <f t="shared" si="591"/>
        <v/>
      </c>
      <c r="L1159" s="55" t="str">
        <f t="shared" si="592"/>
        <v/>
      </c>
      <c r="M1159" s="43" t="str">
        <f t="shared" si="593"/>
        <v/>
      </c>
      <c r="N1159" s="56" t="str" cm="1">
        <f t="array" ref="N1159">IFERROR(IF(_xlfn.SINGLE(B:B)="","",IF(R1159="Beer",SUM(LOOKUP(2,1/(Rates!$B$3:$B$5&lt;=W1159)/(Rates!$C$3:$C$5&gt;=W1159),Rates!$D$3:$D$5)*(X1159/100)*W1159),IF(R1159="Refreshment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56" t="str">
        <f t="shared" si="594"/>
        <v/>
      </c>
      <c r="P1159" s="53"/>
      <c r="Q1159" s="14" t="str">
        <f t="shared" si="595"/>
        <v/>
      </c>
      <c r="R1159" s="57" t="str">
        <f t="shared" si="596"/>
        <v/>
      </c>
      <c r="S1159" s="58" t="str">
        <f>IF(B1159="","",IF(R1159="Refreshment Beverage",VLOOKUP(VALUE(Q1159),Rates!G$15:L$19,2,0),VLOOKUP(VALUE(Q1159),Rates!G$4:L$12,2,0)))</f>
        <v/>
      </c>
      <c r="T1159" s="58" t="str">
        <f t="shared" si="597"/>
        <v/>
      </c>
      <c r="U1159" s="58" t="str">
        <f t="shared" si="598"/>
        <v/>
      </c>
      <c r="V1159" s="58" t="str">
        <f t="shared" si="599"/>
        <v/>
      </c>
      <c r="W1159" s="58" t="str">
        <f t="shared" si="600"/>
        <v/>
      </c>
      <c r="X1159" s="59" t="str">
        <f t="shared" si="601"/>
        <v/>
      </c>
      <c r="Y1159" s="60" t="str">
        <f>IF(B:B="","",IF(R1159="Refreshment Beverage",VLOOKUP(Q1159,Rates!G$15:L$19,6,0)*W1159,VLOOKUP(Q1159,Rates!G$4:L$12,6,0)*W1159))</f>
        <v/>
      </c>
      <c r="Z1159" s="60" t="str">
        <f t="shared" si="602"/>
        <v/>
      </c>
      <c r="AA1159" s="60" t="str">
        <f t="shared" ref="AA1159:AA1222" si="620">IF(B:B="","",IF(AND(T1159="Can",V1159=8,R1159="Beer"),V1159*0.0201,IF(AND(T1159="Can",V1159=15,R1159="Beer"),V1159*0.0101,IF(AND(T1159="Can",V1159=20,R1159="Beer"),V1159*0.0107,IF(AND(T1159="Can",V1159=30,R1159="Beer"),V1159*0.0089,IF(AND(T1159="Can",V1159=36,R1159="Beer"),V1159*0.0074,IF(AND(T1159="Bottle",V1159=24,R1159="Beer"),V1159*0.016,IF(AND(R1159="Refreshment Beverage",U1159&gt;0.049,U1159&lt;0.401),V1159*0.0536,IF(AND(R1159="Refreshment Beverage",U1159&gt;0.4,U1159&lt;0.47),V1159*0.0643,IF(AND(R1159="Refreshment Beverage",U1159&gt;0.469,U1159&lt;0.66),V1159*0.075,IF(AND(R1159="Refreshment Beverage",U1159&gt;0.659,U1159&lt;0.75),V1159*0.1071,IF(AND(R1159="Refreshment Beverage",U1159&gt;0.749,U1159&lt;0.9),V1159*0.1178,IF(AND(R1159="Refreshment Beverage",U1159&gt;0.899,U1159&lt;1),V1159*0.1393,IF(AND(R1159="Refreshment Beverage",U1159=1),V1159*0.1499,IF(AND(R1159="Refreshment Beverage",U1159=1.14),V1159*0.1714,IF(AND(R1159="Refreshment Beverage",U1159=2),V1159*0.2999,IF(AND(R1159="Refreshment Beverage",U1159=3),V1159*0.4499,IF(AND(R1159="Refreshment Beverage",U1159=1.75),V1159*0.2678,0))))))))))))))))))</f>
        <v/>
      </c>
      <c r="AB1159" s="61" t="str" cm="1">
        <f t="array" ref="AB1159">IF(_xlfn.SINGLE(B:B)="","",IF(R1159="Refreshment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61" t="str" cm="1">
        <f t="array" ref="AC1159">IF(_xlfn.SINGLE(B:B)="","",IF(R1159="Refreshment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68">
        <f>IFERROR(IF(R1159="Beer","",IF(OR(Q1159=1,Q1159=2,Q1159=3,Q1159=4),VLOOKUP(Q1159,Rates!$A$31:$B$34,2,0)*W1159,IF(V1159=1,VLOOKUP(U1159,'REB BEV MIN MKUP'!B:E,4,0),IF(V1159&gt;1,VLOOKUP(VALUE(W1159),'REB BEV MIN MKUP'!O:Q,3,0),0)))),0)</f>
        <v>0</v>
      </c>
      <c r="AE1159" s="62" t="str">
        <f t="shared" si="603"/>
        <v/>
      </c>
      <c r="AF1159" s="63" t="str">
        <f t="shared" si="604"/>
        <v/>
      </c>
      <c r="AG1159" s="64" t="str">
        <f t="shared" si="605"/>
        <v/>
      </c>
      <c r="AH1159" s="65" t="str">
        <f t="shared" si="606"/>
        <v/>
      </c>
      <c r="AI1159" s="66" t="str">
        <f>IF(AE:AE="","",IF(R1159="Refreshment Beverage",AK1159*(Rates!J$19/100),ROUND(SUM(AH1159*(Rates!$J$8/100)),4)))</f>
        <v/>
      </c>
      <c r="AJ1159" s="67" t="str">
        <f t="shared" si="607"/>
        <v/>
      </c>
      <c r="AK1159" s="22" t="str">
        <f t="shared" si="608"/>
        <v/>
      </c>
      <c r="AL1159" s="62" t="str">
        <f t="shared" si="609"/>
        <v/>
      </c>
      <c r="AM1159" s="63" t="str">
        <f>IF(AS1159="","",IF(R1159="Refreshment Beverage",ROUND(AS1159*Rates!K$19,4),ROUND(AO1159*(VLOOKUP(VALUE(Q1159),Rates!G$4:L$12,3,0)),4)))</f>
        <v/>
      </c>
      <c r="AN1159" s="68" t="str">
        <f>IF(AS1159="","",IF(R1159="Refreshment Beverage",AS1159*(Rates!J$19/100),MAX(AM1159,AB1159)))</f>
        <v/>
      </c>
      <c r="AO1159" s="69" t="str">
        <f t="shared" si="610"/>
        <v/>
      </c>
      <c r="AP1159" s="69" t="str">
        <f t="shared" si="611"/>
        <v/>
      </c>
      <c r="AQ1159" s="70" t="str">
        <f>IF(AS1159="","",IF(R1159="Refreshment Beverage",ROUND(SUM(VLOOKUP(Q:Q,Rates!G$15:L$19,3,0)*(AS1159-Y1159-Z1159-AA1159)),4),ROUND(SUM(Rates!$K$8*AS1159),4)))</f>
        <v/>
      </c>
      <c r="AR1159" s="66" t="str">
        <f t="shared" si="612"/>
        <v/>
      </c>
      <c r="AS1159" s="22" t="str">
        <f t="shared" si="613"/>
        <v/>
      </c>
      <c r="AT1159" s="62" t="str">
        <f t="shared" si="614"/>
        <v/>
      </c>
      <c r="AU1159" s="63" t="str">
        <f>IF(AX1159="","",IF(R1159="Refreshment Beverage",ROUND((BA1159-Y1159-Z1159-AA1159)*VLOOKUP(VALUE(Q1159),Rates!G$15:L$19,3,0),4),ROUND(AW1159*(VLOOKUP(VALUE(Q1159),Rates!G:L,3,0)),4)))</f>
        <v/>
      </c>
      <c r="AV1159" s="68" t="str">
        <f t="shared" si="615"/>
        <v/>
      </c>
      <c r="AW1159" s="69" t="str">
        <f t="shared" si="616"/>
        <v/>
      </c>
      <c r="AX1159" s="65" t="str">
        <f t="shared" si="617"/>
        <v/>
      </c>
      <c r="AY1159" s="70" t="str">
        <f>IF(AX1159="","",IF(R1159="Refreshment Beverage",ROUND(SUM(AX1159*Rates!K$19),4),ROUND(SUM(AX1159*(Rates!J$8/100)),4)))</f>
        <v/>
      </c>
      <c r="AZ1159" s="67" t="str">
        <f t="shared" si="618"/>
        <v/>
      </c>
      <c r="BA1159" s="22" t="str">
        <f t="shared" si="619"/>
        <v/>
      </c>
      <c r="BD1159" s="171"/>
      <c r="BE1159" s="171"/>
      <c r="BF1159" s="171"/>
      <c r="BG1159" s="171"/>
    </row>
    <row r="1160" spans="11:59" ht="12.75" customHeight="1" x14ac:dyDescent="0.3">
      <c r="K1160" s="42" t="str">
        <f t="shared" si="591"/>
        <v/>
      </c>
      <c r="L1160" s="55" t="str">
        <f t="shared" si="592"/>
        <v/>
      </c>
      <c r="M1160" s="43" t="str">
        <f t="shared" si="593"/>
        <v/>
      </c>
      <c r="N1160" s="56" t="str" cm="1">
        <f t="array" ref="N1160">IFERROR(IF(_xlfn.SINGLE(B:B)="","",IF(R1160="Beer",SUM(LOOKUP(2,1/(Rates!$B$3:$B$5&lt;=W1160)/(Rates!$C$3:$C$5&gt;=W1160),Rates!$D$3:$D$5)*(X1160/100)*W1160),IF(R1160="Refreshment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56" t="str">
        <f t="shared" si="594"/>
        <v/>
      </c>
      <c r="P1160" s="53"/>
      <c r="Q1160" s="14" t="str">
        <f t="shared" si="595"/>
        <v/>
      </c>
      <c r="R1160" s="57" t="str">
        <f t="shared" si="596"/>
        <v/>
      </c>
      <c r="S1160" s="58" t="str">
        <f>IF(B1160="","",IF(R1160="Refreshment Beverage",VLOOKUP(VALUE(Q1160),Rates!G$15:L$19,2,0),VLOOKUP(VALUE(Q1160),Rates!G$4:L$12,2,0)))</f>
        <v/>
      </c>
      <c r="T1160" s="58" t="str">
        <f t="shared" si="597"/>
        <v/>
      </c>
      <c r="U1160" s="58" t="str">
        <f t="shared" si="598"/>
        <v/>
      </c>
      <c r="V1160" s="58" t="str">
        <f t="shared" si="599"/>
        <v/>
      </c>
      <c r="W1160" s="58" t="str">
        <f t="shared" si="600"/>
        <v/>
      </c>
      <c r="X1160" s="59" t="str">
        <f t="shared" si="601"/>
        <v/>
      </c>
      <c r="Y1160" s="60" t="str">
        <f>IF(B:B="","",IF(R1160="Refreshment Beverage",VLOOKUP(Q1160,Rates!G$15:L$19,6,0)*W1160,VLOOKUP(Q1160,Rates!G$4:L$12,6,0)*W1160))</f>
        <v/>
      </c>
      <c r="Z1160" s="60" t="str">
        <f t="shared" si="602"/>
        <v/>
      </c>
      <c r="AA1160" s="60" t="str">
        <f t="shared" si="620"/>
        <v/>
      </c>
      <c r="AB1160" s="61" t="str" cm="1">
        <f t="array" ref="AB1160">IF(_xlfn.SINGLE(B:B)="","",IF(R1160="Refreshment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61" t="str" cm="1">
        <f t="array" ref="AC1160">IF(_xlfn.SINGLE(B:B)="","",IF(R1160="Refreshment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68">
        <f>IFERROR(IF(R1160="Beer","",IF(OR(Q1160=1,Q1160=2,Q1160=3,Q1160=4),VLOOKUP(Q1160,Rates!$A$31:$B$34,2,0)*W1160,IF(V1160=1,VLOOKUP(U1160,'REB BEV MIN MKUP'!B:E,4,0),IF(V1160&gt;1,VLOOKUP(VALUE(W1160),'REB BEV MIN MKUP'!O:Q,3,0),0)))),0)</f>
        <v>0</v>
      </c>
      <c r="AE1160" s="62" t="str">
        <f t="shared" si="603"/>
        <v/>
      </c>
      <c r="AF1160" s="63" t="str">
        <f t="shared" si="604"/>
        <v/>
      </c>
      <c r="AG1160" s="64" t="str">
        <f t="shared" si="605"/>
        <v/>
      </c>
      <c r="AH1160" s="65" t="str">
        <f t="shared" si="606"/>
        <v/>
      </c>
      <c r="AI1160" s="66" t="str">
        <f>IF(AE:AE="","",IF(R1160="Refreshment Beverage",AK1160*(Rates!J$19/100),ROUND(SUM(AH1160*(Rates!$J$8/100)),4)))</f>
        <v/>
      </c>
      <c r="AJ1160" s="67" t="str">
        <f t="shared" si="607"/>
        <v/>
      </c>
      <c r="AK1160" s="22" t="str">
        <f t="shared" si="608"/>
        <v/>
      </c>
      <c r="AL1160" s="62" t="str">
        <f t="shared" si="609"/>
        <v/>
      </c>
      <c r="AM1160" s="63" t="str">
        <f>IF(AS1160="","",IF(R1160="Refreshment Beverage",ROUND(AS1160*Rates!K$19,4),ROUND(AO1160*(VLOOKUP(VALUE(Q1160),Rates!G$4:L$12,3,0)),4)))</f>
        <v/>
      </c>
      <c r="AN1160" s="68" t="str">
        <f>IF(AS1160="","",IF(R1160="Refreshment Beverage",AS1160*(Rates!J$19/100),MAX(AM1160,AB1160)))</f>
        <v/>
      </c>
      <c r="AO1160" s="69" t="str">
        <f t="shared" si="610"/>
        <v/>
      </c>
      <c r="AP1160" s="69" t="str">
        <f t="shared" si="611"/>
        <v/>
      </c>
      <c r="AQ1160" s="70" t="str">
        <f>IF(AS1160="","",IF(R1160="Refreshment Beverage",ROUND(SUM(VLOOKUP(Q:Q,Rates!G$15:L$19,3,0)*(AS1160-Y1160-Z1160-AA1160)),4),ROUND(SUM(Rates!$K$8*AS1160),4)))</f>
        <v/>
      </c>
      <c r="AR1160" s="66" t="str">
        <f t="shared" si="612"/>
        <v/>
      </c>
      <c r="AS1160" s="22" t="str">
        <f t="shared" si="613"/>
        <v/>
      </c>
      <c r="AT1160" s="62" t="str">
        <f t="shared" si="614"/>
        <v/>
      </c>
      <c r="AU1160" s="63" t="str">
        <f>IF(AX1160="","",IF(R1160="Refreshment Beverage",ROUND((BA1160-Y1160-Z1160-AA1160)*VLOOKUP(VALUE(Q1160),Rates!G$15:L$19,3,0),4),ROUND(AW1160*(VLOOKUP(VALUE(Q1160),Rates!G:L,3,0)),4)))</f>
        <v/>
      </c>
      <c r="AV1160" s="68" t="str">
        <f t="shared" si="615"/>
        <v/>
      </c>
      <c r="AW1160" s="69" t="str">
        <f t="shared" si="616"/>
        <v/>
      </c>
      <c r="AX1160" s="65" t="str">
        <f t="shared" si="617"/>
        <v/>
      </c>
      <c r="AY1160" s="70" t="str">
        <f>IF(AX1160="","",IF(R1160="Refreshment Beverage",ROUND(SUM(AX1160*Rates!K$19),4),ROUND(SUM(AX1160*(Rates!J$8/100)),4)))</f>
        <v/>
      </c>
      <c r="AZ1160" s="67" t="str">
        <f t="shared" si="618"/>
        <v/>
      </c>
      <c r="BA1160" s="22" t="str">
        <f t="shared" si="619"/>
        <v/>
      </c>
      <c r="BD1160" s="171"/>
      <c r="BE1160" s="171"/>
      <c r="BF1160" s="171"/>
      <c r="BG1160" s="171"/>
    </row>
    <row r="1161" spans="11:59" ht="12.75" customHeight="1" x14ac:dyDescent="0.3">
      <c r="K1161" s="42" t="str">
        <f t="shared" si="591"/>
        <v/>
      </c>
      <c r="L1161" s="55" t="str">
        <f t="shared" si="592"/>
        <v/>
      </c>
      <c r="M1161" s="43" t="str">
        <f t="shared" si="593"/>
        <v/>
      </c>
      <c r="N1161" s="56" t="str" cm="1">
        <f t="array" ref="N1161">IFERROR(IF(_xlfn.SINGLE(B:B)="","",IF(R1161="Beer",SUM(LOOKUP(2,1/(Rates!$B$3:$B$5&lt;=W1161)/(Rates!$C$3:$C$5&gt;=W1161),Rates!$D$3:$D$5)*(X1161/100)*W1161),IF(R1161="Refreshment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56" t="str">
        <f t="shared" si="594"/>
        <v/>
      </c>
      <c r="P1161" s="53"/>
      <c r="Q1161" s="14" t="str">
        <f t="shared" si="595"/>
        <v/>
      </c>
      <c r="R1161" s="57" t="str">
        <f t="shared" si="596"/>
        <v/>
      </c>
      <c r="S1161" s="58" t="str">
        <f>IF(B1161="","",IF(R1161="Refreshment Beverage",VLOOKUP(VALUE(Q1161),Rates!G$15:L$19,2,0),VLOOKUP(VALUE(Q1161),Rates!G$4:L$12,2,0)))</f>
        <v/>
      </c>
      <c r="T1161" s="58" t="str">
        <f t="shared" si="597"/>
        <v/>
      </c>
      <c r="U1161" s="58" t="str">
        <f t="shared" si="598"/>
        <v/>
      </c>
      <c r="V1161" s="58" t="str">
        <f t="shared" si="599"/>
        <v/>
      </c>
      <c r="W1161" s="58" t="str">
        <f t="shared" si="600"/>
        <v/>
      </c>
      <c r="X1161" s="59" t="str">
        <f t="shared" si="601"/>
        <v/>
      </c>
      <c r="Y1161" s="60" t="str">
        <f>IF(B:B="","",IF(R1161="Refreshment Beverage",VLOOKUP(Q1161,Rates!G$15:L$19,6,0)*W1161,VLOOKUP(Q1161,Rates!G$4:L$12,6,0)*W1161))</f>
        <v/>
      </c>
      <c r="Z1161" s="60" t="str">
        <f t="shared" si="602"/>
        <v/>
      </c>
      <c r="AA1161" s="60" t="str">
        <f t="shared" si="620"/>
        <v/>
      </c>
      <c r="AB1161" s="61" t="str" cm="1">
        <f t="array" ref="AB1161">IF(_xlfn.SINGLE(B:B)="","",IF(R1161="Refreshment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61" t="str" cm="1">
        <f t="array" ref="AC1161">IF(_xlfn.SINGLE(B:B)="","",IF(R1161="Refreshment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68">
        <f>IFERROR(IF(R1161="Beer","",IF(OR(Q1161=1,Q1161=2,Q1161=3,Q1161=4),VLOOKUP(Q1161,Rates!$A$31:$B$34,2,0)*W1161,IF(V1161=1,VLOOKUP(U1161,'REB BEV MIN MKUP'!B:E,4,0),IF(V1161&gt;1,VLOOKUP(VALUE(W1161),'REB BEV MIN MKUP'!O:Q,3,0),0)))),0)</f>
        <v>0</v>
      </c>
      <c r="AE1161" s="62" t="str">
        <f t="shared" si="603"/>
        <v/>
      </c>
      <c r="AF1161" s="63" t="str">
        <f t="shared" si="604"/>
        <v/>
      </c>
      <c r="AG1161" s="64" t="str">
        <f t="shared" si="605"/>
        <v/>
      </c>
      <c r="AH1161" s="65" t="str">
        <f t="shared" si="606"/>
        <v/>
      </c>
      <c r="AI1161" s="66" t="str">
        <f>IF(AE:AE="","",IF(R1161="Refreshment Beverage",AK1161*(Rates!J$19/100),ROUND(SUM(AH1161*(Rates!$J$8/100)),4)))</f>
        <v/>
      </c>
      <c r="AJ1161" s="67" t="str">
        <f t="shared" si="607"/>
        <v/>
      </c>
      <c r="AK1161" s="22" t="str">
        <f t="shared" si="608"/>
        <v/>
      </c>
      <c r="AL1161" s="62" t="str">
        <f t="shared" si="609"/>
        <v/>
      </c>
      <c r="AM1161" s="63" t="str">
        <f>IF(AS1161="","",IF(R1161="Refreshment Beverage",ROUND(AS1161*Rates!K$19,4),ROUND(AO1161*(VLOOKUP(VALUE(Q1161),Rates!G$4:L$12,3,0)),4)))</f>
        <v/>
      </c>
      <c r="AN1161" s="68" t="str">
        <f>IF(AS1161="","",IF(R1161="Refreshment Beverage",AS1161*(Rates!J$19/100),MAX(AM1161,AB1161)))</f>
        <v/>
      </c>
      <c r="AO1161" s="69" t="str">
        <f t="shared" si="610"/>
        <v/>
      </c>
      <c r="AP1161" s="69" t="str">
        <f t="shared" si="611"/>
        <v/>
      </c>
      <c r="AQ1161" s="70" t="str">
        <f>IF(AS1161="","",IF(R1161="Refreshment Beverage",ROUND(SUM(VLOOKUP(Q:Q,Rates!G$15:L$19,3,0)*(AS1161-Y1161-Z1161-AA1161)),4),ROUND(SUM(Rates!$K$8*AS1161),4)))</f>
        <v/>
      </c>
      <c r="AR1161" s="66" t="str">
        <f t="shared" si="612"/>
        <v/>
      </c>
      <c r="AS1161" s="22" t="str">
        <f t="shared" si="613"/>
        <v/>
      </c>
      <c r="AT1161" s="62" t="str">
        <f t="shared" si="614"/>
        <v/>
      </c>
      <c r="AU1161" s="63" t="str">
        <f>IF(AX1161="","",IF(R1161="Refreshment Beverage",ROUND((BA1161-Y1161-Z1161-AA1161)*VLOOKUP(VALUE(Q1161),Rates!G$15:L$19,3,0),4),ROUND(AW1161*(VLOOKUP(VALUE(Q1161),Rates!G:L,3,0)),4)))</f>
        <v/>
      </c>
      <c r="AV1161" s="68" t="str">
        <f t="shared" si="615"/>
        <v/>
      </c>
      <c r="AW1161" s="69" t="str">
        <f t="shared" si="616"/>
        <v/>
      </c>
      <c r="AX1161" s="65" t="str">
        <f t="shared" si="617"/>
        <v/>
      </c>
      <c r="AY1161" s="70" t="str">
        <f>IF(AX1161="","",IF(R1161="Refreshment Beverage",ROUND(SUM(AX1161*Rates!K$19),4),ROUND(SUM(AX1161*(Rates!J$8/100)),4)))</f>
        <v/>
      </c>
      <c r="AZ1161" s="67" t="str">
        <f t="shared" si="618"/>
        <v/>
      </c>
      <c r="BA1161" s="22" t="str">
        <f t="shared" si="619"/>
        <v/>
      </c>
      <c r="BD1161" s="171"/>
      <c r="BE1161" s="171"/>
      <c r="BF1161" s="171"/>
      <c r="BG1161" s="171"/>
    </row>
    <row r="1162" spans="11:59" ht="12.75" customHeight="1" x14ac:dyDescent="0.3">
      <c r="K1162" s="42" t="str">
        <f t="shared" si="591"/>
        <v/>
      </c>
      <c r="L1162" s="55" t="str">
        <f t="shared" si="592"/>
        <v/>
      </c>
      <c r="M1162" s="43" t="str">
        <f t="shared" si="593"/>
        <v/>
      </c>
      <c r="N1162" s="56" t="str" cm="1">
        <f t="array" ref="N1162">IFERROR(IF(_xlfn.SINGLE(B:B)="","",IF(R1162="Beer",SUM(LOOKUP(2,1/(Rates!$B$3:$B$5&lt;=W1162)/(Rates!$C$3:$C$5&gt;=W1162),Rates!$D$3:$D$5)*(X1162/100)*W1162),IF(R1162="Refreshment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56" t="str">
        <f t="shared" si="594"/>
        <v/>
      </c>
      <c r="P1162" s="53"/>
      <c r="Q1162" s="14" t="str">
        <f t="shared" si="595"/>
        <v/>
      </c>
      <c r="R1162" s="57" t="str">
        <f t="shared" si="596"/>
        <v/>
      </c>
      <c r="S1162" s="58" t="str">
        <f>IF(B1162="","",IF(R1162="Refreshment Beverage",VLOOKUP(VALUE(Q1162),Rates!G$15:L$19,2,0),VLOOKUP(VALUE(Q1162),Rates!G$4:L$12,2,0)))</f>
        <v/>
      </c>
      <c r="T1162" s="58" t="str">
        <f t="shared" si="597"/>
        <v/>
      </c>
      <c r="U1162" s="58" t="str">
        <f t="shared" si="598"/>
        <v/>
      </c>
      <c r="V1162" s="58" t="str">
        <f t="shared" si="599"/>
        <v/>
      </c>
      <c r="W1162" s="58" t="str">
        <f t="shared" si="600"/>
        <v/>
      </c>
      <c r="X1162" s="59" t="str">
        <f t="shared" si="601"/>
        <v/>
      </c>
      <c r="Y1162" s="60" t="str">
        <f>IF(B:B="","",IF(R1162="Refreshment Beverage",VLOOKUP(Q1162,Rates!G$15:L$19,6,0)*W1162,VLOOKUP(Q1162,Rates!G$4:L$12,6,0)*W1162))</f>
        <v/>
      </c>
      <c r="Z1162" s="60" t="str">
        <f t="shared" si="602"/>
        <v/>
      </c>
      <c r="AA1162" s="60" t="str">
        <f t="shared" si="620"/>
        <v/>
      </c>
      <c r="AB1162" s="61" t="str" cm="1">
        <f t="array" ref="AB1162">IF(_xlfn.SINGLE(B:B)="","",IF(R1162="Refreshment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61" t="str" cm="1">
        <f t="array" ref="AC1162">IF(_xlfn.SINGLE(B:B)="","",IF(R1162="Refreshment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68">
        <f>IFERROR(IF(R1162="Beer","",IF(OR(Q1162=1,Q1162=2,Q1162=3,Q1162=4),VLOOKUP(Q1162,Rates!$A$31:$B$34,2,0)*W1162,IF(V1162=1,VLOOKUP(U1162,'REB BEV MIN MKUP'!B:E,4,0),IF(V1162&gt;1,VLOOKUP(VALUE(W1162),'REB BEV MIN MKUP'!O:Q,3,0),0)))),0)</f>
        <v>0</v>
      </c>
      <c r="AE1162" s="62" t="str">
        <f t="shared" si="603"/>
        <v/>
      </c>
      <c r="AF1162" s="63" t="str">
        <f t="shared" si="604"/>
        <v/>
      </c>
      <c r="AG1162" s="64" t="str">
        <f t="shared" si="605"/>
        <v/>
      </c>
      <c r="AH1162" s="65" t="str">
        <f t="shared" si="606"/>
        <v/>
      </c>
      <c r="AI1162" s="66" t="str">
        <f>IF(AE:AE="","",IF(R1162="Refreshment Beverage",AK1162*(Rates!J$19/100),ROUND(SUM(AH1162*(Rates!$J$8/100)),4)))</f>
        <v/>
      </c>
      <c r="AJ1162" s="67" t="str">
        <f t="shared" si="607"/>
        <v/>
      </c>
      <c r="AK1162" s="22" t="str">
        <f t="shared" si="608"/>
        <v/>
      </c>
      <c r="AL1162" s="62" t="str">
        <f t="shared" si="609"/>
        <v/>
      </c>
      <c r="AM1162" s="63" t="str">
        <f>IF(AS1162="","",IF(R1162="Refreshment Beverage",ROUND(AS1162*Rates!K$19,4),ROUND(AO1162*(VLOOKUP(VALUE(Q1162),Rates!G$4:L$12,3,0)),4)))</f>
        <v/>
      </c>
      <c r="AN1162" s="68" t="str">
        <f>IF(AS1162="","",IF(R1162="Refreshment Beverage",AS1162*(Rates!J$19/100),MAX(AM1162,AB1162)))</f>
        <v/>
      </c>
      <c r="AO1162" s="69" t="str">
        <f t="shared" si="610"/>
        <v/>
      </c>
      <c r="AP1162" s="69" t="str">
        <f t="shared" si="611"/>
        <v/>
      </c>
      <c r="AQ1162" s="70" t="str">
        <f>IF(AS1162="","",IF(R1162="Refreshment Beverage",ROUND(SUM(VLOOKUP(Q:Q,Rates!G$15:L$19,3,0)*(AS1162-Y1162-Z1162-AA1162)),4),ROUND(SUM(Rates!$K$8*AS1162),4)))</f>
        <v/>
      </c>
      <c r="AR1162" s="66" t="str">
        <f t="shared" si="612"/>
        <v/>
      </c>
      <c r="AS1162" s="22" t="str">
        <f t="shared" si="613"/>
        <v/>
      </c>
      <c r="AT1162" s="62" t="str">
        <f t="shared" si="614"/>
        <v/>
      </c>
      <c r="AU1162" s="63" t="str">
        <f>IF(AX1162="","",IF(R1162="Refreshment Beverage",ROUND((BA1162-Y1162-Z1162-AA1162)*VLOOKUP(VALUE(Q1162),Rates!G$15:L$19,3,0),4),ROUND(AW1162*(VLOOKUP(VALUE(Q1162),Rates!G:L,3,0)),4)))</f>
        <v/>
      </c>
      <c r="AV1162" s="68" t="str">
        <f t="shared" si="615"/>
        <v/>
      </c>
      <c r="AW1162" s="69" t="str">
        <f t="shared" si="616"/>
        <v/>
      </c>
      <c r="AX1162" s="65" t="str">
        <f t="shared" si="617"/>
        <v/>
      </c>
      <c r="AY1162" s="70" t="str">
        <f>IF(AX1162="","",IF(R1162="Refreshment Beverage",ROUND(SUM(AX1162*Rates!K$19),4),ROUND(SUM(AX1162*(Rates!J$8/100)),4)))</f>
        <v/>
      </c>
      <c r="AZ1162" s="67" t="str">
        <f t="shared" si="618"/>
        <v/>
      </c>
      <c r="BA1162" s="22" t="str">
        <f t="shared" si="619"/>
        <v/>
      </c>
      <c r="BD1162" s="171"/>
      <c r="BE1162" s="171"/>
      <c r="BF1162" s="171"/>
      <c r="BG1162" s="171"/>
    </row>
    <row r="1163" spans="11:59" ht="12.75" customHeight="1" x14ac:dyDescent="0.3">
      <c r="K1163" s="42" t="str">
        <f t="shared" si="591"/>
        <v/>
      </c>
      <c r="L1163" s="55" t="str">
        <f t="shared" si="592"/>
        <v/>
      </c>
      <c r="M1163" s="43" t="str">
        <f t="shared" si="593"/>
        <v/>
      </c>
      <c r="N1163" s="56" t="str" cm="1">
        <f t="array" ref="N1163">IFERROR(IF(_xlfn.SINGLE(B:B)="","",IF(R1163="Beer",SUM(LOOKUP(2,1/(Rates!$B$3:$B$5&lt;=W1163)/(Rates!$C$3:$C$5&gt;=W1163),Rates!$D$3:$D$5)*(X1163/100)*W1163),IF(R1163="Refreshment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56" t="str">
        <f t="shared" si="594"/>
        <v/>
      </c>
      <c r="P1163" s="53"/>
      <c r="Q1163" s="14" t="str">
        <f t="shared" si="595"/>
        <v/>
      </c>
      <c r="R1163" s="57" t="str">
        <f t="shared" si="596"/>
        <v/>
      </c>
      <c r="S1163" s="58" t="str">
        <f>IF(B1163="","",IF(R1163="Refreshment Beverage",VLOOKUP(VALUE(Q1163),Rates!G$15:L$19,2,0),VLOOKUP(VALUE(Q1163),Rates!G$4:L$12,2,0)))</f>
        <v/>
      </c>
      <c r="T1163" s="58" t="str">
        <f t="shared" si="597"/>
        <v/>
      </c>
      <c r="U1163" s="58" t="str">
        <f t="shared" si="598"/>
        <v/>
      </c>
      <c r="V1163" s="58" t="str">
        <f t="shared" si="599"/>
        <v/>
      </c>
      <c r="W1163" s="58" t="str">
        <f t="shared" si="600"/>
        <v/>
      </c>
      <c r="X1163" s="59" t="str">
        <f t="shared" si="601"/>
        <v/>
      </c>
      <c r="Y1163" s="60" t="str">
        <f>IF(B:B="","",IF(R1163="Refreshment Beverage",VLOOKUP(Q1163,Rates!G$15:L$19,6,0)*W1163,VLOOKUP(Q1163,Rates!G$4:L$12,6,0)*W1163))</f>
        <v/>
      </c>
      <c r="Z1163" s="60" t="str">
        <f t="shared" si="602"/>
        <v/>
      </c>
      <c r="AA1163" s="60" t="str">
        <f t="shared" si="620"/>
        <v/>
      </c>
      <c r="AB1163" s="61" t="str" cm="1">
        <f t="array" ref="AB1163">IF(_xlfn.SINGLE(B:B)="","",IF(R1163="Refreshment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61" t="str" cm="1">
        <f t="array" ref="AC1163">IF(_xlfn.SINGLE(B:B)="","",IF(R1163="Refreshment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68">
        <f>IFERROR(IF(R1163="Beer","",IF(OR(Q1163=1,Q1163=2,Q1163=3,Q1163=4),VLOOKUP(Q1163,Rates!$A$31:$B$34,2,0)*W1163,IF(V1163=1,VLOOKUP(U1163,'REB BEV MIN MKUP'!B:E,4,0),IF(V1163&gt;1,VLOOKUP(VALUE(W1163),'REB BEV MIN MKUP'!O:Q,3,0),0)))),0)</f>
        <v>0</v>
      </c>
      <c r="AE1163" s="62" t="str">
        <f t="shared" si="603"/>
        <v/>
      </c>
      <c r="AF1163" s="63" t="str">
        <f t="shared" si="604"/>
        <v/>
      </c>
      <c r="AG1163" s="64" t="str">
        <f t="shared" si="605"/>
        <v/>
      </c>
      <c r="AH1163" s="65" t="str">
        <f t="shared" si="606"/>
        <v/>
      </c>
      <c r="AI1163" s="66" t="str">
        <f>IF(AE:AE="","",IF(R1163="Refreshment Beverage",AK1163*(Rates!J$19/100),ROUND(SUM(AH1163*(Rates!$J$8/100)),4)))</f>
        <v/>
      </c>
      <c r="AJ1163" s="67" t="str">
        <f t="shared" si="607"/>
        <v/>
      </c>
      <c r="AK1163" s="22" t="str">
        <f t="shared" si="608"/>
        <v/>
      </c>
      <c r="AL1163" s="62" t="str">
        <f t="shared" si="609"/>
        <v/>
      </c>
      <c r="AM1163" s="63" t="str">
        <f>IF(AS1163="","",IF(R1163="Refreshment Beverage",ROUND(AS1163*Rates!K$19,4),ROUND(AO1163*(VLOOKUP(VALUE(Q1163),Rates!G$4:L$12,3,0)),4)))</f>
        <v/>
      </c>
      <c r="AN1163" s="68" t="str">
        <f>IF(AS1163="","",IF(R1163="Refreshment Beverage",AS1163*(Rates!J$19/100),MAX(AM1163,AB1163)))</f>
        <v/>
      </c>
      <c r="AO1163" s="69" t="str">
        <f t="shared" si="610"/>
        <v/>
      </c>
      <c r="AP1163" s="69" t="str">
        <f t="shared" si="611"/>
        <v/>
      </c>
      <c r="AQ1163" s="70" t="str">
        <f>IF(AS1163="","",IF(R1163="Refreshment Beverage",ROUND(SUM(VLOOKUP(Q:Q,Rates!G$15:L$19,3,0)*(AS1163-Y1163-Z1163-AA1163)),4),ROUND(SUM(Rates!$K$8*AS1163),4)))</f>
        <v/>
      </c>
      <c r="AR1163" s="66" t="str">
        <f t="shared" si="612"/>
        <v/>
      </c>
      <c r="AS1163" s="22" t="str">
        <f t="shared" si="613"/>
        <v/>
      </c>
      <c r="AT1163" s="62" t="str">
        <f t="shared" si="614"/>
        <v/>
      </c>
      <c r="AU1163" s="63" t="str">
        <f>IF(AX1163="","",IF(R1163="Refreshment Beverage",ROUND((BA1163-Y1163-Z1163-AA1163)*VLOOKUP(VALUE(Q1163),Rates!G$15:L$19,3,0),4),ROUND(AW1163*(VLOOKUP(VALUE(Q1163),Rates!G:L,3,0)),4)))</f>
        <v/>
      </c>
      <c r="AV1163" s="68" t="str">
        <f t="shared" si="615"/>
        <v/>
      </c>
      <c r="AW1163" s="69" t="str">
        <f t="shared" si="616"/>
        <v/>
      </c>
      <c r="AX1163" s="65" t="str">
        <f t="shared" si="617"/>
        <v/>
      </c>
      <c r="AY1163" s="70" t="str">
        <f>IF(AX1163="","",IF(R1163="Refreshment Beverage",ROUND(SUM(AX1163*Rates!K$19),4),ROUND(SUM(AX1163*(Rates!J$8/100)),4)))</f>
        <v/>
      </c>
      <c r="AZ1163" s="67" t="str">
        <f t="shared" si="618"/>
        <v/>
      </c>
      <c r="BA1163" s="22" t="str">
        <f t="shared" si="619"/>
        <v/>
      </c>
      <c r="BD1163" s="171"/>
      <c r="BE1163" s="171"/>
      <c r="BF1163" s="171"/>
      <c r="BG1163" s="171"/>
    </row>
    <row r="1164" spans="11:59" ht="12.75" customHeight="1" x14ac:dyDescent="0.3">
      <c r="K1164" s="42" t="str">
        <f t="shared" si="591"/>
        <v/>
      </c>
      <c r="L1164" s="55" t="str">
        <f t="shared" si="592"/>
        <v/>
      </c>
      <c r="M1164" s="43" t="str">
        <f t="shared" si="593"/>
        <v/>
      </c>
      <c r="N1164" s="56" t="str" cm="1">
        <f t="array" ref="N1164">IFERROR(IF(_xlfn.SINGLE(B:B)="","",IF(R1164="Beer",SUM(LOOKUP(2,1/(Rates!$B$3:$B$5&lt;=W1164)/(Rates!$C$3:$C$5&gt;=W1164),Rates!$D$3:$D$5)*(X1164/100)*W1164),IF(R1164="Refreshment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56" t="str">
        <f t="shared" si="594"/>
        <v/>
      </c>
      <c r="P1164" s="53"/>
      <c r="Q1164" s="14" t="str">
        <f t="shared" si="595"/>
        <v/>
      </c>
      <c r="R1164" s="57" t="str">
        <f t="shared" si="596"/>
        <v/>
      </c>
      <c r="S1164" s="58" t="str">
        <f>IF(B1164="","",IF(R1164="Refreshment Beverage",VLOOKUP(VALUE(Q1164),Rates!G$15:L$19,2,0),VLOOKUP(VALUE(Q1164),Rates!G$4:L$12,2,0)))</f>
        <v/>
      </c>
      <c r="T1164" s="58" t="str">
        <f t="shared" si="597"/>
        <v/>
      </c>
      <c r="U1164" s="58" t="str">
        <f t="shared" si="598"/>
        <v/>
      </c>
      <c r="V1164" s="58" t="str">
        <f t="shared" si="599"/>
        <v/>
      </c>
      <c r="W1164" s="58" t="str">
        <f t="shared" si="600"/>
        <v/>
      </c>
      <c r="X1164" s="59" t="str">
        <f t="shared" si="601"/>
        <v/>
      </c>
      <c r="Y1164" s="60" t="str">
        <f>IF(B:B="","",IF(R1164="Refreshment Beverage",VLOOKUP(Q1164,Rates!G$15:L$19,6,0)*W1164,VLOOKUP(Q1164,Rates!G$4:L$12,6,0)*W1164))</f>
        <v/>
      </c>
      <c r="Z1164" s="60" t="str">
        <f t="shared" si="602"/>
        <v/>
      </c>
      <c r="AA1164" s="60" t="str">
        <f t="shared" si="620"/>
        <v/>
      </c>
      <c r="AB1164" s="61" t="str" cm="1">
        <f t="array" ref="AB1164">IF(_xlfn.SINGLE(B:B)="","",IF(R1164="Refreshment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61" t="str" cm="1">
        <f t="array" ref="AC1164">IF(_xlfn.SINGLE(B:B)="","",IF(R1164="Refreshment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68">
        <f>IFERROR(IF(R1164="Beer","",IF(OR(Q1164=1,Q1164=2,Q1164=3,Q1164=4),VLOOKUP(Q1164,Rates!$A$31:$B$34,2,0)*W1164,IF(V1164=1,VLOOKUP(U1164,'REB BEV MIN MKUP'!B:E,4,0),IF(V1164&gt;1,VLOOKUP(VALUE(W1164),'REB BEV MIN MKUP'!O:Q,3,0),0)))),0)</f>
        <v>0</v>
      </c>
      <c r="AE1164" s="62" t="str">
        <f t="shared" si="603"/>
        <v/>
      </c>
      <c r="AF1164" s="63" t="str">
        <f t="shared" si="604"/>
        <v/>
      </c>
      <c r="AG1164" s="64" t="str">
        <f t="shared" si="605"/>
        <v/>
      </c>
      <c r="AH1164" s="65" t="str">
        <f t="shared" si="606"/>
        <v/>
      </c>
      <c r="AI1164" s="66" t="str">
        <f>IF(AE:AE="","",IF(R1164="Refreshment Beverage",AK1164*(Rates!J$19/100),ROUND(SUM(AH1164*(Rates!$J$8/100)),4)))</f>
        <v/>
      </c>
      <c r="AJ1164" s="67" t="str">
        <f t="shared" si="607"/>
        <v/>
      </c>
      <c r="AK1164" s="22" t="str">
        <f t="shared" si="608"/>
        <v/>
      </c>
      <c r="AL1164" s="62" t="str">
        <f t="shared" si="609"/>
        <v/>
      </c>
      <c r="AM1164" s="63" t="str">
        <f>IF(AS1164="","",IF(R1164="Refreshment Beverage",ROUND(AS1164*Rates!K$19,4),ROUND(AO1164*(VLOOKUP(VALUE(Q1164),Rates!G$4:L$12,3,0)),4)))</f>
        <v/>
      </c>
      <c r="AN1164" s="68" t="str">
        <f>IF(AS1164="","",IF(R1164="Refreshment Beverage",AS1164*(Rates!J$19/100),MAX(AM1164,AB1164)))</f>
        <v/>
      </c>
      <c r="AO1164" s="69" t="str">
        <f t="shared" si="610"/>
        <v/>
      </c>
      <c r="AP1164" s="69" t="str">
        <f t="shared" si="611"/>
        <v/>
      </c>
      <c r="AQ1164" s="70" t="str">
        <f>IF(AS1164="","",IF(R1164="Refreshment Beverage",ROUND(SUM(VLOOKUP(Q:Q,Rates!G$15:L$19,3,0)*(AS1164-Y1164-Z1164-AA1164)),4),ROUND(SUM(Rates!$K$8*AS1164),4)))</f>
        <v/>
      </c>
      <c r="AR1164" s="66" t="str">
        <f t="shared" si="612"/>
        <v/>
      </c>
      <c r="AS1164" s="22" t="str">
        <f t="shared" si="613"/>
        <v/>
      </c>
      <c r="AT1164" s="62" t="str">
        <f t="shared" si="614"/>
        <v/>
      </c>
      <c r="AU1164" s="63" t="str">
        <f>IF(AX1164="","",IF(R1164="Refreshment Beverage",ROUND((BA1164-Y1164-Z1164-AA1164)*VLOOKUP(VALUE(Q1164),Rates!G$15:L$19,3,0),4),ROUND(AW1164*(VLOOKUP(VALUE(Q1164),Rates!G:L,3,0)),4)))</f>
        <v/>
      </c>
      <c r="AV1164" s="68" t="str">
        <f t="shared" si="615"/>
        <v/>
      </c>
      <c r="AW1164" s="69" t="str">
        <f t="shared" si="616"/>
        <v/>
      </c>
      <c r="AX1164" s="65" t="str">
        <f t="shared" si="617"/>
        <v/>
      </c>
      <c r="AY1164" s="70" t="str">
        <f>IF(AX1164="","",IF(R1164="Refreshment Beverage",ROUND(SUM(AX1164*Rates!K$19),4),ROUND(SUM(AX1164*(Rates!J$8/100)),4)))</f>
        <v/>
      </c>
      <c r="AZ1164" s="67" t="str">
        <f t="shared" si="618"/>
        <v/>
      </c>
      <c r="BA1164" s="22" t="str">
        <f t="shared" si="619"/>
        <v/>
      </c>
      <c r="BD1164" s="171"/>
      <c r="BE1164" s="171"/>
      <c r="BF1164" s="171"/>
      <c r="BG1164" s="171"/>
    </row>
    <row r="1165" spans="11:59" ht="12.75" customHeight="1" x14ac:dyDescent="0.3">
      <c r="K1165" s="42" t="str">
        <f t="shared" si="591"/>
        <v/>
      </c>
      <c r="L1165" s="55" t="str">
        <f t="shared" si="592"/>
        <v/>
      </c>
      <c r="M1165" s="43" t="str">
        <f t="shared" si="593"/>
        <v/>
      </c>
      <c r="N1165" s="56" t="str" cm="1">
        <f t="array" ref="N1165">IFERROR(IF(_xlfn.SINGLE(B:B)="","",IF(R1165="Beer",SUM(LOOKUP(2,1/(Rates!$B$3:$B$5&lt;=W1165)/(Rates!$C$3:$C$5&gt;=W1165),Rates!$D$3:$D$5)*(X1165/100)*W1165),IF(R1165="Refreshment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56" t="str">
        <f t="shared" si="594"/>
        <v/>
      </c>
      <c r="P1165" s="53"/>
      <c r="Q1165" s="14" t="str">
        <f t="shared" si="595"/>
        <v/>
      </c>
      <c r="R1165" s="57" t="str">
        <f t="shared" si="596"/>
        <v/>
      </c>
      <c r="S1165" s="58" t="str">
        <f>IF(B1165="","",IF(R1165="Refreshment Beverage",VLOOKUP(VALUE(Q1165),Rates!G$15:L$19,2,0),VLOOKUP(VALUE(Q1165),Rates!G$4:L$12,2,0)))</f>
        <v/>
      </c>
      <c r="T1165" s="58" t="str">
        <f t="shared" si="597"/>
        <v/>
      </c>
      <c r="U1165" s="58" t="str">
        <f t="shared" si="598"/>
        <v/>
      </c>
      <c r="V1165" s="58" t="str">
        <f t="shared" si="599"/>
        <v/>
      </c>
      <c r="W1165" s="58" t="str">
        <f t="shared" si="600"/>
        <v/>
      </c>
      <c r="X1165" s="59" t="str">
        <f t="shared" si="601"/>
        <v/>
      </c>
      <c r="Y1165" s="60" t="str">
        <f>IF(B:B="","",IF(R1165="Refreshment Beverage",VLOOKUP(Q1165,Rates!G$15:L$19,6,0)*W1165,VLOOKUP(Q1165,Rates!G$4:L$12,6,0)*W1165))</f>
        <v/>
      </c>
      <c r="Z1165" s="60" t="str">
        <f t="shared" si="602"/>
        <v/>
      </c>
      <c r="AA1165" s="60" t="str">
        <f t="shared" si="620"/>
        <v/>
      </c>
      <c r="AB1165" s="61" t="str" cm="1">
        <f t="array" ref="AB1165">IF(_xlfn.SINGLE(B:B)="","",IF(R1165="Refreshment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61" t="str" cm="1">
        <f t="array" ref="AC1165">IF(_xlfn.SINGLE(B:B)="","",IF(R1165="Refreshment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68">
        <f>IFERROR(IF(R1165="Beer","",IF(OR(Q1165=1,Q1165=2,Q1165=3,Q1165=4),VLOOKUP(Q1165,Rates!$A$31:$B$34,2,0)*W1165,IF(V1165=1,VLOOKUP(U1165,'REB BEV MIN MKUP'!B:E,4,0),IF(V1165&gt;1,VLOOKUP(VALUE(W1165),'REB BEV MIN MKUP'!O:Q,3,0),0)))),0)</f>
        <v>0</v>
      </c>
      <c r="AE1165" s="62" t="str">
        <f t="shared" si="603"/>
        <v/>
      </c>
      <c r="AF1165" s="63" t="str">
        <f t="shared" si="604"/>
        <v/>
      </c>
      <c r="AG1165" s="64" t="str">
        <f t="shared" si="605"/>
        <v/>
      </c>
      <c r="AH1165" s="65" t="str">
        <f t="shared" si="606"/>
        <v/>
      </c>
      <c r="AI1165" s="66" t="str">
        <f>IF(AE:AE="","",IF(R1165="Refreshment Beverage",AK1165*(Rates!J$19/100),ROUND(SUM(AH1165*(Rates!$J$8/100)),4)))</f>
        <v/>
      </c>
      <c r="AJ1165" s="67" t="str">
        <f t="shared" si="607"/>
        <v/>
      </c>
      <c r="AK1165" s="22" t="str">
        <f t="shared" si="608"/>
        <v/>
      </c>
      <c r="AL1165" s="62" t="str">
        <f t="shared" si="609"/>
        <v/>
      </c>
      <c r="AM1165" s="63" t="str">
        <f>IF(AS1165="","",IF(R1165="Refreshment Beverage",ROUND(AS1165*Rates!K$19,4),ROUND(AO1165*(VLOOKUP(VALUE(Q1165),Rates!G$4:L$12,3,0)),4)))</f>
        <v/>
      </c>
      <c r="AN1165" s="68" t="str">
        <f>IF(AS1165="","",IF(R1165="Refreshment Beverage",AS1165*(Rates!J$19/100),MAX(AM1165,AB1165)))</f>
        <v/>
      </c>
      <c r="AO1165" s="69" t="str">
        <f t="shared" si="610"/>
        <v/>
      </c>
      <c r="AP1165" s="69" t="str">
        <f t="shared" si="611"/>
        <v/>
      </c>
      <c r="AQ1165" s="70" t="str">
        <f>IF(AS1165="","",IF(R1165="Refreshment Beverage",ROUND(SUM(VLOOKUP(Q:Q,Rates!G$15:L$19,3,0)*(AS1165-Y1165-Z1165-AA1165)),4),ROUND(SUM(Rates!$K$8*AS1165),4)))</f>
        <v/>
      </c>
      <c r="AR1165" s="66" t="str">
        <f t="shared" si="612"/>
        <v/>
      </c>
      <c r="AS1165" s="22" t="str">
        <f t="shared" si="613"/>
        <v/>
      </c>
      <c r="AT1165" s="62" t="str">
        <f t="shared" si="614"/>
        <v/>
      </c>
      <c r="AU1165" s="63" t="str">
        <f>IF(AX1165="","",IF(R1165="Refreshment Beverage",ROUND((BA1165-Y1165-Z1165-AA1165)*VLOOKUP(VALUE(Q1165),Rates!G$15:L$19,3,0),4),ROUND(AW1165*(VLOOKUP(VALUE(Q1165),Rates!G:L,3,0)),4)))</f>
        <v/>
      </c>
      <c r="AV1165" s="68" t="str">
        <f t="shared" si="615"/>
        <v/>
      </c>
      <c r="AW1165" s="69" t="str">
        <f t="shared" si="616"/>
        <v/>
      </c>
      <c r="AX1165" s="65" t="str">
        <f t="shared" si="617"/>
        <v/>
      </c>
      <c r="AY1165" s="70" t="str">
        <f>IF(AX1165="","",IF(R1165="Refreshment Beverage",ROUND(SUM(AX1165*Rates!K$19),4),ROUND(SUM(AX1165*(Rates!J$8/100)),4)))</f>
        <v/>
      </c>
      <c r="AZ1165" s="67" t="str">
        <f t="shared" si="618"/>
        <v/>
      </c>
      <c r="BA1165" s="22" t="str">
        <f t="shared" si="619"/>
        <v/>
      </c>
      <c r="BD1165" s="171"/>
      <c r="BE1165" s="171"/>
      <c r="BF1165" s="171"/>
      <c r="BG1165" s="171"/>
    </row>
    <row r="1166" spans="11:59" ht="12.75" customHeight="1" x14ac:dyDescent="0.3">
      <c r="K1166" s="42" t="str">
        <f t="shared" si="591"/>
        <v/>
      </c>
      <c r="L1166" s="55" t="str">
        <f t="shared" si="592"/>
        <v/>
      </c>
      <c r="M1166" s="43" t="str">
        <f t="shared" si="593"/>
        <v/>
      </c>
      <c r="N1166" s="56" t="str" cm="1">
        <f t="array" ref="N1166">IFERROR(IF(_xlfn.SINGLE(B:B)="","",IF(R1166="Beer",SUM(LOOKUP(2,1/(Rates!$B$3:$B$5&lt;=W1166)/(Rates!$C$3:$C$5&gt;=W1166),Rates!$D$3:$D$5)*(X1166/100)*W1166),IF(R1166="Refreshment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56" t="str">
        <f t="shared" si="594"/>
        <v/>
      </c>
      <c r="P1166" s="53"/>
      <c r="Q1166" s="14" t="str">
        <f t="shared" si="595"/>
        <v/>
      </c>
      <c r="R1166" s="57" t="str">
        <f t="shared" si="596"/>
        <v/>
      </c>
      <c r="S1166" s="58" t="str">
        <f>IF(B1166="","",IF(R1166="Refreshment Beverage",VLOOKUP(VALUE(Q1166),Rates!G$15:L$19,2,0),VLOOKUP(VALUE(Q1166),Rates!G$4:L$12,2,0)))</f>
        <v/>
      </c>
      <c r="T1166" s="58" t="str">
        <f t="shared" si="597"/>
        <v/>
      </c>
      <c r="U1166" s="58" t="str">
        <f t="shared" si="598"/>
        <v/>
      </c>
      <c r="V1166" s="58" t="str">
        <f t="shared" si="599"/>
        <v/>
      </c>
      <c r="W1166" s="58" t="str">
        <f t="shared" si="600"/>
        <v/>
      </c>
      <c r="X1166" s="59" t="str">
        <f t="shared" si="601"/>
        <v/>
      </c>
      <c r="Y1166" s="60" t="str">
        <f>IF(B:B="","",IF(R1166="Refreshment Beverage",VLOOKUP(Q1166,Rates!G$15:L$19,6,0)*W1166,VLOOKUP(Q1166,Rates!G$4:L$12,6,0)*W1166))</f>
        <v/>
      </c>
      <c r="Z1166" s="60" t="str">
        <f t="shared" si="602"/>
        <v/>
      </c>
      <c r="AA1166" s="60" t="str">
        <f t="shared" si="620"/>
        <v/>
      </c>
      <c r="AB1166" s="61" t="str" cm="1">
        <f t="array" ref="AB1166">IF(_xlfn.SINGLE(B:B)="","",IF(R1166="Refreshment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61" t="str" cm="1">
        <f t="array" ref="AC1166">IF(_xlfn.SINGLE(B:B)="","",IF(R1166="Refreshment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68">
        <f>IFERROR(IF(R1166="Beer","",IF(OR(Q1166=1,Q1166=2,Q1166=3,Q1166=4),VLOOKUP(Q1166,Rates!$A$31:$B$34,2,0)*W1166,IF(V1166=1,VLOOKUP(U1166,'REB BEV MIN MKUP'!B:E,4,0),IF(V1166&gt;1,VLOOKUP(VALUE(W1166),'REB BEV MIN MKUP'!O:Q,3,0),0)))),0)</f>
        <v>0</v>
      </c>
      <c r="AE1166" s="62" t="str">
        <f t="shared" si="603"/>
        <v/>
      </c>
      <c r="AF1166" s="63" t="str">
        <f t="shared" si="604"/>
        <v/>
      </c>
      <c r="AG1166" s="64" t="str">
        <f t="shared" si="605"/>
        <v/>
      </c>
      <c r="AH1166" s="65" t="str">
        <f t="shared" si="606"/>
        <v/>
      </c>
      <c r="AI1166" s="66" t="str">
        <f>IF(AE:AE="","",IF(R1166="Refreshment Beverage",AK1166*(Rates!J$19/100),ROUND(SUM(AH1166*(Rates!$J$8/100)),4)))</f>
        <v/>
      </c>
      <c r="AJ1166" s="67" t="str">
        <f t="shared" si="607"/>
        <v/>
      </c>
      <c r="AK1166" s="22" t="str">
        <f t="shared" si="608"/>
        <v/>
      </c>
      <c r="AL1166" s="62" t="str">
        <f t="shared" si="609"/>
        <v/>
      </c>
      <c r="AM1166" s="63" t="str">
        <f>IF(AS1166="","",IF(R1166="Refreshment Beverage",ROUND(AS1166*Rates!K$19,4),ROUND(AO1166*(VLOOKUP(VALUE(Q1166),Rates!G$4:L$12,3,0)),4)))</f>
        <v/>
      </c>
      <c r="AN1166" s="68" t="str">
        <f>IF(AS1166="","",IF(R1166="Refreshment Beverage",AS1166*(Rates!J$19/100),MAX(AM1166,AB1166)))</f>
        <v/>
      </c>
      <c r="AO1166" s="69" t="str">
        <f t="shared" si="610"/>
        <v/>
      </c>
      <c r="AP1166" s="69" t="str">
        <f t="shared" si="611"/>
        <v/>
      </c>
      <c r="AQ1166" s="70" t="str">
        <f>IF(AS1166="","",IF(R1166="Refreshment Beverage",ROUND(SUM(VLOOKUP(Q:Q,Rates!G$15:L$19,3,0)*(AS1166-Y1166-Z1166-AA1166)),4),ROUND(SUM(Rates!$K$8*AS1166),4)))</f>
        <v/>
      </c>
      <c r="AR1166" s="66" t="str">
        <f t="shared" si="612"/>
        <v/>
      </c>
      <c r="AS1166" s="22" t="str">
        <f t="shared" si="613"/>
        <v/>
      </c>
      <c r="AT1166" s="62" t="str">
        <f t="shared" si="614"/>
        <v/>
      </c>
      <c r="AU1166" s="63" t="str">
        <f>IF(AX1166="","",IF(R1166="Refreshment Beverage",ROUND((BA1166-Y1166-Z1166-AA1166)*VLOOKUP(VALUE(Q1166),Rates!G$15:L$19,3,0),4),ROUND(AW1166*(VLOOKUP(VALUE(Q1166),Rates!G:L,3,0)),4)))</f>
        <v/>
      </c>
      <c r="AV1166" s="68" t="str">
        <f t="shared" si="615"/>
        <v/>
      </c>
      <c r="AW1166" s="69" t="str">
        <f t="shared" si="616"/>
        <v/>
      </c>
      <c r="AX1166" s="65" t="str">
        <f t="shared" si="617"/>
        <v/>
      </c>
      <c r="AY1166" s="70" t="str">
        <f>IF(AX1166="","",IF(R1166="Refreshment Beverage",ROUND(SUM(AX1166*Rates!K$19),4),ROUND(SUM(AX1166*(Rates!J$8/100)),4)))</f>
        <v/>
      </c>
      <c r="AZ1166" s="67" t="str">
        <f t="shared" si="618"/>
        <v/>
      </c>
      <c r="BA1166" s="22" t="str">
        <f t="shared" si="619"/>
        <v/>
      </c>
      <c r="BD1166" s="171"/>
      <c r="BE1166" s="171"/>
      <c r="BF1166" s="171"/>
      <c r="BG1166" s="171"/>
    </row>
    <row r="1167" spans="11:59" ht="12.75" customHeight="1" x14ac:dyDescent="0.3">
      <c r="K1167" s="42" t="str">
        <f t="shared" si="591"/>
        <v/>
      </c>
      <c r="L1167" s="55" t="str">
        <f t="shared" si="592"/>
        <v/>
      </c>
      <c r="M1167" s="43" t="str">
        <f t="shared" si="593"/>
        <v/>
      </c>
      <c r="N1167" s="56" t="str" cm="1">
        <f t="array" ref="N1167">IFERROR(IF(_xlfn.SINGLE(B:B)="","",IF(R1167="Beer",SUM(LOOKUP(2,1/(Rates!$B$3:$B$5&lt;=W1167)/(Rates!$C$3:$C$5&gt;=W1167),Rates!$D$3:$D$5)*(X1167/100)*W1167),IF(R1167="Refreshment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56" t="str">
        <f t="shared" si="594"/>
        <v/>
      </c>
      <c r="P1167" s="53"/>
      <c r="Q1167" s="14" t="str">
        <f t="shared" si="595"/>
        <v/>
      </c>
      <c r="R1167" s="57" t="str">
        <f t="shared" si="596"/>
        <v/>
      </c>
      <c r="S1167" s="58" t="str">
        <f>IF(B1167="","",IF(R1167="Refreshment Beverage",VLOOKUP(VALUE(Q1167),Rates!G$15:L$19,2,0),VLOOKUP(VALUE(Q1167),Rates!G$4:L$12,2,0)))</f>
        <v/>
      </c>
      <c r="T1167" s="58" t="str">
        <f t="shared" si="597"/>
        <v/>
      </c>
      <c r="U1167" s="58" t="str">
        <f t="shared" si="598"/>
        <v/>
      </c>
      <c r="V1167" s="58" t="str">
        <f t="shared" si="599"/>
        <v/>
      </c>
      <c r="W1167" s="58" t="str">
        <f t="shared" si="600"/>
        <v/>
      </c>
      <c r="X1167" s="59" t="str">
        <f t="shared" si="601"/>
        <v/>
      </c>
      <c r="Y1167" s="60" t="str">
        <f>IF(B:B="","",IF(R1167="Refreshment Beverage",VLOOKUP(Q1167,Rates!G$15:L$19,6,0)*W1167,VLOOKUP(Q1167,Rates!G$4:L$12,6,0)*W1167))</f>
        <v/>
      </c>
      <c r="Z1167" s="60" t="str">
        <f t="shared" si="602"/>
        <v/>
      </c>
      <c r="AA1167" s="60" t="str">
        <f t="shared" si="620"/>
        <v/>
      </c>
      <c r="AB1167" s="61" t="str" cm="1">
        <f t="array" ref="AB1167">IF(_xlfn.SINGLE(B:B)="","",IF(R1167="Refreshment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61" t="str" cm="1">
        <f t="array" ref="AC1167">IF(_xlfn.SINGLE(B:B)="","",IF(R1167="Refreshment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68">
        <f>IFERROR(IF(R1167="Beer","",IF(OR(Q1167=1,Q1167=2,Q1167=3,Q1167=4),VLOOKUP(Q1167,Rates!$A$31:$B$34,2,0)*W1167,IF(V1167=1,VLOOKUP(U1167,'REB BEV MIN MKUP'!B:E,4,0),IF(V1167&gt;1,VLOOKUP(VALUE(W1167),'REB BEV MIN MKUP'!O:Q,3,0),0)))),0)</f>
        <v>0</v>
      </c>
      <c r="AE1167" s="62" t="str">
        <f t="shared" si="603"/>
        <v/>
      </c>
      <c r="AF1167" s="63" t="str">
        <f t="shared" si="604"/>
        <v/>
      </c>
      <c r="AG1167" s="64" t="str">
        <f t="shared" si="605"/>
        <v/>
      </c>
      <c r="AH1167" s="65" t="str">
        <f t="shared" si="606"/>
        <v/>
      </c>
      <c r="AI1167" s="66" t="str">
        <f>IF(AE:AE="","",IF(R1167="Refreshment Beverage",AK1167*(Rates!J$19/100),ROUND(SUM(AH1167*(Rates!$J$8/100)),4)))</f>
        <v/>
      </c>
      <c r="AJ1167" s="67" t="str">
        <f t="shared" si="607"/>
        <v/>
      </c>
      <c r="AK1167" s="22" t="str">
        <f t="shared" si="608"/>
        <v/>
      </c>
      <c r="AL1167" s="62" t="str">
        <f t="shared" si="609"/>
        <v/>
      </c>
      <c r="AM1167" s="63" t="str">
        <f>IF(AS1167="","",IF(R1167="Refreshment Beverage",ROUND(AS1167*Rates!K$19,4),ROUND(AO1167*(VLOOKUP(VALUE(Q1167),Rates!G$4:L$12,3,0)),4)))</f>
        <v/>
      </c>
      <c r="AN1167" s="68" t="str">
        <f>IF(AS1167="","",IF(R1167="Refreshment Beverage",AS1167*(Rates!J$19/100),MAX(AM1167,AB1167)))</f>
        <v/>
      </c>
      <c r="AO1167" s="69" t="str">
        <f t="shared" si="610"/>
        <v/>
      </c>
      <c r="AP1167" s="69" t="str">
        <f t="shared" si="611"/>
        <v/>
      </c>
      <c r="AQ1167" s="70" t="str">
        <f>IF(AS1167="","",IF(R1167="Refreshment Beverage",ROUND(SUM(VLOOKUP(Q:Q,Rates!G$15:L$19,3,0)*(AS1167-Y1167-Z1167-AA1167)),4),ROUND(SUM(Rates!$K$8*AS1167),4)))</f>
        <v/>
      </c>
      <c r="AR1167" s="66" t="str">
        <f t="shared" si="612"/>
        <v/>
      </c>
      <c r="AS1167" s="22" t="str">
        <f t="shared" si="613"/>
        <v/>
      </c>
      <c r="AT1167" s="62" t="str">
        <f t="shared" si="614"/>
        <v/>
      </c>
      <c r="AU1167" s="63" t="str">
        <f>IF(AX1167="","",IF(R1167="Refreshment Beverage",ROUND((BA1167-Y1167-Z1167-AA1167)*VLOOKUP(VALUE(Q1167),Rates!G$15:L$19,3,0),4),ROUND(AW1167*(VLOOKUP(VALUE(Q1167),Rates!G:L,3,0)),4)))</f>
        <v/>
      </c>
      <c r="AV1167" s="68" t="str">
        <f t="shared" si="615"/>
        <v/>
      </c>
      <c r="AW1167" s="69" t="str">
        <f t="shared" si="616"/>
        <v/>
      </c>
      <c r="AX1167" s="65" t="str">
        <f t="shared" si="617"/>
        <v/>
      </c>
      <c r="AY1167" s="70" t="str">
        <f>IF(AX1167="","",IF(R1167="Refreshment Beverage",ROUND(SUM(AX1167*Rates!K$19),4),ROUND(SUM(AX1167*(Rates!J$8/100)),4)))</f>
        <v/>
      </c>
      <c r="AZ1167" s="67" t="str">
        <f t="shared" si="618"/>
        <v/>
      </c>
      <c r="BA1167" s="22" t="str">
        <f t="shared" si="619"/>
        <v/>
      </c>
      <c r="BD1167" s="171"/>
      <c r="BE1167" s="171"/>
      <c r="BF1167" s="171"/>
      <c r="BG1167" s="171"/>
    </row>
    <row r="1168" spans="11:59" ht="12.75" customHeight="1" x14ac:dyDescent="0.3">
      <c r="K1168" s="42" t="str">
        <f t="shared" si="591"/>
        <v/>
      </c>
      <c r="L1168" s="55" t="str">
        <f t="shared" si="592"/>
        <v/>
      </c>
      <c r="M1168" s="43" t="str">
        <f t="shared" si="593"/>
        <v/>
      </c>
      <c r="N1168" s="56" t="str" cm="1">
        <f t="array" ref="N1168">IFERROR(IF(_xlfn.SINGLE(B:B)="","",IF(R1168="Beer",SUM(LOOKUP(2,1/(Rates!$B$3:$B$5&lt;=W1168)/(Rates!$C$3:$C$5&gt;=W1168),Rates!$D$3:$D$5)*(X1168/100)*W1168),IF(R1168="Refreshment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56" t="str">
        <f t="shared" si="594"/>
        <v/>
      </c>
      <c r="P1168" s="53"/>
      <c r="Q1168" s="14" t="str">
        <f t="shared" si="595"/>
        <v/>
      </c>
      <c r="R1168" s="57" t="str">
        <f t="shared" si="596"/>
        <v/>
      </c>
      <c r="S1168" s="58" t="str">
        <f>IF(B1168="","",IF(R1168="Refreshment Beverage",VLOOKUP(VALUE(Q1168),Rates!G$15:L$19,2,0),VLOOKUP(VALUE(Q1168),Rates!G$4:L$12,2,0)))</f>
        <v/>
      </c>
      <c r="T1168" s="58" t="str">
        <f t="shared" si="597"/>
        <v/>
      </c>
      <c r="U1168" s="58" t="str">
        <f t="shared" si="598"/>
        <v/>
      </c>
      <c r="V1168" s="58" t="str">
        <f t="shared" si="599"/>
        <v/>
      </c>
      <c r="W1168" s="58" t="str">
        <f t="shared" si="600"/>
        <v/>
      </c>
      <c r="X1168" s="59" t="str">
        <f t="shared" si="601"/>
        <v/>
      </c>
      <c r="Y1168" s="60" t="str">
        <f>IF(B:B="","",IF(R1168="Refreshment Beverage",VLOOKUP(Q1168,Rates!G$15:L$19,6,0)*W1168,VLOOKUP(Q1168,Rates!G$4:L$12,6,0)*W1168))</f>
        <v/>
      </c>
      <c r="Z1168" s="60" t="str">
        <f t="shared" si="602"/>
        <v/>
      </c>
      <c r="AA1168" s="60" t="str">
        <f t="shared" si="620"/>
        <v/>
      </c>
      <c r="AB1168" s="61" t="str" cm="1">
        <f t="array" ref="AB1168">IF(_xlfn.SINGLE(B:B)="","",IF(R1168="Refreshment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61" t="str" cm="1">
        <f t="array" ref="AC1168">IF(_xlfn.SINGLE(B:B)="","",IF(R1168="Refreshment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68">
        <f>IFERROR(IF(R1168="Beer","",IF(OR(Q1168=1,Q1168=2,Q1168=3,Q1168=4),VLOOKUP(Q1168,Rates!$A$31:$B$34,2,0)*W1168,IF(V1168=1,VLOOKUP(U1168,'REB BEV MIN MKUP'!B:E,4,0),IF(V1168&gt;1,VLOOKUP(VALUE(W1168),'REB BEV MIN MKUP'!O:Q,3,0),0)))),0)</f>
        <v>0</v>
      </c>
      <c r="AE1168" s="62" t="str">
        <f t="shared" si="603"/>
        <v/>
      </c>
      <c r="AF1168" s="63" t="str">
        <f t="shared" si="604"/>
        <v/>
      </c>
      <c r="AG1168" s="64" t="str">
        <f t="shared" si="605"/>
        <v/>
      </c>
      <c r="AH1168" s="65" t="str">
        <f t="shared" si="606"/>
        <v/>
      </c>
      <c r="AI1168" s="66" t="str">
        <f>IF(AE:AE="","",IF(R1168="Refreshment Beverage",AK1168*(Rates!J$19/100),ROUND(SUM(AH1168*(Rates!$J$8/100)),4)))</f>
        <v/>
      </c>
      <c r="AJ1168" s="67" t="str">
        <f t="shared" si="607"/>
        <v/>
      </c>
      <c r="AK1168" s="22" t="str">
        <f t="shared" si="608"/>
        <v/>
      </c>
      <c r="AL1168" s="62" t="str">
        <f t="shared" si="609"/>
        <v/>
      </c>
      <c r="AM1168" s="63" t="str">
        <f>IF(AS1168="","",IF(R1168="Refreshment Beverage",ROUND(AS1168*Rates!K$19,4),ROUND(AO1168*(VLOOKUP(VALUE(Q1168),Rates!G$4:L$12,3,0)),4)))</f>
        <v/>
      </c>
      <c r="AN1168" s="68" t="str">
        <f>IF(AS1168="","",IF(R1168="Refreshment Beverage",AS1168*(Rates!J$19/100),MAX(AM1168,AB1168)))</f>
        <v/>
      </c>
      <c r="AO1168" s="69" t="str">
        <f t="shared" si="610"/>
        <v/>
      </c>
      <c r="AP1168" s="69" t="str">
        <f t="shared" si="611"/>
        <v/>
      </c>
      <c r="AQ1168" s="70" t="str">
        <f>IF(AS1168="","",IF(R1168="Refreshment Beverage",ROUND(SUM(VLOOKUP(Q:Q,Rates!G$15:L$19,3,0)*(AS1168-Y1168-Z1168-AA1168)),4),ROUND(SUM(Rates!$K$8*AS1168),4)))</f>
        <v/>
      </c>
      <c r="AR1168" s="66" t="str">
        <f t="shared" si="612"/>
        <v/>
      </c>
      <c r="AS1168" s="22" t="str">
        <f t="shared" si="613"/>
        <v/>
      </c>
      <c r="AT1168" s="62" t="str">
        <f t="shared" si="614"/>
        <v/>
      </c>
      <c r="AU1168" s="63" t="str">
        <f>IF(AX1168="","",IF(R1168="Refreshment Beverage",ROUND((BA1168-Y1168-Z1168-AA1168)*VLOOKUP(VALUE(Q1168),Rates!G$15:L$19,3,0),4),ROUND(AW1168*(VLOOKUP(VALUE(Q1168),Rates!G:L,3,0)),4)))</f>
        <v/>
      </c>
      <c r="AV1168" s="68" t="str">
        <f t="shared" si="615"/>
        <v/>
      </c>
      <c r="AW1168" s="69" t="str">
        <f t="shared" si="616"/>
        <v/>
      </c>
      <c r="AX1168" s="65" t="str">
        <f t="shared" si="617"/>
        <v/>
      </c>
      <c r="AY1168" s="70" t="str">
        <f>IF(AX1168="","",IF(R1168="Refreshment Beverage",ROUND(SUM(AX1168*Rates!K$19),4),ROUND(SUM(AX1168*(Rates!J$8/100)),4)))</f>
        <v/>
      </c>
      <c r="AZ1168" s="67" t="str">
        <f t="shared" si="618"/>
        <v/>
      </c>
      <c r="BA1168" s="22" t="str">
        <f t="shared" si="619"/>
        <v/>
      </c>
      <c r="BD1168" s="171"/>
      <c r="BE1168" s="171"/>
      <c r="BF1168" s="171"/>
      <c r="BG1168" s="171"/>
    </row>
    <row r="1169" spans="11:59" ht="12.75" customHeight="1" x14ac:dyDescent="0.3">
      <c r="K1169" s="42" t="str">
        <f t="shared" si="591"/>
        <v/>
      </c>
      <c r="L1169" s="55" t="str">
        <f t="shared" si="592"/>
        <v/>
      </c>
      <c r="M1169" s="43" t="str">
        <f t="shared" si="593"/>
        <v/>
      </c>
      <c r="N1169" s="56" t="str" cm="1">
        <f t="array" ref="N1169">IFERROR(IF(_xlfn.SINGLE(B:B)="","",IF(R1169="Beer",SUM(LOOKUP(2,1/(Rates!$B$3:$B$5&lt;=W1169)/(Rates!$C$3:$C$5&gt;=W1169),Rates!$D$3:$D$5)*(X1169/100)*W1169),IF(R1169="Refreshment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56" t="str">
        <f t="shared" si="594"/>
        <v/>
      </c>
      <c r="P1169" s="53"/>
      <c r="Q1169" s="14" t="str">
        <f t="shared" si="595"/>
        <v/>
      </c>
      <c r="R1169" s="57" t="str">
        <f t="shared" si="596"/>
        <v/>
      </c>
      <c r="S1169" s="58" t="str">
        <f>IF(B1169="","",IF(R1169="Refreshment Beverage",VLOOKUP(VALUE(Q1169),Rates!G$15:L$19,2,0),VLOOKUP(VALUE(Q1169),Rates!G$4:L$12,2,0)))</f>
        <v/>
      </c>
      <c r="T1169" s="58" t="str">
        <f t="shared" si="597"/>
        <v/>
      </c>
      <c r="U1169" s="58" t="str">
        <f t="shared" si="598"/>
        <v/>
      </c>
      <c r="V1169" s="58" t="str">
        <f t="shared" si="599"/>
        <v/>
      </c>
      <c r="W1169" s="58" t="str">
        <f t="shared" si="600"/>
        <v/>
      </c>
      <c r="X1169" s="59" t="str">
        <f t="shared" si="601"/>
        <v/>
      </c>
      <c r="Y1169" s="60" t="str">
        <f>IF(B:B="","",IF(R1169="Refreshment Beverage",VLOOKUP(Q1169,Rates!G$15:L$19,6,0)*W1169,VLOOKUP(Q1169,Rates!G$4:L$12,6,0)*W1169))</f>
        <v/>
      </c>
      <c r="Z1169" s="60" t="str">
        <f t="shared" si="602"/>
        <v/>
      </c>
      <c r="AA1169" s="60" t="str">
        <f t="shared" si="620"/>
        <v/>
      </c>
      <c r="AB1169" s="61" t="str" cm="1">
        <f t="array" ref="AB1169">IF(_xlfn.SINGLE(B:B)="","",IF(R1169="Refreshment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61" t="str" cm="1">
        <f t="array" ref="AC1169">IF(_xlfn.SINGLE(B:B)="","",IF(R1169="Refreshment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68">
        <f>IFERROR(IF(R1169="Beer","",IF(OR(Q1169=1,Q1169=2,Q1169=3,Q1169=4),VLOOKUP(Q1169,Rates!$A$31:$B$34,2,0)*W1169,IF(V1169=1,VLOOKUP(U1169,'REB BEV MIN MKUP'!B:E,4,0),IF(V1169&gt;1,VLOOKUP(VALUE(W1169),'REB BEV MIN MKUP'!O:Q,3,0),0)))),0)</f>
        <v>0</v>
      </c>
      <c r="AE1169" s="62" t="str">
        <f t="shared" si="603"/>
        <v/>
      </c>
      <c r="AF1169" s="63" t="str">
        <f t="shared" si="604"/>
        <v/>
      </c>
      <c r="AG1169" s="64" t="str">
        <f t="shared" si="605"/>
        <v/>
      </c>
      <c r="AH1169" s="65" t="str">
        <f t="shared" si="606"/>
        <v/>
      </c>
      <c r="AI1169" s="66" t="str">
        <f>IF(AE:AE="","",IF(R1169="Refreshment Beverage",AK1169*(Rates!J$19/100),ROUND(SUM(AH1169*(Rates!$J$8/100)),4)))</f>
        <v/>
      </c>
      <c r="AJ1169" s="67" t="str">
        <f t="shared" si="607"/>
        <v/>
      </c>
      <c r="AK1169" s="22" t="str">
        <f t="shared" si="608"/>
        <v/>
      </c>
      <c r="AL1169" s="62" t="str">
        <f t="shared" si="609"/>
        <v/>
      </c>
      <c r="AM1169" s="63" t="str">
        <f>IF(AS1169="","",IF(R1169="Refreshment Beverage",ROUND(AS1169*Rates!K$19,4),ROUND(AO1169*(VLOOKUP(VALUE(Q1169),Rates!G$4:L$12,3,0)),4)))</f>
        <v/>
      </c>
      <c r="AN1169" s="68" t="str">
        <f>IF(AS1169="","",IF(R1169="Refreshment Beverage",AS1169*(Rates!J$19/100),MAX(AM1169,AB1169)))</f>
        <v/>
      </c>
      <c r="AO1169" s="69" t="str">
        <f t="shared" si="610"/>
        <v/>
      </c>
      <c r="AP1169" s="69" t="str">
        <f t="shared" si="611"/>
        <v/>
      </c>
      <c r="AQ1169" s="70" t="str">
        <f>IF(AS1169="","",IF(R1169="Refreshment Beverage",ROUND(SUM(VLOOKUP(Q:Q,Rates!G$15:L$19,3,0)*(AS1169-Y1169-Z1169-AA1169)),4),ROUND(SUM(Rates!$K$8*AS1169),4)))</f>
        <v/>
      </c>
      <c r="AR1169" s="66" t="str">
        <f t="shared" si="612"/>
        <v/>
      </c>
      <c r="AS1169" s="22" t="str">
        <f t="shared" si="613"/>
        <v/>
      </c>
      <c r="AT1169" s="62" t="str">
        <f t="shared" si="614"/>
        <v/>
      </c>
      <c r="AU1169" s="63" t="str">
        <f>IF(AX1169="","",IF(R1169="Refreshment Beverage",ROUND((BA1169-Y1169-Z1169-AA1169)*VLOOKUP(VALUE(Q1169),Rates!G$15:L$19,3,0),4),ROUND(AW1169*(VLOOKUP(VALUE(Q1169),Rates!G:L,3,0)),4)))</f>
        <v/>
      </c>
      <c r="AV1169" s="68" t="str">
        <f t="shared" si="615"/>
        <v/>
      </c>
      <c r="AW1169" s="69" t="str">
        <f t="shared" si="616"/>
        <v/>
      </c>
      <c r="AX1169" s="65" t="str">
        <f t="shared" si="617"/>
        <v/>
      </c>
      <c r="AY1169" s="70" t="str">
        <f>IF(AX1169="","",IF(R1169="Refreshment Beverage",ROUND(SUM(AX1169*Rates!K$19),4),ROUND(SUM(AX1169*(Rates!J$8/100)),4)))</f>
        <v/>
      </c>
      <c r="AZ1169" s="67" t="str">
        <f t="shared" si="618"/>
        <v/>
      </c>
      <c r="BA1169" s="22" t="str">
        <f t="shared" si="619"/>
        <v/>
      </c>
      <c r="BD1169" s="171"/>
      <c r="BE1169" s="171"/>
      <c r="BF1169" s="171"/>
      <c r="BG1169" s="171"/>
    </row>
    <row r="1170" spans="11:59" ht="12.75" customHeight="1" x14ac:dyDescent="0.3">
      <c r="K1170" s="42" t="str">
        <f t="shared" si="591"/>
        <v/>
      </c>
      <c r="L1170" s="55" t="str">
        <f t="shared" si="592"/>
        <v/>
      </c>
      <c r="M1170" s="43" t="str">
        <f t="shared" si="593"/>
        <v/>
      </c>
      <c r="N1170" s="56" t="str" cm="1">
        <f t="array" ref="N1170">IFERROR(IF(_xlfn.SINGLE(B:B)="","",IF(R1170="Beer",SUM(LOOKUP(2,1/(Rates!$B$3:$B$5&lt;=W1170)/(Rates!$C$3:$C$5&gt;=W1170),Rates!$D$3:$D$5)*(X1170/100)*W1170),IF(R1170="Refreshment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56" t="str">
        <f t="shared" si="594"/>
        <v/>
      </c>
      <c r="P1170" s="53"/>
      <c r="Q1170" s="14" t="str">
        <f t="shared" si="595"/>
        <v/>
      </c>
      <c r="R1170" s="57" t="str">
        <f t="shared" si="596"/>
        <v/>
      </c>
      <c r="S1170" s="58" t="str">
        <f>IF(B1170="","",IF(R1170="Refreshment Beverage",VLOOKUP(VALUE(Q1170),Rates!G$15:L$19,2,0),VLOOKUP(VALUE(Q1170),Rates!G$4:L$12,2,0)))</f>
        <v/>
      </c>
      <c r="T1170" s="58" t="str">
        <f t="shared" si="597"/>
        <v/>
      </c>
      <c r="U1170" s="58" t="str">
        <f t="shared" si="598"/>
        <v/>
      </c>
      <c r="V1170" s="58" t="str">
        <f t="shared" si="599"/>
        <v/>
      </c>
      <c r="W1170" s="58" t="str">
        <f t="shared" si="600"/>
        <v/>
      </c>
      <c r="X1170" s="59" t="str">
        <f t="shared" si="601"/>
        <v/>
      </c>
      <c r="Y1170" s="60" t="str">
        <f>IF(B:B="","",IF(R1170="Refreshment Beverage",VLOOKUP(Q1170,Rates!G$15:L$19,6,0)*W1170,VLOOKUP(Q1170,Rates!G$4:L$12,6,0)*W1170))</f>
        <v/>
      </c>
      <c r="Z1170" s="60" t="str">
        <f t="shared" si="602"/>
        <v/>
      </c>
      <c r="AA1170" s="60" t="str">
        <f t="shared" si="620"/>
        <v/>
      </c>
      <c r="AB1170" s="61" t="str" cm="1">
        <f t="array" ref="AB1170">IF(_xlfn.SINGLE(B:B)="","",IF(R1170="Refreshment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61" t="str" cm="1">
        <f t="array" ref="AC1170">IF(_xlfn.SINGLE(B:B)="","",IF(R1170="Refreshment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68">
        <f>IFERROR(IF(R1170="Beer","",IF(OR(Q1170=1,Q1170=2,Q1170=3,Q1170=4),VLOOKUP(Q1170,Rates!$A$31:$B$34,2,0)*W1170,IF(V1170=1,VLOOKUP(U1170,'REB BEV MIN MKUP'!B:E,4,0),IF(V1170&gt;1,VLOOKUP(VALUE(W1170),'REB BEV MIN MKUP'!O:Q,3,0),0)))),0)</f>
        <v>0</v>
      </c>
      <c r="AE1170" s="62" t="str">
        <f t="shared" si="603"/>
        <v/>
      </c>
      <c r="AF1170" s="63" t="str">
        <f t="shared" si="604"/>
        <v/>
      </c>
      <c r="AG1170" s="64" t="str">
        <f t="shared" si="605"/>
        <v/>
      </c>
      <c r="AH1170" s="65" t="str">
        <f t="shared" si="606"/>
        <v/>
      </c>
      <c r="AI1170" s="66" t="str">
        <f>IF(AE:AE="","",IF(R1170="Refreshment Beverage",AK1170*(Rates!J$19/100),ROUND(SUM(AH1170*(Rates!$J$8/100)),4)))</f>
        <v/>
      </c>
      <c r="AJ1170" s="67" t="str">
        <f t="shared" si="607"/>
        <v/>
      </c>
      <c r="AK1170" s="22" t="str">
        <f t="shared" si="608"/>
        <v/>
      </c>
      <c r="AL1170" s="62" t="str">
        <f t="shared" si="609"/>
        <v/>
      </c>
      <c r="AM1170" s="63" t="str">
        <f>IF(AS1170="","",IF(R1170="Refreshment Beverage",ROUND(AS1170*Rates!K$19,4),ROUND(AO1170*(VLOOKUP(VALUE(Q1170),Rates!G$4:L$12,3,0)),4)))</f>
        <v/>
      </c>
      <c r="AN1170" s="68" t="str">
        <f>IF(AS1170="","",IF(R1170="Refreshment Beverage",AS1170*(Rates!J$19/100),MAX(AM1170,AB1170)))</f>
        <v/>
      </c>
      <c r="AO1170" s="69" t="str">
        <f t="shared" si="610"/>
        <v/>
      </c>
      <c r="AP1170" s="69" t="str">
        <f t="shared" si="611"/>
        <v/>
      </c>
      <c r="AQ1170" s="70" t="str">
        <f>IF(AS1170="","",IF(R1170="Refreshment Beverage",ROUND(SUM(VLOOKUP(Q:Q,Rates!G$15:L$19,3,0)*(AS1170-Y1170-Z1170-AA1170)),4),ROUND(SUM(Rates!$K$8*AS1170),4)))</f>
        <v/>
      </c>
      <c r="AR1170" s="66" t="str">
        <f t="shared" si="612"/>
        <v/>
      </c>
      <c r="AS1170" s="22" t="str">
        <f t="shared" si="613"/>
        <v/>
      </c>
      <c r="AT1170" s="62" t="str">
        <f t="shared" si="614"/>
        <v/>
      </c>
      <c r="AU1170" s="63" t="str">
        <f>IF(AX1170="","",IF(R1170="Refreshment Beverage",ROUND((BA1170-Y1170-Z1170-AA1170)*VLOOKUP(VALUE(Q1170),Rates!G$15:L$19,3,0),4),ROUND(AW1170*(VLOOKUP(VALUE(Q1170),Rates!G:L,3,0)),4)))</f>
        <v/>
      </c>
      <c r="AV1170" s="68" t="str">
        <f t="shared" si="615"/>
        <v/>
      </c>
      <c r="AW1170" s="69" t="str">
        <f t="shared" si="616"/>
        <v/>
      </c>
      <c r="AX1170" s="65" t="str">
        <f t="shared" si="617"/>
        <v/>
      </c>
      <c r="AY1170" s="70" t="str">
        <f>IF(AX1170="","",IF(R1170="Refreshment Beverage",ROUND(SUM(AX1170*Rates!K$19),4),ROUND(SUM(AX1170*(Rates!J$8/100)),4)))</f>
        <v/>
      </c>
      <c r="AZ1170" s="67" t="str">
        <f t="shared" si="618"/>
        <v/>
      </c>
      <c r="BA1170" s="22" t="str">
        <f t="shared" si="619"/>
        <v/>
      </c>
      <c r="BD1170" s="171"/>
      <c r="BE1170" s="171"/>
      <c r="BF1170" s="171"/>
      <c r="BG1170" s="171"/>
    </row>
    <row r="1171" spans="11:59" ht="12.75" customHeight="1" x14ac:dyDescent="0.3">
      <c r="K1171" s="42" t="str">
        <f t="shared" si="591"/>
        <v/>
      </c>
      <c r="L1171" s="55" t="str">
        <f t="shared" si="592"/>
        <v/>
      </c>
      <c r="M1171" s="43" t="str">
        <f t="shared" si="593"/>
        <v/>
      </c>
      <c r="N1171" s="56" t="str" cm="1">
        <f t="array" ref="N1171">IFERROR(IF(_xlfn.SINGLE(B:B)="","",IF(R1171="Beer",SUM(LOOKUP(2,1/(Rates!$B$3:$B$5&lt;=W1171)/(Rates!$C$3:$C$5&gt;=W1171),Rates!$D$3:$D$5)*(X1171/100)*W1171),IF(R1171="Refreshment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56" t="str">
        <f t="shared" si="594"/>
        <v/>
      </c>
      <c r="P1171" s="53"/>
      <c r="Q1171" s="14" t="str">
        <f t="shared" si="595"/>
        <v/>
      </c>
      <c r="R1171" s="57" t="str">
        <f t="shared" si="596"/>
        <v/>
      </c>
      <c r="S1171" s="58" t="str">
        <f>IF(B1171="","",IF(R1171="Refreshment Beverage",VLOOKUP(VALUE(Q1171),Rates!G$15:L$19,2,0),VLOOKUP(VALUE(Q1171),Rates!G$4:L$12,2,0)))</f>
        <v/>
      </c>
      <c r="T1171" s="58" t="str">
        <f t="shared" si="597"/>
        <v/>
      </c>
      <c r="U1171" s="58" t="str">
        <f t="shared" si="598"/>
        <v/>
      </c>
      <c r="V1171" s="58" t="str">
        <f t="shared" si="599"/>
        <v/>
      </c>
      <c r="W1171" s="58" t="str">
        <f t="shared" si="600"/>
        <v/>
      </c>
      <c r="X1171" s="59" t="str">
        <f t="shared" si="601"/>
        <v/>
      </c>
      <c r="Y1171" s="60" t="str">
        <f>IF(B:B="","",IF(R1171="Refreshment Beverage",VLOOKUP(Q1171,Rates!G$15:L$19,6,0)*W1171,VLOOKUP(Q1171,Rates!G$4:L$12,6,0)*W1171))</f>
        <v/>
      </c>
      <c r="Z1171" s="60" t="str">
        <f t="shared" si="602"/>
        <v/>
      </c>
      <c r="AA1171" s="60" t="str">
        <f t="shared" si="620"/>
        <v/>
      </c>
      <c r="AB1171" s="61" t="str" cm="1">
        <f t="array" ref="AB1171">IF(_xlfn.SINGLE(B:B)="","",IF(R1171="Refreshment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61" t="str" cm="1">
        <f t="array" ref="AC1171">IF(_xlfn.SINGLE(B:B)="","",IF(R1171="Refreshment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68">
        <f>IFERROR(IF(R1171="Beer","",IF(OR(Q1171=1,Q1171=2,Q1171=3,Q1171=4),VLOOKUP(Q1171,Rates!$A$31:$B$34,2,0)*W1171,IF(V1171=1,VLOOKUP(U1171,'REB BEV MIN MKUP'!B:E,4,0),IF(V1171&gt;1,VLOOKUP(VALUE(W1171),'REB BEV MIN MKUP'!O:Q,3,0),0)))),0)</f>
        <v>0</v>
      </c>
      <c r="AE1171" s="62" t="str">
        <f t="shared" si="603"/>
        <v/>
      </c>
      <c r="AF1171" s="63" t="str">
        <f t="shared" si="604"/>
        <v/>
      </c>
      <c r="AG1171" s="64" t="str">
        <f t="shared" si="605"/>
        <v/>
      </c>
      <c r="AH1171" s="65" t="str">
        <f t="shared" si="606"/>
        <v/>
      </c>
      <c r="AI1171" s="66" t="str">
        <f>IF(AE:AE="","",IF(R1171="Refreshment Beverage",AK1171*(Rates!J$19/100),ROUND(SUM(AH1171*(Rates!$J$8/100)),4)))</f>
        <v/>
      </c>
      <c r="AJ1171" s="67" t="str">
        <f t="shared" si="607"/>
        <v/>
      </c>
      <c r="AK1171" s="22" t="str">
        <f t="shared" si="608"/>
        <v/>
      </c>
      <c r="AL1171" s="62" t="str">
        <f t="shared" si="609"/>
        <v/>
      </c>
      <c r="AM1171" s="63" t="str">
        <f>IF(AS1171="","",IF(R1171="Refreshment Beverage",ROUND(AS1171*Rates!K$19,4),ROUND(AO1171*(VLOOKUP(VALUE(Q1171),Rates!G$4:L$12,3,0)),4)))</f>
        <v/>
      </c>
      <c r="AN1171" s="68" t="str">
        <f>IF(AS1171="","",IF(R1171="Refreshment Beverage",AS1171*(Rates!J$19/100),MAX(AM1171,AB1171)))</f>
        <v/>
      </c>
      <c r="AO1171" s="69" t="str">
        <f t="shared" si="610"/>
        <v/>
      </c>
      <c r="AP1171" s="69" t="str">
        <f t="shared" si="611"/>
        <v/>
      </c>
      <c r="AQ1171" s="70" t="str">
        <f>IF(AS1171="","",IF(R1171="Refreshment Beverage",ROUND(SUM(VLOOKUP(Q:Q,Rates!G$15:L$19,3,0)*(AS1171-Y1171-Z1171-AA1171)),4),ROUND(SUM(Rates!$K$8*AS1171),4)))</f>
        <v/>
      </c>
      <c r="AR1171" s="66" t="str">
        <f t="shared" si="612"/>
        <v/>
      </c>
      <c r="AS1171" s="22" t="str">
        <f t="shared" si="613"/>
        <v/>
      </c>
      <c r="AT1171" s="62" t="str">
        <f t="shared" si="614"/>
        <v/>
      </c>
      <c r="AU1171" s="63" t="str">
        <f>IF(AX1171="","",IF(R1171="Refreshment Beverage",ROUND((BA1171-Y1171-Z1171-AA1171)*VLOOKUP(VALUE(Q1171),Rates!G$15:L$19,3,0),4),ROUND(AW1171*(VLOOKUP(VALUE(Q1171),Rates!G:L,3,0)),4)))</f>
        <v/>
      </c>
      <c r="AV1171" s="68" t="str">
        <f t="shared" si="615"/>
        <v/>
      </c>
      <c r="AW1171" s="69" t="str">
        <f t="shared" si="616"/>
        <v/>
      </c>
      <c r="AX1171" s="65" t="str">
        <f t="shared" si="617"/>
        <v/>
      </c>
      <c r="AY1171" s="70" t="str">
        <f>IF(AX1171="","",IF(R1171="Refreshment Beverage",ROUND(SUM(AX1171*Rates!K$19),4),ROUND(SUM(AX1171*(Rates!J$8/100)),4)))</f>
        <v/>
      </c>
      <c r="AZ1171" s="67" t="str">
        <f t="shared" si="618"/>
        <v/>
      </c>
      <c r="BA1171" s="22" t="str">
        <f t="shared" si="619"/>
        <v/>
      </c>
      <c r="BD1171" s="171"/>
      <c r="BE1171" s="171"/>
      <c r="BF1171" s="171"/>
      <c r="BG1171" s="171"/>
    </row>
    <row r="1172" spans="11:59" ht="12.75" customHeight="1" x14ac:dyDescent="0.3">
      <c r="K1172" s="42" t="str">
        <f t="shared" si="591"/>
        <v/>
      </c>
      <c r="L1172" s="55" t="str">
        <f t="shared" si="592"/>
        <v/>
      </c>
      <c r="M1172" s="43" t="str">
        <f t="shared" si="593"/>
        <v/>
      </c>
      <c r="N1172" s="56" t="str" cm="1">
        <f t="array" ref="N1172">IFERROR(IF(_xlfn.SINGLE(B:B)="","",IF(R1172="Beer",SUM(LOOKUP(2,1/(Rates!$B$3:$B$5&lt;=W1172)/(Rates!$C$3:$C$5&gt;=W1172),Rates!$D$3:$D$5)*(X1172/100)*W1172),IF(R1172="Refreshment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56" t="str">
        <f t="shared" si="594"/>
        <v/>
      </c>
      <c r="P1172" s="53"/>
      <c r="Q1172" s="14" t="str">
        <f t="shared" si="595"/>
        <v/>
      </c>
      <c r="R1172" s="57" t="str">
        <f t="shared" si="596"/>
        <v/>
      </c>
      <c r="S1172" s="58" t="str">
        <f>IF(B1172="","",IF(R1172="Refreshment Beverage",VLOOKUP(VALUE(Q1172),Rates!G$15:L$19,2,0),VLOOKUP(VALUE(Q1172),Rates!G$4:L$12,2,0)))</f>
        <v/>
      </c>
      <c r="T1172" s="58" t="str">
        <f t="shared" si="597"/>
        <v/>
      </c>
      <c r="U1172" s="58" t="str">
        <f t="shared" si="598"/>
        <v/>
      </c>
      <c r="V1172" s="58" t="str">
        <f t="shared" si="599"/>
        <v/>
      </c>
      <c r="W1172" s="58" t="str">
        <f t="shared" si="600"/>
        <v/>
      </c>
      <c r="X1172" s="59" t="str">
        <f t="shared" si="601"/>
        <v/>
      </c>
      <c r="Y1172" s="60" t="str">
        <f>IF(B:B="","",IF(R1172="Refreshment Beverage",VLOOKUP(Q1172,Rates!G$15:L$19,6,0)*W1172,VLOOKUP(Q1172,Rates!G$4:L$12,6,0)*W1172))</f>
        <v/>
      </c>
      <c r="Z1172" s="60" t="str">
        <f t="shared" si="602"/>
        <v/>
      </c>
      <c r="AA1172" s="60" t="str">
        <f t="shared" si="620"/>
        <v/>
      </c>
      <c r="AB1172" s="61" t="str" cm="1">
        <f t="array" ref="AB1172">IF(_xlfn.SINGLE(B:B)="","",IF(R1172="Refreshment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61" t="str" cm="1">
        <f t="array" ref="AC1172">IF(_xlfn.SINGLE(B:B)="","",IF(R1172="Refreshment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68">
        <f>IFERROR(IF(R1172="Beer","",IF(OR(Q1172=1,Q1172=2,Q1172=3,Q1172=4),VLOOKUP(Q1172,Rates!$A$31:$B$34,2,0)*W1172,IF(V1172=1,VLOOKUP(U1172,'REB BEV MIN MKUP'!B:E,4,0),IF(V1172&gt;1,VLOOKUP(VALUE(W1172),'REB BEV MIN MKUP'!O:Q,3,0),0)))),0)</f>
        <v>0</v>
      </c>
      <c r="AE1172" s="62" t="str">
        <f t="shared" si="603"/>
        <v/>
      </c>
      <c r="AF1172" s="63" t="str">
        <f t="shared" si="604"/>
        <v/>
      </c>
      <c r="AG1172" s="64" t="str">
        <f t="shared" si="605"/>
        <v/>
      </c>
      <c r="AH1172" s="65" t="str">
        <f t="shared" si="606"/>
        <v/>
      </c>
      <c r="AI1172" s="66" t="str">
        <f>IF(AE:AE="","",IF(R1172="Refreshment Beverage",AK1172*(Rates!J$19/100),ROUND(SUM(AH1172*(Rates!$J$8/100)),4)))</f>
        <v/>
      </c>
      <c r="AJ1172" s="67" t="str">
        <f t="shared" si="607"/>
        <v/>
      </c>
      <c r="AK1172" s="22" t="str">
        <f t="shared" si="608"/>
        <v/>
      </c>
      <c r="AL1172" s="62" t="str">
        <f t="shared" si="609"/>
        <v/>
      </c>
      <c r="AM1172" s="63" t="str">
        <f>IF(AS1172="","",IF(R1172="Refreshment Beverage",ROUND(AS1172*Rates!K$19,4),ROUND(AO1172*(VLOOKUP(VALUE(Q1172),Rates!G$4:L$12,3,0)),4)))</f>
        <v/>
      </c>
      <c r="AN1172" s="68" t="str">
        <f>IF(AS1172="","",IF(R1172="Refreshment Beverage",AS1172*(Rates!J$19/100),MAX(AM1172,AB1172)))</f>
        <v/>
      </c>
      <c r="AO1172" s="69" t="str">
        <f t="shared" si="610"/>
        <v/>
      </c>
      <c r="AP1172" s="69" t="str">
        <f t="shared" si="611"/>
        <v/>
      </c>
      <c r="AQ1172" s="70" t="str">
        <f>IF(AS1172="","",IF(R1172="Refreshment Beverage",ROUND(SUM(VLOOKUP(Q:Q,Rates!G$15:L$19,3,0)*(AS1172-Y1172-Z1172-AA1172)),4),ROUND(SUM(Rates!$K$8*AS1172),4)))</f>
        <v/>
      </c>
      <c r="AR1172" s="66" t="str">
        <f t="shared" si="612"/>
        <v/>
      </c>
      <c r="AS1172" s="22" t="str">
        <f t="shared" si="613"/>
        <v/>
      </c>
      <c r="AT1172" s="62" t="str">
        <f t="shared" si="614"/>
        <v/>
      </c>
      <c r="AU1172" s="63" t="str">
        <f>IF(AX1172="","",IF(R1172="Refreshment Beverage",ROUND((BA1172-Y1172-Z1172-AA1172)*VLOOKUP(VALUE(Q1172),Rates!G$15:L$19,3,0),4),ROUND(AW1172*(VLOOKUP(VALUE(Q1172),Rates!G:L,3,0)),4)))</f>
        <v/>
      </c>
      <c r="AV1172" s="68" t="str">
        <f t="shared" si="615"/>
        <v/>
      </c>
      <c r="AW1172" s="69" t="str">
        <f t="shared" si="616"/>
        <v/>
      </c>
      <c r="AX1172" s="65" t="str">
        <f t="shared" si="617"/>
        <v/>
      </c>
      <c r="AY1172" s="70" t="str">
        <f>IF(AX1172="","",IF(R1172="Refreshment Beverage",ROUND(SUM(AX1172*Rates!K$19),4),ROUND(SUM(AX1172*(Rates!J$8/100)),4)))</f>
        <v/>
      </c>
      <c r="AZ1172" s="67" t="str">
        <f t="shared" si="618"/>
        <v/>
      </c>
      <c r="BA1172" s="22" t="str">
        <f t="shared" si="619"/>
        <v/>
      </c>
      <c r="BD1172" s="171"/>
      <c r="BE1172" s="171"/>
      <c r="BF1172" s="171"/>
      <c r="BG1172" s="171"/>
    </row>
    <row r="1173" spans="11:59" ht="12.75" customHeight="1" x14ac:dyDescent="0.3">
      <c r="K1173" s="42" t="str">
        <f t="shared" si="591"/>
        <v/>
      </c>
      <c r="L1173" s="55" t="str">
        <f t="shared" si="592"/>
        <v/>
      </c>
      <c r="M1173" s="43" t="str">
        <f t="shared" si="593"/>
        <v/>
      </c>
      <c r="N1173" s="56" t="str" cm="1">
        <f t="array" ref="N1173">IFERROR(IF(_xlfn.SINGLE(B:B)="","",IF(R1173="Beer",SUM(LOOKUP(2,1/(Rates!$B$3:$B$5&lt;=W1173)/(Rates!$C$3:$C$5&gt;=W1173),Rates!$D$3:$D$5)*(X1173/100)*W1173),IF(R1173="Refreshment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56" t="str">
        <f t="shared" si="594"/>
        <v/>
      </c>
      <c r="P1173" s="53"/>
      <c r="Q1173" s="14" t="str">
        <f t="shared" si="595"/>
        <v/>
      </c>
      <c r="R1173" s="57" t="str">
        <f t="shared" si="596"/>
        <v/>
      </c>
      <c r="S1173" s="58" t="str">
        <f>IF(B1173="","",IF(R1173="Refreshment Beverage",VLOOKUP(VALUE(Q1173),Rates!G$15:L$19,2,0),VLOOKUP(VALUE(Q1173),Rates!G$4:L$12,2,0)))</f>
        <v/>
      </c>
      <c r="T1173" s="58" t="str">
        <f t="shared" si="597"/>
        <v/>
      </c>
      <c r="U1173" s="58" t="str">
        <f t="shared" si="598"/>
        <v/>
      </c>
      <c r="V1173" s="58" t="str">
        <f t="shared" si="599"/>
        <v/>
      </c>
      <c r="W1173" s="58" t="str">
        <f t="shared" si="600"/>
        <v/>
      </c>
      <c r="X1173" s="59" t="str">
        <f t="shared" si="601"/>
        <v/>
      </c>
      <c r="Y1173" s="60" t="str">
        <f>IF(B:B="","",IF(R1173="Refreshment Beverage",VLOOKUP(Q1173,Rates!G$15:L$19,6,0)*W1173,VLOOKUP(Q1173,Rates!G$4:L$12,6,0)*W1173))</f>
        <v/>
      </c>
      <c r="Z1173" s="60" t="str">
        <f t="shared" si="602"/>
        <v/>
      </c>
      <c r="AA1173" s="60" t="str">
        <f t="shared" si="620"/>
        <v/>
      </c>
      <c r="AB1173" s="61" t="str" cm="1">
        <f t="array" ref="AB1173">IF(_xlfn.SINGLE(B:B)="","",IF(R1173="Refreshment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61" t="str" cm="1">
        <f t="array" ref="AC1173">IF(_xlfn.SINGLE(B:B)="","",IF(R1173="Refreshment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68">
        <f>IFERROR(IF(R1173="Beer","",IF(OR(Q1173=1,Q1173=2,Q1173=3,Q1173=4),VLOOKUP(Q1173,Rates!$A$31:$B$34,2,0)*W1173,IF(V1173=1,VLOOKUP(U1173,'REB BEV MIN MKUP'!B:E,4,0),IF(V1173&gt;1,VLOOKUP(VALUE(W1173),'REB BEV MIN MKUP'!O:Q,3,0),0)))),0)</f>
        <v>0</v>
      </c>
      <c r="AE1173" s="62" t="str">
        <f t="shared" si="603"/>
        <v/>
      </c>
      <c r="AF1173" s="63" t="str">
        <f t="shared" si="604"/>
        <v/>
      </c>
      <c r="AG1173" s="64" t="str">
        <f t="shared" si="605"/>
        <v/>
      </c>
      <c r="AH1173" s="65" t="str">
        <f t="shared" si="606"/>
        <v/>
      </c>
      <c r="AI1173" s="66" t="str">
        <f>IF(AE:AE="","",IF(R1173="Refreshment Beverage",AK1173*(Rates!J$19/100),ROUND(SUM(AH1173*(Rates!$J$8/100)),4)))</f>
        <v/>
      </c>
      <c r="AJ1173" s="67" t="str">
        <f t="shared" si="607"/>
        <v/>
      </c>
      <c r="AK1173" s="22" t="str">
        <f t="shared" si="608"/>
        <v/>
      </c>
      <c r="AL1173" s="62" t="str">
        <f t="shared" si="609"/>
        <v/>
      </c>
      <c r="AM1173" s="63" t="str">
        <f>IF(AS1173="","",IF(R1173="Refreshment Beverage",ROUND(AS1173*Rates!K$19,4),ROUND(AO1173*(VLOOKUP(VALUE(Q1173),Rates!G$4:L$12,3,0)),4)))</f>
        <v/>
      </c>
      <c r="AN1173" s="68" t="str">
        <f>IF(AS1173="","",IF(R1173="Refreshment Beverage",AS1173*(Rates!J$19/100),MAX(AM1173,AB1173)))</f>
        <v/>
      </c>
      <c r="AO1173" s="69" t="str">
        <f t="shared" si="610"/>
        <v/>
      </c>
      <c r="AP1173" s="69" t="str">
        <f t="shared" si="611"/>
        <v/>
      </c>
      <c r="AQ1173" s="70" t="str">
        <f>IF(AS1173="","",IF(R1173="Refreshment Beverage",ROUND(SUM(VLOOKUP(Q:Q,Rates!G$15:L$19,3,0)*(AS1173-Y1173-Z1173-AA1173)),4),ROUND(SUM(Rates!$K$8*AS1173),4)))</f>
        <v/>
      </c>
      <c r="AR1173" s="66" t="str">
        <f t="shared" si="612"/>
        <v/>
      </c>
      <c r="AS1173" s="22" t="str">
        <f t="shared" si="613"/>
        <v/>
      </c>
      <c r="AT1173" s="62" t="str">
        <f t="shared" si="614"/>
        <v/>
      </c>
      <c r="AU1173" s="63" t="str">
        <f>IF(AX1173="","",IF(R1173="Refreshment Beverage",ROUND((BA1173-Y1173-Z1173-AA1173)*VLOOKUP(VALUE(Q1173),Rates!G$15:L$19,3,0),4),ROUND(AW1173*(VLOOKUP(VALUE(Q1173),Rates!G:L,3,0)),4)))</f>
        <v/>
      </c>
      <c r="AV1173" s="68" t="str">
        <f t="shared" si="615"/>
        <v/>
      </c>
      <c r="AW1173" s="69" t="str">
        <f t="shared" si="616"/>
        <v/>
      </c>
      <c r="AX1173" s="65" t="str">
        <f t="shared" si="617"/>
        <v/>
      </c>
      <c r="AY1173" s="70" t="str">
        <f>IF(AX1173="","",IF(R1173="Refreshment Beverage",ROUND(SUM(AX1173*Rates!K$19),4),ROUND(SUM(AX1173*(Rates!J$8/100)),4)))</f>
        <v/>
      </c>
      <c r="AZ1173" s="67" t="str">
        <f t="shared" si="618"/>
        <v/>
      </c>
      <c r="BA1173" s="22" t="str">
        <f t="shared" si="619"/>
        <v/>
      </c>
      <c r="BD1173" s="171"/>
      <c r="BE1173" s="171"/>
      <c r="BF1173" s="171"/>
      <c r="BG1173" s="171"/>
    </row>
    <row r="1174" spans="11:59" ht="12.75" customHeight="1" x14ac:dyDescent="0.3">
      <c r="K1174" s="42" t="str">
        <f t="shared" si="591"/>
        <v/>
      </c>
      <c r="L1174" s="55" t="str">
        <f t="shared" si="592"/>
        <v/>
      </c>
      <c r="M1174" s="43" t="str">
        <f t="shared" si="593"/>
        <v/>
      </c>
      <c r="N1174" s="56" t="str" cm="1">
        <f t="array" ref="N1174">IFERROR(IF(_xlfn.SINGLE(B:B)="","",IF(R1174="Beer",SUM(LOOKUP(2,1/(Rates!$B$3:$B$5&lt;=W1174)/(Rates!$C$3:$C$5&gt;=W1174),Rates!$D$3:$D$5)*(X1174/100)*W1174),IF(R1174="Refreshment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56" t="str">
        <f t="shared" si="594"/>
        <v/>
      </c>
      <c r="P1174" s="53"/>
      <c r="Q1174" s="14" t="str">
        <f t="shared" si="595"/>
        <v/>
      </c>
      <c r="R1174" s="57" t="str">
        <f t="shared" si="596"/>
        <v/>
      </c>
      <c r="S1174" s="58" t="str">
        <f>IF(B1174="","",IF(R1174="Refreshment Beverage",VLOOKUP(VALUE(Q1174),Rates!G$15:L$19,2,0),VLOOKUP(VALUE(Q1174),Rates!G$4:L$12,2,0)))</f>
        <v/>
      </c>
      <c r="T1174" s="58" t="str">
        <f t="shared" si="597"/>
        <v/>
      </c>
      <c r="U1174" s="58" t="str">
        <f t="shared" si="598"/>
        <v/>
      </c>
      <c r="V1174" s="58" t="str">
        <f t="shared" si="599"/>
        <v/>
      </c>
      <c r="W1174" s="58" t="str">
        <f t="shared" si="600"/>
        <v/>
      </c>
      <c r="X1174" s="59" t="str">
        <f t="shared" si="601"/>
        <v/>
      </c>
      <c r="Y1174" s="60" t="str">
        <f>IF(B:B="","",IF(R1174="Refreshment Beverage",VLOOKUP(Q1174,Rates!G$15:L$19,6,0)*W1174,VLOOKUP(Q1174,Rates!G$4:L$12,6,0)*W1174))</f>
        <v/>
      </c>
      <c r="Z1174" s="60" t="str">
        <f t="shared" si="602"/>
        <v/>
      </c>
      <c r="AA1174" s="60" t="str">
        <f t="shared" si="620"/>
        <v/>
      </c>
      <c r="AB1174" s="61" t="str" cm="1">
        <f t="array" ref="AB1174">IF(_xlfn.SINGLE(B:B)="","",IF(R1174="Refreshment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61" t="str" cm="1">
        <f t="array" ref="AC1174">IF(_xlfn.SINGLE(B:B)="","",IF(R1174="Refreshment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68">
        <f>IFERROR(IF(R1174="Beer","",IF(OR(Q1174=1,Q1174=2,Q1174=3,Q1174=4),VLOOKUP(Q1174,Rates!$A$31:$B$34,2,0)*W1174,IF(V1174=1,VLOOKUP(U1174,'REB BEV MIN MKUP'!B:E,4,0),IF(V1174&gt;1,VLOOKUP(VALUE(W1174),'REB BEV MIN MKUP'!O:Q,3,0),0)))),0)</f>
        <v>0</v>
      </c>
      <c r="AE1174" s="62" t="str">
        <f t="shared" si="603"/>
        <v/>
      </c>
      <c r="AF1174" s="63" t="str">
        <f t="shared" si="604"/>
        <v/>
      </c>
      <c r="AG1174" s="64" t="str">
        <f t="shared" si="605"/>
        <v/>
      </c>
      <c r="AH1174" s="65" t="str">
        <f t="shared" si="606"/>
        <v/>
      </c>
      <c r="AI1174" s="66" t="str">
        <f>IF(AE:AE="","",IF(R1174="Refreshment Beverage",AK1174*(Rates!J$19/100),ROUND(SUM(AH1174*(Rates!$J$8/100)),4)))</f>
        <v/>
      </c>
      <c r="AJ1174" s="67" t="str">
        <f t="shared" si="607"/>
        <v/>
      </c>
      <c r="AK1174" s="22" t="str">
        <f t="shared" si="608"/>
        <v/>
      </c>
      <c r="AL1174" s="62" t="str">
        <f t="shared" si="609"/>
        <v/>
      </c>
      <c r="AM1174" s="63" t="str">
        <f>IF(AS1174="","",IF(R1174="Refreshment Beverage",ROUND(AS1174*Rates!K$19,4),ROUND(AO1174*(VLOOKUP(VALUE(Q1174),Rates!G$4:L$12,3,0)),4)))</f>
        <v/>
      </c>
      <c r="AN1174" s="68" t="str">
        <f>IF(AS1174="","",IF(R1174="Refreshment Beverage",AS1174*(Rates!J$19/100),MAX(AM1174,AB1174)))</f>
        <v/>
      </c>
      <c r="AO1174" s="69" t="str">
        <f t="shared" si="610"/>
        <v/>
      </c>
      <c r="AP1174" s="69" t="str">
        <f t="shared" si="611"/>
        <v/>
      </c>
      <c r="AQ1174" s="70" t="str">
        <f>IF(AS1174="","",IF(R1174="Refreshment Beverage",ROUND(SUM(VLOOKUP(Q:Q,Rates!G$15:L$19,3,0)*(AS1174-Y1174-Z1174-AA1174)),4),ROUND(SUM(Rates!$K$8*AS1174),4)))</f>
        <v/>
      </c>
      <c r="AR1174" s="66" t="str">
        <f t="shared" si="612"/>
        <v/>
      </c>
      <c r="AS1174" s="22" t="str">
        <f t="shared" si="613"/>
        <v/>
      </c>
      <c r="AT1174" s="62" t="str">
        <f t="shared" si="614"/>
        <v/>
      </c>
      <c r="AU1174" s="63" t="str">
        <f>IF(AX1174="","",IF(R1174="Refreshment Beverage",ROUND((BA1174-Y1174-Z1174-AA1174)*VLOOKUP(VALUE(Q1174),Rates!G$15:L$19,3,0),4),ROUND(AW1174*(VLOOKUP(VALUE(Q1174),Rates!G:L,3,0)),4)))</f>
        <v/>
      </c>
      <c r="AV1174" s="68" t="str">
        <f t="shared" si="615"/>
        <v/>
      </c>
      <c r="AW1174" s="69" t="str">
        <f t="shared" si="616"/>
        <v/>
      </c>
      <c r="AX1174" s="65" t="str">
        <f t="shared" si="617"/>
        <v/>
      </c>
      <c r="AY1174" s="70" t="str">
        <f>IF(AX1174="","",IF(R1174="Refreshment Beverage",ROUND(SUM(AX1174*Rates!K$19),4),ROUND(SUM(AX1174*(Rates!J$8/100)),4)))</f>
        <v/>
      </c>
      <c r="AZ1174" s="67" t="str">
        <f t="shared" si="618"/>
        <v/>
      </c>
      <c r="BA1174" s="22" t="str">
        <f t="shared" si="619"/>
        <v/>
      </c>
      <c r="BD1174" s="171"/>
      <c r="BE1174" s="171"/>
      <c r="BF1174" s="171"/>
      <c r="BG1174" s="171"/>
    </row>
    <row r="1175" spans="11:59" ht="12.75" customHeight="1" x14ac:dyDescent="0.3">
      <c r="K1175" s="42" t="str">
        <f t="shared" si="591"/>
        <v/>
      </c>
      <c r="L1175" s="55" t="str">
        <f t="shared" si="592"/>
        <v/>
      </c>
      <c r="M1175" s="43" t="str">
        <f t="shared" si="593"/>
        <v/>
      </c>
      <c r="N1175" s="56" t="str" cm="1">
        <f t="array" ref="N1175">IFERROR(IF(_xlfn.SINGLE(B:B)="","",IF(R1175="Beer",SUM(LOOKUP(2,1/(Rates!$B$3:$B$5&lt;=W1175)/(Rates!$C$3:$C$5&gt;=W1175),Rates!$D$3:$D$5)*(X1175/100)*W1175),IF(R1175="Refreshment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56" t="str">
        <f t="shared" si="594"/>
        <v/>
      </c>
      <c r="P1175" s="53"/>
      <c r="Q1175" s="14" t="str">
        <f t="shared" si="595"/>
        <v/>
      </c>
      <c r="R1175" s="57" t="str">
        <f t="shared" si="596"/>
        <v/>
      </c>
      <c r="S1175" s="58" t="str">
        <f>IF(B1175="","",IF(R1175="Refreshment Beverage",VLOOKUP(VALUE(Q1175),Rates!G$15:L$19,2,0),VLOOKUP(VALUE(Q1175),Rates!G$4:L$12,2,0)))</f>
        <v/>
      </c>
      <c r="T1175" s="58" t="str">
        <f t="shared" si="597"/>
        <v/>
      </c>
      <c r="U1175" s="58" t="str">
        <f t="shared" si="598"/>
        <v/>
      </c>
      <c r="V1175" s="58" t="str">
        <f t="shared" si="599"/>
        <v/>
      </c>
      <c r="W1175" s="58" t="str">
        <f t="shared" si="600"/>
        <v/>
      </c>
      <c r="X1175" s="59" t="str">
        <f t="shared" si="601"/>
        <v/>
      </c>
      <c r="Y1175" s="60" t="str">
        <f>IF(B:B="","",IF(R1175="Refreshment Beverage",VLOOKUP(Q1175,Rates!G$15:L$19,6,0)*W1175,VLOOKUP(Q1175,Rates!G$4:L$12,6,0)*W1175))</f>
        <v/>
      </c>
      <c r="Z1175" s="60" t="str">
        <f t="shared" si="602"/>
        <v/>
      </c>
      <c r="AA1175" s="60" t="str">
        <f t="shared" si="620"/>
        <v/>
      </c>
      <c r="AB1175" s="61" t="str" cm="1">
        <f t="array" ref="AB1175">IF(_xlfn.SINGLE(B:B)="","",IF(R1175="Refreshment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61" t="str" cm="1">
        <f t="array" ref="AC1175">IF(_xlfn.SINGLE(B:B)="","",IF(R1175="Refreshment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68">
        <f>IFERROR(IF(R1175="Beer","",IF(OR(Q1175=1,Q1175=2,Q1175=3,Q1175=4),VLOOKUP(Q1175,Rates!$A$31:$B$34,2,0)*W1175,IF(V1175=1,VLOOKUP(U1175,'REB BEV MIN MKUP'!B:E,4,0),IF(V1175&gt;1,VLOOKUP(VALUE(W1175),'REB BEV MIN MKUP'!O:Q,3,0),0)))),0)</f>
        <v>0</v>
      </c>
      <c r="AE1175" s="62" t="str">
        <f t="shared" si="603"/>
        <v/>
      </c>
      <c r="AF1175" s="63" t="str">
        <f t="shared" si="604"/>
        <v/>
      </c>
      <c r="AG1175" s="64" t="str">
        <f t="shared" si="605"/>
        <v/>
      </c>
      <c r="AH1175" s="65" t="str">
        <f t="shared" si="606"/>
        <v/>
      </c>
      <c r="AI1175" s="66" t="str">
        <f>IF(AE:AE="","",IF(R1175="Refreshment Beverage",AK1175*(Rates!J$19/100),ROUND(SUM(AH1175*(Rates!$J$8/100)),4)))</f>
        <v/>
      </c>
      <c r="AJ1175" s="67" t="str">
        <f t="shared" si="607"/>
        <v/>
      </c>
      <c r="AK1175" s="22" t="str">
        <f t="shared" si="608"/>
        <v/>
      </c>
      <c r="AL1175" s="62" t="str">
        <f t="shared" si="609"/>
        <v/>
      </c>
      <c r="AM1175" s="63" t="str">
        <f>IF(AS1175="","",IF(R1175="Refreshment Beverage",ROUND(AS1175*Rates!K$19,4),ROUND(AO1175*(VLOOKUP(VALUE(Q1175),Rates!G$4:L$12,3,0)),4)))</f>
        <v/>
      </c>
      <c r="AN1175" s="68" t="str">
        <f>IF(AS1175="","",IF(R1175="Refreshment Beverage",AS1175*(Rates!J$19/100),MAX(AM1175,AB1175)))</f>
        <v/>
      </c>
      <c r="AO1175" s="69" t="str">
        <f t="shared" si="610"/>
        <v/>
      </c>
      <c r="AP1175" s="69" t="str">
        <f t="shared" si="611"/>
        <v/>
      </c>
      <c r="AQ1175" s="70" t="str">
        <f>IF(AS1175="","",IF(R1175="Refreshment Beverage",ROUND(SUM(VLOOKUP(Q:Q,Rates!G$15:L$19,3,0)*(AS1175-Y1175-Z1175-AA1175)),4),ROUND(SUM(Rates!$K$8*AS1175),4)))</f>
        <v/>
      </c>
      <c r="AR1175" s="66" t="str">
        <f t="shared" si="612"/>
        <v/>
      </c>
      <c r="AS1175" s="22" t="str">
        <f t="shared" si="613"/>
        <v/>
      </c>
      <c r="AT1175" s="62" t="str">
        <f t="shared" si="614"/>
        <v/>
      </c>
      <c r="AU1175" s="63" t="str">
        <f>IF(AX1175="","",IF(R1175="Refreshment Beverage",ROUND((BA1175-Y1175-Z1175-AA1175)*VLOOKUP(VALUE(Q1175),Rates!G$15:L$19,3,0),4),ROUND(AW1175*(VLOOKUP(VALUE(Q1175),Rates!G:L,3,0)),4)))</f>
        <v/>
      </c>
      <c r="AV1175" s="68" t="str">
        <f t="shared" si="615"/>
        <v/>
      </c>
      <c r="AW1175" s="69" t="str">
        <f t="shared" si="616"/>
        <v/>
      </c>
      <c r="AX1175" s="65" t="str">
        <f t="shared" si="617"/>
        <v/>
      </c>
      <c r="AY1175" s="70" t="str">
        <f>IF(AX1175="","",IF(R1175="Refreshment Beverage",ROUND(SUM(AX1175*Rates!K$19),4),ROUND(SUM(AX1175*(Rates!J$8/100)),4)))</f>
        <v/>
      </c>
      <c r="AZ1175" s="67" t="str">
        <f t="shared" si="618"/>
        <v/>
      </c>
      <c r="BA1175" s="22" t="str">
        <f t="shared" si="619"/>
        <v/>
      </c>
      <c r="BD1175" s="171"/>
      <c r="BE1175" s="171"/>
      <c r="BF1175" s="171"/>
      <c r="BG1175" s="171"/>
    </row>
    <row r="1176" spans="11:59" ht="12.75" customHeight="1" x14ac:dyDescent="0.3">
      <c r="K1176" s="42" t="str">
        <f t="shared" si="591"/>
        <v/>
      </c>
      <c r="L1176" s="55" t="str">
        <f t="shared" si="592"/>
        <v/>
      </c>
      <c r="M1176" s="43" t="str">
        <f t="shared" si="593"/>
        <v/>
      </c>
      <c r="N1176" s="56" t="str" cm="1">
        <f t="array" ref="N1176">IFERROR(IF(_xlfn.SINGLE(B:B)="","",IF(R1176="Beer",SUM(LOOKUP(2,1/(Rates!$B$3:$B$5&lt;=W1176)/(Rates!$C$3:$C$5&gt;=W1176),Rates!$D$3:$D$5)*(X1176/100)*W1176),IF(R1176="Refreshment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56" t="str">
        <f t="shared" si="594"/>
        <v/>
      </c>
      <c r="P1176" s="53"/>
      <c r="Q1176" s="14" t="str">
        <f t="shared" si="595"/>
        <v/>
      </c>
      <c r="R1176" s="57" t="str">
        <f t="shared" si="596"/>
        <v/>
      </c>
      <c r="S1176" s="58" t="str">
        <f>IF(B1176="","",IF(R1176="Refreshment Beverage",VLOOKUP(VALUE(Q1176),Rates!G$15:L$19,2,0),VLOOKUP(VALUE(Q1176),Rates!G$4:L$12,2,0)))</f>
        <v/>
      </c>
      <c r="T1176" s="58" t="str">
        <f t="shared" si="597"/>
        <v/>
      </c>
      <c r="U1176" s="58" t="str">
        <f t="shared" si="598"/>
        <v/>
      </c>
      <c r="V1176" s="58" t="str">
        <f t="shared" si="599"/>
        <v/>
      </c>
      <c r="W1176" s="58" t="str">
        <f t="shared" si="600"/>
        <v/>
      </c>
      <c r="X1176" s="59" t="str">
        <f t="shared" si="601"/>
        <v/>
      </c>
      <c r="Y1176" s="60" t="str">
        <f>IF(B:B="","",IF(R1176="Refreshment Beverage",VLOOKUP(Q1176,Rates!G$15:L$19,6,0)*W1176,VLOOKUP(Q1176,Rates!G$4:L$12,6,0)*W1176))</f>
        <v/>
      </c>
      <c r="Z1176" s="60" t="str">
        <f t="shared" si="602"/>
        <v/>
      </c>
      <c r="AA1176" s="60" t="str">
        <f t="shared" si="620"/>
        <v/>
      </c>
      <c r="AB1176" s="61" t="str" cm="1">
        <f t="array" ref="AB1176">IF(_xlfn.SINGLE(B:B)="","",IF(R1176="Refreshment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61" t="str" cm="1">
        <f t="array" ref="AC1176">IF(_xlfn.SINGLE(B:B)="","",IF(R1176="Refreshment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68">
        <f>IFERROR(IF(R1176="Beer","",IF(OR(Q1176=1,Q1176=2,Q1176=3,Q1176=4),VLOOKUP(Q1176,Rates!$A$31:$B$34,2,0)*W1176,IF(V1176=1,VLOOKUP(U1176,'REB BEV MIN MKUP'!B:E,4,0),IF(V1176&gt;1,VLOOKUP(VALUE(W1176),'REB BEV MIN MKUP'!O:Q,3,0),0)))),0)</f>
        <v>0</v>
      </c>
      <c r="AE1176" s="62" t="str">
        <f t="shared" si="603"/>
        <v/>
      </c>
      <c r="AF1176" s="63" t="str">
        <f t="shared" si="604"/>
        <v/>
      </c>
      <c r="AG1176" s="64" t="str">
        <f t="shared" si="605"/>
        <v/>
      </c>
      <c r="AH1176" s="65" t="str">
        <f t="shared" si="606"/>
        <v/>
      </c>
      <c r="AI1176" s="66" t="str">
        <f>IF(AE:AE="","",IF(R1176="Refreshment Beverage",AK1176*(Rates!J$19/100),ROUND(SUM(AH1176*(Rates!$J$8/100)),4)))</f>
        <v/>
      </c>
      <c r="AJ1176" s="67" t="str">
        <f t="shared" si="607"/>
        <v/>
      </c>
      <c r="AK1176" s="22" t="str">
        <f t="shared" si="608"/>
        <v/>
      </c>
      <c r="AL1176" s="62" t="str">
        <f t="shared" si="609"/>
        <v/>
      </c>
      <c r="AM1176" s="63" t="str">
        <f>IF(AS1176="","",IF(R1176="Refreshment Beverage",ROUND(AS1176*Rates!K$19,4),ROUND(AO1176*(VLOOKUP(VALUE(Q1176),Rates!G$4:L$12,3,0)),4)))</f>
        <v/>
      </c>
      <c r="AN1176" s="68" t="str">
        <f>IF(AS1176="","",IF(R1176="Refreshment Beverage",AS1176*(Rates!J$19/100),MAX(AM1176,AB1176)))</f>
        <v/>
      </c>
      <c r="AO1176" s="69" t="str">
        <f t="shared" si="610"/>
        <v/>
      </c>
      <c r="AP1176" s="69" t="str">
        <f t="shared" si="611"/>
        <v/>
      </c>
      <c r="AQ1176" s="70" t="str">
        <f>IF(AS1176="","",IF(R1176="Refreshment Beverage",ROUND(SUM(VLOOKUP(Q:Q,Rates!G$15:L$19,3,0)*(AS1176-Y1176-Z1176-AA1176)),4),ROUND(SUM(Rates!$K$8*AS1176),4)))</f>
        <v/>
      </c>
      <c r="AR1176" s="66" t="str">
        <f t="shared" si="612"/>
        <v/>
      </c>
      <c r="AS1176" s="22" t="str">
        <f t="shared" si="613"/>
        <v/>
      </c>
      <c r="AT1176" s="62" t="str">
        <f t="shared" si="614"/>
        <v/>
      </c>
      <c r="AU1176" s="63" t="str">
        <f>IF(AX1176="","",IF(R1176="Refreshment Beverage",ROUND((BA1176-Y1176-Z1176-AA1176)*VLOOKUP(VALUE(Q1176),Rates!G$15:L$19,3,0),4),ROUND(AW1176*(VLOOKUP(VALUE(Q1176),Rates!G:L,3,0)),4)))</f>
        <v/>
      </c>
      <c r="AV1176" s="68" t="str">
        <f t="shared" si="615"/>
        <v/>
      </c>
      <c r="AW1176" s="69" t="str">
        <f t="shared" si="616"/>
        <v/>
      </c>
      <c r="AX1176" s="65" t="str">
        <f t="shared" si="617"/>
        <v/>
      </c>
      <c r="AY1176" s="70" t="str">
        <f>IF(AX1176="","",IF(R1176="Refreshment Beverage",ROUND(SUM(AX1176*Rates!K$19),4),ROUND(SUM(AX1176*(Rates!J$8/100)),4)))</f>
        <v/>
      </c>
      <c r="AZ1176" s="67" t="str">
        <f t="shared" si="618"/>
        <v/>
      </c>
      <c r="BA1176" s="22" t="str">
        <f t="shared" si="619"/>
        <v/>
      </c>
      <c r="BD1176" s="171"/>
      <c r="BE1176" s="171"/>
      <c r="BF1176" s="171"/>
      <c r="BG1176" s="171"/>
    </row>
    <row r="1177" spans="11:59" ht="12.75" customHeight="1" x14ac:dyDescent="0.3">
      <c r="K1177" s="42" t="str">
        <f t="shared" si="591"/>
        <v/>
      </c>
      <c r="L1177" s="55" t="str">
        <f t="shared" si="592"/>
        <v/>
      </c>
      <c r="M1177" s="43" t="str">
        <f t="shared" si="593"/>
        <v/>
      </c>
      <c r="N1177" s="56" t="str" cm="1">
        <f t="array" ref="N1177">IFERROR(IF(_xlfn.SINGLE(B:B)="","",IF(R1177="Beer",SUM(LOOKUP(2,1/(Rates!$B$3:$B$5&lt;=W1177)/(Rates!$C$3:$C$5&gt;=W1177),Rates!$D$3:$D$5)*(X1177/100)*W1177),IF(R1177="Refreshment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56" t="str">
        <f t="shared" si="594"/>
        <v/>
      </c>
      <c r="P1177" s="53"/>
      <c r="Q1177" s="14" t="str">
        <f t="shared" si="595"/>
        <v/>
      </c>
      <c r="R1177" s="57" t="str">
        <f t="shared" si="596"/>
        <v/>
      </c>
      <c r="S1177" s="58" t="str">
        <f>IF(B1177="","",IF(R1177="Refreshment Beverage",VLOOKUP(VALUE(Q1177),Rates!G$15:L$19,2,0),VLOOKUP(VALUE(Q1177),Rates!G$4:L$12,2,0)))</f>
        <v/>
      </c>
      <c r="T1177" s="58" t="str">
        <f t="shared" si="597"/>
        <v/>
      </c>
      <c r="U1177" s="58" t="str">
        <f t="shared" si="598"/>
        <v/>
      </c>
      <c r="V1177" s="58" t="str">
        <f t="shared" si="599"/>
        <v/>
      </c>
      <c r="W1177" s="58" t="str">
        <f t="shared" si="600"/>
        <v/>
      </c>
      <c r="X1177" s="59" t="str">
        <f t="shared" si="601"/>
        <v/>
      </c>
      <c r="Y1177" s="60" t="str">
        <f>IF(B:B="","",IF(R1177="Refreshment Beverage",VLOOKUP(Q1177,Rates!G$15:L$19,6,0)*W1177,VLOOKUP(Q1177,Rates!G$4:L$12,6,0)*W1177))</f>
        <v/>
      </c>
      <c r="Z1177" s="60" t="str">
        <f t="shared" si="602"/>
        <v/>
      </c>
      <c r="AA1177" s="60" t="str">
        <f t="shared" si="620"/>
        <v/>
      </c>
      <c r="AB1177" s="61" t="str" cm="1">
        <f t="array" ref="AB1177">IF(_xlfn.SINGLE(B:B)="","",IF(R1177="Refreshment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61" t="str" cm="1">
        <f t="array" ref="AC1177">IF(_xlfn.SINGLE(B:B)="","",IF(R1177="Refreshment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68">
        <f>IFERROR(IF(R1177="Beer","",IF(OR(Q1177=1,Q1177=2,Q1177=3,Q1177=4),VLOOKUP(Q1177,Rates!$A$31:$B$34,2,0)*W1177,IF(V1177=1,VLOOKUP(U1177,'REB BEV MIN MKUP'!B:E,4,0),IF(V1177&gt;1,VLOOKUP(VALUE(W1177),'REB BEV MIN MKUP'!O:Q,3,0),0)))),0)</f>
        <v>0</v>
      </c>
      <c r="AE1177" s="62" t="str">
        <f t="shared" si="603"/>
        <v/>
      </c>
      <c r="AF1177" s="63" t="str">
        <f t="shared" si="604"/>
        <v/>
      </c>
      <c r="AG1177" s="64" t="str">
        <f t="shared" si="605"/>
        <v/>
      </c>
      <c r="AH1177" s="65" t="str">
        <f t="shared" si="606"/>
        <v/>
      </c>
      <c r="AI1177" s="66" t="str">
        <f>IF(AE:AE="","",IF(R1177="Refreshment Beverage",AK1177*(Rates!J$19/100),ROUND(SUM(AH1177*(Rates!$J$8/100)),4)))</f>
        <v/>
      </c>
      <c r="AJ1177" s="67" t="str">
        <f t="shared" si="607"/>
        <v/>
      </c>
      <c r="AK1177" s="22" t="str">
        <f t="shared" si="608"/>
        <v/>
      </c>
      <c r="AL1177" s="62" t="str">
        <f t="shared" si="609"/>
        <v/>
      </c>
      <c r="AM1177" s="63" t="str">
        <f>IF(AS1177="","",IF(R1177="Refreshment Beverage",ROUND(AS1177*Rates!K$19,4),ROUND(AO1177*(VLOOKUP(VALUE(Q1177),Rates!G$4:L$12,3,0)),4)))</f>
        <v/>
      </c>
      <c r="AN1177" s="68" t="str">
        <f>IF(AS1177="","",IF(R1177="Refreshment Beverage",AS1177*(Rates!J$19/100),MAX(AM1177,AB1177)))</f>
        <v/>
      </c>
      <c r="AO1177" s="69" t="str">
        <f t="shared" si="610"/>
        <v/>
      </c>
      <c r="AP1177" s="69" t="str">
        <f t="shared" si="611"/>
        <v/>
      </c>
      <c r="AQ1177" s="70" t="str">
        <f>IF(AS1177="","",IF(R1177="Refreshment Beverage",ROUND(SUM(VLOOKUP(Q:Q,Rates!G$15:L$19,3,0)*(AS1177-Y1177-Z1177-AA1177)),4),ROUND(SUM(Rates!$K$8*AS1177),4)))</f>
        <v/>
      </c>
      <c r="AR1177" s="66" t="str">
        <f t="shared" si="612"/>
        <v/>
      </c>
      <c r="AS1177" s="22" t="str">
        <f t="shared" si="613"/>
        <v/>
      </c>
      <c r="AT1177" s="62" t="str">
        <f t="shared" si="614"/>
        <v/>
      </c>
      <c r="AU1177" s="63" t="str">
        <f>IF(AX1177="","",IF(R1177="Refreshment Beverage",ROUND((BA1177-Y1177-Z1177-AA1177)*VLOOKUP(VALUE(Q1177),Rates!G$15:L$19,3,0),4),ROUND(AW1177*(VLOOKUP(VALUE(Q1177),Rates!G:L,3,0)),4)))</f>
        <v/>
      </c>
      <c r="AV1177" s="68" t="str">
        <f t="shared" si="615"/>
        <v/>
      </c>
      <c r="AW1177" s="69" t="str">
        <f t="shared" si="616"/>
        <v/>
      </c>
      <c r="AX1177" s="65" t="str">
        <f t="shared" si="617"/>
        <v/>
      </c>
      <c r="AY1177" s="70" t="str">
        <f>IF(AX1177="","",IF(R1177="Refreshment Beverage",ROUND(SUM(AX1177*Rates!K$19),4),ROUND(SUM(AX1177*(Rates!J$8/100)),4)))</f>
        <v/>
      </c>
      <c r="AZ1177" s="67" t="str">
        <f t="shared" si="618"/>
        <v/>
      </c>
      <c r="BA1177" s="22" t="str">
        <f t="shared" si="619"/>
        <v/>
      </c>
      <c r="BD1177" s="171"/>
      <c r="BE1177" s="171"/>
      <c r="BF1177" s="171"/>
      <c r="BG1177" s="171"/>
    </row>
    <row r="1178" spans="11:59" ht="12.75" customHeight="1" x14ac:dyDescent="0.3">
      <c r="K1178" s="42" t="str">
        <f t="shared" si="591"/>
        <v/>
      </c>
      <c r="L1178" s="55" t="str">
        <f t="shared" si="592"/>
        <v/>
      </c>
      <c r="M1178" s="43" t="str">
        <f t="shared" si="593"/>
        <v/>
      </c>
      <c r="N1178" s="56" t="str" cm="1">
        <f t="array" ref="N1178">IFERROR(IF(_xlfn.SINGLE(B:B)="","",IF(R1178="Beer",SUM(LOOKUP(2,1/(Rates!$B$3:$B$5&lt;=W1178)/(Rates!$C$3:$C$5&gt;=W1178),Rates!$D$3:$D$5)*(X1178/100)*W1178),IF(R1178="Refreshment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56" t="str">
        <f t="shared" si="594"/>
        <v/>
      </c>
      <c r="P1178" s="53"/>
      <c r="Q1178" s="14" t="str">
        <f t="shared" si="595"/>
        <v/>
      </c>
      <c r="R1178" s="57" t="str">
        <f t="shared" si="596"/>
        <v/>
      </c>
      <c r="S1178" s="58" t="str">
        <f>IF(B1178="","",IF(R1178="Refreshment Beverage",VLOOKUP(VALUE(Q1178),Rates!G$15:L$19,2,0),VLOOKUP(VALUE(Q1178),Rates!G$4:L$12,2,0)))</f>
        <v/>
      </c>
      <c r="T1178" s="58" t="str">
        <f t="shared" si="597"/>
        <v/>
      </c>
      <c r="U1178" s="58" t="str">
        <f t="shared" si="598"/>
        <v/>
      </c>
      <c r="V1178" s="58" t="str">
        <f t="shared" si="599"/>
        <v/>
      </c>
      <c r="W1178" s="58" t="str">
        <f t="shared" si="600"/>
        <v/>
      </c>
      <c r="X1178" s="59" t="str">
        <f t="shared" si="601"/>
        <v/>
      </c>
      <c r="Y1178" s="60" t="str">
        <f>IF(B:B="","",IF(R1178="Refreshment Beverage",VLOOKUP(Q1178,Rates!G$15:L$19,6,0)*W1178,VLOOKUP(Q1178,Rates!G$4:L$12,6,0)*W1178))</f>
        <v/>
      </c>
      <c r="Z1178" s="60" t="str">
        <f t="shared" si="602"/>
        <v/>
      </c>
      <c r="AA1178" s="60" t="str">
        <f t="shared" si="620"/>
        <v/>
      </c>
      <c r="AB1178" s="61" t="str" cm="1">
        <f t="array" ref="AB1178">IF(_xlfn.SINGLE(B:B)="","",IF(R1178="Refreshment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61" t="str" cm="1">
        <f t="array" ref="AC1178">IF(_xlfn.SINGLE(B:B)="","",IF(R1178="Refreshment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68">
        <f>IFERROR(IF(R1178="Beer","",IF(OR(Q1178=1,Q1178=2,Q1178=3,Q1178=4),VLOOKUP(Q1178,Rates!$A$31:$B$34,2,0)*W1178,IF(V1178=1,VLOOKUP(U1178,'REB BEV MIN MKUP'!B:E,4,0),IF(V1178&gt;1,VLOOKUP(VALUE(W1178),'REB BEV MIN MKUP'!O:Q,3,0),0)))),0)</f>
        <v>0</v>
      </c>
      <c r="AE1178" s="62" t="str">
        <f t="shared" si="603"/>
        <v/>
      </c>
      <c r="AF1178" s="63" t="str">
        <f t="shared" si="604"/>
        <v/>
      </c>
      <c r="AG1178" s="64" t="str">
        <f t="shared" si="605"/>
        <v/>
      </c>
      <c r="AH1178" s="65" t="str">
        <f t="shared" si="606"/>
        <v/>
      </c>
      <c r="AI1178" s="66" t="str">
        <f>IF(AE:AE="","",IF(R1178="Refreshment Beverage",AK1178*(Rates!J$19/100),ROUND(SUM(AH1178*(Rates!$J$8/100)),4)))</f>
        <v/>
      </c>
      <c r="AJ1178" s="67" t="str">
        <f t="shared" si="607"/>
        <v/>
      </c>
      <c r="AK1178" s="22" t="str">
        <f t="shared" si="608"/>
        <v/>
      </c>
      <c r="AL1178" s="62" t="str">
        <f t="shared" si="609"/>
        <v/>
      </c>
      <c r="AM1178" s="63" t="str">
        <f>IF(AS1178="","",IF(R1178="Refreshment Beverage",ROUND(AS1178*Rates!K$19,4),ROUND(AO1178*(VLOOKUP(VALUE(Q1178),Rates!G$4:L$12,3,0)),4)))</f>
        <v/>
      </c>
      <c r="AN1178" s="68" t="str">
        <f>IF(AS1178="","",IF(R1178="Refreshment Beverage",AS1178*(Rates!J$19/100),MAX(AM1178,AB1178)))</f>
        <v/>
      </c>
      <c r="AO1178" s="69" t="str">
        <f t="shared" si="610"/>
        <v/>
      </c>
      <c r="AP1178" s="69" t="str">
        <f t="shared" si="611"/>
        <v/>
      </c>
      <c r="AQ1178" s="70" t="str">
        <f>IF(AS1178="","",IF(R1178="Refreshment Beverage",ROUND(SUM(VLOOKUP(Q:Q,Rates!G$15:L$19,3,0)*(AS1178-Y1178-Z1178-AA1178)),4),ROUND(SUM(Rates!$K$8*AS1178),4)))</f>
        <v/>
      </c>
      <c r="AR1178" s="66" t="str">
        <f t="shared" si="612"/>
        <v/>
      </c>
      <c r="AS1178" s="22" t="str">
        <f t="shared" si="613"/>
        <v/>
      </c>
      <c r="AT1178" s="62" t="str">
        <f t="shared" si="614"/>
        <v/>
      </c>
      <c r="AU1178" s="63" t="str">
        <f>IF(AX1178="","",IF(R1178="Refreshment Beverage",ROUND((BA1178-Y1178-Z1178-AA1178)*VLOOKUP(VALUE(Q1178),Rates!G$15:L$19,3,0),4),ROUND(AW1178*(VLOOKUP(VALUE(Q1178),Rates!G:L,3,0)),4)))</f>
        <v/>
      </c>
      <c r="AV1178" s="68" t="str">
        <f t="shared" si="615"/>
        <v/>
      </c>
      <c r="AW1178" s="69" t="str">
        <f t="shared" si="616"/>
        <v/>
      </c>
      <c r="AX1178" s="65" t="str">
        <f t="shared" si="617"/>
        <v/>
      </c>
      <c r="AY1178" s="70" t="str">
        <f>IF(AX1178="","",IF(R1178="Refreshment Beverage",ROUND(SUM(AX1178*Rates!K$19),4),ROUND(SUM(AX1178*(Rates!J$8/100)),4)))</f>
        <v/>
      </c>
      <c r="AZ1178" s="67" t="str">
        <f t="shared" si="618"/>
        <v/>
      </c>
      <c r="BA1178" s="22" t="str">
        <f t="shared" si="619"/>
        <v/>
      </c>
      <c r="BD1178" s="171"/>
      <c r="BE1178" s="171"/>
      <c r="BF1178" s="171"/>
      <c r="BG1178" s="171"/>
    </row>
    <row r="1179" spans="11:59" ht="12.75" customHeight="1" x14ac:dyDescent="0.3">
      <c r="K1179" s="42" t="str">
        <f t="shared" si="591"/>
        <v/>
      </c>
      <c r="L1179" s="55" t="str">
        <f t="shared" si="592"/>
        <v/>
      </c>
      <c r="M1179" s="43" t="str">
        <f t="shared" si="593"/>
        <v/>
      </c>
      <c r="N1179" s="56" t="str" cm="1">
        <f t="array" ref="N1179">IFERROR(IF(_xlfn.SINGLE(B:B)="","",IF(R1179="Beer",SUM(LOOKUP(2,1/(Rates!$B$3:$B$5&lt;=W1179)/(Rates!$C$3:$C$5&gt;=W1179),Rates!$D$3:$D$5)*(X1179/100)*W1179),IF(R1179="Refreshment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56" t="str">
        <f t="shared" si="594"/>
        <v/>
      </c>
      <c r="P1179" s="53"/>
      <c r="Q1179" s="14" t="str">
        <f t="shared" si="595"/>
        <v/>
      </c>
      <c r="R1179" s="57" t="str">
        <f t="shared" si="596"/>
        <v/>
      </c>
      <c r="S1179" s="58" t="str">
        <f>IF(B1179="","",IF(R1179="Refreshment Beverage",VLOOKUP(VALUE(Q1179),Rates!G$15:L$19,2,0),VLOOKUP(VALUE(Q1179),Rates!G$4:L$12,2,0)))</f>
        <v/>
      </c>
      <c r="T1179" s="58" t="str">
        <f t="shared" si="597"/>
        <v/>
      </c>
      <c r="U1179" s="58" t="str">
        <f t="shared" si="598"/>
        <v/>
      </c>
      <c r="V1179" s="58" t="str">
        <f t="shared" si="599"/>
        <v/>
      </c>
      <c r="W1179" s="58" t="str">
        <f t="shared" si="600"/>
        <v/>
      </c>
      <c r="X1179" s="59" t="str">
        <f t="shared" si="601"/>
        <v/>
      </c>
      <c r="Y1179" s="60" t="str">
        <f>IF(B:B="","",IF(R1179="Refreshment Beverage",VLOOKUP(Q1179,Rates!G$15:L$19,6,0)*W1179,VLOOKUP(Q1179,Rates!G$4:L$12,6,0)*W1179))</f>
        <v/>
      </c>
      <c r="Z1179" s="60" t="str">
        <f t="shared" si="602"/>
        <v/>
      </c>
      <c r="AA1179" s="60" t="str">
        <f t="shared" si="620"/>
        <v/>
      </c>
      <c r="AB1179" s="61" t="str" cm="1">
        <f t="array" ref="AB1179">IF(_xlfn.SINGLE(B:B)="","",IF(R1179="Refreshment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61" t="str" cm="1">
        <f t="array" ref="AC1179">IF(_xlfn.SINGLE(B:B)="","",IF(R1179="Refreshment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68">
        <f>IFERROR(IF(R1179="Beer","",IF(OR(Q1179=1,Q1179=2,Q1179=3,Q1179=4),VLOOKUP(Q1179,Rates!$A$31:$B$34,2,0)*W1179,IF(V1179=1,VLOOKUP(U1179,'REB BEV MIN MKUP'!B:E,4,0),IF(V1179&gt;1,VLOOKUP(VALUE(W1179),'REB BEV MIN MKUP'!O:Q,3,0),0)))),0)</f>
        <v>0</v>
      </c>
      <c r="AE1179" s="62" t="str">
        <f t="shared" si="603"/>
        <v/>
      </c>
      <c r="AF1179" s="63" t="str">
        <f t="shared" si="604"/>
        <v/>
      </c>
      <c r="AG1179" s="64" t="str">
        <f t="shared" si="605"/>
        <v/>
      </c>
      <c r="AH1179" s="65" t="str">
        <f t="shared" si="606"/>
        <v/>
      </c>
      <c r="AI1179" s="66" t="str">
        <f>IF(AE:AE="","",IF(R1179="Refreshment Beverage",AK1179*(Rates!J$19/100),ROUND(SUM(AH1179*(Rates!$J$8/100)),4)))</f>
        <v/>
      </c>
      <c r="AJ1179" s="67" t="str">
        <f t="shared" si="607"/>
        <v/>
      </c>
      <c r="AK1179" s="22" t="str">
        <f t="shared" si="608"/>
        <v/>
      </c>
      <c r="AL1179" s="62" t="str">
        <f t="shared" si="609"/>
        <v/>
      </c>
      <c r="AM1179" s="63" t="str">
        <f>IF(AS1179="","",IF(R1179="Refreshment Beverage",ROUND(AS1179*Rates!K$19,4),ROUND(AO1179*(VLOOKUP(VALUE(Q1179),Rates!G$4:L$12,3,0)),4)))</f>
        <v/>
      </c>
      <c r="AN1179" s="68" t="str">
        <f>IF(AS1179="","",IF(R1179="Refreshment Beverage",AS1179*(Rates!J$19/100),MAX(AM1179,AB1179)))</f>
        <v/>
      </c>
      <c r="AO1179" s="69" t="str">
        <f t="shared" si="610"/>
        <v/>
      </c>
      <c r="AP1179" s="69" t="str">
        <f t="shared" si="611"/>
        <v/>
      </c>
      <c r="AQ1179" s="70" t="str">
        <f>IF(AS1179="","",IF(R1179="Refreshment Beverage",ROUND(SUM(VLOOKUP(Q:Q,Rates!G$15:L$19,3,0)*(AS1179-Y1179-Z1179-AA1179)),4),ROUND(SUM(Rates!$K$8*AS1179),4)))</f>
        <v/>
      </c>
      <c r="AR1179" s="66" t="str">
        <f t="shared" si="612"/>
        <v/>
      </c>
      <c r="AS1179" s="22" t="str">
        <f t="shared" si="613"/>
        <v/>
      </c>
      <c r="AT1179" s="62" t="str">
        <f t="shared" si="614"/>
        <v/>
      </c>
      <c r="AU1179" s="63" t="str">
        <f>IF(AX1179="","",IF(R1179="Refreshment Beverage",ROUND((BA1179-Y1179-Z1179-AA1179)*VLOOKUP(VALUE(Q1179),Rates!G$15:L$19,3,0),4),ROUND(AW1179*(VLOOKUP(VALUE(Q1179),Rates!G:L,3,0)),4)))</f>
        <v/>
      </c>
      <c r="AV1179" s="68" t="str">
        <f t="shared" si="615"/>
        <v/>
      </c>
      <c r="AW1179" s="69" t="str">
        <f t="shared" si="616"/>
        <v/>
      </c>
      <c r="AX1179" s="65" t="str">
        <f t="shared" si="617"/>
        <v/>
      </c>
      <c r="AY1179" s="70" t="str">
        <f>IF(AX1179="","",IF(R1179="Refreshment Beverage",ROUND(SUM(AX1179*Rates!K$19),4),ROUND(SUM(AX1179*(Rates!J$8/100)),4)))</f>
        <v/>
      </c>
      <c r="AZ1179" s="67" t="str">
        <f t="shared" si="618"/>
        <v/>
      </c>
      <c r="BA1179" s="22" t="str">
        <f t="shared" si="619"/>
        <v/>
      </c>
      <c r="BD1179" s="171"/>
      <c r="BE1179" s="171"/>
      <c r="BF1179" s="171"/>
      <c r="BG1179" s="171"/>
    </row>
    <row r="1180" spans="11:59" ht="12.75" customHeight="1" x14ac:dyDescent="0.3">
      <c r="K1180" s="42" t="str">
        <f t="shared" si="591"/>
        <v/>
      </c>
      <c r="L1180" s="55" t="str">
        <f t="shared" si="592"/>
        <v/>
      </c>
      <c r="M1180" s="43" t="str">
        <f t="shared" si="593"/>
        <v/>
      </c>
      <c r="N1180" s="56" t="str" cm="1">
        <f t="array" ref="N1180">IFERROR(IF(_xlfn.SINGLE(B:B)="","",IF(R1180="Beer",SUM(LOOKUP(2,1/(Rates!$B$3:$B$5&lt;=W1180)/(Rates!$C$3:$C$5&gt;=W1180),Rates!$D$3:$D$5)*(X1180/100)*W1180),IF(R1180="Refreshment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56" t="str">
        <f t="shared" si="594"/>
        <v/>
      </c>
      <c r="P1180" s="53"/>
      <c r="Q1180" s="14" t="str">
        <f t="shared" si="595"/>
        <v/>
      </c>
      <c r="R1180" s="57" t="str">
        <f t="shared" si="596"/>
        <v/>
      </c>
      <c r="S1180" s="58" t="str">
        <f>IF(B1180="","",IF(R1180="Refreshment Beverage",VLOOKUP(VALUE(Q1180),Rates!G$15:L$19,2,0),VLOOKUP(VALUE(Q1180),Rates!G$4:L$12,2,0)))</f>
        <v/>
      </c>
      <c r="T1180" s="58" t="str">
        <f t="shared" si="597"/>
        <v/>
      </c>
      <c r="U1180" s="58" t="str">
        <f t="shared" si="598"/>
        <v/>
      </c>
      <c r="V1180" s="58" t="str">
        <f t="shared" si="599"/>
        <v/>
      </c>
      <c r="W1180" s="58" t="str">
        <f t="shared" si="600"/>
        <v/>
      </c>
      <c r="X1180" s="59" t="str">
        <f t="shared" si="601"/>
        <v/>
      </c>
      <c r="Y1180" s="60" t="str">
        <f>IF(B:B="","",IF(R1180="Refreshment Beverage",VLOOKUP(Q1180,Rates!G$15:L$19,6,0)*W1180,VLOOKUP(Q1180,Rates!G$4:L$12,6,0)*W1180))</f>
        <v/>
      </c>
      <c r="Z1180" s="60" t="str">
        <f t="shared" si="602"/>
        <v/>
      </c>
      <c r="AA1180" s="60" t="str">
        <f t="shared" si="620"/>
        <v/>
      </c>
      <c r="AB1180" s="61" t="str" cm="1">
        <f t="array" ref="AB1180">IF(_xlfn.SINGLE(B:B)="","",IF(R1180="Refreshment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61" t="str" cm="1">
        <f t="array" ref="AC1180">IF(_xlfn.SINGLE(B:B)="","",IF(R1180="Refreshment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68">
        <f>IFERROR(IF(R1180="Beer","",IF(OR(Q1180=1,Q1180=2,Q1180=3,Q1180=4),VLOOKUP(Q1180,Rates!$A$31:$B$34,2,0)*W1180,IF(V1180=1,VLOOKUP(U1180,'REB BEV MIN MKUP'!B:E,4,0),IF(V1180&gt;1,VLOOKUP(VALUE(W1180),'REB BEV MIN MKUP'!O:Q,3,0),0)))),0)</f>
        <v>0</v>
      </c>
      <c r="AE1180" s="62" t="str">
        <f t="shared" si="603"/>
        <v/>
      </c>
      <c r="AF1180" s="63" t="str">
        <f t="shared" si="604"/>
        <v/>
      </c>
      <c r="AG1180" s="64" t="str">
        <f t="shared" si="605"/>
        <v/>
      </c>
      <c r="AH1180" s="65" t="str">
        <f t="shared" si="606"/>
        <v/>
      </c>
      <c r="AI1180" s="66" t="str">
        <f>IF(AE:AE="","",IF(R1180="Refreshment Beverage",AK1180*(Rates!J$19/100),ROUND(SUM(AH1180*(Rates!$J$8/100)),4)))</f>
        <v/>
      </c>
      <c r="AJ1180" s="67" t="str">
        <f t="shared" si="607"/>
        <v/>
      </c>
      <c r="AK1180" s="22" t="str">
        <f t="shared" si="608"/>
        <v/>
      </c>
      <c r="AL1180" s="62" t="str">
        <f t="shared" si="609"/>
        <v/>
      </c>
      <c r="AM1180" s="63" t="str">
        <f>IF(AS1180="","",IF(R1180="Refreshment Beverage",ROUND(AS1180*Rates!K$19,4),ROUND(AO1180*(VLOOKUP(VALUE(Q1180),Rates!G$4:L$12,3,0)),4)))</f>
        <v/>
      </c>
      <c r="AN1180" s="68" t="str">
        <f>IF(AS1180="","",IF(R1180="Refreshment Beverage",AS1180*(Rates!J$19/100),MAX(AM1180,AB1180)))</f>
        <v/>
      </c>
      <c r="AO1180" s="69" t="str">
        <f t="shared" si="610"/>
        <v/>
      </c>
      <c r="AP1180" s="69" t="str">
        <f t="shared" si="611"/>
        <v/>
      </c>
      <c r="AQ1180" s="70" t="str">
        <f>IF(AS1180="","",IF(R1180="Refreshment Beverage",ROUND(SUM(VLOOKUP(Q:Q,Rates!G$15:L$19,3,0)*(AS1180-Y1180-Z1180-AA1180)),4),ROUND(SUM(Rates!$K$8*AS1180),4)))</f>
        <v/>
      </c>
      <c r="AR1180" s="66" t="str">
        <f t="shared" si="612"/>
        <v/>
      </c>
      <c r="AS1180" s="22" t="str">
        <f t="shared" si="613"/>
        <v/>
      </c>
      <c r="AT1180" s="62" t="str">
        <f t="shared" si="614"/>
        <v/>
      </c>
      <c r="AU1180" s="63" t="str">
        <f>IF(AX1180="","",IF(R1180="Refreshment Beverage",ROUND((BA1180-Y1180-Z1180-AA1180)*VLOOKUP(VALUE(Q1180),Rates!G$15:L$19,3,0),4),ROUND(AW1180*(VLOOKUP(VALUE(Q1180),Rates!G:L,3,0)),4)))</f>
        <v/>
      </c>
      <c r="AV1180" s="68" t="str">
        <f t="shared" si="615"/>
        <v/>
      </c>
      <c r="AW1180" s="69" t="str">
        <f t="shared" si="616"/>
        <v/>
      </c>
      <c r="AX1180" s="65" t="str">
        <f t="shared" si="617"/>
        <v/>
      </c>
      <c r="AY1180" s="70" t="str">
        <f>IF(AX1180="","",IF(R1180="Refreshment Beverage",ROUND(SUM(AX1180*Rates!K$19),4),ROUND(SUM(AX1180*(Rates!J$8/100)),4)))</f>
        <v/>
      </c>
      <c r="AZ1180" s="67" t="str">
        <f t="shared" si="618"/>
        <v/>
      </c>
      <c r="BA1180" s="22" t="str">
        <f t="shared" si="619"/>
        <v/>
      </c>
      <c r="BD1180" s="171"/>
      <c r="BE1180" s="171"/>
      <c r="BF1180" s="171"/>
      <c r="BG1180" s="171"/>
    </row>
    <row r="1181" spans="11:59" ht="12.75" customHeight="1" x14ac:dyDescent="0.3">
      <c r="K1181" s="42" t="str">
        <f t="shared" si="591"/>
        <v/>
      </c>
      <c r="L1181" s="55" t="str">
        <f t="shared" si="592"/>
        <v/>
      </c>
      <c r="M1181" s="43" t="str">
        <f t="shared" si="593"/>
        <v/>
      </c>
      <c r="N1181" s="56" t="str" cm="1">
        <f t="array" ref="N1181">IFERROR(IF(_xlfn.SINGLE(B:B)="","",IF(R1181="Beer",SUM(LOOKUP(2,1/(Rates!$B$3:$B$5&lt;=W1181)/(Rates!$C$3:$C$5&gt;=W1181),Rates!$D$3:$D$5)*(X1181/100)*W1181),IF(R1181="Refreshment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56" t="str">
        <f t="shared" si="594"/>
        <v/>
      </c>
      <c r="P1181" s="53"/>
      <c r="Q1181" s="14" t="str">
        <f t="shared" si="595"/>
        <v/>
      </c>
      <c r="R1181" s="57" t="str">
        <f t="shared" si="596"/>
        <v/>
      </c>
      <c r="S1181" s="58" t="str">
        <f>IF(B1181="","",IF(R1181="Refreshment Beverage",VLOOKUP(VALUE(Q1181),Rates!G$15:L$19,2,0),VLOOKUP(VALUE(Q1181),Rates!G$4:L$12,2,0)))</f>
        <v/>
      </c>
      <c r="T1181" s="58" t="str">
        <f t="shared" si="597"/>
        <v/>
      </c>
      <c r="U1181" s="58" t="str">
        <f t="shared" si="598"/>
        <v/>
      </c>
      <c r="V1181" s="58" t="str">
        <f t="shared" si="599"/>
        <v/>
      </c>
      <c r="W1181" s="58" t="str">
        <f t="shared" si="600"/>
        <v/>
      </c>
      <c r="X1181" s="59" t="str">
        <f t="shared" si="601"/>
        <v/>
      </c>
      <c r="Y1181" s="60" t="str">
        <f>IF(B:B="","",IF(R1181="Refreshment Beverage",VLOOKUP(Q1181,Rates!G$15:L$19,6,0)*W1181,VLOOKUP(Q1181,Rates!G$4:L$12,6,0)*W1181))</f>
        <v/>
      </c>
      <c r="Z1181" s="60" t="str">
        <f t="shared" si="602"/>
        <v/>
      </c>
      <c r="AA1181" s="60" t="str">
        <f t="shared" si="620"/>
        <v/>
      </c>
      <c r="AB1181" s="61" t="str" cm="1">
        <f t="array" ref="AB1181">IF(_xlfn.SINGLE(B:B)="","",IF(R1181="Refreshment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61" t="str" cm="1">
        <f t="array" ref="AC1181">IF(_xlfn.SINGLE(B:B)="","",IF(R1181="Refreshment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68">
        <f>IFERROR(IF(R1181="Beer","",IF(OR(Q1181=1,Q1181=2,Q1181=3,Q1181=4),VLOOKUP(Q1181,Rates!$A$31:$B$34,2,0)*W1181,IF(V1181=1,VLOOKUP(U1181,'REB BEV MIN MKUP'!B:E,4,0),IF(V1181&gt;1,VLOOKUP(VALUE(W1181),'REB BEV MIN MKUP'!O:Q,3,0),0)))),0)</f>
        <v>0</v>
      </c>
      <c r="AE1181" s="62" t="str">
        <f t="shared" si="603"/>
        <v/>
      </c>
      <c r="AF1181" s="63" t="str">
        <f t="shared" si="604"/>
        <v/>
      </c>
      <c r="AG1181" s="64" t="str">
        <f t="shared" si="605"/>
        <v/>
      </c>
      <c r="AH1181" s="65" t="str">
        <f t="shared" si="606"/>
        <v/>
      </c>
      <c r="AI1181" s="66" t="str">
        <f>IF(AE:AE="","",IF(R1181="Refreshment Beverage",AK1181*(Rates!J$19/100),ROUND(SUM(AH1181*(Rates!$J$8/100)),4)))</f>
        <v/>
      </c>
      <c r="AJ1181" s="67" t="str">
        <f t="shared" si="607"/>
        <v/>
      </c>
      <c r="AK1181" s="22" t="str">
        <f t="shared" si="608"/>
        <v/>
      </c>
      <c r="AL1181" s="62" t="str">
        <f t="shared" si="609"/>
        <v/>
      </c>
      <c r="AM1181" s="63" t="str">
        <f>IF(AS1181="","",IF(R1181="Refreshment Beverage",ROUND(AS1181*Rates!K$19,4),ROUND(AO1181*(VLOOKUP(VALUE(Q1181),Rates!G$4:L$12,3,0)),4)))</f>
        <v/>
      </c>
      <c r="AN1181" s="68" t="str">
        <f>IF(AS1181="","",IF(R1181="Refreshment Beverage",AS1181*(Rates!J$19/100),MAX(AM1181,AB1181)))</f>
        <v/>
      </c>
      <c r="AO1181" s="69" t="str">
        <f t="shared" si="610"/>
        <v/>
      </c>
      <c r="AP1181" s="69" t="str">
        <f t="shared" si="611"/>
        <v/>
      </c>
      <c r="AQ1181" s="70" t="str">
        <f>IF(AS1181="","",IF(R1181="Refreshment Beverage",ROUND(SUM(VLOOKUP(Q:Q,Rates!G$15:L$19,3,0)*(AS1181-Y1181-Z1181-AA1181)),4),ROUND(SUM(Rates!$K$8*AS1181),4)))</f>
        <v/>
      </c>
      <c r="AR1181" s="66" t="str">
        <f t="shared" si="612"/>
        <v/>
      </c>
      <c r="AS1181" s="22" t="str">
        <f t="shared" si="613"/>
        <v/>
      </c>
      <c r="AT1181" s="62" t="str">
        <f t="shared" si="614"/>
        <v/>
      </c>
      <c r="AU1181" s="63" t="str">
        <f>IF(AX1181="","",IF(R1181="Refreshment Beverage",ROUND((BA1181-Y1181-Z1181-AA1181)*VLOOKUP(VALUE(Q1181),Rates!G$15:L$19,3,0),4),ROUND(AW1181*(VLOOKUP(VALUE(Q1181),Rates!G:L,3,0)),4)))</f>
        <v/>
      </c>
      <c r="AV1181" s="68" t="str">
        <f t="shared" si="615"/>
        <v/>
      </c>
      <c r="AW1181" s="69" t="str">
        <f t="shared" si="616"/>
        <v/>
      </c>
      <c r="AX1181" s="65" t="str">
        <f t="shared" si="617"/>
        <v/>
      </c>
      <c r="AY1181" s="70" t="str">
        <f>IF(AX1181="","",IF(R1181="Refreshment Beverage",ROUND(SUM(AX1181*Rates!K$19),4),ROUND(SUM(AX1181*(Rates!J$8/100)),4)))</f>
        <v/>
      </c>
      <c r="AZ1181" s="67" t="str">
        <f t="shared" si="618"/>
        <v/>
      </c>
      <c r="BA1181" s="22" t="str">
        <f t="shared" si="619"/>
        <v/>
      </c>
      <c r="BD1181" s="171"/>
      <c r="BE1181" s="171"/>
      <c r="BF1181" s="171"/>
      <c r="BG1181" s="171"/>
    </row>
    <row r="1182" spans="11:59" ht="12.75" customHeight="1" x14ac:dyDescent="0.3">
      <c r="K1182" s="42" t="str">
        <f t="shared" si="591"/>
        <v/>
      </c>
      <c r="L1182" s="55" t="str">
        <f t="shared" si="592"/>
        <v/>
      </c>
      <c r="M1182" s="43" t="str">
        <f t="shared" si="593"/>
        <v/>
      </c>
      <c r="N1182" s="56" t="str" cm="1">
        <f t="array" ref="N1182">IFERROR(IF(_xlfn.SINGLE(B:B)="","",IF(R1182="Beer",SUM(LOOKUP(2,1/(Rates!$B$3:$B$5&lt;=W1182)/(Rates!$C$3:$C$5&gt;=W1182),Rates!$D$3:$D$5)*(X1182/100)*W1182),IF(R1182="Refreshment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56" t="str">
        <f t="shared" si="594"/>
        <v/>
      </c>
      <c r="P1182" s="53"/>
      <c r="Q1182" s="14" t="str">
        <f t="shared" si="595"/>
        <v/>
      </c>
      <c r="R1182" s="57" t="str">
        <f t="shared" si="596"/>
        <v/>
      </c>
      <c r="S1182" s="58" t="str">
        <f>IF(B1182="","",IF(R1182="Refreshment Beverage",VLOOKUP(VALUE(Q1182),Rates!G$15:L$19,2,0),VLOOKUP(VALUE(Q1182),Rates!G$4:L$12,2,0)))</f>
        <v/>
      </c>
      <c r="T1182" s="58" t="str">
        <f t="shared" si="597"/>
        <v/>
      </c>
      <c r="U1182" s="58" t="str">
        <f t="shared" si="598"/>
        <v/>
      </c>
      <c r="V1182" s="58" t="str">
        <f t="shared" si="599"/>
        <v/>
      </c>
      <c r="W1182" s="58" t="str">
        <f t="shared" si="600"/>
        <v/>
      </c>
      <c r="X1182" s="59" t="str">
        <f t="shared" si="601"/>
        <v/>
      </c>
      <c r="Y1182" s="60" t="str">
        <f>IF(B:B="","",IF(R1182="Refreshment Beverage",VLOOKUP(Q1182,Rates!G$15:L$19,6,0)*W1182,VLOOKUP(Q1182,Rates!G$4:L$12,6,0)*W1182))</f>
        <v/>
      </c>
      <c r="Z1182" s="60" t="str">
        <f t="shared" si="602"/>
        <v/>
      </c>
      <c r="AA1182" s="60" t="str">
        <f t="shared" si="620"/>
        <v/>
      </c>
      <c r="AB1182" s="61" t="str" cm="1">
        <f t="array" ref="AB1182">IF(_xlfn.SINGLE(B:B)="","",IF(R1182="Refreshment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61" t="str" cm="1">
        <f t="array" ref="AC1182">IF(_xlfn.SINGLE(B:B)="","",IF(R1182="Refreshment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68">
        <f>IFERROR(IF(R1182="Beer","",IF(OR(Q1182=1,Q1182=2,Q1182=3,Q1182=4),VLOOKUP(Q1182,Rates!$A$31:$B$34,2,0)*W1182,IF(V1182=1,VLOOKUP(U1182,'REB BEV MIN MKUP'!B:E,4,0),IF(V1182&gt;1,VLOOKUP(VALUE(W1182),'REB BEV MIN MKUP'!O:Q,3,0),0)))),0)</f>
        <v>0</v>
      </c>
      <c r="AE1182" s="62" t="str">
        <f t="shared" si="603"/>
        <v/>
      </c>
      <c r="AF1182" s="63" t="str">
        <f t="shared" si="604"/>
        <v/>
      </c>
      <c r="AG1182" s="64" t="str">
        <f t="shared" si="605"/>
        <v/>
      </c>
      <c r="AH1182" s="65" t="str">
        <f t="shared" si="606"/>
        <v/>
      </c>
      <c r="AI1182" s="66" t="str">
        <f>IF(AE:AE="","",IF(R1182="Refreshment Beverage",AK1182*(Rates!J$19/100),ROUND(SUM(AH1182*(Rates!$J$8/100)),4)))</f>
        <v/>
      </c>
      <c r="AJ1182" s="67" t="str">
        <f t="shared" si="607"/>
        <v/>
      </c>
      <c r="AK1182" s="22" t="str">
        <f t="shared" si="608"/>
        <v/>
      </c>
      <c r="AL1182" s="62" t="str">
        <f t="shared" si="609"/>
        <v/>
      </c>
      <c r="AM1182" s="63" t="str">
        <f>IF(AS1182="","",IF(R1182="Refreshment Beverage",ROUND(AS1182*Rates!K$19,4),ROUND(AO1182*(VLOOKUP(VALUE(Q1182),Rates!G$4:L$12,3,0)),4)))</f>
        <v/>
      </c>
      <c r="AN1182" s="68" t="str">
        <f>IF(AS1182="","",IF(R1182="Refreshment Beverage",AS1182*(Rates!J$19/100),MAX(AM1182,AB1182)))</f>
        <v/>
      </c>
      <c r="AO1182" s="69" t="str">
        <f t="shared" si="610"/>
        <v/>
      </c>
      <c r="AP1182" s="69" t="str">
        <f t="shared" si="611"/>
        <v/>
      </c>
      <c r="AQ1182" s="70" t="str">
        <f>IF(AS1182="","",IF(R1182="Refreshment Beverage",ROUND(SUM(VLOOKUP(Q:Q,Rates!G$15:L$19,3,0)*(AS1182-Y1182-Z1182-AA1182)),4),ROUND(SUM(Rates!$K$8*AS1182),4)))</f>
        <v/>
      </c>
      <c r="AR1182" s="66" t="str">
        <f t="shared" si="612"/>
        <v/>
      </c>
      <c r="AS1182" s="22" t="str">
        <f t="shared" si="613"/>
        <v/>
      </c>
      <c r="AT1182" s="62" t="str">
        <f t="shared" si="614"/>
        <v/>
      </c>
      <c r="AU1182" s="63" t="str">
        <f>IF(AX1182="","",IF(R1182="Refreshment Beverage",ROUND((BA1182-Y1182-Z1182-AA1182)*VLOOKUP(VALUE(Q1182),Rates!G$15:L$19,3,0),4),ROUND(AW1182*(VLOOKUP(VALUE(Q1182),Rates!G:L,3,0)),4)))</f>
        <v/>
      </c>
      <c r="AV1182" s="68" t="str">
        <f t="shared" si="615"/>
        <v/>
      </c>
      <c r="AW1182" s="69" t="str">
        <f t="shared" si="616"/>
        <v/>
      </c>
      <c r="AX1182" s="65" t="str">
        <f t="shared" si="617"/>
        <v/>
      </c>
      <c r="AY1182" s="70" t="str">
        <f>IF(AX1182="","",IF(R1182="Refreshment Beverage",ROUND(SUM(AX1182*Rates!K$19),4),ROUND(SUM(AX1182*(Rates!J$8/100)),4)))</f>
        <v/>
      </c>
      <c r="AZ1182" s="67" t="str">
        <f t="shared" si="618"/>
        <v/>
      </c>
      <c r="BA1182" s="22" t="str">
        <f t="shared" si="619"/>
        <v/>
      </c>
      <c r="BD1182" s="171"/>
      <c r="BE1182" s="171"/>
      <c r="BF1182" s="171"/>
      <c r="BG1182" s="171"/>
    </row>
    <row r="1183" spans="11:59" ht="12.75" customHeight="1" x14ac:dyDescent="0.3">
      <c r="K1183" s="42" t="str">
        <f t="shared" si="591"/>
        <v/>
      </c>
      <c r="L1183" s="55" t="str">
        <f t="shared" si="592"/>
        <v/>
      </c>
      <c r="M1183" s="43" t="str">
        <f t="shared" si="593"/>
        <v/>
      </c>
      <c r="N1183" s="56" t="str" cm="1">
        <f t="array" ref="N1183">IFERROR(IF(_xlfn.SINGLE(B:B)="","",IF(R1183="Beer",SUM(LOOKUP(2,1/(Rates!$B$3:$B$5&lt;=W1183)/(Rates!$C$3:$C$5&gt;=W1183),Rates!$D$3:$D$5)*(X1183/100)*W1183),IF(R1183="Refreshment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56" t="str">
        <f t="shared" si="594"/>
        <v/>
      </c>
      <c r="P1183" s="53"/>
      <c r="Q1183" s="14" t="str">
        <f t="shared" si="595"/>
        <v/>
      </c>
      <c r="R1183" s="57" t="str">
        <f t="shared" si="596"/>
        <v/>
      </c>
      <c r="S1183" s="58" t="str">
        <f>IF(B1183="","",IF(R1183="Refreshment Beverage",VLOOKUP(VALUE(Q1183),Rates!G$15:L$19,2,0),VLOOKUP(VALUE(Q1183),Rates!G$4:L$12,2,0)))</f>
        <v/>
      </c>
      <c r="T1183" s="58" t="str">
        <f t="shared" si="597"/>
        <v/>
      </c>
      <c r="U1183" s="58" t="str">
        <f t="shared" si="598"/>
        <v/>
      </c>
      <c r="V1183" s="58" t="str">
        <f t="shared" si="599"/>
        <v/>
      </c>
      <c r="W1183" s="58" t="str">
        <f t="shared" si="600"/>
        <v/>
      </c>
      <c r="X1183" s="59" t="str">
        <f t="shared" si="601"/>
        <v/>
      </c>
      <c r="Y1183" s="60" t="str">
        <f>IF(B:B="","",IF(R1183="Refreshment Beverage",VLOOKUP(Q1183,Rates!G$15:L$19,6,0)*W1183,VLOOKUP(Q1183,Rates!G$4:L$12,6,0)*W1183))</f>
        <v/>
      </c>
      <c r="Z1183" s="60" t="str">
        <f t="shared" si="602"/>
        <v/>
      </c>
      <c r="AA1183" s="60" t="str">
        <f t="shared" si="620"/>
        <v/>
      </c>
      <c r="AB1183" s="61" t="str" cm="1">
        <f t="array" ref="AB1183">IF(_xlfn.SINGLE(B:B)="","",IF(R1183="Refreshment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61" t="str" cm="1">
        <f t="array" ref="AC1183">IF(_xlfn.SINGLE(B:B)="","",IF(R1183="Refreshment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68">
        <f>IFERROR(IF(R1183="Beer","",IF(OR(Q1183=1,Q1183=2,Q1183=3,Q1183=4),VLOOKUP(Q1183,Rates!$A$31:$B$34,2,0)*W1183,IF(V1183=1,VLOOKUP(U1183,'REB BEV MIN MKUP'!B:E,4,0),IF(V1183&gt;1,VLOOKUP(VALUE(W1183),'REB BEV MIN MKUP'!O:Q,3,0),0)))),0)</f>
        <v>0</v>
      </c>
      <c r="AE1183" s="62" t="str">
        <f t="shared" si="603"/>
        <v/>
      </c>
      <c r="AF1183" s="63" t="str">
        <f t="shared" si="604"/>
        <v/>
      </c>
      <c r="AG1183" s="64" t="str">
        <f t="shared" si="605"/>
        <v/>
      </c>
      <c r="AH1183" s="65" t="str">
        <f t="shared" si="606"/>
        <v/>
      </c>
      <c r="AI1183" s="66" t="str">
        <f>IF(AE:AE="","",IF(R1183="Refreshment Beverage",AK1183*(Rates!J$19/100),ROUND(SUM(AH1183*(Rates!$J$8/100)),4)))</f>
        <v/>
      </c>
      <c r="AJ1183" s="67" t="str">
        <f t="shared" si="607"/>
        <v/>
      </c>
      <c r="AK1183" s="22" t="str">
        <f t="shared" si="608"/>
        <v/>
      </c>
      <c r="AL1183" s="62" t="str">
        <f t="shared" si="609"/>
        <v/>
      </c>
      <c r="AM1183" s="63" t="str">
        <f>IF(AS1183="","",IF(R1183="Refreshment Beverage",ROUND(AS1183*Rates!K$19,4),ROUND(AO1183*(VLOOKUP(VALUE(Q1183),Rates!G$4:L$12,3,0)),4)))</f>
        <v/>
      </c>
      <c r="AN1183" s="68" t="str">
        <f>IF(AS1183="","",IF(R1183="Refreshment Beverage",AS1183*(Rates!J$19/100),MAX(AM1183,AB1183)))</f>
        <v/>
      </c>
      <c r="AO1183" s="69" t="str">
        <f t="shared" si="610"/>
        <v/>
      </c>
      <c r="AP1183" s="69" t="str">
        <f t="shared" si="611"/>
        <v/>
      </c>
      <c r="AQ1183" s="70" t="str">
        <f>IF(AS1183="","",IF(R1183="Refreshment Beverage",ROUND(SUM(VLOOKUP(Q:Q,Rates!G$15:L$19,3,0)*(AS1183-Y1183-Z1183-AA1183)),4),ROUND(SUM(Rates!$K$8*AS1183),4)))</f>
        <v/>
      </c>
      <c r="AR1183" s="66" t="str">
        <f t="shared" si="612"/>
        <v/>
      </c>
      <c r="AS1183" s="22" t="str">
        <f t="shared" si="613"/>
        <v/>
      </c>
      <c r="AT1183" s="62" t="str">
        <f t="shared" si="614"/>
        <v/>
      </c>
      <c r="AU1183" s="63" t="str">
        <f>IF(AX1183="","",IF(R1183="Refreshment Beverage",ROUND((BA1183-Y1183-Z1183-AA1183)*VLOOKUP(VALUE(Q1183),Rates!G$15:L$19,3,0),4),ROUND(AW1183*(VLOOKUP(VALUE(Q1183),Rates!G:L,3,0)),4)))</f>
        <v/>
      </c>
      <c r="AV1183" s="68" t="str">
        <f t="shared" si="615"/>
        <v/>
      </c>
      <c r="AW1183" s="69" t="str">
        <f t="shared" si="616"/>
        <v/>
      </c>
      <c r="AX1183" s="65" t="str">
        <f t="shared" si="617"/>
        <v/>
      </c>
      <c r="AY1183" s="70" t="str">
        <f>IF(AX1183="","",IF(R1183="Refreshment Beverage",ROUND(SUM(AX1183*Rates!K$19),4),ROUND(SUM(AX1183*(Rates!J$8/100)),4)))</f>
        <v/>
      </c>
      <c r="AZ1183" s="67" t="str">
        <f t="shared" si="618"/>
        <v/>
      </c>
      <c r="BA1183" s="22" t="str">
        <f t="shared" si="619"/>
        <v/>
      </c>
      <c r="BD1183" s="171"/>
      <c r="BE1183" s="171"/>
      <c r="BF1183" s="171"/>
      <c r="BG1183" s="171"/>
    </row>
    <row r="1184" spans="11:59" ht="12.75" customHeight="1" x14ac:dyDescent="0.3">
      <c r="K1184" s="42" t="str">
        <f t="shared" si="591"/>
        <v/>
      </c>
      <c r="L1184" s="55" t="str">
        <f t="shared" si="592"/>
        <v/>
      </c>
      <c r="M1184" s="43" t="str">
        <f t="shared" si="593"/>
        <v/>
      </c>
      <c r="N1184" s="56" t="str" cm="1">
        <f t="array" ref="N1184">IFERROR(IF(_xlfn.SINGLE(B:B)="","",IF(R1184="Beer",SUM(LOOKUP(2,1/(Rates!$B$3:$B$5&lt;=W1184)/(Rates!$C$3:$C$5&gt;=W1184),Rates!$D$3:$D$5)*(X1184/100)*W1184),IF(R1184="Refreshment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56" t="str">
        <f t="shared" si="594"/>
        <v/>
      </c>
      <c r="P1184" s="53"/>
      <c r="Q1184" s="14" t="str">
        <f t="shared" si="595"/>
        <v/>
      </c>
      <c r="R1184" s="57" t="str">
        <f t="shared" si="596"/>
        <v/>
      </c>
      <c r="S1184" s="58" t="str">
        <f>IF(B1184="","",IF(R1184="Refreshment Beverage",VLOOKUP(VALUE(Q1184),Rates!G$15:L$19,2,0),VLOOKUP(VALUE(Q1184),Rates!G$4:L$12,2,0)))</f>
        <v/>
      </c>
      <c r="T1184" s="58" t="str">
        <f t="shared" si="597"/>
        <v/>
      </c>
      <c r="U1184" s="58" t="str">
        <f t="shared" si="598"/>
        <v/>
      </c>
      <c r="V1184" s="58" t="str">
        <f t="shared" si="599"/>
        <v/>
      </c>
      <c r="W1184" s="58" t="str">
        <f t="shared" si="600"/>
        <v/>
      </c>
      <c r="X1184" s="59" t="str">
        <f t="shared" si="601"/>
        <v/>
      </c>
      <c r="Y1184" s="60" t="str">
        <f>IF(B:B="","",IF(R1184="Refreshment Beverage",VLOOKUP(Q1184,Rates!G$15:L$19,6,0)*W1184,VLOOKUP(Q1184,Rates!G$4:L$12,6,0)*W1184))</f>
        <v/>
      </c>
      <c r="Z1184" s="60" t="str">
        <f t="shared" si="602"/>
        <v/>
      </c>
      <c r="AA1184" s="60" t="str">
        <f t="shared" si="620"/>
        <v/>
      </c>
      <c r="AB1184" s="61" t="str" cm="1">
        <f t="array" ref="AB1184">IF(_xlfn.SINGLE(B:B)="","",IF(R1184="Refreshment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61" t="str" cm="1">
        <f t="array" ref="AC1184">IF(_xlfn.SINGLE(B:B)="","",IF(R1184="Refreshment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68">
        <f>IFERROR(IF(R1184="Beer","",IF(OR(Q1184=1,Q1184=2,Q1184=3,Q1184=4),VLOOKUP(Q1184,Rates!$A$31:$B$34,2,0)*W1184,IF(V1184=1,VLOOKUP(U1184,'REB BEV MIN MKUP'!B:E,4,0),IF(V1184&gt;1,VLOOKUP(VALUE(W1184),'REB BEV MIN MKUP'!O:Q,3,0),0)))),0)</f>
        <v>0</v>
      </c>
      <c r="AE1184" s="62" t="str">
        <f t="shared" si="603"/>
        <v/>
      </c>
      <c r="AF1184" s="63" t="str">
        <f t="shared" si="604"/>
        <v/>
      </c>
      <c r="AG1184" s="64" t="str">
        <f t="shared" si="605"/>
        <v/>
      </c>
      <c r="AH1184" s="65" t="str">
        <f t="shared" si="606"/>
        <v/>
      </c>
      <c r="AI1184" s="66" t="str">
        <f>IF(AE:AE="","",IF(R1184="Refreshment Beverage",AK1184*(Rates!J$19/100),ROUND(SUM(AH1184*(Rates!$J$8/100)),4)))</f>
        <v/>
      </c>
      <c r="AJ1184" s="67" t="str">
        <f t="shared" si="607"/>
        <v/>
      </c>
      <c r="AK1184" s="22" t="str">
        <f t="shared" si="608"/>
        <v/>
      </c>
      <c r="AL1184" s="62" t="str">
        <f t="shared" si="609"/>
        <v/>
      </c>
      <c r="AM1184" s="63" t="str">
        <f>IF(AS1184="","",IF(R1184="Refreshment Beverage",ROUND(AS1184*Rates!K$19,4),ROUND(AO1184*(VLOOKUP(VALUE(Q1184),Rates!G$4:L$12,3,0)),4)))</f>
        <v/>
      </c>
      <c r="AN1184" s="68" t="str">
        <f>IF(AS1184="","",IF(R1184="Refreshment Beverage",AS1184*(Rates!J$19/100),MAX(AM1184,AB1184)))</f>
        <v/>
      </c>
      <c r="AO1184" s="69" t="str">
        <f t="shared" si="610"/>
        <v/>
      </c>
      <c r="AP1184" s="69" t="str">
        <f t="shared" si="611"/>
        <v/>
      </c>
      <c r="AQ1184" s="70" t="str">
        <f>IF(AS1184="","",IF(R1184="Refreshment Beverage",ROUND(SUM(VLOOKUP(Q:Q,Rates!G$15:L$19,3,0)*(AS1184-Y1184-Z1184-AA1184)),4),ROUND(SUM(Rates!$K$8*AS1184),4)))</f>
        <v/>
      </c>
      <c r="AR1184" s="66" t="str">
        <f t="shared" si="612"/>
        <v/>
      </c>
      <c r="AS1184" s="22" t="str">
        <f t="shared" si="613"/>
        <v/>
      </c>
      <c r="AT1184" s="62" t="str">
        <f t="shared" si="614"/>
        <v/>
      </c>
      <c r="AU1184" s="63" t="str">
        <f>IF(AX1184="","",IF(R1184="Refreshment Beverage",ROUND((BA1184-Y1184-Z1184-AA1184)*VLOOKUP(VALUE(Q1184),Rates!G$15:L$19,3,0),4),ROUND(AW1184*(VLOOKUP(VALUE(Q1184),Rates!G:L,3,0)),4)))</f>
        <v/>
      </c>
      <c r="AV1184" s="68" t="str">
        <f t="shared" si="615"/>
        <v/>
      </c>
      <c r="AW1184" s="69" t="str">
        <f t="shared" si="616"/>
        <v/>
      </c>
      <c r="AX1184" s="65" t="str">
        <f t="shared" si="617"/>
        <v/>
      </c>
      <c r="AY1184" s="70" t="str">
        <f>IF(AX1184="","",IF(R1184="Refreshment Beverage",ROUND(SUM(AX1184*Rates!K$19),4),ROUND(SUM(AX1184*(Rates!J$8/100)),4)))</f>
        <v/>
      </c>
      <c r="AZ1184" s="67" t="str">
        <f t="shared" si="618"/>
        <v/>
      </c>
      <c r="BA1184" s="22" t="str">
        <f t="shared" si="619"/>
        <v/>
      </c>
      <c r="BD1184" s="171"/>
      <c r="BE1184" s="171"/>
      <c r="BF1184" s="171"/>
      <c r="BG1184" s="171"/>
    </row>
    <row r="1185" spans="11:59" ht="12.75" customHeight="1" x14ac:dyDescent="0.3">
      <c r="K1185" s="42" t="str">
        <f t="shared" si="591"/>
        <v/>
      </c>
      <c r="L1185" s="55" t="str">
        <f t="shared" si="592"/>
        <v/>
      </c>
      <c r="M1185" s="43" t="str">
        <f t="shared" si="593"/>
        <v/>
      </c>
      <c r="N1185" s="56" t="str" cm="1">
        <f t="array" ref="N1185">IFERROR(IF(_xlfn.SINGLE(B:B)="","",IF(R1185="Beer",SUM(LOOKUP(2,1/(Rates!$B$3:$B$5&lt;=W1185)/(Rates!$C$3:$C$5&gt;=W1185),Rates!$D$3:$D$5)*(X1185/100)*W1185),IF(R1185="Refreshment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56" t="str">
        <f t="shared" si="594"/>
        <v/>
      </c>
      <c r="P1185" s="53"/>
      <c r="Q1185" s="14" t="str">
        <f t="shared" si="595"/>
        <v/>
      </c>
      <c r="R1185" s="57" t="str">
        <f t="shared" si="596"/>
        <v/>
      </c>
      <c r="S1185" s="58" t="str">
        <f>IF(B1185="","",IF(R1185="Refreshment Beverage",VLOOKUP(VALUE(Q1185),Rates!G$15:L$19,2,0),VLOOKUP(VALUE(Q1185),Rates!G$4:L$12,2,0)))</f>
        <v/>
      </c>
      <c r="T1185" s="58" t="str">
        <f t="shared" si="597"/>
        <v/>
      </c>
      <c r="U1185" s="58" t="str">
        <f t="shared" si="598"/>
        <v/>
      </c>
      <c r="V1185" s="58" t="str">
        <f t="shared" si="599"/>
        <v/>
      </c>
      <c r="W1185" s="58" t="str">
        <f t="shared" si="600"/>
        <v/>
      </c>
      <c r="X1185" s="59" t="str">
        <f t="shared" si="601"/>
        <v/>
      </c>
      <c r="Y1185" s="60" t="str">
        <f>IF(B:B="","",IF(R1185="Refreshment Beverage",VLOOKUP(Q1185,Rates!G$15:L$19,6,0)*W1185,VLOOKUP(Q1185,Rates!G$4:L$12,6,0)*W1185))</f>
        <v/>
      </c>
      <c r="Z1185" s="60" t="str">
        <f t="shared" si="602"/>
        <v/>
      </c>
      <c r="AA1185" s="60" t="str">
        <f t="shared" si="620"/>
        <v/>
      </c>
      <c r="AB1185" s="61" t="str" cm="1">
        <f t="array" ref="AB1185">IF(_xlfn.SINGLE(B:B)="","",IF(R1185="Refreshment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61" t="str" cm="1">
        <f t="array" ref="AC1185">IF(_xlfn.SINGLE(B:B)="","",IF(R1185="Refreshment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68">
        <f>IFERROR(IF(R1185="Beer","",IF(OR(Q1185=1,Q1185=2,Q1185=3,Q1185=4),VLOOKUP(Q1185,Rates!$A$31:$B$34,2,0)*W1185,IF(V1185=1,VLOOKUP(U1185,'REB BEV MIN MKUP'!B:E,4,0),IF(V1185&gt;1,VLOOKUP(VALUE(W1185),'REB BEV MIN MKUP'!O:Q,3,0),0)))),0)</f>
        <v>0</v>
      </c>
      <c r="AE1185" s="62" t="str">
        <f t="shared" si="603"/>
        <v/>
      </c>
      <c r="AF1185" s="63" t="str">
        <f t="shared" si="604"/>
        <v/>
      </c>
      <c r="AG1185" s="64" t="str">
        <f t="shared" si="605"/>
        <v/>
      </c>
      <c r="AH1185" s="65" t="str">
        <f t="shared" si="606"/>
        <v/>
      </c>
      <c r="AI1185" s="66" t="str">
        <f>IF(AE:AE="","",IF(R1185="Refreshment Beverage",AK1185*(Rates!J$19/100),ROUND(SUM(AH1185*(Rates!$J$8/100)),4)))</f>
        <v/>
      </c>
      <c r="AJ1185" s="67" t="str">
        <f t="shared" si="607"/>
        <v/>
      </c>
      <c r="AK1185" s="22" t="str">
        <f t="shared" si="608"/>
        <v/>
      </c>
      <c r="AL1185" s="62" t="str">
        <f t="shared" si="609"/>
        <v/>
      </c>
      <c r="AM1185" s="63" t="str">
        <f>IF(AS1185="","",IF(R1185="Refreshment Beverage",ROUND(AS1185*Rates!K$19,4),ROUND(AO1185*(VLOOKUP(VALUE(Q1185),Rates!G$4:L$12,3,0)),4)))</f>
        <v/>
      </c>
      <c r="AN1185" s="68" t="str">
        <f>IF(AS1185="","",IF(R1185="Refreshment Beverage",AS1185*(Rates!J$19/100),MAX(AM1185,AB1185)))</f>
        <v/>
      </c>
      <c r="AO1185" s="69" t="str">
        <f t="shared" si="610"/>
        <v/>
      </c>
      <c r="AP1185" s="69" t="str">
        <f t="shared" si="611"/>
        <v/>
      </c>
      <c r="AQ1185" s="70" t="str">
        <f>IF(AS1185="","",IF(R1185="Refreshment Beverage",ROUND(SUM(VLOOKUP(Q:Q,Rates!G$15:L$19,3,0)*(AS1185-Y1185-Z1185-AA1185)),4),ROUND(SUM(Rates!$K$8*AS1185),4)))</f>
        <v/>
      </c>
      <c r="AR1185" s="66" t="str">
        <f t="shared" si="612"/>
        <v/>
      </c>
      <c r="AS1185" s="22" t="str">
        <f t="shared" si="613"/>
        <v/>
      </c>
      <c r="AT1185" s="62" t="str">
        <f t="shared" si="614"/>
        <v/>
      </c>
      <c r="AU1185" s="63" t="str">
        <f>IF(AX1185="","",IF(R1185="Refreshment Beverage",ROUND((BA1185-Y1185-Z1185-AA1185)*VLOOKUP(VALUE(Q1185),Rates!G$15:L$19,3,0),4),ROUND(AW1185*(VLOOKUP(VALUE(Q1185),Rates!G:L,3,0)),4)))</f>
        <v/>
      </c>
      <c r="AV1185" s="68" t="str">
        <f t="shared" si="615"/>
        <v/>
      </c>
      <c r="AW1185" s="69" t="str">
        <f t="shared" si="616"/>
        <v/>
      </c>
      <c r="AX1185" s="65" t="str">
        <f t="shared" si="617"/>
        <v/>
      </c>
      <c r="AY1185" s="70" t="str">
        <f>IF(AX1185="","",IF(R1185="Refreshment Beverage",ROUND(SUM(AX1185*Rates!K$19),4),ROUND(SUM(AX1185*(Rates!J$8/100)),4)))</f>
        <v/>
      </c>
      <c r="AZ1185" s="67" t="str">
        <f t="shared" si="618"/>
        <v/>
      </c>
      <c r="BA1185" s="22" t="str">
        <f t="shared" si="619"/>
        <v/>
      </c>
      <c r="BD1185" s="171"/>
      <c r="BE1185" s="171"/>
      <c r="BF1185" s="171"/>
      <c r="BG1185" s="171"/>
    </row>
    <row r="1186" spans="11:59" ht="12.75" customHeight="1" x14ac:dyDescent="0.3">
      <c r="K1186" s="42" t="str">
        <f t="shared" si="591"/>
        <v/>
      </c>
      <c r="L1186" s="55" t="str">
        <f t="shared" si="592"/>
        <v/>
      </c>
      <c r="M1186" s="43" t="str">
        <f t="shared" si="593"/>
        <v/>
      </c>
      <c r="N1186" s="56" t="str" cm="1">
        <f t="array" ref="N1186">IFERROR(IF(_xlfn.SINGLE(B:B)="","",IF(R1186="Beer",SUM(LOOKUP(2,1/(Rates!$B$3:$B$5&lt;=W1186)/(Rates!$C$3:$C$5&gt;=W1186),Rates!$D$3:$D$5)*(X1186/100)*W1186),IF(R1186="Refreshment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56" t="str">
        <f t="shared" si="594"/>
        <v/>
      </c>
      <c r="P1186" s="53"/>
      <c r="Q1186" s="14" t="str">
        <f t="shared" si="595"/>
        <v/>
      </c>
      <c r="R1186" s="57" t="str">
        <f t="shared" si="596"/>
        <v/>
      </c>
      <c r="S1186" s="58" t="str">
        <f>IF(B1186="","",IF(R1186="Refreshment Beverage",VLOOKUP(VALUE(Q1186),Rates!G$15:L$19,2,0),VLOOKUP(VALUE(Q1186),Rates!G$4:L$12,2,0)))</f>
        <v/>
      </c>
      <c r="T1186" s="58" t="str">
        <f t="shared" si="597"/>
        <v/>
      </c>
      <c r="U1186" s="58" t="str">
        <f t="shared" si="598"/>
        <v/>
      </c>
      <c r="V1186" s="58" t="str">
        <f t="shared" si="599"/>
        <v/>
      </c>
      <c r="W1186" s="58" t="str">
        <f t="shared" si="600"/>
        <v/>
      </c>
      <c r="X1186" s="59" t="str">
        <f t="shared" si="601"/>
        <v/>
      </c>
      <c r="Y1186" s="60" t="str">
        <f>IF(B:B="","",IF(R1186="Refreshment Beverage",VLOOKUP(Q1186,Rates!G$15:L$19,6,0)*W1186,VLOOKUP(Q1186,Rates!G$4:L$12,6,0)*W1186))</f>
        <v/>
      </c>
      <c r="Z1186" s="60" t="str">
        <f t="shared" si="602"/>
        <v/>
      </c>
      <c r="AA1186" s="60" t="str">
        <f t="shared" si="620"/>
        <v/>
      </c>
      <c r="AB1186" s="61" t="str" cm="1">
        <f t="array" ref="AB1186">IF(_xlfn.SINGLE(B:B)="","",IF(R1186="Refreshment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61" t="str" cm="1">
        <f t="array" ref="AC1186">IF(_xlfn.SINGLE(B:B)="","",IF(R1186="Refreshment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68">
        <f>IFERROR(IF(R1186="Beer","",IF(OR(Q1186=1,Q1186=2,Q1186=3,Q1186=4),VLOOKUP(Q1186,Rates!$A$31:$B$34,2,0)*W1186,IF(V1186=1,VLOOKUP(U1186,'REB BEV MIN MKUP'!B:E,4,0),IF(V1186&gt;1,VLOOKUP(VALUE(W1186),'REB BEV MIN MKUP'!O:Q,3,0),0)))),0)</f>
        <v>0</v>
      </c>
      <c r="AE1186" s="62" t="str">
        <f t="shared" si="603"/>
        <v/>
      </c>
      <c r="AF1186" s="63" t="str">
        <f t="shared" si="604"/>
        <v/>
      </c>
      <c r="AG1186" s="64" t="str">
        <f t="shared" si="605"/>
        <v/>
      </c>
      <c r="AH1186" s="65" t="str">
        <f t="shared" si="606"/>
        <v/>
      </c>
      <c r="AI1186" s="66" t="str">
        <f>IF(AE:AE="","",IF(R1186="Refreshment Beverage",AK1186*(Rates!J$19/100),ROUND(SUM(AH1186*(Rates!$J$8/100)),4)))</f>
        <v/>
      </c>
      <c r="AJ1186" s="67" t="str">
        <f t="shared" si="607"/>
        <v/>
      </c>
      <c r="AK1186" s="22" t="str">
        <f t="shared" si="608"/>
        <v/>
      </c>
      <c r="AL1186" s="62" t="str">
        <f t="shared" si="609"/>
        <v/>
      </c>
      <c r="AM1186" s="63" t="str">
        <f>IF(AS1186="","",IF(R1186="Refreshment Beverage",ROUND(AS1186*Rates!K$19,4),ROUND(AO1186*(VLOOKUP(VALUE(Q1186),Rates!G$4:L$12,3,0)),4)))</f>
        <v/>
      </c>
      <c r="AN1186" s="68" t="str">
        <f>IF(AS1186="","",IF(R1186="Refreshment Beverage",AS1186*(Rates!J$19/100),MAX(AM1186,AB1186)))</f>
        <v/>
      </c>
      <c r="AO1186" s="69" t="str">
        <f t="shared" si="610"/>
        <v/>
      </c>
      <c r="AP1186" s="69" t="str">
        <f t="shared" si="611"/>
        <v/>
      </c>
      <c r="AQ1186" s="70" t="str">
        <f>IF(AS1186="","",IF(R1186="Refreshment Beverage",ROUND(SUM(VLOOKUP(Q:Q,Rates!G$15:L$19,3,0)*(AS1186-Y1186-Z1186-AA1186)),4),ROUND(SUM(Rates!$K$8*AS1186),4)))</f>
        <v/>
      </c>
      <c r="AR1186" s="66" t="str">
        <f t="shared" si="612"/>
        <v/>
      </c>
      <c r="AS1186" s="22" t="str">
        <f t="shared" si="613"/>
        <v/>
      </c>
      <c r="AT1186" s="62" t="str">
        <f t="shared" si="614"/>
        <v/>
      </c>
      <c r="AU1186" s="63" t="str">
        <f>IF(AX1186="","",IF(R1186="Refreshment Beverage",ROUND((BA1186-Y1186-Z1186-AA1186)*VLOOKUP(VALUE(Q1186),Rates!G$15:L$19,3,0),4),ROUND(AW1186*(VLOOKUP(VALUE(Q1186),Rates!G:L,3,0)),4)))</f>
        <v/>
      </c>
      <c r="AV1186" s="68" t="str">
        <f t="shared" si="615"/>
        <v/>
      </c>
      <c r="AW1186" s="69" t="str">
        <f t="shared" si="616"/>
        <v/>
      </c>
      <c r="AX1186" s="65" t="str">
        <f t="shared" si="617"/>
        <v/>
      </c>
      <c r="AY1186" s="70" t="str">
        <f>IF(AX1186="","",IF(R1186="Refreshment Beverage",ROUND(SUM(AX1186*Rates!K$19),4),ROUND(SUM(AX1186*(Rates!J$8/100)),4)))</f>
        <v/>
      </c>
      <c r="AZ1186" s="67" t="str">
        <f t="shared" si="618"/>
        <v/>
      </c>
      <c r="BA1186" s="22" t="str">
        <f t="shared" si="619"/>
        <v/>
      </c>
      <c r="BD1186" s="171"/>
      <c r="BE1186" s="171"/>
      <c r="BF1186" s="171"/>
      <c r="BG1186" s="171"/>
    </row>
    <row r="1187" spans="11:59" ht="12.75" customHeight="1" x14ac:dyDescent="0.3">
      <c r="K1187" s="42" t="str">
        <f t="shared" si="591"/>
        <v/>
      </c>
      <c r="L1187" s="55" t="str">
        <f t="shared" si="592"/>
        <v/>
      </c>
      <c r="M1187" s="43" t="str">
        <f t="shared" si="593"/>
        <v/>
      </c>
      <c r="N1187" s="56" t="str" cm="1">
        <f t="array" ref="N1187">IFERROR(IF(_xlfn.SINGLE(B:B)="","",IF(R1187="Beer",SUM(LOOKUP(2,1/(Rates!$B$3:$B$5&lt;=W1187)/(Rates!$C$3:$C$5&gt;=W1187),Rates!$D$3:$D$5)*(X1187/100)*W1187),IF(R1187="Refreshment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56" t="str">
        <f t="shared" si="594"/>
        <v/>
      </c>
      <c r="P1187" s="53"/>
      <c r="Q1187" s="14" t="str">
        <f t="shared" si="595"/>
        <v/>
      </c>
      <c r="R1187" s="57" t="str">
        <f t="shared" si="596"/>
        <v/>
      </c>
      <c r="S1187" s="58" t="str">
        <f>IF(B1187="","",IF(R1187="Refreshment Beverage",VLOOKUP(VALUE(Q1187),Rates!G$15:L$19,2,0),VLOOKUP(VALUE(Q1187),Rates!G$4:L$12,2,0)))</f>
        <v/>
      </c>
      <c r="T1187" s="58" t="str">
        <f t="shared" si="597"/>
        <v/>
      </c>
      <c r="U1187" s="58" t="str">
        <f t="shared" si="598"/>
        <v/>
      </c>
      <c r="V1187" s="58" t="str">
        <f t="shared" si="599"/>
        <v/>
      </c>
      <c r="W1187" s="58" t="str">
        <f t="shared" si="600"/>
        <v/>
      </c>
      <c r="X1187" s="59" t="str">
        <f t="shared" si="601"/>
        <v/>
      </c>
      <c r="Y1187" s="60" t="str">
        <f>IF(B:B="","",IF(R1187="Refreshment Beverage",VLOOKUP(Q1187,Rates!G$15:L$19,6,0)*W1187,VLOOKUP(Q1187,Rates!G$4:L$12,6,0)*W1187))</f>
        <v/>
      </c>
      <c r="Z1187" s="60" t="str">
        <f t="shared" si="602"/>
        <v/>
      </c>
      <c r="AA1187" s="60" t="str">
        <f t="shared" si="620"/>
        <v/>
      </c>
      <c r="AB1187" s="61" t="str" cm="1">
        <f t="array" ref="AB1187">IF(_xlfn.SINGLE(B:B)="","",IF(R1187="Refreshment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61" t="str" cm="1">
        <f t="array" ref="AC1187">IF(_xlfn.SINGLE(B:B)="","",IF(R1187="Refreshment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68">
        <f>IFERROR(IF(R1187="Beer","",IF(OR(Q1187=1,Q1187=2,Q1187=3,Q1187=4),VLOOKUP(Q1187,Rates!$A$31:$B$34,2,0)*W1187,IF(V1187=1,VLOOKUP(U1187,'REB BEV MIN MKUP'!B:E,4,0),IF(V1187&gt;1,VLOOKUP(VALUE(W1187),'REB BEV MIN MKUP'!O:Q,3,0),0)))),0)</f>
        <v>0</v>
      </c>
      <c r="AE1187" s="62" t="str">
        <f t="shared" si="603"/>
        <v/>
      </c>
      <c r="AF1187" s="63" t="str">
        <f t="shared" si="604"/>
        <v/>
      </c>
      <c r="AG1187" s="64" t="str">
        <f t="shared" si="605"/>
        <v/>
      </c>
      <c r="AH1187" s="65" t="str">
        <f t="shared" si="606"/>
        <v/>
      </c>
      <c r="AI1187" s="66" t="str">
        <f>IF(AE:AE="","",IF(R1187="Refreshment Beverage",AK1187*(Rates!J$19/100),ROUND(SUM(AH1187*(Rates!$J$8/100)),4)))</f>
        <v/>
      </c>
      <c r="AJ1187" s="67" t="str">
        <f t="shared" si="607"/>
        <v/>
      </c>
      <c r="AK1187" s="22" t="str">
        <f t="shared" si="608"/>
        <v/>
      </c>
      <c r="AL1187" s="62" t="str">
        <f t="shared" si="609"/>
        <v/>
      </c>
      <c r="AM1187" s="63" t="str">
        <f>IF(AS1187="","",IF(R1187="Refreshment Beverage",ROUND(AS1187*Rates!K$19,4),ROUND(AO1187*(VLOOKUP(VALUE(Q1187),Rates!G$4:L$12,3,0)),4)))</f>
        <v/>
      </c>
      <c r="AN1187" s="68" t="str">
        <f>IF(AS1187="","",IF(R1187="Refreshment Beverage",AS1187*(Rates!J$19/100),MAX(AM1187,AB1187)))</f>
        <v/>
      </c>
      <c r="AO1187" s="69" t="str">
        <f t="shared" si="610"/>
        <v/>
      </c>
      <c r="AP1187" s="69" t="str">
        <f t="shared" si="611"/>
        <v/>
      </c>
      <c r="AQ1187" s="70" t="str">
        <f>IF(AS1187="","",IF(R1187="Refreshment Beverage",ROUND(SUM(VLOOKUP(Q:Q,Rates!G$15:L$19,3,0)*(AS1187-Y1187-Z1187-AA1187)),4),ROUND(SUM(Rates!$K$8*AS1187),4)))</f>
        <v/>
      </c>
      <c r="AR1187" s="66" t="str">
        <f t="shared" si="612"/>
        <v/>
      </c>
      <c r="AS1187" s="22" t="str">
        <f t="shared" si="613"/>
        <v/>
      </c>
      <c r="AT1187" s="62" t="str">
        <f t="shared" si="614"/>
        <v/>
      </c>
      <c r="AU1187" s="63" t="str">
        <f>IF(AX1187="","",IF(R1187="Refreshment Beverage",ROUND((BA1187-Y1187-Z1187-AA1187)*VLOOKUP(VALUE(Q1187),Rates!G$15:L$19,3,0),4),ROUND(AW1187*(VLOOKUP(VALUE(Q1187),Rates!G:L,3,0)),4)))</f>
        <v/>
      </c>
      <c r="AV1187" s="68" t="str">
        <f t="shared" si="615"/>
        <v/>
      </c>
      <c r="AW1187" s="69" t="str">
        <f t="shared" si="616"/>
        <v/>
      </c>
      <c r="AX1187" s="65" t="str">
        <f t="shared" si="617"/>
        <v/>
      </c>
      <c r="AY1187" s="70" t="str">
        <f>IF(AX1187="","",IF(R1187="Refreshment Beverage",ROUND(SUM(AX1187*Rates!K$19),4),ROUND(SUM(AX1187*(Rates!J$8/100)),4)))</f>
        <v/>
      </c>
      <c r="AZ1187" s="67" t="str">
        <f t="shared" si="618"/>
        <v/>
      </c>
      <c r="BA1187" s="22" t="str">
        <f t="shared" si="619"/>
        <v/>
      </c>
      <c r="BD1187" s="171"/>
      <c r="BE1187" s="171"/>
      <c r="BF1187" s="171"/>
      <c r="BG1187" s="171"/>
    </row>
    <row r="1188" spans="11:59" ht="12.75" customHeight="1" x14ac:dyDescent="0.3">
      <c r="K1188" s="42" t="str">
        <f t="shared" si="591"/>
        <v/>
      </c>
      <c r="L1188" s="55" t="str">
        <f t="shared" si="592"/>
        <v/>
      </c>
      <c r="M1188" s="43" t="str">
        <f t="shared" si="593"/>
        <v/>
      </c>
      <c r="N1188" s="56" t="str" cm="1">
        <f t="array" ref="N1188">IFERROR(IF(_xlfn.SINGLE(B:B)="","",IF(R1188="Beer",SUM(LOOKUP(2,1/(Rates!$B$3:$B$5&lt;=W1188)/(Rates!$C$3:$C$5&gt;=W1188),Rates!$D$3:$D$5)*(X1188/100)*W1188),IF(R1188="Refreshment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56" t="str">
        <f t="shared" si="594"/>
        <v/>
      </c>
      <c r="P1188" s="53"/>
      <c r="Q1188" s="14" t="str">
        <f t="shared" si="595"/>
        <v/>
      </c>
      <c r="R1188" s="57" t="str">
        <f t="shared" si="596"/>
        <v/>
      </c>
      <c r="S1188" s="58" t="str">
        <f>IF(B1188="","",IF(R1188="Refreshment Beverage",VLOOKUP(VALUE(Q1188),Rates!G$15:L$19,2,0),VLOOKUP(VALUE(Q1188),Rates!G$4:L$12,2,0)))</f>
        <v/>
      </c>
      <c r="T1188" s="58" t="str">
        <f t="shared" si="597"/>
        <v/>
      </c>
      <c r="U1188" s="58" t="str">
        <f t="shared" si="598"/>
        <v/>
      </c>
      <c r="V1188" s="58" t="str">
        <f t="shared" si="599"/>
        <v/>
      </c>
      <c r="W1188" s="58" t="str">
        <f t="shared" si="600"/>
        <v/>
      </c>
      <c r="X1188" s="59" t="str">
        <f t="shared" si="601"/>
        <v/>
      </c>
      <c r="Y1188" s="60" t="str">
        <f>IF(B:B="","",IF(R1188="Refreshment Beverage",VLOOKUP(Q1188,Rates!G$15:L$19,6,0)*W1188,VLOOKUP(Q1188,Rates!G$4:L$12,6,0)*W1188))</f>
        <v/>
      </c>
      <c r="Z1188" s="60" t="str">
        <f t="shared" si="602"/>
        <v/>
      </c>
      <c r="AA1188" s="60" t="str">
        <f t="shared" si="620"/>
        <v/>
      </c>
      <c r="AB1188" s="61" t="str" cm="1">
        <f t="array" ref="AB1188">IF(_xlfn.SINGLE(B:B)="","",IF(R1188="Refreshment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61" t="str" cm="1">
        <f t="array" ref="AC1188">IF(_xlfn.SINGLE(B:B)="","",IF(R1188="Refreshment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68">
        <f>IFERROR(IF(R1188="Beer","",IF(OR(Q1188=1,Q1188=2,Q1188=3,Q1188=4),VLOOKUP(Q1188,Rates!$A$31:$B$34,2,0)*W1188,IF(V1188=1,VLOOKUP(U1188,'REB BEV MIN MKUP'!B:E,4,0),IF(V1188&gt;1,VLOOKUP(VALUE(W1188),'REB BEV MIN MKUP'!O:Q,3,0),0)))),0)</f>
        <v>0</v>
      </c>
      <c r="AE1188" s="62" t="str">
        <f t="shared" si="603"/>
        <v/>
      </c>
      <c r="AF1188" s="63" t="str">
        <f t="shared" si="604"/>
        <v/>
      </c>
      <c r="AG1188" s="64" t="str">
        <f t="shared" si="605"/>
        <v/>
      </c>
      <c r="AH1188" s="65" t="str">
        <f t="shared" si="606"/>
        <v/>
      </c>
      <c r="AI1188" s="66" t="str">
        <f>IF(AE:AE="","",IF(R1188="Refreshment Beverage",AK1188*(Rates!J$19/100),ROUND(SUM(AH1188*(Rates!$J$8/100)),4)))</f>
        <v/>
      </c>
      <c r="AJ1188" s="67" t="str">
        <f t="shared" si="607"/>
        <v/>
      </c>
      <c r="AK1188" s="22" t="str">
        <f t="shared" si="608"/>
        <v/>
      </c>
      <c r="AL1188" s="62" t="str">
        <f t="shared" si="609"/>
        <v/>
      </c>
      <c r="AM1188" s="63" t="str">
        <f>IF(AS1188="","",IF(R1188="Refreshment Beverage",ROUND(AS1188*Rates!K$19,4),ROUND(AO1188*(VLOOKUP(VALUE(Q1188),Rates!G$4:L$12,3,0)),4)))</f>
        <v/>
      </c>
      <c r="AN1188" s="68" t="str">
        <f>IF(AS1188="","",IF(R1188="Refreshment Beverage",AS1188*(Rates!J$19/100),MAX(AM1188,AB1188)))</f>
        <v/>
      </c>
      <c r="AO1188" s="69" t="str">
        <f t="shared" si="610"/>
        <v/>
      </c>
      <c r="AP1188" s="69" t="str">
        <f t="shared" si="611"/>
        <v/>
      </c>
      <c r="AQ1188" s="70" t="str">
        <f>IF(AS1188="","",IF(R1188="Refreshment Beverage",ROUND(SUM(VLOOKUP(Q:Q,Rates!G$15:L$19,3,0)*(AS1188-Y1188-Z1188-AA1188)),4),ROUND(SUM(Rates!$K$8*AS1188),4)))</f>
        <v/>
      </c>
      <c r="AR1188" s="66" t="str">
        <f t="shared" si="612"/>
        <v/>
      </c>
      <c r="AS1188" s="22" t="str">
        <f t="shared" si="613"/>
        <v/>
      </c>
      <c r="AT1188" s="62" t="str">
        <f t="shared" si="614"/>
        <v/>
      </c>
      <c r="AU1188" s="63" t="str">
        <f>IF(AX1188="","",IF(R1188="Refreshment Beverage",ROUND((BA1188-Y1188-Z1188-AA1188)*VLOOKUP(VALUE(Q1188),Rates!G$15:L$19,3,0),4),ROUND(AW1188*(VLOOKUP(VALUE(Q1188),Rates!G:L,3,0)),4)))</f>
        <v/>
      </c>
      <c r="AV1188" s="68" t="str">
        <f t="shared" si="615"/>
        <v/>
      </c>
      <c r="AW1188" s="69" t="str">
        <f t="shared" si="616"/>
        <v/>
      </c>
      <c r="AX1188" s="65" t="str">
        <f t="shared" si="617"/>
        <v/>
      </c>
      <c r="AY1188" s="70" t="str">
        <f>IF(AX1188="","",IF(R1188="Refreshment Beverage",ROUND(SUM(AX1188*Rates!K$19),4),ROUND(SUM(AX1188*(Rates!J$8/100)),4)))</f>
        <v/>
      </c>
      <c r="AZ1188" s="67" t="str">
        <f t="shared" si="618"/>
        <v/>
      </c>
      <c r="BA1188" s="22" t="str">
        <f t="shared" si="619"/>
        <v/>
      </c>
      <c r="BD1188" s="171"/>
      <c r="BE1188" s="171"/>
      <c r="BF1188" s="171"/>
      <c r="BG1188" s="171"/>
    </row>
    <row r="1189" spans="11:59" ht="12.75" customHeight="1" x14ac:dyDescent="0.3">
      <c r="K1189" s="42" t="str">
        <f t="shared" si="591"/>
        <v/>
      </c>
      <c r="L1189" s="55" t="str">
        <f t="shared" si="592"/>
        <v/>
      </c>
      <c r="M1189" s="43" t="str">
        <f t="shared" si="593"/>
        <v/>
      </c>
      <c r="N1189" s="56" t="str" cm="1">
        <f t="array" ref="N1189">IFERROR(IF(_xlfn.SINGLE(B:B)="","",IF(R1189="Beer",SUM(LOOKUP(2,1/(Rates!$B$3:$B$5&lt;=W1189)/(Rates!$C$3:$C$5&gt;=W1189),Rates!$D$3:$D$5)*(X1189/100)*W1189),IF(R1189="Refreshment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56" t="str">
        <f t="shared" si="594"/>
        <v/>
      </c>
      <c r="P1189" s="53"/>
      <c r="Q1189" s="14" t="str">
        <f t="shared" si="595"/>
        <v/>
      </c>
      <c r="R1189" s="57" t="str">
        <f t="shared" si="596"/>
        <v/>
      </c>
      <c r="S1189" s="58" t="str">
        <f>IF(B1189="","",IF(R1189="Refreshment Beverage",VLOOKUP(VALUE(Q1189),Rates!G$15:L$19,2,0),VLOOKUP(VALUE(Q1189),Rates!G$4:L$12,2,0)))</f>
        <v/>
      </c>
      <c r="T1189" s="58" t="str">
        <f t="shared" si="597"/>
        <v/>
      </c>
      <c r="U1189" s="58" t="str">
        <f t="shared" si="598"/>
        <v/>
      </c>
      <c r="V1189" s="58" t="str">
        <f t="shared" si="599"/>
        <v/>
      </c>
      <c r="W1189" s="58" t="str">
        <f t="shared" si="600"/>
        <v/>
      </c>
      <c r="X1189" s="59" t="str">
        <f t="shared" si="601"/>
        <v/>
      </c>
      <c r="Y1189" s="60" t="str">
        <f>IF(B:B="","",IF(R1189="Refreshment Beverage",VLOOKUP(Q1189,Rates!G$15:L$19,6,0)*W1189,VLOOKUP(Q1189,Rates!G$4:L$12,6,0)*W1189))</f>
        <v/>
      </c>
      <c r="Z1189" s="60" t="str">
        <f t="shared" si="602"/>
        <v/>
      </c>
      <c r="AA1189" s="60" t="str">
        <f t="shared" si="620"/>
        <v/>
      </c>
      <c r="AB1189" s="61" t="str" cm="1">
        <f t="array" ref="AB1189">IF(_xlfn.SINGLE(B:B)="","",IF(R1189="Refreshment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61" t="str" cm="1">
        <f t="array" ref="AC1189">IF(_xlfn.SINGLE(B:B)="","",IF(R1189="Refreshment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68">
        <f>IFERROR(IF(R1189="Beer","",IF(OR(Q1189=1,Q1189=2,Q1189=3,Q1189=4),VLOOKUP(Q1189,Rates!$A$31:$B$34,2,0)*W1189,IF(V1189=1,VLOOKUP(U1189,'REB BEV MIN MKUP'!B:E,4,0),IF(V1189&gt;1,VLOOKUP(VALUE(W1189),'REB BEV MIN MKUP'!O:Q,3,0),0)))),0)</f>
        <v>0</v>
      </c>
      <c r="AE1189" s="62" t="str">
        <f t="shared" si="603"/>
        <v/>
      </c>
      <c r="AF1189" s="63" t="str">
        <f t="shared" si="604"/>
        <v/>
      </c>
      <c r="AG1189" s="64" t="str">
        <f t="shared" si="605"/>
        <v/>
      </c>
      <c r="AH1189" s="65" t="str">
        <f t="shared" si="606"/>
        <v/>
      </c>
      <c r="AI1189" s="66" t="str">
        <f>IF(AE:AE="","",IF(R1189="Refreshment Beverage",AK1189*(Rates!J$19/100),ROUND(SUM(AH1189*(Rates!$J$8/100)),4)))</f>
        <v/>
      </c>
      <c r="AJ1189" s="67" t="str">
        <f t="shared" si="607"/>
        <v/>
      </c>
      <c r="AK1189" s="22" t="str">
        <f t="shared" si="608"/>
        <v/>
      </c>
      <c r="AL1189" s="62" t="str">
        <f t="shared" si="609"/>
        <v/>
      </c>
      <c r="AM1189" s="63" t="str">
        <f>IF(AS1189="","",IF(R1189="Refreshment Beverage",ROUND(AS1189*Rates!K$19,4),ROUND(AO1189*(VLOOKUP(VALUE(Q1189),Rates!G$4:L$12,3,0)),4)))</f>
        <v/>
      </c>
      <c r="AN1189" s="68" t="str">
        <f>IF(AS1189="","",IF(R1189="Refreshment Beverage",AS1189*(Rates!J$19/100),MAX(AM1189,AB1189)))</f>
        <v/>
      </c>
      <c r="AO1189" s="69" t="str">
        <f t="shared" si="610"/>
        <v/>
      </c>
      <c r="AP1189" s="69" t="str">
        <f t="shared" si="611"/>
        <v/>
      </c>
      <c r="AQ1189" s="70" t="str">
        <f>IF(AS1189="","",IF(R1189="Refreshment Beverage",ROUND(SUM(VLOOKUP(Q:Q,Rates!G$15:L$19,3,0)*(AS1189-Y1189-Z1189-AA1189)),4),ROUND(SUM(Rates!$K$8*AS1189),4)))</f>
        <v/>
      </c>
      <c r="AR1189" s="66" t="str">
        <f t="shared" si="612"/>
        <v/>
      </c>
      <c r="AS1189" s="22" t="str">
        <f t="shared" si="613"/>
        <v/>
      </c>
      <c r="AT1189" s="62" t="str">
        <f t="shared" si="614"/>
        <v/>
      </c>
      <c r="AU1189" s="63" t="str">
        <f>IF(AX1189="","",IF(R1189="Refreshment Beverage",ROUND((BA1189-Y1189-Z1189-AA1189)*VLOOKUP(VALUE(Q1189),Rates!G$15:L$19,3,0),4),ROUND(AW1189*(VLOOKUP(VALUE(Q1189),Rates!G:L,3,0)),4)))</f>
        <v/>
      </c>
      <c r="AV1189" s="68" t="str">
        <f t="shared" si="615"/>
        <v/>
      </c>
      <c r="AW1189" s="69" t="str">
        <f t="shared" si="616"/>
        <v/>
      </c>
      <c r="AX1189" s="65" t="str">
        <f t="shared" si="617"/>
        <v/>
      </c>
      <c r="AY1189" s="70" t="str">
        <f>IF(AX1189="","",IF(R1189="Refreshment Beverage",ROUND(SUM(AX1189*Rates!K$19),4),ROUND(SUM(AX1189*(Rates!J$8/100)),4)))</f>
        <v/>
      </c>
      <c r="AZ1189" s="67" t="str">
        <f t="shared" si="618"/>
        <v/>
      </c>
      <c r="BA1189" s="22" t="str">
        <f t="shared" si="619"/>
        <v/>
      </c>
      <c r="BD1189" s="171"/>
      <c r="BE1189" s="171"/>
      <c r="BF1189" s="171"/>
      <c r="BG1189" s="171"/>
    </row>
    <row r="1190" spans="11:59" ht="12.75" customHeight="1" x14ac:dyDescent="0.3">
      <c r="K1190" s="42" t="str">
        <f t="shared" si="591"/>
        <v/>
      </c>
      <c r="L1190" s="55" t="str">
        <f t="shared" si="592"/>
        <v/>
      </c>
      <c r="M1190" s="43" t="str">
        <f t="shared" si="593"/>
        <v/>
      </c>
      <c r="N1190" s="56" t="str" cm="1">
        <f t="array" ref="N1190">IFERROR(IF(_xlfn.SINGLE(B:B)="","",IF(R1190="Beer",SUM(LOOKUP(2,1/(Rates!$B$3:$B$5&lt;=W1190)/(Rates!$C$3:$C$5&gt;=W1190),Rates!$D$3:$D$5)*(X1190/100)*W1190),IF(R1190="Refreshment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56" t="str">
        <f t="shared" si="594"/>
        <v/>
      </c>
      <c r="P1190" s="53"/>
      <c r="Q1190" s="14" t="str">
        <f t="shared" si="595"/>
        <v/>
      </c>
      <c r="R1190" s="57" t="str">
        <f t="shared" si="596"/>
        <v/>
      </c>
      <c r="S1190" s="58" t="str">
        <f>IF(B1190="","",IF(R1190="Refreshment Beverage",VLOOKUP(VALUE(Q1190),Rates!G$15:L$19,2,0),VLOOKUP(VALUE(Q1190),Rates!G$4:L$12,2,0)))</f>
        <v/>
      </c>
      <c r="T1190" s="58" t="str">
        <f t="shared" si="597"/>
        <v/>
      </c>
      <c r="U1190" s="58" t="str">
        <f t="shared" si="598"/>
        <v/>
      </c>
      <c r="V1190" s="58" t="str">
        <f t="shared" si="599"/>
        <v/>
      </c>
      <c r="W1190" s="58" t="str">
        <f t="shared" si="600"/>
        <v/>
      </c>
      <c r="X1190" s="59" t="str">
        <f t="shared" si="601"/>
        <v/>
      </c>
      <c r="Y1190" s="60" t="str">
        <f>IF(B:B="","",IF(R1190="Refreshment Beverage",VLOOKUP(Q1190,Rates!G$15:L$19,6,0)*W1190,VLOOKUP(Q1190,Rates!G$4:L$12,6,0)*W1190))</f>
        <v/>
      </c>
      <c r="Z1190" s="60" t="str">
        <f t="shared" si="602"/>
        <v/>
      </c>
      <c r="AA1190" s="60" t="str">
        <f t="shared" si="620"/>
        <v/>
      </c>
      <c r="AB1190" s="61" t="str" cm="1">
        <f t="array" ref="AB1190">IF(_xlfn.SINGLE(B:B)="","",IF(R1190="Refreshment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61" t="str" cm="1">
        <f t="array" ref="AC1190">IF(_xlfn.SINGLE(B:B)="","",IF(R1190="Refreshment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68">
        <f>IFERROR(IF(R1190="Beer","",IF(OR(Q1190=1,Q1190=2,Q1190=3,Q1190=4),VLOOKUP(Q1190,Rates!$A$31:$B$34,2,0)*W1190,IF(V1190=1,VLOOKUP(U1190,'REB BEV MIN MKUP'!B:E,4,0),IF(V1190&gt;1,VLOOKUP(VALUE(W1190),'REB BEV MIN MKUP'!O:Q,3,0),0)))),0)</f>
        <v>0</v>
      </c>
      <c r="AE1190" s="62" t="str">
        <f t="shared" si="603"/>
        <v/>
      </c>
      <c r="AF1190" s="63" t="str">
        <f t="shared" si="604"/>
        <v/>
      </c>
      <c r="AG1190" s="64" t="str">
        <f t="shared" si="605"/>
        <v/>
      </c>
      <c r="AH1190" s="65" t="str">
        <f t="shared" si="606"/>
        <v/>
      </c>
      <c r="AI1190" s="66" t="str">
        <f>IF(AE:AE="","",IF(R1190="Refreshment Beverage",AK1190*(Rates!J$19/100),ROUND(SUM(AH1190*(Rates!$J$8/100)),4)))</f>
        <v/>
      </c>
      <c r="AJ1190" s="67" t="str">
        <f t="shared" si="607"/>
        <v/>
      </c>
      <c r="AK1190" s="22" t="str">
        <f t="shared" si="608"/>
        <v/>
      </c>
      <c r="AL1190" s="62" t="str">
        <f t="shared" si="609"/>
        <v/>
      </c>
      <c r="AM1190" s="63" t="str">
        <f>IF(AS1190="","",IF(R1190="Refreshment Beverage",ROUND(AS1190*Rates!K$19,4),ROUND(AO1190*(VLOOKUP(VALUE(Q1190),Rates!G$4:L$12,3,0)),4)))</f>
        <v/>
      </c>
      <c r="AN1190" s="68" t="str">
        <f>IF(AS1190="","",IF(R1190="Refreshment Beverage",AS1190*(Rates!J$19/100),MAX(AM1190,AB1190)))</f>
        <v/>
      </c>
      <c r="AO1190" s="69" t="str">
        <f t="shared" si="610"/>
        <v/>
      </c>
      <c r="AP1190" s="69" t="str">
        <f t="shared" si="611"/>
        <v/>
      </c>
      <c r="AQ1190" s="70" t="str">
        <f>IF(AS1190="","",IF(R1190="Refreshment Beverage",ROUND(SUM(VLOOKUP(Q:Q,Rates!G$15:L$19,3,0)*(AS1190-Y1190-Z1190-AA1190)),4),ROUND(SUM(Rates!$K$8*AS1190),4)))</f>
        <v/>
      </c>
      <c r="AR1190" s="66" t="str">
        <f t="shared" si="612"/>
        <v/>
      </c>
      <c r="AS1190" s="22" t="str">
        <f t="shared" si="613"/>
        <v/>
      </c>
      <c r="AT1190" s="62" t="str">
        <f t="shared" si="614"/>
        <v/>
      </c>
      <c r="AU1190" s="63" t="str">
        <f>IF(AX1190="","",IF(R1190="Refreshment Beverage",ROUND((BA1190-Y1190-Z1190-AA1190)*VLOOKUP(VALUE(Q1190),Rates!G$15:L$19,3,0),4),ROUND(AW1190*(VLOOKUP(VALUE(Q1190),Rates!G:L,3,0)),4)))</f>
        <v/>
      </c>
      <c r="AV1190" s="68" t="str">
        <f t="shared" si="615"/>
        <v/>
      </c>
      <c r="AW1190" s="69" t="str">
        <f t="shared" si="616"/>
        <v/>
      </c>
      <c r="AX1190" s="65" t="str">
        <f t="shared" si="617"/>
        <v/>
      </c>
      <c r="AY1190" s="70" t="str">
        <f>IF(AX1190="","",IF(R1190="Refreshment Beverage",ROUND(SUM(AX1190*Rates!K$19),4),ROUND(SUM(AX1190*(Rates!J$8/100)),4)))</f>
        <v/>
      </c>
      <c r="AZ1190" s="67" t="str">
        <f t="shared" si="618"/>
        <v/>
      </c>
      <c r="BA1190" s="22" t="str">
        <f t="shared" si="619"/>
        <v/>
      </c>
      <c r="BD1190" s="171"/>
      <c r="BE1190" s="171"/>
      <c r="BF1190" s="171"/>
      <c r="BG1190" s="171"/>
    </row>
    <row r="1191" spans="11:59" ht="12.75" customHeight="1" x14ac:dyDescent="0.3">
      <c r="K1191" s="42" t="str">
        <f t="shared" si="591"/>
        <v/>
      </c>
      <c r="L1191" s="55" t="str">
        <f t="shared" si="592"/>
        <v/>
      </c>
      <c r="M1191" s="43" t="str">
        <f t="shared" si="593"/>
        <v/>
      </c>
      <c r="N1191" s="56" t="str" cm="1">
        <f t="array" ref="N1191">IFERROR(IF(_xlfn.SINGLE(B:B)="","",IF(R1191="Beer",SUM(LOOKUP(2,1/(Rates!$B$3:$B$5&lt;=W1191)/(Rates!$C$3:$C$5&gt;=W1191),Rates!$D$3:$D$5)*(X1191/100)*W1191),IF(R1191="Refreshment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56" t="str">
        <f t="shared" si="594"/>
        <v/>
      </c>
      <c r="P1191" s="53"/>
      <c r="Q1191" s="14" t="str">
        <f t="shared" si="595"/>
        <v/>
      </c>
      <c r="R1191" s="57" t="str">
        <f t="shared" si="596"/>
        <v/>
      </c>
      <c r="S1191" s="58" t="str">
        <f>IF(B1191="","",IF(R1191="Refreshment Beverage",VLOOKUP(VALUE(Q1191),Rates!G$15:L$19,2,0),VLOOKUP(VALUE(Q1191),Rates!G$4:L$12,2,0)))</f>
        <v/>
      </c>
      <c r="T1191" s="58" t="str">
        <f t="shared" si="597"/>
        <v/>
      </c>
      <c r="U1191" s="58" t="str">
        <f t="shared" si="598"/>
        <v/>
      </c>
      <c r="V1191" s="58" t="str">
        <f t="shared" si="599"/>
        <v/>
      </c>
      <c r="W1191" s="58" t="str">
        <f t="shared" si="600"/>
        <v/>
      </c>
      <c r="X1191" s="59" t="str">
        <f t="shared" si="601"/>
        <v/>
      </c>
      <c r="Y1191" s="60" t="str">
        <f>IF(B:B="","",IF(R1191="Refreshment Beverage",VLOOKUP(Q1191,Rates!G$15:L$19,6,0)*W1191,VLOOKUP(Q1191,Rates!G$4:L$12,6,0)*W1191))</f>
        <v/>
      </c>
      <c r="Z1191" s="60" t="str">
        <f t="shared" si="602"/>
        <v/>
      </c>
      <c r="AA1191" s="60" t="str">
        <f t="shared" si="620"/>
        <v/>
      </c>
      <c r="AB1191" s="61" t="str" cm="1">
        <f t="array" ref="AB1191">IF(_xlfn.SINGLE(B:B)="","",IF(R1191="Refreshment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61" t="str" cm="1">
        <f t="array" ref="AC1191">IF(_xlfn.SINGLE(B:B)="","",IF(R1191="Refreshment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68">
        <f>IFERROR(IF(R1191="Beer","",IF(OR(Q1191=1,Q1191=2,Q1191=3,Q1191=4),VLOOKUP(Q1191,Rates!$A$31:$B$34,2,0)*W1191,IF(V1191=1,VLOOKUP(U1191,'REB BEV MIN MKUP'!B:E,4,0),IF(V1191&gt;1,VLOOKUP(VALUE(W1191),'REB BEV MIN MKUP'!O:Q,3,0),0)))),0)</f>
        <v>0</v>
      </c>
      <c r="AE1191" s="62" t="str">
        <f t="shared" si="603"/>
        <v/>
      </c>
      <c r="AF1191" s="63" t="str">
        <f t="shared" si="604"/>
        <v/>
      </c>
      <c r="AG1191" s="64" t="str">
        <f t="shared" si="605"/>
        <v/>
      </c>
      <c r="AH1191" s="65" t="str">
        <f t="shared" si="606"/>
        <v/>
      </c>
      <c r="AI1191" s="66" t="str">
        <f>IF(AE:AE="","",IF(R1191="Refreshment Beverage",AK1191*(Rates!J$19/100),ROUND(SUM(AH1191*(Rates!$J$8/100)),4)))</f>
        <v/>
      </c>
      <c r="AJ1191" s="67" t="str">
        <f t="shared" si="607"/>
        <v/>
      </c>
      <c r="AK1191" s="22" t="str">
        <f t="shared" si="608"/>
        <v/>
      </c>
      <c r="AL1191" s="62" t="str">
        <f t="shared" si="609"/>
        <v/>
      </c>
      <c r="AM1191" s="63" t="str">
        <f>IF(AS1191="","",IF(R1191="Refreshment Beverage",ROUND(AS1191*Rates!K$19,4),ROUND(AO1191*(VLOOKUP(VALUE(Q1191),Rates!G$4:L$12,3,0)),4)))</f>
        <v/>
      </c>
      <c r="AN1191" s="68" t="str">
        <f>IF(AS1191="","",IF(R1191="Refreshment Beverage",AS1191*(Rates!J$19/100),MAX(AM1191,AB1191)))</f>
        <v/>
      </c>
      <c r="AO1191" s="69" t="str">
        <f t="shared" si="610"/>
        <v/>
      </c>
      <c r="AP1191" s="69" t="str">
        <f t="shared" si="611"/>
        <v/>
      </c>
      <c r="AQ1191" s="70" t="str">
        <f>IF(AS1191="","",IF(R1191="Refreshment Beverage",ROUND(SUM(VLOOKUP(Q:Q,Rates!G$15:L$19,3,0)*(AS1191-Y1191-Z1191-AA1191)),4),ROUND(SUM(Rates!$K$8*AS1191),4)))</f>
        <v/>
      </c>
      <c r="AR1191" s="66" t="str">
        <f t="shared" si="612"/>
        <v/>
      </c>
      <c r="AS1191" s="22" t="str">
        <f t="shared" si="613"/>
        <v/>
      </c>
      <c r="AT1191" s="62" t="str">
        <f t="shared" si="614"/>
        <v/>
      </c>
      <c r="AU1191" s="63" t="str">
        <f>IF(AX1191="","",IF(R1191="Refreshment Beverage",ROUND((BA1191-Y1191-Z1191-AA1191)*VLOOKUP(VALUE(Q1191),Rates!G$15:L$19,3,0),4),ROUND(AW1191*(VLOOKUP(VALUE(Q1191),Rates!G:L,3,0)),4)))</f>
        <v/>
      </c>
      <c r="AV1191" s="68" t="str">
        <f t="shared" si="615"/>
        <v/>
      </c>
      <c r="AW1191" s="69" t="str">
        <f t="shared" si="616"/>
        <v/>
      </c>
      <c r="AX1191" s="65" t="str">
        <f t="shared" si="617"/>
        <v/>
      </c>
      <c r="AY1191" s="70" t="str">
        <f>IF(AX1191="","",IF(R1191="Refreshment Beverage",ROUND(SUM(AX1191*Rates!K$19),4),ROUND(SUM(AX1191*(Rates!J$8/100)),4)))</f>
        <v/>
      </c>
      <c r="AZ1191" s="67" t="str">
        <f t="shared" si="618"/>
        <v/>
      </c>
      <c r="BA1191" s="22" t="str">
        <f t="shared" si="619"/>
        <v/>
      </c>
      <c r="BD1191" s="171"/>
      <c r="BE1191" s="171"/>
      <c r="BF1191" s="171"/>
      <c r="BG1191" s="171"/>
    </row>
    <row r="1192" spans="11:59" ht="12.75" customHeight="1" x14ac:dyDescent="0.3">
      <c r="K1192" s="42" t="str">
        <f t="shared" ref="K1192:K1255" si="621">IFERROR(IF(B:B="","",IF(OR(C1192="",E1192="",F1192="",G1192="",H1192="",I1192="",J1192=""),"",ROUND(IF(J1192="Gross Price to Brewers",AE1192,IF(J1192="Retail Price",AL1192,IF(J1192="Licensee Retail",AT1192,""))),2))),"")</f>
        <v/>
      </c>
      <c r="L1192" s="55" t="str">
        <f t="shared" ref="L1192:L1255" si="622">IFERROR(IF(B:B="","",IF(OR(C1192="",E1192="",F1192="",G1192="",H1192="",I1192="",J1192=""),"",ROUND(IF(J1192="Gross Price to Brewers",AH1192,IF(J1192="Retail Price",AP1192,IF(J1192="Licensee Retail",AX1192,""))),2))),"")</f>
        <v/>
      </c>
      <c r="M1192" s="43" t="str">
        <f t="shared" ref="M1192:M1255" si="623">IFERROR(IF(B:B="","",IF(OR(C1192="",E1192="",F1192="",G1192="",H1192="",I1192="",J1192=""),"",ROUND(IF(J1192="Gross Price to Brewers",AK1192,IF(J1192="Retail Price",AS1192,IF(J1192="Licensee Retail",BA1192,""))),2))),"")</f>
        <v/>
      </c>
      <c r="N1192" s="56" t="str" cm="1">
        <f t="array" ref="N1192">IFERROR(IF(_xlfn.SINGLE(B:B)="","",IF(R1192="Beer",SUM(LOOKUP(2,1/(Rates!$B$3:$B$5&lt;=W1192)/(Rates!$C$3:$C$5&gt;=W1192),Rates!$D$3:$D$5)*(X1192/100)*W1192),IF(R1192="Refreshment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56" t="str">
        <f t="shared" ref="O1192:O1255" si="624">IF(B:B="","",IF(M1192&gt;N1192,"YES","NO"))</f>
        <v/>
      </c>
      <c r="P1192" s="53"/>
      <c r="Q1192" s="14" t="str">
        <f t="shared" ref="Q1192:Q1255" si="625">IF(B1192="","",IF(OR(D1192="",D1192=0),0,D1192))</f>
        <v/>
      </c>
      <c r="R1192" s="57" t="str">
        <f t="shared" ref="R1192:R1255" si="626">IF(C1192="","",IF(C1192="Beer","Beer",IF(C1192="Malt-Based Cooler","Refreshment Beverage")))</f>
        <v/>
      </c>
      <c r="S1192" s="58" t="str">
        <f>IF(B1192="","",IF(R1192="Refreshment Beverage",VLOOKUP(VALUE(Q1192),Rates!G$15:L$19,2,0),VLOOKUP(VALUE(Q1192),Rates!G$4:L$12,2,0)))</f>
        <v/>
      </c>
      <c r="T1192" s="58" t="str">
        <f t="shared" ref="T1192:T1255" si="627">IF(B1192="","",G1192)</f>
        <v/>
      </c>
      <c r="U1192" s="58" t="str">
        <f t="shared" ref="U1192:U1255" si="628">IF(B:B="","",SUM(W1192/V1192))</f>
        <v/>
      </c>
      <c r="V1192" s="58" t="str">
        <f t="shared" ref="V1192:V1255" si="629">IF(B1192="","",F1192)</f>
        <v/>
      </c>
      <c r="W1192" s="58" t="str">
        <f t="shared" ref="W1192:W1255" si="630">IF(B1192="","",E1192*F1192)</f>
        <v/>
      </c>
      <c r="X1192" s="59" t="str">
        <f t="shared" ref="X1192:X1255" si="631">IF(B1192="","",H1192)</f>
        <v/>
      </c>
      <c r="Y1192" s="60" t="str">
        <f>IF(B:B="","",IF(R1192="Refreshment Beverage",VLOOKUP(Q1192,Rates!G$15:L$19,6,0)*W1192,VLOOKUP(Q1192,Rates!G$4:L$12,6,0)*W1192))</f>
        <v/>
      </c>
      <c r="Z1192" s="60" t="str">
        <f t="shared" ref="Z1192:Z1255" si="632">IF(B:B="","",IF(R1192="Refreshment Beverage",0,IF(T1192="Keg",0,ROUND(0.34/12*V1192,2))))</f>
        <v/>
      </c>
      <c r="AA1192" s="60" t="str">
        <f t="shared" si="620"/>
        <v/>
      </c>
      <c r="AB1192" s="61" t="str" cm="1">
        <f t="array" ref="AB1192">IF(_xlfn.SINGLE(B:B)="","",IF(R1192="Refreshment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61" t="str" cm="1">
        <f t="array" ref="AC1192">IF(_xlfn.SINGLE(B:B)="","",IF(R1192="Refreshment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68">
        <f>IFERROR(IF(R1192="Beer","",IF(OR(Q1192=1,Q1192=2,Q1192=3,Q1192=4),VLOOKUP(Q1192,Rates!$A$31:$B$34,2,0)*W1192,IF(V1192=1,VLOOKUP(U1192,'REB BEV MIN MKUP'!B:E,4,0),IF(V1192&gt;1,VLOOKUP(VALUE(W1192),'REB BEV MIN MKUP'!O:Q,3,0),0)))),0)</f>
        <v>0</v>
      </c>
      <c r="AE1192" s="62" t="str">
        <f t="shared" ref="AE1192:AE1255" si="633">IF(J1192="Gross Price to Brewers",I1192,"")</f>
        <v/>
      </c>
      <c r="AF1192" s="63" t="str">
        <f t="shared" ref="AF1192:AF1255" si="634">IF(AE:AE="","",ROUND(SUM(AE1192*(S1192/100)),4))</f>
        <v/>
      </c>
      <c r="AG1192" s="64" t="str">
        <f t="shared" ref="AG1192:AG1255" si="635">IF(AE:AE="","",IF(R1192="Refreshment Beverage",MAX(AF1192,AD1192),MAX(AB1192,AF1192)))</f>
        <v/>
      </c>
      <c r="AH1192" s="65" t="str">
        <f t="shared" ref="AH1192:AH1255" si="636">IF(AE:AE="","",IF(R1192="Refreshment Beverage",AK1192-AJ1192,SUM(Y1192:AA1192)+AE1192+AG1192))</f>
        <v/>
      </c>
      <c r="AI1192" s="66" t="str">
        <f>IF(AE:AE="","",IF(R1192="Refreshment Beverage",AK1192*(Rates!J$19/100),ROUND(SUM(AH1192*(Rates!$J$8/100)),4)))</f>
        <v/>
      </c>
      <c r="AJ1192" s="67" t="str">
        <f t="shared" ref="AJ1192:AJ1255" si="637">IF(AE:AE="","",IF(R1192="Refreshment Beverage",AI1192,MAX(AC1192,AI1192)))</f>
        <v/>
      </c>
      <c r="AK1192" s="22" t="str">
        <f t="shared" ref="AK1192:AK1255" si="638">IF(AE:AE="","",IF(R1192="Refreshment Beverage",SUM(AE1192+Y1192+Z1192+AA1192+AG1192),SUM(AH1192+AJ1192)))</f>
        <v/>
      </c>
      <c r="AL1192" s="62" t="str">
        <f t="shared" ref="AL1192:AL1255" si="639">IF(AS1192="","",IF(R1192="Refreshment Beverage",ROUND(SUM(AS1192-AR1192-AA1192-Z1192-Y1192),2),ROUND(SUM(AS1192-AR1192-AN1192-Y1192-Z1192-AA1192),2)))</f>
        <v/>
      </c>
      <c r="AM1192" s="63" t="str">
        <f>IF(AS1192="","",IF(R1192="Refreshment Beverage",ROUND(AS1192*Rates!K$19,4),ROUND(AO1192*(VLOOKUP(VALUE(Q1192),Rates!G$4:L$12,3,0)),4)))</f>
        <v/>
      </c>
      <c r="AN1192" s="68" t="str">
        <f>IF(AS1192="","",IF(R1192="Refreshment Beverage",AS1192*(Rates!J$19/100),MAX(AM1192,AB1192)))</f>
        <v/>
      </c>
      <c r="AO1192" s="69" t="str">
        <f t="shared" ref="AO1192:AO1255" si="640">IF(AS1192="","",ROUND(SUM(AS1192-AR1192-Y1192-Z1192-AA1192),4))</f>
        <v/>
      </c>
      <c r="AP1192" s="69" t="str">
        <f t="shared" ref="AP1192:AP1255" si="641">IF(AS1192="","",IF(R1192="Refreshment Beverage",ROUND(AS1192-AN1192,2),ROUND(SUM(AS1192-AR1192),2)))</f>
        <v/>
      </c>
      <c r="AQ1192" s="70" t="str">
        <f>IF(AS1192="","",IF(R1192="Refreshment Beverage",ROUND(SUM(VLOOKUP(Q:Q,Rates!G$15:L$19,3,0)*(AS1192-Y1192-Z1192-AA1192)),4),ROUND(SUM(Rates!$K$8*AS1192),4)))</f>
        <v/>
      </c>
      <c r="AR1192" s="66" t="str">
        <f t="shared" ref="AR1192:AR1255" si="642">IF(AS1192="","",IF(R1192="Refreshment Beverage",MAX(AD1192,AQ1192),MAX(AQ1192,AC1192)))</f>
        <v/>
      </c>
      <c r="AS1192" s="22" t="str">
        <f t="shared" ref="AS1192:AS1255" si="643">IF(J1192="Retail Price",SUM(I1192+0.004),"")</f>
        <v/>
      </c>
      <c r="AT1192" s="62" t="str">
        <f t="shared" ref="AT1192:AT1255" si="644">IF(AX1192="","",IF(R1192="Refreshment Beverage",SUM(BA1192-AV1192-Y1192-Z1192-AA1192),SUM(AX1192-AV1192-Y1192-Z1192-AA1192)))</f>
        <v/>
      </c>
      <c r="AU1192" s="63" t="str">
        <f>IF(AX1192="","",IF(R1192="Refreshment Beverage",ROUND((BA1192-Y1192-Z1192-AA1192)*VLOOKUP(VALUE(Q1192),Rates!G$15:L$19,3,0),4),ROUND(AW1192*(VLOOKUP(VALUE(Q1192),Rates!G:L,3,0)),4)))</f>
        <v/>
      </c>
      <c r="AV1192" s="68" t="str">
        <f t="shared" ref="AV1192:AV1255" si="645">IF(AX1192="","",IF(R1192="Refreshment Beverage",MAX(AU1192,AD1192),MAX(AB1192,AU1192)))</f>
        <v/>
      </c>
      <c r="AW1192" s="69" t="str">
        <f t="shared" ref="AW1192:AW1255" si="646">IF(AX1192="","",IF(R1192="Refreshment Beverage",SUM(BA1192-AV1192-Y1192-Z1192-AA1192),ROUND(SUM(BA1192-AZ1192-Y1192-Z1192-AA1192),4)))</f>
        <v/>
      </c>
      <c r="AX1192" s="65" t="str">
        <f t="shared" ref="AX1192:AX1255" si="647">IF(J1192="Licensee Retail",I1192,"")</f>
        <v/>
      </c>
      <c r="AY1192" s="70" t="str">
        <f>IF(AX1192="","",IF(R1192="Refreshment Beverage",ROUND(SUM(AX1192*Rates!K$19),4),ROUND(SUM(AX1192*(Rates!J$8/100)),4)))</f>
        <v/>
      </c>
      <c r="AZ1192" s="67" t="str">
        <f t="shared" ref="AZ1192:AZ1255" si="648">IF(AX1192="","",MAX($AC1192,AY1192))</f>
        <v/>
      </c>
      <c r="BA1192" s="22" t="str">
        <f t="shared" ref="BA1192:BA1255" si="649">IF(AX1192="","",SUM(AX1192+AZ1192))</f>
        <v/>
      </c>
      <c r="BD1192" s="171"/>
      <c r="BE1192" s="171"/>
      <c r="BF1192" s="171"/>
      <c r="BG1192" s="171"/>
    </row>
    <row r="1193" spans="11:59" ht="12.75" customHeight="1" x14ac:dyDescent="0.3">
      <c r="K1193" s="42" t="str">
        <f t="shared" si="621"/>
        <v/>
      </c>
      <c r="L1193" s="55" t="str">
        <f t="shared" si="622"/>
        <v/>
      </c>
      <c r="M1193" s="43" t="str">
        <f t="shared" si="623"/>
        <v/>
      </c>
      <c r="N1193" s="56" t="str" cm="1">
        <f t="array" ref="N1193">IFERROR(IF(_xlfn.SINGLE(B:B)="","",IF(R1193="Beer",SUM(LOOKUP(2,1/(Rates!$B$3:$B$5&lt;=W1193)/(Rates!$C$3:$C$5&gt;=W1193),Rates!$D$3:$D$5)*(X1193/100)*W1193),IF(R1193="Refreshment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56" t="str">
        <f t="shared" si="624"/>
        <v/>
      </c>
      <c r="P1193" s="53"/>
      <c r="Q1193" s="14" t="str">
        <f t="shared" si="625"/>
        <v/>
      </c>
      <c r="R1193" s="57" t="str">
        <f t="shared" si="626"/>
        <v/>
      </c>
      <c r="S1193" s="58" t="str">
        <f>IF(B1193="","",IF(R1193="Refreshment Beverage",VLOOKUP(VALUE(Q1193),Rates!G$15:L$19,2,0),VLOOKUP(VALUE(Q1193),Rates!G$4:L$12,2,0)))</f>
        <v/>
      </c>
      <c r="T1193" s="58" t="str">
        <f t="shared" si="627"/>
        <v/>
      </c>
      <c r="U1193" s="58" t="str">
        <f t="shared" si="628"/>
        <v/>
      </c>
      <c r="V1193" s="58" t="str">
        <f t="shared" si="629"/>
        <v/>
      </c>
      <c r="W1193" s="58" t="str">
        <f t="shared" si="630"/>
        <v/>
      </c>
      <c r="X1193" s="59" t="str">
        <f t="shared" si="631"/>
        <v/>
      </c>
      <c r="Y1193" s="60" t="str">
        <f>IF(B:B="","",IF(R1193="Refreshment Beverage",VLOOKUP(Q1193,Rates!G$15:L$19,6,0)*W1193,VLOOKUP(Q1193,Rates!G$4:L$12,6,0)*W1193))</f>
        <v/>
      </c>
      <c r="Z1193" s="60" t="str">
        <f t="shared" si="632"/>
        <v/>
      </c>
      <c r="AA1193" s="60" t="str">
        <f t="shared" si="620"/>
        <v/>
      </c>
      <c r="AB1193" s="61" t="str" cm="1">
        <f t="array" ref="AB1193">IF(_xlfn.SINGLE(B:B)="","",IF(R1193="Refreshment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61" t="str" cm="1">
        <f t="array" ref="AC1193">IF(_xlfn.SINGLE(B:B)="","",IF(R1193="Refreshment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68">
        <f>IFERROR(IF(R1193="Beer","",IF(OR(Q1193=1,Q1193=2,Q1193=3,Q1193=4),VLOOKUP(Q1193,Rates!$A$31:$B$34,2,0)*W1193,IF(V1193=1,VLOOKUP(U1193,'REB BEV MIN MKUP'!B:E,4,0),IF(V1193&gt;1,VLOOKUP(VALUE(W1193),'REB BEV MIN MKUP'!O:Q,3,0),0)))),0)</f>
        <v>0</v>
      </c>
      <c r="AE1193" s="62" t="str">
        <f t="shared" si="633"/>
        <v/>
      </c>
      <c r="AF1193" s="63" t="str">
        <f t="shared" si="634"/>
        <v/>
      </c>
      <c r="AG1193" s="64" t="str">
        <f t="shared" si="635"/>
        <v/>
      </c>
      <c r="AH1193" s="65" t="str">
        <f t="shared" si="636"/>
        <v/>
      </c>
      <c r="AI1193" s="66" t="str">
        <f>IF(AE:AE="","",IF(R1193="Refreshment Beverage",AK1193*(Rates!J$19/100),ROUND(SUM(AH1193*(Rates!$J$8/100)),4)))</f>
        <v/>
      </c>
      <c r="AJ1193" s="67" t="str">
        <f t="shared" si="637"/>
        <v/>
      </c>
      <c r="AK1193" s="22" t="str">
        <f t="shared" si="638"/>
        <v/>
      </c>
      <c r="AL1193" s="62" t="str">
        <f t="shared" si="639"/>
        <v/>
      </c>
      <c r="AM1193" s="63" t="str">
        <f>IF(AS1193="","",IF(R1193="Refreshment Beverage",ROUND(AS1193*Rates!K$19,4),ROUND(AO1193*(VLOOKUP(VALUE(Q1193),Rates!G$4:L$12,3,0)),4)))</f>
        <v/>
      </c>
      <c r="AN1193" s="68" t="str">
        <f>IF(AS1193="","",IF(R1193="Refreshment Beverage",AS1193*(Rates!J$19/100),MAX(AM1193,AB1193)))</f>
        <v/>
      </c>
      <c r="AO1193" s="69" t="str">
        <f t="shared" si="640"/>
        <v/>
      </c>
      <c r="AP1193" s="69" t="str">
        <f t="shared" si="641"/>
        <v/>
      </c>
      <c r="AQ1193" s="70" t="str">
        <f>IF(AS1193="","",IF(R1193="Refreshment Beverage",ROUND(SUM(VLOOKUP(Q:Q,Rates!G$15:L$19,3,0)*(AS1193-Y1193-Z1193-AA1193)),4),ROUND(SUM(Rates!$K$8*AS1193),4)))</f>
        <v/>
      </c>
      <c r="AR1193" s="66" t="str">
        <f t="shared" si="642"/>
        <v/>
      </c>
      <c r="AS1193" s="22" t="str">
        <f t="shared" si="643"/>
        <v/>
      </c>
      <c r="AT1193" s="62" t="str">
        <f t="shared" si="644"/>
        <v/>
      </c>
      <c r="AU1193" s="63" t="str">
        <f>IF(AX1193="","",IF(R1193="Refreshment Beverage",ROUND((BA1193-Y1193-Z1193-AA1193)*VLOOKUP(VALUE(Q1193),Rates!G$15:L$19,3,0),4),ROUND(AW1193*(VLOOKUP(VALUE(Q1193),Rates!G:L,3,0)),4)))</f>
        <v/>
      </c>
      <c r="AV1193" s="68" t="str">
        <f t="shared" si="645"/>
        <v/>
      </c>
      <c r="AW1193" s="69" t="str">
        <f t="shared" si="646"/>
        <v/>
      </c>
      <c r="AX1193" s="65" t="str">
        <f t="shared" si="647"/>
        <v/>
      </c>
      <c r="AY1193" s="70" t="str">
        <f>IF(AX1193="","",IF(R1193="Refreshment Beverage",ROUND(SUM(AX1193*Rates!K$19),4),ROUND(SUM(AX1193*(Rates!J$8/100)),4)))</f>
        <v/>
      </c>
      <c r="AZ1193" s="67" t="str">
        <f t="shared" si="648"/>
        <v/>
      </c>
      <c r="BA1193" s="22" t="str">
        <f t="shared" si="649"/>
        <v/>
      </c>
      <c r="BD1193" s="171"/>
      <c r="BE1193" s="171"/>
      <c r="BF1193" s="171"/>
      <c r="BG1193" s="171"/>
    </row>
    <row r="1194" spans="11:59" ht="12.75" customHeight="1" x14ac:dyDescent="0.3">
      <c r="K1194" s="42" t="str">
        <f t="shared" si="621"/>
        <v/>
      </c>
      <c r="L1194" s="55" t="str">
        <f t="shared" si="622"/>
        <v/>
      </c>
      <c r="M1194" s="43" t="str">
        <f t="shared" si="623"/>
        <v/>
      </c>
      <c r="N1194" s="56" t="str" cm="1">
        <f t="array" ref="N1194">IFERROR(IF(_xlfn.SINGLE(B:B)="","",IF(R1194="Beer",SUM(LOOKUP(2,1/(Rates!$B$3:$B$5&lt;=W1194)/(Rates!$C$3:$C$5&gt;=W1194),Rates!$D$3:$D$5)*(X1194/100)*W1194),IF(R1194="Refreshment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56" t="str">
        <f t="shared" si="624"/>
        <v/>
      </c>
      <c r="P1194" s="53"/>
      <c r="Q1194" s="14" t="str">
        <f t="shared" si="625"/>
        <v/>
      </c>
      <c r="R1194" s="57" t="str">
        <f t="shared" si="626"/>
        <v/>
      </c>
      <c r="S1194" s="58" t="str">
        <f>IF(B1194="","",IF(R1194="Refreshment Beverage",VLOOKUP(VALUE(Q1194),Rates!G$15:L$19,2,0),VLOOKUP(VALUE(Q1194),Rates!G$4:L$12,2,0)))</f>
        <v/>
      </c>
      <c r="T1194" s="58" t="str">
        <f t="shared" si="627"/>
        <v/>
      </c>
      <c r="U1194" s="58" t="str">
        <f t="shared" si="628"/>
        <v/>
      </c>
      <c r="V1194" s="58" t="str">
        <f t="shared" si="629"/>
        <v/>
      </c>
      <c r="W1194" s="58" t="str">
        <f t="shared" si="630"/>
        <v/>
      </c>
      <c r="X1194" s="59" t="str">
        <f t="shared" si="631"/>
        <v/>
      </c>
      <c r="Y1194" s="60" t="str">
        <f>IF(B:B="","",IF(R1194="Refreshment Beverage",VLOOKUP(Q1194,Rates!G$15:L$19,6,0)*W1194,VLOOKUP(Q1194,Rates!G$4:L$12,6,0)*W1194))</f>
        <v/>
      </c>
      <c r="Z1194" s="60" t="str">
        <f t="shared" si="632"/>
        <v/>
      </c>
      <c r="AA1194" s="60" t="str">
        <f t="shared" si="620"/>
        <v/>
      </c>
      <c r="AB1194" s="61" t="str" cm="1">
        <f t="array" ref="AB1194">IF(_xlfn.SINGLE(B:B)="","",IF(R1194="Refreshment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61" t="str" cm="1">
        <f t="array" ref="AC1194">IF(_xlfn.SINGLE(B:B)="","",IF(R1194="Refreshment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68">
        <f>IFERROR(IF(R1194="Beer","",IF(OR(Q1194=1,Q1194=2,Q1194=3,Q1194=4),VLOOKUP(Q1194,Rates!$A$31:$B$34,2,0)*W1194,IF(V1194=1,VLOOKUP(U1194,'REB BEV MIN MKUP'!B:E,4,0),IF(V1194&gt;1,VLOOKUP(VALUE(W1194),'REB BEV MIN MKUP'!O:Q,3,0),0)))),0)</f>
        <v>0</v>
      </c>
      <c r="AE1194" s="62" t="str">
        <f t="shared" si="633"/>
        <v/>
      </c>
      <c r="AF1194" s="63" t="str">
        <f t="shared" si="634"/>
        <v/>
      </c>
      <c r="AG1194" s="64" t="str">
        <f t="shared" si="635"/>
        <v/>
      </c>
      <c r="AH1194" s="65" t="str">
        <f t="shared" si="636"/>
        <v/>
      </c>
      <c r="AI1194" s="66" t="str">
        <f>IF(AE:AE="","",IF(R1194="Refreshment Beverage",AK1194*(Rates!J$19/100),ROUND(SUM(AH1194*(Rates!$J$8/100)),4)))</f>
        <v/>
      </c>
      <c r="AJ1194" s="67" t="str">
        <f t="shared" si="637"/>
        <v/>
      </c>
      <c r="AK1194" s="22" t="str">
        <f t="shared" si="638"/>
        <v/>
      </c>
      <c r="AL1194" s="62" t="str">
        <f t="shared" si="639"/>
        <v/>
      </c>
      <c r="AM1194" s="63" t="str">
        <f>IF(AS1194="","",IF(R1194="Refreshment Beverage",ROUND(AS1194*Rates!K$19,4),ROUND(AO1194*(VLOOKUP(VALUE(Q1194),Rates!G$4:L$12,3,0)),4)))</f>
        <v/>
      </c>
      <c r="AN1194" s="68" t="str">
        <f>IF(AS1194="","",IF(R1194="Refreshment Beverage",AS1194*(Rates!J$19/100),MAX(AM1194,AB1194)))</f>
        <v/>
      </c>
      <c r="AO1194" s="69" t="str">
        <f t="shared" si="640"/>
        <v/>
      </c>
      <c r="AP1194" s="69" t="str">
        <f t="shared" si="641"/>
        <v/>
      </c>
      <c r="AQ1194" s="70" t="str">
        <f>IF(AS1194="","",IF(R1194="Refreshment Beverage",ROUND(SUM(VLOOKUP(Q:Q,Rates!G$15:L$19,3,0)*(AS1194-Y1194-Z1194-AA1194)),4),ROUND(SUM(Rates!$K$8*AS1194),4)))</f>
        <v/>
      </c>
      <c r="AR1194" s="66" t="str">
        <f t="shared" si="642"/>
        <v/>
      </c>
      <c r="AS1194" s="22" t="str">
        <f t="shared" si="643"/>
        <v/>
      </c>
      <c r="AT1194" s="62" t="str">
        <f t="shared" si="644"/>
        <v/>
      </c>
      <c r="AU1194" s="63" t="str">
        <f>IF(AX1194="","",IF(R1194="Refreshment Beverage",ROUND((BA1194-Y1194-Z1194-AA1194)*VLOOKUP(VALUE(Q1194),Rates!G$15:L$19,3,0),4),ROUND(AW1194*(VLOOKUP(VALUE(Q1194),Rates!G:L,3,0)),4)))</f>
        <v/>
      </c>
      <c r="AV1194" s="68" t="str">
        <f t="shared" si="645"/>
        <v/>
      </c>
      <c r="AW1194" s="69" t="str">
        <f t="shared" si="646"/>
        <v/>
      </c>
      <c r="AX1194" s="65" t="str">
        <f t="shared" si="647"/>
        <v/>
      </c>
      <c r="AY1194" s="70" t="str">
        <f>IF(AX1194="","",IF(R1194="Refreshment Beverage",ROUND(SUM(AX1194*Rates!K$19),4),ROUND(SUM(AX1194*(Rates!J$8/100)),4)))</f>
        <v/>
      </c>
      <c r="AZ1194" s="67" t="str">
        <f t="shared" si="648"/>
        <v/>
      </c>
      <c r="BA1194" s="22" t="str">
        <f t="shared" si="649"/>
        <v/>
      </c>
      <c r="BD1194" s="171"/>
      <c r="BE1194" s="171"/>
      <c r="BF1194" s="171"/>
      <c r="BG1194" s="171"/>
    </row>
    <row r="1195" spans="11:59" ht="12.75" customHeight="1" x14ac:dyDescent="0.3">
      <c r="K1195" s="42" t="str">
        <f t="shared" si="621"/>
        <v/>
      </c>
      <c r="L1195" s="55" t="str">
        <f t="shared" si="622"/>
        <v/>
      </c>
      <c r="M1195" s="43" t="str">
        <f t="shared" si="623"/>
        <v/>
      </c>
      <c r="N1195" s="56" t="str" cm="1">
        <f t="array" ref="N1195">IFERROR(IF(_xlfn.SINGLE(B:B)="","",IF(R1195="Beer",SUM(LOOKUP(2,1/(Rates!$B$3:$B$5&lt;=W1195)/(Rates!$C$3:$C$5&gt;=W1195),Rates!$D$3:$D$5)*(X1195/100)*W1195),IF(R1195="Refreshment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56" t="str">
        <f t="shared" si="624"/>
        <v/>
      </c>
      <c r="P1195" s="53"/>
      <c r="Q1195" s="14" t="str">
        <f t="shared" si="625"/>
        <v/>
      </c>
      <c r="R1195" s="57" t="str">
        <f t="shared" si="626"/>
        <v/>
      </c>
      <c r="S1195" s="58" t="str">
        <f>IF(B1195="","",IF(R1195="Refreshment Beverage",VLOOKUP(VALUE(Q1195),Rates!G$15:L$19,2,0),VLOOKUP(VALUE(Q1195),Rates!G$4:L$12,2,0)))</f>
        <v/>
      </c>
      <c r="T1195" s="58" t="str">
        <f t="shared" si="627"/>
        <v/>
      </c>
      <c r="U1195" s="58" t="str">
        <f t="shared" si="628"/>
        <v/>
      </c>
      <c r="V1195" s="58" t="str">
        <f t="shared" si="629"/>
        <v/>
      </c>
      <c r="W1195" s="58" t="str">
        <f t="shared" si="630"/>
        <v/>
      </c>
      <c r="X1195" s="59" t="str">
        <f t="shared" si="631"/>
        <v/>
      </c>
      <c r="Y1195" s="60" t="str">
        <f>IF(B:B="","",IF(R1195="Refreshment Beverage",VLOOKUP(Q1195,Rates!G$15:L$19,6,0)*W1195,VLOOKUP(Q1195,Rates!G$4:L$12,6,0)*W1195))</f>
        <v/>
      </c>
      <c r="Z1195" s="60" t="str">
        <f t="shared" si="632"/>
        <v/>
      </c>
      <c r="AA1195" s="60" t="str">
        <f t="shared" si="620"/>
        <v/>
      </c>
      <c r="AB1195" s="61" t="str" cm="1">
        <f t="array" ref="AB1195">IF(_xlfn.SINGLE(B:B)="","",IF(R1195="Refreshment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61" t="str" cm="1">
        <f t="array" ref="AC1195">IF(_xlfn.SINGLE(B:B)="","",IF(R1195="Refreshment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68">
        <f>IFERROR(IF(R1195="Beer","",IF(OR(Q1195=1,Q1195=2,Q1195=3,Q1195=4),VLOOKUP(Q1195,Rates!$A$31:$B$34,2,0)*W1195,IF(V1195=1,VLOOKUP(U1195,'REB BEV MIN MKUP'!B:E,4,0),IF(V1195&gt;1,VLOOKUP(VALUE(W1195),'REB BEV MIN MKUP'!O:Q,3,0),0)))),0)</f>
        <v>0</v>
      </c>
      <c r="AE1195" s="62" t="str">
        <f t="shared" si="633"/>
        <v/>
      </c>
      <c r="AF1195" s="63" t="str">
        <f t="shared" si="634"/>
        <v/>
      </c>
      <c r="AG1195" s="64" t="str">
        <f t="shared" si="635"/>
        <v/>
      </c>
      <c r="AH1195" s="65" t="str">
        <f t="shared" si="636"/>
        <v/>
      </c>
      <c r="AI1195" s="66" t="str">
        <f>IF(AE:AE="","",IF(R1195="Refreshment Beverage",AK1195*(Rates!J$19/100),ROUND(SUM(AH1195*(Rates!$J$8/100)),4)))</f>
        <v/>
      </c>
      <c r="AJ1195" s="67" t="str">
        <f t="shared" si="637"/>
        <v/>
      </c>
      <c r="AK1195" s="22" t="str">
        <f t="shared" si="638"/>
        <v/>
      </c>
      <c r="AL1195" s="62" t="str">
        <f t="shared" si="639"/>
        <v/>
      </c>
      <c r="AM1195" s="63" t="str">
        <f>IF(AS1195="","",IF(R1195="Refreshment Beverage",ROUND(AS1195*Rates!K$19,4),ROUND(AO1195*(VLOOKUP(VALUE(Q1195),Rates!G$4:L$12,3,0)),4)))</f>
        <v/>
      </c>
      <c r="AN1195" s="68" t="str">
        <f>IF(AS1195="","",IF(R1195="Refreshment Beverage",AS1195*(Rates!J$19/100),MAX(AM1195,AB1195)))</f>
        <v/>
      </c>
      <c r="AO1195" s="69" t="str">
        <f t="shared" si="640"/>
        <v/>
      </c>
      <c r="AP1195" s="69" t="str">
        <f t="shared" si="641"/>
        <v/>
      </c>
      <c r="AQ1195" s="70" t="str">
        <f>IF(AS1195="","",IF(R1195="Refreshment Beverage",ROUND(SUM(VLOOKUP(Q:Q,Rates!G$15:L$19,3,0)*(AS1195-Y1195-Z1195-AA1195)),4),ROUND(SUM(Rates!$K$8*AS1195),4)))</f>
        <v/>
      </c>
      <c r="AR1195" s="66" t="str">
        <f t="shared" si="642"/>
        <v/>
      </c>
      <c r="AS1195" s="22" t="str">
        <f t="shared" si="643"/>
        <v/>
      </c>
      <c r="AT1195" s="62" t="str">
        <f t="shared" si="644"/>
        <v/>
      </c>
      <c r="AU1195" s="63" t="str">
        <f>IF(AX1195="","",IF(R1195="Refreshment Beverage",ROUND((BA1195-Y1195-Z1195-AA1195)*VLOOKUP(VALUE(Q1195),Rates!G$15:L$19,3,0),4),ROUND(AW1195*(VLOOKUP(VALUE(Q1195),Rates!G:L,3,0)),4)))</f>
        <v/>
      </c>
      <c r="AV1195" s="68" t="str">
        <f t="shared" si="645"/>
        <v/>
      </c>
      <c r="AW1195" s="69" t="str">
        <f t="shared" si="646"/>
        <v/>
      </c>
      <c r="AX1195" s="65" t="str">
        <f t="shared" si="647"/>
        <v/>
      </c>
      <c r="AY1195" s="70" t="str">
        <f>IF(AX1195="","",IF(R1195="Refreshment Beverage",ROUND(SUM(AX1195*Rates!K$19),4),ROUND(SUM(AX1195*(Rates!J$8/100)),4)))</f>
        <v/>
      </c>
      <c r="AZ1195" s="67" t="str">
        <f t="shared" si="648"/>
        <v/>
      </c>
      <c r="BA1195" s="22" t="str">
        <f t="shared" si="649"/>
        <v/>
      </c>
      <c r="BD1195" s="171"/>
      <c r="BE1195" s="171"/>
      <c r="BF1195" s="171"/>
      <c r="BG1195" s="171"/>
    </row>
    <row r="1196" spans="11:59" ht="12.75" customHeight="1" x14ac:dyDescent="0.3">
      <c r="K1196" s="42" t="str">
        <f t="shared" si="621"/>
        <v/>
      </c>
      <c r="L1196" s="55" t="str">
        <f t="shared" si="622"/>
        <v/>
      </c>
      <c r="M1196" s="43" t="str">
        <f t="shared" si="623"/>
        <v/>
      </c>
      <c r="N1196" s="56" t="str" cm="1">
        <f t="array" ref="N1196">IFERROR(IF(_xlfn.SINGLE(B:B)="","",IF(R1196="Beer",SUM(LOOKUP(2,1/(Rates!$B$3:$B$5&lt;=W1196)/(Rates!$C$3:$C$5&gt;=W1196),Rates!$D$3:$D$5)*(X1196/100)*W1196),IF(R1196="Refreshment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56" t="str">
        <f t="shared" si="624"/>
        <v/>
      </c>
      <c r="P1196" s="53"/>
      <c r="Q1196" s="14" t="str">
        <f t="shared" si="625"/>
        <v/>
      </c>
      <c r="R1196" s="57" t="str">
        <f t="shared" si="626"/>
        <v/>
      </c>
      <c r="S1196" s="58" t="str">
        <f>IF(B1196="","",IF(R1196="Refreshment Beverage",VLOOKUP(VALUE(Q1196),Rates!G$15:L$19,2,0),VLOOKUP(VALUE(Q1196),Rates!G$4:L$12,2,0)))</f>
        <v/>
      </c>
      <c r="T1196" s="58" t="str">
        <f t="shared" si="627"/>
        <v/>
      </c>
      <c r="U1196" s="58" t="str">
        <f t="shared" si="628"/>
        <v/>
      </c>
      <c r="V1196" s="58" t="str">
        <f t="shared" si="629"/>
        <v/>
      </c>
      <c r="W1196" s="58" t="str">
        <f t="shared" si="630"/>
        <v/>
      </c>
      <c r="X1196" s="59" t="str">
        <f t="shared" si="631"/>
        <v/>
      </c>
      <c r="Y1196" s="60" t="str">
        <f>IF(B:B="","",IF(R1196="Refreshment Beverage",VLOOKUP(Q1196,Rates!G$15:L$19,6,0)*W1196,VLOOKUP(Q1196,Rates!G$4:L$12,6,0)*W1196))</f>
        <v/>
      </c>
      <c r="Z1196" s="60" t="str">
        <f t="shared" si="632"/>
        <v/>
      </c>
      <c r="AA1196" s="60" t="str">
        <f t="shared" si="620"/>
        <v/>
      </c>
      <c r="AB1196" s="61" t="str" cm="1">
        <f t="array" ref="AB1196">IF(_xlfn.SINGLE(B:B)="","",IF(R1196="Refreshment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61" t="str" cm="1">
        <f t="array" ref="AC1196">IF(_xlfn.SINGLE(B:B)="","",IF(R1196="Refreshment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68">
        <f>IFERROR(IF(R1196="Beer","",IF(OR(Q1196=1,Q1196=2,Q1196=3,Q1196=4),VLOOKUP(Q1196,Rates!$A$31:$B$34,2,0)*W1196,IF(V1196=1,VLOOKUP(U1196,'REB BEV MIN MKUP'!B:E,4,0),IF(V1196&gt;1,VLOOKUP(VALUE(W1196),'REB BEV MIN MKUP'!O:Q,3,0),0)))),0)</f>
        <v>0</v>
      </c>
      <c r="AE1196" s="62" t="str">
        <f t="shared" si="633"/>
        <v/>
      </c>
      <c r="AF1196" s="63" t="str">
        <f t="shared" si="634"/>
        <v/>
      </c>
      <c r="AG1196" s="64" t="str">
        <f t="shared" si="635"/>
        <v/>
      </c>
      <c r="AH1196" s="65" t="str">
        <f t="shared" si="636"/>
        <v/>
      </c>
      <c r="AI1196" s="66" t="str">
        <f>IF(AE:AE="","",IF(R1196="Refreshment Beverage",AK1196*(Rates!J$19/100),ROUND(SUM(AH1196*(Rates!$J$8/100)),4)))</f>
        <v/>
      </c>
      <c r="AJ1196" s="67" t="str">
        <f t="shared" si="637"/>
        <v/>
      </c>
      <c r="AK1196" s="22" t="str">
        <f t="shared" si="638"/>
        <v/>
      </c>
      <c r="AL1196" s="62" t="str">
        <f t="shared" si="639"/>
        <v/>
      </c>
      <c r="AM1196" s="63" t="str">
        <f>IF(AS1196="","",IF(R1196="Refreshment Beverage",ROUND(AS1196*Rates!K$19,4),ROUND(AO1196*(VLOOKUP(VALUE(Q1196),Rates!G$4:L$12,3,0)),4)))</f>
        <v/>
      </c>
      <c r="AN1196" s="68" t="str">
        <f>IF(AS1196="","",IF(R1196="Refreshment Beverage",AS1196*(Rates!J$19/100),MAX(AM1196,AB1196)))</f>
        <v/>
      </c>
      <c r="AO1196" s="69" t="str">
        <f t="shared" si="640"/>
        <v/>
      </c>
      <c r="AP1196" s="69" t="str">
        <f t="shared" si="641"/>
        <v/>
      </c>
      <c r="AQ1196" s="70" t="str">
        <f>IF(AS1196="","",IF(R1196="Refreshment Beverage",ROUND(SUM(VLOOKUP(Q:Q,Rates!G$15:L$19,3,0)*(AS1196-Y1196-Z1196-AA1196)),4),ROUND(SUM(Rates!$K$8*AS1196),4)))</f>
        <v/>
      </c>
      <c r="AR1196" s="66" t="str">
        <f t="shared" si="642"/>
        <v/>
      </c>
      <c r="AS1196" s="22" t="str">
        <f t="shared" si="643"/>
        <v/>
      </c>
      <c r="AT1196" s="62" t="str">
        <f t="shared" si="644"/>
        <v/>
      </c>
      <c r="AU1196" s="63" t="str">
        <f>IF(AX1196="","",IF(R1196="Refreshment Beverage",ROUND((BA1196-Y1196-Z1196-AA1196)*VLOOKUP(VALUE(Q1196),Rates!G$15:L$19,3,0),4),ROUND(AW1196*(VLOOKUP(VALUE(Q1196),Rates!G:L,3,0)),4)))</f>
        <v/>
      </c>
      <c r="AV1196" s="68" t="str">
        <f t="shared" si="645"/>
        <v/>
      </c>
      <c r="AW1196" s="69" t="str">
        <f t="shared" si="646"/>
        <v/>
      </c>
      <c r="AX1196" s="65" t="str">
        <f t="shared" si="647"/>
        <v/>
      </c>
      <c r="AY1196" s="70" t="str">
        <f>IF(AX1196="","",IF(R1196="Refreshment Beverage",ROUND(SUM(AX1196*Rates!K$19),4),ROUND(SUM(AX1196*(Rates!J$8/100)),4)))</f>
        <v/>
      </c>
      <c r="AZ1196" s="67" t="str">
        <f t="shared" si="648"/>
        <v/>
      </c>
      <c r="BA1196" s="22" t="str">
        <f t="shared" si="649"/>
        <v/>
      </c>
      <c r="BD1196" s="171"/>
      <c r="BE1196" s="171"/>
      <c r="BF1196" s="171"/>
      <c r="BG1196" s="171"/>
    </row>
    <row r="1197" spans="11:59" ht="12.75" customHeight="1" x14ac:dyDescent="0.3">
      <c r="K1197" s="42" t="str">
        <f t="shared" si="621"/>
        <v/>
      </c>
      <c r="L1197" s="55" t="str">
        <f t="shared" si="622"/>
        <v/>
      </c>
      <c r="M1197" s="43" t="str">
        <f t="shared" si="623"/>
        <v/>
      </c>
      <c r="N1197" s="56" t="str" cm="1">
        <f t="array" ref="N1197">IFERROR(IF(_xlfn.SINGLE(B:B)="","",IF(R1197="Beer",SUM(LOOKUP(2,1/(Rates!$B$3:$B$5&lt;=W1197)/(Rates!$C$3:$C$5&gt;=W1197),Rates!$D$3:$D$5)*(X1197/100)*W1197),IF(R1197="Refreshment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56" t="str">
        <f t="shared" si="624"/>
        <v/>
      </c>
      <c r="P1197" s="53"/>
      <c r="Q1197" s="14" t="str">
        <f t="shared" si="625"/>
        <v/>
      </c>
      <c r="R1197" s="57" t="str">
        <f t="shared" si="626"/>
        <v/>
      </c>
      <c r="S1197" s="58" t="str">
        <f>IF(B1197="","",IF(R1197="Refreshment Beverage",VLOOKUP(VALUE(Q1197),Rates!G$15:L$19,2,0),VLOOKUP(VALUE(Q1197),Rates!G$4:L$12,2,0)))</f>
        <v/>
      </c>
      <c r="T1197" s="58" t="str">
        <f t="shared" si="627"/>
        <v/>
      </c>
      <c r="U1197" s="58" t="str">
        <f t="shared" si="628"/>
        <v/>
      </c>
      <c r="V1197" s="58" t="str">
        <f t="shared" si="629"/>
        <v/>
      </c>
      <c r="W1197" s="58" t="str">
        <f t="shared" si="630"/>
        <v/>
      </c>
      <c r="X1197" s="59" t="str">
        <f t="shared" si="631"/>
        <v/>
      </c>
      <c r="Y1197" s="60" t="str">
        <f>IF(B:B="","",IF(R1197="Refreshment Beverage",VLOOKUP(Q1197,Rates!G$15:L$19,6,0)*W1197,VLOOKUP(Q1197,Rates!G$4:L$12,6,0)*W1197))</f>
        <v/>
      </c>
      <c r="Z1197" s="60" t="str">
        <f t="shared" si="632"/>
        <v/>
      </c>
      <c r="AA1197" s="60" t="str">
        <f t="shared" si="620"/>
        <v/>
      </c>
      <c r="AB1197" s="61" t="str" cm="1">
        <f t="array" ref="AB1197">IF(_xlfn.SINGLE(B:B)="","",IF(R1197="Refreshment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61" t="str" cm="1">
        <f t="array" ref="AC1197">IF(_xlfn.SINGLE(B:B)="","",IF(R1197="Refreshment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68">
        <f>IFERROR(IF(R1197="Beer","",IF(OR(Q1197=1,Q1197=2,Q1197=3,Q1197=4),VLOOKUP(Q1197,Rates!$A$31:$B$34,2,0)*W1197,IF(V1197=1,VLOOKUP(U1197,'REB BEV MIN MKUP'!B:E,4,0),IF(V1197&gt;1,VLOOKUP(VALUE(W1197),'REB BEV MIN MKUP'!O:Q,3,0),0)))),0)</f>
        <v>0</v>
      </c>
      <c r="AE1197" s="62" t="str">
        <f t="shared" si="633"/>
        <v/>
      </c>
      <c r="AF1197" s="63" t="str">
        <f t="shared" si="634"/>
        <v/>
      </c>
      <c r="AG1197" s="64" t="str">
        <f t="shared" si="635"/>
        <v/>
      </c>
      <c r="AH1197" s="65" t="str">
        <f t="shared" si="636"/>
        <v/>
      </c>
      <c r="AI1197" s="66" t="str">
        <f>IF(AE:AE="","",IF(R1197="Refreshment Beverage",AK1197*(Rates!J$19/100),ROUND(SUM(AH1197*(Rates!$J$8/100)),4)))</f>
        <v/>
      </c>
      <c r="AJ1197" s="67" t="str">
        <f t="shared" si="637"/>
        <v/>
      </c>
      <c r="AK1197" s="22" t="str">
        <f t="shared" si="638"/>
        <v/>
      </c>
      <c r="AL1197" s="62" t="str">
        <f t="shared" si="639"/>
        <v/>
      </c>
      <c r="AM1197" s="63" t="str">
        <f>IF(AS1197="","",IF(R1197="Refreshment Beverage",ROUND(AS1197*Rates!K$19,4),ROUND(AO1197*(VLOOKUP(VALUE(Q1197),Rates!G$4:L$12,3,0)),4)))</f>
        <v/>
      </c>
      <c r="AN1197" s="68" t="str">
        <f>IF(AS1197="","",IF(R1197="Refreshment Beverage",AS1197*(Rates!J$19/100),MAX(AM1197,AB1197)))</f>
        <v/>
      </c>
      <c r="AO1197" s="69" t="str">
        <f t="shared" si="640"/>
        <v/>
      </c>
      <c r="AP1197" s="69" t="str">
        <f t="shared" si="641"/>
        <v/>
      </c>
      <c r="AQ1197" s="70" t="str">
        <f>IF(AS1197="","",IF(R1197="Refreshment Beverage",ROUND(SUM(VLOOKUP(Q:Q,Rates!G$15:L$19,3,0)*(AS1197-Y1197-Z1197-AA1197)),4),ROUND(SUM(Rates!$K$8*AS1197),4)))</f>
        <v/>
      </c>
      <c r="AR1197" s="66" t="str">
        <f t="shared" si="642"/>
        <v/>
      </c>
      <c r="AS1197" s="22" t="str">
        <f t="shared" si="643"/>
        <v/>
      </c>
      <c r="AT1197" s="62" t="str">
        <f t="shared" si="644"/>
        <v/>
      </c>
      <c r="AU1197" s="63" t="str">
        <f>IF(AX1197="","",IF(R1197="Refreshment Beverage",ROUND((BA1197-Y1197-Z1197-AA1197)*VLOOKUP(VALUE(Q1197),Rates!G$15:L$19,3,0),4),ROUND(AW1197*(VLOOKUP(VALUE(Q1197),Rates!G:L,3,0)),4)))</f>
        <v/>
      </c>
      <c r="AV1197" s="68" t="str">
        <f t="shared" si="645"/>
        <v/>
      </c>
      <c r="AW1197" s="69" t="str">
        <f t="shared" si="646"/>
        <v/>
      </c>
      <c r="AX1197" s="65" t="str">
        <f t="shared" si="647"/>
        <v/>
      </c>
      <c r="AY1197" s="70" t="str">
        <f>IF(AX1197="","",IF(R1197="Refreshment Beverage",ROUND(SUM(AX1197*Rates!K$19),4),ROUND(SUM(AX1197*(Rates!J$8/100)),4)))</f>
        <v/>
      </c>
      <c r="AZ1197" s="67" t="str">
        <f t="shared" si="648"/>
        <v/>
      </c>
      <c r="BA1197" s="22" t="str">
        <f t="shared" si="649"/>
        <v/>
      </c>
      <c r="BD1197" s="171"/>
      <c r="BE1197" s="171"/>
      <c r="BF1197" s="171"/>
      <c r="BG1197" s="171"/>
    </row>
    <row r="1198" spans="11:59" ht="12.75" customHeight="1" x14ac:dyDescent="0.3">
      <c r="K1198" s="42" t="str">
        <f t="shared" si="621"/>
        <v/>
      </c>
      <c r="L1198" s="55" t="str">
        <f t="shared" si="622"/>
        <v/>
      </c>
      <c r="M1198" s="43" t="str">
        <f t="shared" si="623"/>
        <v/>
      </c>
      <c r="N1198" s="56" t="str" cm="1">
        <f t="array" ref="N1198">IFERROR(IF(_xlfn.SINGLE(B:B)="","",IF(R1198="Beer",SUM(LOOKUP(2,1/(Rates!$B$3:$B$5&lt;=W1198)/(Rates!$C$3:$C$5&gt;=W1198),Rates!$D$3:$D$5)*(X1198/100)*W1198),IF(R1198="Refreshment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56" t="str">
        <f t="shared" si="624"/>
        <v/>
      </c>
      <c r="P1198" s="53"/>
      <c r="Q1198" s="14" t="str">
        <f t="shared" si="625"/>
        <v/>
      </c>
      <c r="R1198" s="57" t="str">
        <f t="shared" si="626"/>
        <v/>
      </c>
      <c r="S1198" s="58" t="str">
        <f>IF(B1198="","",IF(R1198="Refreshment Beverage",VLOOKUP(VALUE(Q1198),Rates!G$15:L$19,2,0),VLOOKUP(VALUE(Q1198),Rates!G$4:L$12,2,0)))</f>
        <v/>
      </c>
      <c r="T1198" s="58" t="str">
        <f t="shared" si="627"/>
        <v/>
      </c>
      <c r="U1198" s="58" t="str">
        <f t="shared" si="628"/>
        <v/>
      </c>
      <c r="V1198" s="58" t="str">
        <f t="shared" si="629"/>
        <v/>
      </c>
      <c r="W1198" s="58" t="str">
        <f t="shared" si="630"/>
        <v/>
      </c>
      <c r="X1198" s="59" t="str">
        <f t="shared" si="631"/>
        <v/>
      </c>
      <c r="Y1198" s="60" t="str">
        <f>IF(B:B="","",IF(R1198="Refreshment Beverage",VLOOKUP(Q1198,Rates!G$15:L$19,6,0)*W1198,VLOOKUP(Q1198,Rates!G$4:L$12,6,0)*W1198))</f>
        <v/>
      </c>
      <c r="Z1198" s="60" t="str">
        <f t="shared" si="632"/>
        <v/>
      </c>
      <c r="AA1198" s="60" t="str">
        <f t="shared" si="620"/>
        <v/>
      </c>
      <c r="AB1198" s="61" t="str" cm="1">
        <f t="array" ref="AB1198">IF(_xlfn.SINGLE(B:B)="","",IF(R1198="Refreshment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61" t="str" cm="1">
        <f t="array" ref="AC1198">IF(_xlfn.SINGLE(B:B)="","",IF(R1198="Refreshment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68">
        <f>IFERROR(IF(R1198="Beer","",IF(OR(Q1198=1,Q1198=2,Q1198=3,Q1198=4),VLOOKUP(Q1198,Rates!$A$31:$B$34,2,0)*W1198,IF(V1198=1,VLOOKUP(U1198,'REB BEV MIN MKUP'!B:E,4,0),IF(V1198&gt;1,VLOOKUP(VALUE(W1198),'REB BEV MIN MKUP'!O:Q,3,0),0)))),0)</f>
        <v>0</v>
      </c>
      <c r="AE1198" s="62" t="str">
        <f t="shared" si="633"/>
        <v/>
      </c>
      <c r="AF1198" s="63" t="str">
        <f t="shared" si="634"/>
        <v/>
      </c>
      <c r="AG1198" s="64" t="str">
        <f t="shared" si="635"/>
        <v/>
      </c>
      <c r="AH1198" s="65" t="str">
        <f t="shared" si="636"/>
        <v/>
      </c>
      <c r="AI1198" s="66" t="str">
        <f>IF(AE:AE="","",IF(R1198="Refreshment Beverage",AK1198*(Rates!J$19/100),ROUND(SUM(AH1198*(Rates!$J$8/100)),4)))</f>
        <v/>
      </c>
      <c r="AJ1198" s="67" t="str">
        <f t="shared" si="637"/>
        <v/>
      </c>
      <c r="AK1198" s="22" t="str">
        <f t="shared" si="638"/>
        <v/>
      </c>
      <c r="AL1198" s="62" t="str">
        <f t="shared" si="639"/>
        <v/>
      </c>
      <c r="AM1198" s="63" t="str">
        <f>IF(AS1198="","",IF(R1198="Refreshment Beverage",ROUND(AS1198*Rates!K$19,4),ROUND(AO1198*(VLOOKUP(VALUE(Q1198),Rates!G$4:L$12,3,0)),4)))</f>
        <v/>
      </c>
      <c r="AN1198" s="68" t="str">
        <f>IF(AS1198="","",IF(R1198="Refreshment Beverage",AS1198*(Rates!J$19/100),MAX(AM1198,AB1198)))</f>
        <v/>
      </c>
      <c r="AO1198" s="69" t="str">
        <f t="shared" si="640"/>
        <v/>
      </c>
      <c r="AP1198" s="69" t="str">
        <f t="shared" si="641"/>
        <v/>
      </c>
      <c r="AQ1198" s="70" t="str">
        <f>IF(AS1198="","",IF(R1198="Refreshment Beverage",ROUND(SUM(VLOOKUP(Q:Q,Rates!G$15:L$19,3,0)*(AS1198-Y1198-Z1198-AA1198)),4),ROUND(SUM(Rates!$K$8*AS1198),4)))</f>
        <v/>
      </c>
      <c r="AR1198" s="66" t="str">
        <f t="shared" si="642"/>
        <v/>
      </c>
      <c r="AS1198" s="22" t="str">
        <f t="shared" si="643"/>
        <v/>
      </c>
      <c r="AT1198" s="62" t="str">
        <f t="shared" si="644"/>
        <v/>
      </c>
      <c r="AU1198" s="63" t="str">
        <f>IF(AX1198="","",IF(R1198="Refreshment Beverage",ROUND((BA1198-Y1198-Z1198-AA1198)*VLOOKUP(VALUE(Q1198),Rates!G$15:L$19,3,0),4),ROUND(AW1198*(VLOOKUP(VALUE(Q1198),Rates!G:L,3,0)),4)))</f>
        <v/>
      </c>
      <c r="AV1198" s="68" t="str">
        <f t="shared" si="645"/>
        <v/>
      </c>
      <c r="AW1198" s="69" t="str">
        <f t="shared" si="646"/>
        <v/>
      </c>
      <c r="AX1198" s="65" t="str">
        <f t="shared" si="647"/>
        <v/>
      </c>
      <c r="AY1198" s="70" t="str">
        <f>IF(AX1198="","",IF(R1198="Refreshment Beverage",ROUND(SUM(AX1198*Rates!K$19),4),ROUND(SUM(AX1198*(Rates!J$8/100)),4)))</f>
        <v/>
      </c>
      <c r="AZ1198" s="67" t="str">
        <f t="shared" si="648"/>
        <v/>
      </c>
      <c r="BA1198" s="22" t="str">
        <f t="shared" si="649"/>
        <v/>
      </c>
      <c r="BD1198" s="171"/>
      <c r="BE1198" s="171"/>
      <c r="BF1198" s="171"/>
      <c r="BG1198" s="171"/>
    </row>
    <row r="1199" spans="11:59" ht="12.75" customHeight="1" x14ac:dyDescent="0.3">
      <c r="K1199" s="42" t="str">
        <f t="shared" si="621"/>
        <v/>
      </c>
      <c r="L1199" s="55" t="str">
        <f t="shared" si="622"/>
        <v/>
      </c>
      <c r="M1199" s="43" t="str">
        <f t="shared" si="623"/>
        <v/>
      </c>
      <c r="N1199" s="56" t="str" cm="1">
        <f t="array" ref="N1199">IFERROR(IF(_xlfn.SINGLE(B:B)="","",IF(R1199="Beer",SUM(LOOKUP(2,1/(Rates!$B$3:$B$5&lt;=W1199)/(Rates!$C$3:$C$5&gt;=W1199),Rates!$D$3:$D$5)*(X1199/100)*W1199),IF(R1199="Refreshment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56" t="str">
        <f t="shared" si="624"/>
        <v/>
      </c>
      <c r="P1199" s="53"/>
      <c r="Q1199" s="14" t="str">
        <f t="shared" si="625"/>
        <v/>
      </c>
      <c r="R1199" s="57" t="str">
        <f t="shared" si="626"/>
        <v/>
      </c>
      <c r="S1199" s="58" t="str">
        <f>IF(B1199="","",IF(R1199="Refreshment Beverage",VLOOKUP(VALUE(Q1199),Rates!G$15:L$19,2,0),VLOOKUP(VALUE(Q1199),Rates!G$4:L$12,2,0)))</f>
        <v/>
      </c>
      <c r="T1199" s="58" t="str">
        <f t="shared" si="627"/>
        <v/>
      </c>
      <c r="U1199" s="58" t="str">
        <f t="shared" si="628"/>
        <v/>
      </c>
      <c r="V1199" s="58" t="str">
        <f t="shared" si="629"/>
        <v/>
      </c>
      <c r="W1199" s="58" t="str">
        <f t="shared" si="630"/>
        <v/>
      </c>
      <c r="X1199" s="59" t="str">
        <f t="shared" si="631"/>
        <v/>
      </c>
      <c r="Y1199" s="60" t="str">
        <f>IF(B:B="","",IF(R1199="Refreshment Beverage",VLOOKUP(Q1199,Rates!G$15:L$19,6,0)*W1199,VLOOKUP(Q1199,Rates!G$4:L$12,6,0)*W1199))</f>
        <v/>
      </c>
      <c r="Z1199" s="60" t="str">
        <f t="shared" si="632"/>
        <v/>
      </c>
      <c r="AA1199" s="60" t="str">
        <f t="shared" si="620"/>
        <v/>
      </c>
      <c r="AB1199" s="61" t="str" cm="1">
        <f t="array" ref="AB1199">IF(_xlfn.SINGLE(B:B)="","",IF(R1199="Refreshment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61" t="str" cm="1">
        <f t="array" ref="AC1199">IF(_xlfn.SINGLE(B:B)="","",IF(R1199="Refreshment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68">
        <f>IFERROR(IF(R1199="Beer","",IF(OR(Q1199=1,Q1199=2,Q1199=3,Q1199=4),VLOOKUP(Q1199,Rates!$A$31:$B$34,2,0)*W1199,IF(V1199=1,VLOOKUP(U1199,'REB BEV MIN MKUP'!B:E,4,0),IF(V1199&gt;1,VLOOKUP(VALUE(W1199),'REB BEV MIN MKUP'!O:Q,3,0),0)))),0)</f>
        <v>0</v>
      </c>
      <c r="AE1199" s="62" t="str">
        <f t="shared" si="633"/>
        <v/>
      </c>
      <c r="AF1199" s="63" t="str">
        <f t="shared" si="634"/>
        <v/>
      </c>
      <c r="AG1199" s="64" t="str">
        <f t="shared" si="635"/>
        <v/>
      </c>
      <c r="AH1199" s="65" t="str">
        <f t="shared" si="636"/>
        <v/>
      </c>
      <c r="AI1199" s="66" t="str">
        <f>IF(AE:AE="","",IF(R1199="Refreshment Beverage",AK1199*(Rates!J$19/100),ROUND(SUM(AH1199*(Rates!$J$8/100)),4)))</f>
        <v/>
      </c>
      <c r="AJ1199" s="67" t="str">
        <f t="shared" si="637"/>
        <v/>
      </c>
      <c r="AK1199" s="22" t="str">
        <f t="shared" si="638"/>
        <v/>
      </c>
      <c r="AL1199" s="62" t="str">
        <f t="shared" si="639"/>
        <v/>
      </c>
      <c r="AM1199" s="63" t="str">
        <f>IF(AS1199="","",IF(R1199="Refreshment Beverage",ROUND(AS1199*Rates!K$19,4),ROUND(AO1199*(VLOOKUP(VALUE(Q1199),Rates!G$4:L$12,3,0)),4)))</f>
        <v/>
      </c>
      <c r="AN1199" s="68" t="str">
        <f>IF(AS1199="","",IF(R1199="Refreshment Beverage",AS1199*(Rates!J$19/100),MAX(AM1199,AB1199)))</f>
        <v/>
      </c>
      <c r="AO1199" s="69" t="str">
        <f t="shared" si="640"/>
        <v/>
      </c>
      <c r="AP1199" s="69" t="str">
        <f t="shared" si="641"/>
        <v/>
      </c>
      <c r="AQ1199" s="70" t="str">
        <f>IF(AS1199="","",IF(R1199="Refreshment Beverage",ROUND(SUM(VLOOKUP(Q:Q,Rates!G$15:L$19,3,0)*(AS1199-Y1199-Z1199-AA1199)),4),ROUND(SUM(Rates!$K$8*AS1199),4)))</f>
        <v/>
      </c>
      <c r="AR1199" s="66" t="str">
        <f t="shared" si="642"/>
        <v/>
      </c>
      <c r="AS1199" s="22" t="str">
        <f t="shared" si="643"/>
        <v/>
      </c>
      <c r="AT1199" s="62" t="str">
        <f t="shared" si="644"/>
        <v/>
      </c>
      <c r="AU1199" s="63" t="str">
        <f>IF(AX1199="","",IF(R1199="Refreshment Beverage",ROUND((BA1199-Y1199-Z1199-AA1199)*VLOOKUP(VALUE(Q1199),Rates!G$15:L$19,3,0),4),ROUND(AW1199*(VLOOKUP(VALUE(Q1199),Rates!G:L,3,0)),4)))</f>
        <v/>
      </c>
      <c r="AV1199" s="68" t="str">
        <f t="shared" si="645"/>
        <v/>
      </c>
      <c r="AW1199" s="69" t="str">
        <f t="shared" si="646"/>
        <v/>
      </c>
      <c r="AX1199" s="65" t="str">
        <f t="shared" si="647"/>
        <v/>
      </c>
      <c r="AY1199" s="70" t="str">
        <f>IF(AX1199="","",IF(R1199="Refreshment Beverage",ROUND(SUM(AX1199*Rates!K$19),4),ROUND(SUM(AX1199*(Rates!J$8/100)),4)))</f>
        <v/>
      </c>
      <c r="AZ1199" s="67" t="str">
        <f t="shared" si="648"/>
        <v/>
      </c>
      <c r="BA1199" s="22" t="str">
        <f t="shared" si="649"/>
        <v/>
      </c>
      <c r="BD1199" s="171"/>
      <c r="BE1199" s="171"/>
      <c r="BF1199" s="171"/>
      <c r="BG1199" s="171"/>
    </row>
    <row r="1200" spans="11:59" ht="12.75" customHeight="1" x14ac:dyDescent="0.3">
      <c r="K1200" s="42" t="str">
        <f t="shared" si="621"/>
        <v/>
      </c>
      <c r="L1200" s="55" t="str">
        <f t="shared" si="622"/>
        <v/>
      </c>
      <c r="M1200" s="43" t="str">
        <f t="shared" si="623"/>
        <v/>
      </c>
      <c r="N1200" s="56" t="str" cm="1">
        <f t="array" ref="N1200">IFERROR(IF(_xlfn.SINGLE(B:B)="","",IF(R1200="Beer",SUM(LOOKUP(2,1/(Rates!$B$3:$B$5&lt;=W1200)/(Rates!$C$3:$C$5&gt;=W1200),Rates!$D$3:$D$5)*(X1200/100)*W1200),IF(R1200="Refreshment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56" t="str">
        <f t="shared" si="624"/>
        <v/>
      </c>
      <c r="P1200" s="53"/>
      <c r="Q1200" s="14" t="str">
        <f t="shared" si="625"/>
        <v/>
      </c>
      <c r="R1200" s="57" t="str">
        <f t="shared" si="626"/>
        <v/>
      </c>
      <c r="S1200" s="58" t="str">
        <f>IF(B1200="","",IF(R1200="Refreshment Beverage",VLOOKUP(VALUE(Q1200),Rates!G$15:L$19,2,0),VLOOKUP(VALUE(Q1200),Rates!G$4:L$12,2,0)))</f>
        <v/>
      </c>
      <c r="T1200" s="58" t="str">
        <f t="shared" si="627"/>
        <v/>
      </c>
      <c r="U1200" s="58" t="str">
        <f t="shared" si="628"/>
        <v/>
      </c>
      <c r="V1200" s="58" t="str">
        <f t="shared" si="629"/>
        <v/>
      </c>
      <c r="W1200" s="58" t="str">
        <f t="shared" si="630"/>
        <v/>
      </c>
      <c r="X1200" s="59" t="str">
        <f t="shared" si="631"/>
        <v/>
      </c>
      <c r="Y1200" s="60" t="str">
        <f>IF(B:B="","",IF(R1200="Refreshment Beverage",VLOOKUP(Q1200,Rates!G$15:L$19,6,0)*W1200,VLOOKUP(Q1200,Rates!G$4:L$12,6,0)*W1200))</f>
        <v/>
      </c>
      <c r="Z1200" s="60" t="str">
        <f t="shared" si="632"/>
        <v/>
      </c>
      <c r="AA1200" s="60" t="str">
        <f t="shared" si="620"/>
        <v/>
      </c>
      <c r="AB1200" s="61" t="str" cm="1">
        <f t="array" ref="AB1200">IF(_xlfn.SINGLE(B:B)="","",IF(R1200="Refreshment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61" t="str" cm="1">
        <f t="array" ref="AC1200">IF(_xlfn.SINGLE(B:B)="","",IF(R1200="Refreshment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68">
        <f>IFERROR(IF(R1200="Beer","",IF(OR(Q1200=1,Q1200=2,Q1200=3,Q1200=4),VLOOKUP(Q1200,Rates!$A$31:$B$34,2,0)*W1200,IF(V1200=1,VLOOKUP(U1200,'REB BEV MIN MKUP'!B:E,4,0),IF(V1200&gt;1,VLOOKUP(VALUE(W1200),'REB BEV MIN MKUP'!O:Q,3,0),0)))),0)</f>
        <v>0</v>
      </c>
      <c r="AE1200" s="62" t="str">
        <f t="shared" si="633"/>
        <v/>
      </c>
      <c r="AF1200" s="63" t="str">
        <f t="shared" si="634"/>
        <v/>
      </c>
      <c r="AG1200" s="64" t="str">
        <f t="shared" si="635"/>
        <v/>
      </c>
      <c r="AH1200" s="65" t="str">
        <f t="shared" si="636"/>
        <v/>
      </c>
      <c r="AI1200" s="66" t="str">
        <f>IF(AE:AE="","",IF(R1200="Refreshment Beverage",AK1200*(Rates!J$19/100),ROUND(SUM(AH1200*(Rates!$J$8/100)),4)))</f>
        <v/>
      </c>
      <c r="AJ1200" s="67" t="str">
        <f t="shared" si="637"/>
        <v/>
      </c>
      <c r="AK1200" s="22" t="str">
        <f t="shared" si="638"/>
        <v/>
      </c>
      <c r="AL1200" s="62" t="str">
        <f t="shared" si="639"/>
        <v/>
      </c>
      <c r="AM1200" s="63" t="str">
        <f>IF(AS1200="","",IF(R1200="Refreshment Beverage",ROUND(AS1200*Rates!K$19,4),ROUND(AO1200*(VLOOKUP(VALUE(Q1200),Rates!G$4:L$12,3,0)),4)))</f>
        <v/>
      </c>
      <c r="AN1200" s="68" t="str">
        <f>IF(AS1200="","",IF(R1200="Refreshment Beverage",AS1200*(Rates!J$19/100),MAX(AM1200,AB1200)))</f>
        <v/>
      </c>
      <c r="AO1200" s="69" t="str">
        <f t="shared" si="640"/>
        <v/>
      </c>
      <c r="AP1200" s="69" t="str">
        <f t="shared" si="641"/>
        <v/>
      </c>
      <c r="AQ1200" s="70" t="str">
        <f>IF(AS1200="","",IF(R1200="Refreshment Beverage",ROUND(SUM(VLOOKUP(Q:Q,Rates!G$15:L$19,3,0)*(AS1200-Y1200-Z1200-AA1200)),4),ROUND(SUM(Rates!$K$8*AS1200),4)))</f>
        <v/>
      </c>
      <c r="AR1200" s="66" t="str">
        <f t="shared" si="642"/>
        <v/>
      </c>
      <c r="AS1200" s="22" t="str">
        <f t="shared" si="643"/>
        <v/>
      </c>
      <c r="AT1200" s="62" t="str">
        <f t="shared" si="644"/>
        <v/>
      </c>
      <c r="AU1200" s="63" t="str">
        <f>IF(AX1200="","",IF(R1200="Refreshment Beverage",ROUND((BA1200-Y1200-Z1200-AA1200)*VLOOKUP(VALUE(Q1200),Rates!G$15:L$19,3,0),4),ROUND(AW1200*(VLOOKUP(VALUE(Q1200),Rates!G:L,3,0)),4)))</f>
        <v/>
      </c>
      <c r="AV1200" s="68" t="str">
        <f t="shared" si="645"/>
        <v/>
      </c>
      <c r="AW1200" s="69" t="str">
        <f t="shared" si="646"/>
        <v/>
      </c>
      <c r="AX1200" s="65" t="str">
        <f t="shared" si="647"/>
        <v/>
      </c>
      <c r="AY1200" s="70" t="str">
        <f>IF(AX1200="","",IF(R1200="Refreshment Beverage",ROUND(SUM(AX1200*Rates!K$19),4),ROUND(SUM(AX1200*(Rates!J$8/100)),4)))</f>
        <v/>
      </c>
      <c r="AZ1200" s="67" t="str">
        <f t="shared" si="648"/>
        <v/>
      </c>
      <c r="BA1200" s="22" t="str">
        <f t="shared" si="649"/>
        <v/>
      </c>
      <c r="BD1200" s="171"/>
      <c r="BE1200" s="171"/>
      <c r="BF1200" s="171"/>
      <c r="BG1200" s="171"/>
    </row>
    <row r="1201" spans="11:59" ht="12.75" customHeight="1" x14ac:dyDescent="0.3">
      <c r="K1201" s="42" t="str">
        <f t="shared" si="621"/>
        <v/>
      </c>
      <c r="L1201" s="55" t="str">
        <f t="shared" si="622"/>
        <v/>
      </c>
      <c r="M1201" s="43" t="str">
        <f t="shared" si="623"/>
        <v/>
      </c>
      <c r="N1201" s="56" t="str" cm="1">
        <f t="array" ref="N1201">IFERROR(IF(_xlfn.SINGLE(B:B)="","",IF(R1201="Beer",SUM(LOOKUP(2,1/(Rates!$B$3:$B$5&lt;=W1201)/(Rates!$C$3:$C$5&gt;=W1201),Rates!$D$3:$D$5)*(X1201/100)*W1201),IF(R1201="Refreshment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56" t="str">
        <f t="shared" si="624"/>
        <v/>
      </c>
      <c r="P1201" s="53"/>
      <c r="Q1201" s="14" t="str">
        <f t="shared" si="625"/>
        <v/>
      </c>
      <c r="R1201" s="57" t="str">
        <f t="shared" si="626"/>
        <v/>
      </c>
      <c r="S1201" s="58" t="str">
        <f>IF(B1201="","",IF(R1201="Refreshment Beverage",VLOOKUP(VALUE(Q1201),Rates!G$15:L$19,2,0),VLOOKUP(VALUE(Q1201),Rates!G$4:L$12,2,0)))</f>
        <v/>
      </c>
      <c r="T1201" s="58" t="str">
        <f t="shared" si="627"/>
        <v/>
      </c>
      <c r="U1201" s="58" t="str">
        <f t="shared" si="628"/>
        <v/>
      </c>
      <c r="V1201" s="58" t="str">
        <f t="shared" si="629"/>
        <v/>
      </c>
      <c r="W1201" s="58" t="str">
        <f t="shared" si="630"/>
        <v/>
      </c>
      <c r="X1201" s="59" t="str">
        <f t="shared" si="631"/>
        <v/>
      </c>
      <c r="Y1201" s="60" t="str">
        <f>IF(B:B="","",IF(R1201="Refreshment Beverage",VLOOKUP(Q1201,Rates!G$15:L$19,6,0)*W1201,VLOOKUP(Q1201,Rates!G$4:L$12,6,0)*W1201))</f>
        <v/>
      </c>
      <c r="Z1201" s="60" t="str">
        <f t="shared" si="632"/>
        <v/>
      </c>
      <c r="AA1201" s="60" t="str">
        <f t="shared" si="620"/>
        <v/>
      </c>
      <c r="AB1201" s="61" t="str" cm="1">
        <f t="array" ref="AB1201">IF(_xlfn.SINGLE(B:B)="","",IF(R1201="Refreshment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61" t="str" cm="1">
        <f t="array" ref="AC1201">IF(_xlfn.SINGLE(B:B)="","",IF(R1201="Refreshment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68">
        <f>IFERROR(IF(R1201="Beer","",IF(OR(Q1201=1,Q1201=2,Q1201=3,Q1201=4),VLOOKUP(Q1201,Rates!$A$31:$B$34,2,0)*W1201,IF(V1201=1,VLOOKUP(U1201,'REB BEV MIN MKUP'!B:E,4,0),IF(V1201&gt;1,VLOOKUP(VALUE(W1201),'REB BEV MIN MKUP'!O:Q,3,0),0)))),0)</f>
        <v>0</v>
      </c>
      <c r="AE1201" s="62" t="str">
        <f t="shared" si="633"/>
        <v/>
      </c>
      <c r="AF1201" s="63" t="str">
        <f t="shared" si="634"/>
        <v/>
      </c>
      <c r="AG1201" s="64" t="str">
        <f t="shared" si="635"/>
        <v/>
      </c>
      <c r="AH1201" s="65" t="str">
        <f t="shared" si="636"/>
        <v/>
      </c>
      <c r="AI1201" s="66" t="str">
        <f>IF(AE:AE="","",IF(R1201="Refreshment Beverage",AK1201*(Rates!J$19/100),ROUND(SUM(AH1201*(Rates!$J$8/100)),4)))</f>
        <v/>
      </c>
      <c r="AJ1201" s="67" t="str">
        <f t="shared" si="637"/>
        <v/>
      </c>
      <c r="AK1201" s="22" t="str">
        <f t="shared" si="638"/>
        <v/>
      </c>
      <c r="AL1201" s="62" t="str">
        <f t="shared" si="639"/>
        <v/>
      </c>
      <c r="AM1201" s="63" t="str">
        <f>IF(AS1201="","",IF(R1201="Refreshment Beverage",ROUND(AS1201*Rates!K$19,4),ROUND(AO1201*(VLOOKUP(VALUE(Q1201),Rates!G$4:L$12,3,0)),4)))</f>
        <v/>
      </c>
      <c r="AN1201" s="68" t="str">
        <f>IF(AS1201="","",IF(R1201="Refreshment Beverage",AS1201*(Rates!J$19/100),MAX(AM1201,AB1201)))</f>
        <v/>
      </c>
      <c r="AO1201" s="69" t="str">
        <f t="shared" si="640"/>
        <v/>
      </c>
      <c r="AP1201" s="69" t="str">
        <f t="shared" si="641"/>
        <v/>
      </c>
      <c r="AQ1201" s="70" t="str">
        <f>IF(AS1201="","",IF(R1201="Refreshment Beverage",ROUND(SUM(VLOOKUP(Q:Q,Rates!G$15:L$19,3,0)*(AS1201-Y1201-Z1201-AA1201)),4),ROUND(SUM(Rates!$K$8*AS1201),4)))</f>
        <v/>
      </c>
      <c r="AR1201" s="66" t="str">
        <f t="shared" si="642"/>
        <v/>
      </c>
      <c r="AS1201" s="22" t="str">
        <f t="shared" si="643"/>
        <v/>
      </c>
      <c r="AT1201" s="62" t="str">
        <f t="shared" si="644"/>
        <v/>
      </c>
      <c r="AU1201" s="63" t="str">
        <f>IF(AX1201="","",IF(R1201="Refreshment Beverage",ROUND((BA1201-Y1201-Z1201-AA1201)*VLOOKUP(VALUE(Q1201),Rates!G$15:L$19,3,0),4),ROUND(AW1201*(VLOOKUP(VALUE(Q1201),Rates!G:L,3,0)),4)))</f>
        <v/>
      </c>
      <c r="AV1201" s="68" t="str">
        <f t="shared" si="645"/>
        <v/>
      </c>
      <c r="AW1201" s="69" t="str">
        <f t="shared" si="646"/>
        <v/>
      </c>
      <c r="AX1201" s="65" t="str">
        <f t="shared" si="647"/>
        <v/>
      </c>
      <c r="AY1201" s="70" t="str">
        <f>IF(AX1201="","",IF(R1201="Refreshment Beverage",ROUND(SUM(AX1201*Rates!K$19),4),ROUND(SUM(AX1201*(Rates!J$8/100)),4)))</f>
        <v/>
      </c>
      <c r="AZ1201" s="67" t="str">
        <f t="shared" si="648"/>
        <v/>
      </c>
      <c r="BA1201" s="22" t="str">
        <f t="shared" si="649"/>
        <v/>
      </c>
      <c r="BD1201" s="171"/>
      <c r="BE1201" s="171"/>
      <c r="BF1201" s="171"/>
      <c r="BG1201" s="171"/>
    </row>
    <row r="1202" spans="11:59" ht="12.75" customHeight="1" x14ac:dyDescent="0.3">
      <c r="K1202" s="42" t="str">
        <f t="shared" si="621"/>
        <v/>
      </c>
      <c r="L1202" s="55" t="str">
        <f t="shared" si="622"/>
        <v/>
      </c>
      <c r="M1202" s="43" t="str">
        <f t="shared" si="623"/>
        <v/>
      </c>
      <c r="N1202" s="56" t="str" cm="1">
        <f t="array" ref="N1202">IFERROR(IF(_xlfn.SINGLE(B:B)="","",IF(R1202="Beer",SUM(LOOKUP(2,1/(Rates!$B$3:$B$5&lt;=W1202)/(Rates!$C$3:$C$5&gt;=W1202),Rates!$D$3:$D$5)*(X1202/100)*W1202),IF(R1202="Refreshment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56" t="str">
        <f t="shared" si="624"/>
        <v/>
      </c>
      <c r="P1202" s="53"/>
      <c r="Q1202" s="14" t="str">
        <f t="shared" si="625"/>
        <v/>
      </c>
      <c r="R1202" s="57" t="str">
        <f t="shared" si="626"/>
        <v/>
      </c>
      <c r="S1202" s="58" t="str">
        <f>IF(B1202="","",IF(R1202="Refreshment Beverage",VLOOKUP(VALUE(Q1202),Rates!G$15:L$19,2,0),VLOOKUP(VALUE(Q1202),Rates!G$4:L$12,2,0)))</f>
        <v/>
      </c>
      <c r="T1202" s="58" t="str">
        <f t="shared" si="627"/>
        <v/>
      </c>
      <c r="U1202" s="58" t="str">
        <f t="shared" si="628"/>
        <v/>
      </c>
      <c r="V1202" s="58" t="str">
        <f t="shared" si="629"/>
        <v/>
      </c>
      <c r="W1202" s="58" t="str">
        <f t="shared" si="630"/>
        <v/>
      </c>
      <c r="X1202" s="59" t="str">
        <f t="shared" si="631"/>
        <v/>
      </c>
      <c r="Y1202" s="60" t="str">
        <f>IF(B:B="","",IF(R1202="Refreshment Beverage",VLOOKUP(Q1202,Rates!G$15:L$19,6,0)*W1202,VLOOKUP(Q1202,Rates!G$4:L$12,6,0)*W1202))</f>
        <v/>
      </c>
      <c r="Z1202" s="60" t="str">
        <f t="shared" si="632"/>
        <v/>
      </c>
      <c r="AA1202" s="60" t="str">
        <f t="shared" si="620"/>
        <v/>
      </c>
      <c r="AB1202" s="61" t="str" cm="1">
        <f t="array" ref="AB1202">IF(_xlfn.SINGLE(B:B)="","",IF(R1202="Refreshment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61" t="str" cm="1">
        <f t="array" ref="AC1202">IF(_xlfn.SINGLE(B:B)="","",IF(R1202="Refreshment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68">
        <f>IFERROR(IF(R1202="Beer","",IF(OR(Q1202=1,Q1202=2,Q1202=3,Q1202=4),VLOOKUP(Q1202,Rates!$A$31:$B$34,2,0)*W1202,IF(V1202=1,VLOOKUP(U1202,'REB BEV MIN MKUP'!B:E,4,0),IF(V1202&gt;1,VLOOKUP(VALUE(W1202),'REB BEV MIN MKUP'!O:Q,3,0),0)))),0)</f>
        <v>0</v>
      </c>
      <c r="AE1202" s="62" t="str">
        <f t="shared" si="633"/>
        <v/>
      </c>
      <c r="AF1202" s="63" t="str">
        <f t="shared" si="634"/>
        <v/>
      </c>
      <c r="AG1202" s="64" t="str">
        <f t="shared" si="635"/>
        <v/>
      </c>
      <c r="AH1202" s="65" t="str">
        <f t="shared" si="636"/>
        <v/>
      </c>
      <c r="AI1202" s="66" t="str">
        <f>IF(AE:AE="","",IF(R1202="Refreshment Beverage",AK1202*(Rates!J$19/100),ROUND(SUM(AH1202*(Rates!$J$8/100)),4)))</f>
        <v/>
      </c>
      <c r="AJ1202" s="67" t="str">
        <f t="shared" si="637"/>
        <v/>
      </c>
      <c r="AK1202" s="22" t="str">
        <f t="shared" si="638"/>
        <v/>
      </c>
      <c r="AL1202" s="62" t="str">
        <f t="shared" si="639"/>
        <v/>
      </c>
      <c r="AM1202" s="63" t="str">
        <f>IF(AS1202="","",IF(R1202="Refreshment Beverage",ROUND(AS1202*Rates!K$19,4),ROUND(AO1202*(VLOOKUP(VALUE(Q1202),Rates!G$4:L$12,3,0)),4)))</f>
        <v/>
      </c>
      <c r="AN1202" s="68" t="str">
        <f>IF(AS1202="","",IF(R1202="Refreshment Beverage",AS1202*(Rates!J$19/100),MAX(AM1202,AB1202)))</f>
        <v/>
      </c>
      <c r="AO1202" s="69" t="str">
        <f t="shared" si="640"/>
        <v/>
      </c>
      <c r="AP1202" s="69" t="str">
        <f t="shared" si="641"/>
        <v/>
      </c>
      <c r="AQ1202" s="70" t="str">
        <f>IF(AS1202="","",IF(R1202="Refreshment Beverage",ROUND(SUM(VLOOKUP(Q:Q,Rates!G$15:L$19,3,0)*(AS1202-Y1202-Z1202-AA1202)),4),ROUND(SUM(Rates!$K$8*AS1202),4)))</f>
        <v/>
      </c>
      <c r="AR1202" s="66" t="str">
        <f t="shared" si="642"/>
        <v/>
      </c>
      <c r="AS1202" s="22" t="str">
        <f t="shared" si="643"/>
        <v/>
      </c>
      <c r="AT1202" s="62" t="str">
        <f t="shared" si="644"/>
        <v/>
      </c>
      <c r="AU1202" s="63" t="str">
        <f>IF(AX1202="","",IF(R1202="Refreshment Beverage",ROUND((BA1202-Y1202-Z1202-AA1202)*VLOOKUP(VALUE(Q1202),Rates!G$15:L$19,3,0),4),ROUND(AW1202*(VLOOKUP(VALUE(Q1202),Rates!G:L,3,0)),4)))</f>
        <v/>
      </c>
      <c r="AV1202" s="68" t="str">
        <f t="shared" si="645"/>
        <v/>
      </c>
      <c r="AW1202" s="69" t="str">
        <f t="shared" si="646"/>
        <v/>
      </c>
      <c r="AX1202" s="65" t="str">
        <f t="shared" si="647"/>
        <v/>
      </c>
      <c r="AY1202" s="70" t="str">
        <f>IF(AX1202="","",IF(R1202="Refreshment Beverage",ROUND(SUM(AX1202*Rates!K$19),4),ROUND(SUM(AX1202*(Rates!J$8/100)),4)))</f>
        <v/>
      </c>
      <c r="AZ1202" s="67" t="str">
        <f t="shared" si="648"/>
        <v/>
      </c>
      <c r="BA1202" s="22" t="str">
        <f t="shared" si="649"/>
        <v/>
      </c>
      <c r="BD1202" s="171"/>
      <c r="BE1202" s="171"/>
      <c r="BF1202" s="171"/>
      <c r="BG1202" s="171"/>
    </row>
    <row r="1203" spans="11:59" ht="12.75" customHeight="1" x14ac:dyDescent="0.3">
      <c r="K1203" s="42" t="str">
        <f t="shared" si="621"/>
        <v/>
      </c>
      <c r="L1203" s="55" t="str">
        <f t="shared" si="622"/>
        <v/>
      </c>
      <c r="M1203" s="43" t="str">
        <f t="shared" si="623"/>
        <v/>
      </c>
      <c r="N1203" s="56" t="str" cm="1">
        <f t="array" ref="N1203">IFERROR(IF(_xlfn.SINGLE(B:B)="","",IF(R1203="Beer",SUM(LOOKUP(2,1/(Rates!$B$3:$B$5&lt;=W1203)/(Rates!$C$3:$C$5&gt;=W1203),Rates!$D$3:$D$5)*(X1203/100)*W1203),IF(R1203="Refreshment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56" t="str">
        <f t="shared" si="624"/>
        <v/>
      </c>
      <c r="P1203" s="53"/>
      <c r="Q1203" s="14" t="str">
        <f t="shared" si="625"/>
        <v/>
      </c>
      <c r="R1203" s="57" t="str">
        <f t="shared" si="626"/>
        <v/>
      </c>
      <c r="S1203" s="58" t="str">
        <f>IF(B1203="","",IF(R1203="Refreshment Beverage",VLOOKUP(VALUE(Q1203),Rates!G$15:L$19,2,0),VLOOKUP(VALUE(Q1203),Rates!G$4:L$12,2,0)))</f>
        <v/>
      </c>
      <c r="T1203" s="58" t="str">
        <f t="shared" si="627"/>
        <v/>
      </c>
      <c r="U1203" s="58" t="str">
        <f t="shared" si="628"/>
        <v/>
      </c>
      <c r="V1203" s="58" t="str">
        <f t="shared" si="629"/>
        <v/>
      </c>
      <c r="W1203" s="58" t="str">
        <f t="shared" si="630"/>
        <v/>
      </c>
      <c r="X1203" s="59" t="str">
        <f t="shared" si="631"/>
        <v/>
      </c>
      <c r="Y1203" s="60" t="str">
        <f>IF(B:B="","",IF(R1203="Refreshment Beverage",VLOOKUP(Q1203,Rates!G$15:L$19,6,0)*W1203,VLOOKUP(Q1203,Rates!G$4:L$12,6,0)*W1203))</f>
        <v/>
      </c>
      <c r="Z1203" s="60" t="str">
        <f t="shared" si="632"/>
        <v/>
      </c>
      <c r="AA1203" s="60" t="str">
        <f t="shared" si="620"/>
        <v/>
      </c>
      <c r="AB1203" s="61" t="str" cm="1">
        <f t="array" ref="AB1203">IF(_xlfn.SINGLE(B:B)="","",IF(R1203="Refreshment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61" t="str" cm="1">
        <f t="array" ref="AC1203">IF(_xlfn.SINGLE(B:B)="","",IF(R1203="Refreshment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68">
        <f>IFERROR(IF(R1203="Beer","",IF(OR(Q1203=1,Q1203=2,Q1203=3,Q1203=4),VLOOKUP(Q1203,Rates!$A$31:$B$34,2,0)*W1203,IF(V1203=1,VLOOKUP(U1203,'REB BEV MIN MKUP'!B:E,4,0),IF(V1203&gt;1,VLOOKUP(VALUE(W1203),'REB BEV MIN MKUP'!O:Q,3,0),0)))),0)</f>
        <v>0</v>
      </c>
      <c r="AE1203" s="62" t="str">
        <f t="shared" si="633"/>
        <v/>
      </c>
      <c r="AF1203" s="63" t="str">
        <f t="shared" si="634"/>
        <v/>
      </c>
      <c r="AG1203" s="64" t="str">
        <f t="shared" si="635"/>
        <v/>
      </c>
      <c r="AH1203" s="65" t="str">
        <f t="shared" si="636"/>
        <v/>
      </c>
      <c r="AI1203" s="66" t="str">
        <f>IF(AE:AE="","",IF(R1203="Refreshment Beverage",AK1203*(Rates!J$19/100),ROUND(SUM(AH1203*(Rates!$J$8/100)),4)))</f>
        <v/>
      </c>
      <c r="AJ1203" s="67" t="str">
        <f t="shared" si="637"/>
        <v/>
      </c>
      <c r="AK1203" s="22" t="str">
        <f t="shared" si="638"/>
        <v/>
      </c>
      <c r="AL1203" s="62" t="str">
        <f t="shared" si="639"/>
        <v/>
      </c>
      <c r="AM1203" s="63" t="str">
        <f>IF(AS1203="","",IF(R1203="Refreshment Beverage",ROUND(AS1203*Rates!K$19,4),ROUND(AO1203*(VLOOKUP(VALUE(Q1203),Rates!G$4:L$12,3,0)),4)))</f>
        <v/>
      </c>
      <c r="AN1203" s="68" t="str">
        <f>IF(AS1203="","",IF(R1203="Refreshment Beverage",AS1203*(Rates!J$19/100),MAX(AM1203,AB1203)))</f>
        <v/>
      </c>
      <c r="AO1203" s="69" t="str">
        <f t="shared" si="640"/>
        <v/>
      </c>
      <c r="AP1203" s="69" t="str">
        <f t="shared" si="641"/>
        <v/>
      </c>
      <c r="AQ1203" s="70" t="str">
        <f>IF(AS1203="","",IF(R1203="Refreshment Beverage",ROUND(SUM(VLOOKUP(Q:Q,Rates!G$15:L$19,3,0)*(AS1203-Y1203-Z1203-AA1203)),4),ROUND(SUM(Rates!$K$8*AS1203),4)))</f>
        <v/>
      </c>
      <c r="AR1203" s="66" t="str">
        <f t="shared" si="642"/>
        <v/>
      </c>
      <c r="AS1203" s="22" t="str">
        <f t="shared" si="643"/>
        <v/>
      </c>
      <c r="AT1203" s="62" t="str">
        <f t="shared" si="644"/>
        <v/>
      </c>
      <c r="AU1203" s="63" t="str">
        <f>IF(AX1203="","",IF(R1203="Refreshment Beverage",ROUND((BA1203-Y1203-Z1203-AA1203)*VLOOKUP(VALUE(Q1203),Rates!G$15:L$19,3,0),4),ROUND(AW1203*(VLOOKUP(VALUE(Q1203),Rates!G:L,3,0)),4)))</f>
        <v/>
      </c>
      <c r="AV1203" s="68" t="str">
        <f t="shared" si="645"/>
        <v/>
      </c>
      <c r="AW1203" s="69" t="str">
        <f t="shared" si="646"/>
        <v/>
      </c>
      <c r="AX1203" s="65" t="str">
        <f t="shared" si="647"/>
        <v/>
      </c>
      <c r="AY1203" s="70" t="str">
        <f>IF(AX1203="","",IF(R1203="Refreshment Beverage",ROUND(SUM(AX1203*Rates!K$19),4),ROUND(SUM(AX1203*(Rates!J$8/100)),4)))</f>
        <v/>
      </c>
      <c r="AZ1203" s="67" t="str">
        <f t="shared" si="648"/>
        <v/>
      </c>
      <c r="BA1203" s="22" t="str">
        <f t="shared" si="649"/>
        <v/>
      </c>
      <c r="BD1203" s="171"/>
      <c r="BE1203" s="171"/>
      <c r="BF1203" s="171"/>
      <c r="BG1203" s="171"/>
    </row>
    <row r="1204" spans="11:59" ht="12.75" customHeight="1" x14ac:dyDescent="0.3">
      <c r="K1204" s="42" t="str">
        <f t="shared" si="621"/>
        <v/>
      </c>
      <c r="L1204" s="55" t="str">
        <f t="shared" si="622"/>
        <v/>
      </c>
      <c r="M1204" s="43" t="str">
        <f t="shared" si="623"/>
        <v/>
      </c>
      <c r="N1204" s="56" t="str" cm="1">
        <f t="array" ref="N1204">IFERROR(IF(_xlfn.SINGLE(B:B)="","",IF(R1204="Beer",SUM(LOOKUP(2,1/(Rates!$B$3:$B$5&lt;=W1204)/(Rates!$C$3:$C$5&gt;=W1204),Rates!$D$3:$D$5)*(X1204/100)*W1204),IF(R1204="Refreshment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56" t="str">
        <f t="shared" si="624"/>
        <v/>
      </c>
      <c r="P1204" s="53"/>
      <c r="Q1204" s="14" t="str">
        <f t="shared" si="625"/>
        <v/>
      </c>
      <c r="R1204" s="57" t="str">
        <f t="shared" si="626"/>
        <v/>
      </c>
      <c r="S1204" s="58" t="str">
        <f>IF(B1204="","",IF(R1204="Refreshment Beverage",VLOOKUP(VALUE(Q1204),Rates!G$15:L$19,2,0),VLOOKUP(VALUE(Q1204),Rates!G$4:L$12,2,0)))</f>
        <v/>
      </c>
      <c r="T1204" s="58" t="str">
        <f t="shared" si="627"/>
        <v/>
      </c>
      <c r="U1204" s="58" t="str">
        <f t="shared" si="628"/>
        <v/>
      </c>
      <c r="V1204" s="58" t="str">
        <f t="shared" si="629"/>
        <v/>
      </c>
      <c r="W1204" s="58" t="str">
        <f t="shared" si="630"/>
        <v/>
      </c>
      <c r="X1204" s="59" t="str">
        <f t="shared" si="631"/>
        <v/>
      </c>
      <c r="Y1204" s="60" t="str">
        <f>IF(B:B="","",IF(R1204="Refreshment Beverage",VLOOKUP(Q1204,Rates!G$15:L$19,6,0)*W1204,VLOOKUP(Q1204,Rates!G$4:L$12,6,0)*W1204))</f>
        <v/>
      </c>
      <c r="Z1204" s="60" t="str">
        <f t="shared" si="632"/>
        <v/>
      </c>
      <c r="AA1204" s="60" t="str">
        <f t="shared" si="620"/>
        <v/>
      </c>
      <c r="AB1204" s="61" t="str" cm="1">
        <f t="array" ref="AB1204">IF(_xlfn.SINGLE(B:B)="","",IF(R1204="Refreshment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61" t="str" cm="1">
        <f t="array" ref="AC1204">IF(_xlfn.SINGLE(B:B)="","",IF(R1204="Refreshment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68">
        <f>IFERROR(IF(R1204="Beer","",IF(OR(Q1204=1,Q1204=2,Q1204=3,Q1204=4),VLOOKUP(Q1204,Rates!$A$31:$B$34,2,0)*W1204,IF(V1204=1,VLOOKUP(U1204,'REB BEV MIN MKUP'!B:E,4,0),IF(V1204&gt;1,VLOOKUP(VALUE(W1204),'REB BEV MIN MKUP'!O:Q,3,0),0)))),0)</f>
        <v>0</v>
      </c>
      <c r="AE1204" s="62" t="str">
        <f t="shared" si="633"/>
        <v/>
      </c>
      <c r="AF1204" s="63" t="str">
        <f t="shared" si="634"/>
        <v/>
      </c>
      <c r="AG1204" s="64" t="str">
        <f t="shared" si="635"/>
        <v/>
      </c>
      <c r="AH1204" s="65" t="str">
        <f t="shared" si="636"/>
        <v/>
      </c>
      <c r="AI1204" s="66" t="str">
        <f>IF(AE:AE="","",IF(R1204="Refreshment Beverage",AK1204*(Rates!J$19/100),ROUND(SUM(AH1204*(Rates!$J$8/100)),4)))</f>
        <v/>
      </c>
      <c r="AJ1204" s="67" t="str">
        <f t="shared" si="637"/>
        <v/>
      </c>
      <c r="AK1204" s="22" t="str">
        <f t="shared" si="638"/>
        <v/>
      </c>
      <c r="AL1204" s="62" t="str">
        <f t="shared" si="639"/>
        <v/>
      </c>
      <c r="AM1204" s="63" t="str">
        <f>IF(AS1204="","",IF(R1204="Refreshment Beverage",ROUND(AS1204*Rates!K$19,4),ROUND(AO1204*(VLOOKUP(VALUE(Q1204),Rates!G$4:L$12,3,0)),4)))</f>
        <v/>
      </c>
      <c r="AN1204" s="68" t="str">
        <f>IF(AS1204="","",IF(R1204="Refreshment Beverage",AS1204*(Rates!J$19/100),MAX(AM1204,AB1204)))</f>
        <v/>
      </c>
      <c r="AO1204" s="69" t="str">
        <f t="shared" si="640"/>
        <v/>
      </c>
      <c r="AP1204" s="69" t="str">
        <f t="shared" si="641"/>
        <v/>
      </c>
      <c r="AQ1204" s="70" t="str">
        <f>IF(AS1204="","",IF(R1204="Refreshment Beverage",ROUND(SUM(VLOOKUP(Q:Q,Rates!G$15:L$19,3,0)*(AS1204-Y1204-Z1204-AA1204)),4),ROUND(SUM(Rates!$K$8*AS1204),4)))</f>
        <v/>
      </c>
      <c r="AR1204" s="66" t="str">
        <f t="shared" si="642"/>
        <v/>
      </c>
      <c r="AS1204" s="22" t="str">
        <f t="shared" si="643"/>
        <v/>
      </c>
      <c r="AT1204" s="62" t="str">
        <f t="shared" si="644"/>
        <v/>
      </c>
      <c r="AU1204" s="63" t="str">
        <f>IF(AX1204="","",IF(R1204="Refreshment Beverage",ROUND((BA1204-Y1204-Z1204-AA1204)*VLOOKUP(VALUE(Q1204),Rates!G$15:L$19,3,0),4),ROUND(AW1204*(VLOOKUP(VALUE(Q1204),Rates!G:L,3,0)),4)))</f>
        <v/>
      </c>
      <c r="AV1204" s="68" t="str">
        <f t="shared" si="645"/>
        <v/>
      </c>
      <c r="AW1204" s="69" t="str">
        <f t="shared" si="646"/>
        <v/>
      </c>
      <c r="AX1204" s="65" t="str">
        <f t="shared" si="647"/>
        <v/>
      </c>
      <c r="AY1204" s="70" t="str">
        <f>IF(AX1204="","",IF(R1204="Refreshment Beverage",ROUND(SUM(AX1204*Rates!K$19),4),ROUND(SUM(AX1204*(Rates!J$8/100)),4)))</f>
        <v/>
      </c>
      <c r="AZ1204" s="67" t="str">
        <f t="shared" si="648"/>
        <v/>
      </c>
      <c r="BA1204" s="22" t="str">
        <f t="shared" si="649"/>
        <v/>
      </c>
      <c r="BD1204" s="171"/>
      <c r="BE1204" s="171"/>
      <c r="BF1204" s="171"/>
      <c r="BG1204" s="171"/>
    </row>
    <row r="1205" spans="11:59" ht="12.75" customHeight="1" x14ac:dyDescent="0.3">
      <c r="K1205" s="42" t="str">
        <f t="shared" si="621"/>
        <v/>
      </c>
      <c r="L1205" s="55" t="str">
        <f t="shared" si="622"/>
        <v/>
      </c>
      <c r="M1205" s="43" t="str">
        <f t="shared" si="623"/>
        <v/>
      </c>
      <c r="N1205" s="56" t="str" cm="1">
        <f t="array" ref="N1205">IFERROR(IF(_xlfn.SINGLE(B:B)="","",IF(R1205="Beer",SUM(LOOKUP(2,1/(Rates!$B$3:$B$5&lt;=W1205)/(Rates!$C$3:$C$5&gt;=W1205),Rates!$D$3:$D$5)*(X1205/100)*W1205),IF(R1205="Refreshment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56" t="str">
        <f t="shared" si="624"/>
        <v/>
      </c>
      <c r="P1205" s="53"/>
      <c r="Q1205" s="14" t="str">
        <f t="shared" si="625"/>
        <v/>
      </c>
      <c r="R1205" s="57" t="str">
        <f t="shared" si="626"/>
        <v/>
      </c>
      <c r="S1205" s="58" t="str">
        <f>IF(B1205="","",IF(R1205="Refreshment Beverage",VLOOKUP(VALUE(Q1205),Rates!G$15:L$19,2,0),VLOOKUP(VALUE(Q1205),Rates!G$4:L$12,2,0)))</f>
        <v/>
      </c>
      <c r="T1205" s="58" t="str">
        <f t="shared" si="627"/>
        <v/>
      </c>
      <c r="U1205" s="58" t="str">
        <f t="shared" si="628"/>
        <v/>
      </c>
      <c r="V1205" s="58" t="str">
        <f t="shared" si="629"/>
        <v/>
      </c>
      <c r="W1205" s="58" t="str">
        <f t="shared" si="630"/>
        <v/>
      </c>
      <c r="X1205" s="59" t="str">
        <f t="shared" si="631"/>
        <v/>
      </c>
      <c r="Y1205" s="60" t="str">
        <f>IF(B:B="","",IF(R1205="Refreshment Beverage",VLOOKUP(Q1205,Rates!G$15:L$19,6,0)*W1205,VLOOKUP(Q1205,Rates!G$4:L$12,6,0)*W1205))</f>
        <v/>
      </c>
      <c r="Z1205" s="60" t="str">
        <f t="shared" si="632"/>
        <v/>
      </c>
      <c r="AA1205" s="60" t="str">
        <f t="shared" si="620"/>
        <v/>
      </c>
      <c r="AB1205" s="61" t="str" cm="1">
        <f t="array" ref="AB1205">IF(_xlfn.SINGLE(B:B)="","",IF(R1205="Refreshment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61" t="str" cm="1">
        <f t="array" ref="AC1205">IF(_xlfn.SINGLE(B:B)="","",IF(R1205="Refreshment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68">
        <f>IFERROR(IF(R1205="Beer","",IF(OR(Q1205=1,Q1205=2,Q1205=3,Q1205=4),VLOOKUP(Q1205,Rates!$A$31:$B$34,2,0)*W1205,IF(V1205=1,VLOOKUP(U1205,'REB BEV MIN MKUP'!B:E,4,0),IF(V1205&gt;1,VLOOKUP(VALUE(W1205),'REB BEV MIN MKUP'!O:Q,3,0),0)))),0)</f>
        <v>0</v>
      </c>
      <c r="AE1205" s="62" t="str">
        <f t="shared" si="633"/>
        <v/>
      </c>
      <c r="AF1205" s="63" t="str">
        <f t="shared" si="634"/>
        <v/>
      </c>
      <c r="AG1205" s="64" t="str">
        <f t="shared" si="635"/>
        <v/>
      </c>
      <c r="AH1205" s="65" t="str">
        <f t="shared" si="636"/>
        <v/>
      </c>
      <c r="AI1205" s="66" t="str">
        <f>IF(AE:AE="","",IF(R1205="Refreshment Beverage",AK1205*(Rates!J$19/100),ROUND(SUM(AH1205*(Rates!$J$8/100)),4)))</f>
        <v/>
      </c>
      <c r="AJ1205" s="67" t="str">
        <f t="shared" si="637"/>
        <v/>
      </c>
      <c r="AK1205" s="22" t="str">
        <f t="shared" si="638"/>
        <v/>
      </c>
      <c r="AL1205" s="62" t="str">
        <f t="shared" si="639"/>
        <v/>
      </c>
      <c r="AM1205" s="63" t="str">
        <f>IF(AS1205="","",IF(R1205="Refreshment Beverage",ROUND(AS1205*Rates!K$19,4),ROUND(AO1205*(VLOOKUP(VALUE(Q1205),Rates!G$4:L$12,3,0)),4)))</f>
        <v/>
      </c>
      <c r="AN1205" s="68" t="str">
        <f>IF(AS1205="","",IF(R1205="Refreshment Beverage",AS1205*(Rates!J$19/100),MAX(AM1205,AB1205)))</f>
        <v/>
      </c>
      <c r="AO1205" s="69" t="str">
        <f t="shared" si="640"/>
        <v/>
      </c>
      <c r="AP1205" s="69" t="str">
        <f t="shared" si="641"/>
        <v/>
      </c>
      <c r="AQ1205" s="70" t="str">
        <f>IF(AS1205="","",IF(R1205="Refreshment Beverage",ROUND(SUM(VLOOKUP(Q:Q,Rates!G$15:L$19,3,0)*(AS1205-Y1205-Z1205-AA1205)),4),ROUND(SUM(Rates!$K$8*AS1205),4)))</f>
        <v/>
      </c>
      <c r="AR1205" s="66" t="str">
        <f t="shared" si="642"/>
        <v/>
      </c>
      <c r="AS1205" s="22" t="str">
        <f t="shared" si="643"/>
        <v/>
      </c>
      <c r="AT1205" s="62" t="str">
        <f t="shared" si="644"/>
        <v/>
      </c>
      <c r="AU1205" s="63" t="str">
        <f>IF(AX1205="","",IF(R1205="Refreshment Beverage",ROUND((BA1205-Y1205-Z1205-AA1205)*VLOOKUP(VALUE(Q1205),Rates!G$15:L$19,3,0),4),ROUND(AW1205*(VLOOKUP(VALUE(Q1205),Rates!G:L,3,0)),4)))</f>
        <v/>
      </c>
      <c r="AV1205" s="68" t="str">
        <f t="shared" si="645"/>
        <v/>
      </c>
      <c r="AW1205" s="69" t="str">
        <f t="shared" si="646"/>
        <v/>
      </c>
      <c r="AX1205" s="65" t="str">
        <f t="shared" si="647"/>
        <v/>
      </c>
      <c r="AY1205" s="70" t="str">
        <f>IF(AX1205="","",IF(R1205="Refreshment Beverage",ROUND(SUM(AX1205*Rates!K$19),4),ROUND(SUM(AX1205*(Rates!J$8/100)),4)))</f>
        <v/>
      </c>
      <c r="AZ1205" s="67" t="str">
        <f t="shared" si="648"/>
        <v/>
      </c>
      <c r="BA1205" s="22" t="str">
        <f t="shared" si="649"/>
        <v/>
      </c>
      <c r="BD1205" s="171"/>
      <c r="BE1205" s="171"/>
      <c r="BF1205" s="171"/>
      <c r="BG1205" s="171"/>
    </row>
    <row r="1206" spans="11:59" ht="12.75" customHeight="1" x14ac:dyDescent="0.3">
      <c r="K1206" s="42" t="str">
        <f t="shared" si="621"/>
        <v/>
      </c>
      <c r="L1206" s="55" t="str">
        <f t="shared" si="622"/>
        <v/>
      </c>
      <c r="M1206" s="43" t="str">
        <f t="shared" si="623"/>
        <v/>
      </c>
      <c r="N1206" s="56" t="str" cm="1">
        <f t="array" ref="N1206">IFERROR(IF(_xlfn.SINGLE(B:B)="","",IF(R1206="Beer",SUM(LOOKUP(2,1/(Rates!$B$3:$B$5&lt;=W1206)/(Rates!$C$3:$C$5&gt;=W1206),Rates!$D$3:$D$5)*(X1206/100)*W1206),IF(R1206="Refreshment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56" t="str">
        <f t="shared" si="624"/>
        <v/>
      </c>
      <c r="P1206" s="53"/>
      <c r="Q1206" s="14" t="str">
        <f t="shared" si="625"/>
        <v/>
      </c>
      <c r="R1206" s="57" t="str">
        <f t="shared" si="626"/>
        <v/>
      </c>
      <c r="S1206" s="58" t="str">
        <f>IF(B1206="","",IF(R1206="Refreshment Beverage",VLOOKUP(VALUE(Q1206),Rates!G$15:L$19,2,0),VLOOKUP(VALUE(Q1206),Rates!G$4:L$12,2,0)))</f>
        <v/>
      </c>
      <c r="T1206" s="58" t="str">
        <f t="shared" si="627"/>
        <v/>
      </c>
      <c r="U1206" s="58" t="str">
        <f t="shared" si="628"/>
        <v/>
      </c>
      <c r="V1206" s="58" t="str">
        <f t="shared" si="629"/>
        <v/>
      </c>
      <c r="W1206" s="58" t="str">
        <f t="shared" si="630"/>
        <v/>
      </c>
      <c r="X1206" s="59" t="str">
        <f t="shared" si="631"/>
        <v/>
      </c>
      <c r="Y1206" s="60" t="str">
        <f>IF(B:B="","",IF(R1206="Refreshment Beverage",VLOOKUP(Q1206,Rates!G$15:L$19,6,0)*W1206,VLOOKUP(Q1206,Rates!G$4:L$12,6,0)*W1206))</f>
        <v/>
      </c>
      <c r="Z1206" s="60" t="str">
        <f t="shared" si="632"/>
        <v/>
      </c>
      <c r="AA1206" s="60" t="str">
        <f t="shared" si="620"/>
        <v/>
      </c>
      <c r="AB1206" s="61" t="str" cm="1">
        <f t="array" ref="AB1206">IF(_xlfn.SINGLE(B:B)="","",IF(R1206="Refreshment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61" t="str" cm="1">
        <f t="array" ref="AC1206">IF(_xlfn.SINGLE(B:B)="","",IF(R1206="Refreshment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68">
        <f>IFERROR(IF(R1206="Beer","",IF(OR(Q1206=1,Q1206=2,Q1206=3,Q1206=4),VLOOKUP(Q1206,Rates!$A$31:$B$34,2,0)*W1206,IF(V1206=1,VLOOKUP(U1206,'REB BEV MIN MKUP'!B:E,4,0),IF(V1206&gt;1,VLOOKUP(VALUE(W1206),'REB BEV MIN MKUP'!O:Q,3,0),0)))),0)</f>
        <v>0</v>
      </c>
      <c r="AE1206" s="62" t="str">
        <f t="shared" si="633"/>
        <v/>
      </c>
      <c r="AF1206" s="63" t="str">
        <f t="shared" si="634"/>
        <v/>
      </c>
      <c r="AG1206" s="64" t="str">
        <f t="shared" si="635"/>
        <v/>
      </c>
      <c r="AH1206" s="65" t="str">
        <f t="shared" si="636"/>
        <v/>
      </c>
      <c r="AI1206" s="66" t="str">
        <f>IF(AE:AE="","",IF(R1206="Refreshment Beverage",AK1206*(Rates!J$19/100),ROUND(SUM(AH1206*(Rates!$J$8/100)),4)))</f>
        <v/>
      </c>
      <c r="AJ1206" s="67" t="str">
        <f t="shared" si="637"/>
        <v/>
      </c>
      <c r="AK1206" s="22" t="str">
        <f t="shared" si="638"/>
        <v/>
      </c>
      <c r="AL1206" s="62" t="str">
        <f t="shared" si="639"/>
        <v/>
      </c>
      <c r="AM1206" s="63" t="str">
        <f>IF(AS1206="","",IF(R1206="Refreshment Beverage",ROUND(AS1206*Rates!K$19,4),ROUND(AO1206*(VLOOKUP(VALUE(Q1206),Rates!G$4:L$12,3,0)),4)))</f>
        <v/>
      </c>
      <c r="AN1206" s="68" t="str">
        <f>IF(AS1206="","",IF(R1206="Refreshment Beverage",AS1206*(Rates!J$19/100),MAX(AM1206,AB1206)))</f>
        <v/>
      </c>
      <c r="AO1206" s="69" t="str">
        <f t="shared" si="640"/>
        <v/>
      </c>
      <c r="AP1206" s="69" t="str">
        <f t="shared" si="641"/>
        <v/>
      </c>
      <c r="AQ1206" s="70" t="str">
        <f>IF(AS1206="","",IF(R1206="Refreshment Beverage",ROUND(SUM(VLOOKUP(Q:Q,Rates!G$15:L$19,3,0)*(AS1206-Y1206-Z1206-AA1206)),4),ROUND(SUM(Rates!$K$8*AS1206),4)))</f>
        <v/>
      </c>
      <c r="AR1206" s="66" t="str">
        <f t="shared" si="642"/>
        <v/>
      </c>
      <c r="AS1206" s="22" t="str">
        <f t="shared" si="643"/>
        <v/>
      </c>
      <c r="AT1206" s="62" t="str">
        <f t="shared" si="644"/>
        <v/>
      </c>
      <c r="AU1206" s="63" t="str">
        <f>IF(AX1206="","",IF(R1206="Refreshment Beverage",ROUND((BA1206-Y1206-Z1206-AA1206)*VLOOKUP(VALUE(Q1206),Rates!G$15:L$19,3,0),4),ROUND(AW1206*(VLOOKUP(VALUE(Q1206),Rates!G:L,3,0)),4)))</f>
        <v/>
      </c>
      <c r="AV1206" s="68" t="str">
        <f t="shared" si="645"/>
        <v/>
      </c>
      <c r="AW1206" s="69" t="str">
        <f t="shared" si="646"/>
        <v/>
      </c>
      <c r="AX1206" s="65" t="str">
        <f t="shared" si="647"/>
        <v/>
      </c>
      <c r="AY1206" s="70" t="str">
        <f>IF(AX1206="","",IF(R1206="Refreshment Beverage",ROUND(SUM(AX1206*Rates!K$19),4),ROUND(SUM(AX1206*(Rates!J$8/100)),4)))</f>
        <v/>
      </c>
      <c r="AZ1206" s="67" t="str">
        <f t="shared" si="648"/>
        <v/>
      </c>
      <c r="BA1206" s="22" t="str">
        <f t="shared" si="649"/>
        <v/>
      </c>
      <c r="BD1206" s="171"/>
      <c r="BE1206" s="171"/>
      <c r="BF1206" s="171"/>
      <c r="BG1206" s="171"/>
    </row>
    <row r="1207" spans="11:59" ht="12.75" customHeight="1" x14ac:dyDescent="0.3">
      <c r="K1207" s="42" t="str">
        <f t="shared" si="621"/>
        <v/>
      </c>
      <c r="L1207" s="55" t="str">
        <f t="shared" si="622"/>
        <v/>
      </c>
      <c r="M1207" s="43" t="str">
        <f t="shared" si="623"/>
        <v/>
      </c>
      <c r="N1207" s="56" t="str" cm="1">
        <f t="array" ref="N1207">IFERROR(IF(_xlfn.SINGLE(B:B)="","",IF(R1207="Beer",SUM(LOOKUP(2,1/(Rates!$B$3:$B$5&lt;=W1207)/(Rates!$C$3:$C$5&gt;=W1207),Rates!$D$3:$D$5)*(X1207/100)*W1207),IF(R1207="Refreshment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56" t="str">
        <f t="shared" si="624"/>
        <v/>
      </c>
      <c r="P1207" s="53"/>
      <c r="Q1207" s="14" t="str">
        <f t="shared" si="625"/>
        <v/>
      </c>
      <c r="R1207" s="57" t="str">
        <f t="shared" si="626"/>
        <v/>
      </c>
      <c r="S1207" s="58" t="str">
        <f>IF(B1207="","",IF(R1207="Refreshment Beverage",VLOOKUP(VALUE(Q1207),Rates!G$15:L$19,2,0),VLOOKUP(VALUE(Q1207),Rates!G$4:L$12,2,0)))</f>
        <v/>
      </c>
      <c r="T1207" s="58" t="str">
        <f t="shared" si="627"/>
        <v/>
      </c>
      <c r="U1207" s="58" t="str">
        <f t="shared" si="628"/>
        <v/>
      </c>
      <c r="V1207" s="58" t="str">
        <f t="shared" si="629"/>
        <v/>
      </c>
      <c r="W1207" s="58" t="str">
        <f t="shared" si="630"/>
        <v/>
      </c>
      <c r="X1207" s="59" t="str">
        <f t="shared" si="631"/>
        <v/>
      </c>
      <c r="Y1207" s="60" t="str">
        <f>IF(B:B="","",IF(R1207="Refreshment Beverage",VLOOKUP(Q1207,Rates!G$15:L$19,6,0)*W1207,VLOOKUP(Q1207,Rates!G$4:L$12,6,0)*W1207))</f>
        <v/>
      </c>
      <c r="Z1207" s="60" t="str">
        <f t="shared" si="632"/>
        <v/>
      </c>
      <c r="AA1207" s="60" t="str">
        <f t="shared" si="620"/>
        <v/>
      </c>
      <c r="AB1207" s="61" t="str" cm="1">
        <f t="array" ref="AB1207">IF(_xlfn.SINGLE(B:B)="","",IF(R1207="Refreshment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61" t="str" cm="1">
        <f t="array" ref="AC1207">IF(_xlfn.SINGLE(B:B)="","",IF(R1207="Refreshment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68">
        <f>IFERROR(IF(R1207="Beer","",IF(OR(Q1207=1,Q1207=2,Q1207=3,Q1207=4),VLOOKUP(Q1207,Rates!$A$31:$B$34,2,0)*W1207,IF(V1207=1,VLOOKUP(U1207,'REB BEV MIN MKUP'!B:E,4,0),IF(V1207&gt;1,VLOOKUP(VALUE(W1207),'REB BEV MIN MKUP'!O:Q,3,0),0)))),0)</f>
        <v>0</v>
      </c>
      <c r="AE1207" s="62" t="str">
        <f t="shared" si="633"/>
        <v/>
      </c>
      <c r="AF1207" s="63" t="str">
        <f t="shared" si="634"/>
        <v/>
      </c>
      <c r="AG1207" s="64" t="str">
        <f t="shared" si="635"/>
        <v/>
      </c>
      <c r="AH1207" s="65" t="str">
        <f t="shared" si="636"/>
        <v/>
      </c>
      <c r="AI1207" s="66" t="str">
        <f>IF(AE:AE="","",IF(R1207="Refreshment Beverage",AK1207*(Rates!J$19/100),ROUND(SUM(AH1207*(Rates!$J$8/100)),4)))</f>
        <v/>
      </c>
      <c r="AJ1207" s="67" t="str">
        <f t="shared" si="637"/>
        <v/>
      </c>
      <c r="AK1207" s="22" t="str">
        <f t="shared" si="638"/>
        <v/>
      </c>
      <c r="AL1207" s="62" t="str">
        <f t="shared" si="639"/>
        <v/>
      </c>
      <c r="AM1207" s="63" t="str">
        <f>IF(AS1207="","",IF(R1207="Refreshment Beverage",ROUND(AS1207*Rates!K$19,4),ROUND(AO1207*(VLOOKUP(VALUE(Q1207),Rates!G$4:L$12,3,0)),4)))</f>
        <v/>
      </c>
      <c r="AN1207" s="68" t="str">
        <f>IF(AS1207="","",IF(R1207="Refreshment Beverage",AS1207*(Rates!J$19/100),MAX(AM1207,AB1207)))</f>
        <v/>
      </c>
      <c r="AO1207" s="69" t="str">
        <f t="shared" si="640"/>
        <v/>
      </c>
      <c r="AP1207" s="69" t="str">
        <f t="shared" si="641"/>
        <v/>
      </c>
      <c r="AQ1207" s="70" t="str">
        <f>IF(AS1207="","",IF(R1207="Refreshment Beverage",ROUND(SUM(VLOOKUP(Q:Q,Rates!G$15:L$19,3,0)*(AS1207-Y1207-Z1207-AA1207)),4),ROUND(SUM(Rates!$K$8*AS1207),4)))</f>
        <v/>
      </c>
      <c r="AR1207" s="66" t="str">
        <f t="shared" si="642"/>
        <v/>
      </c>
      <c r="AS1207" s="22" t="str">
        <f t="shared" si="643"/>
        <v/>
      </c>
      <c r="AT1207" s="62" t="str">
        <f t="shared" si="644"/>
        <v/>
      </c>
      <c r="AU1207" s="63" t="str">
        <f>IF(AX1207="","",IF(R1207="Refreshment Beverage",ROUND((BA1207-Y1207-Z1207-AA1207)*VLOOKUP(VALUE(Q1207),Rates!G$15:L$19,3,0),4),ROUND(AW1207*(VLOOKUP(VALUE(Q1207),Rates!G:L,3,0)),4)))</f>
        <v/>
      </c>
      <c r="AV1207" s="68" t="str">
        <f t="shared" si="645"/>
        <v/>
      </c>
      <c r="AW1207" s="69" t="str">
        <f t="shared" si="646"/>
        <v/>
      </c>
      <c r="AX1207" s="65" t="str">
        <f t="shared" si="647"/>
        <v/>
      </c>
      <c r="AY1207" s="70" t="str">
        <f>IF(AX1207="","",IF(R1207="Refreshment Beverage",ROUND(SUM(AX1207*Rates!K$19),4),ROUND(SUM(AX1207*(Rates!J$8/100)),4)))</f>
        <v/>
      </c>
      <c r="AZ1207" s="67" t="str">
        <f t="shared" si="648"/>
        <v/>
      </c>
      <c r="BA1207" s="22" t="str">
        <f t="shared" si="649"/>
        <v/>
      </c>
      <c r="BD1207" s="171"/>
      <c r="BE1207" s="171"/>
      <c r="BF1207" s="171"/>
      <c r="BG1207" s="171"/>
    </row>
    <row r="1208" spans="11:59" ht="12.75" customHeight="1" x14ac:dyDescent="0.3">
      <c r="K1208" s="42" t="str">
        <f t="shared" si="621"/>
        <v/>
      </c>
      <c r="L1208" s="55" t="str">
        <f t="shared" si="622"/>
        <v/>
      </c>
      <c r="M1208" s="43" t="str">
        <f t="shared" si="623"/>
        <v/>
      </c>
      <c r="N1208" s="56" t="str" cm="1">
        <f t="array" ref="N1208">IFERROR(IF(_xlfn.SINGLE(B:B)="","",IF(R1208="Beer",SUM(LOOKUP(2,1/(Rates!$B$3:$B$5&lt;=W1208)/(Rates!$C$3:$C$5&gt;=W1208),Rates!$D$3:$D$5)*(X1208/100)*W1208),IF(R1208="Refreshment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56" t="str">
        <f t="shared" si="624"/>
        <v/>
      </c>
      <c r="P1208" s="53"/>
      <c r="Q1208" s="14" t="str">
        <f t="shared" si="625"/>
        <v/>
      </c>
      <c r="R1208" s="57" t="str">
        <f t="shared" si="626"/>
        <v/>
      </c>
      <c r="S1208" s="58" t="str">
        <f>IF(B1208="","",IF(R1208="Refreshment Beverage",VLOOKUP(VALUE(Q1208),Rates!G$15:L$19,2,0),VLOOKUP(VALUE(Q1208),Rates!G$4:L$12,2,0)))</f>
        <v/>
      </c>
      <c r="T1208" s="58" t="str">
        <f t="shared" si="627"/>
        <v/>
      </c>
      <c r="U1208" s="58" t="str">
        <f t="shared" si="628"/>
        <v/>
      </c>
      <c r="V1208" s="58" t="str">
        <f t="shared" si="629"/>
        <v/>
      </c>
      <c r="W1208" s="58" t="str">
        <f t="shared" si="630"/>
        <v/>
      </c>
      <c r="X1208" s="59" t="str">
        <f t="shared" si="631"/>
        <v/>
      </c>
      <c r="Y1208" s="60" t="str">
        <f>IF(B:B="","",IF(R1208="Refreshment Beverage",VLOOKUP(Q1208,Rates!G$15:L$19,6,0)*W1208,VLOOKUP(Q1208,Rates!G$4:L$12,6,0)*W1208))</f>
        <v/>
      </c>
      <c r="Z1208" s="60" t="str">
        <f t="shared" si="632"/>
        <v/>
      </c>
      <c r="AA1208" s="60" t="str">
        <f t="shared" si="620"/>
        <v/>
      </c>
      <c r="AB1208" s="61" t="str" cm="1">
        <f t="array" ref="AB1208">IF(_xlfn.SINGLE(B:B)="","",IF(R1208="Refreshment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61" t="str" cm="1">
        <f t="array" ref="AC1208">IF(_xlfn.SINGLE(B:B)="","",IF(R1208="Refreshment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68">
        <f>IFERROR(IF(R1208="Beer","",IF(OR(Q1208=1,Q1208=2,Q1208=3,Q1208=4),VLOOKUP(Q1208,Rates!$A$31:$B$34,2,0)*W1208,IF(V1208=1,VLOOKUP(U1208,'REB BEV MIN MKUP'!B:E,4,0),IF(V1208&gt;1,VLOOKUP(VALUE(W1208),'REB BEV MIN MKUP'!O:Q,3,0),0)))),0)</f>
        <v>0</v>
      </c>
      <c r="AE1208" s="62" t="str">
        <f t="shared" si="633"/>
        <v/>
      </c>
      <c r="AF1208" s="63" t="str">
        <f t="shared" si="634"/>
        <v/>
      </c>
      <c r="AG1208" s="64" t="str">
        <f t="shared" si="635"/>
        <v/>
      </c>
      <c r="AH1208" s="65" t="str">
        <f t="shared" si="636"/>
        <v/>
      </c>
      <c r="AI1208" s="66" t="str">
        <f>IF(AE:AE="","",IF(R1208="Refreshment Beverage",AK1208*(Rates!J$19/100),ROUND(SUM(AH1208*(Rates!$J$8/100)),4)))</f>
        <v/>
      </c>
      <c r="AJ1208" s="67" t="str">
        <f t="shared" si="637"/>
        <v/>
      </c>
      <c r="AK1208" s="22" t="str">
        <f t="shared" si="638"/>
        <v/>
      </c>
      <c r="AL1208" s="62" t="str">
        <f t="shared" si="639"/>
        <v/>
      </c>
      <c r="AM1208" s="63" t="str">
        <f>IF(AS1208="","",IF(R1208="Refreshment Beverage",ROUND(AS1208*Rates!K$19,4),ROUND(AO1208*(VLOOKUP(VALUE(Q1208),Rates!G$4:L$12,3,0)),4)))</f>
        <v/>
      </c>
      <c r="AN1208" s="68" t="str">
        <f>IF(AS1208="","",IF(R1208="Refreshment Beverage",AS1208*(Rates!J$19/100),MAX(AM1208,AB1208)))</f>
        <v/>
      </c>
      <c r="AO1208" s="69" t="str">
        <f t="shared" si="640"/>
        <v/>
      </c>
      <c r="AP1208" s="69" t="str">
        <f t="shared" si="641"/>
        <v/>
      </c>
      <c r="AQ1208" s="70" t="str">
        <f>IF(AS1208="","",IF(R1208="Refreshment Beverage",ROUND(SUM(VLOOKUP(Q:Q,Rates!G$15:L$19,3,0)*(AS1208-Y1208-Z1208-AA1208)),4),ROUND(SUM(Rates!$K$8*AS1208),4)))</f>
        <v/>
      </c>
      <c r="AR1208" s="66" t="str">
        <f t="shared" si="642"/>
        <v/>
      </c>
      <c r="AS1208" s="22" t="str">
        <f t="shared" si="643"/>
        <v/>
      </c>
      <c r="AT1208" s="62" t="str">
        <f t="shared" si="644"/>
        <v/>
      </c>
      <c r="AU1208" s="63" t="str">
        <f>IF(AX1208="","",IF(R1208="Refreshment Beverage",ROUND((BA1208-Y1208-Z1208-AA1208)*VLOOKUP(VALUE(Q1208),Rates!G$15:L$19,3,0),4),ROUND(AW1208*(VLOOKUP(VALUE(Q1208),Rates!G:L,3,0)),4)))</f>
        <v/>
      </c>
      <c r="AV1208" s="68" t="str">
        <f t="shared" si="645"/>
        <v/>
      </c>
      <c r="AW1208" s="69" t="str">
        <f t="shared" si="646"/>
        <v/>
      </c>
      <c r="AX1208" s="65" t="str">
        <f t="shared" si="647"/>
        <v/>
      </c>
      <c r="AY1208" s="70" t="str">
        <f>IF(AX1208="","",IF(R1208="Refreshment Beverage",ROUND(SUM(AX1208*Rates!K$19),4),ROUND(SUM(AX1208*(Rates!J$8/100)),4)))</f>
        <v/>
      </c>
      <c r="AZ1208" s="67" t="str">
        <f t="shared" si="648"/>
        <v/>
      </c>
      <c r="BA1208" s="22" t="str">
        <f t="shared" si="649"/>
        <v/>
      </c>
      <c r="BD1208" s="171"/>
      <c r="BE1208" s="171"/>
      <c r="BF1208" s="171"/>
      <c r="BG1208" s="171"/>
    </row>
    <row r="1209" spans="11:59" ht="12.75" customHeight="1" x14ac:dyDescent="0.3">
      <c r="K1209" s="42" t="str">
        <f t="shared" si="621"/>
        <v/>
      </c>
      <c r="L1209" s="55" t="str">
        <f t="shared" si="622"/>
        <v/>
      </c>
      <c r="M1209" s="43" t="str">
        <f t="shared" si="623"/>
        <v/>
      </c>
      <c r="N1209" s="56" t="str" cm="1">
        <f t="array" ref="N1209">IFERROR(IF(_xlfn.SINGLE(B:B)="","",IF(R1209="Beer",SUM(LOOKUP(2,1/(Rates!$B$3:$B$5&lt;=W1209)/(Rates!$C$3:$C$5&gt;=W1209),Rates!$D$3:$D$5)*(X1209/100)*W1209),IF(R1209="Refreshment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56" t="str">
        <f t="shared" si="624"/>
        <v/>
      </c>
      <c r="P1209" s="53"/>
      <c r="Q1209" s="14" t="str">
        <f t="shared" si="625"/>
        <v/>
      </c>
      <c r="R1209" s="57" t="str">
        <f t="shared" si="626"/>
        <v/>
      </c>
      <c r="S1209" s="58" t="str">
        <f>IF(B1209="","",IF(R1209="Refreshment Beverage",VLOOKUP(VALUE(Q1209),Rates!G$15:L$19,2,0),VLOOKUP(VALUE(Q1209),Rates!G$4:L$12,2,0)))</f>
        <v/>
      </c>
      <c r="T1209" s="58" t="str">
        <f t="shared" si="627"/>
        <v/>
      </c>
      <c r="U1209" s="58" t="str">
        <f t="shared" si="628"/>
        <v/>
      </c>
      <c r="V1209" s="58" t="str">
        <f t="shared" si="629"/>
        <v/>
      </c>
      <c r="W1209" s="58" t="str">
        <f t="shared" si="630"/>
        <v/>
      </c>
      <c r="X1209" s="59" t="str">
        <f t="shared" si="631"/>
        <v/>
      </c>
      <c r="Y1209" s="60" t="str">
        <f>IF(B:B="","",IF(R1209="Refreshment Beverage",VLOOKUP(Q1209,Rates!G$15:L$19,6,0)*W1209,VLOOKUP(Q1209,Rates!G$4:L$12,6,0)*W1209))</f>
        <v/>
      </c>
      <c r="Z1209" s="60" t="str">
        <f t="shared" si="632"/>
        <v/>
      </c>
      <c r="AA1209" s="60" t="str">
        <f t="shared" si="620"/>
        <v/>
      </c>
      <c r="AB1209" s="61" t="str" cm="1">
        <f t="array" ref="AB1209">IF(_xlfn.SINGLE(B:B)="","",IF(R1209="Refreshment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61" t="str" cm="1">
        <f t="array" ref="AC1209">IF(_xlfn.SINGLE(B:B)="","",IF(R1209="Refreshment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68">
        <f>IFERROR(IF(R1209="Beer","",IF(OR(Q1209=1,Q1209=2,Q1209=3,Q1209=4),VLOOKUP(Q1209,Rates!$A$31:$B$34,2,0)*W1209,IF(V1209=1,VLOOKUP(U1209,'REB BEV MIN MKUP'!B:E,4,0),IF(V1209&gt;1,VLOOKUP(VALUE(W1209),'REB BEV MIN MKUP'!O:Q,3,0),0)))),0)</f>
        <v>0</v>
      </c>
      <c r="AE1209" s="62" t="str">
        <f t="shared" si="633"/>
        <v/>
      </c>
      <c r="AF1209" s="63" t="str">
        <f t="shared" si="634"/>
        <v/>
      </c>
      <c r="AG1209" s="64" t="str">
        <f t="shared" si="635"/>
        <v/>
      </c>
      <c r="AH1209" s="65" t="str">
        <f t="shared" si="636"/>
        <v/>
      </c>
      <c r="AI1209" s="66" t="str">
        <f>IF(AE:AE="","",IF(R1209="Refreshment Beverage",AK1209*(Rates!J$19/100),ROUND(SUM(AH1209*(Rates!$J$8/100)),4)))</f>
        <v/>
      </c>
      <c r="AJ1209" s="67" t="str">
        <f t="shared" si="637"/>
        <v/>
      </c>
      <c r="AK1209" s="22" t="str">
        <f t="shared" si="638"/>
        <v/>
      </c>
      <c r="AL1209" s="62" t="str">
        <f t="shared" si="639"/>
        <v/>
      </c>
      <c r="AM1209" s="63" t="str">
        <f>IF(AS1209="","",IF(R1209="Refreshment Beverage",ROUND(AS1209*Rates!K$19,4),ROUND(AO1209*(VLOOKUP(VALUE(Q1209),Rates!G$4:L$12,3,0)),4)))</f>
        <v/>
      </c>
      <c r="AN1209" s="68" t="str">
        <f>IF(AS1209="","",IF(R1209="Refreshment Beverage",AS1209*(Rates!J$19/100),MAX(AM1209,AB1209)))</f>
        <v/>
      </c>
      <c r="AO1209" s="69" t="str">
        <f t="shared" si="640"/>
        <v/>
      </c>
      <c r="AP1209" s="69" t="str">
        <f t="shared" si="641"/>
        <v/>
      </c>
      <c r="AQ1209" s="70" t="str">
        <f>IF(AS1209="","",IF(R1209="Refreshment Beverage",ROUND(SUM(VLOOKUP(Q:Q,Rates!G$15:L$19,3,0)*(AS1209-Y1209-Z1209-AA1209)),4),ROUND(SUM(Rates!$K$8*AS1209),4)))</f>
        <v/>
      </c>
      <c r="AR1209" s="66" t="str">
        <f t="shared" si="642"/>
        <v/>
      </c>
      <c r="AS1209" s="22" t="str">
        <f t="shared" si="643"/>
        <v/>
      </c>
      <c r="AT1209" s="62" t="str">
        <f t="shared" si="644"/>
        <v/>
      </c>
      <c r="AU1209" s="63" t="str">
        <f>IF(AX1209="","",IF(R1209="Refreshment Beverage",ROUND((BA1209-Y1209-Z1209-AA1209)*VLOOKUP(VALUE(Q1209),Rates!G$15:L$19,3,0),4),ROUND(AW1209*(VLOOKUP(VALUE(Q1209),Rates!G:L,3,0)),4)))</f>
        <v/>
      </c>
      <c r="AV1209" s="68" t="str">
        <f t="shared" si="645"/>
        <v/>
      </c>
      <c r="AW1209" s="69" t="str">
        <f t="shared" si="646"/>
        <v/>
      </c>
      <c r="AX1209" s="65" t="str">
        <f t="shared" si="647"/>
        <v/>
      </c>
      <c r="AY1209" s="70" t="str">
        <f>IF(AX1209="","",IF(R1209="Refreshment Beverage",ROUND(SUM(AX1209*Rates!K$19),4),ROUND(SUM(AX1209*(Rates!J$8/100)),4)))</f>
        <v/>
      </c>
      <c r="AZ1209" s="67" t="str">
        <f t="shared" si="648"/>
        <v/>
      </c>
      <c r="BA1209" s="22" t="str">
        <f t="shared" si="649"/>
        <v/>
      </c>
      <c r="BD1209" s="171"/>
      <c r="BE1209" s="171"/>
      <c r="BF1209" s="171"/>
      <c r="BG1209" s="171"/>
    </row>
    <row r="1210" spans="11:59" ht="12.75" customHeight="1" x14ac:dyDescent="0.3">
      <c r="K1210" s="42" t="str">
        <f t="shared" si="621"/>
        <v/>
      </c>
      <c r="L1210" s="55" t="str">
        <f t="shared" si="622"/>
        <v/>
      </c>
      <c r="M1210" s="43" t="str">
        <f t="shared" si="623"/>
        <v/>
      </c>
      <c r="N1210" s="56" t="str" cm="1">
        <f t="array" ref="N1210">IFERROR(IF(_xlfn.SINGLE(B:B)="","",IF(R1210="Beer",SUM(LOOKUP(2,1/(Rates!$B$3:$B$5&lt;=W1210)/(Rates!$C$3:$C$5&gt;=W1210),Rates!$D$3:$D$5)*(X1210/100)*W1210),IF(R1210="Refreshment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56" t="str">
        <f t="shared" si="624"/>
        <v/>
      </c>
      <c r="P1210" s="53"/>
      <c r="Q1210" s="14" t="str">
        <f t="shared" si="625"/>
        <v/>
      </c>
      <c r="R1210" s="57" t="str">
        <f t="shared" si="626"/>
        <v/>
      </c>
      <c r="S1210" s="58" t="str">
        <f>IF(B1210="","",IF(R1210="Refreshment Beverage",VLOOKUP(VALUE(Q1210),Rates!G$15:L$19,2,0),VLOOKUP(VALUE(Q1210),Rates!G$4:L$12,2,0)))</f>
        <v/>
      </c>
      <c r="T1210" s="58" t="str">
        <f t="shared" si="627"/>
        <v/>
      </c>
      <c r="U1210" s="58" t="str">
        <f t="shared" si="628"/>
        <v/>
      </c>
      <c r="V1210" s="58" t="str">
        <f t="shared" si="629"/>
        <v/>
      </c>
      <c r="W1210" s="58" t="str">
        <f t="shared" si="630"/>
        <v/>
      </c>
      <c r="X1210" s="59" t="str">
        <f t="shared" si="631"/>
        <v/>
      </c>
      <c r="Y1210" s="60" t="str">
        <f>IF(B:B="","",IF(R1210="Refreshment Beverage",VLOOKUP(Q1210,Rates!G$15:L$19,6,0)*W1210,VLOOKUP(Q1210,Rates!G$4:L$12,6,0)*W1210))</f>
        <v/>
      </c>
      <c r="Z1210" s="60" t="str">
        <f t="shared" si="632"/>
        <v/>
      </c>
      <c r="AA1210" s="60" t="str">
        <f t="shared" si="620"/>
        <v/>
      </c>
      <c r="AB1210" s="61" t="str" cm="1">
        <f t="array" ref="AB1210">IF(_xlfn.SINGLE(B:B)="","",IF(R1210="Refreshment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61" t="str" cm="1">
        <f t="array" ref="AC1210">IF(_xlfn.SINGLE(B:B)="","",IF(R1210="Refreshment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68">
        <f>IFERROR(IF(R1210="Beer","",IF(OR(Q1210=1,Q1210=2,Q1210=3,Q1210=4),VLOOKUP(Q1210,Rates!$A$31:$B$34,2,0)*W1210,IF(V1210=1,VLOOKUP(U1210,'REB BEV MIN MKUP'!B:E,4,0),IF(V1210&gt;1,VLOOKUP(VALUE(W1210),'REB BEV MIN MKUP'!O:Q,3,0),0)))),0)</f>
        <v>0</v>
      </c>
      <c r="AE1210" s="62" t="str">
        <f t="shared" si="633"/>
        <v/>
      </c>
      <c r="AF1210" s="63" t="str">
        <f t="shared" si="634"/>
        <v/>
      </c>
      <c r="AG1210" s="64" t="str">
        <f t="shared" si="635"/>
        <v/>
      </c>
      <c r="AH1210" s="65" t="str">
        <f t="shared" si="636"/>
        <v/>
      </c>
      <c r="AI1210" s="66" t="str">
        <f>IF(AE:AE="","",IF(R1210="Refreshment Beverage",AK1210*(Rates!J$19/100),ROUND(SUM(AH1210*(Rates!$J$8/100)),4)))</f>
        <v/>
      </c>
      <c r="AJ1210" s="67" t="str">
        <f t="shared" si="637"/>
        <v/>
      </c>
      <c r="AK1210" s="22" t="str">
        <f t="shared" si="638"/>
        <v/>
      </c>
      <c r="AL1210" s="62" t="str">
        <f t="shared" si="639"/>
        <v/>
      </c>
      <c r="AM1210" s="63" t="str">
        <f>IF(AS1210="","",IF(R1210="Refreshment Beverage",ROUND(AS1210*Rates!K$19,4),ROUND(AO1210*(VLOOKUP(VALUE(Q1210),Rates!G$4:L$12,3,0)),4)))</f>
        <v/>
      </c>
      <c r="AN1210" s="68" t="str">
        <f>IF(AS1210="","",IF(R1210="Refreshment Beverage",AS1210*(Rates!J$19/100),MAX(AM1210,AB1210)))</f>
        <v/>
      </c>
      <c r="AO1210" s="69" t="str">
        <f t="shared" si="640"/>
        <v/>
      </c>
      <c r="AP1210" s="69" t="str">
        <f t="shared" si="641"/>
        <v/>
      </c>
      <c r="AQ1210" s="70" t="str">
        <f>IF(AS1210="","",IF(R1210="Refreshment Beverage",ROUND(SUM(VLOOKUP(Q:Q,Rates!G$15:L$19,3,0)*(AS1210-Y1210-Z1210-AA1210)),4),ROUND(SUM(Rates!$K$8*AS1210),4)))</f>
        <v/>
      </c>
      <c r="AR1210" s="66" t="str">
        <f t="shared" si="642"/>
        <v/>
      </c>
      <c r="AS1210" s="22" t="str">
        <f t="shared" si="643"/>
        <v/>
      </c>
      <c r="AT1210" s="62" t="str">
        <f t="shared" si="644"/>
        <v/>
      </c>
      <c r="AU1210" s="63" t="str">
        <f>IF(AX1210="","",IF(R1210="Refreshment Beverage",ROUND((BA1210-Y1210-Z1210-AA1210)*VLOOKUP(VALUE(Q1210),Rates!G$15:L$19,3,0),4),ROUND(AW1210*(VLOOKUP(VALUE(Q1210),Rates!G:L,3,0)),4)))</f>
        <v/>
      </c>
      <c r="AV1210" s="68" t="str">
        <f t="shared" si="645"/>
        <v/>
      </c>
      <c r="AW1210" s="69" t="str">
        <f t="shared" si="646"/>
        <v/>
      </c>
      <c r="AX1210" s="65" t="str">
        <f t="shared" si="647"/>
        <v/>
      </c>
      <c r="AY1210" s="70" t="str">
        <f>IF(AX1210="","",IF(R1210="Refreshment Beverage",ROUND(SUM(AX1210*Rates!K$19),4),ROUND(SUM(AX1210*(Rates!J$8/100)),4)))</f>
        <v/>
      </c>
      <c r="AZ1210" s="67" t="str">
        <f t="shared" si="648"/>
        <v/>
      </c>
      <c r="BA1210" s="22" t="str">
        <f t="shared" si="649"/>
        <v/>
      </c>
      <c r="BD1210" s="171"/>
      <c r="BE1210" s="171"/>
      <c r="BF1210" s="171"/>
      <c r="BG1210" s="171"/>
    </row>
    <row r="1211" spans="11:59" ht="12.75" customHeight="1" x14ac:dyDescent="0.3">
      <c r="K1211" s="42" t="str">
        <f t="shared" si="621"/>
        <v/>
      </c>
      <c r="L1211" s="55" t="str">
        <f t="shared" si="622"/>
        <v/>
      </c>
      <c r="M1211" s="43" t="str">
        <f t="shared" si="623"/>
        <v/>
      </c>
      <c r="N1211" s="56" t="str" cm="1">
        <f t="array" ref="N1211">IFERROR(IF(_xlfn.SINGLE(B:B)="","",IF(R1211="Beer",SUM(LOOKUP(2,1/(Rates!$B$3:$B$5&lt;=W1211)/(Rates!$C$3:$C$5&gt;=W1211),Rates!$D$3:$D$5)*(X1211/100)*W1211),IF(R1211="Refreshment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56" t="str">
        <f t="shared" si="624"/>
        <v/>
      </c>
      <c r="P1211" s="53"/>
      <c r="Q1211" s="14" t="str">
        <f t="shared" si="625"/>
        <v/>
      </c>
      <c r="R1211" s="57" t="str">
        <f t="shared" si="626"/>
        <v/>
      </c>
      <c r="S1211" s="58" t="str">
        <f>IF(B1211="","",IF(R1211="Refreshment Beverage",VLOOKUP(VALUE(Q1211),Rates!G$15:L$19,2,0),VLOOKUP(VALUE(Q1211),Rates!G$4:L$12,2,0)))</f>
        <v/>
      </c>
      <c r="T1211" s="58" t="str">
        <f t="shared" si="627"/>
        <v/>
      </c>
      <c r="U1211" s="58" t="str">
        <f t="shared" si="628"/>
        <v/>
      </c>
      <c r="V1211" s="58" t="str">
        <f t="shared" si="629"/>
        <v/>
      </c>
      <c r="W1211" s="58" t="str">
        <f t="shared" si="630"/>
        <v/>
      </c>
      <c r="X1211" s="59" t="str">
        <f t="shared" si="631"/>
        <v/>
      </c>
      <c r="Y1211" s="60" t="str">
        <f>IF(B:B="","",IF(R1211="Refreshment Beverage",VLOOKUP(Q1211,Rates!G$15:L$19,6,0)*W1211,VLOOKUP(Q1211,Rates!G$4:L$12,6,0)*W1211))</f>
        <v/>
      </c>
      <c r="Z1211" s="60" t="str">
        <f t="shared" si="632"/>
        <v/>
      </c>
      <c r="AA1211" s="60" t="str">
        <f t="shared" si="620"/>
        <v/>
      </c>
      <c r="AB1211" s="61" t="str" cm="1">
        <f t="array" ref="AB1211">IF(_xlfn.SINGLE(B:B)="","",IF(R1211="Refreshment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61" t="str" cm="1">
        <f t="array" ref="AC1211">IF(_xlfn.SINGLE(B:B)="","",IF(R1211="Refreshment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68">
        <f>IFERROR(IF(R1211="Beer","",IF(OR(Q1211=1,Q1211=2,Q1211=3,Q1211=4),VLOOKUP(Q1211,Rates!$A$31:$B$34,2,0)*W1211,IF(V1211=1,VLOOKUP(U1211,'REB BEV MIN MKUP'!B:E,4,0),IF(V1211&gt;1,VLOOKUP(VALUE(W1211),'REB BEV MIN MKUP'!O:Q,3,0),0)))),0)</f>
        <v>0</v>
      </c>
      <c r="AE1211" s="62" t="str">
        <f t="shared" si="633"/>
        <v/>
      </c>
      <c r="AF1211" s="63" t="str">
        <f t="shared" si="634"/>
        <v/>
      </c>
      <c r="AG1211" s="64" t="str">
        <f t="shared" si="635"/>
        <v/>
      </c>
      <c r="AH1211" s="65" t="str">
        <f t="shared" si="636"/>
        <v/>
      </c>
      <c r="AI1211" s="66" t="str">
        <f>IF(AE:AE="","",IF(R1211="Refreshment Beverage",AK1211*(Rates!J$19/100),ROUND(SUM(AH1211*(Rates!$J$8/100)),4)))</f>
        <v/>
      </c>
      <c r="AJ1211" s="67" t="str">
        <f t="shared" si="637"/>
        <v/>
      </c>
      <c r="AK1211" s="22" t="str">
        <f t="shared" si="638"/>
        <v/>
      </c>
      <c r="AL1211" s="62" t="str">
        <f t="shared" si="639"/>
        <v/>
      </c>
      <c r="AM1211" s="63" t="str">
        <f>IF(AS1211="","",IF(R1211="Refreshment Beverage",ROUND(AS1211*Rates!K$19,4),ROUND(AO1211*(VLOOKUP(VALUE(Q1211),Rates!G$4:L$12,3,0)),4)))</f>
        <v/>
      </c>
      <c r="AN1211" s="68" t="str">
        <f>IF(AS1211="","",IF(R1211="Refreshment Beverage",AS1211*(Rates!J$19/100),MAX(AM1211,AB1211)))</f>
        <v/>
      </c>
      <c r="AO1211" s="69" t="str">
        <f t="shared" si="640"/>
        <v/>
      </c>
      <c r="AP1211" s="69" t="str">
        <f t="shared" si="641"/>
        <v/>
      </c>
      <c r="AQ1211" s="70" t="str">
        <f>IF(AS1211="","",IF(R1211="Refreshment Beverage",ROUND(SUM(VLOOKUP(Q:Q,Rates!G$15:L$19,3,0)*(AS1211-Y1211-Z1211-AA1211)),4),ROUND(SUM(Rates!$K$8*AS1211),4)))</f>
        <v/>
      </c>
      <c r="AR1211" s="66" t="str">
        <f t="shared" si="642"/>
        <v/>
      </c>
      <c r="AS1211" s="22" t="str">
        <f t="shared" si="643"/>
        <v/>
      </c>
      <c r="AT1211" s="62" t="str">
        <f t="shared" si="644"/>
        <v/>
      </c>
      <c r="AU1211" s="63" t="str">
        <f>IF(AX1211="","",IF(R1211="Refreshment Beverage",ROUND((BA1211-Y1211-Z1211-AA1211)*VLOOKUP(VALUE(Q1211),Rates!G$15:L$19,3,0),4),ROUND(AW1211*(VLOOKUP(VALUE(Q1211),Rates!G:L,3,0)),4)))</f>
        <v/>
      </c>
      <c r="AV1211" s="68" t="str">
        <f t="shared" si="645"/>
        <v/>
      </c>
      <c r="AW1211" s="69" t="str">
        <f t="shared" si="646"/>
        <v/>
      </c>
      <c r="AX1211" s="65" t="str">
        <f t="shared" si="647"/>
        <v/>
      </c>
      <c r="AY1211" s="70" t="str">
        <f>IF(AX1211="","",IF(R1211="Refreshment Beverage",ROUND(SUM(AX1211*Rates!K$19),4),ROUND(SUM(AX1211*(Rates!J$8/100)),4)))</f>
        <v/>
      </c>
      <c r="AZ1211" s="67" t="str">
        <f t="shared" si="648"/>
        <v/>
      </c>
      <c r="BA1211" s="22" t="str">
        <f t="shared" si="649"/>
        <v/>
      </c>
      <c r="BD1211" s="171"/>
      <c r="BE1211" s="171"/>
      <c r="BF1211" s="171"/>
      <c r="BG1211" s="171"/>
    </row>
    <row r="1212" spans="11:59" ht="12.75" customHeight="1" x14ac:dyDescent="0.3">
      <c r="K1212" s="42" t="str">
        <f t="shared" si="621"/>
        <v/>
      </c>
      <c r="L1212" s="55" t="str">
        <f t="shared" si="622"/>
        <v/>
      </c>
      <c r="M1212" s="43" t="str">
        <f t="shared" si="623"/>
        <v/>
      </c>
      <c r="N1212" s="56" t="str" cm="1">
        <f t="array" ref="N1212">IFERROR(IF(_xlfn.SINGLE(B:B)="","",IF(R1212="Beer",SUM(LOOKUP(2,1/(Rates!$B$3:$B$5&lt;=W1212)/(Rates!$C$3:$C$5&gt;=W1212),Rates!$D$3:$D$5)*(X1212/100)*W1212),IF(R1212="Refreshment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56" t="str">
        <f t="shared" si="624"/>
        <v/>
      </c>
      <c r="P1212" s="53"/>
      <c r="Q1212" s="14" t="str">
        <f t="shared" si="625"/>
        <v/>
      </c>
      <c r="R1212" s="57" t="str">
        <f t="shared" si="626"/>
        <v/>
      </c>
      <c r="S1212" s="58" t="str">
        <f>IF(B1212="","",IF(R1212="Refreshment Beverage",VLOOKUP(VALUE(Q1212),Rates!G$15:L$19,2,0),VLOOKUP(VALUE(Q1212),Rates!G$4:L$12,2,0)))</f>
        <v/>
      </c>
      <c r="T1212" s="58" t="str">
        <f t="shared" si="627"/>
        <v/>
      </c>
      <c r="U1212" s="58" t="str">
        <f t="shared" si="628"/>
        <v/>
      </c>
      <c r="V1212" s="58" t="str">
        <f t="shared" si="629"/>
        <v/>
      </c>
      <c r="W1212" s="58" t="str">
        <f t="shared" si="630"/>
        <v/>
      </c>
      <c r="X1212" s="59" t="str">
        <f t="shared" si="631"/>
        <v/>
      </c>
      <c r="Y1212" s="60" t="str">
        <f>IF(B:B="","",IF(R1212="Refreshment Beverage",VLOOKUP(Q1212,Rates!G$15:L$19,6,0)*W1212,VLOOKUP(Q1212,Rates!G$4:L$12,6,0)*W1212))</f>
        <v/>
      </c>
      <c r="Z1212" s="60" t="str">
        <f t="shared" si="632"/>
        <v/>
      </c>
      <c r="AA1212" s="60" t="str">
        <f t="shared" si="620"/>
        <v/>
      </c>
      <c r="AB1212" s="61" t="str" cm="1">
        <f t="array" ref="AB1212">IF(_xlfn.SINGLE(B:B)="","",IF(R1212="Refreshment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61" t="str" cm="1">
        <f t="array" ref="AC1212">IF(_xlfn.SINGLE(B:B)="","",IF(R1212="Refreshment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68">
        <f>IFERROR(IF(R1212="Beer","",IF(OR(Q1212=1,Q1212=2,Q1212=3,Q1212=4),VLOOKUP(Q1212,Rates!$A$31:$B$34,2,0)*W1212,IF(V1212=1,VLOOKUP(U1212,'REB BEV MIN MKUP'!B:E,4,0),IF(V1212&gt;1,VLOOKUP(VALUE(W1212),'REB BEV MIN MKUP'!O:Q,3,0),0)))),0)</f>
        <v>0</v>
      </c>
      <c r="AE1212" s="62" t="str">
        <f t="shared" si="633"/>
        <v/>
      </c>
      <c r="AF1212" s="63" t="str">
        <f t="shared" si="634"/>
        <v/>
      </c>
      <c r="AG1212" s="64" t="str">
        <f t="shared" si="635"/>
        <v/>
      </c>
      <c r="AH1212" s="65" t="str">
        <f t="shared" si="636"/>
        <v/>
      </c>
      <c r="AI1212" s="66" t="str">
        <f>IF(AE:AE="","",IF(R1212="Refreshment Beverage",AK1212*(Rates!J$19/100),ROUND(SUM(AH1212*(Rates!$J$8/100)),4)))</f>
        <v/>
      </c>
      <c r="AJ1212" s="67" t="str">
        <f t="shared" si="637"/>
        <v/>
      </c>
      <c r="AK1212" s="22" t="str">
        <f t="shared" si="638"/>
        <v/>
      </c>
      <c r="AL1212" s="62" t="str">
        <f t="shared" si="639"/>
        <v/>
      </c>
      <c r="AM1212" s="63" t="str">
        <f>IF(AS1212="","",IF(R1212="Refreshment Beverage",ROUND(AS1212*Rates!K$19,4),ROUND(AO1212*(VLOOKUP(VALUE(Q1212),Rates!G$4:L$12,3,0)),4)))</f>
        <v/>
      </c>
      <c r="AN1212" s="68" t="str">
        <f>IF(AS1212="","",IF(R1212="Refreshment Beverage",AS1212*(Rates!J$19/100),MAX(AM1212,AB1212)))</f>
        <v/>
      </c>
      <c r="AO1212" s="69" t="str">
        <f t="shared" si="640"/>
        <v/>
      </c>
      <c r="AP1212" s="69" t="str">
        <f t="shared" si="641"/>
        <v/>
      </c>
      <c r="AQ1212" s="70" t="str">
        <f>IF(AS1212="","",IF(R1212="Refreshment Beverage",ROUND(SUM(VLOOKUP(Q:Q,Rates!G$15:L$19,3,0)*(AS1212-Y1212-Z1212-AA1212)),4),ROUND(SUM(Rates!$K$8*AS1212),4)))</f>
        <v/>
      </c>
      <c r="AR1212" s="66" t="str">
        <f t="shared" si="642"/>
        <v/>
      </c>
      <c r="AS1212" s="22" t="str">
        <f t="shared" si="643"/>
        <v/>
      </c>
      <c r="AT1212" s="62" t="str">
        <f t="shared" si="644"/>
        <v/>
      </c>
      <c r="AU1212" s="63" t="str">
        <f>IF(AX1212="","",IF(R1212="Refreshment Beverage",ROUND((BA1212-Y1212-Z1212-AA1212)*VLOOKUP(VALUE(Q1212),Rates!G$15:L$19,3,0),4),ROUND(AW1212*(VLOOKUP(VALUE(Q1212),Rates!G:L,3,0)),4)))</f>
        <v/>
      </c>
      <c r="AV1212" s="68" t="str">
        <f t="shared" si="645"/>
        <v/>
      </c>
      <c r="AW1212" s="69" t="str">
        <f t="shared" si="646"/>
        <v/>
      </c>
      <c r="AX1212" s="65" t="str">
        <f t="shared" si="647"/>
        <v/>
      </c>
      <c r="AY1212" s="70" t="str">
        <f>IF(AX1212="","",IF(R1212="Refreshment Beverage",ROUND(SUM(AX1212*Rates!K$19),4),ROUND(SUM(AX1212*(Rates!J$8/100)),4)))</f>
        <v/>
      </c>
      <c r="AZ1212" s="67" t="str">
        <f t="shared" si="648"/>
        <v/>
      </c>
      <c r="BA1212" s="22" t="str">
        <f t="shared" si="649"/>
        <v/>
      </c>
      <c r="BD1212" s="171"/>
      <c r="BE1212" s="171"/>
      <c r="BF1212" s="171"/>
      <c r="BG1212" s="171"/>
    </row>
    <row r="1213" spans="11:59" ht="12.75" customHeight="1" x14ac:dyDescent="0.3">
      <c r="K1213" s="42" t="str">
        <f t="shared" si="621"/>
        <v/>
      </c>
      <c r="L1213" s="55" t="str">
        <f t="shared" si="622"/>
        <v/>
      </c>
      <c r="M1213" s="43" t="str">
        <f t="shared" si="623"/>
        <v/>
      </c>
      <c r="N1213" s="56" t="str" cm="1">
        <f t="array" ref="N1213">IFERROR(IF(_xlfn.SINGLE(B:B)="","",IF(R1213="Beer",SUM(LOOKUP(2,1/(Rates!$B$3:$B$5&lt;=W1213)/(Rates!$C$3:$C$5&gt;=W1213),Rates!$D$3:$D$5)*(X1213/100)*W1213),IF(R1213="Refreshment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56" t="str">
        <f t="shared" si="624"/>
        <v/>
      </c>
      <c r="P1213" s="53"/>
      <c r="Q1213" s="14" t="str">
        <f t="shared" si="625"/>
        <v/>
      </c>
      <c r="R1213" s="57" t="str">
        <f t="shared" si="626"/>
        <v/>
      </c>
      <c r="S1213" s="58" t="str">
        <f>IF(B1213="","",IF(R1213="Refreshment Beverage",VLOOKUP(VALUE(Q1213),Rates!G$15:L$19,2,0),VLOOKUP(VALUE(Q1213),Rates!G$4:L$12,2,0)))</f>
        <v/>
      </c>
      <c r="T1213" s="58" t="str">
        <f t="shared" si="627"/>
        <v/>
      </c>
      <c r="U1213" s="58" t="str">
        <f t="shared" si="628"/>
        <v/>
      </c>
      <c r="V1213" s="58" t="str">
        <f t="shared" si="629"/>
        <v/>
      </c>
      <c r="W1213" s="58" t="str">
        <f t="shared" si="630"/>
        <v/>
      </c>
      <c r="X1213" s="59" t="str">
        <f t="shared" si="631"/>
        <v/>
      </c>
      <c r="Y1213" s="60" t="str">
        <f>IF(B:B="","",IF(R1213="Refreshment Beverage",VLOOKUP(Q1213,Rates!G$15:L$19,6,0)*W1213,VLOOKUP(Q1213,Rates!G$4:L$12,6,0)*W1213))</f>
        <v/>
      </c>
      <c r="Z1213" s="60" t="str">
        <f t="shared" si="632"/>
        <v/>
      </c>
      <c r="AA1213" s="60" t="str">
        <f t="shared" si="620"/>
        <v/>
      </c>
      <c r="AB1213" s="61" t="str" cm="1">
        <f t="array" ref="AB1213">IF(_xlfn.SINGLE(B:B)="","",IF(R1213="Refreshment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61" t="str" cm="1">
        <f t="array" ref="AC1213">IF(_xlfn.SINGLE(B:B)="","",IF(R1213="Refreshment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68">
        <f>IFERROR(IF(R1213="Beer","",IF(OR(Q1213=1,Q1213=2,Q1213=3,Q1213=4),VLOOKUP(Q1213,Rates!$A$31:$B$34,2,0)*W1213,IF(V1213=1,VLOOKUP(U1213,'REB BEV MIN MKUP'!B:E,4,0),IF(V1213&gt;1,VLOOKUP(VALUE(W1213),'REB BEV MIN MKUP'!O:Q,3,0),0)))),0)</f>
        <v>0</v>
      </c>
      <c r="AE1213" s="62" t="str">
        <f t="shared" si="633"/>
        <v/>
      </c>
      <c r="AF1213" s="63" t="str">
        <f t="shared" si="634"/>
        <v/>
      </c>
      <c r="AG1213" s="64" t="str">
        <f t="shared" si="635"/>
        <v/>
      </c>
      <c r="AH1213" s="65" t="str">
        <f t="shared" si="636"/>
        <v/>
      </c>
      <c r="AI1213" s="66" t="str">
        <f>IF(AE:AE="","",IF(R1213="Refreshment Beverage",AK1213*(Rates!J$19/100),ROUND(SUM(AH1213*(Rates!$J$8/100)),4)))</f>
        <v/>
      </c>
      <c r="AJ1213" s="67" t="str">
        <f t="shared" si="637"/>
        <v/>
      </c>
      <c r="AK1213" s="22" t="str">
        <f t="shared" si="638"/>
        <v/>
      </c>
      <c r="AL1213" s="62" t="str">
        <f t="shared" si="639"/>
        <v/>
      </c>
      <c r="AM1213" s="63" t="str">
        <f>IF(AS1213="","",IF(R1213="Refreshment Beverage",ROUND(AS1213*Rates!K$19,4),ROUND(AO1213*(VLOOKUP(VALUE(Q1213),Rates!G$4:L$12,3,0)),4)))</f>
        <v/>
      </c>
      <c r="AN1213" s="68" t="str">
        <f>IF(AS1213="","",IF(R1213="Refreshment Beverage",AS1213*(Rates!J$19/100),MAX(AM1213,AB1213)))</f>
        <v/>
      </c>
      <c r="AO1213" s="69" t="str">
        <f t="shared" si="640"/>
        <v/>
      </c>
      <c r="AP1213" s="69" t="str">
        <f t="shared" si="641"/>
        <v/>
      </c>
      <c r="AQ1213" s="70" t="str">
        <f>IF(AS1213="","",IF(R1213="Refreshment Beverage",ROUND(SUM(VLOOKUP(Q:Q,Rates!G$15:L$19,3,0)*(AS1213-Y1213-Z1213-AA1213)),4),ROUND(SUM(Rates!$K$8*AS1213),4)))</f>
        <v/>
      </c>
      <c r="AR1213" s="66" t="str">
        <f t="shared" si="642"/>
        <v/>
      </c>
      <c r="AS1213" s="22" t="str">
        <f t="shared" si="643"/>
        <v/>
      </c>
      <c r="AT1213" s="62" t="str">
        <f t="shared" si="644"/>
        <v/>
      </c>
      <c r="AU1213" s="63" t="str">
        <f>IF(AX1213="","",IF(R1213="Refreshment Beverage",ROUND((BA1213-Y1213-Z1213-AA1213)*VLOOKUP(VALUE(Q1213),Rates!G$15:L$19,3,0),4),ROUND(AW1213*(VLOOKUP(VALUE(Q1213),Rates!G:L,3,0)),4)))</f>
        <v/>
      </c>
      <c r="AV1213" s="68" t="str">
        <f t="shared" si="645"/>
        <v/>
      </c>
      <c r="AW1213" s="69" t="str">
        <f t="shared" si="646"/>
        <v/>
      </c>
      <c r="AX1213" s="65" t="str">
        <f t="shared" si="647"/>
        <v/>
      </c>
      <c r="AY1213" s="70" t="str">
        <f>IF(AX1213="","",IF(R1213="Refreshment Beverage",ROUND(SUM(AX1213*Rates!K$19),4),ROUND(SUM(AX1213*(Rates!J$8/100)),4)))</f>
        <v/>
      </c>
      <c r="AZ1213" s="67" t="str">
        <f t="shared" si="648"/>
        <v/>
      </c>
      <c r="BA1213" s="22" t="str">
        <f t="shared" si="649"/>
        <v/>
      </c>
      <c r="BD1213" s="171"/>
      <c r="BE1213" s="171"/>
      <c r="BF1213" s="171"/>
      <c r="BG1213" s="171"/>
    </row>
    <row r="1214" spans="11:59" ht="12.75" customHeight="1" x14ac:dyDescent="0.3">
      <c r="K1214" s="42" t="str">
        <f t="shared" si="621"/>
        <v/>
      </c>
      <c r="L1214" s="55" t="str">
        <f t="shared" si="622"/>
        <v/>
      </c>
      <c r="M1214" s="43" t="str">
        <f t="shared" si="623"/>
        <v/>
      </c>
      <c r="N1214" s="56" t="str" cm="1">
        <f t="array" ref="N1214">IFERROR(IF(_xlfn.SINGLE(B:B)="","",IF(R1214="Beer",SUM(LOOKUP(2,1/(Rates!$B$3:$B$5&lt;=W1214)/(Rates!$C$3:$C$5&gt;=W1214),Rates!$D$3:$D$5)*(X1214/100)*W1214),IF(R1214="Refreshment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56" t="str">
        <f t="shared" si="624"/>
        <v/>
      </c>
      <c r="P1214" s="53"/>
      <c r="Q1214" s="14" t="str">
        <f t="shared" si="625"/>
        <v/>
      </c>
      <c r="R1214" s="57" t="str">
        <f t="shared" si="626"/>
        <v/>
      </c>
      <c r="S1214" s="58" t="str">
        <f>IF(B1214="","",IF(R1214="Refreshment Beverage",VLOOKUP(VALUE(Q1214),Rates!G$15:L$19,2,0),VLOOKUP(VALUE(Q1214),Rates!G$4:L$12,2,0)))</f>
        <v/>
      </c>
      <c r="T1214" s="58" t="str">
        <f t="shared" si="627"/>
        <v/>
      </c>
      <c r="U1214" s="58" t="str">
        <f t="shared" si="628"/>
        <v/>
      </c>
      <c r="V1214" s="58" t="str">
        <f t="shared" si="629"/>
        <v/>
      </c>
      <c r="W1214" s="58" t="str">
        <f t="shared" si="630"/>
        <v/>
      </c>
      <c r="X1214" s="59" t="str">
        <f t="shared" si="631"/>
        <v/>
      </c>
      <c r="Y1214" s="60" t="str">
        <f>IF(B:B="","",IF(R1214="Refreshment Beverage",VLOOKUP(Q1214,Rates!G$15:L$19,6,0)*W1214,VLOOKUP(Q1214,Rates!G$4:L$12,6,0)*W1214))</f>
        <v/>
      </c>
      <c r="Z1214" s="60" t="str">
        <f t="shared" si="632"/>
        <v/>
      </c>
      <c r="AA1214" s="60" t="str">
        <f t="shared" si="620"/>
        <v/>
      </c>
      <c r="AB1214" s="61" t="str" cm="1">
        <f t="array" ref="AB1214">IF(_xlfn.SINGLE(B:B)="","",IF(R1214="Refreshment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61" t="str" cm="1">
        <f t="array" ref="AC1214">IF(_xlfn.SINGLE(B:B)="","",IF(R1214="Refreshment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68">
        <f>IFERROR(IF(R1214="Beer","",IF(OR(Q1214=1,Q1214=2,Q1214=3,Q1214=4),VLOOKUP(Q1214,Rates!$A$31:$B$34,2,0)*W1214,IF(V1214=1,VLOOKUP(U1214,'REB BEV MIN MKUP'!B:E,4,0),IF(V1214&gt;1,VLOOKUP(VALUE(W1214),'REB BEV MIN MKUP'!O:Q,3,0),0)))),0)</f>
        <v>0</v>
      </c>
      <c r="AE1214" s="62" t="str">
        <f t="shared" si="633"/>
        <v/>
      </c>
      <c r="AF1214" s="63" t="str">
        <f t="shared" si="634"/>
        <v/>
      </c>
      <c r="AG1214" s="64" t="str">
        <f t="shared" si="635"/>
        <v/>
      </c>
      <c r="AH1214" s="65" t="str">
        <f t="shared" si="636"/>
        <v/>
      </c>
      <c r="AI1214" s="66" t="str">
        <f>IF(AE:AE="","",IF(R1214="Refreshment Beverage",AK1214*(Rates!J$19/100),ROUND(SUM(AH1214*(Rates!$J$8/100)),4)))</f>
        <v/>
      </c>
      <c r="AJ1214" s="67" t="str">
        <f t="shared" si="637"/>
        <v/>
      </c>
      <c r="AK1214" s="22" t="str">
        <f t="shared" si="638"/>
        <v/>
      </c>
      <c r="AL1214" s="62" t="str">
        <f t="shared" si="639"/>
        <v/>
      </c>
      <c r="AM1214" s="63" t="str">
        <f>IF(AS1214="","",IF(R1214="Refreshment Beverage",ROUND(AS1214*Rates!K$19,4),ROUND(AO1214*(VLOOKUP(VALUE(Q1214),Rates!G$4:L$12,3,0)),4)))</f>
        <v/>
      </c>
      <c r="AN1214" s="68" t="str">
        <f>IF(AS1214="","",IF(R1214="Refreshment Beverage",AS1214*(Rates!J$19/100),MAX(AM1214,AB1214)))</f>
        <v/>
      </c>
      <c r="AO1214" s="69" t="str">
        <f t="shared" si="640"/>
        <v/>
      </c>
      <c r="AP1214" s="69" t="str">
        <f t="shared" si="641"/>
        <v/>
      </c>
      <c r="AQ1214" s="70" t="str">
        <f>IF(AS1214="","",IF(R1214="Refreshment Beverage",ROUND(SUM(VLOOKUP(Q:Q,Rates!G$15:L$19,3,0)*(AS1214-Y1214-Z1214-AA1214)),4),ROUND(SUM(Rates!$K$8*AS1214),4)))</f>
        <v/>
      </c>
      <c r="AR1214" s="66" t="str">
        <f t="shared" si="642"/>
        <v/>
      </c>
      <c r="AS1214" s="22" t="str">
        <f t="shared" si="643"/>
        <v/>
      </c>
      <c r="AT1214" s="62" t="str">
        <f t="shared" si="644"/>
        <v/>
      </c>
      <c r="AU1214" s="63" t="str">
        <f>IF(AX1214="","",IF(R1214="Refreshment Beverage",ROUND((BA1214-Y1214-Z1214-AA1214)*VLOOKUP(VALUE(Q1214),Rates!G$15:L$19,3,0),4),ROUND(AW1214*(VLOOKUP(VALUE(Q1214),Rates!G:L,3,0)),4)))</f>
        <v/>
      </c>
      <c r="AV1214" s="68" t="str">
        <f t="shared" si="645"/>
        <v/>
      </c>
      <c r="AW1214" s="69" t="str">
        <f t="shared" si="646"/>
        <v/>
      </c>
      <c r="AX1214" s="65" t="str">
        <f t="shared" si="647"/>
        <v/>
      </c>
      <c r="AY1214" s="70" t="str">
        <f>IF(AX1214="","",IF(R1214="Refreshment Beverage",ROUND(SUM(AX1214*Rates!K$19),4),ROUND(SUM(AX1214*(Rates!J$8/100)),4)))</f>
        <v/>
      </c>
      <c r="AZ1214" s="67" t="str">
        <f t="shared" si="648"/>
        <v/>
      </c>
      <c r="BA1214" s="22" t="str">
        <f t="shared" si="649"/>
        <v/>
      </c>
      <c r="BD1214" s="171"/>
      <c r="BE1214" s="171"/>
      <c r="BF1214" s="171"/>
      <c r="BG1214" s="171"/>
    </row>
    <row r="1215" spans="11:59" ht="12.75" customHeight="1" x14ac:dyDescent="0.3">
      <c r="K1215" s="42" t="str">
        <f t="shared" si="621"/>
        <v/>
      </c>
      <c r="L1215" s="55" t="str">
        <f t="shared" si="622"/>
        <v/>
      </c>
      <c r="M1215" s="43" t="str">
        <f t="shared" si="623"/>
        <v/>
      </c>
      <c r="N1215" s="56" t="str" cm="1">
        <f t="array" ref="N1215">IFERROR(IF(_xlfn.SINGLE(B:B)="","",IF(R1215="Beer",SUM(LOOKUP(2,1/(Rates!$B$3:$B$5&lt;=W1215)/(Rates!$C$3:$C$5&gt;=W1215),Rates!$D$3:$D$5)*(X1215/100)*W1215),IF(R1215="Refreshment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56" t="str">
        <f t="shared" si="624"/>
        <v/>
      </c>
      <c r="P1215" s="53"/>
      <c r="Q1215" s="14" t="str">
        <f t="shared" si="625"/>
        <v/>
      </c>
      <c r="R1215" s="57" t="str">
        <f t="shared" si="626"/>
        <v/>
      </c>
      <c r="S1215" s="58" t="str">
        <f>IF(B1215="","",IF(R1215="Refreshment Beverage",VLOOKUP(VALUE(Q1215),Rates!G$15:L$19,2,0),VLOOKUP(VALUE(Q1215),Rates!G$4:L$12,2,0)))</f>
        <v/>
      </c>
      <c r="T1215" s="58" t="str">
        <f t="shared" si="627"/>
        <v/>
      </c>
      <c r="U1215" s="58" t="str">
        <f t="shared" si="628"/>
        <v/>
      </c>
      <c r="V1215" s="58" t="str">
        <f t="shared" si="629"/>
        <v/>
      </c>
      <c r="W1215" s="58" t="str">
        <f t="shared" si="630"/>
        <v/>
      </c>
      <c r="X1215" s="59" t="str">
        <f t="shared" si="631"/>
        <v/>
      </c>
      <c r="Y1215" s="60" t="str">
        <f>IF(B:B="","",IF(R1215="Refreshment Beverage",VLOOKUP(Q1215,Rates!G$15:L$19,6,0)*W1215,VLOOKUP(Q1215,Rates!G$4:L$12,6,0)*W1215))</f>
        <v/>
      </c>
      <c r="Z1215" s="60" t="str">
        <f t="shared" si="632"/>
        <v/>
      </c>
      <c r="AA1215" s="60" t="str">
        <f t="shared" si="620"/>
        <v/>
      </c>
      <c r="AB1215" s="61" t="str" cm="1">
        <f t="array" ref="AB1215">IF(_xlfn.SINGLE(B:B)="","",IF(R1215="Refreshment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61" t="str" cm="1">
        <f t="array" ref="AC1215">IF(_xlfn.SINGLE(B:B)="","",IF(R1215="Refreshment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68">
        <f>IFERROR(IF(R1215="Beer","",IF(OR(Q1215=1,Q1215=2,Q1215=3,Q1215=4),VLOOKUP(Q1215,Rates!$A$31:$B$34,2,0)*W1215,IF(V1215=1,VLOOKUP(U1215,'REB BEV MIN MKUP'!B:E,4,0),IF(V1215&gt;1,VLOOKUP(VALUE(W1215),'REB BEV MIN MKUP'!O:Q,3,0),0)))),0)</f>
        <v>0</v>
      </c>
      <c r="AE1215" s="62" t="str">
        <f t="shared" si="633"/>
        <v/>
      </c>
      <c r="AF1215" s="63" t="str">
        <f t="shared" si="634"/>
        <v/>
      </c>
      <c r="AG1215" s="64" t="str">
        <f t="shared" si="635"/>
        <v/>
      </c>
      <c r="AH1215" s="65" t="str">
        <f t="shared" si="636"/>
        <v/>
      </c>
      <c r="AI1215" s="66" t="str">
        <f>IF(AE:AE="","",IF(R1215="Refreshment Beverage",AK1215*(Rates!J$19/100),ROUND(SUM(AH1215*(Rates!$J$8/100)),4)))</f>
        <v/>
      </c>
      <c r="AJ1215" s="67" t="str">
        <f t="shared" si="637"/>
        <v/>
      </c>
      <c r="AK1215" s="22" t="str">
        <f t="shared" si="638"/>
        <v/>
      </c>
      <c r="AL1215" s="62" t="str">
        <f t="shared" si="639"/>
        <v/>
      </c>
      <c r="AM1215" s="63" t="str">
        <f>IF(AS1215="","",IF(R1215="Refreshment Beverage",ROUND(AS1215*Rates!K$19,4),ROUND(AO1215*(VLOOKUP(VALUE(Q1215),Rates!G$4:L$12,3,0)),4)))</f>
        <v/>
      </c>
      <c r="AN1215" s="68" t="str">
        <f>IF(AS1215="","",IF(R1215="Refreshment Beverage",AS1215*(Rates!J$19/100),MAX(AM1215,AB1215)))</f>
        <v/>
      </c>
      <c r="AO1215" s="69" t="str">
        <f t="shared" si="640"/>
        <v/>
      </c>
      <c r="AP1215" s="69" t="str">
        <f t="shared" si="641"/>
        <v/>
      </c>
      <c r="AQ1215" s="70" t="str">
        <f>IF(AS1215="","",IF(R1215="Refreshment Beverage",ROUND(SUM(VLOOKUP(Q:Q,Rates!G$15:L$19,3,0)*(AS1215-Y1215-Z1215-AA1215)),4),ROUND(SUM(Rates!$K$8*AS1215),4)))</f>
        <v/>
      </c>
      <c r="AR1215" s="66" t="str">
        <f t="shared" si="642"/>
        <v/>
      </c>
      <c r="AS1215" s="22" t="str">
        <f t="shared" si="643"/>
        <v/>
      </c>
      <c r="AT1215" s="62" t="str">
        <f t="shared" si="644"/>
        <v/>
      </c>
      <c r="AU1215" s="63" t="str">
        <f>IF(AX1215="","",IF(R1215="Refreshment Beverage",ROUND((BA1215-Y1215-Z1215-AA1215)*VLOOKUP(VALUE(Q1215),Rates!G$15:L$19,3,0),4),ROUND(AW1215*(VLOOKUP(VALUE(Q1215),Rates!G:L,3,0)),4)))</f>
        <v/>
      </c>
      <c r="AV1215" s="68" t="str">
        <f t="shared" si="645"/>
        <v/>
      </c>
      <c r="AW1215" s="69" t="str">
        <f t="shared" si="646"/>
        <v/>
      </c>
      <c r="AX1215" s="65" t="str">
        <f t="shared" si="647"/>
        <v/>
      </c>
      <c r="AY1215" s="70" t="str">
        <f>IF(AX1215="","",IF(R1215="Refreshment Beverage",ROUND(SUM(AX1215*Rates!K$19),4),ROUND(SUM(AX1215*(Rates!J$8/100)),4)))</f>
        <v/>
      </c>
      <c r="AZ1215" s="67" t="str">
        <f t="shared" si="648"/>
        <v/>
      </c>
      <c r="BA1215" s="22" t="str">
        <f t="shared" si="649"/>
        <v/>
      </c>
      <c r="BD1215" s="171"/>
      <c r="BE1215" s="171"/>
      <c r="BF1215" s="171"/>
      <c r="BG1215" s="171"/>
    </row>
    <row r="1216" spans="11:59" ht="12.75" customHeight="1" x14ac:dyDescent="0.3">
      <c r="K1216" s="42" t="str">
        <f t="shared" si="621"/>
        <v/>
      </c>
      <c r="L1216" s="55" t="str">
        <f t="shared" si="622"/>
        <v/>
      </c>
      <c r="M1216" s="43" t="str">
        <f t="shared" si="623"/>
        <v/>
      </c>
      <c r="N1216" s="56" t="str" cm="1">
        <f t="array" ref="N1216">IFERROR(IF(_xlfn.SINGLE(B:B)="","",IF(R1216="Beer",SUM(LOOKUP(2,1/(Rates!$B$3:$B$5&lt;=W1216)/(Rates!$C$3:$C$5&gt;=W1216),Rates!$D$3:$D$5)*(X1216/100)*W1216),IF(R1216="Refreshment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56" t="str">
        <f t="shared" si="624"/>
        <v/>
      </c>
      <c r="P1216" s="53"/>
      <c r="Q1216" s="14" t="str">
        <f t="shared" si="625"/>
        <v/>
      </c>
      <c r="R1216" s="57" t="str">
        <f t="shared" si="626"/>
        <v/>
      </c>
      <c r="S1216" s="58" t="str">
        <f>IF(B1216="","",IF(R1216="Refreshment Beverage",VLOOKUP(VALUE(Q1216),Rates!G$15:L$19,2,0),VLOOKUP(VALUE(Q1216),Rates!G$4:L$12,2,0)))</f>
        <v/>
      </c>
      <c r="T1216" s="58" t="str">
        <f t="shared" si="627"/>
        <v/>
      </c>
      <c r="U1216" s="58" t="str">
        <f t="shared" si="628"/>
        <v/>
      </c>
      <c r="V1216" s="58" t="str">
        <f t="shared" si="629"/>
        <v/>
      </c>
      <c r="W1216" s="58" t="str">
        <f t="shared" si="630"/>
        <v/>
      </c>
      <c r="X1216" s="59" t="str">
        <f t="shared" si="631"/>
        <v/>
      </c>
      <c r="Y1216" s="60" t="str">
        <f>IF(B:B="","",IF(R1216="Refreshment Beverage",VLOOKUP(Q1216,Rates!G$15:L$19,6,0)*W1216,VLOOKUP(Q1216,Rates!G$4:L$12,6,0)*W1216))</f>
        <v/>
      </c>
      <c r="Z1216" s="60" t="str">
        <f t="shared" si="632"/>
        <v/>
      </c>
      <c r="AA1216" s="60" t="str">
        <f t="shared" si="620"/>
        <v/>
      </c>
      <c r="AB1216" s="61" t="str" cm="1">
        <f t="array" ref="AB1216">IF(_xlfn.SINGLE(B:B)="","",IF(R1216="Refreshment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61" t="str" cm="1">
        <f t="array" ref="AC1216">IF(_xlfn.SINGLE(B:B)="","",IF(R1216="Refreshment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68">
        <f>IFERROR(IF(R1216="Beer","",IF(OR(Q1216=1,Q1216=2,Q1216=3,Q1216=4),VLOOKUP(Q1216,Rates!$A$31:$B$34,2,0)*W1216,IF(V1216=1,VLOOKUP(U1216,'REB BEV MIN MKUP'!B:E,4,0),IF(V1216&gt;1,VLOOKUP(VALUE(W1216),'REB BEV MIN MKUP'!O:Q,3,0),0)))),0)</f>
        <v>0</v>
      </c>
      <c r="AE1216" s="62" t="str">
        <f t="shared" si="633"/>
        <v/>
      </c>
      <c r="AF1216" s="63" t="str">
        <f t="shared" si="634"/>
        <v/>
      </c>
      <c r="AG1216" s="64" t="str">
        <f t="shared" si="635"/>
        <v/>
      </c>
      <c r="AH1216" s="65" t="str">
        <f t="shared" si="636"/>
        <v/>
      </c>
      <c r="AI1216" s="66" t="str">
        <f>IF(AE:AE="","",IF(R1216="Refreshment Beverage",AK1216*(Rates!J$19/100),ROUND(SUM(AH1216*(Rates!$J$8/100)),4)))</f>
        <v/>
      </c>
      <c r="AJ1216" s="67" t="str">
        <f t="shared" si="637"/>
        <v/>
      </c>
      <c r="AK1216" s="22" t="str">
        <f t="shared" si="638"/>
        <v/>
      </c>
      <c r="AL1216" s="62" t="str">
        <f t="shared" si="639"/>
        <v/>
      </c>
      <c r="AM1216" s="63" t="str">
        <f>IF(AS1216="","",IF(R1216="Refreshment Beverage",ROUND(AS1216*Rates!K$19,4),ROUND(AO1216*(VLOOKUP(VALUE(Q1216),Rates!G$4:L$12,3,0)),4)))</f>
        <v/>
      </c>
      <c r="AN1216" s="68" t="str">
        <f>IF(AS1216="","",IF(R1216="Refreshment Beverage",AS1216*(Rates!J$19/100),MAX(AM1216,AB1216)))</f>
        <v/>
      </c>
      <c r="AO1216" s="69" t="str">
        <f t="shared" si="640"/>
        <v/>
      </c>
      <c r="AP1216" s="69" t="str">
        <f t="shared" si="641"/>
        <v/>
      </c>
      <c r="AQ1216" s="70" t="str">
        <f>IF(AS1216="","",IF(R1216="Refreshment Beverage",ROUND(SUM(VLOOKUP(Q:Q,Rates!G$15:L$19,3,0)*(AS1216-Y1216-Z1216-AA1216)),4),ROUND(SUM(Rates!$K$8*AS1216),4)))</f>
        <v/>
      </c>
      <c r="AR1216" s="66" t="str">
        <f t="shared" si="642"/>
        <v/>
      </c>
      <c r="AS1216" s="22" t="str">
        <f t="shared" si="643"/>
        <v/>
      </c>
      <c r="AT1216" s="62" t="str">
        <f t="shared" si="644"/>
        <v/>
      </c>
      <c r="AU1216" s="63" t="str">
        <f>IF(AX1216="","",IF(R1216="Refreshment Beverage",ROUND((BA1216-Y1216-Z1216-AA1216)*VLOOKUP(VALUE(Q1216),Rates!G$15:L$19,3,0),4),ROUND(AW1216*(VLOOKUP(VALUE(Q1216),Rates!G:L,3,0)),4)))</f>
        <v/>
      </c>
      <c r="AV1216" s="68" t="str">
        <f t="shared" si="645"/>
        <v/>
      </c>
      <c r="AW1216" s="69" t="str">
        <f t="shared" si="646"/>
        <v/>
      </c>
      <c r="AX1216" s="65" t="str">
        <f t="shared" si="647"/>
        <v/>
      </c>
      <c r="AY1216" s="70" t="str">
        <f>IF(AX1216="","",IF(R1216="Refreshment Beverage",ROUND(SUM(AX1216*Rates!K$19),4),ROUND(SUM(AX1216*(Rates!J$8/100)),4)))</f>
        <v/>
      </c>
      <c r="AZ1216" s="67" t="str">
        <f t="shared" si="648"/>
        <v/>
      </c>
      <c r="BA1216" s="22" t="str">
        <f t="shared" si="649"/>
        <v/>
      </c>
      <c r="BD1216" s="171"/>
      <c r="BE1216" s="171"/>
      <c r="BF1216" s="171"/>
      <c r="BG1216" s="171"/>
    </row>
    <row r="1217" spans="11:59" ht="12.75" customHeight="1" x14ac:dyDescent="0.3">
      <c r="K1217" s="42" t="str">
        <f t="shared" si="621"/>
        <v/>
      </c>
      <c r="L1217" s="55" t="str">
        <f t="shared" si="622"/>
        <v/>
      </c>
      <c r="M1217" s="43" t="str">
        <f t="shared" si="623"/>
        <v/>
      </c>
      <c r="N1217" s="56" t="str" cm="1">
        <f t="array" ref="N1217">IFERROR(IF(_xlfn.SINGLE(B:B)="","",IF(R1217="Beer",SUM(LOOKUP(2,1/(Rates!$B$3:$B$5&lt;=W1217)/(Rates!$C$3:$C$5&gt;=W1217),Rates!$D$3:$D$5)*(X1217/100)*W1217),IF(R1217="Refreshment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56" t="str">
        <f t="shared" si="624"/>
        <v/>
      </c>
      <c r="P1217" s="53"/>
      <c r="Q1217" s="14" t="str">
        <f t="shared" si="625"/>
        <v/>
      </c>
      <c r="R1217" s="57" t="str">
        <f t="shared" si="626"/>
        <v/>
      </c>
      <c r="S1217" s="58" t="str">
        <f>IF(B1217="","",IF(R1217="Refreshment Beverage",VLOOKUP(VALUE(Q1217),Rates!G$15:L$19,2,0),VLOOKUP(VALUE(Q1217),Rates!G$4:L$12,2,0)))</f>
        <v/>
      </c>
      <c r="T1217" s="58" t="str">
        <f t="shared" si="627"/>
        <v/>
      </c>
      <c r="U1217" s="58" t="str">
        <f t="shared" si="628"/>
        <v/>
      </c>
      <c r="V1217" s="58" t="str">
        <f t="shared" si="629"/>
        <v/>
      </c>
      <c r="W1217" s="58" t="str">
        <f t="shared" si="630"/>
        <v/>
      </c>
      <c r="X1217" s="59" t="str">
        <f t="shared" si="631"/>
        <v/>
      </c>
      <c r="Y1217" s="60" t="str">
        <f>IF(B:B="","",IF(R1217="Refreshment Beverage",VLOOKUP(Q1217,Rates!G$15:L$19,6,0)*W1217,VLOOKUP(Q1217,Rates!G$4:L$12,6,0)*W1217))</f>
        <v/>
      </c>
      <c r="Z1217" s="60" t="str">
        <f t="shared" si="632"/>
        <v/>
      </c>
      <c r="AA1217" s="60" t="str">
        <f t="shared" si="620"/>
        <v/>
      </c>
      <c r="AB1217" s="61" t="str" cm="1">
        <f t="array" ref="AB1217">IF(_xlfn.SINGLE(B:B)="","",IF(R1217="Refreshment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61" t="str" cm="1">
        <f t="array" ref="AC1217">IF(_xlfn.SINGLE(B:B)="","",IF(R1217="Refreshment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68">
        <f>IFERROR(IF(R1217="Beer","",IF(OR(Q1217=1,Q1217=2,Q1217=3,Q1217=4),VLOOKUP(Q1217,Rates!$A$31:$B$34,2,0)*W1217,IF(V1217=1,VLOOKUP(U1217,'REB BEV MIN MKUP'!B:E,4,0),IF(V1217&gt;1,VLOOKUP(VALUE(W1217),'REB BEV MIN MKUP'!O:Q,3,0),0)))),0)</f>
        <v>0</v>
      </c>
      <c r="AE1217" s="62" t="str">
        <f t="shared" si="633"/>
        <v/>
      </c>
      <c r="AF1217" s="63" t="str">
        <f t="shared" si="634"/>
        <v/>
      </c>
      <c r="AG1217" s="64" t="str">
        <f t="shared" si="635"/>
        <v/>
      </c>
      <c r="AH1217" s="65" t="str">
        <f t="shared" si="636"/>
        <v/>
      </c>
      <c r="AI1217" s="66" t="str">
        <f>IF(AE:AE="","",IF(R1217="Refreshment Beverage",AK1217*(Rates!J$19/100),ROUND(SUM(AH1217*(Rates!$J$8/100)),4)))</f>
        <v/>
      </c>
      <c r="AJ1217" s="67" t="str">
        <f t="shared" si="637"/>
        <v/>
      </c>
      <c r="AK1217" s="22" t="str">
        <f t="shared" si="638"/>
        <v/>
      </c>
      <c r="AL1217" s="62" t="str">
        <f t="shared" si="639"/>
        <v/>
      </c>
      <c r="AM1217" s="63" t="str">
        <f>IF(AS1217="","",IF(R1217="Refreshment Beverage",ROUND(AS1217*Rates!K$19,4),ROUND(AO1217*(VLOOKUP(VALUE(Q1217),Rates!G$4:L$12,3,0)),4)))</f>
        <v/>
      </c>
      <c r="AN1217" s="68" t="str">
        <f>IF(AS1217="","",IF(R1217="Refreshment Beverage",AS1217*(Rates!J$19/100),MAX(AM1217,AB1217)))</f>
        <v/>
      </c>
      <c r="AO1217" s="69" t="str">
        <f t="shared" si="640"/>
        <v/>
      </c>
      <c r="AP1217" s="69" t="str">
        <f t="shared" si="641"/>
        <v/>
      </c>
      <c r="AQ1217" s="70" t="str">
        <f>IF(AS1217="","",IF(R1217="Refreshment Beverage",ROUND(SUM(VLOOKUP(Q:Q,Rates!G$15:L$19,3,0)*(AS1217-Y1217-Z1217-AA1217)),4),ROUND(SUM(Rates!$K$8*AS1217),4)))</f>
        <v/>
      </c>
      <c r="AR1217" s="66" t="str">
        <f t="shared" si="642"/>
        <v/>
      </c>
      <c r="AS1217" s="22" t="str">
        <f t="shared" si="643"/>
        <v/>
      </c>
      <c r="AT1217" s="62" t="str">
        <f t="shared" si="644"/>
        <v/>
      </c>
      <c r="AU1217" s="63" t="str">
        <f>IF(AX1217="","",IF(R1217="Refreshment Beverage",ROUND((BA1217-Y1217-Z1217-AA1217)*VLOOKUP(VALUE(Q1217),Rates!G$15:L$19,3,0),4),ROUND(AW1217*(VLOOKUP(VALUE(Q1217),Rates!G:L,3,0)),4)))</f>
        <v/>
      </c>
      <c r="AV1217" s="68" t="str">
        <f t="shared" si="645"/>
        <v/>
      </c>
      <c r="AW1217" s="69" t="str">
        <f t="shared" si="646"/>
        <v/>
      </c>
      <c r="AX1217" s="65" t="str">
        <f t="shared" si="647"/>
        <v/>
      </c>
      <c r="AY1217" s="70" t="str">
        <f>IF(AX1217="","",IF(R1217="Refreshment Beverage",ROUND(SUM(AX1217*Rates!K$19),4),ROUND(SUM(AX1217*(Rates!J$8/100)),4)))</f>
        <v/>
      </c>
      <c r="AZ1217" s="67" t="str">
        <f t="shared" si="648"/>
        <v/>
      </c>
      <c r="BA1217" s="22" t="str">
        <f t="shared" si="649"/>
        <v/>
      </c>
      <c r="BD1217" s="171"/>
      <c r="BE1217" s="171"/>
      <c r="BF1217" s="171"/>
      <c r="BG1217" s="171"/>
    </row>
    <row r="1218" spans="11:59" ht="12.75" customHeight="1" x14ac:dyDescent="0.3">
      <c r="K1218" s="42" t="str">
        <f t="shared" si="621"/>
        <v/>
      </c>
      <c r="L1218" s="55" t="str">
        <f t="shared" si="622"/>
        <v/>
      </c>
      <c r="M1218" s="43" t="str">
        <f t="shared" si="623"/>
        <v/>
      </c>
      <c r="N1218" s="56" t="str" cm="1">
        <f t="array" ref="N1218">IFERROR(IF(_xlfn.SINGLE(B:B)="","",IF(R1218="Beer",SUM(LOOKUP(2,1/(Rates!$B$3:$B$5&lt;=W1218)/(Rates!$C$3:$C$5&gt;=W1218),Rates!$D$3:$D$5)*(X1218/100)*W1218),IF(R1218="Refreshment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56" t="str">
        <f t="shared" si="624"/>
        <v/>
      </c>
      <c r="P1218" s="53"/>
      <c r="Q1218" s="14" t="str">
        <f t="shared" si="625"/>
        <v/>
      </c>
      <c r="R1218" s="57" t="str">
        <f t="shared" si="626"/>
        <v/>
      </c>
      <c r="S1218" s="58" t="str">
        <f>IF(B1218="","",IF(R1218="Refreshment Beverage",VLOOKUP(VALUE(Q1218),Rates!G$15:L$19,2,0),VLOOKUP(VALUE(Q1218),Rates!G$4:L$12,2,0)))</f>
        <v/>
      </c>
      <c r="T1218" s="58" t="str">
        <f t="shared" si="627"/>
        <v/>
      </c>
      <c r="U1218" s="58" t="str">
        <f t="shared" si="628"/>
        <v/>
      </c>
      <c r="V1218" s="58" t="str">
        <f t="shared" si="629"/>
        <v/>
      </c>
      <c r="W1218" s="58" t="str">
        <f t="shared" si="630"/>
        <v/>
      </c>
      <c r="X1218" s="59" t="str">
        <f t="shared" si="631"/>
        <v/>
      </c>
      <c r="Y1218" s="60" t="str">
        <f>IF(B:B="","",IF(R1218="Refreshment Beverage",VLOOKUP(Q1218,Rates!G$15:L$19,6,0)*W1218,VLOOKUP(Q1218,Rates!G$4:L$12,6,0)*W1218))</f>
        <v/>
      </c>
      <c r="Z1218" s="60" t="str">
        <f t="shared" si="632"/>
        <v/>
      </c>
      <c r="AA1218" s="60" t="str">
        <f t="shared" si="620"/>
        <v/>
      </c>
      <c r="AB1218" s="61" t="str" cm="1">
        <f t="array" ref="AB1218">IF(_xlfn.SINGLE(B:B)="","",IF(R1218="Refreshment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61" t="str" cm="1">
        <f t="array" ref="AC1218">IF(_xlfn.SINGLE(B:B)="","",IF(R1218="Refreshment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68">
        <f>IFERROR(IF(R1218="Beer","",IF(OR(Q1218=1,Q1218=2,Q1218=3,Q1218=4),VLOOKUP(Q1218,Rates!$A$31:$B$34,2,0)*W1218,IF(V1218=1,VLOOKUP(U1218,'REB BEV MIN MKUP'!B:E,4,0),IF(V1218&gt;1,VLOOKUP(VALUE(W1218),'REB BEV MIN MKUP'!O:Q,3,0),0)))),0)</f>
        <v>0</v>
      </c>
      <c r="AE1218" s="62" t="str">
        <f t="shared" si="633"/>
        <v/>
      </c>
      <c r="AF1218" s="63" t="str">
        <f t="shared" si="634"/>
        <v/>
      </c>
      <c r="AG1218" s="64" t="str">
        <f t="shared" si="635"/>
        <v/>
      </c>
      <c r="AH1218" s="65" t="str">
        <f t="shared" si="636"/>
        <v/>
      </c>
      <c r="AI1218" s="66" t="str">
        <f>IF(AE:AE="","",IF(R1218="Refreshment Beverage",AK1218*(Rates!J$19/100),ROUND(SUM(AH1218*(Rates!$J$8/100)),4)))</f>
        <v/>
      </c>
      <c r="AJ1218" s="67" t="str">
        <f t="shared" si="637"/>
        <v/>
      </c>
      <c r="AK1218" s="22" t="str">
        <f t="shared" si="638"/>
        <v/>
      </c>
      <c r="AL1218" s="62" t="str">
        <f t="shared" si="639"/>
        <v/>
      </c>
      <c r="AM1218" s="63" t="str">
        <f>IF(AS1218="","",IF(R1218="Refreshment Beverage",ROUND(AS1218*Rates!K$19,4),ROUND(AO1218*(VLOOKUP(VALUE(Q1218),Rates!G$4:L$12,3,0)),4)))</f>
        <v/>
      </c>
      <c r="AN1218" s="68" t="str">
        <f>IF(AS1218="","",IF(R1218="Refreshment Beverage",AS1218*(Rates!J$19/100),MAX(AM1218,AB1218)))</f>
        <v/>
      </c>
      <c r="AO1218" s="69" t="str">
        <f t="shared" si="640"/>
        <v/>
      </c>
      <c r="AP1218" s="69" t="str">
        <f t="shared" si="641"/>
        <v/>
      </c>
      <c r="AQ1218" s="70" t="str">
        <f>IF(AS1218="","",IF(R1218="Refreshment Beverage",ROUND(SUM(VLOOKUP(Q:Q,Rates!G$15:L$19,3,0)*(AS1218-Y1218-Z1218-AA1218)),4),ROUND(SUM(Rates!$K$8*AS1218),4)))</f>
        <v/>
      </c>
      <c r="AR1218" s="66" t="str">
        <f t="shared" si="642"/>
        <v/>
      </c>
      <c r="AS1218" s="22" t="str">
        <f t="shared" si="643"/>
        <v/>
      </c>
      <c r="AT1218" s="62" t="str">
        <f t="shared" si="644"/>
        <v/>
      </c>
      <c r="AU1218" s="63" t="str">
        <f>IF(AX1218="","",IF(R1218="Refreshment Beverage",ROUND((BA1218-Y1218-Z1218-AA1218)*VLOOKUP(VALUE(Q1218),Rates!G$15:L$19,3,0),4),ROUND(AW1218*(VLOOKUP(VALUE(Q1218),Rates!G:L,3,0)),4)))</f>
        <v/>
      </c>
      <c r="AV1218" s="68" t="str">
        <f t="shared" si="645"/>
        <v/>
      </c>
      <c r="AW1218" s="69" t="str">
        <f t="shared" si="646"/>
        <v/>
      </c>
      <c r="AX1218" s="65" t="str">
        <f t="shared" si="647"/>
        <v/>
      </c>
      <c r="AY1218" s="70" t="str">
        <f>IF(AX1218="","",IF(R1218="Refreshment Beverage",ROUND(SUM(AX1218*Rates!K$19),4),ROUND(SUM(AX1218*(Rates!J$8/100)),4)))</f>
        <v/>
      </c>
      <c r="AZ1218" s="67" t="str">
        <f t="shared" si="648"/>
        <v/>
      </c>
      <c r="BA1218" s="22" t="str">
        <f t="shared" si="649"/>
        <v/>
      </c>
      <c r="BD1218" s="171"/>
      <c r="BE1218" s="171"/>
      <c r="BF1218" s="171"/>
      <c r="BG1218" s="171"/>
    </row>
    <row r="1219" spans="11:59" ht="12.75" customHeight="1" x14ac:dyDescent="0.3">
      <c r="K1219" s="42" t="str">
        <f t="shared" si="621"/>
        <v/>
      </c>
      <c r="L1219" s="55" t="str">
        <f t="shared" si="622"/>
        <v/>
      </c>
      <c r="M1219" s="43" t="str">
        <f t="shared" si="623"/>
        <v/>
      </c>
      <c r="N1219" s="56" t="str" cm="1">
        <f t="array" ref="N1219">IFERROR(IF(_xlfn.SINGLE(B:B)="","",IF(R1219="Beer",SUM(LOOKUP(2,1/(Rates!$B$3:$B$5&lt;=W1219)/(Rates!$C$3:$C$5&gt;=W1219),Rates!$D$3:$D$5)*(X1219/100)*W1219),IF(R1219="Refreshment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56" t="str">
        <f t="shared" si="624"/>
        <v/>
      </c>
      <c r="P1219" s="53"/>
      <c r="Q1219" s="14" t="str">
        <f t="shared" si="625"/>
        <v/>
      </c>
      <c r="R1219" s="57" t="str">
        <f t="shared" si="626"/>
        <v/>
      </c>
      <c r="S1219" s="58" t="str">
        <f>IF(B1219="","",IF(R1219="Refreshment Beverage",VLOOKUP(VALUE(Q1219),Rates!G$15:L$19,2,0),VLOOKUP(VALUE(Q1219),Rates!G$4:L$12,2,0)))</f>
        <v/>
      </c>
      <c r="T1219" s="58" t="str">
        <f t="shared" si="627"/>
        <v/>
      </c>
      <c r="U1219" s="58" t="str">
        <f t="shared" si="628"/>
        <v/>
      </c>
      <c r="V1219" s="58" t="str">
        <f t="shared" si="629"/>
        <v/>
      </c>
      <c r="W1219" s="58" t="str">
        <f t="shared" si="630"/>
        <v/>
      </c>
      <c r="X1219" s="59" t="str">
        <f t="shared" si="631"/>
        <v/>
      </c>
      <c r="Y1219" s="60" t="str">
        <f>IF(B:B="","",IF(R1219="Refreshment Beverage",VLOOKUP(Q1219,Rates!G$15:L$19,6,0)*W1219,VLOOKUP(Q1219,Rates!G$4:L$12,6,0)*W1219))</f>
        <v/>
      </c>
      <c r="Z1219" s="60" t="str">
        <f t="shared" si="632"/>
        <v/>
      </c>
      <c r="AA1219" s="60" t="str">
        <f t="shared" si="620"/>
        <v/>
      </c>
      <c r="AB1219" s="61" t="str" cm="1">
        <f t="array" ref="AB1219">IF(_xlfn.SINGLE(B:B)="","",IF(R1219="Refreshment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61" t="str" cm="1">
        <f t="array" ref="AC1219">IF(_xlfn.SINGLE(B:B)="","",IF(R1219="Refreshment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68">
        <f>IFERROR(IF(R1219="Beer","",IF(OR(Q1219=1,Q1219=2,Q1219=3,Q1219=4),VLOOKUP(Q1219,Rates!$A$31:$B$34,2,0)*W1219,IF(V1219=1,VLOOKUP(U1219,'REB BEV MIN MKUP'!B:E,4,0),IF(V1219&gt;1,VLOOKUP(VALUE(W1219),'REB BEV MIN MKUP'!O:Q,3,0),0)))),0)</f>
        <v>0</v>
      </c>
      <c r="AE1219" s="62" t="str">
        <f t="shared" si="633"/>
        <v/>
      </c>
      <c r="AF1219" s="63" t="str">
        <f t="shared" si="634"/>
        <v/>
      </c>
      <c r="AG1219" s="64" t="str">
        <f t="shared" si="635"/>
        <v/>
      </c>
      <c r="AH1219" s="65" t="str">
        <f t="shared" si="636"/>
        <v/>
      </c>
      <c r="AI1219" s="66" t="str">
        <f>IF(AE:AE="","",IF(R1219="Refreshment Beverage",AK1219*(Rates!J$19/100),ROUND(SUM(AH1219*(Rates!$J$8/100)),4)))</f>
        <v/>
      </c>
      <c r="AJ1219" s="67" t="str">
        <f t="shared" si="637"/>
        <v/>
      </c>
      <c r="AK1219" s="22" t="str">
        <f t="shared" si="638"/>
        <v/>
      </c>
      <c r="AL1219" s="62" t="str">
        <f t="shared" si="639"/>
        <v/>
      </c>
      <c r="AM1219" s="63" t="str">
        <f>IF(AS1219="","",IF(R1219="Refreshment Beverage",ROUND(AS1219*Rates!K$19,4),ROUND(AO1219*(VLOOKUP(VALUE(Q1219),Rates!G$4:L$12,3,0)),4)))</f>
        <v/>
      </c>
      <c r="AN1219" s="68" t="str">
        <f>IF(AS1219="","",IF(R1219="Refreshment Beverage",AS1219*(Rates!J$19/100),MAX(AM1219,AB1219)))</f>
        <v/>
      </c>
      <c r="AO1219" s="69" t="str">
        <f t="shared" si="640"/>
        <v/>
      </c>
      <c r="AP1219" s="69" t="str">
        <f t="shared" si="641"/>
        <v/>
      </c>
      <c r="AQ1219" s="70" t="str">
        <f>IF(AS1219="","",IF(R1219="Refreshment Beverage",ROUND(SUM(VLOOKUP(Q:Q,Rates!G$15:L$19,3,0)*(AS1219-Y1219-Z1219-AA1219)),4),ROUND(SUM(Rates!$K$8*AS1219),4)))</f>
        <v/>
      </c>
      <c r="AR1219" s="66" t="str">
        <f t="shared" si="642"/>
        <v/>
      </c>
      <c r="AS1219" s="22" t="str">
        <f t="shared" si="643"/>
        <v/>
      </c>
      <c r="AT1219" s="62" t="str">
        <f t="shared" si="644"/>
        <v/>
      </c>
      <c r="AU1219" s="63" t="str">
        <f>IF(AX1219="","",IF(R1219="Refreshment Beverage",ROUND((BA1219-Y1219-Z1219-AA1219)*VLOOKUP(VALUE(Q1219),Rates!G$15:L$19,3,0),4),ROUND(AW1219*(VLOOKUP(VALUE(Q1219),Rates!G:L,3,0)),4)))</f>
        <v/>
      </c>
      <c r="AV1219" s="68" t="str">
        <f t="shared" si="645"/>
        <v/>
      </c>
      <c r="AW1219" s="69" t="str">
        <f t="shared" si="646"/>
        <v/>
      </c>
      <c r="AX1219" s="65" t="str">
        <f t="shared" si="647"/>
        <v/>
      </c>
      <c r="AY1219" s="70" t="str">
        <f>IF(AX1219="","",IF(R1219="Refreshment Beverage",ROUND(SUM(AX1219*Rates!K$19),4),ROUND(SUM(AX1219*(Rates!J$8/100)),4)))</f>
        <v/>
      </c>
      <c r="AZ1219" s="67" t="str">
        <f t="shared" si="648"/>
        <v/>
      </c>
      <c r="BA1219" s="22" t="str">
        <f t="shared" si="649"/>
        <v/>
      </c>
      <c r="BD1219" s="171"/>
      <c r="BE1219" s="171"/>
      <c r="BF1219" s="171"/>
      <c r="BG1219" s="171"/>
    </row>
    <row r="1220" spans="11:59" ht="12.75" customHeight="1" x14ac:dyDescent="0.3">
      <c r="K1220" s="42" t="str">
        <f t="shared" si="621"/>
        <v/>
      </c>
      <c r="L1220" s="55" t="str">
        <f t="shared" si="622"/>
        <v/>
      </c>
      <c r="M1220" s="43" t="str">
        <f t="shared" si="623"/>
        <v/>
      </c>
      <c r="N1220" s="56" t="str" cm="1">
        <f t="array" ref="N1220">IFERROR(IF(_xlfn.SINGLE(B:B)="","",IF(R1220="Beer",SUM(LOOKUP(2,1/(Rates!$B$3:$B$5&lt;=W1220)/(Rates!$C$3:$C$5&gt;=W1220),Rates!$D$3:$D$5)*(X1220/100)*W1220),IF(R1220="Refreshment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56" t="str">
        <f t="shared" si="624"/>
        <v/>
      </c>
      <c r="P1220" s="53"/>
      <c r="Q1220" s="14" t="str">
        <f t="shared" si="625"/>
        <v/>
      </c>
      <c r="R1220" s="57" t="str">
        <f t="shared" si="626"/>
        <v/>
      </c>
      <c r="S1220" s="58" t="str">
        <f>IF(B1220="","",IF(R1220="Refreshment Beverage",VLOOKUP(VALUE(Q1220),Rates!G$15:L$19,2,0),VLOOKUP(VALUE(Q1220),Rates!G$4:L$12,2,0)))</f>
        <v/>
      </c>
      <c r="T1220" s="58" t="str">
        <f t="shared" si="627"/>
        <v/>
      </c>
      <c r="U1220" s="58" t="str">
        <f t="shared" si="628"/>
        <v/>
      </c>
      <c r="V1220" s="58" t="str">
        <f t="shared" si="629"/>
        <v/>
      </c>
      <c r="W1220" s="58" t="str">
        <f t="shared" si="630"/>
        <v/>
      </c>
      <c r="X1220" s="59" t="str">
        <f t="shared" si="631"/>
        <v/>
      </c>
      <c r="Y1220" s="60" t="str">
        <f>IF(B:B="","",IF(R1220="Refreshment Beverage",VLOOKUP(Q1220,Rates!G$15:L$19,6,0)*W1220,VLOOKUP(Q1220,Rates!G$4:L$12,6,0)*W1220))</f>
        <v/>
      </c>
      <c r="Z1220" s="60" t="str">
        <f t="shared" si="632"/>
        <v/>
      </c>
      <c r="AA1220" s="60" t="str">
        <f t="shared" si="620"/>
        <v/>
      </c>
      <c r="AB1220" s="61" t="str" cm="1">
        <f t="array" ref="AB1220">IF(_xlfn.SINGLE(B:B)="","",IF(R1220="Refreshment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61" t="str" cm="1">
        <f t="array" ref="AC1220">IF(_xlfn.SINGLE(B:B)="","",IF(R1220="Refreshment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68">
        <f>IFERROR(IF(R1220="Beer","",IF(OR(Q1220=1,Q1220=2,Q1220=3,Q1220=4),VLOOKUP(Q1220,Rates!$A$31:$B$34,2,0)*W1220,IF(V1220=1,VLOOKUP(U1220,'REB BEV MIN MKUP'!B:E,4,0),IF(V1220&gt;1,VLOOKUP(VALUE(W1220),'REB BEV MIN MKUP'!O:Q,3,0),0)))),0)</f>
        <v>0</v>
      </c>
      <c r="AE1220" s="62" t="str">
        <f t="shared" si="633"/>
        <v/>
      </c>
      <c r="AF1220" s="63" t="str">
        <f t="shared" si="634"/>
        <v/>
      </c>
      <c r="AG1220" s="64" t="str">
        <f t="shared" si="635"/>
        <v/>
      </c>
      <c r="AH1220" s="65" t="str">
        <f t="shared" si="636"/>
        <v/>
      </c>
      <c r="AI1220" s="66" t="str">
        <f>IF(AE:AE="","",IF(R1220="Refreshment Beverage",AK1220*(Rates!J$19/100),ROUND(SUM(AH1220*(Rates!$J$8/100)),4)))</f>
        <v/>
      </c>
      <c r="AJ1220" s="67" t="str">
        <f t="shared" si="637"/>
        <v/>
      </c>
      <c r="AK1220" s="22" t="str">
        <f t="shared" si="638"/>
        <v/>
      </c>
      <c r="AL1220" s="62" t="str">
        <f t="shared" si="639"/>
        <v/>
      </c>
      <c r="AM1220" s="63" t="str">
        <f>IF(AS1220="","",IF(R1220="Refreshment Beverage",ROUND(AS1220*Rates!K$19,4),ROUND(AO1220*(VLOOKUP(VALUE(Q1220),Rates!G$4:L$12,3,0)),4)))</f>
        <v/>
      </c>
      <c r="AN1220" s="68" t="str">
        <f>IF(AS1220="","",IF(R1220="Refreshment Beverage",AS1220*(Rates!J$19/100),MAX(AM1220,AB1220)))</f>
        <v/>
      </c>
      <c r="AO1220" s="69" t="str">
        <f t="shared" si="640"/>
        <v/>
      </c>
      <c r="AP1220" s="69" t="str">
        <f t="shared" si="641"/>
        <v/>
      </c>
      <c r="AQ1220" s="70" t="str">
        <f>IF(AS1220="","",IF(R1220="Refreshment Beverage",ROUND(SUM(VLOOKUP(Q:Q,Rates!G$15:L$19,3,0)*(AS1220-Y1220-Z1220-AA1220)),4),ROUND(SUM(Rates!$K$8*AS1220),4)))</f>
        <v/>
      </c>
      <c r="AR1220" s="66" t="str">
        <f t="shared" si="642"/>
        <v/>
      </c>
      <c r="AS1220" s="22" t="str">
        <f t="shared" si="643"/>
        <v/>
      </c>
      <c r="AT1220" s="62" t="str">
        <f t="shared" si="644"/>
        <v/>
      </c>
      <c r="AU1220" s="63" t="str">
        <f>IF(AX1220="","",IF(R1220="Refreshment Beverage",ROUND((BA1220-Y1220-Z1220-AA1220)*VLOOKUP(VALUE(Q1220),Rates!G$15:L$19,3,0),4),ROUND(AW1220*(VLOOKUP(VALUE(Q1220),Rates!G:L,3,0)),4)))</f>
        <v/>
      </c>
      <c r="AV1220" s="68" t="str">
        <f t="shared" si="645"/>
        <v/>
      </c>
      <c r="AW1220" s="69" t="str">
        <f t="shared" si="646"/>
        <v/>
      </c>
      <c r="AX1220" s="65" t="str">
        <f t="shared" si="647"/>
        <v/>
      </c>
      <c r="AY1220" s="70" t="str">
        <f>IF(AX1220="","",IF(R1220="Refreshment Beverage",ROUND(SUM(AX1220*Rates!K$19),4),ROUND(SUM(AX1220*(Rates!J$8/100)),4)))</f>
        <v/>
      </c>
      <c r="AZ1220" s="67" t="str">
        <f t="shared" si="648"/>
        <v/>
      </c>
      <c r="BA1220" s="22" t="str">
        <f t="shared" si="649"/>
        <v/>
      </c>
      <c r="BD1220" s="171"/>
      <c r="BE1220" s="171"/>
      <c r="BF1220" s="171"/>
      <c r="BG1220" s="171"/>
    </row>
    <row r="1221" spans="11:59" ht="12.75" customHeight="1" x14ac:dyDescent="0.3">
      <c r="K1221" s="42" t="str">
        <f t="shared" si="621"/>
        <v/>
      </c>
      <c r="L1221" s="55" t="str">
        <f t="shared" si="622"/>
        <v/>
      </c>
      <c r="M1221" s="43" t="str">
        <f t="shared" si="623"/>
        <v/>
      </c>
      <c r="N1221" s="56" t="str" cm="1">
        <f t="array" ref="N1221">IFERROR(IF(_xlfn.SINGLE(B:B)="","",IF(R1221="Beer",SUM(LOOKUP(2,1/(Rates!$B$3:$B$5&lt;=W1221)/(Rates!$C$3:$C$5&gt;=W1221),Rates!$D$3:$D$5)*(X1221/100)*W1221),IF(R1221="Refreshment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56" t="str">
        <f t="shared" si="624"/>
        <v/>
      </c>
      <c r="P1221" s="53"/>
      <c r="Q1221" s="14" t="str">
        <f t="shared" si="625"/>
        <v/>
      </c>
      <c r="R1221" s="57" t="str">
        <f t="shared" si="626"/>
        <v/>
      </c>
      <c r="S1221" s="58" t="str">
        <f>IF(B1221="","",IF(R1221="Refreshment Beverage",VLOOKUP(VALUE(Q1221),Rates!G$15:L$19,2,0),VLOOKUP(VALUE(Q1221),Rates!G$4:L$12,2,0)))</f>
        <v/>
      </c>
      <c r="T1221" s="58" t="str">
        <f t="shared" si="627"/>
        <v/>
      </c>
      <c r="U1221" s="58" t="str">
        <f t="shared" si="628"/>
        <v/>
      </c>
      <c r="V1221" s="58" t="str">
        <f t="shared" si="629"/>
        <v/>
      </c>
      <c r="W1221" s="58" t="str">
        <f t="shared" si="630"/>
        <v/>
      </c>
      <c r="X1221" s="59" t="str">
        <f t="shared" si="631"/>
        <v/>
      </c>
      <c r="Y1221" s="60" t="str">
        <f>IF(B:B="","",IF(R1221="Refreshment Beverage",VLOOKUP(Q1221,Rates!G$15:L$19,6,0)*W1221,VLOOKUP(Q1221,Rates!G$4:L$12,6,0)*W1221))</f>
        <v/>
      </c>
      <c r="Z1221" s="60" t="str">
        <f t="shared" si="632"/>
        <v/>
      </c>
      <c r="AA1221" s="60" t="str">
        <f t="shared" si="620"/>
        <v/>
      </c>
      <c r="AB1221" s="61" t="str" cm="1">
        <f t="array" ref="AB1221">IF(_xlfn.SINGLE(B:B)="","",IF(R1221="Refreshment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61" t="str" cm="1">
        <f t="array" ref="AC1221">IF(_xlfn.SINGLE(B:B)="","",IF(R1221="Refreshment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68">
        <f>IFERROR(IF(R1221="Beer","",IF(OR(Q1221=1,Q1221=2,Q1221=3,Q1221=4),VLOOKUP(Q1221,Rates!$A$31:$B$34,2,0)*W1221,IF(V1221=1,VLOOKUP(U1221,'REB BEV MIN MKUP'!B:E,4,0),IF(V1221&gt;1,VLOOKUP(VALUE(W1221),'REB BEV MIN MKUP'!O:Q,3,0),0)))),0)</f>
        <v>0</v>
      </c>
      <c r="AE1221" s="62" t="str">
        <f t="shared" si="633"/>
        <v/>
      </c>
      <c r="AF1221" s="63" t="str">
        <f t="shared" si="634"/>
        <v/>
      </c>
      <c r="AG1221" s="64" t="str">
        <f t="shared" si="635"/>
        <v/>
      </c>
      <c r="AH1221" s="65" t="str">
        <f t="shared" si="636"/>
        <v/>
      </c>
      <c r="AI1221" s="66" t="str">
        <f>IF(AE:AE="","",IF(R1221="Refreshment Beverage",AK1221*(Rates!J$19/100),ROUND(SUM(AH1221*(Rates!$J$8/100)),4)))</f>
        <v/>
      </c>
      <c r="AJ1221" s="67" t="str">
        <f t="shared" si="637"/>
        <v/>
      </c>
      <c r="AK1221" s="22" t="str">
        <f t="shared" si="638"/>
        <v/>
      </c>
      <c r="AL1221" s="62" t="str">
        <f t="shared" si="639"/>
        <v/>
      </c>
      <c r="AM1221" s="63" t="str">
        <f>IF(AS1221="","",IF(R1221="Refreshment Beverage",ROUND(AS1221*Rates!K$19,4),ROUND(AO1221*(VLOOKUP(VALUE(Q1221),Rates!G$4:L$12,3,0)),4)))</f>
        <v/>
      </c>
      <c r="AN1221" s="68" t="str">
        <f>IF(AS1221="","",IF(R1221="Refreshment Beverage",AS1221*(Rates!J$19/100),MAX(AM1221,AB1221)))</f>
        <v/>
      </c>
      <c r="AO1221" s="69" t="str">
        <f t="shared" si="640"/>
        <v/>
      </c>
      <c r="AP1221" s="69" t="str">
        <f t="shared" si="641"/>
        <v/>
      </c>
      <c r="AQ1221" s="70" t="str">
        <f>IF(AS1221="","",IF(R1221="Refreshment Beverage",ROUND(SUM(VLOOKUP(Q:Q,Rates!G$15:L$19,3,0)*(AS1221-Y1221-Z1221-AA1221)),4),ROUND(SUM(Rates!$K$8*AS1221),4)))</f>
        <v/>
      </c>
      <c r="AR1221" s="66" t="str">
        <f t="shared" si="642"/>
        <v/>
      </c>
      <c r="AS1221" s="22" t="str">
        <f t="shared" si="643"/>
        <v/>
      </c>
      <c r="AT1221" s="62" t="str">
        <f t="shared" si="644"/>
        <v/>
      </c>
      <c r="AU1221" s="63" t="str">
        <f>IF(AX1221="","",IF(R1221="Refreshment Beverage",ROUND((BA1221-Y1221-Z1221-AA1221)*VLOOKUP(VALUE(Q1221),Rates!G$15:L$19,3,0),4),ROUND(AW1221*(VLOOKUP(VALUE(Q1221),Rates!G:L,3,0)),4)))</f>
        <v/>
      </c>
      <c r="AV1221" s="68" t="str">
        <f t="shared" si="645"/>
        <v/>
      </c>
      <c r="AW1221" s="69" t="str">
        <f t="shared" si="646"/>
        <v/>
      </c>
      <c r="AX1221" s="65" t="str">
        <f t="shared" si="647"/>
        <v/>
      </c>
      <c r="AY1221" s="70" t="str">
        <f>IF(AX1221="","",IF(R1221="Refreshment Beverage",ROUND(SUM(AX1221*Rates!K$19),4),ROUND(SUM(AX1221*(Rates!J$8/100)),4)))</f>
        <v/>
      </c>
      <c r="AZ1221" s="67" t="str">
        <f t="shared" si="648"/>
        <v/>
      </c>
      <c r="BA1221" s="22" t="str">
        <f t="shared" si="649"/>
        <v/>
      </c>
      <c r="BD1221" s="171"/>
      <c r="BE1221" s="171"/>
      <c r="BF1221" s="171"/>
      <c r="BG1221" s="171"/>
    </row>
    <row r="1222" spans="11:59" ht="12.75" customHeight="1" x14ac:dyDescent="0.3">
      <c r="K1222" s="42" t="str">
        <f t="shared" si="621"/>
        <v/>
      </c>
      <c r="L1222" s="55" t="str">
        <f t="shared" si="622"/>
        <v/>
      </c>
      <c r="M1222" s="43" t="str">
        <f t="shared" si="623"/>
        <v/>
      </c>
      <c r="N1222" s="56" t="str" cm="1">
        <f t="array" ref="N1222">IFERROR(IF(_xlfn.SINGLE(B:B)="","",IF(R1222="Beer",SUM(LOOKUP(2,1/(Rates!$B$3:$B$5&lt;=W1222)/(Rates!$C$3:$C$5&gt;=W1222),Rates!$D$3:$D$5)*(X1222/100)*W1222),IF(R1222="Refreshment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56" t="str">
        <f t="shared" si="624"/>
        <v/>
      </c>
      <c r="P1222" s="53"/>
      <c r="Q1222" s="14" t="str">
        <f t="shared" si="625"/>
        <v/>
      </c>
      <c r="R1222" s="57" t="str">
        <f t="shared" si="626"/>
        <v/>
      </c>
      <c r="S1222" s="58" t="str">
        <f>IF(B1222="","",IF(R1222="Refreshment Beverage",VLOOKUP(VALUE(Q1222),Rates!G$15:L$19,2,0),VLOOKUP(VALUE(Q1222),Rates!G$4:L$12,2,0)))</f>
        <v/>
      </c>
      <c r="T1222" s="58" t="str">
        <f t="shared" si="627"/>
        <v/>
      </c>
      <c r="U1222" s="58" t="str">
        <f t="shared" si="628"/>
        <v/>
      </c>
      <c r="V1222" s="58" t="str">
        <f t="shared" si="629"/>
        <v/>
      </c>
      <c r="W1222" s="58" t="str">
        <f t="shared" si="630"/>
        <v/>
      </c>
      <c r="X1222" s="59" t="str">
        <f t="shared" si="631"/>
        <v/>
      </c>
      <c r="Y1222" s="60" t="str">
        <f>IF(B:B="","",IF(R1222="Refreshment Beverage",VLOOKUP(Q1222,Rates!G$15:L$19,6,0)*W1222,VLOOKUP(Q1222,Rates!G$4:L$12,6,0)*W1222))</f>
        <v/>
      </c>
      <c r="Z1222" s="60" t="str">
        <f t="shared" si="632"/>
        <v/>
      </c>
      <c r="AA1222" s="60" t="str">
        <f t="shared" si="620"/>
        <v/>
      </c>
      <c r="AB1222" s="61" t="str" cm="1">
        <f t="array" ref="AB1222">IF(_xlfn.SINGLE(B:B)="","",IF(R1222="Refreshment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61" t="str" cm="1">
        <f t="array" ref="AC1222">IF(_xlfn.SINGLE(B:B)="","",IF(R1222="Refreshment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68">
        <f>IFERROR(IF(R1222="Beer","",IF(OR(Q1222=1,Q1222=2,Q1222=3,Q1222=4),VLOOKUP(Q1222,Rates!$A$31:$B$34,2,0)*W1222,IF(V1222=1,VLOOKUP(U1222,'REB BEV MIN MKUP'!B:E,4,0),IF(V1222&gt;1,VLOOKUP(VALUE(W1222),'REB BEV MIN MKUP'!O:Q,3,0),0)))),0)</f>
        <v>0</v>
      </c>
      <c r="AE1222" s="62" t="str">
        <f t="shared" si="633"/>
        <v/>
      </c>
      <c r="AF1222" s="63" t="str">
        <f t="shared" si="634"/>
        <v/>
      </c>
      <c r="AG1222" s="64" t="str">
        <f t="shared" si="635"/>
        <v/>
      </c>
      <c r="AH1222" s="65" t="str">
        <f t="shared" si="636"/>
        <v/>
      </c>
      <c r="AI1222" s="66" t="str">
        <f>IF(AE:AE="","",IF(R1222="Refreshment Beverage",AK1222*(Rates!J$19/100),ROUND(SUM(AH1222*(Rates!$J$8/100)),4)))</f>
        <v/>
      </c>
      <c r="AJ1222" s="67" t="str">
        <f t="shared" si="637"/>
        <v/>
      </c>
      <c r="AK1222" s="22" t="str">
        <f t="shared" si="638"/>
        <v/>
      </c>
      <c r="AL1222" s="62" t="str">
        <f t="shared" si="639"/>
        <v/>
      </c>
      <c r="AM1222" s="63" t="str">
        <f>IF(AS1222="","",IF(R1222="Refreshment Beverage",ROUND(AS1222*Rates!K$19,4),ROUND(AO1222*(VLOOKUP(VALUE(Q1222),Rates!G$4:L$12,3,0)),4)))</f>
        <v/>
      </c>
      <c r="AN1222" s="68" t="str">
        <f>IF(AS1222="","",IF(R1222="Refreshment Beverage",AS1222*(Rates!J$19/100),MAX(AM1222,AB1222)))</f>
        <v/>
      </c>
      <c r="AO1222" s="69" t="str">
        <f t="shared" si="640"/>
        <v/>
      </c>
      <c r="AP1222" s="69" t="str">
        <f t="shared" si="641"/>
        <v/>
      </c>
      <c r="AQ1222" s="70" t="str">
        <f>IF(AS1222="","",IF(R1222="Refreshment Beverage",ROUND(SUM(VLOOKUP(Q:Q,Rates!G$15:L$19,3,0)*(AS1222-Y1222-Z1222-AA1222)),4),ROUND(SUM(Rates!$K$8*AS1222),4)))</f>
        <v/>
      </c>
      <c r="AR1222" s="66" t="str">
        <f t="shared" si="642"/>
        <v/>
      </c>
      <c r="AS1222" s="22" t="str">
        <f t="shared" si="643"/>
        <v/>
      </c>
      <c r="AT1222" s="62" t="str">
        <f t="shared" si="644"/>
        <v/>
      </c>
      <c r="AU1222" s="63" t="str">
        <f>IF(AX1222="","",IF(R1222="Refreshment Beverage",ROUND((BA1222-Y1222-Z1222-AA1222)*VLOOKUP(VALUE(Q1222),Rates!G$15:L$19,3,0),4),ROUND(AW1222*(VLOOKUP(VALUE(Q1222),Rates!G:L,3,0)),4)))</f>
        <v/>
      </c>
      <c r="AV1222" s="68" t="str">
        <f t="shared" si="645"/>
        <v/>
      </c>
      <c r="AW1222" s="69" t="str">
        <f t="shared" si="646"/>
        <v/>
      </c>
      <c r="AX1222" s="65" t="str">
        <f t="shared" si="647"/>
        <v/>
      </c>
      <c r="AY1222" s="70" t="str">
        <f>IF(AX1222="","",IF(R1222="Refreshment Beverage",ROUND(SUM(AX1222*Rates!K$19),4),ROUND(SUM(AX1222*(Rates!J$8/100)),4)))</f>
        <v/>
      </c>
      <c r="AZ1222" s="67" t="str">
        <f t="shared" si="648"/>
        <v/>
      </c>
      <c r="BA1222" s="22" t="str">
        <f t="shared" si="649"/>
        <v/>
      </c>
      <c r="BD1222" s="171"/>
      <c r="BE1222" s="171"/>
      <c r="BF1222" s="171"/>
      <c r="BG1222" s="171"/>
    </row>
    <row r="1223" spans="11:59" ht="12.75" customHeight="1" x14ac:dyDescent="0.3">
      <c r="K1223" s="42" t="str">
        <f t="shared" si="621"/>
        <v/>
      </c>
      <c r="L1223" s="55" t="str">
        <f t="shared" si="622"/>
        <v/>
      </c>
      <c r="M1223" s="43" t="str">
        <f t="shared" si="623"/>
        <v/>
      </c>
      <c r="N1223" s="56" t="str" cm="1">
        <f t="array" ref="N1223">IFERROR(IF(_xlfn.SINGLE(B:B)="","",IF(R1223="Beer",SUM(LOOKUP(2,1/(Rates!$B$3:$B$5&lt;=W1223)/(Rates!$C$3:$C$5&gt;=W1223),Rates!$D$3:$D$5)*(X1223/100)*W1223),IF(R1223="Refreshment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56" t="str">
        <f t="shared" si="624"/>
        <v/>
      </c>
      <c r="P1223" s="53"/>
      <c r="Q1223" s="14" t="str">
        <f t="shared" si="625"/>
        <v/>
      </c>
      <c r="R1223" s="57" t="str">
        <f t="shared" si="626"/>
        <v/>
      </c>
      <c r="S1223" s="58" t="str">
        <f>IF(B1223="","",IF(R1223="Refreshment Beverage",VLOOKUP(VALUE(Q1223),Rates!G$15:L$19,2,0),VLOOKUP(VALUE(Q1223),Rates!G$4:L$12,2,0)))</f>
        <v/>
      </c>
      <c r="T1223" s="58" t="str">
        <f t="shared" si="627"/>
        <v/>
      </c>
      <c r="U1223" s="58" t="str">
        <f t="shared" si="628"/>
        <v/>
      </c>
      <c r="V1223" s="58" t="str">
        <f t="shared" si="629"/>
        <v/>
      </c>
      <c r="W1223" s="58" t="str">
        <f t="shared" si="630"/>
        <v/>
      </c>
      <c r="X1223" s="59" t="str">
        <f t="shared" si="631"/>
        <v/>
      </c>
      <c r="Y1223" s="60" t="str">
        <f>IF(B:B="","",IF(R1223="Refreshment Beverage",VLOOKUP(Q1223,Rates!G$15:L$19,6,0)*W1223,VLOOKUP(Q1223,Rates!G$4:L$12,6,0)*W1223))</f>
        <v/>
      </c>
      <c r="Z1223" s="60" t="str">
        <f t="shared" si="632"/>
        <v/>
      </c>
      <c r="AA1223" s="60" t="str">
        <f t="shared" ref="AA1223:AA1286" si="650">IF(B:B="","",IF(AND(T1223="Can",V1223=8,R1223="Beer"),V1223*0.0201,IF(AND(T1223="Can",V1223=15,R1223="Beer"),V1223*0.0101,IF(AND(T1223="Can",V1223=20,R1223="Beer"),V1223*0.0107,IF(AND(T1223="Can",V1223=30,R1223="Beer"),V1223*0.0089,IF(AND(T1223="Can",V1223=36,R1223="Beer"),V1223*0.0074,IF(AND(T1223="Bottle",V1223=24,R1223="Beer"),V1223*0.016,IF(AND(R1223="Refreshment Beverage",U1223&gt;0.049,U1223&lt;0.401),V1223*0.0536,IF(AND(R1223="Refreshment Beverage",U1223&gt;0.4,U1223&lt;0.47),V1223*0.0643,IF(AND(R1223="Refreshment Beverage",U1223&gt;0.469,U1223&lt;0.66),V1223*0.075,IF(AND(R1223="Refreshment Beverage",U1223&gt;0.659,U1223&lt;0.75),V1223*0.1071,IF(AND(R1223="Refreshment Beverage",U1223&gt;0.749,U1223&lt;0.9),V1223*0.1178,IF(AND(R1223="Refreshment Beverage",U1223&gt;0.899,U1223&lt;1),V1223*0.1393,IF(AND(R1223="Refreshment Beverage",U1223=1),V1223*0.1499,IF(AND(R1223="Refreshment Beverage",U1223=1.14),V1223*0.1714,IF(AND(R1223="Refreshment Beverage",U1223=2),V1223*0.2999,IF(AND(R1223="Refreshment Beverage",U1223=3),V1223*0.4499,IF(AND(R1223="Refreshment Beverage",U1223=1.75),V1223*0.2678,0))))))))))))))))))</f>
        <v/>
      </c>
      <c r="AB1223" s="61" t="str" cm="1">
        <f t="array" ref="AB1223">IF(_xlfn.SINGLE(B:B)="","",IF(R1223="Refreshment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61" t="str" cm="1">
        <f t="array" ref="AC1223">IF(_xlfn.SINGLE(B:B)="","",IF(R1223="Refreshment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68">
        <f>IFERROR(IF(R1223="Beer","",IF(OR(Q1223=1,Q1223=2,Q1223=3,Q1223=4),VLOOKUP(Q1223,Rates!$A$31:$B$34,2,0)*W1223,IF(V1223=1,VLOOKUP(U1223,'REB BEV MIN MKUP'!B:E,4,0),IF(V1223&gt;1,VLOOKUP(VALUE(W1223),'REB BEV MIN MKUP'!O:Q,3,0),0)))),0)</f>
        <v>0</v>
      </c>
      <c r="AE1223" s="62" t="str">
        <f t="shared" si="633"/>
        <v/>
      </c>
      <c r="AF1223" s="63" t="str">
        <f t="shared" si="634"/>
        <v/>
      </c>
      <c r="AG1223" s="64" t="str">
        <f t="shared" si="635"/>
        <v/>
      </c>
      <c r="AH1223" s="65" t="str">
        <f t="shared" si="636"/>
        <v/>
      </c>
      <c r="AI1223" s="66" t="str">
        <f>IF(AE:AE="","",IF(R1223="Refreshment Beverage",AK1223*(Rates!J$19/100),ROUND(SUM(AH1223*(Rates!$J$8/100)),4)))</f>
        <v/>
      </c>
      <c r="AJ1223" s="67" t="str">
        <f t="shared" si="637"/>
        <v/>
      </c>
      <c r="AK1223" s="22" t="str">
        <f t="shared" si="638"/>
        <v/>
      </c>
      <c r="AL1223" s="62" t="str">
        <f t="shared" si="639"/>
        <v/>
      </c>
      <c r="AM1223" s="63" t="str">
        <f>IF(AS1223="","",IF(R1223="Refreshment Beverage",ROUND(AS1223*Rates!K$19,4),ROUND(AO1223*(VLOOKUP(VALUE(Q1223),Rates!G$4:L$12,3,0)),4)))</f>
        <v/>
      </c>
      <c r="AN1223" s="68" t="str">
        <f>IF(AS1223="","",IF(R1223="Refreshment Beverage",AS1223*(Rates!J$19/100),MAX(AM1223,AB1223)))</f>
        <v/>
      </c>
      <c r="AO1223" s="69" t="str">
        <f t="shared" si="640"/>
        <v/>
      </c>
      <c r="AP1223" s="69" t="str">
        <f t="shared" si="641"/>
        <v/>
      </c>
      <c r="AQ1223" s="70" t="str">
        <f>IF(AS1223="","",IF(R1223="Refreshment Beverage",ROUND(SUM(VLOOKUP(Q:Q,Rates!G$15:L$19,3,0)*(AS1223-Y1223-Z1223-AA1223)),4),ROUND(SUM(Rates!$K$8*AS1223),4)))</f>
        <v/>
      </c>
      <c r="AR1223" s="66" t="str">
        <f t="shared" si="642"/>
        <v/>
      </c>
      <c r="AS1223" s="22" t="str">
        <f t="shared" si="643"/>
        <v/>
      </c>
      <c r="AT1223" s="62" t="str">
        <f t="shared" si="644"/>
        <v/>
      </c>
      <c r="AU1223" s="63" t="str">
        <f>IF(AX1223="","",IF(R1223="Refreshment Beverage",ROUND((BA1223-Y1223-Z1223-AA1223)*VLOOKUP(VALUE(Q1223),Rates!G$15:L$19,3,0),4),ROUND(AW1223*(VLOOKUP(VALUE(Q1223),Rates!G:L,3,0)),4)))</f>
        <v/>
      </c>
      <c r="AV1223" s="68" t="str">
        <f t="shared" si="645"/>
        <v/>
      </c>
      <c r="AW1223" s="69" t="str">
        <f t="shared" si="646"/>
        <v/>
      </c>
      <c r="AX1223" s="65" t="str">
        <f t="shared" si="647"/>
        <v/>
      </c>
      <c r="AY1223" s="70" t="str">
        <f>IF(AX1223="","",IF(R1223="Refreshment Beverage",ROUND(SUM(AX1223*Rates!K$19),4),ROUND(SUM(AX1223*(Rates!J$8/100)),4)))</f>
        <v/>
      </c>
      <c r="AZ1223" s="67" t="str">
        <f t="shared" si="648"/>
        <v/>
      </c>
      <c r="BA1223" s="22" t="str">
        <f t="shared" si="649"/>
        <v/>
      </c>
      <c r="BD1223" s="171"/>
      <c r="BE1223" s="171"/>
      <c r="BF1223" s="171"/>
      <c r="BG1223" s="171"/>
    </row>
    <row r="1224" spans="11:59" ht="12.75" customHeight="1" x14ac:dyDescent="0.3">
      <c r="K1224" s="42" t="str">
        <f t="shared" si="621"/>
        <v/>
      </c>
      <c r="L1224" s="55" t="str">
        <f t="shared" si="622"/>
        <v/>
      </c>
      <c r="M1224" s="43" t="str">
        <f t="shared" si="623"/>
        <v/>
      </c>
      <c r="N1224" s="56" t="str" cm="1">
        <f t="array" ref="N1224">IFERROR(IF(_xlfn.SINGLE(B:B)="","",IF(R1224="Beer",SUM(LOOKUP(2,1/(Rates!$B$3:$B$5&lt;=W1224)/(Rates!$C$3:$C$5&gt;=W1224),Rates!$D$3:$D$5)*(X1224/100)*W1224),IF(R1224="Refreshment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56" t="str">
        <f t="shared" si="624"/>
        <v/>
      </c>
      <c r="P1224" s="53"/>
      <c r="Q1224" s="14" t="str">
        <f t="shared" si="625"/>
        <v/>
      </c>
      <c r="R1224" s="57" t="str">
        <f t="shared" si="626"/>
        <v/>
      </c>
      <c r="S1224" s="58" t="str">
        <f>IF(B1224="","",IF(R1224="Refreshment Beverage",VLOOKUP(VALUE(Q1224),Rates!G$15:L$19,2,0),VLOOKUP(VALUE(Q1224),Rates!G$4:L$12,2,0)))</f>
        <v/>
      </c>
      <c r="T1224" s="58" t="str">
        <f t="shared" si="627"/>
        <v/>
      </c>
      <c r="U1224" s="58" t="str">
        <f t="shared" si="628"/>
        <v/>
      </c>
      <c r="V1224" s="58" t="str">
        <f t="shared" si="629"/>
        <v/>
      </c>
      <c r="W1224" s="58" t="str">
        <f t="shared" si="630"/>
        <v/>
      </c>
      <c r="X1224" s="59" t="str">
        <f t="shared" si="631"/>
        <v/>
      </c>
      <c r="Y1224" s="60" t="str">
        <f>IF(B:B="","",IF(R1224="Refreshment Beverage",VLOOKUP(Q1224,Rates!G$15:L$19,6,0)*W1224,VLOOKUP(Q1224,Rates!G$4:L$12,6,0)*W1224))</f>
        <v/>
      </c>
      <c r="Z1224" s="60" t="str">
        <f t="shared" si="632"/>
        <v/>
      </c>
      <c r="AA1224" s="60" t="str">
        <f t="shared" si="650"/>
        <v/>
      </c>
      <c r="AB1224" s="61" t="str" cm="1">
        <f t="array" ref="AB1224">IF(_xlfn.SINGLE(B:B)="","",IF(R1224="Refreshment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61" t="str" cm="1">
        <f t="array" ref="AC1224">IF(_xlfn.SINGLE(B:B)="","",IF(R1224="Refreshment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68">
        <f>IFERROR(IF(R1224="Beer","",IF(OR(Q1224=1,Q1224=2,Q1224=3,Q1224=4),VLOOKUP(Q1224,Rates!$A$31:$B$34,2,0)*W1224,IF(V1224=1,VLOOKUP(U1224,'REB BEV MIN MKUP'!B:E,4,0),IF(V1224&gt;1,VLOOKUP(VALUE(W1224),'REB BEV MIN MKUP'!O:Q,3,0),0)))),0)</f>
        <v>0</v>
      </c>
      <c r="AE1224" s="62" t="str">
        <f t="shared" si="633"/>
        <v/>
      </c>
      <c r="AF1224" s="63" t="str">
        <f t="shared" si="634"/>
        <v/>
      </c>
      <c r="AG1224" s="64" t="str">
        <f t="shared" si="635"/>
        <v/>
      </c>
      <c r="AH1224" s="65" t="str">
        <f t="shared" si="636"/>
        <v/>
      </c>
      <c r="AI1224" s="66" t="str">
        <f>IF(AE:AE="","",IF(R1224="Refreshment Beverage",AK1224*(Rates!J$19/100),ROUND(SUM(AH1224*(Rates!$J$8/100)),4)))</f>
        <v/>
      </c>
      <c r="AJ1224" s="67" t="str">
        <f t="shared" si="637"/>
        <v/>
      </c>
      <c r="AK1224" s="22" t="str">
        <f t="shared" si="638"/>
        <v/>
      </c>
      <c r="AL1224" s="62" t="str">
        <f t="shared" si="639"/>
        <v/>
      </c>
      <c r="AM1224" s="63" t="str">
        <f>IF(AS1224="","",IF(R1224="Refreshment Beverage",ROUND(AS1224*Rates!K$19,4),ROUND(AO1224*(VLOOKUP(VALUE(Q1224),Rates!G$4:L$12,3,0)),4)))</f>
        <v/>
      </c>
      <c r="AN1224" s="68" t="str">
        <f>IF(AS1224="","",IF(R1224="Refreshment Beverage",AS1224*(Rates!J$19/100),MAX(AM1224,AB1224)))</f>
        <v/>
      </c>
      <c r="AO1224" s="69" t="str">
        <f t="shared" si="640"/>
        <v/>
      </c>
      <c r="AP1224" s="69" t="str">
        <f t="shared" si="641"/>
        <v/>
      </c>
      <c r="AQ1224" s="70" t="str">
        <f>IF(AS1224="","",IF(R1224="Refreshment Beverage",ROUND(SUM(VLOOKUP(Q:Q,Rates!G$15:L$19,3,0)*(AS1224-Y1224-Z1224-AA1224)),4),ROUND(SUM(Rates!$K$8*AS1224),4)))</f>
        <v/>
      </c>
      <c r="AR1224" s="66" t="str">
        <f t="shared" si="642"/>
        <v/>
      </c>
      <c r="AS1224" s="22" t="str">
        <f t="shared" si="643"/>
        <v/>
      </c>
      <c r="AT1224" s="62" t="str">
        <f t="shared" si="644"/>
        <v/>
      </c>
      <c r="AU1224" s="63" t="str">
        <f>IF(AX1224="","",IF(R1224="Refreshment Beverage",ROUND((BA1224-Y1224-Z1224-AA1224)*VLOOKUP(VALUE(Q1224),Rates!G$15:L$19,3,0),4),ROUND(AW1224*(VLOOKUP(VALUE(Q1224),Rates!G:L,3,0)),4)))</f>
        <v/>
      </c>
      <c r="AV1224" s="68" t="str">
        <f t="shared" si="645"/>
        <v/>
      </c>
      <c r="AW1224" s="69" t="str">
        <f t="shared" si="646"/>
        <v/>
      </c>
      <c r="AX1224" s="65" t="str">
        <f t="shared" si="647"/>
        <v/>
      </c>
      <c r="AY1224" s="70" t="str">
        <f>IF(AX1224="","",IF(R1224="Refreshment Beverage",ROUND(SUM(AX1224*Rates!K$19),4),ROUND(SUM(AX1224*(Rates!J$8/100)),4)))</f>
        <v/>
      </c>
      <c r="AZ1224" s="67" t="str">
        <f t="shared" si="648"/>
        <v/>
      </c>
      <c r="BA1224" s="22" t="str">
        <f t="shared" si="649"/>
        <v/>
      </c>
      <c r="BD1224" s="171"/>
      <c r="BE1224" s="171"/>
      <c r="BF1224" s="171"/>
      <c r="BG1224" s="171"/>
    </row>
    <row r="1225" spans="11:59" ht="12.75" customHeight="1" x14ac:dyDescent="0.3">
      <c r="K1225" s="42" t="str">
        <f t="shared" si="621"/>
        <v/>
      </c>
      <c r="L1225" s="55" t="str">
        <f t="shared" si="622"/>
        <v/>
      </c>
      <c r="M1225" s="43" t="str">
        <f t="shared" si="623"/>
        <v/>
      </c>
      <c r="N1225" s="56" t="str" cm="1">
        <f t="array" ref="N1225">IFERROR(IF(_xlfn.SINGLE(B:B)="","",IF(R1225="Beer",SUM(LOOKUP(2,1/(Rates!$B$3:$B$5&lt;=W1225)/(Rates!$C$3:$C$5&gt;=W1225),Rates!$D$3:$D$5)*(X1225/100)*W1225),IF(R1225="Refreshment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56" t="str">
        <f t="shared" si="624"/>
        <v/>
      </c>
      <c r="P1225" s="53"/>
      <c r="Q1225" s="14" t="str">
        <f t="shared" si="625"/>
        <v/>
      </c>
      <c r="R1225" s="57" t="str">
        <f t="shared" si="626"/>
        <v/>
      </c>
      <c r="S1225" s="58" t="str">
        <f>IF(B1225="","",IF(R1225="Refreshment Beverage",VLOOKUP(VALUE(Q1225),Rates!G$15:L$19,2,0),VLOOKUP(VALUE(Q1225),Rates!G$4:L$12,2,0)))</f>
        <v/>
      </c>
      <c r="T1225" s="58" t="str">
        <f t="shared" si="627"/>
        <v/>
      </c>
      <c r="U1225" s="58" t="str">
        <f t="shared" si="628"/>
        <v/>
      </c>
      <c r="V1225" s="58" t="str">
        <f t="shared" si="629"/>
        <v/>
      </c>
      <c r="W1225" s="58" t="str">
        <f t="shared" si="630"/>
        <v/>
      </c>
      <c r="X1225" s="59" t="str">
        <f t="shared" si="631"/>
        <v/>
      </c>
      <c r="Y1225" s="60" t="str">
        <f>IF(B:B="","",IF(R1225="Refreshment Beverage",VLOOKUP(Q1225,Rates!G$15:L$19,6,0)*W1225,VLOOKUP(Q1225,Rates!G$4:L$12,6,0)*W1225))</f>
        <v/>
      </c>
      <c r="Z1225" s="60" t="str">
        <f t="shared" si="632"/>
        <v/>
      </c>
      <c r="AA1225" s="60" t="str">
        <f t="shared" si="650"/>
        <v/>
      </c>
      <c r="AB1225" s="61" t="str" cm="1">
        <f t="array" ref="AB1225">IF(_xlfn.SINGLE(B:B)="","",IF(R1225="Refreshment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61" t="str" cm="1">
        <f t="array" ref="AC1225">IF(_xlfn.SINGLE(B:B)="","",IF(R1225="Refreshment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68">
        <f>IFERROR(IF(R1225="Beer","",IF(OR(Q1225=1,Q1225=2,Q1225=3,Q1225=4),VLOOKUP(Q1225,Rates!$A$31:$B$34,2,0)*W1225,IF(V1225=1,VLOOKUP(U1225,'REB BEV MIN MKUP'!B:E,4,0),IF(V1225&gt;1,VLOOKUP(VALUE(W1225),'REB BEV MIN MKUP'!O:Q,3,0),0)))),0)</f>
        <v>0</v>
      </c>
      <c r="AE1225" s="62" t="str">
        <f t="shared" si="633"/>
        <v/>
      </c>
      <c r="AF1225" s="63" t="str">
        <f t="shared" si="634"/>
        <v/>
      </c>
      <c r="AG1225" s="64" t="str">
        <f t="shared" si="635"/>
        <v/>
      </c>
      <c r="AH1225" s="65" t="str">
        <f t="shared" si="636"/>
        <v/>
      </c>
      <c r="AI1225" s="66" t="str">
        <f>IF(AE:AE="","",IF(R1225="Refreshment Beverage",AK1225*(Rates!J$19/100),ROUND(SUM(AH1225*(Rates!$J$8/100)),4)))</f>
        <v/>
      </c>
      <c r="AJ1225" s="67" t="str">
        <f t="shared" si="637"/>
        <v/>
      </c>
      <c r="AK1225" s="22" t="str">
        <f t="shared" si="638"/>
        <v/>
      </c>
      <c r="AL1225" s="62" t="str">
        <f t="shared" si="639"/>
        <v/>
      </c>
      <c r="AM1225" s="63" t="str">
        <f>IF(AS1225="","",IF(R1225="Refreshment Beverage",ROUND(AS1225*Rates!K$19,4),ROUND(AO1225*(VLOOKUP(VALUE(Q1225),Rates!G$4:L$12,3,0)),4)))</f>
        <v/>
      </c>
      <c r="AN1225" s="68" t="str">
        <f>IF(AS1225="","",IF(R1225="Refreshment Beverage",AS1225*(Rates!J$19/100),MAX(AM1225,AB1225)))</f>
        <v/>
      </c>
      <c r="AO1225" s="69" t="str">
        <f t="shared" si="640"/>
        <v/>
      </c>
      <c r="AP1225" s="69" t="str">
        <f t="shared" si="641"/>
        <v/>
      </c>
      <c r="AQ1225" s="70" t="str">
        <f>IF(AS1225="","",IF(R1225="Refreshment Beverage",ROUND(SUM(VLOOKUP(Q:Q,Rates!G$15:L$19,3,0)*(AS1225-Y1225-Z1225-AA1225)),4),ROUND(SUM(Rates!$K$8*AS1225),4)))</f>
        <v/>
      </c>
      <c r="AR1225" s="66" t="str">
        <f t="shared" si="642"/>
        <v/>
      </c>
      <c r="AS1225" s="22" t="str">
        <f t="shared" si="643"/>
        <v/>
      </c>
      <c r="AT1225" s="62" t="str">
        <f t="shared" si="644"/>
        <v/>
      </c>
      <c r="AU1225" s="63" t="str">
        <f>IF(AX1225="","",IF(R1225="Refreshment Beverage",ROUND((BA1225-Y1225-Z1225-AA1225)*VLOOKUP(VALUE(Q1225),Rates!G$15:L$19,3,0),4),ROUND(AW1225*(VLOOKUP(VALUE(Q1225),Rates!G:L,3,0)),4)))</f>
        <v/>
      </c>
      <c r="AV1225" s="68" t="str">
        <f t="shared" si="645"/>
        <v/>
      </c>
      <c r="AW1225" s="69" t="str">
        <f t="shared" si="646"/>
        <v/>
      </c>
      <c r="AX1225" s="65" t="str">
        <f t="shared" si="647"/>
        <v/>
      </c>
      <c r="AY1225" s="70" t="str">
        <f>IF(AX1225="","",IF(R1225="Refreshment Beverage",ROUND(SUM(AX1225*Rates!K$19),4),ROUND(SUM(AX1225*(Rates!J$8/100)),4)))</f>
        <v/>
      </c>
      <c r="AZ1225" s="67" t="str">
        <f t="shared" si="648"/>
        <v/>
      </c>
      <c r="BA1225" s="22" t="str">
        <f t="shared" si="649"/>
        <v/>
      </c>
      <c r="BD1225" s="171"/>
      <c r="BE1225" s="171"/>
      <c r="BF1225" s="171"/>
      <c r="BG1225" s="171"/>
    </row>
    <row r="1226" spans="11:59" ht="12.75" customHeight="1" x14ac:dyDescent="0.3">
      <c r="K1226" s="42" t="str">
        <f t="shared" si="621"/>
        <v/>
      </c>
      <c r="L1226" s="55" t="str">
        <f t="shared" si="622"/>
        <v/>
      </c>
      <c r="M1226" s="43" t="str">
        <f t="shared" si="623"/>
        <v/>
      </c>
      <c r="N1226" s="56" t="str" cm="1">
        <f t="array" ref="N1226">IFERROR(IF(_xlfn.SINGLE(B:B)="","",IF(R1226="Beer",SUM(LOOKUP(2,1/(Rates!$B$3:$B$5&lt;=W1226)/(Rates!$C$3:$C$5&gt;=W1226),Rates!$D$3:$D$5)*(X1226/100)*W1226),IF(R1226="Refreshment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56" t="str">
        <f t="shared" si="624"/>
        <v/>
      </c>
      <c r="P1226" s="53"/>
      <c r="Q1226" s="14" t="str">
        <f t="shared" si="625"/>
        <v/>
      </c>
      <c r="R1226" s="57" t="str">
        <f t="shared" si="626"/>
        <v/>
      </c>
      <c r="S1226" s="58" t="str">
        <f>IF(B1226="","",IF(R1226="Refreshment Beverage",VLOOKUP(VALUE(Q1226),Rates!G$15:L$19,2,0),VLOOKUP(VALUE(Q1226),Rates!G$4:L$12,2,0)))</f>
        <v/>
      </c>
      <c r="T1226" s="58" t="str">
        <f t="shared" si="627"/>
        <v/>
      </c>
      <c r="U1226" s="58" t="str">
        <f t="shared" si="628"/>
        <v/>
      </c>
      <c r="V1226" s="58" t="str">
        <f t="shared" si="629"/>
        <v/>
      </c>
      <c r="W1226" s="58" t="str">
        <f t="shared" si="630"/>
        <v/>
      </c>
      <c r="X1226" s="59" t="str">
        <f t="shared" si="631"/>
        <v/>
      </c>
      <c r="Y1226" s="60" t="str">
        <f>IF(B:B="","",IF(R1226="Refreshment Beverage",VLOOKUP(Q1226,Rates!G$15:L$19,6,0)*W1226,VLOOKUP(Q1226,Rates!G$4:L$12,6,0)*W1226))</f>
        <v/>
      </c>
      <c r="Z1226" s="60" t="str">
        <f t="shared" si="632"/>
        <v/>
      </c>
      <c r="AA1226" s="60" t="str">
        <f t="shared" si="650"/>
        <v/>
      </c>
      <c r="AB1226" s="61" t="str" cm="1">
        <f t="array" ref="AB1226">IF(_xlfn.SINGLE(B:B)="","",IF(R1226="Refreshment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61" t="str" cm="1">
        <f t="array" ref="AC1226">IF(_xlfn.SINGLE(B:B)="","",IF(R1226="Refreshment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68">
        <f>IFERROR(IF(R1226="Beer","",IF(OR(Q1226=1,Q1226=2,Q1226=3,Q1226=4),VLOOKUP(Q1226,Rates!$A$31:$B$34,2,0)*W1226,IF(V1226=1,VLOOKUP(U1226,'REB BEV MIN MKUP'!B:E,4,0),IF(V1226&gt;1,VLOOKUP(VALUE(W1226),'REB BEV MIN MKUP'!O:Q,3,0),0)))),0)</f>
        <v>0</v>
      </c>
      <c r="AE1226" s="62" t="str">
        <f t="shared" si="633"/>
        <v/>
      </c>
      <c r="AF1226" s="63" t="str">
        <f t="shared" si="634"/>
        <v/>
      </c>
      <c r="AG1226" s="64" t="str">
        <f t="shared" si="635"/>
        <v/>
      </c>
      <c r="AH1226" s="65" t="str">
        <f t="shared" si="636"/>
        <v/>
      </c>
      <c r="AI1226" s="66" t="str">
        <f>IF(AE:AE="","",IF(R1226="Refreshment Beverage",AK1226*(Rates!J$19/100),ROUND(SUM(AH1226*(Rates!$J$8/100)),4)))</f>
        <v/>
      </c>
      <c r="AJ1226" s="67" t="str">
        <f t="shared" si="637"/>
        <v/>
      </c>
      <c r="AK1226" s="22" t="str">
        <f t="shared" si="638"/>
        <v/>
      </c>
      <c r="AL1226" s="62" t="str">
        <f t="shared" si="639"/>
        <v/>
      </c>
      <c r="AM1226" s="63" t="str">
        <f>IF(AS1226="","",IF(R1226="Refreshment Beverage",ROUND(AS1226*Rates!K$19,4),ROUND(AO1226*(VLOOKUP(VALUE(Q1226),Rates!G$4:L$12,3,0)),4)))</f>
        <v/>
      </c>
      <c r="AN1226" s="68" t="str">
        <f>IF(AS1226="","",IF(R1226="Refreshment Beverage",AS1226*(Rates!J$19/100),MAX(AM1226,AB1226)))</f>
        <v/>
      </c>
      <c r="AO1226" s="69" t="str">
        <f t="shared" si="640"/>
        <v/>
      </c>
      <c r="AP1226" s="69" t="str">
        <f t="shared" si="641"/>
        <v/>
      </c>
      <c r="AQ1226" s="70" t="str">
        <f>IF(AS1226="","",IF(R1226="Refreshment Beverage",ROUND(SUM(VLOOKUP(Q:Q,Rates!G$15:L$19,3,0)*(AS1226-Y1226-Z1226-AA1226)),4),ROUND(SUM(Rates!$K$8*AS1226),4)))</f>
        <v/>
      </c>
      <c r="AR1226" s="66" t="str">
        <f t="shared" si="642"/>
        <v/>
      </c>
      <c r="AS1226" s="22" t="str">
        <f t="shared" si="643"/>
        <v/>
      </c>
      <c r="AT1226" s="62" t="str">
        <f t="shared" si="644"/>
        <v/>
      </c>
      <c r="AU1226" s="63" t="str">
        <f>IF(AX1226="","",IF(R1226="Refreshment Beverage",ROUND((BA1226-Y1226-Z1226-AA1226)*VLOOKUP(VALUE(Q1226),Rates!G$15:L$19,3,0),4),ROUND(AW1226*(VLOOKUP(VALUE(Q1226),Rates!G:L,3,0)),4)))</f>
        <v/>
      </c>
      <c r="AV1226" s="68" t="str">
        <f t="shared" si="645"/>
        <v/>
      </c>
      <c r="AW1226" s="69" t="str">
        <f t="shared" si="646"/>
        <v/>
      </c>
      <c r="AX1226" s="65" t="str">
        <f t="shared" si="647"/>
        <v/>
      </c>
      <c r="AY1226" s="70" t="str">
        <f>IF(AX1226="","",IF(R1226="Refreshment Beverage",ROUND(SUM(AX1226*Rates!K$19),4),ROUND(SUM(AX1226*(Rates!J$8/100)),4)))</f>
        <v/>
      </c>
      <c r="AZ1226" s="67" t="str">
        <f t="shared" si="648"/>
        <v/>
      </c>
      <c r="BA1226" s="22" t="str">
        <f t="shared" si="649"/>
        <v/>
      </c>
      <c r="BD1226" s="171"/>
      <c r="BE1226" s="171"/>
      <c r="BF1226" s="171"/>
      <c r="BG1226" s="171"/>
    </row>
    <row r="1227" spans="11:59" ht="12.75" customHeight="1" x14ac:dyDescent="0.3">
      <c r="K1227" s="42" t="str">
        <f t="shared" si="621"/>
        <v/>
      </c>
      <c r="L1227" s="55" t="str">
        <f t="shared" si="622"/>
        <v/>
      </c>
      <c r="M1227" s="43" t="str">
        <f t="shared" si="623"/>
        <v/>
      </c>
      <c r="N1227" s="56" t="str" cm="1">
        <f t="array" ref="N1227">IFERROR(IF(_xlfn.SINGLE(B:B)="","",IF(R1227="Beer",SUM(LOOKUP(2,1/(Rates!$B$3:$B$5&lt;=W1227)/(Rates!$C$3:$C$5&gt;=W1227),Rates!$D$3:$D$5)*(X1227/100)*W1227),IF(R1227="Refreshment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56" t="str">
        <f t="shared" si="624"/>
        <v/>
      </c>
      <c r="P1227" s="53"/>
      <c r="Q1227" s="14" t="str">
        <f t="shared" si="625"/>
        <v/>
      </c>
      <c r="R1227" s="57" t="str">
        <f t="shared" si="626"/>
        <v/>
      </c>
      <c r="S1227" s="58" t="str">
        <f>IF(B1227="","",IF(R1227="Refreshment Beverage",VLOOKUP(VALUE(Q1227),Rates!G$15:L$19,2,0),VLOOKUP(VALUE(Q1227),Rates!G$4:L$12,2,0)))</f>
        <v/>
      </c>
      <c r="T1227" s="58" t="str">
        <f t="shared" si="627"/>
        <v/>
      </c>
      <c r="U1227" s="58" t="str">
        <f t="shared" si="628"/>
        <v/>
      </c>
      <c r="V1227" s="58" t="str">
        <f t="shared" si="629"/>
        <v/>
      </c>
      <c r="W1227" s="58" t="str">
        <f t="shared" si="630"/>
        <v/>
      </c>
      <c r="X1227" s="59" t="str">
        <f t="shared" si="631"/>
        <v/>
      </c>
      <c r="Y1227" s="60" t="str">
        <f>IF(B:B="","",IF(R1227="Refreshment Beverage",VLOOKUP(Q1227,Rates!G$15:L$19,6,0)*W1227,VLOOKUP(Q1227,Rates!G$4:L$12,6,0)*W1227))</f>
        <v/>
      </c>
      <c r="Z1227" s="60" t="str">
        <f t="shared" si="632"/>
        <v/>
      </c>
      <c r="AA1227" s="60" t="str">
        <f t="shared" si="650"/>
        <v/>
      </c>
      <c r="AB1227" s="61" t="str" cm="1">
        <f t="array" ref="AB1227">IF(_xlfn.SINGLE(B:B)="","",IF(R1227="Refreshment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61" t="str" cm="1">
        <f t="array" ref="AC1227">IF(_xlfn.SINGLE(B:B)="","",IF(R1227="Refreshment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68">
        <f>IFERROR(IF(R1227="Beer","",IF(OR(Q1227=1,Q1227=2,Q1227=3,Q1227=4),VLOOKUP(Q1227,Rates!$A$31:$B$34,2,0)*W1227,IF(V1227=1,VLOOKUP(U1227,'REB BEV MIN MKUP'!B:E,4,0),IF(V1227&gt;1,VLOOKUP(VALUE(W1227),'REB BEV MIN MKUP'!O:Q,3,0),0)))),0)</f>
        <v>0</v>
      </c>
      <c r="AE1227" s="62" t="str">
        <f t="shared" si="633"/>
        <v/>
      </c>
      <c r="AF1227" s="63" t="str">
        <f t="shared" si="634"/>
        <v/>
      </c>
      <c r="AG1227" s="64" t="str">
        <f t="shared" si="635"/>
        <v/>
      </c>
      <c r="AH1227" s="65" t="str">
        <f t="shared" si="636"/>
        <v/>
      </c>
      <c r="AI1227" s="66" t="str">
        <f>IF(AE:AE="","",IF(R1227="Refreshment Beverage",AK1227*(Rates!J$19/100),ROUND(SUM(AH1227*(Rates!$J$8/100)),4)))</f>
        <v/>
      </c>
      <c r="AJ1227" s="67" t="str">
        <f t="shared" si="637"/>
        <v/>
      </c>
      <c r="AK1227" s="22" t="str">
        <f t="shared" si="638"/>
        <v/>
      </c>
      <c r="AL1227" s="62" t="str">
        <f t="shared" si="639"/>
        <v/>
      </c>
      <c r="AM1227" s="63" t="str">
        <f>IF(AS1227="","",IF(R1227="Refreshment Beverage",ROUND(AS1227*Rates!K$19,4),ROUND(AO1227*(VLOOKUP(VALUE(Q1227),Rates!G$4:L$12,3,0)),4)))</f>
        <v/>
      </c>
      <c r="AN1227" s="68" t="str">
        <f>IF(AS1227="","",IF(R1227="Refreshment Beverage",AS1227*(Rates!J$19/100),MAX(AM1227,AB1227)))</f>
        <v/>
      </c>
      <c r="AO1227" s="69" t="str">
        <f t="shared" si="640"/>
        <v/>
      </c>
      <c r="AP1227" s="69" t="str">
        <f t="shared" si="641"/>
        <v/>
      </c>
      <c r="AQ1227" s="70" t="str">
        <f>IF(AS1227="","",IF(R1227="Refreshment Beverage",ROUND(SUM(VLOOKUP(Q:Q,Rates!G$15:L$19,3,0)*(AS1227-Y1227-Z1227-AA1227)),4),ROUND(SUM(Rates!$K$8*AS1227),4)))</f>
        <v/>
      </c>
      <c r="AR1227" s="66" t="str">
        <f t="shared" si="642"/>
        <v/>
      </c>
      <c r="AS1227" s="22" t="str">
        <f t="shared" si="643"/>
        <v/>
      </c>
      <c r="AT1227" s="62" t="str">
        <f t="shared" si="644"/>
        <v/>
      </c>
      <c r="AU1227" s="63" t="str">
        <f>IF(AX1227="","",IF(R1227="Refreshment Beverage",ROUND((BA1227-Y1227-Z1227-AA1227)*VLOOKUP(VALUE(Q1227),Rates!G$15:L$19,3,0),4),ROUND(AW1227*(VLOOKUP(VALUE(Q1227),Rates!G:L,3,0)),4)))</f>
        <v/>
      </c>
      <c r="AV1227" s="68" t="str">
        <f t="shared" si="645"/>
        <v/>
      </c>
      <c r="AW1227" s="69" t="str">
        <f t="shared" si="646"/>
        <v/>
      </c>
      <c r="AX1227" s="65" t="str">
        <f t="shared" si="647"/>
        <v/>
      </c>
      <c r="AY1227" s="70" t="str">
        <f>IF(AX1227="","",IF(R1227="Refreshment Beverage",ROUND(SUM(AX1227*Rates!K$19),4),ROUND(SUM(AX1227*(Rates!J$8/100)),4)))</f>
        <v/>
      </c>
      <c r="AZ1227" s="67" t="str">
        <f t="shared" si="648"/>
        <v/>
      </c>
      <c r="BA1227" s="22" t="str">
        <f t="shared" si="649"/>
        <v/>
      </c>
      <c r="BD1227" s="171"/>
      <c r="BE1227" s="171"/>
      <c r="BF1227" s="171"/>
      <c r="BG1227" s="171"/>
    </row>
    <row r="1228" spans="11:59" ht="12.75" customHeight="1" x14ac:dyDescent="0.3">
      <c r="K1228" s="42" t="str">
        <f t="shared" si="621"/>
        <v/>
      </c>
      <c r="L1228" s="55" t="str">
        <f t="shared" si="622"/>
        <v/>
      </c>
      <c r="M1228" s="43" t="str">
        <f t="shared" si="623"/>
        <v/>
      </c>
      <c r="N1228" s="56" t="str" cm="1">
        <f t="array" ref="N1228">IFERROR(IF(_xlfn.SINGLE(B:B)="","",IF(R1228="Beer",SUM(LOOKUP(2,1/(Rates!$B$3:$B$5&lt;=W1228)/(Rates!$C$3:$C$5&gt;=W1228),Rates!$D$3:$D$5)*(X1228/100)*W1228),IF(R1228="Refreshment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56" t="str">
        <f t="shared" si="624"/>
        <v/>
      </c>
      <c r="P1228" s="53"/>
      <c r="Q1228" s="14" t="str">
        <f t="shared" si="625"/>
        <v/>
      </c>
      <c r="R1228" s="57" t="str">
        <f t="shared" si="626"/>
        <v/>
      </c>
      <c r="S1228" s="58" t="str">
        <f>IF(B1228="","",IF(R1228="Refreshment Beverage",VLOOKUP(VALUE(Q1228),Rates!G$15:L$19,2,0),VLOOKUP(VALUE(Q1228),Rates!G$4:L$12,2,0)))</f>
        <v/>
      </c>
      <c r="T1228" s="58" t="str">
        <f t="shared" si="627"/>
        <v/>
      </c>
      <c r="U1228" s="58" t="str">
        <f t="shared" si="628"/>
        <v/>
      </c>
      <c r="V1228" s="58" t="str">
        <f t="shared" si="629"/>
        <v/>
      </c>
      <c r="W1228" s="58" t="str">
        <f t="shared" si="630"/>
        <v/>
      </c>
      <c r="X1228" s="59" t="str">
        <f t="shared" si="631"/>
        <v/>
      </c>
      <c r="Y1228" s="60" t="str">
        <f>IF(B:B="","",IF(R1228="Refreshment Beverage",VLOOKUP(Q1228,Rates!G$15:L$19,6,0)*W1228,VLOOKUP(Q1228,Rates!G$4:L$12,6,0)*W1228))</f>
        <v/>
      </c>
      <c r="Z1228" s="60" t="str">
        <f t="shared" si="632"/>
        <v/>
      </c>
      <c r="AA1228" s="60" t="str">
        <f t="shared" si="650"/>
        <v/>
      </c>
      <c r="AB1228" s="61" t="str" cm="1">
        <f t="array" ref="AB1228">IF(_xlfn.SINGLE(B:B)="","",IF(R1228="Refreshment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61" t="str" cm="1">
        <f t="array" ref="AC1228">IF(_xlfn.SINGLE(B:B)="","",IF(R1228="Refreshment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68">
        <f>IFERROR(IF(R1228="Beer","",IF(OR(Q1228=1,Q1228=2,Q1228=3,Q1228=4),VLOOKUP(Q1228,Rates!$A$31:$B$34,2,0)*W1228,IF(V1228=1,VLOOKUP(U1228,'REB BEV MIN MKUP'!B:E,4,0),IF(V1228&gt;1,VLOOKUP(VALUE(W1228),'REB BEV MIN MKUP'!O:Q,3,0),0)))),0)</f>
        <v>0</v>
      </c>
      <c r="AE1228" s="62" t="str">
        <f t="shared" si="633"/>
        <v/>
      </c>
      <c r="AF1228" s="63" t="str">
        <f t="shared" si="634"/>
        <v/>
      </c>
      <c r="AG1228" s="64" t="str">
        <f t="shared" si="635"/>
        <v/>
      </c>
      <c r="AH1228" s="65" t="str">
        <f t="shared" si="636"/>
        <v/>
      </c>
      <c r="AI1228" s="66" t="str">
        <f>IF(AE:AE="","",IF(R1228="Refreshment Beverage",AK1228*(Rates!J$19/100),ROUND(SUM(AH1228*(Rates!$J$8/100)),4)))</f>
        <v/>
      </c>
      <c r="AJ1228" s="67" t="str">
        <f t="shared" si="637"/>
        <v/>
      </c>
      <c r="AK1228" s="22" t="str">
        <f t="shared" si="638"/>
        <v/>
      </c>
      <c r="AL1228" s="62" t="str">
        <f t="shared" si="639"/>
        <v/>
      </c>
      <c r="AM1228" s="63" t="str">
        <f>IF(AS1228="","",IF(R1228="Refreshment Beverage",ROUND(AS1228*Rates!K$19,4),ROUND(AO1228*(VLOOKUP(VALUE(Q1228),Rates!G$4:L$12,3,0)),4)))</f>
        <v/>
      </c>
      <c r="AN1228" s="68" t="str">
        <f>IF(AS1228="","",IF(R1228="Refreshment Beverage",AS1228*(Rates!J$19/100),MAX(AM1228,AB1228)))</f>
        <v/>
      </c>
      <c r="AO1228" s="69" t="str">
        <f t="shared" si="640"/>
        <v/>
      </c>
      <c r="AP1228" s="69" t="str">
        <f t="shared" si="641"/>
        <v/>
      </c>
      <c r="AQ1228" s="70" t="str">
        <f>IF(AS1228="","",IF(R1228="Refreshment Beverage",ROUND(SUM(VLOOKUP(Q:Q,Rates!G$15:L$19,3,0)*(AS1228-Y1228-Z1228-AA1228)),4),ROUND(SUM(Rates!$K$8*AS1228),4)))</f>
        <v/>
      </c>
      <c r="AR1228" s="66" t="str">
        <f t="shared" si="642"/>
        <v/>
      </c>
      <c r="AS1228" s="22" t="str">
        <f t="shared" si="643"/>
        <v/>
      </c>
      <c r="AT1228" s="62" t="str">
        <f t="shared" si="644"/>
        <v/>
      </c>
      <c r="AU1228" s="63" t="str">
        <f>IF(AX1228="","",IF(R1228="Refreshment Beverage",ROUND((BA1228-Y1228-Z1228-AA1228)*VLOOKUP(VALUE(Q1228),Rates!G$15:L$19,3,0),4),ROUND(AW1228*(VLOOKUP(VALUE(Q1228),Rates!G:L,3,0)),4)))</f>
        <v/>
      </c>
      <c r="AV1228" s="68" t="str">
        <f t="shared" si="645"/>
        <v/>
      </c>
      <c r="AW1228" s="69" t="str">
        <f t="shared" si="646"/>
        <v/>
      </c>
      <c r="AX1228" s="65" t="str">
        <f t="shared" si="647"/>
        <v/>
      </c>
      <c r="AY1228" s="70" t="str">
        <f>IF(AX1228="","",IF(R1228="Refreshment Beverage",ROUND(SUM(AX1228*Rates!K$19),4),ROUND(SUM(AX1228*(Rates!J$8/100)),4)))</f>
        <v/>
      </c>
      <c r="AZ1228" s="67" t="str">
        <f t="shared" si="648"/>
        <v/>
      </c>
      <c r="BA1228" s="22" t="str">
        <f t="shared" si="649"/>
        <v/>
      </c>
      <c r="BD1228" s="171"/>
      <c r="BE1228" s="171"/>
      <c r="BF1228" s="171"/>
      <c r="BG1228" s="171"/>
    </row>
    <row r="1229" spans="11:59" ht="12.75" customHeight="1" x14ac:dyDescent="0.3">
      <c r="K1229" s="42" t="str">
        <f t="shared" si="621"/>
        <v/>
      </c>
      <c r="L1229" s="55" t="str">
        <f t="shared" si="622"/>
        <v/>
      </c>
      <c r="M1229" s="43" t="str">
        <f t="shared" si="623"/>
        <v/>
      </c>
      <c r="N1229" s="56" t="str" cm="1">
        <f t="array" ref="N1229">IFERROR(IF(_xlfn.SINGLE(B:B)="","",IF(R1229="Beer",SUM(LOOKUP(2,1/(Rates!$B$3:$B$5&lt;=W1229)/(Rates!$C$3:$C$5&gt;=W1229),Rates!$D$3:$D$5)*(X1229/100)*W1229),IF(R1229="Refreshment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56" t="str">
        <f t="shared" si="624"/>
        <v/>
      </c>
      <c r="P1229" s="53"/>
      <c r="Q1229" s="14" t="str">
        <f t="shared" si="625"/>
        <v/>
      </c>
      <c r="R1229" s="57" t="str">
        <f t="shared" si="626"/>
        <v/>
      </c>
      <c r="S1229" s="58" t="str">
        <f>IF(B1229="","",IF(R1229="Refreshment Beverage",VLOOKUP(VALUE(Q1229),Rates!G$15:L$19,2,0),VLOOKUP(VALUE(Q1229),Rates!G$4:L$12,2,0)))</f>
        <v/>
      </c>
      <c r="T1229" s="58" t="str">
        <f t="shared" si="627"/>
        <v/>
      </c>
      <c r="U1229" s="58" t="str">
        <f t="shared" si="628"/>
        <v/>
      </c>
      <c r="V1229" s="58" t="str">
        <f t="shared" si="629"/>
        <v/>
      </c>
      <c r="W1229" s="58" t="str">
        <f t="shared" si="630"/>
        <v/>
      </c>
      <c r="X1229" s="59" t="str">
        <f t="shared" si="631"/>
        <v/>
      </c>
      <c r="Y1229" s="60" t="str">
        <f>IF(B:B="","",IF(R1229="Refreshment Beverage",VLOOKUP(Q1229,Rates!G$15:L$19,6,0)*W1229,VLOOKUP(Q1229,Rates!G$4:L$12,6,0)*W1229))</f>
        <v/>
      </c>
      <c r="Z1229" s="60" t="str">
        <f t="shared" si="632"/>
        <v/>
      </c>
      <c r="AA1229" s="60" t="str">
        <f t="shared" si="650"/>
        <v/>
      </c>
      <c r="AB1229" s="61" t="str" cm="1">
        <f t="array" ref="AB1229">IF(_xlfn.SINGLE(B:B)="","",IF(R1229="Refreshment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61" t="str" cm="1">
        <f t="array" ref="AC1229">IF(_xlfn.SINGLE(B:B)="","",IF(R1229="Refreshment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68">
        <f>IFERROR(IF(R1229="Beer","",IF(OR(Q1229=1,Q1229=2,Q1229=3,Q1229=4),VLOOKUP(Q1229,Rates!$A$31:$B$34,2,0)*W1229,IF(V1229=1,VLOOKUP(U1229,'REB BEV MIN MKUP'!B:E,4,0),IF(V1229&gt;1,VLOOKUP(VALUE(W1229),'REB BEV MIN MKUP'!O:Q,3,0),0)))),0)</f>
        <v>0</v>
      </c>
      <c r="AE1229" s="62" t="str">
        <f t="shared" si="633"/>
        <v/>
      </c>
      <c r="AF1229" s="63" t="str">
        <f t="shared" si="634"/>
        <v/>
      </c>
      <c r="AG1229" s="64" t="str">
        <f t="shared" si="635"/>
        <v/>
      </c>
      <c r="AH1229" s="65" t="str">
        <f t="shared" si="636"/>
        <v/>
      </c>
      <c r="AI1229" s="66" t="str">
        <f>IF(AE:AE="","",IF(R1229="Refreshment Beverage",AK1229*(Rates!J$19/100),ROUND(SUM(AH1229*(Rates!$J$8/100)),4)))</f>
        <v/>
      </c>
      <c r="AJ1229" s="67" t="str">
        <f t="shared" si="637"/>
        <v/>
      </c>
      <c r="AK1229" s="22" t="str">
        <f t="shared" si="638"/>
        <v/>
      </c>
      <c r="AL1229" s="62" t="str">
        <f t="shared" si="639"/>
        <v/>
      </c>
      <c r="AM1229" s="63" t="str">
        <f>IF(AS1229="","",IF(R1229="Refreshment Beverage",ROUND(AS1229*Rates!K$19,4),ROUND(AO1229*(VLOOKUP(VALUE(Q1229),Rates!G$4:L$12,3,0)),4)))</f>
        <v/>
      </c>
      <c r="AN1229" s="68" t="str">
        <f>IF(AS1229="","",IF(R1229="Refreshment Beverage",AS1229*(Rates!J$19/100),MAX(AM1229,AB1229)))</f>
        <v/>
      </c>
      <c r="AO1229" s="69" t="str">
        <f t="shared" si="640"/>
        <v/>
      </c>
      <c r="AP1229" s="69" t="str">
        <f t="shared" si="641"/>
        <v/>
      </c>
      <c r="AQ1229" s="70" t="str">
        <f>IF(AS1229="","",IF(R1229="Refreshment Beverage",ROUND(SUM(VLOOKUP(Q:Q,Rates!G$15:L$19,3,0)*(AS1229-Y1229-Z1229-AA1229)),4),ROUND(SUM(Rates!$K$8*AS1229),4)))</f>
        <v/>
      </c>
      <c r="AR1229" s="66" t="str">
        <f t="shared" si="642"/>
        <v/>
      </c>
      <c r="AS1229" s="22" t="str">
        <f t="shared" si="643"/>
        <v/>
      </c>
      <c r="AT1229" s="62" t="str">
        <f t="shared" si="644"/>
        <v/>
      </c>
      <c r="AU1229" s="63" t="str">
        <f>IF(AX1229="","",IF(R1229="Refreshment Beverage",ROUND((BA1229-Y1229-Z1229-AA1229)*VLOOKUP(VALUE(Q1229),Rates!G$15:L$19,3,0),4),ROUND(AW1229*(VLOOKUP(VALUE(Q1229),Rates!G:L,3,0)),4)))</f>
        <v/>
      </c>
      <c r="AV1229" s="68" t="str">
        <f t="shared" si="645"/>
        <v/>
      </c>
      <c r="AW1229" s="69" t="str">
        <f t="shared" si="646"/>
        <v/>
      </c>
      <c r="AX1229" s="65" t="str">
        <f t="shared" si="647"/>
        <v/>
      </c>
      <c r="AY1229" s="70" t="str">
        <f>IF(AX1229="","",IF(R1229="Refreshment Beverage",ROUND(SUM(AX1229*Rates!K$19),4),ROUND(SUM(AX1229*(Rates!J$8/100)),4)))</f>
        <v/>
      </c>
      <c r="AZ1229" s="67" t="str">
        <f t="shared" si="648"/>
        <v/>
      </c>
      <c r="BA1229" s="22" t="str">
        <f t="shared" si="649"/>
        <v/>
      </c>
      <c r="BD1229" s="171"/>
      <c r="BE1229" s="171"/>
      <c r="BF1229" s="171"/>
      <c r="BG1229" s="171"/>
    </row>
    <row r="1230" spans="11:59" ht="12.75" customHeight="1" x14ac:dyDescent="0.3">
      <c r="K1230" s="42" t="str">
        <f t="shared" si="621"/>
        <v/>
      </c>
      <c r="L1230" s="55" t="str">
        <f t="shared" si="622"/>
        <v/>
      </c>
      <c r="M1230" s="43" t="str">
        <f t="shared" si="623"/>
        <v/>
      </c>
      <c r="N1230" s="56" t="str" cm="1">
        <f t="array" ref="N1230">IFERROR(IF(_xlfn.SINGLE(B:B)="","",IF(R1230="Beer",SUM(LOOKUP(2,1/(Rates!$B$3:$B$5&lt;=W1230)/(Rates!$C$3:$C$5&gt;=W1230),Rates!$D$3:$D$5)*(X1230/100)*W1230),IF(R1230="Refreshment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56" t="str">
        <f t="shared" si="624"/>
        <v/>
      </c>
      <c r="P1230" s="53"/>
      <c r="Q1230" s="14" t="str">
        <f t="shared" si="625"/>
        <v/>
      </c>
      <c r="R1230" s="57" t="str">
        <f t="shared" si="626"/>
        <v/>
      </c>
      <c r="S1230" s="58" t="str">
        <f>IF(B1230="","",IF(R1230="Refreshment Beverage",VLOOKUP(VALUE(Q1230),Rates!G$15:L$19,2,0),VLOOKUP(VALUE(Q1230),Rates!G$4:L$12,2,0)))</f>
        <v/>
      </c>
      <c r="T1230" s="58" t="str">
        <f t="shared" si="627"/>
        <v/>
      </c>
      <c r="U1230" s="58" t="str">
        <f t="shared" si="628"/>
        <v/>
      </c>
      <c r="V1230" s="58" t="str">
        <f t="shared" si="629"/>
        <v/>
      </c>
      <c r="W1230" s="58" t="str">
        <f t="shared" si="630"/>
        <v/>
      </c>
      <c r="X1230" s="59" t="str">
        <f t="shared" si="631"/>
        <v/>
      </c>
      <c r="Y1230" s="60" t="str">
        <f>IF(B:B="","",IF(R1230="Refreshment Beverage",VLOOKUP(Q1230,Rates!G$15:L$19,6,0)*W1230,VLOOKUP(Q1230,Rates!G$4:L$12,6,0)*W1230))</f>
        <v/>
      </c>
      <c r="Z1230" s="60" t="str">
        <f t="shared" si="632"/>
        <v/>
      </c>
      <c r="AA1230" s="60" t="str">
        <f t="shared" si="650"/>
        <v/>
      </c>
      <c r="AB1230" s="61" t="str" cm="1">
        <f t="array" ref="AB1230">IF(_xlfn.SINGLE(B:B)="","",IF(R1230="Refreshment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61" t="str" cm="1">
        <f t="array" ref="AC1230">IF(_xlfn.SINGLE(B:B)="","",IF(R1230="Refreshment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68">
        <f>IFERROR(IF(R1230="Beer","",IF(OR(Q1230=1,Q1230=2,Q1230=3,Q1230=4),VLOOKUP(Q1230,Rates!$A$31:$B$34,2,0)*W1230,IF(V1230=1,VLOOKUP(U1230,'REB BEV MIN MKUP'!B:E,4,0),IF(V1230&gt;1,VLOOKUP(VALUE(W1230),'REB BEV MIN MKUP'!O:Q,3,0),0)))),0)</f>
        <v>0</v>
      </c>
      <c r="AE1230" s="62" t="str">
        <f t="shared" si="633"/>
        <v/>
      </c>
      <c r="AF1230" s="63" t="str">
        <f t="shared" si="634"/>
        <v/>
      </c>
      <c r="AG1230" s="64" t="str">
        <f t="shared" si="635"/>
        <v/>
      </c>
      <c r="AH1230" s="65" t="str">
        <f t="shared" si="636"/>
        <v/>
      </c>
      <c r="AI1230" s="66" t="str">
        <f>IF(AE:AE="","",IF(R1230="Refreshment Beverage",AK1230*(Rates!J$19/100),ROUND(SUM(AH1230*(Rates!$J$8/100)),4)))</f>
        <v/>
      </c>
      <c r="AJ1230" s="67" t="str">
        <f t="shared" si="637"/>
        <v/>
      </c>
      <c r="AK1230" s="22" t="str">
        <f t="shared" si="638"/>
        <v/>
      </c>
      <c r="AL1230" s="62" t="str">
        <f t="shared" si="639"/>
        <v/>
      </c>
      <c r="AM1230" s="63" t="str">
        <f>IF(AS1230="","",IF(R1230="Refreshment Beverage",ROUND(AS1230*Rates!K$19,4),ROUND(AO1230*(VLOOKUP(VALUE(Q1230),Rates!G$4:L$12,3,0)),4)))</f>
        <v/>
      </c>
      <c r="AN1230" s="68" t="str">
        <f>IF(AS1230="","",IF(R1230="Refreshment Beverage",AS1230*(Rates!J$19/100),MAX(AM1230,AB1230)))</f>
        <v/>
      </c>
      <c r="AO1230" s="69" t="str">
        <f t="shared" si="640"/>
        <v/>
      </c>
      <c r="AP1230" s="69" t="str">
        <f t="shared" si="641"/>
        <v/>
      </c>
      <c r="AQ1230" s="70" t="str">
        <f>IF(AS1230="","",IF(R1230="Refreshment Beverage",ROUND(SUM(VLOOKUP(Q:Q,Rates!G$15:L$19,3,0)*(AS1230-Y1230-Z1230-AA1230)),4),ROUND(SUM(Rates!$K$8*AS1230),4)))</f>
        <v/>
      </c>
      <c r="AR1230" s="66" t="str">
        <f t="shared" si="642"/>
        <v/>
      </c>
      <c r="AS1230" s="22" t="str">
        <f t="shared" si="643"/>
        <v/>
      </c>
      <c r="AT1230" s="62" t="str">
        <f t="shared" si="644"/>
        <v/>
      </c>
      <c r="AU1230" s="63" t="str">
        <f>IF(AX1230="","",IF(R1230="Refreshment Beverage",ROUND((BA1230-Y1230-Z1230-AA1230)*VLOOKUP(VALUE(Q1230),Rates!G$15:L$19,3,0),4),ROUND(AW1230*(VLOOKUP(VALUE(Q1230),Rates!G:L,3,0)),4)))</f>
        <v/>
      </c>
      <c r="AV1230" s="68" t="str">
        <f t="shared" si="645"/>
        <v/>
      </c>
      <c r="AW1230" s="69" t="str">
        <f t="shared" si="646"/>
        <v/>
      </c>
      <c r="AX1230" s="65" t="str">
        <f t="shared" si="647"/>
        <v/>
      </c>
      <c r="AY1230" s="70" t="str">
        <f>IF(AX1230="","",IF(R1230="Refreshment Beverage",ROUND(SUM(AX1230*Rates!K$19),4),ROUND(SUM(AX1230*(Rates!J$8/100)),4)))</f>
        <v/>
      </c>
      <c r="AZ1230" s="67" t="str">
        <f t="shared" si="648"/>
        <v/>
      </c>
      <c r="BA1230" s="22" t="str">
        <f t="shared" si="649"/>
        <v/>
      </c>
      <c r="BD1230" s="171"/>
      <c r="BE1230" s="171"/>
      <c r="BF1230" s="171"/>
      <c r="BG1230" s="171"/>
    </row>
    <row r="1231" spans="11:59" ht="12.75" customHeight="1" x14ac:dyDescent="0.3">
      <c r="K1231" s="42" t="str">
        <f t="shared" si="621"/>
        <v/>
      </c>
      <c r="L1231" s="55" t="str">
        <f t="shared" si="622"/>
        <v/>
      </c>
      <c r="M1231" s="43" t="str">
        <f t="shared" si="623"/>
        <v/>
      </c>
      <c r="N1231" s="56" t="str" cm="1">
        <f t="array" ref="N1231">IFERROR(IF(_xlfn.SINGLE(B:B)="","",IF(R1231="Beer",SUM(LOOKUP(2,1/(Rates!$B$3:$B$5&lt;=W1231)/(Rates!$C$3:$C$5&gt;=W1231),Rates!$D$3:$D$5)*(X1231/100)*W1231),IF(R1231="Refreshment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56" t="str">
        <f t="shared" si="624"/>
        <v/>
      </c>
      <c r="P1231" s="53"/>
      <c r="Q1231" s="14" t="str">
        <f t="shared" si="625"/>
        <v/>
      </c>
      <c r="R1231" s="57" t="str">
        <f t="shared" si="626"/>
        <v/>
      </c>
      <c r="S1231" s="58" t="str">
        <f>IF(B1231="","",IF(R1231="Refreshment Beverage",VLOOKUP(VALUE(Q1231),Rates!G$15:L$19,2,0),VLOOKUP(VALUE(Q1231),Rates!G$4:L$12,2,0)))</f>
        <v/>
      </c>
      <c r="T1231" s="58" t="str">
        <f t="shared" si="627"/>
        <v/>
      </c>
      <c r="U1231" s="58" t="str">
        <f t="shared" si="628"/>
        <v/>
      </c>
      <c r="V1231" s="58" t="str">
        <f t="shared" si="629"/>
        <v/>
      </c>
      <c r="W1231" s="58" t="str">
        <f t="shared" si="630"/>
        <v/>
      </c>
      <c r="X1231" s="59" t="str">
        <f t="shared" si="631"/>
        <v/>
      </c>
      <c r="Y1231" s="60" t="str">
        <f>IF(B:B="","",IF(R1231="Refreshment Beverage",VLOOKUP(Q1231,Rates!G$15:L$19,6,0)*W1231,VLOOKUP(Q1231,Rates!G$4:L$12,6,0)*W1231))</f>
        <v/>
      </c>
      <c r="Z1231" s="60" t="str">
        <f t="shared" si="632"/>
        <v/>
      </c>
      <c r="AA1231" s="60" t="str">
        <f t="shared" si="650"/>
        <v/>
      </c>
      <c r="AB1231" s="61" t="str" cm="1">
        <f t="array" ref="AB1231">IF(_xlfn.SINGLE(B:B)="","",IF(R1231="Refreshment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61" t="str" cm="1">
        <f t="array" ref="AC1231">IF(_xlfn.SINGLE(B:B)="","",IF(R1231="Refreshment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68">
        <f>IFERROR(IF(R1231="Beer","",IF(OR(Q1231=1,Q1231=2,Q1231=3,Q1231=4),VLOOKUP(Q1231,Rates!$A$31:$B$34,2,0)*W1231,IF(V1231=1,VLOOKUP(U1231,'REB BEV MIN MKUP'!B:E,4,0),IF(V1231&gt;1,VLOOKUP(VALUE(W1231),'REB BEV MIN MKUP'!O:Q,3,0),0)))),0)</f>
        <v>0</v>
      </c>
      <c r="AE1231" s="62" t="str">
        <f t="shared" si="633"/>
        <v/>
      </c>
      <c r="AF1231" s="63" t="str">
        <f t="shared" si="634"/>
        <v/>
      </c>
      <c r="AG1231" s="64" t="str">
        <f t="shared" si="635"/>
        <v/>
      </c>
      <c r="AH1231" s="65" t="str">
        <f t="shared" si="636"/>
        <v/>
      </c>
      <c r="AI1231" s="66" t="str">
        <f>IF(AE:AE="","",IF(R1231="Refreshment Beverage",AK1231*(Rates!J$19/100),ROUND(SUM(AH1231*(Rates!$J$8/100)),4)))</f>
        <v/>
      </c>
      <c r="AJ1231" s="67" t="str">
        <f t="shared" si="637"/>
        <v/>
      </c>
      <c r="AK1231" s="22" t="str">
        <f t="shared" si="638"/>
        <v/>
      </c>
      <c r="AL1231" s="62" t="str">
        <f t="shared" si="639"/>
        <v/>
      </c>
      <c r="AM1231" s="63" t="str">
        <f>IF(AS1231="","",IF(R1231="Refreshment Beverage",ROUND(AS1231*Rates!K$19,4),ROUND(AO1231*(VLOOKUP(VALUE(Q1231),Rates!G$4:L$12,3,0)),4)))</f>
        <v/>
      </c>
      <c r="AN1231" s="68" t="str">
        <f>IF(AS1231="","",IF(R1231="Refreshment Beverage",AS1231*(Rates!J$19/100),MAX(AM1231,AB1231)))</f>
        <v/>
      </c>
      <c r="AO1231" s="69" t="str">
        <f t="shared" si="640"/>
        <v/>
      </c>
      <c r="AP1231" s="69" t="str">
        <f t="shared" si="641"/>
        <v/>
      </c>
      <c r="AQ1231" s="70" t="str">
        <f>IF(AS1231="","",IF(R1231="Refreshment Beverage",ROUND(SUM(VLOOKUP(Q:Q,Rates!G$15:L$19,3,0)*(AS1231-Y1231-Z1231-AA1231)),4),ROUND(SUM(Rates!$K$8*AS1231),4)))</f>
        <v/>
      </c>
      <c r="AR1231" s="66" t="str">
        <f t="shared" si="642"/>
        <v/>
      </c>
      <c r="AS1231" s="22" t="str">
        <f t="shared" si="643"/>
        <v/>
      </c>
      <c r="AT1231" s="62" t="str">
        <f t="shared" si="644"/>
        <v/>
      </c>
      <c r="AU1231" s="63" t="str">
        <f>IF(AX1231="","",IF(R1231="Refreshment Beverage",ROUND((BA1231-Y1231-Z1231-AA1231)*VLOOKUP(VALUE(Q1231),Rates!G$15:L$19,3,0),4),ROUND(AW1231*(VLOOKUP(VALUE(Q1231),Rates!G:L,3,0)),4)))</f>
        <v/>
      </c>
      <c r="AV1231" s="68" t="str">
        <f t="shared" si="645"/>
        <v/>
      </c>
      <c r="AW1231" s="69" t="str">
        <f t="shared" si="646"/>
        <v/>
      </c>
      <c r="AX1231" s="65" t="str">
        <f t="shared" si="647"/>
        <v/>
      </c>
      <c r="AY1231" s="70" t="str">
        <f>IF(AX1231="","",IF(R1231="Refreshment Beverage",ROUND(SUM(AX1231*Rates!K$19),4),ROUND(SUM(AX1231*(Rates!J$8/100)),4)))</f>
        <v/>
      </c>
      <c r="AZ1231" s="67" t="str">
        <f t="shared" si="648"/>
        <v/>
      </c>
      <c r="BA1231" s="22" t="str">
        <f t="shared" si="649"/>
        <v/>
      </c>
      <c r="BD1231" s="171"/>
      <c r="BE1231" s="171"/>
      <c r="BF1231" s="171"/>
      <c r="BG1231" s="171"/>
    </row>
    <row r="1232" spans="11:59" ht="12.75" customHeight="1" x14ac:dyDescent="0.3">
      <c r="K1232" s="42" t="str">
        <f t="shared" si="621"/>
        <v/>
      </c>
      <c r="L1232" s="55" t="str">
        <f t="shared" si="622"/>
        <v/>
      </c>
      <c r="M1232" s="43" t="str">
        <f t="shared" si="623"/>
        <v/>
      </c>
      <c r="N1232" s="56" t="str" cm="1">
        <f t="array" ref="N1232">IFERROR(IF(_xlfn.SINGLE(B:B)="","",IF(R1232="Beer",SUM(LOOKUP(2,1/(Rates!$B$3:$B$5&lt;=W1232)/(Rates!$C$3:$C$5&gt;=W1232),Rates!$D$3:$D$5)*(X1232/100)*W1232),IF(R1232="Refreshment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56" t="str">
        <f t="shared" si="624"/>
        <v/>
      </c>
      <c r="P1232" s="53"/>
      <c r="Q1232" s="14" t="str">
        <f t="shared" si="625"/>
        <v/>
      </c>
      <c r="R1232" s="57" t="str">
        <f t="shared" si="626"/>
        <v/>
      </c>
      <c r="S1232" s="58" t="str">
        <f>IF(B1232="","",IF(R1232="Refreshment Beverage",VLOOKUP(VALUE(Q1232),Rates!G$15:L$19,2,0),VLOOKUP(VALUE(Q1232),Rates!G$4:L$12,2,0)))</f>
        <v/>
      </c>
      <c r="T1232" s="58" t="str">
        <f t="shared" si="627"/>
        <v/>
      </c>
      <c r="U1232" s="58" t="str">
        <f t="shared" si="628"/>
        <v/>
      </c>
      <c r="V1232" s="58" t="str">
        <f t="shared" si="629"/>
        <v/>
      </c>
      <c r="W1232" s="58" t="str">
        <f t="shared" si="630"/>
        <v/>
      </c>
      <c r="X1232" s="59" t="str">
        <f t="shared" si="631"/>
        <v/>
      </c>
      <c r="Y1232" s="60" t="str">
        <f>IF(B:B="","",IF(R1232="Refreshment Beverage",VLOOKUP(Q1232,Rates!G$15:L$19,6,0)*W1232,VLOOKUP(Q1232,Rates!G$4:L$12,6,0)*W1232))</f>
        <v/>
      </c>
      <c r="Z1232" s="60" t="str">
        <f t="shared" si="632"/>
        <v/>
      </c>
      <c r="AA1232" s="60" t="str">
        <f t="shared" si="650"/>
        <v/>
      </c>
      <c r="AB1232" s="61" t="str" cm="1">
        <f t="array" ref="AB1232">IF(_xlfn.SINGLE(B:B)="","",IF(R1232="Refreshment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61" t="str" cm="1">
        <f t="array" ref="AC1232">IF(_xlfn.SINGLE(B:B)="","",IF(R1232="Refreshment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68">
        <f>IFERROR(IF(R1232="Beer","",IF(OR(Q1232=1,Q1232=2,Q1232=3,Q1232=4),VLOOKUP(Q1232,Rates!$A$31:$B$34,2,0)*W1232,IF(V1232=1,VLOOKUP(U1232,'REB BEV MIN MKUP'!B:E,4,0),IF(V1232&gt;1,VLOOKUP(VALUE(W1232),'REB BEV MIN MKUP'!O:Q,3,0),0)))),0)</f>
        <v>0</v>
      </c>
      <c r="AE1232" s="62" t="str">
        <f t="shared" si="633"/>
        <v/>
      </c>
      <c r="AF1232" s="63" t="str">
        <f t="shared" si="634"/>
        <v/>
      </c>
      <c r="AG1232" s="64" t="str">
        <f t="shared" si="635"/>
        <v/>
      </c>
      <c r="AH1232" s="65" t="str">
        <f t="shared" si="636"/>
        <v/>
      </c>
      <c r="AI1232" s="66" t="str">
        <f>IF(AE:AE="","",IF(R1232="Refreshment Beverage",AK1232*(Rates!J$19/100),ROUND(SUM(AH1232*(Rates!$J$8/100)),4)))</f>
        <v/>
      </c>
      <c r="AJ1232" s="67" t="str">
        <f t="shared" si="637"/>
        <v/>
      </c>
      <c r="AK1232" s="22" t="str">
        <f t="shared" si="638"/>
        <v/>
      </c>
      <c r="AL1232" s="62" t="str">
        <f t="shared" si="639"/>
        <v/>
      </c>
      <c r="AM1232" s="63" t="str">
        <f>IF(AS1232="","",IF(R1232="Refreshment Beverage",ROUND(AS1232*Rates!K$19,4),ROUND(AO1232*(VLOOKUP(VALUE(Q1232),Rates!G$4:L$12,3,0)),4)))</f>
        <v/>
      </c>
      <c r="AN1232" s="68" t="str">
        <f>IF(AS1232="","",IF(R1232="Refreshment Beverage",AS1232*(Rates!J$19/100),MAX(AM1232,AB1232)))</f>
        <v/>
      </c>
      <c r="AO1232" s="69" t="str">
        <f t="shared" si="640"/>
        <v/>
      </c>
      <c r="AP1232" s="69" t="str">
        <f t="shared" si="641"/>
        <v/>
      </c>
      <c r="AQ1232" s="70" t="str">
        <f>IF(AS1232="","",IF(R1232="Refreshment Beverage",ROUND(SUM(VLOOKUP(Q:Q,Rates!G$15:L$19,3,0)*(AS1232-Y1232-Z1232-AA1232)),4),ROUND(SUM(Rates!$K$8*AS1232),4)))</f>
        <v/>
      </c>
      <c r="AR1232" s="66" t="str">
        <f t="shared" si="642"/>
        <v/>
      </c>
      <c r="AS1232" s="22" t="str">
        <f t="shared" si="643"/>
        <v/>
      </c>
      <c r="AT1232" s="62" t="str">
        <f t="shared" si="644"/>
        <v/>
      </c>
      <c r="AU1232" s="63" t="str">
        <f>IF(AX1232="","",IF(R1232="Refreshment Beverage",ROUND((BA1232-Y1232-Z1232-AA1232)*VLOOKUP(VALUE(Q1232),Rates!G$15:L$19,3,0),4),ROUND(AW1232*(VLOOKUP(VALUE(Q1232),Rates!G:L,3,0)),4)))</f>
        <v/>
      </c>
      <c r="AV1232" s="68" t="str">
        <f t="shared" si="645"/>
        <v/>
      </c>
      <c r="AW1232" s="69" t="str">
        <f t="shared" si="646"/>
        <v/>
      </c>
      <c r="AX1232" s="65" t="str">
        <f t="shared" si="647"/>
        <v/>
      </c>
      <c r="AY1232" s="70" t="str">
        <f>IF(AX1232="","",IF(R1232="Refreshment Beverage",ROUND(SUM(AX1232*Rates!K$19),4),ROUND(SUM(AX1232*(Rates!J$8/100)),4)))</f>
        <v/>
      </c>
      <c r="AZ1232" s="67" t="str">
        <f t="shared" si="648"/>
        <v/>
      </c>
      <c r="BA1232" s="22" t="str">
        <f t="shared" si="649"/>
        <v/>
      </c>
      <c r="BD1232" s="171"/>
      <c r="BE1232" s="171"/>
      <c r="BF1232" s="171"/>
      <c r="BG1232" s="171"/>
    </row>
    <row r="1233" spans="11:59" ht="12.75" customHeight="1" x14ac:dyDescent="0.3">
      <c r="K1233" s="42" t="str">
        <f t="shared" si="621"/>
        <v/>
      </c>
      <c r="L1233" s="55" t="str">
        <f t="shared" si="622"/>
        <v/>
      </c>
      <c r="M1233" s="43" t="str">
        <f t="shared" si="623"/>
        <v/>
      </c>
      <c r="N1233" s="56" t="str" cm="1">
        <f t="array" ref="N1233">IFERROR(IF(_xlfn.SINGLE(B:B)="","",IF(R1233="Beer",SUM(LOOKUP(2,1/(Rates!$B$3:$B$5&lt;=W1233)/(Rates!$C$3:$C$5&gt;=W1233),Rates!$D$3:$D$5)*(X1233/100)*W1233),IF(R1233="Refreshment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56" t="str">
        <f t="shared" si="624"/>
        <v/>
      </c>
      <c r="P1233" s="53"/>
      <c r="Q1233" s="14" t="str">
        <f t="shared" si="625"/>
        <v/>
      </c>
      <c r="R1233" s="57" t="str">
        <f t="shared" si="626"/>
        <v/>
      </c>
      <c r="S1233" s="58" t="str">
        <f>IF(B1233="","",IF(R1233="Refreshment Beverage",VLOOKUP(VALUE(Q1233),Rates!G$15:L$19,2,0),VLOOKUP(VALUE(Q1233),Rates!G$4:L$12,2,0)))</f>
        <v/>
      </c>
      <c r="T1233" s="58" t="str">
        <f t="shared" si="627"/>
        <v/>
      </c>
      <c r="U1233" s="58" t="str">
        <f t="shared" si="628"/>
        <v/>
      </c>
      <c r="V1233" s="58" t="str">
        <f t="shared" si="629"/>
        <v/>
      </c>
      <c r="W1233" s="58" t="str">
        <f t="shared" si="630"/>
        <v/>
      </c>
      <c r="X1233" s="59" t="str">
        <f t="shared" si="631"/>
        <v/>
      </c>
      <c r="Y1233" s="60" t="str">
        <f>IF(B:B="","",IF(R1233="Refreshment Beverage",VLOOKUP(Q1233,Rates!G$15:L$19,6,0)*W1233,VLOOKUP(Q1233,Rates!G$4:L$12,6,0)*W1233))</f>
        <v/>
      </c>
      <c r="Z1233" s="60" t="str">
        <f t="shared" si="632"/>
        <v/>
      </c>
      <c r="AA1233" s="60" t="str">
        <f t="shared" si="650"/>
        <v/>
      </c>
      <c r="AB1233" s="61" t="str" cm="1">
        <f t="array" ref="AB1233">IF(_xlfn.SINGLE(B:B)="","",IF(R1233="Refreshment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61" t="str" cm="1">
        <f t="array" ref="AC1233">IF(_xlfn.SINGLE(B:B)="","",IF(R1233="Refreshment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68">
        <f>IFERROR(IF(R1233="Beer","",IF(OR(Q1233=1,Q1233=2,Q1233=3,Q1233=4),VLOOKUP(Q1233,Rates!$A$31:$B$34,2,0)*W1233,IF(V1233=1,VLOOKUP(U1233,'REB BEV MIN MKUP'!B:E,4,0),IF(V1233&gt;1,VLOOKUP(VALUE(W1233),'REB BEV MIN MKUP'!O:Q,3,0),0)))),0)</f>
        <v>0</v>
      </c>
      <c r="AE1233" s="62" t="str">
        <f t="shared" si="633"/>
        <v/>
      </c>
      <c r="AF1233" s="63" t="str">
        <f t="shared" si="634"/>
        <v/>
      </c>
      <c r="AG1233" s="64" t="str">
        <f t="shared" si="635"/>
        <v/>
      </c>
      <c r="AH1233" s="65" t="str">
        <f t="shared" si="636"/>
        <v/>
      </c>
      <c r="AI1233" s="66" t="str">
        <f>IF(AE:AE="","",IF(R1233="Refreshment Beverage",AK1233*(Rates!J$19/100),ROUND(SUM(AH1233*(Rates!$J$8/100)),4)))</f>
        <v/>
      </c>
      <c r="AJ1233" s="67" t="str">
        <f t="shared" si="637"/>
        <v/>
      </c>
      <c r="AK1233" s="22" t="str">
        <f t="shared" si="638"/>
        <v/>
      </c>
      <c r="AL1233" s="62" t="str">
        <f t="shared" si="639"/>
        <v/>
      </c>
      <c r="AM1233" s="63" t="str">
        <f>IF(AS1233="","",IF(R1233="Refreshment Beverage",ROUND(AS1233*Rates!K$19,4),ROUND(AO1233*(VLOOKUP(VALUE(Q1233),Rates!G$4:L$12,3,0)),4)))</f>
        <v/>
      </c>
      <c r="AN1233" s="68" t="str">
        <f>IF(AS1233="","",IF(R1233="Refreshment Beverage",AS1233*(Rates!J$19/100),MAX(AM1233,AB1233)))</f>
        <v/>
      </c>
      <c r="AO1233" s="69" t="str">
        <f t="shared" si="640"/>
        <v/>
      </c>
      <c r="AP1233" s="69" t="str">
        <f t="shared" si="641"/>
        <v/>
      </c>
      <c r="AQ1233" s="70" t="str">
        <f>IF(AS1233="","",IF(R1233="Refreshment Beverage",ROUND(SUM(VLOOKUP(Q:Q,Rates!G$15:L$19,3,0)*(AS1233-Y1233-Z1233-AA1233)),4),ROUND(SUM(Rates!$K$8*AS1233),4)))</f>
        <v/>
      </c>
      <c r="AR1233" s="66" t="str">
        <f t="shared" si="642"/>
        <v/>
      </c>
      <c r="AS1233" s="22" t="str">
        <f t="shared" si="643"/>
        <v/>
      </c>
      <c r="AT1233" s="62" t="str">
        <f t="shared" si="644"/>
        <v/>
      </c>
      <c r="AU1233" s="63" t="str">
        <f>IF(AX1233="","",IF(R1233="Refreshment Beverage",ROUND((BA1233-Y1233-Z1233-AA1233)*VLOOKUP(VALUE(Q1233),Rates!G$15:L$19,3,0),4),ROUND(AW1233*(VLOOKUP(VALUE(Q1233),Rates!G:L,3,0)),4)))</f>
        <v/>
      </c>
      <c r="AV1233" s="68" t="str">
        <f t="shared" si="645"/>
        <v/>
      </c>
      <c r="AW1233" s="69" t="str">
        <f t="shared" si="646"/>
        <v/>
      </c>
      <c r="AX1233" s="65" t="str">
        <f t="shared" si="647"/>
        <v/>
      </c>
      <c r="AY1233" s="70" t="str">
        <f>IF(AX1233="","",IF(R1233="Refreshment Beverage",ROUND(SUM(AX1233*Rates!K$19),4),ROUND(SUM(AX1233*(Rates!J$8/100)),4)))</f>
        <v/>
      </c>
      <c r="AZ1233" s="67" t="str">
        <f t="shared" si="648"/>
        <v/>
      </c>
      <c r="BA1233" s="22" t="str">
        <f t="shared" si="649"/>
        <v/>
      </c>
      <c r="BD1233" s="171"/>
      <c r="BE1233" s="171"/>
      <c r="BF1233" s="171"/>
      <c r="BG1233" s="171"/>
    </row>
    <row r="1234" spans="11:59" ht="12.75" customHeight="1" x14ac:dyDescent="0.3">
      <c r="K1234" s="42" t="str">
        <f t="shared" si="621"/>
        <v/>
      </c>
      <c r="L1234" s="55" t="str">
        <f t="shared" si="622"/>
        <v/>
      </c>
      <c r="M1234" s="43" t="str">
        <f t="shared" si="623"/>
        <v/>
      </c>
      <c r="N1234" s="56" t="str" cm="1">
        <f t="array" ref="N1234">IFERROR(IF(_xlfn.SINGLE(B:B)="","",IF(R1234="Beer",SUM(LOOKUP(2,1/(Rates!$B$3:$B$5&lt;=W1234)/(Rates!$C$3:$C$5&gt;=W1234),Rates!$D$3:$D$5)*(X1234/100)*W1234),IF(R1234="Refreshment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56" t="str">
        <f t="shared" si="624"/>
        <v/>
      </c>
      <c r="P1234" s="53"/>
      <c r="Q1234" s="14" t="str">
        <f t="shared" si="625"/>
        <v/>
      </c>
      <c r="R1234" s="57" t="str">
        <f t="shared" si="626"/>
        <v/>
      </c>
      <c r="S1234" s="58" t="str">
        <f>IF(B1234="","",IF(R1234="Refreshment Beverage",VLOOKUP(VALUE(Q1234),Rates!G$15:L$19,2,0),VLOOKUP(VALUE(Q1234),Rates!G$4:L$12,2,0)))</f>
        <v/>
      </c>
      <c r="T1234" s="58" t="str">
        <f t="shared" si="627"/>
        <v/>
      </c>
      <c r="U1234" s="58" t="str">
        <f t="shared" si="628"/>
        <v/>
      </c>
      <c r="V1234" s="58" t="str">
        <f t="shared" si="629"/>
        <v/>
      </c>
      <c r="W1234" s="58" t="str">
        <f t="shared" si="630"/>
        <v/>
      </c>
      <c r="X1234" s="59" t="str">
        <f t="shared" si="631"/>
        <v/>
      </c>
      <c r="Y1234" s="60" t="str">
        <f>IF(B:B="","",IF(R1234="Refreshment Beverage",VLOOKUP(Q1234,Rates!G$15:L$19,6,0)*W1234,VLOOKUP(Q1234,Rates!G$4:L$12,6,0)*W1234))</f>
        <v/>
      </c>
      <c r="Z1234" s="60" t="str">
        <f t="shared" si="632"/>
        <v/>
      </c>
      <c r="AA1234" s="60" t="str">
        <f t="shared" si="650"/>
        <v/>
      </c>
      <c r="AB1234" s="61" t="str" cm="1">
        <f t="array" ref="AB1234">IF(_xlfn.SINGLE(B:B)="","",IF(R1234="Refreshment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61" t="str" cm="1">
        <f t="array" ref="AC1234">IF(_xlfn.SINGLE(B:B)="","",IF(R1234="Refreshment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68">
        <f>IFERROR(IF(R1234="Beer","",IF(OR(Q1234=1,Q1234=2,Q1234=3,Q1234=4),VLOOKUP(Q1234,Rates!$A$31:$B$34,2,0)*W1234,IF(V1234=1,VLOOKUP(U1234,'REB BEV MIN MKUP'!B:E,4,0),IF(V1234&gt;1,VLOOKUP(VALUE(W1234),'REB BEV MIN MKUP'!O:Q,3,0),0)))),0)</f>
        <v>0</v>
      </c>
      <c r="AE1234" s="62" t="str">
        <f t="shared" si="633"/>
        <v/>
      </c>
      <c r="AF1234" s="63" t="str">
        <f t="shared" si="634"/>
        <v/>
      </c>
      <c r="AG1234" s="64" t="str">
        <f t="shared" si="635"/>
        <v/>
      </c>
      <c r="AH1234" s="65" t="str">
        <f t="shared" si="636"/>
        <v/>
      </c>
      <c r="AI1234" s="66" t="str">
        <f>IF(AE:AE="","",IF(R1234="Refreshment Beverage",AK1234*(Rates!J$19/100),ROUND(SUM(AH1234*(Rates!$J$8/100)),4)))</f>
        <v/>
      </c>
      <c r="AJ1234" s="67" t="str">
        <f t="shared" si="637"/>
        <v/>
      </c>
      <c r="AK1234" s="22" t="str">
        <f t="shared" si="638"/>
        <v/>
      </c>
      <c r="AL1234" s="62" t="str">
        <f t="shared" si="639"/>
        <v/>
      </c>
      <c r="AM1234" s="63" t="str">
        <f>IF(AS1234="","",IF(R1234="Refreshment Beverage",ROUND(AS1234*Rates!K$19,4),ROUND(AO1234*(VLOOKUP(VALUE(Q1234),Rates!G$4:L$12,3,0)),4)))</f>
        <v/>
      </c>
      <c r="AN1234" s="68" t="str">
        <f>IF(AS1234="","",IF(R1234="Refreshment Beverage",AS1234*(Rates!J$19/100),MAX(AM1234,AB1234)))</f>
        <v/>
      </c>
      <c r="AO1234" s="69" t="str">
        <f t="shared" si="640"/>
        <v/>
      </c>
      <c r="AP1234" s="69" t="str">
        <f t="shared" si="641"/>
        <v/>
      </c>
      <c r="AQ1234" s="70" t="str">
        <f>IF(AS1234="","",IF(R1234="Refreshment Beverage",ROUND(SUM(VLOOKUP(Q:Q,Rates!G$15:L$19,3,0)*(AS1234-Y1234-Z1234-AA1234)),4),ROUND(SUM(Rates!$K$8*AS1234),4)))</f>
        <v/>
      </c>
      <c r="AR1234" s="66" t="str">
        <f t="shared" si="642"/>
        <v/>
      </c>
      <c r="AS1234" s="22" t="str">
        <f t="shared" si="643"/>
        <v/>
      </c>
      <c r="AT1234" s="62" t="str">
        <f t="shared" si="644"/>
        <v/>
      </c>
      <c r="AU1234" s="63" t="str">
        <f>IF(AX1234="","",IF(R1234="Refreshment Beverage",ROUND((BA1234-Y1234-Z1234-AA1234)*VLOOKUP(VALUE(Q1234),Rates!G$15:L$19,3,0),4),ROUND(AW1234*(VLOOKUP(VALUE(Q1234),Rates!G:L,3,0)),4)))</f>
        <v/>
      </c>
      <c r="AV1234" s="68" t="str">
        <f t="shared" si="645"/>
        <v/>
      </c>
      <c r="AW1234" s="69" t="str">
        <f t="shared" si="646"/>
        <v/>
      </c>
      <c r="AX1234" s="65" t="str">
        <f t="shared" si="647"/>
        <v/>
      </c>
      <c r="AY1234" s="70" t="str">
        <f>IF(AX1234="","",IF(R1234="Refreshment Beverage",ROUND(SUM(AX1234*Rates!K$19),4),ROUND(SUM(AX1234*(Rates!J$8/100)),4)))</f>
        <v/>
      </c>
      <c r="AZ1234" s="67" t="str">
        <f t="shared" si="648"/>
        <v/>
      </c>
      <c r="BA1234" s="22" t="str">
        <f t="shared" si="649"/>
        <v/>
      </c>
      <c r="BD1234" s="171"/>
      <c r="BE1234" s="171"/>
      <c r="BF1234" s="171"/>
      <c r="BG1234" s="171"/>
    </row>
    <row r="1235" spans="11:59" ht="12.75" customHeight="1" x14ac:dyDescent="0.3">
      <c r="K1235" s="42" t="str">
        <f t="shared" si="621"/>
        <v/>
      </c>
      <c r="L1235" s="55" t="str">
        <f t="shared" si="622"/>
        <v/>
      </c>
      <c r="M1235" s="43" t="str">
        <f t="shared" si="623"/>
        <v/>
      </c>
      <c r="N1235" s="56" t="str" cm="1">
        <f t="array" ref="N1235">IFERROR(IF(_xlfn.SINGLE(B:B)="","",IF(R1235="Beer",SUM(LOOKUP(2,1/(Rates!$B$3:$B$5&lt;=W1235)/(Rates!$C$3:$C$5&gt;=W1235),Rates!$D$3:$D$5)*(X1235/100)*W1235),IF(R1235="Refreshment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56" t="str">
        <f t="shared" si="624"/>
        <v/>
      </c>
      <c r="P1235" s="53"/>
      <c r="Q1235" s="14" t="str">
        <f t="shared" si="625"/>
        <v/>
      </c>
      <c r="R1235" s="57" t="str">
        <f t="shared" si="626"/>
        <v/>
      </c>
      <c r="S1235" s="58" t="str">
        <f>IF(B1235="","",IF(R1235="Refreshment Beverage",VLOOKUP(VALUE(Q1235),Rates!G$15:L$19,2,0),VLOOKUP(VALUE(Q1235),Rates!G$4:L$12,2,0)))</f>
        <v/>
      </c>
      <c r="T1235" s="58" t="str">
        <f t="shared" si="627"/>
        <v/>
      </c>
      <c r="U1235" s="58" t="str">
        <f t="shared" si="628"/>
        <v/>
      </c>
      <c r="V1235" s="58" t="str">
        <f t="shared" si="629"/>
        <v/>
      </c>
      <c r="W1235" s="58" t="str">
        <f t="shared" si="630"/>
        <v/>
      </c>
      <c r="X1235" s="59" t="str">
        <f t="shared" si="631"/>
        <v/>
      </c>
      <c r="Y1235" s="60" t="str">
        <f>IF(B:B="","",IF(R1235="Refreshment Beverage",VLOOKUP(Q1235,Rates!G$15:L$19,6,0)*W1235,VLOOKUP(Q1235,Rates!G$4:L$12,6,0)*W1235))</f>
        <v/>
      </c>
      <c r="Z1235" s="60" t="str">
        <f t="shared" si="632"/>
        <v/>
      </c>
      <c r="AA1235" s="60" t="str">
        <f t="shared" si="650"/>
        <v/>
      </c>
      <c r="AB1235" s="61" t="str" cm="1">
        <f t="array" ref="AB1235">IF(_xlfn.SINGLE(B:B)="","",IF(R1235="Refreshment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61" t="str" cm="1">
        <f t="array" ref="AC1235">IF(_xlfn.SINGLE(B:B)="","",IF(R1235="Refreshment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68">
        <f>IFERROR(IF(R1235="Beer","",IF(OR(Q1235=1,Q1235=2,Q1235=3,Q1235=4),VLOOKUP(Q1235,Rates!$A$31:$B$34,2,0)*W1235,IF(V1235=1,VLOOKUP(U1235,'REB BEV MIN MKUP'!B:E,4,0),IF(V1235&gt;1,VLOOKUP(VALUE(W1235),'REB BEV MIN MKUP'!O:Q,3,0),0)))),0)</f>
        <v>0</v>
      </c>
      <c r="AE1235" s="62" t="str">
        <f t="shared" si="633"/>
        <v/>
      </c>
      <c r="AF1235" s="63" t="str">
        <f t="shared" si="634"/>
        <v/>
      </c>
      <c r="AG1235" s="64" t="str">
        <f t="shared" si="635"/>
        <v/>
      </c>
      <c r="AH1235" s="65" t="str">
        <f t="shared" si="636"/>
        <v/>
      </c>
      <c r="AI1235" s="66" t="str">
        <f>IF(AE:AE="","",IF(R1235="Refreshment Beverage",AK1235*(Rates!J$19/100),ROUND(SUM(AH1235*(Rates!$J$8/100)),4)))</f>
        <v/>
      </c>
      <c r="AJ1235" s="67" t="str">
        <f t="shared" si="637"/>
        <v/>
      </c>
      <c r="AK1235" s="22" t="str">
        <f t="shared" si="638"/>
        <v/>
      </c>
      <c r="AL1235" s="62" t="str">
        <f t="shared" si="639"/>
        <v/>
      </c>
      <c r="AM1235" s="63" t="str">
        <f>IF(AS1235="","",IF(R1235="Refreshment Beverage",ROUND(AS1235*Rates!K$19,4),ROUND(AO1235*(VLOOKUP(VALUE(Q1235),Rates!G$4:L$12,3,0)),4)))</f>
        <v/>
      </c>
      <c r="AN1235" s="68" t="str">
        <f>IF(AS1235="","",IF(R1235="Refreshment Beverage",AS1235*(Rates!J$19/100),MAX(AM1235,AB1235)))</f>
        <v/>
      </c>
      <c r="AO1235" s="69" t="str">
        <f t="shared" si="640"/>
        <v/>
      </c>
      <c r="AP1235" s="69" t="str">
        <f t="shared" si="641"/>
        <v/>
      </c>
      <c r="AQ1235" s="70" t="str">
        <f>IF(AS1235="","",IF(R1235="Refreshment Beverage",ROUND(SUM(VLOOKUP(Q:Q,Rates!G$15:L$19,3,0)*(AS1235-Y1235-Z1235-AA1235)),4),ROUND(SUM(Rates!$K$8*AS1235),4)))</f>
        <v/>
      </c>
      <c r="AR1235" s="66" t="str">
        <f t="shared" si="642"/>
        <v/>
      </c>
      <c r="AS1235" s="22" t="str">
        <f t="shared" si="643"/>
        <v/>
      </c>
      <c r="AT1235" s="62" t="str">
        <f t="shared" si="644"/>
        <v/>
      </c>
      <c r="AU1235" s="63" t="str">
        <f>IF(AX1235="","",IF(R1235="Refreshment Beverage",ROUND((BA1235-Y1235-Z1235-AA1235)*VLOOKUP(VALUE(Q1235),Rates!G$15:L$19,3,0),4),ROUND(AW1235*(VLOOKUP(VALUE(Q1235),Rates!G:L,3,0)),4)))</f>
        <v/>
      </c>
      <c r="AV1235" s="68" t="str">
        <f t="shared" si="645"/>
        <v/>
      </c>
      <c r="AW1235" s="69" t="str">
        <f t="shared" si="646"/>
        <v/>
      </c>
      <c r="AX1235" s="65" t="str">
        <f t="shared" si="647"/>
        <v/>
      </c>
      <c r="AY1235" s="70" t="str">
        <f>IF(AX1235="","",IF(R1235="Refreshment Beverage",ROUND(SUM(AX1235*Rates!K$19),4),ROUND(SUM(AX1235*(Rates!J$8/100)),4)))</f>
        <v/>
      </c>
      <c r="AZ1235" s="67" t="str">
        <f t="shared" si="648"/>
        <v/>
      </c>
      <c r="BA1235" s="22" t="str">
        <f t="shared" si="649"/>
        <v/>
      </c>
      <c r="BD1235" s="171"/>
      <c r="BE1235" s="171"/>
      <c r="BF1235" s="171"/>
      <c r="BG1235" s="171"/>
    </row>
    <row r="1236" spans="11:59" ht="12.75" customHeight="1" x14ac:dyDescent="0.3">
      <c r="K1236" s="42" t="str">
        <f t="shared" si="621"/>
        <v/>
      </c>
      <c r="L1236" s="55" t="str">
        <f t="shared" si="622"/>
        <v/>
      </c>
      <c r="M1236" s="43" t="str">
        <f t="shared" si="623"/>
        <v/>
      </c>
      <c r="N1236" s="56" t="str" cm="1">
        <f t="array" ref="N1236">IFERROR(IF(_xlfn.SINGLE(B:B)="","",IF(R1236="Beer",SUM(LOOKUP(2,1/(Rates!$B$3:$B$5&lt;=W1236)/(Rates!$C$3:$C$5&gt;=W1236),Rates!$D$3:$D$5)*(X1236/100)*W1236),IF(R1236="Refreshment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56" t="str">
        <f t="shared" si="624"/>
        <v/>
      </c>
      <c r="P1236" s="53"/>
      <c r="Q1236" s="14" t="str">
        <f t="shared" si="625"/>
        <v/>
      </c>
      <c r="R1236" s="57" t="str">
        <f t="shared" si="626"/>
        <v/>
      </c>
      <c r="S1236" s="58" t="str">
        <f>IF(B1236="","",IF(R1236="Refreshment Beverage",VLOOKUP(VALUE(Q1236),Rates!G$15:L$19,2,0),VLOOKUP(VALUE(Q1236),Rates!G$4:L$12,2,0)))</f>
        <v/>
      </c>
      <c r="T1236" s="58" t="str">
        <f t="shared" si="627"/>
        <v/>
      </c>
      <c r="U1236" s="58" t="str">
        <f t="shared" si="628"/>
        <v/>
      </c>
      <c r="V1236" s="58" t="str">
        <f t="shared" si="629"/>
        <v/>
      </c>
      <c r="W1236" s="58" t="str">
        <f t="shared" si="630"/>
        <v/>
      </c>
      <c r="X1236" s="59" t="str">
        <f t="shared" si="631"/>
        <v/>
      </c>
      <c r="Y1236" s="60" t="str">
        <f>IF(B:B="","",IF(R1236="Refreshment Beverage",VLOOKUP(Q1236,Rates!G$15:L$19,6,0)*W1236,VLOOKUP(Q1236,Rates!G$4:L$12,6,0)*W1236))</f>
        <v/>
      </c>
      <c r="Z1236" s="60" t="str">
        <f t="shared" si="632"/>
        <v/>
      </c>
      <c r="AA1236" s="60" t="str">
        <f t="shared" si="650"/>
        <v/>
      </c>
      <c r="AB1236" s="61" t="str" cm="1">
        <f t="array" ref="AB1236">IF(_xlfn.SINGLE(B:B)="","",IF(R1236="Refreshment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61" t="str" cm="1">
        <f t="array" ref="AC1236">IF(_xlfn.SINGLE(B:B)="","",IF(R1236="Refreshment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68">
        <f>IFERROR(IF(R1236="Beer","",IF(OR(Q1236=1,Q1236=2,Q1236=3,Q1236=4),VLOOKUP(Q1236,Rates!$A$31:$B$34,2,0)*W1236,IF(V1236=1,VLOOKUP(U1236,'REB BEV MIN MKUP'!B:E,4,0),IF(V1236&gt;1,VLOOKUP(VALUE(W1236),'REB BEV MIN MKUP'!O:Q,3,0),0)))),0)</f>
        <v>0</v>
      </c>
      <c r="AE1236" s="62" t="str">
        <f t="shared" si="633"/>
        <v/>
      </c>
      <c r="AF1236" s="63" t="str">
        <f t="shared" si="634"/>
        <v/>
      </c>
      <c r="AG1236" s="64" t="str">
        <f t="shared" si="635"/>
        <v/>
      </c>
      <c r="AH1236" s="65" t="str">
        <f t="shared" si="636"/>
        <v/>
      </c>
      <c r="AI1236" s="66" t="str">
        <f>IF(AE:AE="","",IF(R1236="Refreshment Beverage",AK1236*(Rates!J$19/100),ROUND(SUM(AH1236*(Rates!$J$8/100)),4)))</f>
        <v/>
      </c>
      <c r="AJ1236" s="67" t="str">
        <f t="shared" si="637"/>
        <v/>
      </c>
      <c r="AK1236" s="22" t="str">
        <f t="shared" si="638"/>
        <v/>
      </c>
      <c r="AL1236" s="62" t="str">
        <f t="shared" si="639"/>
        <v/>
      </c>
      <c r="AM1236" s="63" t="str">
        <f>IF(AS1236="","",IF(R1236="Refreshment Beverage",ROUND(AS1236*Rates!K$19,4),ROUND(AO1236*(VLOOKUP(VALUE(Q1236),Rates!G$4:L$12,3,0)),4)))</f>
        <v/>
      </c>
      <c r="AN1236" s="68" t="str">
        <f>IF(AS1236="","",IF(R1236="Refreshment Beverage",AS1236*(Rates!J$19/100),MAX(AM1236,AB1236)))</f>
        <v/>
      </c>
      <c r="AO1236" s="69" t="str">
        <f t="shared" si="640"/>
        <v/>
      </c>
      <c r="AP1236" s="69" t="str">
        <f t="shared" si="641"/>
        <v/>
      </c>
      <c r="AQ1236" s="70" t="str">
        <f>IF(AS1236="","",IF(R1236="Refreshment Beverage",ROUND(SUM(VLOOKUP(Q:Q,Rates!G$15:L$19,3,0)*(AS1236-Y1236-Z1236-AA1236)),4),ROUND(SUM(Rates!$K$8*AS1236),4)))</f>
        <v/>
      </c>
      <c r="AR1236" s="66" t="str">
        <f t="shared" si="642"/>
        <v/>
      </c>
      <c r="AS1236" s="22" t="str">
        <f t="shared" si="643"/>
        <v/>
      </c>
      <c r="AT1236" s="62" t="str">
        <f t="shared" si="644"/>
        <v/>
      </c>
      <c r="AU1236" s="63" t="str">
        <f>IF(AX1236="","",IF(R1236="Refreshment Beverage",ROUND((BA1236-Y1236-Z1236-AA1236)*VLOOKUP(VALUE(Q1236),Rates!G$15:L$19,3,0),4),ROUND(AW1236*(VLOOKUP(VALUE(Q1236),Rates!G:L,3,0)),4)))</f>
        <v/>
      </c>
      <c r="AV1236" s="68" t="str">
        <f t="shared" si="645"/>
        <v/>
      </c>
      <c r="AW1236" s="69" t="str">
        <f t="shared" si="646"/>
        <v/>
      </c>
      <c r="AX1236" s="65" t="str">
        <f t="shared" si="647"/>
        <v/>
      </c>
      <c r="AY1236" s="70" t="str">
        <f>IF(AX1236="","",IF(R1236="Refreshment Beverage",ROUND(SUM(AX1236*Rates!K$19),4),ROUND(SUM(AX1236*(Rates!J$8/100)),4)))</f>
        <v/>
      </c>
      <c r="AZ1236" s="67" t="str">
        <f t="shared" si="648"/>
        <v/>
      </c>
      <c r="BA1236" s="22" t="str">
        <f t="shared" si="649"/>
        <v/>
      </c>
      <c r="BD1236" s="171"/>
      <c r="BE1236" s="171"/>
      <c r="BF1236" s="171"/>
      <c r="BG1236" s="171"/>
    </row>
    <row r="1237" spans="11:59" ht="12.75" customHeight="1" x14ac:dyDescent="0.3">
      <c r="K1237" s="42" t="str">
        <f t="shared" si="621"/>
        <v/>
      </c>
      <c r="L1237" s="55" t="str">
        <f t="shared" si="622"/>
        <v/>
      </c>
      <c r="M1237" s="43" t="str">
        <f t="shared" si="623"/>
        <v/>
      </c>
      <c r="N1237" s="56" t="str" cm="1">
        <f t="array" ref="N1237">IFERROR(IF(_xlfn.SINGLE(B:B)="","",IF(R1237="Beer",SUM(LOOKUP(2,1/(Rates!$B$3:$B$5&lt;=W1237)/(Rates!$C$3:$C$5&gt;=W1237),Rates!$D$3:$D$5)*(X1237/100)*W1237),IF(R1237="Refreshment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56" t="str">
        <f t="shared" si="624"/>
        <v/>
      </c>
      <c r="P1237" s="53"/>
      <c r="Q1237" s="14" t="str">
        <f t="shared" si="625"/>
        <v/>
      </c>
      <c r="R1237" s="57" t="str">
        <f t="shared" si="626"/>
        <v/>
      </c>
      <c r="S1237" s="58" t="str">
        <f>IF(B1237="","",IF(R1237="Refreshment Beverage",VLOOKUP(VALUE(Q1237),Rates!G$15:L$19,2,0),VLOOKUP(VALUE(Q1237),Rates!G$4:L$12,2,0)))</f>
        <v/>
      </c>
      <c r="T1237" s="58" t="str">
        <f t="shared" si="627"/>
        <v/>
      </c>
      <c r="U1237" s="58" t="str">
        <f t="shared" si="628"/>
        <v/>
      </c>
      <c r="V1237" s="58" t="str">
        <f t="shared" si="629"/>
        <v/>
      </c>
      <c r="W1237" s="58" t="str">
        <f t="shared" si="630"/>
        <v/>
      </c>
      <c r="X1237" s="59" t="str">
        <f t="shared" si="631"/>
        <v/>
      </c>
      <c r="Y1237" s="60" t="str">
        <f>IF(B:B="","",IF(R1237="Refreshment Beverage",VLOOKUP(Q1237,Rates!G$15:L$19,6,0)*W1237,VLOOKUP(Q1237,Rates!G$4:L$12,6,0)*W1237))</f>
        <v/>
      </c>
      <c r="Z1237" s="60" t="str">
        <f t="shared" si="632"/>
        <v/>
      </c>
      <c r="AA1237" s="60" t="str">
        <f t="shared" si="650"/>
        <v/>
      </c>
      <c r="AB1237" s="61" t="str" cm="1">
        <f t="array" ref="AB1237">IF(_xlfn.SINGLE(B:B)="","",IF(R1237="Refreshment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61" t="str" cm="1">
        <f t="array" ref="AC1237">IF(_xlfn.SINGLE(B:B)="","",IF(R1237="Refreshment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68">
        <f>IFERROR(IF(R1237="Beer","",IF(OR(Q1237=1,Q1237=2,Q1237=3,Q1237=4),VLOOKUP(Q1237,Rates!$A$31:$B$34,2,0)*W1237,IF(V1237=1,VLOOKUP(U1237,'REB BEV MIN MKUP'!B:E,4,0),IF(V1237&gt;1,VLOOKUP(VALUE(W1237),'REB BEV MIN MKUP'!O:Q,3,0),0)))),0)</f>
        <v>0</v>
      </c>
      <c r="AE1237" s="62" t="str">
        <f t="shared" si="633"/>
        <v/>
      </c>
      <c r="AF1237" s="63" t="str">
        <f t="shared" si="634"/>
        <v/>
      </c>
      <c r="AG1237" s="64" t="str">
        <f t="shared" si="635"/>
        <v/>
      </c>
      <c r="AH1237" s="65" t="str">
        <f t="shared" si="636"/>
        <v/>
      </c>
      <c r="AI1237" s="66" t="str">
        <f>IF(AE:AE="","",IF(R1237="Refreshment Beverage",AK1237*(Rates!J$19/100),ROUND(SUM(AH1237*(Rates!$J$8/100)),4)))</f>
        <v/>
      </c>
      <c r="AJ1237" s="67" t="str">
        <f t="shared" si="637"/>
        <v/>
      </c>
      <c r="AK1237" s="22" t="str">
        <f t="shared" si="638"/>
        <v/>
      </c>
      <c r="AL1237" s="62" t="str">
        <f t="shared" si="639"/>
        <v/>
      </c>
      <c r="AM1237" s="63" t="str">
        <f>IF(AS1237="","",IF(R1237="Refreshment Beverage",ROUND(AS1237*Rates!K$19,4),ROUND(AO1237*(VLOOKUP(VALUE(Q1237),Rates!G$4:L$12,3,0)),4)))</f>
        <v/>
      </c>
      <c r="AN1237" s="68" t="str">
        <f>IF(AS1237="","",IF(R1237="Refreshment Beverage",AS1237*(Rates!J$19/100),MAX(AM1237,AB1237)))</f>
        <v/>
      </c>
      <c r="AO1237" s="69" t="str">
        <f t="shared" si="640"/>
        <v/>
      </c>
      <c r="AP1237" s="69" t="str">
        <f t="shared" si="641"/>
        <v/>
      </c>
      <c r="AQ1237" s="70" t="str">
        <f>IF(AS1237="","",IF(R1237="Refreshment Beverage",ROUND(SUM(VLOOKUP(Q:Q,Rates!G$15:L$19,3,0)*(AS1237-Y1237-Z1237-AA1237)),4),ROUND(SUM(Rates!$K$8*AS1237),4)))</f>
        <v/>
      </c>
      <c r="AR1237" s="66" t="str">
        <f t="shared" si="642"/>
        <v/>
      </c>
      <c r="AS1237" s="22" t="str">
        <f t="shared" si="643"/>
        <v/>
      </c>
      <c r="AT1237" s="62" t="str">
        <f t="shared" si="644"/>
        <v/>
      </c>
      <c r="AU1237" s="63" t="str">
        <f>IF(AX1237="","",IF(R1237="Refreshment Beverage",ROUND((BA1237-Y1237-Z1237-AA1237)*VLOOKUP(VALUE(Q1237),Rates!G$15:L$19,3,0),4),ROUND(AW1237*(VLOOKUP(VALUE(Q1237),Rates!G:L,3,0)),4)))</f>
        <v/>
      </c>
      <c r="AV1237" s="68" t="str">
        <f t="shared" si="645"/>
        <v/>
      </c>
      <c r="AW1237" s="69" t="str">
        <f t="shared" si="646"/>
        <v/>
      </c>
      <c r="AX1237" s="65" t="str">
        <f t="shared" si="647"/>
        <v/>
      </c>
      <c r="AY1237" s="70" t="str">
        <f>IF(AX1237="","",IF(R1237="Refreshment Beverage",ROUND(SUM(AX1237*Rates!K$19),4),ROUND(SUM(AX1237*(Rates!J$8/100)),4)))</f>
        <v/>
      </c>
      <c r="AZ1237" s="67" t="str">
        <f t="shared" si="648"/>
        <v/>
      </c>
      <c r="BA1237" s="22" t="str">
        <f t="shared" si="649"/>
        <v/>
      </c>
      <c r="BD1237" s="171"/>
      <c r="BE1237" s="171"/>
      <c r="BF1237" s="171"/>
      <c r="BG1237" s="171"/>
    </row>
    <row r="1238" spans="11:59" ht="12.75" customHeight="1" x14ac:dyDescent="0.3">
      <c r="K1238" s="42" t="str">
        <f t="shared" si="621"/>
        <v/>
      </c>
      <c r="L1238" s="55" t="str">
        <f t="shared" si="622"/>
        <v/>
      </c>
      <c r="M1238" s="43" t="str">
        <f t="shared" si="623"/>
        <v/>
      </c>
      <c r="N1238" s="56" t="str" cm="1">
        <f t="array" ref="N1238">IFERROR(IF(_xlfn.SINGLE(B:B)="","",IF(R1238="Beer",SUM(LOOKUP(2,1/(Rates!$B$3:$B$5&lt;=W1238)/(Rates!$C$3:$C$5&gt;=W1238),Rates!$D$3:$D$5)*(X1238/100)*W1238),IF(R1238="Refreshment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56" t="str">
        <f t="shared" si="624"/>
        <v/>
      </c>
      <c r="P1238" s="53"/>
      <c r="Q1238" s="14" t="str">
        <f t="shared" si="625"/>
        <v/>
      </c>
      <c r="R1238" s="57" t="str">
        <f t="shared" si="626"/>
        <v/>
      </c>
      <c r="S1238" s="58" t="str">
        <f>IF(B1238="","",IF(R1238="Refreshment Beverage",VLOOKUP(VALUE(Q1238),Rates!G$15:L$19,2,0),VLOOKUP(VALUE(Q1238),Rates!G$4:L$12,2,0)))</f>
        <v/>
      </c>
      <c r="T1238" s="58" t="str">
        <f t="shared" si="627"/>
        <v/>
      </c>
      <c r="U1238" s="58" t="str">
        <f t="shared" si="628"/>
        <v/>
      </c>
      <c r="V1238" s="58" t="str">
        <f t="shared" si="629"/>
        <v/>
      </c>
      <c r="W1238" s="58" t="str">
        <f t="shared" si="630"/>
        <v/>
      </c>
      <c r="X1238" s="59" t="str">
        <f t="shared" si="631"/>
        <v/>
      </c>
      <c r="Y1238" s="60" t="str">
        <f>IF(B:B="","",IF(R1238="Refreshment Beverage",VLOOKUP(Q1238,Rates!G$15:L$19,6,0)*W1238,VLOOKUP(Q1238,Rates!G$4:L$12,6,0)*W1238))</f>
        <v/>
      </c>
      <c r="Z1238" s="60" t="str">
        <f t="shared" si="632"/>
        <v/>
      </c>
      <c r="AA1238" s="60" t="str">
        <f t="shared" si="650"/>
        <v/>
      </c>
      <c r="AB1238" s="61" t="str" cm="1">
        <f t="array" ref="AB1238">IF(_xlfn.SINGLE(B:B)="","",IF(R1238="Refreshment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61" t="str" cm="1">
        <f t="array" ref="AC1238">IF(_xlfn.SINGLE(B:B)="","",IF(R1238="Refreshment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68">
        <f>IFERROR(IF(R1238="Beer","",IF(OR(Q1238=1,Q1238=2,Q1238=3,Q1238=4),VLOOKUP(Q1238,Rates!$A$31:$B$34,2,0)*W1238,IF(V1238=1,VLOOKUP(U1238,'REB BEV MIN MKUP'!B:E,4,0),IF(V1238&gt;1,VLOOKUP(VALUE(W1238),'REB BEV MIN MKUP'!O:Q,3,0),0)))),0)</f>
        <v>0</v>
      </c>
      <c r="AE1238" s="62" t="str">
        <f t="shared" si="633"/>
        <v/>
      </c>
      <c r="AF1238" s="63" t="str">
        <f t="shared" si="634"/>
        <v/>
      </c>
      <c r="AG1238" s="64" t="str">
        <f t="shared" si="635"/>
        <v/>
      </c>
      <c r="AH1238" s="65" t="str">
        <f t="shared" si="636"/>
        <v/>
      </c>
      <c r="AI1238" s="66" t="str">
        <f>IF(AE:AE="","",IF(R1238="Refreshment Beverage",AK1238*(Rates!J$19/100),ROUND(SUM(AH1238*(Rates!$J$8/100)),4)))</f>
        <v/>
      </c>
      <c r="AJ1238" s="67" t="str">
        <f t="shared" si="637"/>
        <v/>
      </c>
      <c r="AK1238" s="22" t="str">
        <f t="shared" si="638"/>
        <v/>
      </c>
      <c r="AL1238" s="62" t="str">
        <f t="shared" si="639"/>
        <v/>
      </c>
      <c r="AM1238" s="63" t="str">
        <f>IF(AS1238="","",IF(R1238="Refreshment Beverage",ROUND(AS1238*Rates!K$19,4),ROUND(AO1238*(VLOOKUP(VALUE(Q1238),Rates!G$4:L$12,3,0)),4)))</f>
        <v/>
      </c>
      <c r="AN1238" s="68" t="str">
        <f>IF(AS1238="","",IF(R1238="Refreshment Beverage",AS1238*(Rates!J$19/100),MAX(AM1238,AB1238)))</f>
        <v/>
      </c>
      <c r="AO1238" s="69" t="str">
        <f t="shared" si="640"/>
        <v/>
      </c>
      <c r="AP1238" s="69" t="str">
        <f t="shared" si="641"/>
        <v/>
      </c>
      <c r="AQ1238" s="70" t="str">
        <f>IF(AS1238="","",IF(R1238="Refreshment Beverage",ROUND(SUM(VLOOKUP(Q:Q,Rates!G$15:L$19,3,0)*(AS1238-Y1238-Z1238-AA1238)),4),ROUND(SUM(Rates!$K$8*AS1238),4)))</f>
        <v/>
      </c>
      <c r="AR1238" s="66" t="str">
        <f t="shared" si="642"/>
        <v/>
      </c>
      <c r="AS1238" s="22" t="str">
        <f t="shared" si="643"/>
        <v/>
      </c>
      <c r="AT1238" s="62" t="str">
        <f t="shared" si="644"/>
        <v/>
      </c>
      <c r="AU1238" s="63" t="str">
        <f>IF(AX1238="","",IF(R1238="Refreshment Beverage",ROUND((BA1238-Y1238-Z1238-AA1238)*VLOOKUP(VALUE(Q1238),Rates!G$15:L$19,3,0),4),ROUND(AW1238*(VLOOKUP(VALUE(Q1238),Rates!G:L,3,0)),4)))</f>
        <v/>
      </c>
      <c r="AV1238" s="68" t="str">
        <f t="shared" si="645"/>
        <v/>
      </c>
      <c r="AW1238" s="69" t="str">
        <f t="shared" si="646"/>
        <v/>
      </c>
      <c r="AX1238" s="65" t="str">
        <f t="shared" si="647"/>
        <v/>
      </c>
      <c r="AY1238" s="70" t="str">
        <f>IF(AX1238="","",IF(R1238="Refreshment Beverage",ROUND(SUM(AX1238*Rates!K$19),4),ROUND(SUM(AX1238*(Rates!J$8/100)),4)))</f>
        <v/>
      </c>
      <c r="AZ1238" s="67" t="str">
        <f t="shared" si="648"/>
        <v/>
      </c>
      <c r="BA1238" s="22" t="str">
        <f t="shared" si="649"/>
        <v/>
      </c>
      <c r="BD1238" s="171"/>
      <c r="BE1238" s="171"/>
      <c r="BF1238" s="171"/>
      <c r="BG1238" s="171"/>
    </row>
    <row r="1239" spans="11:59" ht="12.75" customHeight="1" x14ac:dyDescent="0.3">
      <c r="K1239" s="42" t="str">
        <f t="shared" si="621"/>
        <v/>
      </c>
      <c r="L1239" s="55" t="str">
        <f t="shared" si="622"/>
        <v/>
      </c>
      <c r="M1239" s="43" t="str">
        <f t="shared" si="623"/>
        <v/>
      </c>
      <c r="N1239" s="56" t="str" cm="1">
        <f t="array" ref="N1239">IFERROR(IF(_xlfn.SINGLE(B:B)="","",IF(R1239="Beer",SUM(LOOKUP(2,1/(Rates!$B$3:$B$5&lt;=W1239)/(Rates!$C$3:$C$5&gt;=W1239),Rates!$D$3:$D$5)*(X1239/100)*W1239),IF(R1239="Refreshment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56" t="str">
        <f t="shared" si="624"/>
        <v/>
      </c>
      <c r="P1239" s="53"/>
      <c r="Q1239" s="14" t="str">
        <f t="shared" si="625"/>
        <v/>
      </c>
      <c r="R1239" s="57" t="str">
        <f t="shared" si="626"/>
        <v/>
      </c>
      <c r="S1239" s="58" t="str">
        <f>IF(B1239="","",IF(R1239="Refreshment Beverage",VLOOKUP(VALUE(Q1239),Rates!G$15:L$19,2,0),VLOOKUP(VALUE(Q1239),Rates!G$4:L$12,2,0)))</f>
        <v/>
      </c>
      <c r="T1239" s="58" t="str">
        <f t="shared" si="627"/>
        <v/>
      </c>
      <c r="U1239" s="58" t="str">
        <f t="shared" si="628"/>
        <v/>
      </c>
      <c r="V1239" s="58" t="str">
        <f t="shared" si="629"/>
        <v/>
      </c>
      <c r="W1239" s="58" t="str">
        <f t="shared" si="630"/>
        <v/>
      </c>
      <c r="X1239" s="59" t="str">
        <f t="shared" si="631"/>
        <v/>
      </c>
      <c r="Y1239" s="60" t="str">
        <f>IF(B:B="","",IF(R1239="Refreshment Beverage",VLOOKUP(Q1239,Rates!G$15:L$19,6,0)*W1239,VLOOKUP(Q1239,Rates!G$4:L$12,6,0)*W1239))</f>
        <v/>
      </c>
      <c r="Z1239" s="60" t="str">
        <f t="shared" si="632"/>
        <v/>
      </c>
      <c r="AA1239" s="60" t="str">
        <f t="shared" si="650"/>
        <v/>
      </c>
      <c r="AB1239" s="61" t="str" cm="1">
        <f t="array" ref="AB1239">IF(_xlfn.SINGLE(B:B)="","",IF(R1239="Refreshment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61" t="str" cm="1">
        <f t="array" ref="AC1239">IF(_xlfn.SINGLE(B:B)="","",IF(R1239="Refreshment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68">
        <f>IFERROR(IF(R1239="Beer","",IF(OR(Q1239=1,Q1239=2,Q1239=3,Q1239=4),VLOOKUP(Q1239,Rates!$A$31:$B$34,2,0)*W1239,IF(V1239=1,VLOOKUP(U1239,'REB BEV MIN MKUP'!B:E,4,0),IF(V1239&gt;1,VLOOKUP(VALUE(W1239),'REB BEV MIN MKUP'!O:Q,3,0),0)))),0)</f>
        <v>0</v>
      </c>
      <c r="AE1239" s="62" t="str">
        <f t="shared" si="633"/>
        <v/>
      </c>
      <c r="AF1239" s="63" t="str">
        <f t="shared" si="634"/>
        <v/>
      </c>
      <c r="AG1239" s="64" t="str">
        <f t="shared" si="635"/>
        <v/>
      </c>
      <c r="AH1239" s="65" t="str">
        <f t="shared" si="636"/>
        <v/>
      </c>
      <c r="AI1239" s="66" t="str">
        <f>IF(AE:AE="","",IF(R1239="Refreshment Beverage",AK1239*(Rates!J$19/100),ROUND(SUM(AH1239*(Rates!$J$8/100)),4)))</f>
        <v/>
      </c>
      <c r="AJ1239" s="67" t="str">
        <f t="shared" si="637"/>
        <v/>
      </c>
      <c r="AK1239" s="22" t="str">
        <f t="shared" si="638"/>
        <v/>
      </c>
      <c r="AL1239" s="62" t="str">
        <f t="shared" si="639"/>
        <v/>
      </c>
      <c r="AM1239" s="63" t="str">
        <f>IF(AS1239="","",IF(R1239="Refreshment Beverage",ROUND(AS1239*Rates!K$19,4),ROUND(AO1239*(VLOOKUP(VALUE(Q1239),Rates!G$4:L$12,3,0)),4)))</f>
        <v/>
      </c>
      <c r="AN1239" s="68" t="str">
        <f>IF(AS1239="","",IF(R1239="Refreshment Beverage",AS1239*(Rates!J$19/100),MAX(AM1239,AB1239)))</f>
        <v/>
      </c>
      <c r="AO1239" s="69" t="str">
        <f t="shared" si="640"/>
        <v/>
      </c>
      <c r="AP1239" s="69" t="str">
        <f t="shared" si="641"/>
        <v/>
      </c>
      <c r="AQ1239" s="70" t="str">
        <f>IF(AS1239="","",IF(R1239="Refreshment Beverage",ROUND(SUM(VLOOKUP(Q:Q,Rates!G$15:L$19,3,0)*(AS1239-Y1239-Z1239-AA1239)),4),ROUND(SUM(Rates!$K$8*AS1239),4)))</f>
        <v/>
      </c>
      <c r="AR1239" s="66" t="str">
        <f t="shared" si="642"/>
        <v/>
      </c>
      <c r="AS1239" s="22" t="str">
        <f t="shared" si="643"/>
        <v/>
      </c>
      <c r="AT1239" s="62" t="str">
        <f t="shared" si="644"/>
        <v/>
      </c>
      <c r="AU1239" s="63" t="str">
        <f>IF(AX1239="","",IF(R1239="Refreshment Beverage",ROUND((BA1239-Y1239-Z1239-AA1239)*VLOOKUP(VALUE(Q1239),Rates!G$15:L$19,3,0),4),ROUND(AW1239*(VLOOKUP(VALUE(Q1239),Rates!G:L,3,0)),4)))</f>
        <v/>
      </c>
      <c r="AV1239" s="68" t="str">
        <f t="shared" si="645"/>
        <v/>
      </c>
      <c r="AW1239" s="69" t="str">
        <f t="shared" si="646"/>
        <v/>
      </c>
      <c r="AX1239" s="65" t="str">
        <f t="shared" si="647"/>
        <v/>
      </c>
      <c r="AY1239" s="70" t="str">
        <f>IF(AX1239="","",IF(R1239="Refreshment Beverage",ROUND(SUM(AX1239*Rates!K$19),4),ROUND(SUM(AX1239*(Rates!J$8/100)),4)))</f>
        <v/>
      </c>
      <c r="AZ1239" s="67" t="str">
        <f t="shared" si="648"/>
        <v/>
      </c>
      <c r="BA1239" s="22" t="str">
        <f t="shared" si="649"/>
        <v/>
      </c>
      <c r="BD1239" s="171"/>
      <c r="BE1239" s="171"/>
      <c r="BF1239" s="171"/>
      <c r="BG1239" s="171"/>
    </row>
    <row r="1240" spans="11:59" ht="12.75" customHeight="1" x14ac:dyDescent="0.3">
      <c r="K1240" s="42" t="str">
        <f t="shared" si="621"/>
        <v/>
      </c>
      <c r="L1240" s="55" t="str">
        <f t="shared" si="622"/>
        <v/>
      </c>
      <c r="M1240" s="43" t="str">
        <f t="shared" si="623"/>
        <v/>
      </c>
      <c r="N1240" s="56" t="str" cm="1">
        <f t="array" ref="N1240">IFERROR(IF(_xlfn.SINGLE(B:B)="","",IF(R1240="Beer",SUM(LOOKUP(2,1/(Rates!$B$3:$B$5&lt;=W1240)/(Rates!$C$3:$C$5&gt;=W1240),Rates!$D$3:$D$5)*(X1240/100)*W1240),IF(R1240="Refreshment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56" t="str">
        <f t="shared" si="624"/>
        <v/>
      </c>
      <c r="P1240" s="53"/>
      <c r="Q1240" s="14" t="str">
        <f t="shared" si="625"/>
        <v/>
      </c>
      <c r="R1240" s="57" t="str">
        <f t="shared" si="626"/>
        <v/>
      </c>
      <c r="S1240" s="58" t="str">
        <f>IF(B1240="","",IF(R1240="Refreshment Beverage",VLOOKUP(VALUE(Q1240),Rates!G$15:L$19,2,0),VLOOKUP(VALUE(Q1240),Rates!G$4:L$12,2,0)))</f>
        <v/>
      </c>
      <c r="T1240" s="58" t="str">
        <f t="shared" si="627"/>
        <v/>
      </c>
      <c r="U1240" s="58" t="str">
        <f t="shared" si="628"/>
        <v/>
      </c>
      <c r="V1240" s="58" t="str">
        <f t="shared" si="629"/>
        <v/>
      </c>
      <c r="W1240" s="58" t="str">
        <f t="shared" si="630"/>
        <v/>
      </c>
      <c r="X1240" s="59" t="str">
        <f t="shared" si="631"/>
        <v/>
      </c>
      <c r="Y1240" s="60" t="str">
        <f>IF(B:B="","",IF(R1240="Refreshment Beverage",VLOOKUP(Q1240,Rates!G$15:L$19,6,0)*W1240,VLOOKUP(Q1240,Rates!G$4:L$12,6,0)*W1240))</f>
        <v/>
      </c>
      <c r="Z1240" s="60" t="str">
        <f t="shared" si="632"/>
        <v/>
      </c>
      <c r="AA1240" s="60" t="str">
        <f t="shared" si="650"/>
        <v/>
      </c>
      <c r="AB1240" s="61" t="str" cm="1">
        <f t="array" ref="AB1240">IF(_xlfn.SINGLE(B:B)="","",IF(R1240="Refreshment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61" t="str" cm="1">
        <f t="array" ref="AC1240">IF(_xlfn.SINGLE(B:B)="","",IF(R1240="Refreshment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68">
        <f>IFERROR(IF(R1240="Beer","",IF(OR(Q1240=1,Q1240=2,Q1240=3,Q1240=4),VLOOKUP(Q1240,Rates!$A$31:$B$34,2,0)*W1240,IF(V1240=1,VLOOKUP(U1240,'REB BEV MIN MKUP'!B:E,4,0),IF(V1240&gt;1,VLOOKUP(VALUE(W1240),'REB BEV MIN MKUP'!O:Q,3,0),0)))),0)</f>
        <v>0</v>
      </c>
      <c r="AE1240" s="62" t="str">
        <f t="shared" si="633"/>
        <v/>
      </c>
      <c r="AF1240" s="63" t="str">
        <f t="shared" si="634"/>
        <v/>
      </c>
      <c r="AG1240" s="64" t="str">
        <f t="shared" si="635"/>
        <v/>
      </c>
      <c r="AH1240" s="65" t="str">
        <f t="shared" si="636"/>
        <v/>
      </c>
      <c r="AI1240" s="66" t="str">
        <f>IF(AE:AE="","",IF(R1240="Refreshment Beverage",AK1240*(Rates!J$19/100),ROUND(SUM(AH1240*(Rates!$J$8/100)),4)))</f>
        <v/>
      </c>
      <c r="AJ1240" s="67" t="str">
        <f t="shared" si="637"/>
        <v/>
      </c>
      <c r="AK1240" s="22" t="str">
        <f t="shared" si="638"/>
        <v/>
      </c>
      <c r="AL1240" s="62" t="str">
        <f t="shared" si="639"/>
        <v/>
      </c>
      <c r="AM1240" s="63" t="str">
        <f>IF(AS1240="","",IF(R1240="Refreshment Beverage",ROUND(AS1240*Rates!K$19,4),ROUND(AO1240*(VLOOKUP(VALUE(Q1240),Rates!G$4:L$12,3,0)),4)))</f>
        <v/>
      </c>
      <c r="AN1240" s="68" t="str">
        <f>IF(AS1240="","",IF(R1240="Refreshment Beverage",AS1240*(Rates!J$19/100),MAX(AM1240,AB1240)))</f>
        <v/>
      </c>
      <c r="AO1240" s="69" t="str">
        <f t="shared" si="640"/>
        <v/>
      </c>
      <c r="AP1240" s="69" t="str">
        <f t="shared" si="641"/>
        <v/>
      </c>
      <c r="AQ1240" s="70" t="str">
        <f>IF(AS1240="","",IF(R1240="Refreshment Beverage",ROUND(SUM(VLOOKUP(Q:Q,Rates!G$15:L$19,3,0)*(AS1240-Y1240-Z1240-AA1240)),4),ROUND(SUM(Rates!$K$8*AS1240),4)))</f>
        <v/>
      </c>
      <c r="AR1240" s="66" t="str">
        <f t="shared" si="642"/>
        <v/>
      </c>
      <c r="AS1240" s="22" t="str">
        <f t="shared" si="643"/>
        <v/>
      </c>
      <c r="AT1240" s="62" t="str">
        <f t="shared" si="644"/>
        <v/>
      </c>
      <c r="AU1240" s="63" t="str">
        <f>IF(AX1240="","",IF(R1240="Refreshment Beverage",ROUND((BA1240-Y1240-Z1240-AA1240)*VLOOKUP(VALUE(Q1240),Rates!G$15:L$19,3,0),4),ROUND(AW1240*(VLOOKUP(VALUE(Q1240),Rates!G:L,3,0)),4)))</f>
        <v/>
      </c>
      <c r="AV1240" s="68" t="str">
        <f t="shared" si="645"/>
        <v/>
      </c>
      <c r="AW1240" s="69" t="str">
        <f t="shared" si="646"/>
        <v/>
      </c>
      <c r="AX1240" s="65" t="str">
        <f t="shared" si="647"/>
        <v/>
      </c>
      <c r="AY1240" s="70" t="str">
        <f>IF(AX1240="","",IF(R1240="Refreshment Beverage",ROUND(SUM(AX1240*Rates!K$19),4),ROUND(SUM(AX1240*(Rates!J$8/100)),4)))</f>
        <v/>
      </c>
      <c r="AZ1240" s="67" t="str">
        <f t="shared" si="648"/>
        <v/>
      </c>
      <c r="BA1240" s="22" t="str">
        <f t="shared" si="649"/>
        <v/>
      </c>
      <c r="BD1240" s="171"/>
      <c r="BE1240" s="171"/>
      <c r="BF1240" s="171"/>
      <c r="BG1240" s="171"/>
    </row>
    <row r="1241" spans="11:59" ht="12.75" customHeight="1" x14ac:dyDescent="0.3">
      <c r="K1241" s="42" t="str">
        <f t="shared" si="621"/>
        <v/>
      </c>
      <c r="L1241" s="55" t="str">
        <f t="shared" si="622"/>
        <v/>
      </c>
      <c r="M1241" s="43" t="str">
        <f t="shared" si="623"/>
        <v/>
      </c>
      <c r="N1241" s="56" t="str" cm="1">
        <f t="array" ref="N1241">IFERROR(IF(_xlfn.SINGLE(B:B)="","",IF(R1241="Beer",SUM(LOOKUP(2,1/(Rates!$B$3:$B$5&lt;=W1241)/(Rates!$C$3:$C$5&gt;=W1241),Rates!$D$3:$D$5)*(X1241/100)*W1241),IF(R1241="Refreshment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56" t="str">
        <f t="shared" si="624"/>
        <v/>
      </c>
      <c r="P1241" s="53"/>
      <c r="Q1241" s="14" t="str">
        <f t="shared" si="625"/>
        <v/>
      </c>
      <c r="R1241" s="57" t="str">
        <f t="shared" si="626"/>
        <v/>
      </c>
      <c r="S1241" s="58" t="str">
        <f>IF(B1241="","",IF(R1241="Refreshment Beverage",VLOOKUP(VALUE(Q1241),Rates!G$15:L$19,2,0),VLOOKUP(VALUE(Q1241),Rates!G$4:L$12,2,0)))</f>
        <v/>
      </c>
      <c r="T1241" s="58" t="str">
        <f t="shared" si="627"/>
        <v/>
      </c>
      <c r="U1241" s="58" t="str">
        <f t="shared" si="628"/>
        <v/>
      </c>
      <c r="V1241" s="58" t="str">
        <f t="shared" si="629"/>
        <v/>
      </c>
      <c r="W1241" s="58" t="str">
        <f t="shared" si="630"/>
        <v/>
      </c>
      <c r="X1241" s="59" t="str">
        <f t="shared" si="631"/>
        <v/>
      </c>
      <c r="Y1241" s="60" t="str">
        <f>IF(B:B="","",IF(R1241="Refreshment Beverage",VLOOKUP(Q1241,Rates!G$15:L$19,6,0)*W1241,VLOOKUP(Q1241,Rates!G$4:L$12,6,0)*W1241))</f>
        <v/>
      </c>
      <c r="Z1241" s="60" t="str">
        <f t="shared" si="632"/>
        <v/>
      </c>
      <c r="AA1241" s="60" t="str">
        <f t="shared" si="650"/>
        <v/>
      </c>
      <c r="AB1241" s="61" t="str" cm="1">
        <f t="array" ref="AB1241">IF(_xlfn.SINGLE(B:B)="","",IF(R1241="Refreshment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61" t="str" cm="1">
        <f t="array" ref="AC1241">IF(_xlfn.SINGLE(B:B)="","",IF(R1241="Refreshment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68">
        <f>IFERROR(IF(R1241="Beer","",IF(OR(Q1241=1,Q1241=2,Q1241=3,Q1241=4),VLOOKUP(Q1241,Rates!$A$31:$B$34,2,0)*W1241,IF(V1241=1,VLOOKUP(U1241,'REB BEV MIN MKUP'!B:E,4,0),IF(V1241&gt;1,VLOOKUP(VALUE(W1241),'REB BEV MIN MKUP'!O:Q,3,0),0)))),0)</f>
        <v>0</v>
      </c>
      <c r="AE1241" s="62" t="str">
        <f t="shared" si="633"/>
        <v/>
      </c>
      <c r="AF1241" s="63" t="str">
        <f t="shared" si="634"/>
        <v/>
      </c>
      <c r="AG1241" s="64" t="str">
        <f t="shared" si="635"/>
        <v/>
      </c>
      <c r="AH1241" s="65" t="str">
        <f t="shared" si="636"/>
        <v/>
      </c>
      <c r="AI1241" s="66" t="str">
        <f>IF(AE:AE="","",IF(R1241="Refreshment Beverage",AK1241*(Rates!J$19/100),ROUND(SUM(AH1241*(Rates!$J$8/100)),4)))</f>
        <v/>
      </c>
      <c r="AJ1241" s="67" t="str">
        <f t="shared" si="637"/>
        <v/>
      </c>
      <c r="AK1241" s="22" t="str">
        <f t="shared" si="638"/>
        <v/>
      </c>
      <c r="AL1241" s="62" t="str">
        <f t="shared" si="639"/>
        <v/>
      </c>
      <c r="AM1241" s="63" t="str">
        <f>IF(AS1241="","",IF(R1241="Refreshment Beverage",ROUND(AS1241*Rates!K$19,4),ROUND(AO1241*(VLOOKUP(VALUE(Q1241),Rates!G$4:L$12,3,0)),4)))</f>
        <v/>
      </c>
      <c r="AN1241" s="68" t="str">
        <f>IF(AS1241="","",IF(R1241="Refreshment Beverage",AS1241*(Rates!J$19/100),MAX(AM1241,AB1241)))</f>
        <v/>
      </c>
      <c r="AO1241" s="69" t="str">
        <f t="shared" si="640"/>
        <v/>
      </c>
      <c r="AP1241" s="69" t="str">
        <f t="shared" si="641"/>
        <v/>
      </c>
      <c r="AQ1241" s="70" t="str">
        <f>IF(AS1241="","",IF(R1241="Refreshment Beverage",ROUND(SUM(VLOOKUP(Q:Q,Rates!G$15:L$19,3,0)*(AS1241-Y1241-Z1241-AA1241)),4),ROUND(SUM(Rates!$K$8*AS1241),4)))</f>
        <v/>
      </c>
      <c r="AR1241" s="66" t="str">
        <f t="shared" si="642"/>
        <v/>
      </c>
      <c r="AS1241" s="22" t="str">
        <f t="shared" si="643"/>
        <v/>
      </c>
      <c r="AT1241" s="62" t="str">
        <f t="shared" si="644"/>
        <v/>
      </c>
      <c r="AU1241" s="63" t="str">
        <f>IF(AX1241="","",IF(R1241="Refreshment Beverage",ROUND((BA1241-Y1241-Z1241-AA1241)*VLOOKUP(VALUE(Q1241),Rates!G$15:L$19,3,0),4),ROUND(AW1241*(VLOOKUP(VALUE(Q1241),Rates!G:L,3,0)),4)))</f>
        <v/>
      </c>
      <c r="AV1241" s="68" t="str">
        <f t="shared" si="645"/>
        <v/>
      </c>
      <c r="AW1241" s="69" t="str">
        <f t="shared" si="646"/>
        <v/>
      </c>
      <c r="AX1241" s="65" t="str">
        <f t="shared" si="647"/>
        <v/>
      </c>
      <c r="AY1241" s="70" t="str">
        <f>IF(AX1241="","",IF(R1241="Refreshment Beverage",ROUND(SUM(AX1241*Rates!K$19),4),ROUND(SUM(AX1241*(Rates!J$8/100)),4)))</f>
        <v/>
      </c>
      <c r="AZ1241" s="67" t="str">
        <f t="shared" si="648"/>
        <v/>
      </c>
      <c r="BA1241" s="22" t="str">
        <f t="shared" si="649"/>
        <v/>
      </c>
      <c r="BD1241" s="171"/>
      <c r="BE1241" s="171"/>
      <c r="BF1241" s="171"/>
      <c r="BG1241" s="171"/>
    </row>
    <row r="1242" spans="11:59" ht="12.75" customHeight="1" x14ac:dyDescent="0.3">
      <c r="K1242" s="42" t="str">
        <f t="shared" si="621"/>
        <v/>
      </c>
      <c r="L1242" s="55" t="str">
        <f t="shared" si="622"/>
        <v/>
      </c>
      <c r="M1242" s="43" t="str">
        <f t="shared" si="623"/>
        <v/>
      </c>
      <c r="N1242" s="56" t="str" cm="1">
        <f t="array" ref="N1242">IFERROR(IF(_xlfn.SINGLE(B:B)="","",IF(R1242="Beer",SUM(LOOKUP(2,1/(Rates!$B$3:$B$5&lt;=W1242)/(Rates!$C$3:$C$5&gt;=W1242),Rates!$D$3:$D$5)*(X1242/100)*W1242),IF(R1242="Refreshment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56" t="str">
        <f t="shared" si="624"/>
        <v/>
      </c>
      <c r="P1242" s="53"/>
      <c r="Q1242" s="14" t="str">
        <f t="shared" si="625"/>
        <v/>
      </c>
      <c r="R1242" s="57" t="str">
        <f t="shared" si="626"/>
        <v/>
      </c>
      <c r="S1242" s="58" t="str">
        <f>IF(B1242="","",IF(R1242="Refreshment Beverage",VLOOKUP(VALUE(Q1242),Rates!G$15:L$19,2,0),VLOOKUP(VALUE(Q1242),Rates!G$4:L$12,2,0)))</f>
        <v/>
      </c>
      <c r="T1242" s="58" t="str">
        <f t="shared" si="627"/>
        <v/>
      </c>
      <c r="U1242" s="58" t="str">
        <f t="shared" si="628"/>
        <v/>
      </c>
      <c r="V1242" s="58" t="str">
        <f t="shared" si="629"/>
        <v/>
      </c>
      <c r="W1242" s="58" t="str">
        <f t="shared" si="630"/>
        <v/>
      </c>
      <c r="X1242" s="59" t="str">
        <f t="shared" si="631"/>
        <v/>
      </c>
      <c r="Y1242" s="60" t="str">
        <f>IF(B:B="","",IF(R1242="Refreshment Beverage",VLOOKUP(Q1242,Rates!G$15:L$19,6,0)*W1242,VLOOKUP(Q1242,Rates!G$4:L$12,6,0)*W1242))</f>
        <v/>
      </c>
      <c r="Z1242" s="60" t="str">
        <f t="shared" si="632"/>
        <v/>
      </c>
      <c r="AA1242" s="60" t="str">
        <f t="shared" si="650"/>
        <v/>
      </c>
      <c r="AB1242" s="61" t="str" cm="1">
        <f t="array" ref="AB1242">IF(_xlfn.SINGLE(B:B)="","",IF(R1242="Refreshment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61" t="str" cm="1">
        <f t="array" ref="AC1242">IF(_xlfn.SINGLE(B:B)="","",IF(R1242="Refreshment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68">
        <f>IFERROR(IF(R1242="Beer","",IF(OR(Q1242=1,Q1242=2,Q1242=3,Q1242=4),VLOOKUP(Q1242,Rates!$A$31:$B$34,2,0)*W1242,IF(V1242=1,VLOOKUP(U1242,'REB BEV MIN MKUP'!B:E,4,0),IF(V1242&gt;1,VLOOKUP(VALUE(W1242),'REB BEV MIN MKUP'!O:Q,3,0),0)))),0)</f>
        <v>0</v>
      </c>
      <c r="AE1242" s="62" t="str">
        <f t="shared" si="633"/>
        <v/>
      </c>
      <c r="AF1242" s="63" t="str">
        <f t="shared" si="634"/>
        <v/>
      </c>
      <c r="AG1242" s="64" t="str">
        <f t="shared" si="635"/>
        <v/>
      </c>
      <c r="AH1242" s="65" t="str">
        <f t="shared" si="636"/>
        <v/>
      </c>
      <c r="AI1242" s="66" t="str">
        <f>IF(AE:AE="","",IF(R1242="Refreshment Beverage",AK1242*(Rates!J$19/100),ROUND(SUM(AH1242*(Rates!$J$8/100)),4)))</f>
        <v/>
      </c>
      <c r="AJ1242" s="67" t="str">
        <f t="shared" si="637"/>
        <v/>
      </c>
      <c r="AK1242" s="22" t="str">
        <f t="shared" si="638"/>
        <v/>
      </c>
      <c r="AL1242" s="62" t="str">
        <f t="shared" si="639"/>
        <v/>
      </c>
      <c r="AM1242" s="63" t="str">
        <f>IF(AS1242="","",IF(R1242="Refreshment Beverage",ROUND(AS1242*Rates!K$19,4),ROUND(AO1242*(VLOOKUP(VALUE(Q1242),Rates!G$4:L$12,3,0)),4)))</f>
        <v/>
      </c>
      <c r="AN1242" s="68" t="str">
        <f>IF(AS1242="","",IF(R1242="Refreshment Beverage",AS1242*(Rates!J$19/100),MAX(AM1242,AB1242)))</f>
        <v/>
      </c>
      <c r="AO1242" s="69" t="str">
        <f t="shared" si="640"/>
        <v/>
      </c>
      <c r="AP1242" s="69" t="str">
        <f t="shared" si="641"/>
        <v/>
      </c>
      <c r="AQ1242" s="70" t="str">
        <f>IF(AS1242="","",IF(R1242="Refreshment Beverage",ROUND(SUM(VLOOKUP(Q:Q,Rates!G$15:L$19,3,0)*(AS1242-Y1242-Z1242-AA1242)),4),ROUND(SUM(Rates!$K$8*AS1242),4)))</f>
        <v/>
      </c>
      <c r="AR1242" s="66" t="str">
        <f t="shared" si="642"/>
        <v/>
      </c>
      <c r="AS1242" s="22" t="str">
        <f t="shared" si="643"/>
        <v/>
      </c>
      <c r="AT1242" s="62" t="str">
        <f t="shared" si="644"/>
        <v/>
      </c>
      <c r="AU1242" s="63" t="str">
        <f>IF(AX1242="","",IF(R1242="Refreshment Beverage",ROUND((BA1242-Y1242-Z1242-AA1242)*VLOOKUP(VALUE(Q1242),Rates!G$15:L$19,3,0),4),ROUND(AW1242*(VLOOKUP(VALUE(Q1242),Rates!G:L,3,0)),4)))</f>
        <v/>
      </c>
      <c r="AV1242" s="68" t="str">
        <f t="shared" si="645"/>
        <v/>
      </c>
      <c r="AW1242" s="69" t="str">
        <f t="shared" si="646"/>
        <v/>
      </c>
      <c r="AX1242" s="65" t="str">
        <f t="shared" si="647"/>
        <v/>
      </c>
      <c r="AY1242" s="70" t="str">
        <f>IF(AX1242="","",IF(R1242="Refreshment Beverage",ROUND(SUM(AX1242*Rates!K$19),4),ROUND(SUM(AX1242*(Rates!J$8/100)),4)))</f>
        <v/>
      </c>
      <c r="AZ1242" s="67" t="str">
        <f t="shared" si="648"/>
        <v/>
      </c>
      <c r="BA1242" s="22" t="str">
        <f t="shared" si="649"/>
        <v/>
      </c>
      <c r="BD1242" s="171"/>
      <c r="BE1242" s="171"/>
      <c r="BF1242" s="171"/>
      <c r="BG1242" s="171"/>
    </row>
    <row r="1243" spans="11:59" ht="12.75" customHeight="1" x14ac:dyDescent="0.3">
      <c r="K1243" s="42" t="str">
        <f t="shared" si="621"/>
        <v/>
      </c>
      <c r="L1243" s="55" t="str">
        <f t="shared" si="622"/>
        <v/>
      </c>
      <c r="M1243" s="43" t="str">
        <f t="shared" si="623"/>
        <v/>
      </c>
      <c r="N1243" s="56" t="str" cm="1">
        <f t="array" ref="N1243">IFERROR(IF(_xlfn.SINGLE(B:B)="","",IF(R1243="Beer",SUM(LOOKUP(2,1/(Rates!$B$3:$B$5&lt;=W1243)/(Rates!$C$3:$C$5&gt;=W1243),Rates!$D$3:$D$5)*(X1243/100)*W1243),IF(R1243="Refreshment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56" t="str">
        <f t="shared" si="624"/>
        <v/>
      </c>
      <c r="P1243" s="53"/>
      <c r="Q1243" s="14" t="str">
        <f t="shared" si="625"/>
        <v/>
      </c>
      <c r="R1243" s="57" t="str">
        <f t="shared" si="626"/>
        <v/>
      </c>
      <c r="S1243" s="58" t="str">
        <f>IF(B1243="","",IF(R1243="Refreshment Beverage",VLOOKUP(VALUE(Q1243),Rates!G$15:L$19,2,0),VLOOKUP(VALUE(Q1243),Rates!G$4:L$12,2,0)))</f>
        <v/>
      </c>
      <c r="T1243" s="58" t="str">
        <f t="shared" si="627"/>
        <v/>
      </c>
      <c r="U1243" s="58" t="str">
        <f t="shared" si="628"/>
        <v/>
      </c>
      <c r="V1243" s="58" t="str">
        <f t="shared" si="629"/>
        <v/>
      </c>
      <c r="W1243" s="58" t="str">
        <f t="shared" si="630"/>
        <v/>
      </c>
      <c r="X1243" s="59" t="str">
        <f t="shared" si="631"/>
        <v/>
      </c>
      <c r="Y1243" s="60" t="str">
        <f>IF(B:B="","",IF(R1243="Refreshment Beverage",VLOOKUP(Q1243,Rates!G$15:L$19,6,0)*W1243,VLOOKUP(Q1243,Rates!G$4:L$12,6,0)*W1243))</f>
        <v/>
      </c>
      <c r="Z1243" s="60" t="str">
        <f t="shared" si="632"/>
        <v/>
      </c>
      <c r="AA1243" s="60" t="str">
        <f t="shared" si="650"/>
        <v/>
      </c>
      <c r="AB1243" s="61" t="str" cm="1">
        <f t="array" ref="AB1243">IF(_xlfn.SINGLE(B:B)="","",IF(R1243="Refreshment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61" t="str" cm="1">
        <f t="array" ref="AC1243">IF(_xlfn.SINGLE(B:B)="","",IF(R1243="Refreshment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68">
        <f>IFERROR(IF(R1243="Beer","",IF(OR(Q1243=1,Q1243=2,Q1243=3,Q1243=4),VLOOKUP(Q1243,Rates!$A$31:$B$34,2,0)*W1243,IF(V1243=1,VLOOKUP(U1243,'REB BEV MIN MKUP'!B:E,4,0),IF(V1243&gt;1,VLOOKUP(VALUE(W1243),'REB BEV MIN MKUP'!O:Q,3,0),0)))),0)</f>
        <v>0</v>
      </c>
      <c r="AE1243" s="62" t="str">
        <f t="shared" si="633"/>
        <v/>
      </c>
      <c r="AF1243" s="63" t="str">
        <f t="shared" si="634"/>
        <v/>
      </c>
      <c r="AG1243" s="64" t="str">
        <f t="shared" si="635"/>
        <v/>
      </c>
      <c r="AH1243" s="65" t="str">
        <f t="shared" si="636"/>
        <v/>
      </c>
      <c r="AI1243" s="66" t="str">
        <f>IF(AE:AE="","",IF(R1243="Refreshment Beverage",AK1243*(Rates!J$19/100),ROUND(SUM(AH1243*(Rates!$J$8/100)),4)))</f>
        <v/>
      </c>
      <c r="AJ1243" s="67" t="str">
        <f t="shared" si="637"/>
        <v/>
      </c>
      <c r="AK1243" s="22" t="str">
        <f t="shared" si="638"/>
        <v/>
      </c>
      <c r="AL1243" s="62" t="str">
        <f t="shared" si="639"/>
        <v/>
      </c>
      <c r="AM1243" s="63" t="str">
        <f>IF(AS1243="","",IF(R1243="Refreshment Beverage",ROUND(AS1243*Rates!K$19,4),ROUND(AO1243*(VLOOKUP(VALUE(Q1243),Rates!G$4:L$12,3,0)),4)))</f>
        <v/>
      </c>
      <c r="AN1243" s="68" t="str">
        <f>IF(AS1243="","",IF(R1243="Refreshment Beverage",AS1243*(Rates!J$19/100),MAX(AM1243,AB1243)))</f>
        <v/>
      </c>
      <c r="AO1243" s="69" t="str">
        <f t="shared" si="640"/>
        <v/>
      </c>
      <c r="AP1243" s="69" t="str">
        <f t="shared" si="641"/>
        <v/>
      </c>
      <c r="AQ1243" s="70" t="str">
        <f>IF(AS1243="","",IF(R1243="Refreshment Beverage",ROUND(SUM(VLOOKUP(Q:Q,Rates!G$15:L$19,3,0)*(AS1243-Y1243-Z1243-AA1243)),4),ROUND(SUM(Rates!$K$8*AS1243),4)))</f>
        <v/>
      </c>
      <c r="AR1243" s="66" t="str">
        <f t="shared" si="642"/>
        <v/>
      </c>
      <c r="AS1243" s="22" t="str">
        <f t="shared" si="643"/>
        <v/>
      </c>
      <c r="AT1243" s="62" t="str">
        <f t="shared" si="644"/>
        <v/>
      </c>
      <c r="AU1243" s="63" t="str">
        <f>IF(AX1243="","",IF(R1243="Refreshment Beverage",ROUND((BA1243-Y1243-Z1243-AA1243)*VLOOKUP(VALUE(Q1243),Rates!G$15:L$19,3,0),4),ROUND(AW1243*(VLOOKUP(VALUE(Q1243),Rates!G:L,3,0)),4)))</f>
        <v/>
      </c>
      <c r="AV1243" s="68" t="str">
        <f t="shared" si="645"/>
        <v/>
      </c>
      <c r="AW1243" s="69" t="str">
        <f t="shared" si="646"/>
        <v/>
      </c>
      <c r="AX1243" s="65" t="str">
        <f t="shared" si="647"/>
        <v/>
      </c>
      <c r="AY1243" s="70" t="str">
        <f>IF(AX1243="","",IF(R1243="Refreshment Beverage",ROUND(SUM(AX1243*Rates!K$19),4),ROUND(SUM(AX1243*(Rates!J$8/100)),4)))</f>
        <v/>
      </c>
      <c r="AZ1243" s="67" t="str">
        <f t="shared" si="648"/>
        <v/>
      </c>
      <c r="BA1243" s="22" t="str">
        <f t="shared" si="649"/>
        <v/>
      </c>
      <c r="BD1243" s="171"/>
      <c r="BE1243" s="171"/>
      <c r="BF1243" s="171"/>
      <c r="BG1243" s="171"/>
    </row>
    <row r="1244" spans="11:59" ht="12.75" customHeight="1" x14ac:dyDescent="0.3">
      <c r="K1244" s="42" t="str">
        <f t="shared" si="621"/>
        <v/>
      </c>
      <c r="L1244" s="55" t="str">
        <f t="shared" si="622"/>
        <v/>
      </c>
      <c r="M1244" s="43" t="str">
        <f t="shared" si="623"/>
        <v/>
      </c>
      <c r="N1244" s="56" t="str" cm="1">
        <f t="array" ref="N1244">IFERROR(IF(_xlfn.SINGLE(B:B)="","",IF(R1244="Beer",SUM(LOOKUP(2,1/(Rates!$B$3:$B$5&lt;=W1244)/(Rates!$C$3:$C$5&gt;=W1244),Rates!$D$3:$D$5)*(X1244/100)*W1244),IF(R1244="Refreshment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56" t="str">
        <f t="shared" si="624"/>
        <v/>
      </c>
      <c r="P1244" s="53"/>
      <c r="Q1244" s="14" t="str">
        <f t="shared" si="625"/>
        <v/>
      </c>
      <c r="R1244" s="57" t="str">
        <f t="shared" si="626"/>
        <v/>
      </c>
      <c r="S1244" s="58" t="str">
        <f>IF(B1244="","",IF(R1244="Refreshment Beverage",VLOOKUP(VALUE(Q1244),Rates!G$15:L$19,2,0),VLOOKUP(VALUE(Q1244),Rates!G$4:L$12,2,0)))</f>
        <v/>
      </c>
      <c r="T1244" s="58" t="str">
        <f t="shared" si="627"/>
        <v/>
      </c>
      <c r="U1244" s="58" t="str">
        <f t="shared" si="628"/>
        <v/>
      </c>
      <c r="V1244" s="58" t="str">
        <f t="shared" si="629"/>
        <v/>
      </c>
      <c r="W1244" s="58" t="str">
        <f t="shared" si="630"/>
        <v/>
      </c>
      <c r="X1244" s="59" t="str">
        <f t="shared" si="631"/>
        <v/>
      </c>
      <c r="Y1244" s="60" t="str">
        <f>IF(B:B="","",IF(R1244="Refreshment Beverage",VLOOKUP(Q1244,Rates!G$15:L$19,6,0)*W1244,VLOOKUP(Q1244,Rates!G$4:L$12,6,0)*W1244))</f>
        <v/>
      </c>
      <c r="Z1244" s="60" t="str">
        <f t="shared" si="632"/>
        <v/>
      </c>
      <c r="AA1244" s="60" t="str">
        <f t="shared" si="650"/>
        <v/>
      </c>
      <c r="AB1244" s="61" t="str" cm="1">
        <f t="array" ref="AB1244">IF(_xlfn.SINGLE(B:B)="","",IF(R1244="Refreshment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61" t="str" cm="1">
        <f t="array" ref="AC1244">IF(_xlfn.SINGLE(B:B)="","",IF(R1244="Refreshment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68">
        <f>IFERROR(IF(R1244="Beer","",IF(OR(Q1244=1,Q1244=2,Q1244=3,Q1244=4),VLOOKUP(Q1244,Rates!$A$31:$B$34,2,0)*W1244,IF(V1244=1,VLOOKUP(U1244,'REB BEV MIN MKUP'!B:E,4,0),IF(V1244&gt;1,VLOOKUP(VALUE(W1244),'REB BEV MIN MKUP'!O:Q,3,0),0)))),0)</f>
        <v>0</v>
      </c>
      <c r="AE1244" s="62" t="str">
        <f t="shared" si="633"/>
        <v/>
      </c>
      <c r="AF1244" s="63" t="str">
        <f t="shared" si="634"/>
        <v/>
      </c>
      <c r="AG1244" s="64" t="str">
        <f t="shared" si="635"/>
        <v/>
      </c>
      <c r="AH1244" s="65" t="str">
        <f t="shared" si="636"/>
        <v/>
      </c>
      <c r="AI1244" s="66" t="str">
        <f>IF(AE:AE="","",IF(R1244="Refreshment Beverage",AK1244*(Rates!J$19/100),ROUND(SUM(AH1244*(Rates!$J$8/100)),4)))</f>
        <v/>
      </c>
      <c r="AJ1244" s="67" t="str">
        <f t="shared" si="637"/>
        <v/>
      </c>
      <c r="AK1244" s="22" t="str">
        <f t="shared" si="638"/>
        <v/>
      </c>
      <c r="AL1244" s="62" t="str">
        <f t="shared" si="639"/>
        <v/>
      </c>
      <c r="AM1244" s="63" t="str">
        <f>IF(AS1244="","",IF(R1244="Refreshment Beverage",ROUND(AS1244*Rates!K$19,4),ROUND(AO1244*(VLOOKUP(VALUE(Q1244),Rates!G$4:L$12,3,0)),4)))</f>
        <v/>
      </c>
      <c r="AN1244" s="68" t="str">
        <f>IF(AS1244="","",IF(R1244="Refreshment Beverage",AS1244*(Rates!J$19/100),MAX(AM1244,AB1244)))</f>
        <v/>
      </c>
      <c r="AO1244" s="69" t="str">
        <f t="shared" si="640"/>
        <v/>
      </c>
      <c r="AP1244" s="69" t="str">
        <f t="shared" si="641"/>
        <v/>
      </c>
      <c r="AQ1244" s="70" t="str">
        <f>IF(AS1244="","",IF(R1244="Refreshment Beverage",ROUND(SUM(VLOOKUP(Q:Q,Rates!G$15:L$19,3,0)*(AS1244-Y1244-Z1244-AA1244)),4),ROUND(SUM(Rates!$K$8*AS1244),4)))</f>
        <v/>
      </c>
      <c r="AR1244" s="66" t="str">
        <f t="shared" si="642"/>
        <v/>
      </c>
      <c r="AS1244" s="22" t="str">
        <f t="shared" si="643"/>
        <v/>
      </c>
      <c r="AT1244" s="62" t="str">
        <f t="shared" si="644"/>
        <v/>
      </c>
      <c r="AU1244" s="63" t="str">
        <f>IF(AX1244="","",IF(R1244="Refreshment Beverage",ROUND((BA1244-Y1244-Z1244-AA1244)*VLOOKUP(VALUE(Q1244),Rates!G$15:L$19,3,0),4),ROUND(AW1244*(VLOOKUP(VALUE(Q1244),Rates!G:L,3,0)),4)))</f>
        <v/>
      </c>
      <c r="AV1244" s="68" t="str">
        <f t="shared" si="645"/>
        <v/>
      </c>
      <c r="AW1244" s="69" t="str">
        <f t="shared" si="646"/>
        <v/>
      </c>
      <c r="AX1244" s="65" t="str">
        <f t="shared" si="647"/>
        <v/>
      </c>
      <c r="AY1244" s="70" t="str">
        <f>IF(AX1244="","",IF(R1244="Refreshment Beverage",ROUND(SUM(AX1244*Rates!K$19),4),ROUND(SUM(AX1244*(Rates!J$8/100)),4)))</f>
        <v/>
      </c>
      <c r="AZ1244" s="67" t="str">
        <f t="shared" si="648"/>
        <v/>
      </c>
      <c r="BA1244" s="22" t="str">
        <f t="shared" si="649"/>
        <v/>
      </c>
      <c r="BD1244" s="171"/>
      <c r="BE1244" s="171"/>
      <c r="BF1244" s="171"/>
      <c r="BG1244" s="171"/>
    </row>
    <row r="1245" spans="11:59" ht="12.75" customHeight="1" x14ac:dyDescent="0.3">
      <c r="K1245" s="42" t="str">
        <f t="shared" si="621"/>
        <v/>
      </c>
      <c r="L1245" s="55" t="str">
        <f t="shared" si="622"/>
        <v/>
      </c>
      <c r="M1245" s="43" t="str">
        <f t="shared" si="623"/>
        <v/>
      </c>
      <c r="N1245" s="56" t="str" cm="1">
        <f t="array" ref="N1245">IFERROR(IF(_xlfn.SINGLE(B:B)="","",IF(R1245="Beer",SUM(LOOKUP(2,1/(Rates!$B$3:$B$5&lt;=W1245)/(Rates!$C$3:$C$5&gt;=W1245),Rates!$D$3:$D$5)*(X1245/100)*W1245),IF(R1245="Refreshment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56" t="str">
        <f t="shared" si="624"/>
        <v/>
      </c>
      <c r="P1245" s="53"/>
      <c r="Q1245" s="14" t="str">
        <f t="shared" si="625"/>
        <v/>
      </c>
      <c r="R1245" s="57" t="str">
        <f t="shared" si="626"/>
        <v/>
      </c>
      <c r="S1245" s="58" t="str">
        <f>IF(B1245="","",IF(R1245="Refreshment Beverage",VLOOKUP(VALUE(Q1245),Rates!G$15:L$19,2,0),VLOOKUP(VALUE(Q1245),Rates!G$4:L$12,2,0)))</f>
        <v/>
      </c>
      <c r="T1245" s="58" t="str">
        <f t="shared" si="627"/>
        <v/>
      </c>
      <c r="U1245" s="58" t="str">
        <f t="shared" si="628"/>
        <v/>
      </c>
      <c r="V1245" s="58" t="str">
        <f t="shared" si="629"/>
        <v/>
      </c>
      <c r="W1245" s="58" t="str">
        <f t="shared" si="630"/>
        <v/>
      </c>
      <c r="X1245" s="59" t="str">
        <f t="shared" si="631"/>
        <v/>
      </c>
      <c r="Y1245" s="60" t="str">
        <f>IF(B:B="","",IF(R1245="Refreshment Beverage",VLOOKUP(Q1245,Rates!G$15:L$19,6,0)*W1245,VLOOKUP(Q1245,Rates!G$4:L$12,6,0)*W1245))</f>
        <v/>
      </c>
      <c r="Z1245" s="60" t="str">
        <f t="shared" si="632"/>
        <v/>
      </c>
      <c r="AA1245" s="60" t="str">
        <f t="shared" si="650"/>
        <v/>
      </c>
      <c r="AB1245" s="61" t="str" cm="1">
        <f t="array" ref="AB1245">IF(_xlfn.SINGLE(B:B)="","",IF(R1245="Refreshment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61" t="str" cm="1">
        <f t="array" ref="AC1245">IF(_xlfn.SINGLE(B:B)="","",IF(R1245="Refreshment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68">
        <f>IFERROR(IF(R1245="Beer","",IF(OR(Q1245=1,Q1245=2,Q1245=3,Q1245=4),VLOOKUP(Q1245,Rates!$A$31:$B$34,2,0)*W1245,IF(V1245=1,VLOOKUP(U1245,'REB BEV MIN MKUP'!B:E,4,0),IF(V1245&gt;1,VLOOKUP(VALUE(W1245),'REB BEV MIN MKUP'!O:Q,3,0),0)))),0)</f>
        <v>0</v>
      </c>
      <c r="AE1245" s="62" t="str">
        <f t="shared" si="633"/>
        <v/>
      </c>
      <c r="AF1245" s="63" t="str">
        <f t="shared" si="634"/>
        <v/>
      </c>
      <c r="AG1245" s="64" t="str">
        <f t="shared" si="635"/>
        <v/>
      </c>
      <c r="AH1245" s="65" t="str">
        <f t="shared" si="636"/>
        <v/>
      </c>
      <c r="AI1245" s="66" t="str">
        <f>IF(AE:AE="","",IF(R1245="Refreshment Beverage",AK1245*(Rates!J$19/100),ROUND(SUM(AH1245*(Rates!$J$8/100)),4)))</f>
        <v/>
      </c>
      <c r="AJ1245" s="67" t="str">
        <f t="shared" si="637"/>
        <v/>
      </c>
      <c r="AK1245" s="22" t="str">
        <f t="shared" si="638"/>
        <v/>
      </c>
      <c r="AL1245" s="62" t="str">
        <f t="shared" si="639"/>
        <v/>
      </c>
      <c r="AM1245" s="63" t="str">
        <f>IF(AS1245="","",IF(R1245="Refreshment Beverage",ROUND(AS1245*Rates!K$19,4),ROUND(AO1245*(VLOOKUP(VALUE(Q1245),Rates!G$4:L$12,3,0)),4)))</f>
        <v/>
      </c>
      <c r="AN1245" s="68" t="str">
        <f>IF(AS1245="","",IF(R1245="Refreshment Beverage",AS1245*(Rates!J$19/100),MAX(AM1245,AB1245)))</f>
        <v/>
      </c>
      <c r="AO1245" s="69" t="str">
        <f t="shared" si="640"/>
        <v/>
      </c>
      <c r="AP1245" s="69" t="str">
        <f t="shared" si="641"/>
        <v/>
      </c>
      <c r="AQ1245" s="70" t="str">
        <f>IF(AS1245="","",IF(R1245="Refreshment Beverage",ROUND(SUM(VLOOKUP(Q:Q,Rates!G$15:L$19,3,0)*(AS1245-Y1245-Z1245-AA1245)),4),ROUND(SUM(Rates!$K$8*AS1245),4)))</f>
        <v/>
      </c>
      <c r="AR1245" s="66" t="str">
        <f t="shared" si="642"/>
        <v/>
      </c>
      <c r="AS1245" s="22" t="str">
        <f t="shared" si="643"/>
        <v/>
      </c>
      <c r="AT1245" s="62" t="str">
        <f t="shared" si="644"/>
        <v/>
      </c>
      <c r="AU1245" s="63" t="str">
        <f>IF(AX1245="","",IF(R1245="Refreshment Beverage",ROUND((BA1245-Y1245-Z1245-AA1245)*VLOOKUP(VALUE(Q1245),Rates!G$15:L$19,3,0),4),ROUND(AW1245*(VLOOKUP(VALUE(Q1245),Rates!G:L,3,0)),4)))</f>
        <v/>
      </c>
      <c r="AV1245" s="68" t="str">
        <f t="shared" si="645"/>
        <v/>
      </c>
      <c r="AW1245" s="69" t="str">
        <f t="shared" si="646"/>
        <v/>
      </c>
      <c r="AX1245" s="65" t="str">
        <f t="shared" si="647"/>
        <v/>
      </c>
      <c r="AY1245" s="70" t="str">
        <f>IF(AX1245="","",IF(R1245="Refreshment Beverage",ROUND(SUM(AX1245*Rates!K$19),4),ROUND(SUM(AX1245*(Rates!J$8/100)),4)))</f>
        <v/>
      </c>
      <c r="AZ1245" s="67" t="str">
        <f t="shared" si="648"/>
        <v/>
      </c>
      <c r="BA1245" s="22" t="str">
        <f t="shared" si="649"/>
        <v/>
      </c>
      <c r="BD1245" s="171"/>
      <c r="BE1245" s="171"/>
      <c r="BF1245" s="171"/>
      <c r="BG1245" s="171"/>
    </row>
    <row r="1246" spans="11:59" ht="12.75" customHeight="1" x14ac:dyDescent="0.3">
      <c r="K1246" s="42" t="str">
        <f t="shared" si="621"/>
        <v/>
      </c>
      <c r="L1246" s="55" t="str">
        <f t="shared" si="622"/>
        <v/>
      </c>
      <c r="M1246" s="43" t="str">
        <f t="shared" si="623"/>
        <v/>
      </c>
      <c r="N1246" s="56" t="str" cm="1">
        <f t="array" ref="N1246">IFERROR(IF(_xlfn.SINGLE(B:B)="","",IF(R1246="Beer",SUM(LOOKUP(2,1/(Rates!$B$3:$B$5&lt;=W1246)/(Rates!$C$3:$C$5&gt;=W1246),Rates!$D$3:$D$5)*(X1246/100)*W1246),IF(R1246="Refreshment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56" t="str">
        <f t="shared" si="624"/>
        <v/>
      </c>
      <c r="P1246" s="53"/>
      <c r="Q1246" s="14" t="str">
        <f t="shared" si="625"/>
        <v/>
      </c>
      <c r="R1246" s="57" t="str">
        <f t="shared" si="626"/>
        <v/>
      </c>
      <c r="S1246" s="58" t="str">
        <f>IF(B1246="","",IF(R1246="Refreshment Beverage",VLOOKUP(VALUE(Q1246),Rates!G$15:L$19,2,0),VLOOKUP(VALUE(Q1246),Rates!G$4:L$12,2,0)))</f>
        <v/>
      </c>
      <c r="T1246" s="58" t="str">
        <f t="shared" si="627"/>
        <v/>
      </c>
      <c r="U1246" s="58" t="str">
        <f t="shared" si="628"/>
        <v/>
      </c>
      <c r="V1246" s="58" t="str">
        <f t="shared" si="629"/>
        <v/>
      </c>
      <c r="W1246" s="58" t="str">
        <f t="shared" si="630"/>
        <v/>
      </c>
      <c r="X1246" s="59" t="str">
        <f t="shared" si="631"/>
        <v/>
      </c>
      <c r="Y1246" s="60" t="str">
        <f>IF(B:B="","",IF(R1246="Refreshment Beverage",VLOOKUP(Q1246,Rates!G$15:L$19,6,0)*W1246,VLOOKUP(Q1246,Rates!G$4:L$12,6,0)*W1246))</f>
        <v/>
      </c>
      <c r="Z1246" s="60" t="str">
        <f t="shared" si="632"/>
        <v/>
      </c>
      <c r="AA1246" s="60" t="str">
        <f t="shared" si="650"/>
        <v/>
      </c>
      <c r="AB1246" s="61" t="str" cm="1">
        <f t="array" ref="AB1246">IF(_xlfn.SINGLE(B:B)="","",IF(R1246="Refreshment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61" t="str" cm="1">
        <f t="array" ref="AC1246">IF(_xlfn.SINGLE(B:B)="","",IF(R1246="Refreshment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68">
        <f>IFERROR(IF(R1246="Beer","",IF(OR(Q1246=1,Q1246=2,Q1246=3,Q1246=4),VLOOKUP(Q1246,Rates!$A$31:$B$34,2,0)*W1246,IF(V1246=1,VLOOKUP(U1246,'REB BEV MIN MKUP'!B:E,4,0),IF(V1246&gt;1,VLOOKUP(VALUE(W1246),'REB BEV MIN MKUP'!O:Q,3,0),0)))),0)</f>
        <v>0</v>
      </c>
      <c r="AE1246" s="62" t="str">
        <f t="shared" si="633"/>
        <v/>
      </c>
      <c r="AF1246" s="63" t="str">
        <f t="shared" si="634"/>
        <v/>
      </c>
      <c r="AG1246" s="64" t="str">
        <f t="shared" si="635"/>
        <v/>
      </c>
      <c r="AH1246" s="65" t="str">
        <f t="shared" si="636"/>
        <v/>
      </c>
      <c r="AI1246" s="66" t="str">
        <f>IF(AE:AE="","",IF(R1246="Refreshment Beverage",AK1246*(Rates!J$19/100),ROUND(SUM(AH1246*(Rates!$J$8/100)),4)))</f>
        <v/>
      </c>
      <c r="AJ1246" s="67" t="str">
        <f t="shared" si="637"/>
        <v/>
      </c>
      <c r="AK1246" s="22" t="str">
        <f t="shared" si="638"/>
        <v/>
      </c>
      <c r="AL1246" s="62" t="str">
        <f t="shared" si="639"/>
        <v/>
      </c>
      <c r="AM1246" s="63" t="str">
        <f>IF(AS1246="","",IF(R1246="Refreshment Beverage",ROUND(AS1246*Rates!K$19,4),ROUND(AO1246*(VLOOKUP(VALUE(Q1246),Rates!G$4:L$12,3,0)),4)))</f>
        <v/>
      </c>
      <c r="AN1246" s="68" t="str">
        <f>IF(AS1246="","",IF(R1246="Refreshment Beverage",AS1246*(Rates!J$19/100),MAX(AM1246,AB1246)))</f>
        <v/>
      </c>
      <c r="AO1246" s="69" t="str">
        <f t="shared" si="640"/>
        <v/>
      </c>
      <c r="AP1246" s="69" t="str">
        <f t="shared" si="641"/>
        <v/>
      </c>
      <c r="AQ1246" s="70" t="str">
        <f>IF(AS1246="","",IF(R1246="Refreshment Beverage",ROUND(SUM(VLOOKUP(Q:Q,Rates!G$15:L$19,3,0)*(AS1246-Y1246-Z1246-AA1246)),4),ROUND(SUM(Rates!$K$8*AS1246),4)))</f>
        <v/>
      </c>
      <c r="AR1246" s="66" t="str">
        <f t="shared" si="642"/>
        <v/>
      </c>
      <c r="AS1246" s="22" t="str">
        <f t="shared" si="643"/>
        <v/>
      </c>
      <c r="AT1246" s="62" t="str">
        <f t="shared" si="644"/>
        <v/>
      </c>
      <c r="AU1246" s="63" t="str">
        <f>IF(AX1246="","",IF(R1246="Refreshment Beverage",ROUND((BA1246-Y1246-Z1246-AA1246)*VLOOKUP(VALUE(Q1246),Rates!G$15:L$19,3,0),4),ROUND(AW1246*(VLOOKUP(VALUE(Q1246),Rates!G:L,3,0)),4)))</f>
        <v/>
      </c>
      <c r="AV1246" s="68" t="str">
        <f t="shared" si="645"/>
        <v/>
      </c>
      <c r="AW1246" s="69" t="str">
        <f t="shared" si="646"/>
        <v/>
      </c>
      <c r="AX1246" s="65" t="str">
        <f t="shared" si="647"/>
        <v/>
      </c>
      <c r="AY1246" s="70" t="str">
        <f>IF(AX1246="","",IF(R1246="Refreshment Beverage",ROUND(SUM(AX1246*Rates!K$19),4),ROUND(SUM(AX1246*(Rates!J$8/100)),4)))</f>
        <v/>
      </c>
      <c r="AZ1246" s="67" t="str">
        <f t="shared" si="648"/>
        <v/>
      </c>
      <c r="BA1246" s="22" t="str">
        <f t="shared" si="649"/>
        <v/>
      </c>
      <c r="BD1246" s="171"/>
      <c r="BE1246" s="171"/>
      <c r="BF1246" s="171"/>
      <c r="BG1246" s="171"/>
    </row>
    <row r="1247" spans="11:59" ht="12.75" customHeight="1" x14ac:dyDescent="0.3">
      <c r="K1247" s="42" t="str">
        <f t="shared" si="621"/>
        <v/>
      </c>
      <c r="L1247" s="55" t="str">
        <f t="shared" si="622"/>
        <v/>
      </c>
      <c r="M1247" s="43" t="str">
        <f t="shared" si="623"/>
        <v/>
      </c>
      <c r="N1247" s="56" t="str" cm="1">
        <f t="array" ref="N1247">IFERROR(IF(_xlfn.SINGLE(B:B)="","",IF(R1247="Beer",SUM(LOOKUP(2,1/(Rates!$B$3:$B$5&lt;=W1247)/(Rates!$C$3:$C$5&gt;=W1247),Rates!$D$3:$D$5)*(X1247/100)*W1247),IF(R1247="Refreshment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56" t="str">
        <f t="shared" si="624"/>
        <v/>
      </c>
      <c r="P1247" s="53"/>
      <c r="Q1247" s="14" t="str">
        <f t="shared" si="625"/>
        <v/>
      </c>
      <c r="R1247" s="57" t="str">
        <f t="shared" si="626"/>
        <v/>
      </c>
      <c r="S1247" s="58" t="str">
        <f>IF(B1247="","",IF(R1247="Refreshment Beverage",VLOOKUP(VALUE(Q1247),Rates!G$15:L$19,2,0),VLOOKUP(VALUE(Q1247),Rates!G$4:L$12,2,0)))</f>
        <v/>
      </c>
      <c r="T1247" s="58" t="str">
        <f t="shared" si="627"/>
        <v/>
      </c>
      <c r="U1247" s="58" t="str">
        <f t="shared" si="628"/>
        <v/>
      </c>
      <c r="V1247" s="58" t="str">
        <f t="shared" si="629"/>
        <v/>
      </c>
      <c r="W1247" s="58" t="str">
        <f t="shared" si="630"/>
        <v/>
      </c>
      <c r="X1247" s="59" t="str">
        <f t="shared" si="631"/>
        <v/>
      </c>
      <c r="Y1247" s="60" t="str">
        <f>IF(B:B="","",IF(R1247="Refreshment Beverage",VLOOKUP(Q1247,Rates!G$15:L$19,6,0)*W1247,VLOOKUP(Q1247,Rates!G$4:L$12,6,0)*W1247))</f>
        <v/>
      </c>
      <c r="Z1247" s="60" t="str">
        <f t="shared" si="632"/>
        <v/>
      </c>
      <c r="AA1247" s="60" t="str">
        <f t="shared" si="650"/>
        <v/>
      </c>
      <c r="AB1247" s="61" t="str" cm="1">
        <f t="array" ref="AB1247">IF(_xlfn.SINGLE(B:B)="","",IF(R1247="Refreshment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61" t="str" cm="1">
        <f t="array" ref="AC1247">IF(_xlfn.SINGLE(B:B)="","",IF(R1247="Refreshment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68">
        <f>IFERROR(IF(R1247="Beer","",IF(OR(Q1247=1,Q1247=2,Q1247=3,Q1247=4),VLOOKUP(Q1247,Rates!$A$31:$B$34,2,0)*W1247,IF(V1247=1,VLOOKUP(U1247,'REB BEV MIN MKUP'!B:E,4,0),IF(V1247&gt;1,VLOOKUP(VALUE(W1247),'REB BEV MIN MKUP'!O:Q,3,0),0)))),0)</f>
        <v>0</v>
      </c>
      <c r="AE1247" s="62" t="str">
        <f t="shared" si="633"/>
        <v/>
      </c>
      <c r="AF1247" s="63" t="str">
        <f t="shared" si="634"/>
        <v/>
      </c>
      <c r="AG1247" s="64" t="str">
        <f t="shared" si="635"/>
        <v/>
      </c>
      <c r="AH1247" s="65" t="str">
        <f t="shared" si="636"/>
        <v/>
      </c>
      <c r="AI1247" s="66" t="str">
        <f>IF(AE:AE="","",IF(R1247="Refreshment Beverage",AK1247*(Rates!J$19/100),ROUND(SUM(AH1247*(Rates!$J$8/100)),4)))</f>
        <v/>
      </c>
      <c r="AJ1247" s="67" t="str">
        <f t="shared" si="637"/>
        <v/>
      </c>
      <c r="AK1247" s="22" t="str">
        <f t="shared" si="638"/>
        <v/>
      </c>
      <c r="AL1247" s="62" t="str">
        <f t="shared" si="639"/>
        <v/>
      </c>
      <c r="AM1247" s="63" t="str">
        <f>IF(AS1247="","",IF(R1247="Refreshment Beverage",ROUND(AS1247*Rates!K$19,4),ROUND(AO1247*(VLOOKUP(VALUE(Q1247),Rates!G$4:L$12,3,0)),4)))</f>
        <v/>
      </c>
      <c r="AN1247" s="68" t="str">
        <f>IF(AS1247="","",IF(R1247="Refreshment Beverage",AS1247*(Rates!J$19/100),MAX(AM1247,AB1247)))</f>
        <v/>
      </c>
      <c r="AO1247" s="69" t="str">
        <f t="shared" si="640"/>
        <v/>
      </c>
      <c r="AP1247" s="69" t="str">
        <f t="shared" si="641"/>
        <v/>
      </c>
      <c r="AQ1247" s="70" t="str">
        <f>IF(AS1247="","",IF(R1247="Refreshment Beverage",ROUND(SUM(VLOOKUP(Q:Q,Rates!G$15:L$19,3,0)*(AS1247-Y1247-Z1247-AA1247)),4),ROUND(SUM(Rates!$K$8*AS1247),4)))</f>
        <v/>
      </c>
      <c r="AR1247" s="66" t="str">
        <f t="shared" si="642"/>
        <v/>
      </c>
      <c r="AS1247" s="22" t="str">
        <f t="shared" si="643"/>
        <v/>
      </c>
      <c r="AT1247" s="62" t="str">
        <f t="shared" si="644"/>
        <v/>
      </c>
      <c r="AU1247" s="63" t="str">
        <f>IF(AX1247="","",IF(R1247="Refreshment Beverage",ROUND((BA1247-Y1247-Z1247-AA1247)*VLOOKUP(VALUE(Q1247),Rates!G$15:L$19,3,0),4),ROUND(AW1247*(VLOOKUP(VALUE(Q1247),Rates!G:L,3,0)),4)))</f>
        <v/>
      </c>
      <c r="AV1247" s="68" t="str">
        <f t="shared" si="645"/>
        <v/>
      </c>
      <c r="AW1247" s="69" t="str">
        <f t="shared" si="646"/>
        <v/>
      </c>
      <c r="AX1247" s="65" t="str">
        <f t="shared" si="647"/>
        <v/>
      </c>
      <c r="AY1247" s="70" t="str">
        <f>IF(AX1247="","",IF(R1247="Refreshment Beverage",ROUND(SUM(AX1247*Rates!K$19),4),ROUND(SUM(AX1247*(Rates!J$8/100)),4)))</f>
        <v/>
      </c>
      <c r="AZ1247" s="67" t="str">
        <f t="shared" si="648"/>
        <v/>
      </c>
      <c r="BA1247" s="22" t="str">
        <f t="shared" si="649"/>
        <v/>
      </c>
      <c r="BD1247" s="171"/>
      <c r="BE1247" s="171"/>
      <c r="BF1247" s="171"/>
      <c r="BG1247" s="171"/>
    </row>
    <row r="1248" spans="11:59" ht="12.75" customHeight="1" x14ac:dyDescent="0.3">
      <c r="K1248" s="42" t="str">
        <f t="shared" si="621"/>
        <v/>
      </c>
      <c r="L1248" s="55" t="str">
        <f t="shared" si="622"/>
        <v/>
      </c>
      <c r="M1248" s="43" t="str">
        <f t="shared" si="623"/>
        <v/>
      </c>
      <c r="N1248" s="56" t="str" cm="1">
        <f t="array" ref="N1248">IFERROR(IF(_xlfn.SINGLE(B:B)="","",IF(R1248="Beer",SUM(LOOKUP(2,1/(Rates!$B$3:$B$5&lt;=W1248)/(Rates!$C$3:$C$5&gt;=W1248),Rates!$D$3:$D$5)*(X1248/100)*W1248),IF(R1248="Refreshment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56" t="str">
        <f t="shared" si="624"/>
        <v/>
      </c>
      <c r="P1248" s="53"/>
      <c r="Q1248" s="14" t="str">
        <f t="shared" si="625"/>
        <v/>
      </c>
      <c r="R1248" s="57" t="str">
        <f t="shared" si="626"/>
        <v/>
      </c>
      <c r="S1248" s="58" t="str">
        <f>IF(B1248="","",IF(R1248="Refreshment Beverage",VLOOKUP(VALUE(Q1248),Rates!G$15:L$19,2,0),VLOOKUP(VALUE(Q1248),Rates!G$4:L$12,2,0)))</f>
        <v/>
      </c>
      <c r="T1248" s="58" t="str">
        <f t="shared" si="627"/>
        <v/>
      </c>
      <c r="U1248" s="58" t="str">
        <f t="shared" si="628"/>
        <v/>
      </c>
      <c r="V1248" s="58" t="str">
        <f t="shared" si="629"/>
        <v/>
      </c>
      <c r="W1248" s="58" t="str">
        <f t="shared" si="630"/>
        <v/>
      </c>
      <c r="X1248" s="59" t="str">
        <f t="shared" si="631"/>
        <v/>
      </c>
      <c r="Y1248" s="60" t="str">
        <f>IF(B:B="","",IF(R1248="Refreshment Beverage",VLOOKUP(Q1248,Rates!G$15:L$19,6,0)*W1248,VLOOKUP(Q1248,Rates!G$4:L$12,6,0)*W1248))</f>
        <v/>
      </c>
      <c r="Z1248" s="60" t="str">
        <f t="shared" si="632"/>
        <v/>
      </c>
      <c r="AA1248" s="60" t="str">
        <f t="shared" si="650"/>
        <v/>
      </c>
      <c r="AB1248" s="61" t="str" cm="1">
        <f t="array" ref="AB1248">IF(_xlfn.SINGLE(B:B)="","",IF(R1248="Refreshment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61" t="str" cm="1">
        <f t="array" ref="AC1248">IF(_xlfn.SINGLE(B:B)="","",IF(R1248="Refreshment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68">
        <f>IFERROR(IF(R1248="Beer","",IF(OR(Q1248=1,Q1248=2,Q1248=3,Q1248=4),VLOOKUP(Q1248,Rates!$A$31:$B$34,2,0)*W1248,IF(V1248=1,VLOOKUP(U1248,'REB BEV MIN MKUP'!B:E,4,0),IF(V1248&gt;1,VLOOKUP(VALUE(W1248),'REB BEV MIN MKUP'!O:Q,3,0),0)))),0)</f>
        <v>0</v>
      </c>
      <c r="AE1248" s="62" t="str">
        <f t="shared" si="633"/>
        <v/>
      </c>
      <c r="AF1248" s="63" t="str">
        <f t="shared" si="634"/>
        <v/>
      </c>
      <c r="AG1248" s="64" t="str">
        <f t="shared" si="635"/>
        <v/>
      </c>
      <c r="AH1248" s="65" t="str">
        <f t="shared" si="636"/>
        <v/>
      </c>
      <c r="AI1248" s="66" t="str">
        <f>IF(AE:AE="","",IF(R1248="Refreshment Beverage",AK1248*(Rates!J$19/100),ROUND(SUM(AH1248*(Rates!$J$8/100)),4)))</f>
        <v/>
      </c>
      <c r="AJ1248" s="67" t="str">
        <f t="shared" si="637"/>
        <v/>
      </c>
      <c r="AK1248" s="22" t="str">
        <f t="shared" si="638"/>
        <v/>
      </c>
      <c r="AL1248" s="62" t="str">
        <f t="shared" si="639"/>
        <v/>
      </c>
      <c r="AM1248" s="63" t="str">
        <f>IF(AS1248="","",IF(R1248="Refreshment Beverage",ROUND(AS1248*Rates!K$19,4),ROUND(AO1248*(VLOOKUP(VALUE(Q1248),Rates!G$4:L$12,3,0)),4)))</f>
        <v/>
      </c>
      <c r="AN1248" s="68" t="str">
        <f>IF(AS1248="","",IF(R1248="Refreshment Beverage",AS1248*(Rates!J$19/100),MAX(AM1248,AB1248)))</f>
        <v/>
      </c>
      <c r="AO1248" s="69" t="str">
        <f t="shared" si="640"/>
        <v/>
      </c>
      <c r="AP1248" s="69" t="str">
        <f t="shared" si="641"/>
        <v/>
      </c>
      <c r="AQ1248" s="70" t="str">
        <f>IF(AS1248="","",IF(R1248="Refreshment Beverage",ROUND(SUM(VLOOKUP(Q:Q,Rates!G$15:L$19,3,0)*(AS1248-Y1248-Z1248-AA1248)),4),ROUND(SUM(Rates!$K$8*AS1248),4)))</f>
        <v/>
      </c>
      <c r="AR1248" s="66" t="str">
        <f t="shared" si="642"/>
        <v/>
      </c>
      <c r="AS1248" s="22" t="str">
        <f t="shared" si="643"/>
        <v/>
      </c>
      <c r="AT1248" s="62" t="str">
        <f t="shared" si="644"/>
        <v/>
      </c>
      <c r="AU1248" s="63" t="str">
        <f>IF(AX1248="","",IF(R1248="Refreshment Beverage",ROUND((BA1248-Y1248-Z1248-AA1248)*VLOOKUP(VALUE(Q1248),Rates!G$15:L$19,3,0),4),ROUND(AW1248*(VLOOKUP(VALUE(Q1248),Rates!G:L,3,0)),4)))</f>
        <v/>
      </c>
      <c r="AV1248" s="68" t="str">
        <f t="shared" si="645"/>
        <v/>
      </c>
      <c r="AW1248" s="69" t="str">
        <f t="shared" si="646"/>
        <v/>
      </c>
      <c r="AX1248" s="65" t="str">
        <f t="shared" si="647"/>
        <v/>
      </c>
      <c r="AY1248" s="70" t="str">
        <f>IF(AX1248="","",IF(R1248="Refreshment Beverage",ROUND(SUM(AX1248*Rates!K$19),4),ROUND(SUM(AX1248*(Rates!J$8/100)),4)))</f>
        <v/>
      </c>
      <c r="AZ1248" s="67" t="str">
        <f t="shared" si="648"/>
        <v/>
      </c>
      <c r="BA1248" s="22" t="str">
        <f t="shared" si="649"/>
        <v/>
      </c>
      <c r="BD1248" s="171"/>
      <c r="BE1248" s="171"/>
      <c r="BF1248" s="171"/>
      <c r="BG1248" s="171"/>
    </row>
    <row r="1249" spans="11:59" ht="12.75" customHeight="1" x14ac:dyDescent="0.3">
      <c r="K1249" s="42" t="str">
        <f t="shared" si="621"/>
        <v/>
      </c>
      <c r="L1249" s="55" t="str">
        <f t="shared" si="622"/>
        <v/>
      </c>
      <c r="M1249" s="43" t="str">
        <f t="shared" si="623"/>
        <v/>
      </c>
      <c r="N1249" s="56" t="str" cm="1">
        <f t="array" ref="N1249">IFERROR(IF(_xlfn.SINGLE(B:B)="","",IF(R1249="Beer",SUM(LOOKUP(2,1/(Rates!$B$3:$B$5&lt;=W1249)/(Rates!$C$3:$C$5&gt;=W1249),Rates!$D$3:$D$5)*(X1249/100)*W1249),IF(R1249="Refreshment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56" t="str">
        <f t="shared" si="624"/>
        <v/>
      </c>
      <c r="P1249" s="53"/>
      <c r="Q1249" s="14" t="str">
        <f t="shared" si="625"/>
        <v/>
      </c>
      <c r="R1249" s="57" t="str">
        <f t="shared" si="626"/>
        <v/>
      </c>
      <c r="S1249" s="58" t="str">
        <f>IF(B1249="","",IF(R1249="Refreshment Beverage",VLOOKUP(VALUE(Q1249),Rates!G$15:L$19,2,0),VLOOKUP(VALUE(Q1249),Rates!G$4:L$12,2,0)))</f>
        <v/>
      </c>
      <c r="T1249" s="58" t="str">
        <f t="shared" si="627"/>
        <v/>
      </c>
      <c r="U1249" s="58" t="str">
        <f t="shared" si="628"/>
        <v/>
      </c>
      <c r="V1249" s="58" t="str">
        <f t="shared" si="629"/>
        <v/>
      </c>
      <c r="W1249" s="58" t="str">
        <f t="shared" si="630"/>
        <v/>
      </c>
      <c r="X1249" s="59" t="str">
        <f t="shared" si="631"/>
        <v/>
      </c>
      <c r="Y1249" s="60" t="str">
        <f>IF(B:B="","",IF(R1249="Refreshment Beverage",VLOOKUP(Q1249,Rates!G$15:L$19,6,0)*W1249,VLOOKUP(Q1249,Rates!G$4:L$12,6,0)*W1249))</f>
        <v/>
      </c>
      <c r="Z1249" s="60" t="str">
        <f t="shared" si="632"/>
        <v/>
      </c>
      <c r="AA1249" s="60" t="str">
        <f t="shared" si="650"/>
        <v/>
      </c>
      <c r="AB1249" s="61" t="str" cm="1">
        <f t="array" ref="AB1249">IF(_xlfn.SINGLE(B:B)="","",IF(R1249="Refreshment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61" t="str" cm="1">
        <f t="array" ref="AC1249">IF(_xlfn.SINGLE(B:B)="","",IF(R1249="Refreshment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68">
        <f>IFERROR(IF(R1249="Beer","",IF(OR(Q1249=1,Q1249=2,Q1249=3,Q1249=4),VLOOKUP(Q1249,Rates!$A$31:$B$34,2,0)*W1249,IF(V1249=1,VLOOKUP(U1249,'REB BEV MIN MKUP'!B:E,4,0),IF(V1249&gt;1,VLOOKUP(VALUE(W1249),'REB BEV MIN MKUP'!O:Q,3,0),0)))),0)</f>
        <v>0</v>
      </c>
      <c r="AE1249" s="62" t="str">
        <f t="shared" si="633"/>
        <v/>
      </c>
      <c r="AF1249" s="63" t="str">
        <f t="shared" si="634"/>
        <v/>
      </c>
      <c r="AG1249" s="64" t="str">
        <f t="shared" si="635"/>
        <v/>
      </c>
      <c r="AH1249" s="65" t="str">
        <f t="shared" si="636"/>
        <v/>
      </c>
      <c r="AI1249" s="66" t="str">
        <f>IF(AE:AE="","",IF(R1249="Refreshment Beverage",AK1249*(Rates!J$19/100),ROUND(SUM(AH1249*(Rates!$J$8/100)),4)))</f>
        <v/>
      </c>
      <c r="AJ1249" s="67" t="str">
        <f t="shared" si="637"/>
        <v/>
      </c>
      <c r="AK1249" s="22" t="str">
        <f t="shared" si="638"/>
        <v/>
      </c>
      <c r="AL1249" s="62" t="str">
        <f t="shared" si="639"/>
        <v/>
      </c>
      <c r="AM1249" s="63" t="str">
        <f>IF(AS1249="","",IF(R1249="Refreshment Beverage",ROUND(AS1249*Rates!K$19,4),ROUND(AO1249*(VLOOKUP(VALUE(Q1249),Rates!G$4:L$12,3,0)),4)))</f>
        <v/>
      </c>
      <c r="AN1249" s="68" t="str">
        <f>IF(AS1249="","",IF(R1249="Refreshment Beverage",AS1249*(Rates!J$19/100),MAX(AM1249,AB1249)))</f>
        <v/>
      </c>
      <c r="AO1249" s="69" t="str">
        <f t="shared" si="640"/>
        <v/>
      </c>
      <c r="AP1249" s="69" t="str">
        <f t="shared" si="641"/>
        <v/>
      </c>
      <c r="AQ1249" s="70" t="str">
        <f>IF(AS1249="","",IF(R1249="Refreshment Beverage",ROUND(SUM(VLOOKUP(Q:Q,Rates!G$15:L$19,3,0)*(AS1249-Y1249-Z1249-AA1249)),4),ROUND(SUM(Rates!$K$8*AS1249),4)))</f>
        <v/>
      </c>
      <c r="AR1249" s="66" t="str">
        <f t="shared" si="642"/>
        <v/>
      </c>
      <c r="AS1249" s="22" t="str">
        <f t="shared" si="643"/>
        <v/>
      </c>
      <c r="AT1249" s="62" t="str">
        <f t="shared" si="644"/>
        <v/>
      </c>
      <c r="AU1249" s="63" t="str">
        <f>IF(AX1249="","",IF(R1249="Refreshment Beverage",ROUND((BA1249-Y1249-Z1249-AA1249)*VLOOKUP(VALUE(Q1249),Rates!G$15:L$19,3,0),4),ROUND(AW1249*(VLOOKUP(VALUE(Q1249),Rates!G:L,3,0)),4)))</f>
        <v/>
      </c>
      <c r="AV1249" s="68" t="str">
        <f t="shared" si="645"/>
        <v/>
      </c>
      <c r="AW1249" s="69" t="str">
        <f t="shared" si="646"/>
        <v/>
      </c>
      <c r="AX1249" s="65" t="str">
        <f t="shared" si="647"/>
        <v/>
      </c>
      <c r="AY1249" s="70" t="str">
        <f>IF(AX1249="","",IF(R1249="Refreshment Beverage",ROUND(SUM(AX1249*Rates!K$19),4),ROUND(SUM(AX1249*(Rates!J$8/100)),4)))</f>
        <v/>
      </c>
      <c r="AZ1249" s="67" t="str">
        <f t="shared" si="648"/>
        <v/>
      </c>
      <c r="BA1249" s="22" t="str">
        <f t="shared" si="649"/>
        <v/>
      </c>
      <c r="BD1249" s="171"/>
      <c r="BE1249" s="171"/>
      <c r="BF1249" s="171"/>
      <c r="BG1249" s="171"/>
    </row>
    <row r="1250" spans="11:59" ht="12.75" customHeight="1" x14ac:dyDescent="0.3">
      <c r="K1250" s="42" t="str">
        <f t="shared" si="621"/>
        <v/>
      </c>
      <c r="L1250" s="55" t="str">
        <f t="shared" si="622"/>
        <v/>
      </c>
      <c r="M1250" s="43" t="str">
        <f t="shared" si="623"/>
        <v/>
      </c>
      <c r="N1250" s="56" t="str" cm="1">
        <f t="array" ref="N1250">IFERROR(IF(_xlfn.SINGLE(B:B)="","",IF(R1250="Beer",SUM(LOOKUP(2,1/(Rates!$B$3:$B$5&lt;=W1250)/(Rates!$C$3:$C$5&gt;=W1250),Rates!$D$3:$D$5)*(X1250/100)*W1250),IF(R1250="Refreshment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56" t="str">
        <f t="shared" si="624"/>
        <v/>
      </c>
      <c r="P1250" s="53"/>
      <c r="Q1250" s="14" t="str">
        <f t="shared" si="625"/>
        <v/>
      </c>
      <c r="R1250" s="57" t="str">
        <f t="shared" si="626"/>
        <v/>
      </c>
      <c r="S1250" s="58" t="str">
        <f>IF(B1250="","",IF(R1250="Refreshment Beverage",VLOOKUP(VALUE(Q1250),Rates!G$15:L$19,2,0),VLOOKUP(VALUE(Q1250),Rates!G$4:L$12,2,0)))</f>
        <v/>
      </c>
      <c r="T1250" s="58" t="str">
        <f t="shared" si="627"/>
        <v/>
      </c>
      <c r="U1250" s="58" t="str">
        <f t="shared" si="628"/>
        <v/>
      </c>
      <c r="V1250" s="58" t="str">
        <f t="shared" si="629"/>
        <v/>
      </c>
      <c r="W1250" s="58" t="str">
        <f t="shared" si="630"/>
        <v/>
      </c>
      <c r="X1250" s="59" t="str">
        <f t="shared" si="631"/>
        <v/>
      </c>
      <c r="Y1250" s="60" t="str">
        <f>IF(B:B="","",IF(R1250="Refreshment Beverage",VLOOKUP(Q1250,Rates!G$15:L$19,6,0)*W1250,VLOOKUP(Q1250,Rates!G$4:L$12,6,0)*W1250))</f>
        <v/>
      </c>
      <c r="Z1250" s="60" t="str">
        <f t="shared" si="632"/>
        <v/>
      </c>
      <c r="AA1250" s="60" t="str">
        <f t="shared" si="650"/>
        <v/>
      </c>
      <c r="AB1250" s="61" t="str" cm="1">
        <f t="array" ref="AB1250">IF(_xlfn.SINGLE(B:B)="","",IF(R1250="Refreshment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61" t="str" cm="1">
        <f t="array" ref="AC1250">IF(_xlfn.SINGLE(B:B)="","",IF(R1250="Refreshment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68">
        <f>IFERROR(IF(R1250="Beer","",IF(OR(Q1250=1,Q1250=2,Q1250=3,Q1250=4),VLOOKUP(Q1250,Rates!$A$31:$B$34,2,0)*W1250,IF(V1250=1,VLOOKUP(U1250,'REB BEV MIN MKUP'!B:E,4,0),IF(V1250&gt;1,VLOOKUP(VALUE(W1250),'REB BEV MIN MKUP'!O:Q,3,0),0)))),0)</f>
        <v>0</v>
      </c>
      <c r="AE1250" s="62" t="str">
        <f t="shared" si="633"/>
        <v/>
      </c>
      <c r="AF1250" s="63" t="str">
        <f t="shared" si="634"/>
        <v/>
      </c>
      <c r="AG1250" s="64" t="str">
        <f t="shared" si="635"/>
        <v/>
      </c>
      <c r="AH1250" s="65" t="str">
        <f t="shared" si="636"/>
        <v/>
      </c>
      <c r="AI1250" s="66" t="str">
        <f>IF(AE:AE="","",IF(R1250="Refreshment Beverage",AK1250*(Rates!J$19/100),ROUND(SUM(AH1250*(Rates!$J$8/100)),4)))</f>
        <v/>
      </c>
      <c r="AJ1250" s="67" t="str">
        <f t="shared" si="637"/>
        <v/>
      </c>
      <c r="AK1250" s="22" t="str">
        <f t="shared" si="638"/>
        <v/>
      </c>
      <c r="AL1250" s="62" t="str">
        <f t="shared" si="639"/>
        <v/>
      </c>
      <c r="AM1250" s="63" t="str">
        <f>IF(AS1250="","",IF(R1250="Refreshment Beverage",ROUND(AS1250*Rates!K$19,4),ROUND(AO1250*(VLOOKUP(VALUE(Q1250),Rates!G$4:L$12,3,0)),4)))</f>
        <v/>
      </c>
      <c r="AN1250" s="68" t="str">
        <f>IF(AS1250="","",IF(R1250="Refreshment Beverage",AS1250*(Rates!J$19/100),MAX(AM1250,AB1250)))</f>
        <v/>
      </c>
      <c r="AO1250" s="69" t="str">
        <f t="shared" si="640"/>
        <v/>
      </c>
      <c r="AP1250" s="69" t="str">
        <f t="shared" si="641"/>
        <v/>
      </c>
      <c r="AQ1250" s="70" t="str">
        <f>IF(AS1250="","",IF(R1250="Refreshment Beverage",ROUND(SUM(VLOOKUP(Q:Q,Rates!G$15:L$19,3,0)*(AS1250-Y1250-Z1250-AA1250)),4),ROUND(SUM(Rates!$K$8*AS1250),4)))</f>
        <v/>
      </c>
      <c r="AR1250" s="66" t="str">
        <f t="shared" si="642"/>
        <v/>
      </c>
      <c r="AS1250" s="22" t="str">
        <f t="shared" si="643"/>
        <v/>
      </c>
      <c r="AT1250" s="62" t="str">
        <f t="shared" si="644"/>
        <v/>
      </c>
      <c r="AU1250" s="63" t="str">
        <f>IF(AX1250="","",IF(R1250="Refreshment Beverage",ROUND((BA1250-Y1250-Z1250-AA1250)*VLOOKUP(VALUE(Q1250),Rates!G$15:L$19,3,0),4),ROUND(AW1250*(VLOOKUP(VALUE(Q1250),Rates!G:L,3,0)),4)))</f>
        <v/>
      </c>
      <c r="AV1250" s="68" t="str">
        <f t="shared" si="645"/>
        <v/>
      </c>
      <c r="AW1250" s="69" t="str">
        <f t="shared" si="646"/>
        <v/>
      </c>
      <c r="AX1250" s="65" t="str">
        <f t="shared" si="647"/>
        <v/>
      </c>
      <c r="AY1250" s="70" t="str">
        <f>IF(AX1250="","",IF(R1250="Refreshment Beverage",ROUND(SUM(AX1250*Rates!K$19),4),ROUND(SUM(AX1250*(Rates!J$8/100)),4)))</f>
        <v/>
      </c>
      <c r="AZ1250" s="67" t="str">
        <f t="shared" si="648"/>
        <v/>
      </c>
      <c r="BA1250" s="22" t="str">
        <f t="shared" si="649"/>
        <v/>
      </c>
      <c r="BD1250" s="171"/>
      <c r="BE1250" s="171"/>
      <c r="BF1250" s="171"/>
      <c r="BG1250" s="171"/>
    </row>
    <row r="1251" spans="11:59" ht="12.75" customHeight="1" x14ac:dyDescent="0.3">
      <c r="K1251" s="42" t="str">
        <f t="shared" si="621"/>
        <v/>
      </c>
      <c r="L1251" s="55" t="str">
        <f t="shared" si="622"/>
        <v/>
      </c>
      <c r="M1251" s="43" t="str">
        <f t="shared" si="623"/>
        <v/>
      </c>
      <c r="N1251" s="56" t="str" cm="1">
        <f t="array" ref="N1251">IFERROR(IF(_xlfn.SINGLE(B:B)="","",IF(R1251="Beer",SUM(LOOKUP(2,1/(Rates!$B$3:$B$5&lt;=W1251)/(Rates!$C$3:$C$5&gt;=W1251),Rates!$D$3:$D$5)*(X1251/100)*W1251),IF(R1251="Refreshment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56" t="str">
        <f t="shared" si="624"/>
        <v/>
      </c>
      <c r="P1251" s="53"/>
      <c r="Q1251" s="14" t="str">
        <f t="shared" si="625"/>
        <v/>
      </c>
      <c r="R1251" s="57" t="str">
        <f t="shared" si="626"/>
        <v/>
      </c>
      <c r="S1251" s="58" t="str">
        <f>IF(B1251="","",IF(R1251="Refreshment Beverage",VLOOKUP(VALUE(Q1251),Rates!G$15:L$19,2,0),VLOOKUP(VALUE(Q1251),Rates!G$4:L$12,2,0)))</f>
        <v/>
      </c>
      <c r="T1251" s="58" t="str">
        <f t="shared" si="627"/>
        <v/>
      </c>
      <c r="U1251" s="58" t="str">
        <f t="shared" si="628"/>
        <v/>
      </c>
      <c r="V1251" s="58" t="str">
        <f t="shared" si="629"/>
        <v/>
      </c>
      <c r="W1251" s="58" t="str">
        <f t="shared" si="630"/>
        <v/>
      </c>
      <c r="X1251" s="59" t="str">
        <f t="shared" si="631"/>
        <v/>
      </c>
      <c r="Y1251" s="60" t="str">
        <f>IF(B:B="","",IF(R1251="Refreshment Beverage",VLOOKUP(Q1251,Rates!G$15:L$19,6,0)*W1251,VLOOKUP(Q1251,Rates!G$4:L$12,6,0)*W1251))</f>
        <v/>
      </c>
      <c r="Z1251" s="60" t="str">
        <f t="shared" si="632"/>
        <v/>
      </c>
      <c r="AA1251" s="60" t="str">
        <f t="shared" si="650"/>
        <v/>
      </c>
      <c r="AB1251" s="61" t="str" cm="1">
        <f t="array" ref="AB1251">IF(_xlfn.SINGLE(B:B)="","",IF(R1251="Refreshment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61" t="str" cm="1">
        <f t="array" ref="AC1251">IF(_xlfn.SINGLE(B:B)="","",IF(R1251="Refreshment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68">
        <f>IFERROR(IF(R1251="Beer","",IF(OR(Q1251=1,Q1251=2,Q1251=3,Q1251=4),VLOOKUP(Q1251,Rates!$A$31:$B$34,2,0)*W1251,IF(V1251=1,VLOOKUP(U1251,'REB BEV MIN MKUP'!B:E,4,0),IF(V1251&gt;1,VLOOKUP(VALUE(W1251),'REB BEV MIN MKUP'!O:Q,3,0),0)))),0)</f>
        <v>0</v>
      </c>
      <c r="AE1251" s="62" t="str">
        <f t="shared" si="633"/>
        <v/>
      </c>
      <c r="AF1251" s="63" t="str">
        <f t="shared" si="634"/>
        <v/>
      </c>
      <c r="AG1251" s="64" t="str">
        <f t="shared" si="635"/>
        <v/>
      </c>
      <c r="AH1251" s="65" t="str">
        <f t="shared" si="636"/>
        <v/>
      </c>
      <c r="AI1251" s="66" t="str">
        <f>IF(AE:AE="","",IF(R1251="Refreshment Beverage",AK1251*(Rates!J$19/100),ROUND(SUM(AH1251*(Rates!$J$8/100)),4)))</f>
        <v/>
      </c>
      <c r="AJ1251" s="67" t="str">
        <f t="shared" si="637"/>
        <v/>
      </c>
      <c r="AK1251" s="22" t="str">
        <f t="shared" si="638"/>
        <v/>
      </c>
      <c r="AL1251" s="62" t="str">
        <f t="shared" si="639"/>
        <v/>
      </c>
      <c r="AM1251" s="63" t="str">
        <f>IF(AS1251="","",IF(R1251="Refreshment Beverage",ROUND(AS1251*Rates!K$19,4),ROUND(AO1251*(VLOOKUP(VALUE(Q1251),Rates!G$4:L$12,3,0)),4)))</f>
        <v/>
      </c>
      <c r="AN1251" s="68" t="str">
        <f>IF(AS1251="","",IF(R1251="Refreshment Beverage",AS1251*(Rates!J$19/100),MAX(AM1251,AB1251)))</f>
        <v/>
      </c>
      <c r="AO1251" s="69" t="str">
        <f t="shared" si="640"/>
        <v/>
      </c>
      <c r="AP1251" s="69" t="str">
        <f t="shared" si="641"/>
        <v/>
      </c>
      <c r="AQ1251" s="70" t="str">
        <f>IF(AS1251="","",IF(R1251="Refreshment Beverage",ROUND(SUM(VLOOKUP(Q:Q,Rates!G$15:L$19,3,0)*(AS1251-Y1251-Z1251-AA1251)),4),ROUND(SUM(Rates!$K$8*AS1251),4)))</f>
        <v/>
      </c>
      <c r="AR1251" s="66" t="str">
        <f t="shared" si="642"/>
        <v/>
      </c>
      <c r="AS1251" s="22" t="str">
        <f t="shared" si="643"/>
        <v/>
      </c>
      <c r="AT1251" s="62" t="str">
        <f t="shared" si="644"/>
        <v/>
      </c>
      <c r="AU1251" s="63" t="str">
        <f>IF(AX1251="","",IF(R1251="Refreshment Beverage",ROUND((BA1251-Y1251-Z1251-AA1251)*VLOOKUP(VALUE(Q1251),Rates!G$15:L$19,3,0),4),ROUND(AW1251*(VLOOKUP(VALUE(Q1251),Rates!G:L,3,0)),4)))</f>
        <v/>
      </c>
      <c r="AV1251" s="68" t="str">
        <f t="shared" si="645"/>
        <v/>
      </c>
      <c r="AW1251" s="69" t="str">
        <f t="shared" si="646"/>
        <v/>
      </c>
      <c r="AX1251" s="65" t="str">
        <f t="shared" si="647"/>
        <v/>
      </c>
      <c r="AY1251" s="70" t="str">
        <f>IF(AX1251="","",IF(R1251="Refreshment Beverage",ROUND(SUM(AX1251*Rates!K$19),4),ROUND(SUM(AX1251*(Rates!J$8/100)),4)))</f>
        <v/>
      </c>
      <c r="AZ1251" s="67" t="str">
        <f t="shared" si="648"/>
        <v/>
      </c>
      <c r="BA1251" s="22" t="str">
        <f t="shared" si="649"/>
        <v/>
      </c>
      <c r="BD1251" s="171"/>
      <c r="BE1251" s="171"/>
      <c r="BF1251" s="171"/>
      <c r="BG1251" s="171"/>
    </row>
    <row r="1252" spans="11:59" ht="12.75" customHeight="1" x14ac:dyDescent="0.3">
      <c r="K1252" s="42" t="str">
        <f t="shared" si="621"/>
        <v/>
      </c>
      <c r="L1252" s="55" t="str">
        <f t="shared" si="622"/>
        <v/>
      </c>
      <c r="M1252" s="43" t="str">
        <f t="shared" si="623"/>
        <v/>
      </c>
      <c r="N1252" s="56" t="str" cm="1">
        <f t="array" ref="N1252">IFERROR(IF(_xlfn.SINGLE(B:B)="","",IF(R1252="Beer",SUM(LOOKUP(2,1/(Rates!$B$3:$B$5&lt;=W1252)/(Rates!$C$3:$C$5&gt;=W1252),Rates!$D$3:$D$5)*(X1252/100)*W1252),IF(R1252="Refreshment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56" t="str">
        <f t="shared" si="624"/>
        <v/>
      </c>
      <c r="P1252" s="53"/>
      <c r="Q1252" s="14" t="str">
        <f t="shared" si="625"/>
        <v/>
      </c>
      <c r="R1252" s="57" t="str">
        <f t="shared" si="626"/>
        <v/>
      </c>
      <c r="S1252" s="58" t="str">
        <f>IF(B1252="","",IF(R1252="Refreshment Beverage",VLOOKUP(VALUE(Q1252),Rates!G$15:L$19,2,0),VLOOKUP(VALUE(Q1252),Rates!G$4:L$12,2,0)))</f>
        <v/>
      </c>
      <c r="T1252" s="58" t="str">
        <f t="shared" si="627"/>
        <v/>
      </c>
      <c r="U1252" s="58" t="str">
        <f t="shared" si="628"/>
        <v/>
      </c>
      <c r="V1252" s="58" t="str">
        <f t="shared" si="629"/>
        <v/>
      </c>
      <c r="W1252" s="58" t="str">
        <f t="shared" si="630"/>
        <v/>
      </c>
      <c r="X1252" s="59" t="str">
        <f t="shared" si="631"/>
        <v/>
      </c>
      <c r="Y1252" s="60" t="str">
        <f>IF(B:B="","",IF(R1252="Refreshment Beverage",VLOOKUP(Q1252,Rates!G$15:L$19,6,0)*W1252,VLOOKUP(Q1252,Rates!G$4:L$12,6,0)*W1252))</f>
        <v/>
      </c>
      <c r="Z1252" s="60" t="str">
        <f t="shared" si="632"/>
        <v/>
      </c>
      <c r="AA1252" s="60" t="str">
        <f t="shared" si="650"/>
        <v/>
      </c>
      <c r="AB1252" s="61" t="str" cm="1">
        <f t="array" ref="AB1252">IF(_xlfn.SINGLE(B:B)="","",IF(R1252="Refreshment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61" t="str" cm="1">
        <f t="array" ref="AC1252">IF(_xlfn.SINGLE(B:B)="","",IF(R1252="Refreshment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68">
        <f>IFERROR(IF(R1252="Beer","",IF(OR(Q1252=1,Q1252=2,Q1252=3,Q1252=4),VLOOKUP(Q1252,Rates!$A$31:$B$34,2,0)*W1252,IF(V1252=1,VLOOKUP(U1252,'REB BEV MIN MKUP'!B:E,4,0),IF(V1252&gt;1,VLOOKUP(VALUE(W1252),'REB BEV MIN MKUP'!O:Q,3,0),0)))),0)</f>
        <v>0</v>
      </c>
      <c r="AE1252" s="62" t="str">
        <f t="shared" si="633"/>
        <v/>
      </c>
      <c r="AF1252" s="63" t="str">
        <f t="shared" si="634"/>
        <v/>
      </c>
      <c r="AG1252" s="64" t="str">
        <f t="shared" si="635"/>
        <v/>
      </c>
      <c r="AH1252" s="65" t="str">
        <f t="shared" si="636"/>
        <v/>
      </c>
      <c r="AI1252" s="66" t="str">
        <f>IF(AE:AE="","",IF(R1252="Refreshment Beverage",AK1252*(Rates!J$19/100),ROUND(SUM(AH1252*(Rates!$J$8/100)),4)))</f>
        <v/>
      </c>
      <c r="AJ1252" s="67" t="str">
        <f t="shared" si="637"/>
        <v/>
      </c>
      <c r="AK1252" s="22" t="str">
        <f t="shared" si="638"/>
        <v/>
      </c>
      <c r="AL1252" s="62" t="str">
        <f t="shared" si="639"/>
        <v/>
      </c>
      <c r="AM1252" s="63" t="str">
        <f>IF(AS1252="","",IF(R1252="Refreshment Beverage",ROUND(AS1252*Rates!K$19,4),ROUND(AO1252*(VLOOKUP(VALUE(Q1252),Rates!G$4:L$12,3,0)),4)))</f>
        <v/>
      </c>
      <c r="AN1252" s="68" t="str">
        <f>IF(AS1252="","",IF(R1252="Refreshment Beverage",AS1252*(Rates!J$19/100),MAX(AM1252,AB1252)))</f>
        <v/>
      </c>
      <c r="AO1252" s="69" t="str">
        <f t="shared" si="640"/>
        <v/>
      </c>
      <c r="AP1252" s="69" t="str">
        <f t="shared" si="641"/>
        <v/>
      </c>
      <c r="AQ1252" s="70" t="str">
        <f>IF(AS1252="","",IF(R1252="Refreshment Beverage",ROUND(SUM(VLOOKUP(Q:Q,Rates!G$15:L$19,3,0)*(AS1252-Y1252-Z1252-AA1252)),4),ROUND(SUM(Rates!$K$8*AS1252),4)))</f>
        <v/>
      </c>
      <c r="AR1252" s="66" t="str">
        <f t="shared" si="642"/>
        <v/>
      </c>
      <c r="AS1252" s="22" t="str">
        <f t="shared" si="643"/>
        <v/>
      </c>
      <c r="AT1252" s="62" t="str">
        <f t="shared" si="644"/>
        <v/>
      </c>
      <c r="AU1252" s="63" t="str">
        <f>IF(AX1252="","",IF(R1252="Refreshment Beverage",ROUND((BA1252-Y1252-Z1252-AA1252)*VLOOKUP(VALUE(Q1252),Rates!G$15:L$19,3,0),4),ROUND(AW1252*(VLOOKUP(VALUE(Q1252),Rates!G:L,3,0)),4)))</f>
        <v/>
      </c>
      <c r="AV1252" s="68" t="str">
        <f t="shared" si="645"/>
        <v/>
      </c>
      <c r="AW1252" s="69" t="str">
        <f t="shared" si="646"/>
        <v/>
      </c>
      <c r="AX1252" s="65" t="str">
        <f t="shared" si="647"/>
        <v/>
      </c>
      <c r="AY1252" s="70" t="str">
        <f>IF(AX1252="","",IF(R1252="Refreshment Beverage",ROUND(SUM(AX1252*Rates!K$19),4),ROUND(SUM(AX1252*(Rates!J$8/100)),4)))</f>
        <v/>
      </c>
      <c r="AZ1252" s="67" t="str">
        <f t="shared" si="648"/>
        <v/>
      </c>
      <c r="BA1252" s="22" t="str">
        <f t="shared" si="649"/>
        <v/>
      </c>
      <c r="BD1252" s="171"/>
      <c r="BE1252" s="171"/>
      <c r="BF1252" s="171"/>
      <c r="BG1252" s="171"/>
    </row>
    <row r="1253" spans="11:59" ht="12.75" customHeight="1" x14ac:dyDescent="0.3">
      <c r="K1253" s="42" t="str">
        <f t="shared" si="621"/>
        <v/>
      </c>
      <c r="L1253" s="55" t="str">
        <f t="shared" si="622"/>
        <v/>
      </c>
      <c r="M1253" s="43" t="str">
        <f t="shared" si="623"/>
        <v/>
      </c>
      <c r="N1253" s="56" t="str" cm="1">
        <f t="array" ref="N1253">IFERROR(IF(_xlfn.SINGLE(B:B)="","",IF(R1253="Beer",SUM(LOOKUP(2,1/(Rates!$B$3:$B$5&lt;=W1253)/(Rates!$C$3:$C$5&gt;=W1253),Rates!$D$3:$D$5)*(X1253/100)*W1253),IF(R1253="Refreshment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56" t="str">
        <f t="shared" si="624"/>
        <v/>
      </c>
      <c r="P1253" s="53"/>
      <c r="Q1253" s="14" t="str">
        <f t="shared" si="625"/>
        <v/>
      </c>
      <c r="R1253" s="57" t="str">
        <f t="shared" si="626"/>
        <v/>
      </c>
      <c r="S1253" s="58" t="str">
        <f>IF(B1253="","",IF(R1253="Refreshment Beverage",VLOOKUP(VALUE(Q1253),Rates!G$15:L$19,2,0),VLOOKUP(VALUE(Q1253),Rates!G$4:L$12,2,0)))</f>
        <v/>
      </c>
      <c r="T1253" s="58" t="str">
        <f t="shared" si="627"/>
        <v/>
      </c>
      <c r="U1253" s="58" t="str">
        <f t="shared" si="628"/>
        <v/>
      </c>
      <c r="V1253" s="58" t="str">
        <f t="shared" si="629"/>
        <v/>
      </c>
      <c r="W1253" s="58" t="str">
        <f t="shared" si="630"/>
        <v/>
      </c>
      <c r="X1253" s="59" t="str">
        <f t="shared" si="631"/>
        <v/>
      </c>
      <c r="Y1253" s="60" t="str">
        <f>IF(B:B="","",IF(R1253="Refreshment Beverage",VLOOKUP(Q1253,Rates!G$15:L$19,6,0)*W1253,VLOOKUP(Q1253,Rates!G$4:L$12,6,0)*W1253))</f>
        <v/>
      </c>
      <c r="Z1253" s="60" t="str">
        <f t="shared" si="632"/>
        <v/>
      </c>
      <c r="AA1253" s="60" t="str">
        <f t="shared" si="650"/>
        <v/>
      </c>
      <c r="AB1253" s="61" t="str" cm="1">
        <f t="array" ref="AB1253">IF(_xlfn.SINGLE(B:B)="","",IF(R1253="Refreshment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61" t="str" cm="1">
        <f t="array" ref="AC1253">IF(_xlfn.SINGLE(B:B)="","",IF(R1253="Refreshment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68">
        <f>IFERROR(IF(R1253="Beer","",IF(OR(Q1253=1,Q1253=2,Q1253=3,Q1253=4),VLOOKUP(Q1253,Rates!$A$31:$B$34,2,0)*W1253,IF(V1253=1,VLOOKUP(U1253,'REB BEV MIN MKUP'!B:E,4,0),IF(V1253&gt;1,VLOOKUP(VALUE(W1253),'REB BEV MIN MKUP'!O:Q,3,0),0)))),0)</f>
        <v>0</v>
      </c>
      <c r="AE1253" s="62" t="str">
        <f t="shared" si="633"/>
        <v/>
      </c>
      <c r="AF1253" s="63" t="str">
        <f t="shared" si="634"/>
        <v/>
      </c>
      <c r="AG1253" s="64" t="str">
        <f t="shared" si="635"/>
        <v/>
      </c>
      <c r="AH1253" s="65" t="str">
        <f t="shared" si="636"/>
        <v/>
      </c>
      <c r="AI1253" s="66" t="str">
        <f>IF(AE:AE="","",IF(R1253="Refreshment Beverage",AK1253*(Rates!J$19/100),ROUND(SUM(AH1253*(Rates!$J$8/100)),4)))</f>
        <v/>
      </c>
      <c r="AJ1253" s="67" t="str">
        <f t="shared" si="637"/>
        <v/>
      </c>
      <c r="AK1253" s="22" t="str">
        <f t="shared" si="638"/>
        <v/>
      </c>
      <c r="AL1253" s="62" t="str">
        <f t="shared" si="639"/>
        <v/>
      </c>
      <c r="AM1253" s="63" t="str">
        <f>IF(AS1253="","",IF(R1253="Refreshment Beverage",ROUND(AS1253*Rates!K$19,4),ROUND(AO1253*(VLOOKUP(VALUE(Q1253),Rates!G$4:L$12,3,0)),4)))</f>
        <v/>
      </c>
      <c r="AN1253" s="68" t="str">
        <f>IF(AS1253="","",IF(R1253="Refreshment Beverage",AS1253*(Rates!J$19/100),MAX(AM1253,AB1253)))</f>
        <v/>
      </c>
      <c r="AO1253" s="69" t="str">
        <f t="shared" si="640"/>
        <v/>
      </c>
      <c r="AP1253" s="69" t="str">
        <f t="shared" si="641"/>
        <v/>
      </c>
      <c r="AQ1253" s="70" t="str">
        <f>IF(AS1253="","",IF(R1253="Refreshment Beverage",ROUND(SUM(VLOOKUP(Q:Q,Rates!G$15:L$19,3,0)*(AS1253-Y1253-Z1253-AA1253)),4),ROUND(SUM(Rates!$K$8*AS1253),4)))</f>
        <v/>
      </c>
      <c r="AR1253" s="66" t="str">
        <f t="shared" si="642"/>
        <v/>
      </c>
      <c r="AS1253" s="22" t="str">
        <f t="shared" si="643"/>
        <v/>
      </c>
      <c r="AT1253" s="62" t="str">
        <f t="shared" si="644"/>
        <v/>
      </c>
      <c r="AU1253" s="63" t="str">
        <f>IF(AX1253="","",IF(R1253="Refreshment Beverage",ROUND((BA1253-Y1253-Z1253-AA1253)*VLOOKUP(VALUE(Q1253),Rates!G$15:L$19,3,0),4),ROUND(AW1253*(VLOOKUP(VALUE(Q1253),Rates!G:L,3,0)),4)))</f>
        <v/>
      </c>
      <c r="AV1253" s="68" t="str">
        <f t="shared" si="645"/>
        <v/>
      </c>
      <c r="AW1253" s="69" t="str">
        <f t="shared" si="646"/>
        <v/>
      </c>
      <c r="AX1253" s="65" t="str">
        <f t="shared" si="647"/>
        <v/>
      </c>
      <c r="AY1253" s="70" t="str">
        <f>IF(AX1253="","",IF(R1253="Refreshment Beverage",ROUND(SUM(AX1253*Rates!K$19),4),ROUND(SUM(AX1253*(Rates!J$8/100)),4)))</f>
        <v/>
      </c>
      <c r="AZ1253" s="67" t="str">
        <f t="shared" si="648"/>
        <v/>
      </c>
      <c r="BA1253" s="22" t="str">
        <f t="shared" si="649"/>
        <v/>
      </c>
      <c r="BD1253" s="171"/>
      <c r="BE1253" s="171"/>
      <c r="BF1253" s="171"/>
      <c r="BG1253" s="171"/>
    </row>
    <row r="1254" spans="11:59" ht="12.75" customHeight="1" x14ac:dyDescent="0.3">
      <c r="K1254" s="42" t="str">
        <f t="shared" si="621"/>
        <v/>
      </c>
      <c r="L1254" s="55" t="str">
        <f t="shared" si="622"/>
        <v/>
      </c>
      <c r="M1254" s="43" t="str">
        <f t="shared" si="623"/>
        <v/>
      </c>
      <c r="N1254" s="56" t="str" cm="1">
        <f t="array" ref="N1254">IFERROR(IF(_xlfn.SINGLE(B:B)="","",IF(R1254="Beer",SUM(LOOKUP(2,1/(Rates!$B$3:$B$5&lt;=W1254)/(Rates!$C$3:$C$5&gt;=W1254),Rates!$D$3:$D$5)*(X1254/100)*W1254),IF(R1254="Refreshment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56" t="str">
        <f t="shared" si="624"/>
        <v/>
      </c>
      <c r="P1254" s="53"/>
      <c r="Q1254" s="14" t="str">
        <f t="shared" si="625"/>
        <v/>
      </c>
      <c r="R1254" s="57" t="str">
        <f t="shared" si="626"/>
        <v/>
      </c>
      <c r="S1254" s="58" t="str">
        <f>IF(B1254="","",IF(R1254="Refreshment Beverage",VLOOKUP(VALUE(Q1254),Rates!G$15:L$19,2,0),VLOOKUP(VALUE(Q1254),Rates!G$4:L$12,2,0)))</f>
        <v/>
      </c>
      <c r="T1254" s="58" t="str">
        <f t="shared" si="627"/>
        <v/>
      </c>
      <c r="U1254" s="58" t="str">
        <f t="shared" si="628"/>
        <v/>
      </c>
      <c r="V1254" s="58" t="str">
        <f t="shared" si="629"/>
        <v/>
      </c>
      <c r="W1254" s="58" t="str">
        <f t="shared" si="630"/>
        <v/>
      </c>
      <c r="X1254" s="59" t="str">
        <f t="shared" si="631"/>
        <v/>
      </c>
      <c r="Y1254" s="60" t="str">
        <f>IF(B:B="","",IF(R1254="Refreshment Beverage",VLOOKUP(Q1254,Rates!G$15:L$19,6,0)*W1254,VLOOKUP(Q1254,Rates!G$4:L$12,6,0)*W1254))</f>
        <v/>
      </c>
      <c r="Z1254" s="60" t="str">
        <f t="shared" si="632"/>
        <v/>
      </c>
      <c r="AA1254" s="60" t="str">
        <f t="shared" si="650"/>
        <v/>
      </c>
      <c r="AB1254" s="61" t="str" cm="1">
        <f t="array" ref="AB1254">IF(_xlfn.SINGLE(B:B)="","",IF(R1254="Refreshment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61" t="str" cm="1">
        <f t="array" ref="AC1254">IF(_xlfn.SINGLE(B:B)="","",IF(R1254="Refreshment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68">
        <f>IFERROR(IF(R1254="Beer","",IF(OR(Q1254=1,Q1254=2,Q1254=3,Q1254=4),VLOOKUP(Q1254,Rates!$A$31:$B$34,2,0)*W1254,IF(V1254=1,VLOOKUP(U1254,'REB BEV MIN MKUP'!B:E,4,0),IF(V1254&gt;1,VLOOKUP(VALUE(W1254),'REB BEV MIN MKUP'!O:Q,3,0),0)))),0)</f>
        <v>0</v>
      </c>
      <c r="AE1254" s="62" t="str">
        <f t="shared" si="633"/>
        <v/>
      </c>
      <c r="AF1254" s="63" t="str">
        <f t="shared" si="634"/>
        <v/>
      </c>
      <c r="AG1254" s="64" t="str">
        <f t="shared" si="635"/>
        <v/>
      </c>
      <c r="AH1254" s="65" t="str">
        <f t="shared" si="636"/>
        <v/>
      </c>
      <c r="AI1254" s="66" t="str">
        <f>IF(AE:AE="","",IF(R1254="Refreshment Beverage",AK1254*(Rates!J$19/100),ROUND(SUM(AH1254*(Rates!$J$8/100)),4)))</f>
        <v/>
      </c>
      <c r="AJ1254" s="67" t="str">
        <f t="shared" si="637"/>
        <v/>
      </c>
      <c r="AK1254" s="22" t="str">
        <f t="shared" si="638"/>
        <v/>
      </c>
      <c r="AL1254" s="62" t="str">
        <f t="shared" si="639"/>
        <v/>
      </c>
      <c r="AM1254" s="63" t="str">
        <f>IF(AS1254="","",IF(R1254="Refreshment Beverage",ROUND(AS1254*Rates!K$19,4),ROUND(AO1254*(VLOOKUP(VALUE(Q1254),Rates!G$4:L$12,3,0)),4)))</f>
        <v/>
      </c>
      <c r="AN1254" s="68" t="str">
        <f>IF(AS1254="","",IF(R1254="Refreshment Beverage",AS1254*(Rates!J$19/100),MAX(AM1254,AB1254)))</f>
        <v/>
      </c>
      <c r="AO1254" s="69" t="str">
        <f t="shared" si="640"/>
        <v/>
      </c>
      <c r="AP1254" s="69" t="str">
        <f t="shared" si="641"/>
        <v/>
      </c>
      <c r="AQ1254" s="70" t="str">
        <f>IF(AS1254="","",IF(R1254="Refreshment Beverage",ROUND(SUM(VLOOKUP(Q:Q,Rates!G$15:L$19,3,0)*(AS1254-Y1254-Z1254-AA1254)),4),ROUND(SUM(Rates!$K$8*AS1254),4)))</f>
        <v/>
      </c>
      <c r="AR1254" s="66" t="str">
        <f t="shared" si="642"/>
        <v/>
      </c>
      <c r="AS1254" s="22" t="str">
        <f t="shared" si="643"/>
        <v/>
      </c>
      <c r="AT1254" s="62" t="str">
        <f t="shared" si="644"/>
        <v/>
      </c>
      <c r="AU1254" s="63" t="str">
        <f>IF(AX1254="","",IF(R1254="Refreshment Beverage",ROUND((BA1254-Y1254-Z1254-AA1254)*VLOOKUP(VALUE(Q1254),Rates!G$15:L$19,3,0),4),ROUND(AW1254*(VLOOKUP(VALUE(Q1254),Rates!G:L,3,0)),4)))</f>
        <v/>
      </c>
      <c r="AV1254" s="68" t="str">
        <f t="shared" si="645"/>
        <v/>
      </c>
      <c r="AW1254" s="69" t="str">
        <f t="shared" si="646"/>
        <v/>
      </c>
      <c r="AX1254" s="65" t="str">
        <f t="shared" si="647"/>
        <v/>
      </c>
      <c r="AY1254" s="70" t="str">
        <f>IF(AX1254="","",IF(R1254="Refreshment Beverage",ROUND(SUM(AX1254*Rates!K$19),4),ROUND(SUM(AX1254*(Rates!J$8/100)),4)))</f>
        <v/>
      </c>
      <c r="AZ1254" s="67" t="str">
        <f t="shared" si="648"/>
        <v/>
      </c>
      <c r="BA1254" s="22" t="str">
        <f t="shared" si="649"/>
        <v/>
      </c>
      <c r="BD1254" s="171"/>
      <c r="BE1254" s="171"/>
      <c r="BF1254" s="171"/>
      <c r="BG1254" s="171"/>
    </row>
    <row r="1255" spans="11:59" ht="12.75" customHeight="1" x14ac:dyDescent="0.3">
      <c r="K1255" s="42" t="str">
        <f t="shared" si="621"/>
        <v/>
      </c>
      <c r="L1255" s="55" t="str">
        <f t="shared" si="622"/>
        <v/>
      </c>
      <c r="M1255" s="43" t="str">
        <f t="shared" si="623"/>
        <v/>
      </c>
      <c r="N1255" s="56" t="str" cm="1">
        <f t="array" ref="N1255">IFERROR(IF(_xlfn.SINGLE(B:B)="","",IF(R1255="Beer",SUM(LOOKUP(2,1/(Rates!$B$3:$B$5&lt;=W1255)/(Rates!$C$3:$C$5&gt;=W1255),Rates!$D$3:$D$5)*(X1255/100)*W1255),IF(R1255="Refreshment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56" t="str">
        <f t="shared" si="624"/>
        <v/>
      </c>
      <c r="P1255" s="53"/>
      <c r="Q1255" s="14" t="str">
        <f t="shared" si="625"/>
        <v/>
      </c>
      <c r="R1255" s="57" t="str">
        <f t="shared" si="626"/>
        <v/>
      </c>
      <c r="S1255" s="58" t="str">
        <f>IF(B1255="","",IF(R1255="Refreshment Beverage",VLOOKUP(VALUE(Q1255),Rates!G$15:L$19,2,0),VLOOKUP(VALUE(Q1255),Rates!G$4:L$12,2,0)))</f>
        <v/>
      </c>
      <c r="T1255" s="58" t="str">
        <f t="shared" si="627"/>
        <v/>
      </c>
      <c r="U1255" s="58" t="str">
        <f t="shared" si="628"/>
        <v/>
      </c>
      <c r="V1255" s="58" t="str">
        <f t="shared" si="629"/>
        <v/>
      </c>
      <c r="W1255" s="58" t="str">
        <f t="shared" si="630"/>
        <v/>
      </c>
      <c r="X1255" s="59" t="str">
        <f t="shared" si="631"/>
        <v/>
      </c>
      <c r="Y1255" s="60" t="str">
        <f>IF(B:B="","",IF(R1255="Refreshment Beverage",VLOOKUP(Q1255,Rates!G$15:L$19,6,0)*W1255,VLOOKUP(Q1255,Rates!G$4:L$12,6,0)*W1255))</f>
        <v/>
      </c>
      <c r="Z1255" s="60" t="str">
        <f t="shared" si="632"/>
        <v/>
      </c>
      <c r="AA1255" s="60" t="str">
        <f t="shared" si="650"/>
        <v/>
      </c>
      <c r="AB1255" s="61" t="str" cm="1">
        <f t="array" ref="AB1255">IF(_xlfn.SINGLE(B:B)="","",IF(R1255="Refreshment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61" t="str" cm="1">
        <f t="array" ref="AC1255">IF(_xlfn.SINGLE(B:B)="","",IF(R1255="Refreshment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68">
        <f>IFERROR(IF(R1255="Beer","",IF(OR(Q1255=1,Q1255=2,Q1255=3,Q1255=4),VLOOKUP(Q1255,Rates!$A$31:$B$34,2,0)*W1255,IF(V1255=1,VLOOKUP(U1255,'REB BEV MIN MKUP'!B:E,4,0),IF(V1255&gt;1,VLOOKUP(VALUE(W1255),'REB BEV MIN MKUP'!O:Q,3,0),0)))),0)</f>
        <v>0</v>
      </c>
      <c r="AE1255" s="62" t="str">
        <f t="shared" si="633"/>
        <v/>
      </c>
      <c r="AF1255" s="63" t="str">
        <f t="shared" si="634"/>
        <v/>
      </c>
      <c r="AG1255" s="64" t="str">
        <f t="shared" si="635"/>
        <v/>
      </c>
      <c r="AH1255" s="65" t="str">
        <f t="shared" si="636"/>
        <v/>
      </c>
      <c r="AI1255" s="66" t="str">
        <f>IF(AE:AE="","",IF(R1255="Refreshment Beverage",AK1255*(Rates!J$19/100),ROUND(SUM(AH1255*(Rates!$J$8/100)),4)))</f>
        <v/>
      </c>
      <c r="AJ1255" s="67" t="str">
        <f t="shared" si="637"/>
        <v/>
      </c>
      <c r="AK1255" s="22" t="str">
        <f t="shared" si="638"/>
        <v/>
      </c>
      <c r="AL1255" s="62" t="str">
        <f t="shared" si="639"/>
        <v/>
      </c>
      <c r="AM1255" s="63" t="str">
        <f>IF(AS1255="","",IF(R1255="Refreshment Beverage",ROUND(AS1255*Rates!K$19,4),ROUND(AO1255*(VLOOKUP(VALUE(Q1255),Rates!G$4:L$12,3,0)),4)))</f>
        <v/>
      </c>
      <c r="AN1255" s="68" t="str">
        <f>IF(AS1255="","",IF(R1255="Refreshment Beverage",AS1255*(Rates!J$19/100),MAX(AM1255,AB1255)))</f>
        <v/>
      </c>
      <c r="AO1255" s="69" t="str">
        <f t="shared" si="640"/>
        <v/>
      </c>
      <c r="AP1255" s="69" t="str">
        <f t="shared" si="641"/>
        <v/>
      </c>
      <c r="AQ1255" s="70" t="str">
        <f>IF(AS1255="","",IF(R1255="Refreshment Beverage",ROUND(SUM(VLOOKUP(Q:Q,Rates!G$15:L$19,3,0)*(AS1255-Y1255-Z1255-AA1255)),4),ROUND(SUM(Rates!$K$8*AS1255),4)))</f>
        <v/>
      </c>
      <c r="AR1255" s="66" t="str">
        <f t="shared" si="642"/>
        <v/>
      </c>
      <c r="AS1255" s="22" t="str">
        <f t="shared" si="643"/>
        <v/>
      </c>
      <c r="AT1255" s="62" t="str">
        <f t="shared" si="644"/>
        <v/>
      </c>
      <c r="AU1255" s="63" t="str">
        <f>IF(AX1255="","",IF(R1255="Refreshment Beverage",ROUND((BA1255-Y1255-Z1255-AA1255)*VLOOKUP(VALUE(Q1255),Rates!G$15:L$19,3,0),4),ROUND(AW1255*(VLOOKUP(VALUE(Q1255),Rates!G:L,3,0)),4)))</f>
        <v/>
      </c>
      <c r="AV1255" s="68" t="str">
        <f t="shared" si="645"/>
        <v/>
      </c>
      <c r="AW1255" s="69" t="str">
        <f t="shared" si="646"/>
        <v/>
      </c>
      <c r="AX1255" s="65" t="str">
        <f t="shared" si="647"/>
        <v/>
      </c>
      <c r="AY1255" s="70" t="str">
        <f>IF(AX1255="","",IF(R1255="Refreshment Beverage",ROUND(SUM(AX1255*Rates!K$19),4),ROUND(SUM(AX1255*(Rates!J$8/100)),4)))</f>
        <v/>
      </c>
      <c r="AZ1255" s="67" t="str">
        <f t="shared" si="648"/>
        <v/>
      </c>
      <c r="BA1255" s="22" t="str">
        <f t="shared" si="649"/>
        <v/>
      </c>
      <c r="BD1255" s="171"/>
      <c r="BE1255" s="171"/>
      <c r="BF1255" s="171"/>
      <c r="BG1255" s="171"/>
    </row>
    <row r="1256" spans="11:59" ht="12.75" customHeight="1" x14ac:dyDescent="0.3">
      <c r="K1256" s="42" t="str">
        <f t="shared" ref="K1256:K1319" si="651">IFERROR(IF(B:B="","",IF(OR(C1256="",E1256="",F1256="",G1256="",H1256="",I1256="",J1256=""),"",ROUND(IF(J1256="Gross Price to Brewers",AE1256,IF(J1256="Retail Price",AL1256,IF(J1256="Licensee Retail",AT1256,""))),2))),"")</f>
        <v/>
      </c>
      <c r="L1256" s="55" t="str">
        <f t="shared" ref="L1256:L1319" si="652">IFERROR(IF(B:B="","",IF(OR(C1256="",E1256="",F1256="",G1256="",H1256="",I1256="",J1256=""),"",ROUND(IF(J1256="Gross Price to Brewers",AH1256,IF(J1256="Retail Price",AP1256,IF(J1256="Licensee Retail",AX1256,""))),2))),"")</f>
        <v/>
      </c>
      <c r="M1256" s="43" t="str">
        <f t="shared" ref="M1256:M1319" si="653">IFERROR(IF(B:B="","",IF(OR(C1256="",E1256="",F1256="",G1256="",H1256="",I1256="",J1256=""),"",ROUND(IF(J1256="Gross Price to Brewers",AK1256,IF(J1256="Retail Price",AS1256,IF(J1256="Licensee Retail",BA1256,""))),2))),"")</f>
        <v/>
      </c>
      <c r="N1256" s="56" t="str" cm="1">
        <f t="array" ref="N1256">IFERROR(IF(_xlfn.SINGLE(B:B)="","",IF(R1256="Beer",SUM(LOOKUP(2,1/(Rates!$B$3:$B$5&lt;=W1256)/(Rates!$C$3:$C$5&gt;=W1256),Rates!$D$3:$D$5)*(X1256/100)*W1256),IF(R1256="Refreshment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56" t="str">
        <f t="shared" ref="O1256:O1319" si="654">IF(B:B="","",IF(M1256&gt;N1256,"YES","NO"))</f>
        <v/>
      </c>
      <c r="P1256" s="53"/>
      <c r="Q1256" s="14" t="str">
        <f t="shared" ref="Q1256:Q1319" si="655">IF(B1256="","",IF(OR(D1256="",D1256=0),0,D1256))</f>
        <v/>
      </c>
      <c r="R1256" s="57" t="str">
        <f t="shared" ref="R1256:R1319" si="656">IF(C1256="","",IF(C1256="Beer","Beer",IF(C1256="Malt-Based Cooler","Refreshment Beverage")))</f>
        <v/>
      </c>
      <c r="S1256" s="58" t="str">
        <f>IF(B1256="","",IF(R1256="Refreshment Beverage",VLOOKUP(VALUE(Q1256),Rates!G$15:L$19,2,0),VLOOKUP(VALUE(Q1256),Rates!G$4:L$12,2,0)))</f>
        <v/>
      </c>
      <c r="T1256" s="58" t="str">
        <f t="shared" ref="T1256:T1319" si="657">IF(B1256="","",G1256)</f>
        <v/>
      </c>
      <c r="U1256" s="58" t="str">
        <f t="shared" ref="U1256:U1319" si="658">IF(B:B="","",SUM(W1256/V1256))</f>
        <v/>
      </c>
      <c r="V1256" s="58" t="str">
        <f t="shared" ref="V1256:V1319" si="659">IF(B1256="","",F1256)</f>
        <v/>
      </c>
      <c r="W1256" s="58" t="str">
        <f t="shared" ref="W1256:W1319" si="660">IF(B1256="","",E1256*F1256)</f>
        <v/>
      </c>
      <c r="X1256" s="59" t="str">
        <f t="shared" ref="X1256:X1319" si="661">IF(B1256="","",H1256)</f>
        <v/>
      </c>
      <c r="Y1256" s="60" t="str">
        <f>IF(B:B="","",IF(R1256="Refreshment Beverage",VLOOKUP(Q1256,Rates!G$15:L$19,6,0)*W1256,VLOOKUP(Q1256,Rates!G$4:L$12,6,0)*W1256))</f>
        <v/>
      </c>
      <c r="Z1256" s="60" t="str">
        <f t="shared" ref="Z1256:Z1319" si="662">IF(B:B="","",IF(R1256="Refreshment Beverage",0,IF(T1256="Keg",0,ROUND(0.34/12*V1256,2))))</f>
        <v/>
      </c>
      <c r="AA1256" s="60" t="str">
        <f t="shared" si="650"/>
        <v/>
      </c>
      <c r="AB1256" s="61" t="str" cm="1">
        <f t="array" ref="AB1256">IF(_xlfn.SINGLE(B:B)="","",IF(R1256="Refreshment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61" t="str" cm="1">
        <f t="array" ref="AC1256">IF(_xlfn.SINGLE(B:B)="","",IF(R1256="Refreshment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68">
        <f>IFERROR(IF(R1256="Beer","",IF(OR(Q1256=1,Q1256=2,Q1256=3,Q1256=4),VLOOKUP(Q1256,Rates!$A$31:$B$34,2,0)*W1256,IF(V1256=1,VLOOKUP(U1256,'REB BEV MIN MKUP'!B:E,4,0),IF(V1256&gt;1,VLOOKUP(VALUE(W1256),'REB BEV MIN MKUP'!O:Q,3,0),0)))),0)</f>
        <v>0</v>
      </c>
      <c r="AE1256" s="62" t="str">
        <f t="shared" ref="AE1256:AE1319" si="663">IF(J1256="Gross Price to Brewers",I1256,"")</f>
        <v/>
      </c>
      <c r="AF1256" s="63" t="str">
        <f t="shared" ref="AF1256:AF1319" si="664">IF(AE:AE="","",ROUND(SUM(AE1256*(S1256/100)),4))</f>
        <v/>
      </c>
      <c r="AG1256" s="64" t="str">
        <f t="shared" ref="AG1256:AG1319" si="665">IF(AE:AE="","",IF(R1256="Refreshment Beverage",MAX(AF1256,AD1256),MAX(AB1256,AF1256)))</f>
        <v/>
      </c>
      <c r="AH1256" s="65" t="str">
        <f t="shared" ref="AH1256:AH1319" si="666">IF(AE:AE="","",IF(R1256="Refreshment Beverage",AK1256-AJ1256,SUM(Y1256:AA1256)+AE1256+AG1256))</f>
        <v/>
      </c>
      <c r="AI1256" s="66" t="str">
        <f>IF(AE:AE="","",IF(R1256="Refreshment Beverage",AK1256*(Rates!J$19/100),ROUND(SUM(AH1256*(Rates!$J$8/100)),4)))</f>
        <v/>
      </c>
      <c r="AJ1256" s="67" t="str">
        <f t="shared" ref="AJ1256:AJ1319" si="667">IF(AE:AE="","",IF(R1256="Refreshment Beverage",AI1256,MAX(AC1256,AI1256)))</f>
        <v/>
      </c>
      <c r="AK1256" s="22" t="str">
        <f t="shared" ref="AK1256:AK1319" si="668">IF(AE:AE="","",IF(R1256="Refreshment Beverage",SUM(AE1256+Y1256+Z1256+AA1256+AG1256),SUM(AH1256+AJ1256)))</f>
        <v/>
      </c>
      <c r="AL1256" s="62" t="str">
        <f t="shared" ref="AL1256:AL1319" si="669">IF(AS1256="","",IF(R1256="Refreshment Beverage",ROUND(SUM(AS1256-AR1256-AA1256-Z1256-Y1256),2),ROUND(SUM(AS1256-AR1256-AN1256-Y1256-Z1256-AA1256),2)))</f>
        <v/>
      </c>
      <c r="AM1256" s="63" t="str">
        <f>IF(AS1256="","",IF(R1256="Refreshment Beverage",ROUND(AS1256*Rates!K$19,4),ROUND(AO1256*(VLOOKUP(VALUE(Q1256),Rates!G$4:L$12,3,0)),4)))</f>
        <v/>
      </c>
      <c r="AN1256" s="68" t="str">
        <f>IF(AS1256="","",IF(R1256="Refreshment Beverage",AS1256*(Rates!J$19/100),MAX(AM1256,AB1256)))</f>
        <v/>
      </c>
      <c r="AO1256" s="69" t="str">
        <f t="shared" ref="AO1256:AO1319" si="670">IF(AS1256="","",ROUND(SUM(AS1256-AR1256-Y1256-Z1256-AA1256),4))</f>
        <v/>
      </c>
      <c r="AP1256" s="69" t="str">
        <f t="shared" ref="AP1256:AP1319" si="671">IF(AS1256="","",IF(R1256="Refreshment Beverage",ROUND(AS1256-AN1256,2),ROUND(SUM(AS1256-AR1256),2)))</f>
        <v/>
      </c>
      <c r="AQ1256" s="70" t="str">
        <f>IF(AS1256="","",IF(R1256="Refreshment Beverage",ROUND(SUM(VLOOKUP(Q:Q,Rates!G$15:L$19,3,0)*(AS1256-Y1256-Z1256-AA1256)),4),ROUND(SUM(Rates!$K$8*AS1256),4)))</f>
        <v/>
      </c>
      <c r="AR1256" s="66" t="str">
        <f t="shared" ref="AR1256:AR1319" si="672">IF(AS1256="","",IF(R1256="Refreshment Beverage",MAX(AD1256,AQ1256),MAX(AQ1256,AC1256)))</f>
        <v/>
      </c>
      <c r="AS1256" s="22" t="str">
        <f t="shared" ref="AS1256:AS1319" si="673">IF(J1256="Retail Price",SUM(I1256+0.004),"")</f>
        <v/>
      </c>
      <c r="AT1256" s="62" t="str">
        <f t="shared" ref="AT1256:AT1319" si="674">IF(AX1256="","",IF(R1256="Refreshment Beverage",SUM(BA1256-AV1256-Y1256-Z1256-AA1256),SUM(AX1256-AV1256-Y1256-Z1256-AA1256)))</f>
        <v/>
      </c>
      <c r="AU1256" s="63" t="str">
        <f>IF(AX1256="","",IF(R1256="Refreshment Beverage",ROUND((BA1256-Y1256-Z1256-AA1256)*VLOOKUP(VALUE(Q1256),Rates!G$15:L$19,3,0),4),ROUND(AW1256*(VLOOKUP(VALUE(Q1256),Rates!G:L,3,0)),4)))</f>
        <v/>
      </c>
      <c r="AV1256" s="68" t="str">
        <f t="shared" ref="AV1256:AV1319" si="675">IF(AX1256="","",IF(R1256="Refreshment Beverage",MAX(AU1256,AD1256),MAX(AB1256,AU1256)))</f>
        <v/>
      </c>
      <c r="AW1256" s="69" t="str">
        <f t="shared" ref="AW1256:AW1319" si="676">IF(AX1256="","",IF(R1256="Refreshment Beverage",SUM(BA1256-AV1256-Y1256-Z1256-AA1256),ROUND(SUM(BA1256-AZ1256-Y1256-Z1256-AA1256),4)))</f>
        <v/>
      </c>
      <c r="AX1256" s="65" t="str">
        <f t="shared" ref="AX1256:AX1319" si="677">IF(J1256="Licensee Retail",I1256,"")</f>
        <v/>
      </c>
      <c r="AY1256" s="70" t="str">
        <f>IF(AX1256="","",IF(R1256="Refreshment Beverage",ROUND(SUM(AX1256*Rates!K$19),4),ROUND(SUM(AX1256*(Rates!J$8/100)),4)))</f>
        <v/>
      </c>
      <c r="AZ1256" s="67" t="str">
        <f t="shared" ref="AZ1256:AZ1319" si="678">IF(AX1256="","",MAX($AC1256,AY1256))</f>
        <v/>
      </c>
      <c r="BA1256" s="22" t="str">
        <f t="shared" ref="BA1256:BA1319" si="679">IF(AX1256="","",SUM(AX1256+AZ1256))</f>
        <v/>
      </c>
      <c r="BD1256" s="171"/>
      <c r="BE1256" s="171"/>
      <c r="BF1256" s="171"/>
      <c r="BG1256" s="171"/>
    </row>
    <row r="1257" spans="11:59" ht="12.75" customHeight="1" x14ac:dyDescent="0.3">
      <c r="K1257" s="42" t="str">
        <f t="shared" si="651"/>
        <v/>
      </c>
      <c r="L1257" s="55" t="str">
        <f t="shared" si="652"/>
        <v/>
      </c>
      <c r="M1257" s="43" t="str">
        <f t="shared" si="653"/>
        <v/>
      </c>
      <c r="N1257" s="56" t="str" cm="1">
        <f t="array" ref="N1257">IFERROR(IF(_xlfn.SINGLE(B:B)="","",IF(R1257="Beer",SUM(LOOKUP(2,1/(Rates!$B$3:$B$5&lt;=W1257)/(Rates!$C$3:$C$5&gt;=W1257),Rates!$D$3:$D$5)*(X1257/100)*W1257),IF(R1257="Refreshment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56" t="str">
        <f t="shared" si="654"/>
        <v/>
      </c>
      <c r="P1257" s="53"/>
      <c r="Q1257" s="14" t="str">
        <f t="shared" si="655"/>
        <v/>
      </c>
      <c r="R1257" s="57" t="str">
        <f t="shared" si="656"/>
        <v/>
      </c>
      <c r="S1257" s="58" t="str">
        <f>IF(B1257="","",IF(R1257="Refreshment Beverage",VLOOKUP(VALUE(Q1257),Rates!G$15:L$19,2,0),VLOOKUP(VALUE(Q1257),Rates!G$4:L$12,2,0)))</f>
        <v/>
      </c>
      <c r="T1257" s="58" t="str">
        <f t="shared" si="657"/>
        <v/>
      </c>
      <c r="U1257" s="58" t="str">
        <f t="shared" si="658"/>
        <v/>
      </c>
      <c r="V1257" s="58" t="str">
        <f t="shared" si="659"/>
        <v/>
      </c>
      <c r="W1257" s="58" t="str">
        <f t="shared" si="660"/>
        <v/>
      </c>
      <c r="X1257" s="59" t="str">
        <f t="shared" si="661"/>
        <v/>
      </c>
      <c r="Y1257" s="60" t="str">
        <f>IF(B:B="","",IF(R1257="Refreshment Beverage",VLOOKUP(Q1257,Rates!G$15:L$19,6,0)*W1257,VLOOKUP(Q1257,Rates!G$4:L$12,6,0)*W1257))</f>
        <v/>
      </c>
      <c r="Z1257" s="60" t="str">
        <f t="shared" si="662"/>
        <v/>
      </c>
      <c r="AA1257" s="60" t="str">
        <f t="shared" si="650"/>
        <v/>
      </c>
      <c r="AB1257" s="61" t="str" cm="1">
        <f t="array" ref="AB1257">IF(_xlfn.SINGLE(B:B)="","",IF(R1257="Refreshment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61" t="str" cm="1">
        <f t="array" ref="AC1257">IF(_xlfn.SINGLE(B:B)="","",IF(R1257="Refreshment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68">
        <f>IFERROR(IF(R1257="Beer","",IF(OR(Q1257=1,Q1257=2,Q1257=3,Q1257=4),VLOOKUP(Q1257,Rates!$A$31:$B$34,2,0)*W1257,IF(V1257=1,VLOOKUP(U1257,'REB BEV MIN MKUP'!B:E,4,0),IF(V1257&gt;1,VLOOKUP(VALUE(W1257),'REB BEV MIN MKUP'!O:Q,3,0),0)))),0)</f>
        <v>0</v>
      </c>
      <c r="AE1257" s="62" t="str">
        <f t="shared" si="663"/>
        <v/>
      </c>
      <c r="AF1257" s="63" t="str">
        <f t="shared" si="664"/>
        <v/>
      </c>
      <c r="AG1257" s="64" t="str">
        <f t="shared" si="665"/>
        <v/>
      </c>
      <c r="AH1257" s="65" t="str">
        <f t="shared" si="666"/>
        <v/>
      </c>
      <c r="AI1257" s="66" t="str">
        <f>IF(AE:AE="","",IF(R1257="Refreshment Beverage",AK1257*(Rates!J$19/100),ROUND(SUM(AH1257*(Rates!$J$8/100)),4)))</f>
        <v/>
      </c>
      <c r="AJ1257" s="67" t="str">
        <f t="shared" si="667"/>
        <v/>
      </c>
      <c r="AK1257" s="22" t="str">
        <f t="shared" si="668"/>
        <v/>
      </c>
      <c r="AL1257" s="62" t="str">
        <f t="shared" si="669"/>
        <v/>
      </c>
      <c r="AM1257" s="63" t="str">
        <f>IF(AS1257="","",IF(R1257="Refreshment Beverage",ROUND(AS1257*Rates!K$19,4),ROUND(AO1257*(VLOOKUP(VALUE(Q1257),Rates!G$4:L$12,3,0)),4)))</f>
        <v/>
      </c>
      <c r="AN1257" s="68" t="str">
        <f>IF(AS1257="","",IF(R1257="Refreshment Beverage",AS1257*(Rates!J$19/100),MAX(AM1257,AB1257)))</f>
        <v/>
      </c>
      <c r="AO1257" s="69" t="str">
        <f t="shared" si="670"/>
        <v/>
      </c>
      <c r="AP1257" s="69" t="str">
        <f t="shared" si="671"/>
        <v/>
      </c>
      <c r="AQ1257" s="70" t="str">
        <f>IF(AS1257="","",IF(R1257="Refreshment Beverage",ROUND(SUM(VLOOKUP(Q:Q,Rates!G$15:L$19,3,0)*(AS1257-Y1257-Z1257-AA1257)),4),ROUND(SUM(Rates!$K$8*AS1257),4)))</f>
        <v/>
      </c>
      <c r="AR1257" s="66" t="str">
        <f t="shared" si="672"/>
        <v/>
      </c>
      <c r="AS1257" s="22" t="str">
        <f t="shared" si="673"/>
        <v/>
      </c>
      <c r="AT1257" s="62" t="str">
        <f t="shared" si="674"/>
        <v/>
      </c>
      <c r="AU1257" s="63" t="str">
        <f>IF(AX1257="","",IF(R1257="Refreshment Beverage",ROUND((BA1257-Y1257-Z1257-AA1257)*VLOOKUP(VALUE(Q1257),Rates!G$15:L$19,3,0),4),ROUND(AW1257*(VLOOKUP(VALUE(Q1257),Rates!G:L,3,0)),4)))</f>
        <v/>
      </c>
      <c r="AV1257" s="68" t="str">
        <f t="shared" si="675"/>
        <v/>
      </c>
      <c r="AW1257" s="69" t="str">
        <f t="shared" si="676"/>
        <v/>
      </c>
      <c r="AX1257" s="65" t="str">
        <f t="shared" si="677"/>
        <v/>
      </c>
      <c r="AY1257" s="70" t="str">
        <f>IF(AX1257="","",IF(R1257="Refreshment Beverage",ROUND(SUM(AX1257*Rates!K$19),4),ROUND(SUM(AX1257*(Rates!J$8/100)),4)))</f>
        <v/>
      </c>
      <c r="AZ1257" s="67" t="str">
        <f t="shared" si="678"/>
        <v/>
      </c>
      <c r="BA1257" s="22" t="str">
        <f t="shared" si="679"/>
        <v/>
      </c>
      <c r="BD1257" s="171"/>
      <c r="BE1257" s="171"/>
      <c r="BF1257" s="171"/>
      <c r="BG1257" s="171"/>
    </row>
    <row r="1258" spans="11:59" ht="12.75" customHeight="1" x14ac:dyDescent="0.3">
      <c r="K1258" s="42" t="str">
        <f t="shared" si="651"/>
        <v/>
      </c>
      <c r="L1258" s="55" t="str">
        <f t="shared" si="652"/>
        <v/>
      </c>
      <c r="M1258" s="43" t="str">
        <f t="shared" si="653"/>
        <v/>
      </c>
      <c r="N1258" s="56" t="str" cm="1">
        <f t="array" ref="N1258">IFERROR(IF(_xlfn.SINGLE(B:B)="","",IF(R1258="Beer",SUM(LOOKUP(2,1/(Rates!$B$3:$B$5&lt;=W1258)/(Rates!$C$3:$C$5&gt;=W1258),Rates!$D$3:$D$5)*(X1258/100)*W1258),IF(R1258="Refreshment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56" t="str">
        <f t="shared" si="654"/>
        <v/>
      </c>
      <c r="P1258" s="53"/>
      <c r="Q1258" s="14" t="str">
        <f t="shared" si="655"/>
        <v/>
      </c>
      <c r="R1258" s="57" t="str">
        <f t="shared" si="656"/>
        <v/>
      </c>
      <c r="S1258" s="58" t="str">
        <f>IF(B1258="","",IF(R1258="Refreshment Beverage",VLOOKUP(VALUE(Q1258),Rates!G$15:L$19,2,0),VLOOKUP(VALUE(Q1258),Rates!G$4:L$12,2,0)))</f>
        <v/>
      </c>
      <c r="T1258" s="58" t="str">
        <f t="shared" si="657"/>
        <v/>
      </c>
      <c r="U1258" s="58" t="str">
        <f t="shared" si="658"/>
        <v/>
      </c>
      <c r="V1258" s="58" t="str">
        <f t="shared" si="659"/>
        <v/>
      </c>
      <c r="W1258" s="58" t="str">
        <f t="shared" si="660"/>
        <v/>
      </c>
      <c r="X1258" s="59" t="str">
        <f t="shared" si="661"/>
        <v/>
      </c>
      <c r="Y1258" s="60" t="str">
        <f>IF(B:B="","",IF(R1258="Refreshment Beverage",VLOOKUP(Q1258,Rates!G$15:L$19,6,0)*W1258,VLOOKUP(Q1258,Rates!G$4:L$12,6,0)*W1258))</f>
        <v/>
      </c>
      <c r="Z1258" s="60" t="str">
        <f t="shared" si="662"/>
        <v/>
      </c>
      <c r="AA1258" s="60" t="str">
        <f t="shared" si="650"/>
        <v/>
      </c>
      <c r="AB1258" s="61" t="str" cm="1">
        <f t="array" ref="AB1258">IF(_xlfn.SINGLE(B:B)="","",IF(R1258="Refreshment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61" t="str" cm="1">
        <f t="array" ref="AC1258">IF(_xlfn.SINGLE(B:B)="","",IF(R1258="Refreshment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68">
        <f>IFERROR(IF(R1258="Beer","",IF(OR(Q1258=1,Q1258=2,Q1258=3,Q1258=4),VLOOKUP(Q1258,Rates!$A$31:$B$34,2,0)*W1258,IF(V1258=1,VLOOKUP(U1258,'REB BEV MIN MKUP'!B:E,4,0),IF(V1258&gt;1,VLOOKUP(VALUE(W1258),'REB BEV MIN MKUP'!O:Q,3,0),0)))),0)</f>
        <v>0</v>
      </c>
      <c r="AE1258" s="62" t="str">
        <f t="shared" si="663"/>
        <v/>
      </c>
      <c r="AF1258" s="63" t="str">
        <f t="shared" si="664"/>
        <v/>
      </c>
      <c r="AG1258" s="64" t="str">
        <f t="shared" si="665"/>
        <v/>
      </c>
      <c r="AH1258" s="65" t="str">
        <f t="shared" si="666"/>
        <v/>
      </c>
      <c r="AI1258" s="66" t="str">
        <f>IF(AE:AE="","",IF(R1258="Refreshment Beverage",AK1258*(Rates!J$19/100),ROUND(SUM(AH1258*(Rates!$J$8/100)),4)))</f>
        <v/>
      </c>
      <c r="AJ1258" s="67" t="str">
        <f t="shared" si="667"/>
        <v/>
      </c>
      <c r="AK1258" s="22" t="str">
        <f t="shared" si="668"/>
        <v/>
      </c>
      <c r="AL1258" s="62" t="str">
        <f t="shared" si="669"/>
        <v/>
      </c>
      <c r="AM1258" s="63" t="str">
        <f>IF(AS1258="","",IF(R1258="Refreshment Beverage",ROUND(AS1258*Rates!K$19,4),ROUND(AO1258*(VLOOKUP(VALUE(Q1258),Rates!G$4:L$12,3,0)),4)))</f>
        <v/>
      </c>
      <c r="AN1258" s="68" t="str">
        <f>IF(AS1258="","",IF(R1258="Refreshment Beverage",AS1258*(Rates!J$19/100),MAX(AM1258,AB1258)))</f>
        <v/>
      </c>
      <c r="AO1258" s="69" t="str">
        <f t="shared" si="670"/>
        <v/>
      </c>
      <c r="AP1258" s="69" t="str">
        <f t="shared" si="671"/>
        <v/>
      </c>
      <c r="AQ1258" s="70" t="str">
        <f>IF(AS1258="","",IF(R1258="Refreshment Beverage",ROUND(SUM(VLOOKUP(Q:Q,Rates!G$15:L$19,3,0)*(AS1258-Y1258-Z1258-AA1258)),4),ROUND(SUM(Rates!$K$8*AS1258),4)))</f>
        <v/>
      </c>
      <c r="AR1258" s="66" t="str">
        <f t="shared" si="672"/>
        <v/>
      </c>
      <c r="AS1258" s="22" t="str">
        <f t="shared" si="673"/>
        <v/>
      </c>
      <c r="AT1258" s="62" t="str">
        <f t="shared" si="674"/>
        <v/>
      </c>
      <c r="AU1258" s="63" t="str">
        <f>IF(AX1258="","",IF(R1258="Refreshment Beverage",ROUND((BA1258-Y1258-Z1258-AA1258)*VLOOKUP(VALUE(Q1258),Rates!G$15:L$19,3,0),4),ROUND(AW1258*(VLOOKUP(VALUE(Q1258),Rates!G:L,3,0)),4)))</f>
        <v/>
      </c>
      <c r="AV1258" s="68" t="str">
        <f t="shared" si="675"/>
        <v/>
      </c>
      <c r="AW1258" s="69" t="str">
        <f t="shared" si="676"/>
        <v/>
      </c>
      <c r="AX1258" s="65" t="str">
        <f t="shared" si="677"/>
        <v/>
      </c>
      <c r="AY1258" s="70" t="str">
        <f>IF(AX1258="","",IF(R1258="Refreshment Beverage",ROUND(SUM(AX1258*Rates!K$19),4),ROUND(SUM(AX1258*(Rates!J$8/100)),4)))</f>
        <v/>
      </c>
      <c r="AZ1258" s="67" t="str">
        <f t="shared" si="678"/>
        <v/>
      </c>
      <c r="BA1258" s="22" t="str">
        <f t="shared" si="679"/>
        <v/>
      </c>
      <c r="BD1258" s="171"/>
      <c r="BE1258" s="171"/>
      <c r="BF1258" s="171"/>
      <c r="BG1258" s="171"/>
    </row>
    <row r="1259" spans="11:59" ht="12.75" customHeight="1" x14ac:dyDescent="0.3">
      <c r="K1259" s="42" t="str">
        <f t="shared" si="651"/>
        <v/>
      </c>
      <c r="L1259" s="55" t="str">
        <f t="shared" si="652"/>
        <v/>
      </c>
      <c r="M1259" s="43" t="str">
        <f t="shared" si="653"/>
        <v/>
      </c>
      <c r="N1259" s="56" t="str" cm="1">
        <f t="array" ref="N1259">IFERROR(IF(_xlfn.SINGLE(B:B)="","",IF(R1259="Beer",SUM(LOOKUP(2,1/(Rates!$B$3:$B$5&lt;=W1259)/(Rates!$C$3:$C$5&gt;=W1259),Rates!$D$3:$D$5)*(X1259/100)*W1259),IF(R1259="Refreshment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56" t="str">
        <f t="shared" si="654"/>
        <v/>
      </c>
      <c r="P1259" s="53"/>
      <c r="Q1259" s="14" t="str">
        <f t="shared" si="655"/>
        <v/>
      </c>
      <c r="R1259" s="57" t="str">
        <f t="shared" si="656"/>
        <v/>
      </c>
      <c r="S1259" s="58" t="str">
        <f>IF(B1259="","",IF(R1259="Refreshment Beverage",VLOOKUP(VALUE(Q1259),Rates!G$15:L$19,2,0),VLOOKUP(VALUE(Q1259),Rates!G$4:L$12,2,0)))</f>
        <v/>
      </c>
      <c r="T1259" s="58" t="str">
        <f t="shared" si="657"/>
        <v/>
      </c>
      <c r="U1259" s="58" t="str">
        <f t="shared" si="658"/>
        <v/>
      </c>
      <c r="V1259" s="58" t="str">
        <f t="shared" si="659"/>
        <v/>
      </c>
      <c r="W1259" s="58" t="str">
        <f t="shared" si="660"/>
        <v/>
      </c>
      <c r="X1259" s="59" t="str">
        <f t="shared" si="661"/>
        <v/>
      </c>
      <c r="Y1259" s="60" t="str">
        <f>IF(B:B="","",IF(R1259="Refreshment Beverage",VLOOKUP(Q1259,Rates!G$15:L$19,6,0)*W1259,VLOOKUP(Q1259,Rates!G$4:L$12,6,0)*W1259))</f>
        <v/>
      </c>
      <c r="Z1259" s="60" t="str">
        <f t="shared" si="662"/>
        <v/>
      </c>
      <c r="AA1259" s="60" t="str">
        <f t="shared" si="650"/>
        <v/>
      </c>
      <c r="AB1259" s="61" t="str" cm="1">
        <f t="array" ref="AB1259">IF(_xlfn.SINGLE(B:B)="","",IF(R1259="Refreshment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61" t="str" cm="1">
        <f t="array" ref="AC1259">IF(_xlfn.SINGLE(B:B)="","",IF(R1259="Refreshment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68">
        <f>IFERROR(IF(R1259="Beer","",IF(OR(Q1259=1,Q1259=2,Q1259=3,Q1259=4),VLOOKUP(Q1259,Rates!$A$31:$B$34,2,0)*W1259,IF(V1259=1,VLOOKUP(U1259,'REB BEV MIN MKUP'!B:E,4,0),IF(V1259&gt;1,VLOOKUP(VALUE(W1259),'REB BEV MIN MKUP'!O:Q,3,0),0)))),0)</f>
        <v>0</v>
      </c>
      <c r="AE1259" s="62" t="str">
        <f t="shared" si="663"/>
        <v/>
      </c>
      <c r="AF1259" s="63" t="str">
        <f t="shared" si="664"/>
        <v/>
      </c>
      <c r="AG1259" s="64" t="str">
        <f t="shared" si="665"/>
        <v/>
      </c>
      <c r="AH1259" s="65" t="str">
        <f t="shared" si="666"/>
        <v/>
      </c>
      <c r="AI1259" s="66" t="str">
        <f>IF(AE:AE="","",IF(R1259="Refreshment Beverage",AK1259*(Rates!J$19/100),ROUND(SUM(AH1259*(Rates!$J$8/100)),4)))</f>
        <v/>
      </c>
      <c r="AJ1259" s="67" t="str">
        <f t="shared" si="667"/>
        <v/>
      </c>
      <c r="AK1259" s="22" t="str">
        <f t="shared" si="668"/>
        <v/>
      </c>
      <c r="AL1259" s="62" t="str">
        <f t="shared" si="669"/>
        <v/>
      </c>
      <c r="AM1259" s="63" t="str">
        <f>IF(AS1259="","",IF(R1259="Refreshment Beverage",ROUND(AS1259*Rates!K$19,4),ROUND(AO1259*(VLOOKUP(VALUE(Q1259),Rates!G$4:L$12,3,0)),4)))</f>
        <v/>
      </c>
      <c r="AN1259" s="68" t="str">
        <f>IF(AS1259="","",IF(R1259="Refreshment Beverage",AS1259*(Rates!J$19/100),MAX(AM1259,AB1259)))</f>
        <v/>
      </c>
      <c r="AO1259" s="69" t="str">
        <f t="shared" si="670"/>
        <v/>
      </c>
      <c r="AP1259" s="69" t="str">
        <f t="shared" si="671"/>
        <v/>
      </c>
      <c r="AQ1259" s="70" t="str">
        <f>IF(AS1259="","",IF(R1259="Refreshment Beverage",ROUND(SUM(VLOOKUP(Q:Q,Rates!G$15:L$19,3,0)*(AS1259-Y1259-Z1259-AA1259)),4),ROUND(SUM(Rates!$K$8*AS1259),4)))</f>
        <v/>
      </c>
      <c r="AR1259" s="66" t="str">
        <f t="shared" si="672"/>
        <v/>
      </c>
      <c r="AS1259" s="22" t="str">
        <f t="shared" si="673"/>
        <v/>
      </c>
      <c r="AT1259" s="62" t="str">
        <f t="shared" si="674"/>
        <v/>
      </c>
      <c r="AU1259" s="63" t="str">
        <f>IF(AX1259="","",IF(R1259="Refreshment Beverage",ROUND((BA1259-Y1259-Z1259-AA1259)*VLOOKUP(VALUE(Q1259),Rates!G$15:L$19,3,0),4),ROUND(AW1259*(VLOOKUP(VALUE(Q1259),Rates!G:L,3,0)),4)))</f>
        <v/>
      </c>
      <c r="AV1259" s="68" t="str">
        <f t="shared" si="675"/>
        <v/>
      </c>
      <c r="AW1259" s="69" t="str">
        <f t="shared" si="676"/>
        <v/>
      </c>
      <c r="AX1259" s="65" t="str">
        <f t="shared" si="677"/>
        <v/>
      </c>
      <c r="AY1259" s="70" t="str">
        <f>IF(AX1259="","",IF(R1259="Refreshment Beverage",ROUND(SUM(AX1259*Rates!K$19),4),ROUND(SUM(AX1259*(Rates!J$8/100)),4)))</f>
        <v/>
      </c>
      <c r="AZ1259" s="67" t="str">
        <f t="shared" si="678"/>
        <v/>
      </c>
      <c r="BA1259" s="22" t="str">
        <f t="shared" si="679"/>
        <v/>
      </c>
      <c r="BD1259" s="171"/>
      <c r="BE1259" s="171"/>
      <c r="BF1259" s="171"/>
      <c r="BG1259" s="171"/>
    </row>
    <row r="1260" spans="11:59" ht="12.75" customHeight="1" x14ac:dyDescent="0.3">
      <c r="K1260" s="42" t="str">
        <f t="shared" si="651"/>
        <v/>
      </c>
      <c r="L1260" s="55" t="str">
        <f t="shared" si="652"/>
        <v/>
      </c>
      <c r="M1260" s="43" t="str">
        <f t="shared" si="653"/>
        <v/>
      </c>
      <c r="N1260" s="56" t="str" cm="1">
        <f t="array" ref="N1260">IFERROR(IF(_xlfn.SINGLE(B:B)="","",IF(R1260="Beer",SUM(LOOKUP(2,1/(Rates!$B$3:$B$5&lt;=W1260)/(Rates!$C$3:$C$5&gt;=W1260),Rates!$D$3:$D$5)*(X1260/100)*W1260),IF(R1260="Refreshment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56" t="str">
        <f t="shared" si="654"/>
        <v/>
      </c>
      <c r="P1260" s="53"/>
      <c r="Q1260" s="14" t="str">
        <f t="shared" si="655"/>
        <v/>
      </c>
      <c r="R1260" s="57" t="str">
        <f t="shared" si="656"/>
        <v/>
      </c>
      <c r="S1260" s="58" t="str">
        <f>IF(B1260="","",IF(R1260="Refreshment Beverage",VLOOKUP(VALUE(Q1260),Rates!G$15:L$19,2,0),VLOOKUP(VALUE(Q1260),Rates!G$4:L$12,2,0)))</f>
        <v/>
      </c>
      <c r="T1260" s="58" t="str">
        <f t="shared" si="657"/>
        <v/>
      </c>
      <c r="U1260" s="58" t="str">
        <f t="shared" si="658"/>
        <v/>
      </c>
      <c r="V1260" s="58" t="str">
        <f t="shared" si="659"/>
        <v/>
      </c>
      <c r="W1260" s="58" t="str">
        <f t="shared" si="660"/>
        <v/>
      </c>
      <c r="X1260" s="59" t="str">
        <f t="shared" si="661"/>
        <v/>
      </c>
      <c r="Y1260" s="60" t="str">
        <f>IF(B:B="","",IF(R1260="Refreshment Beverage",VLOOKUP(Q1260,Rates!G$15:L$19,6,0)*W1260,VLOOKUP(Q1260,Rates!G$4:L$12,6,0)*W1260))</f>
        <v/>
      </c>
      <c r="Z1260" s="60" t="str">
        <f t="shared" si="662"/>
        <v/>
      </c>
      <c r="AA1260" s="60" t="str">
        <f t="shared" si="650"/>
        <v/>
      </c>
      <c r="AB1260" s="61" t="str" cm="1">
        <f t="array" ref="AB1260">IF(_xlfn.SINGLE(B:B)="","",IF(R1260="Refreshment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61" t="str" cm="1">
        <f t="array" ref="AC1260">IF(_xlfn.SINGLE(B:B)="","",IF(R1260="Refreshment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68">
        <f>IFERROR(IF(R1260="Beer","",IF(OR(Q1260=1,Q1260=2,Q1260=3,Q1260=4),VLOOKUP(Q1260,Rates!$A$31:$B$34,2,0)*W1260,IF(V1260=1,VLOOKUP(U1260,'REB BEV MIN MKUP'!B:E,4,0),IF(V1260&gt;1,VLOOKUP(VALUE(W1260),'REB BEV MIN MKUP'!O:Q,3,0),0)))),0)</f>
        <v>0</v>
      </c>
      <c r="AE1260" s="62" t="str">
        <f t="shared" si="663"/>
        <v/>
      </c>
      <c r="AF1260" s="63" t="str">
        <f t="shared" si="664"/>
        <v/>
      </c>
      <c r="AG1260" s="64" t="str">
        <f t="shared" si="665"/>
        <v/>
      </c>
      <c r="AH1260" s="65" t="str">
        <f t="shared" si="666"/>
        <v/>
      </c>
      <c r="AI1260" s="66" t="str">
        <f>IF(AE:AE="","",IF(R1260="Refreshment Beverage",AK1260*(Rates!J$19/100),ROUND(SUM(AH1260*(Rates!$J$8/100)),4)))</f>
        <v/>
      </c>
      <c r="AJ1260" s="67" t="str">
        <f t="shared" si="667"/>
        <v/>
      </c>
      <c r="AK1260" s="22" t="str">
        <f t="shared" si="668"/>
        <v/>
      </c>
      <c r="AL1260" s="62" t="str">
        <f t="shared" si="669"/>
        <v/>
      </c>
      <c r="AM1260" s="63" t="str">
        <f>IF(AS1260="","",IF(R1260="Refreshment Beverage",ROUND(AS1260*Rates!K$19,4),ROUND(AO1260*(VLOOKUP(VALUE(Q1260),Rates!G$4:L$12,3,0)),4)))</f>
        <v/>
      </c>
      <c r="AN1260" s="68" t="str">
        <f>IF(AS1260="","",IF(R1260="Refreshment Beverage",AS1260*(Rates!J$19/100),MAX(AM1260,AB1260)))</f>
        <v/>
      </c>
      <c r="AO1260" s="69" t="str">
        <f t="shared" si="670"/>
        <v/>
      </c>
      <c r="AP1260" s="69" t="str">
        <f t="shared" si="671"/>
        <v/>
      </c>
      <c r="AQ1260" s="70" t="str">
        <f>IF(AS1260="","",IF(R1260="Refreshment Beverage",ROUND(SUM(VLOOKUP(Q:Q,Rates!G$15:L$19,3,0)*(AS1260-Y1260-Z1260-AA1260)),4),ROUND(SUM(Rates!$K$8*AS1260),4)))</f>
        <v/>
      </c>
      <c r="AR1260" s="66" t="str">
        <f t="shared" si="672"/>
        <v/>
      </c>
      <c r="AS1260" s="22" t="str">
        <f t="shared" si="673"/>
        <v/>
      </c>
      <c r="AT1260" s="62" t="str">
        <f t="shared" si="674"/>
        <v/>
      </c>
      <c r="AU1260" s="63" t="str">
        <f>IF(AX1260="","",IF(R1260="Refreshment Beverage",ROUND((BA1260-Y1260-Z1260-AA1260)*VLOOKUP(VALUE(Q1260),Rates!G$15:L$19,3,0),4),ROUND(AW1260*(VLOOKUP(VALUE(Q1260),Rates!G:L,3,0)),4)))</f>
        <v/>
      </c>
      <c r="AV1260" s="68" t="str">
        <f t="shared" si="675"/>
        <v/>
      </c>
      <c r="AW1260" s="69" t="str">
        <f t="shared" si="676"/>
        <v/>
      </c>
      <c r="AX1260" s="65" t="str">
        <f t="shared" si="677"/>
        <v/>
      </c>
      <c r="AY1260" s="70" t="str">
        <f>IF(AX1260="","",IF(R1260="Refreshment Beverage",ROUND(SUM(AX1260*Rates!K$19),4),ROUND(SUM(AX1260*(Rates!J$8/100)),4)))</f>
        <v/>
      </c>
      <c r="AZ1260" s="67" t="str">
        <f t="shared" si="678"/>
        <v/>
      </c>
      <c r="BA1260" s="22" t="str">
        <f t="shared" si="679"/>
        <v/>
      </c>
      <c r="BD1260" s="171"/>
      <c r="BE1260" s="171"/>
      <c r="BF1260" s="171"/>
      <c r="BG1260" s="171"/>
    </row>
    <row r="1261" spans="11:59" ht="12.75" customHeight="1" x14ac:dyDescent="0.3">
      <c r="K1261" s="42" t="str">
        <f t="shared" si="651"/>
        <v/>
      </c>
      <c r="L1261" s="55" t="str">
        <f t="shared" si="652"/>
        <v/>
      </c>
      <c r="M1261" s="43" t="str">
        <f t="shared" si="653"/>
        <v/>
      </c>
      <c r="N1261" s="56" t="str" cm="1">
        <f t="array" ref="N1261">IFERROR(IF(_xlfn.SINGLE(B:B)="","",IF(R1261="Beer",SUM(LOOKUP(2,1/(Rates!$B$3:$B$5&lt;=W1261)/(Rates!$C$3:$C$5&gt;=W1261),Rates!$D$3:$D$5)*(X1261/100)*W1261),IF(R1261="Refreshment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56" t="str">
        <f t="shared" si="654"/>
        <v/>
      </c>
      <c r="P1261" s="53"/>
      <c r="Q1261" s="14" t="str">
        <f t="shared" si="655"/>
        <v/>
      </c>
      <c r="R1261" s="57" t="str">
        <f t="shared" si="656"/>
        <v/>
      </c>
      <c r="S1261" s="58" t="str">
        <f>IF(B1261="","",IF(R1261="Refreshment Beverage",VLOOKUP(VALUE(Q1261),Rates!G$15:L$19,2,0),VLOOKUP(VALUE(Q1261),Rates!G$4:L$12,2,0)))</f>
        <v/>
      </c>
      <c r="T1261" s="58" t="str">
        <f t="shared" si="657"/>
        <v/>
      </c>
      <c r="U1261" s="58" t="str">
        <f t="shared" si="658"/>
        <v/>
      </c>
      <c r="V1261" s="58" t="str">
        <f t="shared" si="659"/>
        <v/>
      </c>
      <c r="W1261" s="58" t="str">
        <f t="shared" si="660"/>
        <v/>
      </c>
      <c r="X1261" s="59" t="str">
        <f t="shared" si="661"/>
        <v/>
      </c>
      <c r="Y1261" s="60" t="str">
        <f>IF(B:B="","",IF(R1261="Refreshment Beverage",VLOOKUP(Q1261,Rates!G$15:L$19,6,0)*W1261,VLOOKUP(Q1261,Rates!G$4:L$12,6,0)*W1261))</f>
        <v/>
      </c>
      <c r="Z1261" s="60" t="str">
        <f t="shared" si="662"/>
        <v/>
      </c>
      <c r="AA1261" s="60" t="str">
        <f t="shared" si="650"/>
        <v/>
      </c>
      <c r="AB1261" s="61" t="str" cm="1">
        <f t="array" ref="AB1261">IF(_xlfn.SINGLE(B:B)="","",IF(R1261="Refreshment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61" t="str" cm="1">
        <f t="array" ref="AC1261">IF(_xlfn.SINGLE(B:B)="","",IF(R1261="Refreshment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68">
        <f>IFERROR(IF(R1261="Beer","",IF(OR(Q1261=1,Q1261=2,Q1261=3,Q1261=4),VLOOKUP(Q1261,Rates!$A$31:$B$34,2,0)*W1261,IF(V1261=1,VLOOKUP(U1261,'REB BEV MIN MKUP'!B:E,4,0),IF(V1261&gt;1,VLOOKUP(VALUE(W1261),'REB BEV MIN MKUP'!O:Q,3,0),0)))),0)</f>
        <v>0</v>
      </c>
      <c r="AE1261" s="62" t="str">
        <f t="shared" si="663"/>
        <v/>
      </c>
      <c r="AF1261" s="63" t="str">
        <f t="shared" si="664"/>
        <v/>
      </c>
      <c r="AG1261" s="64" t="str">
        <f t="shared" si="665"/>
        <v/>
      </c>
      <c r="AH1261" s="65" t="str">
        <f t="shared" si="666"/>
        <v/>
      </c>
      <c r="AI1261" s="66" t="str">
        <f>IF(AE:AE="","",IF(R1261="Refreshment Beverage",AK1261*(Rates!J$19/100),ROUND(SUM(AH1261*(Rates!$J$8/100)),4)))</f>
        <v/>
      </c>
      <c r="AJ1261" s="67" t="str">
        <f t="shared" si="667"/>
        <v/>
      </c>
      <c r="AK1261" s="22" t="str">
        <f t="shared" si="668"/>
        <v/>
      </c>
      <c r="AL1261" s="62" t="str">
        <f t="shared" si="669"/>
        <v/>
      </c>
      <c r="AM1261" s="63" t="str">
        <f>IF(AS1261="","",IF(R1261="Refreshment Beverage",ROUND(AS1261*Rates!K$19,4),ROUND(AO1261*(VLOOKUP(VALUE(Q1261),Rates!G$4:L$12,3,0)),4)))</f>
        <v/>
      </c>
      <c r="AN1261" s="68" t="str">
        <f>IF(AS1261="","",IF(R1261="Refreshment Beverage",AS1261*(Rates!J$19/100),MAX(AM1261,AB1261)))</f>
        <v/>
      </c>
      <c r="AO1261" s="69" t="str">
        <f t="shared" si="670"/>
        <v/>
      </c>
      <c r="AP1261" s="69" t="str">
        <f t="shared" si="671"/>
        <v/>
      </c>
      <c r="AQ1261" s="70" t="str">
        <f>IF(AS1261="","",IF(R1261="Refreshment Beverage",ROUND(SUM(VLOOKUP(Q:Q,Rates!G$15:L$19,3,0)*(AS1261-Y1261-Z1261-AA1261)),4),ROUND(SUM(Rates!$K$8*AS1261),4)))</f>
        <v/>
      </c>
      <c r="AR1261" s="66" t="str">
        <f t="shared" si="672"/>
        <v/>
      </c>
      <c r="AS1261" s="22" t="str">
        <f t="shared" si="673"/>
        <v/>
      </c>
      <c r="AT1261" s="62" t="str">
        <f t="shared" si="674"/>
        <v/>
      </c>
      <c r="AU1261" s="63" t="str">
        <f>IF(AX1261="","",IF(R1261="Refreshment Beverage",ROUND((BA1261-Y1261-Z1261-AA1261)*VLOOKUP(VALUE(Q1261),Rates!G$15:L$19,3,0),4),ROUND(AW1261*(VLOOKUP(VALUE(Q1261),Rates!G:L,3,0)),4)))</f>
        <v/>
      </c>
      <c r="AV1261" s="68" t="str">
        <f t="shared" si="675"/>
        <v/>
      </c>
      <c r="AW1261" s="69" t="str">
        <f t="shared" si="676"/>
        <v/>
      </c>
      <c r="AX1261" s="65" t="str">
        <f t="shared" si="677"/>
        <v/>
      </c>
      <c r="AY1261" s="70" t="str">
        <f>IF(AX1261="","",IF(R1261="Refreshment Beverage",ROUND(SUM(AX1261*Rates!K$19),4),ROUND(SUM(AX1261*(Rates!J$8/100)),4)))</f>
        <v/>
      </c>
      <c r="AZ1261" s="67" t="str">
        <f t="shared" si="678"/>
        <v/>
      </c>
      <c r="BA1261" s="22" t="str">
        <f t="shared" si="679"/>
        <v/>
      </c>
      <c r="BD1261" s="171"/>
      <c r="BE1261" s="171"/>
      <c r="BF1261" s="171"/>
      <c r="BG1261" s="171"/>
    </row>
    <row r="1262" spans="11:59" ht="12.75" customHeight="1" x14ac:dyDescent="0.3">
      <c r="K1262" s="42" t="str">
        <f t="shared" si="651"/>
        <v/>
      </c>
      <c r="L1262" s="55" t="str">
        <f t="shared" si="652"/>
        <v/>
      </c>
      <c r="M1262" s="43" t="str">
        <f t="shared" si="653"/>
        <v/>
      </c>
      <c r="N1262" s="56" t="str" cm="1">
        <f t="array" ref="N1262">IFERROR(IF(_xlfn.SINGLE(B:B)="","",IF(R1262="Beer",SUM(LOOKUP(2,1/(Rates!$B$3:$B$5&lt;=W1262)/(Rates!$C$3:$C$5&gt;=W1262),Rates!$D$3:$D$5)*(X1262/100)*W1262),IF(R1262="Refreshment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56" t="str">
        <f t="shared" si="654"/>
        <v/>
      </c>
      <c r="P1262" s="53"/>
      <c r="Q1262" s="14" t="str">
        <f t="shared" si="655"/>
        <v/>
      </c>
      <c r="R1262" s="57" t="str">
        <f t="shared" si="656"/>
        <v/>
      </c>
      <c r="S1262" s="58" t="str">
        <f>IF(B1262="","",IF(R1262="Refreshment Beverage",VLOOKUP(VALUE(Q1262),Rates!G$15:L$19,2,0),VLOOKUP(VALUE(Q1262),Rates!G$4:L$12,2,0)))</f>
        <v/>
      </c>
      <c r="T1262" s="58" t="str">
        <f t="shared" si="657"/>
        <v/>
      </c>
      <c r="U1262" s="58" t="str">
        <f t="shared" si="658"/>
        <v/>
      </c>
      <c r="V1262" s="58" t="str">
        <f t="shared" si="659"/>
        <v/>
      </c>
      <c r="W1262" s="58" t="str">
        <f t="shared" si="660"/>
        <v/>
      </c>
      <c r="X1262" s="59" t="str">
        <f t="shared" si="661"/>
        <v/>
      </c>
      <c r="Y1262" s="60" t="str">
        <f>IF(B:B="","",IF(R1262="Refreshment Beverage",VLOOKUP(Q1262,Rates!G$15:L$19,6,0)*W1262,VLOOKUP(Q1262,Rates!G$4:L$12,6,0)*W1262))</f>
        <v/>
      </c>
      <c r="Z1262" s="60" t="str">
        <f t="shared" si="662"/>
        <v/>
      </c>
      <c r="AA1262" s="60" t="str">
        <f t="shared" si="650"/>
        <v/>
      </c>
      <c r="AB1262" s="61" t="str" cm="1">
        <f t="array" ref="AB1262">IF(_xlfn.SINGLE(B:B)="","",IF(R1262="Refreshment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61" t="str" cm="1">
        <f t="array" ref="AC1262">IF(_xlfn.SINGLE(B:B)="","",IF(R1262="Refreshment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68">
        <f>IFERROR(IF(R1262="Beer","",IF(OR(Q1262=1,Q1262=2,Q1262=3,Q1262=4),VLOOKUP(Q1262,Rates!$A$31:$B$34,2,0)*W1262,IF(V1262=1,VLOOKUP(U1262,'REB BEV MIN MKUP'!B:E,4,0),IF(V1262&gt;1,VLOOKUP(VALUE(W1262),'REB BEV MIN MKUP'!O:Q,3,0),0)))),0)</f>
        <v>0</v>
      </c>
      <c r="AE1262" s="62" t="str">
        <f t="shared" si="663"/>
        <v/>
      </c>
      <c r="AF1262" s="63" t="str">
        <f t="shared" si="664"/>
        <v/>
      </c>
      <c r="AG1262" s="64" t="str">
        <f t="shared" si="665"/>
        <v/>
      </c>
      <c r="AH1262" s="65" t="str">
        <f t="shared" si="666"/>
        <v/>
      </c>
      <c r="AI1262" s="66" t="str">
        <f>IF(AE:AE="","",IF(R1262="Refreshment Beverage",AK1262*(Rates!J$19/100),ROUND(SUM(AH1262*(Rates!$J$8/100)),4)))</f>
        <v/>
      </c>
      <c r="AJ1262" s="67" t="str">
        <f t="shared" si="667"/>
        <v/>
      </c>
      <c r="AK1262" s="22" t="str">
        <f t="shared" si="668"/>
        <v/>
      </c>
      <c r="AL1262" s="62" t="str">
        <f t="shared" si="669"/>
        <v/>
      </c>
      <c r="AM1262" s="63" t="str">
        <f>IF(AS1262="","",IF(R1262="Refreshment Beverage",ROUND(AS1262*Rates!K$19,4),ROUND(AO1262*(VLOOKUP(VALUE(Q1262),Rates!G$4:L$12,3,0)),4)))</f>
        <v/>
      </c>
      <c r="AN1262" s="68" t="str">
        <f>IF(AS1262="","",IF(R1262="Refreshment Beverage",AS1262*(Rates!J$19/100),MAX(AM1262,AB1262)))</f>
        <v/>
      </c>
      <c r="AO1262" s="69" t="str">
        <f t="shared" si="670"/>
        <v/>
      </c>
      <c r="AP1262" s="69" t="str">
        <f t="shared" si="671"/>
        <v/>
      </c>
      <c r="AQ1262" s="70" t="str">
        <f>IF(AS1262="","",IF(R1262="Refreshment Beverage",ROUND(SUM(VLOOKUP(Q:Q,Rates!G$15:L$19,3,0)*(AS1262-Y1262-Z1262-AA1262)),4),ROUND(SUM(Rates!$K$8*AS1262),4)))</f>
        <v/>
      </c>
      <c r="AR1262" s="66" t="str">
        <f t="shared" si="672"/>
        <v/>
      </c>
      <c r="AS1262" s="22" t="str">
        <f t="shared" si="673"/>
        <v/>
      </c>
      <c r="AT1262" s="62" t="str">
        <f t="shared" si="674"/>
        <v/>
      </c>
      <c r="AU1262" s="63" t="str">
        <f>IF(AX1262="","",IF(R1262="Refreshment Beverage",ROUND((BA1262-Y1262-Z1262-AA1262)*VLOOKUP(VALUE(Q1262),Rates!G$15:L$19,3,0),4),ROUND(AW1262*(VLOOKUP(VALUE(Q1262),Rates!G:L,3,0)),4)))</f>
        <v/>
      </c>
      <c r="AV1262" s="68" t="str">
        <f t="shared" si="675"/>
        <v/>
      </c>
      <c r="AW1262" s="69" t="str">
        <f t="shared" si="676"/>
        <v/>
      </c>
      <c r="AX1262" s="65" t="str">
        <f t="shared" si="677"/>
        <v/>
      </c>
      <c r="AY1262" s="70" t="str">
        <f>IF(AX1262="","",IF(R1262="Refreshment Beverage",ROUND(SUM(AX1262*Rates!K$19),4),ROUND(SUM(AX1262*(Rates!J$8/100)),4)))</f>
        <v/>
      </c>
      <c r="AZ1262" s="67" t="str">
        <f t="shared" si="678"/>
        <v/>
      </c>
      <c r="BA1262" s="22" t="str">
        <f t="shared" si="679"/>
        <v/>
      </c>
      <c r="BD1262" s="171"/>
      <c r="BE1262" s="171"/>
      <c r="BF1262" s="171"/>
      <c r="BG1262" s="171"/>
    </row>
    <row r="1263" spans="11:59" ht="12.75" customHeight="1" x14ac:dyDescent="0.3">
      <c r="K1263" s="42" t="str">
        <f t="shared" si="651"/>
        <v/>
      </c>
      <c r="L1263" s="55" t="str">
        <f t="shared" si="652"/>
        <v/>
      </c>
      <c r="M1263" s="43" t="str">
        <f t="shared" si="653"/>
        <v/>
      </c>
      <c r="N1263" s="56" t="str" cm="1">
        <f t="array" ref="N1263">IFERROR(IF(_xlfn.SINGLE(B:B)="","",IF(R1263="Beer",SUM(LOOKUP(2,1/(Rates!$B$3:$B$5&lt;=W1263)/(Rates!$C$3:$C$5&gt;=W1263),Rates!$D$3:$D$5)*(X1263/100)*W1263),IF(R1263="Refreshment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56" t="str">
        <f t="shared" si="654"/>
        <v/>
      </c>
      <c r="P1263" s="53"/>
      <c r="Q1263" s="14" t="str">
        <f t="shared" si="655"/>
        <v/>
      </c>
      <c r="R1263" s="57" t="str">
        <f t="shared" si="656"/>
        <v/>
      </c>
      <c r="S1263" s="58" t="str">
        <f>IF(B1263="","",IF(R1263="Refreshment Beverage",VLOOKUP(VALUE(Q1263),Rates!G$15:L$19,2,0),VLOOKUP(VALUE(Q1263),Rates!G$4:L$12,2,0)))</f>
        <v/>
      </c>
      <c r="T1263" s="58" t="str">
        <f t="shared" si="657"/>
        <v/>
      </c>
      <c r="U1263" s="58" t="str">
        <f t="shared" si="658"/>
        <v/>
      </c>
      <c r="V1263" s="58" t="str">
        <f t="shared" si="659"/>
        <v/>
      </c>
      <c r="W1263" s="58" t="str">
        <f t="shared" si="660"/>
        <v/>
      </c>
      <c r="X1263" s="59" t="str">
        <f t="shared" si="661"/>
        <v/>
      </c>
      <c r="Y1263" s="60" t="str">
        <f>IF(B:B="","",IF(R1263="Refreshment Beverage",VLOOKUP(Q1263,Rates!G$15:L$19,6,0)*W1263,VLOOKUP(Q1263,Rates!G$4:L$12,6,0)*W1263))</f>
        <v/>
      </c>
      <c r="Z1263" s="60" t="str">
        <f t="shared" si="662"/>
        <v/>
      </c>
      <c r="AA1263" s="60" t="str">
        <f t="shared" si="650"/>
        <v/>
      </c>
      <c r="AB1263" s="61" t="str" cm="1">
        <f t="array" ref="AB1263">IF(_xlfn.SINGLE(B:B)="","",IF(R1263="Refreshment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61" t="str" cm="1">
        <f t="array" ref="AC1263">IF(_xlfn.SINGLE(B:B)="","",IF(R1263="Refreshment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68">
        <f>IFERROR(IF(R1263="Beer","",IF(OR(Q1263=1,Q1263=2,Q1263=3,Q1263=4),VLOOKUP(Q1263,Rates!$A$31:$B$34,2,0)*W1263,IF(V1263=1,VLOOKUP(U1263,'REB BEV MIN MKUP'!B:E,4,0),IF(V1263&gt;1,VLOOKUP(VALUE(W1263),'REB BEV MIN MKUP'!O:Q,3,0),0)))),0)</f>
        <v>0</v>
      </c>
      <c r="AE1263" s="62" t="str">
        <f t="shared" si="663"/>
        <v/>
      </c>
      <c r="AF1263" s="63" t="str">
        <f t="shared" si="664"/>
        <v/>
      </c>
      <c r="AG1263" s="64" t="str">
        <f t="shared" si="665"/>
        <v/>
      </c>
      <c r="AH1263" s="65" t="str">
        <f t="shared" si="666"/>
        <v/>
      </c>
      <c r="AI1263" s="66" t="str">
        <f>IF(AE:AE="","",IF(R1263="Refreshment Beverage",AK1263*(Rates!J$19/100),ROUND(SUM(AH1263*(Rates!$J$8/100)),4)))</f>
        <v/>
      </c>
      <c r="AJ1263" s="67" t="str">
        <f t="shared" si="667"/>
        <v/>
      </c>
      <c r="AK1263" s="22" t="str">
        <f t="shared" si="668"/>
        <v/>
      </c>
      <c r="AL1263" s="62" t="str">
        <f t="shared" si="669"/>
        <v/>
      </c>
      <c r="AM1263" s="63" t="str">
        <f>IF(AS1263="","",IF(R1263="Refreshment Beverage",ROUND(AS1263*Rates!K$19,4),ROUND(AO1263*(VLOOKUP(VALUE(Q1263),Rates!G$4:L$12,3,0)),4)))</f>
        <v/>
      </c>
      <c r="AN1263" s="68" t="str">
        <f>IF(AS1263="","",IF(R1263="Refreshment Beverage",AS1263*(Rates!J$19/100),MAX(AM1263,AB1263)))</f>
        <v/>
      </c>
      <c r="AO1263" s="69" t="str">
        <f t="shared" si="670"/>
        <v/>
      </c>
      <c r="AP1263" s="69" t="str">
        <f t="shared" si="671"/>
        <v/>
      </c>
      <c r="AQ1263" s="70" t="str">
        <f>IF(AS1263="","",IF(R1263="Refreshment Beverage",ROUND(SUM(VLOOKUP(Q:Q,Rates!G$15:L$19,3,0)*(AS1263-Y1263-Z1263-AA1263)),4),ROUND(SUM(Rates!$K$8*AS1263),4)))</f>
        <v/>
      </c>
      <c r="AR1263" s="66" t="str">
        <f t="shared" si="672"/>
        <v/>
      </c>
      <c r="AS1263" s="22" t="str">
        <f t="shared" si="673"/>
        <v/>
      </c>
      <c r="AT1263" s="62" t="str">
        <f t="shared" si="674"/>
        <v/>
      </c>
      <c r="AU1263" s="63" t="str">
        <f>IF(AX1263="","",IF(R1263="Refreshment Beverage",ROUND((BA1263-Y1263-Z1263-AA1263)*VLOOKUP(VALUE(Q1263),Rates!G$15:L$19,3,0),4),ROUND(AW1263*(VLOOKUP(VALUE(Q1263),Rates!G:L,3,0)),4)))</f>
        <v/>
      </c>
      <c r="AV1263" s="68" t="str">
        <f t="shared" si="675"/>
        <v/>
      </c>
      <c r="AW1263" s="69" t="str">
        <f t="shared" si="676"/>
        <v/>
      </c>
      <c r="AX1263" s="65" t="str">
        <f t="shared" si="677"/>
        <v/>
      </c>
      <c r="AY1263" s="70" t="str">
        <f>IF(AX1263="","",IF(R1263="Refreshment Beverage",ROUND(SUM(AX1263*Rates!K$19),4),ROUND(SUM(AX1263*(Rates!J$8/100)),4)))</f>
        <v/>
      </c>
      <c r="AZ1263" s="67" t="str">
        <f t="shared" si="678"/>
        <v/>
      </c>
      <c r="BA1263" s="22" t="str">
        <f t="shared" si="679"/>
        <v/>
      </c>
      <c r="BD1263" s="171"/>
      <c r="BE1263" s="171"/>
      <c r="BF1263" s="171"/>
      <c r="BG1263" s="171"/>
    </row>
    <row r="1264" spans="11:59" ht="12.75" customHeight="1" x14ac:dyDescent="0.3">
      <c r="K1264" s="42" t="str">
        <f t="shared" si="651"/>
        <v/>
      </c>
      <c r="L1264" s="55" t="str">
        <f t="shared" si="652"/>
        <v/>
      </c>
      <c r="M1264" s="43" t="str">
        <f t="shared" si="653"/>
        <v/>
      </c>
      <c r="N1264" s="56" t="str" cm="1">
        <f t="array" ref="N1264">IFERROR(IF(_xlfn.SINGLE(B:B)="","",IF(R1264="Beer",SUM(LOOKUP(2,1/(Rates!$B$3:$B$5&lt;=W1264)/(Rates!$C$3:$C$5&gt;=W1264),Rates!$D$3:$D$5)*(X1264/100)*W1264),IF(R1264="Refreshment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56" t="str">
        <f t="shared" si="654"/>
        <v/>
      </c>
      <c r="P1264" s="53"/>
      <c r="Q1264" s="14" t="str">
        <f t="shared" si="655"/>
        <v/>
      </c>
      <c r="R1264" s="57" t="str">
        <f t="shared" si="656"/>
        <v/>
      </c>
      <c r="S1264" s="58" t="str">
        <f>IF(B1264="","",IF(R1264="Refreshment Beverage",VLOOKUP(VALUE(Q1264),Rates!G$15:L$19,2,0),VLOOKUP(VALUE(Q1264),Rates!G$4:L$12,2,0)))</f>
        <v/>
      </c>
      <c r="T1264" s="58" t="str">
        <f t="shared" si="657"/>
        <v/>
      </c>
      <c r="U1264" s="58" t="str">
        <f t="shared" si="658"/>
        <v/>
      </c>
      <c r="V1264" s="58" t="str">
        <f t="shared" si="659"/>
        <v/>
      </c>
      <c r="W1264" s="58" t="str">
        <f t="shared" si="660"/>
        <v/>
      </c>
      <c r="X1264" s="59" t="str">
        <f t="shared" si="661"/>
        <v/>
      </c>
      <c r="Y1264" s="60" t="str">
        <f>IF(B:B="","",IF(R1264="Refreshment Beverage",VLOOKUP(Q1264,Rates!G$15:L$19,6,0)*W1264,VLOOKUP(Q1264,Rates!G$4:L$12,6,0)*W1264))</f>
        <v/>
      </c>
      <c r="Z1264" s="60" t="str">
        <f t="shared" si="662"/>
        <v/>
      </c>
      <c r="AA1264" s="60" t="str">
        <f t="shared" si="650"/>
        <v/>
      </c>
      <c r="AB1264" s="61" t="str" cm="1">
        <f t="array" ref="AB1264">IF(_xlfn.SINGLE(B:B)="","",IF(R1264="Refreshment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61" t="str" cm="1">
        <f t="array" ref="AC1264">IF(_xlfn.SINGLE(B:B)="","",IF(R1264="Refreshment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68">
        <f>IFERROR(IF(R1264="Beer","",IF(OR(Q1264=1,Q1264=2,Q1264=3,Q1264=4),VLOOKUP(Q1264,Rates!$A$31:$B$34,2,0)*W1264,IF(V1264=1,VLOOKUP(U1264,'REB BEV MIN MKUP'!B:E,4,0),IF(V1264&gt;1,VLOOKUP(VALUE(W1264),'REB BEV MIN MKUP'!O:Q,3,0),0)))),0)</f>
        <v>0</v>
      </c>
      <c r="AE1264" s="62" t="str">
        <f t="shared" si="663"/>
        <v/>
      </c>
      <c r="AF1264" s="63" t="str">
        <f t="shared" si="664"/>
        <v/>
      </c>
      <c r="AG1264" s="64" t="str">
        <f t="shared" si="665"/>
        <v/>
      </c>
      <c r="AH1264" s="65" t="str">
        <f t="shared" si="666"/>
        <v/>
      </c>
      <c r="AI1264" s="66" t="str">
        <f>IF(AE:AE="","",IF(R1264="Refreshment Beverage",AK1264*(Rates!J$19/100),ROUND(SUM(AH1264*(Rates!$J$8/100)),4)))</f>
        <v/>
      </c>
      <c r="AJ1264" s="67" t="str">
        <f t="shared" si="667"/>
        <v/>
      </c>
      <c r="AK1264" s="22" t="str">
        <f t="shared" si="668"/>
        <v/>
      </c>
      <c r="AL1264" s="62" t="str">
        <f t="shared" si="669"/>
        <v/>
      </c>
      <c r="AM1264" s="63" t="str">
        <f>IF(AS1264="","",IF(R1264="Refreshment Beverage",ROUND(AS1264*Rates!K$19,4),ROUND(AO1264*(VLOOKUP(VALUE(Q1264),Rates!G$4:L$12,3,0)),4)))</f>
        <v/>
      </c>
      <c r="AN1264" s="68" t="str">
        <f>IF(AS1264="","",IF(R1264="Refreshment Beverage",AS1264*(Rates!J$19/100),MAX(AM1264,AB1264)))</f>
        <v/>
      </c>
      <c r="AO1264" s="69" t="str">
        <f t="shared" si="670"/>
        <v/>
      </c>
      <c r="AP1264" s="69" t="str">
        <f t="shared" si="671"/>
        <v/>
      </c>
      <c r="AQ1264" s="70" t="str">
        <f>IF(AS1264="","",IF(R1264="Refreshment Beverage",ROUND(SUM(VLOOKUP(Q:Q,Rates!G$15:L$19,3,0)*(AS1264-Y1264-Z1264-AA1264)),4),ROUND(SUM(Rates!$K$8*AS1264),4)))</f>
        <v/>
      </c>
      <c r="AR1264" s="66" t="str">
        <f t="shared" si="672"/>
        <v/>
      </c>
      <c r="AS1264" s="22" t="str">
        <f t="shared" si="673"/>
        <v/>
      </c>
      <c r="AT1264" s="62" t="str">
        <f t="shared" si="674"/>
        <v/>
      </c>
      <c r="AU1264" s="63" t="str">
        <f>IF(AX1264="","",IF(R1264="Refreshment Beverage",ROUND((BA1264-Y1264-Z1264-AA1264)*VLOOKUP(VALUE(Q1264),Rates!G$15:L$19,3,0),4),ROUND(AW1264*(VLOOKUP(VALUE(Q1264),Rates!G:L,3,0)),4)))</f>
        <v/>
      </c>
      <c r="AV1264" s="68" t="str">
        <f t="shared" si="675"/>
        <v/>
      </c>
      <c r="AW1264" s="69" t="str">
        <f t="shared" si="676"/>
        <v/>
      </c>
      <c r="AX1264" s="65" t="str">
        <f t="shared" si="677"/>
        <v/>
      </c>
      <c r="AY1264" s="70" t="str">
        <f>IF(AX1264="","",IF(R1264="Refreshment Beverage",ROUND(SUM(AX1264*Rates!K$19),4),ROUND(SUM(AX1264*(Rates!J$8/100)),4)))</f>
        <v/>
      </c>
      <c r="AZ1264" s="67" t="str">
        <f t="shared" si="678"/>
        <v/>
      </c>
      <c r="BA1264" s="22" t="str">
        <f t="shared" si="679"/>
        <v/>
      </c>
      <c r="BD1264" s="171"/>
      <c r="BE1264" s="171"/>
      <c r="BF1264" s="171"/>
      <c r="BG1264" s="171"/>
    </row>
    <row r="1265" spans="11:59" ht="12.75" customHeight="1" x14ac:dyDescent="0.3">
      <c r="K1265" s="42" t="str">
        <f t="shared" si="651"/>
        <v/>
      </c>
      <c r="L1265" s="55" t="str">
        <f t="shared" si="652"/>
        <v/>
      </c>
      <c r="M1265" s="43" t="str">
        <f t="shared" si="653"/>
        <v/>
      </c>
      <c r="N1265" s="56" t="str" cm="1">
        <f t="array" ref="N1265">IFERROR(IF(_xlfn.SINGLE(B:B)="","",IF(R1265="Beer",SUM(LOOKUP(2,1/(Rates!$B$3:$B$5&lt;=W1265)/(Rates!$C$3:$C$5&gt;=W1265),Rates!$D$3:$D$5)*(X1265/100)*W1265),IF(R1265="Refreshment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56" t="str">
        <f t="shared" si="654"/>
        <v/>
      </c>
      <c r="P1265" s="53"/>
      <c r="Q1265" s="14" t="str">
        <f t="shared" si="655"/>
        <v/>
      </c>
      <c r="R1265" s="57" t="str">
        <f t="shared" si="656"/>
        <v/>
      </c>
      <c r="S1265" s="58" t="str">
        <f>IF(B1265="","",IF(R1265="Refreshment Beverage",VLOOKUP(VALUE(Q1265),Rates!G$15:L$19,2,0),VLOOKUP(VALUE(Q1265),Rates!G$4:L$12,2,0)))</f>
        <v/>
      </c>
      <c r="T1265" s="58" t="str">
        <f t="shared" si="657"/>
        <v/>
      </c>
      <c r="U1265" s="58" t="str">
        <f t="shared" si="658"/>
        <v/>
      </c>
      <c r="V1265" s="58" t="str">
        <f t="shared" si="659"/>
        <v/>
      </c>
      <c r="W1265" s="58" t="str">
        <f t="shared" si="660"/>
        <v/>
      </c>
      <c r="X1265" s="59" t="str">
        <f t="shared" si="661"/>
        <v/>
      </c>
      <c r="Y1265" s="60" t="str">
        <f>IF(B:B="","",IF(R1265="Refreshment Beverage",VLOOKUP(Q1265,Rates!G$15:L$19,6,0)*W1265,VLOOKUP(Q1265,Rates!G$4:L$12,6,0)*W1265))</f>
        <v/>
      </c>
      <c r="Z1265" s="60" t="str">
        <f t="shared" si="662"/>
        <v/>
      </c>
      <c r="AA1265" s="60" t="str">
        <f t="shared" si="650"/>
        <v/>
      </c>
      <c r="AB1265" s="61" t="str" cm="1">
        <f t="array" ref="AB1265">IF(_xlfn.SINGLE(B:B)="","",IF(R1265="Refreshment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61" t="str" cm="1">
        <f t="array" ref="AC1265">IF(_xlfn.SINGLE(B:B)="","",IF(R1265="Refreshment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68">
        <f>IFERROR(IF(R1265="Beer","",IF(OR(Q1265=1,Q1265=2,Q1265=3,Q1265=4),VLOOKUP(Q1265,Rates!$A$31:$B$34,2,0)*W1265,IF(V1265=1,VLOOKUP(U1265,'REB BEV MIN MKUP'!B:E,4,0),IF(V1265&gt;1,VLOOKUP(VALUE(W1265),'REB BEV MIN MKUP'!O:Q,3,0),0)))),0)</f>
        <v>0</v>
      </c>
      <c r="AE1265" s="62" t="str">
        <f t="shared" si="663"/>
        <v/>
      </c>
      <c r="AF1265" s="63" t="str">
        <f t="shared" si="664"/>
        <v/>
      </c>
      <c r="AG1265" s="64" t="str">
        <f t="shared" si="665"/>
        <v/>
      </c>
      <c r="AH1265" s="65" t="str">
        <f t="shared" si="666"/>
        <v/>
      </c>
      <c r="AI1265" s="66" t="str">
        <f>IF(AE:AE="","",IF(R1265="Refreshment Beverage",AK1265*(Rates!J$19/100),ROUND(SUM(AH1265*(Rates!$J$8/100)),4)))</f>
        <v/>
      </c>
      <c r="AJ1265" s="67" t="str">
        <f t="shared" si="667"/>
        <v/>
      </c>
      <c r="AK1265" s="22" t="str">
        <f t="shared" si="668"/>
        <v/>
      </c>
      <c r="AL1265" s="62" t="str">
        <f t="shared" si="669"/>
        <v/>
      </c>
      <c r="AM1265" s="63" t="str">
        <f>IF(AS1265="","",IF(R1265="Refreshment Beverage",ROUND(AS1265*Rates!K$19,4),ROUND(AO1265*(VLOOKUP(VALUE(Q1265),Rates!G$4:L$12,3,0)),4)))</f>
        <v/>
      </c>
      <c r="AN1265" s="68" t="str">
        <f>IF(AS1265="","",IF(R1265="Refreshment Beverage",AS1265*(Rates!J$19/100),MAX(AM1265,AB1265)))</f>
        <v/>
      </c>
      <c r="AO1265" s="69" t="str">
        <f t="shared" si="670"/>
        <v/>
      </c>
      <c r="AP1265" s="69" t="str">
        <f t="shared" si="671"/>
        <v/>
      </c>
      <c r="AQ1265" s="70" t="str">
        <f>IF(AS1265="","",IF(R1265="Refreshment Beverage",ROUND(SUM(VLOOKUP(Q:Q,Rates!G$15:L$19,3,0)*(AS1265-Y1265-Z1265-AA1265)),4),ROUND(SUM(Rates!$K$8*AS1265),4)))</f>
        <v/>
      </c>
      <c r="AR1265" s="66" t="str">
        <f t="shared" si="672"/>
        <v/>
      </c>
      <c r="AS1265" s="22" t="str">
        <f t="shared" si="673"/>
        <v/>
      </c>
      <c r="AT1265" s="62" t="str">
        <f t="shared" si="674"/>
        <v/>
      </c>
      <c r="AU1265" s="63" t="str">
        <f>IF(AX1265="","",IF(R1265="Refreshment Beverage",ROUND((BA1265-Y1265-Z1265-AA1265)*VLOOKUP(VALUE(Q1265),Rates!G$15:L$19,3,0),4),ROUND(AW1265*(VLOOKUP(VALUE(Q1265),Rates!G:L,3,0)),4)))</f>
        <v/>
      </c>
      <c r="AV1265" s="68" t="str">
        <f t="shared" si="675"/>
        <v/>
      </c>
      <c r="AW1265" s="69" t="str">
        <f t="shared" si="676"/>
        <v/>
      </c>
      <c r="AX1265" s="65" t="str">
        <f t="shared" si="677"/>
        <v/>
      </c>
      <c r="AY1265" s="70" t="str">
        <f>IF(AX1265="","",IF(R1265="Refreshment Beverage",ROUND(SUM(AX1265*Rates!K$19),4),ROUND(SUM(AX1265*(Rates!J$8/100)),4)))</f>
        <v/>
      </c>
      <c r="AZ1265" s="67" t="str">
        <f t="shared" si="678"/>
        <v/>
      </c>
      <c r="BA1265" s="22" t="str">
        <f t="shared" si="679"/>
        <v/>
      </c>
      <c r="BD1265" s="171"/>
      <c r="BE1265" s="171"/>
      <c r="BF1265" s="171"/>
      <c r="BG1265" s="171"/>
    </row>
    <row r="1266" spans="11:59" ht="12.75" customHeight="1" x14ac:dyDescent="0.3">
      <c r="K1266" s="42" t="str">
        <f t="shared" si="651"/>
        <v/>
      </c>
      <c r="L1266" s="55" t="str">
        <f t="shared" si="652"/>
        <v/>
      </c>
      <c r="M1266" s="43" t="str">
        <f t="shared" si="653"/>
        <v/>
      </c>
      <c r="N1266" s="56" t="str" cm="1">
        <f t="array" ref="N1266">IFERROR(IF(_xlfn.SINGLE(B:B)="","",IF(R1266="Beer",SUM(LOOKUP(2,1/(Rates!$B$3:$B$5&lt;=W1266)/(Rates!$C$3:$C$5&gt;=W1266),Rates!$D$3:$D$5)*(X1266/100)*W1266),IF(R1266="Refreshment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56" t="str">
        <f t="shared" si="654"/>
        <v/>
      </c>
      <c r="P1266" s="53"/>
      <c r="Q1266" s="14" t="str">
        <f t="shared" si="655"/>
        <v/>
      </c>
      <c r="R1266" s="57" t="str">
        <f t="shared" si="656"/>
        <v/>
      </c>
      <c r="S1266" s="58" t="str">
        <f>IF(B1266="","",IF(R1266="Refreshment Beverage",VLOOKUP(VALUE(Q1266),Rates!G$15:L$19,2,0),VLOOKUP(VALUE(Q1266),Rates!G$4:L$12,2,0)))</f>
        <v/>
      </c>
      <c r="T1266" s="58" t="str">
        <f t="shared" si="657"/>
        <v/>
      </c>
      <c r="U1266" s="58" t="str">
        <f t="shared" si="658"/>
        <v/>
      </c>
      <c r="V1266" s="58" t="str">
        <f t="shared" si="659"/>
        <v/>
      </c>
      <c r="W1266" s="58" t="str">
        <f t="shared" si="660"/>
        <v/>
      </c>
      <c r="X1266" s="59" t="str">
        <f t="shared" si="661"/>
        <v/>
      </c>
      <c r="Y1266" s="60" t="str">
        <f>IF(B:B="","",IF(R1266="Refreshment Beverage",VLOOKUP(Q1266,Rates!G$15:L$19,6,0)*W1266,VLOOKUP(Q1266,Rates!G$4:L$12,6,0)*W1266))</f>
        <v/>
      </c>
      <c r="Z1266" s="60" t="str">
        <f t="shared" si="662"/>
        <v/>
      </c>
      <c r="AA1266" s="60" t="str">
        <f t="shared" si="650"/>
        <v/>
      </c>
      <c r="AB1266" s="61" t="str" cm="1">
        <f t="array" ref="AB1266">IF(_xlfn.SINGLE(B:B)="","",IF(R1266="Refreshment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61" t="str" cm="1">
        <f t="array" ref="AC1266">IF(_xlfn.SINGLE(B:B)="","",IF(R1266="Refreshment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68">
        <f>IFERROR(IF(R1266="Beer","",IF(OR(Q1266=1,Q1266=2,Q1266=3,Q1266=4),VLOOKUP(Q1266,Rates!$A$31:$B$34,2,0)*W1266,IF(V1266=1,VLOOKUP(U1266,'REB BEV MIN MKUP'!B:E,4,0),IF(V1266&gt;1,VLOOKUP(VALUE(W1266),'REB BEV MIN MKUP'!O:Q,3,0),0)))),0)</f>
        <v>0</v>
      </c>
      <c r="AE1266" s="62" t="str">
        <f t="shared" si="663"/>
        <v/>
      </c>
      <c r="AF1266" s="63" t="str">
        <f t="shared" si="664"/>
        <v/>
      </c>
      <c r="AG1266" s="64" t="str">
        <f t="shared" si="665"/>
        <v/>
      </c>
      <c r="AH1266" s="65" t="str">
        <f t="shared" si="666"/>
        <v/>
      </c>
      <c r="AI1266" s="66" t="str">
        <f>IF(AE:AE="","",IF(R1266="Refreshment Beverage",AK1266*(Rates!J$19/100),ROUND(SUM(AH1266*(Rates!$J$8/100)),4)))</f>
        <v/>
      </c>
      <c r="AJ1266" s="67" t="str">
        <f t="shared" si="667"/>
        <v/>
      </c>
      <c r="AK1266" s="22" t="str">
        <f t="shared" si="668"/>
        <v/>
      </c>
      <c r="AL1266" s="62" t="str">
        <f t="shared" si="669"/>
        <v/>
      </c>
      <c r="AM1266" s="63" t="str">
        <f>IF(AS1266="","",IF(R1266="Refreshment Beverage",ROUND(AS1266*Rates!K$19,4),ROUND(AO1266*(VLOOKUP(VALUE(Q1266),Rates!G$4:L$12,3,0)),4)))</f>
        <v/>
      </c>
      <c r="AN1266" s="68" t="str">
        <f>IF(AS1266="","",IF(R1266="Refreshment Beverage",AS1266*(Rates!J$19/100),MAX(AM1266,AB1266)))</f>
        <v/>
      </c>
      <c r="AO1266" s="69" t="str">
        <f t="shared" si="670"/>
        <v/>
      </c>
      <c r="AP1266" s="69" t="str">
        <f t="shared" si="671"/>
        <v/>
      </c>
      <c r="AQ1266" s="70" t="str">
        <f>IF(AS1266="","",IF(R1266="Refreshment Beverage",ROUND(SUM(VLOOKUP(Q:Q,Rates!G$15:L$19,3,0)*(AS1266-Y1266-Z1266-AA1266)),4),ROUND(SUM(Rates!$K$8*AS1266),4)))</f>
        <v/>
      </c>
      <c r="AR1266" s="66" t="str">
        <f t="shared" si="672"/>
        <v/>
      </c>
      <c r="AS1266" s="22" t="str">
        <f t="shared" si="673"/>
        <v/>
      </c>
      <c r="AT1266" s="62" t="str">
        <f t="shared" si="674"/>
        <v/>
      </c>
      <c r="AU1266" s="63" t="str">
        <f>IF(AX1266="","",IF(R1266="Refreshment Beverage",ROUND((BA1266-Y1266-Z1266-AA1266)*VLOOKUP(VALUE(Q1266),Rates!G$15:L$19,3,0),4),ROUND(AW1266*(VLOOKUP(VALUE(Q1266),Rates!G:L,3,0)),4)))</f>
        <v/>
      </c>
      <c r="AV1266" s="68" t="str">
        <f t="shared" si="675"/>
        <v/>
      </c>
      <c r="AW1266" s="69" t="str">
        <f t="shared" si="676"/>
        <v/>
      </c>
      <c r="AX1266" s="65" t="str">
        <f t="shared" si="677"/>
        <v/>
      </c>
      <c r="AY1266" s="70" t="str">
        <f>IF(AX1266="","",IF(R1266="Refreshment Beverage",ROUND(SUM(AX1266*Rates!K$19),4),ROUND(SUM(AX1266*(Rates!J$8/100)),4)))</f>
        <v/>
      </c>
      <c r="AZ1266" s="67" t="str">
        <f t="shared" si="678"/>
        <v/>
      </c>
      <c r="BA1266" s="22" t="str">
        <f t="shared" si="679"/>
        <v/>
      </c>
      <c r="BD1266" s="171"/>
      <c r="BE1266" s="171"/>
      <c r="BF1266" s="171"/>
      <c r="BG1266" s="171"/>
    </row>
    <row r="1267" spans="11:59" ht="12.75" customHeight="1" x14ac:dyDescent="0.3">
      <c r="K1267" s="42" t="str">
        <f t="shared" si="651"/>
        <v/>
      </c>
      <c r="L1267" s="55" t="str">
        <f t="shared" si="652"/>
        <v/>
      </c>
      <c r="M1267" s="43" t="str">
        <f t="shared" si="653"/>
        <v/>
      </c>
      <c r="N1267" s="56" t="str" cm="1">
        <f t="array" ref="N1267">IFERROR(IF(_xlfn.SINGLE(B:B)="","",IF(R1267="Beer",SUM(LOOKUP(2,1/(Rates!$B$3:$B$5&lt;=W1267)/(Rates!$C$3:$C$5&gt;=W1267),Rates!$D$3:$D$5)*(X1267/100)*W1267),IF(R1267="Refreshment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56" t="str">
        <f t="shared" si="654"/>
        <v/>
      </c>
      <c r="P1267" s="53"/>
      <c r="Q1267" s="14" t="str">
        <f t="shared" si="655"/>
        <v/>
      </c>
      <c r="R1267" s="57" t="str">
        <f t="shared" si="656"/>
        <v/>
      </c>
      <c r="S1267" s="58" t="str">
        <f>IF(B1267="","",IF(R1267="Refreshment Beverage",VLOOKUP(VALUE(Q1267),Rates!G$15:L$19,2,0),VLOOKUP(VALUE(Q1267),Rates!G$4:L$12,2,0)))</f>
        <v/>
      </c>
      <c r="T1267" s="58" t="str">
        <f t="shared" si="657"/>
        <v/>
      </c>
      <c r="U1267" s="58" t="str">
        <f t="shared" si="658"/>
        <v/>
      </c>
      <c r="V1267" s="58" t="str">
        <f t="shared" si="659"/>
        <v/>
      </c>
      <c r="W1267" s="58" t="str">
        <f t="shared" si="660"/>
        <v/>
      </c>
      <c r="X1267" s="59" t="str">
        <f t="shared" si="661"/>
        <v/>
      </c>
      <c r="Y1267" s="60" t="str">
        <f>IF(B:B="","",IF(R1267="Refreshment Beverage",VLOOKUP(Q1267,Rates!G$15:L$19,6,0)*W1267,VLOOKUP(Q1267,Rates!G$4:L$12,6,0)*W1267))</f>
        <v/>
      </c>
      <c r="Z1267" s="60" t="str">
        <f t="shared" si="662"/>
        <v/>
      </c>
      <c r="AA1267" s="60" t="str">
        <f t="shared" si="650"/>
        <v/>
      </c>
      <c r="AB1267" s="61" t="str" cm="1">
        <f t="array" ref="AB1267">IF(_xlfn.SINGLE(B:B)="","",IF(R1267="Refreshment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61" t="str" cm="1">
        <f t="array" ref="AC1267">IF(_xlfn.SINGLE(B:B)="","",IF(R1267="Refreshment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68">
        <f>IFERROR(IF(R1267="Beer","",IF(OR(Q1267=1,Q1267=2,Q1267=3,Q1267=4),VLOOKUP(Q1267,Rates!$A$31:$B$34,2,0)*W1267,IF(V1267=1,VLOOKUP(U1267,'REB BEV MIN MKUP'!B:E,4,0),IF(V1267&gt;1,VLOOKUP(VALUE(W1267),'REB BEV MIN MKUP'!O:Q,3,0),0)))),0)</f>
        <v>0</v>
      </c>
      <c r="AE1267" s="62" t="str">
        <f t="shared" si="663"/>
        <v/>
      </c>
      <c r="AF1267" s="63" t="str">
        <f t="shared" si="664"/>
        <v/>
      </c>
      <c r="AG1267" s="64" t="str">
        <f t="shared" si="665"/>
        <v/>
      </c>
      <c r="AH1267" s="65" t="str">
        <f t="shared" si="666"/>
        <v/>
      </c>
      <c r="AI1267" s="66" t="str">
        <f>IF(AE:AE="","",IF(R1267="Refreshment Beverage",AK1267*(Rates!J$19/100),ROUND(SUM(AH1267*(Rates!$J$8/100)),4)))</f>
        <v/>
      </c>
      <c r="AJ1267" s="67" t="str">
        <f t="shared" si="667"/>
        <v/>
      </c>
      <c r="AK1267" s="22" t="str">
        <f t="shared" si="668"/>
        <v/>
      </c>
      <c r="AL1267" s="62" t="str">
        <f t="shared" si="669"/>
        <v/>
      </c>
      <c r="AM1267" s="63" t="str">
        <f>IF(AS1267="","",IF(R1267="Refreshment Beverage",ROUND(AS1267*Rates!K$19,4),ROUND(AO1267*(VLOOKUP(VALUE(Q1267),Rates!G$4:L$12,3,0)),4)))</f>
        <v/>
      </c>
      <c r="AN1267" s="68" t="str">
        <f>IF(AS1267="","",IF(R1267="Refreshment Beverage",AS1267*(Rates!J$19/100),MAX(AM1267,AB1267)))</f>
        <v/>
      </c>
      <c r="AO1267" s="69" t="str">
        <f t="shared" si="670"/>
        <v/>
      </c>
      <c r="AP1267" s="69" t="str">
        <f t="shared" si="671"/>
        <v/>
      </c>
      <c r="AQ1267" s="70" t="str">
        <f>IF(AS1267="","",IF(R1267="Refreshment Beverage",ROUND(SUM(VLOOKUP(Q:Q,Rates!G$15:L$19,3,0)*(AS1267-Y1267-Z1267-AA1267)),4),ROUND(SUM(Rates!$K$8*AS1267),4)))</f>
        <v/>
      </c>
      <c r="AR1267" s="66" t="str">
        <f t="shared" si="672"/>
        <v/>
      </c>
      <c r="AS1267" s="22" t="str">
        <f t="shared" si="673"/>
        <v/>
      </c>
      <c r="AT1267" s="62" t="str">
        <f t="shared" si="674"/>
        <v/>
      </c>
      <c r="AU1267" s="63" t="str">
        <f>IF(AX1267="","",IF(R1267="Refreshment Beverage",ROUND((BA1267-Y1267-Z1267-AA1267)*VLOOKUP(VALUE(Q1267),Rates!G$15:L$19,3,0),4),ROUND(AW1267*(VLOOKUP(VALUE(Q1267),Rates!G:L,3,0)),4)))</f>
        <v/>
      </c>
      <c r="AV1267" s="68" t="str">
        <f t="shared" si="675"/>
        <v/>
      </c>
      <c r="AW1267" s="69" t="str">
        <f t="shared" si="676"/>
        <v/>
      </c>
      <c r="AX1267" s="65" t="str">
        <f t="shared" si="677"/>
        <v/>
      </c>
      <c r="AY1267" s="70" t="str">
        <f>IF(AX1267="","",IF(R1267="Refreshment Beverage",ROUND(SUM(AX1267*Rates!K$19),4),ROUND(SUM(AX1267*(Rates!J$8/100)),4)))</f>
        <v/>
      </c>
      <c r="AZ1267" s="67" t="str">
        <f t="shared" si="678"/>
        <v/>
      </c>
      <c r="BA1267" s="22" t="str">
        <f t="shared" si="679"/>
        <v/>
      </c>
      <c r="BD1267" s="171"/>
      <c r="BE1267" s="171"/>
      <c r="BF1267" s="171"/>
      <c r="BG1267" s="171"/>
    </row>
    <row r="1268" spans="11:59" ht="12.75" customHeight="1" x14ac:dyDescent="0.3">
      <c r="K1268" s="42" t="str">
        <f t="shared" si="651"/>
        <v/>
      </c>
      <c r="L1268" s="55" t="str">
        <f t="shared" si="652"/>
        <v/>
      </c>
      <c r="M1268" s="43" t="str">
        <f t="shared" si="653"/>
        <v/>
      </c>
      <c r="N1268" s="56" t="str" cm="1">
        <f t="array" ref="N1268">IFERROR(IF(_xlfn.SINGLE(B:B)="","",IF(R1268="Beer",SUM(LOOKUP(2,1/(Rates!$B$3:$B$5&lt;=W1268)/(Rates!$C$3:$C$5&gt;=W1268),Rates!$D$3:$D$5)*(X1268/100)*W1268),IF(R1268="Refreshment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56" t="str">
        <f t="shared" si="654"/>
        <v/>
      </c>
      <c r="P1268" s="53"/>
      <c r="Q1268" s="14" t="str">
        <f t="shared" si="655"/>
        <v/>
      </c>
      <c r="R1268" s="57" t="str">
        <f t="shared" si="656"/>
        <v/>
      </c>
      <c r="S1268" s="58" t="str">
        <f>IF(B1268="","",IF(R1268="Refreshment Beverage",VLOOKUP(VALUE(Q1268),Rates!G$15:L$19,2,0),VLOOKUP(VALUE(Q1268),Rates!G$4:L$12,2,0)))</f>
        <v/>
      </c>
      <c r="T1268" s="58" t="str">
        <f t="shared" si="657"/>
        <v/>
      </c>
      <c r="U1268" s="58" t="str">
        <f t="shared" si="658"/>
        <v/>
      </c>
      <c r="V1268" s="58" t="str">
        <f t="shared" si="659"/>
        <v/>
      </c>
      <c r="W1268" s="58" t="str">
        <f t="shared" si="660"/>
        <v/>
      </c>
      <c r="X1268" s="59" t="str">
        <f t="shared" si="661"/>
        <v/>
      </c>
      <c r="Y1268" s="60" t="str">
        <f>IF(B:B="","",IF(R1268="Refreshment Beverage",VLOOKUP(Q1268,Rates!G$15:L$19,6,0)*W1268,VLOOKUP(Q1268,Rates!G$4:L$12,6,0)*W1268))</f>
        <v/>
      </c>
      <c r="Z1268" s="60" t="str">
        <f t="shared" si="662"/>
        <v/>
      </c>
      <c r="AA1268" s="60" t="str">
        <f t="shared" si="650"/>
        <v/>
      </c>
      <c r="AB1268" s="61" t="str" cm="1">
        <f t="array" ref="AB1268">IF(_xlfn.SINGLE(B:B)="","",IF(R1268="Refreshment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61" t="str" cm="1">
        <f t="array" ref="AC1268">IF(_xlfn.SINGLE(B:B)="","",IF(R1268="Refreshment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68">
        <f>IFERROR(IF(R1268="Beer","",IF(OR(Q1268=1,Q1268=2,Q1268=3,Q1268=4),VLOOKUP(Q1268,Rates!$A$31:$B$34,2,0)*W1268,IF(V1268=1,VLOOKUP(U1268,'REB BEV MIN MKUP'!B:E,4,0),IF(V1268&gt;1,VLOOKUP(VALUE(W1268),'REB BEV MIN MKUP'!O:Q,3,0),0)))),0)</f>
        <v>0</v>
      </c>
      <c r="AE1268" s="62" t="str">
        <f t="shared" si="663"/>
        <v/>
      </c>
      <c r="AF1268" s="63" t="str">
        <f t="shared" si="664"/>
        <v/>
      </c>
      <c r="AG1268" s="64" t="str">
        <f t="shared" si="665"/>
        <v/>
      </c>
      <c r="AH1268" s="65" t="str">
        <f t="shared" si="666"/>
        <v/>
      </c>
      <c r="AI1268" s="66" t="str">
        <f>IF(AE:AE="","",IF(R1268="Refreshment Beverage",AK1268*(Rates!J$19/100),ROUND(SUM(AH1268*(Rates!$J$8/100)),4)))</f>
        <v/>
      </c>
      <c r="AJ1268" s="67" t="str">
        <f t="shared" si="667"/>
        <v/>
      </c>
      <c r="AK1268" s="22" t="str">
        <f t="shared" si="668"/>
        <v/>
      </c>
      <c r="AL1268" s="62" t="str">
        <f t="shared" si="669"/>
        <v/>
      </c>
      <c r="AM1268" s="63" t="str">
        <f>IF(AS1268="","",IF(R1268="Refreshment Beverage",ROUND(AS1268*Rates!K$19,4),ROUND(AO1268*(VLOOKUP(VALUE(Q1268),Rates!G$4:L$12,3,0)),4)))</f>
        <v/>
      </c>
      <c r="AN1268" s="68" t="str">
        <f>IF(AS1268="","",IF(R1268="Refreshment Beverage",AS1268*(Rates!J$19/100),MAX(AM1268,AB1268)))</f>
        <v/>
      </c>
      <c r="AO1268" s="69" t="str">
        <f t="shared" si="670"/>
        <v/>
      </c>
      <c r="AP1268" s="69" t="str">
        <f t="shared" si="671"/>
        <v/>
      </c>
      <c r="AQ1268" s="70" t="str">
        <f>IF(AS1268="","",IF(R1268="Refreshment Beverage",ROUND(SUM(VLOOKUP(Q:Q,Rates!G$15:L$19,3,0)*(AS1268-Y1268-Z1268-AA1268)),4),ROUND(SUM(Rates!$K$8*AS1268),4)))</f>
        <v/>
      </c>
      <c r="AR1268" s="66" t="str">
        <f t="shared" si="672"/>
        <v/>
      </c>
      <c r="AS1268" s="22" t="str">
        <f t="shared" si="673"/>
        <v/>
      </c>
      <c r="AT1268" s="62" t="str">
        <f t="shared" si="674"/>
        <v/>
      </c>
      <c r="AU1268" s="63" t="str">
        <f>IF(AX1268="","",IF(R1268="Refreshment Beverage",ROUND((BA1268-Y1268-Z1268-AA1268)*VLOOKUP(VALUE(Q1268),Rates!G$15:L$19,3,0),4),ROUND(AW1268*(VLOOKUP(VALUE(Q1268),Rates!G:L,3,0)),4)))</f>
        <v/>
      </c>
      <c r="AV1268" s="68" t="str">
        <f t="shared" si="675"/>
        <v/>
      </c>
      <c r="AW1268" s="69" t="str">
        <f t="shared" si="676"/>
        <v/>
      </c>
      <c r="AX1268" s="65" t="str">
        <f t="shared" si="677"/>
        <v/>
      </c>
      <c r="AY1268" s="70" t="str">
        <f>IF(AX1268="","",IF(R1268="Refreshment Beverage",ROUND(SUM(AX1268*Rates!K$19),4),ROUND(SUM(AX1268*(Rates!J$8/100)),4)))</f>
        <v/>
      </c>
      <c r="AZ1268" s="67" t="str">
        <f t="shared" si="678"/>
        <v/>
      </c>
      <c r="BA1268" s="22" t="str">
        <f t="shared" si="679"/>
        <v/>
      </c>
      <c r="BD1268" s="171"/>
      <c r="BE1268" s="171"/>
      <c r="BF1268" s="171"/>
      <c r="BG1268" s="171"/>
    </row>
    <row r="1269" spans="11:59" ht="12.75" customHeight="1" x14ac:dyDescent="0.3">
      <c r="K1269" s="42" t="str">
        <f t="shared" si="651"/>
        <v/>
      </c>
      <c r="L1269" s="55" t="str">
        <f t="shared" si="652"/>
        <v/>
      </c>
      <c r="M1269" s="43" t="str">
        <f t="shared" si="653"/>
        <v/>
      </c>
      <c r="N1269" s="56" t="str" cm="1">
        <f t="array" ref="N1269">IFERROR(IF(_xlfn.SINGLE(B:B)="","",IF(R1269="Beer",SUM(LOOKUP(2,1/(Rates!$B$3:$B$5&lt;=W1269)/(Rates!$C$3:$C$5&gt;=W1269),Rates!$D$3:$D$5)*(X1269/100)*W1269),IF(R1269="Refreshment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56" t="str">
        <f t="shared" si="654"/>
        <v/>
      </c>
      <c r="P1269" s="53"/>
      <c r="Q1269" s="14" t="str">
        <f t="shared" si="655"/>
        <v/>
      </c>
      <c r="R1269" s="57" t="str">
        <f t="shared" si="656"/>
        <v/>
      </c>
      <c r="S1269" s="58" t="str">
        <f>IF(B1269="","",IF(R1269="Refreshment Beverage",VLOOKUP(VALUE(Q1269),Rates!G$15:L$19,2,0),VLOOKUP(VALUE(Q1269),Rates!G$4:L$12,2,0)))</f>
        <v/>
      </c>
      <c r="T1269" s="58" t="str">
        <f t="shared" si="657"/>
        <v/>
      </c>
      <c r="U1269" s="58" t="str">
        <f t="shared" si="658"/>
        <v/>
      </c>
      <c r="V1269" s="58" t="str">
        <f t="shared" si="659"/>
        <v/>
      </c>
      <c r="W1269" s="58" t="str">
        <f t="shared" si="660"/>
        <v/>
      </c>
      <c r="X1269" s="59" t="str">
        <f t="shared" si="661"/>
        <v/>
      </c>
      <c r="Y1269" s="60" t="str">
        <f>IF(B:B="","",IF(R1269="Refreshment Beverage",VLOOKUP(Q1269,Rates!G$15:L$19,6,0)*W1269,VLOOKUP(Q1269,Rates!G$4:L$12,6,0)*W1269))</f>
        <v/>
      </c>
      <c r="Z1269" s="60" t="str">
        <f t="shared" si="662"/>
        <v/>
      </c>
      <c r="AA1269" s="60" t="str">
        <f t="shared" si="650"/>
        <v/>
      </c>
      <c r="AB1269" s="61" t="str" cm="1">
        <f t="array" ref="AB1269">IF(_xlfn.SINGLE(B:B)="","",IF(R1269="Refreshment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61" t="str" cm="1">
        <f t="array" ref="AC1269">IF(_xlfn.SINGLE(B:B)="","",IF(R1269="Refreshment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68">
        <f>IFERROR(IF(R1269="Beer","",IF(OR(Q1269=1,Q1269=2,Q1269=3,Q1269=4),VLOOKUP(Q1269,Rates!$A$31:$B$34,2,0)*W1269,IF(V1269=1,VLOOKUP(U1269,'REB BEV MIN MKUP'!B:E,4,0),IF(V1269&gt;1,VLOOKUP(VALUE(W1269),'REB BEV MIN MKUP'!O:Q,3,0),0)))),0)</f>
        <v>0</v>
      </c>
      <c r="AE1269" s="62" t="str">
        <f t="shared" si="663"/>
        <v/>
      </c>
      <c r="AF1269" s="63" t="str">
        <f t="shared" si="664"/>
        <v/>
      </c>
      <c r="AG1269" s="64" t="str">
        <f t="shared" si="665"/>
        <v/>
      </c>
      <c r="AH1269" s="65" t="str">
        <f t="shared" si="666"/>
        <v/>
      </c>
      <c r="AI1269" s="66" t="str">
        <f>IF(AE:AE="","",IF(R1269="Refreshment Beverage",AK1269*(Rates!J$19/100),ROUND(SUM(AH1269*(Rates!$J$8/100)),4)))</f>
        <v/>
      </c>
      <c r="AJ1269" s="67" t="str">
        <f t="shared" si="667"/>
        <v/>
      </c>
      <c r="AK1269" s="22" t="str">
        <f t="shared" si="668"/>
        <v/>
      </c>
      <c r="AL1269" s="62" t="str">
        <f t="shared" si="669"/>
        <v/>
      </c>
      <c r="AM1269" s="63" t="str">
        <f>IF(AS1269="","",IF(R1269="Refreshment Beverage",ROUND(AS1269*Rates!K$19,4),ROUND(AO1269*(VLOOKUP(VALUE(Q1269),Rates!G$4:L$12,3,0)),4)))</f>
        <v/>
      </c>
      <c r="AN1269" s="68" t="str">
        <f>IF(AS1269="","",IF(R1269="Refreshment Beverage",AS1269*(Rates!J$19/100),MAX(AM1269,AB1269)))</f>
        <v/>
      </c>
      <c r="AO1269" s="69" t="str">
        <f t="shared" si="670"/>
        <v/>
      </c>
      <c r="AP1269" s="69" t="str">
        <f t="shared" si="671"/>
        <v/>
      </c>
      <c r="AQ1269" s="70" t="str">
        <f>IF(AS1269="","",IF(R1269="Refreshment Beverage",ROUND(SUM(VLOOKUP(Q:Q,Rates!G$15:L$19,3,0)*(AS1269-Y1269-Z1269-AA1269)),4),ROUND(SUM(Rates!$K$8*AS1269),4)))</f>
        <v/>
      </c>
      <c r="AR1269" s="66" t="str">
        <f t="shared" si="672"/>
        <v/>
      </c>
      <c r="AS1269" s="22" t="str">
        <f t="shared" si="673"/>
        <v/>
      </c>
      <c r="AT1269" s="62" t="str">
        <f t="shared" si="674"/>
        <v/>
      </c>
      <c r="AU1269" s="63" t="str">
        <f>IF(AX1269="","",IF(R1269="Refreshment Beverage",ROUND((BA1269-Y1269-Z1269-AA1269)*VLOOKUP(VALUE(Q1269),Rates!G$15:L$19,3,0),4),ROUND(AW1269*(VLOOKUP(VALUE(Q1269),Rates!G:L,3,0)),4)))</f>
        <v/>
      </c>
      <c r="AV1269" s="68" t="str">
        <f t="shared" si="675"/>
        <v/>
      </c>
      <c r="AW1269" s="69" t="str">
        <f t="shared" si="676"/>
        <v/>
      </c>
      <c r="AX1269" s="65" t="str">
        <f t="shared" si="677"/>
        <v/>
      </c>
      <c r="AY1269" s="70" t="str">
        <f>IF(AX1269="","",IF(R1269="Refreshment Beverage",ROUND(SUM(AX1269*Rates!K$19),4),ROUND(SUM(AX1269*(Rates!J$8/100)),4)))</f>
        <v/>
      </c>
      <c r="AZ1269" s="67" t="str">
        <f t="shared" si="678"/>
        <v/>
      </c>
      <c r="BA1269" s="22" t="str">
        <f t="shared" si="679"/>
        <v/>
      </c>
      <c r="BD1269" s="171"/>
      <c r="BE1269" s="171"/>
      <c r="BF1269" s="171"/>
      <c r="BG1269" s="171"/>
    </row>
    <row r="1270" spans="11:59" ht="12.75" customHeight="1" x14ac:dyDescent="0.3">
      <c r="K1270" s="42" t="str">
        <f t="shared" si="651"/>
        <v/>
      </c>
      <c r="L1270" s="55" t="str">
        <f t="shared" si="652"/>
        <v/>
      </c>
      <c r="M1270" s="43" t="str">
        <f t="shared" si="653"/>
        <v/>
      </c>
      <c r="N1270" s="56" t="str" cm="1">
        <f t="array" ref="N1270">IFERROR(IF(_xlfn.SINGLE(B:B)="","",IF(R1270="Beer",SUM(LOOKUP(2,1/(Rates!$B$3:$B$5&lt;=W1270)/(Rates!$C$3:$C$5&gt;=W1270),Rates!$D$3:$D$5)*(X1270/100)*W1270),IF(R1270="Refreshment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56" t="str">
        <f t="shared" si="654"/>
        <v/>
      </c>
      <c r="P1270" s="53"/>
      <c r="Q1270" s="14" t="str">
        <f t="shared" si="655"/>
        <v/>
      </c>
      <c r="R1270" s="57" t="str">
        <f t="shared" si="656"/>
        <v/>
      </c>
      <c r="S1270" s="58" t="str">
        <f>IF(B1270="","",IF(R1270="Refreshment Beverage",VLOOKUP(VALUE(Q1270),Rates!G$15:L$19,2,0),VLOOKUP(VALUE(Q1270),Rates!G$4:L$12,2,0)))</f>
        <v/>
      </c>
      <c r="T1270" s="58" t="str">
        <f t="shared" si="657"/>
        <v/>
      </c>
      <c r="U1270" s="58" t="str">
        <f t="shared" si="658"/>
        <v/>
      </c>
      <c r="V1270" s="58" t="str">
        <f t="shared" si="659"/>
        <v/>
      </c>
      <c r="W1270" s="58" t="str">
        <f t="shared" si="660"/>
        <v/>
      </c>
      <c r="X1270" s="59" t="str">
        <f t="shared" si="661"/>
        <v/>
      </c>
      <c r="Y1270" s="60" t="str">
        <f>IF(B:B="","",IF(R1270="Refreshment Beverage",VLOOKUP(Q1270,Rates!G$15:L$19,6,0)*W1270,VLOOKUP(Q1270,Rates!G$4:L$12,6,0)*W1270))</f>
        <v/>
      </c>
      <c r="Z1270" s="60" t="str">
        <f t="shared" si="662"/>
        <v/>
      </c>
      <c r="AA1270" s="60" t="str">
        <f t="shared" si="650"/>
        <v/>
      </c>
      <c r="AB1270" s="61" t="str" cm="1">
        <f t="array" ref="AB1270">IF(_xlfn.SINGLE(B:B)="","",IF(R1270="Refreshment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61" t="str" cm="1">
        <f t="array" ref="AC1270">IF(_xlfn.SINGLE(B:B)="","",IF(R1270="Refreshment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68">
        <f>IFERROR(IF(R1270="Beer","",IF(OR(Q1270=1,Q1270=2,Q1270=3,Q1270=4),VLOOKUP(Q1270,Rates!$A$31:$B$34,2,0)*W1270,IF(V1270=1,VLOOKUP(U1270,'REB BEV MIN MKUP'!B:E,4,0),IF(V1270&gt;1,VLOOKUP(VALUE(W1270),'REB BEV MIN MKUP'!O:Q,3,0),0)))),0)</f>
        <v>0</v>
      </c>
      <c r="AE1270" s="62" t="str">
        <f t="shared" si="663"/>
        <v/>
      </c>
      <c r="AF1270" s="63" t="str">
        <f t="shared" si="664"/>
        <v/>
      </c>
      <c r="AG1270" s="64" t="str">
        <f t="shared" si="665"/>
        <v/>
      </c>
      <c r="AH1270" s="65" t="str">
        <f t="shared" si="666"/>
        <v/>
      </c>
      <c r="AI1270" s="66" t="str">
        <f>IF(AE:AE="","",IF(R1270="Refreshment Beverage",AK1270*(Rates!J$19/100),ROUND(SUM(AH1270*(Rates!$J$8/100)),4)))</f>
        <v/>
      </c>
      <c r="AJ1270" s="67" t="str">
        <f t="shared" si="667"/>
        <v/>
      </c>
      <c r="AK1270" s="22" t="str">
        <f t="shared" si="668"/>
        <v/>
      </c>
      <c r="AL1270" s="62" t="str">
        <f t="shared" si="669"/>
        <v/>
      </c>
      <c r="AM1270" s="63" t="str">
        <f>IF(AS1270="","",IF(R1270="Refreshment Beverage",ROUND(AS1270*Rates!K$19,4),ROUND(AO1270*(VLOOKUP(VALUE(Q1270),Rates!G$4:L$12,3,0)),4)))</f>
        <v/>
      </c>
      <c r="AN1270" s="68" t="str">
        <f>IF(AS1270="","",IF(R1270="Refreshment Beverage",AS1270*(Rates!J$19/100),MAX(AM1270,AB1270)))</f>
        <v/>
      </c>
      <c r="AO1270" s="69" t="str">
        <f t="shared" si="670"/>
        <v/>
      </c>
      <c r="AP1270" s="69" t="str">
        <f t="shared" si="671"/>
        <v/>
      </c>
      <c r="AQ1270" s="70" t="str">
        <f>IF(AS1270="","",IF(R1270="Refreshment Beverage",ROUND(SUM(VLOOKUP(Q:Q,Rates!G$15:L$19,3,0)*(AS1270-Y1270-Z1270-AA1270)),4),ROUND(SUM(Rates!$K$8*AS1270),4)))</f>
        <v/>
      </c>
      <c r="AR1270" s="66" t="str">
        <f t="shared" si="672"/>
        <v/>
      </c>
      <c r="AS1270" s="22" t="str">
        <f t="shared" si="673"/>
        <v/>
      </c>
      <c r="AT1270" s="62" t="str">
        <f t="shared" si="674"/>
        <v/>
      </c>
      <c r="AU1270" s="63" t="str">
        <f>IF(AX1270="","",IF(R1270="Refreshment Beverage",ROUND((BA1270-Y1270-Z1270-AA1270)*VLOOKUP(VALUE(Q1270),Rates!G$15:L$19,3,0),4),ROUND(AW1270*(VLOOKUP(VALUE(Q1270),Rates!G:L,3,0)),4)))</f>
        <v/>
      </c>
      <c r="AV1270" s="68" t="str">
        <f t="shared" si="675"/>
        <v/>
      </c>
      <c r="AW1270" s="69" t="str">
        <f t="shared" si="676"/>
        <v/>
      </c>
      <c r="AX1270" s="65" t="str">
        <f t="shared" si="677"/>
        <v/>
      </c>
      <c r="AY1270" s="70" t="str">
        <f>IF(AX1270="","",IF(R1270="Refreshment Beverage",ROUND(SUM(AX1270*Rates!K$19),4),ROUND(SUM(AX1270*(Rates!J$8/100)),4)))</f>
        <v/>
      </c>
      <c r="AZ1270" s="67" t="str">
        <f t="shared" si="678"/>
        <v/>
      </c>
      <c r="BA1270" s="22" t="str">
        <f t="shared" si="679"/>
        <v/>
      </c>
      <c r="BD1270" s="171"/>
      <c r="BE1270" s="171"/>
      <c r="BF1270" s="171"/>
      <c r="BG1270" s="171"/>
    </row>
    <row r="1271" spans="11:59" ht="12.75" customHeight="1" x14ac:dyDescent="0.3">
      <c r="K1271" s="42" t="str">
        <f t="shared" si="651"/>
        <v/>
      </c>
      <c r="L1271" s="55" t="str">
        <f t="shared" si="652"/>
        <v/>
      </c>
      <c r="M1271" s="43" t="str">
        <f t="shared" si="653"/>
        <v/>
      </c>
      <c r="N1271" s="56" t="str" cm="1">
        <f t="array" ref="N1271">IFERROR(IF(_xlfn.SINGLE(B:B)="","",IF(R1271="Beer",SUM(LOOKUP(2,1/(Rates!$B$3:$B$5&lt;=W1271)/(Rates!$C$3:$C$5&gt;=W1271),Rates!$D$3:$D$5)*(X1271/100)*W1271),IF(R1271="Refreshment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56" t="str">
        <f t="shared" si="654"/>
        <v/>
      </c>
      <c r="P1271" s="53"/>
      <c r="Q1271" s="14" t="str">
        <f t="shared" si="655"/>
        <v/>
      </c>
      <c r="R1271" s="57" t="str">
        <f t="shared" si="656"/>
        <v/>
      </c>
      <c r="S1271" s="58" t="str">
        <f>IF(B1271="","",IF(R1271="Refreshment Beverage",VLOOKUP(VALUE(Q1271),Rates!G$15:L$19,2,0),VLOOKUP(VALUE(Q1271),Rates!G$4:L$12,2,0)))</f>
        <v/>
      </c>
      <c r="T1271" s="58" t="str">
        <f t="shared" si="657"/>
        <v/>
      </c>
      <c r="U1271" s="58" t="str">
        <f t="shared" si="658"/>
        <v/>
      </c>
      <c r="V1271" s="58" t="str">
        <f t="shared" si="659"/>
        <v/>
      </c>
      <c r="W1271" s="58" t="str">
        <f t="shared" si="660"/>
        <v/>
      </c>
      <c r="X1271" s="59" t="str">
        <f t="shared" si="661"/>
        <v/>
      </c>
      <c r="Y1271" s="60" t="str">
        <f>IF(B:B="","",IF(R1271="Refreshment Beverage",VLOOKUP(Q1271,Rates!G$15:L$19,6,0)*W1271,VLOOKUP(Q1271,Rates!G$4:L$12,6,0)*W1271))</f>
        <v/>
      </c>
      <c r="Z1271" s="60" t="str">
        <f t="shared" si="662"/>
        <v/>
      </c>
      <c r="AA1271" s="60" t="str">
        <f t="shared" si="650"/>
        <v/>
      </c>
      <c r="AB1271" s="61" t="str" cm="1">
        <f t="array" ref="AB1271">IF(_xlfn.SINGLE(B:B)="","",IF(R1271="Refreshment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61" t="str" cm="1">
        <f t="array" ref="AC1271">IF(_xlfn.SINGLE(B:B)="","",IF(R1271="Refreshment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68">
        <f>IFERROR(IF(R1271="Beer","",IF(OR(Q1271=1,Q1271=2,Q1271=3,Q1271=4),VLOOKUP(Q1271,Rates!$A$31:$B$34,2,0)*W1271,IF(V1271=1,VLOOKUP(U1271,'REB BEV MIN MKUP'!B:E,4,0),IF(V1271&gt;1,VLOOKUP(VALUE(W1271),'REB BEV MIN MKUP'!O:Q,3,0),0)))),0)</f>
        <v>0</v>
      </c>
      <c r="AE1271" s="62" t="str">
        <f t="shared" si="663"/>
        <v/>
      </c>
      <c r="AF1271" s="63" t="str">
        <f t="shared" si="664"/>
        <v/>
      </c>
      <c r="AG1271" s="64" t="str">
        <f t="shared" si="665"/>
        <v/>
      </c>
      <c r="AH1271" s="65" t="str">
        <f t="shared" si="666"/>
        <v/>
      </c>
      <c r="AI1271" s="66" t="str">
        <f>IF(AE:AE="","",IF(R1271="Refreshment Beverage",AK1271*(Rates!J$19/100),ROUND(SUM(AH1271*(Rates!$J$8/100)),4)))</f>
        <v/>
      </c>
      <c r="AJ1271" s="67" t="str">
        <f t="shared" si="667"/>
        <v/>
      </c>
      <c r="AK1271" s="22" t="str">
        <f t="shared" si="668"/>
        <v/>
      </c>
      <c r="AL1271" s="62" t="str">
        <f t="shared" si="669"/>
        <v/>
      </c>
      <c r="AM1271" s="63" t="str">
        <f>IF(AS1271="","",IF(R1271="Refreshment Beverage",ROUND(AS1271*Rates!K$19,4),ROUND(AO1271*(VLOOKUP(VALUE(Q1271),Rates!G$4:L$12,3,0)),4)))</f>
        <v/>
      </c>
      <c r="AN1271" s="68" t="str">
        <f>IF(AS1271="","",IF(R1271="Refreshment Beverage",AS1271*(Rates!J$19/100),MAX(AM1271,AB1271)))</f>
        <v/>
      </c>
      <c r="AO1271" s="69" t="str">
        <f t="shared" si="670"/>
        <v/>
      </c>
      <c r="AP1271" s="69" t="str">
        <f t="shared" si="671"/>
        <v/>
      </c>
      <c r="AQ1271" s="70" t="str">
        <f>IF(AS1271="","",IF(R1271="Refreshment Beverage",ROUND(SUM(VLOOKUP(Q:Q,Rates!G$15:L$19,3,0)*(AS1271-Y1271-Z1271-AA1271)),4),ROUND(SUM(Rates!$K$8*AS1271),4)))</f>
        <v/>
      </c>
      <c r="AR1271" s="66" t="str">
        <f t="shared" si="672"/>
        <v/>
      </c>
      <c r="AS1271" s="22" t="str">
        <f t="shared" si="673"/>
        <v/>
      </c>
      <c r="AT1271" s="62" t="str">
        <f t="shared" si="674"/>
        <v/>
      </c>
      <c r="AU1271" s="63" t="str">
        <f>IF(AX1271="","",IF(R1271="Refreshment Beverage",ROUND((BA1271-Y1271-Z1271-AA1271)*VLOOKUP(VALUE(Q1271),Rates!G$15:L$19,3,0),4),ROUND(AW1271*(VLOOKUP(VALUE(Q1271),Rates!G:L,3,0)),4)))</f>
        <v/>
      </c>
      <c r="AV1271" s="68" t="str">
        <f t="shared" si="675"/>
        <v/>
      </c>
      <c r="AW1271" s="69" t="str">
        <f t="shared" si="676"/>
        <v/>
      </c>
      <c r="AX1271" s="65" t="str">
        <f t="shared" si="677"/>
        <v/>
      </c>
      <c r="AY1271" s="70" t="str">
        <f>IF(AX1271="","",IF(R1271="Refreshment Beverage",ROUND(SUM(AX1271*Rates!K$19),4),ROUND(SUM(AX1271*(Rates!J$8/100)),4)))</f>
        <v/>
      </c>
      <c r="AZ1271" s="67" t="str">
        <f t="shared" si="678"/>
        <v/>
      </c>
      <c r="BA1271" s="22" t="str">
        <f t="shared" si="679"/>
        <v/>
      </c>
      <c r="BD1271" s="171"/>
      <c r="BE1271" s="171"/>
      <c r="BF1271" s="171"/>
      <c r="BG1271" s="171"/>
    </row>
    <row r="1272" spans="11:59" ht="12.75" customHeight="1" x14ac:dyDescent="0.3">
      <c r="K1272" s="42" t="str">
        <f t="shared" si="651"/>
        <v/>
      </c>
      <c r="L1272" s="55" t="str">
        <f t="shared" si="652"/>
        <v/>
      </c>
      <c r="M1272" s="43" t="str">
        <f t="shared" si="653"/>
        <v/>
      </c>
      <c r="N1272" s="56" t="str" cm="1">
        <f t="array" ref="N1272">IFERROR(IF(_xlfn.SINGLE(B:B)="","",IF(R1272="Beer",SUM(LOOKUP(2,1/(Rates!$B$3:$B$5&lt;=W1272)/(Rates!$C$3:$C$5&gt;=W1272),Rates!$D$3:$D$5)*(X1272/100)*W1272),IF(R1272="Refreshment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56" t="str">
        <f t="shared" si="654"/>
        <v/>
      </c>
      <c r="P1272" s="53"/>
      <c r="Q1272" s="14" t="str">
        <f t="shared" si="655"/>
        <v/>
      </c>
      <c r="R1272" s="57" t="str">
        <f t="shared" si="656"/>
        <v/>
      </c>
      <c r="S1272" s="58" t="str">
        <f>IF(B1272="","",IF(R1272="Refreshment Beverage",VLOOKUP(VALUE(Q1272),Rates!G$15:L$19,2,0),VLOOKUP(VALUE(Q1272),Rates!G$4:L$12,2,0)))</f>
        <v/>
      </c>
      <c r="T1272" s="58" t="str">
        <f t="shared" si="657"/>
        <v/>
      </c>
      <c r="U1272" s="58" t="str">
        <f t="shared" si="658"/>
        <v/>
      </c>
      <c r="V1272" s="58" t="str">
        <f t="shared" si="659"/>
        <v/>
      </c>
      <c r="W1272" s="58" t="str">
        <f t="shared" si="660"/>
        <v/>
      </c>
      <c r="X1272" s="59" t="str">
        <f t="shared" si="661"/>
        <v/>
      </c>
      <c r="Y1272" s="60" t="str">
        <f>IF(B:B="","",IF(R1272="Refreshment Beverage",VLOOKUP(Q1272,Rates!G$15:L$19,6,0)*W1272,VLOOKUP(Q1272,Rates!G$4:L$12,6,0)*W1272))</f>
        <v/>
      </c>
      <c r="Z1272" s="60" t="str">
        <f t="shared" si="662"/>
        <v/>
      </c>
      <c r="AA1272" s="60" t="str">
        <f t="shared" si="650"/>
        <v/>
      </c>
      <c r="AB1272" s="61" t="str" cm="1">
        <f t="array" ref="AB1272">IF(_xlfn.SINGLE(B:B)="","",IF(R1272="Refreshment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61" t="str" cm="1">
        <f t="array" ref="AC1272">IF(_xlfn.SINGLE(B:B)="","",IF(R1272="Refreshment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68">
        <f>IFERROR(IF(R1272="Beer","",IF(OR(Q1272=1,Q1272=2,Q1272=3,Q1272=4),VLOOKUP(Q1272,Rates!$A$31:$B$34,2,0)*W1272,IF(V1272=1,VLOOKUP(U1272,'REB BEV MIN MKUP'!B:E,4,0),IF(V1272&gt;1,VLOOKUP(VALUE(W1272),'REB BEV MIN MKUP'!O:Q,3,0),0)))),0)</f>
        <v>0</v>
      </c>
      <c r="AE1272" s="62" t="str">
        <f t="shared" si="663"/>
        <v/>
      </c>
      <c r="AF1272" s="63" t="str">
        <f t="shared" si="664"/>
        <v/>
      </c>
      <c r="AG1272" s="64" t="str">
        <f t="shared" si="665"/>
        <v/>
      </c>
      <c r="AH1272" s="65" t="str">
        <f t="shared" si="666"/>
        <v/>
      </c>
      <c r="AI1272" s="66" t="str">
        <f>IF(AE:AE="","",IF(R1272="Refreshment Beverage",AK1272*(Rates!J$19/100),ROUND(SUM(AH1272*(Rates!$J$8/100)),4)))</f>
        <v/>
      </c>
      <c r="AJ1272" s="67" t="str">
        <f t="shared" si="667"/>
        <v/>
      </c>
      <c r="AK1272" s="22" t="str">
        <f t="shared" si="668"/>
        <v/>
      </c>
      <c r="AL1272" s="62" t="str">
        <f t="shared" si="669"/>
        <v/>
      </c>
      <c r="AM1272" s="63" t="str">
        <f>IF(AS1272="","",IF(R1272="Refreshment Beverage",ROUND(AS1272*Rates!K$19,4),ROUND(AO1272*(VLOOKUP(VALUE(Q1272),Rates!G$4:L$12,3,0)),4)))</f>
        <v/>
      </c>
      <c r="AN1272" s="68" t="str">
        <f>IF(AS1272="","",IF(R1272="Refreshment Beverage",AS1272*(Rates!J$19/100),MAX(AM1272,AB1272)))</f>
        <v/>
      </c>
      <c r="AO1272" s="69" t="str">
        <f t="shared" si="670"/>
        <v/>
      </c>
      <c r="AP1272" s="69" t="str">
        <f t="shared" si="671"/>
        <v/>
      </c>
      <c r="AQ1272" s="70" t="str">
        <f>IF(AS1272="","",IF(R1272="Refreshment Beverage",ROUND(SUM(VLOOKUP(Q:Q,Rates!G$15:L$19,3,0)*(AS1272-Y1272-Z1272-AA1272)),4),ROUND(SUM(Rates!$K$8*AS1272),4)))</f>
        <v/>
      </c>
      <c r="AR1272" s="66" t="str">
        <f t="shared" si="672"/>
        <v/>
      </c>
      <c r="AS1272" s="22" t="str">
        <f t="shared" si="673"/>
        <v/>
      </c>
      <c r="AT1272" s="62" t="str">
        <f t="shared" si="674"/>
        <v/>
      </c>
      <c r="AU1272" s="63" t="str">
        <f>IF(AX1272="","",IF(R1272="Refreshment Beverage",ROUND((BA1272-Y1272-Z1272-AA1272)*VLOOKUP(VALUE(Q1272),Rates!G$15:L$19,3,0),4),ROUND(AW1272*(VLOOKUP(VALUE(Q1272),Rates!G:L,3,0)),4)))</f>
        <v/>
      </c>
      <c r="AV1272" s="68" t="str">
        <f t="shared" si="675"/>
        <v/>
      </c>
      <c r="AW1272" s="69" t="str">
        <f t="shared" si="676"/>
        <v/>
      </c>
      <c r="AX1272" s="65" t="str">
        <f t="shared" si="677"/>
        <v/>
      </c>
      <c r="AY1272" s="70" t="str">
        <f>IF(AX1272="","",IF(R1272="Refreshment Beverage",ROUND(SUM(AX1272*Rates!K$19),4),ROUND(SUM(AX1272*(Rates!J$8/100)),4)))</f>
        <v/>
      </c>
      <c r="AZ1272" s="67" t="str">
        <f t="shared" si="678"/>
        <v/>
      </c>
      <c r="BA1272" s="22" t="str">
        <f t="shared" si="679"/>
        <v/>
      </c>
      <c r="BD1272" s="171"/>
      <c r="BE1272" s="171"/>
      <c r="BF1272" s="171"/>
      <c r="BG1272" s="171"/>
    </row>
    <row r="1273" spans="11:59" ht="12.75" customHeight="1" x14ac:dyDescent="0.3">
      <c r="K1273" s="42" t="str">
        <f t="shared" si="651"/>
        <v/>
      </c>
      <c r="L1273" s="55" t="str">
        <f t="shared" si="652"/>
        <v/>
      </c>
      <c r="M1273" s="43" t="str">
        <f t="shared" si="653"/>
        <v/>
      </c>
      <c r="N1273" s="56" t="str" cm="1">
        <f t="array" ref="N1273">IFERROR(IF(_xlfn.SINGLE(B:B)="","",IF(R1273="Beer",SUM(LOOKUP(2,1/(Rates!$B$3:$B$5&lt;=W1273)/(Rates!$C$3:$C$5&gt;=W1273),Rates!$D$3:$D$5)*(X1273/100)*W1273),IF(R1273="Refreshment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56" t="str">
        <f t="shared" si="654"/>
        <v/>
      </c>
      <c r="P1273" s="53"/>
      <c r="Q1273" s="14" t="str">
        <f t="shared" si="655"/>
        <v/>
      </c>
      <c r="R1273" s="57" t="str">
        <f t="shared" si="656"/>
        <v/>
      </c>
      <c r="S1273" s="58" t="str">
        <f>IF(B1273="","",IF(R1273="Refreshment Beverage",VLOOKUP(VALUE(Q1273),Rates!G$15:L$19,2,0),VLOOKUP(VALUE(Q1273),Rates!G$4:L$12,2,0)))</f>
        <v/>
      </c>
      <c r="T1273" s="58" t="str">
        <f t="shared" si="657"/>
        <v/>
      </c>
      <c r="U1273" s="58" t="str">
        <f t="shared" si="658"/>
        <v/>
      </c>
      <c r="V1273" s="58" t="str">
        <f t="shared" si="659"/>
        <v/>
      </c>
      <c r="W1273" s="58" t="str">
        <f t="shared" si="660"/>
        <v/>
      </c>
      <c r="X1273" s="59" t="str">
        <f t="shared" si="661"/>
        <v/>
      </c>
      <c r="Y1273" s="60" t="str">
        <f>IF(B:B="","",IF(R1273="Refreshment Beverage",VLOOKUP(Q1273,Rates!G$15:L$19,6,0)*W1273,VLOOKUP(Q1273,Rates!G$4:L$12,6,0)*W1273))</f>
        <v/>
      </c>
      <c r="Z1273" s="60" t="str">
        <f t="shared" si="662"/>
        <v/>
      </c>
      <c r="AA1273" s="60" t="str">
        <f t="shared" si="650"/>
        <v/>
      </c>
      <c r="AB1273" s="61" t="str" cm="1">
        <f t="array" ref="AB1273">IF(_xlfn.SINGLE(B:B)="","",IF(R1273="Refreshment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61" t="str" cm="1">
        <f t="array" ref="AC1273">IF(_xlfn.SINGLE(B:B)="","",IF(R1273="Refreshment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68">
        <f>IFERROR(IF(R1273="Beer","",IF(OR(Q1273=1,Q1273=2,Q1273=3,Q1273=4),VLOOKUP(Q1273,Rates!$A$31:$B$34,2,0)*W1273,IF(V1273=1,VLOOKUP(U1273,'REB BEV MIN MKUP'!B:E,4,0),IF(V1273&gt;1,VLOOKUP(VALUE(W1273),'REB BEV MIN MKUP'!O:Q,3,0),0)))),0)</f>
        <v>0</v>
      </c>
      <c r="AE1273" s="62" t="str">
        <f t="shared" si="663"/>
        <v/>
      </c>
      <c r="AF1273" s="63" t="str">
        <f t="shared" si="664"/>
        <v/>
      </c>
      <c r="AG1273" s="64" t="str">
        <f t="shared" si="665"/>
        <v/>
      </c>
      <c r="AH1273" s="65" t="str">
        <f t="shared" si="666"/>
        <v/>
      </c>
      <c r="AI1273" s="66" t="str">
        <f>IF(AE:AE="","",IF(R1273="Refreshment Beverage",AK1273*(Rates!J$19/100),ROUND(SUM(AH1273*(Rates!$J$8/100)),4)))</f>
        <v/>
      </c>
      <c r="AJ1273" s="67" t="str">
        <f t="shared" si="667"/>
        <v/>
      </c>
      <c r="AK1273" s="22" t="str">
        <f t="shared" si="668"/>
        <v/>
      </c>
      <c r="AL1273" s="62" t="str">
        <f t="shared" si="669"/>
        <v/>
      </c>
      <c r="AM1273" s="63" t="str">
        <f>IF(AS1273="","",IF(R1273="Refreshment Beverage",ROUND(AS1273*Rates!K$19,4),ROUND(AO1273*(VLOOKUP(VALUE(Q1273),Rates!G$4:L$12,3,0)),4)))</f>
        <v/>
      </c>
      <c r="AN1273" s="68" t="str">
        <f>IF(AS1273="","",IF(R1273="Refreshment Beverage",AS1273*(Rates!J$19/100),MAX(AM1273,AB1273)))</f>
        <v/>
      </c>
      <c r="AO1273" s="69" t="str">
        <f t="shared" si="670"/>
        <v/>
      </c>
      <c r="AP1273" s="69" t="str">
        <f t="shared" si="671"/>
        <v/>
      </c>
      <c r="AQ1273" s="70" t="str">
        <f>IF(AS1273="","",IF(R1273="Refreshment Beverage",ROUND(SUM(VLOOKUP(Q:Q,Rates!G$15:L$19,3,0)*(AS1273-Y1273-Z1273-AA1273)),4),ROUND(SUM(Rates!$K$8*AS1273),4)))</f>
        <v/>
      </c>
      <c r="AR1273" s="66" t="str">
        <f t="shared" si="672"/>
        <v/>
      </c>
      <c r="AS1273" s="22" t="str">
        <f t="shared" si="673"/>
        <v/>
      </c>
      <c r="AT1273" s="62" t="str">
        <f t="shared" si="674"/>
        <v/>
      </c>
      <c r="AU1273" s="63" t="str">
        <f>IF(AX1273="","",IF(R1273="Refreshment Beverage",ROUND((BA1273-Y1273-Z1273-AA1273)*VLOOKUP(VALUE(Q1273),Rates!G$15:L$19,3,0),4),ROUND(AW1273*(VLOOKUP(VALUE(Q1273),Rates!G:L,3,0)),4)))</f>
        <v/>
      </c>
      <c r="AV1273" s="68" t="str">
        <f t="shared" si="675"/>
        <v/>
      </c>
      <c r="AW1273" s="69" t="str">
        <f t="shared" si="676"/>
        <v/>
      </c>
      <c r="AX1273" s="65" t="str">
        <f t="shared" si="677"/>
        <v/>
      </c>
      <c r="AY1273" s="70" t="str">
        <f>IF(AX1273="","",IF(R1273="Refreshment Beverage",ROUND(SUM(AX1273*Rates!K$19),4),ROUND(SUM(AX1273*(Rates!J$8/100)),4)))</f>
        <v/>
      </c>
      <c r="AZ1273" s="67" t="str">
        <f t="shared" si="678"/>
        <v/>
      </c>
      <c r="BA1273" s="22" t="str">
        <f t="shared" si="679"/>
        <v/>
      </c>
      <c r="BD1273" s="171"/>
      <c r="BE1273" s="171"/>
      <c r="BF1273" s="171"/>
      <c r="BG1273" s="171"/>
    </row>
    <row r="1274" spans="11:59" ht="12.75" customHeight="1" x14ac:dyDescent="0.3">
      <c r="K1274" s="42" t="str">
        <f t="shared" si="651"/>
        <v/>
      </c>
      <c r="L1274" s="55" t="str">
        <f t="shared" si="652"/>
        <v/>
      </c>
      <c r="M1274" s="43" t="str">
        <f t="shared" si="653"/>
        <v/>
      </c>
      <c r="N1274" s="56" t="str" cm="1">
        <f t="array" ref="N1274">IFERROR(IF(_xlfn.SINGLE(B:B)="","",IF(R1274="Beer",SUM(LOOKUP(2,1/(Rates!$B$3:$B$5&lt;=W1274)/(Rates!$C$3:$C$5&gt;=W1274),Rates!$D$3:$D$5)*(X1274/100)*W1274),IF(R1274="Refreshment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56" t="str">
        <f t="shared" si="654"/>
        <v/>
      </c>
      <c r="P1274" s="53"/>
      <c r="Q1274" s="14" t="str">
        <f t="shared" si="655"/>
        <v/>
      </c>
      <c r="R1274" s="57" t="str">
        <f t="shared" si="656"/>
        <v/>
      </c>
      <c r="S1274" s="58" t="str">
        <f>IF(B1274="","",IF(R1274="Refreshment Beverage",VLOOKUP(VALUE(Q1274),Rates!G$15:L$19,2,0),VLOOKUP(VALUE(Q1274),Rates!G$4:L$12,2,0)))</f>
        <v/>
      </c>
      <c r="T1274" s="58" t="str">
        <f t="shared" si="657"/>
        <v/>
      </c>
      <c r="U1274" s="58" t="str">
        <f t="shared" si="658"/>
        <v/>
      </c>
      <c r="V1274" s="58" t="str">
        <f t="shared" si="659"/>
        <v/>
      </c>
      <c r="W1274" s="58" t="str">
        <f t="shared" si="660"/>
        <v/>
      </c>
      <c r="X1274" s="59" t="str">
        <f t="shared" si="661"/>
        <v/>
      </c>
      <c r="Y1274" s="60" t="str">
        <f>IF(B:B="","",IF(R1274="Refreshment Beverage",VLOOKUP(Q1274,Rates!G$15:L$19,6,0)*W1274,VLOOKUP(Q1274,Rates!G$4:L$12,6,0)*W1274))</f>
        <v/>
      </c>
      <c r="Z1274" s="60" t="str">
        <f t="shared" si="662"/>
        <v/>
      </c>
      <c r="AA1274" s="60" t="str">
        <f t="shared" si="650"/>
        <v/>
      </c>
      <c r="AB1274" s="61" t="str" cm="1">
        <f t="array" ref="AB1274">IF(_xlfn.SINGLE(B:B)="","",IF(R1274="Refreshment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61" t="str" cm="1">
        <f t="array" ref="AC1274">IF(_xlfn.SINGLE(B:B)="","",IF(R1274="Refreshment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68">
        <f>IFERROR(IF(R1274="Beer","",IF(OR(Q1274=1,Q1274=2,Q1274=3,Q1274=4),VLOOKUP(Q1274,Rates!$A$31:$B$34,2,0)*W1274,IF(V1274=1,VLOOKUP(U1274,'REB BEV MIN MKUP'!B:E,4,0),IF(V1274&gt;1,VLOOKUP(VALUE(W1274),'REB BEV MIN MKUP'!O:Q,3,0),0)))),0)</f>
        <v>0</v>
      </c>
      <c r="AE1274" s="62" t="str">
        <f t="shared" si="663"/>
        <v/>
      </c>
      <c r="AF1274" s="63" t="str">
        <f t="shared" si="664"/>
        <v/>
      </c>
      <c r="AG1274" s="64" t="str">
        <f t="shared" si="665"/>
        <v/>
      </c>
      <c r="AH1274" s="65" t="str">
        <f t="shared" si="666"/>
        <v/>
      </c>
      <c r="AI1274" s="66" t="str">
        <f>IF(AE:AE="","",IF(R1274="Refreshment Beverage",AK1274*(Rates!J$19/100),ROUND(SUM(AH1274*(Rates!$J$8/100)),4)))</f>
        <v/>
      </c>
      <c r="AJ1274" s="67" t="str">
        <f t="shared" si="667"/>
        <v/>
      </c>
      <c r="AK1274" s="22" t="str">
        <f t="shared" si="668"/>
        <v/>
      </c>
      <c r="AL1274" s="62" t="str">
        <f t="shared" si="669"/>
        <v/>
      </c>
      <c r="AM1274" s="63" t="str">
        <f>IF(AS1274="","",IF(R1274="Refreshment Beverage",ROUND(AS1274*Rates!K$19,4),ROUND(AO1274*(VLOOKUP(VALUE(Q1274),Rates!G$4:L$12,3,0)),4)))</f>
        <v/>
      </c>
      <c r="AN1274" s="68" t="str">
        <f>IF(AS1274="","",IF(R1274="Refreshment Beverage",AS1274*(Rates!J$19/100),MAX(AM1274,AB1274)))</f>
        <v/>
      </c>
      <c r="AO1274" s="69" t="str">
        <f t="shared" si="670"/>
        <v/>
      </c>
      <c r="AP1274" s="69" t="str">
        <f t="shared" si="671"/>
        <v/>
      </c>
      <c r="AQ1274" s="70" t="str">
        <f>IF(AS1274="","",IF(R1274="Refreshment Beverage",ROUND(SUM(VLOOKUP(Q:Q,Rates!G$15:L$19,3,0)*(AS1274-Y1274-Z1274-AA1274)),4),ROUND(SUM(Rates!$K$8*AS1274),4)))</f>
        <v/>
      </c>
      <c r="AR1274" s="66" t="str">
        <f t="shared" si="672"/>
        <v/>
      </c>
      <c r="AS1274" s="22" t="str">
        <f t="shared" si="673"/>
        <v/>
      </c>
      <c r="AT1274" s="62" t="str">
        <f t="shared" si="674"/>
        <v/>
      </c>
      <c r="AU1274" s="63" t="str">
        <f>IF(AX1274="","",IF(R1274="Refreshment Beverage",ROUND((BA1274-Y1274-Z1274-AA1274)*VLOOKUP(VALUE(Q1274),Rates!G$15:L$19,3,0),4),ROUND(AW1274*(VLOOKUP(VALUE(Q1274),Rates!G:L,3,0)),4)))</f>
        <v/>
      </c>
      <c r="AV1274" s="68" t="str">
        <f t="shared" si="675"/>
        <v/>
      </c>
      <c r="AW1274" s="69" t="str">
        <f t="shared" si="676"/>
        <v/>
      </c>
      <c r="AX1274" s="65" t="str">
        <f t="shared" si="677"/>
        <v/>
      </c>
      <c r="AY1274" s="70" t="str">
        <f>IF(AX1274="","",IF(R1274="Refreshment Beverage",ROUND(SUM(AX1274*Rates!K$19),4),ROUND(SUM(AX1274*(Rates!J$8/100)),4)))</f>
        <v/>
      </c>
      <c r="AZ1274" s="67" t="str">
        <f t="shared" si="678"/>
        <v/>
      </c>
      <c r="BA1274" s="22" t="str">
        <f t="shared" si="679"/>
        <v/>
      </c>
      <c r="BD1274" s="171"/>
      <c r="BE1274" s="171"/>
      <c r="BF1274" s="171"/>
      <c r="BG1274" s="171"/>
    </row>
    <row r="1275" spans="11:59" ht="12.75" customHeight="1" x14ac:dyDescent="0.3">
      <c r="K1275" s="42" t="str">
        <f t="shared" si="651"/>
        <v/>
      </c>
      <c r="L1275" s="55" t="str">
        <f t="shared" si="652"/>
        <v/>
      </c>
      <c r="M1275" s="43" t="str">
        <f t="shared" si="653"/>
        <v/>
      </c>
      <c r="N1275" s="56" t="str" cm="1">
        <f t="array" ref="N1275">IFERROR(IF(_xlfn.SINGLE(B:B)="","",IF(R1275="Beer",SUM(LOOKUP(2,1/(Rates!$B$3:$B$5&lt;=W1275)/(Rates!$C$3:$C$5&gt;=W1275),Rates!$D$3:$D$5)*(X1275/100)*W1275),IF(R1275="Refreshment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56" t="str">
        <f t="shared" si="654"/>
        <v/>
      </c>
      <c r="P1275" s="53"/>
      <c r="Q1275" s="14" t="str">
        <f t="shared" si="655"/>
        <v/>
      </c>
      <c r="R1275" s="57" t="str">
        <f t="shared" si="656"/>
        <v/>
      </c>
      <c r="S1275" s="58" t="str">
        <f>IF(B1275="","",IF(R1275="Refreshment Beverage",VLOOKUP(VALUE(Q1275),Rates!G$15:L$19,2,0),VLOOKUP(VALUE(Q1275),Rates!G$4:L$12,2,0)))</f>
        <v/>
      </c>
      <c r="T1275" s="58" t="str">
        <f t="shared" si="657"/>
        <v/>
      </c>
      <c r="U1275" s="58" t="str">
        <f t="shared" si="658"/>
        <v/>
      </c>
      <c r="V1275" s="58" t="str">
        <f t="shared" si="659"/>
        <v/>
      </c>
      <c r="W1275" s="58" t="str">
        <f t="shared" si="660"/>
        <v/>
      </c>
      <c r="X1275" s="59" t="str">
        <f t="shared" si="661"/>
        <v/>
      </c>
      <c r="Y1275" s="60" t="str">
        <f>IF(B:B="","",IF(R1275="Refreshment Beverage",VLOOKUP(Q1275,Rates!G$15:L$19,6,0)*W1275,VLOOKUP(Q1275,Rates!G$4:L$12,6,0)*W1275))</f>
        <v/>
      </c>
      <c r="Z1275" s="60" t="str">
        <f t="shared" si="662"/>
        <v/>
      </c>
      <c r="AA1275" s="60" t="str">
        <f t="shared" si="650"/>
        <v/>
      </c>
      <c r="AB1275" s="61" t="str" cm="1">
        <f t="array" ref="AB1275">IF(_xlfn.SINGLE(B:B)="","",IF(R1275="Refreshment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61" t="str" cm="1">
        <f t="array" ref="AC1275">IF(_xlfn.SINGLE(B:B)="","",IF(R1275="Refreshment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68">
        <f>IFERROR(IF(R1275="Beer","",IF(OR(Q1275=1,Q1275=2,Q1275=3,Q1275=4),VLOOKUP(Q1275,Rates!$A$31:$B$34,2,0)*W1275,IF(V1275=1,VLOOKUP(U1275,'REB BEV MIN MKUP'!B:E,4,0),IF(V1275&gt;1,VLOOKUP(VALUE(W1275),'REB BEV MIN MKUP'!O:Q,3,0),0)))),0)</f>
        <v>0</v>
      </c>
      <c r="AE1275" s="62" t="str">
        <f t="shared" si="663"/>
        <v/>
      </c>
      <c r="AF1275" s="63" t="str">
        <f t="shared" si="664"/>
        <v/>
      </c>
      <c r="AG1275" s="64" t="str">
        <f t="shared" si="665"/>
        <v/>
      </c>
      <c r="AH1275" s="65" t="str">
        <f t="shared" si="666"/>
        <v/>
      </c>
      <c r="AI1275" s="66" t="str">
        <f>IF(AE:AE="","",IF(R1275="Refreshment Beverage",AK1275*(Rates!J$19/100),ROUND(SUM(AH1275*(Rates!$J$8/100)),4)))</f>
        <v/>
      </c>
      <c r="AJ1275" s="67" t="str">
        <f t="shared" si="667"/>
        <v/>
      </c>
      <c r="AK1275" s="22" t="str">
        <f t="shared" si="668"/>
        <v/>
      </c>
      <c r="AL1275" s="62" t="str">
        <f t="shared" si="669"/>
        <v/>
      </c>
      <c r="AM1275" s="63" t="str">
        <f>IF(AS1275="","",IF(R1275="Refreshment Beverage",ROUND(AS1275*Rates!K$19,4),ROUND(AO1275*(VLOOKUP(VALUE(Q1275),Rates!G$4:L$12,3,0)),4)))</f>
        <v/>
      </c>
      <c r="AN1275" s="68" t="str">
        <f>IF(AS1275="","",IF(R1275="Refreshment Beverage",AS1275*(Rates!J$19/100),MAX(AM1275,AB1275)))</f>
        <v/>
      </c>
      <c r="AO1275" s="69" t="str">
        <f t="shared" si="670"/>
        <v/>
      </c>
      <c r="AP1275" s="69" t="str">
        <f t="shared" si="671"/>
        <v/>
      </c>
      <c r="AQ1275" s="70" t="str">
        <f>IF(AS1275="","",IF(R1275="Refreshment Beverage",ROUND(SUM(VLOOKUP(Q:Q,Rates!G$15:L$19,3,0)*(AS1275-Y1275-Z1275-AA1275)),4),ROUND(SUM(Rates!$K$8*AS1275),4)))</f>
        <v/>
      </c>
      <c r="AR1275" s="66" t="str">
        <f t="shared" si="672"/>
        <v/>
      </c>
      <c r="AS1275" s="22" t="str">
        <f t="shared" si="673"/>
        <v/>
      </c>
      <c r="AT1275" s="62" t="str">
        <f t="shared" si="674"/>
        <v/>
      </c>
      <c r="AU1275" s="63" t="str">
        <f>IF(AX1275="","",IF(R1275="Refreshment Beverage",ROUND((BA1275-Y1275-Z1275-AA1275)*VLOOKUP(VALUE(Q1275),Rates!G$15:L$19,3,0),4),ROUND(AW1275*(VLOOKUP(VALUE(Q1275),Rates!G:L,3,0)),4)))</f>
        <v/>
      </c>
      <c r="AV1275" s="68" t="str">
        <f t="shared" si="675"/>
        <v/>
      </c>
      <c r="AW1275" s="69" t="str">
        <f t="shared" si="676"/>
        <v/>
      </c>
      <c r="AX1275" s="65" t="str">
        <f t="shared" si="677"/>
        <v/>
      </c>
      <c r="AY1275" s="70" t="str">
        <f>IF(AX1275="","",IF(R1275="Refreshment Beverage",ROUND(SUM(AX1275*Rates!K$19),4),ROUND(SUM(AX1275*(Rates!J$8/100)),4)))</f>
        <v/>
      </c>
      <c r="AZ1275" s="67" t="str">
        <f t="shared" si="678"/>
        <v/>
      </c>
      <c r="BA1275" s="22" t="str">
        <f t="shared" si="679"/>
        <v/>
      </c>
      <c r="BD1275" s="171"/>
      <c r="BE1275" s="171"/>
      <c r="BF1275" s="171"/>
      <c r="BG1275" s="171"/>
    </row>
    <row r="1276" spans="11:59" ht="12.75" customHeight="1" x14ac:dyDescent="0.3">
      <c r="K1276" s="42" t="str">
        <f t="shared" si="651"/>
        <v/>
      </c>
      <c r="L1276" s="55" t="str">
        <f t="shared" si="652"/>
        <v/>
      </c>
      <c r="M1276" s="43" t="str">
        <f t="shared" si="653"/>
        <v/>
      </c>
      <c r="N1276" s="56" t="str" cm="1">
        <f t="array" ref="N1276">IFERROR(IF(_xlfn.SINGLE(B:B)="","",IF(R1276="Beer",SUM(LOOKUP(2,1/(Rates!$B$3:$B$5&lt;=W1276)/(Rates!$C$3:$C$5&gt;=W1276),Rates!$D$3:$D$5)*(X1276/100)*W1276),IF(R1276="Refreshment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56" t="str">
        <f t="shared" si="654"/>
        <v/>
      </c>
      <c r="P1276" s="53"/>
      <c r="Q1276" s="14" t="str">
        <f t="shared" si="655"/>
        <v/>
      </c>
      <c r="R1276" s="57" t="str">
        <f t="shared" si="656"/>
        <v/>
      </c>
      <c r="S1276" s="58" t="str">
        <f>IF(B1276="","",IF(R1276="Refreshment Beverage",VLOOKUP(VALUE(Q1276),Rates!G$15:L$19,2,0),VLOOKUP(VALUE(Q1276),Rates!G$4:L$12,2,0)))</f>
        <v/>
      </c>
      <c r="T1276" s="58" t="str">
        <f t="shared" si="657"/>
        <v/>
      </c>
      <c r="U1276" s="58" t="str">
        <f t="shared" si="658"/>
        <v/>
      </c>
      <c r="V1276" s="58" t="str">
        <f t="shared" si="659"/>
        <v/>
      </c>
      <c r="W1276" s="58" t="str">
        <f t="shared" si="660"/>
        <v/>
      </c>
      <c r="X1276" s="59" t="str">
        <f t="shared" si="661"/>
        <v/>
      </c>
      <c r="Y1276" s="60" t="str">
        <f>IF(B:B="","",IF(R1276="Refreshment Beverage",VLOOKUP(Q1276,Rates!G$15:L$19,6,0)*W1276,VLOOKUP(Q1276,Rates!G$4:L$12,6,0)*W1276))</f>
        <v/>
      </c>
      <c r="Z1276" s="60" t="str">
        <f t="shared" si="662"/>
        <v/>
      </c>
      <c r="AA1276" s="60" t="str">
        <f t="shared" si="650"/>
        <v/>
      </c>
      <c r="AB1276" s="61" t="str" cm="1">
        <f t="array" ref="AB1276">IF(_xlfn.SINGLE(B:B)="","",IF(R1276="Refreshment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61" t="str" cm="1">
        <f t="array" ref="AC1276">IF(_xlfn.SINGLE(B:B)="","",IF(R1276="Refreshment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68">
        <f>IFERROR(IF(R1276="Beer","",IF(OR(Q1276=1,Q1276=2,Q1276=3,Q1276=4),VLOOKUP(Q1276,Rates!$A$31:$B$34,2,0)*W1276,IF(V1276=1,VLOOKUP(U1276,'REB BEV MIN MKUP'!B:E,4,0),IF(V1276&gt;1,VLOOKUP(VALUE(W1276),'REB BEV MIN MKUP'!O:Q,3,0),0)))),0)</f>
        <v>0</v>
      </c>
      <c r="AE1276" s="62" t="str">
        <f t="shared" si="663"/>
        <v/>
      </c>
      <c r="AF1276" s="63" t="str">
        <f t="shared" si="664"/>
        <v/>
      </c>
      <c r="AG1276" s="64" t="str">
        <f t="shared" si="665"/>
        <v/>
      </c>
      <c r="AH1276" s="65" t="str">
        <f t="shared" si="666"/>
        <v/>
      </c>
      <c r="AI1276" s="66" t="str">
        <f>IF(AE:AE="","",IF(R1276="Refreshment Beverage",AK1276*(Rates!J$19/100),ROUND(SUM(AH1276*(Rates!$J$8/100)),4)))</f>
        <v/>
      </c>
      <c r="AJ1276" s="67" t="str">
        <f t="shared" si="667"/>
        <v/>
      </c>
      <c r="AK1276" s="22" t="str">
        <f t="shared" si="668"/>
        <v/>
      </c>
      <c r="AL1276" s="62" t="str">
        <f t="shared" si="669"/>
        <v/>
      </c>
      <c r="AM1276" s="63" t="str">
        <f>IF(AS1276="","",IF(R1276="Refreshment Beverage",ROUND(AS1276*Rates!K$19,4),ROUND(AO1276*(VLOOKUP(VALUE(Q1276),Rates!G$4:L$12,3,0)),4)))</f>
        <v/>
      </c>
      <c r="AN1276" s="68" t="str">
        <f>IF(AS1276="","",IF(R1276="Refreshment Beverage",AS1276*(Rates!J$19/100),MAX(AM1276,AB1276)))</f>
        <v/>
      </c>
      <c r="AO1276" s="69" t="str">
        <f t="shared" si="670"/>
        <v/>
      </c>
      <c r="AP1276" s="69" t="str">
        <f t="shared" si="671"/>
        <v/>
      </c>
      <c r="AQ1276" s="70" t="str">
        <f>IF(AS1276="","",IF(R1276="Refreshment Beverage",ROUND(SUM(VLOOKUP(Q:Q,Rates!G$15:L$19,3,0)*(AS1276-Y1276-Z1276-AA1276)),4),ROUND(SUM(Rates!$K$8*AS1276),4)))</f>
        <v/>
      </c>
      <c r="AR1276" s="66" t="str">
        <f t="shared" si="672"/>
        <v/>
      </c>
      <c r="AS1276" s="22" t="str">
        <f t="shared" si="673"/>
        <v/>
      </c>
      <c r="AT1276" s="62" t="str">
        <f t="shared" si="674"/>
        <v/>
      </c>
      <c r="AU1276" s="63" t="str">
        <f>IF(AX1276="","",IF(R1276="Refreshment Beverage",ROUND((BA1276-Y1276-Z1276-AA1276)*VLOOKUP(VALUE(Q1276),Rates!G$15:L$19,3,0),4),ROUND(AW1276*(VLOOKUP(VALUE(Q1276),Rates!G:L,3,0)),4)))</f>
        <v/>
      </c>
      <c r="AV1276" s="68" t="str">
        <f t="shared" si="675"/>
        <v/>
      </c>
      <c r="AW1276" s="69" t="str">
        <f t="shared" si="676"/>
        <v/>
      </c>
      <c r="AX1276" s="65" t="str">
        <f t="shared" si="677"/>
        <v/>
      </c>
      <c r="AY1276" s="70" t="str">
        <f>IF(AX1276="","",IF(R1276="Refreshment Beverage",ROUND(SUM(AX1276*Rates!K$19),4),ROUND(SUM(AX1276*(Rates!J$8/100)),4)))</f>
        <v/>
      </c>
      <c r="AZ1276" s="67" t="str">
        <f t="shared" si="678"/>
        <v/>
      </c>
      <c r="BA1276" s="22" t="str">
        <f t="shared" si="679"/>
        <v/>
      </c>
      <c r="BD1276" s="171"/>
      <c r="BE1276" s="171"/>
      <c r="BF1276" s="171"/>
      <c r="BG1276" s="171"/>
    </row>
    <row r="1277" spans="11:59" ht="12.75" customHeight="1" x14ac:dyDescent="0.3">
      <c r="K1277" s="42" t="str">
        <f t="shared" si="651"/>
        <v/>
      </c>
      <c r="L1277" s="55" t="str">
        <f t="shared" si="652"/>
        <v/>
      </c>
      <c r="M1277" s="43" t="str">
        <f t="shared" si="653"/>
        <v/>
      </c>
      <c r="N1277" s="56" t="str" cm="1">
        <f t="array" ref="N1277">IFERROR(IF(_xlfn.SINGLE(B:B)="","",IF(R1277="Beer",SUM(LOOKUP(2,1/(Rates!$B$3:$B$5&lt;=W1277)/(Rates!$C$3:$C$5&gt;=W1277),Rates!$D$3:$D$5)*(X1277/100)*W1277),IF(R1277="Refreshment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56" t="str">
        <f t="shared" si="654"/>
        <v/>
      </c>
      <c r="P1277" s="53"/>
      <c r="Q1277" s="14" t="str">
        <f t="shared" si="655"/>
        <v/>
      </c>
      <c r="R1277" s="57" t="str">
        <f t="shared" si="656"/>
        <v/>
      </c>
      <c r="S1277" s="58" t="str">
        <f>IF(B1277="","",IF(R1277="Refreshment Beverage",VLOOKUP(VALUE(Q1277),Rates!G$15:L$19,2,0),VLOOKUP(VALUE(Q1277),Rates!G$4:L$12,2,0)))</f>
        <v/>
      </c>
      <c r="T1277" s="58" t="str">
        <f t="shared" si="657"/>
        <v/>
      </c>
      <c r="U1277" s="58" t="str">
        <f t="shared" si="658"/>
        <v/>
      </c>
      <c r="V1277" s="58" t="str">
        <f t="shared" si="659"/>
        <v/>
      </c>
      <c r="W1277" s="58" t="str">
        <f t="shared" si="660"/>
        <v/>
      </c>
      <c r="X1277" s="59" t="str">
        <f t="shared" si="661"/>
        <v/>
      </c>
      <c r="Y1277" s="60" t="str">
        <f>IF(B:B="","",IF(R1277="Refreshment Beverage",VLOOKUP(Q1277,Rates!G$15:L$19,6,0)*W1277,VLOOKUP(Q1277,Rates!G$4:L$12,6,0)*W1277))</f>
        <v/>
      </c>
      <c r="Z1277" s="60" t="str">
        <f t="shared" si="662"/>
        <v/>
      </c>
      <c r="AA1277" s="60" t="str">
        <f t="shared" si="650"/>
        <v/>
      </c>
      <c r="AB1277" s="61" t="str" cm="1">
        <f t="array" ref="AB1277">IF(_xlfn.SINGLE(B:B)="","",IF(R1277="Refreshment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61" t="str" cm="1">
        <f t="array" ref="AC1277">IF(_xlfn.SINGLE(B:B)="","",IF(R1277="Refreshment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68">
        <f>IFERROR(IF(R1277="Beer","",IF(OR(Q1277=1,Q1277=2,Q1277=3,Q1277=4),VLOOKUP(Q1277,Rates!$A$31:$B$34,2,0)*W1277,IF(V1277=1,VLOOKUP(U1277,'REB BEV MIN MKUP'!B:E,4,0),IF(V1277&gt;1,VLOOKUP(VALUE(W1277),'REB BEV MIN MKUP'!O:Q,3,0),0)))),0)</f>
        <v>0</v>
      </c>
      <c r="AE1277" s="62" t="str">
        <f t="shared" si="663"/>
        <v/>
      </c>
      <c r="AF1277" s="63" t="str">
        <f t="shared" si="664"/>
        <v/>
      </c>
      <c r="AG1277" s="64" t="str">
        <f t="shared" si="665"/>
        <v/>
      </c>
      <c r="AH1277" s="65" t="str">
        <f t="shared" si="666"/>
        <v/>
      </c>
      <c r="AI1277" s="66" t="str">
        <f>IF(AE:AE="","",IF(R1277="Refreshment Beverage",AK1277*(Rates!J$19/100),ROUND(SUM(AH1277*(Rates!$J$8/100)),4)))</f>
        <v/>
      </c>
      <c r="AJ1277" s="67" t="str">
        <f t="shared" si="667"/>
        <v/>
      </c>
      <c r="AK1277" s="22" t="str">
        <f t="shared" si="668"/>
        <v/>
      </c>
      <c r="AL1277" s="62" t="str">
        <f t="shared" si="669"/>
        <v/>
      </c>
      <c r="AM1277" s="63" t="str">
        <f>IF(AS1277="","",IF(R1277="Refreshment Beverage",ROUND(AS1277*Rates!K$19,4),ROUND(AO1277*(VLOOKUP(VALUE(Q1277),Rates!G$4:L$12,3,0)),4)))</f>
        <v/>
      </c>
      <c r="AN1277" s="68" t="str">
        <f>IF(AS1277="","",IF(R1277="Refreshment Beverage",AS1277*(Rates!J$19/100),MAX(AM1277,AB1277)))</f>
        <v/>
      </c>
      <c r="AO1277" s="69" t="str">
        <f t="shared" si="670"/>
        <v/>
      </c>
      <c r="AP1277" s="69" t="str">
        <f t="shared" si="671"/>
        <v/>
      </c>
      <c r="AQ1277" s="70" t="str">
        <f>IF(AS1277="","",IF(R1277="Refreshment Beverage",ROUND(SUM(VLOOKUP(Q:Q,Rates!G$15:L$19,3,0)*(AS1277-Y1277-Z1277-AA1277)),4),ROUND(SUM(Rates!$K$8*AS1277),4)))</f>
        <v/>
      </c>
      <c r="AR1277" s="66" t="str">
        <f t="shared" si="672"/>
        <v/>
      </c>
      <c r="AS1277" s="22" t="str">
        <f t="shared" si="673"/>
        <v/>
      </c>
      <c r="AT1277" s="62" t="str">
        <f t="shared" si="674"/>
        <v/>
      </c>
      <c r="AU1277" s="63" t="str">
        <f>IF(AX1277="","",IF(R1277="Refreshment Beverage",ROUND((BA1277-Y1277-Z1277-AA1277)*VLOOKUP(VALUE(Q1277),Rates!G$15:L$19,3,0),4),ROUND(AW1277*(VLOOKUP(VALUE(Q1277),Rates!G:L,3,0)),4)))</f>
        <v/>
      </c>
      <c r="AV1277" s="68" t="str">
        <f t="shared" si="675"/>
        <v/>
      </c>
      <c r="AW1277" s="69" t="str">
        <f t="shared" si="676"/>
        <v/>
      </c>
      <c r="AX1277" s="65" t="str">
        <f t="shared" si="677"/>
        <v/>
      </c>
      <c r="AY1277" s="70" t="str">
        <f>IF(AX1277="","",IF(R1277="Refreshment Beverage",ROUND(SUM(AX1277*Rates!K$19),4),ROUND(SUM(AX1277*(Rates!J$8/100)),4)))</f>
        <v/>
      </c>
      <c r="AZ1277" s="67" t="str">
        <f t="shared" si="678"/>
        <v/>
      </c>
      <c r="BA1277" s="22" t="str">
        <f t="shared" si="679"/>
        <v/>
      </c>
      <c r="BD1277" s="171"/>
      <c r="BE1277" s="171"/>
      <c r="BF1277" s="171"/>
      <c r="BG1277" s="171"/>
    </row>
    <row r="1278" spans="11:59" ht="12.75" customHeight="1" x14ac:dyDescent="0.3">
      <c r="K1278" s="42" t="str">
        <f t="shared" si="651"/>
        <v/>
      </c>
      <c r="L1278" s="55" t="str">
        <f t="shared" si="652"/>
        <v/>
      </c>
      <c r="M1278" s="43" t="str">
        <f t="shared" si="653"/>
        <v/>
      </c>
      <c r="N1278" s="56" t="str" cm="1">
        <f t="array" ref="N1278">IFERROR(IF(_xlfn.SINGLE(B:B)="","",IF(R1278="Beer",SUM(LOOKUP(2,1/(Rates!$B$3:$B$5&lt;=W1278)/(Rates!$C$3:$C$5&gt;=W1278),Rates!$D$3:$D$5)*(X1278/100)*W1278),IF(R1278="Refreshment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56" t="str">
        <f t="shared" si="654"/>
        <v/>
      </c>
      <c r="P1278" s="53"/>
      <c r="Q1278" s="14" t="str">
        <f t="shared" si="655"/>
        <v/>
      </c>
      <c r="R1278" s="57" t="str">
        <f t="shared" si="656"/>
        <v/>
      </c>
      <c r="S1278" s="58" t="str">
        <f>IF(B1278="","",IF(R1278="Refreshment Beverage",VLOOKUP(VALUE(Q1278),Rates!G$15:L$19,2,0),VLOOKUP(VALUE(Q1278),Rates!G$4:L$12,2,0)))</f>
        <v/>
      </c>
      <c r="T1278" s="58" t="str">
        <f t="shared" si="657"/>
        <v/>
      </c>
      <c r="U1278" s="58" t="str">
        <f t="shared" si="658"/>
        <v/>
      </c>
      <c r="V1278" s="58" t="str">
        <f t="shared" si="659"/>
        <v/>
      </c>
      <c r="W1278" s="58" t="str">
        <f t="shared" si="660"/>
        <v/>
      </c>
      <c r="X1278" s="59" t="str">
        <f t="shared" si="661"/>
        <v/>
      </c>
      <c r="Y1278" s="60" t="str">
        <f>IF(B:B="","",IF(R1278="Refreshment Beverage",VLOOKUP(Q1278,Rates!G$15:L$19,6,0)*W1278,VLOOKUP(Q1278,Rates!G$4:L$12,6,0)*W1278))</f>
        <v/>
      </c>
      <c r="Z1278" s="60" t="str">
        <f t="shared" si="662"/>
        <v/>
      </c>
      <c r="AA1278" s="60" t="str">
        <f t="shared" si="650"/>
        <v/>
      </c>
      <c r="AB1278" s="61" t="str" cm="1">
        <f t="array" ref="AB1278">IF(_xlfn.SINGLE(B:B)="","",IF(R1278="Refreshment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61" t="str" cm="1">
        <f t="array" ref="AC1278">IF(_xlfn.SINGLE(B:B)="","",IF(R1278="Refreshment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68">
        <f>IFERROR(IF(R1278="Beer","",IF(OR(Q1278=1,Q1278=2,Q1278=3,Q1278=4),VLOOKUP(Q1278,Rates!$A$31:$B$34,2,0)*W1278,IF(V1278=1,VLOOKUP(U1278,'REB BEV MIN MKUP'!B:E,4,0),IF(V1278&gt;1,VLOOKUP(VALUE(W1278),'REB BEV MIN MKUP'!O:Q,3,0),0)))),0)</f>
        <v>0</v>
      </c>
      <c r="AE1278" s="62" t="str">
        <f t="shared" si="663"/>
        <v/>
      </c>
      <c r="AF1278" s="63" t="str">
        <f t="shared" si="664"/>
        <v/>
      </c>
      <c r="AG1278" s="64" t="str">
        <f t="shared" si="665"/>
        <v/>
      </c>
      <c r="AH1278" s="65" t="str">
        <f t="shared" si="666"/>
        <v/>
      </c>
      <c r="AI1278" s="66" t="str">
        <f>IF(AE:AE="","",IF(R1278="Refreshment Beverage",AK1278*(Rates!J$19/100),ROUND(SUM(AH1278*(Rates!$J$8/100)),4)))</f>
        <v/>
      </c>
      <c r="AJ1278" s="67" t="str">
        <f t="shared" si="667"/>
        <v/>
      </c>
      <c r="AK1278" s="22" t="str">
        <f t="shared" si="668"/>
        <v/>
      </c>
      <c r="AL1278" s="62" t="str">
        <f t="shared" si="669"/>
        <v/>
      </c>
      <c r="AM1278" s="63" t="str">
        <f>IF(AS1278="","",IF(R1278="Refreshment Beverage",ROUND(AS1278*Rates!K$19,4),ROUND(AO1278*(VLOOKUP(VALUE(Q1278),Rates!G$4:L$12,3,0)),4)))</f>
        <v/>
      </c>
      <c r="AN1278" s="68" t="str">
        <f>IF(AS1278="","",IF(R1278="Refreshment Beverage",AS1278*(Rates!J$19/100),MAX(AM1278,AB1278)))</f>
        <v/>
      </c>
      <c r="AO1278" s="69" t="str">
        <f t="shared" si="670"/>
        <v/>
      </c>
      <c r="AP1278" s="69" t="str">
        <f t="shared" si="671"/>
        <v/>
      </c>
      <c r="AQ1278" s="70" t="str">
        <f>IF(AS1278="","",IF(R1278="Refreshment Beverage",ROUND(SUM(VLOOKUP(Q:Q,Rates!G$15:L$19,3,0)*(AS1278-Y1278-Z1278-AA1278)),4),ROUND(SUM(Rates!$K$8*AS1278),4)))</f>
        <v/>
      </c>
      <c r="AR1278" s="66" t="str">
        <f t="shared" si="672"/>
        <v/>
      </c>
      <c r="AS1278" s="22" t="str">
        <f t="shared" si="673"/>
        <v/>
      </c>
      <c r="AT1278" s="62" t="str">
        <f t="shared" si="674"/>
        <v/>
      </c>
      <c r="AU1278" s="63" t="str">
        <f>IF(AX1278="","",IF(R1278="Refreshment Beverage",ROUND((BA1278-Y1278-Z1278-AA1278)*VLOOKUP(VALUE(Q1278),Rates!G$15:L$19,3,0),4),ROUND(AW1278*(VLOOKUP(VALUE(Q1278),Rates!G:L,3,0)),4)))</f>
        <v/>
      </c>
      <c r="AV1278" s="68" t="str">
        <f t="shared" si="675"/>
        <v/>
      </c>
      <c r="AW1278" s="69" t="str">
        <f t="shared" si="676"/>
        <v/>
      </c>
      <c r="AX1278" s="65" t="str">
        <f t="shared" si="677"/>
        <v/>
      </c>
      <c r="AY1278" s="70" t="str">
        <f>IF(AX1278="","",IF(R1278="Refreshment Beverage",ROUND(SUM(AX1278*Rates!K$19),4),ROUND(SUM(AX1278*(Rates!J$8/100)),4)))</f>
        <v/>
      </c>
      <c r="AZ1278" s="67" t="str">
        <f t="shared" si="678"/>
        <v/>
      </c>
      <c r="BA1278" s="22" t="str">
        <f t="shared" si="679"/>
        <v/>
      </c>
      <c r="BD1278" s="171"/>
      <c r="BE1278" s="171"/>
      <c r="BF1278" s="171"/>
      <c r="BG1278" s="171"/>
    </row>
    <row r="1279" spans="11:59" ht="12.75" customHeight="1" x14ac:dyDescent="0.3">
      <c r="K1279" s="42" t="str">
        <f t="shared" si="651"/>
        <v/>
      </c>
      <c r="L1279" s="55" t="str">
        <f t="shared" si="652"/>
        <v/>
      </c>
      <c r="M1279" s="43" t="str">
        <f t="shared" si="653"/>
        <v/>
      </c>
      <c r="N1279" s="56" t="str" cm="1">
        <f t="array" ref="N1279">IFERROR(IF(_xlfn.SINGLE(B:B)="","",IF(R1279="Beer",SUM(LOOKUP(2,1/(Rates!$B$3:$B$5&lt;=W1279)/(Rates!$C$3:$C$5&gt;=W1279),Rates!$D$3:$D$5)*(X1279/100)*W1279),IF(R1279="Refreshment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56" t="str">
        <f t="shared" si="654"/>
        <v/>
      </c>
      <c r="P1279" s="53"/>
      <c r="Q1279" s="14" t="str">
        <f t="shared" si="655"/>
        <v/>
      </c>
      <c r="R1279" s="57" t="str">
        <f t="shared" si="656"/>
        <v/>
      </c>
      <c r="S1279" s="58" t="str">
        <f>IF(B1279="","",IF(R1279="Refreshment Beverage",VLOOKUP(VALUE(Q1279),Rates!G$15:L$19,2,0),VLOOKUP(VALUE(Q1279),Rates!G$4:L$12,2,0)))</f>
        <v/>
      </c>
      <c r="T1279" s="58" t="str">
        <f t="shared" si="657"/>
        <v/>
      </c>
      <c r="U1279" s="58" t="str">
        <f t="shared" si="658"/>
        <v/>
      </c>
      <c r="V1279" s="58" t="str">
        <f t="shared" si="659"/>
        <v/>
      </c>
      <c r="W1279" s="58" t="str">
        <f t="shared" si="660"/>
        <v/>
      </c>
      <c r="X1279" s="59" t="str">
        <f t="shared" si="661"/>
        <v/>
      </c>
      <c r="Y1279" s="60" t="str">
        <f>IF(B:B="","",IF(R1279="Refreshment Beverage",VLOOKUP(Q1279,Rates!G$15:L$19,6,0)*W1279,VLOOKUP(Q1279,Rates!G$4:L$12,6,0)*W1279))</f>
        <v/>
      </c>
      <c r="Z1279" s="60" t="str">
        <f t="shared" si="662"/>
        <v/>
      </c>
      <c r="AA1279" s="60" t="str">
        <f t="shared" si="650"/>
        <v/>
      </c>
      <c r="AB1279" s="61" t="str" cm="1">
        <f t="array" ref="AB1279">IF(_xlfn.SINGLE(B:B)="","",IF(R1279="Refreshment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61" t="str" cm="1">
        <f t="array" ref="AC1279">IF(_xlfn.SINGLE(B:B)="","",IF(R1279="Refreshment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68">
        <f>IFERROR(IF(R1279="Beer","",IF(OR(Q1279=1,Q1279=2,Q1279=3,Q1279=4),VLOOKUP(Q1279,Rates!$A$31:$B$34,2,0)*W1279,IF(V1279=1,VLOOKUP(U1279,'REB BEV MIN MKUP'!B:E,4,0),IF(V1279&gt;1,VLOOKUP(VALUE(W1279),'REB BEV MIN MKUP'!O:Q,3,0),0)))),0)</f>
        <v>0</v>
      </c>
      <c r="AE1279" s="62" t="str">
        <f t="shared" si="663"/>
        <v/>
      </c>
      <c r="AF1279" s="63" t="str">
        <f t="shared" si="664"/>
        <v/>
      </c>
      <c r="AG1279" s="64" t="str">
        <f t="shared" si="665"/>
        <v/>
      </c>
      <c r="AH1279" s="65" t="str">
        <f t="shared" si="666"/>
        <v/>
      </c>
      <c r="AI1279" s="66" t="str">
        <f>IF(AE:AE="","",IF(R1279="Refreshment Beverage",AK1279*(Rates!J$19/100),ROUND(SUM(AH1279*(Rates!$J$8/100)),4)))</f>
        <v/>
      </c>
      <c r="AJ1279" s="67" t="str">
        <f t="shared" si="667"/>
        <v/>
      </c>
      <c r="AK1279" s="22" t="str">
        <f t="shared" si="668"/>
        <v/>
      </c>
      <c r="AL1279" s="62" t="str">
        <f t="shared" si="669"/>
        <v/>
      </c>
      <c r="AM1279" s="63" t="str">
        <f>IF(AS1279="","",IF(R1279="Refreshment Beverage",ROUND(AS1279*Rates!K$19,4),ROUND(AO1279*(VLOOKUP(VALUE(Q1279),Rates!G$4:L$12,3,0)),4)))</f>
        <v/>
      </c>
      <c r="AN1279" s="68" t="str">
        <f>IF(AS1279="","",IF(R1279="Refreshment Beverage",AS1279*(Rates!J$19/100),MAX(AM1279,AB1279)))</f>
        <v/>
      </c>
      <c r="AO1279" s="69" t="str">
        <f t="shared" si="670"/>
        <v/>
      </c>
      <c r="AP1279" s="69" t="str">
        <f t="shared" si="671"/>
        <v/>
      </c>
      <c r="AQ1279" s="70" t="str">
        <f>IF(AS1279="","",IF(R1279="Refreshment Beverage",ROUND(SUM(VLOOKUP(Q:Q,Rates!G$15:L$19,3,0)*(AS1279-Y1279-Z1279-AA1279)),4),ROUND(SUM(Rates!$K$8*AS1279),4)))</f>
        <v/>
      </c>
      <c r="AR1279" s="66" t="str">
        <f t="shared" si="672"/>
        <v/>
      </c>
      <c r="AS1279" s="22" t="str">
        <f t="shared" si="673"/>
        <v/>
      </c>
      <c r="AT1279" s="62" t="str">
        <f t="shared" si="674"/>
        <v/>
      </c>
      <c r="AU1279" s="63" t="str">
        <f>IF(AX1279="","",IF(R1279="Refreshment Beverage",ROUND((BA1279-Y1279-Z1279-AA1279)*VLOOKUP(VALUE(Q1279),Rates!G$15:L$19,3,0),4),ROUND(AW1279*(VLOOKUP(VALUE(Q1279),Rates!G:L,3,0)),4)))</f>
        <v/>
      </c>
      <c r="AV1279" s="68" t="str">
        <f t="shared" si="675"/>
        <v/>
      </c>
      <c r="AW1279" s="69" t="str">
        <f t="shared" si="676"/>
        <v/>
      </c>
      <c r="AX1279" s="65" t="str">
        <f t="shared" si="677"/>
        <v/>
      </c>
      <c r="AY1279" s="70" t="str">
        <f>IF(AX1279="","",IF(R1279="Refreshment Beverage",ROUND(SUM(AX1279*Rates!K$19),4),ROUND(SUM(AX1279*(Rates!J$8/100)),4)))</f>
        <v/>
      </c>
      <c r="AZ1279" s="67" t="str">
        <f t="shared" si="678"/>
        <v/>
      </c>
      <c r="BA1279" s="22" t="str">
        <f t="shared" si="679"/>
        <v/>
      </c>
      <c r="BD1279" s="171"/>
      <c r="BE1279" s="171"/>
      <c r="BF1279" s="171"/>
      <c r="BG1279" s="171"/>
    </row>
    <row r="1280" spans="11:59" ht="12.75" customHeight="1" x14ac:dyDescent="0.3">
      <c r="K1280" s="42" t="str">
        <f t="shared" si="651"/>
        <v/>
      </c>
      <c r="L1280" s="55" t="str">
        <f t="shared" si="652"/>
        <v/>
      </c>
      <c r="M1280" s="43" t="str">
        <f t="shared" si="653"/>
        <v/>
      </c>
      <c r="N1280" s="56" t="str" cm="1">
        <f t="array" ref="N1280">IFERROR(IF(_xlfn.SINGLE(B:B)="","",IF(R1280="Beer",SUM(LOOKUP(2,1/(Rates!$B$3:$B$5&lt;=W1280)/(Rates!$C$3:$C$5&gt;=W1280),Rates!$D$3:$D$5)*(X1280/100)*W1280),IF(R1280="Refreshment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56" t="str">
        <f t="shared" si="654"/>
        <v/>
      </c>
      <c r="P1280" s="53"/>
      <c r="Q1280" s="14" t="str">
        <f t="shared" si="655"/>
        <v/>
      </c>
      <c r="R1280" s="57" t="str">
        <f t="shared" si="656"/>
        <v/>
      </c>
      <c r="S1280" s="58" t="str">
        <f>IF(B1280="","",IF(R1280="Refreshment Beverage",VLOOKUP(VALUE(Q1280),Rates!G$15:L$19,2,0),VLOOKUP(VALUE(Q1280),Rates!G$4:L$12,2,0)))</f>
        <v/>
      </c>
      <c r="T1280" s="58" t="str">
        <f t="shared" si="657"/>
        <v/>
      </c>
      <c r="U1280" s="58" t="str">
        <f t="shared" si="658"/>
        <v/>
      </c>
      <c r="V1280" s="58" t="str">
        <f t="shared" si="659"/>
        <v/>
      </c>
      <c r="W1280" s="58" t="str">
        <f t="shared" si="660"/>
        <v/>
      </c>
      <c r="X1280" s="59" t="str">
        <f t="shared" si="661"/>
        <v/>
      </c>
      <c r="Y1280" s="60" t="str">
        <f>IF(B:B="","",IF(R1280="Refreshment Beverage",VLOOKUP(Q1280,Rates!G$15:L$19,6,0)*W1280,VLOOKUP(Q1280,Rates!G$4:L$12,6,0)*W1280))</f>
        <v/>
      </c>
      <c r="Z1280" s="60" t="str">
        <f t="shared" si="662"/>
        <v/>
      </c>
      <c r="AA1280" s="60" t="str">
        <f t="shared" si="650"/>
        <v/>
      </c>
      <c r="AB1280" s="61" t="str" cm="1">
        <f t="array" ref="AB1280">IF(_xlfn.SINGLE(B:B)="","",IF(R1280="Refreshment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61" t="str" cm="1">
        <f t="array" ref="AC1280">IF(_xlfn.SINGLE(B:B)="","",IF(R1280="Refreshment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68">
        <f>IFERROR(IF(R1280="Beer","",IF(OR(Q1280=1,Q1280=2,Q1280=3,Q1280=4),VLOOKUP(Q1280,Rates!$A$31:$B$34,2,0)*W1280,IF(V1280=1,VLOOKUP(U1280,'REB BEV MIN MKUP'!B:E,4,0),IF(V1280&gt;1,VLOOKUP(VALUE(W1280),'REB BEV MIN MKUP'!O:Q,3,0),0)))),0)</f>
        <v>0</v>
      </c>
      <c r="AE1280" s="62" t="str">
        <f t="shared" si="663"/>
        <v/>
      </c>
      <c r="AF1280" s="63" t="str">
        <f t="shared" si="664"/>
        <v/>
      </c>
      <c r="AG1280" s="64" t="str">
        <f t="shared" si="665"/>
        <v/>
      </c>
      <c r="AH1280" s="65" t="str">
        <f t="shared" si="666"/>
        <v/>
      </c>
      <c r="AI1280" s="66" t="str">
        <f>IF(AE:AE="","",IF(R1280="Refreshment Beverage",AK1280*(Rates!J$19/100),ROUND(SUM(AH1280*(Rates!$J$8/100)),4)))</f>
        <v/>
      </c>
      <c r="AJ1280" s="67" t="str">
        <f t="shared" si="667"/>
        <v/>
      </c>
      <c r="AK1280" s="22" t="str">
        <f t="shared" si="668"/>
        <v/>
      </c>
      <c r="AL1280" s="62" t="str">
        <f t="shared" si="669"/>
        <v/>
      </c>
      <c r="AM1280" s="63" t="str">
        <f>IF(AS1280="","",IF(R1280="Refreshment Beverage",ROUND(AS1280*Rates!K$19,4),ROUND(AO1280*(VLOOKUP(VALUE(Q1280),Rates!G$4:L$12,3,0)),4)))</f>
        <v/>
      </c>
      <c r="AN1280" s="68" t="str">
        <f>IF(AS1280="","",IF(R1280="Refreshment Beverage",AS1280*(Rates!J$19/100),MAX(AM1280,AB1280)))</f>
        <v/>
      </c>
      <c r="AO1280" s="69" t="str">
        <f t="shared" si="670"/>
        <v/>
      </c>
      <c r="AP1280" s="69" t="str">
        <f t="shared" si="671"/>
        <v/>
      </c>
      <c r="AQ1280" s="70" t="str">
        <f>IF(AS1280="","",IF(R1280="Refreshment Beverage",ROUND(SUM(VLOOKUP(Q:Q,Rates!G$15:L$19,3,0)*(AS1280-Y1280-Z1280-AA1280)),4),ROUND(SUM(Rates!$K$8*AS1280),4)))</f>
        <v/>
      </c>
      <c r="AR1280" s="66" t="str">
        <f t="shared" si="672"/>
        <v/>
      </c>
      <c r="AS1280" s="22" t="str">
        <f t="shared" si="673"/>
        <v/>
      </c>
      <c r="AT1280" s="62" t="str">
        <f t="shared" si="674"/>
        <v/>
      </c>
      <c r="AU1280" s="63" t="str">
        <f>IF(AX1280="","",IF(R1280="Refreshment Beverage",ROUND((BA1280-Y1280-Z1280-AA1280)*VLOOKUP(VALUE(Q1280),Rates!G$15:L$19,3,0),4),ROUND(AW1280*(VLOOKUP(VALUE(Q1280),Rates!G:L,3,0)),4)))</f>
        <v/>
      </c>
      <c r="AV1280" s="68" t="str">
        <f t="shared" si="675"/>
        <v/>
      </c>
      <c r="AW1280" s="69" t="str">
        <f t="shared" si="676"/>
        <v/>
      </c>
      <c r="AX1280" s="65" t="str">
        <f t="shared" si="677"/>
        <v/>
      </c>
      <c r="AY1280" s="70" t="str">
        <f>IF(AX1280="","",IF(R1280="Refreshment Beverage",ROUND(SUM(AX1280*Rates!K$19),4),ROUND(SUM(AX1280*(Rates!J$8/100)),4)))</f>
        <v/>
      </c>
      <c r="AZ1280" s="67" t="str">
        <f t="shared" si="678"/>
        <v/>
      </c>
      <c r="BA1280" s="22" t="str">
        <f t="shared" si="679"/>
        <v/>
      </c>
      <c r="BD1280" s="171"/>
      <c r="BE1280" s="171"/>
      <c r="BF1280" s="171"/>
      <c r="BG1280" s="171"/>
    </row>
    <row r="1281" spans="11:59" ht="12.75" customHeight="1" x14ac:dyDescent="0.3">
      <c r="K1281" s="42" t="str">
        <f t="shared" si="651"/>
        <v/>
      </c>
      <c r="L1281" s="55" t="str">
        <f t="shared" si="652"/>
        <v/>
      </c>
      <c r="M1281" s="43" t="str">
        <f t="shared" si="653"/>
        <v/>
      </c>
      <c r="N1281" s="56" t="str" cm="1">
        <f t="array" ref="N1281">IFERROR(IF(_xlfn.SINGLE(B:B)="","",IF(R1281="Beer",SUM(LOOKUP(2,1/(Rates!$B$3:$B$5&lt;=W1281)/(Rates!$C$3:$C$5&gt;=W1281),Rates!$D$3:$D$5)*(X1281/100)*W1281),IF(R1281="Refreshment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56" t="str">
        <f t="shared" si="654"/>
        <v/>
      </c>
      <c r="P1281" s="53"/>
      <c r="Q1281" s="14" t="str">
        <f t="shared" si="655"/>
        <v/>
      </c>
      <c r="R1281" s="57" t="str">
        <f t="shared" si="656"/>
        <v/>
      </c>
      <c r="S1281" s="58" t="str">
        <f>IF(B1281="","",IF(R1281="Refreshment Beverage",VLOOKUP(VALUE(Q1281),Rates!G$15:L$19,2,0),VLOOKUP(VALUE(Q1281),Rates!G$4:L$12,2,0)))</f>
        <v/>
      </c>
      <c r="T1281" s="58" t="str">
        <f t="shared" si="657"/>
        <v/>
      </c>
      <c r="U1281" s="58" t="str">
        <f t="shared" si="658"/>
        <v/>
      </c>
      <c r="V1281" s="58" t="str">
        <f t="shared" si="659"/>
        <v/>
      </c>
      <c r="W1281" s="58" t="str">
        <f t="shared" si="660"/>
        <v/>
      </c>
      <c r="X1281" s="59" t="str">
        <f t="shared" si="661"/>
        <v/>
      </c>
      <c r="Y1281" s="60" t="str">
        <f>IF(B:B="","",IF(R1281="Refreshment Beverage",VLOOKUP(Q1281,Rates!G$15:L$19,6,0)*W1281,VLOOKUP(Q1281,Rates!G$4:L$12,6,0)*W1281))</f>
        <v/>
      </c>
      <c r="Z1281" s="60" t="str">
        <f t="shared" si="662"/>
        <v/>
      </c>
      <c r="AA1281" s="60" t="str">
        <f t="shared" si="650"/>
        <v/>
      </c>
      <c r="AB1281" s="61" t="str" cm="1">
        <f t="array" ref="AB1281">IF(_xlfn.SINGLE(B:B)="","",IF(R1281="Refreshment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61" t="str" cm="1">
        <f t="array" ref="AC1281">IF(_xlfn.SINGLE(B:B)="","",IF(R1281="Refreshment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68">
        <f>IFERROR(IF(R1281="Beer","",IF(OR(Q1281=1,Q1281=2,Q1281=3,Q1281=4),VLOOKUP(Q1281,Rates!$A$31:$B$34,2,0)*W1281,IF(V1281=1,VLOOKUP(U1281,'REB BEV MIN MKUP'!B:E,4,0),IF(V1281&gt;1,VLOOKUP(VALUE(W1281),'REB BEV MIN MKUP'!O:Q,3,0),0)))),0)</f>
        <v>0</v>
      </c>
      <c r="AE1281" s="62" t="str">
        <f t="shared" si="663"/>
        <v/>
      </c>
      <c r="AF1281" s="63" t="str">
        <f t="shared" si="664"/>
        <v/>
      </c>
      <c r="AG1281" s="64" t="str">
        <f t="shared" si="665"/>
        <v/>
      </c>
      <c r="AH1281" s="65" t="str">
        <f t="shared" si="666"/>
        <v/>
      </c>
      <c r="AI1281" s="66" t="str">
        <f>IF(AE:AE="","",IF(R1281="Refreshment Beverage",AK1281*(Rates!J$19/100),ROUND(SUM(AH1281*(Rates!$J$8/100)),4)))</f>
        <v/>
      </c>
      <c r="AJ1281" s="67" t="str">
        <f t="shared" si="667"/>
        <v/>
      </c>
      <c r="AK1281" s="22" t="str">
        <f t="shared" si="668"/>
        <v/>
      </c>
      <c r="AL1281" s="62" t="str">
        <f t="shared" si="669"/>
        <v/>
      </c>
      <c r="AM1281" s="63" t="str">
        <f>IF(AS1281="","",IF(R1281="Refreshment Beverage",ROUND(AS1281*Rates!K$19,4),ROUND(AO1281*(VLOOKUP(VALUE(Q1281),Rates!G$4:L$12,3,0)),4)))</f>
        <v/>
      </c>
      <c r="AN1281" s="68" t="str">
        <f>IF(AS1281="","",IF(R1281="Refreshment Beverage",AS1281*(Rates!J$19/100),MAX(AM1281,AB1281)))</f>
        <v/>
      </c>
      <c r="AO1281" s="69" t="str">
        <f t="shared" si="670"/>
        <v/>
      </c>
      <c r="AP1281" s="69" t="str">
        <f t="shared" si="671"/>
        <v/>
      </c>
      <c r="AQ1281" s="70" t="str">
        <f>IF(AS1281="","",IF(R1281="Refreshment Beverage",ROUND(SUM(VLOOKUP(Q:Q,Rates!G$15:L$19,3,0)*(AS1281-Y1281-Z1281-AA1281)),4),ROUND(SUM(Rates!$K$8*AS1281),4)))</f>
        <v/>
      </c>
      <c r="AR1281" s="66" t="str">
        <f t="shared" si="672"/>
        <v/>
      </c>
      <c r="AS1281" s="22" t="str">
        <f t="shared" si="673"/>
        <v/>
      </c>
      <c r="AT1281" s="62" t="str">
        <f t="shared" si="674"/>
        <v/>
      </c>
      <c r="AU1281" s="63" t="str">
        <f>IF(AX1281="","",IF(R1281="Refreshment Beverage",ROUND((BA1281-Y1281-Z1281-AA1281)*VLOOKUP(VALUE(Q1281),Rates!G$15:L$19,3,0),4),ROUND(AW1281*(VLOOKUP(VALUE(Q1281),Rates!G:L,3,0)),4)))</f>
        <v/>
      </c>
      <c r="AV1281" s="68" t="str">
        <f t="shared" si="675"/>
        <v/>
      </c>
      <c r="AW1281" s="69" t="str">
        <f t="shared" si="676"/>
        <v/>
      </c>
      <c r="AX1281" s="65" t="str">
        <f t="shared" si="677"/>
        <v/>
      </c>
      <c r="AY1281" s="70" t="str">
        <f>IF(AX1281="","",IF(R1281="Refreshment Beverage",ROUND(SUM(AX1281*Rates!K$19),4),ROUND(SUM(AX1281*(Rates!J$8/100)),4)))</f>
        <v/>
      </c>
      <c r="AZ1281" s="67" t="str">
        <f t="shared" si="678"/>
        <v/>
      </c>
      <c r="BA1281" s="22" t="str">
        <f t="shared" si="679"/>
        <v/>
      </c>
      <c r="BD1281" s="171"/>
      <c r="BE1281" s="171"/>
      <c r="BF1281" s="171"/>
      <c r="BG1281" s="171"/>
    </row>
    <row r="1282" spans="11:59" ht="12.75" customHeight="1" x14ac:dyDescent="0.3">
      <c r="K1282" s="42" t="str">
        <f t="shared" si="651"/>
        <v/>
      </c>
      <c r="L1282" s="55" t="str">
        <f t="shared" si="652"/>
        <v/>
      </c>
      <c r="M1282" s="43" t="str">
        <f t="shared" si="653"/>
        <v/>
      </c>
      <c r="N1282" s="56" t="str" cm="1">
        <f t="array" ref="N1282">IFERROR(IF(_xlfn.SINGLE(B:B)="","",IF(R1282="Beer",SUM(LOOKUP(2,1/(Rates!$B$3:$B$5&lt;=W1282)/(Rates!$C$3:$C$5&gt;=W1282),Rates!$D$3:$D$5)*(X1282/100)*W1282),IF(R1282="Refreshment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56" t="str">
        <f t="shared" si="654"/>
        <v/>
      </c>
      <c r="P1282" s="53"/>
      <c r="Q1282" s="14" t="str">
        <f t="shared" si="655"/>
        <v/>
      </c>
      <c r="R1282" s="57" t="str">
        <f t="shared" si="656"/>
        <v/>
      </c>
      <c r="S1282" s="58" t="str">
        <f>IF(B1282="","",IF(R1282="Refreshment Beverage",VLOOKUP(VALUE(Q1282),Rates!G$15:L$19,2,0),VLOOKUP(VALUE(Q1282),Rates!G$4:L$12,2,0)))</f>
        <v/>
      </c>
      <c r="T1282" s="58" t="str">
        <f t="shared" si="657"/>
        <v/>
      </c>
      <c r="U1282" s="58" t="str">
        <f t="shared" si="658"/>
        <v/>
      </c>
      <c r="V1282" s="58" t="str">
        <f t="shared" si="659"/>
        <v/>
      </c>
      <c r="W1282" s="58" t="str">
        <f t="shared" si="660"/>
        <v/>
      </c>
      <c r="X1282" s="59" t="str">
        <f t="shared" si="661"/>
        <v/>
      </c>
      <c r="Y1282" s="60" t="str">
        <f>IF(B:B="","",IF(R1282="Refreshment Beverage",VLOOKUP(Q1282,Rates!G$15:L$19,6,0)*W1282,VLOOKUP(Q1282,Rates!G$4:L$12,6,0)*W1282))</f>
        <v/>
      </c>
      <c r="Z1282" s="60" t="str">
        <f t="shared" si="662"/>
        <v/>
      </c>
      <c r="AA1282" s="60" t="str">
        <f t="shared" si="650"/>
        <v/>
      </c>
      <c r="AB1282" s="61" t="str" cm="1">
        <f t="array" ref="AB1282">IF(_xlfn.SINGLE(B:B)="","",IF(R1282="Refreshment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61" t="str" cm="1">
        <f t="array" ref="AC1282">IF(_xlfn.SINGLE(B:B)="","",IF(R1282="Refreshment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68">
        <f>IFERROR(IF(R1282="Beer","",IF(OR(Q1282=1,Q1282=2,Q1282=3,Q1282=4),VLOOKUP(Q1282,Rates!$A$31:$B$34,2,0)*W1282,IF(V1282=1,VLOOKUP(U1282,'REB BEV MIN MKUP'!B:E,4,0),IF(V1282&gt;1,VLOOKUP(VALUE(W1282),'REB BEV MIN MKUP'!O:Q,3,0),0)))),0)</f>
        <v>0</v>
      </c>
      <c r="AE1282" s="62" t="str">
        <f t="shared" si="663"/>
        <v/>
      </c>
      <c r="AF1282" s="63" t="str">
        <f t="shared" si="664"/>
        <v/>
      </c>
      <c r="AG1282" s="64" t="str">
        <f t="shared" si="665"/>
        <v/>
      </c>
      <c r="AH1282" s="65" t="str">
        <f t="shared" si="666"/>
        <v/>
      </c>
      <c r="AI1282" s="66" t="str">
        <f>IF(AE:AE="","",IF(R1282="Refreshment Beverage",AK1282*(Rates!J$19/100),ROUND(SUM(AH1282*(Rates!$J$8/100)),4)))</f>
        <v/>
      </c>
      <c r="AJ1282" s="67" t="str">
        <f t="shared" si="667"/>
        <v/>
      </c>
      <c r="AK1282" s="22" t="str">
        <f t="shared" si="668"/>
        <v/>
      </c>
      <c r="AL1282" s="62" t="str">
        <f t="shared" si="669"/>
        <v/>
      </c>
      <c r="AM1282" s="63" t="str">
        <f>IF(AS1282="","",IF(R1282="Refreshment Beverage",ROUND(AS1282*Rates!K$19,4),ROUND(AO1282*(VLOOKUP(VALUE(Q1282),Rates!G$4:L$12,3,0)),4)))</f>
        <v/>
      </c>
      <c r="AN1282" s="68" t="str">
        <f>IF(AS1282="","",IF(R1282="Refreshment Beverage",AS1282*(Rates!J$19/100),MAX(AM1282,AB1282)))</f>
        <v/>
      </c>
      <c r="AO1282" s="69" t="str">
        <f t="shared" si="670"/>
        <v/>
      </c>
      <c r="AP1282" s="69" t="str">
        <f t="shared" si="671"/>
        <v/>
      </c>
      <c r="AQ1282" s="70" t="str">
        <f>IF(AS1282="","",IF(R1282="Refreshment Beverage",ROUND(SUM(VLOOKUP(Q:Q,Rates!G$15:L$19,3,0)*(AS1282-Y1282-Z1282-AA1282)),4),ROUND(SUM(Rates!$K$8*AS1282),4)))</f>
        <v/>
      </c>
      <c r="AR1282" s="66" t="str">
        <f t="shared" si="672"/>
        <v/>
      </c>
      <c r="AS1282" s="22" t="str">
        <f t="shared" si="673"/>
        <v/>
      </c>
      <c r="AT1282" s="62" t="str">
        <f t="shared" si="674"/>
        <v/>
      </c>
      <c r="AU1282" s="63" t="str">
        <f>IF(AX1282="","",IF(R1282="Refreshment Beverage",ROUND((BA1282-Y1282-Z1282-AA1282)*VLOOKUP(VALUE(Q1282),Rates!G$15:L$19,3,0),4),ROUND(AW1282*(VLOOKUP(VALUE(Q1282),Rates!G:L,3,0)),4)))</f>
        <v/>
      </c>
      <c r="AV1282" s="68" t="str">
        <f t="shared" si="675"/>
        <v/>
      </c>
      <c r="AW1282" s="69" t="str">
        <f t="shared" si="676"/>
        <v/>
      </c>
      <c r="AX1282" s="65" t="str">
        <f t="shared" si="677"/>
        <v/>
      </c>
      <c r="AY1282" s="70" t="str">
        <f>IF(AX1282="","",IF(R1282="Refreshment Beverage",ROUND(SUM(AX1282*Rates!K$19),4),ROUND(SUM(AX1282*(Rates!J$8/100)),4)))</f>
        <v/>
      </c>
      <c r="AZ1282" s="67" t="str">
        <f t="shared" si="678"/>
        <v/>
      </c>
      <c r="BA1282" s="22" t="str">
        <f t="shared" si="679"/>
        <v/>
      </c>
      <c r="BD1282" s="171"/>
      <c r="BE1282" s="171"/>
      <c r="BF1282" s="171"/>
      <c r="BG1282" s="171"/>
    </row>
    <row r="1283" spans="11:59" ht="12.75" customHeight="1" x14ac:dyDescent="0.3">
      <c r="K1283" s="42" t="str">
        <f t="shared" si="651"/>
        <v/>
      </c>
      <c r="L1283" s="55" t="str">
        <f t="shared" si="652"/>
        <v/>
      </c>
      <c r="M1283" s="43" t="str">
        <f t="shared" si="653"/>
        <v/>
      </c>
      <c r="N1283" s="56" t="str" cm="1">
        <f t="array" ref="N1283">IFERROR(IF(_xlfn.SINGLE(B:B)="","",IF(R1283="Beer",SUM(LOOKUP(2,1/(Rates!$B$3:$B$5&lt;=W1283)/(Rates!$C$3:$C$5&gt;=W1283),Rates!$D$3:$D$5)*(X1283/100)*W1283),IF(R1283="Refreshment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56" t="str">
        <f t="shared" si="654"/>
        <v/>
      </c>
      <c r="P1283" s="53"/>
      <c r="Q1283" s="14" t="str">
        <f t="shared" si="655"/>
        <v/>
      </c>
      <c r="R1283" s="57" t="str">
        <f t="shared" si="656"/>
        <v/>
      </c>
      <c r="S1283" s="58" t="str">
        <f>IF(B1283="","",IF(R1283="Refreshment Beverage",VLOOKUP(VALUE(Q1283),Rates!G$15:L$19,2,0),VLOOKUP(VALUE(Q1283),Rates!G$4:L$12,2,0)))</f>
        <v/>
      </c>
      <c r="T1283" s="58" t="str">
        <f t="shared" si="657"/>
        <v/>
      </c>
      <c r="U1283" s="58" t="str">
        <f t="shared" si="658"/>
        <v/>
      </c>
      <c r="V1283" s="58" t="str">
        <f t="shared" si="659"/>
        <v/>
      </c>
      <c r="W1283" s="58" t="str">
        <f t="shared" si="660"/>
        <v/>
      </c>
      <c r="X1283" s="59" t="str">
        <f t="shared" si="661"/>
        <v/>
      </c>
      <c r="Y1283" s="60" t="str">
        <f>IF(B:B="","",IF(R1283="Refreshment Beverage",VLOOKUP(Q1283,Rates!G$15:L$19,6,0)*W1283,VLOOKUP(Q1283,Rates!G$4:L$12,6,0)*W1283))</f>
        <v/>
      </c>
      <c r="Z1283" s="60" t="str">
        <f t="shared" si="662"/>
        <v/>
      </c>
      <c r="AA1283" s="60" t="str">
        <f t="shared" si="650"/>
        <v/>
      </c>
      <c r="AB1283" s="61" t="str" cm="1">
        <f t="array" ref="AB1283">IF(_xlfn.SINGLE(B:B)="","",IF(R1283="Refreshment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61" t="str" cm="1">
        <f t="array" ref="AC1283">IF(_xlfn.SINGLE(B:B)="","",IF(R1283="Refreshment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68">
        <f>IFERROR(IF(R1283="Beer","",IF(OR(Q1283=1,Q1283=2,Q1283=3,Q1283=4),VLOOKUP(Q1283,Rates!$A$31:$B$34,2,0)*W1283,IF(V1283=1,VLOOKUP(U1283,'REB BEV MIN MKUP'!B:E,4,0),IF(V1283&gt;1,VLOOKUP(VALUE(W1283),'REB BEV MIN MKUP'!O:Q,3,0),0)))),0)</f>
        <v>0</v>
      </c>
      <c r="AE1283" s="62" t="str">
        <f t="shared" si="663"/>
        <v/>
      </c>
      <c r="AF1283" s="63" t="str">
        <f t="shared" si="664"/>
        <v/>
      </c>
      <c r="AG1283" s="64" t="str">
        <f t="shared" si="665"/>
        <v/>
      </c>
      <c r="AH1283" s="65" t="str">
        <f t="shared" si="666"/>
        <v/>
      </c>
      <c r="AI1283" s="66" t="str">
        <f>IF(AE:AE="","",IF(R1283="Refreshment Beverage",AK1283*(Rates!J$19/100),ROUND(SUM(AH1283*(Rates!$J$8/100)),4)))</f>
        <v/>
      </c>
      <c r="AJ1283" s="67" t="str">
        <f t="shared" si="667"/>
        <v/>
      </c>
      <c r="AK1283" s="22" t="str">
        <f t="shared" si="668"/>
        <v/>
      </c>
      <c r="AL1283" s="62" t="str">
        <f t="shared" si="669"/>
        <v/>
      </c>
      <c r="AM1283" s="63" t="str">
        <f>IF(AS1283="","",IF(R1283="Refreshment Beverage",ROUND(AS1283*Rates!K$19,4),ROUND(AO1283*(VLOOKUP(VALUE(Q1283),Rates!G$4:L$12,3,0)),4)))</f>
        <v/>
      </c>
      <c r="AN1283" s="68" t="str">
        <f>IF(AS1283="","",IF(R1283="Refreshment Beverage",AS1283*(Rates!J$19/100),MAX(AM1283,AB1283)))</f>
        <v/>
      </c>
      <c r="AO1283" s="69" t="str">
        <f t="shared" si="670"/>
        <v/>
      </c>
      <c r="AP1283" s="69" t="str">
        <f t="shared" si="671"/>
        <v/>
      </c>
      <c r="AQ1283" s="70" t="str">
        <f>IF(AS1283="","",IF(R1283="Refreshment Beverage",ROUND(SUM(VLOOKUP(Q:Q,Rates!G$15:L$19,3,0)*(AS1283-Y1283-Z1283-AA1283)),4),ROUND(SUM(Rates!$K$8*AS1283),4)))</f>
        <v/>
      </c>
      <c r="AR1283" s="66" t="str">
        <f t="shared" si="672"/>
        <v/>
      </c>
      <c r="AS1283" s="22" t="str">
        <f t="shared" si="673"/>
        <v/>
      </c>
      <c r="AT1283" s="62" t="str">
        <f t="shared" si="674"/>
        <v/>
      </c>
      <c r="AU1283" s="63" t="str">
        <f>IF(AX1283="","",IF(R1283="Refreshment Beverage",ROUND((BA1283-Y1283-Z1283-AA1283)*VLOOKUP(VALUE(Q1283),Rates!G$15:L$19,3,0),4),ROUND(AW1283*(VLOOKUP(VALUE(Q1283),Rates!G:L,3,0)),4)))</f>
        <v/>
      </c>
      <c r="AV1283" s="68" t="str">
        <f t="shared" si="675"/>
        <v/>
      </c>
      <c r="AW1283" s="69" t="str">
        <f t="shared" si="676"/>
        <v/>
      </c>
      <c r="AX1283" s="65" t="str">
        <f t="shared" si="677"/>
        <v/>
      </c>
      <c r="AY1283" s="70" t="str">
        <f>IF(AX1283="","",IF(R1283="Refreshment Beverage",ROUND(SUM(AX1283*Rates!K$19),4),ROUND(SUM(AX1283*(Rates!J$8/100)),4)))</f>
        <v/>
      </c>
      <c r="AZ1283" s="67" t="str">
        <f t="shared" si="678"/>
        <v/>
      </c>
      <c r="BA1283" s="22" t="str">
        <f t="shared" si="679"/>
        <v/>
      </c>
      <c r="BD1283" s="171"/>
      <c r="BE1283" s="171"/>
      <c r="BF1283" s="171"/>
      <c r="BG1283" s="171"/>
    </row>
    <row r="1284" spans="11:59" ht="12.75" customHeight="1" x14ac:dyDescent="0.3">
      <c r="K1284" s="42" t="str">
        <f t="shared" si="651"/>
        <v/>
      </c>
      <c r="L1284" s="55" t="str">
        <f t="shared" si="652"/>
        <v/>
      </c>
      <c r="M1284" s="43" t="str">
        <f t="shared" si="653"/>
        <v/>
      </c>
      <c r="N1284" s="56" t="str" cm="1">
        <f t="array" ref="N1284">IFERROR(IF(_xlfn.SINGLE(B:B)="","",IF(R1284="Beer",SUM(LOOKUP(2,1/(Rates!$B$3:$B$5&lt;=W1284)/(Rates!$C$3:$C$5&gt;=W1284),Rates!$D$3:$D$5)*(X1284/100)*W1284),IF(R1284="Refreshment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56" t="str">
        <f t="shared" si="654"/>
        <v/>
      </c>
      <c r="P1284" s="53"/>
      <c r="Q1284" s="14" t="str">
        <f t="shared" si="655"/>
        <v/>
      </c>
      <c r="R1284" s="57" t="str">
        <f t="shared" si="656"/>
        <v/>
      </c>
      <c r="S1284" s="58" t="str">
        <f>IF(B1284="","",IF(R1284="Refreshment Beverage",VLOOKUP(VALUE(Q1284),Rates!G$15:L$19,2,0),VLOOKUP(VALUE(Q1284),Rates!G$4:L$12,2,0)))</f>
        <v/>
      </c>
      <c r="T1284" s="58" t="str">
        <f t="shared" si="657"/>
        <v/>
      </c>
      <c r="U1284" s="58" t="str">
        <f t="shared" si="658"/>
        <v/>
      </c>
      <c r="V1284" s="58" t="str">
        <f t="shared" si="659"/>
        <v/>
      </c>
      <c r="W1284" s="58" t="str">
        <f t="shared" si="660"/>
        <v/>
      </c>
      <c r="X1284" s="59" t="str">
        <f t="shared" si="661"/>
        <v/>
      </c>
      <c r="Y1284" s="60" t="str">
        <f>IF(B:B="","",IF(R1284="Refreshment Beverage",VLOOKUP(Q1284,Rates!G$15:L$19,6,0)*W1284,VLOOKUP(Q1284,Rates!G$4:L$12,6,0)*W1284))</f>
        <v/>
      </c>
      <c r="Z1284" s="60" t="str">
        <f t="shared" si="662"/>
        <v/>
      </c>
      <c r="AA1284" s="60" t="str">
        <f t="shared" si="650"/>
        <v/>
      </c>
      <c r="AB1284" s="61" t="str" cm="1">
        <f t="array" ref="AB1284">IF(_xlfn.SINGLE(B:B)="","",IF(R1284="Refreshment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61" t="str" cm="1">
        <f t="array" ref="AC1284">IF(_xlfn.SINGLE(B:B)="","",IF(R1284="Refreshment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68">
        <f>IFERROR(IF(R1284="Beer","",IF(OR(Q1284=1,Q1284=2,Q1284=3,Q1284=4),VLOOKUP(Q1284,Rates!$A$31:$B$34,2,0)*W1284,IF(V1284=1,VLOOKUP(U1284,'REB BEV MIN MKUP'!B:E,4,0),IF(V1284&gt;1,VLOOKUP(VALUE(W1284),'REB BEV MIN MKUP'!O:Q,3,0),0)))),0)</f>
        <v>0</v>
      </c>
      <c r="AE1284" s="62" t="str">
        <f t="shared" si="663"/>
        <v/>
      </c>
      <c r="AF1284" s="63" t="str">
        <f t="shared" si="664"/>
        <v/>
      </c>
      <c r="AG1284" s="64" t="str">
        <f t="shared" si="665"/>
        <v/>
      </c>
      <c r="AH1284" s="65" t="str">
        <f t="shared" si="666"/>
        <v/>
      </c>
      <c r="AI1284" s="66" t="str">
        <f>IF(AE:AE="","",IF(R1284="Refreshment Beverage",AK1284*(Rates!J$19/100),ROUND(SUM(AH1284*(Rates!$J$8/100)),4)))</f>
        <v/>
      </c>
      <c r="AJ1284" s="67" t="str">
        <f t="shared" si="667"/>
        <v/>
      </c>
      <c r="AK1284" s="22" t="str">
        <f t="shared" si="668"/>
        <v/>
      </c>
      <c r="AL1284" s="62" t="str">
        <f t="shared" si="669"/>
        <v/>
      </c>
      <c r="AM1284" s="63" t="str">
        <f>IF(AS1284="","",IF(R1284="Refreshment Beverage",ROUND(AS1284*Rates!K$19,4),ROUND(AO1284*(VLOOKUP(VALUE(Q1284),Rates!G$4:L$12,3,0)),4)))</f>
        <v/>
      </c>
      <c r="AN1284" s="68" t="str">
        <f>IF(AS1284="","",IF(R1284="Refreshment Beverage",AS1284*(Rates!J$19/100),MAX(AM1284,AB1284)))</f>
        <v/>
      </c>
      <c r="AO1284" s="69" t="str">
        <f t="shared" si="670"/>
        <v/>
      </c>
      <c r="AP1284" s="69" t="str">
        <f t="shared" si="671"/>
        <v/>
      </c>
      <c r="AQ1284" s="70" t="str">
        <f>IF(AS1284="","",IF(R1284="Refreshment Beverage",ROUND(SUM(VLOOKUP(Q:Q,Rates!G$15:L$19,3,0)*(AS1284-Y1284-Z1284-AA1284)),4),ROUND(SUM(Rates!$K$8*AS1284),4)))</f>
        <v/>
      </c>
      <c r="AR1284" s="66" t="str">
        <f t="shared" si="672"/>
        <v/>
      </c>
      <c r="AS1284" s="22" t="str">
        <f t="shared" si="673"/>
        <v/>
      </c>
      <c r="AT1284" s="62" t="str">
        <f t="shared" si="674"/>
        <v/>
      </c>
      <c r="AU1284" s="63" t="str">
        <f>IF(AX1284="","",IF(R1284="Refreshment Beverage",ROUND((BA1284-Y1284-Z1284-AA1284)*VLOOKUP(VALUE(Q1284),Rates!G$15:L$19,3,0),4),ROUND(AW1284*(VLOOKUP(VALUE(Q1284),Rates!G:L,3,0)),4)))</f>
        <v/>
      </c>
      <c r="AV1284" s="68" t="str">
        <f t="shared" si="675"/>
        <v/>
      </c>
      <c r="AW1284" s="69" t="str">
        <f t="shared" si="676"/>
        <v/>
      </c>
      <c r="AX1284" s="65" t="str">
        <f t="shared" si="677"/>
        <v/>
      </c>
      <c r="AY1284" s="70" t="str">
        <f>IF(AX1284="","",IF(R1284="Refreshment Beverage",ROUND(SUM(AX1284*Rates!K$19),4),ROUND(SUM(AX1284*(Rates!J$8/100)),4)))</f>
        <v/>
      </c>
      <c r="AZ1284" s="67" t="str">
        <f t="shared" si="678"/>
        <v/>
      </c>
      <c r="BA1284" s="22" t="str">
        <f t="shared" si="679"/>
        <v/>
      </c>
      <c r="BD1284" s="171"/>
      <c r="BE1284" s="171"/>
      <c r="BF1284" s="171"/>
      <c r="BG1284" s="171"/>
    </row>
    <row r="1285" spans="11:59" ht="12.75" customHeight="1" x14ac:dyDescent="0.3">
      <c r="K1285" s="42" t="str">
        <f t="shared" si="651"/>
        <v/>
      </c>
      <c r="L1285" s="55" t="str">
        <f t="shared" si="652"/>
        <v/>
      </c>
      <c r="M1285" s="43" t="str">
        <f t="shared" si="653"/>
        <v/>
      </c>
      <c r="N1285" s="56" t="str" cm="1">
        <f t="array" ref="N1285">IFERROR(IF(_xlfn.SINGLE(B:B)="","",IF(R1285="Beer",SUM(LOOKUP(2,1/(Rates!$B$3:$B$5&lt;=W1285)/(Rates!$C$3:$C$5&gt;=W1285),Rates!$D$3:$D$5)*(X1285/100)*W1285),IF(R1285="Refreshment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56" t="str">
        <f t="shared" si="654"/>
        <v/>
      </c>
      <c r="P1285" s="53"/>
      <c r="Q1285" s="14" t="str">
        <f t="shared" si="655"/>
        <v/>
      </c>
      <c r="R1285" s="57" t="str">
        <f t="shared" si="656"/>
        <v/>
      </c>
      <c r="S1285" s="58" t="str">
        <f>IF(B1285="","",IF(R1285="Refreshment Beverage",VLOOKUP(VALUE(Q1285),Rates!G$15:L$19,2,0),VLOOKUP(VALUE(Q1285),Rates!G$4:L$12,2,0)))</f>
        <v/>
      </c>
      <c r="T1285" s="58" t="str">
        <f t="shared" si="657"/>
        <v/>
      </c>
      <c r="U1285" s="58" t="str">
        <f t="shared" si="658"/>
        <v/>
      </c>
      <c r="V1285" s="58" t="str">
        <f t="shared" si="659"/>
        <v/>
      </c>
      <c r="W1285" s="58" t="str">
        <f t="shared" si="660"/>
        <v/>
      </c>
      <c r="X1285" s="59" t="str">
        <f t="shared" si="661"/>
        <v/>
      </c>
      <c r="Y1285" s="60" t="str">
        <f>IF(B:B="","",IF(R1285="Refreshment Beverage",VLOOKUP(Q1285,Rates!G$15:L$19,6,0)*W1285,VLOOKUP(Q1285,Rates!G$4:L$12,6,0)*W1285))</f>
        <v/>
      </c>
      <c r="Z1285" s="60" t="str">
        <f t="shared" si="662"/>
        <v/>
      </c>
      <c r="AA1285" s="60" t="str">
        <f t="shared" si="650"/>
        <v/>
      </c>
      <c r="AB1285" s="61" t="str" cm="1">
        <f t="array" ref="AB1285">IF(_xlfn.SINGLE(B:B)="","",IF(R1285="Refreshment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61" t="str" cm="1">
        <f t="array" ref="AC1285">IF(_xlfn.SINGLE(B:B)="","",IF(R1285="Refreshment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68">
        <f>IFERROR(IF(R1285="Beer","",IF(OR(Q1285=1,Q1285=2,Q1285=3,Q1285=4),VLOOKUP(Q1285,Rates!$A$31:$B$34,2,0)*W1285,IF(V1285=1,VLOOKUP(U1285,'REB BEV MIN MKUP'!B:E,4,0),IF(V1285&gt;1,VLOOKUP(VALUE(W1285),'REB BEV MIN MKUP'!O:Q,3,0),0)))),0)</f>
        <v>0</v>
      </c>
      <c r="AE1285" s="62" t="str">
        <f t="shared" si="663"/>
        <v/>
      </c>
      <c r="AF1285" s="63" t="str">
        <f t="shared" si="664"/>
        <v/>
      </c>
      <c r="AG1285" s="64" t="str">
        <f t="shared" si="665"/>
        <v/>
      </c>
      <c r="AH1285" s="65" t="str">
        <f t="shared" si="666"/>
        <v/>
      </c>
      <c r="AI1285" s="66" t="str">
        <f>IF(AE:AE="","",IF(R1285="Refreshment Beverage",AK1285*(Rates!J$19/100),ROUND(SUM(AH1285*(Rates!$J$8/100)),4)))</f>
        <v/>
      </c>
      <c r="AJ1285" s="67" t="str">
        <f t="shared" si="667"/>
        <v/>
      </c>
      <c r="AK1285" s="22" t="str">
        <f t="shared" si="668"/>
        <v/>
      </c>
      <c r="AL1285" s="62" t="str">
        <f t="shared" si="669"/>
        <v/>
      </c>
      <c r="AM1285" s="63" t="str">
        <f>IF(AS1285="","",IF(R1285="Refreshment Beverage",ROUND(AS1285*Rates!K$19,4),ROUND(AO1285*(VLOOKUP(VALUE(Q1285),Rates!G$4:L$12,3,0)),4)))</f>
        <v/>
      </c>
      <c r="AN1285" s="68" t="str">
        <f>IF(AS1285="","",IF(R1285="Refreshment Beverage",AS1285*(Rates!J$19/100),MAX(AM1285,AB1285)))</f>
        <v/>
      </c>
      <c r="AO1285" s="69" t="str">
        <f t="shared" si="670"/>
        <v/>
      </c>
      <c r="AP1285" s="69" t="str">
        <f t="shared" si="671"/>
        <v/>
      </c>
      <c r="AQ1285" s="70" t="str">
        <f>IF(AS1285="","",IF(R1285="Refreshment Beverage",ROUND(SUM(VLOOKUP(Q:Q,Rates!G$15:L$19,3,0)*(AS1285-Y1285-Z1285-AA1285)),4),ROUND(SUM(Rates!$K$8*AS1285),4)))</f>
        <v/>
      </c>
      <c r="AR1285" s="66" t="str">
        <f t="shared" si="672"/>
        <v/>
      </c>
      <c r="AS1285" s="22" t="str">
        <f t="shared" si="673"/>
        <v/>
      </c>
      <c r="AT1285" s="62" t="str">
        <f t="shared" si="674"/>
        <v/>
      </c>
      <c r="AU1285" s="63" t="str">
        <f>IF(AX1285="","",IF(R1285="Refreshment Beverage",ROUND((BA1285-Y1285-Z1285-AA1285)*VLOOKUP(VALUE(Q1285),Rates!G$15:L$19,3,0),4),ROUND(AW1285*(VLOOKUP(VALUE(Q1285),Rates!G:L,3,0)),4)))</f>
        <v/>
      </c>
      <c r="AV1285" s="68" t="str">
        <f t="shared" si="675"/>
        <v/>
      </c>
      <c r="AW1285" s="69" t="str">
        <f t="shared" si="676"/>
        <v/>
      </c>
      <c r="AX1285" s="65" t="str">
        <f t="shared" si="677"/>
        <v/>
      </c>
      <c r="AY1285" s="70" t="str">
        <f>IF(AX1285="","",IF(R1285="Refreshment Beverage",ROUND(SUM(AX1285*Rates!K$19),4),ROUND(SUM(AX1285*(Rates!J$8/100)),4)))</f>
        <v/>
      </c>
      <c r="AZ1285" s="67" t="str">
        <f t="shared" si="678"/>
        <v/>
      </c>
      <c r="BA1285" s="22" t="str">
        <f t="shared" si="679"/>
        <v/>
      </c>
      <c r="BD1285" s="171"/>
      <c r="BE1285" s="171"/>
      <c r="BF1285" s="171"/>
      <c r="BG1285" s="171"/>
    </row>
    <row r="1286" spans="11:59" ht="12.75" customHeight="1" x14ac:dyDescent="0.3">
      <c r="K1286" s="42" t="str">
        <f t="shared" si="651"/>
        <v/>
      </c>
      <c r="L1286" s="55" t="str">
        <f t="shared" si="652"/>
        <v/>
      </c>
      <c r="M1286" s="43" t="str">
        <f t="shared" si="653"/>
        <v/>
      </c>
      <c r="N1286" s="56" t="str" cm="1">
        <f t="array" ref="N1286">IFERROR(IF(_xlfn.SINGLE(B:B)="","",IF(R1286="Beer",SUM(LOOKUP(2,1/(Rates!$B$3:$B$5&lt;=W1286)/(Rates!$C$3:$C$5&gt;=W1286),Rates!$D$3:$D$5)*(X1286/100)*W1286),IF(R1286="Refreshment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56" t="str">
        <f t="shared" si="654"/>
        <v/>
      </c>
      <c r="P1286" s="53"/>
      <c r="Q1286" s="14" t="str">
        <f t="shared" si="655"/>
        <v/>
      </c>
      <c r="R1286" s="57" t="str">
        <f t="shared" si="656"/>
        <v/>
      </c>
      <c r="S1286" s="58" t="str">
        <f>IF(B1286="","",IF(R1286="Refreshment Beverage",VLOOKUP(VALUE(Q1286),Rates!G$15:L$19,2,0),VLOOKUP(VALUE(Q1286),Rates!G$4:L$12,2,0)))</f>
        <v/>
      </c>
      <c r="T1286" s="58" t="str">
        <f t="shared" si="657"/>
        <v/>
      </c>
      <c r="U1286" s="58" t="str">
        <f t="shared" si="658"/>
        <v/>
      </c>
      <c r="V1286" s="58" t="str">
        <f t="shared" si="659"/>
        <v/>
      </c>
      <c r="W1286" s="58" t="str">
        <f t="shared" si="660"/>
        <v/>
      </c>
      <c r="X1286" s="59" t="str">
        <f t="shared" si="661"/>
        <v/>
      </c>
      <c r="Y1286" s="60" t="str">
        <f>IF(B:B="","",IF(R1286="Refreshment Beverage",VLOOKUP(Q1286,Rates!G$15:L$19,6,0)*W1286,VLOOKUP(Q1286,Rates!G$4:L$12,6,0)*W1286))</f>
        <v/>
      </c>
      <c r="Z1286" s="60" t="str">
        <f t="shared" si="662"/>
        <v/>
      </c>
      <c r="AA1286" s="60" t="str">
        <f t="shared" si="650"/>
        <v/>
      </c>
      <c r="AB1286" s="61" t="str" cm="1">
        <f t="array" ref="AB1286">IF(_xlfn.SINGLE(B:B)="","",IF(R1286="Refreshment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61" t="str" cm="1">
        <f t="array" ref="AC1286">IF(_xlfn.SINGLE(B:B)="","",IF(R1286="Refreshment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68">
        <f>IFERROR(IF(R1286="Beer","",IF(OR(Q1286=1,Q1286=2,Q1286=3,Q1286=4),VLOOKUP(Q1286,Rates!$A$31:$B$34,2,0)*W1286,IF(V1286=1,VLOOKUP(U1286,'REB BEV MIN MKUP'!B:E,4,0),IF(V1286&gt;1,VLOOKUP(VALUE(W1286),'REB BEV MIN MKUP'!O:Q,3,0),0)))),0)</f>
        <v>0</v>
      </c>
      <c r="AE1286" s="62" t="str">
        <f t="shared" si="663"/>
        <v/>
      </c>
      <c r="AF1286" s="63" t="str">
        <f t="shared" si="664"/>
        <v/>
      </c>
      <c r="AG1286" s="64" t="str">
        <f t="shared" si="665"/>
        <v/>
      </c>
      <c r="AH1286" s="65" t="str">
        <f t="shared" si="666"/>
        <v/>
      </c>
      <c r="AI1286" s="66" t="str">
        <f>IF(AE:AE="","",IF(R1286="Refreshment Beverage",AK1286*(Rates!J$19/100),ROUND(SUM(AH1286*(Rates!$J$8/100)),4)))</f>
        <v/>
      </c>
      <c r="AJ1286" s="67" t="str">
        <f t="shared" si="667"/>
        <v/>
      </c>
      <c r="AK1286" s="22" t="str">
        <f t="shared" si="668"/>
        <v/>
      </c>
      <c r="AL1286" s="62" t="str">
        <f t="shared" si="669"/>
        <v/>
      </c>
      <c r="AM1286" s="63" t="str">
        <f>IF(AS1286="","",IF(R1286="Refreshment Beverage",ROUND(AS1286*Rates!K$19,4),ROUND(AO1286*(VLOOKUP(VALUE(Q1286),Rates!G$4:L$12,3,0)),4)))</f>
        <v/>
      </c>
      <c r="AN1286" s="68" t="str">
        <f>IF(AS1286="","",IF(R1286="Refreshment Beverage",AS1286*(Rates!J$19/100),MAX(AM1286,AB1286)))</f>
        <v/>
      </c>
      <c r="AO1286" s="69" t="str">
        <f t="shared" si="670"/>
        <v/>
      </c>
      <c r="AP1286" s="69" t="str">
        <f t="shared" si="671"/>
        <v/>
      </c>
      <c r="AQ1286" s="70" t="str">
        <f>IF(AS1286="","",IF(R1286="Refreshment Beverage",ROUND(SUM(VLOOKUP(Q:Q,Rates!G$15:L$19,3,0)*(AS1286-Y1286-Z1286-AA1286)),4),ROUND(SUM(Rates!$K$8*AS1286),4)))</f>
        <v/>
      </c>
      <c r="AR1286" s="66" t="str">
        <f t="shared" si="672"/>
        <v/>
      </c>
      <c r="AS1286" s="22" t="str">
        <f t="shared" si="673"/>
        <v/>
      </c>
      <c r="AT1286" s="62" t="str">
        <f t="shared" si="674"/>
        <v/>
      </c>
      <c r="AU1286" s="63" t="str">
        <f>IF(AX1286="","",IF(R1286="Refreshment Beverage",ROUND((BA1286-Y1286-Z1286-AA1286)*VLOOKUP(VALUE(Q1286),Rates!G$15:L$19,3,0),4),ROUND(AW1286*(VLOOKUP(VALUE(Q1286),Rates!G:L,3,0)),4)))</f>
        <v/>
      </c>
      <c r="AV1286" s="68" t="str">
        <f t="shared" si="675"/>
        <v/>
      </c>
      <c r="AW1286" s="69" t="str">
        <f t="shared" si="676"/>
        <v/>
      </c>
      <c r="AX1286" s="65" t="str">
        <f t="shared" si="677"/>
        <v/>
      </c>
      <c r="AY1286" s="70" t="str">
        <f>IF(AX1286="","",IF(R1286="Refreshment Beverage",ROUND(SUM(AX1286*Rates!K$19),4),ROUND(SUM(AX1286*(Rates!J$8/100)),4)))</f>
        <v/>
      </c>
      <c r="AZ1286" s="67" t="str">
        <f t="shared" si="678"/>
        <v/>
      </c>
      <c r="BA1286" s="22" t="str">
        <f t="shared" si="679"/>
        <v/>
      </c>
      <c r="BD1286" s="171"/>
      <c r="BE1286" s="171"/>
      <c r="BF1286" s="171"/>
      <c r="BG1286" s="171"/>
    </row>
    <row r="1287" spans="11:59" ht="12.75" customHeight="1" x14ac:dyDescent="0.3">
      <c r="K1287" s="42" t="str">
        <f t="shared" si="651"/>
        <v/>
      </c>
      <c r="L1287" s="55" t="str">
        <f t="shared" si="652"/>
        <v/>
      </c>
      <c r="M1287" s="43" t="str">
        <f t="shared" si="653"/>
        <v/>
      </c>
      <c r="N1287" s="56" t="str" cm="1">
        <f t="array" ref="N1287">IFERROR(IF(_xlfn.SINGLE(B:B)="","",IF(R1287="Beer",SUM(LOOKUP(2,1/(Rates!$B$3:$B$5&lt;=W1287)/(Rates!$C$3:$C$5&gt;=W1287),Rates!$D$3:$D$5)*(X1287/100)*W1287),IF(R1287="Refreshment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56" t="str">
        <f t="shared" si="654"/>
        <v/>
      </c>
      <c r="P1287" s="53"/>
      <c r="Q1287" s="14" t="str">
        <f t="shared" si="655"/>
        <v/>
      </c>
      <c r="R1287" s="57" t="str">
        <f t="shared" si="656"/>
        <v/>
      </c>
      <c r="S1287" s="58" t="str">
        <f>IF(B1287="","",IF(R1287="Refreshment Beverage",VLOOKUP(VALUE(Q1287),Rates!G$15:L$19,2,0),VLOOKUP(VALUE(Q1287),Rates!G$4:L$12,2,0)))</f>
        <v/>
      </c>
      <c r="T1287" s="58" t="str">
        <f t="shared" si="657"/>
        <v/>
      </c>
      <c r="U1287" s="58" t="str">
        <f t="shared" si="658"/>
        <v/>
      </c>
      <c r="V1287" s="58" t="str">
        <f t="shared" si="659"/>
        <v/>
      </c>
      <c r="W1287" s="58" t="str">
        <f t="shared" si="660"/>
        <v/>
      </c>
      <c r="X1287" s="59" t="str">
        <f t="shared" si="661"/>
        <v/>
      </c>
      <c r="Y1287" s="60" t="str">
        <f>IF(B:B="","",IF(R1287="Refreshment Beverage",VLOOKUP(Q1287,Rates!G$15:L$19,6,0)*W1287,VLOOKUP(Q1287,Rates!G$4:L$12,6,0)*W1287))</f>
        <v/>
      </c>
      <c r="Z1287" s="60" t="str">
        <f t="shared" si="662"/>
        <v/>
      </c>
      <c r="AA1287" s="60" t="str">
        <f t="shared" ref="AA1287:AA1350" si="680">IF(B:B="","",IF(AND(T1287="Can",V1287=8,R1287="Beer"),V1287*0.0201,IF(AND(T1287="Can",V1287=15,R1287="Beer"),V1287*0.0101,IF(AND(T1287="Can",V1287=20,R1287="Beer"),V1287*0.0107,IF(AND(T1287="Can",V1287=30,R1287="Beer"),V1287*0.0089,IF(AND(T1287="Can",V1287=36,R1287="Beer"),V1287*0.0074,IF(AND(T1287="Bottle",V1287=24,R1287="Beer"),V1287*0.016,IF(AND(R1287="Refreshment Beverage",U1287&gt;0.049,U1287&lt;0.401),V1287*0.0536,IF(AND(R1287="Refreshment Beverage",U1287&gt;0.4,U1287&lt;0.47),V1287*0.0643,IF(AND(R1287="Refreshment Beverage",U1287&gt;0.469,U1287&lt;0.66),V1287*0.075,IF(AND(R1287="Refreshment Beverage",U1287&gt;0.659,U1287&lt;0.75),V1287*0.1071,IF(AND(R1287="Refreshment Beverage",U1287&gt;0.749,U1287&lt;0.9),V1287*0.1178,IF(AND(R1287="Refreshment Beverage",U1287&gt;0.899,U1287&lt;1),V1287*0.1393,IF(AND(R1287="Refreshment Beverage",U1287=1),V1287*0.1499,IF(AND(R1287="Refreshment Beverage",U1287=1.14),V1287*0.1714,IF(AND(R1287="Refreshment Beverage",U1287=2),V1287*0.2999,IF(AND(R1287="Refreshment Beverage",U1287=3),V1287*0.4499,IF(AND(R1287="Refreshment Beverage",U1287=1.75),V1287*0.2678,0))))))))))))))))))</f>
        <v/>
      </c>
      <c r="AB1287" s="61" t="str" cm="1">
        <f t="array" ref="AB1287">IF(_xlfn.SINGLE(B:B)="","",IF(R1287="Refreshment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61" t="str" cm="1">
        <f t="array" ref="AC1287">IF(_xlfn.SINGLE(B:B)="","",IF(R1287="Refreshment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68">
        <f>IFERROR(IF(R1287="Beer","",IF(OR(Q1287=1,Q1287=2,Q1287=3,Q1287=4),VLOOKUP(Q1287,Rates!$A$31:$B$34,2,0)*W1287,IF(V1287=1,VLOOKUP(U1287,'REB BEV MIN MKUP'!B:E,4,0),IF(V1287&gt;1,VLOOKUP(VALUE(W1287),'REB BEV MIN MKUP'!O:Q,3,0),0)))),0)</f>
        <v>0</v>
      </c>
      <c r="AE1287" s="62" t="str">
        <f t="shared" si="663"/>
        <v/>
      </c>
      <c r="AF1287" s="63" t="str">
        <f t="shared" si="664"/>
        <v/>
      </c>
      <c r="AG1287" s="64" t="str">
        <f t="shared" si="665"/>
        <v/>
      </c>
      <c r="AH1287" s="65" t="str">
        <f t="shared" si="666"/>
        <v/>
      </c>
      <c r="AI1287" s="66" t="str">
        <f>IF(AE:AE="","",IF(R1287="Refreshment Beverage",AK1287*(Rates!J$19/100),ROUND(SUM(AH1287*(Rates!$J$8/100)),4)))</f>
        <v/>
      </c>
      <c r="AJ1287" s="67" t="str">
        <f t="shared" si="667"/>
        <v/>
      </c>
      <c r="AK1287" s="22" t="str">
        <f t="shared" si="668"/>
        <v/>
      </c>
      <c r="AL1287" s="62" t="str">
        <f t="shared" si="669"/>
        <v/>
      </c>
      <c r="AM1287" s="63" t="str">
        <f>IF(AS1287="","",IF(R1287="Refreshment Beverage",ROUND(AS1287*Rates!K$19,4),ROUND(AO1287*(VLOOKUP(VALUE(Q1287),Rates!G$4:L$12,3,0)),4)))</f>
        <v/>
      </c>
      <c r="AN1287" s="68" t="str">
        <f>IF(AS1287="","",IF(R1287="Refreshment Beverage",AS1287*(Rates!J$19/100),MAX(AM1287,AB1287)))</f>
        <v/>
      </c>
      <c r="AO1287" s="69" t="str">
        <f t="shared" si="670"/>
        <v/>
      </c>
      <c r="AP1287" s="69" t="str">
        <f t="shared" si="671"/>
        <v/>
      </c>
      <c r="AQ1287" s="70" t="str">
        <f>IF(AS1287="","",IF(R1287="Refreshment Beverage",ROUND(SUM(VLOOKUP(Q:Q,Rates!G$15:L$19,3,0)*(AS1287-Y1287-Z1287-AA1287)),4),ROUND(SUM(Rates!$K$8*AS1287),4)))</f>
        <v/>
      </c>
      <c r="AR1287" s="66" t="str">
        <f t="shared" si="672"/>
        <v/>
      </c>
      <c r="AS1287" s="22" t="str">
        <f t="shared" si="673"/>
        <v/>
      </c>
      <c r="AT1287" s="62" t="str">
        <f t="shared" si="674"/>
        <v/>
      </c>
      <c r="AU1287" s="63" t="str">
        <f>IF(AX1287="","",IF(R1287="Refreshment Beverage",ROUND((BA1287-Y1287-Z1287-AA1287)*VLOOKUP(VALUE(Q1287),Rates!G$15:L$19,3,0),4),ROUND(AW1287*(VLOOKUP(VALUE(Q1287),Rates!G:L,3,0)),4)))</f>
        <v/>
      </c>
      <c r="AV1287" s="68" t="str">
        <f t="shared" si="675"/>
        <v/>
      </c>
      <c r="AW1287" s="69" t="str">
        <f t="shared" si="676"/>
        <v/>
      </c>
      <c r="AX1287" s="65" t="str">
        <f t="shared" si="677"/>
        <v/>
      </c>
      <c r="AY1287" s="70" t="str">
        <f>IF(AX1287="","",IF(R1287="Refreshment Beverage",ROUND(SUM(AX1287*Rates!K$19),4),ROUND(SUM(AX1287*(Rates!J$8/100)),4)))</f>
        <v/>
      </c>
      <c r="AZ1287" s="67" t="str">
        <f t="shared" si="678"/>
        <v/>
      </c>
      <c r="BA1287" s="22" t="str">
        <f t="shared" si="679"/>
        <v/>
      </c>
      <c r="BD1287" s="171"/>
      <c r="BE1287" s="171"/>
      <c r="BF1287" s="171"/>
      <c r="BG1287" s="171"/>
    </row>
    <row r="1288" spans="11:59" ht="12.75" customHeight="1" x14ac:dyDescent="0.3">
      <c r="K1288" s="42" t="str">
        <f t="shared" si="651"/>
        <v/>
      </c>
      <c r="L1288" s="55" t="str">
        <f t="shared" si="652"/>
        <v/>
      </c>
      <c r="M1288" s="43" t="str">
        <f t="shared" si="653"/>
        <v/>
      </c>
      <c r="N1288" s="56" t="str" cm="1">
        <f t="array" ref="N1288">IFERROR(IF(_xlfn.SINGLE(B:B)="","",IF(R1288="Beer",SUM(LOOKUP(2,1/(Rates!$B$3:$B$5&lt;=W1288)/(Rates!$C$3:$C$5&gt;=W1288),Rates!$D$3:$D$5)*(X1288/100)*W1288),IF(R1288="Refreshment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56" t="str">
        <f t="shared" si="654"/>
        <v/>
      </c>
      <c r="P1288" s="53"/>
      <c r="Q1288" s="14" t="str">
        <f t="shared" si="655"/>
        <v/>
      </c>
      <c r="R1288" s="57" t="str">
        <f t="shared" si="656"/>
        <v/>
      </c>
      <c r="S1288" s="58" t="str">
        <f>IF(B1288="","",IF(R1288="Refreshment Beverage",VLOOKUP(VALUE(Q1288),Rates!G$15:L$19,2,0),VLOOKUP(VALUE(Q1288),Rates!G$4:L$12,2,0)))</f>
        <v/>
      </c>
      <c r="T1288" s="58" t="str">
        <f t="shared" si="657"/>
        <v/>
      </c>
      <c r="U1288" s="58" t="str">
        <f t="shared" si="658"/>
        <v/>
      </c>
      <c r="V1288" s="58" t="str">
        <f t="shared" si="659"/>
        <v/>
      </c>
      <c r="W1288" s="58" t="str">
        <f t="shared" si="660"/>
        <v/>
      </c>
      <c r="X1288" s="59" t="str">
        <f t="shared" si="661"/>
        <v/>
      </c>
      <c r="Y1288" s="60" t="str">
        <f>IF(B:B="","",IF(R1288="Refreshment Beverage",VLOOKUP(Q1288,Rates!G$15:L$19,6,0)*W1288,VLOOKUP(Q1288,Rates!G$4:L$12,6,0)*W1288))</f>
        <v/>
      </c>
      <c r="Z1288" s="60" t="str">
        <f t="shared" si="662"/>
        <v/>
      </c>
      <c r="AA1288" s="60" t="str">
        <f t="shared" si="680"/>
        <v/>
      </c>
      <c r="AB1288" s="61" t="str" cm="1">
        <f t="array" ref="AB1288">IF(_xlfn.SINGLE(B:B)="","",IF(R1288="Refreshment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61" t="str" cm="1">
        <f t="array" ref="AC1288">IF(_xlfn.SINGLE(B:B)="","",IF(R1288="Refreshment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68">
        <f>IFERROR(IF(R1288="Beer","",IF(OR(Q1288=1,Q1288=2,Q1288=3,Q1288=4),VLOOKUP(Q1288,Rates!$A$31:$B$34,2,0)*W1288,IF(V1288=1,VLOOKUP(U1288,'REB BEV MIN MKUP'!B:E,4,0),IF(V1288&gt;1,VLOOKUP(VALUE(W1288),'REB BEV MIN MKUP'!O:Q,3,0),0)))),0)</f>
        <v>0</v>
      </c>
      <c r="AE1288" s="62" t="str">
        <f t="shared" si="663"/>
        <v/>
      </c>
      <c r="AF1288" s="63" t="str">
        <f t="shared" si="664"/>
        <v/>
      </c>
      <c r="AG1288" s="64" t="str">
        <f t="shared" si="665"/>
        <v/>
      </c>
      <c r="AH1288" s="65" t="str">
        <f t="shared" si="666"/>
        <v/>
      </c>
      <c r="AI1288" s="66" t="str">
        <f>IF(AE:AE="","",IF(R1288="Refreshment Beverage",AK1288*(Rates!J$19/100),ROUND(SUM(AH1288*(Rates!$J$8/100)),4)))</f>
        <v/>
      </c>
      <c r="AJ1288" s="67" t="str">
        <f t="shared" si="667"/>
        <v/>
      </c>
      <c r="AK1288" s="22" t="str">
        <f t="shared" si="668"/>
        <v/>
      </c>
      <c r="AL1288" s="62" t="str">
        <f t="shared" si="669"/>
        <v/>
      </c>
      <c r="AM1288" s="63" t="str">
        <f>IF(AS1288="","",IF(R1288="Refreshment Beverage",ROUND(AS1288*Rates!K$19,4),ROUND(AO1288*(VLOOKUP(VALUE(Q1288),Rates!G$4:L$12,3,0)),4)))</f>
        <v/>
      </c>
      <c r="AN1288" s="68" t="str">
        <f>IF(AS1288="","",IF(R1288="Refreshment Beverage",AS1288*(Rates!J$19/100),MAX(AM1288,AB1288)))</f>
        <v/>
      </c>
      <c r="AO1288" s="69" t="str">
        <f t="shared" si="670"/>
        <v/>
      </c>
      <c r="AP1288" s="69" t="str">
        <f t="shared" si="671"/>
        <v/>
      </c>
      <c r="AQ1288" s="70" t="str">
        <f>IF(AS1288="","",IF(R1288="Refreshment Beverage",ROUND(SUM(VLOOKUP(Q:Q,Rates!G$15:L$19,3,0)*(AS1288-Y1288-Z1288-AA1288)),4),ROUND(SUM(Rates!$K$8*AS1288),4)))</f>
        <v/>
      </c>
      <c r="AR1288" s="66" t="str">
        <f t="shared" si="672"/>
        <v/>
      </c>
      <c r="AS1288" s="22" t="str">
        <f t="shared" si="673"/>
        <v/>
      </c>
      <c r="AT1288" s="62" t="str">
        <f t="shared" si="674"/>
        <v/>
      </c>
      <c r="AU1288" s="63" t="str">
        <f>IF(AX1288="","",IF(R1288="Refreshment Beverage",ROUND((BA1288-Y1288-Z1288-AA1288)*VLOOKUP(VALUE(Q1288),Rates!G$15:L$19,3,0),4),ROUND(AW1288*(VLOOKUP(VALUE(Q1288),Rates!G:L,3,0)),4)))</f>
        <v/>
      </c>
      <c r="AV1288" s="68" t="str">
        <f t="shared" si="675"/>
        <v/>
      </c>
      <c r="AW1288" s="69" t="str">
        <f t="shared" si="676"/>
        <v/>
      </c>
      <c r="AX1288" s="65" t="str">
        <f t="shared" si="677"/>
        <v/>
      </c>
      <c r="AY1288" s="70" t="str">
        <f>IF(AX1288="","",IF(R1288="Refreshment Beverage",ROUND(SUM(AX1288*Rates!K$19),4),ROUND(SUM(AX1288*(Rates!J$8/100)),4)))</f>
        <v/>
      </c>
      <c r="AZ1288" s="67" t="str">
        <f t="shared" si="678"/>
        <v/>
      </c>
      <c r="BA1288" s="22" t="str">
        <f t="shared" si="679"/>
        <v/>
      </c>
      <c r="BD1288" s="171"/>
      <c r="BE1288" s="171"/>
      <c r="BF1288" s="171"/>
      <c r="BG1288" s="171"/>
    </row>
    <row r="1289" spans="11:59" ht="12.75" customHeight="1" x14ac:dyDescent="0.3">
      <c r="K1289" s="42" t="str">
        <f t="shared" si="651"/>
        <v/>
      </c>
      <c r="L1289" s="55" t="str">
        <f t="shared" si="652"/>
        <v/>
      </c>
      <c r="M1289" s="43" t="str">
        <f t="shared" si="653"/>
        <v/>
      </c>
      <c r="N1289" s="56" t="str" cm="1">
        <f t="array" ref="N1289">IFERROR(IF(_xlfn.SINGLE(B:B)="","",IF(R1289="Beer",SUM(LOOKUP(2,1/(Rates!$B$3:$B$5&lt;=W1289)/(Rates!$C$3:$C$5&gt;=W1289),Rates!$D$3:$D$5)*(X1289/100)*W1289),IF(R1289="Refreshment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56" t="str">
        <f t="shared" si="654"/>
        <v/>
      </c>
      <c r="P1289" s="53"/>
      <c r="Q1289" s="14" t="str">
        <f t="shared" si="655"/>
        <v/>
      </c>
      <c r="R1289" s="57" t="str">
        <f t="shared" si="656"/>
        <v/>
      </c>
      <c r="S1289" s="58" t="str">
        <f>IF(B1289="","",IF(R1289="Refreshment Beverage",VLOOKUP(VALUE(Q1289),Rates!G$15:L$19,2,0),VLOOKUP(VALUE(Q1289),Rates!G$4:L$12,2,0)))</f>
        <v/>
      </c>
      <c r="T1289" s="58" t="str">
        <f t="shared" si="657"/>
        <v/>
      </c>
      <c r="U1289" s="58" t="str">
        <f t="shared" si="658"/>
        <v/>
      </c>
      <c r="V1289" s="58" t="str">
        <f t="shared" si="659"/>
        <v/>
      </c>
      <c r="W1289" s="58" t="str">
        <f t="shared" si="660"/>
        <v/>
      </c>
      <c r="X1289" s="59" t="str">
        <f t="shared" si="661"/>
        <v/>
      </c>
      <c r="Y1289" s="60" t="str">
        <f>IF(B:B="","",IF(R1289="Refreshment Beverage",VLOOKUP(Q1289,Rates!G$15:L$19,6,0)*W1289,VLOOKUP(Q1289,Rates!G$4:L$12,6,0)*W1289))</f>
        <v/>
      </c>
      <c r="Z1289" s="60" t="str">
        <f t="shared" si="662"/>
        <v/>
      </c>
      <c r="AA1289" s="60" t="str">
        <f t="shared" si="680"/>
        <v/>
      </c>
      <c r="AB1289" s="61" t="str" cm="1">
        <f t="array" ref="AB1289">IF(_xlfn.SINGLE(B:B)="","",IF(R1289="Refreshment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61" t="str" cm="1">
        <f t="array" ref="AC1289">IF(_xlfn.SINGLE(B:B)="","",IF(R1289="Refreshment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68">
        <f>IFERROR(IF(R1289="Beer","",IF(OR(Q1289=1,Q1289=2,Q1289=3,Q1289=4),VLOOKUP(Q1289,Rates!$A$31:$B$34,2,0)*W1289,IF(V1289=1,VLOOKUP(U1289,'REB BEV MIN MKUP'!B:E,4,0),IF(V1289&gt;1,VLOOKUP(VALUE(W1289),'REB BEV MIN MKUP'!O:Q,3,0),0)))),0)</f>
        <v>0</v>
      </c>
      <c r="AE1289" s="62" t="str">
        <f t="shared" si="663"/>
        <v/>
      </c>
      <c r="AF1289" s="63" t="str">
        <f t="shared" si="664"/>
        <v/>
      </c>
      <c r="AG1289" s="64" t="str">
        <f t="shared" si="665"/>
        <v/>
      </c>
      <c r="AH1289" s="65" t="str">
        <f t="shared" si="666"/>
        <v/>
      </c>
      <c r="AI1289" s="66" t="str">
        <f>IF(AE:AE="","",IF(R1289="Refreshment Beverage",AK1289*(Rates!J$19/100),ROUND(SUM(AH1289*(Rates!$J$8/100)),4)))</f>
        <v/>
      </c>
      <c r="AJ1289" s="67" t="str">
        <f t="shared" si="667"/>
        <v/>
      </c>
      <c r="AK1289" s="22" t="str">
        <f t="shared" si="668"/>
        <v/>
      </c>
      <c r="AL1289" s="62" t="str">
        <f t="shared" si="669"/>
        <v/>
      </c>
      <c r="AM1289" s="63" t="str">
        <f>IF(AS1289="","",IF(R1289="Refreshment Beverage",ROUND(AS1289*Rates!K$19,4),ROUND(AO1289*(VLOOKUP(VALUE(Q1289),Rates!G$4:L$12,3,0)),4)))</f>
        <v/>
      </c>
      <c r="AN1289" s="68" t="str">
        <f>IF(AS1289="","",IF(R1289="Refreshment Beverage",AS1289*(Rates!J$19/100),MAX(AM1289,AB1289)))</f>
        <v/>
      </c>
      <c r="AO1289" s="69" t="str">
        <f t="shared" si="670"/>
        <v/>
      </c>
      <c r="AP1289" s="69" t="str">
        <f t="shared" si="671"/>
        <v/>
      </c>
      <c r="AQ1289" s="70" t="str">
        <f>IF(AS1289="","",IF(R1289="Refreshment Beverage",ROUND(SUM(VLOOKUP(Q:Q,Rates!G$15:L$19,3,0)*(AS1289-Y1289-Z1289-AA1289)),4),ROUND(SUM(Rates!$K$8*AS1289),4)))</f>
        <v/>
      </c>
      <c r="AR1289" s="66" t="str">
        <f t="shared" si="672"/>
        <v/>
      </c>
      <c r="AS1289" s="22" t="str">
        <f t="shared" si="673"/>
        <v/>
      </c>
      <c r="AT1289" s="62" t="str">
        <f t="shared" si="674"/>
        <v/>
      </c>
      <c r="AU1289" s="63" t="str">
        <f>IF(AX1289="","",IF(R1289="Refreshment Beverage",ROUND((BA1289-Y1289-Z1289-AA1289)*VLOOKUP(VALUE(Q1289),Rates!G$15:L$19,3,0),4),ROUND(AW1289*(VLOOKUP(VALUE(Q1289),Rates!G:L,3,0)),4)))</f>
        <v/>
      </c>
      <c r="AV1289" s="68" t="str">
        <f t="shared" si="675"/>
        <v/>
      </c>
      <c r="AW1289" s="69" t="str">
        <f t="shared" si="676"/>
        <v/>
      </c>
      <c r="AX1289" s="65" t="str">
        <f t="shared" si="677"/>
        <v/>
      </c>
      <c r="AY1289" s="70" t="str">
        <f>IF(AX1289="","",IF(R1289="Refreshment Beverage",ROUND(SUM(AX1289*Rates!K$19),4),ROUND(SUM(AX1289*(Rates!J$8/100)),4)))</f>
        <v/>
      </c>
      <c r="AZ1289" s="67" t="str">
        <f t="shared" si="678"/>
        <v/>
      </c>
      <c r="BA1289" s="22" t="str">
        <f t="shared" si="679"/>
        <v/>
      </c>
      <c r="BD1289" s="171"/>
      <c r="BE1289" s="171"/>
      <c r="BF1289" s="171"/>
      <c r="BG1289" s="171"/>
    </row>
    <row r="1290" spans="11:59" ht="12.75" customHeight="1" x14ac:dyDescent="0.3">
      <c r="K1290" s="42" t="str">
        <f t="shared" si="651"/>
        <v/>
      </c>
      <c r="L1290" s="55" t="str">
        <f t="shared" si="652"/>
        <v/>
      </c>
      <c r="M1290" s="43" t="str">
        <f t="shared" si="653"/>
        <v/>
      </c>
      <c r="N1290" s="56" t="str" cm="1">
        <f t="array" ref="N1290">IFERROR(IF(_xlfn.SINGLE(B:B)="","",IF(R1290="Beer",SUM(LOOKUP(2,1/(Rates!$B$3:$B$5&lt;=W1290)/(Rates!$C$3:$C$5&gt;=W1290),Rates!$D$3:$D$5)*(X1290/100)*W1290),IF(R1290="Refreshment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56" t="str">
        <f t="shared" si="654"/>
        <v/>
      </c>
      <c r="P1290" s="53"/>
      <c r="Q1290" s="14" t="str">
        <f t="shared" si="655"/>
        <v/>
      </c>
      <c r="R1290" s="57" t="str">
        <f t="shared" si="656"/>
        <v/>
      </c>
      <c r="S1290" s="58" t="str">
        <f>IF(B1290="","",IF(R1290="Refreshment Beverage",VLOOKUP(VALUE(Q1290),Rates!G$15:L$19,2,0),VLOOKUP(VALUE(Q1290),Rates!G$4:L$12,2,0)))</f>
        <v/>
      </c>
      <c r="T1290" s="58" t="str">
        <f t="shared" si="657"/>
        <v/>
      </c>
      <c r="U1290" s="58" t="str">
        <f t="shared" si="658"/>
        <v/>
      </c>
      <c r="V1290" s="58" t="str">
        <f t="shared" si="659"/>
        <v/>
      </c>
      <c r="W1290" s="58" t="str">
        <f t="shared" si="660"/>
        <v/>
      </c>
      <c r="X1290" s="59" t="str">
        <f t="shared" si="661"/>
        <v/>
      </c>
      <c r="Y1290" s="60" t="str">
        <f>IF(B:B="","",IF(R1290="Refreshment Beverage",VLOOKUP(Q1290,Rates!G$15:L$19,6,0)*W1290,VLOOKUP(Q1290,Rates!G$4:L$12,6,0)*W1290))</f>
        <v/>
      </c>
      <c r="Z1290" s="60" t="str">
        <f t="shared" si="662"/>
        <v/>
      </c>
      <c r="AA1290" s="60" t="str">
        <f t="shared" si="680"/>
        <v/>
      </c>
      <c r="AB1290" s="61" t="str" cm="1">
        <f t="array" ref="AB1290">IF(_xlfn.SINGLE(B:B)="","",IF(R1290="Refreshment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61" t="str" cm="1">
        <f t="array" ref="AC1290">IF(_xlfn.SINGLE(B:B)="","",IF(R1290="Refreshment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68">
        <f>IFERROR(IF(R1290="Beer","",IF(OR(Q1290=1,Q1290=2,Q1290=3,Q1290=4),VLOOKUP(Q1290,Rates!$A$31:$B$34,2,0)*W1290,IF(V1290=1,VLOOKUP(U1290,'REB BEV MIN MKUP'!B:E,4,0),IF(V1290&gt;1,VLOOKUP(VALUE(W1290),'REB BEV MIN MKUP'!O:Q,3,0),0)))),0)</f>
        <v>0</v>
      </c>
      <c r="AE1290" s="62" t="str">
        <f t="shared" si="663"/>
        <v/>
      </c>
      <c r="AF1290" s="63" t="str">
        <f t="shared" si="664"/>
        <v/>
      </c>
      <c r="AG1290" s="64" t="str">
        <f t="shared" si="665"/>
        <v/>
      </c>
      <c r="AH1290" s="65" t="str">
        <f t="shared" si="666"/>
        <v/>
      </c>
      <c r="AI1290" s="66" t="str">
        <f>IF(AE:AE="","",IF(R1290="Refreshment Beverage",AK1290*(Rates!J$19/100),ROUND(SUM(AH1290*(Rates!$J$8/100)),4)))</f>
        <v/>
      </c>
      <c r="AJ1290" s="67" t="str">
        <f t="shared" si="667"/>
        <v/>
      </c>
      <c r="AK1290" s="22" t="str">
        <f t="shared" si="668"/>
        <v/>
      </c>
      <c r="AL1290" s="62" t="str">
        <f t="shared" si="669"/>
        <v/>
      </c>
      <c r="AM1290" s="63" t="str">
        <f>IF(AS1290="","",IF(R1290="Refreshment Beverage",ROUND(AS1290*Rates!K$19,4),ROUND(AO1290*(VLOOKUP(VALUE(Q1290),Rates!G$4:L$12,3,0)),4)))</f>
        <v/>
      </c>
      <c r="AN1290" s="68" t="str">
        <f>IF(AS1290="","",IF(R1290="Refreshment Beverage",AS1290*(Rates!J$19/100),MAX(AM1290,AB1290)))</f>
        <v/>
      </c>
      <c r="AO1290" s="69" t="str">
        <f t="shared" si="670"/>
        <v/>
      </c>
      <c r="AP1290" s="69" t="str">
        <f t="shared" si="671"/>
        <v/>
      </c>
      <c r="AQ1290" s="70" t="str">
        <f>IF(AS1290="","",IF(R1290="Refreshment Beverage",ROUND(SUM(VLOOKUP(Q:Q,Rates!G$15:L$19,3,0)*(AS1290-Y1290-Z1290-AA1290)),4),ROUND(SUM(Rates!$K$8*AS1290),4)))</f>
        <v/>
      </c>
      <c r="AR1290" s="66" t="str">
        <f t="shared" si="672"/>
        <v/>
      </c>
      <c r="AS1290" s="22" t="str">
        <f t="shared" si="673"/>
        <v/>
      </c>
      <c r="AT1290" s="62" t="str">
        <f t="shared" si="674"/>
        <v/>
      </c>
      <c r="AU1290" s="63" t="str">
        <f>IF(AX1290="","",IF(R1290="Refreshment Beverage",ROUND((BA1290-Y1290-Z1290-AA1290)*VLOOKUP(VALUE(Q1290),Rates!G$15:L$19,3,0),4),ROUND(AW1290*(VLOOKUP(VALUE(Q1290),Rates!G:L,3,0)),4)))</f>
        <v/>
      </c>
      <c r="AV1290" s="68" t="str">
        <f t="shared" si="675"/>
        <v/>
      </c>
      <c r="AW1290" s="69" t="str">
        <f t="shared" si="676"/>
        <v/>
      </c>
      <c r="AX1290" s="65" t="str">
        <f t="shared" si="677"/>
        <v/>
      </c>
      <c r="AY1290" s="70" t="str">
        <f>IF(AX1290="","",IF(R1290="Refreshment Beverage",ROUND(SUM(AX1290*Rates!K$19),4),ROUND(SUM(AX1290*(Rates!J$8/100)),4)))</f>
        <v/>
      </c>
      <c r="AZ1290" s="67" t="str">
        <f t="shared" si="678"/>
        <v/>
      </c>
      <c r="BA1290" s="22" t="str">
        <f t="shared" si="679"/>
        <v/>
      </c>
      <c r="BD1290" s="171"/>
      <c r="BE1290" s="171"/>
      <c r="BF1290" s="171"/>
      <c r="BG1290" s="171"/>
    </row>
    <row r="1291" spans="11:59" ht="12.75" customHeight="1" x14ac:dyDescent="0.3">
      <c r="K1291" s="42" t="str">
        <f t="shared" si="651"/>
        <v/>
      </c>
      <c r="L1291" s="55" t="str">
        <f t="shared" si="652"/>
        <v/>
      </c>
      <c r="M1291" s="43" t="str">
        <f t="shared" si="653"/>
        <v/>
      </c>
      <c r="N1291" s="56" t="str" cm="1">
        <f t="array" ref="N1291">IFERROR(IF(_xlfn.SINGLE(B:B)="","",IF(R1291="Beer",SUM(LOOKUP(2,1/(Rates!$B$3:$B$5&lt;=W1291)/(Rates!$C$3:$C$5&gt;=W1291),Rates!$D$3:$D$5)*(X1291/100)*W1291),IF(R1291="Refreshment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56" t="str">
        <f t="shared" si="654"/>
        <v/>
      </c>
      <c r="P1291" s="53"/>
      <c r="Q1291" s="14" t="str">
        <f t="shared" si="655"/>
        <v/>
      </c>
      <c r="R1291" s="57" t="str">
        <f t="shared" si="656"/>
        <v/>
      </c>
      <c r="S1291" s="58" t="str">
        <f>IF(B1291="","",IF(R1291="Refreshment Beverage",VLOOKUP(VALUE(Q1291),Rates!G$15:L$19,2,0),VLOOKUP(VALUE(Q1291),Rates!G$4:L$12,2,0)))</f>
        <v/>
      </c>
      <c r="T1291" s="58" t="str">
        <f t="shared" si="657"/>
        <v/>
      </c>
      <c r="U1291" s="58" t="str">
        <f t="shared" si="658"/>
        <v/>
      </c>
      <c r="V1291" s="58" t="str">
        <f t="shared" si="659"/>
        <v/>
      </c>
      <c r="W1291" s="58" t="str">
        <f t="shared" si="660"/>
        <v/>
      </c>
      <c r="X1291" s="59" t="str">
        <f t="shared" si="661"/>
        <v/>
      </c>
      <c r="Y1291" s="60" t="str">
        <f>IF(B:B="","",IF(R1291="Refreshment Beverage",VLOOKUP(Q1291,Rates!G$15:L$19,6,0)*W1291,VLOOKUP(Q1291,Rates!G$4:L$12,6,0)*W1291))</f>
        <v/>
      </c>
      <c r="Z1291" s="60" t="str">
        <f t="shared" si="662"/>
        <v/>
      </c>
      <c r="AA1291" s="60" t="str">
        <f t="shared" si="680"/>
        <v/>
      </c>
      <c r="AB1291" s="61" t="str" cm="1">
        <f t="array" ref="AB1291">IF(_xlfn.SINGLE(B:B)="","",IF(R1291="Refreshment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61" t="str" cm="1">
        <f t="array" ref="AC1291">IF(_xlfn.SINGLE(B:B)="","",IF(R1291="Refreshment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68">
        <f>IFERROR(IF(R1291="Beer","",IF(OR(Q1291=1,Q1291=2,Q1291=3,Q1291=4),VLOOKUP(Q1291,Rates!$A$31:$B$34,2,0)*W1291,IF(V1291=1,VLOOKUP(U1291,'REB BEV MIN MKUP'!B:E,4,0),IF(V1291&gt;1,VLOOKUP(VALUE(W1291),'REB BEV MIN MKUP'!O:Q,3,0),0)))),0)</f>
        <v>0</v>
      </c>
      <c r="AE1291" s="62" t="str">
        <f t="shared" si="663"/>
        <v/>
      </c>
      <c r="AF1291" s="63" t="str">
        <f t="shared" si="664"/>
        <v/>
      </c>
      <c r="AG1291" s="64" t="str">
        <f t="shared" si="665"/>
        <v/>
      </c>
      <c r="AH1291" s="65" t="str">
        <f t="shared" si="666"/>
        <v/>
      </c>
      <c r="AI1291" s="66" t="str">
        <f>IF(AE:AE="","",IF(R1291="Refreshment Beverage",AK1291*(Rates!J$19/100),ROUND(SUM(AH1291*(Rates!$J$8/100)),4)))</f>
        <v/>
      </c>
      <c r="AJ1291" s="67" t="str">
        <f t="shared" si="667"/>
        <v/>
      </c>
      <c r="AK1291" s="22" t="str">
        <f t="shared" si="668"/>
        <v/>
      </c>
      <c r="AL1291" s="62" t="str">
        <f t="shared" si="669"/>
        <v/>
      </c>
      <c r="AM1291" s="63" t="str">
        <f>IF(AS1291="","",IF(R1291="Refreshment Beverage",ROUND(AS1291*Rates!K$19,4),ROUND(AO1291*(VLOOKUP(VALUE(Q1291),Rates!G$4:L$12,3,0)),4)))</f>
        <v/>
      </c>
      <c r="AN1291" s="68" t="str">
        <f>IF(AS1291="","",IF(R1291="Refreshment Beverage",AS1291*(Rates!J$19/100),MAX(AM1291,AB1291)))</f>
        <v/>
      </c>
      <c r="AO1291" s="69" t="str">
        <f t="shared" si="670"/>
        <v/>
      </c>
      <c r="AP1291" s="69" t="str">
        <f t="shared" si="671"/>
        <v/>
      </c>
      <c r="AQ1291" s="70" t="str">
        <f>IF(AS1291="","",IF(R1291="Refreshment Beverage",ROUND(SUM(VLOOKUP(Q:Q,Rates!G$15:L$19,3,0)*(AS1291-Y1291-Z1291-AA1291)),4),ROUND(SUM(Rates!$K$8*AS1291),4)))</f>
        <v/>
      </c>
      <c r="AR1291" s="66" t="str">
        <f t="shared" si="672"/>
        <v/>
      </c>
      <c r="AS1291" s="22" t="str">
        <f t="shared" si="673"/>
        <v/>
      </c>
      <c r="AT1291" s="62" t="str">
        <f t="shared" si="674"/>
        <v/>
      </c>
      <c r="AU1291" s="63" t="str">
        <f>IF(AX1291="","",IF(R1291="Refreshment Beverage",ROUND((BA1291-Y1291-Z1291-AA1291)*VLOOKUP(VALUE(Q1291),Rates!G$15:L$19,3,0),4),ROUND(AW1291*(VLOOKUP(VALUE(Q1291),Rates!G:L,3,0)),4)))</f>
        <v/>
      </c>
      <c r="AV1291" s="68" t="str">
        <f t="shared" si="675"/>
        <v/>
      </c>
      <c r="AW1291" s="69" t="str">
        <f t="shared" si="676"/>
        <v/>
      </c>
      <c r="AX1291" s="65" t="str">
        <f t="shared" si="677"/>
        <v/>
      </c>
      <c r="AY1291" s="70" t="str">
        <f>IF(AX1291="","",IF(R1291="Refreshment Beverage",ROUND(SUM(AX1291*Rates!K$19),4),ROUND(SUM(AX1291*(Rates!J$8/100)),4)))</f>
        <v/>
      </c>
      <c r="AZ1291" s="67" t="str">
        <f t="shared" si="678"/>
        <v/>
      </c>
      <c r="BA1291" s="22" t="str">
        <f t="shared" si="679"/>
        <v/>
      </c>
      <c r="BD1291" s="171"/>
      <c r="BE1291" s="171"/>
      <c r="BF1291" s="171"/>
      <c r="BG1291" s="171"/>
    </row>
    <row r="1292" spans="11:59" ht="12.75" customHeight="1" x14ac:dyDescent="0.3">
      <c r="K1292" s="42" t="str">
        <f t="shared" si="651"/>
        <v/>
      </c>
      <c r="L1292" s="55" t="str">
        <f t="shared" si="652"/>
        <v/>
      </c>
      <c r="M1292" s="43" t="str">
        <f t="shared" si="653"/>
        <v/>
      </c>
      <c r="N1292" s="56" t="str" cm="1">
        <f t="array" ref="N1292">IFERROR(IF(_xlfn.SINGLE(B:B)="","",IF(R1292="Beer",SUM(LOOKUP(2,1/(Rates!$B$3:$B$5&lt;=W1292)/(Rates!$C$3:$C$5&gt;=W1292),Rates!$D$3:$D$5)*(X1292/100)*W1292),IF(R1292="Refreshment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56" t="str">
        <f t="shared" si="654"/>
        <v/>
      </c>
      <c r="P1292" s="53"/>
      <c r="Q1292" s="14" t="str">
        <f t="shared" si="655"/>
        <v/>
      </c>
      <c r="R1292" s="57" t="str">
        <f t="shared" si="656"/>
        <v/>
      </c>
      <c r="S1292" s="58" t="str">
        <f>IF(B1292="","",IF(R1292="Refreshment Beverage",VLOOKUP(VALUE(Q1292),Rates!G$15:L$19,2,0),VLOOKUP(VALUE(Q1292),Rates!G$4:L$12,2,0)))</f>
        <v/>
      </c>
      <c r="T1292" s="58" t="str">
        <f t="shared" si="657"/>
        <v/>
      </c>
      <c r="U1292" s="58" t="str">
        <f t="shared" si="658"/>
        <v/>
      </c>
      <c r="V1292" s="58" t="str">
        <f t="shared" si="659"/>
        <v/>
      </c>
      <c r="W1292" s="58" t="str">
        <f t="shared" si="660"/>
        <v/>
      </c>
      <c r="X1292" s="59" t="str">
        <f t="shared" si="661"/>
        <v/>
      </c>
      <c r="Y1292" s="60" t="str">
        <f>IF(B:B="","",IF(R1292="Refreshment Beverage",VLOOKUP(Q1292,Rates!G$15:L$19,6,0)*W1292,VLOOKUP(Q1292,Rates!G$4:L$12,6,0)*W1292))</f>
        <v/>
      </c>
      <c r="Z1292" s="60" t="str">
        <f t="shared" si="662"/>
        <v/>
      </c>
      <c r="AA1292" s="60" t="str">
        <f t="shared" si="680"/>
        <v/>
      </c>
      <c r="AB1292" s="61" t="str" cm="1">
        <f t="array" ref="AB1292">IF(_xlfn.SINGLE(B:B)="","",IF(R1292="Refreshment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61" t="str" cm="1">
        <f t="array" ref="AC1292">IF(_xlfn.SINGLE(B:B)="","",IF(R1292="Refreshment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68">
        <f>IFERROR(IF(R1292="Beer","",IF(OR(Q1292=1,Q1292=2,Q1292=3,Q1292=4),VLOOKUP(Q1292,Rates!$A$31:$B$34,2,0)*W1292,IF(V1292=1,VLOOKUP(U1292,'REB BEV MIN MKUP'!B:E,4,0),IF(V1292&gt;1,VLOOKUP(VALUE(W1292),'REB BEV MIN MKUP'!O:Q,3,0),0)))),0)</f>
        <v>0</v>
      </c>
      <c r="AE1292" s="62" t="str">
        <f t="shared" si="663"/>
        <v/>
      </c>
      <c r="AF1292" s="63" t="str">
        <f t="shared" si="664"/>
        <v/>
      </c>
      <c r="AG1292" s="64" t="str">
        <f t="shared" si="665"/>
        <v/>
      </c>
      <c r="AH1292" s="65" t="str">
        <f t="shared" si="666"/>
        <v/>
      </c>
      <c r="AI1292" s="66" t="str">
        <f>IF(AE:AE="","",IF(R1292="Refreshment Beverage",AK1292*(Rates!J$19/100),ROUND(SUM(AH1292*(Rates!$J$8/100)),4)))</f>
        <v/>
      </c>
      <c r="AJ1292" s="67" t="str">
        <f t="shared" si="667"/>
        <v/>
      </c>
      <c r="AK1292" s="22" t="str">
        <f t="shared" si="668"/>
        <v/>
      </c>
      <c r="AL1292" s="62" t="str">
        <f t="shared" si="669"/>
        <v/>
      </c>
      <c r="AM1292" s="63" t="str">
        <f>IF(AS1292="","",IF(R1292="Refreshment Beverage",ROUND(AS1292*Rates!K$19,4),ROUND(AO1292*(VLOOKUP(VALUE(Q1292),Rates!G$4:L$12,3,0)),4)))</f>
        <v/>
      </c>
      <c r="AN1292" s="68" t="str">
        <f>IF(AS1292="","",IF(R1292="Refreshment Beverage",AS1292*(Rates!J$19/100),MAX(AM1292,AB1292)))</f>
        <v/>
      </c>
      <c r="AO1292" s="69" t="str">
        <f t="shared" si="670"/>
        <v/>
      </c>
      <c r="AP1292" s="69" t="str">
        <f t="shared" si="671"/>
        <v/>
      </c>
      <c r="AQ1292" s="70" t="str">
        <f>IF(AS1292="","",IF(R1292="Refreshment Beverage",ROUND(SUM(VLOOKUP(Q:Q,Rates!G$15:L$19,3,0)*(AS1292-Y1292-Z1292-AA1292)),4),ROUND(SUM(Rates!$K$8*AS1292),4)))</f>
        <v/>
      </c>
      <c r="AR1292" s="66" t="str">
        <f t="shared" si="672"/>
        <v/>
      </c>
      <c r="AS1292" s="22" t="str">
        <f t="shared" si="673"/>
        <v/>
      </c>
      <c r="AT1292" s="62" t="str">
        <f t="shared" si="674"/>
        <v/>
      </c>
      <c r="AU1292" s="63" t="str">
        <f>IF(AX1292="","",IF(R1292="Refreshment Beverage",ROUND((BA1292-Y1292-Z1292-AA1292)*VLOOKUP(VALUE(Q1292),Rates!G$15:L$19,3,0),4),ROUND(AW1292*(VLOOKUP(VALUE(Q1292),Rates!G:L,3,0)),4)))</f>
        <v/>
      </c>
      <c r="AV1292" s="68" t="str">
        <f t="shared" si="675"/>
        <v/>
      </c>
      <c r="AW1292" s="69" t="str">
        <f t="shared" si="676"/>
        <v/>
      </c>
      <c r="AX1292" s="65" t="str">
        <f t="shared" si="677"/>
        <v/>
      </c>
      <c r="AY1292" s="70" t="str">
        <f>IF(AX1292="","",IF(R1292="Refreshment Beverage",ROUND(SUM(AX1292*Rates!K$19),4),ROUND(SUM(AX1292*(Rates!J$8/100)),4)))</f>
        <v/>
      </c>
      <c r="AZ1292" s="67" t="str">
        <f t="shared" si="678"/>
        <v/>
      </c>
      <c r="BA1292" s="22" t="str">
        <f t="shared" si="679"/>
        <v/>
      </c>
      <c r="BD1292" s="171"/>
      <c r="BE1292" s="171"/>
      <c r="BF1292" s="171"/>
      <c r="BG1292" s="171"/>
    </row>
    <row r="1293" spans="11:59" ht="12.75" customHeight="1" x14ac:dyDescent="0.3">
      <c r="K1293" s="42" t="str">
        <f t="shared" si="651"/>
        <v/>
      </c>
      <c r="L1293" s="55" t="str">
        <f t="shared" si="652"/>
        <v/>
      </c>
      <c r="M1293" s="43" t="str">
        <f t="shared" si="653"/>
        <v/>
      </c>
      <c r="N1293" s="56" t="str" cm="1">
        <f t="array" ref="N1293">IFERROR(IF(_xlfn.SINGLE(B:B)="","",IF(R1293="Beer",SUM(LOOKUP(2,1/(Rates!$B$3:$B$5&lt;=W1293)/(Rates!$C$3:$C$5&gt;=W1293),Rates!$D$3:$D$5)*(X1293/100)*W1293),IF(R1293="Refreshment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56" t="str">
        <f t="shared" si="654"/>
        <v/>
      </c>
      <c r="P1293" s="53"/>
      <c r="Q1293" s="14" t="str">
        <f t="shared" si="655"/>
        <v/>
      </c>
      <c r="R1293" s="57" t="str">
        <f t="shared" si="656"/>
        <v/>
      </c>
      <c r="S1293" s="58" t="str">
        <f>IF(B1293="","",IF(R1293="Refreshment Beverage",VLOOKUP(VALUE(Q1293),Rates!G$15:L$19,2,0),VLOOKUP(VALUE(Q1293),Rates!G$4:L$12,2,0)))</f>
        <v/>
      </c>
      <c r="T1293" s="58" t="str">
        <f t="shared" si="657"/>
        <v/>
      </c>
      <c r="U1293" s="58" t="str">
        <f t="shared" si="658"/>
        <v/>
      </c>
      <c r="V1293" s="58" t="str">
        <f t="shared" si="659"/>
        <v/>
      </c>
      <c r="W1293" s="58" t="str">
        <f t="shared" si="660"/>
        <v/>
      </c>
      <c r="X1293" s="59" t="str">
        <f t="shared" si="661"/>
        <v/>
      </c>
      <c r="Y1293" s="60" t="str">
        <f>IF(B:B="","",IF(R1293="Refreshment Beverage",VLOOKUP(Q1293,Rates!G$15:L$19,6,0)*W1293,VLOOKUP(Q1293,Rates!G$4:L$12,6,0)*W1293))</f>
        <v/>
      </c>
      <c r="Z1293" s="60" t="str">
        <f t="shared" si="662"/>
        <v/>
      </c>
      <c r="AA1293" s="60" t="str">
        <f t="shared" si="680"/>
        <v/>
      </c>
      <c r="AB1293" s="61" t="str" cm="1">
        <f t="array" ref="AB1293">IF(_xlfn.SINGLE(B:B)="","",IF(R1293="Refreshment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61" t="str" cm="1">
        <f t="array" ref="AC1293">IF(_xlfn.SINGLE(B:B)="","",IF(R1293="Refreshment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68">
        <f>IFERROR(IF(R1293="Beer","",IF(OR(Q1293=1,Q1293=2,Q1293=3,Q1293=4),VLOOKUP(Q1293,Rates!$A$31:$B$34,2,0)*W1293,IF(V1293=1,VLOOKUP(U1293,'REB BEV MIN MKUP'!B:E,4,0),IF(V1293&gt;1,VLOOKUP(VALUE(W1293),'REB BEV MIN MKUP'!O:Q,3,0),0)))),0)</f>
        <v>0</v>
      </c>
      <c r="AE1293" s="62" t="str">
        <f t="shared" si="663"/>
        <v/>
      </c>
      <c r="AF1293" s="63" t="str">
        <f t="shared" si="664"/>
        <v/>
      </c>
      <c r="AG1293" s="64" t="str">
        <f t="shared" si="665"/>
        <v/>
      </c>
      <c r="AH1293" s="65" t="str">
        <f t="shared" si="666"/>
        <v/>
      </c>
      <c r="AI1293" s="66" t="str">
        <f>IF(AE:AE="","",IF(R1293="Refreshment Beverage",AK1293*(Rates!J$19/100),ROUND(SUM(AH1293*(Rates!$J$8/100)),4)))</f>
        <v/>
      </c>
      <c r="AJ1293" s="67" t="str">
        <f t="shared" si="667"/>
        <v/>
      </c>
      <c r="AK1293" s="22" t="str">
        <f t="shared" si="668"/>
        <v/>
      </c>
      <c r="AL1293" s="62" t="str">
        <f t="shared" si="669"/>
        <v/>
      </c>
      <c r="AM1293" s="63" t="str">
        <f>IF(AS1293="","",IF(R1293="Refreshment Beverage",ROUND(AS1293*Rates!K$19,4),ROUND(AO1293*(VLOOKUP(VALUE(Q1293),Rates!G$4:L$12,3,0)),4)))</f>
        <v/>
      </c>
      <c r="AN1293" s="68" t="str">
        <f>IF(AS1293="","",IF(R1293="Refreshment Beverage",AS1293*(Rates!J$19/100),MAX(AM1293,AB1293)))</f>
        <v/>
      </c>
      <c r="AO1293" s="69" t="str">
        <f t="shared" si="670"/>
        <v/>
      </c>
      <c r="AP1293" s="69" t="str">
        <f t="shared" si="671"/>
        <v/>
      </c>
      <c r="AQ1293" s="70" t="str">
        <f>IF(AS1293="","",IF(R1293="Refreshment Beverage",ROUND(SUM(VLOOKUP(Q:Q,Rates!G$15:L$19,3,0)*(AS1293-Y1293-Z1293-AA1293)),4),ROUND(SUM(Rates!$K$8*AS1293),4)))</f>
        <v/>
      </c>
      <c r="AR1293" s="66" t="str">
        <f t="shared" si="672"/>
        <v/>
      </c>
      <c r="AS1293" s="22" t="str">
        <f t="shared" si="673"/>
        <v/>
      </c>
      <c r="AT1293" s="62" t="str">
        <f t="shared" si="674"/>
        <v/>
      </c>
      <c r="AU1293" s="63" t="str">
        <f>IF(AX1293="","",IF(R1293="Refreshment Beverage",ROUND((BA1293-Y1293-Z1293-AA1293)*VLOOKUP(VALUE(Q1293),Rates!G$15:L$19,3,0),4),ROUND(AW1293*(VLOOKUP(VALUE(Q1293),Rates!G:L,3,0)),4)))</f>
        <v/>
      </c>
      <c r="AV1293" s="68" t="str">
        <f t="shared" si="675"/>
        <v/>
      </c>
      <c r="AW1293" s="69" t="str">
        <f t="shared" si="676"/>
        <v/>
      </c>
      <c r="AX1293" s="65" t="str">
        <f t="shared" si="677"/>
        <v/>
      </c>
      <c r="AY1293" s="70" t="str">
        <f>IF(AX1293="","",IF(R1293="Refreshment Beverage",ROUND(SUM(AX1293*Rates!K$19),4),ROUND(SUM(AX1293*(Rates!J$8/100)),4)))</f>
        <v/>
      </c>
      <c r="AZ1293" s="67" t="str">
        <f t="shared" si="678"/>
        <v/>
      </c>
      <c r="BA1293" s="22" t="str">
        <f t="shared" si="679"/>
        <v/>
      </c>
      <c r="BD1293" s="171"/>
      <c r="BE1293" s="171"/>
      <c r="BF1293" s="171"/>
      <c r="BG1293" s="171"/>
    </row>
    <row r="1294" spans="11:59" ht="12.75" customHeight="1" x14ac:dyDescent="0.3">
      <c r="K1294" s="42" t="str">
        <f t="shared" si="651"/>
        <v/>
      </c>
      <c r="L1294" s="55" t="str">
        <f t="shared" si="652"/>
        <v/>
      </c>
      <c r="M1294" s="43" t="str">
        <f t="shared" si="653"/>
        <v/>
      </c>
      <c r="N1294" s="56" t="str" cm="1">
        <f t="array" ref="N1294">IFERROR(IF(_xlfn.SINGLE(B:B)="","",IF(R1294="Beer",SUM(LOOKUP(2,1/(Rates!$B$3:$B$5&lt;=W1294)/(Rates!$C$3:$C$5&gt;=W1294),Rates!$D$3:$D$5)*(X1294/100)*W1294),IF(R1294="Refreshment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56" t="str">
        <f t="shared" si="654"/>
        <v/>
      </c>
      <c r="P1294" s="53"/>
      <c r="Q1294" s="14" t="str">
        <f t="shared" si="655"/>
        <v/>
      </c>
      <c r="R1294" s="57" t="str">
        <f t="shared" si="656"/>
        <v/>
      </c>
      <c r="S1294" s="58" t="str">
        <f>IF(B1294="","",IF(R1294="Refreshment Beverage",VLOOKUP(VALUE(Q1294),Rates!G$15:L$19,2,0),VLOOKUP(VALUE(Q1294),Rates!G$4:L$12,2,0)))</f>
        <v/>
      </c>
      <c r="T1294" s="58" t="str">
        <f t="shared" si="657"/>
        <v/>
      </c>
      <c r="U1294" s="58" t="str">
        <f t="shared" si="658"/>
        <v/>
      </c>
      <c r="V1294" s="58" t="str">
        <f t="shared" si="659"/>
        <v/>
      </c>
      <c r="W1294" s="58" t="str">
        <f t="shared" si="660"/>
        <v/>
      </c>
      <c r="X1294" s="59" t="str">
        <f t="shared" si="661"/>
        <v/>
      </c>
      <c r="Y1294" s="60" t="str">
        <f>IF(B:B="","",IF(R1294="Refreshment Beverage",VLOOKUP(Q1294,Rates!G$15:L$19,6,0)*W1294,VLOOKUP(Q1294,Rates!G$4:L$12,6,0)*W1294))</f>
        <v/>
      </c>
      <c r="Z1294" s="60" t="str">
        <f t="shared" si="662"/>
        <v/>
      </c>
      <c r="AA1294" s="60" t="str">
        <f t="shared" si="680"/>
        <v/>
      </c>
      <c r="AB1294" s="61" t="str" cm="1">
        <f t="array" ref="AB1294">IF(_xlfn.SINGLE(B:B)="","",IF(R1294="Refreshment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61" t="str" cm="1">
        <f t="array" ref="AC1294">IF(_xlfn.SINGLE(B:B)="","",IF(R1294="Refreshment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68">
        <f>IFERROR(IF(R1294="Beer","",IF(OR(Q1294=1,Q1294=2,Q1294=3,Q1294=4),VLOOKUP(Q1294,Rates!$A$31:$B$34,2,0)*W1294,IF(V1294=1,VLOOKUP(U1294,'REB BEV MIN MKUP'!B:E,4,0),IF(V1294&gt;1,VLOOKUP(VALUE(W1294),'REB BEV MIN MKUP'!O:Q,3,0),0)))),0)</f>
        <v>0</v>
      </c>
      <c r="AE1294" s="62" t="str">
        <f t="shared" si="663"/>
        <v/>
      </c>
      <c r="AF1294" s="63" t="str">
        <f t="shared" si="664"/>
        <v/>
      </c>
      <c r="AG1294" s="64" t="str">
        <f t="shared" si="665"/>
        <v/>
      </c>
      <c r="AH1294" s="65" t="str">
        <f t="shared" si="666"/>
        <v/>
      </c>
      <c r="AI1294" s="66" t="str">
        <f>IF(AE:AE="","",IF(R1294="Refreshment Beverage",AK1294*(Rates!J$19/100),ROUND(SUM(AH1294*(Rates!$J$8/100)),4)))</f>
        <v/>
      </c>
      <c r="AJ1294" s="67" t="str">
        <f t="shared" si="667"/>
        <v/>
      </c>
      <c r="AK1294" s="22" t="str">
        <f t="shared" si="668"/>
        <v/>
      </c>
      <c r="AL1294" s="62" t="str">
        <f t="shared" si="669"/>
        <v/>
      </c>
      <c r="AM1294" s="63" t="str">
        <f>IF(AS1294="","",IF(R1294="Refreshment Beverage",ROUND(AS1294*Rates!K$19,4),ROUND(AO1294*(VLOOKUP(VALUE(Q1294),Rates!G$4:L$12,3,0)),4)))</f>
        <v/>
      </c>
      <c r="AN1294" s="68" t="str">
        <f>IF(AS1294="","",IF(R1294="Refreshment Beverage",AS1294*(Rates!J$19/100),MAX(AM1294,AB1294)))</f>
        <v/>
      </c>
      <c r="AO1294" s="69" t="str">
        <f t="shared" si="670"/>
        <v/>
      </c>
      <c r="AP1294" s="69" t="str">
        <f t="shared" si="671"/>
        <v/>
      </c>
      <c r="AQ1294" s="70" t="str">
        <f>IF(AS1294="","",IF(R1294="Refreshment Beverage",ROUND(SUM(VLOOKUP(Q:Q,Rates!G$15:L$19,3,0)*(AS1294-Y1294-Z1294-AA1294)),4),ROUND(SUM(Rates!$K$8*AS1294),4)))</f>
        <v/>
      </c>
      <c r="AR1294" s="66" t="str">
        <f t="shared" si="672"/>
        <v/>
      </c>
      <c r="AS1294" s="22" t="str">
        <f t="shared" si="673"/>
        <v/>
      </c>
      <c r="AT1294" s="62" t="str">
        <f t="shared" si="674"/>
        <v/>
      </c>
      <c r="AU1294" s="63" t="str">
        <f>IF(AX1294="","",IF(R1294="Refreshment Beverage",ROUND((BA1294-Y1294-Z1294-AA1294)*VLOOKUP(VALUE(Q1294),Rates!G$15:L$19,3,0),4),ROUND(AW1294*(VLOOKUP(VALUE(Q1294),Rates!G:L,3,0)),4)))</f>
        <v/>
      </c>
      <c r="AV1294" s="68" t="str">
        <f t="shared" si="675"/>
        <v/>
      </c>
      <c r="AW1294" s="69" t="str">
        <f t="shared" si="676"/>
        <v/>
      </c>
      <c r="AX1294" s="65" t="str">
        <f t="shared" si="677"/>
        <v/>
      </c>
      <c r="AY1294" s="70" t="str">
        <f>IF(AX1294="","",IF(R1294="Refreshment Beverage",ROUND(SUM(AX1294*Rates!K$19),4),ROUND(SUM(AX1294*(Rates!J$8/100)),4)))</f>
        <v/>
      </c>
      <c r="AZ1294" s="67" t="str">
        <f t="shared" si="678"/>
        <v/>
      </c>
      <c r="BA1294" s="22" t="str">
        <f t="shared" si="679"/>
        <v/>
      </c>
      <c r="BD1294" s="171"/>
      <c r="BE1294" s="171"/>
      <c r="BF1294" s="171"/>
      <c r="BG1294" s="171"/>
    </row>
    <row r="1295" spans="11:59" ht="12.75" customHeight="1" x14ac:dyDescent="0.3">
      <c r="K1295" s="42" t="str">
        <f t="shared" si="651"/>
        <v/>
      </c>
      <c r="L1295" s="55" t="str">
        <f t="shared" si="652"/>
        <v/>
      </c>
      <c r="M1295" s="43" t="str">
        <f t="shared" si="653"/>
        <v/>
      </c>
      <c r="N1295" s="56" t="str" cm="1">
        <f t="array" ref="N1295">IFERROR(IF(_xlfn.SINGLE(B:B)="","",IF(R1295="Beer",SUM(LOOKUP(2,1/(Rates!$B$3:$B$5&lt;=W1295)/(Rates!$C$3:$C$5&gt;=W1295),Rates!$D$3:$D$5)*(X1295/100)*W1295),IF(R1295="Refreshment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56" t="str">
        <f t="shared" si="654"/>
        <v/>
      </c>
      <c r="P1295" s="53"/>
      <c r="Q1295" s="14" t="str">
        <f t="shared" si="655"/>
        <v/>
      </c>
      <c r="R1295" s="57" t="str">
        <f t="shared" si="656"/>
        <v/>
      </c>
      <c r="S1295" s="58" t="str">
        <f>IF(B1295="","",IF(R1295="Refreshment Beverage",VLOOKUP(VALUE(Q1295),Rates!G$15:L$19,2,0),VLOOKUP(VALUE(Q1295),Rates!G$4:L$12,2,0)))</f>
        <v/>
      </c>
      <c r="T1295" s="58" t="str">
        <f t="shared" si="657"/>
        <v/>
      </c>
      <c r="U1295" s="58" t="str">
        <f t="shared" si="658"/>
        <v/>
      </c>
      <c r="V1295" s="58" t="str">
        <f t="shared" si="659"/>
        <v/>
      </c>
      <c r="W1295" s="58" t="str">
        <f t="shared" si="660"/>
        <v/>
      </c>
      <c r="X1295" s="59" t="str">
        <f t="shared" si="661"/>
        <v/>
      </c>
      <c r="Y1295" s="60" t="str">
        <f>IF(B:B="","",IF(R1295="Refreshment Beverage",VLOOKUP(Q1295,Rates!G$15:L$19,6,0)*W1295,VLOOKUP(Q1295,Rates!G$4:L$12,6,0)*W1295))</f>
        <v/>
      </c>
      <c r="Z1295" s="60" t="str">
        <f t="shared" si="662"/>
        <v/>
      </c>
      <c r="AA1295" s="60" t="str">
        <f t="shared" si="680"/>
        <v/>
      </c>
      <c r="AB1295" s="61" t="str" cm="1">
        <f t="array" ref="AB1295">IF(_xlfn.SINGLE(B:B)="","",IF(R1295="Refreshment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61" t="str" cm="1">
        <f t="array" ref="AC1295">IF(_xlfn.SINGLE(B:B)="","",IF(R1295="Refreshment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68">
        <f>IFERROR(IF(R1295="Beer","",IF(OR(Q1295=1,Q1295=2,Q1295=3,Q1295=4),VLOOKUP(Q1295,Rates!$A$31:$B$34,2,0)*W1295,IF(V1295=1,VLOOKUP(U1295,'REB BEV MIN MKUP'!B:E,4,0),IF(V1295&gt;1,VLOOKUP(VALUE(W1295),'REB BEV MIN MKUP'!O:Q,3,0),0)))),0)</f>
        <v>0</v>
      </c>
      <c r="AE1295" s="62" t="str">
        <f t="shared" si="663"/>
        <v/>
      </c>
      <c r="AF1295" s="63" t="str">
        <f t="shared" si="664"/>
        <v/>
      </c>
      <c r="AG1295" s="64" t="str">
        <f t="shared" si="665"/>
        <v/>
      </c>
      <c r="AH1295" s="65" t="str">
        <f t="shared" si="666"/>
        <v/>
      </c>
      <c r="AI1295" s="66" t="str">
        <f>IF(AE:AE="","",IF(R1295="Refreshment Beverage",AK1295*(Rates!J$19/100),ROUND(SUM(AH1295*(Rates!$J$8/100)),4)))</f>
        <v/>
      </c>
      <c r="AJ1295" s="67" t="str">
        <f t="shared" si="667"/>
        <v/>
      </c>
      <c r="AK1295" s="22" t="str">
        <f t="shared" si="668"/>
        <v/>
      </c>
      <c r="AL1295" s="62" t="str">
        <f t="shared" si="669"/>
        <v/>
      </c>
      <c r="AM1295" s="63" t="str">
        <f>IF(AS1295="","",IF(R1295="Refreshment Beverage",ROUND(AS1295*Rates!K$19,4),ROUND(AO1295*(VLOOKUP(VALUE(Q1295),Rates!G$4:L$12,3,0)),4)))</f>
        <v/>
      </c>
      <c r="AN1295" s="68" t="str">
        <f>IF(AS1295="","",IF(R1295="Refreshment Beverage",AS1295*(Rates!J$19/100),MAX(AM1295,AB1295)))</f>
        <v/>
      </c>
      <c r="AO1295" s="69" t="str">
        <f t="shared" si="670"/>
        <v/>
      </c>
      <c r="AP1295" s="69" t="str">
        <f t="shared" si="671"/>
        <v/>
      </c>
      <c r="AQ1295" s="70" t="str">
        <f>IF(AS1295="","",IF(R1295="Refreshment Beverage",ROUND(SUM(VLOOKUP(Q:Q,Rates!G$15:L$19,3,0)*(AS1295-Y1295-Z1295-AA1295)),4),ROUND(SUM(Rates!$K$8*AS1295),4)))</f>
        <v/>
      </c>
      <c r="AR1295" s="66" t="str">
        <f t="shared" si="672"/>
        <v/>
      </c>
      <c r="AS1295" s="22" t="str">
        <f t="shared" si="673"/>
        <v/>
      </c>
      <c r="AT1295" s="62" t="str">
        <f t="shared" si="674"/>
        <v/>
      </c>
      <c r="AU1295" s="63" t="str">
        <f>IF(AX1295="","",IF(R1295="Refreshment Beverage",ROUND((BA1295-Y1295-Z1295-AA1295)*VLOOKUP(VALUE(Q1295),Rates!G$15:L$19,3,0),4),ROUND(AW1295*(VLOOKUP(VALUE(Q1295),Rates!G:L,3,0)),4)))</f>
        <v/>
      </c>
      <c r="AV1295" s="68" t="str">
        <f t="shared" si="675"/>
        <v/>
      </c>
      <c r="AW1295" s="69" t="str">
        <f t="shared" si="676"/>
        <v/>
      </c>
      <c r="AX1295" s="65" t="str">
        <f t="shared" si="677"/>
        <v/>
      </c>
      <c r="AY1295" s="70" t="str">
        <f>IF(AX1295="","",IF(R1295="Refreshment Beverage",ROUND(SUM(AX1295*Rates!K$19),4),ROUND(SUM(AX1295*(Rates!J$8/100)),4)))</f>
        <v/>
      </c>
      <c r="AZ1295" s="67" t="str">
        <f t="shared" si="678"/>
        <v/>
      </c>
      <c r="BA1295" s="22" t="str">
        <f t="shared" si="679"/>
        <v/>
      </c>
      <c r="BD1295" s="171"/>
      <c r="BE1295" s="171"/>
      <c r="BF1295" s="171"/>
      <c r="BG1295" s="171"/>
    </row>
    <row r="1296" spans="11:59" ht="12.75" customHeight="1" x14ac:dyDescent="0.3">
      <c r="K1296" s="42" t="str">
        <f t="shared" si="651"/>
        <v/>
      </c>
      <c r="L1296" s="55" t="str">
        <f t="shared" si="652"/>
        <v/>
      </c>
      <c r="M1296" s="43" t="str">
        <f t="shared" si="653"/>
        <v/>
      </c>
      <c r="N1296" s="56" t="str" cm="1">
        <f t="array" ref="N1296">IFERROR(IF(_xlfn.SINGLE(B:B)="","",IF(R1296="Beer",SUM(LOOKUP(2,1/(Rates!$B$3:$B$5&lt;=W1296)/(Rates!$C$3:$C$5&gt;=W1296),Rates!$D$3:$D$5)*(X1296/100)*W1296),IF(R1296="Refreshment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56" t="str">
        <f t="shared" si="654"/>
        <v/>
      </c>
      <c r="P1296" s="53"/>
      <c r="Q1296" s="14" t="str">
        <f t="shared" si="655"/>
        <v/>
      </c>
      <c r="R1296" s="57" t="str">
        <f t="shared" si="656"/>
        <v/>
      </c>
      <c r="S1296" s="58" t="str">
        <f>IF(B1296="","",IF(R1296="Refreshment Beverage",VLOOKUP(VALUE(Q1296),Rates!G$15:L$19,2,0),VLOOKUP(VALUE(Q1296),Rates!G$4:L$12,2,0)))</f>
        <v/>
      </c>
      <c r="T1296" s="58" t="str">
        <f t="shared" si="657"/>
        <v/>
      </c>
      <c r="U1296" s="58" t="str">
        <f t="shared" si="658"/>
        <v/>
      </c>
      <c r="V1296" s="58" t="str">
        <f t="shared" si="659"/>
        <v/>
      </c>
      <c r="W1296" s="58" t="str">
        <f t="shared" si="660"/>
        <v/>
      </c>
      <c r="X1296" s="59" t="str">
        <f t="shared" si="661"/>
        <v/>
      </c>
      <c r="Y1296" s="60" t="str">
        <f>IF(B:B="","",IF(R1296="Refreshment Beverage",VLOOKUP(Q1296,Rates!G$15:L$19,6,0)*W1296,VLOOKUP(Q1296,Rates!G$4:L$12,6,0)*W1296))</f>
        <v/>
      </c>
      <c r="Z1296" s="60" t="str">
        <f t="shared" si="662"/>
        <v/>
      </c>
      <c r="AA1296" s="60" t="str">
        <f t="shared" si="680"/>
        <v/>
      </c>
      <c r="AB1296" s="61" t="str" cm="1">
        <f t="array" ref="AB1296">IF(_xlfn.SINGLE(B:B)="","",IF(R1296="Refreshment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61" t="str" cm="1">
        <f t="array" ref="AC1296">IF(_xlfn.SINGLE(B:B)="","",IF(R1296="Refreshment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68">
        <f>IFERROR(IF(R1296="Beer","",IF(OR(Q1296=1,Q1296=2,Q1296=3,Q1296=4),VLOOKUP(Q1296,Rates!$A$31:$B$34,2,0)*W1296,IF(V1296=1,VLOOKUP(U1296,'REB BEV MIN MKUP'!B:E,4,0),IF(V1296&gt;1,VLOOKUP(VALUE(W1296),'REB BEV MIN MKUP'!O:Q,3,0),0)))),0)</f>
        <v>0</v>
      </c>
      <c r="AE1296" s="62" t="str">
        <f t="shared" si="663"/>
        <v/>
      </c>
      <c r="AF1296" s="63" t="str">
        <f t="shared" si="664"/>
        <v/>
      </c>
      <c r="AG1296" s="64" t="str">
        <f t="shared" si="665"/>
        <v/>
      </c>
      <c r="AH1296" s="65" t="str">
        <f t="shared" si="666"/>
        <v/>
      </c>
      <c r="AI1296" s="66" t="str">
        <f>IF(AE:AE="","",IF(R1296="Refreshment Beverage",AK1296*(Rates!J$19/100),ROUND(SUM(AH1296*(Rates!$J$8/100)),4)))</f>
        <v/>
      </c>
      <c r="AJ1296" s="67" t="str">
        <f t="shared" si="667"/>
        <v/>
      </c>
      <c r="AK1296" s="22" t="str">
        <f t="shared" si="668"/>
        <v/>
      </c>
      <c r="AL1296" s="62" t="str">
        <f t="shared" si="669"/>
        <v/>
      </c>
      <c r="AM1296" s="63" t="str">
        <f>IF(AS1296="","",IF(R1296="Refreshment Beverage",ROUND(AS1296*Rates!K$19,4),ROUND(AO1296*(VLOOKUP(VALUE(Q1296),Rates!G$4:L$12,3,0)),4)))</f>
        <v/>
      </c>
      <c r="AN1296" s="68" t="str">
        <f>IF(AS1296="","",IF(R1296="Refreshment Beverage",AS1296*(Rates!J$19/100),MAX(AM1296,AB1296)))</f>
        <v/>
      </c>
      <c r="AO1296" s="69" t="str">
        <f t="shared" si="670"/>
        <v/>
      </c>
      <c r="AP1296" s="69" t="str">
        <f t="shared" si="671"/>
        <v/>
      </c>
      <c r="AQ1296" s="70" t="str">
        <f>IF(AS1296="","",IF(R1296="Refreshment Beverage",ROUND(SUM(VLOOKUP(Q:Q,Rates!G$15:L$19,3,0)*(AS1296-Y1296-Z1296-AA1296)),4),ROUND(SUM(Rates!$K$8*AS1296),4)))</f>
        <v/>
      </c>
      <c r="AR1296" s="66" t="str">
        <f t="shared" si="672"/>
        <v/>
      </c>
      <c r="AS1296" s="22" t="str">
        <f t="shared" si="673"/>
        <v/>
      </c>
      <c r="AT1296" s="62" t="str">
        <f t="shared" si="674"/>
        <v/>
      </c>
      <c r="AU1296" s="63" t="str">
        <f>IF(AX1296="","",IF(R1296="Refreshment Beverage",ROUND((BA1296-Y1296-Z1296-AA1296)*VLOOKUP(VALUE(Q1296),Rates!G$15:L$19,3,0),4),ROUND(AW1296*(VLOOKUP(VALUE(Q1296),Rates!G:L,3,0)),4)))</f>
        <v/>
      </c>
      <c r="AV1296" s="68" t="str">
        <f t="shared" si="675"/>
        <v/>
      </c>
      <c r="AW1296" s="69" t="str">
        <f t="shared" si="676"/>
        <v/>
      </c>
      <c r="AX1296" s="65" t="str">
        <f t="shared" si="677"/>
        <v/>
      </c>
      <c r="AY1296" s="70" t="str">
        <f>IF(AX1296="","",IF(R1296="Refreshment Beverage",ROUND(SUM(AX1296*Rates!K$19),4),ROUND(SUM(AX1296*(Rates!J$8/100)),4)))</f>
        <v/>
      </c>
      <c r="AZ1296" s="67" t="str">
        <f t="shared" si="678"/>
        <v/>
      </c>
      <c r="BA1296" s="22" t="str">
        <f t="shared" si="679"/>
        <v/>
      </c>
      <c r="BD1296" s="171"/>
      <c r="BE1296" s="171"/>
      <c r="BF1296" s="171"/>
      <c r="BG1296" s="171"/>
    </row>
    <row r="1297" spans="11:59" ht="12.75" customHeight="1" x14ac:dyDescent="0.3">
      <c r="K1297" s="42" t="str">
        <f t="shared" si="651"/>
        <v/>
      </c>
      <c r="L1297" s="55" t="str">
        <f t="shared" si="652"/>
        <v/>
      </c>
      <c r="M1297" s="43" t="str">
        <f t="shared" si="653"/>
        <v/>
      </c>
      <c r="N1297" s="56" t="str" cm="1">
        <f t="array" ref="N1297">IFERROR(IF(_xlfn.SINGLE(B:B)="","",IF(R1297="Beer",SUM(LOOKUP(2,1/(Rates!$B$3:$B$5&lt;=W1297)/(Rates!$C$3:$C$5&gt;=W1297),Rates!$D$3:$D$5)*(X1297/100)*W1297),IF(R1297="Refreshment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56" t="str">
        <f t="shared" si="654"/>
        <v/>
      </c>
      <c r="P1297" s="53"/>
      <c r="Q1297" s="14" t="str">
        <f t="shared" si="655"/>
        <v/>
      </c>
      <c r="R1297" s="57" t="str">
        <f t="shared" si="656"/>
        <v/>
      </c>
      <c r="S1297" s="58" t="str">
        <f>IF(B1297="","",IF(R1297="Refreshment Beverage",VLOOKUP(VALUE(Q1297),Rates!G$15:L$19,2,0),VLOOKUP(VALUE(Q1297),Rates!G$4:L$12,2,0)))</f>
        <v/>
      </c>
      <c r="T1297" s="58" t="str">
        <f t="shared" si="657"/>
        <v/>
      </c>
      <c r="U1297" s="58" t="str">
        <f t="shared" si="658"/>
        <v/>
      </c>
      <c r="V1297" s="58" t="str">
        <f t="shared" si="659"/>
        <v/>
      </c>
      <c r="W1297" s="58" t="str">
        <f t="shared" si="660"/>
        <v/>
      </c>
      <c r="X1297" s="59" t="str">
        <f t="shared" si="661"/>
        <v/>
      </c>
      <c r="Y1297" s="60" t="str">
        <f>IF(B:B="","",IF(R1297="Refreshment Beverage",VLOOKUP(Q1297,Rates!G$15:L$19,6,0)*W1297,VLOOKUP(Q1297,Rates!G$4:L$12,6,0)*W1297))</f>
        <v/>
      </c>
      <c r="Z1297" s="60" t="str">
        <f t="shared" si="662"/>
        <v/>
      </c>
      <c r="AA1297" s="60" t="str">
        <f t="shared" si="680"/>
        <v/>
      </c>
      <c r="AB1297" s="61" t="str" cm="1">
        <f t="array" ref="AB1297">IF(_xlfn.SINGLE(B:B)="","",IF(R1297="Refreshment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61" t="str" cm="1">
        <f t="array" ref="AC1297">IF(_xlfn.SINGLE(B:B)="","",IF(R1297="Refreshment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68">
        <f>IFERROR(IF(R1297="Beer","",IF(OR(Q1297=1,Q1297=2,Q1297=3,Q1297=4),VLOOKUP(Q1297,Rates!$A$31:$B$34,2,0)*W1297,IF(V1297=1,VLOOKUP(U1297,'REB BEV MIN MKUP'!B:E,4,0),IF(V1297&gt;1,VLOOKUP(VALUE(W1297),'REB BEV MIN MKUP'!O:Q,3,0),0)))),0)</f>
        <v>0</v>
      </c>
      <c r="AE1297" s="62" t="str">
        <f t="shared" si="663"/>
        <v/>
      </c>
      <c r="AF1297" s="63" t="str">
        <f t="shared" si="664"/>
        <v/>
      </c>
      <c r="AG1297" s="64" t="str">
        <f t="shared" si="665"/>
        <v/>
      </c>
      <c r="AH1297" s="65" t="str">
        <f t="shared" si="666"/>
        <v/>
      </c>
      <c r="AI1297" s="66" t="str">
        <f>IF(AE:AE="","",IF(R1297="Refreshment Beverage",AK1297*(Rates!J$19/100),ROUND(SUM(AH1297*(Rates!$J$8/100)),4)))</f>
        <v/>
      </c>
      <c r="AJ1297" s="67" t="str">
        <f t="shared" si="667"/>
        <v/>
      </c>
      <c r="AK1297" s="22" t="str">
        <f t="shared" si="668"/>
        <v/>
      </c>
      <c r="AL1297" s="62" t="str">
        <f t="shared" si="669"/>
        <v/>
      </c>
      <c r="AM1297" s="63" t="str">
        <f>IF(AS1297="","",IF(R1297="Refreshment Beverage",ROUND(AS1297*Rates!K$19,4),ROUND(AO1297*(VLOOKUP(VALUE(Q1297),Rates!G$4:L$12,3,0)),4)))</f>
        <v/>
      </c>
      <c r="AN1297" s="68" t="str">
        <f>IF(AS1297="","",IF(R1297="Refreshment Beverage",AS1297*(Rates!J$19/100),MAX(AM1297,AB1297)))</f>
        <v/>
      </c>
      <c r="AO1297" s="69" t="str">
        <f t="shared" si="670"/>
        <v/>
      </c>
      <c r="AP1297" s="69" t="str">
        <f t="shared" si="671"/>
        <v/>
      </c>
      <c r="AQ1297" s="70" t="str">
        <f>IF(AS1297="","",IF(R1297="Refreshment Beverage",ROUND(SUM(VLOOKUP(Q:Q,Rates!G$15:L$19,3,0)*(AS1297-Y1297-Z1297-AA1297)),4),ROUND(SUM(Rates!$K$8*AS1297),4)))</f>
        <v/>
      </c>
      <c r="AR1297" s="66" t="str">
        <f t="shared" si="672"/>
        <v/>
      </c>
      <c r="AS1297" s="22" t="str">
        <f t="shared" si="673"/>
        <v/>
      </c>
      <c r="AT1297" s="62" t="str">
        <f t="shared" si="674"/>
        <v/>
      </c>
      <c r="AU1297" s="63" t="str">
        <f>IF(AX1297="","",IF(R1297="Refreshment Beverage",ROUND((BA1297-Y1297-Z1297-AA1297)*VLOOKUP(VALUE(Q1297),Rates!G$15:L$19,3,0),4),ROUND(AW1297*(VLOOKUP(VALUE(Q1297),Rates!G:L,3,0)),4)))</f>
        <v/>
      </c>
      <c r="AV1297" s="68" t="str">
        <f t="shared" si="675"/>
        <v/>
      </c>
      <c r="AW1297" s="69" t="str">
        <f t="shared" si="676"/>
        <v/>
      </c>
      <c r="AX1297" s="65" t="str">
        <f t="shared" si="677"/>
        <v/>
      </c>
      <c r="AY1297" s="70" t="str">
        <f>IF(AX1297="","",IF(R1297="Refreshment Beverage",ROUND(SUM(AX1297*Rates!K$19),4),ROUND(SUM(AX1297*(Rates!J$8/100)),4)))</f>
        <v/>
      </c>
      <c r="AZ1297" s="67" t="str">
        <f t="shared" si="678"/>
        <v/>
      </c>
      <c r="BA1297" s="22" t="str">
        <f t="shared" si="679"/>
        <v/>
      </c>
      <c r="BD1297" s="171"/>
      <c r="BE1297" s="171"/>
      <c r="BF1297" s="171"/>
      <c r="BG1297" s="171"/>
    </row>
    <row r="1298" spans="11:59" ht="12.75" customHeight="1" x14ac:dyDescent="0.3">
      <c r="K1298" s="42" t="str">
        <f t="shared" si="651"/>
        <v/>
      </c>
      <c r="L1298" s="55" t="str">
        <f t="shared" si="652"/>
        <v/>
      </c>
      <c r="M1298" s="43" t="str">
        <f t="shared" si="653"/>
        <v/>
      </c>
      <c r="N1298" s="56" t="str" cm="1">
        <f t="array" ref="N1298">IFERROR(IF(_xlfn.SINGLE(B:B)="","",IF(R1298="Beer",SUM(LOOKUP(2,1/(Rates!$B$3:$B$5&lt;=W1298)/(Rates!$C$3:$C$5&gt;=W1298),Rates!$D$3:$D$5)*(X1298/100)*W1298),IF(R1298="Refreshment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56" t="str">
        <f t="shared" si="654"/>
        <v/>
      </c>
      <c r="P1298" s="53"/>
      <c r="Q1298" s="14" t="str">
        <f t="shared" si="655"/>
        <v/>
      </c>
      <c r="R1298" s="57" t="str">
        <f t="shared" si="656"/>
        <v/>
      </c>
      <c r="S1298" s="58" t="str">
        <f>IF(B1298="","",IF(R1298="Refreshment Beverage",VLOOKUP(VALUE(Q1298),Rates!G$15:L$19,2,0),VLOOKUP(VALUE(Q1298),Rates!G$4:L$12,2,0)))</f>
        <v/>
      </c>
      <c r="T1298" s="58" t="str">
        <f t="shared" si="657"/>
        <v/>
      </c>
      <c r="U1298" s="58" t="str">
        <f t="shared" si="658"/>
        <v/>
      </c>
      <c r="V1298" s="58" t="str">
        <f t="shared" si="659"/>
        <v/>
      </c>
      <c r="W1298" s="58" t="str">
        <f t="shared" si="660"/>
        <v/>
      </c>
      <c r="X1298" s="59" t="str">
        <f t="shared" si="661"/>
        <v/>
      </c>
      <c r="Y1298" s="60" t="str">
        <f>IF(B:B="","",IF(R1298="Refreshment Beverage",VLOOKUP(Q1298,Rates!G$15:L$19,6,0)*W1298,VLOOKUP(Q1298,Rates!G$4:L$12,6,0)*W1298))</f>
        <v/>
      </c>
      <c r="Z1298" s="60" t="str">
        <f t="shared" si="662"/>
        <v/>
      </c>
      <c r="AA1298" s="60" t="str">
        <f t="shared" si="680"/>
        <v/>
      </c>
      <c r="AB1298" s="61" t="str" cm="1">
        <f t="array" ref="AB1298">IF(_xlfn.SINGLE(B:B)="","",IF(R1298="Refreshment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61" t="str" cm="1">
        <f t="array" ref="AC1298">IF(_xlfn.SINGLE(B:B)="","",IF(R1298="Refreshment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68">
        <f>IFERROR(IF(R1298="Beer","",IF(OR(Q1298=1,Q1298=2,Q1298=3,Q1298=4),VLOOKUP(Q1298,Rates!$A$31:$B$34,2,0)*W1298,IF(V1298=1,VLOOKUP(U1298,'REB BEV MIN MKUP'!B:E,4,0),IF(V1298&gt;1,VLOOKUP(VALUE(W1298),'REB BEV MIN MKUP'!O:Q,3,0),0)))),0)</f>
        <v>0</v>
      </c>
      <c r="AE1298" s="62" t="str">
        <f t="shared" si="663"/>
        <v/>
      </c>
      <c r="AF1298" s="63" t="str">
        <f t="shared" si="664"/>
        <v/>
      </c>
      <c r="AG1298" s="64" t="str">
        <f t="shared" si="665"/>
        <v/>
      </c>
      <c r="AH1298" s="65" t="str">
        <f t="shared" si="666"/>
        <v/>
      </c>
      <c r="AI1298" s="66" t="str">
        <f>IF(AE:AE="","",IF(R1298="Refreshment Beverage",AK1298*(Rates!J$19/100),ROUND(SUM(AH1298*(Rates!$J$8/100)),4)))</f>
        <v/>
      </c>
      <c r="AJ1298" s="67" t="str">
        <f t="shared" si="667"/>
        <v/>
      </c>
      <c r="AK1298" s="22" t="str">
        <f t="shared" si="668"/>
        <v/>
      </c>
      <c r="AL1298" s="62" t="str">
        <f t="shared" si="669"/>
        <v/>
      </c>
      <c r="AM1298" s="63" t="str">
        <f>IF(AS1298="","",IF(R1298="Refreshment Beverage",ROUND(AS1298*Rates!K$19,4),ROUND(AO1298*(VLOOKUP(VALUE(Q1298),Rates!G$4:L$12,3,0)),4)))</f>
        <v/>
      </c>
      <c r="AN1298" s="68" t="str">
        <f>IF(AS1298="","",IF(R1298="Refreshment Beverage",AS1298*(Rates!J$19/100),MAX(AM1298,AB1298)))</f>
        <v/>
      </c>
      <c r="AO1298" s="69" t="str">
        <f t="shared" si="670"/>
        <v/>
      </c>
      <c r="AP1298" s="69" t="str">
        <f t="shared" si="671"/>
        <v/>
      </c>
      <c r="AQ1298" s="70" t="str">
        <f>IF(AS1298="","",IF(R1298="Refreshment Beverage",ROUND(SUM(VLOOKUP(Q:Q,Rates!G$15:L$19,3,0)*(AS1298-Y1298-Z1298-AA1298)),4),ROUND(SUM(Rates!$K$8*AS1298),4)))</f>
        <v/>
      </c>
      <c r="AR1298" s="66" t="str">
        <f t="shared" si="672"/>
        <v/>
      </c>
      <c r="AS1298" s="22" t="str">
        <f t="shared" si="673"/>
        <v/>
      </c>
      <c r="AT1298" s="62" t="str">
        <f t="shared" si="674"/>
        <v/>
      </c>
      <c r="AU1298" s="63" t="str">
        <f>IF(AX1298="","",IF(R1298="Refreshment Beverage",ROUND((BA1298-Y1298-Z1298-AA1298)*VLOOKUP(VALUE(Q1298),Rates!G$15:L$19,3,0),4),ROUND(AW1298*(VLOOKUP(VALUE(Q1298),Rates!G:L,3,0)),4)))</f>
        <v/>
      </c>
      <c r="AV1298" s="68" t="str">
        <f t="shared" si="675"/>
        <v/>
      </c>
      <c r="AW1298" s="69" t="str">
        <f t="shared" si="676"/>
        <v/>
      </c>
      <c r="AX1298" s="65" t="str">
        <f t="shared" si="677"/>
        <v/>
      </c>
      <c r="AY1298" s="70" t="str">
        <f>IF(AX1298="","",IF(R1298="Refreshment Beverage",ROUND(SUM(AX1298*Rates!K$19),4),ROUND(SUM(AX1298*(Rates!J$8/100)),4)))</f>
        <v/>
      </c>
      <c r="AZ1298" s="67" t="str">
        <f t="shared" si="678"/>
        <v/>
      </c>
      <c r="BA1298" s="22" t="str">
        <f t="shared" si="679"/>
        <v/>
      </c>
      <c r="BD1298" s="171"/>
      <c r="BE1298" s="171"/>
      <c r="BF1298" s="171"/>
      <c r="BG1298" s="171"/>
    </row>
    <row r="1299" spans="11:59" ht="12.75" customHeight="1" x14ac:dyDescent="0.3">
      <c r="K1299" s="42" t="str">
        <f t="shared" si="651"/>
        <v/>
      </c>
      <c r="L1299" s="55" t="str">
        <f t="shared" si="652"/>
        <v/>
      </c>
      <c r="M1299" s="43" t="str">
        <f t="shared" si="653"/>
        <v/>
      </c>
      <c r="N1299" s="56" t="str" cm="1">
        <f t="array" ref="N1299">IFERROR(IF(_xlfn.SINGLE(B:B)="","",IF(R1299="Beer",SUM(LOOKUP(2,1/(Rates!$B$3:$B$5&lt;=W1299)/(Rates!$C$3:$C$5&gt;=W1299),Rates!$D$3:$D$5)*(X1299/100)*W1299),IF(R1299="Refreshment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56" t="str">
        <f t="shared" si="654"/>
        <v/>
      </c>
      <c r="P1299" s="53"/>
      <c r="Q1299" s="14" t="str">
        <f t="shared" si="655"/>
        <v/>
      </c>
      <c r="R1299" s="57" t="str">
        <f t="shared" si="656"/>
        <v/>
      </c>
      <c r="S1299" s="58" t="str">
        <f>IF(B1299="","",IF(R1299="Refreshment Beverage",VLOOKUP(VALUE(Q1299),Rates!G$15:L$19,2,0),VLOOKUP(VALUE(Q1299),Rates!G$4:L$12,2,0)))</f>
        <v/>
      </c>
      <c r="T1299" s="58" t="str">
        <f t="shared" si="657"/>
        <v/>
      </c>
      <c r="U1299" s="58" t="str">
        <f t="shared" si="658"/>
        <v/>
      </c>
      <c r="V1299" s="58" t="str">
        <f t="shared" si="659"/>
        <v/>
      </c>
      <c r="W1299" s="58" t="str">
        <f t="shared" si="660"/>
        <v/>
      </c>
      <c r="X1299" s="59" t="str">
        <f t="shared" si="661"/>
        <v/>
      </c>
      <c r="Y1299" s="60" t="str">
        <f>IF(B:B="","",IF(R1299="Refreshment Beverage",VLOOKUP(Q1299,Rates!G$15:L$19,6,0)*W1299,VLOOKUP(Q1299,Rates!G$4:L$12,6,0)*W1299))</f>
        <v/>
      </c>
      <c r="Z1299" s="60" t="str">
        <f t="shared" si="662"/>
        <v/>
      </c>
      <c r="AA1299" s="60" t="str">
        <f t="shared" si="680"/>
        <v/>
      </c>
      <c r="AB1299" s="61" t="str" cm="1">
        <f t="array" ref="AB1299">IF(_xlfn.SINGLE(B:B)="","",IF(R1299="Refreshment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61" t="str" cm="1">
        <f t="array" ref="AC1299">IF(_xlfn.SINGLE(B:B)="","",IF(R1299="Refreshment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68">
        <f>IFERROR(IF(R1299="Beer","",IF(OR(Q1299=1,Q1299=2,Q1299=3,Q1299=4),VLOOKUP(Q1299,Rates!$A$31:$B$34,2,0)*W1299,IF(V1299=1,VLOOKUP(U1299,'REB BEV MIN MKUP'!B:E,4,0),IF(V1299&gt;1,VLOOKUP(VALUE(W1299),'REB BEV MIN MKUP'!O:Q,3,0),0)))),0)</f>
        <v>0</v>
      </c>
      <c r="AE1299" s="62" t="str">
        <f t="shared" si="663"/>
        <v/>
      </c>
      <c r="AF1299" s="63" t="str">
        <f t="shared" si="664"/>
        <v/>
      </c>
      <c r="AG1299" s="64" t="str">
        <f t="shared" si="665"/>
        <v/>
      </c>
      <c r="AH1299" s="65" t="str">
        <f t="shared" si="666"/>
        <v/>
      </c>
      <c r="AI1299" s="66" t="str">
        <f>IF(AE:AE="","",IF(R1299="Refreshment Beverage",AK1299*(Rates!J$19/100),ROUND(SUM(AH1299*(Rates!$J$8/100)),4)))</f>
        <v/>
      </c>
      <c r="AJ1299" s="67" t="str">
        <f t="shared" si="667"/>
        <v/>
      </c>
      <c r="AK1299" s="22" t="str">
        <f t="shared" si="668"/>
        <v/>
      </c>
      <c r="AL1299" s="62" t="str">
        <f t="shared" si="669"/>
        <v/>
      </c>
      <c r="AM1299" s="63" t="str">
        <f>IF(AS1299="","",IF(R1299="Refreshment Beverage",ROUND(AS1299*Rates!K$19,4),ROUND(AO1299*(VLOOKUP(VALUE(Q1299),Rates!G$4:L$12,3,0)),4)))</f>
        <v/>
      </c>
      <c r="AN1299" s="68" t="str">
        <f>IF(AS1299="","",IF(R1299="Refreshment Beverage",AS1299*(Rates!J$19/100),MAX(AM1299,AB1299)))</f>
        <v/>
      </c>
      <c r="AO1299" s="69" t="str">
        <f t="shared" si="670"/>
        <v/>
      </c>
      <c r="AP1299" s="69" t="str">
        <f t="shared" si="671"/>
        <v/>
      </c>
      <c r="AQ1299" s="70" t="str">
        <f>IF(AS1299="","",IF(R1299="Refreshment Beverage",ROUND(SUM(VLOOKUP(Q:Q,Rates!G$15:L$19,3,0)*(AS1299-Y1299-Z1299-AA1299)),4),ROUND(SUM(Rates!$K$8*AS1299),4)))</f>
        <v/>
      </c>
      <c r="AR1299" s="66" t="str">
        <f t="shared" si="672"/>
        <v/>
      </c>
      <c r="AS1299" s="22" t="str">
        <f t="shared" si="673"/>
        <v/>
      </c>
      <c r="AT1299" s="62" t="str">
        <f t="shared" si="674"/>
        <v/>
      </c>
      <c r="AU1299" s="63" t="str">
        <f>IF(AX1299="","",IF(R1299="Refreshment Beverage",ROUND((BA1299-Y1299-Z1299-AA1299)*VLOOKUP(VALUE(Q1299),Rates!G$15:L$19,3,0),4),ROUND(AW1299*(VLOOKUP(VALUE(Q1299),Rates!G:L,3,0)),4)))</f>
        <v/>
      </c>
      <c r="AV1299" s="68" t="str">
        <f t="shared" si="675"/>
        <v/>
      </c>
      <c r="AW1299" s="69" t="str">
        <f t="shared" si="676"/>
        <v/>
      </c>
      <c r="AX1299" s="65" t="str">
        <f t="shared" si="677"/>
        <v/>
      </c>
      <c r="AY1299" s="70" t="str">
        <f>IF(AX1299="","",IF(R1299="Refreshment Beverage",ROUND(SUM(AX1299*Rates!K$19),4),ROUND(SUM(AX1299*(Rates!J$8/100)),4)))</f>
        <v/>
      </c>
      <c r="AZ1299" s="67" t="str">
        <f t="shared" si="678"/>
        <v/>
      </c>
      <c r="BA1299" s="22" t="str">
        <f t="shared" si="679"/>
        <v/>
      </c>
      <c r="BD1299" s="171"/>
      <c r="BE1299" s="171"/>
      <c r="BF1299" s="171"/>
      <c r="BG1299" s="171"/>
    </row>
    <row r="1300" spans="11:59" ht="12.75" customHeight="1" x14ac:dyDescent="0.3">
      <c r="K1300" s="42" t="str">
        <f t="shared" si="651"/>
        <v/>
      </c>
      <c r="L1300" s="55" t="str">
        <f t="shared" si="652"/>
        <v/>
      </c>
      <c r="M1300" s="43" t="str">
        <f t="shared" si="653"/>
        <v/>
      </c>
      <c r="N1300" s="56" t="str" cm="1">
        <f t="array" ref="N1300">IFERROR(IF(_xlfn.SINGLE(B:B)="","",IF(R1300="Beer",SUM(LOOKUP(2,1/(Rates!$B$3:$B$5&lt;=W1300)/(Rates!$C$3:$C$5&gt;=W1300),Rates!$D$3:$D$5)*(X1300/100)*W1300),IF(R1300="Refreshment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56" t="str">
        <f t="shared" si="654"/>
        <v/>
      </c>
      <c r="P1300" s="53"/>
      <c r="Q1300" s="14" t="str">
        <f t="shared" si="655"/>
        <v/>
      </c>
      <c r="R1300" s="57" t="str">
        <f t="shared" si="656"/>
        <v/>
      </c>
      <c r="S1300" s="58" t="str">
        <f>IF(B1300="","",IF(R1300="Refreshment Beverage",VLOOKUP(VALUE(Q1300),Rates!G$15:L$19,2,0),VLOOKUP(VALUE(Q1300),Rates!G$4:L$12,2,0)))</f>
        <v/>
      </c>
      <c r="T1300" s="58" t="str">
        <f t="shared" si="657"/>
        <v/>
      </c>
      <c r="U1300" s="58" t="str">
        <f t="shared" si="658"/>
        <v/>
      </c>
      <c r="V1300" s="58" t="str">
        <f t="shared" si="659"/>
        <v/>
      </c>
      <c r="W1300" s="58" t="str">
        <f t="shared" si="660"/>
        <v/>
      </c>
      <c r="X1300" s="59" t="str">
        <f t="shared" si="661"/>
        <v/>
      </c>
      <c r="Y1300" s="60" t="str">
        <f>IF(B:B="","",IF(R1300="Refreshment Beverage",VLOOKUP(Q1300,Rates!G$15:L$19,6,0)*W1300,VLOOKUP(Q1300,Rates!G$4:L$12,6,0)*W1300))</f>
        <v/>
      </c>
      <c r="Z1300" s="60" t="str">
        <f t="shared" si="662"/>
        <v/>
      </c>
      <c r="AA1300" s="60" t="str">
        <f t="shared" si="680"/>
        <v/>
      </c>
      <c r="AB1300" s="61" t="str" cm="1">
        <f t="array" ref="AB1300">IF(_xlfn.SINGLE(B:B)="","",IF(R1300="Refreshment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61" t="str" cm="1">
        <f t="array" ref="AC1300">IF(_xlfn.SINGLE(B:B)="","",IF(R1300="Refreshment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68">
        <f>IFERROR(IF(R1300="Beer","",IF(OR(Q1300=1,Q1300=2,Q1300=3,Q1300=4),VLOOKUP(Q1300,Rates!$A$31:$B$34,2,0)*W1300,IF(V1300=1,VLOOKUP(U1300,'REB BEV MIN MKUP'!B:E,4,0),IF(V1300&gt;1,VLOOKUP(VALUE(W1300),'REB BEV MIN MKUP'!O:Q,3,0),0)))),0)</f>
        <v>0</v>
      </c>
      <c r="AE1300" s="62" t="str">
        <f t="shared" si="663"/>
        <v/>
      </c>
      <c r="AF1300" s="63" t="str">
        <f t="shared" si="664"/>
        <v/>
      </c>
      <c r="AG1300" s="64" t="str">
        <f t="shared" si="665"/>
        <v/>
      </c>
      <c r="AH1300" s="65" t="str">
        <f t="shared" si="666"/>
        <v/>
      </c>
      <c r="AI1300" s="66" t="str">
        <f>IF(AE:AE="","",IF(R1300="Refreshment Beverage",AK1300*(Rates!J$19/100),ROUND(SUM(AH1300*(Rates!$J$8/100)),4)))</f>
        <v/>
      </c>
      <c r="AJ1300" s="67" t="str">
        <f t="shared" si="667"/>
        <v/>
      </c>
      <c r="AK1300" s="22" t="str">
        <f t="shared" si="668"/>
        <v/>
      </c>
      <c r="AL1300" s="62" t="str">
        <f t="shared" si="669"/>
        <v/>
      </c>
      <c r="AM1300" s="63" t="str">
        <f>IF(AS1300="","",IF(R1300="Refreshment Beverage",ROUND(AS1300*Rates!K$19,4),ROUND(AO1300*(VLOOKUP(VALUE(Q1300),Rates!G$4:L$12,3,0)),4)))</f>
        <v/>
      </c>
      <c r="AN1300" s="68" t="str">
        <f>IF(AS1300="","",IF(R1300="Refreshment Beverage",AS1300*(Rates!J$19/100),MAX(AM1300,AB1300)))</f>
        <v/>
      </c>
      <c r="AO1300" s="69" t="str">
        <f t="shared" si="670"/>
        <v/>
      </c>
      <c r="AP1300" s="69" t="str">
        <f t="shared" si="671"/>
        <v/>
      </c>
      <c r="AQ1300" s="70" t="str">
        <f>IF(AS1300="","",IF(R1300="Refreshment Beverage",ROUND(SUM(VLOOKUP(Q:Q,Rates!G$15:L$19,3,0)*(AS1300-Y1300-Z1300-AA1300)),4),ROUND(SUM(Rates!$K$8*AS1300),4)))</f>
        <v/>
      </c>
      <c r="AR1300" s="66" t="str">
        <f t="shared" si="672"/>
        <v/>
      </c>
      <c r="AS1300" s="22" t="str">
        <f t="shared" si="673"/>
        <v/>
      </c>
      <c r="AT1300" s="62" t="str">
        <f t="shared" si="674"/>
        <v/>
      </c>
      <c r="AU1300" s="63" t="str">
        <f>IF(AX1300="","",IF(R1300="Refreshment Beverage",ROUND((BA1300-Y1300-Z1300-AA1300)*VLOOKUP(VALUE(Q1300),Rates!G$15:L$19,3,0),4),ROUND(AW1300*(VLOOKUP(VALUE(Q1300),Rates!G:L,3,0)),4)))</f>
        <v/>
      </c>
      <c r="AV1300" s="68" t="str">
        <f t="shared" si="675"/>
        <v/>
      </c>
      <c r="AW1300" s="69" t="str">
        <f t="shared" si="676"/>
        <v/>
      </c>
      <c r="AX1300" s="65" t="str">
        <f t="shared" si="677"/>
        <v/>
      </c>
      <c r="AY1300" s="70" t="str">
        <f>IF(AX1300="","",IF(R1300="Refreshment Beverage",ROUND(SUM(AX1300*Rates!K$19),4),ROUND(SUM(AX1300*(Rates!J$8/100)),4)))</f>
        <v/>
      </c>
      <c r="AZ1300" s="67" t="str">
        <f t="shared" si="678"/>
        <v/>
      </c>
      <c r="BA1300" s="22" t="str">
        <f t="shared" si="679"/>
        <v/>
      </c>
      <c r="BD1300" s="171"/>
      <c r="BE1300" s="171"/>
      <c r="BF1300" s="171"/>
      <c r="BG1300" s="171"/>
    </row>
    <row r="1301" spans="11:59" ht="12.75" customHeight="1" x14ac:dyDescent="0.3">
      <c r="K1301" s="42" t="str">
        <f t="shared" si="651"/>
        <v/>
      </c>
      <c r="L1301" s="55" t="str">
        <f t="shared" si="652"/>
        <v/>
      </c>
      <c r="M1301" s="43" t="str">
        <f t="shared" si="653"/>
        <v/>
      </c>
      <c r="N1301" s="56" t="str" cm="1">
        <f t="array" ref="N1301">IFERROR(IF(_xlfn.SINGLE(B:B)="","",IF(R1301="Beer",SUM(LOOKUP(2,1/(Rates!$B$3:$B$5&lt;=W1301)/(Rates!$C$3:$C$5&gt;=W1301),Rates!$D$3:$D$5)*(X1301/100)*W1301),IF(R1301="Refreshment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56" t="str">
        <f t="shared" si="654"/>
        <v/>
      </c>
      <c r="P1301" s="53"/>
      <c r="Q1301" s="14" t="str">
        <f t="shared" si="655"/>
        <v/>
      </c>
      <c r="R1301" s="57" t="str">
        <f t="shared" si="656"/>
        <v/>
      </c>
      <c r="S1301" s="58" t="str">
        <f>IF(B1301="","",IF(R1301="Refreshment Beverage",VLOOKUP(VALUE(Q1301),Rates!G$15:L$19,2,0),VLOOKUP(VALUE(Q1301),Rates!G$4:L$12,2,0)))</f>
        <v/>
      </c>
      <c r="T1301" s="58" t="str">
        <f t="shared" si="657"/>
        <v/>
      </c>
      <c r="U1301" s="58" t="str">
        <f t="shared" si="658"/>
        <v/>
      </c>
      <c r="V1301" s="58" t="str">
        <f t="shared" si="659"/>
        <v/>
      </c>
      <c r="W1301" s="58" t="str">
        <f t="shared" si="660"/>
        <v/>
      </c>
      <c r="X1301" s="59" t="str">
        <f t="shared" si="661"/>
        <v/>
      </c>
      <c r="Y1301" s="60" t="str">
        <f>IF(B:B="","",IF(R1301="Refreshment Beverage",VLOOKUP(Q1301,Rates!G$15:L$19,6,0)*W1301,VLOOKUP(Q1301,Rates!G$4:L$12,6,0)*W1301))</f>
        <v/>
      </c>
      <c r="Z1301" s="60" t="str">
        <f t="shared" si="662"/>
        <v/>
      </c>
      <c r="AA1301" s="60" t="str">
        <f t="shared" si="680"/>
        <v/>
      </c>
      <c r="AB1301" s="61" t="str" cm="1">
        <f t="array" ref="AB1301">IF(_xlfn.SINGLE(B:B)="","",IF(R1301="Refreshment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61" t="str" cm="1">
        <f t="array" ref="AC1301">IF(_xlfn.SINGLE(B:B)="","",IF(R1301="Refreshment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68">
        <f>IFERROR(IF(R1301="Beer","",IF(OR(Q1301=1,Q1301=2,Q1301=3,Q1301=4),VLOOKUP(Q1301,Rates!$A$31:$B$34,2,0)*W1301,IF(V1301=1,VLOOKUP(U1301,'REB BEV MIN MKUP'!B:E,4,0),IF(V1301&gt;1,VLOOKUP(VALUE(W1301),'REB BEV MIN MKUP'!O:Q,3,0),0)))),0)</f>
        <v>0</v>
      </c>
      <c r="AE1301" s="62" t="str">
        <f t="shared" si="663"/>
        <v/>
      </c>
      <c r="AF1301" s="63" t="str">
        <f t="shared" si="664"/>
        <v/>
      </c>
      <c r="AG1301" s="64" t="str">
        <f t="shared" si="665"/>
        <v/>
      </c>
      <c r="AH1301" s="65" t="str">
        <f t="shared" si="666"/>
        <v/>
      </c>
      <c r="AI1301" s="66" t="str">
        <f>IF(AE:AE="","",IF(R1301="Refreshment Beverage",AK1301*(Rates!J$19/100),ROUND(SUM(AH1301*(Rates!$J$8/100)),4)))</f>
        <v/>
      </c>
      <c r="AJ1301" s="67" t="str">
        <f t="shared" si="667"/>
        <v/>
      </c>
      <c r="AK1301" s="22" t="str">
        <f t="shared" si="668"/>
        <v/>
      </c>
      <c r="AL1301" s="62" t="str">
        <f t="shared" si="669"/>
        <v/>
      </c>
      <c r="AM1301" s="63" t="str">
        <f>IF(AS1301="","",IF(R1301="Refreshment Beverage",ROUND(AS1301*Rates!K$19,4),ROUND(AO1301*(VLOOKUP(VALUE(Q1301),Rates!G$4:L$12,3,0)),4)))</f>
        <v/>
      </c>
      <c r="AN1301" s="68" t="str">
        <f>IF(AS1301="","",IF(R1301="Refreshment Beverage",AS1301*(Rates!J$19/100),MAX(AM1301,AB1301)))</f>
        <v/>
      </c>
      <c r="AO1301" s="69" t="str">
        <f t="shared" si="670"/>
        <v/>
      </c>
      <c r="AP1301" s="69" t="str">
        <f t="shared" si="671"/>
        <v/>
      </c>
      <c r="AQ1301" s="70" t="str">
        <f>IF(AS1301="","",IF(R1301="Refreshment Beverage",ROUND(SUM(VLOOKUP(Q:Q,Rates!G$15:L$19,3,0)*(AS1301-Y1301-Z1301-AA1301)),4),ROUND(SUM(Rates!$K$8*AS1301),4)))</f>
        <v/>
      </c>
      <c r="AR1301" s="66" t="str">
        <f t="shared" si="672"/>
        <v/>
      </c>
      <c r="AS1301" s="22" t="str">
        <f t="shared" si="673"/>
        <v/>
      </c>
      <c r="AT1301" s="62" t="str">
        <f t="shared" si="674"/>
        <v/>
      </c>
      <c r="AU1301" s="63" t="str">
        <f>IF(AX1301="","",IF(R1301="Refreshment Beverage",ROUND((BA1301-Y1301-Z1301-AA1301)*VLOOKUP(VALUE(Q1301),Rates!G$15:L$19,3,0),4),ROUND(AW1301*(VLOOKUP(VALUE(Q1301),Rates!G:L,3,0)),4)))</f>
        <v/>
      </c>
      <c r="AV1301" s="68" t="str">
        <f t="shared" si="675"/>
        <v/>
      </c>
      <c r="AW1301" s="69" t="str">
        <f t="shared" si="676"/>
        <v/>
      </c>
      <c r="AX1301" s="65" t="str">
        <f t="shared" si="677"/>
        <v/>
      </c>
      <c r="AY1301" s="70" t="str">
        <f>IF(AX1301="","",IF(R1301="Refreshment Beverage",ROUND(SUM(AX1301*Rates!K$19),4),ROUND(SUM(AX1301*(Rates!J$8/100)),4)))</f>
        <v/>
      </c>
      <c r="AZ1301" s="67" t="str">
        <f t="shared" si="678"/>
        <v/>
      </c>
      <c r="BA1301" s="22" t="str">
        <f t="shared" si="679"/>
        <v/>
      </c>
      <c r="BD1301" s="171"/>
      <c r="BE1301" s="171"/>
      <c r="BF1301" s="171"/>
      <c r="BG1301" s="171"/>
    </row>
    <row r="1302" spans="11:59" ht="12.75" customHeight="1" x14ac:dyDescent="0.3">
      <c r="K1302" s="42" t="str">
        <f t="shared" si="651"/>
        <v/>
      </c>
      <c r="L1302" s="55" t="str">
        <f t="shared" si="652"/>
        <v/>
      </c>
      <c r="M1302" s="43" t="str">
        <f t="shared" si="653"/>
        <v/>
      </c>
      <c r="N1302" s="56" t="str" cm="1">
        <f t="array" ref="N1302">IFERROR(IF(_xlfn.SINGLE(B:B)="","",IF(R1302="Beer",SUM(LOOKUP(2,1/(Rates!$B$3:$B$5&lt;=W1302)/(Rates!$C$3:$C$5&gt;=W1302),Rates!$D$3:$D$5)*(X1302/100)*W1302),IF(R1302="Refreshment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56" t="str">
        <f t="shared" si="654"/>
        <v/>
      </c>
      <c r="P1302" s="53"/>
      <c r="Q1302" s="14" t="str">
        <f t="shared" si="655"/>
        <v/>
      </c>
      <c r="R1302" s="57" t="str">
        <f t="shared" si="656"/>
        <v/>
      </c>
      <c r="S1302" s="58" t="str">
        <f>IF(B1302="","",IF(R1302="Refreshment Beverage",VLOOKUP(VALUE(Q1302),Rates!G$15:L$19,2,0),VLOOKUP(VALUE(Q1302),Rates!G$4:L$12,2,0)))</f>
        <v/>
      </c>
      <c r="T1302" s="58" t="str">
        <f t="shared" si="657"/>
        <v/>
      </c>
      <c r="U1302" s="58" t="str">
        <f t="shared" si="658"/>
        <v/>
      </c>
      <c r="V1302" s="58" t="str">
        <f t="shared" si="659"/>
        <v/>
      </c>
      <c r="W1302" s="58" t="str">
        <f t="shared" si="660"/>
        <v/>
      </c>
      <c r="X1302" s="59" t="str">
        <f t="shared" si="661"/>
        <v/>
      </c>
      <c r="Y1302" s="60" t="str">
        <f>IF(B:B="","",IF(R1302="Refreshment Beverage",VLOOKUP(Q1302,Rates!G$15:L$19,6,0)*W1302,VLOOKUP(Q1302,Rates!G$4:L$12,6,0)*W1302))</f>
        <v/>
      </c>
      <c r="Z1302" s="60" t="str">
        <f t="shared" si="662"/>
        <v/>
      </c>
      <c r="AA1302" s="60" t="str">
        <f t="shared" si="680"/>
        <v/>
      </c>
      <c r="AB1302" s="61" t="str" cm="1">
        <f t="array" ref="AB1302">IF(_xlfn.SINGLE(B:B)="","",IF(R1302="Refreshment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61" t="str" cm="1">
        <f t="array" ref="AC1302">IF(_xlfn.SINGLE(B:B)="","",IF(R1302="Refreshment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68">
        <f>IFERROR(IF(R1302="Beer","",IF(OR(Q1302=1,Q1302=2,Q1302=3,Q1302=4),VLOOKUP(Q1302,Rates!$A$31:$B$34,2,0)*W1302,IF(V1302=1,VLOOKUP(U1302,'REB BEV MIN MKUP'!B:E,4,0),IF(V1302&gt;1,VLOOKUP(VALUE(W1302),'REB BEV MIN MKUP'!O:Q,3,0),0)))),0)</f>
        <v>0</v>
      </c>
      <c r="AE1302" s="62" t="str">
        <f t="shared" si="663"/>
        <v/>
      </c>
      <c r="AF1302" s="63" t="str">
        <f t="shared" si="664"/>
        <v/>
      </c>
      <c r="AG1302" s="64" t="str">
        <f t="shared" si="665"/>
        <v/>
      </c>
      <c r="AH1302" s="65" t="str">
        <f t="shared" si="666"/>
        <v/>
      </c>
      <c r="AI1302" s="66" t="str">
        <f>IF(AE:AE="","",IF(R1302="Refreshment Beverage",AK1302*(Rates!J$19/100),ROUND(SUM(AH1302*(Rates!$J$8/100)),4)))</f>
        <v/>
      </c>
      <c r="AJ1302" s="67" t="str">
        <f t="shared" si="667"/>
        <v/>
      </c>
      <c r="AK1302" s="22" t="str">
        <f t="shared" si="668"/>
        <v/>
      </c>
      <c r="AL1302" s="62" t="str">
        <f t="shared" si="669"/>
        <v/>
      </c>
      <c r="AM1302" s="63" t="str">
        <f>IF(AS1302="","",IF(R1302="Refreshment Beverage",ROUND(AS1302*Rates!K$19,4),ROUND(AO1302*(VLOOKUP(VALUE(Q1302),Rates!G$4:L$12,3,0)),4)))</f>
        <v/>
      </c>
      <c r="AN1302" s="68" t="str">
        <f>IF(AS1302="","",IF(R1302="Refreshment Beverage",AS1302*(Rates!J$19/100),MAX(AM1302,AB1302)))</f>
        <v/>
      </c>
      <c r="AO1302" s="69" t="str">
        <f t="shared" si="670"/>
        <v/>
      </c>
      <c r="AP1302" s="69" t="str">
        <f t="shared" si="671"/>
        <v/>
      </c>
      <c r="AQ1302" s="70" t="str">
        <f>IF(AS1302="","",IF(R1302="Refreshment Beverage",ROUND(SUM(VLOOKUP(Q:Q,Rates!G$15:L$19,3,0)*(AS1302-Y1302-Z1302-AA1302)),4),ROUND(SUM(Rates!$K$8*AS1302),4)))</f>
        <v/>
      </c>
      <c r="AR1302" s="66" t="str">
        <f t="shared" si="672"/>
        <v/>
      </c>
      <c r="AS1302" s="22" t="str">
        <f t="shared" si="673"/>
        <v/>
      </c>
      <c r="AT1302" s="62" t="str">
        <f t="shared" si="674"/>
        <v/>
      </c>
      <c r="AU1302" s="63" t="str">
        <f>IF(AX1302="","",IF(R1302="Refreshment Beverage",ROUND((BA1302-Y1302-Z1302-AA1302)*VLOOKUP(VALUE(Q1302),Rates!G$15:L$19,3,0),4),ROUND(AW1302*(VLOOKUP(VALUE(Q1302),Rates!G:L,3,0)),4)))</f>
        <v/>
      </c>
      <c r="AV1302" s="68" t="str">
        <f t="shared" si="675"/>
        <v/>
      </c>
      <c r="AW1302" s="69" t="str">
        <f t="shared" si="676"/>
        <v/>
      </c>
      <c r="AX1302" s="65" t="str">
        <f t="shared" si="677"/>
        <v/>
      </c>
      <c r="AY1302" s="70" t="str">
        <f>IF(AX1302="","",IF(R1302="Refreshment Beverage",ROUND(SUM(AX1302*Rates!K$19),4),ROUND(SUM(AX1302*(Rates!J$8/100)),4)))</f>
        <v/>
      </c>
      <c r="AZ1302" s="67" t="str">
        <f t="shared" si="678"/>
        <v/>
      </c>
      <c r="BA1302" s="22" t="str">
        <f t="shared" si="679"/>
        <v/>
      </c>
      <c r="BD1302" s="171"/>
      <c r="BE1302" s="171"/>
      <c r="BF1302" s="171"/>
      <c r="BG1302" s="171"/>
    </row>
    <row r="1303" spans="11:59" ht="12.75" customHeight="1" x14ac:dyDescent="0.3">
      <c r="K1303" s="42" t="str">
        <f t="shared" si="651"/>
        <v/>
      </c>
      <c r="L1303" s="55" t="str">
        <f t="shared" si="652"/>
        <v/>
      </c>
      <c r="M1303" s="43" t="str">
        <f t="shared" si="653"/>
        <v/>
      </c>
      <c r="N1303" s="56" t="str" cm="1">
        <f t="array" ref="N1303">IFERROR(IF(_xlfn.SINGLE(B:B)="","",IF(R1303="Beer",SUM(LOOKUP(2,1/(Rates!$B$3:$B$5&lt;=W1303)/(Rates!$C$3:$C$5&gt;=W1303),Rates!$D$3:$D$5)*(X1303/100)*W1303),IF(R1303="Refreshment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56" t="str">
        <f t="shared" si="654"/>
        <v/>
      </c>
      <c r="P1303" s="53"/>
      <c r="Q1303" s="14" t="str">
        <f t="shared" si="655"/>
        <v/>
      </c>
      <c r="R1303" s="57" t="str">
        <f t="shared" si="656"/>
        <v/>
      </c>
      <c r="S1303" s="58" t="str">
        <f>IF(B1303="","",IF(R1303="Refreshment Beverage",VLOOKUP(VALUE(Q1303),Rates!G$15:L$19,2,0),VLOOKUP(VALUE(Q1303),Rates!G$4:L$12,2,0)))</f>
        <v/>
      </c>
      <c r="T1303" s="58" t="str">
        <f t="shared" si="657"/>
        <v/>
      </c>
      <c r="U1303" s="58" t="str">
        <f t="shared" si="658"/>
        <v/>
      </c>
      <c r="V1303" s="58" t="str">
        <f t="shared" si="659"/>
        <v/>
      </c>
      <c r="W1303" s="58" t="str">
        <f t="shared" si="660"/>
        <v/>
      </c>
      <c r="X1303" s="59" t="str">
        <f t="shared" si="661"/>
        <v/>
      </c>
      <c r="Y1303" s="60" t="str">
        <f>IF(B:B="","",IF(R1303="Refreshment Beverage",VLOOKUP(Q1303,Rates!G$15:L$19,6,0)*W1303,VLOOKUP(Q1303,Rates!G$4:L$12,6,0)*W1303))</f>
        <v/>
      </c>
      <c r="Z1303" s="60" t="str">
        <f t="shared" si="662"/>
        <v/>
      </c>
      <c r="AA1303" s="60" t="str">
        <f t="shared" si="680"/>
        <v/>
      </c>
      <c r="AB1303" s="61" t="str" cm="1">
        <f t="array" ref="AB1303">IF(_xlfn.SINGLE(B:B)="","",IF(R1303="Refreshment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61" t="str" cm="1">
        <f t="array" ref="AC1303">IF(_xlfn.SINGLE(B:B)="","",IF(R1303="Refreshment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68">
        <f>IFERROR(IF(R1303="Beer","",IF(OR(Q1303=1,Q1303=2,Q1303=3,Q1303=4),VLOOKUP(Q1303,Rates!$A$31:$B$34,2,0)*W1303,IF(V1303=1,VLOOKUP(U1303,'REB BEV MIN MKUP'!B:E,4,0),IF(V1303&gt;1,VLOOKUP(VALUE(W1303),'REB BEV MIN MKUP'!O:Q,3,0),0)))),0)</f>
        <v>0</v>
      </c>
      <c r="AE1303" s="62" t="str">
        <f t="shared" si="663"/>
        <v/>
      </c>
      <c r="AF1303" s="63" t="str">
        <f t="shared" si="664"/>
        <v/>
      </c>
      <c r="AG1303" s="64" t="str">
        <f t="shared" si="665"/>
        <v/>
      </c>
      <c r="AH1303" s="65" t="str">
        <f t="shared" si="666"/>
        <v/>
      </c>
      <c r="AI1303" s="66" t="str">
        <f>IF(AE:AE="","",IF(R1303="Refreshment Beverage",AK1303*(Rates!J$19/100),ROUND(SUM(AH1303*(Rates!$J$8/100)),4)))</f>
        <v/>
      </c>
      <c r="AJ1303" s="67" t="str">
        <f t="shared" si="667"/>
        <v/>
      </c>
      <c r="AK1303" s="22" t="str">
        <f t="shared" si="668"/>
        <v/>
      </c>
      <c r="AL1303" s="62" t="str">
        <f t="shared" si="669"/>
        <v/>
      </c>
      <c r="AM1303" s="63" t="str">
        <f>IF(AS1303="","",IF(R1303="Refreshment Beverage",ROUND(AS1303*Rates!K$19,4),ROUND(AO1303*(VLOOKUP(VALUE(Q1303),Rates!G$4:L$12,3,0)),4)))</f>
        <v/>
      </c>
      <c r="AN1303" s="68" t="str">
        <f>IF(AS1303="","",IF(R1303="Refreshment Beverage",AS1303*(Rates!J$19/100),MAX(AM1303,AB1303)))</f>
        <v/>
      </c>
      <c r="AO1303" s="69" t="str">
        <f t="shared" si="670"/>
        <v/>
      </c>
      <c r="AP1303" s="69" t="str">
        <f t="shared" si="671"/>
        <v/>
      </c>
      <c r="AQ1303" s="70" t="str">
        <f>IF(AS1303="","",IF(R1303="Refreshment Beverage",ROUND(SUM(VLOOKUP(Q:Q,Rates!G$15:L$19,3,0)*(AS1303-Y1303-Z1303-AA1303)),4),ROUND(SUM(Rates!$K$8*AS1303),4)))</f>
        <v/>
      </c>
      <c r="AR1303" s="66" t="str">
        <f t="shared" si="672"/>
        <v/>
      </c>
      <c r="AS1303" s="22" t="str">
        <f t="shared" si="673"/>
        <v/>
      </c>
      <c r="AT1303" s="62" t="str">
        <f t="shared" si="674"/>
        <v/>
      </c>
      <c r="AU1303" s="63" t="str">
        <f>IF(AX1303="","",IF(R1303="Refreshment Beverage",ROUND((BA1303-Y1303-Z1303-AA1303)*VLOOKUP(VALUE(Q1303),Rates!G$15:L$19,3,0),4),ROUND(AW1303*(VLOOKUP(VALUE(Q1303),Rates!G:L,3,0)),4)))</f>
        <v/>
      </c>
      <c r="AV1303" s="68" t="str">
        <f t="shared" si="675"/>
        <v/>
      </c>
      <c r="AW1303" s="69" t="str">
        <f t="shared" si="676"/>
        <v/>
      </c>
      <c r="AX1303" s="65" t="str">
        <f t="shared" si="677"/>
        <v/>
      </c>
      <c r="AY1303" s="70" t="str">
        <f>IF(AX1303="","",IF(R1303="Refreshment Beverage",ROUND(SUM(AX1303*Rates!K$19),4),ROUND(SUM(AX1303*(Rates!J$8/100)),4)))</f>
        <v/>
      </c>
      <c r="AZ1303" s="67" t="str">
        <f t="shared" si="678"/>
        <v/>
      </c>
      <c r="BA1303" s="22" t="str">
        <f t="shared" si="679"/>
        <v/>
      </c>
      <c r="BD1303" s="171"/>
      <c r="BE1303" s="171"/>
      <c r="BF1303" s="171"/>
      <c r="BG1303" s="171"/>
    </row>
    <row r="1304" spans="11:59" ht="12.75" customHeight="1" x14ac:dyDescent="0.3">
      <c r="K1304" s="42" t="str">
        <f t="shared" si="651"/>
        <v/>
      </c>
      <c r="L1304" s="55" t="str">
        <f t="shared" si="652"/>
        <v/>
      </c>
      <c r="M1304" s="43" t="str">
        <f t="shared" si="653"/>
        <v/>
      </c>
      <c r="N1304" s="56" t="str" cm="1">
        <f t="array" ref="N1304">IFERROR(IF(_xlfn.SINGLE(B:B)="","",IF(R1304="Beer",SUM(LOOKUP(2,1/(Rates!$B$3:$B$5&lt;=W1304)/(Rates!$C$3:$C$5&gt;=W1304),Rates!$D$3:$D$5)*(X1304/100)*W1304),IF(R1304="Refreshment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56" t="str">
        <f t="shared" si="654"/>
        <v/>
      </c>
      <c r="P1304" s="53"/>
      <c r="Q1304" s="14" t="str">
        <f t="shared" si="655"/>
        <v/>
      </c>
      <c r="R1304" s="57" t="str">
        <f t="shared" si="656"/>
        <v/>
      </c>
      <c r="S1304" s="58" t="str">
        <f>IF(B1304="","",IF(R1304="Refreshment Beverage",VLOOKUP(VALUE(Q1304),Rates!G$15:L$19,2,0),VLOOKUP(VALUE(Q1304),Rates!G$4:L$12,2,0)))</f>
        <v/>
      </c>
      <c r="T1304" s="58" t="str">
        <f t="shared" si="657"/>
        <v/>
      </c>
      <c r="U1304" s="58" t="str">
        <f t="shared" si="658"/>
        <v/>
      </c>
      <c r="V1304" s="58" t="str">
        <f t="shared" si="659"/>
        <v/>
      </c>
      <c r="W1304" s="58" t="str">
        <f t="shared" si="660"/>
        <v/>
      </c>
      <c r="X1304" s="59" t="str">
        <f t="shared" si="661"/>
        <v/>
      </c>
      <c r="Y1304" s="60" t="str">
        <f>IF(B:B="","",IF(R1304="Refreshment Beverage",VLOOKUP(Q1304,Rates!G$15:L$19,6,0)*W1304,VLOOKUP(Q1304,Rates!G$4:L$12,6,0)*W1304))</f>
        <v/>
      </c>
      <c r="Z1304" s="60" t="str">
        <f t="shared" si="662"/>
        <v/>
      </c>
      <c r="AA1304" s="60" t="str">
        <f t="shared" si="680"/>
        <v/>
      </c>
      <c r="AB1304" s="61" t="str" cm="1">
        <f t="array" ref="AB1304">IF(_xlfn.SINGLE(B:B)="","",IF(R1304="Refreshment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61" t="str" cm="1">
        <f t="array" ref="AC1304">IF(_xlfn.SINGLE(B:B)="","",IF(R1304="Refreshment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68">
        <f>IFERROR(IF(R1304="Beer","",IF(OR(Q1304=1,Q1304=2,Q1304=3,Q1304=4),VLOOKUP(Q1304,Rates!$A$31:$B$34,2,0)*W1304,IF(V1304=1,VLOOKUP(U1304,'REB BEV MIN MKUP'!B:E,4,0),IF(V1304&gt;1,VLOOKUP(VALUE(W1304),'REB BEV MIN MKUP'!O:Q,3,0),0)))),0)</f>
        <v>0</v>
      </c>
      <c r="AE1304" s="62" t="str">
        <f t="shared" si="663"/>
        <v/>
      </c>
      <c r="AF1304" s="63" t="str">
        <f t="shared" si="664"/>
        <v/>
      </c>
      <c r="AG1304" s="64" t="str">
        <f t="shared" si="665"/>
        <v/>
      </c>
      <c r="AH1304" s="65" t="str">
        <f t="shared" si="666"/>
        <v/>
      </c>
      <c r="AI1304" s="66" t="str">
        <f>IF(AE:AE="","",IF(R1304="Refreshment Beverage",AK1304*(Rates!J$19/100),ROUND(SUM(AH1304*(Rates!$J$8/100)),4)))</f>
        <v/>
      </c>
      <c r="AJ1304" s="67" t="str">
        <f t="shared" si="667"/>
        <v/>
      </c>
      <c r="AK1304" s="22" t="str">
        <f t="shared" si="668"/>
        <v/>
      </c>
      <c r="AL1304" s="62" t="str">
        <f t="shared" si="669"/>
        <v/>
      </c>
      <c r="AM1304" s="63" t="str">
        <f>IF(AS1304="","",IF(R1304="Refreshment Beverage",ROUND(AS1304*Rates!K$19,4),ROUND(AO1304*(VLOOKUP(VALUE(Q1304),Rates!G$4:L$12,3,0)),4)))</f>
        <v/>
      </c>
      <c r="AN1304" s="68" t="str">
        <f>IF(AS1304="","",IF(R1304="Refreshment Beverage",AS1304*(Rates!J$19/100),MAX(AM1304,AB1304)))</f>
        <v/>
      </c>
      <c r="AO1304" s="69" t="str">
        <f t="shared" si="670"/>
        <v/>
      </c>
      <c r="AP1304" s="69" t="str">
        <f t="shared" si="671"/>
        <v/>
      </c>
      <c r="AQ1304" s="70" t="str">
        <f>IF(AS1304="","",IF(R1304="Refreshment Beverage",ROUND(SUM(VLOOKUP(Q:Q,Rates!G$15:L$19,3,0)*(AS1304-Y1304-Z1304-AA1304)),4),ROUND(SUM(Rates!$K$8*AS1304),4)))</f>
        <v/>
      </c>
      <c r="AR1304" s="66" t="str">
        <f t="shared" si="672"/>
        <v/>
      </c>
      <c r="AS1304" s="22" t="str">
        <f t="shared" si="673"/>
        <v/>
      </c>
      <c r="AT1304" s="62" t="str">
        <f t="shared" si="674"/>
        <v/>
      </c>
      <c r="AU1304" s="63" t="str">
        <f>IF(AX1304="","",IF(R1304="Refreshment Beverage",ROUND((BA1304-Y1304-Z1304-AA1304)*VLOOKUP(VALUE(Q1304),Rates!G$15:L$19,3,0),4),ROUND(AW1304*(VLOOKUP(VALUE(Q1304),Rates!G:L,3,0)),4)))</f>
        <v/>
      </c>
      <c r="AV1304" s="68" t="str">
        <f t="shared" si="675"/>
        <v/>
      </c>
      <c r="AW1304" s="69" t="str">
        <f t="shared" si="676"/>
        <v/>
      </c>
      <c r="AX1304" s="65" t="str">
        <f t="shared" si="677"/>
        <v/>
      </c>
      <c r="AY1304" s="70" t="str">
        <f>IF(AX1304="","",IF(R1304="Refreshment Beverage",ROUND(SUM(AX1304*Rates!K$19),4),ROUND(SUM(AX1304*(Rates!J$8/100)),4)))</f>
        <v/>
      </c>
      <c r="AZ1304" s="67" t="str">
        <f t="shared" si="678"/>
        <v/>
      </c>
      <c r="BA1304" s="22" t="str">
        <f t="shared" si="679"/>
        <v/>
      </c>
      <c r="BD1304" s="171"/>
      <c r="BE1304" s="171"/>
      <c r="BF1304" s="171"/>
      <c r="BG1304" s="171"/>
    </row>
    <row r="1305" spans="11:59" ht="12.75" customHeight="1" x14ac:dyDescent="0.3">
      <c r="K1305" s="42" t="str">
        <f t="shared" si="651"/>
        <v/>
      </c>
      <c r="L1305" s="55" t="str">
        <f t="shared" si="652"/>
        <v/>
      </c>
      <c r="M1305" s="43" t="str">
        <f t="shared" si="653"/>
        <v/>
      </c>
      <c r="N1305" s="56" t="str" cm="1">
        <f t="array" ref="N1305">IFERROR(IF(_xlfn.SINGLE(B:B)="","",IF(R1305="Beer",SUM(LOOKUP(2,1/(Rates!$B$3:$B$5&lt;=W1305)/(Rates!$C$3:$C$5&gt;=W1305),Rates!$D$3:$D$5)*(X1305/100)*W1305),IF(R1305="Refreshment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56" t="str">
        <f t="shared" si="654"/>
        <v/>
      </c>
      <c r="P1305" s="53"/>
      <c r="Q1305" s="14" t="str">
        <f t="shared" si="655"/>
        <v/>
      </c>
      <c r="R1305" s="57" t="str">
        <f t="shared" si="656"/>
        <v/>
      </c>
      <c r="S1305" s="58" t="str">
        <f>IF(B1305="","",IF(R1305="Refreshment Beverage",VLOOKUP(VALUE(Q1305),Rates!G$15:L$19,2,0),VLOOKUP(VALUE(Q1305),Rates!G$4:L$12,2,0)))</f>
        <v/>
      </c>
      <c r="T1305" s="58" t="str">
        <f t="shared" si="657"/>
        <v/>
      </c>
      <c r="U1305" s="58" t="str">
        <f t="shared" si="658"/>
        <v/>
      </c>
      <c r="V1305" s="58" t="str">
        <f t="shared" si="659"/>
        <v/>
      </c>
      <c r="W1305" s="58" t="str">
        <f t="shared" si="660"/>
        <v/>
      </c>
      <c r="X1305" s="59" t="str">
        <f t="shared" si="661"/>
        <v/>
      </c>
      <c r="Y1305" s="60" t="str">
        <f>IF(B:B="","",IF(R1305="Refreshment Beverage",VLOOKUP(Q1305,Rates!G$15:L$19,6,0)*W1305,VLOOKUP(Q1305,Rates!G$4:L$12,6,0)*W1305))</f>
        <v/>
      </c>
      <c r="Z1305" s="60" t="str">
        <f t="shared" si="662"/>
        <v/>
      </c>
      <c r="AA1305" s="60" t="str">
        <f t="shared" si="680"/>
        <v/>
      </c>
      <c r="AB1305" s="61" t="str" cm="1">
        <f t="array" ref="AB1305">IF(_xlfn.SINGLE(B:B)="","",IF(R1305="Refreshment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61" t="str" cm="1">
        <f t="array" ref="AC1305">IF(_xlfn.SINGLE(B:B)="","",IF(R1305="Refreshment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68">
        <f>IFERROR(IF(R1305="Beer","",IF(OR(Q1305=1,Q1305=2,Q1305=3,Q1305=4),VLOOKUP(Q1305,Rates!$A$31:$B$34,2,0)*W1305,IF(V1305=1,VLOOKUP(U1305,'REB BEV MIN MKUP'!B:E,4,0),IF(V1305&gt;1,VLOOKUP(VALUE(W1305),'REB BEV MIN MKUP'!O:Q,3,0),0)))),0)</f>
        <v>0</v>
      </c>
      <c r="AE1305" s="62" t="str">
        <f t="shared" si="663"/>
        <v/>
      </c>
      <c r="AF1305" s="63" t="str">
        <f t="shared" si="664"/>
        <v/>
      </c>
      <c r="AG1305" s="64" t="str">
        <f t="shared" si="665"/>
        <v/>
      </c>
      <c r="AH1305" s="65" t="str">
        <f t="shared" si="666"/>
        <v/>
      </c>
      <c r="AI1305" s="66" t="str">
        <f>IF(AE:AE="","",IF(R1305="Refreshment Beverage",AK1305*(Rates!J$19/100),ROUND(SUM(AH1305*(Rates!$J$8/100)),4)))</f>
        <v/>
      </c>
      <c r="AJ1305" s="67" t="str">
        <f t="shared" si="667"/>
        <v/>
      </c>
      <c r="AK1305" s="22" t="str">
        <f t="shared" si="668"/>
        <v/>
      </c>
      <c r="AL1305" s="62" t="str">
        <f t="shared" si="669"/>
        <v/>
      </c>
      <c r="AM1305" s="63" t="str">
        <f>IF(AS1305="","",IF(R1305="Refreshment Beverage",ROUND(AS1305*Rates!K$19,4),ROUND(AO1305*(VLOOKUP(VALUE(Q1305),Rates!G$4:L$12,3,0)),4)))</f>
        <v/>
      </c>
      <c r="AN1305" s="68" t="str">
        <f>IF(AS1305="","",IF(R1305="Refreshment Beverage",AS1305*(Rates!J$19/100),MAX(AM1305,AB1305)))</f>
        <v/>
      </c>
      <c r="AO1305" s="69" t="str">
        <f t="shared" si="670"/>
        <v/>
      </c>
      <c r="AP1305" s="69" t="str">
        <f t="shared" si="671"/>
        <v/>
      </c>
      <c r="AQ1305" s="70" t="str">
        <f>IF(AS1305="","",IF(R1305="Refreshment Beverage",ROUND(SUM(VLOOKUP(Q:Q,Rates!G$15:L$19,3,0)*(AS1305-Y1305-Z1305-AA1305)),4),ROUND(SUM(Rates!$K$8*AS1305),4)))</f>
        <v/>
      </c>
      <c r="AR1305" s="66" t="str">
        <f t="shared" si="672"/>
        <v/>
      </c>
      <c r="AS1305" s="22" t="str">
        <f t="shared" si="673"/>
        <v/>
      </c>
      <c r="AT1305" s="62" t="str">
        <f t="shared" si="674"/>
        <v/>
      </c>
      <c r="AU1305" s="63" t="str">
        <f>IF(AX1305="","",IF(R1305="Refreshment Beverage",ROUND((BA1305-Y1305-Z1305-AA1305)*VLOOKUP(VALUE(Q1305),Rates!G$15:L$19,3,0),4),ROUND(AW1305*(VLOOKUP(VALUE(Q1305),Rates!G:L,3,0)),4)))</f>
        <v/>
      </c>
      <c r="AV1305" s="68" t="str">
        <f t="shared" si="675"/>
        <v/>
      </c>
      <c r="AW1305" s="69" t="str">
        <f t="shared" si="676"/>
        <v/>
      </c>
      <c r="AX1305" s="65" t="str">
        <f t="shared" si="677"/>
        <v/>
      </c>
      <c r="AY1305" s="70" t="str">
        <f>IF(AX1305="","",IF(R1305="Refreshment Beverage",ROUND(SUM(AX1305*Rates!K$19),4),ROUND(SUM(AX1305*(Rates!J$8/100)),4)))</f>
        <v/>
      </c>
      <c r="AZ1305" s="67" t="str">
        <f t="shared" si="678"/>
        <v/>
      </c>
      <c r="BA1305" s="22" t="str">
        <f t="shared" si="679"/>
        <v/>
      </c>
      <c r="BD1305" s="171"/>
      <c r="BE1305" s="171"/>
      <c r="BF1305" s="171"/>
      <c r="BG1305" s="171"/>
    </row>
    <row r="1306" spans="11:59" ht="12.75" customHeight="1" x14ac:dyDescent="0.3">
      <c r="K1306" s="42" t="str">
        <f t="shared" si="651"/>
        <v/>
      </c>
      <c r="L1306" s="55" t="str">
        <f t="shared" si="652"/>
        <v/>
      </c>
      <c r="M1306" s="43" t="str">
        <f t="shared" si="653"/>
        <v/>
      </c>
      <c r="N1306" s="56" t="str" cm="1">
        <f t="array" ref="N1306">IFERROR(IF(_xlfn.SINGLE(B:B)="","",IF(R1306="Beer",SUM(LOOKUP(2,1/(Rates!$B$3:$B$5&lt;=W1306)/(Rates!$C$3:$C$5&gt;=W1306),Rates!$D$3:$D$5)*(X1306/100)*W1306),IF(R1306="Refreshment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56" t="str">
        <f t="shared" si="654"/>
        <v/>
      </c>
      <c r="P1306" s="53"/>
      <c r="Q1306" s="14" t="str">
        <f t="shared" si="655"/>
        <v/>
      </c>
      <c r="R1306" s="57" t="str">
        <f t="shared" si="656"/>
        <v/>
      </c>
      <c r="S1306" s="58" t="str">
        <f>IF(B1306="","",IF(R1306="Refreshment Beverage",VLOOKUP(VALUE(Q1306),Rates!G$15:L$19,2,0),VLOOKUP(VALUE(Q1306),Rates!G$4:L$12,2,0)))</f>
        <v/>
      </c>
      <c r="T1306" s="58" t="str">
        <f t="shared" si="657"/>
        <v/>
      </c>
      <c r="U1306" s="58" t="str">
        <f t="shared" si="658"/>
        <v/>
      </c>
      <c r="V1306" s="58" t="str">
        <f t="shared" si="659"/>
        <v/>
      </c>
      <c r="W1306" s="58" t="str">
        <f t="shared" si="660"/>
        <v/>
      </c>
      <c r="X1306" s="59" t="str">
        <f t="shared" si="661"/>
        <v/>
      </c>
      <c r="Y1306" s="60" t="str">
        <f>IF(B:B="","",IF(R1306="Refreshment Beverage",VLOOKUP(Q1306,Rates!G$15:L$19,6,0)*W1306,VLOOKUP(Q1306,Rates!G$4:L$12,6,0)*W1306))</f>
        <v/>
      </c>
      <c r="Z1306" s="60" t="str">
        <f t="shared" si="662"/>
        <v/>
      </c>
      <c r="AA1306" s="60" t="str">
        <f t="shared" si="680"/>
        <v/>
      </c>
      <c r="AB1306" s="61" t="str" cm="1">
        <f t="array" ref="AB1306">IF(_xlfn.SINGLE(B:B)="","",IF(R1306="Refreshment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61" t="str" cm="1">
        <f t="array" ref="AC1306">IF(_xlfn.SINGLE(B:B)="","",IF(R1306="Refreshment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68">
        <f>IFERROR(IF(R1306="Beer","",IF(OR(Q1306=1,Q1306=2,Q1306=3,Q1306=4),VLOOKUP(Q1306,Rates!$A$31:$B$34,2,0)*W1306,IF(V1306=1,VLOOKUP(U1306,'REB BEV MIN MKUP'!B:E,4,0),IF(V1306&gt;1,VLOOKUP(VALUE(W1306),'REB BEV MIN MKUP'!O:Q,3,0),0)))),0)</f>
        <v>0</v>
      </c>
      <c r="AE1306" s="62" t="str">
        <f t="shared" si="663"/>
        <v/>
      </c>
      <c r="AF1306" s="63" t="str">
        <f t="shared" si="664"/>
        <v/>
      </c>
      <c r="AG1306" s="64" t="str">
        <f t="shared" si="665"/>
        <v/>
      </c>
      <c r="AH1306" s="65" t="str">
        <f t="shared" si="666"/>
        <v/>
      </c>
      <c r="AI1306" s="66" t="str">
        <f>IF(AE:AE="","",IF(R1306="Refreshment Beverage",AK1306*(Rates!J$19/100),ROUND(SUM(AH1306*(Rates!$J$8/100)),4)))</f>
        <v/>
      </c>
      <c r="AJ1306" s="67" t="str">
        <f t="shared" si="667"/>
        <v/>
      </c>
      <c r="AK1306" s="22" t="str">
        <f t="shared" si="668"/>
        <v/>
      </c>
      <c r="AL1306" s="62" t="str">
        <f t="shared" si="669"/>
        <v/>
      </c>
      <c r="AM1306" s="63" t="str">
        <f>IF(AS1306="","",IF(R1306="Refreshment Beverage",ROUND(AS1306*Rates!K$19,4),ROUND(AO1306*(VLOOKUP(VALUE(Q1306),Rates!G$4:L$12,3,0)),4)))</f>
        <v/>
      </c>
      <c r="AN1306" s="68" t="str">
        <f>IF(AS1306="","",IF(R1306="Refreshment Beverage",AS1306*(Rates!J$19/100),MAX(AM1306,AB1306)))</f>
        <v/>
      </c>
      <c r="AO1306" s="69" t="str">
        <f t="shared" si="670"/>
        <v/>
      </c>
      <c r="AP1306" s="69" t="str">
        <f t="shared" si="671"/>
        <v/>
      </c>
      <c r="AQ1306" s="70" t="str">
        <f>IF(AS1306="","",IF(R1306="Refreshment Beverage",ROUND(SUM(VLOOKUP(Q:Q,Rates!G$15:L$19,3,0)*(AS1306-Y1306-Z1306-AA1306)),4),ROUND(SUM(Rates!$K$8*AS1306),4)))</f>
        <v/>
      </c>
      <c r="AR1306" s="66" t="str">
        <f t="shared" si="672"/>
        <v/>
      </c>
      <c r="AS1306" s="22" t="str">
        <f t="shared" si="673"/>
        <v/>
      </c>
      <c r="AT1306" s="62" t="str">
        <f t="shared" si="674"/>
        <v/>
      </c>
      <c r="AU1306" s="63" t="str">
        <f>IF(AX1306="","",IF(R1306="Refreshment Beverage",ROUND((BA1306-Y1306-Z1306-AA1306)*VLOOKUP(VALUE(Q1306),Rates!G$15:L$19,3,0),4),ROUND(AW1306*(VLOOKUP(VALUE(Q1306),Rates!G:L,3,0)),4)))</f>
        <v/>
      </c>
      <c r="AV1306" s="68" t="str">
        <f t="shared" si="675"/>
        <v/>
      </c>
      <c r="AW1306" s="69" t="str">
        <f t="shared" si="676"/>
        <v/>
      </c>
      <c r="AX1306" s="65" t="str">
        <f t="shared" si="677"/>
        <v/>
      </c>
      <c r="AY1306" s="70" t="str">
        <f>IF(AX1306="","",IF(R1306="Refreshment Beverage",ROUND(SUM(AX1306*Rates!K$19),4),ROUND(SUM(AX1306*(Rates!J$8/100)),4)))</f>
        <v/>
      </c>
      <c r="AZ1306" s="67" t="str">
        <f t="shared" si="678"/>
        <v/>
      </c>
      <c r="BA1306" s="22" t="str">
        <f t="shared" si="679"/>
        <v/>
      </c>
      <c r="BD1306" s="171"/>
      <c r="BE1306" s="171"/>
      <c r="BF1306" s="171"/>
      <c r="BG1306" s="171"/>
    </row>
    <row r="1307" spans="11:59" ht="12.75" customHeight="1" x14ac:dyDescent="0.3">
      <c r="K1307" s="42" t="str">
        <f t="shared" si="651"/>
        <v/>
      </c>
      <c r="L1307" s="55" t="str">
        <f t="shared" si="652"/>
        <v/>
      </c>
      <c r="M1307" s="43" t="str">
        <f t="shared" si="653"/>
        <v/>
      </c>
      <c r="N1307" s="56" t="str" cm="1">
        <f t="array" ref="N1307">IFERROR(IF(_xlfn.SINGLE(B:B)="","",IF(R1307="Beer",SUM(LOOKUP(2,1/(Rates!$B$3:$B$5&lt;=W1307)/(Rates!$C$3:$C$5&gt;=W1307),Rates!$D$3:$D$5)*(X1307/100)*W1307),IF(R1307="Refreshment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56" t="str">
        <f t="shared" si="654"/>
        <v/>
      </c>
      <c r="P1307" s="53"/>
      <c r="Q1307" s="14" t="str">
        <f t="shared" si="655"/>
        <v/>
      </c>
      <c r="R1307" s="57" t="str">
        <f t="shared" si="656"/>
        <v/>
      </c>
      <c r="S1307" s="58" t="str">
        <f>IF(B1307="","",IF(R1307="Refreshment Beverage",VLOOKUP(VALUE(Q1307),Rates!G$15:L$19,2,0),VLOOKUP(VALUE(Q1307),Rates!G$4:L$12,2,0)))</f>
        <v/>
      </c>
      <c r="T1307" s="58" t="str">
        <f t="shared" si="657"/>
        <v/>
      </c>
      <c r="U1307" s="58" t="str">
        <f t="shared" si="658"/>
        <v/>
      </c>
      <c r="V1307" s="58" t="str">
        <f t="shared" si="659"/>
        <v/>
      </c>
      <c r="W1307" s="58" t="str">
        <f t="shared" si="660"/>
        <v/>
      </c>
      <c r="X1307" s="59" t="str">
        <f t="shared" si="661"/>
        <v/>
      </c>
      <c r="Y1307" s="60" t="str">
        <f>IF(B:B="","",IF(R1307="Refreshment Beverage",VLOOKUP(Q1307,Rates!G$15:L$19,6,0)*W1307,VLOOKUP(Q1307,Rates!G$4:L$12,6,0)*W1307))</f>
        <v/>
      </c>
      <c r="Z1307" s="60" t="str">
        <f t="shared" si="662"/>
        <v/>
      </c>
      <c r="AA1307" s="60" t="str">
        <f t="shared" si="680"/>
        <v/>
      </c>
      <c r="AB1307" s="61" t="str" cm="1">
        <f t="array" ref="AB1307">IF(_xlfn.SINGLE(B:B)="","",IF(R1307="Refreshment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61" t="str" cm="1">
        <f t="array" ref="AC1307">IF(_xlfn.SINGLE(B:B)="","",IF(R1307="Refreshment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68">
        <f>IFERROR(IF(R1307="Beer","",IF(OR(Q1307=1,Q1307=2,Q1307=3,Q1307=4),VLOOKUP(Q1307,Rates!$A$31:$B$34,2,0)*W1307,IF(V1307=1,VLOOKUP(U1307,'REB BEV MIN MKUP'!B:E,4,0),IF(V1307&gt;1,VLOOKUP(VALUE(W1307),'REB BEV MIN MKUP'!O:Q,3,0),0)))),0)</f>
        <v>0</v>
      </c>
      <c r="AE1307" s="62" t="str">
        <f t="shared" si="663"/>
        <v/>
      </c>
      <c r="AF1307" s="63" t="str">
        <f t="shared" si="664"/>
        <v/>
      </c>
      <c r="AG1307" s="64" t="str">
        <f t="shared" si="665"/>
        <v/>
      </c>
      <c r="AH1307" s="65" t="str">
        <f t="shared" si="666"/>
        <v/>
      </c>
      <c r="AI1307" s="66" t="str">
        <f>IF(AE:AE="","",IF(R1307="Refreshment Beverage",AK1307*(Rates!J$19/100),ROUND(SUM(AH1307*(Rates!$J$8/100)),4)))</f>
        <v/>
      </c>
      <c r="AJ1307" s="67" t="str">
        <f t="shared" si="667"/>
        <v/>
      </c>
      <c r="AK1307" s="22" t="str">
        <f t="shared" si="668"/>
        <v/>
      </c>
      <c r="AL1307" s="62" t="str">
        <f t="shared" si="669"/>
        <v/>
      </c>
      <c r="AM1307" s="63" t="str">
        <f>IF(AS1307="","",IF(R1307="Refreshment Beverage",ROUND(AS1307*Rates!K$19,4),ROUND(AO1307*(VLOOKUP(VALUE(Q1307),Rates!G$4:L$12,3,0)),4)))</f>
        <v/>
      </c>
      <c r="AN1307" s="68" t="str">
        <f>IF(AS1307="","",IF(R1307="Refreshment Beverage",AS1307*(Rates!J$19/100),MAX(AM1307,AB1307)))</f>
        <v/>
      </c>
      <c r="AO1307" s="69" t="str">
        <f t="shared" si="670"/>
        <v/>
      </c>
      <c r="AP1307" s="69" t="str">
        <f t="shared" si="671"/>
        <v/>
      </c>
      <c r="AQ1307" s="70" t="str">
        <f>IF(AS1307="","",IF(R1307="Refreshment Beverage",ROUND(SUM(VLOOKUP(Q:Q,Rates!G$15:L$19,3,0)*(AS1307-Y1307-Z1307-AA1307)),4),ROUND(SUM(Rates!$K$8*AS1307),4)))</f>
        <v/>
      </c>
      <c r="AR1307" s="66" t="str">
        <f t="shared" si="672"/>
        <v/>
      </c>
      <c r="AS1307" s="22" t="str">
        <f t="shared" si="673"/>
        <v/>
      </c>
      <c r="AT1307" s="62" t="str">
        <f t="shared" si="674"/>
        <v/>
      </c>
      <c r="AU1307" s="63" t="str">
        <f>IF(AX1307="","",IF(R1307="Refreshment Beverage",ROUND((BA1307-Y1307-Z1307-AA1307)*VLOOKUP(VALUE(Q1307),Rates!G$15:L$19,3,0),4),ROUND(AW1307*(VLOOKUP(VALUE(Q1307),Rates!G:L,3,0)),4)))</f>
        <v/>
      </c>
      <c r="AV1307" s="68" t="str">
        <f t="shared" si="675"/>
        <v/>
      </c>
      <c r="AW1307" s="69" t="str">
        <f t="shared" si="676"/>
        <v/>
      </c>
      <c r="AX1307" s="65" t="str">
        <f t="shared" si="677"/>
        <v/>
      </c>
      <c r="AY1307" s="70" t="str">
        <f>IF(AX1307="","",IF(R1307="Refreshment Beverage",ROUND(SUM(AX1307*Rates!K$19),4),ROUND(SUM(AX1307*(Rates!J$8/100)),4)))</f>
        <v/>
      </c>
      <c r="AZ1307" s="67" t="str">
        <f t="shared" si="678"/>
        <v/>
      </c>
      <c r="BA1307" s="22" t="str">
        <f t="shared" si="679"/>
        <v/>
      </c>
      <c r="BD1307" s="171"/>
      <c r="BE1307" s="171"/>
      <c r="BF1307" s="171"/>
      <c r="BG1307" s="171"/>
    </row>
    <row r="1308" spans="11:59" ht="12.75" customHeight="1" x14ac:dyDescent="0.3">
      <c r="K1308" s="42" t="str">
        <f t="shared" si="651"/>
        <v/>
      </c>
      <c r="L1308" s="55" t="str">
        <f t="shared" si="652"/>
        <v/>
      </c>
      <c r="M1308" s="43" t="str">
        <f t="shared" si="653"/>
        <v/>
      </c>
      <c r="N1308" s="56" t="str" cm="1">
        <f t="array" ref="N1308">IFERROR(IF(_xlfn.SINGLE(B:B)="","",IF(R1308="Beer",SUM(LOOKUP(2,1/(Rates!$B$3:$B$5&lt;=W1308)/(Rates!$C$3:$C$5&gt;=W1308),Rates!$D$3:$D$5)*(X1308/100)*W1308),IF(R1308="Refreshment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56" t="str">
        <f t="shared" si="654"/>
        <v/>
      </c>
      <c r="P1308" s="53"/>
      <c r="Q1308" s="14" t="str">
        <f t="shared" si="655"/>
        <v/>
      </c>
      <c r="R1308" s="57" t="str">
        <f t="shared" si="656"/>
        <v/>
      </c>
      <c r="S1308" s="58" t="str">
        <f>IF(B1308="","",IF(R1308="Refreshment Beverage",VLOOKUP(VALUE(Q1308),Rates!G$15:L$19,2,0),VLOOKUP(VALUE(Q1308),Rates!G$4:L$12,2,0)))</f>
        <v/>
      </c>
      <c r="T1308" s="58" t="str">
        <f t="shared" si="657"/>
        <v/>
      </c>
      <c r="U1308" s="58" t="str">
        <f t="shared" si="658"/>
        <v/>
      </c>
      <c r="V1308" s="58" t="str">
        <f t="shared" si="659"/>
        <v/>
      </c>
      <c r="W1308" s="58" t="str">
        <f t="shared" si="660"/>
        <v/>
      </c>
      <c r="X1308" s="59" t="str">
        <f t="shared" si="661"/>
        <v/>
      </c>
      <c r="Y1308" s="60" t="str">
        <f>IF(B:B="","",IF(R1308="Refreshment Beverage",VLOOKUP(Q1308,Rates!G$15:L$19,6,0)*W1308,VLOOKUP(Q1308,Rates!G$4:L$12,6,0)*W1308))</f>
        <v/>
      </c>
      <c r="Z1308" s="60" t="str">
        <f t="shared" si="662"/>
        <v/>
      </c>
      <c r="AA1308" s="60" t="str">
        <f t="shared" si="680"/>
        <v/>
      </c>
      <c r="AB1308" s="61" t="str" cm="1">
        <f t="array" ref="AB1308">IF(_xlfn.SINGLE(B:B)="","",IF(R1308="Refreshment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61" t="str" cm="1">
        <f t="array" ref="AC1308">IF(_xlfn.SINGLE(B:B)="","",IF(R1308="Refreshment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68">
        <f>IFERROR(IF(R1308="Beer","",IF(OR(Q1308=1,Q1308=2,Q1308=3,Q1308=4),VLOOKUP(Q1308,Rates!$A$31:$B$34,2,0)*W1308,IF(V1308=1,VLOOKUP(U1308,'REB BEV MIN MKUP'!B:E,4,0),IF(V1308&gt;1,VLOOKUP(VALUE(W1308),'REB BEV MIN MKUP'!O:Q,3,0),0)))),0)</f>
        <v>0</v>
      </c>
      <c r="AE1308" s="62" t="str">
        <f t="shared" si="663"/>
        <v/>
      </c>
      <c r="AF1308" s="63" t="str">
        <f t="shared" si="664"/>
        <v/>
      </c>
      <c r="AG1308" s="64" t="str">
        <f t="shared" si="665"/>
        <v/>
      </c>
      <c r="AH1308" s="65" t="str">
        <f t="shared" si="666"/>
        <v/>
      </c>
      <c r="AI1308" s="66" t="str">
        <f>IF(AE:AE="","",IF(R1308="Refreshment Beverage",AK1308*(Rates!J$19/100),ROUND(SUM(AH1308*(Rates!$J$8/100)),4)))</f>
        <v/>
      </c>
      <c r="AJ1308" s="67" t="str">
        <f t="shared" si="667"/>
        <v/>
      </c>
      <c r="AK1308" s="22" t="str">
        <f t="shared" si="668"/>
        <v/>
      </c>
      <c r="AL1308" s="62" t="str">
        <f t="shared" si="669"/>
        <v/>
      </c>
      <c r="AM1308" s="63" t="str">
        <f>IF(AS1308="","",IF(R1308="Refreshment Beverage",ROUND(AS1308*Rates!K$19,4),ROUND(AO1308*(VLOOKUP(VALUE(Q1308),Rates!G$4:L$12,3,0)),4)))</f>
        <v/>
      </c>
      <c r="AN1308" s="68" t="str">
        <f>IF(AS1308="","",IF(R1308="Refreshment Beverage",AS1308*(Rates!J$19/100),MAX(AM1308,AB1308)))</f>
        <v/>
      </c>
      <c r="AO1308" s="69" t="str">
        <f t="shared" si="670"/>
        <v/>
      </c>
      <c r="AP1308" s="69" t="str">
        <f t="shared" si="671"/>
        <v/>
      </c>
      <c r="AQ1308" s="70" t="str">
        <f>IF(AS1308="","",IF(R1308="Refreshment Beverage",ROUND(SUM(VLOOKUP(Q:Q,Rates!G$15:L$19,3,0)*(AS1308-Y1308-Z1308-AA1308)),4),ROUND(SUM(Rates!$K$8*AS1308),4)))</f>
        <v/>
      </c>
      <c r="AR1308" s="66" t="str">
        <f t="shared" si="672"/>
        <v/>
      </c>
      <c r="AS1308" s="22" t="str">
        <f t="shared" si="673"/>
        <v/>
      </c>
      <c r="AT1308" s="62" t="str">
        <f t="shared" si="674"/>
        <v/>
      </c>
      <c r="AU1308" s="63" t="str">
        <f>IF(AX1308="","",IF(R1308="Refreshment Beverage",ROUND((BA1308-Y1308-Z1308-AA1308)*VLOOKUP(VALUE(Q1308),Rates!G$15:L$19,3,0),4),ROUND(AW1308*(VLOOKUP(VALUE(Q1308),Rates!G:L,3,0)),4)))</f>
        <v/>
      </c>
      <c r="AV1308" s="68" t="str">
        <f t="shared" si="675"/>
        <v/>
      </c>
      <c r="AW1308" s="69" t="str">
        <f t="shared" si="676"/>
        <v/>
      </c>
      <c r="AX1308" s="65" t="str">
        <f t="shared" si="677"/>
        <v/>
      </c>
      <c r="AY1308" s="70" t="str">
        <f>IF(AX1308="","",IF(R1308="Refreshment Beverage",ROUND(SUM(AX1308*Rates!K$19),4),ROUND(SUM(AX1308*(Rates!J$8/100)),4)))</f>
        <v/>
      </c>
      <c r="AZ1308" s="67" t="str">
        <f t="shared" si="678"/>
        <v/>
      </c>
      <c r="BA1308" s="22" t="str">
        <f t="shared" si="679"/>
        <v/>
      </c>
      <c r="BD1308" s="171"/>
      <c r="BE1308" s="171"/>
      <c r="BF1308" s="171"/>
      <c r="BG1308" s="171"/>
    </row>
    <row r="1309" spans="11:59" ht="12.75" customHeight="1" x14ac:dyDescent="0.3">
      <c r="K1309" s="42" t="str">
        <f t="shared" si="651"/>
        <v/>
      </c>
      <c r="L1309" s="55" t="str">
        <f t="shared" si="652"/>
        <v/>
      </c>
      <c r="M1309" s="43" t="str">
        <f t="shared" si="653"/>
        <v/>
      </c>
      <c r="N1309" s="56" t="str" cm="1">
        <f t="array" ref="N1309">IFERROR(IF(_xlfn.SINGLE(B:B)="","",IF(R1309="Beer",SUM(LOOKUP(2,1/(Rates!$B$3:$B$5&lt;=W1309)/(Rates!$C$3:$C$5&gt;=W1309),Rates!$D$3:$D$5)*(X1309/100)*W1309),IF(R1309="Refreshment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56" t="str">
        <f t="shared" si="654"/>
        <v/>
      </c>
      <c r="P1309" s="53"/>
      <c r="Q1309" s="14" t="str">
        <f t="shared" si="655"/>
        <v/>
      </c>
      <c r="R1309" s="57" t="str">
        <f t="shared" si="656"/>
        <v/>
      </c>
      <c r="S1309" s="58" t="str">
        <f>IF(B1309="","",IF(R1309="Refreshment Beverage",VLOOKUP(VALUE(Q1309),Rates!G$15:L$19,2,0),VLOOKUP(VALUE(Q1309),Rates!G$4:L$12,2,0)))</f>
        <v/>
      </c>
      <c r="T1309" s="58" t="str">
        <f t="shared" si="657"/>
        <v/>
      </c>
      <c r="U1309" s="58" t="str">
        <f t="shared" si="658"/>
        <v/>
      </c>
      <c r="V1309" s="58" t="str">
        <f t="shared" si="659"/>
        <v/>
      </c>
      <c r="W1309" s="58" t="str">
        <f t="shared" si="660"/>
        <v/>
      </c>
      <c r="X1309" s="59" t="str">
        <f t="shared" si="661"/>
        <v/>
      </c>
      <c r="Y1309" s="60" t="str">
        <f>IF(B:B="","",IF(R1309="Refreshment Beverage",VLOOKUP(Q1309,Rates!G$15:L$19,6,0)*W1309,VLOOKUP(Q1309,Rates!G$4:L$12,6,0)*W1309))</f>
        <v/>
      </c>
      <c r="Z1309" s="60" t="str">
        <f t="shared" si="662"/>
        <v/>
      </c>
      <c r="AA1309" s="60" t="str">
        <f t="shared" si="680"/>
        <v/>
      </c>
      <c r="AB1309" s="61" t="str" cm="1">
        <f t="array" ref="AB1309">IF(_xlfn.SINGLE(B:B)="","",IF(R1309="Refreshment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61" t="str" cm="1">
        <f t="array" ref="AC1309">IF(_xlfn.SINGLE(B:B)="","",IF(R1309="Refreshment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68">
        <f>IFERROR(IF(R1309="Beer","",IF(OR(Q1309=1,Q1309=2,Q1309=3,Q1309=4),VLOOKUP(Q1309,Rates!$A$31:$B$34,2,0)*W1309,IF(V1309=1,VLOOKUP(U1309,'REB BEV MIN MKUP'!B:E,4,0),IF(V1309&gt;1,VLOOKUP(VALUE(W1309),'REB BEV MIN MKUP'!O:Q,3,0),0)))),0)</f>
        <v>0</v>
      </c>
      <c r="AE1309" s="62" t="str">
        <f t="shared" si="663"/>
        <v/>
      </c>
      <c r="AF1309" s="63" t="str">
        <f t="shared" si="664"/>
        <v/>
      </c>
      <c r="AG1309" s="64" t="str">
        <f t="shared" si="665"/>
        <v/>
      </c>
      <c r="AH1309" s="65" t="str">
        <f t="shared" si="666"/>
        <v/>
      </c>
      <c r="AI1309" s="66" t="str">
        <f>IF(AE:AE="","",IF(R1309="Refreshment Beverage",AK1309*(Rates!J$19/100),ROUND(SUM(AH1309*(Rates!$J$8/100)),4)))</f>
        <v/>
      </c>
      <c r="AJ1309" s="67" t="str">
        <f t="shared" si="667"/>
        <v/>
      </c>
      <c r="AK1309" s="22" t="str">
        <f t="shared" si="668"/>
        <v/>
      </c>
      <c r="AL1309" s="62" t="str">
        <f t="shared" si="669"/>
        <v/>
      </c>
      <c r="AM1309" s="63" t="str">
        <f>IF(AS1309="","",IF(R1309="Refreshment Beverage",ROUND(AS1309*Rates!K$19,4),ROUND(AO1309*(VLOOKUP(VALUE(Q1309),Rates!G$4:L$12,3,0)),4)))</f>
        <v/>
      </c>
      <c r="AN1309" s="68" t="str">
        <f>IF(AS1309="","",IF(R1309="Refreshment Beverage",AS1309*(Rates!J$19/100),MAX(AM1309,AB1309)))</f>
        <v/>
      </c>
      <c r="AO1309" s="69" t="str">
        <f t="shared" si="670"/>
        <v/>
      </c>
      <c r="AP1309" s="69" t="str">
        <f t="shared" si="671"/>
        <v/>
      </c>
      <c r="AQ1309" s="70" t="str">
        <f>IF(AS1309="","",IF(R1309="Refreshment Beverage",ROUND(SUM(VLOOKUP(Q:Q,Rates!G$15:L$19,3,0)*(AS1309-Y1309-Z1309-AA1309)),4),ROUND(SUM(Rates!$K$8*AS1309),4)))</f>
        <v/>
      </c>
      <c r="AR1309" s="66" t="str">
        <f t="shared" si="672"/>
        <v/>
      </c>
      <c r="AS1309" s="22" t="str">
        <f t="shared" si="673"/>
        <v/>
      </c>
      <c r="AT1309" s="62" t="str">
        <f t="shared" si="674"/>
        <v/>
      </c>
      <c r="AU1309" s="63" t="str">
        <f>IF(AX1309="","",IF(R1309="Refreshment Beverage",ROUND((BA1309-Y1309-Z1309-AA1309)*VLOOKUP(VALUE(Q1309),Rates!G$15:L$19,3,0),4),ROUND(AW1309*(VLOOKUP(VALUE(Q1309),Rates!G:L,3,0)),4)))</f>
        <v/>
      </c>
      <c r="AV1309" s="68" t="str">
        <f t="shared" si="675"/>
        <v/>
      </c>
      <c r="AW1309" s="69" t="str">
        <f t="shared" si="676"/>
        <v/>
      </c>
      <c r="AX1309" s="65" t="str">
        <f t="shared" si="677"/>
        <v/>
      </c>
      <c r="AY1309" s="70" t="str">
        <f>IF(AX1309="","",IF(R1309="Refreshment Beverage",ROUND(SUM(AX1309*Rates!K$19),4),ROUND(SUM(AX1309*(Rates!J$8/100)),4)))</f>
        <v/>
      </c>
      <c r="AZ1309" s="67" t="str">
        <f t="shared" si="678"/>
        <v/>
      </c>
      <c r="BA1309" s="22" t="str">
        <f t="shared" si="679"/>
        <v/>
      </c>
      <c r="BD1309" s="171"/>
      <c r="BE1309" s="171"/>
      <c r="BF1309" s="171"/>
      <c r="BG1309" s="171"/>
    </row>
    <row r="1310" spans="11:59" ht="12.75" customHeight="1" x14ac:dyDescent="0.3">
      <c r="K1310" s="42" t="str">
        <f t="shared" si="651"/>
        <v/>
      </c>
      <c r="L1310" s="55" t="str">
        <f t="shared" si="652"/>
        <v/>
      </c>
      <c r="M1310" s="43" t="str">
        <f t="shared" si="653"/>
        <v/>
      </c>
      <c r="N1310" s="56" t="str" cm="1">
        <f t="array" ref="N1310">IFERROR(IF(_xlfn.SINGLE(B:B)="","",IF(R1310="Beer",SUM(LOOKUP(2,1/(Rates!$B$3:$B$5&lt;=W1310)/(Rates!$C$3:$C$5&gt;=W1310),Rates!$D$3:$D$5)*(X1310/100)*W1310),IF(R1310="Refreshment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56" t="str">
        <f t="shared" si="654"/>
        <v/>
      </c>
      <c r="P1310" s="53"/>
      <c r="Q1310" s="14" t="str">
        <f t="shared" si="655"/>
        <v/>
      </c>
      <c r="R1310" s="57" t="str">
        <f t="shared" si="656"/>
        <v/>
      </c>
      <c r="S1310" s="58" t="str">
        <f>IF(B1310="","",IF(R1310="Refreshment Beverage",VLOOKUP(VALUE(Q1310),Rates!G$15:L$19,2,0),VLOOKUP(VALUE(Q1310),Rates!G$4:L$12,2,0)))</f>
        <v/>
      </c>
      <c r="T1310" s="58" t="str">
        <f t="shared" si="657"/>
        <v/>
      </c>
      <c r="U1310" s="58" t="str">
        <f t="shared" si="658"/>
        <v/>
      </c>
      <c r="V1310" s="58" t="str">
        <f t="shared" si="659"/>
        <v/>
      </c>
      <c r="W1310" s="58" t="str">
        <f t="shared" si="660"/>
        <v/>
      </c>
      <c r="X1310" s="59" t="str">
        <f t="shared" si="661"/>
        <v/>
      </c>
      <c r="Y1310" s="60" t="str">
        <f>IF(B:B="","",IF(R1310="Refreshment Beverage",VLOOKUP(Q1310,Rates!G$15:L$19,6,0)*W1310,VLOOKUP(Q1310,Rates!G$4:L$12,6,0)*W1310))</f>
        <v/>
      </c>
      <c r="Z1310" s="60" t="str">
        <f t="shared" si="662"/>
        <v/>
      </c>
      <c r="AA1310" s="60" t="str">
        <f t="shared" si="680"/>
        <v/>
      </c>
      <c r="AB1310" s="61" t="str" cm="1">
        <f t="array" ref="AB1310">IF(_xlfn.SINGLE(B:B)="","",IF(R1310="Refreshment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61" t="str" cm="1">
        <f t="array" ref="AC1310">IF(_xlfn.SINGLE(B:B)="","",IF(R1310="Refreshment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68">
        <f>IFERROR(IF(R1310="Beer","",IF(OR(Q1310=1,Q1310=2,Q1310=3,Q1310=4),VLOOKUP(Q1310,Rates!$A$31:$B$34,2,0)*W1310,IF(V1310=1,VLOOKUP(U1310,'REB BEV MIN MKUP'!B:E,4,0),IF(V1310&gt;1,VLOOKUP(VALUE(W1310),'REB BEV MIN MKUP'!O:Q,3,0),0)))),0)</f>
        <v>0</v>
      </c>
      <c r="AE1310" s="62" t="str">
        <f t="shared" si="663"/>
        <v/>
      </c>
      <c r="AF1310" s="63" t="str">
        <f t="shared" si="664"/>
        <v/>
      </c>
      <c r="AG1310" s="64" t="str">
        <f t="shared" si="665"/>
        <v/>
      </c>
      <c r="AH1310" s="65" t="str">
        <f t="shared" si="666"/>
        <v/>
      </c>
      <c r="AI1310" s="66" t="str">
        <f>IF(AE:AE="","",IF(R1310="Refreshment Beverage",AK1310*(Rates!J$19/100),ROUND(SUM(AH1310*(Rates!$J$8/100)),4)))</f>
        <v/>
      </c>
      <c r="AJ1310" s="67" t="str">
        <f t="shared" si="667"/>
        <v/>
      </c>
      <c r="AK1310" s="22" t="str">
        <f t="shared" si="668"/>
        <v/>
      </c>
      <c r="AL1310" s="62" t="str">
        <f t="shared" si="669"/>
        <v/>
      </c>
      <c r="AM1310" s="63" t="str">
        <f>IF(AS1310="","",IF(R1310="Refreshment Beverage",ROUND(AS1310*Rates!K$19,4),ROUND(AO1310*(VLOOKUP(VALUE(Q1310),Rates!G$4:L$12,3,0)),4)))</f>
        <v/>
      </c>
      <c r="AN1310" s="68" t="str">
        <f>IF(AS1310="","",IF(R1310="Refreshment Beverage",AS1310*(Rates!J$19/100),MAX(AM1310,AB1310)))</f>
        <v/>
      </c>
      <c r="AO1310" s="69" t="str">
        <f t="shared" si="670"/>
        <v/>
      </c>
      <c r="AP1310" s="69" t="str">
        <f t="shared" si="671"/>
        <v/>
      </c>
      <c r="AQ1310" s="70" t="str">
        <f>IF(AS1310="","",IF(R1310="Refreshment Beverage",ROUND(SUM(VLOOKUP(Q:Q,Rates!G$15:L$19,3,0)*(AS1310-Y1310-Z1310-AA1310)),4),ROUND(SUM(Rates!$K$8*AS1310),4)))</f>
        <v/>
      </c>
      <c r="AR1310" s="66" t="str">
        <f t="shared" si="672"/>
        <v/>
      </c>
      <c r="AS1310" s="22" t="str">
        <f t="shared" si="673"/>
        <v/>
      </c>
      <c r="AT1310" s="62" t="str">
        <f t="shared" si="674"/>
        <v/>
      </c>
      <c r="AU1310" s="63" t="str">
        <f>IF(AX1310="","",IF(R1310="Refreshment Beverage",ROUND((BA1310-Y1310-Z1310-AA1310)*VLOOKUP(VALUE(Q1310),Rates!G$15:L$19,3,0),4),ROUND(AW1310*(VLOOKUP(VALUE(Q1310),Rates!G:L,3,0)),4)))</f>
        <v/>
      </c>
      <c r="AV1310" s="68" t="str">
        <f t="shared" si="675"/>
        <v/>
      </c>
      <c r="AW1310" s="69" t="str">
        <f t="shared" si="676"/>
        <v/>
      </c>
      <c r="AX1310" s="65" t="str">
        <f t="shared" si="677"/>
        <v/>
      </c>
      <c r="AY1310" s="70" t="str">
        <f>IF(AX1310="","",IF(R1310="Refreshment Beverage",ROUND(SUM(AX1310*Rates!K$19),4),ROUND(SUM(AX1310*(Rates!J$8/100)),4)))</f>
        <v/>
      </c>
      <c r="AZ1310" s="67" t="str">
        <f t="shared" si="678"/>
        <v/>
      </c>
      <c r="BA1310" s="22" t="str">
        <f t="shared" si="679"/>
        <v/>
      </c>
      <c r="BD1310" s="171"/>
      <c r="BE1310" s="171"/>
      <c r="BF1310" s="171"/>
      <c r="BG1310" s="171"/>
    </row>
    <row r="1311" spans="11:59" ht="12.75" customHeight="1" x14ac:dyDescent="0.3">
      <c r="K1311" s="42" t="str">
        <f t="shared" si="651"/>
        <v/>
      </c>
      <c r="L1311" s="55" t="str">
        <f t="shared" si="652"/>
        <v/>
      </c>
      <c r="M1311" s="43" t="str">
        <f t="shared" si="653"/>
        <v/>
      </c>
      <c r="N1311" s="56" t="str" cm="1">
        <f t="array" ref="N1311">IFERROR(IF(_xlfn.SINGLE(B:B)="","",IF(R1311="Beer",SUM(LOOKUP(2,1/(Rates!$B$3:$B$5&lt;=W1311)/(Rates!$C$3:$C$5&gt;=W1311),Rates!$D$3:$D$5)*(X1311/100)*W1311),IF(R1311="Refreshment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56" t="str">
        <f t="shared" si="654"/>
        <v/>
      </c>
      <c r="P1311" s="53"/>
      <c r="Q1311" s="14" t="str">
        <f t="shared" si="655"/>
        <v/>
      </c>
      <c r="R1311" s="57" t="str">
        <f t="shared" si="656"/>
        <v/>
      </c>
      <c r="S1311" s="58" t="str">
        <f>IF(B1311="","",IF(R1311="Refreshment Beverage",VLOOKUP(VALUE(Q1311),Rates!G$15:L$19,2,0),VLOOKUP(VALUE(Q1311),Rates!G$4:L$12,2,0)))</f>
        <v/>
      </c>
      <c r="T1311" s="58" t="str">
        <f t="shared" si="657"/>
        <v/>
      </c>
      <c r="U1311" s="58" t="str">
        <f t="shared" si="658"/>
        <v/>
      </c>
      <c r="V1311" s="58" t="str">
        <f t="shared" si="659"/>
        <v/>
      </c>
      <c r="W1311" s="58" t="str">
        <f t="shared" si="660"/>
        <v/>
      </c>
      <c r="X1311" s="59" t="str">
        <f t="shared" si="661"/>
        <v/>
      </c>
      <c r="Y1311" s="60" t="str">
        <f>IF(B:B="","",IF(R1311="Refreshment Beverage",VLOOKUP(Q1311,Rates!G$15:L$19,6,0)*W1311,VLOOKUP(Q1311,Rates!G$4:L$12,6,0)*W1311))</f>
        <v/>
      </c>
      <c r="Z1311" s="60" t="str">
        <f t="shared" si="662"/>
        <v/>
      </c>
      <c r="AA1311" s="60" t="str">
        <f t="shared" si="680"/>
        <v/>
      </c>
      <c r="AB1311" s="61" t="str" cm="1">
        <f t="array" ref="AB1311">IF(_xlfn.SINGLE(B:B)="","",IF(R1311="Refreshment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61" t="str" cm="1">
        <f t="array" ref="AC1311">IF(_xlfn.SINGLE(B:B)="","",IF(R1311="Refreshment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68">
        <f>IFERROR(IF(R1311="Beer","",IF(OR(Q1311=1,Q1311=2,Q1311=3,Q1311=4),VLOOKUP(Q1311,Rates!$A$31:$B$34,2,0)*W1311,IF(V1311=1,VLOOKUP(U1311,'REB BEV MIN MKUP'!B:E,4,0),IF(V1311&gt;1,VLOOKUP(VALUE(W1311),'REB BEV MIN MKUP'!O:Q,3,0),0)))),0)</f>
        <v>0</v>
      </c>
      <c r="AE1311" s="62" t="str">
        <f t="shared" si="663"/>
        <v/>
      </c>
      <c r="AF1311" s="63" t="str">
        <f t="shared" si="664"/>
        <v/>
      </c>
      <c r="AG1311" s="64" t="str">
        <f t="shared" si="665"/>
        <v/>
      </c>
      <c r="AH1311" s="65" t="str">
        <f t="shared" si="666"/>
        <v/>
      </c>
      <c r="AI1311" s="66" t="str">
        <f>IF(AE:AE="","",IF(R1311="Refreshment Beverage",AK1311*(Rates!J$19/100),ROUND(SUM(AH1311*(Rates!$J$8/100)),4)))</f>
        <v/>
      </c>
      <c r="AJ1311" s="67" t="str">
        <f t="shared" si="667"/>
        <v/>
      </c>
      <c r="AK1311" s="22" t="str">
        <f t="shared" si="668"/>
        <v/>
      </c>
      <c r="AL1311" s="62" t="str">
        <f t="shared" si="669"/>
        <v/>
      </c>
      <c r="AM1311" s="63" t="str">
        <f>IF(AS1311="","",IF(R1311="Refreshment Beverage",ROUND(AS1311*Rates!K$19,4),ROUND(AO1311*(VLOOKUP(VALUE(Q1311),Rates!G$4:L$12,3,0)),4)))</f>
        <v/>
      </c>
      <c r="AN1311" s="68" t="str">
        <f>IF(AS1311="","",IF(R1311="Refreshment Beverage",AS1311*(Rates!J$19/100),MAX(AM1311,AB1311)))</f>
        <v/>
      </c>
      <c r="AO1311" s="69" t="str">
        <f t="shared" si="670"/>
        <v/>
      </c>
      <c r="AP1311" s="69" t="str">
        <f t="shared" si="671"/>
        <v/>
      </c>
      <c r="AQ1311" s="70" t="str">
        <f>IF(AS1311="","",IF(R1311="Refreshment Beverage",ROUND(SUM(VLOOKUP(Q:Q,Rates!G$15:L$19,3,0)*(AS1311-Y1311-Z1311-AA1311)),4),ROUND(SUM(Rates!$K$8*AS1311),4)))</f>
        <v/>
      </c>
      <c r="AR1311" s="66" t="str">
        <f t="shared" si="672"/>
        <v/>
      </c>
      <c r="AS1311" s="22" t="str">
        <f t="shared" si="673"/>
        <v/>
      </c>
      <c r="AT1311" s="62" t="str">
        <f t="shared" si="674"/>
        <v/>
      </c>
      <c r="AU1311" s="63" t="str">
        <f>IF(AX1311="","",IF(R1311="Refreshment Beverage",ROUND((BA1311-Y1311-Z1311-AA1311)*VLOOKUP(VALUE(Q1311),Rates!G$15:L$19,3,0),4),ROUND(AW1311*(VLOOKUP(VALUE(Q1311),Rates!G:L,3,0)),4)))</f>
        <v/>
      </c>
      <c r="AV1311" s="68" t="str">
        <f t="shared" si="675"/>
        <v/>
      </c>
      <c r="AW1311" s="69" t="str">
        <f t="shared" si="676"/>
        <v/>
      </c>
      <c r="AX1311" s="65" t="str">
        <f t="shared" si="677"/>
        <v/>
      </c>
      <c r="AY1311" s="70" t="str">
        <f>IF(AX1311="","",IF(R1311="Refreshment Beverage",ROUND(SUM(AX1311*Rates!K$19),4),ROUND(SUM(AX1311*(Rates!J$8/100)),4)))</f>
        <v/>
      </c>
      <c r="AZ1311" s="67" t="str">
        <f t="shared" si="678"/>
        <v/>
      </c>
      <c r="BA1311" s="22" t="str">
        <f t="shared" si="679"/>
        <v/>
      </c>
      <c r="BD1311" s="171"/>
      <c r="BE1311" s="171"/>
      <c r="BF1311" s="171"/>
      <c r="BG1311" s="171"/>
    </row>
    <row r="1312" spans="11:59" ht="12.75" customHeight="1" x14ac:dyDescent="0.3">
      <c r="K1312" s="42" t="str">
        <f t="shared" si="651"/>
        <v/>
      </c>
      <c r="L1312" s="55" t="str">
        <f t="shared" si="652"/>
        <v/>
      </c>
      <c r="M1312" s="43" t="str">
        <f t="shared" si="653"/>
        <v/>
      </c>
      <c r="N1312" s="56" t="str" cm="1">
        <f t="array" ref="N1312">IFERROR(IF(_xlfn.SINGLE(B:B)="","",IF(R1312="Beer",SUM(LOOKUP(2,1/(Rates!$B$3:$B$5&lt;=W1312)/(Rates!$C$3:$C$5&gt;=W1312),Rates!$D$3:$D$5)*(X1312/100)*W1312),IF(R1312="Refreshment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56" t="str">
        <f t="shared" si="654"/>
        <v/>
      </c>
      <c r="P1312" s="53"/>
      <c r="Q1312" s="14" t="str">
        <f t="shared" si="655"/>
        <v/>
      </c>
      <c r="R1312" s="57" t="str">
        <f t="shared" si="656"/>
        <v/>
      </c>
      <c r="S1312" s="58" t="str">
        <f>IF(B1312="","",IF(R1312="Refreshment Beverage",VLOOKUP(VALUE(Q1312),Rates!G$15:L$19,2,0),VLOOKUP(VALUE(Q1312),Rates!G$4:L$12,2,0)))</f>
        <v/>
      </c>
      <c r="T1312" s="58" t="str">
        <f t="shared" si="657"/>
        <v/>
      </c>
      <c r="U1312" s="58" t="str">
        <f t="shared" si="658"/>
        <v/>
      </c>
      <c r="V1312" s="58" t="str">
        <f t="shared" si="659"/>
        <v/>
      </c>
      <c r="W1312" s="58" t="str">
        <f t="shared" si="660"/>
        <v/>
      </c>
      <c r="X1312" s="59" t="str">
        <f t="shared" si="661"/>
        <v/>
      </c>
      <c r="Y1312" s="60" t="str">
        <f>IF(B:B="","",IF(R1312="Refreshment Beverage",VLOOKUP(Q1312,Rates!G$15:L$19,6,0)*W1312,VLOOKUP(Q1312,Rates!G$4:L$12,6,0)*W1312))</f>
        <v/>
      </c>
      <c r="Z1312" s="60" t="str">
        <f t="shared" si="662"/>
        <v/>
      </c>
      <c r="AA1312" s="60" t="str">
        <f t="shared" si="680"/>
        <v/>
      </c>
      <c r="AB1312" s="61" t="str" cm="1">
        <f t="array" ref="AB1312">IF(_xlfn.SINGLE(B:B)="","",IF(R1312="Refreshment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61" t="str" cm="1">
        <f t="array" ref="AC1312">IF(_xlfn.SINGLE(B:B)="","",IF(R1312="Refreshment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68">
        <f>IFERROR(IF(R1312="Beer","",IF(OR(Q1312=1,Q1312=2,Q1312=3,Q1312=4),VLOOKUP(Q1312,Rates!$A$31:$B$34,2,0)*W1312,IF(V1312=1,VLOOKUP(U1312,'REB BEV MIN MKUP'!B:E,4,0),IF(V1312&gt;1,VLOOKUP(VALUE(W1312),'REB BEV MIN MKUP'!O:Q,3,0),0)))),0)</f>
        <v>0</v>
      </c>
      <c r="AE1312" s="62" t="str">
        <f t="shared" si="663"/>
        <v/>
      </c>
      <c r="AF1312" s="63" t="str">
        <f t="shared" si="664"/>
        <v/>
      </c>
      <c r="AG1312" s="64" t="str">
        <f t="shared" si="665"/>
        <v/>
      </c>
      <c r="AH1312" s="65" t="str">
        <f t="shared" si="666"/>
        <v/>
      </c>
      <c r="AI1312" s="66" t="str">
        <f>IF(AE:AE="","",IF(R1312="Refreshment Beverage",AK1312*(Rates!J$19/100),ROUND(SUM(AH1312*(Rates!$J$8/100)),4)))</f>
        <v/>
      </c>
      <c r="AJ1312" s="67" t="str">
        <f t="shared" si="667"/>
        <v/>
      </c>
      <c r="AK1312" s="22" t="str">
        <f t="shared" si="668"/>
        <v/>
      </c>
      <c r="AL1312" s="62" t="str">
        <f t="shared" si="669"/>
        <v/>
      </c>
      <c r="AM1312" s="63" t="str">
        <f>IF(AS1312="","",IF(R1312="Refreshment Beverage",ROUND(AS1312*Rates!K$19,4),ROUND(AO1312*(VLOOKUP(VALUE(Q1312),Rates!G$4:L$12,3,0)),4)))</f>
        <v/>
      </c>
      <c r="AN1312" s="68" t="str">
        <f>IF(AS1312="","",IF(R1312="Refreshment Beverage",AS1312*(Rates!J$19/100),MAX(AM1312,AB1312)))</f>
        <v/>
      </c>
      <c r="AO1312" s="69" t="str">
        <f t="shared" si="670"/>
        <v/>
      </c>
      <c r="AP1312" s="69" t="str">
        <f t="shared" si="671"/>
        <v/>
      </c>
      <c r="AQ1312" s="70" t="str">
        <f>IF(AS1312="","",IF(R1312="Refreshment Beverage",ROUND(SUM(VLOOKUP(Q:Q,Rates!G$15:L$19,3,0)*(AS1312-Y1312-Z1312-AA1312)),4),ROUND(SUM(Rates!$K$8*AS1312),4)))</f>
        <v/>
      </c>
      <c r="AR1312" s="66" t="str">
        <f t="shared" si="672"/>
        <v/>
      </c>
      <c r="AS1312" s="22" t="str">
        <f t="shared" si="673"/>
        <v/>
      </c>
      <c r="AT1312" s="62" t="str">
        <f t="shared" si="674"/>
        <v/>
      </c>
      <c r="AU1312" s="63" t="str">
        <f>IF(AX1312="","",IF(R1312="Refreshment Beverage",ROUND((BA1312-Y1312-Z1312-AA1312)*VLOOKUP(VALUE(Q1312),Rates!G$15:L$19,3,0),4),ROUND(AW1312*(VLOOKUP(VALUE(Q1312),Rates!G:L,3,0)),4)))</f>
        <v/>
      </c>
      <c r="AV1312" s="68" t="str">
        <f t="shared" si="675"/>
        <v/>
      </c>
      <c r="AW1312" s="69" t="str">
        <f t="shared" si="676"/>
        <v/>
      </c>
      <c r="AX1312" s="65" t="str">
        <f t="shared" si="677"/>
        <v/>
      </c>
      <c r="AY1312" s="70" t="str">
        <f>IF(AX1312="","",IF(R1312="Refreshment Beverage",ROUND(SUM(AX1312*Rates!K$19),4),ROUND(SUM(AX1312*(Rates!J$8/100)),4)))</f>
        <v/>
      </c>
      <c r="AZ1312" s="67" t="str">
        <f t="shared" si="678"/>
        <v/>
      </c>
      <c r="BA1312" s="22" t="str">
        <f t="shared" si="679"/>
        <v/>
      </c>
      <c r="BD1312" s="171"/>
      <c r="BE1312" s="171"/>
      <c r="BF1312" s="171"/>
      <c r="BG1312" s="171"/>
    </row>
    <row r="1313" spans="11:59" ht="12.75" customHeight="1" x14ac:dyDescent="0.3">
      <c r="K1313" s="42" t="str">
        <f t="shared" si="651"/>
        <v/>
      </c>
      <c r="L1313" s="55" t="str">
        <f t="shared" si="652"/>
        <v/>
      </c>
      <c r="M1313" s="43" t="str">
        <f t="shared" si="653"/>
        <v/>
      </c>
      <c r="N1313" s="56" t="str" cm="1">
        <f t="array" ref="N1313">IFERROR(IF(_xlfn.SINGLE(B:B)="","",IF(R1313="Beer",SUM(LOOKUP(2,1/(Rates!$B$3:$B$5&lt;=W1313)/(Rates!$C$3:$C$5&gt;=W1313),Rates!$D$3:$D$5)*(X1313/100)*W1313),IF(R1313="Refreshment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56" t="str">
        <f t="shared" si="654"/>
        <v/>
      </c>
      <c r="P1313" s="53"/>
      <c r="Q1313" s="14" t="str">
        <f t="shared" si="655"/>
        <v/>
      </c>
      <c r="R1313" s="57" t="str">
        <f t="shared" si="656"/>
        <v/>
      </c>
      <c r="S1313" s="58" t="str">
        <f>IF(B1313="","",IF(R1313="Refreshment Beverage",VLOOKUP(VALUE(Q1313),Rates!G$15:L$19,2,0),VLOOKUP(VALUE(Q1313),Rates!G$4:L$12,2,0)))</f>
        <v/>
      </c>
      <c r="T1313" s="58" t="str">
        <f t="shared" si="657"/>
        <v/>
      </c>
      <c r="U1313" s="58" t="str">
        <f t="shared" si="658"/>
        <v/>
      </c>
      <c r="V1313" s="58" t="str">
        <f t="shared" si="659"/>
        <v/>
      </c>
      <c r="W1313" s="58" t="str">
        <f t="shared" si="660"/>
        <v/>
      </c>
      <c r="X1313" s="59" t="str">
        <f t="shared" si="661"/>
        <v/>
      </c>
      <c r="Y1313" s="60" t="str">
        <f>IF(B:B="","",IF(R1313="Refreshment Beverage",VLOOKUP(Q1313,Rates!G$15:L$19,6,0)*W1313,VLOOKUP(Q1313,Rates!G$4:L$12,6,0)*W1313))</f>
        <v/>
      </c>
      <c r="Z1313" s="60" t="str">
        <f t="shared" si="662"/>
        <v/>
      </c>
      <c r="AA1313" s="60" t="str">
        <f t="shared" si="680"/>
        <v/>
      </c>
      <c r="AB1313" s="61" t="str" cm="1">
        <f t="array" ref="AB1313">IF(_xlfn.SINGLE(B:B)="","",IF(R1313="Refreshment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61" t="str" cm="1">
        <f t="array" ref="AC1313">IF(_xlfn.SINGLE(B:B)="","",IF(R1313="Refreshment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68">
        <f>IFERROR(IF(R1313="Beer","",IF(OR(Q1313=1,Q1313=2,Q1313=3,Q1313=4),VLOOKUP(Q1313,Rates!$A$31:$B$34,2,0)*W1313,IF(V1313=1,VLOOKUP(U1313,'REB BEV MIN MKUP'!B:E,4,0),IF(V1313&gt;1,VLOOKUP(VALUE(W1313),'REB BEV MIN MKUP'!O:Q,3,0),0)))),0)</f>
        <v>0</v>
      </c>
      <c r="AE1313" s="62" t="str">
        <f t="shared" si="663"/>
        <v/>
      </c>
      <c r="AF1313" s="63" t="str">
        <f t="shared" si="664"/>
        <v/>
      </c>
      <c r="AG1313" s="64" t="str">
        <f t="shared" si="665"/>
        <v/>
      </c>
      <c r="AH1313" s="65" t="str">
        <f t="shared" si="666"/>
        <v/>
      </c>
      <c r="AI1313" s="66" t="str">
        <f>IF(AE:AE="","",IF(R1313="Refreshment Beverage",AK1313*(Rates!J$19/100),ROUND(SUM(AH1313*(Rates!$J$8/100)),4)))</f>
        <v/>
      </c>
      <c r="AJ1313" s="67" t="str">
        <f t="shared" si="667"/>
        <v/>
      </c>
      <c r="AK1313" s="22" t="str">
        <f t="shared" si="668"/>
        <v/>
      </c>
      <c r="AL1313" s="62" t="str">
        <f t="shared" si="669"/>
        <v/>
      </c>
      <c r="AM1313" s="63" t="str">
        <f>IF(AS1313="","",IF(R1313="Refreshment Beverage",ROUND(AS1313*Rates!K$19,4),ROUND(AO1313*(VLOOKUP(VALUE(Q1313),Rates!G$4:L$12,3,0)),4)))</f>
        <v/>
      </c>
      <c r="AN1313" s="68" t="str">
        <f>IF(AS1313="","",IF(R1313="Refreshment Beverage",AS1313*(Rates!J$19/100),MAX(AM1313,AB1313)))</f>
        <v/>
      </c>
      <c r="AO1313" s="69" t="str">
        <f t="shared" si="670"/>
        <v/>
      </c>
      <c r="AP1313" s="69" t="str">
        <f t="shared" si="671"/>
        <v/>
      </c>
      <c r="AQ1313" s="70" t="str">
        <f>IF(AS1313="","",IF(R1313="Refreshment Beverage",ROUND(SUM(VLOOKUP(Q:Q,Rates!G$15:L$19,3,0)*(AS1313-Y1313-Z1313-AA1313)),4),ROUND(SUM(Rates!$K$8*AS1313),4)))</f>
        <v/>
      </c>
      <c r="AR1313" s="66" t="str">
        <f t="shared" si="672"/>
        <v/>
      </c>
      <c r="AS1313" s="22" t="str">
        <f t="shared" si="673"/>
        <v/>
      </c>
      <c r="AT1313" s="62" t="str">
        <f t="shared" si="674"/>
        <v/>
      </c>
      <c r="AU1313" s="63" t="str">
        <f>IF(AX1313="","",IF(R1313="Refreshment Beverage",ROUND((BA1313-Y1313-Z1313-AA1313)*VLOOKUP(VALUE(Q1313),Rates!G$15:L$19,3,0),4),ROUND(AW1313*(VLOOKUP(VALUE(Q1313),Rates!G:L,3,0)),4)))</f>
        <v/>
      </c>
      <c r="AV1313" s="68" t="str">
        <f t="shared" si="675"/>
        <v/>
      </c>
      <c r="AW1313" s="69" t="str">
        <f t="shared" si="676"/>
        <v/>
      </c>
      <c r="AX1313" s="65" t="str">
        <f t="shared" si="677"/>
        <v/>
      </c>
      <c r="AY1313" s="70" t="str">
        <f>IF(AX1313="","",IF(R1313="Refreshment Beverage",ROUND(SUM(AX1313*Rates!K$19),4),ROUND(SUM(AX1313*(Rates!J$8/100)),4)))</f>
        <v/>
      </c>
      <c r="AZ1313" s="67" t="str">
        <f t="shared" si="678"/>
        <v/>
      </c>
      <c r="BA1313" s="22" t="str">
        <f t="shared" si="679"/>
        <v/>
      </c>
      <c r="BD1313" s="171"/>
      <c r="BE1313" s="171"/>
      <c r="BF1313" s="171"/>
      <c r="BG1313" s="171"/>
    </row>
    <row r="1314" spans="11:59" ht="12.75" customHeight="1" x14ac:dyDescent="0.3">
      <c r="K1314" s="42" t="str">
        <f t="shared" si="651"/>
        <v/>
      </c>
      <c r="L1314" s="55" t="str">
        <f t="shared" si="652"/>
        <v/>
      </c>
      <c r="M1314" s="43" t="str">
        <f t="shared" si="653"/>
        <v/>
      </c>
      <c r="N1314" s="56" t="str" cm="1">
        <f t="array" ref="N1314">IFERROR(IF(_xlfn.SINGLE(B:B)="","",IF(R1314="Beer",SUM(LOOKUP(2,1/(Rates!$B$3:$B$5&lt;=W1314)/(Rates!$C$3:$C$5&gt;=W1314),Rates!$D$3:$D$5)*(X1314/100)*W1314),IF(R1314="Refreshment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56" t="str">
        <f t="shared" si="654"/>
        <v/>
      </c>
      <c r="P1314" s="53"/>
      <c r="Q1314" s="14" t="str">
        <f t="shared" si="655"/>
        <v/>
      </c>
      <c r="R1314" s="57" t="str">
        <f t="shared" si="656"/>
        <v/>
      </c>
      <c r="S1314" s="58" t="str">
        <f>IF(B1314="","",IF(R1314="Refreshment Beverage",VLOOKUP(VALUE(Q1314),Rates!G$15:L$19,2,0),VLOOKUP(VALUE(Q1314),Rates!G$4:L$12,2,0)))</f>
        <v/>
      </c>
      <c r="T1314" s="58" t="str">
        <f t="shared" si="657"/>
        <v/>
      </c>
      <c r="U1314" s="58" t="str">
        <f t="shared" si="658"/>
        <v/>
      </c>
      <c r="V1314" s="58" t="str">
        <f t="shared" si="659"/>
        <v/>
      </c>
      <c r="W1314" s="58" t="str">
        <f t="shared" si="660"/>
        <v/>
      </c>
      <c r="X1314" s="59" t="str">
        <f t="shared" si="661"/>
        <v/>
      </c>
      <c r="Y1314" s="60" t="str">
        <f>IF(B:B="","",IF(R1314="Refreshment Beverage",VLOOKUP(Q1314,Rates!G$15:L$19,6,0)*W1314,VLOOKUP(Q1314,Rates!G$4:L$12,6,0)*W1314))</f>
        <v/>
      </c>
      <c r="Z1314" s="60" t="str">
        <f t="shared" si="662"/>
        <v/>
      </c>
      <c r="AA1314" s="60" t="str">
        <f t="shared" si="680"/>
        <v/>
      </c>
      <c r="AB1314" s="61" t="str" cm="1">
        <f t="array" ref="AB1314">IF(_xlfn.SINGLE(B:B)="","",IF(R1314="Refreshment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61" t="str" cm="1">
        <f t="array" ref="AC1314">IF(_xlfn.SINGLE(B:B)="","",IF(R1314="Refreshment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68">
        <f>IFERROR(IF(R1314="Beer","",IF(OR(Q1314=1,Q1314=2,Q1314=3,Q1314=4),VLOOKUP(Q1314,Rates!$A$31:$B$34,2,0)*W1314,IF(V1314=1,VLOOKUP(U1314,'REB BEV MIN MKUP'!B:E,4,0),IF(V1314&gt;1,VLOOKUP(VALUE(W1314),'REB BEV MIN MKUP'!O:Q,3,0),0)))),0)</f>
        <v>0</v>
      </c>
      <c r="AE1314" s="62" t="str">
        <f t="shared" si="663"/>
        <v/>
      </c>
      <c r="AF1314" s="63" t="str">
        <f t="shared" si="664"/>
        <v/>
      </c>
      <c r="AG1314" s="64" t="str">
        <f t="shared" si="665"/>
        <v/>
      </c>
      <c r="AH1314" s="65" t="str">
        <f t="shared" si="666"/>
        <v/>
      </c>
      <c r="AI1314" s="66" t="str">
        <f>IF(AE:AE="","",IF(R1314="Refreshment Beverage",AK1314*(Rates!J$19/100),ROUND(SUM(AH1314*(Rates!$J$8/100)),4)))</f>
        <v/>
      </c>
      <c r="AJ1314" s="67" t="str">
        <f t="shared" si="667"/>
        <v/>
      </c>
      <c r="AK1314" s="22" t="str">
        <f t="shared" si="668"/>
        <v/>
      </c>
      <c r="AL1314" s="62" t="str">
        <f t="shared" si="669"/>
        <v/>
      </c>
      <c r="AM1314" s="63" t="str">
        <f>IF(AS1314="","",IF(R1314="Refreshment Beverage",ROUND(AS1314*Rates!K$19,4),ROUND(AO1314*(VLOOKUP(VALUE(Q1314),Rates!G$4:L$12,3,0)),4)))</f>
        <v/>
      </c>
      <c r="AN1314" s="68" t="str">
        <f>IF(AS1314="","",IF(R1314="Refreshment Beverage",AS1314*(Rates!J$19/100),MAX(AM1314,AB1314)))</f>
        <v/>
      </c>
      <c r="AO1314" s="69" t="str">
        <f t="shared" si="670"/>
        <v/>
      </c>
      <c r="AP1314" s="69" t="str">
        <f t="shared" si="671"/>
        <v/>
      </c>
      <c r="AQ1314" s="70" t="str">
        <f>IF(AS1314="","",IF(R1314="Refreshment Beverage",ROUND(SUM(VLOOKUP(Q:Q,Rates!G$15:L$19,3,0)*(AS1314-Y1314-Z1314-AA1314)),4),ROUND(SUM(Rates!$K$8*AS1314),4)))</f>
        <v/>
      </c>
      <c r="AR1314" s="66" t="str">
        <f t="shared" si="672"/>
        <v/>
      </c>
      <c r="AS1314" s="22" t="str">
        <f t="shared" si="673"/>
        <v/>
      </c>
      <c r="AT1314" s="62" t="str">
        <f t="shared" si="674"/>
        <v/>
      </c>
      <c r="AU1314" s="63" t="str">
        <f>IF(AX1314="","",IF(R1314="Refreshment Beverage",ROUND((BA1314-Y1314-Z1314-AA1314)*VLOOKUP(VALUE(Q1314),Rates!G$15:L$19,3,0),4),ROUND(AW1314*(VLOOKUP(VALUE(Q1314),Rates!G:L,3,0)),4)))</f>
        <v/>
      </c>
      <c r="AV1314" s="68" t="str">
        <f t="shared" si="675"/>
        <v/>
      </c>
      <c r="AW1314" s="69" t="str">
        <f t="shared" si="676"/>
        <v/>
      </c>
      <c r="AX1314" s="65" t="str">
        <f t="shared" si="677"/>
        <v/>
      </c>
      <c r="AY1314" s="70" t="str">
        <f>IF(AX1314="","",IF(R1314="Refreshment Beverage",ROUND(SUM(AX1314*Rates!K$19),4),ROUND(SUM(AX1314*(Rates!J$8/100)),4)))</f>
        <v/>
      </c>
      <c r="AZ1314" s="67" t="str">
        <f t="shared" si="678"/>
        <v/>
      </c>
      <c r="BA1314" s="22" t="str">
        <f t="shared" si="679"/>
        <v/>
      </c>
      <c r="BD1314" s="171"/>
      <c r="BE1314" s="171"/>
      <c r="BF1314" s="171"/>
      <c r="BG1314" s="171"/>
    </row>
    <row r="1315" spans="11:59" ht="12.75" customHeight="1" x14ac:dyDescent="0.3">
      <c r="K1315" s="42" t="str">
        <f t="shared" si="651"/>
        <v/>
      </c>
      <c r="L1315" s="55" t="str">
        <f t="shared" si="652"/>
        <v/>
      </c>
      <c r="M1315" s="43" t="str">
        <f t="shared" si="653"/>
        <v/>
      </c>
      <c r="N1315" s="56" t="str" cm="1">
        <f t="array" ref="N1315">IFERROR(IF(_xlfn.SINGLE(B:B)="","",IF(R1315="Beer",SUM(LOOKUP(2,1/(Rates!$B$3:$B$5&lt;=W1315)/(Rates!$C$3:$C$5&gt;=W1315),Rates!$D$3:$D$5)*(X1315/100)*W1315),IF(R1315="Refreshment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56" t="str">
        <f t="shared" si="654"/>
        <v/>
      </c>
      <c r="P1315" s="53"/>
      <c r="Q1315" s="14" t="str">
        <f t="shared" si="655"/>
        <v/>
      </c>
      <c r="R1315" s="57" t="str">
        <f t="shared" si="656"/>
        <v/>
      </c>
      <c r="S1315" s="58" t="str">
        <f>IF(B1315="","",IF(R1315="Refreshment Beverage",VLOOKUP(VALUE(Q1315),Rates!G$15:L$19,2,0),VLOOKUP(VALUE(Q1315),Rates!G$4:L$12,2,0)))</f>
        <v/>
      </c>
      <c r="T1315" s="58" t="str">
        <f t="shared" si="657"/>
        <v/>
      </c>
      <c r="U1315" s="58" t="str">
        <f t="shared" si="658"/>
        <v/>
      </c>
      <c r="V1315" s="58" t="str">
        <f t="shared" si="659"/>
        <v/>
      </c>
      <c r="W1315" s="58" t="str">
        <f t="shared" si="660"/>
        <v/>
      </c>
      <c r="X1315" s="59" t="str">
        <f t="shared" si="661"/>
        <v/>
      </c>
      <c r="Y1315" s="60" t="str">
        <f>IF(B:B="","",IF(R1315="Refreshment Beverage",VLOOKUP(Q1315,Rates!G$15:L$19,6,0)*W1315,VLOOKUP(Q1315,Rates!G$4:L$12,6,0)*W1315))</f>
        <v/>
      </c>
      <c r="Z1315" s="60" t="str">
        <f t="shared" si="662"/>
        <v/>
      </c>
      <c r="AA1315" s="60" t="str">
        <f t="shared" si="680"/>
        <v/>
      </c>
      <c r="AB1315" s="61" t="str" cm="1">
        <f t="array" ref="AB1315">IF(_xlfn.SINGLE(B:B)="","",IF(R1315="Refreshment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61" t="str" cm="1">
        <f t="array" ref="AC1315">IF(_xlfn.SINGLE(B:B)="","",IF(R1315="Refreshment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68">
        <f>IFERROR(IF(R1315="Beer","",IF(OR(Q1315=1,Q1315=2,Q1315=3,Q1315=4),VLOOKUP(Q1315,Rates!$A$31:$B$34,2,0)*W1315,IF(V1315=1,VLOOKUP(U1315,'REB BEV MIN MKUP'!B:E,4,0),IF(V1315&gt;1,VLOOKUP(VALUE(W1315),'REB BEV MIN MKUP'!O:Q,3,0),0)))),0)</f>
        <v>0</v>
      </c>
      <c r="AE1315" s="62" t="str">
        <f t="shared" si="663"/>
        <v/>
      </c>
      <c r="AF1315" s="63" t="str">
        <f t="shared" si="664"/>
        <v/>
      </c>
      <c r="AG1315" s="64" t="str">
        <f t="shared" si="665"/>
        <v/>
      </c>
      <c r="AH1315" s="65" t="str">
        <f t="shared" si="666"/>
        <v/>
      </c>
      <c r="AI1315" s="66" t="str">
        <f>IF(AE:AE="","",IF(R1315="Refreshment Beverage",AK1315*(Rates!J$19/100),ROUND(SUM(AH1315*(Rates!$J$8/100)),4)))</f>
        <v/>
      </c>
      <c r="AJ1315" s="67" t="str">
        <f t="shared" si="667"/>
        <v/>
      </c>
      <c r="AK1315" s="22" t="str">
        <f t="shared" si="668"/>
        <v/>
      </c>
      <c r="AL1315" s="62" t="str">
        <f t="shared" si="669"/>
        <v/>
      </c>
      <c r="AM1315" s="63" t="str">
        <f>IF(AS1315="","",IF(R1315="Refreshment Beverage",ROUND(AS1315*Rates!K$19,4),ROUND(AO1315*(VLOOKUP(VALUE(Q1315),Rates!G$4:L$12,3,0)),4)))</f>
        <v/>
      </c>
      <c r="AN1315" s="68" t="str">
        <f>IF(AS1315="","",IF(R1315="Refreshment Beverage",AS1315*(Rates!J$19/100),MAX(AM1315,AB1315)))</f>
        <v/>
      </c>
      <c r="AO1315" s="69" t="str">
        <f t="shared" si="670"/>
        <v/>
      </c>
      <c r="AP1315" s="69" t="str">
        <f t="shared" si="671"/>
        <v/>
      </c>
      <c r="AQ1315" s="70" t="str">
        <f>IF(AS1315="","",IF(R1315="Refreshment Beverage",ROUND(SUM(VLOOKUP(Q:Q,Rates!G$15:L$19,3,0)*(AS1315-Y1315-Z1315-AA1315)),4),ROUND(SUM(Rates!$K$8*AS1315),4)))</f>
        <v/>
      </c>
      <c r="AR1315" s="66" t="str">
        <f t="shared" si="672"/>
        <v/>
      </c>
      <c r="AS1315" s="22" t="str">
        <f t="shared" si="673"/>
        <v/>
      </c>
      <c r="AT1315" s="62" t="str">
        <f t="shared" si="674"/>
        <v/>
      </c>
      <c r="AU1315" s="63" t="str">
        <f>IF(AX1315="","",IF(R1315="Refreshment Beverage",ROUND((BA1315-Y1315-Z1315-AA1315)*VLOOKUP(VALUE(Q1315),Rates!G$15:L$19,3,0),4),ROUND(AW1315*(VLOOKUP(VALUE(Q1315),Rates!G:L,3,0)),4)))</f>
        <v/>
      </c>
      <c r="AV1315" s="68" t="str">
        <f t="shared" si="675"/>
        <v/>
      </c>
      <c r="AW1315" s="69" t="str">
        <f t="shared" si="676"/>
        <v/>
      </c>
      <c r="AX1315" s="65" t="str">
        <f t="shared" si="677"/>
        <v/>
      </c>
      <c r="AY1315" s="70" t="str">
        <f>IF(AX1315="","",IF(R1315="Refreshment Beverage",ROUND(SUM(AX1315*Rates!K$19),4),ROUND(SUM(AX1315*(Rates!J$8/100)),4)))</f>
        <v/>
      </c>
      <c r="AZ1315" s="67" t="str">
        <f t="shared" si="678"/>
        <v/>
      </c>
      <c r="BA1315" s="22" t="str">
        <f t="shared" si="679"/>
        <v/>
      </c>
      <c r="BD1315" s="171"/>
      <c r="BE1315" s="171"/>
      <c r="BF1315" s="171"/>
      <c r="BG1315" s="171"/>
    </row>
    <row r="1316" spans="11:59" ht="12.75" customHeight="1" x14ac:dyDescent="0.3">
      <c r="K1316" s="42" t="str">
        <f t="shared" si="651"/>
        <v/>
      </c>
      <c r="L1316" s="55" t="str">
        <f t="shared" si="652"/>
        <v/>
      </c>
      <c r="M1316" s="43" t="str">
        <f t="shared" si="653"/>
        <v/>
      </c>
      <c r="N1316" s="56" t="str" cm="1">
        <f t="array" ref="N1316">IFERROR(IF(_xlfn.SINGLE(B:B)="","",IF(R1316="Beer",SUM(LOOKUP(2,1/(Rates!$B$3:$B$5&lt;=W1316)/(Rates!$C$3:$C$5&gt;=W1316),Rates!$D$3:$D$5)*(X1316/100)*W1316),IF(R1316="Refreshment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56" t="str">
        <f t="shared" si="654"/>
        <v/>
      </c>
      <c r="P1316" s="53"/>
      <c r="Q1316" s="14" t="str">
        <f t="shared" si="655"/>
        <v/>
      </c>
      <c r="R1316" s="57" t="str">
        <f t="shared" si="656"/>
        <v/>
      </c>
      <c r="S1316" s="58" t="str">
        <f>IF(B1316="","",IF(R1316="Refreshment Beverage",VLOOKUP(VALUE(Q1316),Rates!G$15:L$19,2,0),VLOOKUP(VALUE(Q1316),Rates!G$4:L$12,2,0)))</f>
        <v/>
      </c>
      <c r="T1316" s="58" t="str">
        <f t="shared" si="657"/>
        <v/>
      </c>
      <c r="U1316" s="58" t="str">
        <f t="shared" si="658"/>
        <v/>
      </c>
      <c r="V1316" s="58" t="str">
        <f t="shared" si="659"/>
        <v/>
      </c>
      <c r="W1316" s="58" t="str">
        <f t="shared" si="660"/>
        <v/>
      </c>
      <c r="X1316" s="59" t="str">
        <f t="shared" si="661"/>
        <v/>
      </c>
      <c r="Y1316" s="60" t="str">
        <f>IF(B:B="","",IF(R1316="Refreshment Beverage",VLOOKUP(Q1316,Rates!G$15:L$19,6,0)*W1316,VLOOKUP(Q1316,Rates!G$4:L$12,6,0)*W1316))</f>
        <v/>
      </c>
      <c r="Z1316" s="60" t="str">
        <f t="shared" si="662"/>
        <v/>
      </c>
      <c r="AA1316" s="60" t="str">
        <f t="shared" si="680"/>
        <v/>
      </c>
      <c r="AB1316" s="61" t="str" cm="1">
        <f t="array" ref="AB1316">IF(_xlfn.SINGLE(B:B)="","",IF(R1316="Refreshment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61" t="str" cm="1">
        <f t="array" ref="AC1316">IF(_xlfn.SINGLE(B:B)="","",IF(R1316="Refreshment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68">
        <f>IFERROR(IF(R1316="Beer","",IF(OR(Q1316=1,Q1316=2,Q1316=3,Q1316=4),VLOOKUP(Q1316,Rates!$A$31:$B$34,2,0)*W1316,IF(V1316=1,VLOOKUP(U1316,'REB BEV MIN MKUP'!B:E,4,0),IF(V1316&gt;1,VLOOKUP(VALUE(W1316),'REB BEV MIN MKUP'!O:Q,3,0),0)))),0)</f>
        <v>0</v>
      </c>
      <c r="AE1316" s="62" t="str">
        <f t="shared" si="663"/>
        <v/>
      </c>
      <c r="AF1316" s="63" t="str">
        <f t="shared" si="664"/>
        <v/>
      </c>
      <c r="AG1316" s="64" t="str">
        <f t="shared" si="665"/>
        <v/>
      </c>
      <c r="AH1316" s="65" t="str">
        <f t="shared" si="666"/>
        <v/>
      </c>
      <c r="AI1316" s="66" t="str">
        <f>IF(AE:AE="","",IF(R1316="Refreshment Beverage",AK1316*(Rates!J$19/100),ROUND(SUM(AH1316*(Rates!$J$8/100)),4)))</f>
        <v/>
      </c>
      <c r="AJ1316" s="67" t="str">
        <f t="shared" si="667"/>
        <v/>
      </c>
      <c r="AK1316" s="22" t="str">
        <f t="shared" si="668"/>
        <v/>
      </c>
      <c r="AL1316" s="62" t="str">
        <f t="shared" si="669"/>
        <v/>
      </c>
      <c r="AM1316" s="63" t="str">
        <f>IF(AS1316="","",IF(R1316="Refreshment Beverage",ROUND(AS1316*Rates!K$19,4),ROUND(AO1316*(VLOOKUP(VALUE(Q1316),Rates!G$4:L$12,3,0)),4)))</f>
        <v/>
      </c>
      <c r="AN1316" s="68" t="str">
        <f>IF(AS1316="","",IF(R1316="Refreshment Beverage",AS1316*(Rates!J$19/100),MAX(AM1316,AB1316)))</f>
        <v/>
      </c>
      <c r="AO1316" s="69" t="str">
        <f t="shared" si="670"/>
        <v/>
      </c>
      <c r="AP1316" s="69" t="str">
        <f t="shared" si="671"/>
        <v/>
      </c>
      <c r="AQ1316" s="70" t="str">
        <f>IF(AS1316="","",IF(R1316="Refreshment Beverage",ROUND(SUM(VLOOKUP(Q:Q,Rates!G$15:L$19,3,0)*(AS1316-Y1316-Z1316-AA1316)),4),ROUND(SUM(Rates!$K$8*AS1316),4)))</f>
        <v/>
      </c>
      <c r="AR1316" s="66" t="str">
        <f t="shared" si="672"/>
        <v/>
      </c>
      <c r="AS1316" s="22" t="str">
        <f t="shared" si="673"/>
        <v/>
      </c>
      <c r="AT1316" s="62" t="str">
        <f t="shared" si="674"/>
        <v/>
      </c>
      <c r="AU1316" s="63" t="str">
        <f>IF(AX1316="","",IF(R1316="Refreshment Beverage",ROUND((BA1316-Y1316-Z1316-AA1316)*VLOOKUP(VALUE(Q1316),Rates!G$15:L$19,3,0),4),ROUND(AW1316*(VLOOKUP(VALUE(Q1316),Rates!G:L,3,0)),4)))</f>
        <v/>
      </c>
      <c r="AV1316" s="68" t="str">
        <f t="shared" si="675"/>
        <v/>
      </c>
      <c r="AW1316" s="69" t="str">
        <f t="shared" si="676"/>
        <v/>
      </c>
      <c r="AX1316" s="65" t="str">
        <f t="shared" si="677"/>
        <v/>
      </c>
      <c r="AY1316" s="70" t="str">
        <f>IF(AX1316="","",IF(R1316="Refreshment Beverage",ROUND(SUM(AX1316*Rates!K$19),4),ROUND(SUM(AX1316*(Rates!J$8/100)),4)))</f>
        <v/>
      </c>
      <c r="AZ1316" s="67" t="str">
        <f t="shared" si="678"/>
        <v/>
      </c>
      <c r="BA1316" s="22" t="str">
        <f t="shared" si="679"/>
        <v/>
      </c>
      <c r="BD1316" s="171"/>
      <c r="BE1316" s="171"/>
      <c r="BF1316" s="171"/>
      <c r="BG1316" s="171"/>
    </row>
    <row r="1317" spans="11:59" ht="12.75" customHeight="1" x14ac:dyDescent="0.3">
      <c r="K1317" s="42" t="str">
        <f t="shared" si="651"/>
        <v/>
      </c>
      <c r="L1317" s="55" t="str">
        <f t="shared" si="652"/>
        <v/>
      </c>
      <c r="M1317" s="43" t="str">
        <f t="shared" si="653"/>
        <v/>
      </c>
      <c r="N1317" s="56" t="str" cm="1">
        <f t="array" ref="N1317">IFERROR(IF(_xlfn.SINGLE(B:B)="","",IF(R1317="Beer",SUM(LOOKUP(2,1/(Rates!$B$3:$B$5&lt;=W1317)/(Rates!$C$3:$C$5&gt;=W1317),Rates!$D$3:$D$5)*(X1317/100)*W1317),IF(R1317="Refreshment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56" t="str">
        <f t="shared" si="654"/>
        <v/>
      </c>
      <c r="P1317" s="53"/>
      <c r="Q1317" s="14" t="str">
        <f t="shared" si="655"/>
        <v/>
      </c>
      <c r="R1317" s="57" t="str">
        <f t="shared" si="656"/>
        <v/>
      </c>
      <c r="S1317" s="58" t="str">
        <f>IF(B1317="","",IF(R1317="Refreshment Beverage",VLOOKUP(VALUE(Q1317),Rates!G$15:L$19,2,0),VLOOKUP(VALUE(Q1317),Rates!G$4:L$12,2,0)))</f>
        <v/>
      </c>
      <c r="T1317" s="58" t="str">
        <f t="shared" si="657"/>
        <v/>
      </c>
      <c r="U1317" s="58" t="str">
        <f t="shared" si="658"/>
        <v/>
      </c>
      <c r="V1317" s="58" t="str">
        <f t="shared" si="659"/>
        <v/>
      </c>
      <c r="W1317" s="58" t="str">
        <f t="shared" si="660"/>
        <v/>
      </c>
      <c r="X1317" s="59" t="str">
        <f t="shared" si="661"/>
        <v/>
      </c>
      <c r="Y1317" s="60" t="str">
        <f>IF(B:B="","",IF(R1317="Refreshment Beverage",VLOOKUP(Q1317,Rates!G$15:L$19,6,0)*W1317,VLOOKUP(Q1317,Rates!G$4:L$12,6,0)*W1317))</f>
        <v/>
      </c>
      <c r="Z1317" s="60" t="str">
        <f t="shared" si="662"/>
        <v/>
      </c>
      <c r="AA1317" s="60" t="str">
        <f t="shared" si="680"/>
        <v/>
      </c>
      <c r="AB1317" s="61" t="str" cm="1">
        <f t="array" ref="AB1317">IF(_xlfn.SINGLE(B:B)="","",IF(R1317="Refreshment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61" t="str" cm="1">
        <f t="array" ref="AC1317">IF(_xlfn.SINGLE(B:B)="","",IF(R1317="Refreshment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68">
        <f>IFERROR(IF(R1317="Beer","",IF(OR(Q1317=1,Q1317=2,Q1317=3,Q1317=4),VLOOKUP(Q1317,Rates!$A$31:$B$34,2,0)*W1317,IF(V1317=1,VLOOKUP(U1317,'REB BEV MIN MKUP'!B:E,4,0),IF(V1317&gt;1,VLOOKUP(VALUE(W1317),'REB BEV MIN MKUP'!O:Q,3,0),0)))),0)</f>
        <v>0</v>
      </c>
      <c r="AE1317" s="62" t="str">
        <f t="shared" si="663"/>
        <v/>
      </c>
      <c r="AF1317" s="63" t="str">
        <f t="shared" si="664"/>
        <v/>
      </c>
      <c r="AG1317" s="64" t="str">
        <f t="shared" si="665"/>
        <v/>
      </c>
      <c r="AH1317" s="65" t="str">
        <f t="shared" si="666"/>
        <v/>
      </c>
      <c r="AI1317" s="66" t="str">
        <f>IF(AE:AE="","",IF(R1317="Refreshment Beverage",AK1317*(Rates!J$19/100),ROUND(SUM(AH1317*(Rates!$J$8/100)),4)))</f>
        <v/>
      </c>
      <c r="AJ1317" s="67" t="str">
        <f t="shared" si="667"/>
        <v/>
      </c>
      <c r="AK1317" s="22" t="str">
        <f t="shared" si="668"/>
        <v/>
      </c>
      <c r="AL1317" s="62" t="str">
        <f t="shared" si="669"/>
        <v/>
      </c>
      <c r="AM1317" s="63" t="str">
        <f>IF(AS1317="","",IF(R1317="Refreshment Beverage",ROUND(AS1317*Rates!K$19,4),ROUND(AO1317*(VLOOKUP(VALUE(Q1317),Rates!G$4:L$12,3,0)),4)))</f>
        <v/>
      </c>
      <c r="AN1317" s="68" t="str">
        <f>IF(AS1317="","",IF(R1317="Refreshment Beverage",AS1317*(Rates!J$19/100),MAX(AM1317,AB1317)))</f>
        <v/>
      </c>
      <c r="AO1317" s="69" t="str">
        <f t="shared" si="670"/>
        <v/>
      </c>
      <c r="AP1317" s="69" t="str">
        <f t="shared" si="671"/>
        <v/>
      </c>
      <c r="AQ1317" s="70" t="str">
        <f>IF(AS1317="","",IF(R1317="Refreshment Beverage",ROUND(SUM(VLOOKUP(Q:Q,Rates!G$15:L$19,3,0)*(AS1317-Y1317-Z1317-AA1317)),4),ROUND(SUM(Rates!$K$8*AS1317),4)))</f>
        <v/>
      </c>
      <c r="AR1317" s="66" t="str">
        <f t="shared" si="672"/>
        <v/>
      </c>
      <c r="AS1317" s="22" t="str">
        <f t="shared" si="673"/>
        <v/>
      </c>
      <c r="AT1317" s="62" t="str">
        <f t="shared" si="674"/>
        <v/>
      </c>
      <c r="AU1317" s="63" t="str">
        <f>IF(AX1317="","",IF(R1317="Refreshment Beverage",ROUND((BA1317-Y1317-Z1317-AA1317)*VLOOKUP(VALUE(Q1317),Rates!G$15:L$19,3,0),4),ROUND(AW1317*(VLOOKUP(VALUE(Q1317),Rates!G:L,3,0)),4)))</f>
        <v/>
      </c>
      <c r="AV1317" s="68" t="str">
        <f t="shared" si="675"/>
        <v/>
      </c>
      <c r="AW1317" s="69" t="str">
        <f t="shared" si="676"/>
        <v/>
      </c>
      <c r="AX1317" s="65" t="str">
        <f t="shared" si="677"/>
        <v/>
      </c>
      <c r="AY1317" s="70" t="str">
        <f>IF(AX1317="","",IF(R1317="Refreshment Beverage",ROUND(SUM(AX1317*Rates!K$19),4),ROUND(SUM(AX1317*(Rates!J$8/100)),4)))</f>
        <v/>
      </c>
      <c r="AZ1317" s="67" t="str">
        <f t="shared" si="678"/>
        <v/>
      </c>
      <c r="BA1317" s="22" t="str">
        <f t="shared" si="679"/>
        <v/>
      </c>
      <c r="BD1317" s="171"/>
      <c r="BE1317" s="171"/>
      <c r="BF1317" s="171"/>
      <c r="BG1317" s="171"/>
    </row>
    <row r="1318" spans="11:59" ht="12.75" customHeight="1" x14ac:dyDescent="0.3">
      <c r="K1318" s="42" t="str">
        <f t="shared" si="651"/>
        <v/>
      </c>
      <c r="L1318" s="55" t="str">
        <f t="shared" si="652"/>
        <v/>
      </c>
      <c r="M1318" s="43" t="str">
        <f t="shared" si="653"/>
        <v/>
      </c>
      <c r="N1318" s="56" t="str" cm="1">
        <f t="array" ref="N1318">IFERROR(IF(_xlfn.SINGLE(B:B)="","",IF(R1318="Beer",SUM(LOOKUP(2,1/(Rates!$B$3:$B$5&lt;=W1318)/(Rates!$C$3:$C$5&gt;=W1318),Rates!$D$3:$D$5)*(X1318/100)*W1318),IF(R1318="Refreshment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56" t="str">
        <f t="shared" si="654"/>
        <v/>
      </c>
      <c r="P1318" s="53"/>
      <c r="Q1318" s="14" t="str">
        <f t="shared" si="655"/>
        <v/>
      </c>
      <c r="R1318" s="57" t="str">
        <f t="shared" si="656"/>
        <v/>
      </c>
      <c r="S1318" s="58" t="str">
        <f>IF(B1318="","",IF(R1318="Refreshment Beverage",VLOOKUP(VALUE(Q1318),Rates!G$15:L$19,2,0),VLOOKUP(VALUE(Q1318),Rates!G$4:L$12,2,0)))</f>
        <v/>
      </c>
      <c r="T1318" s="58" t="str">
        <f t="shared" si="657"/>
        <v/>
      </c>
      <c r="U1318" s="58" t="str">
        <f t="shared" si="658"/>
        <v/>
      </c>
      <c r="V1318" s="58" t="str">
        <f t="shared" si="659"/>
        <v/>
      </c>
      <c r="W1318" s="58" t="str">
        <f t="shared" si="660"/>
        <v/>
      </c>
      <c r="X1318" s="59" t="str">
        <f t="shared" si="661"/>
        <v/>
      </c>
      <c r="Y1318" s="60" t="str">
        <f>IF(B:B="","",IF(R1318="Refreshment Beverage",VLOOKUP(Q1318,Rates!G$15:L$19,6,0)*W1318,VLOOKUP(Q1318,Rates!G$4:L$12,6,0)*W1318))</f>
        <v/>
      </c>
      <c r="Z1318" s="60" t="str">
        <f t="shared" si="662"/>
        <v/>
      </c>
      <c r="AA1318" s="60" t="str">
        <f t="shared" si="680"/>
        <v/>
      </c>
      <c r="AB1318" s="61" t="str" cm="1">
        <f t="array" ref="AB1318">IF(_xlfn.SINGLE(B:B)="","",IF(R1318="Refreshment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61" t="str" cm="1">
        <f t="array" ref="AC1318">IF(_xlfn.SINGLE(B:B)="","",IF(R1318="Refreshment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68">
        <f>IFERROR(IF(R1318="Beer","",IF(OR(Q1318=1,Q1318=2,Q1318=3,Q1318=4),VLOOKUP(Q1318,Rates!$A$31:$B$34,2,0)*W1318,IF(V1318=1,VLOOKUP(U1318,'REB BEV MIN MKUP'!B:E,4,0),IF(V1318&gt;1,VLOOKUP(VALUE(W1318),'REB BEV MIN MKUP'!O:Q,3,0),0)))),0)</f>
        <v>0</v>
      </c>
      <c r="AE1318" s="62" t="str">
        <f t="shared" si="663"/>
        <v/>
      </c>
      <c r="AF1318" s="63" t="str">
        <f t="shared" si="664"/>
        <v/>
      </c>
      <c r="AG1318" s="64" t="str">
        <f t="shared" si="665"/>
        <v/>
      </c>
      <c r="AH1318" s="65" t="str">
        <f t="shared" si="666"/>
        <v/>
      </c>
      <c r="AI1318" s="66" t="str">
        <f>IF(AE:AE="","",IF(R1318="Refreshment Beverage",AK1318*(Rates!J$19/100),ROUND(SUM(AH1318*(Rates!$J$8/100)),4)))</f>
        <v/>
      </c>
      <c r="AJ1318" s="67" t="str">
        <f t="shared" si="667"/>
        <v/>
      </c>
      <c r="AK1318" s="22" t="str">
        <f t="shared" si="668"/>
        <v/>
      </c>
      <c r="AL1318" s="62" t="str">
        <f t="shared" si="669"/>
        <v/>
      </c>
      <c r="AM1318" s="63" t="str">
        <f>IF(AS1318="","",IF(R1318="Refreshment Beverage",ROUND(AS1318*Rates!K$19,4),ROUND(AO1318*(VLOOKUP(VALUE(Q1318),Rates!G$4:L$12,3,0)),4)))</f>
        <v/>
      </c>
      <c r="AN1318" s="68" t="str">
        <f>IF(AS1318="","",IF(R1318="Refreshment Beverage",AS1318*(Rates!J$19/100),MAX(AM1318,AB1318)))</f>
        <v/>
      </c>
      <c r="AO1318" s="69" t="str">
        <f t="shared" si="670"/>
        <v/>
      </c>
      <c r="AP1318" s="69" t="str">
        <f t="shared" si="671"/>
        <v/>
      </c>
      <c r="AQ1318" s="70" t="str">
        <f>IF(AS1318="","",IF(R1318="Refreshment Beverage",ROUND(SUM(VLOOKUP(Q:Q,Rates!G$15:L$19,3,0)*(AS1318-Y1318-Z1318-AA1318)),4),ROUND(SUM(Rates!$K$8*AS1318),4)))</f>
        <v/>
      </c>
      <c r="AR1318" s="66" t="str">
        <f t="shared" si="672"/>
        <v/>
      </c>
      <c r="AS1318" s="22" t="str">
        <f t="shared" si="673"/>
        <v/>
      </c>
      <c r="AT1318" s="62" t="str">
        <f t="shared" si="674"/>
        <v/>
      </c>
      <c r="AU1318" s="63" t="str">
        <f>IF(AX1318="","",IF(R1318="Refreshment Beverage",ROUND((BA1318-Y1318-Z1318-AA1318)*VLOOKUP(VALUE(Q1318),Rates!G$15:L$19,3,0),4),ROUND(AW1318*(VLOOKUP(VALUE(Q1318),Rates!G:L,3,0)),4)))</f>
        <v/>
      </c>
      <c r="AV1318" s="68" t="str">
        <f t="shared" si="675"/>
        <v/>
      </c>
      <c r="AW1318" s="69" t="str">
        <f t="shared" si="676"/>
        <v/>
      </c>
      <c r="AX1318" s="65" t="str">
        <f t="shared" si="677"/>
        <v/>
      </c>
      <c r="AY1318" s="70" t="str">
        <f>IF(AX1318="","",IF(R1318="Refreshment Beverage",ROUND(SUM(AX1318*Rates!K$19),4),ROUND(SUM(AX1318*(Rates!J$8/100)),4)))</f>
        <v/>
      </c>
      <c r="AZ1318" s="67" t="str">
        <f t="shared" si="678"/>
        <v/>
      </c>
      <c r="BA1318" s="22" t="str">
        <f t="shared" si="679"/>
        <v/>
      </c>
      <c r="BD1318" s="171"/>
      <c r="BE1318" s="171"/>
      <c r="BF1318" s="171"/>
      <c r="BG1318" s="171"/>
    </row>
    <row r="1319" spans="11:59" ht="12.75" customHeight="1" x14ac:dyDescent="0.3">
      <c r="K1319" s="42" t="str">
        <f t="shared" si="651"/>
        <v/>
      </c>
      <c r="L1319" s="55" t="str">
        <f t="shared" si="652"/>
        <v/>
      </c>
      <c r="M1319" s="43" t="str">
        <f t="shared" si="653"/>
        <v/>
      </c>
      <c r="N1319" s="56" t="str" cm="1">
        <f t="array" ref="N1319">IFERROR(IF(_xlfn.SINGLE(B:B)="","",IF(R1319="Beer",SUM(LOOKUP(2,1/(Rates!$B$3:$B$5&lt;=W1319)/(Rates!$C$3:$C$5&gt;=W1319),Rates!$D$3:$D$5)*(X1319/100)*W1319),IF(R1319="Refreshment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56" t="str">
        <f t="shared" si="654"/>
        <v/>
      </c>
      <c r="P1319" s="53"/>
      <c r="Q1319" s="14" t="str">
        <f t="shared" si="655"/>
        <v/>
      </c>
      <c r="R1319" s="57" t="str">
        <f t="shared" si="656"/>
        <v/>
      </c>
      <c r="S1319" s="58" t="str">
        <f>IF(B1319="","",IF(R1319="Refreshment Beverage",VLOOKUP(VALUE(Q1319),Rates!G$15:L$19,2,0),VLOOKUP(VALUE(Q1319),Rates!G$4:L$12,2,0)))</f>
        <v/>
      </c>
      <c r="T1319" s="58" t="str">
        <f t="shared" si="657"/>
        <v/>
      </c>
      <c r="U1319" s="58" t="str">
        <f t="shared" si="658"/>
        <v/>
      </c>
      <c r="V1319" s="58" t="str">
        <f t="shared" si="659"/>
        <v/>
      </c>
      <c r="W1319" s="58" t="str">
        <f t="shared" si="660"/>
        <v/>
      </c>
      <c r="X1319" s="59" t="str">
        <f t="shared" si="661"/>
        <v/>
      </c>
      <c r="Y1319" s="60" t="str">
        <f>IF(B:B="","",IF(R1319="Refreshment Beverage",VLOOKUP(Q1319,Rates!G$15:L$19,6,0)*W1319,VLOOKUP(Q1319,Rates!G$4:L$12,6,0)*W1319))</f>
        <v/>
      </c>
      <c r="Z1319" s="60" t="str">
        <f t="shared" si="662"/>
        <v/>
      </c>
      <c r="AA1319" s="60" t="str">
        <f t="shared" si="680"/>
        <v/>
      </c>
      <c r="AB1319" s="61" t="str" cm="1">
        <f t="array" ref="AB1319">IF(_xlfn.SINGLE(B:B)="","",IF(R1319="Refreshment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61" t="str" cm="1">
        <f t="array" ref="AC1319">IF(_xlfn.SINGLE(B:B)="","",IF(R1319="Refreshment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68">
        <f>IFERROR(IF(R1319="Beer","",IF(OR(Q1319=1,Q1319=2,Q1319=3,Q1319=4),VLOOKUP(Q1319,Rates!$A$31:$B$34,2,0)*W1319,IF(V1319=1,VLOOKUP(U1319,'REB BEV MIN MKUP'!B:E,4,0),IF(V1319&gt;1,VLOOKUP(VALUE(W1319),'REB BEV MIN MKUP'!O:Q,3,0),0)))),0)</f>
        <v>0</v>
      </c>
      <c r="AE1319" s="62" t="str">
        <f t="shared" si="663"/>
        <v/>
      </c>
      <c r="AF1319" s="63" t="str">
        <f t="shared" si="664"/>
        <v/>
      </c>
      <c r="AG1319" s="64" t="str">
        <f t="shared" si="665"/>
        <v/>
      </c>
      <c r="AH1319" s="65" t="str">
        <f t="shared" si="666"/>
        <v/>
      </c>
      <c r="AI1319" s="66" t="str">
        <f>IF(AE:AE="","",IF(R1319="Refreshment Beverage",AK1319*(Rates!J$19/100),ROUND(SUM(AH1319*(Rates!$J$8/100)),4)))</f>
        <v/>
      </c>
      <c r="AJ1319" s="67" t="str">
        <f t="shared" si="667"/>
        <v/>
      </c>
      <c r="AK1319" s="22" t="str">
        <f t="shared" si="668"/>
        <v/>
      </c>
      <c r="AL1319" s="62" t="str">
        <f t="shared" si="669"/>
        <v/>
      </c>
      <c r="AM1319" s="63" t="str">
        <f>IF(AS1319="","",IF(R1319="Refreshment Beverage",ROUND(AS1319*Rates!K$19,4),ROUND(AO1319*(VLOOKUP(VALUE(Q1319),Rates!G$4:L$12,3,0)),4)))</f>
        <v/>
      </c>
      <c r="AN1319" s="68" t="str">
        <f>IF(AS1319="","",IF(R1319="Refreshment Beverage",AS1319*(Rates!J$19/100),MAX(AM1319,AB1319)))</f>
        <v/>
      </c>
      <c r="AO1319" s="69" t="str">
        <f t="shared" si="670"/>
        <v/>
      </c>
      <c r="AP1319" s="69" t="str">
        <f t="shared" si="671"/>
        <v/>
      </c>
      <c r="AQ1319" s="70" t="str">
        <f>IF(AS1319="","",IF(R1319="Refreshment Beverage",ROUND(SUM(VLOOKUP(Q:Q,Rates!G$15:L$19,3,0)*(AS1319-Y1319-Z1319-AA1319)),4),ROUND(SUM(Rates!$K$8*AS1319),4)))</f>
        <v/>
      </c>
      <c r="AR1319" s="66" t="str">
        <f t="shared" si="672"/>
        <v/>
      </c>
      <c r="AS1319" s="22" t="str">
        <f t="shared" si="673"/>
        <v/>
      </c>
      <c r="AT1319" s="62" t="str">
        <f t="shared" si="674"/>
        <v/>
      </c>
      <c r="AU1319" s="63" t="str">
        <f>IF(AX1319="","",IF(R1319="Refreshment Beverage",ROUND((BA1319-Y1319-Z1319-AA1319)*VLOOKUP(VALUE(Q1319),Rates!G$15:L$19,3,0),4),ROUND(AW1319*(VLOOKUP(VALUE(Q1319),Rates!G:L,3,0)),4)))</f>
        <v/>
      </c>
      <c r="AV1319" s="68" t="str">
        <f t="shared" si="675"/>
        <v/>
      </c>
      <c r="AW1319" s="69" t="str">
        <f t="shared" si="676"/>
        <v/>
      </c>
      <c r="AX1319" s="65" t="str">
        <f t="shared" si="677"/>
        <v/>
      </c>
      <c r="AY1319" s="70" t="str">
        <f>IF(AX1319="","",IF(R1319="Refreshment Beverage",ROUND(SUM(AX1319*Rates!K$19),4),ROUND(SUM(AX1319*(Rates!J$8/100)),4)))</f>
        <v/>
      </c>
      <c r="AZ1319" s="67" t="str">
        <f t="shared" si="678"/>
        <v/>
      </c>
      <c r="BA1319" s="22" t="str">
        <f t="shared" si="679"/>
        <v/>
      </c>
      <c r="BD1319" s="171"/>
      <c r="BE1319" s="171"/>
      <c r="BF1319" s="171"/>
      <c r="BG1319" s="171"/>
    </row>
    <row r="1320" spans="11:59" ht="12.75" customHeight="1" x14ac:dyDescent="0.3">
      <c r="K1320" s="42" t="str">
        <f t="shared" ref="K1320:K1383" si="681">IFERROR(IF(B:B="","",IF(OR(C1320="",E1320="",F1320="",G1320="",H1320="",I1320="",J1320=""),"",ROUND(IF(J1320="Gross Price to Brewers",AE1320,IF(J1320="Retail Price",AL1320,IF(J1320="Licensee Retail",AT1320,""))),2))),"")</f>
        <v/>
      </c>
      <c r="L1320" s="55" t="str">
        <f t="shared" ref="L1320:L1383" si="682">IFERROR(IF(B:B="","",IF(OR(C1320="",E1320="",F1320="",G1320="",H1320="",I1320="",J1320=""),"",ROUND(IF(J1320="Gross Price to Brewers",AH1320,IF(J1320="Retail Price",AP1320,IF(J1320="Licensee Retail",AX1320,""))),2))),"")</f>
        <v/>
      </c>
      <c r="M1320" s="43" t="str">
        <f t="shared" ref="M1320:M1383" si="683">IFERROR(IF(B:B="","",IF(OR(C1320="",E1320="",F1320="",G1320="",H1320="",I1320="",J1320=""),"",ROUND(IF(J1320="Gross Price to Brewers",AK1320,IF(J1320="Retail Price",AS1320,IF(J1320="Licensee Retail",BA1320,""))),2))),"")</f>
        <v/>
      </c>
      <c r="N1320" s="56" t="str" cm="1">
        <f t="array" ref="N1320">IFERROR(IF(_xlfn.SINGLE(B:B)="","",IF(R1320="Beer",SUM(LOOKUP(2,1/(Rates!$B$3:$B$5&lt;=W1320)/(Rates!$C$3:$C$5&gt;=W1320),Rates!$D$3:$D$5)*(X1320/100)*W1320),IF(R1320="Refreshment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56" t="str">
        <f t="shared" ref="O1320:O1383" si="684">IF(B:B="","",IF(M1320&gt;N1320,"YES","NO"))</f>
        <v/>
      </c>
      <c r="P1320" s="53"/>
      <c r="Q1320" s="14" t="str">
        <f t="shared" ref="Q1320:Q1383" si="685">IF(B1320="","",IF(OR(D1320="",D1320=0),0,D1320))</f>
        <v/>
      </c>
      <c r="R1320" s="57" t="str">
        <f t="shared" ref="R1320:R1383" si="686">IF(C1320="","",IF(C1320="Beer","Beer",IF(C1320="Malt-Based Cooler","Refreshment Beverage")))</f>
        <v/>
      </c>
      <c r="S1320" s="58" t="str">
        <f>IF(B1320="","",IF(R1320="Refreshment Beverage",VLOOKUP(VALUE(Q1320),Rates!G$15:L$19,2,0),VLOOKUP(VALUE(Q1320),Rates!G$4:L$12,2,0)))</f>
        <v/>
      </c>
      <c r="T1320" s="58" t="str">
        <f t="shared" ref="T1320:T1383" si="687">IF(B1320="","",G1320)</f>
        <v/>
      </c>
      <c r="U1320" s="58" t="str">
        <f t="shared" ref="U1320:U1383" si="688">IF(B:B="","",SUM(W1320/V1320))</f>
        <v/>
      </c>
      <c r="V1320" s="58" t="str">
        <f t="shared" ref="V1320:V1383" si="689">IF(B1320="","",F1320)</f>
        <v/>
      </c>
      <c r="W1320" s="58" t="str">
        <f t="shared" ref="W1320:W1383" si="690">IF(B1320="","",E1320*F1320)</f>
        <v/>
      </c>
      <c r="X1320" s="59" t="str">
        <f t="shared" ref="X1320:X1383" si="691">IF(B1320="","",H1320)</f>
        <v/>
      </c>
      <c r="Y1320" s="60" t="str">
        <f>IF(B:B="","",IF(R1320="Refreshment Beverage",VLOOKUP(Q1320,Rates!G$15:L$19,6,0)*W1320,VLOOKUP(Q1320,Rates!G$4:L$12,6,0)*W1320))</f>
        <v/>
      </c>
      <c r="Z1320" s="60" t="str">
        <f t="shared" ref="Z1320:Z1383" si="692">IF(B:B="","",IF(R1320="Refreshment Beverage",0,IF(T1320="Keg",0,ROUND(0.34/12*V1320,2))))</f>
        <v/>
      </c>
      <c r="AA1320" s="60" t="str">
        <f t="shared" si="680"/>
        <v/>
      </c>
      <c r="AB1320" s="61" t="str" cm="1">
        <f t="array" ref="AB1320">IF(_xlfn.SINGLE(B:B)="","",IF(R1320="Refreshment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61" t="str" cm="1">
        <f t="array" ref="AC1320">IF(_xlfn.SINGLE(B:B)="","",IF(R1320="Refreshment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68">
        <f>IFERROR(IF(R1320="Beer","",IF(OR(Q1320=1,Q1320=2,Q1320=3,Q1320=4),VLOOKUP(Q1320,Rates!$A$31:$B$34,2,0)*W1320,IF(V1320=1,VLOOKUP(U1320,'REB BEV MIN MKUP'!B:E,4,0),IF(V1320&gt;1,VLOOKUP(VALUE(W1320),'REB BEV MIN MKUP'!O:Q,3,0),0)))),0)</f>
        <v>0</v>
      </c>
      <c r="AE1320" s="62" t="str">
        <f t="shared" ref="AE1320:AE1383" si="693">IF(J1320="Gross Price to Brewers",I1320,"")</f>
        <v/>
      </c>
      <c r="AF1320" s="63" t="str">
        <f t="shared" ref="AF1320:AF1383" si="694">IF(AE:AE="","",ROUND(SUM(AE1320*(S1320/100)),4))</f>
        <v/>
      </c>
      <c r="AG1320" s="64" t="str">
        <f t="shared" ref="AG1320:AG1383" si="695">IF(AE:AE="","",IF(R1320="Refreshment Beverage",MAX(AF1320,AD1320),MAX(AB1320,AF1320)))</f>
        <v/>
      </c>
      <c r="AH1320" s="65" t="str">
        <f t="shared" ref="AH1320:AH1383" si="696">IF(AE:AE="","",IF(R1320="Refreshment Beverage",AK1320-AJ1320,SUM(Y1320:AA1320)+AE1320+AG1320))</f>
        <v/>
      </c>
      <c r="AI1320" s="66" t="str">
        <f>IF(AE:AE="","",IF(R1320="Refreshment Beverage",AK1320*(Rates!J$19/100),ROUND(SUM(AH1320*(Rates!$J$8/100)),4)))</f>
        <v/>
      </c>
      <c r="AJ1320" s="67" t="str">
        <f t="shared" ref="AJ1320:AJ1383" si="697">IF(AE:AE="","",IF(R1320="Refreshment Beverage",AI1320,MAX(AC1320,AI1320)))</f>
        <v/>
      </c>
      <c r="AK1320" s="22" t="str">
        <f t="shared" ref="AK1320:AK1383" si="698">IF(AE:AE="","",IF(R1320="Refreshment Beverage",SUM(AE1320+Y1320+Z1320+AA1320+AG1320),SUM(AH1320+AJ1320)))</f>
        <v/>
      </c>
      <c r="AL1320" s="62" t="str">
        <f t="shared" ref="AL1320:AL1383" si="699">IF(AS1320="","",IF(R1320="Refreshment Beverage",ROUND(SUM(AS1320-AR1320-AA1320-Z1320-Y1320),2),ROUND(SUM(AS1320-AR1320-AN1320-Y1320-Z1320-AA1320),2)))</f>
        <v/>
      </c>
      <c r="AM1320" s="63" t="str">
        <f>IF(AS1320="","",IF(R1320="Refreshment Beverage",ROUND(AS1320*Rates!K$19,4),ROUND(AO1320*(VLOOKUP(VALUE(Q1320),Rates!G$4:L$12,3,0)),4)))</f>
        <v/>
      </c>
      <c r="AN1320" s="68" t="str">
        <f>IF(AS1320="","",IF(R1320="Refreshment Beverage",AS1320*(Rates!J$19/100),MAX(AM1320,AB1320)))</f>
        <v/>
      </c>
      <c r="AO1320" s="69" t="str">
        <f t="shared" ref="AO1320:AO1383" si="700">IF(AS1320="","",ROUND(SUM(AS1320-AR1320-Y1320-Z1320-AA1320),4))</f>
        <v/>
      </c>
      <c r="AP1320" s="69" t="str">
        <f t="shared" ref="AP1320:AP1383" si="701">IF(AS1320="","",IF(R1320="Refreshment Beverage",ROUND(AS1320-AN1320,2),ROUND(SUM(AS1320-AR1320),2)))</f>
        <v/>
      </c>
      <c r="AQ1320" s="70" t="str">
        <f>IF(AS1320="","",IF(R1320="Refreshment Beverage",ROUND(SUM(VLOOKUP(Q:Q,Rates!G$15:L$19,3,0)*(AS1320-Y1320-Z1320-AA1320)),4),ROUND(SUM(Rates!$K$8*AS1320),4)))</f>
        <v/>
      </c>
      <c r="AR1320" s="66" t="str">
        <f t="shared" ref="AR1320:AR1383" si="702">IF(AS1320="","",IF(R1320="Refreshment Beverage",MAX(AD1320,AQ1320),MAX(AQ1320,AC1320)))</f>
        <v/>
      </c>
      <c r="AS1320" s="22" t="str">
        <f t="shared" ref="AS1320:AS1383" si="703">IF(J1320="Retail Price",SUM(I1320+0.004),"")</f>
        <v/>
      </c>
      <c r="AT1320" s="62" t="str">
        <f t="shared" ref="AT1320:AT1383" si="704">IF(AX1320="","",IF(R1320="Refreshment Beverage",SUM(BA1320-AV1320-Y1320-Z1320-AA1320),SUM(AX1320-AV1320-Y1320-Z1320-AA1320)))</f>
        <v/>
      </c>
      <c r="AU1320" s="63" t="str">
        <f>IF(AX1320="","",IF(R1320="Refreshment Beverage",ROUND((BA1320-Y1320-Z1320-AA1320)*VLOOKUP(VALUE(Q1320),Rates!G$15:L$19,3,0),4),ROUND(AW1320*(VLOOKUP(VALUE(Q1320),Rates!G:L,3,0)),4)))</f>
        <v/>
      </c>
      <c r="AV1320" s="68" t="str">
        <f t="shared" ref="AV1320:AV1383" si="705">IF(AX1320="","",IF(R1320="Refreshment Beverage",MAX(AU1320,AD1320),MAX(AB1320,AU1320)))</f>
        <v/>
      </c>
      <c r="AW1320" s="69" t="str">
        <f t="shared" ref="AW1320:AW1383" si="706">IF(AX1320="","",IF(R1320="Refreshment Beverage",SUM(BA1320-AV1320-Y1320-Z1320-AA1320),ROUND(SUM(BA1320-AZ1320-Y1320-Z1320-AA1320),4)))</f>
        <v/>
      </c>
      <c r="AX1320" s="65" t="str">
        <f t="shared" ref="AX1320:AX1383" si="707">IF(J1320="Licensee Retail",I1320,"")</f>
        <v/>
      </c>
      <c r="AY1320" s="70" t="str">
        <f>IF(AX1320="","",IF(R1320="Refreshment Beverage",ROUND(SUM(AX1320*Rates!K$19),4),ROUND(SUM(AX1320*(Rates!J$8/100)),4)))</f>
        <v/>
      </c>
      <c r="AZ1320" s="67" t="str">
        <f t="shared" ref="AZ1320:AZ1383" si="708">IF(AX1320="","",MAX($AC1320,AY1320))</f>
        <v/>
      </c>
      <c r="BA1320" s="22" t="str">
        <f t="shared" ref="BA1320:BA1383" si="709">IF(AX1320="","",SUM(AX1320+AZ1320))</f>
        <v/>
      </c>
      <c r="BD1320" s="171"/>
      <c r="BE1320" s="171"/>
      <c r="BF1320" s="171"/>
      <c r="BG1320" s="171"/>
    </row>
    <row r="1321" spans="11:59" ht="12.75" customHeight="1" x14ac:dyDescent="0.3">
      <c r="K1321" s="42" t="str">
        <f t="shared" si="681"/>
        <v/>
      </c>
      <c r="L1321" s="55" t="str">
        <f t="shared" si="682"/>
        <v/>
      </c>
      <c r="M1321" s="43" t="str">
        <f t="shared" si="683"/>
        <v/>
      </c>
      <c r="N1321" s="56" t="str" cm="1">
        <f t="array" ref="N1321">IFERROR(IF(_xlfn.SINGLE(B:B)="","",IF(R1321="Beer",SUM(LOOKUP(2,1/(Rates!$B$3:$B$5&lt;=W1321)/(Rates!$C$3:$C$5&gt;=W1321),Rates!$D$3:$D$5)*(X1321/100)*W1321),IF(R1321="Refreshment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56" t="str">
        <f t="shared" si="684"/>
        <v/>
      </c>
      <c r="P1321" s="53"/>
      <c r="Q1321" s="14" t="str">
        <f t="shared" si="685"/>
        <v/>
      </c>
      <c r="R1321" s="57" t="str">
        <f t="shared" si="686"/>
        <v/>
      </c>
      <c r="S1321" s="58" t="str">
        <f>IF(B1321="","",IF(R1321="Refreshment Beverage",VLOOKUP(VALUE(Q1321),Rates!G$15:L$19,2,0),VLOOKUP(VALUE(Q1321),Rates!G$4:L$12,2,0)))</f>
        <v/>
      </c>
      <c r="T1321" s="58" t="str">
        <f t="shared" si="687"/>
        <v/>
      </c>
      <c r="U1321" s="58" t="str">
        <f t="shared" si="688"/>
        <v/>
      </c>
      <c r="V1321" s="58" t="str">
        <f t="shared" si="689"/>
        <v/>
      </c>
      <c r="W1321" s="58" t="str">
        <f t="shared" si="690"/>
        <v/>
      </c>
      <c r="X1321" s="59" t="str">
        <f t="shared" si="691"/>
        <v/>
      </c>
      <c r="Y1321" s="60" t="str">
        <f>IF(B:B="","",IF(R1321="Refreshment Beverage",VLOOKUP(Q1321,Rates!G$15:L$19,6,0)*W1321,VLOOKUP(Q1321,Rates!G$4:L$12,6,0)*W1321))</f>
        <v/>
      </c>
      <c r="Z1321" s="60" t="str">
        <f t="shared" si="692"/>
        <v/>
      </c>
      <c r="AA1321" s="60" t="str">
        <f t="shared" si="680"/>
        <v/>
      </c>
      <c r="AB1321" s="61" t="str" cm="1">
        <f t="array" ref="AB1321">IF(_xlfn.SINGLE(B:B)="","",IF(R1321="Refreshment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61" t="str" cm="1">
        <f t="array" ref="AC1321">IF(_xlfn.SINGLE(B:B)="","",IF(R1321="Refreshment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68">
        <f>IFERROR(IF(R1321="Beer","",IF(OR(Q1321=1,Q1321=2,Q1321=3,Q1321=4),VLOOKUP(Q1321,Rates!$A$31:$B$34,2,0)*W1321,IF(V1321=1,VLOOKUP(U1321,'REB BEV MIN MKUP'!B:E,4,0),IF(V1321&gt;1,VLOOKUP(VALUE(W1321),'REB BEV MIN MKUP'!O:Q,3,0),0)))),0)</f>
        <v>0</v>
      </c>
      <c r="AE1321" s="62" t="str">
        <f t="shared" si="693"/>
        <v/>
      </c>
      <c r="AF1321" s="63" t="str">
        <f t="shared" si="694"/>
        <v/>
      </c>
      <c r="AG1321" s="64" t="str">
        <f t="shared" si="695"/>
        <v/>
      </c>
      <c r="AH1321" s="65" t="str">
        <f t="shared" si="696"/>
        <v/>
      </c>
      <c r="AI1321" s="66" t="str">
        <f>IF(AE:AE="","",IF(R1321="Refreshment Beverage",AK1321*(Rates!J$19/100),ROUND(SUM(AH1321*(Rates!$J$8/100)),4)))</f>
        <v/>
      </c>
      <c r="AJ1321" s="67" t="str">
        <f t="shared" si="697"/>
        <v/>
      </c>
      <c r="AK1321" s="22" t="str">
        <f t="shared" si="698"/>
        <v/>
      </c>
      <c r="AL1321" s="62" t="str">
        <f t="shared" si="699"/>
        <v/>
      </c>
      <c r="AM1321" s="63" t="str">
        <f>IF(AS1321="","",IF(R1321="Refreshment Beverage",ROUND(AS1321*Rates!K$19,4),ROUND(AO1321*(VLOOKUP(VALUE(Q1321),Rates!G$4:L$12,3,0)),4)))</f>
        <v/>
      </c>
      <c r="AN1321" s="68" t="str">
        <f>IF(AS1321="","",IF(R1321="Refreshment Beverage",AS1321*(Rates!J$19/100),MAX(AM1321,AB1321)))</f>
        <v/>
      </c>
      <c r="AO1321" s="69" t="str">
        <f t="shared" si="700"/>
        <v/>
      </c>
      <c r="AP1321" s="69" t="str">
        <f t="shared" si="701"/>
        <v/>
      </c>
      <c r="AQ1321" s="70" t="str">
        <f>IF(AS1321="","",IF(R1321="Refreshment Beverage",ROUND(SUM(VLOOKUP(Q:Q,Rates!G$15:L$19,3,0)*(AS1321-Y1321-Z1321-AA1321)),4),ROUND(SUM(Rates!$K$8*AS1321),4)))</f>
        <v/>
      </c>
      <c r="AR1321" s="66" t="str">
        <f t="shared" si="702"/>
        <v/>
      </c>
      <c r="AS1321" s="22" t="str">
        <f t="shared" si="703"/>
        <v/>
      </c>
      <c r="AT1321" s="62" t="str">
        <f t="shared" si="704"/>
        <v/>
      </c>
      <c r="AU1321" s="63" t="str">
        <f>IF(AX1321="","",IF(R1321="Refreshment Beverage",ROUND((BA1321-Y1321-Z1321-AA1321)*VLOOKUP(VALUE(Q1321),Rates!G$15:L$19,3,0),4),ROUND(AW1321*(VLOOKUP(VALUE(Q1321),Rates!G:L,3,0)),4)))</f>
        <v/>
      </c>
      <c r="AV1321" s="68" t="str">
        <f t="shared" si="705"/>
        <v/>
      </c>
      <c r="AW1321" s="69" t="str">
        <f t="shared" si="706"/>
        <v/>
      </c>
      <c r="AX1321" s="65" t="str">
        <f t="shared" si="707"/>
        <v/>
      </c>
      <c r="AY1321" s="70" t="str">
        <f>IF(AX1321="","",IF(R1321="Refreshment Beverage",ROUND(SUM(AX1321*Rates!K$19),4),ROUND(SUM(AX1321*(Rates!J$8/100)),4)))</f>
        <v/>
      </c>
      <c r="AZ1321" s="67" t="str">
        <f t="shared" si="708"/>
        <v/>
      </c>
      <c r="BA1321" s="22" t="str">
        <f t="shared" si="709"/>
        <v/>
      </c>
      <c r="BD1321" s="171"/>
      <c r="BE1321" s="171"/>
      <c r="BF1321" s="171"/>
      <c r="BG1321" s="171"/>
    </row>
    <row r="1322" spans="11:59" ht="12.75" customHeight="1" x14ac:dyDescent="0.3">
      <c r="K1322" s="42" t="str">
        <f t="shared" si="681"/>
        <v/>
      </c>
      <c r="L1322" s="55" t="str">
        <f t="shared" si="682"/>
        <v/>
      </c>
      <c r="M1322" s="43" t="str">
        <f t="shared" si="683"/>
        <v/>
      </c>
      <c r="N1322" s="56" t="str" cm="1">
        <f t="array" ref="N1322">IFERROR(IF(_xlfn.SINGLE(B:B)="","",IF(R1322="Beer",SUM(LOOKUP(2,1/(Rates!$B$3:$B$5&lt;=W1322)/(Rates!$C$3:$C$5&gt;=W1322),Rates!$D$3:$D$5)*(X1322/100)*W1322),IF(R1322="Refreshment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56" t="str">
        <f t="shared" si="684"/>
        <v/>
      </c>
      <c r="P1322" s="53"/>
      <c r="Q1322" s="14" t="str">
        <f t="shared" si="685"/>
        <v/>
      </c>
      <c r="R1322" s="57" t="str">
        <f t="shared" si="686"/>
        <v/>
      </c>
      <c r="S1322" s="58" t="str">
        <f>IF(B1322="","",IF(R1322="Refreshment Beverage",VLOOKUP(VALUE(Q1322),Rates!G$15:L$19,2,0),VLOOKUP(VALUE(Q1322),Rates!G$4:L$12,2,0)))</f>
        <v/>
      </c>
      <c r="T1322" s="58" t="str">
        <f t="shared" si="687"/>
        <v/>
      </c>
      <c r="U1322" s="58" t="str">
        <f t="shared" si="688"/>
        <v/>
      </c>
      <c r="V1322" s="58" t="str">
        <f t="shared" si="689"/>
        <v/>
      </c>
      <c r="W1322" s="58" t="str">
        <f t="shared" si="690"/>
        <v/>
      </c>
      <c r="X1322" s="59" t="str">
        <f t="shared" si="691"/>
        <v/>
      </c>
      <c r="Y1322" s="60" t="str">
        <f>IF(B:B="","",IF(R1322="Refreshment Beverage",VLOOKUP(Q1322,Rates!G$15:L$19,6,0)*W1322,VLOOKUP(Q1322,Rates!G$4:L$12,6,0)*W1322))</f>
        <v/>
      </c>
      <c r="Z1322" s="60" t="str">
        <f t="shared" si="692"/>
        <v/>
      </c>
      <c r="AA1322" s="60" t="str">
        <f t="shared" si="680"/>
        <v/>
      </c>
      <c r="AB1322" s="61" t="str" cm="1">
        <f t="array" ref="AB1322">IF(_xlfn.SINGLE(B:B)="","",IF(R1322="Refreshment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61" t="str" cm="1">
        <f t="array" ref="AC1322">IF(_xlfn.SINGLE(B:B)="","",IF(R1322="Refreshment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68">
        <f>IFERROR(IF(R1322="Beer","",IF(OR(Q1322=1,Q1322=2,Q1322=3,Q1322=4),VLOOKUP(Q1322,Rates!$A$31:$B$34,2,0)*W1322,IF(V1322=1,VLOOKUP(U1322,'REB BEV MIN MKUP'!B:E,4,0),IF(V1322&gt;1,VLOOKUP(VALUE(W1322),'REB BEV MIN MKUP'!O:Q,3,0),0)))),0)</f>
        <v>0</v>
      </c>
      <c r="AE1322" s="62" t="str">
        <f t="shared" si="693"/>
        <v/>
      </c>
      <c r="AF1322" s="63" t="str">
        <f t="shared" si="694"/>
        <v/>
      </c>
      <c r="AG1322" s="64" t="str">
        <f t="shared" si="695"/>
        <v/>
      </c>
      <c r="AH1322" s="65" t="str">
        <f t="shared" si="696"/>
        <v/>
      </c>
      <c r="AI1322" s="66" t="str">
        <f>IF(AE:AE="","",IF(R1322="Refreshment Beverage",AK1322*(Rates!J$19/100),ROUND(SUM(AH1322*(Rates!$J$8/100)),4)))</f>
        <v/>
      </c>
      <c r="AJ1322" s="67" t="str">
        <f t="shared" si="697"/>
        <v/>
      </c>
      <c r="AK1322" s="22" t="str">
        <f t="shared" si="698"/>
        <v/>
      </c>
      <c r="AL1322" s="62" t="str">
        <f t="shared" si="699"/>
        <v/>
      </c>
      <c r="AM1322" s="63" t="str">
        <f>IF(AS1322="","",IF(R1322="Refreshment Beverage",ROUND(AS1322*Rates!K$19,4),ROUND(AO1322*(VLOOKUP(VALUE(Q1322),Rates!G$4:L$12,3,0)),4)))</f>
        <v/>
      </c>
      <c r="AN1322" s="68" t="str">
        <f>IF(AS1322="","",IF(R1322="Refreshment Beverage",AS1322*(Rates!J$19/100),MAX(AM1322,AB1322)))</f>
        <v/>
      </c>
      <c r="AO1322" s="69" t="str">
        <f t="shared" si="700"/>
        <v/>
      </c>
      <c r="AP1322" s="69" t="str">
        <f t="shared" si="701"/>
        <v/>
      </c>
      <c r="AQ1322" s="70" t="str">
        <f>IF(AS1322="","",IF(R1322="Refreshment Beverage",ROUND(SUM(VLOOKUP(Q:Q,Rates!G$15:L$19,3,0)*(AS1322-Y1322-Z1322-AA1322)),4),ROUND(SUM(Rates!$K$8*AS1322),4)))</f>
        <v/>
      </c>
      <c r="AR1322" s="66" t="str">
        <f t="shared" si="702"/>
        <v/>
      </c>
      <c r="AS1322" s="22" t="str">
        <f t="shared" si="703"/>
        <v/>
      </c>
      <c r="AT1322" s="62" t="str">
        <f t="shared" si="704"/>
        <v/>
      </c>
      <c r="AU1322" s="63" t="str">
        <f>IF(AX1322="","",IF(R1322="Refreshment Beverage",ROUND((BA1322-Y1322-Z1322-AA1322)*VLOOKUP(VALUE(Q1322),Rates!G$15:L$19,3,0),4),ROUND(AW1322*(VLOOKUP(VALUE(Q1322),Rates!G:L,3,0)),4)))</f>
        <v/>
      </c>
      <c r="AV1322" s="68" t="str">
        <f t="shared" si="705"/>
        <v/>
      </c>
      <c r="AW1322" s="69" t="str">
        <f t="shared" si="706"/>
        <v/>
      </c>
      <c r="AX1322" s="65" t="str">
        <f t="shared" si="707"/>
        <v/>
      </c>
      <c r="AY1322" s="70" t="str">
        <f>IF(AX1322="","",IF(R1322="Refreshment Beverage",ROUND(SUM(AX1322*Rates!K$19),4),ROUND(SUM(AX1322*(Rates!J$8/100)),4)))</f>
        <v/>
      </c>
      <c r="AZ1322" s="67" t="str">
        <f t="shared" si="708"/>
        <v/>
      </c>
      <c r="BA1322" s="22" t="str">
        <f t="shared" si="709"/>
        <v/>
      </c>
      <c r="BD1322" s="171"/>
      <c r="BE1322" s="171"/>
      <c r="BF1322" s="171"/>
      <c r="BG1322" s="171"/>
    </row>
    <row r="1323" spans="11:59" ht="12.75" customHeight="1" x14ac:dyDescent="0.3">
      <c r="K1323" s="42" t="str">
        <f t="shared" si="681"/>
        <v/>
      </c>
      <c r="L1323" s="55" t="str">
        <f t="shared" si="682"/>
        <v/>
      </c>
      <c r="M1323" s="43" t="str">
        <f t="shared" si="683"/>
        <v/>
      </c>
      <c r="N1323" s="56" t="str" cm="1">
        <f t="array" ref="N1323">IFERROR(IF(_xlfn.SINGLE(B:B)="","",IF(R1323="Beer",SUM(LOOKUP(2,1/(Rates!$B$3:$B$5&lt;=W1323)/(Rates!$C$3:$C$5&gt;=W1323),Rates!$D$3:$D$5)*(X1323/100)*W1323),IF(R1323="Refreshment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56" t="str">
        <f t="shared" si="684"/>
        <v/>
      </c>
      <c r="P1323" s="53"/>
      <c r="Q1323" s="14" t="str">
        <f t="shared" si="685"/>
        <v/>
      </c>
      <c r="R1323" s="57" t="str">
        <f t="shared" si="686"/>
        <v/>
      </c>
      <c r="S1323" s="58" t="str">
        <f>IF(B1323="","",IF(R1323="Refreshment Beverage",VLOOKUP(VALUE(Q1323),Rates!G$15:L$19,2,0),VLOOKUP(VALUE(Q1323),Rates!G$4:L$12,2,0)))</f>
        <v/>
      </c>
      <c r="T1323" s="58" t="str">
        <f t="shared" si="687"/>
        <v/>
      </c>
      <c r="U1323" s="58" t="str">
        <f t="shared" si="688"/>
        <v/>
      </c>
      <c r="V1323" s="58" t="str">
        <f t="shared" si="689"/>
        <v/>
      </c>
      <c r="W1323" s="58" t="str">
        <f t="shared" si="690"/>
        <v/>
      </c>
      <c r="X1323" s="59" t="str">
        <f t="shared" si="691"/>
        <v/>
      </c>
      <c r="Y1323" s="60" t="str">
        <f>IF(B:B="","",IF(R1323="Refreshment Beverage",VLOOKUP(Q1323,Rates!G$15:L$19,6,0)*W1323,VLOOKUP(Q1323,Rates!G$4:L$12,6,0)*W1323))</f>
        <v/>
      </c>
      <c r="Z1323" s="60" t="str">
        <f t="shared" si="692"/>
        <v/>
      </c>
      <c r="AA1323" s="60" t="str">
        <f t="shared" si="680"/>
        <v/>
      </c>
      <c r="AB1323" s="61" t="str" cm="1">
        <f t="array" ref="AB1323">IF(_xlfn.SINGLE(B:B)="","",IF(R1323="Refreshment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61" t="str" cm="1">
        <f t="array" ref="AC1323">IF(_xlfn.SINGLE(B:B)="","",IF(R1323="Refreshment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68">
        <f>IFERROR(IF(R1323="Beer","",IF(OR(Q1323=1,Q1323=2,Q1323=3,Q1323=4),VLOOKUP(Q1323,Rates!$A$31:$B$34,2,0)*W1323,IF(V1323=1,VLOOKUP(U1323,'REB BEV MIN MKUP'!B:E,4,0),IF(V1323&gt;1,VLOOKUP(VALUE(W1323),'REB BEV MIN MKUP'!O:Q,3,0),0)))),0)</f>
        <v>0</v>
      </c>
      <c r="AE1323" s="62" t="str">
        <f t="shared" si="693"/>
        <v/>
      </c>
      <c r="AF1323" s="63" t="str">
        <f t="shared" si="694"/>
        <v/>
      </c>
      <c r="AG1323" s="64" t="str">
        <f t="shared" si="695"/>
        <v/>
      </c>
      <c r="AH1323" s="65" t="str">
        <f t="shared" si="696"/>
        <v/>
      </c>
      <c r="AI1323" s="66" t="str">
        <f>IF(AE:AE="","",IF(R1323="Refreshment Beverage",AK1323*(Rates!J$19/100),ROUND(SUM(AH1323*(Rates!$J$8/100)),4)))</f>
        <v/>
      </c>
      <c r="AJ1323" s="67" t="str">
        <f t="shared" si="697"/>
        <v/>
      </c>
      <c r="AK1323" s="22" t="str">
        <f t="shared" si="698"/>
        <v/>
      </c>
      <c r="AL1323" s="62" t="str">
        <f t="shared" si="699"/>
        <v/>
      </c>
      <c r="AM1323" s="63" t="str">
        <f>IF(AS1323="","",IF(R1323="Refreshment Beverage",ROUND(AS1323*Rates!K$19,4),ROUND(AO1323*(VLOOKUP(VALUE(Q1323),Rates!G$4:L$12,3,0)),4)))</f>
        <v/>
      </c>
      <c r="AN1323" s="68" t="str">
        <f>IF(AS1323="","",IF(R1323="Refreshment Beverage",AS1323*(Rates!J$19/100),MAX(AM1323,AB1323)))</f>
        <v/>
      </c>
      <c r="AO1323" s="69" t="str">
        <f t="shared" si="700"/>
        <v/>
      </c>
      <c r="AP1323" s="69" t="str">
        <f t="shared" si="701"/>
        <v/>
      </c>
      <c r="AQ1323" s="70" t="str">
        <f>IF(AS1323="","",IF(R1323="Refreshment Beverage",ROUND(SUM(VLOOKUP(Q:Q,Rates!G$15:L$19,3,0)*(AS1323-Y1323-Z1323-AA1323)),4),ROUND(SUM(Rates!$K$8*AS1323),4)))</f>
        <v/>
      </c>
      <c r="AR1323" s="66" t="str">
        <f t="shared" si="702"/>
        <v/>
      </c>
      <c r="AS1323" s="22" t="str">
        <f t="shared" si="703"/>
        <v/>
      </c>
      <c r="AT1323" s="62" t="str">
        <f t="shared" si="704"/>
        <v/>
      </c>
      <c r="AU1323" s="63" t="str">
        <f>IF(AX1323="","",IF(R1323="Refreshment Beverage",ROUND((BA1323-Y1323-Z1323-AA1323)*VLOOKUP(VALUE(Q1323),Rates!G$15:L$19,3,0),4),ROUND(AW1323*(VLOOKUP(VALUE(Q1323),Rates!G:L,3,0)),4)))</f>
        <v/>
      </c>
      <c r="AV1323" s="68" t="str">
        <f t="shared" si="705"/>
        <v/>
      </c>
      <c r="AW1323" s="69" t="str">
        <f t="shared" si="706"/>
        <v/>
      </c>
      <c r="AX1323" s="65" t="str">
        <f t="shared" si="707"/>
        <v/>
      </c>
      <c r="AY1323" s="70" t="str">
        <f>IF(AX1323="","",IF(R1323="Refreshment Beverage",ROUND(SUM(AX1323*Rates!K$19),4),ROUND(SUM(AX1323*(Rates!J$8/100)),4)))</f>
        <v/>
      </c>
      <c r="AZ1323" s="67" t="str">
        <f t="shared" si="708"/>
        <v/>
      </c>
      <c r="BA1323" s="22" t="str">
        <f t="shared" si="709"/>
        <v/>
      </c>
      <c r="BD1323" s="171"/>
      <c r="BE1323" s="171"/>
      <c r="BF1323" s="171"/>
      <c r="BG1323" s="171"/>
    </row>
    <row r="1324" spans="11:59" ht="12.75" customHeight="1" x14ac:dyDescent="0.3">
      <c r="K1324" s="42" t="str">
        <f t="shared" si="681"/>
        <v/>
      </c>
      <c r="L1324" s="55" t="str">
        <f t="shared" si="682"/>
        <v/>
      </c>
      <c r="M1324" s="43" t="str">
        <f t="shared" si="683"/>
        <v/>
      </c>
      <c r="N1324" s="56" t="str" cm="1">
        <f t="array" ref="N1324">IFERROR(IF(_xlfn.SINGLE(B:B)="","",IF(R1324="Beer",SUM(LOOKUP(2,1/(Rates!$B$3:$B$5&lt;=W1324)/(Rates!$C$3:$C$5&gt;=W1324),Rates!$D$3:$D$5)*(X1324/100)*W1324),IF(R1324="Refreshment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56" t="str">
        <f t="shared" si="684"/>
        <v/>
      </c>
      <c r="P1324" s="53"/>
      <c r="Q1324" s="14" t="str">
        <f t="shared" si="685"/>
        <v/>
      </c>
      <c r="R1324" s="57" t="str">
        <f t="shared" si="686"/>
        <v/>
      </c>
      <c r="S1324" s="58" t="str">
        <f>IF(B1324="","",IF(R1324="Refreshment Beverage",VLOOKUP(VALUE(Q1324),Rates!G$15:L$19,2,0),VLOOKUP(VALUE(Q1324),Rates!G$4:L$12,2,0)))</f>
        <v/>
      </c>
      <c r="T1324" s="58" t="str">
        <f t="shared" si="687"/>
        <v/>
      </c>
      <c r="U1324" s="58" t="str">
        <f t="shared" si="688"/>
        <v/>
      </c>
      <c r="V1324" s="58" t="str">
        <f t="shared" si="689"/>
        <v/>
      </c>
      <c r="W1324" s="58" t="str">
        <f t="shared" si="690"/>
        <v/>
      </c>
      <c r="X1324" s="59" t="str">
        <f t="shared" si="691"/>
        <v/>
      </c>
      <c r="Y1324" s="60" t="str">
        <f>IF(B:B="","",IF(R1324="Refreshment Beverage",VLOOKUP(Q1324,Rates!G$15:L$19,6,0)*W1324,VLOOKUP(Q1324,Rates!G$4:L$12,6,0)*W1324))</f>
        <v/>
      </c>
      <c r="Z1324" s="60" t="str">
        <f t="shared" si="692"/>
        <v/>
      </c>
      <c r="AA1324" s="60" t="str">
        <f t="shared" si="680"/>
        <v/>
      </c>
      <c r="AB1324" s="61" t="str" cm="1">
        <f t="array" ref="AB1324">IF(_xlfn.SINGLE(B:B)="","",IF(R1324="Refreshment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61" t="str" cm="1">
        <f t="array" ref="AC1324">IF(_xlfn.SINGLE(B:B)="","",IF(R1324="Refreshment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68">
        <f>IFERROR(IF(R1324="Beer","",IF(OR(Q1324=1,Q1324=2,Q1324=3,Q1324=4),VLOOKUP(Q1324,Rates!$A$31:$B$34,2,0)*W1324,IF(V1324=1,VLOOKUP(U1324,'REB BEV MIN MKUP'!B:E,4,0),IF(V1324&gt;1,VLOOKUP(VALUE(W1324),'REB BEV MIN MKUP'!O:Q,3,0),0)))),0)</f>
        <v>0</v>
      </c>
      <c r="AE1324" s="62" t="str">
        <f t="shared" si="693"/>
        <v/>
      </c>
      <c r="AF1324" s="63" t="str">
        <f t="shared" si="694"/>
        <v/>
      </c>
      <c r="AG1324" s="64" t="str">
        <f t="shared" si="695"/>
        <v/>
      </c>
      <c r="AH1324" s="65" t="str">
        <f t="shared" si="696"/>
        <v/>
      </c>
      <c r="AI1324" s="66" t="str">
        <f>IF(AE:AE="","",IF(R1324="Refreshment Beverage",AK1324*(Rates!J$19/100),ROUND(SUM(AH1324*(Rates!$J$8/100)),4)))</f>
        <v/>
      </c>
      <c r="AJ1324" s="67" t="str">
        <f t="shared" si="697"/>
        <v/>
      </c>
      <c r="AK1324" s="22" t="str">
        <f t="shared" si="698"/>
        <v/>
      </c>
      <c r="AL1324" s="62" t="str">
        <f t="shared" si="699"/>
        <v/>
      </c>
      <c r="AM1324" s="63" t="str">
        <f>IF(AS1324="","",IF(R1324="Refreshment Beverage",ROUND(AS1324*Rates!K$19,4),ROUND(AO1324*(VLOOKUP(VALUE(Q1324),Rates!G$4:L$12,3,0)),4)))</f>
        <v/>
      </c>
      <c r="AN1324" s="68" t="str">
        <f>IF(AS1324="","",IF(R1324="Refreshment Beverage",AS1324*(Rates!J$19/100),MAX(AM1324,AB1324)))</f>
        <v/>
      </c>
      <c r="AO1324" s="69" t="str">
        <f t="shared" si="700"/>
        <v/>
      </c>
      <c r="AP1324" s="69" t="str">
        <f t="shared" si="701"/>
        <v/>
      </c>
      <c r="AQ1324" s="70" t="str">
        <f>IF(AS1324="","",IF(R1324="Refreshment Beverage",ROUND(SUM(VLOOKUP(Q:Q,Rates!G$15:L$19,3,0)*(AS1324-Y1324-Z1324-AA1324)),4),ROUND(SUM(Rates!$K$8*AS1324),4)))</f>
        <v/>
      </c>
      <c r="AR1324" s="66" t="str">
        <f t="shared" si="702"/>
        <v/>
      </c>
      <c r="AS1324" s="22" t="str">
        <f t="shared" si="703"/>
        <v/>
      </c>
      <c r="AT1324" s="62" t="str">
        <f t="shared" si="704"/>
        <v/>
      </c>
      <c r="AU1324" s="63" t="str">
        <f>IF(AX1324="","",IF(R1324="Refreshment Beverage",ROUND((BA1324-Y1324-Z1324-AA1324)*VLOOKUP(VALUE(Q1324),Rates!G$15:L$19,3,0),4),ROUND(AW1324*(VLOOKUP(VALUE(Q1324),Rates!G:L,3,0)),4)))</f>
        <v/>
      </c>
      <c r="AV1324" s="68" t="str">
        <f t="shared" si="705"/>
        <v/>
      </c>
      <c r="AW1324" s="69" t="str">
        <f t="shared" si="706"/>
        <v/>
      </c>
      <c r="AX1324" s="65" t="str">
        <f t="shared" si="707"/>
        <v/>
      </c>
      <c r="AY1324" s="70" t="str">
        <f>IF(AX1324="","",IF(R1324="Refreshment Beverage",ROUND(SUM(AX1324*Rates!K$19),4),ROUND(SUM(AX1324*(Rates!J$8/100)),4)))</f>
        <v/>
      </c>
      <c r="AZ1324" s="67" t="str">
        <f t="shared" si="708"/>
        <v/>
      </c>
      <c r="BA1324" s="22" t="str">
        <f t="shared" si="709"/>
        <v/>
      </c>
      <c r="BD1324" s="171"/>
      <c r="BE1324" s="171"/>
      <c r="BF1324" s="171"/>
      <c r="BG1324" s="171"/>
    </row>
    <row r="1325" spans="11:59" ht="12.75" customHeight="1" x14ac:dyDescent="0.3">
      <c r="K1325" s="42" t="str">
        <f t="shared" si="681"/>
        <v/>
      </c>
      <c r="L1325" s="55" t="str">
        <f t="shared" si="682"/>
        <v/>
      </c>
      <c r="M1325" s="43" t="str">
        <f t="shared" si="683"/>
        <v/>
      </c>
      <c r="N1325" s="56" t="str" cm="1">
        <f t="array" ref="N1325">IFERROR(IF(_xlfn.SINGLE(B:B)="","",IF(R1325="Beer",SUM(LOOKUP(2,1/(Rates!$B$3:$B$5&lt;=W1325)/(Rates!$C$3:$C$5&gt;=W1325),Rates!$D$3:$D$5)*(X1325/100)*W1325),IF(R1325="Refreshment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56" t="str">
        <f t="shared" si="684"/>
        <v/>
      </c>
      <c r="P1325" s="53"/>
      <c r="Q1325" s="14" t="str">
        <f t="shared" si="685"/>
        <v/>
      </c>
      <c r="R1325" s="57" t="str">
        <f t="shared" si="686"/>
        <v/>
      </c>
      <c r="S1325" s="58" t="str">
        <f>IF(B1325="","",IF(R1325="Refreshment Beverage",VLOOKUP(VALUE(Q1325),Rates!G$15:L$19,2,0),VLOOKUP(VALUE(Q1325),Rates!G$4:L$12,2,0)))</f>
        <v/>
      </c>
      <c r="T1325" s="58" t="str">
        <f t="shared" si="687"/>
        <v/>
      </c>
      <c r="U1325" s="58" t="str">
        <f t="shared" si="688"/>
        <v/>
      </c>
      <c r="V1325" s="58" t="str">
        <f t="shared" si="689"/>
        <v/>
      </c>
      <c r="W1325" s="58" t="str">
        <f t="shared" si="690"/>
        <v/>
      </c>
      <c r="X1325" s="59" t="str">
        <f t="shared" si="691"/>
        <v/>
      </c>
      <c r="Y1325" s="60" t="str">
        <f>IF(B:B="","",IF(R1325="Refreshment Beverage",VLOOKUP(Q1325,Rates!G$15:L$19,6,0)*W1325,VLOOKUP(Q1325,Rates!G$4:L$12,6,0)*W1325))</f>
        <v/>
      </c>
      <c r="Z1325" s="60" t="str">
        <f t="shared" si="692"/>
        <v/>
      </c>
      <c r="AA1325" s="60" t="str">
        <f t="shared" si="680"/>
        <v/>
      </c>
      <c r="AB1325" s="61" t="str" cm="1">
        <f t="array" ref="AB1325">IF(_xlfn.SINGLE(B:B)="","",IF(R1325="Refreshment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61" t="str" cm="1">
        <f t="array" ref="AC1325">IF(_xlfn.SINGLE(B:B)="","",IF(R1325="Refreshment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68">
        <f>IFERROR(IF(R1325="Beer","",IF(OR(Q1325=1,Q1325=2,Q1325=3,Q1325=4),VLOOKUP(Q1325,Rates!$A$31:$B$34,2,0)*W1325,IF(V1325=1,VLOOKUP(U1325,'REB BEV MIN MKUP'!B:E,4,0),IF(V1325&gt;1,VLOOKUP(VALUE(W1325),'REB BEV MIN MKUP'!O:Q,3,0),0)))),0)</f>
        <v>0</v>
      </c>
      <c r="AE1325" s="62" t="str">
        <f t="shared" si="693"/>
        <v/>
      </c>
      <c r="AF1325" s="63" t="str">
        <f t="shared" si="694"/>
        <v/>
      </c>
      <c r="AG1325" s="64" t="str">
        <f t="shared" si="695"/>
        <v/>
      </c>
      <c r="AH1325" s="65" t="str">
        <f t="shared" si="696"/>
        <v/>
      </c>
      <c r="AI1325" s="66" t="str">
        <f>IF(AE:AE="","",IF(R1325="Refreshment Beverage",AK1325*(Rates!J$19/100),ROUND(SUM(AH1325*(Rates!$J$8/100)),4)))</f>
        <v/>
      </c>
      <c r="AJ1325" s="67" t="str">
        <f t="shared" si="697"/>
        <v/>
      </c>
      <c r="AK1325" s="22" t="str">
        <f t="shared" si="698"/>
        <v/>
      </c>
      <c r="AL1325" s="62" t="str">
        <f t="shared" si="699"/>
        <v/>
      </c>
      <c r="AM1325" s="63" t="str">
        <f>IF(AS1325="","",IF(R1325="Refreshment Beverage",ROUND(AS1325*Rates!K$19,4),ROUND(AO1325*(VLOOKUP(VALUE(Q1325),Rates!G$4:L$12,3,0)),4)))</f>
        <v/>
      </c>
      <c r="AN1325" s="68" t="str">
        <f>IF(AS1325="","",IF(R1325="Refreshment Beverage",AS1325*(Rates!J$19/100),MAX(AM1325,AB1325)))</f>
        <v/>
      </c>
      <c r="AO1325" s="69" t="str">
        <f t="shared" si="700"/>
        <v/>
      </c>
      <c r="AP1325" s="69" t="str">
        <f t="shared" si="701"/>
        <v/>
      </c>
      <c r="AQ1325" s="70" t="str">
        <f>IF(AS1325="","",IF(R1325="Refreshment Beverage",ROUND(SUM(VLOOKUP(Q:Q,Rates!G$15:L$19,3,0)*(AS1325-Y1325-Z1325-AA1325)),4),ROUND(SUM(Rates!$K$8*AS1325),4)))</f>
        <v/>
      </c>
      <c r="AR1325" s="66" t="str">
        <f t="shared" si="702"/>
        <v/>
      </c>
      <c r="AS1325" s="22" t="str">
        <f t="shared" si="703"/>
        <v/>
      </c>
      <c r="AT1325" s="62" t="str">
        <f t="shared" si="704"/>
        <v/>
      </c>
      <c r="AU1325" s="63" t="str">
        <f>IF(AX1325="","",IF(R1325="Refreshment Beverage",ROUND((BA1325-Y1325-Z1325-AA1325)*VLOOKUP(VALUE(Q1325),Rates!G$15:L$19,3,0),4),ROUND(AW1325*(VLOOKUP(VALUE(Q1325),Rates!G:L,3,0)),4)))</f>
        <v/>
      </c>
      <c r="AV1325" s="68" t="str">
        <f t="shared" si="705"/>
        <v/>
      </c>
      <c r="AW1325" s="69" t="str">
        <f t="shared" si="706"/>
        <v/>
      </c>
      <c r="AX1325" s="65" t="str">
        <f t="shared" si="707"/>
        <v/>
      </c>
      <c r="AY1325" s="70" t="str">
        <f>IF(AX1325="","",IF(R1325="Refreshment Beverage",ROUND(SUM(AX1325*Rates!K$19),4),ROUND(SUM(AX1325*(Rates!J$8/100)),4)))</f>
        <v/>
      </c>
      <c r="AZ1325" s="67" t="str">
        <f t="shared" si="708"/>
        <v/>
      </c>
      <c r="BA1325" s="22" t="str">
        <f t="shared" si="709"/>
        <v/>
      </c>
      <c r="BD1325" s="171"/>
      <c r="BE1325" s="171"/>
      <c r="BF1325" s="171"/>
      <c r="BG1325" s="171"/>
    </row>
    <row r="1326" spans="11:59" ht="12.75" customHeight="1" x14ac:dyDescent="0.3">
      <c r="K1326" s="42" t="str">
        <f t="shared" si="681"/>
        <v/>
      </c>
      <c r="L1326" s="55" t="str">
        <f t="shared" si="682"/>
        <v/>
      </c>
      <c r="M1326" s="43" t="str">
        <f t="shared" si="683"/>
        <v/>
      </c>
      <c r="N1326" s="56" t="str" cm="1">
        <f t="array" ref="N1326">IFERROR(IF(_xlfn.SINGLE(B:B)="","",IF(R1326="Beer",SUM(LOOKUP(2,1/(Rates!$B$3:$B$5&lt;=W1326)/(Rates!$C$3:$C$5&gt;=W1326),Rates!$D$3:$D$5)*(X1326/100)*W1326),IF(R1326="Refreshment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56" t="str">
        <f t="shared" si="684"/>
        <v/>
      </c>
      <c r="P1326" s="53"/>
      <c r="Q1326" s="14" t="str">
        <f t="shared" si="685"/>
        <v/>
      </c>
      <c r="R1326" s="57" t="str">
        <f t="shared" si="686"/>
        <v/>
      </c>
      <c r="S1326" s="58" t="str">
        <f>IF(B1326="","",IF(R1326="Refreshment Beverage",VLOOKUP(VALUE(Q1326),Rates!G$15:L$19,2,0),VLOOKUP(VALUE(Q1326),Rates!G$4:L$12,2,0)))</f>
        <v/>
      </c>
      <c r="T1326" s="58" t="str">
        <f t="shared" si="687"/>
        <v/>
      </c>
      <c r="U1326" s="58" t="str">
        <f t="shared" si="688"/>
        <v/>
      </c>
      <c r="V1326" s="58" t="str">
        <f t="shared" si="689"/>
        <v/>
      </c>
      <c r="W1326" s="58" t="str">
        <f t="shared" si="690"/>
        <v/>
      </c>
      <c r="X1326" s="59" t="str">
        <f t="shared" si="691"/>
        <v/>
      </c>
      <c r="Y1326" s="60" t="str">
        <f>IF(B:B="","",IF(R1326="Refreshment Beverage",VLOOKUP(Q1326,Rates!G$15:L$19,6,0)*W1326,VLOOKUP(Q1326,Rates!G$4:L$12,6,0)*W1326))</f>
        <v/>
      </c>
      <c r="Z1326" s="60" t="str">
        <f t="shared" si="692"/>
        <v/>
      </c>
      <c r="AA1326" s="60" t="str">
        <f t="shared" si="680"/>
        <v/>
      </c>
      <c r="AB1326" s="61" t="str" cm="1">
        <f t="array" ref="AB1326">IF(_xlfn.SINGLE(B:B)="","",IF(R1326="Refreshment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61" t="str" cm="1">
        <f t="array" ref="AC1326">IF(_xlfn.SINGLE(B:B)="","",IF(R1326="Refreshment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68">
        <f>IFERROR(IF(R1326="Beer","",IF(OR(Q1326=1,Q1326=2,Q1326=3,Q1326=4),VLOOKUP(Q1326,Rates!$A$31:$B$34,2,0)*W1326,IF(V1326=1,VLOOKUP(U1326,'REB BEV MIN MKUP'!B:E,4,0),IF(V1326&gt;1,VLOOKUP(VALUE(W1326),'REB BEV MIN MKUP'!O:Q,3,0),0)))),0)</f>
        <v>0</v>
      </c>
      <c r="AE1326" s="62" t="str">
        <f t="shared" si="693"/>
        <v/>
      </c>
      <c r="AF1326" s="63" t="str">
        <f t="shared" si="694"/>
        <v/>
      </c>
      <c r="AG1326" s="64" t="str">
        <f t="shared" si="695"/>
        <v/>
      </c>
      <c r="AH1326" s="65" t="str">
        <f t="shared" si="696"/>
        <v/>
      </c>
      <c r="AI1326" s="66" t="str">
        <f>IF(AE:AE="","",IF(R1326="Refreshment Beverage",AK1326*(Rates!J$19/100),ROUND(SUM(AH1326*(Rates!$J$8/100)),4)))</f>
        <v/>
      </c>
      <c r="AJ1326" s="67" t="str">
        <f t="shared" si="697"/>
        <v/>
      </c>
      <c r="AK1326" s="22" t="str">
        <f t="shared" si="698"/>
        <v/>
      </c>
      <c r="AL1326" s="62" t="str">
        <f t="shared" si="699"/>
        <v/>
      </c>
      <c r="AM1326" s="63" t="str">
        <f>IF(AS1326="","",IF(R1326="Refreshment Beverage",ROUND(AS1326*Rates!K$19,4),ROUND(AO1326*(VLOOKUP(VALUE(Q1326),Rates!G$4:L$12,3,0)),4)))</f>
        <v/>
      </c>
      <c r="AN1326" s="68" t="str">
        <f>IF(AS1326="","",IF(R1326="Refreshment Beverage",AS1326*(Rates!J$19/100),MAX(AM1326,AB1326)))</f>
        <v/>
      </c>
      <c r="AO1326" s="69" t="str">
        <f t="shared" si="700"/>
        <v/>
      </c>
      <c r="AP1326" s="69" t="str">
        <f t="shared" si="701"/>
        <v/>
      </c>
      <c r="AQ1326" s="70" t="str">
        <f>IF(AS1326="","",IF(R1326="Refreshment Beverage",ROUND(SUM(VLOOKUP(Q:Q,Rates!G$15:L$19,3,0)*(AS1326-Y1326-Z1326-AA1326)),4),ROUND(SUM(Rates!$K$8*AS1326),4)))</f>
        <v/>
      </c>
      <c r="AR1326" s="66" t="str">
        <f t="shared" si="702"/>
        <v/>
      </c>
      <c r="AS1326" s="22" t="str">
        <f t="shared" si="703"/>
        <v/>
      </c>
      <c r="AT1326" s="62" t="str">
        <f t="shared" si="704"/>
        <v/>
      </c>
      <c r="AU1326" s="63" t="str">
        <f>IF(AX1326="","",IF(R1326="Refreshment Beverage",ROUND((BA1326-Y1326-Z1326-AA1326)*VLOOKUP(VALUE(Q1326),Rates!G$15:L$19,3,0),4),ROUND(AW1326*(VLOOKUP(VALUE(Q1326),Rates!G:L,3,0)),4)))</f>
        <v/>
      </c>
      <c r="AV1326" s="68" t="str">
        <f t="shared" si="705"/>
        <v/>
      </c>
      <c r="AW1326" s="69" t="str">
        <f t="shared" si="706"/>
        <v/>
      </c>
      <c r="AX1326" s="65" t="str">
        <f t="shared" si="707"/>
        <v/>
      </c>
      <c r="AY1326" s="70" t="str">
        <f>IF(AX1326="","",IF(R1326="Refreshment Beverage",ROUND(SUM(AX1326*Rates!K$19),4),ROUND(SUM(AX1326*(Rates!J$8/100)),4)))</f>
        <v/>
      </c>
      <c r="AZ1326" s="67" t="str">
        <f t="shared" si="708"/>
        <v/>
      </c>
      <c r="BA1326" s="22" t="str">
        <f t="shared" si="709"/>
        <v/>
      </c>
      <c r="BD1326" s="171"/>
      <c r="BE1326" s="171"/>
      <c r="BF1326" s="171"/>
      <c r="BG1326" s="171"/>
    </row>
    <row r="1327" spans="11:59" ht="12.75" customHeight="1" x14ac:dyDescent="0.3">
      <c r="K1327" s="42" t="str">
        <f t="shared" si="681"/>
        <v/>
      </c>
      <c r="L1327" s="55" t="str">
        <f t="shared" si="682"/>
        <v/>
      </c>
      <c r="M1327" s="43" t="str">
        <f t="shared" si="683"/>
        <v/>
      </c>
      <c r="N1327" s="56" t="str" cm="1">
        <f t="array" ref="N1327">IFERROR(IF(_xlfn.SINGLE(B:B)="","",IF(R1327="Beer",SUM(LOOKUP(2,1/(Rates!$B$3:$B$5&lt;=W1327)/(Rates!$C$3:$C$5&gt;=W1327),Rates!$D$3:$D$5)*(X1327/100)*W1327),IF(R1327="Refreshment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56" t="str">
        <f t="shared" si="684"/>
        <v/>
      </c>
      <c r="P1327" s="53"/>
      <c r="Q1327" s="14" t="str">
        <f t="shared" si="685"/>
        <v/>
      </c>
      <c r="R1327" s="57" t="str">
        <f t="shared" si="686"/>
        <v/>
      </c>
      <c r="S1327" s="58" t="str">
        <f>IF(B1327="","",IF(R1327="Refreshment Beverage",VLOOKUP(VALUE(Q1327),Rates!G$15:L$19,2,0),VLOOKUP(VALUE(Q1327),Rates!G$4:L$12,2,0)))</f>
        <v/>
      </c>
      <c r="T1327" s="58" t="str">
        <f t="shared" si="687"/>
        <v/>
      </c>
      <c r="U1327" s="58" t="str">
        <f t="shared" si="688"/>
        <v/>
      </c>
      <c r="V1327" s="58" t="str">
        <f t="shared" si="689"/>
        <v/>
      </c>
      <c r="W1327" s="58" t="str">
        <f t="shared" si="690"/>
        <v/>
      </c>
      <c r="X1327" s="59" t="str">
        <f t="shared" si="691"/>
        <v/>
      </c>
      <c r="Y1327" s="60" t="str">
        <f>IF(B:B="","",IF(R1327="Refreshment Beverage",VLOOKUP(Q1327,Rates!G$15:L$19,6,0)*W1327,VLOOKUP(Q1327,Rates!G$4:L$12,6,0)*W1327))</f>
        <v/>
      </c>
      <c r="Z1327" s="60" t="str">
        <f t="shared" si="692"/>
        <v/>
      </c>
      <c r="AA1327" s="60" t="str">
        <f t="shared" si="680"/>
        <v/>
      </c>
      <c r="AB1327" s="61" t="str" cm="1">
        <f t="array" ref="AB1327">IF(_xlfn.SINGLE(B:B)="","",IF(R1327="Refreshment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61" t="str" cm="1">
        <f t="array" ref="AC1327">IF(_xlfn.SINGLE(B:B)="","",IF(R1327="Refreshment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68">
        <f>IFERROR(IF(R1327="Beer","",IF(OR(Q1327=1,Q1327=2,Q1327=3,Q1327=4),VLOOKUP(Q1327,Rates!$A$31:$B$34,2,0)*W1327,IF(V1327=1,VLOOKUP(U1327,'REB BEV MIN MKUP'!B:E,4,0),IF(V1327&gt;1,VLOOKUP(VALUE(W1327),'REB BEV MIN MKUP'!O:Q,3,0),0)))),0)</f>
        <v>0</v>
      </c>
      <c r="AE1327" s="62" t="str">
        <f t="shared" si="693"/>
        <v/>
      </c>
      <c r="AF1327" s="63" t="str">
        <f t="shared" si="694"/>
        <v/>
      </c>
      <c r="AG1327" s="64" t="str">
        <f t="shared" si="695"/>
        <v/>
      </c>
      <c r="AH1327" s="65" t="str">
        <f t="shared" si="696"/>
        <v/>
      </c>
      <c r="AI1327" s="66" t="str">
        <f>IF(AE:AE="","",IF(R1327="Refreshment Beverage",AK1327*(Rates!J$19/100),ROUND(SUM(AH1327*(Rates!$J$8/100)),4)))</f>
        <v/>
      </c>
      <c r="AJ1327" s="67" t="str">
        <f t="shared" si="697"/>
        <v/>
      </c>
      <c r="AK1327" s="22" t="str">
        <f t="shared" si="698"/>
        <v/>
      </c>
      <c r="AL1327" s="62" t="str">
        <f t="shared" si="699"/>
        <v/>
      </c>
      <c r="AM1327" s="63" t="str">
        <f>IF(AS1327="","",IF(R1327="Refreshment Beverage",ROUND(AS1327*Rates!K$19,4),ROUND(AO1327*(VLOOKUP(VALUE(Q1327),Rates!G$4:L$12,3,0)),4)))</f>
        <v/>
      </c>
      <c r="AN1327" s="68" t="str">
        <f>IF(AS1327="","",IF(R1327="Refreshment Beverage",AS1327*(Rates!J$19/100),MAX(AM1327,AB1327)))</f>
        <v/>
      </c>
      <c r="AO1327" s="69" t="str">
        <f t="shared" si="700"/>
        <v/>
      </c>
      <c r="AP1327" s="69" t="str">
        <f t="shared" si="701"/>
        <v/>
      </c>
      <c r="AQ1327" s="70" t="str">
        <f>IF(AS1327="","",IF(R1327="Refreshment Beverage",ROUND(SUM(VLOOKUP(Q:Q,Rates!G$15:L$19,3,0)*(AS1327-Y1327-Z1327-AA1327)),4),ROUND(SUM(Rates!$K$8*AS1327),4)))</f>
        <v/>
      </c>
      <c r="AR1327" s="66" t="str">
        <f t="shared" si="702"/>
        <v/>
      </c>
      <c r="AS1327" s="22" t="str">
        <f t="shared" si="703"/>
        <v/>
      </c>
      <c r="AT1327" s="62" t="str">
        <f t="shared" si="704"/>
        <v/>
      </c>
      <c r="AU1327" s="63" t="str">
        <f>IF(AX1327="","",IF(R1327="Refreshment Beverage",ROUND((BA1327-Y1327-Z1327-AA1327)*VLOOKUP(VALUE(Q1327),Rates!G$15:L$19,3,0),4),ROUND(AW1327*(VLOOKUP(VALUE(Q1327),Rates!G:L,3,0)),4)))</f>
        <v/>
      </c>
      <c r="AV1327" s="68" t="str">
        <f t="shared" si="705"/>
        <v/>
      </c>
      <c r="AW1327" s="69" t="str">
        <f t="shared" si="706"/>
        <v/>
      </c>
      <c r="AX1327" s="65" t="str">
        <f t="shared" si="707"/>
        <v/>
      </c>
      <c r="AY1327" s="70" t="str">
        <f>IF(AX1327="","",IF(R1327="Refreshment Beverage",ROUND(SUM(AX1327*Rates!K$19),4),ROUND(SUM(AX1327*(Rates!J$8/100)),4)))</f>
        <v/>
      </c>
      <c r="AZ1327" s="67" t="str">
        <f t="shared" si="708"/>
        <v/>
      </c>
      <c r="BA1327" s="22" t="str">
        <f t="shared" si="709"/>
        <v/>
      </c>
      <c r="BD1327" s="171"/>
      <c r="BE1327" s="171"/>
      <c r="BF1327" s="171"/>
      <c r="BG1327" s="171"/>
    </row>
    <row r="1328" spans="11:59" ht="12.75" customHeight="1" x14ac:dyDescent="0.3">
      <c r="K1328" s="42" t="str">
        <f t="shared" si="681"/>
        <v/>
      </c>
      <c r="L1328" s="55" t="str">
        <f t="shared" si="682"/>
        <v/>
      </c>
      <c r="M1328" s="43" t="str">
        <f t="shared" si="683"/>
        <v/>
      </c>
      <c r="N1328" s="56" t="str" cm="1">
        <f t="array" ref="N1328">IFERROR(IF(_xlfn.SINGLE(B:B)="","",IF(R1328="Beer",SUM(LOOKUP(2,1/(Rates!$B$3:$B$5&lt;=W1328)/(Rates!$C$3:$C$5&gt;=W1328),Rates!$D$3:$D$5)*(X1328/100)*W1328),IF(R1328="Refreshment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56" t="str">
        <f t="shared" si="684"/>
        <v/>
      </c>
      <c r="P1328" s="53"/>
      <c r="Q1328" s="14" t="str">
        <f t="shared" si="685"/>
        <v/>
      </c>
      <c r="R1328" s="57" t="str">
        <f t="shared" si="686"/>
        <v/>
      </c>
      <c r="S1328" s="58" t="str">
        <f>IF(B1328="","",IF(R1328="Refreshment Beverage",VLOOKUP(VALUE(Q1328),Rates!G$15:L$19,2,0),VLOOKUP(VALUE(Q1328),Rates!G$4:L$12,2,0)))</f>
        <v/>
      </c>
      <c r="T1328" s="58" t="str">
        <f t="shared" si="687"/>
        <v/>
      </c>
      <c r="U1328" s="58" t="str">
        <f t="shared" si="688"/>
        <v/>
      </c>
      <c r="V1328" s="58" t="str">
        <f t="shared" si="689"/>
        <v/>
      </c>
      <c r="W1328" s="58" t="str">
        <f t="shared" si="690"/>
        <v/>
      </c>
      <c r="X1328" s="59" t="str">
        <f t="shared" si="691"/>
        <v/>
      </c>
      <c r="Y1328" s="60" t="str">
        <f>IF(B:B="","",IF(R1328="Refreshment Beverage",VLOOKUP(Q1328,Rates!G$15:L$19,6,0)*W1328,VLOOKUP(Q1328,Rates!G$4:L$12,6,0)*W1328))</f>
        <v/>
      </c>
      <c r="Z1328" s="60" t="str">
        <f t="shared" si="692"/>
        <v/>
      </c>
      <c r="AA1328" s="60" t="str">
        <f t="shared" si="680"/>
        <v/>
      </c>
      <c r="AB1328" s="61" t="str" cm="1">
        <f t="array" ref="AB1328">IF(_xlfn.SINGLE(B:B)="","",IF(R1328="Refreshment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61" t="str" cm="1">
        <f t="array" ref="AC1328">IF(_xlfn.SINGLE(B:B)="","",IF(R1328="Refreshment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68">
        <f>IFERROR(IF(R1328="Beer","",IF(OR(Q1328=1,Q1328=2,Q1328=3,Q1328=4),VLOOKUP(Q1328,Rates!$A$31:$B$34,2,0)*W1328,IF(V1328=1,VLOOKUP(U1328,'REB BEV MIN MKUP'!B:E,4,0),IF(V1328&gt;1,VLOOKUP(VALUE(W1328),'REB BEV MIN MKUP'!O:Q,3,0),0)))),0)</f>
        <v>0</v>
      </c>
      <c r="AE1328" s="62" t="str">
        <f t="shared" si="693"/>
        <v/>
      </c>
      <c r="AF1328" s="63" t="str">
        <f t="shared" si="694"/>
        <v/>
      </c>
      <c r="AG1328" s="64" t="str">
        <f t="shared" si="695"/>
        <v/>
      </c>
      <c r="AH1328" s="65" t="str">
        <f t="shared" si="696"/>
        <v/>
      </c>
      <c r="AI1328" s="66" t="str">
        <f>IF(AE:AE="","",IF(R1328="Refreshment Beverage",AK1328*(Rates!J$19/100),ROUND(SUM(AH1328*(Rates!$J$8/100)),4)))</f>
        <v/>
      </c>
      <c r="AJ1328" s="67" t="str">
        <f t="shared" si="697"/>
        <v/>
      </c>
      <c r="AK1328" s="22" t="str">
        <f t="shared" si="698"/>
        <v/>
      </c>
      <c r="AL1328" s="62" t="str">
        <f t="shared" si="699"/>
        <v/>
      </c>
      <c r="AM1328" s="63" t="str">
        <f>IF(AS1328="","",IF(R1328="Refreshment Beverage",ROUND(AS1328*Rates!K$19,4),ROUND(AO1328*(VLOOKUP(VALUE(Q1328),Rates!G$4:L$12,3,0)),4)))</f>
        <v/>
      </c>
      <c r="AN1328" s="68" t="str">
        <f>IF(AS1328="","",IF(R1328="Refreshment Beverage",AS1328*(Rates!J$19/100),MAX(AM1328,AB1328)))</f>
        <v/>
      </c>
      <c r="AO1328" s="69" t="str">
        <f t="shared" si="700"/>
        <v/>
      </c>
      <c r="AP1328" s="69" t="str">
        <f t="shared" si="701"/>
        <v/>
      </c>
      <c r="AQ1328" s="70" t="str">
        <f>IF(AS1328="","",IF(R1328="Refreshment Beverage",ROUND(SUM(VLOOKUP(Q:Q,Rates!G$15:L$19,3,0)*(AS1328-Y1328-Z1328-AA1328)),4),ROUND(SUM(Rates!$K$8*AS1328),4)))</f>
        <v/>
      </c>
      <c r="AR1328" s="66" t="str">
        <f t="shared" si="702"/>
        <v/>
      </c>
      <c r="AS1328" s="22" t="str">
        <f t="shared" si="703"/>
        <v/>
      </c>
      <c r="AT1328" s="62" t="str">
        <f t="shared" si="704"/>
        <v/>
      </c>
      <c r="AU1328" s="63" t="str">
        <f>IF(AX1328="","",IF(R1328="Refreshment Beverage",ROUND((BA1328-Y1328-Z1328-AA1328)*VLOOKUP(VALUE(Q1328),Rates!G$15:L$19,3,0),4),ROUND(AW1328*(VLOOKUP(VALUE(Q1328),Rates!G:L,3,0)),4)))</f>
        <v/>
      </c>
      <c r="AV1328" s="68" t="str">
        <f t="shared" si="705"/>
        <v/>
      </c>
      <c r="AW1328" s="69" t="str">
        <f t="shared" si="706"/>
        <v/>
      </c>
      <c r="AX1328" s="65" t="str">
        <f t="shared" si="707"/>
        <v/>
      </c>
      <c r="AY1328" s="70" t="str">
        <f>IF(AX1328="","",IF(R1328="Refreshment Beverage",ROUND(SUM(AX1328*Rates!K$19),4),ROUND(SUM(AX1328*(Rates!J$8/100)),4)))</f>
        <v/>
      </c>
      <c r="AZ1328" s="67" t="str">
        <f t="shared" si="708"/>
        <v/>
      </c>
      <c r="BA1328" s="22" t="str">
        <f t="shared" si="709"/>
        <v/>
      </c>
      <c r="BD1328" s="171"/>
      <c r="BE1328" s="171"/>
      <c r="BF1328" s="171"/>
      <c r="BG1328" s="171"/>
    </row>
    <row r="1329" spans="11:59" ht="12.75" customHeight="1" x14ac:dyDescent="0.3">
      <c r="K1329" s="42" t="str">
        <f t="shared" si="681"/>
        <v/>
      </c>
      <c r="L1329" s="55" t="str">
        <f t="shared" si="682"/>
        <v/>
      </c>
      <c r="M1329" s="43" t="str">
        <f t="shared" si="683"/>
        <v/>
      </c>
      <c r="N1329" s="56" t="str" cm="1">
        <f t="array" ref="N1329">IFERROR(IF(_xlfn.SINGLE(B:B)="","",IF(R1329="Beer",SUM(LOOKUP(2,1/(Rates!$B$3:$B$5&lt;=W1329)/(Rates!$C$3:$C$5&gt;=W1329),Rates!$D$3:$D$5)*(X1329/100)*W1329),IF(R1329="Refreshment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56" t="str">
        <f t="shared" si="684"/>
        <v/>
      </c>
      <c r="P1329" s="53"/>
      <c r="Q1329" s="14" t="str">
        <f t="shared" si="685"/>
        <v/>
      </c>
      <c r="R1329" s="57" t="str">
        <f t="shared" si="686"/>
        <v/>
      </c>
      <c r="S1329" s="58" t="str">
        <f>IF(B1329="","",IF(R1329="Refreshment Beverage",VLOOKUP(VALUE(Q1329),Rates!G$15:L$19,2,0),VLOOKUP(VALUE(Q1329),Rates!G$4:L$12,2,0)))</f>
        <v/>
      </c>
      <c r="T1329" s="58" t="str">
        <f t="shared" si="687"/>
        <v/>
      </c>
      <c r="U1329" s="58" t="str">
        <f t="shared" si="688"/>
        <v/>
      </c>
      <c r="V1329" s="58" t="str">
        <f t="shared" si="689"/>
        <v/>
      </c>
      <c r="W1329" s="58" t="str">
        <f t="shared" si="690"/>
        <v/>
      </c>
      <c r="X1329" s="59" t="str">
        <f t="shared" si="691"/>
        <v/>
      </c>
      <c r="Y1329" s="60" t="str">
        <f>IF(B:B="","",IF(R1329="Refreshment Beverage",VLOOKUP(Q1329,Rates!G$15:L$19,6,0)*W1329,VLOOKUP(Q1329,Rates!G$4:L$12,6,0)*W1329))</f>
        <v/>
      </c>
      <c r="Z1329" s="60" t="str">
        <f t="shared" si="692"/>
        <v/>
      </c>
      <c r="AA1329" s="60" t="str">
        <f t="shared" si="680"/>
        <v/>
      </c>
      <c r="AB1329" s="61" t="str" cm="1">
        <f t="array" ref="AB1329">IF(_xlfn.SINGLE(B:B)="","",IF(R1329="Refreshment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61" t="str" cm="1">
        <f t="array" ref="AC1329">IF(_xlfn.SINGLE(B:B)="","",IF(R1329="Refreshment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68">
        <f>IFERROR(IF(R1329="Beer","",IF(OR(Q1329=1,Q1329=2,Q1329=3,Q1329=4),VLOOKUP(Q1329,Rates!$A$31:$B$34,2,0)*W1329,IF(V1329=1,VLOOKUP(U1329,'REB BEV MIN MKUP'!B:E,4,0),IF(V1329&gt;1,VLOOKUP(VALUE(W1329),'REB BEV MIN MKUP'!O:Q,3,0),0)))),0)</f>
        <v>0</v>
      </c>
      <c r="AE1329" s="62" t="str">
        <f t="shared" si="693"/>
        <v/>
      </c>
      <c r="AF1329" s="63" t="str">
        <f t="shared" si="694"/>
        <v/>
      </c>
      <c r="AG1329" s="64" t="str">
        <f t="shared" si="695"/>
        <v/>
      </c>
      <c r="AH1329" s="65" t="str">
        <f t="shared" si="696"/>
        <v/>
      </c>
      <c r="AI1329" s="66" t="str">
        <f>IF(AE:AE="","",IF(R1329="Refreshment Beverage",AK1329*(Rates!J$19/100),ROUND(SUM(AH1329*(Rates!$J$8/100)),4)))</f>
        <v/>
      </c>
      <c r="AJ1329" s="67" t="str">
        <f t="shared" si="697"/>
        <v/>
      </c>
      <c r="AK1329" s="22" t="str">
        <f t="shared" si="698"/>
        <v/>
      </c>
      <c r="AL1329" s="62" t="str">
        <f t="shared" si="699"/>
        <v/>
      </c>
      <c r="AM1329" s="63" t="str">
        <f>IF(AS1329="","",IF(R1329="Refreshment Beverage",ROUND(AS1329*Rates!K$19,4),ROUND(AO1329*(VLOOKUP(VALUE(Q1329),Rates!G$4:L$12,3,0)),4)))</f>
        <v/>
      </c>
      <c r="AN1329" s="68" t="str">
        <f>IF(AS1329="","",IF(R1329="Refreshment Beverage",AS1329*(Rates!J$19/100),MAX(AM1329,AB1329)))</f>
        <v/>
      </c>
      <c r="AO1329" s="69" t="str">
        <f t="shared" si="700"/>
        <v/>
      </c>
      <c r="AP1329" s="69" t="str">
        <f t="shared" si="701"/>
        <v/>
      </c>
      <c r="AQ1329" s="70" t="str">
        <f>IF(AS1329="","",IF(R1329="Refreshment Beverage",ROUND(SUM(VLOOKUP(Q:Q,Rates!G$15:L$19,3,0)*(AS1329-Y1329-Z1329-AA1329)),4),ROUND(SUM(Rates!$K$8*AS1329),4)))</f>
        <v/>
      </c>
      <c r="AR1329" s="66" t="str">
        <f t="shared" si="702"/>
        <v/>
      </c>
      <c r="AS1329" s="22" t="str">
        <f t="shared" si="703"/>
        <v/>
      </c>
      <c r="AT1329" s="62" t="str">
        <f t="shared" si="704"/>
        <v/>
      </c>
      <c r="AU1329" s="63" t="str">
        <f>IF(AX1329="","",IF(R1329="Refreshment Beverage",ROUND((BA1329-Y1329-Z1329-AA1329)*VLOOKUP(VALUE(Q1329),Rates!G$15:L$19,3,0),4),ROUND(AW1329*(VLOOKUP(VALUE(Q1329),Rates!G:L,3,0)),4)))</f>
        <v/>
      </c>
      <c r="AV1329" s="68" t="str">
        <f t="shared" si="705"/>
        <v/>
      </c>
      <c r="AW1329" s="69" t="str">
        <f t="shared" si="706"/>
        <v/>
      </c>
      <c r="AX1329" s="65" t="str">
        <f t="shared" si="707"/>
        <v/>
      </c>
      <c r="AY1329" s="70" t="str">
        <f>IF(AX1329="","",IF(R1329="Refreshment Beverage",ROUND(SUM(AX1329*Rates!K$19),4),ROUND(SUM(AX1329*(Rates!J$8/100)),4)))</f>
        <v/>
      </c>
      <c r="AZ1329" s="67" t="str">
        <f t="shared" si="708"/>
        <v/>
      </c>
      <c r="BA1329" s="22" t="str">
        <f t="shared" si="709"/>
        <v/>
      </c>
      <c r="BD1329" s="171"/>
      <c r="BE1329" s="171"/>
      <c r="BF1329" s="171"/>
      <c r="BG1329" s="171"/>
    </row>
    <row r="1330" spans="11:59" ht="12.75" customHeight="1" x14ac:dyDescent="0.3">
      <c r="K1330" s="42" t="str">
        <f t="shared" si="681"/>
        <v/>
      </c>
      <c r="L1330" s="55" t="str">
        <f t="shared" si="682"/>
        <v/>
      </c>
      <c r="M1330" s="43" t="str">
        <f t="shared" si="683"/>
        <v/>
      </c>
      <c r="N1330" s="56" t="str" cm="1">
        <f t="array" ref="N1330">IFERROR(IF(_xlfn.SINGLE(B:B)="","",IF(R1330="Beer",SUM(LOOKUP(2,1/(Rates!$B$3:$B$5&lt;=W1330)/(Rates!$C$3:$C$5&gt;=W1330),Rates!$D$3:$D$5)*(X1330/100)*W1330),IF(R1330="Refreshment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56" t="str">
        <f t="shared" si="684"/>
        <v/>
      </c>
      <c r="P1330" s="53"/>
      <c r="Q1330" s="14" t="str">
        <f t="shared" si="685"/>
        <v/>
      </c>
      <c r="R1330" s="57" t="str">
        <f t="shared" si="686"/>
        <v/>
      </c>
      <c r="S1330" s="58" t="str">
        <f>IF(B1330="","",IF(R1330="Refreshment Beverage",VLOOKUP(VALUE(Q1330),Rates!G$15:L$19,2,0),VLOOKUP(VALUE(Q1330),Rates!G$4:L$12,2,0)))</f>
        <v/>
      </c>
      <c r="T1330" s="58" t="str">
        <f t="shared" si="687"/>
        <v/>
      </c>
      <c r="U1330" s="58" t="str">
        <f t="shared" si="688"/>
        <v/>
      </c>
      <c r="V1330" s="58" t="str">
        <f t="shared" si="689"/>
        <v/>
      </c>
      <c r="W1330" s="58" t="str">
        <f t="shared" si="690"/>
        <v/>
      </c>
      <c r="X1330" s="59" t="str">
        <f t="shared" si="691"/>
        <v/>
      </c>
      <c r="Y1330" s="60" t="str">
        <f>IF(B:B="","",IF(R1330="Refreshment Beverage",VLOOKUP(Q1330,Rates!G$15:L$19,6,0)*W1330,VLOOKUP(Q1330,Rates!G$4:L$12,6,0)*W1330))</f>
        <v/>
      </c>
      <c r="Z1330" s="60" t="str">
        <f t="shared" si="692"/>
        <v/>
      </c>
      <c r="AA1330" s="60" t="str">
        <f t="shared" si="680"/>
        <v/>
      </c>
      <c r="AB1330" s="61" t="str" cm="1">
        <f t="array" ref="AB1330">IF(_xlfn.SINGLE(B:B)="","",IF(R1330="Refreshment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61" t="str" cm="1">
        <f t="array" ref="AC1330">IF(_xlfn.SINGLE(B:B)="","",IF(R1330="Refreshment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68">
        <f>IFERROR(IF(R1330="Beer","",IF(OR(Q1330=1,Q1330=2,Q1330=3,Q1330=4),VLOOKUP(Q1330,Rates!$A$31:$B$34,2,0)*W1330,IF(V1330=1,VLOOKUP(U1330,'REB BEV MIN MKUP'!B:E,4,0),IF(V1330&gt;1,VLOOKUP(VALUE(W1330),'REB BEV MIN MKUP'!O:Q,3,0),0)))),0)</f>
        <v>0</v>
      </c>
      <c r="AE1330" s="62" t="str">
        <f t="shared" si="693"/>
        <v/>
      </c>
      <c r="AF1330" s="63" t="str">
        <f t="shared" si="694"/>
        <v/>
      </c>
      <c r="AG1330" s="64" t="str">
        <f t="shared" si="695"/>
        <v/>
      </c>
      <c r="AH1330" s="65" t="str">
        <f t="shared" si="696"/>
        <v/>
      </c>
      <c r="AI1330" s="66" t="str">
        <f>IF(AE:AE="","",IF(R1330="Refreshment Beverage",AK1330*(Rates!J$19/100),ROUND(SUM(AH1330*(Rates!$J$8/100)),4)))</f>
        <v/>
      </c>
      <c r="AJ1330" s="67" t="str">
        <f t="shared" si="697"/>
        <v/>
      </c>
      <c r="AK1330" s="22" t="str">
        <f t="shared" si="698"/>
        <v/>
      </c>
      <c r="AL1330" s="62" t="str">
        <f t="shared" si="699"/>
        <v/>
      </c>
      <c r="AM1330" s="63" t="str">
        <f>IF(AS1330="","",IF(R1330="Refreshment Beverage",ROUND(AS1330*Rates!K$19,4),ROUND(AO1330*(VLOOKUP(VALUE(Q1330),Rates!G$4:L$12,3,0)),4)))</f>
        <v/>
      </c>
      <c r="AN1330" s="68" t="str">
        <f>IF(AS1330="","",IF(R1330="Refreshment Beverage",AS1330*(Rates!J$19/100),MAX(AM1330,AB1330)))</f>
        <v/>
      </c>
      <c r="AO1330" s="69" t="str">
        <f t="shared" si="700"/>
        <v/>
      </c>
      <c r="AP1330" s="69" t="str">
        <f t="shared" si="701"/>
        <v/>
      </c>
      <c r="AQ1330" s="70" t="str">
        <f>IF(AS1330="","",IF(R1330="Refreshment Beverage",ROUND(SUM(VLOOKUP(Q:Q,Rates!G$15:L$19,3,0)*(AS1330-Y1330-Z1330-AA1330)),4),ROUND(SUM(Rates!$K$8*AS1330),4)))</f>
        <v/>
      </c>
      <c r="AR1330" s="66" t="str">
        <f t="shared" si="702"/>
        <v/>
      </c>
      <c r="AS1330" s="22" t="str">
        <f t="shared" si="703"/>
        <v/>
      </c>
      <c r="AT1330" s="62" t="str">
        <f t="shared" si="704"/>
        <v/>
      </c>
      <c r="AU1330" s="63" t="str">
        <f>IF(AX1330="","",IF(R1330="Refreshment Beverage",ROUND((BA1330-Y1330-Z1330-AA1330)*VLOOKUP(VALUE(Q1330),Rates!G$15:L$19,3,0),4),ROUND(AW1330*(VLOOKUP(VALUE(Q1330),Rates!G:L,3,0)),4)))</f>
        <v/>
      </c>
      <c r="AV1330" s="68" t="str">
        <f t="shared" si="705"/>
        <v/>
      </c>
      <c r="AW1330" s="69" t="str">
        <f t="shared" si="706"/>
        <v/>
      </c>
      <c r="AX1330" s="65" t="str">
        <f t="shared" si="707"/>
        <v/>
      </c>
      <c r="AY1330" s="70" t="str">
        <f>IF(AX1330="","",IF(R1330="Refreshment Beverage",ROUND(SUM(AX1330*Rates!K$19),4),ROUND(SUM(AX1330*(Rates!J$8/100)),4)))</f>
        <v/>
      </c>
      <c r="AZ1330" s="67" t="str">
        <f t="shared" si="708"/>
        <v/>
      </c>
      <c r="BA1330" s="22" t="str">
        <f t="shared" si="709"/>
        <v/>
      </c>
      <c r="BD1330" s="171"/>
      <c r="BE1330" s="171"/>
      <c r="BF1330" s="171"/>
      <c r="BG1330" s="171"/>
    </row>
    <row r="1331" spans="11:59" ht="12.75" customHeight="1" x14ac:dyDescent="0.3">
      <c r="K1331" s="42" t="str">
        <f t="shared" si="681"/>
        <v/>
      </c>
      <c r="L1331" s="55" t="str">
        <f t="shared" si="682"/>
        <v/>
      </c>
      <c r="M1331" s="43" t="str">
        <f t="shared" si="683"/>
        <v/>
      </c>
      <c r="N1331" s="56" t="str" cm="1">
        <f t="array" ref="N1331">IFERROR(IF(_xlfn.SINGLE(B:B)="","",IF(R1331="Beer",SUM(LOOKUP(2,1/(Rates!$B$3:$B$5&lt;=W1331)/(Rates!$C$3:$C$5&gt;=W1331),Rates!$D$3:$D$5)*(X1331/100)*W1331),IF(R1331="Refreshment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56" t="str">
        <f t="shared" si="684"/>
        <v/>
      </c>
      <c r="P1331" s="53"/>
      <c r="Q1331" s="14" t="str">
        <f t="shared" si="685"/>
        <v/>
      </c>
      <c r="R1331" s="57" t="str">
        <f t="shared" si="686"/>
        <v/>
      </c>
      <c r="S1331" s="58" t="str">
        <f>IF(B1331="","",IF(R1331="Refreshment Beverage",VLOOKUP(VALUE(Q1331),Rates!G$15:L$19,2,0),VLOOKUP(VALUE(Q1331),Rates!G$4:L$12,2,0)))</f>
        <v/>
      </c>
      <c r="T1331" s="58" t="str">
        <f t="shared" si="687"/>
        <v/>
      </c>
      <c r="U1331" s="58" t="str">
        <f t="shared" si="688"/>
        <v/>
      </c>
      <c r="V1331" s="58" t="str">
        <f t="shared" si="689"/>
        <v/>
      </c>
      <c r="W1331" s="58" t="str">
        <f t="shared" si="690"/>
        <v/>
      </c>
      <c r="X1331" s="59" t="str">
        <f t="shared" si="691"/>
        <v/>
      </c>
      <c r="Y1331" s="60" t="str">
        <f>IF(B:B="","",IF(R1331="Refreshment Beverage",VLOOKUP(Q1331,Rates!G$15:L$19,6,0)*W1331,VLOOKUP(Q1331,Rates!G$4:L$12,6,0)*W1331))</f>
        <v/>
      </c>
      <c r="Z1331" s="60" t="str">
        <f t="shared" si="692"/>
        <v/>
      </c>
      <c r="AA1331" s="60" t="str">
        <f t="shared" si="680"/>
        <v/>
      </c>
      <c r="AB1331" s="61" t="str" cm="1">
        <f t="array" ref="AB1331">IF(_xlfn.SINGLE(B:B)="","",IF(R1331="Refreshment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61" t="str" cm="1">
        <f t="array" ref="AC1331">IF(_xlfn.SINGLE(B:B)="","",IF(R1331="Refreshment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68">
        <f>IFERROR(IF(R1331="Beer","",IF(OR(Q1331=1,Q1331=2,Q1331=3,Q1331=4),VLOOKUP(Q1331,Rates!$A$31:$B$34,2,0)*W1331,IF(V1331=1,VLOOKUP(U1331,'REB BEV MIN MKUP'!B:E,4,0),IF(V1331&gt;1,VLOOKUP(VALUE(W1331),'REB BEV MIN MKUP'!O:Q,3,0),0)))),0)</f>
        <v>0</v>
      </c>
      <c r="AE1331" s="62" t="str">
        <f t="shared" si="693"/>
        <v/>
      </c>
      <c r="AF1331" s="63" t="str">
        <f t="shared" si="694"/>
        <v/>
      </c>
      <c r="AG1331" s="64" t="str">
        <f t="shared" si="695"/>
        <v/>
      </c>
      <c r="AH1331" s="65" t="str">
        <f t="shared" si="696"/>
        <v/>
      </c>
      <c r="AI1331" s="66" t="str">
        <f>IF(AE:AE="","",IF(R1331="Refreshment Beverage",AK1331*(Rates!J$19/100),ROUND(SUM(AH1331*(Rates!$J$8/100)),4)))</f>
        <v/>
      </c>
      <c r="AJ1331" s="67" t="str">
        <f t="shared" si="697"/>
        <v/>
      </c>
      <c r="AK1331" s="22" t="str">
        <f t="shared" si="698"/>
        <v/>
      </c>
      <c r="AL1331" s="62" t="str">
        <f t="shared" si="699"/>
        <v/>
      </c>
      <c r="AM1331" s="63" t="str">
        <f>IF(AS1331="","",IF(R1331="Refreshment Beverage",ROUND(AS1331*Rates!K$19,4),ROUND(AO1331*(VLOOKUP(VALUE(Q1331),Rates!G$4:L$12,3,0)),4)))</f>
        <v/>
      </c>
      <c r="AN1331" s="68" t="str">
        <f>IF(AS1331="","",IF(R1331="Refreshment Beverage",AS1331*(Rates!J$19/100),MAX(AM1331,AB1331)))</f>
        <v/>
      </c>
      <c r="AO1331" s="69" t="str">
        <f t="shared" si="700"/>
        <v/>
      </c>
      <c r="AP1331" s="69" t="str">
        <f t="shared" si="701"/>
        <v/>
      </c>
      <c r="AQ1331" s="70" t="str">
        <f>IF(AS1331="","",IF(R1331="Refreshment Beverage",ROUND(SUM(VLOOKUP(Q:Q,Rates!G$15:L$19,3,0)*(AS1331-Y1331-Z1331-AA1331)),4),ROUND(SUM(Rates!$K$8*AS1331),4)))</f>
        <v/>
      </c>
      <c r="AR1331" s="66" t="str">
        <f t="shared" si="702"/>
        <v/>
      </c>
      <c r="AS1331" s="22" t="str">
        <f t="shared" si="703"/>
        <v/>
      </c>
      <c r="AT1331" s="62" t="str">
        <f t="shared" si="704"/>
        <v/>
      </c>
      <c r="AU1331" s="63" t="str">
        <f>IF(AX1331="","",IF(R1331="Refreshment Beverage",ROUND((BA1331-Y1331-Z1331-AA1331)*VLOOKUP(VALUE(Q1331),Rates!G$15:L$19,3,0),4),ROUND(AW1331*(VLOOKUP(VALUE(Q1331),Rates!G:L,3,0)),4)))</f>
        <v/>
      </c>
      <c r="AV1331" s="68" t="str">
        <f t="shared" si="705"/>
        <v/>
      </c>
      <c r="AW1331" s="69" t="str">
        <f t="shared" si="706"/>
        <v/>
      </c>
      <c r="AX1331" s="65" t="str">
        <f t="shared" si="707"/>
        <v/>
      </c>
      <c r="AY1331" s="70" t="str">
        <f>IF(AX1331="","",IF(R1331="Refreshment Beverage",ROUND(SUM(AX1331*Rates!K$19),4),ROUND(SUM(AX1331*(Rates!J$8/100)),4)))</f>
        <v/>
      </c>
      <c r="AZ1331" s="67" t="str">
        <f t="shared" si="708"/>
        <v/>
      </c>
      <c r="BA1331" s="22" t="str">
        <f t="shared" si="709"/>
        <v/>
      </c>
      <c r="BD1331" s="171"/>
      <c r="BE1331" s="171"/>
      <c r="BF1331" s="171"/>
      <c r="BG1331" s="171"/>
    </row>
    <row r="1332" spans="11:59" ht="12.75" customHeight="1" x14ac:dyDescent="0.3">
      <c r="K1332" s="42" t="str">
        <f t="shared" si="681"/>
        <v/>
      </c>
      <c r="L1332" s="55" t="str">
        <f t="shared" si="682"/>
        <v/>
      </c>
      <c r="M1332" s="43" t="str">
        <f t="shared" si="683"/>
        <v/>
      </c>
      <c r="N1332" s="56" t="str" cm="1">
        <f t="array" ref="N1332">IFERROR(IF(_xlfn.SINGLE(B:B)="","",IF(R1332="Beer",SUM(LOOKUP(2,1/(Rates!$B$3:$B$5&lt;=W1332)/(Rates!$C$3:$C$5&gt;=W1332),Rates!$D$3:$D$5)*(X1332/100)*W1332),IF(R1332="Refreshment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56" t="str">
        <f t="shared" si="684"/>
        <v/>
      </c>
      <c r="P1332" s="53"/>
      <c r="Q1332" s="14" t="str">
        <f t="shared" si="685"/>
        <v/>
      </c>
      <c r="R1332" s="57" t="str">
        <f t="shared" si="686"/>
        <v/>
      </c>
      <c r="S1332" s="58" t="str">
        <f>IF(B1332="","",IF(R1332="Refreshment Beverage",VLOOKUP(VALUE(Q1332),Rates!G$15:L$19,2,0),VLOOKUP(VALUE(Q1332),Rates!G$4:L$12,2,0)))</f>
        <v/>
      </c>
      <c r="T1332" s="58" t="str">
        <f t="shared" si="687"/>
        <v/>
      </c>
      <c r="U1332" s="58" t="str">
        <f t="shared" si="688"/>
        <v/>
      </c>
      <c r="V1332" s="58" t="str">
        <f t="shared" si="689"/>
        <v/>
      </c>
      <c r="W1332" s="58" t="str">
        <f t="shared" si="690"/>
        <v/>
      </c>
      <c r="X1332" s="59" t="str">
        <f t="shared" si="691"/>
        <v/>
      </c>
      <c r="Y1332" s="60" t="str">
        <f>IF(B:B="","",IF(R1332="Refreshment Beverage",VLOOKUP(Q1332,Rates!G$15:L$19,6,0)*W1332,VLOOKUP(Q1332,Rates!G$4:L$12,6,0)*W1332))</f>
        <v/>
      </c>
      <c r="Z1332" s="60" t="str">
        <f t="shared" si="692"/>
        <v/>
      </c>
      <c r="AA1332" s="60" t="str">
        <f t="shared" si="680"/>
        <v/>
      </c>
      <c r="AB1332" s="61" t="str" cm="1">
        <f t="array" ref="AB1332">IF(_xlfn.SINGLE(B:B)="","",IF(R1332="Refreshment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61" t="str" cm="1">
        <f t="array" ref="AC1332">IF(_xlfn.SINGLE(B:B)="","",IF(R1332="Refreshment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68">
        <f>IFERROR(IF(R1332="Beer","",IF(OR(Q1332=1,Q1332=2,Q1332=3,Q1332=4),VLOOKUP(Q1332,Rates!$A$31:$B$34,2,0)*W1332,IF(V1332=1,VLOOKUP(U1332,'REB BEV MIN MKUP'!B:E,4,0),IF(V1332&gt;1,VLOOKUP(VALUE(W1332),'REB BEV MIN MKUP'!O:Q,3,0),0)))),0)</f>
        <v>0</v>
      </c>
      <c r="AE1332" s="62" t="str">
        <f t="shared" si="693"/>
        <v/>
      </c>
      <c r="AF1332" s="63" t="str">
        <f t="shared" si="694"/>
        <v/>
      </c>
      <c r="AG1332" s="64" t="str">
        <f t="shared" si="695"/>
        <v/>
      </c>
      <c r="AH1332" s="65" t="str">
        <f t="shared" si="696"/>
        <v/>
      </c>
      <c r="AI1332" s="66" t="str">
        <f>IF(AE:AE="","",IF(R1332="Refreshment Beverage",AK1332*(Rates!J$19/100),ROUND(SUM(AH1332*(Rates!$J$8/100)),4)))</f>
        <v/>
      </c>
      <c r="AJ1332" s="67" t="str">
        <f t="shared" si="697"/>
        <v/>
      </c>
      <c r="AK1332" s="22" t="str">
        <f t="shared" si="698"/>
        <v/>
      </c>
      <c r="AL1332" s="62" t="str">
        <f t="shared" si="699"/>
        <v/>
      </c>
      <c r="AM1332" s="63" t="str">
        <f>IF(AS1332="","",IF(R1332="Refreshment Beverage",ROUND(AS1332*Rates!K$19,4),ROUND(AO1332*(VLOOKUP(VALUE(Q1332),Rates!G$4:L$12,3,0)),4)))</f>
        <v/>
      </c>
      <c r="AN1332" s="68" t="str">
        <f>IF(AS1332="","",IF(R1332="Refreshment Beverage",AS1332*(Rates!J$19/100),MAX(AM1332,AB1332)))</f>
        <v/>
      </c>
      <c r="AO1332" s="69" t="str">
        <f t="shared" si="700"/>
        <v/>
      </c>
      <c r="AP1332" s="69" t="str">
        <f t="shared" si="701"/>
        <v/>
      </c>
      <c r="AQ1332" s="70" t="str">
        <f>IF(AS1332="","",IF(R1332="Refreshment Beverage",ROUND(SUM(VLOOKUP(Q:Q,Rates!G$15:L$19,3,0)*(AS1332-Y1332-Z1332-AA1332)),4),ROUND(SUM(Rates!$K$8*AS1332),4)))</f>
        <v/>
      </c>
      <c r="AR1332" s="66" t="str">
        <f t="shared" si="702"/>
        <v/>
      </c>
      <c r="AS1332" s="22" t="str">
        <f t="shared" si="703"/>
        <v/>
      </c>
      <c r="AT1332" s="62" t="str">
        <f t="shared" si="704"/>
        <v/>
      </c>
      <c r="AU1332" s="63" t="str">
        <f>IF(AX1332="","",IF(R1332="Refreshment Beverage",ROUND((BA1332-Y1332-Z1332-AA1332)*VLOOKUP(VALUE(Q1332),Rates!G$15:L$19,3,0),4),ROUND(AW1332*(VLOOKUP(VALUE(Q1332),Rates!G:L,3,0)),4)))</f>
        <v/>
      </c>
      <c r="AV1332" s="68" t="str">
        <f t="shared" si="705"/>
        <v/>
      </c>
      <c r="AW1332" s="69" t="str">
        <f t="shared" si="706"/>
        <v/>
      </c>
      <c r="AX1332" s="65" t="str">
        <f t="shared" si="707"/>
        <v/>
      </c>
      <c r="AY1332" s="70" t="str">
        <f>IF(AX1332="","",IF(R1332="Refreshment Beverage",ROUND(SUM(AX1332*Rates!K$19),4),ROUND(SUM(AX1332*(Rates!J$8/100)),4)))</f>
        <v/>
      </c>
      <c r="AZ1332" s="67" t="str">
        <f t="shared" si="708"/>
        <v/>
      </c>
      <c r="BA1332" s="22" t="str">
        <f t="shared" si="709"/>
        <v/>
      </c>
      <c r="BD1332" s="171"/>
      <c r="BE1332" s="171"/>
      <c r="BF1332" s="171"/>
      <c r="BG1332" s="171"/>
    </row>
    <row r="1333" spans="11:59" ht="12.75" customHeight="1" x14ac:dyDescent="0.3">
      <c r="K1333" s="42" t="str">
        <f t="shared" si="681"/>
        <v/>
      </c>
      <c r="L1333" s="55" t="str">
        <f t="shared" si="682"/>
        <v/>
      </c>
      <c r="M1333" s="43" t="str">
        <f t="shared" si="683"/>
        <v/>
      </c>
      <c r="N1333" s="56" t="str" cm="1">
        <f t="array" ref="N1333">IFERROR(IF(_xlfn.SINGLE(B:B)="","",IF(R1333="Beer",SUM(LOOKUP(2,1/(Rates!$B$3:$B$5&lt;=W1333)/(Rates!$C$3:$C$5&gt;=W1333),Rates!$D$3:$D$5)*(X1333/100)*W1333),IF(R1333="Refreshment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56" t="str">
        <f t="shared" si="684"/>
        <v/>
      </c>
      <c r="P1333" s="53"/>
      <c r="Q1333" s="14" t="str">
        <f t="shared" si="685"/>
        <v/>
      </c>
      <c r="R1333" s="57" t="str">
        <f t="shared" si="686"/>
        <v/>
      </c>
      <c r="S1333" s="58" t="str">
        <f>IF(B1333="","",IF(R1333="Refreshment Beverage",VLOOKUP(VALUE(Q1333),Rates!G$15:L$19,2,0),VLOOKUP(VALUE(Q1333),Rates!G$4:L$12,2,0)))</f>
        <v/>
      </c>
      <c r="T1333" s="58" t="str">
        <f t="shared" si="687"/>
        <v/>
      </c>
      <c r="U1333" s="58" t="str">
        <f t="shared" si="688"/>
        <v/>
      </c>
      <c r="V1333" s="58" t="str">
        <f t="shared" si="689"/>
        <v/>
      </c>
      <c r="W1333" s="58" t="str">
        <f t="shared" si="690"/>
        <v/>
      </c>
      <c r="X1333" s="59" t="str">
        <f t="shared" si="691"/>
        <v/>
      </c>
      <c r="Y1333" s="60" t="str">
        <f>IF(B:B="","",IF(R1333="Refreshment Beverage",VLOOKUP(Q1333,Rates!G$15:L$19,6,0)*W1333,VLOOKUP(Q1333,Rates!G$4:L$12,6,0)*W1333))</f>
        <v/>
      </c>
      <c r="Z1333" s="60" t="str">
        <f t="shared" si="692"/>
        <v/>
      </c>
      <c r="AA1333" s="60" t="str">
        <f t="shared" si="680"/>
        <v/>
      </c>
      <c r="AB1333" s="61" t="str" cm="1">
        <f t="array" ref="AB1333">IF(_xlfn.SINGLE(B:B)="","",IF(R1333="Refreshment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61" t="str" cm="1">
        <f t="array" ref="AC1333">IF(_xlfn.SINGLE(B:B)="","",IF(R1333="Refreshment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68">
        <f>IFERROR(IF(R1333="Beer","",IF(OR(Q1333=1,Q1333=2,Q1333=3,Q1333=4),VLOOKUP(Q1333,Rates!$A$31:$B$34,2,0)*W1333,IF(V1333=1,VLOOKUP(U1333,'REB BEV MIN MKUP'!B:E,4,0),IF(V1333&gt;1,VLOOKUP(VALUE(W1333),'REB BEV MIN MKUP'!O:Q,3,0),0)))),0)</f>
        <v>0</v>
      </c>
      <c r="AE1333" s="62" t="str">
        <f t="shared" si="693"/>
        <v/>
      </c>
      <c r="AF1333" s="63" t="str">
        <f t="shared" si="694"/>
        <v/>
      </c>
      <c r="AG1333" s="64" t="str">
        <f t="shared" si="695"/>
        <v/>
      </c>
      <c r="AH1333" s="65" t="str">
        <f t="shared" si="696"/>
        <v/>
      </c>
      <c r="AI1333" s="66" t="str">
        <f>IF(AE:AE="","",IF(R1333="Refreshment Beverage",AK1333*(Rates!J$19/100),ROUND(SUM(AH1333*(Rates!$J$8/100)),4)))</f>
        <v/>
      </c>
      <c r="AJ1333" s="67" t="str">
        <f t="shared" si="697"/>
        <v/>
      </c>
      <c r="AK1333" s="22" t="str">
        <f t="shared" si="698"/>
        <v/>
      </c>
      <c r="AL1333" s="62" t="str">
        <f t="shared" si="699"/>
        <v/>
      </c>
      <c r="AM1333" s="63" t="str">
        <f>IF(AS1333="","",IF(R1333="Refreshment Beverage",ROUND(AS1333*Rates!K$19,4),ROUND(AO1333*(VLOOKUP(VALUE(Q1333),Rates!G$4:L$12,3,0)),4)))</f>
        <v/>
      </c>
      <c r="AN1333" s="68" t="str">
        <f>IF(AS1333="","",IF(R1333="Refreshment Beverage",AS1333*(Rates!J$19/100),MAX(AM1333,AB1333)))</f>
        <v/>
      </c>
      <c r="AO1333" s="69" t="str">
        <f t="shared" si="700"/>
        <v/>
      </c>
      <c r="AP1333" s="69" t="str">
        <f t="shared" si="701"/>
        <v/>
      </c>
      <c r="AQ1333" s="70" t="str">
        <f>IF(AS1333="","",IF(R1333="Refreshment Beverage",ROUND(SUM(VLOOKUP(Q:Q,Rates!G$15:L$19,3,0)*(AS1333-Y1333-Z1333-AA1333)),4),ROUND(SUM(Rates!$K$8*AS1333),4)))</f>
        <v/>
      </c>
      <c r="AR1333" s="66" t="str">
        <f t="shared" si="702"/>
        <v/>
      </c>
      <c r="AS1333" s="22" t="str">
        <f t="shared" si="703"/>
        <v/>
      </c>
      <c r="AT1333" s="62" t="str">
        <f t="shared" si="704"/>
        <v/>
      </c>
      <c r="AU1333" s="63" t="str">
        <f>IF(AX1333="","",IF(R1333="Refreshment Beverage",ROUND((BA1333-Y1333-Z1333-AA1333)*VLOOKUP(VALUE(Q1333),Rates!G$15:L$19,3,0),4),ROUND(AW1333*(VLOOKUP(VALUE(Q1333),Rates!G:L,3,0)),4)))</f>
        <v/>
      </c>
      <c r="AV1333" s="68" t="str">
        <f t="shared" si="705"/>
        <v/>
      </c>
      <c r="AW1333" s="69" t="str">
        <f t="shared" si="706"/>
        <v/>
      </c>
      <c r="AX1333" s="65" t="str">
        <f t="shared" si="707"/>
        <v/>
      </c>
      <c r="AY1333" s="70" t="str">
        <f>IF(AX1333="","",IF(R1333="Refreshment Beverage",ROUND(SUM(AX1333*Rates!K$19),4),ROUND(SUM(AX1333*(Rates!J$8/100)),4)))</f>
        <v/>
      </c>
      <c r="AZ1333" s="67" t="str">
        <f t="shared" si="708"/>
        <v/>
      </c>
      <c r="BA1333" s="22" t="str">
        <f t="shared" si="709"/>
        <v/>
      </c>
      <c r="BD1333" s="171"/>
      <c r="BE1333" s="171"/>
      <c r="BF1333" s="171"/>
      <c r="BG1333" s="171"/>
    </row>
    <row r="1334" spans="11:59" ht="12.75" customHeight="1" x14ac:dyDescent="0.3">
      <c r="K1334" s="42" t="str">
        <f t="shared" si="681"/>
        <v/>
      </c>
      <c r="L1334" s="55" t="str">
        <f t="shared" si="682"/>
        <v/>
      </c>
      <c r="M1334" s="43" t="str">
        <f t="shared" si="683"/>
        <v/>
      </c>
      <c r="N1334" s="56" t="str" cm="1">
        <f t="array" ref="N1334">IFERROR(IF(_xlfn.SINGLE(B:B)="","",IF(R1334="Beer",SUM(LOOKUP(2,1/(Rates!$B$3:$B$5&lt;=W1334)/(Rates!$C$3:$C$5&gt;=W1334),Rates!$D$3:$D$5)*(X1334/100)*W1334),IF(R1334="Refreshment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56" t="str">
        <f t="shared" si="684"/>
        <v/>
      </c>
      <c r="P1334" s="53"/>
      <c r="Q1334" s="14" t="str">
        <f t="shared" si="685"/>
        <v/>
      </c>
      <c r="R1334" s="57" t="str">
        <f t="shared" si="686"/>
        <v/>
      </c>
      <c r="S1334" s="58" t="str">
        <f>IF(B1334="","",IF(R1334="Refreshment Beverage",VLOOKUP(VALUE(Q1334),Rates!G$15:L$19,2,0),VLOOKUP(VALUE(Q1334),Rates!G$4:L$12,2,0)))</f>
        <v/>
      </c>
      <c r="T1334" s="58" t="str">
        <f t="shared" si="687"/>
        <v/>
      </c>
      <c r="U1334" s="58" t="str">
        <f t="shared" si="688"/>
        <v/>
      </c>
      <c r="V1334" s="58" t="str">
        <f t="shared" si="689"/>
        <v/>
      </c>
      <c r="W1334" s="58" t="str">
        <f t="shared" si="690"/>
        <v/>
      </c>
      <c r="X1334" s="59" t="str">
        <f t="shared" si="691"/>
        <v/>
      </c>
      <c r="Y1334" s="60" t="str">
        <f>IF(B:B="","",IF(R1334="Refreshment Beverage",VLOOKUP(Q1334,Rates!G$15:L$19,6,0)*W1334,VLOOKUP(Q1334,Rates!G$4:L$12,6,0)*W1334))</f>
        <v/>
      </c>
      <c r="Z1334" s="60" t="str">
        <f t="shared" si="692"/>
        <v/>
      </c>
      <c r="AA1334" s="60" t="str">
        <f t="shared" si="680"/>
        <v/>
      </c>
      <c r="AB1334" s="61" t="str" cm="1">
        <f t="array" ref="AB1334">IF(_xlfn.SINGLE(B:B)="","",IF(R1334="Refreshment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61" t="str" cm="1">
        <f t="array" ref="AC1334">IF(_xlfn.SINGLE(B:B)="","",IF(R1334="Refreshment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68">
        <f>IFERROR(IF(R1334="Beer","",IF(OR(Q1334=1,Q1334=2,Q1334=3,Q1334=4),VLOOKUP(Q1334,Rates!$A$31:$B$34,2,0)*W1334,IF(V1334=1,VLOOKUP(U1334,'REB BEV MIN MKUP'!B:E,4,0),IF(V1334&gt;1,VLOOKUP(VALUE(W1334),'REB BEV MIN MKUP'!O:Q,3,0),0)))),0)</f>
        <v>0</v>
      </c>
      <c r="AE1334" s="62" t="str">
        <f t="shared" si="693"/>
        <v/>
      </c>
      <c r="AF1334" s="63" t="str">
        <f t="shared" si="694"/>
        <v/>
      </c>
      <c r="AG1334" s="64" t="str">
        <f t="shared" si="695"/>
        <v/>
      </c>
      <c r="AH1334" s="65" t="str">
        <f t="shared" si="696"/>
        <v/>
      </c>
      <c r="AI1334" s="66" t="str">
        <f>IF(AE:AE="","",IF(R1334="Refreshment Beverage",AK1334*(Rates!J$19/100),ROUND(SUM(AH1334*(Rates!$J$8/100)),4)))</f>
        <v/>
      </c>
      <c r="AJ1334" s="67" t="str">
        <f t="shared" si="697"/>
        <v/>
      </c>
      <c r="AK1334" s="22" t="str">
        <f t="shared" si="698"/>
        <v/>
      </c>
      <c r="AL1334" s="62" t="str">
        <f t="shared" si="699"/>
        <v/>
      </c>
      <c r="AM1334" s="63" t="str">
        <f>IF(AS1334="","",IF(R1334="Refreshment Beverage",ROUND(AS1334*Rates!K$19,4),ROUND(AO1334*(VLOOKUP(VALUE(Q1334),Rates!G$4:L$12,3,0)),4)))</f>
        <v/>
      </c>
      <c r="AN1334" s="68" t="str">
        <f>IF(AS1334="","",IF(R1334="Refreshment Beverage",AS1334*(Rates!J$19/100),MAX(AM1334,AB1334)))</f>
        <v/>
      </c>
      <c r="AO1334" s="69" t="str">
        <f t="shared" si="700"/>
        <v/>
      </c>
      <c r="AP1334" s="69" t="str">
        <f t="shared" si="701"/>
        <v/>
      </c>
      <c r="AQ1334" s="70" t="str">
        <f>IF(AS1334="","",IF(R1334="Refreshment Beverage",ROUND(SUM(VLOOKUP(Q:Q,Rates!G$15:L$19,3,0)*(AS1334-Y1334-Z1334-AA1334)),4),ROUND(SUM(Rates!$K$8*AS1334),4)))</f>
        <v/>
      </c>
      <c r="AR1334" s="66" t="str">
        <f t="shared" si="702"/>
        <v/>
      </c>
      <c r="AS1334" s="22" t="str">
        <f t="shared" si="703"/>
        <v/>
      </c>
      <c r="AT1334" s="62" t="str">
        <f t="shared" si="704"/>
        <v/>
      </c>
      <c r="AU1334" s="63" t="str">
        <f>IF(AX1334="","",IF(R1334="Refreshment Beverage",ROUND((BA1334-Y1334-Z1334-AA1334)*VLOOKUP(VALUE(Q1334),Rates!G$15:L$19,3,0),4),ROUND(AW1334*(VLOOKUP(VALUE(Q1334),Rates!G:L,3,0)),4)))</f>
        <v/>
      </c>
      <c r="AV1334" s="68" t="str">
        <f t="shared" si="705"/>
        <v/>
      </c>
      <c r="AW1334" s="69" t="str">
        <f t="shared" si="706"/>
        <v/>
      </c>
      <c r="AX1334" s="65" t="str">
        <f t="shared" si="707"/>
        <v/>
      </c>
      <c r="AY1334" s="70" t="str">
        <f>IF(AX1334="","",IF(R1334="Refreshment Beverage",ROUND(SUM(AX1334*Rates!K$19),4),ROUND(SUM(AX1334*(Rates!J$8/100)),4)))</f>
        <v/>
      </c>
      <c r="AZ1334" s="67" t="str">
        <f t="shared" si="708"/>
        <v/>
      </c>
      <c r="BA1334" s="22" t="str">
        <f t="shared" si="709"/>
        <v/>
      </c>
      <c r="BD1334" s="171"/>
      <c r="BE1334" s="171"/>
      <c r="BF1334" s="171"/>
      <c r="BG1334" s="171"/>
    </row>
    <row r="1335" spans="11:59" ht="12.75" customHeight="1" x14ac:dyDescent="0.3">
      <c r="K1335" s="42" t="str">
        <f t="shared" si="681"/>
        <v/>
      </c>
      <c r="L1335" s="55" t="str">
        <f t="shared" si="682"/>
        <v/>
      </c>
      <c r="M1335" s="43" t="str">
        <f t="shared" si="683"/>
        <v/>
      </c>
      <c r="N1335" s="56" t="str" cm="1">
        <f t="array" ref="N1335">IFERROR(IF(_xlfn.SINGLE(B:B)="","",IF(R1335="Beer",SUM(LOOKUP(2,1/(Rates!$B$3:$B$5&lt;=W1335)/(Rates!$C$3:$C$5&gt;=W1335),Rates!$D$3:$D$5)*(X1335/100)*W1335),IF(R1335="Refreshment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56" t="str">
        <f t="shared" si="684"/>
        <v/>
      </c>
      <c r="P1335" s="53"/>
      <c r="Q1335" s="14" t="str">
        <f t="shared" si="685"/>
        <v/>
      </c>
      <c r="R1335" s="57" t="str">
        <f t="shared" si="686"/>
        <v/>
      </c>
      <c r="S1335" s="58" t="str">
        <f>IF(B1335="","",IF(R1335="Refreshment Beverage",VLOOKUP(VALUE(Q1335),Rates!G$15:L$19,2,0),VLOOKUP(VALUE(Q1335),Rates!G$4:L$12,2,0)))</f>
        <v/>
      </c>
      <c r="T1335" s="58" t="str">
        <f t="shared" si="687"/>
        <v/>
      </c>
      <c r="U1335" s="58" t="str">
        <f t="shared" si="688"/>
        <v/>
      </c>
      <c r="V1335" s="58" t="str">
        <f t="shared" si="689"/>
        <v/>
      </c>
      <c r="W1335" s="58" t="str">
        <f t="shared" si="690"/>
        <v/>
      </c>
      <c r="X1335" s="59" t="str">
        <f t="shared" si="691"/>
        <v/>
      </c>
      <c r="Y1335" s="60" t="str">
        <f>IF(B:B="","",IF(R1335="Refreshment Beverage",VLOOKUP(Q1335,Rates!G$15:L$19,6,0)*W1335,VLOOKUP(Q1335,Rates!G$4:L$12,6,0)*W1335))</f>
        <v/>
      </c>
      <c r="Z1335" s="60" t="str">
        <f t="shared" si="692"/>
        <v/>
      </c>
      <c r="AA1335" s="60" t="str">
        <f t="shared" si="680"/>
        <v/>
      </c>
      <c r="AB1335" s="61" t="str" cm="1">
        <f t="array" ref="AB1335">IF(_xlfn.SINGLE(B:B)="","",IF(R1335="Refreshment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61" t="str" cm="1">
        <f t="array" ref="AC1335">IF(_xlfn.SINGLE(B:B)="","",IF(R1335="Refreshment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68">
        <f>IFERROR(IF(R1335="Beer","",IF(OR(Q1335=1,Q1335=2,Q1335=3,Q1335=4),VLOOKUP(Q1335,Rates!$A$31:$B$34,2,0)*W1335,IF(V1335=1,VLOOKUP(U1335,'REB BEV MIN MKUP'!B:E,4,0),IF(V1335&gt;1,VLOOKUP(VALUE(W1335),'REB BEV MIN MKUP'!O:Q,3,0),0)))),0)</f>
        <v>0</v>
      </c>
      <c r="AE1335" s="62" t="str">
        <f t="shared" si="693"/>
        <v/>
      </c>
      <c r="AF1335" s="63" t="str">
        <f t="shared" si="694"/>
        <v/>
      </c>
      <c r="AG1335" s="64" t="str">
        <f t="shared" si="695"/>
        <v/>
      </c>
      <c r="AH1335" s="65" t="str">
        <f t="shared" si="696"/>
        <v/>
      </c>
      <c r="AI1335" s="66" t="str">
        <f>IF(AE:AE="","",IF(R1335="Refreshment Beverage",AK1335*(Rates!J$19/100),ROUND(SUM(AH1335*(Rates!$J$8/100)),4)))</f>
        <v/>
      </c>
      <c r="AJ1335" s="67" t="str">
        <f t="shared" si="697"/>
        <v/>
      </c>
      <c r="AK1335" s="22" t="str">
        <f t="shared" si="698"/>
        <v/>
      </c>
      <c r="AL1335" s="62" t="str">
        <f t="shared" si="699"/>
        <v/>
      </c>
      <c r="AM1335" s="63" t="str">
        <f>IF(AS1335="","",IF(R1335="Refreshment Beverage",ROUND(AS1335*Rates!K$19,4),ROUND(AO1335*(VLOOKUP(VALUE(Q1335),Rates!G$4:L$12,3,0)),4)))</f>
        <v/>
      </c>
      <c r="AN1335" s="68" t="str">
        <f>IF(AS1335="","",IF(R1335="Refreshment Beverage",AS1335*(Rates!J$19/100),MAX(AM1335,AB1335)))</f>
        <v/>
      </c>
      <c r="AO1335" s="69" t="str">
        <f t="shared" si="700"/>
        <v/>
      </c>
      <c r="AP1335" s="69" t="str">
        <f t="shared" si="701"/>
        <v/>
      </c>
      <c r="AQ1335" s="70" t="str">
        <f>IF(AS1335="","",IF(R1335="Refreshment Beverage",ROUND(SUM(VLOOKUP(Q:Q,Rates!G$15:L$19,3,0)*(AS1335-Y1335-Z1335-AA1335)),4),ROUND(SUM(Rates!$K$8*AS1335),4)))</f>
        <v/>
      </c>
      <c r="AR1335" s="66" t="str">
        <f t="shared" si="702"/>
        <v/>
      </c>
      <c r="AS1335" s="22" t="str">
        <f t="shared" si="703"/>
        <v/>
      </c>
      <c r="AT1335" s="62" t="str">
        <f t="shared" si="704"/>
        <v/>
      </c>
      <c r="AU1335" s="63" t="str">
        <f>IF(AX1335="","",IF(R1335="Refreshment Beverage",ROUND((BA1335-Y1335-Z1335-AA1335)*VLOOKUP(VALUE(Q1335),Rates!G$15:L$19,3,0),4),ROUND(AW1335*(VLOOKUP(VALUE(Q1335),Rates!G:L,3,0)),4)))</f>
        <v/>
      </c>
      <c r="AV1335" s="68" t="str">
        <f t="shared" si="705"/>
        <v/>
      </c>
      <c r="AW1335" s="69" t="str">
        <f t="shared" si="706"/>
        <v/>
      </c>
      <c r="AX1335" s="65" t="str">
        <f t="shared" si="707"/>
        <v/>
      </c>
      <c r="AY1335" s="70" t="str">
        <f>IF(AX1335="","",IF(R1335="Refreshment Beverage",ROUND(SUM(AX1335*Rates!K$19),4),ROUND(SUM(AX1335*(Rates!J$8/100)),4)))</f>
        <v/>
      </c>
      <c r="AZ1335" s="67" t="str">
        <f t="shared" si="708"/>
        <v/>
      </c>
      <c r="BA1335" s="22" t="str">
        <f t="shared" si="709"/>
        <v/>
      </c>
      <c r="BD1335" s="171"/>
      <c r="BE1335" s="171"/>
      <c r="BF1335" s="171"/>
      <c r="BG1335" s="171"/>
    </row>
    <row r="1336" spans="11:59" ht="12.75" customHeight="1" x14ac:dyDescent="0.3">
      <c r="K1336" s="42" t="str">
        <f t="shared" si="681"/>
        <v/>
      </c>
      <c r="L1336" s="55" t="str">
        <f t="shared" si="682"/>
        <v/>
      </c>
      <c r="M1336" s="43" t="str">
        <f t="shared" si="683"/>
        <v/>
      </c>
      <c r="N1336" s="56" t="str" cm="1">
        <f t="array" ref="N1336">IFERROR(IF(_xlfn.SINGLE(B:B)="","",IF(R1336="Beer",SUM(LOOKUP(2,1/(Rates!$B$3:$B$5&lt;=W1336)/(Rates!$C$3:$C$5&gt;=W1336),Rates!$D$3:$D$5)*(X1336/100)*W1336),IF(R1336="Refreshment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56" t="str">
        <f t="shared" si="684"/>
        <v/>
      </c>
      <c r="P1336" s="53"/>
      <c r="Q1336" s="14" t="str">
        <f t="shared" si="685"/>
        <v/>
      </c>
      <c r="R1336" s="57" t="str">
        <f t="shared" si="686"/>
        <v/>
      </c>
      <c r="S1336" s="58" t="str">
        <f>IF(B1336="","",IF(R1336="Refreshment Beverage",VLOOKUP(VALUE(Q1336),Rates!G$15:L$19,2,0),VLOOKUP(VALUE(Q1336),Rates!G$4:L$12,2,0)))</f>
        <v/>
      </c>
      <c r="T1336" s="58" t="str">
        <f t="shared" si="687"/>
        <v/>
      </c>
      <c r="U1336" s="58" t="str">
        <f t="shared" si="688"/>
        <v/>
      </c>
      <c r="V1336" s="58" t="str">
        <f t="shared" si="689"/>
        <v/>
      </c>
      <c r="W1336" s="58" t="str">
        <f t="shared" si="690"/>
        <v/>
      </c>
      <c r="X1336" s="59" t="str">
        <f t="shared" si="691"/>
        <v/>
      </c>
      <c r="Y1336" s="60" t="str">
        <f>IF(B:B="","",IF(R1336="Refreshment Beverage",VLOOKUP(Q1336,Rates!G$15:L$19,6,0)*W1336,VLOOKUP(Q1336,Rates!G$4:L$12,6,0)*W1336))</f>
        <v/>
      </c>
      <c r="Z1336" s="60" t="str">
        <f t="shared" si="692"/>
        <v/>
      </c>
      <c r="AA1336" s="60" t="str">
        <f t="shared" si="680"/>
        <v/>
      </c>
      <c r="AB1336" s="61" t="str" cm="1">
        <f t="array" ref="AB1336">IF(_xlfn.SINGLE(B:B)="","",IF(R1336="Refreshment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61" t="str" cm="1">
        <f t="array" ref="AC1336">IF(_xlfn.SINGLE(B:B)="","",IF(R1336="Refreshment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68">
        <f>IFERROR(IF(R1336="Beer","",IF(OR(Q1336=1,Q1336=2,Q1336=3,Q1336=4),VLOOKUP(Q1336,Rates!$A$31:$B$34,2,0)*W1336,IF(V1336=1,VLOOKUP(U1336,'REB BEV MIN MKUP'!B:E,4,0),IF(V1336&gt;1,VLOOKUP(VALUE(W1336),'REB BEV MIN MKUP'!O:Q,3,0),0)))),0)</f>
        <v>0</v>
      </c>
      <c r="AE1336" s="62" t="str">
        <f t="shared" si="693"/>
        <v/>
      </c>
      <c r="AF1336" s="63" t="str">
        <f t="shared" si="694"/>
        <v/>
      </c>
      <c r="AG1336" s="64" t="str">
        <f t="shared" si="695"/>
        <v/>
      </c>
      <c r="AH1336" s="65" t="str">
        <f t="shared" si="696"/>
        <v/>
      </c>
      <c r="AI1336" s="66" t="str">
        <f>IF(AE:AE="","",IF(R1336="Refreshment Beverage",AK1336*(Rates!J$19/100),ROUND(SUM(AH1336*(Rates!$J$8/100)),4)))</f>
        <v/>
      </c>
      <c r="AJ1336" s="67" t="str">
        <f t="shared" si="697"/>
        <v/>
      </c>
      <c r="AK1336" s="22" t="str">
        <f t="shared" si="698"/>
        <v/>
      </c>
      <c r="AL1336" s="62" t="str">
        <f t="shared" si="699"/>
        <v/>
      </c>
      <c r="AM1336" s="63" t="str">
        <f>IF(AS1336="","",IF(R1336="Refreshment Beverage",ROUND(AS1336*Rates!K$19,4),ROUND(AO1336*(VLOOKUP(VALUE(Q1336),Rates!G$4:L$12,3,0)),4)))</f>
        <v/>
      </c>
      <c r="AN1336" s="68" t="str">
        <f>IF(AS1336="","",IF(R1336="Refreshment Beverage",AS1336*(Rates!J$19/100),MAX(AM1336,AB1336)))</f>
        <v/>
      </c>
      <c r="AO1336" s="69" t="str">
        <f t="shared" si="700"/>
        <v/>
      </c>
      <c r="AP1336" s="69" t="str">
        <f t="shared" si="701"/>
        <v/>
      </c>
      <c r="AQ1336" s="70" t="str">
        <f>IF(AS1336="","",IF(R1336="Refreshment Beverage",ROUND(SUM(VLOOKUP(Q:Q,Rates!G$15:L$19,3,0)*(AS1336-Y1336-Z1336-AA1336)),4),ROUND(SUM(Rates!$K$8*AS1336),4)))</f>
        <v/>
      </c>
      <c r="AR1336" s="66" t="str">
        <f t="shared" si="702"/>
        <v/>
      </c>
      <c r="AS1336" s="22" t="str">
        <f t="shared" si="703"/>
        <v/>
      </c>
      <c r="AT1336" s="62" t="str">
        <f t="shared" si="704"/>
        <v/>
      </c>
      <c r="AU1336" s="63" t="str">
        <f>IF(AX1336="","",IF(R1336="Refreshment Beverage",ROUND((BA1336-Y1336-Z1336-AA1336)*VLOOKUP(VALUE(Q1336),Rates!G$15:L$19,3,0),4),ROUND(AW1336*(VLOOKUP(VALUE(Q1336),Rates!G:L,3,0)),4)))</f>
        <v/>
      </c>
      <c r="AV1336" s="68" t="str">
        <f t="shared" si="705"/>
        <v/>
      </c>
      <c r="AW1336" s="69" t="str">
        <f t="shared" si="706"/>
        <v/>
      </c>
      <c r="AX1336" s="65" t="str">
        <f t="shared" si="707"/>
        <v/>
      </c>
      <c r="AY1336" s="70" t="str">
        <f>IF(AX1336="","",IF(R1336="Refreshment Beverage",ROUND(SUM(AX1336*Rates!K$19),4),ROUND(SUM(AX1336*(Rates!J$8/100)),4)))</f>
        <v/>
      </c>
      <c r="AZ1336" s="67" t="str">
        <f t="shared" si="708"/>
        <v/>
      </c>
      <c r="BA1336" s="22" t="str">
        <f t="shared" si="709"/>
        <v/>
      </c>
      <c r="BD1336" s="171"/>
      <c r="BE1336" s="171"/>
      <c r="BF1336" s="171"/>
      <c r="BG1336" s="171"/>
    </row>
    <row r="1337" spans="11:59" ht="12.75" customHeight="1" x14ac:dyDescent="0.3">
      <c r="K1337" s="42" t="str">
        <f t="shared" si="681"/>
        <v/>
      </c>
      <c r="L1337" s="55" t="str">
        <f t="shared" si="682"/>
        <v/>
      </c>
      <c r="M1337" s="43" t="str">
        <f t="shared" si="683"/>
        <v/>
      </c>
      <c r="N1337" s="56" t="str" cm="1">
        <f t="array" ref="N1337">IFERROR(IF(_xlfn.SINGLE(B:B)="","",IF(R1337="Beer",SUM(LOOKUP(2,1/(Rates!$B$3:$B$5&lt;=W1337)/(Rates!$C$3:$C$5&gt;=W1337),Rates!$D$3:$D$5)*(X1337/100)*W1337),IF(R1337="Refreshment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56" t="str">
        <f t="shared" si="684"/>
        <v/>
      </c>
      <c r="P1337" s="53"/>
      <c r="Q1337" s="14" t="str">
        <f t="shared" si="685"/>
        <v/>
      </c>
      <c r="R1337" s="57" t="str">
        <f t="shared" si="686"/>
        <v/>
      </c>
      <c r="S1337" s="58" t="str">
        <f>IF(B1337="","",IF(R1337="Refreshment Beverage",VLOOKUP(VALUE(Q1337),Rates!G$15:L$19,2,0),VLOOKUP(VALUE(Q1337),Rates!G$4:L$12,2,0)))</f>
        <v/>
      </c>
      <c r="T1337" s="58" t="str">
        <f t="shared" si="687"/>
        <v/>
      </c>
      <c r="U1337" s="58" t="str">
        <f t="shared" si="688"/>
        <v/>
      </c>
      <c r="V1337" s="58" t="str">
        <f t="shared" si="689"/>
        <v/>
      </c>
      <c r="W1337" s="58" t="str">
        <f t="shared" si="690"/>
        <v/>
      </c>
      <c r="X1337" s="59" t="str">
        <f t="shared" si="691"/>
        <v/>
      </c>
      <c r="Y1337" s="60" t="str">
        <f>IF(B:B="","",IF(R1337="Refreshment Beverage",VLOOKUP(Q1337,Rates!G$15:L$19,6,0)*W1337,VLOOKUP(Q1337,Rates!G$4:L$12,6,0)*W1337))</f>
        <v/>
      </c>
      <c r="Z1337" s="60" t="str">
        <f t="shared" si="692"/>
        <v/>
      </c>
      <c r="AA1337" s="60" t="str">
        <f t="shared" si="680"/>
        <v/>
      </c>
      <c r="AB1337" s="61" t="str" cm="1">
        <f t="array" ref="AB1337">IF(_xlfn.SINGLE(B:B)="","",IF(R1337="Refreshment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61" t="str" cm="1">
        <f t="array" ref="AC1337">IF(_xlfn.SINGLE(B:B)="","",IF(R1337="Refreshment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68">
        <f>IFERROR(IF(R1337="Beer","",IF(OR(Q1337=1,Q1337=2,Q1337=3,Q1337=4),VLOOKUP(Q1337,Rates!$A$31:$B$34,2,0)*W1337,IF(V1337=1,VLOOKUP(U1337,'REB BEV MIN MKUP'!B:E,4,0),IF(V1337&gt;1,VLOOKUP(VALUE(W1337),'REB BEV MIN MKUP'!O:Q,3,0),0)))),0)</f>
        <v>0</v>
      </c>
      <c r="AE1337" s="62" t="str">
        <f t="shared" si="693"/>
        <v/>
      </c>
      <c r="AF1337" s="63" t="str">
        <f t="shared" si="694"/>
        <v/>
      </c>
      <c r="AG1337" s="64" t="str">
        <f t="shared" si="695"/>
        <v/>
      </c>
      <c r="AH1337" s="65" t="str">
        <f t="shared" si="696"/>
        <v/>
      </c>
      <c r="AI1337" s="66" t="str">
        <f>IF(AE:AE="","",IF(R1337="Refreshment Beverage",AK1337*(Rates!J$19/100),ROUND(SUM(AH1337*(Rates!$J$8/100)),4)))</f>
        <v/>
      </c>
      <c r="AJ1337" s="67" t="str">
        <f t="shared" si="697"/>
        <v/>
      </c>
      <c r="AK1337" s="22" t="str">
        <f t="shared" si="698"/>
        <v/>
      </c>
      <c r="AL1337" s="62" t="str">
        <f t="shared" si="699"/>
        <v/>
      </c>
      <c r="AM1337" s="63" t="str">
        <f>IF(AS1337="","",IF(R1337="Refreshment Beverage",ROUND(AS1337*Rates!K$19,4),ROUND(AO1337*(VLOOKUP(VALUE(Q1337),Rates!G$4:L$12,3,0)),4)))</f>
        <v/>
      </c>
      <c r="AN1337" s="68" t="str">
        <f>IF(AS1337="","",IF(R1337="Refreshment Beverage",AS1337*(Rates!J$19/100),MAX(AM1337,AB1337)))</f>
        <v/>
      </c>
      <c r="AO1337" s="69" t="str">
        <f t="shared" si="700"/>
        <v/>
      </c>
      <c r="AP1337" s="69" t="str">
        <f t="shared" si="701"/>
        <v/>
      </c>
      <c r="AQ1337" s="70" t="str">
        <f>IF(AS1337="","",IF(R1337="Refreshment Beverage",ROUND(SUM(VLOOKUP(Q:Q,Rates!G$15:L$19,3,0)*(AS1337-Y1337-Z1337-AA1337)),4),ROUND(SUM(Rates!$K$8*AS1337),4)))</f>
        <v/>
      </c>
      <c r="AR1337" s="66" t="str">
        <f t="shared" si="702"/>
        <v/>
      </c>
      <c r="AS1337" s="22" t="str">
        <f t="shared" si="703"/>
        <v/>
      </c>
      <c r="AT1337" s="62" t="str">
        <f t="shared" si="704"/>
        <v/>
      </c>
      <c r="AU1337" s="63" t="str">
        <f>IF(AX1337="","",IF(R1337="Refreshment Beverage",ROUND((BA1337-Y1337-Z1337-AA1337)*VLOOKUP(VALUE(Q1337),Rates!G$15:L$19,3,0),4),ROUND(AW1337*(VLOOKUP(VALUE(Q1337),Rates!G:L,3,0)),4)))</f>
        <v/>
      </c>
      <c r="AV1337" s="68" t="str">
        <f t="shared" si="705"/>
        <v/>
      </c>
      <c r="AW1337" s="69" t="str">
        <f t="shared" si="706"/>
        <v/>
      </c>
      <c r="AX1337" s="65" t="str">
        <f t="shared" si="707"/>
        <v/>
      </c>
      <c r="AY1337" s="70" t="str">
        <f>IF(AX1337="","",IF(R1337="Refreshment Beverage",ROUND(SUM(AX1337*Rates!K$19),4),ROUND(SUM(AX1337*(Rates!J$8/100)),4)))</f>
        <v/>
      </c>
      <c r="AZ1337" s="67" t="str">
        <f t="shared" si="708"/>
        <v/>
      </c>
      <c r="BA1337" s="22" t="str">
        <f t="shared" si="709"/>
        <v/>
      </c>
      <c r="BD1337" s="171"/>
      <c r="BE1337" s="171"/>
      <c r="BF1337" s="171"/>
      <c r="BG1337" s="171"/>
    </row>
    <row r="1338" spans="11:59" ht="12.75" customHeight="1" x14ac:dyDescent="0.3">
      <c r="K1338" s="42" t="str">
        <f t="shared" si="681"/>
        <v/>
      </c>
      <c r="L1338" s="55" t="str">
        <f t="shared" si="682"/>
        <v/>
      </c>
      <c r="M1338" s="43" t="str">
        <f t="shared" si="683"/>
        <v/>
      </c>
      <c r="N1338" s="56" t="str" cm="1">
        <f t="array" ref="N1338">IFERROR(IF(_xlfn.SINGLE(B:B)="","",IF(R1338="Beer",SUM(LOOKUP(2,1/(Rates!$B$3:$B$5&lt;=W1338)/(Rates!$C$3:$C$5&gt;=W1338),Rates!$D$3:$D$5)*(X1338/100)*W1338),IF(R1338="Refreshment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56" t="str">
        <f t="shared" si="684"/>
        <v/>
      </c>
      <c r="P1338" s="53"/>
      <c r="Q1338" s="14" t="str">
        <f t="shared" si="685"/>
        <v/>
      </c>
      <c r="R1338" s="57" t="str">
        <f t="shared" si="686"/>
        <v/>
      </c>
      <c r="S1338" s="58" t="str">
        <f>IF(B1338="","",IF(R1338="Refreshment Beverage",VLOOKUP(VALUE(Q1338),Rates!G$15:L$19,2,0),VLOOKUP(VALUE(Q1338),Rates!G$4:L$12,2,0)))</f>
        <v/>
      </c>
      <c r="T1338" s="58" t="str">
        <f t="shared" si="687"/>
        <v/>
      </c>
      <c r="U1338" s="58" t="str">
        <f t="shared" si="688"/>
        <v/>
      </c>
      <c r="V1338" s="58" t="str">
        <f t="shared" si="689"/>
        <v/>
      </c>
      <c r="W1338" s="58" t="str">
        <f t="shared" si="690"/>
        <v/>
      </c>
      <c r="X1338" s="59" t="str">
        <f t="shared" si="691"/>
        <v/>
      </c>
      <c r="Y1338" s="60" t="str">
        <f>IF(B:B="","",IF(R1338="Refreshment Beverage",VLOOKUP(Q1338,Rates!G$15:L$19,6,0)*W1338,VLOOKUP(Q1338,Rates!G$4:L$12,6,0)*W1338))</f>
        <v/>
      </c>
      <c r="Z1338" s="60" t="str">
        <f t="shared" si="692"/>
        <v/>
      </c>
      <c r="AA1338" s="60" t="str">
        <f t="shared" si="680"/>
        <v/>
      </c>
      <c r="AB1338" s="61" t="str" cm="1">
        <f t="array" ref="AB1338">IF(_xlfn.SINGLE(B:B)="","",IF(R1338="Refreshment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61" t="str" cm="1">
        <f t="array" ref="AC1338">IF(_xlfn.SINGLE(B:B)="","",IF(R1338="Refreshment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68">
        <f>IFERROR(IF(R1338="Beer","",IF(OR(Q1338=1,Q1338=2,Q1338=3,Q1338=4),VLOOKUP(Q1338,Rates!$A$31:$B$34,2,0)*W1338,IF(V1338=1,VLOOKUP(U1338,'REB BEV MIN MKUP'!B:E,4,0),IF(V1338&gt;1,VLOOKUP(VALUE(W1338),'REB BEV MIN MKUP'!O:Q,3,0),0)))),0)</f>
        <v>0</v>
      </c>
      <c r="AE1338" s="62" t="str">
        <f t="shared" si="693"/>
        <v/>
      </c>
      <c r="AF1338" s="63" t="str">
        <f t="shared" si="694"/>
        <v/>
      </c>
      <c r="AG1338" s="64" t="str">
        <f t="shared" si="695"/>
        <v/>
      </c>
      <c r="AH1338" s="65" t="str">
        <f t="shared" si="696"/>
        <v/>
      </c>
      <c r="AI1338" s="66" t="str">
        <f>IF(AE:AE="","",IF(R1338="Refreshment Beverage",AK1338*(Rates!J$19/100),ROUND(SUM(AH1338*(Rates!$J$8/100)),4)))</f>
        <v/>
      </c>
      <c r="AJ1338" s="67" t="str">
        <f t="shared" si="697"/>
        <v/>
      </c>
      <c r="AK1338" s="22" t="str">
        <f t="shared" si="698"/>
        <v/>
      </c>
      <c r="AL1338" s="62" t="str">
        <f t="shared" si="699"/>
        <v/>
      </c>
      <c r="AM1338" s="63" t="str">
        <f>IF(AS1338="","",IF(R1338="Refreshment Beverage",ROUND(AS1338*Rates!K$19,4),ROUND(AO1338*(VLOOKUP(VALUE(Q1338),Rates!G$4:L$12,3,0)),4)))</f>
        <v/>
      </c>
      <c r="AN1338" s="68" t="str">
        <f>IF(AS1338="","",IF(R1338="Refreshment Beverage",AS1338*(Rates!J$19/100),MAX(AM1338,AB1338)))</f>
        <v/>
      </c>
      <c r="AO1338" s="69" t="str">
        <f t="shared" si="700"/>
        <v/>
      </c>
      <c r="AP1338" s="69" t="str">
        <f t="shared" si="701"/>
        <v/>
      </c>
      <c r="AQ1338" s="70" t="str">
        <f>IF(AS1338="","",IF(R1338="Refreshment Beverage",ROUND(SUM(VLOOKUP(Q:Q,Rates!G$15:L$19,3,0)*(AS1338-Y1338-Z1338-AA1338)),4),ROUND(SUM(Rates!$K$8*AS1338),4)))</f>
        <v/>
      </c>
      <c r="AR1338" s="66" t="str">
        <f t="shared" si="702"/>
        <v/>
      </c>
      <c r="AS1338" s="22" t="str">
        <f t="shared" si="703"/>
        <v/>
      </c>
      <c r="AT1338" s="62" t="str">
        <f t="shared" si="704"/>
        <v/>
      </c>
      <c r="AU1338" s="63" t="str">
        <f>IF(AX1338="","",IF(R1338="Refreshment Beverage",ROUND((BA1338-Y1338-Z1338-AA1338)*VLOOKUP(VALUE(Q1338),Rates!G$15:L$19,3,0),4),ROUND(AW1338*(VLOOKUP(VALUE(Q1338),Rates!G:L,3,0)),4)))</f>
        <v/>
      </c>
      <c r="AV1338" s="68" t="str">
        <f t="shared" si="705"/>
        <v/>
      </c>
      <c r="AW1338" s="69" t="str">
        <f t="shared" si="706"/>
        <v/>
      </c>
      <c r="AX1338" s="65" t="str">
        <f t="shared" si="707"/>
        <v/>
      </c>
      <c r="AY1338" s="70" t="str">
        <f>IF(AX1338="","",IF(R1338="Refreshment Beverage",ROUND(SUM(AX1338*Rates!K$19),4),ROUND(SUM(AX1338*(Rates!J$8/100)),4)))</f>
        <v/>
      </c>
      <c r="AZ1338" s="67" t="str">
        <f t="shared" si="708"/>
        <v/>
      </c>
      <c r="BA1338" s="22" t="str">
        <f t="shared" si="709"/>
        <v/>
      </c>
      <c r="BD1338" s="171"/>
      <c r="BE1338" s="171"/>
      <c r="BF1338" s="171"/>
      <c r="BG1338" s="171"/>
    </row>
    <row r="1339" spans="11:59" ht="12.75" customHeight="1" x14ac:dyDescent="0.3">
      <c r="K1339" s="42" t="str">
        <f t="shared" si="681"/>
        <v/>
      </c>
      <c r="L1339" s="55" t="str">
        <f t="shared" si="682"/>
        <v/>
      </c>
      <c r="M1339" s="43" t="str">
        <f t="shared" si="683"/>
        <v/>
      </c>
      <c r="N1339" s="56" t="str" cm="1">
        <f t="array" ref="N1339">IFERROR(IF(_xlfn.SINGLE(B:B)="","",IF(R1339="Beer",SUM(LOOKUP(2,1/(Rates!$B$3:$B$5&lt;=W1339)/(Rates!$C$3:$C$5&gt;=W1339),Rates!$D$3:$D$5)*(X1339/100)*W1339),IF(R1339="Refreshment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56" t="str">
        <f t="shared" si="684"/>
        <v/>
      </c>
      <c r="P1339" s="53"/>
      <c r="Q1339" s="14" t="str">
        <f t="shared" si="685"/>
        <v/>
      </c>
      <c r="R1339" s="57" t="str">
        <f t="shared" si="686"/>
        <v/>
      </c>
      <c r="S1339" s="58" t="str">
        <f>IF(B1339="","",IF(R1339="Refreshment Beverage",VLOOKUP(VALUE(Q1339),Rates!G$15:L$19,2,0),VLOOKUP(VALUE(Q1339),Rates!G$4:L$12,2,0)))</f>
        <v/>
      </c>
      <c r="T1339" s="58" t="str">
        <f t="shared" si="687"/>
        <v/>
      </c>
      <c r="U1339" s="58" t="str">
        <f t="shared" si="688"/>
        <v/>
      </c>
      <c r="V1339" s="58" t="str">
        <f t="shared" si="689"/>
        <v/>
      </c>
      <c r="W1339" s="58" t="str">
        <f t="shared" si="690"/>
        <v/>
      </c>
      <c r="X1339" s="59" t="str">
        <f t="shared" si="691"/>
        <v/>
      </c>
      <c r="Y1339" s="60" t="str">
        <f>IF(B:B="","",IF(R1339="Refreshment Beverage",VLOOKUP(Q1339,Rates!G$15:L$19,6,0)*W1339,VLOOKUP(Q1339,Rates!G$4:L$12,6,0)*W1339))</f>
        <v/>
      </c>
      <c r="Z1339" s="60" t="str">
        <f t="shared" si="692"/>
        <v/>
      </c>
      <c r="AA1339" s="60" t="str">
        <f t="shared" si="680"/>
        <v/>
      </c>
      <c r="AB1339" s="61" t="str" cm="1">
        <f t="array" ref="AB1339">IF(_xlfn.SINGLE(B:B)="","",IF(R1339="Refreshment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61" t="str" cm="1">
        <f t="array" ref="AC1339">IF(_xlfn.SINGLE(B:B)="","",IF(R1339="Refreshment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68">
        <f>IFERROR(IF(R1339="Beer","",IF(OR(Q1339=1,Q1339=2,Q1339=3,Q1339=4),VLOOKUP(Q1339,Rates!$A$31:$B$34,2,0)*W1339,IF(V1339=1,VLOOKUP(U1339,'REB BEV MIN MKUP'!B:E,4,0),IF(V1339&gt;1,VLOOKUP(VALUE(W1339),'REB BEV MIN MKUP'!O:Q,3,0),0)))),0)</f>
        <v>0</v>
      </c>
      <c r="AE1339" s="62" t="str">
        <f t="shared" si="693"/>
        <v/>
      </c>
      <c r="AF1339" s="63" t="str">
        <f t="shared" si="694"/>
        <v/>
      </c>
      <c r="AG1339" s="64" t="str">
        <f t="shared" si="695"/>
        <v/>
      </c>
      <c r="AH1339" s="65" t="str">
        <f t="shared" si="696"/>
        <v/>
      </c>
      <c r="AI1339" s="66" t="str">
        <f>IF(AE:AE="","",IF(R1339="Refreshment Beverage",AK1339*(Rates!J$19/100),ROUND(SUM(AH1339*(Rates!$J$8/100)),4)))</f>
        <v/>
      </c>
      <c r="AJ1339" s="67" t="str">
        <f t="shared" si="697"/>
        <v/>
      </c>
      <c r="AK1339" s="22" t="str">
        <f t="shared" si="698"/>
        <v/>
      </c>
      <c r="AL1339" s="62" t="str">
        <f t="shared" si="699"/>
        <v/>
      </c>
      <c r="AM1339" s="63" t="str">
        <f>IF(AS1339="","",IF(R1339="Refreshment Beverage",ROUND(AS1339*Rates!K$19,4),ROUND(AO1339*(VLOOKUP(VALUE(Q1339),Rates!G$4:L$12,3,0)),4)))</f>
        <v/>
      </c>
      <c r="AN1339" s="68" t="str">
        <f>IF(AS1339="","",IF(R1339="Refreshment Beverage",AS1339*(Rates!J$19/100),MAX(AM1339,AB1339)))</f>
        <v/>
      </c>
      <c r="AO1339" s="69" t="str">
        <f t="shared" si="700"/>
        <v/>
      </c>
      <c r="AP1339" s="69" t="str">
        <f t="shared" si="701"/>
        <v/>
      </c>
      <c r="AQ1339" s="70" t="str">
        <f>IF(AS1339="","",IF(R1339="Refreshment Beverage",ROUND(SUM(VLOOKUP(Q:Q,Rates!G$15:L$19,3,0)*(AS1339-Y1339-Z1339-AA1339)),4),ROUND(SUM(Rates!$K$8*AS1339),4)))</f>
        <v/>
      </c>
      <c r="AR1339" s="66" t="str">
        <f t="shared" si="702"/>
        <v/>
      </c>
      <c r="AS1339" s="22" t="str">
        <f t="shared" si="703"/>
        <v/>
      </c>
      <c r="AT1339" s="62" t="str">
        <f t="shared" si="704"/>
        <v/>
      </c>
      <c r="AU1339" s="63" t="str">
        <f>IF(AX1339="","",IF(R1339="Refreshment Beverage",ROUND((BA1339-Y1339-Z1339-AA1339)*VLOOKUP(VALUE(Q1339),Rates!G$15:L$19,3,0),4),ROUND(AW1339*(VLOOKUP(VALUE(Q1339),Rates!G:L,3,0)),4)))</f>
        <v/>
      </c>
      <c r="AV1339" s="68" t="str">
        <f t="shared" si="705"/>
        <v/>
      </c>
      <c r="AW1339" s="69" t="str">
        <f t="shared" si="706"/>
        <v/>
      </c>
      <c r="AX1339" s="65" t="str">
        <f t="shared" si="707"/>
        <v/>
      </c>
      <c r="AY1339" s="70" t="str">
        <f>IF(AX1339="","",IF(R1339="Refreshment Beverage",ROUND(SUM(AX1339*Rates!K$19),4),ROUND(SUM(AX1339*(Rates!J$8/100)),4)))</f>
        <v/>
      </c>
      <c r="AZ1339" s="67" t="str">
        <f t="shared" si="708"/>
        <v/>
      </c>
      <c r="BA1339" s="22" t="str">
        <f t="shared" si="709"/>
        <v/>
      </c>
      <c r="BD1339" s="171"/>
      <c r="BE1339" s="171"/>
      <c r="BF1339" s="171"/>
      <c r="BG1339" s="171"/>
    </row>
    <row r="1340" spans="11:59" ht="12.75" customHeight="1" x14ac:dyDescent="0.3">
      <c r="K1340" s="42" t="str">
        <f t="shared" si="681"/>
        <v/>
      </c>
      <c r="L1340" s="55" t="str">
        <f t="shared" si="682"/>
        <v/>
      </c>
      <c r="M1340" s="43" t="str">
        <f t="shared" si="683"/>
        <v/>
      </c>
      <c r="N1340" s="56" t="str" cm="1">
        <f t="array" ref="N1340">IFERROR(IF(_xlfn.SINGLE(B:B)="","",IF(R1340="Beer",SUM(LOOKUP(2,1/(Rates!$B$3:$B$5&lt;=W1340)/(Rates!$C$3:$C$5&gt;=W1340),Rates!$D$3:$D$5)*(X1340/100)*W1340),IF(R1340="Refreshment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56" t="str">
        <f t="shared" si="684"/>
        <v/>
      </c>
      <c r="P1340" s="53"/>
      <c r="Q1340" s="14" t="str">
        <f t="shared" si="685"/>
        <v/>
      </c>
      <c r="R1340" s="57" t="str">
        <f t="shared" si="686"/>
        <v/>
      </c>
      <c r="S1340" s="58" t="str">
        <f>IF(B1340="","",IF(R1340="Refreshment Beverage",VLOOKUP(VALUE(Q1340),Rates!G$15:L$19,2,0),VLOOKUP(VALUE(Q1340),Rates!G$4:L$12,2,0)))</f>
        <v/>
      </c>
      <c r="T1340" s="58" t="str">
        <f t="shared" si="687"/>
        <v/>
      </c>
      <c r="U1340" s="58" t="str">
        <f t="shared" si="688"/>
        <v/>
      </c>
      <c r="V1340" s="58" t="str">
        <f t="shared" si="689"/>
        <v/>
      </c>
      <c r="W1340" s="58" t="str">
        <f t="shared" si="690"/>
        <v/>
      </c>
      <c r="X1340" s="59" t="str">
        <f t="shared" si="691"/>
        <v/>
      </c>
      <c r="Y1340" s="60" t="str">
        <f>IF(B:B="","",IF(R1340="Refreshment Beverage",VLOOKUP(Q1340,Rates!G$15:L$19,6,0)*W1340,VLOOKUP(Q1340,Rates!G$4:L$12,6,0)*W1340))</f>
        <v/>
      </c>
      <c r="Z1340" s="60" t="str">
        <f t="shared" si="692"/>
        <v/>
      </c>
      <c r="AA1340" s="60" t="str">
        <f t="shared" si="680"/>
        <v/>
      </c>
      <c r="AB1340" s="61" t="str" cm="1">
        <f t="array" ref="AB1340">IF(_xlfn.SINGLE(B:B)="","",IF(R1340="Refreshment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61" t="str" cm="1">
        <f t="array" ref="AC1340">IF(_xlfn.SINGLE(B:B)="","",IF(R1340="Refreshment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68">
        <f>IFERROR(IF(R1340="Beer","",IF(OR(Q1340=1,Q1340=2,Q1340=3,Q1340=4),VLOOKUP(Q1340,Rates!$A$31:$B$34,2,0)*W1340,IF(V1340=1,VLOOKUP(U1340,'REB BEV MIN MKUP'!B:E,4,0),IF(V1340&gt;1,VLOOKUP(VALUE(W1340),'REB BEV MIN MKUP'!O:Q,3,0),0)))),0)</f>
        <v>0</v>
      </c>
      <c r="AE1340" s="62" t="str">
        <f t="shared" si="693"/>
        <v/>
      </c>
      <c r="AF1340" s="63" t="str">
        <f t="shared" si="694"/>
        <v/>
      </c>
      <c r="AG1340" s="64" t="str">
        <f t="shared" si="695"/>
        <v/>
      </c>
      <c r="AH1340" s="65" t="str">
        <f t="shared" si="696"/>
        <v/>
      </c>
      <c r="AI1340" s="66" t="str">
        <f>IF(AE:AE="","",IF(R1340="Refreshment Beverage",AK1340*(Rates!J$19/100),ROUND(SUM(AH1340*(Rates!$J$8/100)),4)))</f>
        <v/>
      </c>
      <c r="AJ1340" s="67" t="str">
        <f t="shared" si="697"/>
        <v/>
      </c>
      <c r="AK1340" s="22" t="str">
        <f t="shared" si="698"/>
        <v/>
      </c>
      <c r="AL1340" s="62" t="str">
        <f t="shared" si="699"/>
        <v/>
      </c>
      <c r="AM1340" s="63" t="str">
        <f>IF(AS1340="","",IF(R1340="Refreshment Beverage",ROUND(AS1340*Rates!K$19,4),ROUND(AO1340*(VLOOKUP(VALUE(Q1340),Rates!G$4:L$12,3,0)),4)))</f>
        <v/>
      </c>
      <c r="AN1340" s="68" t="str">
        <f>IF(AS1340="","",IF(R1340="Refreshment Beverage",AS1340*(Rates!J$19/100),MAX(AM1340,AB1340)))</f>
        <v/>
      </c>
      <c r="AO1340" s="69" t="str">
        <f t="shared" si="700"/>
        <v/>
      </c>
      <c r="AP1340" s="69" t="str">
        <f t="shared" si="701"/>
        <v/>
      </c>
      <c r="AQ1340" s="70" t="str">
        <f>IF(AS1340="","",IF(R1340="Refreshment Beverage",ROUND(SUM(VLOOKUP(Q:Q,Rates!G$15:L$19,3,0)*(AS1340-Y1340-Z1340-AA1340)),4),ROUND(SUM(Rates!$K$8*AS1340),4)))</f>
        <v/>
      </c>
      <c r="AR1340" s="66" t="str">
        <f t="shared" si="702"/>
        <v/>
      </c>
      <c r="AS1340" s="22" t="str">
        <f t="shared" si="703"/>
        <v/>
      </c>
      <c r="AT1340" s="62" t="str">
        <f t="shared" si="704"/>
        <v/>
      </c>
      <c r="AU1340" s="63" t="str">
        <f>IF(AX1340="","",IF(R1340="Refreshment Beverage",ROUND((BA1340-Y1340-Z1340-AA1340)*VLOOKUP(VALUE(Q1340),Rates!G$15:L$19,3,0),4),ROUND(AW1340*(VLOOKUP(VALUE(Q1340),Rates!G:L,3,0)),4)))</f>
        <v/>
      </c>
      <c r="AV1340" s="68" t="str">
        <f t="shared" si="705"/>
        <v/>
      </c>
      <c r="AW1340" s="69" t="str">
        <f t="shared" si="706"/>
        <v/>
      </c>
      <c r="AX1340" s="65" t="str">
        <f t="shared" si="707"/>
        <v/>
      </c>
      <c r="AY1340" s="70" t="str">
        <f>IF(AX1340="","",IF(R1340="Refreshment Beverage",ROUND(SUM(AX1340*Rates!K$19),4),ROUND(SUM(AX1340*(Rates!J$8/100)),4)))</f>
        <v/>
      </c>
      <c r="AZ1340" s="67" t="str">
        <f t="shared" si="708"/>
        <v/>
      </c>
      <c r="BA1340" s="22" t="str">
        <f t="shared" si="709"/>
        <v/>
      </c>
      <c r="BD1340" s="171"/>
      <c r="BE1340" s="171"/>
      <c r="BF1340" s="171"/>
      <c r="BG1340" s="171"/>
    </row>
    <row r="1341" spans="11:59" ht="12.75" customHeight="1" x14ac:dyDescent="0.3">
      <c r="K1341" s="42" t="str">
        <f t="shared" si="681"/>
        <v/>
      </c>
      <c r="L1341" s="55" t="str">
        <f t="shared" si="682"/>
        <v/>
      </c>
      <c r="M1341" s="43" t="str">
        <f t="shared" si="683"/>
        <v/>
      </c>
      <c r="N1341" s="56" t="str" cm="1">
        <f t="array" ref="N1341">IFERROR(IF(_xlfn.SINGLE(B:B)="","",IF(R1341="Beer",SUM(LOOKUP(2,1/(Rates!$B$3:$B$5&lt;=W1341)/(Rates!$C$3:$C$5&gt;=W1341),Rates!$D$3:$D$5)*(X1341/100)*W1341),IF(R1341="Refreshment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56" t="str">
        <f t="shared" si="684"/>
        <v/>
      </c>
      <c r="P1341" s="53"/>
      <c r="Q1341" s="14" t="str">
        <f t="shared" si="685"/>
        <v/>
      </c>
      <c r="R1341" s="57" t="str">
        <f t="shared" si="686"/>
        <v/>
      </c>
      <c r="S1341" s="58" t="str">
        <f>IF(B1341="","",IF(R1341="Refreshment Beverage",VLOOKUP(VALUE(Q1341),Rates!G$15:L$19,2,0),VLOOKUP(VALUE(Q1341),Rates!G$4:L$12,2,0)))</f>
        <v/>
      </c>
      <c r="T1341" s="58" t="str">
        <f t="shared" si="687"/>
        <v/>
      </c>
      <c r="U1341" s="58" t="str">
        <f t="shared" si="688"/>
        <v/>
      </c>
      <c r="V1341" s="58" t="str">
        <f t="shared" si="689"/>
        <v/>
      </c>
      <c r="W1341" s="58" t="str">
        <f t="shared" si="690"/>
        <v/>
      </c>
      <c r="X1341" s="59" t="str">
        <f t="shared" si="691"/>
        <v/>
      </c>
      <c r="Y1341" s="60" t="str">
        <f>IF(B:B="","",IF(R1341="Refreshment Beverage",VLOOKUP(Q1341,Rates!G$15:L$19,6,0)*W1341,VLOOKUP(Q1341,Rates!G$4:L$12,6,0)*W1341))</f>
        <v/>
      </c>
      <c r="Z1341" s="60" t="str">
        <f t="shared" si="692"/>
        <v/>
      </c>
      <c r="AA1341" s="60" t="str">
        <f t="shared" si="680"/>
        <v/>
      </c>
      <c r="AB1341" s="61" t="str" cm="1">
        <f t="array" ref="AB1341">IF(_xlfn.SINGLE(B:B)="","",IF(R1341="Refreshment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61" t="str" cm="1">
        <f t="array" ref="AC1341">IF(_xlfn.SINGLE(B:B)="","",IF(R1341="Refreshment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68">
        <f>IFERROR(IF(R1341="Beer","",IF(OR(Q1341=1,Q1341=2,Q1341=3,Q1341=4),VLOOKUP(Q1341,Rates!$A$31:$B$34,2,0)*W1341,IF(V1341=1,VLOOKUP(U1341,'REB BEV MIN MKUP'!B:E,4,0),IF(V1341&gt;1,VLOOKUP(VALUE(W1341),'REB BEV MIN MKUP'!O:Q,3,0),0)))),0)</f>
        <v>0</v>
      </c>
      <c r="AE1341" s="62" t="str">
        <f t="shared" si="693"/>
        <v/>
      </c>
      <c r="AF1341" s="63" t="str">
        <f t="shared" si="694"/>
        <v/>
      </c>
      <c r="AG1341" s="64" t="str">
        <f t="shared" si="695"/>
        <v/>
      </c>
      <c r="AH1341" s="65" t="str">
        <f t="shared" si="696"/>
        <v/>
      </c>
      <c r="AI1341" s="66" t="str">
        <f>IF(AE:AE="","",IF(R1341="Refreshment Beverage",AK1341*(Rates!J$19/100),ROUND(SUM(AH1341*(Rates!$J$8/100)),4)))</f>
        <v/>
      </c>
      <c r="AJ1341" s="67" t="str">
        <f t="shared" si="697"/>
        <v/>
      </c>
      <c r="AK1341" s="22" t="str">
        <f t="shared" si="698"/>
        <v/>
      </c>
      <c r="AL1341" s="62" t="str">
        <f t="shared" si="699"/>
        <v/>
      </c>
      <c r="AM1341" s="63" t="str">
        <f>IF(AS1341="","",IF(R1341="Refreshment Beverage",ROUND(AS1341*Rates!K$19,4),ROUND(AO1341*(VLOOKUP(VALUE(Q1341),Rates!G$4:L$12,3,0)),4)))</f>
        <v/>
      </c>
      <c r="AN1341" s="68" t="str">
        <f>IF(AS1341="","",IF(R1341="Refreshment Beverage",AS1341*(Rates!J$19/100),MAX(AM1341,AB1341)))</f>
        <v/>
      </c>
      <c r="AO1341" s="69" t="str">
        <f t="shared" si="700"/>
        <v/>
      </c>
      <c r="AP1341" s="69" t="str">
        <f t="shared" si="701"/>
        <v/>
      </c>
      <c r="AQ1341" s="70" t="str">
        <f>IF(AS1341="","",IF(R1341="Refreshment Beverage",ROUND(SUM(VLOOKUP(Q:Q,Rates!G$15:L$19,3,0)*(AS1341-Y1341-Z1341-AA1341)),4),ROUND(SUM(Rates!$K$8*AS1341),4)))</f>
        <v/>
      </c>
      <c r="AR1341" s="66" t="str">
        <f t="shared" si="702"/>
        <v/>
      </c>
      <c r="AS1341" s="22" t="str">
        <f t="shared" si="703"/>
        <v/>
      </c>
      <c r="AT1341" s="62" t="str">
        <f t="shared" si="704"/>
        <v/>
      </c>
      <c r="AU1341" s="63" t="str">
        <f>IF(AX1341="","",IF(R1341="Refreshment Beverage",ROUND((BA1341-Y1341-Z1341-AA1341)*VLOOKUP(VALUE(Q1341),Rates!G$15:L$19,3,0),4),ROUND(AW1341*(VLOOKUP(VALUE(Q1341),Rates!G:L,3,0)),4)))</f>
        <v/>
      </c>
      <c r="AV1341" s="68" t="str">
        <f t="shared" si="705"/>
        <v/>
      </c>
      <c r="AW1341" s="69" t="str">
        <f t="shared" si="706"/>
        <v/>
      </c>
      <c r="AX1341" s="65" t="str">
        <f t="shared" si="707"/>
        <v/>
      </c>
      <c r="AY1341" s="70" t="str">
        <f>IF(AX1341="","",IF(R1341="Refreshment Beverage",ROUND(SUM(AX1341*Rates!K$19),4),ROUND(SUM(AX1341*(Rates!J$8/100)),4)))</f>
        <v/>
      </c>
      <c r="AZ1341" s="67" t="str">
        <f t="shared" si="708"/>
        <v/>
      </c>
      <c r="BA1341" s="22" t="str">
        <f t="shared" si="709"/>
        <v/>
      </c>
      <c r="BD1341" s="171"/>
      <c r="BE1341" s="171"/>
      <c r="BF1341" s="171"/>
      <c r="BG1341" s="171"/>
    </row>
    <row r="1342" spans="11:59" ht="12.75" customHeight="1" x14ac:dyDescent="0.3">
      <c r="K1342" s="42" t="str">
        <f t="shared" si="681"/>
        <v/>
      </c>
      <c r="L1342" s="55" t="str">
        <f t="shared" si="682"/>
        <v/>
      </c>
      <c r="M1342" s="43" t="str">
        <f t="shared" si="683"/>
        <v/>
      </c>
      <c r="N1342" s="56" t="str" cm="1">
        <f t="array" ref="N1342">IFERROR(IF(_xlfn.SINGLE(B:B)="","",IF(R1342="Beer",SUM(LOOKUP(2,1/(Rates!$B$3:$B$5&lt;=W1342)/(Rates!$C$3:$C$5&gt;=W1342),Rates!$D$3:$D$5)*(X1342/100)*W1342),IF(R1342="Refreshment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56" t="str">
        <f t="shared" si="684"/>
        <v/>
      </c>
      <c r="P1342" s="53"/>
      <c r="Q1342" s="14" t="str">
        <f t="shared" si="685"/>
        <v/>
      </c>
      <c r="R1342" s="57" t="str">
        <f t="shared" si="686"/>
        <v/>
      </c>
      <c r="S1342" s="58" t="str">
        <f>IF(B1342="","",IF(R1342="Refreshment Beverage",VLOOKUP(VALUE(Q1342),Rates!G$15:L$19,2,0),VLOOKUP(VALUE(Q1342),Rates!G$4:L$12,2,0)))</f>
        <v/>
      </c>
      <c r="T1342" s="58" t="str">
        <f t="shared" si="687"/>
        <v/>
      </c>
      <c r="U1342" s="58" t="str">
        <f t="shared" si="688"/>
        <v/>
      </c>
      <c r="V1342" s="58" t="str">
        <f t="shared" si="689"/>
        <v/>
      </c>
      <c r="W1342" s="58" t="str">
        <f t="shared" si="690"/>
        <v/>
      </c>
      <c r="X1342" s="59" t="str">
        <f t="shared" si="691"/>
        <v/>
      </c>
      <c r="Y1342" s="60" t="str">
        <f>IF(B:B="","",IF(R1342="Refreshment Beverage",VLOOKUP(Q1342,Rates!G$15:L$19,6,0)*W1342,VLOOKUP(Q1342,Rates!G$4:L$12,6,0)*W1342))</f>
        <v/>
      </c>
      <c r="Z1342" s="60" t="str">
        <f t="shared" si="692"/>
        <v/>
      </c>
      <c r="AA1342" s="60" t="str">
        <f t="shared" si="680"/>
        <v/>
      </c>
      <c r="AB1342" s="61" t="str" cm="1">
        <f t="array" ref="AB1342">IF(_xlfn.SINGLE(B:B)="","",IF(R1342="Refreshment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61" t="str" cm="1">
        <f t="array" ref="AC1342">IF(_xlfn.SINGLE(B:B)="","",IF(R1342="Refreshment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68">
        <f>IFERROR(IF(R1342="Beer","",IF(OR(Q1342=1,Q1342=2,Q1342=3,Q1342=4),VLOOKUP(Q1342,Rates!$A$31:$B$34,2,0)*W1342,IF(V1342=1,VLOOKUP(U1342,'REB BEV MIN MKUP'!B:E,4,0),IF(V1342&gt;1,VLOOKUP(VALUE(W1342),'REB BEV MIN MKUP'!O:Q,3,0),0)))),0)</f>
        <v>0</v>
      </c>
      <c r="AE1342" s="62" t="str">
        <f t="shared" si="693"/>
        <v/>
      </c>
      <c r="AF1342" s="63" t="str">
        <f t="shared" si="694"/>
        <v/>
      </c>
      <c r="AG1342" s="64" t="str">
        <f t="shared" si="695"/>
        <v/>
      </c>
      <c r="AH1342" s="65" t="str">
        <f t="shared" si="696"/>
        <v/>
      </c>
      <c r="AI1342" s="66" t="str">
        <f>IF(AE:AE="","",IF(R1342="Refreshment Beverage",AK1342*(Rates!J$19/100),ROUND(SUM(AH1342*(Rates!$J$8/100)),4)))</f>
        <v/>
      </c>
      <c r="AJ1342" s="67" t="str">
        <f t="shared" si="697"/>
        <v/>
      </c>
      <c r="AK1342" s="22" t="str">
        <f t="shared" si="698"/>
        <v/>
      </c>
      <c r="AL1342" s="62" t="str">
        <f t="shared" si="699"/>
        <v/>
      </c>
      <c r="AM1342" s="63" t="str">
        <f>IF(AS1342="","",IF(R1342="Refreshment Beverage",ROUND(AS1342*Rates!K$19,4),ROUND(AO1342*(VLOOKUP(VALUE(Q1342),Rates!G$4:L$12,3,0)),4)))</f>
        <v/>
      </c>
      <c r="AN1342" s="68" t="str">
        <f>IF(AS1342="","",IF(R1342="Refreshment Beverage",AS1342*(Rates!J$19/100),MAX(AM1342,AB1342)))</f>
        <v/>
      </c>
      <c r="AO1342" s="69" t="str">
        <f t="shared" si="700"/>
        <v/>
      </c>
      <c r="AP1342" s="69" t="str">
        <f t="shared" si="701"/>
        <v/>
      </c>
      <c r="AQ1342" s="70" t="str">
        <f>IF(AS1342="","",IF(R1342="Refreshment Beverage",ROUND(SUM(VLOOKUP(Q:Q,Rates!G$15:L$19,3,0)*(AS1342-Y1342-Z1342-AA1342)),4),ROUND(SUM(Rates!$K$8*AS1342),4)))</f>
        <v/>
      </c>
      <c r="AR1342" s="66" t="str">
        <f t="shared" si="702"/>
        <v/>
      </c>
      <c r="AS1342" s="22" t="str">
        <f t="shared" si="703"/>
        <v/>
      </c>
      <c r="AT1342" s="62" t="str">
        <f t="shared" si="704"/>
        <v/>
      </c>
      <c r="AU1342" s="63" t="str">
        <f>IF(AX1342="","",IF(R1342="Refreshment Beverage",ROUND((BA1342-Y1342-Z1342-AA1342)*VLOOKUP(VALUE(Q1342),Rates!G$15:L$19,3,0),4),ROUND(AW1342*(VLOOKUP(VALUE(Q1342),Rates!G:L,3,0)),4)))</f>
        <v/>
      </c>
      <c r="AV1342" s="68" t="str">
        <f t="shared" si="705"/>
        <v/>
      </c>
      <c r="AW1342" s="69" t="str">
        <f t="shared" si="706"/>
        <v/>
      </c>
      <c r="AX1342" s="65" t="str">
        <f t="shared" si="707"/>
        <v/>
      </c>
      <c r="AY1342" s="70" t="str">
        <f>IF(AX1342="","",IF(R1342="Refreshment Beverage",ROUND(SUM(AX1342*Rates!K$19),4),ROUND(SUM(AX1342*(Rates!J$8/100)),4)))</f>
        <v/>
      </c>
      <c r="AZ1342" s="67" t="str">
        <f t="shared" si="708"/>
        <v/>
      </c>
      <c r="BA1342" s="22" t="str">
        <f t="shared" si="709"/>
        <v/>
      </c>
      <c r="BD1342" s="171"/>
      <c r="BE1342" s="171"/>
      <c r="BF1342" s="171"/>
      <c r="BG1342" s="171"/>
    </row>
    <row r="1343" spans="11:59" ht="12.75" customHeight="1" x14ac:dyDescent="0.3">
      <c r="K1343" s="42" t="str">
        <f t="shared" si="681"/>
        <v/>
      </c>
      <c r="L1343" s="55" t="str">
        <f t="shared" si="682"/>
        <v/>
      </c>
      <c r="M1343" s="43" t="str">
        <f t="shared" si="683"/>
        <v/>
      </c>
      <c r="N1343" s="56" t="str" cm="1">
        <f t="array" ref="N1343">IFERROR(IF(_xlfn.SINGLE(B:B)="","",IF(R1343="Beer",SUM(LOOKUP(2,1/(Rates!$B$3:$B$5&lt;=W1343)/(Rates!$C$3:$C$5&gt;=W1343),Rates!$D$3:$D$5)*(X1343/100)*W1343),IF(R1343="Refreshment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56" t="str">
        <f t="shared" si="684"/>
        <v/>
      </c>
      <c r="P1343" s="53"/>
      <c r="Q1343" s="14" t="str">
        <f t="shared" si="685"/>
        <v/>
      </c>
      <c r="R1343" s="57" t="str">
        <f t="shared" si="686"/>
        <v/>
      </c>
      <c r="S1343" s="58" t="str">
        <f>IF(B1343="","",IF(R1343="Refreshment Beverage",VLOOKUP(VALUE(Q1343),Rates!G$15:L$19,2,0),VLOOKUP(VALUE(Q1343),Rates!G$4:L$12,2,0)))</f>
        <v/>
      </c>
      <c r="T1343" s="58" t="str">
        <f t="shared" si="687"/>
        <v/>
      </c>
      <c r="U1343" s="58" t="str">
        <f t="shared" si="688"/>
        <v/>
      </c>
      <c r="V1343" s="58" t="str">
        <f t="shared" si="689"/>
        <v/>
      </c>
      <c r="W1343" s="58" t="str">
        <f t="shared" si="690"/>
        <v/>
      </c>
      <c r="X1343" s="59" t="str">
        <f t="shared" si="691"/>
        <v/>
      </c>
      <c r="Y1343" s="60" t="str">
        <f>IF(B:B="","",IF(R1343="Refreshment Beverage",VLOOKUP(Q1343,Rates!G$15:L$19,6,0)*W1343,VLOOKUP(Q1343,Rates!G$4:L$12,6,0)*W1343))</f>
        <v/>
      </c>
      <c r="Z1343" s="60" t="str">
        <f t="shared" si="692"/>
        <v/>
      </c>
      <c r="AA1343" s="60" t="str">
        <f t="shared" si="680"/>
        <v/>
      </c>
      <c r="AB1343" s="61" t="str" cm="1">
        <f t="array" ref="AB1343">IF(_xlfn.SINGLE(B:B)="","",IF(R1343="Refreshment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61" t="str" cm="1">
        <f t="array" ref="AC1343">IF(_xlfn.SINGLE(B:B)="","",IF(R1343="Refreshment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68">
        <f>IFERROR(IF(R1343="Beer","",IF(OR(Q1343=1,Q1343=2,Q1343=3,Q1343=4),VLOOKUP(Q1343,Rates!$A$31:$B$34,2,0)*W1343,IF(V1343=1,VLOOKUP(U1343,'REB BEV MIN MKUP'!B:E,4,0),IF(V1343&gt;1,VLOOKUP(VALUE(W1343),'REB BEV MIN MKUP'!O:Q,3,0),0)))),0)</f>
        <v>0</v>
      </c>
      <c r="AE1343" s="62" t="str">
        <f t="shared" si="693"/>
        <v/>
      </c>
      <c r="AF1343" s="63" t="str">
        <f t="shared" si="694"/>
        <v/>
      </c>
      <c r="AG1343" s="64" t="str">
        <f t="shared" si="695"/>
        <v/>
      </c>
      <c r="AH1343" s="65" t="str">
        <f t="shared" si="696"/>
        <v/>
      </c>
      <c r="AI1343" s="66" t="str">
        <f>IF(AE:AE="","",IF(R1343="Refreshment Beverage",AK1343*(Rates!J$19/100),ROUND(SUM(AH1343*(Rates!$J$8/100)),4)))</f>
        <v/>
      </c>
      <c r="AJ1343" s="67" t="str">
        <f t="shared" si="697"/>
        <v/>
      </c>
      <c r="AK1343" s="22" t="str">
        <f t="shared" si="698"/>
        <v/>
      </c>
      <c r="AL1343" s="62" t="str">
        <f t="shared" si="699"/>
        <v/>
      </c>
      <c r="AM1343" s="63" t="str">
        <f>IF(AS1343="","",IF(R1343="Refreshment Beverage",ROUND(AS1343*Rates!K$19,4),ROUND(AO1343*(VLOOKUP(VALUE(Q1343),Rates!G$4:L$12,3,0)),4)))</f>
        <v/>
      </c>
      <c r="AN1343" s="68" t="str">
        <f>IF(AS1343="","",IF(R1343="Refreshment Beverage",AS1343*(Rates!J$19/100),MAX(AM1343,AB1343)))</f>
        <v/>
      </c>
      <c r="AO1343" s="69" t="str">
        <f t="shared" si="700"/>
        <v/>
      </c>
      <c r="AP1343" s="69" t="str">
        <f t="shared" si="701"/>
        <v/>
      </c>
      <c r="AQ1343" s="70" t="str">
        <f>IF(AS1343="","",IF(R1343="Refreshment Beverage",ROUND(SUM(VLOOKUP(Q:Q,Rates!G$15:L$19,3,0)*(AS1343-Y1343-Z1343-AA1343)),4),ROUND(SUM(Rates!$K$8*AS1343),4)))</f>
        <v/>
      </c>
      <c r="AR1343" s="66" t="str">
        <f t="shared" si="702"/>
        <v/>
      </c>
      <c r="AS1343" s="22" t="str">
        <f t="shared" si="703"/>
        <v/>
      </c>
      <c r="AT1343" s="62" t="str">
        <f t="shared" si="704"/>
        <v/>
      </c>
      <c r="AU1343" s="63" t="str">
        <f>IF(AX1343="","",IF(R1343="Refreshment Beverage",ROUND((BA1343-Y1343-Z1343-AA1343)*VLOOKUP(VALUE(Q1343),Rates!G$15:L$19,3,0),4),ROUND(AW1343*(VLOOKUP(VALUE(Q1343),Rates!G:L,3,0)),4)))</f>
        <v/>
      </c>
      <c r="AV1343" s="68" t="str">
        <f t="shared" si="705"/>
        <v/>
      </c>
      <c r="AW1343" s="69" t="str">
        <f t="shared" si="706"/>
        <v/>
      </c>
      <c r="AX1343" s="65" t="str">
        <f t="shared" si="707"/>
        <v/>
      </c>
      <c r="AY1343" s="70" t="str">
        <f>IF(AX1343="","",IF(R1343="Refreshment Beverage",ROUND(SUM(AX1343*Rates!K$19),4),ROUND(SUM(AX1343*(Rates!J$8/100)),4)))</f>
        <v/>
      </c>
      <c r="AZ1343" s="67" t="str">
        <f t="shared" si="708"/>
        <v/>
      </c>
      <c r="BA1343" s="22" t="str">
        <f t="shared" si="709"/>
        <v/>
      </c>
      <c r="BD1343" s="171"/>
      <c r="BE1343" s="171"/>
      <c r="BF1343" s="171"/>
      <c r="BG1343" s="171"/>
    </row>
    <row r="1344" spans="11:59" ht="12.75" customHeight="1" x14ac:dyDescent="0.3">
      <c r="K1344" s="42" t="str">
        <f t="shared" si="681"/>
        <v/>
      </c>
      <c r="L1344" s="55" t="str">
        <f t="shared" si="682"/>
        <v/>
      </c>
      <c r="M1344" s="43" t="str">
        <f t="shared" si="683"/>
        <v/>
      </c>
      <c r="N1344" s="56" t="str" cm="1">
        <f t="array" ref="N1344">IFERROR(IF(_xlfn.SINGLE(B:B)="","",IF(R1344="Beer",SUM(LOOKUP(2,1/(Rates!$B$3:$B$5&lt;=W1344)/(Rates!$C$3:$C$5&gt;=W1344),Rates!$D$3:$D$5)*(X1344/100)*W1344),IF(R1344="Refreshment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56" t="str">
        <f t="shared" si="684"/>
        <v/>
      </c>
      <c r="P1344" s="53"/>
      <c r="Q1344" s="14" t="str">
        <f t="shared" si="685"/>
        <v/>
      </c>
      <c r="R1344" s="57" t="str">
        <f t="shared" si="686"/>
        <v/>
      </c>
      <c r="S1344" s="58" t="str">
        <f>IF(B1344="","",IF(R1344="Refreshment Beverage",VLOOKUP(VALUE(Q1344),Rates!G$15:L$19,2,0),VLOOKUP(VALUE(Q1344),Rates!G$4:L$12,2,0)))</f>
        <v/>
      </c>
      <c r="T1344" s="58" t="str">
        <f t="shared" si="687"/>
        <v/>
      </c>
      <c r="U1344" s="58" t="str">
        <f t="shared" si="688"/>
        <v/>
      </c>
      <c r="V1344" s="58" t="str">
        <f t="shared" si="689"/>
        <v/>
      </c>
      <c r="W1344" s="58" t="str">
        <f t="shared" si="690"/>
        <v/>
      </c>
      <c r="X1344" s="59" t="str">
        <f t="shared" si="691"/>
        <v/>
      </c>
      <c r="Y1344" s="60" t="str">
        <f>IF(B:B="","",IF(R1344="Refreshment Beverage",VLOOKUP(Q1344,Rates!G$15:L$19,6,0)*W1344,VLOOKUP(Q1344,Rates!G$4:L$12,6,0)*W1344))</f>
        <v/>
      </c>
      <c r="Z1344" s="60" t="str">
        <f t="shared" si="692"/>
        <v/>
      </c>
      <c r="AA1344" s="60" t="str">
        <f t="shared" si="680"/>
        <v/>
      </c>
      <c r="AB1344" s="61" t="str" cm="1">
        <f t="array" ref="AB1344">IF(_xlfn.SINGLE(B:B)="","",IF(R1344="Refreshment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61" t="str" cm="1">
        <f t="array" ref="AC1344">IF(_xlfn.SINGLE(B:B)="","",IF(R1344="Refreshment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68">
        <f>IFERROR(IF(R1344="Beer","",IF(OR(Q1344=1,Q1344=2,Q1344=3,Q1344=4),VLOOKUP(Q1344,Rates!$A$31:$B$34,2,0)*W1344,IF(V1344=1,VLOOKUP(U1344,'REB BEV MIN MKUP'!B:E,4,0),IF(V1344&gt;1,VLOOKUP(VALUE(W1344),'REB BEV MIN MKUP'!O:Q,3,0),0)))),0)</f>
        <v>0</v>
      </c>
      <c r="AE1344" s="62" t="str">
        <f t="shared" si="693"/>
        <v/>
      </c>
      <c r="AF1344" s="63" t="str">
        <f t="shared" si="694"/>
        <v/>
      </c>
      <c r="AG1344" s="64" t="str">
        <f t="shared" si="695"/>
        <v/>
      </c>
      <c r="AH1344" s="65" t="str">
        <f t="shared" si="696"/>
        <v/>
      </c>
      <c r="AI1344" s="66" t="str">
        <f>IF(AE:AE="","",IF(R1344="Refreshment Beverage",AK1344*(Rates!J$19/100),ROUND(SUM(AH1344*(Rates!$J$8/100)),4)))</f>
        <v/>
      </c>
      <c r="AJ1344" s="67" t="str">
        <f t="shared" si="697"/>
        <v/>
      </c>
      <c r="AK1344" s="22" t="str">
        <f t="shared" si="698"/>
        <v/>
      </c>
      <c r="AL1344" s="62" t="str">
        <f t="shared" si="699"/>
        <v/>
      </c>
      <c r="AM1344" s="63" t="str">
        <f>IF(AS1344="","",IF(R1344="Refreshment Beverage",ROUND(AS1344*Rates!K$19,4),ROUND(AO1344*(VLOOKUP(VALUE(Q1344),Rates!G$4:L$12,3,0)),4)))</f>
        <v/>
      </c>
      <c r="AN1344" s="68" t="str">
        <f>IF(AS1344="","",IF(R1344="Refreshment Beverage",AS1344*(Rates!J$19/100),MAX(AM1344,AB1344)))</f>
        <v/>
      </c>
      <c r="AO1344" s="69" t="str">
        <f t="shared" si="700"/>
        <v/>
      </c>
      <c r="AP1344" s="69" t="str">
        <f t="shared" si="701"/>
        <v/>
      </c>
      <c r="AQ1344" s="70" t="str">
        <f>IF(AS1344="","",IF(R1344="Refreshment Beverage",ROUND(SUM(VLOOKUP(Q:Q,Rates!G$15:L$19,3,0)*(AS1344-Y1344-Z1344-AA1344)),4),ROUND(SUM(Rates!$K$8*AS1344),4)))</f>
        <v/>
      </c>
      <c r="AR1344" s="66" t="str">
        <f t="shared" si="702"/>
        <v/>
      </c>
      <c r="AS1344" s="22" t="str">
        <f t="shared" si="703"/>
        <v/>
      </c>
      <c r="AT1344" s="62" t="str">
        <f t="shared" si="704"/>
        <v/>
      </c>
      <c r="AU1344" s="63" t="str">
        <f>IF(AX1344="","",IF(R1344="Refreshment Beverage",ROUND((BA1344-Y1344-Z1344-AA1344)*VLOOKUP(VALUE(Q1344),Rates!G$15:L$19,3,0),4),ROUND(AW1344*(VLOOKUP(VALUE(Q1344),Rates!G:L,3,0)),4)))</f>
        <v/>
      </c>
      <c r="AV1344" s="68" t="str">
        <f t="shared" si="705"/>
        <v/>
      </c>
      <c r="AW1344" s="69" t="str">
        <f t="shared" si="706"/>
        <v/>
      </c>
      <c r="AX1344" s="65" t="str">
        <f t="shared" si="707"/>
        <v/>
      </c>
      <c r="AY1344" s="70" t="str">
        <f>IF(AX1344="","",IF(R1344="Refreshment Beverage",ROUND(SUM(AX1344*Rates!K$19),4),ROUND(SUM(AX1344*(Rates!J$8/100)),4)))</f>
        <v/>
      </c>
      <c r="AZ1344" s="67" t="str">
        <f t="shared" si="708"/>
        <v/>
      </c>
      <c r="BA1344" s="22" t="str">
        <f t="shared" si="709"/>
        <v/>
      </c>
      <c r="BD1344" s="171"/>
      <c r="BE1344" s="171"/>
      <c r="BF1344" s="171"/>
      <c r="BG1344" s="171"/>
    </row>
    <row r="1345" spans="11:59" ht="12.75" customHeight="1" x14ac:dyDescent="0.3">
      <c r="K1345" s="42" t="str">
        <f t="shared" si="681"/>
        <v/>
      </c>
      <c r="L1345" s="55" t="str">
        <f t="shared" si="682"/>
        <v/>
      </c>
      <c r="M1345" s="43" t="str">
        <f t="shared" si="683"/>
        <v/>
      </c>
      <c r="N1345" s="56" t="str" cm="1">
        <f t="array" ref="N1345">IFERROR(IF(_xlfn.SINGLE(B:B)="","",IF(R1345="Beer",SUM(LOOKUP(2,1/(Rates!$B$3:$B$5&lt;=W1345)/(Rates!$C$3:$C$5&gt;=W1345),Rates!$D$3:$D$5)*(X1345/100)*W1345),IF(R1345="Refreshment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56" t="str">
        <f t="shared" si="684"/>
        <v/>
      </c>
      <c r="P1345" s="53"/>
      <c r="Q1345" s="14" t="str">
        <f t="shared" si="685"/>
        <v/>
      </c>
      <c r="R1345" s="57" t="str">
        <f t="shared" si="686"/>
        <v/>
      </c>
      <c r="S1345" s="58" t="str">
        <f>IF(B1345="","",IF(R1345="Refreshment Beverage",VLOOKUP(VALUE(Q1345),Rates!G$15:L$19,2,0),VLOOKUP(VALUE(Q1345),Rates!G$4:L$12,2,0)))</f>
        <v/>
      </c>
      <c r="T1345" s="58" t="str">
        <f t="shared" si="687"/>
        <v/>
      </c>
      <c r="U1345" s="58" t="str">
        <f t="shared" si="688"/>
        <v/>
      </c>
      <c r="V1345" s="58" t="str">
        <f t="shared" si="689"/>
        <v/>
      </c>
      <c r="W1345" s="58" t="str">
        <f t="shared" si="690"/>
        <v/>
      </c>
      <c r="X1345" s="59" t="str">
        <f t="shared" si="691"/>
        <v/>
      </c>
      <c r="Y1345" s="60" t="str">
        <f>IF(B:B="","",IF(R1345="Refreshment Beverage",VLOOKUP(Q1345,Rates!G$15:L$19,6,0)*W1345,VLOOKUP(Q1345,Rates!G$4:L$12,6,0)*W1345))</f>
        <v/>
      </c>
      <c r="Z1345" s="60" t="str">
        <f t="shared" si="692"/>
        <v/>
      </c>
      <c r="AA1345" s="60" t="str">
        <f t="shared" si="680"/>
        <v/>
      </c>
      <c r="AB1345" s="61" t="str" cm="1">
        <f t="array" ref="AB1345">IF(_xlfn.SINGLE(B:B)="","",IF(R1345="Refreshment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61" t="str" cm="1">
        <f t="array" ref="AC1345">IF(_xlfn.SINGLE(B:B)="","",IF(R1345="Refreshment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68">
        <f>IFERROR(IF(R1345="Beer","",IF(OR(Q1345=1,Q1345=2,Q1345=3,Q1345=4),VLOOKUP(Q1345,Rates!$A$31:$B$34,2,0)*W1345,IF(V1345=1,VLOOKUP(U1345,'REB BEV MIN MKUP'!B:E,4,0),IF(V1345&gt;1,VLOOKUP(VALUE(W1345),'REB BEV MIN MKUP'!O:Q,3,0),0)))),0)</f>
        <v>0</v>
      </c>
      <c r="AE1345" s="62" t="str">
        <f t="shared" si="693"/>
        <v/>
      </c>
      <c r="AF1345" s="63" t="str">
        <f t="shared" si="694"/>
        <v/>
      </c>
      <c r="AG1345" s="64" t="str">
        <f t="shared" si="695"/>
        <v/>
      </c>
      <c r="AH1345" s="65" t="str">
        <f t="shared" si="696"/>
        <v/>
      </c>
      <c r="AI1345" s="66" t="str">
        <f>IF(AE:AE="","",IF(R1345="Refreshment Beverage",AK1345*(Rates!J$19/100),ROUND(SUM(AH1345*(Rates!$J$8/100)),4)))</f>
        <v/>
      </c>
      <c r="AJ1345" s="67" t="str">
        <f t="shared" si="697"/>
        <v/>
      </c>
      <c r="AK1345" s="22" t="str">
        <f t="shared" si="698"/>
        <v/>
      </c>
      <c r="AL1345" s="62" t="str">
        <f t="shared" si="699"/>
        <v/>
      </c>
      <c r="AM1345" s="63" t="str">
        <f>IF(AS1345="","",IF(R1345="Refreshment Beverage",ROUND(AS1345*Rates!K$19,4),ROUND(AO1345*(VLOOKUP(VALUE(Q1345),Rates!G$4:L$12,3,0)),4)))</f>
        <v/>
      </c>
      <c r="AN1345" s="68" t="str">
        <f>IF(AS1345="","",IF(R1345="Refreshment Beverage",AS1345*(Rates!J$19/100),MAX(AM1345,AB1345)))</f>
        <v/>
      </c>
      <c r="AO1345" s="69" t="str">
        <f t="shared" si="700"/>
        <v/>
      </c>
      <c r="AP1345" s="69" t="str">
        <f t="shared" si="701"/>
        <v/>
      </c>
      <c r="AQ1345" s="70" t="str">
        <f>IF(AS1345="","",IF(R1345="Refreshment Beverage",ROUND(SUM(VLOOKUP(Q:Q,Rates!G$15:L$19,3,0)*(AS1345-Y1345-Z1345-AA1345)),4),ROUND(SUM(Rates!$K$8*AS1345),4)))</f>
        <v/>
      </c>
      <c r="AR1345" s="66" t="str">
        <f t="shared" si="702"/>
        <v/>
      </c>
      <c r="AS1345" s="22" t="str">
        <f t="shared" si="703"/>
        <v/>
      </c>
      <c r="AT1345" s="62" t="str">
        <f t="shared" si="704"/>
        <v/>
      </c>
      <c r="AU1345" s="63" t="str">
        <f>IF(AX1345="","",IF(R1345="Refreshment Beverage",ROUND((BA1345-Y1345-Z1345-AA1345)*VLOOKUP(VALUE(Q1345),Rates!G$15:L$19,3,0),4),ROUND(AW1345*(VLOOKUP(VALUE(Q1345),Rates!G:L,3,0)),4)))</f>
        <v/>
      </c>
      <c r="AV1345" s="68" t="str">
        <f t="shared" si="705"/>
        <v/>
      </c>
      <c r="AW1345" s="69" t="str">
        <f t="shared" si="706"/>
        <v/>
      </c>
      <c r="AX1345" s="65" t="str">
        <f t="shared" si="707"/>
        <v/>
      </c>
      <c r="AY1345" s="70" t="str">
        <f>IF(AX1345="","",IF(R1345="Refreshment Beverage",ROUND(SUM(AX1345*Rates!K$19),4),ROUND(SUM(AX1345*(Rates!J$8/100)),4)))</f>
        <v/>
      </c>
      <c r="AZ1345" s="67" t="str">
        <f t="shared" si="708"/>
        <v/>
      </c>
      <c r="BA1345" s="22" t="str">
        <f t="shared" si="709"/>
        <v/>
      </c>
      <c r="BD1345" s="171"/>
      <c r="BE1345" s="171"/>
      <c r="BF1345" s="171"/>
      <c r="BG1345" s="171"/>
    </row>
    <row r="1346" spans="11:59" ht="12.75" customHeight="1" x14ac:dyDescent="0.3">
      <c r="K1346" s="42" t="str">
        <f t="shared" si="681"/>
        <v/>
      </c>
      <c r="L1346" s="55" t="str">
        <f t="shared" si="682"/>
        <v/>
      </c>
      <c r="M1346" s="43" t="str">
        <f t="shared" si="683"/>
        <v/>
      </c>
      <c r="N1346" s="56" t="str" cm="1">
        <f t="array" ref="N1346">IFERROR(IF(_xlfn.SINGLE(B:B)="","",IF(R1346="Beer",SUM(LOOKUP(2,1/(Rates!$B$3:$B$5&lt;=W1346)/(Rates!$C$3:$C$5&gt;=W1346),Rates!$D$3:$D$5)*(X1346/100)*W1346),IF(R1346="Refreshment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56" t="str">
        <f t="shared" si="684"/>
        <v/>
      </c>
      <c r="P1346" s="53"/>
      <c r="Q1346" s="14" t="str">
        <f t="shared" si="685"/>
        <v/>
      </c>
      <c r="R1346" s="57" t="str">
        <f t="shared" si="686"/>
        <v/>
      </c>
      <c r="S1346" s="58" t="str">
        <f>IF(B1346="","",IF(R1346="Refreshment Beverage",VLOOKUP(VALUE(Q1346),Rates!G$15:L$19,2,0),VLOOKUP(VALUE(Q1346),Rates!G$4:L$12,2,0)))</f>
        <v/>
      </c>
      <c r="T1346" s="58" t="str">
        <f t="shared" si="687"/>
        <v/>
      </c>
      <c r="U1346" s="58" t="str">
        <f t="shared" si="688"/>
        <v/>
      </c>
      <c r="V1346" s="58" t="str">
        <f t="shared" si="689"/>
        <v/>
      </c>
      <c r="W1346" s="58" t="str">
        <f t="shared" si="690"/>
        <v/>
      </c>
      <c r="X1346" s="59" t="str">
        <f t="shared" si="691"/>
        <v/>
      </c>
      <c r="Y1346" s="60" t="str">
        <f>IF(B:B="","",IF(R1346="Refreshment Beverage",VLOOKUP(Q1346,Rates!G$15:L$19,6,0)*W1346,VLOOKUP(Q1346,Rates!G$4:L$12,6,0)*W1346))</f>
        <v/>
      </c>
      <c r="Z1346" s="60" t="str">
        <f t="shared" si="692"/>
        <v/>
      </c>
      <c r="AA1346" s="60" t="str">
        <f t="shared" si="680"/>
        <v/>
      </c>
      <c r="AB1346" s="61" t="str" cm="1">
        <f t="array" ref="AB1346">IF(_xlfn.SINGLE(B:B)="","",IF(R1346="Refreshment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61" t="str" cm="1">
        <f t="array" ref="AC1346">IF(_xlfn.SINGLE(B:B)="","",IF(R1346="Refreshment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68">
        <f>IFERROR(IF(R1346="Beer","",IF(OR(Q1346=1,Q1346=2,Q1346=3,Q1346=4),VLOOKUP(Q1346,Rates!$A$31:$B$34,2,0)*W1346,IF(V1346=1,VLOOKUP(U1346,'REB BEV MIN MKUP'!B:E,4,0),IF(V1346&gt;1,VLOOKUP(VALUE(W1346),'REB BEV MIN MKUP'!O:Q,3,0),0)))),0)</f>
        <v>0</v>
      </c>
      <c r="AE1346" s="62" t="str">
        <f t="shared" si="693"/>
        <v/>
      </c>
      <c r="AF1346" s="63" t="str">
        <f t="shared" si="694"/>
        <v/>
      </c>
      <c r="AG1346" s="64" t="str">
        <f t="shared" si="695"/>
        <v/>
      </c>
      <c r="AH1346" s="65" t="str">
        <f t="shared" si="696"/>
        <v/>
      </c>
      <c r="AI1346" s="66" t="str">
        <f>IF(AE:AE="","",IF(R1346="Refreshment Beverage",AK1346*(Rates!J$19/100),ROUND(SUM(AH1346*(Rates!$J$8/100)),4)))</f>
        <v/>
      </c>
      <c r="AJ1346" s="67" t="str">
        <f t="shared" si="697"/>
        <v/>
      </c>
      <c r="AK1346" s="22" t="str">
        <f t="shared" si="698"/>
        <v/>
      </c>
      <c r="AL1346" s="62" t="str">
        <f t="shared" si="699"/>
        <v/>
      </c>
      <c r="AM1346" s="63" t="str">
        <f>IF(AS1346="","",IF(R1346="Refreshment Beverage",ROUND(AS1346*Rates!K$19,4),ROUND(AO1346*(VLOOKUP(VALUE(Q1346),Rates!G$4:L$12,3,0)),4)))</f>
        <v/>
      </c>
      <c r="AN1346" s="68" t="str">
        <f>IF(AS1346="","",IF(R1346="Refreshment Beverage",AS1346*(Rates!J$19/100),MAX(AM1346,AB1346)))</f>
        <v/>
      </c>
      <c r="AO1346" s="69" t="str">
        <f t="shared" si="700"/>
        <v/>
      </c>
      <c r="AP1346" s="69" t="str">
        <f t="shared" si="701"/>
        <v/>
      </c>
      <c r="AQ1346" s="70" t="str">
        <f>IF(AS1346="","",IF(R1346="Refreshment Beverage",ROUND(SUM(VLOOKUP(Q:Q,Rates!G$15:L$19,3,0)*(AS1346-Y1346-Z1346-AA1346)),4),ROUND(SUM(Rates!$K$8*AS1346),4)))</f>
        <v/>
      </c>
      <c r="AR1346" s="66" t="str">
        <f t="shared" si="702"/>
        <v/>
      </c>
      <c r="AS1346" s="22" t="str">
        <f t="shared" si="703"/>
        <v/>
      </c>
      <c r="AT1346" s="62" t="str">
        <f t="shared" si="704"/>
        <v/>
      </c>
      <c r="AU1346" s="63" t="str">
        <f>IF(AX1346="","",IF(R1346="Refreshment Beverage",ROUND((BA1346-Y1346-Z1346-AA1346)*VLOOKUP(VALUE(Q1346),Rates!G$15:L$19,3,0),4),ROUND(AW1346*(VLOOKUP(VALUE(Q1346),Rates!G:L,3,0)),4)))</f>
        <v/>
      </c>
      <c r="AV1346" s="68" t="str">
        <f t="shared" si="705"/>
        <v/>
      </c>
      <c r="AW1346" s="69" t="str">
        <f t="shared" si="706"/>
        <v/>
      </c>
      <c r="AX1346" s="65" t="str">
        <f t="shared" si="707"/>
        <v/>
      </c>
      <c r="AY1346" s="70" t="str">
        <f>IF(AX1346="","",IF(R1346="Refreshment Beverage",ROUND(SUM(AX1346*Rates!K$19),4),ROUND(SUM(AX1346*(Rates!J$8/100)),4)))</f>
        <v/>
      </c>
      <c r="AZ1346" s="67" t="str">
        <f t="shared" si="708"/>
        <v/>
      </c>
      <c r="BA1346" s="22" t="str">
        <f t="shared" si="709"/>
        <v/>
      </c>
      <c r="BD1346" s="171"/>
      <c r="BE1346" s="171"/>
      <c r="BF1346" s="171"/>
      <c r="BG1346" s="171"/>
    </row>
    <row r="1347" spans="11:59" ht="12.75" customHeight="1" x14ac:dyDescent="0.3">
      <c r="K1347" s="42" t="str">
        <f t="shared" si="681"/>
        <v/>
      </c>
      <c r="L1347" s="55" t="str">
        <f t="shared" si="682"/>
        <v/>
      </c>
      <c r="M1347" s="43" t="str">
        <f t="shared" si="683"/>
        <v/>
      </c>
      <c r="N1347" s="56" t="str" cm="1">
        <f t="array" ref="N1347">IFERROR(IF(_xlfn.SINGLE(B:B)="","",IF(R1347="Beer",SUM(LOOKUP(2,1/(Rates!$B$3:$B$5&lt;=W1347)/(Rates!$C$3:$C$5&gt;=W1347),Rates!$D$3:$D$5)*(X1347/100)*W1347),IF(R1347="Refreshment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56" t="str">
        <f t="shared" si="684"/>
        <v/>
      </c>
      <c r="P1347" s="53"/>
      <c r="Q1347" s="14" t="str">
        <f t="shared" si="685"/>
        <v/>
      </c>
      <c r="R1347" s="57" t="str">
        <f t="shared" si="686"/>
        <v/>
      </c>
      <c r="S1347" s="58" t="str">
        <f>IF(B1347="","",IF(R1347="Refreshment Beverage",VLOOKUP(VALUE(Q1347),Rates!G$15:L$19,2,0),VLOOKUP(VALUE(Q1347),Rates!G$4:L$12,2,0)))</f>
        <v/>
      </c>
      <c r="T1347" s="58" t="str">
        <f t="shared" si="687"/>
        <v/>
      </c>
      <c r="U1347" s="58" t="str">
        <f t="shared" si="688"/>
        <v/>
      </c>
      <c r="V1347" s="58" t="str">
        <f t="shared" si="689"/>
        <v/>
      </c>
      <c r="W1347" s="58" t="str">
        <f t="shared" si="690"/>
        <v/>
      </c>
      <c r="X1347" s="59" t="str">
        <f t="shared" si="691"/>
        <v/>
      </c>
      <c r="Y1347" s="60" t="str">
        <f>IF(B:B="","",IF(R1347="Refreshment Beverage",VLOOKUP(Q1347,Rates!G$15:L$19,6,0)*W1347,VLOOKUP(Q1347,Rates!G$4:L$12,6,0)*W1347))</f>
        <v/>
      </c>
      <c r="Z1347" s="60" t="str">
        <f t="shared" si="692"/>
        <v/>
      </c>
      <c r="AA1347" s="60" t="str">
        <f t="shared" si="680"/>
        <v/>
      </c>
      <c r="AB1347" s="61" t="str" cm="1">
        <f t="array" ref="AB1347">IF(_xlfn.SINGLE(B:B)="","",IF(R1347="Refreshment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61" t="str" cm="1">
        <f t="array" ref="AC1347">IF(_xlfn.SINGLE(B:B)="","",IF(R1347="Refreshment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68">
        <f>IFERROR(IF(R1347="Beer","",IF(OR(Q1347=1,Q1347=2,Q1347=3,Q1347=4),VLOOKUP(Q1347,Rates!$A$31:$B$34,2,0)*W1347,IF(V1347=1,VLOOKUP(U1347,'REB BEV MIN MKUP'!B:E,4,0),IF(V1347&gt;1,VLOOKUP(VALUE(W1347),'REB BEV MIN MKUP'!O:Q,3,0),0)))),0)</f>
        <v>0</v>
      </c>
      <c r="AE1347" s="62" t="str">
        <f t="shared" si="693"/>
        <v/>
      </c>
      <c r="AF1347" s="63" t="str">
        <f t="shared" si="694"/>
        <v/>
      </c>
      <c r="AG1347" s="64" t="str">
        <f t="shared" si="695"/>
        <v/>
      </c>
      <c r="AH1347" s="65" t="str">
        <f t="shared" si="696"/>
        <v/>
      </c>
      <c r="AI1347" s="66" t="str">
        <f>IF(AE:AE="","",IF(R1347="Refreshment Beverage",AK1347*(Rates!J$19/100),ROUND(SUM(AH1347*(Rates!$J$8/100)),4)))</f>
        <v/>
      </c>
      <c r="AJ1347" s="67" t="str">
        <f t="shared" si="697"/>
        <v/>
      </c>
      <c r="AK1347" s="22" t="str">
        <f t="shared" si="698"/>
        <v/>
      </c>
      <c r="AL1347" s="62" t="str">
        <f t="shared" si="699"/>
        <v/>
      </c>
      <c r="AM1347" s="63" t="str">
        <f>IF(AS1347="","",IF(R1347="Refreshment Beverage",ROUND(AS1347*Rates!K$19,4),ROUND(AO1347*(VLOOKUP(VALUE(Q1347),Rates!G$4:L$12,3,0)),4)))</f>
        <v/>
      </c>
      <c r="AN1347" s="68" t="str">
        <f>IF(AS1347="","",IF(R1347="Refreshment Beverage",AS1347*(Rates!J$19/100),MAX(AM1347,AB1347)))</f>
        <v/>
      </c>
      <c r="AO1347" s="69" t="str">
        <f t="shared" si="700"/>
        <v/>
      </c>
      <c r="AP1347" s="69" t="str">
        <f t="shared" si="701"/>
        <v/>
      </c>
      <c r="AQ1347" s="70" t="str">
        <f>IF(AS1347="","",IF(R1347="Refreshment Beverage",ROUND(SUM(VLOOKUP(Q:Q,Rates!G$15:L$19,3,0)*(AS1347-Y1347-Z1347-AA1347)),4),ROUND(SUM(Rates!$K$8*AS1347),4)))</f>
        <v/>
      </c>
      <c r="AR1347" s="66" t="str">
        <f t="shared" si="702"/>
        <v/>
      </c>
      <c r="AS1347" s="22" t="str">
        <f t="shared" si="703"/>
        <v/>
      </c>
      <c r="AT1347" s="62" t="str">
        <f t="shared" si="704"/>
        <v/>
      </c>
      <c r="AU1347" s="63" t="str">
        <f>IF(AX1347="","",IF(R1347="Refreshment Beverage",ROUND((BA1347-Y1347-Z1347-AA1347)*VLOOKUP(VALUE(Q1347),Rates!G$15:L$19,3,0),4),ROUND(AW1347*(VLOOKUP(VALUE(Q1347),Rates!G:L,3,0)),4)))</f>
        <v/>
      </c>
      <c r="AV1347" s="68" t="str">
        <f t="shared" si="705"/>
        <v/>
      </c>
      <c r="AW1347" s="69" t="str">
        <f t="shared" si="706"/>
        <v/>
      </c>
      <c r="AX1347" s="65" t="str">
        <f t="shared" si="707"/>
        <v/>
      </c>
      <c r="AY1347" s="70" t="str">
        <f>IF(AX1347="","",IF(R1347="Refreshment Beverage",ROUND(SUM(AX1347*Rates!K$19),4),ROUND(SUM(AX1347*(Rates!J$8/100)),4)))</f>
        <v/>
      </c>
      <c r="AZ1347" s="67" t="str">
        <f t="shared" si="708"/>
        <v/>
      </c>
      <c r="BA1347" s="22" t="str">
        <f t="shared" si="709"/>
        <v/>
      </c>
      <c r="BD1347" s="171"/>
      <c r="BE1347" s="171"/>
      <c r="BF1347" s="171"/>
      <c r="BG1347" s="171"/>
    </row>
    <row r="1348" spans="11:59" ht="12.75" customHeight="1" x14ac:dyDescent="0.3">
      <c r="K1348" s="42" t="str">
        <f t="shared" si="681"/>
        <v/>
      </c>
      <c r="L1348" s="55" t="str">
        <f t="shared" si="682"/>
        <v/>
      </c>
      <c r="M1348" s="43" t="str">
        <f t="shared" si="683"/>
        <v/>
      </c>
      <c r="N1348" s="56" t="str" cm="1">
        <f t="array" ref="N1348">IFERROR(IF(_xlfn.SINGLE(B:B)="","",IF(R1348="Beer",SUM(LOOKUP(2,1/(Rates!$B$3:$B$5&lt;=W1348)/(Rates!$C$3:$C$5&gt;=W1348),Rates!$D$3:$D$5)*(X1348/100)*W1348),IF(R1348="Refreshment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56" t="str">
        <f t="shared" si="684"/>
        <v/>
      </c>
      <c r="P1348" s="53"/>
      <c r="Q1348" s="14" t="str">
        <f t="shared" si="685"/>
        <v/>
      </c>
      <c r="R1348" s="57" t="str">
        <f t="shared" si="686"/>
        <v/>
      </c>
      <c r="S1348" s="58" t="str">
        <f>IF(B1348="","",IF(R1348="Refreshment Beverage",VLOOKUP(VALUE(Q1348),Rates!G$15:L$19,2,0),VLOOKUP(VALUE(Q1348),Rates!G$4:L$12,2,0)))</f>
        <v/>
      </c>
      <c r="T1348" s="58" t="str">
        <f t="shared" si="687"/>
        <v/>
      </c>
      <c r="U1348" s="58" t="str">
        <f t="shared" si="688"/>
        <v/>
      </c>
      <c r="V1348" s="58" t="str">
        <f t="shared" si="689"/>
        <v/>
      </c>
      <c r="W1348" s="58" t="str">
        <f t="shared" si="690"/>
        <v/>
      </c>
      <c r="X1348" s="59" t="str">
        <f t="shared" si="691"/>
        <v/>
      </c>
      <c r="Y1348" s="60" t="str">
        <f>IF(B:B="","",IF(R1348="Refreshment Beverage",VLOOKUP(Q1348,Rates!G$15:L$19,6,0)*W1348,VLOOKUP(Q1348,Rates!G$4:L$12,6,0)*W1348))</f>
        <v/>
      </c>
      <c r="Z1348" s="60" t="str">
        <f t="shared" si="692"/>
        <v/>
      </c>
      <c r="AA1348" s="60" t="str">
        <f t="shared" si="680"/>
        <v/>
      </c>
      <c r="AB1348" s="61" t="str" cm="1">
        <f t="array" ref="AB1348">IF(_xlfn.SINGLE(B:B)="","",IF(R1348="Refreshment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61" t="str" cm="1">
        <f t="array" ref="AC1348">IF(_xlfn.SINGLE(B:B)="","",IF(R1348="Refreshment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68">
        <f>IFERROR(IF(R1348="Beer","",IF(OR(Q1348=1,Q1348=2,Q1348=3,Q1348=4),VLOOKUP(Q1348,Rates!$A$31:$B$34,2,0)*W1348,IF(V1348=1,VLOOKUP(U1348,'REB BEV MIN MKUP'!B:E,4,0),IF(V1348&gt;1,VLOOKUP(VALUE(W1348),'REB BEV MIN MKUP'!O:Q,3,0),0)))),0)</f>
        <v>0</v>
      </c>
      <c r="AE1348" s="62" t="str">
        <f t="shared" si="693"/>
        <v/>
      </c>
      <c r="AF1348" s="63" t="str">
        <f t="shared" si="694"/>
        <v/>
      </c>
      <c r="AG1348" s="64" t="str">
        <f t="shared" si="695"/>
        <v/>
      </c>
      <c r="AH1348" s="65" t="str">
        <f t="shared" si="696"/>
        <v/>
      </c>
      <c r="AI1348" s="66" t="str">
        <f>IF(AE:AE="","",IF(R1348="Refreshment Beverage",AK1348*(Rates!J$19/100),ROUND(SUM(AH1348*(Rates!$J$8/100)),4)))</f>
        <v/>
      </c>
      <c r="AJ1348" s="67" t="str">
        <f t="shared" si="697"/>
        <v/>
      </c>
      <c r="AK1348" s="22" t="str">
        <f t="shared" si="698"/>
        <v/>
      </c>
      <c r="AL1348" s="62" t="str">
        <f t="shared" si="699"/>
        <v/>
      </c>
      <c r="AM1348" s="63" t="str">
        <f>IF(AS1348="","",IF(R1348="Refreshment Beverage",ROUND(AS1348*Rates!K$19,4),ROUND(AO1348*(VLOOKUP(VALUE(Q1348),Rates!G$4:L$12,3,0)),4)))</f>
        <v/>
      </c>
      <c r="AN1348" s="68" t="str">
        <f>IF(AS1348="","",IF(R1348="Refreshment Beverage",AS1348*(Rates!J$19/100),MAX(AM1348,AB1348)))</f>
        <v/>
      </c>
      <c r="AO1348" s="69" t="str">
        <f t="shared" si="700"/>
        <v/>
      </c>
      <c r="AP1348" s="69" t="str">
        <f t="shared" si="701"/>
        <v/>
      </c>
      <c r="AQ1348" s="70" t="str">
        <f>IF(AS1348="","",IF(R1348="Refreshment Beverage",ROUND(SUM(VLOOKUP(Q:Q,Rates!G$15:L$19,3,0)*(AS1348-Y1348-Z1348-AA1348)),4),ROUND(SUM(Rates!$K$8*AS1348),4)))</f>
        <v/>
      </c>
      <c r="AR1348" s="66" t="str">
        <f t="shared" si="702"/>
        <v/>
      </c>
      <c r="AS1348" s="22" t="str">
        <f t="shared" si="703"/>
        <v/>
      </c>
      <c r="AT1348" s="62" t="str">
        <f t="shared" si="704"/>
        <v/>
      </c>
      <c r="AU1348" s="63" t="str">
        <f>IF(AX1348="","",IF(R1348="Refreshment Beverage",ROUND((BA1348-Y1348-Z1348-AA1348)*VLOOKUP(VALUE(Q1348),Rates!G$15:L$19,3,0),4),ROUND(AW1348*(VLOOKUP(VALUE(Q1348),Rates!G:L,3,0)),4)))</f>
        <v/>
      </c>
      <c r="AV1348" s="68" t="str">
        <f t="shared" si="705"/>
        <v/>
      </c>
      <c r="AW1348" s="69" t="str">
        <f t="shared" si="706"/>
        <v/>
      </c>
      <c r="AX1348" s="65" t="str">
        <f t="shared" si="707"/>
        <v/>
      </c>
      <c r="AY1348" s="70" t="str">
        <f>IF(AX1348="","",IF(R1348="Refreshment Beverage",ROUND(SUM(AX1348*Rates!K$19),4),ROUND(SUM(AX1348*(Rates!J$8/100)),4)))</f>
        <v/>
      </c>
      <c r="AZ1348" s="67" t="str">
        <f t="shared" si="708"/>
        <v/>
      </c>
      <c r="BA1348" s="22" t="str">
        <f t="shared" si="709"/>
        <v/>
      </c>
      <c r="BD1348" s="171"/>
      <c r="BE1348" s="171"/>
      <c r="BF1348" s="171"/>
      <c r="BG1348" s="171"/>
    </row>
    <row r="1349" spans="11:59" ht="12.75" customHeight="1" x14ac:dyDescent="0.3">
      <c r="K1349" s="42" t="str">
        <f t="shared" si="681"/>
        <v/>
      </c>
      <c r="L1349" s="55" t="str">
        <f t="shared" si="682"/>
        <v/>
      </c>
      <c r="M1349" s="43" t="str">
        <f t="shared" si="683"/>
        <v/>
      </c>
      <c r="N1349" s="56" t="str" cm="1">
        <f t="array" ref="N1349">IFERROR(IF(_xlfn.SINGLE(B:B)="","",IF(R1349="Beer",SUM(LOOKUP(2,1/(Rates!$B$3:$B$5&lt;=W1349)/(Rates!$C$3:$C$5&gt;=W1349),Rates!$D$3:$D$5)*(X1349/100)*W1349),IF(R1349="Refreshment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56" t="str">
        <f t="shared" si="684"/>
        <v/>
      </c>
      <c r="P1349" s="53"/>
      <c r="Q1349" s="14" t="str">
        <f t="shared" si="685"/>
        <v/>
      </c>
      <c r="R1349" s="57" t="str">
        <f t="shared" si="686"/>
        <v/>
      </c>
      <c r="S1349" s="58" t="str">
        <f>IF(B1349="","",IF(R1349="Refreshment Beverage",VLOOKUP(VALUE(Q1349),Rates!G$15:L$19,2,0),VLOOKUP(VALUE(Q1349),Rates!G$4:L$12,2,0)))</f>
        <v/>
      </c>
      <c r="T1349" s="58" t="str">
        <f t="shared" si="687"/>
        <v/>
      </c>
      <c r="U1349" s="58" t="str">
        <f t="shared" si="688"/>
        <v/>
      </c>
      <c r="V1349" s="58" t="str">
        <f t="shared" si="689"/>
        <v/>
      </c>
      <c r="W1349" s="58" t="str">
        <f t="shared" si="690"/>
        <v/>
      </c>
      <c r="X1349" s="59" t="str">
        <f t="shared" si="691"/>
        <v/>
      </c>
      <c r="Y1349" s="60" t="str">
        <f>IF(B:B="","",IF(R1349="Refreshment Beverage",VLOOKUP(Q1349,Rates!G$15:L$19,6,0)*W1349,VLOOKUP(Q1349,Rates!G$4:L$12,6,0)*W1349))</f>
        <v/>
      </c>
      <c r="Z1349" s="60" t="str">
        <f t="shared" si="692"/>
        <v/>
      </c>
      <c r="AA1349" s="60" t="str">
        <f t="shared" si="680"/>
        <v/>
      </c>
      <c r="AB1349" s="61" t="str" cm="1">
        <f t="array" ref="AB1349">IF(_xlfn.SINGLE(B:B)="","",IF(R1349="Refreshment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61" t="str" cm="1">
        <f t="array" ref="AC1349">IF(_xlfn.SINGLE(B:B)="","",IF(R1349="Refreshment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68">
        <f>IFERROR(IF(R1349="Beer","",IF(OR(Q1349=1,Q1349=2,Q1349=3,Q1349=4),VLOOKUP(Q1349,Rates!$A$31:$B$34,2,0)*W1349,IF(V1349=1,VLOOKUP(U1349,'REB BEV MIN MKUP'!B:E,4,0),IF(V1349&gt;1,VLOOKUP(VALUE(W1349),'REB BEV MIN MKUP'!O:Q,3,0),0)))),0)</f>
        <v>0</v>
      </c>
      <c r="AE1349" s="62" t="str">
        <f t="shared" si="693"/>
        <v/>
      </c>
      <c r="AF1349" s="63" t="str">
        <f t="shared" si="694"/>
        <v/>
      </c>
      <c r="AG1349" s="64" t="str">
        <f t="shared" si="695"/>
        <v/>
      </c>
      <c r="AH1349" s="65" t="str">
        <f t="shared" si="696"/>
        <v/>
      </c>
      <c r="AI1349" s="66" t="str">
        <f>IF(AE:AE="","",IF(R1349="Refreshment Beverage",AK1349*(Rates!J$19/100),ROUND(SUM(AH1349*(Rates!$J$8/100)),4)))</f>
        <v/>
      </c>
      <c r="AJ1349" s="67" t="str">
        <f t="shared" si="697"/>
        <v/>
      </c>
      <c r="AK1349" s="22" t="str">
        <f t="shared" si="698"/>
        <v/>
      </c>
      <c r="AL1349" s="62" t="str">
        <f t="shared" si="699"/>
        <v/>
      </c>
      <c r="AM1349" s="63" t="str">
        <f>IF(AS1349="","",IF(R1349="Refreshment Beverage",ROUND(AS1349*Rates!K$19,4),ROUND(AO1349*(VLOOKUP(VALUE(Q1349),Rates!G$4:L$12,3,0)),4)))</f>
        <v/>
      </c>
      <c r="AN1349" s="68" t="str">
        <f>IF(AS1349="","",IF(R1349="Refreshment Beverage",AS1349*(Rates!J$19/100),MAX(AM1349,AB1349)))</f>
        <v/>
      </c>
      <c r="AO1349" s="69" t="str">
        <f t="shared" si="700"/>
        <v/>
      </c>
      <c r="AP1349" s="69" t="str">
        <f t="shared" si="701"/>
        <v/>
      </c>
      <c r="AQ1349" s="70" t="str">
        <f>IF(AS1349="","",IF(R1349="Refreshment Beverage",ROUND(SUM(VLOOKUP(Q:Q,Rates!G$15:L$19,3,0)*(AS1349-Y1349-Z1349-AA1349)),4),ROUND(SUM(Rates!$K$8*AS1349),4)))</f>
        <v/>
      </c>
      <c r="AR1349" s="66" t="str">
        <f t="shared" si="702"/>
        <v/>
      </c>
      <c r="AS1349" s="22" t="str">
        <f t="shared" si="703"/>
        <v/>
      </c>
      <c r="AT1349" s="62" t="str">
        <f t="shared" si="704"/>
        <v/>
      </c>
      <c r="AU1349" s="63" t="str">
        <f>IF(AX1349="","",IF(R1349="Refreshment Beverage",ROUND((BA1349-Y1349-Z1349-AA1349)*VLOOKUP(VALUE(Q1349),Rates!G$15:L$19,3,0),4),ROUND(AW1349*(VLOOKUP(VALUE(Q1349),Rates!G:L,3,0)),4)))</f>
        <v/>
      </c>
      <c r="AV1349" s="68" t="str">
        <f t="shared" si="705"/>
        <v/>
      </c>
      <c r="AW1349" s="69" t="str">
        <f t="shared" si="706"/>
        <v/>
      </c>
      <c r="AX1349" s="65" t="str">
        <f t="shared" si="707"/>
        <v/>
      </c>
      <c r="AY1349" s="70" t="str">
        <f>IF(AX1349="","",IF(R1349="Refreshment Beverage",ROUND(SUM(AX1349*Rates!K$19),4),ROUND(SUM(AX1349*(Rates!J$8/100)),4)))</f>
        <v/>
      </c>
      <c r="AZ1349" s="67" t="str">
        <f t="shared" si="708"/>
        <v/>
      </c>
      <c r="BA1349" s="22" t="str">
        <f t="shared" si="709"/>
        <v/>
      </c>
      <c r="BD1349" s="171"/>
      <c r="BE1349" s="171"/>
      <c r="BF1349" s="171"/>
      <c r="BG1349" s="171"/>
    </row>
    <row r="1350" spans="11:59" ht="12.75" customHeight="1" x14ac:dyDescent="0.3">
      <c r="K1350" s="42" t="str">
        <f t="shared" si="681"/>
        <v/>
      </c>
      <c r="L1350" s="55" t="str">
        <f t="shared" si="682"/>
        <v/>
      </c>
      <c r="M1350" s="43" t="str">
        <f t="shared" si="683"/>
        <v/>
      </c>
      <c r="N1350" s="56" t="str" cm="1">
        <f t="array" ref="N1350">IFERROR(IF(_xlfn.SINGLE(B:B)="","",IF(R1350="Beer",SUM(LOOKUP(2,1/(Rates!$B$3:$B$5&lt;=W1350)/(Rates!$C$3:$C$5&gt;=W1350),Rates!$D$3:$D$5)*(X1350/100)*W1350),IF(R1350="Refreshment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56" t="str">
        <f t="shared" si="684"/>
        <v/>
      </c>
      <c r="P1350" s="53"/>
      <c r="Q1350" s="14" t="str">
        <f t="shared" si="685"/>
        <v/>
      </c>
      <c r="R1350" s="57" t="str">
        <f t="shared" si="686"/>
        <v/>
      </c>
      <c r="S1350" s="58" t="str">
        <f>IF(B1350="","",IF(R1350="Refreshment Beverage",VLOOKUP(VALUE(Q1350),Rates!G$15:L$19,2,0),VLOOKUP(VALUE(Q1350),Rates!G$4:L$12,2,0)))</f>
        <v/>
      </c>
      <c r="T1350" s="58" t="str">
        <f t="shared" si="687"/>
        <v/>
      </c>
      <c r="U1350" s="58" t="str">
        <f t="shared" si="688"/>
        <v/>
      </c>
      <c r="V1350" s="58" t="str">
        <f t="shared" si="689"/>
        <v/>
      </c>
      <c r="W1350" s="58" t="str">
        <f t="shared" si="690"/>
        <v/>
      </c>
      <c r="X1350" s="59" t="str">
        <f t="shared" si="691"/>
        <v/>
      </c>
      <c r="Y1350" s="60" t="str">
        <f>IF(B:B="","",IF(R1350="Refreshment Beverage",VLOOKUP(Q1350,Rates!G$15:L$19,6,0)*W1350,VLOOKUP(Q1350,Rates!G$4:L$12,6,0)*W1350))</f>
        <v/>
      </c>
      <c r="Z1350" s="60" t="str">
        <f t="shared" si="692"/>
        <v/>
      </c>
      <c r="AA1350" s="60" t="str">
        <f t="shared" si="680"/>
        <v/>
      </c>
      <c r="AB1350" s="61" t="str" cm="1">
        <f t="array" ref="AB1350">IF(_xlfn.SINGLE(B:B)="","",IF(R1350="Refreshment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61" t="str" cm="1">
        <f t="array" ref="AC1350">IF(_xlfn.SINGLE(B:B)="","",IF(R1350="Refreshment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68">
        <f>IFERROR(IF(R1350="Beer","",IF(OR(Q1350=1,Q1350=2,Q1350=3,Q1350=4),VLOOKUP(Q1350,Rates!$A$31:$B$34,2,0)*W1350,IF(V1350=1,VLOOKUP(U1350,'REB BEV MIN MKUP'!B:E,4,0),IF(V1350&gt;1,VLOOKUP(VALUE(W1350),'REB BEV MIN MKUP'!O:Q,3,0),0)))),0)</f>
        <v>0</v>
      </c>
      <c r="AE1350" s="62" t="str">
        <f t="shared" si="693"/>
        <v/>
      </c>
      <c r="AF1350" s="63" t="str">
        <f t="shared" si="694"/>
        <v/>
      </c>
      <c r="AG1350" s="64" t="str">
        <f t="shared" si="695"/>
        <v/>
      </c>
      <c r="AH1350" s="65" t="str">
        <f t="shared" si="696"/>
        <v/>
      </c>
      <c r="AI1350" s="66" t="str">
        <f>IF(AE:AE="","",IF(R1350="Refreshment Beverage",AK1350*(Rates!J$19/100),ROUND(SUM(AH1350*(Rates!$J$8/100)),4)))</f>
        <v/>
      </c>
      <c r="AJ1350" s="67" t="str">
        <f t="shared" si="697"/>
        <v/>
      </c>
      <c r="AK1350" s="22" t="str">
        <f t="shared" si="698"/>
        <v/>
      </c>
      <c r="AL1350" s="62" t="str">
        <f t="shared" si="699"/>
        <v/>
      </c>
      <c r="AM1350" s="63" t="str">
        <f>IF(AS1350="","",IF(R1350="Refreshment Beverage",ROUND(AS1350*Rates!K$19,4),ROUND(AO1350*(VLOOKUP(VALUE(Q1350),Rates!G$4:L$12,3,0)),4)))</f>
        <v/>
      </c>
      <c r="AN1350" s="68" t="str">
        <f>IF(AS1350="","",IF(R1350="Refreshment Beverage",AS1350*(Rates!J$19/100),MAX(AM1350,AB1350)))</f>
        <v/>
      </c>
      <c r="AO1350" s="69" t="str">
        <f t="shared" si="700"/>
        <v/>
      </c>
      <c r="AP1350" s="69" t="str">
        <f t="shared" si="701"/>
        <v/>
      </c>
      <c r="AQ1350" s="70" t="str">
        <f>IF(AS1350="","",IF(R1350="Refreshment Beverage",ROUND(SUM(VLOOKUP(Q:Q,Rates!G$15:L$19,3,0)*(AS1350-Y1350-Z1350-AA1350)),4),ROUND(SUM(Rates!$K$8*AS1350),4)))</f>
        <v/>
      </c>
      <c r="AR1350" s="66" t="str">
        <f t="shared" si="702"/>
        <v/>
      </c>
      <c r="AS1350" s="22" t="str">
        <f t="shared" si="703"/>
        <v/>
      </c>
      <c r="AT1350" s="62" t="str">
        <f t="shared" si="704"/>
        <v/>
      </c>
      <c r="AU1350" s="63" t="str">
        <f>IF(AX1350="","",IF(R1350="Refreshment Beverage",ROUND((BA1350-Y1350-Z1350-AA1350)*VLOOKUP(VALUE(Q1350),Rates!G$15:L$19,3,0),4),ROUND(AW1350*(VLOOKUP(VALUE(Q1350),Rates!G:L,3,0)),4)))</f>
        <v/>
      </c>
      <c r="AV1350" s="68" t="str">
        <f t="shared" si="705"/>
        <v/>
      </c>
      <c r="AW1350" s="69" t="str">
        <f t="shared" si="706"/>
        <v/>
      </c>
      <c r="AX1350" s="65" t="str">
        <f t="shared" si="707"/>
        <v/>
      </c>
      <c r="AY1350" s="70" t="str">
        <f>IF(AX1350="","",IF(R1350="Refreshment Beverage",ROUND(SUM(AX1350*Rates!K$19),4),ROUND(SUM(AX1350*(Rates!J$8/100)),4)))</f>
        <v/>
      </c>
      <c r="AZ1350" s="67" t="str">
        <f t="shared" si="708"/>
        <v/>
      </c>
      <c r="BA1350" s="22" t="str">
        <f t="shared" si="709"/>
        <v/>
      </c>
      <c r="BD1350" s="171"/>
      <c r="BE1350" s="171"/>
      <c r="BF1350" s="171"/>
      <c r="BG1350" s="171"/>
    </row>
    <row r="1351" spans="11:59" ht="12.75" customHeight="1" x14ac:dyDescent="0.3">
      <c r="K1351" s="42" t="str">
        <f t="shared" si="681"/>
        <v/>
      </c>
      <c r="L1351" s="55" t="str">
        <f t="shared" si="682"/>
        <v/>
      </c>
      <c r="M1351" s="43" t="str">
        <f t="shared" si="683"/>
        <v/>
      </c>
      <c r="N1351" s="56" t="str" cm="1">
        <f t="array" ref="N1351">IFERROR(IF(_xlfn.SINGLE(B:B)="","",IF(R1351="Beer",SUM(LOOKUP(2,1/(Rates!$B$3:$B$5&lt;=W1351)/(Rates!$C$3:$C$5&gt;=W1351),Rates!$D$3:$D$5)*(X1351/100)*W1351),IF(R1351="Refreshment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56" t="str">
        <f t="shared" si="684"/>
        <v/>
      </c>
      <c r="P1351" s="53"/>
      <c r="Q1351" s="14" t="str">
        <f t="shared" si="685"/>
        <v/>
      </c>
      <c r="R1351" s="57" t="str">
        <f t="shared" si="686"/>
        <v/>
      </c>
      <c r="S1351" s="58" t="str">
        <f>IF(B1351="","",IF(R1351="Refreshment Beverage",VLOOKUP(VALUE(Q1351),Rates!G$15:L$19,2,0),VLOOKUP(VALUE(Q1351),Rates!G$4:L$12,2,0)))</f>
        <v/>
      </c>
      <c r="T1351" s="58" t="str">
        <f t="shared" si="687"/>
        <v/>
      </c>
      <c r="U1351" s="58" t="str">
        <f t="shared" si="688"/>
        <v/>
      </c>
      <c r="V1351" s="58" t="str">
        <f t="shared" si="689"/>
        <v/>
      </c>
      <c r="W1351" s="58" t="str">
        <f t="shared" si="690"/>
        <v/>
      </c>
      <c r="X1351" s="59" t="str">
        <f t="shared" si="691"/>
        <v/>
      </c>
      <c r="Y1351" s="60" t="str">
        <f>IF(B:B="","",IF(R1351="Refreshment Beverage",VLOOKUP(Q1351,Rates!G$15:L$19,6,0)*W1351,VLOOKUP(Q1351,Rates!G$4:L$12,6,0)*W1351))</f>
        <v/>
      </c>
      <c r="Z1351" s="60" t="str">
        <f t="shared" si="692"/>
        <v/>
      </c>
      <c r="AA1351" s="60" t="str">
        <f t="shared" ref="AA1351:AA1414" si="710">IF(B:B="","",IF(AND(T1351="Can",V1351=8,R1351="Beer"),V1351*0.0201,IF(AND(T1351="Can",V1351=15,R1351="Beer"),V1351*0.0101,IF(AND(T1351="Can",V1351=20,R1351="Beer"),V1351*0.0107,IF(AND(T1351="Can",V1351=30,R1351="Beer"),V1351*0.0089,IF(AND(T1351="Can",V1351=36,R1351="Beer"),V1351*0.0074,IF(AND(T1351="Bottle",V1351=24,R1351="Beer"),V1351*0.016,IF(AND(R1351="Refreshment Beverage",U1351&gt;0.049,U1351&lt;0.401),V1351*0.0536,IF(AND(R1351="Refreshment Beverage",U1351&gt;0.4,U1351&lt;0.47),V1351*0.0643,IF(AND(R1351="Refreshment Beverage",U1351&gt;0.469,U1351&lt;0.66),V1351*0.075,IF(AND(R1351="Refreshment Beverage",U1351&gt;0.659,U1351&lt;0.75),V1351*0.1071,IF(AND(R1351="Refreshment Beverage",U1351&gt;0.749,U1351&lt;0.9),V1351*0.1178,IF(AND(R1351="Refreshment Beverage",U1351&gt;0.899,U1351&lt;1),V1351*0.1393,IF(AND(R1351="Refreshment Beverage",U1351=1),V1351*0.1499,IF(AND(R1351="Refreshment Beverage",U1351=1.14),V1351*0.1714,IF(AND(R1351="Refreshment Beverage",U1351=2),V1351*0.2999,IF(AND(R1351="Refreshment Beverage",U1351=3),V1351*0.4499,IF(AND(R1351="Refreshment Beverage",U1351=1.75),V1351*0.2678,0))))))))))))))))))</f>
        <v/>
      </c>
      <c r="AB1351" s="61" t="str" cm="1">
        <f t="array" ref="AB1351">IF(_xlfn.SINGLE(B:B)="","",IF(R1351="Refreshment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61" t="str" cm="1">
        <f t="array" ref="AC1351">IF(_xlfn.SINGLE(B:B)="","",IF(R1351="Refreshment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68">
        <f>IFERROR(IF(R1351="Beer","",IF(OR(Q1351=1,Q1351=2,Q1351=3,Q1351=4),VLOOKUP(Q1351,Rates!$A$31:$B$34,2,0)*W1351,IF(V1351=1,VLOOKUP(U1351,'REB BEV MIN MKUP'!B:E,4,0),IF(V1351&gt;1,VLOOKUP(VALUE(W1351),'REB BEV MIN MKUP'!O:Q,3,0),0)))),0)</f>
        <v>0</v>
      </c>
      <c r="AE1351" s="62" t="str">
        <f t="shared" si="693"/>
        <v/>
      </c>
      <c r="AF1351" s="63" t="str">
        <f t="shared" si="694"/>
        <v/>
      </c>
      <c r="AG1351" s="64" t="str">
        <f t="shared" si="695"/>
        <v/>
      </c>
      <c r="AH1351" s="65" t="str">
        <f t="shared" si="696"/>
        <v/>
      </c>
      <c r="AI1351" s="66" t="str">
        <f>IF(AE:AE="","",IF(R1351="Refreshment Beverage",AK1351*(Rates!J$19/100),ROUND(SUM(AH1351*(Rates!$J$8/100)),4)))</f>
        <v/>
      </c>
      <c r="AJ1351" s="67" t="str">
        <f t="shared" si="697"/>
        <v/>
      </c>
      <c r="AK1351" s="22" t="str">
        <f t="shared" si="698"/>
        <v/>
      </c>
      <c r="AL1351" s="62" t="str">
        <f t="shared" si="699"/>
        <v/>
      </c>
      <c r="AM1351" s="63" t="str">
        <f>IF(AS1351="","",IF(R1351="Refreshment Beverage",ROUND(AS1351*Rates!K$19,4),ROUND(AO1351*(VLOOKUP(VALUE(Q1351),Rates!G$4:L$12,3,0)),4)))</f>
        <v/>
      </c>
      <c r="AN1351" s="68" t="str">
        <f>IF(AS1351="","",IF(R1351="Refreshment Beverage",AS1351*(Rates!J$19/100),MAX(AM1351,AB1351)))</f>
        <v/>
      </c>
      <c r="AO1351" s="69" t="str">
        <f t="shared" si="700"/>
        <v/>
      </c>
      <c r="AP1351" s="69" t="str">
        <f t="shared" si="701"/>
        <v/>
      </c>
      <c r="AQ1351" s="70" t="str">
        <f>IF(AS1351="","",IF(R1351="Refreshment Beverage",ROUND(SUM(VLOOKUP(Q:Q,Rates!G$15:L$19,3,0)*(AS1351-Y1351-Z1351-AA1351)),4),ROUND(SUM(Rates!$K$8*AS1351),4)))</f>
        <v/>
      </c>
      <c r="AR1351" s="66" t="str">
        <f t="shared" si="702"/>
        <v/>
      </c>
      <c r="AS1351" s="22" t="str">
        <f t="shared" si="703"/>
        <v/>
      </c>
      <c r="AT1351" s="62" t="str">
        <f t="shared" si="704"/>
        <v/>
      </c>
      <c r="AU1351" s="63" t="str">
        <f>IF(AX1351="","",IF(R1351="Refreshment Beverage",ROUND((BA1351-Y1351-Z1351-AA1351)*VLOOKUP(VALUE(Q1351),Rates!G$15:L$19,3,0),4),ROUND(AW1351*(VLOOKUP(VALUE(Q1351),Rates!G:L,3,0)),4)))</f>
        <v/>
      </c>
      <c r="AV1351" s="68" t="str">
        <f t="shared" si="705"/>
        <v/>
      </c>
      <c r="AW1351" s="69" t="str">
        <f t="shared" si="706"/>
        <v/>
      </c>
      <c r="AX1351" s="65" t="str">
        <f t="shared" si="707"/>
        <v/>
      </c>
      <c r="AY1351" s="70" t="str">
        <f>IF(AX1351="","",IF(R1351="Refreshment Beverage",ROUND(SUM(AX1351*Rates!K$19),4),ROUND(SUM(AX1351*(Rates!J$8/100)),4)))</f>
        <v/>
      </c>
      <c r="AZ1351" s="67" t="str">
        <f t="shared" si="708"/>
        <v/>
      </c>
      <c r="BA1351" s="22" t="str">
        <f t="shared" si="709"/>
        <v/>
      </c>
      <c r="BD1351" s="171"/>
      <c r="BE1351" s="171"/>
      <c r="BF1351" s="171"/>
      <c r="BG1351" s="171"/>
    </row>
    <row r="1352" spans="11:59" ht="12.75" customHeight="1" x14ac:dyDescent="0.3">
      <c r="K1352" s="42" t="str">
        <f t="shared" si="681"/>
        <v/>
      </c>
      <c r="L1352" s="55" t="str">
        <f t="shared" si="682"/>
        <v/>
      </c>
      <c r="M1352" s="43" t="str">
        <f t="shared" si="683"/>
        <v/>
      </c>
      <c r="N1352" s="56" t="str" cm="1">
        <f t="array" ref="N1352">IFERROR(IF(_xlfn.SINGLE(B:B)="","",IF(R1352="Beer",SUM(LOOKUP(2,1/(Rates!$B$3:$B$5&lt;=W1352)/(Rates!$C$3:$C$5&gt;=W1352),Rates!$D$3:$D$5)*(X1352/100)*W1352),IF(R1352="Refreshment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56" t="str">
        <f t="shared" si="684"/>
        <v/>
      </c>
      <c r="P1352" s="53"/>
      <c r="Q1352" s="14" t="str">
        <f t="shared" si="685"/>
        <v/>
      </c>
      <c r="R1352" s="57" t="str">
        <f t="shared" si="686"/>
        <v/>
      </c>
      <c r="S1352" s="58" t="str">
        <f>IF(B1352="","",IF(R1352="Refreshment Beverage",VLOOKUP(VALUE(Q1352),Rates!G$15:L$19,2,0),VLOOKUP(VALUE(Q1352),Rates!G$4:L$12,2,0)))</f>
        <v/>
      </c>
      <c r="T1352" s="58" t="str">
        <f t="shared" si="687"/>
        <v/>
      </c>
      <c r="U1352" s="58" t="str">
        <f t="shared" si="688"/>
        <v/>
      </c>
      <c r="V1352" s="58" t="str">
        <f t="shared" si="689"/>
        <v/>
      </c>
      <c r="W1352" s="58" t="str">
        <f t="shared" si="690"/>
        <v/>
      </c>
      <c r="X1352" s="59" t="str">
        <f t="shared" si="691"/>
        <v/>
      </c>
      <c r="Y1352" s="60" t="str">
        <f>IF(B:B="","",IF(R1352="Refreshment Beverage",VLOOKUP(Q1352,Rates!G$15:L$19,6,0)*W1352,VLOOKUP(Q1352,Rates!G$4:L$12,6,0)*W1352))</f>
        <v/>
      </c>
      <c r="Z1352" s="60" t="str">
        <f t="shared" si="692"/>
        <v/>
      </c>
      <c r="AA1352" s="60" t="str">
        <f t="shared" si="710"/>
        <v/>
      </c>
      <c r="AB1352" s="61" t="str" cm="1">
        <f t="array" ref="AB1352">IF(_xlfn.SINGLE(B:B)="","",IF(R1352="Refreshment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61" t="str" cm="1">
        <f t="array" ref="AC1352">IF(_xlfn.SINGLE(B:B)="","",IF(R1352="Refreshment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68">
        <f>IFERROR(IF(R1352="Beer","",IF(OR(Q1352=1,Q1352=2,Q1352=3,Q1352=4),VLOOKUP(Q1352,Rates!$A$31:$B$34,2,0)*W1352,IF(V1352=1,VLOOKUP(U1352,'REB BEV MIN MKUP'!B:E,4,0),IF(V1352&gt;1,VLOOKUP(VALUE(W1352),'REB BEV MIN MKUP'!O:Q,3,0),0)))),0)</f>
        <v>0</v>
      </c>
      <c r="AE1352" s="62" t="str">
        <f t="shared" si="693"/>
        <v/>
      </c>
      <c r="AF1352" s="63" t="str">
        <f t="shared" si="694"/>
        <v/>
      </c>
      <c r="AG1352" s="64" t="str">
        <f t="shared" si="695"/>
        <v/>
      </c>
      <c r="AH1352" s="65" t="str">
        <f t="shared" si="696"/>
        <v/>
      </c>
      <c r="AI1352" s="66" t="str">
        <f>IF(AE:AE="","",IF(R1352="Refreshment Beverage",AK1352*(Rates!J$19/100),ROUND(SUM(AH1352*(Rates!$J$8/100)),4)))</f>
        <v/>
      </c>
      <c r="AJ1352" s="67" t="str">
        <f t="shared" si="697"/>
        <v/>
      </c>
      <c r="AK1352" s="22" t="str">
        <f t="shared" si="698"/>
        <v/>
      </c>
      <c r="AL1352" s="62" t="str">
        <f t="shared" si="699"/>
        <v/>
      </c>
      <c r="AM1352" s="63" t="str">
        <f>IF(AS1352="","",IF(R1352="Refreshment Beverage",ROUND(AS1352*Rates!K$19,4),ROUND(AO1352*(VLOOKUP(VALUE(Q1352),Rates!G$4:L$12,3,0)),4)))</f>
        <v/>
      </c>
      <c r="AN1352" s="68" t="str">
        <f>IF(AS1352="","",IF(R1352="Refreshment Beverage",AS1352*(Rates!J$19/100),MAX(AM1352,AB1352)))</f>
        <v/>
      </c>
      <c r="AO1352" s="69" t="str">
        <f t="shared" si="700"/>
        <v/>
      </c>
      <c r="AP1352" s="69" t="str">
        <f t="shared" si="701"/>
        <v/>
      </c>
      <c r="AQ1352" s="70" t="str">
        <f>IF(AS1352="","",IF(R1352="Refreshment Beverage",ROUND(SUM(VLOOKUP(Q:Q,Rates!G$15:L$19,3,0)*(AS1352-Y1352-Z1352-AA1352)),4),ROUND(SUM(Rates!$K$8*AS1352),4)))</f>
        <v/>
      </c>
      <c r="AR1352" s="66" t="str">
        <f t="shared" si="702"/>
        <v/>
      </c>
      <c r="AS1352" s="22" t="str">
        <f t="shared" si="703"/>
        <v/>
      </c>
      <c r="AT1352" s="62" t="str">
        <f t="shared" si="704"/>
        <v/>
      </c>
      <c r="AU1352" s="63" t="str">
        <f>IF(AX1352="","",IF(R1352="Refreshment Beverage",ROUND((BA1352-Y1352-Z1352-AA1352)*VLOOKUP(VALUE(Q1352),Rates!G$15:L$19,3,0),4),ROUND(AW1352*(VLOOKUP(VALUE(Q1352),Rates!G:L,3,0)),4)))</f>
        <v/>
      </c>
      <c r="AV1352" s="68" t="str">
        <f t="shared" si="705"/>
        <v/>
      </c>
      <c r="AW1352" s="69" t="str">
        <f t="shared" si="706"/>
        <v/>
      </c>
      <c r="AX1352" s="65" t="str">
        <f t="shared" si="707"/>
        <v/>
      </c>
      <c r="AY1352" s="70" t="str">
        <f>IF(AX1352="","",IF(R1352="Refreshment Beverage",ROUND(SUM(AX1352*Rates!K$19),4),ROUND(SUM(AX1352*(Rates!J$8/100)),4)))</f>
        <v/>
      </c>
      <c r="AZ1352" s="67" t="str">
        <f t="shared" si="708"/>
        <v/>
      </c>
      <c r="BA1352" s="22" t="str">
        <f t="shared" si="709"/>
        <v/>
      </c>
      <c r="BD1352" s="171"/>
      <c r="BE1352" s="171"/>
      <c r="BF1352" s="171"/>
      <c r="BG1352" s="171"/>
    </row>
    <row r="1353" spans="11:59" ht="12.75" customHeight="1" x14ac:dyDescent="0.3">
      <c r="K1353" s="42" t="str">
        <f t="shared" si="681"/>
        <v/>
      </c>
      <c r="L1353" s="55" t="str">
        <f t="shared" si="682"/>
        <v/>
      </c>
      <c r="M1353" s="43" t="str">
        <f t="shared" si="683"/>
        <v/>
      </c>
      <c r="N1353" s="56" t="str" cm="1">
        <f t="array" ref="N1353">IFERROR(IF(_xlfn.SINGLE(B:B)="","",IF(R1353="Beer",SUM(LOOKUP(2,1/(Rates!$B$3:$B$5&lt;=W1353)/(Rates!$C$3:$C$5&gt;=W1353),Rates!$D$3:$D$5)*(X1353/100)*W1353),IF(R1353="Refreshment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56" t="str">
        <f t="shared" si="684"/>
        <v/>
      </c>
      <c r="P1353" s="53"/>
      <c r="Q1353" s="14" t="str">
        <f t="shared" si="685"/>
        <v/>
      </c>
      <c r="R1353" s="57" t="str">
        <f t="shared" si="686"/>
        <v/>
      </c>
      <c r="S1353" s="58" t="str">
        <f>IF(B1353="","",IF(R1353="Refreshment Beverage",VLOOKUP(VALUE(Q1353),Rates!G$15:L$19,2,0),VLOOKUP(VALUE(Q1353),Rates!G$4:L$12,2,0)))</f>
        <v/>
      </c>
      <c r="T1353" s="58" t="str">
        <f t="shared" si="687"/>
        <v/>
      </c>
      <c r="U1353" s="58" t="str">
        <f t="shared" si="688"/>
        <v/>
      </c>
      <c r="V1353" s="58" t="str">
        <f t="shared" si="689"/>
        <v/>
      </c>
      <c r="W1353" s="58" t="str">
        <f t="shared" si="690"/>
        <v/>
      </c>
      <c r="X1353" s="59" t="str">
        <f t="shared" si="691"/>
        <v/>
      </c>
      <c r="Y1353" s="60" t="str">
        <f>IF(B:B="","",IF(R1353="Refreshment Beverage",VLOOKUP(Q1353,Rates!G$15:L$19,6,0)*W1353,VLOOKUP(Q1353,Rates!G$4:L$12,6,0)*W1353))</f>
        <v/>
      </c>
      <c r="Z1353" s="60" t="str">
        <f t="shared" si="692"/>
        <v/>
      </c>
      <c r="AA1353" s="60" t="str">
        <f t="shared" si="710"/>
        <v/>
      </c>
      <c r="AB1353" s="61" t="str" cm="1">
        <f t="array" ref="AB1353">IF(_xlfn.SINGLE(B:B)="","",IF(R1353="Refreshment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61" t="str" cm="1">
        <f t="array" ref="AC1353">IF(_xlfn.SINGLE(B:B)="","",IF(R1353="Refreshment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68">
        <f>IFERROR(IF(R1353="Beer","",IF(OR(Q1353=1,Q1353=2,Q1353=3,Q1353=4),VLOOKUP(Q1353,Rates!$A$31:$B$34,2,0)*W1353,IF(V1353=1,VLOOKUP(U1353,'REB BEV MIN MKUP'!B:E,4,0),IF(V1353&gt;1,VLOOKUP(VALUE(W1353),'REB BEV MIN MKUP'!O:Q,3,0),0)))),0)</f>
        <v>0</v>
      </c>
      <c r="AE1353" s="62" t="str">
        <f t="shared" si="693"/>
        <v/>
      </c>
      <c r="AF1353" s="63" t="str">
        <f t="shared" si="694"/>
        <v/>
      </c>
      <c r="AG1353" s="64" t="str">
        <f t="shared" si="695"/>
        <v/>
      </c>
      <c r="AH1353" s="65" t="str">
        <f t="shared" si="696"/>
        <v/>
      </c>
      <c r="AI1353" s="66" t="str">
        <f>IF(AE:AE="","",IF(R1353="Refreshment Beverage",AK1353*(Rates!J$19/100),ROUND(SUM(AH1353*(Rates!$J$8/100)),4)))</f>
        <v/>
      </c>
      <c r="AJ1353" s="67" t="str">
        <f t="shared" si="697"/>
        <v/>
      </c>
      <c r="AK1353" s="22" t="str">
        <f t="shared" si="698"/>
        <v/>
      </c>
      <c r="AL1353" s="62" t="str">
        <f t="shared" si="699"/>
        <v/>
      </c>
      <c r="AM1353" s="63" t="str">
        <f>IF(AS1353="","",IF(R1353="Refreshment Beverage",ROUND(AS1353*Rates!K$19,4),ROUND(AO1353*(VLOOKUP(VALUE(Q1353),Rates!G$4:L$12,3,0)),4)))</f>
        <v/>
      </c>
      <c r="AN1353" s="68" t="str">
        <f>IF(AS1353="","",IF(R1353="Refreshment Beverage",AS1353*(Rates!J$19/100),MAX(AM1353,AB1353)))</f>
        <v/>
      </c>
      <c r="AO1353" s="69" t="str">
        <f t="shared" si="700"/>
        <v/>
      </c>
      <c r="AP1353" s="69" t="str">
        <f t="shared" si="701"/>
        <v/>
      </c>
      <c r="AQ1353" s="70" t="str">
        <f>IF(AS1353="","",IF(R1353="Refreshment Beverage",ROUND(SUM(VLOOKUP(Q:Q,Rates!G$15:L$19,3,0)*(AS1353-Y1353-Z1353-AA1353)),4),ROUND(SUM(Rates!$K$8*AS1353),4)))</f>
        <v/>
      </c>
      <c r="AR1353" s="66" t="str">
        <f t="shared" si="702"/>
        <v/>
      </c>
      <c r="AS1353" s="22" t="str">
        <f t="shared" si="703"/>
        <v/>
      </c>
      <c r="AT1353" s="62" t="str">
        <f t="shared" si="704"/>
        <v/>
      </c>
      <c r="AU1353" s="63" t="str">
        <f>IF(AX1353="","",IF(R1353="Refreshment Beverage",ROUND((BA1353-Y1353-Z1353-AA1353)*VLOOKUP(VALUE(Q1353),Rates!G$15:L$19,3,0),4),ROUND(AW1353*(VLOOKUP(VALUE(Q1353),Rates!G:L,3,0)),4)))</f>
        <v/>
      </c>
      <c r="AV1353" s="68" t="str">
        <f t="shared" si="705"/>
        <v/>
      </c>
      <c r="AW1353" s="69" t="str">
        <f t="shared" si="706"/>
        <v/>
      </c>
      <c r="AX1353" s="65" t="str">
        <f t="shared" si="707"/>
        <v/>
      </c>
      <c r="AY1353" s="70" t="str">
        <f>IF(AX1353="","",IF(R1353="Refreshment Beverage",ROUND(SUM(AX1353*Rates!K$19),4),ROUND(SUM(AX1353*(Rates!J$8/100)),4)))</f>
        <v/>
      </c>
      <c r="AZ1353" s="67" t="str">
        <f t="shared" si="708"/>
        <v/>
      </c>
      <c r="BA1353" s="22" t="str">
        <f t="shared" si="709"/>
        <v/>
      </c>
      <c r="BD1353" s="171"/>
      <c r="BE1353" s="171"/>
      <c r="BF1353" s="171"/>
      <c r="BG1353" s="171"/>
    </row>
    <row r="1354" spans="11:59" ht="12.75" customHeight="1" x14ac:dyDescent="0.3">
      <c r="K1354" s="42" t="str">
        <f t="shared" si="681"/>
        <v/>
      </c>
      <c r="L1354" s="55" t="str">
        <f t="shared" si="682"/>
        <v/>
      </c>
      <c r="M1354" s="43" t="str">
        <f t="shared" si="683"/>
        <v/>
      </c>
      <c r="N1354" s="56" t="str" cm="1">
        <f t="array" ref="N1354">IFERROR(IF(_xlfn.SINGLE(B:B)="","",IF(R1354="Beer",SUM(LOOKUP(2,1/(Rates!$B$3:$B$5&lt;=W1354)/(Rates!$C$3:$C$5&gt;=W1354),Rates!$D$3:$D$5)*(X1354/100)*W1354),IF(R1354="Refreshment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56" t="str">
        <f t="shared" si="684"/>
        <v/>
      </c>
      <c r="P1354" s="53"/>
      <c r="Q1354" s="14" t="str">
        <f t="shared" si="685"/>
        <v/>
      </c>
      <c r="R1354" s="57" t="str">
        <f t="shared" si="686"/>
        <v/>
      </c>
      <c r="S1354" s="58" t="str">
        <f>IF(B1354="","",IF(R1354="Refreshment Beverage",VLOOKUP(VALUE(Q1354),Rates!G$15:L$19,2,0),VLOOKUP(VALUE(Q1354),Rates!G$4:L$12,2,0)))</f>
        <v/>
      </c>
      <c r="T1354" s="58" t="str">
        <f t="shared" si="687"/>
        <v/>
      </c>
      <c r="U1354" s="58" t="str">
        <f t="shared" si="688"/>
        <v/>
      </c>
      <c r="V1354" s="58" t="str">
        <f t="shared" si="689"/>
        <v/>
      </c>
      <c r="W1354" s="58" t="str">
        <f t="shared" si="690"/>
        <v/>
      </c>
      <c r="X1354" s="59" t="str">
        <f t="shared" si="691"/>
        <v/>
      </c>
      <c r="Y1354" s="60" t="str">
        <f>IF(B:B="","",IF(R1354="Refreshment Beverage",VLOOKUP(Q1354,Rates!G$15:L$19,6,0)*W1354,VLOOKUP(Q1354,Rates!G$4:L$12,6,0)*W1354))</f>
        <v/>
      </c>
      <c r="Z1354" s="60" t="str">
        <f t="shared" si="692"/>
        <v/>
      </c>
      <c r="AA1354" s="60" t="str">
        <f t="shared" si="710"/>
        <v/>
      </c>
      <c r="AB1354" s="61" t="str" cm="1">
        <f t="array" ref="AB1354">IF(_xlfn.SINGLE(B:B)="","",IF(R1354="Refreshment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61" t="str" cm="1">
        <f t="array" ref="AC1354">IF(_xlfn.SINGLE(B:B)="","",IF(R1354="Refreshment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68">
        <f>IFERROR(IF(R1354="Beer","",IF(OR(Q1354=1,Q1354=2,Q1354=3,Q1354=4),VLOOKUP(Q1354,Rates!$A$31:$B$34,2,0)*W1354,IF(V1354=1,VLOOKUP(U1354,'REB BEV MIN MKUP'!B:E,4,0),IF(V1354&gt;1,VLOOKUP(VALUE(W1354),'REB BEV MIN MKUP'!O:Q,3,0),0)))),0)</f>
        <v>0</v>
      </c>
      <c r="AE1354" s="62" t="str">
        <f t="shared" si="693"/>
        <v/>
      </c>
      <c r="AF1354" s="63" t="str">
        <f t="shared" si="694"/>
        <v/>
      </c>
      <c r="AG1354" s="64" t="str">
        <f t="shared" si="695"/>
        <v/>
      </c>
      <c r="AH1354" s="65" t="str">
        <f t="shared" si="696"/>
        <v/>
      </c>
      <c r="AI1354" s="66" t="str">
        <f>IF(AE:AE="","",IF(R1354="Refreshment Beverage",AK1354*(Rates!J$19/100),ROUND(SUM(AH1354*(Rates!$J$8/100)),4)))</f>
        <v/>
      </c>
      <c r="AJ1354" s="67" t="str">
        <f t="shared" si="697"/>
        <v/>
      </c>
      <c r="AK1354" s="22" t="str">
        <f t="shared" si="698"/>
        <v/>
      </c>
      <c r="AL1354" s="62" t="str">
        <f t="shared" si="699"/>
        <v/>
      </c>
      <c r="AM1354" s="63" t="str">
        <f>IF(AS1354="","",IF(R1354="Refreshment Beverage",ROUND(AS1354*Rates!K$19,4),ROUND(AO1354*(VLOOKUP(VALUE(Q1354),Rates!G$4:L$12,3,0)),4)))</f>
        <v/>
      </c>
      <c r="AN1354" s="68" t="str">
        <f>IF(AS1354="","",IF(R1354="Refreshment Beverage",AS1354*(Rates!J$19/100),MAX(AM1354,AB1354)))</f>
        <v/>
      </c>
      <c r="AO1354" s="69" t="str">
        <f t="shared" si="700"/>
        <v/>
      </c>
      <c r="AP1354" s="69" t="str">
        <f t="shared" si="701"/>
        <v/>
      </c>
      <c r="AQ1354" s="70" t="str">
        <f>IF(AS1354="","",IF(R1354="Refreshment Beverage",ROUND(SUM(VLOOKUP(Q:Q,Rates!G$15:L$19,3,0)*(AS1354-Y1354-Z1354-AA1354)),4),ROUND(SUM(Rates!$K$8*AS1354),4)))</f>
        <v/>
      </c>
      <c r="AR1354" s="66" t="str">
        <f t="shared" si="702"/>
        <v/>
      </c>
      <c r="AS1354" s="22" t="str">
        <f t="shared" si="703"/>
        <v/>
      </c>
      <c r="AT1354" s="62" t="str">
        <f t="shared" si="704"/>
        <v/>
      </c>
      <c r="AU1354" s="63" t="str">
        <f>IF(AX1354="","",IF(R1354="Refreshment Beverage",ROUND((BA1354-Y1354-Z1354-AA1354)*VLOOKUP(VALUE(Q1354),Rates!G$15:L$19,3,0),4),ROUND(AW1354*(VLOOKUP(VALUE(Q1354),Rates!G:L,3,0)),4)))</f>
        <v/>
      </c>
      <c r="AV1354" s="68" t="str">
        <f t="shared" si="705"/>
        <v/>
      </c>
      <c r="AW1354" s="69" t="str">
        <f t="shared" si="706"/>
        <v/>
      </c>
      <c r="AX1354" s="65" t="str">
        <f t="shared" si="707"/>
        <v/>
      </c>
      <c r="AY1354" s="70" t="str">
        <f>IF(AX1354="","",IF(R1354="Refreshment Beverage",ROUND(SUM(AX1354*Rates!K$19),4),ROUND(SUM(AX1354*(Rates!J$8/100)),4)))</f>
        <v/>
      </c>
      <c r="AZ1354" s="67" t="str">
        <f t="shared" si="708"/>
        <v/>
      </c>
      <c r="BA1354" s="22" t="str">
        <f t="shared" si="709"/>
        <v/>
      </c>
      <c r="BD1354" s="171"/>
      <c r="BE1354" s="171"/>
      <c r="BF1354" s="171"/>
      <c r="BG1354" s="171"/>
    </row>
    <row r="1355" spans="11:59" ht="12.75" customHeight="1" x14ac:dyDescent="0.3">
      <c r="K1355" s="42" t="str">
        <f t="shared" si="681"/>
        <v/>
      </c>
      <c r="L1355" s="55" t="str">
        <f t="shared" si="682"/>
        <v/>
      </c>
      <c r="M1355" s="43" t="str">
        <f t="shared" si="683"/>
        <v/>
      </c>
      <c r="N1355" s="56" t="str" cm="1">
        <f t="array" ref="N1355">IFERROR(IF(_xlfn.SINGLE(B:B)="","",IF(R1355="Beer",SUM(LOOKUP(2,1/(Rates!$B$3:$B$5&lt;=W1355)/(Rates!$C$3:$C$5&gt;=W1355),Rates!$D$3:$D$5)*(X1355/100)*W1355),IF(R1355="Refreshment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56" t="str">
        <f t="shared" si="684"/>
        <v/>
      </c>
      <c r="P1355" s="53"/>
      <c r="Q1355" s="14" t="str">
        <f t="shared" si="685"/>
        <v/>
      </c>
      <c r="R1355" s="57" t="str">
        <f t="shared" si="686"/>
        <v/>
      </c>
      <c r="S1355" s="58" t="str">
        <f>IF(B1355="","",IF(R1355="Refreshment Beverage",VLOOKUP(VALUE(Q1355),Rates!G$15:L$19,2,0),VLOOKUP(VALUE(Q1355),Rates!G$4:L$12,2,0)))</f>
        <v/>
      </c>
      <c r="T1355" s="58" t="str">
        <f t="shared" si="687"/>
        <v/>
      </c>
      <c r="U1355" s="58" t="str">
        <f t="shared" si="688"/>
        <v/>
      </c>
      <c r="V1355" s="58" t="str">
        <f t="shared" si="689"/>
        <v/>
      </c>
      <c r="W1355" s="58" t="str">
        <f t="shared" si="690"/>
        <v/>
      </c>
      <c r="X1355" s="59" t="str">
        <f t="shared" si="691"/>
        <v/>
      </c>
      <c r="Y1355" s="60" t="str">
        <f>IF(B:B="","",IF(R1355="Refreshment Beverage",VLOOKUP(Q1355,Rates!G$15:L$19,6,0)*W1355,VLOOKUP(Q1355,Rates!G$4:L$12,6,0)*W1355))</f>
        <v/>
      </c>
      <c r="Z1355" s="60" t="str">
        <f t="shared" si="692"/>
        <v/>
      </c>
      <c r="AA1355" s="60" t="str">
        <f t="shared" si="710"/>
        <v/>
      </c>
      <c r="AB1355" s="61" t="str" cm="1">
        <f t="array" ref="AB1355">IF(_xlfn.SINGLE(B:B)="","",IF(R1355="Refreshment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61" t="str" cm="1">
        <f t="array" ref="AC1355">IF(_xlfn.SINGLE(B:B)="","",IF(R1355="Refreshment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68">
        <f>IFERROR(IF(R1355="Beer","",IF(OR(Q1355=1,Q1355=2,Q1355=3,Q1355=4),VLOOKUP(Q1355,Rates!$A$31:$B$34,2,0)*W1355,IF(V1355=1,VLOOKUP(U1355,'REB BEV MIN MKUP'!B:E,4,0),IF(V1355&gt;1,VLOOKUP(VALUE(W1355),'REB BEV MIN MKUP'!O:Q,3,0),0)))),0)</f>
        <v>0</v>
      </c>
      <c r="AE1355" s="62" t="str">
        <f t="shared" si="693"/>
        <v/>
      </c>
      <c r="AF1355" s="63" t="str">
        <f t="shared" si="694"/>
        <v/>
      </c>
      <c r="AG1355" s="64" t="str">
        <f t="shared" si="695"/>
        <v/>
      </c>
      <c r="AH1355" s="65" t="str">
        <f t="shared" si="696"/>
        <v/>
      </c>
      <c r="AI1355" s="66" t="str">
        <f>IF(AE:AE="","",IF(R1355="Refreshment Beverage",AK1355*(Rates!J$19/100),ROUND(SUM(AH1355*(Rates!$J$8/100)),4)))</f>
        <v/>
      </c>
      <c r="AJ1355" s="67" t="str">
        <f t="shared" si="697"/>
        <v/>
      </c>
      <c r="AK1355" s="22" t="str">
        <f t="shared" si="698"/>
        <v/>
      </c>
      <c r="AL1355" s="62" t="str">
        <f t="shared" si="699"/>
        <v/>
      </c>
      <c r="AM1355" s="63" t="str">
        <f>IF(AS1355="","",IF(R1355="Refreshment Beverage",ROUND(AS1355*Rates!K$19,4),ROUND(AO1355*(VLOOKUP(VALUE(Q1355),Rates!G$4:L$12,3,0)),4)))</f>
        <v/>
      </c>
      <c r="AN1355" s="68" t="str">
        <f>IF(AS1355="","",IF(R1355="Refreshment Beverage",AS1355*(Rates!J$19/100),MAX(AM1355,AB1355)))</f>
        <v/>
      </c>
      <c r="AO1355" s="69" t="str">
        <f t="shared" si="700"/>
        <v/>
      </c>
      <c r="AP1355" s="69" t="str">
        <f t="shared" si="701"/>
        <v/>
      </c>
      <c r="AQ1355" s="70" t="str">
        <f>IF(AS1355="","",IF(R1355="Refreshment Beverage",ROUND(SUM(VLOOKUP(Q:Q,Rates!G$15:L$19,3,0)*(AS1355-Y1355-Z1355-AA1355)),4),ROUND(SUM(Rates!$K$8*AS1355),4)))</f>
        <v/>
      </c>
      <c r="AR1355" s="66" t="str">
        <f t="shared" si="702"/>
        <v/>
      </c>
      <c r="AS1355" s="22" t="str">
        <f t="shared" si="703"/>
        <v/>
      </c>
      <c r="AT1355" s="62" t="str">
        <f t="shared" si="704"/>
        <v/>
      </c>
      <c r="AU1355" s="63" t="str">
        <f>IF(AX1355="","",IF(R1355="Refreshment Beverage",ROUND((BA1355-Y1355-Z1355-AA1355)*VLOOKUP(VALUE(Q1355),Rates!G$15:L$19,3,0),4),ROUND(AW1355*(VLOOKUP(VALUE(Q1355),Rates!G:L,3,0)),4)))</f>
        <v/>
      </c>
      <c r="AV1355" s="68" t="str">
        <f t="shared" si="705"/>
        <v/>
      </c>
      <c r="AW1355" s="69" t="str">
        <f t="shared" si="706"/>
        <v/>
      </c>
      <c r="AX1355" s="65" t="str">
        <f t="shared" si="707"/>
        <v/>
      </c>
      <c r="AY1355" s="70" t="str">
        <f>IF(AX1355="","",IF(R1355="Refreshment Beverage",ROUND(SUM(AX1355*Rates!K$19),4),ROUND(SUM(AX1355*(Rates!J$8/100)),4)))</f>
        <v/>
      </c>
      <c r="AZ1355" s="67" t="str">
        <f t="shared" si="708"/>
        <v/>
      </c>
      <c r="BA1355" s="22" t="str">
        <f t="shared" si="709"/>
        <v/>
      </c>
      <c r="BD1355" s="171"/>
      <c r="BE1355" s="171"/>
      <c r="BF1355" s="171"/>
      <c r="BG1355" s="171"/>
    </row>
    <row r="1356" spans="11:59" ht="12.75" customHeight="1" x14ac:dyDescent="0.3">
      <c r="K1356" s="42" t="str">
        <f t="shared" si="681"/>
        <v/>
      </c>
      <c r="L1356" s="55" t="str">
        <f t="shared" si="682"/>
        <v/>
      </c>
      <c r="M1356" s="43" t="str">
        <f t="shared" si="683"/>
        <v/>
      </c>
      <c r="N1356" s="56" t="str" cm="1">
        <f t="array" ref="N1356">IFERROR(IF(_xlfn.SINGLE(B:B)="","",IF(R1356="Beer",SUM(LOOKUP(2,1/(Rates!$B$3:$B$5&lt;=W1356)/(Rates!$C$3:$C$5&gt;=W1356),Rates!$D$3:$D$5)*(X1356/100)*W1356),IF(R1356="Refreshment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56" t="str">
        <f t="shared" si="684"/>
        <v/>
      </c>
      <c r="P1356" s="53"/>
      <c r="Q1356" s="14" t="str">
        <f t="shared" si="685"/>
        <v/>
      </c>
      <c r="R1356" s="57" t="str">
        <f t="shared" si="686"/>
        <v/>
      </c>
      <c r="S1356" s="58" t="str">
        <f>IF(B1356="","",IF(R1356="Refreshment Beverage",VLOOKUP(VALUE(Q1356),Rates!G$15:L$19,2,0),VLOOKUP(VALUE(Q1356),Rates!G$4:L$12,2,0)))</f>
        <v/>
      </c>
      <c r="T1356" s="58" t="str">
        <f t="shared" si="687"/>
        <v/>
      </c>
      <c r="U1356" s="58" t="str">
        <f t="shared" si="688"/>
        <v/>
      </c>
      <c r="V1356" s="58" t="str">
        <f t="shared" si="689"/>
        <v/>
      </c>
      <c r="W1356" s="58" t="str">
        <f t="shared" si="690"/>
        <v/>
      </c>
      <c r="X1356" s="59" t="str">
        <f t="shared" si="691"/>
        <v/>
      </c>
      <c r="Y1356" s="60" t="str">
        <f>IF(B:B="","",IF(R1356="Refreshment Beverage",VLOOKUP(Q1356,Rates!G$15:L$19,6,0)*W1356,VLOOKUP(Q1356,Rates!G$4:L$12,6,0)*W1356))</f>
        <v/>
      </c>
      <c r="Z1356" s="60" t="str">
        <f t="shared" si="692"/>
        <v/>
      </c>
      <c r="AA1356" s="60" t="str">
        <f t="shared" si="710"/>
        <v/>
      </c>
      <c r="AB1356" s="61" t="str" cm="1">
        <f t="array" ref="AB1356">IF(_xlfn.SINGLE(B:B)="","",IF(R1356="Refreshment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61" t="str" cm="1">
        <f t="array" ref="AC1356">IF(_xlfn.SINGLE(B:B)="","",IF(R1356="Refreshment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68">
        <f>IFERROR(IF(R1356="Beer","",IF(OR(Q1356=1,Q1356=2,Q1356=3,Q1356=4),VLOOKUP(Q1356,Rates!$A$31:$B$34,2,0)*W1356,IF(V1356=1,VLOOKUP(U1356,'REB BEV MIN MKUP'!B:E,4,0),IF(V1356&gt;1,VLOOKUP(VALUE(W1356),'REB BEV MIN MKUP'!O:Q,3,0),0)))),0)</f>
        <v>0</v>
      </c>
      <c r="AE1356" s="62" t="str">
        <f t="shared" si="693"/>
        <v/>
      </c>
      <c r="AF1356" s="63" t="str">
        <f t="shared" si="694"/>
        <v/>
      </c>
      <c r="AG1356" s="64" t="str">
        <f t="shared" si="695"/>
        <v/>
      </c>
      <c r="AH1356" s="65" t="str">
        <f t="shared" si="696"/>
        <v/>
      </c>
      <c r="AI1356" s="66" t="str">
        <f>IF(AE:AE="","",IF(R1356="Refreshment Beverage",AK1356*(Rates!J$19/100),ROUND(SUM(AH1356*(Rates!$J$8/100)),4)))</f>
        <v/>
      </c>
      <c r="AJ1356" s="67" t="str">
        <f t="shared" si="697"/>
        <v/>
      </c>
      <c r="AK1356" s="22" t="str">
        <f t="shared" si="698"/>
        <v/>
      </c>
      <c r="AL1356" s="62" t="str">
        <f t="shared" si="699"/>
        <v/>
      </c>
      <c r="AM1356" s="63" t="str">
        <f>IF(AS1356="","",IF(R1356="Refreshment Beverage",ROUND(AS1356*Rates!K$19,4),ROUND(AO1356*(VLOOKUP(VALUE(Q1356),Rates!G$4:L$12,3,0)),4)))</f>
        <v/>
      </c>
      <c r="AN1356" s="68" t="str">
        <f>IF(AS1356="","",IF(R1356="Refreshment Beverage",AS1356*(Rates!J$19/100),MAX(AM1356,AB1356)))</f>
        <v/>
      </c>
      <c r="AO1356" s="69" t="str">
        <f t="shared" si="700"/>
        <v/>
      </c>
      <c r="AP1356" s="69" t="str">
        <f t="shared" si="701"/>
        <v/>
      </c>
      <c r="AQ1356" s="70" t="str">
        <f>IF(AS1356="","",IF(R1356="Refreshment Beverage",ROUND(SUM(VLOOKUP(Q:Q,Rates!G$15:L$19,3,0)*(AS1356-Y1356-Z1356-AA1356)),4),ROUND(SUM(Rates!$K$8*AS1356),4)))</f>
        <v/>
      </c>
      <c r="AR1356" s="66" t="str">
        <f t="shared" si="702"/>
        <v/>
      </c>
      <c r="AS1356" s="22" t="str">
        <f t="shared" si="703"/>
        <v/>
      </c>
      <c r="AT1356" s="62" t="str">
        <f t="shared" si="704"/>
        <v/>
      </c>
      <c r="AU1356" s="63" t="str">
        <f>IF(AX1356="","",IF(R1356="Refreshment Beverage",ROUND((BA1356-Y1356-Z1356-AA1356)*VLOOKUP(VALUE(Q1356),Rates!G$15:L$19,3,0),4),ROUND(AW1356*(VLOOKUP(VALUE(Q1356),Rates!G:L,3,0)),4)))</f>
        <v/>
      </c>
      <c r="AV1356" s="68" t="str">
        <f t="shared" si="705"/>
        <v/>
      </c>
      <c r="AW1356" s="69" t="str">
        <f t="shared" si="706"/>
        <v/>
      </c>
      <c r="AX1356" s="65" t="str">
        <f t="shared" si="707"/>
        <v/>
      </c>
      <c r="AY1356" s="70" t="str">
        <f>IF(AX1356="","",IF(R1356="Refreshment Beverage",ROUND(SUM(AX1356*Rates!K$19),4),ROUND(SUM(AX1356*(Rates!J$8/100)),4)))</f>
        <v/>
      </c>
      <c r="AZ1356" s="67" t="str">
        <f t="shared" si="708"/>
        <v/>
      </c>
      <c r="BA1356" s="22" t="str">
        <f t="shared" si="709"/>
        <v/>
      </c>
      <c r="BD1356" s="171"/>
      <c r="BE1356" s="171"/>
      <c r="BF1356" s="171"/>
      <c r="BG1356" s="171"/>
    </row>
    <row r="1357" spans="11:59" ht="12.75" customHeight="1" x14ac:dyDescent="0.3">
      <c r="K1357" s="42" t="str">
        <f t="shared" si="681"/>
        <v/>
      </c>
      <c r="L1357" s="55" t="str">
        <f t="shared" si="682"/>
        <v/>
      </c>
      <c r="M1357" s="43" t="str">
        <f t="shared" si="683"/>
        <v/>
      </c>
      <c r="N1357" s="56" t="str" cm="1">
        <f t="array" ref="N1357">IFERROR(IF(_xlfn.SINGLE(B:B)="","",IF(R1357="Beer",SUM(LOOKUP(2,1/(Rates!$B$3:$B$5&lt;=W1357)/(Rates!$C$3:$C$5&gt;=W1357),Rates!$D$3:$D$5)*(X1357/100)*W1357),IF(R1357="Refreshment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56" t="str">
        <f t="shared" si="684"/>
        <v/>
      </c>
      <c r="P1357" s="53"/>
      <c r="Q1357" s="14" t="str">
        <f t="shared" si="685"/>
        <v/>
      </c>
      <c r="R1357" s="57" t="str">
        <f t="shared" si="686"/>
        <v/>
      </c>
      <c r="S1357" s="58" t="str">
        <f>IF(B1357="","",IF(R1357="Refreshment Beverage",VLOOKUP(VALUE(Q1357),Rates!G$15:L$19,2,0),VLOOKUP(VALUE(Q1357),Rates!G$4:L$12,2,0)))</f>
        <v/>
      </c>
      <c r="T1357" s="58" t="str">
        <f t="shared" si="687"/>
        <v/>
      </c>
      <c r="U1357" s="58" t="str">
        <f t="shared" si="688"/>
        <v/>
      </c>
      <c r="V1357" s="58" t="str">
        <f t="shared" si="689"/>
        <v/>
      </c>
      <c r="W1357" s="58" t="str">
        <f t="shared" si="690"/>
        <v/>
      </c>
      <c r="X1357" s="59" t="str">
        <f t="shared" si="691"/>
        <v/>
      </c>
      <c r="Y1357" s="60" t="str">
        <f>IF(B:B="","",IF(R1357="Refreshment Beverage",VLOOKUP(Q1357,Rates!G$15:L$19,6,0)*W1357,VLOOKUP(Q1357,Rates!G$4:L$12,6,0)*W1357))</f>
        <v/>
      </c>
      <c r="Z1357" s="60" t="str">
        <f t="shared" si="692"/>
        <v/>
      </c>
      <c r="AA1357" s="60" t="str">
        <f t="shared" si="710"/>
        <v/>
      </c>
      <c r="AB1357" s="61" t="str" cm="1">
        <f t="array" ref="AB1357">IF(_xlfn.SINGLE(B:B)="","",IF(R1357="Refreshment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61" t="str" cm="1">
        <f t="array" ref="AC1357">IF(_xlfn.SINGLE(B:B)="","",IF(R1357="Refreshment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68">
        <f>IFERROR(IF(R1357="Beer","",IF(OR(Q1357=1,Q1357=2,Q1357=3,Q1357=4),VLOOKUP(Q1357,Rates!$A$31:$B$34,2,0)*W1357,IF(V1357=1,VLOOKUP(U1357,'REB BEV MIN MKUP'!B:E,4,0),IF(V1357&gt;1,VLOOKUP(VALUE(W1357),'REB BEV MIN MKUP'!O:Q,3,0),0)))),0)</f>
        <v>0</v>
      </c>
      <c r="AE1357" s="62" t="str">
        <f t="shared" si="693"/>
        <v/>
      </c>
      <c r="AF1357" s="63" t="str">
        <f t="shared" si="694"/>
        <v/>
      </c>
      <c r="AG1357" s="64" t="str">
        <f t="shared" si="695"/>
        <v/>
      </c>
      <c r="AH1357" s="65" t="str">
        <f t="shared" si="696"/>
        <v/>
      </c>
      <c r="AI1357" s="66" t="str">
        <f>IF(AE:AE="","",IF(R1357="Refreshment Beverage",AK1357*(Rates!J$19/100),ROUND(SUM(AH1357*(Rates!$J$8/100)),4)))</f>
        <v/>
      </c>
      <c r="AJ1357" s="67" t="str">
        <f t="shared" si="697"/>
        <v/>
      </c>
      <c r="AK1357" s="22" t="str">
        <f t="shared" si="698"/>
        <v/>
      </c>
      <c r="AL1357" s="62" t="str">
        <f t="shared" si="699"/>
        <v/>
      </c>
      <c r="AM1357" s="63" t="str">
        <f>IF(AS1357="","",IF(R1357="Refreshment Beverage",ROUND(AS1357*Rates!K$19,4),ROUND(AO1357*(VLOOKUP(VALUE(Q1357),Rates!G$4:L$12,3,0)),4)))</f>
        <v/>
      </c>
      <c r="AN1357" s="68" t="str">
        <f>IF(AS1357="","",IF(R1357="Refreshment Beverage",AS1357*(Rates!J$19/100),MAX(AM1357,AB1357)))</f>
        <v/>
      </c>
      <c r="AO1357" s="69" t="str">
        <f t="shared" si="700"/>
        <v/>
      </c>
      <c r="AP1357" s="69" t="str">
        <f t="shared" si="701"/>
        <v/>
      </c>
      <c r="AQ1357" s="70" t="str">
        <f>IF(AS1357="","",IF(R1357="Refreshment Beverage",ROUND(SUM(VLOOKUP(Q:Q,Rates!G$15:L$19,3,0)*(AS1357-Y1357-Z1357-AA1357)),4),ROUND(SUM(Rates!$K$8*AS1357),4)))</f>
        <v/>
      </c>
      <c r="AR1357" s="66" t="str">
        <f t="shared" si="702"/>
        <v/>
      </c>
      <c r="AS1357" s="22" t="str">
        <f t="shared" si="703"/>
        <v/>
      </c>
      <c r="AT1357" s="62" t="str">
        <f t="shared" si="704"/>
        <v/>
      </c>
      <c r="AU1357" s="63" t="str">
        <f>IF(AX1357="","",IF(R1357="Refreshment Beverage",ROUND((BA1357-Y1357-Z1357-AA1357)*VLOOKUP(VALUE(Q1357),Rates!G$15:L$19,3,0),4),ROUND(AW1357*(VLOOKUP(VALUE(Q1357),Rates!G:L,3,0)),4)))</f>
        <v/>
      </c>
      <c r="AV1357" s="68" t="str">
        <f t="shared" si="705"/>
        <v/>
      </c>
      <c r="AW1357" s="69" t="str">
        <f t="shared" si="706"/>
        <v/>
      </c>
      <c r="AX1357" s="65" t="str">
        <f t="shared" si="707"/>
        <v/>
      </c>
      <c r="AY1357" s="70" t="str">
        <f>IF(AX1357="","",IF(R1357="Refreshment Beverage",ROUND(SUM(AX1357*Rates!K$19),4),ROUND(SUM(AX1357*(Rates!J$8/100)),4)))</f>
        <v/>
      </c>
      <c r="AZ1357" s="67" t="str">
        <f t="shared" si="708"/>
        <v/>
      </c>
      <c r="BA1357" s="22" t="str">
        <f t="shared" si="709"/>
        <v/>
      </c>
      <c r="BD1357" s="171"/>
      <c r="BE1357" s="171"/>
      <c r="BF1357" s="171"/>
      <c r="BG1357" s="171"/>
    </row>
    <row r="1358" spans="11:59" ht="12.75" customHeight="1" x14ac:dyDescent="0.3">
      <c r="K1358" s="42" t="str">
        <f t="shared" si="681"/>
        <v/>
      </c>
      <c r="L1358" s="55" t="str">
        <f t="shared" si="682"/>
        <v/>
      </c>
      <c r="M1358" s="43" t="str">
        <f t="shared" si="683"/>
        <v/>
      </c>
      <c r="N1358" s="56" t="str" cm="1">
        <f t="array" ref="N1358">IFERROR(IF(_xlfn.SINGLE(B:B)="","",IF(R1358="Beer",SUM(LOOKUP(2,1/(Rates!$B$3:$B$5&lt;=W1358)/(Rates!$C$3:$C$5&gt;=W1358),Rates!$D$3:$D$5)*(X1358/100)*W1358),IF(R1358="Refreshment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56" t="str">
        <f t="shared" si="684"/>
        <v/>
      </c>
      <c r="P1358" s="53"/>
      <c r="Q1358" s="14" t="str">
        <f t="shared" si="685"/>
        <v/>
      </c>
      <c r="R1358" s="57" t="str">
        <f t="shared" si="686"/>
        <v/>
      </c>
      <c r="S1358" s="58" t="str">
        <f>IF(B1358="","",IF(R1358="Refreshment Beverage",VLOOKUP(VALUE(Q1358),Rates!G$15:L$19,2,0),VLOOKUP(VALUE(Q1358),Rates!G$4:L$12,2,0)))</f>
        <v/>
      </c>
      <c r="T1358" s="58" t="str">
        <f t="shared" si="687"/>
        <v/>
      </c>
      <c r="U1358" s="58" t="str">
        <f t="shared" si="688"/>
        <v/>
      </c>
      <c r="V1358" s="58" t="str">
        <f t="shared" si="689"/>
        <v/>
      </c>
      <c r="W1358" s="58" t="str">
        <f t="shared" si="690"/>
        <v/>
      </c>
      <c r="X1358" s="59" t="str">
        <f t="shared" si="691"/>
        <v/>
      </c>
      <c r="Y1358" s="60" t="str">
        <f>IF(B:B="","",IF(R1358="Refreshment Beverage",VLOOKUP(Q1358,Rates!G$15:L$19,6,0)*W1358,VLOOKUP(Q1358,Rates!G$4:L$12,6,0)*W1358))</f>
        <v/>
      </c>
      <c r="Z1358" s="60" t="str">
        <f t="shared" si="692"/>
        <v/>
      </c>
      <c r="AA1358" s="60" t="str">
        <f t="shared" si="710"/>
        <v/>
      </c>
      <c r="AB1358" s="61" t="str" cm="1">
        <f t="array" ref="AB1358">IF(_xlfn.SINGLE(B:B)="","",IF(R1358="Refreshment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61" t="str" cm="1">
        <f t="array" ref="AC1358">IF(_xlfn.SINGLE(B:B)="","",IF(R1358="Refreshment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68">
        <f>IFERROR(IF(R1358="Beer","",IF(OR(Q1358=1,Q1358=2,Q1358=3,Q1358=4),VLOOKUP(Q1358,Rates!$A$31:$B$34,2,0)*W1358,IF(V1358=1,VLOOKUP(U1358,'REB BEV MIN MKUP'!B:E,4,0),IF(V1358&gt;1,VLOOKUP(VALUE(W1358),'REB BEV MIN MKUP'!O:Q,3,0),0)))),0)</f>
        <v>0</v>
      </c>
      <c r="AE1358" s="62" t="str">
        <f t="shared" si="693"/>
        <v/>
      </c>
      <c r="AF1358" s="63" t="str">
        <f t="shared" si="694"/>
        <v/>
      </c>
      <c r="AG1358" s="64" t="str">
        <f t="shared" si="695"/>
        <v/>
      </c>
      <c r="AH1358" s="65" t="str">
        <f t="shared" si="696"/>
        <v/>
      </c>
      <c r="AI1358" s="66" t="str">
        <f>IF(AE:AE="","",IF(R1358="Refreshment Beverage",AK1358*(Rates!J$19/100),ROUND(SUM(AH1358*(Rates!$J$8/100)),4)))</f>
        <v/>
      </c>
      <c r="AJ1358" s="67" t="str">
        <f t="shared" si="697"/>
        <v/>
      </c>
      <c r="AK1358" s="22" t="str">
        <f t="shared" si="698"/>
        <v/>
      </c>
      <c r="AL1358" s="62" t="str">
        <f t="shared" si="699"/>
        <v/>
      </c>
      <c r="AM1358" s="63" t="str">
        <f>IF(AS1358="","",IF(R1358="Refreshment Beverage",ROUND(AS1358*Rates!K$19,4),ROUND(AO1358*(VLOOKUP(VALUE(Q1358),Rates!G$4:L$12,3,0)),4)))</f>
        <v/>
      </c>
      <c r="AN1358" s="68" t="str">
        <f>IF(AS1358="","",IF(R1358="Refreshment Beverage",AS1358*(Rates!J$19/100),MAX(AM1358,AB1358)))</f>
        <v/>
      </c>
      <c r="AO1358" s="69" t="str">
        <f t="shared" si="700"/>
        <v/>
      </c>
      <c r="AP1358" s="69" t="str">
        <f t="shared" si="701"/>
        <v/>
      </c>
      <c r="AQ1358" s="70" t="str">
        <f>IF(AS1358="","",IF(R1358="Refreshment Beverage",ROUND(SUM(VLOOKUP(Q:Q,Rates!G$15:L$19,3,0)*(AS1358-Y1358-Z1358-AA1358)),4),ROUND(SUM(Rates!$K$8*AS1358),4)))</f>
        <v/>
      </c>
      <c r="AR1358" s="66" t="str">
        <f t="shared" si="702"/>
        <v/>
      </c>
      <c r="AS1358" s="22" t="str">
        <f t="shared" si="703"/>
        <v/>
      </c>
      <c r="AT1358" s="62" t="str">
        <f t="shared" si="704"/>
        <v/>
      </c>
      <c r="AU1358" s="63" t="str">
        <f>IF(AX1358="","",IF(R1358="Refreshment Beverage",ROUND((BA1358-Y1358-Z1358-AA1358)*VLOOKUP(VALUE(Q1358),Rates!G$15:L$19,3,0),4),ROUND(AW1358*(VLOOKUP(VALUE(Q1358),Rates!G:L,3,0)),4)))</f>
        <v/>
      </c>
      <c r="AV1358" s="68" t="str">
        <f t="shared" si="705"/>
        <v/>
      </c>
      <c r="AW1358" s="69" t="str">
        <f t="shared" si="706"/>
        <v/>
      </c>
      <c r="AX1358" s="65" t="str">
        <f t="shared" si="707"/>
        <v/>
      </c>
      <c r="AY1358" s="70" t="str">
        <f>IF(AX1358="","",IF(R1358="Refreshment Beverage",ROUND(SUM(AX1358*Rates!K$19),4),ROUND(SUM(AX1358*(Rates!J$8/100)),4)))</f>
        <v/>
      </c>
      <c r="AZ1358" s="67" t="str">
        <f t="shared" si="708"/>
        <v/>
      </c>
      <c r="BA1358" s="22" t="str">
        <f t="shared" si="709"/>
        <v/>
      </c>
      <c r="BD1358" s="171"/>
      <c r="BE1358" s="171"/>
      <c r="BF1358" s="171"/>
      <c r="BG1358" s="171"/>
    </row>
    <row r="1359" spans="11:59" ht="12.75" customHeight="1" x14ac:dyDescent="0.3">
      <c r="K1359" s="42" t="str">
        <f t="shared" si="681"/>
        <v/>
      </c>
      <c r="L1359" s="55" t="str">
        <f t="shared" si="682"/>
        <v/>
      </c>
      <c r="M1359" s="43" t="str">
        <f t="shared" si="683"/>
        <v/>
      </c>
      <c r="N1359" s="56" t="str" cm="1">
        <f t="array" ref="N1359">IFERROR(IF(_xlfn.SINGLE(B:B)="","",IF(R1359="Beer",SUM(LOOKUP(2,1/(Rates!$B$3:$B$5&lt;=W1359)/(Rates!$C$3:$C$5&gt;=W1359),Rates!$D$3:$D$5)*(X1359/100)*W1359),IF(R1359="Refreshment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56" t="str">
        <f t="shared" si="684"/>
        <v/>
      </c>
      <c r="P1359" s="53"/>
      <c r="Q1359" s="14" t="str">
        <f t="shared" si="685"/>
        <v/>
      </c>
      <c r="R1359" s="57" t="str">
        <f t="shared" si="686"/>
        <v/>
      </c>
      <c r="S1359" s="58" t="str">
        <f>IF(B1359="","",IF(R1359="Refreshment Beverage",VLOOKUP(VALUE(Q1359),Rates!G$15:L$19,2,0),VLOOKUP(VALUE(Q1359),Rates!G$4:L$12,2,0)))</f>
        <v/>
      </c>
      <c r="T1359" s="58" t="str">
        <f t="shared" si="687"/>
        <v/>
      </c>
      <c r="U1359" s="58" t="str">
        <f t="shared" si="688"/>
        <v/>
      </c>
      <c r="V1359" s="58" t="str">
        <f t="shared" si="689"/>
        <v/>
      </c>
      <c r="W1359" s="58" t="str">
        <f t="shared" si="690"/>
        <v/>
      </c>
      <c r="X1359" s="59" t="str">
        <f t="shared" si="691"/>
        <v/>
      </c>
      <c r="Y1359" s="60" t="str">
        <f>IF(B:B="","",IF(R1359="Refreshment Beverage",VLOOKUP(Q1359,Rates!G$15:L$19,6,0)*W1359,VLOOKUP(Q1359,Rates!G$4:L$12,6,0)*W1359))</f>
        <v/>
      </c>
      <c r="Z1359" s="60" t="str">
        <f t="shared" si="692"/>
        <v/>
      </c>
      <c r="AA1359" s="60" t="str">
        <f t="shared" si="710"/>
        <v/>
      </c>
      <c r="AB1359" s="61" t="str" cm="1">
        <f t="array" ref="AB1359">IF(_xlfn.SINGLE(B:B)="","",IF(R1359="Refreshment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61" t="str" cm="1">
        <f t="array" ref="AC1359">IF(_xlfn.SINGLE(B:B)="","",IF(R1359="Refreshment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68">
        <f>IFERROR(IF(R1359="Beer","",IF(OR(Q1359=1,Q1359=2,Q1359=3,Q1359=4),VLOOKUP(Q1359,Rates!$A$31:$B$34,2,0)*W1359,IF(V1359=1,VLOOKUP(U1359,'REB BEV MIN MKUP'!B:E,4,0),IF(V1359&gt;1,VLOOKUP(VALUE(W1359),'REB BEV MIN MKUP'!O:Q,3,0),0)))),0)</f>
        <v>0</v>
      </c>
      <c r="AE1359" s="62" t="str">
        <f t="shared" si="693"/>
        <v/>
      </c>
      <c r="AF1359" s="63" t="str">
        <f t="shared" si="694"/>
        <v/>
      </c>
      <c r="AG1359" s="64" t="str">
        <f t="shared" si="695"/>
        <v/>
      </c>
      <c r="AH1359" s="65" t="str">
        <f t="shared" si="696"/>
        <v/>
      </c>
      <c r="AI1359" s="66" t="str">
        <f>IF(AE:AE="","",IF(R1359="Refreshment Beverage",AK1359*(Rates!J$19/100),ROUND(SUM(AH1359*(Rates!$J$8/100)),4)))</f>
        <v/>
      </c>
      <c r="AJ1359" s="67" t="str">
        <f t="shared" si="697"/>
        <v/>
      </c>
      <c r="AK1359" s="22" t="str">
        <f t="shared" si="698"/>
        <v/>
      </c>
      <c r="AL1359" s="62" t="str">
        <f t="shared" si="699"/>
        <v/>
      </c>
      <c r="AM1359" s="63" t="str">
        <f>IF(AS1359="","",IF(R1359="Refreshment Beverage",ROUND(AS1359*Rates!K$19,4),ROUND(AO1359*(VLOOKUP(VALUE(Q1359),Rates!G$4:L$12,3,0)),4)))</f>
        <v/>
      </c>
      <c r="AN1359" s="68" t="str">
        <f>IF(AS1359="","",IF(R1359="Refreshment Beverage",AS1359*(Rates!J$19/100),MAX(AM1359,AB1359)))</f>
        <v/>
      </c>
      <c r="AO1359" s="69" t="str">
        <f t="shared" si="700"/>
        <v/>
      </c>
      <c r="AP1359" s="69" t="str">
        <f t="shared" si="701"/>
        <v/>
      </c>
      <c r="AQ1359" s="70" t="str">
        <f>IF(AS1359="","",IF(R1359="Refreshment Beverage",ROUND(SUM(VLOOKUP(Q:Q,Rates!G$15:L$19,3,0)*(AS1359-Y1359-Z1359-AA1359)),4),ROUND(SUM(Rates!$K$8*AS1359),4)))</f>
        <v/>
      </c>
      <c r="AR1359" s="66" t="str">
        <f t="shared" si="702"/>
        <v/>
      </c>
      <c r="AS1359" s="22" t="str">
        <f t="shared" si="703"/>
        <v/>
      </c>
      <c r="AT1359" s="62" t="str">
        <f t="shared" si="704"/>
        <v/>
      </c>
      <c r="AU1359" s="63" t="str">
        <f>IF(AX1359="","",IF(R1359="Refreshment Beverage",ROUND((BA1359-Y1359-Z1359-AA1359)*VLOOKUP(VALUE(Q1359),Rates!G$15:L$19,3,0),4),ROUND(AW1359*(VLOOKUP(VALUE(Q1359),Rates!G:L,3,0)),4)))</f>
        <v/>
      </c>
      <c r="AV1359" s="68" t="str">
        <f t="shared" si="705"/>
        <v/>
      </c>
      <c r="AW1359" s="69" t="str">
        <f t="shared" si="706"/>
        <v/>
      </c>
      <c r="AX1359" s="65" t="str">
        <f t="shared" si="707"/>
        <v/>
      </c>
      <c r="AY1359" s="70" t="str">
        <f>IF(AX1359="","",IF(R1359="Refreshment Beverage",ROUND(SUM(AX1359*Rates!K$19),4),ROUND(SUM(AX1359*(Rates!J$8/100)),4)))</f>
        <v/>
      </c>
      <c r="AZ1359" s="67" t="str">
        <f t="shared" si="708"/>
        <v/>
      </c>
      <c r="BA1359" s="22" t="str">
        <f t="shared" si="709"/>
        <v/>
      </c>
      <c r="BD1359" s="171"/>
      <c r="BE1359" s="171"/>
      <c r="BF1359" s="171"/>
      <c r="BG1359" s="171"/>
    </row>
    <row r="1360" spans="11:59" ht="12.75" customHeight="1" x14ac:dyDescent="0.3">
      <c r="K1360" s="42" t="str">
        <f t="shared" si="681"/>
        <v/>
      </c>
      <c r="L1360" s="55" t="str">
        <f t="shared" si="682"/>
        <v/>
      </c>
      <c r="M1360" s="43" t="str">
        <f t="shared" si="683"/>
        <v/>
      </c>
      <c r="N1360" s="56" t="str" cm="1">
        <f t="array" ref="N1360">IFERROR(IF(_xlfn.SINGLE(B:B)="","",IF(R1360="Beer",SUM(LOOKUP(2,1/(Rates!$B$3:$B$5&lt;=W1360)/(Rates!$C$3:$C$5&gt;=W1360),Rates!$D$3:$D$5)*(X1360/100)*W1360),IF(R1360="Refreshment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56" t="str">
        <f t="shared" si="684"/>
        <v/>
      </c>
      <c r="P1360" s="53"/>
      <c r="Q1360" s="14" t="str">
        <f t="shared" si="685"/>
        <v/>
      </c>
      <c r="R1360" s="57" t="str">
        <f t="shared" si="686"/>
        <v/>
      </c>
      <c r="S1360" s="58" t="str">
        <f>IF(B1360="","",IF(R1360="Refreshment Beverage",VLOOKUP(VALUE(Q1360),Rates!G$15:L$19,2,0),VLOOKUP(VALUE(Q1360),Rates!G$4:L$12,2,0)))</f>
        <v/>
      </c>
      <c r="T1360" s="58" t="str">
        <f t="shared" si="687"/>
        <v/>
      </c>
      <c r="U1360" s="58" t="str">
        <f t="shared" si="688"/>
        <v/>
      </c>
      <c r="V1360" s="58" t="str">
        <f t="shared" si="689"/>
        <v/>
      </c>
      <c r="W1360" s="58" t="str">
        <f t="shared" si="690"/>
        <v/>
      </c>
      <c r="X1360" s="59" t="str">
        <f t="shared" si="691"/>
        <v/>
      </c>
      <c r="Y1360" s="60" t="str">
        <f>IF(B:B="","",IF(R1360="Refreshment Beverage",VLOOKUP(Q1360,Rates!G$15:L$19,6,0)*W1360,VLOOKUP(Q1360,Rates!G$4:L$12,6,0)*W1360))</f>
        <v/>
      </c>
      <c r="Z1360" s="60" t="str">
        <f t="shared" si="692"/>
        <v/>
      </c>
      <c r="AA1360" s="60" t="str">
        <f t="shared" si="710"/>
        <v/>
      </c>
      <c r="AB1360" s="61" t="str" cm="1">
        <f t="array" ref="AB1360">IF(_xlfn.SINGLE(B:B)="","",IF(R1360="Refreshment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61" t="str" cm="1">
        <f t="array" ref="AC1360">IF(_xlfn.SINGLE(B:B)="","",IF(R1360="Refreshment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68">
        <f>IFERROR(IF(R1360="Beer","",IF(OR(Q1360=1,Q1360=2,Q1360=3,Q1360=4),VLOOKUP(Q1360,Rates!$A$31:$B$34,2,0)*W1360,IF(V1360=1,VLOOKUP(U1360,'REB BEV MIN MKUP'!B:E,4,0),IF(V1360&gt;1,VLOOKUP(VALUE(W1360),'REB BEV MIN MKUP'!O:Q,3,0),0)))),0)</f>
        <v>0</v>
      </c>
      <c r="AE1360" s="62" t="str">
        <f t="shared" si="693"/>
        <v/>
      </c>
      <c r="AF1360" s="63" t="str">
        <f t="shared" si="694"/>
        <v/>
      </c>
      <c r="AG1360" s="64" t="str">
        <f t="shared" si="695"/>
        <v/>
      </c>
      <c r="AH1360" s="65" t="str">
        <f t="shared" si="696"/>
        <v/>
      </c>
      <c r="AI1360" s="66" t="str">
        <f>IF(AE:AE="","",IF(R1360="Refreshment Beverage",AK1360*(Rates!J$19/100),ROUND(SUM(AH1360*(Rates!$J$8/100)),4)))</f>
        <v/>
      </c>
      <c r="AJ1360" s="67" t="str">
        <f t="shared" si="697"/>
        <v/>
      </c>
      <c r="AK1360" s="22" t="str">
        <f t="shared" si="698"/>
        <v/>
      </c>
      <c r="AL1360" s="62" t="str">
        <f t="shared" si="699"/>
        <v/>
      </c>
      <c r="AM1360" s="63" t="str">
        <f>IF(AS1360="","",IF(R1360="Refreshment Beverage",ROUND(AS1360*Rates!K$19,4),ROUND(AO1360*(VLOOKUP(VALUE(Q1360),Rates!G$4:L$12,3,0)),4)))</f>
        <v/>
      </c>
      <c r="AN1360" s="68" t="str">
        <f>IF(AS1360="","",IF(R1360="Refreshment Beverage",AS1360*(Rates!J$19/100),MAX(AM1360,AB1360)))</f>
        <v/>
      </c>
      <c r="AO1360" s="69" t="str">
        <f t="shared" si="700"/>
        <v/>
      </c>
      <c r="AP1360" s="69" t="str">
        <f t="shared" si="701"/>
        <v/>
      </c>
      <c r="AQ1360" s="70" t="str">
        <f>IF(AS1360="","",IF(R1360="Refreshment Beverage",ROUND(SUM(VLOOKUP(Q:Q,Rates!G$15:L$19,3,0)*(AS1360-Y1360-Z1360-AA1360)),4),ROUND(SUM(Rates!$K$8*AS1360),4)))</f>
        <v/>
      </c>
      <c r="AR1360" s="66" t="str">
        <f t="shared" si="702"/>
        <v/>
      </c>
      <c r="AS1360" s="22" t="str">
        <f t="shared" si="703"/>
        <v/>
      </c>
      <c r="AT1360" s="62" t="str">
        <f t="shared" si="704"/>
        <v/>
      </c>
      <c r="AU1360" s="63" t="str">
        <f>IF(AX1360="","",IF(R1360="Refreshment Beverage",ROUND((BA1360-Y1360-Z1360-AA1360)*VLOOKUP(VALUE(Q1360),Rates!G$15:L$19,3,0),4),ROUND(AW1360*(VLOOKUP(VALUE(Q1360),Rates!G:L,3,0)),4)))</f>
        <v/>
      </c>
      <c r="AV1360" s="68" t="str">
        <f t="shared" si="705"/>
        <v/>
      </c>
      <c r="AW1360" s="69" t="str">
        <f t="shared" si="706"/>
        <v/>
      </c>
      <c r="AX1360" s="65" t="str">
        <f t="shared" si="707"/>
        <v/>
      </c>
      <c r="AY1360" s="70" t="str">
        <f>IF(AX1360="","",IF(R1360="Refreshment Beverage",ROUND(SUM(AX1360*Rates!K$19),4),ROUND(SUM(AX1360*(Rates!J$8/100)),4)))</f>
        <v/>
      </c>
      <c r="AZ1360" s="67" t="str">
        <f t="shared" si="708"/>
        <v/>
      </c>
      <c r="BA1360" s="22" t="str">
        <f t="shared" si="709"/>
        <v/>
      </c>
      <c r="BD1360" s="171"/>
      <c r="BE1360" s="171"/>
      <c r="BF1360" s="171"/>
      <c r="BG1360" s="171"/>
    </row>
    <row r="1361" spans="11:59" ht="12.75" customHeight="1" x14ac:dyDescent="0.3">
      <c r="K1361" s="42" t="str">
        <f t="shared" si="681"/>
        <v/>
      </c>
      <c r="L1361" s="55" t="str">
        <f t="shared" si="682"/>
        <v/>
      </c>
      <c r="M1361" s="43" t="str">
        <f t="shared" si="683"/>
        <v/>
      </c>
      <c r="N1361" s="56" t="str" cm="1">
        <f t="array" ref="N1361">IFERROR(IF(_xlfn.SINGLE(B:B)="","",IF(R1361="Beer",SUM(LOOKUP(2,1/(Rates!$B$3:$B$5&lt;=W1361)/(Rates!$C$3:$C$5&gt;=W1361),Rates!$D$3:$D$5)*(X1361/100)*W1361),IF(R1361="Refreshment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56" t="str">
        <f t="shared" si="684"/>
        <v/>
      </c>
      <c r="P1361" s="53"/>
      <c r="Q1361" s="14" t="str">
        <f t="shared" si="685"/>
        <v/>
      </c>
      <c r="R1361" s="57" t="str">
        <f t="shared" si="686"/>
        <v/>
      </c>
      <c r="S1361" s="58" t="str">
        <f>IF(B1361="","",IF(R1361="Refreshment Beverage",VLOOKUP(VALUE(Q1361),Rates!G$15:L$19,2,0),VLOOKUP(VALUE(Q1361),Rates!G$4:L$12,2,0)))</f>
        <v/>
      </c>
      <c r="T1361" s="58" t="str">
        <f t="shared" si="687"/>
        <v/>
      </c>
      <c r="U1361" s="58" t="str">
        <f t="shared" si="688"/>
        <v/>
      </c>
      <c r="V1361" s="58" t="str">
        <f t="shared" si="689"/>
        <v/>
      </c>
      <c r="W1361" s="58" t="str">
        <f t="shared" si="690"/>
        <v/>
      </c>
      <c r="X1361" s="59" t="str">
        <f t="shared" si="691"/>
        <v/>
      </c>
      <c r="Y1361" s="60" t="str">
        <f>IF(B:B="","",IF(R1361="Refreshment Beverage",VLOOKUP(Q1361,Rates!G$15:L$19,6,0)*W1361,VLOOKUP(Q1361,Rates!G$4:L$12,6,0)*W1361))</f>
        <v/>
      </c>
      <c r="Z1361" s="60" t="str">
        <f t="shared" si="692"/>
        <v/>
      </c>
      <c r="AA1361" s="60" t="str">
        <f t="shared" si="710"/>
        <v/>
      </c>
      <c r="AB1361" s="61" t="str" cm="1">
        <f t="array" ref="AB1361">IF(_xlfn.SINGLE(B:B)="","",IF(R1361="Refreshment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61" t="str" cm="1">
        <f t="array" ref="AC1361">IF(_xlfn.SINGLE(B:B)="","",IF(R1361="Refreshment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68">
        <f>IFERROR(IF(R1361="Beer","",IF(OR(Q1361=1,Q1361=2,Q1361=3,Q1361=4),VLOOKUP(Q1361,Rates!$A$31:$B$34,2,0)*W1361,IF(V1361=1,VLOOKUP(U1361,'REB BEV MIN MKUP'!B:E,4,0),IF(V1361&gt;1,VLOOKUP(VALUE(W1361),'REB BEV MIN MKUP'!O:Q,3,0),0)))),0)</f>
        <v>0</v>
      </c>
      <c r="AE1361" s="62" t="str">
        <f t="shared" si="693"/>
        <v/>
      </c>
      <c r="AF1361" s="63" t="str">
        <f t="shared" si="694"/>
        <v/>
      </c>
      <c r="AG1361" s="64" t="str">
        <f t="shared" si="695"/>
        <v/>
      </c>
      <c r="AH1361" s="65" t="str">
        <f t="shared" si="696"/>
        <v/>
      </c>
      <c r="AI1361" s="66" t="str">
        <f>IF(AE:AE="","",IF(R1361="Refreshment Beverage",AK1361*(Rates!J$19/100),ROUND(SUM(AH1361*(Rates!$J$8/100)),4)))</f>
        <v/>
      </c>
      <c r="AJ1361" s="67" t="str">
        <f t="shared" si="697"/>
        <v/>
      </c>
      <c r="AK1361" s="22" t="str">
        <f t="shared" si="698"/>
        <v/>
      </c>
      <c r="AL1361" s="62" t="str">
        <f t="shared" si="699"/>
        <v/>
      </c>
      <c r="AM1361" s="63" t="str">
        <f>IF(AS1361="","",IF(R1361="Refreshment Beverage",ROUND(AS1361*Rates!K$19,4),ROUND(AO1361*(VLOOKUP(VALUE(Q1361),Rates!G$4:L$12,3,0)),4)))</f>
        <v/>
      </c>
      <c r="AN1361" s="68" t="str">
        <f>IF(AS1361="","",IF(R1361="Refreshment Beverage",AS1361*(Rates!J$19/100),MAX(AM1361,AB1361)))</f>
        <v/>
      </c>
      <c r="AO1361" s="69" t="str">
        <f t="shared" si="700"/>
        <v/>
      </c>
      <c r="AP1361" s="69" t="str">
        <f t="shared" si="701"/>
        <v/>
      </c>
      <c r="AQ1361" s="70" t="str">
        <f>IF(AS1361="","",IF(R1361="Refreshment Beverage",ROUND(SUM(VLOOKUP(Q:Q,Rates!G$15:L$19,3,0)*(AS1361-Y1361-Z1361-AA1361)),4),ROUND(SUM(Rates!$K$8*AS1361),4)))</f>
        <v/>
      </c>
      <c r="AR1361" s="66" t="str">
        <f t="shared" si="702"/>
        <v/>
      </c>
      <c r="AS1361" s="22" t="str">
        <f t="shared" si="703"/>
        <v/>
      </c>
      <c r="AT1361" s="62" t="str">
        <f t="shared" si="704"/>
        <v/>
      </c>
      <c r="AU1361" s="63" t="str">
        <f>IF(AX1361="","",IF(R1361="Refreshment Beverage",ROUND((BA1361-Y1361-Z1361-AA1361)*VLOOKUP(VALUE(Q1361),Rates!G$15:L$19,3,0),4),ROUND(AW1361*(VLOOKUP(VALUE(Q1361),Rates!G:L,3,0)),4)))</f>
        <v/>
      </c>
      <c r="AV1361" s="68" t="str">
        <f t="shared" si="705"/>
        <v/>
      </c>
      <c r="AW1361" s="69" t="str">
        <f t="shared" si="706"/>
        <v/>
      </c>
      <c r="AX1361" s="65" t="str">
        <f t="shared" si="707"/>
        <v/>
      </c>
      <c r="AY1361" s="70" t="str">
        <f>IF(AX1361="","",IF(R1361="Refreshment Beverage",ROUND(SUM(AX1361*Rates!K$19),4),ROUND(SUM(AX1361*(Rates!J$8/100)),4)))</f>
        <v/>
      </c>
      <c r="AZ1361" s="67" t="str">
        <f t="shared" si="708"/>
        <v/>
      </c>
      <c r="BA1361" s="22" t="str">
        <f t="shared" si="709"/>
        <v/>
      </c>
      <c r="BD1361" s="171"/>
      <c r="BE1361" s="171"/>
      <c r="BF1361" s="171"/>
      <c r="BG1361" s="171"/>
    </row>
    <row r="1362" spans="11:59" ht="12.75" customHeight="1" x14ac:dyDescent="0.3">
      <c r="K1362" s="42" t="str">
        <f t="shared" si="681"/>
        <v/>
      </c>
      <c r="L1362" s="55" t="str">
        <f t="shared" si="682"/>
        <v/>
      </c>
      <c r="M1362" s="43" t="str">
        <f t="shared" si="683"/>
        <v/>
      </c>
      <c r="N1362" s="56" t="str" cm="1">
        <f t="array" ref="N1362">IFERROR(IF(_xlfn.SINGLE(B:B)="","",IF(R1362="Beer",SUM(LOOKUP(2,1/(Rates!$B$3:$B$5&lt;=W1362)/(Rates!$C$3:$C$5&gt;=W1362),Rates!$D$3:$D$5)*(X1362/100)*W1362),IF(R1362="Refreshment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56" t="str">
        <f t="shared" si="684"/>
        <v/>
      </c>
      <c r="P1362" s="53"/>
      <c r="Q1362" s="14" t="str">
        <f t="shared" si="685"/>
        <v/>
      </c>
      <c r="R1362" s="57" t="str">
        <f t="shared" si="686"/>
        <v/>
      </c>
      <c r="S1362" s="58" t="str">
        <f>IF(B1362="","",IF(R1362="Refreshment Beverage",VLOOKUP(VALUE(Q1362),Rates!G$15:L$19,2,0),VLOOKUP(VALUE(Q1362),Rates!G$4:L$12,2,0)))</f>
        <v/>
      </c>
      <c r="T1362" s="58" t="str">
        <f t="shared" si="687"/>
        <v/>
      </c>
      <c r="U1362" s="58" t="str">
        <f t="shared" si="688"/>
        <v/>
      </c>
      <c r="V1362" s="58" t="str">
        <f t="shared" si="689"/>
        <v/>
      </c>
      <c r="W1362" s="58" t="str">
        <f t="shared" si="690"/>
        <v/>
      </c>
      <c r="X1362" s="59" t="str">
        <f t="shared" si="691"/>
        <v/>
      </c>
      <c r="Y1362" s="60" t="str">
        <f>IF(B:B="","",IF(R1362="Refreshment Beverage",VLOOKUP(Q1362,Rates!G$15:L$19,6,0)*W1362,VLOOKUP(Q1362,Rates!G$4:L$12,6,0)*W1362))</f>
        <v/>
      </c>
      <c r="Z1362" s="60" t="str">
        <f t="shared" si="692"/>
        <v/>
      </c>
      <c r="AA1362" s="60" t="str">
        <f t="shared" si="710"/>
        <v/>
      </c>
      <c r="AB1362" s="61" t="str" cm="1">
        <f t="array" ref="AB1362">IF(_xlfn.SINGLE(B:B)="","",IF(R1362="Refreshment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61" t="str" cm="1">
        <f t="array" ref="AC1362">IF(_xlfn.SINGLE(B:B)="","",IF(R1362="Refreshment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68">
        <f>IFERROR(IF(R1362="Beer","",IF(OR(Q1362=1,Q1362=2,Q1362=3,Q1362=4),VLOOKUP(Q1362,Rates!$A$31:$B$34,2,0)*W1362,IF(V1362=1,VLOOKUP(U1362,'REB BEV MIN MKUP'!B:E,4,0),IF(V1362&gt;1,VLOOKUP(VALUE(W1362),'REB BEV MIN MKUP'!O:Q,3,0),0)))),0)</f>
        <v>0</v>
      </c>
      <c r="AE1362" s="62" t="str">
        <f t="shared" si="693"/>
        <v/>
      </c>
      <c r="AF1362" s="63" t="str">
        <f t="shared" si="694"/>
        <v/>
      </c>
      <c r="AG1362" s="64" t="str">
        <f t="shared" si="695"/>
        <v/>
      </c>
      <c r="AH1362" s="65" t="str">
        <f t="shared" si="696"/>
        <v/>
      </c>
      <c r="AI1362" s="66" t="str">
        <f>IF(AE:AE="","",IF(R1362="Refreshment Beverage",AK1362*(Rates!J$19/100),ROUND(SUM(AH1362*(Rates!$J$8/100)),4)))</f>
        <v/>
      </c>
      <c r="AJ1362" s="67" t="str">
        <f t="shared" si="697"/>
        <v/>
      </c>
      <c r="AK1362" s="22" t="str">
        <f t="shared" si="698"/>
        <v/>
      </c>
      <c r="AL1362" s="62" t="str">
        <f t="shared" si="699"/>
        <v/>
      </c>
      <c r="AM1362" s="63" t="str">
        <f>IF(AS1362="","",IF(R1362="Refreshment Beverage",ROUND(AS1362*Rates!K$19,4),ROUND(AO1362*(VLOOKUP(VALUE(Q1362),Rates!G$4:L$12,3,0)),4)))</f>
        <v/>
      </c>
      <c r="AN1362" s="68" t="str">
        <f>IF(AS1362="","",IF(R1362="Refreshment Beverage",AS1362*(Rates!J$19/100),MAX(AM1362,AB1362)))</f>
        <v/>
      </c>
      <c r="AO1362" s="69" t="str">
        <f t="shared" si="700"/>
        <v/>
      </c>
      <c r="AP1362" s="69" t="str">
        <f t="shared" si="701"/>
        <v/>
      </c>
      <c r="AQ1362" s="70" t="str">
        <f>IF(AS1362="","",IF(R1362="Refreshment Beverage",ROUND(SUM(VLOOKUP(Q:Q,Rates!G$15:L$19,3,0)*(AS1362-Y1362-Z1362-AA1362)),4),ROUND(SUM(Rates!$K$8*AS1362),4)))</f>
        <v/>
      </c>
      <c r="AR1362" s="66" t="str">
        <f t="shared" si="702"/>
        <v/>
      </c>
      <c r="AS1362" s="22" t="str">
        <f t="shared" si="703"/>
        <v/>
      </c>
      <c r="AT1362" s="62" t="str">
        <f t="shared" si="704"/>
        <v/>
      </c>
      <c r="AU1362" s="63" t="str">
        <f>IF(AX1362="","",IF(R1362="Refreshment Beverage",ROUND((BA1362-Y1362-Z1362-AA1362)*VLOOKUP(VALUE(Q1362),Rates!G$15:L$19,3,0),4),ROUND(AW1362*(VLOOKUP(VALUE(Q1362),Rates!G:L,3,0)),4)))</f>
        <v/>
      </c>
      <c r="AV1362" s="68" t="str">
        <f t="shared" si="705"/>
        <v/>
      </c>
      <c r="AW1362" s="69" t="str">
        <f t="shared" si="706"/>
        <v/>
      </c>
      <c r="AX1362" s="65" t="str">
        <f t="shared" si="707"/>
        <v/>
      </c>
      <c r="AY1362" s="70" t="str">
        <f>IF(AX1362="","",IF(R1362="Refreshment Beverage",ROUND(SUM(AX1362*Rates!K$19),4),ROUND(SUM(AX1362*(Rates!J$8/100)),4)))</f>
        <v/>
      </c>
      <c r="AZ1362" s="67" t="str">
        <f t="shared" si="708"/>
        <v/>
      </c>
      <c r="BA1362" s="22" t="str">
        <f t="shared" si="709"/>
        <v/>
      </c>
      <c r="BD1362" s="171"/>
      <c r="BE1362" s="171"/>
      <c r="BF1362" s="171"/>
      <c r="BG1362" s="171"/>
    </row>
    <row r="1363" spans="11:59" ht="12.75" customHeight="1" x14ac:dyDescent="0.3">
      <c r="K1363" s="42" t="str">
        <f t="shared" si="681"/>
        <v/>
      </c>
      <c r="L1363" s="55" t="str">
        <f t="shared" si="682"/>
        <v/>
      </c>
      <c r="M1363" s="43" t="str">
        <f t="shared" si="683"/>
        <v/>
      </c>
      <c r="N1363" s="56" t="str" cm="1">
        <f t="array" ref="N1363">IFERROR(IF(_xlfn.SINGLE(B:B)="","",IF(R1363="Beer",SUM(LOOKUP(2,1/(Rates!$B$3:$B$5&lt;=W1363)/(Rates!$C$3:$C$5&gt;=W1363),Rates!$D$3:$D$5)*(X1363/100)*W1363),IF(R1363="Refreshment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56" t="str">
        <f t="shared" si="684"/>
        <v/>
      </c>
      <c r="P1363" s="53"/>
      <c r="Q1363" s="14" t="str">
        <f t="shared" si="685"/>
        <v/>
      </c>
      <c r="R1363" s="57" t="str">
        <f t="shared" si="686"/>
        <v/>
      </c>
      <c r="S1363" s="58" t="str">
        <f>IF(B1363="","",IF(R1363="Refreshment Beverage",VLOOKUP(VALUE(Q1363),Rates!G$15:L$19,2,0),VLOOKUP(VALUE(Q1363),Rates!G$4:L$12,2,0)))</f>
        <v/>
      </c>
      <c r="T1363" s="58" t="str">
        <f t="shared" si="687"/>
        <v/>
      </c>
      <c r="U1363" s="58" t="str">
        <f t="shared" si="688"/>
        <v/>
      </c>
      <c r="V1363" s="58" t="str">
        <f t="shared" si="689"/>
        <v/>
      </c>
      <c r="W1363" s="58" t="str">
        <f t="shared" si="690"/>
        <v/>
      </c>
      <c r="X1363" s="59" t="str">
        <f t="shared" si="691"/>
        <v/>
      </c>
      <c r="Y1363" s="60" t="str">
        <f>IF(B:B="","",IF(R1363="Refreshment Beverage",VLOOKUP(Q1363,Rates!G$15:L$19,6,0)*W1363,VLOOKUP(Q1363,Rates!G$4:L$12,6,0)*W1363))</f>
        <v/>
      </c>
      <c r="Z1363" s="60" t="str">
        <f t="shared" si="692"/>
        <v/>
      </c>
      <c r="AA1363" s="60" t="str">
        <f t="shared" si="710"/>
        <v/>
      </c>
      <c r="AB1363" s="61" t="str" cm="1">
        <f t="array" ref="AB1363">IF(_xlfn.SINGLE(B:B)="","",IF(R1363="Refreshment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61" t="str" cm="1">
        <f t="array" ref="AC1363">IF(_xlfn.SINGLE(B:B)="","",IF(R1363="Refreshment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68">
        <f>IFERROR(IF(R1363="Beer","",IF(OR(Q1363=1,Q1363=2,Q1363=3,Q1363=4),VLOOKUP(Q1363,Rates!$A$31:$B$34,2,0)*W1363,IF(V1363=1,VLOOKUP(U1363,'REB BEV MIN MKUP'!B:E,4,0),IF(V1363&gt;1,VLOOKUP(VALUE(W1363),'REB BEV MIN MKUP'!O:Q,3,0),0)))),0)</f>
        <v>0</v>
      </c>
      <c r="AE1363" s="62" t="str">
        <f t="shared" si="693"/>
        <v/>
      </c>
      <c r="AF1363" s="63" t="str">
        <f t="shared" si="694"/>
        <v/>
      </c>
      <c r="AG1363" s="64" t="str">
        <f t="shared" si="695"/>
        <v/>
      </c>
      <c r="AH1363" s="65" t="str">
        <f t="shared" si="696"/>
        <v/>
      </c>
      <c r="AI1363" s="66" t="str">
        <f>IF(AE:AE="","",IF(R1363="Refreshment Beverage",AK1363*(Rates!J$19/100),ROUND(SUM(AH1363*(Rates!$J$8/100)),4)))</f>
        <v/>
      </c>
      <c r="AJ1363" s="67" t="str">
        <f t="shared" si="697"/>
        <v/>
      </c>
      <c r="AK1363" s="22" t="str">
        <f t="shared" si="698"/>
        <v/>
      </c>
      <c r="AL1363" s="62" t="str">
        <f t="shared" si="699"/>
        <v/>
      </c>
      <c r="AM1363" s="63" t="str">
        <f>IF(AS1363="","",IF(R1363="Refreshment Beverage",ROUND(AS1363*Rates!K$19,4),ROUND(AO1363*(VLOOKUP(VALUE(Q1363),Rates!G$4:L$12,3,0)),4)))</f>
        <v/>
      </c>
      <c r="AN1363" s="68" t="str">
        <f>IF(AS1363="","",IF(R1363="Refreshment Beverage",AS1363*(Rates!J$19/100),MAX(AM1363,AB1363)))</f>
        <v/>
      </c>
      <c r="AO1363" s="69" t="str">
        <f t="shared" si="700"/>
        <v/>
      </c>
      <c r="AP1363" s="69" t="str">
        <f t="shared" si="701"/>
        <v/>
      </c>
      <c r="AQ1363" s="70" t="str">
        <f>IF(AS1363="","",IF(R1363="Refreshment Beverage",ROUND(SUM(VLOOKUP(Q:Q,Rates!G$15:L$19,3,0)*(AS1363-Y1363-Z1363-AA1363)),4),ROUND(SUM(Rates!$K$8*AS1363),4)))</f>
        <v/>
      </c>
      <c r="AR1363" s="66" t="str">
        <f t="shared" si="702"/>
        <v/>
      </c>
      <c r="AS1363" s="22" t="str">
        <f t="shared" si="703"/>
        <v/>
      </c>
      <c r="AT1363" s="62" t="str">
        <f t="shared" si="704"/>
        <v/>
      </c>
      <c r="AU1363" s="63" t="str">
        <f>IF(AX1363="","",IF(R1363="Refreshment Beverage",ROUND((BA1363-Y1363-Z1363-AA1363)*VLOOKUP(VALUE(Q1363),Rates!G$15:L$19,3,0),4),ROUND(AW1363*(VLOOKUP(VALUE(Q1363),Rates!G:L,3,0)),4)))</f>
        <v/>
      </c>
      <c r="AV1363" s="68" t="str">
        <f t="shared" si="705"/>
        <v/>
      </c>
      <c r="AW1363" s="69" t="str">
        <f t="shared" si="706"/>
        <v/>
      </c>
      <c r="AX1363" s="65" t="str">
        <f t="shared" si="707"/>
        <v/>
      </c>
      <c r="AY1363" s="70" t="str">
        <f>IF(AX1363="","",IF(R1363="Refreshment Beverage",ROUND(SUM(AX1363*Rates!K$19),4),ROUND(SUM(AX1363*(Rates!J$8/100)),4)))</f>
        <v/>
      </c>
      <c r="AZ1363" s="67" t="str">
        <f t="shared" si="708"/>
        <v/>
      </c>
      <c r="BA1363" s="22" t="str">
        <f t="shared" si="709"/>
        <v/>
      </c>
      <c r="BD1363" s="171"/>
      <c r="BE1363" s="171"/>
      <c r="BF1363" s="171"/>
      <c r="BG1363" s="171"/>
    </row>
    <row r="1364" spans="11:59" ht="12.75" customHeight="1" x14ac:dyDescent="0.3">
      <c r="K1364" s="42" t="str">
        <f t="shared" si="681"/>
        <v/>
      </c>
      <c r="L1364" s="55" t="str">
        <f t="shared" si="682"/>
        <v/>
      </c>
      <c r="M1364" s="43" t="str">
        <f t="shared" si="683"/>
        <v/>
      </c>
      <c r="N1364" s="56" t="str" cm="1">
        <f t="array" ref="N1364">IFERROR(IF(_xlfn.SINGLE(B:B)="","",IF(R1364="Beer",SUM(LOOKUP(2,1/(Rates!$B$3:$B$5&lt;=W1364)/(Rates!$C$3:$C$5&gt;=W1364),Rates!$D$3:$D$5)*(X1364/100)*W1364),IF(R1364="Refreshment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56" t="str">
        <f t="shared" si="684"/>
        <v/>
      </c>
      <c r="P1364" s="53"/>
      <c r="Q1364" s="14" t="str">
        <f t="shared" si="685"/>
        <v/>
      </c>
      <c r="R1364" s="57" t="str">
        <f t="shared" si="686"/>
        <v/>
      </c>
      <c r="S1364" s="58" t="str">
        <f>IF(B1364="","",IF(R1364="Refreshment Beverage",VLOOKUP(VALUE(Q1364),Rates!G$15:L$19,2,0),VLOOKUP(VALUE(Q1364),Rates!G$4:L$12,2,0)))</f>
        <v/>
      </c>
      <c r="T1364" s="58" t="str">
        <f t="shared" si="687"/>
        <v/>
      </c>
      <c r="U1364" s="58" t="str">
        <f t="shared" si="688"/>
        <v/>
      </c>
      <c r="V1364" s="58" t="str">
        <f t="shared" si="689"/>
        <v/>
      </c>
      <c r="W1364" s="58" t="str">
        <f t="shared" si="690"/>
        <v/>
      </c>
      <c r="X1364" s="59" t="str">
        <f t="shared" si="691"/>
        <v/>
      </c>
      <c r="Y1364" s="60" t="str">
        <f>IF(B:B="","",IF(R1364="Refreshment Beverage",VLOOKUP(Q1364,Rates!G$15:L$19,6,0)*W1364,VLOOKUP(Q1364,Rates!G$4:L$12,6,0)*W1364))</f>
        <v/>
      </c>
      <c r="Z1364" s="60" t="str">
        <f t="shared" si="692"/>
        <v/>
      </c>
      <c r="AA1364" s="60" t="str">
        <f t="shared" si="710"/>
        <v/>
      </c>
      <c r="AB1364" s="61" t="str" cm="1">
        <f t="array" ref="AB1364">IF(_xlfn.SINGLE(B:B)="","",IF(R1364="Refreshment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61" t="str" cm="1">
        <f t="array" ref="AC1364">IF(_xlfn.SINGLE(B:B)="","",IF(R1364="Refreshment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68">
        <f>IFERROR(IF(R1364="Beer","",IF(OR(Q1364=1,Q1364=2,Q1364=3,Q1364=4),VLOOKUP(Q1364,Rates!$A$31:$B$34,2,0)*W1364,IF(V1364=1,VLOOKUP(U1364,'REB BEV MIN MKUP'!B:E,4,0),IF(V1364&gt;1,VLOOKUP(VALUE(W1364),'REB BEV MIN MKUP'!O:Q,3,0),0)))),0)</f>
        <v>0</v>
      </c>
      <c r="AE1364" s="62" t="str">
        <f t="shared" si="693"/>
        <v/>
      </c>
      <c r="AF1364" s="63" t="str">
        <f t="shared" si="694"/>
        <v/>
      </c>
      <c r="AG1364" s="64" t="str">
        <f t="shared" si="695"/>
        <v/>
      </c>
      <c r="AH1364" s="65" t="str">
        <f t="shared" si="696"/>
        <v/>
      </c>
      <c r="AI1364" s="66" t="str">
        <f>IF(AE:AE="","",IF(R1364="Refreshment Beverage",AK1364*(Rates!J$19/100),ROUND(SUM(AH1364*(Rates!$J$8/100)),4)))</f>
        <v/>
      </c>
      <c r="AJ1364" s="67" t="str">
        <f t="shared" si="697"/>
        <v/>
      </c>
      <c r="AK1364" s="22" t="str">
        <f t="shared" si="698"/>
        <v/>
      </c>
      <c r="AL1364" s="62" t="str">
        <f t="shared" si="699"/>
        <v/>
      </c>
      <c r="AM1364" s="63" t="str">
        <f>IF(AS1364="","",IF(R1364="Refreshment Beverage",ROUND(AS1364*Rates!K$19,4),ROUND(AO1364*(VLOOKUP(VALUE(Q1364),Rates!G$4:L$12,3,0)),4)))</f>
        <v/>
      </c>
      <c r="AN1364" s="68" t="str">
        <f>IF(AS1364="","",IF(R1364="Refreshment Beverage",AS1364*(Rates!J$19/100),MAX(AM1364,AB1364)))</f>
        <v/>
      </c>
      <c r="AO1364" s="69" t="str">
        <f t="shared" si="700"/>
        <v/>
      </c>
      <c r="AP1364" s="69" t="str">
        <f t="shared" si="701"/>
        <v/>
      </c>
      <c r="AQ1364" s="70" t="str">
        <f>IF(AS1364="","",IF(R1364="Refreshment Beverage",ROUND(SUM(VLOOKUP(Q:Q,Rates!G$15:L$19,3,0)*(AS1364-Y1364-Z1364-AA1364)),4),ROUND(SUM(Rates!$K$8*AS1364),4)))</f>
        <v/>
      </c>
      <c r="AR1364" s="66" t="str">
        <f t="shared" si="702"/>
        <v/>
      </c>
      <c r="AS1364" s="22" t="str">
        <f t="shared" si="703"/>
        <v/>
      </c>
      <c r="AT1364" s="62" t="str">
        <f t="shared" si="704"/>
        <v/>
      </c>
      <c r="AU1364" s="63" t="str">
        <f>IF(AX1364="","",IF(R1364="Refreshment Beverage",ROUND((BA1364-Y1364-Z1364-AA1364)*VLOOKUP(VALUE(Q1364),Rates!G$15:L$19,3,0),4),ROUND(AW1364*(VLOOKUP(VALUE(Q1364),Rates!G:L,3,0)),4)))</f>
        <v/>
      </c>
      <c r="AV1364" s="68" t="str">
        <f t="shared" si="705"/>
        <v/>
      </c>
      <c r="AW1364" s="69" t="str">
        <f t="shared" si="706"/>
        <v/>
      </c>
      <c r="AX1364" s="65" t="str">
        <f t="shared" si="707"/>
        <v/>
      </c>
      <c r="AY1364" s="70" t="str">
        <f>IF(AX1364="","",IF(R1364="Refreshment Beverage",ROUND(SUM(AX1364*Rates!K$19),4),ROUND(SUM(AX1364*(Rates!J$8/100)),4)))</f>
        <v/>
      </c>
      <c r="AZ1364" s="67" t="str">
        <f t="shared" si="708"/>
        <v/>
      </c>
      <c r="BA1364" s="22" t="str">
        <f t="shared" si="709"/>
        <v/>
      </c>
      <c r="BD1364" s="171"/>
      <c r="BE1364" s="171"/>
      <c r="BF1364" s="171"/>
      <c r="BG1364" s="171"/>
    </row>
    <row r="1365" spans="11:59" ht="12.75" customHeight="1" x14ac:dyDescent="0.3">
      <c r="K1365" s="42" t="str">
        <f t="shared" si="681"/>
        <v/>
      </c>
      <c r="L1365" s="55" t="str">
        <f t="shared" si="682"/>
        <v/>
      </c>
      <c r="M1365" s="43" t="str">
        <f t="shared" si="683"/>
        <v/>
      </c>
      <c r="N1365" s="56" t="str" cm="1">
        <f t="array" ref="N1365">IFERROR(IF(_xlfn.SINGLE(B:B)="","",IF(R1365="Beer",SUM(LOOKUP(2,1/(Rates!$B$3:$B$5&lt;=W1365)/(Rates!$C$3:$C$5&gt;=W1365),Rates!$D$3:$D$5)*(X1365/100)*W1365),IF(R1365="Refreshment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56" t="str">
        <f t="shared" si="684"/>
        <v/>
      </c>
      <c r="P1365" s="53"/>
      <c r="Q1365" s="14" t="str">
        <f t="shared" si="685"/>
        <v/>
      </c>
      <c r="R1365" s="57" t="str">
        <f t="shared" si="686"/>
        <v/>
      </c>
      <c r="S1365" s="58" t="str">
        <f>IF(B1365="","",IF(R1365="Refreshment Beverage",VLOOKUP(VALUE(Q1365),Rates!G$15:L$19,2,0),VLOOKUP(VALUE(Q1365),Rates!G$4:L$12,2,0)))</f>
        <v/>
      </c>
      <c r="T1365" s="58" t="str">
        <f t="shared" si="687"/>
        <v/>
      </c>
      <c r="U1365" s="58" t="str">
        <f t="shared" si="688"/>
        <v/>
      </c>
      <c r="V1365" s="58" t="str">
        <f t="shared" si="689"/>
        <v/>
      </c>
      <c r="W1365" s="58" t="str">
        <f t="shared" si="690"/>
        <v/>
      </c>
      <c r="X1365" s="59" t="str">
        <f t="shared" si="691"/>
        <v/>
      </c>
      <c r="Y1365" s="60" t="str">
        <f>IF(B:B="","",IF(R1365="Refreshment Beverage",VLOOKUP(Q1365,Rates!G$15:L$19,6,0)*W1365,VLOOKUP(Q1365,Rates!G$4:L$12,6,0)*W1365))</f>
        <v/>
      </c>
      <c r="Z1365" s="60" t="str">
        <f t="shared" si="692"/>
        <v/>
      </c>
      <c r="AA1365" s="60" t="str">
        <f t="shared" si="710"/>
        <v/>
      </c>
      <c r="AB1365" s="61" t="str" cm="1">
        <f t="array" ref="AB1365">IF(_xlfn.SINGLE(B:B)="","",IF(R1365="Refreshment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61" t="str" cm="1">
        <f t="array" ref="AC1365">IF(_xlfn.SINGLE(B:B)="","",IF(R1365="Refreshment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68">
        <f>IFERROR(IF(R1365="Beer","",IF(OR(Q1365=1,Q1365=2,Q1365=3,Q1365=4),VLOOKUP(Q1365,Rates!$A$31:$B$34,2,0)*W1365,IF(V1365=1,VLOOKUP(U1365,'REB BEV MIN MKUP'!B:E,4,0),IF(V1365&gt;1,VLOOKUP(VALUE(W1365),'REB BEV MIN MKUP'!O:Q,3,0),0)))),0)</f>
        <v>0</v>
      </c>
      <c r="AE1365" s="62" t="str">
        <f t="shared" si="693"/>
        <v/>
      </c>
      <c r="AF1365" s="63" t="str">
        <f t="shared" si="694"/>
        <v/>
      </c>
      <c r="AG1365" s="64" t="str">
        <f t="shared" si="695"/>
        <v/>
      </c>
      <c r="AH1365" s="65" t="str">
        <f t="shared" si="696"/>
        <v/>
      </c>
      <c r="AI1365" s="66" t="str">
        <f>IF(AE:AE="","",IF(R1365="Refreshment Beverage",AK1365*(Rates!J$19/100),ROUND(SUM(AH1365*(Rates!$J$8/100)),4)))</f>
        <v/>
      </c>
      <c r="AJ1365" s="67" t="str">
        <f t="shared" si="697"/>
        <v/>
      </c>
      <c r="AK1365" s="22" t="str">
        <f t="shared" si="698"/>
        <v/>
      </c>
      <c r="AL1365" s="62" t="str">
        <f t="shared" si="699"/>
        <v/>
      </c>
      <c r="AM1365" s="63" t="str">
        <f>IF(AS1365="","",IF(R1365="Refreshment Beverage",ROUND(AS1365*Rates!K$19,4),ROUND(AO1365*(VLOOKUP(VALUE(Q1365),Rates!G$4:L$12,3,0)),4)))</f>
        <v/>
      </c>
      <c r="AN1365" s="68" t="str">
        <f>IF(AS1365="","",IF(R1365="Refreshment Beverage",AS1365*(Rates!J$19/100),MAX(AM1365,AB1365)))</f>
        <v/>
      </c>
      <c r="AO1365" s="69" t="str">
        <f t="shared" si="700"/>
        <v/>
      </c>
      <c r="AP1365" s="69" t="str">
        <f t="shared" si="701"/>
        <v/>
      </c>
      <c r="AQ1365" s="70" t="str">
        <f>IF(AS1365="","",IF(R1365="Refreshment Beverage",ROUND(SUM(VLOOKUP(Q:Q,Rates!G$15:L$19,3,0)*(AS1365-Y1365-Z1365-AA1365)),4),ROUND(SUM(Rates!$K$8*AS1365),4)))</f>
        <v/>
      </c>
      <c r="AR1365" s="66" t="str">
        <f t="shared" si="702"/>
        <v/>
      </c>
      <c r="AS1365" s="22" t="str">
        <f t="shared" si="703"/>
        <v/>
      </c>
      <c r="AT1365" s="62" t="str">
        <f t="shared" si="704"/>
        <v/>
      </c>
      <c r="AU1365" s="63" t="str">
        <f>IF(AX1365="","",IF(R1365="Refreshment Beverage",ROUND((BA1365-Y1365-Z1365-AA1365)*VLOOKUP(VALUE(Q1365),Rates!G$15:L$19,3,0),4),ROUND(AW1365*(VLOOKUP(VALUE(Q1365),Rates!G:L,3,0)),4)))</f>
        <v/>
      </c>
      <c r="AV1365" s="68" t="str">
        <f t="shared" si="705"/>
        <v/>
      </c>
      <c r="AW1365" s="69" t="str">
        <f t="shared" si="706"/>
        <v/>
      </c>
      <c r="AX1365" s="65" t="str">
        <f t="shared" si="707"/>
        <v/>
      </c>
      <c r="AY1365" s="70" t="str">
        <f>IF(AX1365="","",IF(R1365="Refreshment Beverage",ROUND(SUM(AX1365*Rates!K$19),4),ROUND(SUM(AX1365*(Rates!J$8/100)),4)))</f>
        <v/>
      </c>
      <c r="AZ1365" s="67" t="str">
        <f t="shared" si="708"/>
        <v/>
      </c>
      <c r="BA1365" s="22" t="str">
        <f t="shared" si="709"/>
        <v/>
      </c>
      <c r="BD1365" s="171"/>
      <c r="BE1365" s="171"/>
      <c r="BF1365" s="171"/>
      <c r="BG1365" s="171"/>
    </row>
    <row r="1366" spans="11:59" ht="12.75" customHeight="1" x14ac:dyDescent="0.3">
      <c r="K1366" s="42" t="str">
        <f t="shared" si="681"/>
        <v/>
      </c>
      <c r="L1366" s="55" t="str">
        <f t="shared" si="682"/>
        <v/>
      </c>
      <c r="M1366" s="43" t="str">
        <f t="shared" si="683"/>
        <v/>
      </c>
      <c r="N1366" s="56" t="str" cm="1">
        <f t="array" ref="N1366">IFERROR(IF(_xlfn.SINGLE(B:B)="","",IF(R1366="Beer",SUM(LOOKUP(2,1/(Rates!$B$3:$B$5&lt;=W1366)/(Rates!$C$3:$C$5&gt;=W1366),Rates!$D$3:$D$5)*(X1366/100)*W1366),IF(R1366="Refreshment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56" t="str">
        <f t="shared" si="684"/>
        <v/>
      </c>
      <c r="P1366" s="53"/>
      <c r="Q1366" s="14" t="str">
        <f t="shared" si="685"/>
        <v/>
      </c>
      <c r="R1366" s="57" t="str">
        <f t="shared" si="686"/>
        <v/>
      </c>
      <c r="S1366" s="58" t="str">
        <f>IF(B1366="","",IF(R1366="Refreshment Beverage",VLOOKUP(VALUE(Q1366),Rates!G$15:L$19,2,0),VLOOKUP(VALUE(Q1366),Rates!G$4:L$12,2,0)))</f>
        <v/>
      </c>
      <c r="T1366" s="58" t="str">
        <f t="shared" si="687"/>
        <v/>
      </c>
      <c r="U1366" s="58" t="str">
        <f t="shared" si="688"/>
        <v/>
      </c>
      <c r="V1366" s="58" t="str">
        <f t="shared" si="689"/>
        <v/>
      </c>
      <c r="W1366" s="58" t="str">
        <f t="shared" si="690"/>
        <v/>
      </c>
      <c r="X1366" s="59" t="str">
        <f t="shared" si="691"/>
        <v/>
      </c>
      <c r="Y1366" s="60" t="str">
        <f>IF(B:B="","",IF(R1366="Refreshment Beverage",VLOOKUP(Q1366,Rates!G$15:L$19,6,0)*W1366,VLOOKUP(Q1366,Rates!G$4:L$12,6,0)*W1366))</f>
        <v/>
      </c>
      <c r="Z1366" s="60" t="str">
        <f t="shared" si="692"/>
        <v/>
      </c>
      <c r="AA1366" s="60" t="str">
        <f t="shared" si="710"/>
        <v/>
      </c>
      <c r="AB1366" s="61" t="str" cm="1">
        <f t="array" ref="AB1366">IF(_xlfn.SINGLE(B:B)="","",IF(R1366="Refreshment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61" t="str" cm="1">
        <f t="array" ref="AC1366">IF(_xlfn.SINGLE(B:B)="","",IF(R1366="Refreshment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68">
        <f>IFERROR(IF(R1366="Beer","",IF(OR(Q1366=1,Q1366=2,Q1366=3,Q1366=4),VLOOKUP(Q1366,Rates!$A$31:$B$34,2,0)*W1366,IF(V1366=1,VLOOKUP(U1366,'REB BEV MIN MKUP'!B:E,4,0),IF(V1366&gt;1,VLOOKUP(VALUE(W1366),'REB BEV MIN MKUP'!O:Q,3,0),0)))),0)</f>
        <v>0</v>
      </c>
      <c r="AE1366" s="62" t="str">
        <f t="shared" si="693"/>
        <v/>
      </c>
      <c r="AF1366" s="63" t="str">
        <f t="shared" si="694"/>
        <v/>
      </c>
      <c r="AG1366" s="64" t="str">
        <f t="shared" si="695"/>
        <v/>
      </c>
      <c r="AH1366" s="65" t="str">
        <f t="shared" si="696"/>
        <v/>
      </c>
      <c r="AI1366" s="66" t="str">
        <f>IF(AE:AE="","",IF(R1366="Refreshment Beverage",AK1366*(Rates!J$19/100),ROUND(SUM(AH1366*(Rates!$J$8/100)),4)))</f>
        <v/>
      </c>
      <c r="AJ1366" s="67" t="str">
        <f t="shared" si="697"/>
        <v/>
      </c>
      <c r="AK1366" s="22" t="str">
        <f t="shared" si="698"/>
        <v/>
      </c>
      <c r="AL1366" s="62" t="str">
        <f t="shared" si="699"/>
        <v/>
      </c>
      <c r="AM1366" s="63" t="str">
        <f>IF(AS1366="","",IF(R1366="Refreshment Beverage",ROUND(AS1366*Rates!K$19,4),ROUND(AO1366*(VLOOKUP(VALUE(Q1366),Rates!G$4:L$12,3,0)),4)))</f>
        <v/>
      </c>
      <c r="AN1366" s="68" t="str">
        <f>IF(AS1366="","",IF(R1366="Refreshment Beverage",AS1366*(Rates!J$19/100),MAX(AM1366,AB1366)))</f>
        <v/>
      </c>
      <c r="AO1366" s="69" t="str">
        <f t="shared" si="700"/>
        <v/>
      </c>
      <c r="AP1366" s="69" t="str">
        <f t="shared" si="701"/>
        <v/>
      </c>
      <c r="AQ1366" s="70" t="str">
        <f>IF(AS1366="","",IF(R1366="Refreshment Beverage",ROUND(SUM(VLOOKUP(Q:Q,Rates!G$15:L$19,3,0)*(AS1366-Y1366-Z1366-AA1366)),4),ROUND(SUM(Rates!$K$8*AS1366),4)))</f>
        <v/>
      </c>
      <c r="AR1366" s="66" t="str">
        <f t="shared" si="702"/>
        <v/>
      </c>
      <c r="AS1366" s="22" t="str">
        <f t="shared" si="703"/>
        <v/>
      </c>
      <c r="AT1366" s="62" t="str">
        <f t="shared" si="704"/>
        <v/>
      </c>
      <c r="AU1366" s="63" t="str">
        <f>IF(AX1366="","",IF(R1366="Refreshment Beverage",ROUND((BA1366-Y1366-Z1366-AA1366)*VLOOKUP(VALUE(Q1366),Rates!G$15:L$19,3,0),4),ROUND(AW1366*(VLOOKUP(VALUE(Q1366),Rates!G:L,3,0)),4)))</f>
        <v/>
      </c>
      <c r="AV1366" s="68" t="str">
        <f t="shared" si="705"/>
        <v/>
      </c>
      <c r="AW1366" s="69" t="str">
        <f t="shared" si="706"/>
        <v/>
      </c>
      <c r="AX1366" s="65" t="str">
        <f t="shared" si="707"/>
        <v/>
      </c>
      <c r="AY1366" s="70" t="str">
        <f>IF(AX1366="","",IF(R1366="Refreshment Beverage",ROUND(SUM(AX1366*Rates!K$19),4),ROUND(SUM(AX1366*(Rates!J$8/100)),4)))</f>
        <v/>
      </c>
      <c r="AZ1366" s="67" t="str">
        <f t="shared" si="708"/>
        <v/>
      </c>
      <c r="BA1366" s="22" t="str">
        <f t="shared" si="709"/>
        <v/>
      </c>
      <c r="BD1366" s="171"/>
      <c r="BE1366" s="171"/>
      <c r="BF1366" s="171"/>
      <c r="BG1366" s="171"/>
    </row>
    <row r="1367" spans="11:59" ht="12.75" customHeight="1" x14ac:dyDescent="0.3">
      <c r="K1367" s="42" t="str">
        <f t="shared" si="681"/>
        <v/>
      </c>
      <c r="L1367" s="55" t="str">
        <f t="shared" si="682"/>
        <v/>
      </c>
      <c r="M1367" s="43" t="str">
        <f t="shared" si="683"/>
        <v/>
      </c>
      <c r="N1367" s="56" t="str" cm="1">
        <f t="array" ref="N1367">IFERROR(IF(_xlfn.SINGLE(B:B)="","",IF(R1367="Beer",SUM(LOOKUP(2,1/(Rates!$B$3:$B$5&lt;=W1367)/(Rates!$C$3:$C$5&gt;=W1367),Rates!$D$3:$D$5)*(X1367/100)*W1367),IF(R1367="Refreshment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56" t="str">
        <f t="shared" si="684"/>
        <v/>
      </c>
      <c r="P1367" s="53"/>
      <c r="Q1367" s="14" t="str">
        <f t="shared" si="685"/>
        <v/>
      </c>
      <c r="R1367" s="57" t="str">
        <f t="shared" si="686"/>
        <v/>
      </c>
      <c r="S1367" s="58" t="str">
        <f>IF(B1367="","",IF(R1367="Refreshment Beverage",VLOOKUP(VALUE(Q1367),Rates!G$15:L$19,2,0),VLOOKUP(VALUE(Q1367),Rates!G$4:L$12,2,0)))</f>
        <v/>
      </c>
      <c r="T1367" s="58" t="str">
        <f t="shared" si="687"/>
        <v/>
      </c>
      <c r="U1367" s="58" t="str">
        <f t="shared" si="688"/>
        <v/>
      </c>
      <c r="V1367" s="58" t="str">
        <f t="shared" si="689"/>
        <v/>
      </c>
      <c r="W1367" s="58" t="str">
        <f t="shared" si="690"/>
        <v/>
      </c>
      <c r="X1367" s="59" t="str">
        <f t="shared" si="691"/>
        <v/>
      </c>
      <c r="Y1367" s="60" t="str">
        <f>IF(B:B="","",IF(R1367="Refreshment Beverage",VLOOKUP(Q1367,Rates!G$15:L$19,6,0)*W1367,VLOOKUP(Q1367,Rates!G$4:L$12,6,0)*W1367))</f>
        <v/>
      </c>
      <c r="Z1367" s="60" t="str">
        <f t="shared" si="692"/>
        <v/>
      </c>
      <c r="AA1367" s="60" t="str">
        <f t="shared" si="710"/>
        <v/>
      </c>
      <c r="AB1367" s="61" t="str" cm="1">
        <f t="array" ref="AB1367">IF(_xlfn.SINGLE(B:B)="","",IF(R1367="Refreshment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61" t="str" cm="1">
        <f t="array" ref="AC1367">IF(_xlfn.SINGLE(B:B)="","",IF(R1367="Refreshment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68">
        <f>IFERROR(IF(R1367="Beer","",IF(OR(Q1367=1,Q1367=2,Q1367=3,Q1367=4),VLOOKUP(Q1367,Rates!$A$31:$B$34,2,0)*W1367,IF(V1367=1,VLOOKUP(U1367,'REB BEV MIN MKUP'!B:E,4,0),IF(V1367&gt;1,VLOOKUP(VALUE(W1367),'REB BEV MIN MKUP'!O:Q,3,0),0)))),0)</f>
        <v>0</v>
      </c>
      <c r="AE1367" s="62" t="str">
        <f t="shared" si="693"/>
        <v/>
      </c>
      <c r="AF1367" s="63" t="str">
        <f t="shared" si="694"/>
        <v/>
      </c>
      <c r="AG1367" s="64" t="str">
        <f t="shared" si="695"/>
        <v/>
      </c>
      <c r="AH1367" s="65" t="str">
        <f t="shared" si="696"/>
        <v/>
      </c>
      <c r="AI1367" s="66" t="str">
        <f>IF(AE:AE="","",IF(R1367="Refreshment Beverage",AK1367*(Rates!J$19/100),ROUND(SUM(AH1367*(Rates!$J$8/100)),4)))</f>
        <v/>
      </c>
      <c r="AJ1367" s="67" t="str">
        <f t="shared" si="697"/>
        <v/>
      </c>
      <c r="AK1367" s="22" t="str">
        <f t="shared" si="698"/>
        <v/>
      </c>
      <c r="AL1367" s="62" t="str">
        <f t="shared" si="699"/>
        <v/>
      </c>
      <c r="AM1367" s="63" t="str">
        <f>IF(AS1367="","",IF(R1367="Refreshment Beverage",ROUND(AS1367*Rates!K$19,4),ROUND(AO1367*(VLOOKUP(VALUE(Q1367),Rates!G$4:L$12,3,0)),4)))</f>
        <v/>
      </c>
      <c r="AN1367" s="68" t="str">
        <f>IF(AS1367="","",IF(R1367="Refreshment Beverage",AS1367*(Rates!J$19/100),MAX(AM1367,AB1367)))</f>
        <v/>
      </c>
      <c r="AO1367" s="69" t="str">
        <f t="shared" si="700"/>
        <v/>
      </c>
      <c r="AP1367" s="69" t="str">
        <f t="shared" si="701"/>
        <v/>
      </c>
      <c r="AQ1367" s="70" t="str">
        <f>IF(AS1367="","",IF(R1367="Refreshment Beverage",ROUND(SUM(VLOOKUP(Q:Q,Rates!G$15:L$19,3,0)*(AS1367-Y1367-Z1367-AA1367)),4),ROUND(SUM(Rates!$K$8*AS1367),4)))</f>
        <v/>
      </c>
      <c r="AR1367" s="66" t="str">
        <f t="shared" si="702"/>
        <v/>
      </c>
      <c r="AS1367" s="22" t="str">
        <f t="shared" si="703"/>
        <v/>
      </c>
      <c r="AT1367" s="62" t="str">
        <f t="shared" si="704"/>
        <v/>
      </c>
      <c r="AU1367" s="63" t="str">
        <f>IF(AX1367="","",IF(R1367="Refreshment Beverage",ROUND((BA1367-Y1367-Z1367-AA1367)*VLOOKUP(VALUE(Q1367),Rates!G$15:L$19,3,0),4),ROUND(AW1367*(VLOOKUP(VALUE(Q1367),Rates!G:L,3,0)),4)))</f>
        <v/>
      </c>
      <c r="AV1367" s="68" t="str">
        <f t="shared" si="705"/>
        <v/>
      </c>
      <c r="AW1367" s="69" t="str">
        <f t="shared" si="706"/>
        <v/>
      </c>
      <c r="AX1367" s="65" t="str">
        <f t="shared" si="707"/>
        <v/>
      </c>
      <c r="AY1367" s="70" t="str">
        <f>IF(AX1367="","",IF(R1367="Refreshment Beverage",ROUND(SUM(AX1367*Rates!K$19),4),ROUND(SUM(AX1367*(Rates!J$8/100)),4)))</f>
        <v/>
      </c>
      <c r="AZ1367" s="67" t="str">
        <f t="shared" si="708"/>
        <v/>
      </c>
      <c r="BA1367" s="22" t="str">
        <f t="shared" si="709"/>
        <v/>
      </c>
      <c r="BD1367" s="171"/>
      <c r="BE1367" s="171"/>
      <c r="BF1367" s="171"/>
      <c r="BG1367" s="171"/>
    </row>
    <row r="1368" spans="11:59" ht="12.75" customHeight="1" x14ac:dyDescent="0.3">
      <c r="K1368" s="42" t="str">
        <f t="shared" si="681"/>
        <v/>
      </c>
      <c r="L1368" s="55" t="str">
        <f t="shared" si="682"/>
        <v/>
      </c>
      <c r="M1368" s="43" t="str">
        <f t="shared" si="683"/>
        <v/>
      </c>
      <c r="N1368" s="56" t="str" cm="1">
        <f t="array" ref="N1368">IFERROR(IF(_xlfn.SINGLE(B:B)="","",IF(R1368="Beer",SUM(LOOKUP(2,1/(Rates!$B$3:$B$5&lt;=W1368)/(Rates!$C$3:$C$5&gt;=W1368),Rates!$D$3:$D$5)*(X1368/100)*W1368),IF(R1368="Refreshment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56" t="str">
        <f t="shared" si="684"/>
        <v/>
      </c>
      <c r="P1368" s="53"/>
      <c r="Q1368" s="14" t="str">
        <f t="shared" si="685"/>
        <v/>
      </c>
      <c r="R1368" s="57" t="str">
        <f t="shared" si="686"/>
        <v/>
      </c>
      <c r="S1368" s="58" t="str">
        <f>IF(B1368="","",IF(R1368="Refreshment Beverage",VLOOKUP(VALUE(Q1368),Rates!G$15:L$19,2,0),VLOOKUP(VALUE(Q1368),Rates!G$4:L$12,2,0)))</f>
        <v/>
      </c>
      <c r="T1368" s="58" t="str">
        <f t="shared" si="687"/>
        <v/>
      </c>
      <c r="U1368" s="58" t="str">
        <f t="shared" si="688"/>
        <v/>
      </c>
      <c r="V1368" s="58" t="str">
        <f t="shared" si="689"/>
        <v/>
      </c>
      <c r="W1368" s="58" t="str">
        <f t="shared" si="690"/>
        <v/>
      </c>
      <c r="X1368" s="59" t="str">
        <f t="shared" si="691"/>
        <v/>
      </c>
      <c r="Y1368" s="60" t="str">
        <f>IF(B:B="","",IF(R1368="Refreshment Beverage",VLOOKUP(Q1368,Rates!G$15:L$19,6,0)*W1368,VLOOKUP(Q1368,Rates!G$4:L$12,6,0)*W1368))</f>
        <v/>
      </c>
      <c r="Z1368" s="60" t="str">
        <f t="shared" si="692"/>
        <v/>
      </c>
      <c r="AA1368" s="60" t="str">
        <f t="shared" si="710"/>
        <v/>
      </c>
      <c r="AB1368" s="61" t="str" cm="1">
        <f t="array" ref="AB1368">IF(_xlfn.SINGLE(B:B)="","",IF(R1368="Refreshment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61" t="str" cm="1">
        <f t="array" ref="AC1368">IF(_xlfn.SINGLE(B:B)="","",IF(R1368="Refreshment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68">
        <f>IFERROR(IF(R1368="Beer","",IF(OR(Q1368=1,Q1368=2,Q1368=3,Q1368=4),VLOOKUP(Q1368,Rates!$A$31:$B$34,2,0)*W1368,IF(V1368=1,VLOOKUP(U1368,'REB BEV MIN MKUP'!B:E,4,0),IF(V1368&gt;1,VLOOKUP(VALUE(W1368),'REB BEV MIN MKUP'!O:Q,3,0),0)))),0)</f>
        <v>0</v>
      </c>
      <c r="AE1368" s="62" t="str">
        <f t="shared" si="693"/>
        <v/>
      </c>
      <c r="AF1368" s="63" t="str">
        <f t="shared" si="694"/>
        <v/>
      </c>
      <c r="AG1368" s="64" t="str">
        <f t="shared" si="695"/>
        <v/>
      </c>
      <c r="AH1368" s="65" t="str">
        <f t="shared" si="696"/>
        <v/>
      </c>
      <c r="AI1368" s="66" t="str">
        <f>IF(AE:AE="","",IF(R1368="Refreshment Beverage",AK1368*(Rates!J$19/100),ROUND(SUM(AH1368*(Rates!$J$8/100)),4)))</f>
        <v/>
      </c>
      <c r="AJ1368" s="67" t="str">
        <f t="shared" si="697"/>
        <v/>
      </c>
      <c r="AK1368" s="22" t="str">
        <f t="shared" si="698"/>
        <v/>
      </c>
      <c r="AL1368" s="62" t="str">
        <f t="shared" si="699"/>
        <v/>
      </c>
      <c r="AM1368" s="63" t="str">
        <f>IF(AS1368="","",IF(R1368="Refreshment Beverage",ROUND(AS1368*Rates!K$19,4),ROUND(AO1368*(VLOOKUP(VALUE(Q1368),Rates!G$4:L$12,3,0)),4)))</f>
        <v/>
      </c>
      <c r="AN1368" s="68" t="str">
        <f>IF(AS1368="","",IF(R1368="Refreshment Beverage",AS1368*(Rates!J$19/100),MAX(AM1368,AB1368)))</f>
        <v/>
      </c>
      <c r="AO1368" s="69" t="str">
        <f t="shared" si="700"/>
        <v/>
      </c>
      <c r="AP1368" s="69" t="str">
        <f t="shared" si="701"/>
        <v/>
      </c>
      <c r="AQ1368" s="70" t="str">
        <f>IF(AS1368="","",IF(R1368="Refreshment Beverage",ROUND(SUM(VLOOKUP(Q:Q,Rates!G$15:L$19,3,0)*(AS1368-Y1368-Z1368-AA1368)),4),ROUND(SUM(Rates!$K$8*AS1368),4)))</f>
        <v/>
      </c>
      <c r="AR1368" s="66" t="str">
        <f t="shared" si="702"/>
        <v/>
      </c>
      <c r="AS1368" s="22" t="str">
        <f t="shared" si="703"/>
        <v/>
      </c>
      <c r="AT1368" s="62" t="str">
        <f t="shared" si="704"/>
        <v/>
      </c>
      <c r="AU1368" s="63" t="str">
        <f>IF(AX1368="","",IF(R1368="Refreshment Beverage",ROUND((BA1368-Y1368-Z1368-AA1368)*VLOOKUP(VALUE(Q1368),Rates!G$15:L$19,3,0),4),ROUND(AW1368*(VLOOKUP(VALUE(Q1368),Rates!G:L,3,0)),4)))</f>
        <v/>
      </c>
      <c r="AV1368" s="68" t="str">
        <f t="shared" si="705"/>
        <v/>
      </c>
      <c r="AW1368" s="69" t="str">
        <f t="shared" si="706"/>
        <v/>
      </c>
      <c r="AX1368" s="65" t="str">
        <f t="shared" si="707"/>
        <v/>
      </c>
      <c r="AY1368" s="70" t="str">
        <f>IF(AX1368="","",IF(R1368="Refreshment Beverage",ROUND(SUM(AX1368*Rates!K$19),4),ROUND(SUM(AX1368*(Rates!J$8/100)),4)))</f>
        <v/>
      </c>
      <c r="AZ1368" s="67" t="str">
        <f t="shared" si="708"/>
        <v/>
      </c>
      <c r="BA1368" s="22" t="str">
        <f t="shared" si="709"/>
        <v/>
      </c>
      <c r="BD1368" s="171"/>
      <c r="BE1368" s="171"/>
      <c r="BF1368" s="171"/>
      <c r="BG1368" s="171"/>
    </row>
    <row r="1369" spans="11:59" ht="12.75" customHeight="1" x14ac:dyDescent="0.3">
      <c r="K1369" s="42" t="str">
        <f t="shared" si="681"/>
        <v/>
      </c>
      <c r="L1369" s="55" t="str">
        <f t="shared" si="682"/>
        <v/>
      </c>
      <c r="M1369" s="43" t="str">
        <f t="shared" si="683"/>
        <v/>
      </c>
      <c r="N1369" s="56" t="str" cm="1">
        <f t="array" ref="N1369">IFERROR(IF(_xlfn.SINGLE(B:B)="","",IF(R1369="Beer",SUM(LOOKUP(2,1/(Rates!$B$3:$B$5&lt;=W1369)/(Rates!$C$3:$C$5&gt;=W1369),Rates!$D$3:$D$5)*(X1369/100)*W1369),IF(R1369="Refreshment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56" t="str">
        <f t="shared" si="684"/>
        <v/>
      </c>
      <c r="P1369" s="53"/>
      <c r="Q1369" s="14" t="str">
        <f t="shared" si="685"/>
        <v/>
      </c>
      <c r="R1369" s="57" t="str">
        <f t="shared" si="686"/>
        <v/>
      </c>
      <c r="S1369" s="58" t="str">
        <f>IF(B1369="","",IF(R1369="Refreshment Beverage",VLOOKUP(VALUE(Q1369),Rates!G$15:L$19,2,0),VLOOKUP(VALUE(Q1369),Rates!G$4:L$12,2,0)))</f>
        <v/>
      </c>
      <c r="T1369" s="58" t="str">
        <f t="shared" si="687"/>
        <v/>
      </c>
      <c r="U1369" s="58" t="str">
        <f t="shared" si="688"/>
        <v/>
      </c>
      <c r="V1369" s="58" t="str">
        <f t="shared" si="689"/>
        <v/>
      </c>
      <c r="W1369" s="58" t="str">
        <f t="shared" si="690"/>
        <v/>
      </c>
      <c r="X1369" s="59" t="str">
        <f t="shared" si="691"/>
        <v/>
      </c>
      <c r="Y1369" s="60" t="str">
        <f>IF(B:B="","",IF(R1369="Refreshment Beverage",VLOOKUP(Q1369,Rates!G$15:L$19,6,0)*W1369,VLOOKUP(Q1369,Rates!G$4:L$12,6,0)*W1369))</f>
        <v/>
      </c>
      <c r="Z1369" s="60" t="str">
        <f t="shared" si="692"/>
        <v/>
      </c>
      <c r="AA1369" s="60" t="str">
        <f t="shared" si="710"/>
        <v/>
      </c>
      <c r="AB1369" s="61" t="str" cm="1">
        <f t="array" ref="AB1369">IF(_xlfn.SINGLE(B:B)="","",IF(R1369="Refreshment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61" t="str" cm="1">
        <f t="array" ref="AC1369">IF(_xlfn.SINGLE(B:B)="","",IF(R1369="Refreshment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68">
        <f>IFERROR(IF(R1369="Beer","",IF(OR(Q1369=1,Q1369=2,Q1369=3,Q1369=4),VLOOKUP(Q1369,Rates!$A$31:$B$34,2,0)*W1369,IF(V1369=1,VLOOKUP(U1369,'REB BEV MIN MKUP'!B:E,4,0),IF(V1369&gt;1,VLOOKUP(VALUE(W1369),'REB BEV MIN MKUP'!O:Q,3,0),0)))),0)</f>
        <v>0</v>
      </c>
      <c r="AE1369" s="62" t="str">
        <f t="shared" si="693"/>
        <v/>
      </c>
      <c r="AF1369" s="63" t="str">
        <f t="shared" si="694"/>
        <v/>
      </c>
      <c r="AG1369" s="64" t="str">
        <f t="shared" si="695"/>
        <v/>
      </c>
      <c r="AH1369" s="65" t="str">
        <f t="shared" si="696"/>
        <v/>
      </c>
      <c r="AI1369" s="66" t="str">
        <f>IF(AE:AE="","",IF(R1369="Refreshment Beverage",AK1369*(Rates!J$19/100),ROUND(SUM(AH1369*(Rates!$J$8/100)),4)))</f>
        <v/>
      </c>
      <c r="AJ1369" s="67" t="str">
        <f t="shared" si="697"/>
        <v/>
      </c>
      <c r="AK1369" s="22" t="str">
        <f t="shared" si="698"/>
        <v/>
      </c>
      <c r="AL1369" s="62" t="str">
        <f t="shared" si="699"/>
        <v/>
      </c>
      <c r="AM1369" s="63" t="str">
        <f>IF(AS1369="","",IF(R1369="Refreshment Beverage",ROUND(AS1369*Rates!K$19,4),ROUND(AO1369*(VLOOKUP(VALUE(Q1369),Rates!G$4:L$12,3,0)),4)))</f>
        <v/>
      </c>
      <c r="AN1369" s="68" t="str">
        <f>IF(AS1369="","",IF(R1369="Refreshment Beverage",AS1369*(Rates!J$19/100),MAX(AM1369,AB1369)))</f>
        <v/>
      </c>
      <c r="AO1369" s="69" t="str">
        <f t="shared" si="700"/>
        <v/>
      </c>
      <c r="AP1369" s="69" t="str">
        <f t="shared" si="701"/>
        <v/>
      </c>
      <c r="AQ1369" s="70" t="str">
        <f>IF(AS1369="","",IF(R1369="Refreshment Beverage",ROUND(SUM(VLOOKUP(Q:Q,Rates!G$15:L$19,3,0)*(AS1369-Y1369-Z1369-AA1369)),4),ROUND(SUM(Rates!$K$8*AS1369),4)))</f>
        <v/>
      </c>
      <c r="AR1369" s="66" t="str">
        <f t="shared" si="702"/>
        <v/>
      </c>
      <c r="AS1369" s="22" t="str">
        <f t="shared" si="703"/>
        <v/>
      </c>
      <c r="AT1369" s="62" t="str">
        <f t="shared" si="704"/>
        <v/>
      </c>
      <c r="AU1369" s="63" t="str">
        <f>IF(AX1369="","",IF(R1369="Refreshment Beverage",ROUND((BA1369-Y1369-Z1369-AA1369)*VLOOKUP(VALUE(Q1369),Rates!G$15:L$19,3,0),4),ROUND(AW1369*(VLOOKUP(VALUE(Q1369),Rates!G:L,3,0)),4)))</f>
        <v/>
      </c>
      <c r="AV1369" s="68" t="str">
        <f t="shared" si="705"/>
        <v/>
      </c>
      <c r="AW1369" s="69" t="str">
        <f t="shared" si="706"/>
        <v/>
      </c>
      <c r="AX1369" s="65" t="str">
        <f t="shared" si="707"/>
        <v/>
      </c>
      <c r="AY1369" s="70" t="str">
        <f>IF(AX1369="","",IF(R1369="Refreshment Beverage",ROUND(SUM(AX1369*Rates!K$19),4),ROUND(SUM(AX1369*(Rates!J$8/100)),4)))</f>
        <v/>
      </c>
      <c r="AZ1369" s="67" t="str">
        <f t="shared" si="708"/>
        <v/>
      </c>
      <c r="BA1369" s="22" t="str">
        <f t="shared" si="709"/>
        <v/>
      </c>
      <c r="BD1369" s="171"/>
      <c r="BE1369" s="171"/>
      <c r="BF1369" s="171"/>
      <c r="BG1369" s="171"/>
    </row>
    <row r="1370" spans="11:59" ht="12.75" customHeight="1" x14ac:dyDescent="0.3">
      <c r="K1370" s="42" t="str">
        <f t="shared" si="681"/>
        <v/>
      </c>
      <c r="L1370" s="55" t="str">
        <f t="shared" si="682"/>
        <v/>
      </c>
      <c r="M1370" s="43" t="str">
        <f t="shared" si="683"/>
        <v/>
      </c>
      <c r="N1370" s="56" t="str" cm="1">
        <f t="array" ref="N1370">IFERROR(IF(_xlfn.SINGLE(B:B)="","",IF(R1370="Beer",SUM(LOOKUP(2,1/(Rates!$B$3:$B$5&lt;=W1370)/(Rates!$C$3:$C$5&gt;=W1370),Rates!$D$3:$D$5)*(X1370/100)*W1370),IF(R1370="Refreshment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56" t="str">
        <f t="shared" si="684"/>
        <v/>
      </c>
      <c r="P1370" s="53"/>
      <c r="Q1370" s="14" t="str">
        <f t="shared" si="685"/>
        <v/>
      </c>
      <c r="R1370" s="57" t="str">
        <f t="shared" si="686"/>
        <v/>
      </c>
      <c r="S1370" s="58" t="str">
        <f>IF(B1370="","",IF(R1370="Refreshment Beverage",VLOOKUP(VALUE(Q1370),Rates!G$15:L$19,2,0),VLOOKUP(VALUE(Q1370),Rates!G$4:L$12,2,0)))</f>
        <v/>
      </c>
      <c r="T1370" s="58" t="str">
        <f t="shared" si="687"/>
        <v/>
      </c>
      <c r="U1370" s="58" t="str">
        <f t="shared" si="688"/>
        <v/>
      </c>
      <c r="V1370" s="58" t="str">
        <f t="shared" si="689"/>
        <v/>
      </c>
      <c r="W1370" s="58" t="str">
        <f t="shared" si="690"/>
        <v/>
      </c>
      <c r="X1370" s="59" t="str">
        <f t="shared" si="691"/>
        <v/>
      </c>
      <c r="Y1370" s="60" t="str">
        <f>IF(B:B="","",IF(R1370="Refreshment Beverage",VLOOKUP(Q1370,Rates!G$15:L$19,6,0)*W1370,VLOOKUP(Q1370,Rates!G$4:L$12,6,0)*W1370))</f>
        <v/>
      </c>
      <c r="Z1370" s="60" t="str">
        <f t="shared" si="692"/>
        <v/>
      </c>
      <c r="AA1370" s="60" t="str">
        <f t="shared" si="710"/>
        <v/>
      </c>
      <c r="AB1370" s="61" t="str" cm="1">
        <f t="array" ref="AB1370">IF(_xlfn.SINGLE(B:B)="","",IF(R1370="Refreshment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61" t="str" cm="1">
        <f t="array" ref="AC1370">IF(_xlfn.SINGLE(B:B)="","",IF(R1370="Refreshment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68">
        <f>IFERROR(IF(R1370="Beer","",IF(OR(Q1370=1,Q1370=2,Q1370=3,Q1370=4),VLOOKUP(Q1370,Rates!$A$31:$B$34,2,0)*W1370,IF(V1370=1,VLOOKUP(U1370,'REB BEV MIN MKUP'!B:E,4,0),IF(V1370&gt;1,VLOOKUP(VALUE(W1370),'REB BEV MIN MKUP'!O:Q,3,0),0)))),0)</f>
        <v>0</v>
      </c>
      <c r="AE1370" s="62" t="str">
        <f t="shared" si="693"/>
        <v/>
      </c>
      <c r="AF1370" s="63" t="str">
        <f t="shared" si="694"/>
        <v/>
      </c>
      <c r="AG1370" s="64" t="str">
        <f t="shared" si="695"/>
        <v/>
      </c>
      <c r="AH1370" s="65" t="str">
        <f t="shared" si="696"/>
        <v/>
      </c>
      <c r="AI1370" s="66" t="str">
        <f>IF(AE:AE="","",IF(R1370="Refreshment Beverage",AK1370*(Rates!J$19/100),ROUND(SUM(AH1370*(Rates!$J$8/100)),4)))</f>
        <v/>
      </c>
      <c r="AJ1370" s="67" t="str">
        <f t="shared" si="697"/>
        <v/>
      </c>
      <c r="AK1370" s="22" t="str">
        <f t="shared" si="698"/>
        <v/>
      </c>
      <c r="AL1370" s="62" t="str">
        <f t="shared" si="699"/>
        <v/>
      </c>
      <c r="AM1370" s="63" t="str">
        <f>IF(AS1370="","",IF(R1370="Refreshment Beverage",ROUND(AS1370*Rates!K$19,4),ROUND(AO1370*(VLOOKUP(VALUE(Q1370),Rates!G$4:L$12,3,0)),4)))</f>
        <v/>
      </c>
      <c r="AN1370" s="68" t="str">
        <f>IF(AS1370="","",IF(R1370="Refreshment Beverage",AS1370*(Rates!J$19/100),MAX(AM1370,AB1370)))</f>
        <v/>
      </c>
      <c r="AO1370" s="69" t="str">
        <f t="shared" si="700"/>
        <v/>
      </c>
      <c r="AP1370" s="69" t="str">
        <f t="shared" si="701"/>
        <v/>
      </c>
      <c r="AQ1370" s="70" t="str">
        <f>IF(AS1370="","",IF(R1370="Refreshment Beverage",ROUND(SUM(VLOOKUP(Q:Q,Rates!G$15:L$19,3,0)*(AS1370-Y1370-Z1370-AA1370)),4),ROUND(SUM(Rates!$K$8*AS1370),4)))</f>
        <v/>
      </c>
      <c r="AR1370" s="66" t="str">
        <f t="shared" si="702"/>
        <v/>
      </c>
      <c r="AS1370" s="22" t="str">
        <f t="shared" si="703"/>
        <v/>
      </c>
      <c r="AT1370" s="62" t="str">
        <f t="shared" si="704"/>
        <v/>
      </c>
      <c r="AU1370" s="63" t="str">
        <f>IF(AX1370="","",IF(R1370="Refreshment Beverage",ROUND((BA1370-Y1370-Z1370-AA1370)*VLOOKUP(VALUE(Q1370),Rates!G$15:L$19,3,0),4),ROUND(AW1370*(VLOOKUP(VALUE(Q1370),Rates!G:L,3,0)),4)))</f>
        <v/>
      </c>
      <c r="AV1370" s="68" t="str">
        <f t="shared" si="705"/>
        <v/>
      </c>
      <c r="AW1370" s="69" t="str">
        <f t="shared" si="706"/>
        <v/>
      </c>
      <c r="AX1370" s="65" t="str">
        <f t="shared" si="707"/>
        <v/>
      </c>
      <c r="AY1370" s="70" t="str">
        <f>IF(AX1370="","",IF(R1370="Refreshment Beverage",ROUND(SUM(AX1370*Rates!K$19),4),ROUND(SUM(AX1370*(Rates!J$8/100)),4)))</f>
        <v/>
      </c>
      <c r="AZ1370" s="67" t="str">
        <f t="shared" si="708"/>
        <v/>
      </c>
      <c r="BA1370" s="22" t="str">
        <f t="shared" si="709"/>
        <v/>
      </c>
      <c r="BD1370" s="171"/>
      <c r="BE1370" s="171"/>
      <c r="BF1370" s="171"/>
      <c r="BG1370" s="171"/>
    </row>
    <row r="1371" spans="11:59" ht="12.75" customHeight="1" x14ac:dyDescent="0.3">
      <c r="K1371" s="42" t="str">
        <f t="shared" si="681"/>
        <v/>
      </c>
      <c r="L1371" s="55" t="str">
        <f t="shared" si="682"/>
        <v/>
      </c>
      <c r="M1371" s="43" t="str">
        <f t="shared" si="683"/>
        <v/>
      </c>
      <c r="N1371" s="56" t="str" cm="1">
        <f t="array" ref="N1371">IFERROR(IF(_xlfn.SINGLE(B:B)="","",IF(R1371="Beer",SUM(LOOKUP(2,1/(Rates!$B$3:$B$5&lt;=W1371)/(Rates!$C$3:$C$5&gt;=W1371),Rates!$D$3:$D$5)*(X1371/100)*W1371),IF(R1371="Refreshment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56" t="str">
        <f t="shared" si="684"/>
        <v/>
      </c>
      <c r="P1371" s="53"/>
      <c r="Q1371" s="14" t="str">
        <f t="shared" si="685"/>
        <v/>
      </c>
      <c r="R1371" s="57" t="str">
        <f t="shared" si="686"/>
        <v/>
      </c>
      <c r="S1371" s="58" t="str">
        <f>IF(B1371="","",IF(R1371="Refreshment Beverage",VLOOKUP(VALUE(Q1371),Rates!G$15:L$19,2,0),VLOOKUP(VALUE(Q1371),Rates!G$4:L$12,2,0)))</f>
        <v/>
      </c>
      <c r="T1371" s="58" t="str">
        <f t="shared" si="687"/>
        <v/>
      </c>
      <c r="U1371" s="58" t="str">
        <f t="shared" si="688"/>
        <v/>
      </c>
      <c r="V1371" s="58" t="str">
        <f t="shared" si="689"/>
        <v/>
      </c>
      <c r="W1371" s="58" t="str">
        <f t="shared" si="690"/>
        <v/>
      </c>
      <c r="X1371" s="59" t="str">
        <f t="shared" si="691"/>
        <v/>
      </c>
      <c r="Y1371" s="60" t="str">
        <f>IF(B:B="","",IF(R1371="Refreshment Beverage",VLOOKUP(Q1371,Rates!G$15:L$19,6,0)*W1371,VLOOKUP(Q1371,Rates!G$4:L$12,6,0)*W1371))</f>
        <v/>
      </c>
      <c r="Z1371" s="60" t="str">
        <f t="shared" si="692"/>
        <v/>
      </c>
      <c r="AA1371" s="60" t="str">
        <f t="shared" si="710"/>
        <v/>
      </c>
      <c r="AB1371" s="61" t="str" cm="1">
        <f t="array" ref="AB1371">IF(_xlfn.SINGLE(B:B)="","",IF(R1371="Refreshment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61" t="str" cm="1">
        <f t="array" ref="AC1371">IF(_xlfn.SINGLE(B:B)="","",IF(R1371="Refreshment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68">
        <f>IFERROR(IF(R1371="Beer","",IF(OR(Q1371=1,Q1371=2,Q1371=3,Q1371=4),VLOOKUP(Q1371,Rates!$A$31:$B$34,2,0)*W1371,IF(V1371=1,VLOOKUP(U1371,'REB BEV MIN MKUP'!B:E,4,0),IF(V1371&gt;1,VLOOKUP(VALUE(W1371),'REB BEV MIN MKUP'!O:Q,3,0),0)))),0)</f>
        <v>0</v>
      </c>
      <c r="AE1371" s="62" t="str">
        <f t="shared" si="693"/>
        <v/>
      </c>
      <c r="AF1371" s="63" t="str">
        <f t="shared" si="694"/>
        <v/>
      </c>
      <c r="AG1371" s="64" t="str">
        <f t="shared" si="695"/>
        <v/>
      </c>
      <c r="AH1371" s="65" t="str">
        <f t="shared" si="696"/>
        <v/>
      </c>
      <c r="AI1371" s="66" t="str">
        <f>IF(AE:AE="","",IF(R1371="Refreshment Beverage",AK1371*(Rates!J$19/100),ROUND(SUM(AH1371*(Rates!$J$8/100)),4)))</f>
        <v/>
      </c>
      <c r="AJ1371" s="67" t="str">
        <f t="shared" si="697"/>
        <v/>
      </c>
      <c r="AK1371" s="22" t="str">
        <f t="shared" si="698"/>
        <v/>
      </c>
      <c r="AL1371" s="62" t="str">
        <f t="shared" si="699"/>
        <v/>
      </c>
      <c r="AM1371" s="63" t="str">
        <f>IF(AS1371="","",IF(R1371="Refreshment Beverage",ROUND(AS1371*Rates!K$19,4),ROUND(AO1371*(VLOOKUP(VALUE(Q1371),Rates!G$4:L$12,3,0)),4)))</f>
        <v/>
      </c>
      <c r="AN1371" s="68" t="str">
        <f>IF(AS1371="","",IF(R1371="Refreshment Beverage",AS1371*(Rates!J$19/100),MAX(AM1371,AB1371)))</f>
        <v/>
      </c>
      <c r="AO1371" s="69" t="str">
        <f t="shared" si="700"/>
        <v/>
      </c>
      <c r="AP1371" s="69" t="str">
        <f t="shared" si="701"/>
        <v/>
      </c>
      <c r="AQ1371" s="70" t="str">
        <f>IF(AS1371="","",IF(R1371="Refreshment Beverage",ROUND(SUM(VLOOKUP(Q:Q,Rates!G$15:L$19,3,0)*(AS1371-Y1371-Z1371-AA1371)),4),ROUND(SUM(Rates!$K$8*AS1371),4)))</f>
        <v/>
      </c>
      <c r="AR1371" s="66" t="str">
        <f t="shared" si="702"/>
        <v/>
      </c>
      <c r="AS1371" s="22" t="str">
        <f t="shared" si="703"/>
        <v/>
      </c>
      <c r="AT1371" s="62" t="str">
        <f t="shared" si="704"/>
        <v/>
      </c>
      <c r="AU1371" s="63" t="str">
        <f>IF(AX1371="","",IF(R1371="Refreshment Beverage",ROUND((BA1371-Y1371-Z1371-AA1371)*VLOOKUP(VALUE(Q1371),Rates!G$15:L$19,3,0),4),ROUND(AW1371*(VLOOKUP(VALUE(Q1371),Rates!G:L,3,0)),4)))</f>
        <v/>
      </c>
      <c r="AV1371" s="68" t="str">
        <f t="shared" si="705"/>
        <v/>
      </c>
      <c r="AW1371" s="69" t="str">
        <f t="shared" si="706"/>
        <v/>
      </c>
      <c r="AX1371" s="65" t="str">
        <f t="shared" si="707"/>
        <v/>
      </c>
      <c r="AY1371" s="70" t="str">
        <f>IF(AX1371="","",IF(R1371="Refreshment Beverage",ROUND(SUM(AX1371*Rates!K$19),4),ROUND(SUM(AX1371*(Rates!J$8/100)),4)))</f>
        <v/>
      </c>
      <c r="AZ1371" s="67" t="str">
        <f t="shared" si="708"/>
        <v/>
      </c>
      <c r="BA1371" s="22" t="str">
        <f t="shared" si="709"/>
        <v/>
      </c>
      <c r="BD1371" s="171"/>
      <c r="BE1371" s="171"/>
      <c r="BF1371" s="171"/>
      <c r="BG1371" s="171"/>
    </row>
    <row r="1372" spans="11:59" ht="12.75" customHeight="1" x14ac:dyDescent="0.3">
      <c r="K1372" s="42" t="str">
        <f t="shared" si="681"/>
        <v/>
      </c>
      <c r="L1372" s="55" t="str">
        <f t="shared" si="682"/>
        <v/>
      </c>
      <c r="M1372" s="43" t="str">
        <f t="shared" si="683"/>
        <v/>
      </c>
      <c r="N1372" s="56" t="str" cm="1">
        <f t="array" ref="N1372">IFERROR(IF(_xlfn.SINGLE(B:B)="","",IF(R1372="Beer",SUM(LOOKUP(2,1/(Rates!$B$3:$B$5&lt;=W1372)/(Rates!$C$3:$C$5&gt;=W1372),Rates!$D$3:$D$5)*(X1372/100)*W1372),IF(R1372="Refreshment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56" t="str">
        <f t="shared" si="684"/>
        <v/>
      </c>
      <c r="P1372" s="53"/>
      <c r="Q1372" s="14" t="str">
        <f t="shared" si="685"/>
        <v/>
      </c>
      <c r="R1372" s="57" t="str">
        <f t="shared" si="686"/>
        <v/>
      </c>
      <c r="S1372" s="58" t="str">
        <f>IF(B1372="","",IF(R1372="Refreshment Beverage",VLOOKUP(VALUE(Q1372),Rates!G$15:L$19,2,0),VLOOKUP(VALUE(Q1372),Rates!G$4:L$12,2,0)))</f>
        <v/>
      </c>
      <c r="T1372" s="58" t="str">
        <f t="shared" si="687"/>
        <v/>
      </c>
      <c r="U1372" s="58" t="str">
        <f t="shared" si="688"/>
        <v/>
      </c>
      <c r="V1372" s="58" t="str">
        <f t="shared" si="689"/>
        <v/>
      </c>
      <c r="W1372" s="58" t="str">
        <f t="shared" si="690"/>
        <v/>
      </c>
      <c r="X1372" s="59" t="str">
        <f t="shared" si="691"/>
        <v/>
      </c>
      <c r="Y1372" s="60" t="str">
        <f>IF(B:B="","",IF(R1372="Refreshment Beverage",VLOOKUP(Q1372,Rates!G$15:L$19,6,0)*W1372,VLOOKUP(Q1372,Rates!G$4:L$12,6,0)*W1372))</f>
        <v/>
      </c>
      <c r="Z1372" s="60" t="str">
        <f t="shared" si="692"/>
        <v/>
      </c>
      <c r="AA1372" s="60" t="str">
        <f t="shared" si="710"/>
        <v/>
      </c>
      <c r="AB1372" s="61" t="str" cm="1">
        <f t="array" ref="AB1372">IF(_xlfn.SINGLE(B:B)="","",IF(R1372="Refreshment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61" t="str" cm="1">
        <f t="array" ref="AC1372">IF(_xlfn.SINGLE(B:B)="","",IF(R1372="Refreshment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68">
        <f>IFERROR(IF(R1372="Beer","",IF(OR(Q1372=1,Q1372=2,Q1372=3,Q1372=4),VLOOKUP(Q1372,Rates!$A$31:$B$34,2,0)*W1372,IF(V1372=1,VLOOKUP(U1372,'REB BEV MIN MKUP'!B:E,4,0),IF(V1372&gt;1,VLOOKUP(VALUE(W1372),'REB BEV MIN MKUP'!O:Q,3,0),0)))),0)</f>
        <v>0</v>
      </c>
      <c r="AE1372" s="62" t="str">
        <f t="shared" si="693"/>
        <v/>
      </c>
      <c r="AF1372" s="63" t="str">
        <f t="shared" si="694"/>
        <v/>
      </c>
      <c r="AG1372" s="64" t="str">
        <f t="shared" si="695"/>
        <v/>
      </c>
      <c r="AH1372" s="65" t="str">
        <f t="shared" si="696"/>
        <v/>
      </c>
      <c r="AI1372" s="66" t="str">
        <f>IF(AE:AE="","",IF(R1372="Refreshment Beverage",AK1372*(Rates!J$19/100),ROUND(SUM(AH1372*(Rates!$J$8/100)),4)))</f>
        <v/>
      </c>
      <c r="AJ1372" s="67" t="str">
        <f t="shared" si="697"/>
        <v/>
      </c>
      <c r="AK1372" s="22" t="str">
        <f t="shared" si="698"/>
        <v/>
      </c>
      <c r="AL1372" s="62" t="str">
        <f t="shared" si="699"/>
        <v/>
      </c>
      <c r="AM1372" s="63" t="str">
        <f>IF(AS1372="","",IF(R1372="Refreshment Beverage",ROUND(AS1372*Rates!K$19,4),ROUND(AO1372*(VLOOKUP(VALUE(Q1372),Rates!G$4:L$12,3,0)),4)))</f>
        <v/>
      </c>
      <c r="AN1372" s="68" t="str">
        <f>IF(AS1372="","",IF(R1372="Refreshment Beverage",AS1372*(Rates!J$19/100),MAX(AM1372,AB1372)))</f>
        <v/>
      </c>
      <c r="AO1372" s="69" t="str">
        <f t="shared" si="700"/>
        <v/>
      </c>
      <c r="AP1372" s="69" t="str">
        <f t="shared" si="701"/>
        <v/>
      </c>
      <c r="AQ1372" s="70" t="str">
        <f>IF(AS1372="","",IF(R1372="Refreshment Beverage",ROUND(SUM(VLOOKUP(Q:Q,Rates!G$15:L$19,3,0)*(AS1372-Y1372-Z1372-AA1372)),4),ROUND(SUM(Rates!$K$8*AS1372),4)))</f>
        <v/>
      </c>
      <c r="AR1372" s="66" t="str">
        <f t="shared" si="702"/>
        <v/>
      </c>
      <c r="AS1372" s="22" t="str">
        <f t="shared" si="703"/>
        <v/>
      </c>
      <c r="AT1372" s="62" t="str">
        <f t="shared" si="704"/>
        <v/>
      </c>
      <c r="AU1372" s="63" t="str">
        <f>IF(AX1372="","",IF(R1372="Refreshment Beverage",ROUND((BA1372-Y1372-Z1372-AA1372)*VLOOKUP(VALUE(Q1372),Rates!G$15:L$19,3,0),4),ROUND(AW1372*(VLOOKUP(VALUE(Q1372),Rates!G:L,3,0)),4)))</f>
        <v/>
      </c>
      <c r="AV1372" s="68" t="str">
        <f t="shared" si="705"/>
        <v/>
      </c>
      <c r="AW1372" s="69" t="str">
        <f t="shared" si="706"/>
        <v/>
      </c>
      <c r="AX1372" s="65" t="str">
        <f t="shared" si="707"/>
        <v/>
      </c>
      <c r="AY1372" s="70" t="str">
        <f>IF(AX1372="","",IF(R1372="Refreshment Beverage",ROUND(SUM(AX1372*Rates!K$19),4),ROUND(SUM(AX1372*(Rates!J$8/100)),4)))</f>
        <v/>
      </c>
      <c r="AZ1372" s="67" t="str">
        <f t="shared" si="708"/>
        <v/>
      </c>
      <c r="BA1372" s="22" t="str">
        <f t="shared" si="709"/>
        <v/>
      </c>
      <c r="BD1372" s="171"/>
      <c r="BE1372" s="171"/>
      <c r="BF1372" s="171"/>
      <c r="BG1372" s="171"/>
    </row>
    <row r="1373" spans="11:59" ht="12.75" customHeight="1" x14ac:dyDescent="0.3">
      <c r="K1373" s="42" t="str">
        <f t="shared" si="681"/>
        <v/>
      </c>
      <c r="L1373" s="55" t="str">
        <f t="shared" si="682"/>
        <v/>
      </c>
      <c r="M1373" s="43" t="str">
        <f t="shared" si="683"/>
        <v/>
      </c>
      <c r="N1373" s="56" t="str" cm="1">
        <f t="array" ref="N1373">IFERROR(IF(_xlfn.SINGLE(B:B)="","",IF(R1373="Beer",SUM(LOOKUP(2,1/(Rates!$B$3:$B$5&lt;=W1373)/(Rates!$C$3:$C$5&gt;=W1373),Rates!$D$3:$D$5)*(X1373/100)*W1373),IF(R1373="Refreshment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56" t="str">
        <f t="shared" si="684"/>
        <v/>
      </c>
      <c r="P1373" s="53"/>
      <c r="Q1373" s="14" t="str">
        <f t="shared" si="685"/>
        <v/>
      </c>
      <c r="R1373" s="57" t="str">
        <f t="shared" si="686"/>
        <v/>
      </c>
      <c r="S1373" s="58" t="str">
        <f>IF(B1373="","",IF(R1373="Refreshment Beverage",VLOOKUP(VALUE(Q1373),Rates!G$15:L$19,2,0),VLOOKUP(VALUE(Q1373),Rates!G$4:L$12,2,0)))</f>
        <v/>
      </c>
      <c r="T1373" s="58" t="str">
        <f t="shared" si="687"/>
        <v/>
      </c>
      <c r="U1373" s="58" t="str">
        <f t="shared" si="688"/>
        <v/>
      </c>
      <c r="V1373" s="58" t="str">
        <f t="shared" si="689"/>
        <v/>
      </c>
      <c r="W1373" s="58" t="str">
        <f t="shared" si="690"/>
        <v/>
      </c>
      <c r="X1373" s="59" t="str">
        <f t="shared" si="691"/>
        <v/>
      </c>
      <c r="Y1373" s="60" t="str">
        <f>IF(B:B="","",IF(R1373="Refreshment Beverage",VLOOKUP(Q1373,Rates!G$15:L$19,6,0)*W1373,VLOOKUP(Q1373,Rates!G$4:L$12,6,0)*W1373))</f>
        <v/>
      </c>
      <c r="Z1373" s="60" t="str">
        <f t="shared" si="692"/>
        <v/>
      </c>
      <c r="AA1373" s="60" t="str">
        <f t="shared" si="710"/>
        <v/>
      </c>
      <c r="AB1373" s="61" t="str" cm="1">
        <f t="array" ref="AB1373">IF(_xlfn.SINGLE(B:B)="","",IF(R1373="Refreshment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61" t="str" cm="1">
        <f t="array" ref="AC1373">IF(_xlfn.SINGLE(B:B)="","",IF(R1373="Refreshment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68">
        <f>IFERROR(IF(R1373="Beer","",IF(OR(Q1373=1,Q1373=2,Q1373=3,Q1373=4),VLOOKUP(Q1373,Rates!$A$31:$B$34,2,0)*W1373,IF(V1373=1,VLOOKUP(U1373,'REB BEV MIN MKUP'!B:E,4,0),IF(V1373&gt;1,VLOOKUP(VALUE(W1373),'REB BEV MIN MKUP'!O:Q,3,0),0)))),0)</f>
        <v>0</v>
      </c>
      <c r="AE1373" s="62" t="str">
        <f t="shared" si="693"/>
        <v/>
      </c>
      <c r="AF1373" s="63" t="str">
        <f t="shared" si="694"/>
        <v/>
      </c>
      <c r="AG1373" s="64" t="str">
        <f t="shared" si="695"/>
        <v/>
      </c>
      <c r="AH1373" s="65" t="str">
        <f t="shared" si="696"/>
        <v/>
      </c>
      <c r="AI1373" s="66" t="str">
        <f>IF(AE:AE="","",IF(R1373="Refreshment Beverage",AK1373*(Rates!J$19/100),ROUND(SUM(AH1373*(Rates!$J$8/100)),4)))</f>
        <v/>
      </c>
      <c r="AJ1373" s="67" t="str">
        <f t="shared" si="697"/>
        <v/>
      </c>
      <c r="AK1373" s="22" t="str">
        <f t="shared" si="698"/>
        <v/>
      </c>
      <c r="AL1373" s="62" t="str">
        <f t="shared" si="699"/>
        <v/>
      </c>
      <c r="AM1373" s="63" t="str">
        <f>IF(AS1373="","",IF(R1373="Refreshment Beverage",ROUND(AS1373*Rates!K$19,4),ROUND(AO1373*(VLOOKUP(VALUE(Q1373),Rates!G$4:L$12,3,0)),4)))</f>
        <v/>
      </c>
      <c r="AN1373" s="68" t="str">
        <f>IF(AS1373="","",IF(R1373="Refreshment Beverage",AS1373*(Rates!J$19/100),MAX(AM1373,AB1373)))</f>
        <v/>
      </c>
      <c r="AO1373" s="69" t="str">
        <f t="shared" si="700"/>
        <v/>
      </c>
      <c r="AP1373" s="69" t="str">
        <f t="shared" si="701"/>
        <v/>
      </c>
      <c r="AQ1373" s="70" t="str">
        <f>IF(AS1373="","",IF(R1373="Refreshment Beverage",ROUND(SUM(VLOOKUP(Q:Q,Rates!G$15:L$19,3,0)*(AS1373-Y1373-Z1373-AA1373)),4),ROUND(SUM(Rates!$K$8*AS1373),4)))</f>
        <v/>
      </c>
      <c r="AR1373" s="66" t="str">
        <f t="shared" si="702"/>
        <v/>
      </c>
      <c r="AS1373" s="22" t="str">
        <f t="shared" si="703"/>
        <v/>
      </c>
      <c r="AT1373" s="62" t="str">
        <f t="shared" si="704"/>
        <v/>
      </c>
      <c r="AU1373" s="63" t="str">
        <f>IF(AX1373="","",IF(R1373="Refreshment Beverage",ROUND((BA1373-Y1373-Z1373-AA1373)*VLOOKUP(VALUE(Q1373),Rates!G$15:L$19,3,0),4),ROUND(AW1373*(VLOOKUP(VALUE(Q1373),Rates!G:L,3,0)),4)))</f>
        <v/>
      </c>
      <c r="AV1373" s="68" t="str">
        <f t="shared" si="705"/>
        <v/>
      </c>
      <c r="AW1373" s="69" t="str">
        <f t="shared" si="706"/>
        <v/>
      </c>
      <c r="AX1373" s="65" t="str">
        <f t="shared" si="707"/>
        <v/>
      </c>
      <c r="AY1373" s="70" t="str">
        <f>IF(AX1373="","",IF(R1373="Refreshment Beverage",ROUND(SUM(AX1373*Rates!K$19),4),ROUND(SUM(AX1373*(Rates!J$8/100)),4)))</f>
        <v/>
      </c>
      <c r="AZ1373" s="67" t="str">
        <f t="shared" si="708"/>
        <v/>
      </c>
      <c r="BA1373" s="22" t="str">
        <f t="shared" si="709"/>
        <v/>
      </c>
      <c r="BD1373" s="171"/>
      <c r="BE1373" s="171"/>
      <c r="BF1373" s="171"/>
      <c r="BG1373" s="171"/>
    </row>
    <row r="1374" spans="11:59" ht="12.75" customHeight="1" x14ac:dyDescent="0.3">
      <c r="K1374" s="42" t="str">
        <f t="shared" si="681"/>
        <v/>
      </c>
      <c r="L1374" s="55" t="str">
        <f t="shared" si="682"/>
        <v/>
      </c>
      <c r="M1374" s="43" t="str">
        <f t="shared" si="683"/>
        <v/>
      </c>
      <c r="N1374" s="56" t="str" cm="1">
        <f t="array" ref="N1374">IFERROR(IF(_xlfn.SINGLE(B:B)="","",IF(R1374="Beer",SUM(LOOKUP(2,1/(Rates!$B$3:$B$5&lt;=W1374)/(Rates!$C$3:$C$5&gt;=W1374),Rates!$D$3:$D$5)*(X1374/100)*W1374),IF(R1374="Refreshment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56" t="str">
        <f t="shared" si="684"/>
        <v/>
      </c>
      <c r="P1374" s="53"/>
      <c r="Q1374" s="14" t="str">
        <f t="shared" si="685"/>
        <v/>
      </c>
      <c r="R1374" s="57" t="str">
        <f t="shared" si="686"/>
        <v/>
      </c>
      <c r="S1374" s="58" t="str">
        <f>IF(B1374="","",IF(R1374="Refreshment Beverage",VLOOKUP(VALUE(Q1374),Rates!G$15:L$19,2,0),VLOOKUP(VALUE(Q1374),Rates!G$4:L$12,2,0)))</f>
        <v/>
      </c>
      <c r="T1374" s="58" t="str">
        <f t="shared" si="687"/>
        <v/>
      </c>
      <c r="U1374" s="58" t="str">
        <f t="shared" si="688"/>
        <v/>
      </c>
      <c r="V1374" s="58" t="str">
        <f t="shared" si="689"/>
        <v/>
      </c>
      <c r="W1374" s="58" t="str">
        <f t="shared" si="690"/>
        <v/>
      </c>
      <c r="X1374" s="59" t="str">
        <f t="shared" si="691"/>
        <v/>
      </c>
      <c r="Y1374" s="60" t="str">
        <f>IF(B:B="","",IF(R1374="Refreshment Beverage",VLOOKUP(Q1374,Rates!G$15:L$19,6,0)*W1374,VLOOKUP(Q1374,Rates!G$4:L$12,6,0)*W1374))</f>
        <v/>
      </c>
      <c r="Z1374" s="60" t="str">
        <f t="shared" si="692"/>
        <v/>
      </c>
      <c r="AA1374" s="60" t="str">
        <f t="shared" si="710"/>
        <v/>
      </c>
      <c r="AB1374" s="61" t="str" cm="1">
        <f t="array" ref="AB1374">IF(_xlfn.SINGLE(B:B)="","",IF(R1374="Refreshment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61" t="str" cm="1">
        <f t="array" ref="AC1374">IF(_xlfn.SINGLE(B:B)="","",IF(R1374="Refreshment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68">
        <f>IFERROR(IF(R1374="Beer","",IF(OR(Q1374=1,Q1374=2,Q1374=3,Q1374=4),VLOOKUP(Q1374,Rates!$A$31:$B$34,2,0)*W1374,IF(V1374=1,VLOOKUP(U1374,'REB BEV MIN MKUP'!B:E,4,0),IF(V1374&gt;1,VLOOKUP(VALUE(W1374),'REB BEV MIN MKUP'!O:Q,3,0),0)))),0)</f>
        <v>0</v>
      </c>
      <c r="AE1374" s="62" t="str">
        <f t="shared" si="693"/>
        <v/>
      </c>
      <c r="AF1374" s="63" t="str">
        <f t="shared" si="694"/>
        <v/>
      </c>
      <c r="AG1374" s="64" t="str">
        <f t="shared" si="695"/>
        <v/>
      </c>
      <c r="AH1374" s="65" t="str">
        <f t="shared" si="696"/>
        <v/>
      </c>
      <c r="AI1374" s="66" t="str">
        <f>IF(AE:AE="","",IF(R1374="Refreshment Beverage",AK1374*(Rates!J$19/100),ROUND(SUM(AH1374*(Rates!$J$8/100)),4)))</f>
        <v/>
      </c>
      <c r="AJ1374" s="67" t="str">
        <f t="shared" si="697"/>
        <v/>
      </c>
      <c r="AK1374" s="22" t="str">
        <f t="shared" si="698"/>
        <v/>
      </c>
      <c r="AL1374" s="62" t="str">
        <f t="shared" si="699"/>
        <v/>
      </c>
      <c r="AM1374" s="63" t="str">
        <f>IF(AS1374="","",IF(R1374="Refreshment Beverage",ROUND(AS1374*Rates!K$19,4),ROUND(AO1374*(VLOOKUP(VALUE(Q1374),Rates!G$4:L$12,3,0)),4)))</f>
        <v/>
      </c>
      <c r="AN1374" s="68" t="str">
        <f>IF(AS1374="","",IF(R1374="Refreshment Beverage",AS1374*(Rates!J$19/100),MAX(AM1374,AB1374)))</f>
        <v/>
      </c>
      <c r="AO1374" s="69" t="str">
        <f t="shared" si="700"/>
        <v/>
      </c>
      <c r="AP1374" s="69" t="str">
        <f t="shared" si="701"/>
        <v/>
      </c>
      <c r="AQ1374" s="70" t="str">
        <f>IF(AS1374="","",IF(R1374="Refreshment Beverage",ROUND(SUM(VLOOKUP(Q:Q,Rates!G$15:L$19,3,0)*(AS1374-Y1374-Z1374-AA1374)),4),ROUND(SUM(Rates!$K$8*AS1374),4)))</f>
        <v/>
      </c>
      <c r="AR1374" s="66" t="str">
        <f t="shared" si="702"/>
        <v/>
      </c>
      <c r="AS1374" s="22" t="str">
        <f t="shared" si="703"/>
        <v/>
      </c>
      <c r="AT1374" s="62" t="str">
        <f t="shared" si="704"/>
        <v/>
      </c>
      <c r="AU1374" s="63" t="str">
        <f>IF(AX1374="","",IF(R1374="Refreshment Beverage",ROUND((BA1374-Y1374-Z1374-AA1374)*VLOOKUP(VALUE(Q1374),Rates!G$15:L$19,3,0),4),ROUND(AW1374*(VLOOKUP(VALUE(Q1374),Rates!G:L,3,0)),4)))</f>
        <v/>
      </c>
      <c r="AV1374" s="68" t="str">
        <f t="shared" si="705"/>
        <v/>
      </c>
      <c r="AW1374" s="69" t="str">
        <f t="shared" si="706"/>
        <v/>
      </c>
      <c r="AX1374" s="65" t="str">
        <f t="shared" si="707"/>
        <v/>
      </c>
      <c r="AY1374" s="70" t="str">
        <f>IF(AX1374="","",IF(R1374="Refreshment Beverage",ROUND(SUM(AX1374*Rates!K$19),4),ROUND(SUM(AX1374*(Rates!J$8/100)),4)))</f>
        <v/>
      </c>
      <c r="AZ1374" s="67" t="str">
        <f t="shared" si="708"/>
        <v/>
      </c>
      <c r="BA1374" s="22" t="str">
        <f t="shared" si="709"/>
        <v/>
      </c>
      <c r="BD1374" s="171"/>
      <c r="BE1374" s="171"/>
      <c r="BF1374" s="171"/>
      <c r="BG1374" s="171"/>
    </row>
    <row r="1375" spans="11:59" ht="12.75" customHeight="1" x14ac:dyDescent="0.3">
      <c r="K1375" s="42" t="str">
        <f t="shared" si="681"/>
        <v/>
      </c>
      <c r="L1375" s="55" t="str">
        <f t="shared" si="682"/>
        <v/>
      </c>
      <c r="M1375" s="43" t="str">
        <f t="shared" si="683"/>
        <v/>
      </c>
      <c r="N1375" s="56" t="str" cm="1">
        <f t="array" ref="N1375">IFERROR(IF(_xlfn.SINGLE(B:B)="","",IF(R1375="Beer",SUM(LOOKUP(2,1/(Rates!$B$3:$B$5&lt;=W1375)/(Rates!$C$3:$C$5&gt;=W1375),Rates!$D$3:$D$5)*(X1375/100)*W1375),IF(R1375="Refreshment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56" t="str">
        <f t="shared" si="684"/>
        <v/>
      </c>
      <c r="P1375" s="53"/>
      <c r="Q1375" s="14" t="str">
        <f t="shared" si="685"/>
        <v/>
      </c>
      <c r="R1375" s="57" t="str">
        <f t="shared" si="686"/>
        <v/>
      </c>
      <c r="S1375" s="58" t="str">
        <f>IF(B1375="","",IF(R1375="Refreshment Beverage",VLOOKUP(VALUE(Q1375),Rates!G$15:L$19,2,0),VLOOKUP(VALUE(Q1375),Rates!G$4:L$12,2,0)))</f>
        <v/>
      </c>
      <c r="T1375" s="58" t="str">
        <f t="shared" si="687"/>
        <v/>
      </c>
      <c r="U1375" s="58" t="str">
        <f t="shared" si="688"/>
        <v/>
      </c>
      <c r="V1375" s="58" t="str">
        <f t="shared" si="689"/>
        <v/>
      </c>
      <c r="W1375" s="58" t="str">
        <f t="shared" si="690"/>
        <v/>
      </c>
      <c r="X1375" s="59" t="str">
        <f t="shared" si="691"/>
        <v/>
      </c>
      <c r="Y1375" s="60" t="str">
        <f>IF(B:B="","",IF(R1375="Refreshment Beverage",VLOOKUP(Q1375,Rates!G$15:L$19,6,0)*W1375,VLOOKUP(Q1375,Rates!G$4:L$12,6,0)*W1375))</f>
        <v/>
      </c>
      <c r="Z1375" s="60" t="str">
        <f t="shared" si="692"/>
        <v/>
      </c>
      <c r="AA1375" s="60" t="str">
        <f t="shared" si="710"/>
        <v/>
      </c>
      <c r="AB1375" s="61" t="str" cm="1">
        <f t="array" ref="AB1375">IF(_xlfn.SINGLE(B:B)="","",IF(R1375="Refreshment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61" t="str" cm="1">
        <f t="array" ref="AC1375">IF(_xlfn.SINGLE(B:B)="","",IF(R1375="Refreshment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68">
        <f>IFERROR(IF(R1375="Beer","",IF(OR(Q1375=1,Q1375=2,Q1375=3,Q1375=4),VLOOKUP(Q1375,Rates!$A$31:$B$34,2,0)*W1375,IF(V1375=1,VLOOKUP(U1375,'REB BEV MIN MKUP'!B:E,4,0),IF(V1375&gt;1,VLOOKUP(VALUE(W1375),'REB BEV MIN MKUP'!O:Q,3,0),0)))),0)</f>
        <v>0</v>
      </c>
      <c r="AE1375" s="62" t="str">
        <f t="shared" si="693"/>
        <v/>
      </c>
      <c r="AF1375" s="63" t="str">
        <f t="shared" si="694"/>
        <v/>
      </c>
      <c r="AG1375" s="64" t="str">
        <f t="shared" si="695"/>
        <v/>
      </c>
      <c r="AH1375" s="65" t="str">
        <f t="shared" si="696"/>
        <v/>
      </c>
      <c r="AI1375" s="66" t="str">
        <f>IF(AE:AE="","",IF(R1375="Refreshment Beverage",AK1375*(Rates!J$19/100),ROUND(SUM(AH1375*(Rates!$J$8/100)),4)))</f>
        <v/>
      </c>
      <c r="AJ1375" s="67" t="str">
        <f t="shared" si="697"/>
        <v/>
      </c>
      <c r="AK1375" s="22" t="str">
        <f t="shared" si="698"/>
        <v/>
      </c>
      <c r="AL1375" s="62" t="str">
        <f t="shared" si="699"/>
        <v/>
      </c>
      <c r="AM1375" s="63" t="str">
        <f>IF(AS1375="","",IF(R1375="Refreshment Beverage",ROUND(AS1375*Rates!K$19,4),ROUND(AO1375*(VLOOKUP(VALUE(Q1375),Rates!G$4:L$12,3,0)),4)))</f>
        <v/>
      </c>
      <c r="AN1375" s="68" t="str">
        <f>IF(AS1375="","",IF(R1375="Refreshment Beverage",AS1375*(Rates!J$19/100),MAX(AM1375,AB1375)))</f>
        <v/>
      </c>
      <c r="AO1375" s="69" t="str">
        <f t="shared" si="700"/>
        <v/>
      </c>
      <c r="AP1375" s="69" t="str">
        <f t="shared" si="701"/>
        <v/>
      </c>
      <c r="AQ1375" s="70" t="str">
        <f>IF(AS1375="","",IF(R1375="Refreshment Beverage",ROUND(SUM(VLOOKUP(Q:Q,Rates!G$15:L$19,3,0)*(AS1375-Y1375-Z1375-AA1375)),4),ROUND(SUM(Rates!$K$8*AS1375),4)))</f>
        <v/>
      </c>
      <c r="AR1375" s="66" t="str">
        <f t="shared" si="702"/>
        <v/>
      </c>
      <c r="AS1375" s="22" t="str">
        <f t="shared" si="703"/>
        <v/>
      </c>
      <c r="AT1375" s="62" t="str">
        <f t="shared" si="704"/>
        <v/>
      </c>
      <c r="AU1375" s="63" t="str">
        <f>IF(AX1375="","",IF(R1375="Refreshment Beverage",ROUND((BA1375-Y1375-Z1375-AA1375)*VLOOKUP(VALUE(Q1375),Rates!G$15:L$19,3,0),4),ROUND(AW1375*(VLOOKUP(VALUE(Q1375),Rates!G:L,3,0)),4)))</f>
        <v/>
      </c>
      <c r="AV1375" s="68" t="str">
        <f t="shared" si="705"/>
        <v/>
      </c>
      <c r="AW1375" s="69" t="str">
        <f t="shared" si="706"/>
        <v/>
      </c>
      <c r="AX1375" s="65" t="str">
        <f t="shared" si="707"/>
        <v/>
      </c>
      <c r="AY1375" s="70" t="str">
        <f>IF(AX1375="","",IF(R1375="Refreshment Beverage",ROUND(SUM(AX1375*Rates!K$19),4),ROUND(SUM(AX1375*(Rates!J$8/100)),4)))</f>
        <v/>
      </c>
      <c r="AZ1375" s="67" t="str">
        <f t="shared" si="708"/>
        <v/>
      </c>
      <c r="BA1375" s="22" t="str">
        <f t="shared" si="709"/>
        <v/>
      </c>
      <c r="BD1375" s="171"/>
      <c r="BE1375" s="171"/>
      <c r="BF1375" s="171"/>
      <c r="BG1375" s="171"/>
    </row>
    <row r="1376" spans="11:59" ht="12.75" customHeight="1" x14ac:dyDescent="0.3">
      <c r="K1376" s="42" t="str">
        <f t="shared" si="681"/>
        <v/>
      </c>
      <c r="L1376" s="55" t="str">
        <f t="shared" si="682"/>
        <v/>
      </c>
      <c r="M1376" s="43" t="str">
        <f t="shared" si="683"/>
        <v/>
      </c>
      <c r="N1376" s="56" t="str" cm="1">
        <f t="array" ref="N1376">IFERROR(IF(_xlfn.SINGLE(B:B)="","",IF(R1376="Beer",SUM(LOOKUP(2,1/(Rates!$B$3:$B$5&lt;=W1376)/(Rates!$C$3:$C$5&gt;=W1376),Rates!$D$3:$D$5)*(X1376/100)*W1376),IF(R1376="Refreshment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56" t="str">
        <f t="shared" si="684"/>
        <v/>
      </c>
      <c r="P1376" s="53"/>
      <c r="Q1376" s="14" t="str">
        <f t="shared" si="685"/>
        <v/>
      </c>
      <c r="R1376" s="57" t="str">
        <f t="shared" si="686"/>
        <v/>
      </c>
      <c r="S1376" s="58" t="str">
        <f>IF(B1376="","",IF(R1376="Refreshment Beverage",VLOOKUP(VALUE(Q1376),Rates!G$15:L$19,2,0),VLOOKUP(VALUE(Q1376),Rates!G$4:L$12,2,0)))</f>
        <v/>
      </c>
      <c r="T1376" s="58" t="str">
        <f t="shared" si="687"/>
        <v/>
      </c>
      <c r="U1376" s="58" t="str">
        <f t="shared" si="688"/>
        <v/>
      </c>
      <c r="V1376" s="58" t="str">
        <f t="shared" si="689"/>
        <v/>
      </c>
      <c r="W1376" s="58" t="str">
        <f t="shared" si="690"/>
        <v/>
      </c>
      <c r="X1376" s="59" t="str">
        <f t="shared" si="691"/>
        <v/>
      </c>
      <c r="Y1376" s="60" t="str">
        <f>IF(B:B="","",IF(R1376="Refreshment Beverage",VLOOKUP(Q1376,Rates!G$15:L$19,6,0)*W1376,VLOOKUP(Q1376,Rates!G$4:L$12,6,0)*W1376))</f>
        <v/>
      </c>
      <c r="Z1376" s="60" t="str">
        <f t="shared" si="692"/>
        <v/>
      </c>
      <c r="AA1376" s="60" t="str">
        <f t="shared" si="710"/>
        <v/>
      </c>
      <c r="AB1376" s="61" t="str" cm="1">
        <f t="array" ref="AB1376">IF(_xlfn.SINGLE(B:B)="","",IF(R1376="Refreshment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61" t="str" cm="1">
        <f t="array" ref="AC1376">IF(_xlfn.SINGLE(B:B)="","",IF(R1376="Refreshment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68">
        <f>IFERROR(IF(R1376="Beer","",IF(OR(Q1376=1,Q1376=2,Q1376=3,Q1376=4),VLOOKUP(Q1376,Rates!$A$31:$B$34,2,0)*W1376,IF(V1376=1,VLOOKUP(U1376,'REB BEV MIN MKUP'!B:E,4,0),IF(V1376&gt;1,VLOOKUP(VALUE(W1376),'REB BEV MIN MKUP'!O:Q,3,0),0)))),0)</f>
        <v>0</v>
      </c>
      <c r="AE1376" s="62" t="str">
        <f t="shared" si="693"/>
        <v/>
      </c>
      <c r="AF1376" s="63" t="str">
        <f t="shared" si="694"/>
        <v/>
      </c>
      <c r="AG1376" s="64" t="str">
        <f t="shared" si="695"/>
        <v/>
      </c>
      <c r="AH1376" s="65" t="str">
        <f t="shared" si="696"/>
        <v/>
      </c>
      <c r="AI1376" s="66" t="str">
        <f>IF(AE:AE="","",IF(R1376="Refreshment Beverage",AK1376*(Rates!J$19/100),ROUND(SUM(AH1376*(Rates!$J$8/100)),4)))</f>
        <v/>
      </c>
      <c r="AJ1376" s="67" t="str">
        <f t="shared" si="697"/>
        <v/>
      </c>
      <c r="AK1376" s="22" t="str">
        <f t="shared" si="698"/>
        <v/>
      </c>
      <c r="AL1376" s="62" t="str">
        <f t="shared" si="699"/>
        <v/>
      </c>
      <c r="AM1376" s="63" t="str">
        <f>IF(AS1376="","",IF(R1376="Refreshment Beverage",ROUND(AS1376*Rates!K$19,4),ROUND(AO1376*(VLOOKUP(VALUE(Q1376),Rates!G$4:L$12,3,0)),4)))</f>
        <v/>
      </c>
      <c r="AN1376" s="68" t="str">
        <f>IF(AS1376="","",IF(R1376="Refreshment Beverage",AS1376*(Rates!J$19/100),MAX(AM1376,AB1376)))</f>
        <v/>
      </c>
      <c r="AO1376" s="69" t="str">
        <f t="shared" si="700"/>
        <v/>
      </c>
      <c r="AP1376" s="69" t="str">
        <f t="shared" si="701"/>
        <v/>
      </c>
      <c r="AQ1376" s="70" t="str">
        <f>IF(AS1376="","",IF(R1376="Refreshment Beverage",ROUND(SUM(VLOOKUP(Q:Q,Rates!G$15:L$19,3,0)*(AS1376-Y1376-Z1376-AA1376)),4),ROUND(SUM(Rates!$K$8*AS1376),4)))</f>
        <v/>
      </c>
      <c r="AR1376" s="66" t="str">
        <f t="shared" si="702"/>
        <v/>
      </c>
      <c r="AS1376" s="22" t="str">
        <f t="shared" si="703"/>
        <v/>
      </c>
      <c r="AT1376" s="62" t="str">
        <f t="shared" si="704"/>
        <v/>
      </c>
      <c r="AU1376" s="63" t="str">
        <f>IF(AX1376="","",IF(R1376="Refreshment Beverage",ROUND((BA1376-Y1376-Z1376-AA1376)*VLOOKUP(VALUE(Q1376),Rates!G$15:L$19,3,0),4),ROUND(AW1376*(VLOOKUP(VALUE(Q1376),Rates!G:L,3,0)),4)))</f>
        <v/>
      </c>
      <c r="AV1376" s="68" t="str">
        <f t="shared" si="705"/>
        <v/>
      </c>
      <c r="AW1376" s="69" t="str">
        <f t="shared" si="706"/>
        <v/>
      </c>
      <c r="AX1376" s="65" t="str">
        <f t="shared" si="707"/>
        <v/>
      </c>
      <c r="AY1376" s="70" t="str">
        <f>IF(AX1376="","",IF(R1376="Refreshment Beverage",ROUND(SUM(AX1376*Rates!K$19),4),ROUND(SUM(AX1376*(Rates!J$8/100)),4)))</f>
        <v/>
      </c>
      <c r="AZ1376" s="67" t="str">
        <f t="shared" si="708"/>
        <v/>
      </c>
      <c r="BA1376" s="22" t="str">
        <f t="shared" si="709"/>
        <v/>
      </c>
      <c r="BD1376" s="171"/>
      <c r="BE1376" s="171"/>
      <c r="BF1376" s="171"/>
      <c r="BG1376" s="171"/>
    </row>
    <row r="1377" spans="11:59" ht="12.75" customHeight="1" x14ac:dyDescent="0.3">
      <c r="K1377" s="42" t="str">
        <f t="shared" si="681"/>
        <v/>
      </c>
      <c r="L1377" s="55" t="str">
        <f t="shared" si="682"/>
        <v/>
      </c>
      <c r="M1377" s="43" t="str">
        <f t="shared" si="683"/>
        <v/>
      </c>
      <c r="N1377" s="56" t="str" cm="1">
        <f t="array" ref="N1377">IFERROR(IF(_xlfn.SINGLE(B:B)="","",IF(R1377="Beer",SUM(LOOKUP(2,1/(Rates!$B$3:$B$5&lt;=W1377)/(Rates!$C$3:$C$5&gt;=W1377),Rates!$D$3:$D$5)*(X1377/100)*W1377),IF(R1377="Refreshment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56" t="str">
        <f t="shared" si="684"/>
        <v/>
      </c>
      <c r="P1377" s="53"/>
      <c r="Q1377" s="14" t="str">
        <f t="shared" si="685"/>
        <v/>
      </c>
      <c r="R1377" s="57" t="str">
        <f t="shared" si="686"/>
        <v/>
      </c>
      <c r="S1377" s="58" t="str">
        <f>IF(B1377="","",IF(R1377="Refreshment Beverage",VLOOKUP(VALUE(Q1377),Rates!G$15:L$19,2,0),VLOOKUP(VALUE(Q1377),Rates!G$4:L$12,2,0)))</f>
        <v/>
      </c>
      <c r="T1377" s="58" t="str">
        <f t="shared" si="687"/>
        <v/>
      </c>
      <c r="U1377" s="58" t="str">
        <f t="shared" si="688"/>
        <v/>
      </c>
      <c r="V1377" s="58" t="str">
        <f t="shared" si="689"/>
        <v/>
      </c>
      <c r="W1377" s="58" t="str">
        <f t="shared" si="690"/>
        <v/>
      </c>
      <c r="X1377" s="59" t="str">
        <f t="shared" si="691"/>
        <v/>
      </c>
      <c r="Y1377" s="60" t="str">
        <f>IF(B:B="","",IF(R1377="Refreshment Beverage",VLOOKUP(Q1377,Rates!G$15:L$19,6,0)*W1377,VLOOKUP(Q1377,Rates!G$4:L$12,6,0)*W1377))</f>
        <v/>
      </c>
      <c r="Z1377" s="60" t="str">
        <f t="shared" si="692"/>
        <v/>
      </c>
      <c r="AA1377" s="60" t="str">
        <f t="shared" si="710"/>
        <v/>
      </c>
      <c r="AB1377" s="61" t="str" cm="1">
        <f t="array" ref="AB1377">IF(_xlfn.SINGLE(B:B)="","",IF(R1377="Refreshment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61" t="str" cm="1">
        <f t="array" ref="AC1377">IF(_xlfn.SINGLE(B:B)="","",IF(R1377="Refreshment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68">
        <f>IFERROR(IF(R1377="Beer","",IF(OR(Q1377=1,Q1377=2,Q1377=3,Q1377=4),VLOOKUP(Q1377,Rates!$A$31:$B$34,2,0)*W1377,IF(V1377=1,VLOOKUP(U1377,'REB BEV MIN MKUP'!B:E,4,0),IF(V1377&gt;1,VLOOKUP(VALUE(W1377),'REB BEV MIN MKUP'!O:Q,3,0),0)))),0)</f>
        <v>0</v>
      </c>
      <c r="AE1377" s="62" t="str">
        <f t="shared" si="693"/>
        <v/>
      </c>
      <c r="AF1377" s="63" t="str">
        <f t="shared" si="694"/>
        <v/>
      </c>
      <c r="AG1377" s="64" t="str">
        <f t="shared" si="695"/>
        <v/>
      </c>
      <c r="AH1377" s="65" t="str">
        <f t="shared" si="696"/>
        <v/>
      </c>
      <c r="AI1377" s="66" t="str">
        <f>IF(AE:AE="","",IF(R1377="Refreshment Beverage",AK1377*(Rates!J$19/100),ROUND(SUM(AH1377*(Rates!$J$8/100)),4)))</f>
        <v/>
      </c>
      <c r="AJ1377" s="67" t="str">
        <f t="shared" si="697"/>
        <v/>
      </c>
      <c r="AK1377" s="22" t="str">
        <f t="shared" si="698"/>
        <v/>
      </c>
      <c r="AL1377" s="62" t="str">
        <f t="shared" si="699"/>
        <v/>
      </c>
      <c r="AM1377" s="63" t="str">
        <f>IF(AS1377="","",IF(R1377="Refreshment Beverage",ROUND(AS1377*Rates!K$19,4),ROUND(AO1377*(VLOOKUP(VALUE(Q1377),Rates!G$4:L$12,3,0)),4)))</f>
        <v/>
      </c>
      <c r="AN1377" s="68" t="str">
        <f>IF(AS1377="","",IF(R1377="Refreshment Beverage",AS1377*(Rates!J$19/100),MAX(AM1377,AB1377)))</f>
        <v/>
      </c>
      <c r="AO1377" s="69" t="str">
        <f t="shared" si="700"/>
        <v/>
      </c>
      <c r="AP1377" s="69" t="str">
        <f t="shared" si="701"/>
        <v/>
      </c>
      <c r="AQ1377" s="70" t="str">
        <f>IF(AS1377="","",IF(R1377="Refreshment Beverage",ROUND(SUM(VLOOKUP(Q:Q,Rates!G$15:L$19,3,0)*(AS1377-Y1377-Z1377-AA1377)),4),ROUND(SUM(Rates!$K$8*AS1377),4)))</f>
        <v/>
      </c>
      <c r="AR1377" s="66" t="str">
        <f t="shared" si="702"/>
        <v/>
      </c>
      <c r="AS1377" s="22" t="str">
        <f t="shared" si="703"/>
        <v/>
      </c>
      <c r="AT1377" s="62" t="str">
        <f t="shared" si="704"/>
        <v/>
      </c>
      <c r="AU1377" s="63" t="str">
        <f>IF(AX1377="","",IF(R1377="Refreshment Beverage",ROUND((BA1377-Y1377-Z1377-AA1377)*VLOOKUP(VALUE(Q1377),Rates!G$15:L$19,3,0),4),ROUND(AW1377*(VLOOKUP(VALUE(Q1377),Rates!G:L,3,0)),4)))</f>
        <v/>
      </c>
      <c r="AV1377" s="68" t="str">
        <f t="shared" si="705"/>
        <v/>
      </c>
      <c r="AW1377" s="69" t="str">
        <f t="shared" si="706"/>
        <v/>
      </c>
      <c r="AX1377" s="65" t="str">
        <f t="shared" si="707"/>
        <v/>
      </c>
      <c r="AY1377" s="70" t="str">
        <f>IF(AX1377="","",IF(R1377="Refreshment Beverage",ROUND(SUM(AX1377*Rates!K$19),4),ROUND(SUM(AX1377*(Rates!J$8/100)),4)))</f>
        <v/>
      </c>
      <c r="AZ1377" s="67" t="str">
        <f t="shared" si="708"/>
        <v/>
      </c>
      <c r="BA1377" s="22" t="str">
        <f t="shared" si="709"/>
        <v/>
      </c>
      <c r="BD1377" s="171"/>
      <c r="BE1377" s="171"/>
      <c r="BF1377" s="171"/>
      <c r="BG1377" s="171"/>
    </row>
    <row r="1378" spans="11:59" ht="12.75" customHeight="1" x14ac:dyDescent="0.3">
      <c r="K1378" s="42" t="str">
        <f t="shared" si="681"/>
        <v/>
      </c>
      <c r="L1378" s="55" t="str">
        <f t="shared" si="682"/>
        <v/>
      </c>
      <c r="M1378" s="43" t="str">
        <f t="shared" si="683"/>
        <v/>
      </c>
      <c r="N1378" s="56" t="str" cm="1">
        <f t="array" ref="N1378">IFERROR(IF(_xlfn.SINGLE(B:B)="","",IF(R1378="Beer",SUM(LOOKUP(2,1/(Rates!$B$3:$B$5&lt;=W1378)/(Rates!$C$3:$C$5&gt;=W1378),Rates!$D$3:$D$5)*(X1378/100)*W1378),IF(R1378="Refreshment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56" t="str">
        <f t="shared" si="684"/>
        <v/>
      </c>
      <c r="P1378" s="53"/>
      <c r="Q1378" s="14" t="str">
        <f t="shared" si="685"/>
        <v/>
      </c>
      <c r="R1378" s="57" t="str">
        <f t="shared" si="686"/>
        <v/>
      </c>
      <c r="S1378" s="58" t="str">
        <f>IF(B1378="","",IF(R1378="Refreshment Beverage",VLOOKUP(VALUE(Q1378),Rates!G$15:L$19,2,0),VLOOKUP(VALUE(Q1378),Rates!G$4:L$12,2,0)))</f>
        <v/>
      </c>
      <c r="T1378" s="58" t="str">
        <f t="shared" si="687"/>
        <v/>
      </c>
      <c r="U1378" s="58" t="str">
        <f t="shared" si="688"/>
        <v/>
      </c>
      <c r="V1378" s="58" t="str">
        <f t="shared" si="689"/>
        <v/>
      </c>
      <c r="W1378" s="58" t="str">
        <f t="shared" si="690"/>
        <v/>
      </c>
      <c r="X1378" s="59" t="str">
        <f t="shared" si="691"/>
        <v/>
      </c>
      <c r="Y1378" s="60" t="str">
        <f>IF(B:B="","",IF(R1378="Refreshment Beverage",VLOOKUP(Q1378,Rates!G$15:L$19,6,0)*W1378,VLOOKUP(Q1378,Rates!G$4:L$12,6,0)*W1378))</f>
        <v/>
      </c>
      <c r="Z1378" s="60" t="str">
        <f t="shared" si="692"/>
        <v/>
      </c>
      <c r="AA1378" s="60" t="str">
        <f t="shared" si="710"/>
        <v/>
      </c>
      <c r="AB1378" s="61" t="str" cm="1">
        <f t="array" ref="AB1378">IF(_xlfn.SINGLE(B:B)="","",IF(R1378="Refreshment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61" t="str" cm="1">
        <f t="array" ref="AC1378">IF(_xlfn.SINGLE(B:B)="","",IF(R1378="Refreshment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68">
        <f>IFERROR(IF(R1378="Beer","",IF(OR(Q1378=1,Q1378=2,Q1378=3,Q1378=4),VLOOKUP(Q1378,Rates!$A$31:$B$34,2,0)*W1378,IF(V1378=1,VLOOKUP(U1378,'REB BEV MIN MKUP'!B:E,4,0),IF(V1378&gt;1,VLOOKUP(VALUE(W1378),'REB BEV MIN MKUP'!O:Q,3,0),0)))),0)</f>
        <v>0</v>
      </c>
      <c r="AE1378" s="62" t="str">
        <f t="shared" si="693"/>
        <v/>
      </c>
      <c r="AF1378" s="63" t="str">
        <f t="shared" si="694"/>
        <v/>
      </c>
      <c r="AG1378" s="64" t="str">
        <f t="shared" si="695"/>
        <v/>
      </c>
      <c r="AH1378" s="65" t="str">
        <f t="shared" si="696"/>
        <v/>
      </c>
      <c r="AI1378" s="66" t="str">
        <f>IF(AE:AE="","",IF(R1378="Refreshment Beverage",AK1378*(Rates!J$19/100),ROUND(SUM(AH1378*(Rates!$J$8/100)),4)))</f>
        <v/>
      </c>
      <c r="AJ1378" s="67" t="str">
        <f t="shared" si="697"/>
        <v/>
      </c>
      <c r="AK1378" s="22" t="str">
        <f t="shared" si="698"/>
        <v/>
      </c>
      <c r="AL1378" s="62" t="str">
        <f t="shared" si="699"/>
        <v/>
      </c>
      <c r="AM1378" s="63" t="str">
        <f>IF(AS1378="","",IF(R1378="Refreshment Beverage",ROUND(AS1378*Rates!K$19,4),ROUND(AO1378*(VLOOKUP(VALUE(Q1378),Rates!G$4:L$12,3,0)),4)))</f>
        <v/>
      </c>
      <c r="AN1378" s="68" t="str">
        <f>IF(AS1378="","",IF(R1378="Refreshment Beverage",AS1378*(Rates!J$19/100),MAX(AM1378,AB1378)))</f>
        <v/>
      </c>
      <c r="AO1378" s="69" t="str">
        <f t="shared" si="700"/>
        <v/>
      </c>
      <c r="AP1378" s="69" t="str">
        <f t="shared" si="701"/>
        <v/>
      </c>
      <c r="AQ1378" s="70" t="str">
        <f>IF(AS1378="","",IF(R1378="Refreshment Beverage",ROUND(SUM(VLOOKUP(Q:Q,Rates!G$15:L$19,3,0)*(AS1378-Y1378-Z1378-AA1378)),4),ROUND(SUM(Rates!$K$8*AS1378),4)))</f>
        <v/>
      </c>
      <c r="AR1378" s="66" t="str">
        <f t="shared" si="702"/>
        <v/>
      </c>
      <c r="AS1378" s="22" t="str">
        <f t="shared" si="703"/>
        <v/>
      </c>
      <c r="AT1378" s="62" t="str">
        <f t="shared" si="704"/>
        <v/>
      </c>
      <c r="AU1378" s="63" t="str">
        <f>IF(AX1378="","",IF(R1378="Refreshment Beverage",ROUND((BA1378-Y1378-Z1378-AA1378)*VLOOKUP(VALUE(Q1378),Rates!G$15:L$19,3,0),4),ROUND(AW1378*(VLOOKUP(VALUE(Q1378),Rates!G:L,3,0)),4)))</f>
        <v/>
      </c>
      <c r="AV1378" s="68" t="str">
        <f t="shared" si="705"/>
        <v/>
      </c>
      <c r="AW1378" s="69" t="str">
        <f t="shared" si="706"/>
        <v/>
      </c>
      <c r="AX1378" s="65" t="str">
        <f t="shared" si="707"/>
        <v/>
      </c>
      <c r="AY1378" s="70" t="str">
        <f>IF(AX1378="","",IF(R1378="Refreshment Beverage",ROUND(SUM(AX1378*Rates!K$19),4),ROUND(SUM(AX1378*(Rates!J$8/100)),4)))</f>
        <v/>
      </c>
      <c r="AZ1378" s="67" t="str">
        <f t="shared" si="708"/>
        <v/>
      </c>
      <c r="BA1378" s="22" t="str">
        <f t="shared" si="709"/>
        <v/>
      </c>
      <c r="BD1378" s="171"/>
      <c r="BE1378" s="171"/>
      <c r="BF1378" s="171"/>
      <c r="BG1378" s="171"/>
    </row>
    <row r="1379" spans="11:59" ht="12.75" customHeight="1" x14ac:dyDescent="0.3">
      <c r="K1379" s="42" t="str">
        <f t="shared" si="681"/>
        <v/>
      </c>
      <c r="L1379" s="55" t="str">
        <f t="shared" si="682"/>
        <v/>
      </c>
      <c r="M1379" s="43" t="str">
        <f t="shared" si="683"/>
        <v/>
      </c>
      <c r="N1379" s="56" t="str" cm="1">
        <f t="array" ref="N1379">IFERROR(IF(_xlfn.SINGLE(B:B)="","",IF(R1379="Beer",SUM(LOOKUP(2,1/(Rates!$B$3:$B$5&lt;=W1379)/(Rates!$C$3:$C$5&gt;=W1379),Rates!$D$3:$D$5)*(X1379/100)*W1379),IF(R1379="Refreshment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56" t="str">
        <f t="shared" si="684"/>
        <v/>
      </c>
      <c r="P1379" s="53"/>
      <c r="Q1379" s="14" t="str">
        <f t="shared" si="685"/>
        <v/>
      </c>
      <c r="R1379" s="57" t="str">
        <f t="shared" si="686"/>
        <v/>
      </c>
      <c r="S1379" s="58" t="str">
        <f>IF(B1379="","",IF(R1379="Refreshment Beverage",VLOOKUP(VALUE(Q1379),Rates!G$15:L$19,2,0),VLOOKUP(VALUE(Q1379),Rates!G$4:L$12,2,0)))</f>
        <v/>
      </c>
      <c r="T1379" s="58" t="str">
        <f t="shared" si="687"/>
        <v/>
      </c>
      <c r="U1379" s="58" t="str">
        <f t="shared" si="688"/>
        <v/>
      </c>
      <c r="V1379" s="58" t="str">
        <f t="shared" si="689"/>
        <v/>
      </c>
      <c r="W1379" s="58" t="str">
        <f t="shared" si="690"/>
        <v/>
      </c>
      <c r="X1379" s="59" t="str">
        <f t="shared" si="691"/>
        <v/>
      </c>
      <c r="Y1379" s="60" t="str">
        <f>IF(B:B="","",IF(R1379="Refreshment Beverage",VLOOKUP(Q1379,Rates!G$15:L$19,6,0)*W1379,VLOOKUP(Q1379,Rates!G$4:L$12,6,0)*W1379))</f>
        <v/>
      </c>
      <c r="Z1379" s="60" t="str">
        <f t="shared" si="692"/>
        <v/>
      </c>
      <c r="AA1379" s="60" t="str">
        <f t="shared" si="710"/>
        <v/>
      </c>
      <c r="AB1379" s="61" t="str" cm="1">
        <f t="array" ref="AB1379">IF(_xlfn.SINGLE(B:B)="","",IF(R1379="Refreshment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61" t="str" cm="1">
        <f t="array" ref="AC1379">IF(_xlfn.SINGLE(B:B)="","",IF(R1379="Refreshment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68">
        <f>IFERROR(IF(R1379="Beer","",IF(OR(Q1379=1,Q1379=2,Q1379=3,Q1379=4),VLOOKUP(Q1379,Rates!$A$31:$B$34,2,0)*W1379,IF(V1379=1,VLOOKUP(U1379,'REB BEV MIN MKUP'!B:E,4,0),IF(V1379&gt;1,VLOOKUP(VALUE(W1379),'REB BEV MIN MKUP'!O:Q,3,0),0)))),0)</f>
        <v>0</v>
      </c>
      <c r="AE1379" s="62" t="str">
        <f t="shared" si="693"/>
        <v/>
      </c>
      <c r="AF1379" s="63" t="str">
        <f t="shared" si="694"/>
        <v/>
      </c>
      <c r="AG1379" s="64" t="str">
        <f t="shared" si="695"/>
        <v/>
      </c>
      <c r="AH1379" s="65" t="str">
        <f t="shared" si="696"/>
        <v/>
      </c>
      <c r="AI1379" s="66" t="str">
        <f>IF(AE:AE="","",IF(R1379="Refreshment Beverage",AK1379*(Rates!J$19/100),ROUND(SUM(AH1379*(Rates!$J$8/100)),4)))</f>
        <v/>
      </c>
      <c r="AJ1379" s="67" t="str">
        <f t="shared" si="697"/>
        <v/>
      </c>
      <c r="AK1379" s="22" t="str">
        <f t="shared" si="698"/>
        <v/>
      </c>
      <c r="AL1379" s="62" t="str">
        <f t="shared" si="699"/>
        <v/>
      </c>
      <c r="AM1379" s="63" t="str">
        <f>IF(AS1379="","",IF(R1379="Refreshment Beverage",ROUND(AS1379*Rates!K$19,4),ROUND(AO1379*(VLOOKUP(VALUE(Q1379),Rates!G$4:L$12,3,0)),4)))</f>
        <v/>
      </c>
      <c r="AN1379" s="68" t="str">
        <f>IF(AS1379="","",IF(R1379="Refreshment Beverage",AS1379*(Rates!J$19/100),MAX(AM1379,AB1379)))</f>
        <v/>
      </c>
      <c r="AO1379" s="69" t="str">
        <f t="shared" si="700"/>
        <v/>
      </c>
      <c r="AP1379" s="69" t="str">
        <f t="shared" si="701"/>
        <v/>
      </c>
      <c r="AQ1379" s="70" t="str">
        <f>IF(AS1379="","",IF(R1379="Refreshment Beverage",ROUND(SUM(VLOOKUP(Q:Q,Rates!G$15:L$19,3,0)*(AS1379-Y1379-Z1379-AA1379)),4),ROUND(SUM(Rates!$K$8*AS1379),4)))</f>
        <v/>
      </c>
      <c r="AR1379" s="66" t="str">
        <f t="shared" si="702"/>
        <v/>
      </c>
      <c r="AS1379" s="22" t="str">
        <f t="shared" si="703"/>
        <v/>
      </c>
      <c r="AT1379" s="62" t="str">
        <f t="shared" si="704"/>
        <v/>
      </c>
      <c r="AU1379" s="63" t="str">
        <f>IF(AX1379="","",IF(R1379="Refreshment Beverage",ROUND((BA1379-Y1379-Z1379-AA1379)*VLOOKUP(VALUE(Q1379),Rates!G$15:L$19,3,0),4),ROUND(AW1379*(VLOOKUP(VALUE(Q1379),Rates!G:L,3,0)),4)))</f>
        <v/>
      </c>
      <c r="AV1379" s="68" t="str">
        <f t="shared" si="705"/>
        <v/>
      </c>
      <c r="AW1379" s="69" t="str">
        <f t="shared" si="706"/>
        <v/>
      </c>
      <c r="AX1379" s="65" t="str">
        <f t="shared" si="707"/>
        <v/>
      </c>
      <c r="AY1379" s="70" t="str">
        <f>IF(AX1379="","",IF(R1379="Refreshment Beverage",ROUND(SUM(AX1379*Rates!K$19),4),ROUND(SUM(AX1379*(Rates!J$8/100)),4)))</f>
        <v/>
      </c>
      <c r="AZ1379" s="67" t="str">
        <f t="shared" si="708"/>
        <v/>
      </c>
      <c r="BA1379" s="22" t="str">
        <f t="shared" si="709"/>
        <v/>
      </c>
      <c r="BD1379" s="171"/>
      <c r="BE1379" s="171"/>
      <c r="BF1379" s="171"/>
      <c r="BG1379" s="171"/>
    </row>
    <row r="1380" spans="11:59" ht="12.75" customHeight="1" x14ac:dyDescent="0.3">
      <c r="K1380" s="42" t="str">
        <f t="shared" si="681"/>
        <v/>
      </c>
      <c r="L1380" s="55" t="str">
        <f t="shared" si="682"/>
        <v/>
      </c>
      <c r="M1380" s="43" t="str">
        <f t="shared" si="683"/>
        <v/>
      </c>
      <c r="N1380" s="56" t="str" cm="1">
        <f t="array" ref="N1380">IFERROR(IF(_xlfn.SINGLE(B:B)="","",IF(R1380="Beer",SUM(LOOKUP(2,1/(Rates!$B$3:$B$5&lt;=W1380)/(Rates!$C$3:$C$5&gt;=W1380),Rates!$D$3:$D$5)*(X1380/100)*W1380),IF(R1380="Refreshment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56" t="str">
        <f t="shared" si="684"/>
        <v/>
      </c>
      <c r="P1380" s="53"/>
      <c r="Q1380" s="14" t="str">
        <f t="shared" si="685"/>
        <v/>
      </c>
      <c r="R1380" s="57" t="str">
        <f t="shared" si="686"/>
        <v/>
      </c>
      <c r="S1380" s="58" t="str">
        <f>IF(B1380="","",IF(R1380="Refreshment Beverage",VLOOKUP(VALUE(Q1380),Rates!G$15:L$19,2,0),VLOOKUP(VALUE(Q1380),Rates!G$4:L$12,2,0)))</f>
        <v/>
      </c>
      <c r="T1380" s="58" t="str">
        <f t="shared" si="687"/>
        <v/>
      </c>
      <c r="U1380" s="58" t="str">
        <f t="shared" si="688"/>
        <v/>
      </c>
      <c r="V1380" s="58" t="str">
        <f t="shared" si="689"/>
        <v/>
      </c>
      <c r="W1380" s="58" t="str">
        <f t="shared" si="690"/>
        <v/>
      </c>
      <c r="X1380" s="59" t="str">
        <f t="shared" si="691"/>
        <v/>
      </c>
      <c r="Y1380" s="60" t="str">
        <f>IF(B:B="","",IF(R1380="Refreshment Beverage",VLOOKUP(Q1380,Rates!G$15:L$19,6,0)*W1380,VLOOKUP(Q1380,Rates!G$4:L$12,6,0)*W1380))</f>
        <v/>
      </c>
      <c r="Z1380" s="60" t="str">
        <f t="shared" si="692"/>
        <v/>
      </c>
      <c r="AA1380" s="60" t="str">
        <f t="shared" si="710"/>
        <v/>
      </c>
      <c r="AB1380" s="61" t="str" cm="1">
        <f t="array" ref="AB1380">IF(_xlfn.SINGLE(B:B)="","",IF(R1380="Refreshment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61" t="str" cm="1">
        <f t="array" ref="AC1380">IF(_xlfn.SINGLE(B:B)="","",IF(R1380="Refreshment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68">
        <f>IFERROR(IF(R1380="Beer","",IF(OR(Q1380=1,Q1380=2,Q1380=3,Q1380=4),VLOOKUP(Q1380,Rates!$A$31:$B$34,2,0)*W1380,IF(V1380=1,VLOOKUP(U1380,'REB BEV MIN MKUP'!B:E,4,0),IF(V1380&gt;1,VLOOKUP(VALUE(W1380),'REB BEV MIN MKUP'!O:Q,3,0),0)))),0)</f>
        <v>0</v>
      </c>
      <c r="AE1380" s="62" t="str">
        <f t="shared" si="693"/>
        <v/>
      </c>
      <c r="AF1380" s="63" t="str">
        <f t="shared" si="694"/>
        <v/>
      </c>
      <c r="AG1380" s="64" t="str">
        <f t="shared" si="695"/>
        <v/>
      </c>
      <c r="AH1380" s="65" t="str">
        <f t="shared" si="696"/>
        <v/>
      </c>
      <c r="AI1380" s="66" t="str">
        <f>IF(AE:AE="","",IF(R1380="Refreshment Beverage",AK1380*(Rates!J$19/100),ROUND(SUM(AH1380*(Rates!$J$8/100)),4)))</f>
        <v/>
      </c>
      <c r="AJ1380" s="67" t="str">
        <f t="shared" si="697"/>
        <v/>
      </c>
      <c r="AK1380" s="22" t="str">
        <f t="shared" si="698"/>
        <v/>
      </c>
      <c r="AL1380" s="62" t="str">
        <f t="shared" si="699"/>
        <v/>
      </c>
      <c r="AM1380" s="63" t="str">
        <f>IF(AS1380="","",IF(R1380="Refreshment Beverage",ROUND(AS1380*Rates!K$19,4),ROUND(AO1380*(VLOOKUP(VALUE(Q1380),Rates!G$4:L$12,3,0)),4)))</f>
        <v/>
      </c>
      <c r="AN1380" s="68" t="str">
        <f>IF(AS1380="","",IF(R1380="Refreshment Beverage",AS1380*(Rates!J$19/100),MAX(AM1380,AB1380)))</f>
        <v/>
      </c>
      <c r="AO1380" s="69" t="str">
        <f t="shared" si="700"/>
        <v/>
      </c>
      <c r="AP1380" s="69" t="str">
        <f t="shared" si="701"/>
        <v/>
      </c>
      <c r="AQ1380" s="70" t="str">
        <f>IF(AS1380="","",IF(R1380="Refreshment Beverage",ROUND(SUM(VLOOKUP(Q:Q,Rates!G$15:L$19,3,0)*(AS1380-Y1380-Z1380-AA1380)),4),ROUND(SUM(Rates!$K$8*AS1380),4)))</f>
        <v/>
      </c>
      <c r="AR1380" s="66" t="str">
        <f t="shared" si="702"/>
        <v/>
      </c>
      <c r="AS1380" s="22" t="str">
        <f t="shared" si="703"/>
        <v/>
      </c>
      <c r="AT1380" s="62" t="str">
        <f t="shared" si="704"/>
        <v/>
      </c>
      <c r="AU1380" s="63" t="str">
        <f>IF(AX1380="","",IF(R1380="Refreshment Beverage",ROUND((BA1380-Y1380-Z1380-AA1380)*VLOOKUP(VALUE(Q1380),Rates!G$15:L$19,3,0),4),ROUND(AW1380*(VLOOKUP(VALUE(Q1380),Rates!G:L,3,0)),4)))</f>
        <v/>
      </c>
      <c r="AV1380" s="68" t="str">
        <f t="shared" si="705"/>
        <v/>
      </c>
      <c r="AW1380" s="69" t="str">
        <f t="shared" si="706"/>
        <v/>
      </c>
      <c r="AX1380" s="65" t="str">
        <f t="shared" si="707"/>
        <v/>
      </c>
      <c r="AY1380" s="70" t="str">
        <f>IF(AX1380="","",IF(R1380="Refreshment Beverage",ROUND(SUM(AX1380*Rates!K$19),4),ROUND(SUM(AX1380*(Rates!J$8/100)),4)))</f>
        <v/>
      </c>
      <c r="AZ1380" s="67" t="str">
        <f t="shared" si="708"/>
        <v/>
      </c>
      <c r="BA1380" s="22" t="str">
        <f t="shared" si="709"/>
        <v/>
      </c>
      <c r="BD1380" s="171"/>
      <c r="BE1380" s="171"/>
      <c r="BF1380" s="171"/>
      <c r="BG1380" s="171"/>
    </row>
    <row r="1381" spans="11:59" ht="12.75" customHeight="1" x14ac:dyDescent="0.3">
      <c r="K1381" s="42" t="str">
        <f t="shared" si="681"/>
        <v/>
      </c>
      <c r="L1381" s="55" t="str">
        <f t="shared" si="682"/>
        <v/>
      </c>
      <c r="M1381" s="43" t="str">
        <f t="shared" si="683"/>
        <v/>
      </c>
      <c r="N1381" s="56" t="str" cm="1">
        <f t="array" ref="N1381">IFERROR(IF(_xlfn.SINGLE(B:B)="","",IF(R1381="Beer",SUM(LOOKUP(2,1/(Rates!$B$3:$B$5&lt;=W1381)/(Rates!$C$3:$C$5&gt;=W1381),Rates!$D$3:$D$5)*(X1381/100)*W1381),IF(R1381="Refreshment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56" t="str">
        <f t="shared" si="684"/>
        <v/>
      </c>
      <c r="P1381" s="53"/>
      <c r="Q1381" s="14" t="str">
        <f t="shared" si="685"/>
        <v/>
      </c>
      <c r="R1381" s="57" t="str">
        <f t="shared" si="686"/>
        <v/>
      </c>
      <c r="S1381" s="58" t="str">
        <f>IF(B1381="","",IF(R1381="Refreshment Beverage",VLOOKUP(VALUE(Q1381),Rates!G$15:L$19,2,0),VLOOKUP(VALUE(Q1381),Rates!G$4:L$12,2,0)))</f>
        <v/>
      </c>
      <c r="T1381" s="58" t="str">
        <f t="shared" si="687"/>
        <v/>
      </c>
      <c r="U1381" s="58" t="str">
        <f t="shared" si="688"/>
        <v/>
      </c>
      <c r="V1381" s="58" t="str">
        <f t="shared" si="689"/>
        <v/>
      </c>
      <c r="W1381" s="58" t="str">
        <f t="shared" si="690"/>
        <v/>
      </c>
      <c r="X1381" s="59" t="str">
        <f t="shared" si="691"/>
        <v/>
      </c>
      <c r="Y1381" s="60" t="str">
        <f>IF(B:B="","",IF(R1381="Refreshment Beverage",VLOOKUP(Q1381,Rates!G$15:L$19,6,0)*W1381,VLOOKUP(Q1381,Rates!G$4:L$12,6,0)*W1381))</f>
        <v/>
      </c>
      <c r="Z1381" s="60" t="str">
        <f t="shared" si="692"/>
        <v/>
      </c>
      <c r="AA1381" s="60" t="str">
        <f t="shared" si="710"/>
        <v/>
      </c>
      <c r="AB1381" s="61" t="str" cm="1">
        <f t="array" ref="AB1381">IF(_xlfn.SINGLE(B:B)="","",IF(R1381="Refreshment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61" t="str" cm="1">
        <f t="array" ref="AC1381">IF(_xlfn.SINGLE(B:B)="","",IF(R1381="Refreshment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68">
        <f>IFERROR(IF(R1381="Beer","",IF(OR(Q1381=1,Q1381=2,Q1381=3,Q1381=4),VLOOKUP(Q1381,Rates!$A$31:$B$34,2,0)*W1381,IF(V1381=1,VLOOKUP(U1381,'REB BEV MIN MKUP'!B:E,4,0),IF(V1381&gt;1,VLOOKUP(VALUE(W1381),'REB BEV MIN MKUP'!O:Q,3,0),0)))),0)</f>
        <v>0</v>
      </c>
      <c r="AE1381" s="62" t="str">
        <f t="shared" si="693"/>
        <v/>
      </c>
      <c r="AF1381" s="63" t="str">
        <f t="shared" si="694"/>
        <v/>
      </c>
      <c r="AG1381" s="64" t="str">
        <f t="shared" si="695"/>
        <v/>
      </c>
      <c r="AH1381" s="65" t="str">
        <f t="shared" si="696"/>
        <v/>
      </c>
      <c r="AI1381" s="66" t="str">
        <f>IF(AE:AE="","",IF(R1381="Refreshment Beverage",AK1381*(Rates!J$19/100),ROUND(SUM(AH1381*(Rates!$J$8/100)),4)))</f>
        <v/>
      </c>
      <c r="AJ1381" s="67" t="str">
        <f t="shared" si="697"/>
        <v/>
      </c>
      <c r="AK1381" s="22" t="str">
        <f t="shared" si="698"/>
        <v/>
      </c>
      <c r="AL1381" s="62" t="str">
        <f t="shared" si="699"/>
        <v/>
      </c>
      <c r="AM1381" s="63" t="str">
        <f>IF(AS1381="","",IF(R1381="Refreshment Beverage",ROUND(AS1381*Rates!K$19,4),ROUND(AO1381*(VLOOKUP(VALUE(Q1381),Rates!G$4:L$12,3,0)),4)))</f>
        <v/>
      </c>
      <c r="AN1381" s="68" t="str">
        <f>IF(AS1381="","",IF(R1381="Refreshment Beverage",AS1381*(Rates!J$19/100),MAX(AM1381,AB1381)))</f>
        <v/>
      </c>
      <c r="AO1381" s="69" t="str">
        <f t="shared" si="700"/>
        <v/>
      </c>
      <c r="AP1381" s="69" t="str">
        <f t="shared" si="701"/>
        <v/>
      </c>
      <c r="AQ1381" s="70" t="str">
        <f>IF(AS1381="","",IF(R1381="Refreshment Beverage",ROUND(SUM(VLOOKUP(Q:Q,Rates!G$15:L$19,3,0)*(AS1381-Y1381-Z1381-AA1381)),4),ROUND(SUM(Rates!$K$8*AS1381),4)))</f>
        <v/>
      </c>
      <c r="AR1381" s="66" t="str">
        <f t="shared" si="702"/>
        <v/>
      </c>
      <c r="AS1381" s="22" t="str">
        <f t="shared" si="703"/>
        <v/>
      </c>
      <c r="AT1381" s="62" t="str">
        <f t="shared" si="704"/>
        <v/>
      </c>
      <c r="AU1381" s="63" t="str">
        <f>IF(AX1381="","",IF(R1381="Refreshment Beverage",ROUND((BA1381-Y1381-Z1381-AA1381)*VLOOKUP(VALUE(Q1381),Rates!G$15:L$19,3,0),4),ROUND(AW1381*(VLOOKUP(VALUE(Q1381),Rates!G:L,3,0)),4)))</f>
        <v/>
      </c>
      <c r="AV1381" s="68" t="str">
        <f t="shared" si="705"/>
        <v/>
      </c>
      <c r="AW1381" s="69" t="str">
        <f t="shared" si="706"/>
        <v/>
      </c>
      <c r="AX1381" s="65" t="str">
        <f t="shared" si="707"/>
        <v/>
      </c>
      <c r="AY1381" s="70" t="str">
        <f>IF(AX1381="","",IF(R1381="Refreshment Beverage",ROUND(SUM(AX1381*Rates!K$19),4),ROUND(SUM(AX1381*(Rates!J$8/100)),4)))</f>
        <v/>
      </c>
      <c r="AZ1381" s="67" t="str">
        <f t="shared" si="708"/>
        <v/>
      </c>
      <c r="BA1381" s="22" t="str">
        <f t="shared" si="709"/>
        <v/>
      </c>
      <c r="BD1381" s="171"/>
      <c r="BE1381" s="171"/>
      <c r="BF1381" s="171"/>
      <c r="BG1381" s="171"/>
    </row>
    <row r="1382" spans="11:59" ht="12.75" customHeight="1" x14ac:dyDescent="0.3">
      <c r="K1382" s="42" t="str">
        <f t="shared" si="681"/>
        <v/>
      </c>
      <c r="L1382" s="55" t="str">
        <f t="shared" si="682"/>
        <v/>
      </c>
      <c r="M1382" s="43" t="str">
        <f t="shared" si="683"/>
        <v/>
      </c>
      <c r="N1382" s="56" t="str" cm="1">
        <f t="array" ref="N1382">IFERROR(IF(_xlfn.SINGLE(B:B)="","",IF(R1382="Beer",SUM(LOOKUP(2,1/(Rates!$B$3:$B$5&lt;=W1382)/(Rates!$C$3:$C$5&gt;=W1382),Rates!$D$3:$D$5)*(X1382/100)*W1382),IF(R1382="Refreshment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56" t="str">
        <f t="shared" si="684"/>
        <v/>
      </c>
      <c r="P1382" s="53"/>
      <c r="Q1382" s="14" t="str">
        <f t="shared" si="685"/>
        <v/>
      </c>
      <c r="R1382" s="57" t="str">
        <f t="shared" si="686"/>
        <v/>
      </c>
      <c r="S1382" s="58" t="str">
        <f>IF(B1382="","",IF(R1382="Refreshment Beverage",VLOOKUP(VALUE(Q1382),Rates!G$15:L$19,2,0),VLOOKUP(VALUE(Q1382),Rates!G$4:L$12,2,0)))</f>
        <v/>
      </c>
      <c r="T1382" s="58" t="str">
        <f t="shared" si="687"/>
        <v/>
      </c>
      <c r="U1382" s="58" t="str">
        <f t="shared" si="688"/>
        <v/>
      </c>
      <c r="V1382" s="58" t="str">
        <f t="shared" si="689"/>
        <v/>
      </c>
      <c r="W1382" s="58" t="str">
        <f t="shared" si="690"/>
        <v/>
      </c>
      <c r="X1382" s="59" t="str">
        <f t="shared" si="691"/>
        <v/>
      </c>
      <c r="Y1382" s="60" t="str">
        <f>IF(B:B="","",IF(R1382="Refreshment Beverage",VLOOKUP(Q1382,Rates!G$15:L$19,6,0)*W1382,VLOOKUP(Q1382,Rates!G$4:L$12,6,0)*W1382))</f>
        <v/>
      </c>
      <c r="Z1382" s="60" t="str">
        <f t="shared" si="692"/>
        <v/>
      </c>
      <c r="AA1382" s="60" t="str">
        <f t="shared" si="710"/>
        <v/>
      </c>
      <c r="AB1382" s="61" t="str" cm="1">
        <f t="array" ref="AB1382">IF(_xlfn.SINGLE(B:B)="","",IF(R1382="Refreshment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61" t="str" cm="1">
        <f t="array" ref="AC1382">IF(_xlfn.SINGLE(B:B)="","",IF(R1382="Refreshment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68">
        <f>IFERROR(IF(R1382="Beer","",IF(OR(Q1382=1,Q1382=2,Q1382=3,Q1382=4),VLOOKUP(Q1382,Rates!$A$31:$B$34,2,0)*W1382,IF(V1382=1,VLOOKUP(U1382,'REB BEV MIN MKUP'!B:E,4,0),IF(V1382&gt;1,VLOOKUP(VALUE(W1382),'REB BEV MIN MKUP'!O:Q,3,0),0)))),0)</f>
        <v>0</v>
      </c>
      <c r="AE1382" s="62" t="str">
        <f t="shared" si="693"/>
        <v/>
      </c>
      <c r="AF1382" s="63" t="str">
        <f t="shared" si="694"/>
        <v/>
      </c>
      <c r="AG1382" s="64" t="str">
        <f t="shared" si="695"/>
        <v/>
      </c>
      <c r="AH1382" s="65" t="str">
        <f t="shared" si="696"/>
        <v/>
      </c>
      <c r="AI1382" s="66" t="str">
        <f>IF(AE:AE="","",IF(R1382="Refreshment Beverage",AK1382*(Rates!J$19/100),ROUND(SUM(AH1382*(Rates!$J$8/100)),4)))</f>
        <v/>
      </c>
      <c r="AJ1382" s="67" t="str">
        <f t="shared" si="697"/>
        <v/>
      </c>
      <c r="AK1382" s="22" t="str">
        <f t="shared" si="698"/>
        <v/>
      </c>
      <c r="AL1382" s="62" t="str">
        <f t="shared" si="699"/>
        <v/>
      </c>
      <c r="AM1382" s="63" t="str">
        <f>IF(AS1382="","",IF(R1382="Refreshment Beverage",ROUND(AS1382*Rates!K$19,4),ROUND(AO1382*(VLOOKUP(VALUE(Q1382),Rates!G$4:L$12,3,0)),4)))</f>
        <v/>
      </c>
      <c r="AN1382" s="68" t="str">
        <f>IF(AS1382="","",IF(R1382="Refreshment Beverage",AS1382*(Rates!J$19/100),MAX(AM1382,AB1382)))</f>
        <v/>
      </c>
      <c r="AO1382" s="69" t="str">
        <f t="shared" si="700"/>
        <v/>
      </c>
      <c r="AP1382" s="69" t="str">
        <f t="shared" si="701"/>
        <v/>
      </c>
      <c r="AQ1382" s="70" t="str">
        <f>IF(AS1382="","",IF(R1382="Refreshment Beverage",ROUND(SUM(VLOOKUP(Q:Q,Rates!G$15:L$19,3,0)*(AS1382-Y1382-Z1382-AA1382)),4),ROUND(SUM(Rates!$K$8*AS1382),4)))</f>
        <v/>
      </c>
      <c r="AR1382" s="66" t="str">
        <f t="shared" si="702"/>
        <v/>
      </c>
      <c r="AS1382" s="22" t="str">
        <f t="shared" si="703"/>
        <v/>
      </c>
      <c r="AT1382" s="62" t="str">
        <f t="shared" si="704"/>
        <v/>
      </c>
      <c r="AU1382" s="63" t="str">
        <f>IF(AX1382="","",IF(R1382="Refreshment Beverage",ROUND((BA1382-Y1382-Z1382-AA1382)*VLOOKUP(VALUE(Q1382),Rates!G$15:L$19,3,0),4),ROUND(AW1382*(VLOOKUP(VALUE(Q1382),Rates!G:L,3,0)),4)))</f>
        <v/>
      </c>
      <c r="AV1382" s="68" t="str">
        <f t="shared" si="705"/>
        <v/>
      </c>
      <c r="AW1382" s="69" t="str">
        <f t="shared" si="706"/>
        <v/>
      </c>
      <c r="AX1382" s="65" t="str">
        <f t="shared" si="707"/>
        <v/>
      </c>
      <c r="AY1382" s="70" t="str">
        <f>IF(AX1382="","",IF(R1382="Refreshment Beverage",ROUND(SUM(AX1382*Rates!K$19),4),ROUND(SUM(AX1382*(Rates!J$8/100)),4)))</f>
        <v/>
      </c>
      <c r="AZ1382" s="67" t="str">
        <f t="shared" si="708"/>
        <v/>
      </c>
      <c r="BA1382" s="22" t="str">
        <f t="shared" si="709"/>
        <v/>
      </c>
      <c r="BD1382" s="171"/>
      <c r="BE1382" s="171"/>
      <c r="BF1382" s="171"/>
      <c r="BG1382" s="171"/>
    </row>
    <row r="1383" spans="11:59" ht="12.75" customHeight="1" x14ac:dyDescent="0.3">
      <c r="K1383" s="42" t="str">
        <f t="shared" si="681"/>
        <v/>
      </c>
      <c r="L1383" s="55" t="str">
        <f t="shared" si="682"/>
        <v/>
      </c>
      <c r="M1383" s="43" t="str">
        <f t="shared" si="683"/>
        <v/>
      </c>
      <c r="N1383" s="56" t="str" cm="1">
        <f t="array" ref="N1383">IFERROR(IF(_xlfn.SINGLE(B:B)="","",IF(R1383="Beer",SUM(LOOKUP(2,1/(Rates!$B$3:$B$5&lt;=W1383)/(Rates!$C$3:$C$5&gt;=W1383),Rates!$D$3:$D$5)*(X1383/100)*W1383),IF(R1383="Refreshment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56" t="str">
        <f t="shared" si="684"/>
        <v/>
      </c>
      <c r="P1383" s="53"/>
      <c r="Q1383" s="14" t="str">
        <f t="shared" si="685"/>
        <v/>
      </c>
      <c r="R1383" s="57" t="str">
        <f t="shared" si="686"/>
        <v/>
      </c>
      <c r="S1383" s="58" t="str">
        <f>IF(B1383="","",IF(R1383="Refreshment Beverage",VLOOKUP(VALUE(Q1383),Rates!G$15:L$19,2,0),VLOOKUP(VALUE(Q1383),Rates!G$4:L$12,2,0)))</f>
        <v/>
      </c>
      <c r="T1383" s="58" t="str">
        <f t="shared" si="687"/>
        <v/>
      </c>
      <c r="U1383" s="58" t="str">
        <f t="shared" si="688"/>
        <v/>
      </c>
      <c r="V1383" s="58" t="str">
        <f t="shared" si="689"/>
        <v/>
      </c>
      <c r="W1383" s="58" t="str">
        <f t="shared" si="690"/>
        <v/>
      </c>
      <c r="X1383" s="59" t="str">
        <f t="shared" si="691"/>
        <v/>
      </c>
      <c r="Y1383" s="60" t="str">
        <f>IF(B:B="","",IF(R1383="Refreshment Beverage",VLOOKUP(Q1383,Rates!G$15:L$19,6,0)*W1383,VLOOKUP(Q1383,Rates!G$4:L$12,6,0)*W1383))</f>
        <v/>
      </c>
      <c r="Z1383" s="60" t="str">
        <f t="shared" si="692"/>
        <v/>
      </c>
      <c r="AA1383" s="60" t="str">
        <f t="shared" si="710"/>
        <v/>
      </c>
      <c r="AB1383" s="61" t="str" cm="1">
        <f t="array" ref="AB1383">IF(_xlfn.SINGLE(B:B)="","",IF(R1383="Refreshment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61" t="str" cm="1">
        <f t="array" ref="AC1383">IF(_xlfn.SINGLE(B:B)="","",IF(R1383="Refreshment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68">
        <f>IFERROR(IF(R1383="Beer","",IF(OR(Q1383=1,Q1383=2,Q1383=3,Q1383=4),VLOOKUP(Q1383,Rates!$A$31:$B$34,2,0)*W1383,IF(V1383=1,VLOOKUP(U1383,'REB BEV MIN MKUP'!B:E,4,0),IF(V1383&gt;1,VLOOKUP(VALUE(W1383),'REB BEV MIN MKUP'!O:Q,3,0),0)))),0)</f>
        <v>0</v>
      </c>
      <c r="AE1383" s="62" t="str">
        <f t="shared" si="693"/>
        <v/>
      </c>
      <c r="AF1383" s="63" t="str">
        <f t="shared" si="694"/>
        <v/>
      </c>
      <c r="AG1383" s="64" t="str">
        <f t="shared" si="695"/>
        <v/>
      </c>
      <c r="AH1383" s="65" t="str">
        <f t="shared" si="696"/>
        <v/>
      </c>
      <c r="AI1383" s="66" t="str">
        <f>IF(AE:AE="","",IF(R1383="Refreshment Beverage",AK1383*(Rates!J$19/100),ROUND(SUM(AH1383*(Rates!$J$8/100)),4)))</f>
        <v/>
      </c>
      <c r="AJ1383" s="67" t="str">
        <f t="shared" si="697"/>
        <v/>
      </c>
      <c r="AK1383" s="22" t="str">
        <f t="shared" si="698"/>
        <v/>
      </c>
      <c r="AL1383" s="62" t="str">
        <f t="shared" si="699"/>
        <v/>
      </c>
      <c r="AM1383" s="63" t="str">
        <f>IF(AS1383="","",IF(R1383="Refreshment Beverage",ROUND(AS1383*Rates!K$19,4),ROUND(AO1383*(VLOOKUP(VALUE(Q1383),Rates!G$4:L$12,3,0)),4)))</f>
        <v/>
      </c>
      <c r="AN1383" s="68" t="str">
        <f>IF(AS1383="","",IF(R1383="Refreshment Beverage",AS1383*(Rates!J$19/100),MAX(AM1383,AB1383)))</f>
        <v/>
      </c>
      <c r="AO1383" s="69" t="str">
        <f t="shared" si="700"/>
        <v/>
      </c>
      <c r="AP1383" s="69" t="str">
        <f t="shared" si="701"/>
        <v/>
      </c>
      <c r="AQ1383" s="70" t="str">
        <f>IF(AS1383="","",IF(R1383="Refreshment Beverage",ROUND(SUM(VLOOKUP(Q:Q,Rates!G$15:L$19,3,0)*(AS1383-Y1383-Z1383-AA1383)),4),ROUND(SUM(Rates!$K$8*AS1383),4)))</f>
        <v/>
      </c>
      <c r="AR1383" s="66" t="str">
        <f t="shared" si="702"/>
        <v/>
      </c>
      <c r="AS1383" s="22" t="str">
        <f t="shared" si="703"/>
        <v/>
      </c>
      <c r="AT1383" s="62" t="str">
        <f t="shared" si="704"/>
        <v/>
      </c>
      <c r="AU1383" s="63" t="str">
        <f>IF(AX1383="","",IF(R1383="Refreshment Beverage",ROUND((BA1383-Y1383-Z1383-AA1383)*VLOOKUP(VALUE(Q1383),Rates!G$15:L$19,3,0),4),ROUND(AW1383*(VLOOKUP(VALUE(Q1383),Rates!G:L,3,0)),4)))</f>
        <v/>
      </c>
      <c r="AV1383" s="68" t="str">
        <f t="shared" si="705"/>
        <v/>
      </c>
      <c r="AW1383" s="69" t="str">
        <f t="shared" si="706"/>
        <v/>
      </c>
      <c r="AX1383" s="65" t="str">
        <f t="shared" si="707"/>
        <v/>
      </c>
      <c r="AY1383" s="70" t="str">
        <f>IF(AX1383="","",IF(R1383="Refreshment Beverage",ROUND(SUM(AX1383*Rates!K$19),4),ROUND(SUM(AX1383*(Rates!J$8/100)),4)))</f>
        <v/>
      </c>
      <c r="AZ1383" s="67" t="str">
        <f t="shared" si="708"/>
        <v/>
      </c>
      <c r="BA1383" s="22" t="str">
        <f t="shared" si="709"/>
        <v/>
      </c>
      <c r="BD1383" s="171"/>
      <c r="BE1383" s="171"/>
      <c r="BF1383" s="171"/>
      <c r="BG1383" s="171"/>
    </row>
    <row r="1384" spans="11:59" ht="12.75" customHeight="1" x14ac:dyDescent="0.3">
      <c r="K1384" s="42" t="str">
        <f t="shared" ref="K1384:K1447" si="711">IFERROR(IF(B:B="","",IF(OR(C1384="",E1384="",F1384="",G1384="",H1384="",I1384="",J1384=""),"",ROUND(IF(J1384="Gross Price to Brewers",AE1384,IF(J1384="Retail Price",AL1384,IF(J1384="Licensee Retail",AT1384,""))),2))),"")</f>
        <v/>
      </c>
      <c r="L1384" s="55" t="str">
        <f t="shared" ref="L1384:L1447" si="712">IFERROR(IF(B:B="","",IF(OR(C1384="",E1384="",F1384="",G1384="",H1384="",I1384="",J1384=""),"",ROUND(IF(J1384="Gross Price to Brewers",AH1384,IF(J1384="Retail Price",AP1384,IF(J1384="Licensee Retail",AX1384,""))),2))),"")</f>
        <v/>
      </c>
      <c r="M1384" s="43" t="str">
        <f t="shared" ref="M1384:M1447" si="713">IFERROR(IF(B:B="","",IF(OR(C1384="",E1384="",F1384="",G1384="",H1384="",I1384="",J1384=""),"",ROUND(IF(J1384="Gross Price to Brewers",AK1384,IF(J1384="Retail Price",AS1384,IF(J1384="Licensee Retail",BA1384,""))),2))),"")</f>
        <v/>
      </c>
      <c r="N1384" s="56" t="str" cm="1">
        <f t="array" ref="N1384">IFERROR(IF(_xlfn.SINGLE(B:B)="","",IF(R1384="Beer",SUM(LOOKUP(2,1/(Rates!$B$3:$B$5&lt;=W1384)/(Rates!$C$3:$C$5&gt;=W1384),Rates!$D$3:$D$5)*(X1384/100)*W1384),IF(R1384="Refreshment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56" t="str">
        <f t="shared" ref="O1384:O1447" si="714">IF(B:B="","",IF(M1384&gt;N1384,"YES","NO"))</f>
        <v/>
      </c>
      <c r="P1384" s="53"/>
      <c r="Q1384" s="14" t="str">
        <f t="shared" ref="Q1384:Q1447" si="715">IF(B1384="","",IF(OR(D1384="",D1384=0),0,D1384))</f>
        <v/>
      </c>
      <c r="R1384" s="57" t="str">
        <f t="shared" ref="R1384:R1447" si="716">IF(C1384="","",IF(C1384="Beer","Beer",IF(C1384="Malt-Based Cooler","Refreshment Beverage")))</f>
        <v/>
      </c>
      <c r="S1384" s="58" t="str">
        <f>IF(B1384="","",IF(R1384="Refreshment Beverage",VLOOKUP(VALUE(Q1384),Rates!G$15:L$19,2,0),VLOOKUP(VALUE(Q1384),Rates!G$4:L$12,2,0)))</f>
        <v/>
      </c>
      <c r="T1384" s="58" t="str">
        <f t="shared" ref="T1384:T1447" si="717">IF(B1384="","",G1384)</f>
        <v/>
      </c>
      <c r="U1384" s="58" t="str">
        <f t="shared" ref="U1384:U1447" si="718">IF(B:B="","",SUM(W1384/V1384))</f>
        <v/>
      </c>
      <c r="V1384" s="58" t="str">
        <f t="shared" ref="V1384:V1447" si="719">IF(B1384="","",F1384)</f>
        <v/>
      </c>
      <c r="W1384" s="58" t="str">
        <f t="shared" ref="W1384:W1447" si="720">IF(B1384="","",E1384*F1384)</f>
        <v/>
      </c>
      <c r="X1384" s="59" t="str">
        <f t="shared" ref="X1384:X1447" si="721">IF(B1384="","",H1384)</f>
        <v/>
      </c>
      <c r="Y1384" s="60" t="str">
        <f>IF(B:B="","",IF(R1384="Refreshment Beverage",VLOOKUP(Q1384,Rates!G$15:L$19,6,0)*W1384,VLOOKUP(Q1384,Rates!G$4:L$12,6,0)*W1384))</f>
        <v/>
      </c>
      <c r="Z1384" s="60" t="str">
        <f t="shared" ref="Z1384:Z1447" si="722">IF(B:B="","",IF(R1384="Refreshment Beverage",0,IF(T1384="Keg",0,ROUND(0.34/12*V1384,2))))</f>
        <v/>
      </c>
      <c r="AA1384" s="60" t="str">
        <f t="shared" si="710"/>
        <v/>
      </c>
      <c r="AB1384" s="61" t="str" cm="1">
        <f t="array" ref="AB1384">IF(_xlfn.SINGLE(B:B)="","",IF(R1384="Refreshment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61" t="str" cm="1">
        <f t="array" ref="AC1384">IF(_xlfn.SINGLE(B:B)="","",IF(R1384="Refreshment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68">
        <f>IFERROR(IF(R1384="Beer","",IF(OR(Q1384=1,Q1384=2,Q1384=3,Q1384=4),VLOOKUP(Q1384,Rates!$A$31:$B$34,2,0)*W1384,IF(V1384=1,VLOOKUP(U1384,'REB BEV MIN MKUP'!B:E,4,0),IF(V1384&gt;1,VLOOKUP(VALUE(W1384),'REB BEV MIN MKUP'!O:Q,3,0),0)))),0)</f>
        <v>0</v>
      </c>
      <c r="AE1384" s="62" t="str">
        <f t="shared" ref="AE1384:AE1447" si="723">IF(J1384="Gross Price to Brewers",I1384,"")</f>
        <v/>
      </c>
      <c r="AF1384" s="63" t="str">
        <f t="shared" ref="AF1384:AF1447" si="724">IF(AE:AE="","",ROUND(SUM(AE1384*(S1384/100)),4))</f>
        <v/>
      </c>
      <c r="AG1384" s="64" t="str">
        <f t="shared" ref="AG1384:AG1447" si="725">IF(AE:AE="","",IF(R1384="Refreshment Beverage",MAX(AF1384,AD1384),MAX(AB1384,AF1384)))</f>
        <v/>
      </c>
      <c r="AH1384" s="65" t="str">
        <f t="shared" ref="AH1384:AH1447" si="726">IF(AE:AE="","",IF(R1384="Refreshment Beverage",AK1384-AJ1384,SUM(Y1384:AA1384)+AE1384+AG1384))</f>
        <v/>
      </c>
      <c r="AI1384" s="66" t="str">
        <f>IF(AE:AE="","",IF(R1384="Refreshment Beverage",AK1384*(Rates!J$19/100),ROUND(SUM(AH1384*(Rates!$J$8/100)),4)))</f>
        <v/>
      </c>
      <c r="AJ1384" s="67" t="str">
        <f t="shared" ref="AJ1384:AJ1447" si="727">IF(AE:AE="","",IF(R1384="Refreshment Beverage",AI1384,MAX(AC1384,AI1384)))</f>
        <v/>
      </c>
      <c r="AK1384" s="22" t="str">
        <f t="shared" ref="AK1384:AK1447" si="728">IF(AE:AE="","",IF(R1384="Refreshment Beverage",SUM(AE1384+Y1384+Z1384+AA1384+AG1384),SUM(AH1384+AJ1384)))</f>
        <v/>
      </c>
      <c r="AL1384" s="62" t="str">
        <f t="shared" ref="AL1384:AL1447" si="729">IF(AS1384="","",IF(R1384="Refreshment Beverage",ROUND(SUM(AS1384-AR1384-AA1384-Z1384-Y1384),2),ROUND(SUM(AS1384-AR1384-AN1384-Y1384-Z1384-AA1384),2)))</f>
        <v/>
      </c>
      <c r="AM1384" s="63" t="str">
        <f>IF(AS1384="","",IF(R1384="Refreshment Beverage",ROUND(AS1384*Rates!K$19,4),ROUND(AO1384*(VLOOKUP(VALUE(Q1384),Rates!G$4:L$12,3,0)),4)))</f>
        <v/>
      </c>
      <c r="AN1384" s="68" t="str">
        <f>IF(AS1384="","",IF(R1384="Refreshment Beverage",AS1384*(Rates!J$19/100),MAX(AM1384,AB1384)))</f>
        <v/>
      </c>
      <c r="AO1384" s="69" t="str">
        <f t="shared" ref="AO1384:AO1447" si="730">IF(AS1384="","",ROUND(SUM(AS1384-AR1384-Y1384-Z1384-AA1384),4))</f>
        <v/>
      </c>
      <c r="AP1384" s="69" t="str">
        <f t="shared" ref="AP1384:AP1447" si="731">IF(AS1384="","",IF(R1384="Refreshment Beverage",ROUND(AS1384-AN1384,2),ROUND(SUM(AS1384-AR1384),2)))</f>
        <v/>
      </c>
      <c r="AQ1384" s="70" t="str">
        <f>IF(AS1384="","",IF(R1384="Refreshment Beverage",ROUND(SUM(VLOOKUP(Q:Q,Rates!G$15:L$19,3,0)*(AS1384-Y1384-Z1384-AA1384)),4),ROUND(SUM(Rates!$K$8*AS1384),4)))</f>
        <v/>
      </c>
      <c r="AR1384" s="66" t="str">
        <f t="shared" ref="AR1384:AR1447" si="732">IF(AS1384="","",IF(R1384="Refreshment Beverage",MAX(AD1384,AQ1384),MAX(AQ1384,AC1384)))</f>
        <v/>
      </c>
      <c r="AS1384" s="22" t="str">
        <f t="shared" ref="AS1384:AS1447" si="733">IF(J1384="Retail Price",SUM(I1384+0.004),"")</f>
        <v/>
      </c>
      <c r="AT1384" s="62" t="str">
        <f t="shared" ref="AT1384:AT1447" si="734">IF(AX1384="","",IF(R1384="Refreshment Beverage",SUM(BA1384-AV1384-Y1384-Z1384-AA1384),SUM(AX1384-AV1384-Y1384-Z1384-AA1384)))</f>
        <v/>
      </c>
      <c r="AU1384" s="63" t="str">
        <f>IF(AX1384="","",IF(R1384="Refreshment Beverage",ROUND((BA1384-Y1384-Z1384-AA1384)*VLOOKUP(VALUE(Q1384),Rates!G$15:L$19,3,0),4),ROUND(AW1384*(VLOOKUP(VALUE(Q1384),Rates!G:L,3,0)),4)))</f>
        <v/>
      </c>
      <c r="AV1384" s="68" t="str">
        <f t="shared" ref="AV1384:AV1447" si="735">IF(AX1384="","",IF(R1384="Refreshment Beverage",MAX(AU1384,AD1384),MAX(AB1384,AU1384)))</f>
        <v/>
      </c>
      <c r="AW1384" s="69" t="str">
        <f t="shared" ref="AW1384:AW1447" si="736">IF(AX1384="","",IF(R1384="Refreshment Beverage",SUM(BA1384-AV1384-Y1384-Z1384-AA1384),ROUND(SUM(BA1384-AZ1384-Y1384-Z1384-AA1384),4)))</f>
        <v/>
      </c>
      <c r="AX1384" s="65" t="str">
        <f t="shared" ref="AX1384:AX1447" si="737">IF(J1384="Licensee Retail",I1384,"")</f>
        <v/>
      </c>
      <c r="AY1384" s="70" t="str">
        <f>IF(AX1384="","",IF(R1384="Refreshment Beverage",ROUND(SUM(AX1384*Rates!K$19),4),ROUND(SUM(AX1384*(Rates!J$8/100)),4)))</f>
        <v/>
      </c>
      <c r="AZ1384" s="67" t="str">
        <f t="shared" ref="AZ1384:AZ1447" si="738">IF(AX1384="","",MAX($AC1384,AY1384))</f>
        <v/>
      </c>
      <c r="BA1384" s="22" t="str">
        <f t="shared" ref="BA1384:BA1447" si="739">IF(AX1384="","",SUM(AX1384+AZ1384))</f>
        <v/>
      </c>
      <c r="BD1384" s="171"/>
      <c r="BE1384" s="171"/>
      <c r="BF1384" s="171"/>
      <c r="BG1384" s="171"/>
    </row>
    <row r="1385" spans="11:59" ht="12.75" customHeight="1" x14ac:dyDescent="0.3">
      <c r="K1385" s="42" t="str">
        <f t="shared" si="711"/>
        <v/>
      </c>
      <c r="L1385" s="55" t="str">
        <f t="shared" si="712"/>
        <v/>
      </c>
      <c r="M1385" s="43" t="str">
        <f t="shared" si="713"/>
        <v/>
      </c>
      <c r="N1385" s="56" t="str" cm="1">
        <f t="array" ref="N1385">IFERROR(IF(_xlfn.SINGLE(B:B)="","",IF(R1385="Beer",SUM(LOOKUP(2,1/(Rates!$B$3:$B$5&lt;=W1385)/(Rates!$C$3:$C$5&gt;=W1385),Rates!$D$3:$D$5)*(X1385/100)*W1385),IF(R1385="Refreshment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56" t="str">
        <f t="shared" si="714"/>
        <v/>
      </c>
      <c r="P1385" s="53"/>
      <c r="Q1385" s="14" t="str">
        <f t="shared" si="715"/>
        <v/>
      </c>
      <c r="R1385" s="57" t="str">
        <f t="shared" si="716"/>
        <v/>
      </c>
      <c r="S1385" s="58" t="str">
        <f>IF(B1385="","",IF(R1385="Refreshment Beverage",VLOOKUP(VALUE(Q1385),Rates!G$15:L$19,2,0),VLOOKUP(VALUE(Q1385),Rates!G$4:L$12,2,0)))</f>
        <v/>
      </c>
      <c r="T1385" s="58" t="str">
        <f t="shared" si="717"/>
        <v/>
      </c>
      <c r="U1385" s="58" t="str">
        <f t="shared" si="718"/>
        <v/>
      </c>
      <c r="V1385" s="58" t="str">
        <f t="shared" si="719"/>
        <v/>
      </c>
      <c r="W1385" s="58" t="str">
        <f t="shared" si="720"/>
        <v/>
      </c>
      <c r="X1385" s="59" t="str">
        <f t="shared" si="721"/>
        <v/>
      </c>
      <c r="Y1385" s="60" t="str">
        <f>IF(B:B="","",IF(R1385="Refreshment Beverage",VLOOKUP(Q1385,Rates!G$15:L$19,6,0)*W1385,VLOOKUP(Q1385,Rates!G$4:L$12,6,0)*W1385))</f>
        <v/>
      </c>
      <c r="Z1385" s="60" t="str">
        <f t="shared" si="722"/>
        <v/>
      </c>
      <c r="AA1385" s="60" t="str">
        <f t="shared" si="710"/>
        <v/>
      </c>
      <c r="AB1385" s="61" t="str" cm="1">
        <f t="array" ref="AB1385">IF(_xlfn.SINGLE(B:B)="","",IF(R1385="Refreshment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61" t="str" cm="1">
        <f t="array" ref="AC1385">IF(_xlfn.SINGLE(B:B)="","",IF(R1385="Refreshment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68">
        <f>IFERROR(IF(R1385="Beer","",IF(OR(Q1385=1,Q1385=2,Q1385=3,Q1385=4),VLOOKUP(Q1385,Rates!$A$31:$B$34,2,0)*W1385,IF(V1385=1,VLOOKUP(U1385,'REB BEV MIN MKUP'!B:E,4,0),IF(V1385&gt;1,VLOOKUP(VALUE(W1385),'REB BEV MIN MKUP'!O:Q,3,0),0)))),0)</f>
        <v>0</v>
      </c>
      <c r="AE1385" s="62" t="str">
        <f t="shared" si="723"/>
        <v/>
      </c>
      <c r="AF1385" s="63" t="str">
        <f t="shared" si="724"/>
        <v/>
      </c>
      <c r="AG1385" s="64" t="str">
        <f t="shared" si="725"/>
        <v/>
      </c>
      <c r="AH1385" s="65" t="str">
        <f t="shared" si="726"/>
        <v/>
      </c>
      <c r="AI1385" s="66" t="str">
        <f>IF(AE:AE="","",IF(R1385="Refreshment Beverage",AK1385*(Rates!J$19/100),ROUND(SUM(AH1385*(Rates!$J$8/100)),4)))</f>
        <v/>
      </c>
      <c r="AJ1385" s="67" t="str">
        <f t="shared" si="727"/>
        <v/>
      </c>
      <c r="AK1385" s="22" t="str">
        <f t="shared" si="728"/>
        <v/>
      </c>
      <c r="AL1385" s="62" t="str">
        <f t="shared" si="729"/>
        <v/>
      </c>
      <c r="AM1385" s="63" t="str">
        <f>IF(AS1385="","",IF(R1385="Refreshment Beverage",ROUND(AS1385*Rates!K$19,4),ROUND(AO1385*(VLOOKUP(VALUE(Q1385),Rates!G$4:L$12,3,0)),4)))</f>
        <v/>
      </c>
      <c r="AN1385" s="68" t="str">
        <f>IF(AS1385="","",IF(R1385="Refreshment Beverage",AS1385*(Rates!J$19/100),MAX(AM1385,AB1385)))</f>
        <v/>
      </c>
      <c r="AO1385" s="69" t="str">
        <f t="shared" si="730"/>
        <v/>
      </c>
      <c r="AP1385" s="69" t="str">
        <f t="shared" si="731"/>
        <v/>
      </c>
      <c r="AQ1385" s="70" t="str">
        <f>IF(AS1385="","",IF(R1385="Refreshment Beverage",ROUND(SUM(VLOOKUP(Q:Q,Rates!G$15:L$19,3,0)*(AS1385-Y1385-Z1385-AA1385)),4),ROUND(SUM(Rates!$K$8*AS1385),4)))</f>
        <v/>
      </c>
      <c r="AR1385" s="66" t="str">
        <f t="shared" si="732"/>
        <v/>
      </c>
      <c r="AS1385" s="22" t="str">
        <f t="shared" si="733"/>
        <v/>
      </c>
      <c r="AT1385" s="62" t="str">
        <f t="shared" si="734"/>
        <v/>
      </c>
      <c r="AU1385" s="63" t="str">
        <f>IF(AX1385="","",IF(R1385="Refreshment Beverage",ROUND((BA1385-Y1385-Z1385-AA1385)*VLOOKUP(VALUE(Q1385),Rates!G$15:L$19,3,0),4),ROUND(AW1385*(VLOOKUP(VALUE(Q1385),Rates!G:L,3,0)),4)))</f>
        <v/>
      </c>
      <c r="AV1385" s="68" t="str">
        <f t="shared" si="735"/>
        <v/>
      </c>
      <c r="AW1385" s="69" t="str">
        <f t="shared" si="736"/>
        <v/>
      </c>
      <c r="AX1385" s="65" t="str">
        <f t="shared" si="737"/>
        <v/>
      </c>
      <c r="AY1385" s="70" t="str">
        <f>IF(AX1385="","",IF(R1385="Refreshment Beverage",ROUND(SUM(AX1385*Rates!K$19),4),ROUND(SUM(AX1385*(Rates!J$8/100)),4)))</f>
        <v/>
      </c>
      <c r="AZ1385" s="67" t="str">
        <f t="shared" si="738"/>
        <v/>
      </c>
      <c r="BA1385" s="22" t="str">
        <f t="shared" si="739"/>
        <v/>
      </c>
      <c r="BD1385" s="171"/>
      <c r="BE1385" s="171"/>
      <c r="BF1385" s="171"/>
      <c r="BG1385" s="171"/>
    </row>
    <row r="1386" spans="11:59" ht="12.75" customHeight="1" x14ac:dyDescent="0.3">
      <c r="K1386" s="42" t="str">
        <f t="shared" si="711"/>
        <v/>
      </c>
      <c r="L1386" s="55" t="str">
        <f t="shared" si="712"/>
        <v/>
      </c>
      <c r="M1386" s="43" t="str">
        <f t="shared" si="713"/>
        <v/>
      </c>
      <c r="N1386" s="56" t="str" cm="1">
        <f t="array" ref="N1386">IFERROR(IF(_xlfn.SINGLE(B:B)="","",IF(R1386="Beer",SUM(LOOKUP(2,1/(Rates!$B$3:$B$5&lt;=W1386)/(Rates!$C$3:$C$5&gt;=W1386),Rates!$D$3:$D$5)*(X1386/100)*W1386),IF(R1386="Refreshment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56" t="str">
        <f t="shared" si="714"/>
        <v/>
      </c>
      <c r="P1386" s="53"/>
      <c r="Q1386" s="14" t="str">
        <f t="shared" si="715"/>
        <v/>
      </c>
      <c r="R1386" s="57" t="str">
        <f t="shared" si="716"/>
        <v/>
      </c>
      <c r="S1386" s="58" t="str">
        <f>IF(B1386="","",IF(R1386="Refreshment Beverage",VLOOKUP(VALUE(Q1386),Rates!G$15:L$19,2,0),VLOOKUP(VALUE(Q1386),Rates!G$4:L$12,2,0)))</f>
        <v/>
      </c>
      <c r="T1386" s="58" t="str">
        <f t="shared" si="717"/>
        <v/>
      </c>
      <c r="U1386" s="58" t="str">
        <f t="shared" si="718"/>
        <v/>
      </c>
      <c r="V1386" s="58" t="str">
        <f t="shared" si="719"/>
        <v/>
      </c>
      <c r="W1386" s="58" t="str">
        <f t="shared" si="720"/>
        <v/>
      </c>
      <c r="X1386" s="59" t="str">
        <f t="shared" si="721"/>
        <v/>
      </c>
      <c r="Y1386" s="60" t="str">
        <f>IF(B:B="","",IF(R1386="Refreshment Beverage",VLOOKUP(Q1386,Rates!G$15:L$19,6,0)*W1386,VLOOKUP(Q1386,Rates!G$4:L$12,6,0)*W1386))</f>
        <v/>
      </c>
      <c r="Z1386" s="60" t="str">
        <f t="shared" si="722"/>
        <v/>
      </c>
      <c r="AA1386" s="60" t="str">
        <f t="shared" si="710"/>
        <v/>
      </c>
      <c r="AB1386" s="61" t="str" cm="1">
        <f t="array" ref="AB1386">IF(_xlfn.SINGLE(B:B)="","",IF(R1386="Refreshment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61" t="str" cm="1">
        <f t="array" ref="AC1386">IF(_xlfn.SINGLE(B:B)="","",IF(R1386="Refreshment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68">
        <f>IFERROR(IF(R1386="Beer","",IF(OR(Q1386=1,Q1386=2,Q1386=3,Q1386=4),VLOOKUP(Q1386,Rates!$A$31:$B$34,2,0)*W1386,IF(V1386=1,VLOOKUP(U1386,'REB BEV MIN MKUP'!B:E,4,0),IF(V1386&gt;1,VLOOKUP(VALUE(W1386),'REB BEV MIN MKUP'!O:Q,3,0),0)))),0)</f>
        <v>0</v>
      </c>
      <c r="AE1386" s="62" t="str">
        <f t="shared" si="723"/>
        <v/>
      </c>
      <c r="AF1386" s="63" t="str">
        <f t="shared" si="724"/>
        <v/>
      </c>
      <c r="AG1386" s="64" t="str">
        <f t="shared" si="725"/>
        <v/>
      </c>
      <c r="AH1386" s="65" t="str">
        <f t="shared" si="726"/>
        <v/>
      </c>
      <c r="AI1386" s="66" t="str">
        <f>IF(AE:AE="","",IF(R1386="Refreshment Beverage",AK1386*(Rates!J$19/100),ROUND(SUM(AH1386*(Rates!$J$8/100)),4)))</f>
        <v/>
      </c>
      <c r="AJ1386" s="67" t="str">
        <f t="shared" si="727"/>
        <v/>
      </c>
      <c r="AK1386" s="22" t="str">
        <f t="shared" si="728"/>
        <v/>
      </c>
      <c r="AL1386" s="62" t="str">
        <f t="shared" si="729"/>
        <v/>
      </c>
      <c r="AM1386" s="63" t="str">
        <f>IF(AS1386="","",IF(R1386="Refreshment Beverage",ROUND(AS1386*Rates!K$19,4),ROUND(AO1386*(VLOOKUP(VALUE(Q1386),Rates!G$4:L$12,3,0)),4)))</f>
        <v/>
      </c>
      <c r="AN1386" s="68" t="str">
        <f>IF(AS1386="","",IF(R1386="Refreshment Beverage",AS1386*(Rates!J$19/100),MAX(AM1386,AB1386)))</f>
        <v/>
      </c>
      <c r="AO1386" s="69" t="str">
        <f t="shared" si="730"/>
        <v/>
      </c>
      <c r="AP1386" s="69" t="str">
        <f t="shared" si="731"/>
        <v/>
      </c>
      <c r="AQ1386" s="70" t="str">
        <f>IF(AS1386="","",IF(R1386="Refreshment Beverage",ROUND(SUM(VLOOKUP(Q:Q,Rates!G$15:L$19,3,0)*(AS1386-Y1386-Z1386-AA1386)),4),ROUND(SUM(Rates!$K$8*AS1386),4)))</f>
        <v/>
      </c>
      <c r="AR1386" s="66" t="str">
        <f t="shared" si="732"/>
        <v/>
      </c>
      <c r="AS1386" s="22" t="str">
        <f t="shared" si="733"/>
        <v/>
      </c>
      <c r="AT1386" s="62" t="str">
        <f t="shared" si="734"/>
        <v/>
      </c>
      <c r="AU1386" s="63" t="str">
        <f>IF(AX1386="","",IF(R1386="Refreshment Beverage",ROUND((BA1386-Y1386-Z1386-AA1386)*VLOOKUP(VALUE(Q1386),Rates!G$15:L$19,3,0),4),ROUND(AW1386*(VLOOKUP(VALUE(Q1386),Rates!G:L,3,0)),4)))</f>
        <v/>
      </c>
      <c r="AV1386" s="68" t="str">
        <f t="shared" si="735"/>
        <v/>
      </c>
      <c r="AW1386" s="69" t="str">
        <f t="shared" si="736"/>
        <v/>
      </c>
      <c r="AX1386" s="65" t="str">
        <f t="shared" si="737"/>
        <v/>
      </c>
      <c r="AY1386" s="70" t="str">
        <f>IF(AX1386="","",IF(R1386="Refreshment Beverage",ROUND(SUM(AX1386*Rates!K$19),4),ROUND(SUM(AX1386*(Rates!J$8/100)),4)))</f>
        <v/>
      </c>
      <c r="AZ1386" s="67" t="str">
        <f t="shared" si="738"/>
        <v/>
      </c>
      <c r="BA1386" s="22" t="str">
        <f t="shared" si="739"/>
        <v/>
      </c>
      <c r="BD1386" s="171"/>
      <c r="BE1386" s="171"/>
      <c r="BF1386" s="171"/>
      <c r="BG1386" s="171"/>
    </row>
    <row r="1387" spans="11:59" ht="12.75" customHeight="1" x14ac:dyDescent="0.3">
      <c r="K1387" s="42" t="str">
        <f t="shared" si="711"/>
        <v/>
      </c>
      <c r="L1387" s="55" t="str">
        <f t="shared" si="712"/>
        <v/>
      </c>
      <c r="M1387" s="43" t="str">
        <f t="shared" si="713"/>
        <v/>
      </c>
      <c r="N1387" s="56" t="str" cm="1">
        <f t="array" ref="N1387">IFERROR(IF(_xlfn.SINGLE(B:B)="","",IF(R1387="Beer",SUM(LOOKUP(2,1/(Rates!$B$3:$B$5&lt;=W1387)/(Rates!$C$3:$C$5&gt;=W1387),Rates!$D$3:$D$5)*(X1387/100)*W1387),IF(R1387="Refreshment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56" t="str">
        <f t="shared" si="714"/>
        <v/>
      </c>
      <c r="P1387" s="53"/>
      <c r="Q1387" s="14" t="str">
        <f t="shared" si="715"/>
        <v/>
      </c>
      <c r="R1387" s="57" t="str">
        <f t="shared" si="716"/>
        <v/>
      </c>
      <c r="S1387" s="58" t="str">
        <f>IF(B1387="","",IF(R1387="Refreshment Beverage",VLOOKUP(VALUE(Q1387),Rates!G$15:L$19,2,0),VLOOKUP(VALUE(Q1387),Rates!G$4:L$12,2,0)))</f>
        <v/>
      </c>
      <c r="T1387" s="58" t="str">
        <f t="shared" si="717"/>
        <v/>
      </c>
      <c r="U1387" s="58" t="str">
        <f t="shared" si="718"/>
        <v/>
      </c>
      <c r="V1387" s="58" t="str">
        <f t="shared" si="719"/>
        <v/>
      </c>
      <c r="W1387" s="58" t="str">
        <f t="shared" si="720"/>
        <v/>
      </c>
      <c r="X1387" s="59" t="str">
        <f t="shared" si="721"/>
        <v/>
      </c>
      <c r="Y1387" s="60" t="str">
        <f>IF(B:B="","",IF(R1387="Refreshment Beverage",VLOOKUP(Q1387,Rates!G$15:L$19,6,0)*W1387,VLOOKUP(Q1387,Rates!G$4:L$12,6,0)*W1387))</f>
        <v/>
      </c>
      <c r="Z1387" s="60" t="str">
        <f t="shared" si="722"/>
        <v/>
      </c>
      <c r="AA1387" s="60" t="str">
        <f t="shared" si="710"/>
        <v/>
      </c>
      <c r="AB1387" s="61" t="str" cm="1">
        <f t="array" ref="AB1387">IF(_xlfn.SINGLE(B:B)="","",IF(R1387="Refreshment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61" t="str" cm="1">
        <f t="array" ref="AC1387">IF(_xlfn.SINGLE(B:B)="","",IF(R1387="Refreshment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68">
        <f>IFERROR(IF(R1387="Beer","",IF(OR(Q1387=1,Q1387=2,Q1387=3,Q1387=4),VLOOKUP(Q1387,Rates!$A$31:$B$34,2,0)*W1387,IF(V1387=1,VLOOKUP(U1387,'REB BEV MIN MKUP'!B:E,4,0),IF(V1387&gt;1,VLOOKUP(VALUE(W1387),'REB BEV MIN MKUP'!O:Q,3,0),0)))),0)</f>
        <v>0</v>
      </c>
      <c r="AE1387" s="62" t="str">
        <f t="shared" si="723"/>
        <v/>
      </c>
      <c r="AF1387" s="63" t="str">
        <f t="shared" si="724"/>
        <v/>
      </c>
      <c r="AG1387" s="64" t="str">
        <f t="shared" si="725"/>
        <v/>
      </c>
      <c r="AH1387" s="65" t="str">
        <f t="shared" si="726"/>
        <v/>
      </c>
      <c r="AI1387" s="66" t="str">
        <f>IF(AE:AE="","",IF(R1387="Refreshment Beverage",AK1387*(Rates!J$19/100),ROUND(SUM(AH1387*(Rates!$J$8/100)),4)))</f>
        <v/>
      </c>
      <c r="AJ1387" s="67" t="str">
        <f t="shared" si="727"/>
        <v/>
      </c>
      <c r="AK1387" s="22" t="str">
        <f t="shared" si="728"/>
        <v/>
      </c>
      <c r="AL1387" s="62" t="str">
        <f t="shared" si="729"/>
        <v/>
      </c>
      <c r="AM1387" s="63" t="str">
        <f>IF(AS1387="","",IF(R1387="Refreshment Beverage",ROUND(AS1387*Rates!K$19,4),ROUND(AO1387*(VLOOKUP(VALUE(Q1387),Rates!G$4:L$12,3,0)),4)))</f>
        <v/>
      </c>
      <c r="AN1387" s="68" t="str">
        <f>IF(AS1387="","",IF(R1387="Refreshment Beverage",AS1387*(Rates!J$19/100),MAX(AM1387,AB1387)))</f>
        <v/>
      </c>
      <c r="AO1387" s="69" t="str">
        <f t="shared" si="730"/>
        <v/>
      </c>
      <c r="AP1387" s="69" t="str">
        <f t="shared" si="731"/>
        <v/>
      </c>
      <c r="AQ1387" s="70" t="str">
        <f>IF(AS1387="","",IF(R1387="Refreshment Beverage",ROUND(SUM(VLOOKUP(Q:Q,Rates!G$15:L$19,3,0)*(AS1387-Y1387-Z1387-AA1387)),4),ROUND(SUM(Rates!$K$8*AS1387),4)))</f>
        <v/>
      </c>
      <c r="AR1387" s="66" t="str">
        <f t="shared" si="732"/>
        <v/>
      </c>
      <c r="AS1387" s="22" t="str">
        <f t="shared" si="733"/>
        <v/>
      </c>
      <c r="AT1387" s="62" t="str">
        <f t="shared" si="734"/>
        <v/>
      </c>
      <c r="AU1387" s="63" t="str">
        <f>IF(AX1387="","",IF(R1387="Refreshment Beverage",ROUND((BA1387-Y1387-Z1387-AA1387)*VLOOKUP(VALUE(Q1387),Rates!G$15:L$19,3,0),4),ROUND(AW1387*(VLOOKUP(VALUE(Q1387),Rates!G:L,3,0)),4)))</f>
        <v/>
      </c>
      <c r="AV1387" s="68" t="str">
        <f t="shared" si="735"/>
        <v/>
      </c>
      <c r="AW1387" s="69" t="str">
        <f t="shared" si="736"/>
        <v/>
      </c>
      <c r="AX1387" s="65" t="str">
        <f t="shared" si="737"/>
        <v/>
      </c>
      <c r="AY1387" s="70" t="str">
        <f>IF(AX1387="","",IF(R1387="Refreshment Beverage",ROUND(SUM(AX1387*Rates!K$19),4),ROUND(SUM(AX1387*(Rates!J$8/100)),4)))</f>
        <v/>
      </c>
      <c r="AZ1387" s="67" t="str">
        <f t="shared" si="738"/>
        <v/>
      </c>
      <c r="BA1387" s="22" t="str">
        <f t="shared" si="739"/>
        <v/>
      </c>
      <c r="BD1387" s="171"/>
      <c r="BE1387" s="171"/>
      <c r="BF1387" s="171"/>
      <c r="BG1387" s="171"/>
    </row>
    <row r="1388" spans="11:59" ht="12.75" customHeight="1" x14ac:dyDescent="0.3">
      <c r="K1388" s="42" t="str">
        <f t="shared" si="711"/>
        <v/>
      </c>
      <c r="L1388" s="55" t="str">
        <f t="shared" si="712"/>
        <v/>
      </c>
      <c r="M1388" s="43" t="str">
        <f t="shared" si="713"/>
        <v/>
      </c>
      <c r="N1388" s="56" t="str" cm="1">
        <f t="array" ref="N1388">IFERROR(IF(_xlfn.SINGLE(B:B)="","",IF(R1388="Beer",SUM(LOOKUP(2,1/(Rates!$B$3:$B$5&lt;=W1388)/(Rates!$C$3:$C$5&gt;=W1388),Rates!$D$3:$D$5)*(X1388/100)*W1388),IF(R1388="Refreshment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56" t="str">
        <f t="shared" si="714"/>
        <v/>
      </c>
      <c r="P1388" s="53"/>
      <c r="Q1388" s="14" t="str">
        <f t="shared" si="715"/>
        <v/>
      </c>
      <c r="R1388" s="57" t="str">
        <f t="shared" si="716"/>
        <v/>
      </c>
      <c r="S1388" s="58" t="str">
        <f>IF(B1388="","",IF(R1388="Refreshment Beverage",VLOOKUP(VALUE(Q1388),Rates!G$15:L$19,2,0),VLOOKUP(VALUE(Q1388),Rates!G$4:L$12,2,0)))</f>
        <v/>
      </c>
      <c r="T1388" s="58" t="str">
        <f t="shared" si="717"/>
        <v/>
      </c>
      <c r="U1388" s="58" t="str">
        <f t="shared" si="718"/>
        <v/>
      </c>
      <c r="V1388" s="58" t="str">
        <f t="shared" si="719"/>
        <v/>
      </c>
      <c r="W1388" s="58" t="str">
        <f t="shared" si="720"/>
        <v/>
      </c>
      <c r="X1388" s="59" t="str">
        <f t="shared" si="721"/>
        <v/>
      </c>
      <c r="Y1388" s="60" t="str">
        <f>IF(B:B="","",IF(R1388="Refreshment Beverage",VLOOKUP(Q1388,Rates!G$15:L$19,6,0)*W1388,VLOOKUP(Q1388,Rates!G$4:L$12,6,0)*W1388))</f>
        <v/>
      </c>
      <c r="Z1388" s="60" t="str">
        <f t="shared" si="722"/>
        <v/>
      </c>
      <c r="AA1388" s="60" t="str">
        <f t="shared" si="710"/>
        <v/>
      </c>
      <c r="AB1388" s="61" t="str" cm="1">
        <f t="array" ref="AB1388">IF(_xlfn.SINGLE(B:B)="","",IF(R1388="Refreshment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61" t="str" cm="1">
        <f t="array" ref="AC1388">IF(_xlfn.SINGLE(B:B)="","",IF(R1388="Refreshment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68">
        <f>IFERROR(IF(R1388="Beer","",IF(OR(Q1388=1,Q1388=2,Q1388=3,Q1388=4),VLOOKUP(Q1388,Rates!$A$31:$B$34,2,0)*W1388,IF(V1388=1,VLOOKUP(U1388,'REB BEV MIN MKUP'!B:E,4,0),IF(V1388&gt;1,VLOOKUP(VALUE(W1388),'REB BEV MIN MKUP'!O:Q,3,0),0)))),0)</f>
        <v>0</v>
      </c>
      <c r="AE1388" s="62" t="str">
        <f t="shared" si="723"/>
        <v/>
      </c>
      <c r="AF1388" s="63" t="str">
        <f t="shared" si="724"/>
        <v/>
      </c>
      <c r="AG1388" s="64" t="str">
        <f t="shared" si="725"/>
        <v/>
      </c>
      <c r="AH1388" s="65" t="str">
        <f t="shared" si="726"/>
        <v/>
      </c>
      <c r="AI1388" s="66" t="str">
        <f>IF(AE:AE="","",IF(R1388="Refreshment Beverage",AK1388*(Rates!J$19/100),ROUND(SUM(AH1388*(Rates!$J$8/100)),4)))</f>
        <v/>
      </c>
      <c r="AJ1388" s="67" t="str">
        <f t="shared" si="727"/>
        <v/>
      </c>
      <c r="AK1388" s="22" t="str">
        <f t="shared" si="728"/>
        <v/>
      </c>
      <c r="AL1388" s="62" t="str">
        <f t="shared" si="729"/>
        <v/>
      </c>
      <c r="AM1388" s="63" t="str">
        <f>IF(AS1388="","",IF(R1388="Refreshment Beverage",ROUND(AS1388*Rates!K$19,4),ROUND(AO1388*(VLOOKUP(VALUE(Q1388),Rates!G$4:L$12,3,0)),4)))</f>
        <v/>
      </c>
      <c r="AN1388" s="68" t="str">
        <f>IF(AS1388="","",IF(R1388="Refreshment Beverage",AS1388*(Rates!J$19/100),MAX(AM1388,AB1388)))</f>
        <v/>
      </c>
      <c r="AO1388" s="69" t="str">
        <f t="shared" si="730"/>
        <v/>
      </c>
      <c r="AP1388" s="69" t="str">
        <f t="shared" si="731"/>
        <v/>
      </c>
      <c r="AQ1388" s="70" t="str">
        <f>IF(AS1388="","",IF(R1388="Refreshment Beverage",ROUND(SUM(VLOOKUP(Q:Q,Rates!G$15:L$19,3,0)*(AS1388-Y1388-Z1388-AA1388)),4),ROUND(SUM(Rates!$K$8*AS1388),4)))</f>
        <v/>
      </c>
      <c r="AR1388" s="66" t="str">
        <f t="shared" si="732"/>
        <v/>
      </c>
      <c r="AS1388" s="22" t="str">
        <f t="shared" si="733"/>
        <v/>
      </c>
      <c r="AT1388" s="62" t="str">
        <f t="shared" si="734"/>
        <v/>
      </c>
      <c r="AU1388" s="63" t="str">
        <f>IF(AX1388="","",IF(R1388="Refreshment Beverage",ROUND((BA1388-Y1388-Z1388-AA1388)*VLOOKUP(VALUE(Q1388),Rates!G$15:L$19,3,0),4),ROUND(AW1388*(VLOOKUP(VALUE(Q1388),Rates!G:L,3,0)),4)))</f>
        <v/>
      </c>
      <c r="AV1388" s="68" t="str">
        <f t="shared" si="735"/>
        <v/>
      </c>
      <c r="AW1388" s="69" t="str">
        <f t="shared" si="736"/>
        <v/>
      </c>
      <c r="AX1388" s="65" t="str">
        <f t="shared" si="737"/>
        <v/>
      </c>
      <c r="AY1388" s="70" t="str">
        <f>IF(AX1388="","",IF(R1388="Refreshment Beverage",ROUND(SUM(AX1388*Rates!K$19),4),ROUND(SUM(AX1388*(Rates!J$8/100)),4)))</f>
        <v/>
      </c>
      <c r="AZ1388" s="67" t="str">
        <f t="shared" si="738"/>
        <v/>
      </c>
      <c r="BA1388" s="22" t="str">
        <f t="shared" si="739"/>
        <v/>
      </c>
      <c r="BD1388" s="171"/>
      <c r="BE1388" s="171"/>
      <c r="BF1388" s="171"/>
      <c r="BG1388" s="171"/>
    </row>
    <row r="1389" spans="11:59" ht="12.75" customHeight="1" x14ac:dyDescent="0.3">
      <c r="K1389" s="42" t="str">
        <f t="shared" si="711"/>
        <v/>
      </c>
      <c r="L1389" s="55" t="str">
        <f t="shared" si="712"/>
        <v/>
      </c>
      <c r="M1389" s="43" t="str">
        <f t="shared" si="713"/>
        <v/>
      </c>
      <c r="N1389" s="56" t="str" cm="1">
        <f t="array" ref="N1389">IFERROR(IF(_xlfn.SINGLE(B:B)="","",IF(R1389="Beer",SUM(LOOKUP(2,1/(Rates!$B$3:$B$5&lt;=W1389)/(Rates!$C$3:$C$5&gt;=W1389),Rates!$D$3:$D$5)*(X1389/100)*W1389),IF(R1389="Refreshment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56" t="str">
        <f t="shared" si="714"/>
        <v/>
      </c>
      <c r="P1389" s="53"/>
      <c r="Q1389" s="14" t="str">
        <f t="shared" si="715"/>
        <v/>
      </c>
      <c r="R1389" s="57" t="str">
        <f t="shared" si="716"/>
        <v/>
      </c>
      <c r="S1389" s="58" t="str">
        <f>IF(B1389="","",IF(R1389="Refreshment Beverage",VLOOKUP(VALUE(Q1389),Rates!G$15:L$19,2,0),VLOOKUP(VALUE(Q1389),Rates!G$4:L$12,2,0)))</f>
        <v/>
      </c>
      <c r="T1389" s="58" t="str">
        <f t="shared" si="717"/>
        <v/>
      </c>
      <c r="U1389" s="58" t="str">
        <f t="shared" si="718"/>
        <v/>
      </c>
      <c r="V1389" s="58" t="str">
        <f t="shared" si="719"/>
        <v/>
      </c>
      <c r="W1389" s="58" t="str">
        <f t="shared" si="720"/>
        <v/>
      </c>
      <c r="X1389" s="59" t="str">
        <f t="shared" si="721"/>
        <v/>
      </c>
      <c r="Y1389" s="60" t="str">
        <f>IF(B:B="","",IF(R1389="Refreshment Beverage",VLOOKUP(Q1389,Rates!G$15:L$19,6,0)*W1389,VLOOKUP(Q1389,Rates!G$4:L$12,6,0)*W1389))</f>
        <v/>
      </c>
      <c r="Z1389" s="60" t="str">
        <f t="shared" si="722"/>
        <v/>
      </c>
      <c r="AA1389" s="60" t="str">
        <f t="shared" si="710"/>
        <v/>
      </c>
      <c r="AB1389" s="61" t="str" cm="1">
        <f t="array" ref="AB1389">IF(_xlfn.SINGLE(B:B)="","",IF(R1389="Refreshment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61" t="str" cm="1">
        <f t="array" ref="AC1389">IF(_xlfn.SINGLE(B:B)="","",IF(R1389="Refreshment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68">
        <f>IFERROR(IF(R1389="Beer","",IF(OR(Q1389=1,Q1389=2,Q1389=3,Q1389=4),VLOOKUP(Q1389,Rates!$A$31:$B$34,2,0)*W1389,IF(V1389=1,VLOOKUP(U1389,'REB BEV MIN MKUP'!B:E,4,0),IF(V1389&gt;1,VLOOKUP(VALUE(W1389),'REB BEV MIN MKUP'!O:Q,3,0),0)))),0)</f>
        <v>0</v>
      </c>
      <c r="AE1389" s="62" t="str">
        <f t="shared" si="723"/>
        <v/>
      </c>
      <c r="AF1389" s="63" t="str">
        <f t="shared" si="724"/>
        <v/>
      </c>
      <c r="AG1389" s="64" t="str">
        <f t="shared" si="725"/>
        <v/>
      </c>
      <c r="AH1389" s="65" t="str">
        <f t="shared" si="726"/>
        <v/>
      </c>
      <c r="AI1389" s="66" t="str">
        <f>IF(AE:AE="","",IF(R1389="Refreshment Beverage",AK1389*(Rates!J$19/100),ROUND(SUM(AH1389*(Rates!$J$8/100)),4)))</f>
        <v/>
      </c>
      <c r="AJ1389" s="67" t="str">
        <f t="shared" si="727"/>
        <v/>
      </c>
      <c r="AK1389" s="22" t="str">
        <f t="shared" si="728"/>
        <v/>
      </c>
      <c r="AL1389" s="62" t="str">
        <f t="shared" si="729"/>
        <v/>
      </c>
      <c r="AM1389" s="63" t="str">
        <f>IF(AS1389="","",IF(R1389="Refreshment Beverage",ROUND(AS1389*Rates!K$19,4),ROUND(AO1389*(VLOOKUP(VALUE(Q1389),Rates!G$4:L$12,3,0)),4)))</f>
        <v/>
      </c>
      <c r="AN1389" s="68" t="str">
        <f>IF(AS1389="","",IF(R1389="Refreshment Beverage",AS1389*(Rates!J$19/100),MAX(AM1389,AB1389)))</f>
        <v/>
      </c>
      <c r="AO1389" s="69" t="str">
        <f t="shared" si="730"/>
        <v/>
      </c>
      <c r="AP1389" s="69" t="str">
        <f t="shared" si="731"/>
        <v/>
      </c>
      <c r="AQ1389" s="70" t="str">
        <f>IF(AS1389="","",IF(R1389="Refreshment Beverage",ROUND(SUM(VLOOKUP(Q:Q,Rates!G$15:L$19,3,0)*(AS1389-Y1389-Z1389-AA1389)),4),ROUND(SUM(Rates!$K$8*AS1389),4)))</f>
        <v/>
      </c>
      <c r="AR1389" s="66" t="str">
        <f t="shared" si="732"/>
        <v/>
      </c>
      <c r="AS1389" s="22" t="str">
        <f t="shared" si="733"/>
        <v/>
      </c>
      <c r="AT1389" s="62" t="str">
        <f t="shared" si="734"/>
        <v/>
      </c>
      <c r="AU1389" s="63" t="str">
        <f>IF(AX1389="","",IF(R1389="Refreshment Beverage",ROUND((BA1389-Y1389-Z1389-AA1389)*VLOOKUP(VALUE(Q1389),Rates!G$15:L$19,3,0),4),ROUND(AW1389*(VLOOKUP(VALUE(Q1389),Rates!G:L,3,0)),4)))</f>
        <v/>
      </c>
      <c r="AV1389" s="68" t="str">
        <f t="shared" si="735"/>
        <v/>
      </c>
      <c r="AW1389" s="69" t="str">
        <f t="shared" si="736"/>
        <v/>
      </c>
      <c r="AX1389" s="65" t="str">
        <f t="shared" si="737"/>
        <v/>
      </c>
      <c r="AY1389" s="70" t="str">
        <f>IF(AX1389="","",IF(R1389="Refreshment Beverage",ROUND(SUM(AX1389*Rates!K$19),4),ROUND(SUM(AX1389*(Rates!J$8/100)),4)))</f>
        <v/>
      </c>
      <c r="AZ1389" s="67" t="str">
        <f t="shared" si="738"/>
        <v/>
      </c>
      <c r="BA1389" s="22" t="str">
        <f t="shared" si="739"/>
        <v/>
      </c>
      <c r="BD1389" s="171"/>
      <c r="BE1389" s="171"/>
      <c r="BF1389" s="171"/>
      <c r="BG1389" s="171"/>
    </row>
    <row r="1390" spans="11:59" ht="12.75" customHeight="1" x14ac:dyDescent="0.3">
      <c r="K1390" s="42" t="str">
        <f t="shared" si="711"/>
        <v/>
      </c>
      <c r="L1390" s="55" t="str">
        <f t="shared" si="712"/>
        <v/>
      </c>
      <c r="M1390" s="43" t="str">
        <f t="shared" si="713"/>
        <v/>
      </c>
      <c r="N1390" s="56" t="str" cm="1">
        <f t="array" ref="N1390">IFERROR(IF(_xlfn.SINGLE(B:B)="","",IF(R1390="Beer",SUM(LOOKUP(2,1/(Rates!$B$3:$B$5&lt;=W1390)/(Rates!$C$3:$C$5&gt;=W1390),Rates!$D$3:$D$5)*(X1390/100)*W1390),IF(R1390="Refreshment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56" t="str">
        <f t="shared" si="714"/>
        <v/>
      </c>
      <c r="P1390" s="53"/>
      <c r="Q1390" s="14" t="str">
        <f t="shared" si="715"/>
        <v/>
      </c>
      <c r="R1390" s="57" t="str">
        <f t="shared" si="716"/>
        <v/>
      </c>
      <c r="S1390" s="58" t="str">
        <f>IF(B1390="","",IF(R1390="Refreshment Beverage",VLOOKUP(VALUE(Q1390),Rates!G$15:L$19,2,0),VLOOKUP(VALUE(Q1390),Rates!G$4:L$12,2,0)))</f>
        <v/>
      </c>
      <c r="T1390" s="58" t="str">
        <f t="shared" si="717"/>
        <v/>
      </c>
      <c r="U1390" s="58" t="str">
        <f t="shared" si="718"/>
        <v/>
      </c>
      <c r="V1390" s="58" t="str">
        <f t="shared" si="719"/>
        <v/>
      </c>
      <c r="W1390" s="58" t="str">
        <f t="shared" si="720"/>
        <v/>
      </c>
      <c r="X1390" s="59" t="str">
        <f t="shared" si="721"/>
        <v/>
      </c>
      <c r="Y1390" s="60" t="str">
        <f>IF(B:B="","",IF(R1390="Refreshment Beverage",VLOOKUP(Q1390,Rates!G$15:L$19,6,0)*W1390,VLOOKUP(Q1390,Rates!G$4:L$12,6,0)*W1390))</f>
        <v/>
      </c>
      <c r="Z1390" s="60" t="str">
        <f t="shared" si="722"/>
        <v/>
      </c>
      <c r="AA1390" s="60" t="str">
        <f t="shared" si="710"/>
        <v/>
      </c>
      <c r="AB1390" s="61" t="str" cm="1">
        <f t="array" ref="AB1390">IF(_xlfn.SINGLE(B:B)="","",IF(R1390="Refreshment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61" t="str" cm="1">
        <f t="array" ref="AC1390">IF(_xlfn.SINGLE(B:B)="","",IF(R1390="Refreshment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68">
        <f>IFERROR(IF(R1390="Beer","",IF(OR(Q1390=1,Q1390=2,Q1390=3,Q1390=4),VLOOKUP(Q1390,Rates!$A$31:$B$34,2,0)*W1390,IF(V1390=1,VLOOKUP(U1390,'REB BEV MIN MKUP'!B:E,4,0),IF(V1390&gt;1,VLOOKUP(VALUE(W1390),'REB BEV MIN MKUP'!O:Q,3,0),0)))),0)</f>
        <v>0</v>
      </c>
      <c r="AE1390" s="62" t="str">
        <f t="shared" si="723"/>
        <v/>
      </c>
      <c r="AF1390" s="63" t="str">
        <f t="shared" si="724"/>
        <v/>
      </c>
      <c r="AG1390" s="64" t="str">
        <f t="shared" si="725"/>
        <v/>
      </c>
      <c r="AH1390" s="65" t="str">
        <f t="shared" si="726"/>
        <v/>
      </c>
      <c r="AI1390" s="66" t="str">
        <f>IF(AE:AE="","",IF(R1390="Refreshment Beverage",AK1390*(Rates!J$19/100),ROUND(SUM(AH1390*(Rates!$J$8/100)),4)))</f>
        <v/>
      </c>
      <c r="AJ1390" s="67" t="str">
        <f t="shared" si="727"/>
        <v/>
      </c>
      <c r="AK1390" s="22" t="str">
        <f t="shared" si="728"/>
        <v/>
      </c>
      <c r="AL1390" s="62" t="str">
        <f t="shared" si="729"/>
        <v/>
      </c>
      <c r="AM1390" s="63" t="str">
        <f>IF(AS1390="","",IF(R1390="Refreshment Beverage",ROUND(AS1390*Rates!K$19,4),ROUND(AO1390*(VLOOKUP(VALUE(Q1390),Rates!G$4:L$12,3,0)),4)))</f>
        <v/>
      </c>
      <c r="AN1390" s="68" t="str">
        <f>IF(AS1390="","",IF(R1390="Refreshment Beverage",AS1390*(Rates!J$19/100),MAX(AM1390,AB1390)))</f>
        <v/>
      </c>
      <c r="AO1390" s="69" t="str">
        <f t="shared" si="730"/>
        <v/>
      </c>
      <c r="AP1390" s="69" t="str">
        <f t="shared" si="731"/>
        <v/>
      </c>
      <c r="AQ1390" s="70" t="str">
        <f>IF(AS1390="","",IF(R1390="Refreshment Beverage",ROUND(SUM(VLOOKUP(Q:Q,Rates!G$15:L$19,3,0)*(AS1390-Y1390-Z1390-AA1390)),4),ROUND(SUM(Rates!$K$8*AS1390),4)))</f>
        <v/>
      </c>
      <c r="AR1390" s="66" t="str">
        <f t="shared" si="732"/>
        <v/>
      </c>
      <c r="AS1390" s="22" t="str">
        <f t="shared" si="733"/>
        <v/>
      </c>
      <c r="AT1390" s="62" t="str">
        <f t="shared" si="734"/>
        <v/>
      </c>
      <c r="AU1390" s="63" t="str">
        <f>IF(AX1390="","",IF(R1390="Refreshment Beverage",ROUND((BA1390-Y1390-Z1390-AA1390)*VLOOKUP(VALUE(Q1390),Rates!G$15:L$19,3,0),4),ROUND(AW1390*(VLOOKUP(VALUE(Q1390),Rates!G:L,3,0)),4)))</f>
        <v/>
      </c>
      <c r="AV1390" s="68" t="str">
        <f t="shared" si="735"/>
        <v/>
      </c>
      <c r="AW1390" s="69" t="str">
        <f t="shared" si="736"/>
        <v/>
      </c>
      <c r="AX1390" s="65" t="str">
        <f t="shared" si="737"/>
        <v/>
      </c>
      <c r="AY1390" s="70" t="str">
        <f>IF(AX1390="","",IF(R1390="Refreshment Beverage",ROUND(SUM(AX1390*Rates!K$19),4),ROUND(SUM(AX1390*(Rates!J$8/100)),4)))</f>
        <v/>
      </c>
      <c r="AZ1390" s="67" t="str">
        <f t="shared" si="738"/>
        <v/>
      </c>
      <c r="BA1390" s="22" t="str">
        <f t="shared" si="739"/>
        <v/>
      </c>
      <c r="BD1390" s="171"/>
      <c r="BE1390" s="171"/>
      <c r="BF1390" s="171"/>
      <c r="BG1390" s="171"/>
    </row>
    <row r="1391" spans="11:59" ht="12.75" customHeight="1" x14ac:dyDescent="0.3">
      <c r="K1391" s="42" t="str">
        <f t="shared" si="711"/>
        <v/>
      </c>
      <c r="L1391" s="55" t="str">
        <f t="shared" si="712"/>
        <v/>
      </c>
      <c r="M1391" s="43" t="str">
        <f t="shared" si="713"/>
        <v/>
      </c>
      <c r="N1391" s="56" t="str" cm="1">
        <f t="array" ref="N1391">IFERROR(IF(_xlfn.SINGLE(B:B)="","",IF(R1391="Beer",SUM(LOOKUP(2,1/(Rates!$B$3:$B$5&lt;=W1391)/(Rates!$C$3:$C$5&gt;=W1391),Rates!$D$3:$D$5)*(X1391/100)*W1391),IF(R1391="Refreshment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56" t="str">
        <f t="shared" si="714"/>
        <v/>
      </c>
      <c r="P1391" s="53"/>
      <c r="Q1391" s="14" t="str">
        <f t="shared" si="715"/>
        <v/>
      </c>
      <c r="R1391" s="57" t="str">
        <f t="shared" si="716"/>
        <v/>
      </c>
      <c r="S1391" s="58" t="str">
        <f>IF(B1391="","",IF(R1391="Refreshment Beverage",VLOOKUP(VALUE(Q1391),Rates!G$15:L$19,2,0),VLOOKUP(VALUE(Q1391),Rates!G$4:L$12,2,0)))</f>
        <v/>
      </c>
      <c r="T1391" s="58" t="str">
        <f t="shared" si="717"/>
        <v/>
      </c>
      <c r="U1391" s="58" t="str">
        <f t="shared" si="718"/>
        <v/>
      </c>
      <c r="V1391" s="58" t="str">
        <f t="shared" si="719"/>
        <v/>
      </c>
      <c r="W1391" s="58" t="str">
        <f t="shared" si="720"/>
        <v/>
      </c>
      <c r="X1391" s="59" t="str">
        <f t="shared" si="721"/>
        <v/>
      </c>
      <c r="Y1391" s="60" t="str">
        <f>IF(B:B="","",IF(R1391="Refreshment Beverage",VLOOKUP(Q1391,Rates!G$15:L$19,6,0)*W1391,VLOOKUP(Q1391,Rates!G$4:L$12,6,0)*W1391))</f>
        <v/>
      </c>
      <c r="Z1391" s="60" t="str">
        <f t="shared" si="722"/>
        <v/>
      </c>
      <c r="AA1391" s="60" t="str">
        <f t="shared" si="710"/>
        <v/>
      </c>
      <c r="AB1391" s="61" t="str" cm="1">
        <f t="array" ref="AB1391">IF(_xlfn.SINGLE(B:B)="","",IF(R1391="Refreshment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61" t="str" cm="1">
        <f t="array" ref="AC1391">IF(_xlfn.SINGLE(B:B)="","",IF(R1391="Refreshment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68">
        <f>IFERROR(IF(R1391="Beer","",IF(OR(Q1391=1,Q1391=2,Q1391=3,Q1391=4),VLOOKUP(Q1391,Rates!$A$31:$B$34,2,0)*W1391,IF(V1391=1,VLOOKUP(U1391,'REB BEV MIN MKUP'!B:E,4,0),IF(V1391&gt;1,VLOOKUP(VALUE(W1391),'REB BEV MIN MKUP'!O:Q,3,0),0)))),0)</f>
        <v>0</v>
      </c>
      <c r="AE1391" s="62" t="str">
        <f t="shared" si="723"/>
        <v/>
      </c>
      <c r="AF1391" s="63" t="str">
        <f t="shared" si="724"/>
        <v/>
      </c>
      <c r="AG1391" s="64" t="str">
        <f t="shared" si="725"/>
        <v/>
      </c>
      <c r="AH1391" s="65" t="str">
        <f t="shared" si="726"/>
        <v/>
      </c>
      <c r="AI1391" s="66" t="str">
        <f>IF(AE:AE="","",IF(R1391="Refreshment Beverage",AK1391*(Rates!J$19/100),ROUND(SUM(AH1391*(Rates!$J$8/100)),4)))</f>
        <v/>
      </c>
      <c r="AJ1391" s="67" t="str">
        <f t="shared" si="727"/>
        <v/>
      </c>
      <c r="AK1391" s="22" t="str">
        <f t="shared" si="728"/>
        <v/>
      </c>
      <c r="AL1391" s="62" t="str">
        <f t="shared" si="729"/>
        <v/>
      </c>
      <c r="AM1391" s="63" t="str">
        <f>IF(AS1391="","",IF(R1391="Refreshment Beverage",ROUND(AS1391*Rates!K$19,4),ROUND(AO1391*(VLOOKUP(VALUE(Q1391),Rates!G$4:L$12,3,0)),4)))</f>
        <v/>
      </c>
      <c r="AN1391" s="68" t="str">
        <f>IF(AS1391="","",IF(R1391="Refreshment Beverage",AS1391*(Rates!J$19/100),MAX(AM1391,AB1391)))</f>
        <v/>
      </c>
      <c r="AO1391" s="69" t="str">
        <f t="shared" si="730"/>
        <v/>
      </c>
      <c r="AP1391" s="69" t="str">
        <f t="shared" si="731"/>
        <v/>
      </c>
      <c r="AQ1391" s="70" t="str">
        <f>IF(AS1391="","",IF(R1391="Refreshment Beverage",ROUND(SUM(VLOOKUP(Q:Q,Rates!G$15:L$19,3,0)*(AS1391-Y1391-Z1391-AA1391)),4),ROUND(SUM(Rates!$K$8*AS1391),4)))</f>
        <v/>
      </c>
      <c r="AR1391" s="66" t="str">
        <f t="shared" si="732"/>
        <v/>
      </c>
      <c r="AS1391" s="22" t="str">
        <f t="shared" si="733"/>
        <v/>
      </c>
      <c r="AT1391" s="62" t="str">
        <f t="shared" si="734"/>
        <v/>
      </c>
      <c r="AU1391" s="63" t="str">
        <f>IF(AX1391="","",IF(R1391="Refreshment Beverage",ROUND((BA1391-Y1391-Z1391-AA1391)*VLOOKUP(VALUE(Q1391),Rates!G$15:L$19,3,0),4),ROUND(AW1391*(VLOOKUP(VALUE(Q1391),Rates!G:L,3,0)),4)))</f>
        <v/>
      </c>
      <c r="AV1391" s="68" t="str">
        <f t="shared" si="735"/>
        <v/>
      </c>
      <c r="AW1391" s="69" t="str">
        <f t="shared" si="736"/>
        <v/>
      </c>
      <c r="AX1391" s="65" t="str">
        <f t="shared" si="737"/>
        <v/>
      </c>
      <c r="AY1391" s="70" t="str">
        <f>IF(AX1391="","",IF(R1391="Refreshment Beverage",ROUND(SUM(AX1391*Rates!K$19),4),ROUND(SUM(AX1391*(Rates!J$8/100)),4)))</f>
        <v/>
      </c>
      <c r="AZ1391" s="67" t="str">
        <f t="shared" si="738"/>
        <v/>
      </c>
      <c r="BA1391" s="22" t="str">
        <f t="shared" si="739"/>
        <v/>
      </c>
      <c r="BD1391" s="171"/>
      <c r="BE1391" s="171"/>
      <c r="BF1391" s="171"/>
      <c r="BG1391" s="171"/>
    </row>
    <row r="1392" spans="11:59" ht="12.75" customHeight="1" x14ac:dyDescent="0.3">
      <c r="K1392" s="42" t="str">
        <f t="shared" si="711"/>
        <v/>
      </c>
      <c r="L1392" s="55" t="str">
        <f t="shared" si="712"/>
        <v/>
      </c>
      <c r="M1392" s="43" t="str">
        <f t="shared" si="713"/>
        <v/>
      </c>
      <c r="N1392" s="56" t="str" cm="1">
        <f t="array" ref="N1392">IFERROR(IF(_xlfn.SINGLE(B:B)="","",IF(R1392="Beer",SUM(LOOKUP(2,1/(Rates!$B$3:$B$5&lt;=W1392)/(Rates!$C$3:$C$5&gt;=W1392),Rates!$D$3:$D$5)*(X1392/100)*W1392),IF(R1392="Refreshment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56" t="str">
        <f t="shared" si="714"/>
        <v/>
      </c>
      <c r="P1392" s="53"/>
      <c r="Q1392" s="14" t="str">
        <f t="shared" si="715"/>
        <v/>
      </c>
      <c r="R1392" s="57" t="str">
        <f t="shared" si="716"/>
        <v/>
      </c>
      <c r="S1392" s="58" t="str">
        <f>IF(B1392="","",IF(R1392="Refreshment Beverage",VLOOKUP(VALUE(Q1392),Rates!G$15:L$19,2,0),VLOOKUP(VALUE(Q1392),Rates!G$4:L$12,2,0)))</f>
        <v/>
      </c>
      <c r="T1392" s="58" t="str">
        <f t="shared" si="717"/>
        <v/>
      </c>
      <c r="U1392" s="58" t="str">
        <f t="shared" si="718"/>
        <v/>
      </c>
      <c r="V1392" s="58" t="str">
        <f t="shared" si="719"/>
        <v/>
      </c>
      <c r="W1392" s="58" t="str">
        <f t="shared" si="720"/>
        <v/>
      </c>
      <c r="X1392" s="59" t="str">
        <f t="shared" si="721"/>
        <v/>
      </c>
      <c r="Y1392" s="60" t="str">
        <f>IF(B:B="","",IF(R1392="Refreshment Beverage",VLOOKUP(Q1392,Rates!G$15:L$19,6,0)*W1392,VLOOKUP(Q1392,Rates!G$4:L$12,6,0)*W1392))</f>
        <v/>
      </c>
      <c r="Z1392" s="60" t="str">
        <f t="shared" si="722"/>
        <v/>
      </c>
      <c r="AA1392" s="60" t="str">
        <f t="shared" si="710"/>
        <v/>
      </c>
      <c r="AB1392" s="61" t="str" cm="1">
        <f t="array" ref="AB1392">IF(_xlfn.SINGLE(B:B)="","",IF(R1392="Refreshment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61" t="str" cm="1">
        <f t="array" ref="AC1392">IF(_xlfn.SINGLE(B:B)="","",IF(R1392="Refreshment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68">
        <f>IFERROR(IF(R1392="Beer","",IF(OR(Q1392=1,Q1392=2,Q1392=3,Q1392=4),VLOOKUP(Q1392,Rates!$A$31:$B$34,2,0)*W1392,IF(V1392=1,VLOOKUP(U1392,'REB BEV MIN MKUP'!B:E,4,0),IF(V1392&gt;1,VLOOKUP(VALUE(W1392),'REB BEV MIN MKUP'!O:Q,3,0),0)))),0)</f>
        <v>0</v>
      </c>
      <c r="AE1392" s="62" t="str">
        <f t="shared" si="723"/>
        <v/>
      </c>
      <c r="AF1392" s="63" t="str">
        <f t="shared" si="724"/>
        <v/>
      </c>
      <c r="AG1392" s="64" t="str">
        <f t="shared" si="725"/>
        <v/>
      </c>
      <c r="AH1392" s="65" t="str">
        <f t="shared" si="726"/>
        <v/>
      </c>
      <c r="AI1392" s="66" t="str">
        <f>IF(AE:AE="","",IF(R1392="Refreshment Beverage",AK1392*(Rates!J$19/100),ROUND(SUM(AH1392*(Rates!$J$8/100)),4)))</f>
        <v/>
      </c>
      <c r="AJ1392" s="67" t="str">
        <f t="shared" si="727"/>
        <v/>
      </c>
      <c r="AK1392" s="22" t="str">
        <f t="shared" si="728"/>
        <v/>
      </c>
      <c r="AL1392" s="62" t="str">
        <f t="shared" si="729"/>
        <v/>
      </c>
      <c r="AM1392" s="63" t="str">
        <f>IF(AS1392="","",IF(R1392="Refreshment Beverage",ROUND(AS1392*Rates!K$19,4),ROUND(AO1392*(VLOOKUP(VALUE(Q1392),Rates!G$4:L$12,3,0)),4)))</f>
        <v/>
      </c>
      <c r="AN1392" s="68" t="str">
        <f>IF(AS1392="","",IF(R1392="Refreshment Beverage",AS1392*(Rates!J$19/100),MAX(AM1392,AB1392)))</f>
        <v/>
      </c>
      <c r="AO1392" s="69" t="str">
        <f t="shared" si="730"/>
        <v/>
      </c>
      <c r="AP1392" s="69" t="str">
        <f t="shared" si="731"/>
        <v/>
      </c>
      <c r="AQ1392" s="70" t="str">
        <f>IF(AS1392="","",IF(R1392="Refreshment Beverage",ROUND(SUM(VLOOKUP(Q:Q,Rates!G$15:L$19,3,0)*(AS1392-Y1392-Z1392-AA1392)),4),ROUND(SUM(Rates!$K$8*AS1392),4)))</f>
        <v/>
      </c>
      <c r="AR1392" s="66" t="str">
        <f t="shared" si="732"/>
        <v/>
      </c>
      <c r="AS1392" s="22" t="str">
        <f t="shared" si="733"/>
        <v/>
      </c>
      <c r="AT1392" s="62" t="str">
        <f t="shared" si="734"/>
        <v/>
      </c>
      <c r="AU1392" s="63" t="str">
        <f>IF(AX1392="","",IF(R1392="Refreshment Beverage",ROUND((BA1392-Y1392-Z1392-AA1392)*VLOOKUP(VALUE(Q1392),Rates!G$15:L$19,3,0),4),ROUND(AW1392*(VLOOKUP(VALUE(Q1392),Rates!G:L,3,0)),4)))</f>
        <v/>
      </c>
      <c r="AV1392" s="68" t="str">
        <f t="shared" si="735"/>
        <v/>
      </c>
      <c r="AW1392" s="69" t="str">
        <f t="shared" si="736"/>
        <v/>
      </c>
      <c r="AX1392" s="65" t="str">
        <f t="shared" si="737"/>
        <v/>
      </c>
      <c r="AY1392" s="70" t="str">
        <f>IF(AX1392="","",IF(R1392="Refreshment Beverage",ROUND(SUM(AX1392*Rates!K$19),4),ROUND(SUM(AX1392*(Rates!J$8/100)),4)))</f>
        <v/>
      </c>
      <c r="AZ1392" s="67" t="str">
        <f t="shared" si="738"/>
        <v/>
      </c>
      <c r="BA1392" s="22" t="str">
        <f t="shared" si="739"/>
        <v/>
      </c>
      <c r="BD1392" s="171"/>
      <c r="BE1392" s="171"/>
      <c r="BF1392" s="171"/>
      <c r="BG1392" s="171"/>
    </row>
    <row r="1393" spans="11:59" ht="12.75" customHeight="1" x14ac:dyDescent="0.3">
      <c r="K1393" s="42" t="str">
        <f t="shared" si="711"/>
        <v/>
      </c>
      <c r="L1393" s="55" t="str">
        <f t="shared" si="712"/>
        <v/>
      </c>
      <c r="M1393" s="43" t="str">
        <f t="shared" si="713"/>
        <v/>
      </c>
      <c r="N1393" s="56" t="str" cm="1">
        <f t="array" ref="N1393">IFERROR(IF(_xlfn.SINGLE(B:B)="","",IF(R1393="Beer",SUM(LOOKUP(2,1/(Rates!$B$3:$B$5&lt;=W1393)/(Rates!$C$3:$C$5&gt;=W1393),Rates!$D$3:$D$5)*(X1393/100)*W1393),IF(R1393="Refreshment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56" t="str">
        <f t="shared" si="714"/>
        <v/>
      </c>
      <c r="P1393" s="53"/>
      <c r="Q1393" s="14" t="str">
        <f t="shared" si="715"/>
        <v/>
      </c>
      <c r="R1393" s="57" t="str">
        <f t="shared" si="716"/>
        <v/>
      </c>
      <c r="S1393" s="58" t="str">
        <f>IF(B1393="","",IF(R1393="Refreshment Beverage",VLOOKUP(VALUE(Q1393),Rates!G$15:L$19,2,0),VLOOKUP(VALUE(Q1393),Rates!G$4:L$12,2,0)))</f>
        <v/>
      </c>
      <c r="T1393" s="58" t="str">
        <f t="shared" si="717"/>
        <v/>
      </c>
      <c r="U1393" s="58" t="str">
        <f t="shared" si="718"/>
        <v/>
      </c>
      <c r="V1393" s="58" t="str">
        <f t="shared" si="719"/>
        <v/>
      </c>
      <c r="W1393" s="58" t="str">
        <f t="shared" si="720"/>
        <v/>
      </c>
      <c r="X1393" s="59" t="str">
        <f t="shared" si="721"/>
        <v/>
      </c>
      <c r="Y1393" s="60" t="str">
        <f>IF(B:B="","",IF(R1393="Refreshment Beverage",VLOOKUP(Q1393,Rates!G$15:L$19,6,0)*W1393,VLOOKUP(Q1393,Rates!G$4:L$12,6,0)*W1393))</f>
        <v/>
      </c>
      <c r="Z1393" s="60" t="str">
        <f t="shared" si="722"/>
        <v/>
      </c>
      <c r="AA1393" s="60" t="str">
        <f t="shared" si="710"/>
        <v/>
      </c>
      <c r="AB1393" s="61" t="str" cm="1">
        <f t="array" ref="AB1393">IF(_xlfn.SINGLE(B:B)="","",IF(R1393="Refreshment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61" t="str" cm="1">
        <f t="array" ref="AC1393">IF(_xlfn.SINGLE(B:B)="","",IF(R1393="Refreshment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68">
        <f>IFERROR(IF(R1393="Beer","",IF(OR(Q1393=1,Q1393=2,Q1393=3,Q1393=4),VLOOKUP(Q1393,Rates!$A$31:$B$34,2,0)*W1393,IF(V1393=1,VLOOKUP(U1393,'REB BEV MIN MKUP'!B:E,4,0),IF(V1393&gt;1,VLOOKUP(VALUE(W1393),'REB BEV MIN MKUP'!O:Q,3,0),0)))),0)</f>
        <v>0</v>
      </c>
      <c r="AE1393" s="62" t="str">
        <f t="shared" si="723"/>
        <v/>
      </c>
      <c r="AF1393" s="63" t="str">
        <f t="shared" si="724"/>
        <v/>
      </c>
      <c r="AG1393" s="64" t="str">
        <f t="shared" si="725"/>
        <v/>
      </c>
      <c r="AH1393" s="65" t="str">
        <f t="shared" si="726"/>
        <v/>
      </c>
      <c r="AI1393" s="66" t="str">
        <f>IF(AE:AE="","",IF(R1393="Refreshment Beverage",AK1393*(Rates!J$19/100),ROUND(SUM(AH1393*(Rates!$J$8/100)),4)))</f>
        <v/>
      </c>
      <c r="AJ1393" s="67" t="str">
        <f t="shared" si="727"/>
        <v/>
      </c>
      <c r="AK1393" s="22" t="str">
        <f t="shared" si="728"/>
        <v/>
      </c>
      <c r="AL1393" s="62" t="str">
        <f t="shared" si="729"/>
        <v/>
      </c>
      <c r="AM1393" s="63" t="str">
        <f>IF(AS1393="","",IF(R1393="Refreshment Beverage",ROUND(AS1393*Rates!K$19,4),ROUND(AO1393*(VLOOKUP(VALUE(Q1393),Rates!G$4:L$12,3,0)),4)))</f>
        <v/>
      </c>
      <c r="AN1393" s="68" t="str">
        <f>IF(AS1393="","",IF(R1393="Refreshment Beverage",AS1393*(Rates!J$19/100),MAX(AM1393,AB1393)))</f>
        <v/>
      </c>
      <c r="AO1393" s="69" t="str">
        <f t="shared" si="730"/>
        <v/>
      </c>
      <c r="AP1393" s="69" t="str">
        <f t="shared" si="731"/>
        <v/>
      </c>
      <c r="AQ1393" s="70" t="str">
        <f>IF(AS1393="","",IF(R1393="Refreshment Beverage",ROUND(SUM(VLOOKUP(Q:Q,Rates!G$15:L$19,3,0)*(AS1393-Y1393-Z1393-AA1393)),4),ROUND(SUM(Rates!$K$8*AS1393),4)))</f>
        <v/>
      </c>
      <c r="AR1393" s="66" t="str">
        <f t="shared" si="732"/>
        <v/>
      </c>
      <c r="AS1393" s="22" t="str">
        <f t="shared" si="733"/>
        <v/>
      </c>
      <c r="AT1393" s="62" t="str">
        <f t="shared" si="734"/>
        <v/>
      </c>
      <c r="AU1393" s="63" t="str">
        <f>IF(AX1393="","",IF(R1393="Refreshment Beverage",ROUND((BA1393-Y1393-Z1393-AA1393)*VLOOKUP(VALUE(Q1393),Rates!G$15:L$19,3,0),4),ROUND(AW1393*(VLOOKUP(VALUE(Q1393),Rates!G:L,3,0)),4)))</f>
        <v/>
      </c>
      <c r="AV1393" s="68" t="str">
        <f t="shared" si="735"/>
        <v/>
      </c>
      <c r="AW1393" s="69" t="str">
        <f t="shared" si="736"/>
        <v/>
      </c>
      <c r="AX1393" s="65" t="str">
        <f t="shared" si="737"/>
        <v/>
      </c>
      <c r="AY1393" s="70" t="str">
        <f>IF(AX1393="","",IF(R1393="Refreshment Beverage",ROUND(SUM(AX1393*Rates!K$19),4),ROUND(SUM(AX1393*(Rates!J$8/100)),4)))</f>
        <v/>
      </c>
      <c r="AZ1393" s="67" t="str">
        <f t="shared" si="738"/>
        <v/>
      </c>
      <c r="BA1393" s="22" t="str">
        <f t="shared" si="739"/>
        <v/>
      </c>
      <c r="BD1393" s="171"/>
      <c r="BE1393" s="171"/>
      <c r="BF1393" s="171"/>
      <c r="BG1393" s="171"/>
    </row>
    <row r="1394" spans="11:59" ht="12.75" customHeight="1" x14ac:dyDescent="0.3">
      <c r="K1394" s="42" t="str">
        <f t="shared" si="711"/>
        <v/>
      </c>
      <c r="L1394" s="55" t="str">
        <f t="shared" si="712"/>
        <v/>
      </c>
      <c r="M1394" s="43" t="str">
        <f t="shared" si="713"/>
        <v/>
      </c>
      <c r="N1394" s="56" t="str" cm="1">
        <f t="array" ref="N1394">IFERROR(IF(_xlfn.SINGLE(B:B)="","",IF(R1394="Beer",SUM(LOOKUP(2,1/(Rates!$B$3:$B$5&lt;=W1394)/(Rates!$C$3:$C$5&gt;=W1394),Rates!$D$3:$D$5)*(X1394/100)*W1394),IF(R1394="Refreshment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56" t="str">
        <f t="shared" si="714"/>
        <v/>
      </c>
      <c r="P1394" s="53"/>
      <c r="Q1394" s="14" t="str">
        <f t="shared" si="715"/>
        <v/>
      </c>
      <c r="R1394" s="57" t="str">
        <f t="shared" si="716"/>
        <v/>
      </c>
      <c r="S1394" s="58" t="str">
        <f>IF(B1394="","",IF(R1394="Refreshment Beverage",VLOOKUP(VALUE(Q1394),Rates!G$15:L$19,2,0),VLOOKUP(VALUE(Q1394),Rates!G$4:L$12,2,0)))</f>
        <v/>
      </c>
      <c r="T1394" s="58" t="str">
        <f t="shared" si="717"/>
        <v/>
      </c>
      <c r="U1394" s="58" t="str">
        <f t="shared" si="718"/>
        <v/>
      </c>
      <c r="V1394" s="58" t="str">
        <f t="shared" si="719"/>
        <v/>
      </c>
      <c r="W1394" s="58" t="str">
        <f t="shared" si="720"/>
        <v/>
      </c>
      <c r="X1394" s="59" t="str">
        <f t="shared" si="721"/>
        <v/>
      </c>
      <c r="Y1394" s="60" t="str">
        <f>IF(B:B="","",IF(R1394="Refreshment Beverage",VLOOKUP(Q1394,Rates!G$15:L$19,6,0)*W1394,VLOOKUP(Q1394,Rates!G$4:L$12,6,0)*W1394))</f>
        <v/>
      </c>
      <c r="Z1394" s="60" t="str">
        <f t="shared" si="722"/>
        <v/>
      </c>
      <c r="AA1394" s="60" t="str">
        <f t="shared" si="710"/>
        <v/>
      </c>
      <c r="AB1394" s="61" t="str" cm="1">
        <f t="array" ref="AB1394">IF(_xlfn.SINGLE(B:B)="","",IF(R1394="Refreshment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61" t="str" cm="1">
        <f t="array" ref="AC1394">IF(_xlfn.SINGLE(B:B)="","",IF(R1394="Refreshment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68">
        <f>IFERROR(IF(R1394="Beer","",IF(OR(Q1394=1,Q1394=2,Q1394=3,Q1394=4),VLOOKUP(Q1394,Rates!$A$31:$B$34,2,0)*W1394,IF(V1394=1,VLOOKUP(U1394,'REB BEV MIN MKUP'!B:E,4,0),IF(V1394&gt;1,VLOOKUP(VALUE(W1394),'REB BEV MIN MKUP'!O:Q,3,0),0)))),0)</f>
        <v>0</v>
      </c>
      <c r="AE1394" s="62" t="str">
        <f t="shared" si="723"/>
        <v/>
      </c>
      <c r="AF1394" s="63" t="str">
        <f t="shared" si="724"/>
        <v/>
      </c>
      <c r="AG1394" s="64" t="str">
        <f t="shared" si="725"/>
        <v/>
      </c>
      <c r="AH1394" s="65" t="str">
        <f t="shared" si="726"/>
        <v/>
      </c>
      <c r="AI1394" s="66" t="str">
        <f>IF(AE:AE="","",IF(R1394="Refreshment Beverage",AK1394*(Rates!J$19/100),ROUND(SUM(AH1394*(Rates!$J$8/100)),4)))</f>
        <v/>
      </c>
      <c r="AJ1394" s="67" t="str">
        <f t="shared" si="727"/>
        <v/>
      </c>
      <c r="AK1394" s="22" t="str">
        <f t="shared" si="728"/>
        <v/>
      </c>
      <c r="AL1394" s="62" t="str">
        <f t="shared" si="729"/>
        <v/>
      </c>
      <c r="AM1394" s="63" t="str">
        <f>IF(AS1394="","",IF(R1394="Refreshment Beverage",ROUND(AS1394*Rates!K$19,4),ROUND(AO1394*(VLOOKUP(VALUE(Q1394),Rates!G$4:L$12,3,0)),4)))</f>
        <v/>
      </c>
      <c r="AN1394" s="68" t="str">
        <f>IF(AS1394="","",IF(R1394="Refreshment Beverage",AS1394*(Rates!J$19/100),MAX(AM1394,AB1394)))</f>
        <v/>
      </c>
      <c r="AO1394" s="69" t="str">
        <f t="shared" si="730"/>
        <v/>
      </c>
      <c r="AP1394" s="69" t="str">
        <f t="shared" si="731"/>
        <v/>
      </c>
      <c r="AQ1394" s="70" t="str">
        <f>IF(AS1394="","",IF(R1394="Refreshment Beverage",ROUND(SUM(VLOOKUP(Q:Q,Rates!G$15:L$19,3,0)*(AS1394-Y1394-Z1394-AA1394)),4),ROUND(SUM(Rates!$K$8*AS1394),4)))</f>
        <v/>
      </c>
      <c r="AR1394" s="66" t="str">
        <f t="shared" si="732"/>
        <v/>
      </c>
      <c r="AS1394" s="22" t="str">
        <f t="shared" si="733"/>
        <v/>
      </c>
      <c r="AT1394" s="62" t="str">
        <f t="shared" si="734"/>
        <v/>
      </c>
      <c r="AU1394" s="63" t="str">
        <f>IF(AX1394="","",IF(R1394="Refreshment Beverage",ROUND((BA1394-Y1394-Z1394-AA1394)*VLOOKUP(VALUE(Q1394),Rates!G$15:L$19,3,0),4),ROUND(AW1394*(VLOOKUP(VALUE(Q1394),Rates!G:L,3,0)),4)))</f>
        <v/>
      </c>
      <c r="AV1394" s="68" t="str">
        <f t="shared" si="735"/>
        <v/>
      </c>
      <c r="AW1394" s="69" t="str">
        <f t="shared" si="736"/>
        <v/>
      </c>
      <c r="AX1394" s="65" t="str">
        <f t="shared" si="737"/>
        <v/>
      </c>
      <c r="AY1394" s="70" t="str">
        <f>IF(AX1394="","",IF(R1394="Refreshment Beverage",ROUND(SUM(AX1394*Rates!K$19),4),ROUND(SUM(AX1394*(Rates!J$8/100)),4)))</f>
        <v/>
      </c>
      <c r="AZ1394" s="67" t="str">
        <f t="shared" si="738"/>
        <v/>
      </c>
      <c r="BA1394" s="22" t="str">
        <f t="shared" si="739"/>
        <v/>
      </c>
      <c r="BD1394" s="171"/>
      <c r="BE1394" s="171"/>
      <c r="BF1394" s="171"/>
      <c r="BG1394" s="171"/>
    </row>
    <row r="1395" spans="11:59" ht="12.75" customHeight="1" x14ac:dyDescent="0.3">
      <c r="K1395" s="42" t="str">
        <f t="shared" si="711"/>
        <v/>
      </c>
      <c r="L1395" s="55" t="str">
        <f t="shared" si="712"/>
        <v/>
      </c>
      <c r="M1395" s="43" t="str">
        <f t="shared" si="713"/>
        <v/>
      </c>
      <c r="N1395" s="56" t="str" cm="1">
        <f t="array" ref="N1395">IFERROR(IF(_xlfn.SINGLE(B:B)="","",IF(R1395="Beer",SUM(LOOKUP(2,1/(Rates!$B$3:$B$5&lt;=W1395)/(Rates!$C$3:$C$5&gt;=W1395),Rates!$D$3:$D$5)*(X1395/100)*W1395),IF(R1395="Refreshment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56" t="str">
        <f t="shared" si="714"/>
        <v/>
      </c>
      <c r="P1395" s="53"/>
      <c r="Q1395" s="14" t="str">
        <f t="shared" si="715"/>
        <v/>
      </c>
      <c r="R1395" s="57" t="str">
        <f t="shared" si="716"/>
        <v/>
      </c>
      <c r="S1395" s="58" t="str">
        <f>IF(B1395="","",IF(R1395="Refreshment Beverage",VLOOKUP(VALUE(Q1395),Rates!G$15:L$19,2,0),VLOOKUP(VALUE(Q1395),Rates!G$4:L$12,2,0)))</f>
        <v/>
      </c>
      <c r="T1395" s="58" t="str">
        <f t="shared" si="717"/>
        <v/>
      </c>
      <c r="U1395" s="58" t="str">
        <f t="shared" si="718"/>
        <v/>
      </c>
      <c r="V1395" s="58" t="str">
        <f t="shared" si="719"/>
        <v/>
      </c>
      <c r="W1395" s="58" t="str">
        <f t="shared" si="720"/>
        <v/>
      </c>
      <c r="X1395" s="59" t="str">
        <f t="shared" si="721"/>
        <v/>
      </c>
      <c r="Y1395" s="60" t="str">
        <f>IF(B:B="","",IF(R1395="Refreshment Beverage",VLOOKUP(Q1395,Rates!G$15:L$19,6,0)*W1395,VLOOKUP(Q1395,Rates!G$4:L$12,6,0)*W1395))</f>
        <v/>
      </c>
      <c r="Z1395" s="60" t="str">
        <f t="shared" si="722"/>
        <v/>
      </c>
      <c r="AA1395" s="60" t="str">
        <f t="shared" si="710"/>
        <v/>
      </c>
      <c r="AB1395" s="61" t="str" cm="1">
        <f t="array" ref="AB1395">IF(_xlfn.SINGLE(B:B)="","",IF(R1395="Refreshment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61" t="str" cm="1">
        <f t="array" ref="AC1395">IF(_xlfn.SINGLE(B:B)="","",IF(R1395="Refreshment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68">
        <f>IFERROR(IF(R1395="Beer","",IF(OR(Q1395=1,Q1395=2,Q1395=3,Q1395=4),VLOOKUP(Q1395,Rates!$A$31:$B$34,2,0)*W1395,IF(V1395=1,VLOOKUP(U1395,'REB BEV MIN MKUP'!B:E,4,0),IF(V1395&gt;1,VLOOKUP(VALUE(W1395),'REB BEV MIN MKUP'!O:Q,3,0),0)))),0)</f>
        <v>0</v>
      </c>
      <c r="AE1395" s="62" t="str">
        <f t="shared" si="723"/>
        <v/>
      </c>
      <c r="AF1395" s="63" t="str">
        <f t="shared" si="724"/>
        <v/>
      </c>
      <c r="AG1395" s="64" t="str">
        <f t="shared" si="725"/>
        <v/>
      </c>
      <c r="AH1395" s="65" t="str">
        <f t="shared" si="726"/>
        <v/>
      </c>
      <c r="AI1395" s="66" t="str">
        <f>IF(AE:AE="","",IF(R1395="Refreshment Beverage",AK1395*(Rates!J$19/100),ROUND(SUM(AH1395*(Rates!$J$8/100)),4)))</f>
        <v/>
      </c>
      <c r="AJ1395" s="67" t="str">
        <f t="shared" si="727"/>
        <v/>
      </c>
      <c r="AK1395" s="22" t="str">
        <f t="shared" si="728"/>
        <v/>
      </c>
      <c r="AL1395" s="62" t="str">
        <f t="shared" si="729"/>
        <v/>
      </c>
      <c r="AM1395" s="63" t="str">
        <f>IF(AS1395="","",IF(R1395="Refreshment Beverage",ROUND(AS1395*Rates!K$19,4),ROUND(AO1395*(VLOOKUP(VALUE(Q1395),Rates!G$4:L$12,3,0)),4)))</f>
        <v/>
      </c>
      <c r="AN1395" s="68" t="str">
        <f>IF(AS1395="","",IF(R1395="Refreshment Beverage",AS1395*(Rates!J$19/100),MAX(AM1395,AB1395)))</f>
        <v/>
      </c>
      <c r="AO1395" s="69" t="str">
        <f t="shared" si="730"/>
        <v/>
      </c>
      <c r="AP1395" s="69" t="str">
        <f t="shared" si="731"/>
        <v/>
      </c>
      <c r="AQ1395" s="70" t="str">
        <f>IF(AS1395="","",IF(R1395="Refreshment Beverage",ROUND(SUM(VLOOKUP(Q:Q,Rates!G$15:L$19,3,0)*(AS1395-Y1395-Z1395-AA1395)),4),ROUND(SUM(Rates!$K$8*AS1395),4)))</f>
        <v/>
      </c>
      <c r="AR1395" s="66" t="str">
        <f t="shared" si="732"/>
        <v/>
      </c>
      <c r="AS1395" s="22" t="str">
        <f t="shared" si="733"/>
        <v/>
      </c>
      <c r="AT1395" s="62" t="str">
        <f t="shared" si="734"/>
        <v/>
      </c>
      <c r="AU1395" s="63" t="str">
        <f>IF(AX1395="","",IF(R1395="Refreshment Beverage",ROUND((BA1395-Y1395-Z1395-AA1395)*VLOOKUP(VALUE(Q1395),Rates!G$15:L$19,3,0),4),ROUND(AW1395*(VLOOKUP(VALUE(Q1395),Rates!G:L,3,0)),4)))</f>
        <v/>
      </c>
      <c r="AV1395" s="68" t="str">
        <f t="shared" si="735"/>
        <v/>
      </c>
      <c r="AW1395" s="69" t="str">
        <f t="shared" si="736"/>
        <v/>
      </c>
      <c r="AX1395" s="65" t="str">
        <f t="shared" si="737"/>
        <v/>
      </c>
      <c r="AY1395" s="70" t="str">
        <f>IF(AX1395="","",IF(R1395="Refreshment Beverage",ROUND(SUM(AX1395*Rates!K$19),4),ROUND(SUM(AX1395*(Rates!J$8/100)),4)))</f>
        <v/>
      </c>
      <c r="AZ1395" s="67" t="str">
        <f t="shared" si="738"/>
        <v/>
      </c>
      <c r="BA1395" s="22" t="str">
        <f t="shared" si="739"/>
        <v/>
      </c>
      <c r="BD1395" s="171"/>
      <c r="BE1395" s="171"/>
      <c r="BF1395" s="171"/>
      <c r="BG1395" s="171"/>
    </row>
    <row r="1396" spans="11:59" ht="12.75" customHeight="1" x14ac:dyDescent="0.3">
      <c r="K1396" s="42" t="str">
        <f t="shared" si="711"/>
        <v/>
      </c>
      <c r="L1396" s="55" t="str">
        <f t="shared" si="712"/>
        <v/>
      </c>
      <c r="M1396" s="43" t="str">
        <f t="shared" si="713"/>
        <v/>
      </c>
      <c r="N1396" s="56" t="str" cm="1">
        <f t="array" ref="N1396">IFERROR(IF(_xlfn.SINGLE(B:B)="","",IF(R1396="Beer",SUM(LOOKUP(2,1/(Rates!$B$3:$B$5&lt;=W1396)/(Rates!$C$3:$C$5&gt;=W1396),Rates!$D$3:$D$5)*(X1396/100)*W1396),IF(R1396="Refreshment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56" t="str">
        <f t="shared" si="714"/>
        <v/>
      </c>
      <c r="P1396" s="53"/>
      <c r="Q1396" s="14" t="str">
        <f t="shared" si="715"/>
        <v/>
      </c>
      <c r="R1396" s="57" t="str">
        <f t="shared" si="716"/>
        <v/>
      </c>
      <c r="S1396" s="58" t="str">
        <f>IF(B1396="","",IF(R1396="Refreshment Beverage",VLOOKUP(VALUE(Q1396),Rates!G$15:L$19,2,0),VLOOKUP(VALUE(Q1396),Rates!G$4:L$12,2,0)))</f>
        <v/>
      </c>
      <c r="T1396" s="58" t="str">
        <f t="shared" si="717"/>
        <v/>
      </c>
      <c r="U1396" s="58" t="str">
        <f t="shared" si="718"/>
        <v/>
      </c>
      <c r="V1396" s="58" t="str">
        <f t="shared" si="719"/>
        <v/>
      </c>
      <c r="W1396" s="58" t="str">
        <f t="shared" si="720"/>
        <v/>
      </c>
      <c r="X1396" s="59" t="str">
        <f t="shared" si="721"/>
        <v/>
      </c>
      <c r="Y1396" s="60" t="str">
        <f>IF(B:B="","",IF(R1396="Refreshment Beverage",VLOOKUP(Q1396,Rates!G$15:L$19,6,0)*W1396,VLOOKUP(Q1396,Rates!G$4:L$12,6,0)*W1396))</f>
        <v/>
      </c>
      <c r="Z1396" s="60" t="str">
        <f t="shared" si="722"/>
        <v/>
      </c>
      <c r="AA1396" s="60" t="str">
        <f t="shared" si="710"/>
        <v/>
      </c>
      <c r="AB1396" s="61" t="str" cm="1">
        <f t="array" ref="AB1396">IF(_xlfn.SINGLE(B:B)="","",IF(R1396="Refreshment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61" t="str" cm="1">
        <f t="array" ref="AC1396">IF(_xlfn.SINGLE(B:B)="","",IF(R1396="Refreshment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68">
        <f>IFERROR(IF(R1396="Beer","",IF(OR(Q1396=1,Q1396=2,Q1396=3,Q1396=4),VLOOKUP(Q1396,Rates!$A$31:$B$34,2,0)*W1396,IF(V1396=1,VLOOKUP(U1396,'REB BEV MIN MKUP'!B:E,4,0),IF(V1396&gt;1,VLOOKUP(VALUE(W1396),'REB BEV MIN MKUP'!O:Q,3,0),0)))),0)</f>
        <v>0</v>
      </c>
      <c r="AE1396" s="62" t="str">
        <f t="shared" si="723"/>
        <v/>
      </c>
      <c r="AF1396" s="63" t="str">
        <f t="shared" si="724"/>
        <v/>
      </c>
      <c r="AG1396" s="64" t="str">
        <f t="shared" si="725"/>
        <v/>
      </c>
      <c r="AH1396" s="65" t="str">
        <f t="shared" si="726"/>
        <v/>
      </c>
      <c r="AI1396" s="66" t="str">
        <f>IF(AE:AE="","",IF(R1396="Refreshment Beverage",AK1396*(Rates!J$19/100),ROUND(SUM(AH1396*(Rates!$J$8/100)),4)))</f>
        <v/>
      </c>
      <c r="AJ1396" s="67" t="str">
        <f t="shared" si="727"/>
        <v/>
      </c>
      <c r="AK1396" s="22" t="str">
        <f t="shared" si="728"/>
        <v/>
      </c>
      <c r="AL1396" s="62" t="str">
        <f t="shared" si="729"/>
        <v/>
      </c>
      <c r="AM1396" s="63" t="str">
        <f>IF(AS1396="","",IF(R1396="Refreshment Beverage",ROUND(AS1396*Rates!K$19,4),ROUND(AO1396*(VLOOKUP(VALUE(Q1396),Rates!G$4:L$12,3,0)),4)))</f>
        <v/>
      </c>
      <c r="AN1396" s="68" t="str">
        <f>IF(AS1396="","",IF(R1396="Refreshment Beverage",AS1396*(Rates!J$19/100),MAX(AM1396,AB1396)))</f>
        <v/>
      </c>
      <c r="AO1396" s="69" t="str">
        <f t="shared" si="730"/>
        <v/>
      </c>
      <c r="AP1396" s="69" t="str">
        <f t="shared" si="731"/>
        <v/>
      </c>
      <c r="AQ1396" s="70" t="str">
        <f>IF(AS1396="","",IF(R1396="Refreshment Beverage",ROUND(SUM(VLOOKUP(Q:Q,Rates!G$15:L$19,3,0)*(AS1396-Y1396-Z1396-AA1396)),4),ROUND(SUM(Rates!$K$8*AS1396),4)))</f>
        <v/>
      </c>
      <c r="AR1396" s="66" t="str">
        <f t="shared" si="732"/>
        <v/>
      </c>
      <c r="AS1396" s="22" t="str">
        <f t="shared" si="733"/>
        <v/>
      </c>
      <c r="AT1396" s="62" t="str">
        <f t="shared" si="734"/>
        <v/>
      </c>
      <c r="AU1396" s="63" t="str">
        <f>IF(AX1396="","",IF(R1396="Refreshment Beverage",ROUND((BA1396-Y1396-Z1396-AA1396)*VLOOKUP(VALUE(Q1396),Rates!G$15:L$19,3,0),4),ROUND(AW1396*(VLOOKUP(VALUE(Q1396),Rates!G:L,3,0)),4)))</f>
        <v/>
      </c>
      <c r="AV1396" s="68" t="str">
        <f t="shared" si="735"/>
        <v/>
      </c>
      <c r="AW1396" s="69" t="str">
        <f t="shared" si="736"/>
        <v/>
      </c>
      <c r="AX1396" s="65" t="str">
        <f t="shared" si="737"/>
        <v/>
      </c>
      <c r="AY1396" s="70" t="str">
        <f>IF(AX1396="","",IF(R1396="Refreshment Beverage",ROUND(SUM(AX1396*Rates!K$19),4),ROUND(SUM(AX1396*(Rates!J$8/100)),4)))</f>
        <v/>
      </c>
      <c r="AZ1396" s="67" t="str">
        <f t="shared" si="738"/>
        <v/>
      </c>
      <c r="BA1396" s="22" t="str">
        <f t="shared" si="739"/>
        <v/>
      </c>
      <c r="BD1396" s="171"/>
      <c r="BE1396" s="171"/>
      <c r="BF1396" s="171"/>
      <c r="BG1396" s="171"/>
    </row>
    <row r="1397" spans="11:59" ht="12.75" customHeight="1" x14ac:dyDescent="0.3">
      <c r="K1397" s="42" t="str">
        <f t="shared" si="711"/>
        <v/>
      </c>
      <c r="L1397" s="55" t="str">
        <f t="shared" si="712"/>
        <v/>
      </c>
      <c r="M1397" s="43" t="str">
        <f t="shared" si="713"/>
        <v/>
      </c>
      <c r="N1397" s="56" t="str" cm="1">
        <f t="array" ref="N1397">IFERROR(IF(_xlfn.SINGLE(B:B)="","",IF(R1397="Beer",SUM(LOOKUP(2,1/(Rates!$B$3:$B$5&lt;=W1397)/(Rates!$C$3:$C$5&gt;=W1397),Rates!$D$3:$D$5)*(X1397/100)*W1397),IF(R1397="Refreshment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56" t="str">
        <f t="shared" si="714"/>
        <v/>
      </c>
      <c r="P1397" s="53"/>
      <c r="Q1397" s="14" t="str">
        <f t="shared" si="715"/>
        <v/>
      </c>
      <c r="R1397" s="57" t="str">
        <f t="shared" si="716"/>
        <v/>
      </c>
      <c r="S1397" s="58" t="str">
        <f>IF(B1397="","",IF(R1397="Refreshment Beverage",VLOOKUP(VALUE(Q1397),Rates!G$15:L$19,2,0),VLOOKUP(VALUE(Q1397),Rates!G$4:L$12,2,0)))</f>
        <v/>
      </c>
      <c r="T1397" s="58" t="str">
        <f t="shared" si="717"/>
        <v/>
      </c>
      <c r="U1397" s="58" t="str">
        <f t="shared" si="718"/>
        <v/>
      </c>
      <c r="V1397" s="58" t="str">
        <f t="shared" si="719"/>
        <v/>
      </c>
      <c r="W1397" s="58" t="str">
        <f t="shared" si="720"/>
        <v/>
      </c>
      <c r="X1397" s="59" t="str">
        <f t="shared" si="721"/>
        <v/>
      </c>
      <c r="Y1397" s="60" t="str">
        <f>IF(B:B="","",IF(R1397="Refreshment Beverage",VLOOKUP(Q1397,Rates!G$15:L$19,6,0)*W1397,VLOOKUP(Q1397,Rates!G$4:L$12,6,0)*W1397))</f>
        <v/>
      </c>
      <c r="Z1397" s="60" t="str">
        <f t="shared" si="722"/>
        <v/>
      </c>
      <c r="AA1397" s="60" t="str">
        <f t="shared" si="710"/>
        <v/>
      </c>
      <c r="AB1397" s="61" t="str" cm="1">
        <f t="array" ref="AB1397">IF(_xlfn.SINGLE(B:B)="","",IF(R1397="Refreshment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61" t="str" cm="1">
        <f t="array" ref="AC1397">IF(_xlfn.SINGLE(B:B)="","",IF(R1397="Refreshment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68">
        <f>IFERROR(IF(R1397="Beer","",IF(OR(Q1397=1,Q1397=2,Q1397=3,Q1397=4),VLOOKUP(Q1397,Rates!$A$31:$B$34,2,0)*W1397,IF(V1397=1,VLOOKUP(U1397,'REB BEV MIN MKUP'!B:E,4,0),IF(V1397&gt;1,VLOOKUP(VALUE(W1397),'REB BEV MIN MKUP'!O:Q,3,0),0)))),0)</f>
        <v>0</v>
      </c>
      <c r="AE1397" s="62" t="str">
        <f t="shared" si="723"/>
        <v/>
      </c>
      <c r="AF1397" s="63" t="str">
        <f t="shared" si="724"/>
        <v/>
      </c>
      <c r="AG1397" s="64" t="str">
        <f t="shared" si="725"/>
        <v/>
      </c>
      <c r="AH1397" s="65" t="str">
        <f t="shared" si="726"/>
        <v/>
      </c>
      <c r="AI1397" s="66" t="str">
        <f>IF(AE:AE="","",IF(R1397="Refreshment Beverage",AK1397*(Rates!J$19/100),ROUND(SUM(AH1397*(Rates!$J$8/100)),4)))</f>
        <v/>
      </c>
      <c r="AJ1397" s="67" t="str">
        <f t="shared" si="727"/>
        <v/>
      </c>
      <c r="AK1397" s="22" t="str">
        <f t="shared" si="728"/>
        <v/>
      </c>
      <c r="AL1397" s="62" t="str">
        <f t="shared" si="729"/>
        <v/>
      </c>
      <c r="AM1397" s="63" t="str">
        <f>IF(AS1397="","",IF(R1397="Refreshment Beverage",ROUND(AS1397*Rates!K$19,4),ROUND(AO1397*(VLOOKUP(VALUE(Q1397),Rates!G$4:L$12,3,0)),4)))</f>
        <v/>
      </c>
      <c r="AN1397" s="68" t="str">
        <f>IF(AS1397="","",IF(R1397="Refreshment Beverage",AS1397*(Rates!J$19/100),MAX(AM1397,AB1397)))</f>
        <v/>
      </c>
      <c r="AO1397" s="69" t="str">
        <f t="shared" si="730"/>
        <v/>
      </c>
      <c r="AP1397" s="69" t="str">
        <f t="shared" si="731"/>
        <v/>
      </c>
      <c r="AQ1397" s="70" t="str">
        <f>IF(AS1397="","",IF(R1397="Refreshment Beverage",ROUND(SUM(VLOOKUP(Q:Q,Rates!G$15:L$19,3,0)*(AS1397-Y1397-Z1397-AA1397)),4),ROUND(SUM(Rates!$K$8*AS1397),4)))</f>
        <v/>
      </c>
      <c r="AR1397" s="66" t="str">
        <f t="shared" si="732"/>
        <v/>
      </c>
      <c r="AS1397" s="22" t="str">
        <f t="shared" si="733"/>
        <v/>
      </c>
      <c r="AT1397" s="62" t="str">
        <f t="shared" si="734"/>
        <v/>
      </c>
      <c r="AU1397" s="63" t="str">
        <f>IF(AX1397="","",IF(R1397="Refreshment Beverage",ROUND((BA1397-Y1397-Z1397-AA1397)*VLOOKUP(VALUE(Q1397),Rates!G$15:L$19,3,0),4),ROUND(AW1397*(VLOOKUP(VALUE(Q1397),Rates!G:L,3,0)),4)))</f>
        <v/>
      </c>
      <c r="AV1397" s="68" t="str">
        <f t="shared" si="735"/>
        <v/>
      </c>
      <c r="AW1397" s="69" t="str">
        <f t="shared" si="736"/>
        <v/>
      </c>
      <c r="AX1397" s="65" t="str">
        <f t="shared" si="737"/>
        <v/>
      </c>
      <c r="AY1397" s="70" t="str">
        <f>IF(AX1397="","",IF(R1397="Refreshment Beverage",ROUND(SUM(AX1397*Rates!K$19),4),ROUND(SUM(AX1397*(Rates!J$8/100)),4)))</f>
        <v/>
      </c>
      <c r="AZ1397" s="67" t="str">
        <f t="shared" si="738"/>
        <v/>
      </c>
      <c r="BA1397" s="22" t="str">
        <f t="shared" si="739"/>
        <v/>
      </c>
      <c r="BD1397" s="171"/>
      <c r="BE1397" s="171"/>
      <c r="BF1397" s="171"/>
      <c r="BG1397" s="171"/>
    </row>
    <row r="1398" spans="11:59" ht="12.75" customHeight="1" x14ac:dyDescent="0.3">
      <c r="K1398" s="42" t="str">
        <f t="shared" si="711"/>
        <v/>
      </c>
      <c r="L1398" s="55" t="str">
        <f t="shared" si="712"/>
        <v/>
      </c>
      <c r="M1398" s="43" t="str">
        <f t="shared" si="713"/>
        <v/>
      </c>
      <c r="N1398" s="56" t="str" cm="1">
        <f t="array" ref="N1398">IFERROR(IF(_xlfn.SINGLE(B:B)="","",IF(R1398="Beer",SUM(LOOKUP(2,1/(Rates!$B$3:$B$5&lt;=W1398)/(Rates!$C$3:$C$5&gt;=W1398),Rates!$D$3:$D$5)*(X1398/100)*W1398),IF(R1398="Refreshment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56" t="str">
        <f t="shared" si="714"/>
        <v/>
      </c>
      <c r="P1398" s="53"/>
      <c r="Q1398" s="14" t="str">
        <f t="shared" si="715"/>
        <v/>
      </c>
      <c r="R1398" s="57" t="str">
        <f t="shared" si="716"/>
        <v/>
      </c>
      <c r="S1398" s="58" t="str">
        <f>IF(B1398="","",IF(R1398="Refreshment Beverage",VLOOKUP(VALUE(Q1398),Rates!G$15:L$19,2,0),VLOOKUP(VALUE(Q1398),Rates!G$4:L$12,2,0)))</f>
        <v/>
      </c>
      <c r="T1398" s="58" t="str">
        <f t="shared" si="717"/>
        <v/>
      </c>
      <c r="U1398" s="58" t="str">
        <f t="shared" si="718"/>
        <v/>
      </c>
      <c r="V1398" s="58" t="str">
        <f t="shared" si="719"/>
        <v/>
      </c>
      <c r="W1398" s="58" t="str">
        <f t="shared" si="720"/>
        <v/>
      </c>
      <c r="X1398" s="59" t="str">
        <f t="shared" si="721"/>
        <v/>
      </c>
      <c r="Y1398" s="60" t="str">
        <f>IF(B:B="","",IF(R1398="Refreshment Beverage",VLOOKUP(Q1398,Rates!G$15:L$19,6,0)*W1398,VLOOKUP(Q1398,Rates!G$4:L$12,6,0)*W1398))</f>
        <v/>
      </c>
      <c r="Z1398" s="60" t="str">
        <f t="shared" si="722"/>
        <v/>
      </c>
      <c r="AA1398" s="60" t="str">
        <f t="shared" si="710"/>
        <v/>
      </c>
      <c r="AB1398" s="61" t="str" cm="1">
        <f t="array" ref="AB1398">IF(_xlfn.SINGLE(B:B)="","",IF(R1398="Refreshment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61" t="str" cm="1">
        <f t="array" ref="AC1398">IF(_xlfn.SINGLE(B:B)="","",IF(R1398="Refreshment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68">
        <f>IFERROR(IF(R1398="Beer","",IF(OR(Q1398=1,Q1398=2,Q1398=3,Q1398=4),VLOOKUP(Q1398,Rates!$A$31:$B$34,2,0)*W1398,IF(V1398=1,VLOOKUP(U1398,'REB BEV MIN MKUP'!B:E,4,0),IF(V1398&gt;1,VLOOKUP(VALUE(W1398),'REB BEV MIN MKUP'!O:Q,3,0),0)))),0)</f>
        <v>0</v>
      </c>
      <c r="AE1398" s="62" t="str">
        <f t="shared" si="723"/>
        <v/>
      </c>
      <c r="AF1398" s="63" t="str">
        <f t="shared" si="724"/>
        <v/>
      </c>
      <c r="AG1398" s="64" t="str">
        <f t="shared" si="725"/>
        <v/>
      </c>
      <c r="AH1398" s="65" t="str">
        <f t="shared" si="726"/>
        <v/>
      </c>
      <c r="AI1398" s="66" t="str">
        <f>IF(AE:AE="","",IF(R1398="Refreshment Beverage",AK1398*(Rates!J$19/100),ROUND(SUM(AH1398*(Rates!$J$8/100)),4)))</f>
        <v/>
      </c>
      <c r="AJ1398" s="67" t="str">
        <f t="shared" si="727"/>
        <v/>
      </c>
      <c r="AK1398" s="22" t="str">
        <f t="shared" si="728"/>
        <v/>
      </c>
      <c r="AL1398" s="62" t="str">
        <f t="shared" si="729"/>
        <v/>
      </c>
      <c r="AM1398" s="63" t="str">
        <f>IF(AS1398="","",IF(R1398="Refreshment Beverage",ROUND(AS1398*Rates!K$19,4),ROUND(AO1398*(VLOOKUP(VALUE(Q1398),Rates!G$4:L$12,3,0)),4)))</f>
        <v/>
      </c>
      <c r="AN1398" s="68" t="str">
        <f>IF(AS1398="","",IF(R1398="Refreshment Beverage",AS1398*(Rates!J$19/100),MAX(AM1398,AB1398)))</f>
        <v/>
      </c>
      <c r="AO1398" s="69" t="str">
        <f t="shared" si="730"/>
        <v/>
      </c>
      <c r="AP1398" s="69" t="str">
        <f t="shared" si="731"/>
        <v/>
      </c>
      <c r="AQ1398" s="70" t="str">
        <f>IF(AS1398="","",IF(R1398="Refreshment Beverage",ROUND(SUM(VLOOKUP(Q:Q,Rates!G$15:L$19,3,0)*(AS1398-Y1398-Z1398-AA1398)),4),ROUND(SUM(Rates!$K$8*AS1398),4)))</f>
        <v/>
      </c>
      <c r="AR1398" s="66" t="str">
        <f t="shared" si="732"/>
        <v/>
      </c>
      <c r="AS1398" s="22" t="str">
        <f t="shared" si="733"/>
        <v/>
      </c>
      <c r="AT1398" s="62" t="str">
        <f t="shared" si="734"/>
        <v/>
      </c>
      <c r="AU1398" s="63" t="str">
        <f>IF(AX1398="","",IF(R1398="Refreshment Beverage",ROUND((BA1398-Y1398-Z1398-AA1398)*VLOOKUP(VALUE(Q1398),Rates!G$15:L$19,3,0),4),ROUND(AW1398*(VLOOKUP(VALUE(Q1398),Rates!G:L,3,0)),4)))</f>
        <v/>
      </c>
      <c r="AV1398" s="68" t="str">
        <f t="shared" si="735"/>
        <v/>
      </c>
      <c r="AW1398" s="69" t="str">
        <f t="shared" si="736"/>
        <v/>
      </c>
      <c r="AX1398" s="65" t="str">
        <f t="shared" si="737"/>
        <v/>
      </c>
      <c r="AY1398" s="70" t="str">
        <f>IF(AX1398="","",IF(R1398="Refreshment Beverage",ROUND(SUM(AX1398*Rates!K$19),4),ROUND(SUM(AX1398*(Rates!J$8/100)),4)))</f>
        <v/>
      </c>
      <c r="AZ1398" s="67" t="str">
        <f t="shared" si="738"/>
        <v/>
      </c>
      <c r="BA1398" s="22" t="str">
        <f t="shared" si="739"/>
        <v/>
      </c>
      <c r="BD1398" s="171"/>
      <c r="BE1398" s="171"/>
      <c r="BF1398" s="171"/>
      <c r="BG1398" s="171"/>
    </row>
    <row r="1399" spans="11:59" ht="12.75" customHeight="1" x14ac:dyDescent="0.3">
      <c r="K1399" s="42" t="str">
        <f t="shared" si="711"/>
        <v/>
      </c>
      <c r="L1399" s="55" t="str">
        <f t="shared" si="712"/>
        <v/>
      </c>
      <c r="M1399" s="43" t="str">
        <f t="shared" si="713"/>
        <v/>
      </c>
      <c r="N1399" s="56" t="str" cm="1">
        <f t="array" ref="N1399">IFERROR(IF(_xlfn.SINGLE(B:B)="","",IF(R1399="Beer",SUM(LOOKUP(2,1/(Rates!$B$3:$B$5&lt;=W1399)/(Rates!$C$3:$C$5&gt;=W1399),Rates!$D$3:$D$5)*(X1399/100)*W1399),IF(R1399="Refreshment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56" t="str">
        <f t="shared" si="714"/>
        <v/>
      </c>
      <c r="P1399" s="53"/>
      <c r="Q1399" s="14" t="str">
        <f t="shared" si="715"/>
        <v/>
      </c>
      <c r="R1399" s="57" t="str">
        <f t="shared" si="716"/>
        <v/>
      </c>
      <c r="S1399" s="58" t="str">
        <f>IF(B1399="","",IF(R1399="Refreshment Beverage",VLOOKUP(VALUE(Q1399),Rates!G$15:L$19,2,0),VLOOKUP(VALUE(Q1399),Rates!G$4:L$12,2,0)))</f>
        <v/>
      </c>
      <c r="T1399" s="58" t="str">
        <f t="shared" si="717"/>
        <v/>
      </c>
      <c r="U1399" s="58" t="str">
        <f t="shared" si="718"/>
        <v/>
      </c>
      <c r="V1399" s="58" t="str">
        <f t="shared" si="719"/>
        <v/>
      </c>
      <c r="W1399" s="58" t="str">
        <f t="shared" si="720"/>
        <v/>
      </c>
      <c r="X1399" s="59" t="str">
        <f t="shared" si="721"/>
        <v/>
      </c>
      <c r="Y1399" s="60" t="str">
        <f>IF(B:B="","",IF(R1399="Refreshment Beverage",VLOOKUP(Q1399,Rates!G$15:L$19,6,0)*W1399,VLOOKUP(Q1399,Rates!G$4:L$12,6,0)*W1399))</f>
        <v/>
      </c>
      <c r="Z1399" s="60" t="str">
        <f t="shared" si="722"/>
        <v/>
      </c>
      <c r="AA1399" s="60" t="str">
        <f t="shared" si="710"/>
        <v/>
      </c>
      <c r="AB1399" s="61" t="str" cm="1">
        <f t="array" ref="AB1399">IF(_xlfn.SINGLE(B:B)="","",IF(R1399="Refreshment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61" t="str" cm="1">
        <f t="array" ref="AC1399">IF(_xlfn.SINGLE(B:B)="","",IF(R1399="Refreshment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68">
        <f>IFERROR(IF(R1399="Beer","",IF(OR(Q1399=1,Q1399=2,Q1399=3,Q1399=4),VLOOKUP(Q1399,Rates!$A$31:$B$34,2,0)*W1399,IF(V1399=1,VLOOKUP(U1399,'REB BEV MIN MKUP'!B:E,4,0),IF(V1399&gt;1,VLOOKUP(VALUE(W1399),'REB BEV MIN MKUP'!O:Q,3,0),0)))),0)</f>
        <v>0</v>
      </c>
      <c r="AE1399" s="62" t="str">
        <f t="shared" si="723"/>
        <v/>
      </c>
      <c r="AF1399" s="63" t="str">
        <f t="shared" si="724"/>
        <v/>
      </c>
      <c r="AG1399" s="64" t="str">
        <f t="shared" si="725"/>
        <v/>
      </c>
      <c r="AH1399" s="65" t="str">
        <f t="shared" si="726"/>
        <v/>
      </c>
      <c r="AI1399" s="66" t="str">
        <f>IF(AE:AE="","",IF(R1399="Refreshment Beverage",AK1399*(Rates!J$19/100),ROUND(SUM(AH1399*(Rates!$J$8/100)),4)))</f>
        <v/>
      </c>
      <c r="AJ1399" s="67" t="str">
        <f t="shared" si="727"/>
        <v/>
      </c>
      <c r="AK1399" s="22" t="str">
        <f t="shared" si="728"/>
        <v/>
      </c>
      <c r="AL1399" s="62" t="str">
        <f t="shared" si="729"/>
        <v/>
      </c>
      <c r="AM1399" s="63" t="str">
        <f>IF(AS1399="","",IF(R1399="Refreshment Beverage",ROUND(AS1399*Rates!K$19,4),ROUND(AO1399*(VLOOKUP(VALUE(Q1399),Rates!G$4:L$12,3,0)),4)))</f>
        <v/>
      </c>
      <c r="AN1399" s="68" t="str">
        <f>IF(AS1399="","",IF(R1399="Refreshment Beverage",AS1399*(Rates!J$19/100),MAX(AM1399,AB1399)))</f>
        <v/>
      </c>
      <c r="AO1399" s="69" t="str">
        <f t="shared" si="730"/>
        <v/>
      </c>
      <c r="AP1399" s="69" t="str">
        <f t="shared" si="731"/>
        <v/>
      </c>
      <c r="AQ1399" s="70" t="str">
        <f>IF(AS1399="","",IF(R1399="Refreshment Beverage",ROUND(SUM(VLOOKUP(Q:Q,Rates!G$15:L$19,3,0)*(AS1399-Y1399-Z1399-AA1399)),4),ROUND(SUM(Rates!$K$8*AS1399),4)))</f>
        <v/>
      </c>
      <c r="AR1399" s="66" t="str">
        <f t="shared" si="732"/>
        <v/>
      </c>
      <c r="AS1399" s="22" t="str">
        <f t="shared" si="733"/>
        <v/>
      </c>
      <c r="AT1399" s="62" t="str">
        <f t="shared" si="734"/>
        <v/>
      </c>
      <c r="AU1399" s="63" t="str">
        <f>IF(AX1399="","",IF(R1399="Refreshment Beverage",ROUND((BA1399-Y1399-Z1399-AA1399)*VLOOKUP(VALUE(Q1399),Rates!G$15:L$19,3,0),4),ROUND(AW1399*(VLOOKUP(VALUE(Q1399),Rates!G:L,3,0)),4)))</f>
        <v/>
      </c>
      <c r="AV1399" s="68" t="str">
        <f t="shared" si="735"/>
        <v/>
      </c>
      <c r="AW1399" s="69" t="str">
        <f t="shared" si="736"/>
        <v/>
      </c>
      <c r="AX1399" s="65" t="str">
        <f t="shared" si="737"/>
        <v/>
      </c>
      <c r="AY1399" s="70" t="str">
        <f>IF(AX1399="","",IF(R1399="Refreshment Beverage",ROUND(SUM(AX1399*Rates!K$19),4),ROUND(SUM(AX1399*(Rates!J$8/100)),4)))</f>
        <v/>
      </c>
      <c r="AZ1399" s="67" t="str">
        <f t="shared" si="738"/>
        <v/>
      </c>
      <c r="BA1399" s="22" t="str">
        <f t="shared" si="739"/>
        <v/>
      </c>
      <c r="BD1399" s="171"/>
      <c r="BE1399" s="171"/>
      <c r="BF1399" s="171"/>
      <c r="BG1399" s="171"/>
    </row>
    <row r="1400" spans="11:59" ht="12.75" customHeight="1" x14ac:dyDescent="0.3">
      <c r="K1400" s="42" t="str">
        <f t="shared" si="711"/>
        <v/>
      </c>
      <c r="L1400" s="55" t="str">
        <f t="shared" si="712"/>
        <v/>
      </c>
      <c r="M1400" s="43" t="str">
        <f t="shared" si="713"/>
        <v/>
      </c>
      <c r="N1400" s="56" t="str" cm="1">
        <f t="array" ref="N1400">IFERROR(IF(_xlfn.SINGLE(B:B)="","",IF(R1400="Beer",SUM(LOOKUP(2,1/(Rates!$B$3:$B$5&lt;=W1400)/(Rates!$C$3:$C$5&gt;=W1400),Rates!$D$3:$D$5)*(X1400/100)*W1400),IF(R1400="Refreshment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56" t="str">
        <f t="shared" si="714"/>
        <v/>
      </c>
      <c r="P1400" s="53"/>
      <c r="Q1400" s="14" t="str">
        <f t="shared" si="715"/>
        <v/>
      </c>
      <c r="R1400" s="57" t="str">
        <f t="shared" si="716"/>
        <v/>
      </c>
      <c r="S1400" s="58" t="str">
        <f>IF(B1400="","",IF(R1400="Refreshment Beverage",VLOOKUP(VALUE(Q1400),Rates!G$15:L$19,2,0),VLOOKUP(VALUE(Q1400),Rates!G$4:L$12,2,0)))</f>
        <v/>
      </c>
      <c r="T1400" s="58" t="str">
        <f t="shared" si="717"/>
        <v/>
      </c>
      <c r="U1400" s="58" t="str">
        <f t="shared" si="718"/>
        <v/>
      </c>
      <c r="V1400" s="58" t="str">
        <f t="shared" si="719"/>
        <v/>
      </c>
      <c r="W1400" s="58" t="str">
        <f t="shared" si="720"/>
        <v/>
      </c>
      <c r="X1400" s="59" t="str">
        <f t="shared" si="721"/>
        <v/>
      </c>
      <c r="Y1400" s="60" t="str">
        <f>IF(B:B="","",IF(R1400="Refreshment Beverage",VLOOKUP(Q1400,Rates!G$15:L$19,6,0)*W1400,VLOOKUP(Q1400,Rates!G$4:L$12,6,0)*W1400))</f>
        <v/>
      </c>
      <c r="Z1400" s="60" t="str">
        <f t="shared" si="722"/>
        <v/>
      </c>
      <c r="AA1400" s="60" t="str">
        <f t="shared" si="710"/>
        <v/>
      </c>
      <c r="AB1400" s="61" t="str" cm="1">
        <f t="array" ref="AB1400">IF(_xlfn.SINGLE(B:B)="","",IF(R1400="Refreshment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61" t="str" cm="1">
        <f t="array" ref="AC1400">IF(_xlfn.SINGLE(B:B)="","",IF(R1400="Refreshment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68">
        <f>IFERROR(IF(R1400="Beer","",IF(OR(Q1400=1,Q1400=2,Q1400=3,Q1400=4),VLOOKUP(Q1400,Rates!$A$31:$B$34,2,0)*W1400,IF(V1400=1,VLOOKUP(U1400,'REB BEV MIN MKUP'!B:E,4,0),IF(V1400&gt;1,VLOOKUP(VALUE(W1400),'REB BEV MIN MKUP'!O:Q,3,0),0)))),0)</f>
        <v>0</v>
      </c>
      <c r="AE1400" s="62" t="str">
        <f t="shared" si="723"/>
        <v/>
      </c>
      <c r="AF1400" s="63" t="str">
        <f t="shared" si="724"/>
        <v/>
      </c>
      <c r="AG1400" s="64" t="str">
        <f t="shared" si="725"/>
        <v/>
      </c>
      <c r="AH1400" s="65" t="str">
        <f t="shared" si="726"/>
        <v/>
      </c>
      <c r="AI1400" s="66" t="str">
        <f>IF(AE:AE="","",IF(R1400="Refreshment Beverage",AK1400*(Rates!J$19/100),ROUND(SUM(AH1400*(Rates!$J$8/100)),4)))</f>
        <v/>
      </c>
      <c r="AJ1400" s="67" t="str">
        <f t="shared" si="727"/>
        <v/>
      </c>
      <c r="AK1400" s="22" t="str">
        <f t="shared" si="728"/>
        <v/>
      </c>
      <c r="AL1400" s="62" t="str">
        <f t="shared" si="729"/>
        <v/>
      </c>
      <c r="AM1400" s="63" t="str">
        <f>IF(AS1400="","",IF(R1400="Refreshment Beverage",ROUND(AS1400*Rates!K$19,4),ROUND(AO1400*(VLOOKUP(VALUE(Q1400),Rates!G$4:L$12,3,0)),4)))</f>
        <v/>
      </c>
      <c r="AN1400" s="68" t="str">
        <f>IF(AS1400="","",IF(R1400="Refreshment Beverage",AS1400*(Rates!J$19/100),MAX(AM1400,AB1400)))</f>
        <v/>
      </c>
      <c r="AO1400" s="69" t="str">
        <f t="shared" si="730"/>
        <v/>
      </c>
      <c r="AP1400" s="69" t="str">
        <f t="shared" si="731"/>
        <v/>
      </c>
      <c r="AQ1400" s="70" t="str">
        <f>IF(AS1400="","",IF(R1400="Refreshment Beverage",ROUND(SUM(VLOOKUP(Q:Q,Rates!G$15:L$19,3,0)*(AS1400-Y1400-Z1400-AA1400)),4),ROUND(SUM(Rates!$K$8*AS1400),4)))</f>
        <v/>
      </c>
      <c r="AR1400" s="66" t="str">
        <f t="shared" si="732"/>
        <v/>
      </c>
      <c r="AS1400" s="22" t="str">
        <f t="shared" si="733"/>
        <v/>
      </c>
      <c r="AT1400" s="62" t="str">
        <f t="shared" si="734"/>
        <v/>
      </c>
      <c r="AU1400" s="63" t="str">
        <f>IF(AX1400="","",IF(R1400="Refreshment Beverage",ROUND((BA1400-Y1400-Z1400-AA1400)*VLOOKUP(VALUE(Q1400),Rates!G$15:L$19,3,0),4),ROUND(AW1400*(VLOOKUP(VALUE(Q1400),Rates!G:L,3,0)),4)))</f>
        <v/>
      </c>
      <c r="AV1400" s="68" t="str">
        <f t="shared" si="735"/>
        <v/>
      </c>
      <c r="AW1400" s="69" t="str">
        <f t="shared" si="736"/>
        <v/>
      </c>
      <c r="AX1400" s="65" t="str">
        <f t="shared" si="737"/>
        <v/>
      </c>
      <c r="AY1400" s="70" t="str">
        <f>IF(AX1400="","",IF(R1400="Refreshment Beverage",ROUND(SUM(AX1400*Rates!K$19),4),ROUND(SUM(AX1400*(Rates!J$8/100)),4)))</f>
        <v/>
      </c>
      <c r="AZ1400" s="67" t="str">
        <f t="shared" si="738"/>
        <v/>
      </c>
      <c r="BA1400" s="22" t="str">
        <f t="shared" si="739"/>
        <v/>
      </c>
      <c r="BD1400" s="171"/>
      <c r="BE1400" s="171"/>
      <c r="BF1400" s="171"/>
      <c r="BG1400" s="171"/>
    </row>
    <row r="1401" spans="11:59" ht="12.75" customHeight="1" x14ac:dyDescent="0.3">
      <c r="K1401" s="42" t="str">
        <f t="shared" si="711"/>
        <v/>
      </c>
      <c r="L1401" s="55" t="str">
        <f t="shared" si="712"/>
        <v/>
      </c>
      <c r="M1401" s="43" t="str">
        <f t="shared" si="713"/>
        <v/>
      </c>
      <c r="N1401" s="56" t="str" cm="1">
        <f t="array" ref="N1401">IFERROR(IF(_xlfn.SINGLE(B:B)="","",IF(R1401="Beer",SUM(LOOKUP(2,1/(Rates!$B$3:$B$5&lt;=W1401)/(Rates!$C$3:$C$5&gt;=W1401),Rates!$D$3:$D$5)*(X1401/100)*W1401),IF(R1401="Refreshment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56" t="str">
        <f t="shared" si="714"/>
        <v/>
      </c>
      <c r="P1401" s="53"/>
      <c r="Q1401" s="14" t="str">
        <f t="shared" si="715"/>
        <v/>
      </c>
      <c r="R1401" s="57" t="str">
        <f t="shared" si="716"/>
        <v/>
      </c>
      <c r="S1401" s="58" t="str">
        <f>IF(B1401="","",IF(R1401="Refreshment Beverage",VLOOKUP(VALUE(Q1401),Rates!G$15:L$19,2,0),VLOOKUP(VALUE(Q1401),Rates!G$4:L$12,2,0)))</f>
        <v/>
      </c>
      <c r="T1401" s="58" t="str">
        <f t="shared" si="717"/>
        <v/>
      </c>
      <c r="U1401" s="58" t="str">
        <f t="shared" si="718"/>
        <v/>
      </c>
      <c r="V1401" s="58" t="str">
        <f t="shared" si="719"/>
        <v/>
      </c>
      <c r="W1401" s="58" t="str">
        <f t="shared" si="720"/>
        <v/>
      </c>
      <c r="X1401" s="59" t="str">
        <f t="shared" si="721"/>
        <v/>
      </c>
      <c r="Y1401" s="60" t="str">
        <f>IF(B:B="","",IF(R1401="Refreshment Beverage",VLOOKUP(Q1401,Rates!G$15:L$19,6,0)*W1401,VLOOKUP(Q1401,Rates!G$4:L$12,6,0)*W1401))</f>
        <v/>
      </c>
      <c r="Z1401" s="60" t="str">
        <f t="shared" si="722"/>
        <v/>
      </c>
      <c r="AA1401" s="60" t="str">
        <f t="shared" si="710"/>
        <v/>
      </c>
      <c r="AB1401" s="61" t="str" cm="1">
        <f t="array" ref="AB1401">IF(_xlfn.SINGLE(B:B)="","",IF(R1401="Refreshment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61" t="str" cm="1">
        <f t="array" ref="AC1401">IF(_xlfn.SINGLE(B:B)="","",IF(R1401="Refreshment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68">
        <f>IFERROR(IF(R1401="Beer","",IF(OR(Q1401=1,Q1401=2,Q1401=3,Q1401=4),VLOOKUP(Q1401,Rates!$A$31:$B$34,2,0)*W1401,IF(V1401=1,VLOOKUP(U1401,'REB BEV MIN MKUP'!B:E,4,0),IF(V1401&gt;1,VLOOKUP(VALUE(W1401),'REB BEV MIN MKUP'!O:Q,3,0),0)))),0)</f>
        <v>0</v>
      </c>
      <c r="AE1401" s="62" t="str">
        <f t="shared" si="723"/>
        <v/>
      </c>
      <c r="AF1401" s="63" t="str">
        <f t="shared" si="724"/>
        <v/>
      </c>
      <c r="AG1401" s="64" t="str">
        <f t="shared" si="725"/>
        <v/>
      </c>
      <c r="AH1401" s="65" t="str">
        <f t="shared" si="726"/>
        <v/>
      </c>
      <c r="AI1401" s="66" t="str">
        <f>IF(AE:AE="","",IF(R1401="Refreshment Beverage",AK1401*(Rates!J$19/100),ROUND(SUM(AH1401*(Rates!$J$8/100)),4)))</f>
        <v/>
      </c>
      <c r="AJ1401" s="67" t="str">
        <f t="shared" si="727"/>
        <v/>
      </c>
      <c r="AK1401" s="22" t="str">
        <f t="shared" si="728"/>
        <v/>
      </c>
      <c r="AL1401" s="62" t="str">
        <f t="shared" si="729"/>
        <v/>
      </c>
      <c r="AM1401" s="63" t="str">
        <f>IF(AS1401="","",IF(R1401="Refreshment Beverage",ROUND(AS1401*Rates!K$19,4),ROUND(AO1401*(VLOOKUP(VALUE(Q1401),Rates!G$4:L$12,3,0)),4)))</f>
        <v/>
      </c>
      <c r="AN1401" s="68" t="str">
        <f>IF(AS1401="","",IF(R1401="Refreshment Beverage",AS1401*(Rates!J$19/100),MAX(AM1401,AB1401)))</f>
        <v/>
      </c>
      <c r="AO1401" s="69" t="str">
        <f t="shared" si="730"/>
        <v/>
      </c>
      <c r="AP1401" s="69" t="str">
        <f t="shared" si="731"/>
        <v/>
      </c>
      <c r="AQ1401" s="70" t="str">
        <f>IF(AS1401="","",IF(R1401="Refreshment Beverage",ROUND(SUM(VLOOKUP(Q:Q,Rates!G$15:L$19,3,0)*(AS1401-Y1401-Z1401-AA1401)),4),ROUND(SUM(Rates!$K$8*AS1401),4)))</f>
        <v/>
      </c>
      <c r="AR1401" s="66" t="str">
        <f t="shared" si="732"/>
        <v/>
      </c>
      <c r="AS1401" s="22" t="str">
        <f t="shared" si="733"/>
        <v/>
      </c>
      <c r="AT1401" s="62" t="str">
        <f t="shared" si="734"/>
        <v/>
      </c>
      <c r="AU1401" s="63" t="str">
        <f>IF(AX1401="","",IF(R1401="Refreshment Beverage",ROUND((BA1401-Y1401-Z1401-AA1401)*VLOOKUP(VALUE(Q1401),Rates!G$15:L$19,3,0),4),ROUND(AW1401*(VLOOKUP(VALUE(Q1401),Rates!G:L,3,0)),4)))</f>
        <v/>
      </c>
      <c r="AV1401" s="68" t="str">
        <f t="shared" si="735"/>
        <v/>
      </c>
      <c r="AW1401" s="69" t="str">
        <f t="shared" si="736"/>
        <v/>
      </c>
      <c r="AX1401" s="65" t="str">
        <f t="shared" si="737"/>
        <v/>
      </c>
      <c r="AY1401" s="70" t="str">
        <f>IF(AX1401="","",IF(R1401="Refreshment Beverage",ROUND(SUM(AX1401*Rates!K$19),4),ROUND(SUM(AX1401*(Rates!J$8/100)),4)))</f>
        <v/>
      </c>
      <c r="AZ1401" s="67" t="str">
        <f t="shared" si="738"/>
        <v/>
      </c>
      <c r="BA1401" s="22" t="str">
        <f t="shared" si="739"/>
        <v/>
      </c>
      <c r="BD1401" s="171"/>
      <c r="BE1401" s="171"/>
      <c r="BF1401" s="171"/>
      <c r="BG1401" s="171"/>
    </row>
    <row r="1402" spans="11:59" ht="12.75" customHeight="1" x14ac:dyDescent="0.3">
      <c r="K1402" s="42" t="str">
        <f t="shared" si="711"/>
        <v/>
      </c>
      <c r="L1402" s="55" t="str">
        <f t="shared" si="712"/>
        <v/>
      </c>
      <c r="M1402" s="43" t="str">
        <f t="shared" si="713"/>
        <v/>
      </c>
      <c r="N1402" s="56" t="str" cm="1">
        <f t="array" ref="N1402">IFERROR(IF(_xlfn.SINGLE(B:B)="","",IF(R1402="Beer",SUM(LOOKUP(2,1/(Rates!$B$3:$B$5&lt;=W1402)/(Rates!$C$3:$C$5&gt;=W1402),Rates!$D$3:$D$5)*(X1402/100)*W1402),IF(R1402="Refreshment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56" t="str">
        <f t="shared" si="714"/>
        <v/>
      </c>
      <c r="P1402" s="53"/>
      <c r="Q1402" s="14" t="str">
        <f t="shared" si="715"/>
        <v/>
      </c>
      <c r="R1402" s="57" t="str">
        <f t="shared" si="716"/>
        <v/>
      </c>
      <c r="S1402" s="58" t="str">
        <f>IF(B1402="","",IF(R1402="Refreshment Beverage",VLOOKUP(VALUE(Q1402),Rates!G$15:L$19,2,0),VLOOKUP(VALUE(Q1402),Rates!G$4:L$12,2,0)))</f>
        <v/>
      </c>
      <c r="T1402" s="58" t="str">
        <f t="shared" si="717"/>
        <v/>
      </c>
      <c r="U1402" s="58" t="str">
        <f t="shared" si="718"/>
        <v/>
      </c>
      <c r="V1402" s="58" t="str">
        <f t="shared" si="719"/>
        <v/>
      </c>
      <c r="W1402" s="58" t="str">
        <f t="shared" si="720"/>
        <v/>
      </c>
      <c r="X1402" s="59" t="str">
        <f t="shared" si="721"/>
        <v/>
      </c>
      <c r="Y1402" s="60" t="str">
        <f>IF(B:B="","",IF(R1402="Refreshment Beverage",VLOOKUP(Q1402,Rates!G$15:L$19,6,0)*W1402,VLOOKUP(Q1402,Rates!G$4:L$12,6,0)*W1402))</f>
        <v/>
      </c>
      <c r="Z1402" s="60" t="str">
        <f t="shared" si="722"/>
        <v/>
      </c>
      <c r="AA1402" s="60" t="str">
        <f t="shared" si="710"/>
        <v/>
      </c>
      <c r="AB1402" s="61" t="str" cm="1">
        <f t="array" ref="AB1402">IF(_xlfn.SINGLE(B:B)="","",IF(R1402="Refreshment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61" t="str" cm="1">
        <f t="array" ref="AC1402">IF(_xlfn.SINGLE(B:B)="","",IF(R1402="Refreshment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68">
        <f>IFERROR(IF(R1402="Beer","",IF(OR(Q1402=1,Q1402=2,Q1402=3,Q1402=4),VLOOKUP(Q1402,Rates!$A$31:$B$34,2,0)*W1402,IF(V1402=1,VLOOKUP(U1402,'REB BEV MIN MKUP'!B:E,4,0),IF(V1402&gt;1,VLOOKUP(VALUE(W1402),'REB BEV MIN MKUP'!O:Q,3,0),0)))),0)</f>
        <v>0</v>
      </c>
      <c r="AE1402" s="62" t="str">
        <f t="shared" si="723"/>
        <v/>
      </c>
      <c r="AF1402" s="63" t="str">
        <f t="shared" si="724"/>
        <v/>
      </c>
      <c r="AG1402" s="64" t="str">
        <f t="shared" si="725"/>
        <v/>
      </c>
      <c r="AH1402" s="65" t="str">
        <f t="shared" si="726"/>
        <v/>
      </c>
      <c r="AI1402" s="66" t="str">
        <f>IF(AE:AE="","",IF(R1402="Refreshment Beverage",AK1402*(Rates!J$19/100),ROUND(SUM(AH1402*(Rates!$J$8/100)),4)))</f>
        <v/>
      </c>
      <c r="AJ1402" s="67" t="str">
        <f t="shared" si="727"/>
        <v/>
      </c>
      <c r="AK1402" s="22" t="str">
        <f t="shared" si="728"/>
        <v/>
      </c>
      <c r="AL1402" s="62" t="str">
        <f t="shared" si="729"/>
        <v/>
      </c>
      <c r="AM1402" s="63" t="str">
        <f>IF(AS1402="","",IF(R1402="Refreshment Beverage",ROUND(AS1402*Rates!K$19,4),ROUND(AO1402*(VLOOKUP(VALUE(Q1402),Rates!G$4:L$12,3,0)),4)))</f>
        <v/>
      </c>
      <c r="AN1402" s="68" t="str">
        <f>IF(AS1402="","",IF(R1402="Refreshment Beverage",AS1402*(Rates!J$19/100),MAX(AM1402,AB1402)))</f>
        <v/>
      </c>
      <c r="AO1402" s="69" t="str">
        <f t="shared" si="730"/>
        <v/>
      </c>
      <c r="AP1402" s="69" t="str">
        <f t="shared" si="731"/>
        <v/>
      </c>
      <c r="AQ1402" s="70" t="str">
        <f>IF(AS1402="","",IF(R1402="Refreshment Beverage",ROUND(SUM(VLOOKUP(Q:Q,Rates!G$15:L$19,3,0)*(AS1402-Y1402-Z1402-AA1402)),4),ROUND(SUM(Rates!$K$8*AS1402),4)))</f>
        <v/>
      </c>
      <c r="AR1402" s="66" t="str">
        <f t="shared" si="732"/>
        <v/>
      </c>
      <c r="AS1402" s="22" t="str">
        <f t="shared" si="733"/>
        <v/>
      </c>
      <c r="AT1402" s="62" t="str">
        <f t="shared" si="734"/>
        <v/>
      </c>
      <c r="AU1402" s="63" t="str">
        <f>IF(AX1402="","",IF(R1402="Refreshment Beverage",ROUND((BA1402-Y1402-Z1402-AA1402)*VLOOKUP(VALUE(Q1402),Rates!G$15:L$19,3,0),4),ROUND(AW1402*(VLOOKUP(VALUE(Q1402),Rates!G:L,3,0)),4)))</f>
        <v/>
      </c>
      <c r="AV1402" s="68" t="str">
        <f t="shared" si="735"/>
        <v/>
      </c>
      <c r="AW1402" s="69" t="str">
        <f t="shared" si="736"/>
        <v/>
      </c>
      <c r="AX1402" s="65" t="str">
        <f t="shared" si="737"/>
        <v/>
      </c>
      <c r="AY1402" s="70" t="str">
        <f>IF(AX1402="","",IF(R1402="Refreshment Beverage",ROUND(SUM(AX1402*Rates!K$19),4),ROUND(SUM(AX1402*(Rates!J$8/100)),4)))</f>
        <v/>
      </c>
      <c r="AZ1402" s="67" t="str">
        <f t="shared" si="738"/>
        <v/>
      </c>
      <c r="BA1402" s="22" t="str">
        <f t="shared" si="739"/>
        <v/>
      </c>
      <c r="BD1402" s="171"/>
      <c r="BE1402" s="171"/>
      <c r="BF1402" s="171"/>
      <c r="BG1402" s="171"/>
    </row>
    <row r="1403" spans="11:59" ht="12.75" customHeight="1" x14ac:dyDescent="0.3">
      <c r="K1403" s="42" t="str">
        <f t="shared" si="711"/>
        <v/>
      </c>
      <c r="L1403" s="55" t="str">
        <f t="shared" si="712"/>
        <v/>
      </c>
      <c r="M1403" s="43" t="str">
        <f t="shared" si="713"/>
        <v/>
      </c>
      <c r="N1403" s="56" t="str" cm="1">
        <f t="array" ref="N1403">IFERROR(IF(_xlfn.SINGLE(B:B)="","",IF(R1403="Beer",SUM(LOOKUP(2,1/(Rates!$B$3:$B$5&lt;=W1403)/(Rates!$C$3:$C$5&gt;=W1403),Rates!$D$3:$D$5)*(X1403/100)*W1403),IF(R1403="Refreshment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56" t="str">
        <f t="shared" si="714"/>
        <v/>
      </c>
      <c r="P1403" s="53"/>
      <c r="Q1403" s="14" t="str">
        <f t="shared" si="715"/>
        <v/>
      </c>
      <c r="R1403" s="57" t="str">
        <f t="shared" si="716"/>
        <v/>
      </c>
      <c r="S1403" s="58" t="str">
        <f>IF(B1403="","",IF(R1403="Refreshment Beverage",VLOOKUP(VALUE(Q1403),Rates!G$15:L$19,2,0),VLOOKUP(VALUE(Q1403),Rates!G$4:L$12,2,0)))</f>
        <v/>
      </c>
      <c r="T1403" s="58" t="str">
        <f t="shared" si="717"/>
        <v/>
      </c>
      <c r="U1403" s="58" t="str">
        <f t="shared" si="718"/>
        <v/>
      </c>
      <c r="V1403" s="58" t="str">
        <f t="shared" si="719"/>
        <v/>
      </c>
      <c r="W1403" s="58" t="str">
        <f t="shared" si="720"/>
        <v/>
      </c>
      <c r="X1403" s="59" t="str">
        <f t="shared" si="721"/>
        <v/>
      </c>
      <c r="Y1403" s="60" t="str">
        <f>IF(B:B="","",IF(R1403="Refreshment Beverage",VLOOKUP(Q1403,Rates!G$15:L$19,6,0)*W1403,VLOOKUP(Q1403,Rates!G$4:L$12,6,0)*W1403))</f>
        <v/>
      </c>
      <c r="Z1403" s="60" t="str">
        <f t="shared" si="722"/>
        <v/>
      </c>
      <c r="AA1403" s="60" t="str">
        <f t="shared" si="710"/>
        <v/>
      </c>
      <c r="AB1403" s="61" t="str" cm="1">
        <f t="array" ref="AB1403">IF(_xlfn.SINGLE(B:B)="","",IF(R1403="Refreshment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61" t="str" cm="1">
        <f t="array" ref="AC1403">IF(_xlfn.SINGLE(B:B)="","",IF(R1403="Refreshment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68">
        <f>IFERROR(IF(R1403="Beer","",IF(OR(Q1403=1,Q1403=2,Q1403=3,Q1403=4),VLOOKUP(Q1403,Rates!$A$31:$B$34,2,0)*W1403,IF(V1403=1,VLOOKUP(U1403,'REB BEV MIN MKUP'!B:E,4,0),IF(V1403&gt;1,VLOOKUP(VALUE(W1403),'REB BEV MIN MKUP'!O:Q,3,0),0)))),0)</f>
        <v>0</v>
      </c>
      <c r="AE1403" s="62" t="str">
        <f t="shared" si="723"/>
        <v/>
      </c>
      <c r="AF1403" s="63" t="str">
        <f t="shared" si="724"/>
        <v/>
      </c>
      <c r="AG1403" s="64" t="str">
        <f t="shared" si="725"/>
        <v/>
      </c>
      <c r="AH1403" s="65" t="str">
        <f t="shared" si="726"/>
        <v/>
      </c>
      <c r="AI1403" s="66" t="str">
        <f>IF(AE:AE="","",IF(R1403="Refreshment Beverage",AK1403*(Rates!J$19/100),ROUND(SUM(AH1403*(Rates!$J$8/100)),4)))</f>
        <v/>
      </c>
      <c r="AJ1403" s="67" t="str">
        <f t="shared" si="727"/>
        <v/>
      </c>
      <c r="AK1403" s="22" t="str">
        <f t="shared" si="728"/>
        <v/>
      </c>
      <c r="AL1403" s="62" t="str">
        <f t="shared" si="729"/>
        <v/>
      </c>
      <c r="AM1403" s="63" t="str">
        <f>IF(AS1403="","",IF(R1403="Refreshment Beverage",ROUND(AS1403*Rates!K$19,4),ROUND(AO1403*(VLOOKUP(VALUE(Q1403),Rates!G$4:L$12,3,0)),4)))</f>
        <v/>
      </c>
      <c r="AN1403" s="68" t="str">
        <f>IF(AS1403="","",IF(R1403="Refreshment Beverage",AS1403*(Rates!J$19/100),MAX(AM1403,AB1403)))</f>
        <v/>
      </c>
      <c r="AO1403" s="69" t="str">
        <f t="shared" si="730"/>
        <v/>
      </c>
      <c r="AP1403" s="69" t="str">
        <f t="shared" si="731"/>
        <v/>
      </c>
      <c r="AQ1403" s="70" t="str">
        <f>IF(AS1403="","",IF(R1403="Refreshment Beverage",ROUND(SUM(VLOOKUP(Q:Q,Rates!G$15:L$19,3,0)*(AS1403-Y1403-Z1403-AA1403)),4),ROUND(SUM(Rates!$K$8*AS1403),4)))</f>
        <v/>
      </c>
      <c r="AR1403" s="66" t="str">
        <f t="shared" si="732"/>
        <v/>
      </c>
      <c r="AS1403" s="22" t="str">
        <f t="shared" si="733"/>
        <v/>
      </c>
      <c r="AT1403" s="62" t="str">
        <f t="shared" si="734"/>
        <v/>
      </c>
      <c r="AU1403" s="63" t="str">
        <f>IF(AX1403="","",IF(R1403="Refreshment Beverage",ROUND((BA1403-Y1403-Z1403-AA1403)*VLOOKUP(VALUE(Q1403),Rates!G$15:L$19,3,0),4),ROUND(AW1403*(VLOOKUP(VALUE(Q1403),Rates!G:L,3,0)),4)))</f>
        <v/>
      </c>
      <c r="AV1403" s="68" t="str">
        <f t="shared" si="735"/>
        <v/>
      </c>
      <c r="AW1403" s="69" t="str">
        <f t="shared" si="736"/>
        <v/>
      </c>
      <c r="AX1403" s="65" t="str">
        <f t="shared" si="737"/>
        <v/>
      </c>
      <c r="AY1403" s="70" t="str">
        <f>IF(AX1403="","",IF(R1403="Refreshment Beverage",ROUND(SUM(AX1403*Rates!K$19),4),ROUND(SUM(AX1403*(Rates!J$8/100)),4)))</f>
        <v/>
      </c>
      <c r="AZ1403" s="67" t="str">
        <f t="shared" si="738"/>
        <v/>
      </c>
      <c r="BA1403" s="22" t="str">
        <f t="shared" si="739"/>
        <v/>
      </c>
      <c r="BD1403" s="171"/>
      <c r="BE1403" s="171"/>
      <c r="BF1403" s="171"/>
      <c r="BG1403" s="171"/>
    </row>
    <row r="1404" spans="11:59" ht="12.75" customHeight="1" x14ac:dyDescent="0.3">
      <c r="K1404" s="42" t="str">
        <f t="shared" si="711"/>
        <v/>
      </c>
      <c r="L1404" s="55" t="str">
        <f t="shared" si="712"/>
        <v/>
      </c>
      <c r="M1404" s="43" t="str">
        <f t="shared" si="713"/>
        <v/>
      </c>
      <c r="N1404" s="56" t="str" cm="1">
        <f t="array" ref="N1404">IFERROR(IF(_xlfn.SINGLE(B:B)="","",IF(R1404="Beer",SUM(LOOKUP(2,1/(Rates!$B$3:$B$5&lt;=W1404)/(Rates!$C$3:$C$5&gt;=W1404),Rates!$D$3:$D$5)*(X1404/100)*W1404),IF(R1404="Refreshment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56" t="str">
        <f t="shared" si="714"/>
        <v/>
      </c>
      <c r="P1404" s="53"/>
      <c r="Q1404" s="14" t="str">
        <f t="shared" si="715"/>
        <v/>
      </c>
      <c r="R1404" s="57" t="str">
        <f t="shared" si="716"/>
        <v/>
      </c>
      <c r="S1404" s="58" t="str">
        <f>IF(B1404="","",IF(R1404="Refreshment Beverage",VLOOKUP(VALUE(Q1404),Rates!G$15:L$19,2,0),VLOOKUP(VALUE(Q1404),Rates!G$4:L$12,2,0)))</f>
        <v/>
      </c>
      <c r="T1404" s="58" t="str">
        <f t="shared" si="717"/>
        <v/>
      </c>
      <c r="U1404" s="58" t="str">
        <f t="shared" si="718"/>
        <v/>
      </c>
      <c r="V1404" s="58" t="str">
        <f t="shared" si="719"/>
        <v/>
      </c>
      <c r="W1404" s="58" t="str">
        <f t="shared" si="720"/>
        <v/>
      </c>
      <c r="X1404" s="59" t="str">
        <f t="shared" si="721"/>
        <v/>
      </c>
      <c r="Y1404" s="60" t="str">
        <f>IF(B:B="","",IF(R1404="Refreshment Beverage",VLOOKUP(Q1404,Rates!G$15:L$19,6,0)*W1404,VLOOKUP(Q1404,Rates!G$4:L$12,6,0)*W1404))</f>
        <v/>
      </c>
      <c r="Z1404" s="60" t="str">
        <f t="shared" si="722"/>
        <v/>
      </c>
      <c r="AA1404" s="60" t="str">
        <f t="shared" si="710"/>
        <v/>
      </c>
      <c r="AB1404" s="61" t="str" cm="1">
        <f t="array" ref="AB1404">IF(_xlfn.SINGLE(B:B)="","",IF(R1404="Refreshment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61" t="str" cm="1">
        <f t="array" ref="AC1404">IF(_xlfn.SINGLE(B:B)="","",IF(R1404="Refreshment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68">
        <f>IFERROR(IF(R1404="Beer","",IF(OR(Q1404=1,Q1404=2,Q1404=3,Q1404=4),VLOOKUP(Q1404,Rates!$A$31:$B$34,2,0)*W1404,IF(V1404=1,VLOOKUP(U1404,'REB BEV MIN MKUP'!B:E,4,0),IF(V1404&gt;1,VLOOKUP(VALUE(W1404),'REB BEV MIN MKUP'!O:Q,3,0),0)))),0)</f>
        <v>0</v>
      </c>
      <c r="AE1404" s="62" t="str">
        <f t="shared" si="723"/>
        <v/>
      </c>
      <c r="AF1404" s="63" t="str">
        <f t="shared" si="724"/>
        <v/>
      </c>
      <c r="AG1404" s="64" t="str">
        <f t="shared" si="725"/>
        <v/>
      </c>
      <c r="AH1404" s="65" t="str">
        <f t="shared" si="726"/>
        <v/>
      </c>
      <c r="AI1404" s="66" t="str">
        <f>IF(AE:AE="","",IF(R1404="Refreshment Beverage",AK1404*(Rates!J$19/100),ROUND(SUM(AH1404*(Rates!$J$8/100)),4)))</f>
        <v/>
      </c>
      <c r="AJ1404" s="67" t="str">
        <f t="shared" si="727"/>
        <v/>
      </c>
      <c r="AK1404" s="22" t="str">
        <f t="shared" si="728"/>
        <v/>
      </c>
      <c r="AL1404" s="62" t="str">
        <f t="shared" si="729"/>
        <v/>
      </c>
      <c r="AM1404" s="63" t="str">
        <f>IF(AS1404="","",IF(R1404="Refreshment Beverage",ROUND(AS1404*Rates!K$19,4),ROUND(AO1404*(VLOOKUP(VALUE(Q1404),Rates!G$4:L$12,3,0)),4)))</f>
        <v/>
      </c>
      <c r="AN1404" s="68" t="str">
        <f>IF(AS1404="","",IF(R1404="Refreshment Beverage",AS1404*(Rates!J$19/100),MAX(AM1404,AB1404)))</f>
        <v/>
      </c>
      <c r="AO1404" s="69" t="str">
        <f t="shared" si="730"/>
        <v/>
      </c>
      <c r="AP1404" s="69" t="str">
        <f t="shared" si="731"/>
        <v/>
      </c>
      <c r="AQ1404" s="70" t="str">
        <f>IF(AS1404="","",IF(R1404="Refreshment Beverage",ROUND(SUM(VLOOKUP(Q:Q,Rates!G$15:L$19,3,0)*(AS1404-Y1404-Z1404-AA1404)),4),ROUND(SUM(Rates!$K$8*AS1404),4)))</f>
        <v/>
      </c>
      <c r="AR1404" s="66" t="str">
        <f t="shared" si="732"/>
        <v/>
      </c>
      <c r="AS1404" s="22" t="str">
        <f t="shared" si="733"/>
        <v/>
      </c>
      <c r="AT1404" s="62" t="str">
        <f t="shared" si="734"/>
        <v/>
      </c>
      <c r="AU1404" s="63" t="str">
        <f>IF(AX1404="","",IF(R1404="Refreshment Beverage",ROUND((BA1404-Y1404-Z1404-AA1404)*VLOOKUP(VALUE(Q1404),Rates!G$15:L$19,3,0),4),ROUND(AW1404*(VLOOKUP(VALUE(Q1404),Rates!G:L,3,0)),4)))</f>
        <v/>
      </c>
      <c r="AV1404" s="68" t="str">
        <f t="shared" si="735"/>
        <v/>
      </c>
      <c r="AW1404" s="69" t="str">
        <f t="shared" si="736"/>
        <v/>
      </c>
      <c r="AX1404" s="65" t="str">
        <f t="shared" si="737"/>
        <v/>
      </c>
      <c r="AY1404" s="70" t="str">
        <f>IF(AX1404="","",IF(R1404="Refreshment Beverage",ROUND(SUM(AX1404*Rates!K$19),4),ROUND(SUM(AX1404*(Rates!J$8/100)),4)))</f>
        <v/>
      </c>
      <c r="AZ1404" s="67" t="str">
        <f t="shared" si="738"/>
        <v/>
      </c>
      <c r="BA1404" s="22" t="str">
        <f t="shared" si="739"/>
        <v/>
      </c>
      <c r="BD1404" s="171"/>
      <c r="BE1404" s="171"/>
      <c r="BF1404" s="171"/>
      <c r="BG1404" s="171"/>
    </row>
    <row r="1405" spans="11:59" ht="12.75" customHeight="1" x14ac:dyDescent="0.3">
      <c r="K1405" s="42" t="str">
        <f t="shared" si="711"/>
        <v/>
      </c>
      <c r="L1405" s="55" t="str">
        <f t="shared" si="712"/>
        <v/>
      </c>
      <c r="M1405" s="43" t="str">
        <f t="shared" si="713"/>
        <v/>
      </c>
      <c r="N1405" s="56" t="str" cm="1">
        <f t="array" ref="N1405">IFERROR(IF(_xlfn.SINGLE(B:B)="","",IF(R1405="Beer",SUM(LOOKUP(2,1/(Rates!$B$3:$B$5&lt;=W1405)/(Rates!$C$3:$C$5&gt;=W1405),Rates!$D$3:$D$5)*(X1405/100)*W1405),IF(R1405="Refreshment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56" t="str">
        <f t="shared" si="714"/>
        <v/>
      </c>
      <c r="P1405" s="53"/>
      <c r="Q1405" s="14" t="str">
        <f t="shared" si="715"/>
        <v/>
      </c>
      <c r="R1405" s="57" t="str">
        <f t="shared" si="716"/>
        <v/>
      </c>
      <c r="S1405" s="58" t="str">
        <f>IF(B1405="","",IF(R1405="Refreshment Beverage",VLOOKUP(VALUE(Q1405),Rates!G$15:L$19,2,0),VLOOKUP(VALUE(Q1405),Rates!G$4:L$12,2,0)))</f>
        <v/>
      </c>
      <c r="T1405" s="58" t="str">
        <f t="shared" si="717"/>
        <v/>
      </c>
      <c r="U1405" s="58" t="str">
        <f t="shared" si="718"/>
        <v/>
      </c>
      <c r="V1405" s="58" t="str">
        <f t="shared" si="719"/>
        <v/>
      </c>
      <c r="W1405" s="58" t="str">
        <f t="shared" si="720"/>
        <v/>
      </c>
      <c r="X1405" s="59" t="str">
        <f t="shared" si="721"/>
        <v/>
      </c>
      <c r="Y1405" s="60" t="str">
        <f>IF(B:B="","",IF(R1405="Refreshment Beverage",VLOOKUP(Q1405,Rates!G$15:L$19,6,0)*W1405,VLOOKUP(Q1405,Rates!G$4:L$12,6,0)*W1405))</f>
        <v/>
      </c>
      <c r="Z1405" s="60" t="str">
        <f t="shared" si="722"/>
        <v/>
      </c>
      <c r="AA1405" s="60" t="str">
        <f t="shared" si="710"/>
        <v/>
      </c>
      <c r="AB1405" s="61" t="str" cm="1">
        <f t="array" ref="AB1405">IF(_xlfn.SINGLE(B:B)="","",IF(R1405="Refreshment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61" t="str" cm="1">
        <f t="array" ref="AC1405">IF(_xlfn.SINGLE(B:B)="","",IF(R1405="Refreshment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68">
        <f>IFERROR(IF(R1405="Beer","",IF(OR(Q1405=1,Q1405=2,Q1405=3,Q1405=4),VLOOKUP(Q1405,Rates!$A$31:$B$34,2,0)*W1405,IF(V1405=1,VLOOKUP(U1405,'REB BEV MIN MKUP'!B:E,4,0),IF(V1405&gt;1,VLOOKUP(VALUE(W1405),'REB BEV MIN MKUP'!O:Q,3,0),0)))),0)</f>
        <v>0</v>
      </c>
      <c r="AE1405" s="62" t="str">
        <f t="shared" si="723"/>
        <v/>
      </c>
      <c r="AF1405" s="63" t="str">
        <f t="shared" si="724"/>
        <v/>
      </c>
      <c r="AG1405" s="64" t="str">
        <f t="shared" si="725"/>
        <v/>
      </c>
      <c r="AH1405" s="65" t="str">
        <f t="shared" si="726"/>
        <v/>
      </c>
      <c r="AI1405" s="66" t="str">
        <f>IF(AE:AE="","",IF(R1405="Refreshment Beverage",AK1405*(Rates!J$19/100),ROUND(SUM(AH1405*(Rates!$J$8/100)),4)))</f>
        <v/>
      </c>
      <c r="AJ1405" s="67" t="str">
        <f t="shared" si="727"/>
        <v/>
      </c>
      <c r="AK1405" s="22" t="str">
        <f t="shared" si="728"/>
        <v/>
      </c>
      <c r="AL1405" s="62" t="str">
        <f t="shared" si="729"/>
        <v/>
      </c>
      <c r="AM1405" s="63" t="str">
        <f>IF(AS1405="","",IF(R1405="Refreshment Beverage",ROUND(AS1405*Rates!K$19,4),ROUND(AO1405*(VLOOKUP(VALUE(Q1405),Rates!G$4:L$12,3,0)),4)))</f>
        <v/>
      </c>
      <c r="AN1405" s="68" t="str">
        <f>IF(AS1405="","",IF(R1405="Refreshment Beverage",AS1405*(Rates!J$19/100),MAX(AM1405,AB1405)))</f>
        <v/>
      </c>
      <c r="AO1405" s="69" t="str">
        <f t="shared" si="730"/>
        <v/>
      </c>
      <c r="AP1405" s="69" t="str">
        <f t="shared" si="731"/>
        <v/>
      </c>
      <c r="AQ1405" s="70" t="str">
        <f>IF(AS1405="","",IF(R1405="Refreshment Beverage",ROUND(SUM(VLOOKUP(Q:Q,Rates!G$15:L$19,3,0)*(AS1405-Y1405-Z1405-AA1405)),4),ROUND(SUM(Rates!$K$8*AS1405),4)))</f>
        <v/>
      </c>
      <c r="AR1405" s="66" t="str">
        <f t="shared" si="732"/>
        <v/>
      </c>
      <c r="AS1405" s="22" t="str">
        <f t="shared" si="733"/>
        <v/>
      </c>
      <c r="AT1405" s="62" t="str">
        <f t="shared" si="734"/>
        <v/>
      </c>
      <c r="AU1405" s="63" t="str">
        <f>IF(AX1405="","",IF(R1405="Refreshment Beverage",ROUND((BA1405-Y1405-Z1405-AA1405)*VLOOKUP(VALUE(Q1405),Rates!G$15:L$19,3,0),4),ROUND(AW1405*(VLOOKUP(VALUE(Q1405),Rates!G:L,3,0)),4)))</f>
        <v/>
      </c>
      <c r="AV1405" s="68" t="str">
        <f t="shared" si="735"/>
        <v/>
      </c>
      <c r="AW1405" s="69" t="str">
        <f t="shared" si="736"/>
        <v/>
      </c>
      <c r="AX1405" s="65" t="str">
        <f t="shared" si="737"/>
        <v/>
      </c>
      <c r="AY1405" s="70" t="str">
        <f>IF(AX1405="","",IF(R1405="Refreshment Beverage",ROUND(SUM(AX1405*Rates!K$19),4),ROUND(SUM(AX1405*(Rates!J$8/100)),4)))</f>
        <v/>
      </c>
      <c r="AZ1405" s="67" t="str">
        <f t="shared" si="738"/>
        <v/>
      </c>
      <c r="BA1405" s="22" t="str">
        <f t="shared" si="739"/>
        <v/>
      </c>
      <c r="BD1405" s="171"/>
      <c r="BE1405" s="171"/>
      <c r="BF1405" s="171"/>
      <c r="BG1405" s="171"/>
    </row>
    <row r="1406" spans="11:59" ht="12.75" customHeight="1" x14ac:dyDescent="0.3">
      <c r="K1406" s="42" t="str">
        <f t="shared" si="711"/>
        <v/>
      </c>
      <c r="L1406" s="55" t="str">
        <f t="shared" si="712"/>
        <v/>
      </c>
      <c r="M1406" s="43" t="str">
        <f t="shared" si="713"/>
        <v/>
      </c>
      <c r="N1406" s="56" t="str" cm="1">
        <f t="array" ref="N1406">IFERROR(IF(_xlfn.SINGLE(B:B)="","",IF(R1406="Beer",SUM(LOOKUP(2,1/(Rates!$B$3:$B$5&lt;=W1406)/(Rates!$C$3:$C$5&gt;=W1406),Rates!$D$3:$D$5)*(X1406/100)*W1406),IF(R1406="Refreshment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56" t="str">
        <f t="shared" si="714"/>
        <v/>
      </c>
      <c r="P1406" s="53"/>
      <c r="Q1406" s="14" t="str">
        <f t="shared" si="715"/>
        <v/>
      </c>
      <c r="R1406" s="57" t="str">
        <f t="shared" si="716"/>
        <v/>
      </c>
      <c r="S1406" s="58" t="str">
        <f>IF(B1406="","",IF(R1406="Refreshment Beverage",VLOOKUP(VALUE(Q1406),Rates!G$15:L$19,2,0),VLOOKUP(VALUE(Q1406),Rates!G$4:L$12,2,0)))</f>
        <v/>
      </c>
      <c r="T1406" s="58" t="str">
        <f t="shared" si="717"/>
        <v/>
      </c>
      <c r="U1406" s="58" t="str">
        <f t="shared" si="718"/>
        <v/>
      </c>
      <c r="V1406" s="58" t="str">
        <f t="shared" si="719"/>
        <v/>
      </c>
      <c r="W1406" s="58" t="str">
        <f t="shared" si="720"/>
        <v/>
      </c>
      <c r="X1406" s="59" t="str">
        <f t="shared" si="721"/>
        <v/>
      </c>
      <c r="Y1406" s="60" t="str">
        <f>IF(B:B="","",IF(R1406="Refreshment Beverage",VLOOKUP(Q1406,Rates!G$15:L$19,6,0)*W1406,VLOOKUP(Q1406,Rates!G$4:L$12,6,0)*W1406))</f>
        <v/>
      </c>
      <c r="Z1406" s="60" t="str">
        <f t="shared" si="722"/>
        <v/>
      </c>
      <c r="AA1406" s="60" t="str">
        <f t="shared" si="710"/>
        <v/>
      </c>
      <c r="AB1406" s="61" t="str" cm="1">
        <f t="array" ref="AB1406">IF(_xlfn.SINGLE(B:B)="","",IF(R1406="Refreshment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61" t="str" cm="1">
        <f t="array" ref="AC1406">IF(_xlfn.SINGLE(B:B)="","",IF(R1406="Refreshment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68">
        <f>IFERROR(IF(R1406="Beer","",IF(OR(Q1406=1,Q1406=2,Q1406=3,Q1406=4),VLOOKUP(Q1406,Rates!$A$31:$B$34,2,0)*W1406,IF(V1406=1,VLOOKUP(U1406,'REB BEV MIN MKUP'!B:E,4,0),IF(V1406&gt;1,VLOOKUP(VALUE(W1406),'REB BEV MIN MKUP'!O:Q,3,0),0)))),0)</f>
        <v>0</v>
      </c>
      <c r="AE1406" s="62" t="str">
        <f t="shared" si="723"/>
        <v/>
      </c>
      <c r="AF1406" s="63" t="str">
        <f t="shared" si="724"/>
        <v/>
      </c>
      <c r="AG1406" s="64" t="str">
        <f t="shared" si="725"/>
        <v/>
      </c>
      <c r="AH1406" s="65" t="str">
        <f t="shared" si="726"/>
        <v/>
      </c>
      <c r="AI1406" s="66" t="str">
        <f>IF(AE:AE="","",IF(R1406="Refreshment Beverage",AK1406*(Rates!J$19/100),ROUND(SUM(AH1406*(Rates!$J$8/100)),4)))</f>
        <v/>
      </c>
      <c r="AJ1406" s="67" t="str">
        <f t="shared" si="727"/>
        <v/>
      </c>
      <c r="AK1406" s="22" t="str">
        <f t="shared" si="728"/>
        <v/>
      </c>
      <c r="AL1406" s="62" t="str">
        <f t="shared" si="729"/>
        <v/>
      </c>
      <c r="AM1406" s="63" t="str">
        <f>IF(AS1406="","",IF(R1406="Refreshment Beverage",ROUND(AS1406*Rates!K$19,4),ROUND(AO1406*(VLOOKUP(VALUE(Q1406),Rates!G$4:L$12,3,0)),4)))</f>
        <v/>
      </c>
      <c r="AN1406" s="68" t="str">
        <f>IF(AS1406="","",IF(R1406="Refreshment Beverage",AS1406*(Rates!J$19/100),MAX(AM1406,AB1406)))</f>
        <v/>
      </c>
      <c r="AO1406" s="69" t="str">
        <f t="shared" si="730"/>
        <v/>
      </c>
      <c r="AP1406" s="69" t="str">
        <f t="shared" si="731"/>
        <v/>
      </c>
      <c r="AQ1406" s="70" t="str">
        <f>IF(AS1406="","",IF(R1406="Refreshment Beverage",ROUND(SUM(VLOOKUP(Q:Q,Rates!G$15:L$19,3,0)*(AS1406-Y1406-Z1406-AA1406)),4),ROUND(SUM(Rates!$K$8*AS1406),4)))</f>
        <v/>
      </c>
      <c r="AR1406" s="66" t="str">
        <f t="shared" si="732"/>
        <v/>
      </c>
      <c r="AS1406" s="22" t="str">
        <f t="shared" si="733"/>
        <v/>
      </c>
      <c r="AT1406" s="62" t="str">
        <f t="shared" si="734"/>
        <v/>
      </c>
      <c r="AU1406" s="63" t="str">
        <f>IF(AX1406="","",IF(R1406="Refreshment Beverage",ROUND((BA1406-Y1406-Z1406-AA1406)*VLOOKUP(VALUE(Q1406),Rates!G$15:L$19,3,0),4),ROUND(AW1406*(VLOOKUP(VALUE(Q1406),Rates!G:L,3,0)),4)))</f>
        <v/>
      </c>
      <c r="AV1406" s="68" t="str">
        <f t="shared" si="735"/>
        <v/>
      </c>
      <c r="AW1406" s="69" t="str">
        <f t="shared" si="736"/>
        <v/>
      </c>
      <c r="AX1406" s="65" t="str">
        <f t="shared" si="737"/>
        <v/>
      </c>
      <c r="AY1406" s="70" t="str">
        <f>IF(AX1406="","",IF(R1406="Refreshment Beverage",ROUND(SUM(AX1406*Rates!K$19),4),ROUND(SUM(AX1406*(Rates!J$8/100)),4)))</f>
        <v/>
      </c>
      <c r="AZ1406" s="67" t="str">
        <f t="shared" si="738"/>
        <v/>
      </c>
      <c r="BA1406" s="22" t="str">
        <f t="shared" si="739"/>
        <v/>
      </c>
      <c r="BD1406" s="171"/>
      <c r="BE1406" s="171"/>
      <c r="BF1406" s="171"/>
      <c r="BG1406" s="171"/>
    </row>
    <row r="1407" spans="11:59" ht="12.75" customHeight="1" x14ac:dyDescent="0.3">
      <c r="K1407" s="42" t="str">
        <f t="shared" si="711"/>
        <v/>
      </c>
      <c r="L1407" s="55" t="str">
        <f t="shared" si="712"/>
        <v/>
      </c>
      <c r="M1407" s="43" t="str">
        <f t="shared" si="713"/>
        <v/>
      </c>
      <c r="N1407" s="56" t="str" cm="1">
        <f t="array" ref="N1407">IFERROR(IF(_xlfn.SINGLE(B:B)="","",IF(R1407="Beer",SUM(LOOKUP(2,1/(Rates!$B$3:$B$5&lt;=W1407)/(Rates!$C$3:$C$5&gt;=W1407),Rates!$D$3:$D$5)*(X1407/100)*W1407),IF(R1407="Refreshment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56" t="str">
        <f t="shared" si="714"/>
        <v/>
      </c>
      <c r="P1407" s="53"/>
      <c r="Q1407" s="14" t="str">
        <f t="shared" si="715"/>
        <v/>
      </c>
      <c r="R1407" s="57" t="str">
        <f t="shared" si="716"/>
        <v/>
      </c>
      <c r="S1407" s="58" t="str">
        <f>IF(B1407="","",IF(R1407="Refreshment Beverage",VLOOKUP(VALUE(Q1407),Rates!G$15:L$19,2,0),VLOOKUP(VALUE(Q1407),Rates!G$4:L$12,2,0)))</f>
        <v/>
      </c>
      <c r="T1407" s="58" t="str">
        <f t="shared" si="717"/>
        <v/>
      </c>
      <c r="U1407" s="58" t="str">
        <f t="shared" si="718"/>
        <v/>
      </c>
      <c r="V1407" s="58" t="str">
        <f t="shared" si="719"/>
        <v/>
      </c>
      <c r="W1407" s="58" t="str">
        <f t="shared" si="720"/>
        <v/>
      </c>
      <c r="X1407" s="59" t="str">
        <f t="shared" si="721"/>
        <v/>
      </c>
      <c r="Y1407" s="60" t="str">
        <f>IF(B:B="","",IF(R1407="Refreshment Beverage",VLOOKUP(Q1407,Rates!G$15:L$19,6,0)*W1407,VLOOKUP(Q1407,Rates!G$4:L$12,6,0)*W1407))</f>
        <v/>
      </c>
      <c r="Z1407" s="60" t="str">
        <f t="shared" si="722"/>
        <v/>
      </c>
      <c r="AA1407" s="60" t="str">
        <f t="shared" si="710"/>
        <v/>
      </c>
      <c r="AB1407" s="61" t="str" cm="1">
        <f t="array" ref="AB1407">IF(_xlfn.SINGLE(B:B)="","",IF(R1407="Refreshment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61" t="str" cm="1">
        <f t="array" ref="AC1407">IF(_xlfn.SINGLE(B:B)="","",IF(R1407="Refreshment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68">
        <f>IFERROR(IF(R1407="Beer","",IF(OR(Q1407=1,Q1407=2,Q1407=3,Q1407=4),VLOOKUP(Q1407,Rates!$A$31:$B$34,2,0)*W1407,IF(V1407=1,VLOOKUP(U1407,'REB BEV MIN MKUP'!B:E,4,0),IF(V1407&gt;1,VLOOKUP(VALUE(W1407),'REB BEV MIN MKUP'!O:Q,3,0),0)))),0)</f>
        <v>0</v>
      </c>
      <c r="AE1407" s="62" t="str">
        <f t="shared" si="723"/>
        <v/>
      </c>
      <c r="AF1407" s="63" t="str">
        <f t="shared" si="724"/>
        <v/>
      </c>
      <c r="AG1407" s="64" t="str">
        <f t="shared" si="725"/>
        <v/>
      </c>
      <c r="AH1407" s="65" t="str">
        <f t="shared" si="726"/>
        <v/>
      </c>
      <c r="AI1407" s="66" t="str">
        <f>IF(AE:AE="","",IF(R1407="Refreshment Beverage",AK1407*(Rates!J$19/100),ROUND(SUM(AH1407*(Rates!$J$8/100)),4)))</f>
        <v/>
      </c>
      <c r="AJ1407" s="67" t="str">
        <f t="shared" si="727"/>
        <v/>
      </c>
      <c r="AK1407" s="22" t="str">
        <f t="shared" si="728"/>
        <v/>
      </c>
      <c r="AL1407" s="62" t="str">
        <f t="shared" si="729"/>
        <v/>
      </c>
      <c r="AM1407" s="63" t="str">
        <f>IF(AS1407="","",IF(R1407="Refreshment Beverage",ROUND(AS1407*Rates!K$19,4),ROUND(AO1407*(VLOOKUP(VALUE(Q1407),Rates!G$4:L$12,3,0)),4)))</f>
        <v/>
      </c>
      <c r="AN1407" s="68" t="str">
        <f>IF(AS1407="","",IF(R1407="Refreshment Beverage",AS1407*(Rates!J$19/100),MAX(AM1407,AB1407)))</f>
        <v/>
      </c>
      <c r="AO1407" s="69" t="str">
        <f t="shared" si="730"/>
        <v/>
      </c>
      <c r="AP1407" s="69" t="str">
        <f t="shared" si="731"/>
        <v/>
      </c>
      <c r="AQ1407" s="70" t="str">
        <f>IF(AS1407="","",IF(R1407="Refreshment Beverage",ROUND(SUM(VLOOKUP(Q:Q,Rates!G$15:L$19,3,0)*(AS1407-Y1407-Z1407-AA1407)),4),ROUND(SUM(Rates!$K$8*AS1407),4)))</f>
        <v/>
      </c>
      <c r="AR1407" s="66" t="str">
        <f t="shared" si="732"/>
        <v/>
      </c>
      <c r="AS1407" s="22" t="str">
        <f t="shared" si="733"/>
        <v/>
      </c>
      <c r="AT1407" s="62" t="str">
        <f t="shared" si="734"/>
        <v/>
      </c>
      <c r="AU1407" s="63" t="str">
        <f>IF(AX1407="","",IF(R1407="Refreshment Beverage",ROUND((BA1407-Y1407-Z1407-AA1407)*VLOOKUP(VALUE(Q1407),Rates!G$15:L$19,3,0),4),ROUND(AW1407*(VLOOKUP(VALUE(Q1407),Rates!G:L,3,0)),4)))</f>
        <v/>
      </c>
      <c r="AV1407" s="68" t="str">
        <f t="shared" si="735"/>
        <v/>
      </c>
      <c r="AW1407" s="69" t="str">
        <f t="shared" si="736"/>
        <v/>
      </c>
      <c r="AX1407" s="65" t="str">
        <f t="shared" si="737"/>
        <v/>
      </c>
      <c r="AY1407" s="70" t="str">
        <f>IF(AX1407="","",IF(R1407="Refreshment Beverage",ROUND(SUM(AX1407*Rates!K$19),4),ROUND(SUM(AX1407*(Rates!J$8/100)),4)))</f>
        <v/>
      </c>
      <c r="AZ1407" s="67" t="str">
        <f t="shared" si="738"/>
        <v/>
      </c>
      <c r="BA1407" s="22" t="str">
        <f t="shared" si="739"/>
        <v/>
      </c>
      <c r="BD1407" s="171"/>
      <c r="BE1407" s="171"/>
      <c r="BF1407" s="171"/>
      <c r="BG1407" s="171"/>
    </row>
    <row r="1408" spans="11:59" ht="12.75" customHeight="1" x14ac:dyDescent="0.3">
      <c r="K1408" s="42" t="str">
        <f t="shared" si="711"/>
        <v/>
      </c>
      <c r="L1408" s="55" t="str">
        <f t="shared" si="712"/>
        <v/>
      </c>
      <c r="M1408" s="43" t="str">
        <f t="shared" si="713"/>
        <v/>
      </c>
      <c r="N1408" s="56" t="str" cm="1">
        <f t="array" ref="N1408">IFERROR(IF(_xlfn.SINGLE(B:B)="","",IF(R1408="Beer",SUM(LOOKUP(2,1/(Rates!$B$3:$B$5&lt;=W1408)/(Rates!$C$3:$C$5&gt;=W1408),Rates!$D$3:$D$5)*(X1408/100)*W1408),IF(R1408="Refreshment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56" t="str">
        <f t="shared" si="714"/>
        <v/>
      </c>
      <c r="P1408" s="53"/>
      <c r="Q1408" s="14" t="str">
        <f t="shared" si="715"/>
        <v/>
      </c>
      <c r="R1408" s="57" t="str">
        <f t="shared" si="716"/>
        <v/>
      </c>
      <c r="S1408" s="58" t="str">
        <f>IF(B1408="","",IF(R1408="Refreshment Beverage",VLOOKUP(VALUE(Q1408),Rates!G$15:L$19,2,0),VLOOKUP(VALUE(Q1408),Rates!G$4:L$12,2,0)))</f>
        <v/>
      </c>
      <c r="T1408" s="58" t="str">
        <f t="shared" si="717"/>
        <v/>
      </c>
      <c r="U1408" s="58" t="str">
        <f t="shared" si="718"/>
        <v/>
      </c>
      <c r="V1408" s="58" t="str">
        <f t="shared" si="719"/>
        <v/>
      </c>
      <c r="W1408" s="58" t="str">
        <f t="shared" si="720"/>
        <v/>
      </c>
      <c r="X1408" s="59" t="str">
        <f t="shared" si="721"/>
        <v/>
      </c>
      <c r="Y1408" s="60" t="str">
        <f>IF(B:B="","",IF(R1408="Refreshment Beverage",VLOOKUP(Q1408,Rates!G$15:L$19,6,0)*W1408,VLOOKUP(Q1408,Rates!G$4:L$12,6,0)*W1408))</f>
        <v/>
      </c>
      <c r="Z1408" s="60" t="str">
        <f t="shared" si="722"/>
        <v/>
      </c>
      <c r="AA1408" s="60" t="str">
        <f t="shared" si="710"/>
        <v/>
      </c>
      <c r="AB1408" s="61" t="str" cm="1">
        <f t="array" ref="AB1408">IF(_xlfn.SINGLE(B:B)="","",IF(R1408="Refreshment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61" t="str" cm="1">
        <f t="array" ref="AC1408">IF(_xlfn.SINGLE(B:B)="","",IF(R1408="Refreshment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68">
        <f>IFERROR(IF(R1408="Beer","",IF(OR(Q1408=1,Q1408=2,Q1408=3,Q1408=4),VLOOKUP(Q1408,Rates!$A$31:$B$34,2,0)*W1408,IF(V1408=1,VLOOKUP(U1408,'REB BEV MIN MKUP'!B:E,4,0),IF(V1408&gt;1,VLOOKUP(VALUE(W1408),'REB BEV MIN MKUP'!O:Q,3,0),0)))),0)</f>
        <v>0</v>
      </c>
      <c r="AE1408" s="62" t="str">
        <f t="shared" si="723"/>
        <v/>
      </c>
      <c r="AF1408" s="63" t="str">
        <f t="shared" si="724"/>
        <v/>
      </c>
      <c r="AG1408" s="64" t="str">
        <f t="shared" si="725"/>
        <v/>
      </c>
      <c r="AH1408" s="65" t="str">
        <f t="shared" si="726"/>
        <v/>
      </c>
      <c r="AI1408" s="66" t="str">
        <f>IF(AE:AE="","",IF(R1408="Refreshment Beverage",AK1408*(Rates!J$19/100),ROUND(SUM(AH1408*(Rates!$J$8/100)),4)))</f>
        <v/>
      </c>
      <c r="AJ1408" s="67" t="str">
        <f t="shared" si="727"/>
        <v/>
      </c>
      <c r="AK1408" s="22" t="str">
        <f t="shared" si="728"/>
        <v/>
      </c>
      <c r="AL1408" s="62" t="str">
        <f t="shared" si="729"/>
        <v/>
      </c>
      <c r="AM1408" s="63" t="str">
        <f>IF(AS1408="","",IF(R1408="Refreshment Beverage",ROUND(AS1408*Rates!K$19,4),ROUND(AO1408*(VLOOKUP(VALUE(Q1408),Rates!G$4:L$12,3,0)),4)))</f>
        <v/>
      </c>
      <c r="AN1408" s="68" t="str">
        <f>IF(AS1408="","",IF(R1408="Refreshment Beverage",AS1408*(Rates!J$19/100),MAX(AM1408,AB1408)))</f>
        <v/>
      </c>
      <c r="AO1408" s="69" t="str">
        <f t="shared" si="730"/>
        <v/>
      </c>
      <c r="AP1408" s="69" t="str">
        <f t="shared" si="731"/>
        <v/>
      </c>
      <c r="AQ1408" s="70" t="str">
        <f>IF(AS1408="","",IF(R1408="Refreshment Beverage",ROUND(SUM(VLOOKUP(Q:Q,Rates!G$15:L$19,3,0)*(AS1408-Y1408-Z1408-AA1408)),4),ROUND(SUM(Rates!$K$8*AS1408),4)))</f>
        <v/>
      </c>
      <c r="AR1408" s="66" t="str">
        <f t="shared" si="732"/>
        <v/>
      </c>
      <c r="AS1408" s="22" t="str">
        <f t="shared" si="733"/>
        <v/>
      </c>
      <c r="AT1408" s="62" t="str">
        <f t="shared" si="734"/>
        <v/>
      </c>
      <c r="AU1408" s="63" t="str">
        <f>IF(AX1408="","",IF(R1408="Refreshment Beverage",ROUND((BA1408-Y1408-Z1408-AA1408)*VLOOKUP(VALUE(Q1408),Rates!G$15:L$19,3,0),4),ROUND(AW1408*(VLOOKUP(VALUE(Q1408),Rates!G:L,3,0)),4)))</f>
        <v/>
      </c>
      <c r="AV1408" s="68" t="str">
        <f t="shared" si="735"/>
        <v/>
      </c>
      <c r="AW1408" s="69" t="str">
        <f t="shared" si="736"/>
        <v/>
      </c>
      <c r="AX1408" s="65" t="str">
        <f t="shared" si="737"/>
        <v/>
      </c>
      <c r="AY1408" s="70" t="str">
        <f>IF(AX1408="","",IF(R1408="Refreshment Beverage",ROUND(SUM(AX1408*Rates!K$19),4),ROUND(SUM(AX1408*(Rates!J$8/100)),4)))</f>
        <v/>
      </c>
      <c r="AZ1408" s="67" t="str">
        <f t="shared" si="738"/>
        <v/>
      </c>
      <c r="BA1408" s="22" t="str">
        <f t="shared" si="739"/>
        <v/>
      </c>
      <c r="BD1408" s="171"/>
      <c r="BE1408" s="171"/>
      <c r="BF1408" s="171"/>
      <c r="BG1408" s="171"/>
    </row>
    <row r="1409" spans="11:59" ht="12.75" customHeight="1" x14ac:dyDescent="0.3">
      <c r="K1409" s="42" t="str">
        <f t="shared" si="711"/>
        <v/>
      </c>
      <c r="L1409" s="55" t="str">
        <f t="shared" si="712"/>
        <v/>
      </c>
      <c r="M1409" s="43" t="str">
        <f t="shared" si="713"/>
        <v/>
      </c>
      <c r="N1409" s="56" t="str" cm="1">
        <f t="array" ref="N1409">IFERROR(IF(_xlfn.SINGLE(B:B)="","",IF(R1409="Beer",SUM(LOOKUP(2,1/(Rates!$B$3:$B$5&lt;=W1409)/(Rates!$C$3:$C$5&gt;=W1409),Rates!$D$3:$D$5)*(X1409/100)*W1409),IF(R1409="Refreshment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56" t="str">
        <f t="shared" si="714"/>
        <v/>
      </c>
      <c r="P1409" s="53"/>
      <c r="Q1409" s="14" t="str">
        <f t="shared" si="715"/>
        <v/>
      </c>
      <c r="R1409" s="57" t="str">
        <f t="shared" si="716"/>
        <v/>
      </c>
      <c r="S1409" s="58" t="str">
        <f>IF(B1409="","",IF(R1409="Refreshment Beverage",VLOOKUP(VALUE(Q1409),Rates!G$15:L$19,2,0),VLOOKUP(VALUE(Q1409),Rates!G$4:L$12,2,0)))</f>
        <v/>
      </c>
      <c r="T1409" s="58" t="str">
        <f t="shared" si="717"/>
        <v/>
      </c>
      <c r="U1409" s="58" t="str">
        <f t="shared" si="718"/>
        <v/>
      </c>
      <c r="V1409" s="58" t="str">
        <f t="shared" si="719"/>
        <v/>
      </c>
      <c r="W1409" s="58" t="str">
        <f t="shared" si="720"/>
        <v/>
      </c>
      <c r="X1409" s="59" t="str">
        <f t="shared" si="721"/>
        <v/>
      </c>
      <c r="Y1409" s="60" t="str">
        <f>IF(B:B="","",IF(R1409="Refreshment Beverage",VLOOKUP(Q1409,Rates!G$15:L$19,6,0)*W1409,VLOOKUP(Q1409,Rates!G$4:L$12,6,0)*W1409))</f>
        <v/>
      </c>
      <c r="Z1409" s="60" t="str">
        <f t="shared" si="722"/>
        <v/>
      </c>
      <c r="AA1409" s="60" t="str">
        <f t="shared" si="710"/>
        <v/>
      </c>
      <c r="AB1409" s="61" t="str" cm="1">
        <f t="array" ref="AB1409">IF(_xlfn.SINGLE(B:B)="","",IF(R1409="Refreshment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61" t="str" cm="1">
        <f t="array" ref="AC1409">IF(_xlfn.SINGLE(B:B)="","",IF(R1409="Refreshment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68">
        <f>IFERROR(IF(R1409="Beer","",IF(OR(Q1409=1,Q1409=2,Q1409=3,Q1409=4),VLOOKUP(Q1409,Rates!$A$31:$B$34,2,0)*W1409,IF(V1409=1,VLOOKUP(U1409,'REB BEV MIN MKUP'!B:E,4,0),IF(V1409&gt;1,VLOOKUP(VALUE(W1409),'REB BEV MIN MKUP'!O:Q,3,0),0)))),0)</f>
        <v>0</v>
      </c>
      <c r="AE1409" s="62" t="str">
        <f t="shared" si="723"/>
        <v/>
      </c>
      <c r="AF1409" s="63" t="str">
        <f t="shared" si="724"/>
        <v/>
      </c>
      <c r="AG1409" s="64" t="str">
        <f t="shared" si="725"/>
        <v/>
      </c>
      <c r="AH1409" s="65" t="str">
        <f t="shared" si="726"/>
        <v/>
      </c>
      <c r="AI1409" s="66" t="str">
        <f>IF(AE:AE="","",IF(R1409="Refreshment Beverage",AK1409*(Rates!J$19/100),ROUND(SUM(AH1409*(Rates!$J$8/100)),4)))</f>
        <v/>
      </c>
      <c r="AJ1409" s="67" t="str">
        <f t="shared" si="727"/>
        <v/>
      </c>
      <c r="AK1409" s="22" t="str">
        <f t="shared" si="728"/>
        <v/>
      </c>
      <c r="AL1409" s="62" t="str">
        <f t="shared" si="729"/>
        <v/>
      </c>
      <c r="AM1409" s="63" t="str">
        <f>IF(AS1409="","",IF(R1409="Refreshment Beverage",ROUND(AS1409*Rates!K$19,4),ROUND(AO1409*(VLOOKUP(VALUE(Q1409),Rates!G$4:L$12,3,0)),4)))</f>
        <v/>
      </c>
      <c r="AN1409" s="68" t="str">
        <f>IF(AS1409="","",IF(R1409="Refreshment Beverage",AS1409*(Rates!J$19/100),MAX(AM1409,AB1409)))</f>
        <v/>
      </c>
      <c r="AO1409" s="69" t="str">
        <f t="shared" si="730"/>
        <v/>
      </c>
      <c r="AP1409" s="69" t="str">
        <f t="shared" si="731"/>
        <v/>
      </c>
      <c r="AQ1409" s="70" t="str">
        <f>IF(AS1409="","",IF(R1409="Refreshment Beverage",ROUND(SUM(VLOOKUP(Q:Q,Rates!G$15:L$19,3,0)*(AS1409-Y1409-Z1409-AA1409)),4),ROUND(SUM(Rates!$K$8*AS1409),4)))</f>
        <v/>
      </c>
      <c r="AR1409" s="66" t="str">
        <f t="shared" si="732"/>
        <v/>
      </c>
      <c r="AS1409" s="22" t="str">
        <f t="shared" si="733"/>
        <v/>
      </c>
      <c r="AT1409" s="62" t="str">
        <f t="shared" si="734"/>
        <v/>
      </c>
      <c r="AU1409" s="63" t="str">
        <f>IF(AX1409="","",IF(R1409="Refreshment Beverage",ROUND((BA1409-Y1409-Z1409-AA1409)*VLOOKUP(VALUE(Q1409),Rates!G$15:L$19,3,0),4),ROUND(AW1409*(VLOOKUP(VALUE(Q1409),Rates!G:L,3,0)),4)))</f>
        <v/>
      </c>
      <c r="AV1409" s="68" t="str">
        <f t="shared" si="735"/>
        <v/>
      </c>
      <c r="AW1409" s="69" t="str">
        <f t="shared" si="736"/>
        <v/>
      </c>
      <c r="AX1409" s="65" t="str">
        <f t="shared" si="737"/>
        <v/>
      </c>
      <c r="AY1409" s="70" t="str">
        <f>IF(AX1409="","",IF(R1409="Refreshment Beverage",ROUND(SUM(AX1409*Rates!K$19),4),ROUND(SUM(AX1409*(Rates!J$8/100)),4)))</f>
        <v/>
      </c>
      <c r="AZ1409" s="67" t="str">
        <f t="shared" si="738"/>
        <v/>
      </c>
      <c r="BA1409" s="22" t="str">
        <f t="shared" si="739"/>
        <v/>
      </c>
      <c r="BD1409" s="171"/>
      <c r="BE1409" s="171"/>
      <c r="BF1409" s="171"/>
      <c r="BG1409" s="171"/>
    </row>
    <row r="1410" spans="11:59" ht="12.75" customHeight="1" x14ac:dyDescent="0.3">
      <c r="K1410" s="42" t="str">
        <f t="shared" si="711"/>
        <v/>
      </c>
      <c r="L1410" s="55" t="str">
        <f t="shared" si="712"/>
        <v/>
      </c>
      <c r="M1410" s="43" t="str">
        <f t="shared" si="713"/>
        <v/>
      </c>
      <c r="N1410" s="56" t="str" cm="1">
        <f t="array" ref="N1410">IFERROR(IF(_xlfn.SINGLE(B:B)="","",IF(R1410="Beer",SUM(LOOKUP(2,1/(Rates!$B$3:$B$5&lt;=W1410)/(Rates!$C$3:$C$5&gt;=W1410),Rates!$D$3:$D$5)*(X1410/100)*W1410),IF(R1410="Refreshment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56" t="str">
        <f t="shared" si="714"/>
        <v/>
      </c>
      <c r="P1410" s="53"/>
      <c r="Q1410" s="14" t="str">
        <f t="shared" si="715"/>
        <v/>
      </c>
      <c r="R1410" s="57" t="str">
        <f t="shared" si="716"/>
        <v/>
      </c>
      <c r="S1410" s="58" t="str">
        <f>IF(B1410="","",IF(R1410="Refreshment Beverage",VLOOKUP(VALUE(Q1410),Rates!G$15:L$19,2,0),VLOOKUP(VALUE(Q1410),Rates!G$4:L$12,2,0)))</f>
        <v/>
      </c>
      <c r="T1410" s="58" t="str">
        <f t="shared" si="717"/>
        <v/>
      </c>
      <c r="U1410" s="58" t="str">
        <f t="shared" si="718"/>
        <v/>
      </c>
      <c r="V1410" s="58" t="str">
        <f t="shared" si="719"/>
        <v/>
      </c>
      <c r="W1410" s="58" t="str">
        <f t="shared" si="720"/>
        <v/>
      </c>
      <c r="X1410" s="59" t="str">
        <f t="shared" si="721"/>
        <v/>
      </c>
      <c r="Y1410" s="60" t="str">
        <f>IF(B:B="","",IF(R1410="Refreshment Beverage",VLOOKUP(Q1410,Rates!G$15:L$19,6,0)*W1410,VLOOKUP(Q1410,Rates!G$4:L$12,6,0)*W1410))</f>
        <v/>
      </c>
      <c r="Z1410" s="60" t="str">
        <f t="shared" si="722"/>
        <v/>
      </c>
      <c r="AA1410" s="60" t="str">
        <f t="shared" si="710"/>
        <v/>
      </c>
      <c r="AB1410" s="61" t="str" cm="1">
        <f t="array" ref="AB1410">IF(_xlfn.SINGLE(B:B)="","",IF(R1410="Refreshment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61" t="str" cm="1">
        <f t="array" ref="AC1410">IF(_xlfn.SINGLE(B:B)="","",IF(R1410="Refreshment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68">
        <f>IFERROR(IF(R1410="Beer","",IF(OR(Q1410=1,Q1410=2,Q1410=3,Q1410=4),VLOOKUP(Q1410,Rates!$A$31:$B$34,2,0)*W1410,IF(V1410=1,VLOOKUP(U1410,'REB BEV MIN MKUP'!B:E,4,0),IF(V1410&gt;1,VLOOKUP(VALUE(W1410),'REB BEV MIN MKUP'!O:Q,3,0),0)))),0)</f>
        <v>0</v>
      </c>
      <c r="AE1410" s="62" t="str">
        <f t="shared" si="723"/>
        <v/>
      </c>
      <c r="AF1410" s="63" t="str">
        <f t="shared" si="724"/>
        <v/>
      </c>
      <c r="AG1410" s="64" t="str">
        <f t="shared" si="725"/>
        <v/>
      </c>
      <c r="AH1410" s="65" t="str">
        <f t="shared" si="726"/>
        <v/>
      </c>
      <c r="AI1410" s="66" t="str">
        <f>IF(AE:AE="","",IF(R1410="Refreshment Beverage",AK1410*(Rates!J$19/100),ROUND(SUM(AH1410*(Rates!$J$8/100)),4)))</f>
        <v/>
      </c>
      <c r="AJ1410" s="67" t="str">
        <f t="shared" si="727"/>
        <v/>
      </c>
      <c r="AK1410" s="22" t="str">
        <f t="shared" si="728"/>
        <v/>
      </c>
      <c r="AL1410" s="62" t="str">
        <f t="shared" si="729"/>
        <v/>
      </c>
      <c r="AM1410" s="63" t="str">
        <f>IF(AS1410="","",IF(R1410="Refreshment Beverage",ROUND(AS1410*Rates!K$19,4),ROUND(AO1410*(VLOOKUP(VALUE(Q1410),Rates!G$4:L$12,3,0)),4)))</f>
        <v/>
      </c>
      <c r="AN1410" s="68" t="str">
        <f>IF(AS1410="","",IF(R1410="Refreshment Beverage",AS1410*(Rates!J$19/100),MAX(AM1410,AB1410)))</f>
        <v/>
      </c>
      <c r="AO1410" s="69" t="str">
        <f t="shared" si="730"/>
        <v/>
      </c>
      <c r="AP1410" s="69" t="str">
        <f t="shared" si="731"/>
        <v/>
      </c>
      <c r="AQ1410" s="70" t="str">
        <f>IF(AS1410="","",IF(R1410="Refreshment Beverage",ROUND(SUM(VLOOKUP(Q:Q,Rates!G$15:L$19,3,0)*(AS1410-Y1410-Z1410-AA1410)),4),ROUND(SUM(Rates!$K$8*AS1410),4)))</f>
        <v/>
      </c>
      <c r="AR1410" s="66" t="str">
        <f t="shared" si="732"/>
        <v/>
      </c>
      <c r="AS1410" s="22" t="str">
        <f t="shared" si="733"/>
        <v/>
      </c>
      <c r="AT1410" s="62" t="str">
        <f t="shared" si="734"/>
        <v/>
      </c>
      <c r="AU1410" s="63" t="str">
        <f>IF(AX1410="","",IF(R1410="Refreshment Beverage",ROUND((BA1410-Y1410-Z1410-AA1410)*VLOOKUP(VALUE(Q1410),Rates!G$15:L$19,3,0),4),ROUND(AW1410*(VLOOKUP(VALUE(Q1410),Rates!G:L,3,0)),4)))</f>
        <v/>
      </c>
      <c r="AV1410" s="68" t="str">
        <f t="shared" si="735"/>
        <v/>
      </c>
      <c r="AW1410" s="69" t="str">
        <f t="shared" si="736"/>
        <v/>
      </c>
      <c r="AX1410" s="65" t="str">
        <f t="shared" si="737"/>
        <v/>
      </c>
      <c r="AY1410" s="70" t="str">
        <f>IF(AX1410="","",IF(R1410="Refreshment Beverage",ROUND(SUM(AX1410*Rates!K$19),4),ROUND(SUM(AX1410*(Rates!J$8/100)),4)))</f>
        <v/>
      </c>
      <c r="AZ1410" s="67" t="str">
        <f t="shared" si="738"/>
        <v/>
      </c>
      <c r="BA1410" s="22" t="str">
        <f t="shared" si="739"/>
        <v/>
      </c>
      <c r="BD1410" s="171"/>
      <c r="BE1410" s="171"/>
      <c r="BF1410" s="171"/>
      <c r="BG1410" s="171"/>
    </row>
    <row r="1411" spans="11:59" ht="12.75" customHeight="1" x14ac:dyDescent="0.3">
      <c r="K1411" s="42" t="str">
        <f t="shared" si="711"/>
        <v/>
      </c>
      <c r="L1411" s="55" t="str">
        <f t="shared" si="712"/>
        <v/>
      </c>
      <c r="M1411" s="43" t="str">
        <f t="shared" si="713"/>
        <v/>
      </c>
      <c r="N1411" s="56" t="str" cm="1">
        <f t="array" ref="N1411">IFERROR(IF(_xlfn.SINGLE(B:B)="","",IF(R1411="Beer",SUM(LOOKUP(2,1/(Rates!$B$3:$B$5&lt;=W1411)/(Rates!$C$3:$C$5&gt;=W1411),Rates!$D$3:$D$5)*(X1411/100)*W1411),IF(R1411="Refreshment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56" t="str">
        <f t="shared" si="714"/>
        <v/>
      </c>
      <c r="P1411" s="53"/>
      <c r="Q1411" s="14" t="str">
        <f t="shared" si="715"/>
        <v/>
      </c>
      <c r="R1411" s="57" t="str">
        <f t="shared" si="716"/>
        <v/>
      </c>
      <c r="S1411" s="58" t="str">
        <f>IF(B1411="","",IF(R1411="Refreshment Beverage",VLOOKUP(VALUE(Q1411),Rates!G$15:L$19,2,0),VLOOKUP(VALUE(Q1411),Rates!G$4:L$12,2,0)))</f>
        <v/>
      </c>
      <c r="T1411" s="58" t="str">
        <f t="shared" si="717"/>
        <v/>
      </c>
      <c r="U1411" s="58" t="str">
        <f t="shared" si="718"/>
        <v/>
      </c>
      <c r="V1411" s="58" t="str">
        <f t="shared" si="719"/>
        <v/>
      </c>
      <c r="W1411" s="58" t="str">
        <f t="shared" si="720"/>
        <v/>
      </c>
      <c r="X1411" s="59" t="str">
        <f t="shared" si="721"/>
        <v/>
      </c>
      <c r="Y1411" s="60" t="str">
        <f>IF(B:B="","",IF(R1411="Refreshment Beverage",VLOOKUP(Q1411,Rates!G$15:L$19,6,0)*W1411,VLOOKUP(Q1411,Rates!G$4:L$12,6,0)*W1411))</f>
        <v/>
      </c>
      <c r="Z1411" s="60" t="str">
        <f t="shared" si="722"/>
        <v/>
      </c>
      <c r="AA1411" s="60" t="str">
        <f t="shared" si="710"/>
        <v/>
      </c>
      <c r="AB1411" s="61" t="str" cm="1">
        <f t="array" ref="AB1411">IF(_xlfn.SINGLE(B:B)="","",IF(R1411="Refreshment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61" t="str" cm="1">
        <f t="array" ref="AC1411">IF(_xlfn.SINGLE(B:B)="","",IF(R1411="Refreshment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68">
        <f>IFERROR(IF(R1411="Beer","",IF(OR(Q1411=1,Q1411=2,Q1411=3,Q1411=4),VLOOKUP(Q1411,Rates!$A$31:$B$34,2,0)*W1411,IF(V1411=1,VLOOKUP(U1411,'REB BEV MIN MKUP'!B:E,4,0),IF(V1411&gt;1,VLOOKUP(VALUE(W1411),'REB BEV MIN MKUP'!O:Q,3,0),0)))),0)</f>
        <v>0</v>
      </c>
      <c r="AE1411" s="62" t="str">
        <f t="shared" si="723"/>
        <v/>
      </c>
      <c r="AF1411" s="63" t="str">
        <f t="shared" si="724"/>
        <v/>
      </c>
      <c r="AG1411" s="64" t="str">
        <f t="shared" si="725"/>
        <v/>
      </c>
      <c r="AH1411" s="65" t="str">
        <f t="shared" si="726"/>
        <v/>
      </c>
      <c r="AI1411" s="66" t="str">
        <f>IF(AE:AE="","",IF(R1411="Refreshment Beverage",AK1411*(Rates!J$19/100),ROUND(SUM(AH1411*(Rates!$J$8/100)),4)))</f>
        <v/>
      </c>
      <c r="AJ1411" s="67" t="str">
        <f t="shared" si="727"/>
        <v/>
      </c>
      <c r="AK1411" s="22" t="str">
        <f t="shared" si="728"/>
        <v/>
      </c>
      <c r="AL1411" s="62" t="str">
        <f t="shared" si="729"/>
        <v/>
      </c>
      <c r="AM1411" s="63" t="str">
        <f>IF(AS1411="","",IF(R1411="Refreshment Beverage",ROUND(AS1411*Rates!K$19,4),ROUND(AO1411*(VLOOKUP(VALUE(Q1411),Rates!G$4:L$12,3,0)),4)))</f>
        <v/>
      </c>
      <c r="AN1411" s="68" t="str">
        <f>IF(AS1411="","",IF(R1411="Refreshment Beverage",AS1411*(Rates!J$19/100),MAX(AM1411,AB1411)))</f>
        <v/>
      </c>
      <c r="AO1411" s="69" t="str">
        <f t="shared" si="730"/>
        <v/>
      </c>
      <c r="AP1411" s="69" t="str">
        <f t="shared" si="731"/>
        <v/>
      </c>
      <c r="AQ1411" s="70" t="str">
        <f>IF(AS1411="","",IF(R1411="Refreshment Beverage",ROUND(SUM(VLOOKUP(Q:Q,Rates!G$15:L$19,3,0)*(AS1411-Y1411-Z1411-AA1411)),4),ROUND(SUM(Rates!$K$8*AS1411),4)))</f>
        <v/>
      </c>
      <c r="AR1411" s="66" t="str">
        <f t="shared" si="732"/>
        <v/>
      </c>
      <c r="AS1411" s="22" t="str">
        <f t="shared" si="733"/>
        <v/>
      </c>
      <c r="AT1411" s="62" t="str">
        <f t="shared" si="734"/>
        <v/>
      </c>
      <c r="AU1411" s="63" t="str">
        <f>IF(AX1411="","",IF(R1411="Refreshment Beverage",ROUND((BA1411-Y1411-Z1411-AA1411)*VLOOKUP(VALUE(Q1411),Rates!G$15:L$19,3,0),4),ROUND(AW1411*(VLOOKUP(VALUE(Q1411),Rates!G:L,3,0)),4)))</f>
        <v/>
      </c>
      <c r="AV1411" s="68" t="str">
        <f t="shared" si="735"/>
        <v/>
      </c>
      <c r="AW1411" s="69" t="str">
        <f t="shared" si="736"/>
        <v/>
      </c>
      <c r="AX1411" s="65" t="str">
        <f t="shared" si="737"/>
        <v/>
      </c>
      <c r="AY1411" s="70" t="str">
        <f>IF(AX1411="","",IF(R1411="Refreshment Beverage",ROUND(SUM(AX1411*Rates!K$19),4),ROUND(SUM(AX1411*(Rates!J$8/100)),4)))</f>
        <v/>
      </c>
      <c r="AZ1411" s="67" t="str">
        <f t="shared" si="738"/>
        <v/>
      </c>
      <c r="BA1411" s="22" t="str">
        <f t="shared" si="739"/>
        <v/>
      </c>
      <c r="BD1411" s="171"/>
      <c r="BE1411" s="171"/>
      <c r="BF1411" s="171"/>
      <c r="BG1411" s="171"/>
    </row>
    <row r="1412" spans="11:59" ht="12.75" customHeight="1" x14ac:dyDescent="0.3">
      <c r="K1412" s="42" t="str">
        <f t="shared" si="711"/>
        <v/>
      </c>
      <c r="L1412" s="55" t="str">
        <f t="shared" si="712"/>
        <v/>
      </c>
      <c r="M1412" s="43" t="str">
        <f t="shared" si="713"/>
        <v/>
      </c>
      <c r="N1412" s="56" t="str" cm="1">
        <f t="array" ref="N1412">IFERROR(IF(_xlfn.SINGLE(B:B)="","",IF(R1412="Beer",SUM(LOOKUP(2,1/(Rates!$B$3:$B$5&lt;=W1412)/(Rates!$C$3:$C$5&gt;=W1412),Rates!$D$3:$D$5)*(X1412/100)*W1412),IF(R1412="Refreshment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56" t="str">
        <f t="shared" si="714"/>
        <v/>
      </c>
      <c r="P1412" s="53"/>
      <c r="Q1412" s="14" t="str">
        <f t="shared" si="715"/>
        <v/>
      </c>
      <c r="R1412" s="57" t="str">
        <f t="shared" si="716"/>
        <v/>
      </c>
      <c r="S1412" s="58" t="str">
        <f>IF(B1412="","",IF(R1412="Refreshment Beverage",VLOOKUP(VALUE(Q1412),Rates!G$15:L$19,2,0),VLOOKUP(VALUE(Q1412),Rates!G$4:L$12,2,0)))</f>
        <v/>
      </c>
      <c r="T1412" s="58" t="str">
        <f t="shared" si="717"/>
        <v/>
      </c>
      <c r="U1412" s="58" t="str">
        <f t="shared" si="718"/>
        <v/>
      </c>
      <c r="V1412" s="58" t="str">
        <f t="shared" si="719"/>
        <v/>
      </c>
      <c r="W1412" s="58" t="str">
        <f t="shared" si="720"/>
        <v/>
      </c>
      <c r="X1412" s="59" t="str">
        <f t="shared" si="721"/>
        <v/>
      </c>
      <c r="Y1412" s="60" t="str">
        <f>IF(B:B="","",IF(R1412="Refreshment Beverage",VLOOKUP(Q1412,Rates!G$15:L$19,6,0)*W1412,VLOOKUP(Q1412,Rates!G$4:L$12,6,0)*W1412))</f>
        <v/>
      </c>
      <c r="Z1412" s="60" t="str">
        <f t="shared" si="722"/>
        <v/>
      </c>
      <c r="AA1412" s="60" t="str">
        <f t="shared" si="710"/>
        <v/>
      </c>
      <c r="AB1412" s="61" t="str" cm="1">
        <f t="array" ref="AB1412">IF(_xlfn.SINGLE(B:B)="","",IF(R1412="Refreshment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61" t="str" cm="1">
        <f t="array" ref="AC1412">IF(_xlfn.SINGLE(B:B)="","",IF(R1412="Refreshment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68">
        <f>IFERROR(IF(R1412="Beer","",IF(OR(Q1412=1,Q1412=2,Q1412=3,Q1412=4),VLOOKUP(Q1412,Rates!$A$31:$B$34,2,0)*W1412,IF(V1412=1,VLOOKUP(U1412,'REB BEV MIN MKUP'!B:E,4,0),IF(V1412&gt;1,VLOOKUP(VALUE(W1412),'REB BEV MIN MKUP'!O:Q,3,0),0)))),0)</f>
        <v>0</v>
      </c>
      <c r="AE1412" s="62" t="str">
        <f t="shared" si="723"/>
        <v/>
      </c>
      <c r="AF1412" s="63" t="str">
        <f t="shared" si="724"/>
        <v/>
      </c>
      <c r="AG1412" s="64" t="str">
        <f t="shared" si="725"/>
        <v/>
      </c>
      <c r="AH1412" s="65" t="str">
        <f t="shared" si="726"/>
        <v/>
      </c>
      <c r="AI1412" s="66" t="str">
        <f>IF(AE:AE="","",IF(R1412="Refreshment Beverage",AK1412*(Rates!J$19/100),ROUND(SUM(AH1412*(Rates!$J$8/100)),4)))</f>
        <v/>
      </c>
      <c r="AJ1412" s="67" t="str">
        <f t="shared" si="727"/>
        <v/>
      </c>
      <c r="AK1412" s="22" t="str">
        <f t="shared" si="728"/>
        <v/>
      </c>
      <c r="AL1412" s="62" t="str">
        <f t="shared" si="729"/>
        <v/>
      </c>
      <c r="AM1412" s="63" t="str">
        <f>IF(AS1412="","",IF(R1412="Refreshment Beverage",ROUND(AS1412*Rates!K$19,4),ROUND(AO1412*(VLOOKUP(VALUE(Q1412),Rates!G$4:L$12,3,0)),4)))</f>
        <v/>
      </c>
      <c r="AN1412" s="68" t="str">
        <f>IF(AS1412="","",IF(R1412="Refreshment Beverage",AS1412*(Rates!J$19/100),MAX(AM1412,AB1412)))</f>
        <v/>
      </c>
      <c r="AO1412" s="69" t="str">
        <f t="shared" si="730"/>
        <v/>
      </c>
      <c r="AP1412" s="69" t="str">
        <f t="shared" si="731"/>
        <v/>
      </c>
      <c r="AQ1412" s="70" t="str">
        <f>IF(AS1412="","",IF(R1412="Refreshment Beverage",ROUND(SUM(VLOOKUP(Q:Q,Rates!G$15:L$19,3,0)*(AS1412-Y1412-Z1412-AA1412)),4),ROUND(SUM(Rates!$K$8*AS1412),4)))</f>
        <v/>
      </c>
      <c r="AR1412" s="66" t="str">
        <f t="shared" si="732"/>
        <v/>
      </c>
      <c r="AS1412" s="22" t="str">
        <f t="shared" si="733"/>
        <v/>
      </c>
      <c r="AT1412" s="62" t="str">
        <f t="shared" si="734"/>
        <v/>
      </c>
      <c r="AU1412" s="63" t="str">
        <f>IF(AX1412="","",IF(R1412="Refreshment Beverage",ROUND((BA1412-Y1412-Z1412-AA1412)*VLOOKUP(VALUE(Q1412),Rates!G$15:L$19,3,0),4),ROUND(AW1412*(VLOOKUP(VALUE(Q1412),Rates!G:L,3,0)),4)))</f>
        <v/>
      </c>
      <c r="AV1412" s="68" t="str">
        <f t="shared" si="735"/>
        <v/>
      </c>
      <c r="AW1412" s="69" t="str">
        <f t="shared" si="736"/>
        <v/>
      </c>
      <c r="AX1412" s="65" t="str">
        <f t="shared" si="737"/>
        <v/>
      </c>
      <c r="AY1412" s="70" t="str">
        <f>IF(AX1412="","",IF(R1412="Refreshment Beverage",ROUND(SUM(AX1412*Rates!K$19),4),ROUND(SUM(AX1412*(Rates!J$8/100)),4)))</f>
        <v/>
      </c>
      <c r="AZ1412" s="67" t="str">
        <f t="shared" si="738"/>
        <v/>
      </c>
      <c r="BA1412" s="22" t="str">
        <f t="shared" si="739"/>
        <v/>
      </c>
      <c r="BD1412" s="171"/>
      <c r="BE1412" s="171"/>
      <c r="BF1412" s="171"/>
      <c r="BG1412" s="171"/>
    </row>
    <row r="1413" spans="11:59" ht="12.75" customHeight="1" x14ac:dyDescent="0.3">
      <c r="K1413" s="42" t="str">
        <f t="shared" si="711"/>
        <v/>
      </c>
      <c r="L1413" s="55" t="str">
        <f t="shared" si="712"/>
        <v/>
      </c>
      <c r="M1413" s="43" t="str">
        <f t="shared" si="713"/>
        <v/>
      </c>
      <c r="N1413" s="56" t="str" cm="1">
        <f t="array" ref="N1413">IFERROR(IF(_xlfn.SINGLE(B:B)="","",IF(R1413="Beer",SUM(LOOKUP(2,1/(Rates!$B$3:$B$5&lt;=W1413)/(Rates!$C$3:$C$5&gt;=W1413),Rates!$D$3:$D$5)*(X1413/100)*W1413),IF(R1413="Refreshment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56" t="str">
        <f t="shared" si="714"/>
        <v/>
      </c>
      <c r="P1413" s="53"/>
      <c r="Q1413" s="14" t="str">
        <f t="shared" si="715"/>
        <v/>
      </c>
      <c r="R1413" s="57" t="str">
        <f t="shared" si="716"/>
        <v/>
      </c>
      <c r="S1413" s="58" t="str">
        <f>IF(B1413="","",IF(R1413="Refreshment Beverage",VLOOKUP(VALUE(Q1413),Rates!G$15:L$19,2,0),VLOOKUP(VALUE(Q1413),Rates!G$4:L$12,2,0)))</f>
        <v/>
      </c>
      <c r="T1413" s="58" t="str">
        <f t="shared" si="717"/>
        <v/>
      </c>
      <c r="U1413" s="58" t="str">
        <f t="shared" si="718"/>
        <v/>
      </c>
      <c r="V1413" s="58" t="str">
        <f t="shared" si="719"/>
        <v/>
      </c>
      <c r="W1413" s="58" t="str">
        <f t="shared" si="720"/>
        <v/>
      </c>
      <c r="X1413" s="59" t="str">
        <f t="shared" si="721"/>
        <v/>
      </c>
      <c r="Y1413" s="60" t="str">
        <f>IF(B:B="","",IF(R1413="Refreshment Beverage",VLOOKUP(Q1413,Rates!G$15:L$19,6,0)*W1413,VLOOKUP(Q1413,Rates!G$4:L$12,6,0)*W1413))</f>
        <v/>
      </c>
      <c r="Z1413" s="60" t="str">
        <f t="shared" si="722"/>
        <v/>
      </c>
      <c r="AA1413" s="60" t="str">
        <f t="shared" si="710"/>
        <v/>
      </c>
      <c r="AB1413" s="61" t="str" cm="1">
        <f t="array" ref="AB1413">IF(_xlfn.SINGLE(B:B)="","",IF(R1413="Refreshment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61" t="str" cm="1">
        <f t="array" ref="AC1413">IF(_xlfn.SINGLE(B:B)="","",IF(R1413="Refreshment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68">
        <f>IFERROR(IF(R1413="Beer","",IF(OR(Q1413=1,Q1413=2,Q1413=3,Q1413=4),VLOOKUP(Q1413,Rates!$A$31:$B$34,2,0)*W1413,IF(V1413=1,VLOOKUP(U1413,'REB BEV MIN MKUP'!B:E,4,0),IF(V1413&gt;1,VLOOKUP(VALUE(W1413),'REB BEV MIN MKUP'!O:Q,3,0),0)))),0)</f>
        <v>0</v>
      </c>
      <c r="AE1413" s="62" t="str">
        <f t="shared" si="723"/>
        <v/>
      </c>
      <c r="AF1413" s="63" t="str">
        <f t="shared" si="724"/>
        <v/>
      </c>
      <c r="AG1413" s="64" t="str">
        <f t="shared" si="725"/>
        <v/>
      </c>
      <c r="AH1413" s="65" t="str">
        <f t="shared" si="726"/>
        <v/>
      </c>
      <c r="AI1413" s="66" t="str">
        <f>IF(AE:AE="","",IF(R1413="Refreshment Beverage",AK1413*(Rates!J$19/100),ROUND(SUM(AH1413*(Rates!$J$8/100)),4)))</f>
        <v/>
      </c>
      <c r="AJ1413" s="67" t="str">
        <f t="shared" si="727"/>
        <v/>
      </c>
      <c r="AK1413" s="22" t="str">
        <f t="shared" si="728"/>
        <v/>
      </c>
      <c r="AL1413" s="62" t="str">
        <f t="shared" si="729"/>
        <v/>
      </c>
      <c r="AM1413" s="63" t="str">
        <f>IF(AS1413="","",IF(R1413="Refreshment Beverage",ROUND(AS1413*Rates!K$19,4),ROUND(AO1413*(VLOOKUP(VALUE(Q1413),Rates!G$4:L$12,3,0)),4)))</f>
        <v/>
      </c>
      <c r="AN1413" s="68" t="str">
        <f>IF(AS1413="","",IF(R1413="Refreshment Beverage",AS1413*(Rates!J$19/100),MAX(AM1413,AB1413)))</f>
        <v/>
      </c>
      <c r="AO1413" s="69" t="str">
        <f t="shared" si="730"/>
        <v/>
      </c>
      <c r="AP1413" s="69" t="str">
        <f t="shared" si="731"/>
        <v/>
      </c>
      <c r="AQ1413" s="70" t="str">
        <f>IF(AS1413="","",IF(R1413="Refreshment Beverage",ROUND(SUM(VLOOKUP(Q:Q,Rates!G$15:L$19,3,0)*(AS1413-Y1413-Z1413-AA1413)),4),ROUND(SUM(Rates!$K$8*AS1413),4)))</f>
        <v/>
      </c>
      <c r="AR1413" s="66" t="str">
        <f t="shared" si="732"/>
        <v/>
      </c>
      <c r="AS1413" s="22" t="str">
        <f t="shared" si="733"/>
        <v/>
      </c>
      <c r="AT1413" s="62" t="str">
        <f t="shared" si="734"/>
        <v/>
      </c>
      <c r="AU1413" s="63" t="str">
        <f>IF(AX1413="","",IF(R1413="Refreshment Beverage",ROUND((BA1413-Y1413-Z1413-AA1413)*VLOOKUP(VALUE(Q1413),Rates!G$15:L$19,3,0),4),ROUND(AW1413*(VLOOKUP(VALUE(Q1413),Rates!G:L,3,0)),4)))</f>
        <v/>
      </c>
      <c r="AV1413" s="68" t="str">
        <f t="shared" si="735"/>
        <v/>
      </c>
      <c r="AW1413" s="69" t="str">
        <f t="shared" si="736"/>
        <v/>
      </c>
      <c r="AX1413" s="65" t="str">
        <f t="shared" si="737"/>
        <v/>
      </c>
      <c r="AY1413" s="70" t="str">
        <f>IF(AX1413="","",IF(R1413="Refreshment Beverage",ROUND(SUM(AX1413*Rates!K$19),4),ROUND(SUM(AX1413*(Rates!J$8/100)),4)))</f>
        <v/>
      </c>
      <c r="AZ1413" s="67" t="str">
        <f t="shared" si="738"/>
        <v/>
      </c>
      <c r="BA1413" s="22" t="str">
        <f t="shared" si="739"/>
        <v/>
      </c>
      <c r="BD1413" s="171"/>
      <c r="BE1413" s="171"/>
      <c r="BF1413" s="171"/>
      <c r="BG1413" s="171"/>
    </row>
    <row r="1414" spans="11:59" ht="12.75" customHeight="1" x14ac:dyDescent="0.3">
      <c r="K1414" s="42" t="str">
        <f t="shared" si="711"/>
        <v/>
      </c>
      <c r="L1414" s="55" t="str">
        <f t="shared" si="712"/>
        <v/>
      </c>
      <c r="M1414" s="43" t="str">
        <f t="shared" si="713"/>
        <v/>
      </c>
      <c r="N1414" s="56" t="str" cm="1">
        <f t="array" ref="N1414">IFERROR(IF(_xlfn.SINGLE(B:B)="","",IF(R1414="Beer",SUM(LOOKUP(2,1/(Rates!$B$3:$B$5&lt;=W1414)/(Rates!$C$3:$C$5&gt;=W1414),Rates!$D$3:$D$5)*(X1414/100)*W1414),IF(R1414="Refreshment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56" t="str">
        <f t="shared" si="714"/>
        <v/>
      </c>
      <c r="P1414" s="53"/>
      <c r="Q1414" s="14" t="str">
        <f t="shared" si="715"/>
        <v/>
      </c>
      <c r="R1414" s="57" t="str">
        <f t="shared" si="716"/>
        <v/>
      </c>
      <c r="S1414" s="58" t="str">
        <f>IF(B1414="","",IF(R1414="Refreshment Beverage",VLOOKUP(VALUE(Q1414),Rates!G$15:L$19,2,0),VLOOKUP(VALUE(Q1414),Rates!G$4:L$12,2,0)))</f>
        <v/>
      </c>
      <c r="T1414" s="58" t="str">
        <f t="shared" si="717"/>
        <v/>
      </c>
      <c r="U1414" s="58" t="str">
        <f t="shared" si="718"/>
        <v/>
      </c>
      <c r="V1414" s="58" t="str">
        <f t="shared" si="719"/>
        <v/>
      </c>
      <c r="W1414" s="58" t="str">
        <f t="shared" si="720"/>
        <v/>
      </c>
      <c r="X1414" s="59" t="str">
        <f t="shared" si="721"/>
        <v/>
      </c>
      <c r="Y1414" s="60" t="str">
        <f>IF(B:B="","",IF(R1414="Refreshment Beverage",VLOOKUP(Q1414,Rates!G$15:L$19,6,0)*W1414,VLOOKUP(Q1414,Rates!G$4:L$12,6,0)*W1414))</f>
        <v/>
      </c>
      <c r="Z1414" s="60" t="str">
        <f t="shared" si="722"/>
        <v/>
      </c>
      <c r="AA1414" s="60" t="str">
        <f t="shared" si="710"/>
        <v/>
      </c>
      <c r="AB1414" s="61" t="str" cm="1">
        <f t="array" ref="AB1414">IF(_xlfn.SINGLE(B:B)="","",IF(R1414="Refreshment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61" t="str" cm="1">
        <f t="array" ref="AC1414">IF(_xlfn.SINGLE(B:B)="","",IF(R1414="Refreshment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68">
        <f>IFERROR(IF(R1414="Beer","",IF(OR(Q1414=1,Q1414=2,Q1414=3,Q1414=4),VLOOKUP(Q1414,Rates!$A$31:$B$34,2,0)*W1414,IF(V1414=1,VLOOKUP(U1414,'REB BEV MIN MKUP'!B:E,4,0),IF(V1414&gt;1,VLOOKUP(VALUE(W1414),'REB BEV MIN MKUP'!O:Q,3,0),0)))),0)</f>
        <v>0</v>
      </c>
      <c r="AE1414" s="62" t="str">
        <f t="shared" si="723"/>
        <v/>
      </c>
      <c r="AF1414" s="63" t="str">
        <f t="shared" si="724"/>
        <v/>
      </c>
      <c r="AG1414" s="64" t="str">
        <f t="shared" si="725"/>
        <v/>
      </c>
      <c r="AH1414" s="65" t="str">
        <f t="shared" si="726"/>
        <v/>
      </c>
      <c r="AI1414" s="66" t="str">
        <f>IF(AE:AE="","",IF(R1414="Refreshment Beverage",AK1414*(Rates!J$19/100),ROUND(SUM(AH1414*(Rates!$J$8/100)),4)))</f>
        <v/>
      </c>
      <c r="AJ1414" s="67" t="str">
        <f t="shared" si="727"/>
        <v/>
      </c>
      <c r="AK1414" s="22" t="str">
        <f t="shared" si="728"/>
        <v/>
      </c>
      <c r="AL1414" s="62" t="str">
        <f t="shared" si="729"/>
        <v/>
      </c>
      <c r="AM1414" s="63" t="str">
        <f>IF(AS1414="","",IF(R1414="Refreshment Beverage",ROUND(AS1414*Rates!K$19,4),ROUND(AO1414*(VLOOKUP(VALUE(Q1414),Rates!G$4:L$12,3,0)),4)))</f>
        <v/>
      </c>
      <c r="AN1414" s="68" t="str">
        <f>IF(AS1414="","",IF(R1414="Refreshment Beverage",AS1414*(Rates!J$19/100),MAX(AM1414,AB1414)))</f>
        <v/>
      </c>
      <c r="AO1414" s="69" t="str">
        <f t="shared" si="730"/>
        <v/>
      </c>
      <c r="AP1414" s="69" t="str">
        <f t="shared" si="731"/>
        <v/>
      </c>
      <c r="AQ1414" s="70" t="str">
        <f>IF(AS1414="","",IF(R1414="Refreshment Beverage",ROUND(SUM(VLOOKUP(Q:Q,Rates!G$15:L$19,3,0)*(AS1414-Y1414-Z1414-AA1414)),4),ROUND(SUM(Rates!$K$8*AS1414),4)))</f>
        <v/>
      </c>
      <c r="AR1414" s="66" t="str">
        <f t="shared" si="732"/>
        <v/>
      </c>
      <c r="AS1414" s="22" t="str">
        <f t="shared" si="733"/>
        <v/>
      </c>
      <c r="AT1414" s="62" t="str">
        <f t="shared" si="734"/>
        <v/>
      </c>
      <c r="AU1414" s="63" t="str">
        <f>IF(AX1414="","",IF(R1414="Refreshment Beverage",ROUND((BA1414-Y1414-Z1414-AA1414)*VLOOKUP(VALUE(Q1414),Rates!G$15:L$19,3,0),4),ROUND(AW1414*(VLOOKUP(VALUE(Q1414),Rates!G:L,3,0)),4)))</f>
        <v/>
      </c>
      <c r="AV1414" s="68" t="str">
        <f t="shared" si="735"/>
        <v/>
      </c>
      <c r="AW1414" s="69" t="str">
        <f t="shared" si="736"/>
        <v/>
      </c>
      <c r="AX1414" s="65" t="str">
        <f t="shared" si="737"/>
        <v/>
      </c>
      <c r="AY1414" s="70" t="str">
        <f>IF(AX1414="","",IF(R1414="Refreshment Beverage",ROUND(SUM(AX1414*Rates!K$19),4),ROUND(SUM(AX1414*(Rates!J$8/100)),4)))</f>
        <v/>
      </c>
      <c r="AZ1414" s="67" t="str">
        <f t="shared" si="738"/>
        <v/>
      </c>
      <c r="BA1414" s="22" t="str">
        <f t="shared" si="739"/>
        <v/>
      </c>
      <c r="BD1414" s="171"/>
      <c r="BE1414" s="171"/>
      <c r="BF1414" s="171"/>
      <c r="BG1414" s="171"/>
    </row>
    <row r="1415" spans="11:59" ht="12.75" customHeight="1" x14ac:dyDescent="0.3">
      <c r="K1415" s="42" t="str">
        <f t="shared" si="711"/>
        <v/>
      </c>
      <c r="L1415" s="55" t="str">
        <f t="shared" si="712"/>
        <v/>
      </c>
      <c r="M1415" s="43" t="str">
        <f t="shared" si="713"/>
        <v/>
      </c>
      <c r="N1415" s="56" t="str" cm="1">
        <f t="array" ref="N1415">IFERROR(IF(_xlfn.SINGLE(B:B)="","",IF(R1415="Beer",SUM(LOOKUP(2,1/(Rates!$B$3:$B$5&lt;=W1415)/(Rates!$C$3:$C$5&gt;=W1415),Rates!$D$3:$D$5)*(X1415/100)*W1415),IF(R1415="Refreshment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56" t="str">
        <f t="shared" si="714"/>
        <v/>
      </c>
      <c r="P1415" s="53"/>
      <c r="Q1415" s="14" t="str">
        <f t="shared" si="715"/>
        <v/>
      </c>
      <c r="R1415" s="57" t="str">
        <f t="shared" si="716"/>
        <v/>
      </c>
      <c r="S1415" s="58" t="str">
        <f>IF(B1415="","",IF(R1415="Refreshment Beverage",VLOOKUP(VALUE(Q1415),Rates!G$15:L$19,2,0),VLOOKUP(VALUE(Q1415),Rates!G$4:L$12,2,0)))</f>
        <v/>
      </c>
      <c r="T1415" s="58" t="str">
        <f t="shared" si="717"/>
        <v/>
      </c>
      <c r="U1415" s="58" t="str">
        <f t="shared" si="718"/>
        <v/>
      </c>
      <c r="V1415" s="58" t="str">
        <f t="shared" si="719"/>
        <v/>
      </c>
      <c r="W1415" s="58" t="str">
        <f t="shared" si="720"/>
        <v/>
      </c>
      <c r="X1415" s="59" t="str">
        <f t="shared" si="721"/>
        <v/>
      </c>
      <c r="Y1415" s="60" t="str">
        <f>IF(B:B="","",IF(R1415="Refreshment Beverage",VLOOKUP(Q1415,Rates!G$15:L$19,6,0)*W1415,VLOOKUP(Q1415,Rates!G$4:L$12,6,0)*W1415))</f>
        <v/>
      </c>
      <c r="Z1415" s="60" t="str">
        <f t="shared" si="722"/>
        <v/>
      </c>
      <c r="AA1415" s="60" t="str">
        <f t="shared" ref="AA1415:AA1478" si="740">IF(B:B="","",IF(AND(T1415="Can",V1415=8,R1415="Beer"),V1415*0.0201,IF(AND(T1415="Can",V1415=15,R1415="Beer"),V1415*0.0101,IF(AND(T1415="Can",V1415=20,R1415="Beer"),V1415*0.0107,IF(AND(T1415="Can",V1415=30,R1415="Beer"),V1415*0.0089,IF(AND(T1415="Can",V1415=36,R1415="Beer"),V1415*0.0074,IF(AND(T1415="Bottle",V1415=24,R1415="Beer"),V1415*0.016,IF(AND(R1415="Refreshment Beverage",U1415&gt;0.049,U1415&lt;0.401),V1415*0.0536,IF(AND(R1415="Refreshment Beverage",U1415&gt;0.4,U1415&lt;0.47),V1415*0.0643,IF(AND(R1415="Refreshment Beverage",U1415&gt;0.469,U1415&lt;0.66),V1415*0.075,IF(AND(R1415="Refreshment Beverage",U1415&gt;0.659,U1415&lt;0.75),V1415*0.1071,IF(AND(R1415="Refreshment Beverage",U1415&gt;0.749,U1415&lt;0.9),V1415*0.1178,IF(AND(R1415="Refreshment Beverage",U1415&gt;0.899,U1415&lt;1),V1415*0.1393,IF(AND(R1415="Refreshment Beverage",U1415=1),V1415*0.1499,IF(AND(R1415="Refreshment Beverage",U1415=1.14),V1415*0.1714,IF(AND(R1415="Refreshment Beverage",U1415=2),V1415*0.2999,IF(AND(R1415="Refreshment Beverage",U1415=3),V1415*0.4499,IF(AND(R1415="Refreshment Beverage",U1415=1.75),V1415*0.2678,0))))))))))))))))))</f>
        <v/>
      </c>
      <c r="AB1415" s="61" t="str" cm="1">
        <f t="array" ref="AB1415">IF(_xlfn.SINGLE(B:B)="","",IF(R1415="Refreshment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61" t="str" cm="1">
        <f t="array" ref="AC1415">IF(_xlfn.SINGLE(B:B)="","",IF(R1415="Refreshment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68">
        <f>IFERROR(IF(R1415="Beer","",IF(OR(Q1415=1,Q1415=2,Q1415=3,Q1415=4),VLOOKUP(Q1415,Rates!$A$31:$B$34,2,0)*W1415,IF(V1415=1,VLOOKUP(U1415,'REB BEV MIN MKUP'!B:E,4,0),IF(V1415&gt;1,VLOOKUP(VALUE(W1415),'REB BEV MIN MKUP'!O:Q,3,0),0)))),0)</f>
        <v>0</v>
      </c>
      <c r="AE1415" s="62" t="str">
        <f t="shared" si="723"/>
        <v/>
      </c>
      <c r="AF1415" s="63" t="str">
        <f t="shared" si="724"/>
        <v/>
      </c>
      <c r="AG1415" s="64" t="str">
        <f t="shared" si="725"/>
        <v/>
      </c>
      <c r="AH1415" s="65" t="str">
        <f t="shared" si="726"/>
        <v/>
      </c>
      <c r="AI1415" s="66" t="str">
        <f>IF(AE:AE="","",IF(R1415="Refreshment Beverage",AK1415*(Rates!J$19/100),ROUND(SUM(AH1415*(Rates!$J$8/100)),4)))</f>
        <v/>
      </c>
      <c r="AJ1415" s="67" t="str">
        <f t="shared" si="727"/>
        <v/>
      </c>
      <c r="AK1415" s="22" t="str">
        <f t="shared" si="728"/>
        <v/>
      </c>
      <c r="AL1415" s="62" t="str">
        <f t="shared" si="729"/>
        <v/>
      </c>
      <c r="AM1415" s="63" t="str">
        <f>IF(AS1415="","",IF(R1415="Refreshment Beverage",ROUND(AS1415*Rates!K$19,4),ROUND(AO1415*(VLOOKUP(VALUE(Q1415),Rates!G$4:L$12,3,0)),4)))</f>
        <v/>
      </c>
      <c r="AN1415" s="68" t="str">
        <f>IF(AS1415="","",IF(R1415="Refreshment Beverage",AS1415*(Rates!J$19/100),MAX(AM1415,AB1415)))</f>
        <v/>
      </c>
      <c r="AO1415" s="69" t="str">
        <f t="shared" si="730"/>
        <v/>
      </c>
      <c r="AP1415" s="69" t="str">
        <f t="shared" si="731"/>
        <v/>
      </c>
      <c r="AQ1415" s="70" t="str">
        <f>IF(AS1415="","",IF(R1415="Refreshment Beverage",ROUND(SUM(VLOOKUP(Q:Q,Rates!G$15:L$19,3,0)*(AS1415-Y1415-Z1415-AA1415)),4),ROUND(SUM(Rates!$K$8*AS1415),4)))</f>
        <v/>
      </c>
      <c r="AR1415" s="66" t="str">
        <f t="shared" si="732"/>
        <v/>
      </c>
      <c r="AS1415" s="22" t="str">
        <f t="shared" si="733"/>
        <v/>
      </c>
      <c r="AT1415" s="62" t="str">
        <f t="shared" si="734"/>
        <v/>
      </c>
      <c r="AU1415" s="63" t="str">
        <f>IF(AX1415="","",IF(R1415="Refreshment Beverage",ROUND((BA1415-Y1415-Z1415-AA1415)*VLOOKUP(VALUE(Q1415),Rates!G$15:L$19,3,0),4),ROUND(AW1415*(VLOOKUP(VALUE(Q1415),Rates!G:L,3,0)),4)))</f>
        <v/>
      </c>
      <c r="AV1415" s="68" t="str">
        <f t="shared" si="735"/>
        <v/>
      </c>
      <c r="AW1415" s="69" t="str">
        <f t="shared" si="736"/>
        <v/>
      </c>
      <c r="AX1415" s="65" t="str">
        <f t="shared" si="737"/>
        <v/>
      </c>
      <c r="AY1415" s="70" t="str">
        <f>IF(AX1415="","",IF(R1415="Refreshment Beverage",ROUND(SUM(AX1415*Rates!K$19),4),ROUND(SUM(AX1415*(Rates!J$8/100)),4)))</f>
        <v/>
      </c>
      <c r="AZ1415" s="67" t="str">
        <f t="shared" si="738"/>
        <v/>
      </c>
      <c r="BA1415" s="22" t="str">
        <f t="shared" si="739"/>
        <v/>
      </c>
      <c r="BD1415" s="171"/>
      <c r="BE1415" s="171"/>
      <c r="BF1415" s="171"/>
      <c r="BG1415" s="171"/>
    </row>
    <row r="1416" spans="11:59" ht="12.75" customHeight="1" x14ac:dyDescent="0.3">
      <c r="K1416" s="42" t="str">
        <f t="shared" si="711"/>
        <v/>
      </c>
      <c r="L1416" s="55" t="str">
        <f t="shared" si="712"/>
        <v/>
      </c>
      <c r="M1416" s="43" t="str">
        <f t="shared" si="713"/>
        <v/>
      </c>
      <c r="N1416" s="56" t="str" cm="1">
        <f t="array" ref="N1416">IFERROR(IF(_xlfn.SINGLE(B:B)="","",IF(R1416="Beer",SUM(LOOKUP(2,1/(Rates!$B$3:$B$5&lt;=W1416)/(Rates!$C$3:$C$5&gt;=W1416),Rates!$D$3:$D$5)*(X1416/100)*W1416),IF(R1416="Refreshment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56" t="str">
        <f t="shared" si="714"/>
        <v/>
      </c>
      <c r="P1416" s="53"/>
      <c r="Q1416" s="14" t="str">
        <f t="shared" si="715"/>
        <v/>
      </c>
      <c r="R1416" s="57" t="str">
        <f t="shared" si="716"/>
        <v/>
      </c>
      <c r="S1416" s="58" t="str">
        <f>IF(B1416="","",IF(R1416="Refreshment Beverage",VLOOKUP(VALUE(Q1416),Rates!G$15:L$19,2,0),VLOOKUP(VALUE(Q1416),Rates!G$4:L$12,2,0)))</f>
        <v/>
      </c>
      <c r="T1416" s="58" t="str">
        <f t="shared" si="717"/>
        <v/>
      </c>
      <c r="U1416" s="58" t="str">
        <f t="shared" si="718"/>
        <v/>
      </c>
      <c r="V1416" s="58" t="str">
        <f t="shared" si="719"/>
        <v/>
      </c>
      <c r="W1416" s="58" t="str">
        <f t="shared" si="720"/>
        <v/>
      </c>
      <c r="X1416" s="59" t="str">
        <f t="shared" si="721"/>
        <v/>
      </c>
      <c r="Y1416" s="60" t="str">
        <f>IF(B:B="","",IF(R1416="Refreshment Beverage",VLOOKUP(Q1416,Rates!G$15:L$19,6,0)*W1416,VLOOKUP(Q1416,Rates!G$4:L$12,6,0)*W1416))</f>
        <v/>
      </c>
      <c r="Z1416" s="60" t="str">
        <f t="shared" si="722"/>
        <v/>
      </c>
      <c r="AA1416" s="60" t="str">
        <f t="shared" si="740"/>
        <v/>
      </c>
      <c r="AB1416" s="61" t="str" cm="1">
        <f t="array" ref="AB1416">IF(_xlfn.SINGLE(B:B)="","",IF(R1416="Refreshment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61" t="str" cm="1">
        <f t="array" ref="AC1416">IF(_xlfn.SINGLE(B:B)="","",IF(R1416="Refreshment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68">
        <f>IFERROR(IF(R1416="Beer","",IF(OR(Q1416=1,Q1416=2,Q1416=3,Q1416=4),VLOOKUP(Q1416,Rates!$A$31:$B$34,2,0)*W1416,IF(V1416=1,VLOOKUP(U1416,'REB BEV MIN MKUP'!B:E,4,0),IF(V1416&gt;1,VLOOKUP(VALUE(W1416),'REB BEV MIN MKUP'!O:Q,3,0),0)))),0)</f>
        <v>0</v>
      </c>
      <c r="AE1416" s="62" t="str">
        <f t="shared" si="723"/>
        <v/>
      </c>
      <c r="AF1416" s="63" t="str">
        <f t="shared" si="724"/>
        <v/>
      </c>
      <c r="AG1416" s="64" t="str">
        <f t="shared" si="725"/>
        <v/>
      </c>
      <c r="AH1416" s="65" t="str">
        <f t="shared" si="726"/>
        <v/>
      </c>
      <c r="AI1416" s="66" t="str">
        <f>IF(AE:AE="","",IF(R1416="Refreshment Beverage",AK1416*(Rates!J$19/100),ROUND(SUM(AH1416*(Rates!$J$8/100)),4)))</f>
        <v/>
      </c>
      <c r="AJ1416" s="67" t="str">
        <f t="shared" si="727"/>
        <v/>
      </c>
      <c r="AK1416" s="22" t="str">
        <f t="shared" si="728"/>
        <v/>
      </c>
      <c r="AL1416" s="62" t="str">
        <f t="shared" si="729"/>
        <v/>
      </c>
      <c r="AM1416" s="63" t="str">
        <f>IF(AS1416="","",IF(R1416="Refreshment Beverage",ROUND(AS1416*Rates!K$19,4),ROUND(AO1416*(VLOOKUP(VALUE(Q1416),Rates!G$4:L$12,3,0)),4)))</f>
        <v/>
      </c>
      <c r="AN1416" s="68" t="str">
        <f>IF(AS1416="","",IF(R1416="Refreshment Beverage",AS1416*(Rates!J$19/100),MAX(AM1416,AB1416)))</f>
        <v/>
      </c>
      <c r="AO1416" s="69" t="str">
        <f t="shared" si="730"/>
        <v/>
      </c>
      <c r="AP1416" s="69" t="str">
        <f t="shared" si="731"/>
        <v/>
      </c>
      <c r="AQ1416" s="70" t="str">
        <f>IF(AS1416="","",IF(R1416="Refreshment Beverage",ROUND(SUM(VLOOKUP(Q:Q,Rates!G$15:L$19,3,0)*(AS1416-Y1416-Z1416-AA1416)),4),ROUND(SUM(Rates!$K$8*AS1416),4)))</f>
        <v/>
      </c>
      <c r="AR1416" s="66" t="str">
        <f t="shared" si="732"/>
        <v/>
      </c>
      <c r="AS1416" s="22" t="str">
        <f t="shared" si="733"/>
        <v/>
      </c>
      <c r="AT1416" s="62" t="str">
        <f t="shared" si="734"/>
        <v/>
      </c>
      <c r="AU1416" s="63" t="str">
        <f>IF(AX1416="","",IF(R1416="Refreshment Beverage",ROUND((BA1416-Y1416-Z1416-AA1416)*VLOOKUP(VALUE(Q1416),Rates!G$15:L$19,3,0),4),ROUND(AW1416*(VLOOKUP(VALUE(Q1416),Rates!G:L,3,0)),4)))</f>
        <v/>
      </c>
      <c r="AV1416" s="68" t="str">
        <f t="shared" si="735"/>
        <v/>
      </c>
      <c r="AW1416" s="69" t="str">
        <f t="shared" si="736"/>
        <v/>
      </c>
      <c r="AX1416" s="65" t="str">
        <f t="shared" si="737"/>
        <v/>
      </c>
      <c r="AY1416" s="70" t="str">
        <f>IF(AX1416="","",IF(R1416="Refreshment Beverage",ROUND(SUM(AX1416*Rates!K$19),4),ROUND(SUM(AX1416*(Rates!J$8/100)),4)))</f>
        <v/>
      </c>
      <c r="AZ1416" s="67" t="str">
        <f t="shared" si="738"/>
        <v/>
      </c>
      <c r="BA1416" s="22" t="str">
        <f t="shared" si="739"/>
        <v/>
      </c>
      <c r="BD1416" s="171"/>
      <c r="BE1416" s="171"/>
      <c r="BF1416" s="171"/>
      <c r="BG1416" s="171"/>
    </row>
    <row r="1417" spans="11:59" ht="12.75" customHeight="1" x14ac:dyDescent="0.3">
      <c r="K1417" s="42" t="str">
        <f t="shared" si="711"/>
        <v/>
      </c>
      <c r="L1417" s="55" t="str">
        <f t="shared" si="712"/>
        <v/>
      </c>
      <c r="M1417" s="43" t="str">
        <f t="shared" si="713"/>
        <v/>
      </c>
      <c r="N1417" s="56" t="str" cm="1">
        <f t="array" ref="N1417">IFERROR(IF(_xlfn.SINGLE(B:B)="","",IF(R1417="Beer",SUM(LOOKUP(2,1/(Rates!$B$3:$B$5&lt;=W1417)/(Rates!$C$3:$C$5&gt;=W1417),Rates!$D$3:$D$5)*(X1417/100)*W1417),IF(R1417="Refreshment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56" t="str">
        <f t="shared" si="714"/>
        <v/>
      </c>
      <c r="P1417" s="53"/>
      <c r="Q1417" s="14" t="str">
        <f t="shared" si="715"/>
        <v/>
      </c>
      <c r="R1417" s="57" t="str">
        <f t="shared" si="716"/>
        <v/>
      </c>
      <c r="S1417" s="58" t="str">
        <f>IF(B1417="","",IF(R1417="Refreshment Beverage",VLOOKUP(VALUE(Q1417),Rates!G$15:L$19,2,0),VLOOKUP(VALUE(Q1417),Rates!G$4:L$12,2,0)))</f>
        <v/>
      </c>
      <c r="T1417" s="58" t="str">
        <f t="shared" si="717"/>
        <v/>
      </c>
      <c r="U1417" s="58" t="str">
        <f t="shared" si="718"/>
        <v/>
      </c>
      <c r="V1417" s="58" t="str">
        <f t="shared" si="719"/>
        <v/>
      </c>
      <c r="W1417" s="58" t="str">
        <f t="shared" si="720"/>
        <v/>
      </c>
      <c r="X1417" s="59" t="str">
        <f t="shared" si="721"/>
        <v/>
      </c>
      <c r="Y1417" s="60" t="str">
        <f>IF(B:B="","",IF(R1417="Refreshment Beverage",VLOOKUP(Q1417,Rates!G$15:L$19,6,0)*W1417,VLOOKUP(Q1417,Rates!G$4:L$12,6,0)*W1417))</f>
        <v/>
      </c>
      <c r="Z1417" s="60" t="str">
        <f t="shared" si="722"/>
        <v/>
      </c>
      <c r="AA1417" s="60" t="str">
        <f t="shared" si="740"/>
        <v/>
      </c>
      <c r="AB1417" s="61" t="str" cm="1">
        <f t="array" ref="AB1417">IF(_xlfn.SINGLE(B:B)="","",IF(R1417="Refreshment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61" t="str" cm="1">
        <f t="array" ref="AC1417">IF(_xlfn.SINGLE(B:B)="","",IF(R1417="Refreshment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68">
        <f>IFERROR(IF(R1417="Beer","",IF(OR(Q1417=1,Q1417=2,Q1417=3,Q1417=4),VLOOKUP(Q1417,Rates!$A$31:$B$34,2,0)*W1417,IF(V1417=1,VLOOKUP(U1417,'REB BEV MIN MKUP'!B:E,4,0),IF(V1417&gt;1,VLOOKUP(VALUE(W1417),'REB BEV MIN MKUP'!O:Q,3,0),0)))),0)</f>
        <v>0</v>
      </c>
      <c r="AE1417" s="62" t="str">
        <f t="shared" si="723"/>
        <v/>
      </c>
      <c r="AF1417" s="63" t="str">
        <f t="shared" si="724"/>
        <v/>
      </c>
      <c r="AG1417" s="64" t="str">
        <f t="shared" si="725"/>
        <v/>
      </c>
      <c r="AH1417" s="65" t="str">
        <f t="shared" si="726"/>
        <v/>
      </c>
      <c r="AI1417" s="66" t="str">
        <f>IF(AE:AE="","",IF(R1417="Refreshment Beverage",AK1417*(Rates!J$19/100),ROUND(SUM(AH1417*(Rates!$J$8/100)),4)))</f>
        <v/>
      </c>
      <c r="AJ1417" s="67" t="str">
        <f t="shared" si="727"/>
        <v/>
      </c>
      <c r="AK1417" s="22" t="str">
        <f t="shared" si="728"/>
        <v/>
      </c>
      <c r="AL1417" s="62" t="str">
        <f t="shared" si="729"/>
        <v/>
      </c>
      <c r="AM1417" s="63" t="str">
        <f>IF(AS1417="","",IF(R1417="Refreshment Beverage",ROUND(AS1417*Rates!K$19,4),ROUND(AO1417*(VLOOKUP(VALUE(Q1417),Rates!G$4:L$12,3,0)),4)))</f>
        <v/>
      </c>
      <c r="AN1417" s="68" t="str">
        <f>IF(AS1417="","",IF(R1417="Refreshment Beverage",AS1417*(Rates!J$19/100),MAX(AM1417,AB1417)))</f>
        <v/>
      </c>
      <c r="AO1417" s="69" t="str">
        <f t="shared" si="730"/>
        <v/>
      </c>
      <c r="AP1417" s="69" t="str">
        <f t="shared" si="731"/>
        <v/>
      </c>
      <c r="AQ1417" s="70" t="str">
        <f>IF(AS1417="","",IF(R1417="Refreshment Beverage",ROUND(SUM(VLOOKUP(Q:Q,Rates!G$15:L$19,3,0)*(AS1417-Y1417-Z1417-AA1417)),4),ROUND(SUM(Rates!$K$8*AS1417),4)))</f>
        <v/>
      </c>
      <c r="AR1417" s="66" t="str">
        <f t="shared" si="732"/>
        <v/>
      </c>
      <c r="AS1417" s="22" t="str">
        <f t="shared" si="733"/>
        <v/>
      </c>
      <c r="AT1417" s="62" t="str">
        <f t="shared" si="734"/>
        <v/>
      </c>
      <c r="AU1417" s="63" t="str">
        <f>IF(AX1417="","",IF(R1417="Refreshment Beverage",ROUND((BA1417-Y1417-Z1417-AA1417)*VLOOKUP(VALUE(Q1417),Rates!G$15:L$19,3,0),4),ROUND(AW1417*(VLOOKUP(VALUE(Q1417),Rates!G:L,3,0)),4)))</f>
        <v/>
      </c>
      <c r="AV1417" s="68" t="str">
        <f t="shared" si="735"/>
        <v/>
      </c>
      <c r="AW1417" s="69" t="str">
        <f t="shared" si="736"/>
        <v/>
      </c>
      <c r="AX1417" s="65" t="str">
        <f t="shared" si="737"/>
        <v/>
      </c>
      <c r="AY1417" s="70" t="str">
        <f>IF(AX1417="","",IF(R1417="Refreshment Beverage",ROUND(SUM(AX1417*Rates!K$19),4),ROUND(SUM(AX1417*(Rates!J$8/100)),4)))</f>
        <v/>
      </c>
      <c r="AZ1417" s="67" t="str">
        <f t="shared" si="738"/>
        <v/>
      </c>
      <c r="BA1417" s="22" t="str">
        <f t="shared" si="739"/>
        <v/>
      </c>
      <c r="BD1417" s="171"/>
      <c r="BE1417" s="171"/>
      <c r="BF1417" s="171"/>
      <c r="BG1417" s="171"/>
    </row>
    <row r="1418" spans="11:59" ht="12.75" customHeight="1" x14ac:dyDescent="0.3">
      <c r="K1418" s="42" t="str">
        <f t="shared" si="711"/>
        <v/>
      </c>
      <c r="L1418" s="55" t="str">
        <f t="shared" si="712"/>
        <v/>
      </c>
      <c r="M1418" s="43" t="str">
        <f t="shared" si="713"/>
        <v/>
      </c>
      <c r="N1418" s="56" t="str" cm="1">
        <f t="array" ref="N1418">IFERROR(IF(_xlfn.SINGLE(B:B)="","",IF(R1418="Beer",SUM(LOOKUP(2,1/(Rates!$B$3:$B$5&lt;=W1418)/(Rates!$C$3:$C$5&gt;=W1418),Rates!$D$3:$D$5)*(X1418/100)*W1418),IF(R1418="Refreshment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56" t="str">
        <f t="shared" si="714"/>
        <v/>
      </c>
      <c r="P1418" s="53"/>
      <c r="Q1418" s="14" t="str">
        <f t="shared" si="715"/>
        <v/>
      </c>
      <c r="R1418" s="57" t="str">
        <f t="shared" si="716"/>
        <v/>
      </c>
      <c r="S1418" s="58" t="str">
        <f>IF(B1418="","",IF(R1418="Refreshment Beverage",VLOOKUP(VALUE(Q1418),Rates!G$15:L$19,2,0),VLOOKUP(VALUE(Q1418),Rates!G$4:L$12,2,0)))</f>
        <v/>
      </c>
      <c r="T1418" s="58" t="str">
        <f t="shared" si="717"/>
        <v/>
      </c>
      <c r="U1418" s="58" t="str">
        <f t="shared" si="718"/>
        <v/>
      </c>
      <c r="V1418" s="58" t="str">
        <f t="shared" si="719"/>
        <v/>
      </c>
      <c r="W1418" s="58" t="str">
        <f t="shared" si="720"/>
        <v/>
      </c>
      <c r="X1418" s="59" t="str">
        <f t="shared" si="721"/>
        <v/>
      </c>
      <c r="Y1418" s="60" t="str">
        <f>IF(B:B="","",IF(R1418="Refreshment Beverage",VLOOKUP(Q1418,Rates!G$15:L$19,6,0)*W1418,VLOOKUP(Q1418,Rates!G$4:L$12,6,0)*W1418))</f>
        <v/>
      </c>
      <c r="Z1418" s="60" t="str">
        <f t="shared" si="722"/>
        <v/>
      </c>
      <c r="AA1418" s="60" t="str">
        <f t="shared" si="740"/>
        <v/>
      </c>
      <c r="AB1418" s="61" t="str" cm="1">
        <f t="array" ref="AB1418">IF(_xlfn.SINGLE(B:B)="","",IF(R1418="Refreshment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61" t="str" cm="1">
        <f t="array" ref="AC1418">IF(_xlfn.SINGLE(B:B)="","",IF(R1418="Refreshment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68">
        <f>IFERROR(IF(R1418="Beer","",IF(OR(Q1418=1,Q1418=2,Q1418=3,Q1418=4),VLOOKUP(Q1418,Rates!$A$31:$B$34,2,0)*W1418,IF(V1418=1,VLOOKUP(U1418,'REB BEV MIN MKUP'!B:E,4,0),IF(V1418&gt;1,VLOOKUP(VALUE(W1418),'REB BEV MIN MKUP'!O:Q,3,0),0)))),0)</f>
        <v>0</v>
      </c>
      <c r="AE1418" s="62" t="str">
        <f t="shared" si="723"/>
        <v/>
      </c>
      <c r="AF1418" s="63" t="str">
        <f t="shared" si="724"/>
        <v/>
      </c>
      <c r="AG1418" s="64" t="str">
        <f t="shared" si="725"/>
        <v/>
      </c>
      <c r="AH1418" s="65" t="str">
        <f t="shared" si="726"/>
        <v/>
      </c>
      <c r="AI1418" s="66" t="str">
        <f>IF(AE:AE="","",IF(R1418="Refreshment Beverage",AK1418*(Rates!J$19/100),ROUND(SUM(AH1418*(Rates!$J$8/100)),4)))</f>
        <v/>
      </c>
      <c r="AJ1418" s="67" t="str">
        <f t="shared" si="727"/>
        <v/>
      </c>
      <c r="AK1418" s="22" t="str">
        <f t="shared" si="728"/>
        <v/>
      </c>
      <c r="AL1418" s="62" t="str">
        <f t="shared" si="729"/>
        <v/>
      </c>
      <c r="AM1418" s="63" t="str">
        <f>IF(AS1418="","",IF(R1418="Refreshment Beverage",ROUND(AS1418*Rates!K$19,4),ROUND(AO1418*(VLOOKUP(VALUE(Q1418),Rates!G$4:L$12,3,0)),4)))</f>
        <v/>
      </c>
      <c r="AN1418" s="68" t="str">
        <f>IF(AS1418="","",IF(R1418="Refreshment Beverage",AS1418*(Rates!J$19/100),MAX(AM1418,AB1418)))</f>
        <v/>
      </c>
      <c r="AO1418" s="69" t="str">
        <f t="shared" si="730"/>
        <v/>
      </c>
      <c r="AP1418" s="69" t="str">
        <f t="shared" si="731"/>
        <v/>
      </c>
      <c r="AQ1418" s="70" t="str">
        <f>IF(AS1418="","",IF(R1418="Refreshment Beverage",ROUND(SUM(VLOOKUP(Q:Q,Rates!G$15:L$19,3,0)*(AS1418-Y1418-Z1418-AA1418)),4),ROUND(SUM(Rates!$K$8*AS1418),4)))</f>
        <v/>
      </c>
      <c r="AR1418" s="66" t="str">
        <f t="shared" si="732"/>
        <v/>
      </c>
      <c r="AS1418" s="22" t="str">
        <f t="shared" si="733"/>
        <v/>
      </c>
      <c r="AT1418" s="62" t="str">
        <f t="shared" si="734"/>
        <v/>
      </c>
      <c r="AU1418" s="63" t="str">
        <f>IF(AX1418="","",IF(R1418="Refreshment Beverage",ROUND((BA1418-Y1418-Z1418-AA1418)*VLOOKUP(VALUE(Q1418),Rates!G$15:L$19,3,0),4),ROUND(AW1418*(VLOOKUP(VALUE(Q1418),Rates!G:L,3,0)),4)))</f>
        <v/>
      </c>
      <c r="AV1418" s="68" t="str">
        <f t="shared" si="735"/>
        <v/>
      </c>
      <c r="AW1418" s="69" t="str">
        <f t="shared" si="736"/>
        <v/>
      </c>
      <c r="AX1418" s="65" t="str">
        <f t="shared" si="737"/>
        <v/>
      </c>
      <c r="AY1418" s="70" t="str">
        <f>IF(AX1418="","",IF(R1418="Refreshment Beverage",ROUND(SUM(AX1418*Rates!K$19),4),ROUND(SUM(AX1418*(Rates!J$8/100)),4)))</f>
        <v/>
      </c>
      <c r="AZ1418" s="67" t="str">
        <f t="shared" si="738"/>
        <v/>
      </c>
      <c r="BA1418" s="22" t="str">
        <f t="shared" si="739"/>
        <v/>
      </c>
      <c r="BD1418" s="171"/>
      <c r="BE1418" s="171"/>
      <c r="BF1418" s="171"/>
      <c r="BG1418" s="171"/>
    </row>
    <row r="1419" spans="11:59" ht="12.75" customHeight="1" x14ac:dyDescent="0.3">
      <c r="K1419" s="42" t="str">
        <f t="shared" si="711"/>
        <v/>
      </c>
      <c r="L1419" s="55" t="str">
        <f t="shared" si="712"/>
        <v/>
      </c>
      <c r="M1419" s="43" t="str">
        <f t="shared" si="713"/>
        <v/>
      </c>
      <c r="N1419" s="56" t="str" cm="1">
        <f t="array" ref="N1419">IFERROR(IF(_xlfn.SINGLE(B:B)="","",IF(R1419="Beer",SUM(LOOKUP(2,1/(Rates!$B$3:$B$5&lt;=W1419)/(Rates!$C$3:$C$5&gt;=W1419),Rates!$D$3:$D$5)*(X1419/100)*W1419),IF(R1419="Refreshment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56" t="str">
        <f t="shared" si="714"/>
        <v/>
      </c>
      <c r="P1419" s="53"/>
      <c r="Q1419" s="14" t="str">
        <f t="shared" si="715"/>
        <v/>
      </c>
      <c r="R1419" s="57" t="str">
        <f t="shared" si="716"/>
        <v/>
      </c>
      <c r="S1419" s="58" t="str">
        <f>IF(B1419="","",IF(R1419="Refreshment Beverage",VLOOKUP(VALUE(Q1419),Rates!G$15:L$19,2,0),VLOOKUP(VALUE(Q1419),Rates!G$4:L$12,2,0)))</f>
        <v/>
      </c>
      <c r="T1419" s="58" t="str">
        <f t="shared" si="717"/>
        <v/>
      </c>
      <c r="U1419" s="58" t="str">
        <f t="shared" si="718"/>
        <v/>
      </c>
      <c r="V1419" s="58" t="str">
        <f t="shared" si="719"/>
        <v/>
      </c>
      <c r="W1419" s="58" t="str">
        <f t="shared" si="720"/>
        <v/>
      </c>
      <c r="X1419" s="59" t="str">
        <f t="shared" si="721"/>
        <v/>
      </c>
      <c r="Y1419" s="60" t="str">
        <f>IF(B:B="","",IF(R1419="Refreshment Beverage",VLOOKUP(Q1419,Rates!G$15:L$19,6,0)*W1419,VLOOKUP(Q1419,Rates!G$4:L$12,6,0)*W1419))</f>
        <v/>
      </c>
      <c r="Z1419" s="60" t="str">
        <f t="shared" si="722"/>
        <v/>
      </c>
      <c r="AA1419" s="60" t="str">
        <f t="shared" si="740"/>
        <v/>
      </c>
      <c r="AB1419" s="61" t="str" cm="1">
        <f t="array" ref="AB1419">IF(_xlfn.SINGLE(B:B)="","",IF(R1419="Refreshment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61" t="str" cm="1">
        <f t="array" ref="AC1419">IF(_xlfn.SINGLE(B:B)="","",IF(R1419="Refreshment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68">
        <f>IFERROR(IF(R1419="Beer","",IF(OR(Q1419=1,Q1419=2,Q1419=3,Q1419=4),VLOOKUP(Q1419,Rates!$A$31:$B$34,2,0)*W1419,IF(V1419=1,VLOOKUP(U1419,'REB BEV MIN MKUP'!B:E,4,0),IF(V1419&gt;1,VLOOKUP(VALUE(W1419),'REB BEV MIN MKUP'!O:Q,3,0),0)))),0)</f>
        <v>0</v>
      </c>
      <c r="AE1419" s="62" t="str">
        <f t="shared" si="723"/>
        <v/>
      </c>
      <c r="AF1419" s="63" t="str">
        <f t="shared" si="724"/>
        <v/>
      </c>
      <c r="AG1419" s="64" t="str">
        <f t="shared" si="725"/>
        <v/>
      </c>
      <c r="AH1419" s="65" t="str">
        <f t="shared" si="726"/>
        <v/>
      </c>
      <c r="AI1419" s="66" t="str">
        <f>IF(AE:AE="","",IF(R1419="Refreshment Beverage",AK1419*(Rates!J$19/100),ROUND(SUM(AH1419*(Rates!$J$8/100)),4)))</f>
        <v/>
      </c>
      <c r="AJ1419" s="67" t="str">
        <f t="shared" si="727"/>
        <v/>
      </c>
      <c r="AK1419" s="22" t="str">
        <f t="shared" si="728"/>
        <v/>
      </c>
      <c r="AL1419" s="62" t="str">
        <f t="shared" si="729"/>
        <v/>
      </c>
      <c r="AM1419" s="63" t="str">
        <f>IF(AS1419="","",IF(R1419="Refreshment Beverage",ROUND(AS1419*Rates!K$19,4),ROUND(AO1419*(VLOOKUP(VALUE(Q1419),Rates!G$4:L$12,3,0)),4)))</f>
        <v/>
      </c>
      <c r="AN1419" s="68" t="str">
        <f>IF(AS1419="","",IF(R1419="Refreshment Beverage",AS1419*(Rates!J$19/100),MAX(AM1419,AB1419)))</f>
        <v/>
      </c>
      <c r="AO1419" s="69" t="str">
        <f t="shared" si="730"/>
        <v/>
      </c>
      <c r="AP1419" s="69" t="str">
        <f t="shared" si="731"/>
        <v/>
      </c>
      <c r="AQ1419" s="70" t="str">
        <f>IF(AS1419="","",IF(R1419="Refreshment Beverage",ROUND(SUM(VLOOKUP(Q:Q,Rates!G$15:L$19,3,0)*(AS1419-Y1419-Z1419-AA1419)),4),ROUND(SUM(Rates!$K$8*AS1419),4)))</f>
        <v/>
      </c>
      <c r="AR1419" s="66" t="str">
        <f t="shared" si="732"/>
        <v/>
      </c>
      <c r="AS1419" s="22" t="str">
        <f t="shared" si="733"/>
        <v/>
      </c>
      <c r="AT1419" s="62" t="str">
        <f t="shared" si="734"/>
        <v/>
      </c>
      <c r="AU1419" s="63" t="str">
        <f>IF(AX1419="","",IF(R1419="Refreshment Beverage",ROUND((BA1419-Y1419-Z1419-AA1419)*VLOOKUP(VALUE(Q1419),Rates!G$15:L$19,3,0),4),ROUND(AW1419*(VLOOKUP(VALUE(Q1419),Rates!G:L,3,0)),4)))</f>
        <v/>
      </c>
      <c r="AV1419" s="68" t="str">
        <f t="shared" si="735"/>
        <v/>
      </c>
      <c r="AW1419" s="69" t="str">
        <f t="shared" si="736"/>
        <v/>
      </c>
      <c r="AX1419" s="65" t="str">
        <f t="shared" si="737"/>
        <v/>
      </c>
      <c r="AY1419" s="70" t="str">
        <f>IF(AX1419="","",IF(R1419="Refreshment Beverage",ROUND(SUM(AX1419*Rates!K$19),4),ROUND(SUM(AX1419*(Rates!J$8/100)),4)))</f>
        <v/>
      </c>
      <c r="AZ1419" s="67" t="str">
        <f t="shared" si="738"/>
        <v/>
      </c>
      <c r="BA1419" s="22" t="str">
        <f t="shared" si="739"/>
        <v/>
      </c>
      <c r="BD1419" s="171"/>
      <c r="BE1419" s="171"/>
      <c r="BF1419" s="171"/>
      <c r="BG1419" s="171"/>
    </row>
    <row r="1420" spans="11:59" ht="12.75" customHeight="1" x14ac:dyDescent="0.3">
      <c r="K1420" s="42" t="str">
        <f t="shared" si="711"/>
        <v/>
      </c>
      <c r="L1420" s="55" t="str">
        <f t="shared" si="712"/>
        <v/>
      </c>
      <c r="M1420" s="43" t="str">
        <f t="shared" si="713"/>
        <v/>
      </c>
      <c r="N1420" s="56" t="str" cm="1">
        <f t="array" ref="N1420">IFERROR(IF(_xlfn.SINGLE(B:B)="","",IF(R1420="Beer",SUM(LOOKUP(2,1/(Rates!$B$3:$B$5&lt;=W1420)/(Rates!$C$3:$C$5&gt;=W1420),Rates!$D$3:$D$5)*(X1420/100)*W1420),IF(R1420="Refreshment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56" t="str">
        <f t="shared" si="714"/>
        <v/>
      </c>
      <c r="P1420" s="53"/>
      <c r="Q1420" s="14" t="str">
        <f t="shared" si="715"/>
        <v/>
      </c>
      <c r="R1420" s="57" t="str">
        <f t="shared" si="716"/>
        <v/>
      </c>
      <c r="S1420" s="58" t="str">
        <f>IF(B1420="","",IF(R1420="Refreshment Beverage",VLOOKUP(VALUE(Q1420),Rates!G$15:L$19,2,0),VLOOKUP(VALUE(Q1420),Rates!G$4:L$12,2,0)))</f>
        <v/>
      </c>
      <c r="T1420" s="58" t="str">
        <f t="shared" si="717"/>
        <v/>
      </c>
      <c r="U1420" s="58" t="str">
        <f t="shared" si="718"/>
        <v/>
      </c>
      <c r="V1420" s="58" t="str">
        <f t="shared" si="719"/>
        <v/>
      </c>
      <c r="W1420" s="58" t="str">
        <f t="shared" si="720"/>
        <v/>
      </c>
      <c r="X1420" s="59" t="str">
        <f t="shared" si="721"/>
        <v/>
      </c>
      <c r="Y1420" s="60" t="str">
        <f>IF(B:B="","",IF(R1420="Refreshment Beverage",VLOOKUP(Q1420,Rates!G$15:L$19,6,0)*W1420,VLOOKUP(Q1420,Rates!G$4:L$12,6,0)*W1420))</f>
        <v/>
      </c>
      <c r="Z1420" s="60" t="str">
        <f t="shared" si="722"/>
        <v/>
      </c>
      <c r="AA1420" s="60" t="str">
        <f t="shared" si="740"/>
        <v/>
      </c>
      <c r="AB1420" s="61" t="str" cm="1">
        <f t="array" ref="AB1420">IF(_xlfn.SINGLE(B:B)="","",IF(R1420="Refreshment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61" t="str" cm="1">
        <f t="array" ref="AC1420">IF(_xlfn.SINGLE(B:B)="","",IF(R1420="Refreshment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68">
        <f>IFERROR(IF(R1420="Beer","",IF(OR(Q1420=1,Q1420=2,Q1420=3,Q1420=4),VLOOKUP(Q1420,Rates!$A$31:$B$34,2,0)*W1420,IF(V1420=1,VLOOKUP(U1420,'REB BEV MIN MKUP'!B:E,4,0),IF(V1420&gt;1,VLOOKUP(VALUE(W1420),'REB BEV MIN MKUP'!O:Q,3,0),0)))),0)</f>
        <v>0</v>
      </c>
      <c r="AE1420" s="62" t="str">
        <f t="shared" si="723"/>
        <v/>
      </c>
      <c r="AF1420" s="63" t="str">
        <f t="shared" si="724"/>
        <v/>
      </c>
      <c r="AG1420" s="64" t="str">
        <f t="shared" si="725"/>
        <v/>
      </c>
      <c r="AH1420" s="65" t="str">
        <f t="shared" si="726"/>
        <v/>
      </c>
      <c r="AI1420" s="66" t="str">
        <f>IF(AE:AE="","",IF(R1420="Refreshment Beverage",AK1420*(Rates!J$19/100),ROUND(SUM(AH1420*(Rates!$J$8/100)),4)))</f>
        <v/>
      </c>
      <c r="AJ1420" s="67" t="str">
        <f t="shared" si="727"/>
        <v/>
      </c>
      <c r="AK1420" s="22" t="str">
        <f t="shared" si="728"/>
        <v/>
      </c>
      <c r="AL1420" s="62" t="str">
        <f t="shared" si="729"/>
        <v/>
      </c>
      <c r="AM1420" s="63" t="str">
        <f>IF(AS1420="","",IF(R1420="Refreshment Beverage",ROUND(AS1420*Rates!K$19,4),ROUND(AO1420*(VLOOKUP(VALUE(Q1420),Rates!G$4:L$12,3,0)),4)))</f>
        <v/>
      </c>
      <c r="AN1420" s="68" t="str">
        <f>IF(AS1420="","",IF(R1420="Refreshment Beverage",AS1420*(Rates!J$19/100),MAX(AM1420,AB1420)))</f>
        <v/>
      </c>
      <c r="AO1420" s="69" t="str">
        <f t="shared" si="730"/>
        <v/>
      </c>
      <c r="AP1420" s="69" t="str">
        <f t="shared" si="731"/>
        <v/>
      </c>
      <c r="AQ1420" s="70" t="str">
        <f>IF(AS1420="","",IF(R1420="Refreshment Beverage",ROUND(SUM(VLOOKUP(Q:Q,Rates!G$15:L$19,3,0)*(AS1420-Y1420-Z1420-AA1420)),4),ROUND(SUM(Rates!$K$8*AS1420),4)))</f>
        <v/>
      </c>
      <c r="AR1420" s="66" t="str">
        <f t="shared" si="732"/>
        <v/>
      </c>
      <c r="AS1420" s="22" t="str">
        <f t="shared" si="733"/>
        <v/>
      </c>
      <c r="AT1420" s="62" t="str">
        <f t="shared" si="734"/>
        <v/>
      </c>
      <c r="AU1420" s="63" t="str">
        <f>IF(AX1420="","",IF(R1420="Refreshment Beverage",ROUND((BA1420-Y1420-Z1420-AA1420)*VLOOKUP(VALUE(Q1420),Rates!G$15:L$19,3,0),4),ROUND(AW1420*(VLOOKUP(VALUE(Q1420),Rates!G:L,3,0)),4)))</f>
        <v/>
      </c>
      <c r="AV1420" s="68" t="str">
        <f t="shared" si="735"/>
        <v/>
      </c>
      <c r="AW1420" s="69" t="str">
        <f t="shared" si="736"/>
        <v/>
      </c>
      <c r="AX1420" s="65" t="str">
        <f t="shared" si="737"/>
        <v/>
      </c>
      <c r="AY1420" s="70" t="str">
        <f>IF(AX1420="","",IF(R1420="Refreshment Beverage",ROUND(SUM(AX1420*Rates!K$19),4),ROUND(SUM(AX1420*(Rates!J$8/100)),4)))</f>
        <v/>
      </c>
      <c r="AZ1420" s="67" t="str">
        <f t="shared" si="738"/>
        <v/>
      </c>
      <c r="BA1420" s="22" t="str">
        <f t="shared" si="739"/>
        <v/>
      </c>
      <c r="BD1420" s="171"/>
      <c r="BE1420" s="171"/>
      <c r="BF1420" s="171"/>
      <c r="BG1420" s="171"/>
    </row>
    <row r="1421" spans="11:59" ht="12.75" customHeight="1" x14ac:dyDescent="0.3">
      <c r="K1421" s="42" t="str">
        <f t="shared" si="711"/>
        <v/>
      </c>
      <c r="L1421" s="55" t="str">
        <f t="shared" si="712"/>
        <v/>
      </c>
      <c r="M1421" s="43" t="str">
        <f t="shared" si="713"/>
        <v/>
      </c>
      <c r="N1421" s="56" t="str" cm="1">
        <f t="array" ref="N1421">IFERROR(IF(_xlfn.SINGLE(B:B)="","",IF(R1421="Beer",SUM(LOOKUP(2,1/(Rates!$B$3:$B$5&lt;=W1421)/(Rates!$C$3:$C$5&gt;=W1421),Rates!$D$3:$D$5)*(X1421/100)*W1421),IF(R1421="Refreshment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56" t="str">
        <f t="shared" si="714"/>
        <v/>
      </c>
      <c r="P1421" s="53"/>
      <c r="Q1421" s="14" t="str">
        <f t="shared" si="715"/>
        <v/>
      </c>
      <c r="R1421" s="57" t="str">
        <f t="shared" si="716"/>
        <v/>
      </c>
      <c r="S1421" s="58" t="str">
        <f>IF(B1421="","",IF(R1421="Refreshment Beverage",VLOOKUP(VALUE(Q1421),Rates!G$15:L$19,2,0),VLOOKUP(VALUE(Q1421),Rates!G$4:L$12,2,0)))</f>
        <v/>
      </c>
      <c r="T1421" s="58" t="str">
        <f t="shared" si="717"/>
        <v/>
      </c>
      <c r="U1421" s="58" t="str">
        <f t="shared" si="718"/>
        <v/>
      </c>
      <c r="V1421" s="58" t="str">
        <f t="shared" si="719"/>
        <v/>
      </c>
      <c r="W1421" s="58" t="str">
        <f t="shared" si="720"/>
        <v/>
      </c>
      <c r="X1421" s="59" t="str">
        <f t="shared" si="721"/>
        <v/>
      </c>
      <c r="Y1421" s="60" t="str">
        <f>IF(B:B="","",IF(R1421="Refreshment Beverage",VLOOKUP(Q1421,Rates!G$15:L$19,6,0)*W1421,VLOOKUP(Q1421,Rates!G$4:L$12,6,0)*W1421))</f>
        <v/>
      </c>
      <c r="Z1421" s="60" t="str">
        <f t="shared" si="722"/>
        <v/>
      </c>
      <c r="AA1421" s="60" t="str">
        <f t="shared" si="740"/>
        <v/>
      </c>
      <c r="AB1421" s="61" t="str" cm="1">
        <f t="array" ref="AB1421">IF(_xlfn.SINGLE(B:B)="","",IF(R1421="Refreshment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61" t="str" cm="1">
        <f t="array" ref="AC1421">IF(_xlfn.SINGLE(B:B)="","",IF(R1421="Refreshment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68">
        <f>IFERROR(IF(R1421="Beer","",IF(OR(Q1421=1,Q1421=2,Q1421=3,Q1421=4),VLOOKUP(Q1421,Rates!$A$31:$B$34,2,0)*W1421,IF(V1421=1,VLOOKUP(U1421,'REB BEV MIN MKUP'!B:E,4,0),IF(V1421&gt;1,VLOOKUP(VALUE(W1421),'REB BEV MIN MKUP'!O:Q,3,0),0)))),0)</f>
        <v>0</v>
      </c>
      <c r="AE1421" s="62" t="str">
        <f t="shared" si="723"/>
        <v/>
      </c>
      <c r="AF1421" s="63" t="str">
        <f t="shared" si="724"/>
        <v/>
      </c>
      <c r="AG1421" s="64" t="str">
        <f t="shared" si="725"/>
        <v/>
      </c>
      <c r="AH1421" s="65" t="str">
        <f t="shared" si="726"/>
        <v/>
      </c>
      <c r="AI1421" s="66" t="str">
        <f>IF(AE:AE="","",IF(R1421="Refreshment Beverage",AK1421*(Rates!J$19/100),ROUND(SUM(AH1421*(Rates!$J$8/100)),4)))</f>
        <v/>
      </c>
      <c r="AJ1421" s="67" t="str">
        <f t="shared" si="727"/>
        <v/>
      </c>
      <c r="AK1421" s="22" t="str">
        <f t="shared" si="728"/>
        <v/>
      </c>
      <c r="AL1421" s="62" t="str">
        <f t="shared" si="729"/>
        <v/>
      </c>
      <c r="AM1421" s="63" t="str">
        <f>IF(AS1421="","",IF(R1421="Refreshment Beverage",ROUND(AS1421*Rates!K$19,4),ROUND(AO1421*(VLOOKUP(VALUE(Q1421),Rates!G$4:L$12,3,0)),4)))</f>
        <v/>
      </c>
      <c r="AN1421" s="68" t="str">
        <f>IF(AS1421="","",IF(R1421="Refreshment Beverage",AS1421*(Rates!J$19/100),MAX(AM1421,AB1421)))</f>
        <v/>
      </c>
      <c r="AO1421" s="69" t="str">
        <f t="shared" si="730"/>
        <v/>
      </c>
      <c r="AP1421" s="69" t="str">
        <f t="shared" si="731"/>
        <v/>
      </c>
      <c r="AQ1421" s="70" t="str">
        <f>IF(AS1421="","",IF(R1421="Refreshment Beverage",ROUND(SUM(VLOOKUP(Q:Q,Rates!G$15:L$19,3,0)*(AS1421-Y1421-Z1421-AA1421)),4),ROUND(SUM(Rates!$K$8*AS1421),4)))</f>
        <v/>
      </c>
      <c r="AR1421" s="66" t="str">
        <f t="shared" si="732"/>
        <v/>
      </c>
      <c r="AS1421" s="22" t="str">
        <f t="shared" si="733"/>
        <v/>
      </c>
      <c r="AT1421" s="62" t="str">
        <f t="shared" si="734"/>
        <v/>
      </c>
      <c r="AU1421" s="63" t="str">
        <f>IF(AX1421="","",IF(R1421="Refreshment Beverage",ROUND((BA1421-Y1421-Z1421-AA1421)*VLOOKUP(VALUE(Q1421),Rates!G$15:L$19,3,0),4),ROUND(AW1421*(VLOOKUP(VALUE(Q1421),Rates!G:L,3,0)),4)))</f>
        <v/>
      </c>
      <c r="AV1421" s="68" t="str">
        <f t="shared" si="735"/>
        <v/>
      </c>
      <c r="AW1421" s="69" t="str">
        <f t="shared" si="736"/>
        <v/>
      </c>
      <c r="AX1421" s="65" t="str">
        <f t="shared" si="737"/>
        <v/>
      </c>
      <c r="AY1421" s="70" t="str">
        <f>IF(AX1421="","",IF(R1421="Refreshment Beverage",ROUND(SUM(AX1421*Rates!K$19),4),ROUND(SUM(AX1421*(Rates!J$8/100)),4)))</f>
        <v/>
      </c>
      <c r="AZ1421" s="67" t="str">
        <f t="shared" si="738"/>
        <v/>
      </c>
      <c r="BA1421" s="22" t="str">
        <f t="shared" si="739"/>
        <v/>
      </c>
      <c r="BD1421" s="171"/>
      <c r="BE1421" s="171"/>
      <c r="BF1421" s="171"/>
      <c r="BG1421" s="171"/>
    </row>
    <row r="1422" spans="11:59" ht="12.75" customHeight="1" x14ac:dyDescent="0.3">
      <c r="K1422" s="42" t="str">
        <f t="shared" si="711"/>
        <v/>
      </c>
      <c r="L1422" s="55" t="str">
        <f t="shared" si="712"/>
        <v/>
      </c>
      <c r="M1422" s="43" t="str">
        <f t="shared" si="713"/>
        <v/>
      </c>
      <c r="N1422" s="56" t="str" cm="1">
        <f t="array" ref="N1422">IFERROR(IF(_xlfn.SINGLE(B:B)="","",IF(R1422="Beer",SUM(LOOKUP(2,1/(Rates!$B$3:$B$5&lt;=W1422)/(Rates!$C$3:$C$5&gt;=W1422),Rates!$D$3:$D$5)*(X1422/100)*W1422),IF(R1422="Refreshment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56" t="str">
        <f t="shared" si="714"/>
        <v/>
      </c>
      <c r="P1422" s="53"/>
      <c r="Q1422" s="14" t="str">
        <f t="shared" si="715"/>
        <v/>
      </c>
      <c r="R1422" s="57" t="str">
        <f t="shared" si="716"/>
        <v/>
      </c>
      <c r="S1422" s="58" t="str">
        <f>IF(B1422="","",IF(R1422="Refreshment Beverage",VLOOKUP(VALUE(Q1422),Rates!G$15:L$19,2,0),VLOOKUP(VALUE(Q1422),Rates!G$4:L$12,2,0)))</f>
        <v/>
      </c>
      <c r="T1422" s="58" t="str">
        <f t="shared" si="717"/>
        <v/>
      </c>
      <c r="U1422" s="58" t="str">
        <f t="shared" si="718"/>
        <v/>
      </c>
      <c r="V1422" s="58" t="str">
        <f t="shared" si="719"/>
        <v/>
      </c>
      <c r="W1422" s="58" t="str">
        <f t="shared" si="720"/>
        <v/>
      </c>
      <c r="X1422" s="59" t="str">
        <f t="shared" si="721"/>
        <v/>
      </c>
      <c r="Y1422" s="60" t="str">
        <f>IF(B:B="","",IF(R1422="Refreshment Beverage",VLOOKUP(Q1422,Rates!G$15:L$19,6,0)*W1422,VLOOKUP(Q1422,Rates!G$4:L$12,6,0)*W1422))</f>
        <v/>
      </c>
      <c r="Z1422" s="60" t="str">
        <f t="shared" si="722"/>
        <v/>
      </c>
      <c r="AA1422" s="60" t="str">
        <f t="shared" si="740"/>
        <v/>
      </c>
      <c r="AB1422" s="61" t="str" cm="1">
        <f t="array" ref="AB1422">IF(_xlfn.SINGLE(B:B)="","",IF(R1422="Refreshment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61" t="str" cm="1">
        <f t="array" ref="AC1422">IF(_xlfn.SINGLE(B:B)="","",IF(R1422="Refreshment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68">
        <f>IFERROR(IF(R1422="Beer","",IF(OR(Q1422=1,Q1422=2,Q1422=3,Q1422=4),VLOOKUP(Q1422,Rates!$A$31:$B$34,2,0)*W1422,IF(V1422=1,VLOOKUP(U1422,'REB BEV MIN MKUP'!B:E,4,0),IF(V1422&gt;1,VLOOKUP(VALUE(W1422),'REB BEV MIN MKUP'!O:Q,3,0),0)))),0)</f>
        <v>0</v>
      </c>
      <c r="AE1422" s="62" t="str">
        <f t="shared" si="723"/>
        <v/>
      </c>
      <c r="AF1422" s="63" t="str">
        <f t="shared" si="724"/>
        <v/>
      </c>
      <c r="AG1422" s="64" t="str">
        <f t="shared" si="725"/>
        <v/>
      </c>
      <c r="AH1422" s="65" t="str">
        <f t="shared" si="726"/>
        <v/>
      </c>
      <c r="AI1422" s="66" t="str">
        <f>IF(AE:AE="","",IF(R1422="Refreshment Beverage",AK1422*(Rates!J$19/100),ROUND(SUM(AH1422*(Rates!$J$8/100)),4)))</f>
        <v/>
      </c>
      <c r="AJ1422" s="67" t="str">
        <f t="shared" si="727"/>
        <v/>
      </c>
      <c r="AK1422" s="22" t="str">
        <f t="shared" si="728"/>
        <v/>
      </c>
      <c r="AL1422" s="62" t="str">
        <f t="shared" si="729"/>
        <v/>
      </c>
      <c r="AM1422" s="63" t="str">
        <f>IF(AS1422="","",IF(R1422="Refreshment Beverage",ROUND(AS1422*Rates!K$19,4),ROUND(AO1422*(VLOOKUP(VALUE(Q1422),Rates!G$4:L$12,3,0)),4)))</f>
        <v/>
      </c>
      <c r="AN1422" s="68" t="str">
        <f>IF(AS1422="","",IF(R1422="Refreshment Beverage",AS1422*(Rates!J$19/100),MAX(AM1422,AB1422)))</f>
        <v/>
      </c>
      <c r="AO1422" s="69" t="str">
        <f t="shared" si="730"/>
        <v/>
      </c>
      <c r="AP1422" s="69" t="str">
        <f t="shared" si="731"/>
        <v/>
      </c>
      <c r="AQ1422" s="70" t="str">
        <f>IF(AS1422="","",IF(R1422="Refreshment Beverage",ROUND(SUM(VLOOKUP(Q:Q,Rates!G$15:L$19,3,0)*(AS1422-Y1422-Z1422-AA1422)),4),ROUND(SUM(Rates!$K$8*AS1422),4)))</f>
        <v/>
      </c>
      <c r="AR1422" s="66" t="str">
        <f t="shared" si="732"/>
        <v/>
      </c>
      <c r="AS1422" s="22" t="str">
        <f t="shared" si="733"/>
        <v/>
      </c>
      <c r="AT1422" s="62" t="str">
        <f t="shared" si="734"/>
        <v/>
      </c>
      <c r="AU1422" s="63" t="str">
        <f>IF(AX1422="","",IF(R1422="Refreshment Beverage",ROUND((BA1422-Y1422-Z1422-AA1422)*VLOOKUP(VALUE(Q1422),Rates!G$15:L$19,3,0),4),ROUND(AW1422*(VLOOKUP(VALUE(Q1422),Rates!G:L,3,0)),4)))</f>
        <v/>
      </c>
      <c r="AV1422" s="68" t="str">
        <f t="shared" si="735"/>
        <v/>
      </c>
      <c r="AW1422" s="69" t="str">
        <f t="shared" si="736"/>
        <v/>
      </c>
      <c r="AX1422" s="65" t="str">
        <f t="shared" si="737"/>
        <v/>
      </c>
      <c r="AY1422" s="70" t="str">
        <f>IF(AX1422="","",IF(R1422="Refreshment Beverage",ROUND(SUM(AX1422*Rates!K$19),4),ROUND(SUM(AX1422*(Rates!J$8/100)),4)))</f>
        <v/>
      </c>
      <c r="AZ1422" s="67" t="str">
        <f t="shared" si="738"/>
        <v/>
      </c>
      <c r="BA1422" s="22" t="str">
        <f t="shared" si="739"/>
        <v/>
      </c>
      <c r="BD1422" s="171"/>
      <c r="BE1422" s="171"/>
      <c r="BF1422" s="171"/>
      <c r="BG1422" s="171"/>
    </row>
    <row r="1423" spans="11:59" ht="12.75" customHeight="1" x14ac:dyDescent="0.3">
      <c r="K1423" s="42" t="str">
        <f t="shared" si="711"/>
        <v/>
      </c>
      <c r="L1423" s="55" t="str">
        <f t="shared" si="712"/>
        <v/>
      </c>
      <c r="M1423" s="43" t="str">
        <f t="shared" si="713"/>
        <v/>
      </c>
      <c r="N1423" s="56" t="str" cm="1">
        <f t="array" ref="N1423">IFERROR(IF(_xlfn.SINGLE(B:B)="","",IF(R1423="Beer",SUM(LOOKUP(2,1/(Rates!$B$3:$B$5&lt;=W1423)/(Rates!$C$3:$C$5&gt;=W1423),Rates!$D$3:$D$5)*(X1423/100)*W1423),IF(R1423="Refreshment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56" t="str">
        <f t="shared" si="714"/>
        <v/>
      </c>
      <c r="P1423" s="53"/>
      <c r="Q1423" s="14" t="str">
        <f t="shared" si="715"/>
        <v/>
      </c>
      <c r="R1423" s="57" t="str">
        <f t="shared" si="716"/>
        <v/>
      </c>
      <c r="S1423" s="58" t="str">
        <f>IF(B1423="","",IF(R1423="Refreshment Beverage",VLOOKUP(VALUE(Q1423),Rates!G$15:L$19,2,0),VLOOKUP(VALUE(Q1423),Rates!G$4:L$12,2,0)))</f>
        <v/>
      </c>
      <c r="T1423" s="58" t="str">
        <f t="shared" si="717"/>
        <v/>
      </c>
      <c r="U1423" s="58" t="str">
        <f t="shared" si="718"/>
        <v/>
      </c>
      <c r="V1423" s="58" t="str">
        <f t="shared" si="719"/>
        <v/>
      </c>
      <c r="W1423" s="58" t="str">
        <f t="shared" si="720"/>
        <v/>
      </c>
      <c r="X1423" s="59" t="str">
        <f t="shared" si="721"/>
        <v/>
      </c>
      <c r="Y1423" s="60" t="str">
        <f>IF(B:B="","",IF(R1423="Refreshment Beverage",VLOOKUP(Q1423,Rates!G$15:L$19,6,0)*W1423,VLOOKUP(Q1423,Rates!G$4:L$12,6,0)*W1423))</f>
        <v/>
      </c>
      <c r="Z1423" s="60" t="str">
        <f t="shared" si="722"/>
        <v/>
      </c>
      <c r="AA1423" s="60" t="str">
        <f t="shared" si="740"/>
        <v/>
      </c>
      <c r="AB1423" s="61" t="str" cm="1">
        <f t="array" ref="AB1423">IF(_xlfn.SINGLE(B:B)="","",IF(R1423="Refreshment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61" t="str" cm="1">
        <f t="array" ref="AC1423">IF(_xlfn.SINGLE(B:B)="","",IF(R1423="Refreshment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68">
        <f>IFERROR(IF(R1423="Beer","",IF(OR(Q1423=1,Q1423=2,Q1423=3,Q1423=4),VLOOKUP(Q1423,Rates!$A$31:$B$34,2,0)*W1423,IF(V1423=1,VLOOKUP(U1423,'REB BEV MIN MKUP'!B:E,4,0),IF(V1423&gt;1,VLOOKUP(VALUE(W1423),'REB BEV MIN MKUP'!O:Q,3,0),0)))),0)</f>
        <v>0</v>
      </c>
      <c r="AE1423" s="62" t="str">
        <f t="shared" si="723"/>
        <v/>
      </c>
      <c r="AF1423" s="63" t="str">
        <f t="shared" si="724"/>
        <v/>
      </c>
      <c r="AG1423" s="64" t="str">
        <f t="shared" si="725"/>
        <v/>
      </c>
      <c r="AH1423" s="65" t="str">
        <f t="shared" si="726"/>
        <v/>
      </c>
      <c r="AI1423" s="66" t="str">
        <f>IF(AE:AE="","",IF(R1423="Refreshment Beverage",AK1423*(Rates!J$19/100),ROUND(SUM(AH1423*(Rates!$J$8/100)),4)))</f>
        <v/>
      </c>
      <c r="AJ1423" s="67" t="str">
        <f t="shared" si="727"/>
        <v/>
      </c>
      <c r="AK1423" s="22" t="str">
        <f t="shared" si="728"/>
        <v/>
      </c>
      <c r="AL1423" s="62" t="str">
        <f t="shared" si="729"/>
        <v/>
      </c>
      <c r="AM1423" s="63" t="str">
        <f>IF(AS1423="","",IF(R1423="Refreshment Beverage",ROUND(AS1423*Rates!K$19,4),ROUND(AO1423*(VLOOKUP(VALUE(Q1423),Rates!G$4:L$12,3,0)),4)))</f>
        <v/>
      </c>
      <c r="AN1423" s="68" t="str">
        <f>IF(AS1423="","",IF(R1423="Refreshment Beverage",AS1423*(Rates!J$19/100),MAX(AM1423,AB1423)))</f>
        <v/>
      </c>
      <c r="AO1423" s="69" t="str">
        <f t="shared" si="730"/>
        <v/>
      </c>
      <c r="AP1423" s="69" t="str">
        <f t="shared" si="731"/>
        <v/>
      </c>
      <c r="AQ1423" s="70" t="str">
        <f>IF(AS1423="","",IF(R1423="Refreshment Beverage",ROUND(SUM(VLOOKUP(Q:Q,Rates!G$15:L$19,3,0)*(AS1423-Y1423-Z1423-AA1423)),4),ROUND(SUM(Rates!$K$8*AS1423),4)))</f>
        <v/>
      </c>
      <c r="AR1423" s="66" t="str">
        <f t="shared" si="732"/>
        <v/>
      </c>
      <c r="AS1423" s="22" t="str">
        <f t="shared" si="733"/>
        <v/>
      </c>
      <c r="AT1423" s="62" t="str">
        <f t="shared" si="734"/>
        <v/>
      </c>
      <c r="AU1423" s="63" t="str">
        <f>IF(AX1423="","",IF(R1423="Refreshment Beverage",ROUND((BA1423-Y1423-Z1423-AA1423)*VLOOKUP(VALUE(Q1423),Rates!G$15:L$19,3,0),4),ROUND(AW1423*(VLOOKUP(VALUE(Q1423),Rates!G:L,3,0)),4)))</f>
        <v/>
      </c>
      <c r="AV1423" s="68" t="str">
        <f t="shared" si="735"/>
        <v/>
      </c>
      <c r="AW1423" s="69" t="str">
        <f t="shared" si="736"/>
        <v/>
      </c>
      <c r="AX1423" s="65" t="str">
        <f t="shared" si="737"/>
        <v/>
      </c>
      <c r="AY1423" s="70" t="str">
        <f>IF(AX1423="","",IF(R1423="Refreshment Beverage",ROUND(SUM(AX1423*Rates!K$19),4),ROUND(SUM(AX1423*(Rates!J$8/100)),4)))</f>
        <v/>
      </c>
      <c r="AZ1423" s="67" t="str">
        <f t="shared" si="738"/>
        <v/>
      </c>
      <c r="BA1423" s="22" t="str">
        <f t="shared" si="739"/>
        <v/>
      </c>
      <c r="BD1423" s="171"/>
      <c r="BE1423" s="171"/>
      <c r="BF1423" s="171"/>
      <c r="BG1423" s="171"/>
    </row>
    <row r="1424" spans="11:59" ht="12.75" customHeight="1" x14ac:dyDescent="0.3">
      <c r="K1424" s="42" t="str">
        <f t="shared" si="711"/>
        <v/>
      </c>
      <c r="L1424" s="55" t="str">
        <f t="shared" si="712"/>
        <v/>
      </c>
      <c r="M1424" s="43" t="str">
        <f t="shared" si="713"/>
        <v/>
      </c>
      <c r="N1424" s="56" t="str" cm="1">
        <f t="array" ref="N1424">IFERROR(IF(_xlfn.SINGLE(B:B)="","",IF(R1424="Beer",SUM(LOOKUP(2,1/(Rates!$B$3:$B$5&lt;=W1424)/(Rates!$C$3:$C$5&gt;=W1424),Rates!$D$3:$D$5)*(X1424/100)*W1424),IF(R1424="Refreshment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56" t="str">
        <f t="shared" si="714"/>
        <v/>
      </c>
      <c r="P1424" s="53"/>
      <c r="Q1424" s="14" t="str">
        <f t="shared" si="715"/>
        <v/>
      </c>
      <c r="R1424" s="57" t="str">
        <f t="shared" si="716"/>
        <v/>
      </c>
      <c r="S1424" s="58" t="str">
        <f>IF(B1424="","",IF(R1424="Refreshment Beverage",VLOOKUP(VALUE(Q1424),Rates!G$15:L$19,2,0),VLOOKUP(VALUE(Q1424),Rates!G$4:L$12,2,0)))</f>
        <v/>
      </c>
      <c r="T1424" s="58" t="str">
        <f t="shared" si="717"/>
        <v/>
      </c>
      <c r="U1424" s="58" t="str">
        <f t="shared" si="718"/>
        <v/>
      </c>
      <c r="V1424" s="58" t="str">
        <f t="shared" si="719"/>
        <v/>
      </c>
      <c r="W1424" s="58" t="str">
        <f t="shared" si="720"/>
        <v/>
      </c>
      <c r="X1424" s="59" t="str">
        <f t="shared" si="721"/>
        <v/>
      </c>
      <c r="Y1424" s="60" t="str">
        <f>IF(B:B="","",IF(R1424="Refreshment Beverage",VLOOKUP(Q1424,Rates!G$15:L$19,6,0)*W1424,VLOOKUP(Q1424,Rates!G$4:L$12,6,0)*W1424))</f>
        <v/>
      </c>
      <c r="Z1424" s="60" t="str">
        <f t="shared" si="722"/>
        <v/>
      </c>
      <c r="AA1424" s="60" t="str">
        <f t="shared" si="740"/>
        <v/>
      </c>
      <c r="AB1424" s="61" t="str" cm="1">
        <f t="array" ref="AB1424">IF(_xlfn.SINGLE(B:B)="","",IF(R1424="Refreshment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61" t="str" cm="1">
        <f t="array" ref="AC1424">IF(_xlfn.SINGLE(B:B)="","",IF(R1424="Refreshment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68">
        <f>IFERROR(IF(R1424="Beer","",IF(OR(Q1424=1,Q1424=2,Q1424=3,Q1424=4),VLOOKUP(Q1424,Rates!$A$31:$B$34,2,0)*W1424,IF(V1424=1,VLOOKUP(U1424,'REB BEV MIN MKUP'!B:E,4,0),IF(V1424&gt;1,VLOOKUP(VALUE(W1424),'REB BEV MIN MKUP'!O:Q,3,0),0)))),0)</f>
        <v>0</v>
      </c>
      <c r="AE1424" s="62" t="str">
        <f t="shared" si="723"/>
        <v/>
      </c>
      <c r="AF1424" s="63" t="str">
        <f t="shared" si="724"/>
        <v/>
      </c>
      <c r="AG1424" s="64" t="str">
        <f t="shared" si="725"/>
        <v/>
      </c>
      <c r="AH1424" s="65" t="str">
        <f t="shared" si="726"/>
        <v/>
      </c>
      <c r="AI1424" s="66" t="str">
        <f>IF(AE:AE="","",IF(R1424="Refreshment Beverage",AK1424*(Rates!J$19/100),ROUND(SUM(AH1424*(Rates!$J$8/100)),4)))</f>
        <v/>
      </c>
      <c r="AJ1424" s="67" t="str">
        <f t="shared" si="727"/>
        <v/>
      </c>
      <c r="AK1424" s="22" t="str">
        <f t="shared" si="728"/>
        <v/>
      </c>
      <c r="AL1424" s="62" t="str">
        <f t="shared" si="729"/>
        <v/>
      </c>
      <c r="AM1424" s="63" t="str">
        <f>IF(AS1424="","",IF(R1424="Refreshment Beverage",ROUND(AS1424*Rates!K$19,4),ROUND(AO1424*(VLOOKUP(VALUE(Q1424),Rates!G$4:L$12,3,0)),4)))</f>
        <v/>
      </c>
      <c r="AN1424" s="68" t="str">
        <f>IF(AS1424="","",IF(R1424="Refreshment Beverage",AS1424*(Rates!J$19/100),MAX(AM1424,AB1424)))</f>
        <v/>
      </c>
      <c r="AO1424" s="69" t="str">
        <f t="shared" si="730"/>
        <v/>
      </c>
      <c r="AP1424" s="69" t="str">
        <f t="shared" si="731"/>
        <v/>
      </c>
      <c r="AQ1424" s="70" t="str">
        <f>IF(AS1424="","",IF(R1424="Refreshment Beverage",ROUND(SUM(VLOOKUP(Q:Q,Rates!G$15:L$19,3,0)*(AS1424-Y1424-Z1424-AA1424)),4),ROUND(SUM(Rates!$K$8*AS1424),4)))</f>
        <v/>
      </c>
      <c r="AR1424" s="66" t="str">
        <f t="shared" si="732"/>
        <v/>
      </c>
      <c r="AS1424" s="22" t="str">
        <f t="shared" si="733"/>
        <v/>
      </c>
      <c r="AT1424" s="62" t="str">
        <f t="shared" si="734"/>
        <v/>
      </c>
      <c r="AU1424" s="63" t="str">
        <f>IF(AX1424="","",IF(R1424="Refreshment Beverage",ROUND((BA1424-Y1424-Z1424-AA1424)*VLOOKUP(VALUE(Q1424),Rates!G$15:L$19,3,0),4),ROUND(AW1424*(VLOOKUP(VALUE(Q1424),Rates!G:L,3,0)),4)))</f>
        <v/>
      </c>
      <c r="AV1424" s="68" t="str">
        <f t="shared" si="735"/>
        <v/>
      </c>
      <c r="AW1424" s="69" t="str">
        <f t="shared" si="736"/>
        <v/>
      </c>
      <c r="AX1424" s="65" t="str">
        <f t="shared" si="737"/>
        <v/>
      </c>
      <c r="AY1424" s="70" t="str">
        <f>IF(AX1424="","",IF(R1424="Refreshment Beverage",ROUND(SUM(AX1424*Rates!K$19),4),ROUND(SUM(AX1424*(Rates!J$8/100)),4)))</f>
        <v/>
      </c>
      <c r="AZ1424" s="67" t="str">
        <f t="shared" si="738"/>
        <v/>
      </c>
      <c r="BA1424" s="22" t="str">
        <f t="shared" si="739"/>
        <v/>
      </c>
      <c r="BD1424" s="171"/>
      <c r="BE1424" s="171"/>
      <c r="BF1424" s="171"/>
      <c r="BG1424" s="171"/>
    </row>
    <row r="1425" spans="11:59" ht="12.75" customHeight="1" x14ac:dyDescent="0.3">
      <c r="K1425" s="42" t="str">
        <f t="shared" si="711"/>
        <v/>
      </c>
      <c r="L1425" s="55" t="str">
        <f t="shared" si="712"/>
        <v/>
      </c>
      <c r="M1425" s="43" t="str">
        <f t="shared" si="713"/>
        <v/>
      </c>
      <c r="N1425" s="56" t="str" cm="1">
        <f t="array" ref="N1425">IFERROR(IF(_xlfn.SINGLE(B:B)="","",IF(R1425="Beer",SUM(LOOKUP(2,1/(Rates!$B$3:$B$5&lt;=W1425)/(Rates!$C$3:$C$5&gt;=W1425),Rates!$D$3:$D$5)*(X1425/100)*W1425),IF(R1425="Refreshment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56" t="str">
        <f t="shared" si="714"/>
        <v/>
      </c>
      <c r="P1425" s="53"/>
      <c r="Q1425" s="14" t="str">
        <f t="shared" si="715"/>
        <v/>
      </c>
      <c r="R1425" s="57" t="str">
        <f t="shared" si="716"/>
        <v/>
      </c>
      <c r="S1425" s="58" t="str">
        <f>IF(B1425="","",IF(R1425="Refreshment Beverage",VLOOKUP(VALUE(Q1425),Rates!G$15:L$19,2,0),VLOOKUP(VALUE(Q1425),Rates!G$4:L$12,2,0)))</f>
        <v/>
      </c>
      <c r="T1425" s="58" t="str">
        <f t="shared" si="717"/>
        <v/>
      </c>
      <c r="U1425" s="58" t="str">
        <f t="shared" si="718"/>
        <v/>
      </c>
      <c r="V1425" s="58" t="str">
        <f t="shared" si="719"/>
        <v/>
      </c>
      <c r="W1425" s="58" t="str">
        <f t="shared" si="720"/>
        <v/>
      </c>
      <c r="X1425" s="59" t="str">
        <f t="shared" si="721"/>
        <v/>
      </c>
      <c r="Y1425" s="60" t="str">
        <f>IF(B:B="","",IF(R1425="Refreshment Beverage",VLOOKUP(Q1425,Rates!G$15:L$19,6,0)*W1425,VLOOKUP(Q1425,Rates!G$4:L$12,6,0)*W1425))</f>
        <v/>
      </c>
      <c r="Z1425" s="60" t="str">
        <f t="shared" si="722"/>
        <v/>
      </c>
      <c r="AA1425" s="60" t="str">
        <f t="shared" si="740"/>
        <v/>
      </c>
      <c r="AB1425" s="61" t="str" cm="1">
        <f t="array" ref="AB1425">IF(_xlfn.SINGLE(B:B)="","",IF(R1425="Refreshment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61" t="str" cm="1">
        <f t="array" ref="AC1425">IF(_xlfn.SINGLE(B:B)="","",IF(R1425="Refreshment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68">
        <f>IFERROR(IF(R1425="Beer","",IF(OR(Q1425=1,Q1425=2,Q1425=3,Q1425=4),VLOOKUP(Q1425,Rates!$A$31:$B$34,2,0)*W1425,IF(V1425=1,VLOOKUP(U1425,'REB BEV MIN MKUP'!B:E,4,0),IF(V1425&gt;1,VLOOKUP(VALUE(W1425),'REB BEV MIN MKUP'!O:Q,3,0),0)))),0)</f>
        <v>0</v>
      </c>
      <c r="AE1425" s="62" t="str">
        <f t="shared" si="723"/>
        <v/>
      </c>
      <c r="AF1425" s="63" t="str">
        <f t="shared" si="724"/>
        <v/>
      </c>
      <c r="AG1425" s="64" t="str">
        <f t="shared" si="725"/>
        <v/>
      </c>
      <c r="AH1425" s="65" t="str">
        <f t="shared" si="726"/>
        <v/>
      </c>
      <c r="AI1425" s="66" t="str">
        <f>IF(AE:AE="","",IF(R1425="Refreshment Beverage",AK1425*(Rates!J$19/100),ROUND(SUM(AH1425*(Rates!$J$8/100)),4)))</f>
        <v/>
      </c>
      <c r="AJ1425" s="67" t="str">
        <f t="shared" si="727"/>
        <v/>
      </c>
      <c r="AK1425" s="22" t="str">
        <f t="shared" si="728"/>
        <v/>
      </c>
      <c r="AL1425" s="62" t="str">
        <f t="shared" si="729"/>
        <v/>
      </c>
      <c r="AM1425" s="63" t="str">
        <f>IF(AS1425="","",IF(R1425="Refreshment Beverage",ROUND(AS1425*Rates!K$19,4),ROUND(AO1425*(VLOOKUP(VALUE(Q1425),Rates!G$4:L$12,3,0)),4)))</f>
        <v/>
      </c>
      <c r="AN1425" s="68" t="str">
        <f>IF(AS1425="","",IF(R1425="Refreshment Beverage",AS1425*(Rates!J$19/100),MAX(AM1425,AB1425)))</f>
        <v/>
      </c>
      <c r="AO1425" s="69" t="str">
        <f t="shared" si="730"/>
        <v/>
      </c>
      <c r="AP1425" s="69" t="str">
        <f t="shared" si="731"/>
        <v/>
      </c>
      <c r="AQ1425" s="70" t="str">
        <f>IF(AS1425="","",IF(R1425="Refreshment Beverage",ROUND(SUM(VLOOKUP(Q:Q,Rates!G$15:L$19,3,0)*(AS1425-Y1425-Z1425-AA1425)),4),ROUND(SUM(Rates!$K$8*AS1425),4)))</f>
        <v/>
      </c>
      <c r="AR1425" s="66" t="str">
        <f t="shared" si="732"/>
        <v/>
      </c>
      <c r="AS1425" s="22" t="str">
        <f t="shared" si="733"/>
        <v/>
      </c>
      <c r="AT1425" s="62" t="str">
        <f t="shared" si="734"/>
        <v/>
      </c>
      <c r="AU1425" s="63" t="str">
        <f>IF(AX1425="","",IF(R1425="Refreshment Beverage",ROUND((BA1425-Y1425-Z1425-AA1425)*VLOOKUP(VALUE(Q1425),Rates!G$15:L$19,3,0),4),ROUND(AW1425*(VLOOKUP(VALUE(Q1425),Rates!G:L,3,0)),4)))</f>
        <v/>
      </c>
      <c r="AV1425" s="68" t="str">
        <f t="shared" si="735"/>
        <v/>
      </c>
      <c r="AW1425" s="69" t="str">
        <f t="shared" si="736"/>
        <v/>
      </c>
      <c r="AX1425" s="65" t="str">
        <f t="shared" si="737"/>
        <v/>
      </c>
      <c r="AY1425" s="70" t="str">
        <f>IF(AX1425="","",IF(R1425="Refreshment Beverage",ROUND(SUM(AX1425*Rates!K$19),4),ROUND(SUM(AX1425*(Rates!J$8/100)),4)))</f>
        <v/>
      </c>
      <c r="AZ1425" s="67" t="str">
        <f t="shared" si="738"/>
        <v/>
      </c>
      <c r="BA1425" s="22" t="str">
        <f t="shared" si="739"/>
        <v/>
      </c>
      <c r="BD1425" s="171"/>
      <c r="BE1425" s="171"/>
      <c r="BF1425" s="171"/>
      <c r="BG1425" s="171"/>
    </row>
    <row r="1426" spans="11:59" ht="12.75" customHeight="1" x14ac:dyDescent="0.3">
      <c r="K1426" s="42" t="str">
        <f t="shared" si="711"/>
        <v/>
      </c>
      <c r="L1426" s="55" t="str">
        <f t="shared" si="712"/>
        <v/>
      </c>
      <c r="M1426" s="43" t="str">
        <f t="shared" si="713"/>
        <v/>
      </c>
      <c r="N1426" s="56" t="str" cm="1">
        <f t="array" ref="N1426">IFERROR(IF(_xlfn.SINGLE(B:B)="","",IF(R1426="Beer",SUM(LOOKUP(2,1/(Rates!$B$3:$B$5&lt;=W1426)/(Rates!$C$3:$C$5&gt;=W1426),Rates!$D$3:$D$5)*(X1426/100)*W1426),IF(R1426="Refreshment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56" t="str">
        <f t="shared" si="714"/>
        <v/>
      </c>
      <c r="P1426" s="53"/>
      <c r="Q1426" s="14" t="str">
        <f t="shared" si="715"/>
        <v/>
      </c>
      <c r="R1426" s="57" t="str">
        <f t="shared" si="716"/>
        <v/>
      </c>
      <c r="S1426" s="58" t="str">
        <f>IF(B1426="","",IF(R1426="Refreshment Beverage",VLOOKUP(VALUE(Q1426),Rates!G$15:L$19,2,0),VLOOKUP(VALUE(Q1426),Rates!G$4:L$12,2,0)))</f>
        <v/>
      </c>
      <c r="T1426" s="58" t="str">
        <f t="shared" si="717"/>
        <v/>
      </c>
      <c r="U1426" s="58" t="str">
        <f t="shared" si="718"/>
        <v/>
      </c>
      <c r="V1426" s="58" t="str">
        <f t="shared" si="719"/>
        <v/>
      </c>
      <c r="W1426" s="58" t="str">
        <f t="shared" si="720"/>
        <v/>
      </c>
      <c r="X1426" s="59" t="str">
        <f t="shared" si="721"/>
        <v/>
      </c>
      <c r="Y1426" s="60" t="str">
        <f>IF(B:B="","",IF(R1426="Refreshment Beverage",VLOOKUP(Q1426,Rates!G$15:L$19,6,0)*W1426,VLOOKUP(Q1426,Rates!G$4:L$12,6,0)*W1426))</f>
        <v/>
      </c>
      <c r="Z1426" s="60" t="str">
        <f t="shared" si="722"/>
        <v/>
      </c>
      <c r="AA1426" s="60" t="str">
        <f t="shared" si="740"/>
        <v/>
      </c>
      <c r="AB1426" s="61" t="str" cm="1">
        <f t="array" ref="AB1426">IF(_xlfn.SINGLE(B:B)="","",IF(R1426="Refreshment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61" t="str" cm="1">
        <f t="array" ref="AC1426">IF(_xlfn.SINGLE(B:B)="","",IF(R1426="Refreshment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68">
        <f>IFERROR(IF(R1426="Beer","",IF(OR(Q1426=1,Q1426=2,Q1426=3,Q1426=4),VLOOKUP(Q1426,Rates!$A$31:$B$34,2,0)*W1426,IF(V1426=1,VLOOKUP(U1426,'REB BEV MIN MKUP'!B:E,4,0),IF(V1426&gt;1,VLOOKUP(VALUE(W1426),'REB BEV MIN MKUP'!O:Q,3,0),0)))),0)</f>
        <v>0</v>
      </c>
      <c r="AE1426" s="62" t="str">
        <f t="shared" si="723"/>
        <v/>
      </c>
      <c r="AF1426" s="63" t="str">
        <f t="shared" si="724"/>
        <v/>
      </c>
      <c r="AG1426" s="64" t="str">
        <f t="shared" si="725"/>
        <v/>
      </c>
      <c r="AH1426" s="65" t="str">
        <f t="shared" si="726"/>
        <v/>
      </c>
      <c r="AI1426" s="66" t="str">
        <f>IF(AE:AE="","",IF(R1426="Refreshment Beverage",AK1426*(Rates!J$19/100),ROUND(SUM(AH1426*(Rates!$J$8/100)),4)))</f>
        <v/>
      </c>
      <c r="AJ1426" s="67" t="str">
        <f t="shared" si="727"/>
        <v/>
      </c>
      <c r="AK1426" s="22" t="str">
        <f t="shared" si="728"/>
        <v/>
      </c>
      <c r="AL1426" s="62" t="str">
        <f t="shared" si="729"/>
        <v/>
      </c>
      <c r="AM1426" s="63" t="str">
        <f>IF(AS1426="","",IF(R1426="Refreshment Beverage",ROUND(AS1426*Rates!K$19,4),ROUND(AO1426*(VLOOKUP(VALUE(Q1426),Rates!G$4:L$12,3,0)),4)))</f>
        <v/>
      </c>
      <c r="AN1426" s="68" t="str">
        <f>IF(AS1426="","",IF(R1426="Refreshment Beverage",AS1426*(Rates!J$19/100),MAX(AM1426,AB1426)))</f>
        <v/>
      </c>
      <c r="AO1426" s="69" t="str">
        <f t="shared" si="730"/>
        <v/>
      </c>
      <c r="AP1426" s="69" t="str">
        <f t="shared" si="731"/>
        <v/>
      </c>
      <c r="AQ1426" s="70" t="str">
        <f>IF(AS1426="","",IF(R1426="Refreshment Beverage",ROUND(SUM(VLOOKUP(Q:Q,Rates!G$15:L$19,3,0)*(AS1426-Y1426-Z1426-AA1426)),4),ROUND(SUM(Rates!$K$8*AS1426),4)))</f>
        <v/>
      </c>
      <c r="AR1426" s="66" t="str">
        <f t="shared" si="732"/>
        <v/>
      </c>
      <c r="AS1426" s="22" t="str">
        <f t="shared" si="733"/>
        <v/>
      </c>
      <c r="AT1426" s="62" t="str">
        <f t="shared" si="734"/>
        <v/>
      </c>
      <c r="AU1426" s="63" t="str">
        <f>IF(AX1426="","",IF(R1426="Refreshment Beverage",ROUND((BA1426-Y1426-Z1426-AA1426)*VLOOKUP(VALUE(Q1426),Rates!G$15:L$19,3,0),4),ROUND(AW1426*(VLOOKUP(VALUE(Q1426),Rates!G:L,3,0)),4)))</f>
        <v/>
      </c>
      <c r="AV1426" s="68" t="str">
        <f t="shared" si="735"/>
        <v/>
      </c>
      <c r="AW1426" s="69" t="str">
        <f t="shared" si="736"/>
        <v/>
      </c>
      <c r="AX1426" s="65" t="str">
        <f t="shared" si="737"/>
        <v/>
      </c>
      <c r="AY1426" s="70" t="str">
        <f>IF(AX1426="","",IF(R1426="Refreshment Beverage",ROUND(SUM(AX1426*Rates!K$19),4),ROUND(SUM(AX1426*(Rates!J$8/100)),4)))</f>
        <v/>
      </c>
      <c r="AZ1426" s="67" t="str">
        <f t="shared" si="738"/>
        <v/>
      </c>
      <c r="BA1426" s="22" t="str">
        <f t="shared" si="739"/>
        <v/>
      </c>
      <c r="BD1426" s="171"/>
      <c r="BE1426" s="171"/>
      <c r="BF1426" s="171"/>
      <c r="BG1426" s="171"/>
    </row>
    <row r="1427" spans="11:59" ht="12.75" customHeight="1" x14ac:dyDescent="0.3">
      <c r="K1427" s="42" t="str">
        <f t="shared" si="711"/>
        <v/>
      </c>
      <c r="L1427" s="55" t="str">
        <f t="shared" si="712"/>
        <v/>
      </c>
      <c r="M1427" s="43" t="str">
        <f t="shared" si="713"/>
        <v/>
      </c>
      <c r="N1427" s="56" t="str" cm="1">
        <f t="array" ref="N1427">IFERROR(IF(_xlfn.SINGLE(B:B)="","",IF(R1427="Beer",SUM(LOOKUP(2,1/(Rates!$B$3:$B$5&lt;=W1427)/(Rates!$C$3:$C$5&gt;=W1427),Rates!$D$3:$D$5)*(X1427/100)*W1427),IF(R1427="Refreshment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56" t="str">
        <f t="shared" si="714"/>
        <v/>
      </c>
      <c r="P1427" s="53"/>
      <c r="Q1427" s="14" t="str">
        <f t="shared" si="715"/>
        <v/>
      </c>
      <c r="R1427" s="57" t="str">
        <f t="shared" si="716"/>
        <v/>
      </c>
      <c r="S1427" s="58" t="str">
        <f>IF(B1427="","",IF(R1427="Refreshment Beverage",VLOOKUP(VALUE(Q1427),Rates!G$15:L$19,2,0),VLOOKUP(VALUE(Q1427),Rates!G$4:L$12,2,0)))</f>
        <v/>
      </c>
      <c r="T1427" s="58" t="str">
        <f t="shared" si="717"/>
        <v/>
      </c>
      <c r="U1427" s="58" t="str">
        <f t="shared" si="718"/>
        <v/>
      </c>
      <c r="V1427" s="58" t="str">
        <f t="shared" si="719"/>
        <v/>
      </c>
      <c r="W1427" s="58" t="str">
        <f t="shared" si="720"/>
        <v/>
      </c>
      <c r="X1427" s="59" t="str">
        <f t="shared" si="721"/>
        <v/>
      </c>
      <c r="Y1427" s="60" t="str">
        <f>IF(B:B="","",IF(R1427="Refreshment Beverage",VLOOKUP(Q1427,Rates!G$15:L$19,6,0)*W1427,VLOOKUP(Q1427,Rates!G$4:L$12,6,0)*W1427))</f>
        <v/>
      </c>
      <c r="Z1427" s="60" t="str">
        <f t="shared" si="722"/>
        <v/>
      </c>
      <c r="AA1427" s="60" t="str">
        <f t="shared" si="740"/>
        <v/>
      </c>
      <c r="AB1427" s="61" t="str" cm="1">
        <f t="array" ref="AB1427">IF(_xlfn.SINGLE(B:B)="","",IF(R1427="Refreshment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61" t="str" cm="1">
        <f t="array" ref="AC1427">IF(_xlfn.SINGLE(B:B)="","",IF(R1427="Refreshment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68">
        <f>IFERROR(IF(R1427="Beer","",IF(OR(Q1427=1,Q1427=2,Q1427=3,Q1427=4),VLOOKUP(Q1427,Rates!$A$31:$B$34,2,0)*W1427,IF(V1427=1,VLOOKUP(U1427,'REB BEV MIN MKUP'!B:E,4,0),IF(V1427&gt;1,VLOOKUP(VALUE(W1427),'REB BEV MIN MKUP'!O:Q,3,0),0)))),0)</f>
        <v>0</v>
      </c>
      <c r="AE1427" s="62" t="str">
        <f t="shared" si="723"/>
        <v/>
      </c>
      <c r="AF1427" s="63" t="str">
        <f t="shared" si="724"/>
        <v/>
      </c>
      <c r="AG1427" s="64" t="str">
        <f t="shared" si="725"/>
        <v/>
      </c>
      <c r="AH1427" s="65" t="str">
        <f t="shared" si="726"/>
        <v/>
      </c>
      <c r="AI1427" s="66" t="str">
        <f>IF(AE:AE="","",IF(R1427="Refreshment Beverage",AK1427*(Rates!J$19/100),ROUND(SUM(AH1427*(Rates!$J$8/100)),4)))</f>
        <v/>
      </c>
      <c r="AJ1427" s="67" t="str">
        <f t="shared" si="727"/>
        <v/>
      </c>
      <c r="AK1427" s="22" t="str">
        <f t="shared" si="728"/>
        <v/>
      </c>
      <c r="AL1427" s="62" t="str">
        <f t="shared" si="729"/>
        <v/>
      </c>
      <c r="AM1427" s="63" t="str">
        <f>IF(AS1427="","",IF(R1427="Refreshment Beverage",ROUND(AS1427*Rates!K$19,4),ROUND(AO1427*(VLOOKUP(VALUE(Q1427),Rates!G$4:L$12,3,0)),4)))</f>
        <v/>
      </c>
      <c r="AN1427" s="68" t="str">
        <f>IF(AS1427="","",IF(R1427="Refreshment Beverage",AS1427*(Rates!J$19/100),MAX(AM1427,AB1427)))</f>
        <v/>
      </c>
      <c r="AO1427" s="69" t="str">
        <f t="shared" si="730"/>
        <v/>
      </c>
      <c r="AP1427" s="69" t="str">
        <f t="shared" si="731"/>
        <v/>
      </c>
      <c r="AQ1427" s="70" t="str">
        <f>IF(AS1427="","",IF(R1427="Refreshment Beverage",ROUND(SUM(VLOOKUP(Q:Q,Rates!G$15:L$19,3,0)*(AS1427-Y1427-Z1427-AA1427)),4),ROUND(SUM(Rates!$K$8*AS1427),4)))</f>
        <v/>
      </c>
      <c r="AR1427" s="66" t="str">
        <f t="shared" si="732"/>
        <v/>
      </c>
      <c r="AS1427" s="22" t="str">
        <f t="shared" si="733"/>
        <v/>
      </c>
      <c r="AT1427" s="62" t="str">
        <f t="shared" si="734"/>
        <v/>
      </c>
      <c r="AU1427" s="63" t="str">
        <f>IF(AX1427="","",IF(R1427="Refreshment Beverage",ROUND((BA1427-Y1427-Z1427-AA1427)*VLOOKUP(VALUE(Q1427),Rates!G$15:L$19,3,0),4),ROUND(AW1427*(VLOOKUP(VALUE(Q1427),Rates!G:L,3,0)),4)))</f>
        <v/>
      </c>
      <c r="AV1427" s="68" t="str">
        <f t="shared" si="735"/>
        <v/>
      </c>
      <c r="AW1427" s="69" t="str">
        <f t="shared" si="736"/>
        <v/>
      </c>
      <c r="AX1427" s="65" t="str">
        <f t="shared" si="737"/>
        <v/>
      </c>
      <c r="AY1427" s="70" t="str">
        <f>IF(AX1427="","",IF(R1427="Refreshment Beverage",ROUND(SUM(AX1427*Rates!K$19),4),ROUND(SUM(AX1427*(Rates!J$8/100)),4)))</f>
        <v/>
      </c>
      <c r="AZ1427" s="67" t="str">
        <f t="shared" si="738"/>
        <v/>
      </c>
      <c r="BA1427" s="22" t="str">
        <f t="shared" si="739"/>
        <v/>
      </c>
      <c r="BD1427" s="171"/>
      <c r="BE1427" s="171"/>
      <c r="BF1427" s="171"/>
      <c r="BG1427" s="171"/>
    </row>
    <row r="1428" spans="11:59" ht="12.75" customHeight="1" x14ac:dyDescent="0.3">
      <c r="K1428" s="42" t="str">
        <f t="shared" si="711"/>
        <v/>
      </c>
      <c r="L1428" s="55" t="str">
        <f t="shared" si="712"/>
        <v/>
      </c>
      <c r="M1428" s="43" t="str">
        <f t="shared" si="713"/>
        <v/>
      </c>
      <c r="N1428" s="56" t="str" cm="1">
        <f t="array" ref="N1428">IFERROR(IF(_xlfn.SINGLE(B:B)="","",IF(R1428="Beer",SUM(LOOKUP(2,1/(Rates!$B$3:$B$5&lt;=W1428)/(Rates!$C$3:$C$5&gt;=W1428),Rates!$D$3:$D$5)*(X1428/100)*W1428),IF(R1428="Refreshment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56" t="str">
        <f t="shared" si="714"/>
        <v/>
      </c>
      <c r="P1428" s="53"/>
      <c r="Q1428" s="14" t="str">
        <f t="shared" si="715"/>
        <v/>
      </c>
      <c r="R1428" s="57" t="str">
        <f t="shared" si="716"/>
        <v/>
      </c>
      <c r="S1428" s="58" t="str">
        <f>IF(B1428="","",IF(R1428="Refreshment Beverage",VLOOKUP(VALUE(Q1428),Rates!G$15:L$19,2,0),VLOOKUP(VALUE(Q1428),Rates!G$4:L$12,2,0)))</f>
        <v/>
      </c>
      <c r="T1428" s="58" t="str">
        <f t="shared" si="717"/>
        <v/>
      </c>
      <c r="U1428" s="58" t="str">
        <f t="shared" si="718"/>
        <v/>
      </c>
      <c r="V1428" s="58" t="str">
        <f t="shared" si="719"/>
        <v/>
      </c>
      <c r="W1428" s="58" t="str">
        <f t="shared" si="720"/>
        <v/>
      </c>
      <c r="X1428" s="59" t="str">
        <f t="shared" si="721"/>
        <v/>
      </c>
      <c r="Y1428" s="60" t="str">
        <f>IF(B:B="","",IF(R1428="Refreshment Beverage",VLOOKUP(Q1428,Rates!G$15:L$19,6,0)*W1428,VLOOKUP(Q1428,Rates!G$4:L$12,6,0)*W1428))</f>
        <v/>
      </c>
      <c r="Z1428" s="60" t="str">
        <f t="shared" si="722"/>
        <v/>
      </c>
      <c r="AA1428" s="60" t="str">
        <f t="shared" si="740"/>
        <v/>
      </c>
      <c r="AB1428" s="61" t="str" cm="1">
        <f t="array" ref="AB1428">IF(_xlfn.SINGLE(B:B)="","",IF(R1428="Refreshment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61" t="str" cm="1">
        <f t="array" ref="AC1428">IF(_xlfn.SINGLE(B:B)="","",IF(R1428="Refreshment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68">
        <f>IFERROR(IF(R1428="Beer","",IF(OR(Q1428=1,Q1428=2,Q1428=3,Q1428=4),VLOOKUP(Q1428,Rates!$A$31:$B$34,2,0)*W1428,IF(V1428=1,VLOOKUP(U1428,'REB BEV MIN MKUP'!B:E,4,0),IF(V1428&gt;1,VLOOKUP(VALUE(W1428),'REB BEV MIN MKUP'!O:Q,3,0),0)))),0)</f>
        <v>0</v>
      </c>
      <c r="AE1428" s="62" t="str">
        <f t="shared" si="723"/>
        <v/>
      </c>
      <c r="AF1428" s="63" t="str">
        <f t="shared" si="724"/>
        <v/>
      </c>
      <c r="AG1428" s="64" t="str">
        <f t="shared" si="725"/>
        <v/>
      </c>
      <c r="AH1428" s="65" t="str">
        <f t="shared" si="726"/>
        <v/>
      </c>
      <c r="AI1428" s="66" t="str">
        <f>IF(AE:AE="","",IF(R1428="Refreshment Beverage",AK1428*(Rates!J$19/100),ROUND(SUM(AH1428*(Rates!$J$8/100)),4)))</f>
        <v/>
      </c>
      <c r="AJ1428" s="67" t="str">
        <f t="shared" si="727"/>
        <v/>
      </c>
      <c r="AK1428" s="22" t="str">
        <f t="shared" si="728"/>
        <v/>
      </c>
      <c r="AL1428" s="62" t="str">
        <f t="shared" si="729"/>
        <v/>
      </c>
      <c r="AM1428" s="63" t="str">
        <f>IF(AS1428="","",IF(R1428="Refreshment Beverage",ROUND(AS1428*Rates!K$19,4),ROUND(AO1428*(VLOOKUP(VALUE(Q1428),Rates!G$4:L$12,3,0)),4)))</f>
        <v/>
      </c>
      <c r="AN1428" s="68" t="str">
        <f>IF(AS1428="","",IF(R1428="Refreshment Beverage",AS1428*(Rates!J$19/100),MAX(AM1428,AB1428)))</f>
        <v/>
      </c>
      <c r="AO1428" s="69" t="str">
        <f t="shared" si="730"/>
        <v/>
      </c>
      <c r="AP1428" s="69" t="str">
        <f t="shared" si="731"/>
        <v/>
      </c>
      <c r="AQ1428" s="70" t="str">
        <f>IF(AS1428="","",IF(R1428="Refreshment Beverage",ROUND(SUM(VLOOKUP(Q:Q,Rates!G$15:L$19,3,0)*(AS1428-Y1428-Z1428-AA1428)),4),ROUND(SUM(Rates!$K$8*AS1428),4)))</f>
        <v/>
      </c>
      <c r="AR1428" s="66" t="str">
        <f t="shared" si="732"/>
        <v/>
      </c>
      <c r="AS1428" s="22" t="str">
        <f t="shared" si="733"/>
        <v/>
      </c>
      <c r="AT1428" s="62" t="str">
        <f t="shared" si="734"/>
        <v/>
      </c>
      <c r="AU1428" s="63" t="str">
        <f>IF(AX1428="","",IF(R1428="Refreshment Beverage",ROUND((BA1428-Y1428-Z1428-AA1428)*VLOOKUP(VALUE(Q1428),Rates!G$15:L$19,3,0),4),ROUND(AW1428*(VLOOKUP(VALUE(Q1428),Rates!G:L,3,0)),4)))</f>
        <v/>
      </c>
      <c r="AV1428" s="68" t="str">
        <f t="shared" si="735"/>
        <v/>
      </c>
      <c r="AW1428" s="69" t="str">
        <f t="shared" si="736"/>
        <v/>
      </c>
      <c r="AX1428" s="65" t="str">
        <f t="shared" si="737"/>
        <v/>
      </c>
      <c r="AY1428" s="70" t="str">
        <f>IF(AX1428="","",IF(R1428="Refreshment Beverage",ROUND(SUM(AX1428*Rates!K$19),4),ROUND(SUM(AX1428*(Rates!J$8/100)),4)))</f>
        <v/>
      </c>
      <c r="AZ1428" s="67" t="str">
        <f t="shared" si="738"/>
        <v/>
      </c>
      <c r="BA1428" s="22" t="str">
        <f t="shared" si="739"/>
        <v/>
      </c>
      <c r="BD1428" s="171"/>
      <c r="BE1428" s="171"/>
      <c r="BF1428" s="171"/>
      <c r="BG1428" s="171"/>
    </row>
    <row r="1429" spans="11:59" ht="12.75" customHeight="1" x14ac:dyDescent="0.3">
      <c r="K1429" s="42" t="str">
        <f t="shared" si="711"/>
        <v/>
      </c>
      <c r="L1429" s="55" t="str">
        <f t="shared" si="712"/>
        <v/>
      </c>
      <c r="M1429" s="43" t="str">
        <f t="shared" si="713"/>
        <v/>
      </c>
      <c r="N1429" s="56" t="str" cm="1">
        <f t="array" ref="N1429">IFERROR(IF(_xlfn.SINGLE(B:B)="","",IF(R1429="Beer",SUM(LOOKUP(2,1/(Rates!$B$3:$B$5&lt;=W1429)/(Rates!$C$3:$C$5&gt;=W1429),Rates!$D$3:$D$5)*(X1429/100)*W1429),IF(R1429="Refreshment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56" t="str">
        <f t="shared" si="714"/>
        <v/>
      </c>
      <c r="P1429" s="53"/>
      <c r="Q1429" s="14" t="str">
        <f t="shared" si="715"/>
        <v/>
      </c>
      <c r="R1429" s="57" t="str">
        <f t="shared" si="716"/>
        <v/>
      </c>
      <c r="S1429" s="58" t="str">
        <f>IF(B1429="","",IF(R1429="Refreshment Beverage",VLOOKUP(VALUE(Q1429),Rates!G$15:L$19,2,0),VLOOKUP(VALUE(Q1429),Rates!G$4:L$12,2,0)))</f>
        <v/>
      </c>
      <c r="T1429" s="58" t="str">
        <f t="shared" si="717"/>
        <v/>
      </c>
      <c r="U1429" s="58" t="str">
        <f t="shared" si="718"/>
        <v/>
      </c>
      <c r="V1429" s="58" t="str">
        <f t="shared" si="719"/>
        <v/>
      </c>
      <c r="W1429" s="58" t="str">
        <f t="shared" si="720"/>
        <v/>
      </c>
      <c r="X1429" s="59" t="str">
        <f t="shared" si="721"/>
        <v/>
      </c>
      <c r="Y1429" s="60" t="str">
        <f>IF(B:B="","",IF(R1429="Refreshment Beverage",VLOOKUP(Q1429,Rates!G$15:L$19,6,0)*W1429,VLOOKUP(Q1429,Rates!G$4:L$12,6,0)*W1429))</f>
        <v/>
      </c>
      <c r="Z1429" s="60" t="str">
        <f t="shared" si="722"/>
        <v/>
      </c>
      <c r="AA1429" s="60" t="str">
        <f t="shared" si="740"/>
        <v/>
      </c>
      <c r="AB1429" s="61" t="str" cm="1">
        <f t="array" ref="AB1429">IF(_xlfn.SINGLE(B:B)="","",IF(R1429="Refreshment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61" t="str" cm="1">
        <f t="array" ref="AC1429">IF(_xlfn.SINGLE(B:B)="","",IF(R1429="Refreshment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68">
        <f>IFERROR(IF(R1429="Beer","",IF(OR(Q1429=1,Q1429=2,Q1429=3,Q1429=4),VLOOKUP(Q1429,Rates!$A$31:$B$34,2,0)*W1429,IF(V1429=1,VLOOKUP(U1429,'REB BEV MIN MKUP'!B:E,4,0),IF(V1429&gt;1,VLOOKUP(VALUE(W1429),'REB BEV MIN MKUP'!O:Q,3,0),0)))),0)</f>
        <v>0</v>
      </c>
      <c r="AE1429" s="62" t="str">
        <f t="shared" si="723"/>
        <v/>
      </c>
      <c r="AF1429" s="63" t="str">
        <f t="shared" si="724"/>
        <v/>
      </c>
      <c r="AG1429" s="64" t="str">
        <f t="shared" si="725"/>
        <v/>
      </c>
      <c r="AH1429" s="65" t="str">
        <f t="shared" si="726"/>
        <v/>
      </c>
      <c r="AI1429" s="66" t="str">
        <f>IF(AE:AE="","",IF(R1429="Refreshment Beverage",AK1429*(Rates!J$19/100),ROUND(SUM(AH1429*(Rates!$J$8/100)),4)))</f>
        <v/>
      </c>
      <c r="AJ1429" s="67" t="str">
        <f t="shared" si="727"/>
        <v/>
      </c>
      <c r="AK1429" s="22" t="str">
        <f t="shared" si="728"/>
        <v/>
      </c>
      <c r="AL1429" s="62" t="str">
        <f t="shared" si="729"/>
        <v/>
      </c>
      <c r="AM1429" s="63" t="str">
        <f>IF(AS1429="","",IF(R1429="Refreshment Beverage",ROUND(AS1429*Rates!K$19,4),ROUND(AO1429*(VLOOKUP(VALUE(Q1429),Rates!G$4:L$12,3,0)),4)))</f>
        <v/>
      </c>
      <c r="AN1429" s="68" t="str">
        <f>IF(AS1429="","",IF(R1429="Refreshment Beverage",AS1429*(Rates!J$19/100),MAX(AM1429,AB1429)))</f>
        <v/>
      </c>
      <c r="AO1429" s="69" t="str">
        <f t="shared" si="730"/>
        <v/>
      </c>
      <c r="AP1429" s="69" t="str">
        <f t="shared" si="731"/>
        <v/>
      </c>
      <c r="AQ1429" s="70" t="str">
        <f>IF(AS1429="","",IF(R1429="Refreshment Beverage",ROUND(SUM(VLOOKUP(Q:Q,Rates!G$15:L$19,3,0)*(AS1429-Y1429-Z1429-AA1429)),4),ROUND(SUM(Rates!$K$8*AS1429),4)))</f>
        <v/>
      </c>
      <c r="AR1429" s="66" t="str">
        <f t="shared" si="732"/>
        <v/>
      </c>
      <c r="AS1429" s="22" t="str">
        <f t="shared" si="733"/>
        <v/>
      </c>
      <c r="AT1429" s="62" t="str">
        <f t="shared" si="734"/>
        <v/>
      </c>
      <c r="AU1429" s="63" t="str">
        <f>IF(AX1429="","",IF(R1429="Refreshment Beverage",ROUND((BA1429-Y1429-Z1429-AA1429)*VLOOKUP(VALUE(Q1429),Rates!G$15:L$19,3,0),4),ROUND(AW1429*(VLOOKUP(VALUE(Q1429),Rates!G:L,3,0)),4)))</f>
        <v/>
      </c>
      <c r="AV1429" s="68" t="str">
        <f t="shared" si="735"/>
        <v/>
      </c>
      <c r="AW1429" s="69" t="str">
        <f t="shared" si="736"/>
        <v/>
      </c>
      <c r="AX1429" s="65" t="str">
        <f t="shared" si="737"/>
        <v/>
      </c>
      <c r="AY1429" s="70" t="str">
        <f>IF(AX1429="","",IF(R1429="Refreshment Beverage",ROUND(SUM(AX1429*Rates!K$19),4),ROUND(SUM(AX1429*(Rates!J$8/100)),4)))</f>
        <v/>
      </c>
      <c r="AZ1429" s="67" t="str">
        <f t="shared" si="738"/>
        <v/>
      </c>
      <c r="BA1429" s="22" t="str">
        <f t="shared" si="739"/>
        <v/>
      </c>
      <c r="BD1429" s="171"/>
      <c r="BE1429" s="171"/>
      <c r="BF1429" s="171"/>
      <c r="BG1429" s="171"/>
    </row>
    <row r="1430" spans="11:59" ht="12.75" customHeight="1" x14ac:dyDescent="0.3">
      <c r="K1430" s="42" t="str">
        <f t="shared" si="711"/>
        <v/>
      </c>
      <c r="L1430" s="55" t="str">
        <f t="shared" si="712"/>
        <v/>
      </c>
      <c r="M1430" s="43" t="str">
        <f t="shared" si="713"/>
        <v/>
      </c>
      <c r="N1430" s="56" t="str" cm="1">
        <f t="array" ref="N1430">IFERROR(IF(_xlfn.SINGLE(B:B)="","",IF(R1430="Beer",SUM(LOOKUP(2,1/(Rates!$B$3:$B$5&lt;=W1430)/(Rates!$C$3:$C$5&gt;=W1430),Rates!$D$3:$D$5)*(X1430/100)*W1430),IF(R1430="Refreshment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56" t="str">
        <f t="shared" si="714"/>
        <v/>
      </c>
      <c r="P1430" s="53"/>
      <c r="Q1430" s="14" t="str">
        <f t="shared" si="715"/>
        <v/>
      </c>
      <c r="R1430" s="57" t="str">
        <f t="shared" si="716"/>
        <v/>
      </c>
      <c r="S1430" s="58" t="str">
        <f>IF(B1430="","",IF(R1430="Refreshment Beverage",VLOOKUP(VALUE(Q1430),Rates!G$15:L$19,2,0),VLOOKUP(VALUE(Q1430),Rates!G$4:L$12,2,0)))</f>
        <v/>
      </c>
      <c r="T1430" s="58" t="str">
        <f t="shared" si="717"/>
        <v/>
      </c>
      <c r="U1430" s="58" t="str">
        <f t="shared" si="718"/>
        <v/>
      </c>
      <c r="V1430" s="58" t="str">
        <f t="shared" si="719"/>
        <v/>
      </c>
      <c r="W1430" s="58" t="str">
        <f t="shared" si="720"/>
        <v/>
      </c>
      <c r="X1430" s="59" t="str">
        <f t="shared" si="721"/>
        <v/>
      </c>
      <c r="Y1430" s="60" t="str">
        <f>IF(B:B="","",IF(R1430="Refreshment Beverage",VLOOKUP(Q1430,Rates!G$15:L$19,6,0)*W1430,VLOOKUP(Q1430,Rates!G$4:L$12,6,0)*W1430))</f>
        <v/>
      </c>
      <c r="Z1430" s="60" t="str">
        <f t="shared" si="722"/>
        <v/>
      </c>
      <c r="AA1430" s="60" t="str">
        <f t="shared" si="740"/>
        <v/>
      </c>
      <c r="AB1430" s="61" t="str" cm="1">
        <f t="array" ref="AB1430">IF(_xlfn.SINGLE(B:B)="","",IF(R1430="Refreshment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61" t="str" cm="1">
        <f t="array" ref="AC1430">IF(_xlfn.SINGLE(B:B)="","",IF(R1430="Refreshment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68">
        <f>IFERROR(IF(R1430="Beer","",IF(OR(Q1430=1,Q1430=2,Q1430=3,Q1430=4),VLOOKUP(Q1430,Rates!$A$31:$B$34,2,0)*W1430,IF(V1430=1,VLOOKUP(U1430,'REB BEV MIN MKUP'!B:E,4,0),IF(V1430&gt;1,VLOOKUP(VALUE(W1430),'REB BEV MIN MKUP'!O:Q,3,0),0)))),0)</f>
        <v>0</v>
      </c>
      <c r="AE1430" s="62" t="str">
        <f t="shared" si="723"/>
        <v/>
      </c>
      <c r="AF1430" s="63" t="str">
        <f t="shared" si="724"/>
        <v/>
      </c>
      <c r="AG1430" s="64" t="str">
        <f t="shared" si="725"/>
        <v/>
      </c>
      <c r="AH1430" s="65" t="str">
        <f t="shared" si="726"/>
        <v/>
      </c>
      <c r="AI1430" s="66" t="str">
        <f>IF(AE:AE="","",IF(R1430="Refreshment Beverage",AK1430*(Rates!J$19/100),ROUND(SUM(AH1430*(Rates!$J$8/100)),4)))</f>
        <v/>
      </c>
      <c r="AJ1430" s="67" t="str">
        <f t="shared" si="727"/>
        <v/>
      </c>
      <c r="AK1430" s="22" t="str">
        <f t="shared" si="728"/>
        <v/>
      </c>
      <c r="AL1430" s="62" t="str">
        <f t="shared" si="729"/>
        <v/>
      </c>
      <c r="AM1430" s="63" t="str">
        <f>IF(AS1430="","",IF(R1430="Refreshment Beverage",ROUND(AS1430*Rates!K$19,4),ROUND(AO1430*(VLOOKUP(VALUE(Q1430),Rates!G$4:L$12,3,0)),4)))</f>
        <v/>
      </c>
      <c r="AN1430" s="68" t="str">
        <f>IF(AS1430="","",IF(R1430="Refreshment Beverage",AS1430*(Rates!J$19/100),MAX(AM1430,AB1430)))</f>
        <v/>
      </c>
      <c r="AO1430" s="69" t="str">
        <f t="shared" si="730"/>
        <v/>
      </c>
      <c r="AP1430" s="69" t="str">
        <f t="shared" si="731"/>
        <v/>
      </c>
      <c r="AQ1430" s="70" t="str">
        <f>IF(AS1430="","",IF(R1430="Refreshment Beverage",ROUND(SUM(VLOOKUP(Q:Q,Rates!G$15:L$19,3,0)*(AS1430-Y1430-Z1430-AA1430)),4),ROUND(SUM(Rates!$K$8*AS1430),4)))</f>
        <v/>
      </c>
      <c r="AR1430" s="66" t="str">
        <f t="shared" si="732"/>
        <v/>
      </c>
      <c r="AS1430" s="22" t="str">
        <f t="shared" si="733"/>
        <v/>
      </c>
      <c r="AT1430" s="62" t="str">
        <f t="shared" si="734"/>
        <v/>
      </c>
      <c r="AU1430" s="63" t="str">
        <f>IF(AX1430="","",IF(R1430="Refreshment Beverage",ROUND((BA1430-Y1430-Z1430-AA1430)*VLOOKUP(VALUE(Q1430),Rates!G$15:L$19,3,0),4),ROUND(AW1430*(VLOOKUP(VALUE(Q1430),Rates!G:L,3,0)),4)))</f>
        <v/>
      </c>
      <c r="AV1430" s="68" t="str">
        <f t="shared" si="735"/>
        <v/>
      </c>
      <c r="AW1430" s="69" t="str">
        <f t="shared" si="736"/>
        <v/>
      </c>
      <c r="AX1430" s="65" t="str">
        <f t="shared" si="737"/>
        <v/>
      </c>
      <c r="AY1430" s="70" t="str">
        <f>IF(AX1430="","",IF(R1430="Refreshment Beverage",ROUND(SUM(AX1430*Rates!K$19),4),ROUND(SUM(AX1430*(Rates!J$8/100)),4)))</f>
        <v/>
      </c>
      <c r="AZ1430" s="67" t="str">
        <f t="shared" si="738"/>
        <v/>
      </c>
      <c r="BA1430" s="22" t="str">
        <f t="shared" si="739"/>
        <v/>
      </c>
      <c r="BD1430" s="171"/>
      <c r="BE1430" s="171"/>
      <c r="BF1430" s="171"/>
      <c r="BG1430" s="171"/>
    </row>
    <row r="1431" spans="11:59" ht="12.75" customHeight="1" x14ac:dyDescent="0.3">
      <c r="K1431" s="42" t="str">
        <f t="shared" si="711"/>
        <v/>
      </c>
      <c r="L1431" s="55" t="str">
        <f t="shared" si="712"/>
        <v/>
      </c>
      <c r="M1431" s="43" t="str">
        <f t="shared" si="713"/>
        <v/>
      </c>
      <c r="N1431" s="56" t="str" cm="1">
        <f t="array" ref="N1431">IFERROR(IF(_xlfn.SINGLE(B:B)="","",IF(R1431="Beer",SUM(LOOKUP(2,1/(Rates!$B$3:$B$5&lt;=W1431)/(Rates!$C$3:$C$5&gt;=W1431),Rates!$D$3:$D$5)*(X1431/100)*W1431),IF(R1431="Refreshment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56" t="str">
        <f t="shared" si="714"/>
        <v/>
      </c>
      <c r="P1431" s="53"/>
      <c r="Q1431" s="14" t="str">
        <f t="shared" si="715"/>
        <v/>
      </c>
      <c r="R1431" s="57" t="str">
        <f t="shared" si="716"/>
        <v/>
      </c>
      <c r="S1431" s="58" t="str">
        <f>IF(B1431="","",IF(R1431="Refreshment Beverage",VLOOKUP(VALUE(Q1431),Rates!G$15:L$19,2,0),VLOOKUP(VALUE(Q1431),Rates!G$4:L$12,2,0)))</f>
        <v/>
      </c>
      <c r="T1431" s="58" t="str">
        <f t="shared" si="717"/>
        <v/>
      </c>
      <c r="U1431" s="58" t="str">
        <f t="shared" si="718"/>
        <v/>
      </c>
      <c r="V1431" s="58" t="str">
        <f t="shared" si="719"/>
        <v/>
      </c>
      <c r="W1431" s="58" t="str">
        <f t="shared" si="720"/>
        <v/>
      </c>
      <c r="X1431" s="59" t="str">
        <f t="shared" si="721"/>
        <v/>
      </c>
      <c r="Y1431" s="60" t="str">
        <f>IF(B:B="","",IF(R1431="Refreshment Beverage",VLOOKUP(Q1431,Rates!G$15:L$19,6,0)*W1431,VLOOKUP(Q1431,Rates!G$4:L$12,6,0)*W1431))</f>
        <v/>
      </c>
      <c r="Z1431" s="60" t="str">
        <f t="shared" si="722"/>
        <v/>
      </c>
      <c r="AA1431" s="60" t="str">
        <f t="shared" si="740"/>
        <v/>
      </c>
      <c r="AB1431" s="61" t="str" cm="1">
        <f t="array" ref="AB1431">IF(_xlfn.SINGLE(B:B)="","",IF(R1431="Refreshment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61" t="str" cm="1">
        <f t="array" ref="AC1431">IF(_xlfn.SINGLE(B:B)="","",IF(R1431="Refreshment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68">
        <f>IFERROR(IF(R1431="Beer","",IF(OR(Q1431=1,Q1431=2,Q1431=3,Q1431=4),VLOOKUP(Q1431,Rates!$A$31:$B$34,2,0)*W1431,IF(V1431=1,VLOOKUP(U1431,'REB BEV MIN MKUP'!B:E,4,0),IF(V1431&gt;1,VLOOKUP(VALUE(W1431),'REB BEV MIN MKUP'!O:Q,3,0),0)))),0)</f>
        <v>0</v>
      </c>
      <c r="AE1431" s="62" t="str">
        <f t="shared" si="723"/>
        <v/>
      </c>
      <c r="AF1431" s="63" t="str">
        <f t="shared" si="724"/>
        <v/>
      </c>
      <c r="AG1431" s="64" t="str">
        <f t="shared" si="725"/>
        <v/>
      </c>
      <c r="AH1431" s="65" t="str">
        <f t="shared" si="726"/>
        <v/>
      </c>
      <c r="AI1431" s="66" t="str">
        <f>IF(AE:AE="","",IF(R1431="Refreshment Beverage",AK1431*(Rates!J$19/100),ROUND(SUM(AH1431*(Rates!$J$8/100)),4)))</f>
        <v/>
      </c>
      <c r="AJ1431" s="67" t="str">
        <f t="shared" si="727"/>
        <v/>
      </c>
      <c r="AK1431" s="22" t="str">
        <f t="shared" si="728"/>
        <v/>
      </c>
      <c r="AL1431" s="62" t="str">
        <f t="shared" si="729"/>
        <v/>
      </c>
      <c r="AM1431" s="63" t="str">
        <f>IF(AS1431="","",IF(R1431="Refreshment Beverage",ROUND(AS1431*Rates!K$19,4),ROUND(AO1431*(VLOOKUP(VALUE(Q1431),Rates!G$4:L$12,3,0)),4)))</f>
        <v/>
      </c>
      <c r="AN1431" s="68" t="str">
        <f>IF(AS1431="","",IF(R1431="Refreshment Beverage",AS1431*(Rates!J$19/100),MAX(AM1431,AB1431)))</f>
        <v/>
      </c>
      <c r="AO1431" s="69" t="str">
        <f t="shared" si="730"/>
        <v/>
      </c>
      <c r="AP1431" s="69" t="str">
        <f t="shared" si="731"/>
        <v/>
      </c>
      <c r="AQ1431" s="70" t="str">
        <f>IF(AS1431="","",IF(R1431="Refreshment Beverage",ROUND(SUM(VLOOKUP(Q:Q,Rates!G$15:L$19,3,0)*(AS1431-Y1431-Z1431-AA1431)),4),ROUND(SUM(Rates!$K$8*AS1431),4)))</f>
        <v/>
      </c>
      <c r="AR1431" s="66" t="str">
        <f t="shared" si="732"/>
        <v/>
      </c>
      <c r="AS1431" s="22" t="str">
        <f t="shared" si="733"/>
        <v/>
      </c>
      <c r="AT1431" s="62" t="str">
        <f t="shared" si="734"/>
        <v/>
      </c>
      <c r="AU1431" s="63" t="str">
        <f>IF(AX1431="","",IF(R1431="Refreshment Beverage",ROUND((BA1431-Y1431-Z1431-AA1431)*VLOOKUP(VALUE(Q1431),Rates!G$15:L$19,3,0),4),ROUND(AW1431*(VLOOKUP(VALUE(Q1431),Rates!G:L,3,0)),4)))</f>
        <v/>
      </c>
      <c r="AV1431" s="68" t="str">
        <f t="shared" si="735"/>
        <v/>
      </c>
      <c r="AW1431" s="69" t="str">
        <f t="shared" si="736"/>
        <v/>
      </c>
      <c r="AX1431" s="65" t="str">
        <f t="shared" si="737"/>
        <v/>
      </c>
      <c r="AY1431" s="70" t="str">
        <f>IF(AX1431="","",IF(R1431="Refreshment Beverage",ROUND(SUM(AX1431*Rates!K$19),4),ROUND(SUM(AX1431*(Rates!J$8/100)),4)))</f>
        <v/>
      </c>
      <c r="AZ1431" s="67" t="str">
        <f t="shared" si="738"/>
        <v/>
      </c>
      <c r="BA1431" s="22" t="str">
        <f t="shared" si="739"/>
        <v/>
      </c>
      <c r="BD1431" s="171"/>
      <c r="BE1431" s="171"/>
      <c r="BF1431" s="171"/>
      <c r="BG1431" s="171"/>
    </row>
    <row r="1432" spans="11:59" ht="12.75" customHeight="1" x14ac:dyDescent="0.3">
      <c r="K1432" s="42" t="str">
        <f t="shared" si="711"/>
        <v/>
      </c>
      <c r="L1432" s="55" t="str">
        <f t="shared" si="712"/>
        <v/>
      </c>
      <c r="M1432" s="43" t="str">
        <f t="shared" si="713"/>
        <v/>
      </c>
      <c r="N1432" s="56" t="str" cm="1">
        <f t="array" ref="N1432">IFERROR(IF(_xlfn.SINGLE(B:B)="","",IF(R1432="Beer",SUM(LOOKUP(2,1/(Rates!$B$3:$B$5&lt;=W1432)/(Rates!$C$3:$C$5&gt;=W1432),Rates!$D$3:$D$5)*(X1432/100)*W1432),IF(R1432="Refreshment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56" t="str">
        <f t="shared" si="714"/>
        <v/>
      </c>
      <c r="P1432" s="53"/>
      <c r="Q1432" s="14" t="str">
        <f t="shared" si="715"/>
        <v/>
      </c>
      <c r="R1432" s="57" t="str">
        <f t="shared" si="716"/>
        <v/>
      </c>
      <c r="S1432" s="58" t="str">
        <f>IF(B1432="","",IF(R1432="Refreshment Beverage",VLOOKUP(VALUE(Q1432),Rates!G$15:L$19,2,0),VLOOKUP(VALUE(Q1432),Rates!G$4:L$12,2,0)))</f>
        <v/>
      </c>
      <c r="T1432" s="58" t="str">
        <f t="shared" si="717"/>
        <v/>
      </c>
      <c r="U1432" s="58" t="str">
        <f t="shared" si="718"/>
        <v/>
      </c>
      <c r="V1432" s="58" t="str">
        <f t="shared" si="719"/>
        <v/>
      </c>
      <c r="W1432" s="58" t="str">
        <f t="shared" si="720"/>
        <v/>
      </c>
      <c r="X1432" s="59" t="str">
        <f t="shared" si="721"/>
        <v/>
      </c>
      <c r="Y1432" s="60" t="str">
        <f>IF(B:B="","",IF(R1432="Refreshment Beverage",VLOOKUP(Q1432,Rates!G$15:L$19,6,0)*W1432,VLOOKUP(Q1432,Rates!G$4:L$12,6,0)*W1432))</f>
        <v/>
      </c>
      <c r="Z1432" s="60" t="str">
        <f t="shared" si="722"/>
        <v/>
      </c>
      <c r="AA1432" s="60" t="str">
        <f t="shared" si="740"/>
        <v/>
      </c>
      <c r="AB1432" s="61" t="str" cm="1">
        <f t="array" ref="AB1432">IF(_xlfn.SINGLE(B:B)="","",IF(R1432="Refreshment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61" t="str" cm="1">
        <f t="array" ref="AC1432">IF(_xlfn.SINGLE(B:B)="","",IF(R1432="Refreshment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68">
        <f>IFERROR(IF(R1432="Beer","",IF(OR(Q1432=1,Q1432=2,Q1432=3,Q1432=4),VLOOKUP(Q1432,Rates!$A$31:$B$34,2,0)*W1432,IF(V1432=1,VLOOKUP(U1432,'REB BEV MIN MKUP'!B:E,4,0),IF(V1432&gt;1,VLOOKUP(VALUE(W1432),'REB BEV MIN MKUP'!O:Q,3,0),0)))),0)</f>
        <v>0</v>
      </c>
      <c r="AE1432" s="62" t="str">
        <f t="shared" si="723"/>
        <v/>
      </c>
      <c r="AF1432" s="63" t="str">
        <f t="shared" si="724"/>
        <v/>
      </c>
      <c r="AG1432" s="64" t="str">
        <f t="shared" si="725"/>
        <v/>
      </c>
      <c r="AH1432" s="65" t="str">
        <f t="shared" si="726"/>
        <v/>
      </c>
      <c r="AI1432" s="66" t="str">
        <f>IF(AE:AE="","",IF(R1432="Refreshment Beverage",AK1432*(Rates!J$19/100),ROUND(SUM(AH1432*(Rates!$J$8/100)),4)))</f>
        <v/>
      </c>
      <c r="AJ1432" s="67" t="str">
        <f t="shared" si="727"/>
        <v/>
      </c>
      <c r="AK1432" s="22" t="str">
        <f t="shared" si="728"/>
        <v/>
      </c>
      <c r="AL1432" s="62" t="str">
        <f t="shared" si="729"/>
        <v/>
      </c>
      <c r="AM1432" s="63" t="str">
        <f>IF(AS1432="","",IF(R1432="Refreshment Beverage",ROUND(AS1432*Rates!K$19,4),ROUND(AO1432*(VLOOKUP(VALUE(Q1432),Rates!G$4:L$12,3,0)),4)))</f>
        <v/>
      </c>
      <c r="AN1432" s="68" t="str">
        <f>IF(AS1432="","",IF(R1432="Refreshment Beverage",AS1432*(Rates!J$19/100),MAX(AM1432,AB1432)))</f>
        <v/>
      </c>
      <c r="AO1432" s="69" t="str">
        <f t="shared" si="730"/>
        <v/>
      </c>
      <c r="AP1432" s="69" t="str">
        <f t="shared" si="731"/>
        <v/>
      </c>
      <c r="AQ1432" s="70" t="str">
        <f>IF(AS1432="","",IF(R1432="Refreshment Beverage",ROUND(SUM(VLOOKUP(Q:Q,Rates!G$15:L$19,3,0)*(AS1432-Y1432-Z1432-AA1432)),4),ROUND(SUM(Rates!$K$8*AS1432),4)))</f>
        <v/>
      </c>
      <c r="AR1432" s="66" t="str">
        <f t="shared" si="732"/>
        <v/>
      </c>
      <c r="AS1432" s="22" t="str">
        <f t="shared" si="733"/>
        <v/>
      </c>
      <c r="AT1432" s="62" t="str">
        <f t="shared" si="734"/>
        <v/>
      </c>
      <c r="AU1432" s="63" t="str">
        <f>IF(AX1432="","",IF(R1432="Refreshment Beverage",ROUND((BA1432-Y1432-Z1432-AA1432)*VLOOKUP(VALUE(Q1432),Rates!G$15:L$19,3,0),4),ROUND(AW1432*(VLOOKUP(VALUE(Q1432),Rates!G:L,3,0)),4)))</f>
        <v/>
      </c>
      <c r="AV1432" s="68" t="str">
        <f t="shared" si="735"/>
        <v/>
      </c>
      <c r="AW1432" s="69" t="str">
        <f t="shared" si="736"/>
        <v/>
      </c>
      <c r="AX1432" s="65" t="str">
        <f t="shared" si="737"/>
        <v/>
      </c>
      <c r="AY1432" s="70" t="str">
        <f>IF(AX1432="","",IF(R1432="Refreshment Beverage",ROUND(SUM(AX1432*Rates!K$19),4),ROUND(SUM(AX1432*(Rates!J$8/100)),4)))</f>
        <v/>
      </c>
      <c r="AZ1432" s="67" t="str">
        <f t="shared" si="738"/>
        <v/>
      </c>
      <c r="BA1432" s="22" t="str">
        <f t="shared" si="739"/>
        <v/>
      </c>
      <c r="BD1432" s="171"/>
      <c r="BE1432" s="171"/>
      <c r="BF1432" s="171"/>
      <c r="BG1432" s="171"/>
    </row>
    <row r="1433" spans="11:59" ht="12.75" customHeight="1" x14ac:dyDescent="0.3">
      <c r="K1433" s="42" t="str">
        <f t="shared" si="711"/>
        <v/>
      </c>
      <c r="L1433" s="55" t="str">
        <f t="shared" si="712"/>
        <v/>
      </c>
      <c r="M1433" s="43" t="str">
        <f t="shared" si="713"/>
        <v/>
      </c>
      <c r="N1433" s="56" t="str" cm="1">
        <f t="array" ref="N1433">IFERROR(IF(_xlfn.SINGLE(B:B)="","",IF(R1433="Beer",SUM(LOOKUP(2,1/(Rates!$B$3:$B$5&lt;=W1433)/(Rates!$C$3:$C$5&gt;=W1433),Rates!$D$3:$D$5)*(X1433/100)*W1433),IF(R1433="Refreshment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56" t="str">
        <f t="shared" si="714"/>
        <v/>
      </c>
      <c r="P1433" s="53"/>
      <c r="Q1433" s="14" t="str">
        <f t="shared" si="715"/>
        <v/>
      </c>
      <c r="R1433" s="57" t="str">
        <f t="shared" si="716"/>
        <v/>
      </c>
      <c r="S1433" s="58" t="str">
        <f>IF(B1433="","",IF(R1433="Refreshment Beverage",VLOOKUP(VALUE(Q1433),Rates!G$15:L$19,2,0),VLOOKUP(VALUE(Q1433),Rates!G$4:L$12,2,0)))</f>
        <v/>
      </c>
      <c r="T1433" s="58" t="str">
        <f t="shared" si="717"/>
        <v/>
      </c>
      <c r="U1433" s="58" t="str">
        <f t="shared" si="718"/>
        <v/>
      </c>
      <c r="V1433" s="58" t="str">
        <f t="shared" si="719"/>
        <v/>
      </c>
      <c r="W1433" s="58" t="str">
        <f t="shared" si="720"/>
        <v/>
      </c>
      <c r="X1433" s="59" t="str">
        <f t="shared" si="721"/>
        <v/>
      </c>
      <c r="Y1433" s="60" t="str">
        <f>IF(B:B="","",IF(R1433="Refreshment Beverage",VLOOKUP(Q1433,Rates!G$15:L$19,6,0)*W1433,VLOOKUP(Q1433,Rates!G$4:L$12,6,0)*W1433))</f>
        <v/>
      </c>
      <c r="Z1433" s="60" t="str">
        <f t="shared" si="722"/>
        <v/>
      </c>
      <c r="AA1433" s="60" t="str">
        <f t="shared" si="740"/>
        <v/>
      </c>
      <c r="AB1433" s="61" t="str" cm="1">
        <f t="array" ref="AB1433">IF(_xlfn.SINGLE(B:B)="","",IF(R1433="Refreshment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61" t="str" cm="1">
        <f t="array" ref="AC1433">IF(_xlfn.SINGLE(B:B)="","",IF(R1433="Refreshment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68">
        <f>IFERROR(IF(R1433="Beer","",IF(OR(Q1433=1,Q1433=2,Q1433=3,Q1433=4),VLOOKUP(Q1433,Rates!$A$31:$B$34,2,0)*W1433,IF(V1433=1,VLOOKUP(U1433,'REB BEV MIN MKUP'!B:E,4,0),IF(V1433&gt;1,VLOOKUP(VALUE(W1433),'REB BEV MIN MKUP'!O:Q,3,0),0)))),0)</f>
        <v>0</v>
      </c>
      <c r="AE1433" s="62" t="str">
        <f t="shared" si="723"/>
        <v/>
      </c>
      <c r="AF1433" s="63" t="str">
        <f t="shared" si="724"/>
        <v/>
      </c>
      <c r="AG1433" s="64" t="str">
        <f t="shared" si="725"/>
        <v/>
      </c>
      <c r="AH1433" s="65" t="str">
        <f t="shared" si="726"/>
        <v/>
      </c>
      <c r="AI1433" s="66" t="str">
        <f>IF(AE:AE="","",IF(R1433="Refreshment Beverage",AK1433*(Rates!J$19/100),ROUND(SUM(AH1433*(Rates!$J$8/100)),4)))</f>
        <v/>
      </c>
      <c r="AJ1433" s="67" t="str">
        <f t="shared" si="727"/>
        <v/>
      </c>
      <c r="AK1433" s="22" t="str">
        <f t="shared" si="728"/>
        <v/>
      </c>
      <c r="AL1433" s="62" t="str">
        <f t="shared" si="729"/>
        <v/>
      </c>
      <c r="AM1433" s="63" t="str">
        <f>IF(AS1433="","",IF(R1433="Refreshment Beverage",ROUND(AS1433*Rates!K$19,4),ROUND(AO1433*(VLOOKUP(VALUE(Q1433),Rates!G$4:L$12,3,0)),4)))</f>
        <v/>
      </c>
      <c r="AN1433" s="68" t="str">
        <f>IF(AS1433="","",IF(R1433="Refreshment Beverage",AS1433*(Rates!J$19/100),MAX(AM1433,AB1433)))</f>
        <v/>
      </c>
      <c r="AO1433" s="69" t="str">
        <f t="shared" si="730"/>
        <v/>
      </c>
      <c r="AP1433" s="69" t="str">
        <f t="shared" si="731"/>
        <v/>
      </c>
      <c r="AQ1433" s="70" t="str">
        <f>IF(AS1433="","",IF(R1433="Refreshment Beverage",ROUND(SUM(VLOOKUP(Q:Q,Rates!G$15:L$19,3,0)*(AS1433-Y1433-Z1433-AA1433)),4),ROUND(SUM(Rates!$K$8*AS1433),4)))</f>
        <v/>
      </c>
      <c r="AR1433" s="66" t="str">
        <f t="shared" si="732"/>
        <v/>
      </c>
      <c r="AS1433" s="22" t="str">
        <f t="shared" si="733"/>
        <v/>
      </c>
      <c r="AT1433" s="62" t="str">
        <f t="shared" si="734"/>
        <v/>
      </c>
      <c r="AU1433" s="63" t="str">
        <f>IF(AX1433="","",IF(R1433="Refreshment Beverage",ROUND((BA1433-Y1433-Z1433-AA1433)*VLOOKUP(VALUE(Q1433),Rates!G$15:L$19,3,0),4),ROUND(AW1433*(VLOOKUP(VALUE(Q1433),Rates!G:L,3,0)),4)))</f>
        <v/>
      </c>
      <c r="AV1433" s="68" t="str">
        <f t="shared" si="735"/>
        <v/>
      </c>
      <c r="AW1433" s="69" t="str">
        <f t="shared" si="736"/>
        <v/>
      </c>
      <c r="AX1433" s="65" t="str">
        <f t="shared" si="737"/>
        <v/>
      </c>
      <c r="AY1433" s="70" t="str">
        <f>IF(AX1433="","",IF(R1433="Refreshment Beverage",ROUND(SUM(AX1433*Rates!K$19),4),ROUND(SUM(AX1433*(Rates!J$8/100)),4)))</f>
        <v/>
      </c>
      <c r="AZ1433" s="67" t="str">
        <f t="shared" si="738"/>
        <v/>
      </c>
      <c r="BA1433" s="22" t="str">
        <f t="shared" si="739"/>
        <v/>
      </c>
      <c r="BD1433" s="171"/>
      <c r="BE1433" s="171"/>
      <c r="BF1433" s="171"/>
      <c r="BG1433" s="171"/>
    </row>
    <row r="1434" spans="11:59" ht="12.75" customHeight="1" x14ac:dyDescent="0.3">
      <c r="K1434" s="42" t="str">
        <f t="shared" si="711"/>
        <v/>
      </c>
      <c r="L1434" s="55" t="str">
        <f t="shared" si="712"/>
        <v/>
      </c>
      <c r="M1434" s="43" t="str">
        <f t="shared" si="713"/>
        <v/>
      </c>
      <c r="N1434" s="56" t="str" cm="1">
        <f t="array" ref="N1434">IFERROR(IF(_xlfn.SINGLE(B:B)="","",IF(R1434="Beer",SUM(LOOKUP(2,1/(Rates!$B$3:$B$5&lt;=W1434)/(Rates!$C$3:$C$5&gt;=W1434),Rates!$D$3:$D$5)*(X1434/100)*W1434),IF(R1434="Refreshment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56" t="str">
        <f t="shared" si="714"/>
        <v/>
      </c>
      <c r="P1434" s="53"/>
      <c r="Q1434" s="14" t="str">
        <f t="shared" si="715"/>
        <v/>
      </c>
      <c r="R1434" s="57" t="str">
        <f t="shared" si="716"/>
        <v/>
      </c>
      <c r="S1434" s="58" t="str">
        <f>IF(B1434="","",IF(R1434="Refreshment Beverage",VLOOKUP(VALUE(Q1434),Rates!G$15:L$19,2,0),VLOOKUP(VALUE(Q1434),Rates!G$4:L$12,2,0)))</f>
        <v/>
      </c>
      <c r="T1434" s="58" t="str">
        <f t="shared" si="717"/>
        <v/>
      </c>
      <c r="U1434" s="58" t="str">
        <f t="shared" si="718"/>
        <v/>
      </c>
      <c r="V1434" s="58" t="str">
        <f t="shared" si="719"/>
        <v/>
      </c>
      <c r="W1434" s="58" t="str">
        <f t="shared" si="720"/>
        <v/>
      </c>
      <c r="X1434" s="59" t="str">
        <f t="shared" si="721"/>
        <v/>
      </c>
      <c r="Y1434" s="60" t="str">
        <f>IF(B:B="","",IF(R1434="Refreshment Beverage",VLOOKUP(Q1434,Rates!G$15:L$19,6,0)*W1434,VLOOKUP(Q1434,Rates!G$4:L$12,6,0)*W1434))</f>
        <v/>
      </c>
      <c r="Z1434" s="60" t="str">
        <f t="shared" si="722"/>
        <v/>
      </c>
      <c r="AA1434" s="60" t="str">
        <f t="shared" si="740"/>
        <v/>
      </c>
      <c r="AB1434" s="61" t="str" cm="1">
        <f t="array" ref="AB1434">IF(_xlfn.SINGLE(B:B)="","",IF(R1434="Refreshment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61" t="str" cm="1">
        <f t="array" ref="AC1434">IF(_xlfn.SINGLE(B:B)="","",IF(R1434="Refreshment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68">
        <f>IFERROR(IF(R1434="Beer","",IF(OR(Q1434=1,Q1434=2,Q1434=3,Q1434=4),VLOOKUP(Q1434,Rates!$A$31:$B$34,2,0)*W1434,IF(V1434=1,VLOOKUP(U1434,'REB BEV MIN MKUP'!B:E,4,0),IF(V1434&gt;1,VLOOKUP(VALUE(W1434),'REB BEV MIN MKUP'!O:Q,3,0),0)))),0)</f>
        <v>0</v>
      </c>
      <c r="AE1434" s="62" t="str">
        <f t="shared" si="723"/>
        <v/>
      </c>
      <c r="AF1434" s="63" t="str">
        <f t="shared" si="724"/>
        <v/>
      </c>
      <c r="AG1434" s="64" t="str">
        <f t="shared" si="725"/>
        <v/>
      </c>
      <c r="AH1434" s="65" t="str">
        <f t="shared" si="726"/>
        <v/>
      </c>
      <c r="AI1434" s="66" t="str">
        <f>IF(AE:AE="","",IF(R1434="Refreshment Beverage",AK1434*(Rates!J$19/100),ROUND(SUM(AH1434*(Rates!$J$8/100)),4)))</f>
        <v/>
      </c>
      <c r="AJ1434" s="67" t="str">
        <f t="shared" si="727"/>
        <v/>
      </c>
      <c r="AK1434" s="22" t="str">
        <f t="shared" si="728"/>
        <v/>
      </c>
      <c r="AL1434" s="62" t="str">
        <f t="shared" si="729"/>
        <v/>
      </c>
      <c r="AM1434" s="63" t="str">
        <f>IF(AS1434="","",IF(R1434="Refreshment Beverage",ROUND(AS1434*Rates!K$19,4),ROUND(AO1434*(VLOOKUP(VALUE(Q1434),Rates!G$4:L$12,3,0)),4)))</f>
        <v/>
      </c>
      <c r="AN1434" s="68" t="str">
        <f>IF(AS1434="","",IF(R1434="Refreshment Beverage",AS1434*(Rates!J$19/100),MAX(AM1434,AB1434)))</f>
        <v/>
      </c>
      <c r="AO1434" s="69" t="str">
        <f t="shared" si="730"/>
        <v/>
      </c>
      <c r="AP1434" s="69" t="str">
        <f t="shared" si="731"/>
        <v/>
      </c>
      <c r="AQ1434" s="70" t="str">
        <f>IF(AS1434="","",IF(R1434="Refreshment Beverage",ROUND(SUM(VLOOKUP(Q:Q,Rates!G$15:L$19,3,0)*(AS1434-Y1434-Z1434-AA1434)),4),ROUND(SUM(Rates!$K$8*AS1434),4)))</f>
        <v/>
      </c>
      <c r="AR1434" s="66" t="str">
        <f t="shared" si="732"/>
        <v/>
      </c>
      <c r="AS1434" s="22" t="str">
        <f t="shared" si="733"/>
        <v/>
      </c>
      <c r="AT1434" s="62" t="str">
        <f t="shared" si="734"/>
        <v/>
      </c>
      <c r="AU1434" s="63" t="str">
        <f>IF(AX1434="","",IF(R1434="Refreshment Beverage",ROUND((BA1434-Y1434-Z1434-AA1434)*VLOOKUP(VALUE(Q1434),Rates!G$15:L$19,3,0),4),ROUND(AW1434*(VLOOKUP(VALUE(Q1434),Rates!G:L,3,0)),4)))</f>
        <v/>
      </c>
      <c r="AV1434" s="68" t="str">
        <f t="shared" si="735"/>
        <v/>
      </c>
      <c r="AW1434" s="69" t="str">
        <f t="shared" si="736"/>
        <v/>
      </c>
      <c r="AX1434" s="65" t="str">
        <f t="shared" si="737"/>
        <v/>
      </c>
      <c r="AY1434" s="70" t="str">
        <f>IF(AX1434="","",IF(R1434="Refreshment Beverage",ROUND(SUM(AX1434*Rates!K$19),4),ROUND(SUM(AX1434*(Rates!J$8/100)),4)))</f>
        <v/>
      </c>
      <c r="AZ1434" s="67" t="str">
        <f t="shared" si="738"/>
        <v/>
      </c>
      <c r="BA1434" s="22" t="str">
        <f t="shared" si="739"/>
        <v/>
      </c>
      <c r="BD1434" s="171"/>
      <c r="BE1434" s="171"/>
      <c r="BF1434" s="171"/>
      <c r="BG1434" s="171"/>
    </row>
    <row r="1435" spans="11:59" ht="12.75" customHeight="1" x14ac:dyDescent="0.3">
      <c r="K1435" s="42" t="str">
        <f t="shared" si="711"/>
        <v/>
      </c>
      <c r="L1435" s="55" t="str">
        <f t="shared" si="712"/>
        <v/>
      </c>
      <c r="M1435" s="43" t="str">
        <f t="shared" si="713"/>
        <v/>
      </c>
      <c r="N1435" s="56" t="str" cm="1">
        <f t="array" ref="N1435">IFERROR(IF(_xlfn.SINGLE(B:B)="","",IF(R1435="Beer",SUM(LOOKUP(2,1/(Rates!$B$3:$B$5&lt;=W1435)/(Rates!$C$3:$C$5&gt;=W1435),Rates!$D$3:$D$5)*(X1435/100)*W1435),IF(R1435="Refreshment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56" t="str">
        <f t="shared" si="714"/>
        <v/>
      </c>
      <c r="P1435" s="53"/>
      <c r="Q1435" s="14" t="str">
        <f t="shared" si="715"/>
        <v/>
      </c>
      <c r="R1435" s="57" t="str">
        <f t="shared" si="716"/>
        <v/>
      </c>
      <c r="S1435" s="58" t="str">
        <f>IF(B1435="","",IF(R1435="Refreshment Beverage",VLOOKUP(VALUE(Q1435),Rates!G$15:L$19,2,0),VLOOKUP(VALUE(Q1435),Rates!G$4:L$12,2,0)))</f>
        <v/>
      </c>
      <c r="T1435" s="58" t="str">
        <f t="shared" si="717"/>
        <v/>
      </c>
      <c r="U1435" s="58" t="str">
        <f t="shared" si="718"/>
        <v/>
      </c>
      <c r="V1435" s="58" t="str">
        <f t="shared" si="719"/>
        <v/>
      </c>
      <c r="W1435" s="58" t="str">
        <f t="shared" si="720"/>
        <v/>
      </c>
      <c r="X1435" s="59" t="str">
        <f t="shared" si="721"/>
        <v/>
      </c>
      <c r="Y1435" s="60" t="str">
        <f>IF(B:B="","",IF(R1435="Refreshment Beverage",VLOOKUP(Q1435,Rates!G$15:L$19,6,0)*W1435,VLOOKUP(Q1435,Rates!G$4:L$12,6,0)*W1435))</f>
        <v/>
      </c>
      <c r="Z1435" s="60" t="str">
        <f t="shared" si="722"/>
        <v/>
      </c>
      <c r="AA1435" s="60" t="str">
        <f t="shared" si="740"/>
        <v/>
      </c>
      <c r="AB1435" s="61" t="str" cm="1">
        <f t="array" ref="AB1435">IF(_xlfn.SINGLE(B:B)="","",IF(R1435="Refreshment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61" t="str" cm="1">
        <f t="array" ref="AC1435">IF(_xlfn.SINGLE(B:B)="","",IF(R1435="Refreshment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68">
        <f>IFERROR(IF(R1435="Beer","",IF(OR(Q1435=1,Q1435=2,Q1435=3,Q1435=4),VLOOKUP(Q1435,Rates!$A$31:$B$34,2,0)*W1435,IF(V1435=1,VLOOKUP(U1435,'REB BEV MIN MKUP'!B:E,4,0),IF(V1435&gt;1,VLOOKUP(VALUE(W1435),'REB BEV MIN MKUP'!O:Q,3,0),0)))),0)</f>
        <v>0</v>
      </c>
      <c r="AE1435" s="62" t="str">
        <f t="shared" si="723"/>
        <v/>
      </c>
      <c r="AF1435" s="63" t="str">
        <f t="shared" si="724"/>
        <v/>
      </c>
      <c r="AG1435" s="64" t="str">
        <f t="shared" si="725"/>
        <v/>
      </c>
      <c r="AH1435" s="65" t="str">
        <f t="shared" si="726"/>
        <v/>
      </c>
      <c r="AI1435" s="66" t="str">
        <f>IF(AE:AE="","",IF(R1435="Refreshment Beverage",AK1435*(Rates!J$19/100),ROUND(SUM(AH1435*(Rates!$J$8/100)),4)))</f>
        <v/>
      </c>
      <c r="AJ1435" s="67" t="str">
        <f t="shared" si="727"/>
        <v/>
      </c>
      <c r="AK1435" s="22" t="str">
        <f t="shared" si="728"/>
        <v/>
      </c>
      <c r="AL1435" s="62" t="str">
        <f t="shared" si="729"/>
        <v/>
      </c>
      <c r="AM1435" s="63" t="str">
        <f>IF(AS1435="","",IF(R1435="Refreshment Beverage",ROUND(AS1435*Rates!K$19,4),ROUND(AO1435*(VLOOKUP(VALUE(Q1435),Rates!G$4:L$12,3,0)),4)))</f>
        <v/>
      </c>
      <c r="AN1435" s="68" t="str">
        <f>IF(AS1435="","",IF(R1435="Refreshment Beverage",AS1435*(Rates!J$19/100),MAX(AM1435,AB1435)))</f>
        <v/>
      </c>
      <c r="AO1435" s="69" t="str">
        <f t="shared" si="730"/>
        <v/>
      </c>
      <c r="AP1435" s="69" t="str">
        <f t="shared" si="731"/>
        <v/>
      </c>
      <c r="AQ1435" s="70" t="str">
        <f>IF(AS1435="","",IF(R1435="Refreshment Beverage",ROUND(SUM(VLOOKUP(Q:Q,Rates!G$15:L$19,3,0)*(AS1435-Y1435-Z1435-AA1435)),4),ROUND(SUM(Rates!$K$8*AS1435),4)))</f>
        <v/>
      </c>
      <c r="AR1435" s="66" t="str">
        <f t="shared" si="732"/>
        <v/>
      </c>
      <c r="AS1435" s="22" t="str">
        <f t="shared" si="733"/>
        <v/>
      </c>
      <c r="AT1435" s="62" t="str">
        <f t="shared" si="734"/>
        <v/>
      </c>
      <c r="AU1435" s="63" t="str">
        <f>IF(AX1435="","",IF(R1435="Refreshment Beverage",ROUND((BA1435-Y1435-Z1435-AA1435)*VLOOKUP(VALUE(Q1435),Rates!G$15:L$19,3,0),4),ROUND(AW1435*(VLOOKUP(VALUE(Q1435),Rates!G:L,3,0)),4)))</f>
        <v/>
      </c>
      <c r="AV1435" s="68" t="str">
        <f t="shared" si="735"/>
        <v/>
      </c>
      <c r="AW1435" s="69" t="str">
        <f t="shared" si="736"/>
        <v/>
      </c>
      <c r="AX1435" s="65" t="str">
        <f t="shared" si="737"/>
        <v/>
      </c>
      <c r="AY1435" s="70" t="str">
        <f>IF(AX1435="","",IF(R1435="Refreshment Beverage",ROUND(SUM(AX1435*Rates!K$19),4),ROUND(SUM(AX1435*(Rates!J$8/100)),4)))</f>
        <v/>
      </c>
      <c r="AZ1435" s="67" t="str">
        <f t="shared" si="738"/>
        <v/>
      </c>
      <c r="BA1435" s="22" t="str">
        <f t="shared" si="739"/>
        <v/>
      </c>
      <c r="BD1435" s="171"/>
      <c r="BE1435" s="171"/>
      <c r="BF1435" s="171"/>
      <c r="BG1435" s="171"/>
    </row>
    <row r="1436" spans="11:59" ht="12.75" customHeight="1" x14ac:dyDescent="0.3">
      <c r="K1436" s="42" t="str">
        <f t="shared" si="711"/>
        <v/>
      </c>
      <c r="L1436" s="55" t="str">
        <f t="shared" si="712"/>
        <v/>
      </c>
      <c r="M1436" s="43" t="str">
        <f t="shared" si="713"/>
        <v/>
      </c>
      <c r="N1436" s="56" t="str" cm="1">
        <f t="array" ref="N1436">IFERROR(IF(_xlfn.SINGLE(B:B)="","",IF(R1436="Beer",SUM(LOOKUP(2,1/(Rates!$B$3:$B$5&lt;=W1436)/(Rates!$C$3:$C$5&gt;=W1436),Rates!$D$3:$D$5)*(X1436/100)*W1436),IF(R1436="Refreshment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56" t="str">
        <f t="shared" si="714"/>
        <v/>
      </c>
      <c r="P1436" s="53"/>
      <c r="Q1436" s="14" t="str">
        <f t="shared" si="715"/>
        <v/>
      </c>
      <c r="R1436" s="57" t="str">
        <f t="shared" si="716"/>
        <v/>
      </c>
      <c r="S1436" s="58" t="str">
        <f>IF(B1436="","",IF(R1436="Refreshment Beverage",VLOOKUP(VALUE(Q1436),Rates!G$15:L$19,2,0),VLOOKUP(VALUE(Q1436),Rates!G$4:L$12,2,0)))</f>
        <v/>
      </c>
      <c r="T1436" s="58" t="str">
        <f t="shared" si="717"/>
        <v/>
      </c>
      <c r="U1436" s="58" t="str">
        <f t="shared" si="718"/>
        <v/>
      </c>
      <c r="V1436" s="58" t="str">
        <f t="shared" si="719"/>
        <v/>
      </c>
      <c r="W1436" s="58" t="str">
        <f t="shared" si="720"/>
        <v/>
      </c>
      <c r="X1436" s="59" t="str">
        <f t="shared" si="721"/>
        <v/>
      </c>
      <c r="Y1436" s="60" t="str">
        <f>IF(B:B="","",IF(R1436="Refreshment Beverage",VLOOKUP(Q1436,Rates!G$15:L$19,6,0)*W1436,VLOOKUP(Q1436,Rates!G$4:L$12,6,0)*W1436))</f>
        <v/>
      </c>
      <c r="Z1436" s="60" t="str">
        <f t="shared" si="722"/>
        <v/>
      </c>
      <c r="AA1436" s="60" t="str">
        <f t="shared" si="740"/>
        <v/>
      </c>
      <c r="AB1436" s="61" t="str" cm="1">
        <f t="array" ref="AB1436">IF(_xlfn.SINGLE(B:B)="","",IF(R1436="Refreshment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61" t="str" cm="1">
        <f t="array" ref="AC1436">IF(_xlfn.SINGLE(B:B)="","",IF(R1436="Refreshment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68">
        <f>IFERROR(IF(R1436="Beer","",IF(OR(Q1436=1,Q1436=2,Q1436=3,Q1436=4),VLOOKUP(Q1436,Rates!$A$31:$B$34,2,0)*W1436,IF(V1436=1,VLOOKUP(U1436,'REB BEV MIN MKUP'!B:E,4,0),IF(V1436&gt;1,VLOOKUP(VALUE(W1436),'REB BEV MIN MKUP'!O:Q,3,0),0)))),0)</f>
        <v>0</v>
      </c>
      <c r="AE1436" s="62" t="str">
        <f t="shared" si="723"/>
        <v/>
      </c>
      <c r="AF1436" s="63" t="str">
        <f t="shared" si="724"/>
        <v/>
      </c>
      <c r="AG1436" s="64" t="str">
        <f t="shared" si="725"/>
        <v/>
      </c>
      <c r="AH1436" s="65" t="str">
        <f t="shared" si="726"/>
        <v/>
      </c>
      <c r="AI1436" s="66" t="str">
        <f>IF(AE:AE="","",IF(R1436="Refreshment Beverage",AK1436*(Rates!J$19/100),ROUND(SUM(AH1436*(Rates!$J$8/100)),4)))</f>
        <v/>
      </c>
      <c r="AJ1436" s="67" t="str">
        <f t="shared" si="727"/>
        <v/>
      </c>
      <c r="AK1436" s="22" t="str">
        <f t="shared" si="728"/>
        <v/>
      </c>
      <c r="AL1436" s="62" t="str">
        <f t="shared" si="729"/>
        <v/>
      </c>
      <c r="AM1436" s="63" t="str">
        <f>IF(AS1436="","",IF(R1436="Refreshment Beverage",ROUND(AS1436*Rates!K$19,4),ROUND(AO1436*(VLOOKUP(VALUE(Q1436),Rates!G$4:L$12,3,0)),4)))</f>
        <v/>
      </c>
      <c r="AN1436" s="68" t="str">
        <f>IF(AS1436="","",IF(R1436="Refreshment Beverage",AS1436*(Rates!J$19/100),MAX(AM1436,AB1436)))</f>
        <v/>
      </c>
      <c r="AO1436" s="69" t="str">
        <f t="shared" si="730"/>
        <v/>
      </c>
      <c r="AP1436" s="69" t="str">
        <f t="shared" si="731"/>
        <v/>
      </c>
      <c r="AQ1436" s="70" t="str">
        <f>IF(AS1436="","",IF(R1436="Refreshment Beverage",ROUND(SUM(VLOOKUP(Q:Q,Rates!G$15:L$19,3,0)*(AS1436-Y1436-Z1436-AA1436)),4),ROUND(SUM(Rates!$K$8*AS1436),4)))</f>
        <v/>
      </c>
      <c r="AR1436" s="66" t="str">
        <f t="shared" si="732"/>
        <v/>
      </c>
      <c r="AS1436" s="22" t="str">
        <f t="shared" si="733"/>
        <v/>
      </c>
      <c r="AT1436" s="62" t="str">
        <f t="shared" si="734"/>
        <v/>
      </c>
      <c r="AU1436" s="63" t="str">
        <f>IF(AX1436="","",IF(R1436="Refreshment Beverage",ROUND((BA1436-Y1436-Z1436-AA1436)*VLOOKUP(VALUE(Q1436),Rates!G$15:L$19,3,0),4),ROUND(AW1436*(VLOOKUP(VALUE(Q1436),Rates!G:L,3,0)),4)))</f>
        <v/>
      </c>
      <c r="AV1436" s="68" t="str">
        <f t="shared" si="735"/>
        <v/>
      </c>
      <c r="AW1436" s="69" t="str">
        <f t="shared" si="736"/>
        <v/>
      </c>
      <c r="AX1436" s="65" t="str">
        <f t="shared" si="737"/>
        <v/>
      </c>
      <c r="AY1436" s="70" t="str">
        <f>IF(AX1436="","",IF(R1436="Refreshment Beverage",ROUND(SUM(AX1436*Rates!K$19),4),ROUND(SUM(AX1436*(Rates!J$8/100)),4)))</f>
        <v/>
      </c>
      <c r="AZ1436" s="67" t="str">
        <f t="shared" si="738"/>
        <v/>
      </c>
      <c r="BA1436" s="22" t="str">
        <f t="shared" si="739"/>
        <v/>
      </c>
      <c r="BD1436" s="171"/>
      <c r="BE1436" s="171"/>
      <c r="BF1436" s="171"/>
      <c r="BG1436" s="171"/>
    </row>
    <row r="1437" spans="11:59" ht="12.75" customHeight="1" x14ac:dyDescent="0.3">
      <c r="K1437" s="42" t="str">
        <f t="shared" si="711"/>
        <v/>
      </c>
      <c r="L1437" s="55" t="str">
        <f t="shared" si="712"/>
        <v/>
      </c>
      <c r="M1437" s="43" t="str">
        <f t="shared" si="713"/>
        <v/>
      </c>
      <c r="N1437" s="56" t="str" cm="1">
        <f t="array" ref="N1437">IFERROR(IF(_xlfn.SINGLE(B:B)="","",IF(R1437="Beer",SUM(LOOKUP(2,1/(Rates!$B$3:$B$5&lt;=W1437)/(Rates!$C$3:$C$5&gt;=W1437),Rates!$D$3:$D$5)*(X1437/100)*W1437),IF(R1437="Refreshment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56" t="str">
        <f t="shared" si="714"/>
        <v/>
      </c>
      <c r="P1437" s="53"/>
      <c r="Q1437" s="14" t="str">
        <f t="shared" si="715"/>
        <v/>
      </c>
      <c r="R1437" s="57" t="str">
        <f t="shared" si="716"/>
        <v/>
      </c>
      <c r="S1437" s="58" t="str">
        <f>IF(B1437="","",IF(R1437="Refreshment Beverage",VLOOKUP(VALUE(Q1437),Rates!G$15:L$19,2,0),VLOOKUP(VALUE(Q1437),Rates!G$4:L$12,2,0)))</f>
        <v/>
      </c>
      <c r="T1437" s="58" t="str">
        <f t="shared" si="717"/>
        <v/>
      </c>
      <c r="U1437" s="58" t="str">
        <f t="shared" si="718"/>
        <v/>
      </c>
      <c r="V1437" s="58" t="str">
        <f t="shared" si="719"/>
        <v/>
      </c>
      <c r="W1437" s="58" t="str">
        <f t="shared" si="720"/>
        <v/>
      </c>
      <c r="X1437" s="59" t="str">
        <f t="shared" si="721"/>
        <v/>
      </c>
      <c r="Y1437" s="60" t="str">
        <f>IF(B:B="","",IF(R1437="Refreshment Beverage",VLOOKUP(Q1437,Rates!G$15:L$19,6,0)*W1437,VLOOKUP(Q1437,Rates!G$4:L$12,6,0)*W1437))</f>
        <v/>
      </c>
      <c r="Z1437" s="60" t="str">
        <f t="shared" si="722"/>
        <v/>
      </c>
      <c r="AA1437" s="60" t="str">
        <f t="shared" si="740"/>
        <v/>
      </c>
      <c r="AB1437" s="61" t="str" cm="1">
        <f t="array" ref="AB1437">IF(_xlfn.SINGLE(B:B)="","",IF(R1437="Refreshment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61" t="str" cm="1">
        <f t="array" ref="AC1437">IF(_xlfn.SINGLE(B:B)="","",IF(R1437="Refreshment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68">
        <f>IFERROR(IF(R1437="Beer","",IF(OR(Q1437=1,Q1437=2,Q1437=3,Q1437=4),VLOOKUP(Q1437,Rates!$A$31:$B$34,2,0)*W1437,IF(V1437=1,VLOOKUP(U1437,'REB BEV MIN MKUP'!B:E,4,0),IF(V1437&gt;1,VLOOKUP(VALUE(W1437),'REB BEV MIN MKUP'!O:Q,3,0),0)))),0)</f>
        <v>0</v>
      </c>
      <c r="AE1437" s="62" t="str">
        <f t="shared" si="723"/>
        <v/>
      </c>
      <c r="AF1437" s="63" t="str">
        <f t="shared" si="724"/>
        <v/>
      </c>
      <c r="AG1437" s="64" t="str">
        <f t="shared" si="725"/>
        <v/>
      </c>
      <c r="AH1437" s="65" t="str">
        <f t="shared" si="726"/>
        <v/>
      </c>
      <c r="AI1437" s="66" t="str">
        <f>IF(AE:AE="","",IF(R1437="Refreshment Beverage",AK1437*(Rates!J$19/100),ROUND(SUM(AH1437*(Rates!$J$8/100)),4)))</f>
        <v/>
      </c>
      <c r="AJ1437" s="67" t="str">
        <f t="shared" si="727"/>
        <v/>
      </c>
      <c r="AK1437" s="22" t="str">
        <f t="shared" si="728"/>
        <v/>
      </c>
      <c r="AL1437" s="62" t="str">
        <f t="shared" si="729"/>
        <v/>
      </c>
      <c r="AM1437" s="63" t="str">
        <f>IF(AS1437="","",IF(R1437="Refreshment Beverage",ROUND(AS1437*Rates!K$19,4),ROUND(AO1437*(VLOOKUP(VALUE(Q1437),Rates!G$4:L$12,3,0)),4)))</f>
        <v/>
      </c>
      <c r="AN1437" s="68" t="str">
        <f>IF(AS1437="","",IF(R1437="Refreshment Beverage",AS1437*(Rates!J$19/100),MAX(AM1437,AB1437)))</f>
        <v/>
      </c>
      <c r="AO1437" s="69" t="str">
        <f t="shared" si="730"/>
        <v/>
      </c>
      <c r="AP1437" s="69" t="str">
        <f t="shared" si="731"/>
        <v/>
      </c>
      <c r="AQ1437" s="70" t="str">
        <f>IF(AS1437="","",IF(R1437="Refreshment Beverage",ROUND(SUM(VLOOKUP(Q:Q,Rates!G$15:L$19,3,0)*(AS1437-Y1437-Z1437-AA1437)),4),ROUND(SUM(Rates!$K$8*AS1437),4)))</f>
        <v/>
      </c>
      <c r="AR1437" s="66" t="str">
        <f t="shared" si="732"/>
        <v/>
      </c>
      <c r="AS1437" s="22" t="str">
        <f t="shared" si="733"/>
        <v/>
      </c>
      <c r="AT1437" s="62" t="str">
        <f t="shared" si="734"/>
        <v/>
      </c>
      <c r="AU1437" s="63" t="str">
        <f>IF(AX1437="","",IF(R1437="Refreshment Beverage",ROUND((BA1437-Y1437-Z1437-AA1437)*VLOOKUP(VALUE(Q1437),Rates!G$15:L$19,3,0),4),ROUND(AW1437*(VLOOKUP(VALUE(Q1437),Rates!G:L,3,0)),4)))</f>
        <v/>
      </c>
      <c r="AV1437" s="68" t="str">
        <f t="shared" si="735"/>
        <v/>
      </c>
      <c r="AW1437" s="69" t="str">
        <f t="shared" si="736"/>
        <v/>
      </c>
      <c r="AX1437" s="65" t="str">
        <f t="shared" si="737"/>
        <v/>
      </c>
      <c r="AY1437" s="70" t="str">
        <f>IF(AX1437="","",IF(R1437="Refreshment Beverage",ROUND(SUM(AX1437*Rates!K$19),4),ROUND(SUM(AX1437*(Rates!J$8/100)),4)))</f>
        <v/>
      </c>
      <c r="AZ1437" s="67" t="str">
        <f t="shared" si="738"/>
        <v/>
      </c>
      <c r="BA1437" s="22" t="str">
        <f t="shared" si="739"/>
        <v/>
      </c>
      <c r="BD1437" s="171"/>
      <c r="BE1437" s="171"/>
      <c r="BF1437" s="171"/>
      <c r="BG1437" s="171"/>
    </row>
    <row r="1438" spans="11:59" ht="12.75" customHeight="1" x14ac:dyDescent="0.3">
      <c r="K1438" s="42" t="str">
        <f t="shared" si="711"/>
        <v/>
      </c>
      <c r="L1438" s="55" t="str">
        <f t="shared" si="712"/>
        <v/>
      </c>
      <c r="M1438" s="43" t="str">
        <f t="shared" si="713"/>
        <v/>
      </c>
      <c r="N1438" s="56" t="str" cm="1">
        <f t="array" ref="N1438">IFERROR(IF(_xlfn.SINGLE(B:B)="","",IF(R1438="Beer",SUM(LOOKUP(2,1/(Rates!$B$3:$B$5&lt;=W1438)/(Rates!$C$3:$C$5&gt;=W1438),Rates!$D$3:$D$5)*(X1438/100)*W1438),IF(R1438="Refreshment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56" t="str">
        <f t="shared" si="714"/>
        <v/>
      </c>
      <c r="P1438" s="53"/>
      <c r="Q1438" s="14" t="str">
        <f t="shared" si="715"/>
        <v/>
      </c>
      <c r="R1438" s="57" t="str">
        <f t="shared" si="716"/>
        <v/>
      </c>
      <c r="S1438" s="58" t="str">
        <f>IF(B1438="","",IF(R1438="Refreshment Beverage",VLOOKUP(VALUE(Q1438),Rates!G$15:L$19,2,0),VLOOKUP(VALUE(Q1438),Rates!G$4:L$12,2,0)))</f>
        <v/>
      </c>
      <c r="T1438" s="58" t="str">
        <f t="shared" si="717"/>
        <v/>
      </c>
      <c r="U1438" s="58" t="str">
        <f t="shared" si="718"/>
        <v/>
      </c>
      <c r="V1438" s="58" t="str">
        <f t="shared" si="719"/>
        <v/>
      </c>
      <c r="W1438" s="58" t="str">
        <f t="shared" si="720"/>
        <v/>
      </c>
      <c r="X1438" s="59" t="str">
        <f t="shared" si="721"/>
        <v/>
      </c>
      <c r="Y1438" s="60" t="str">
        <f>IF(B:B="","",IF(R1438="Refreshment Beverage",VLOOKUP(Q1438,Rates!G$15:L$19,6,0)*W1438,VLOOKUP(Q1438,Rates!G$4:L$12,6,0)*W1438))</f>
        <v/>
      </c>
      <c r="Z1438" s="60" t="str">
        <f t="shared" si="722"/>
        <v/>
      </c>
      <c r="AA1438" s="60" t="str">
        <f t="shared" si="740"/>
        <v/>
      </c>
      <c r="AB1438" s="61" t="str" cm="1">
        <f t="array" ref="AB1438">IF(_xlfn.SINGLE(B:B)="","",IF(R1438="Refreshment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61" t="str" cm="1">
        <f t="array" ref="AC1438">IF(_xlfn.SINGLE(B:B)="","",IF(R1438="Refreshment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68">
        <f>IFERROR(IF(R1438="Beer","",IF(OR(Q1438=1,Q1438=2,Q1438=3,Q1438=4),VLOOKUP(Q1438,Rates!$A$31:$B$34,2,0)*W1438,IF(V1438=1,VLOOKUP(U1438,'REB BEV MIN MKUP'!B:E,4,0),IF(V1438&gt;1,VLOOKUP(VALUE(W1438),'REB BEV MIN MKUP'!O:Q,3,0),0)))),0)</f>
        <v>0</v>
      </c>
      <c r="AE1438" s="62" t="str">
        <f t="shared" si="723"/>
        <v/>
      </c>
      <c r="AF1438" s="63" t="str">
        <f t="shared" si="724"/>
        <v/>
      </c>
      <c r="AG1438" s="64" t="str">
        <f t="shared" si="725"/>
        <v/>
      </c>
      <c r="AH1438" s="65" t="str">
        <f t="shared" si="726"/>
        <v/>
      </c>
      <c r="AI1438" s="66" t="str">
        <f>IF(AE:AE="","",IF(R1438="Refreshment Beverage",AK1438*(Rates!J$19/100),ROUND(SUM(AH1438*(Rates!$J$8/100)),4)))</f>
        <v/>
      </c>
      <c r="AJ1438" s="67" t="str">
        <f t="shared" si="727"/>
        <v/>
      </c>
      <c r="AK1438" s="22" t="str">
        <f t="shared" si="728"/>
        <v/>
      </c>
      <c r="AL1438" s="62" t="str">
        <f t="shared" si="729"/>
        <v/>
      </c>
      <c r="AM1438" s="63" t="str">
        <f>IF(AS1438="","",IF(R1438="Refreshment Beverage",ROUND(AS1438*Rates!K$19,4),ROUND(AO1438*(VLOOKUP(VALUE(Q1438),Rates!G$4:L$12,3,0)),4)))</f>
        <v/>
      </c>
      <c r="AN1438" s="68" t="str">
        <f>IF(AS1438="","",IF(R1438="Refreshment Beverage",AS1438*(Rates!J$19/100),MAX(AM1438,AB1438)))</f>
        <v/>
      </c>
      <c r="AO1438" s="69" t="str">
        <f t="shared" si="730"/>
        <v/>
      </c>
      <c r="AP1438" s="69" t="str">
        <f t="shared" si="731"/>
        <v/>
      </c>
      <c r="AQ1438" s="70" t="str">
        <f>IF(AS1438="","",IF(R1438="Refreshment Beverage",ROUND(SUM(VLOOKUP(Q:Q,Rates!G$15:L$19,3,0)*(AS1438-Y1438-Z1438-AA1438)),4),ROUND(SUM(Rates!$K$8*AS1438),4)))</f>
        <v/>
      </c>
      <c r="AR1438" s="66" t="str">
        <f t="shared" si="732"/>
        <v/>
      </c>
      <c r="AS1438" s="22" t="str">
        <f t="shared" si="733"/>
        <v/>
      </c>
      <c r="AT1438" s="62" t="str">
        <f t="shared" si="734"/>
        <v/>
      </c>
      <c r="AU1438" s="63" t="str">
        <f>IF(AX1438="","",IF(R1438="Refreshment Beverage",ROUND((BA1438-Y1438-Z1438-AA1438)*VLOOKUP(VALUE(Q1438),Rates!G$15:L$19,3,0),4),ROUND(AW1438*(VLOOKUP(VALUE(Q1438),Rates!G:L,3,0)),4)))</f>
        <v/>
      </c>
      <c r="AV1438" s="68" t="str">
        <f t="shared" si="735"/>
        <v/>
      </c>
      <c r="AW1438" s="69" t="str">
        <f t="shared" si="736"/>
        <v/>
      </c>
      <c r="AX1438" s="65" t="str">
        <f t="shared" si="737"/>
        <v/>
      </c>
      <c r="AY1438" s="70" t="str">
        <f>IF(AX1438="","",IF(R1438="Refreshment Beverage",ROUND(SUM(AX1438*Rates!K$19),4),ROUND(SUM(AX1438*(Rates!J$8/100)),4)))</f>
        <v/>
      </c>
      <c r="AZ1438" s="67" t="str">
        <f t="shared" si="738"/>
        <v/>
      </c>
      <c r="BA1438" s="22" t="str">
        <f t="shared" si="739"/>
        <v/>
      </c>
      <c r="BD1438" s="171"/>
      <c r="BE1438" s="171"/>
      <c r="BF1438" s="171"/>
      <c r="BG1438" s="171"/>
    </row>
    <row r="1439" spans="11:59" ht="12.75" customHeight="1" x14ac:dyDescent="0.3">
      <c r="K1439" s="42" t="str">
        <f t="shared" si="711"/>
        <v/>
      </c>
      <c r="L1439" s="55" t="str">
        <f t="shared" si="712"/>
        <v/>
      </c>
      <c r="M1439" s="43" t="str">
        <f t="shared" si="713"/>
        <v/>
      </c>
      <c r="N1439" s="56" t="str" cm="1">
        <f t="array" ref="N1439">IFERROR(IF(_xlfn.SINGLE(B:B)="","",IF(R1439="Beer",SUM(LOOKUP(2,1/(Rates!$B$3:$B$5&lt;=W1439)/(Rates!$C$3:$C$5&gt;=W1439),Rates!$D$3:$D$5)*(X1439/100)*W1439),IF(R1439="Refreshment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56" t="str">
        <f t="shared" si="714"/>
        <v/>
      </c>
      <c r="P1439" s="53"/>
      <c r="Q1439" s="14" t="str">
        <f t="shared" si="715"/>
        <v/>
      </c>
      <c r="R1439" s="57" t="str">
        <f t="shared" si="716"/>
        <v/>
      </c>
      <c r="S1439" s="58" t="str">
        <f>IF(B1439="","",IF(R1439="Refreshment Beverage",VLOOKUP(VALUE(Q1439),Rates!G$15:L$19,2,0),VLOOKUP(VALUE(Q1439),Rates!G$4:L$12,2,0)))</f>
        <v/>
      </c>
      <c r="T1439" s="58" t="str">
        <f t="shared" si="717"/>
        <v/>
      </c>
      <c r="U1439" s="58" t="str">
        <f t="shared" si="718"/>
        <v/>
      </c>
      <c r="V1439" s="58" t="str">
        <f t="shared" si="719"/>
        <v/>
      </c>
      <c r="W1439" s="58" t="str">
        <f t="shared" si="720"/>
        <v/>
      </c>
      <c r="X1439" s="59" t="str">
        <f t="shared" si="721"/>
        <v/>
      </c>
      <c r="Y1439" s="60" t="str">
        <f>IF(B:B="","",IF(R1439="Refreshment Beverage",VLOOKUP(Q1439,Rates!G$15:L$19,6,0)*W1439,VLOOKUP(Q1439,Rates!G$4:L$12,6,0)*W1439))</f>
        <v/>
      </c>
      <c r="Z1439" s="60" t="str">
        <f t="shared" si="722"/>
        <v/>
      </c>
      <c r="AA1439" s="60" t="str">
        <f t="shared" si="740"/>
        <v/>
      </c>
      <c r="AB1439" s="61" t="str" cm="1">
        <f t="array" ref="AB1439">IF(_xlfn.SINGLE(B:B)="","",IF(R1439="Refreshment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61" t="str" cm="1">
        <f t="array" ref="AC1439">IF(_xlfn.SINGLE(B:B)="","",IF(R1439="Refreshment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68">
        <f>IFERROR(IF(R1439="Beer","",IF(OR(Q1439=1,Q1439=2,Q1439=3,Q1439=4),VLOOKUP(Q1439,Rates!$A$31:$B$34,2,0)*W1439,IF(V1439=1,VLOOKUP(U1439,'REB BEV MIN MKUP'!B:E,4,0),IF(V1439&gt;1,VLOOKUP(VALUE(W1439),'REB BEV MIN MKUP'!O:Q,3,0),0)))),0)</f>
        <v>0</v>
      </c>
      <c r="AE1439" s="62" t="str">
        <f t="shared" si="723"/>
        <v/>
      </c>
      <c r="AF1439" s="63" t="str">
        <f t="shared" si="724"/>
        <v/>
      </c>
      <c r="AG1439" s="64" t="str">
        <f t="shared" si="725"/>
        <v/>
      </c>
      <c r="AH1439" s="65" t="str">
        <f t="shared" si="726"/>
        <v/>
      </c>
      <c r="AI1439" s="66" t="str">
        <f>IF(AE:AE="","",IF(R1439="Refreshment Beverage",AK1439*(Rates!J$19/100),ROUND(SUM(AH1439*(Rates!$J$8/100)),4)))</f>
        <v/>
      </c>
      <c r="AJ1439" s="67" t="str">
        <f t="shared" si="727"/>
        <v/>
      </c>
      <c r="AK1439" s="22" t="str">
        <f t="shared" si="728"/>
        <v/>
      </c>
      <c r="AL1439" s="62" t="str">
        <f t="shared" si="729"/>
        <v/>
      </c>
      <c r="AM1439" s="63" t="str">
        <f>IF(AS1439="","",IF(R1439="Refreshment Beverage",ROUND(AS1439*Rates!K$19,4),ROUND(AO1439*(VLOOKUP(VALUE(Q1439),Rates!G$4:L$12,3,0)),4)))</f>
        <v/>
      </c>
      <c r="AN1439" s="68" t="str">
        <f>IF(AS1439="","",IF(R1439="Refreshment Beverage",AS1439*(Rates!J$19/100),MAX(AM1439,AB1439)))</f>
        <v/>
      </c>
      <c r="AO1439" s="69" t="str">
        <f t="shared" si="730"/>
        <v/>
      </c>
      <c r="AP1439" s="69" t="str">
        <f t="shared" si="731"/>
        <v/>
      </c>
      <c r="AQ1439" s="70" t="str">
        <f>IF(AS1439="","",IF(R1439="Refreshment Beverage",ROUND(SUM(VLOOKUP(Q:Q,Rates!G$15:L$19,3,0)*(AS1439-Y1439-Z1439-AA1439)),4),ROUND(SUM(Rates!$K$8*AS1439),4)))</f>
        <v/>
      </c>
      <c r="AR1439" s="66" t="str">
        <f t="shared" si="732"/>
        <v/>
      </c>
      <c r="AS1439" s="22" t="str">
        <f t="shared" si="733"/>
        <v/>
      </c>
      <c r="AT1439" s="62" t="str">
        <f t="shared" si="734"/>
        <v/>
      </c>
      <c r="AU1439" s="63" t="str">
        <f>IF(AX1439="","",IF(R1439="Refreshment Beverage",ROUND((BA1439-Y1439-Z1439-AA1439)*VLOOKUP(VALUE(Q1439),Rates!G$15:L$19,3,0),4),ROUND(AW1439*(VLOOKUP(VALUE(Q1439),Rates!G:L,3,0)),4)))</f>
        <v/>
      </c>
      <c r="AV1439" s="68" t="str">
        <f t="shared" si="735"/>
        <v/>
      </c>
      <c r="AW1439" s="69" t="str">
        <f t="shared" si="736"/>
        <v/>
      </c>
      <c r="AX1439" s="65" t="str">
        <f t="shared" si="737"/>
        <v/>
      </c>
      <c r="AY1439" s="70" t="str">
        <f>IF(AX1439="","",IF(R1439="Refreshment Beverage",ROUND(SUM(AX1439*Rates!K$19),4),ROUND(SUM(AX1439*(Rates!J$8/100)),4)))</f>
        <v/>
      </c>
      <c r="AZ1439" s="67" t="str">
        <f t="shared" si="738"/>
        <v/>
      </c>
      <c r="BA1439" s="22" t="str">
        <f t="shared" si="739"/>
        <v/>
      </c>
      <c r="BD1439" s="171"/>
      <c r="BE1439" s="171"/>
      <c r="BF1439" s="171"/>
      <c r="BG1439" s="171"/>
    </row>
    <row r="1440" spans="11:59" ht="12.75" customHeight="1" x14ac:dyDescent="0.3">
      <c r="K1440" s="42" t="str">
        <f t="shared" si="711"/>
        <v/>
      </c>
      <c r="L1440" s="55" t="str">
        <f t="shared" si="712"/>
        <v/>
      </c>
      <c r="M1440" s="43" t="str">
        <f t="shared" si="713"/>
        <v/>
      </c>
      <c r="N1440" s="56" t="str" cm="1">
        <f t="array" ref="N1440">IFERROR(IF(_xlfn.SINGLE(B:B)="","",IF(R1440="Beer",SUM(LOOKUP(2,1/(Rates!$B$3:$B$5&lt;=W1440)/(Rates!$C$3:$C$5&gt;=W1440),Rates!$D$3:$D$5)*(X1440/100)*W1440),IF(R1440="Refreshment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56" t="str">
        <f t="shared" si="714"/>
        <v/>
      </c>
      <c r="P1440" s="53"/>
      <c r="Q1440" s="14" t="str">
        <f t="shared" si="715"/>
        <v/>
      </c>
      <c r="R1440" s="57" t="str">
        <f t="shared" si="716"/>
        <v/>
      </c>
      <c r="S1440" s="58" t="str">
        <f>IF(B1440="","",IF(R1440="Refreshment Beverage",VLOOKUP(VALUE(Q1440),Rates!G$15:L$19,2,0),VLOOKUP(VALUE(Q1440),Rates!G$4:L$12,2,0)))</f>
        <v/>
      </c>
      <c r="T1440" s="58" t="str">
        <f t="shared" si="717"/>
        <v/>
      </c>
      <c r="U1440" s="58" t="str">
        <f t="shared" si="718"/>
        <v/>
      </c>
      <c r="V1440" s="58" t="str">
        <f t="shared" si="719"/>
        <v/>
      </c>
      <c r="W1440" s="58" t="str">
        <f t="shared" si="720"/>
        <v/>
      </c>
      <c r="X1440" s="59" t="str">
        <f t="shared" si="721"/>
        <v/>
      </c>
      <c r="Y1440" s="60" t="str">
        <f>IF(B:B="","",IF(R1440="Refreshment Beverage",VLOOKUP(Q1440,Rates!G$15:L$19,6,0)*W1440,VLOOKUP(Q1440,Rates!G$4:L$12,6,0)*W1440))</f>
        <v/>
      </c>
      <c r="Z1440" s="60" t="str">
        <f t="shared" si="722"/>
        <v/>
      </c>
      <c r="AA1440" s="60" t="str">
        <f t="shared" si="740"/>
        <v/>
      </c>
      <c r="AB1440" s="61" t="str" cm="1">
        <f t="array" ref="AB1440">IF(_xlfn.SINGLE(B:B)="","",IF(R1440="Refreshment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61" t="str" cm="1">
        <f t="array" ref="AC1440">IF(_xlfn.SINGLE(B:B)="","",IF(R1440="Refreshment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68">
        <f>IFERROR(IF(R1440="Beer","",IF(OR(Q1440=1,Q1440=2,Q1440=3,Q1440=4),VLOOKUP(Q1440,Rates!$A$31:$B$34,2,0)*W1440,IF(V1440=1,VLOOKUP(U1440,'REB BEV MIN MKUP'!B:E,4,0),IF(V1440&gt;1,VLOOKUP(VALUE(W1440),'REB BEV MIN MKUP'!O:Q,3,0),0)))),0)</f>
        <v>0</v>
      </c>
      <c r="AE1440" s="62" t="str">
        <f t="shared" si="723"/>
        <v/>
      </c>
      <c r="AF1440" s="63" t="str">
        <f t="shared" si="724"/>
        <v/>
      </c>
      <c r="AG1440" s="64" t="str">
        <f t="shared" si="725"/>
        <v/>
      </c>
      <c r="AH1440" s="65" t="str">
        <f t="shared" si="726"/>
        <v/>
      </c>
      <c r="AI1440" s="66" t="str">
        <f>IF(AE:AE="","",IF(R1440="Refreshment Beverage",AK1440*(Rates!J$19/100),ROUND(SUM(AH1440*(Rates!$J$8/100)),4)))</f>
        <v/>
      </c>
      <c r="AJ1440" s="67" t="str">
        <f t="shared" si="727"/>
        <v/>
      </c>
      <c r="AK1440" s="22" t="str">
        <f t="shared" si="728"/>
        <v/>
      </c>
      <c r="AL1440" s="62" t="str">
        <f t="shared" si="729"/>
        <v/>
      </c>
      <c r="AM1440" s="63" t="str">
        <f>IF(AS1440="","",IF(R1440="Refreshment Beverage",ROUND(AS1440*Rates!K$19,4),ROUND(AO1440*(VLOOKUP(VALUE(Q1440),Rates!G$4:L$12,3,0)),4)))</f>
        <v/>
      </c>
      <c r="AN1440" s="68" t="str">
        <f>IF(AS1440="","",IF(R1440="Refreshment Beverage",AS1440*(Rates!J$19/100),MAX(AM1440,AB1440)))</f>
        <v/>
      </c>
      <c r="AO1440" s="69" t="str">
        <f t="shared" si="730"/>
        <v/>
      </c>
      <c r="AP1440" s="69" t="str">
        <f t="shared" si="731"/>
        <v/>
      </c>
      <c r="AQ1440" s="70" t="str">
        <f>IF(AS1440="","",IF(R1440="Refreshment Beverage",ROUND(SUM(VLOOKUP(Q:Q,Rates!G$15:L$19,3,0)*(AS1440-Y1440-Z1440-AA1440)),4),ROUND(SUM(Rates!$K$8*AS1440),4)))</f>
        <v/>
      </c>
      <c r="AR1440" s="66" t="str">
        <f t="shared" si="732"/>
        <v/>
      </c>
      <c r="AS1440" s="22" t="str">
        <f t="shared" si="733"/>
        <v/>
      </c>
      <c r="AT1440" s="62" t="str">
        <f t="shared" si="734"/>
        <v/>
      </c>
      <c r="AU1440" s="63" t="str">
        <f>IF(AX1440="","",IF(R1440="Refreshment Beverage",ROUND((BA1440-Y1440-Z1440-AA1440)*VLOOKUP(VALUE(Q1440),Rates!G$15:L$19,3,0),4),ROUND(AW1440*(VLOOKUP(VALUE(Q1440),Rates!G:L,3,0)),4)))</f>
        <v/>
      </c>
      <c r="AV1440" s="68" t="str">
        <f t="shared" si="735"/>
        <v/>
      </c>
      <c r="AW1440" s="69" t="str">
        <f t="shared" si="736"/>
        <v/>
      </c>
      <c r="AX1440" s="65" t="str">
        <f t="shared" si="737"/>
        <v/>
      </c>
      <c r="AY1440" s="70" t="str">
        <f>IF(AX1440="","",IF(R1440="Refreshment Beverage",ROUND(SUM(AX1440*Rates!K$19),4),ROUND(SUM(AX1440*(Rates!J$8/100)),4)))</f>
        <v/>
      </c>
      <c r="AZ1440" s="67" t="str">
        <f t="shared" si="738"/>
        <v/>
      </c>
      <c r="BA1440" s="22" t="str">
        <f t="shared" si="739"/>
        <v/>
      </c>
      <c r="BD1440" s="171"/>
      <c r="BE1440" s="171"/>
      <c r="BF1440" s="171"/>
      <c r="BG1440" s="171"/>
    </row>
    <row r="1441" spans="11:59" ht="12.75" customHeight="1" x14ac:dyDescent="0.3">
      <c r="K1441" s="42" t="str">
        <f t="shared" si="711"/>
        <v/>
      </c>
      <c r="L1441" s="55" t="str">
        <f t="shared" si="712"/>
        <v/>
      </c>
      <c r="M1441" s="43" t="str">
        <f t="shared" si="713"/>
        <v/>
      </c>
      <c r="N1441" s="56" t="str" cm="1">
        <f t="array" ref="N1441">IFERROR(IF(_xlfn.SINGLE(B:B)="","",IF(R1441="Beer",SUM(LOOKUP(2,1/(Rates!$B$3:$B$5&lt;=W1441)/(Rates!$C$3:$C$5&gt;=W1441),Rates!$D$3:$D$5)*(X1441/100)*W1441),IF(R1441="Refreshment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56" t="str">
        <f t="shared" si="714"/>
        <v/>
      </c>
      <c r="P1441" s="53"/>
      <c r="Q1441" s="14" t="str">
        <f t="shared" si="715"/>
        <v/>
      </c>
      <c r="R1441" s="57" t="str">
        <f t="shared" si="716"/>
        <v/>
      </c>
      <c r="S1441" s="58" t="str">
        <f>IF(B1441="","",IF(R1441="Refreshment Beverage",VLOOKUP(VALUE(Q1441),Rates!G$15:L$19,2,0),VLOOKUP(VALUE(Q1441),Rates!G$4:L$12,2,0)))</f>
        <v/>
      </c>
      <c r="T1441" s="58" t="str">
        <f t="shared" si="717"/>
        <v/>
      </c>
      <c r="U1441" s="58" t="str">
        <f t="shared" si="718"/>
        <v/>
      </c>
      <c r="V1441" s="58" t="str">
        <f t="shared" si="719"/>
        <v/>
      </c>
      <c r="W1441" s="58" t="str">
        <f t="shared" si="720"/>
        <v/>
      </c>
      <c r="X1441" s="59" t="str">
        <f t="shared" si="721"/>
        <v/>
      </c>
      <c r="Y1441" s="60" t="str">
        <f>IF(B:B="","",IF(R1441="Refreshment Beverage",VLOOKUP(Q1441,Rates!G$15:L$19,6,0)*W1441,VLOOKUP(Q1441,Rates!G$4:L$12,6,0)*W1441))</f>
        <v/>
      </c>
      <c r="Z1441" s="60" t="str">
        <f t="shared" si="722"/>
        <v/>
      </c>
      <c r="AA1441" s="60" t="str">
        <f t="shared" si="740"/>
        <v/>
      </c>
      <c r="AB1441" s="61" t="str" cm="1">
        <f t="array" ref="AB1441">IF(_xlfn.SINGLE(B:B)="","",IF(R1441="Refreshment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61" t="str" cm="1">
        <f t="array" ref="AC1441">IF(_xlfn.SINGLE(B:B)="","",IF(R1441="Refreshment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68">
        <f>IFERROR(IF(R1441="Beer","",IF(OR(Q1441=1,Q1441=2,Q1441=3,Q1441=4),VLOOKUP(Q1441,Rates!$A$31:$B$34,2,0)*W1441,IF(V1441=1,VLOOKUP(U1441,'REB BEV MIN MKUP'!B:E,4,0),IF(V1441&gt;1,VLOOKUP(VALUE(W1441),'REB BEV MIN MKUP'!O:Q,3,0),0)))),0)</f>
        <v>0</v>
      </c>
      <c r="AE1441" s="62" t="str">
        <f t="shared" si="723"/>
        <v/>
      </c>
      <c r="AF1441" s="63" t="str">
        <f t="shared" si="724"/>
        <v/>
      </c>
      <c r="AG1441" s="64" t="str">
        <f t="shared" si="725"/>
        <v/>
      </c>
      <c r="AH1441" s="65" t="str">
        <f t="shared" si="726"/>
        <v/>
      </c>
      <c r="AI1441" s="66" t="str">
        <f>IF(AE:AE="","",IF(R1441="Refreshment Beverage",AK1441*(Rates!J$19/100),ROUND(SUM(AH1441*(Rates!$J$8/100)),4)))</f>
        <v/>
      </c>
      <c r="AJ1441" s="67" t="str">
        <f t="shared" si="727"/>
        <v/>
      </c>
      <c r="AK1441" s="22" t="str">
        <f t="shared" si="728"/>
        <v/>
      </c>
      <c r="AL1441" s="62" t="str">
        <f t="shared" si="729"/>
        <v/>
      </c>
      <c r="AM1441" s="63" t="str">
        <f>IF(AS1441="","",IF(R1441="Refreshment Beverage",ROUND(AS1441*Rates!K$19,4),ROUND(AO1441*(VLOOKUP(VALUE(Q1441),Rates!G$4:L$12,3,0)),4)))</f>
        <v/>
      </c>
      <c r="AN1441" s="68" t="str">
        <f>IF(AS1441="","",IF(R1441="Refreshment Beverage",AS1441*(Rates!J$19/100),MAX(AM1441,AB1441)))</f>
        <v/>
      </c>
      <c r="AO1441" s="69" t="str">
        <f t="shared" si="730"/>
        <v/>
      </c>
      <c r="AP1441" s="69" t="str">
        <f t="shared" si="731"/>
        <v/>
      </c>
      <c r="AQ1441" s="70" t="str">
        <f>IF(AS1441="","",IF(R1441="Refreshment Beverage",ROUND(SUM(VLOOKUP(Q:Q,Rates!G$15:L$19,3,0)*(AS1441-Y1441-Z1441-AA1441)),4),ROUND(SUM(Rates!$K$8*AS1441),4)))</f>
        <v/>
      </c>
      <c r="AR1441" s="66" t="str">
        <f t="shared" si="732"/>
        <v/>
      </c>
      <c r="AS1441" s="22" t="str">
        <f t="shared" si="733"/>
        <v/>
      </c>
      <c r="AT1441" s="62" t="str">
        <f t="shared" si="734"/>
        <v/>
      </c>
      <c r="AU1441" s="63" t="str">
        <f>IF(AX1441="","",IF(R1441="Refreshment Beverage",ROUND((BA1441-Y1441-Z1441-AA1441)*VLOOKUP(VALUE(Q1441),Rates!G$15:L$19,3,0),4),ROUND(AW1441*(VLOOKUP(VALUE(Q1441),Rates!G:L,3,0)),4)))</f>
        <v/>
      </c>
      <c r="AV1441" s="68" t="str">
        <f t="shared" si="735"/>
        <v/>
      </c>
      <c r="AW1441" s="69" t="str">
        <f t="shared" si="736"/>
        <v/>
      </c>
      <c r="AX1441" s="65" t="str">
        <f t="shared" si="737"/>
        <v/>
      </c>
      <c r="AY1441" s="70" t="str">
        <f>IF(AX1441="","",IF(R1441="Refreshment Beverage",ROUND(SUM(AX1441*Rates!K$19),4),ROUND(SUM(AX1441*(Rates!J$8/100)),4)))</f>
        <v/>
      </c>
      <c r="AZ1441" s="67" t="str">
        <f t="shared" si="738"/>
        <v/>
      </c>
      <c r="BA1441" s="22" t="str">
        <f t="shared" si="739"/>
        <v/>
      </c>
      <c r="BD1441" s="171"/>
      <c r="BE1441" s="171"/>
      <c r="BF1441" s="171"/>
      <c r="BG1441" s="171"/>
    </row>
    <row r="1442" spans="11:59" ht="12.75" customHeight="1" x14ac:dyDescent="0.3">
      <c r="K1442" s="42" t="str">
        <f t="shared" si="711"/>
        <v/>
      </c>
      <c r="L1442" s="55" t="str">
        <f t="shared" si="712"/>
        <v/>
      </c>
      <c r="M1442" s="43" t="str">
        <f t="shared" si="713"/>
        <v/>
      </c>
      <c r="N1442" s="56" t="str" cm="1">
        <f t="array" ref="N1442">IFERROR(IF(_xlfn.SINGLE(B:B)="","",IF(R1442="Beer",SUM(LOOKUP(2,1/(Rates!$B$3:$B$5&lt;=W1442)/(Rates!$C$3:$C$5&gt;=W1442),Rates!$D$3:$D$5)*(X1442/100)*W1442),IF(R1442="Refreshment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56" t="str">
        <f t="shared" si="714"/>
        <v/>
      </c>
      <c r="P1442" s="53"/>
      <c r="Q1442" s="14" t="str">
        <f t="shared" si="715"/>
        <v/>
      </c>
      <c r="R1442" s="57" t="str">
        <f t="shared" si="716"/>
        <v/>
      </c>
      <c r="S1442" s="58" t="str">
        <f>IF(B1442="","",IF(R1442="Refreshment Beverage",VLOOKUP(VALUE(Q1442),Rates!G$15:L$19,2,0),VLOOKUP(VALUE(Q1442),Rates!G$4:L$12,2,0)))</f>
        <v/>
      </c>
      <c r="T1442" s="58" t="str">
        <f t="shared" si="717"/>
        <v/>
      </c>
      <c r="U1442" s="58" t="str">
        <f t="shared" si="718"/>
        <v/>
      </c>
      <c r="V1442" s="58" t="str">
        <f t="shared" si="719"/>
        <v/>
      </c>
      <c r="W1442" s="58" t="str">
        <f t="shared" si="720"/>
        <v/>
      </c>
      <c r="X1442" s="59" t="str">
        <f t="shared" si="721"/>
        <v/>
      </c>
      <c r="Y1442" s="60" t="str">
        <f>IF(B:B="","",IF(R1442="Refreshment Beverage",VLOOKUP(Q1442,Rates!G$15:L$19,6,0)*W1442,VLOOKUP(Q1442,Rates!G$4:L$12,6,0)*W1442))</f>
        <v/>
      </c>
      <c r="Z1442" s="60" t="str">
        <f t="shared" si="722"/>
        <v/>
      </c>
      <c r="AA1442" s="60" t="str">
        <f t="shared" si="740"/>
        <v/>
      </c>
      <c r="AB1442" s="61" t="str" cm="1">
        <f t="array" ref="AB1442">IF(_xlfn.SINGLE(B:B)="","",IF(R1442="Refreshment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61" t="str" cm="1">
        <f t="array" ref="AC1442">IF(_xlfn.SINGLE(B:B)="","",IF(R1442="Refreshment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68">
        <f>IFERROR(IF(R1442="Beer","",IF(OR(Q1442=1,Q1442=2,Q1442=3,Q1442=4),VLOOKUP(Q1442,Rates!$A$31:$B$34,2,0)*W1442,IF(V1442=1,VLOOKUP(U1442,'REB BEV MIN MKUP'!B:E,4,0),IF(V1442&gt;1,VLOOKUP(VALUE(W1442),'REB BEV MIN MKUP'!O:Q,3,0),0)))),0)</f>
        <v>0</v>
      </c>
      <c r="AE1442" s="62" t="str">
        <f t="shared" si="723"/>
        <v/>
      </c>
      <c r="AF1442" s="63" t="str">
        <f t="shared" si="724"/>
        <v/>
      </c>
      <c r="AG1442" s="64" t="str">
        <f t="shared" si="725"/>
        <v/>
      </c>
      <c r="AH1442" s="65" t="str">
        <f t="shared" si="726"/>
        <v/>
      </c>
      <c r="AI1442" s="66" t="str">
        <f>IF(AE:AE="","",IF(R1442="Refreshment Beverage",AK1442*(Rates!J$19/100),ROUND(SUM(AH1442*(Rates!$J$8/100)),4)))</f>
        <v/>
      </c>
      <c r="AJ1442" s="67" t="str">
        <f t="shared" si="727"/>
        <v/>
      </c>
      <c r="AK1442" s="22" t="str">
        <f t="shared" si="728"/>
        <v/>
      </c>
      <c r="AL1442" s="62" t="str">
        <f t="shared" si="729"/>
        <v/>
      </c>
      <c r="AM1442" s="63" t="str">
        <f>IF(AS1442="","",IF(R1442="Refreshment Beverage",ROUND(AS1442*Rates!K$19,4),ROUND(AO1442*(VLOOKUP(VALUE(Q1442),Rates!G$4:L$12,3,0)),4)))</f>
        <v/>
      </c>
      <c r="AN1442" s="68" t="str">
        <f>IF(AS1442="","",IF(R1442="Refreshment Beverage",AS1442*(Rates!J$19/100),MAX(AM1442,AB1442)))</f>
        <v/>
      </c>
      <c r="AO1442" s="69" t="str">
        <f t="shared" si="730"/>
        <v/>
      </c>
      <c r="AP1442" s="69" t="str">
        <f t="shared" si="731"/>
        <v/>
      </c>
      <c r="AQ1442" s="70" t="str">
        <f>IF(AS1442="","",IF(R1442="Refreshment Beverage",ROUND(SUM(VLOOKUP(Q:Q,Rates!G$15:L$19,3,0)*(AS1442-Y1442-Z1442-AA1442)),4),ROUND(SUM(Rates!$K$8*AS1442),4)))</f>
        <v/>
      </c>
      <c r="AR1442" s="66" t="str">
        <f t="shared" si="732"/>
        <v/>
      </c>
      <c r="AS1442" s="22" t="str">
        <f t="shared" si="733"/>
        <v/>
      </c>
      <c r="AT1442" s="62" t="str">
        <f t="shared" si="734"/>
        <v/>
      </c>
      <c r="AU1442" s="63" t="str">
        <f>IF(AX1442="","",IF(R1442="Refreshment Beverage",ROUND((BA1442-Y1442-Z1442-AA1442)*VLOOKUP(VALUE(Q1442),Rates!G$15:L$19,3,0),4),ROUND(AW1442*(VLOOKUP(VALUE(Q1442),Rates!G:L,3,0)),4)))</f>
        <v/>
      </c>
      <c r="AV1442" s="68" t="str">
        <f t="shared" si="735"/>
        <v/>
      </c>
      <c r="AW1442" s="69" t="str">
        <f t="shared" si="736"/>
        <v/>
      </c>
      <c r="AX1442" s="65" t="str">
        <f t="shared" si="737"/>
        <v/>
      </c>
      <c r="AY1442" s="70" t="str">
        <f>IF(AX1442="","",IF(R1442="Refreshment Beverage",ROUND(SUM(AX1442*Rates!K$19),4),ROUND(SUM(AX1442*(Rates!J$8/100)),4)))</f>
        <v/>
      </c>
      <c r="AZ1442" s="67" t="str">
        <f t="shared" si="738"/>
        <v/>
      </c>
      <c r="BA1442" s="22" t="str">
        <f t="shared" si="739"/>
        <v/>
      </c>
      <c r="BD1442" s="171"/>
      <c r="BE1442" s="171"/>
      <c r="BF1442" s="171"/>
      <c r="BG1442" s="171"/>
    </row>
    <row r="1443" spans="11:59" ht="12.75" customHeight="1" x14ac:dyDescent="0.3">
      <c r="K1443" s="42" t="str">
        <f t="shared" si="711"/>
        <v/>
      </c>
      <c r="L1443" s="55" t="str">
        <f t="shared" si="712"/>
        <v/>
      </c>
      <c r="M1443" s="43" t="str">
        <f t="shared" si="713"/>
        <v/>
      </c>
      <c r="N1443" s="56" t="str" cm="1">
        <f t="array" ref="N1443">IFERROR(IF(_xlfn.SINGLE(B:B)="","",IF(R1443="Beer",SUM(LOOKUP(2,1/(Rates!$B$3:$B$5&lt;=W1443)/(Rates!$C$3:$C$5&gt;=W1443),Rates!$D$3:$D$5)*(X1443/100)*W1443),IF(R1443="Refreshment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56" t="str">
        <f t="shared" si="714"/>
        <v/>
      </c>
      <c r="P1443" s="53"/>
      <c r="Q1443" s="14" t="str">
        <f t="shared" si="715"/>
        <v/>
      </c>
      <c r="R1443" s="57" t="str">
        <f t="shared" si="716"/>
        <v/>
      </c>
      <c r="S1443" s="58" t="str">
        <f>IF(B1443="","",IF(R1443="Refreshment Beverage",VLOOKUP(VALUE(Q1443),Rates!G$15:L$19,2,0),VLOOKUP(VALUE(Q1443),Rates!G$4:L$12,2,0)))</f>
        <v/>
      </c>
      <c r="T1443" s="58" t="str">
        <f t="shared" si="717"/>
        <v/>
      </c>
      <c r="U1443" s="58" t="str">
        <f t="shared" si="718"/>
        <v/>
      </c>
      <c r="V1443" s="58" t="str">
        <f t="shared" si="719"/>
        <v/>
      </c>
      <c r="W1443" s="58" t="str">
        <f t="shared" si="720"/>
        <v/>
      </c>
      <c r="X1443" s="59" t="str">
        <f t="shared" si="721"/>
        <v/>
      </c>
      <c r="Y1443" s="60" t="str">
        <f>IF(B:B="","",IF(R1443="Refreshment Beverage",VLOOKUP(Q1443,Rates!G$15:L$19,6,0)*W1443,VLOOKUP(Q1443,Rates!G$4:L$12,6,0)*W1443))</f>
        <v/>
      </c>
      <c r="Z1443" s="60" t="str">
        <f t="shared" si="722"/>
        <v/>
      </c>
      <c r="AA1443" s="60" t="str">
        <f t="shared" si="740"/>
        <v/>
      </c>
      <c r="AB1443" s="61" t="str" cm="1">
        <f t="array" ref="AB1443">IF(_xlfn.SINGLE(B:B)="","",IF(R1443="Refreshment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61" t="str" cm="1">
        <f t="array" ref="AC1443">IF(_xlfn.SINGLE(B:B)="","",IF(R1443="Refreshment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68">
        <f>IFERROR(IF(R1443="Beer","",IF(OR(Q1443=1,Q1443=2,Q1443=3,Q1443=4),VLOOKUP(Q1443,Rates!$A$31:$B$34,2,0)*W1443,IF(V1443=1,VLOOKUP(U1443,'REB BEV MIN MKUP'!B:E,4,0),IF(V1443&gt;1,VLOOKUP(VALUE(W1443),'REB BEV MIN MKUP'!O:Q,3,0),0)))),0)</f>
        <v>0</v>
      </c>
      <c r="AE1443" s="62" t="str">
        <f t="shared" si="723"/>
        <v/>
      </c>
      <c r="AF1443" s="63" t="str">
        <f t="shared" si="724"/>
        <v/>
      </c>
      <c r="AG1443" s="64" t="str">
        <f t="shared" si="725"/>
        <v/>
      </c>
      <c r="AH1443" s="65" t="str">
        <f t="shared" si="726"/>
        <v/>
      </c>
      <c r="AI1443" s="66" t="str">
        <f>IF(AE:AE="","",IF(R1443="Refreshment Beverage",AK1443*(Rates!J$19/100),ROUND(SUM(AH1443*(Rates!$J$8/100)),4)))</f>
        <v/>
      </c>
      <c r="AJ1443" s="67" t="str">
        <f t="shared" si="727"/>
        <v/>
      </c>
      <c r="AK1443" s="22" t="str">
        <f t="shared" si="728"/>
        <v/>
      </c>
      <c r="AL1443" s="62" t="str">
        <f t="shared" si="729"/>
        <v/>
      </c>
      <c r="AM1443" s="63" t="str">
        <f>IF(AS1443="","",IF(R1443="Refreshment Beverage",ROUND(AS1443*Rates!K$19,4),ROUND(AO1443*(VLOOKUP(VALUE(Q1443),Rates!G$4:L$12,3,0)),4)))</f>
        <v/>
      </c>
      <c r="AN1443" s="68" t="str">
        <f>IF(AS1443="","",IF(R1443="Refreshment Beverage",AS1443*(Rates!J$19/100),MAX(AM1443,AB1443)))</f>
        <v/>
      </c>
      <c r="AO1443" s="69" t="str">
        <f t="shared" si="730"/>
        <v/>
      </c>
      <c r="AP1443" s="69" t="str">
        <f t="shared" si="731"/>
        <v/>
      </c>
      <c r="AQ1443" s="70" t="str">
        <f>IF(AS1443="","",IF(R1443="Refreshment Beverage",ROUND(SUM(VLOOKUP(Q:Q,Rates!G$15:L$19,3,0)*(AS1443-Y1443-Z1443-AA1443)),4),ROUND(SUM(Rates!$K$8*AS1443),4)))</f>
        <v/>
      </c>
      <c r="AR1443" s="66" t="str">
        <f t="shared" si="732"/>
        <v/>
      </c>
      <c r="AS1443" s="22" t="str">
        <f t="shared" si="733"/>
        <v/>
      </c>
      <c r="AT1443" s="62" t="str">
        <f t="shared" si="734"/>
        <v/>
      </c>
      <c r="AU1443" s="63" t="str">
        <f>IF(AX1443="","",IF(R1443="Refreshment Beverage",ROUND((BA1443-Y1443-Z1443-AA1443)*VLOOKUP(VALUE(Q1443),Rates!G$15:L$19,3,0),4),ROUND(AW1443*(VLOOKUP(VALUE(Q1443),Rates!G:L,3,0)),4)))</f>
        <v/>
      </c>
      <c r="AV1443" s="68" t="str">
        <f t="shared" si="735"/>
        <v/>
      </c>
      <c r="AW1443" s="69" t="str">
        <f t="shared" si="736"/>
        <v/>
      </c>
      <c r="AX1443" s="65" t="str">
        <f t="shared" si="737"/>
        <v/>
      </c>
      <c r="AY1443" s="70" t="str">
        <f>IF(AX1443="","",IF(R1443="Refreshment Beverage",ROUND(SUM(AX1443*Rates!K$19),4),ROUND(SUM(AX1443*(Rates!J$8/100)),4)))</f>
        <v/>
      </c>
      <c r="AZ1443" s="67" t="str">
        <f t="shared" si="738"/>
        <v/>
      </c>
      <c r="BA1443" s="22" t="str">
        <f t="shared" si="739"/>
        <v/>
      </c>
      <c r="BD1443" s="171"/>
      <c r="BE1443" s="171"/>
      <c r="BF1443" s="171"/>
      <c r="BG1443" s="171"/>
    </row>
    <row r="1444" spans="11:59" ht="12.75" customHeight="1" x14ac:dyDescent="0.3">
      <c r="K1444" s="42" t="str">
        <f t="shared" si="711"/>
        <v/>
      </c>
      <c r="L1444" s="55" t="str">
        <f t="shared" si="712"/>
        <v/>
      </c>
      <c r="M1444" s="43" t="str">
        <f t="shared" si="713"/>
        <v/>
      </c>
      <c r="N1444" s="56" t="str" cm="1">
        <f t="array" ref="N1444">IFERROR(IF(_xlfn.SINGLE(B:B)="","",IF(R1444="Beer",SUM(LOOKUP(2,1/(Rates!$B$3:$B$5&lt;=W1444)/(Rates!$C$3:$C$5&gt;=W1444),Rates!$D$3:$D$5)*(X1444/100)*W1444),IF(R1444="Refreshment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56" t="str">
        <f t="shared" si="714"/>
        <v/>
      </c>
      <c r="P1444" s="53"/>
      <c r="Q1444" s="14" t="str">
        <f t="shared" si="715"/>
        <v/>
      </c>
      <c r="R1444" s="57" t="str">
        <f t="shared" si="716"/>
        <v/>
      </c>
      <c r="S1444" s="58" t="str">
        <f>IF(B1444="","",IF(R1444="Refreshment Beverage",VLOOKUP(VALUE(Q1444),Rates!G$15:L$19,2,0),VLOOKUP(VALUE(Q1444),Rates!G$4:L$12,2,0)))</f>
        <v/>
      </c>
      <c r="T1444" s="58" t="str">
        <f t="shared" si="717"/>
        <v/>
      </c>
      <c r="U1444" s="58" t="str">
        <f t="shared" si="718"/>
        <v/>
      </c>
      <c r="V1444" s="58" t="str">
        <f t="shared" si="719"/>
        <v/>
      </c>
      <c r="W1444" s="58" t="str">
        <f t="shared" si="720"/>
        <v/>
      </c>
      <c r="X1444" s="59" t="str">
        <f t="shared" si="721"/>
        <v/>
      </c>
      <c r="Y1444" s="60" t="str">
        <f>IF(B:B="","",IF(R1444="Refreshment Beverage",VLOOKUP(Q1444,Rates!G$15:L$19,6,0)*W1444,VLOOKUP(Q1444,Rates!G$4:L$12,6,0)*W1444))</f>
        <v/>
      </c>
      <c r="Z1444" s="60" t="str">
        <f t="shared" si="722"/>
        <v/>
      </c>
      <c r="AA1444" s="60" t="str">
        <f t="shared" si="740"/>
        <v/>
      </c>
      <c r="AB1444" s="61" t="str" cm="1">
        <f t="array" ref="AB1444">IF(_xlfn.SINGLE(B:B)="","",IF(R1444="Refreshment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61" t="str" cm="1">
        <f t="array" ref="AC1444">IF(_xlfn.SINGLE(B:B)="","",IF(R1444="Refreshment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68">
        <f>IFERROR(IF(R1444="Beer","",IF(OR(Q1444=1,Q1444=2,Q1444=3,Q1444=4),VLOOKUP(Q1444,Rates!$A$31:$B$34,2,0)*W1444,IF(V1444=1,VLOOKUP(U1444,'REB BEV MIN MKUP'!B:E,4,0),IF(V1444&gt;1,VLOOKUP(VALUE(W1444),'REB BEV MIN MKUP'!O:Q,3,0),0)))),0)</f>
        <v>0</v>
      </c>
      <c r="AE1444" s="62" t="str">
        <f t="shared" si="723"/>
        <v/>
      </c>
      <c r="AF1444" s="63" t="str">
        <f t="shared" si="724"/>
        <v/>
      </c>
      <c r="AG1444" s="64" t="str">
        <f t="shared" si="725"/>
        <v/>
      </c>
      <c r="AH1444" s="65" t="str">
        <f t="shared" si="726"/>
        <v/>
      </c>
      <c r="AI1444" s="66" t="str">
        <f>IF(AE:AE="","",IF(R1444="Refreshment Beverage",AK1444*(Rates!J$19/100),ROUND(SUM(AH1444*(Rates!$J$8/100)),4)))</f>
        <v/>
      </c>
      <c r="AJ1444" s="67" t="str">
        <f t="shared" si="727"/>
        <v/>
      </c>
      <c r="AK1444" s="22" t="str">
        <f t="shared" si="728"/>
        <v/>
      </c>
      <c r="AL1444" s="62" t="str">
        <f t="shared" si="729"/>
        <v/>
      </c>
      <c r="AM1444" s="63" t="str">
        <f>IF(AS1444="","",IF(R1444="Refreshment Beverage",ROUND(AS1444*Rates!K$19,4),ROUND(AO1444*(VLOOKUP(VALUE(Q1444),Rates!G$4:L$12,3,0)),4)))</f>
        <v/>
      </c>
      <c r="AN1444" s="68" t="str">
        <f>IF(AS1444="","",IF(R1444="Refreshment Beverage",AS1444*(Rates!J$19/100),MAX(AM1444,AB1444)))</f>
        <v/>
      </c>
      <c r="AO1444" s="69" t="str">
        <f t="shared" si="730"/>
        <v/>
      </c>
      <c r="AP1444" s="69" t="str">
        <f t="shared" si="731"/>
        <v/>
      </c>
      <c r="AQ1444" s="70" t="str">
        <f>IF(AS1444="","",IF(R1444="Refreshment Beverage",ROUND(SUM(VLOOKUP(Q:Q,Rates!G$15:L$19,3,0)*(AS1444-Y1444-Z1444-AA1444)),4),ROUND(SUM(Rates!$K$8*AS1444),4)))</f>
        <v/>
      </c>
      <c r="AR1444" s="66" t="str">
        <f t="shared" si="732"/>
        <v/>
      </c>
      <c r="AS1444" s="22" t="str">
        <f t="shared" si="733"/>
        <v/>
      </c>
      <c r="AT1444" s="62" t="str">
        <f t="shared" si="734"/>
        <v/>
      </c>
      <c r="AU1444" s="63" t="str">
        <f>IF(AX1444="","",IF(R1444="Refreshment Beverage",ROUND((BA1444-Y1444-Z1444-AA1444)*VLOOKUP(VALUE(Q1444),Rates!G$15:L$19,3,0),4),ROUND(AW1444*(VLOOKUP(VALUE(Q1444),Rates!G:L,3,0)),4)))</f>
        <v/>
      </c>
      <c r="AV1444" s="68" t="str">
        <f t="shared" si="735"/>
        <v/>
      </c>
      <c r="AW1444" s="69" t="str">
        <f t="shared" si="736"/>
        <v/>
      </c>
      <c r="AX1444" s="65" t="str">
        <f t="shared" si="737"/>
        <v/>
      </c>
      <c r="AY1444" s="70" t="str">
        <f>IF(AX1444="","",IF(R1444="Refreshment Beverage",ROUND(SUM(AX1444*Rates!K$19),4),ROUND(SUM(AX1444*(Rates!J$8/100)),4)))</f>
        <v/>
      </c>
      <c r="AZ1444" s="67" t="str">
        <f t="shared" si="738"/>
        <v/>
      </c>
      <c r="BA1444" s="22" t="str">
        <f t="shared" si="739"/>
        <v/>
      </c>
      <c r="BD1444" s="171"/>
      <c r="BE1444" s="171"/>
      <c r="BF1444" s="171"/>
      <c r="BG1444" s="171"/>
    </row>
    <row r="1445" spans="11:59" ht="12.75" customHeight="1" x14ac:dyDescent="0.3">
      <c r="K1445" s="42" t="str">
        <f t="shared" si="711"/>
        <v/>
      </c>
      <c r="L1445" s="55" t="str">
        <f t="shared" si="712"/>
        <v/>
      </c>
      <c r="M1445" s="43" t="str">
        <f t="shared" si="713"/>
        <v/>
      </c>
      <c r="N1445" s="56" t="str" cm="1">
        <f t="array" ref="N1445">IFERROR(IF(_xlfn.SINGLE(B:B)="","",IF(R1445="Beer",SUM(LOOKUP(2,1/(Rates!$B$3:$B$5&lt;=W1445)/(Rates!$C$3:$C$5&gt;=W1445),Rates!$D$3:$D$5)*(X1445/100)*W1445),IF(R1445="Refreshment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56" t="str">
        <f t="shared" si="714"/>
        <v/>
      </c>
      <c r="P1445" s="53"/>
      <c r="Q1445" s="14" t="str">
        <f t="shared" si="715"/>
        <v/>
      </c>
      <c r="R1445" s="57" t="str">
        <f t="shared" si="716"/>
        <v/>
      </c>
      <c r="S1445" s="58" t="str">
        <f>IF(B1445="","",IF(R1445="Refreshment Beverage",VLOOKUP(VALUE(Q1445),Rates!G$15:L$19,2,0),VLOOKUP(VALUE(Q1445),Rates!G$4:L$12,2,0)))</f>
        <v/>
      </c>
      <c r="T1445" s="58" t="str">
        <f t="shared" si="717"/>
        <v/>
      </c>
      <c r="U1445" s="58" t="str">
        <f t="shared" si="718"/>
        <v/>
      </c>
      <c r="V1445" s="58" t="str">
        <f t="shared" si="719"/>
        <v/>
      </c>
      <c r="W1445" s="58" t="str">
        <f t="shared" si="720"/>
        <v/>
      </c>
      <c r="X1445" s="59" t="str">
        <f t="shared" si="721"/>
        <v/>
      </c>
      <c r="Y1445" s="60" t="str">
        <f>IF(B:B="","",IF(R1445="Refreshment Beverage",VLOOKUP(Q1445,Rates!G$15:L$19,6,0)*W1445,VLOOKUP(Q1445,Rates!G$4:L$12,6,0)*W1445))</f>
        <v/>
      </c>
      <c r="Z1445" s="60" t="str">
        <f t="shared" si="722"/>
        <v/>
      </c>
      <c r="AA1445" s="60" t="str">
        <f t="shared" si="740"/>
        <v/>
      </c>
      <c r="AB1445" s="61" t="str" cm="1">
        <f t="array" ref="AB1445">IF(_xlfn.SINGLE(B:B)="","",IF(R1445="Refreshment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61" t="str" cm="1">
        <f t="array" ref="AC1445">IF(_xlfn.SINGLE(B:B)="","",IF(R1445="Refreshment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68">
        <f>IFERROR(IF(R1445="Beer","",IF(OR(Q1445=1,Q1445=2,Q1445=3,Q1445=4),VLOOKUP(Q1445,Rates!$A$31:$B$34,2,0)*W1445,IF(V1445=1,VLOOKUP(U1445,'REB BEV MIN MKUP'!B:E,4,0),IF(V1445&gt;1,VLOOKUP(VALUE(W1445),'REB BEV MIN MKUP'!O:Q,3,0),0)))),0)</f>
        <v>0</v>
      </c>
      <c r="AE1445" s="62" t="str">
        <f t="shared" si="723"/>
        <v/>
      </c>
      <c r="AF1445" s="63" t="str">
        <f t="shared" si="724"/>
        <v/>
      </c>
      <c r="AG1445" s="64" t="str">
        <f t="shared" si="725"/>
        <v/>
      </c>
      <c r="AH1445" s="65" t="str">
        <f t="shared" si="726"/>
        <v/>
      </c>
      <c r="AI1445" s="66" t="str">
        <f>IF(AE:AE="","",IF(R1445="Refreshment Beverage",AK1445*(Rates!J$19/100),ROUND(SUM(AH1445*(Rates!$J$8/100)),4)))</f>
        <v/>
      </c>
      <c r="AJ1445" s="67" t="str">
        <f t="shared" si="727"/>
        <v/>
      </c>
      <c r="AK1445" s="22" t="str">
        <f t="shared" si="728"/>
        <v/>
      </c>
      <c r="AL1445" s="62" t="str">
        <f t="shared" si="729"/>
        <v/>
      </c>
      <c r="AM1445" s="63" t="str">
        <f>IF(AS1445="","",IF(R1445="Refreshment Beverage",ROUND(AS1445*Rates!K$19,4),ROUND(AO1445*(VLOOKUP(VALUE(Q1445),Rates!G$4:L$12,3,0)),4)))</f>
        <v/>
      </c>
      <c r="AN1445" s="68" t="str">
        <f>IF(AS1445="","",IF(R1445="Refreshment Beverage",AS1445*(Rates!J$19/100),MAX(AM1445,AB1445)))</f>
        <v/>
      </c>
      <c r="AO1445" s="69" t="str">
        <f t="shared" si="730"/>
        <v/>
      </c>
      <c r="AP1445" s="69" t="str">
        <f t="shared" si="731"/>
        <v/>
      </c>
      <c r="AQ1445" s="70" t="str">
        <f>IF(AS1445="","",IF(R1445="Refreshment Beverage",ROUND(SUM(VLOOKUP(Q:Q,Rates!G$15:L$19,3,0)*(AS1445-Y1445-Z1445-AA1445)),4),ROUND(SUM(Rates!$K$8*AS1445),4)))</f>
        <v/>
      </c>
      <c r="AR1445" s="66" t="str">
        <f t="shared" si="732"/>
        <v/>
      </c>
      <c r="AS1445" s="22" t="str">
        <f t="shared" si="733"/>
        <v/>
      </c>
      <c r="AT1445" s="62" t="str">
        <f t="shared" si="734"/>
        <v/>
      </c>
      <c r="AU1445" s="63" t="str">
        <f>IF(AX1445="","",IF(R1445="Refreshment Beverage",ROUND((BA1445-Y1445-Z1445-AA1445)*VLOOKUP(VALUE(Q1445),Rates!G$15:L$19,3,0),4),ROUND(AW1445*(VLOOKUP(VALUE(Q1445),Rates!G:L,3,0)),4)))</f>
        <v/>
      </c>
      <c r="AV1445" s="68" t="str">
        <f t="shared" si="735"/>
        <v/>
      </c>
      <c r="AW1445" s="69" t="str">
        <f t="shared" si="736"/>
        <v/>
      </c>
      <c r="AX1445" s="65" t="str">
        <f t="shared" si="737"/>
        <v/>
      </c>
      <c r="AY1445" s="70" t="str">
        <f>IF(AX1445="","",IF(R1445="Refreshment Beverage",ROUND(SUM(AX1445*Rates!K$19),4),ROUND(SUM(AX1445*(Rates!J$8/100)),4)))</f>
        <v/>
      </c>
      <c r="AZ1445" s="67" t="str">
        <f t="shared" si="738"/>
        <v/>
      </c>
      <c r="BA1445" s="22" t="str">
        <f t="shared" si="739"/>
        <v/>
      </c>
      <c r="BD1445" s="171"/>
      <c r="BE1445" s="171"/>
      <c r="BF1445" s="171"/>
      <c r="BG1445" s="171"/>
    </row>
    <row r="1446" spans="11:59" ht="12.75" customHeight="1" x14ac:dyDescent="0.3">
      <c r="K1446" s="42" t="str">
        <f t="shared" si="711"/>
        <v/>
      </c>
      <c r="L1446" s="55" t="str">
        <f t="shared" si="712"/>
        <v/>
      </c>
      <c r="M1446" s="43" t="str">
        <f t="shared" si="713"/>
        <v/>
      </c>
      <c r="N1446" s="56" t="str" cm="1">
        <f t="array" ref="N1446">IFERROR(IF(_xlfn.SINGLE(B:B)="","",IF(R1446="Beer",SUM(LOOKUP(2,1/(Rates!$B$3:$B$5&lt;=W1446)/(Rates!$C$3:$C$5&gt;=W1446),Rates!$D$3:$D$5)*(X1446/100)*W1446),IF(R1446="Refreshment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56" t="str">
        <f t="shared" si="714"/>
        <v/>
      </c>
      <c r="P1446" s="53"/>
      <c r="Q1446" s="14" t="str">
        <f t="shared" si="715"/>
        <v/>
      </c>
      <c r="R1446" s="57" t="str">
        <f t="shared" si="716"/>
        <v/>
      </c>
      <c r="S1446" s="58" t="str">
        <f>IF(B1446="","",IF(R1446="Refreshment Beverage",VLOOKUP(VALUE(Q1446),Rates!G$15:L$19,2,0),VLOOKUP(VALUE(Q1446),Rates!G$4:L$12,2,0)))</f>
        <v/>
      </c>
      <c r="T1446" s="58" t="str">
        <f t="shared" si="717"/>
        <v/>
      </c>
      <c r="U1446" s="58" t="str">
        <f t="shared" si="718"/>
        <v/>
      </c>
      <c r="V1446" s="58" t="str">
        <f t="shared" si="719"/>
        <v/>
      </c>
      <c r="W1446" s="58" t="str">
        <f t="shared" si="720"/>
        <v/>
      </c>
      <c r="X1446" s="59" t="str">
        <f t="shared" si="721"/>
        <v/>
      </c>
      <c r="Y1446" s="60" t="str">
        <f>IF(B:B="","",IF(R1446="Refreshment Beverage",VLOOKUP(Q1446,Rates!G$15:L$19,6,0)*W1446,VLOOKUP(Q1446,Rates!G$4:L$12,6,0)*W1446))</f>
        <v/>
      </c>
      <c r="Z1446" s="60" t="str">
        <f t="shared" si="722"/>
        <v/>
      </c>
      <c r="AA1446" s="60" t="str">
        <f t="shared" si="740"/>
        <v/>
      </c>
      <c r="AB1446" s="61" t="str" cm="1">
        <f t="array" ref="AB1446">IF(_xlfn.SINGLE(B:B)="","",IF(R1446="Refreshment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61" t="str" cm="1">
        <f t="array" ref="AC1446">IF(_xlfn.SINGLE(B:B)="","",IF(R1446="Refreshment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68">
        <f>IFERROR(IF(R1446="Beer","",IF(OR(Q1446=1,Q1446=2,Q1446=3,Q1446=4),VLOOKUP(Q1446,Rates!$A$31:$B$34,2,0)*W1446,IF(V1446=1,VLOOKUP(U1446,'REB BEV MIN MKUP'!B:E,4,0),IF(V1446&gt;1,VLOOKUP(VALUE(W1446),'REB BEV MIN MKUP'!O:Q,3,0),0)))),0)</f>
        <v>0</v>
      </c>
      <c r="AE1446" s="62" t="str">
        <f t="shared" si="723"/>
        <v/>
      </c>
      <c r="AF1446" s="63" t="str">
        <f t="shared" si="724"/>
        <v/>
      </c>
      <c r="AG1446" s="64" t="str">
        <f t="shared" si="725"/>
        <v/>
      </c>
      <c r="AH1446" s="65" t="str">
        <f t="shared" si="726"/>
        <v/>
      </c>
      <c r="AI1446" s="66" t="str">
        <f>IF(AE:AE="","",IF(R1446="Refreshment Beverage",AK1446*(Rates!J$19/100),ROUND(SUM(AH1446*(Rates!$J$8/100)),4)))</f>
        <v/>
      </c>
      <c r="AJ1446" s="67" t="str">
        <f t="shared" si="727"/>
        <v/>
      </c>
      <c r="AK1446" s="22" t="str">
        <f t="shared" si="728"/>
        <v/>
      </c>
      <c r="AL1446" s="62" t="str">
        <f t="shared" si="729"/>
        <v/>
      </c>
      <c r="AM1446" s="63" t="str">
        <f>IF(AS1446="","",IF(R1446="Refreshment Beverage",ROUND(AS1446*Rates!K$19,4),ROUND(AO1446*(VLOOKUP(VALUE(Q1446),Rates!G$4:L$12,3,0)),4)))</f>
        <v/>
      </c>
      <c r="AN1446" s="68" t="str">
        <f>IF(AS1446="","",IF(R1446="Refreshment Beverage",AS1446*(Rates!J$19/100),MAX(AM1446,AB1446)))</f>
        <v/>
      </c>
      <c r="AO1446" s="69" t="str">
        <f t="shared" si="730"/>
        <v/>
      </c>
      <c r="AP1446" s="69" t="str">
        <f t="shared" si="731"/>
        <v/>
      </c>
      <c r="AQ1446" s="70" t="str">
        <f>IF(AS1446="","",IF(R1446="Refreshment Beverage",ROUND(SUM(VLOOKUP(Q:Q,Rates!G$15:L$19,3,0)*(AS1446-Y1446-Z1446-AA1446)),4),ROUND(SUM(Rates!$K$8*AS1446),4)))</f>
        <v/>
      </c>
      <c r="AR1446" s="66" t="str">
        <f t="shared" si="732"/>
        <v/>
      </c>
      <c r="AS1446" s="22" t="str">
        <f t="shared" si="733"/>
        <v/>
      </c>
      <c r="AT1446" s="62" t="str">
        <f t="shared" si="734"/>
        <v/>
      </c>
      <c r="AU1446" s="63" t="str">
        <f>IF(AX1446="","",IF(R1446="Refreshment Beverage",ROUND((BA1446-Y1446-Z1446-AA1446)*VLOOKUP(VALUE(Q1446),Rates!G$15:L$19,3,0),4),ROUND(AW1446*(VLOOKUP(VALUE(Q1446),Rates!G:L,3,0)),4)))</f>
        <v/>
      </c>
      <c r="AV1446" s="68" t="str">
        <f t="shared" si="735"/>
        <v/>
      </c>
      <c r="AW1446" s="69" t="str">
        <f t="shared" si="736"/>
        <v/>
      </c>
      <c r="AX1446" s="65" t="str">
        <f t="shared" si="737"/>
        <v/>
      </c>
      <c r="AY1446" s="70" t="str">
        <f>IF(AX1446="","",IF(R1446="Refreshment Beverage",ROUND(SUM(AX1446*Rates!K$19),4),ROUND(SUM(AX1446*(Rates!J$8/100)),4)))</f>
        <v/>
      </c>
      <c r="AZ1446" s="67" t="str">
        <f t="shared" si="738"/>
        <v/>
      </c>
      <c r="BA1446" s="22" t="str">
        <f t="shared" si="739"/>
        <v/>
      </c>
      <c r="BD1446" s="171"/>
      <c r="BE1446" s="171"/>
      <c r="BF1446" s="171"/>
      <c r="BG1446" s="171"/>
    </row>
    <row r="1447" spans="11:59" ht="12.75" customHeight="1" x14ac:dyDescent="0.3">
      <c r="K1447" s="42" t="str">
        <f t="shared" si="711"/>
        <v/>
      </c>
      <c r="L1447" s="55" t="str">
        <f t="shared" si="712"/>
        <v/>
      </c>
      <c r="M1447" s="43" t="str">
        <f t="shared" si="713"/>
        <v/>
      </c>
      <c r="N1447" s="56" t="str" cm="1">
        <f t="array" ref="N1447">IFERROR(IF(_xlfn.SINGLE(B:B)="","",IF(R1447="Beer",SUM(LOOKUP(2,1/(Rates!$B$3:$B$5&lt;=W1447)/(Rates!$C$3:$C$5&gt;=W1447),Rates!$D$3:$D$5)*(X1447/100)*W1447),IF(R1447="Refreshment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56" t="str">
        <f t="shared" si="714"/>
        <v/>
      </c>
      <c r="P1447" s="53"/>
      <c r="Q1447" s="14" t="str">
        <f t="shared" si="715"/>
        <v/>
      </c>
      <c r="R1447" s="57" t="str">
        <f t="shared" si="716"/>
        <v/>
      </c>
      <c r="S1447" s="58" t="str">
        <f>IF(B1447="","",IF(R1447="Refreshment Beverage",VLOOKUP(VALUE(Q1447),Rates!G$15:L$19,2,0),VLOOKUP(VALUE(Q1447),Rates!G$4:L$12,2,0)))</f>
        <v/>
      </c>
      <c r="T1447" s="58" t="str">
        <f t="shared" si="717"/>
        <v/>
      </c>
      <c r="U1447" s="58" t="str">
        <f t="shared" si="718"/>
        <v/>
      </c>
      <c r="V1447" s="58" t="str">
        <f t="shared" si="719"/>
        <v/>
      </c>
      <c r="W1447" s="58" t="str">
        <f t="shared" si="720"/>
        <v/>
      </c>
      <c r="X1447" s="59" t="str">
        <f t="shared" si="721"/>
        <v/>
      </c>
      <c r="Y1447" s="60" t="str">
        <f>IF(B:B="","",IF(R1447="Refreshment Beverage",VLOOKUP(Q1447,Rates!G$15:L$19,6,0)*W1447,VLOOKUP(Q1447,Rates!G$4:L$12,6,0)*W1447))</f>
        <v/>
      </c>
      <c r="Z1447" s="60" t="str">
        <f t="shared" si="722"/>
        <v/>
      </c>
      <c r="AA1447" s="60" t="str">
        <f t="shared" si="740"/>
        <v/>
      </c>
      <c r="AB1447" s="61" t="str" cm="1">
        <f t="array" ref="AB1447">IF(_xlfn.SINGLE(B:B)="","",IF(R1447="Refreshment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61" t="str" cm="1">
        <f t="array" ref="AC1447">IF(_xlfn.SINGLE(B:B)="","",IF(R1447="Refreshment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68">
        <f>IFERROR(IF(R1447="Beer","",IF(OR(Q1447=1,Q1447=2,Q1447=3,Q1447=4),VLOOKUP(Q1447,Rates!$A$31:$B$34,2,0)*W1447,IF(V1447=1,VLOOKUP(U1447,'REB BEV MIN MKUP'!B:E,4,0),IF(V1447&gt;1,VLOOKUP(VALUE(W1447),'REB BEV MIN MKUP'!O:Q,3,0),0)))),0)</f>
        <v>0</v>
      </c>
      <c r="AE1447" s="62" t="str">
        <f t="shared" si="723"/>
        <v/>
      </c>
      <c r="AF1447" s="63" t="str">
        <f t="shared" si="724"/>
        <v/>
      </c>
      <c r="AG1447" s="64" t="str">
        <f t="shared" si="725"/>
        <v/>
      </c>
      <c r="AH1447" s="65" t="str">
        <f t="shared" si="726"/>
        <v/>
      </c>
      <c r="AI1447" s="66" t="str">
        <f>IF(AE:AE="","",IF(R1447="Refreshment Beverage",AK1447*(Rates!J$19/100),ROUND(SUM(AH1447*(Rates!$J$8/100)),4)))</f>
        <v/>
      </c>
      <c r="AJ1447" s="67" t="str">
        <f t="shared" si="727"/>
        <v/>
      </c>
      <c r="AK1447" s="22" t="str">
        <f t="shared" si="728"/>
        <v/>
      </c>
      <c r="AL1447" s="62" t="str">
        <f t="shared" si="729"/>
        <v/>
      </c>
      <c r="AM1447" s="63" t="str">
        <f>IF(AS1447="","",IF(R1447="Refreshment Beverage",ROUND(AS1447*Rates!K$19,4),ROUND(AO1447*(VLOOKUP(VALUE(Q1447),Rates!G$4:L$12,3,0)),4)))</f>
        <v/>
      </c>
      <c r="AN1447" s="68" t="str">
        <f>IF(AS1447="","",IF(R1447="Refreshment Beverage",AS1447*(Rates!J$19/100),MAX(AM1447,AB1447)))</f>
        <v/>
      </c>
      <c r="AO1447" s="69" t="str">
        <f t="shared" si="730"/>
        <v/>
      </c>
      <c r="AP1447" s="69" t="str">
        <f t="shared" si="731"/>
        <v/>
      </c>
      <c r="AQ1447" s="70" t="str">
        <f>IF(AS1447="","",IF(R1447="Refreshment Beverage",ROUND(SUM(VLOOKUP(Q:Q,Rates!G$15:L$19,3,0)*(AS1447-Y1447-Z1447-AA1447)),4),ROUND(SUM(Rates!$K$8*AS1447),4)))</f>
        <v/>
      </c>
      <c r="AR1447" s="66" t="str">
        <f t="shared" si="732"/>
        <v/>
      </c>
      <c r="AS1447" s="22" t="str">
        <f t="shared" si="733"/>
        <v/>
      </c>
      <c r="AT1447" s="62" t="str">
        <f t="shared" si="734"/>
        <v/>
      </c>
      <c r="AU1447" s="63" t="str">
        <f>IF(AX1447="","",IF(R1447="Refreshment Beverage",ROUND((BA1447-Y1447-Z1447-AA1447)*VLOOKUP(VALUE(Q1447),Rates!G$15:L$19,3,0),4),ROUND(AW1447*(VLOOKUP(VALUE(Q1447),Rates!G:L,3,0)),4)))</f>
        <v/>
      </c>
      <c r="AV1447" s="68" t="str">
        <f t="shared" si="735"/>
        <v/>
      </c>
      <c r="AW1447" s="69" t="str">
        <f t="shared" si="736"/>
        <v/>
      </c>
      <c r="AX1447" s="65" t="str">
        <f t="shared" si="737"/>
        <v/>
      </c>
      <c r="AY1447" s="70" t="str">
        <f>IF(AX1447="","",IF(R1447="Refreshment Beverage",ROUND(SUM(AX1447*Rates!K$19),4),ROUND(SUM(AX1447*(Rates!J$8/100)),4)))</f>
        <v/>
      </c>
      <c r="AZ1447" s="67" t="str">
        <f t="shared" si="738"/>
        <v/>
      </c>
      <c r="BA1447" s="22" t="str">
        <f t="shared" si="739"/>
        <v/>
      </c>
      <c r="BD1447" s="171"/>
      <c r="BE1447" s="171"/>
      <c r="BF1447" s="171"/>
      <c r="BG1447" s="171"/>
    </row>
    <row r="1448" spans="11:59" ht="12.75" customHeight="1" x14ac:dyDescent="0.3">
      <c r="K1448" s="42" t="str">
        <f t="shared" ref="K1448:K1511" si="741">IFERROR(IF(B:B="","",IF(OR(C1448="",E1448="",F1448="",G1448="",H1448="",I1448="",J1448=""),"",ROUND(IF(J1448="Gross Price to Brewers",AE1448,IF(J1448="Retail Price",AL1448,IF(J1448="Licensee Retail",AT1448,""))),2))),"")</f>
        <v/>
      </c>
      <c r="L1448" s="55" t="str">
        <f t="shared" ref="L1448:L1511" si="742">IFERROR(IF(B:B="","",IF(OR(C1448="",E1448="",F1448="",G1448="",H1448="",I1448="",J1448=""),"",ROUND(IF(J1448="Gross Price to Brewers",AH1448,IF(J1448="Retail Price",AP1448,IF(J1448="Licensee Retail",AX1448,""))),2))),"")</f>
        <v/>
      </c>
      <c r="M1448" s="43" t="str">
        <f t="shared" ref="M1448:M1511" si="743">IFERROR(IF(B:B="","",IF(OR(C1448="",E1448="",F1448="",G1448="",H1448="",I1448="",J1448=""),"",ROUND(IF(J1448="Gross Price to Brewers",AK1448,IF(J1448="Retail Price",AS1448,IF(J1448="Licensee Retail",BA1448,""))),2))),"")</f>
        <v/>
      </c>
      <c r="N1448" s="56" t="str" cm="1">
        <f t="array" ref="N1448">IFERROR(IF(_xlfn.SINGLE(B:B)="","",IF(R1448="Beer",SUM(LOOKUP(2,1/(Rates!$B$3:$B$5&lt;=W1448)/(Rates!$C$3:$C$5&gt;=W1448),Rates!$D$3:$D$5)*(X1448/100)*W1448),IF(R1448="Refreshment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56" t="str">
        <f t="shared" ref="O1448:O1511" si="744">IF(B:B="","",IF(M1448&gt;N1448,"YES","NO"))</f>
        <v/>
      </c>
      <c r="P1448" s="53"/>
      <c r="Q1448" s="14" t="str">
        <f t="shared" ref="Q1448:Q1511" si="745">IF(B1448="","",IF(OR(D1448="",D1448=0),0,D1448))</f>
        <v/>
      </c>
      <c r="R1448" s="57" t="str">
        <f t="shared" ref="R1448:R1511" si="746">IF(C1448="","",IF(C1448="Beer","Beer",IF(C1448="Malt-Based Cooler","Refreshment Beverage")))</f>
        <v/>
      </c>
      <c r="S1448" s="58" t="str">
        <f>IF(B1448="","",IF(R1448="Refreshment Beverage",VLOOKUP(VALUE(Q1448),Rates!G$15:L$19,2,0),VLOOKUP(VALUE(Q1448),Rates!G$4:L$12,2,0)))</f>
        <v/>
      </c>
      <c r="T1448" s="58" t="str">
        <f t="shared" ref="T1448:T1511" si="747">IF(B1448="","",G1448)</f>
        <v/>
      </c>
      <c r="U1448" s="58" t="str">
        <f t="shared" ref="U1448:U1511" si="748">IF(B:B="","",SUM(W1448/V1448))</f>
        <v/>
      </c>
      <c r="V1448" s="58" t="str">
        <f t="shared" ref="V1448:V1511" si="749">IF(B1448="","",F1448)</f>
        <v/>
      </c>
      <c r="W1448" s="58" t="str">
        <f t="shared" ref="W1448:W1511" si="750">IF(B1448="","",E1448*F1448)</f>
        <v/>
      </c>
      <c r="X1448" s="59" t="str">
        <f t="shared" ref="X1448:X1511" si="751">IF(B1448="","",H1448)</f>
        <v/>
      </c>
      <c r="Y1448" s="60" t="str">
        <f>IF(B:B="","",IF(R1448="Refreshment Beverage",VLOOKUP(Q1448,Rates!G$15:L$19,6,0)*W1448,VLOOKUP(Q1448,Rates!G$4:L$12,6,0)*W1448))</f>
        <v/>
      </c>
      <c r="Z1448" s="60" t="str">
        <f t="shared" ref="Z1448:Z1511" si="752">IF(B:B="","",IF(R1448="Refreshment Beverage",0,IF(T1448="Keg",0,ROUND(0.34/12*V1448,2))))</f>
        <v/>
      </c>
      <c r="AA1448" s="60" t="str">
        <f t="shared" si="740"/>
        <v/>
      </c>
      <c r="AB1448" s="61" t="str" cm="1">
        <f t="array" ref="AB1448">IF(_xlfn.SINGLE(B:B)="","",IF(R1448="Refreshment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61" t="str" cm="1">
        <f t="array" ref="AC1448">IF(_xlfn.SINGLE(B:B)="","",IF(R1448="Refreshment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68">
        <f>IFERROR(IF(R1448="Beer","",IF(OR(Q1448=1,Q1448=2,Q1448=3,Q1448=4),VLOOKUP(Q1448,Rates!$A$31:$B$34,2,0)*W1448,IF(V1448=1,VLOOKUP(U1448,'REB BEV MIN MKUP'!B:E,4,0),IF(V1448&gt;1,VLOOKUP(VALUE(W1448),'REB BEV MIN MKUP'!O:Q,3,0),0)))),0)</f>
        <v>0</v>
      </c>
      <c r="AE1448" s="62" t="str">
        <f t="shared" ref="AE1448:AE1511" si="753">IF(J1448="Gross Price to Brewers",I1448,"")</f>
        <v/>
      </c>
      <c r="AF1448" s="63" t="str">
        <f t="shared" ref="AF1448:AF1511" si="754">IF(AE:AE="","",ROUND(SUM(AE1448*(S1448/100)),4))</f>
        <v/>
      </c>
      <c r="AG1448" s="64" t="str">
        <f t="shared" ref="AG1448:AG1511" si="755">IF(AE:AE="","",IF(R1448="Refreshment Beverage",MAX(AF1448,AD1448),MAX(AB1448,AF1448)))</f>
        <v/>
      </c>
      <c r="AH1448" s="65" t="str">
        <f t="shared" ref="AH1448:AH1511" si="756">IF(AE:AE="","",IF(R1448="Refreshment Beverage",AK1448-AJ1448,SUM(Y1448:AA1448)+AE1448+AG1448))</f>
        <v/>
      </c>
      <c r="AI1448" s="66" t="str">
        <f>IF(AE:AE="","",IF(R1448="Refreshment Beverage",AK1448*(Rates!J$19/100),ROUND(SUM(AH1448*(Rates!$J$8/100)),4)))</f>
        <v/>
      </c>
      <c r="AJ1448" s="67" t="str">
        <f t="shared" ref="AJ1448:AJ1511" si="757">IF(AE:AE="","",IF(R1448="Refreshment Beverage",AI1448,MAX(AC1448,AI1448)))</f>
        <v/>
      </c>
      <c r="AK1448" s="22" t="str">
        <f t="shared" ref="AK1448:AK1511" si="758">IF(AE:AE="","",IF(R1448="Refreshment Beverage",SUM(AE1448+Y1448+Z1448+AA1448+AG1448),SUM(AH1448+AJ1448)))</f>
        <v/>
      </c>
      <c r="AL1448" s="62" t="str">
        <f t="shared" ref="AL1448:AL1511" si="759">IF(AS1448="","",IF(R1448="Refreshment Beverage",ROUND(SUM(AS1448-AR1448-AA1448-Z1448-Y1448),2),ROUND(SUM(AS1448-AR1448-AN1448-Y1448-Z1448-AA1448),2)))</f>
        <v/>
      </c>
      <c r="AM1448" s="63" t="str">
        <f>IF(AS1448="","",IF(R1448="Refreshment Beverage",ROUND(AS1448*Rates!K$19,4),ROUND(AO1448*(VLOOKUP(VALUE(Q1448),Rates!G$4:L$12,3,0)),4)))</f>
        <v/>
      </c>
      <c r="AN1448" s="68" t="str">
        <f>IF(AS1448="","",IF(R1448="Refreshment Beverage",AS1448*(Rates!J$19/100),MAX(AM1448,AB1448)))</f>
        <v/>
      </c>
      <c r="AO1448" s="69" t="str">
        <f t="shared" ref="AO1448:AO1511" si="760">IF(AS1448="","",ROUND(SUM(AS1448-AR1448-Y1448-Z1448-AA1448),4))</f>
        <v/>
      </c>
      <c r="AP1448" s="69" t="str">
        <f t="shared" ref="AP1448:AP1511" si="761">IF(AS1448="","",IF(R1448="Refreshment Beverage",ROUND(AS1448-AN1448,2),ROUND(SUM(AS1448-AR1448),2)))</f>
        <v/>
      </c>
      <c r="AQ1448" s="70" t="str">
        <f>IF(AS1448="","",IF(R1448="Refreshment Beverage",ROUND(SUM(VLOOKUP(Q:Q,Rates!G$15:L$19,3,0)*(AS1448-Y1448-Z1448-AA1448)),4),ROUND(SUM(Rates!$K$8*AS1448),4)))</f>
        <v/>
      </c>
      <c r="AR1448" s="66" t="str">
        <f t="shared" ref="AR1448:AR1511" si="762">IF(AS1448="","",IF(R1448="Refreshment Beverage",MAX(AD1448,AQ1448),MAX(AQ1448,AC1448)))</f>
        <v/>
      </c>
      <c r="AS1448" s="22" t="str">
        <f t="shared" ref="AS1448:AS1511" si="763">IF(J1448="Retail Price",SUM(I1448+0.004),"")</f>
        <v/>
      </c>
      <c r="AT1448" s="62" t="str">
        <f t="shared" ref="AT1448:AT1511" si="764">IF(AX1448="","",IF(R1448="Refreshment Beverage",SUM(BA1448-AV1448-Y1448-Z1448-AA1448),SUM(AX1448-AV1448-Y1448-Z1448-AA1448)))</f>
        <v/>
      </c>
      <c r="AU1448" s="63" t="str">
        <f>IF(AX1448="","",IF(R1448="Refreshment Beverage",ROUND((BA1448-Y1448-Z1448-AA1448)*VLOOKUP(VALUE(Q1448),Rates!G$15:L$19,3,0),4),ROUND(AW1448*(VLOOKUP(VALUE(Q1448),Rates!G:L,3,0)),4)))</f>
        <v/>
      </c>
      <c r="AV1448" s="68" t="str">
        <f t="shared" ref="AV1448:AV1511" si="765">IF(AX1448="","",IF(R1448="Refreshment Beverage",MAX(AU1448,AD1448),MAX(AB1448,AU1448)))</f>
        <v/>
      </c>
      <c r="AW1448" s="69" t="str">
        <f t="shared" ref="AW1448:AW1511" si="766">IF(AX1448="","",IF(R1448="Refreshment Beverage",SUM(BA1448-AV1448-Y1448-Z1448-AA1448),ROUND(SUM(BA1448-AZ1448-Y1448-Z1448-AA1448),4)))</f>
        <v/>
      </c>
      <c r="AX1448" s="65" t="str">
        <f t="shared" ref="AX1448:AX1511" si="767">IF(J1448="Licensee Retail",I1448,"")</f>
        <v/>
      </c>
      <c r="AY1448" s="70" t="str">
        <f>IF(AX1448="","",IF(R1448="Refreshment Beverage",ROUND(SUM(AX1448*Rates!K$19),4),ROUND(SUM(AX1448*(Rates!J$8/100)),4)))</f>
        <v/>
      </c>
      <c r="AZ1448" s="67" t="str">
        <f t="shared" ref="AZ1448:AZ1511" si="768">IF(AX1448="","",MAX($AC1448,AY1448))</f>
        <v/>
      </c>
      <c r="BA1448" s="22" t="str">
        <f t="shared" ref="BA1448:BA1511" si="769">IF(AX1448="","",SUM(AX1448+AZ1448))</f>
        <v/>
      </c>
      <c r="BD1448" s="171"/>
      <c r="BE1448" s="171"/>
      <c r="BF1448" s="171"/>
      <c r="BG1448" s="171"/>
    </row>
    <row r="1449" spans="11:59" ht="12.75" customHeight="1" x14ac:dyDescent="0.3">
      <c r="K1449" s="42" t="str">
        <f t="shared" si="741"/>
        <v/>
      </c>
      <c r="L1449" s="55" t="str">
        <f t="shared" si="742"/>
        <v/>
      </c>
      <c r="M1449" s="43" t="str">
        <f t="shared" si="743"/>
        <v/>
      </c>
      <c r="N1449" s="56" t="str" cm="1">
        <f t="array" ref="N1449">IFERROR(IF(_xlfn.SINGLE(B:B)="","",IF(R1449="Beer",SUM(LOOKUP(2,1/(Rates!$B$3:$B$5&lt;=W1449)/(Rates!$C$3:$C$5&gt;=W1449),Rates!$D$3:$D$5)*(X1449/100)*W1449),IF(R1449="Refreshment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56" t="str">
        <f t="shared" si="744"/>
        <v/>
      </c>
      <c r="P1449" s="53"/>
      <c r="Q1449" s="14" t="str">
        <f t="shared" si="745"/>
        <v/>
      </c>
      <c r="R1449" s="57" t="str">
        <f t="shared" si="746"/>
        <v/>
      </c>
      <c r="S1449" s="58" t="str">
        <f>IF(B1449="","",IF(R1449="Refreshment Beverage",VLOOKUP(VALUE(Q1449),Rates!G$15:L$19,2,0),VLOOKUP(VALUE(Q1449),Rates!G$4:L$12,2,0)))</f>
        <v/>
      </c>
      <c r="T1449" s="58" t="str">
        <f t="shared" si="747"/>
        <v/>
      </c>
      <c r="U1449" s="58" t="str">
        <f t="shared" si="748"/>
        <v/>
      </c>
      <c r="V1449" s="58" t="str">
        <f t="shared" si="749"/>
        <v/>
      </c>
      <c r="W1449" s="58" t="str">
        <f t="shared" si="750"/>
        <v/>
      </c>
      <c r="X1449" s="59" t="str">
        <f t="shared" si="751"/>
        <v/>
      </c>
      <c r="Y1449" s="60" t="str">
        <f>IF(B:B="","",IF(R1449="Refreshment Beverage",VLOOKUP(Q1449,Rates!G$15:L$19,6,0)*W1449,VLOOKUP(Q1449,Rates!G$4:L$12,6,0)*W1449))</f>
        <v/>
      </c>
      <c r="Z1449" s="60" t="str">
        <f t="shared" si="752"/>
        <v/>
      </c>
      <c r="AA1449" s="60" t="str">
        <f t="shared" si="740"/>
        <v/>
      </c>
      <c r="AB1449" s="61" t="str" cm="1">
        <f t="array" ref="AB1449">IF(_xlfn.SINGLE(B:B)="","",IF(R1449="Refreshment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61" t="str" cm="1">
        <f t="array" ref="AC1449">IF(_xlfn.SINGLE(B:B)="","",IF(R1449="Refreshment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68">
        <f>IFERROR(IF(R1449="Beer","",IF(OR(Q1449=1,Q1449=2,Q1449=3,Q1449=4),VLOOKUP(Q1449,Rates!$A$31:$B$34,2,0)*W1449,IF(V1449=1,VLOOKUP(U1449,'REB BEV MIN MKUP'!B:E,4,0),IF(V1449&gt;1,VLOOKUP(VALUE(W1449),'REB BEV MIN MKUP'!O:Q,3,0),0)))),0)</f>
        <v>0</v>
      </c>
      <c r="AE1449" s="62" t="str">
        <f t="shared" si="753"/>
        <v/>
      </c>
      <c r="AF1449" s="63" t="str">
        <f t="shared" si="754"/>
        <v/>
      </c>
      <c r="AG1449" s="64" t="str">
        <f t="shared" si="755"/>
        <v/>
      </c>
      <c r="AH1449" s="65" t="str">
        <f t="shared" si="756"/>
        <v/>
      </c>
      <c r="AI1449" s="66" t="str">
        <f>IF(AE:AE="","",IF(R1449="Refreshment Beverage",AK1449*(Rates!J$19/100),ROUND(SUM(AH1449*(Rates!$J$8/100)),4)))</f>
        <v/>
      </c>
      <c r="AJ1449" s="67" t="str">
        <f t="shared" si="757"/>
        <v/>
      </c>
      <c r="AK1449" s="22" t="str">
        <f t="shared" si="758"/>
        <v/>
      </c>
      <c r="AL1449" s="62" t="str">
        <f t="shared" si="759"/>
        <v/>
      </c>
      <c r="AM1449" s="63" t="str">
        <f>IF(AS1449="","",IF(R1449="Refreshment Beverage",ROUND(AS1449*Rates!K$19,4),ROUND(AO1449*(VLOOKUP(VALUE(Q1449),Rates!G$4:L$12,3,0)),4)))</f>
        <v/>
      </c>
      <c r="AN1449" s="68" t="str">
        <f>IF(AS1449="","",IF(R1449="Refreshment Beverage",AS1449*(Rates!J$19/100),MAX(AM1449,AB1449)))</f>
        <v/>
      </c>
      <c r="AO1449" s="69" t="str">
        <f t="shared" si="760"/>
        <v/>
      </c>
      <c r="AP1449" s="69" t="str">
        <f t="shared" si="761"/>
        <v/>
      </c>
      <c r="AQ1449" s="70" t="str">
        <f>IF(AS1449="","",IF(R1449="Refreshment Beverage",ROUND(SUM(VLOOKUP(Q:Q,Rates!G$15:L$19,3,0)*(AS1449-Y1449-Z1449-AA1449)),4),ROUND(SUM(Rates!$K$8*AS1449),4)))</f>
        <v/>
      </c>
      <c r="AR1449" s="66" t="str">
        <f t="shared" si="762"/>
        <v/>
      </c>
      <c r="AS1449" s="22" t="str">
        <f t="shared" si="763"/>
        <v/>
      </c>
      <c r="AT1449" s="62" t="str">
        <f t="shared" si="764"/>
        <v/>
      </c>
      <c r="AU1449" s="63" t="str">
        <f>IF(AX1449="","",IF(R1449="Refreshment Beverage",ROUND((BA1449-Y1449-Z1449-AA1449)*VLOOKUP(VALUE(Q1449),Rates!G$15:L$19,3,0),4),ROUND(AW1449*(VLOOKUP(VALUE(Q1449),Rates!G:L,3,0)),4)))</f>
        <v/>
      </c>
      <c r="AV1449" s="68" t="str">
        <f t="shared" si="765"/>
        <v/>
      </c>
      <c r="AW1449" s="69" t="str">
        <f t="shared" si="766"/>
        <v/>
      </c>
      <c r="AX1449" s="65" t="str">
        <f t="shared" si="767"/>
        <v/>
      </c>
      <c r="AY1449" s="70" t="str">
        <f>IF(AX1449="","",IF(R1449="Refreshment Beverage",ROUND(SUM(AX1449*Rates!K$19),4),ROUND(SUM(AX1449*(Rates!J$8/100)),4)))</f>
        <v/>
      </c>
      <c r="AZ1449" s="67" t="str">
        <f t="shared" si="768"/>
        <v/>
      </c>
      <c r="BA1449" s="22" t="str">
        <f t="shared" si="769"/>
        <v/>
      </c>
      <c r="BD1449" s="171"/>
      <c r="BE1449" s="171"/>
      <c r="BF1449" s="171"/>
      <c r="BG1449" s="171"/>
    </row>
    <row r="1450" spans="11:59" ht="12.75" customHeight="1" x14ac:dyDescent="0.3">
      <c r="K1450" s="42" t="str">
        <f t="shared" si="741"/>
        <v/>
      </c>
      <c r="L1450" s="55" t="str">
        <f t="shared" si="742"/>
        <v/>
      </c>
      <c r="M1450" s="43" t="str">
        <f t="shared" si="743"/>
        <v/>
      </c>
      <c r="N1450" s="56" t="str" cm="1">
        <f t="array" ref="N1450">IFERROR(IF(_xlfn.SINGLE(B:B)="","",IF(R1450="Beer",SUM(LOOKUP(2,1/(Rates!$B$3:$B$5&lt;=W1450)/(Rates!$C$3:$C$5&gt;=W1450),Rates!$D$3:$D$5)*(X1450/100)*W1450),IF(R1450="Refreshment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56" t="str">
        <f t="shared" si="744"/>
        <v/>
      </c>
      <c r="P1450" s="53"/>
      <c r="Q1450" s="14" t="str">
        <f t="shared" si="745"/>
        <v/>
      </c>
      <c r="R1450" s="57" t="str">
        <f t="shared" si="746"/>
        <v/>
      </c>
      <c r="S1450" s="58" t="str">
        <f>IF(B1450="","",IF(R1450="Refreshment Beverage",VLOOKUP(VALUE(Q1450),Rates!G$15:L$19,2,0),VLOOKUP(VALUE(Q1450),Rates!G$4:L$12,2,0)))</f>
        <v/>
      </c>
      <c r="T1450" s="58" t="str">
        <f t="shared" si="747"/>
        <v/>
      </c>
      <c r="U1450" s="58" t="str">
        <f t="shared" si="748"/>
        <v/>
      </c>
      <c r="V1450" s="58" t="str">
        <f t="shared" si="749"/>
        <v/>
      </c>
      <c r="W1450" s="58" t="str">
        <f t="shared" si="750"/>
        <v/>
      </c>
      <c r="X1450" s="59" t="str">
        <f t="shared" si="751"/>
        <v/>
      </c>
      <c r="Y1450" s="60" t="str">
        <f>IF(B:B="","",IF(R1450="Refreshment Beverage",VLOOKUP(Q1450,Rates!G$15:L$19,6,0)*W1450,VLOOKUP(Q1450,Rates!G$4:L$12,6,0)*W1450))</f>
        <v/>
      </c>
      <c r="Z1450" s="60" t="str">
        <f t="shared" si="752"/>
        <v/>
      </c>
      <c r="AA1450" s="60" t="str">
        <f t="shared" si="740"/>
        <v/>
      </c>
      <c r="AB1450" s="61" t="str" cm="1">
        <f t="array" ref="AB1450">IF(_xlfn.SINGLE(B:B)="","",IF(R1450="Refreshment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61" t="str" cm="1">
        <f t="array" ref="AC1450">IF(_xlfn.SINGLE(B:B)="","",IF(R1450="Refreshment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68">
        <f>IFERROR(IF(R1450="Beer","",IF(OR(Q1450=1,Q1450=2,Q1450=3,Q1450=4),VLOOKUP(Q1450,Rates!$A$31:$B$34,2,0)*W1450,IF(V1450=1,VLOOKUP(U1450,'REB BEV MIN MKUP'!B:E,4,0),IF(V1450&gt;1,VLOOKUP(VALUE(W1450),'REB BEV MIN MKUP'!O:Q,3,0),0)))),0)</f>
        <v>0</v>
      </c>
      <c r="AE1450" s="62" t="str">
        <f t="shared" si="753"/>
        <v/>
      </c>
      <c r="AF1450" s="63" t="str">
        <f t="shared" si="754"/>
        <v/>
      </c>
      <c r="AG1450" s="64" t="str">
        <f t="shared" si="755"/>
        <v/>
      </c>
      <c r="AH1450" s="65" t="str">
        <f t="shared" si="756"/>
        <v/>
      </c>
      <c r="AI1450" s="66" t="str">
        <f>IF(AE:AE="","",IF(R1450="Refreshment Beverage",AK1450*(Rates!J$19/100),ROUND(SUM(AH1450*(Rates!$J$8/100)),4)))</f>
        <v/>
      </c>
      <c r="AJ1450" s="67" t="str">
        <f t="shared" si="757"/>
        <v/>
      </c>
      <c r="AK1450" s="22" t="str">
        <f t="shared" si="758"/>
        <v/>
      </c>
      <c r="AL1450" s="62" t="str">
        <f t="shared" si="759"/>
        <v/>
      </c>
      <c r="AM1450" s="63" t="str">
        <f>IF(AS1450="","",IF(R1450="Refreshment Beverage",ROUND(AS1450*Rates!K$19,4),ROUND(AO1450*(VLOOKUP(VALUE(Q1450),Rates!G$4:L$12,3,0)),4)))</f>
        <v/>
      </c>
      <c r="AN1450" s="68" t="str">
        <f>IF(AS1450="","",IF(R1450="Refreshment Beverage",AS1450*(Rates!J$19/100),MAX(AM1450,AB1450)))</f>
        <v/>
      </c>
      <c r="AO1450" s="69" t="str">
        <f t="shared" si="760"/>
        <v/>
      </c>
      <c r="AP1450" s="69" t="str">
        <f t="shared" si="761"/>
        <v/>
      </c>
      <c r="AQ1450" s="70" t="str">
        <f>IF(AS1450="","",IF(R1450="Refreshment Beverage",ROUND(SUM(VLOOKUP(Q:Q,Rates!G$15:L$19,3,0)*(AS1450-Y1450-Z1450-AA1450)),4),ROUND(SUM(Rates!$K$8*AS1450),4)))</f>
        <v/>
      </c>
      <c r="AR1450" s="66" t="str">
        <f t="shared" si="762"/>
        <v/>
      </c>
      <c r="AS1450" s="22" t="str">
        <f t="shared" si="763"/>
        <v/>
      </c>
      <c r="AT1450" s="62" t="str">
        <f t="shared" si="764"/>
        <v/>
      </c>
      <c r="AU1450" s="63" t="str">
        <f>IF(AX1450="","",IF(R1450="Refreshment Beverage",ROUND((BA1450-Y1450-Z1450-AA1450)*VLOOKUP(VALUE(Q1450),Rates!G$15:L$19,3,0),4),ROUND(AW1450*(VLOOKUP(VALUE(Q1450),Rates!G:L,3,0)),4)))</f>
        <v/>
      </c>
      <c r="AV1450" s="68" t="str">
        <f t="shared" si="765"/>
        <v/>
      </c>
      <c r="AW1450" s="69" t="str">
        <f t="shared" si="766"/>
        <v/>
      </c>
      <c r="AX1450" s="65" t="str">
        <f t="shared" si="767"/>
        <v/>
      </c>
      <c r="AY1450" s="70" t="str">
        <f>IF(AX1450="","",IF(R1450="Refreshment Beverage",ROUND(SUM(AX1450*Rates!K$19),4),ROUND(SUM(AX1450*(Rates!J$8/100)),4)))</f>
        <v/>
      </c>
      <c r="AZ1450" s="67" t="str">
        <f t="shared" si="768"/>
        <v/>
      </c>
      <c r="BA1450" s="22" t="str">
        <f t="shared" si="769"/>
        <v/>
      </c>
      <c r="BD1450" s="171"/>
      <c r="BE1450" s="171"/>
      <c r="BF1450" s="171"/>
      <c r="BG1450" s="171"/>
    </row>
    <row r="1451" spans="11:59" ht="12.75" customHeight="1" x14ac:dyDescent="0.3">
      <c r="K1451" s="42" t="str">
        <f t="shared" si="741"/>
        <v/>
      </c>
      <c r="L1451" s="55" t="str">
        <f t="shared" si="742"/>
        <v/>
      </c>
      <c r="M1451" s="43" t="str">
        <f t="shared" si="743"/>
        <v/>
      </c>
      <c r="N1451" s="56" t="str" cm="1">
        <f t="array" ref="N1451">IFERROR(IF(_xlfn.SINGLE(B:B)="","",IF(R1451="Beer",SUM(LOOKUP(2,1/(Rates!$B$3:$B$5&lt;=W1451)/(Rates!$C$3:$C$5&gt;=W1451),Rates!$D$3:$D$5)*(X1451/100)*W1451),IF(R1451="Refreshment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56" t="str">
        <f t="shared" si="744"/>
        <v/>
      </c>
      <c r="P1451" s="53"/>
      <c r="Q1451" s="14" t="str">
        <f t="shared" si="745"/>
        <v/>
      </c>
      <c r="R1451" s="57" t="str">
        <f t="shared" si="746"/>
        <v/>
      </c>
      <c r="S1451" s="58" t="str">
        <f>IF(B1451="","",IF(R1451="Refreshment Beverage",VLOOKUP(VALUE(Q1451),Rates!G$15:L$19,2,0),VLOOKUP(VALUE(Q1451),Rates!G$4:L$12,2,0)))</f>
        <v/>
      </c>
      <c r="T1451" s="58" t="str">
        <f t="shared" si="747"/>
        <v/>
      </c>
      <c r="U1451" s="58" t="str">
        <f t="shared" si="748"/>
        <v/>
      </c>
      <c r="V1451" s="58" t="str">
        <f t="shared" si="749"/>
        <v/>
      </c>
      <c r="W1451" s="58" t="str">
        <f t="shared" si="750"/>
        <v/>
      </c>
      <c r="X1451" s="59" t="str">
        <f t="shared" si="751"/>
        <v/>
      </c>
      <c r="Y1451" s="60" t="str">
        <f>IF(B:B="","",IF(R1451="Refreshment Beverage",VLOOKUP(Q1451,Rates!G$15:L$19,6,0)*W1451,VLOOKUP(Q1451,Rates!G$4:L$12,6,0)*W1451))</f>
        <v/>
      </c>
      <c r="Z1451" s="60" t="str">
        <f t="shared" si="752"/>
        <v/>
      </c>
      <c r="AA1451" s="60" t="str">
        <f t="shared" si="740"/>
        <v/>
      </c>
      <c r="AB1451" s="61" t="str" cm="1">
        <f t="array" ref="AB1451">IF(_xlfn.SINGLE(B:B)="","",IF(R1451="Refreshment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61" t="str" cm="1">
        <f t="array" ref="AC1451">IF(_xlfn.SINGLE(B:B)="","",IF(R1451="Refreshment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68">
        <f>IFERROR(IF(R1451="Beer","",IF(OR(Q1451=1,Q1451=2,Q1451=3,Q1451=4),VLOOKUP(Q1451,Rates!$A$31:$B$34,2,0)*W1451,IF(V1451=1,VLOOKUP(U1451,'REB BEV MIN MKUP'!B:E,4,0),IF(V1451&gt;1,VLOOKUP(VALUE(W1451),'REB BEV MIN MKUP'!O:Q,3,0),0)))),0)</f>
        <v>0</v>
      </c>
      <c r="AE1451" s="62" t="str">
        <f t="shared" si="753"/>
        <v/>
      </c>
      <c r="AF1451" s="63" t="str">
        <f t="shared" si="754"/>
        <v/>
      </c>
      <c r="AG1451" s="64" t="str">
        <f t="shared" si="755"/>
        <v/>
      </c>
      <c r="AH1451" s="65" t="str">
        <f t="shared" si="756"/>
        <v/>
      </c>
      <c r="AI1451" s="66" t="str">
        <f>IF(AE:AE="","",IF(R1451="Refreshment Beverage",AK1451*(Rates!J$19/100),ROUND(SUM(AH1451*(Rates!$J$8/100)),4)))</f>
        <v/>
      </c>
      <c r="AJ1451" s="67" t="str">
        <f t="shared" si="757"/>
        <v/>
      </c>
      <c r="AK1451" s="22" t="str">
        <f t="shared" si="758"/>
        <v/>
      </c>
      <c r="AL1451" s="62" t="str">
        <f t="shared" si="759"/>
        <v/>
      </c>
      <c r="AM1451" s="63" t="str">
        <f>IF(AS1451="","",IF(R1451="Refreshment Beverage",ROUND(AS1451*Rates!K$19,4),ROUND(AO1451*(VLOOKUP(VALUE(Q1451),Rates!G$4:L$12,3,0)),4)))</f>
        <v/>
      </c>
      <c r="AN1451" s="68" t="str">
        <f>IF(AS1451="","",IF(R1451="Refreshment Beverage",AS1451*(Rates!J$19/100),MAX(AM1451,AB1451)))</f>
        <v/>
      </c>
      <c r="AO1451" s="69" t="str">
        <f t="shared" si="760"/>
        <v/>
      </c>
      <c r="AP1451" s="69" t="str">
        <f t="shared" si="761"/>
        <v/>
      </c>
      <c r="AQ1451" s="70" t="str">
        <f>IF(AS1451="","",IF(R1451="Refreshment Beverage",ROUND(SUM(VLOOKUP(Q:Q,Rates!G$15:L$19,3,0)*(AS1451-Y1451-Z1451-AA1451)),4),ROUND(SUM(Rates!$K$8*AS1451),4)))</f>
        <v/>
      </c>
      <c r="AR1451" s="66" t="str">
        <f t="shared" si="762"/>
        <v/>
      </c>
      <c r="AS1451" s="22" t="str">
        <f t="shared" si="763"/>
        <v/>
      </c>
      <c r="AT1451" s="62" t="str">
        <f t="shared" si="764"/>
        <v/>
      </c>
      <c r="AU1451" s="63" t="str">
        <f>IF(AX1451="","",IF(R1451="Refreshment Beverage",ROUND((BA1451-Y1451-Z1451-AA1451)*VLOOKUP(VALUE(Q1451),Rates!G$15:L$19,3,0),4),ROUND(AW1451*(VLOOKUP(VALUE(Q1451),Rates!G:L,3,0)),4)))</f>
        <v/>
      </c>
      <c r="AV1451" s="68" t="str">
        <f t="shared" si="765"/>
        <v/>
      </c>
      <c r="AW1451" s="69" t="str">
        <f t="shared" si="766"/>
        <v/>
      </c>
      <c r="AX1451" s="65" t="str">
        <f t="shared" si="767"/>
        <v/>
      </c>
      <c r="AY1451" s="70" t="str">
        <f>IF(AX1451="","",IF(R1451="Refreshment Beverage",ROUND(SUM(AX1451*Rates!K$19),4),ROUND(SUM(AX1451*(Rates!J$8/100)),4)))</f>
        <v/>
      </c>
      <c r="AZ1451" s="67" t="str">
        <f t="shared" si="768"/>
        <v/>
      </c>
      <c r="BA1451" s="22" t="str">
        <f t="shared" si="769"/>
        <v/>
      </c>
      <c r="BD1451" s="171"/>
      <c r="BE1451" s="171"/>
      <c r="BF1451" s="171"/>
      <c r="BG1451" s="171"/>
    </row>
    <row r="1452" spans="11:59" ht="12.75" customHeight="1" x14ac:dyDescent="0.3">
      <c r="K1452" s="42" t="str">
        <f t="shared" si="741"/>
        <v/>
      </c>
      <c r="L1452" s="55" t="str">
        <f t="shared" si="742"/>
        <v/>
      </c>
      <c r="M1452" s="43" t="str">
        <f t="shared" si="743"/>
        <v/>
      </c>
      <c r="N1452" s="56" t="str" cm="1">
        <f t="array" ref="N1452">IFERROR(IF(_xlfn.SINGLE(B:B)="","",IF(R1452="Beer",SUM(LOOKUP(2,1/(Rates!$B$3:$B$5&lt;=W1452)/(Rates!$C$3:$C$5&gt;=W1452),Rates!$D$3:$D$5)*(X1452/100)*W1452),IF(R1452="Refreshment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56" t="str">
        <f t="shared" si="744"/>
        <v/>
      </c>
      <c r="P1452" s="53"/>
      <c r="Q1452" s="14" t="str">
        <f t="shared" si="745"/>
        <v/>
      </c>
      <c r="R1452" s="57" t="str">
        <f t="shared" si="746"/>
        <v/>
      </c>
      <c r="S1452" s="58" t="str">
        <f>IF(B1452="","",IF(R1452="Refreshment Beverage",VLOOKUP(VALUE(Q1452),Rates!G$15:L$19,2,0),VLOOKUP(VALUE(Q1452),Rates!G$4:L$12,2,0)))</f>
        <v/>
      </c>
      <c r="T1452" s="58" t="str">
        <f t="shared" si="747"/>
        <v/>
      </c>
      <c r="U1452" s="58" t="str">
        <f t="shared" si="748"/>
        <v/>
      </c>
      <c r="V1452" s="58" t="str">
        <f t="shared" si="749"/>
        <v/>
      </c>
      <c r="W1452" s="58" t="str">
        <f t="shared" si="750"/>
        <v/>
      </c>
      <c r="X1452" s="59" t="str">
        <f t="shared" si="751"/>
        <v/>
      </c>
      <c r="Y1452" s="60" t="str">
        <f>IF(B:B="","",IF(R1452="Refreshment Beverage",VLOOKUP(Q1452,Rates!G$15:L$19,6,0)*W1452,VLOOKUP(Q1452,Rates!G$4:L$12,6,0)*W1452))</f>
        <v/>
      </c>
      <c r="Z1452" s="60" t="str">
        <f t="shared" si="752"/>
        <v/>
      </c>
      <c r="AA1452" s="60" t="str">
        <f t="shared" si="740"/>
        <v/>
      </c>
      <c r="AB1452" s="61" t="str" cm="1">
        <f t="array" ref="AB1452">IF(_xlfn.SINGLE(B:B)="","",IF(R1452="Refreshment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61" t="str" cm="1">
        <f t="array" ref="AC1452">IF(_xlfn.SINGLE(B:B)="","",IF(R1452="Refreshment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68">
        <f>IFERROR(IF(R1452="Beer","",IF(OR(Q1452=1,Q1452=2,Q1452=3,Q1452=4),VLOOKUP(Q1452,Rates!$A$31:$B$34,2,0)*W1452,IF(V1452=1,VLOOKUP(U1452,'REB BEV MIN MKUP'!B:E,4,0),IF(V1452&gt;1,VLOOKUP(VALUE(W1452),'REB BEV MIN MKUP'!O:Q,3,0),0)))),0)</f>
        <v>0</v>
      </c>
      <c r="AE1452" s="62" t="str">
        <f t="shared" si="753"/>
        <v/>
      </c>
      <c r="AF1452" s="63" t="str">
        <f t="shared" si="754"/>
        <v/>
      </c>
      <c r="AG1452" s="64" t="str">
        <f t="shared" si="755"/>
        <v/>
      </c>
      <c r="AH1452" s="65" t="str">
        <f t="shared" si="756"/>
        <v/>
      </c>
      <c r="AI1452" s="66" t="str">
        <f>IF(AE:AE="","",IF(R1452="Refreshment Beverage",AK1452*(Rates!J$19/100),ROUND(SUM(AH1452*(Rates!$J$8/100)),4)))</f>
        <v/>
      </c>
      <c r="AJ1452" s="67" t="str">
        <f t="shared" si="757"/>
        <v/>
      </c>
      <c r="AK1452" s="22" t="str">
        <f t="shared" si="758"/>
        <v/>
      </c>
      <c r="AL1452" s="62" t="str">
        <f t="shared" si="759"/>
        <v/>
      </c>
      <c r="AM1452" s="63" t="str">
        <f>IF(AS1452="","",IF(R1452="Refreshment Beverage",ROUND(AS1452*Rates!K$19,4),ROUND(AO1452*(VLOOKUP(VALUE(Q1452),Rates!G$4:L$12,3,0)),4)))</f>
        <v/>
      </c>
      <c r="AN1452" s="68" t="str">
        <f>IF(AS1452="","",IF(R1452="Refreshment Beverage",AS1452*(Rates!J$19/100),MAX(AM1452,AB1452)))</f>
        <v/>
      </c>
      <c r="AO1452" s="69" t="str">
        <f t="shared" si="760"/>
        <v/>
      </c>
      <c r="AP1452" s="69" t="str">
        <f t="shared" si="761"/>
        <v/>
      </c>
      <c r="AQ1452" s="70" t="str">
        <f>IF(AS1452="","",IF(R1452="Refreshment Beverage",ROUND(SUM(VLOOKUP(Q:Q,Rates!G$15:L$19,3,0)*(AS1452-Y1452-Z1452-AA1452)),4),ROUND(SUM(Rates!$K$8*AS1452),4)))</f>
        <v/>
      </c>
      <c r="AR1452" s="66" t="str">
        <f t="shared" si="762"/>
        <v/>
      </c>
      <c r="AS1452" s="22" t="str">
        <f t="shared" si="763"/>
        <v/>
      </c>
      <c r="AT1452" s="62" t="str">
        <f t="shared" si="764"/>
        <v/>
      </c>
      <c r="AU1452" s="63" t="str">
        <f>IF(AX1452="","",IF(R1452="Refreshment Beverage",ROUND((BA1452-Y1452-Z1452-AA1452)*VLOOKUP(VALUE(Q1452),Rates!G$15:L$19,3,0),4),ROUND(AW1452*(VLOOKUP(VALUE(Q1452),Rates!G:L,3,0)),4)))</f>
        <v/>
      </c>
      <c r="AV1452" s="68" t="str">
        <f t="shared" si="765"/>
        <v/>
      </c>
      <c r="AW1452" s="69" t="str">
        <f t="shared" si="766"/>
        <v/>
      </c>
      <c r="AX1452" s="65" t="str">
        <f t="shared" si="767"/>
        <v/>
      </c>
      <c r="AY1452" s="70" t="str">
        <f>IF(AX1452="","",IF(R1452="Refreshment Beverage",ROUND(SUM(AX1452*Rates!K$19),4),ROUND(SUM(AX1452*(Rates!J$8/100)),4)))</f>
        <v/>
      </c>
      <c r="AZ1452" s="67" t="str">
        <f t="shared" si="768"/>
        <v/>
      </c>
      <c r="BA1452" s="22" t="str">
        <f t="shared" si="769"/>
        <v/>
      </c>
      <c r="BD1452" s="171"/>
      <c r="BE1452" s="171"/>
      <c r="BF1452" s="171"/>
      <c r="BG1452" s="171"/>
    </row>
    <row r="1453" spans="11:59" ht="12.75" customHeight="1" x14ac:dyDescent="0.3">
      <c r="K1453" s="42" t="str">
        <f t="shared" si="741"/>
        <v/>
      </c>
      <c r="L1453" s="55" t="str">
        <f t="shared" si="742"/>
        <v/>
      </c>
      <c r="M1453" s="43" t="str">
        <f t="shared" si="743"/>
        <v/>
      </c>
      <c r="N1453" s="56" t="str" cm="1">
        <f t="array" ref="N1453">IFERROR(IF(_xlfn.SINGLE(B:B)="","",IF(R1453="Beer",SUM(LOOKUP(2,1/(Rates!$B$3:$B$5&lt;=W1453)/(Rates!$C$3:$C$5&gt;=W1453),Rates!$D$3:$D$5)*(X1453/100)*W1453),IF(R1453="Refreshment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56" t="str">
        <f t="shared" si="744"/>
        <v/>
      </c>
      <c r="P1453" s="53"/>
      <c r="Q1453" s="14" t="str">
        <f t="shared" si="745"/>
        <v/>
      </c>
      <c r="R1453" s="57" t="str">
        <f t="shared" si="746"/>
        <v/>
      </c>
      <c r="S1453" s="58" t="str">
        <f>IF(B1453="","",IF(R1453="Refreshment Beverage",VLOOKUP(VALUE(Q1453),Rates!G$15:L$19,2,0),VLOOKUP(VALUE(Q1453),Rates!G$4:L$12,2,0)))</f>
        <v/>
      </c>
      <c r="T1453" s="58" t="str">
        <f t="shared" si="747"/>
        <v/>
      </c>
      <c r="U1453" s="58" t="str">
        <f t="shared" si="748"/>
        <v/>
      </c>
      <c r="V1453" s="58" t="str">
        <f t="shared" si="749"/>
        <v/>
      </c>
      <c r="W1453" s="58" t="str">
        <f t="shared" si="750"/>
        <v/>
      </c>
      <c r="X1453" s="59" t="str">
        <f t="shared" si="751"/>
        <v/>
      </c>
      <c r="Y1453" s="60" t="str">
        <f>IF(B:B="","",IF(R1453="Refreshment Beverage",VLOOKUP(Q1453,Rates!G$15:L$19,6,0)*W1453,VLOOKUP(Q1453,Rates!G$4:L$12,6,0)*W1453))</f>
        <v/>
      </c>
      <c r="Z1453" s="60" t="str">
        <f t="shared" si="752"/>
        <v/>
      </c>
      <c r="AA1453" s="60" t="str">
        <f t="shared" si="740"/>
        <v/>
      </c>
      <c r="AB1453" s="61" t="str" cm="1">
        <f t="array" ref="AB1453">IF(_xlfn.SINGLE(B:B)="","",IF(R1453="Refreshment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61" t="str" cm="1">
        <f t="array" ref="AC1453">IF(_xlfn.SINGLE(B:B)="","",IF(R1453="Refreshment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68">
        <f>IFERROR(IF(R1453="Beer","",IF(OR(Q1453=1,Q1453=2,Q1453=3,Q1453=4),VLOOKUP(Q1453,Rates!$A$31:$B$34,2,0)*W1453,IF(V1453=1,VLOOKUP(U1453,'REB BEV MIN MKUP'!B:E,4,0),IF(V1453&gt;1,VLOOKUP(VALUE(W1453),'REB BEV MIN MKUP'!O:Q,3,0),0)))),0)</f>
        <v>0</v>
      </c>
      <c r="AE1453" s="62" t="str">
        <f t="shared" si="753"/>
        <v/>
      </c>
      <c r="AF1453" s="63" t="str">
        <f t="shared" si="754"/>
        <v/>
      </c>
      <c r="AG1453" s="64" t="str">
        <f t="shared" si="755"/>
        <v/>
      </c>
      <c r="AH1453" s="65" t="str">
        <f t="shared" si="756"/>
        <v/>
      </c>
      <c r="AI1453" s="66" t="str">
        <f>IF(AE:AE="","",IF(R1453="Refreshment Beverage",AK1453*(Rates!J$19/100),ROUND(SUM(AH1453*(Rates!$J$8/100)),4)))</f>
        <v/>
      </c>
      <c r="AJ1453" s="67" t="str">
        <f t="shared" si="757"/>
        <v/>
      </c>
      <c r="AK1453" s="22" t="str">
        <f t="shared" si="758"/>
        <v/>
      </c>
      <c r="AL1453" s="62" t="str">
        <f t="shared" si="759"/>
        <v/>
      </c>
      <c r="AM1453" s="63" t="str">
        <f>IF(AS1453="","",IF(R1453="Refreshment Beverage",ROUND(AS1453*Rates!K$19,4),ROUND(AO1453*(VLOOKUP(VALUE(Q1453),Rates!G$4:L$12,3,0)),4)))</f>
        <v/>
      </c>
      <c r="AN1453" s="68" t="str">
        <f>IF(AS1453="","",IF(R1453="Refreshment Beverage",AS1453*(Rates!J$19/100),MAX(AM1453,AB1453)))</f>
        <v/>
      </c>
      <c r="AO1453" s="69" t="str">
        <f t="shared" si="760"/>
        <v/>
      </c>
      <c r="AP1453" s="69" t="str">
        <f t="shared" si="761"/>
        <v/>
      </c>
      <c r="AQ1453" s="70" t="str">
        <f>IF(AS1453="","",IF(R1453="Refreshment Beverage",ROUND(SUM(VLOOKUP(Q:Q,Rates!G$15:L$19,3,0)*(AS1453-Y1453-Z1453-AA1453)),4),ROUND(SUM(Rates!$K$8*AS1453),4)))</f>
        <v/>
      </c>
      <c r="AR1453" s="66" t="str">
        <f t="shared" si="762"/>
        <v/>
      </c>
      <c r="AS1453" s="22" t="str">
        <f t="shared" si="763"/>
        <v/>
      </c>
      <c r="AT1453" s="62" t="str">
        <f t="shared" si="764"/>
        <v/>
      </c>
      <c r="AU1453" s="63" t="str">
        <f>IF(AX1453="","",IF(R1453="Refreshment Beverage",ROUND((BA1453-Y1453-Z1453-AA1453)*VLOOKUP(VALUE(Q1453),Rates!G$15:L$19,3,0),4),ROUND(AW1453*(VLOOKUP(VALUE(Q1453),Rates!G:L,3,0)),4)))</f>
        <v/>
      </c>
      <c r="AV1453" s="68" t="str">
        <f t="shared" si="765"/>
        <v/>
      </c>
      <c r="AW1453" s="69" t="str">
        <f t="shared" si="766"/>
        <v/>
      </c>
      <c r="AX1453" s="65" t="str">
        <f t="shared" si="767"/>
        <v/>
      </c>
      <c r="AY1453" s="70" t="str">
        <f>IF(AX1453="","",IF(R1453="Refreshment Beverage",ROUND(SUM(AX1453*Rates!K$19),4),ROUND(SUM(AX1453*(Rates!J$8/100)),4)))</f>
        <v/>
      </c>
      <c r="AZ1453" s="67" t="str">
        <f t="shared" si="768"/>
        <v/>
      </c>
      <c r="BA1453" s="22" t="str">
        <f t="shared" si="769"/>
        <v/>
      </c>
      <c r="BD1453" s="171"/>
      <c r="BE1453" s="171"/>
      <c r="BF1453" s="171"/>
      <c r="BG1453" s="171"/>
    </row>
    <row r="1454" spans="11:59" ht="12.75" customHeight="1" x14ac:dyDescent="0.3">
      <c r="K1454" s="42" t="str">
        <f t="shared" si="741"/>
        <v/>
      </c>
      <c r="L1454" s="55" t="str">
        <f t="shared" si="742"/>
        <v/>
      </c>
      <c r="M1454" s="43" t="str">
        <f t="shared" si="743"/>
        <v/>
      </c>
      <c r="N1454" s="56" t="str" cm="1">
        <f t="array" ref="N1454">IFERROR(IF(_xlfn.SINGLE(B:B)="","",IF(R1454="Beer",SUM(LOOKUP(2,1/(Rates!$B$3:$B$5&lt;=W1454)/(Rates!$C$3:$C$5&gt;=W1454),Rates!$D$3:$D$5)*(X1454/100)*W1454),IF(R1454="Refreshment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56" t="str">
        <f t="shared" si="744"/>
        <v/>
      </c>
      <c r="P1454" s="53"/>
      <c r="Q1454" s="14" t="str">
        <f t="shared" si="745"/>
        <v/>
      </c>
      <c r="R1454" s="57" t="str">
        <f t="shared" si="746"/>
        <v/>
      </c>
      <c r="S1454" s="58" t="str">
        <f>IF(B1454="","",IF(R1454="Refreshment Beverage",VLOOKUP(VALUE(Q1454),Rates!G$15:L$19,2,0),VLOOKUP(VALUE(Q1454),Rates!G$4:L$12,2,0)))</f>
        <v/>
      </c>
      <c r="T1454" s="58" t="str">
        <f t="shared" si="747"/>
        <v/>
      </c>
      <c r="U1454" s="58" t="str">
        <f t="shared" si="748"/>
        <v/>
      </c>
      <c r="V1454" s="58" t="str">
        <f t="shared" si="749"/>
        <v/>
      </c>
      <c r="W1454" s="58" t="str">
        <f t="shared" si="750"/>
        <v/>
      </c>
      <c r="X1454" s="59" t="str">
        <f t="shared" si="751"/>
        <v/>
      </c>
      <c r="Y1454" s="60" t="str">
        <f>IF(B:B="","",IF(R1454="Refreshment Beverage",VLOOKUP(Q1454,Rates!G$15:L$19,6,0)*W1454,VLOOKUP(Q1454,Rates!G$4:L$12,6,0)*W1454))</f>
        <v/>
      </c>
      <c r="Z1454" s="60" t="str">
        <f t="shared" si="752"/>
        <v/>
      </c>
      <c r="AA1454" s="60" t="str">
        <f t="shared" si="740"/>
        <v/>
      </c>
      <c r="AB1454" s="61" t="str" cm="1">
        <f t="array" ref="AB1454">IF(_xlfn.SINGLE(B:B)="","",IF(R1454="Refreshment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61" t="str" cm="1">
        <f t="array" ref="AC1454">IF(_xlfn.SINGLE(B:B)="","",IF(R1454="Refreshment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68">
        <f>IFERROR(IF(R1454="Beer","",IF(OR(Q1454=1,Q1454=2,Q1454=3,Q1454=4),VLOOKUP(Q1454,Rates!$A$31:$B$34,2,0)*W1454,IF(V1454=1,VLOOKUP(U1454,'REB BEV MIN MKUP'!B:E,4,0),IF(V1454&gt;1,VLOOKUP(VALUE(W1454),'REB BEV MIN MKUP'!O:Q,3,0),0)))),0)</f>
        <v>0</v>
      </c>
      <c r="AE1454" s="62" t="str">
        <f t="shared" si="753"/>
        <v/>
      </c>
      <c r="AF1454" s="63" t="str">
        <f t="shared" si="754"/>
        <v/>
      </c>
      <c r="AG1454" s="64" t="str">
        <f t="shared" si="755"/>
        <v/>
      </c>
      <c r="AH1454" s="65" t="str">
        <f t="shared" si="756"/>
        <v/>
      </c>
      <c r="AI1454" s="66" t="str">
        <f>IF(AE:AE="","",IF(R1454="Refreshment Beverage",AK1454*(Rates!J$19/100),ROUND(SUM(AH1454*(Rates!$J$8/100)),4)))</f>
        <v/>
      </c>
      <c r="AJ1454" s="67" t="str">
        <f t="shared" si="757"/>
        <v/>
      </c>
      <c r="AK1454" s="22" t="str">
        <f t="shared" si="758"/>
        <v/>
      </c>
      <c r="AL1454" s="62" t="str">
        <f t="shared" si="759"/>
        <v/>
      </c>
      <c r="AM1454" s="63" t="str">
        <f>IF(AS1454="","",IF(R1454="Refreshment Beverage",ROUND(AS1454*Rates!K$19,4),ROUND(AO1454*(VLOOKUP(VALUE(Q1454),Rates!G$4:L$12,3,0)),4)))</f>
        <v/>
      </c>
      <c r="AN1454" s="68" t="str">
        <f>IF(AS1454="","",IF(R1454="Refreshment Beverage",AS1454*(Rates!J$19/100),MAX(AM1454,AB1454)))</f>
        <v/>
      </c>
      <c r="AO1454" s="69" t="str">
        <f t="shared" si="760"/>
        <v/>
      </c>
      <c r="AP1454" s="69" t="str">
        <f t="shared" si="761"/>
        <v/>
      </c>
      <c r="AQ1454" s="70" t="str">
        <f>IF(AS1454="","",IF(R1454="Refreshment Beverage",ROUND(SUM(VLOOKUP(Q:Q,Rates!G$15:L$19,3,0)*(AS1454-Y1454-Z1454-AA1454)),4),ROUND(SUM(Rates!$K$8*AS1454),4)))</f>
        <v/>
      </c>
      <c r="AR1454" s="66" t="str">
        <f t="shared" si="762"/>
        <v/>
      </c>
      <c r="AS1454" s="22" t="str">
        <f t="shared" si="763"/>
        <v/>
      </c>
      <c r="AT1454" s="62" t="str">
        <f t="shared" si="764"/>
        <v/>
      </c>
      <c r="AU1454" s="63" t="str">
        <f>IF(AX1454="","",IF(R1454="Refreshment Beverage",ROUND((BA1454-Y1454-Z1454-AA1454)*VLOOKUP(VALUE(Q1454),Rates!G$15:L$19,3,0),4),ROUND(AW1454*(VLOOKUP(VALUE(Q1454),Rates!G:L,3,0)),4)))</f>
        <v/>
      </c>
      <c r="AV1454" s="68" t="str">
        <f t="shared" si="765"/>
        <v/>
      </c>
      <c r="AW1454" s="69" t="str">
        <f t="shared" si="766"/>
        <v/>
      </c>
      <c r="AX1454" s="65" t="str">
        <f t="shared" si="767"/>
        <v/>
      </c>
      <c r="AY1454" s="70" t="str">
        <f>IF(AX1454="","",IF(R1454="Refreshment Beverage",ROUND(SUM(AX1454*Rates!K$19),4),ROUND(SUM(AX1454*(Rates!J$8/100)),4)))</f>
        <v/>
      </c>
      <c r="AZ1454" s="67" t="str">
        <f t="shared" si="768"/>
        <v/>
      </c>
      <c r="BA1454" s="22" t="str">
        <f t="shared" si="769"/>
        <v/>
      </c>
      <c r="BD1454" s="171"/>
      <c r="BE1454" s="171"/>
      <c r="BF1454" s="171"/>
      <c r="BG1454" s="171"/>
    </row>
    <row r="1455" spans="11:59" ht="12.75" customHeight="1" x14ac:dyDescent="0.3">
      <c r="K1455" s="42" t="str">
        <f t="shared" si="741"/>
        <v/>
      </c>
      <c r="L1455" s="55" t="str">
        <f t="shared" si="742"/>
        <v/>
      </c>
      <c r="M1455" s="43" t="str">
        <f t="shared" si="743"/>
        <v/>
      </c>
      <c r="N1455" s="56" t="str" cm="1">
        <f t="array" ref="N1455">IFERROR(IF(_xlfn.SINGLE(B:B)="","",IF(R1455="Beer",SUM(LOOKUP(2,1/(Rates!$B$3:$B$5&lt;=W1455)/(Rates!$C$3:$C$5&gt;=W1455),Rates!$D$3:$D$5)*(X1455/100)*W1455),IF(R1455="Refreshment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56" t="str">
        <f t="shared" si="744"/>
        <v/>
      </c>
      <c r="P1455" s="53"/>
      <c r="Q1455" s="14" t="str">
        <f t="shared" si="745"/>
        <v/>
      </c>
      <c r="R1455" s="57" t="str">
        <f t="shared" si="746"/>
        <v/>
      </c>
      <c r="S1455" s="58" t="str">
        <f>IF(B1455="","",IF(R1455="Refreshment Beverage",VLOOKUP(VALUE(Q1455),Rates!G$15:L$19,2,0),VLOOKUP(VALUE(Q1455),Rates!G$4:L$12,2,0)))</f>
        <v/>
      </c>
      <c r="T1455" s="58" t="str">
        <f t="shared" si="747"/>
        <v/>
      </c>
      <c r="U1455" s="58" t="str">
        <f t="shared" si="748"/>
        <v/>
      </c>
      <c r="V1455" s="58" t="str">
        <f t="shared" si="749"/>
        <v/>
      </c>
      <c r="W1455" s="58" t="str">
        <f t="shared" si="750"/>
        <v/>
      </c>
      <c r="X1455" s="59" t="str">
        <f t="shared" si="751"/>
        <v/>
      </c>
      <c r="Y1455" s="60" t="str">
        <f>IF(B:B="","",IF(R1455="Refreshment Beverage",VLOOKUP(Q1455,Rates!G$15:L$19,6,0)*W1455,VLOOKUP(Q1455,Rates!G$4:L$12,6,0)*W1455))</f>
        <v/>
      </c>
      <c r="Z1455" s="60" t="str">
        <f t="shared" si="752"/>
        <v/>
      </c>
      <c r="AA1455" s="60" t="str">
        <f t="shared" si="740"/>
        <v/>
      </c>
      <c r="AB1455" s="61" t="str" cm="1">
        <f t="array" ref="AB1455">IF(_xlfn.SINGLE(B:B)="","",IF(R1455="Refreshment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61" t="str" cm="1">
        <f t="array" ref="AC1455">IF(_xlfn.SINGLE(B:B)="","",IF(R1455="Refreshment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68">
        <f>IFERROR(IF(R1455="Beer","",IF(OR(Q1455=1,Q1455=2,Q1455=3,Q1455=4),VLOOKUP(Q1455,Rates!$A$31:$B$34,2,0)*W1455,IF(V1455=1,VLOOKUP(U1455,'REB BEV MIN MKUP'!B:E,4,0),IF(V1455&gt;1,VLOOKUP(VALUE(W1455),'REB BEV MIN MKUP'!O:Q,3,0),0)))),0)</f>
        <v>0</v>
      </c>
      <c r="AE1455" s="62" t="str">
        <f t="shared" si="753"/>
        <v/>
      </c>
      <c r="AF1455" s="63" t="str">
        <f t="shared" si="754"/>
        <v/>
      </c>
      <c r="AG1455" s="64" t="str">
        <f t="shared" si="755"/>
        <v/>
      </c>
      <c r="AH1455" s="65" t="str">
        <f t="shared" si="756"/>
        <v/>
      </c>
      <c r="AI1455" s="66" t="str">
        <f>IF(AE:AE="","",IF(R1455="Refreshment Beverage",AK1455*(Rates!J$19/100),ROUND(SUM(AH1455*(Rates!$J$8/100)),4)))</f>
        <v/>
      </c>
      <c r="AJ1455" s="67" t="str">
        <f t="shared" si="757"/>
        <v/>
      </c>
      <c r="AK1455" s="22" t="str">
        <f t="shared" si="758"/>
        <v/>
      </c>
      <c r="AL1455" s="62" t="str">
        <f t="shared" si="759"/>
        <v/>
      </c>
      <c r="AM1455" s="63" t="str">
        <f>IF(AS1455="","",IF(R1455="Refreshment Beverage",ROUND(AS1455*Rates!K$19,4),ROUND(AO1455*(VLOOKUP(VALUE(Q1455),Rates!G$4:L$12,3,0)),4)))</f>
        <v/>
      </c>
      <c r="AN1455" s="68" t="str">
        <f>IF(AS1455="","",IF(R1455="Refreshment Beverage",AS1455*(Rates!J$19/100),MAX(AM1455,AB1455)))</f>
        <v/>
      </c>
      <c r="AO1455" s="69" t="str">
        <f t="shared" si="760"/>
        <v/>
      </c>
      <c r="AP1455" s="69" t="str">
        <f t="shared" si="761"/>
        <v/>
      </c>
      <c r="AQ1455" s="70" t="str">
        <f>IF(AS1455="","",IF(R1455="Refreshment Beverage",ROUND(SUM(VLOOKUP(Q:Q,Rates!G$15:L$19,3,0)*(AS1455-Y1455-Z1455-AA1455)),4),ROUND(SUM(Rates!$K$8*AS1455),4)))</f>
        <v/>
      </c>
      <c r="AR1455" s="66" t="str">
        <f t="shared" si="762"/>
        <v/>
      </c>
      <c r="AS1455" s="22" t="str">
        <f t="shared" si="763"/>
        <v/>
      </c>
      <c r="AT1455" s="62" t="str">
        <f t="shared" si="764"/>
        <v/>
      </c>
      <c r="AU1455" s="63" t="str">
        <f>IF(AX1455="","",IF(R1455="Refreshment Beverage",ROUND((BA1455-Y1455-Z1455-AA1455)*VLOOKUP(VALUE(Q1455),Rates!G$15:L$19,3,0),4),ROUND(AW1455*(VLOOKUP(VALUE(Q1455),Rates!G:L,3,0)),4)))</f>
        <v/>
      </c>
      <c r="AV1455" s="68" t="str">
        <f t="shared" si="765"/>
        <v/>
      </c>
      <c r="AW1455" s="69" t="str">
        <f t="shared" si="766"/>
        <v/>
      </c>
      <c r="AX1455" s="65" t="str">
        <f t="shared" si="767"/>
        <v/>
      </c>
      <c r="AY1455" s="70" t="str">
        <f>IF(AX1455="","",IF(R1455="Refreshment Beverage",ROUND(SUM(AX1455*Rates!K$19),4),ROUND(SUM(AX1455*(Rates!J$8/100)),4)))</f>
        <v/>
      </c>
      <c r="AZ1455" s="67" t="str">
        <f t="shared" si="768"/>
        <v/>
      </c>
      <c r="BA1455" s="22" t="str">
        <f t="shared" si="769"/>
        <v/>
      </c>
      <c r="BD1455" s="171"/>
      <c r="BE1455" s="171"/>
      <c r="BF1455" s="171"/>
      <c r="BG1455" s="171"/>
    </row>
    <row r="1456" spans="11:59" ht="12.75" customHeight="1" x14ac:dyDescent="0.3">
      <c r="K1456" s="42" t="str">
        <f t="shared" si="741"/>
        <v/>
      </c>
      <c r="L1456" s="55" t="str">
        <f t="shared" si="742"/>
        <v/>
      </c>
      <c r="M1456" s="43" t="str">
        <f t="shared" si="743"/>
        <v/>
      </c>
      <c r="N1456" s="56" t="str" cm="1">
        <f t="array" ref="N1456">IFERROR(IF(_xlfn.SINGLE(B:B)="","",IF(R1456="Beer",SUM(LOOKUP(2,1/(Rates!$B$3:$B$5&lt;=W1456)/(Rates!$C$3:$C$5&gt;=W1456),Rates!$D$3:$D$5)*(X1456/100)*W1456),IF(R1456="Refreshment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56" t="str">
        <f t="shared" si="744"/>
        <v/>
      </c>
      <c r="P1456" s="53"/>
      <c r="Q1456" s="14" t="str">
        <f t="shared" si="745"/>
        <v/>
      </c>
      <c r="R1456" s="57" t="str">
        <f t="shared" si="746"/>
        <v/>
      </c>
      <c r="S1456" s="58" t="str">
        <f>IF(B1456="","",IF(R1456="Refreshment Beverage",VLOOKUP(VALUE(Q1456),Rates!G$15:L$19,2,0),VLOOKUP(VALUE(Q1456),Rates!G$4:L$12,2,0)))</f>
        <v/>
      </c>
      <c r="T1456" s="58" t="str">
        <f t="shared" si="747"/>
        <v/>
      </c>
      <c r="U1456" s="58" t="str">
        <f t="shared" si="748"/>
        <v/>
      </c>
      <c r="V1456" s="58" t="str">
        <f t="shared" si="749"/>
        <v/>
      </c>
      <c r="W1456" s="58" t="str">
        <f t="shared" si="750"/>
        <v/>
      </c>
      <c r="X1456" s="59" t="str">
        <f t="shared" si="751"/>
        <v/>
      </c>
      <c r="Y1456" s="60" t="str">
        <f>IF(B:B="","",IF(R1456="Refreshment Beverage",VLOOKUP(Q1456,Rates!G$15:L$19,6,0)*W1456,VLOOKUP(Q1456,Rates!G$4:L$12,6,0)*W1456))</f>
        <v/>
      </c>
      <c r="Z1456" s="60" t="str">
        <f t="shared" si="752"/>
        <v/>
      </c>
      <c r="AA1456" s="60" t="str">
        <f t="shared" si="740"/>
        <v/>
      </c>
      <c r="AB1456" s="61" t="str" cm="1">
        <f t="array" ref="AB1456">IF(_xlfn.SINGLE(B:B)="","",IF(R1456="Refreshment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61" t="str" cm="1">
        <f t="array" ref="AC1456">IF(_xlfn.SINGLE(B:B)="","",IF(R1456="Refreshment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68">
        <f>IFERROR(IF(R1456="Beer","",IF(OR(Q1456=1,Q1456=2,Q1456=3,Q1456=4),VLOOKUP(Q1456,Rates!$A$31:$B$34,2,0)*W1456,IF(V1456=1,VLOOKUP(U1456,'REB BEV MIN MKUP'!B:E,4,0),IF(V1456&gt;1,VLOOKUP(VALUE(W1456),'REB BEV MIN MKUP'!O:Q,3,0),0)))),0)</f>
        <v>0</v>
      </c>
      <c r="AE1456" s="62" t="str">
        <f t="shared" si="753"/>
        <v/>
      </c>
      <c r="AF1456" s="63" t="str">
        <f t="shared" si="754"/>
        <v/>
      </c>
      <c r="AG1456" s="64" t="str">
        <f t="shared" si="755"/>
        <v/>
      </c>
      <c r="AH1456" s="65" t="str">
        <f t="shared" si="756"/>
        <v/>
      </c>
      <c r="AI1456" s="66" t="str">
        <f>IF(AE:AE="","",IF(R1456="Refreshment Beverage",AK1456*(Rates!J$19/100),ROUND(SUM(AH1456*(Rates!$J$8/100)),4)))</f>
        <v/>
      </c>
      <c r="AJ1456" s="67" t="str">
        <f t="shared" si="757"/>
        <v/>
      </c>
      <c r="AK1456" s="22" t="str">
        <f t="shared" si="758"/>
        <v/>
      </c>
      <c r="AL1456" s="62" t="str">
        <f t="shared" si="759"/>
        <v/>
      </c>
      <c r="AM1456" s="63" t="str">
        <f>IF(AS1456="","",IF(R1456="Refreshment Beverage",ROUND(AS1456*Rates!K$19,4),ROUND(AO1456*(VLOOKUP(VALUE(Q1456),Rates!G$4:L$12,3,0)),4)))</f>
        <v/>
      </c>
      <c r="AN1456" s="68" t="str">
        <f>IF(AS1456="","",IF(R1456="Refreshment Beverage",AS1456*(Rates!J$19/100),MAX(AM1456,AB1456)))</f>
        <v/>
      </c>
      <c r="AO1456" s="69" t="str">
        <f t="shared" si="760"/>
        <v/>
      </c>
      <c r="AP1456" s="69" t="str">
        <f t="shared" si="761"/>
        <v/>
      </c>
      <c r="AQ1456" s="70" t="str">
        <f>IF(AS1456="","",IF(R1456="Refreshment Beverage",ROUND(SUM(VLOOKUP(Q:Q,Rates!G$15:L$19,3,0)*(AS1456-Y1456-Z1456-AA1456)),4),ROUND(SUM(Rates!$K$8*AS1456),4)))</f>
        <v/>
      </c>
      <c r="AR1456" s="66" t="str">
        <f t="shared" si="762"/>
        <v/>
      </c>
      <c r="AS1456" s="22" t="str">
        <f t="shared" si="763"/>
        <v/>
      </c>
      <c r="AT1456" s="62" t="str">
        <f t="shared" si="764"/>
        <v/>
      </c>
      <c r="AU1456" s="63" t="str">
        <f>IF(AX1456="","",IF(R1456="Refreshment Beverage",ROUND((BA1456-Y1456-Z1456-AA1456)*VLOOKUP(VALUE(Q1456),Rates!G$15:L$19,3,0),4),ROUND(AW1456*(VLOOKUP(VALUE(Q1456),Rates!G:L,3,0)),4)))</f>
        <v/>
      </c>
      <c r="AV1456" s="68" t="str">
        <f t="shared" si="765"/>
        <v/>
      </c>
      <c r="AW1456" s="69" t="str">
        <f t="shared" si="766"/>
        <v/>
      </c>
      <c r="AX1456" s="65" t="str">
        <f t="shared" si="767"/>
        <v/>
      </c>
      <c r="AY1456" s="70" t="str">
        <f>IF(AX1456="","",IF(R1456="Refreshment Beverage",ROUND(SUM(AX1456*Rates!K$19),4),ROUND(SUM(AX1456*(Rates!J$8/100)),4)))</f>
        <v/>
      </c>
      <c r="AZ1456" s="67" t="str">
        <f t="shared" si="768"/>
        <v/>
      </c>
      <c r="BA1456" s="22" t="str">
        <f t="shared" si="769"/>
        <v/>
      </c>
      <c r="BD1456" s="171"/>
      <c r="BE1456" s="171"/>
      <c r="BF1456" s="171"/>
      <c r="BG1456" s="171"/>
    </row>
    <row r="1457" spans="11:59" ht="12.75" customHeight="1" x14ac:dyDescent="0.3">
      <c r="K1457" s="42" t="str">
        <f t="shared" si="741"/>
        <v/>
      </c>
      <c r="L1457" s="55" t="str">
        <f t="shared" si="742"/>
        <v/>
      </c>
      <c r="M1457" s="43" t="str">
        <f t="shared" si="743"/>
        <v/>
      </c>
      <c r="N1457" s="56" t="str" cm="1">
        <f t="array" ref="N1457">IFERROR(IF(_xlfn.SINGLE(B:B)="","",IF(R1457="Beer",SUM(LOOKUP(2,1/(Rates!$B$3:$B$5&lt;=W1457)/(Rates!$C$3:$C$5&gt;=W1457),Rates!$D$3:$D$5)*(X1457/100)*W1457),IF(R1457="Refreshment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56" t="str">
        <f t="shared" si="744"/>
        <v/>
      </c>
      <c r="P1457" s="53"/>
      <c r="Q1457" s="14" t="str">
        <f t="shared" si="745"/>
        <v/>
      </c>
      <c r="R1457" s="57" t="str">
        <f t="shared" si="746"/>
        <v/>
      </c>
      <c r="S1457" s="58" t="str">
        <f>IF(B1457="","",IF(R1457="Refreshment Beverage",VLOOKUP(VALUE(Q1457),Rates!G$15:L$19,2,0),VLOOKUP(VALUE(Q1457),Rates!G$4:L$12,2,0)))</f>
        <v/>
      </c>
      <c r="T1457" s="58" t="str">
        <f t="shared" si="747"/>
        <v/>
      </c>
      <c r="U1457" s="58" t="str">
        <f t="shared" si="748"/>
        <v/>
      </c>
      <c r="V1457" s="58" t="str">
        <f t="shared" si="749"/>
        <v/>
      </c>
      <c r="W1457" s="58" t="str">
        <f t="shared" si="750"/>
        <v/>
      </c>
      <c r="X1457" s="59" t="str">
        <f t="shared" si="751"/>
        <v/>
      </c>
      <c r="Y1457" s="60" t="str">
        <f>IF(B:B="","",IF(R1457="Refreshment Beverage",VLOOKUP(Q1457,Rates!G$15:L$19,6,0)*W1457,VLOOKUP(Q1457,Rates!G$4:L$12,6,0)*W1457))</f>
        <v/>
      </c>
      <c r="Z1457" s="60" t="str">
        <f t="shared" si="752"/>
        <v/>
      </c>
      <c r="AA1457" s="60" t="str">
        <f t="shared" si="740"/>
        <v/>
      </c>
      <c r="AB1457" s="61" t="str" cm="1">
        <f t="array" ref="AB1457">IF(_xlfn.SINGLE(B:B)="","",IF(R1457="Refreshment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61" t="str" cm="1">
        <f t="array" ref="AC1457">IF(_xlfn.SINGLE(B:B)="","",IF(R1457="Refreshment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68">
        <f>IFERROR(IF(R1457="Beer","",IF(OR(Q1457=1,Q1457=2,Q1457=3,Q1457=4),VLOOKUP(Q1457,Rates!$A$31:$B$34,2,0)*W1457,IF(V1457=1,VLOOKUP(U1457,'REB BEV MIN MKUP'!B:E,4,0),IF(V1457&gt;1,VLOOKUP(VALUE(W1457),'REB BEV MIN MKUP'!O:Q,3,0),0)))),0)</f>
        <v>0</v>
      </c>
      <c r="AE1457" s="62" t="str">
        <f t="shared" si="753"/>
        <v/>
      </c>
      <c r="AF1457" s="63" t="str">
        <f t="shared" si="754"/>
        <v/>
      </c>
      <c r="AG1457" s="64" t="str">
        <f t="shared" si="755"/>
        <v/>
      </c>
      <c r="AH1457" s="65" t="str">
        <f t="shared" si="756"/>
        <v/>
      </c>
      <c r="AI1457" s="66" t="str">
        <f>IF(AE:AE="","",IF(R1457="Refreshment Beverage",AK1457*(Rates!J$19/100),ROUND(SUM(AH1457*(Rates!$J$8/100)),4)))</f>
        <v/>
      </c>
      <c r="AJ1457" s="67" t="str">
        <f t="shared" si="757"/>
        <v/>
      </c>
      <c r="AK1457" s="22" t="str">
        <f t="shared" si="758"/>
        <v/>
      </c>
      <c r="AL1457" s="62" t="str">
        <f t="shared" si="759"/>
        <v/>
      </c>
      <c r="AM1457" s="63" t="str">
        <f>IF(AS1457="","",IF(R1457="Refreshment Beverage",ROUND(AS1457*Rates!K$19,4),ROUND(AO1457*(VLOOKUP(VALUE(Q1457),Rates!G$4:L$12,3,0)),4)))</f>
        <v/>
      </c>
      <c r="AN1457" s="68" t="str">
        <f>IF(AS1457="","",IF(R1457="Refreshment Beverage",AS1457*(Rates!J$19/100),MAX(AM1457,AB1457)))</f>
        <v/>
      </c>
      <c r="AO1457" s="69" t="str">
        <f t="shared" si="760"/>
        <v/>
      </c>
      <c r="AP1457" s="69" t="str">
        <f t="shared" si="761"/>
        <v/>
      </c>
      <c r="AQ1457" s="70" t="str">
        <f>IF(AS1457="","",IF(R1457="Refreshment Beverage",ROUND(SUM(VLOOKUP(Q:Q,Rates!G$15:L$19,3,0)*(AS1457-Y1457-Z1457-AA1457)),4),ROUND(SUM(Rates!$K$8*AS1457),4)))</f>
        <v/>
      </c>
      <c r="AR1457" s="66" t="str">
        <f t="shared" si="762"/>
        <v/>
      </c>
      <c r="AS1457" s="22" t="str">
        <f t="shared" si="763"/>
        <v/>
      </c>
      <c r="AT1457" s="62" t="str">
        <f t="shared" si="764"/>
        <v/>
      </c>
      <c r="AU1457" s="63" t="str">
        <f>IF(AX1457="","",IF(R1457="Refreshment Beverage",ROUND((BA1457-Y1457-Z1457-AA1457)*VLOOKUP(VALUE(Q1457),Rates!G$15:L$19,3,0),4),ROUND(AW1457*(VLOOKUP(VALUE(Q1457),Rates!G:L,3,0)),4)))</f>
        <v/>
      </c>
      <c r="AV1457" s="68" t="str">
        <f t="shared" si="765"/>
        <v/>
      </c>
      <c r="AW1457" s="69" t="str">
        <f t="shared" si="766"/>
        <v/>
      </c>
      <c r="AX1457" s="65" t="str">
        <f t="shared" si="767"/>
        <v/>
      </c>
      <c r="AY1457" s="70" t="str">
        <f>IF(AX1457="","",IF(R1457="Refreshment Beverage",ROUND(SUM(AX1457*Rates!K$19),4),ROUND(SUM(AX1457*(Rates!J$8/100)),4)))</f>
        <v/>
      </c>
      <c r="AZ1457" s="67" t="str">
        <f t="shared" si="768"/>
        <v/>
      </c>
      <c r="BA1457" s="22" t="str">
        <f t="shared" si="769"/>
        <v/>
      </c>
      <c r="BD1457" s="171"/>
      <c r="BE1457" s="171"/>
      <c r="BF1457" s="171"/>
      <c r="BG1457" s="171"/>
    </row>
    <row r="1458" spans="11:59" ht="12.75" customHeight="1" x14ac:dyDescent="0.3">
      <c r="K1458" s="42" t="str">
        <f t="shared" si="741"/>
        <v/>
      </c>
      <c r="L1458" s="55" t="str">
        <f t="shared" si="742"/>
        <v/>
      </c>
      <c r="M1458" s="43" t="str">
        <f t="shared" si="743"/>
        <v/>
      </c>
      <c r="N1458" s="56" t="str" cm="1">
        <f t="array" ref="N1458">IFERROR(IF(_xlfn.SINGLE(B:B)="","",IF(R1458="Beer",SUM(LOOKUP(2,1/(Rates!$B$3:$B$5&lt;=W1458)/(Rates!$C$3:$C$5&gt;=W1458),Rates!$D$3:$D$5)*(X1458/100)*W1458),IF(R1458="Refreshment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56" t="str">
        <f t="shared" si="744"/>
        <v/>
      </c>
      <c r="P1458" s="53"/>
      <c r="Q1458" s="14" t="str">
        <f t="shared" si="745"/>
        <v/>
      </c>
      <c r="R1458" s="57" t="str">
        <f t="shared" si="746"/>
        <v/>
      </c>
      <c r="S1458" s="58" t="str">
        <f>IF(B1458="","",IF(R1458="Refreshment Beverage",VLOOKUP(VALUE(Q1458),Rates!G$15:L$19,2,0),VLOOKUP(VALUE(Q1458),Rates!G$4:L$12,2,0)))</f>
        <v/>
      </c>
      <c r="T1458" s="58" t="str">
        <f t="shared" si="747"/>
        <v/>
      </c>
      <c r="U1458" s="58" t="str">
        <f t="shared" si="748"/>
        <v/>
      </c>
      <c r="V1458" s="58" t="str">
        <f t="shared" si="749"/>
        <v/>
      </c>
      <c r="W1458" s="58" t="str">
        <f t="shared" si="750"/>
        <v/>
      </c>
      <c r="X1458" s="59" t="str">
        <f t="shared" si="751"/>
        <v/>
      </c>
      <c r="Y1458" s="60" t="str">
        <f>IF(B:B="","",IF(R1458="Refreshment Beverage",VLOOKUP(Q1458,Rates!G$15:L$19,6,0)*W1458,VLOOKUP(Q1458,Rates!G$4:L$12,6,0)*W1458))</f>
        <v/>
      </c>
      <c r="Z1458" s="60" t="str">
        <f t="shared" si="752"/>
        <v/>
      </c>
      <c r="AA1458" s="60" t="str">
        <f t="shared" si="740"/>
        <v/>
      </c>
      <c r="AB1458" s="61" t="str" cm="1">
        <f t="array" ref="AB1458">IF(_xlfn.SINGLE(B:B)="","",IF(R1458="Refreshment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61" t="str" cm="1">
        <f t="array" ref="AC1458">IF(_xlfn.SINGLE(B:B)="","",IF(R1458="Refreshment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68">
        <f>IFERROR(IF(R1458="Beer","",IF(OR(Q1458=1,Q1458=2,Q1458=3,Q1458=4),VLOOKUP(Q1458,Rates!$A$31:$B$34,2,0)*W1458,IF(V1458=1,VLOOKUP(U1458,'REB BEV MIN MKUP'!B:E,4,0),IF(V1458&gt;1,VLOOKUP(VALUE(W1458),'REB BEV MIN MKUP'!O:Q,3,0),0)))),0)</f>
        <v>0</v>
      </c>
      <c r="AE1458" s="62" t="str">
        <f t="shared" si="753"/>
        <v/>
      </c>
      <c r="AF1458" s="63" t="str">
        <f t="shared" si="754"/>
        <v/>
      </c>
      <c r="AG1458" s="64" t="str">
        <f t="shared" si="755"/>
        <v/>
      </c>
      <c r="AH1458" s="65" t="str">
        <f t="shared" si="756"/>
        <v/>
      </c>
      <c r="AI1458" s="66" t="str">
        <f>IF(AE:AE="","",IF(R1458="Refreshment Beverage",AK1458*(Rates!J$19/100),ROUND(SUM(AH1458*(Rates!$J$8/100)),4)))</f>
        <v/>
      </c>
      <c r="AJ1458" s="67" t="str">
        <f t="shared" si="757"/>
        <v/>
      </c>
      <c r="AK1458" s="22" t="str">
        <f t="shared" si="758"/>
        <v/>
      </c>
      <c r="AL1458" s="62" t="str">
        <f t="shared" si="759"/>
        <v/>
      </c>
      <c r="AM1458" s="63" t="str">
        <f>IF(AS1458="","",IF(R1458="Refreshment Beverage",ROUND(AS1458*Rates!K$19,4),ROUND(AO1458*(VLOOKUP(VALUE(Q1458),Rates!G$4:L$12,3,0)),4)))</f>
        <v/>
      </c>
      <c r="AN1458" s="68" t="str">
        <f>IF(AS1458="","",IF(R1458="Refreshment Beverage",AS1458*(Rates!J$19/100),MAX(AM1458,AB1458)))</f>
        <v/>
      </c>
      <c r="AO1458" s="69" t="str">
        <f t="shared" si="760"/>
        <v/>
      </c>
      <c r="AP1458" s="69" t="str">
        <f t="shared" si="761"/>
        <v/>
      </c>
      <c r="AQ1458" s="70" t="str">
        <f>IF(AS1458="","",IF(R1458="Refreshment Beverage",ROUND(SUM(VLOOKUP(Q:Q,Rates!G$15:L$19,3,0)*(AS1458-Y1458-Z1458-AA1458)),4),ROUND(SUM(Rates!$K$8*AS1458),4)))</f>
        <v/>
      </c>
      <c r="AR1458" s="66" t="str">
        <f t="shared" si="762"/>
        <v/>
      </c>
      <c r="AS1458" s="22" t="str">
        <f t="shared" si="763"/>
        <v/>
      </c>
      <c r="AT1458" s="62" t="str">
        <f t="shared" si="764"/>
        <v/>
      </c>
      <c r="AU1458" s="63" t="str">
        <f>IF(AX1458="","",IF(R1458="Refreshment Beverage",ROUND((BA1458-Y1458-Z1458-AA1458)*VLOOKUP(VALUE(Q1458),Rates!G$15:L$19,3,0),4),ROUND(AW1458*(VLOOKUP(VALUE(Q1458),Rates!G:L,3,0)),4)))</f>
        <v/>
      </c>
      <c r="AV1458" s="68" t="str">
        <f t="shared" si="765"/>
        <v/>
      </c>
      <c r="AW1458" s="69" t="str">
        <f t="shared" si="766"/>
        <v/>
      </c>
      <c r="AX1458" s="65" t="str">
        <f t="shared" si="767"/>
        <v/>
      </c>
      <c r="AY1458" s="70" t="str">
        <f>IF(AX1458="","",IF(R1458="Refreshment Beverage",ROUND(SUM(AX1458*Rates!K$19),4),ROUND(SUM(AX1458*(Rates!J$8/100)),4)))</f>
        <v/>
      </c>
      <c r="AZ1458" s="67" t="str">
        <f t="shared" si="768"/>
        <v/>
      </c>
      <c r="BA1458" s="22" t="str">
        <f t="shared" si="769"/>
        <v/>
      </c>
      <c r="BD1458" s="171"/>
      <c r="BE1458" s="171"/>
      <c r="BF1458" s="171"/>
      <c r="BG1458" s="171"/>
    </row>
    <row r="1459" spans="11:59" ht="12.75" customHeight="1" x14ac:dyDescent="0.3">
      <c r="K1459" s="42" t="str">
        <f t="shared" si="741"/>
        <v/>
      </c>
      <c r="L1459" s="55" t="str">
        <f t="shared" si="742"/>
        <v/>
      </c>
      <c r="M1459" s="43" t="str">
        <f t="shared" si="743"/>
        <v/>
      </c>
      <c r="N1459" s="56" t="str" cm="1">
        <f t="array" ref="N1459">IFERROR(IF(_xlfn.SINGLE(B:B)="","",IF(R1459="Beer",SUM(LOOKUP(2,1/(Rates!$B$3:$B$5&lt;=W1459)/(Rates!$C$3:$C$5&gt;=W1459),Rates!$D$3:$D$5)*(X1459/100)*W1459),IF(R1459="Refreshment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56" t="str">
        <f t="shared" si="744"/>
        <v/>
      </c>
      <c r="P1459" s="53"/>
      <c r="Q1459" s="14" t="str">
        <f t="shared" si="745"/>
        <v/>
      </c>
      <c r="R1459" s="57" t="str">
        <f t="shared" si="746"/>
        <v/>
      </c>
      <c r="S1459" s="58" t="str">
        <f>IF(B1459="","",IF(R1459="Refreshment Beverage",VLOOKUP(VALUE(Q1459),Rates!G$15:L$19,2,0),VLOOKUP(VALUE(Q1459),Rates!G$4:L$12,2,0)))</f>
        <v/>
      </c>
      <c r="T1459" s="58" t="str">
        <f t="shared" si="747"/>
        <v/>
      </c>
      <c r="U1459" s="58" t="str">
        <f t="shared" si="748"/>
        <v/>
      </c>
      <c r="V1459" s="58" t="str">
        <f t="shared" si="749"/>
        <v/>
      </c>
      <c r="W1459" s="58" t="str">
        <f t="shared" si="750"/>
        <v/>
      </c>
      <c r="X1459" s="59" t="str">
        <f t="shared" si="751"/>
        <v/>
      </c>
      <c r="Y1459" s="60" t="str">
        <f>IF(B:B="","",IF(R1459="Refreshment Beverage",VLOOKUP(Q1459,Rates!G$15:L$19,6,0)*W1459,VLOOKUP(Q1459,Rates!G$4:L$12,6,0)*W1459))</f>
        <v/>
      </c>
      <c r="Z1459" s="60" t="str">
        <f t="shared" si="752"/>
        <v/>
      </c>
      <c r="AA1459" s="60" t="str">
        <f t="shared" si="740"/>
        <v/>
      </c>
      <c r="AB1459" s="61" t="str" cm="1">
        <f t="array" ref="AB1459">IF(_xlfn.SINGLE(B:B)="","",IF(R1459="Refreshment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61" t="str" cm="1">
        <f t="array" ref="AC1459">IF(_xlfn.SINGLE(B:B)="","",IF(R1459="Refreshment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68">
        <f>IFERROR(IF(R1459="Beer","",IF(OR(Q1459=1,Q1459=2,Q1459=3,Q1459=4),VLOOKUP(Q1459,Rates!$A$31:$B$34,2,0)*W1459,IF(V1459=1,VLOOKUP(U1459,'REB BEV MIN MKUP'!B:E,4,0),IF(V1459&gt;1,VLOOKUP(VALUE(W1459),'REB BEV MIN MKUP'!O:Q,3,0),0)))),0)</f>
        <v>0</v>
      </c>
      <c r="AE1459" s="62" t="str">
        <f t="shared" si="753"/>
        <v/>
      </c>
      <c r="AF1459" s="63" t="str">
        <f t="shared" si="754"/>
        <v/>
      </c>
      <c r="AG1459" s="64" t="str">
        <f t="shared" si="755"/>
        <v/>
      </c>
      <c r="AH1459" s="65" t="str">
        <f t="shared" si="756"/>
        <v/>
      </c>
      <c r="AI1459" s="66" t="str">
        <f>IF(AE:AE="","",IF(R1459="Refreshment Beverage",AK1459*(Rates!J$19/100),ROUND(SUM(AH1459*(Rates!$J$8/100)),4)))</f>
        <v/>
      </c>
      <c r="AJ1459" s="67" t="str">
        <f t="shared" si="757"/>
        <v/>
      </c>
      <c r="AK1459" s="22" t="str">
        <f t="shared" si="758"/>
        <v/>
      </c>
      <c r="AL1459" s="62" t="str">
        <f t="shared" si="759"/>
        <v/>
      </c>
      <c r="AM1459" s="63" t="str">
        <f>IF(AS1459="","",IF(R1459="Refreshment Beverage",ROUND(AS1459*Rates!K$19,4),ROUND(AO1459*(VLOOKUP(VALUE(Q1459),Rates!G$4:L$12,3,0)),4)))</f>
        <v/>
      </c>
      <c r="AN1459" s="68" t="str">
        <f>IF(AS1459="","",IF(R1459="Refreshment Beverage",AS1459*(Rates!J$19/100),MAX(AM1459,AB1459)))</f>
        <v/>
      </c>
      <c r="AO1459" s="69" t="str">
        <f t="shared" si="760"/>
        <v/>
      </c>
      <c r="AP1459" s="69" t="str">
        <f t="shared" si="761"/>
        <v/>
      </c>
      <c r="AQ1459" s="70" t="str">
        <f>IF(AS1459="","",IF(R1459="Refreshment Beverage",ROUND(SUM(VLOOKUP(Q:Q,Rates!G$15:L$19,3,0)*(AS1459-Y1459-Z1459-AA1459)),4),ROUND(SUM(Rates!$K$8*AS1459),4)))</f>
        <v/>
      </c>
      <c r="AR1459" s="66" t="str">
        <f t="shared" si="762"/>
        <v/>
      </c>
      <c r="AS1459" s="22" t="str">
        <f t="shared" si="763"/>
        <v/>
      </c>
      <c r="AT1459" s="62" t="str">
        <f t="shared" si="764"/>
        <v/>
      </c>
      <c r="AU1459" s="63" t="str">
        <f>IF(AX1459="","",IF(R1459="Refreshment Beverage",ROUND((BA1459-Y1459-Z1459-AA1459)*VLOOKUP(VALUE(Q1459),Rates!G$15:L$19,3,0),4),ROUND(AW1459*(VLOOKUP(VALUE(Q1459),Rates!G:L,3,0)),4)))</f>
        <v/>
      </c>
      <c r="AV1459" s="68" t="str">
        <f t="shared" si="765"/>
        <v/>
      </c>
      <c r="AW1459" s="69" t="str">
        <f t="shared" si="766"/>
        <v/>
      </c>
      <c r="AX1459" s="65" t="str">
        <f t="shared" si="767"/>
        <v/>
      </c>
      <c r="AY1459" s="70" t="str">
        <f>IF(AX1459="","",IF(R1459="Refreshment Beverage",ROUND(SUM(AX1459*Rates!K$19),4),ROUND(SUM(AX1459*(Rates!J$8/100)),4)))</f>
        <v/>
      </c>
      <c r="AZ1459" s="67" t="str">
        <f t="shared" si="768"/>
        <v/>
      </c>
      <c r="BA1459" s="22" t="str">
        <f t="shared" si="769"/>
        <v/>
      </c>
      <c r="BD1459" s="171"/>
      <c r="BE1459" s="171"/>
      <c r="BF1459" s="171"/>
      <c r="BG1459" s="171"/>
    </row>
    <row r="1460" spans="11:59" ht="12.75" customHeight="1" x14ac:dyDescent="0.3">
      <c r="K1460" s="42" t="str">
        <f t="shared" si="741"/>
        <v/>
      </c>
      <c r="L1460" s="55" t="str">
        <f t="shared" si="742"/>
        <v/>
      </c>
      <c r="M1460" s="43" t="str">
        <f t="shared" si="743"/>
        <v/>
      </c>
      <c r="N1460" s="56" t="str" cm="1">
        <f t="array" ref="N1460">IFERROR(IF(_xlfn.SINGLE(B:B)="","",IF(R1460="Beer",SUM(LOOKUP(2,1/(Rates!$B$3:$B$5&lt;=W1460)/(Rates!$C$3:$C$5&gt;=W1460),Rates!$D$3:$D$5)*(X1460/100)*W1460),IF(R1460="Refreshment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56" t="str">
        <f t="shared" si="744"/>
        <v/>
      </c>
      <c r="P1460" s="53"/>
      <c r="Q1460" s="14" t="str">
        <f t="shared" si="745"/>
        <v/>
      </c>
      <c r="R1460" s="57" t="str">
        <f t="shared" si="746"/>
        <v/>
      </c>
      <c r="S1460" s="58" t="str">
        <f>IF(B1460="","",IF(R1460="Refreshment Beverage",VLOOKUP(VALUE(Q1460),Rates!G$15:L$19,2,0),VLOOKUP(VALUE(Q1460),Rates!G$4:L$12,2,0)))</f>
        <v/>
      </c>
      <c r="T1460" s="58" t="str">
        <f t="shared" si="747"/>
        <v/>
      </c>
      <c r="U1460" s="58" t="str">
        <f t="shared" si="748"/>
        <v/>
      </c>
      <c r="V1460" s="58" t="str">
        <f t="shared" si="749"/>
        <v/>
      </c>
      <c r="W1460" s="58" t="str">
        <f t="shared" si="750"/>
        <v/>
      </c>
      <c r="X1460" s="59" t="str">
        <f t="shared" si="751"/>
        <v/>
      </c>
      <c r="Y1460" s="60" t="str">
        <f>IF(B:B="","",IF(R1460="Refreshment Beverage",VLOOKUP(Q1460,Rates!G$15:L$19,6,0)*W1460,VLOOKUP(Q1460,Rates!G$4:L$12,6,0)*W1460))</f>
        <v/>
      </c>
      <c r="Z1460" s="60" t="str">
        <f t="shared" si="752"/>
        <v/>
      </c>
      <c r="AA1460" s="60" t="str">
        <f t="shared" si="740"/>
        <v/>
      </c>
      <c r="AB1460" s="61" t="str" cm="1">
        <f t="array" ref="AB1460">IF(_xlfn.SINGLE(B:B)="","",IF(R1460="Refreshment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61" t="str" cm="1">
        <f t="array" ref="AC1460">IF(_xlfn.SINGLE(B:B)="","",IF(R1460="Refreshment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68">
        <f>IFERROR(IF(R1460="Beer","",IF(OR(Q1460=1,Q1460=2,Q1460=3,Q1460=4),VLOOKUP(Q1460,Rates!$A$31:$B$34,2,0)*W1460,IF(V1460=1,VLOOKUP(U1460,'REB BEV MIN MKUP'!B:E,4,0),IF(V1460&gt;1,VLOOKUP(VALUE(W1460),'REB BEV MIN MKUP'!O:Q,3,0),0)))),0)</f>
        <v>0</v>
      </c>
      <c r="AE1460" s="62" t="str">
        <f t="shared" si="753"/>
        <v/>
      </c>
      <c r="AF1460" s="63" t="str">
        <f t="shared" si="754"/>
        <v/>
      </c>
      <c r="AG1460" s="64" t="str">
        <f t="shared" si="755"/>
        <v/>
      </c>
      <c r="AH1460" s="65" t="str">
        <f t="shared" si="756"/>
        <v/>
      </c>
      <c r="AI1460" s="66" t="str">
        <f>IF(AE:AE="","",IF(R1460="Refreshment Beverage",AK1460*(Rates!J$19/100),ROUND(SUM(AH1460*(Rates!$J$8/100)),4)))</f>
        <v/>
      </c>
      <c r="AJ1460" s="67" t="str">
        <f t="shared" si="757"/>
        <v/>
      </c>
      <c r="AK1460" s="22" t="str">
        <f t="shared" si="758"/>
        <v/>
      </c>
      <c r="AL1460" s="62" t="str">
        <f t="shared" si="759"/>
        <v/>
      </c>
      <c r="AM1460" s="63" t="str">
        <f>IF(AS1460="","",IF(R1460="Refreshment Beverage",ROUND(AS1460*Rates!K$19,4),ROUND(AO1460*(VLOOKUP(VALUE(Q1460),Rates!G$4:L$12,3,0)),4)))</f>
        <v/>
      </c>
      <c r="AN1460" s="68" t="str">
        <f>IF(AS1460="","",IF(R1460="Refreshment Beverage",AS1460*(Rates!J$19/100),MAX(AM1460,AB1460)))</f>
        <v/>
      </c>
      <c r="AO1460" s="69" t="str">
        <f t="shared" si="760"/>
        <v/>
      </c>
      <c r="AP1460" s="69" t="str">
        <f t="shared" si="761"/>
        <v/>
      </c>
      <c r="AQ1460" s="70" t="str">
        <f>IF(AS1460="","",IF(R1460="Refreshment Beverage",ROUND(SUM(VLOOKUP(Q:Q,Rates!G$15:L$19,3,0)*(AS1460-Y1460-Z1460-AA1460)),4),ROUND(SUM(Rates!$K$8*AS1460),4)))</f>
        <v/>
      </c>
      <c r="AR1460" s="66" t="str">
        <f t="shared" si="762"/>
        <v/>
      </c>
      <c r="AS1460" s="22" t="str">
        <f t="shared" si="763"/>
        <v/>
      </c>
      <c r="AT1460" s="62" t="str">
        <f t="shared" si="764"/>
        <v/>
      </c>
      <c r="AU1460" s="63" t="str">
        <f>IF(AX1460="","",IF(R1460="Refreshment Beverage",ROUND((BA1460-Y1460-Z1460-AA1460)*VLOOKUP(VALUE(Q1460),Rates!G$15:L$19,3,0),4),ROUND(AW1460*(VLOOKUP(VALUE(Q1460),Rates!G:L,3,0)),4)))</f>
        <v/>
      </c>
      <c r="AV1460" s="68" t="str">
        <f t="shared" si="765"/>
        <v/>
      </c>
      <c r="AW1460" s="69" t="str">
        <f t="shared" si="766"/>
        <v/>
      </c>
      <c r="AX1460" s="65" t="str">
        <f t="shared" si="767"/>
        <v/>
      </c>
      <c r="AY1460" s="70" t="str">
        <f>IF(AX1460="","",IF(R1460="Refreshment Beverage",ROUND(SUM(AX1460*Rates!K$19),4),ROUND(SUM(AX1460*(Rates!J$8/100)),4)))</f>
        <v/>
      </c>
      <c r="AZ1460" s="67" t="str">
        <f t="shared" si="768"/>
        <v/>
      </c>
      <c r="BA1460" s="22" t="str">
        <f t="shared" si="769"/>
        <v/>
      </c>
      <c r="BD1460" s="171"/>
      <c r="BE1460" s="171"/>
      <c r="BF1460" s="171"/>
      <c r="BG1460" s="171"/>
    </row>
    <row r="1461" spans="11:59" ht="12.75" customHeight="1" x14ac:dyDescent="0.3">
      <c r="K1461" s="42" t="str">
        <f t="shared" si="741"/>
        <v/>
      </c>
      <c r="L1461" s="55" t="str">
        <f t="shared" si="742"/>
        <v/>
      </c>
      <c r="M1461" s="43" t="str">
        <f t="shared" si="743"/>
        <v/>
      </c>
      <c r="N1461" s="56" t="str" cm="1">
        <f t="array" ref="N1461">IFERROR(IF(_xlfn.SINGLE(B:B)="","",IF(R1461="Beer",SUM(LOOKUP(2,1/(Rates!$B$3:$B$5&lt;=W1461)/(Rates!$C$3:$C$5&gt;=W1461),Rates!$D$3:$D$5)*(X1461/100)*W1461),IF(R1461="Refreshment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56" t="str">
        <f t="shared" si="744"/>
        <v/>
      </c>
      <c r="P1461" s="53"/>
      <c r="Q1461" s="14" t="str">
        <f t="shared" si="745"/>
        <v/>
      </c>
      <c r="R1461" s="57" t="str">
        <f t="shared" si="746"/>
        <v/>
      </c>
      <c r="S1461" s="58" t="str">
        <f>IF(B1461="","",IF(R1461="Refreshment Beverage",VLOOKUP(VALUE(Q1461),Rates!G$15:L$19,2,0),VLOOKUP(VALUE(Q1461),Rates!G$4:L$12,2,0)))</f>
        <v/>
      </c>
      <c r="T1461" s="58" t="str">
        <f t="shared" si="747"/>
        <v/>
      </c>
      <c r="U1461" s="58" t="str">
        <f t="shared" si="748"/>
        <v/>
      </c>
      <c r="V1461" s="58" t="str">
        <f t="shared" si="749"/>
        <v/>
      </c>
      <c r="W1461" s="58" t="str">
        <f t="shared" si="750"/>
        <v/>
      </c>
      <c r="X1461" s="59" t="str">
        <f t="shared" si="751"/>
        <v/>
      </c>
      <c r="Y1461" s="60" t="str">
        <f>IF(B:B="","",IF(R1461="Refreshment Beverage",VLOOKUP(Q1461,Rates!G$15:L$19,6,0)*W1461,VLOOKUP(Q1461,Rates!G$4:L$12,6,0)*W1461))</f>
        <v/>
      </c>
      <c r="Z1461" s="60" t="str">
        <f t="shared" si="752"/>
        <v/>
      </c>
      <c r="AA1461" s="60" t="str">
        <f t="shared" si="740"/>
        <v/>
      </c>
      <c r="AB1461" s="61" t="str" cm="1">
        <f t="array" ref="AB1461">IF(_xlfn.SINGLE(B:B)="","",IF(R1461="Refreshment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61" t="str" cm="1">
        <f t="array" ref="AC1461">IF(_xlfn.SINGLE(B:B)="","",IF(R1461="Refreshment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68">
        <f>IFERROR(IF(R1461="Beer","",IF(OR(Q1461=1,Q1461=2,Q1461=3,Q1461=4),VLOOKUP(Q1461,Rates!$A$31:$B$34,2,0)*W1461,IF(V1461=1,VLOOKUP(U1461,'REB BEV MIN MKUP'!B:E,4,0),IF(V1461&gt;1,VLOOKUP(VALUE(W1461),'REB BEV MIN MKUP'!O:Q,3,0),0)))),0)</f>
        <v>0</v>
      </c>
      <c r="AE1461" s="62" t="str">
        <f t="shared" si="753"/>
        <v/>
      </c>
      <c r="AF1461" s="63" t="str">
        <f t="shared" si="754"/>
        <v/>
      </c>
      <c r="AG1461" s="64" t="str">
        <f t="shared" si="755"/>
        <v/>
      </c>
      <c r="AH1461" s="65" t="str">
        <f t="shared" si="756"/>
        <v/>
      </c>
      <c r="AI1461" s="66" t="str">
        <f>IF(AE:AE="","",IF(R1461="Refreshment Beverage",AK1461*(Rates!J$19/100),ROUND(SUM(AH1461*(Rates!$J$8/100)),4)))</f>
        <v/>
      </c>
      <c r="AJ1461" s="67" t="str">
        <f t="shared" si="757"/>
        <v/>
      </c>
      <c r="AK1461" s="22" t="str">
        <f t="shared" si="758"/>
        <v/>
      </c>
      <c r="AL1461" s="62" t="str">
        <f t="shared" si="759"/>
        <v/>
      </c>
      <c r="AM1461" s="63" t="str">
        <f>IF(AS1461="","",IF(R1461="Refreshment Beverage",ROUND(AS1461*Rates!K$19,4),ROUND(AO1461*(VLOOKUP(VALUE(Q1461),Rates!G$4:L$12,3,0)),4)))</f>
        <v/>
      </c>
      <c r="AN1461" s="68" t="str">
        <f>IF(AS1461="","",IF(R1461="Refreshment Beverage",AS1461*(Rates!J$19/100),MAX(AM1461,AB1461)))</f>
        <v/>
      </c>
      <c r="AO1461" s="69" t="str">
        <f t="shared" si="760"/>
        <v/>
      </c>
      <c r="AP1461" s="69" t="str">
        <f t="shared" si="761"/>
        <v/>
      </c>
      <c r="AQ1461" s="70" t="str">
        <f>IF(AS1461="","",IF(R1461="Refreshment Beverage",ROUND(SUM(VLOOKUP(Q:Q,Rates!G$15:L$19,3,0)*(AS1461-Y1461-Z1461-AA1461)),4),ROUND(SUM(Rates!$K$8*AS1461),4)))</f>
        <v/>
      </c>
      <c r="AR1461" s="66" t="str">
        <f t="shared" si="762"/>
        <v/>
      </c>
      <c r="AS1461" s="22" t="str">
        <f t="shared" si="763"/>
        <v/>
      </c>
      <c r="AT1461" s="62" t="str">
        <f t="shared" si="764"/>
        <v/>
      </c>
      <c r="AU1461" s="63" t="str">
        <f>IF(AX1461="","",IF(R1461="Refreshment Beverage",ROUND((BA1461-Y1461-Z1461-AA1461)*VLOOKUP(VALUE(Q1461),Rates!G$15:L$19,3,0),4),ROUND(AW1461*(VLOOKUP(VALUE(Q1461),Rates!G:L,3,0)),4)))</f>
        <v/>
      </c>
      <c r="AV1461" s="68" t="str">
        <f t="shared" si="765"/>
        <v/>
      </c>
      <c r="AW1461" s="69" t="str">
        <f t="shared" si="766"/>
        <v/>
      </c>
      <c r="AX1461" s="65" t="str">
        <f t="shared" si="767"/>
        <v/>
      </c>
      <c r="AY1461" s="70" t="str">
        <f>IF(AX1461="","",IF(R1461="Refreshment Beverage",ROUND(SUM(AX1461*Rates!K$19),4),ROUND(SUM(AX1461*(Rates!J$8/100)),4)))</f>
        <v/>
      </c>
      <c r="AZ1461" s="67" t="str">
        <f t="shared" si="768"/>
        <v/>
      </c>
      <c r="BA1461" s="22" t="str">
        <f t="shared" si="769"/>
        <v/>
      </c>
      <c r="BD1461" s="171"/>
      <c r="BE1461" s="171"/>
      <c r="BF1461" s="171"/>
      <c r="BG1461" s="171"/>
    </row>
    <row r="1462" spans="11:59" ht="12.75" customHeight="1" x14ac:dyDescent="0.3">
      <c r="K1462" s="42" t="str">
        <f t="shared" si="741"/>
        <v/>
      </c>
      <c r="L1462" s="55" t="str">
        <f t="shared" si="742"/>
        <v/>
      </c>
      <c r="M1462" s="43" t="str">
        <f t="shared" si="743"/>
        <v/>
      </c>
      <c r="N1462" s="56" t="str" cm="1">
        <f t="array" ref="N1462">IFERROR(IF(_xlfn.SINGLE(B:B)="","",IF(R1462="Beer",SUM(LOOKUP(2,1/(Rates!$B$3:$B$5&lt;=W1462)/(Rates!$C$3:$C$5&gt;=W1462),Rates!$D$3:$D$5)*(X1462/100)*W1462),IF(R1462="Refreshment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56" t="str">
        <f t="shared" si="744"/>
        <v/>
      </c>
      <c r="P1462" s="53"/>
      <c r="Q1462" s="14" t="str">
        <f t="shared" si="745"/>
        <v/>
      </c>
      <c r="R1462" s="57" t="str">
        <f t="shared" si="746"/>
        <v/>
      </c>
      <c r="S1462" s="58" t="str">
        <f>IF(B1462="","",IF(R1462="Refreshment Beverage",VLOOKUP(VALUE(Q1462),Rates!G$15:L$19,2,0),VLOOKUP(VALUE(Q1462),Rates!G$4:L$12,2,0)))</f>
        <v/>
      </c>
      <c r="T1462" s="58" t="str">
        <f t="shared" si="747"/>
        <v/>
      </c>
      <c r="U1462" s="58" t="str">
        <f t="shared" si="748"/>
        <v/>
      </c>
      <c r="V1462" s="58" t="str">
        <f t="shared" si="749"/>
        <v/>
      </c>
      <c r="W1462" s="58" t="str">
        <f t="shared" si="750"/>
        <v/>
      </c>
      <c r="X1462" s="59" t="str">
        <f t="shared" si="751"/>
        <v/>
      </c>
      <c r="Y1462" s="60" t="str">
        <f>IF(B:B="","",IF(R1462="Refreshment Beverage",VLOOKUP(Q1462,Rates!G$15:L$19,6,0)*W1462,VLOOKUP(Q1462,Rates!G$4:L$12,6,0)*W1462))</f>
        <v/>
      </c>
      <c r="Z1462" s="60" t="str">
        <f t="shared" si="752"/>
        <v/>
      </c>
      <c r="AA1462" s="60" t="str">
        <f t="shared" si="740"/>
        <v/>
      </c>
      <c r="AB1462" s="61" t="str" cm="1">
        <f t="array" ref="AB1462">IF(_xlfn.SINGLE(B:B)="","",IF(R1462="Refreshment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61" t="str" cm="1">
        <f t="array" ref="AC1462">IF(_xlfn.SINGLE(B:B)="","",IF(R1462="Refreshment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68">
        <f>IFERROR(IF(R1462="Beer","",IF(OR(Q1462=1,Q1462=2,Q1462=3,Q1462=4),VLOOKUP(Q1462,Rates!$A$31:$B$34,2,0)*W1462,IF(V1462=1,VLOOKUP(U1462,'REB BEV MIN MKUP'!B:E,4,0),IF(V1462&gt;1,VLOOKUP(VALUE(W1462),'REB BEV MIN MKUP'!O:Q,3,0),0)))),0)</f>
        <v>0</v>
      </c>
      <c r="AE1462" s="62" t="str">
        <f t="shared" si="753"/>
        <v/>
      </c>
      <c r="AF1462" s="63" t="str">
        <f t="shared" si="754"/>
        <v/>
      </c>
      <c r="AG1462" s="64" t="str">
        <f t="shared" si="755"/>
        <v/>
      </c>
      <c r="AH1462" s="65" t="str">
        <f t="shared" si="756"/>
        <v/>
      </c>
      <c r="AI1462" s="66" t="str">
        <f>IF(AE:AE="","",IF(R1462="Refreshment Beverage",AK1462*(Rates!J$19/100),ROUND(SUM(AH1462*(Rates!$J$8/100)),4)))</f>
        <v/>
      </c>
      <c r="AJ1462" s="67" t="str">
        <f t="shared" si="757"/>
        <v/>
      </c>
      <c r="AK1462" s="22" t="str">
        <f t="shared" si="758"/>
        <v/>
      </c>
      <c r="AL1462" s="62" t="str">
        <f t="shared" si="759"/>
        <v/>
      </c>
      <c r="AM1462" s="63" t="str">
        <f>IF(AS1462="","",IF(R1462="Refreshment Beverage",ROUND(AS1462*Rates!K$19,4),ROUND(AO1462*(VLOOKUP(VALUE(Q1462),Rates!G$4:L$12,3,0)),4)))</f>
        <v/>
      </c>
      <c r="AN1462" s="68" t="str">
        <f>IF(AS1462="","",IF(R1462="Refreshment Beverage",AS1462*(Rates!J$19/100),MAX(AM1462,AB1462)))</f>
        <v/>
      </c>
      <c r="AO1462" s="69" t="str">
        <f t="shared" si="760"/>
        <v/>
      </c>
      <c r="AP1462" s="69" t="str">
        <f t="shared" si="761"/>
        <v/>
      </c>
      <c r="AQ1462" s="70" t="str">
        <f>IF(AS1462="","",IF(R1462="Refreshment Beverage",ROUND(SUM(VLOOKUP(Q:Q,Rates!G$15:L$19,3,0)*(AS1462-Y1462-Z1462-AA1462)),4),ROUND(SUM(Rates!$K$8*AS1462),4)))</f>
        <v/>
      </c>
      <c r="AR1462" s="66" t="str">
        <f t="shared" si="762"/>
        <v/>
      </c>
      <c r="AS1462" s="22" t="str">
        <f t="shared" si="763"/>
        <v/>
      </c>
      <c r="AT1462" s="62" t="str">
        <f t="shared" si="764"/>
        <v/>
      </c>
      <c r="AU1462" s="63" t="str">
        <f>IF(AX1462="","",IF(R1462="Refreshment Beverage",ROUND((BA1462-Y1462-Z1462-AA1462)*VLOOKUP(VALUE(Q1462),Rates!G$15:L$19,3,0),4),ROUND(AW1462*(VLOOKUP(VALUE(Q1462),Rates!G:L,3,0)),4)))</f>
        <v/>
      </c>
      <c r="AV1462" s="68" t="str">
        <f t="shared" si="765"/>
        <v/>
      </c>
      <c r="AW1462" s="69" t="str">
        <f t="shared" si="766"/>
        <v/>
      </c>
      <c r="AX1462" s="65" t="str">
        <f t="shared" si="767"/>
        <v/>
      </c>
      <c r="AY1462" s="70" t="str">
        <f>IF(AX1462="","",IF(R1462="Refreshment Beverage",ROUND(SUM(AX1462*Rates!K$19),4),ROUND(SUM(AX1462*(Rates!J$8/100)),4)))</f>
        <v/>
      </c>
      <c r="AZ1462" s="67" t="str">
        <f t="shared" si="768"/>
        <v/>
      </c>
      <c r="BA1462" s="22" t="str">
        <f t="shared" si="769"/>
        <v/>
      </c>
      <c r="BD1462" s="171"/>
      <c r="BE1462" s="171"/>
      <c r="BF1462" s="171"/>
      <c r="BG1462" s="171"/>
    </row>
    <row r="1463" spans="11:59" ht="12.75" customHeight="1" x14ac:dyDescent="0.3">
      <c r="K1463" s="42" t="str">
        <f t="shared" si="741"/>
        <v/>
      </c>
      <c r="L1463" s="55" t="str">
        <f t="shared" si="742"/>
        <v/>
      </c>
      <c r="M1463" s="43" t="str">
        <f t="shared" si="743"/>
        <v/>
      </c>
      <c r="N1463" s="56" t="str" cm="1">
        <f t="array" ref="N1463">IFERROR(IF(_xlfn.SINGLE(B:B)="","",IF(R1463="Beer",SUM(LOOKUP(2,1/(Rates!$B$3:$B$5&lt;=W1463)/(Rates!$C$3:$C$5&gt;=W1463),Rates!$D$3:$D$5)*(X1463/100)*W1463),IF(R1463="Refreshment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56" t="str">
        <f t="shared" si="744"/>
        <v/>
      </c>
      <c r="P1463" s="53"/>
      <c r="Q1463" s="14" t="str">
        <f t="shared" si="745"/>
        <v/>
      </c>
      <c r="R1463" s="57" t="str">
        <f t="shared" si="746"/>
        <v/>
      </c>
      <c r="S1463" s="58" t="str">
        <f>IF(B1463="","",IF(R1463="Refreshment Beverage",VLOOKUP(VALUE(Q1463),Rates!G$15:L$19,2,0),VLOOKUP(VALUE(Q1463),Rates!G$4:L$12,2,0)))</f>
        <v/>
      </c>
      <c r="T1463" s="58" t="str">
        <f t="shared" si="747"/>
        <v/>
      </c>
      <c r="U1463" s="58" t="str">
        <f t="shared" si="748"/>
        <v/>
      </c>
      <c r="V1463" s="58" t="str">
        <f t="shared" si="749"/>
        <v/>
      </c>
      <c r="W1463" s="58" t="str">
        <f t="shared" si="750"/>
        <v/>
      </c>
      <c r="X1463" s="59" t="str">
        <f t="shared" si="751"/>
        <v/>
      </c>
      <c r="Y1463" s="60" t="str">
        <f>IF(B:B="","",IF(R1463="Refreshment Beverage",VLOOKUP(Q1463,Rates!G$15:L$19,6,0)*W1463,VLOOKUP(Q1463,Rates!G$4:L$12,6,0)*W1463))</f>
        <v/>
      </c>
      <c r="Z1463" s="60" t="str">
        <f t="shared" si="752"/>
        <v/>
      </c>
      <c r="AA1463" s="60" t="str">
        <f t="shared" si="740"/>
        <v/>
      </c>
      <c r="AB1463" s="61" t="str" cm="1">
        <f t="array" ref="AB1463">IF(_xlfn.SINGLE(B:B)="","",IF(R1463="Refreshment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61" t="str" cm="1">
        <f t="array" ref="AC1463">IF(_xlfn.SINGLE(B:B)="","",IF(R1463="Refreshment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68">
        <f>IFERROR(IF(R1463="Beer","",IF(OR(Q1463=1,Q1463=2,Q1463=3,Q1463=4),VLOOKUP(Q1463,Rates!$A$31:$B$34,2,0)*W1463,IF(V1463=1,VLOOKUP(U1463,'REB BEV MIN MKUP'!B:E,4,0),IF(V1463&gt;1,VLOOKUP(VALUE(W1463),'REB BEV MIN MKUP'!O:Q,3,0),0)))),0)</f>
        <v>0</v>
      </c>
      <c r="AE1463" s="62" t="str">
        <f t="shared" si="753"/>
        <v/>
      </c>
      <c r="AF1463" s="63" t="str">
        <f t="shared" si="754"/>
        <v/>
      </c>
      <c r="AG1463" s="64" t="str">
        <f t="shared" si="755"/>
        <v/>
      </c>
      <c r="AH1463" s="65" t="str">
        <f t="shared" si="756"/>
        <v/>
      </c>
      <c r="AI1463" s="66" t="str">
        <f>IF(AE:AE="","",IF(R1463="Refreshment Beverage",AK1463*(Rates!J$19/100),ROUND(SUM(AH1463*(Rates!$J$8/100)),4)))</f>
        <v/>
      </c>
      <c r="AJ1463" s="67" t="str">
        <f t="shared" si="757"/>
        <v/>
      </c>
      <c r="AK1463" s="22" t="str">
        <f t="shared" si="758"/>
        <v/>
      </c>
      <c r="AL1463" s="62" t="str">
        <f t="shared" si="759"/>
        <v/>
      </c>
      <c r="AM1463" s="63" t="str">
        <f>IF(AS1463="","",IF(R1463="Refreshment Beverage",ROUND(AS1463*Rates!K$19,4),ROUND(AO1463*(VLOOKUP(VALUE(Q1463),Rates!G$4:L$12,3,0)),4)))</f>
        <v/>
      </c>
      <c r="AN1463" s="68" t="str">
        <f>IF(AS1463="","",IF(R1463="Refreshment Beverage",AS1463*(Rates!J$19/100),MAX(AM1463,AB1463)))</f>
        <v/>
      </c>
      <c r="AO1463" s="69" t="str">
        <f t="shared" si="760"/>
        <v/>
      </c>
      <c r="AP1463" s="69" t="str">
        <f t="shared" si="761"/>
        <v/>
      </c>
      <c r="AQ1463" s="70" t="str">
        <f>IF(AS1463="","",IF(R1463="Refreshment Beverage",ROUND(SUM(VLOOKUP(Q:Q,Rates!G$15:L$19,3,0)*(AS1463-Y1463-Z1463-AA1463)),4),ROUND(SUM(Rates!$K$8*AS1463),4)))</f>
        <v/>
      </c>
      <c r="AR1463" s="66" t="str">
        <f t="shared" si="762"/>
        <v/>
      </c>
      <c r="AS1463" s="22" t="str">
        <f t="shared" si="763"/>
        <v/>
      </c>
      <c r="AT1463" s="62" t="str">
        <f t="shared" si="764"/>
        <v/>
      </c>
      <c r="AU1463" s="63" t="str">
        <f>IF(AX1463="","",IF(R1463="Refreshment Beverage",ROUND((BA1463-Y1463-Z1463-AA1463)*VLOOKUP(VALUE(Q1463),Rates!G$15:L$19,3,0),4),ROUND(AW1463*(VLOOKUP(VALUE(Q1463),Rates!G:L,3,0)),4)))</f>
        <v/>
      </c>
      <c r="AV1463" s="68" t="str">
        <f t="shared" si="765"/>
        <v/>
      </c>
      <c r="AW1463" s="69" t="str">
        <f t="shared" si="766"/>
        <v/>
      </c>
      <c r="AX1463" s="65" t="str">
        <f t="shared" si="767"/>
        <v/>
      </c>
      <c r="AY1463" s="70" t="str">
        <f>IF(AX1463="","",IF(R1463="Refreshment Beverage",ROUND(SUM(AX1463*Rates!K$19),4),ROUND(SUM(AX1463*(Rates!J$8/100)),4)))</f>
        <v/>
      </c>
      <c r="AZ1463" s="67" t="str">
        <f t="shared" si="768"/>
        <v/>
      </c>
      <c r="BA1463" s="22" t="str">
        <f t="shared" si="769"/>
        <v/>
      </c>
      <c r="BD1463" s="171"/>
      <c r="BE1463" s="171"/>
      <c r="BF1463" s="171"/>
      <c r="BG1463" s="171"/>
    </row>
    <row r="1464" spans="11:59" ht="12.75" customHeight="1" x14ac:dyDescent="0.3">
      <c r="K1464" s="42" t="str">
        <f t="shared" si="741"/>
        <v/>
      </c>
      <c r="L1464" s="55" t="str">
        <f t="shared" si="742"/>
        <v/>
      </c>
      <c r="M1464" s="43" t="str">
        <f t="shared" si="743"/>
        <v/>
      </c>
      <c r="N1464" s="56" t="str" cm="1">
        <f t="array" ref="N1464">IFERROR(IF(_xlfn.SINGLE(B:B)="","",IF(R1464="Beer",SUM(LOOKUP(2,1/(Rates!$B$3:$B$5&lt;=W1464)/(Rates!$C$3:$C$5&gt;=W1464),Rates!$D$3:$D$5)*(X1464/100)*W1464),IF(R1464="Refreshment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56" t="str">
        <f t="shared" si="744"/>
        <v/>
      </c>
      <c r="P1464" s="53"/>
      <c r="Q1464" s="14" t="str">
        <f t="shared" si="745"/>
        <v/>
      </c>
      <c r="R1464" s="57" t="str">
        <f t="shared" si="746"/>
        <v/>
      </c>
      <c r="S1464" s="58" t="str">
        <f>IF(B1464="","",IF(R1464="Refreshment Beverage",VLOOKUP(VALUE(Q1464),Rates!G$15:L$19,2,0),VLOOKUP(VALUE(Q1464),Rates!G$4:L$12,2,0)))</f>
        <v/>
      </c>
      <c r="T1464" s="58" t="str">
        <f t="shared" si="747"/>
        <v/>
      </c>
      <c r="U1464" s="58" t="str">
        <f t="shared" si="748"/>
        <v/>
      </c>
      <c r="V1464" s="58" t="str">
        <f t="shared" si="749"/>
        <v/>
      </c>
      <c r="W1464" s="58" t="str">
        <f t="shared" si="750"/>
        <v/>
      </c>
      <c r="X1464" s="59" t="str">
        <f t="shared" si="751"/>
        <v/>
      </c>
      <c r="Y1464" s="60" t="str">
        <f>IF(B:B="","",IF(R1464="Refreshment Beverage",VLOOKUP(Q1464,Rates!G$15:L$19,6,0)*W1464,VLOOKUP(Q1464,Rates!G$4:L$12,6,0)*W1464))</f>
        <v/>
      </c>
      <c r="Z1464" s="60" t="str">
        <f t="shared" si="752"/>
        <v/>
      </c>
      <c r="AA1464" s="60" t="str">
        <f t="shared" si="740"/>
        <v/>
      </c>
      <c r="AB1464" s="61" t="str" cm="1">
        <f t="array" ref="AB1464">IF(_xlfn.SINGLE(B:B)="","",IF(R1464="Refreshment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61" t="str" cm="1">
        <f t="array" ref="AC1464">IF(_xlfn.SINGLE(B:B)="","",IF(R1464="Refreshment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68">
        <f>IFERROR(IF(R1464="Beer","",IF(OR(Q1464=1,Q1464=2,Q1464=3,Q1464=4),VLOOKUP(Q1464,Rates!$A$31:$B$34,2,0)*W1464,IF(V1464=1,VLOOKUP(U1464,'REB BEV MIN MKUP'!B:E,4,0),IF(V1464&gt;1,VLOOKUP(VALUE(W1464),'REB BEV MIN MKUP'!O:Q,3,0),0)))),0)</f>
        <v>0</v>
      </c>
      <c r="AE1464" s="62" t="str">
        <f t="shared" si="753"/>
        <v/>
      </c>
      <c r="AF1464" s="63" t="str">
        <f t="shared" si="754"/>
        <v/>
      </c>
      <c r="AG1464" s="64" t="str">
        <f t="shared" si="755"/>
        <v/>
      </c>
      <c r="AH1464" s="65" t="str">
        <f t="shared" si="756"/>
        <v/>
      </c>
      <c r="AI1464" s="66" t="str">
        <f>IF(AE:AE="","",IF(R1464="Refreshment Beverage",AK1464*(Rates!J$19/100),ROUND(SUM(AH1464*(Rates!$J$8/100)),4)))</f>
        <v/>
      </c>
      <c r="AJ1464" s="67" t="str">
        <f t="shared" si="757"/>
        <v/>
      </c>
      <c r="AK1464" s="22" t="str">
        <f t="shared" si="758"/>
        <v/>
      </c>
      <c r="AL1464" s="62" t="str">
        <f t="shared" si="759"/>
        <v/>
      </c>
      <c r="AM1464" s="63" t="str">
        <f>IF(AS1464="","",IF(R1464="Refreshment Beverage",ROUND(AS1464*Rates!K$19,4),ROUND(AO1464*(VLOOKUP(VALUE(Q1464),Rates!G$4:L$12,3,0)),4)))</f>
        <v/>
      </c>
      <c r="AN1464" s="68" t="str">
        <f>IF(AS1464="","",IF(R1464="Refreshment Beverage",AS1464*(Rates!J$19/100),MAX(AM1464,AB1464)))</f>
        <v/>
      </c>
      <c r="AO1464" s="69" t="str">
        <f t="shared" si="760"/>
        <v/>
      </c>
      <c r="AP1464" s="69" t="str">
        <f t="shared" si="761"/>
        <v/>
      </c>
      <c r="AQ1464" s="70" t="str">
        <f>IF(AS1464="","",IF(R1464="Refreshment Beverage",ROUND(SUM(VLOOKUP(Q:Q,Rates!G$15:L$19,3,0)*(AS1464-Y1464-Z1464-AA1464)),4),ROUND(SUM(Rates!$K$8*AS1464),4)))</f>
        <v/>
      </c>
      <c r="AR1464" s="66" t="str">
        <f t="shared" si="762"/>
        <v/>
      </c>
      <c r="AS1464" s="22" t="str">
        <f t="shared" si="763"/>
        <v/>
      </c>
      <c r="AT1464" s="62" t="str">
        <f t="shared" si="764"/>
        <v/>
      </c>
      <c r="AU1464" s="63" t="str">
        <f>IF(AX1464="","",IF(R1464="Refreshment Beverage",ROUND((BA1464-Y1464-Z1464-AA1464)*VLOOKUP(VALUE(Q1464),Rates!G$15:L$19,3,0),4),ROUND(AW1464*(VLOOKUP(VALUE(Q1464),Rates!G:L,3,0)),4)))</f>
        <v/>
      </c>
      <c r="AV1464" s="68" t="str">
        <f t="shared" si="765"/>
        <v/>
      </c>
      <c r="AW1464" s="69" t="str">
        <f t="shared" si="766"/>
        <v/>
      </c>
      <c r="AX1464" s="65" t="str">
        <f t="shared" si="767"/>
        <v/>
      </c>
      <c r="AY1464" s="70" t="str">
        <f>IF(AX1464="","",IF(R1464="Refreshment Beverage",ROUND(SUM(AX1464*Rates!K$19),4),ROUND(SUM(AX1464*(Rates!J$8/100)),4)))</f>
        <v/>
      </c>
      <c r="AZ1464" s="67" t="str">
        <f t="shared" si="768"/>
        <v/>
      </c>
      <c r="BA1464" s="22" t="str">
        <f t="shared" si="769"/>
        <v/>
      </c>
      <c r="BD1464" s="171"/>
      <c r="BE1464" s="171"/>
      <c r="BF1464" s="171"/>
      <c r="BG1464" s="171"/>
    </row>
    <row r="1465" spans="11:59" ht="12.75" customHeight="1" x14ac:dyDescent="0.3">
      <c r="K1465" s="42" t="str">
        <f t="shared" si="741"/>
        <v/>
      </c>
      <c r="L1465" s="55" t="str">
        <f t="shared" si="742"/>
        <v/>
      </c>
      <c r="M1465" s="43" t="str">
        <f t="shared" si="743"/>
        <v/>
      </c>
      <c r="N1465" s="56" t="str" cm="1">
        <f t="array" ref="N1465">IFERROR(IF(_xlfn.SINGLE(B:B)="","",IF(R1465="Beer",SUM(LOOKUP(2,1/(Rates!$B$3:$B$5&lt;=W1465)/(Rates!$C$3:$C$5&gt;=W1465),Rates!$D$3:$D$5)*(X1465/100)*W1465),IF(R1465="Refreshment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56" t="str">
        <f t="shared" si="744"/>
        <v/>
      </c>
      <c r="P1465" s="53"/>
      <c r="Q1465" s="14" t="str">
        <f t="shared" si="745"/>
        <v/>
      </c>
      <c r="R1465" s="57" t="str">
        <f t="shared" si="746"/>
        <v/>
      </c>
      <c r="S1465" s="58" t="str">
        <f>IF(B1465="","",IF(R1465="Refreshment Beverage",VLOOKUP(VALUE(Q1465),Rates!G$15:L$19,2,0),VLOOKUP(VALUE(Q1465),Rates!G$4:L$12,2,0)))</f>
        <v/>
      </c>
      <c r="T1465" s="58" t="str">
        <f t="shared" si="747"/>
        <v/>
      </c>
      <c r="U1465" s="58" t="str">
        <f t="shared" si="748"/>
        <v/>
      </c>
      <c r="V1465" s="58" t="str">
        <f t="shared" si="749"/>
        <v/>
      </c>
      <c r="W1465" s="58" t="str">
        <f t="shared" si="750"/>
        <v/>
      </c>
      <c r="X1465" s="59" t="str">
        <f t="shared" si="751"/>
        <v/>
      </c>
      <c r="Y1465" s="60" t="str">
        <f>IF(B:B="","",IF(R1465="Refreshment Beverage",VLOOKUP(Q1465,Rates!G$15:L$19,6,0)*W1465,VLOOKUP(Q1465,Rates!G$4:L$12,6,0)*W1465))</f>
        <v/>
      </c>
      <c r="Z1465" s="60" t="str">
        <f t="shared" si="752"/>
        <v/>
      </c>
      <c r="AA1465" s="60" t="str">
        <f t="shared" si="740"/>
        <v/>
      </c>
      <c r="AB1465" s="61" t="str" cm="1">
        <f t="array" ref="AB1465">IF(_xlfn.SINGLE(B:B)="","",IF(R1465="Refreshment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61" t="str" cm="1">
        <f t="array" ref="AC1465">IF(_xlfn.SINGLE(B:B)="","",IF(R1465="Refreshment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68">
        <f>IFERROR(IF(R1465="Beer","",IF(OR(Q1465=1,Q1465=2,Q1465=3,Q1465=4),VLOOKUP(Q1465,Rates!$A$31:$B$34,2,0)*W1465,IF(V1465=1,VLOOKUP(U1465,'REB BEV MIN MKUP'!B:E,4,0),IF(V1465&gt;1,VLOOKUP(VALUE(W1465),'REB BEV MIN MKUP'!O:Q,3,0),0)))),0)</f>
        <v>0</v>
      </c>
      <c r="AE1465" s="62" t="str">
        <f t="shared" si="753"/>
        <v/>
      </c>
      <c r="AF1465" s="63" t="str">
        <f t="shared" si="754"/>
        <v/>
      </c>
      <c r="AG1465" s="64" t="str">
        <f t="shared" si="755"/>
        <v/>
      </c>
      <c r="AH1465" s="65" t="str">
        <f t="shared" si="756"/>
        <v/>
      </c>
      <c r="AI1465" s="66" t="str">
        <f>IF(AE:AE="","",IF(R1465="Refreshment Beverage",AK1465*(Rates!J$19/100),ROUND(SUM(AH1465*(Rates!$J$8/100)),4)))</f>
        <v/>
      </c>
      <c r="AJ1465" s="67" t="str">
        <f t="shared" si="757"/>
        <v/>
      </c>
      <c r="AK1465" s="22" t="str">
        <f t="shared" si="758"/>
        <v/>
      </c>
      <c r="AL1465" s="62" t="str">
        <f t="shared" si="759"/>
        <v/>
      </c>
      <c r="AM1465" s="63" t="str">
        <f>IF(AS1465="","",IF(R1465="Refreshment Beverage",ROUND(AS1465*Rates!K$19,4),ROUND(AO1465*(VLOOKUP(VALUE(Q1465),Rates!G$4:L$12,3,0)),4)))</f>
        <v/>
      </c>
      <c r="AN1465" s="68" t="str">
        <f>IF(AS1465="","",IF(R1465="Refreshment Beverage",AS1465*(Rates!J$19/100),MAX(AM1465,AB1465)))</f>
        <v/>
      </c>
      <c r="AO1465" s="69" t="str">
        <f t="shared" si="760"/>
        <v/>
      </c>
      <c r="AP1465" s="69" t="str">
        <f t="shared" si="761"/>
        <v/>
      </c>
      <c r="AQ1465" s="70" t="str">
        <f>IF(AS1465="","",IF(R1465="Refreshment Beverage",ROUND(SUM(VLOOKUP(Q:Q,Rates!G$15:L$19,3,0)*(AS1465-Y1465-Z1465-AA1465)),4),ROUND(SUM(Rates!$K$8*AS1465),4)))</f>
        <v/>
      </c>
      <c r="AR1465" s="66" t="str">
        <f t="shared" si="762"/>
        <v/>
      </c>
      <c r="AS1465" s="22" t="str">
        <f t="shared" si="763"/>
        <v/>
      </c>
      <c r="AT1465" s="62" t="str">
        <f t="shared" si="764"/>
        <v/>
      </c>
      <c r="AU1465" s="63" t="str">
        <f>IF(AX1465="","",IF(R1465="Refreshment Beverage",ROUND((BA1465-Y1465-Z1465-AA1465)*VLOOKUP(VALUE(Q1465),Rates!G$15:L$19,3,0),4),ROUND(AW1465*(VLOOKUP(VALUE(Q1465),Rates!G:L,3,0)),4)))</f>
        <v/>
      </c>
      <c r="AV1465" s="68" t="str">
        <f t="shared" si="765"/>
        <v/>
      </c>
      <c r="AW1465" s="69" t="str">
        <f t="shared" si="766"/>
        <v/>
      </c>
      <c r="AX1465" s="65" t="str">
        <f t="shared" si="767"/>
        <v/>
      </c>
      <c r="AY1465" s="70" t="str">
        <f>IF(AX1465="","",IF(R1465="Refreshment Beverage",ROUND(SUM(AX1465*Rates!K$19),4),ROUND(SUM(AX1465*(Rates!J$8/100)),4)))</f>
        <v/>
      </c>
      <c r="AZ1465" s="67" t="str">
        <f t="shared" si="768"/>
        <v/>
      </c>
      <c r="BA1465" s="22" t="str">
        <f t="shared" si="769"/>
        <v/>
      </c>
      <c r="BD1465" s="171"/>
      <c r="BE1465" s="171"/>
      <c r="BF1465" s="171"/>
      <c r="BG1465" s="171"/>
    </row>
    <row r="1466" spans="11:59" ht="12.75" customHeight="1" x14ac:dyDescent="0.3">
      <c r="K1466" s="42" t="str">
        <f t="shared" si="741"/>
        <v/>
      </c>
      <c r="L1466" s="55" t="str">
        <f t="shared" si="742"/>
        <v/>
      </c>
      <c r="M1466" s="43" t="str">
        <f t="shared" si="743"/>
        <v/>
      </c>
      <c r="N1466" s="56" t="str" cm="1">
        <f t="array" ref="N1466">IFERROR(IF(_xlfn.SINGLE(B:B)="","",IF(R1466="Beer",SUM(LOOKUP(2,1/(Rates!$B$3:$B$5&lt;=W1466)/(Rates!$C$3:$C$5&gt;=W1466),Rates!$D$3:$D$5)*(X1466/100)*W1466),IF(R1466="Refreshment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56" t="str">
        <f t="shared" si="744"/>
        <v/>
      </c>
      <c r="P1466" s="53"/>
      <c r="Q1466" s="14" t="str">
        <f t="shared" si="745"/>
        <v/>
      </c>
      <c r="R1466" s="57" t="str">
        <f t="shared" si="746"/>
        <v/>
      </c>
      <c r="S1466" s="58" t="str">
        <f>IF(B1466="","",IF(R1466="Refreshment Beverage",VLOOKUP(VALUE(Q1466),Rates!G$15:L$19,2,0),VLOOKUP(VALUE(Q1466),Rates!G$4:L$12,2,0)))</f>
        <v/>
      </c>
      <c r="T1466" s="58" t="str">
        <f t="shared" si="747"/>
        <v/>
      </c>
      <c r="U1466" s="58" t="str">
        <f t="shared" si="748"/>
        <v/>
      </c>
      <c r="V1466" s="58" t="str">
        <f t="shared" si="749"/>
        <v/>
      </c>
      <c r="W1466" s="58" t="str">
        <f t="shared" si="750"/>
        <v/>
      </c>
      <c r="X1466" s="59" t="str">
        <f t="shared" si="751"/>
        <v/>
      </c>
      <c r="Y1466" s="60" t="str">
        <f>IF(B:B="","",IF(R1466="Refreshment Beverage",VLOOKUP(Q1466,Rates!G$15:L$19,6,0)*W1466,VLOOKUP(Q1466,Rates!G$4:L$12,6,0)*W1466))</f>
        <v/>
      </c>
      <c r="Z1466" s="60" t="str">
        <f t="shared" si="752"/>
        <v/>
      </c>
      <c r="AA1466" s="60" t="str">
        <f t="shared" si="740"/>
        <v/>
      </c>
      <c r="AB1466" s="61" t="str" cm="1">
        <f t="array" ref="AB1466">IF(_xlfn.SINGLE(B:B)="","",IF(R1466="Refreshment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61" t="str" cm="1">
        <f t="array" ref="AC1466">IF(_xlfn.SINGLE(B:B)="","",IF(R1466="Refreshment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68">
        <f>IFERROR(IF(R1466="Beer","",IF(OR(Q1466=1,Q1466=2,Q1466=3,Q1466=4),VLOOKUP(Q1466,Rates!$A$31:$B$34,2,0)*W1466,IF(V1466=1,VLOOKUP(U1466,'REB BEV MIN MKUP'!B:E,4,0),IF(V1466&gt;1,VLOOKUP(VALUE(W1466),'REB BEV MIN MKUP'!O:Q,3,0),0)))),0)</f>
        <v>0</v>
      </c>
      <c r="AE1466" s="62" t="str">
        <f t="shared" si="753"/>
        <v/>
      </c>
      <c r="AF1466" s="63" t="str">
        <f t="shared" si="754"/>
        <v/>
      </c>
      <c r="AG1466" s="64" t="str">
        <f t="shared" si="755"/>
        <v/>
      </c>
      <c r="AH1466" s="65" t="str">
        <f t="shared" si="756"/>
        <v/>
      </c>
      <c r="AI1466" s="66" t="str">
        <f>IF(AE:AE="","",IF(R1466="Refreshment Beverage",AK1466*(Rates!J$19/100),ROUND(SUM(AH1466*(Rates!$J$8/100)),4)))</f>
        <v/>
      </c>
      <c r="AJ1466" s="67" t="str">
        <f t="shared" si="757"/>
        <v/>
      </c>
      <c r="AK1466" s="22" t="str">
        <f t="shared" si="758"/>
        <v/>
      </c>
      <c r="AL1466" s="62" t="str">
        <f t="shared" si="759"/>
        <v/>
      </c>
      <c r="AM1466" s="63" t="str">
        <f>IF(AS1466="","",IF(R1466="Refreshment Beverage",ROUND(AS1466*Rates!K$19,4),ROUND(AO1466*(VLOOKUP(VALUE(Q1466),Rates!G$4:L$12,3,0)),4)))</f>
        <v/>
      </c>
      <c r="AN1466" s="68" t="str">
        <f>IF(AS1466="","",IF(R1466="Refreshment Beverage",AS1466*(Rates!J$19/100),MAX(AM1466,AB1466)))</f>
        <v/>
      </c>
      <c r="AO1466" s="69" t="str">
        <f t="shared" si="760"/>
        <v/>
      </c>
      <c r="AP1466" s="69" t="str">
        <f t="shared" si="761"/>
        <v/>
      </c>
      <c r="AQ1466" s="70" t="str">
        <f>IF(AS1466="","",IF(R1466="Refreshment Beverage",ROUND(SUM(VLOOKUP(Q:Q,Rates!G$15:L$19,3,0)*(AS1466-Y1466-Z1466-AA1466)),4),ROUND(SUM(Rates!$K$8*AS1466),4)))</f>
        <v/>
      </c>
      <c r="AR1466" s="66" t="str">
        <f t="shared" si="762"/>
        <v/>
      </c>
      <c r="AS1466" s="22" t="str">
        <f t="shared" si="763"/>
        <v/>
      </c>
      <c r="AT1466" s="62" t="str">
        <f t="shared" si="764"/>
        <v/>
      </c>
      <c r="AU1466" s="63" t="str">
        <f>IF(AX1466="","",IF(R1466="Refreshment Beverage",ROUND((BA1466-Y1466-Z1466-AA1466)*VLOOKUP(VALUE(Q1466),Rates!G$15:L$19,3,0),4),ROUND(AW1466*(VLOOKUP(VALUE(Q1466),Rates!G:L,3,0)),4)))</f>
        <v/>
      </c>
      <c r="AV1466" s="68" t="str">
        <f t="shared" si="765"/>
        <v/>
      </c>
      <c r="AW1466" s="69" t="str">
        <f t="shared" si="766"/>
        <v/>
      </c>
      <c r="AX1466" s="65" t="str">
        <f t="shared" si="767"/>
        <v/>
      </c>
      <c r="AY1466" s="70" t="str">
        <f>IF(AX1466="","",IF(R1466="Refreshment Beverage",ROUND(SUM(AX1466*Rates!K$19),4),ROUND(SUM(AX1466*(Rates!J$8/100)),4)))</f>
        <v/>
      </c>
      <c r="AZ1466" s="67" t="str">
        <f t="shared" si="768"/>
        <v/>
      </c>
      <c r="BA1466" s="22" t="str">
        <f t="shared" si="769"/>
        <v/>
      </c>
      <c r="BD1466" s="171"/>
      <c r="BE1466" s="171"/>
      <c r="BF1466" s="171"/>
      <c r="BG1466" s="171"/>
    </row>
    <row r="1467" spans="11:59" ht="12.75" customHeight="1" x14ac:dyDescent="0.3">
      <c r="K1467" s="42" t="str">
        <f t="shared" si="741"/>
        <v/>
      </c>
      <c r="L1467" s="55" t="str">
        <f t="shared" si="742"/>
        <v/>
      </c>
      <c r="M1467" s="43" t="str">
        <f t="shared" si="743"/>
        <v/>
      </c>
      <c r="N1467" s="56" t="str" cm="1">
        <f t="array" ref="N1467">IFERROR(IF(_xlfn.SINGLE(B:B)="","",IF(R1467="Beer",SUM(LOOKUP(2,1/(Rates!$B$3:$B$5&lt;=W1467)/(Rates!$C$3:$C$5&gt;=W1467),Rates!$D$3:$D$5)*(X1467/100)*W1467),IF(R1467="Refreshment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56" t="str">
        <f t="shared" si="744"/>
        <v/>
      </c>
      <c r="P1467" s="53"/>
      <c r="Q1467" s="14" t="str">
        <f t="shared" si="745"/>
        <v/>
      </c>
      <c r="R1467" s="57" t="str">
        <f t="shared" si="746"/>
        <v/>
      </c>
      <c r="S1467" s="58" t="str">
        <f>IF(B1467="","",IF(R1467="Refreshment Beverage",VLOOKUP(VALUE(Q1467),Rates!G$15:L$19,2,0),VLOOKUP(VALUE(Q1467),Rates!G$4:L$12,2,0)))</f>
        <v/>
      </c>
      <c r="T1467" s="58" t="str">
        <f t="shared" si="747"/>
        <v/>
      </c>
      <c r="U1467" s="58" t="str">
        <f t="shared" si="748"/>
        <v/>
      </c>
      <c r="V1467" s="58" t="str">
        <f t="shared" si="749"/>
        <v/>
      </c>
      <c r="W1467" s="58" t="str">
        <f t="shared" si="750"/>
        <v/>
      </c>
      <c r="X1467" s="59" t="str">
        <f t="shared" si="751"/>
        <v/>
      </c>
      <c r="Y1467" s="60" t="str">
        <f>IF(B:B="","",IF(R1467="Refreshment Beverage",VLOOKUP(Q1467,Rates!G$15:L$19,6,0)*W1467,VLOOKUP(Q1467,Rates!G$4:L$12,6,0)*W1467))</f>
        <v/>
      </c>
      <c r="Z1467" s="60" t="str">
        <f t="shared" si="752"/>
        <v/>
      </c>
      <c r="AA1467" s="60" t="str">
        <f t="shared" si="740"/>
        <v/>
      </c>
      <c r="AB1467" s="61" t="str" cm="1">
        <f t="array" ref="AB1467">IF(_xlfn.SINGLE(B:B)="","",IF(R1467="Refreshment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61" t="str" cm="1">
        <f t="array" ref="AC1467">IF(_xlfn.SINGLE(B:B)="","",IF(R1467="Refreshment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68">
        <f>IFERROR(IF(R1467="Beer","",IF(OR(Q1467=1,Q1467=2,Q1467=3,Q1467=4),VLOOKUP(Q1467,Rates!$A$31:$B$34,2,0)*W1467,IF(V1467=1,VLOOKUP(U1467,'REB BEV MIN MKUP'!B:E,4,0),IF(V1467&gt;1,VLOOKUP(VALUE(W1467),'REB BEV MIN MKUP'!O:Q,3,0),0)))),0)</f>
        <v>0</v>
      </c>
      <c r="AE1467" s="62" t="str">
        <f t="shared" si="753"/>
        <v/>
      </c>
      <c r="AF1467" s="63" t="str">
        <f t="shared" si="754"/>
        <v/>
      </c>
      <c r="AG1467" s="64" t="str">
        <f t="shared" si="755"/>
        <v/>
      </c>
      <c r="AH1467" s="65" t="str">
        <f t="shared" si="756"/>
        <v/>
      </c>
      <c r="AI1467" s="66" t="str">
        <f>IF(AE:AE="","",IF(R1467="Refreshment Beverage",AK1467*(Rates!J$19/100),ROUND(SUM(AH1467*(Rates!$J$8/100)),4)))</f>
        <v/>
      </c>
      <c r="AJ1467" s="67" t="str">
        <f t="shared" si="757"/>
        <v/>
      </c>
      <c r="AK1467" s="22" t="str">
        <f t="shared" si="758"/>
        <v/>
      </c>
      <c r="AL1467" s="62" t="str">
        <f t="shared" si="759"/>
        <v/>
      </c>
      <c r="AM1467" s="63" t="str">
        <f>IF(AS1467="","",IF(R1467="Refreshment Beverage",ROUND(AS1467*Rates!K$19,4),ROUND(AO1467*(VLOOKUP(VALUE(Q1467),Rates!G$4:L$12,3,0)),4)))</f>
        <v/>
      </c>
      <c r="AN1467" s="68" t="str">
        <f>IF(AS1467="","",IF(R1467="Refreshment Beverage",AS1467*(Rates!J$19/100),MAX(AM1467,AB1467)))</f>
        <v/>
      </c>
      <c r="AO1467" s="69" t="str">
        <f t="shared" si="760"/>
        <v/>
      </c>
      <c r="AP1467" s="69" t="str">
        <f t="shared" si="761"/>
        <v/>
      </c>
      <c r="AQ1467" s="70" t="str">
        <f>IF(AS1467="","",IF(R1467="Refreshment Beverage",ROUND(SUM(VLOOKUP(Q:Q,Rates!G$15:L$19,3,0)*(AS1467-Y1467-Z1467-AA1467)),4),ROUND(SUM(Rates!$K$8*AS1467),4)))</f>
        <v/>
      </c>
      <c r="AR1467" s="66" t="str">
        <f t="shared" si="762"/>
        <v/>
      </c>
      <c r="AS1467" s="22" t="str">
        <f t="shared" si="763"/>
        <v/>
      </c>
      <c r="AT1467" s="62" t="str">
        <f t="shared" si="764"/>
        <v/>
      </c>
      <c r="AU1467" s="63" t="str">
        <f>IF(AX1467="","",IF(R1467="Refreshment Beverage",ROUND((BA1467-Y1467-Z1467-AA1467)*VLOOKUP(VALUE(Q1467),Rates!G$15:L$19,3,0),4),ROUND(AW1467*(VLOOKUP(VALUE(Q1467),Rates!G:L,3,0)),4)))</f>
        <v/>
      </c>
      <c r="AV1467" s="68" t="str">
        <f t="shared" si="765"/>
        <v/>
      </c>
      <c r="AW1467" s="69" t="str">
        <f t="shared" si="766"/>
        <v/>
      </c>
      <c r="AX1467" s="65" t="str">
        <f t="shared" si="767"/>
        <v/>
      </c>
      <c r="AY1467" s="70" t="str">
        <f>IF(AX1467="","",IF(R1467="Refreshment Beverage",ROUND(SUM(AX1467*Rates!K$19),4),ROUND(SUM(AX1467*(Rates!J$8/100)),4)))</f>
        <v/>
      </c>
      <c r="AZ1467" s="67" t="str">
        <f t="shared" si="768"/>
        <v/>
      </c>
      <c r="BA1467" s="22" t="str">
        <f t="shared" si="769"/>
        <v/>
      </c>
      <c r="BD1467" s="171"/>
      <c r="BE1467" s="171"/>
      <c r="BF1467" s="171"/>
      <c r="BG1467" s="171"/>
    </row>
    <row r="1468" spans="11:59" ht="12.75" customHeight="1" x14ac:dyDescent="0.3">
      <c r="K1468" s="42" t="str">
        <f t="shared" si="741"/>
        <v/>
      </c>
      <c r="L1468" s="55" t="str">
        <f t="shared" si="742"/>
        <v/>
      </c>
      <c r="M1468" s="43" t="str">
        <f t="shared" si="743"/>
        <v/>
      </c>
      <c r="N1468" s="56" t="str" cm="1">
        <f t="array" ref="N1468">IFERROR(IF(_xlfn.SINGLE(B:B)="","",IF(R1468="Beer",SUM(LOOKUP(2,1/(Rates!$B$3:$B$5&lt;=W1468)/(Rates!$C$3:$C$5&gt;=W1468),Rates!$D$3:$D$5)*(X1468/100)*W1468),IF(R1468="Refreshment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56" t="str">
        <f t="shared" si="744"/>
        <v/>
      </c>
      <c r="P1468" s="53"/>
      <c r="Q1468" s="14" t="str">
        <f t="shared" si="745"/>
        <v/>
      </c>
      <c r="R1468" s="57" t="str">
        <f t="shared" si="746"/>
        <v/>
      </c>
      <c r="S1468" s="58" t="str">
        <f>IF(B1468="","",IF(R1468="Refreshment Beverage",VLOOKUP(VALUE(Q1468),Rates!G$15:L$19,2,0),VLOOKUP(VALUE(Q1468),Rates!G$4:L$12,2,0)))</f>
        <v/>
      </c>
      <c r="T1468" s="58" t="str">
        <f t="shared" si="747"/>
        <v/>
      </c>
      <c r="U1468" s="58" t="str">
        <f t="shared" si="748"/>
        <v/>
      </c>
      <c r="V1468" s="58" t="str">
        <f t="shared" si="749"/>
        <v/>
      </c>
      <c r="W1468" s="58" t="str">
        <f t="shared" si="750"/>
        <v/>
      </c>
      <c r="X1468" s="59" t="str">
        <f t="shared" si="751"/>
        <v/>
      </c>
      <c r="Y1468" s="60" t="str">
        <f>IF(B:B="","",IF(R1468="Refreshment Beverage",VLOOKUP(Q1468,Rates!G$15:L$19,6,0)*W1468,VLOOKUP(Q1468,Rates!G$4:L$12,6,0)*W1468))</f>
        <v/>
      </c>
      <c r="Z1468" s="60" t="str">
        <f t="shared" si="752"/>
        <v/>
      </c>
      <c r="AA1468" s="60" t="str">
        <f t="shared" si="740"/>
        <v/>
      </c>
      <c r="AB1468" s="61" t="str" cm="1">
        <f t="array" ref="AB1468">IF(_xlfn.SINGLE(B:B)="","",IF(R1468="Refreshment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61" t="str" cm="1">
        <f t="array" ref="AC1468">IF(_xlfn.SINGLE(B:B)="","",IF(R1468="Refreshment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68">
        <f>IFERROR(IF(R1468="Beer","",IF(OR(Q1468=1,Q1468=2,Q1468=3,Q1468=4),VLOOKUP(Q1468,Rates!$A$31:$B$34,2,0)*W1468,IF(V1468=1,VLOOKUP(U1468,'REB BEV MIN MKUP'!B:E,4,0),IF(V1468&gt;1,VLOOKUP(VALUE(W1468),'REB BEV MIN MKUP'!O:Q,3,0),0)))),0)</f>
        <v>0</v>
      </c>
      <c r="AE1468" s="62" t="str">
        <f t="shared" si="753"/>
        <v/>
      </c>
      <c r="AF1468" s="63" t="str">
        <f t="shared" si="754"/>
        <v/>
      </c>
      <c r="AG1468" s="64" t="str">
        <f t="shared" si="755"/>
        <v/>
      </c>
      <c r="AH1468" s="65" t="str">
        <f t="shared" si="756"/>
        <v/>
      </c>
      <c r="AI1468" s="66" t="str">
        <f>IF(AE:AE="","",IF(R1468="Refreshment Beverage",AK1468*(Rates!J$19/100),ROUND(SUM(AH1468*(Rates!$J$8/100)),4)))</f>
        <v/>
      </c>
      <c r="AJ1468" s="67" t="str">
        <f t="shared" si="757"/>
        <v/>
      </c>
      <c r="AK1468" s="22" t="str">
        <f t="shared" si="758"/>
        <v/>
      </c>
      <c r="AL1468" s="62" t="str">
        <f t="shared" si="759"/>
        <v/>
      </c>
      <c r="AM1468" s="63" t="str">
        <f>IF(AS1468="","",IF(R1468="Refreshment Beverage",ROUND(AS1468*Rates!K$19,4),ROUND(AO1468*(VLOOKUP(VALUE(Q1468),Rates!G$4:L$12,3,0)),4)))</f>
        <v/>
      </c>
      <c r="AN1468" s="68" t="str">
        <f>IF(AS1468="","",IF(R1468="Refreshment Beverage",AS1468*(Rates!J$19/100),MAX(AM1468,AB1468)))</f>
        <v/>
      </c>
      <c r="AO1468" s="69" t="str">
        <f t="shared" si="760"/>
        <v/>
      </c>
      <c r="AP1468" s="69" t="str">
        <f t="shared" si="761"/>
        <v/>
      </c>
      <c r="AQ1468" s="70" t="str">
        <f>IF(AS1468="","",IF(R1468="Refreshment Beverage",ROUND(SUM(VLOOKUP(Q:Q,Rates!G$15:L$19,3,0)*(AS1468-Y1468-Z1468-AA1468)),4),ROUND(SUM(Rates!$K$8*AS1468),4)))</f>
        <v/>
      </c>
      <c r="AR1468" s="66" t="str">
        <f t="shared" si="762"/>
        <v/>
      </c>
      <c r="AS1468" s="22" t="str">
        <f t="shared" si="763"/>
        <v/>
      </c>
      <c r="AT1468" s="62" t="str">
        <f t="shared" si="764"/>
        <v/>
      </c>
      <c r="AU1468" s="63" t="str">
        <f>IF(AX1468="","",IF(R1468="Refreshment Beverage",ROUND((BA1468-Y1468-Z1468-AA1468)*VLOOKUP(VALUE(Q1468),Rates!G$15:L$19,3,0),4),ROUND(AW1468*(VLOOKUP(VALUE(Q1468),Rates!G:L,3,0)),4)))</f>
        <v/>
      </c>
      <c r="AV1468" s="68" t="str">
        <f t="shared" si="765"/>
        <v/>
      </c>
      <c r="AW1468" s="69" t="str">
        <f t="shared" si="766"/>
        <v/>
      </c>
      <c r="AX1468" s="65" t="str">
        <f t="shared" si="767"/>
        <v/>
      </c>
      <c r="AY1468" s="70" t="str">
        <f>IF(AX1468="","",IF(R1468="Refreshment Beverage",ROUND(SUM(AX1468*Rates!K$19),4),ROUND(SUM(AX1468*(Rates!J$8/100)),4)))</f>
        <v/>
      </c>
      <c r="AZ1468" s="67" t="str">
        <f t="shared" si="768"/>
        <v/>
      </c>
      <c r="BA1468" s="22" t="str">
        <f t="shared" si="769"/>
        <v/>
      </c>
      <c r="BD1468" s="171"/>
      <c r="BE1468" s="171"/>
      <c r="BF1468" s="171"/>
      <c r="BG1468" s="171"/>
    </row>
    <row r="1469" spans="11:59" ht="12.75" customHeight="1" x14ac:dyDescent="0.3">
      <c r="K1469" s="42" t="str">
        <f t="shared" si="741"/>
        <v/>
      </c>
      <c r="L1469" s="55" t="str">
        <f t="shared" si="742"/>
        <v/>
      </c>
      <c r="M1469" s="43" t="str">
        <f t="shared" si="743"/>
        <v/>
      </c>
      <c r="N1469" s="56" t="str" cm="1">
        <f t="array" ref="N1469">IFERROR(IF(_xlfn.SINGLE(B:B)="","",IF(R1469="Beer",SUM(LOOKUP(2,1/(Rates!$B$3:$B$5&lt;=W1469)/(Rates!$C$3:$C$5&gt;=W1469),Rates!$D$3:$D$5)*(X1469/100)*W1469),IF(R1469="Refreshment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56" t="str">
        <f t="shared" si="744"/>
        <v/>
      </c>
      <c r="P1469" s="53"/>
      <c r="Q1469" s="14" t="str">
        <f t="shared" si="745"/>
        <v/>
      </c>
      <c r="R1469" s="57" t="str">
        <f t="shared" si="746"/>
        <v/>
      </c>
      <c r="S1469" s="58" t="str">
        <f>IF(B1469="","",IF(R1469="Refreshment Beverage",VLOOKUP(VALUE(Q1469),Rates!G$15:L$19,2,0),VLOOKUP(VALUE(Q1469),Rates!G$4:L$12,2,0)))</f>
        <v/>
      </c>
      <c r="T1469" s="58" t="str">
        <f t="shared" si="747"/>
        <v/>
      </c>
      <c r="U1469" s="58" t="str">
        <f t="shared" si="748"/>
        <v/>
      </c>
      <c r="V1469" s="58" t="str">
        <f t="shared" si="749"/>
        <v/>
      </c>
      <c r="W1469" s="58" t="str">
        <f t="shared" si="750"/>
        <v/>
      </c>
      <c r="X1469" s="59" t="str">
        <f t="shared" si="751"/>
        <v/>
      </c>
      <c r="Y1469" s="60" t="str">
        <f>IF(B:B="","",IF(R1469="Refreshment Beverage",VLOOKUP(Q1469,Rates!G$15:L$19,6,0)*W1469,VLOOKUP(Q1469,Rates!G$4:L$12,6,0)*W1469))</f>
        <v/>
      </c>
      <c r="Z1469" s="60" t="str">
        <f t="shared" si="752"/>
        <v/>
      </c>
      <c r="AA1469" s="60" t="str">
        <f t="shared" si="740"/>
        <v/>
      </c>
      <c r="AB1469" s="61" t="str" cm="1">
        <f t="array" ref="AB1469">IF(_xlfn.SINGLE(B:B)="","",IF(R1469="Refreshment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61" t="str" cm="1">
        <f t="array" ref="AC1469">IF(_xlfn.SINGLE(B:B)="","",IF(R1469="Refreshment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68">
        <f>IFERROR(IF(R1469="Beer","",IF(OR(Q1469=1,Q1469=2,Q1469=3,Q1469=4),VLOOKUP(Q1469,Rates!$A$31:$B$34,2,0)*W1469,IF(V1469=1,VLOOKUP(U1469,'REB BEV MIN MKUP'!B:E,4,0),IF(V1469&gt;1,VLOOKUP(VALUE(W1469),'REB BEV MIN MKUP'!O:Q,3,0),0)))),0)</f>
        <v>0</v>
      </c>
      <c r="AE1469" s="62" t="str">
        <f t="shared" si="753"/>
        <v/>
      </c>
      <c r="AF1469" s="63" t="str">
        <f t="shared" si="754"/>
        <v/>
      </c>
      <c r="AG1469" s="64" t="str">
        <f t="shared" si="755"/>
        <v/>
      </c>
      <c r="AH1469" s="65" t="str">
        <f t="shared" si="756"/>
        <v/>
      </c>
      <c r="AI1469" s="66" t="str">
        <f>IF(AE:AE="","",IF(R1469="Refreshment Beverage",AK1469*(Rates!J$19/100),ROUND(SUM(AH1469*(Rates!$J$8/100)),4)))</f>
        <v/>
      </c>
      <c r="AJ1469" s="67" t="str">
        <f t="shared" si="757"/>
        <v/>
      </c>
      <c r="AK1469" s="22" t="str">
        <f t="shared" si="758"/>
        <v/>
      </c>
      <c r="AL1469" s="62" t="str">
        <f t="shared" si="759"/>
        <v/>
      </c>
      <c r="AM1469" s="63" t="str">
        <f>IF(AS1469="","",IF(R1469="Refreshment Beverage",ROUND(AS1469*Rates!K$19,4),ROUND(AO1469*(VLOOKUP(VALUE(Q1469),Rates!G$4:L$12,3,0)),4)))</f>
        <v/>
      </c>
      <c r="AN1469" s="68" t="str">
        <f>IF(AS1469="","",IF(R1469="Refreshment Beverage",AS1469*(Rates!J$19/100),MAX(AM1469,AB1469)))</f>
        <v/>
      </c>
      <c r="AO1469" s="69" t="str">
        <f t="shared" si="760"/>
        <v/>
      </c>
      <c r="AP1469" s="69" t="str">
        <f t="shared" si="761"/>
        <v/>
      </c>
      <c r="AQ1469" s="70" t="str">
        <f>IF(AS1469="","",IF(R1469="Refreshment Beverage",ROUND(SUM(VLOOKUP(Q:Q,Rates!G$15:L$19,3,0)*(AS1469-Y1469-Z1469-AA1469)),4),ROUND(SUM(Rates!$K$8*AS1469),4)))</f>
        <v/>
      </c>
      <c r="AR1469" s="66" t="str">
        <f t="shared" si="762"/>
        <v/>
      </c>
      <c r="AS1469" s="22" t="str">
        <f t="shared" si="763"/>
        <v/>
      </c>
      <c r="AT1469" s="62" t="str">
        <f t="shared" si="764"/>
        <v/>
      </c>
      <c r="AU1469" s="63" t="str">
        <f>IF(AX1469="","",IF(R1469="Refreshment Beverage",ROUND((BA1469-Y1469-Z1469-AA1469)*VLOOKUP(VALUE(Q1469),Rates!G$15:L$19,3,0),4),ROUND(AW1469*(VLOOKUP(VALUE(Q1469),Rates!G:L,3,0)),4)))</f>
        <v/>
      </c>
      <c r="AV1469" s="68" t="str">
        <f t="shared" si="765"/>
        <v/>
      </c>
      <c r="AW1469" s="69" t="str">
        <f t="shared" si="766"/>
        <v/>
      </c>
      <c r="AX1469" s="65" t="str">
        <f t="shared" si="767"/>
        <v/>
      </c>
      <c r="AY1469" s="70" t="str">
        <f>IF(AX1469="","",IF(R1469="Refreshment Beverage",ROUND(SUM(AX1469*Rates!K$19),4),ROUND(SUM(AX1469*(Rates!J$8/100)),4)))</f>
        <v/>
      </c>
      <c r="AZ1469" s="67" t="str">
        <f t="shared" si="768"/>
        <v/>
      </c>
      <c r="BA1469" s="22" t="str">
        <f t="shared" si="769"/>
        <v/>
      </c>
      <c r="BD1469" s="171"/>
      <c r="BE1469" s="171"/>
      <c r="BF1469" s="171"/>
      <c r="BG1469" s="171"/>
    </row>
    <row r="1470" spans="11:59" ht="12.75" customHeight="1" x14ac:dyDescent="0.3">
      <c r="K1470" s="42" t="str">
        <f t="shared" si="741"/>
        <v/>
      </c>
      <c r="L1470" s="55" t="str">
        <f t="shared" si="742"/>
        <v/>
      </c>
      <c r="M1470" s="43" t="str">
        <f t="shared" si="743"/>
        <v/>
      </c>
      <c r="N1470" s="56" t="str" cm="1">
        <f t="array" ref="N1470">IFERROR(IF(_xlfn.SINGLE(B:B)="","",IF(R1470="Beer",SUM(LOOKUP(2,1/(Rates!$B$3:$B$5&lt;=W1470)/(Rates!$C$3:$C$5&gt;=W1470),Rates!$D$3:$D$5)*(X1470/100)*W1470),IF(R1470="Refreshment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56" t="str">
        <f t="shared" si="744"/>
        <v/>
      </c>
      <c r="P1470" s="53"/>
      <c r="Q1470" s="14" t="str">
        <f t="shared" si="745"/>
        <v/>
      </c>
      <c r="R1470" s="57" t="str">
        <f t="shared" si="746"/>
        <v/>
      </c>
      <c r="S1470" s="58" t="str">
        <f>IF(B1470="","",IF(R1470="Refreshment Beverage",VLOOKUP(VALUE(Q1470),Rates!G$15:L$19,2,0),VLOOKUP(VALUE(Q1470),Rates!G$4:L$12,2,0)))</f>
        <v/>
      </c>
      <c r="T1470" s="58" t="str">
        <f t="shared" si="747"/>
        <v/>
      </c>
      <c r="U1470" s="58" t="str">
        <f t="shared" si="748"/>
        <v/>
      </c>
      <c r="V1470" s="58" t="str">
        <f t="shared" si="749"/>
        <v/>
      </c>
      <c r="W1470" s="58" t="str">
        <f t="shared" si="750"/>
        <v/>
      </c>
      <c r="X1470" s="59" t="str">
        <f t="shared" si="751"/>
        <v/>
      </c>
      <c r="Y1470" s="60" t="str">
        <f>IF(B:B="","",IF(R1470="Refreshment Beverage",VLOOKUP(Q1470,Rates!G$15:L$19,6,0)*W1470,VLOOKUP(Q1470,Rates!G$4:L$12,6,0)*W1470))</f>
        <v/>
      </c>
      <c r="Z1470" s="60" t="str">
        <f t="shared" si="752"/>
        <v/>
      </c>
      <c r="AA1470" s="60" t="str">
        <f t="shared" si="740"/>
        <v/>
      </c>
      <c r="AB1470" s="61" t="str" cm="1">
        <f t="array" ref="AB1470">IF(_xlfn.SINGLE(B:B)="","",IF(R1470="Refreshment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61" t="str" cm="1">
        <f t="array" ref="AC1470">IF(_xlfn.SINGLE(B:B)="","",IF(R1470="Refreshment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68">
        <f>IFERROR(IF(R1470="Beer","",IF(OR(Q1470=1,Q1470=2,Q1470=3,Q1470=4),VLOOKUP(Q1470,Rates!$A$31:$B$34,2,0)*W1470,IF(V1470=1,VLOOKUP(U1470,'REB BEV MIN MKUP'!B:E,4,0),IF(V1470&gt;1,VLOOKUP(VALUE(W1470),'REB BEV MIN MKUP'!O:Q,3,0),0)))),0)</f>
        <v>0</v>
      </c>
      <c r="AE1470" s="62" t="str">
        <f t="shared" si="753"/>
        <v/>
      </c>
      <c r="AF1470" s="63" t="str">
        <f t="shared" si="754"/>
        <v/>
      </c>
      <c r="AG1470" s="64" t="str">
        <f t="shared" si="755"/>
        <v/>
      </c>
      <c r="AH1470" s="65" t="str">
        <f t="shared" si="756"/>
        <v/>
      </c>
      <c r="AI1470" s="66" t="str">
        <f>IF(AE:AE="","",IF(R1470="Refreshment Beverage",AK1470*(Rates!J$19/100),ROUND(SUM(AH1470*(Rates!$J$8/100)),4)))</f>
        <v/>
      </c>
      <c r="AJ1470" s="67" t="str">
        <f t="shared" si="757"/>
        <v/>
      </c>
      <c r="AK1470" s="22" t="str">
        <f t="shared" si="758"/>
        <v/>
      </c>
      <c r="AL1470" s="62" t="str">
        <f t="shared" si="759"/>
        <v/>
      </c>
      <c r="AM1470" s="63" t="str">
        <f>IF(AS1470="","",IF(R1470="Refreshment Beverage",ROUND(AS1470*Rates!K$19,4),ROUND(AO1470*(VLOOKUP(VALUE(Q1470),Rates!G$4:L$12,3,0)),4)))</f>
        <v/>
      </c>
      <c r="AN1470" s="68" t="str">
        <f>IF(AS1470="","",IF(R1470="Refreshment Beverage",AS1470*(Rates!J$19/100),MAX(AM1470,AB1470)))</f>
        <v/>
      </c>
      <c r="AO1470" s="69" t="str">
        <f t="shared" si="760"/>
        <v/>
      </c>
      <c r="AP1470" s="69" t="str">
        <f t="shared" si="761"/>
        <v/>
      </c>
      <c r="AQ1470" s="70" t="str">
        <f>IF(AS1470="","",IF(R1470="Refreshment Beverage",ROUND(SUM(VLOOKUP(Q:Q,Rates!G$15:L$19,3,0)*(AS1470-Y1470-Z1470-AA1470)),4),ROUND(SUM(Rates!$K$8*AS1470),4)))</f>
        <v/>
      </c>
      <c r="AR1470" s="66" t="str">
        <f t="shared" si="762"/>
        <v/>
      </c>
      <c r="AS1470" s="22" t="str">
        <f t="shared" si="763"/>
        <v/>
      </c>
      <c r="AT1470" s="62" t="str">
        <f t="shared" si="764"/>
        <v/>
      </c>
      <c r="AU1470" s="63" t="str">
        <f>IF(AX1470="","",IF(R1470="Refreshment Beverage",ROUND((BA1470-Y1470-Z1470-AA1470)*VLOOKUP(VALUE(Q1470),Rates!G$15:L$19,3,0),4),ROUND(AW1470*(VLOOKUP(VALUE(Q1470),Rates!G:L,3,0)),4)))</f>
        <v/>
      </c>
      <c r="AV1470" s="68" t="str">
        <f t="shared" si="765"/>
        <v/>
      </c>
      <c r="AW1470" s="69" t="str">
        <f t="shared" si="766"/>
        <v/>
      </c>
      <c r="AX1470" s="65" t="str">
        <f t="shared" si="767"/>
        <v/>
      </c>
      <c r="AY1470" s="70" t="str">
        <f>IF(AX1470="","",IF(R1470="Refreshment Beverage",ROUND(SUM(AX1470*Rates!K$19),4),ROUND(SUM(AX1470*(Rates!J$8/100)),4)))</f>
        <v/>
      </c>
      <c r="AZ1470" s="67" t="str">
        <f t="shared" si="768"/>
        <v/>
      </c>
      <c r="BA1470" s="22" t="str">
        <f t="shared" si="769"/>
        <v/>
      </c>
      <c r="BD1470" s="171"/>
      <c r="BE1470" s="171"/>
      <c r="BF1470" s="171"/>
      <c r="BG1470" s="171"/>
    </row>
    <row r="1471" spans="11:59" ht="12.75" customHeight="1" x14ac:dyDescent="0.3">
      <c r="K1471" s="42" t="str">
        <f t="shared" si="741"/>
        <v/>
      </c>
      <c r="L1471" s="55" t="str">
        <f t="shared" si="742"/>
        <v/>
      </c>
      <c r="M1471" s="43" t="str">
        <f t="shared" si="743"/>
        <v/>
      </c>
      <c r="N1471" s="56" t="str" cm="1">
        <f t="array" ref="N1471">IFERROR(IF(_xlfn.SINGLE(B:B)="","",IF(R1471="Beer",SUM(LOOKUP(2,1/(Rates!$B$3:$B$5&lt;=W1471)/(Rates!$C$3:$C$5&gt;=W1471),Rates!$D$3:$D$5)*(X1471/100)*W1471),IF(R1471="Refreshment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56" t="str">
        <f t="shared" si="744"/>
        <v/>
      </c>
      <c r="P1471" s="53"/>
      <c r="Q1471" s="14" t="str">
        <f t="shared" si="745"/>
        <v/>
      </c>
      <c r="R1471" s="57" t="str">
        <f t="shared" si="746"/>
        <v/>
      </c>
      <c r="S1471" s="58" t="str">
        <f>IF(B1471="","",IF(R1471="Refreshment Beverage",VLOOKUP(VALUE(Q1471),Rates!G$15:L$19,2,0),VLOOKUP(VALUE(Q1471),Rates!G$4:L$12,2,0)))</f>
        <v/>
      </c>
      <c r="T1471" s="58" t="str">
        <f t="shared" si="747"/>
        <v/>
      </c>
      <c r="U1471" s="58" t="str">
        <f t="shared" si="748"/>
        <v/>
      </c>
      <c r="V1471" s="58" t="str">
        <f t="shared" si="749"/>
        <v/>
      </c>
      <c r="W1471" s="58" t="str">
        <f t="shared" si="750"/>
        <v/>
      </c>
      <c r="X1471" s="59" t="str">
        <f t="shared" si="751"/>
        <v/>
      </c>
      <c r="Y1471" s="60" t="str">
        <f>IF(B:B="","",IF(R1471="Refreshment Beverage",VLOOKUP(Q1471,Rates!G$15:L$19,6,0)*W1471,VLOOKUP(Q1471,Rates!G$4:L$12,6,0)*W1471))</f>
        <v/>
      </c>
      <c r="Z1471" s="60" t="str">
        <f t="shared" si="752"/>
        <v/>
      </c>
      <c r="AA1471" s="60" t="str">
        <f t="shared" si="740"/>
        <v/>
      </c>
      <c r="AB1471" s="61" t="str" cm="1">
        <f t="array" ref="AB1471">IF(_xlfn.SINGLE(B:B)="","",IF(R1471="Refreshment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61" t="str" cm="1">
        <f t="array" ref="AC1471">IF(_xlfn.SINGLE(B:B)="","",IF(R1471="Refreshment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68">
        <f>IFERROR(IF(R1471="Beer","",IF(OR(Q1471=1,Q1471=2,Q1471=3,Q1471=4),VLOOKUP(Q1471,Rates!$A$31:$B$34,2,0)*W1471,IF(V1471=1,VLOOKUP(U1471,'REB BEV MIN MKUP'!B:E,4,0),IF(V1471&gt;1,VLOOKUP(VALUE(W1471),'REB BEV MIN MKUP'!O:Q,3,0),0)))),0)</f>
        <v>0</v>
      </c>
      <c r="AE1471" s="62" t="str">
        <f t="shared" si="753"/>
        <v/>
      </c>
      <c r="AF1471" s="63" t="str">
        <f t="shared" si="754"/>
        <v/>
      </c>
      <c r="AG1471" s="64" t="str">
        <f t="shared" si="755"/>
        <v/>
      </c>
      <c r="AH1471" s="65" t="str">
        <f t="shared" si="756"/>
        <v/>
      </c>
      <c r="AI1471" s="66" t="str">
        <f>IF(AE:AE="","",IF(R1471="Refreshment Beverage",AK1471*(Rates!J$19/100),ROUND(SUM(AH1471*(Rates!$J$8/100)),4)))</f>
        <v/>
      </c>
      <c r="AJ1471" s="67" t="str">
        <f t="shared" si="757"/>
        <v/>
      </c>
      <c r="AK1471" s="22" t="str">
        <f t="shared" si="758"/>
        <v/>
      </c>
      <c r="AL1471" s="62" t="str">
        <f t="shared" si="759"/>
        <v/>
      </c>
      <c r="AM1471" s="63" t="str">
        <f>IF(AS1471="","",IF(R1471="Refreshment Beverage",ROUND(AS1471*Rates!K$19,4),ROUND(AO1471*(VLOOKUP(VALUE(Q1471),Rates!G$4:L$12,3,0)),4)))</f>
        <v/>
      </c>
      <c r="AN1471" s="68" t="str">
        <f>IF(AS1471="","",IF(R1471="Refreshment Beverage",AS1471*(Rates!J$19/100),MAX(AM1471,AB1471)))</f>
        <v/>
      </c>
      <c r="AO1471" s="69" t="str">
        <f t="shared" si="760"/>
        <v/>
      </c>
      <c r="AP1471" s="69" t="str">
        <f t="shared" si="761"/>
        <v/>
      </c>
      <c r="AQ1471" s="70" t="str">
        <f>IF(AS1471="","",IF(R1471="Refreshment Beverage",ROUND(SUM(VLOOKUP(Q:Q,Rates!G$15:L$19,3,0)*(AS1471-Y1471-Z1471-AA1471)),4),ROUND(SUM(Rates!$K$8*AS1471),4)))</f>
        <v/>
      </c>
      <c r="AR1471" s="66" t="str">
        <f t="shared" si="762"/>
        <v/>
      </c>
      <c r="AS1471" s="22" t="str">
        <f t="shared" si="763"/>
        <v/>
      </c>
      <c r="AT1471" s="62" t="str">
        <f t="shared" si="764"/>
        <v/>
      </c>
      <c r="AU1471" s="63" t="str">
        <f>IF(AX1471="","",IF(R1471="Refreshment Beverage",ROUND((BA1471-Y1471-Z1471-AA1471)*VLOOKUP(VALUE(Q1471),Rates!G$15:L$19,3,0),4),ROUND(AW1471*(VLOOKUP(VALUE(Q1471),Rates!G:L,3,0)),4)))</f>
        <v/>
      </c>
      <c r="AV1471" s="68" t="str">
        <f t="shared" si="765"/>
        <v/>
      </c>
      <c r="AW1471" s="69" t="str">
        <f t="shared" si="766"/>
        <v/>
      </c>
      <c r="AX1471" s="65" t="str">
        <f t="shared" si="767"/>
        <v/>
      </c>
      <c r="AY1471" s="70" t="str">
        <f>IF(AX1471="","",IF(R1471="Refreshment Beverage",ROUND(SUM(AX1471*Rates!K$19),4),ROUND(SUM(AX1471*(Rates!J$8/100)),4)))</f>
        <v/>
      </c>
      <c r="AZ1471" s="67" t="str">
        <f t="shared" si="768"/>
        <v/>
      </c>
      <c r="BA1471" s="22" t="str">
        <f t="shared" si="769"/>
        <v/>
      </c>
      <c r="BD1471" s="171"/>
      <c r="BE1471" s="171"/>
      <c r="BF1471" s="171"/>
      <c r="BG1471" s="171"/>
    </row>
    <row r="1472" spans="11:59" ht="12.75" customHeight="1" x14ac:dyDescent="0.3">
      <c r="K1472" s="42" t="str">
        <f t="shared" si="741"/>
        <v/>
      </c>
      <c r="L1472" s="55" t="str">
        <f t="shared" si="742"/>
        <v/>
      </c>
      <c r="M1472" s="43" t="str">
        <f t="shared" si="743"/>
        <v/>
      </c>
      <c r="N1472" s="56" t="str" cm="1">
        <f t="array" ref="N1472">IFERROR(IF(_xlfn.SINGLE(B:B)="","",IF(R1472="Beer",SUM(LOOKUP(2,1/(Rates!$B$3:$B$5&lt;=W1472)/(Rates!$C$3:$C$5&gt;=W1472),Rates!$D$3:$D$5)*(X1472/100)*W1472),IF(R1472="Refreshment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56" t="str">
        <f t="shared" si="744"/>
        <v/>
      </c>
      <c r="P1472" s="53"/>
      <c r="Q1472" s="14" t="str">
        <f t="shared" si="745"/>
        <v/>
      </c>
      <c r="R1472" s="57" t="str">
        <f t="shared" si="746"/>
        <v/>
      </c>
      <c r="S1472" s="58" t="str">
        <f>IF(B1472="","",IF(R1472="Refreshment Beverage",VLOOKUP(VALUE(Q1472),Rates!G$15:L$19,2,0),VLOOKUP(VALUE(Q1472),Rates!G$4:L$12,2,0)))</f>
        <v/>
      </c>
      <c r="T1472" s="58" t="str">
        <f t="shared" si="747"/>
        <v/>
      </c>
      <c r="U1472" s="58" t="str">
        <f t="shared" si="748"/>
        <v/>
      </c>
      <c r="V1472" s="58" t="str">
        <f t="shared" si="749"/>
        <v/>
      </c>
      <c r="W1472" s="58" t="str">
        <f t="shared" si="750"/>
        <v/>
      </c>
      <c r="X1472" s="59" t="str">
        <f t="shared" si="751"/>
        <v/>
      </c>
      <c r="Y1472" s="60" t="str">
        <f>IF(B:B="","",IF(R1472="Refreshment Beverage",VLOOKUP(Q1472,Rates!G$15:L$19,6,0)*W1472,VLOOKUP(Q1472,Rates!G$4:L$12,6,0)*W1472))</f>
        <v/>
      </c>
      <c r="Z1472" s="60" t="str">
        <f t="shared" si="752"/>
        <v/>
      </c>
      <c r="AA1472" s="60" t="str">
        <f t="shared" si="740"/>
        <v/>
      </c>
      <c r="AB1472" s="61" t="str" cm="1">
        <f t="array" ref="AB1472">IF(_xlfn.SINGLE(B:B)="","",IF(R1472="Refreshment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61" t="str" cm="1">
        <f t="array" ref="AC1472">IF(_xlfn.SINGLE(B:B)="","",IF(R1472="Refreshment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68">
        <f>IFERROR(IF(R1472="Beer","",IF(OR(Q1472=1,Q1472=2,Q1472=3,Q1472=4),VLOOKUP(Q1472,Rates!$A$31:$B$34,2,0)*W1472,IF(V1472=1,VLOOKUP(U1472,'REB BEV MIN MKUP'!B:E,4,0),IF(V1472&gt;1,VLOOKUP(VALUE(W1472),'REB BEV MIN MKUP'!O:Q,3,0),0)))),0)</f>
        <v>0</v>
      </c>
      <c r="AE1472" s="62" t="str">
        <f t="shared" si="753"/>
        <v/>
      </c>
      <c r="AF1472" s="63" t="str">
        <f t="shared" si="754"/>
        <v/>
      </c>
      <c r="AG1472" s="64" t="str">
        <f t="shared" si="755"/>
        <v/>
      </c>
      <c r="AH1472" s="65" t="str">
        <f t="shared" si="756"/>
        <v/>
      </c>
      <c r="AI1472" s="66" t="str">
        <f>IF(AE:AE="","",IF(R1472="Refreshment Beverage",AK1472*(Rates!J$19/100),ROUND(SUM(AH1472*(Rates!$J$8/100)),4)))</f>
        <v/>
      </c>
      <c r="AJ1472" s="67" t="str">
        <f t="shared" si="757"/>
        <v/>
      </c>
      <c r="AK1472" s="22" t="str">
        <f t="shared" si="758"/>
        <v/>
      </c>
      <c r="AL1472" s="62" t="str">
        <f t="shared" si="759"/>
        <v/>
      </c>
      <c r="AM1472" s="63" t="str">
        <f>IF(AS1472="","",IF(R1472="Refreshment Beverage",ROUND(AS1472*Rates!K$19,4),ROUND(AO1472*(VLOOKUP(VALUE(Q1472),Rates!G$4:L$12,3,0)),4)))</f>
        <v/>
      </c>
      <c r="AN1472" s="68" t="str">
        <f>IF(AS1472="","",IF(R1472="Refreshment Beverage",AS1472*(Rates!J$19/100),MAX(AM1472,AB1472)))</f>
        <v/>
      </c>
      <c r="AO1472" s="69" t="str">
        <f t="shared" si="760"/>
        <v/>
      </c>
      <c r="AP1472" s="69" t="str">
        <f t="shared" si="761"/>
        <v/>
      </c>
      <c r="AQ1472" s="70" t="str">
        <f>IF(AS1472="","",IF(R1472="Refreshment Beverage",ROUND(SUM(VLOOKUP(Q:Q,Rates!G$15:L$19,3,0)*(AS1472-Y1472-Z1472-AA1472)),4),ROUND(SUM(Rates!$K$8*AS1472),4)))</f>
        <v/>
      </c>
      <c r="AR1472" s="66" t="str">
        <f t="shared" si="762"/>
        <v/>
      </c>
      <c r="AS1472" s="22" t="str">
        <f t="shared" si="763"/>
        <v/>
      </c>
      <c r="AT1472" s="62" t="str">
        <f t="shared" si="764"/>
        <v/>
      </c>
      <c r="AU1472" s="63" t="str">
        <f>IF(AX1472="","",IF(R1472="Refreshment Beverage",ROUND((BA1472-Y1472-Z1472-AA1472)*VLOOKUP(VALUE(Q1472),Rates!G$15:L$19,3,0),4),ROUND(AW1472*(VLOOKUP(VALUE(Q1472),Rates!G:L,3,0)),4)))</f>
        <v/>
      </c>
      <c r="AV1472" s="68" t="str">
        <f t="shared" si="765"/>
        <v/>
      </c>
      <c r="AW1472" s="69" t="str">
        <f t="shared" si="766"/>
        <v/>
      </c>
      <c r="AX1472" s="65" t="str">
        <f t="shared" si="767"/>
        <v/>
      </c>
      <c r="AY1472" s="70" t="str">
        <f>IF(AX1472="","",IF(R1472="Refreshment Beverage",ROUND(SUM(AX1472*Rates!K$19),4),ROUND(SUM(AX1472*(Rates!J$8/100)),4)))</f>
        <v/>
      </c>
      <c r="AZ1472" s="67" t="str">
        <f t="shared" si="768"/>
        <v/>
      </c>
      <c r="BA1472" s="22" t="str">
        <f t="shared" si="769"/>
        <v/>
      </c>
      <c r="BD1472" s="171"/>
      <c r="BE1472" s="171"/>
      <c r="BF1472" s="171"/>
      <c r="BG1472" s="171"/>
    </row>
    <row r="1473" spans="11:59" ht="12.75" customHeight="1" x14ac:dyDescent="0.3">
      <c r="K1473" s="42" t="str">
        <f t="shared" si="741"/>
        <v/>
      </c>
      <c r="L1473" s="55" t="str">
        <f t="shared" si="742"/>
        <v/>
      </c>
      <c r="M1473" s="43" t="str">
        <f t="shared" si="743"/>
        <v/>
      </c>
      <c r="N1473" s="56" t="str" cm="1">
        <f t="array" ref="N1473">IFERROR(IF(_xlfn.SINGLE(B:B)="","",IF(R1473="Beer",SUM(LOOKUP(2,1/(Rates!$B$3:$B$5&lt;=W1473)/(Rates!$C$3:$C$5&gt;=W1473),Rates!$D$3:$D$5)*(X1473/100)*W1473),IF(R1473="Refreshment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56" t="str">
        <f t="shared" si="744"/>
        <v/>
      </c>
      <c r="P1473" s="53"/>
      <c r="Q1473" s="14" t="str">
        <f t="shared" si="745"/>
        <v/>
      </c>
      <c r="R1473" s="57" t="str">
        <f t="shared" si="746"/>
        <v/>
      </c>
      <c r="S1473" s="58" t="str">
        <f>IF(B1473="","",IF(R1473="Refreshment Beverage",VLOOKUP(VALUE(Q1473),Rates!G$15:L$19,2,0),VLOOKUP(VALUE(Q1473),Rates!G$4:L$12,2,0)))</f>
        <v/>
      </c>
      <c r="T1473" s="58" t="str">
        <f t="shared" si="747"/>
        <v/>
      </c>
      <c r="U1473" s="58" t="str">
        <f t="shared" si="748"/>
        <v/>
      </c>
      <c r="V1473" s="58" t="str">
        <f t="shared" si="749"/>
        <v/>
      </c>
      <c r="W1473" s="58" t="str">
        <f t="shared" si="750"/>
        <v/>
      </c>
      <c r="X1473" s="59" t="str">
        <f t="shared" si="751"/>
        <v/>
      </c>
      <c r="Y1473" s="60" t="str">
        <f>IF(B:B="","",IF(R1473="Refreshment Beverage",VLOOKUP(Q1473,Rates!G$15:L$19,6,0)*W1473,VLOOKUP(Q1473,Rates!G$4:L$12,6,0)*W1473))</f>
        <v/>
      </c>
      <c r="Z1473" s="60" t="str">
        <f t="shared" si="752"/>
        <v/>
      </c>
      <c r="AA1473" s="60" t="str">
        <f t="shared" si="740"/>
        <v/>
      </c>
      <c r="AB1473" s="61" t="str" cm="1">
        <f t="array" ref="AB1473">IF(_xlfn.SINGLE(B:B)="","",IF(R1473="Refreshment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61" t="str" cm="1">
        <f t="array" ref="AC1473">IF(_xlfn.SINGLE(B:B)="","",IF(R1473="Refreshment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68">
        <f>IFERROR(IF(R1473="Beer","",IF(OR(Q1473=1,Q1473=2,Q1473=3,Q1473=4),VLOOKUP(Q1473,Rates!$A$31:$B$34,2,0)*W1473,IF(V1473=1,VLOOKUP(U1473,'REB BEV MIN MKUP'!B:E,4,0),IF(V1473&gt;1,VLOOKUP(VALUE(W1473),'REB BEV MIN MKUP'!O:Q,3,0),0)))),0)</f>
        <v>0</v>
      </c>
      <c r="AE1473" s="62" t="str">
        <f t="shared" si="753"/>
        <v/>
      </c>
      <c r="AF1473" s="63" t="str">
        <f t="shared" si="754"/>
        <v/>
      </c>
      <c r="AG1473" s="64" t="str">
        <f t="shared" si="755"/>
        <v/>
      </c>
      <c r="AH1473" s="65" t="str">
        <f t="shared" si="756"/>
        <v/>
      </c>
      <c r="AI1473" s="66" t="str">
        <f>IF(AE:AE="","",IF(R1473="Refreshment Beverage",AK1473*(Rates!J$19/100),ROUND(SUM(AH1473*(Rates!$J$8/100)),4)))</f>
        <v/>
      </c>
      <c r="AJ1473" s="67" t="str">
        <f t="shared" si="757"/>
        <v/>
      </c>
      <c r="AK1473" s="22" t="str">
        <f t="shared" si="758"/>
        <v/>
      </c>
      <c r="AL1473" s="62" t="str">
        <f t="shared" si="759"/>
        <v/>
      </c>
      <c r="AM1473" s="63" t="str">
        <f>IF(AS1473="","",IF(R1473="Refreshment Beverage",ROUND(AS1473*Rates!K$19,4),ROUND(AO1473*(VLOOKUP(VALUE(Q1473),Rates!G$4:L$12,3,0)),4)))</f>
        <v/>
      </c>
      <c r="AN1473" s="68" t="str">
        <f>IF(AS1473="","",IF(R1473="Refreshment Beverage",AS1473*(Rates!J$19/100),MAX(AM1473,AB1473)))</f>
        <v/>
      </c>
      <c r="AO1473" s="69" t="str">
        <f t="shared" si="760"/>
        <v/>
      </c>
      <c r="AP1473" s="69" t="str">
        <f t="shared" si="761"/>
        <v/>
      </c>
      <c r="AQ1473" s="70" t="str">
        <f>IF(AS1473="","",IF(R1473="Refreshment Beverage",ROUND(SUM(VLOOKUP(Q:Q,Rates!G$15:L$19,3,0)*(AS1473-Y1473-Z1473-AA1473)),4),ROUND(SUM(Rates!$K$8*AS1473),4)))</f>
        <v/>
      </c>
      <c r="AR1473" s="66" t="str">
        <f t="shared" si="762"/>
        <v/>
      </c>
      <c r="AS1473" s="22" t="str">
        <f t="shared" si="763"/>
        <v/>
      </c>
      <c r="AT1473" s="62" t="str">
        <f t="shared" si="764"/>
        <v/>
      </c>
      <c r="AU1473" s="63" t="str">
        <f>IF(AX1473="","",IF(R1473="Refreshment Beverage",ROUND((BA1473-Y1473-Z1473-AA1473)*VLOOKUP(VALUE(Q1473),Rates!G$15:L$19,3,0),4),ROUND(AW1473*(VLOOKUP(VALUE(Q1473),Rates!G:L,3,0)),4)))</f>
        <v/>
      </c>
      <c r="AV1473" s="68" t="str">
        <f t="shared" si="765"/>
        <v/>
      </c>
      <c r="AW1473" s="69" t="str">
        <f t="shared" si="766"/>
        <v/>
      </c>
      <c r="AX1473" s="65" t="str">
        <f t="shared" si="767"/>
        <v/>
      </c>
      <c r="AY1473" s="70" t="str">
        <f>IF(AX1473="","",IF(R1473="Refreshment Beverage",ROUND(SUM(AX1473*Rates!K$19),4),ROUND(SUM(AX1473*(Rates!J$8/100)),4)))</f>
        <v/>
      </c>
      <c r="AZ1473" s="67" t="str">
        <f t="shared" si="768"/>
        <v/>
      </c>
      <c r="BA1473" s="22" t="str">
        <f t="shared" si="769"/>
        <v/>
      </c>
      <c r="BD1473" s="171"/>
      <c r="BE1473" s="171"/>
      <c r="BF1473" s="171"/>
      <c r="BG1473" s="171"/>
    </row>
    <row r="1474" spans="11:59" ht="12.75" customHeight="1" x14ac:dyDescent="0.3">
      <c r="K1474" s="42" t="str">
        <f t="shared" si="741"/>
        <v/>
      </c>
      <c r="L1474" s="55" t="str">
        <f t="shared" si="742"/>
        <v/>
      </c>
      <c r="M1474" s="43" t="str">
        <f t="shared" si="743"/>
        <v/>
      </c>
      <c r="N1474" s="56" t="str" cm="1">
        <f t="array" ref="N1474">IFERROR(IF(_xlfn.SINGLE(B:B)="","",IF(R1474="Beer",SUM(LOOKUP(2,1/(Rates!$B$3:$B$5&lt;=W1474)/(Rates!$C$3:$C$5&gt;=W1474),Rates!$D$3:$D$5)*(X1474/100)*W1474),IF(R1474="Refreshment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56" t="str">
        <f t="shared" si="744"/>
        <v/>
      </c>
      <c r="P1474" s="53"/>
      <c r="Q1474" s="14" t="str">
        <f t="shared" si="745"/>
        <v/>
      </c>
      <c r="R1474" s="57" t="str">
        <f t="shared" si="746"/>
        <v/>
      </c>
      <c r="S1474" s="58" t="str">
        <f>IF(B1474="","",IF(R1474="Refreshment Beverage",VLOOKUP(VALUE(Q1474),Rates!G$15:L$19,2,0),VLOOKUP(VALUE(Q1474),Rates!G$4:L$12,2,0)))</f>
        <v/>
      </c>
      <c r="T1474" s="58" t="str">
        <f t="shared" si="747"/>
        <v/>
      </c>
      <c r="U1474" s="58" t="str">
        <f t="shared" si="748"/>
        <v/>
      </c>
      <c r="V1474" s="58" t="str">
        <f t="shared" si="749"/>
        <v/>
      </c>
      <c r="W1474" s="58" t="str">
        <f t="shared" si="750"/>
        <v/>
      </c>
      <c r="X1474" s="59" t="str">
        <f t="shared" si="751"/>
        <v/>
      </c>
      <c r="Y1474" s="60" t="str">
        <f>IF(B:B="","",IF(R1474="Refreshment Beverage",VLOOKUP(Q1474,Rates!G$15:L$19,6,0)*W1474,VLOOKUP(Q1474,Rates!G$4:L$12,6,0)*W1474))</f>
        <v/>
      </c>
      <c r="Z1474" s="60" t="str">
        <f t="shared" si="752"/>
        <v/>
      </c>
      <c r="AA1474" s="60" t="str">
        <f t="shared" si="740"/>
        <v/>
      </c>
      <c r="AB1474" s="61" t="str" cm="1">
        <f t="array" ref="AB1474">IF(_xlfn.SINGLE(B:B)="","",IF(R1474="Refreshment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61" t="str" cm="1">
        <f t="array" ref="AC1474">IF(_xlfn.SINGLE(B:B)="","",IF(R1474="Refreshment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68">
        <f>IFERROR(IF(R1474="Beer","",IF(OR(Q1474=1,Q1474=2,Q1474=3,Q1474=4),VLOOKUP(Q1474,Rates!$A$31:$B$34,2,0)*W1474,IF(V1474=1,VLOOKUP(U1474,'REB BEV MIN MKUP'!B:E,4,0),IF(V1474&gt;1,VLOOKUP(VALUE(W1474),'REB BEV MIN MKUP'!O:Q,3,0),0)))),0)</f>
        <v>0</v>
      </c>
      <c r="AE1474" s="62" t="str">
        <f t="shared" si="753"/>
        <v/>
      </c>
      <c r="AF1474" s="63" t="str">
        <f t="shared" si="754"/>
        <v/>
      </c>
      <c r="AG1474" s="64" t="str">
        <f t="shared" si="755"/>
        <v/>
      </c>
      <c r="AH1474" s="65" t="str">
        <f t="shared" si="756"/>
        <v/>
      </c>
      <c r="AI1474" s="66" t="str">
        <f>IF(AE:AE="","",IF(R1474="Refreshment Beverage",AK1474*(Rates!J$19/100),ROUND(SUM(AH1474*(Rates!$J$8/100)),4)))</f>
        <v/>
      </c>
      <c r="AJ1474" s="67" t="str">
        <f t="shared" si="757"/>
        <v/>
      </c>
      <c r="AK1474" s="22" t="str">
        <f t="shared" si="758"/>
        <v/>
      </c>
      <c r="AL1474" s="62" t="str">
        <f t="shared" si="759"/>
        <v/>
      </c>
      <c r="AM1474" s="63" t="str">
        <f>IF(AS1474="","",IF(R1474="Refreshment Beverage",ROUND(AS1474*Rates!K$19,4),ROUND(AO1474*(VLOOKUP(VALUE(Q1474),Rates!G$4:L$12,3,0)),4)))</f>
        <v/>
      </c>
      <c r="AN1474" s="68" t="str">
        <f>IF(AS1474="","",IF(R1474="Refreshment Beverage",AS1474*(Rates!J$19/100),MAX(AM1474,AB1474)))</f>
        <v/>
      </c>
      <c r="AO1474" s="69" t="str">
        <f t="shared" si="760"/>
        <v/>
      </c>
      <c r="AP1474" s="69" t="str">
        <f t="shared" si="761"/>
        <v/>
      </c>
      <c r="AQ1474" s="70" t="str">
        <f>IF(AS1474="","",IF(R1474="Refreshment Beverage",ROUND(SUM(VLOOKUP(Q:Q,Rates!G$15:L$19,3,0)*(AS1474-Y1474-Z1474-AA1474)),4),ROUND(SUM(Rates!$K$8*AS1474),4)))</f>
        <v/>
      </c>
      <c r="AR1474" s="66" t="str">
        <f t="shared" si="762"/>
        <v/>
      </c>
      <c r="AS1474" s="22" t="str">
        <f t="shared" si="763"/>
        <v/>
      </c>
      <c r="AT1474" s="62" t="str">
        <f t="shared" si="764"/>
        <v/>
      </c>
      <c r="AU1474" s="63" t="str">
        <f>IF(AX1474="","",IF(R1474="Refreshment Beverage",ROUND((BA1474-Y1474-Z1474-AA1474)*VLOOKUP(VALUE(Q1474),Rates!G$15:L$19,3,0),4),ROUND(AW1474*(VLOOKUP(VALUE(Q1474),Rates!G:L,3,0)),4)))</f>
        <v/>
      </c>
      <c r="AV1474" s="68" t="str">
        <f t="shared" si="765"/>
        <v/>
      </c>
      <c r="AW1474" s="69" t="str">
        <f t="shared" si="766"/>
        <v/>
      </c>
      <c r="AX1474" s="65" t="str">
        <f t="shared" si="767"/>
        <v/>
      </c>
      <c r="AY1474" s="70" t="str">
        <f>IF(AX1474="","",IF(R1474="Refreshment Beverage",ROUND(SUM(AX1474*Rates!K$19),4),ROUND(SUM(AX1474*(Rates!J$8/100)),4)))</f>
        <v/>
      </c>
      <c r="AZ1474" s="67" t="str">
        <f t="shared" si="768"/>
        <v/>
      </c>
      <c r="BA1474" s="22" t="str">
        <f t="shared" si="769"/>
        <v/>
      </c>
      <c r="BD1474" s="171"/>
      <c r="BE1474" s="171"/>
      <c r="BF1474" s="171"/>
      <c r="BG1474" s="171"/>
    </row>
    <row r="1475" spans="11:59" ht="12.75" customHeight="1" x14ac:dyDescent="0.3">
      <c r="K1475" s="42" t="str">
        <f t="shared" si="741"/>
        <v/>
      </c>
      <c r="L1475" s="55" t="str">
        <f t="shared" si="742"/>
        <v/>
      </c>
      <c r="M1475" s="43" t="str">
        <f t="shared" si="743"/>
        <v/>
      </c>
      <c r="N1475" s="56" t="str" cm="1">
        <f t="array" ref="N1475">IFERROR(IF(_xlfn.SINGLE(B:B)="","",IF(R1475="Beer",SUM(LOOKUP(2,1/(Rates!$B$3:$B$5&lt;=W1475)/(Rates!$C$3:$C$5&gt;=W1475),Rates!$D$3:$D$5)*(X1475/100)*W1475),IF(R1475="Refreshment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56" t="str">
        <f t="shared" si="744"/>
        <v/>
      </c>
      <c r="P1475" s="53"/>
      <c r="Q1475" s="14" t="str">
        <f t="shared" si="745"/>
        <v/>
      </c>
      <c r="R1475" s="57" t="str">
        <f t="shared" si="746"/>
        <v/>
      </c>
      <c r="S1475" s="58" t="str">
        <f>IF(B1475="","",IF(R1475="Refreshment Beverage",VLOOKUP(VALUE(Q1475),Rates!G$15:L$19,2,0),VLOOKUP(VALUE(Q1475),Rates!G$4:L$12,2,0)))</f>
        <v/>
      </c>
      <c r="T1475" s="58" t="str">
        <f t="shared" si="747"/>
        <v/>
      </c>
      <c r="U1475" s="58" t="str">
        <f t="shared" si="748"/>
        <v/>
      </c>
      <c r="V1475" s="58" t="str">
        <f t="shared" si="749"/>
        <v/>
      </c>
      <c r="W1475" s="58" t="str">
        <f t="shared" si="750"/>
        <v/>
      </c>
      <c r="X1475" s="59" t="str">
        <f t="shared" si="751"/>
        <v/>
      </c>
      <c r="Y1475" s="60" t="str">
        <f>IF(B:B="","",IF(R1475="Refreshment Beverage",VLOOKUP(Q1475,Rates!G$15:L$19,6,0)*W1475,VLOOKUP(Q1475,Rates!G$4:L$12,6,0)*W1475))</f>
        <v/>
      </c>
      <c r="Z1475" s="60" t="str">
        <f t="shared" si="752"/>
        <v/>
      </c>
      <c r="AA1475" s="60" t="str">
        <f t="shared" si="740"/>
        <v/>
      </c>
      <c r="AB1475" s="61" t="str" cm="1">
        <f t="array" ref="AB1475">IF(_xlfn.SINGLE(B:B)="","",IF(R1475="Refreshment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61" t="str" cm="1">
        <f t="array" ref="AC1475">IF(_xlfn.SINGLE(B:B)="","",IF(R1475="Refreshment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68">
        <f>IFERROR(IF(R1475="Beer","",IF(OR(Q1475=1,Q1475=2,Q1475=3,Q1475=4),VLOOKUP(Q1475,Rates!$A$31:$B$34,2,0)*W1475,IF(V1475=1,VLOOKUP(U1475,'REB BEV MIN MKUP'!B:E,4,0),IF(V1475&gt;1,VLOOKUP(VALUE(W1475),'REB BEV MIN MKUP'!O:Q,3,0),0)))),0)</f>
        <v>0</v>
      </c>
      <c r="AE1475" s="62" t="str">
        <f t="shared" si="753"/>
        <v/>
      </c>
      <c r="AF1475" s="63" t="str">
        <f t="shared" si="754"/>
        <v/>
      </c>
      <c r="AG1475" s="64" t="str">
        <f t="shared" si="755"/>
        <v/>
      </c>
      <c r="AH1475" s="65" t="str">
        <f t="shared" si="756"/>
        <v/>
      </c>
      <c r="AI1475" s="66" t="str">
        <f>IF(AE:AE="","",IF(R1475="Refreshment Beverage",AK1475*(Rates!J$19/100),ROUND(SUM(AH1475*(Rates!$J$8/100)),4)))</f>
        <v/>
      </c>
      <c r="AJ1475" s="67" t="str">
        <f t="shared" si="757"/>
        <v/>
      </c>
      <c r="AK1475" s="22" t="str">
        <f t="shared" si="758"/>
        <v/>
      </c>
      <c r="AL1475" s="62" t="str">
        <f t="shared" si="759"/>
        <v/>
      </c>
      <c r="AM1475" s="63" t="str">
        <f>IF(AS1475="","",IF(R1475="Refreshment Beverage",ROUND(AS1475*Rates!K$19,4),ROUND(AO1475*(VLOOKUP(VALUE(Q1475),Rates!G$4:L$12,3,0)),4)))</f>
        <v/>
      </c>
      <c r="AN1475" s="68" t="str">
        <f>IF(AS1475="","",IF(R1475="Refreshment Beverage",AS1475*(Rates!J$19/100),MAX(AM1475,AB1475)))</f>
        <v/>
      </c>
      <c r="AO1475" s="69" t="str">
        <f t="shared" si="760"/>
        <v/>
      </c>
      <c r="AP1475" s="69" t="str">
        <f t="shared" si="761"/>
        <v/>
      </c>
      <c r="AQ1475" s="70" t="str">
        <f>IF(AS1475="","",IF(R1475="Refreshment Beverage",ROUND(SUM(VLOOKUP(Q:Q,Rates!G$15:L$19,3,0)*(AS1475-Y1475-Z1475-AA1475)),4),ROUND(SUM(Rates!$K$8*AS1475),4)))</f>
        <v/>
      </c>
      <c r="AR1475" s="66" t="str">
        <f t="shared" si="762"/>
        <v/>
      </c>
      <c r="AS1475" s="22" t="str">
        <f t="shared" si="763"/>
        <v/>
      </c>
      <c r="AT1475" s="62" t="str">
        <f t="shared" si="764"/>
        <v/>
      </c>
      <c r="AU1475" s="63" t="str">
        <f>IF(AX1475="","",IF(R1475="Refreshment Beverage",ROUND((BA1475-Y1475-Z1475-AA1475)*VLOOKUP(VALUE(Q1475),Rates!G$15:L$19,3,0),4),ROUND(AW1475*(VLOOKUP(VALUE(Q1475),Rates!G:L,3,0)),4)))</f>
        <v/>
      </c>
      <c r="AV1475" s="68" t="str">
        <f t="shared" si="765"/>
        <v/>
      </c>
      <c r="AW1475" s="69" t="str">
        <f t="shared" si="766"/>
        <v/>
      </c>
      <c r="AX1475" s="65" t="str">
        <f t="shared" si="767"/>
        <v/>
      </c>
      <c r="AY1475" s="70" t="str">
        <f>IF(AX1475="","",IF(R1475="Refreshment Beverage",ROUND(SUM(AX1475*Rates!K$19),4),ROUND(SUM(AX1475*(Rates!J$8/100)),4)))</f>
        <v/>
      </c>
      <c r="AZ1475" s="67" t="str">
        <f t="shared" si="768"/>
        <v/>
      </c>
      <c r="BA1475" s="22" t="str">
        <f t="shared" si="769"/>
        <v/>
      </c>
      <c r="BD1475" s="171"/>
      <c r="BE1475" s="171"/>
      <c r="BF1475" s="171"/>
      <c r="BG1475" s="171"/>
    </row>
    <row r="1476" spans="11:59" ht="12.75" customHeight="1" x14ac:dyDescent="0.3">
      <c r="K1476" s="42" t="str">
        <f t="shared" si="741"/>
        <v/>
      </c>
      <c r="L1476" s="55" t="str">
        <f t="shared" si="742"/>
        <v/>
      </c>
      <c r="M1476" s="43" t="str">
        <f t="shared" si="743"/>
        <v/>
      </c>
      <c r="N1476" s="56" t="str" cm="1">
        <f t="array" ref="N1476">IFERROR(IF(_xlfn.SINGLE(B:B)="","",IF(R1476="Beer",SUM(LOOKUP(2,1/(Rates!$B$3:$B$5&lt;=W1476)/(Rates!$C$3:$C$5&gt;=W1476),Rates!$D$3:$D$5)*(X1476/100)*W1476),IF(R1476="Refreshment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56" t="str">
        <f t="shared" si="744"/>
        <v/>
      </c>
      <c r="P1476" s="53"/>
      <c r="Q1476" s="14" t="str">
        <f t="shared" si="745"/>
        <v/>
      </c>
      <c r="R1476" s="57" t="str">
        <f t="shared" si="746"/>
        <v/>
      </c>
      <c r="S1476" s="58" t="str">
        <f>IF(B1476="","",IF(R1476="Refreshment Beverage",VLOOKUP(VALUE(Q1476),Rates!G$15:L$19,2,0),VLOOKUP(VALUE(Q1476),Rates!G$4:L$12,2,0)))</f>
        <v/>
      </c>
      <c r="T1476" s="58" t="str">
        <f t="shared" si="747"/>
        <v/>
      </c>
      <c r="U1476" s="58" t="str">
        <f t="shared" si="748"/>
        <v/>
      </c>
      <c r="V1476" s="58" t="str">
        <f t="shared" si="749"/>
        <v/>
      </c>
      <c r="W1476" s="58" t="str">
        <f t="shared" si="750"/>
        <v/>
      </c>
      <c r="X1476" s="59" t="str">
        <f t="shared" si="751"/>
        <v/>
      </c>
      <c r="Y1476" s="60" t="str">
        <f>IF(B:B="","",IF(R1476="Refreshment Beverage",VLOOKUP(Q1476,Rates!G$15:L$19,6,0)*W1476,VLOOKUP(Q1476,Rates!G$4:L$12,6,0)*W1476))</f>
        <v/>
      </c>
      <c r="Z1476" s="60" t="str">
        <f t="shared" si="752"/>
        <v/>
      </c>
      <c r="AA1476" s="60" t="str">
        <f t="shared" si="740"/>
        <v/>
      </c>
      <c r="AB1476" s="61" t="str" cm="1">
        <f t="array" ref="AB1476">IF(_xlfn.SINGLE(B:B)="","",IF(R1476="Refreshment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61" t="str" cm="1">
        <f t="array" ref="AC1476">IF(_xlfn.SINGLE(B:B)="","",IF(R1476="Refreshment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68">
        <f>IFERROR(IF(R1476="Beer","",IF(OR(Q1476=1,Q1476=2,Q1476=3,Q1476=4),VLOOKUP(Q1476,Rates!$A$31:$B$34,2,0)*W1476,IF(V1476=1,VLOOKUP(U1476,'REB BEV MIN MKUP'!B:E,4,0),IF(V1476&gt;1,VLOOKUP(VALUE(W1476),'REB BEV MIN MKUP'!O:Q,3,0),0)))),0)</f>
        <v>0</v>
      </c>
      <c r="AE1476" s="62" t="str">
        <f t="shared" si="753"/>
        <v/>
      </c>
      <c r="AF1476" s="63" t="str">
        <f t="shared" si="754"/>
        <v/>
      </c>
      <c r="AG1476" s="64" t="str">
        <f t="shared" si="755"/>
        <v/>
      </c>
      <c r="AH1476" s="65" t="str">
        <f t="shared" si="756"/>
        <v/>
      </c>
      <c r="AI1476" s="66" t="str">
        <f>IF(AE:AE="","",IF(R1476="Refreshment Beverage",AK1476*(Rates!J$19/100),ROUND(SUM(AH1476*(Rates!$J$8/100)),4)))</f>
        <v/>
      </c>
      <c r="AJ1476" s="67" t="str">
        <f t="shared" si="757"/>
        <v/>
      </c>
      <c r="AK1476" s="22" t="str">
        <f t="shared" si="758"/>
        <v/>
      </c>
      <c r="AL1476" s="62" t="str">
        <f t="shared" si="759"/>
        <v/>
      </c>
      <c r="AM1476" s="63" t="str">
        <f>IF(AS1476="","",IF(R1476="Refreshment Beverage",ROUND(AS1476*Rates!K$19,4),ROUND(AO1476*(VLOOKUP(VALUE(Q1476),Rates!G$4:L$12,3,0)),4)))</f>
        <v/>
      </c>
      <c r="AN1476" s="68" t="str">
        <f>IF(AS1476="","",IF(R1476="Refreshment Beverage",AS1476*(Rates!J$19/100),MAX(AM1476,AB1476)))</f>
        <v/>
      </c>
      <c r="AO1476" s="69" t="str">
        <f t="shared" si="760"/>
        <v/>
      </c>
      <c r="AP1476" s="69" t="str">
        <f t="shared" si="761"/>
        <v/>
      </c>
      <c r="AQ1476" s="70" t="str">
        <f>IF(AS1476="","",IF(R1476="Refreshment Beverage",ROUND(SUM(VLOOKUP(Q:Q,Rates!G$15:L$19,3,0)*(AS1476-Y1476-Z1476-AA1476)),4),ROUND(SUM(Rates!$K$8*AS1476),4)))</f>
        <v/>
      </c>
      <c r="AR1476" s="66" t="str">
        <f t="shared" si="762"/>
        <v/>
      </c>
      <c r="AS1476" s="22" t="str">
        <f t="shared" si="763"/>
        <v/>
      </c>
      <c r="AT1476" s="62" t="str">
        <f t="shared" si="764"/>
        <v/>
      </c>
      <c r="AU1476" s="63" t="str">
        <f>IF(AX1476="","",IF(R1476="Refreshment Beverage",ROUND((BA1476-Y1476-Z1476-AA1476)*VLOOKUP(VALUE(Q1476),Rates!G$15:L$19,3,0),4),ROUND(AW1476*(VLOOKUP(VALUE(Q1476),Rates!G:L,3,0)),4)))</f>
        <v/>
      </c>
      <c r="AV1476" s="68" t="str">
        <f t="shared" si="765"/>
        <v/>
      </c>
      <c r="AW1476" s="69" t="str">
        <f t="shared" si="766"/>
        <v/>
      </c>
      <c r="AX1476" s="65" t="str">
        <f t="shared" si="767"/>
        <v/>
      </c>
      <c r="AY1476" s="70" t="str">
        <f>IF(AX1476="","",IF(R1476="Refreshment Beverage",ROUND(SUM(AX1476*Rates!K$19),4),ROUND(SUM(AX1476*(Rates!J$8/100)),4)))</f>
        <v/>
      </c>
      <c r="AZ1476" s="67" t="str">
        <f t="shared" si="768"/>
        <v/>
      </c>
      <c r="BA1476" s="22" t="str">
        <f t="shared" si="769"/>
        <v/>
      </c>
      <c r="BD1476" s="171"/>
      <c r="BE1476" s="171"/>
      <c r="BF1476" s="171"/>
      <c r="BG1476" s="171"/>
    </row>
    <row r="1477" spans="11:59" ht="12.75" customHeight="1" x14ac:dyDescent="0.3">
      <c r="K1477" s="42" t="str">
        <f t="shared" si="741"/>
        <v/>
      </c>
      <c r="L1477" s="55" t="str">
        <f t="shared" si="742"/>
        <v/>
      </c>
      <c r="M1477" s="43" t="str">
        <f t="shared" si="743"/>
        <v/>
      </c>
      <c r="N1477" s="56" t="str" cm="1">
        <f t="array" ref="N1477">IFERROR(IF(_xlfn.SINGLE(B:B)="","",IF(R1477="Beer",SUM(LOOKUP(2,1/(Rates!$B$3:$B$5&lt;=W1477)/(Rates!$C$3:$C$5&gt;=W1477),Rates!$D$3:$D$5)*(X1477/100)*W1477),IF(R1477="Refreshment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56" t="str">
        <f t="shared" si="744"/>
        <v/>
      </c>
      <c r="P1477" s="53"/>
      <c r="Q1477" s="14" t="str">
        <f t="shared" si="745"/>
        <v/>
      </c>
      <c r="R1477" s="57" t="str">
        <f t="shared" si="746"/>
        <v/>
      </c>
      <c r="S1477" s="58" t="str">
        <f>IF(B1477="","",IF(R1477="Refreshment Beverage",VLOOKUP(VALUE(Q1477),Rates!G$15:L$19,2,0),VLOOKUP(VALUE(Q1477),Rates!G$4:L$12,2,0)))</f>
        <v/>
      </c>
      <c r="T1477" s="58" t="str">
        <f t="shared" si="747"/>
        <v/>
      </c>
      <c r="U1477" s="58" t="str">
        <f t="shared" si="748"/>
        <v/>
      </c>
      <c r="V1477" s="58" t="str">
        <f t="shared" si="749"/>
        <v/>
      </c>
      <c r="W1477" s="58" t="str">
        <f t="shared" si="750"/>
        <v/>
      </c>
      <c r="X1477" s="59" t="str">
        <f t="shared" si="751"/>
        <v/>
      </c>
      <c r="Y1477" s="60" t="str">
        <f>IF(B:B="","",IF(R1477="Refreshment Beverage",VLOOKUP(Q1477,Rates!G$15:L$19,6,0)*W1477,VLOOKUP(Q1477,Rates!G$4:L$12,6,0)*W1477))</f>
        <v/>
      </c>
      <c r="Z1477" s="60" t="str">
        <f t="shared" si="752"/>
        <v/>
      </c>
      <c r="AA1477" s="60" t="str">
        <f t="shared" si="740"/>
        <v/>
      </c>
      <c r="AB1477" s="61" t="str" cm="1">
        <f t="array" ref="AB1477">IF(_xlfn.SINGLE(B:B)="","",IF(R1477="Refreshment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61" t="str" cm="1">
        <f t="array" ref="AC1477">IF(_xlfn.SINGLE(B:B)="","",IF(R1477="Refreshment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68">
        <f>IFERROR(IF(R1477="Beer","",IF(OR(Q1477=1,Q1477=2,Q1477=3,Q1477=4),VLOOKUP(Q1477,Rates!$A$31:$B$34,2,0)*W1477,IF(V1477=1,VLOOKUP(U1477,'REB BEV MIN MKUP'!B:E,4,0),IF(V1477&gt;1,VLOOKUP(VALUE(W1477),'REB BEV MIN MKUP'!O:Q,3,0),0)))),0)</f>
        <v>0</v>
      </c>
      <c r="AE1477" s="62" t="str">
        <f t="shared" si="753"/>
        <v/>
      </c>
      <c r="AF1477" s="63" t="str">
        <f t="shared" si="754"/>
        <v/>
      </c>
      <c r="AG1477" s="64" t="str">
        <f t="shared" si="755"/>
        <v/>
      </c>
      <c r="AH1477" s="65" t="str">
        <f t="shared" si="756"/>
        <v/>
      </c>
      <c r="AI1477" s="66" t="str">
        <f>IF(AE:AE="","",IF(R1477="Refreshment Beverage",AK1477*(Rates!J$19/100),ROUND(SUM(AH1477*(Rates!$J$8/100)),4)))</f>
        <v/>
      </c>
      <c r="AJ1477" s="67" t="str">
        <f t="shared" si="757"/>
        <v/>
      </c>
      <c r="AK1477" s="22" t="str">
        <f t="shared" si="758"/>
        <v/>
      </c>
      <c r="AL1477" s="62" t="str">
        <f t="shared" si="759"/>
        <v/>
      </c>
      <c r="AM1477" s="63" t="str">
        <f>IF(AS1477="","",IF(R1477="Refreshment Beverage",ROUND(AS1477*Rates!K$19,4),ROUND(AO1477*(VLOOKUP(VALUE(Q1477),Rates!G$4:L$12,3,0)),4)))</f>
        <v/>
      </c>
      <c r="AN1477" s="68" t="str">
        <f>IF(AS1477="","",IF(R1477="Refreshment Beverage",AS1477*(Rates!J$19/100),MAX(AM1477,AB1477)))</f>
        <v/>
      </c>
      <c r="AO1477" s="69" t="str">
        <f t="shared" si="760"/>
        <v/>
      </c>
      <c r="AP1477" s="69" t="str">
        <f t="shared" si="761"/>
        <v/>
      </c>
      <c r="AQ1477" s="70" t="str">
        <f>IF(AS1477="","",IF(R1477="Refreshment Beverage",ROUND(SUM(VLOOKUP(Q:Q,Rates!G$15:L$19,3,0)*(AS1477-Y1477-Z1477-AA1477)),4),ROUND(SUM(Rates!$K$8*AS1477),4)))</f>
        <v/>
      </c>
      <c r="AR1477" s="66" t="str">
        <f t="shared" si="762"/>
        <v/>
      </c>
      <c r="AS1477" s="22" t="str">
        <f t="shared" si="763"/>
        <v/>
      </c>
      <c r="AT1477" s="62" t="str">
        <f t="shared" si="764"/>
        <v/>
      </c>
      <c r="AU1477" s="63" t="str">
        <f>IF(AX1477="","",IF(R1477="Refreshment Beverage",ROUND((BA1477-Y1477-Z1477-AA1477)*VLOOKUP(VALUE(Q1477),Rates!G$15:L$19,3,0),4),ROUND(AW1477*(VLOOKUP(VALUE(Q1477),Rates!G:L,3,0)),4)))</f>
        <v/>
      </c>
      <c r="AV1477" s="68" t="str">
        <f t="shared" si="765"/>
        <v/>
      </c>
      <c r="AW1477" s="69" t="str">
        <f t="shared" si="766"/>
        <v/>
      </c>
      <c r="AX1477" s="65" t="str">
        <f t="shared" si="767"/>
        <v/>
      </c>
      <c r="AY1477" s="70" t="str">
        <f>IF(AX1477="","",IF(R1477="Refreshment Beverage",ROUND(SUM(AX1477*Rates!K$19),4),ROUND(SUM(AX1477*(Rates!J$8/100)),4)))</f>
        <v/>
      </c>
      <c r="AZ1477" s="67" t="str">
        <f t="shared" si="768"/>
        <v/>
      </c>
      <c r="BA1477" s="22" t="str">
        <f t="shared" si="769"/>
        <v/>
      </c>
      <c r="BD1477" s="171"/>
      <c r="BE1477" s="171"/>
      <c r="BF1477" s="171"/>
      <c r="BG1477" s="171"/>
    </row>
    <row r="1478" spans="11:59" ht="12.75" customHeight="1" x14ac:dyDescent="0.3">
      <c r="K1478" s="42" t="str">
        <f t="shared" si="741"/>
        <v/>
      </c>
      <c r="L1478" s="55" t="str">
        <f t="shared" si="742"/>
        <v/>
      </c>
      <c r="M1478" s="43" t="str">
        <f t="shared" si="743"/>
        <v/>
      </c>
      <c r="N1478" s="56" t="str" cm="1">
        <f t="array" ref="N1478">IFERROR(IF(_xlfn.SINGLE(B:B)="","",IF(R1478="Beer",SUM(LOOKUP(2,1/(Rates!$B$3:$B$5&lt;=W1478)/(Rates!$C$3:$C$5&gt;=W1478),Rates!$D$3:$D$5)*(X1478/100)*W1478),IF(R1478="Refreshment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56" t="str">
        <f t="shared" si="744"/>
        <v/>
      </c>
      <c r="P1478" s="53"/>
      <c r="Q1478" s="14" t="str">
        <f t="shared" si="745"/>
        <v/>
      </c>
      <c r="R1478" s="57" t="str">
        <f t="shared" si="746"/>
        <v/>
      </c>
      <c r="S1478" s="58" t="str">
        <f>IF(B1478="","",IF(R1478="Refreshment Beverage",VLOOKUP(VALUE(Q1478),Rates!G$15:L$19,2,0),VLOOKUP(VALUE(Q1478),Rates!G$4:L$12,2,0)))</f>
        <v/>
      </c>
      <c r="T1478" s="58" t="str">
        <f t="shared" si="747"/>
        <v/>
      </c>
      <c r="U1478" s="58" t="str">
        <f t="shared" si="748"/>
        <v/>
      </c>
      <c r="V1478" s="58" t="str">
        <f t="shared" si="749"/>
        <v/>
      </c>
      <c r="W1478" s="58" t="str">
        <f t="shared" si="750"/>
        <v/>
      </c>
      <c r="X1478" s="59" t="str">
        <f t="shared" si="751"/>
        <v/>
      </c>
      <c r="Y1478" s="60" t="str">
        <f>IF(B:B="","",IF(R1478="Refreshment Beverage",VLOOKUP(Q1478,Rates!G$15:L$19,6,0)*W1478,VLOOKUP(Q1478,Rates!G$4:L$12,6,0)*W1478))</f>
        <v/>
      </c>
      <c r="Z1478" s="60" t="str">
        <f t="shared" si="752"/>
        <v/>
      </c>
      <c r="AA1478" s="60" t="str">
        <f t="shared" si="740"/>
        <v/>
      </c>
      <c r="AB1478" s="61" t="str" cm="1">
        <f t="array" ref="AB1478">IF(_xlfn.SINGLE(B:B)="","",IF(R1478="Refreshment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61" t="str" cm="1">
        <f t="array" ref="AC1478">IF(_xlfn.SINGLE(B:B)="","",IF(R1478="Refreshment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68">
        <f>IFERROR(IF(R1478="Beer","",IF(OR(Q1478=1,Q1478=2,Q1478=3,Q1478=4),VLOOKUP(Q1478,Rates!$A$31:$B$34,2,0)*W1478,IF(V1478=1,VLOOKUP(U1478,'REB BEV MIN MKUP'!B:E,4,0),IF(V1478&gt;1,VLOOKUP(VALUE(W1478),'REB BEV MIN MKUP'!O:Q,3,0),0)))),0)</f>
        <v>0</v>
      </c>
      <c r="AE1478" s="62" t="str">
        <f t="shared" si="753"/>
        <v/>
      </c>
      <c r="AF1478" s="63" t="str">
        <f t="shared" si="754"/>
        <v/>
      </c>
      <c r="AG1478" s="64" t="str">
        <f t="shared" si="755"/>
        <v/>
      </c>
      <c r="AH1478" s="65" t="str">
        <f t="shared" si="756"/>
        <v/>
      </c>
      <c r="AI1478" s="66" t="str">
        <f>IF(AE:AE="","",IF(R1478="Refreshment Beverage",AK1478*(Rates!J$19/100),ROUND(SUM(AH1478*(Rates!$J$8/100)),4)))</f>
        <v/>
      </c>
      <c r="AJ1478" s="67" t="str">
        <f t="shared" si="757"/>
        <v/>
      </c>
      <c r="AK1478" s="22" t="str">
        <f t="shared" si="758"/>
        <v/>
      </c>
      <c r="AL1478" s="62" t="str">
        <f t="shared" si="759"/>
        <v/>
      </c>
      <c r="AM1478" s="63" t="str">
        <f>IF(AS1478="","",IF(R1478="Refreshment Beverage",ROUND(AS1478*Rates!K$19,4),ROUND(AO1478*(VLOOKUP(VALUE(Q1478),Rates!G$4:L$12,3,0)),4)))</f>
        <v/>
      </c>
      <c r="AN1478" s="68" t="str">
        <f>IF(AS1478="","",IF(R1478="Refreshment Beverage",AS1478*(Rates!J$19/100),MAX(AM1478,AB1478)))</f>
        <v/>
      </c>
      <c r="AO1478" s="69" t="str">
        <f t="shared" si="760"/>
        <v/>
      </c>
      <c r="AP1478" s="69" t="str">
        <f t="shared" si="761"/>
        <v/>
      </c>
      <c r="AQ1478" s="70" t="str">
        <f>IF(AS1478="","",IF(R1478="Refreshment Beverage",ROUND(SUM(VLOOKUP(Q:Q,Rates!G$15:L$19,3,0)*(AS1478-Y1478-Z1478-AA1478)),4),ROUND(SUM(Rates!$K$8*AS1478),4)))</f>
        <v/>
      </c>
      <c r="AR1478" s="66" t="str">
        <f t="shared" si="762"/>
        <v/>
      </c>
      <c r="AS1478" s="22" t="str">
        <f t="shared" si="763"/>
        <v/>
      </c>
      <c r="AT1478" s="62" t="str">
        <f t="shared" si="764"/>
        <v/>
      </c>
      <c r="AU1478" s="63" t="str">
        <f>IF(AX1478="","",IF(R1478="Refreshment Beverage",ROUND((BA1478-Y1478-Z1478-AA1478)*VLOOKUP(VALUE(Q1478),Rates!G$15:L$19,3,0),4),ROUND(AW1478*(VLOOKUP(VALUE(Q1478),Rates!G:L,3,0)),4)))</f>
        <v/>
      </c>
      <c r="AV1478" s="68" t="str">
        <f t="shared" si="765"/>
        <v/>
      </c>
      <c r="AW1478" s="69" t="str">
        <f t="shared" si="766"/>
        <v/>
      </c>
      <c r="AX1478" s="65" t="str">
        <f t="shared" si="767"/>
        <v/>
      </c>
      <c r="AY1478" s="70" t="str">
        <f>IF(AX1478="","",IF(R1478="Refreshment Beverage",ROUND(SUM(AX1478*Rates!K$19),4),ROUND(SUM(AX1478*(Rates!J$8/100)),4)))</f>
        <v/>
      </c>
      <c r="AZ1478" s="67" t="str">
        <f t="shared" si="768"/>
        <v/>
      </c>
      <c r="BA1478" s="22" t="str">
        <f t="shared" si="769"/>
        <v/>
      </c>
      <c r="BD1478" s="171"/>
      <c r="BE1478" s="171"/>
      <c r="BF1478" s="171"/>
      <c r="BG1478" s="171"/>
    </row>
    <row r="1479" spans="11:59" ht="12.75" customHeight="1" x14ac:dyDescent="0.3">
      <c r="K1479" s="42" t="str">
        <f t="shared" si="741"/>
        <v/>
      </c>
      <c r="L1479" s="55" t="str">
        <f t="shared" si="742"/>
        <v/>
      </c>
      <c r="M1479" s="43" t="str">
        <f t="shared" si="743"/>
        <v/>
      </c>
      <c r="N1479" s="56" t="str" cm="1">
        <f t="array" ref="N1479">IFERROR(IF(_xlfn.SINGLE(B:B)="","",IF(R1479="Beer",SUM(LOOKUP(2,1/(Rates!$B$3:$B$5&lt;=W1479)/(Rates!$C$3:$C$5&gt;=W1479),Rates!$D$3:$D$5)*(X1479/100)*W1479),IF(R1479="Refreshment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56" t="str">
        <f t="shared" si="744"/>
        <v/>
      </c>
      <c r="P1479" s="53"/>
      <c r="Q1479" s="14" t="str">
        <f t="shared" si="745"/>
        <v/>
      </c>
      <c r="R1479" s="57" t="str">
        <f t="shared" si="746"/>
        <v/>
      </c>
      <c r="S1479" s="58" t="str">
        <f>IF(B1479="","",IF(R1479="Refreshment Beverage",VLOOKUP(VALUE(Q1479),Rates!G$15:L$19,2,0),VLOOKUP(VALUE(Q1479),Rates!G$4:L$12,2,0)))</f>
        <v/>
      </c>
      <c r="T1479" s="58" t="str">
        <f t="shared" si="747"/>
        <v/>
      </c>
      <c r="U1479" s="58" t="str">
        <f t="shared" si="748"/>
        <v/>
      </c>
      <c r="V1479" s="58" t="str">
        <f t="shared" si="749"/>
        <v/>
      </c>
      <c r="W1479" s="58" t="str">
        <f t="shared" si="750"/>
        <v/>
      </c>
      <c r="X1479" s="59" t="str">
        <f t="shared" si="751"/>
        <v/>
      </c>
      <c r="Y1479" s="60" t="str">
        <f>IF(B:B="","",IF(R1479="Refreshment Beverage",VLOOKUP(Q1479,Rates!G$15:L$19,6,0)*W1479,VLOOKUP(Q1479,Rates!G$4:L$12,6,0)*W1479))</f>
        <v/>
      </c>
      <c r="Z1479" s="60" t="str">
        <f t="shared" si="752"/>
        <v/>
      </c>
      <c r="AA1479" s="60" t="str">
        <f t="shared" ref="AA1479:AA1542" si="770">IF(B:B="","",IF(AND(T1479="Can",V1479=8,R1479="Beer"),V1479*0.0201,IF(AND(T1479="Can",V1479=15,R1479="Beer"),V1479*0.0101,IF(AND(T1479="Can",V1479=20,R1479="Beer"),V1479*0.0107,IF(AND(T1479="Can",V1479=30,R1479="Beer"),V1479*0.0089,IF(AND(T1479="Can",V1479=36,R1479="Beer"),V1479*0.0074,IF(AND(T1479="Bottle",V1479=24,R1479="Beer"),V1479*0.016,IF(AND(R1479="Refreshment Beverage",U1479&gt;0.049,U1479&lt;0.401),V1479*0.0536,IF(AND(R1479="Refreshment Beverage",U1479&gt;0.4,U1479&lt;0.47),V1479*0.0643,IF(AND(R1479="Refreshment Beverage",U1479&gt;0.469,U1479&lt;0.66),V1479*0.075,IF(AND(R1479="Refreshment Beverage",U1479&gt;0.659,U1479&lt;0.75),V1479*0.1071,IF(AND(R1479="Refreshment Beverage",U1479&gt;0.749,U1479&lt;0.9),V1479*0.1178,IF(AND(R1479="Refreshment Beverage",U1479&gt;0.899,U1479&lt;1),V1479*0.1393,IF(AND(R1479="Refreshment Beverage",U1479=1),V1479*0.1499,IF(AND(R1479="Refreshment Beverage",U1479=1.14),V1479*0.1714,IF(AND(R1479="Refreshment Beverage",U1479=2),V1479*0.2999,IF(AND(R1479="Refreshment Beverage",U1479=3),V1479*0.4499,IF(AND(R1479="Refreshment Beverage",U1479=1.75),V1479*0.2678,0))))))))))))))))))</f>
        <v/>
      </c>
      <c r="AB1479" s="61" t="str" cm="1">
        <f t="array" ref="AB1479">IF(_xlfn.SINGLE(B:B)="","",IF(R1479="Refreshment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61" t="str" cm="1">
        <f t="array" ref="AC1479">IF(_xlfn.SINGLE(B:B)="","",IF(R1479="Refreshment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68">
        <f>IFERROR(IF(R1479="Beer","",IF(OR(Q1479=1,Q1479=2,Q1479=3,Q1479=4),VLOOKUP(Q1479,Rates!$A$31:$B$34,2,0)*W1479,IF(V1479=1,VLOOKUP(U1479,'REB BEV MIN MKUP'!B:E,4,0),IF(V1479&gt;1,VLOOKUP(VALUE(W1479),'REB BEV MIN MKUP'!O:Q,3,0),0)))),0)</f>
        <v>0</v>
      </c>
      <c r="AE1479" s="62" t="str">
        <f t="shared" si="753"/>
        <v/>
      </c>
      <c r="AF1479" s="63" t="str">
        <f t="shared" si="754"/>
        <v/>
      </c>
      <c r="AG1479" s="64" t="str">
        <f t="shared" si="755"/>
        <v/>
      </c>
      <c r="AH1479" s="65" t="str">
        <f t="shared" si="756"/>
        <v/>
      </c>
      <c r="AI1479" s="66" t="str">
        <f>IF(AE:AE="","",IF(R1479="Refreshment Beverage",AK1479*(Rates!J$19/100),ROUND(SUM(AH1479*(Rates!$J$8/100)),4)))</f>
        <v/>
      </c>
      <c r="AJ1479" s="67" t="str">
        <f t="shared" si="757"/>
        <v/>
      </c>
      <c r="AK1479" s="22" t="str">
        <f t="shared" si="758"/>
        <v/>
      </c>
      <c r="AL1479" s="62" t="str">
        <f t="shared" si="759"/>
        <v/>
      </c>
      <c r="AM1479" s="63" t="str">
        <f>IF(AS1479="","",IF(R1479="Refreshment Beverage",ROUND(AS1479*Rates!K$19,4),ROUND(AO1479*(VLOOKUP(VALUE(Q1479),Rates!G$4:L$12,3,0)),4)))</f>
        <v/>
      </c>
      <c r="AN1479" s="68" t="str">
        <f>IF(AS1479="","",IF(R1479="Refreshment Beverage",AS1479*(Rates!J$19/100),MAX(AM1479,AB1479)))</f>
        <v/>
      </c>
      <c r="AO1479" s="69" t="str">
        <f t="shared" si="760"/>
        <v/>
      </c>
      <c r="AP1479" s="69" t="str">
        <f t="shared" si="761"/>
        <v/>
      </c>
      <c r="AQ1479" s="70" t="str">
        <f>IF(AS1479="","",IF(R1479="Refreshment Beverage",ROUND(SUM(VLOOKUP(Q:Q,Rates!G$15:L$19,3,0)*(AS1479-Y1479-Z1479-AA1479)),4),ROUND(SUM(Rates!$K$8*AS1479),4)))</f>
        <v/>
      </c>
      <c r="AR1479" s="66" t="str">
        <f t="shared" si="762"/>
        <v/>
      </c>
      <c r="AS1479" s="22" t="str">
        <f t="shared" si="763"/>
        <v/>
      </c>
      <c r="AT1479" s="62" t="str">
        <f t="shared" si="764"/>
        <v/>
      </c>
      <c r="AU1479" s="63" t="str">
        <f>IF(AX1479="","",IF(R1479="Refreshment Beverage",ROUND((BA1479-Y1479-Z1479-AA1479)*VLOOKUP(VALUE(Q1479),Rates!G$15:L$19,3,0),4),ROUND(AW1479*(VLOOKUP(VALUE(Q1479),Rates!G:L,3,0)),4)))</f>
        <v/>
      </c>
      <c r="AV1479" s="68" t="str">
        <f t="shared" si="765"/>
        <v/>
      </c>
      <c r="AW1479" s="69" t="str">
        <f t="shared" si="766"/>
        <v/>
      </c>
      <c r="AX1479" s="65" t="str">
        <f t="shared" si="767"/>
        <v/>
      </c>
      <c r="AY1479" s="70" t="str">
        <f>IF(AX1479="","",IF(R1479="Refreshment Beverage",ROUND(SUM(AX1479*Rates!K$19),4),ROUND(SUM(AX1479*(Rates!J$8/100)),4)))</f>
        <v/>
      </c>
      <c r="AZ1479" s="67" t="str">
        <f t="shared" si="768"/>
        <v/>
      </c>
      <c r="BA1479" s="22" t="str">
        <f t="shared" si="769"/>
        <v/>
      </c>
      <c r="BD1479" s="171"/>
      <c r="BE1479" s="171"/>
      <c r="BF1479" s="171"/>
      <c r="BG1479" s="171"/>
    </row>
    <row r="1480" spans="11:59" ht="12.75" customHeight="1" x14ac:dyDescent="0.3">
      <c r="K1480" s="42" t="str">
        <f t="shared" si="741"/>
        <v/>
      </c>
      <c r="L1480" s="55" t="str">
        <f t="shared" si="742"/>
        <v/>
      </c>
      <c r="M1480" s="43" t="str">
        <f t="shared" si="743"/>
        <v/>
      </c>
      <c r="N1480" s="56" t="str" cm="1">
        <f t="array" ref="N1480">IFERROR(IF(_xlfn.SINGLE(B:B)="","",IF(R1480="Beer",SUM(LOOKUP(2,1/(Rates!$B$3:$B$5&lt;=W1480)/(Rates!$C$3:$C$5&gt;=W1480),Rates!$D$3:$D$5)*(X1480/100)*W1480),IF(R1480="Refreshment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56" t="str">
        <f t="shared" si="744"/>
        <v/>
      </c>
      <c r="P1480" s="53"/>
      <c r="Q1480" s="14" t="str">
        <f t="shared" si="745"/>
        <v/>
      </c>
      <c r="R1480" s="57" t="str">
        <f t="shared" si="746"/>
        <v/>
      </c>
      <c r="S1480" s="58" t="str">
        <f>IF(B1480="","",IF(R1480="Refreshment Beverage",VLOOKUP(VALUE(Q1480),Rates!G$15:L$19,2,0),VLOOKUP(VALUE(Q1480),Rates!G$4:L$12,2,0)))</f>
        <v/>
      </c>
      <c r="T1480" s="58" t="str">
        <f t="shared" si="747"/>
        <v/>
      </c>
      <c r="U1480" s="58" t="str">
        <f t="shared" si="748"/>
        <v/>
      </c>
      <c r="V1480" s="58" t="str">
        <f t="shared" si="749"/>
        <v/>
      </c>
      <c r="W1480" s="58" t="str">
        <f t="shared" si="750"/>
        <v/>
      </c>
      <c r="X1480" s="59" t="str">
        <f t="shared" si="751"/>
        <v/>
      </c>
      <c r="Y1480" s="60" t="str">
        <f>IF(B:B="","",IF(R1480="Refreshment Beverage",VLOOKUP(Q1480,Rates!G$15:L$19,6,0)*W1480,VLOOKUP(Q1480,Rates!G$4:L$12,6,0)*W1480))</f>
        <v/>
      </c>
      <c r="Z1480" s="60" t="str">
        <f t="shared" si="752"/>
        <v/>
      </c>
      <c r="AA1480" s="60" t="str">
        <f t="shared" si="770"/>
        <v/>
      </c>
      <c r="AB1480" s="61" t="str" cm="1">
        <f t="array" ref="AB1480">IF(_xlfn.SINGLE(B:B)="","",IF(R1480="Refreshment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61" t="str" cm="1">
        <f t="array" ref="AC1480">IF(_xlfn.SINGLE(B:B)="","",IF(R1480="Refreshment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68">
        <f>IFERROR(IF(R1480="Beer","",IF(OR(Q1480=1,Q1480=2,Q1480=3,Q1480=4),VLOOKUP(Q1480,Rates!$A$31:$B$34,2,0)*W1480,IF(V1480=1,VLOOKUP(U1480,'REB BEV MIN MKUP'!B:E,4,0),IF(V1480&gt;1,VLOOKUP(VALUE(W1480),'REB BEV MIN MKUP'!O:Q,3,0),0)))),0)</f>
        <v>0</v>
      </c>
      <c r="AE1480" s="62" t="str">
        <f t="shared" si="753"/>
        <v/>
      </c>
      <c r="AF1480" s="63" t="str">
        <f t="shared" si="754"/>
        <v/>
      </c>
      <c r="AG1480" s="64" t="str">
        <f t="shared" si="755"/>
        <v/>
      </c>
      <c r="AH1480" s="65" t="str">
        <f t="shared" si="756"/>
        <v/>
      </c>
      <c r="AI1480" s="66" t="str">
        <f>IF(AE:AE="","",IF(R1480="Refreshment Beverage",AK1480*(Rates!J$19/100),ROUND(SUM(AH1480*(Rates!$J$8/100)),4)))</f>
        <v/>
      </c>
      <c r="AJ1480" s="67" t="str">
        <f t="shared" si="757"/>
        <v/>
      </c>
      <c r="AK1480" s="22" t="str">
        <f t="shared" si="758"/>
        <v/>
      </c>
      <c r="AL1480" s="62" t="str">
        <f t="shared" si="759"/>
        <v/>
      </c>
      <c r="AM1480" s="63" t="str">
        <f>IF(AS1480="","",IF(R1480="Refreshment Beverage",ROUND(AS1480*Rates!K$19,4),ROUND(AO1480*(VLOOKUP(VALUE(Q1480),Rates!G$4:L$12,3,0)),4)))</f>
        <v/>
      </c>
      <c r="AN1480" s="68" t="str">
        <f>IF(AS1480="","",IF(R1480="Refreshment Beverage",AS1480*(Rates!J$19/100),MAX(AM1480,AB1480)))</f>
        <v/>
      </c>
      <c r="AO1480" s="69" t="str">
        <f t="shared" si="760"/>
        <v/>
      </c>
      <c r="AP1480" s="69" t="str">
        <f t="shared" si="761"/>
        <v/>
      </c>
      <c r="AQ1480" s="70" t="str">
        <f>IF(AS1480="","",IF(R1480="Refreshment Beverage",ROUND(SUM(VLOOKUP(Q:Q,Rates!G$15:L$19,3,0)*(AS1480-Y1480-Z1480-AA1480)),4),ROUND(SUM(Rates!$K$8*AS1480),4)))</f>
        <v/>
      </c>
      <c r="AR1480" s="66" t="str">
        <f t="shared" si="762"/>
        <v/>
      </c>
      <c r="AS1480" s="22" t="str">
        <f t="shared" si="763"/>
        <v/>
      </c>
      <c r="AT1480" s="62" t="str">
        <f t="shared" si="764"/>
        <v/>
      </c>
      <c r="AU1480" s="63" t="str">
        <f>IF(AX1480="","",IF(R1480="Refreshment Beverage",ROUND((BA1480-Y1480-Z1480-AA1480)*VLOOKUP(VALUE(Q1480),Rates!G$15:L$19,3,0),4),ROUND(AW1480*(VLOOKUP(VALUE(Q1480),Rates!G:L,3,0)),4)))</f>
        <v/>
      </c>
      <c r="AV1480" s="68" t="str">
        <f t="shared" si="765"/>
        <v/>
      </c>
      <c r="AW1480" s="69" t="str">
        <f t="shared" si="766"/>
        <v/>
      </c>
      <c r="AX1480" s="65" t="str">
        <f t="shared" si="767"/>
        <v/>
      </c>
      <c r="AY1480" s="70" t="str">
        <f>IF(AX1480="","",IF(R1480="Refreshment Beverage",ROUND(SUM(AX1480*Rates!K$19),4),ROUND(SUM(AX1480*(Rates!J$8/100)),4)))</f>
        <v/>
      </c>
      <c r="AZ1480" s="67" t="str">
        <f t="shared" si="768"/>
        <v/>
      </c>
      <c r="BA1480" s="22" t="str">
        <f t="shared" si="769"/>
        <v/>
      </c>
      <c r="BD1480" s="171"/>
      <c r="BE1480" s="171"/>
      <c r="BF1480" s="171"/>
      <c r="BG1480" s="171"/>
    </row>
    <row r="1481" spans="11:59" ht="12.75" customHeight="1" x14ac:dyDescent="0.3">
      <c r="K1481" s="42" t="str">
        <f t="shared" si="741"/>
        <v/>
      </c>
      <c r="L1481" s="55" t="str">
        <f t="shared" si="742"/>
        <v/>
      </c>
      <c r="M1481" s="43" t="str">
        <f t="shared" si="743"/>
        <v/>
      </c>
      <c r="N1481" s="56" t="str" cm="1">
        <f t="array" ref="N1481">IFERROR(IF(_xlfn.SINGLE(B:B)="","",IF(R1481="Beer",SUM(LOOKUP(2,1/(Rates!$B$3:$B$5&lt;=W1481)/(Rates!$C$3:$C$5&gt;=W1481),Rates!$D$3:$D$5)*(X1481/100)*W1481),IF(R1481="Refreshment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56" t="str">
        <f t="shared" si="744"/>
        <v/>
      </c>
      <c r="P1481" s="53"/>
      <c r="Q1481" s="14" t="str">
        <f t="shared" si="745"/>
        <v/>
      </c>
      <c r="R1481" s="57" t="str">
        <f t="shared" si="746"/>
        <v/>
      </c>
      <c r="S1481" s="58" t="str">
        <f>IF(B1481="","",IF(R1481="Refreshment Beverage",VLOOKUP(VALUE(Q1481),Rates!G$15:L$19,2,0),VLOOKUP(VALUE(Q1481),Rates!G$4:L$12,2,0)))</f>
        <v/>
      </c>
      <c r="T1481" s="58" t="str">
        <f t="shared" si="747"/>
        <v/>
      </c>
      <c r="U1481" s="58" t="str">
        <f t="shared" si="748"/>
        <v/>
      </c>
      <c r="V1481" s="58" t="str">
        <f t="shared" si="749"/>
        <v/>
      </c>
      <c r="W1481" s="58" t="str">
        <f t="shared" si="750"/>
        <v/>
      </c>
      <c r="X1481" s="59" t="str">
        <f t="shared" si="751"/>
        <v/>
      </c>
      <c r="Y1481" s="60" t="str">
        <f>IF(B:B="","",IF(R1481="Refreshment Beverage",VLOOKUP(Q1481,Rates!G$15:L$19,6,0)*W1481,VLOOKUP(Q1481,Rates!G$4:L$12,6,0)*W1481))</f>
        <v/>
      </c>
      <c r="Z1481" s="60" t="str">
        <f t="shared" si="752"/>
        <v/>
      </c>
      <c r="AA1481" s="60" t="str">
        <f t="shared" si="770"/>
        <v/>
      </c>
      <c r="AB1481" s="61" t="str" cm="1">
        <f t="array" ref="AB1481">IF(_xlfn.SINGLE(B:B)="","",IF(R1481="Refreshment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61" t="str" cm="1">
        <f t="array" ref="AC1481">IF(_xlfn.SINGLE(B:B)="","",IF(R1481="Refreshment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68">
        <f>IFERROR(IF(R1481="Beer","",IF(OR(Q1481=1,Q1481=2,Q1481=3,Q1481=4),VLOOKUP(Q1481,Rates!$A$31:$B$34,2,0)*W1481,IF(V1481=1,VLOOKUP(U1481,'REB BEV MIN MKUP'!B:E,4,0),IF(V1481&gt;1,VLOOKUP(VALUE(W1481),'REB BEV MIN MKUP'!O:Q,3,0),0)))),0)</f>
        <v>0</v>
      </c>
      <c r="AE1481" s="62" t="str">
        <f t="shared" si="753"/>
        <v/>
      </c>
      <c r="AF1481" s="63" t="str">
        <f t="shared" si="754"/>
        <v/>
      </c>
      <c r="AG1481" s="64" t="str">
        <f t="shared" si="755"/>
        <v/>
      </c>
      <c r="AH1481" s="65" t="str">
        <f t="shared" si="756"/>
        <v/>
      </c>
      <c r="AI1481" s="66" t="str">
        <f>IF(AE:AE="","",IF(R1481="Refreshment Beverage",AK1481*(Rates!J$19/100),ROUND(SUM(AH1481*(Rates!$J$8/100)),4)))</f>
        <v/>
      </c>
      <c r="AJ1481" s="67" t="str">
        <f t="shared" si="757"/>
        <v/>
      </c>
      <c r="AK1481" s="22" t="str">
        <f t="shared" si="758"/>
        <v/>
      </c>
      <c r="AL1481" s="62" t="str">
        <f t="shared" si="759"/>
        <v/>
      </c>
      <c r="AM1481" s="63" t="str">
        <f>IF(AS1481="","",IF(R1481="Refreshment Beverage",ROUND(AS1481*Rates!K$19,4),ROUND(AO1481*(VLOOKUP(VALUE(Q1481),Rates!G$4:L$12,3,0)),4)))</f>
        <v/>
      </c>
      <c r="AN1481" s="68" t="str">
        <f>IF(AS1481="","",IF(R1481="Refreshment Beverage",AS1481*(Rates!J$19/100),MAX(AM1481,AB1481)))</f>
        <v/>
      </c>
      <c r="AO1481" s="69" t="str">
        <f t="shared" si="760"/>
        <v/>
      </c>
      <c r="AP1481" s="69" t="str">
        <f t="shared" si="761"/>
        <v/>
      </c>
      <c r="AQ1481" s="70" t="str">
        <f>IF(AS1481="","",IF(R1481="Refreshment Beverage",ROUND(SUM(VLOOKUP(Q:Q,Rates!G$15:L$19,3,0)*(AS1481-Y1481-Z1481-AA1481)),4),ROUND(SUM(Rates!$K$8*AS1481),4)))</f>
        <v/>
      </c>
      <c r="AR1481" s="66" t="str">
        <f t="shared" si="762"/>
        <v/>
      </c>
      <c r="AS1481" s="22" t="str">
        <f t="shared" si="763"/>
        <v/>
      </c>
      <c r="AT1481" s="62" t="str">
        <f t="shared" si="764"/>
        <v/>
      </c>
      <c r="AU1481" s="63" t="str">
        <f>IF(AX1481="","",IF(R1481="Refreshment Beverage",ROUND((BA1481-Y1481-Z1481-AA1481)*VLOOKUP(VALUE(Q1481),Rates!G$15:L$19,3,0),4),ROUND(AW1481*(VLOOKUP(VALUE(Q1481),Rates!G:L,3,0)),4)))</f>
        <v/>
      </c>
      <c r="AV1481" s="68" t="str">
        <f t="shared" si="765"/>
        <v/>
      </c>
      <c r="AW1481" s="69" t="str">
        <f t="shared" si="766"/>
        <v/>
      </c>
      <c r="AX1481" s="65" t="str">
        <f t="shared" si="767"/>
        <v/>
      </c>
      <c r="AY1481" s="70" t="str">
        <f>IF(AX1481="","",IF(R1481="Refreshment Beverage",ROUND(SUM(AX1481*Rates!K$19),4),ROUND(SUM(AX1481*(Rates!J$8/100)),4)))</f>
        <v/>
      </c>
      <c r="AZ1481" s="67" t="str">
        <f t="shared" si="768"/>
        <v/>
      </c>
      <c r="BA1481" s="22" t="str">
        <f t="shared" si="769"/>
        <v/>
      </c>
      <c r="BD1481" s="171"/>
      <c r="BE1481" s="171"/>
      <c r="BF1481" s="171"/>
      <c r="BG1481" s="171"/>
    </row>
    <row r="1482" spans="11:59" ht="12.75" customHeight="1" x14ac:dyDescent="0.3">
      <c r="K1482" s="42" t="str">
        <f t="shared" si="741"/>
        <v/>
      </c>
      <c r="L1482" s="55" t="str">
        <f t="shared" si="742"/>
        <v/>
      </c>
      <c r="M1482" s="43" t="str">
        <f t="shared" si="743"/>
        <v/>
      </c>
      <c r="N1482" s="56" t="str" cm="1">
        <f t="array" ref="N1482">IFERROR(IF(_xlfn.SINGLE(B:B)="","",IF(R1482="Beer",SUM(LOOKUP(2,1/(Rates!$B$3:$B$5&lt;=W1482)/(Rates!$C$3:$C$5&gt;=W1482),Rates!$D$3:$D$5)*(X1482/100)*W1482),IF(R1482="Refreshment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56" t="str">
        <f t="shared" si="744"/>
        <v/>
      </c>
      <c r="P1482" s="53"/>
      <c r="Q1482" s="14" t="str">
        <f t="shared" si="745"/>
        <v/>
      </c>
      <c r="R1482" s="57" t="str">
        <f t="shared" si="746"/>
        <v/>
      </c>
      <c r="S1482" s="58" t="str">
        <f>IF(B1482="","",IF(R1482="Refreshment Beverage",VLOOKUP(VALUE(Q1482),Rates!G$15:L$19,2,0),VLOOKUP(VALUE(Q1482),Rates!G$4:L$12,2,0)))</f>
        <v/>
      </c>
      <c r="T1482" s="58" t="str">
        <f t="shared" si="747"/>
        <v/>
      </c>
      <c r="U1482" s="58" t="str">
        <f t="shared" si="748"/>
        <v/>
      </c>
      <c r="V1482" s="58" t="str">
        <f t="shared" si="749"/>
        <v/>
      </c>
      <c r="W1482" s="58" t="str">
        <f t="shared" si="750"/>
        <v/>
      </c>
      <c r="X1482" s="59" t="str">
        <f t="shared" si="751"/>
        <v/>
      </c>
      <c r="Y1482" s="60" t="str">
        <f>IF(B:B="","",IF(R1482="Refreshment Beverage",VLOOKUP(Q1482,Rates!G$15:L$19,6,0)*W1482,VLOOKUP(Q1482,Rates!G$4:L$12,6,0)*W1482))</f>
        <v/>
      </c>
      <c r="Z1482" s="60" t="str">
        <f t="shared" si="752"/>
        <v/>
      </c>
      <c r="AA1482" s="60" t="str">
        <f t="shared" si="770"/>
        <v/>
      </c>
      <c r="AB1482" s="61" t="str" cm="1">
        <f t="array" ref="AB1482">IF(_xlfn.SINGLE(B:B)="","",IF(R1482="Refreshment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61" t="str" cm="1">
        <f t="array" ref="AC1482">IF(_xlfn.SINGLE(B:B)="","",IF(R1482="Refreshment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68">
        <f>IFERROR(IF(R1482="Beer","",IF(OR(Q1482=1,Q1482=2,Q1482=3,Q1482=4),VLOOKUP(Q1482,Rates!$A$31:$B$34,2,0)*W1482,IF(V1482=1,VLOOKUP(U1482,'REB BEV MIN MKUP'!B:E,4,0),IF(V1482&gt;1,VLOOKUP(VALUE(W1482),'REB BEV MIN MKUP'!O:Q,3,0),0)))),0)</f>
        <v>0</v>
      </c>
      <c r="AE1482" s="62" t="str">
        <f t="shared" si="753"/>
        <v/>
      </c>
      <c r="AF1482" s="63" t="str">
        <f t="shared" si="754"/>
        <v/>
      </c>
      <c r="AG1482" s="64" t="str">
        <f t="shared" si="755"/>
        <v/>
      </c>
      <c r="AH1482" s="65" t="str">
        <f t="shared" si="756"/>
        <v/>
      </c>
      <c r="AI1482" s="66" t="str">
        <f>IF(AE:AE="","",IF(R1482="Refreshment Beverage",AK1482*(Rates!J$19/100),ROUND(SUM(AH1482*(Rates!$J$8/100)),4)))</f>
        <v/>
      </c>
      <c r="AJ1482" s="67" t="str">
        <f t="shared" si="757"/>
        <v/>
      </c>
      <c r="AK1482" s="22" t="str">
        <f t="shared" si="758"/>
        <v/>
      </c>
      <c r="AL1482" s="62" t="str">
        <f t="shared" si="759"/>
        <v/>
      </c>
      <c r="AM1482" s="63" t="str">
        <f>IF(AS1482="","",IF(R1482="Refreshment Beverage",ROUND(AS1482*Rates!K$19,4),ROUND(AO1482*(VLOOKUP(VALUE(Q1482),Rates!G$4:L$12,3,0)),4)))</f>
        <v/>
      </c>
      <c r="AN1482" s="68" t="str">
        <f>IF(AS1482="","",IF(R1482="Refreshment Beverage",AS1482*(Rates!J$19/100),MAX(AM1482,AB1482)))</f>
        <v/>
      </c>
      <c r="AO1482" s="69" t="str">
        <f t="shared" si="760"/>
        <v/>
      </c>
      <c r="AP1482" s="69" t="str">
        <f t="shared" si="761"/>
        <v/>
      </c>
      <c r="AQ1482" s="70" t="str">
        <f>IF(AS1482="","",IF(R1482="Refreshment Beverage",ROUND(SUM(VLOOKUP(Q:Q,Rates!G$15:L$19,3,0)*(AS1482-Y1482-Z1482-AA1482)),4),ROUND(SUM(Rates!$K$8*AS1482),4)))</f>
        <v/>
      </c>
      <c r="AR1482" s="66" t="str">
        <f t="shared" si="762"/>
        <v/>
      </c>
      <c r="AS1482" s="22" t="str">
        <f t="shared" si="763"/>
        <v/>
      </c>
      <c r="AT1482" s="62" t="str">
        <f t="shared" si="764"/>
        <v/>
      </c>
      <c r="AU1482" s="63" t="str">
        <f>IF(AX1482="","",IF(R1482="Refreshment Beverage",ROUND((BA1482-Y1482-Z1482-AA1482)*VLOOKUP(VALUE(Q1482),Rates!G$15:L$19,3,0),4),ROUND(AW1482*(VLOOKUP(VALUE(Q1482),Rates!G:L,3,0)),4)))</f>
        <v/>
      </c>
      <c r="AV1482" s="68" t="str">
        <f t="shared" si="765"/>
        <v/>
      </c>
      <c r="AW1482" s="69" t="str">
        <f t="shared" si="766"/>
        <v/>
      </c>
      <c r="AX1482" s="65" t="str">
        <f t="shared" si="767"/>
        <v/>
      </c>
      <c r="AY1482" s="70" t="str">
        <f>IF(AX1482="","",IF(R1482="Refreshment Beverage",ROUND(SUM(AX1482*Rates!K$19),4),ROUND(SUM(AX1482*(Rates!J$8/100)),4)))</f>
        <v/>
      </c>
      <c r="AZ1482" s="67" t="str">
        <f t="shared" si="768"/>
        <v/>
      </c>
      <c r="BA1482" s="22" t="str">
        <f t="shared" si="769"/>
        <v/>
      </c>
      <c r="BD1482" s="171"/>
      <c r="BE1482" s="171"/>
      <c r="BF1482" s="171"/>
      <c r="BG1482" s="171"/>
    </row>
    <row r="1483" spans="11:59" ht="12.75" customHeight="1" x14ac:dyDescent="0.3">
      <c r="K1483" s="42" t="str">
        <f t="shared" si="741"/>
        <v/>
      </c>
      <c r="L1483" s="55" t="str">
        <f t="shared" si="742"/>
        <v/>
      </c>
      <c r="M1483" s="43" t="str">
        <f t="shared" si="743"/>
        <v/>
      </c>
      <c r="N1483" s="56" t="str" cm="1">
        <f t="array" ref="N1483">IFERROR(IF(_xlfn.SINGLE(B:B)="","",IF(R1483="Beer",SUM(LOOKUP(2,1/(Rates!$B$3:$B$5&lt;=W1483)/(Rates!$C$3:$C$5&gt;=W1483),Rates!$D$3:$D$5)*(X1483/100)*W1483),IF(R1483="Refreshment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56" t="str">
        <f t="shared" si="744"/>
        <v/>
      </c>
      <c r="P1483" s="53"/>
      <c r="Q1483" s="14" t="str">
        <f t="shared" si="745"/>
        <v/>
      </c>
      <c r="R1483" s="57" t="str">
        <f t="shared" si="746"/>
        <v/>
      </c>
      <c r="S1483" s="58" t="str">
        <f>IF(B1483="","",IF(R1483="Refreshment Beverage",VLOOKUP(VALUE(Q1483),Rates!G$15:L$19,2,0),VLOOKUP(VALUE(Q1483),Rates!G$4:L$12,2,0)))</f>
        <v/>
      </c>
      <c r="T1483" s="58" t="str">
        <f t="shared" si="747"/>
        <v/>
      </c>
      <c r="U1483" s="58" t="str">
        <f t="shared" si="748"/>
        <v/>
      </c>
      <c r="V1483" s="58" t="str">
        <f t="shared" si="749"/>
        <v/>
      </c>
      <c r="W1483" s="58" t="str">
        <f t="shared" si="750"/>
        <v/>
      </c>
      <c r="X1483" s="59" t="str">
        <f t="shared" si="751"/>
        <v/>
      </c>
      <c r="Y1483" s="60" t="str">
        <f>IF(B:B="","",IF(R1483="Refreshment Beverage",VLOOKUP(Q1483,Rates!G$15:L$19,6,0)*W1483,VLOOKUP(Q1483,Rates!G$4:L$12,6,0)*W1483))</f>
        <v/>
      </c>
      <c r="Z1483" s="60" t="str">
        <f t="shared" si="752"/>
        <v/>
      </c>
      <c r="AA1483" s="60" t="str">
        <f t="shared" si="770"/>
        <v/>
      </c>
      <c r="AB1483" s="61" t="str" cm="1">
        <f t="array" ref="AB1483">IF(_xlfn.SINGLE(B:B)="","",IF(R1483="Refreshment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61" t="str" cm="1">
        <f t="array" ref="AC1483">IF(_xlfn.SINGLE(B:B)="","",IF(R1483="Refreshment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68">
        <f>IFERROR(IF(R1483="Beer","",IF(OR(Q1483=1,Q1483=2,Q1483=3,Q1483=4),VLOOKUP(Q1483,Rates!$A$31:$B$34,2,0)*W1483,IF(V1483=1,VLOOKUP(U1483,'REB BEV MIN MKUP'!B:E,4,0),IF(V1483&gt;1,VLOOKUP(VALUE(W1483),'REB BEV MIN MKUP'!O:Q,3,0),0)))),0)</f>
        <v>0</v>
      </c>
      <c r="AE1483" s="62" t="str">
        <f t="shared" si="753"/>
        <v/>
      </c>
      <c r="AF1483" s="63" t="str">
        <f t="shared" si="754"/>
        <v/>
      </c>
      <c r="AG1483" s="64" t="str">
        <f t="shared" si="755"/>
        <v/>
      </c>
      <c r="AH1483" s="65" t="str">
        <f t="shared" si="756"/>
        <v/>
      </c>
      <c r="AI1483" s="66" t="str">
        <f>IF(AE:AE="","",IF(R1483="Refreshment Beverage",AK1483*(Rates!J$19/100),ROUND(SUM(AH1483*(Rates!$J$8/100)),4)))</f>
        <v/>
      </c>
      <c r="AJ1483" s="67" t="str">
        <f t="shared" si="757"/>
        <v/>
      </c>
      <c r="AK1483" s="22" t="str">
        <f t="shared" si="758"/>
        <v/>
      </c>
      <c r="AL1483" s="62" t="str">
        <f t="shared" si="759"/>
        <v/>
      </c>
      <c r="AM1483" s="63" t="str">
        <f>IF(AS1483="","",IF(R1483="Refreshment Beverage",ROUND(AS1483*Rates!K$19,4),ROUND(AO1483*(VLOOKUP(VALUE(Q1483),Rates!G$4:L$12,3,0)),4)))</f>
        <v/>
      </c>
      <c r="AN1483" s="68" t="str">
        <f>IF(AS1483="","",IF(R1483="Refreshment Beverage",AS1483*(Rates!J$19/100),MAX(AM1483,AB1483)))</f>
        <v/>
      </c>
      <c r="AO1483" s="69" t="str">
        <f t="shared" si="760"/>
        <v/>
      </c>
      <c r="AP1483" s="69" t="str">
        <f t="shared" si="761"/>
        <v/>
      </c>
      <c r="AQ1483" s="70" t="str">
        <f>IF(AS1483="","",IF(R1483="Refreshment Beverage",ROUND(SUM(VLOOKUP(Q:Q,Rates!G$15:L$19,3,0)*(AS1483-Y1483-Z1483-AA1483)),4),ROUND(SUM(Rates!$K$8*AS1483),4)))</f>
        <v/>
      </c>
      <c r="AR1483" s="66" t="str">
        <f t="shared" si="762"/>
        <v/>
      </c>
      <c r="AS1483" s="22" t="str">
        <f t="shared" si="763"/>
        <v/>
      </c>
      <c r="AT1483" s="62" t="str">
        <f t="shared" si="764"/>
        <v/>
      </c>
      <c r="AU1483" s="63" t="str">
        <f>IF(AX1483="","",IF(R1483="Refreshment Beverage",ROUND((BA1483-Y1483-Z1483-AA1483)*VLOOKUP(VALUE(Q1483),Rates!G$15:L$19,3,0),4),ROUND(AW1483*(VLOOKUP(VALUE(Q1483),Rates!G:L,3,0)),4)))</f>
        <v/>
      </c>
      <c r="AV1483" s="68" t="str">
        <f t="shared" si="765"/>
        <v/>
      </c>
      <c r="AW1483" s="69" t="str">
        <f t="shared" si="766"/>
        <v/>
      </c>
      <c r="AX1483" s="65" t="str">
        <f t="shared" si="767"/>
        <v/>
      </c>
      <c r="AY1483" s="70" t="str">
        <f>IF(AX1483="","",IF(R1483="Refreshment Beverage",ROUND(SUM(AX1483*Rates!K$19),4),ROUND(SUM(AX1483*(Rates!J$8/100)),4)))</f>
        <v/>
      </c>
      <c r="AZ1483" s="67" t="str">
        <f t="shared" si="768"/>
        <v/>
      </c>
      <c r="BA1483" s="22" t="str">
        <f t="shared" si="769"/>
        <v/>
      </c>
      <c r="BD1483" s="171"/>
      <c r="BE1483" s="171"/>
      <c r="BF1483" s="171"/>
      <c r="BG1483" s="171"/>
    </row>
    <row r="1484" spans="11:59" ht="12.75" customHeight="1" x14ac:dyDescent="0.3">
      <c r="K1484" s="42" t="str">
        <f t="shared" si="741"/>
        <v/>
      </c>
      <c r="L1484" s="55" t="str">
        <f t="shared" si="742"/>
        <v/>
      </c>
      <c r="M1484" s="43" t="str">
        <f t="shared" si="743"/>
        <v/>
      </c>
      <c r="N1484" s="56" t="str" cm="1">
        <f t="array" ref="N1484">IFERROR(IF(_xlfn.SINGLE(B:B)="","",IF(R1484="Beer",SUM(LOOKUP(2,1/(Rates!$B$3:$B$5&lt;=W1484)/(Rates!$C$3:$C$5&gt;=W1484),Rates!$D$3:$D$5)*(X1484/100)*W1484),IF(R1484="Refreshment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56" t="str">
        <f t="shared" si="744"/>
        <v/>
      </c>
      <c r="P1484" s="53"/>
      <c r="Q1484" s="14" t="str">
        <f t="shared" si="745"/>
        <v/>
      </c>
      <c r="R1484" s="57" t="str">
        <f t="shared" si="746"/>
        <v/>
      </c>
      <c r="S1484" s="58" t="str">
        <f>IF(B1484="","",IF(R1484="Refreshment Beverage",VLOOKUP(VALUE(Q1484),Rates!G$15:L$19,2,0),VLOOKUP(VALUE(Q1484),Rates!G$4:L$12,2,0)))</f>
        <v/>
      </c>
      <c r="T1484" s="58" t="str">
        <f t="shared" si="747"/>
        <v/>
      </c>
      <c r="U1484" s="58" t="str">
        <f t="shared" si="748"/>
        <v/>
      </c>
      <c r="V1484" s="58" t="str">
        <f t="shared" si="749"/>
        <v/>
      </c>
      <c r="W1484" s="58" t="str">
        <f t="shared" si="750"/>
        <v/>
      </c>
      <c r="X1484" s="59" t="str">
        <f t="shared" si="751"/>
        <v/>
      </c>
      <c r="Y1484" s="60" t="str">
        <f>IF(B:B="","",IF(R1484="Refreshment Beverage",VLOOKUP(Q1484,Rates!G$15:L$19,6,0)*W1484,VLOOKUP(Q1484,Rates!G$4:L$12,6,0)*W1484))</f>
        <v/>
      </c>
      <c r="Z1484" s="60" t="str">
        <f t="shared" si="752"/>
        <v/>
      </c>
      <c r="AA1484" s="60" t="str">
        <f t="shared" si="770"/>
        <v/>
      </c>
      <c r="AB1484" s="61" t="str" cm="1">
        <f t="array" ref="AB1484">IF(_xlfn.SINGLE(B:B)="","",IF(R1484="Refreshment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61" t="str" cm="1">
        <f t="array" ref="AC1484">IF(_xlfn.SINGLE(B:B)="","",IF(R1484="Refreshment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68">
        <f>IFERROR(IF(R1484="Beer","",IF(OR(Q1484=1,Q1484=2,Q1484=3,Q1484=4),VLOOKUP(Q1484,Rates!$A$31:$B$34,2,0)*W1484,IF(V1484=1,VLOOKUP(U1484,'REB BEV MIN MKUP'!B:E,4,0),IF(V1484&gt;1,VLOOKUP(VALUE(W1484),'REB BEV MIN MKUP'!O:Q,3,0),0)))),0)</f>
        <v>0</v>
      </c>
      <c r="AE1484" s="62" t="str">
        <f t="shared" si="753"/>
        <v/>
      </c>
      <c r="AF1484" s="63" t="str">
        <f t="shared" si="754"/>
        <v/>
      </c>
      <c r="AG1484" s="64" t="str">
        <f t="shared" si="755"/>
        <v/>
      </c>
      <c r="AH1484" s="65" t="str">
        <f t="shared" si="756"/>
        <v/>
      </c>
      <c r="AI1484" s="66" t="str">
        <f>IF(AE:AE="","",IF(R1484="Refreshment Beverage",AK1484*(Rates!J$19/100),ROUND(SUM(AH1484*(Rates!$J$8/100)),4)))</f>
        <v/>
      </c>
      <c r="AJ1484" s="67" t="str">
        <f t="shared" si="757"/>
        <v/>
      </c>
      <c r="AK1484" s="22" t="str">
        <f t="shared" si="758"/>
        <v/>
      </c>
      <c r="AL1484" s="62" t="str">
        <f t="shared" si="759"/>
        <v/>
      </c>
      <c r="AM1484" s="63" t="str">
        <f>IF(AS1484="","",IF(R1484="Refreshment Beverage",ROUND(AS1484*Rates!K$19,4),ROUND(AO1484*(VLOOKUP(VALUE(Q1484),Rates!G$4:L$12,3,0)),4)))</f>
        <v/>
      </c>
      <c r="AN1484" s="68" t="str">
        <f>IF(AS1484="","",IF(R1484="Refreshment Beverage",AS1484*(Rates!J$19/100),MAX(AM1484,AB1484)))</f>
        <v/>
      </c>
      <c r="AO1484" s="69" t="str">
        <f t="shared" si="760"/>
        <v/>
      </c>
      <c r="AP1484" s="69" t="str">
        <f t="shared" si="761"/>
        <v/>
      </c>
      <c r="AQ1484" s="70" t="str">
        <f>IF(AS1484="","",IF(R1484="Refreshment Beverage",ROUND(SUM(VLOOKUP(Q:Q,Rates!G$15:L$19,3,0)*(AS1484-Y1484-Z1484-AA1484)),4),ROUND(SUM(Rates!$K$8*AS1484),4)))</f>
        <v/>
      </c>
      <c r="AR1484" s="66" t="str">
        <f t="shared" si="762"/>
        <v/>
      </c>
      <c r="AS1484" s="22" t="str">
        <f t="shared" si="763"/>
        <v/>
      </c>
      <c r="AT1484" s="62" t="str">
        <f t="shared" si="764"/>
        <v/>
      </c>
      <c r="AU1484" s="63" t="str">
        <f>IF(AX1484="","",IF(R1484="Refreshment Beverage",ROUND((BA1484-Y1484-Z1484-AA1484)*VLOOKUP(VALUE(Q1484),Rates!G$15:L$19,3,0),4),ROUND(AW1484*(VLOOKUP(VALUE(Q1484),Rates!G:L,3,0)),4)))</f>
        <v/>
      </c>
      <c r="AV1484" s="68" t="str">
        <f t="shared" si="765"/>
        <v/>
      </c>
      <c r="AW1484" s="69" t="str">
        <f t="shared" si="766"/>
        <v/>
      </c>
      <c r="AX1484" s="65" t="str">
        <f t="shared" si="767"/>
        <v/>
      </c>
      <c r="AY1484" s="70" t="str">
        <f>IF(AX1484="","",IF(R1484="Refreshment Beverage",ROUND(SUM(AX1484*Rates!K$19),4),ROUND(SUM(AX1484*(Rates!J$8/100)),4)))</f>
        <v/>
      </c>
      <c r="AZ1484" s="67" t="str">
        <f t="shared" si="768"/>
        <v/>
      </c>
      <c r="BA1484" s="22" t="str">
        <f t="shared" si="769"/>
        <v/>
      </c>
      <c r="BD1484" s="171"/>
      <c r="BE1484" s="171"/>
      <c r="BF1484" s="171"/>
      <c r="BG1484" s="171"/>
    </row>
    <row r="1485" spans="11:59" ht="12.75" customHeight="1" x14ac:dyDescent="0.3">
      <c r="K1485" s="42" t="str">
        <f t="shared" si="741"/>
        <v/>
      </c>
      <c r="L1485" s="55" t="str">
        <f t="shared" si="742"/>
        <v/>
      </c>
      <c r="M1485" s="43" t="str">
        <f t="shared" si="743"/>
        <v/>
      </c>
      <c r="N1485" s="56" t="str" cm="1">
        <f t="array" ref="N1485">IFERROR(IF(_xlfn.SINGLE(B:B)="","",IF(R1485="Beer",SUM(LOOKUP(2,1/(Rates!$B$3:$B$5&lt;=W1485)/(Rates!$C$3:$C$5&gt;=W1485),Rates!$D$3:$D$5)*(X1485/100)*W1485),IF(R1485="Refreshment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56" t="str">
        <f t="shared" si="744"/>
        <v/>
      </c>
      <c r="P1485" s="53"/>
      <c r="Q1485" s="14" t="str">
        <f t="shared" si="745"/>
        <v/>
      </c>
      <c r="R1485" s="57" t="str">
        <f t="shared" si="746"/>
        <v/>
      </c>
      <c r="S1485" s="58" t="str">
        <f>IF(B1485="","",IF(R1485="Refreshment Beverage",VLOOKUP(VALUE(Q1485),Rates!G$15:L$19,2,0),VLOOKUP(VALUE(Q1485),Rates!G$4:L$12,2,0)))</f>
        <v/>
      </c>
      <c r="T1485" s="58" t="str">
        <f t="shared" si="747"/>
        <v/>
      </c>
      <c r="U1485" s="58" t="str">
        <f t="shared" si="748"/>
        <v/>
      </c>
      <c r="V1485" s="58" t="str">
        <f t="shared" si="749"/>
        <v/>
      </c>
      <c r="W1485" s="58" t="str">
        <f t="shared" si="750"/>
        <v/>
      </c>
      <c r="X1485" s="59" t="str">
        <f t="shared" si="751"/>
        <v/>
      </c>
      <c r="Y1485" s="60" t="str">
        <f>IF(B:B="","",IF(R1485="Refreshment Beverage",VLOOKUP(Q1485,Rates!G$15:L$19,6,0)*W1485,VLOOKUP(Q1485,Rates!G$4:L$12,6,0)*W1485))</f>
        <v/>
      </c>
      <c r="Z1485" s="60" t="str">
        <f t="shared" si="752"/>
        <v/>
      </c>
      <c r="AA1485" s="60" t="str">
        <f t="shared" si="770"/>
        <v/>
      </c>
      <c r="AB1485" s="61" t="str" cm="1">
        <f t="array" ref="AB1485">IF(_xlfn.SINGLE(B:B)="","",IF(R1485="Refreshment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61" t="str" cm="1">
        <f t="array" ref="AC1485">IF(_xlfn.SINGLE(B:B)="","",IF(R1485="Refreshment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68">
        <f>IFERROR(IF(R1485="Beer","",IF(OR(Q1485=1,Q1485=2,Q1485=3,Q1485=4),VLOOKUP(Q1485,Rates!$A$31:$B$34,2,0)*W1485,IF(V1485=1,VLOOKUP(U1485,'REB BEV MIN MKUP'!B:E,4,0),IF(V1485&gt;1,VLOOKUP(VALUE(W1485),'REB BEV MIN MKUP'!O:Q,3,0),0)))),0)</f>
        <v>0</v>
      </c>
      <c r="AE1485" s="62" t="str">
        <f t="shared" si="753"/>
        <v/>
      </c>
      <c r="AF1485" s="63" t="str">
        <f t="shared" si="754"/>
        <v/>
      </c>
      <c r="AG1485" s="64" t="str">
        <f t="shared" si="755"/>
        <v/>
      </c>
      <c r="AH1485" s="65" t="str">
        <f t="shared" si="756"/>
        <v/>
      </c>
      <c r="AI1485" s="66" t="str">
        <f>IF(AE:AE="","",IF(R1485="Refreshment Beverage",AK1485*(Rates!J$19/100),ROUND(SUM(AH1485*(Rates!$J$8/100)),4)))</f>
        <v/>
      </c>
      <c r="AJ1485" s="67" t="str">
        <f t="shared" si="757"/>
        <v/>
      </c>
      <c r="AK1485" s="22" t="str">
        <f t="shared" si="758"/>
        <v/>
      </c>
      <c r="AL1485" s="62" t="str">
        <f t="shared" si="759"/>
        <v/>
      </c>
      <c r="AM1485" s="63" t="str">
        <f>IF(AS1485="","",IF(R1485="Refreshment Beverage",ROUND(AS1485*Rates!K$19,4),ROUND(AO1485*(VLOOKUP(VALUE(Q1485),Rates!G$4:L$12,3,0)),4)))</f>
        <v/>
      </c>
      <c r="AN1485" s="68" t="str">
        <f>IF(AS1485="","",IF(R1485="Refreshment Beverage",AS1485*(Rates!J$19/100),MAX(AM1485,AB1485)))</f>
        <v/>
      </c>
      <c r="AO1485" s="69" t="str">
        <f t="shared" si="760"/>
        <v/>
      </c>
      <c r="AP1485" s="69" t="str">
        <f t="shared" si="761"/>
        <v/>
      </c>
      <c r="AQ1485" s="70" t="str">
        <f>IF(AS1485="","",IF(R1485="Refreshment Beverage",ROUND(SUM(VLOOKUP(Q:Q,Rates!G$15:L$19,3,0)*(AS1485-Y1485-Z1485-AA1485)),4),ROUND(SUM(Rates!$K$8*AS1485),4)))</f>
        <v/>
      </c>
      <c r="AR1485" s="66" t="str">
        <f t="shared" si="762"/>
        <v/>
      </c>
      <c r="AS1485" s="22" t="str">
        <f t="shared" si="763"/>
        <v/>
      </c>
      <c r="AT1485" s="62" t="str">
        <f t="shared" si="764"/>
        <v/>
      </c>
      <c r="AU1485" s="63" t="str">
        <f>IF(AX1485="","",IF(R1485="Refreshment Beverage",ROUND((BA1485-Y1485-Z1485-AA1485)*VLOOKUP(VALUE(Q1485),Rates!G$15:L$19,3,0),4),ROUND(AW1485*(VLOOKUP(VALUE(Q1485),Rates!G:L,3,0)),4)))</f>
        <v/>
      </c>
      <c r="AV1485" s="68" t="str">
        <f t="shared" si="765"/>
        <v/>
      </c>
      <c r="AW1485" s="69" t="str">
        <f t="shared" si="766"/>
        <v/>
      </c>
      <c r="AX1485" s="65" t="str">
        <f t="shared" si="767"/>
        <v/>
      </c>
      <c r="AY1485" s="70" t="str">
        <f>IF(AX1485="","",IF(R1485="Refreshment Beverage",ROUND(SUM(AX1485*Rates!K$19),4),ROUND(SUM(AX1485*(Rates!J$8/100)),4)))</f>
        <v/>
      </c>
      <c r="AZ1485" s="67" t="str">
        <f t="shared" si="768"/>
        <v/>
      </c>
      <c r="BA1485" s="22" t="str">
        <f t="shared" si="769"/>
        <v/>
      </c>
      <c r="BD1485" s="171"/>
      <c r="BE1485" s="171"/>
      <c r="BF1485" s="171"/>
      <c r="BG1485" s="171"/>
    </row>
    <row r="1486" spans="11:59" ht="12.75" customHeight="1" x14ac:dyDescent="0.3">
      <c r="K1486" s="42" t="str">
        <f t="shared" si="741"/>
        <v/>
      </c>
      <c r="L1486" s="55" t="str">
        <f t="shared" si="742"/>
        <v/>
      </c>
      <c r="M1486" s="43" t="str">
        <f t="shared" si="743"/>
        <v/>
      </c>
      <c r="N1486" s="56" t="str" cm="1">
        <f t="array" ref="N1486">IFERROR(IF(_xlfn.SINGLE(B:B)="","",IF(R1486="Beer",SUM(LOOKUP(2,1/(Rates!$B$3:$B$5&lt;=W1486)/(Rates!$C$3:$C$5&gt;=W1486),Rates!$D$3:$D$5)*(X1486/100)*W1486),IF(R1486="Refreshment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56" t="str">
        <f t="shared" si="744"/>
        <v/>
      </c>
      <c r="P1486" s="53"/>
      <c r="Q1486" s="14" t="str">
        <f t="shared" si="745"/>
        <v/>
      </c>
      <c r="R1486" s="57" t="str">
        <f t="shared" si="746"/>
        <v/>
      </c>
      <c r="S1486" s="58" t="str">
        <f>IF(B1486="","",IF(R1486="Refreshment Beverage",VLOOKUP(VALUE(Q1486),Rates!G$15:L$19,2,0),VLOOKUP(VALUE(Q1486),Rates!G$4:L$12,2,0)))</f>
        <v/>
      </c>
      <c r="T1486" s="58" t="str">
        <f t="shared" si="747"/>
        <v/>
      </c>
      <c r="U1486" s="58" t="str">
        <f t="shared" si="748"/>
        <v/>
      </c>
      <c r="V1486" s="58" t="str">
        <f t="shared" si="749"/>
        <v/>
      </c>
      <c r="W1486" s="58" t="str">
        <f t="shared" si="750"/>
        <v/>
      </c>
      <c r="X1486" s="59" t="str">
        <f t="shared" si="751"/>
        <v/>
      </c>
      <c r="Y1486" s="60" t="str">
        <f>IF(B:B="","",IF(R1486="Refreshment Beverage",VLOOKUP(Q1486,Rates!G$15:L$19,6,0)*W1486,VLOOKUP(Q1486,Rates!G$4:L$12,6,0)*W1486))</f>
        <v/>
      </c>
      <c r="Z1486" s="60" t="str">
        <f t="shared" si="752"/>
        <v/>
      </c>
      <c r="AA1486" s="60" t="str">
        <f t="shared" si="770"/>
        <v/>
      </c>
      <c r="AB1486" s="61" t="str" cm="1">
        <f t="array" ref="AB1486">IF(_xlfn.SINGLE(B:B)="","",IF(R1486="Refreshment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61" t="str" cm="1">
        <f t="array" ref="AC1486">IF(_xlfn.SINGLE(B:B)="","",IF(R1486="Refreshment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68">
        <f>IFERROR(IF(R1486="Beer","",IF(OR(Q1486=1,Q1486=2,Q1486=3,Q1486=4),VLOOKUP(Q1486,Rates!$A$31:$B$34,2,0)*W1486,IF(V1486=1,VLOOKUP(U1486,'REB BEV MIN MKUP'!B:E,4,0),IF(V1486&gt;1,VLOOKUP(VALUE(W1486),'REB BEV MIN MKUP'!O:Q,3,0),0)))),0)</f>
        <v>0</v>
      </c>
      <c r="AE1486" s="62" t="str">
        <f t="shared" si="753"/>
        <v/>
      </c>
      <c r="AF1486" s="63" t="str">
        <f t="shared" si="754"/>
        <v/>
      </c>
      <c r="AG1486" s="64" t="str">
        <f t="shared" si="755"/>
        <v/>
      </c>
      <c r="AH1486" s="65" t="str">
        <f t="shared" si="756"/>
        <v/>
      </c>
      <c r="AI1486" s="66" t="str">
        <f>IF(AE:AE="","",IF(R1486="Refreshment Beverage",AK1486*(Rates!J$19/100),ROUND(SUM(AH1486*(Rates!$J$8/100)),4)))</f>
        <v/>
      </c>
      <c r="AJ1486" s="67" t="str">
        <f t="shared" si="757"/>
        <v/>
      </c>
      <c r="AK1486" s="22" t="str">
        <f t="shared" si="758"/>
        <v/>
      </c>
      <c r="AL1486" s="62" t="str">
        <f t="shared" si="759"/>
        <v/>
      </c>
      <c r="AM1486" s="63" t="str">
        <f>IF(AS1486="","",IF(R1486="Refreshment Beverage",ROUND(AS1486*Rates!K$19,4),ROUND(AO1486*(VLOOKUP(VALUE(Q1486),Rates!G$4:L$12,3,0)),4)))</f>
        <v/>
      </c>
      <c r="AN1486" s="68" t="str">
        <f>IF(AS1486="","",IF(R1486="Refreshment Beverage",AS1486*(Rates!J$19/100),MAX(AM1486,AB1486)))</f>
        <v/>
      </c>
      <c r="AO1486" s="69" t="str">
        <f t="shared" si="760"/>
        <v/>
      </c>
      <c r="AP1486" s="69" t="str">
        <f t="shared" si="761"/>
        <v/>
      </c>
      <c r="AQ1486" s="70" t="str">
        <f>IF(AS1486="","",IF(R1486="Refreshment Beverage",ROUND(SUM(VLOOKUP(Q:Q,Rates!G$15:L$19,3,0)*(AS1486-Y1486-Z1486-AA1486)),4),ROUND(SUM(Rates!$K$8*AS1486),4)))</f>
        <v/>
      </c>
      <c r="AR1486" s="66" t="str">
        <f t="shared" si="762"/>
        <v/>
      </c>
      <c r="AS1486" s="22" t="str">
        <f t="shared" si="763"/>
        <v/>
      </c>
      <c r="AT1486" s="62" t="str">
        <f t="shared" si="764"/>
        <v/>
      </c>
      <c r="AU1486" s="63" t="str">
        <f>IF(AX1486="","",IF(R1486="Refreshment Beverage",ROUND((BA1486-Y1486-Z1486-AA1486)*VLOOKUP(VALUE(Q1486),Rates!G$15:L$19,3,0),4),ROUND(AW1486*(VLOOKUP(VALUE(Q1486),Rates!G:L,3,0)),4)))</f>
        <v/>
      </c>
      <c r="AV1486" s="68" t="str">
        <f t="shared" si="765"/>
        <v/>
      </c>
      <c r="AW1486" s="69" t="str">
        <f t="shared" si="766"/>
        <v/>
      </c>
      <c r="AX1486" s="65" t="str">
        <f t="shared" si="767"/>
        <v/>
      </c>
      <c r="AY1486" s="70" t="str">
        <f>IF(AX1486="","",IF(R1486="Refreshment Beverage",ROUND(SUM(AX1486*Rates!K$19),4),ROUND(SUM(AX1486*(Rates!J$8/100)),4)))</f>
        <v/>
      </c>
      <c r="AZ1486" s="67" t="str">
        <f t="shared" si="768"/>
        <v/>
      </c>
      <c r="BA1486" s="22" t="str">
        <f t="shared" si="769"/>
        <v/>
      </c>
      <c r="BD1486" s="171"/>
      <c r="BE1486" s="171"/>
      <c r="BF1486" s="171"/>
      <c r="BG1486" s="171"/>
    </row>
    <row r="1487" spans="11:59" ht="12.75" customHeight="1" x14ac:dyDescent="0.3">
      <c r="K1487" s="42" t="str">
        <f t="shared" si="741"/>
        <v/>
      </c>
      <c r="L1487" s="55" t="str">
        <f t="shared" si="742"/>
        <v/>
      </c>
      <c r="M1487" s="43" t="str">
        <f t="shared" si="743"/>
        <v/>
      </c>
      <c r="N1487" s="56" t="str" cm="1">
        <f t="array" ref="N1487">IFERROR(IF(_xlfn.SINGLE(B:B)="","",IF(R1487="Beer",SUM(LOOKUP(2,1/(Rates!$B$3:$B$5&lt;=W1487)/(Rates!$C$3:$C$5&gt;=W1487),Rates!$D$3:$D$5)*(X1487/100)*W1487),IF(R1487="Refreshment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56" t="str">
        <f t="shared" si="744"/>
        <v/>
      </c>
      <c r="P1487" s="53"/>
      <c r="Q1487" s="14" t="str">
        <f t="shared" si="745"/>
        <v/>
      </c>
      <c r="R1487" s="57" t="str">
        <f t="shared" si="746"/>
        <v/>
      </c>
      <c r="S1487" s="58" t="str">
        <f>IF(B1487="","",IF(R1487="Refreshment Beverage",VLOOKUP(VALUE(Q1487),Rates!G$15:L$19,2,0),VLOOKUP(VALUE(Q1487),Rates!G$4:L$12,2,0)))</f>
        <v/>
      </c>
      <c r="T1487" s="58" t="str">
        <f t="shared" si="747"/>
        <v/>
      </c>
      <c r="U1487" s="58" t="str">
        <f t="shared" si="748"/>
        <v/>
      </c>
      <c r="V1487" s="58" t="str">
        <f t="shared" si="749"/>
        <v/>
      </c>
      <c r="W1487" s="58" t="str">
        <f t="shared" si="750"/>
        <v/>
      </c>
      <c r="X1487" s="59" t="str">
        <f t="shared" si="751"/>
        <v/>
      </c>
      <c r="Y1487" s="60" t="str">
        <f>IF(B:B="","",IF(R1487="Refreshment Beverage",VLOOKUP(Q1487,Rates!G$15:L$19,6,0)*W1487,VLOOKUP(Q1487,Rates!G$4:L$12,6,0)*W1487))</f>
        <v/>
      </c>
      <c r="Z1487" s="60" t="str">
        <f t="shared" si="752"/>
        <v/>
      </c>
      <c r="AA1487" s="60" t="str">
        <f t="shared" si="770"/>
        <v/>
      </c>
      <c r="AB1487" s="61" t="str" cm="1">
        <f t="array" ref="AB1487">IF(_xlfn.SINGLE(B:B)="","",IF(R1487="Refreshment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61" t="str" cm="1">
        <f t="array" ref="AC1487">IF(_xlfn.SINGLE(B:B)="","",IF(R1487="Refreshment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68">
        <f>IFERROR(IF(R1487="Beer","",IF(OR(Q1487=1,Q1487=2,Q1487=3,Q1487=4),VLOOKUP(Q1487,Rates!$A$31:$B$34,2,0)*W1487,IF(V1487=1,VLOOKUP(U1487,'REB BEV MIN MKUP'!B:E,4,0),IF(V1487&gt;1,VLOOKUP(VALUE(W1487),'REB BEV MIN MKUP'!O:Q,3,0),0)))),0)</f>
        <v>0</v>
      </c>
      <c r="AE1487" s="62" t="str">
        <f t="shared" si="753"/>
        <v/>
      </c>
      <c r="AF1487" s="63" t="str">
        <f t="shared" si="754"/>
        <v/>
      </c>
      <c r="AG1487" s="64" t="str">
        <f t="shared" si="755"/>
        <v/>
      </c>
      <c r="AH1487" s="65" t="str">
        <f t="shared" si="756"/>
        <v/>
      </c>
      <c r="AI1487" s="66" t="str">
        <f>IF(AE:AE="","",IF(R1487="Refreshment Beverage",AK1487*(Rates!J$19/100),ROUND(SUM(AH1487*(Rates!$J$8/100)),4)))</f>
        <v/>
      </c>
      <c r="AJ1487" s="67" t="str">
        <f t="shared" si="757"/>
        <v/>
      </c>
      <c r="AK1487" s="22" t="str">
        <f t="shared" si="758"/>
        <v/>
      </c>
      <c r="AL1487" s="62" t="str">
        <f t="shared" si="759"/>
        <v/>
      </c>
      <c r="AM1487" s="63" t="str">
        <f>IF(AS1487="","",IF(R1487="Refreshment Beverage",ROUND(AS1487*Rates!K$19,4),ROUND(AO1487*(VLOOKUP(VALUE(Q1487),Rates!G$4:L$12,3,0)),4)))</f>
        <v/>
      </c>
      <c r="AN1487" s="68" t="str">
        <f>IF(AS1487="","",IF(R1487="Refreshment Beverage",AS1487*(Rates!J$19/100),MAX(AM1487,AB1487)))</f>
        <v/>
      </c>
      <c r="AO1487" s="69" t="str">
        <f t="shared" si="760"/>
        <v/>
      </c>
      <c r="AP1487" s="69" t="str">
        <f t="shared" si="761"/>
        <v/>
      </c>
      <c r="AQ1487" s="70" t="str">
        <f>IF(AS1487="","",IF(R1487="Refreshment Beverage",ROUND(SUM(VLOOKUP(Q:Q,Rates!G$15:L$19,3,0)*(AS1487-Y1487-Z1487-AA1487)),4),ROUND(SUM(Rates!$K$8*AS1487),4)))</f>
        <v/>
      </c>
      <c r="AR1487" s="66" t="str">
        <f t="shared" si="762"/>
        <v/>
      </c>
      <c r="AS1487" s="22" t="str">
        <f t="shared" si="763"/>
        <v/>
      </c>
      <c r="AT1487" s="62" t="str">
        <f t="shared" si="764"/>
        <v/>
      </c>
      <c r="AU1487" s="63" t="str">
        <f>IF(AX1487="","",IF(R1487="Refreshment Beverage",ROUND((BA1487-Y1487-Z1487-AA1487)*VLOOKUP(VALUE(Q1487),Rates!G$15:L$19,3,0),4),ROUND(AW1487*(VLOOKUP(VALUE(Q1487),Rates!G:L,3,0)),4)))</f>
        <v/>
      </c>
      <c r="AV1487" s="68" t="str">
        <f t="shared" si="765"/>
        <v/>
      </c>
      <c r="AW1487" s="69" t="str">
        <f t="shared" si="766"/>
        <v/>
      </c>
      <c r="AX1487" s="65" t="str">
        <f t="shared" si="767"/>
        <v/>
      </c>
      <c r="AY1487" s="70" t="str">
        <f>IF(AX1487="","",IF(R1487="Refreshment Beverage",ROUND(SUM(AX1487*Rates!K$19),4),ROUND(SUM(AX1487*(Rates!J$8/100)),4)))</f>
        <v/>
      </c>
      <c r="AZ1487" s="67" t="str">
        <f t="shared" si="768"/>
        <v/>
      </c>
      <c r="BA1487" s="22" t="str">
        <f t="shared" si="769"/>
        <v/>
      </c>
      <c r="BD1487" s="171"/>
      <c r="BE1487" s="171"/>
      <c r="BF1487" s="171"/>
      <c r="BG1487" s="171"/>
    </row>
    <row r="1488" spans="11:59" ht="12.75" customHeight="1" x14ac:dyDescent="0.3">
      <c r="K1488" s="42" t="str">
        <f t="shared" si="741"/>
        <v/>
      </c>
      <c r="L1488" s="55" t="str">
        <f t="shared" si="742"/>
        <v/>
      </c>
      <c r="M1488" s="43" t="str">
        <f t="shared" si="743"/>
        <v/>
      </c>
      <c r="N1488" s="56" t="str" cm="1">
        <f t="array" ref="N1488">IFERROR(IF(_xlfn.SINGLE(B:B)="","",IF(R1488="Beer",SUM(LOOKUP(2,1/(Rates!$B$3:$B$5&lt;=W1488)/(Rates!$C$3:$C$5&gt;=W1488),Rates!$D$3:$D$5)*(X1488/100)*W1488),IF(R1488="Refreshment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56" t="str">
        <f t="shared" si="744"/>
        <v/>
      </c>
      <c r="P1488" s="53"/>
      <c r="Q1488" s="14" t="str">
        <f t="shared" si="745"/>
        <v/>
      </c>
      <c r="R1488" s="57" t="str">
        <f t="shared" si="746"/>
        <v/>
      </c>
      <c r="S1488" s="58" t="str">
        <f>IF(B1488="","",IF(R1488="Refreshment Beverage",VLOOKUP(VALUE(Q1488),Rates!G$15:L$19,2,0),VLOOKUP(VALUE(Q1488),Rates!G$4:L$12,2,0)))</f>
        <v/>
      </c>
      <c r="T1488" s="58" t="str">
        <f t="shared" si="747"/>
        <v/>
      </c>
      <c r="U1488" s="58" t="str">
        <f t="shared" si="748"/>
        <v/>
      </c>
      <c r="V1488" s="58" t="str">
        <f t="shared" si="749"/>
        <v/>
      </c>
      <c r="W1488" s="58" t="str">
        <f t="shared" si="750"/>
        <v/>
      </c>
      <c r="X1488" s="59" t="str">
        <f t="shared" si="751"/>
        <v/>
      </c>
      <c r="Y1488" s="60" t="str">
        <f>IF(B:B="","",IF(R1488="Refreshment Beverage",VLOOKUP(Q1488,Rates!G$15:L$19,6,0)*W1488,VLOOKUP(Q1488,Rates!G$4:L$12,6,0)*W1488))</f>
        <v/>
      </c>
      <c r="Z1488" s="60" t="str">
        <f t="shared" si="752"/>
        <v/>
      </c>
      <c r="AA1488" s="60" t="str">
        <f t="shared" si="770"/>
        <v/>
      </c>
      <c r="AB1488" s="61" t="str" cm="1">
        <f t="array" ref="AB1488">IF(_xlfn.SINGLE(B:B)="","",IF(R1488="Refreshment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61" t="str" cm="1">
        <f t="array" ref="AC1488">IF(_xlfn.SINGLE(B:B)="","",IF(R1488="Refreshment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68">
        <f>IFERROR(IF(R1488="Beer","",IF(OR(Q1488=1,Q1488=2,Q1488=3,Q1488=4),VLOOKUP(Q1488,Rates!$A$31:$B$34,2,0)*W1488,IF(V1488=1,VLOOKUP(U1488,'REB BEV MIN MKUP'!B:E,4,0),IF(V1488&gt;1,VLOOKUP(VALUE(W1488),'REB BEV MIN MKUP'!O:Q,3,0),0)))),0)</f>
        <v>0</v>
      </c>
      <c r="AE1488" s="62" t="str">
        <f t="shared" si="753"/>
        <v/>
      </c>
      <c r="AF1488" s="63" t="str">
        <f t="shared" si="754"/>
        <v/>
      </c>
      <c r="AG1488" s="64" t="str">
        <f t="shared" si="755"/>
        <v/>
      </c>
      <c r="AH1488" s="65" t="str">
        <f t="shared" si="756"/>
        <v/>
      </c>
      <c r="AI1488" s="66" t="str">
        <f>IF(AE:AE="","",IF(R1488="Refreshment Beverage",AK1488*(Rates!J$19/100),ROUND(SUM(AH1488*(Rates!$J$8/100)),4)))</f>
        <v/>
      </c>
      <c r="AJ1488" s="67" t="str">
        <f t="shared" si="757"/>
        <v/>
      </c>
      <c r="AK1488" s="22" t="str">
        <f t="shared" si="758"/>
        <v/>
      </c>
      <c r="AL1488" s="62" t="str">
        <f t="shared" si="759"/>
        <v/>
      </c>
      <c r="AM1488" s="63" t="str">
        <f>IF(AS1488="","",IF(R1488="Refreshment Beverage",ROUND(AS1488*Rates!K$19,4),ROUND(AO1488*(VLOOKUP(VALUE(Q1488),Rates!G$4:L$12,3,0)),4)))</f>
        <v/>
      </c>
      <c r="AN1488" s="68" t="str">
        <f>IF(AS1488="","",IF(R1488="Refreshment Beverage",AS1488*(Rates!J$19/100),MAX(AM1488,AB1488)))</f>
        <v/>
      </c>
      <c r="AO1488" s="69" t="str">
        <f t="shared" si="760"/>
        <v/>
      </c>
      <c r="AP1488" s="69" t="str">
        <f t="shared" si="761"/>
        <v/>
      </c>
      <c r="AQ1488" s="70" t="str">
        <f>IF(AS1488="","",IF(R1488="Refreshment Beverage",ROUND(SUM(VLOOKUP(Q:Q,Rates!G$15:L$19,3,0)*(AS1488-Y1488-Z1488-AA1488)),4),ROUND(SUM(Rates!$K$8*AS1488),4)))</f>
        <v/>
      </c>
      <c r="AR1488" s="66" t="str">
        <f t="shared" si="762"/>
        <v/>
      </c>
      <c r="AS1488" s="22" t="str">
        <f t="shared" si="763"/>
        <v/>
      </c>
      <c r="AT1488" s="62" t="str">
        <f t="shared" si="764"/>
        <v/>
      </c>
      <c r="AU1488" s="63" t="str">
        <f>IF(AX1488="","",IF(R1488="Refreshment Beverage",ROUND((BA1488-Y1488-Z1488-AA1488)*VLOOKUP(VALUE(Q1488),Rates!G$15:L$19,3,0),4),ROUND(AW1488*(VLOOKUP(VALUE(Q1488),Rates!G:L,3,0)),4)))</f>
        <v/>
      </c>
      <c r="AV1488" s="68" t="str">
        <f t="shared" si="765"/>
        <v/>
      </c>
      <c r="AW1488" s="69" t="str">
        <f t="shared" si="766"/>
        <v/>
      </c>
      <c r="AX1488" s="65" t="str">
        <f t="shared" si="767"/>
        <v/>
      </c>
      <c r="AY1488" s="70" t="str">
        <f>IF(AX1488="","",IF(R1488="Refreshment Beverage",ROUND(SUM(AX1488*Rates!K$19),4),ROUND(SUM(AX1488*(Rates!J$8/100)),4)))</f>
        <v/>
      </c>
      <c r="AZ1488" s="67" t="str">
        <f t="shared" si="768"/>
        <v/>
      </c>
      <c r="BA1488" s="22" t="str">
        <f t="shared" si="769"/>
        <v/>
      </c>
      <c r="BD1488" s="171"/>
      <c r="BE1488" s="171"/>
      <c r="BF1488" s="171"/>
      <c r="BG1488" s="171"/>
    </row>
    <row r="1489" spans="11:59" ht="12.75" customHeight="1" x14ac:dyDescent="0.3">
      <c r="K1489" s="42" t="str">
        <f t="shared" si="741"/>
        <v/>
      </c>
      <c r="L1489" s="55" t="str">
        <f t="shared" si="742"/>
        <v/>
      </c>
      <c r="M1489" s="43" t="str">
        <f t="shared" si="743"/>
        <v/>
      </c>
      <c r="N1489" s="56" t="str" cm="1">
        <f t="array" ref="N1489">IFERROR(IF(_xlfn.SINGLE(B:B)="","",IF(R1489="Beer",SUM(LOOKUP(2,1/(Rates!$B$3:$B$5&lt;=W1489)/(Rates!$C$3:$C$5&gt;=W1489),Rates!$D$3:$D$5)*(X1489/100)*W1489),IF(R1489="Refreshment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56" t="str">
        <f t="shared" si="744"/>
        <v/>
      </c>
      <c r="P1489" s="53"/>
      <c r="Q1489" s="14" t="str">
        <f t="shared" si="745"/>
        <v/>
      </c>
      <c r="R1489" s="57" t="str">
        <f t="shared" si="746"/>
        <v/>
      </c>
      <c r="S1489" s="58" t="str">
        <f>IF(B1489="","",IF(R1489="Refreshment Beverage",VLOOKUP(VALUE(Q1489),Rates!G$15:L$19,2,0),VLOOKUP(VALUE(Q1489),Rates!G$4:L$12,2,0)))</f>
        <v/>
      </c>
      <c r="T1489" s="58" t="str">
        <f t="shared" si="747"/>
        <v/>
      </c>
      <c r="U1489" s="58" t="str">
        <f t="shared" si="748"/>
        <v/>
      </c>
      <c r="V1489" s="58" t="str">
        <f t="shared" si="749"/>
        <v/>
      </c>
      <c r="W1489" s="58" t="str">
        <f t="shared" si="750"/>
        <v/>
      </c>
      <c r="X1489" s="59" t="str">
        <f t="shared" si="751"/>
        <v/>
      </c>
      <c r="Y1489" s="60" t="str">
        <f>IF(B:B="","",IF(R1489="Refreshment Beverage",VLOOKUP(Q1489,Rates!G$15:L$19,6,0)*W1489,VLOOKUP(Q1489,Rates!G$4:L$12,6,0)*W1489))</f>
        <v/>
      </c>
      <c r="Z1489" s="60" t="str">
        <f t="shared" si="752"/>
        <v/>
      </c>
      <c r="AA1489" s="60" t="str">
        <f t="shared" si="770"/>
        <v/>
      </c>
      <c r="AB1489" s="61" t="str" cm="1">
        <f t="array" ref="AB1489">IF(_xlfn.SINGLE(B:B)="","",IF(R1489="Refreshment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61" t="str" cm="1">
        <f t="array" ref="AC1489">IF(_xlfn.SINGLE(B:B)="","",IF(R1489="Refreshment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68">
        <f>IFERROR(IF(R1489="Beer","",IF(OR(Q1489=1,Q1489=2,Q1489=3,Q1489=4),VLOOKUP(Q1489,Rates!$A$31:$B$34,2,0)*W1489,IF(V1489=1,VLOOKUP(U1489,'REB BEV MIN MKUP'!B:E,4,0),IF(V1489&gt;1,VLOOKUP(VALUE(W1489),'REB BEV MIN MKUP'!O:Q,3,0),0)))),0)</f>
        <v>0</v>
      </c>
      <c r="AE1489" s="62" t="str">
        <f t="shared" si="753"/>
        <v/>
      </c>
      <c r="AF1489" s="63" t="str">
        <f t="shared" si="754"/>
        <v/>
      </c>
      <c r="AG1489" s="64" t="str">
        <f t="shared" si="755"/>
        <v/>
      </c>
      <c r="AH1489" s="65" t="str">
        <f t="shared" si="756"/>
        <v/>
      </c>
      <c r="AI1489" s="66" t="str">
        <f>IF(AE:AE="","",IF(R1489="Refreshment Beverage",AK1489*(Rates!J$19/100),ROUND(SUM(AH1489*(Rates!$J$8/100)),4)))</f>
        <v/>
      </c>
      <c r="AJ1489" s="67" t="str">
        <f t="shared" si="757"/>
        <v/>
      </c>
      <c r="AK1489" s="22" t="str">
        <f t="shared" si="758"/>
        <v/>
      </c>
      <c r="AL1489" s="62" t="str">
        <f t="shared" si="759"/>
        <v/>
      </c>
      <c r="AM1489" s="63" t="str">
        <f>IF(AS1489="","",IF(R1489="Refreshment Beverage",ROUND(AS1489*Rates!K$19,4),ROUND(AO1489*(VLOOKUP(VALUE(Q1489),Rates!G$4:L$12,3,0)),4)))</f>
        <v/>
      </c>
      <c r="AN1489" s="68" t="str">
        <f>IF(AS1489="","",IF(R1489="Refreshment Beverage",AS1489*(Rates!J$19/100),MAX(AM1489,AB1489)))</f>
        <v/>
      </c>
      <c r="AO1489" s="69" t="str">
        <f t="shared" si="760"/>
        <v/>
      </c>
      <c r="AP1489" s="69" t="str">
        <f t="shared" si="761"/>
        <v/>
      </c>
      <c r="AQ1489" s="70" t="str">
        <f>IF(AS1489="","",IF(R1489="Refreshment Beverage",ROUND(SUM(VLOOKUP(Q:Q,Rates!G$15:L$19,3,0)*(AS1489-Y1489-Z1489-AA1489)),4),ROUND(SUM(Rates!$K$8*AS1489),4)))</f>
        <v/>
      </c>
      <c r="AR1489" s="66" t="str">
        <f t="shared" si="762"/>
        <v/>
      </c>
      <c r="AS1489" s="22" t="str">
        <f t="shared" si="763"/>
        <v/>
      </c>
      <c r="AT1489" s="62" t="str">
        <f t="shared" si="764"/>
        <v/>
      </c>
      <c r="AU1489" s="63" t="str">
        <f>IF(AX1489="","",IF(R1489="Refreshment Beverage",ROUND((BA1489-Y1489-Z1489-AA1489)*VLOOKUP(VALUE(Q1489),Rates!G$15:L$19,3,0),4),ROUND(AW1489*(VLOOKUP(VALUE(Q1489),Rates!G:L,3,0)),4)))</f>
        <v/>
      </c>
      <c r="AV1489" s="68" t="str">
        <f t="shared" si="765"/>
        <v/>
      </c>
      <c r="AW1489" s="69" t="str">
        <f t="shared" si="766"/>
        <v/>
      </c>
      <c r="AX1489" s="65" t="str">
        <f t="shared" si="767"/>
        <v/>
      </c>
      <c r="AY1489" s="70" t="str">
        <f>IF(AX1489="","",IF(R1489="Refreshment Beverage",ROUND(SUM(AX1489*Rates!K$19),4),ROUND(SUM(AX1489*(Rates!J$8/100)),4)))</f>
        <v/>
      </c>
      <c r="AZ1489" s="67" t="str">
        <f t="shared" si="768"/>
        <v/>
      </c>
      <c r="BA1489" s="22" t="str">
        <f t="shared" si="769"/>
        <v/>
      </c>
      <c r="BD1489" s="171"/>
      <c r="BE1489" s="171"/>
      <c r="BF1489" s="171"/>
      <c r="BG1489" s="171"/>
    </row>
    <row r="1490" spans="11:59" ht="12.75" customHeight="1" x14ac:dyDescent="0.3">
      <c r="K1490" s="42" t="str">
        <f t="shared" si="741"/>
        <v/>
      </c>
      <c r="L1490" s="55" t="str">
        <f t="shared" si="742"/>
        <v/>
      </c>
      <c r="M1490" s="43" t="str">
        <f t="shared" si="743"/>
        <v/>
      </c>
      <c r="N1490" s="56" t="str" cm="1">
        <f t="array" ref="N1490">IFERROR(IF(_xlfn.SINGLE(B:B)="","",IF(R1490="Beer",SUM(LOOKUP(2,1/(Rates!$B$3:$B$5&lt;=W1490)/(Rates!$C$3:$C$5&gt;=W1490),Rates!$D$3:$D$5)*(X1490/100)*W1490),IF(R1490="Refreshment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56" t="str">
        <f t="shared" si="744"/>
        <v/>
      </c>
      <c r="P1490" s="53"/>
      <c r="Q1490" s="14" t="str">
        <f t="shared" si="745"/>
        <v/>
      </c>
      <c r="R1490" s="57" t="str">
        <f t="shared" si="746"/>
        <v/>
      </c>
      <c r="S1490" s="58" t="str">
        <f>IF(B1490="","",IF(R1490="Refreshment Beverage",VLOOKUP(VALUE(Q1490),Rates!G$15:L$19,2,0),VLOOKUP(VALUE(Q1490),Rates!G$4:L$12,2,0)))</f>
        <v/>
      </c>
      <c r="T1490" s="58" t="str">
        <f t="shared" si="747"/>
        <v/>
      </c>
      <c r="U1490" s="58" t="str">
        <f t="shared" si="748"/>
        <v/>
      </c>
      <c r="V1490" s="58" t="str">
        <f t="shared" si="749"/>
        <v/>
      </c>
      <c r="W1490" s="58" t="str">
        <f t="shared" si="750"/>
        <v/>
      </c>
      <c r="X1490" s="59" t="str">
        <f t="shared" si="751"/>
        <v/>
      </c>
      <c r="Y1490" s="60" t="str">
        <f>IF(B:B="","",IF(R1490="Refreshment Beverage",VLOOKUP(Q1490,Rates!G$15:L$19,6,0)*W1490,VLOOKUP(Q1490,Rates!G$4:L$12,6,0)*W1490))</f>
        <v/>
      </c>
      <c r="Z1490" s="60" t="str">
        <f t="shared" si="752"/>
        <v/>
      </c>
      <c r="AA1490" s="60" t="str">
        <f t="shared" si="770"/>
        <v/>
      </c>
      <c r="AB1490" s="61" t="str" cm="1">
        <f t="array" ref="AB1490">IF(_xlfn.SINGLE(B:B)="","",IF(R1490="Refreshment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61" t="str" cm="1">
        <f t="array" ref="AC1490">IF(_xlfn.SINGLE(B:B)="","",IF(R1490="Refreshment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68">
        <f>IFERROR(IF(R1490="Beer","",IF(OR(Q1490=1,Q1490=2,Q1490=3,Q1490=4),VLOOKUP(Q1490,Rates!$A$31:$B$34,2,0)*W1490,IF(V1490=1,VLOOKUP(U1490,'REB BEV MIN MKUP'!B:E,4,0),IF(V1490&gt;1,VLOOKUP(VALUE(W1490),'REB BEV MIN MKUP'!O:Q,3,0),0)))),0)</f>
        <v>0</v>
      </c>
      <c r="AE1490" s="62" t="str">
        <f t="shared" si="753"/>
        <v/>
      </c>
      <c r="AF1490" s="63" t="str">
        <f t="shared" si="754"/>
        <v/>
      </c>
      <c r="AG1490" s="64" t="str">
        <f t="shared" si="755"/>
        <v/>
      </c>
      <c r="AH1490" s="65" t="str">
        <f t="shared" si="756"/>
        <v/>
      </c>
      <c r="AI1490" s="66" t="str">
        <f>IF(AE:AE="","",IF(R1490="Refreshment Beverage",AK1490*(Rates!J$19/100),ROUND(SUM(AH1490*(Rates!$J$8/100)),4)))</f>
        <v/>
      </c>
      <c r="AJ1490" s="67" t="str">
        <f t="shared" si="757"/>
        <v/>
      </c>
      <c r="AK1490" s="22" t="str">
        <f t="shared" si="758"/>
        <v/>
      </c>
      <c r="AL1490" s="62" t="str">
        <f t="shared" si="759"/>
        <v/>
      </c>
      <c r="AM1490" s="63" t="str">
        <f>IF(AS1490="","",IF(R1490="Refreshment Beverage",ROUND(AS1490*Rates!K$19,4),ROUND(AO1490*(VLOOKUP(VALUE(Q1490),Rates!G$4:L$12,3,0)),4)))</f>
        <v/>
      </c>
      <c r="AN1490" s="68" t="str">
        <f>IF(AS1490="","",IF(R1490="Refreshment Beverage",AS1490*(Rates!J$19/100),MAX(AM1490,AB1490)))</f>
        <v/>
      </c>
      <c r="AO1490" s="69" t="str">
        <f t="shared" si="760"/>
        <v/>
      </c>
      <c r="AP1490" s="69" t="str">
        <f t="shared" si="761"/>
        <v/>
      </c>
      <c r="AQ1490" s="70" t="str">
        <f>IF(AS1490="","",IF(R1490="Refreshment Beverage",ROUND(SUM(VLOOKUP(Q:Q,Rates!G$15:L$19,3,0)*(AS1490-Y1490-Z1490-AA1490)),4),ROUND(SUM(Rates!$K$8*AS1490),4)))</f>
        <v/>
      </c>
      <c r="AR1490" s="66" t="str">
        <f t="shared" si="762"/>
        <v/>
      </c>
      <c r="AS1490" s="22" t="str">
        <f t="shared" si="763"/>
        <v/>
      </c>
      <c r="AT1490" s="62" t="str">
        <f t="shared" si="764"/>
        <v/>
      </c>
      <c r="AU1490" s="63" t="str">
        <f>IF(AX1490="","",IF(R1490="Refreshment Beverage",ROUND((BA1490-Y1490-Z1490-AA1490)*VLOOKUP(VALUE(Q1490),Rates!G$15:L$19,3,0),4),ROUND(AW1490*(VLOOKUP(VALUE(Q1490),Rates!G:L,3,0)),4)))</f>
        <v/>
      </c>
      <c r="AV1490" s="68" t="str">
        <f t="shared" si="765"/>
        <v/>
      </c>
      <c r="AW1490" s="69" t="str">
        <f t="shared" si="766"/>
        <v/>
      </c>
      <c r="AX1490" s="65" t="str">
        <f t="shared" si="767"/>
        <v/>
      </c>
      <c r="AY1490" s="70" t="str">
        <f>IF(AX1490="","",IF(R1490="Refreshment Beverage",ROUND(SUM(AX1490*Rates!K$19),4),ROUND(SUM(AX1490*(Rates!J$8/100)),4)))</f>
        <v/>
      </c>
      <c r="AZ1490" s="67" t="str">
        <f t="shared" si="768"/>
        <v/>
      </c>
      <c r="BA1490" s="22" t="str">
        <f t="shared" si="769"/>
        <v/>
      </c>
      <c r="BD1490" s="171"/>
      <c r="BE1490" s="171"/>
      <c r="BF1490" s="171"/>
      <c r="BG1490" s="171"/>
    </row>
    <row r="1491" spans="11:59" ht="12.75" customHeight="1" x14ac:dyDescent="0.3">
      <c r="K1491" s="42" t="str">
        <f t="shared" si="741"/>
        <v/>
      </c>
      <c r="L1491" s="55" t="str">
        <f t="shared" si="742"/>
        <v/>
      </c>
      <c r="M1491" s="43" t="str">
        <f t="shared" si="743"/>
        <v/>
      </c>
      <c r="N1491" s="56" t="str" cm="1">
        <f t="array" ref="N1491">IFERROR(IF(_xlfn.SINGLE(B:B)="","",IF(R1491="Beer",SUM(LOOKUP(2,1/(Rates!$B$3:$B$5&lt;=W1491)/(Rates!$C$3:$C$5&gt;=W1491),Rates!$D$3:$D$5)*(X1491/100)*W1491),IF(R1491="Refreshment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56" t="str">
        <f t="shared" si="744"/>
        <v/>
      </c>
      <c r="P1491" s="53"/>
      <c r="Q1491" s="14" t="str">
        <f t="shared" si="745"/>
        <v/>
      </c>
      <c r="R1491" s="57" t="str">
        <f t="shared" si="746"/>
        <v/>
      </c>
      <c r="S1491" s="58" t="str">
        <f>IF(B1491="","",IF(R1491="Refreshment Beverage",VLOOKUP(VALUE(Q1491),Rates!G$15:L$19,2,0),VLOOKUP(VALUE(Q1491),Rates!G$4:L$12,2,0)))</f>
        <v/>
      </c>
      <c r="T1491" s="58" t="str">
        <f t="shared" si="747"/>
        <v/>
      </c>
      <c r="U1491" s="58" t="str">
        <f t="shared" si="748"/>
        <v/>
      </c>
      <c r="V1491" s="58" t="str">
        <f t="shared" si="749"/>
        <v/>
      </c>
      <c r="W1491" s="58" t="str">
        <f t="shared" si="750"/>
        <v/>
      </c>
      <c r="X1491" s="59" t="str">
        <f t="shared" si="751"/>
        <v/>
      </c>
      <c r="Y1491" s="60" t="str">
        <f>IF(B:B="","",IF(R1491="Refreshment Beverage",VLOOKUP(Q1491,Rates!G$15:L$19,6,0)*W1491,VLOOKUP(Q1491,Rates!G$4:L$12,6,0)*W1491))</f>
        <v/>
      </c>
      <c r="Z1491" s="60" t="str">
        <f t="shared" si="752"/>
        <v/>
      </c>
      <c r="AA1491" s="60" t="str">
        <f t="shared" si="770"/>
        <v/>
      </c>
      <c r="AB1491" s="61" t="str" cm="1">
        <f t="array" ref="AB1491">IF(_xlfn.SINGLE(B:B)="","",IF(R1491="Refreshment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61" t="str" cm="1">
        <f t="array" ref="AC1491">IF(_xlfn.SINGLE(B:B)="","",IF(R1491="Refreshment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68">
        <f>IFERROR(IF(R1491="Beer","",IF(OR(Q1491=1,Q1491=2,Q1491=3,Q1491=4),VLOOKUP(Q1491,Rates!$A$31:$B$34,2,0)*W1491,IF(V1491=1,VLOOKUP(U1491,'REB BEV MIN MKUP'!B:E,4,0),IF(V1491&gt;1,VLOOKUP(VALUE(W1491),'REB BEV MIN MKUP'!O:Q,3,0),0)))),0)</f>
        <v>0</v>
      </c>
      <c r="AE1491" s="62" t="str">
        <f t="shared" si="753"/>
        <v/>
      </c>
      <c r="AF1491" s="63" t="str">
        <f t="shared" si="754"/>
        <v/>
      </c>
      <c r="AG1491" s="64" t="str">
        <f t="shared" si="755"/>
        <v/>
      </c>
      <c r="AH1491" s="65" t="str">
        <f t="shared" si="756"/>
        <v/>
      </c>
      <c r="AI1491" s="66" t="str">
        <f>IF(AE:AE="","",IF(R1491="Refreshment Beverage",AK1491*(Rates!J$19/100),ROUND(SUM(AH1491*(Rates!$J$8/100)),4)))</f>
        <v/>
      </c>
      <c r="AJ1491" s="67" t="str">
        <f t="shared" si="757"/>
        <v/>
      </c>
      <c r="AK1491" s="22" t="str">
        <f t="shared" si="758"/>
        <v/>
      </c>
      <c r="AL1491" s="62" t="str">
        <f t="shared" si="759"/>
        <v/>
      </c>
      <c r="AM1491" s="63" t="str">
        <f>IF(AS1491="","",IF(R1491="Refreshment Beverage",ROUND(AS1491*Rates!K$19,4),ROUND(AO1491*(VLOOKUP(VALUE(Q1491),Rates!G$4:L$12,3,0)),4)))</f>
        <v/>
      </c>
      <c r="AN1491" s="68" t="str">
        <f>IF(AS1491="","",IF(R1491="Refreshment Beverage",AS1491*(Rates!J$19/100),MAX(AM1491,AB1491)))</f>
        <v/>
      </c>
      <c r="AO1491" s="69" t="str">
        <f t="shared" si="760"/>
        <v/>
      </c>
      <c r="AP1491" s="69" t="str">
        <f t="shared" si="761"/>
        <v/>
      </c>
      <c r="AQ1491" s="70" t="str">
        <f>IF(AS1491="","",IF(R1491="Refreshment Beverage",ROUND(SUM(VLOOKUP(Q:Q,Rates!G$15:L$19,3,0)*(AS1491-Y1491-Z1491-AA1491)),4),ROUND(SUM(Rates!$K$8*AS1491),4)))</f>
        <v/>
      </c>
      <c r="AR1491" s="66" t="str">
        <f t="shared" si="762"/>
        <v/>
      </c>
      <c r="AS1491" s="22" t="str">
        <f t="shared" si="763"/>
        <v/>
      </c>
      <c r="AT1491" s="62" t="str">
        <f t="shared" si="764"/>
        <v/>
      </c>
      <c r="AU1491" s="63" t="str">
        <f>IF(AX1491="","",IF(R1491="Refreshment Beverage",ROUND((BA1491-Y1491-Z1491-AA1491)*VLOOKUP(VALUE(Q1491),Rates!G$15:L$19,3,0),4),ROUND(AW1491*(VLOOKUP(VALUE(Q1491),Rates!G:L,3,0)),4)))</f>
        <v/>
      </c>
      <c r="AV1491" s="68" t="str">
        <f t="shared" si="765"/>
        <v/>
      </c>
      <c r="AW1491" s="69" t="str">
        <f t="shared" si="766"/>
        <v/>
      </c>
      <c r="AX1491" s="65" t="str">
        <f t="shared" si="767"/>
        <v/>
      </c>
      <c r="AY1491" s="70" t="str">
        <f>IF(AX1491="","",IF(R1491="Refreshment Beverage",ROUND(SUM(AX1491*Rates!K$19),4),ROUND(SUM(AX1491*(Rates!J$8/100)),4)))</f>
        <v/>
      </c>
      <c r="AZ1491" s="67" t="str">
        <f t="shared" si="768"/>
        <v/>
      </c>
      <c r="BA1491" s="22" t="str">
        <f t="shared" si="769"/>
        <v/>
      </c>
      <c r="BD1491" s="171"/>
      <c r="BE1491" s="171"/>
      <c r="BF1491" s="171"/>
      <c r="BG1491" s="171"/>
    </row>
    <row r="1492" spans="11:59" ht="12.75" customHeight="1" x14ac:dyDescent="0.3">
      <c r="K1492" s="42" t="str">
        <f t="shared" si="741"/>
        <v/>
      </c>
      <c r="L1492" s="55" t="str">
        <f t="shared" si="742"/>
        <v/>
      </c>
      <c r="M1492" s="43" t="str">
        <f t="shared" si="743"/>
        <v/>
      </c>
      <c r="N1492" s="56" t="str" cm="1">
        <f t="array" ref="N1492">IFERROR(IF(_xlfn.SINGLE(B:B)="","",IF(R1492="Beer",SUM(LOOKUP(2,1/(Rates!$B$3:$B$5&lt;=W1492)/(Rates!$C$3:$C$5&gt;=W1492),Rates!$D$3:$D$5)*(X1492/100)*W1492),IF(R1492="Refreshment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56" t="str">
        <f t="shared" si="744"/>
        <v/>
      </c>
      <c r="P1492" s="53"/>
      <c r="Q1492" s="14" t="str">
        <f t="shared" si="745"/>
        <v/>
      </c>
      <c r="R1492" s="57" t="str">
        <f t="shared" si="746"/>
        <v/>
      </c>
      <c r="S1492" s="58" t="str">
        <f>IF(B1492="","",IF(R1492="Refreshment Beverage",VLOOKUP(VALUE(Q1492),Rates!G$15:L$19,2,0),VLOOKUP(VALUE(Q1492),Rates!G$4:L$12,2,0)))</f>
        <v/>
      </c>
      <c r="T1492" s="58" t="str">
        <f t="shared" si="747"/>
        <v/>
      </c>
      <c r="U1492" s="58" t="str">
        <f t="shared" si="748"/>
        <v/>
      </c>
      <c r="V1492" s="58" t="str">
        <f t="shared" si="749"/>
        <v/>
      </c>
      <c r="W1492" s="58" t="str">
        <f t="shared" si="750"/>
        <v/>
      </c>
      <c r="X1492" s="59" t="str">
        <f t="shared" si="751"/>
        <v/>
      </c>
      <c r="Y1492" s="60" t="str">
        <f>IF(B:B="","",IF(R1492="Refreshment Beverage",VLOOKUP(Q1492,Rates!G$15:L$19,6,0)*W1492,VLOOKUP(Q1492,Rates!G$4:L$12,6,0)*W1492))</f>
        <v/>
      </c>
      <c r="Z1492" s="60" t="str">
        <f t="shared" si="752"/>
        <v/>
      </c>
      <c r="AA1492" s="60" t="str">
        <f t="shared" si="770"/>
        <v/>
      </c>
      <c r="AB1492" s="61" t="str" cm="1">
        <f t="array" ref="AB1492">IF(_xlfn.SINGLE(B:B)="","",IF(R1492="Refreshment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61" t="str" cm="1">
        <f t="array" ref="AC1492">IF(_xlfn.SINGLE(B:B)="","",IF(R1492="Refreshment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68">
        <f>IFERROR(IF(R1492="Beer","",IF(OR(Q1492=1,Q1492=2,Q1492=3,Q1492=4),VLOOKUP(Q1492,Rates!$A$31:$B$34,2,0)*W1492,IF(V1492=1,VLOOKUP(U1492,'REB BEV MIN MKUP'!B:E,4,0),IF(V1492&gt;1,VLOOKUP(VALUE(W1492),'REB BEV MIN MKUP'!O:Q,3,0),0)))),0)</f>
        <v>0</v>
      </c>
      <c r="AE1492" s="62" t="str">
        <f t="shared" si="753"/>
        <v/>
      </c>
      <c r="AF1492" s="63" t="str">
        <f t="shared" si="754"/>
        <v/>
      </c>
      <c r="AG1492" s="64" t="str">
        <f t="shared" si="755"/>
        <v/>
      </c>
      <c r="AH1492" s="65" t="str">
        <f t="shared" si="756"/>
        <v/>
      </c>
      <c r="AI1492" s="66" t="str">
        <f>IF(AE:AE="","",IF(R1492="Refreshment Beverage",AK1492*(Rates!J$19/100),ROUND(SUM(AH1492*(Rates!$J$8/100)),4)))</f>
        <v/>
      </c>
      <c r="AJ1492" s="67" t="str">
        <f t="shared" si="757"/>
        <v/>
      </c>
      <c r="AK1492" s="22" t="str">
        <f t="shared" si="758"/>
        <v/>
      </c>
      <c r="AL1492" s="62" t="str">
        <f t="shared" si="759"/>
        <v/>
      </c>
      <c r="AM1492" s="63" t="str">
        <f>IF(AS1492="","",IF(R1492="Refreshment Beverage",ROUND(AS1492*Rates!K$19,4),ROUND(AO1492*(VLOOKUP(VALUE(Q1492),Rates!G$4:L$12,3,0)),4)))</f>
        <v/>
      </c>
      <c r="AN1492" s="68" t="str">
        <f>IF(AS1492="","",IF(R1492="Refreshment Beverage",AS1492*(Rates!J$19/100),MAX(AM1492,AB1492)))</f>
        <v/>
      </c>
      <c r="AO1492" s="69" t="str">
        <f t="shared" si="760"/>
        <v/>
      </c>
      <c r="AP1492" s="69" t="str">
        <f t="shared" si="761"/>
        <v/>
      </c>
      <c r="AQ1492" s="70" t="str">
        <f>IF(AS1492="","",IF(R1492="Refreshment Beverage",ROUND(SUM(VLOOKUP(Q:Q,Rates!G$15:L$19,3,0)*(AS1492-Y1492-Z1492-AA1492)),4),ROUND(SUM(Rates!$K$8*AS1492),4)))</f>
        <v/>
      </c>
      <c r="AR1492" s="66" t="str">
        <f t="shared" si="762"/>
        <v/>
      </c>
      <c r="AS1492" s="22" t="str">
        <f t="shared" si="763"/>
        <v/>
      </c>
      <c r="AT1492" s="62" t="str">
        <f t="shared" si="764"/>
        <v/>
      </c>
      <c r="AU1492" s="63" t="str">
        <f>IF(AX1492="","",IF(R1492="Refreshment Beverage",ROUND((BA1492-Y1492-Z1492-AA1492)*VLOOKUP(VALUE(Q1492),Rates!G$15:L$19,3,0),4),ROUND(AW1492*(VLOOKUP(VALUE(Q1492),Rates!G:L,3,0)),4)))</f>
        <v/>
      </c>
      <c r="AV1492" s="68" t="str">
        <f t="shared" si="765"/>
        <v/>
      </c>
      <c r="AW1492" s="69" t="str">
        <f t="shared" si="766"/>
        <v/>
      </c>
      <c r="AX1492" s="65" t="str">
        <f t="shared" si="767"/>
        <v/>
      </c>
      <c r="AY1492" s="70" t="str">
        <f>IF(AX1492="","",IF(R1492="Refreshment Beverage",ROUND(SUM(AX1492*Rates!K$19),4),ROUND(SUM(AX1492*(Rates!J$8/100)),4)))</f>
        <v/>
      </c>
      <c r="AZ1492" s="67" t="str">
        <f t="shared" si="768"/>
        <v/>
      </c>
      <c r="BA1492" s="22" t="str">
        <f t="shared" si="769"/>
        <v/>
      </c>
      <c r="BD1492" s="171"/>
      <c r="BE1492" s="171"/>
      <c r="BF1492" s="171"/>
      <c r="BG1492" s="171"/>
    </row>
    <row r="1493" spans="11:59" ht="12.75" customHeight="1" x14ac:dyDescent="0.3">
      <c r="K1493" s="42" t="str">
        <f t="shared" si="741"/>
        <v/>
      </c>
      <c r="L1493" s="55" t="str">
        <f t="shared" si="742"/>
        <v/>
      </c>
      <c r="M1493" s="43" t="str">
        <f t="shared" si="743"/>
        <v/>
      </c>
      <c r="N1493" s="56" t="str" cm="1">
        <f t="array" ref="N1493">IFERROR(IF(_xlfn.SINGLE(B:B)="","",IF(R1493="Beer",SUM(LOOKUP(2,1/(Rates!$B$3:$B$5&lt;=W1493)/(Rates!$C$3:$C$5&gt;=W1493),Rates!$D$3:$D$5)*(X1493/100)*W1493),IF(R1493="Refreshment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56" t="str">
        <f t="shared" si="744"/>
        <v/>
      </c>
      <c r="P1493" s="53"/>
      <c r="Q1493" s="14" t="str">
        <f t="shared" si="745"/>
        <v/>
      </c>
      <c r="R1493" s="57" t="str">
        <f t="shared" si="746"/>
        <v/>
      </c>
      <c r="S1493" s="58" t="str">
        <f>IF(B1493="","",IF(R1493="Refreshment Beverage",VLOOKUP(VALUE(Q1493),Rates!G$15:L$19,2,0),VLOOKUP(VALUE(Q1493),Rates!G$4:L$12,2,0)))</f>
        <v/>
      </c>
      <c r="T1493" s="58" t="str">
        <f t="shared" si="747"/>
        <v/>
      </c>
      <c r="U1493" s="58" t="str">
        <f t="shared" si="748"/>
        <v/>
      </c>
      <c r="V1493" s="58" t="str">
        <f t="shared" si="749"/>
        <v/>
      </c>
      <c r="W1493" s="58" t="str">
        <f t="shared" si="750"/>
        <v/>
      </c>
      <c r="X1493" s="59" t="str">
        <f t="shared" si="751"/>
        <v/>
      </c>
      <c r="Y1493" s="60" t="str">
        <f>IF(B:B="","",IF(R1493="Refreshment Beverage",VLOOKUP(Q1493,Rates!G$15:L$19,6,0)*W1493,VLOOKUP(Q1493,Rates!G$4:L$12,6,0)*W1493))</f>
        <v/>
      </c>
      <c r="Z1493" s="60" t="str">
        <f t="shared" si="752"/>
        <v/>
      </c>
      <c r="AA1493" s="60" t="str">
        <f t="shared" si="770"/>
        <v/>
      </c>
      <c r="AB1493" s="61" t="str" cm="1">
        <f t="array" ref="AB1493">IF(_xlfn.SINGLE(B:B)="","",IF(R1493="Refreshment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61" t="str" cm="1">
        <f t="array" ref="AC1493">IF(_xlfn.SINGLE(B:B)="","",IF(R1493="Refreshment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68">
        <f>IFERROR(IF(R1493="Beer","",IF(OR(Q1493=1,Q1493=2,Q1493=3,Q1493=4),VLOOKUP(Q1493,Rates!$A$31:$B$34,2,0)*W1493,IF(V1493=1,VLOOKUP(U1493,'REB BEV MIN MKUP'!B:E,4,0),IF(V1493&gt;1,VLOOKUP(VALUE(W1493),'REB BEV MIN MKUP'!O:Q,3,0),0)))),0)</f>
        <v>0</v>
      </c>
      <c r="AE1493" s="62" t="str">
        <f t="shared" si="753"/>
        <v/>
      </c>
      <c r="AF1493" s="63" t="str">
        <f t="shared" si="754"/>
        <v/>
      </c>
      <c r="AG1493" s="64" t="str">
        <f t="shared" si="755"/>
        <v/>
      </c>
      <c r="AH1493" s="65" t="str">
        <f t="shared" si="756"/>
        <v/>
      </c>
      <c r="AI1493" s="66" t="str">
        <f>IF(AE:AE="","",IF(R1493="Refreshment Beverage",AK1493*(Rates!J$19/100),ROUND(SUM(AH1493*(Rates!$J$8/100)),4)))</f>
        <v/>
      </c>
      <c r="AJ1493" s="67" t="str">
        <f t="shared" si="757"/>
        <v/>
      </c>
      <c r="AK1493" s="22" t="str">
        <f t="shared" si="758"/>
        <v/>
      </c>
      <c r="AL1493" s="62" t="str">
        <f t="shared" si="759"/>
        <v/>
      </c>
      <c r="AM1493" s="63" t="str">
        <f>IF(AS1493="","",IF(R1493="Refreshment Beverage",ROUND(AS1493*Rates!K$19,4),ROUND(AO1493*(VLOOKUP(VALUE(Q1493),Rates!G$4:L$12,3,0)),4)))</f>
        <v/>
      </c>
      <c r="AN1493" s="68" t="str">
        <f>IF(AS1493="","",IF(R1493="Refreshment Beverage",AS1493*(Rates!J$19/100),MAX(AM1493,AB1493)))</f>
        <v/>
      </c>
      <c r="AO1493" s="69" t="str">
        <f t="shared" si="760"/>
        <v/>
      </c>
      <c r="AP1493" s="69" t="str">
        <f t="shared" si="761"/>
        <v/>
      </c>
      <c r="AQ1493" s="70" t="str">
        <f>IF(AS1493="","",IF(R1493="Refreshment Beverage",ROUND(SUM(VLOOKUP(Q:Q,Rates!G$15:L$19,3,0)*(AS1493-Y1493-Z1493-AA1493)),4),ROUND(SUM(Rates!$K$8*AS1493),4)))</f>
        <v/>
      </c>
      <c r="AR1493" s="66" t="str">
        <f t="shared" si="762"/>
        <v/>
      </c>
      <c r="AS1493" s="22" t="str">
        <f t="shared" si="763"/>
        <v/>
      </c>
      <c r="AT1493" s="62" t="str">
        <f t="shared" si="764"/>
        <v/>
      </c>
      <c r="AU1493" s="63" t="str">
        <f>IF(AX1493="","",IF(R1493="Refreshment Beverage",ROUND((BA1493-Y1493-Z1493-AA1493)*VLOOKUP(VALUE(Q1493),Rates!G$15:L$19,3,0),4),ROUND(AW1493*(VLOOKUP(VALUE(Q1493),Rates!G:L,3,0)),4)))</f>
        <v/>
      </c>
      <c r="AV1493" s="68" t="str">
        <f t="shared" si="765"/>
        <v/>
      </c>
      <c r="AW1493" s="69" t="str">
        <f t="shared" si="766"/>
        <v/>
      </c>
      <c r="AX1493" s="65" t="str">
        <f t="shared" si="767"/>
        <v/>
      </c>
      <c r="AY1493" s="70" t="str">
        <f>IF(AX1493="","",IF(R1493="Refreshment Beverage",ROUND(SUM(AX1493*Rates!K$19),4),ROUND(SUM(AX1493*(Rates!J$8/100)),4)))</f>
        <v/>
      </c>
      <c r="AZ1493" s="67" t="str">
        <f t="shared" si="768"/>
        <v/>
      </c>
      <c r="BA1493" s="22" t="str">
        <f t="shared" si="769"/>
        <v/>
      </c>
      <c r="BD1493" s="171"/>
      <c r="BE1493" s="171"/>
      <c r="BF1493" s="171"/>
      <c r="BG1493" s="171"/>
    </row>
    <row r="1494" spans="11:59" ht="12.75" customHeight="1" x14ac:dyDescent="0.3">
      <c r="K1494" s="42" t="str">
        <f t="shared" si="741"/>
        <v/>
      </c>
      <c r="L1494" s="55" t="str">
        <f t="shared" si="742"/>
        <v/>
      </c>
      <c r="M1494" s="43" t="str">
        <f t="shared" si="743"/>
        <v/>
      </c>
      <c r="N1494" s="56" t="str" cm="1">
        <f t="array" ref="N1494">IFERROR(IF(_xlfn.SINGLE(B:B)="","",IF(R1494="Beer",SUM(LOOKUP(2,1/(Rates!$B$3:$B$5&lt;=W1494)/(Rates!$C$3:$C$5&gt;=W1494),Rates!$D$3:$D$5)*(X1494/100)*W1494),IF(R1494="Refreshment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56" t="str">
        <f t="shared" si="744"/>
        <v/>
      </c>
      <c r="P1494" s="53"/>
      <c r="Q1494" s="14" t="str">
        <f t="shared" si="745"/>
        <v/>
      </c>
      <c r="R1494" s="57" t="str">
        <f t="shared" si="746"/>
        <v/>
      </c>
      <c r="S1494" s="58" t="str">
        <f>IF(B1494="","",IF(R1494="Refreshment Beverage",VLOOKUP(VALUE(Q1494),Rates!G$15:L$19,2,0),VLOOKUP(VALUE(Q1494),Rates!G$4:L$12,2,0)))</f>
        <v/>
      </c>
      <c r="T1494" s="58" t="str">
        <f t="shared" si="747"/>
        <v/>
      </c>
      <c r="U1494" s="58" t="str">
        <f t="shared" si="748"/>
        <v/>
      </c>
      <c r="V1494" s="58" t="str">
        <f t="shared" si="749"/>
        <v/>
      </c>
      <c r="W1494" s="58" t="str">
        <f t="shared" si="750"/>
        <v/>
      </c>
      <c r="X1494" s="59" t="str">
        <f t="shared" si="751"/>
        <v/>
      </c>
      <c r="Y1494" s="60" t="str">
        <f>IF(B:B="","",IF(R1494="Refreshment Beverage",VLOOKUP(Q1494,Rates!G$15:L$19,6,0)*W1494,VLOOKUP(Q1494,Rates!G$4:L$12,6,0)*W1494))</f>
        <v/>
      </c>
      <c r="Z1494" s="60" t="str">
        <f t="shared" si="752"/>
        <v/>
      </c>
      <c r="AA1494" s="60" t="str">
        <f t="shared" si="770"/>
        <v/>
      </c>
      <c r="AB1494" s="61" t="str" cm="1">
        <f t="array" ref="AB1494">IF(_xlfn.SINGLE(B:B)="","",IF(R1494="Refreshment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61" t="str" cm="1">
        <f t="array" ref="AC1494">IF(_xlfn.SINGLE(B:B)="","",IF(R1494="Refreshment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68">
        <f>IFERROR(IF(R1494="Beer","",IF(OR(Q1494=1,Q1494=2,Q1494=3,Q1494=4),VLOOKUP(Q1494,Rates!$A$31:$B$34,2,0)*W1494,IF(V1494=1,VLOOKUP(U1494,'REB BEV MIN MKUP'!B:E,4,0),IF(V1494&gt;1,VLOOKUP(VALUE(W1494),'REB BEV MIN MKUP'!O:Q,3,0),0)))),0)</f>
        <v>0</v>
      </c>
      <c r="AE1494" s="62" t="str">
        <f t="shared" si="753"/>
        <v/>
      </c>
      <c r="AF1494" s="63" t="str">
        <f t="shared" si="754"/>
        <v/>
      </c>
      <c r="AG1494" s="64" t="str">
        <f t="shared" si="755"/>
        <v/>
      </c>
      <c r="AH1494" s="65" t="str">
        <f t="shared" si="756"/>
        <v/>
      </c>
      <c r="AI1494" s="66" t="str">
        <f>IF(AE:AE="","",IF(R1494="Refreshment Beverage",AK1494*(Rates!J$19/100),ROUND(SUM(AH1494*(Rates!$J$8/100)),4)))</f>
        <v/>
      </c>
      <c r="AJ1494" s="67" t="str">
        <f t="shared" si="757"/>
        <v/>
      </c>
      <c r="AK1494" s="22" t="str">
        <f t="shared" si="758"/>
        <v/>
      </c>
      <c r="AL1494" s="62" t="str">
        <f t="shared" si="759"/>
        <v/>
      </c>
      <c r="AM1494" s="63" t="str">
        <f>IF(AS1494="","",IF(R1494="Refreshment Beverage",ROUND(AS1494*Rates!K$19,4),ROUND(AO1494*(VLOOKUP(VALUE(Q1494),Rates!G$4:L$12,3,0)),4)))</f>
        <v/>
      </c>
      <c r="AN1494" s="68" t="str">
        <f>IF(AS1494="","",IF(R1494="Refreshment Beverage",AS1494*(Rates!J$19/100),MAX(AM1494,AB1494)))</f>
        <v/>
      </c>
      <c r="AO1494" s="69" t="str">
        <f t="shared" si="760"/>
        <v/>
      </c>
      <c r="AP1494" s="69" t="str">
        <f t="shared" si="761"/>
        <v/>
      </c>
      <c r="AQ1494" s="70" t="str">
        <f>IF(AS1494="","",IF(R1494="Refreshment Beverage",ROUND(SUM(VLOOKUP(Q:Q,Rates!G$15:L$19,3,0)*(AS1494-Y1494-Z1494-AA1494)),4),ROUND(SUM(Rates!$K$8*AS1494),4)))</f>
        <v/>
      </c>
      <c r="AR1494" s="66" t="str">
        <f t="shared" si="762"/>
        <v/>
      </c>
      <c r="AS1494" s="22" t="str">
        <f t="shared" si="763"/>
        <v/>
      </c>
      <c r="AT1494" s="62" t="str">
        <f t="shared" si="764"/>
        <v/>
      </c>
      <c r="AU1494" s="63" t="str">
        <f>IF(AX1494="","",IF(R1494="Refreshment Beverage",ROUND((BA1494-Y1494-Z1494-AA1494)*VLOOKUP(VALUE(Q1494),Rates!G$15:L$19,3,0),4),ROUND(AW1494*(VLOOKUP(VALUE(Q1494),Rates!G:L,3,0)),4)))</f>
        <v/>
      </c>
      <c r="AV1494" s="68" t="str">
        <f t="shared" si="765"/>
        <v/>
      </c>
      <c r="AW1494" s="69" t="str">
        <f t="shared" si="766"/>
        <v/>
      </c>
      <c r="AX1494" s="65" t="str">
        <f t="shared" si="767"/>
        <v/>
      </c>
      <c r="AY1494" s="70" t="str">
        <f>IF(AX1494="","",IF(R1494="Refreshment Beverage",ROUND(SUM(AX1494*Rates!K$19),4),ROUND(SUM(AX1494*(Rates!J$8/100)),4)))</f>
        <v/>
      </c>
      <c r="AZ1494" s="67" t="str">
        <f t="shared" si="768"/>
        <v/>
      </c>
      <c r="BA1494" s="22" t="str">
        <f t="shared" si="769"/>
        <v/>
      </c>
      <c r="BD1494" s="171"/>
      <c r="BE1494" s="171"/>
      <c r="BF1494" s="171"/>
      <c r="BG1494" s="171"/>
    </row>
    <row r="1495" spans="11:59" ht="12.75" customHeight="1" x14ac:dyDescent="0.3">
      <c r="K1495" s="42" t="str">
        <f t="shared" si="741"/>
        <v/>
      </c>
      <c r="L1495" s="55" t="str">
        <f t="shared" si="742"/>
        <v/>
      </c>
      <c r="M1495" s="43" t="str">
        <f t="shared" si="743"/>
        <v/>
      </c>
      <c r="N1495" s="56" t="str" cm="1">
        <f t="array" ref="N1495">IFERROR(IF(_xlfn.SINGLE(B:B)="","",IF(R1495="Beer",SUM(LOOKUP(2,1/(Rates!$B$3:$B$5&lt;=W1495)/(Rates!$C$3:$C$5&gt;=W1495),Rates!$D$3:$D$5)*(X1495/100)*W1495),IF(R1495="Refreshment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56" t="str">
        <f t="shared" si="744"/>
        <v/>
      </c>
      <c r="P1495" s="53"/>
      <c r="Q1495" s="14" t="str">
        <f t="shared" si="745"/>
        <v/>
      </c>
      <c r="R1495" s="57" t="str">
        <f t="shared" si="746"/>
        <v/>
      </c>
      <c r="S1495" s="58" t="str">
        <f>IF(B1495="","",IF(R1495="Refreshment Beverage",VLOOKUP(VALUE(Q1495),Rates!G$15:L$19,2,0),VLOOKUP(VALUE(Q1495),Rates!G$4:L$12,2,0)))</f>
        <v/>
      </c>
      <c r="T1495" s="58" t="str">
        <f t="shared" si="747"/>
        <v/>
      </c>
      <c r="U1495" s="58" t="str">
        <f t="shared" si="748"/>
        <v/>
      </c>
      <c r="V1495" s="58" t="str">
        <f t="shared" si="749"/>
        <v/>
      </c>
      <c r="W1495" s="58" t="str">
        <f t="shared" si="750"/>
        <v/>
      </c>
      <c r="X1495" s="59" t="str">
        <f t="shared" si="751"/>
        <v/>
      </c>
      <c r="Y1495" s="60" t="str">
        <f>IF(B:B="","",IF(R1495="Refreshment Beverage",VLOOKUP(Q1495,Rates!G$15:L$19,6,0)*W1495,VLOOKUP(Q1495,Rates!G$4:L$12,6,0)*W1495))</f>
        <v/>
      </c>
      <c r="Z1495" s="60" t="str">
        <f t="shared" si="752"/>
        <v/>
      </c>
      <c r="AA1495" s="60" t="str">
        <f t="shared" si="770"/>
        <v/>
      </c>
      <c r="AB1495" s="61" t="str" cm="1">
        <f t="array" ref="AB1495">IF(_xlfn.SINGLE(B:B)="","",IF(R1495="Refreshment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61" t="str" cm="1">
        <f t="array" ref="AC1495">IF(_xlfn.SINGLE(B:B)="","",IF(R1495="Refreshment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68">
        <f>IFERROR(IF(R1495="Beer","",IF(OR(Q1495=1,Q1495=2,Q1495=3,Q1495=4),VLOOKUP(Q1495,Rates!$A$31:$B$34,2,0)*W1495,IF(V1495=1,VLOOKUP(U1495,'REB BEV MIN MKUP'!B:E,4,0),IF(V1495&gt;1,VLOOKUP(VALUE(W1495),'REB BEV MIN MKUP'!O:Q,3,0),0)))),0)</f>
        <v>0</v>
      </c>
      <c r="AE1495" s="62" t="str">
        <f t="shared" si="753"/>
        <v/>
      </c>
      <c r="AF1495" s="63" t="str">
        <f t="shared" si="754"/>
        <v/>
      </c>
      <c r="AG1495" s="64" t="str">
        <f t="shared" si="755"/>
        <v/>
      </c>
      <c r="AH1495" s="65" t="str">
        <f t="shared" si="756"/>
        <v/>
      </c>
      <c r="AI1495" s="66" t="str">
        <f>IF(AE:AE="","",IF(R1495="Refreshment Beverage",AK1495*(Rates!J$19/100),ROUND(SUM(AH1495*(Rates!$J$8/100)),4)))</f>
        <v/>
      </c>
      <c r="AJ1495" s="67" t="str">
        <f t="shared" si="757"/>
        <v/>
      </c>
      <c r="AK1495" s="22" t="str">
        <f t="shared" si="758"/>
        <v/>
      </c>
      <c r="AL1495" s="62" t="str">
        <f t="shared" si="759"/>
        <v/>
      </c>
      <c r="AM1495" s="63" t="str">
        <f>IF(AS1495="","",IF(R1495="Refreshment Beverage",ROUND(AS1495*Rates!K$19,4),ROUND(AO1495*(VLOOKUP(VALUE(Q1495),Rates!G$4:L$12,3,0)),4)))</f>
        <v/>
      </c>
      <c r="AN1495" s="68" t="str">
        <f>IF(AS1495="","",IF(R1495="Refreshment Beverage",AS1495*(Rates!J$19/100),MAX(AM1495,AB1495)))</f>
        <v/>
      </c>
      <c r="AO1495" s="69" t="str">
        <f t="shared" si="760"/>
        <v/>
      </c>
      <c r="AP1495" s="69" t="str">
        <f t="shared" si="761"/>
        <v/>
      </c>
      <c r="AQ1495" s="70" t="str">
        <f>IF(AS1495="","",IF(R1495="Refreshment Beverage",ROUND(SUM(VLOOKUP(Q:Q,Rates!G$15:L$19,3,0)*(AS1495-Y1495-Z1495-AA1495)),4),ROUND(SUM(Rates!$K$8*AS1495),4)))</f>
        <v/>
      </c>
      <c r="AR1495" s="66" t="str">
        <f t="shared" si="762"/>
        <v/>
      </c>
      <c r="AS1495" s="22" t="str">
        <f t="shared" si="763"/>
        <v/>
      </c>
      <c r="AT1495" s="62" t="str">
        <f t="shared" si="764"/>
        <v/>
      </c>
      <c r="AU1495" s="63" t="str">
        <f>IF(AX1495="","",IF(R1495="Refreshment Beverage",ROUND((BA1495-Y1495-Z1495-AA1495)*VLOOKUP(VALUE(Q1495),Rates!G$15:L$19,3,0),4),ROUND(AW1495*(VLOOKUP(VALUE(Q1495),Rates!G:L,3,0)),4)))</f>
        <v/>
      </c>
      <c r="AV1495" s="68" t="str">
        <f t="shared" si="765"/>
        <v/>
      </c>
      <c r="AW1495" s="69" t="str">
        <f t="shared" si="766"/>
        <v/>
      </c>
      <c r="AX1495" s="65" t="str">
        <f t="shared" si="767"/>
        <v/>
      </c>
      <c r="AY1495" s="70" t="str">
        <f>IF(AX1495="","",IF(R1495="Refreshment Beverage",ROUND(SUM(AX1495*Rates!K$19),4),ROUND(SUM(AX1495*(Rates!J$8/100)),4)))</f>
        <v/>
      </c>
      <c r="AZ1495" s="67" t="str">
        <f t="shared" si="768"/>
        <v/>
      </c>
      <c r="BA1495" s="22" t="str">
        <f t="shared" si="769"/>
        <v/>
      </c>
      <c r="BD1495" s="171"/>
      <c r="BE1495" s="171"/>
      <c r="BF1495" s="171"/>
      <c r="BG1495" s="171"/>
    </row>
    <row r="1496" spans="11:59" ht="12.75" customHeight="1" x14ac:dyDescent="0.3">
      <c r="K1496" s="42" t="str">
        <f t="shared" si="741"/>
        <v/>
      </c>
      <c r="L1496" s="55" t="str">
        <f t="shared" si="742"/>
        <v/>
      </c>
      <c r="M1496" s="43" t="str">
        <f t="shared" si="743"/>
        <v/>
      </c>
      <c r="N1496" s="56" t="str" cm="1">
        <f t="array" ref="N1496">IFERROR(IF(_xlfn.SINGLE(B:B)="","",IF(R1496="Beer",SUM(LOOKUP(2,1/(Rates!$B$3:$B$5&lt;=W1496)/(Rates!$C$3:$C$5&gt;=W1496),Rates!$D$3:$D$5)*(X1496/100)*W1496),IF(R1496="Refreshment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56" t="str">
        <f t="shared" si="744"/>
        <v/>
      </c>
      <c r="P1496" s="53"/>
      <c r="Q1496" s="14" t="str">
        <f t="shared" si="745"/>
        <v/>
      </c>
      <c r="R1496" s="57" t="str">
        <f t="shared" si="746"/>
        <v/>
      </c>
      <c r="S1496" s="58" t="str">
        <f>IF(B1496="","",IF(R1496="Refreshment Beverage",VLOOKUP(VALUE(Q1496),Rates!G$15:L$19,2,0),VLOOKUP(VALUE(Q1496),Rates!G$4:L$12,2,0)))</f>
        <v/>
      </c>
      <c r="T1496" s="58" t="str">
        <f t="shared" si="747"/>
        <v/>
      </c>
      <c r="U1496" s="58" t="str">
        <f t="shared" si="748"/>
        <v/>
      </c>
      <c r="V1496" s="58" t="str">
        <f t="shared" si="749"/>
        <v/>
      </c>
      <c r="W1496" s="58" t="str">
        <f t="shared" si="750"/>
        <v/>
      </c>
      <c r="X1496" s="59" t="str">
        <f t="shared" si="751"/>
        <v/>
      </c>
      <c r="Y1496" s="60" t="str">
        <f>IF(B:B="","",IF(R1496="Refreshment Beverage",VLOOKUP(Q1496,Rates!G$15:L$19,6,0)*W1496,VLOOKUP(Q1496,Rates!G$4:L$12,6,0)*W1496))</f>
        <v/>
      </c>
      <c r="Z1496" s="60" t="str">
        <f t="shared" si="752"/>
        <v/>
      </c>
      <c r="AA1496" s="60" t="str">
        <f t="shared" si="770"/>
        <v/>
      </c>
      <c r="AB1496" s="61" t="str" cm="1">
        <f t="array" ref="AB1496">IF(_xlfn.SINGLE(B:B)="","",IF(R1496="Refreshment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61" t="str" cm="1">
        <f t="array" ref="AC1496">IF(_xlfn.SINGLE(B:B)="","",IF(R1496="Refreshment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68">
        <f>IFERROR(IF(R1496="Beer","",IF(OR(Q1496=1,Q1496=2,Q1496=3,Q1496=4),VLOOKUP(Q1496,Rates!$A$31:$B$34,2,0)*W1496,IF(V1496=1,VLOOKUP(U1496,'REB BEV MIN MKUP'!B:E,4,0),IF(V1496&gt;1,VLOOKUP(VALUE(W1496),'REB BEV MIN MKUP'!O:Q,3,0),0)))),0)</f>
        <v>0</v>
      </c>
      <c r="AE1496" s="62" t="str">
        <f t="shared" si="753"/>
        <v/>
      </c>
      <c r="AF1496" s="63" t="str">
        <f t="shared" si="754"/>
        <v/>
      </c>
      <c r="AG1496" s="64" t="str">
        <f t="shared" si="755"/>
        <v/>
      </c>
      <c r="AH1496" s="65" t="str">
        <f t="shared" si="756"/>
        <v/>
      </c>
      <c r="AI1496" s="66" t="str">
        <f>IF(AE:AE="","",IF(R1496="Refreshment Beverage",AK1496*(Rates!J$19/100),ROUND(SUM(AH1496*(Rates!$J$8/100)),4)))</f>
        <v/>
      </c>
      <c r="AJ1496" s="67" t="str">
        <f t="shared" si="757"/>
        <v/>
      </c>
      <c r="AK1496" s="22" t="str">
        <f t="shared" si="758"/>
        <v/>
      </c>
      <c r="AL1496" s="62" t="str">
        <f t="shared" si="759"/>
        <v/>
      </c>
      <c r="AM1496" s="63" t="str">
        <f>IF(AS1496="","",IF(R1496="Refreshment Beverage",ROUND(AS1496*Rates!K$19,4),ROUND(AO1496*(VLOOKUP(VALUE(Q1496),Rates!G$4:L$12,3,0)),4)))</f>
        <v/>
      </c>
      <c r="AN1496" s="68" t="str">
        <f>IF(AS1496="","",IF(R1496="Refreshment Beverage",AS1496*(Rates!J$19/100),MAX(AM1496,AB1496)))</f>
        <v/>
      </c>
      <c r="AO1496" s="69" t="str">
        <f t="shared" si="760"/>
        <v/>
      </c>
      <c r="AP1496" s="69" t="str">
        <f t="shared" si="761"/>
        <v/>
      </c>
      <c r="AQ1496" s="70" t="str">
        <f>IF(AS1496="","",IF(R1496="Refreshment Beverage",ROUND(SUM(VLOOKUP(Q:Q,Rates!G$15:L$19,3,0)*(AS1496-Y1496-Z1496-AA1496)),4),ROUND(SUM(Rates!$K$8*AS1496),4)))</f>
        <v/>
      </c>
      <c r="AR1496" s="66" t="str">
        <f t="shared" si="762"/>
        <v/>
      </c>
      <c r="AS1496" s="22" t="str">
        <f t="shared" si="763"/>
        <v/>
      </c>
      <c r="AT1496" s="62" t="str">
        <f t="shared" si="764"/>
        <v/>
      </c>
      <c r="AU1496" s="63" t="str">
        <f>IF(AX1496="","",IF(R1496="Refreshment Beverage",ROUND((BA1496-Y1496-Z1496-AA1496)*VLOOKUP(VALUE(Q1496),Rates!G$15:L$19,3,0),4),ROUND(AW1496*(VLOOKUP(VALUE(Q1496),Rates!G:L,3,0)),4)))</f>
        <v/>
      </c>
      <c r="AV1496" s="68" t="str">
        <f t="shared" si="765"/>
        <v/>
      </c>
      <c r="AW1496" s="69" t="str">
        <f t="shared" si="766"/>
        <v/>
      </c>
      <c r="AX1496" s="65" t="str">
        <f t="shared" si="767"/>
        <v/>
      </c>
      <c r="AY1496" s="70" t="str">
        <f>IF(AX1496="","",IF(R1496="Refreshment Beverage",ROUND(SUM(AX1496*Rates!K$19),4),ROUND(SUM(AX1496*(Rates!J$8/100)),4)))</f>
        <v/>
      </c>
      <c r="AZ1496" s="67" t="str">
        <f t="shared" si="768"/>
        <v/>
      </c>
      <c r="BA1496" s="22" t="str">
        <f t="shared" si="769"/>
        <v/>
      </c>
      <c r="BD1496" s="171"/>
      <c r="BE1496" s="171"/>
      <c r="BF1496" s="171"/>
      <c r="BG1496" s="171"/>
    </row>
    <row r="1497" spans="11:59" ht="12.75" customHeight="1" x14ac:dyDescent="0.3">
      <c r="K1497" s="42" t="str">
        <f t="shared" si="741"/>
        <v/>
      </c>
      <c r="L1497" s="55" t="str">
        <f t="shared" si="742"/>
        <v/>
      </c>
      <c r="M1497" s="43" t="str">
        <f t="shared" si="743"/>
        <v/>
      </c>
      <c r="N1497" s="56" t="str" cm="1">
        <f t="array" ref="N1497">IFERROR(IF(_xlfn.SINGLE(B:B)="","",IF(R1497="Beer",SUM(LOOKUP(2,1/(Rates!$B$3:$B$5&lt;=W1497)/(Rates!$C$3:$C$5&gt;=W1497),Rates!$D$3:$D$5)*(X1497/100)*W1497),IF(R1497="Refreshment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56" t="str">
        <f t="shared" si="744"/>
        <v/>
      </c>
      <c r="P1497" s="53"/>
      <c r="Q1497" s="14" t="str">
        <f t="shared" si="745"/>
        <v/>
      </c>
      <c r="R1497" s="57" t="str">
        <f t="shared" si="746"/>
        <v/>
      </c>
      <c r="S1497" s="58" t="str">
        <f>IF(B1497="","",IF(R1497="Refreshment Beverage",VLOOKUP(VALUE(Q1497),Rates!G$15:L$19,2,0),VLOOKUP(VALUE(Q1497),Rates!G$4:L$12,2,0)))</f>
        <v/>
      </c>
      <c r="T1497" s="58" t="str">
        <f t="shared" si="747"/>
        <v/>
      </c>
      <c r="U1497" s="58" t="str">
        <f t="shared" si="748"/>
        <v/>
      </c>
      <c r="V1497" s="58" t="str">
        <f t="shared" si="749"/>
        <v/>
      </c>
      <c r="W1497" s="58" t="str">
        <f t="shared" si="750"/>
        <v/>
      </c>
      <c r="X1497" s="59" t="str">
        <f t="shared" si="751"/>
        <v/>
      </c>
      <c r="Y1497" s="60" t="str">
        <f>IF(B:B="","",IF(R1497="Refreshment Beverage",VLOOKUP(Q1497,Rates!G$15:L$19,6,0)*W1497,VLOOKUP(Q1497,Rates!G$4:L$12,6,0)*W1497))</f>
        <v/>
      </c>
      <c r="Z1497" s="60" t="str">
        <f t="shared" si="752"/>
        <v/>
      </c>
      <c r="AA1497" s="60" t="str">
        <f t="shared" si="770"/>
        <v/>
      </c>
      <c r="AB1497" s="61" t="str" cm="1">
        <f t="array" ref="AB1497">IF(_xlfn.SINGLE(B:B)="","",IF(R1497="Refreshment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61" t="str" cm="1">
        <f t="array" ref="AC1497">IF(_xlfn.SINGLE(B:B)="","",IF(R1497="Refreshment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68">
        <f>IFERROR(IF(R1497="Beer","",IF(OR(Q1497=1,Q1497=2,Q1497=3,Q1497=4),VLOOKUP(Q1497,Rates!$A$31:$B$34,2,0)*W1497,IF(V1497=1,VLOOKUP(U1497,'REB BEV MIN MKUP'!B:E,4,0),IF(V1497&gt;1,VLOOKUP(VALUE(W1497),'REB BEV MIN MKUP'!O:Q,3,0),0)))),0)</f>
        <v>0</v>
      </c>
      <c r="AE1497" s="62" t="str">
        <f t="shared" si="753"/>
        <v/>
      </c>
      <c r="AF1497" s="63" t="str">
        <f t="shared" si="754"/>
        <v/>
      </c>
      <c r="AG1497" s="64" t="str">
        <f t="shared" si="755"/>
        <v/>
      </c>
      <c r="AH1497" s="65" t="str">
        <f t="shared" si="756"/>
        <v/>
      </c>
      <c r="AI1497" s="66" t="str">
        <f>IF(AE:AE="","",IF(R1497="Refreshment Beverage",AK1497*(Rates!J$19/100),ROUND(SUM(AH1497*(Rates!$J$8/100)),4)))</f>
        <v/>
      </c>
      <c r="AJ1497" s="67" t="str">
        <f t="shared" si="757"/>
        <v/>
      </c>
      <c r="AK1497" s="22" t="str">
        <f t="shared" si="758"/>
        <v/>
      </c>
      <c r="AL1497" s="62" t="str">
        <f t="shared" si="759"/>
        <v/>
      </c>
      <c r="AM1497" s="63" t="str">
        <f>IF(AS1497="","",IF(R1497="Refreshment Beverage",ROUND(AS1497*Rates!K$19,4),ROUND(AO1497*(VLOOKUP(VALUE(Q1497),Rates!G$4:L$12,3,0)),4)))</f>
        <v/>
      </c>
      <c r="AN1497" s="68" t="str">
        <f>IF(AS1497="","",IF(R1497="Refreshment Beverage",AS1497*(Rates!J$19/100),MAX(AM1497,AB1497)))</f>
        <v/>
      </c>
      <c r="AO1497" s="69" t="str">
        <f t="shared" si="760"/>
        <v/>
      </c>
      <c r="AP1497" s="69" t="str">
        <f t="shared" si="761"/>
        <v/>
      </c>
      <c r="AQ1497" s="70" t="str">
        <f>IF(AS1497="","",IF(R1497="Refreshment Beverage",ROUND(SUM(VLOOKUP(Q:Q,Rates!G$15:L$19,3,0)*(AS1497-Y1497-Z1497-AA1497)),4),ROUND(SUM(Rates!$K$8*AS1497),4)))</f>
        <v/>
      </c>
      <c r="AR1497" s="66" t="str">
        <f t="shared" si="762"/>
        <v/>
      </c>
      <c r="AS1497" s="22" t="str">
        <f t="shared" si="763"/>
        <v/>
      </c>
      <c r="AT1497" s="62" t="str">
        <f t="shared" si="764"/>
        <v/>
      </c>
      <c r="AU1497" s="63" t="str">
        <f>IF(AX1497="","",IF(R1497="Refreshment Beverage",ROUND((BA1497-Y1497-Z1497-AA1497)*VLOOKUP(VALUE(Q1497),Rates!G$15:L$19,3,0),4),ROUND(AW1497*(VLOOKUP(VALUE(Q1497),Rates!G:L,3,0)),4)))</f>
        <v/>
      </c>
      <c r="AV1497" s="68" t="str">
        <f t="shared" si="765"/>
        <v/>
      </c>
      <c r="AW1497" s="69" t="str">
        <f t="shared" si="766"/>
        <v/>
      </c>
      <c r="AX1497" s="65" t="str">
        <f t="shared" si="767"/>
        <v/>
      </c>
      <c r="AY1497" s="70" t="str">
        <f>IF(AX1497="","",IF(R1497="Refreshment Beverage",ROUND(SUM(AX1497*Rates!K$19),4),ROUND(SUM(AX1497*(Rates!J$8/100)),4)))</f>
        <v/>
      </c>
      <c r="AZ1497" s="67" t="str">
        <f t="shared" si="768"/>
        <v/>
      </c>
      <c r="BA1497" s="22" t="str">
        <f t="shared" si="769"/>
        <v/>
      </c>
      <c r="BD1497" s="171"/>
      <c r="BE1497" s="171"/>
      <c r="BF1497" s="171"/>
      <c r="BG1497" s="171"/>
    </row>
    <row r="1498" spans="11:59" ht="12.75" customHeight="1" x14ac:dyDescent="0.3">
      <c r="K1498" s="42" t="str">
        <f t="shared" si="741"/>
        <v/>
      </c>
      <c r="L1498" s="55" t="str">
        <f t="shared" si="742"/>
        <v/>
      </c>
      <c r="M1498" s="43" t="str">
        <f t="shared" si="743"/>
        <v/>
      </c>
      <c r="N1498" s="56" t="str" cm="1">
        <f t="array" ref="N1498">IFERROR(IF(_xlfn.SINGLE(B:B)="","",IF(R1498="Beer",SUM(LOOKUP(2,1/(Rates!$B$3:$B$5&lt;=W1498)/(Rates!$C$3:$C$5&gt;=W1498),Rates!$D$3:$D$5)*(X1498/100)*W1498),IF(R1498="Refreshment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56" t="str">
        <f t="shared" si="744"/>
        <v/>
      </c>
      <c r="P1498" s="53"/>
      <c r="Q1498" s="14" t="str">
        <f t="shared" si="745"/>
        <v/>
      </c>
      <c r="R1498" s="57" t="str">
        <f t="shared" si="746"/>
        <v/>
      </c>
      <c r="S1498" s="58" t="str">
        <f>IF(B1498="","",IF(R1498="Refreshment Beverage",VLOOKUP(VALUE(Q1498),Rates!G$15:L$19,2,0),VLOOKUP(VALUE(Q1498),Rates!G$4:L$12,2,0)))</f>
        <v/>
      </c>
      <c r="T1498" s="58" t="str">
        <f t="shared" si="747"/>
        <v/>
      </c>
      <c r="U1498" s="58" t="str">
        <f t="shared" si="748"/>
        <v/>
      </c>
      <c r="V1498" s="58" t="str">
        <f t="shared" si="749"/>
        <v/>
      </c>
      <c r="W1498" s="58" t="str">
        <f t="shared" si="750"/>
        <v/>
      </c>
      <c r="X1498" s="59" t="str">
        <f t="shared" si="751"/>
        <v/>
      </c>
      <c r="Y1498" s="60" t="str">
        <f>IF(B:B="","",IF(R1498="Refreshment Beverage",VLOOKUP(Q1498,Rates!G$15:L$19,6,0)*W1498,VLOOKUP(Q1498,Rates!G$4:L$12,6,0)*W1498))</f>
        <v/>
      </c>
      <c r="Z1498" s="60" t="str">
        <f t="shared" si="752"/>
        <v/>
      </c>
      <c r="AA1498" s="60" t="str">
        <f t="shared" si="770"/>
        <v/>
      </c>
      <c r="AB1498" s="61" t="str" cm="1">
        <f t="array" ref="AB1498">IF(_xlfn.SINGLE(B:B)="","",IF(R1498="Refreshment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61" t="str" cm="1">
        <f t="array" ref="AC1498">IF(_xlfn.SINGLE(B:B)="","",IF(R1498="Refreshment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68">
        <f>IFERROR(IF(R1498="Beer","",IF(OR(Q1498=1,Q1498=2,Q1498=3,Q1498=4),VLOOKUP(Q1498,Rates!$A$31:$B$34,2,0)*W1498,IF(V1498=1,VLOOKUP(U1498,'REB BEV MIN MKUP'!B:E,4,0),IF(V1498&gt;1,VLOOKUP(VALUE(W1498),'REB BEV MIN MKUP'!O:Q,3,0),0)))),0)</f>
        <v>0</v>
      </c>
      <c r="AE1498" s="62" t="str">
        <f t="shared" si="753"/>
        <v/>
      </c>
      <c r="AF1498" s="63" t="str">
        <f t="shared" si="754"/>
        <v/>
      </c>
      <c r="AG1498" s="64" t="str">
        <f t="shared" si="755"/>
        <v/>
      </c>
      <c r="AH1498" s="65" t="str">
        <f t="shared" si="756"/>
        <v/>
      </c>
      <c r="AI1498" s="66" t="str">
        <f>IF(AE:AE="","",IF(R1498="Refreshment Beverage",AK1498*(Rates!J$19/100),ROUND(SUM(AH1498*(Rates!$J$8/100)),4)))</f>
        <v/>
      </c>
      <c r="AJ1498" s="67" t="str">
        <f t="shared" si="757"/>
        <v/>
      </c>
      <c r="AK1498" s="22" t="str">
        <f t="shared" si="758"/>
        <v/>
      </c>
      <c r="AL1498" s="62" t="str">
        <f t="shared" si="759"/>
        <v/>
      </c>
      <c r="AM1498" s="63" t="str">
        <f>IF(AS1498="","",IF(R1498="Refreshment Beverage",ROUND(AS1498*Rates!K$19,4),ROUND(AO1498*(VLOOKUP(VALUE(Q1498),Rates!G$4:L$12,3,0)),4)))</f>
        <v/>
      </c>
      <c r="AN1498" s="68" t="str">
        <f>IF(AS1498="","",IF(R1498="Refreshment Beverage",AS1498*(Rates!J$19/100),MAX(AM1498,AB1498)))</f>
        <v/>
      </c>
      <c r="AO1498" s="69" t="str">
        <f t="shared" si="760"/>
        <v/>
      </c>
      <c r="AP1498" s="69" t="str">
        <f t="shared" si="761"/>
        <v/>
      </c>
      <c r="AQ1498" s="70" t="str">
        <f>IF(AS1498="","",IF(R1498="Refreshment Beverage",ROUND(SUM(VLOOKUP(Q:Q,Rates!G$15:L$19,3,0)*(AS1498-Y1498-Z1498-AA1498)),4),ROUND(SUM(Rates!$K$8*AS1498),4)))</f>
        <v/>
      </c>
      <c r="AR1498" s="66" t="str">
        <f t="shared" si="762"/>
        <v/>
      </c>
      <c r="AS1498" s="22" t="str">
        <f t="shared" si="763"/>
        <v/>
      </c>
      <c r="AT1498" s="62" t="str">
        <f t="shared" si="764"/>
        <v/>
      </c>
      <c r="AU1498" s="63" t="str">
        <f>IF(AX1498="","",IF(R1498="Refreshment Beverage",ROUND((BA1498-Y1498-Z1498-AA1498)*VLOOKUP(VALUE(Q1498),Rates!G$15:L$19,3,0),4),ROUND(AW1498*(VLOOKUP(VALUE(Q1498),Rates!G:L,3,0)),4)))</f>
        <v/>
      </c>
      <c r="AV1498" s="68" t="str">
        <f t="shared" si="765"/>
        <v/>
      </c>
      <c r="AW1498" s="69" t="str">
        <f t="shared" si="766"/>
        <v/>
      </c>
      <c r="AX1498" s="65" t="str">
        <f t="shared" si="767"/>
        <v/>
      </c>
      <c r="AY1498" s="70" t="str">
        <f>IF(AX1498="","",IF(R1498="Refreshment Beverage",ROUND(SUM(AX1498*Rates!K$19),4),ROUND(SUM(AX1498*(Rates!J$8/100)),4)))</f>
        <v/>
      </c>
      <c r="AZ1498" s="67" t="str">
        <f t="shared" si="768"/>
        <v/>
      </c>
      <c r="BA1498" s="22" t="str">
        <f t="shared" si="769"/>
        <v/>
      </c>
      <c r="BD1498" s="171"/>
      <c r="BE1498" s="171"/>
      <c r="BF1498" s="171"/>
      <c r="BG1498" s="171"/>
    </row>
    <row r="1499" spans="11:59" ht="12.75" customHeight="1" x14ac:dyDescent="0.3">
      <c r="K1499" s="42" t="str">
        <f t="shared" si="741"/>
        <v/>
      </c>
      <c r="L1499" s="55" t="str">
        <f t="shared" si="742"/>
        <v/>
      </c>
      <c r="M1499" s="43" t="str">
        <f t="shared" si="743"/>
        <v/>
      </c>
      <c r="N1499" s="56" t="str" cm="1">
        <f t="array" ref="N1499">IFERROR(IF(_xlfn.SINGLE(B:B)="","",IF(R1499="Beer",SUM(LOOKUP(2,1/(Rates!$B$3:$B$5&lt;=W1499)/(Rates!$C$3:$C$5&gt;=W1499),Rates!$D$3:$D$5)*(X1499/100)*W1499),IF(R1499="Refreshment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56" t="str">
        <f t="shared" si="744"/>
        <v/>
      </c>
      <c r="P1499" s="53"/>
      <c r="Q1499" s="14" t="str">
        <f t="shared" si="745"/>
        <v/>
      </c>
      <c r="R1499" s="57" t="str">
        <f t="shared" si="746"/>
        <v/>
      </c>
      <c r="S1499" s="58" t="str">
        <f>IF(B1499="","",IF(R1499="Refreshment Beverage",VLOOKUP(VALUE(Q1499),Rates!G$15:L$19,2,0),VLOOKUP(VALUE(Q1499),Rates!G$4:L$12,2,0)))</f>
        <v/>
      </c>
      <c r="T1499" s="58" t="str">
        <f t="shared" si="747"/>
        <v/>
      </c>
      <c r="U1499" s="58" t="str">
        <f t="shared" si="748"/>
        <v/>
      </c>
      <c r="V1499" s="58" t="str">
        <f t="shared" si="749"/>
        <v/>
      </c>
      <c r="W1499" s="58" t="str">
        <f t="shared" si="750"/>
        <v/>
      </c>
      <c r="X1499" s="59" t="str">
        <f t="shared" si="751"/>
        <v/>
      </c>
      <c r="Y1499" s="60" t="str">
        <f>IF(B:B="","",IF(R1499="Refreshment Beverage",VLOOKUP(Q1499,Rates!G$15:L$19,6,0)*W1499,VLOOKUP(Q1499,Rates!G$4:L$12,6,0)*W1499))</f>
        <v/>
      </c>
      <c r="Z1499" s="60" t="str">
        <f t="shared" si="752"/>
        <v/>
      </c>
      <c r="AA1499" s="60" t="str">
        <f t="shared" si="770"/>
        <v/>
      </c>
      <c r="AB1499" s="61" t="str" cm="1">
        <f t="array" ref="AB1499">IF(_xlfn.SINGLE(B:B)="","",IF(R1499="Refreshment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61" t="str" cm="1">
        <f t="array" ref="AC1499">IF(_xlfn.SINGLE(B:B)="","",IF(R1499="Refreshment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68">
        <f>IFERROR(IF(R1499="Beer","",IF(OR(Q1499=1,Q1499=2,Q1499=3,Q1499=4),VLOOKUP(Q1499,Rates!$A$31:$B$34,2,0)*W1499,IF(V1499=1,VLOOKUP(U1499,'REB BEV MIN MKUP'!B:E,4,0),IF(V1499&gt;1,VLOOKUP(VALUE(W1499),'REB BEV MIN MKUP'!O:Q,3,0),0)))),0)</f>
        <v>0</v>
      </c>
      <c r="AE1499" s="62" t="str">
        <f t="shared" si="753"/>
        <v/>
      </c>
      <c r="AF1499" s="63" t="str">
        <f t="shared" si="754"/>
        <v/>
      </c>
      <c r="AG1499" s="64" t="str">
        <f t="shared" si="755"/>
        <v/>
      </c>
      <c r="AH1499" s="65" t="str">
        <f t="shared" si="756"/>
        <v/>
      </c>
      <c r="AI1499" s="66" t="str">
        <f>IF(AE:AE="","",IF(R1499="Refreshment Beverage",AK1499*(Rates!J$19/100),ROUND(SUM(AH1499*(Rates!$J$8/100)),4)))</f>
        <v/>
      </c>
      <c r="AJ1499" s="67" t="str">
        <f t="shared" si="757"/>
        <v/>
      </c>
      <c r="AK1499" s="22" t="str">
        <f t="shared" si="758"/>
        <v/>
      </c>
      <c r="AL1499" s="62" t="str">
        <f t="shared" si="759"/>
        <v/>
      </c>
      <c r="AM1499" s="63" t="str">
        <f>IF(AS1499="","",IF(R1499="Refreshment Beverage",ROUND(AS1499*Rates!K$19,4),ROUND(AO1499*(VLOOKUP(VALUE(Q1499),Rates!G$4:L$12,3,0)),4)))</f>
        <v/>
      </c>
      <c r="AN1499" s="68" t="str">
        <f>IF(AS1499="","",IF(R1499="Refreshment Beverage",AS1499*(Rates!J$19/100),MAX(AM1499,AB1499)))</f>
        <v/>
      </c>
      <c r="AO1499" s="69" t="str">
        <f t="shared" si="760"/>
        <v/>
      </c>
      <c r="AP1499" s="69" t="str">
        <f t="shared" si="761"/>
        <v/>
      </c>
      <c r="AQ1499" s="70" t="str">
        <f>IF(AS1499="","",IF(R1499="Refreshment Beverage",ROUND(SUM(VLOOKUP(Q:Q,Rates!G$15:L$19,3,0)*(AS1499-Y1499-Z1499-AA1499)),4),ROUND(SUM(Rates!$K$8*AS1499),4)))</f>
        <v/>
      </c>
      <c r="AR1499" s="66" t="str">
        <f t="shared" si="762"/>
        <v/>
      </c>
      <c r="AS1499" s="22" t="str">
        <f t="shared" si="763"/>
        <v/>
      </c>
      <c r="AT1499" s="62" t="str">
        <f t="shared" si="764"/>
        <v/>
      </c>
      <c r="AU1499" s="63" t="str">
        <f>IF(AX1499="","",IF(R1499="Refreshment Beverage",ROUND((BA1499-Y1499-Z1499-AA1499)*VLOOKUP(VALUE(Q1499),Rates!G$15:L$19,3,0),4),ROUND(AW1499*(VLOOKUP(VALUE(Q1499),Rates!G:L,3,0)),4)))</f>
        <v/>
      </c>
      <c r="AV1499" s="68" t="str">
        <f t="shared" si="765"/>
        <v/>
      </c>
      <c r="AW1499" s="69" t="str">
        <f t="shared" si="766"/>
        <v/>
      </c>
      <c r="AX1499" s="65" t="str">
        <f t="shared" si="767"/>
        <v/>
      </c>
      <c r="AY1499" s="70" t="str">
        <f>IF(AX1499="","",IF(R1499="Refreshment Beverage",ROUND(SUM(AX1499*Rates!K$19),4),ROUND(SUM(AX1499*(Rates!J$8/100)),4)))</f>
        <v/>
      </c>
      <c r="AZ1499" s="67" t="str">
        <f t="shared" si="768"/>
        <v/>
      </c>
      <c r="BA1499" s="22" t="str">
        <f t="shared" si="769"/>
        <v/>
      </c>
      <c r="BD1499" s="171"/>
      <c r="BE1499" s="171"/>
      <c r="BF1499" s="171"/>
      <c r="BG1499" s="171"/>
    </row>
    <row r="1500" spans="11:59" ht="12.75" customHeight="1" x14ac:dyDescent="0.3">
      <c r="K1500" s="42" t="str">
        <f t="shared" si="741"/>
        <v/>
      </c>
      <c r="L1500" s="55" t="str">
        <f t="shared" si="742"/>
        <v/>
      </c>
      <c r="M1500" s="43" t="str">
        <f t="shared" si="743"/>
        <v/>
      </c>
      <c r="N1500" s="56" t="str" cm="1">
        <f t="array" ref="N1500">IFERROR(IF(_xlfn.SINGLE(B:B)="","",IF(R1500="Beer",SUM(LOOKUP(2,1/(Rates!$B$3:$B$5&lt;=W1500)/(Rates!$C$3:$C$5&gt;=W1500),Rates!$D$3:$D$5)*(X1500/100)*W1500),IF(R1500="Refreshment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56" t="str">
        <f t="shared" si="744"/>
        <v/>
      </c>
      <c r="P1500" s="53"/>
      <c r="Q1500" s="14" t="str">
        <f t="shared" si="745"/>
        <v/>
      </c>
      <c r="R1500" s="57" t="str">
        <f t="shared" si="746"/>
        <v/>
      </c>
      <c r="S1500" s="58" t="str">
        <f>IF(B1500="","",IF(R1500="Refreshment Beverage",VLOOKUP(VALUE(Q1500),Rates!G$15:L$19,2,0),VLOOKUP(VALUE(Q1500),Rates!G$4:L$12,2,0)))</f>
        <v/>
      </c>
      <c r="T1500" s="58" t="str">
        <f t="shared" si="747"/>
        <v/>
      </c>
      <c r="U1500" s="58" t="str">
        <f t="shared" si="748"/>
        <v/>
      </c>
      <c r="V1500" s="58" t="str">
        <f t="shared" si="749"/>
        <v/>
      </c>
      <c r="W1500" s="58" t="str">
        <f t="shared" si="750"/>
        <v/>
      </c>
      <c r="X1500" s="59" t="str">
        <f t="shared" si="751"/>
        <v/>
      </c>
      <c r="Y1500" s="60" t="str">
        <f>IF(B:B="","",IF(R1500="Refreshment Beverage",VLOOKUP(Q1500,Rates!G$15:L$19,6,0)*W1500,VLOOKUP(Q1500,Rates!G$4:L$12,6,0)*W1500))</f>
        <v/>
      </c>
      <c r="Z1500" s="60" t="str">
        <f t="shared" si="752"/>
        <v/>
      </c>
      <c r="AA1500" s="60" t="str">
        <f t="shared" si="770"/>
        <v/>
      </c>
      <c r="AB1500" s="61" t="str" cm="1">
        <f t="array" ref="AB1500">IF(_xlfn.SINGLE(B:B)="","",IF(R1500="Refreshment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61" t="str" cm="1">
        <f t="array" ref="AC1500">IF(_xlfn.SINGLE(B:B)="","",IF(R1500="Refreshment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68">
        <f>IFERROR(IF(R1500="Beer","",IF(OR(Q1500=1,Q1500=2,Q1500=3,Q1500=4),VLOOKUP(Q1500,Rates!$A$31:$B$34,2,0)*W1500,IF(V1500=1,VLOOKUP(U1500,'REB BEV MIN MKUP'!B:E,4,0),IF(V1500&gt;1,VLOOKUP(VALUE(W1500),'REB BEV MIN MKUP'!O:Q,3,0),0)))),0)</f>
        <v>0</v>
      </c>
      <c r="AE1500" s="62" t="str">
        <f t="shared" si="753"/>
        <v/>
      </c>
      <c r="AF1500" s="63" t="str">
        <f t="shared" si="754"/>
        <v/>
      </c>
      <c r="AG1500" s="64" t="str">
        <f t="shared" si="755"/>
        <v/>
      </c>
      <c r="AH1500" s="65" t="str">
        <f t="shared" si="756"/>
        <v/>
      </c>
      <c r="AI1500" s="66" t="str">
        <f>IF(AE:AE="","",IF(R1500="Refreshment Beverage",AK1500*(Rates!J$19/100),ROUND(SUM(AH1500*(Rates!$J$8/100)),4)))</f>
        <v/>
      </c>
      <c r="AJ1500" s="67" t="str">
        <f t="shared" si="757"/>
        <v/>
      </c>
      <c r="AK1500" s="22" t="str">
        <f t="shared" si="758"/>
        <v/>
      </c>
      <c r="AL1500" s="62" t="str">
        <f t="shared" si="759"/>
        <v/>
      </c>
      <c r="AM1500" s="63" t="str">
        <f>IF(AS1500="","",IF(R1500="Refreshment Beverage",ROUND(AS1500*Rates!K$19,4),ROUND(AO1500*(VLOOKUP(VALUE(Q1500),Rates!G$4:L$12,3,0)),4)))</f>
        <v/>
      </c>
      <c r="AN1500" s="68" t="str">
        <f>IF(AS1500="","",IF(R1500="Refreshment Beverage",AS1500*(Rates!J$19/100),MAX(AM1500,AB1500)))</f>
        <v/>
      </c>
      <c r="AO1500" s="69" t="str">
        <f t="shared" si="760"/>
        <v/>
      </c>
      <c r="AP1500" s="69" t="str">
        <f t="shared" si="761"/>
        <v/>
      </c>
      <c r="AQ1500" s="70" t="str">
        <f>IF(AS1500="","",IF(R1500="Refreshment Beverage",ROUND(SUM(VLOOKUP(Q:Q,Rates!G$15:L$19,3,0)*(AS1500-Y1500-Z1500-AA1500)),4),ROUND(SUM(Rates!$K$8*AS1500),4)))</f>
        <v/>
      </c>
      <c r="AR1500" s="66" t="str">
        <f t="shared" si="762"/>
        <v/>
      </c>
      <c r="AS1500" s="22" t="str">
        <f t="shared" si="763"/>
        <v/>
      </c>
      <c r="AT1500" s="62" t="str">
        <f t="shared" si="764"/>
        <v/>
      </c>
      <c r="AU1500" s="63" t="str">
        <f>IF(AX1500="","",IF(R1500="Refreshment Beverage",ROUND((BA1500-Y1500-Z1500-AA1500)*VLOOKUP(VALUE(Q1500),Rates!G$15:L$19,3,0),4),ROUND(AW1500*(VLOOKUP(VALUE(Q1500),Rates!G:L,3,0)),4)))</f>
        <v/>
      </c>
      <c r="AV1500" s="68" t="str">
        <f t="shared" si="765"/>
        <v/>
      </c>
      <c r="AW1500" s="69" t="str">
        <f t="shared" si="766"/>
        <v/>
      </c>
      <c r="AX1500" s="65" t="str">
        <f t="shared" si="767"/>
        <v/>
      </c>
      <c r="AY1500" s="70" t="str">
        <f>IF(AX1500="","",IF(R1500="Refreshment Beverage",ROUND(SUM(AX1500*Rates!K$19),4),ROUND(SUM(AX1500*(Rates!J$8/100)),4)))</f>
        <v/>
      </c>
      <c r="AZ1500" s="67" t="str">
        <f t="shared" si="768"/>
        <v/>
      </c>
      <c r="BA1500" s="22" t="str">
        <f t="shared" si="769"/>
        <v/>
      </c>
      <c r="BD1500" s="171"/>
      <c r="BE1500" s="171"/>
      <c r="BF1500" s="171"/>
      <c r="BG1500" s="171"/>
    </row>
    <row r="1501" spans="11:59" ht="12.75" customHeight="1" x14ac:dyDescent="0.3">
      <c r="K1501" s="42" t="str">
        <f t="shared" si="741"/>
        <v/>
      </c>
      <c r="L1501" s="55" t="str">
        <f t="shared" si="742"/>
        <v/>
      </c>
      <c r="M1501" s="43" t="str">
        <f t="shared" si="743"/>
        <v/>
      </c>
      <c r="N1501" s="56" t="str" cm="1">
        <f t="array" ref="N1501">IFERROR(IF(_xlfn.SINGLE(B:B)="","",IF(R1501="Beer",SUM(LOOKUP(2,1/(Rates!$B$3:$B$5&lt;=W1501)/(Rates!$C$3:$C$5&gt;=W1501),Rates!$D$3:$D$5)*(X1501/100)*W1501),IF(R1501="Refreshment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56" t="str">
        <f t="shared" si="744"/>
        <v/>
      </c>
      <c r="P1501" s="53"/>
      <c r="Q1501" s="14" t="str">
        <f t="shared" si="745"/>
        <v/>
      </c>
      <c r="R1501" s="57" t="str">
        <f t="shared" si="746"/>
        <v/>
      </c>
      <c r="S1501" s="58" t="str">
        <f>IF(B1501="","",IF(R1501="Refreshment Beverage",VLOOKUP(VALUE(Q1501),Rates!G$15:L$19,2,0),VLOOKUP(VALUE(Q1501),Rates!G$4:L$12,2,0)))</f>
        <v/>
      </c>
      <c r="T1501" s="58" t="str">
        <f t="shared" si="747"/>
        <v/>
      </c>
      <c r="U1501" s="58" t="str">
        <f t="shared" si="748"/>
        <v/>
      </c>
      <c r="V1501" s="58" t="str">
        <f t="shared" si="749"/>
        <v/>
      </c>
      <c r="W1501" s="58" t="str">
        <f t="shared" si="750"/>
        <v/>
      </c>
      <c r="X1501" s="59" t="str">
        <f t="shared" si="751"/>
        <v/>
      </c>
      <c r="Y1501" s="60" t="str">
        <f>IF(B:B="","",IF(R1501="Refreshment Beverage",VLOOKUP(Q1501,Rates!G$15:L$19,6,0)*W1501,VLOOKUP(Q1501,Rates!G$4:L$12,6,0)*W1501))</f>
        <v/>
      </c>
      <c r="Z1501" s="60" t="str">
        <f t="shared" si="752"/>
        <v/>
      </c>
      <c r="AA1501" s="60" t="str">
        <f t="shared" si="770"/>
        <v/>
      </c>
      <c r="AB1501" s="61" t="str" cm="1">
        <f t="array" ref="AB1501">IF(_xlfn.SINGLE(B:B)="","",IF(R1501="Refreshment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61" t="str" cm="1">
        <f t="array" ref="AC1501">IF(_xlfn.SINGLE(B:B)="","",IF(R1501="Refreshment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68">
        <f>IFERROR(IF(R1501="Beer","",IF(OR(Q1501=1,Q1501=2,Q1501=3,Q1501=4),VLOOKUP(Q1501,Rates!$A$31:$B$34,2,0)*W1501,IF(V1501=1,VLOOKUP(U1501,'REB BEV MIN MKUP'!B:E,4,0),IF(V1501&gt;1,VLOOKUP(VALUE(W1501),'REB BEV MIN MKUP'!O:Q,3,0),0)))),0)</f>
        <v>0</v>
      </c>
      <c r="AE1501" s="62" t="str">
        <f t="shared" si="753"/>
        <v/>
      </c>
      <c r="AF1501" s="63" t="str">
        <f t="shared" si="754"/>
        <v/>
      </c>
      <c r="AG1501" s="64" t="str">
        <f t="shared" si="755"/>
        <v/>
      </c>
      <c r="AH1501" s="65" t="str">
        <f t="shared" si="756"/>
        <v/>
      </c>
      <c r="AI1501" s="66" t="str">
        <f>IF(AE:AE="","",IF(R1501="Refreshment Beverage",AK1501*(Rates!J$19/100),ROUND(SUM(AH1501*(Rates!$J$8/100)),4)))</f>
        <v/>
      </c>
      <c r="AJ1501" s="67" t="str">
        <f t="shared" si="757"/>
        <v/>
      </c>
      <c r="AK1501" s="22" t="str">
        <f t="shared" si="758"/>
        <v/>
      </c>
      <c r="AL1501" s="62" t="str">
        <f t="shared" si="759"/>
        <v/>
      </c>
      <c r="AM1501" s="63" t="str">
        <f>IF(AS1501="","",IF(R1501="Refreshment Beverage",ROUND(AS1501*Rates!K$19,4),ROUND(AO1501*(VLOOKUP(VALUE(Q1501),Rates!G$4:L$12,3,0)),4)))</f>
        <v/>
      </c>
      <c r="AN1501" s="68" t="str">
        <f>IF(AS1501="","",IF(R1501="Refreshment Beverage",AS1501*(Rates!J$19/100),MAX(AM1501,AB1501)))</f>
        <v/>
      </c>
      <c r="AO1501" s="69" t="str">
        <f t="shared" si="760"/>
        <v/>
      </c>
      <c r="AP1501" s="69" t="str">
        <f t="shared" si="761"/>
        <v/>
      </c>
      <c r="AQ1501" s="70" t="str">
        <f>IF(AS1501="","",IF(R1501="Refreshment Beverage",ROUND(SUM(VLOOKUP(Q:Q,Rates!G$15:L$19,3,0)*(AS1501-Y1501-Z1501-AA1501)),4),ROUND(SUM(Rates!$K$8*AS1501),4)))</f>
        <v/>
      </c>
      <c r="AR1501" s="66" t="str">
        <f t="shared" si="762"/>
        <v/>
      </c>
      <c r="AS1501" s="22" t="str">
        <f t="shared" si="763"/>
        <v/>
      </c>
      <c r="AT1501" s="62" t="str">
        <f t="shared" si="764"/>
        <v/>
      </c>
      <c r="AU1501" s="63" t="str">
        <f>IF(AX1501="","",IF(R1501="Refreshment Beverage",ROUND((BA1501-Y1501-Z1501-AA1501)*VLOOKUP(VALUE(Q1501),Rates!G$15:L$19,3,0),4),ROUND(AW1501*(VLOOKUP(VALUE(Q1501),Rates!G:L,3,0)),4)))</f>
        <v/>
      </c>
      <c r="AV1501" s="68" t="str">
        <f t="shared" si="765"/>
        <v/>
      </c>
      <c r="AW1501" s="69" t="str">
        <f t="shared" si="766"/>
        <v/>
      </c>
      <c r="AX1501" s="65" t="str">
        <f t="shared" si="767"/>
        <v/>
      </c>
      <c r="AY1501" s="70" t="str">
        <f>IF(AX1501="","",IF(R1501="Refreshment Beverage",ROUND(SUM(AX1501*Rates!K$19),4),ROUND(SUM(AX1501*(Rates!J$8/100)),4)))</f>
        <v/>
      </c>
      <c r="AZ1501" s="67" t="str">
        <f t="shared" si="768"/>
        <v/>
      </c>
      <c r="BA1501" s="22" t="str">
        <f t="shared" si="769"/>
        <v/>
      </c>
      <c r="BD1501" s="171"/>
      <c r="BE1501" s="171"/>
      <c r="BF1501" s="171"/>
      <c r="BG1501" s="171"/>
    </row>
    <row r="1502" spans="11:59" ht="12.75" customHeight="1" x14ac:dyDescent="0.3">
      <c r="K1502" s="42" t="str">
        <f t="shared" si="741"/>
        <v/>
      </c>
      <c r="L1502" s="55" t="str">
        <f t="shared" si="742"/>
        <v/>
      </c>
      <c r="M1502" s="43" t="str">
        <f t="shared" si="743"/>
        <v/>
      </c>
      <c r="N1502" s="56" t="str" cm="1">
        <f t="array" ref="N1502">IFERROR(IF(_xlfn.SINGLE(B:B)="","",IF(R1502="Beer",SUM(LOOKUP(2,1/(Rates!$B$3:$B$5&lt;=W1502)/(Rates!$C$3:$C$5&gt;=W1502),Rates!$D$3:$D$5)*(X1502/100)*W1502),IF(R1502="Refreshment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56" t="str">
        <f t="shared" si="744"/>
        <v/>
      </c>
      <c r="P1502" s="53"/>
      <c r="Q1502" s="14" t="str">
        <f t="shared" si="745"/>
        <v/>
      </c>
      <c r="R1502" s="57" t="str">
        <f t="shared" si="746"/>
        <v/>
      </c>
      <c r="S1502" s="58" t="str">
        <f>IF(B1502="","",IF(R1502="Refreshment Beverage",VLOOKUP(VALUE(Q1502),Rates!G$15:L$19,2,0),VLOOKUP(VALUE(Q1502),Rates!G$4:L$12,2,0)))</f>
        <v/>
      </c>
      <c r="T1502" s="58" t="str">
        <f t="shared" si="747"/>
        <v/>
      </c>
      <c r="U1502" s="58" t="str">
        <f t="shared" si="748"/>
        <v/>
      </c>
      <c r="V1502" s="58" t="str">
        <f t="shared" si="749"/>
        <v/>
      </c>
      <c r="W1502" s="58" t="str">
        <f t="shared" si="750"/>
        <v/>
      </c>
      <c r="X1502" s="59" t="str">
        <f t="shared" si="751"/>
        <v/>
      </c>
      <c r="Y1502" s="60" t="str">
        <f>IF(B:B="","",IF(R1502="Refreshment Beverage",VLOOKUP(Q1502,Rates!G$15:L$19,6,0)*W1502,VLOOKUP(Q1502,Rates!G$4:L$12,6,0)*W1502))</f>
        <v/>
      </c>
      <c r="Z1502" s="60" t="str">
        <f t="shared" si="752"/>
        <v/>
      </c>
      <c r="AA1502" s="60" t="str">
        <f t="shared" si="770"/>
        <v/>
      </c>
      <c r="AB1502" s="61" t="str" cm="1">
        <f t="array" ref="AB1502">IF(_xlfn.SINGLE(B:B)="","",IF(R1502="Refreshment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61" t="str" cm="1">
        <f t="array" ref="AC1502">IF(_xlfn.SINGLE(B:B)="","",IF(R1502="Refreshment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68">
        <f>IFERROR(IF(R1502="Beer","",IF(OR(Q1502=1,Q1502=2,Q1502=3,Q1502=4),VLOOKUP(Q1502,Rates!$A$31:$B$34,2,0)*W1502,IF(V1502=1,VLOOKUP(U1502,'REB BEV MIN MKUP'!B:E,4,0),IF(V1502&gt;1,VLOOKUP(VALUE(W1502),'REB BEV MIN MKUP'!O:Q,3,0),0)))),0)</f>
        <v>0</v>
      </c>
      <c r="AE1502" s="62" t="str">
        <f t="shared" si="753"/>
        <v/>
      </c>
      <c r="AF1502" s="63" t="str">
        <f t="shared" si="754"/>
        <v/>
      </c>
      <c r="AG1502" s="64" t="str">
        <f t="shared" si="755"/>
        <v/>
      </c>
      <c r="AH1502" s="65" t="str">
        <f t="shared" si="756"/>
        <v/>
      </c>
      <c r="AI1502" s="66" t="str">
        <f>IF(AE:AE="","",IF(R1502="Refreshment Beverage",AK1502*(Rates!J$19/100),ROUND(SUM(AH1502*(Rates!$J$8/100)),4)))</f>
        <v/>
      </c>
      <c r="AJ1502" s="67" t="str">
        <f t="shared" si="757"/>
        <v/>
      </c>
      <c r="AK1502" s="22" t="str">
        <f t="shared" si="758"/>
        <v/>
      </c>
      <c r="AL1502" s="62" t="str">
        <f t="shared" si="759"/>
        <v/>
      </c>
      <c r="AM1502" s="63" t="str">
        <f>IF(AS1502="","",IF(R1502="Refreshment Beverage",ROUND(AS1502*Rates!K$19,4),ROUND(AO1502*(VLOOKUP(VALUE(Q1502),Rates!G$4:L$12,3,0)),4)))</f>
        <v/>
      </c>
      <c r="AN1502" s="68" t="str">
        <f>IF(AS1502="","",IF(R1502="Refreshment Beverage",AS1502*(Rates!J$19/100),MAX(AM1502,AB1502)))</f>
        <v/>
      </c>
      <c r="AO1502" s="69" t="str">
        <f t="shared" si="760"/>
        <v/>
      </c>
      <c r="AP1502" s="69" t="str">
        <f t="shared" si="761"/>
        <v/>
      </c>
      <c r="AQ1502" s="70" t="str">
        <f>IF(AS1502="","",IF(R1502="Refreshment Beverage",ROUND(SUM(VLOOKUP(Q:Q,Rates!G$15:L$19,3,0)*(AS1502-Y1502-Z1502-AA1502)),4),ROUND(SUM(Rates!$K$8*AS1502),4)))</f>
        <v/>
      </c>
      <c r="AR1502" s="66" t="str">
        <f t="shared" si="762"/>
        <v/>
      </c>
      <c r="AS1502" s="22" t="str">
        <f t="shared" si="763"/>
        <v/>
      </c>
      <c r="AT1502" s="62" t="str">
        <f t="shared" si="764"/>
        <v/>
      </c>
      <c r="AU1502" s="63" t="str">
        <f>IF(AX1502="","",IF(R1502="Refreshment Beverage",ROUND((BA1502-Y1502-Z1502-AA1502)*VLOOKUP(VALUE(Q1502),Rates!G$15:L$19,3,0),4),ROUND(AW1502*(VLOOKUP(VALUE(Q1502),Rates!G:L,3,0)),4)))</f>
        <v/>
      </c>
      <c r="AV1502" s="68" t="str">
        <f t="shared" si="765"/>
        <v/>
      </c>
      <c r="AW1502" s="69" t="str">
        <f t="shared" si="766"/>
        <v/>
      </c>
      <c r="AX1502" s="65" t="str">
        <f t="shared" si="767"/>
        <v/>
      </c>
      <c r="AY1502" s="70" t="str">
        <f>IF(AX1502="","",IF(R1502="Refreshment Beverage",ROUND(SUM(AX1502*Rates!K$19),4),ROUND(SUM(AX1502*(Rates!J$8/100)),4)))</f>
        <v/>
      </c>
      <c r="AZ1502" s="67" t="str">
        <f t="shared" si="768"/>
        <v/>
      </c>
      <c r="BA1502" s="22" t="str">
        <f t="shared" si="769"/>
        <v/>
      </c>
      <c r="BD1502" s="171"/>
      <c r="BE1502" s="171"/>
      <c r="BF1502" s="171"/>
      <c r="BG1502" s="171"/>
    </row>
    <row r="1503" spans="11:59" ht="12.75" customHeight="1" x14ac:dyDescent="0.3">
      <c r="K1503" s="42" t="str">
        <f t="shared" si="741"/>
        <v/>
      </c>
      <c r="L1503" s="55" t="str">
        <f t="shared" si="742"/>
        <v/>
      </c>
      <c r="M1503" s="43" t="str">
        <f t="shared" si="743"/>
        <v/>
      </c>
      <c r="N1503" s="56" t="str" cm="1">
        <f t="array" ref="N1503">IFERROR(IF(_xlfn.SINGLE(B:B)="","",IF(R1503="Beer",SUM(LOOKUP(2,1/(Rates!$B$3:$B$5&lt;=W1503)/(Rates!$C$3:$C$5&gt;=W1503),Rates!$D$3:$D$5)*(X1503/100)*W1503),IF(R1503="Refreshment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56" t="str">
        <f t="shared" si="744"/>
        <v/>
      </c>
      <c r="P1503" s="53"/>
      <c r="Q1503" s="14" t="str">
        <f t="shared" si="745"/>
        <v/>
      </c>
      <c r="R1503" s="57" t="str">
        <f t="shared" si="746"/>
        <v/>
      </c>
      <c r="S1503" s="58" t="str">
        <f>IF(B1503="","",IF(R1503="Refreshment Beverage",VLOOKUP(VALUE(Q1503),Rates!G$15:L$19,2,0),VLOOKUP(VALUE(Q1503),Rates!G$4:L$12,2,0)))</f>
        <v/>
      </c>
      <c r="T1503" s="58" t="str">
        <f t="shared" si="747"/>
        <v/>
      </c>
      <c r="U1503" s="58" t="str">
        <f t="shared" si="748"/>
        <v/>
      </c>
      <c r="V1503" s="58" t="str">
        <f t="shared" si="749"/>
        <v/>
      </c>
      <c r="W1503" s="58" t="str">
        <f t="shared" si="750"/>
        <v/>
      </c>
      <c r="X1503" s="59" t="str">
        <f t="shared" si="751"/>
        <v/>
      </c>
      <c r="Y1503" s="60" t="str">
        <f>IF(B:B="","",IF(R1503="Refreshment Beverage",VLOOKUP(Q1503,Rates!G$15:L$19,6,0)*W1503,VLOOKUP(Q1503,Rates!G$4:L$12,6,0)*W1503))</f>
        <v/>
      </c>
      <c r="Z1503" s="60" t="str">
        <f t="shared" si="752"/>
        <v/>
      </c>
      <c r="AA1503" s="60" t="str">
        <f t="shared" si="770"/>
        <v/>
      </c>
      <c r="AB1503" s="61" t="str" cm="1">
        <f t="array" ref="AB1503">IF(_xlfn.SINGLE(B:B)="","",IF(R1503="Refreshment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61" t="str" cm="1">
        <f t="array" ref="AC1503">IF(_xlfn.SINGLE(B:B)="","",IF(R1503="Refreshment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68">
        <f>IFERROR(IF(R1503="Beer","",IF(OR(Q1503=1,Q1503=2,Q1503=3,Q1503=4),VLOOKUP(Q1503,Rates!$A$31:$B$34,2,0)*W1503,IF(V1503=1,VLOOKUP(U1503,'REB BEV MIN MKUP'!B:E,4,0),IF(V1503&gt;1,VLOOKUP(VALUE(W1503),'REB BEV MIN MKUP'!O:Q,3,0),0)))),0)</f>
        <v>0</v>
      </c>
      <c r="AE1503" s="62" t="str">
        <f t="shared" si="753"/>
        <v/>
      </c>
      <c r="AF1503" s="63" t="str">
        <f t="shared" si="754"/>
        <v/>
      </c>
      <c r="AG1503" s="64" t="str">
        <f t="shared" si="755"/>
        <v/>
      </c>
      <c r="AH1503" s="65" t="str">
        <f t="shared" si="756"/>
        <v/>
      </c>
      <c r="AI1503" s="66" t="str">
        <f>IF(AE:AE="","",IF(R1503="Refreshment Beverage",AK1503*(Rates!J$19/100),ROUND(SUM(AH1503*(Rates!$J$8/100)),4)))</f>
        <v/>
      </c>
      <c r="AJ1503" s="67" t="str">
        <f t="shared" si="757"/>
        <v/>
      </c>
      <c r="AK1503" s="22" t="str">
        <f t="shared" si="758"/>
        <v/>
      </c>
      <c r="AL1503" s="62" t="str">
        <f t="shared" si="759"/>
        <v/>
      </c>
      <c r="AM1503" s="63" t="str">
        <f>IF(AS1503="","",IF(R1503="Refreshment Beverage",ROUND(AS1503*Rates!K$19,4),ROUND(AO1503*(VLOOKUP(VALUE(Q1503),Rates!G$4:L$12,3,0)),4)))</f>
        <v/>
      </c>
      <c r="AN1503" s="68" t="str">
        <f>IF(AS1503="","",IF(R1503="Refreshment Beverage",AS1503*(Rates!J$19/100),MAX(AM1503,AB1503)))</f>
        <v/>
      </c>
      <c r="AO1503" s="69" t="str">
        <f t="shared" si="760"/>
        <v/>
      </c>
      <c r="AP1503" s="69" t="str">
        <f t="shared" si="761"/>
        <v/>
      </c>
      <c r="AQ1503" s="70" t="str">
        <f>IF(AS1503="","",IF(R1503="Refreshment Beverage",ROUND(SUM(VLOOKUP(Q:Q,Rates!G$15:L$19,3,0)*(AS1503-Y1503-Z1503-AA1503)),4),ROUND(SUM(Rates!$K$8*AS1503),4)))</f>
        <v/>
      </c>
      <c r="AR1503" s="66" t="str">
        <f t="shared" si="762"/>
        <v/>
      </c>
      <c r="AS1503" s="22" t="str">
        <f t="shared" si="763"/>
        <v/>
      </c>
      <c r="AT1503" s="62" t="str">
        <f t="shared" si="764"/>
        <v/>
      </c>
      <c r="AU1503" s="63" t="str">
        <f>IF(AX1503="","",IF(R1503="Refreshment Beverage",ROUND((BA1503-Y1503-Z1503-AA1503)*VLOOKUP(VALUE(Q1503),Rates!G$15:L$19,3,0),4),ROUND(AW1503*(VLOOKUP(VALUE(Q1503),Rates!G:L,3,0)),4)))</f>
        <v/>
      </c>
      <c r="AV1503" s="68" t="str">
        <f t="shared" si="765"/>
        <v/>
      </c>
      <c r="AW1503" s="69" t="str">
        <f t="shared" si="766"/>
        <v/>
      </c>
      <c r="AX1503" s="65" t="str">
        <f t="shared" si="767"/>
        <v/>
      </c>
      <c r="AY1503" s="70" t="str">
        <f>IF(AX1503="","",IF(R1503="Refreshment Beverage",ROUND(SUM(AX1503*Rates!K$19),4),ROUND(SUM(AX1503*(Rates!J$8/100)),4)))</f>
        <v/>
      </c>
      <c r="AZ1503" s="67" t="str">
        <f t="shared" si="768"/>
        <v/>
      </c>
      <c r="BA1503" s="22" t="str">
        <f t="shared" si="769"/>
        <v/>
      </c>
      <c r="BD1503" s="171"/>
      <c r="BE1503" s="171"/>
      <c r="BF1503" s="171"/>
      <c r="BG1503" s="171"/>
    </row>
    <row r="1504" spans="11:59" ht="12.75" customHeight="1" x14ac:dyDescent="0.3">
      <c r="K1504" s="42" t="str">
        <f t="shared" si="741"/>
        <v/>
      </c>
      <c r="L1504" s="55" t="str">
        <f t="shared" si="742"/>
        <v/>
      </c>
      <c r="M1504" s="43" t="str">
        <f t="shared" si="743"/>
        <v/>
      </c>
      <c r="N1504" s="56" t="str" cm="1">
        <f t="array" ref="N1504">IFERROR(IF(_xlfn.SINGLE(B:B)="","",IF(R1504="Beer",SUM(LOOKUP(2,1/(Rates!$B$3:$B$5&lt;=W1504)/(Rates!$C$3:$C$5&gt;=W1504),Rates!$D$3:$D$5)*(X1504/100)*W1504),IF(R1504="Refreshment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56" t="str">
        <f t="shared" si="744"/>
        <v/>
      </c>
      <c r="P1504" s="53"/>
      <c r="Q1504" s="14" t="str">
        <f t="shared" si="745"/>
        <v/>
      </c>
      <c r="R1504" s="57" t="str">
        <f t="shared" si="746"/>
        <v/>
      </c>
      <c r="S1504" s="58" t="str">
        <f>IF(B1504="","",IF(R1504="Refreshment Beverage",VLOOKUP(VALUE(Q1504),Rates!G$15:L$19,2,0),VLOOKUP(VALUE(Q1504),Rates!G$4:L$12,2,0)))</f>
        <v/>
      </c>
      <c r="T1504" s="58" t="str">
        <f t="shared" si="747"/>
        <v/>
      </c>
      <c r="U1504" s="58" t="str">
        <f t="shared" si="748"/>
        <v/>
      </c>
      <c r="V1504" s="58" t="str">
        <f t="shared" si="749"/>
        <v/>
      </c>
      <c r="W1504" s="58" t="str">
        <f t="shared" si="750"/>
        <v/>
      </c>
      <c r="X1504" s="59" t="str">
        <f t="shared" si="751"/>
        <v/>
      </c>
      <c r="Y1504" s="60" t="str">
        <f>IF(B:B="","",IF(R1504="Refreshment Beverage",VLOOKUP(Q1504,Rates!G$15:L$19,6,0)*W1504,VLOOKUP(Q1504,Rates!G$4:L$12,6,0)*W1504))</f>
        <v/>
      </c>
      <c r="Z1504" s="60" t="str">
        <f t="shared" si="752"/>
        <v/>
      </c>
      <c r="AA1504" s="60" t="str">
        <f t="shared" si="770"/>
        <v/>
      </c>
      <c r="AB1504" s="61" t="str" cm="1">
        <f t="array" ref="AB1504">IF(_xlfn.SINGLE(B:B)="","",IF(R1504="Refreshment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61" t="str" cm="1">
        <f t="array" ref="AC1504">IF(_xlfn.SINGLE(B:B)="","",IF(R1504="Refreshment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68">
        <f>IFERROR(IF(R1504="Beer","",IF(OR(Q1504=1,Q1504=2,Q1504=3,Q1504=4),VLOOKUP(Q1504,Rates!$A$31:$B$34,2,0)*W1504,IF(V1504=1,VLOOKUP(U1504,'REB BEV MIN MKUP'!B:E,4,0),IF(V1504&gt;1,VLOOKUP(VALUE(W1504),'REB BEV MIN MKUP'!O:Q,3,0),0)))),0)</f>
        <v>0</v>
      </c>
      <c r="AE1504" s="62" t="str">
        <f t="shared" si="753"/>
        <v/>
      </c>
      <c r="AF1504" s="63" t="str">
        <f t="shared" si="754"/>
        <v/>
      </c>
      <c r="AG1504" s="64" t="str">
        <f t="shared" si="755"/>
        <v/>
      </c>
      <c r="AH1504" s="65" t="str">
        <f t="shared" si="756"/>
        <v/>
      </c>
      <c r="AI1504" s="66" t="str">
        <f>IF(AE:AE="","",IF(R1504="Refreshment Beverage",AK1504*(Rates!J$19/100),ROUND(SUM(AH1504*(Rates!$J$8/100)),4)))</f>
        <v/>
      </c>
      <c r="AJ1504" s="67" t="str">
        <f t="shared" si="757"/>
        <v/>
      </c>
      <c r="AK1504" s="22" t="str">
        <f t="shared" si="758"/>
        <v/>
      </c>
      <c r="AL1504" s="62" t="str">
        <f t="shared" si="759"/>
        <v/>
      </c>
      <c r="AM1504" s="63" t="str">
        <f>IF(AS1504="","",IF(R1504="Refreshment Beverage",ROUND(AS1504*Rates!K$19,4),ROUND(AO1504*(VLOOKUP(VALUE(Q1504),Rates!G$4:L$12,3,0)),4)))</f>
        <v/>
      </c>
      <c r="AN1504" s="68" t="str">
        <f>IF(AS1504="","",IF(R1504="Refreshment Beverage",AS1504*(Rates!J$19/100),MAX(AM1504,AB1504)))</f>
        <v/>
      </c>
      <c r="AO1504" s="69" t="str">
        <f t="shared" si="760"/>
        <v/>
      </c>
      <c r="AP1504" s="69" t="str">
        <f t="shared" si="761"/>
        <v/>
      </c>
      <c r="AQ1504" s="70" t="str">
        <f>IF(AS1504="","",IF(R1504="Refreshment Beverage",ROUND(SUM(VLOOKUP(Q:Q,Rates!G$15:L$19,3,0)*(AS1504-Y1504-Z1504-AA1504)),4),ROUND(SUM(Rates!$K$8*AS1504),4)))</f>
        <v/>
      </c>
      <c r="AR1504" s="66" t="str">
        <f t="shared" si="762"/>
        <v/>
      </c>
      <c r="AS1504" s="22" t="str">
        <f t="shared" si="763"/>
        <v/>
      </c>
      <c r="AT1504" s="62" t="str">
        <f t="shared" si="764"/>
        <v/>
      </c>
      <c r="AU1504" s="63" t="str">
        <f>IF(AX1504="","",IF(R1504="Refreshment Beverage",ROUND((BA1504-Y1504-Z1504-AA1504)*VLOOKUP(VALUE(Q1504),Rates!G$15:L$19,3,0),4),ROUND(AW1504*(VLOOKUP(VALUE(Q1504),Rates!G:L,3,0)),4)))</f>
        <v/>
      </c>
      <c r="AV1504" s="68" t="str">
        <f t="shared" si="765"/>
        <v/>
      </c>
      <c r="AW1504" s="69" t="str">
        <f t="shared" si="766"/>
        <v/>
      </c>
      <c r="AX1504" s="65" t="str">
        <f t="shared" si="767"/>
        <v/>
      </c>
      <c r="AY1504" s="70" t="str">
        <f>IF(AX1504="","",IF(R1504="Refreshment Beverage",ROUND(SUM(AX1504*Rates!K$19),4),ROUND(SUM(AX1504*(Rates!J$8/100)),4)))</f>
        <v/>
      </c>
      <c r="AZ1504" s="67" t="str">
        <f t="shared" si="768"/>
        <v/>
      </c>
      <c r="BA1504" s="22" t="str">
        <f t="shared" si="769"/>
        <v/>
      </c>
      <c r="BD1504" s="171"/>
      <c r="BE1504" s="171"/>
      <c r="BF1504" s="171"/>
      <c r="BG1504" s="171"/>
    </row>
    <row r="1505" spans="11:59" ht="12.75" customHeight="1" x14ac:dyDescent="0.3">
      <c r="K1505" s="42" t="str">
        <f t="shared" si="741"/>
        <v/>
      </c>
      <c r="L1505" s="55" t="str">
        <f t="shared" si="742"/>
        <v/>
      </c>
      <c r="M1505" s="43" t="str">
        <f t="shared" si="743"/>
        <v/>
      </c>
      <c r="N1505" s="56" t="str" cm="1">
        <f t="array" ref="N1505">IFERROR(IF(_xlfn.SINGLE(B:B)="","",IF(R1505="Beer",SUM(LOOKUP(2,1/(Rates!$B$3:$B$5&lt;=W1505)/(Rates!$C$3:$C$5&gt;=W1505),Rates!$D$3:$D$5)*(X1505/100)*W1505),IF(R1505="Refreshment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56" t="str">
        <f t="shared" si="744"/>
        <v/>
      </c>
      <c r="P1505" s="53"/>
      <c r="Q1505" s="14" t="str">
        <f t="shared" si="745"/>
        <v/>
      </c>
      <c r="R1505" s="57" t="str">
        <f t="shared" si="746"/>
        <v/>
      </c>
      <c r="S1505" s="58" t="str">
        <f>IF(B1505="","",IF(R1505="Refreshment Beverage",VLOOKUP(VALUE(Q1505),Rates!G$15:L$19,2,0),VLOOKUP(VALUE(Q1505),Rates!G$4:L$12,2,0)))</f>
        <v/>
      </c>
      <c r="T1505" s="58" t="str">
        <f t="shared" si="747"/>
        <v/>
      </c>
      <c r="U1505" s="58" t="str">
        <f t="shared" si="748"/>
        <v/>
      </c>
      <c r="V1505" s="58" t="str">
        <f t="shared" si="749"/>
        <v/>
      </c>
      <c r="W1505" s="58" t="str">
        <f t="shared" si="750"/>
        <v/>
      </c>
      <c r="X1505" s="59" t="str">
        <f t="shared" si="751"/>
        <v/>
      </c>
      <c r="Y1505" s="60" t="str">
        <f>IF(B:B="","",IF(R1505="Refreshment Beverage",VLOOKUP(Q1505,Rates!G$15:L$19,6,0)*W1505,VLOOKUP(Q1505,Rates!G$4:L$12,6,0)*W1505))</f>
        <v/>
      </c>
      <c r="Z1505" s="60" t="str">
        <f t="shared" si="752"/>
        <v/>
      </c>
      <c r="AA1505" s="60" t="str">
        <f t="shared" si="770"/>
        <v/>
      </c>
      <c r="AB1505" s="61" t="str" cm="1">
        <f t="array" ref="AB1505">IF(_xlfn.SINGLE(B:B)="","",IF(R1505="Refreshment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61" t="str" cm="1">
        <f t="array" ref="AC1505">IF(_xlfn.SINGLE(B:B)="","",IF(R1505="Refreshment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68">
        <f>IFERROR(IF(R1505="Beer","",IF(OR(Q1505=1,Q1505=2,Q1505=3,Q1505=4),VLOOKUP(Q1505,Rates!$A$31:$B$34,2,0)*W1505,IF(V1505=1,VLOOKUP(U1505,'REB BEV MIN MKUP'!B:E,4,0),IF(V1505&gt;1,VLOOKUP(VALUE(W1505),'REB BEV MIN MKUP'!O:Q,3,0),0)))),0)</f>
        <v>0</v>
      </c>
      <c r="AE1505" s="62" t="str">
        <f t="shared" si="753"/>
        <v/>
      </c>
      <c r="AF1505" s="63" t="str">
        <f t="shared" si="754"/>
        <v/>
      </c>
      <c r="AG1505" s="64" t="str">
        <f t="shared" si="755"/>
        <v/>
      </c>
      <c r="AH1505" s="65" t="str">
        <f t="shared" si="756"/>
        <v/>
      </c>
      <c r="AI1505" s="66" t="str">
        <f>IF(AE:AE="","",IF(R1505="Refreshment Beverage",AK1505*(Rates!J$19/100),ROUND(SUM(AH1505*(Rates!$J$8/100)),4)))</f>
        <v/>
      </c>
      <c r="AJ1505" s="67" t="str">
        <f t="shared" si="757"/>
        <v/>
      </c>
      <c r="AK1505" s="22" t="str">
        <f t="shared" si="758"/>
        <v/>
      </c>
      <c r="AL1505" s="62" t="str">
        <f t="shared" si="759"/>
        <v/>
      </c>
      <c r="AM1505" s="63" t="str">
        <f>IF(AS1505="","",IF(R1505="Refreshment Beverage",ROUND(AS1505*Rates!K$19,4),ROUND(AO1505*(VLOOKUP(VALUE(Q1505),Rates!G$4:L$12,3,0)),4)))</f>
        <v/>
      </c>
      <c r="AN1505" s="68" t="str">
        <f>IF(AS1505="","",IF(R1505="Refreshment Beverage",AS1505*(Rates!J$19/100),MAX(AM1505,AB1505)))</f>
        <v/>
      </c>
      <c r="AO1505" s="69" t="str">
        <f t="shared" si="760"/>
        <v/>
      </c>
      <c r="AP1505" s="69" t="str">
        <f t="shared" si="761"/>
        <v/>
      </c>
      <c r="AQ1505" s="70" t="str">
        <f>IF(AS1505="","",IF(R1505="Refreshment Beverage",ROUND(SUM(VLOOKUP(Q:Q,Rates!G$15:L$19,3,0)*(AS1505-Y1505-Z1505-AA1505)),4),ROUND(SUM(Rates!$K$8*AS1505),4)))</f>
        <v/>
      </c>
      <c r="AR1505" s="66" t="str">
        <f t="shared" si="762"/>
        <v/>
      </c>
      <c r="AS1505" s="22" t="str">
        <f t="shared" si="763"/>
        <v/>
      </c>
      <c r="AT1505" s="62" t="str">
        <f t="shared" si="764"/>
        <v/>
      </c>
      <c r="AU1505" s="63" t="str">
        <f>IF(AX1505="","",IF(R1505="Refreshment Beverage",ROUND((BA1505-Y1505-Z1505-AA1505)*VLOOKUP(VALUE(Q1505),Rates!G$15:L$19,3,0),4),ROUND(AW1505*(VLOOKUP(VALUE(Q1505),Rates!G:L,3,0)),4)))</f>
        <v/>
      </c>
      <c r="AV1505" s="68" t="str">
        <f t="shared" si="765"/>
        <v/>
      </c>
      <c r="AW1505" s="69" t="str">
        <f t="shared" si="766"/>
        <v/>
      </c>
      <c r="AX1505" s="65" t="str">
        <f t="shared" si="767"/>
        <v/>
      </c>
      <c r="AY1505" s="70" t="str">
        <f>IF(AX1505="","",IF(R1505="Refreshment Beverage",ROUND(SUM(AX1505*Rates!K$19),4),ROUND(SUM(AX1505*(Rates!J$8/100)),4)))</f>
        <v/>
      </c>
      <c r="AZ1505" s="67" t="str">
        <f t="shared" si="768"/>
        <v/>
      </c>
      <c r="BA1505" s="22" t="str">
        <f t="shared" si="769"/>
        <v/>
      </c>
      <c r="BD1505" s="171"/>
      <c r="BE1505" s="171"/>
      <c r="BF1505" s="171"/>
      <c r="BG1505" s="171"/>
    </row>
    <row r="1506" spans="11:59" ht="12.75" customHeight="1" x14ac:dyDescent="0.3">
      <c r="K1506" s="42" t="str">
        <f t="shared" si="741"/>
        <v/>
      </c>
      <c r="L1506" s="55" t="str">
        <f t="shared" si="742"/>
        <v/>
      </c>
      <c r="M1506" s="43" t="str">
        <f t="shared" si="743"/>
        <v/>
      </c>
      <c r="N1506" s="56" t="str" cm="1">
        <f t="array" ref="N1506">IFERROR(IF(_xlfn.SINGLE(B:B)="","",IF(R1506="Beer",SUM(LOOKUP(2,1/(Rates!$B$3:$B$5&lt;=W1506)/(Rates!$C$3:$C$5&gt;=W1506),Rates!$D$3:$D$5)*(X1506/100)*W1506),IF(R1506="Refreshment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56" t="str">
        <f t="shared" si="744"/>
        <v/>
      </c>
      <c r="P1506" s="53"/>
      <c r="Q1506" s="14" t="str">
        <f t="shared" si="745"/>
        <v/>
      </c>
      <c r="R1506" s="57" t="str">
        <f t="shared" si="746"/>
        <v/>
      </c>
      <c r="S1506" s="58" t="str">
        <f>IF(B1506="","",IF(R1506="Refreshment Beverage",VLOOKUP(VALUE(Q1506),Rates!G$15:L$19,2,0),VLOOKUP(VALUE(Q1506),Rates!G$4:L$12,2,0)))</f>
        <v/>
      </c>
      <c r="T1506" s="58" t="str">
        <f t="shared" si="747"/>
        <v/>
      </c>
      <c r="U1506" s="58" t="str">
        <f t="shared" si="748"/>
        <v/>
      </c>
      <c r="V1506" s="58" t="str">
        <f t="shared" si="749"/>
        <v/>
      </c>
      <c r="W1506" s="58" t="str">
        <f t="shared" si="750"/>
        <v/>
      </c>
      <c r="X1506" s="59" t="str">
        <f t="shared" si="751"/>
        <v/>
      </c>
      <c r="Y1506" s="60" t="str">
        <f>IF(B:B="","",IF(R1506="Refreshment Beverage",VLOOKUP(Q1506,Rates!G$15:L$19,6,0)*W1506,VLOOKUP(Q1506,Rates!G$4:L$12,6,0)*W1506))</f>
        <v/>
      </c>
      <c r="Z1506" s="60" t="str">
        <f t="shared" si="752"/>
        <v/>
      </c>
      <c r="AA1506" s="60" t="str">
        <f t="shared" si="770"/>
        <v/>
      </c>
      <c r="AB1506" s="61" t="str" cm="1">
        <f t="array" ref="AB1506">IF(_xlfn.SINGLE(B:B)="","",IF(R1506="Refreshment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61" t="str" cm="1">
        <f t="array" ref="AC1506">IF(_xlfn.SINGLE(B:B)="","",IF(R1506="Refreshment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68">
        <f>IFERROR(IF(R1506="Beer","",IF(OR(Q1506=1,Q1506=2,Q1506=3,Q1506=4),VLOOKUP(Q1506,Rates!$A$31:$B$34,2,0)*W1506,IF(V1506=1,VLOOKUP(U1506,'REB BEV MIN MKUP'!B:E,4,0),IF(V1506&gt;1,VLOOKUP(VALUE(W1506),'REB BEV MIN MKUP'!O:Q,3,0),0)))),0)</f>
        <v>0</v>
      </c>
      <c r="AE1506" s="62" t="str">
        <f t="shared" si="753"/>
        <v/>
      </c>
      <c r="AF1506" s="63" t="str">
        <f t="shared" si="754"/>
        <v/>
      </c>
      <c r="AG1506" s="64" t="str">
        <f t="shared" si="755"/>
        <v/>
      </c>
      <c r="AH1506" s="65" t="str">
        <f t="shared" si="756"/>
        <v/>
      </c>
      <c r="AI1506" s="66" t="str">
        <f>IF(AE:AE="","",IF(R1506="Refreshment Beverage",AK1506*(Rates!J$19/100),ROUND(SUM(AH1506*(Rates!$J$8/100)),4)))</f>
        <v/>
      </c>
      <c r="AJ1506" s="67" t="str">
        <f t="shared" si="757"/>
        <v/>
      </c>
      <c r="AK1506" s="22" t="str">
        <f t="shared" si="758"/>
        <v/>
      </c>
      <c r="AL1506" s="62" t="str">
        <f t="shared" si="759"/>
        <v/>
      </c>
      <c r="AM1506" s="63" t="str">
        <f>IF(AS1506="","",IF(R1506="Refreshment Beverage",ROUND(AS1506*Rates!K$19,4),ROUND(AO1506*(VLOOKUP(VALUE(Q1506),Rates!G$4:L$12,3,0)),4)))</f>
        <v/>
      </c>
      <c r="AN1506" s="68" t="str">
        <f>IF(AS1506="","",IF(R1506="Refreshment Beverage",AS1506*(Rates!J$19/100),MAX(AM1506,AB1506)))</f>
        <v/>
      </c>
      <c r="AO1506" s="69" t="str">
        <f t="shared" si="760"/>
        <v/>
      </c>
      <c r="AP1506" s="69" t="str">
        <f t="shared" si="761"/>
        <v/>
      </c>
      <c r="AQ1506" s="70" t="str">
        <f>IF(AS1506="","",IF(R1506="Refreshment Beverage",ROUND(SUM(VLOOKUP(Q:Q,Rates!G$15:L$19,3,0)*(AS1506-Y1506-Z1506-AA1506)),4),ROUND(SUM(Rates!$K$8*AS1506),4)))</f>
        <v/>
      </c>
      <c r="AR1506" s="66" t="str">
        <f t="shared" si="762"/>
        <v/>
      </c>
      <c r="AS1506" s="22" t="str">
        <f t="shared" si="763"/>
        <v/>
      </c>
      <c r="AT1506" s="62" t="str">
        <f t="shared" si="764"/>
        <v/>
      </c>
      <c r="AU1506" s="63" t="str">
        <f>IF(AX1506="","",IF(R1506="Refreshment Beverage",ROUND((BA1506-Y1506-Z1506-AA1506)*VLOOKUP(VALUE(Q1506),Rates!G$15:L$19,3,0),4),ROUND(AW1506*(VLOOKUP(VALUE(Q1506),Rates!G:L,3,0)),4)))</f>
        <v/>
      </c>
      <c r="AV1506" s="68" t="str">
        <f t="shared" si="765"/>
        <v/>
      </c>
      <c r="AW1506" s="69" t="str">
        <f t="shared" si="766"/>
        <v/>
      </c>
      <c r="AX1506" s="65" t="str">
        <f t="shared" si="767"/>
        <v/>
      </c>
      <c r="AY1506" s="70" t="str">
        <f>IF(AX1506="","",IF(R1506="Refreshment Beverage",ROUND(SUM(AX1506*Rates!K$19),4),ROUND(SUM(AX1506*(Rates!J$8/100)),4)))</f>
        <v/>
      </c>
      <c r="AZ1506" s="67" t="str">
        <f t="shared" si="768"/>
        <v/>
      </c>
      <c r="BA1506" s="22" t="str">
        <f t="shared" si="769"/>
        <v/>
      </c>
      <c r="BD1506" s="171"/>
      <c r="BE1506" s="171"/>
      <c r="BF1506" s="171"/>
      <c r="BG1506" s="171"/>
    </row>
    <row r="1507" spans="11:59" ht="12.75" customHeight="1" x14ac:dyDescent="0.3">
      <c r="K1507" s="42" t="str">
        <f t="shared" si="741"/>
        <v/>
      </c>
      <c r="L1507" s="55" t="str">
        <f t="shared" si="742"/>
        <v/>
      </c>
      <c r="M1507" s="43" t="str">
        <f t="shared" si="743"/>
        <v/>
      </c>
      <c r="N1507" s="56" t="str" cm="1">
        <f t="array" ref="N1507">IFERROR(IF(_xlfn.SINGLE(B:B)="","",IF(R1507="Beer",SUM(LOOKUP(2,1/(Rates!$B$3:$B$5&lt;=W1507)/(Rates!$C$3:$C$5&gt;=W1507),Rates!$D$3:$D$5)*(X1507/100)*W1507),IF(R1507="Refreshment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56" t="str">
        <f t="shared" si="744"/>
        <v/>
      </c>
      <c r="P1507" s="53"/>
      <c r="Q1507" s="14" t="str">
        <f t="shared" si="745"/>
        <v/>
      </c>
      <c r="R1507" s="57" t="str">
        <f t="shared" si="746"/>
        <v/>
      </c>
      <c r="S1507" s="58" t="str">
        <f>IF(B1507="","",IF(R1507="Refreshment Beverage",VLOOKUP(VALUE(Q1507),Rates!G$15:L$19,2,0),VLOOKUP(VALUE(Q1507),Rates!G$4:L$12,2,0)))</f>
        <v/>
      </c>
      <c r="T1507" s="58" t="str">
        <f t="shared" si="747"/>
        <v/>
      </c>
      <c r="U1507" s="58" t="str">
        <f t="shared" si="748"/>
        <v/>
      </c>
      <c r="V1507" s="58" t="str">
        <f t="shared" si="749"/>
        <v/>
      </c>
      <c r="W1507" s="58" t="str">
        <f t="shared" si="750"/>
        <v/>
      </c>
      <c r="X1507" s="59" t="str">
        <f t="shared" si="751"/>
        <v/>
      </c>
      <c r="Y1507" s="60" t="str">
        <f>IF(B:B="","",IF(R1507="Refreshment Beverage",VLOOKUP(Q1507,Rates!G$15:L$19,6,0)*W1507,VLOOKUP(Q1507,Rates!G$4:L$12,6,0)*W1507))</f>
        <v/>
      </c>
      <c r="Z1507" s="60" t="str">
        <f t="shared" si="752"/>
        <v/>
      </c>
      <c r="AA1507" s="60" t="str">
        <f t="shared" si="770"/>
        <v/>
      </c>
      <c r="AB1507" s="61" t="str" cm="1">
        <f t="array" ref="AB1507">IF(_xlfn.SINGLE(B:B)="","",IF(R1507="Refreshment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61" t="str" cm="1">
        <f t="array" ref="AC1507">IF(_xlfn.SINGLE(B:B)="","",IF(R1507="Refreshment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68">
        <f>IFERROR(IF(R1507="Beer","",IF(OR(Q1507=1,Q1507=2,Q1507=3,Q1507=4),VLOOKUP(Q1507,Rates!$A$31:$B$34,2,0)*W1507,IF(V1507=1,VLOOKUP(U1507,'REB BEV MIN MKUP'!B:E,4,0),IF(V1507&gt;1,VLOOKUP(VALUE(W1507),'REB BEV MIN MKUP'!O:Q,3,0),0)))),0)</f>
        <v>0</v>
      </c>
      <c r="AE1507" s="62" t="str">
        <f t="shared" si="753"/>
        <v/>
      </c>
      <c r="AF1507" s="63" t="str">
        <f t="shared" si="754"/>
        <v/>
      </c>
      <c r="AG1507" s="64" t="str">
        <f t="shared" si="755"/>
        <v/>
      </c>
      <c r="AH1507" s="65" t="str">
        <f t="shared" si="756"/>
        <v/>
      </c>
      <c r="AI1507" s="66" t="str">
        <f>IF(AE:AE="","",IF(R1507="Refreshment Beverage",AK1507*(Rates!J$19/100),ROUND(SUM(AH1507*(Rates!$J$8/100)),4)))</f>
        <v/>
      </c>
      <c r="AJ1507" s="67" t="str">
        <f t="shared" si="757"/>
        <v/>
      </c>
      <c r="AK1507" s="22" t="str">
        <f t="shared" si="758"/>
        <v/>
      </c>
      <c r="AL1507" s="62" t="str">
        <f t="shared" si="759"/>
        <v/>
      </c>
      <c r="AM1507" s="63" t="str">
        <f>IF(AS1507="","",IF(R1507="Refreshment Beverage",ROUND(AS1507*Rates!K$19,4),ROUND(AO1507*(VLOOKUP(VALUE(Q1507),Rates!G$4:L$12,3,0)),4)))</f>
        <v/>
      </c>
      <c r="AN1507" s="68" t="str">
        <f>IF(AS1507="","",IF(R1507="Refreshment Beverage",AS1507*(Rates!J$19/100),MAX(AM1507,AB1507)))</f>
        <v/>
      </c>
      <c r="AO1507" s="69" t="str">
        <f t="shared" si="760"/>
        <v/>
      </c>
      <c r="AP1507" s="69" t="str">
        <f t="shared" si="761"/>
        <v/>
      </c>
      <c r="AQ1507" s="70" t="str">
        <f>IF(AS1507="","",IF(R1507="Refreshment Beverage",ROUND(SUM(VLOOKUP(Q:Q,Rates!G$15:L$19,3,0)*(AS1507-Y1507-Z1507-AA1507)),4),ROUND(SUM(Rates!$K$8*AS1507),4)))</f>
        <v/>
      </c>
      <c r="AR1507" s="66" t="str">
        <f t="shared" si="762"/>
        <v/>
      </c>
      <c r="AS1507" s="22" t="str">
        <f t="shared" si="763"/>
        <v/>
      </c>
      <c r="AT1507" s="62" t="str">
        <f t="shared" si="764"/>
        <v/>
      </c>
      <c r="AU1507" s="63" t="str">
        <f>IF(AX1507="","",IF(R1507="Refreshment Beverage",ROUND((BA1507-Y1507-Z1507-AA1507)*VLOOKUP(VALUE(Q1507),Rates!G$15:L$19,3,0),4),ROUND(AW1507*(VLOOKUP(VALUE(Q1507),Rates!G:L,3,0)),4)))</f>
        <v/>
      </c>
      <c r="AV1507" s="68" t="str">
        <f t="shared" si="765"/>
        <v/>
      </c>
      <c r="AW1507" s="69" t="str">
        <f t="shared" si="766"/>
        <v/>
      </c>
      <c r="AX1507" s="65" t="str">
        <f t="shared" si="767"/>
        <v/>
      </c>
      <c r="AY1507" s="70" t="str">
        <f>IF(AX1507="","",IF(R1507="Refreshment Beverage",ROUND(SUM(AX1507*Rates!K$19),4),ROUND(SUM(AX1507*(Rates!J$8/100)),4)))</f>
        <v/>
      </c>
      <c r="AZ1507" s="67" t="str">
        <f t="shared" si="768"/>
        <v/>
      </c>
      <c r="BA1507" s="22" t="str">
        <f t="shared" si="769"/>
        <v/>
      </c>
      <c r="BD1507" s="171"/>
      <c r="BE1507" s="171"/>
      <c r="BF1507" s="171"/>
      <c r="BG1507" s="171"/>
    </row>
    <row r="1508" spans="11:59" ht="12.75" customHeight="1" x14ac:dyDescent="0.3">
      <c r="K1508" s="42" t="str">
        <f t="shared" si="741"/>
        <v/>
      </c>
      <c r="L1508" s="55" t="str">
        <f t="shared" si="742"/>
        <v/>
      </c>
      <c r="M1508" s="43" t="str">
        <f t="shared" si="743"/>
        <v/>
      </c>
      <c r="N1508" s="56" t="str" cm="1">
        <f t="array" ref="N1508">IFERROR(IF(_xlfn.SINGLE(B:B)="","",IF(R1508="Beer",SUM(LOOKUP(2,1/(Rates!$B$3:$B$5&lt;=W1508)/(Rates!$C$3:$C$5&gt;=W1508),Rates!$D$3:$D$5)*(X1508/100)*W1508),IF(R1508="Refreshment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56" t="str">
        <f t="shared" si="744"/>
        <v/>
      </c>
      <c r="P1508" s="53"/>
      <c r="Q1508" s="14" t="str">
        <f t="shared" si="745"/>
        <v/>
      </c>
      <c r="R1508" s="57" t="str">
        <f t="shared" si="746"/>
        <v/>
      </c>
      <c r="S1508" s="58" t="str">
        <f>IF(B1508="","",IF(R1508="Refreshment Beverage",VLOOKUP(VALUE(Q1508),Rates!G$15:L$19,2,0),VLOOKUP(VALUE(Q1508),Rates!G$4:L$12,2,0)))</f>
        <v/>
      </c>
      <c r="T1508" s="58" t="str">
        <f t="shared" si="747"/>
        <v/>
      </c>
      <c r="U1508" s="58" t="str">
        <f t="shared" si="748"/>
        <v/>
      </c>
      <c r="V1508" s="58" t="str">
        <f t="shared" si="749"/>
        <v/>
      </c>
      <c r="W1508" s="58" t="str">
        <f t="shared" si="750"/>
        <v/>
      </c>
      <c r="X1508" s="59" t="str">
        <f t="shared" si="751"/>
        <v/>
      </c>
      <c r="Y1508" s="60" t="str">
        <f>IF(B:B="","",IF(R1508="Refreshment Beverage",VLOOKUP(Q1508,Rates!G$15:L$19,6,0)*W1508,VLOOKUP(Q1508,Rates!G$4:L$12,6,0)*W1508))</f>
        <v/>
      </c>
      <c r="Z1508" s="60" t="str">
        <f t="shared" si="752"/>
        <v/>
      </c>
      <c r="AA1508" s="60" t="str">
        <f t="shared" si="770"/>
        <v/>
      </c>
      <c r="AB1508" s="61" t="str" cm="1">
        <f t="array" ref="AB1508">IF(_xlfn.SINGLE(B:B)="","",IF(R1508="Refreshment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61" t="str" cm="1">
        <f t="array" ref="AC1508">IF(_xlfn.SINGLE(B:B)="","",IF(R1508="Refreshment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68">
        <f>IFERROR(IF(R1508="Beer","",IF(OR(Q1508=1,Q1508=2,Q1508=3,Q1508=4),VLOOKUP(Q1508,Rates!$A$31:$B$34,2,0)*W1508,IF(V1508=1,VLOOKUP(U1508,'REB BEV MIN MKUP'!B:E,4,0),IF(V1508&gt;1,VLOOKUP(VALUE(W1508),'REB BEV MIN MKUP'!O:Q,3,0),0)))),0)</f>
        <v>0</v>
      </c>
      <c r="AE1508" s="62" t="str">
        <f t="shared" si="753"/>
        <v/>
      </c>
      <c r="AF1508" s="63" t="str">
        <f t="shared" si="754"/>
        <v/>
      </c>
      <c r="AG1508" s="64" t="str">
        <f t="shared" si="755"/>
        <v/>
      </c>
      <c r="AH1508" s="65" t="str">
        <f t="shared" si="756"/>
        <v/>
      </c>
      <c r="AI1508" s="66" t="str">
        <f>IF(AE:AE="","",IF(R1508="Refreshment Beverage",AK1508*(Rates!J$19/100),ROUND(SUM(AH1508*(Rates!$J$8/100)),4)))</f>
        <v/>
      </c>
      <c r="AJ1508" s="67" t="str">
        <f t="shared" si="757"/>
        <v/>
      </c>
      <c r="AK1508" s="22" t="str">
        <f t="shared" si="758"/>
        <v/>
      </c>
      <c r="AL1508" s="62" t="str">
        <f t="shared" si="759"/>
        <v/>
      </c>
      <c r="AM1508" s="63" t="str">
        <f>IF(AS1508="","",IF(R1508="Refreshment Beverage",ROUND(AS1508*Rates!K$19,4),ROUND(AO1508*(VLOOKUP(VALUE(Q1508),Rates!G$4:L$12,3,0)),4)))</f>
        <v/>
      </c>
      <c r="AN1508" s="68" t="str">
        <f>IF(AS1508="","",IF(R1508="Refreshment Beverage",AS1508*(Rates!J$19/100),MAX(AM1508,AB1508)))</f>
        <v/>
      </c>
      <c r="AO1508" s="69" t="str">
        <f t="shared" si="760"/>
        <v/>
      </c>
      <c r="AP1508" s="69" t="str">
        <f t="shared" si="761"/>
        <v/>
      </c>
      <c r="AQ1508" s="70" t="str">
        <f>IF(AS1508="","",IF(R1508="Refreshment Beverage",ROUND(SUM(VLOOKUP(Q:Q,Rates!G$15:L$19,3,0)*(AS1508-Y1508-Z1508-AA1508)),4),ROUND(SUM(Rates!$K$8*AS1508),4)))</f>
        <v/>
      </c>
      <c r="AR1508" s="66" t="str">
        <f t="shared" si="762"/>
        <v/>
      </c>
      <c r="AS1508" s="22" t="str">
        <f t="shared" si="763"/>
        <v/>
      </c>
      <c r="AT1508" s="62" t="str">
        <f t="shared" si="764"/>
        <v/>
      </c>
      <c r="AU1508" s="63" t="str">
        <f>IF(AX1508="","",IF(R1508="Refreshment Beverage",ROUND((BA1508-Y1508-Z1508-AA1508)*VLOOKUP(VALUE(Q1508),Rates!G$15:L$19,3,0),4),ROUND(AW1508*(VLOOKUP(VALUE(Q1508),Rates!G:L,3,0)),4)))</f>
        <v/>
      </c>
      <c r="AV1508" s="68" t="str">
        <f t="shared" si="765"/>
        <v/>
      </c>
      <c r="AW1508" s="69" t="str">
        <f t="shared" si="766"/>
        <v/>
      </c>
      <c r="AX1508" s="65" t="str">
        <f t="shared" si="767"/>
        <v/>
      </c>
      <c r="AY1508" s="70" t="str">
        <f>IF(AX1508="","",IF(R1508="Refreshment Beverage",ROUND(SUM(AX1508*Rates!K$19),4),ROUND(SUM(AX1508*(Rates!J$8/100)),4)))</f>
        <v/>
      </c>
      <c r="AZ1508" s="67" t="str">
        <f t="shared" si="768"/>
        <v/>
      </c>
      <c r="BA1508" s="22" t="str">
        <f t="shared" si="769"/>
        <v/>
      </c>
      <c r="BD1508" s="171"/>
      <c r="BE1508" s="171"/>
      <c r="BF1508" s="171"/>
      <c r="BG1508" s="171"/>
    </row>
    <row r="1509" spans="11:59" ht="12.75" customHeight="1" x14ac:dyDescent="0.3">
      <c r="K1509" s="42" t="str">
        <f t="shared" si="741"/>
        <v/>
      </c>
      <c r="L1509" s="55" t="str">
        <f t="shared" si="742"/>
        <v/>
      </c>
      <c r="M1509" s="43" t="str">
        <f t="shared" si="743"/>
        <v/>
      </c>
      <c r="N1509" s="56" t="str" cm="1">
        <f t="array" ref="N1509">IFERROR(IF(_xlfn.SINGLE(B:B)="","",IF(R1509="Beer",SUM(LOOKUP(2,1/(Rates!$B$3:$B$5&lt;=W1509)/(Rates!$C$3:$C$5&gt;=W1509),Rates!$D$3:$D$5)*(X1509/100)*W1509),IF(R1509="Refreshment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56" t="str">
        <f t="shared" si="744"/>
        <v/>
      </c>
      <c r="P1509" s="53"/>
      <c r="Q1509" s="14" t="str">
        <f t="shared" si="745"/>
        <v/>
      </c>
      <c r="R1509" s="57" t="str">
        <f t="shared" si="746"/>
        <v/>
      </c>
      <c r="S1509" s="58" t="str">
        <f>IF(B1509="","",IF(R1509="Refreshment Beverage",VLOOKUP(VALUE(Q1509),Rates!G$15:L$19,2,0),VLOOKUP(VALUE(Q1509),Rates!G$4:L$12,2,0)))</f>
        <v/>
      </c>
      <c r="T1509" s="58" t="str">
        <f t="shared" si="747"/>
        <v/>
      </c>
      <c r="U1509" s="58" t="str">
        <f t="shared" si="748"/>
        <v/>
      </c>
      <c r="V1509" s="58" t="str">
        <f t="shared" si="749"/>
        <v/>
      </c>
      <c r="W1509" s="58" t="str">
        <f t="shared" si="750"/>
        <v/>
      </c>
      <c r="X1509" s="59" t="str">
        <f t="shared" si="751"/>
        <v/>
      </c>
      <c r="Y1509" s="60" t="str">
        <f>IF(B:B="","",IF(R1509="Refreshment Beverage",VLOOKUP(Q1509,Rates!G$15:L$19,6,0)*W1509,VLOOKUP(Q1509,Rates!G$4:L$12,6,0)*W1509))</f>
        <v/>
      </c>
      <c r="Z1509" s="60" t="str">
        <f t="shared" si="752"/>
        <v/>
      </c>
      <c r="AA1509" s="60" t="str">
        <f t="shared" si="770"/>
        <v/>
      </c>
      <c r="AB1509" s="61" t="str" cm="1">
        <f t="array" ref="AB1509">IF(_xlfn.SINGLE(B:B)="","",IF(R1509="Refreshment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61" t="str" cm="1">
        <f t="array" ref="AC1509">IF(_xlfn.SINGLE(B:B)="","",IF(R1509="Refreshment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68">
        <f>IFERROR(IF(R1509="Beer","",IF(OR(Q1509=1,Q1509=2,Q1509=3,Q1509=4),VLOOKUP(Q1509,Rates!$A$31:$B$34,2,0)*W1509,IF(V1509=1,VLOOKUP(U1509,'REB BEV MIN MKUP'!B:E,4,0),IF(V1509&gt;1,VLOOKUP(VALUE(W1509),'REB BEV MIN MKUP'!O:Q,3,0),0)))),0)</f>
        <v>0</v>
      </c>
      <c r="AE1509" s="62" t="str">
        <f t="shared" si="753"/>
        <v/>
      </c>
      <c r="AF1509" s="63" t="str">
        <f t="shared" si="754"/>
        <v/>
      </c>
      <c r="AG1509" s="64" t="str">
        <f t="shared" si="755"/>
        <v/>
      </c>
      <c r="AH1509" s="65" t="str">
        <f t="shared" si="756"/>
        <v/>
      </c>
      <c r="AI1509" s="66" t="str">
        <f>IF(AE:AE="","",IF(R1509="Refreshment Beverage",AK1509*(Rates!J$19/100),ROUND(SUM(AH1509*(Rates!$J$8/100)),4)))</f>
        <v/>
      </c>
      <c r="AJ1509" s="67" t="str">
        <f t="shared" si="757"/>
        <v/>
      </c>
      <c r="AK1509" s="22" t="str">
        <f t="shared" si="758"/>
        <v/>
      </c>
      <c r="AL1509" s="62" t="str">
        <f t="shared" si="759"/>
        <v/>
      </c>
      <c r="AM1509" s="63" t="str">
        <f>IF(AS1509="","",IF(R1509="Refreshment Beverage",ROUND(AS1509*Rates!K$19,4),ROUND(AO1509*(VLOOKUP(VALUE(Q1509),Rates!G$4:L$12,3,0)),4)))</f>
        <v/>
      </c>
      <c r="AN1509" s="68" t="str">
        <f>IF(AS1509="","",IF(R1509="Refreshment Beverage",AS1509*(Rates!J$19/100),MAX(AM1509,AB1509)))</f>
        <v/>
      </c>
      <c r="AO1509" s="69" t="str">
        <f t="shared" si="760"/>
        <v/>
      </c>
      <c r="AP1509" s="69" t="str">
        <f t="shared" si="761"/>
        <v/>
      </c>
      <c r="AQ1509" s="70" t="str">
        <f>IF(AS1509="","",IF(R1509="Refreshment Beverage",ROUND(SUM(VLOOKUP(Q:Q,Rates!G$15:L$19,3,0)*(AS1509-Y1509-Z1509-AA1509)),4),ROUND(SUM(Rates!$K$8*AS1509),4)))</f>
        <v/>
      </c>
      <c r="AR1509" s="66" t="str">
        <f t="shared" si="762"/>
        <v/>
      </c>
      <c r="AS1509" s="22" t="str">
        <f t="shared" si="763"/>
        <v/>
      </c>
      <c r="AT1509" s="62" t="str">
        <f t="shared" si="764"/>
        <v/>
      </c>
      <c r="AU1509" s="63" t="str">
        <f>IF(AX1509="","",IF(R1509="Refreshment Beverage",ROUND((BA1509-Y1509-Z1509-AA1509)*VLOOKUP(VALUE(Q1509),Rates!G$15:L$19,3,0),4),ROUND(AW1509*(VLOOKUP(VALUE(Q1509),Rates!G:L,3,0)),4)))</f>
        <v/>
      </c>
      <c r="AV1509" s="68" t="str">
        <f t="shared" si="765"/>
        <v/>
      </c>
      <c r="AW1509" s="69" t="str">
        <f t="shared" si="766"/>
        <v/>
      </c>
      <c r="AX1509" s="65" t="str">
        <f t="shared" si="767"/>
        <v/>
      </c>
      <c r="AY1509" s="70" t="str">
        <f>IF(AX1509="","",IF(R1509="Refreshment Beverage",ROUND(SUM(AX1509*Rates!K$19),4),ROUND(SUM(AX1509*(Rates!J$8/100)),4)))</f>
        <v/>
      </c>
      <c r="AZ1509" s="67" t="str">
        <f t="shared" si="768"/>
        <v/>
      </c>
      <c r="BA1509" s="22" t="str">
        <f t="shared" si="769"/>
        <v/>
      </c>
      <c r="BD1509" s="171"/>
      <c r="BE1509" s="171"/>
      <c r="BF1509" s="171"/>
      <c r="BG1509" s="171"/>
    </row>
    <row r="1510" spans="11:59" ht="12.75" customHeight="1" x14ac:dyDescent="0.3">
      <c r="K1510" s="42" t="str">
        <f t="shared" si="741"/>
        <v/>
      </c>
      <c r="L1510" s="55" t="str">
        <f t="shared" si="742"/>
        <v/>
      </c>
      <c r="M1510" s="43" t="str">
        <f t="shared" si="743"/>
        <v/>
      </c>
      <c r="N1510" s="56" t="str" cm="1">
        <f t="array" ref="N1510">IFERROR(IF(_xlfn.SINGLE(B:B)="","",IF(R1510="Beer",SUM(LOOKUP(2,1/(Rates!$B$3:$B$5&lt;=W1510)/(Rates!$C$3:$C$5&gt;=W1510),Rates!$D$3:$D$5)*(X1510/100)*W1510),IF(R1510="Refreshment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56" t="str">
        <f t="shared" si="744"/>
        <v/>
      </c>
      <c r="P1510" s="53"/>
      <c r="Q1510" s="14" t="str">
        <f t="shared" si="745"/>
        <v/>
      </c>
      <c r="R1510" s="57" t="str">
        <f t="shared" si="746"/>
        <v/>
      </c>
      <c r="S1510" s="58" t="str">
        <f>IF(B1510="","",IF(R1510="Refreshment Beverage",VLOOKUP(VALUE(Q1510),Rates!G$15:L$19,2,0),VLOOKUP(VALUE(Q1510),Rates!G$4:L$12,2,0)))</f>
        <v/>
      </c>
      <c r="T1510" s="58" t="str">
        <f t="shared" si="747"/>
        <v/>
      </c>
      <c r="U1510" s="58" t="str">
        <f t="shared" si="748"/>
        <v/>
      </c>
      <c r="V1510" s="58" t="str">
        <f t="shared" si="749"/>
        <v/>
      </c>
      <c r="W1510" s="58" t="str">
        <f t="shared" si="750"/>
        <v/>
      </c>
      <c r="X1510" s="59" t="str">
        <f t="shared" si="751"/>
        <v/>
      </c>
      <c r="Y1510" s="60" t="str">
        <f>IF(B:B="","",IF(R1510="Refreshment Beverage",VLOOKUP(Q1510,Rates!G$15:L$19,6,0)*W1510,VLOOKUP(Q1510,Rates!G$4:L$12,6,0)*W1510))</f>
        <v/>
      </c>
      <c r="Z1510" s="60" t="str">
        <f t="shared" si="752"/>
        <v/>
      </c>
      <c r="AA1510" s="60" t="str">
        <f t="shared" si="770"/>
        <v/>
      </c>
      <c r="AB1510" s="61" t="str" cm="1">
        <f t="array" ref="AB1510">IF(_xlfn.SINGLE(B:B)="","",IF(R1510="Refreshment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61" t="str" cm="1">
        <f t="array" ref="AC1510">IF(_xlfn.SINGLE(B:B)="","",IF(R1510="Refreshment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68">
        <f>IFERROR(IF(R1510="Beer","",IF(OR(Q1510=1,Q1510=2,Q1510=3,Q1510=4),VLOOKUP(Q1510,Rates!$A$31:$B$34,2,0)*W1510,IF(V1510=1,VLOOKUP(U1510,'REB BEV MIN MKUP'!B:E,4,0),IF(V1510&gt;1,VLOOKUP(VALUE(W1510),'REB BEV MIN MKUP'!O:Q,3,0),0)))),0)</f>
        <v>0</v>
      </c>
      <c r="AE1510" s="62" t="str">
        <f t="shared" si="753"/>
        <v/>
      </c>
      <c r="AF1510" s="63" t="str">
        <f t="shared" si="754"/>
        <v/>
      </c>
      <c r="AG1510" s="64" t="str">
        <f t="shared" si="755"/>
        <v/>
      </c>
      <c r="AH1510" s="65" t="str">
        <f t="shared" si="756"/>
        <v/>
      </c>
      <c r="AI1510" s="66" t="str">
        <f>IF(AE:AE="","",IF(R1510="Refreshment Beverage",AK1510*(Rates!J$19/100),ROUND(SUM(AH1510*(Rates!$J$8/100)),4)))</f>
        <v/>
      </c>
      <c r="AJ1510" s="67" t="str">
        <f t="shared" si="757"/>
        <v/>
      </c>
      <c r="AK1510" s="22" t="str">
        <f t="shared" si="758"/>
        <v/>
      </c>
      <c r="AL1510" s="62" t="str">
        <f t="shared" si="759"/>
        <v/>
      </c>
      <c r="AM1510" s="63" t="str">
        <f>IF(AS1510="","",IF(R1510="Refreshment Beverage",ROUND(AS1510*Rates!K$19,4),ROUND(AO1510*(VLOOKUP(VALUE(Q1510),Rates!G$4:L$12,3,0)),4)))</f>
        <v/>
      </c>
      <c r="AN1510" s="68" t="str">
        <f>IF(AS1510="","",IF(R1510="Refreshment Beverage",AS1510*(Rates!J$19/100),MAX(AM1510,AB1510)))</f>
        <v/>
      </c>
      <c r="AO1510" s="69" t="str">
        <f t="shared" si="760"/>
        <v/>
      </c>
      <c r="AP1510" s="69" t="str">
        <f t="shared" si="761"/>
        <v/>
      </c>
      <c r="AQ1510" s="70" t="str">
        <f>IF(AS1510="","",IF(R1510="Refreshment Beverage",ROUND(SUM(VLOOKUP(Q:Q,Rates!G$15:L$19,3,0)*(AS1510-Y1510-Z1510-AA1510)),4),ROUND(SUM(Rates!$K$8*AS1510),4)))</f>
        <v/>
      </c>
      <c r="AR1510" s="66" t="str">
        <f t="shared" si="762"/>
        <v/>
      </c>
      <c r="AS1510" s="22" t="str">
        <f t="shared" si="763"/>
        <v/>
      </c>
      <c r="AT1510" s="62" t="str">
        <f t="shared" si="764"/>
        <v/>
      </c>
      <c r="AU1510" s="63" t="str">
        <f>IF(AX1510="","",IF(R1510="Refreshment Beverage",ROUND((BA1510-Y1510-Z1510-AA1510)*VLOOKUP(VALUE(Q1510),Rates!G$15:L$19,3,0),4),ROUND(AW1510*(VLOOKUP(VALUE(Q1510),Rates!G:L,3,0)),4)))</f>
        <v/>
      </c>
      <c r="AV1510" s="68" t="str">
        <f t="shared" si="765"/>
        <v/>
      </c>
      <c r="AW1510" s="69" t="str">
        <f t="shared" si="766"/>
        <v/>
      </c>
      <c r="AX1510" s="65" t="str">
        <f t="shared" si="767"/>
        <v/>
      </c>
      <c r="AY1510" s="70" t="str">
        <f>IF(AX1510="","",IF(R1510="Refreshment Beverage",ROUND(SUM(AX1510*Rates!K$19),4),ROUND(SUM(AX1510*(Rates!J$8/100)),4)))</f>
        <v/>
      </c>
      <c r="AZ1510" s="67" t="str">
        <f t="shared" si="768"/>
        <v/>
      </c>
      <c r="BA1510" s="22" t="str">
        <f t="shared" si="769"/>
        <v/>
      </c>
      <c r="BD1510" s="171"/>
      <c r="BE1510" s="171"/>
      <c r="BF1510" s="171"/>
      <c r="BG1510" s="171"/>
    </row>
    <row r="1511" spans="11:59" ht="12.75" customHeight="1" x14ac:dyDescent="0.3">
      <c r="K1511" s="42" t="str">
        <f t="shared" si="741"/>
        <v/>
      </c>
      <c r="L1511" s="55" t="str">
        <f t="shared" si="742"/>
        <v/>
      </c>
      <c r="M1511" s="43" t="str">
        <f t="shared" si="743"/>
        <v/>
      </c>
      <c r="N1511" s="56" t="str" cm="1">
        <f t="array" ref="N1511">IFERROR(IF(_xlfn.SINGLE(B:B)="","",IF(R1511="Beer",SUM(LOOKUP(2,1/(Rates!$B$3:$B$5&lt;=W1511)/(Rates!$C$3:$C$5&gt;=W1511),Rates!$D$3:$D$5)*(X1511/100)*W1511),IF(R1511="Refreshment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56" t="str">
        <f t="shared" si="744"/>
        <v/>
      </c>
      <c r="P1511" s="53"/>
      <c r="Q1511" s="14" t="str">
        <f t="shared" si="745"/>
        <v/>
      </c>
      <c r="R1511" s="57" t="str">
        <f t="shared" si="746"/>
        <v/>
      </c>
      <c r="S1511" s="58" t="str">
        <f>IF(B1511="","",IF(R1511="Refreshment Beverage",VLOOKUP(VALUE(Q1511),Rates!G$15:L$19,2,0),VLOOKUP(VALUE(Q1511),Rates!G$4:L$12,2,0)))</f>
        <v/>
      </c>
      <c r="T1511" s="58" t="str">
        <f t="shared" si="747"/>
        <v/>
      </c>
      <c r="U1511" s="58" t="str">
        <f t="shared" si="748"/>
        <v/>
      </c>
      <c r="V1511" s="58" t="str">
        <f t="shared" si="749"/>
        <v/>
      </c>
      <c r="W1511" s="58" t="str">
        <f t="shared" si="750"/>
        <v/>
      </c>
      <c r="X1511" s="59" t="str">
        <f t="shared" si="751"/>
        <v/>
      </c>
      <c r="Y1511" s="60" t="str">
        <f>IF(B:B="","",IF(R1511="Refreshment Beverage",VLOOKUP(Q1511,Rates!G$15:L$19,6,0)*W1511,VLOOKUP(Q1511,Rates!G$4:L$12,6,0)*W1511))</f>
        <v/>
      </c>
      <c r="Z1511" s="60" t="str">
        <f t="shared" si="752"/>
        <v/>
      </c>
      <c r="AA1511" s="60" t="str">
        <f t="shared" si="770"/>
        <v/>
      </c>
      <c r="AB1511" s="61" t="str" cm="1">
        <f t="array" ref="AB1511">IF(_xlfn.SINGLE(B:B)="","",IF(R1511="Refreshment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61" t="str" cm="1">
        <f t="array" ref="AC1511">IF(_xlfn.SINGLE(B:B)="","",IF(R1511="Refreshment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68">
        <f>IFERROR(IF(R1511="Beer","",IF(OR(Q1511=1,Q1511=2,Q1511=3,Q1511=4),VLOOKUP(Q1511,Rates!$A$31:$B$34,2,0)*W1511,IF(V1511=1,VLOOKUP(U1511,'REB BEV MIN MKUP'!B:E,4,0),IF(V1511&gt;1,VLOOKUP(VALUE(W1511),'REB BEV MIN MKUP'!O:Q,3,0),0)))),0)</f>
        <v>0</v>
      </c>
      <c r="AE1511" s="62" t="str">
        <f t="shared" si="753"/>
        <v/>
      </c>
      <c r="AF1511" s="63" t="str">
        <f t="shared" si="754"/>
        <v/>
      </c>
      <c r="AG1511" s="64" t="str">
        <f t="shared" si="755"/>
        <v/>
      </c>
      <c r="AH1511" s="65" t="str">
        <f t="shared" si="756"/>
        <v/>
      </c>
      <c r="AI1511" s="66" t="str">
        <f>IF(AE:AE="","",IF(R1511="Refreshment Beverage",AK1511*(Rates!J$19/100),ROUND(SUM(AH1511*(Rates!$J$8/100)),4)))</f>
        <v/>
      </c>
      <c r="AJ1511" s="67" t="str">
        <f t="shared" si="757"/>
        <v/>
      </c>
      <c r="AK1511" s="22" t="str">
        <f t="shared" si="758"/>
        <v/>
      </c>
      <c r="AL1511" s="62" t="str">
        <f t="shared" si="759"/>
        <v/>
      </c>
      <c r="AM1511" s="63" t="str">
        <f>IF(AS1511="","",IF(R1511="Refreshment Beverage",ROUND(AS1511*Rates!K$19,4),ROUND(AO1511*(VLOOKUP(VALUE(Q1511),Rates!G$4:L$12,3,0)),4)))</f>
        <v/>
      </c>
      <c r="AN1511" s="68" t="str">
        <f>IF(AS1511="","",IF(R1511="Refreshment Beverage",AS1511*(Rates!J$19/100),MAX(AM1511,AB1511)))</f>
        <v/>
      </c>
      <c r="AO1511" s="69" t="str">
        <f t="shared" si="760"/>
        <v/>
      </c>
      <c r="AP1511" s="69" t="str">
        <f t="shared" si="761"/>
        <v/>
      </c>
      <c r="AQ1511" s="70" t="str">
        <f>IF(AS1511="","",IF(R1511="Refreshment Beverage",ROUND(SUM(VLOOKUP(Q:Q,Rates!G$15:L$19,3,0)*(AS1511-Y1511-Z1511-AA1511)),4),ROUND(SUM(Rates!$K$8*AS1511),4)))</f>
        <v/>
      </c>
      <c r="AR1511" s="66" t="str">
        <f t="shared" si="762"/>
        <v/>
      </c>
      <c r="AS1511" s="22" t="str">
        <f t="shared" si="763"/>
        <v/>
      </c>
      <c r="AT1511" s="62" t="str">
        <f t="shared" si="764"/>
        <v/>
      </c>
      <c r="AU1511" s="63" t="str">
        <f>IF(AX1511="","",IF(R1511="Refreshment Beverage",ROUND((BA1511-Y1511-Z1511-AA1511)*VLOOKUP(VALUE(Q1511),Rates!G$15:L$19,3,0),4),ROUND(AW1511*(VLOOKUP(VALUE(Q1511),Rates!G:L,3,0)),4)))</f>
        <v/>
      </c>
      <c r="AV1511" s="68" t="str">
        <f t="shared" si="765"/>
        <v/>
      </c>
      <c r="AW1511" s="69" t="str">
        <f t="shared" si="766"/>
        <v/>
      </c>
      <c r="AX1511" s="65" t="str">
        <f t="shared" si="767"/>
        <v/>
      </c>
      <c r="AY1511" s="70" t="str">
        <f>IF(AX1511="","",IF(R1511="Refreshment Beverage",ROUND(SUM(AX1511*Rates!K$19),4),ROUND(SUM(AX1511*(Rates!J$8/100)),4)))</f>
        <v/>
      </c>
      <c r="AZ1511" s="67" t="str">
        <f t="shared" si="768"/>
        <v/>
      </c>
      <c r="BA1511" s="22" t="str">
        <f t="shared" si="769"/>
        <v/>
      </c>
      <c r="BD1511" s="171"/>
      <c r="BE1511" s="171"/>
      <c r="BF1511" s="171"/>
      <c r="BG1511" s="171"/>
    </row>
    <row r="1512" spans="11:59" ht="12.75" customHeight="1" x14ac:dyDescent="0.3">
      <c r="K1512" s="42" t="str">
        <f t="shared" ref="K1512:K1575" si="771">IFERROR(IF(B:B="","",IF(OR(C1512="",E1512="",F1512="",G1512="",H1512="",I1512="",J1512=""),"",ROUND(IF(J1512="Gross Price to Brewers",AE1512,IF(J1512="Retail Price",AL1512,IF(J1512="Licensee Retail",AT1512,""))),2))),"")</f>
        <v/>
      </c>
      <c r="L1512" s="55" t="str">
        <f t="shared" ref="L1512:L1575" si="772">IFERROR(IF(B:B="","",IF(OR(C1512="",E1512="",F1512="",G1512="",H1512="",I1512="",J1512=""),"",ROUND(IF(J1512="Gross Price to Brewers",AH1512,IF(J1512="Retail Price",AP1512,IF(J1512="Licensee Retail",AX1512,""))),2))),"")</f>
        <v/>
      </c>
      <c r="M1512" s="43" t="str">
        <f t="shared" ref="M1512:M1575" si="773">IFERROR(IF(B:B="","",IF(OR(C1512="",E1512="",F1512="",G1512="",H1512="",I1512="",J1512=""),"",ROUND(IF(J1512="Gross Price to Brewers",AK1512,IF(J1512="Retail Price",AS1512,IF(J1512="Licensee Retail",BA1512,""))),2))),"")</f>
        <v/>
      </c>
      <c r="N1512" s="56" t="str" cm="1">
        <f t="array" ref="N1512">IFERROR(IF(_xlfn.SINGLE(B:B)="","",IF(R1512="Beer",SUM(LOOKUP(2,1/(Rates!$B$3:$B$5&lt;=W1512)/(Rates!$C$3:$C$5&gt;=W1512),Rates!$D$3:$D$5)*(X1512/100)*W1512),IF(R1512="Refreshment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56" t="str">
        <f t="shared" ref="O1512:O1575" si="774">IF(B:B="","",IF(M1512&gt;N1512,"YES","NO"))</f>
        <v/>
      </c>
      <c r="P1512" s="53"/>
      <c r="Q1512" s="14" t="str">
        <f t="shared" ref="Q1512:Q1575" si="775">IF(B1512="","",IF(OR(D1512="",D1512=0),0,D1512))</f>
        <v/>
      </c>
      <c r="R1512" s="57" t="str">
        <f t="shared" ref="R1512:R1575" si="776">IF(C1512="","",IF(C1512="Beer","Beer",IF(C1512="Malt-Based Cooler","Refreshment Beverage")))</f>
        <v/>
      </c>
      <c r="S1512" s="58" t="str">
        <f>IF(B1512="","",IF(R1512="Refreshment Beverage",VLOOKUP(VALUE(Q1512),Rates!G$15:L$19,2,0),VLOOKUP(VALUE(Q1512),Rates!G$4:L$12,2,0)))</f>
        <v/>
      </c>
      <c r="T1512" s="58" t="str">
        <f t="shared" ref="T1512:T1575" si="777">IF(B1512="","",G1512)</f>
        <v/>
      </c>
      <c r="U1512" s="58" t="str">
        <f t="shared" ref="U1512:U1575" si="778">IF(B:B="","",SUM(W1512/V1512))</f>
        <v/>
      </c>
      <c r="V1512" s="58" t="str">
        <f t="shared" ref="V1512:V1575" si="779">IF(B1512="","",F1512)</f>
        <v/>
      </c>
      <c r="W1512" s="58" t="str">
        <f t="shared" ref="W1512:W1575" si="780">IF(B1512="","",E1512*F1512)</f>
        <v/>
      </c>
      <c r="X1512" s="59" t="str">
        <f t="shared" ref="X1512:X1575" si="781">IF(B1512="","",H1512)</f>
        <v/>
      </c>
      <c r="Y1512" s="60" t="str">
        <f>IF(B:B="","",IF(R1512="Refreshment Beverage",VLOOKUP(Q1512,Rates!G$15:L$19,6,0)*W1512,VLOOKUP(Q1512,Rates!G$4:L$12,6,0)*W1512))</f>
        <v/>
      </c>
      <c r="Z1512" s="60" t="str">
        <f t="shared" ref="Z1512:Z1575" si="782">IF(B:B="","",IF(R1512="Refreshment Beverage",0,IF(T1512="Keg",0,ROUND(0.34/12*V1512,2))))</f>
        <v/>
      </c>
      <c r="AA1512" s="60" t="str">
        <f t="shared" si="770"/>
        <v/>
      </c>
      <c r="AB1512" s="61" t="str" cm="1">
        <f t="array" ref="AB1512">IF(_xlfn.SINGLE(B:B)="","",IF(R1512="Refreshment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61" t="str" cm="1">
        <f t="array" ref="AC1512">IF(_xlfn.SINGLE(B:B)="","",IF(R1512="Refreshment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68">
        <f>IFERROR(IF(R1512="Beer","",IF(OR(Q1512=1,Q1512=2,Q1512=3,Q1512=4),VLOOKUP(Q1512,Rates!$A$31:$B$34,2,0)*W1512,IF(V1512=1,VLOOKUP(U1512,'REB BEV MIN MKUP'!B:E,4,0),IF(V1512&gt;1,VLOOKUP(VALUE(W1512),'REB BEV MIN MKUP'!O:Q,3,0),0)))),0)</f>
        <v>0</v>
      </c>
      <c r="AE1512" s="62" t="str">
        <f t="shared" ref="AE1512:AE1575" si="783">IF(J1512="Gross Price to Brewers",I1512,"")</f>
        <v/>
      </c>
      <c r="AF1512" s="63" t="str">
        <f t="shared" ref="AF1512:AF1575" si="784">IF(AE:AE="","",ROUND(SUM(AE1512*(S1512/100)),4))</f>
        <v/>
      </c>
      <c r="AG1512" s="64" t="str">
        <f t="shared" ref="AG1512:AG1575" si="785">IF(AE:AE="","",IF(R1512="Refreshment Beverage",MAX(AF1512,AD1512),MAX(AB1512,AF1512)))</f>
        <v/>
      </c>
      <c r="AH1512" s="65" t="str">
        <f t="shared" ref="AH1512:AH1575" si="786">IF(AE:AE="","",IF(R1512="Refreshment Beverage",AK1512-AJ1512,SUM(Y1512:AA1512)+AE1512+AG1512))</f>
        <v/>
      </c>
      <c r="AI1512" s="66" t="str">
        <f>IF(AE:AE="","",IF(R1512="Refreshment Beverage",AK1512*(Rates!J$19/100),ROUND(SUM(AH1512*(Rates!$J$8/100)),4)))</f>
        <v/>
      </c>
      <c r="AJ1512" s="67" t="str">
        <f t="shared" ref="AJ1512:AJ1575" si="787">IF(AE:AE="","",IF(R1512="Refreshment Beverage",AI1512,MAX(AC1512,AI1512)))</f>
        <v/>
      </c>
      <c r="AK1512" s="22" t="str">
        <f t="shared" ref="AK1512:AK1575" si="788">IF(AE:AE="","",IF(R1512="Refreshment Beverage",SUM(AE1512+Y1512+Z1512+AA1512+AG1512),SUM(AH1512+AJ1512)))</f>
        <v/>
      </c>
      <c r="AL1512" s="62" t="str">
        <f t="shared" ref="AL1512:AL1575" si="789">IF(AS1512="","",IF(R1512="Refreshment Beverage",ROUND(SUM(AS1512-AR1512-AA1512-Z1512-Y1512),2),ROUND(SUM(AS1512-AR1512-AN1512-Y1512-Z1512-AA1512),2)))</f>
        <v/>
      </c>
      <c r="AM1512" s="63" t="str">
        <f>IF(AS1512="","",IF(R1512="Refreshment Beverage",ROUND(AS1512*Rates!K$19,4),ROUND(AO1512*(VLOOKUP(VALUE(Q1512),Rates!G$4:L$12,3,0)),4)))</f>
        <v/>
      </c>
      <c r="AN1512" s="68" t="str">
        <f>IF(AS1512="","",IF(R1512="Refreshment Beverage",AS1512*(Rates!J$19/100),MAX(AM1512,AB1512)))</f>
        <v/>
      </c>
      <c r="AO1512" s="69" t="str">
        <f t="shared" ref="AO1512:AO1575" si="790">IF(AS1512="","",ROUND(SUM(AS1512-AR1512-Y1512-Z1512-AA1512),4))</f>
        <v/>
      </c>
      <c r="AP1512" s="69" t="str">
        <f t="shared" ref="AP1512:AP1575" si="791">IF(AS1512="","",IF(R1512="Refreshment Beverage",ROUND(AS1512-AN1512,2),ROUND(SUM(AS1512-AR1512),2)))</f>
        <v/>
      </c>
      <c r="AQ1512" s="70" t="str">
        <f>IF(AS1512="","",IF(R1512="Refreshment Beverage",ROUND(SUM(VLOOKUP(Q:Q,Rates!G$15:L$19,3,0)*(AS1512-Y1512-Z1512-AA1512)),4),ROUND(SUM(Rates!$K$8*AS1512),4)))</f>
        <v/>
      </c>
      <c r="AR1512" s="66" t="str">
        <f t="shared" ref="AR1512:AR1575" si="792">IF(AS1512="","",IF(R1512="Refreshment Beverage",MAX(AD1512,AQ1512),MAX(AQ1512,AC1512)))</f>
        <v/>
      </c>
      <c r="AS1512" s="22" t="str">
        <f t="shared" ref="AS1512:AS1575" si="793">IF(J1512="Retail Price",SUM(I1512+0.004),"")</f>
        <v/>
      </c>
      <c r="AT1512" s="62" t="str">
        <f t="shared" ref="AT1512:AT1575" si="794">IF(AX1512="","",IF(R1512="Refreshment Beverage",SUM(BA1512-AV1512-Y1512-Z1512-AA1512),SUM(AX1512-AV1512-Y1512-Z1512-AA1512)))</f>
        <v/>
      </c>
      <c r="AU1512" s="63" t="str">
        <f>IF(AX1512="","",IF(R1512="Refreshment Beverage",ROUND((BA1512-Y1512-Z1512-AA1512)*VLOOKUP(VALUE(Q1512),Rates!G$15:L$19,3,0),4),ROUND(AW1512*(VLOOKUP(VALUE(Q1512),Rates!G:L,3,0)),4)))</f>
        <v/>
      </c>
      <c r="AV1512" s="68" t="str">
        <f t="shared" ref="AV1512:AV1575" si="795">IF(AX1512="","",IF(R1512="Refreshment Beverage",MAX(AU1512,AD1512),MAX(AB1512,AU1512)))</f>
        <v/>
      </c>
      <c r="AW1512" s="69" t="str">
        <f t="shared" ref="AW1512:AW1575" si="796">IF(AX1512="","",IF(R1512="Refreshment Beverage",SUM(BA1512-AV1512-Y1512-Z1512-AA1512),ROUND(SUM(BA1512-AZ1512-Y1512-Z1512-AA1512),4)))</f>
        <v/>
      </c>
      <c r="AX1512" s="65" t="str">
        <f t="shared" ref="AX1512:AX1575" si="797">IF(J1512="Licensee Retail",I1512,"")</f>
        <v/>
      </c>
      <c r="AY1512" s="70" t="str">
        <f>IF(AX1512="","",IF(R1512="Refreshment Beverage",ROUND(SUM(AX1512*Rates!K$19),4),ROUND(SUM(AX1512*(Rates!J$8/100)),4)))</f>
        <v/>
      </c>
      <c r="AZ1512" s="67" t="str">
        <f t="shared" ref="AZ1512:AZ1575" si="798">IF(AX1512="","",MAX($AC1512,AY1512))</f>
        <v/>
      </c>
      <c r="BA1512" s="22" t="str">
        <f t="shared" ref="BA1512:BA1575" si="799">IF(AX1512="","",SUM(AX1512+AZ1512))</f>
        <v/>
      </c>
      <c r="BD1512" s="171"/>
      <c r="BE1512" s="171"/>
      <c r="BF1512" s="171"/>
      <c r="BG1512" s="171"/>
    </row>
    <row r="1513" spans="11:59" ht="12.75" customHeight="1" x14ac:dyDescent="0.3">
      <c r="K1513" s="42" t="str">
        <f t="shared" si="771"/>
        <v/>
      </c>
      <c r="L1513" s="55" t="str">
        <f t="shared" si="772"/>
        <v/>
      </c>
      <c r="M1513" s="43" t="str">
        <f t="shared" si="773"/>
        <v/>
      </c>
      <c r="N1513" s="56" t="str" cm="1">
        <f t="array" ref="N1513">IFERROR(IF(_xlfn.SINGLE(B:B)="","",IF(R1513="Beer",SUM(LOOKUP(2,1/(Rates!$B$3:$B$5&lt;=W1513)/(Rates!$C$3:$C$5&gt;=W1513),Rates!$D$3:$D$5)*(X1513/100)*W1513),IF(R1513="Refreshment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56" t="str">
        <f t="shared" si="774"/>
        <v/>
      </c>
      <c r="P1513" s="53"/>
      <c r="Q1513" s="14" t="str">
        <f t="shared" si="775"/>
        <v/>
      </c>
      <c r="R1513" s="57" t="str">
        <f t="shared" si="776"/>
        <v/>
      </c>
      <c r="S1513" s="58" t="str">
        <f>IF(B1513="","",IF(R1513="Refreshment Beverage",VLOOKUP(VALUE(Q1513),Rates!G$15:L$19,2,0),VLOOKUP(VALUE(Q1513),Rates!G$4:L$12,2,0)))</f>
        <v/>
      </c>
      <c r="T1513" s="58" t="str">
        <f t="shared" si="777"/>
        <v/>
      </c>
      <c r="U1513" s="58" t="str">
        <f t="shared" si="778"/>
        <v/>
      </c>
      <c r="V1513" s="58" t="str">
        <f t="shared" si="779"/>
        <v/>
      </c>
      <c r="W1513" s="58" t="str">
        <f t="shared" si="780"/>
        <v/>
      </c>
      <c r="X1513" s="59" t="str">
        <f t="shared" si="781"/>
        <v/>
      </c>
      <c r="Y1513" s="60" t="str">
        <f>IF(B:B="","",IF(R1513="Refreshment Beverage",VLOOKUP(Q1513,Rates!G$15:L$19,6,0)*W1513,VLOOKUP(Q1513,Rates!G$4:L$12,6,0)*W1513))</f>
        <v/>
      </c>
      <c r="Z1513" s="60" t="str">
        <f t="shared" si="782"/>
        <v/>
      </c>
      <c r="AA1513" s="60" t="str">
        <f t="shared" si="770"/>
        <v/>
      </c>
      <c r="AB1513" s="61" t="str" cm="1">
        <f t="array" ref="AB1513">IF(_xlfn.SINGLE(B:B)="","",IF(R1513="Refreshment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61" t="str" cm="1">
        <f t="array" ref="AC1513">IF(_xlfn.SINGLE(B:B)="","",IF(R1513="Refreshment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68">
        <f>IFERROR(IF(R1513="Beer","",IF(OR(Q1513=1,Q1513=2,Q1513=3,Q1513=4),VLOOKUP(Q1513,Rates!$A$31:$B$34,2,0)*W1513,IF(V1513=1,VLOOKUP(U1513,'REB BEV MIN MKUP'!B:E,4,0),IF(V1513&gt;1,VLOOKUP(VALUE(W1513),'REB BEV MIN MKUP'!O:Q,3,0),0)))),0)</f>
        <v>0</v>
      </c>
      <c r="AE1513" s="62" t="str">
        <f t="shared" si="783"/>
        <v/>
      </c>
      <c r="AF1513" s="63" t="str">
        <f t="shared" si="784"/>
        <v/>
      </c>
      <c r="AG1513" s="64" t="str">
        <f t="shared" si="785"/>
        <v/>
      </c>
      <c r="AH1513" s="65" t="str">
        <f t="shared" si="786"/>
        <v/>
      </c>
      <c r="AI1513" s="66" t="str">
        <f>IF(AE:AE="","",IF(R1513="Refreshment Beverage",AK1513*(Rates!J$19/100),ROUND(SUM(AH1513*(Rates!$J$8/100)),4)))</f>
        <v/>
      </c>
      <c r="AJ1513" s="67" t="str">
        <f t="shared" si="787"/>
        <v/>
      </c>
      <c r="AK1513" s="22" t="str">
        <f t="shared" si="788"/>
        <v/>
      </c>
      <c r="AL1513" s="62" t="str">
        <f t="shared" si="789"/>
        <v/>
      </c>
      <c r="AM1513" s="63" t="str">
        <f>IF(AS1513="","",IF(R1513="Refreshment Beverage",ROUND(AS1513*Rates!K$19,4),ROUND(AO1513*(VLOOKUP(VALUE(Q1513),Rates!G$4:L$12,3,0)),4)))</f>
        <v/>
      </c>
      <c r="AN1513" s="68" t="str">
        <f>IF(AS1513="","",IF(R1513="Refreshment Beverage",AS1513*(Rates!J$19/100),MAX(AM1513,AB1513)))</f>
        <v/>
      </c>
      <c r="AO1513" s="69" t="str">
        <f t="shared" si="790"/>
        <v/>
      </c>
      <c r="AP1513" s="69" t="str">
        <f t="shared" si="791"/>
        <v/>
      </c>
      <c r="AQ1513" s="70" t="str">
        <f>IF(AS1513="","",IF(R1513="Refreshment Beverage",ROUND(SUM(VLOOKUP(Q:Q,Rates!G$15:L$19,3,0)*(AS1513-Y1513-Z1513-AA1513)),4),ROUND(SUM(Rates!$K$8*AS1513),4)))</f>
        <v/>
      </c>
      <c r="AR1513" s="66" t="str">
        <f t="shared" si="792"/>
        <v/>
      </c>
      <c r="AS1513" s="22" t="str">
        <f t="shared" si="793"/>
        <v/>
      </c>
      <c r="AT1513" s="62" t="str">
        <f t="shared" si="794"/>
        <v/>
      </c>
      <c r="AU1513" s="63" t="str">
        <f>IF(AX1513="","",IF(R1513="Refreshment Beverage",ROUND((BA1513-Y1513-Z1513-AA1513)*VLOOKUP(VALUE(Q1513),Rates!G$15:L$19,3,0),4),ROUND(AW1513*(VLOOKUP(VALUE(Q1513),Rates!G:L,3,0)),4)))</f>
        <v/>
      </c>
      <c r="AV1513" s="68" t="str">
        <f t="shared" si="795"/>
        <v/>
      </c>
      <c r="AW1513" s="69" t="str">
        <f t="shared" si="796"/>
        <v/>
      </c>
      <c r="AX1513" s="65" t="str">
        <f t="shared" si="797"/>
        <v/>
      </c>
      <c r="AY1513" s="70" t="str">
        <f>IF(AX1513="","",IF(R1513="Refreshment Beverage",ROUND(SUM(AX1513*Rates!K$19),4),ROUND(SUM(AX1513*(Rates!J$8/100)),4)))</f>
        <v/>
      </c>
      <c r="AZ1513" s="67" t="str">
        <f t="shared" si="798"/>
        <v/>
      </c>
      <c r="BA1513" s="22" t="str">
        <f t="shared" si="799"/>
        <v/>
      </c>
      <c r="BD1513" s="171"/>
      <c r="BE1513" s="171"/>
      <c r="BF1513" s="171"/>
      <c r="BG1513" s="171"/>
    </row>
    <row r="1514" spans="11:59" ht="12.75" customHeight="1" x14ac:dyDescent="0.3">
      <c r="K1514" s="42" t="str">
        <f t="shared" si="771"/>
        <v/>
      </c>
      <c r="L1514" s="55" t="str">
        <f t="shared" si="772"/>
        <v/>
      </c>
      <c r="M1514" s="43" t="str">
        <f t="shared" si="773"/>
        <v/>
      </c>
      <c r="N1514" s="56" t="str" cm="1">
        <f t="array" ref="N1514">IFERROR(IF(_xlfn.SINGLE(B:B)="","",IF(R1514="Beer",SUM(LOOKUP(2,1/(Rates!$B$3:$B$5&lt;=W1514)/(Rates!$C$3:$C$5&gt;=W1514),Rates!$D$3:$D$5)*(X1514/100)*W1514),IF(R1514="Refreshment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56" t="str">
        <f t="shared" si="774"/>
        <v/>
      </c>
      <c r="P1514" s="53"/>
      <c r="Q1514" s="14" t="str">
        <f t="shared" si="775"/>
        <v/>
      </c>
      <c r="R1514" s="57" t="str">
        <f t="shared" si="776"/>
        <v/>
      </c>
      <c r="S1514" s="58" t="str">
        <f>IF(B1514="","",IF(R1514="Refreshment Beverage",VLOOKUP(VALUE(Q1514),Rates!G$15:L$19,2,0),VLOOKUP(VALUE(Q1514),Rates!G$4:L$12,2,0)))</f>
        <v/>
      </c>
      <c r="T1514" s="58" t="str">
        <f t="shared" si="777"/>
        <v/>
      </c>
      <c r="U1514" s="58" t="str">
        <f t="shared" si="778"/>
        <v/>
      </c>
      <c r="V1514" s="58" t="str">
        <f t="shared" si="779"/>
        <v/>
      </c>
      <c r="W1514" s="58" t="str">
        <f t="shared" si="780"/>
        <v/>
      </c>
      <c r="X1514" s="59" t="str">
        <f t="shared" si="781"/>
        <v/>
      </c>
      <c r="Y1514" s="60" t="str">
        <f>IF(B:B="","",IF(R1514="Refreshment Beverage",VLOOKUP(Q1514,Rates!G$15:L$19,6,0)*W1514,VLOOKUP(Q1514,Rates!G$4:L$12,6,0)*W1514))</f>
        <v/>
      </c>
      <c r="Z1514" s="60" t="str">
        <f t="shared" si="782"/>
        <v/>
      </c>
      <c r="AA1514" s="60" t="str">
        <f t="shared" si="770"/>
        <v/>
      </c>
      <c r="AB1514" s="61" t="str" cm="1">
        <f t="array" ref="AB1514">IF(_xlfn.SINGLE(B:B)="","",IF(R1514="Refreshment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61" t="str" cm="1">
        <f t="array" ref="AC1514">IF(_xlfn.SINGLE(B:B)="","",IF(R1514="Refreshment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68">
        <f>IFERROR(IF(R1514="Beer","",IF(OR(Q1514=1,Q1514=2,Q1514=3,Q1514=4),VLOOKUP(Q1514,Rates!$A$31:$B$34,2,0)*W1514,IF(V1514=1,VLOOKUP(U1514,'REB BEV MIN MKUP'!B:E,4,0),IF(V1514&gt;1,VLOOKUP(VALUE(W1514),'REB BEV MIN MKUP'!O:Q,3,0),0)))),0)</f>
        <v>0</v>
      </c>
      <c r="AE1514" s="62" t="str">
        <f t="shared" si="783"/>
        <v/>
      </c>
      <c r="AF1514" s="63" t="str">
        <f t="shared" si="784"/>
        <v/>
      </c>
      <c r="AG1514" s="64" t="str">
        <f t="shared" si="785"/>
        <v/>
      </c>
      <c r="AH1514" s="65" t="str">
        <f t="shared" si="786"/>
        <v/>
      </c>
      <c r="AI1514" s="66" t="str">
        <f>IF(AE:AE="","",IF(R1514="Refreshment Beverage",AK1514*(Rates!J$19/100),ROUND(SUM(AH1514*(Rates!$J$8/100)),4)))</f>
        <v/>
      </c>
      <c r="AJ1514" s="67" t="str">
        <f t="shared" si="787"/>
        <v/>
      </c>
      <c r="AK1514" s="22" t="str">
        <f t="shared" si="788"/>
        <v/>
      </c>
      <c r="AL1514" s="62" t="str">
        <f t="shared" si="789"/>
        <v/>
      </c>
      <c r="AM1514" s="63" t="str">
        <f>IF(AS1514="","",IF(R1514="Refreshment Beverage",ROUND(AS1514*Rates!K$19,4),ROUND(AO1514*(VLOOKUP(VALUE(Q1514),Rates!G$4:L$12,3,0)),4)))</f>
        <v/>
      </c>
      <c r="AN1514" s="68" t="str">
        <f>IF(AS1514="","",IF(R1514="Refreshment Beverage",AS1514*(Rates!J$19/100),MAX(AM1514,AB1514)))</f>
        <v/>
      </c>
      <c r="AO1514" s="69" t="str">
        <f t="shared" si="790"/>
        <v/>
      </c>
      <c r="AP1514" s="69" t="str">
        <f t="shared" si="791"/>
        <v/>
      </c>
      <c r="AQ1514" s="70" t="str">
        <f>IF(AS1514="","",IF(R1514="Refreshment Beverage",ROUND(SUM(VLOOKUP(Q:Q,Rates!G$15:L$19,3,0)*(AS1514-Y1514-Z1514-AA1514)),4),ROUND(SUM(Rates!$K$8*AS1514),4)))</f>
        <v/>
      </c>
      <c r="AR1514" s="66" t="str">
        <f t="shared" si="792"/>
        <v/>
      </c>
      <c r="AS1514" s="22" t="str">
        <f t="shared" si="793"/>
        <v/>
      </c>
      <c r="AT1514" s="62" t="str">
        <f t="shared" si="794"/>
        <v/>
      </c>
      <c r="AU1514" s="63" t="str">
        <f>IF(AX1514="","",IF(R1514="Refreshment Beverage",ROUND((BA1514-Y1514-Z1514-AA1514)*VLOOKUP(VALUE(Q1514),Rates!G$15:L$19,3,0),4),ROUND(AW1514*(VLOOKUP(VALUE(Q1514),Rates!G:L,3,0)),4)))</f>
        <v/>
      </c>
      <c r="AV1514" s="68" t="str">
        <f t="shared" si="795"/>
        <v/>
      </c>
      <c r="AW1514" s="69" t="str">
        <f t="shared" si="796"/>
        <v/>
      </c>
      <c r="AX1514" s="65" t="str">
        <f t="shared" si="797"/>
        <v/>
      </c>
      <c r="AY1514" s="70" t="str">
        <f>IF(AX1514="","",IF(R1514="Refreshment Beverage",ROUND(SUM(AX1514*Rates!K$19),4),ROUND(SUM(AX1514*(Rates!J$8/100)),4)))</f>
        <v/>
      </c>
      <c r="AZ1514" s="67" t="str">
        <f t="shared" si="798"/>
        <v/>
      </c>
      <c r="BA1514" s="22" t="str">
        <f t="shared" si="799"/>
        <v/>
      </c>
      <c r="BD1514" s="171"/>
      <c r="BE1514" s="171"/>
      <c r="BF1514" s="171"/>
      <c r="BG1514" s="171"/>
    </row>
    <row r="1515" spans="11:59" ht="12.75" customHeight="1" x14ac:dyDescent="0.3">
      <c r="K1515" s="42" t="str">
        <f t="shared" si="771"/>
        <v/>
      </c>
      <c r="L1515" s="55" t="str">
        <f t="shared" si="772"/>
        <v/>
      </c>
      <c r="M1515" s="43" t="str">
        <f t="shared" si="773"/>
        <v/>
      </c>
      <c r="N1515" s="56" t="str" cm="1">
        <f t="array" ref="N1515">IFERROR(IF(_xlfn.SINGLE(B:B)="","",IF(R1515="Beer",SUM(LOOKUP(2,1/(Rates!$B$3:$B$5&lt;=W1515)/(Rates!$C$3:$C$5&gt;=W1515),Rates!$D$3:$D$5)*(X1515/100)*W1515),IF(R1515="Refreshment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56" t="str">
        <f t="shared" si="774"/>
        <v/>
      </c>
      <c r="P1515" s="53"/>
      <c r="Q1515" s="14" t="str">
        <f t="shared" si="775"/>
        <v/>
      </c>
      <c r="R1515" s="57" t="str">
        <f t="shared" si="776"/>
        <v/>
      </c>
      <c r="S1515" s="58" t="str">
        <f>IF(B1515="","",IF(R1515="Refreshment Beverage",VLOOKUP(VALUE(Q1515),Rates!G$15:L$19,2,0),VLOOKUP(VALUE(Q1515),Rates!G$4:L$12,2,0)))</f>
        <v/>
      </c>
      <c r="T1515" s="58" t="str">
        <f t="shared" si="777"/>
        <v/>
      </c>
      <c r="U1515" s="58" t="str">
        <f t="shared" si="778"/>
        <v/>
      </c>
      <c r="V1515" s="58" t="str">
        <f t="shared" si="779"/>
        <v/>
      </c>
      <c r="W1515" s="58" t="str">
        <f t="shared" si="780"/>
        <v/>
      </c>
      <c r="X1515" s="59" t="str">
        <f t="shared" si="781"/>
        <v/>
      </c>
      <c r="Y1515" s="60" t="str">
        <f>IF(B:B="","",IF(R1515="Refreshment Beverage",VLOOKUP(Q1515,Rates!G$15:L$19,6,0)*W1515,VLOOKUP(Q1515,Rates!G$4:L$12,6,0)*W1515))</f>
        <v/>
      </c>
      <c r="Z1515" s="60" t="str">
        <f t="shared" si="782"/>
        <v/>
      </c>
      <c r="AA1515" s="60" t="str">
        <f t="shared" si="770"/>
        <v/>
      </c>
      <c r="AB1515" s="61" t="str" cm="1">
        <f t="array" ref="AB1515">IF(_xlfn.SINGLE(B:B)="","",IF(R1515="Refreshment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61" t="str" cm="1">
        <f t="array" ref="AC1515">IF(_xlfn.SINGLE(B:B)="","",IF(R1515="Refreshment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68">
        <f>IFERROR(IF(R1515="Beer","",IF(OR(Q1515=1,Q1515=2,Q1515=3,Q1515=4),VLOOKUP(Q1515,Rates!$A$31:$B$34,2,0)*W1515,IF(V1515=1,VLOOKUP(U1515,'REB BEV MIN MKUP'!B:E,4,0),IF(V1515&gt;1,VLOOKUP(VALUE(W1515),'REB BEV MIN MKUP'!O:Q,3,0),0)))),0)</f>
        <v>0</v>
      </c>
      <c r="AE1515" s="62" t="str">
        <f t="shared" si="783"/>
        <v/>
      </c>
      <c r="AF1515" s="63" t="str">
        <f t="shared" si="784"/>
        <v/>
      </c>
      <c r="AG1515" s="64" t="str">
        <f t="shared" si="785"/>
        <v/>
      </c>
      <c r="AH1515" s="65" t="str">
        <f t="shared" si="786"/>
        <v/>
      </c>
      <c r="AI1515" s="66" t="str">
        <f>IF(AE:AE="","",IF(R1515="Refreshment Beverage",AK1515*(Rates!J$19/100),ROUND(SUM(AH1515*(Rates!$J$8/100)),4)))</f>
        <v/>
      </c>
      <c r="AJ1515" s="67" t="str">
        <f t="shared" si="787"/>
        <v/>
      </c>
      <c r="AK1515" s="22" t="str">
        <f t="shared" si="788"/>
        <v/>
      </c>
      <c r="AL1515" s="62" t="str">
        <f t="shared" si="789"/>
        <v/>
      </c>
      <c r="AM1515" s="63" t="str">
        <f>IF(AS1515="","",IF(R1515="Refreshment Beverage",ROUND(AS1515*Rates!K$19,4),ROUND(AO1515*(VLOOKUP(VALUE(Q1515),Rates!G$4:L$12,3,0)),4)))</f>
        <v/>
      </c>
      <c r="AN1515" s="68" t="str">
        <f>IF(AS1515="","",IF(R1515="Refreshment Beverage",AS1515*(Rates!J$19/100),MAX(AM1515,AB1515)))</f>
        <v/>
      </c>
      <c r="AO1515" s="69" t="str">
        <f t="shared" si="790"/>
        <v/>
      </c>
      <c r="AP1515" s="69" t="str">
        <f t="shared" si="791"/>
        <v/>
      </c>
      <c r="AQ1515" s="70" t="str">
        <f>IF(AS1515="","",IF(R1515="Refreshment Beverage",ROUND(SUM(VLOOKUP(Q:Q,Rates!G$15:L$19,3,0)*(AS1515-Y1515-Z1515-AA1515)),4),ROUND(SUM(Rates!$K$8*AS1515),4)))</f>
        <v/>
      </c>
      <c r="AR1515" s="66" t="str">
        <f t="shared" si="792"/>
        <v/>
      </c>
      <c r="AS1515" s="22" t="str">
        <f t="shared" si="793"/>
        <v/>
      </c>
      <c r="AT1515" s="62" t="str">
        <f t="shared" si="794"/>
        <v/>
      </c>
      <c r="AU1515" s="63" t="str">
        <f>IF(AX1515="","",IF(R1515="Refreshment Beverage",ROUND((BA1515-Y1515-Z1515-AA1515)*VLOOKUP(VALUE(Q1515),Rates!G$15:L$19,3,0),4),ROUND(AW1515*(VLOOKUP(VALUE(Q1515),Rates!G:L,3,0)),4)))</f>
        <v/>
      </c>
      <c r="AV1515" s="68" t="str">
        <f t="shared" si="795"/>
        <v/>
      </c>
      <c r="AW1515" s="69" t="str">
        <f t="shared" si="796"/>
        <v/>
      </c>
      <c r="AX1515" s="65" t="str">
        <f t="shared" si="797"/>
        <v/>
      </c>
      <c r="AY1515" s="70" t="str">
        <f>IF(AX1515="","",IF(R1515="Refreshment Beverage",ROUND(SUM(AX1515*Rates!K$19),4),ROUND(SUM(AX1515*(Rates!J$8/100)),4)))</f>
        <v/>
      </c>
      <c r="AZ1515" s="67" t="str">
        <f t="shared" si="798"/>
        <v/>
      </c>
      <c r="BA1515" s="22" t="str">
        <f t="shared" si="799"/>
        <v/>
      </c>
      <c r="BD1515" s="171"/>
      <c r="BE1515" s="171"/>
      <c r="BF1515" s="171"/>
      <c r="BG1515" s="171"/>
    </row>
    <row r="1516" spans="11:59" ht="12.75" customHeight="1" x14ac:dyDescent="0.3">
      <c r="K1516" s="42" t="str">
        <f t="shared" si="771"/>
        <v/>
      </c>
      <c r="L1516" s="55" t="str">
        <f t="shared" si="772"/>
        <v/>
      </c>
      <c r="M1516" s="43" t="str">
        <f t="shared" si="773"/>
        <v/>
      </c>
      <c r="N1516" s="56" t="str" cm="1">
        <f t="array" ref="N1516">IFERROR(IF(_xlfn.SINGLE(B:B)="","",IF(R1516="Beer",SUM(LOOKUP(2,1/(Rates!$B$3:$B$5&lt;=W1516)/(Rates!$C$3:$C$5&gt;=W1516),Rates!$D$3:$D$5)*(X1516/100)*W1516),IF(R1516="Refreshment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56" t="str">
        <f t="shared" si="774"/>
        <v/>
      </c>
      <c r="P1516" s="53"/>
      <c r="Q1516" s="14" t="str">
        <f t="shared" si="775"/>
        <v/>
      </c>
      <c r="R1516" s="57" t="str">
        <f t="shared" si="776"/>
        <v/>
      </c>
      <c r="S1516" s="58" t="str">
        <f>IF(B1516="","",IF(R1516="Refreshment Beverage",VLOOKUP(VALUE(Q1516),Rates!G$15:L$19,2,0),VLOOKUP(VALUE(Q1516),Rates!G$4:L$12,2,0)))</f>
        <v/>
      </c>
      <c r="T1516" s="58" t="str">
        <f t="shared" si="777"/>
        <v/>
      </c>
      <c r="U1516" s="58" t="str">
        <f t="shared" si="778"/>
        <v/>
      </c>
      <c r="V1516" s="58" t="str">
        <f t="shared" si="779"/>
        <v/>
      </c>
      <c r="W1516" s="58" t="str">
        <f t="shared" si="780"/>
        <v/>
      </c>
      <c r="X1516" s="59" t="str">
        <f t="shared" si="781"/>
        <v/>
      </c>
      <c r="Y1516" s="60" t="str">
        <f>IF(B:B="","",IF(R1516="Refreshment Beverage",VLOOKUP(Q1516,Rates!G$15:L$19,6,0)*W1516,VLOOKUP(Q1516,Rates!G$4:L$12,6,0)*W1516))</f>
        <v/>
      </c>
      <c r="Z1516" s="60" t="str">
        <f t="shared" si="782"/>
        <v/>
      </c>
      <c r="AA1516" s="60" t="str">
        <f t="shared" si="770"/>
        <v/>
      </c>
      <c r="AB1516" s="61" t="str" cm="1">
        <f t="array" ref="AB1516">IF(_xlfn.SINGLE(B:B)="","",IF(R1516="Refreshment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61" t="str" cm="1">
        <f t="array" ref="AC1516">IF(_xlfn.SINGLE(B:B)="","",IF(R1516="Refreshment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68">
        <f>IFERROR(IF(R1516="Beer","",IF(OR(Q1516=1,Q1516=2,Q1516=3,Q1516=4),VLOOKUP(Q1516,Rates!$A$31:$B$34,2,0)*W1516,IF(V1516=1,VLOOKUP(U1516,'REB BEV MIN MKUP'!B:E,4,0),IF(V1516&gt;1,VLOOKUP(VALUE(W1516),'REB BEV MIN MKUP'!O:Q,3,0),0)))),0)</f>
        <v>0</v>
      </c>
      <c r="AE1516" s="62" t="str">
        <f t="shared" si="783"/>
        <v/>
      </c>
      <c r="AF1516" s="63" t="str">
        <f t="shared" si="784"/>
        <v/>
      </c>
      <c r="AG1516" s="64" t="str">
        <f t="shared" si="785"/>
        <v/>
      </c>
      <c r="AH1516" s="65" t="str">
        <f t="shared" si="786"/>
        <v/>
      </c>
      <c r="AI1516" s="66" t="str">
        <f>IF(AE:AE="","",IF(R1516="Refreshment Beverage",AK1516*(Rates!J$19/100),ROUND(SUM(AH1516*(Rates!$J$8/100)),4)))</f>
        <v/>
      </c>
      <c r="AJ1516" s="67" t="str">
        <f t="shared" si="787"/>
        <v/>
      </c>
      <c r="AK1516" s="22" t="str">
        <f t="shared" si="788"/>
        <v/>
      </c>
      <c r="AL1516" s="62" t="str">
        <f t="shared" si="789"/>
        <v/>
      </c>
      <c r="AM1516" s="63" t="str">
        <f>IF(AS1516="","",IF(R1516="Refreshment Beverage",ROUND(AS1516*Rates!K$19,4),ROUND(AO1516*(VLOOKUP(VALUE(Q1516),Rates!G$4:L$12,3,0)),4)))</f>
        <v/>
      </c>
      <c r="AN1516" s="68" t="str">
        <f>IF(AS1516="","",IF(R1516="Refreshment Beverage",AS1516*(Rates!J$19/100),MAX(AM1516,AB1516)))</f>
        <v/>
      </c>
      <c r="AO1516" s="69" t="str">
        <f t="shared" si="790"/>
        <v/>
      </c>
      <c r="AP1516" s="69" t="str">
        <f t="shared" si="791"/>
        <v/>
      </c>
      <c r="AQ1516" s="70" t="str">
        <f>IF(AS1516="","",IF(R1516="Refreshment Beverage",ROUND(SUM(VLOOKUP(Q:Q,Rates!G$15:L$19,3,0)*(AS1516-Y1516-Z1516-AA1516)),4),ROUND(SUM(Rates!$K$8*AS1516),4)))</f>
        <v/>
      </c>
      <c r="AR1516" s="66" t="str">
        <f t="shared" si="792"/>
        <v/>
      </c>
      <c r="AS1516" s="22" t="str">
        <f t="shared" si="793"/>
        <v/>
      </c>
      <c r="AT1516" s="62" t="str">
        <f t="shared" si="794"/>
        <v/>
      </c>
      <c r="AU1516" s="63" t="str">
        <f>IF(AX1516="","",IF(R1516="Refreshment Beverage",ROUND((BA1516-Y1516-Z1516-AA1516)*VLOOKUP(VALUE(Q1516),Rates!G$15:L$19,3,0),4),ROUND(AW1516*(VLOOKUP(VALUE(Q1516),Rates!G:L,3,0)),4)))</f>
        <v/>
      </c>
      <c r="AV1516" s="68" t="str">
        <f t="shared" si="795"/>
        <v/>
      </c>
      <c r="AW1516" s="69" t="str">
        <f t="shared" si="796"/>
        <v/>
      </c>
      <c r="AX1516" s="65" t="str">
        <f t="shared" si="797"/>
        <v/>
      </c>
      <c r="AY1516" s="70" t="str">
        <f>IF(AX1516="","",IF(R1516="Refreshment Beverage",ROUND(SUM(AX1516*Rates!K$19),4),ROUND(SUM(AX1516*(Rates!J$8/100)),4)))</f>
        <v/>
      </c>
      <c r="AZ1516" s="67" t="str">
        <f t="shared" si="798"/>
        <v/>
      </c>
      <c r="BA1516" s="22" t="str">
        <f t="shared" si="799"/>
        <v/>
      </c>
      <c r="BD1516" s="171"/>
      <c r="BE1516" s="171"/>
      <c r="BF1516" s="171"/>
      <c r="BG1516" s="171"/>
    </row>
    <row r="1517" spans="11:59" ht="12.75" customHeight="1" x14ac:dyDescent="0.3">
      <c r="K1517" s="42" t="str">
        <f t="shared" si="771"/>
        <v/>
      </c>
      <c r="L1517" s="55" t="str">
        <f t="shared" si="772"/>
        <v/>
      </c>
      <c r="M1517" s="43" t="str">
        <f t="shared" si="773"/>
        <v/>
      </c>
      <c r="N1517" s="56" t="str" cm="1">
        <f t="array" ref="N1517">IFERROR(IF(_xlfn.SINGLE(B:B)="","",IF(R1517="Beer",SUM(LOOKUP(2,1/(Rates!$B$3:$B$5&lt;=W1517)/(Rates!$C$3:$C$5&gt;=W1517),Rates!$D$3:$D$5)*(X1517/100)*W1517),IF(R1517="Refreshment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56" t="str">
        <f t="shared" si="774"/>
        <v/>
      </c>
      <c r="P1517" s="53"/>
      <c r="Q1517" s="14" t="str">
        <f t="shared" si="775"/>
        <v/>
      </c>
      <c r="R1517" s="57" t="str">
        <f t="shared" si="776"/>
        <v/>
      </c>
      <c r="S1517" s="58" t="str">
        <f>IF(B1517="","",IF(R1517="Refreshment Beverage",VLOOKUP(VALUE(Q1517),Rates!G$15:L$19,2,0),VLOOKUP(VALUE(Q1517),Rates!G$4:L$12,2,0)))</f>
        <v/>
      </c>
      <c r="T1517" s="58" t="str">
        <f t="shared" si="777"/>
        <v/>
      </c>
      <c r="U1517" s="58" t="str">
        <f t="shared" si="778"/>
        <v/>
      </c>
      <c r="V1517" s="58" t="str">
        <f t="shared" si="779"/>
        <v/>
      </c>
      <c r="W1517" s="58" t="str">
        <f t="shared" si="780"/>
        <v/>
      </c>
      <c r="X1517" s="59" t="str">
        <f t="shared" si="781"/>
        <v/>
      </c>
      <c r="Y1517" s="60" t="str">
        <f>IF(B:B="","",IF(R1517="Refreshment Beverage",VLOOKUP(Q1517,Rates!G$15:L$19,6,0)*W1517,VLOOKUP(Q1517,Rates!G$4:L$12,6,0)*W1517))</f>
        <v/>
      </c>
      <c r="Z1517" s="60" t="str">
        <f t="shared" si="782"/>
        <v/>
      </c>
      <c r="AA1517" s="60" t="str">
        <f t="shared" si="770"/>
        <v/>
      </c>
      <c r="AB1517" s="61" t="str" cm="1">
        <f t="array" ref="AB1517">IF(_xlfn.SINGLE(B:B)="","",IF(R1517="Refreshment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61" t="str" cm="1">
        <f t="array" ref="AC1517">IF(_xlfn.SINGLE(B:B)="","",IF(R1517="Refreshment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68">
        <f>IFERROR(IF(R1517="Beer","",IF(OR(Q1517=1,Q1517=2,Q1517=3,Q1517=4),VLOOKUP(Q1517,Rates!$A$31:$B$34,2,0)*W1517,IF(V1517=1,VLOOKUP(U1517,'REB BEV MIN MKUP'!B:E,4,0),IF(V1517&gt;1,VLOOKUP(VALUE(W1517),'REB BEV MIN MKUP'!O:Q,3,0),0)))),0)</f>
        <v>0</v>
      </c>
      <c r="AE1517" s="62" t="str">
        <f t="shared" si="783"/>
        <v/>
      </c>
      <c r="AF1517" s="63" t="str">
        <f t="shared" si="784"/>
        <v/>
      </c>
      <c r="AG1517" s="64" t="str">
        <f t="shared" si="785"/>
        <v/>
      </c>
      <c r="AH1517" s="65" t="str">
        <f t="shared" si="786"/>
        <v/>
      </c>
      <c r="AI1517" s="66" t="str">
        <f>IF(AE:AE="","",IF(R1517="Refreshment Beverage",AK1517*(Rates!J$19/100),ROUND(SUM(AH1517*(Rates!$J$8/100)),4)))</f>
        <v/>
      </c>
      <c r="AJ1517" s="67" t="str">
        <f t="shared" si="787"/>
        <v/>
      </c>
      <c r="AK1517" s="22" t="str">
        <f t="shared" si="788"/>
        <v/>
      </c>
      <c r="AL1517" s="62" t="str">
        <f t="shared" si="789"/>
        <v/>
      </c>
      <c r="AM1517" s="63" t="str">
        <f>IF(AS1517="","",IF(R1517="Refreshment Beverage",ROUND(AS1517*Rates!K$19,4),ROUND(AO1517*(VLOOKUP(VALUE(Q1517),Rates!G$4:L$12,3,0)),4)))</f>
        <v/>
      </c>
      <c r="AN1517" s="68" t="str">
        <f>IF(AS1517="","",IF(R1517="Refreshment Beverage",AS1517*(Rates!J$19/100),MAX(AM1517,AB1517)))</f>
        <v/>
      </c>
      <c r="AO1517" s="69" t="str">
        <f t="shared" si="790"/>
        <v/>
      </c>
      <c r="AP1517" s="69" t="str">
        <f t="shared" si="791"/>
        <v/>
      </c>
      <c r="AQ1517" s="70" t="str">
        <f>IF(AS1517="","",IF(R1517="Refreshment Beverage",ROUND(SUM(VLOOKUP(Q:Q,Rates!G$15:L$19,3,0)*(AS1517-Y1517-Z1517-AA1517)),4),ROUND(SUM(Rates!$K$8*AS1517),4)))</f>
        <v/>
      </c>
      <c r="AR1517" s="66" t="str">
        <f t="shared" si="792"/>
        <v/>
      </c>
      <c r="AS1517" s="22" t="str">
        <f t="shared" si="793"/>
        <v/>
      </c>
      <c r="AT1517" s="62" t="str">
        <f t="shared" si="794"/>
        <v/>
      </c>
      <c r="AU1517" s="63" t="str">
        <f>IF(AX1517="","",IF(R1517="Refreshment Beverage",ROUND((BA1517-Y1517-Z1517-AA1517)*VLOOKUP(VALUE(Q1517),Rates!G$15:L$19,3,0),4),ROUND(AW1517*(VLOOKUP(VALUE(Q1517),Rates!G:L,3,0)),4)))</f>
        <v/>
      </c>
      <c r="AV1517" s="68" t="str">
        <f t="shared" si="795"/>
        <v/>
      </c>
      <c r="AW1517" s="69" t="str">
        <f t="shared" si="796"/>
        <v/>
      </c>
      <c r="AX1517" s="65" t="str">
        <f t="shared" si="797"/>
        <v/>
      </c>
      <c r="AY1517" s="70" t="str">
        <f>IF(AX1517="","",IF(R1517="Refreshment Beverage",ROUND(SUM(AX1517*Rates!K$19),4),ROUND(SUM(AX1517*(Rates!J$8/100)),4)))</f>
        <v/>
      </c>
      <c r="AZ1517" s="67" t="str">
        <f t="shared" si="798"/>
        <v/>
      </c>
      <c r="BA1517" s="22" t="str">
        <f t="shared" si="799"/>
        <v/>
      </c>
      <c r="BD1517" s="171"/>
      <c r="BE1517" s="171"/>
      <c r="BF1517" s="171"/>
      <c r="BG1517" s="171"/>
    </row>
    <row r="1518" spans="11:59" ht="12.75" customHeight="1" x14ac:dyDescent="0.3">
      <c r="K1518" s="42" t="str">
        <f t="shared" si="771"/>
        <v/>
      </c>
      <c r="L1518" s="55" t="str">
        <f t="shared" si="772"/>
        <v/>
      </c>
      <c r="M1518" s="43" t="str">
        <f t="shared" si="773"/>
        <v/>
      </c>
      <c r="N1518" s="56" t="str" cm="1">
        <f t="array" ref="N1518">IFERROR(IF(_xlfn.SINGLE(B:B)="","",IF(R1518="Beer",SUM(LOOKUP(2,1/(Rates!$B$3:$B$5&lt;=W1518)/(Rates!$C$3:$C$5&gt;=W1518),Rates!$D$3:$D$5)*(X1518/100)*W1518),IF(R1518="Refreshment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56" t="str">
        <f t="shared" si="774"/>
        <v/>
      </c>
      <c r="P1518" s="53"/>
      <c r="Q1518" s="14" t="str">
        <f t="shared" si="775"/>
        <v/>
      </c>
      <c r="R1518" s="57" t="str">
        <f t="shared" si="776"/>
        <v/>
      </c>
      <c r="S1518" s="58" t="str">
        <f>IF(B1518="","",IF(R1518="Refreshment Beverage",VLOOKUP(VALUE(Q1518),Rates!G$15:L$19,2,0),VLOOKUP(VALUE(Q1518),Rates!G$4:L$12,2,0)))</f>
        <v/>
      </c>
      <c r="T1518" s="58" t="str">
        <f t="shared" si="777"/>
        <v/>
      </c>
      <c r="U1518" s="58" t="str">
        <f t="shared" si="778"/>
        <v/>
      </c>
      <c r="V1518" s="58" t="str">
        <f t="shared" si="779"/>
        <v/>
      </c>
      <c r="W1518" s="58" t="str">
        <f t="shared" si="780"/>
        <v/>
      </c>
      <c r="X1518" s="59" t="str">
        <f t="shared" si="781"/>
        <v/>
      </c>
      <c r="Y1518" s="60" t="str">
        <f>IF(B:B="","",IF(R1518="Refreshment Beverage",VLOOKUP(Q1518,Rates!G$15:L$19,6,0)*W1518,VLOOKUP(Q1518,Rates!G$4:L$12,6,0)*W1518))</f>
        <v/>
      </c>
      <c r="Z1518" s="60" t="str">
        <f t="shared" si="782"/>
        <v/>
      </c>
      <c r="AA1518" s="60" t="str">
        <f t="shared" si="770"/>
        <v/>
      </c>
      <c r="AB1518" s="61" t="str" cm="1">
        <f t="array" ref="AB1518">IF(_xlfn.SINGLE(B:B)="","",IF(R1518="Refreshment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61" t="str" cm="1">
        <f t="array" ref="AC1518">IF(_xlfn.SINGLE(B:B)="","",IF(R1518="Refreshment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68">
        <f>IFERROR(IF(R1518="Beer","",IF(OR(Q1518=1,Q1518=2,Q1518=3,Q1518=4),VLOOKUP(Q1518,Rates!$A$31:$B$34,2,0)*W1518,IF(V1518=1,VLOOKUP(U1518,'REB BEV MIN MKUP'!B:E,4,0),IF(V1518&gt;1,VLOOKUP(VALUE(W1518),'REB BEV MIN MKUP'!O:Q,3,0),0)))),0)</f>
        <v>0</v>
      </c>
      <c r="AE1518" s="62" t="str">
        <f t="shared" si="783"/>
        <v/>
      </c>
      <c r="AF1518" s="63" t="str">
        <f t="shared" si="784"/>
        <v/>
      </c>
      <c r="AG1518" s="64" t="str">
        <f t="shared" si="785"/>
        <v/>
      </c>
      <c r="AH1518" s="65" t="str">
        <f t="shared" si="786"/>
        <v/>
      </c>
      <c r="AI1518" s="66" t="str">
        <f>IF(AE:AE="","",IF(R1518="Refreshment Beverage",AK1518*(Rates!J$19/100),ROUND(SUM(AH1518*(Rates!$J$8/100)),4)))</f>
        <v/>
      </c>
      <c r="AJ1518" s="67" t="str">
        <f t="shared" si="787"/>
        <v/>
      </c>
      <c r="AK1518" s="22" t="str">
        <f t="shared" si="788"/>
        <v/>
      </c>
      <c r="AL1518" s="62" t="str">
        <f t="shared" si="789"/>
        <v/>
      </c>
      <c r="AM1518" s="63" t="str">
        <f>IF(AS1518="","",IF(R1518="Refreshment Beverage",ROUND(AS1518*Rates!K$19,4),ROUND(AO1518*(VLOOKUP(VALUE(Q1518),Rates!G$4:L$12,3,0)),4)))</f>
        <v/>
      </c>
      <c r="AN1518" s="68" t="str">
        <f>IF(AS1518="","",IF(R1518="Refreshment Beverage",AS1518*(Rates!J$19/100),MAX(AM1518,AB1518)))</f>
        <v/>
      </c>
      <c r="AO1518" s="69" t="str">
        <f t="shared" si="790"/>
        <v/>
      </c>
      <c r="AP1518" s="69" t="str">
        <f t="shared" si="791"/>
        <v/>
      </c>
      <c r="AQ1518" s="70" t="str">
        <f>IF(AS1518="","",IF(R1518="Refreshment Beverage",ROUND(SUM(VLOOKUP(Q:Q,Rates!G$15:L$19,3,0)*(AS1518-Y1518-Z1518-AA1518)),4),ROUND(SUM(Rates!$K$8*AS1518),4)))</f>
        <v/>
      </c>
      <c r="AR1518" s="66" t="str">
        <f t="shared" si="792"/>
        <v/>
      </c>
      <c r="AS1518" s="22" t="str">
        <f t="shared" si="793"/>
        <v/>
      </c>
      <c r="AT1518" s="62" t="str">
        <f t="shared" si="794"/>
        <v/>
      </c>
      <c r="AU1518" s="63" t="str">
        <f>IF(AX1518="","",IF(R1518="Refreshment Beverage",ROUND((BA1518-Y1518-Z1518-AA1518)*VLOOKUP(VALUE(Q1518),Rates!G$15:L$19,3,0),4),ROUND(AW1518*(VLOOKUP(VALUE(Q1518),Rates!G:L,3,0)),4)))</f>
        <v/>
      </c>
      <c r="AV1518" s="68" t="str">
        <f t="shared" si="795"/>
        <v/>
      </c>
      <c r="AW1518" s="69" t="str">
        <f t="shared" si="796"/>
        <v/>
      </c>
      <c r="AX1518" s="65" t="str">
        <f t="shared" si="797"/>
        <v/>
      </c>
      <c r="AY1518" s="70" t="str">
        <f>IF(AX1518="","",IF(R1518="Refreshment Beverage",ROUND(SUM(AX1518*Rates!K$19),4),ROUND(SUM(AX1518*(Rates!J$8/100)),4)))</f>
        <v/>
      </c>
      <c r="AZ1518" s="67" t="str">
        <f t="shared" si="798"/>
        <v/>
      </c>
      <c r="BA1518" s="22" t="str">
        <f t="shared" si="799"/>
        <v/>
      </c>
      <c r="BD1518" s="171"/>
      <c r="BE1518" s="171"/>
      <c r="BF1518" s="171"/>
      <c r="BG1518" s="171"/>
    </row>
    <row r="1519" spans="11:59" ht="12.75" customHeight="1" x14ac:dyDescent="0.3">
      <c r="K1519" s="42" t="str">
        <f t="shared" si="771"/>
        <v/>
      </c>
      <c r="L1519" s="55" t="str">
        <f t="shared" si="772"/>
        <v/>
      </c>
      <c r="M1519" s="43" t="str">
        <f t="shared" si="773"/>
        <v/>
      </c>
      <c r="N1519" s="56" t="str" cm="1">
        <f t="array" ref="N1519">IFERROR(IF(_xlfn.SINGLE(B:B)="","",IF(R1519="Beer",SUM(LOOKUP(2,1/(Rates!$B$3:$B$5&lt;=W1519)/(Rates!$C$3:$C$5&gt;=W1519),Rates!$D$3:$D$5)*(X1519/100)*W1519),IF(R1519="Refreshment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56" t="str">
        <f t="shared" si="774"/>
        <v/>
      </c>
      <c r="P1519" s="53"/>
      <c r="Q1519" s="14" t="str">
        <f t="shared" si="775"/>
        <v/>
      </c>
      <c r="R1519" s="57" t="str">
        <f t="shared" si="776"/>
        <v/>
      </c>
      <c r="S1519" s="58" t="str">
        <f>IF(B1519="","",IF(R1519="Refreshment Beverage",VLOOKUP(VALUE(Q1519),Rates!G$15:L$19,2,0),VLOOKUP(VALUE(Q1519),Rates!G$4:L$12,2,0)))</f>
        <v/>
      </c>
      <c r="T1519" s="58" t="str">
        <f t="shared" si="777"/>
        <v/>
      </c>
      <c r="U1519" s="58" t="str">
        <f t="shared" si="778"/>
        <v/>
      </c>
      <c r="V1519" s="58" t="str">
        <f t="shared" si="779"/>
        <v/>
      </c>
      <c r="W1519" s="58" t="str">
        <f t="shared" si="780"/>
        <v/>
      </c>
      <c r="X1519" s="59" t="str">
        <f t="shared" si="781"/>
        <v/>
      </c>
      <c r="Y1519" s="60" t="str">
        <f>IF(B:B="","",IF(R1519="Refreshment Beverage",VLOOKUP(Q1519,Rates!G$15:L$19,6,0)*W1519,VLOOKUP(Q1519,Rates!G$4:L$12,6,0)*W1519))</f>
        <v/>
      </c>
      <c r="Z1519" s="60" t="str">
        <f t="shared" si="782"/>
        <v/>
      </c>
      <c r="AA1519" s="60" t="str">
        <f t="shared" si="770"/>
        <v/>
      </c>
      <c r="AB1519" s="61" t="str" cm="1">
        <f t="array" ref="AB1519">IF(_xlfn.SINGLE(B:B)="","",IF(R1519="Refreshment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61" t="str" cm="1">
        <f t="array" ref="AC1519">IF(_xlfn.SINGLE(B:B)="","",IF(R1519="Refreshment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68">
        <f>IFERROR(IF(R1519="Beer","",IF(OR(Q1519=1,Q1519=2,Q1519=3,Q1519=4),VLOOKUP(Q1519,Rates!$A$31:$B$34,2,0)*W1519,IF(V1519=1,VLOOKUP(U1519,'REB BEV MIN MKUP'!B:E,4,0),IF(V1519&gt;1,VLOOKUP(VALUE(W1519),'REB BEV MIN MKUP'!O:Q,3,0),0)))),0)</f>
        <v>0</v>
      </c>
      <c r="AE1519" s="62" t="str">
        <f t="shared" si="783"/>
        <v/>
      </c>
      <c r="AF1519" s="63" t="str">
        <f t="shared" si="784"/>
        <v/>
      </c>
      <c r="AG1519" s="64" t="str">
        <f t="shared" si="785"/>
        <v/>
      </c>
      <c r="AH1519" s="65" t="str">
        <f t="shared" si="786"/>
        <v/>
      </c>
      <c r="AI1519" s="66" t="str">
        <f>IF(AE:AE="","",IF(R1519="Refreshment Beverage",AK1519*(Rates!J$19/100),ROUND(SUM(AH1519*(Rates!$J$8/100)),4)))</f>
        <v/>
      </c>
      <c r="AJ1519" s="67" t="str">
        <f t="shared" si="787"/>
        <v/>
      </c>
      <c r="AK1519" s="22" t="str">
        <f t="shared" si="788"/>
        <v/>
      </c>
      <c r="AL1519" s="62" t="str">
        <f t="shared" si="789"/>
        <v/>
      </c>
      <c r="AM1519" s="63" t="str">
        <f>IF(AS1519="","",IF(R1519="Refreshment Beverage",ROUND(AS1519*Rates!K$19,4),ROUND(AO1519*(VLOOKUP(VALUE(Q1519),Rates!G$4:L$12,3,0)),4)))</f>
        <v/>
      </c>
      <c r="AN1519" s="68" t="str">
        <f>IF(AS1519="","",IF(R1519="Refreshment Beverage",AS1519*(Rates!J$19/100),MAX(AM1519,AB1519)))</f>
        <v/>
      </c>
      <c r="AO1519" s="69" t="str">
        <f t="shared" si="790"/>
        <v/>
      </c>
      <c r="AP1519" s="69" t="str">
        <f t="shared" si="791"/>
        <v/>
      </c>
      <c r="AQ1519" s="70" t="str">
        <f>IF(AS1519="","",IF(R1519="Refreshment Beverage",ROUND(SUM(VLOOKUP(Q:Q,Rates!G$15:L$19,3,0)*(AS1519-Y1519-Z1519-AA1519)),4),ROUND(SUM(Rates!$K$8*AS1519),4)))</f>
        <v/>
      </c>
      <c r="AR1519" s="66" t="str">
        <f t="shared" si="792"/>
        <v/>
      </c>
      <c r="AS1519" s="22" t="str">
        <f t="shared" si="793"/>
        <v/>
      </c>
      <c r="AT1519" s="62" t="str">
        <f t="shared" si="794"/>
        <v/>
      </c>
      <c r="AU1519" s="63" t="str">
        <f>IF(AX1519="","",IF(R1519="Refreshment Beverage",ROUND((BA1519-Y1519-Z1519-AA1519)*VLOOKUP(VALUE(Q1519),Rates!G$15:L$19,3,0),4),ROUND(AW1519*(VLOOKUP(VALUE(Q1519),Rates!G:L,3,0)),4)))</f>
        <v/>
      </c>
      <c r="AV1519" s="68" t="str">
        <f t="shared" si="795"/>
        <v/>
      </c>
      <c r="AW1519" s="69" t="str">
        <f t="shared" si="796"/>
        <v/>
      </c>
      <c r="AX1519" s="65" t="str">
        <f t="shared" si="797"/>
        <v/>
      </c>
      <c r="AY1519" s="70" t="str">
        <f>IF(AX1519="","",IF(R1519="Refreshment Beverage",ROUND(SUM(AX1519*Rates!K$19),4),ROUND(SUM(AX1519*(Rates!J$8/100)),4)))</f>
        <v/>
      </c>
      <c r="AZ1519" s="67" t="str">
        <f t="shared" si="798"/>
        <v/>
      </c>
      <c r="BA1519" s="22" t="str">
        <f t="shared" si="799"/>
        <v/>
      </c>
      <c r="BD1519" s="171"/>
      <c r="BE1519" s="171"/>
      <c r="BF1519" s="171"/>
      <c r="BG1519" s="171"/>
    </row>
    <row r="1520" spans="11:59" ht="12.75" customHeight="1" x14ac:dyDescent="0.3">
      <c r="K1520" s="42" t="str">
        <f t="shared" si="771"/>
        <v/>
      </c>
      <c r="L1520" s="55" t="str">
        <f t="shared" si="772"/>
        <v/>
      </c>
      <c r="M1520" s="43" t="str">
        <f t="shared" si="773"/>
        <v/>
      </c>
      <c r="N1520" s="56" t="str" cm="1">
        <f t="array" ref="N1520">IFERROR(IF(_xlfn.SINGLE(B:B)="","",IF(R1520="Beer",SUM(LOOKUP(2,1/(Rates!$B$3:$B$5&lt;=W1520)/(Rates!$C$3:$C$5&gt;=W1520),Rates!$D$3:$D$5)*(X1520/100)*W1520),IF(R1520="Refreshment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56" t="str">
        <f t="shared" si="774"/>
        <v/>
      </c>
      <c r="P1520" s="53"/>
      <c r="Q1520" s="14" t="str">
        <f t="shared" si="775"/>
        <v/>
      </c>
      <c r="R1520" s="57" t="str">
        <f t="shared" si="776"/>
        <v/>
      </c>
      <c r="S1520" s="58" t="str">
        <f>IF(B1520="","",IF(R1520="Refreshment Beverage",VLOOKUP(VALUE(Q1520),Rates!G$15:L$19,2,0),VLOOKUP(VALUE(Q1520),Rates!G$4:L$12,2,0)))</f>
        <v/>
      </c>
      <c r="T1520" s="58" t="str">
        <f t="shared" si="777"/>
        <v/>
      </c>
      <c r="U1520" s="58" t="str">
        <f t="shared" si="778"/>
        <v/>
      </c>
      <c r="V1520" s="58" t="str">
        <f t="shared" si="779"/>
        <v/>
      </c>
      <c r="W1520" s="58" t="str">
        <f t="shared" si="780"/>
        <v/>
      </c>
      <c r="X1520" s="59" t="str">
        <f t="shared" si="781"/>
        <v/>
      </c>
      <c r="Y1520" s="60" t="str">
        <f>IF(B:B="","",IF(R1520="Refreshment Beverage",VLOOKUP(Q1520,Rates!G$15:L$19,6,0)*W1520,VLOOKUP(Q1520,Rates!G$4:L$12,6,0)*W1520))</f>
        <v/>
      </c>
      <c r="Z1520" s="60" t="str">
        <f t="shared" si="782"/>
        <v/>
      </c>
      <c r="AA1520" s="60" t="str">
        <f t="shared" si="770"/>
        <v/>
      </c>
      <c r="AB1520" s="61" t="str" cm="1">
        <f t="array" ref="AB1520">IF(_xlfn.SINGLE(B:B)="","",IF(R1520="Refreshment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61" t="str" cm="1">
        <f t="array" ref="AC1520">IF(_xlfn.SINGLE(B:B)="","",IF(R1520="Refreshment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68">
        <f>IFERROR(IF(R1520="Beer","",IF(OR(Q1520=1,Q1520=2,Q1520=3,Q1520=4),VLOOKUP(Q1520,Rates!$A$31:$B$34,2,0)*W1520,IF(V1520=1,VLOOKUP(U1520,'REB BEV MIN MKUP'!B:E,4,0),IF(V1520&gt;1,VLOOKUP(VALUE(W1520),'REB BEV MIN MKUP'!O:Q,3,0),0)))),0)</f>
        <v>0</v>
      </c>
      <c r="AE1520" s="62" t="str">
        <f t="shared" si="783"/>
        <v/>
      </c>
      <c r="AF1520" s="63" t="str">
        <f t="shared" si="784"/>
        <v/>
      </c>
      <c r="AG1520" s="64" t="str">
        <f t="shared" si="785"/>
        <v/>
      </c>
      <c r="AH1520" s="65" t="str">
        <f t="shared" si="786"/>
        <v/>
      </c>
      <c r="AI1520" s="66" t="str">
        <f>IF(AE:AE="","",IF(R1520="Refreshment Beverage",AK1520*(Rates!J$19/100),ROUND(SUM(AH1520*(Rates!$J$8/100)),4)))</f>
        <v/>
      </c>
      <c r="AJ1520" s="67" t="str">
        <f t="shared" si="787"/>
        <v/>
      </c>
      <c r="AK1520" s="22" t="str">
        <f t="shared" si="788"/>
        <v/>
      </c>
      <c r="AL1520" s="62" t="str">
        <f t="shared" si="789"/>
        <v/>
      </c>
      <c r="AM1520" s="63" t="str">
        <f>IF(AS1520="","",IF(R1520="Refreshment Beverage",ROUND(AS1520*Rates!K$19,4),ROUND(AO1520*(VLOOKUP(VALUE(Q1520),Rates!G$4:L$12,3,0)),4)))</f>
        <v/>
      </c>
      <c r="AN1520" s="68" t="str">
        <f>IF(AS1520="","",IF(R1520="Refreshment Beverage",AS1520*(Rates!J$19/100),MAX(AM1520,AB1520)))</f>
        <v/>
      </c>
      <c r="AO1520" s="69" t="str">
        <f t="shared" si="790"/>
        <v/>
      </c>
      <c r="AP1520" s="69" t="str">
        <f t="shared" si="791"/>
        <v/>
      </c>
      <c r="AQ1520" s="70" t="str">
        <f>IF(AS1520="","",IF(R1520="Refreshment Beverage",ROUND(SUM(VLOOKUP(Q:Q,Rates!G$15:L$19,3,0)*(AS1520-Y1520-Z1520-AA1520)),4),ROUND(SUM(Rates!$K$8*AS1520),4)))</f>
        <v/>
      </c>
      <c r="AR1520" s="66" t="str">
        <f t="shared" si="792"/>
        <v/>
      </c>
      <c r="AS1520" s="22" t="str">
        <f t="shared" si="793"/>
        <v/>
      </c>
      <c r="AT1520" s="62" t="str">
        <f t="shared" si="794"/>
        <v/>
      </c>
      <c r="AU1520" s="63" t="str">
        <f>IF(AX1520="","",IF(R1520="Refreshment Beverage",ROUND((BA1520-Y1520-Z1520-AA1520)*VLOOKUP(VALUE(Q1520),Rates!G$15:L$19,3,0),4),ROUND(AW1520*(VLOOKUP(VALUE(Q1520),Rates!G:L,3,0)),4)))</f>
        <v/>
      </c>
      <c r="AV1520" s="68" t="str">
        <f t="shared" si="795"/>
        <v/>
      </c>
      <c r="AW1520" s="69" t="str">
        <f t="shared" si="796"/>
        <v/>
      </c>
      <c r="AX1520" s="65" t="str">
        <f t="shared" si="797"/>
        <v/>
      </c>
      <c r="AY1520" s="70" t="str">
        <f>IF(AX1520="","",IF(R1520="Refreshment Beverage",ROUND(SUM(AX1520*Rates!K$19),4),ROUND(SUM(AX1520*(Rates!J$8/100)),4)))</f>
        <v/>
      </c>
      <c r="AZ1520" s="67" t="str">
        <f t="shared" si="798"/>
        <v/>
      </c>
      <c r="BA1520" s="22" t="str">
        <f t="shared" si="799"/>
        <v/>
      </c>
      <c r="BD1520" s="171"/>
      <c r="BE1520" s="171"/>
      <c r="BF1520" s="171"/>
      <c r="BG1520" s="171"/>
    </row>
    <row r="1521" spans="11:59" ht="12.75" customHeight="1" x14ac:dyDescent="0.3">
      <c r="K1521" s="42" t="str">
        <f t="shared" si="771"/>
        <v/>
      </c>
      <c r="L1521" s="55" t="str">
        <f t="shared" si="772"/>
        <v/>
      </c>
      <c r="M1521" s="43" t="str">
        <f t="shared" si="773"/>
        <v/>
      </c>
      <c r="N1521" s="56" t="str" cm="1">
        <f t="array" ref="N1521">IFERROR(IF(_xlfn.SINGLE(B:B)="","",IF(R1521="Beer",SUM(LOOKUP(2,1/(Rates!$B$3:$B$5&lt;=W1521)/(Rates!$C$3:$C$5&gt;=W1521),Rates!$D$3:$D$5)*(X1521/100)*W1521),IF(R1521="Refreshment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56" t="str">
        <f t="shared" si="774"/>
        <v/>
      </c>
      <c r="P1521" s="53"/>
      <c r="Q1521" s="14" t="str">
        <f t="shared" si="775"/>
        <v/>
      </c>
      <c r="R1521" s="57" t="str">
        <f t="shared" si="776"/>
        <v/>
      </c>
      <c r="S1521" s="58" t="str">
        <f>IF(B1521="","",IF(R1521="Refreshment Beverage",VLOOKUP(VALUE(Q1521),Rates!G$15:L$19,2,0),VLOOKUP(VALUE(Q1521),Rates!G$4:L$12,2,0)))</f>
        <v/>
      </c>
      <c r="T1521" s="58" t="str">
        <f t="shared" si="777"/>
        <v/>
      </c>
      <c r="U1521" s="58" t="str">
        <f t="shared" si="778"/>
        <v/>
      </c>
      <c r="V1521" s="58" t="str">
        <f t="shared" si="779"/>
        <v/>
      </c>
      <c r="W1521" s="58" t="str">
        <f t="shared" si="780"/>
        <v/>
      </c>
      <c r="X1521" s="59" t="str">
        <f t="shared" si="781"/>
        <v/>
      </c>
      <c r="Y1521" s="60" t="str">
        <f>IF(B:B="","",IF(R1521="Refreshment Beverage",VLOOKUP(Q1521,Rates!G$15:L$19,6,0)*W1521,VLOOKUP(Q1521,Rates!G$4:L$12,6,0)*W1521))</f>
        <v/>
      </c>
      <c r="Z1521" s="60" t="str">
        <f t="shared" si="782"/>
        <v/>
      </c>
      <c r="AA1521" s="60" t="str">
        <f t="shared" si="770"/>
        <v/>
      </c>
      <c r="AB1521" s="61" t="str" cm="1">
        <f t="array" ref="AB1521">IF(_xlfn.SINGLE(B:B)="","",IF(R1521="Refreshment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61" t="str" cm="1">
        <f t="array" ref="AC1521">IF(_xlfn.SINGLE(B:B)="","",IF(R1521="Refreshment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68">
        <f>IFERROR(IF(R1521="Beer","",IF(OR(Q1521=1,Q1521=2,Q1521=3,Q1521=4),VLOOKUP(Q1521,Rates!$A$31:$B$34,2,0)*W1521,IF(V1521=1,VLOOKUP(U1521,'REB BEV MIN MKUP'!B:E,4,0),IF(V1521&gt;1,VLOOKUP(VALUE(W1521),'REB BEV MIN MKUP'!O:Q,3,0),0)))),0)</f>
        <v>0</v>
      </c>
      <c r="AE1521" s="62" t="str">
        <f t="shared" si="783"/>
        <v/>
      </c>
      <c r="AF1521" s="63" t="str">
        <f t="shared" si="784"/>
        <v/>
      </c>
      <c r="AG1521" s="64" t="str">
        <f t="shared" si="785"/>
        <v/>
      </c>
      <c r="AH1521" s="65" t="str">
        <f t="shared" si="786"/>
        <v/>
      </c>
      <c r="AI1521" s="66" t="str">
        <f>IF(AE:AE="","",IF(R1521="Refreshment Beverage",AK1521*(Rates!J$19/100),ROUND(SUM(AH1521*(Rates!$J$8/100)),4)))</f>
        <v/>
      </c>
      <c r="AJ1521" s="67" t="str">
        <f t="shared" si="787"/>
        <v/>
      </c>
      <c r="AK1521" s="22" t="str">
        <f t="shared" si="788"/>
        <v/>
      </c>
      <c r="AL1521" s="62" t="str">
        <f t="shared" si="789"/>
        <v/>
      </c>
      <c r="AM1521" s="63" t="str">
        <f>IF(AS1521="","",IF(R1521="Refreshment Beverage",ROUND(AS1521*Rates!K$19,4),ROUND(AO1521*(VLOOKUP(VALUE(Q1521),Rates!G$4:L$12,3,0)),4)))</f>
        <v/>
      </c>
      <c r="AN1521" s="68" t="str">
        <f>IF(AS1521="","",IF(R1521="Refreshment Beverage",AS1521*(Rates!J$19/100),MAX(AM1521,AB1521)))</f>
        <v/>
      </c>
      <c r="AO1521" s="69" t="str">
        <f t="shared" si="790"/>
        <v/>
      </c>
      <c r="AP1521" s="69" t="str">
        <f t="shared" si="791"/>
        <v/>
      </c>
      <c r="AQ1521" s="70" t="str">
        <f>IF(AS1521="","",IF(R1521="Refreshment Beverage",ROUND(SUM(VLOOKUP(Q:Q,Rates!G$15:L$19,3,0)*(AS1521-Y1521-Z1521-AA1521)),4),ROUND(SUM(Rates!$K$8*AS1521),4)))</f>
        <v/>
      </c>
      <c r="AR1521" s="66" t="str">
        <f t="shared" si="792"/>
        <v/>
      </c>
      <c r="AS1521" s="22" t="str">
        <f t="shared" si="793"/>
        <v/>
      </c>
      <c r="AT1521" s="62" t="str">
        <f t="shared" si="794"/>
        <v/>
      </c>
      <c r="AU1521" s="63" t="str">
        <f>IF(AX1521="","",IF(R1521="Refreshment Beverage",ROUND((BA1521-Y1521-Z1521-AA1521)*VLOOKUP(VALUE(Q1521),Rates!G$15:L$19,3,0),4),ROUND(AW1521*(VLOOKUP(VALUE(Q1521),Rates!G:L,3,0)),4)))</f>
        <v/>
      </c>
      <c r="AV1521" s="68" t="str">
        <f t="shared" si="795"/>
        <v/>
      </c>
      <c r="AW1521" s="69" t="str">
        <f t="shared" si="796"/>
        <v/>
      </c>
      <c r="AX1521" s="65" t="str">
        <f t="shared" si="797"/>
        <v/>
      </c>
      <c r="AY1521" s="70" t="str">
        <f>IF(AX1521="","",IF(R1521="Refreshment Beverage",ROUND(SUM(AX1521*Rates!K$19),4),ROUND(SUM(AX1521*(Rates!J$8/100)),4)))</f>
        <v/>
      </c>
      <c r="AZ1521" s="67" t="str">
        <f t="shared" si="798"/>
        <v/>
      </c>
      <c r="BA1521" s="22" t="str">
        <f t="shared" si="799"/>
        <v/>
      </c>
      <c r="BD1521" s="171"/>
      <c r="BE1521" s="171"/>
      <c r="BF1521" s="171"/>
      <c r="BG1521" s="171"/>
    </row>
    <row r="1522" spans="11:59" ht="12.75" customHeight="1" x14ac:dyDescent="0.3">
      <c r="K1522" s="42" t="str">
        <f t="shared" si="771"/>
        <v/>
      </c>
      <c r="L1522" s="55" t="str">
        <f t="shared" si="772"/>
        <v/>
      </c>
      <c r="M1522" s="43" t="str">
        <f t="shared" si="773"/>
        <v/>
      </c>
      <c r="N1522" s="56" t="str" cm="1">
        <f t="array" ref="N1522">IFERROR(IF(_xlfn.SINGLE(B:B)="","",IF(R1522="Beer",SUM(LOOKUP(2,1/(Rates!$B$3:$B$5&lt;=W1522)/(Rates!$C$3:$C$5&gt;=W1522),Rates!$D$3:$D$5)*(X1522/100)*W1522),IF(R1522="Refreshment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56" t="str">
        <f t="shared" si="774"/>
        <v/>
      </c>
      <c r="P1522" s="53"/>
      <c r="Q1522" s="14" t="str">
        <f t="shared" si="775"/>
        <v/>
      </c>
      <c r="R1522" s="57" t="str">
        <f t="shared" si="776"/>
        <v/>
      </c>
      <c r="S1522" s="58" t="str">
        <f>IF(B1522="","",IF(R1522="Refreshment Beverage",VLOOKUP(VALUE(Q1522),Rates!G$15:L$19,2,0),VLOOKUP(VALUE(Q1522),Rates!G$4:L$12,2,0)))</f>
        <v/>
      </c>
      <c r="T1522" s="58" t="str">
        <f t="shared" si="777"/>
        <v/>
      </c>
      <c r="U1522" s="58" t="str">
        <f t="shared" si="778"/>
        <v/>
      </c>
      <c r="V1522" s="58" t="str">
        <f t="shared" si="779"/>
        <v/>
      </c>
      <c r="W1522" s="58" t="str">
        <f t="shared" si="780"/>
        <v/>
      </c>
      <c r="X1522" s="59" t="str">
        <f t="shared" si="781"/>
        <v/>
      </c>
      <c r="Y1522" s="60" t="str">
        <f>IF(B:B="","",IF(R1522="Refreshment Beverage",VLOOKUP(Q1522,Rates!G$15:L$19,6,0)*W1522,VLOOKUP(Q1522,Rates!G$4:L$12,6,0)*W1522))</f>
        <v/>
      </c>
      <c r="Z1522" s="60" t="str">
        <f t="shared" si="782"/>
        <v/>
      </c>
      <c r="AA1522" s="60" t="str">
        <f t="shared" si="770"/>
        <v/>
      </c>
      <c r="AB1522" s="61" t="str" cm="1">
        <f t="array" ref="AB1522">IF(_xlfn.SINGLE(B:B)="","",IF(R1522="Refreshment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61" t="str" cm="1">
        <f t="array" ref="AC1522">IF(_xlfn.SINGLE(B:B)="","",IF(R1522="Refreshment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68">
        <f>IFERROR(IF(R1522="Beer","",IF(OR(Q1522=1,Q1522=2,Q1522=3,Q1522=4),VLOOKUP(Q1522,Rates!$A$31:$B$34,2,0)*W1522,IF(V1522=1,VLOOKUP(U1522,'REB BEV MIN MKUP'!B:E,4,0),IF(V1522&gt;1,VLOOKUP(VALUE(W1522),'REB BEV MIN MKUP'!O:Q,3,0),0)))),0)</f>
        <v>0</v>
      </c>
      <c r="AE1522" s="62" t="str">
        <f t="shared" si="783"/>
        <v/>
      </c>
      <c r="AF1522" s="63" t="str">
        <f t="shared" si="784"/>
        <v/>
      </c>
      <c r="AG1522" s="64" t="str">
        <f t="shared" si="785"/>
        <v/>
      </c>
      <c r="AH1522" s="65" t="str">
        <f t="shared" si="786"/>
        <v/>
      </c>
      <c r="AI1522" s="66" t="str">
        <f>IF(AE:AE="","",IF(R1522="Refreshment Beverage",AK1522*(Rates!J$19/100),ROUND(SUM(AH1522*(Rates!$J$8/100)),4)))</f>
        <v/>
      </c>
      <c r="AJ1522" s="67" t="str">
        <f t="shared" si="787"/>
        <v/>
      </c>
      <c r="AK1522" s="22" t="str">
        <f t="shared" si="788"/>
        <v/>
      </c>
      <c r="AL1522" s="62" t="str">
        <f t="shared" si="789"/>
        <v/>
      </c>
      <c r="AM1522" s="63" t="str">
        <f>IF(AS1522="","",IF(R1522="Refreshment Beverage",ROUND(AS1522*Rates!K$19,4),ROUND(AO1522*(VLOOKUP(VALUE(Q1522),Rates!G$4:L$12,3,0)),4)))</f>
        <v/>
      </c>
      <c r="AN1522" s="68" t="str">
        <f>IF(AS1522="","",IF(R1522="Refreshment Beverage",AS1522*(Rates!J$19/100),MAX(AM1522,AB1522)))</f>
        <v/>
      </c>
      <c r="AO1522" s="69" t="str">
        <f t="shared" si="790"/>
        <v/>
      </c>
      <c r="AP1522" s="69" t="str">
        <f t="shared" si="791"/>
        <v/>
      </c>
      <c r="AQ1522" s="70" t="str">
        <f>IF(AS1522="","",IF(R1522="Refreshment Beverage",ROUND(SUM(VLOOKUP(Q:Q,Rates!G$15:L$19,3,0)*(AS1522-Y1522-Z1522-AA1522)),4),ROUND(SUM(Rates!$K$8*AS1522),4)))</f>
        <v/>
      </c>
      <c r="AR1522" s="66" t="str">
        <f t="shared" si="792"/>
        <v/>
      </c>
      <c r="AS1522" s="22" t="str">
        <f t="shared" si="793"/>
        <v/>
      </c>
      <c r="AT1522" s="62" t="str">
        <f t="shared" si="794"/>
        <v/>
      </c>
      <c r="AU1522" s="63" t="str">
        <f>IF(AX1522="","",IF(R1522="Refreshment Beverage",ROUND((BA1522-Y1522-Z1522-AA1522)*VLOOKUP(VALUE(Q1522),Rates!G$15:L$19,3,0),4),ROUND(AW1522*(VLOOKUP(VALUE(Q1522),Rates!G:L,3,0)),4)))</f>
        <v/>
      </c>
      <c r="AV1522" s="68" t="str">
        <f t="shared" si="795"/>
        <v/>
      </c>
      <c r="AW1522" s="69" t="str">
        <f t="shared" si="796"/>
        <v/>
      </c>
      <c r="AX1522" s="65" t="str">
        <f t="shared" si="797"/>
        <v/>
      </c>
      <c r="AY1522" s="70" t="str">
        <f>IF(AX1522="","",IF(R1522="Refreshment Beverage",ROUND(SUM(AX1522*Rates!K$19),4),ROUND(SUM(AX1522*(Rates!J$8/100)),4)))</f>
        <v/>
      </c>
      <c r="AZ1522" s="67" t="str">
        <f t="shared" si="798"/>
        <v/>
      </c>
      <c r="BA1522" s="22" t="str">
        <f t="shared" si="799"/>
        <v/>
      </c>
      <c r="BD1522" s="171"/>
      <c r="BE1522" s="171"/>
      <c r="BF1522" s="171"/>
      <c r="BG1522" s="171"/>
    </row>
    <row r="1523" spans="11:59" ht="12.75" customHeight="1" x14ac:dyDescent="0.3">
      <c r="K1523" s="42" t="str">
        <f t="shared" si="771"/>
        <v/>
      </c>
      <c r="L1523" s="55" t="str">
        <f t="shared" si="772"/>
        <v/>
      </c>
      <c r="M1523" s="43" t="str">
        <f t="shared" si="773"/>
        <v/>
      </c>
      <c r="N1523" s="56" t="str" cm="1">
        <f t="array" ref="N1523">IFERROR(IF(_xlfn.SINGLE(B:B)="","",IF(R1523="Beer",SUM(LOOKUP(2,1/(Rates!$B$3:$B$5&lt;=W1523)/(Rates!$C$3:$C$5&gt;=W1523),Rates!$D$3:$D$5)*(X1523/100)*W1523),IF(R1523="Refreshment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56" t="str">
        <f t="shared" si="774"/>
        <v/>
      </c>
      <c r="P1523" s="53"/>
      <c r="Q1523" s="14" t="str">
        <f t="shared" si="775"/>
        <v/>
      </c>
      <c r="R1523" s="57" t="str">
        <f t="shared" si="776"/>
        <v/>
      </c>
      <c r="S1523" s="58" t="str">
        <f>IF(B1523="","",IF(R1523="Refreshment Beverage",VLOOKUP(VALUE(Q1523),Rates!G$15:L$19,2,0),VLOOKUP(VALUE(Q1523),Rates!G$4:L$12,2,0)))</f>
        <v/>
      </c>
      <c r="T1523" s="58" t="str">
        <f t="shared" si="777"/>
        <v/>
      </c>
      <c r="U1523" s="58" t="str">
        <f t="shared" si="778"/>
        <v/>
      </c>
      <c r="V1523" s="58" t="str">
        <f t="shared" si="779"/>
        <v/>
      </c>
      <c r="W1523" s="58" t="str">
        <f t="shared" si="780"/>
        <v/>
      </c>
      <c r="X1523" s="59" t="str">
        <f t="shared" si="781"/>
        <v/>
      </c>
      <c r="Y1523" s="60" t="str">
        <f>IF(B:B="","",IF(R1523="Refreshment Beverage",VLOOKUP(Q1523,Rates!G$15:L$19,6,0)*W1523,VLOOKUP(Q1523,Rates!G$4:L$12,6,0)*W1523))</f>
        <v/>
      </c>
      <c r="Z1523" s="60" t="str">
        <f t="shared" si="782"/>
        <v/>
      </c>
      <c r="AA1523" s="60" t="str">
        <f t="shared" si="770"/>
        <v/>
      </c>
      <c r="AB1523" s="61" t="str" cm="1">
        <f t="array" ref="AB1523">IF(_xlfn.SINGLE(B:B)="","",IF(R1523="Refreshment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61" t="str" cm="1">
        <f t="array" ref="AC1523">IF(_xlfn.SINGLE(B:B)="","",IF(R1523="Refreshment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68">
        <f>IFERROR(IF(R1523="Beer","",IF(OR(Q1523=1,Q1523=2,Q1523=3,Q1523=4),VLOOKUP(Q1523,Rates!$A$31:$B$34,2,0)*W1523,IF(V1523=1,VLOOKUP(U1523,'REB BEV MIN MKUP'!B:E,4,0),IF(V1523&gt;1,VLOOKUP(VALUE(W1523),'REB BEV MIN MKUP'!O:Q,3,0),0)))),0)</f>
        <v>0</v>
      </c>
      <c r="AE1523" s="62" t="str">
        <f t="shared" si="783"/>
        <v/>
      </c>
      <c r="AF1523" s="63" t="str">
        <f t="shared" si="784"/>
        <v/>
      </c>
      <c r="AG1523" s="64" t="str">
        <f t="shared" si="785"/>
        <v/>
      </c>
      <c r="AH1523" s="65" t="str">
        <f t="shared" si="786"/>
        <v/>
      </c>
      <c r="AI1523" s="66" t="str">
        <f>IF(AE:AE="","",IF(R1523="Refreshment Beverage",AK1523*(Rates!J$19/100),ROUND(SUM(AH1523*(Rates!$J$8/100)),4)))</f>
        <v/>
      </c>
      <c r="AJ1523" s="67" t="str">
        <f t="shared" si="787"/>
        <v/>
      </c>
      <c r="AK1523" s="22" t="str">
        <f t="shared" si="788"/>
        <v/>
      </c>
      <c r="AL1523" s="62" t="str">
        <f t="shared" si="789"/>
        <v/>
      </c>
      <c r="AM1523" s="63" t="str">
        <f>IF(AS1523="","",IF(R1523="Refreshment Beverage",ROUND(AS1523*Rates!K$19,4),ROUND(AO1523*(VLOOKUP(VALUE(Q1523),Rates!G$4:L$12,3,0)),4)))</f>
        <v/>
      </c>
      <c r="AN1523" s="68" t="str">
        <f>IF(AS1523="","",IF(R1523="Refreshment Beverage",AS1523*(Rates!J$19/100),MAX(AM1523,AB1523)))</f>
        <v/>
      </c>
      <c r="AO1523" s="69" t="str">
        <f t="shared" si="790"/>
        <v/>
      </c>
      <c r="AP1523" s="69" t="str">
        <f t="shared" si="791"/>
        <v/>
      </c>
      <c r="AQ1523" s="70" t="str">
        <f>IF(AS1523="","",IF(R1523="Refreshment Beverage",ROUND(SUM(VLOOKUP(Q:Q,Rates!G$15:L$19,3,0)*(AS1523-Y1523-Z1523-AA1523)),4),ROUND(SUM(Rates!$K$8*AS1523),4)))</f>
        <v/>
      </c>
      <c r="AR1523" s="66" t="str">
        <f t="shared" si="792"/>
        <v/>
      </c>
      <c r="AS1523" s="22" t="str">
        <f t="shared" si="793"/>
        <v/>
      </c>
      <c r="AT1523" s="62" t="str">
        <f t="shared" si="794"/>
        <v/>
      </c>
      <c r="AU1523" s="63" t="str">
        <f>IF(AX1523="","",IF(R1523="Refreshment Beverage",ROUND((BA1523-Y1523-Z1523-AA1523)*VLOOKUP(VALUE(Q1523),Rates!G$15:L$19,3,0),4),ROUND(AW1523*(VLOOKUP(VALUE(Q1523),Rates!G:L,3,0)),4)))</f>
        <v/>
      </c>
      <c r="AV1523" s="68" t="str">
        <f t="shared" si="795"/>
        <v/>
      </c>
      <c r="AW1523" s="69" t="str">
        <f t="shared" si="796"/>
        <v/>
      </c>
      <c r="AX1523" s="65" t="str">
        <f t="shared" si="797"/>
        <v/>
      </c>
      <c r="AY1523" s="70" t="str">
        <f>IF(AX1523="","",IF(R1523="Refreshment Beverage",ROUND(SUM(AX1523*Rates!K$19),4),ROUND(SUM(AX1523*(Rates!J$8/100)),4)))</f>
        <v/>
      </c>
      <c r="AZ1523" s="67" t="str">
        <f t="shared" si="798"/>
        <v/>
      </c>
      <c r="BA1523" s="22" t="str">
        <f t="shared" si="799"/>
        <v/>
      </c>
      <c r="BD1523" s="171"/>
      <c r="BE1523" s="171"/>
      <c r="BF1523" s="171"/>
      <c r="BG1523" s="171"/>
    </row>
    <row r="1524" spans="11:59" ht="12.75" customHeight="1" x14ac:dyDescent="0.3">
      <c r="K1524" s="42" t="str">
        <f t="shared" si="771"/>
        <v/>
      </c>
      <c r="L1524" s="55" t="str">
        <f t="shared" si="772"/>
        <v/>
      </c>
      <c r="M1524" s="43" t="str">
        <f t="shared" si="773"/>
        <v/>
      </c>
      <c r="N1524" s="56" t="str" cm="1">
        <f t="array" ref="N1524">IFERROR(IF(_xlfn.SINGLE(B:B)="","",IF(R1524="Beer",SUM(LOOKUP(2,1/(Rates!$B$3:$B$5&lt;=W1524)/(Rates!$C$3:$C$5&gt;=W1524),Rates!$D$3:$D$5)*(X1524/100)*W1524),IF(R1524="Refreshment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56" t="str">
        <f t="shared" si="774"/>
        <v/>
      </c>
      <c r="P1524" s="53"/>
      <c r="Q1524" s="14" t="str">
        <f t="shared" si="775"/>
        <v/>
      </c>
      <c r="R1524" s="57" t="str">
        <f t="shared" si="776"/>
        <v/>
      </c>
      <c r="S1524" s="58" t="str">
        <f>IF(B1524="","",IF(R1524="Refreshment Beverage",VLOOKUP(VALUE(Q1524),Rates!G$15:L$19,2,0),VLOOKUP(VALUE(Q1524),Rates!G$4:L$12,2,0)))</f>
        <v/>
      </c>
      <c r="T1524" s="58" t="str">
        <f t="shared" si="777"/>
        <v/>
      </c>
      <c r="U1524" s="58" t="str">
        <f t="shared" si="778"/>
        <v/>
      </c>
      <c r="V1524" s="58" t="str">
        <f t="shared" si="779"/>
        <v/>
      </c>
      <c r="W1524" s="58" t="str">
        <f t="shared" si="780"/>
        <v/>
      </c>
      <c r="X1524" s="59" t="str">
        <f t="shared" si="781"/>
        <v/>
      </c>
      <c r="Y1524" s="60" t="str">
        <f>IF(B:B="","",IF(R1524="Refreshment Beverage",VLOOKUP(Q1524,Rates!G$15:L$19,6,0)*W1524,VLOOKUP(Q1524,Rates!G$4:L$12,6,0)*W1524))</f>
        <v/>
      </c>
      <c r="Z1524" s="60" t="str">
        <f t="shared" si="782"/>
        <v/>
      </c>
      <c r="AA1524" s="60" t="str">
        <f t="shared" si="770"/>
        <v/>
      </c>
      <c r="AB1524" s="61" t="str" cm="1">
        <f t="array" ref="AB1524">IF(_xlfn.SINGLE(B:B)="","",IF(R1524="Refreshment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61" t="str" cm="1">
        <f t="array" ref="AC1524">IF(_xlfn.SINGLE(B:B)="","",IF(R1524="Refreshment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68">
        <f>IFERROR(IF(R1524="Beer","",IF(OR(Q1524=1,Q1524=2,Q1524=3,Q1524=4),VLOOKUP(Q1524,Rates!$A$31:$B$34,2,0)*W1524,IF(V1524=1,VLOOKUP(U1524,'REB BEV MIN MKUP'!B:E,4,0),IF(V1524&gt;1,VLOOKUP(VALUE(W1524),'REB BEV MIN MKUP'!O:Q,3,0),0)))),0)</f>
        <v>0</v>
      </c>
      <c r="AE1524" s="62" t="str">
        <f t="shared" si="783"/>
        <v/>
      </c>
      <c r="AF1524" s="63" t="str">
        <f t="shared" si="784"/>
        <v/>
      </c>
      <c r="AG1524" s="64" t="str">
        <f t="shared" si="785"/>
        <v/>
      </c>
      <c r="AH1524" s="65" t="str">
        <f t="shared" si="786"/>
        <v/>
      </c>
      <c r="AI1524" s="66" t="str">
        <f>IF(AE:AE="","",IF(R1524="Refreshment Beverage",AK1524*(Rates!J$19/100),ROUND(SUM(AH1524*(Rates!$J$8/100)),4)))</f>
        <v/>
      </c>
      <c r="AJ1524" s="67" t="str">
        <f t="shared" si="787"/>
        <v/>
      </c>
      <c r="AK1524" s="22" t="str">
        <f t="shared" si="788"/>
        <v/>
      </c>
      <c r="AL1524" s="62" t="str">
        <f t="shared" si="789"/>
        <v/>
      </c>
      <c r="AM1524" s="63" t="str">
        <f>IF(AS1524="","",IF(R1524="Refreshment Beverage",ROUND(AS1524*Rates!K$19,4),ROUND(AO1524*(VLOOKUP(VALUE(Q1524),Rates!G$4:L$12,3,0)),4)))</f>
        <v/>
      </c>
      <c r="AN1524" s="68" t="str">
        <f>IF(AS1524="","",IF(R1524="Refreshment Beverage",AS1524*(Rates!J$19/100),MAX(AM1524,AB1524)))</f>
        <v/>
      </c>
      <c r="AO1524" s="69" t="str">
        <f t="shared" si="790"/>
        <v/>
      </c>
      <c r="AP1524" s="69" t="str">
        <f t="shared" si="791"/>
        <v/>
      </c>
      <c r="AQ1524" s="70" t="str">
        <f>IF(AS1524="","",IF(R1524="Refreshment Beverage",ROUND(SUM(VLOOKUP(Q:Q,Rates!G$15:L$19,3,0)*(AS1524-Y1524-Z1524-AA1524)),4),ROUND(SUM(Rates!$K$8*AS1524),4)))</f>
        <v/>
      </c>
      <c r="AR1524" s="66" t="str">
        <f t="shared" si="792"/>
        <v/>
      </c>
      <c r="AS1524" s="22" t="str">
        <f t="shared" si="793"/>
        <v/>
      </c>
      <c r="AT1524" s="62" t="str">
        <f t="shared" si="794"/>
        <v/>
      </c>
      <c r="AU1524" s="63" t="str">
        <f>IF(AX1524="","",IF(R1524="Refreshment Beverage",ROUND((BA1524-Y1524-Z1524-AA1524)*VLOOKUP(VALUE(Q1524),Rates!G$15:L$19,3,0),4),ROUND(AW1524*(VLOOKUP(VALUE(Q1524),Rates!G:L,3,0)),4)))</f>
        <v/>
      </c>
      <c r="AV1524" s="68" t="str">
        <f t="shared" si="795"/>
        <v/>
      </c>
      <c r="AW1524" s="69" t="str">
        <f t="shared" si="796"/>
        <v/>
      </c>
      <c r="AX1524" s="65" t="str">
        <f t="shared" si="797"/>
        <v/>
      </c>
      <c r="AY1524" s="70" t="str">
        <f>IF(AX1524="","",IF(R1524="Refreshment Beverage",ROUND(SUM(AX1524*Rates!K$19),4),ROUND(SUM(AX1524*(Rates!J$8/100)),4)))</f>
        <v/>
      </c>
      <c r="AZ1524" s="67" t="str">
        <f t="shared" si="798"/>
        <v/>
      </c>
      <c r="BA1524" s="22" t="str">
        <f t="shared" si="799"/>
        <v/>
      </c>
      <c r="BD1524" s="171"/>
      <c r="BE1524" s="171"/>
      <c r="BF1524" s="171"/>
      <c r="BG1524" s="171"/>
    </row>
    <row r="1525" spans="11:59" ht="12.75" customHeight="1" x14ac:dyDescent="0.3">
      <c r="K1525" s="42" t="str">
        <f t="shared" si="771"/>
        <v/>
      </c>
      <c r="L1525" s="55" t="str">
        <f t="shared" si="772"/>
        <v/>
      </c>
      <c r="M1525" s="43" t="str">
        <f t="shared" si="773"/>
        <v/>
      </c>
      <c r="N1525" s="56" t="str" cm="1">
        <f t="array" ref="N1525">IFERROR(IF(_xlfn.SINGLE(B:B)="","",IF(R1525="Beer",SUM(LOOKUP(2,1/(Rates!$B$3:$B$5&lt;=W1525)/(Rates!$C$3:$C$5&gt;=W1525),Rates!$D$3:$D$5)*(X1525/100)*W1525),IF(R1525="Refreshment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56" t="str">
        <f t="shared" si="774"/>
        <v/>
      </c>
      <c r="P1525" s="53"/>
      <c r="Q1525" s="14" t="str">
        <f t="shared" si="775"/>
        <v/>
      </c>
      <c r="R1525" s="57" t="str">
        <f t="shared" si="776"/>
        <v/>
      </c>
      <c r="S1525" s="58" t="str">
        <f>IF(B1525="","",IF(R1525="Refreshment Beverage",VLOOKUP(VALUE(Q1525),Rates!G$15:L$19,2,0),VLOOKUP(VALUE(Q1525),Rates!G$4:L$12,2,0)))</f>
        <v/>
      </c>
      <c r="T1525" s="58" t="str">
        <f t="shared" si="777"/>
        <v/>
      </c>
      <c r="U1525" s="58" t="str">
        <f t="shared" si="778"/>
        <v/>
      </c>
      <c r="V1525" s="58" t="str">
        <f t="shared" si="779"/>
        <v/>
      </c>
      <c r="W1525" s="58" t="str">
        <f t="shared" si="780"/>
        <v/>
      </c>
      <c r="X1525" s="59" t="str">
        <f t="shared" si="781"/>
        <v/>
      </c>
      <c r="Y1525" s="60" t="str">
        <f>IF(B:B="","",IF(R1525="Refreshment Beverage",VLOOKUP(Q1525,Rates!G$15:L$19,6,0)*W1525,VLOOKUP(Q1525,Rates!G$4:L$12,6,0)*W1525))</f>
        <v/>
      </c>
      <c r="Z1525" s="60" t="str">
        <f t="shared" si="782"/>
        <v/>
      </c>
      <c r="AA1525" s="60" t="str">
        <f t="shared" si="770"/>
        <v/>
      </c>
      <c r="AB1525" s="61" t="str" cm="1">
        <f t="array" ref="AB1525">IF(_xlfn.SINGLE(B:B)="","",IF(R1525="Refreshment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61" t="str" cm="1">
        <f t="array" ref="AC1525">IF(_xlfn.SINGLE(B:B)="","",IF(R1525="Refreshment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68">
        <f>IFERROR(IF(R1525="Beer","",IF(OR(Q1525=1,Q1525=2,Q1525=3,Q1525=4),VLOOKUP(Q1525,Rates!$A$31:$B$34,2,0)*W1525,IF(V1525=1,VLOOKUP(U1525,'REB BEV MIN MKUP'!B:E,4,0),IF(V1525&gt;1,VLOOKUP(VALUE(W1525),'REB BEV MIN MKUP'!O:Q,3,0),0)))),0)</f>
        <v>0</v>
      </c>
      <c r="AE1525" s="62" t="str">
        <f t="shared" si="783"/>
        <v/>
      </c>
      <c r="AF1525" s="63" t="str">
        <f t="shared" si="784"/>
        <v/>
      </c>
      <c r="AG1525" s="64" t="str">
        <f t="shared" si="785"/>
        <v/>
      </c>
      <c r="AH1525" s="65" t="str">
        <f t="shared" si="786"/>
        <v/>
      </c>
      <c r="AI1525" s="66" t="str">
        <f>IF(AE:AE="","",IF(R1525="Refreshment Beverage",AK1525*(Rates!J$19/100),ROUND(SUM(AH1525*(Rates!$J$8/100)),4)))</f>
        <v/>
      </c>
      <c r="AJ1525" s="67" t="str">
        <f t="shared" si="787"/>
        <v/>
      </c>
      <c r="AK1525" s="22" t="str">
        <f t="shared" si="788"/>
        <v/>
      </c>
      <c r="AL1525" s="62" t="str">
        <f t="shared" si="789"/>
        <v/>
      </c>
      <c r="AM1525" s="63" t="str">
        <f>IF(AS1525="","",IF(R1525="Refreshment Beverage",ROUND(AS1525*Rates!K$19,4),ROUND(AO1525*(VLOOKUP(VALUE(Q1525),Rates!G$4:L$12,3,0)),4)))</f>
        <v/>
      </c>
      <c r="AN1525" s="68" t="str">
        <f>IF(AS1525="","",IF(R1525="Refreshment Beverage",AS1525*(Rates!J$19/100),MAX(AM1525,AB1525)))</f>
        <v/>
      </c>
      <c r="AO1525" s="69" t="str">
        <f t="shared" si="790"/>
        <v/>
      </c>
      <c r="AP1525" s="69" t="str">
        <f t="shared" si="791"/>
        <v/>
      </c>
      <c r="AQ1525" s="70" t="str">
        <f>IF(AS1525="","",IF(R1525="Refreshment Beverage",ROUND(SUM(VLOOKUP(Q:Q,Rates!G$15:L$19,3,0)*(AS1525-Y1525-Z1525-AA1525)),4),ROUND(SUM(Rates!$K$8*AS1525),4)))</f>
        <v/>
      </c>
      <c r="AR1525" s="66" t="str">
        <f t="shared" si="792"/>
        <v/>
      </c>
      <c r="AS1525" s="22" t="str">
        <f t="shared" si="793"/>
        <v/>
      </c>
      <c r="AT1525" s="62" t="str">
        <f t="shared" si="794"/>
        <v/>
      </c>
      <c r="AU1525" s="63" t="str">
        <f>IF(AX1525="","",IF(R1525="Refreshment Beverage",ROUND((BA1525-Y1525-Z1525-AA1525)*VLOOKUP(VALUE(Q1525),Rates!G$15:L$19,3,0),4),ROUND(AW1525*(VLOOKUP(VALUE(Q1525),Rates!G:L,3,0)),4)))</f>
        <v/>
      </c>
      <c r="AV1525" s="68" t="str">
        <f t="shared" si="795"/>
        <v/>
      </c>
      <c r="AW1525" s="69" t="str">
        <f t="shared" si="796"/>
        <v/>
      </c>
      <c r="AX1525" s="65" t="str">
        <f t="shared" si="797"/>
        <v/>
      </c>
      <c r="AY1525" s="70" t="str">
        <f>IF(AX1525="","",IF(R1525="Refreshment Beverage",ROUND(SUM(AX1525*Rates!K$19),4),ROUND(SUM(AX1525*(Rates!J$8/100)),4)))</f>
        <v/>
      </c>
      <c r="AZ1525" s="67" t="str">
        <f t="shared" si="798"/>
        <v/>
      </c>
      <c r="BA1525" s="22" t="str">
        <f t="shared" si="799"/>
        <v/>
      </c>
      <c r="BD1525" s="171"/>
      <c r="BE1525" s="171"/>
      <c r="BF1525" s="171"/>
      <c r="BG1525" s="171"/>
    </row>
    <row r="1526" spans="11:59" ht="12.75" customHeight="1" x14ac:dyDescent="0.3">
      <c r="K1526" s="42" t="str">
        <f t="shared" si="771"/>
        <v/>
      </c>
      <c r="L1526" s="55" t="str">
        <f t="shared" si="772"/>
        <v/>
      </c>
      <c r="M1526" s="43" t="str">
        <f t="shared" si="773"/>
        <v/>
      </c>
      <c r="N1526" s="56" t="str" cm="1">
        <f t="array" ref="N1526">IFERROR(IF(_xlfn.SINGLE(B:B)="","",IF(R1526="Beer",SUM(LOOKUP(2,1/(Rates!$B$3:$B$5&lt;=W1526)/(Rates!$C$3:$C$5&gt;=W1526),Rates!$D$3:$D$5)*(X1526/100)*W1526),IF(R1526="Refreshment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56" t="str">
        <f t="shared" si="774"/>
        <v/>
      </c>
      <c r="P1526" s="53"/>
      <c r="Q1526" s="14" t="str">
        <f t="shared" si="775"/>
        <v/>
      </c>
      <c r="R1526" s="57" t="str">
        <f t="shared" si="776"/>
        <v/>
      </c>
      <c r="S1526" s="58" t="str">
        <f>IF(B1526="","",IF(R1526="Refreshment Beverage",VLOOKUP(VALUE(Q1526),Rates!G$15:L$19,2,0),VLOOKUP(VALUE(Q1526),Rates!G$4:L$12,2,0)))</f>
        <v/>
      </c>
      <c r="T1526" s="58" t="str">
        <f t="shared" si="777"/>
        <v/>
      </c>
      <c r="U1526" s="58" t="str">
        <f t="shared" si="778"/>
        <v/>
      </c>
      <c r="V1526" s="58" t="str">
        <f t="shared" si="779"/>
        <v/>
      </c>
      <c r="W1526" s="58" t="str">
        <f t="shared" si="780"/>
        <v/>
      </c>
      <c r="X1526" s="59" t="str">
        <f t="shared" si="781"/>
        <v/>
      </c>
      <c r="Y1526" s="60" t="str">
        <f>IF(B:B="","",IF(R1526="Refreshment Beverage",VLOOKUP(Q1526,Rates!G$15:L$19,6,0)*W1526,VLOOKUP(Q1526,Rates!G$4:L$12,6,0)*W1526))</f>
        <v/>
      </c>
      <c r="Z1526" s="60" t="str">
        <f t="shared" si="782"/>
        <v/>
      </c>
      <c r="AA1526" s="60" t="str">
        <f t="shared" si="770"/>
        <v/>
      </c>
      <c r="AB1526" s="61" t="str" cm="1">
        <f t="array" ref="AB1526">IF(_xlfn.SINGLE(B:B)="","",IF(R1526="Refreshment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61" t="str" cm="1">
        <f t="array" ref="AC1526">IF(_xlfn.SINGLE(B:B)="","",IF(R1526="Refreshment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68">
        <f>IFERROR(IF(R1526="Beer","",IF(OR(Q1526=1,Q1526=2,Q1526=3,Q1526=4),VLOOKUP(Q1526,Rates!$A$31:$B$34,2,0)*W1526,IF(V1526=1,VLOOKUP(U1526,'REB BEV MIN MKUP'!B:E,4,0),IF(V1526&gt;1,VLOOKUP(VALUE(W1526),'REB BEV MIN MKUP'!O:Q,3,0),0)))),0)</f>
        <v>0</v>
      </c>
      <c r="AE1526" s="62" t="str">
        <f t="shared" si="783"/>
        <v/>
      </c>
      <c r="AF1526" s="63" t="str">
        <f t="shared" si="784"/>
        <v/>
      </c>
      <c r="AG1526" s="64" t="str">
        <f t="shared" si="785"/>
        <v/>
      </c>
      <c r="AH1526" s="65" t="str">
        <f t="shared" si="786"/>
        <v/>
      </c>
      <c r="AI1526" s="66" t="str">
        <f>IF(AE:AE="","",IF(R1526="Refreshment Beverage",AK1526*(Rates!J$19/100),ROUND(SUM(AH1526*(Rates!$J$8/100)),4)))</f>
        <v/>
      </c>
      <c r="AJ1526" s="67" t="str">
        <f t="shared" si="787"/>
        <v/>
      </c>
      <c r="AK1526" s="22" t="str">
        <f t="shared" si="788"/>
        <v/>
      </c>
      <c r="AL1526" s="62" t="str">
        <f t="shared" si="789"/>
        <v/>
      </c>
      <c r="AM1526" s="63" t="str">
        <f>IF(AS1526="","",IF(R1526="Refreshment Beverage",ROUND(AS1526*Rates!K$19,4),ROUND(AO1526*(VLOOKUP(VALUE(Q1526),Rates!G$4:L$12,3,0)),4)))</f>
        <v/>
      </c>
      <c r="AN1526" s="68" t="str">
        <f>IF(AS1526="","",IF(R1526="Refreshment Beverage",AS1526*(Rates!J$19/100),MAX(AM1526,AB1526)))</f>
        <v/>
      </c>
      <c r="AO1526" s="69" t="str">
        <f t="shared" si="790"/>
        <v/>
      </c>
      <c r="AP1526" s="69" t="str">
        <f t="shared" si="791"/>
        <v/>
      </c>
      <c r="AQ1526" s="70" t="str">
        <f>IF(AS1526="","",IF(R1526="Refreshment Beverage",ROUND(SUM(VLOOKUP(Q:Q,Rates!G$15:L$19,3,0)*(AS1526-Y1526-Z1526-AA1526)),4),ROUND(SUM(Rates!$K$8*AS1526),4)))</f>
        <v/>
      </c>
      <c r="AR1526" s="66" t="str">
        <f t="shared" si="792"/>
        <v/>
      </c>
      <c r="AS1526" s="22" t="str">
        <f t="shared" si="793"/>
        <v/>
      </c>
      <c r="AT1526" s="62" t="str">
        <f t="shared" si="794"/>
        <v/>
      </c>
      <c r="AU1526" s="63" t="str">
        <f>IF(AX1526="","",IF(R1526="Refreshment Beverage",ROUND((BA1526-Y1526-Z1526-AA1526)*VLOOKUP(VALUE(Q1526),Rates!G$15:L$19,3,0),4),ROUND(AW1526*(VLOOKUP(VALUE(Q1526),Rates!G:L,3,0)),4)))</f>
        <v/>
      </c>
      <c r="AV1526" s="68" t="str">
        <f t="shared" si="795"/>
        <v/>
      </c>
      <c r="AW1526" s="69" t="str">
        <f t="shared" si="796"/>
        <v/>
      </c>
      <c r="AX1526" s="65" t="str">
        <f t="shared" si="797"/>
        <v/>
      </c>
      <c r="AY1526" s="70" t="str">
        <f>IF(AX1526="","",IF(R1526="Refreshment Beverage",ROUND(SUM(AX1526*Rates!K$19),4),ROUND(SUM(AX1526*(Rates!J$8/100)),4)))</f>
        <v/>
      </c>
      <c r="AZ1526" s="67" t="str">
        <f t="shared" si="798"/>
        <v/>
      </c>
      <c r="BA1526" s="22" t="str">
        <f t="shared" si="799"/>
        <v/>
      </c>
      <c r="BD1526" s="171"/>
      <c r="BE1526" s="171"/>
      <c r="BF1526" s="171"/>
      <c r="BG1526" s="171"/>
    </row>
    <row r="1527" spans="11:59" ht="12.75" customHeight="1" x14ac:dyDescent="0.3">
      <c r="K1527" s="42" t="str">
        <f t="shared" si="771"/>
        <v/>
      </c>
      <c r="L1527" s="55" t="str">
        <f t="shared" si="772"/>
        <v/>
      </c>
      <c r="M1527" s="43" t="str">
        <f t="shared" si="773"/>
        <v/>
      </c>
      <c r="N1527" s="56" t="str" cm="1">
        <f t="array" ref="N1527">IFERROR(IF(_xlfn.SINGLE(B:B)="","",IF(R1527="Beer",SUM(LOOKUP(2,1/(Rates!$B$3:$B$5&lt;=W1527)/(Rates!$C$3:$C$5&gt;=W1527),Rates!$D$3:$D$5)*(X1527/100)*W1527),IF(R1527="Refreshment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56" t="str">
        <f t="shared" si="774"/>
        <v/>
      </c>
      <c r="P1527" s="53"/>
      <c r="Q1527" s="14" t="str">
        <f t="shared" si="775"/>
        <v/>
      </c>
      <c r="R1527" s="57" t="str">
        <f t="shared" si="776"/>
        <v/>
      </c>
      <c r="S1527" s="58" t="str">
        <f>IF(B1527="","",IF(R1527="Refreshment Beverage",VLOOKUP(VALUE(Q1527),Rates!G$15:L$19,2,0),VLOOKUP(VALUE(Q1527),Rates!G$4:L$12,2,0)))</f>
        <v/>
      </c>
      <c r="T1527" s="58" t="str">
        <f t="shared" si="777"/>
        <v/>
      </c>
      <c r="U1527" s="58" t="str">
        <f t="shared" si="778"/>
        <v/>
      </c>
      <c r="V1527" s="58" t="str">
        <f t="shared" si="779"/>
        <v/>
      </c>
      <c r="W1527" s="58" t="str">
        <f t="shared" si="780"/>
        <v/>
      </c>
      <c r="X1527" s="59" t="str">
        <f t="shared" si="781"/>
        <v/>
      </c>
      <c r="Y1527" s="60" t="str">
        <f>IF(B:B="","",IF(R1527="Refreshment Beverage",VLOOKUP(Q1527,Rates!G$15:L$19,6,0)*W1527,VLOOKUP(Q1527,Rates!G$4:L$12,6,0)*W1527))</f>
        <v/>
      </c>
      <c r="Z1527" s="60" t="str">
        <f t="shared" si="782"/>
        <v/>
      </c>
      <c r="AA1527" s="60" t="str">
        <f t="shared" si="770"/>
        <v/>
      </c>
      <c r="AB1527" s="61" t="str" cm="1">
        <f t="array" ref="AB1527">IF(_xlfn.SINGLE(B:B)="","",IF(R1527="Refreshment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61" t="str" cm="1">
        <f t="array" ref="AC1527">IF(_xlfn.SINGLE(B:B)="","",IF(R1527="Refreshment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68">
        <f>IFERROR(IF(R1527="Beer","",IF(OR(Q1527=1,Q1527=2,Q1527=3,Q1527=4),VLOOKUP(Q1527,Rates!$A$31:$B$34,2,0)*W1527,IF(V1527=1,VLOOKUP(U1527,'REB BEV MIN MKUP'!B:E,4,0),IF(V1527&gt;1,VLOOKUP(VALUE(W1527),'REB BEV MIN MKUP'!O:Q,3,0),0)))),0)</f>
        <v>0</v>
      </c>
      <c r="AE1527" s="62" t="str">
        <f t="shared" si="783"/>
        <v/>
      </c>
      <c r="AF1527" s="63" t="str">
        <f t="shared" si="784"/>
        <v/>
      </c>
      <c r="AG1527" s="64" t="str">
        <f t="shared" si="785"/>
        <v/>
      </c>
      <c r="AH1527" s="65" t="str">
        <f t="shared" si="786"/>
        <v/>
      </c>
      <c r="AI1527" s="66" t="str">
        <f>IF(AE:AE="","",IF(R1527="Refreshment Beverage",AK1527*(Rates!J$19/100),ROUND(SUM(AH1527*(Rates!$J$8/100)),4)))</f>
        <v/>
      </c>
      <c r="AJ1527" s="67" t="str">
        <f t="shared" si="787"/>
        <v/>
      </c>
      <c r="AK1527" s="22" t="str">
        <f t="shared" si="788"/>
        <v/>
      </c>
      <c r="AL1527" s="62" t="str">
        <f t="shared" si="789"/>
        <v/>
      </c>
      <c r="AM1527" s="63" t="str">
        <f>IF(AS1527="","",IF(R1527="Refreshment Beverage",ROUND(AS1527*Rates!K$19,4),ROUND(AO1527*(VLOOKUP(VALUE(Q1527),Rates!G$4:L$12,3,0)),4)))</f>
        <v/>
      </c>
      <c r="AN1527" s="68" t="str">
        <f>IF(AS1527="","",IF(R1527="Refreshment Beverage",AS1527*(Rates!J$19/100),MAX(AM1527,AB1527)))</f>
        <v/>
      </c>
      <c r="AO1527" s="69" t="str">
        <f t="shared" si="790"/>
        <v/>
      </c>
      <c r="AP1527" s="69" t="str">
        <f t="shared" si="791"/>
        <v/>
      </c>
      <c r="AQ1527" s="70" t="str">
        <f>IF(AS1527="","",IF(R1527="Refreshment Beverage",ROUND(SUM(VLOOKUP(Q:Q,Rates!G$15:L$19,3,0)*(AS1527-Y1527-Z1527-AA1527)),4),ROUND(SUM(Rates!$K$8*AS1527),4)))</f>
        <v/>
      </c>
      <c r="AR1527" s="66" t="str">
        <f t="shared" si="792"/>
        <v/>
      </c>
      <c r="AS1527" s="22" t="str">
        <f t="shared" si="793"/>
        <v/>
      </c>
      <c r="AT1527" s="62" t="str">
        <f t="shared" si="794"/>
        <v/>
      </c>
      <c r="AU1527" s="63" t="str">
        <f>IF(AX1527="","",IF(R1527="Refreshment Beverage",ROUND((BA1527-Y1527-Z1527-AA1527)*VLOOKUP(VALUE(Q1527),Rates!G$15:L$19,3,0),4),ROUND(AW1527*(VLOOKUP(VALUE(Q1527),Rates!G:L,3,0)),4)))</f>
        <v/>
      </c>
      <c r="AV1527" s="68" t="str">
        <f t="shared" si="795"/>
        <v/>
      </c>
      <c r="AW1527" s="69" t="str">
        <f t="shared" si="796"/>
        <v/>
      </c>
      <c r="AX1527" s="65" t="str">
        <f t="shared" si="797"/>
        <v/>
      </c>
      <c r="AY1527" s="70" t="str">
        <f>IF(AX1527="","",IF(R1527="Refreshment Beverage",ROUND(SUM(AX1527*Rates!K$19),4),ROUND(SUM(AX1527*(Rates!J$8/100)),4)))</f>
        <v/>
      </c>
      <c r="AZ1527" s="67" t="str">
        <f t="shared" si="798"/>
        <v/>
      </c>
      <c r="BA1527" s="22" t="str">
        <f t="shared" si="799"/>
        <v/>
      </c>
      <c r="BD1527" s="171"/>
      <c r="BE1527" s="171"/>
      <c r="BF1527" s="171"/>
      <c r="BG1527" s="171"/>
    </row>
    <row r="1528" spans="11:59" ht="12.75" customHeight="1" x14ac:dyDescent="0.3">
      <c r="K1528" s="42" t="str">
        <f t="shared" si="771"/>
        <v/>
      </c>
      <c r="L1528" s="55" t="str">
        <f t="shared" si="772"/>
        <v/>
      </c>
      <c r="M1528" s="43" t="str">
        <f t="shared" si="773"/>
        <v/>
      </c>
      <c r="N1528" s="56" t="str" cm="1">
        <f t="array" ref="N1528">IFERROR(IF(_xlfn.SINGLE(B:B)="","",IF(R1528="Beer",SUM(LOOKUP(2,1/(Rates!$B$3:$B$5&lt;=W1528)/(Rates!$C$3:$C$5&gt;=W1528),Rates!$D$3:$D$5)*(X1528/100)*W1528),IF(R1528="Refreshment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56" t="str">
        <f t="shared" si="774"/>
        <v/>
      </c>
      <c r="P1528" s="53"/>
      <c r="Q1528" s="14" t="str">
        <f t="shared" si="775"/>
        <v/>
      </c>
      <c r="R1528" s="57" t="str">
        <f t="shared" si="776"/>
        <v/>
      </c>
      <c r="S1528" s="58" t="str">
        <f>IF(B1528="","",IF(R1528="Refreshment Beverage",VLOOKUP(VALUE(Q1528),Rates!G$15:L$19,2,0),VLOOKUP(VALUE(Q1528),Rates!G$4:L$12,2,0)))</f>
        <v/>
      </c>
      <c r="T1528" s="58" t="str">
        <f t="shared" si="777"/>
        <v/>
      </c>
      <c r="U1528" s="58" t="str">
        <f t="shared" si="778"/>
        <v/>
      </c>
      <c r="V1528" s="58" t="str">
        <f t="shared" si="779"/>
        <v/>
      </c>
      <c r="W1528" s="58" t="str">
        <f t="shared" si="780"/>
        <v/>
      </c>
      <c r="X1528" s="59" t="str">
        <f t="shared" si="781"/>
        <v/>
      </c>
      <c r="Y1528" s="60" t="str">
        <f>IF(B:B="","",IF(R1528="Refreshment Beverage",VLOOKUP(Q1528,Rates!G$15:L$19,6,0)*W1528,VLOOKUP(Q1528,Rates!G$4:L$12,6,0)*W1528))</f>
        <v/>
      </c>
      <c r="Z1528" s="60" t="str">
        <f t="shared" si="782"/>
        <v/>
      </c>
      <c r="AA1528" s="60" t="str">
        <f t="shared" si="770"/>
        <v/>
      </c>
      <c r="AB1528" s="61" t="str" cm="1">
        <f t="array" ref="AB1528">IF(_xlfn.SINGLE(B:B)="","",IF(R1528="Refreshment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61" t="str" cm="1">
        <f t="array" ref="AC1528">IF(_xlfn.SINGLE(B:B)="","",IF(R1528="Refreshment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68">
        <f>IFERROR(IF(R1528="Beer","",IF(OR(Q1528=1,Q1528=2,Q1528=3,Q1528=4),VLOOKUP(Q1528,Rates!$A$31:$B$34,2,0)*W1528,IF(V1528=1,VLOOKUP(U1528,'REB BEV MIN MKUP'!B:E,4,0),IF(V1528&gt;1,VLOOKUP(VALUE(W1528),'REB BEV MIN MKUP'!O:Q,3,0),0)))),0)</f>
        <v>0</v>
      </c>
      <c r="AE1528" s="62" t="str">
        <f t="shared" si="783"/>
        <v/>
      </c>
      <c r="AF1528" s="63" t="str">
        <f t="shared" si="784"/>
        <v/>
      </c>
      <c r="AG1528" s="64" t="str">
        <f t="shared" si="785"/>
        <v/>
      </c>
      <c r="AH1528" s="65" t="str">
        <f t="shared" si="786"/>
        <v/>
      </c>
      <c r="AI1528" s="66" t="str">
        <f>IF(AE:AE="","",IF(R1528="Refreshment Beverage",AK1528*(Rates!J$19/100),ROUND(SUM(AH1528*(Rates!$J$8/100)),4)))</f>
        <v/>
      </c>
      <c r="AJ1528" s="67" t="str">
        <f t="shared" si="787"/>
        <v/>
      </c>
      <c r="AK1528" s="22" t="str">
        <f t="shared" si="788"/>
        <v/>
      </c>
      <c r="AL1528" s="62" t="str">
        <f t="shared" si="789"/>
        <v/>
      </c>
      <c r="AM1528" s="63" t="str">
        <f>IF(AS1528="","",IF(R1528="Refreshment Beverage",ROUND(AS1528*Rates!K$19,4),ROUND(AO1528*(VLOOKUP(VALUE(Q1528),Rates!G$4:L$12,3,0)),4)))</f>
        <v/>
      </c>
      <c r="AN1528" s="68" t="str">
        <f>IF(AS1528="","",IF(R1528="Refreshment Beverage",AS1528*(Rates!J$19/100),MAX(AM1528,AB1528)))</f>
        <v/>
      </c>
      <c r="AO1528" s="69" t="str">
        <f t="shared" si="790"/>
        <v/>
      </c>
      <c r="AP1528" s="69" t="str">
        <f t="shared" si="791"/>
        <v/>
      </c>
      <c r="AQ1528" s="70" t="str">
        <f>IF(AS1528="","",IF(R1528="Refreshment Beverage",ROUND(SUM(VLOOKUP(Q:Q,Rates!G$15:L$19,3,0)*(AS1528-Y1528-Z1528-AA1528)),4),ROUND(SUM(Rates!$K$8*AS1528),4)))</f>
        <v/>
      </c>
      <c r="AR1528" s="66" t="str">
        <f t="shared" si="792"/>
        <v/>
      </c>
      <c r="AS1528" s="22" t="str">
        <f t="shared" si="793"/>
        <v/>
      </c>
      <c r="AT1528" s="62" t="str">
        <f t="shared" si="794"/>
        <v/>
      </c>
      <c r="AU1528" s="63" t="str">
        <f>IF(AX1528="","",IF(R1528="Refreshment Beverage",ROUND((BA1528-Y1528-Z1528-AA1528)*VLOOKUP(VALUE(Q1528),Rates!G$15:L$19,3,0),4),ROUND(AW1528*(VLOOKUP(VALUE(Q1528),Rates!G:L,3,0)),4)))</f>
        <v/>
      </c>
      <c r="AV1528" s="68" t="str">
        <f t="shared" si="795"/>
        <v/>
      </c>
      <c r="AW1528" s="69" t="str">
        <f t="shared" si="796"/>
        <v/>
      </c>
      <c r="AX1528" s="65" t="str">
        <f t="shared" si="797"/>
        <v/>
      </c>
      <c r="AY1528" s="70" t="str">
        <f>IF(AX1528="","",IF(R1528="Refreshment Beverage",ROUND(SUM(AX1528*Rates!K$19),4),ROUND(SUM(AX1528*(Rates!J$8/100)),4)))</f>
        <v/>
      </c>
      <c r="AZ1528" s="67" t="str">
        <f t="shared" si="798"/>
        <v/>
      </c>
      <c r="BA1528" s="22" t="str">
        <f t="shared" si="799"/>
        <v/>
      </c>
      <c r="BD1528" s="171"/>
      <c r="BE1528" s="171"/>
      <c r="BF1528" s="171"/>
      <c r="BG1528" s="171"/>
    </row>
    <row r="1529" spans="11:59" ht="12.75" customHeight="1" x14ac:dyDescent="0.3">
      <c r="K1529" s="42" t="str">
        <f t="shared" si="771"/>
        <v/>
      </c>
      <c r="L1529" s="55" t="str">
        <f t="shared" si="772"/>
        <v/>
      </c>
      <c r="M1529" s="43" t="str">
        <f t="shared" si="773"/>
        <v/>
      </c>
      <c r="N1529" s="56" t="str" cm="1">
        <f t="array" ref="N1529">IFERROR(IF(_xlfn.SINGLE(B:B)="","",IF(R1529="Beer",SUM(LOOKUP(2,1/(Rates!$B$3:$B$5&lt;=W1529)/(Rates!$C$3:$C$5&gt;=W1529),Rates!$D$3:$D$5)*(X1529/100)*W1529),IF(R1529="Refreshment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56" t="str">
        <f t="shared" si="774"/>
        <v/>
      </c>
      <c r="P1529" s="53"/>
      <c r="Q1529" s="14" t="str">
        <f t="shared" si="775"/>
        <v/>
      </c>
      <c r="R1529" s="57" t="str">
        <f t="shared" si="776"/>
        <v/>
      </c>
      <c r="S1529" s="58" t="str">
        <f>IF(B1529="","",IF(R1529="Refreshment Beverage",VLOOKUP(VALUE(Q1529),Rates!G$15:L$19,2,0),VLOOKUP(VALUE(Q1529),Rates!G$4:L$12,2,0)))</f>
        <v/>
      </c>
      <c r="T1529" s="58" t="str">
        <f t="shared" si="777"/>
        <v/>
      </c>
      <c r="U1529" s="58" t="str">
        <f t="shared" si="778"/>
        <v/>
      </c>
      <c r="V1529" s="58" t="str">
        <f t="shared" si="779"/>
        <v/>
      </c>
      <c r="W1529" s="58" t="str">
        <f t="shared" si="780"/>
        <v/>
      </c>
      <c r="X1529" s="59" t="str">
        <f t="shared" si="781"/>
        <v/>
      </c>
      <c r="Y1529" s="60" t="str">
        <f>IF(B:B="","",IF(R1529="Refreshment Beverage",VLOOKUP(Q1529,Rates!G$15:L$19,6,0)*W1529,VLOOKUP(Q1529,Rates!G$4:L$12,6,0)*W1529))</f>
        <v/>
      </c>
      <c r="Z1529" s="60" t="str">
        <f t="shared" si="782"/>
        <v/>
      </c>
      <c r="AA1529" s="60" t="str">
        <f t="shared" si="770"/>
        <v/>
      </c>
      <c r="AB1529" s="61" t="str" cm="1">
        <f t="array" ref="AB1529">IF(_xlfn.SINGLE(B:B)="","",IF(R1529="Refreshment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61" t="str" cm="1">
        <f t="array" ref="AC1529">IF(_xlfn.SINGLE(B:B)="","",IF(R1529="Refreshment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68">
        <f>IFERROR(IF(R1529="Beer","",IF(OR(Q1529=1,Q1529=2,Q1529=3,Q1529=4),VLOOKUP(Q1529,Rates!$A$31:$B$34,2,0)*W1529,IF(V1529=1,VLOOKUP(U1529,'REB BEV MIN MKUP'!B:E,4,0),IF(V1529&gt;1,VLOOKUP(VALUE(W1529),'REB BEV MIN MKUP'!O:Q,3,0),0)))),0)</f>
        <v>0</v>
      </c>
      <c r="AE1529" s="62" t="str">
        <f t="shared" si="783"/>
        <v/>
      </c>
      <c r="AF1529" s="63" t="str">
        <f t="shared" si="784"/>
        <v/>
      </c>
      <c r="AG1529" s="64" t="str">
        <f t="shared" si="785"/>
        <v/>
      </c>
      <c r="AH1529" s="65" t="str">
        <f t="shared" si="786"/>
        <v/>
      </c>
      <c r="AI1529" s="66" t="str">
        <f>IF(AE:AE="","",IF(R1529="Refreshment Beverage",AK1529*(Rates!J$19/100),ROUND(SUM(AH1529*(Rates!$J$8/100)),4)))</f>
        <v/>
      </c>
      <c r="AJ1529" s="67" t="str">
        <f t="shared" si="787"/>
        <v/>
      </c>
      <c r="AK1529" s="22" t="str">
        <f t="shared" si="788"/>
        <v/>
      </c>
      <c r="AL1529" s="62" t="str">
        <f t="shared" si="789"/>
        <v/>
      </c>
      <c r="AM1529" s="63" t="str">
        <f>IF(AS1529="","",IF(R1529="Refreshment Beverage",ROUND(AS1529*Rates!K$19,4),ROUND(AO1529*(VLOOKUP(VALUE(Q1529),Rates!G$4:L$12,3,0)),4)))</f>
        <v/>
      </c>
      <c r="AN1529" s="68" t="str">
        <f>IF(AS1529="","",IF(R1529="Refreshment Beverage",AS1529*(Rates!J$19/100),MAX(AM1529,AB1529)))</f>
        <v/>
      </c>
      <c r="AO1529" s="69" t="str">
        <f t="shared" si="790"/>
        <v/>
      </c>
      <c r="AP1529" s="69" t="str">
        <f t="shared" si="791"/>
        <v/>
      </c>
      <c r="AQ1529" s="70" t="str">
        <f>IF(AS1529="","",IF(R1529="Refreshment Beverage",ROUND(SUM(VLOOKUP(Q:Q,Rates!G$15:L$19,3,0)*(AS1529-Y1529-Z1529-AA1529)),4),ROUND(SUM(Rates!$K$8*AS1529),4)))</f>
        <v/>
      </c>
      <c r="AR1529" s="66" t="str">
        <f t="shared" si="792"/>
        <v/>
      </c>
      <c r="AS1529" s="22" t="str">
        <f t="shared" si="793"/>
        <v/>
      </c>
      <c r="AT1529" s="62" t="str">
        <f t="shared" si="794"/>
        <v/>
      </c>
      <c r="AU1529" s="63" t="str">
        <f>IF(AX1529="","",IF(R1529="Refreshment Beverage",ROUND((BA1529-Y1529-Z1529-AA1529)*VLOOKUP(VALUE(Q1529),Rates!G$15:L$19,3,0),4),ROUND(AW1529*(VLOOKUP(VALUE(Q1529),Rates!G:L,3,0)),4)))</f>
        <v/>
      </c>
      <c r="AV1529" s="68" t="str">
        <f t="shared" si="795"/>
        <v/>
      </c>
      <c r="AW1529" s="69" t="str">
        <f t="shared" si="796"/>
        <v/>
      </c>
      <c r="AX1529" s="65" t="str">
        <f t="shared" si="797"/>
        <v/>
      </c>
      <c r="AY1529" s="70" t="str">
        <f>IF(AX1529="","",IF(R1529="Refreshment Beverage",ROUND(SUM(AX1529*Rates!K$19),4),ROUND(SUM(AX1529*(Rates!J$8/100)),4)))</f>
        <v/>
      </c>
      <c r="AZ1529" s="67" t="str">
        <f t="shared" si="798"/>
        <v/>
      </c>
      <c r="BA1529" s="22" t="str">
        <f t="shared" si="799"/>
        <v/>
      </c>
      <c r="BD1529" s="171"/>
      <c r="BE1529" s="171"/>
      <c r="BF1529" s="171"/>
      <c r="BG1529" s="171"/>
    </row>
    <row r="1530" spans="11:59" ht="12.75" customHeight="1" x14ac:dyDescent="0.3">
      <c r="K1530" s="42" t="str">
        <f t="shared" si="771"/>
        <v/>
      </c>
      <c r="L1530" s="55" t="str">
        <f t="shared" si="772"/>
        <v/>
      </c>
      <c r="M1530" s="43" t="str">
        <f t="shared" si="773"/>
        <v/>
      </c>
      <c r="N1530" s="56" t="str" cm="1">
        <f t="array" ref="N1530">IFERROR(IF(_xlfn.SINGLE(B:B)="","",IF(R1530="Beer",SUM(LOOKUP(2,1/(Rates!$B$3:$B$5&lt;=W1530)/(Rates!$C$3:$C$5&gt;=W1530),Rates!$D$3:$D$5)*(X1530/100)*W1530),IF(R1530="Refreshment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56" t="str">
        <f t="shared" si="774"/>
        <v/>
      </c>
      <c r="P1530" s="53"/>
      <c r="Q1530" s="14" t="str">
        <f t="shared" si="775"/>
        <v/>
      </c>
      <c r="R1530" s="57" t="str">
        <f t="shared" si="776"/>
        <v/>
      </c>
      <c r="S1530" s="58" t="str">
        <f>IF(B1530="","",IF(R1530="Refreshment Beverage",VLOOKUP(VALUE(Q1530),Rates!G$15:L$19,2,0),VLOOKUP(VALUE(Q1530),Rates!G$4:L$12,2,0)))</f>
        <v/>
      </c>
      <c r="T1530" s="58" t="str">
        <f t="shared" si="777"/>
        <v/>
      </c>
      <c r="U1530" s="58" t="str">
        <f t="shared" si="778"/>
        <v/>
      </c>
      <c r="V1530" s="58" t="str">
        <f t="shared" si="779"/>
        <v/>
      </c>
      <c r="W1530" s="58" t="str">
        <f t="shared" si="780"/>
        <v/>
      </c>
      <c r="X1530" s="59" t="str">
        <f t="shared" si="781"/>
        <v/>
      </c>
      <c r="Y1530" s="60" t="str">
        <f>IF(B:B="","",IF(R1530="Refreshment Beverage",VLOOKUP(Q1530,Rates!G$15:L$19,6,0)*W1530,VLOOKUP(Q1530,Rates!G$4:L$12,6,0)*W1530))</f>
        <v/>
      </c>
      <c r="Z1530" s="60" t="str">
        <f t="shared" si="782"/>
        <v/>
      </c>
      <c r="AA1530" s="60" t="str">
        <f t="shared" si="770"/>
        <v/>
      </c>
      <c r="AB1530" s="61" t="str" cm="1">
        <f t="array" ref="AB1530">IF(_xlfn.SINGLE(B:B)="","",IF(R1530="Refreshment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61" t="str" cm="1">
        <f t="array" ref="AC1530">IF(_xlfn.SINGLE(B:B)="","",IF(R1530="Refreshment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68">
        <f>IFERROR(IF(R1530="Beer","",IF(OR(Q1530=1,Q1530=2,Q1530=3,Q1530=4),VLOOKUP(Q1530,Rates!$A$31:$B$34,2,0)*W1530,IF(V1530=1,VLOOKUP(U1530,'REB BEV MIN MKUP'!B:E,4,0),IF(V1530&gt;1,VLOOKUP(VALUE(W1530),'REB BEV MIN MKUP'!O:Q,3,0),0)))),0)</f>
        <v>0</v>
      </c>
      <c r="AE1530" s="62" t="str">
        <f t="shared" si="783"/>
        <v/>
      </c>
      <c r="AF1530" s="63" t="str">
        <f t="shared" si="784"/>
        <v/>
      </c>
      <c r="AG1530" s="64" t="str">
        <f t="shared" si="785"/>
        <v/>
      </c>
      <c r="AH1530" s="65" t="str">
        <f t="shared" si="786"/>
        <v/>
      </c>
      <c r="AI1530" s="66" t="str">
        <f>IF(AE:AE="","",IF(R1530="Refreshment Beverage",AK1530*(Rates!J$19/100),ROUND(SUM(AH1530*(Rates!$J$8/100)),4)))</f>
        <v/>
      </c>
      <c r="AJ1530" s="67" t="str">
        <f t="shared" si="787"/>
        <v/>
      </c>
      <c r="AK1530" s="22" t="str">
        <f t="shared" si="788"/>
        <v/>
      </c>
      <c r="AL1530" s="62" t="str">
        <f t="shared" si="789"/>
        <v/>
      </c>
      <c r="AM1530" s="63" t="str">
        <f>IF(AS1530="","",IF(R1530="Refreshment Beverage",ROUND(AS1530*Rates!K$19,4),ROUND(AO1530*(VLOOKUP(VALUE(Q1530),Rates!G$4:L$12,3,0)),4)))</f>
        <v/>
      </c>
      <c r="AN1530" s="68" t="str">
        <f>IF(AS1530="","",IF(R1530="Refreshment Beverage",AS1530*(Rates!J$19/100),MAX(AM1530,AB1530)))</f>
        <v/>
      </c>
      <c r="AO1530" s="69" t="str">
        <f t="shared" si="790"/>
        <v/>
      </c>
      <c r="AP1530" s="69" t="str">
        <f t="shared" si="791"/>
        <v/>
      </c>
      <c r="AQ1530" s="70" t="str">
        <f>IF(AS1530="","",IF(R1530="Refreshment Beverage",ROUND(SUM(VLOOKUP(Q:Q,Rates!G$15:L$19,3,0)*(AS1530-Y1530-Z1530-AA1530)),4),ROUND(SUM(Rates!$K$8*AS1530),4)))</f>
        <v/>
      </c>
      <c r="AR1530" s="66" t="str">
        <f t="shared" si="792"/>
        <v/>
      </c>
      <c r="AS1530" s="22" t="str">
        <f t="shared" si="793"/>
        <v/>
      </c>
      <c r="AT1530" s="62" t="str">
        <f t="shared" si="794"/>
        <v/>
      </c>
      <c r="AU1530" s="63" t="str">
        <f>IF(AX1530="","",IF(R1530="Refreshment Beverage",ROUND((BA1530-Y1530-Z1530-AA1530)*VLOOKUP(VALUE(Q1530),Rates!G$15:L$19,3,0),4),ROUND(AW1530*(VLOOKUP(VALUE(Q1530),Rates!G:L,3,0)),4)))</f>
        <v/>
      </c>
      <c r="AV1530" s="68" t="str">
        <f t="shared" si="795"/>
        <v/>
      </c>
      <c r="AW1530" s="69" t="str">
        <f t="shared" si="796"/>
        <v/>
      </c>
      <c r="AX1530" s="65" t="str">
        <f t="shared" si="797"/>
        <v/>
      </c>
      <c r="AY1530" s="70" t="str">
        <f>IF(AX1530="","",IF(R1530="Refreshment Beverage",ROUND(SUM(AX1530*Rates!K$19),4),ROUND(SUM(AX1530*(Rates!J$8/100)),4)))</f>
        <v/>
      </c>
      <c r="AZ1530" s="67" t="str">
        <f t="shared" si="798"/>
        <v/>
      </c>
      <c r="BA1530" s="22" t="str">
        <f t="shared" si="799"/>
        <v/>
      </c>
      <c r="BD1530" s="171"/>
      <c r="BE1530" s="171"/>
      <c r="BF1530" s="171"/>
      <c r="BG1530" s="171"/>
    </row>
    <row r="1531" spans="11:59" ht="12.75" customHeight="1" x14ac:dyDescent="0.3">
      <c r="K1531" s="42" t="str">
        <f t="shared" si="771"/>
        <v/>
      </c>
      <c r="L1531" s="55" t="str">
        <f t="shared" si="772"/>
        <v/>
      </c>
      <c r="M1531" s="43" t="str">
        <f t="shared" si="773"/>
        <v/>
      </c>
      <c r="N1531" s="56" t="str" cm="1">
        <f t="array" ref="N1531">IFERROR(IF(_xlfn.SINGLE(B:B)="","",IF(R1531="Beer",SUM(LOOKUP(2,1/(Rates!$B$3:$B$5&lt;=W1531)/(Rates!$C$3:$C$5&gt;=W1531),Rates!$D$3:$D$5)*(X1531/100)*W1531),IF(R1531="Refreshment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56" t="str">
        <f t="shared" si="774"/>
        <v/>
      </c>
      <c r="P1531" s="53"/>
      <c r="Q1531" s="14" t="str">
        <f t="shared" si="775"/>
        <v/>
      </c>
      <c r="R1531" s="57" t="str">
        <f t="shared" si="776"/>
        <v/>
      </c>
      <c r="S1531" s="58" t="str">
        <f>IF(B1531="","",IF(R1531="Refreshment Beverage",VLOOKUP(VALUE(Q1531),Rates!G$15:L$19,2,0),VLOOKUP(VALUE(Q1531),Rates!G$4:L$12,2,0)))</f>
        <v/>
      </c>
      <c r="T1531" s="58" t="str">
        <f t="shared" si="777"/>
        <v/>
      </c>
      <c r="U1531" s="58" t="str">
        <f t="shared" si="778"/>
        <v/>
      </c>
      <c r="V1531" s="58" t="str">
        <f t="shared" si="779"/>
        <v/>
      </c>
      <c r="W1531" s="58" t="str">
        <f t="shared" si="780"/>
        <v/>
      </c>
      <c r="X1531" s="59" t="str">
        <f t="shared" si="781"/>
        <v/>
      </c>
      <c r="Y1531" s="60" t="str">
        <f>IF(B:B="","",IF(R1531="Refreshment Beverage",VLOOKUP(Q1531,Rates!G$15:L$19,6,0)*W1531,VLOOKUP(Q1531,Rates!G$4:L$12,6,0)*W1531))</f>
        <v/>
      </c>
      <c r="Z1531" s="60" t="str">
        <f t="shared" si="782"/>
        <v/>
      </c>
      <c r="AA1531" s="60" t="str">
        <f t="shared" si="770"/>
        <v/>
      </c>
      <c r="AB1531" s="61" t="str" cm="1">
        <f t="array" ref="AB1531">IF(_xlfn.SINGLE(B:B)="","",IF(R1531="Refreshment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61" t="str" cm="1">
        <f t="array" ref="AC1531">IF(_xlfn.SINGLE(B:B)="","",IF(R1531="Refreshment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68">
        <f>IFERROR(IF(R1531="Beer","",IF(OR(Q1531=1,Q1531=2,Q1531=3,Q1531=4),VLOOKUP(Q1531,Rates!$A$31:$B$34,2,0)*W1531,IF(V1531=1,VLOOKUP(U1531,'REB BEV MIN MKUP'!B:E,4,0),IF(V1531&gt;1,VLOOKUP(VALUE(W1531),'REB BEV MIN MKUP'!O:Q,3,0),0)))),0)</f>
        <v>0</v>
      </c>
      <c r="AE1531" s="62" t="str">
        <f t="shared" si="783"/>
        <v/>
      </c>
      <c r="AF1531" s="63" t="str">
        <f t="shared" si="784"/>
        <v/>
      </c>
      <c r="AG1531" s="64" t="str">
        <f t="shared" si="785"/>
        <v/>
      </c>
      <c r="AH1531" s="65" t="str">
        <f t="shared" si="786"/>
        <v/>
      </c>
      <c r="AI1531" s="66" t="str">
        <f>IF(AE:AE="","",IF(R1531="Refreshment Beverage",AK1531*(Rates!J$19/100),ROUND(SUM(AH1531*(Rates!$J$8/100)),4)))</f>
        <v/>
      </c>
      <c r="AJ1531" s="67" t="str">
        <f t="shared" si="787"/>
        <v/>
      </c>
      <c r="AK1531" s="22" t="str">
        <f t="shared" si="788"/>
        <v/>
      </c>
      <c r="AL1531" s="62" t="str">
        <f t="shared" si="789"/>
        <v/>
      </c>
      <c r="AM1531" s="63" t="str">
        <f>IF(AS1531="","",IF(R1531="Refreshment Beverage",ROUND(AS1531*Rates!K$19,4),ROUND(AO1531*(VLOOKUP(VALUE(Q1531),Rates!G$4:L$12,3,0)),4)))</f>
        <v/>
      </c>
      <c r="AN1531" s="68" t="str">
        <f>IF(AS1531="","",IF(R1531="Refreshment Beverage",AS1531*(Rates!J$19/100),MAX(AM1531,AB1531)))</f>
        <v/>
      </c>
      <c r="AO1531" s="69" t="str">
        <f t="shared" si="790"/>
        <v/>
      </c>
      <c r="AP1531" s="69" t="str">
        <f t="shared" si="791"/>
        <v/>
      </c>
      <c r="AQ1531" s="70" t="str">
        <f>IF(AS1531="","",IF(R1531="Refreshment Beverage",ROUND(SUM(VLOOKUP(Q:Q,Rates!G$15:L$19,3,0)*(AS1531-Y1531-Z1531-AA1531)),4),ROUND(SUM(Rates!$K$8*AS1531),4)))</f>
        <v/>
      </c>
      <c r="AR1531" s="66" t="str">
        <f t="shared" si="792"/>
        <v/>
      </c>
      <c r="AS1531" s="22" t="str">
        <f t="shared" si="793"/>
        <v/>
      </c>
      <c r="AT1531" s="62" t="str">
        <f t="shared" si="794"/>
        <v/>
      </c>
      <c r="AU1531" s="63" t="str">
        <f>IF(AX1531="","",IF(R1531="Refreshment Beverage",ROUND((BA1531-Y1531-Z1531-AA1531)*VLOOKUP(VALUE(Q1531),Rates!G$15:L$19,3,0),4),ROUND(AW1531*(VLOOKUP(VALUE(Q1531),Rates!G:L,3,0)),4)))</f>
        <v/>
      </c>
      <c r="AV1531" s="68" t="str">
        <f t="shared" si="795"/>
        <v/>
      </c>
      <c r="AW1531" s="69" t="str">
        <f t="shared" si="796"/>
        <v/>
      </c>
      <c r="AX1531" s="65" t="str">
        <f t="shared" si="797"/>
        <v/>
      </c>
      <c r="AY1531" s="70" t="str">
        <f>IF(AX1531="","",IF(R1531="Refreshment Beverage",ROUND(SUM(AX1531*Rates!K$19),4),ROUND(SUM(AX1531*(Rates!J$8/100)),4)))</f>
        <v/>
      </c>
      <c r="AZ1531" s="67" t="str">
        <f t="shared" si="798"/>
        <v/>
      </c>
      <c r="BA1531" s="22" t="str">
        <f t="shared" si="799"/>
        <v/>
      </c>
      <c r="BD1531" s="171"/>
      <c r="BE1531" s="171"/>
      <c r="BF1531" s="171"/>
      <c r="BG1531" s="171"/>
    </row>
    <row r="1532" spans="11:59" ht="12.75" customHeight="1" x14ac:dyDescent="0.3">
      <c r="K1532" s="42" t="str">
        <f t="shared" si="771"/>
        <v/>
      </c>
      <c r="L1532" s="55" t="str">
        <f t="shared" si="772"/>
        <v/>
      </c>
      <c r="M1532" s="43" t="str">
        <f t="shared" si="773"/>
        <v/>
      </c>
      <c r="N1532" s="56" t="str" cm="1">
        <f t="array" ref="N1532">IFERROR(IF(_xlfn.SINGLE(B:B)="","",IF(R1532="Beer",SUM(LOOKUP(2,1/(Rates!$B$3:$B$5&lt;=W1532)/(Rates!$C$3:$C$5&gt;=W1532),Rates!$D$3:$D$5)*(X1532/100)*W1532),IF(R1532="Refreshment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56" t="str">
        <f t="shared" si="774"/>
        <v/>
      </c>
      <c r="P1532" s="53"/>
      <c r="Q1532" s="14" t="str">
        <f t="shared" si="775"/>
        <v/>
      </c>
      <c r="R1532" s="57" t="str">
        <f t="shared" si="776"/>
        <v/>
      </c>
      <c r="S1532" s="58" t="str">
        <f>IF(B1532="","",IF(R1532="Refreshment Beverage",VLOOKUP(VALUE(Q1532),Rates!G$15:L$19,2,0),VLOOKUP(VALUE(Q1532),Rates!G$4:L$12,2,0)))</f>
        <v/>
      </c>
      <c r="T1532" s="58" t="str">
        <f t="shared" si="777"/>
        <v/>
      </c>
      <c r="U1532" s="58" t="str">
        <f t="shared" si="778"/>
        <v/>
      </c>
      <c r="V1532" s="58" t="str">
        <f t="shared" si="779"/>
        <v/>
      </c>
      <c r="W1532" s="58" t="str">
        <f t="shared" si="780"/>
        <v/>
      </c>
      <c r="X1532" s="59" t="str">
        <f t="shared" si="781"/>
        <v/>
      </c>
      <c r="Y1532" s="60" t="str">
        <f>IF(B:B="","",IF(R1532="Refreshment Beverage",VLOOKUP(Q1532,Rates!G$15:L$19,6,0)*W1532,VLOOKUP(Q1532,Rates!G$4:L$12,6,0)*W1532))</f>
        <v/>
      </c>
      <c r="Z1532" s="60" t="str">
        <f t="shared" si="782"/>
        <v/>
      </c>
      <c r="AA1532" s="60" t="str">
        <f t="shared" si="770"/>
        <v/>
      </c>
      <c r="AB1532" s="61" t="str" cm="1">
        <f t="array" ref="AB1532">IF(_xlfn.SINGLE(B:B)="","",IF(R1532="Refreshment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61" t="str" cm="1">
        <f t="array" ref="AC1532">IF(_xlfn.SINGLE(B:B)="","",IF(R1532="Refreshment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68">
        <f>IFERROR(IF(R1532="Beer","",IF(OR(Q1532=1,Q1532=2,Q1532=3,Q1532=4),VLOOKUP(Q1532,Rates!$A$31:$B$34,2,0)*W1532,IF(V1532=1,VLOOKUP(U1532,'REB BEV MIN MKUP'!B:E,4,0),IF(V1532&gt;1,VLOOKUP(VALUE(W1532),'REB BEV MIN MKUP'!O:Q,3,0),0)))),0)</f>
        <v>0</v>
      </c>
      <c r="AE1532" s="62" t="str">
        <f t="shared" si="783"/>
        <v/>
      </c>
      <c r="AF1532" s="63" t="str">
        <f t="shared" si="784"/>
        <v/>
      </c>
      <c r="AG1532" s="64" t="str">
        <f t="shared" si="785"/>
        <v/>
      </c>
      <c r="AH1532" s="65" t="str">
        <f t="shared" si="786"/>
        <v/>
      </c>
      <c r="AI1532" s="66" t="str">
        <f>IF(AE:AE="","",IF(R1532="Refreshment Beverage",AK1532*(Rates!J$19/100),ROUND(SUM(AH1532*(Rates!$J$8/100)),4)))</f>
        <v/>
      </c>
      <c r="AJ1532" s="67" t="str">
        <f t="shared" si="787"/>
        <v/>
      </c>
      <c r="AK1532" s="22" t="str">
        <f t="shared" si="788"/>
        <v/>
      </c>
      <c r="AL1532" s="62" t="str">
        <f t="shared" si="789"/>
        <v/>
      </c>
      <c r="AM1532" s="63" t="str">
        <f>IF(AS1532="","",IF(R1532="Refreshment Beverage",ROUND(AS1532*Rates!K$19,4),ROUND(AO1532*(VLOOKUP(VALUE(Q1532),Rates!G$4:L$12,3,0)),4)))</f>
        <v/>
      </c>
      <c r="AN1532" s="68" t="str">
        <f>IF(AS1532="","",IF(R1532="Refreshment Beverage",AS1532*(Rates!J$19/100),MAX(AM1532,AB1532)))</f>
        <v/>
      </c>
      <c r="AO1532" s="69" t="str">
        <f t="shared" si="790"/>
        <v/>
      </c>
      <c r="AP1532" s="69" t="str">
        <f t="shared" si="791"/>
        <v/>
      </c>
      <c r="AQ1532" s="70" t="str">
        <f>IF(AS1532="","",IF(R1532="Refreshment Beverage",ROUND(SUM(VLOOKUP(Q:Q,Rates!G$15:L$19,3,0)*(AS1532-Y1532-Z1532-AA1532)),4),ROUND(SUM(Rates!$K$8*AS1532),4)))</f>
        <v/>
      </c>
      <c r="AR1532" s="66" t="str">
        <f t="shared" si="792"/>
        <v/>
      </c>
      <c r="AS1532" s="22" t="str">
        <f t="shared" si="793"/>
        <v/>
      </c>
      <c r="AT1532" s="62" t="str">
        <f t="shared" si="794"/>
        <v/>
      </c>
      <c r="AU1532" s="63" t="str">
        <f>IF(AX1532="","",IF(R1532="Refreshment Beverage",ROUND((BA1532-Y1532-Z1532-AA1532)*VLOOKUP(VALUE(Q1532),Rates!G$15:L$19,3,0),4),ROUND(AW1532*(VLOOKUP(VALUE(Q1532),Rates!G:L,3,0)),4)))</f>
        <v/>
      </c>
      <c r="AV1532" s="68" t="str">
        <f t="shared" si="795"/>
        <v/>
      </c>
      <c r="AW1532" s="69" t="str">
        <f t="shared" si="796"/>
        <v/>
      </c>
      <c r="AX1532" s="65" t="str">
        <f t="shared" si="797"/>
        <v/>
      </c>
      <c r="AY1532" s="70" t="str">
        <f>IF(AX1532="","",IF(R1532="Refreshment Beverage",ROUND(SUM(AX1532*Rates!K$19),4),ROUND(SUM(AX1532*(Rates!J$8/100)),4)))</f>
        <v/>
      </c>
      <c r="AZ1532" s="67" t="str">
        <f t="shared" si="798"/>
        <v/>
      </c>
      <c r="BA1532" s="22" t="str">
        <f t="shared" si="799"/>
        <v/>
      </c>
      <c r="BD1532" s="171"/>
      <c r="BE1532" s="171"/>
      <c r="BF1532" s="171"/>
      <c r="BG1532" s="171"/>
    </row>
    <row r="1533" spans="11:59" ht="12.75" customHeight="1" x14ac:dyDescent="0.3">
      <c r="K1533" s="42" t="str">
        <f t="shared" si="771"/>
        <v/>
      </c>
      <c r="L1533" s="55" t="str">
        <f t="shared" si="772"/>
        <v/>
      </c>
      <c r="M1533" s="43" t="str">
        <f t="shared" si="773"/>
        <v/>
      </c>
      <c r="N1533" s="56" t="str" cm="1">
        <f t="array" ref="N1533">IFERROR(IF(_xlfn.SINGLE(B:B)="","",IF(R1533="Beer",SUM(LOOKUP(2,1/(Rates!$B$3:$B$5&lt;=W1533)/(Rates!$C$3:$C$5&gt;=W1533),Rates!$D$3:$D$5)*(X1533/100)*W1533),IF(R1533="Refreshment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56" t="str">
        <f t="shared" si="774"/>
        <v/>
      </c>
      <c r="P1533" s="53"/>
      <c r="Q1533" s="14" t="str">
        <f t="shared" si="775"/>
        <v/>
      </c>
      <c r="R1533" s="57" t="str">
        <f t="shared" si="776"/>
        <v/>
      </c>
      <c r="S1533" s="58" t="str">
        <f>IF(B1533="","",IF(R1533="Refreshment Beverage",VLOOKUP(VALUE(Q1533),Rates!G$15:L$19,2,0),VLOOKUP(VALUE(Q1533),Rates!G$4:L$12,2,0)))</f>
        <v/>
      </c>
      <c r="T1533" s="58" t="str">
        <f t="shared" si="777"/>
        <v/>
      </c>
      <c r="U1533" s="58" t="str">
        <f t="shared" si="778"/>
        <v/>
      </c>
      <c r="V1533" s="58" t="str">
        <f t="shared" si="779"/>
        <v/>
      </c>
      <c r="W1533" s="58" t="str">
        <f t="shared" si="780"/>
        <v/>
      </c>
      <c r="X1533" s="59" t="str">
        <f t="shared" si="781"/>
        <v/>
      </c>
      <c r="Y1533" s="60" t="str">
        <f>IF(B:B="","",IF(R1533="Refreshment Beverage",VLOOKUP(Q1533,Rates!G$15:L$19,6,0)*W1533,VLOOKUP(Q1533,Rates!G$4:L$12,6,0)*W1533))</f>
        <v/>
      </c>
      <c r="Z1533" s="60" t="str">
        <f t="shared" si="782"/>
        <v/>
      </c>
      <c r="AA1533" s="60" t="str">
        <f t="shared" si="770"/>
        <v/>
      </c>
      <c r="AB1533" s="61" t="str" cm="1">
        <f t="array" ref="AB1533">IF(_xlfn.SINGLE(B:B)="","",IF(R1533="Refreshment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61" t="str" cm="1">
        <f t="array" ref="AC1533">IF(_xlfn.SINGLE(B:B)="","",IF(R1533="Refreshment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68">
        <f>IFERROR(IF(R1533="Beer","",IF(OR(Q1533=1,Q1533=2,Q1533=3,Q1533=4),VLOOKUP(Q1533,Rates!$A$31:$B$34,2,0)*W1533,IF(V1533=1,VLOOKUP(U1533,'REB BEV MIN MKUP'!B:E,4,0),IF(V1533&gt;1,VLOOKUP(VALUE(W1533),'REB BEV MIN MKUP'!O:Q,3,0),0)))),0)</f>
        <v>0</v>
      </c>
      <c r="AE1533" s="62" t="str">
        <f t="shared" si="783"/>
        <v/>
      </c>
      <c r="AF1533" s="63" t="str">
        <f t="shared" si="784"/>
        <v/>
      </c>
      <c r="AG1533" s="64" t="str">
        <f t="shared" si="785"/>
        <v/>
      </c>
      <c r="AH1533" s="65" t="str">
        <f t="shared" si="786"/>
        <v/>
      </c>
      <c r="AI1533" s="66" t="str">
        <f>IF(AE:AE="","",IF(R1533="Refreshment Beverage",AK1533*(Rates!J$19/100),ROUND(SUM(AH1533*(Rates!$J$8/100)),4)))</f>
        <v/>
      </c>
      <c r="AJ1533" s="67" t="str">
        <f t="shared" si="787"/>
        <v/>
      </c>
      <c r="AK1533" s="22" t="str">
        <f t="shared" si="788"/>
        <v/>
      </c>
      <c r="AL1533" s="62" t="str">
        <f t="shared" si="789"/>
        <v/>
      </c>
      <c r="AM1533" s="63" t="str">
        <f>IF(AS1533="","",IF(R1533="Refreshment Beverage",ROUND(AS1533*Rates!K$19,4),ROUND(AO1533*(VLOOKUP(VALUE(Q1533),Rates!G$4:L$12,3,0)),4)))</f>
        <v/>
      </c>
      <c r="AN1533" s="68" t="str">
        <f>IF(AS1533="","",IF(R1533="Refreshment Beverage",AS1533*(Rates!J$19/100),MAX(AM1533,AB1533)))</f>
        <v/>
      </c>
      <c r="AO1533" s="69" t="str">
        <f t="shared" si="790"/>
        <v/>
      </c>
      <c r="AP1533" s="69" t="str">
        <f t="shared" si="791"/>
        <v/>
      </c>
      <c r="AQ1533" s="70" t="str">
        <f>IF(AS1533="","",IF(R1533="Refreshment Beverage",ROUND(SUM(VLOOKUP(Q:Q,Rates!G$15:L$19,3,0)*(AS1533-Y1533-Z1533-AA1533)),4),ROUND(SUM(Rates!$K$8*AS1533),4)))</f>
        <v/>
      </c>
      <c r="AR1533" s="66" t="str">
        <f t="shared" si="792"/>
        <v/>
      </c>
      <c r="AS1533" s="22" t="str">
        <f t="shared" si="793"/>
        <v/>
      </c>
      <c r="AT1533" s="62" t="str">
        <f t="shared" si="794"/>
        <v/>
      </c>
      <c r="AU1533" s="63" t="str">
        <f>IF(AX1533="","",IF(R1533="Refreshment Beverage",ROUND((BA1533-Y1533-Z1533-AA1533)*VLOOKUP(VALUE(Q1533),Rates!G$15:L$19,3,0),4),ROUND(AW1533*(VLOOKUP(VALUE(Q1533),Rates!G:L,3,0)),4)))</f>
        <v/>
      </c>
      <c r="AV1533" s="68" t="str">
        <f t="shared" si="795"/>
        <v/>
      </c>
      <c r="AW1533" s="69" t="str">
        <f t="shared" si="796"/>
        <v/>
      </c>
      <c r="AX1533" s="65" t="str">
        <f t="shared" si="797"/>
        <v/>
      </c>
      <c r="AY1533" s="70" t="str">
        <f>IF(AX1533="","",IF(R1533="Refreshment Beverage",ROUND(SUM(AX1533*Rates!K$19),4),ROUND(SUM(AX1533*(Rates!J$8/100)),4)))</f>
        <v/>
      </c>
      <c r="AZ1533" s="67" t="str">
        <f t="shared" si="798"/>
        <v/>
      </c>
      <c r="BA1533" s="22" t="str">
        <f t="shared" si="799"/>
        <v/>
      </c>
      <c r="BD1533" s="171"/>
      <c r="BE1533" s="171"/>
      <c r="BF1533" s="171"/>
      <c r="BG1533" s="171"/>
    </row>
    <row r="1534" spans="11:59" ht="12.75" customHeight="1" x14ac:dyDescent="0.3">
      <c r="K1534" s="42" t="str">
        <f t="shared" si="771"/>
        <v/>
      </c>
      <c r="L1534" s="55" t="str">
        <f t="shared" si="772"/>
        <v/>
      </c>
      <c r="M1534" s="43" t="str">
        <f t="shared" si="773"/>
        <v/>
      </c>
      <c r="N1534" s="56" t="str" cm="1">
        <f t="array" ref="N1534">IFERROR(IF(_xlfn.SINGLE(B:B)="","",IF(R1534="Beer",SUM(LOOKUP(2,1/(Rates!$B$3:$B$5&lt;=W1534)/(Rates!$C$3:$C$5&gt;=W1534),Rates!$D$3:$D$5)*(X1534/100)*W1534),IF(R1534="Refreshment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56" t="str">
        <f t="shared" si="774"/>
        <v/>
      </c>
      <c r="P1534" s="53"/>
      <c r="Q1534" s="14" t="str">
        <f t="shared" si="775"/>
        <v/>
      </c>
      <c r="R1534" s="57" t="str">
        <f t="shared" si="776"/>
        <v/>
      </c>
      <c r="S1534" s="58" t="str">
        <f>IF(B1534="","",IF(R1534="Refreshment Beverage",VLOOKUP(VALUE(Q1534),Rates!G$15:L$19,2,0),VLOOKUP(VALUE(Q1534),Rates!G$4:L$12,2,0)))</f>
        <v/>
      </c>
      <c r="T1534" s="58" t="str">
        <f t="shared" si="777"/>
        <v/>
      </c>
      <c r="U1534" s="58" t="str">
        <f t="shared" si="778"/>
        <v/>
      </c>
      <c r="V1534" s="58" t="str">
        <f t="shared" si="779"/>
        <v/>
      </c>
      <c r="W1534" s="58" t="str">
        <f t="shared" si="780"/>
        <v/>
      </c>
      <c r="X1534" s="59" t="str">
        <f t="shared" si="781"/>
        <v/>
      </c>
      <c r="Y1534" s="60" t="str">
        <f>IF(B:B="","",IF(R1534="Refreshment Beverage",VLOOKUP(Q1534,Rates!G$15:L$19,6,0)*W1534,VLOOKUP(Q1534,Rates!G$4:L$12,6,0)*W1534))</f>
        <v/>
      </c>
      <c r="Z1534" s="60" t="str">
        <f t="shared" si="782"/>
        <v/>
      </c>
      <c r="AA1534" s="60" t="str">
        <f t="shared" si="770"/>
        <v/>
      </c>
      <c r="AB1534" s="61" t="str" cm="1">
        <f t="array" ref="AB1534">IF(_xlfn.SINGLE(B:B)="","",IF(R1534="Refreshment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61" t="str" cm="1">
        <f t="array" ref="AC1534">IF(_xlfn.SINGLE(B:B)="","",IF(R1534="Refreshment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68">
        <f>IFERROR(IF(R1534="Beer","",IF(OR(Q1534=1,Q1534=2,Q1534=3,Q1534=4),VLOOKUP(Q1534,Rates!$A$31:$B$34,2,0)*W1534,IF(V1534=1,VLOOKUP(U1534,'REB BEV MIN MKUP'!B:E,4,0),IF(V1534&gt;1,VLOOKUP(VALUE(W1534),'REB BEV MIN MKUP'!O:Q,3,0),0)))),0)</f>
        <v>0</v>
      </c>
      <c r="AE1534" s="62" t="str">
        <f t="shared" si="783"/>
        <v/>
      </c>
      <c r="AF1534" s="63" t="str">
        <f t="shared" si="784"/>
        <v/>
      </c>
      <c r="AG1534" s="64" t="str">
        <f t="shared" si="785"/>
        <v/>
      </c>
      <c r="AH1534" s="65" t="str">
        <f t="shared" si="786"/>
        <v/>
      </c>
      <c r="AI1534" s="66" t="str">
        <f>IF(AE:AE="","",IF(R1534="Refreshment Beverage",AK1534*(Rates!J$19/100),ROUND(SUM(AH1534*(Rates!$J$8/100)),4)))</f>
        <v/>
      </c>
      <c r="AJ1534" s="67" t="str">
        <f t="shared" si="787"/>
        <v/>
      </c>
      <c r="AK1534" s="22" t="str">
        <f t="shared" si="788"/>
        <v/>
      </c>
      <c r="AL1534" s="62" t="str">
        <f t="shared" si="789"/>
        <v/>
      </c>
      <c r="AM1534" s="63" t="str">
        <f>IF(AS1534="","",IF(R1534="Refreshment Beverage",ROUND(AS1534*Rates!K$19,4),ROUND(AO1534*(VLOOKUP(VALUE(Q1534),Rates!G$4:L$12,3,0)),4)))</f>
        <v/>
      </c>
      <c r="AN1534" s="68" t="str">
        <f>IF(AS1534="","",IF(R1534="Refreshment Beverage",AS1534*(Rates!J$19/100),MAX(AM1534,AB1534)))</f>
        <v/>
      </c>
      <c r="AO1534" s="69" t="str">
        <f t="shared" si="790"/>
        <v/>
      </c>
      <c r="AP1534" s="69" t="str">
        <f t="shared" si="791"/>
        <v/>
      </c>
      <c r="AQ1534" s="70" t="str">
        <f>IF(AS1534="","",IF(R1534="Refreshment Beverage",ROUND(SUM(VLOOKUP(Q:Q,Rates!G$15:L$19,3,0)*(AS1534-Y1534-Z1534-AA1534)),4),ROUND(SUM(Rates!$K$8*AS1534),4)))</f>
        <v/>
      </c>
      <c r="AR1534" s="66" t="str">
        <f t="shared" si="792"/>
        <v/>
      </c>
      <c r="AS1534" s="22" t="str">
        <f t="shared" si="793"/>
        <v/>
      </c>
      <c r="AT1534" s="62" t="str">
        <f t="shared" si="794"/>
        <v/>
      </c>
      <c r="AU1534" s="63" t="str">
        <f>IF(AX1534="","",IF(R1534="Refreshment Beverage",ROUND((BA1534-Y1534-Z1534-AA1534)*VLOOKUP(VALUE(Q1534),Rates!G$15:L$19,3,0),4),ROUND(AW1534*(VLOOKUP(VALUE(Q1534),Rates!G:L,3,0)),4)))</f>
        <v/>
      </c>
      <c r="AV1534" s="68" t="str">
        <f t="shared" si="795"/>
        <v/>
      </c>
      <c r="AW1534" s="69" t="str">
        <f t="shared" si="796"/>
        <v/>
      </c>
      <c r="AX1534" s="65" t="str">
        <f t="shared" si="797"/>
        <v/>
      </c>
      <c r="AY1534" s="70" t="str">
        <f>IF(AX1534="","",IF(R1534="Refreshment Beverage",ROUND(SUM(AX1534*Rates!K$19),4),ROUND(SUM(AX1534*(Rates!J$8/100)),4)))</f>
        <v/>
      </c>
      <c r="AZ1534" s="67" t="str">
        <f t="shared" si="798"/>
        <v/>
      </c>
      <c r="BA1534" s="22" t="str">
        <f t="shared" si="799"/>
        <v/>
      </c>
      <c r="BD1534" s="171"/>
      <c r="BE1534" s="171"/>
      <c r="BF1534" s="171"/>
      <c r="BG1534" s="171"/>
    </row>
    <row r="1535" spans="11:59" ht="12.75" customHeight="1" x14ac:dyDescent="0.3">
      <c r="K1535" s="42" t="str">
        <f t="shared" si="771"/>
        <v/>
      </c>
      <c r="L1535" s="55" t="str">
        <f t="shared" si="772"/>
        <v/>
      </c>
      <c r="M1535" s="43" t="str">
        <f t="shared" si="773"/>
        <v/>
      </c>
      <c r="N1535" s="56" t="str" cm="1">
        <f t="array" ref="N1535">IFERROR(IF(_xlfn.SINGLE(B:B)="","",IF(R1535="Beer",SUM(LOOKUP(2,1/(Rates!$B$3:$B$5&lt;=W1535)/(Rates!$C$3:$C$5&gt;=W1535),Rates!$D$3:$D$5)*(X1535/100)*W1535),IF(R1535="Refreshment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56" t="str">
        <f t="shared" si="774"/>
        <v/>
      </c>
      <c r="P1535" s="53"/>
      <c r="Q1535" s="14" t="str">
        <f t="shared" si="775"/>
        <v/>
      </c>
      <c r="R1535" s="57" t="str">
        <f t="shared" si="776"/>
        <v/>
      </c>
      <c r="S1535" s="58" t="str">
        <f>IF(B1535="","",IF(R1535="Refreshment Beverage",VLOOKUP(VALUE(Q1535),Rates!G$15:L$19,2,0),VLOOKUP(VALUE(Q1535),Rates!G$4:L$12,2,0)))</f>
        <v/>
      </c>
      <c r="T1535" s="58" t="str">
        <f t="shared" si="777"/>
        <v/>
      </c>
      <c r="U1535" s="58" t="str">
        <f t="shared" si="778"/>
        <v/>
      </c>
      <c r="V1535" s="58" t="str">
        <f t="shared" si="779"/>
        <v/>
      </c>
      <c r="W1535" s="58" t="str">
        <f t="shared" si="780"/>
        <v/>
      </c>
      <c r="X1535" s="59" t="str">
        <f t="shared" si="781"/>
        <v/>
      </c>
      <c r="Y1535" s="60" t="str">
        <f>IF(B:B="","",IF(R1535="Refreshment Beverage",VLOOKUP(Q1535,Rates!G$15:L$19,6,0)*W1535,VLOOKUP(Q1535,Rates!G$4:L$12,6,0)*W1535))</f>
        <v/>
      </c>
      <c r="Z1535" s="60" t="str">
        <f t="shared" si="782"/>
        <v/>
      </c>
      <c r="AA1535" s="60" t="str">
        <f t="shared" si="770"/>
        <v/>
      </c>
      <c r="AB1535" s="61" t="str" cm="1">
        <f t="array" ref="AB1535">IF(_xlfn.SINGLE(B:B)="","",IF(R1535="Refreshment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61" t="str" cm="1">
        <f t="array" ref="AC1535">IF(_xlfn.SINGLE(B:B)="","",IF(R1535="Refreshment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68">
        <f>IFERROR(IF(R1535="Beer","",IF(OR(Q1535=1,Q1535=2,Q1535=3,Q1535=4),VLOOKUP(Q1535,Rates!$A$31:$B$34,2,0)*W1535,IF(V1535=1,VLOOKUP(U1535,'REB BEV MIN MKUP'!B:E,4,0),IF(V1535&gt;1,VLOOKUP(VALUE(W1535),'REB BEV MIN MKUP'!O:Q,3,0),0)))),0)</f>
        <v>0</v>
      </c>
      <c r="AE1535" s="62" t="str">
        <f t="shared" si="783"/>
        <v/>
      </c>
      <c r="AF1535" s="63" t="str">
        <f t="shared" si="784"/>
        <v/>
      </c>
      <c r="AG1535" s="64" t="str">
        <f t="shared" si="785"/>
        <v/>
      </c>
      <c r="AH1535" s="65" t="str">
        <f t="shared" si="786"/>
        <v/>
      </c>
      <c r="AI1535" s="66" t="str">
        <f>IF(AE:AE="","",IF(R1535="Refreshment Beverage",AK1535*(Rates!J$19/100),ROUND(SUM(AH1535*(Rates!$J$8/100)),4)))</f>
        <v/>
      </c>
      <c r="AJ1535" s="67" t="str">
        <f t="shared" si="787"/>
        <v/>
      </c>
      <c r="AK1535" s="22" t="str">
        <f t="shared" si="788"/>
        <v/>
      </c>
      <c r="AL1535" s="62" t="str">
        <f t="shared" si="789"/>
        <v/>
      </c>
      <c r="AM1535" s="63" t="str">
        <f>IF(AS1535="","",IF(R1535="Refreshment Beverage",ROUND(AS1535*Rates!K$19,4),ROUND(AO1535*(VLOOKUP(VALUE(Q1535),Rates!G$4:L$12,3,0)),4)))</f>
        <v/>
      </c>
      <c r="AN1535" s="68" t="str">
        <f>IF(AS1535="","",IF(R1535="Refreshment Beverage",AS1535*(Rates!J$19/100),MAX(AM1535,AB1535)))</f>
        <v/>
      </c>
      <c r="AO1535" s="69" t="str">
        <f t="shared" si="790"/>
        <v/>
      </c>
      <c r="AP1535" s="69" t="str">
        <f t="shared" si="791"/>
        <v/>
      </c>
      <c r="AQ1535" s="70" t="str">
        <f>IF(AS1535="","",IF(R1535="Refreshment Beverage",ROUND(SUM(VLOOKUP(Q:Q,Rates!G$15:L$19,3,0)*(AS1535-Y1535-Z1535-AA1535)),4),ROUND(SUM(Rates!$K$8*AS1535),4)))</f>
        <v/>
      </c>
      <c r="AR1535" s="66" t="str">
        <f t="shared" si="792"/>
        <v/>
      </c>
      <c r="AS1535" s="22" t="str">
        <f t="shared" si="793"/>
        <v/>
      </c>
      <c r="AT1535" s="62" t="str">
        <f t="shared" si="794"/>
        <v/>
      </c>
      <c r="AU1535" s="63" t="str">
        <f>IF(AX1535="","",IF(R1535="Refreshment Beverage",ROUND((BA1535-Y1535-Z1535-AA1535)*VLOOKUP(VALUE(Q1535),Rates!G$15:L$19,3,0),4),ROUND(AW1535*(VLOOKUP(VALUE(Q1535),Rates!G:L,3,0)),4)))</f>
        <v/>
      </c>
      <c r="AV1535" s="68" t="str">
        <f t="shared" si="795"/>
        <v/>
      </c>
      <c r="AW1535" s="69" t="str">
        <f t="shared" si="796"/>
        <v/>
      </c>
      <c r="AX1535" s="65" t="str">
        <f t="shared" si="797"/>
        <v/>
      </c>
      <c r="AY1535" s="70" t="str">
        <f>IF(AX1535="","",IF(R1535="Refreshment Beverage",ROUND(SUM(AX1535*Rates!K$19),4),ROUND(SUM(AX1535*(Rates!J$8/100)),4)))</f>
        <v/>
      </c>
      <c r="AZ1535" s="67" t="str">
        <f t="shared" si="798"/>
        <v/>
      </c>
      <c r="BA1535" s="22" t="str">
        <f t="shared" si="799"/>
        <v/>
      </c>
      <c r="BD1535" s="171"/>
      <c r="BE1535" s="171"/>
      <c r="BF1535" s="171"/>
      <c r="BG1535" s="171"/>
    </row>
    <row r="1536" spans="11:59" ht="12.75" customHeight="1" x14ac:dyDescent="0.3">
      <c r="K1536" s="42" t="str">
        <f t="shared" si="771"/>
        <v/>
      </c>
      <c r="L1536" s="55" t="str">
        <f t="shared" si="772"/>
        <v/>
      </c>
      <c r="M1536" s="43" t="str">
        <f t="shared" si="773"/>
        <v/>
      </c>
      <c r="N1536" s="56" t="str" cm="1">
        <f t="array" ref="N1536">IFERROR(IF(_xlfn.SINGLE(B:B)="","",IF(R1536="Beer",SUM(LOOKUP(2,1/(Rates!$B$3:$B$5&lt;=W1536)/(Rates!$C$3:$C$5&gt;=W1536),Rates!$D$3:$D$5)*(X1536/100)*W1536),IF(R1536="Refreshment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56" t="str">
        <f t="shared" si="774"/>
        <v/>
      </c>
      <c r="P1536" s="53"/>
      <c r="Q1536" s="14" t="str">
        <f t="shared" si="775"/>
        <v/>
      </c>
      <c r="R1536" s="57" t="str">
        <f t="shared" si="776"/>
        <v/>
      </c>
      <c r="S1536" s="58" t="str">
        <f>IF(B1536="","",IF(R1536="Refreshment Beverage",VLOOKUP(VALUE(Q1536),Rates!G$15:L$19,2,0),VLOOKUP(VALUE(Q1536),Rates!G$4:L$12,2,0)))</f>
        <v/>
      </c>
      <c r="T1536" s="58" t="str">
        <f t="shared" si="777"/>
        <v/>
      </c>
      <c r="U1536" s="58" t="str">
        <f t="shared" si="778"/>
        <v/>
      </c>
      <c r="V1536" s="58" t="str">
        <f t="shared" si="779"/>
        <v/>
      </c>
      <c r="W1536" s="58" t="str">
        <f t="shared" si="780"/>
        <v/>
      </c>
      <c r="X1536" s="59" t="str">
        <f t="shared" si="781"/>
        <v/>
      </c>
      <c r="Y1536" s="60" t="str">
        <f>IF(B:B="","",IF(R1536="Refreshment Beverage",VLOOKUP(Q1536,Rates!G$15:L$19,6,0)*W1536,VLOOKUP(Q1536,Rates!G$4:L$12,6,0)*W1536))</f>
        <v/>
      </c>
      <c r="Z1536" s="60" t="str">
        <f t="shared" si="782"/>
        <v/>
      </c>
      <c r="AA1536" s="60" t="str">
        <f t="shared" si="770"/>
        <v/>
      </c>
      <c r="AB1536" s="61" t="str" cm="1">
        <f t="array" ref="AB1536">IF(_xlfn.SINGLE(B:B)="","",IF(R1536="Refreshment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61" t="str" cm="1">
        <f t="array" ref="AC1536">IF(_xlfn.SINGLE(B:B)="","",IF(R1536="Refreshment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68">
        <f>IFERROR(IF(R1536="Beer","",IF(OR(Q1536=1,Q1536=2,Q1536=3,Q1536=4),VLOOKUP(Q1536,Rates!$A$31:$B$34,2,0)*W1536,IF(V1536=1,VLOOKUP(U1536,'REB BEV MIN MKUP'!B:E,4,0),IF(V1536&gt;1,VLOOKUP(VALUE(W1536),'REB BEV MIN MKUP'!O:Q,3,0),0)))),0)</f>
        <v>0</v>
      </c>
      <c r="AE1536" s="62" t="str">
        <f t="shared" si="783"/>
        <v/>
      </c>
      <c r="AF1536" s="63" t="str">
        <f t="shared" si="784"/>
        <v/>
      </c>
      <c r="AG1536" s="64" t="str">
        <f t="shared" si="785"/>
        <v/>
      </c>
      <c r="AH1536" s="65" t="str">
        <f t="shared" si="786"/>
        <v/>
      </c>
      <c r="AI1536" s="66" t="str">
        <f>IF(AE:AE="","",IF(R1536="Refreshment Beverage",AK1536*(Rates!J$19/100),ROUND(SUM(AH1536*(Rates!$J$8/100)),4)))</f>
        <v/>
      </c>
      <c r="AJ1536" s="67" t="str">
        <f t="shared" si="787"/>
        <v/>
      </c>
      <c r="AK1536" s="22" t="str">
        <f t="shared" si="788"/>
        <v/>
      </c>
      <c r="AL1536" s="62" t="str">
        <f t="shared" si="789"/>
        <v/>
      </c>
      <c r="AM1536" s="63" t="str">
        <f>IF(AS1536="","",IF(R1536="Refreshment Beverage",ROUND(AS1536*Rates!K$19,4),ROUND(AO1536*(VLOOKUP(VALUE(Q1536),Rates!G$4:L$12,3,0)),4)))</f>
        <v/>
      </c>
      <c r="AN1536" s="68" t="str">
        <f>IF(AS1536="","",IF(R1536="Refreshment Beverage",AS1536*(Rates!J$19/100),MAX(AM1536,AB1536)))</f>
        <v/>
      </c>
      <c r="AO1536" s="69" t="str">
        <f t="shared" si="790"/>
        <v/>
      </c>
      <c r="AP1536" s="69" t="str">
        <f t="shared" si="791"/>
        <v/>
      </c>
      <c r="AQ1536" s="70" t="str">
        <f>IF(AS1536="","",IF(R1536="Refreshment Beverage",ROUND(SUM(VLOOKUP(Q:Q,Rates!G$15:L$19,3,0)*(AS1536-Y1536-Z1536-AA1536)),4),ROUND(SUM(Rates!$K$8*AS1536),4)))</f>
        <v/>
      </c>
      <c r="AR1536" s="66" t="str">
        <f t="shared" si="792"/>
        <v/>
      </c>
      <c r="AS1536" s="22" t="str">
        <f t="shared" si="793"/>
        <v/>
      </c>
      <c r="AT1536" s="62" t="str">
        <f t="shared" si="794"/>
        <v/>
      </c>
      <c r="AU1536" s="63" t="str">
        <f>IF(AX1536="","",IF(R1536="Refreshment Beverage",ROUND((BA1536-Y1536-Z1536-AA1536)*VLOOKUP(VALUE(Q1536),Rates!G$15:L$19,3,0),4),ROUND(AW1536*(VLOOKUP(VALUE(Q1536),Rates!G:L,3,0)),4)))</f>
        <v/>
      </c>
      <c r="AV1536" s="68" t="str">
        <f t="shared" si="795"/>
        <v/>
      </c>
      <c r="AW1536" s="69" t="str">
        <f t="shared" si="796"/>
        <v/>
      </c>
      <c r="AX1536" s="65" t="str">
        <f t="shared" si="797"/>
        <v/>
      </c>
      <c r="AY1536" s="70" t="str">
        <f>IF(AX1536="","",IF(R1536="Refreshment Beverage",ROUND(SUM(AX1536*Rates!K$19),4),ROUND(SUM(AX1536*(Rates!J$8/100)),4)))</f>
        <v/>
      </c>
      <c r="AZ1536" s="67" t="str">
        <f t="shared" si="798"/>
        <v/>
      </c>
      <c r="BA1536" s="22" t="str">
        <f t="shared" si="799"/>
        <v/>
      </c>
      <c r="BD1536" s="171"/>
      <c r="BE1536" s="171"/>
      <c r="BF1536" s="171"/>
      <c r="BG1536" s="171"/>
    </row>
    <row r="1537" spans="11:59" ht="12.75" customHeight="1" x14ac:dyDescent="0.3">
      <c r="K1537" s="42" t="str">
        <f t="shared" si="771"/>
        <v/>
      </c>
      <c r="L1537" s="55" t="str">
        <f t="shared" si="772"/>
        <v/>
      </c>
      <c r="M1537" s="43" t="str">
        <f t="shared" si="773"/>
        <v/>
      </c>
      <c r="N1537" s="56" t="str" cm="1">
        <f t="array" ref="N1537">IFERROR(IF(_xlfn.SINGLE(B:B)="","",IF(R1537="Beer",SUM(LOOKUP(2,1/(Rates!$B$3:$B$5&lt;=W1537)/(Rates!$C$3:$C$5&gt;=W1537),Rates!$D$3:$D$5)*(X1537/100)*W1537),IF(R1537="Refreshment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56" t="str">
        <f t="shared" si="774"/>
        <v/>
      </c>
      <c r="P1537" s="53"/>
      <c r="Q1537" s="14" t="str">
        <f t="shared" si="775"/>
        <v/>
      </c>
      <c r="R1537" s="57" t="str">
        <f t="shared" si="776"/>
        <v/>
      </c>
      <c r="S1537" s="58" t="str">
        <f>IF(B1537="","",IF(R1537="Refreshment Beverage",VLOOKUP(VALUE(Q1537),Rates!G$15:L$19,2,0),VLOOKUP(VALUE(Q1537),Rates!G$4:L$12,2,0)))</f>
        <v/>
      </c>
      <c r="T1537" s="58" t="str">
        <f t="shared" si="777"/>
        <v/>
      </c>
      <c r="U1537" s="58" t="str">
        <f t="shared" si="778"/>
        <v/>
      </c>
      <c r="V1537" s="58" t="str">
        <f t="shared" si="779"/>
        <v/>
      </c>
      <c r="W1537" s="58" t="str">
        <f t="shared" si="780"/>
        <v/>
      </c>
      <c r="X1537" s="59" t="str">
        <f t="shared" si="781"/>
        <v/>
      </c>
      <c r="Y1537" s="60" t="str">
        <f>IF(B:B="","",IF(R1537="Refreshment Beverage",VLOOKUP(Q1537,Rates!G$15:L$19,6,0)*W1537,VLOOKUP(Q1537,Rates!G$4:L$12,6,0)*W1537))</f>
        <v/>
      </c>
      <c r="Z1537" s="60" t="str">
        <f t="shared" si="782"/>
        <v/>
      </c>
      <c r="AA1537" s="60" t="str">
        <f t="shared" si="770"/>
        <v/>
      </c>
      <c r="AB1537" s="61" t="str" cm="1">
        <f t="array" ref="AB1537">IF(_xlfn.SINGLE(B:B)="","",IF(R1537="Refreshment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61" t="str" cm="1">
        <f t="array" ref="AC1537">IF(_xlfn.SINGLE(B:B)="","",IF(R1537="Refreshment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68">
        <f>IFERROR(IF(R1537="Beer","",IF(OR(Q1537=1,Q1537=2,Q1537=3,Q1537=4),VLOOKUP(Q1537,Rates!$A$31:$B$34,2,0)*W1537,IF(V1537=1,VLOOKUP(U1537,'REB BEV MIN MKUP'!B:E,4,0),IF(V1537&gt;1,VLOOKUP(VALUE(W1537),'REB BEV MIN MKUP'!O:Q,3,0),0)))),0)</f>
        <v>0</v>
      </c>
      <c r="AE1537" s="62" t="str">
        <f t="shared" si="783"/>
        <v/>
      </c>
      <c r="AF1537" s="63" t="str">
        <f t="shared" si="784"/>
        <v/>
      </c>
      <c r="AG1537" s="64" t="str">
        <f t="shared" si="785"/>
        <v/>
      </c>
      <c r="AH1537" s="65" t="str">
        <f t="shared" si="786"/>
        <v/>
      </c>
      <c r="AI1537" s="66" t="str">
        <f>IF(AE:AE="","",IF(R1537="Refreshment Beverage",AK1537*(Rates!J$19/100),ROUND(SUM(AH1537*(Rates!$J$8/100)),4)))</f>
        <v/>
      </c>
      <c r="AJ1537" s="67" t="str">
        <f t="shared" si="787"/>
        <v/>
      </c>
      <c r="AK1537" s="22" t="str">
        <f t="shared" si="788"/>
        <v/>
      </c>
      <c r="AL1537" s="62" t="str">
        <f t="shared" si="789"/>
        <v/>
      </c>
      <c r="AM1537" s="63" t="str">
        <f>IF(AS1537="","",IF(R1537="Refreshment Beverage",ROUND(AS1537*Rates!K$19,4),ROUND(AO1537*(VLOOKUP(VALUE(Q1537),Rates!G$4:L$12,3,0)),4)))</f>
        <v/>
      </c>
      <c r="AN1537" s="68" t="str">
        <f>IF(AS1537="","",IF(R1537="Refreshment Beverage",AS1537*(Rates!J$19/100),MAX(AM1537,AB1537)))</f>
        <v/>
      </c>
      <c r="AO1537" s="69" t="str">
        <f t="shared" si="790"/>
        <v/>
      </c>
      <c r="AP1537" s="69" t="str">
        <f t="shared" si="791"/>
        <v/>
      </c>
      <c r="AQ1537" s="70" t="str">
        <f>IF(AS1537="","",IF(R1537="Refreshment Beverage",ROUND(SUM(VLOOKUP(Q:Q,Rates!G$15:L$19,3,0)*(AS1537-Y1537-Z1537-AA1537)),4),ROUND(SUM(Rates!$K$8*AS1537),4)))</f>
        <v/>
      </c>
      <c r="AR1537" s="66" t="str">
        <f t="shared" si="792"/>
        <v/>
      </c>
      <c r="AS1537" s="22" t="str">
        <f t="shared" si="793"/>
        <v/>
      </c>
      <c r="AT1537" s="62" t="str">
        <f t="shared" si="794"/>
        <v/>
      </c>
      <c r="AU1537" s="63" t="str">
        <f>IF(AX1537="","",IF(R1537="Refreshment Beverage",ROUND((BA1537-Y1537-Z1537-AA1537)*VLOOKUP(VALUE(Q1537),Rates!G$15:L$19,3,0),4),ROUND(AW1537*(VLOOKUP(VALUE(Q1537),Rates!G:L,3,0)),4)))</f>
        <v/>
      </c>
      <c r="AV1537" s="68" t="str">
        <f t="shared" si="795"/>
        <v/>
      </c>
      <c r="AW1537" s="69" t="str">
        <f t="shared" si="796"/>
        <v/>
      </c>
      <c r="AX1537" s="65" t="str">
        <f t="shared" si="797"/>
        <v/>
      </c>
      <c r="AY1537" s="70" t="str">
        <f>IF(AX1537="","",IF(R1537="Refreshment Beverage",ROUND(SUM(AX1537*Rates!K$19),4),ROUND(SUM(AX1537*(Rates!J$8/100)),4)))</f>
        <v/>
      </c>
      <c r="AZ1537" s="67" t="str">
        <f t="shared" si="798"/>
        <v/>
      </c>
      <c r="BA1537" s="22" t="str">
        <f t="shared" si="799"/>
        <v/>
      </c>
      <c r="BD1537" s="171"/>
      <c r="BE1537" s="171"/>
      <c r="BF1537" s="171"/>
      <c r="BG1537" s="171"/>
    </row>
    <row r="1538" spans="11:59" ht="12.75" customHeight="1" x14ac:dyDescent="0.3">
      <c r="K1538" s="42" t="str">
        <f t="shared" si="771"/>
        <v/>
      </c>
      <c r="L1538" s="55" t="str">
        <f t="shared" si="772"/>
        <v/>
      </c>
      <c r="M1538" s="43" t="str">
        <f t="shared" si="773"/>
        <v/>
      </c>
      <c r="N1538" s="56" t="str" cm="1">
        <f t="array" ref="N1538">IFERROR(IF(_xlfn.SINGLE(B:B)="","",IF(R1538="Beer",SUM(LOOKUP(2,1/(Rates!$B$3:$B$5&lt;=W1538)/(Rates!$C$3:$C$5&gt;=W1538),Rates!$D$3:$D$5)*(X1538/100)*W1538),IF(R1538="Refreshment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56" t="str">
        <f t="shared" si="774"/>
        <v/>
      </c>
      <c r="P1538" s="53"/>
      <c r="Q1538" s="14" t="str">
        <f t="shared" si="775"/>
        <v/>
      </c>
      <c r="R1538" s="57" t="str">
        <f t="shared" si="776"/>
        <v/>
      </c>
      <c r="S1538" s="58" t="str">
        <f>IF(B1538="","",IF(R1538="Refreshment Beverage",VLOOKUP(VALUE(Q1538),Rates!G$15:L$19,2,0),VLOOKUP(VALUE(Q1538),Rates!G$4:L$12,2,0)))</f>
        <v/>
      </c>
      <c r="T1538" s="58" t="str">
        <f t="shared" si="777"/>
        <v/>
      </c>
      <c r="U1538" s="58" t="str">
        <f t="shared" si="778"/>
        <v/>
      </c>
      <c r="V1538" s="58" t="str">
        <f t="shared" si="779"/>
        <v/>
      </c>
      <c r="W1538" s="58" t="str">
        <f t="shared" si="780"/>
        <v/>
      </c>
      <c r="X1538" s="59" t="str">
        <f t="shared" si="781"/>
        <v/>
      </c>
      <c r="Y1538" s="60" t="str">
        <f>IF(B:B="","",IF(R1538="Refreshment Beverage",VLOOKUP(Q1538,Rates!G$15:L$19,6,0)*W1538,VLOOKUP(Q1538,Rates!G$4:L$12,6,0)*W1538))</f>
        <v/>
      </c>
      <c r="Z1538" s="60" t="str">
        <f t="shared" si="782"/>
        <v/>
      </c>
      <c r="AA1538" s="60" t="str">
        <f t="shared" si="770"/>
        <v/>
      </c>
      <c r="AB1538" s="61" t="str" cm="1">
        <f t="array" ref="AB1538">IF(_xlfn.SINGLE(B:B)="","",IF(R1538="Refreshment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61" t="str" cm="1">
        <f t="array" ref="AC1538">IF(_xlfn.SINGLE(B:B)="","",IF(R1538="Refreshment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68">
        <f>IFERROR(IF(R1538="Beer","",IF(OR(Q1538=1,Q1538=2,Q1538=3,Q1538=4),VLOOKUP(Q1538,Rates!$A$31:$B$34,2,0)*W1538,IF(V1538=1,VLOOKUP(U1538,'REB BEV MIN MKUP'!B:E,4,0),IF(V1538&gt;1,VLOOKUP(VALUE(W1538),'REB BEV MIN MKUP'!O:Q,3,0),0)))),0)</f>
        <v>0</v>
      </c>
      <c r="AE1538" s="62" t="str">
        <f t="shared" si="783"/>
        <v/>
      </c>
      <c r="AF1538" s="63" t="str">
        <f t="shared" si="784"/>
        <v/>
      </c>
      <c r="AG1538" s="64" t="str">
        <f t="shared" si="785"/>
        <v/>
      </c>
      <c r="AH1538" s="65" t="str">
        <f t="shared" si="786"/>
        <v/>
      </c>
      <c r="AI1538" s="66" t="str">
        <f>IF(AE:AE="","",IF(R1538="Refreshment Beverage",AK1538*(Rates!J$19/100),ROUND(SUM(AH1538*(Rates!$J$8/100)),4)))</f>
        <v/>
      </c>
      <c r="AJ1538" s="67" t="str">
        <f t="shared" si="787"/>
        <v/>
      </c>
      <c r="AK1538" s="22" t="str">
        <f t="shared" si="788"/>
        <v/>
      </c>
      <c r="AL1538" s="62" t="str">
        <f t="shared" si="789"/>
        <v/>
      </c>
      <c r="AM1538" s="63" t="str">
        <f>IF(AS1538="","",IF(R1538="Refreshment Beverage",ROUND(AS1538*Rates!K$19,4),ROUND(AO1538*(VLOOKUP(VALUE(Q1538),Rates!G$4:L$12,3,0)),4)))</f>
        <v/>
      </c>
      <c r="AN1538" s="68" t="str">
        <f>IF(AS1538="","",IF(R1538="Refreshment Beverage",AS1538*(Rates!J$19/100),MAX(AM1538,AB1538)))</f>
        <v/>
      </c>
      <c r="AO1538" s="69" t="str">
        <f t="shared" si="790"/>
        <v/>
      </c>
      <c r="AP1538" s="69" t="str">
        <f t="shared" si="791"/>
        <v/>
      </c>
      <c r="AQ1538" s="70" t="str">
        <f>IF(AS1538="","",IF(R1538="Refreshment Beverage",ROUND(SUM(VLOOKUP(Q:Q,Rates!G$15:L$19,3,0)*(AS1538-Y1538-Z1538-AA1538)),4),ROUND(SUM(Rates!$K$8*AS1538),4)))</f>
        <v/>
      </c>
      <c r="AR1538" s="66" t="str">
        <f t="shared" si="792"/>
        <v/>
      </c>
      <c r="AS1538" s="22" t="str">
        <f t="shared" si="793"/>
        <v/>
      </c>
      <c r="AT1538" s="62" t="str">
        <f t="shared" si="794"/>
        <v/>
      </c>
      <c r="AU1538" s="63" t="str">
        <f>IF(AX1538="","",IF(R1538="Refreshment Beverage",ROUND((BA1538-Y1538-Z1538-AA1538)*VLOOKUP(VALUE(Q1538),Rates!G$15:L$19,3,0),4),ROUND(AW1538*(VLOOKUP(VALUE(Q1538),Rates!G:L,3,0)),4)))</f>
        <v/>
      </c>
      <c r="AV1538" s="68" t="str">
        <f t="shared" si="795"/>
        <v/>
      </c>
      <c r="AW1538" s="69" t="str">
        <f t="shared" si="796"/>
        <v/>
      </c>
      <c r="AX1538" s="65" t="str">
        <f t="shared" si="797"/>
        <v/>
      </c>
      <c r="AY1538" s="70" t="str">
        <f>IF(AX1538="","",IF(R1538="Refreshment Beverage",ROUND(SUM(AX1538*Rates!K$19),4),ROUND(SUM(AX1538*(Rates!J$8/100)),4)))</f>
        <v/>
      </c>
      <c r="AZ1538" s="67" t="str">
        <f t="shared" si="798"/>
        <v/>
      </c>
      <c r="BA1538" s="22" t="str">
        <f t="shared" si="799"/>
        <v/>
      </c>
      <c r="BD1538" s="171"/>
      <c r="BE1538" s="171"/>
      <c r="BF1538" s="171"/>
      <c r="BG1538" s="171"/>
    </row>
    <row r="1539" spans="11:59" ht="12.75" customHeight="1" x14ac:dyDescent="0.3">
      <c r="K1539" s="42" t="str">
        <f t="shared" si="771"/>
        <v/>
      </c>
      <c r="L1539" s="55" t="str">
        <f t="shared" si="772"/>
        <v/>
      </c>
      <c r="M1539" s="43" t="str">
        <f t="shared" si="773"/>
        <v/>
      </c>
      <c r="N1539" s="56" t="str" cm="1">
        <f t="array" ref="N1539">IFERROR(IF(_xlfn.SINGLE(B:B)="","",IF(R1539="Beer",SUM(LOOKUP(2,1/(Rates!$B$3:$B$5&lt;=W1539)/(Rates!$C$3:$C$5&gt;=W1539),Rates!$D$3:$D$5)*(X1539/100)*W1539),IF(R1539="Refreshment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56" t="str">
        <f t="shared" si="774"/>
        <v/>
      </c>
      <c r="P1539" s="53"/>
      <c r="Q1539" s="14" t="str">
        <f t="shared" si="775"/>
        <v/>
      </c>
      <c r="R1539" s="57" t="str">
        <f t="shared" si="776"/>
        <v/>
      </c>
      <c r="S1539" s="58" t="str">
        <f>IF(B1539="","",IF(R1539="Refreshment Beverage",VLOOKUP(VALUE(Q1539),Rates!G$15:L$19,2,0),VLOOKUP(VALUE(Q1539),Rates!G$4:L$12,2,0)))</f>
        <v/>
      </c>
      <c r="T1539" s="58" t="str">
        <f t="shared" si="777"/>
        <v/>
      </c>
      <c r="U1539" s="58" t="str">
        <f t="shared" si="778"/>
        <v/>
      </c>
      <c r="V1539" s="58" t="str">
        <f t="shared" si="779"/>
        <v/>
      </c>
      <c r="W1539" s="58" t="str">
        <f t="shared" si="780"/>
        <v/>
      </c>
      <c r="X1539" s="59" t="str">
        <f t="shared" si="781"/>
        <v/>
      </c>
      <c r="Y1539" s="60" t="str">
        <f>IF(B:B="","",IF(R1539="Refreshment Beverage",VLOOKUP(Q1539,Rates!G$15:L$19,6,0)*W1539,VLOOKUP(Q1539,Rates!G$4:L$12,6,0)*W1539))</f>
        <v/>
      </c>
      <c r="Z1539" s="60" t="str">
        <f t="shared" si="782"/>
        <v/>
      </c>
      <c r="AA1539" s="60" t="str">
        <f t="shared" si="770"/>
        <v/>
      </c>
      <c r="AB1539" s="61" t="str" cm="1">
        <f t="array" ref="AB1539">IF(_xlfn.SINGLE(B:B)="","",IF(R1539="Refreshment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61" t="str" cm="1">
        <f t="array" ref="AC1539">IF(_xlfn.SINGLE(B:B)="","",IF(R1539="Refreshment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68">
        <f>IFERROR(IF(R1539="Beer","",IF(OR(Q1539=1,Q1539=2,Q1539=3,Q1539=4),VLOOKUP(Q1539,Rates!$A$31:$B$34,2,0)*W1539,IF(V1539=1,VLOOKUP(U1539,'REB BEV MIN MKUP'!B:E,4,0),IF(V1539&gt;1,VLOOKUP(VALUE(W1539),'REB BEV MIN MKUP'!O:Q,3,0),0)))),0)</f>
        <v>0</v>
      </c>
      <c r="AE1539" s="62" t="str">
        <f t="shared" si="783"/>
        <v/>
      </c>
      <c r="AF1539" s="63" t="str">
        <f t="shared" si="784"/>
        <v/>
      </c>
      <c r="AG1539" s="64" t="str">
        <f t="shared" si="785"/>
        <v/>
      </c>
      <c r="AH1539" s="65" t="str">
        <f t="shared" si="786"/>
        <v/>
      </c>
      <c r="AI1539" s="66" t="str">
        <f>IF(AE:AE="","",IF(R1539="Refreshment Beverage",AK1539*(Rates!J$19/100),ROUND(SUM(AH1539*(Rates!$J$8/100)),4)))</f>
        <v/>
      </c>
      <c r="AJ1539" s="67" t="str">
        <f t="shared" si="787"/>
        <v/>
      </c>
      <c r="AK1539" s="22" t="str">
        <f t="shared" si="788"/>
        <v/>
      </c>
      <c r="AL1539" s="62" t="str">
        <f t="shared" si="789"/>
        <v/>
      </c>
      <c r="AM1539" s="63" t="str">
        <f>IF(AS1539="","",IF(R1539="Refreshment Beverage",ROUND(AS1539*Rates!K$19,4),ROUND(AO1539*(VLOOKUP(VALUE(Q1539),Rates!G$4:L$12,3,0)),4)))</f>
        <v/>
      </c>
      <c r="AN1539" s="68" t="str">
        <f>IF(AS1539="","",IF(R1539="Refreshment Beverage",AS1539*(Rates!J$19/100),MAX(AM1539,AB1539)))</f>
        <v/>
      </c>
      <c r="AO1539" s="69" t="str">
        <f t="shared" si="790"/>
        <v/>
      </c>
      <c r="AP1539" s="69" t="str">
        <f t="shared" si="791"/>
        <v/>
      </c>
      <c r="AQ1539" s="70" t="str">
        <f>IF(AS1539="","",IF(R1539="Refreshment Beverage",ROUND(SUM(VLOOKUP(Q:Q,Rates!G$15:L$19,3,0)*(AS1539-Y1539-Z1539-AA1539)),4),ROUND(SUM(Rates!$K$8*AS1539),4)))</f>
        <v/>
      </c>
      <c r="AR1539" s="66" t="str">
        <f t="shared" si="792"/>
        <v/>
      </c>
      <c r="AS1539" s="22" t="str">
        <f t="shared" si="793"/>
        <v/>
      </c>
      <c r="AT1539" s="62" t="str">
        <f t="shared" si="794"/>
        <v/>
      </c>
      <c r="AU1539" s="63" t="str">
        <f>IF(AX1539="","",IF(R1539="Refreshment Beverage",ROUND((BA1539-Y1539-Z1539-AA1539)*VLOOKUP(VALUE(Q1539),Rates!G$15:L$19,3,0),4),ROUND(AW1539*(VLOOKUP(VALUE(Q1539),Rates!G:L,3,0)),4)))</f>
        <v/>
      </c>
      <c r="AV1539" s="68" t="str">
        <f t="shared" si="795"/>
        <v/>
      </c>
      <c r="AW1539" s="69" t="str">
        <f t="shared" si="796"/>
        <v/>
      </c>
      <c r="AX1539" s="65" t="str">
        <f t="shared" si="797"/>
        <v/>
      </c>
      <c r="AY1539" s="70" t="str">
        <f>IF(AX1539="","",IF(R1539="Refreshment Beverage",ROUND(SUM(AX1539*Rates!K$19),4),ROUND(SUM(AX1539*(Rates!J$8/100)),4)))</f>
        <v/>
      </c>
      <c r="AZ1539" s="67" t="str">
        <f t="shared" si="798"/>
        <v/>
      </c>
      <c r="BA1539" s="22" t="str">
        <f t="shared" si="799"/>
        <v/>
      </c>
      <c r="BD1539" s="171"/>
      <c r="BE1539" s="171"/>
      <c r="BF1539" s="171"/>
      <c r="BG1539" s="171"/>
    </row>
    <row r="1540" spans="11:59" ht="12.75" customHeight="1" x14ac:dyDescent="0.3">
      <c r="K1540" s="42" t="str">
        <f t="shared" si="771"/>
        <v/>
      </c>
      <c r="L1540" s="55" t="str">
        <f t="shared" si="772"/>
        <v/>
      </c>
      <c r="M1540" s="43" t="str">
        <f t="shared" si="773"/>
        <v/>
      </c>
      <c r="N1540" s="56" t="str" cm="1">
        <f t="array" ref="N1540">IFERROR(IF(_xlfn.SINGLE(B:B)="","",IF(R1540="Beer",SUM(LOOKUP(2,1/(Rates!$B$3:$B$5&lt;=W1540)/(Rates!$C$3:$C$5&gt;=W1540),Rates!$D$3:$D$5)*(X1540/100)*W1540),IF(R1540="Refreshment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56" t="str">
        <f t="shared" si="774"/>
        <v/>
      </c>
      <c r="P1540" s="53"/>
      <c r="Q1540" s="14" t="str">
        <f t="shared" si="775"/>
        <v/>
      </c>
      <c r="R1540" s="57" t="str">
        <f t="shared" si="776"/>
        <v/>
      </c>
      <c r="S1540" s="58" t="str">
        <f>IF(B1540="","",IF(R1540="Refreshment Beverage",VLOOKUP(VALUE(Q1540),Rates!G$15:L$19,2,0),VLOOKUP(VALUE(Q1540),Rates!G$4:L$12,2,0)))</f>
        <v/>
      </c>
      <c r="T1540" s="58" t="str">
        <f t="shared" si="777"/>
        <v/>
      </c>
      <c r="U1540" s="58" t="str">
        <f t="shared" si="778"/>
        <v/>
      </c>
      <c r="V1540" s="58" t="str">
        <f t="shared" si="779"/>
        <v/>
      </c>
      <c r="W1540" s="58" t="str">
        <f t="shared" si="780"/>
        <v/>
      </c>
      <c r="X1540" s="59" t="str">
        <f t="shared" si="781"/>
        <v/>
      </c>
      <c r="Y1540" s="60" t="str">
        <f>IF(B:B="","",IF(R1540="Refreshment Beverage",VLOOKUP(Q1540,Rates!G$15:L$19,6,0)*W1540,VLOOKUP(Q1540,Rates!G$4:L$12,6,0)*W1540))</f>
        <v/>
      </c>
      <c r="Z1540" s="60" t="str">
        <f t="shared" si="782"/>
        <v/>
      </c>
      <c r="AA1540" s="60" t="str">
        <f t="shared" si="770"/>
        <v/>
      </c>
      <c r="AB1540" s="61" t="str" cm="1">
        <f t="array" ref="AB1540">IF(_xlfn.SINGLE(B:B)="","",IF(R1540="Refreshment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61" t="str" cm="1">
        <f t="array" ref="AC1540">IF(_xlfn.SINGLE(B:B)="","",IF(R1540="Refreshment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68">
        <f>IFERROR(IF(R1540="Beer","",IF(OR(Q1540=1,Q1540=2,Q1540=3,Q1540=4),VLOOKUP(Q1540,Rates!$A$31:$B$34,2,0)*W1540,IF(V1540=1,VLOOKUP(U1540,'REB BEV MIN MKUP'!B:E,4,0),IF(V1540&gt;1,VLOOKUP(VALUE(W1540),'REB BEV MIN MKUP'!O:Q,3,0),0)))),0)</f>
        <v>0</v>
      </c>
      <c r="AE1540" s="62" t="str">
        <f t="shared" si="783"/>
        <v/>
      </c>
      <c r="AF1540" s="63" t="str">
        <f t="shared" si="784"/>
        <v/>
      </c>
      <c r="AG1540" s="64" t="str">
        <f t="shared" si="785"/>
        <v/>
      </c>
      <c r="AH1540" s="65" t="str">
        <f t="shared" si="786"/>
        <v/>
      </c>
      <c r="AI1540" s="66" t="str">
        <f>IF(AE:AE="","",IF(R1540="Refreshment Beverage",AK1540*(Rates!J$19/100),ROUND(SUM(AH1540*(Rates!$J$8/100)),4)))</f>
        <v/>
      </c>
      <c r="AJ1540" s="67" t="str">
        <f t="shared" si="787"/>
        <v/>
      </c>
      <c r="AK1540" s="22" t="str">
        <f t="shared" si="788"/>
        <v/>
      </c>
      <c r="AL1540" s="62" t="str">
        <f t="shared" si="789"/>
        <v/>
      </c>
      <c r="AM1540" s="63" t="str">
        <f>IF(AS1540="","",IF(R1540="Refreshment Beverage",ROUND(AS1540*Rates!K$19,4),ROUND(AO1540*(VLOOKUP(VALUE(Q1540),Rates!G$4:L$12,3,0)),4)))</f>
        <v/>
      </c>
      <c r="AN1540" s="68" t="str">
        <f>IF(AS1540="","",IF(R1540="Refreshment Beverage",AS1540*(Rates!J$19/100),MAX(AM1540,AB1540)))</f>
        <v/>
      </c>
      <c r="AO1540" s="69" t="str">
        <f t="shared" si="790"/>
        <v/>
      </c>
      <c r="AP1540" s="69" t="str">
        <f t="shared" si="791"/>
        <v/>
      </c>
      <c r="AQ1540" s="70" t="str">
        <f>IF(AS1540="","",IF(R1540="Refreshment Beverage",ROUND(SUM(VLOOKUP(Q:Q,Rates!G$15:L$19,3,0)*(AS1540-Y1540-Z1540-AA1540)),4),ROUND(SUM(Rates!$K$8*AS1540),4)))</f>
        <v/>
      </c>
      <c r="AR1540" s="66" t="str">
        <f t="shared" si="792"/>
        <v/>
      </c>
      <c r="AS1540" s="22" t="str">
        <f t="shared" si="793"/>
        <v/>
      </c>
      <c r="AT1540" s="62" t="str">
        <f t="shared" si="794"/>
        <v/>
      </c>
      <c r="AU1540" s="63" t="str">
        <f>IF(AX1540="","",IF(R1540="Refreshment Beverage",ROUND((BA1540-Y1540-Z1540-AA1540)*VLOOKUP(VALUE(Q1540),Rates!G$15:L$19,3,0),4),ROUND(AW1540*(VLOOKUP(VALUE(Q1540),Rates!G:L,3,0)),4)))</f>
        <v/>
      </c>
      <c r="AV1540" s="68" t="str">
        <f t="shared" si="795"/>
        <v/>
      </c>
      <c r="AW1540" s="69" t="str">
        <f t="shared" si="796"/>
        <v/>
      </c>
      <c r="AX1540" s="65" t="str">
        <f t="shared" si="797"/>
        <v/>
      </c>
      <c r="AY1540" s="70" t="str">
        <f>IF(AX1540="","",IF(R1540="Refreshment Beverage",ROUND(SUM(AX1540*Rates!K$19),4),ROUND(SUM(AX1540*(Rates!J$8/100)),4)))</f>
        <v/>
      </c>
      <c r="AZ1540" s="67" t="str">
        <f t="shared" si="798"/>
        <v/>
      </c>
      <c r="BA1540" s="22" t="str">
        <f t="shared" si="799"/>
        <v/>
      </c>
      <c r="BD1540" s="171"/>
      <c r="BE1540" s="171"/>
      <c r="BF1540" s="171"/>
      <c r="BG1540" s="171"/>
    </row>
    <row r="1541" spans="11:59" ht="12.75" customHeight="1" x14ac:dyDescent="0.3">
      <c r="K1541" s="42" t="str">
        <f t="shared" si="771"/>
        <v/>
      </c>
      <c r="L1541" s="55" t="str">
        <f t="shared" si="772"/>
        <v/>
      </c>
      <c r="M1541" s="43" t="str">
        <f t="shared" si="773"/>
        <v/>
      </c>
      <c r="N1541" s="56" t="str" cm="1">
        <f t="array" ref="N1541">IFERROR(IF(_xlfn.SINGLE(B:B)="","",IF(R1541="Beer",SUM(LOOKUP(2,1/(Rates!$B$3:$B$5&lt;=W1541)/(Rates!$C$3:$C$5&gt;=W1541),Rates!$D$3:$D$5)*(X1541/100)*W1541),IF(R1541="Refreshment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56" t="str">
        <f t="shared" si="774"/>
        <v/>
      </c>
      <c r="P1541" s="53"/>
      <c r="Q1541" s="14" t="str">
        <f t="shared" si="775"/>
        <v/>
      </c>
      <c r="R1541" s="57" t="str">
        <f t="shared" si="776"/>
        <v/>
      </c>
      <c r="S1541" s="58" t="str">
        <f>IF(B1541="","",IF(R1541="Refreshment Beverage",VLOOKUP(VALUE(Q1541),Rates!G$15:L$19,2,0),VLOOKUP(VALUE(Q1541),Rates!G$4:L$12,2,0)))</f>
        <v/>
      </c>
      <c r="T1541" s="58" t="str">
        <f t="shared" si="777"/>
        <v/>
      </c>
      <c r="U1541" s="58" t="str">
        <f t="shared" si="778"/>
        <v/>
      </c>
      <c r="V1541" s="58" t="str">
        <f t="shared" si="779"/>
        <v/>
      </c>
      <c r="W1541" s="58" t="str">
        <f t="shared" si="780"/>
        <v/>
      </c>
      <c r="X1541" s="59" t="str">
        <f t="shared" si="781"/>
        <v/>
      </c>
      <c r="Y1541" s="60" t="str">
        <f>IF(B:B="","",IF(R1541="Refreshment Beverage",VLOOKUP(Q1541,Rates!G$15:L$19,6,0)*W1541,VLOOKUP(Q1541,Rates!G$4:L$12,6,0)*W1541))</f>
        <v/>
      </c>
      <c r="Z1541" s="60" t="str">
        <f t="shared" si="782"/>
        <v/>
      </c>
      <c r="AA1541" s="60" t="str">
        <f t="shared" si="770"/>
        <v/>
      </c>
      <c r="AB1541" s="61" t="str" cm="1">
        <f t="array" ref="AB1541">IF(_xlfn.SINGLE(B:B)="","",IF(R1541="Refreshment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61" t="str" cm="1">
        <f t="array" ref="AC1541">IF(_xlfn.SINGLE(B:B)="","",IF(R1541="Refreshment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68">
        <f>IFERROR(IF(R1541="Beer","",IF(OR(Q1541=1,Q1541=2,Q1541=3,Q1541=4),VLOOKUP(Q1541,Rates!$A$31:$B$34,2,0)*W1541,IF(V1541=1,VLOOKUP(U1541,'REB BEV MIN MKUP'!B:E,4,0),IF(V1541&gt;1,VLOOKUP(VALUE(W1541),'REB BEV MIN MKUP'!O:Q,3,0),0)))),0)</f>
        <v>0</v>
      </c>
      <c r="AE1541" s="62" t="str">
        <f t="shared" si="783"/>
        <v/>
      </c>
      <c r="AF1541" s="63" t="str">
        <f t="shared" si="784"/>
        <v/>
      </c>
      <c r="AG1541" s="64" t="str">
        <f t="shared" si="785"/>
        <v/>
      </c>
      <c r="AH1541" s="65" t="str">
        <f t="shared" si="786"/>
        <v/>
      </c>
      <c r="AI1541" s="66" t="str">
        <f>IF(AE:AE="","",IF(R1541="Refreshment Beverage",AK1541*(Rates!J$19/100),ROUND(SUM(AH1541*(Rates!$J$8/100)),4)))</f>
        <v/>
      </c>
      <c r="AJ1541" s="67" t="str">
        <f t="shared" si="787"/>
        <v/>
      </c>
      <c r="AK1541" s="22" t="str">
        <f t="shared" si="788"/>
        <v/>
      </c>
      <c r="AL1541" s="62" t="str">
        <f t="shared" si="789"/>
        <v/>
      </c>
      <c r="AM1541" s="63" t="str">
        <f>IF(AS1541="","",IF(R1541="Refreshment Beverage",ROUND(AS1541*Rates!K$19,4),ROUND(AO1541*(VLOOKUP(VALUE(Q1541),Rates!G$4:L$12,3,0)),4)))</f>
        <v/>
      </c>
      <c r="AN1541" s="68" t="str">
        <f>IF(AS1541="","",IF(R1541="Refreshment Beverage",AS1541*(Rates!J$19/100),MAX(AM1541,AB1541)))</f>
        <v/>
      </c>
      <c r="AO1541" s="69" t="str">
        <f t="shared" si="790"/>
        <v/>
      </c>
      <c r="AP1541" s="69" t="str">
        <f t="shared" si="791"/>
        <v/>
      </c>
      <c r="AQ1541" s="70" t="str">
        <f>IF(AS1541="","",IF(R1541="Refreshment Beverage",ROUND(SUM(VLOOKUP(Q:Q,Rates!G$15:L$19,3,0)*(AS1541-Y1541-Z1541-AA1541)),4),ROUND(SUM(Rates!$K$8*AS1541),4)))</f>
        <v/>
      </c>
      <c r="AR1541" s="66" t="str">
        <f t="shared" si="792"/>
        <v/>
      </c>
      <c r="AS1541" s="22" t="str">
        <f t="shared" si="793"/>
        <v/>
      </c>
      <c r="AT1541" s="62" t="str">
        <f t="shared" si="794"/>
        <v/>
      </c>
      <c r="AU1541" s="63" t="str">
        <f>IF(AX1541="","",IF(R1541="Refreshment Beverage",ROUND((BA1541-Y1541-Z1541-AA1541)*VLOOKUP(VALUE(Q1541),Rates!G$15:L$19,3,0),4),ROUND(AW1541*(VLOOKUP(VALUE(Q1541),Rates!G:L,3,0)),4)))</f>
        <v/>
      </c>
      <c r="AV1541" s="68" t="str">
        <f t="shared" si="795"/>
        <v/>
      </c>
      <c r="AW1541" s="69" t="str">
        <f t="shared" si="796"/>
        <v/>
      </c>
      <c r="AX1541" s="65" t="str">
        <f t="shared" si="797"/>
        <v/>
      </c>
      <c r="AY1541" s="70" t="str">
        <f>IF(AX1541="","",IF(R1541="Refreshment Beverage",ROUND(SUM(AX1541*Rates!K$19),4),ROUND(SUM(AX1541*(Rates!J$8/100)),4)))</f>
        <v/>
      </c>
      <c r="AZ1541" s="67" t="str">
        <f t="shared" si="798"/>
        <v/>
      </c>
      <c r="BA1541" s="22" t="str">
        <f t="shared" si="799"/>
        <v/>
      </c>
      <c r="BD1541" s="171"/>
      <c r="BE1541" s="171"/>
      <c r="BF1541" s="171"/>
      <c r="BG1541" s="171"/>
    </row>
    <row r="1542" spans="11:59" ht="12.75" customHeight="1" x14ac:dyDescent="0.3">
      <c r="K1542" s="42" t="str">
        <f t="shared" si="771"/>
        <v/>
      </c>
      <c r="L1542" s="55" t="str">
        <f t="shared" si="772"/>
        <v/>
      </c>
      <c r="M1542" s="43" t="str">
        <f t="shared" si="773"/>
        <v/>
      </c>
      <c r="N1542" s="56" t="str" cm="1">
        <f t="array" ref="N1542">IFERROR(IF(_xlfn.SINGLE(B:B)="","",IF(R1542="Beer",SUM(LOOKUP(2,1/(Rates!$B$3:$B$5&lt;=W1542)/(Rates!$C$3:$C$5&gt;=W1542),Rates!$D$3:$D$5)*(X1542/100)*W1542),IF(R1542="Refreshment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56" t="str">
        <f t="shared" si="774"/>
        <v/>
      </c>
      <c r="P1542" s="53"/>
      <c r="Q1542" s="14" t="str">
        <f t="shared" si="775"/>
        <v/>
      </c>
      <c r="R1542" s="57" t="str">
        <f t="shared" si="776"/>
        <v/>
      </c>
      <c r="S1542" s="58" t="str">
        <f>IF(B1542="","",IF(R1542="Refreshment Beverage",VLOOKUP(VALUE(Q1542),Rates!G$15:L$19,2,0),VLOOKUP(VALUE(Q1542),Rates!G$4:L$12,2,0)))</f>
        <v/>
      </c>
      <c r="T1542" s="58" t="str">
        <f t="shared" si="777"/>
        <v/>
      </c>
      <c r="U1542" s="58" t="str">
        <f t="shared" si="778"/>
        <v/>
      </c>
      <c r="V1542" s="58" t="str">
        <f t="shared" si="779"/>
        <v/>
      </c>
      <c r="W1542" s="58" t="str">
        <f t="shared" si="780"/>
        <v/>
      </c>
      <c r="X1542" s="59" t="str">
        <f t="shared" si="781"/>
        <v/>
      </c>
      <c r="Y1542" s="60" t="str">
        <f>IF(B:B="","",IF(R1542="Refreshment Beverage",VLOOKUP(Q1542,Rates!G$15:L$19,6,0)*W1542,VLOOKUP(Q1542,Rates!G$4:L$12,6,0)*W1542))</f>
        <v/>
      </c>
      <c r="Z1542" s="60" t="str">
        <f t="shared" si="782"/>
        <v/>
      </c>
      <c r="AA1542" s="60" t="str">
        <f t="shared" si="770"/>
        <v/>
      </c>
      <c r="AB1542" s="61" t="str" cm="1">
        <f t="array" ref="AB1542">IF(_xlfn.SINGLE(B:B)="","",IF(R1542="Refreshment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61" t="str" cm="1">
        <f t="array" ref="AC1542">IF(_xlfn.SINGLE(B:B)="","",IF(R1542="Refreshment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68">
        <f>IFERROR(IF(R1542="Beer","",IF(OR(Q1542=1,Q1542=2,Q1542=3,Q1542=4),VLOOKUP(Q1542,Rates!$A$31:$B$34,2,0)*W1542,IF(V1542=1,VLOOKUP(U1542,'REB BEV MIN MKUP'!B:E,4,0),IF(V1542&gt;1,VLOOKUP(VALUE(W1542),'REB BEV MIN MKUP'!O:Q,3,0),0)))),0)</f>
        <v>0</v>
      </c>
      <c r="AE1542" s="62" t="str">
        <f t="shared" si="783"/>
        <v/>
      </c>
      <c r="AF1542" s="63" t="str">
        <f t="shared" si="784"/>
        <v/>
      </c>
      <c r="AG1542" s="64" t="str">
        <f t="shared" si="785"/>
        <v/>
      </c>
      <c r="AH1542" s="65" t="str">
        <f t="shared" si="786"/>
        <v/>
      </c>
      <c r="AI1542" s="66" t="str">
        <f>IF(AE:AE="","",IF(R1542="Refreshment Beverage",AK1542*(Rates!J$19/100),ROUND(SUM(AH1542*(Rates!$J$8/100)),4)))</f>
        <v/>
      </c>
      <c r="AJ1542" s="67" t="str">
        <f t="shared" si="787"/>
        <v/>
      </c>
      <c r="AK1542" s="22" t="str">
        <f t="shared" si="788"/>
        <v/>
      </c>
      <c r="AL1542" s="62" t="str">
        <f t="shared" si="789"/>
        <v/>
      </c>
      <c r="AM1542" s="63" t="str">
        <f>IF(AS1542="","",IF(R1542="Refreshment Beverage",ROUND(AS1542*Rates!K$19,4),ROUND(AO1542*(VLOOKUP(VALUE(Q1542),Rates!G$4:L$12,3,0)),4)))</f>
        <v/>
      </c>
      <c r="AN1542" s="68" t="str">
        <f>IF(AS1542="","",IF(R1542="Refreshment Beverage",AS1542*(Rates!J$19/100),MAX(AM1542,AB1542)))</f>
        <v/>
      </c>
      <c r="AO1542" s="69" t="str">
        <f t="shared" si="790"/>
        <v/>
      </c>
      <c r="AP1542" s="69" t="str">
        <f t="shared" si="791"/>
        <v/>
      </c>
      <c r="AQ1542" s="70" t="str">
        <f>IF(AS1542="","",IF(R1542="Refreshment Beverage",ROUND(SUM(VLOOKUP(Q:Q,Rates!G$15:L$19,3,0)*(AS1542-Y1542-Z1542-AA1542)),4),ROUND(SUM(Rates!$K$8*AS1542),4)))</f>
        <v/>
      </c>
      <c r="AR1542" s="66" t="str">
        <f t="shared" si="792"/>
        <v/>
      </c>
      <c r="AS1542" s="22" t="str">
        <f t="shared" si="793"/>
        <v/>
      </c>
      <c r="AT1542" s="62" t="str">
        <f t="shared" si="794"/>
        <v/>
      </c>
      <c r="AU1542" s="63" t="str">
        <f>IF(AX1542="","",IF(R1542="Refreshment Beverage",ROUND((BA1542-Y1542-Z1542-AA1542)*VLOOKUP(VALUE(Q1542),Rates!G$15:L$19,3,0),4),ROUND(AW1542*(VLOOKUP(VALUE(Q1542),Rates!G:L,3,0)),4)))</f>
        <v/>
      </c>
      <c r="AV1542" s="68" t="str">
        <f t="shared" si="795"/>
        <v/>
      </c>
      <c r="AW1542" s="69" t="str">
        <f t="shared" si="796"/>
        <v/>
      </c>
      <c r="AX1542" s="65" t="str">
        <f t="shared" si="797"/>
        <v/>
      </c>
      <c r="AY1542" s="70" t="str">
        <f>IF(AX1542="","",IF(R1542="Refreshment Beverage",ROUND(SUM(AX1542*Rates!K$19),4),ROUND(SUM(AX1542*(Rates!J$8/100)),4)))</f>
        <v/>
      </c>
      <c r="AZ1542" s="67" t="str">
        <f t="shared" si="798"/>
        <v/>
      </c>
      <c r="BA1542" s="22" t="str">
        <f t="shared" si="799"/>
        <v/>
      </c>
      <c r="BD1542" s="171"/>
      <c r="BE1542" s="171"/>
      <c r="BF1542" s="171"/>
      <c r="BG1542" s="171"/>
    </row>
    <row r="1543" spans="11:59" ht="12.75" customHeight="1" x14ac:dyDescent="0.3">
      <c r="K1543" s="42" t="str">
        <f t="shared" si="771"/>
        <v/>
      </c>
      <c r="L1543" s="55" t="str">
        <f t="shared" si="772"/>
        <v/>
      </c>
      <c r="M1543" s="43" t="str">
        <f t="shared" si="773"/>
        <v/>
      </c>
      <c r="N1543" s="56" t="str" cm="1">
        <f t="array" ref="N1543">IFERROR(IF(_xlfn.SINGLE(B:B)="","",IF(R1543="Beer",SUM(LOOKUP(2,1/(Rates!$B$3:$B$5&lt;=W1543)/(Rates!$C$3:$C$5&gt;=W1543),Rates!$D$3:$D$5)*(X1543/100)*W1543),IF(R1543="Refreshment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56" t="str">
        <f t="shared" si="774"/>
        <v/>
      </c>
      <c r="P1543" s="53"/>
      <c r="Q1543" s="14" t="str">
        <f t="shared" si="775"/>
        <v/>
      </c>
      <c r="R1543" s="57" t="str">
        <f t="shared" si="776"/>
        <v/>
      </c>
      <c r="S1543" s="58" t="str">
        <f>IF(B1543="","",IF(R1543="Refreshment Beverage",VLOOKUP(VALUE(Q1543),Rates!G$15:L$19,2,0),VLOOKUP(VALUE(Q1543),Rates!G$4:L$12,2,0)))</f>
        <v/>
      </c>
      <c r="T1543" s="58" t="str">
        <f t="shared" si="777"/>
        <v/>
      </c>
      <c r="U1543" s="58" t="str">
        <f t="shared" si="778"/>
        <v/>
      </c>
      <c r="V1543" s="58" t="str">
        <f t="shared" si="779"/>
        <v/>
      </c>
      <c r="W1543" s="58" t="str">
        <f t="shared" si="780"/>
        <v/>
      </c>
      <c r="X1543" s="59" t="str">
        <f t="shared" si="781"/>
        <v/>
      </c>
      <c r="Y1543" s="60" t="str">
        <f>IF(B:B="","",IF(R1543="Refreshment Beverage",VLOOKUP(Q1543,Rates!G$15:L$19,6,0)*W1543,VLOOKUP(Q1543,Rates!G$4:L$12,6,0)*W1543))</f>
        <v/>
      </c>
      <c r="Z1543" s="60" t="str">
        <f t="shared" si="782"/>
        <v/>
      </c>
      <c r="AA1543" s="60" t="str">
        <f t="shared" ref="AA1543:AA1606" si="800">IF(B:B="","",IF(AND(T1543="Can",V1543=8,R1543="Beer"),V1543*0.0201,IF(AND(T1543="Can",V1543=15,R1543="Beer"),V1543*0.0101,IF(AND(T1543="Can",V1543=20,R1543="Beer"),V1543*0.0107,IF(AND(T1543="Can",V1543=30,R1543="Beer"),V1543*0.0089,IF(AND(T1543="Can",V1543=36,R1543="Beer"),V1543*0.0074,IF(AND(T1543="Bottle",V1543=24,R1543="Beer"),V1543*0.016,IF(AND(R1543="Refreshment Beverage",U1543&gt;0.049,U1543&lt;0.401),V1543*0.0536,IF(AND(R1543="Refreshment Beverage",U1543&gt;0.4,U1543&lt;0.47),V1543*0.0643,IF(AND(R1543="Refreshment Beverage",U1543&gt;0.469,U1543&lt;0.66),V1543*0.075,IF(AND(R1543="Refreshment Beverage",U1543&gt;0.659,U1543&lt;0.75),V1543*0.1071,IF(AND(R1543="Refreshment Beverage",U1543&gt;0.749,U1543&lt;0.9),V1543*0.1178,IF(AND(R1543="Refreshment Beverage",U1543&gt;0.899,U1543&lt;1),V1543*0.1393,IF(AND(R1543="Refreshment Beverage",U1543=1),V1543*0.1499,IF(AND(R1543="Refreshment Beverage",U1543=1.14),V1543*0.1714,IF(AND(R1543="Refreshment Beverage",U1543=2),V1543*0.2999,IF(AND(R1543="Refreshment Beverage",U1543=3),V1543*0.4499,IF(AND(R1543="Refreshment Beverage",U1543=1.75),V1543*0.2678,0))))))))))))))))))</f>
        <v/>
      </c>
      <c r="AB1543" s="61" t="str" cm="1">
        <f t="array" ref="AB1543">IF(_xlfn.SINGLE(B:B)="","",IF(R1543="Refreshment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61" t="str" cm="1">
        <f t="array" ref="AC1543">IF(_xlfn.SINGLE(B:B)="","",IF(R1543="Refreshment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68">
        <f>IFERROR(IF(R1543="Beer","",IF(OR(Q1543=1,Q1543=2,Q1543=3,Q1543=4),VLOOKUP(Q1543,Rates!$A$31:$B$34,2,0)*W1543,IF(V1543=1,VLOOKUP(U1543,'REB BEV MIN MKUP'!B:E,4,0),IF(V1543&gt;1,VLOOKUP(VALUE(W1543),'REB BEV MIN MKUP'!O:Q,3,0),0)))),0)</f>
        <v>0</v>
      </c>
      <c r="AE1543" s="62" t="str">
        <f t="shared" si="783"/>
        <v/>
      </c>
      <c r="AF1543" s="63" t="str">
        <f t="shared" si="784"/>
        <v/>
      </c>
      <c r="AG1543" s="64" t="str">
        <f t="shared" si="785"/>
        <v/>
      </c>
      <c r="AH1543" s="65" t="str">
        <f t="shared" si="786"/>
        <v/>
      </c>
      <c r="AI1543" s="66" t="str">
        <f>IF(AE:AE="","",IF(R1543="Refreshment Beverage",AK1543*(Rates!J$19/100),ROUND(SUM(AH1543*(Rates!$J$8/100)),4)))</f>
        <v/>
      </c>
      <c r="AJ1543" s="67" t="str">
        <f t="shared" si="787"/>
        <v/>
      </c>
      <c r="AK1543" s="22" t="str">
        <f t="shared" si="788"/>
        <v/>
      </c>
      <c r="AL1543" s="62" t="str">
        <f t="shared" si="789"/>
        <v/>
      </c>
      <c r="AM1543" s="63" t="str">
        <f>IF(AS1543="","",IF(R1543="Refreshment Beverage",ROUND(AS1543*Rates!K$19,4),ROUND(AO1543*(VLOOKUP(VALUE(Q1543),Rates!G$4:L$12,3,0)),4)))</f>
        <v/>
      </c>
      <c r="AN1543" s="68" t="str">
        <f>IF(AS1543="","",IF(R1543="Refreshment Beverage",AS1543*(Rates!J$19/100),MAX(AM1543,AB1543)))</f>
        <v/>
      </c>
      <c r="AO1543" s="69" t="str">
        <f t="shared" si="790"/>
        <v/>
      </c>
      <c r="AP1543" s="69" t="str">
        <f t="shared" si="791"/>
        <v/>
      </c>
      <c r="AQ1543" s="70" t="str">
        <f>IF(AS1543="","",IF(R1543="Refreshment Beverage",ROUND(SUM(VLOOKUP(Q:Q,Rates!G$15:L$19,3,0)*(AS1543-Y1543-Z1543-AA1543)),4),ROUND(SUM(Rates!$K$8*AS1543),4)))</f>
        <v/>
      </c>
      <c r="AR1543" s="66" t="str">
        <f t="shared" si="792"/>
        <v/>
      </c>
      <c r="AS1543" s="22" t="str">
        <f t="shared" si="793"/>
        <v/>
      </c>
      <c r="AT1543" s="62" t="str">
        <f t="shared" si="794"/>
        <v/>
      </c>
      <c r="AU1543" s="63" t="str">
        <f>IF(AX1543="","",IF(R1543="Refreshment Beverage",ROUND((BA1543-Y1543-Z1543-AA1543)*VLOOKUP(VALUE(Q1543),Rates!G$15:L$19,3,0),4),ROUND(AW1543*(VLOOKUP(VALUE(Q1543),Rates!G:L,3,0)),4)))</f>
        <v/>
      </c>
      <c r="AV1543" s="68" t="str">
        <f t="shared" si="795"/>
        <v/>
      </c>
      <c r="AW1543" s="69" t="str">
        <f t="shared" si="796"/>
        <v/>
      </c>
      <c r="AX1543" s="65" t="str">
        <f t="shared" si="797"/>
        <v/>
      </c>
      <c r="AY1543" s="70" t="str">
        <f>IF(AX1543="","",IF(R1543="Refreshment Beverage",ROUND(SUM(AX1543*Rates!K$19),4),ROUND(SUM(AX1543*(Rates!J$8/100)),4)))</f>
        <v/>
      </c>
      <c r="AZ1543" s="67" t="str">
        <f t="shared" si="798"/>
        <v/>
      </c>
      <c r="BA1543" s="22" t="str">
        <f t="shared" si="799"/>
        <v/>
      </c>
      <c r="BD1543" s="171"/>
      <c r="BE1543" s="171"/>
      <c r="BF1543" s="171"/>
      <c r="BG1543" s="171"/>
    </row>
    <row r="1544" spans="11:59" ht="12.75" customHeight="1" x14ac:dyDescent="0.3">
      <c r="K1544" s="42" t="str">
        <f t="shared" si="771"/>
        <v/>
      </c>
      <c r="L1544" s="55" t="str">
        <f t="shared" si="772"/>
        <v/>
      </c>
      <c r="M1544" s="43" t="str">
        <f t="shared" si="773"/>
        <v/>
      </c>
      <c r="N1544" s="56" t="str" cm="1">
        <f t="array" ref="N1544">IFERROR(IF(_xlfn.SINGLE(B:B)="","",IF(R1544="Beer",SUM(LOOKUP(2,1/(Rates!$B$3:$B$5&lt;=W1544)/(Rates!$C$3:$C$5&gt;=W1544),Rates!$D$3:$D$5)*(X1544/100)*W1544),IF(R1544="Refreshment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56" t="str">
        <f t="shared" si="774"/>
        <v/>
      </c>
      <c r="P1544" s="53"/>
      <c r="Q1544" s="14" t="str">
        <f t="shared" si="775"/>
        <v/>
      </c>
      <c r="R1544" s="57" t="str">
        <f t="shared" si="776"/>
        <v/>
      </c>
      <c r="S1544" s="58" t="str">
        <f>IF(B1544="","",IF(R1544="Refreshment Beverage",VLOOKUP(VALUE(Q1544),Rates!G$15:L$19,2,0),VLOOKUP(VALUE(Q1544),Rates!G$4:L$12,2,0)))</f>
        <v/>
      </c>
      <c r="T1544" s="58" t="str">
        <f t="shared" si="777"/>
        <v/>
      </c>
      <c r="U1544" s="58" t="str">
        <f t="shared" si="778"/>
        <v/>
      </c>
      <c r="V1544" s="58" t="str">
        <f t="shared" si="779"/>
        <v/>
      </c>
      <c r="W1544" s="58" t="str">
        <f t="shared" si="780"/>
        <v/>
      </c>
      <c r="X1544" s="59" t="str">
        <f t="shared" si="781"/>
        <v/>
      </c>
      <c r="Y1544" s="60" t="str">
        <f>IF(B:B="","",IF(R1544="Refreshment Beverage",VLOOKUP(Q1544,Rates!G$15:L$19,6,0)*W1544,VLOOKUP(Q1544,Rates!G$4:L$12,6,0)*W1544))</f>
        <v/>
      </c>
      <c r="Z1544" s="60" t="str">
        <f t="shared" si="782"/>
        <v/>
      </c>
      <c r="AA1544" s="60" t="str">
        <f t="shared" si="800"/>
        <v/>
      </c>
      <c r="AB1544" s="61" t="str" cm="1">
        <f t="array" ref="AB1544">IF(_xlfn.SINGLE(B:B)="","",IF(R1544="Refreshment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61" t="str" cm="1">
        <f t="array" ref="AC1544">IF(_xlfn.SINGLE(B:B)="","",IF(R1544="Refreshment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68">
        <f>IFERROR(IF(R1544="Beer","",IF(OR(Q1544=1,Q1544=2,Q1544=3,Q1544=4),VLOOKUP(Q1544,Rates!$A$31:$B$34,2,0)*W1544,IF(V1544=1,VLOOKUP(U1544,'REB BEV MIN MKUP'!B:E,4,0),IF(V1544&gt;1,VLOOKUP(VALUE(W1544),'REB BEV MIN MKUP'!O:Q,3,0),0)))),0)</f>
        <v>0</v>
      </c>
      <c r="AE1544" s="62" t="str">
        <f t="shared" si="783"/>
        <v/>
      </c>
      <c r="AF1544" s="63" t="str">
        <f t="shared" si="784"/>
        <v/>
      </c>
      <c r="AG1544" s="64" t="str">
        <f t="shared" si="785"/>
        <v/>
      </c>
      <c r="AH1544" s="65" t="str">
        <f t="shared" si="786"/>
        <v/>
      </c>
      <c r="AI1544" s="66" t="str">
        <f>IF(AE:AE="","",IF(R1544="Refreshment Beverage",AK1544*(Rates!J$19/100),ROUND(SUM(AH1544*(Rates!$J$8/100)),4)))</f>
        <v/>
      </c>
      <c r="AJ1544" s="67" t="str">
        <f t="shared" si="787"/>
        <v/>
      </c>
      <c r="AK1544" s="22" t="str">
        <f t="shared" si="788"/>
        <v/>
      </c>
      <c r="AL1544" s="62" t="str">
        <f t="shared" si="789"/>
        <v/>
      </c>
      <c r="AM1544" s="63" t="str">
        <f>IF(AS1544="","",IF(R1544="Refreshment Beverage",ROUND(AS1544*Rates!K$19,4),ROUND(AO1544*(VLOOKUP(VALUE(Q1544),Rates!G$4:L$12,3,0)),4)))</f>
        <v/>
      </c>
      <c r="AN1544" s="68" t="str">
        <f>IF(AS1544="","",IF(R1544="Refreshment Beverage",AS1544*(Rates!J$19/100),MAX(AM1544,AB1544)))</f>
        <v/>
      </c>
      <c r="AO1544" s="69" t="str">
        <f t="shared" si="790"/>
        <v/>
      </c>
      <c r="AP1544" s="69" t="str">
        <f t="shared" si="791"/>
        <v/>
      </c>
      <c r="AQ1544" s="70" t="str">
        <f>IF(AS1544="","",IF(R1544="Refreshment Beverage",ROUND(SUM(VLOOKUP(Q:Q,Rates!G$15:L$19,3,0)*(AS1544-Y1544-Z1544-AA1544)),4),ROUND(SUM(Rates!$K$8*AS1544),4)))</f>
        <v/>
      </c>
      <c r="AR1544" s="66" t="str">
        <f t="shared" si="792"/>
        <v/>
      </c>
      <c r="AS1544" s="22" t="str">
        <f t="shared" si="793"/>
        <v/>
      </c>
      <c r="AT1544" s="62" t="str">
        <f t="shared" si="794"/>
        <v/>
      </c>
      <c r="AU1544" s="63" t="str">
        <f>IF(AX1544="","",IF(R1544="Refreshment Beverage",ROUND((BA1544-Y1544-Z1544-AA1544)*VLOOKUP(VALUE(Q1544),Rates!G$15:L$19,3,0),4),ROUND(AW1544*(VLOOKUP(VALUE(Q1544),Rates!G:L,3,0)),4)))</f>
        <v/>
      </c>
      <c r="AV1544" s="68" t="str">
        <f t="shared" si="795"/>
        <v/>
      </c>
      <c r="AW1544" s="69" t="str">
        <f t="shared" si="796"/>
        <v/>
      </c>
      <c r="AX1544" s="65" t="str">
        <f t="shared" si="797"/>
        <v/>
      </c>
      <c r="AY1544" s="70" t="str">
        <f>IF(AX1544="","",IF(R1544="Refreshment Beverage",ROUND(SUM(AX1544*Rates!K$19),4),ROUND(SUM(AX1544*(Rates!J$8/100)),4)))</f>
        <v/>
      </c>
      <c r="AZ1544" s="67" t="str">
        <f t="shared" si="798"/>
        <v/>
      </c>
      <c r="BA1544" s="22" t="str">
        <f t="shared" si="799"/>
        <v/>
      </c>
      <c r="BD1544" s="171"/>
      <c r="BE1544" s="171"/>
      <c r="BF1544" s="171"/>
      <c r="BG1544" s="171"/>
    </row>
    <row r="1545" spans="11:59" ht="12.75" customHeight="1" x14ac:dyDescent="0.3">
      <c r="K1545" s="42" t="str">
        <f t="shared" si="771"/>
        <v/>
      </c>
      <c r="L1545" s="55" t="str">
        <f t="shared" si="772"/>
        <v/>
      </c>
      <c r="M1545" s="43" t="str">
        <f t="shared" si="773"/>
        <v/>
      </c>
      <c r="N1545" s="56" t="str" cm="1">
        <f t="array" ref="N1545">IFERROR(IF(_xlfn.SINGLE(B:B)="","",IF(R1545="Beer",SUM(LOOKUP(2,1/(Rates!$B$3:$B$5&lt;=W1545)/(Rates!$C$3:$C$5&gt;=W1545),Rates!$D$3:$D$5)*(X1545/100)*W1545),IF(R1545="Refreshment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56" t="str">
        <f t="shared" si="774"/>
        <v/>
      </c>
      <c r="P1545" s="53"/>
      <c r="Q1545" s="14" t="str">
        <f t="shared" si="775"/>
        <v/>
      </c>
      <c r="R1545" s="57" t="str">
        <f t="shared" si="776"/>
        <v/>
      </c>
      <c r="S1545" s="58" t="str">
        <f>IF(B1545="","",IF(R1545="Refreshment Beverage",VLOOKUP(VALUE(Q1545),Rates!G$15:L$19,2,0),VLOOKUP(VALUE(Q1545),Rates!G$4:L$12,2,0)))</f>
        <v/>
      </c>
      <c r="T1545" s="58" t="str">
        <f t="shared" si="777"/>
        <v/>
      </c>
      <c r="U1545" s="58" t="str">
        <f t="shared" si="778"/>
        <v/>
      </c>
      <c r="V1545" s="58" t="str">
        <f t="shared" si="779"/>
        <v/>
      </c>
      <c r="W1545" s="58" t="str">
        <f t="shared" si="780"/>
        <v/>
      </c>
      <c r="X1545" s="59" t="str">
        <f t="shared" si="781"/>
        <v/>
      </c>
      <c r="Y1545" s="60" t="str">
        <f>IF(B:B="","",IF(R1545="Refreshment Beverage",VLOOKUP(Q1545,Rates!G$15:L$19,6,0)*W1545,VLOOKUP(Q1545,Rates!G$4:L$12,6,0)*W1545))</f>
        <v/>
      </c>
      <c r="Z1545" s="60" t="str">
        <f t="shared" si="782"/>
        <v/>
      </c>
      <c r="AA1545" s="60" t="str">
        <f t="shared" si="800"/>
        <v/>
      </c>
      <c r="AB1545" s="61" t="str" cm="1">
        <f t="array" ref="AB1545">IF(_xlfn.SINGLE(B:B)="","",IF(R1545="Refreshment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61" t="str" cm="1">
        <f t="array" ref="AC1545">IF(_xlfn.SINGLE(B:B)="","",IF(R1545="Refreshment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68">
        <f>IFERROR(IF(R1545="Beer","",IF(OR(Q1545=1,Q1545=2,Q1545=3,Q1545=4),VLOOKUP(Q1545,Rates!$A$31:$B$34,2,0)*W1545,IF(V1545=1,VLOOKUP(U1545,'REB BEV MIN MKUP'!B:E,4,0),IF(V1545&gt;1,VLOOKUP(VALUE(W1545),'REB BEV MIN MKUP'!O:Q,3,0),0)))),0)</f>
        <v>0</v>
      </c>
      <c r="AE1545" s="62" t="str">
        <f t="shared" si="783"/>
        <v/>
      </c>
      <c r="AF1545" s="63" t="str">
        <f t="shared" si="784"/>
        <v/>
      </c>
      <c r="AG1545" s="64" t="str">
        <f t="shared" si="785"/>
        <v/>
      </c>
      <c r="AH1545" s="65" t="str">
        <f t="shared" si="786"/>
        <v/>
      </c>
      <c r="AI1545" s="66" t="str">
        <f>IF(AE:AE="","",IF(R1545="Refreshment Beverage",AK1545*(Rates!J$19/100),ROUND(SUM(AH1545*(Rates!$J$8/100)),4)))</f>
        <v/>
      </c>
      <c r="AJ1545" s="67" t="str">
        <f t="shared" si="787"/>
        <v/>
      </c>
      <c r="AK1545" s="22" t="str">
        <f t="shared" si="788"/>
        <v/>
      </c>
      <c r="AL1545" s="62" t="str">
        <f t="shared" si="789"/>
        <v/>
      </c>
      <c r="AM1545" s="63" t="str">
        <f>IF(AS1545="","",IF(R1545="Refreshment Beverage",ROUND(AS1545*Rates!K$19,4),ROUND(AO1545*(VLOOKUP(VALUE(Q1545),Rates!G$4:L$12,3,0)),4)))</f>
        <v/>
      </c>
      <c r="AN1545" s="68" t="str">
        <f>IF(AS1545="","",IF(R1545="Refreshment Beverage",AS1545*(Rates!J$19/100),MAX(AM1545,AB1545)))</f>
        <v/>
      </c>
      <c r="AO1545" s="69" t="str">
        <f t="shared" si="790"/>
        <v/>
      </c>
      <c r="AP1545" s="69" t="str">
        <f t="shared" si="791"/>
        <v/>
      </c>
      <c r="AQ1545" s="70" t="str">
        <f>IF(AS1545="","",IF(R1545="Refreshment Beverage",ROUND(SUM(VLOOKUP(Q:Q,Rates!G$15:L$19,3,0)*(AS1545-Y1545-Z1545-AA1545)),4),ROUND(SUM(Rates!$K$8*AS1545),4)))</f>
        <v/>
      </c>
      <c r="AR1545" s="66" t="str">
        <f t="shared" si="792"/>
        <v/>
      </c>
      <c r="AS1545" s="22" t="str">
        <f t="shared" si="793"/>
        <v/>
      </c>
      <c r="AT1545" s="62" t="str">
        <f t="shared" si="794"/>
        <v/>
      </c>
      <c r="AU1545" s="63" t="str">
        <f>IF(AX1545="","",IF(R1545="Refreshment Beverage",ROUND((BA1545-Y1545-Z1545-AA1545)*VLOOKUP(VALUE(Q1545),Rates!G$15:L$19,3,0),4),ROUND(AW1545*(VLOOKUP(VALUE(Q1545),Rates!G:L,3,0)),4)))</f>
        <v/>
      </c>
      <c r="AV1545" s="68" t="str">
        <f t="shared" si="795"/>
        <v/>
      </c>
      <c r="AW1545" s="69" t="str">
        <f t="shared" si="796"/>
        <v/>
      </c>
      <c r="AX1545" s="65" t="str">
        <f t="shared" si="797"/>
        <v/>
      </c>
      <c r="AY1545" s="70" t="str">
        <f>IF(AX1545="","",IF(R1545="Refreshment Beverage",ROUND(SUM(AX1545*Rates!K$19),4),ROUND(SUM(AX1545*(Rates!J$8/100)),4)))</f>
        <v/>
      </c>
      <c r="AZ1545" s="67" t="str">
        <f t="shared" si="798"/>
        <v/>
      </c>
      <c r="BA1545" s="22" t="str">
        <f t="shared" si="799"/>
        <v/>
      </c>
      <c r="BD1545" s="171"/>
      <c r="BE1545" s="171"/>
      <c r="BF1545" s="171"/>
      <c r="BG1545" s="171"/>
    </row>
    <row r="1546" spans="11:59" ht="12.75" customHeight="1" x14ac:dyDescent="0.3">
      <c r="K1546" s="42" t="str">
        <f t="shared" si="771"/>
        <v/>
      </c>
      <c r="L1546" s="55" t="str">
        <f t="shared" si="772"/>
        <v/>
      </c>
      <c r="M1546" s="43" t="str">
        <f t="shared" si="773"/>
        <v/>
      </c>
      <c r="N1546" s="56" t="str" cm="1">
        <f t="array" ref="N1546">IFERROR(IF(_xlfn.SINGLE(B:B)="","",IF(R1546="Beer",SUM(LOOKUP(2,1/(Rates!$B$3:$B$5&lt;=W1546)/(Rates!$C$3:$C$5&gt;=W1546),Rates!$D$3:$D$5)*(X1546/100)*W1546),IF(R1546="Refreshment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56" t="str">
        <f t="shared" si="774"/>
        <v/>
      </c>
      <c r="P1546" s="53"/>
      <c r="Q1546" s="14" t="str">
        <f t="shared" si="775"/>
        <v/>
      </c>
      <c r="R1546" s="57" t="str">
        <f t="shared" si="776"/>
        <v/>
      </c>
      <c r="S1546" s="58" t="str">
        <f>IF(B1546="","",IF(R1546="Refreshment Beverage",VLOOKUP(VALUE(Q1546),Rates!G$15:L$19,2,0),VLOOKUP(VALUE(Q1546),Rates!G$4:L$12,2,0)))</f>
        <v/>
      </c>
      <c r="T1546" s="58" t="str">
        <f t="shared" si="777"/>
        <v/>
      </c>
      <c r="U1546" s="58" t="str">
        <f t="shared" si="778"/>
        <v/>
      </c>
      <c r="V1546" s="58" t="str">
        <f t="shared" si="779"/>
        <v/>
      </c>
      <c r="W1546" s="58" t="str">
        <f t="shared" si="780"/>
        <v/>
      </c>
      <c r="X1546" s="59" t="str">
        <f t="shared" si="781"/>
        <v/>
      </c>
      <c r="Y1546" s="60" t="str">
        <f>IF(B:B="","",IF(R1546="Refreshment Beverage",VLOOKUP(Q1546,Rates!G$15:L$19,6,0)*W1546,VLOOKUP(Q1546,Rates!G$4:L$12,6,0)*W1546))</f>
        <v/>
      </c>
      <c r="Z1546" s="60" t="str">
        <f t="shared" si="782"/>
        <v/>
      </c>
      <c r="AA1546" s="60" t="str">
        <f t="shared" si="800"/>
        <v/>
      </c>
      <c r="AB1546" s="61" t="str" cm="1">
        <f t="array" ref="AB1546">IF(_xlfn.SINGLE(B:B)="","",IF(R1546="Refreshment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61" t="str" cm="1">
        <f t="array" ref="AC1546">IF(_xlfn.SINGLE(B:B)="","",IF(R1546="Refreshment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68">
        <f>IFERROR(IF(R1546="Beer","",IF(OR(Q1546=1,Q1546=2,Q1546=3,Q1546=4),VLOOKUP(Q1546,Rates!$A$31:$B$34,2,0)*W1546,IF(V1546=1,VLOOKUP(U1546,'REB BEV MIN MKUP'!B:E,4,0),IF(V1546&gt;1,VLOOKUP(VALUE(W1546),'REB BEV MIN MKUP'!O:Q,3,0),0)))),0)</f>
        <v>0</v>
      </c>
      <c r="AE1546" s="62" t="str">
        <f t="shared" si="783"/>
        <v/>
      </c>
      <c r="AF1546" s="63" t="str">
        <f t="shared" si="784"/>
        <v/>
      </c>
      <c r="AG1546" s="64" t="str">
        <f t="shared" si="785"/>
        <v/>
      </c>
      <c r="AH1546" s="65" t="str">
        <f t="shared" si="786"/>
        <v/>
      </c>
      <c r="AI1546" s="66" t="str">
        <f>IF(AE:AE="","",IF(R1546="Refreshment Beverage",AK1546*(Rates!J$19/100),ROUND(SUM(AH1546*(Rates!$J$8/100)),4)))</f>
        <v/>
      </c>
      <c r="AJ1546" s="67" t="str">
        <f t="shared" si="787"/>
        <v/>
      </c>
      <c r="AK1546" s="22" t="str">
        <f t="shared" si="788"/>
        <v/>
      </c>
      <c r="AL1546" s="62" t="str">
        <f t="shared" si="789"/>
        <v/>
      </c>
      <c r="AM1546" s="63" t="str">
        <f>IF(AS1546="","",IF(R1546="Refreshment Beverage",ROUND(AS1546*Rates!K$19,4),ROUND(AO1546*(VLOOKUP(VALUE(Q1546),Rates!G$4:L$12,3,0)),4)))</f>
        <v/>
      </c>
      <c r="AN1546" s="68" t="str">
        <f>IF(AS1546="","",IF(R1546="Refreshment Beverage",AS1546*(Rates!J$19/100),MAX(AM1546,AB1546)))</f>
        <v/>
      </c>
      <c r="AO1546" s="69" t="str">
        <f t="shared" si="790"/>
        <v/>
      </c>
      <c r="AP1546" s="69" t="str">
        <f t="shared" si="791"/>
        <v/>
      </c>
      <c r="AQ1546" s="70" t="str">
        <f>IF(AS1546="","",IF(R1546="Refreshment Beverage",ROUND(SUM(VLOOKUP(Q:Q,Rates!G$15:L$19,3,0)*(AS1546-Y1546-Z1546-AA1546)),4),ROUND(SUM(Rates!$K$8*AS1546),4)))</f>
        <v/>
      </c>
      <c r="AR1546" s="66" t="str">
        <f t="shared" si="792"/>
        <v/>
      </c>
      <c r="AS1546" s="22" t="str">
        <f t="shared" si="793"/>
        <v/>
      </c>
      <c r="AT1546" s="62" t="str">
        <f t="shared" si="794"/>
        <v/>
      </c>
      <c r="AU1546" s="63" t="str">
        <f>IF(AX1546="","",IF(R1546="Refreshment Beverage",ROUND((BA1546-Y1546-Z1546-AA1546)*VLOOKUP(VALUE(Q1546),Rates!G$15:L$19,3,0),4),ROUND(AW1546*(VLOOKUP(VALUE(Q1546),Rates!G:L,3,0)),4)))</f>
        <v/>
      </c>
      <c r="AV1546" s="68" t="str">
        <f t="shared" si="795"/>
        <v/>
      </c>
      <c r="AW1546" s="69" t="str">
        <f t="shared" si="796"/>
        <v/>
      </c>
      <c r="AX1546" s="65" t="str">
        <f t="shared" si="797"/>
        <v/>
      </c>
      <c r="AY1546" s="70" t="str">
        <f>IF(AX1546="","",IF(R1546="Refreshment Beverage",ROUND(SUM(AX1546*Rates!K$19),4),ROUND(SUM(AX1546*(Rates!J$8/100)),4)))</f>
        <v/>
      </c>
      <c r="AZ1546" s="67" t="str">
        <f t="shared" si="798"/>
        <v/>
      </c>
      <c r="BA1546" s="22" t="str">
        <f t="shared" si="799"/>
        <v/>
      </c>
      <c r="BD1546" s="171"/>
      <c r="BE1546" s="171"/>
      <c r="BF1546" s="171"/>
      <c r="BG1546" s="171"/>
    </row>
    <row r="1547" spans="11:59" ht="12.75" customHeight="1" x14ac:dyDescent="0.3">
      <c r="K1547" s="42" t="str">
        <f t="shared" si="771"/>
        <v/>
      </c>
      <c r="L1547" s="55" t="str">
        <f t="shared" si="772"/>
        <v/>
      </c>
      <c r="M1547" s="43" t="str">
        <f t="shared" si="773"/>
        <v/>
      </c>
      <c r="N1547" s="56" t="str" cm="1">
        <f t="array" ref="N1547">IFERROR(IF(_xlfn.SINGLE(B:B)="","",IF(R1547="Beer",SUM(LOOKUP(2,1/(Rates!$B$3:$B$5&lt;=W1547)/(Rates!$C$3:$C$5&gt;=W1547),Rates!$D$3:$D$5)*(X1547/100)*W1547),IF(R1547="Refreshment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56" t="str">
        <f t="shared" si="774"/>
        <v/>
      </c>
      <c r="P1547" s="53"/>
      <c r="Q1547" s="14" t="str">
        <f t="shared" si="775"/>
        <v/>
      </c>
      <c r="R1547" s="57" t="str">
        <f t="shared" si="776"/>
        <v/>
      </c>
      <c r="S1547" s="58" t="str">
        <f>IF(B1547="","",IF(R1547="Refreshment Beverage",VLOOKUP(VALUE(Q1547),Rates!G$15:L$19,2,0),VLOOKUP(VALUE(Q1547),Rates!G$4:L$12,2,0)))</f>
        <v/>
      </c>
      <c r="T1547" s="58" t="str">
        <f t="shared" si="777"/>
        <v/>
      </c>
      <c r="U1547" s="58" t="str">
        <f t="shared" si="778"/>
        <v/>
      </c>
      <c r="V1547" s="58" t="str">
        <f t="shared" si="779"/>
        <v/>
      </c>
      <c r="W1547" s="58" t="str">
        <f t="shared" si="780"/>
        <v/>
      </c>
      <c r="X1547" s="59" t="str">
        <f t="shared" si="781"/>
        <v/>
      </c>
      <c r="Y1547" s="60" t="str">
        <f>IF(B:B="","",IF(R1547="Refreshment Beverage",VLOOKUP(Q1547,Rates!G$15:L$19,6,0)*W1547,VLOOKUP(Q1547,Rates!G$4:L$12,6,0)*W1547))</f>
        <v/>
      </c>
      <c r="Z1547" s="60" t="str">
        <f t="shared" si="782"/>
        <v/>
      </c>
      <c r="AA1547" s="60" t="str">
        <f t="shared" si="800"/>
        <v/>
      </c>
      <c r="AB1547" s="61" t="str" cm="1">
        <f t="array" ref="AB1547">IF(_xlfn.SINGLE(B:B)="","",IF(R1547="Refreshment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61" t="str" cm="1">
        <f t="array" ref="AC1547">IF(_xlfn.SINGLE(B:B)="","",IF(R1547="Refreshment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68">
        <f>IFERROR(IF(R1547="Beer","",IF(OR(Q1547=1,Q1547=2,Q1547=3,Q1547=4),VLOOKUP(Q1547,Rates!$A$31:$B$34,2,0)*W1547,IF(V1547=1,VLOOKUP(U1547,'REB BEV MIN MKUP'!B:E,4,0),IF(V1547&gt;1,VLOOKUP(VALUE(W1547),'REB BEV MIN MKUP'!O:Q,3,0),0)))),0)</f>
        <v>0</v>
      </c>
      <c r="AE1547" s="62" t="str">
        <f t="shared" si="783"/>
        <v/>
      </c>
      <c r="AF1547" s="63" t="str">
        <f t="shared" si="784"/>
        <v/>
      </c>
      <c r="AG1547" s="64" t="str">
        <f t="shared" si="785"/>
        <v/>
      </c>
      <c r="AH1547" s="65" t="str">
        <f t="shared" si="786"/>
        <v/>
      </c>
      <c r="AI1547" s="66" t="str">
        <f>IF(AE:AE="","",IF(R1547="Refreshment Beverage",AK1547*(Rates!J$19/100),ROUND(SUM(AH1547*(Rates!$J$8/100)),4)))</f>
        <v/>
      </c>
      <c r="AJ1547" s="67" t="str">
        <f t="shared" si="787"/>
        <v/>
      </c>
      <c r="AK1547" s="22" t="str">
        <f t="shared" si="788"/>
        <v/>
      </c>
      <c r="AL1547" s="62" t="str">
        <f t="shared" si="789"/>
        <v/>
      </c>
      <c r="AM1547" s="63" t="str">
        <f>IF(AS1547="","",IF(R1547="Refreshment Beverage",ROUND(AS1547*Rates!K$19,4),ROUND(AO1547*(VLOOKUP(VALUE(Q1547),Rates!G$4:L$12,3,0)),4)))</f>
        <v/>
      </c>
      <c r="AN1547" s="68" t="str">
        <f>IF(AS1547="","",IF(R1547="Refreshment Beverage",AS1547*(Rates!J$19/100),MAX(AM1547,AB1547)))</f>
        <v/>
      </c>
      <c r="AO1547" s="69" t="str">
        <f t="shared" si="790"/>
        <v/>
      </c>
      <c r="AP1547" s="69" t="str">
        <f t="shared" si="791"/>
        <v/>
      </c>
      <c r="AQ1547" s="70" t="str">
        <f>IF(AS1547="","",IF(R1547="Refreshment Beverage",ROUND(SUM(VLOOKUP(Q:Q,Rates!G$15:L$19,3,0)*(AS1547-Y1547-Z1547-AA1547)),4),ROUND(SUM(Rates!$K$8*AS1547),4)))</f>
        <v/>
      </c>
      <c r="AR1547" s="66" t="str">
        <f t="shared" si="792"/>
        <v/>
      </c>
      <c r="AS1547" s="22" t="str">
        <f t="shared" si="793"/>
        <v/>
      </c>
      <c r="AT1547" s="62" t="str">
        <f t="shared" si="794"/>
        <v/>
      </c>
      <c r="AU1547" s="63" t="str">
        <f>IF(AX1547="","",IF(R1547="Refreshment Beverage",ROUND((BA1547-Y1547-Z1547-AA1547)*VLOOKUP(VALUE(Q1547),Rates!G$15:L$19,3,0),4),ROUND(AW1547*(VLOOKUP(VALUE(Q1547),Rates!G:L,3,0)),4)))</f>
        <v/>
      </c>
      <c r="AV1547" s="68" t="str">
        <f t="shared" si="795"/>
        <v/>
      </c>
      <c r="AW1547" s="69" t="str">
        <f t="shared" si="796"/>
        <v/>
      </c>
      <c r="AX1547" s="65" t="str">
        <f t="shared" si="797"/>
        <v/>
      </c>
      <c r="AY1547" s="70" t="str">
        <f>IF(AX1547="","",IF(R1547="Refreshment Beverage",ROUND(SUM(AX1547*Rates!K$19),4),ROUND(SUM(AX1547*(Rates!J$8/100)),4)))</f>
        <v/>
      </c>
      <c r="AZ1547" s="67" t="str">
        <f t="shared" si="798"/>
        <v/>
      </c>
      <c r="BA1547" s="22" t="str">
        <f t="shared" si="799"/>
        <v/>
      </c>
      <c r="BD1547" s="171"/>
      <c r="BE1547" s="171"/>
      <c r="BF1547" s="171"/>
      <c r="BG1547" s="171"/>
    </row>
    <row r="1548" spans="11:59" ht="12.75" customHeight="1" x14ac:dyDescent="0.3">
      <c r="K1548" s="42" t="str">
        <f t="shared" si="771"/>
        <v/>
      </c>
      <c r="L1548" s="55" t="str">
        <f t="shared" si="772"/>
        <v/>
      </c>
      <c r="M1548" s="43" t="str">
        <f t="shared" si="773"/>
        <v/>
      </c>
      <c r="N1548" s="56" t="str" cm="1">
        <f t="array" ref="N1548">IFERROR(IF(_xlfn.SINGLE(B:B)="","",IF(R1548="Beer",SUM(LOOKUP(2,1/(Rates!$B$3:$B$5&lt;=W1548)/(Rates!$C$3:$C$5&gt;=W1548),Rates!$D$3:$D$5)*(X1548/100)*W1548),IF(R1548="Refreshment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56" t="str">
        <f t="shared" si="774"/>
        <v/>
      </c>
      <c r="P1548" s="53"/>
      <c r="Q1548" s="14" t="str">
        <f t="shared" si="775"/>
        <v/>
      </c>
      <c r="R1548" s="57" t="str">
        <f t="shared" si="776"/>
        <v/>
      </c>
      <c r="S1548" s="58" t="str">
        <f>IF(B1548="","",IF(R1548="Refreshment Beverage",VLOOKUP(VALUE(Q1548),Rates!G$15:L$19,2,0),VLOOKUP(VALUE(Q1548),Rates!G$4:L$12,2,0)))</f>
        <v/>
      </c>
      <c r="T1548" s="58" t="str">
        <f t="shared" si="777"/>
        <v/>
      </c>
      <c r="U1548" s="58" t="str">
        <f t="shared" si="778"/>
        <v/>
      </c>
      <c r="V1548" s="58" t="str">
        <f t="shared" si="779"/>
        <v/>
      </c>
      <c r="W1548" s="58" t="str">
        <f t="shared" si="780"/>
        <v/>
      </c>
      <c r="X1548" s="59" t="str">
        <f t="shared" si="781"/>
        <v/>
      </c>
      <c r="Y1548" s="60" t="str">
        <f>IF(B:B="","",IF(R1548="Refreshment Beverage",VLOOKUP(Q1548,Rates!G$15:L$19,6,0)*W1548,VLOOKUP(Q1548,Rates!G$4:L$12,6,0)*W1548))</f>
        <v/>
      </c>
      <c r="Z1548" s="60" t="str">
        <f t="shared" si="782"/>
        <v/>
      </c>
      <c r="AA1548" s="60" t="str">
        <f t="shared" si="800"/>
        <v/>
      </c>
      <c r="AB1548" s="61" t="str" cm="1">
        <f t="array" ref="AB1548">IF(_xlfn.SINGLE(B:B)="","",IF(R1548="Refreshment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61" t="str" cm="1">
        <f t="array" ref="AC1548">IF(_xlfn.SINGLE(B:B)="","",IF(R1548="Refreshment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68">
        <f>IFERROR(IF(R1548="Beer","",IF(OR(Q1548=1,Q1548=2,Q1548=3,Q1548=4),VLOOKUP(Q1548,Rates!$A$31:$B$34,2,0)*W1548,IF(V1548=1,VLOOKUP(U1548,'REB BEV MIN MKUP'!B:E,4,0),IF(V1548&gt;1,VLOOKUP(VALUE(W1548),'REB BEV MIN MKUP'!O:Q,3,0),0)))),0)</f>
        <v>0</v>
      </c>
      <c r="AE1548" s="62" t="str">
        <f t="shared" si="783"/>
        <v/>
      </c>
      <c r="AF1548" s="63" t="str">
        <f t="shared" si="784"/>
        <v/>
      </c>
      <c r="AG1548" s="64" t="str">
        <f t="shared" si="785"/>
        <v/>
      </c>
      <c r="AH1548" s="65" t="str">
        <f t="shared" si="786"/>
        <v/>
      </c>
      <c r="AI1548" s="66" t="str">
        <f>IF(AE:AE="","",IF(R1548="Refreshment Beverage",AK1548*(Rates!J$19/100),ROUND(SUM(AH1548*(Rates!$J$8/100)),4)))</f>
        <v/>
      </c>
      <c r="AJ1548" s="67" t="str">
        <f t="shared" si="787"/>
        <v/>
      </c>
      <c r="AK1548" s="22" t="str">
        <f t="shared" si="788"/>
        <v/>
      </c>
      <c r="AL1548" s="62" t="str">
        <f t="shared" si="789"/>
        <v/>
      </c>
      <c r="AM1548" s="63" t="str">
        <f>IF(AS1548="","",IF(R1548="Refreshment Beverage",ROUND(AS1548*Rates!K$19,4),ROUND(AO1548*(VLOOKUP(VALUE(Q1548),Rates!G$4:L$12,3,0)),4)))</f>
        <v/>
      </c>
      <c r="AN1548" s="68" t="str">
        <f>IF(AS1548="","",IF(R1548="Refreshment Beverage",AS1548*(Rates!J$19/100),MAX(AM1548,AB1548)))</f>
        <v/>
      </c>
      <c r="AO1548" s="69" t="str">
        <f t="shared" si="790"/>
        <v/>
      </c>
      <c r="AP1548" s="69" t="str">
        <f t="shared" si="791"/>
        <v/>
      </c>
      <c r="AQ1548" s="70" t="str">
        <f>IF(AS1548="","",IF(R1548="Refreshment Beverage",ROUND(SUM(VLOOKUP(Q:Q,Rates!G$15:L$19,3,0)*(AS1548-Y1548-Z1548-AA1548)),4),ROUND(SUM(Rates!$K$8*AS1548),4)))</f>
        <v/>
      </c>
      <c r="AR1548" s="66" t="str">
        <f t="shared" si="792"/>
        <v/>
      </c>
      <c r="AS1548" s="22" t="str">
        <f t="shared" si="793"/>
        <v/>
      </c>
      <c r="AT1548" s="62" t="str">
        <f t="shared" si="794"/>
        <v/>
      </c>
      <c r="AU1548" s="63" t="str">
        <f>IF(AX1548="","",IF(R1548="Refreshment Beverage",ROUND((BA1548-Y1548-Z1548-AA1548)*VLOOKUP(VALUE(Q1548),Rates!G$15:L$19,3,0),4),ROUND(AW1548*(VLOOKUP(VALUE(Q1548),Rates!G:L,3,0)),4)))</f>
        <v/>
      </c>
      <c r="AV1548" s="68" t="str">
        <f t="shared" si="795"/>
        <v/>
      </c>
      <c r="AW1548" s="69" t="str">
        <f t="shared" si="796"/>
        <v/>
      </c>
      <c r="AX1548" s="65" t="str">
        <f t="shared" si="797"/>
        <v/>
      </c>
      <c r="AY1548" s="70" t="str">
        <f>IF(AX1548="","",IF(R1548="Refreshment Beverage",ROUND(SUM(AX1548*Rates!K$19),4),ROUND(SUM(AX1548*(Rates!J$8/100)),4)))</f>
        <v/>
      </c>
      <c r="AZ1548" s="67" t="str">
        <f t="shared" si="798"/>
        <v/>
      </c>
      <c r="BA1548" s="22" t="str">
        <f t="shared" si="799"/>
        <v/>
      </c>
      <c r="BD1548" s="171"/>
      <c r="BE1548" s="171"/>
      <c r="BF1548" s="171"/>
      <c r="BG1548" s="171"/>
    </row>
    <row r="1549" spans="11:59" ht="12.75" customHeight="1" x14ac:dyDescent="0.3">
      <c r="K1549" s="42" t="str">
        <f t="shared" si="771"/>
        <v/>
      </c>
      <c r="L1549" s="55" t="str">
        <f t="shared" si="772"/>
        <v/>
      </c>
      <c r="M1549" s="43" t="str">
        <f t="shared" si="773"/>
        <v/>
      </c>
      <c r="N1549" s="56" t="str" cm="1">
        <f t="array" ref="N1549">IFERROR(IF(_xlfn.SINGLE(B:B)="","",IF(R1549="Beer",SUM(LOOKUP(2,1/(Rates!$B$3:$B$5&lt;=W1549)/(Rates!$C$3:$C$5&gt;=W1549),Rates!$D$3:$D$5)*(X1549/100)*W1549),IF(R1549="Refreshment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56" t="str">
        <f t="shared" si="774"/>
        <v/>
      </c>
      <c r="P1549" s="53"/>
      <c r="Q1549" s="14" t="str">
        <f t="shared" si="775"/>
        <v/>
      </c>
      <c r="R1549" s="57" t="str">
        <f t="shared" si="776"/>
        <v/>
      </c>
      <c r="S1549" s="58" t="str">
        <f>IF(B1549="","",IF(R1549="Refreshment Beverage",VLOOKUP(VALUE(Q1549),Rates!G$15:L$19,2,0),VLOOKUP(VALUE(Q1549),Rates!G$4:L$12,2,0)))</f>
        <v/>
      </c>
      <c r="T1549" s="58" t="str">
        <f t="shared" si="777"/>
        <v/>
      </c>
      <c r="U1549" s="58" t="str">
        <f t="shared" si="778"/>
        <v/>
      </c>
      <c r="V1549" s="58" t="str">
        <f t="shared" si="779"/>
        <v/>
      </c>
      <c r="W1549" s="58" t="str">
        <f t="shared" si="780"/>
        <v/>
      </c>
      <c r="X1549" s="59" t="str">
        <f t="shared" si="781"/>
        <v/>
      </c>
      <c r="Y1549" s="60" t="str">
        <f>IF(B:B="","",IF(R1549="Refreshment Beverage",VLOOKUP(Q1549,Rates!G$15:L$19,6,0)*W1549,VLOOKUP(Q1549,Rates!G$4:L$12,6,0)*W1549))</f>
        <v/>
      </c>
      <c r="Z1549" s="60" t="str">
        <f t="shared" si="782"/>
        <v/>
      </c>
      <c r="AA1549" s="60" t="str">
        <f t="shared" si="800"/>
        <v/>
      </c>
      <c r="AB1549" s="61" t="str" cm="1">
        <f t="array" ref="AB1549">IF(_xlfn.SINGLE(B:B)="","",IF(R1549="Refreshment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61" t="str" cm="1">
        <f t="array" ref="AC1549">IF(_xlfn.SINGLE(B:B)="","",IF(R1549="Refreshment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68">
        <f>IFERROR(IF(R1549="Beer","",IF(OR(Q1549=1,Q1549=2,Q1549=3,Q1549=4),VLOOKUP(Q1549,Rates!$A$31:$B$34,2,0)*W1549,IF(V1549=1,VLOOKUP(U1549,'REB BEV MIN MKUP'!B:E,4,0),IF(V1549&gt;1,VLOOKUP(VALUE(W1549),'REB BEV MIN MKUP'!O:Q,3,0),0)))),0)</f>
        <v>0</v>
      </c>
      <c r="AE1549" s="62" t="str">
        <f t="shared" si="783"/>
        <v/>
      </c>
      <c r="AF1549" s="63" t="str">
        <f t="shared" si="784"/>
        <v/>
      </c>
      <c r="AG1549" s="64" t="str">
        <f t="shared" si="785"/>
        <v/>
      </c>
      <c r="AH1549" s="65" t="str">
        <f t="shared" si="786"/>
        <v/>
      </c>
      <c r="AI1549" s="66" t="str">
        <f>IF(AE:AE="","",IF(R1549="Refreshment Beverage",AK1549*(Rates!J$19/100),ROUND(SUM(AH1549*(Rates!$J$8/100)),4)))</f>
        <v/>
      </c>
      <c r="AJ1549" s="67" t="str">
        <f t="shared" si="787"/>
        <v/>
      </c>
      <c r="AK1549" s="22" t="str">
        <f t="shared" si="788"/>
        <v/>
      </c>
      <c r="AL1549" s="62" t="str">
        <f t="shared" si="789"/>
        <v/>
      </c>
      <c r="AM1549" s="63" t="str">
        <f>IF(AS1549="","",IF(R1549="Refreshment Beverage",ROUND(AS1549*Rates!K$19,4),ROUND(AO1549*(VLOOKUP(VALUE(Q1549),Rates!G$4:L$12,3,0)),4)))</f>
        <v/>
      </c>
      <c r="AN1549" s="68" t="str">
        <f>IF(AS1549="","",IF(R1549="Refreshment Beverage",AS1549*(Rates!J$19/100),MAX(AM1549,AB1549)))</f>
        <v/>
      </c>
      <c r="AO1549" s="69" t="str">
        <f t="shared" si="790"/>
        <v/>
      </c>
      <c r="AP1549" s="69" t="str">
        <f t="shared" si="791"/>
        <v/>
      </c>
      <c r="AQ1549" s="70" t="str">
        <f>IF(AS1549="","",IF(R1549="Refreshment Beverage",ROUND(SUM(VLOOKUP(Q:Q,Rates!G$15:L$19,3,0)*(AS1549-Y1549-Z1549-AA1549)),4),ROUND(SUM(Rates!$K$8*AS1549),4)))</f>
        <v/>
      </c>
      <c r="AR1549" s="66" t="str">
        <f t="shared" si="792"/>
        <v/>
      </c>
      <c r="AS1549" s="22" t="str">
        <f t="shared" si="793"/>
        <v/>
      </c>
      <c r="AT1549" s="62" t="str">
        <f t="shared" si="794"/>
        <v/>
      </c>
      <c r="AU1549" s="63" t="str">
        <f>IF(AX1549="","",IF(R1549="Refreshment Beverage",ROUND((BA1549-Y1549-Z1549-AA1549)*VLOOKUP(VALUE(Q1549),Rates!G$15:L$19,3,0),4),ROUND(AW1549*(VLOOKUP(VALUE(Q1549),Rates!G:L,3,0)),4)))</f>
        <v/>
      </c>
      <c r="AV1549" s="68" t="str">
        <f t="shared" si="795"/>
        <v/>
      </c>
      <c r="AW1549" s="69" t="str">
        <f t="shared" si="796"/>
        <v/>
      </c>
      <c r="AX1549" s="65" t="str">
        <f t="shared" si="797"/>
        <v/>
      </c>
      <c r="AY1549" s="70" t="str">
        <f>IF(AX1549="","",IF(R1549="Refreshment Beverage",ROUND(SUM(AX1549*Rates!K$19),4),ROUND(SUM(AX1549*(Rates!J$8/100)),4)))</f>
        <v/>
      </c>
      <c r="AZ1549" s="67" t="str">
        <f t="shared" si="798"/>
        <v/>
      </c>
      <c r="BA1549" s="22" t="str">
        <f t="shared" si="799"/>
        <v/>
      </c>
      <c r="BD1549" s="171"/>
      <c r="BE1549" s="171"/>
      <c r="BF1549" s="171"/>
      <c r="BG1549" s="171"/>
    </row>
    <row r="1550" spans="11:59" ht="12.75" customHeight="1" x14ac:dyDescent="0.3">
      <c r="K1550" s="42" t="str">
        <f t="shared" si="771"/>
        <v/>
      </c>
      <c r="L1550" s="55" t="str">
        <f t="shared" si="772"/>
        <v/>
      </c>
      <c r="M1550" s="43" t="str">
        <f t="shared" si="773"/>
        <v/>
      </c>
      <c r="N1550" s="56" t="str" cm="1">
        <f t="array" ref="N1550">IFERROR(IF(_xlfn.SINGLE(B:B)="","",IF(R1550="Beer",SUM(LOOKUP(2,1/(Rates!$B$3:$B$5&lt;=W1550)/(Rates!$C$3:$C$5&gt;=W1550),Rates!$D$3:$D$5)*(X1550/100)*W1550),IF(R1550="Refreshment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56" t="str">
        <f t="shared" si="774"/>
        <v/>
      </c>
      <c r="P1550" s="53"/>
      <c r="Q1550" s="14" t="str">
        <f t="shared" si="775"/>
        <v/>
      </c>
      <c r="R1550" s="57" t="str">
        <f t="shared" si="776"/>
        <v/>
      </c>
      <c r="S1550" s="58" t="str">
        <f>IF(B1550="","",IF(R1550="Refreshment Beverage",VLOOKUP(VALUE(Q1550),Rates!G$15:L$19,2,0),VLOOKUP(VALUE(Q1550),Rates!G$4:L$12,2,0)))</f>
        <v/>
      </c>
      <c r="T1550" s="58" t="str">
        <f t="shared" si="777"/>
        <v/>
      </c>
      <c r="U1550" s="58" t="str">
        <f t="shared" si="778"/>
        <v/>
      </c>
      <c r="V1550" s="58" t="str">
        <f t="shared" si="779"/>
        <v/>
      </c>
      <c r="W1550" s="58" t="str">
        <f t="shared" si="780"/>
        <v/>
      </c>
      <c r="X1550" s="59" t="str">
        <f t="shared" si="781"/>
        <v/>
      </c>
      <c r="Y1550" s="60" t="str">
        <f>IF(B:B="","",IF(R1550="Refreshment Beverage",VLOOKUP(Q1550,Rates!G$15:L$19,6,0)*W1550,VLOOKUP(Q1550,Rates!G$4:L$12,6,0)*W1550))</f>
        <v/>
      </c>
      <c r="Z1550" s="60" t="str">
        <f t="shared" si="782"/>
        <v/>
      </c>
      <c r="AA1550" s="60" t="str">
        <f t="shared" si="800"/>
        <v/>
      </c>
      <c r="AB1550" s="61" t="str" cm="1">
        <f t="array" ref="AB1550">IF(_xlfn.SINGLE(B:B)="","",IF(R1550="Refreshment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61" t="str" cm="1">
        <f t="array" ref="AC1550">IF(_xlfn.SINGLE(B:B)="","",IF(R1550="Refreshment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68">
        <f>IFERROR(IF(R1550="Beer","",IF(OR(Q1550=1,Q1550=2,Q1550=3,Q1550=4),VLOOKUP(Q1550,Rates!$A$31:$B$34,2,0)*W1550,IF(V1550=1,VLOOKUP(U1550,'REB BEV MIN MKUP'!B:E,4,0),IF(V1550&gt;1,VLOOKUP(VALUE(W1550),'REB BEV MIN MKUP'!O:Q,3,0),0)))),0)</f>
        <v>0</v>
      </c>
      <c r="AE1550" s="62" t="str">
        <f t="shared" si="783"/>
        <v/>
      </c>
      <c r="AF1550" s="63" t="str">
        <f t="shared" si="784"/>
        <v/>
      </c>
      <c r="AG1550" s="64" t="str">
        <f t="shared" si="785"/>
        <v/>
      </c>
      <c r="AH1550" s="65" t="str">
        <f t="shared" si="786"/>
        <v/>
      </c>
      <c r="AI1550" s="66" t="str">
        <f>IF(AE:AE="","",IF(R1550="Refreshment Beverage",AK1550*(Rates!J$19/100),ROUND(SUM(AH1550*(Rates!$J$8/100)),4)))</f>
        <v/>
      </c>
      <c r="AJ1550" s="67" t="str">
        <f t="shared" si="787"/>
        <v/>
      </c>
      <c r="AK1550" s="22" t="str">
        <f t="shared" si="788"/>
        <v/>
      </c>
      <c r="AL1550" s="62" t="str">
        <f t="shared" si="789"/>
        <v/>
      </c>
      <c r="AM1550" s="63" t="str">
        <f>IF(AS1550="","",IF(R1550="Refreshment Beverage",ROUND(AS1550*Rates!K$19,4),ROUND(AO1550*(VLOOKUP(VALUE(Q1550),Rates!G$4:L$12,3,0)),4)))</f>
        <v/>
      </c>
      <c r="AN1550" s="68" t="str">
        <f>IF(AS1550="","",IF(R1550="Refreshment Beverage",AS1550*(Rates!J$19/100),MAX(AM1550,AB1550)))</f>
        <v/>
      </c>
      <c r="AO1550" s="69" t="str">
        <f t="shared" si="790"/>
        <v/>
      </c>
      <c r="AP1550" s="69" t="str">
        <f t="shared" si="791"/>
        <v/>
      </c>
      <c r="AQ1550" s="70" t="str">
        <f>IF(AS1550="","",IF(R1550="Refreshment Beverage",ROUND(SUM(VLOOKUP(Q:Q,Rates!G$15:L$19,3,0)*(AS1550-Y1550-Z1550-AA1550)),4),ROUND(SUM(Rates!$K$8*AS1550),4)))</f>
        <v/>
      </c>
      <c r="AR1550" s="66" t="str">
        <f t="shared" si="792"/>
        <v/>
      </c>
      <c r="AS1550" s="22" t="str">
        <f t="shared" si="793"/>
        <v/>
      </c>
      <c r="AT1550" s="62" t="str">
        <f t="shared" si="794"/>
        <v/>
      </c>
      <c r="AU1550" s="63" t="str">
        <f>IF(AX1550="","",IF(R1550="Refreshment Beverage",ROUND((BA1550-Y1550-Z1550-AA1550)*VLOOKUP(VALUE(Q1550),Rates!G$15:L$19,3,0),4),ROUND(AW1550*(VLOOKUP(VALUE(Q1550),Rates!G:L,3,0)),4)))</f>
        <v/>
      </c>
      <c r="AV1550" s="68" t="str">
        <f t="shared" si="795"/>
        <v/>
      </c>
      <c r="AW1550" s="69" t="str">
        <f t="shared" si="796"/>
        <v/>
      </c>
      <c r="AX1550" s="65" t="str">
        <f t="shared" si="797"/>
        <v/>
      </c>
      <c r="AY1550" s="70" t="str">
        <f>IF(AX1550="","",IF(R1550="Refreshment Beverage",ROUND(SUM(AX1550*Rates!K$19),4),ROUND(SUM(AX1550*(Rates!J$8/100)),4)))</f>
        <v/>
      </c>
      <c r="AZ1550" s="67" t="str">
        <f t="shared" si="798"/>
        <v/>
      </c>
      <c r="BA1550" s="22" t="str">
        <f t="shared" si="799"/>
        <v/>
      </c>
      <c r="BD1550" s="171"/>
      <c r="BE1550" s="171"/>
      <c r="BF1550" s="171"/>
      <c r="BG1550" s="171"/>
    </row>
    <row r="1551" spans="11:59" ht="12.75" customHeight="1" x14ac:dyDescent="0.3">
      <c r="K1551" s="42" t="str">
        <f t="shared" si="771"/>
        <v/>
      </c>
      <c r="L1551" s="55" t="str">
        <f t="shared" si="772"/>
        <v/>
      </c>
      <c r="M1551" s="43" t="str">
        <f t="shared" si="773"/>
        <v/>
      </c>
      <c r="N1551" s="56" t="str" cm="1">
        <f t="array" ref="N1551">IFERROR(IF(_xlfn.SINGLE(B:B)="","",IF(R1551="Beer",SUM(LOOKUP(2,1/(Rates!$B$3:$B$5&lt;=W1551)/(Rates!$C$3:$C$5&gt;=W1551),Rates!$D$3:$D$5)*(X1551/100)*W1551),IF(R1551="Refreshment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56" t="str">
        <f t="shared" si="774"/>
        <v/>
      </c>
      <c r="P1551" s="53"/>
      <c r="Q1551" s="14" t="str">
        <f t="shared" si="775"/>
        <v/>
      </c>
      <c r="R1551" s="57" t="str">
        <f t="shared" si="776"/>
        <v/>
      </c>
      <c r="S1551" s="58" t="str">
        <f>IF(B1551="","",IF(R1551="Refreshment Beverage",VLOOKUP(VALUE(Q1551),Rates!G$15:L$19,2,0),VLOOKUP(VALUE(Q1551),Rates!G$4:L$12,2,0)))</f>
        <v/>
      </c>
      <c r="T1551" s="58" t="str">
        <f t="shared" si="777"/>
        <v/>
      </c>
      <c r="U1551" s="58" t="str">
        <f t="shared" si="778"/>
        <v/>
      </c>
      <c r="V1551" s="58" t="str">
        <f t="shared" si="779"/>
        <v/>
      </c>
      <c r="W1551" s="58" t="str">
        <f t="shared" si="780"/>
        <v/>
      </c>
      <c r="X1551" s="59" t="str">
        <f t="shared" si="781"/>
        <v/>
      </c>
      <c r="Y1551" s="60" t="str">
        <f>IF(B:B="","",IF(R1551="Refreshment Beverage",VLOOKUP(Q1551,Rates!G$15:L$19,6,0)*W1551,VLOOKUP(Q1551,Rates!G$4:L$12,6,0)*W1551))</f>
        <v/>
      </c>
      <c r="Z1551" s="60" t="str">
        <f t="shared" si="782"/>
        <v/>
      </c>
      <c r="AA1551" s="60" t="str">
        <f t="shared" si="800"/>
        <v/>
      </c>
      <c r="AB1551" s="61" t="str" cm="1">
        <f t="array" ref="AB1551">IF(_xlfn.SINGLE(B:B)="","",IF(R1551="Refreshment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61" t="str" cm="1">
        <f t="array" ref="AC1551">IF(_xlfn.SINGLE(B:B)="","",IF(R1551="Refreshment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68">
        <f>IFERROR(IF(R1551="Beer","",IF(OR(Q1551=1,Q1551=2,Q1551=3,Q1551=4),VLOOKUP(Q1551,Rates!$A$31:$B$34,2,0)*W1551,IF(V1551=1,VLOOKUP(U1551,'REB BEV MIN MKUP'!B:E,4,0),IF(V1551&gt;1,VLOOKUP(VALUE(W1551),'REB BEV MIN MKUP'!O:Q,3,0),0)))),0)</f>
        <v>0</v>
      </c>
      <c r="AE1551" s="62" t="str">
        <f t="shared" si="783"/>
        <v/>
      </c>
      <c r="AF1551" s="63" t="str">
        <f t="shared" si="784"/>
        <v/>
      </c>
      <c r="AG1551" s="64" t="str">
        <f t="shared" si="785"/>
        <v/>
      </c>
      <c r="AH1551" s="65" t="str">
        <f t="shared" si="786"/>
        <v/>
      </c>
      <c r="AI1551" s="66" t="str">
        <f>IF(AE:AE="","",IF(R1551="Refreshment Beverage",AK1551*(Rates!J$19/100),ROUND(SUM(AH1551*(Rates!$J$8/100)),4)))</f>
        <v/>
      </c>
      <c r="AJ1551" s="67" t="str">
        <f t="shared" si="787"/>
        <v/>
      </c>
      <c r="AK1551" s="22" t="str">
        <f t="shared" si="788"/>
        <v/>
      </c>
      <c r="AL1551" s="62" t="str">
        <f t="shared" si="789"/>
        <v/>
      </c>
      <c r="AM1551" s="63" t="str">
        <f>IF(AS1551="","",IF(R1551="Refreshment Beverage",ROUND(AS1551*Rates!K$19,4),ROUND(AO1551*(VLOOKUP(VALUE(Q1551),Rates!G$4:L$12,3,0)),4)))</f>
        <v/>
      </c>
      <c r="AN1551" s="68" t="str">
        <f>IF(AS1551="","",IF(R1551="Refreshment Beverage",AS1551*(Rates!J$19/100),MAX(AM1551,AB1551)))</f>
        <v/>
      </c>
      <c r="AO1551" s="69" t="str">
        <f t="shared" si="790"/>
        <v/>
      </c>
      <c r="AP1551" s="69" t="str">
        <f t="shared" si="791"/>
        <v/>
      </c>
      <c r="AQ1551" s="70" t="str">
        <f>IF(AS1551="","",IF(R1551="Refreshment Beverage",ROUND(SUM(VLOOKUP(Q:Q,Rates!G$15:L$19,3,0)*(AS1551-Y1551-Z1551-AA1551)),4),ROUND(SUM(Rates!$K$8*AS1551),4)))</f>
        <v/>
      </c>
      <c r="AR1551" s="66" t="str">
        <f t="shared" si="792"/>
        <v/>
      </c>
      <c r="AS1551" s="22" t="str">
        <f t="shared" si="793"/>
        <v/>
      </c>
      <c r="AT1551" s="62" t="str">
        <f t="shared" si="794"/>
        <v/>
      </c>
      <c r="AU1551" s="63" t="str">
        <f>IF(AX1551="","",IF(R1551="Refreshment Beverage",ROUND((BA1551-Y1551-Z1551-AA1551)*VLOOKUP(VALUE(Q1551),Rates!G$15:L$19,3,0),4),ROUND(AW1551*(VLOOKUP(VALUE(Q1551),Rates!G:L,3,0)),4)))</f>
        <v/>
      </c>
      <c r="AV1551" s="68" t="str">
        <f t="shared" si="795"/>
        <v/>
      </c>
      <c r="AW1551" s="69" t="str">
        <f t="shared" si="796"/>
        <v/>
      </c>
      <c r="AX1551" s="65" t="str">
        <f t="shared" si="797"/>
        <v/>
      </c>
      <c r="AY1551" s="70" t="str">
        <f>IF(AX1551="","",IF(R1551="Refreshment Beverage",ROUND(SUM(AX1551*Rates!K$19),4),ROUND(SUM(AX1551*(Rates!J$8/100)),4)))</f>
        <v/>
      </c>
      <c r="AZ1551" s="67" t="str">
        <f t="shared" si="798"/>
        <v/>
      </c>
      <c r="BA1551" s="22" t="str">
        <f t="shared" si="799"/>
        <v/>
      </c>
      <c r="BD1551" s="171"/>
      <c r="BE1551" s="171"/>
      <c r="BF1551" s="171"/>
      <c r="BG1551" s="171"/>
    </row>
    <row r="1552" spans="11:59" ht="12.75" customHeight="1" x14ac:dyDescent="0.3">
      <c r="K1552" s="42" t="str">
        <f t="shared" si="771"/>
        <v/>
      </c>
      <c r="L1552" s="55" t="str">
        <f t="shared" si="772"/>
        <v/>
      </c>
      <c r="M1552" s="43" t="str">
        <f t="shared" si="773"/>
        <v/>
      </c>
      <c r="N1552" s="56" t="str" cm="1">
        <f t="array" ref="N1552">IFERROR(IF(_xlfn.SINGLE(B:B)="","",IF(R1552="Beer",SUM(LOOKUP(2,1/(Rates!$B$3:$B$5&lt;=W1552)/(Rates!$C$3:$C$5&gt;=W1552),Rates!$D$3:$D$5)*(X1552/100)*W1552),IF(R1552="Refreshment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56" t="str">
        <f t="shared" si="774"/>
        <v/>
      </c>
      <c r="P1552" s="53"/>
      <c r="Q1552" s="14" t="str">
        <f t="shared" si="775"/>
        <v/>
      </c>
      <c r="R1552" s="57" t="str">
        <f t="shared" si="776"/>
        <v/>
      </c>
      <c r="S1552" s="58" t="str">
        <f>IF(B1552="","",IF(R1552="Refreshment Beverage",VLOOKUP(VALUE(Q1552),Rates!G$15:L$19,2,0),VLOOKUP(VALUE(Q1552),Rates!G$4:L$12,2,0)))</f>
        <v/>
      </c>
      <c r="T1552" s="58" t="str">
        <f t="shared" si="777"/>
        <v/>
      </c>
      <c r="U1552" s="58" t="str">
        <f t="shared" si="778"/>
        <v/>
      </c>
      <c r="V1552" s="58" t="str">
        <f t="shared" si="779"/>
        <v/>
      </c>
      <c r="W1552" s="58" t="str">
        <f t="shared" si="780"/>
        <v/>
      </c>
      <c r="X1552" s="59" t="str">
        <f t="shared" si="781"/>
        <v/>
      </c>
      <c r="Y1552" s="60" t="str">
        <f>IF(B:B="","",IF(R1552="Refreshment Beverage",VLOOKUP(Q1552,Rates!G$15:L$19,6,0)*W1552,VLOOKUP(Q1552,Rates!G$4:L$12,6,0)*W1552))</f>
        <v/>
      </c>
      <c r="Z1552" s="60" t="str">
        <f t="shared" si="782"/>
        <v/>
      </c>
      <c r="AA1552" s="60" t="str">
        <f t="shared" si="800"/>
        <v/>
      </c>
      <c r="AB1552" s="61" t="str" cm="1">
        <f t="array" ref="AB1552">IF(_xlfn.SINGLE(B:B)="","",IF(R1552="Refreshment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61" t="str" cm="1">
        <f t="array" ref="AC1552">IF(_xlfn.SINGLE(B:B)="","",IF(R1552="Refreshment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68">
        <f>IFERROR(IF(R1552="Beer","",IF(OR(Q1552=1,Q1552=2,Q1552=3,Q1552=4),VLOOKUP(Q1552,Rates!$A$31:$B$34,2,0)*W1552,IF(V1552=1,VLOOKUP(U1552,'REB BEV MIN MKUP'!B:E,4,0),IF(V1552&gt;1,VLOOKUP(VALUE(W1552),'REB BEV MIN MKUP'!O:Q,3,0),0)))),0)</f>
        <v>0</v>
      </c>
      <c r="AE1552" s="62" t="str">
        <f t="shared" si="783"/>
        <v/>
      </c>
      <c r="AF1552" s="63" t="str">
        <f t="shared" si="784"/>
        <v/>
      </c>
      <c r="AG1552" s="64" t="str">
        <f t="shared" si="785"/>
        <v/>
      </c>
      <c r="AH1552" s="65" t="str">
        <f t="shared" si="786"/>
        <v/>
      </c>
      <c r="AI1552" s="66" t="str">
        <f>IF(AE:AE="","",IF(R1552="Refreshment Beverage",AK1552*(Rates!J$19/100),ROUND(SUM(AH1552*(Rates!$J$8/100)),4)))</f>
        <v/>
      </c>
      <c r="AJ1552" s="67" t="str">
        <f t="shared" si="787"/>
        <v/>
      </c>
      <c r="AK1552" s="22" t="str">
        <f t="shared" si="788"/>
        <v/>
      </c>
      <c r="AL1552" s="62" t="str">
        <f t="shared" si="789"/>
        <v/>
      </c>
      <c r="AM1552" s="63" t="str">
        <f>IF(AS1552="","",IF(R1552="Refreshment Beverage",ROUND(AS1552*Rates!K$19,4),ROUND(AO1552*(VLOOKUP(VALUE(Q1552),Rates!G$4:L$12,3,0)),4)))</f>
        <v/>
      </c>
      <c r="AN1552" s="68" t="str">
        <f>IF(AS1552="","",IF(R1552="Refreshment Beverage",AS1552*(Rates!J$19/100),MAX(AM1552,AB1552)))</f>
        <v/>
      </c>
      <c r="AO1552" s="69" t="str">
        <f t="shared" si="790"/>
        <v/>
      </c>
      <c r="AP1552" s="69" t="str">
        <f t="shared" si="791"/>
        <v/>
      </c>
      <c r="AQ1552" s="70" t="str">
        <f>IF(AS1552="","",IF(R1552="Refreshment Beverage",ROUND(SUM(VLOOKUP(Q:Q,Rates!G$15:L$19,3,0)*(AS1552-Y1552-Z1552-AA1552)),4),ROUND(SUM(Rates!$K$8*AS1552),4)))</f>
        <v/>
      </c>
      <c r="AR1552" s="66" t="str">
        <f t="shared" si="792"/>
        <v/>
      </c>
      <c r="AS1552" s="22" t="str">
        <f t="shared" si="793"/>
        <v/>
      </c>
      <c r="AT1552" s="62" t="str">
        <f t="shared" si="794"/>
        <v/>
      </c>
      <c r="AU1552" s="63" t="str">
        <f>IF(AX1552="","",IF(R1552="Refreshment Beverage",ROUND((BA1552-Y1552-Z1552-AA1552)*VLOOKUP(VALUE(Q1552),Rates!G$15:L$19,3,0),4),ROUND(AW1552*(VLOOKUP(VALUE(Q1552),Rates!G:L,3,0)),4)))</f>
        <v/>
      </c>
      <c r="AV1552" s="68" t="str">
        <f t="shared" si="795"/>
        <v/>
      </c>
      <c r="AW1552" s="69" t="str">
        <f t="shared" si="796"/>
        <v/>
      </c>
      <c r="AX1552" s="65" t="str">
        <f t="shared" si="797"/>
        <v/>
      </c>
      <c r="AY1552" s="70" t="str">
        <f>IF(AX1552="","",IF(R1552="Refreshment Beverage",ROUND(SUM(AX1552*Rates!K$19),4),ROUND(SUM(AX1552*(Rates!J$8/100)),4)))</f>
        <v/>
      </c>
      <c r="AZ1552" s="67" t="str">
        <f t="shared" si="798"/>
        <v/>
      </c>
      <c r="BA1552" s="22" t="str">
        <f t="shared" si="799"/>
        <v/>
      </c>
      <c r="BD1552" s="171"/>
      <c r="BE1552" s="171"/>
      <c r="BF1552" s="171"/>
      <c r="BG1552" s="171"/>
    </row>
    <row r="1553" spans="11:59" ht="12.75" customHeight="1" x14ac:dyDescent="0.3">
      <c r="K1553" s="42" t="str">
        <f t="shared" si="771"/>
        <v/>
      </c>
      <c r="L1553" s="55" t="str">
        <f t="shared" si="772"/>
        <v/>
      </c>
      <c r="M1553" s="43" t="str">
        <f t="shared" si="773"/>
        <v/>
      </c>
      <c r="N1553" s="56" t="str" cm="1">
        <f t="array" ref="N1553">IFERROR(IF(_xlfn.SINGLE(B:B)="","",IF(R1553="Beer",SUM(LOOKUP(2,1/(Rates!$B$3:$B$5&lt;=W1553)/(Rates!$C$3:$C$5&gt;=W1553),Rates!$D$3:$D$5)*(X1553/100)*W1553),IF(R1553="Refreshment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56" t="str">
        <f t="shared" si="774"/>
        <v/>
      </c>
      <c r="P1553" s="53"/>
      <c r="Q1553" s="14" t="str">
        <f t="shared" si="775"/>
        <v/>
      </c>
      <c r="R1553" s="57" t="str">
        <f t="shared" si="776"/>
        <v/>
      </c>
      <c r="S1553" s="58" t="str">
        <f>IF(B1553="","",IF(R1553="Refreshment Beverage",VLOOKUP(VALUE(Q1553),Rates!G$15:L$19,2,0),VLOOKUP(VALUE(Q1553),Rates!G$4:L$12,2,0)))</f>
        <v/>
      </c>
      <c r="T1553" s="58" t="str">
        <f t="shared" si="777"/>
        <v/>
      </c>
      <c r="U1553" s="58" t="str">
        <f t="shared" si="778"/>
        <v/>
      </c>
      <c r="V1553" s="58" t="str">
        <f t="shared" si="779"/>
        <v/>
      </c>
      <c r="W1553" s="58" t="str">
        <f t="shared" si="780"/>
        <v/>
      </c>
      <c r="X1553" s="59" t="str">
        <f t="shared" si="781"/>
        <v/>
      </c>
      <c r="Y1553" s="60" t="str">
        <f>IF(B:B="","",IF(R1553="Refreshment Beverage",VLOOKUP(Q1553,Rates!G$15:L$19,6,0)*W1553,VLOOKUP(Q1553,Rates!G$4:L$12,6,0)*W1553))</f>
        <v/>
      </c>
      <c r="Z1553" s="60" t="str">
        <f t="shared" si="782"/>
        <v/>
      </c>
      <c r="AA1553" s="60" t="str">
        <f t="shared" si="800"/>
        <v/>
      </c>
      <c r="AB1553" s="61" t="str" cm="1">
        <f t="array" ref="AB1553">IF(_xlfn.SINGLE(B:B)="","",IF(R1553="Refreshment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61" t="str" cm="1">
        <f t="array" ref="AC1553">IF(_xlfn.SINGLE(B:B)="","",IF(R1553="Refreshment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68">
        <f>IFERROR(IF(R1553="Beer","",IF(OR(Q1553=1,Q1553=2,Q1553=3,Q1553=4),VLOOKUP(Q1553,Rates!$A$31:$B$34,2,0)*W1553,IF(V1553=1,VLOOKUP(U1553,'REB BEV MIN MKUP'!B:E,4,0),IF(V1553&gt;1,VLOOKUP(VALUE(W1553),'REB BEV MIN MKUP'!O:Q,3,0),0)))),0)</f>
        <v>0</v>
      </c>
      <c r="AE1553" s="62" t="str">
        <f t="shared" si="783"/>
        <v/>
      </c>
      <c r="AF1553" s="63" t="str">
        <f t="shared" si="784"/>
        <v/>
      </c>
      <c r="AG1553" s="64" t="str">
        <f t="shared" si="785"/>
        <v/>
      </c>
      <c r="AH1553" s="65" t="str">
        <f t="shared" si="786"/>
        <v/>
      </c>
      <c r="AI1553" s="66" t="str">
        <f>IF(AE:AE="","",IF(R1553="Refreshment Beverage",AK1553*(Rates!J$19/100),ROUND(SUM(AH1553*(Rates!$J$8/100)),4)))</f>
        <v/>
      </c>
      <c r="AJ1553" s="67" t="str">
        <f t="shared" si="787"/>
        <v/>
      </c>
      <c r="AK1553" s="22" t="str">
        <f t="shared" si="788"/>
        <v/>
      </c>
      <c r="AL1553" s="62" t="str">
        <f t="shared" si="789"/>
        <v/>
      </c>
      <c r="AM1553" s="63" t="str">
        <f>IF(AS1553="","",IF(R1553="Refreshment Beverage",ROUND(AS1553*Rates!K$19,4),ROUND(AO1553*(VLOOKUP(VALUE(Q1553),Rates!G$4:L$12,3,0)),4)))</f>
        <v/>
      </c>
      <c r="AN1553" s="68" t="str">
        <f>IF(AS1553="","",IF(R1553="Refreshment Beverage",AS1553*(Rates!J$19/100),MAX(AM1553,AB1553)))</f>
        <v/>
      </c>
      <c r="AO1553" s="69" t="str">
        <f t="shared" si="790"/>
        <v/>
      </c>
      <c r="AP1553" s="69" t="str">
        <f t="shared" si="791"/>
        <v/>
      </c>
      <c r="AQ1553" s="70" t="str">
        <f>IF(AS1553="","",IF(R1553="Refreshment Beverage",ROUND(SUM(VLOOKUP(Q:Q,Rates!G$15:L$19,3,0)*(AS1553-Y1553-Z1553-AA1553)),4),ROUND(SUM(Rates!$K$8*AS1553),4)))</f>
        <v/>
      </c>
      <c r="AR1553" s="66" t="str">
        <f t="shared" si="792"/>
        <v/>
      </c>
      <c r="AS1553" s="22" t="str">
        <f t="shared" si="793"/>
        <v/>
      </c>
      <c r="AT1553" s="62" t="str">
        <f t="shared" si="794"/>
        <v/>
      </c>
      <c r="AU1553" s="63" t="str">
        <f>IF(AX1553="","",IF(R1553="Refreshment Beverage",ROUND((BA1553-Y1553-Z1553-AA1553)*VLOOKUP(VALUE(Q1553),Rates!G$15:L$19,3,0),4),ROUND(AW1553*(VLOOKUP(VALUE(Q1553),Rates!G:L,3,0)),4)))</f>
        <v/>
      </c>
      <c r="AV1553" s="68" t="str">
        <f t="shared" si="795"/>
        <v/>
      </c>
      <c r="AW1553" s="69" t="str">
        <f t="shared" si="796"/>
        <v/>
      </c>
      <c r="AX1553" s="65" t="str">
        <f t="shared" si="797"/>
        <v/>
      </c>
      <c r="AY1553" s="70" t="str">
        <f>IF(AX1553="","",IF(R1553="Refreshment Beverage",ROUND(SUM(AX1553*Rates!K$19),4),ROUND(SUM(AX1553*(Rates!J$8/100)),4)))</f>
        <v/>
      </c>
      <c r="AZ1553" s="67" t="str">
        <f t="shared" si="798"/>
        <v/>
      </c>
      <c r="BA1553" s="22" t="str">
        <f t="shared" si="799"/>
        <v/>
      </c>
      <c r="BD1553" s="171"/>
      <c r="BE1553" s="171"/>
      <c r="BF1553" s="171"/>
      <c r="BG1553" s="171"/>
    </row>
    <row r="1554" spans="11:59" ht="12.75" customHeight="1" x14ac:dyDescent="0.3">
      <c r="K1554" s="42" t="str">
        <f t="shared" si="771"/>
        <v/>
      </c>
      <c r="L1554" s="55" t="str">
        <f t="shared" si="772"/>
        <v/>
      </c>
      <c r="M1554" s="43" t="str">
        <f t="shared" si="773"/>
        <v/>
      </c>
      <c r="N1554" s="56" t="str" cm="1">
        <f t="array" ref="N1554">IFERROR(IF(_xlfn.SINGLE(B:B)="","",IF(R1554="Beer",SUM(LOOKUP(2,1/(Rates!$B$3:$B$5&lt;=W1554)/(Rates!$C$3:$C$5&gt;=W1554),Rates!$D$3:$D$5)*(X1554/100)*W1554),IF(R1554="Refreshment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56" t="str">
        <f t="shared" si="774"/>
        <v/>
      </c>
      <c r="P1554" s="53"/>
      <c r="Q1554" s="14" t="str">
        <f t="shared" si="775"/>
        <v/>
      </c>
      <c r="R1554" s="57" t="str">
        <f t="shared" si="776"/>
        <v/>
      </c>
      <c r="S1554" s="58" t="str">
        <f>IF(B1554="","",IF(R1554="Refreshment Beverage",VLOOKUP(VALUE(Q1554),Rates!G$15:L$19,2,0),VLOOKUP(VALUE(Q1554),Rates!G$4:L$12,2,0)))</f>
        <v/>
      </c>
      <c r="T1554" s="58" t="str">
        <f t="shared" si="777"/>
        <v/>
      </c>
      <c r="U1554" s="58" t="str">
        <f t="shared" si="778"/>
        <v/>
      </c>
      <c r="V1554" s="58" t="str">
        <f t="shared" si="779"/>
        <v/>
      </c>
      <c r="W1554" s="58" t="str">
        <f t="shared" si="780"/>
        <v/>
      </c>
      <c r="X1554" s="59" t="str">
        <f t="shared" si="781"/>
        <v/>
      </c>
      <c r="Y1554" s="60" t="str">
        <f>IF(B:B="","",IF(R1554="Refreshment Beverage",VLOOKUP(Q1554,Rates!G$15:L$19,6,0)*W1554,VLOOKUP(Q1554,Rates!G$4:L$12,6,0)*W1554))</f>
        <v/>
      </c>
      <c r="Z1554" s="60" t="str">
        <f t="shared" si="782"/>
        <v/>
      </c>
      <c r="AA1554" s="60" t="str">
        <f t="shared" si="800"/>
        <v/>
      </c>
      <c r="AB1554" s="61" t="str" cm="1">
        <f t="array" ref="AB1554">IF(_xlfn.SINGLE(B:B)="","",IF(R1554="Refreshment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61" t="str" cm="1">
        <f t="array" ref="AC1554">IF(_xlfn.SINGLE(B:B)="","",IF(R1554="Refreshment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68">
        <f>IFERROR(IF(R1554="Beer","",IF(OR(Q1554=1,Q1554=2,Q1554=3,Q1554=4),VLOOKUP(Q1554,Rates!$A$31:$B$34,2,0)*W1554,IF(V1554=1,VLOOKUP(U1554,'REB BEV MIN MKUP'!B:E,4,0),IF(V1554&gt;1,VLOOKUP(VALUE(W1554),'REB BEV MIN MKUP'!O:Q,3,0),0)))),0)</f>
        <v>0</v>
      </c>
      <c r="AE1554" s="62" t="str">
        <f t="shared" si="783"/>
        <v/>
      </c>
      <c r="AF1554" s="63" t="str">
        <f t="shared" si="784"/>
        <v/>
      </c>
      <c r="AG1554" s="64" t="str">
        <f t="shared" si="785"/>
        <v/>
      </c>
      <c r="AH1554" s="65" t="str">
        <f t="shared" si="786"/>
        <v/>
      </c>
      <c r="AI1554" s="66" t="str">
        <f>IF(AE:AE="","",IF(R1554="Refreshment Beverage",AK1554*(Rates!J$19/100),ROUND(SUM(AH1554*(Rates!$J$8/100)),4)))</f>
        <v/>
      </c>
      <c r="AJ1554" s="67" t="str">
        <f t="shared" si="787"/>
        <v/>
      </c>
      <c r="AK1554" s="22" t="str">
        <f t="shared" si="788"/>
        <v/>
      </c>
      <c r="AL1554" s="62" t="str">
        <f t="shared" si="789"/>
        <v/>
      </c>
      <c r="AM1554" s="63" t="str">
        <f>IF(AS1554="","",IF(R1554="Refreshment Beverage",ROUND(AS1554*Rates!K$19,4),ROUND(AO1554*(VLOOKUP(VALUE(Q1554),Rates!G$4:L$12,3,0)),4)))</f>
        <v/>
      </c>
      <c r="AN1554" s="68" t="str">
        <f>IF(AS1554="","",IF(R1554="Refreshment Beverage",AS1554*(Rates!J$19/100),MAX(AM1554,AB1554)))</f>
        <v/>
      </c>
      <c r="AO1554" s="69" t="str">
        <f t="shared" si="790"/>
        <v/>
      </c>
      <c r="AP1554" s="69" t="str">
        <f t="shared" si="791"/>
        <v/>
      </c>
      <c r="AQ1554" s="70" t="str">
        <f>IF(AS1554="","",IF(R1554="Refreshment Beverage",ROUND(SUM(VLOOKUP(Q:Q,Rates!G$15:L$19,3,0)*(AS1554-Y1554-Z1554-AA1554)),4),ROUND(SUM(Rates!$K$8*AS1554),4)))</f>
        <v/>
      </c>
      <c r="AR1554" s="66" t="str">
        <f t="shared" si="792"/>
        <v/>
      </c>
      <c r="AS1554" s="22" t="str">
        <f t="shared" si="793"/>
        <v/>
      </c>
      <c r="AT1554" s="62" t="str">
        <f t="shared" si="794"/>
        <v/>
      </c>
      <c r="AU1554" s="63" t="str">
        <f>IF(AX1554="","",IF(R1554="Refreshment Beverage",ROUND((BA1554-Y1554-Z1554-AA1554)*VLOOKUP(VALUE(Q1554),Rates!G$15:L$19,3,0),4),ROUND(AW1554*(VLOOKUP(VALUE(Q1554),Rates!G:L,3,0)),4)))</f>
        <v/>
      </c>
      <c r="AV1554" s="68" t="str">
        <f t="shared" si="795"/>
        <v/>
      </c>
      <c r="AW1554" s="69" t="str">
        <f t="shared" si="796"/>
        <v/>
      </c>
      <c r="AX1554" s="65" t="str">
        <f t="shared" si="797"/>
        <v/>
      </c>
      <c r="AY1554" s="70" t="str">
        <f>IF(AX1554="","",IF(R1554="Refreshment Beverage",ROUND(SUM(AX1554*Rates!K$19),4),ROUND(SUM(AX1554*(Rates!J$8/100)),4)))</f>
        <v/>
      </c>
      <c r="AZ1554" s="67" t="str">
        <f t="shared" si="798"/>
        <v/>
      </c>
      <c r="BA1554" s="22" t="str">
        <f t="shared" si="799"/>
        <v/>
      </c>
      <c r="BD1554" s="171"/>
      <c r="BE1554" s="171"/>
      <c r="BF1554" s="171"/>
      <c r="BG1554" s="171"/>
    </row>
    <row r="1555" spans="11:59" ht="12.75" customHeight="1" x14ac:dyDescent="0.3">
      <c r="K1555" s="42" t="str">
        <f t="shared" si="771"/>
        <v/>
      </c>
      <c r="L1555" s="55" t="str">
        <f t="shared" si="772"/>
        <v/>
      </c>
      <c r="M1555" s="43" t="str">
        <f t="shared" si="773"/>
        <v/>
      </c>
      <c r="N1555" s="56" t="str" cm="1">
        <f t="array" ref="N1555">IFERROR(IF(_xlfn.SINGLE(B:B)="","",IF(R1555="Beer",SUM(LOOKUP(2,1/(Rates!$B$3:$B$5&lt;=W1555)/(Rates!$C$3:$C$5&gt;=W1555),Rates!$D$3:$D$5)*(X1555/100)*W1555),IF(R1555="Refreshment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56" t="str">
        <f t="shared" si="774"/>
        <v/>
      </c>
      <c r="P1555" s="53"/>
      <c r="Q1555" s="14" t="str">
        <f t="shared" si="775"/>
        <v/>
      </c>
      <c r="R1555" s="57" t="str">
        <f t="shared" si="776"/>
        <v/>
      </c>
      <c r="S1555" s="58" t="str">
        <f>IF(B1555="","",IF(R1555="Refreshment Beverage",VLOOKUP(VALUE(Q1555),Rates!G$15:L$19,2,0),VLOOKUP(VALUE(Q1555),Rates!G$4:L$12,2,0)))</f>
        <v/>
      </c>
      <c r="T1555" s="58" t="str">
        <f t="shared" si="777"/>
        <v/>
      </c>
      <c r="U1555" s="58" t="str">
        <f t="shared" si="778"/>
        <v/>
      </c>
      <c r="V1555" s="58" t="str">
        <f t="shared" si="779"/>
        <v/>
      </c>
      <c r="W1555" s="58" t="str">
        <f t="shared" si="780"/>
        <v/>
      </c>
      <c r="X1555" s="59" t="str">
        <f t="shared" si="781"/>
        <v/>
      </c>
      <c r="Y1555" s="60" t="str">
        <f>IF(B:B="","",IF(R1555="Refreshment Beverage",VLOOKUP(Q1555,Rates!G$15:L$19,6,0)*W1555,VLOOKUP(Q1555,Rates!G$4:L$12,6,0)*W1555))</f>
        <v/>
      </c>
      <c r="Z1555" s="60" t="str">
        <f t="shared" si="782"/>
        <v/>
      </c>
      <c r="AA1555" s="60" t="str">
        <f t="shared" si="800"/>
        <v/>
      </c>
      <c r="AB1555" s="61" t="str" cm="1">
        <f t="array" ref="AB1555">IF(_xlfn.SINGLE(B:B)="","",IF(R1555="Refreshment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61" t="str" cm="1">
        <f t="array" ref="AC1555">IF(_xlfn.SINGLE(B:B)="","",IF(R1555="Refreshment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68">
        <f>IFERROR(IF(R1555="Beer","",IF(OR(Q1555=1,Q1555=2,Q1555=3,Q1555=4),VLOOKUP(Q1555,Rates!$A$31:$B$34,2,0)*W1555,IF(V1555=1,VLOOKUP(U1555,'REB BEV MIN MKUP'!B:E,4,0),IF(V1555&gt;1,VLOOKUP(VALUE(W1555),'REB BEV MIN MKUP'!O:Q,3,0),0)))),0)</f>
        <v>0</v>
      </c>
      <c r="AE1555" s="62" t="str">
        <f t="shared" si="783"/>
        <v/>
      </c>
      <c r="AF1555" s="63" t="str">
        <f t="shared" si="784"/>
        <v/>
      </c>
      <c r="AG1555" s="64" t="str">
        <f t="shared" si="785"/>
        <v/>
      </c>
      <c r="AH1555" s="65" t="str">
        <f t="shared" si="786"/>
        <v/>
      </c>
      <c r="AI1555" s="66" t="str">
        <f>IF(AE:AE="","",IF(R1555="Refreshment Beverage",AK1555*(Rates!J$19/100),ROUND(SUM(AH1555*(Rates!$J$8/100)),4)))</f>
        <v/>
      </c>
      <c r="AJ1555" s="67" t="str">
        <f t="shared" si="787"/>
        <v/>
      </c>
      <c r="AK1555" s="22" t="str">
        <f t="shared" si="788"/>
        <v/>
      </c>
      <c r="AL1555" s="62" t="str">
        <f t="shared" si="789"/>
        <v/>
      </c>
      <c r="AM1555" s="63" t="str">
        <f>IF(AS1555="","",IF(R1555="Refreshment Beverage",ROUND(AS1555*Rates!K$19,4),ROUND(AO1555*(VLOOKUP(VALUE(Q1555),Rates!G$4:L$12,3,0)),4)))</f>
        <v/>
      </c>
      <c r="AN1555" s="68" t="str">
        <f>IF(AS1555="","",IF(R1555="Refreshment Beverage",AS1555*(Rates!J$19/100),MAX(AM1555,AB1555)))</f>
        <v/>
      </c>
      <c r="AO1555" s="69" t="str">
        <f t="shared" si="790"/>
        <v/>
      </c>
      <c r="AP1555" s="69" t="str">
        <f t="shared" si="791"/>
        <v/>
      </c>
      <c r="AQ1555" s="70" t="str">
        <f>IF(AS1555="","",IF(R1555="Refreshment Beverage",ROUND(SUM(VLOOKUP(Q:Q,Rates!G$15:L$19,3,0)*(AS1555-Y1555-Z1555-AA1555)),4),ROUND(SUM(Rates!$K$8*AS1555),4)))</f>
        <v/>
      </c>
      <c r="AR1555" s="66" t="str">
        <f t="shared" si="792"/>
        <v/>
      </c>
      <c r="AS1555" s="22" t="str">
        <f t="shared" si="793"/>
        <v/>
      </c>
      <c r="AT1555" s="62" t="str">
        <f t="shared" si="794"/>
        <v/>
      </c>
      <c r="AU1555" s="63" t="str">
        <f>IF(AX1555="","",IF(R1555="Refreshment Beverage",ROUND((BA1555-Y1555-Z1555-AA1555)*VLOOKUP(VALUE(Q1555),Rates!G$15:L$19,3,0),4),ROUND(AW1555*(VLOOKUP(VALUE(Q1555),Rates!G:L,3,0)),4)))</f>
        <v/>
      </c>
      <c r="AV1555" s="68" t="str">
        <f t="shared" si="795"/>
        <v/>
      </c>
      <c r="AW1555" s="69" t="str">
        <f t="shared" si="796"/>
        <v/>
      </c>
      <c r="AX1555" s="65" t="str">
        <f t="shared" si="797"/>
        <v/>
      </c>
      <c r="AY1555" s="70" t="str">
        <f>IF(AX1555="","",IF(R1555="Refreshment Beverage",ROUND(SUM(AX1555*Rates!K$19),4),ROUND(SUM(AX1555*(Rates!J$8/100)),4)))</f>
        <v/>
      </c>
      <c r="AZ1555" s="67" t="str">
        <f t="shared" si="798"/>
        <v/>
      </c>
      <c r="BA1555" s="22" t="str">
        <f t="shared" si="799"/>
        <v/>
      </c>
      <c r="BD1555" s="171"/>
      <c r="BE1555" s="171"/>
      <c r="BF1555" s="171"/>
      <c r="BG1555" s="171"/>
    </row>
    <row r="1556" spans="11:59" ht="12.75" customHeight="1" x14ac:dyDescent="0.3">
      <c r="K1556" s="42" t="str">
        <f t="shared" si="771"/>
        <v/>
      </c>
      <c r="L1556" s="55" t="str">
        <f t="shared" si="772"/>
        <v/>
      </c>
      <c r="M1556" s="43" t="str">
        <f t="shared" si="773"/>
        <v/>
      </c>
      <c r="N1556" s="56" t="str" cm="1">
        <f t="array" ref="N1556">IFERROR(IF(_xlfn.SINGLE(B:B)="","",IF(R1556="Beer",SUM(LOOKUP(2,1/(Rates!$B$3:$B$5&lt;=W1556)/(Rates!$C$3:$C$5&gt;=W1556),Rates!$D$3:$D$5)*(X1556/100)*W1556),IF(R1556="Refreshment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56" t="str">
        <f t="shared" si="774"/>
        <v/>
      </c>
      <c r="P1556" s="53"/>
      <c r="Q1556" s="14" t="str">
        <f t="shared" si="775"/>
        <v/>
      </c>
      <c r="R1556" s="57" t="str">
        <f t="shared" si="776"/>
        <v/>
      </c>
      <c r="S1556" s="58" t="str">
        <f>IF(B1556="","",IF(R1556="Refreshment Beverage",VLOOKUP(VALUE(Q1556),Rates!G$15:L$19,2,0),VLOOKUP(VALUE(Q1556),Rates!G$4:L$12,2,0)))</f>
        <v/>
      </c>
      <c r="T1556" s="58" t="str">
        <f t="shared" si="777"/>
        <v/>
      </c>
      <c r="U1556" s="58" t="str">
        <f t="shared" si="778"/>
        <v/>
      </c>
      <c r="V1556" s="58" t="str">
        <f t="shared" si="779"/>
        <v/>
      </c>
      <c r="W1556" s="58" t="str">
        <f t="shared" si="780"/>
        <v/>
      </c>
      <c r="X1556" s="59" t="str">
        <f t="shared" si="781"/>
        <v/>
      </c>
      <c r="Y1556" s="60" t="str">
        <f>IF(B:B="","",IF(R1556="Refreshment Beverage",VLOOKUP(Q1556,Rates!G$15:L$19,6,0)*W1556,VLOOKUP(Q1556,Rates!G$4:L$12,6,0)*W1556))</f>
        <v/>
      </c>
      <c r="Z1556" s="60" t="str">
        <f t="shared" si="782"/>
        <v/>
      </c>
      <c r="AA1556" s="60" t="str">
        <f t="shared" si="800"/>
        <v/>
      </c>
      <c r="AB1556" s="61" t="str" cm="1">
        <f t="array" ref="AB1556">IF(_xlfn.SINGLE(B:B)="","",IF(R1556="Refreshment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61" t="str" cm="1">
        <f t="array" ref="AC1556">IF(_xlfn.SINGLE(B:B)="","",IF(R1556="Refreshment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68">
        <f>IFERROR(IF(R1556="Beer","",IF(OR(Q1556=1,Q1556=2,Q1556=3,Q1556=4),VLOOKUP(Q1556,Rates!$A$31:$B$34,2,0)*W1556,IF(V1556=1,VLOOKUP(U1556,'REB BEV MIN MKUP'!B:E,4,0),IF(V1556&gt;1,VLOOKUP(VALUE(W1556),'REB BEV MIN MKUP'!O:Q,3,0),0)))),0)</f>
        <v>0</v>
      </c>
      <c r="AE1556" s="62" t="str">
        <f t="shared" si="783"/>
        <v/>
      </c>
      <c r="AF1556" s="63" t="str">
        <f t="shared" si="784"/>
        <v/>
      </c>
      <c r="AG1556" s="64" t="str">
        <f t="shared" si="785"/>
        <v/>
      </c>
      <c r="AH1556" s="65" t="str">
        <f t="shared" si="786"/>
        <v/>
      </c>
      <c r="AI1556" s="66" t="str">
        <f>IF(AE:AE="","",IF(R1556="Refreshment Beverage",AK1556*(Rates!J$19/100),ROUND(SUM(AH1556*(Rates!$J$8/100)),4)))</f>
        <v/>
      </c>
      <c r="AJ1556" s="67" t="str">
        <f t="shared" si="787"/>
        <v/>
      </c>
      <c r="AK1556" s="22" t="str">
        <f t="shared" si="788"/>
        <v/>
      </c>
      <c r="AL1556" s="62" t="str">
        <f t="shared" si="789"/>
        <v/>
      </c>
      <c r="AM1556" s="63" t="str">
        <f>IF(AS1556="","",IF(R1556="Refreshment Beverage",ROUND(AS1556*Rates!K$19,4),ROUND(AO1556*(VLOOKUP(VALUE(Q1556),Rates!G$4:L$12,3,0)),4)))</f>
        <v/>
      </c>
      <c r="AN1556" s="68" t="str">
        <f>IF(AS1556="","",IF(R1556="Refreshment Beverage",AS1556*(Rates!J$19/100),MAX(AM1556,AB1556)))</f>
        <v/>
      </c>
      <c r="AO1556" s="69" t="str">
        <f t="shared" si="790"/>
        <v/>
      </c>
      <c r="AP1556" s="69" t="str">
        <f t="shared" si="791"/>
        <v/>
      </c>
      <c r="AQ1556" s="70" t="str">
        <f>IF(AS1556="","",IF(R1556="Refreshment Beverage",ROUND(SUM(VLOOKUP(Q:Q,Rates!G$15:L$19,3,0)*(AS1556-Y1556-Z1556-AA1556)),4),ROUND(SUM(Rates!$K$8*AS1556),4)))</f>
        <v/>
      </c>
      <c r="AR1556" s="66" t="str">
        <f t="shared" si="792"/>
        <v/>
      </c>
      <c r="AS1556" s="22" t="str">
        <f t="shared" si="793"/>
        <v/>
      </c>
      <c r="AT1556" s="62" t="str">
        <f t="shared" si="794"/>
        <v/>
      </c>
      <c r="AU1556" s="63" t="str">
        <f>IF(AX1556="","",IF(R1556="Refreshment Beverage",ROUND((BA1556-Y1556-Z1556-AA1556)*VLOOKUP(VALUE(Q1556),Rates!G$15:L$19,3,0),4),ROUND(AW1556*(VLOOKUP(VALUE(Q1556),Rates!G:L,3,0)),4)))</f>
        <v/>
      </c>
      <c r="AV1556" s="68" t="str">
        <f t="shared" si="795"/>
        <v/>
      </c>
      <c r="AW1556" s="69" t="str">
        <f t="shared" si="796"/>
        <v/>
      </c>
      <c r="AX1556" s="65" t="str">
        <f t="shared" si="797"/>
        <v/>
      </c>
      <c r="AY1556" s="70" t="str">
        <f>IF(AX1556="","",IF(R1556="Refreshment Beverage",ROUND(SUM(AX1556*Rates!K$19),4),ROUND(SUM(AX1556*(Rates!J$8/100)),4)))</f>
        <v/>
      </c>
      <c r="AZ1556" s="67" t="str">
        <f t="shared" si="798"/>
        <v/>
      </c>
      <c r="BA1556" s="22" t="str">
        <f t="shared" si="799"/>
        <v/>
      </c>
      <c r="BD1556" s="171"/>
      <c r="BE1556" s="171"/>
      <c r="BF1556" s="171"/>
      <c r="BG1556" s="171"/>
    </row>
    <row r="1557" spans="11:59" ht="12.75" customHeight="1" x14ac:dyDescent="0.3">
      <c r="K1557" s="42" t="str">
        <f t="shared" si="771"/>
        <v/>
      </c>
      <c r="L1557" s="55" t="str">
        <f t="shared" si="772"/>
        <v/>
      </c>
      <c r="M1557" s="43" t="str">
        <f t="shared" si="773"/>
        <v/>
      </c>
      <c r="N1557" s="56" t="str" cm="1">
        <f t="array" ref="N1557">IFERROR(IF(_xlfn.SINGLE(B:B)="","",IF(R1557="Beer",SUM(LOOKUP(2,1/(Rates!$B$3:$B$5&lt;=W1557)/(Rates!$C$3:$C$5&gt;=W1557),Rates!$D$3:$D$5)*(X1557/100)*W1557),IF(R1557="Refreshment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56" t="str">
        <f t="shared" si="774"/>
        <v/>
      </c>
      <c r="P1557" s="53"/>
      <c r="Q1557" s="14" t="str">
        <f t="shared" si="775"/>
        <v/>
      </c>
      <c r="R1557" s="57" t="str">
        <f t="shared" si="776"/>
        <v/>
      </c>
      <c r="S1557" s="58" t="str">
        <f>IF(B1557="","",IF(R1557="Refreshment Beverage",VLOOKUP(VALUE(Q1557),Rates!G$15:L$19,2,0),VLOOKUP(VALUE(Q1557),Rates!G$4:L$12,2,0)))</f>
        <v/>
      </c>
      <c r="T1557" s="58" t="str">
        <f t="shared" si="777"/>
        <v/>
      </c>
      <c r="U1557" s="58" t="str">
        <f t="shared" si="778"/>
        <v/>
      </c>
      <c r="V1557" s="58" t="str">
        <f t="shared" si="779"/>
        <v/>
      </c>
      <c r="W1557" s="58" t="str">
        <f t="shared" si="780"/>
        <v/>
      </c>
      <c r="X1557" s="59" t="str">
        <f t="shared" si="781"/>
        <v/>
      </c>
      <c r="Y1557" s="60" t="str">
        <f>IF(B:B="","",IF(R1557="Refreshment Beverage",VLOOKUP(Q1557,Rates!G$15:L$19,6,0)*W1557,VLOOKUP(Q1557,Rates!G$4:L$12,6,0)*W1557))</f>
        <v/>
      </c>
      <c r="Z1557" s="60" t="str">
        <f t="shared" si="782"/>
        <v/>
      </c>
      <c r="AA1557" s="60" t="str">
        <f t="shared" si="800"/>
        <v/>
      </c>
      <c r="AB1557" s="61" t="str" cm="1">
        <f t="array" ref="AB1557">IF(_xlfn.SINGLE(B:B)="","",IF(R1557="Refreshment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61" t="str" cm="1">
        <f t="array" ref="AC1557">IF(_xlfn.SINGLE(B:B)="","",IF(R1557="Refreshment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68">
        <f>IFERROR(IF(R1557="Beer","",IF(OR(Q1557=1,Q1557=2,Q1557=3,Q1557=4),VLOOKUP(Q1557,Rates!$A$31:$B$34,2,0)*W1557,IF(V1557=1,VLOOKUP(U1557,'REB BEV MIN MKUP'!B:E,4,0),IF(V1557&gt;1,VLOOKUP(VALUE(W1557),'REB BEV MIN MKUP'!O:Q,3,0),0)))),0)</f>
        <v>0</v>
      </c>
      <c r="AE1557" s="62" t="str">
        <f t="shared" si="783"/>
        <v/>
      </c>
      <c r="AF1557" s="63" t="str">
        <f t="shared" si="784"/>
        <v/>
      </c>
      <c r="AG1557" s="64" t="str">
        <f t="shared" si="785"/>
        <v/>
      </c>
      <c r="AH1557" s="65" t="str">
        <f t="shared" si="786"/>
        <v/>
      </c>
      <c r="AI1557" s="66" t="str">
        <f>IF(AE:AE="","",IF(R1557="Refreshment Beverage",AK1557*(Rates!J$19/100),ROUND(SUM(AH1557*(Rates!$J$8/100)),4)))</f>
        <v/>
      </c>
      <c r="AJ1557" s="67" t="str">
        <f t="shared" si="787"/>
        <v/>
      </c>
      <c r="AK1557" s="22" t="str">
        <f t="shared" si="788"/>
        <v/>
      </c>
      <c r="AL1557" s="62" t="str">
        <f t="shared" si="789"/>
        <v/>
      </c>
      <c r="AM1557" s="63" t="str">
        <f>IF(AS1557="","",IF(R1557="Refreshment Beverage",ROUND(AS1557*Rates!K$19,4),ROUND(AO1557*(VLOOKUP(VALUE(Q1557),Rates!G$4:L$12,3,0)),4)))</f>
        <v/>
      </c>
      <c r="AN1557" s="68" t="str">
        <f>IF(AS1557="","",IF(R1557="Refreshment Beverage",AS1557*(Rates!J$19/100),MAX(AM1557,AB1557)))</f>
        <v/>
      </c>
      <c r="AO1557" s="69" t="str">
        <f t="shared" si="790"/>
        <v/>
      </c>
      <c r="AP1557" s="69" t="str">
        <f t="shared" si="791"/>
        <v/>
      </c>
      <c r="AQ1557" s="70" t="str">
        <f>IF(AS1557="","",IF(R1557="Refreshment Beverage",ROUND(SUM(VLOOKUP(Q:Q,Rates!G$15:L$19,3,0)*(AS1557-Y1557-Z1557-AA1557)),4),ROUND(SUM(Rates!$K$8*AS1557),4)))</f>
        <v/>
      </c>
      <c r="AR1557" s="66" t="str">
        <f t="shared" si="792"/>
        <v/>
      </c>
      <c r="AS1557" s="22" t="str">
        <f t="shared" si="793"/>
        <v/>
      </c>
      <c r="AT1557" s="62" t="str">
        <f t="shared" si="794"/>
        <v/>
      </c>
      <c r="AU1557" s="63" t="str">
        <f>IF(AX1557="","",IF(R1557="Refreshment Beverage",ROUND((BA1557-Y1557-Z1557-AA1557)*VLOOKUP(VALUE(Q1557),Rates!G$15:L$19,3,0),4),ROUND(AW1557*(VLOOKUP(VALUE(Q1557),Rates!G:L,3,0)),4)))</f>
        <v/>
      </c>
      <c r="AV1557" s="68" t="str">
        <f t="shared" si="795"/>
        <v/>
      </c>
      <c r="AW1557" s="69" t="str">
        <f t="shared" si="796"/>
        <v/>
      </c>
      <c r="AX1557" s="65" t="str">
        <f t="shared" si="797"/>
        <v/>
      </c>
      <c r="AY1557" s="70" t="str">
        <f>IF(AX1557="","",IF(R1557="Refreshment Beverage",ROUND(SUM(AX1557*Rates!K$19),4),ROUND(SUM(AX1557*(Rates!J$8/100)),4)))</f>
        <v/>
      </c>
      <c r="AZ1557" s="67" t="str">
        <f t="shared" si="798"/>
        <v/>
      </c>
      <c r="BA1557" s="22" t="str">
        <f t="shared" si="799"/>
        <v/>
      </c>
      <c r="BD1557" s="171"/>
      <c r="BE1557" s="171"/>
      <c r="BF1557" s="171"/>
      <c r="BG1557" s="171"/>
    </row>
    <row r="1558" spans="11:59" ht="12.75" customHeight="1" x14ac:dyDescent="0.3">
      <c r="K1558" s="42" t="str">
        <f t="shared" si="771"/>
        <v/>
      </c>
      <c r="L1558" s="55" t="str">
        <f t="shared" si="772"/>
        <v/>
      </c>
      <c r="M1558" s="43" t="str">
        <f t="shared" si="773"/>
        <v/>
      </c>
      <c r="N1558" s="56" t="str" cm="1">
        <f t="array" ref="N1558">IFERROR(IF(_xlfn.SINGLE(B:B)="","",IF(R1558="Beer",SUM(LOOKUP(2,1/(Rates!$B$3:$B$5&lt;=W1558)/(Rates!$C$3:$C$5&gt;=W1558),Rates!$D$3:$D$5)*(X1558/100)*W1558),IF(R1558="Refreshment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56" t="str">
        <f t="shared" si="774"/>
        <v/>
      </c>
      <c r="P1558" s="53"/>
      <c r="Q1558" s="14" t="str">
        <f t="shared" si="775"/>
        <v/>
      </c>
      <c r="R1558" s="57" t="str">
        <f t="shared" si="776"/>
        <v/>
      </c>
      <c r="S1558" s="58" t="str">
        <f>IF(B1558="","",IF(R1558="Refreshment Beverage",VLOOKUP(VALUE(Q1558),Rates!G$15:L$19,2,0),VLOOKUP(VALUE(Q1558),Rates!G$4:L$12,2,0)))</f>
        <v/>
      </c>
      <c r="T1558" s="58" t="str">
        <f t="shared" si="777"/>
        <v/>
      </c>
      <c r="U1558" s="58" t="str">
        <f t="shared" si="778"/>
        <v/>
      </c>
      <c r="V1558" s="58" t="str">
        <f t="shared" si="779"/>
        <v/>
      </c>
      <c r="W1558" s="58" t="str">
        <f t="shared" si="780"/>
        <v/>
      </c>
      <c r="X1558" s="59" t="str">
        <f t="shared" si="781"/>
        <v/>
      </c>
      <c r="Y1558" s="60" t="str">
        <f>IF(B:B="","",IF(R1558="Refreshment Beverage",VLOOKUP(Q1558,Rates!G$15:L$19,6,0)*W1558,VLOOKUP(Q1558,Rates!G$4:L$12,6,0)*W1558))</f>
        <v/>
      </c>
      <c r="Z1558" s="60" t="str">
        <f t="shared" si="782"/>
        <v/>
      </c>
      <c r="AA1558" s="60" t="str">
        <f t="shared" si="800"/>
        <v/>
      </c>
      <c r="AB1558" s="61" t="str" cm="1">
        <f t="array" ref="AB1558">IF(_xlfn.SINGLE(B:B)="","",IF(R1558="Refreshment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61" t="str" cm="1">
        <f t="array" ref="AC1558">IF(_xlfn.SINGLE(B:B)="","",IF(R1558="Refreshment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68">
        <f>IFERROR(IF(R1558="Beer","",IF(OR(Q1558=1,Q1558=2,Q1558=3,Q1558=4),VLOOKUP(Q1558,Rates!$A$31:$B$34,2,0)*W1558,IF(V1558=1,VLOOKUP(U1558,'REB BEV MIN MKUP'!B:E,4,0),IF(V1558&gt;1,VLOOKUP(VALUE(W1558),'REB BEV MIN MKUP'!O:Q,3,0),0)))),0)</f>
        <v>0</v>
      </c>
      <c r="AE1558" s="62" t="str">
        <f t="shared" si="783"/>
        <v/>
      </c>
      <c r="AF1558" s="63" t="str">
        <f t="shared" si="784"/>
        <v/>
      </c>
      <c r="AG1558" s="64" t="str">
        <f t="shared" si="785"/>
        <v/>
      </c>
      <c r="AH1558" s="65" t="str">
        <f t="shared" si="786"/>
        <v/>
      </c>
      <c r="AI1558" s="66" t="str">
        <f>IF(AE:AE="","",IF(R1558="Refreshment Beverage",AK1558*(Rates!J$19/100),ROUND(SUM(AH1558*(Rates!$J$8/100)),4)))</f>
        <v/>
      </c>
      <c r="AJ1558" s="67" t="str">
        <f t="shared" si="787"/>
        <v/>
      </c>
      <c r="AK1558" s="22" t="str">
        <f t="shared" si="788"/>
        <v/>
      </c>
      <c r="AL1558" s="62" t="str">
        <f t="shared" si="789"/>
        <v/>
      </c>
      <c r="AM1558" s="63" t="str">
        <f>IF(AS1558="","",IF(R1558="Refreshment Beverage",ROUND(AS1558*Rates!K$19,4),ROUND(AO1558*(VLOOKUP(VALUE(Q1558),Rates!G$4:L$12,3,0)),4)))</f>
        <v/>
      </c>
      <c r="AN1558" s="68" t="str">
        <f>IF(AS1558="","",IF(R1558="Refreshment Beverage",AS1558*(Rates!J$19/100),MAX(AM1558,AB1558)))</f>
        <v/>
      </c>
      <c r="AO1558" s="69" t="str">
        <f t="shared" si="790"/>
        <v/>
      </c>
      <c r="AP1558" s="69" t="str">
        <f t="shared" si="791"/>
        <v/>
      </c>
      <c r="AQ1558" s="70" t="str">
        <f>IF(AS1558="","",IF(R1558="Refreshment Beverage",ROUND(SUM(VLOOKUP(Q:Q,Rates!G$15:L$19,3,0)*(AS1558-Y1558-Z1558-AA1558)),4),ROUND(SUM(Rates!$K$8*AS1558),4)))</f>
        <v/>
      </c>
      <c r="AR1558" s="66" t="str">
        <f t="shared" si="792"/>
        <v/>
      </c>
      <c r="AS1558" s="22" t="str">
        <f t="shared" si="793"/>
        <v/>
      </c>
      <c r="AT1558" s="62" t="str">
        <f t="shared" si="794"/>
        <v/>
      </c>
      <c r="AU1558" s="63" t="str">
        <f>IF(AX1558="","",IF(R1558="Refreshment Beverage",ROUND((BA1558-Y1558-Z1558-AA1558)*VLOOKUP(VALUE(Q1558),Rates!G$15:L$19,3,0),4),ROUND(AW1558*(VLOOKUP(VALUE(Q1558),Rates!G:L,3,0)),4)))</f>
        <v/>
      </c>
      <c r="AV1558" s="68" t="str">
        <f t="shared" si="795"/>
        <v/>
      </c>
      <c r="AW1558" s="69" t="str">
        <f t="shared" si="796"/>
        <v/>
      </c>
      <c r="AX1558" s="65" t="str">
        <f t="shared" si="797"/>
        <v/>
      </c>
      <c r="AY1558" s="70" t="str">
        <f>IF(AX1558="","",IF(R1558="Refreshment Beverage",ROUND(SUM(AX1558*Rates!K$19),4),ROUND(SUM(AX1558*(Rates!J$8/100)),4)))</f>
        <v/>
      </c>
      <c r="AZ1558" s="67" t="str">
        <f t="shared" si="798"/>
        <v/>
      </c>
      <c r="BA1558" s="22" t="str">
        <f t="shared" si="799"/>
        <v/>
      </c>
      <c r="BD1558" s="171"/>
      <c r="BE1558" s="171"/>
      <c r="BF1558" s="171"/>
      <c r="BG1558" s="171"/>
    </row>
    <row r="1559" spans="11:59" ht="12.75" customHeight="1" x14ac:dyDescent="0.3">
      <c r="K1559" s="42" t="str">
        <f t="shared" si="771"/>
        <v/>
      </c>
      <c r="L1559" s="55" t="str">
        <f t="shared" si="772"/>
        <v/>
      </c>
      <c r="M1559" s="43" t="str">
        <f t="shared" si="773"/>
        <v/>
      </c>
      <c r="N1559" s="56" t="str" cm="1">
        <f t="array" ref="N1559">IFERROR(IF(_xlfn.SINGLE(B:B)="","",IF(R1559="Beer",SUM(LOOKUP(2,1/(Rates!$B$3:$B$5&lt;=W1559)/(Rates!$C$3:$C$5&gt;=W1559),Rates!$D$3:$D$5)*(X1559/100)*W1559),IF(R1559="Refreshment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56" t="str">
        <f t="shared" si="774"/>
        <v/>
      </c>
      <c r="P1559" s="53"/>
      <c r="Q1559" s="14" t="str">
        <f t="shared" si="775"/>
        <v/>
      </c>
      <c r="R1559" s="57" t="str">
        <f t="shared" si="776"/>
        <v/>
      </c>
      <c r="S1559" s="58" t="str">
        <f>IF(B1559="","",IF(R1559="Refreshment Beverage",VLOOKUP(VALUE(Q1559),Rates!G$15:L$19,2,0),VLOOKUP(VALUE(Q1559),Rates!G$4:L$12,2,0)))</f>
        <v/>
      </c>
      <c r="T1559" s="58" t="str">
        <f t="shared" si="777"/>
        <v/>
      </c>
      <c r="U1559" s="58" t="str">
        <f t="shared" si="778"/>
        <v/>
      </c>
      <c r="V1559" s="58" t="str">
        <f t="shared" si="779"/>
        <v/>
      </c>
      <c r="W1559" s="58" t="str">
        <f t="shared" si="780"/>
        <v/>
      </c>
      <c r="X1559" s="59" t="str">
        <f t="shared" si="781"/>
        <v/>
      </c>
      <c r="Y1559" s="60" t="str">
        <f>IF(B:B="","",IF(R1559="Refreshment Beverage",VLOOKUP(Q1559,Rates!G$15:L$19,6,0)*W1559,VLOOKUP(Q1559,Rates!G$4:L$12,6,0)*W1559))</f>
        <v/>
      </c>
      <c r="Z1559" s="60" t="str">
        <f t="shared" si="782"/>
        <v/>
      </c>
      <c r="AA1559" s="60" t="str">
        <f t="shared" si="800"/>
        <v/>
      </c>
      <c r="AB1559" s="61" t="str" cm="1">
        <f t="array" ref="AB1559">IF(_xlfn.SINGLE(B:B)="","",IF(R1559="Refreshment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61" t="str" cm="1">
        <f t="array" ref="AC1559">IF(_xlfn.SINGLE(B:B)="","",IF(R1559="Refreshment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68">
        <f>IFERROR(IF(R1559="Beer","",IF(OR(Q1559=1,Q1559=2,Q1559=3,Q1559=4),VLOOKUP(Q1559,Rates!$A$31:$B$34,2,0)*W1559,IF(V1559=1,VLOOKUP(U1559,'REB BEV MIN MKUP'!B:E,4,0),IF(V1559&gt;1,VLOOKUP(VALUE(W1559),'REB BEV MIN MKUP'!O:Q,3,0),0)))),0)</f>
        <v>0</v>
      </c>
      <c r="AE1559" s="62" t="str">
        <f t="shared" si="783"/>
        <v/>
      </c>
      <c r="AF1559" s="63" t="str">
        <f t="shared" si="784"/>
        <v/>
      </c>
      <c r="AG1559" s="64" t="str">
        <f t="shared" si="785"/>
        <v/>
      </c>
      <c r="AH1559" s="65" t="str">
        <f t="shared" si="786"/>
        <v/>
      </c>
      <c r="AI1559" s="66" t="str">
        <f>IF(AE:AE="","",IF(R1559="Refreshment Beverage",AK1559*(Rates!J$19/100),ROUND(SUM(AH1559*(Rates!$J$8/100)),4)))</f>
        <v/>
      </c>
      <c r="AJ1559" s="67" t="str">
        <f t="shared" si="787"/>
        <v/>
      </c>
      <c r="AK1559" s="22" t="str">
        <f t="shared" si="788"/>
        <v/>
      </c>
      <c r="AL1559" s="62" t="str">
        <f t="shared" si="789"/>
        <v/>
      </c>
      <c r="AM1559" s="63" t="str">
        <f>IF(AS1559="","",IF(R1559="Refreshment Beverage",ROUND(AS1559*Rates!K$19,4),ROUND(AO1559*(VLOOKUP(VALUE(Q1559),Rates!G$4:L$12,3,0)),4)))</f>
        <v/>
      </c>
      <c r="AN1559" s="68" t="str">
        <f>IF(AS1559="","",IF(R1559="Refreshment Beverage",AS1559*(Rates!J$19/100),MAX(AM1559,AB1559)))</f>
        <v/>
      </c>
      <c r="AO1559" s="69" t="str">
        <f t="shared" si="790"/>
        <v/>
      </c>
      <c r="AP1559" s="69" t="str">
        <f t="shared" si="791"/>
        <v/>
      </c>
      <c r="AQ1559" s="70" t="str">
        <f>IF(AS1559="","",IF(R1559="Refreshment Beverage",ROUND(SUM(VLOOKUP(Q:Q,Rates!G$15:L$19,3,0)*(AS1559-Y1559-Z1559-AA1559)),4),ROUND(SUM(Rates!$K$8*AS1559),4)))</f>
        <v/>
      </c>
      <c r="AR1559" s="66" t="str">
        <f t="shared" si="792"/>
        <v/>
      </c>
      <c r="AS1559" s="22" t="str">
        <f t="shared" si="793"/>
        <v/>
      </c>
      <c r="AT1559" s="62" t="str">
        <f t="shared" si="794"/>
        <v/>
      </c>
      <c r="AU1559" s="63" t="str">
        <f>IF(AX1559="","",IF(R1559="Refreshment Beverage",ROUND((BA1559-Y1559-Z1559-AA1559)*VLOOKUP(VALUE(Q1559),Rates!G$15:L$19,3,0),4),ROUND(AW1559*(VLOOKUP(VALUE(Q1559),Rates!G:L,3,0)),4)))</f>
        <v/>
      </c>
      <c r="AV1559" s="68" t="str">
        <f t="shared" si="795"/>
        <v/>
      </c>
      <c r="AW1559" s="69" t="str">
        <f t="shared" si="796"/>
        <v/>
      </c>
      <c r="AX1559" s="65" t="str">
        <f t="shared" si="797"/>
        <v/>
      </c>
      <c r="AY1559" s="70" t="str">
        <f>IF(AX1559="","",IF(R1559="Refreshment Beverage",ROUND(SUM(AX1559*Rates!K$19),4),ROUND(SUM(AX1559*(Rates!J$8/100)),4)))</f>
        <v/>
      </c>
      <c r="AZ1559" s="67" t="str">
        <f t="shared" si="798"/>
        <v/>
      </c>
      <c r="BA1559" s="22" t="str">
        <f t="shared" si="799"/>
        <v/>
      </c>
      <c r="BD1559" s="171"/>
      <c r="BE1559" s="171"/>
      <c r="BF1559" s="171"/>
      <c r="BG1559" s="171"/>
    </row>
    <row r="1560" spans="11:59" ht="12.75" customHeight="1" x14ac:dyDescent="0.3">
      <c r="K1560" s="42" t="str">
        <f t="shared" si="771"/>
        <v/>
      </c>
      <c r="L1560" s="55" t="str">
        <f t="shared" si="772"/>
        <v/>
      </c>
      <c r="M1560" s="43" t="str">
        <f t="shared" si="773"/>
        <v/>
      </c>
      <c r="N1560" s="56" t="str" cm="1">
        <f t="array" ref="N1560">IFERROR(IF(_xlfn.SINGLE(B:B)="","",IF(R1560="Beer",SUM(LOOKUP(2,1/(Rates!$B$3:$B$5&lt;=W1560)/(Rates!$C$3:$C$5&gt;=W1560),Rates!$D$3:$D$5)*(X1560/100)*W1560),IF(R1560="Refreshment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56" t="str">
        <f t="shared" si="774"/>
        <v/>
      </c>
      <c r="P1560" s="53"/>
      <c r="Q1560" s="14" t="str">
        <f t="shared" si="775"/>
        <v/>
      </c>
      <c r="R1560" s="57" t="str">
        <f t="shared" si="776"/>
        <v/>
      </c>
      <c r="S1560" s="58" t="str">
        <f>IF(B1560="","",IF(R1560="Refreshment Beverage",VLOOKUP(VALUE(Q1560),Rates!G$15:L$19,2,0),VLOOKUP(VALUE(Q1560),Rates!G$4:L$12,2,0)))</f>
        <v/>
      </c>
      <c r="T1560" s="58" t="str">
        <f t="shared" si="777"/>
        <v/>
      </c>
      <c r="U1560" s="58" t="str">
        <f t="shared" si="778"/>
        <v/>
      </c>
      <c r="V1560" s="58" t="str">
        <f t="shared" si="779"/>
        <v/>
      </c>
      <c r="W1560" s="58" t="str">
        <f t="shared" si="780"/>
        <v/>
      </c>
      <c r="X1560" s="59" t="str">
        <f t="shared" si="781"/>
        <v/>
      </c>
      <c r="Y1560" s="60" t="str">
        <f>IF(B:B="","",IF(R1560="Refreshment Beverage",VLOOKUP(Q1560,Rates!G$15:L$19,6,0)*W1560,VLOOKUP(Q1560,Rates!G$4:L$12,6,0)*W1560))</f>
        <v/>
      </c>
      <c r="Z1560" s="60" t="str">
        <f t="shared" si="782"/>
        <v/>
      </c>
      <c r="AA1560" s="60" t="str">
        <f t="shared" si="800"/>
        <v/>
      </c>
      <c r="AB1560" s="61" t="str" cm="1">
        <f t="array" ref="AB1560">IF(_xlfn.SINGLE(B:B)="","",IF(R1560="Refreshment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61" t="str" cm="1">
        <f t="array" ref="AC1560">IF(_xlfn.SINGLE(B:B)="","",IF(R1560="Refreshment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68">
        <f>IFERROR(IF(R1560="Beer","",IF(OR(Q1560=1,Q1560=2,Q1560=3,Q1560=4),VLOOKUP(Q1560,Rates!$A$31:$B$34,2,0)*W1560,IF(V1560=1,VLOOKUP(U1560,'REB BEV MIN MKUP'!B:E,4,0),IF(V1560&gt;1,VLOOKUP(VALUE(W1560),'REB BEV MIN MKUP'!O:Q,3,0),0)))),0)</f>
        <v>0</v>
      </c>
      <c r="AE1560" s="62" t="str">
        <f t="shared" si="783"/>
        <v/>
      </c>
      <c r="AF1560" s="63" t="str">
        <f t="shared" si="784"/>
        <v/>
      </c>
      <c r="AG1560" s="64" t="str">
        <f t="shared" si="785"/>
        <v/>
      </c>
      <c r="AH1560" s="65" t="str">
        <f t="shared" si="786"/>
        <v/>
      </c>
      <c r="AI1560" s="66" t="str">
        <f>IF(AE:AE="","",IF(R1560="Refreshment Beverage",AK1560*(Rates!J$19/100),ROUND(SUM(AH1560*(Rates!$J$8/100)),4)))</f>
        <v/>
      </c>
      <c r="AJ1560" s="67" t="str">
        <f t="shared" si="787"/>
        <v/>
      </c>
      <c r="AK1560" s="22" t="str">
        <f t="shared" si="788"/>
        <v/>
      </c>
      <c r="AL1560" s="62" t="str">
        <f t="shared" si="789"/>
        <v/>
      </c>
      <c r="AM1560" s="63" t="str">
        <f>IF(AS1560="","",IF(R1560="Refreshment Beverage",ROUND(AS1560*Rates!K$19,4),ROUND(AO1560*(VLOOKUP(VALUE(Q1560),Rates!G$4:L$12,3,0)),4)))</f>
        <v/>
      </c>
      <c r="AN1560" s="68" t="str">
        <f>IF(AS1560="","",IF(R1560="Refreshment Beverage",AS1560*(Rates!J$19/100),MAX(AM1560,AB1560)))</f>
        <v/>
      </c>
      <c r="AO1560" s="69" t="str">
        <f t="shared" si="790"/>
        <v/>
      </c>
      <c r="AP1560" s="69" t="str">
        <f t="shared" si="791"/>
        <v/>
      </c>
      <c r="AQ1560" s="70" t="str">
        <f>IF(AS1560="","",IF(R1560="Refreshment Beverage",ROUND(SUM(VLOOKUP(Q:Q,Rates!G$15:L$19,3,0)*(AS1560-Y1560-Z1560-AA1560)),4),ROUND(SUM(Rates!$K$8*AS1560),4)))</f>
        <v/>
      </c>
      <c r="AR1560" s="66" t="str">
        <f t="shared" si="792"/>
        <v/>
      </c>
      <c r="AS1560" s="22" t="str">
        <f t="shared" si="793"/>
        <v/>
      </c>
      <c r="AT1560" s="62" t="str">
        <f t="shared" si="794"/>
        <v/>
      </c>
      <c r="AU1560" s="63" t="str">
        <f>IF(AX1560="","",IF(R1560="Refreshment Beverage",ROUND((BA1560-Y1560-Z1560-AA1560)*VLOOKUP(VALUE(Q1560),Rates!G$15:L$19,3,0),4),ROUND(AW1560*(VLOOKUP(VALUE(Q1560),Rates!G:L,3,0)),4)))</f>
        <v/>
      </c>
      <c r="AV1560" s="68" t="str">
        <f t="shared" si="795"/>
        <v/>
      </c>
      <c r="AW1560" s="69" t="str">
        <f t="shared" si="796"/>
        <v/>
      </c>
      <c r="AX1560" s="65" t="str">
        <f t="shared" si="797"/>
        <v/>
      </c>
      <c r="AY1560" s="70" t="str">
        <f>IF(AX1560="","",IF(R1560="Refreshment Beverage",ROUND(SUM(AX1560*Rates!K$19),4),ROUND(SUM(AX1560*(Rates!J$8/100)),4)))</f>
        <v/>
      </c>
      <c r="AZ1560" s="67" t="str">
        <f t="shared" si="798"/>
        <v/>
      </c>
      <c r="BA1560" s="22" t="str">
        <f t="shared" si="799"/>
        <v/>
      </c>
      <c r="BD1560" s="171"/>
      <c r="BE1560" s="171"/>
      <c r="BF1560" s="171"/>
      <c r="BG1560" s="171"/>
    </row>
    <row r="1561" spans="11:59" ht="12.75" customHeight="1" x14ac:dyDescent="0.3">
      <c r="K1561" s="42" t="str">
        <f t="shared" si="771"/>
        <v/>
      </c>
      <c r="L1561" s="55" t="str">
        <f t="shared" si="772"/>
        <v/>
      </c>
      <c r="M1561" s="43" t="str">
        <f t="shared" si="773"/>
        <v/>
      </c>
      <c r="N1561" s="56" t="str" cm="1">
        <f t="array" ref="N1561">IFERROR(IF(_xlfn.SINGLE(B:B)="","",IF(R1561="Beer",SUM(LOOKUP(2,1/(Rates!$B$3:$B$5&lt;=W1561)/(Rates!$C$3:$C$5&gt;=W1561),Rates!$D$3:$D$5)*(X1561/100)*W1561),IF(R1561="Refreshment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56" t="str">
        <f t="shared" si="774"/>
        <v/>
      </c>
      <c r="P1561" s="53"/>
      <c r="Q1561" s="14" t="str">
        <f t="shared" si="775"/>
        <v/>
      </c>
      <c r="R1561" s="57" t="str">
        <f t="shared" si="776"/>
        <v/>
      </c>
      <c r="S1561" s="58" t="str">
        <f>IF(B1561="","",IF(R1561="Refreshment Beverage",VLOOKUP(VALUE(Q1561),Rates!G$15:L$19,2,0),VLOOKUP(VALUE(Q1561),Rates!G$4:L$12,2,0)))</f>
        <v/>
      </c>
      <c r="T1561" s="58" t="str">
        <f t="shared" si="777"/>
        <v/>
      </c>
      <c r="U1561" s="58" t="str">
        <f t="shared" si="778"/>
        <v/>
      </c>
      <c r="V1561" s="58" t="str">
        <f t="shared" si="779"/>
        <v/>
      </c>
      <c r="W1561" s="58" t="str">
        <f t="shared" si="780"/>
        <v/>
      </c>
      <c r="X1561" s="59" t="str">
        <f t="shared" si="781"/>
        <v/>
      </c>
      <c r="Y1561" s="60" t="str">
        <f>IF(B:B="","",IF(R1561="Refreshment Beverage",VLOOKUP(Q1561,Rates!G$15:L$19,6,0)*W1561,VLOOKUP(Q1561,Rates!G$4:L$12,6,0)*W1561))</f>
        <v/>
      </c>
      <c r="Z1561" s="60" t="str">
        <f t="shared" si="782"/>
        <v/>
      </c>
      <c r="AA1561" s="60" t="str">
        <f t="shared" si="800"/>
        <v/>
      </c>
      <c r="AB1561" s="61" t="str" cm="1">
        <f t="array" ref="AB1561">IF(_xlfn.SINGLE(B:B)="","",IF(R1561="Refreshment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61" t="str" cm="1">
        <f t="array" ref="AC1561">IF(_xlfn.SINGLE(B:B)="","",IF(R1561="Refreshment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68">
        <f>IFERROR(IF(R1561="Beer","",IF(OR(Q1561=1,Q1561=2,Q1561=3,Q1561=4),VLOOKUP(Q1561,Rates!$A$31:$B$34,2,0)*W1561,IF(V1561=1,VLOOKUP(U1561,'REB BEV MIN MKUP'!B:E,4,0),IF(V1561&gt;1,VLOOKUP(VALUE(W1561),'REB BEV MIN MKUP'!O:Q,3,0),0)))),0)</f>
        <v>0</v>
      </c>
      <c r="AE1561" s="62" t="str">
        <f t="shared" si="783"/>
        <v/>
      </c>
      <c r="AF1561" s="63" t="str">
        <f t="shared" si="784"/>
        <v/>
      </c>
      <c r="AG1561" s="64" t="str">
        <f t="shared" si="785"/>
        <v/>
      </c>
      <c r="AH1561" s="65" t="str">
        <f t="shared" si="786"/>
        <v/>
      </c>
      <c r="AI1561" s="66" t="str">
        <f>IF(AE:AE="","",IF(R1561="Refreshment Beverage",AK1561*(Rates!J$19/100),ROUND(SUM(AH1561*(Rates!$J$8/100)),4)))</f>
        <v/>
      </c>
      <c r="AJ1561" s="67" t="str">
        <f t="shared" si="787"/>
        <v/>
      </c>
      <c r="AK1561" s="22" t="str">
        <f t="shared" si="788"/>
        <v/>
      </c>
      <c r="AL1561" s="62" t="str">
        <f t="shared" si="789"/>
        <v/>
      </c>
      <c r="AM1561" s="63" t="str">
        <f>IF(AS1561="","",IF(R1561="Refreshment Beverage",ROUND(AS1561*Rates!K$19,4),ROUND(AO1561*(VLOOKUP(VALUE(Q1561),Rates!G$4:L$12,3,0)),4)))</f>
        <v/>
      </c>
      <c r="AN1561" s="68" t="str">
        <f>IF(AS1561="","",IF(R1561="Refreshment Beverage",AS1561*(Rates!J$19/100),MAX(AM1561,AB1561)))</f>
        <v/>
      </c>
      <c r="AO1561" s="69" t="str">
        <f t="shared" si="790"/>
        <v/>
      </c>
      <c r="AP1561" s="69" t="str">
        <f t="shared" si="791"/>
        <v/>
      </c>
      <c r="AQ1561" s="70" t="str">
        <f>IF(AS1561="","",IF(R1561="Refreshment Beverage",ROUND(SUM(VLOOKUP(Q:Q,Rates!G$15:L$19,3,0)*(AS1561-Y1561-Z1561-AA1561)),4),ROUND(SUM(Rates!$K$8*AS1561),4)))</f>
        <v/>
      </c>
      <c r="AR1561" s="66" t="str">
        <f t="shared" si="792"/>
        <v/>
      </c>
      <c r="AS1561" s="22" t="str">
        <f t="shared" si="793"/>
        <v/>
      </c>
      <c r="AT1561" s="62" t="str">
        <f t="shared" si="794"/>
        <v/>
      </c>
      <c r="AU1561" s="63" t="str">
        <f>IF(AX1561="","",IF(R1561="Refreshment Beverage",ROUND((BA1561-Y1561-Z1561-AA1561)*VLOOKUP(VALUE(Q1561),Rates!G$15:L$19,3,0),4),ROUND(AW1561*(VLOOKUP(VALUE(Q1561),Rates!G:L,3,0)),4)))</f>
        <v/>
      </c>
      <c r="AV1561" s="68" t="str">
        <f t="shared" si="795"/>
        <v/>
      </c>
      <c r="AW1561" s="69" t="str">
        <f t="shared" si="796"/>
        <v/>
      </c>
      <c r="AX1561" s="65" t="str">
        <f t="shared" si="797"/>
        <v/>
      </c>
      <c r="AY1561" s="70" t="str">
        <f>IF(AX1561="","",IF(R1561="Refreshment Beverage",ROUND(SUM(AX1561*Rates!K$19),4),ROUND(SUM(AX1561*(Rates!J$8/100)),4)))</f>
        <v/>
      </c>
      <c r="AZ1561" s="67" t="str">
        <f t="shared" si="798"/>
        <v/>
      </c>
      <c r="BA1561" s="22" t="str">
        <f t="shared" si="799"/>
        <v/>
      </c>
      <c r="BD1561" s="171"/>
      <c r="BE1561" s="171"/>
      <c r="BF1561" s="171"/>
      <c r="BG1561" s="171"/>
    </row>
    <row r="1562" spans="11:59" ht="12.75" customHeight="1" x14ac:dyDescent="0.3">
      <c r="K1562" s="42" t="str">
        <f t="shared" si="771"/>
        <v/>
      </c>
      <c r="L1562" s="55" t="str">
        <f t="shared" si="772"/>
        <v/>
      </c>
      <c r="M1562" s="43" t="str">
        <f t="shared" si="773"/>
        <v/>
      </c>
      <c r="N1562" s="56" t="str" cm="1">
        <f t="array" ref="N1562">IFERROR(IF(_xlfn.SINGLE(B:B)="","",IF(R1562="Beer",SUM(LOOKUP(2,1/(Rates!$B$3:$B$5&lt;=W1562)/(Rates!$C$3:$C$5&gt;=W1562),Rates!$D$3:$D$5)*(X1562/100)*W1562),IF(R1562="Refreshment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56" t="str">
        <f t="shared" si="774"/>
        <v/>
      </c>
      <c r="P1562" s="53"/>
      <c r="Q1562" s="14" t="str">
        <f t="shared" si="775"/>
        <v/>
      </c>
      <c r="R1562" s="57" t="str">
        <f t="shared" si="776"/>
        <v/>
      </c>
      <c r="S1562" s="58" t="str">
        <f>IF(B1562="","",IF(R1562="Refreshment Beverage",VLOOKUP(VALUE(Q1562),Rates!G$15:L$19,2,0),VLOOKUP(VALUE(Q1562),Rates!G$4:L$12,2,0)))</f>
        <v/>
      </c>
      <c r="T1562" s="58" t="str">
        <f t="shared" si="777"/>
        <v/>
      </c>
      <c r="U1562" s="58" t="str">
        <f t="shared" si="778"/>
        <v/>
      </c>
      <c r="V1562" s="58" t="str">
        <f t="shared" si="779"/>
        <v/>
      </c>
      <c r="W1562" s="58" t="str">
        <f t="shared" si="780"/>
        <v/>
      </c>
      <c r="X1562" s="59" t="str">
        <f t="shared" si="781"/>
        <v/>
      </c>
      <c r="Y1562" s="60" t="str">
        <f>IF(B:B="","",IF(R1562="Refreshment Beverage",VLOOKUP(Q1562,Rates!G$15:L$19,6,0)*W1562,VLOOKUP(Q1562,Rates!G$4:L$12,6,0)*W1562))</f>
        <v/>
      </c>
      <c r="Z1562" s="60" t="str">
        <f t="shared" si="782"/>
        <v/>
      </c>
      <c r="AA1562" s="60" t="str">
        <f t="shared" si="800"/>
        <v/>
      </c>
      <c r="AB1562" s="61" t="str" cm="1">
        <f t="array" ref="AB1562">IF(_xlfn.SINGLE(B:B)="","",IF(R1562="Refreshment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61" t="str" cm="1">
        <f t="array" ref="AC1562">IF(_xlfn.SINGLE(B:B)="","",IF(R1562="Refreshment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68">
        <f>IFERROR(IF(R1562="Beer","",IF(OR(Q1562=1,Q1562=2,Q1562=3,Q1562=4),VLOOKUP(Q1562,Rates!$A$31:$B$34,2,0)*W1562,IF(V1562=1,VLOOKUP(U1562,'REB BEV MIN MKUP'!B:E,4,0),IF(V1562&gt;1,VLOOKUP(VALUE(W1562),'REB BEV MIN MKUP'!O:Q,3,0),0)))),0)</f>
        <v>0</v>
      </c>
      <c r="AE1562" s="62" t="str">
        <f t="shared" si="783"/>
        <v/>
      </c>
      <c r="AF1562" s="63" t="str">
        <f t="shared" si="784"/>
        <v/>
      </c>
      <c r="AG1562" s="64" t="str">
        <f t="shared" si="785"/>
        <v/>
      </c>
      <c r="AH1562" s="65" t="str">
        <f t="shared" si="786"/>
        <v/>
      </c>
      <c r="AI1562" s="66" t="str">
        <f>IF(AE:AE="","",IF(R1562="Refreshment Beverage",AK1562*(Rates!J$19/100),ROUND(SUM(AH1562*(Rates!$J$8/100)),4)))</f>
        <v/>
      </c>
      <c r="AJ1562" s="67" t="str">
        <f t="shared" si="787"/>
        <v/>
      </c>
      <c r="AK1562" s="22" t="str">
        <f t="shared" si="788"/>
        <v/>
      </c>
      <c r="AL1562" s="62" t="str">
        <f t="shared" si="789"/>
        <v/>
      </c>
      <c r="AM1562" s="63" t="str">
        <f>IF(AS1562="","",IF(R1562="Refreshment Beverage",ROUND(AS1562*Rates!K$19,4),ROUND(AO1562*(VLOOKUP(VALUE(Q1562),Rates!G$4:L$12,3,0)),4)))</f>
        <v/>
      </c>
      <c r="AN1562" s="68" t="str">
        <f>IF(AS1562="","",IF(R1562="Refreshment Beverage",AS1562*(Rates!J$19/100),MAX(AM1562,AB1562)))</f>
        <v/>
      </c>
      <c r="AO1562" s="69" t="str">
        <f t="shared" si="790"/>
        <v/>
      </c>
      <c r="AP1562" s="69" t="str">
        <f t="shared" si="791"/>
        <v/>
      </c>
      <c r="AQ1562" s="70" t="str">
        <f>IF(AS1562="","",IF(R1562="Refreshment Beverage",ROUND(SUM(VLOOKUP(Q:Q,Rates!G$15:L$19,3,0)*(AS1562-Y1562-Z1562-AA1562)),4),ROUND(SUM(Rates!$K$8*AS1562),4)))</f>
        <v/>
      </c>
      <c r="AR1562" s="66" t="str">
        <f t="shared" si="792"/>
        <v/>
      </c>
      <c r="AS1562" s="22" t="str">
        <f t="shared" si="793"/>
        <v/>
      </c>
      <c r="AT1562" s="62" t="str">
        <f t="shared" si="794"/>
        <v/>
      </c>
      <c r="AU1562" s="63" t="str">
        <f>IF(AX1562="","",IF(R1562="Refreshment Beverage",ROUND((BA1562-Y1562-Z1562-AA1562)*VLOOKUP(VALUE(Q1562),Rates!G$15:L$19,3,0),4),ROUND(AW1562*(VLOOKUP(VALUE(Q1562),Rates!G:L,3,0)),4)))</f>
        <v/>
      </c>
      <c r="AV1562" s="68" t="str">
        <f t="shared" si="795"/>
        <v/>
      </c>
      <c r="AW1562" s="69" t="str">
        <f t="shared" si="796"/>
        <v/>
      </c>
      <c r="AX1562" s="65" t="str">
        <f t="shared" si="797"/>
        <v/>
      </c>
      <c r="AY1562" s="70" t="str">
        <f>IF(AX1562="","",IF(R1562="Refreshment Beverage",ROUND(SUM(AX1562*Rates!K$19),4),ROUND(SUM(AX1562*(Rates!J$8/100)),4)))</f>
        <v/>
      </c>
      <c r="AZ1562" s="67" t="str">
        <f t="shared" si="798"/>
        <v/>
      </c>
      <c r="BA1562" s="22" t="str">
        <f t="shared" si="799"/>
        <v/>
      </c>
      <c r="BD1562" s="171"/>
      <c r="BE1562" s="171"/>
      <c r="BF1562" s="171"/>
      <c r="BG1562" s="171"/>
    </row>
    <row r="1563" spans="11:59" ht="12.75" customHeight="1" x14ac:dyDescent="0.3">
      <c r="K1563" s="42" t="str">
        <f t="shared" si="771"/>
        <v/>
      </c>
      <c r="L1563" s="55" t="str">
        <f t="shared" si="772"/>
        <v/>
      </c>
      <c r="M1563" s="43" t="str">
        <f t="shared" si="773"/>
        <v/>
      </c>
      <c r="N1563" s="56" t="str" cm="1">
        <f t="array" ref="N1563">IFERROR(IF(_xlfn.SINGLE(B:B)="","",IF(R1563="Beer",SUM(LOOKUP(2,1/(Rates!$B$3:$B$5&lt;=W1563)/(Rates!$C$3:$C$5&gt;=W1563),Rates!$D$3:$D$5)*(X1563/100)*W1563),IF(R1563="Refreshment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56" t="str">
        <f t="shared" si="774"/>
        <v/>
      </c>
      <c r="P1563" s="53"/>
      <c r="Q1563" s="14" t="str">
        <f t="shared" si="775"/>
        <v/>
      </c>
      <c r="R1563" s="57" t="str">
        <f t="shared" si="776"/>
        <v/>
      </c>
      <c r="S1563" s="58" t="str">
        <f>IF(B1563="","",IF(R1563="Refreshment Beverage",VLOOKUP(VALUE(Q1563),Rates!G$15:L$19,2,0),VLOOKUP(VALUE(Q1563),Rates!G$4:L$12,2,0)))</f>
        <v/>
      </c>
      <c r="T1563" s="58" t="str">
        <f t="shared" si="777"/>
        <v/>
      </c>
      <c r="U1563" s="58" t="str">
        <f t="shared" si="778"/>
        <v/>
      </c>
      <c r="V1563" s="58" t="str">
        <f t="shared" si="779"/>
        <v/>
      </c>
      <c r="W1563" s="58" t="str">
        <f t="shared" si="780"/>
        <v/>
      </c>
      <c r="X1563" s="59" t="str">
        <f t="shared" si="781"/>
        <v/>
      </c>
      <c r="Y1563" s="60" t="str">
        <f>IF(B:B="","",IF(R1563="Refreshment Beverage",VLOOKUP(Q1563,Rates!G$15:L$19,6,0)*W1563,VLOOKUP(Q1563,Rates!G$4:L$12,6,0)*W1563))</f>
        <v/>
      </c>
      <c r="Z1563" s="60" t="str">
        <f t="shared" si="782"/>
        <v/>
      </c>
      <c r="AA1563" s="60" t="str">
        <f t="shared" si="800"/>
        <v/>
      </c>
      <c r="AB1563" s="61" t="str" cm="1">
        <f t="array" ref="AB1563">IF(_xlfn.SINGLE(B:B)="","",IF(R1563="Refreshment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61" t="str" cm="1">
        <f t="array" ref="AC1563">IF(_xlfn.SINGLE(B:B)="","",IF(R1563="Refreshment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68">
        <f>IFERROR(IF(R1563="Beer","",IF(OR(Q1563=1,Q1563=2,Q1563=3,Q1563=4),VLOOKUP(Q1563,Rates!$A$31:$B$34,2,0)*W1563,IF(V1563=1,VLOOKUP(U1563,'REB BEV MIN MKUP'!B:E,4,0),IF(V1563&gt;1,VLOOKUP(VALUE(W1563),'REB BEV MIN MKUP'!O:Q,3,0),0)))),0)</f>
        <v>0</v>
      </c>
      <c r="AE1563" s="62" t="str">
        <f t="shared" si="783"/>
        <v/>
      </c>
      <c r="AF1563" s="63" t="str">
        <f t="shared" si="784"/>
        <v/>
      </c>
      <c r="AG1563" s="64" t="str">
        <f t="shared" si="785"/>
        <v/>
      </c>
      <c r="AH1563" s="65" t="str">
        <f t="shared" si="786"/>
        <v/>
      </c>
      <c r="AI1563" s="66" t="str">
        <f>IF(AE:AE="","",IF(R1563="Refreshment Beverage",AK1563*(Rates!J$19/100),ROUND(SUM(AH1563*(Rates!$J$8/100)),4)))</f>
        <v/>
      </c>
      <c r="AJ1563" s="67" t="str">
        <f t="shared" si="787"/>
        <v/>
      </c>
      <c r="AK1563" s="22" t="str">
        <f t="shared" si="788"/>
        <v/>
      </c>
      <c r="AL1563" s="62" t="str">
        <f t="shared" si="789"/>
        <v/>
      </c>
      <c r="AM1563" s="63" t="str">
        <f>IF(AS1563="","",IF(R1563="Refreshment Beverage",ROUND(AS1563*Rates!K$19,4),ROUND(AO1563*(VLOOKUP(VALUE(Q1563),Rates!G$4:L$12,3,0)),4)))</f>
        <v/>
      </c>
      <c r="AN1563" s="68" t="str">
        <f>IF(AS1563="","",IF(R1563="Refreshment Beverage",AS1563*(Rates!J$19/100),MAX(AM1563,AB1563)))</f>
        <v/>
      </c>
      <c r="AO1563" s="69" t="str">
        <f t="shared" si="790"/>
        <v/>
      </c>
      <c r="AP1563" s="69" t="str">
        <f t="shared" si="791"/>
        <v/>
      </c>
      <c r="AQ1563" s="70" t="str">
        <f>IF(AS1563="","",IF(R1563="Refreshment Beverage",ROUND(SUM(VLOOKUP(Q:Q,Rates!G$15:L$19,3,0)*(AS1563-Y1563-Z1563-AA1563)),4),ROUND(SUM(Rates!$K$8*AS1563),4)))</f>
        <v/>
      </c>
      <c r="AR1563" s="66" t="str">
        <f t="shared" si="792"/>
        <v/>
      </c>
      <c r="AS1563" s="22" t="str">
        <f t="shared" si="793"/>
        <v/>
      </c>
      <c r="AT1563" s="62" t="str">
        <f t="shared" si="794"/>
        <v/>
      </c>
      <c r="AU1563" s="63" t="str">
        <f>IF(AX1563="","",IF(R1563="Refreshment Beverage",ROUND((BA1563-Y1563-Z1563-AA1563)*VLOOKUP(VALUE(Q1563),Rates!G$15:L$19,3,0),4),ROUND(AW1563*(VLOOKUP(VALUE(Q1563),Rates!G:L,3,0)),4)))</f>
        <v/>
      </c>
      <c r="AV1563" s="68" t="str">
        <f t="shared" si="795"/>
        <v/>
      </c>
      <c r="AW1563" s="69" t="str">
        <f t="shared" si="796"/>
        <v/>
      </c>
      <c r="AX1563" s="65" t="str">
        <f t="shared" si="797"/>
        <v/>
      </c>
      <c r="AY1563" s="70" t="str">
        <f>IF(AX1563="","",IF(R1563="Refreshment Beverage",ROUND(SUM(AX1563*Rates!K$19),4),ROUND(SUM(AX1563*(Rates!J$8/100)),4)))</f>
        <v/>
      </c>
      <c r="AZ1563" s="67" t="str">
        <f t="shared" si="798"/>
        <v/>
      </c>
      <c r="BA1563" s="22" t="str">
        <f t="shared" si="799"/>
        <v/>
      </c>
      <c r="BD1563" s="171"/>
      <c r="BE1563" s="171"/>
      <c r="BF1563" s="171"/>
      <c r="BG1563" s="171"/>
    </row>
    <row r="1564" spans="11:59" ht="12.75" customHeight="1" x14ac:dyDescent="0.3">
      <c r="K1564" s="42" t="str">
        <f t="shared" si="771"/>
        <v/>
      </c>
      <c r="L1564" s="55" t="str">
        <f t="shared" si="772"/>
        <v/>
      </c>
      <c r="M1564" s="43" t="str">
        <f t="shared" si="773"/>
        <v/>
      </c>
      <c r="N1564" s="56" t="str" cm="1">
        <f t="array" ref="N1564">IFERROR(IF(_xlfn.SINGLE(B:B)="","",IF(R1564="Beer",SUM(LOOKUP(2,1/(Rates!$B$3:$B$5&lt;=W1564)/(Rates!$C$3:$C$5&gt;=W1564),Rates!$D$3:$D$5)*(X1564/100)*W1564),IF(R1564="Refreshment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56" t="str">
        <f t="shared" si="774"/>
        <v/>
      </c>
      <c r="P1564" s="53"/>
      <c r="Q1564" s="14" t="str">
        <f t="shared" si="775"/>
        <v/>
      </c>
      <c r="R1564" s="57" t="str">
        <f t="shared" si="776"/>
        <v/>
      </c>
      <c r="S1564" s="58" t="str">
        <f>IF(B1564="","",IF(R1564="Refreshment Beverage",VLOOKUP(VALUE(Q1564),Rates!G$15:L$19,2,0),VLOOKUP(VALUE(Q1564),Rates!G$4:L$12,2,0)))</f>
        <v/>
      </c>
      <c r="T1564" s="58" t="str">
        <f t="shared" si="777"/>
        <v/>
      </c>
      <c r="U1564" s="58" t="str">
        <f t="shared" si="778"/>
        <v/>
      </c>
      <c r="V1564" s="58" t="str">
        <f t="shared" si="779"/>
        <v/>
      </c>
      <c r="W1564" s="58" t="str">
        <f t="shared" si="780"/>
        <v/>
      </c>
      <c r="X1564" s="59" t="str">
        <f t="shared" si="781"/>
        <v/>
      </c>
      <c r="Y1564" s="60" t="str">
        <f>IF(B:B="","",IF(R1564="Refreshment Beverage",VLOOKUP(Q1564,Rates!G$15:L$19,6,0)*W1564,VLOOKUP(Q1564,Rates!G$4:L$12,6,0)*W1564))</f>
        <v/>
      </c>
      <c r="Z1564" s="60" t="str">
        <f t="shared" si="782"/>
        <v/>
      </c>
      <c r="AA1564" s="60" t="str">
        <f t="shared" si="800"/>
        <v/>
      </c>
      <c r="AB1564" s="61" t="str" cm="1">
        <f t="array" ref="AB1564">IF(_xlfn.SINGLE(B:B)="","",IF(R1564="Refreshment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61" t="str" cm="1">
        <f t="array" ref="AC1564">IF(_xlfn.SINGLE(B:B)="","",IF(R1564="Refreshment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68">
        <f>IFERROR(IF(R1564="Beer","",IF(OR(Q1564=1,Q1564=2,Q1564=3,Q1564=4),VLOOKUP(Q1564,Rates!$A$31:$B$34,2,0)*W1564,IF(V1564=1,VLOOKUP(U1564,'REB BEV MIN MKUP'!B:E,4,0),IF(V1564&gt;1,VLOOKUP(VALUE(W1564),'REB BEV MIN MKUP'!O:Q,3,0),0)))),0)</f>
        <v>0</v>
      </c>
      <c r="AE1564" s="62" t="str">
        <f t="shared" si="783"/>
        <v/>
      </c>
      <c r="AF1564" s="63" t="str">
        <f t="shared" si="784"/>
        <v/>
      </c>
      <c r="AG1564" s="64" t="str">
        <f t="shared" si="785"/>
        <v/>
      </c>
      <c r="AH1564" s="65" t="str">
        <f t="shared" si="786"/>
        <v/>
      </c>
      <c r="AI1564" s="66" t="str">
        <f>IF(AE:AE="","",IF(R1564="Refreshment Beverage",AK1564*(Rates!J$19/100),ROUND(SUM(AH1564*(Rates!$J$8/100)),4)))</f>
        <v/>
      </c>
      <c r="AJ1564" s="67" t="str">
        <f t="shared" si="787"/>
        <v/>
      </c>
      <c r="AK1564" s="22" t="str">
        <f t="shared" si="788"/>
        <v/>
      </c>
      <c r="AL1564" s="62" t="str">
        <f t="shared" si="789"/>
        <v/>
      </c>
      <c r="AM1564" s="63" t="str">
        <f>IF(AS1564="","",IF(R1564="Refreshment Beverage",ROUND(AS1564*Rates!K$19,4),ROUND(AO1564*(VLOOKUP(VALUE(Q1564),Rates!G$4:L$12,3,0)),4)))</f>
        <v/>
      </c>
      <c r="AN1564" s="68" t="str">
        <f>IF(AS1564="","",IF(R1564="Refreshment Beverage",AS1564*(Rates!J$19/100),MAX(AM1564,AB1564)))</f>
        <v/>
      </c>
      <c r="AO1564" s="69" t="str">
        <f t="shared" si="790"/>
        <v/>
      </c>
      <c r="AP1564" s="69" t="str">
        <f t="shared" si="791"/>
        <v/>
      </c>
      <c r="AQ1564" s="70" t="str">
        <f>IF(AS1564="","",IF(R1564="Refreshment Beverage",ROUND(SUM(VLOOKUP(Q:Q,Rates!G$15:L$19,3,0)*(AS1564-Y1564-Z1564-AA1564)),4),ROUND(SUM(Rates!$K$8*AS1564),4)))</f>
        <v/>
      </c>
      <c r="AR1564" s="66" t="str">
        <f t="shared" si="792"/>
        <v/>
      </c>
      <c r="AS1564" s="22" t="str">
        <f t="shared" si="793"/>
        <v/>
      </c>
      <c r="AT1564" s="62" t="str">
        <f t="shared" si="794"/>
        <v/>
      </c>
      <c r="AU1564" s="63" t="str">
        <f>IF(AX1564="","",IF(R1564="Refreshment Beverage",ROUND((BA1564-Y1564-Z1564-AA1564)*VLOOKUP(VALUE(Q1564),Rates!G$15:L$19,3,0),4),ROUND(AW1564*(VLOOKUP(VALUE(Q1564),Rates!G:L,3,0)),4)))</f>
        <v/>
      </c>
      <c r="AV1564" s="68" t="str">
        <f t="shared" si="795"/>
        <v/>
      </c>
      <c r="AW1564" s="69" t="str">
        <f t="shared" si="796"/>
        <v/>
      </c>
      <c r="AX1564" s="65" t="str">
        <f t="shared" si="797"/>
        <v/>
      </c>
      <c r="AY1564" s="70" t="str">
        <f>IF(AX1564="","",IF(R1564="Refreshment Beverage",ROUND(SUM(AX1564*Rates!K$19),4),ROUND(SUM(AX1564*(Rates!J$8/100)),4)))</f>
        <v/>
      </c>
      <c r="AZ1564" s="67" t="str">
        <f t="shared" si="798"/>
        <v/>
      </c>
      <c r="BA1564" s="22" t="str">
        <f t="shared" si="799"/>
        <v/>
      </c>
      <c r="BD1564" s="171"/>
      <c r="BE1564" s="171"/>
      <c r="BF1564" s="171"/>
      <c r="BG1564" s="171"/>
    </row>
    <row r="1565" spans="11:59" ht="12.75" customHeight="1" x14ac:dyDescent="0.3">
      <c r="K1565" s="42" t="str">
        <f t="shared" si="771"/>
        <v/>
      </c>
      <c r="L1565" s="55" t="str">
        <f t="shared" si="772"/>
        <v/>
      </c>
      <c r="M1565" s="43" t="str">
        <f t="shared" si="773"/>
        <v/>
      </c>
      <c r="N1565" s="56" t="str" cm="1">
        <f t="array" ref="N1565">IFERROR(IF(_xlfn.SINGLE(B:B)="","",IF(R1565="Beer",SUM(LOOKUP(2,1/(Rates!$B$3:$B$5&lt;=W1565)/(Rates!$C$3:$C$5&gt;=W1565),Rates!$D$3:$D$5)*(X1565/100)*W1565),IF(R1565="Refreshment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56" t="str">
        <f t="shared" si="774"/>
        <v/>
      </c>
      <c r="P1565" s="53"/>
      <c r="Q1565" s="14" t="str">
        <f t="shared" si="775"/>
        <v/>
      </c>
      <c r="R1565" s="57" t="str">
        <f t="shared" si="776"/>
        <v/>
      </c>
      <c r="S1565" s="58" t="str">
        <f>IF(B1565="","",IF(R1565="Refreshment Beverage",VLOOKUP(VALUE(Q1565),Rates!G$15:L$19,2,0),VLOOKUP(VALUE(Q1565),Rates!G$4:L$12,2,0)))</f>
        <v/>
      </c>
      <c r="T1565" s="58" t="str">
        <f t="shared" si="777"/>
        <v/>
      </c>
      <c r="U1565" s="58" t="str">
        <f t="shared" si="778"/>
        <v/>
      </c>
      <c r="V1565" s="58" t="str">
        <f t="shared" si="779"/>
        <v/>
      </c>
      <c r="W1565" s="58" t="str">
        <f t="shared" si="780"/>
        <v/>
      </c>
      <c r="X1565" s="59" t="str">
        <f t="shared" si="781"/>
        <v/>
      </c>
      <c r="Y1565" s="60" t="str">
        <f>IF(B:B="","",IF(R1565="Refreshment Beverage",VLOOKUP(Q1565,Rates!G$15:L$19,6,0)*W1565,VLOOKUP(Q1565,Rates!G$4:L$12,6,0)*W1565))</f>
        <v/>
      </c>
      <c r="Z1565" s="60" t="str">
        <f t="shared" si="782"/>
        <v/>
      </c>
      <c r="AA1565" s="60" t="str">
        <f t="shared" si="800"/>
        <v/>
      </c>
      <c r="AB1565" s="61" t="str" cm="1">
        <f t="array" ref="AB1565">IF(_xlfn.SINGLE(B:B)="","",IF(R1565="Refreshment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61" t="str" cm="1">
        <f t="array" ref="AC1565">IF(_xlfn.SINGLE(B:B)="","",IF(R1565="Refreshment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68">
        <f>IFERROR(IF(R1565="Beer","",IF(OR(Q1565=1,Q1565=2,Q1565=3,Q1565=4),VLOOKUP(Q1565,Rates!$A$31:$B$34,2,0)*W1565,IF(V1565=1,VLOOKUP(U1565,'REB BEV MIN MKUP'!B:E,4,0),IF(V1565&gt;1,VLOOKUP(VALUE(W1565),'REB BEV MIN MKUP'!O:Q,3,0),0)))),0)</f>
        <v>0</v>
      </c>
      <c r="AE1565" s="62" t="str">
        <f t="shared" si="783"/>
        <v/>
      </c>
      <c r="AF1565" s="63" t="str">
        <f t="shared" si="784"/>
        <v/>
      </c>
      <c r="AG1565" s="64" t="str">
        <f t="shared" si="785"/>
        <v/>
      </c>
      <c r="AH1565" s="65" t="str">
        <f t="shared" si="786"/>
        <v/>
      </c>
      <c r="AI1565" s="66" t="str">
        <f>IF(AE:AE="","",IF(R1565="Refreshment Beverage",AK1565*(Rates!J$19/100),ROUND(SUM(AH1565*(Rates!$J$8/100)),4)))</f>
        <v/>
      </c>
      <c r="AJ1565" s="67" t="str">
        <f t="shared" si="787"/>
        <v/>
      </c>
      <c r="AK1565" s="22" t="str">
        <f t="shared" si="788"/>
        <v/>
      </c>
      <c r="AL1565" s="62" t="str">
        <f t="shared" si="789"/>
        <v/>
      </c>
      <c r="AM1565" s="63" t="str">
        <f>IF(AS1565="","",IF(R1565="Refreshment Beverage",ROUND(AS1565*Rates!K$19,4),ROUND(AO1565*(VLOOKUP(VALUE(Q1565),Rates!G$4:L$12,3,0)),4)))</f>
        <v/>
      </c>
      <c r="AN1565" s="68" t="str">
        <f>IF(AS1565="","",IF(R1565="Refreshment Beverage",AS1565*(Rates!J$19/100),MAX(AM1565,AB1565)))</f>
        <v/>
      </c>
      <c r="AO1565" s="69" t="str">
        <f t="shared" si="790"/>
        <v/>
      </c>
      <c r="AP1565" s="69" t="str">
        <f t="shared" si="791"/>
        <v/>
      </c>
      <c r="AQ1565" s="70" t="str">
        <f>IF(AS1565="","",IF(R1565="Refreshment Beverage",ROUND(SUM(VLOOKUP(Q:Q,Rates!G$15:L$19,3,0)*(AS1565-Y1565-Z1565-AA1565)),4),ROUND(SUM(Rates!$K$8*AS1565),4)))</f>
        <v/>
      </c>
      <c r="AR1565" s="66" t="str">
        <f t="shared" si="792"/>
        <v/>
      </c>
      <c r="AS1565" s="22" t="str">
        <f t="shared" si="793"/>
        <v/>
      </c>
      <c r="AT1565" s="62" t="str">
        <f t="shared" si="794"/>
        <v/>
      </c>
      <c r="AU1565" s="63" t="str">
        <f>IF(AX1565="","",IF(R1565="Refreshment Beverage",ROUND((BA1565-Y1565-Z1565-AA1565)*VLOOKUP(VALUE(Q1565),Rates!G$15:L$19,3,0),4),ROUND(AW1565*(VLOOKUP(VALUE(Q1565),Rates!G:L,3,0)),4)))</f>
        <v/>
      </c>
      <c r="AV1565" s="68" t="str">
        <f t="shared" si="795"/>
        <v/>
      </c>
      <c r="AW1565" s="69" t="str">
        <f t="shared" si="796"/>
        <v/>
      </c>
      <c r="AX1565" s="65" t="str">
        <f t="shared" si="797"/>
        <v/>
      </c>
      <c r="AY1565" s="70" t="str">
        <f>IF(AX1565="","",IF(R1565="Refreshment Beverage",ROUND(SUM(AX1565*Rates!K$19),4),ROUND(SUM(AX1565*(Rates!J$8/100)),4)))</f>
        <v/>
      </c>
      <c r="AZ1565" s="67" t="str">
        <f t="shared" si="798"/>
        <v/>
      </c>
      <c r="BA1565" s="22" t="str">
        <f t="shared" si="799"/>
        <v/>
      </c>
      <c r="BD1565" s="171"/>
      <c r="BE1565" s="171"/>
      <c r="BF1565" s="171"/>
      <c r="BG1565" s="171"/>
    </row>
    <row r="1566" spans="11:59" ht="12.75" customHeight="1" x14ac:dyDescent="0.3">
      <c r="K1566" s="42" t="str">
        <f t="shared" si="771"/>
        <v/>
      </c>
      <c r="L1566" s="55" t="str">
        <f t="shared" si="772"/>
        <v/>
      </c>
      <c r="M1566" s="43" t="str">
        <f t="shared" si="773"/>
        <v/>
      </c>
      <c r="N1566" s="56" t="str" cm="1">
        <f t="array" ref="N1566">IFERROR(IF(_xlfn.SINGLE(B:B)="","",IF(R1566="Beer",SUM(LOOKUP(2,1/(Rates!$B$3:$B$5&lt;=W1566)/(Rates!$C$3:$C$5&gt;=W1566),Rates!$D$3:$D$5)*(X1566/100)*W1566),IF(R1566="Refreshment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56" t="str">
        <f t="shared" si="774"/>
        <v/>
      </c>
      <c r="P1566" s="53"/>
      <c r="Q1566" s="14" t="str">
        <f t="shared" si="775"/>
        <v/>
      </c>
      <c r="R1566" s="57" t="str">
        <f t="shared" si="776"/>
        <v/>
      </c>
      <c r="S1566" s="58" t="str">
        <f>IF(B1566="","",IF(R1566="Refreshment Beverage",VLOOKUP(VALUE(Q1566),Rates!G$15:L$19,2,0),VLOOKUP(VALUE(Q1566),Rates!G$4:L$12,2,0)))</f>
        <v/>
      </c>
      <c r="T1566" s="58" t="str">
        <f t="shared" si="777"/>
        <v/>
      </c>
      <c r="U1566" s="58" t="str">
        <f t="shared" si="778"/>
        <v/>
      </c>
      <c r="V1566" s="58" t="str">
        <f t="shared" si="779"/>
        <v/>
      </c>
      <c r="W1566" s="58" t="str">
        <f t="shared" si="780"/>
        <v/>
      </c>
      <c r="X1566" s="59" t="str">
        <f t="shared" si="781"/>
        <v/>
      </c>
      <c r="Y1566" s="60" t="str">
        <f>IF(B:B="","",IF(R1566="Refreshment Beverage",VLOOKUP(Q1566,Rates!G$15:L$19,6,0)*W1566,VLOOKUP(Q1566,Rates!G$4:L$12,6,0)*W1566))</f>
        <v/>
      </c>
      <c r="Z1566" s="60" t="str">
        <f t="shared" si="782"/>
        <v/>
      </c>
      <c r="AA1566" s="60" t="str">
        <f t="shared" si="800"/>
        <v/>
      </c>
      <c r="AB1566" s="61" t="str" cm="1">
        <f t="array" ref="AB1566">IF(_xlfn.SINGLE(B:B)="","",IF(R1566="Refreshment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61" t="str" cm="1">
        <f t="array" ref="AC1566">IF(_xlfn.SINGLE(B:B)="","",IF(R1566="Refreshment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68">
        <f>IFERROR(IF(R1566="Beer","",IF(OR(Q1566=1,Q1566=2,Q1566=3,Q1566=4),VLOOKUP(Q1566,Rates!$A$31:$B$34,2,0)*W1566,IF(V1566=1,VLOOKUP(U1566,'REB BEV MIN MKUP'!B:E,4,0),IF(V1566&gt;1,VLOOKUP(VALUE(W1566),'REB BEV MIN MKUP'!O:Q,3,0),0)))),0)</f>
        <v>0</v>
      </c>
      <c r="AE1566" s="62" t="str">
        <f t="shared" si="783"/>
        <v/>
      </c>
      <c r="AF1566" s="63" t="str">
        <f t="shared" si="784"/>
        <v/>
      </c>
      <c r="AG1566" s="64" t="str">
        <f t="shared" si="785"/>
        <v/>
      </c>
      <c r="AH1566" s="65" t="str">
        <f t="shared" si="786"/>
        <v/>
      </c>
      <c r="AI1566" s="66" t="str">
        <f>IF(AE:AE="","",IF(R1566="Refreshment Beverage",AK1566*(Rates!J$19/100),ROUND(SUM(AH1566*(Rates!$J$8/100)),4)))</f>
        <v/>
      </c>
      <c r="AJ1566" s="67" t="str">
        <f t="shared" si="787"/>
        <v/>
      </c>
      <c r="AK1566" s="22" t="str">
        <f t="shared" si="788"/>
        <v/>
      </c>
      <c r="AL1566" s="62" t="str">
        <f t="shared" si="789"/>
        <v/>
      </c>
      <c r="AM1566" s="63" t="str">
        <f>IF(AS1566="","",IF(R1566="Refreshment Beverage",ROUND(AS1566*Rates!K$19,4),ROUND(AO1566*(VLOOKUP(VALUE(Q1566),Rates!G$4:L$12,3,0)),4)))</f>
        <v/>
      </c>
      <c r="AN1566" s="68" t="str">
        <f>IF(AS1566="","",IF(R1566="Refreshment Beverage",AS1566*(Rates!J$19/100),MAX(AM1566,AB1566)))</f>
        <v/>
      </c>
      <c r="AO1566" s="69" t="str">
        <f t="shared" si="790"/>
        <v/>
      </c>
      <c r="AP1566" s="69" t="str">
        <f t="shared" si="791"/>
        <v/>
      </c>
      <c r="AQ1566" s="70" t="str">
        <f>IF(AS1566="","",IF(R1566="Refreshment Beverage",ROUND(SUM(VLOOKUP(Q:Q,Rates!G$15:L$19,3,0)*(AS1566-Y1566-Z1566-AA1566)),4),ROUND(SUM(Rates!$K$8*AS1566),4)))</f>
        <v/>
      </c>
      <c r="AR1566" s="66" t="str">
        <f t="shared" si="792"/>
        <v/>
      </c>
      <c r="AS1566" s="22" t="str">
        <f t="shared" si="793"/>
        <v/>
      </c>
      <c r="AT1566" s="62" t="str">
        <f t="shared" si="794"/>
        <v/>
      </c>
      <c r="AU1566" s="63" t="str">
        <f>IF(AX1566="","",IF(R1566="Refreshment Beverage",ROUND((BA1566-Y1566-Z1566-AA1566)*VLOOKUP(VALUE(Q1566),Rates!G$15:L$19,3,0),4),ROUND(AW1566*(VLOOKUP(VALUE(Q1566),Rates!G:L,3,0)),4)))</f>
        <v/>
      </c>
      <c r="AV1566" s="68" t="str">
        <f t="shared" si="795"/>
        <v/>
      </c>
      <c r="AW1566" s="69" t="str">
        <f t="shared" si="796"/>
        <v/>
      </c>
      <c r="AX1566" s="65" t="str">
        <f t="shared" si="797"/>
        <v/>
      </c>
      <c r="AY1566" s="70" t="str">
        <f>IF(AX1566="","",IF(R1566="Refreshment Beverage",ROUND(SUM(AX1566*Rates!K$19),4),ROUND(SUM(AX1566*(Rates!J$8/100)),4)))</f>
        <v/>
      </c>
      <c r="AZ1566" s="67" t="str">
        <f t="shared" si="798"/>
        <v/>
      </c>
      <c r="BA1566" s="22" t="str">
        <f t="shared" si="799"/>
        <v/>
      </c>
      <c r="BD1566" s="171"/>
      <c r="BE1566" s="171"/>
      <c r="BF1566" s="171"/>
      <c r="BG1566" s="171"/>
    </row>
    <row r="1567" spans="11:59" ht="12.75" customHeight="1" x14ac:dyDescent="0.3">
      <c r="K1567" s="42" t="str">
        <f t="shared" si="771"/>
        <v/>
      </c>
      <c r="L1567" s="55" t="str">
        <f t="shared" si="772"/>
        <v/>
      </c>
      <c r="M1567" s="43" t="str">
        <f t="shared" si="773"/>
        <v/>
      </c>
      <c r="N1567" s="56" t="str" cm="1">
        <f t="array" ref="N1567">IFERROR(IF(_xlfn.SINGLE(B:B)="","",IF(R1567="Beer",SUM(LOOKUP(2,1/(Rates!$B$3:$B$5&lt;=W1567)/(Rates!$C$3:$C$5&gt;=W1567),Rates!$D$3:$D$5)*(X1567/100)*W1567),IF(R1567="Refreshment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56" t="str">
        <f t="shared" si="774"/>
        <v/>
      </c>
      <c r="P1567" s="53"/>
      <c r="Q1567" s="14" t="str">
        <f t="shared" si="775"/>
        <v/>
      </c>
      <c r="R1567" s="57" t="str">
        <f t="shared" si="776"/>
        <v/>
      </c>
      <c r="S1567" s="58" t="str">
        <f>IF(B1567="","",IF(R1567="Refreshment Beverage",VLOOKUP(VALUE(Q1567),Rates!G$15:L$19,2,0),VLOOKUP(VALUE(Q1567),Rates!G$4:L$12,2,0)))</f>
        <v/>
      </c>
      <c r="T1567" s="58" t="str">
        <f t="shared" si="777"/>
        <v/>
      </c>
      <c r="U1567" s="58" t="str">
        <f t="shared" si="778"/>
        <v/>
      </c>
      <c r="V1567" s="58" t="str">
        <f t="shared" si="779"/>
        <v/>
      </c>
      <c r="W1567" s="58" t="str">
        <f t="shared" si="780"/>
        <v/>
      </c>
      <c r="X1567" s="59" t="str">
        <f t="shared" si="781"/>
        <v/>
      </c>
      <c r="Y1567" s="60" t="str">
        <f>IF(B:B="","",IF(R1567="Refreshment Beverage",VLOOKUP(Q1567,Rates!G$15:L$19,6,0)*W1567,VLOOKUP(Q1567,Rates!G$4:L$12,6,0)*W1567))</f>
        <v/>
      </c>
      <c r="Z1567" s="60" t="str">
        <f t="shared" si="782"/>
        <v/>
      </c>
      <c r="AA1567" s="60" t="str">
        <f t="shared" si="800"/>
        <v/>
      </c>
      <c r="AB1567" s="61" t="str" cm="1">
        <f t="array" ref="AB1567">IF(_xlfn.SINGLE(B:B)="","",IF(R1567="Refreshment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61" t="str" cm="1">
        <f t="array" ref="AC1567">IF(_xlfn.SINGLE(B:B)="","",IF(R1567="Refreshment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68">
        <f>IFERROR(IF(R1567="Beer","",IF(OR(Q1567=1,Q1567=2,Q1567=3,Q1567=4),VLOOKUP(Q1567,Rates!$A$31:$B$34,2,0)*W1567,IF(V1567=1,VLOOKUP(U1567,'REB BEV MIN MKUP'!B:E,4,0),IF(V1567&gt;1,VLOOKUP(VALUE(W1567),'REB BEV MIN MKUP'!O:Q,3,0),0)))),0)</f>
        <v>0</v>
      </c>
      <c r="AE1567" s="62" t="str">
        <f t="shared" si="783"/>
        <v/>
      </c>
      <c r="AF1567" s="63" t="str">
        <f t="shared" si="784"/>
        <v/>
      </c>
      <c r="AG1567" s="64" t="str">
        <f t="shared" si="785"/>
        <v/>
      </c>
      <c r="AH1567" s="65" t="str">
        <f t="shared" si="786"/>
        <v/>
      </c>
      <c r="AI1567" s="66" t="str">
        <f>IF(AE:AE="","",IF(R1567="Refreshment Beverage",AK1567*(Rates!J$19/100),ROUND(SUM(AH1567*(Rates!$J$8/100)),4)))</f>
        <v/>
      </c>
      <c r="AJ1567" s="67" t="str">
        <f t="shared" si="787"/>
        <v/>
      </c>
      <c r="AK1567" s="22" t="str">
        <f t="shared" si="788"/>
        <v/>
      </c>
      <c r="AL1567" s="62" t="str">
        <f t="shared" si="789"/>
        <v/>
      </c>
      <c r="AM1567" s="63" t="str">
        <f>IF(AS1567="","",IF(R1567="Refreshment Beverage",ROUND(AS1567*Rates!K$19,4),ROUND(AO1567*(VLOOKUP(VALUE(Q1567),Rates!G$4:L$12,3,0)),4)))</f>
        <v/>
      </c>
      <c r="AN1567" s="68" t="str">
        <f>IF(AS1567="","",IF(R1567="Refreshment Beverage",AS1567*(Rates!J$19/100),MAX(AM1567,AB1567)))</f>
        <v/>
      </c>
      <c r="AO1567" s="69" t="str">
        <f t="shared" si="790"/>
        <v/>
      </c>
      <c r="AP1567" s="69" t="str">
        <f t="shared" si="791"/>
        <v/>
      </c>
      <c r="AQ1567" s="70" t="str">
        <f>IF(AS1567="","",IF(R1567="Refreshment Beverage",ROUND(SUM(VLOOKUP(Q:Q,Rates!G$15:L$19,3,0)*(AS1567-Y1567-Z1567-AA1567)),4),ROUND(SUM(Rates!$K$8*AS1567),4)))</f>
        <v/>
      </c>
      <c r="AR1567" s="66" t="str">
        <f t="shared" si="792"/>
        <v/>
      </c>
      <c r="AS1567" s="22" t="str">
        <f t="shared" si="793"/>
        <v/>
      </c>
      <c r="AT1567" s="62" t="str">
        <f t="shared" si="794"/>
        <v/>
      </c>
      <c r="AU1567" s="63" t="str">
        <f>IF(AX1567="","",IF(R1567="Refreshment Beverage",ROUND((BA1567-Y1567-Z1567-AA1567)*VLOOKUP(VALUE(Q1567),Rates!G$15:L$19,3,0),4),ROUND(AW1567*(VLOOKUP(VALUE(Q1567),Rates!G:L,3,0)),4)))</f>
        <v/>
      </c>
      <c r="AV1567" s="68" t="str">
        <f t="shared" si="795"/>
        <v/>
      </c>
      <c r="AW1567" s="69" t="str">
        <f t="shared" si="796"/>
        <v/>
      </c>
      <c r="AX1567" s="65" t="str">
        <f t="shared" si="797"/>
        <v/>
      </c>
      <c r="AY1567" s="70" t="str">
        <f>IF(AX1567="","",IF(R1567="Refreshment Beverage",ROUND(SUM(AX1567*Rates!K$19),4),ROUND(SUM(AX1567*(Rates!J$8/100)),4)))</f>
        <v/>
      </c>
      <c r="AZ1567" s="67" t="str">
        <f t="shared" si="798"/>
        <v/>
      </c>
      <c r="BA1567" s="22" t="str">
        <f t="shared" si="799"/>
        <v/>
      </c>
      <c r="BD1567" s="171"/>
      <c r="BE1567" s="171"/>
      <c r="BF1567" s="171"/>
      <c r="BG1567" s="171"/>
    </row>
    <row r="1568" spans="11:59" ht="12.75" customHeight="1" x14ac:dyDescent="0.3">
      <c r="K1568" s="42" t="str">
        <f t="shared" si="771"/>
        <v/>
      </c>
      <c r="L1568" s="55" t="str">
        <f t="shared" si="772"/>
        <v/>
      </c>
      <c r="M1568" s="43" t="str">
        <f t="shared" si="773"/>
        <v/>
      </c>
      <c r="N1568" s="56" t="str" cm="1">
        <f t="array" ref="N1568">IFERROR(IF(_xlfn.SINGLE(B:B)="","",IF(R1568="Beer",SUM(LOOKUP(2,1/(Rates!$B$3:$B$5&lt;=W1568)/(Rates!$C$3:$C$5&gt;=W1568),Rates!$D$3:$D$5)*(X1568/100)*W1568),IF(R1568="Refreshment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56" t="str">
        <f t="shared" si="774"/>
        <v/>
      </c>
      <c r="P1568" s="53"/>
      <c r="Q1568" s="14" t="str">
        <f t="shared" si="775"/>
        <v/>
      </c>
      <c r="R1568" s="57" t="str">
        <f t="shared" si="776"/>
        <v/>
      </c>
      <c r="S1568" s="58" t="str">
        <f>IF(B1568="","",IF(R1568="Refreshment Beverage",VLOOKUP(VALUE(Q1568),Rates!G$15:L$19,2,0),VLOOKUP(VALUE(Q1568),Rates!G$4:L$12,2,0)))</f>
        <v/>
      </c>
      <c r="T1568" s="58" t="str">
        <f t="shared" si="777"/>
        <v/>
      </c>
      <c r="U1568" s="58" t="str">
        <f t="shared" si="778"/>
        <v/>
      </c>
      <c r="V1568" s="58" t="str">
        <f t="shared" si="779"/>
        <v/>
      </c>
      <c r="W1568" s="58" t="str">
        <f t="shared" si="780"/>
        <v/>
      </c>
      <c r="X1568" s="59" t="str">
        <f t="shared" si="781"/>
        <v/>
      </c>
      <c r="Y1568" s="60" t="str">
        <f>IF(B:B="","",IF(R1568="Refreshment Beverage",VLOOKUP(Q1568,Rates!G$15:L$19,6,0)*W1568,VLOOKUP(Q1568,Rates!G$4:L$12,6,0)*W1568))</f>
        <v/>
      </c>
      <c r="Z1568" s="60" t="str">
        <f t="shared" si="782"/>
        <v/>
      </c>
      <c r="AA1568" s="60" t="str">
        <f t="shared" si="800"/>
        <v/>
      </c>
      <c r="AB1568" s="61" t="str" cm="1">
        <f t="array" ref="AB1568">IF(_xlfn.SINGLE(B:B)="","",IF(R1568="Refreshment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61" t="str" cm="1">
        <f t="array" ref="AC1568">IF(_xlfn.SINGLE(B:B)="","",IF(R1568="Refreshment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68">
        <f>IFERROR(IF(R1568="Beer","",IF(OR(Q1568=1,Q1568=2,Q1568=3,Q1568=4),VLOOKUP(Q1568,Rates!$A$31:$B$34,2,0)*W1568,IF(V1568=1,VLOOKUP(U1568,'REB BEV MIN MKUP'!B:E,4,0),IF(V1568&gt;1,VLOOKUP(VALUE(W1568),'REB BEV MIN MKUP'!O:Q,3,0),0)))),0)</f>
        <v>0</v>
      </c>
      <c r="AE1568" s="62" t="str">
        <f t="shared" si="783"/>
        <v/>
      </c>
      <c r="AF1568" s="63" t="str">
        <f t="shared" si="784"/>
        <v/>
      </c>
      <c r="AG1568" s="64" t="str">
        <f t="shared" si="785"/>
        <v/>
      </c>
      <c r="AH1568" s="65" t="str">
        <f t="shared" si="786"/>
        <v/>
      </c>
      <c r="AI1568" s="66" t="str">
        <f>IF(AE:AE="","",IF(R1568="Refreshment Beverage",AK1568*(Rates!J$19/100),ROUND(SUM(AH1568*(Rates!$J$8/100)),4)))</f>
        <v/>
      </c>
      <c r="AJ1568" s="67" t="str">
        <f t="shared" si="787"/>
        <v/>
      </c>
      <c r="AK1568" s="22" t="str">
        <f t="shared" si="788"/>
        <v/>
      </c>
      <c r="AL1568" s="62" t="str">
        <f t="shared" si="789"/>
        <v/>
      </c>
      <c r="AM1568" s="63" t="str">
        <f>IF(AS1568="","",IF(R1568="Refreshment Beverage",ROUND(AS1568*Rates!K$19,4),ROUND(AO1568*(VLOOKUP(VALUE(Q1568),Rates!G$4:L$12,3,0)),4)))</f>
        <v/>
      </c>
      <c r="AN1568" s="68" t="str">
        <f>IF(AS1568="","",IF(R1568="Refreshment Beverage",AS1568*(Rates!J$19/100),MAX(AM1568,AB1568)))</f>
        <v/>
      </c>
      <c r="AO1568" s="69" t="str">
        <f t="shared" si="790"/>
        <v/>
      </c>
      <c r="AP1568" s="69" t="str">
        <f t="shared" si="791"/>
        <v/>
      </c>
      <c r="AQ1568" s="70" t="str">
        <f>IF(AS1568="","",IF(R1568="Refreshment Beverage",ROUND(SUM(VLOOKUP(Q:Q,Rates!G$15:L$19,3,0)*(AS1568-Y1568-Z1568-AA1568)),4),ROUND(SUM(Rates!$K$8*AS1568),4)))</f>
        <v/>
      </c>
      <c r="AR1568" s="66" t="str">
        <f t="shared" si="792"/>
        <v/>
      </c>
      <c r="AS1568" s="22" t="str">
        <f t="shared" si="793"/>
        <v/>
      </c>
      <c r="AT1568" s="62" t="str">
        <f t="shared" si="794"/>
        <v/>
      </c>
      <c r="AU1568" s="63" t="str">
        <f>IF(AX1568="","",IF(R1568="Refreshment Beverage",ROUND((BA1568-Y1568-Z1568-AA1568)*VLOOKUP(VALUE(Q1568),Rates!G$15:L$19,3,0),4),ROUND(AW1568*(VLOOKUP(VALUE(Q1568),Rates!G:L,3,0)),4)))</f>
        <v/>
      </c>
      <c r="AV1568" s="68" t="str">
        <f t="shared" si="795"/>
        <v/>
      </c>
      <c r="AW1568" s="69" t="str">
        <f t="shared" si="796"/>
        <v/>
      </c>
      <c r="AX1568" s="65" t="str">
        <f t="shared" si="797"/>
        <v/>
      </c>
      <c r="AY1568" s="70" t="str">
        <f>IF(AX1568="","",IF(R1568="Refreshment Beverage",ROUND(SUM(AX1568*Rates!K$19),4),ROUND(SUM(AX1568*(Rates!J$8/100)),4)))</f>
        <v/>
      </c>
      <c r="AZ1568" s="67" t="str">
        <f t="shared" si="798"/>
        <v/>
      </c>
      <c r="BA1568" s="22" t="str">
        <f t="shared" si="799"/>
        <v/>
      </c>
      <c r="BD1568" s="171"/>
      <c r="BE1568" s="171"/>
      <c r="BF1568" s="171"/>
      <c r="BG1568" s="171"/>
    </row>
    <row r="1569" spans="11:59" ht="12.75" customHeight="1" x14ac:dyDescent="0.3">
      <c r="K1569" s="42" t="str">
        <f t="shared" si="771"/>
        <v/>
      </c>
      <c r="L1569" s="55" t="str">
        <f t="shared" si="772"/>
        <v/>
      </c>
      <c r="M1569" s="43" t="str">
        <f t="shared" si="773"/>
        <v/>
      </c>
      <c r="N1569" s="56" t="str" cm="1">
        <f t="array" ref="N1569">IFERROR(IF(_xlfn.SINGLE(B:B)="","",IF(R1569="Beer",SUM(LOOKUP(2,1/(Rates!$B$3:$B$5&lt;=W1569)/(Rates!$C$3:$C$5&gt;=W1569),Rates!$D$3:$D$5)*(X1569/100)*W1569),IF(R1569="Refreshment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56" t="str">
        <f t="shared" si="774"/>
        <v/>
      </c>
      <c r="P1569" s="53"/>
      <c r="Q1569" s="14" t="str">
        <f t="shared" si="775"/>
        <v/>
      </c>
      <c r="R1569" s="57" t="str">
        <f t="shared" si="776"/>
        <v/>
      </c>
      <c r="S1569" s="58" t="str">
        <f>IF(B1569="","",IF(R1569="Refreshment Beverage",VLOOKUP(VALUE(Q1569),Rates!G$15:L$19,2,0),VLOOKUP(VALUE(Q1569),Rates!G$4:L$12,2,0)))</f>
        <v/>
      </c>
      <c r="T1569" s="58" t="str">
        <f t="shared" si="777"/>
        <v/>
      </c>
      <c r="U1569" s="58" t="str">
        <f t="shared" si="778"/>
        <v/>
      </c>
      <c r="V1569" s="58" t="str">
        <f t="shared" si="779"/>
        <v/>
      </c>
      <c r="W1569" s="58" t="str">
        <f t="shared" si="780"/>
        <v/>
      </c>
      <c r="X1569" s="59" t="str">
        <f t="shared" si="781"/>
        <v/>
      </c>
      <c r="Y1569" s="60" t="str">
        <f>IF(B:B="","",IF(R1569="Refreshment Beverage",VLOOKUP(Q1569,Rates!G$15:L$19,6,0)*W1569,VLOOKUP(Q1569,Rates!G$4:L$12,6,0)*W1569))</f>
        <v/>
      </c>
      <c r="Z1569" s="60" t="str">
        <f t="shared" si="782"/>
        <v/>
      </c>
      <c r="AA1569" s="60" t="str">
        <f t="shared" si="800"/>
        <v/>
      </c>
      <c r="AB1569" s="61" t="str" cm="1">
        <f t="array" ref="AB1569">IF(_xlfn.SINGLE(B:B)="","",IF(R1569="Refreshment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61" t="str" cm="1">
        <f t="array" ref="AC1569">IF(_xlfn.SINGLE(B:B)="","",IF(R1569="Refreshment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68">
        <f>IFERROR(IF(R1569="Beer","",IF(OR(Q1569=1,Q1569=2,Q1569=3,Q1569=4),VLOOKUP(Q1569,Rates!$A$31:$B$34,2,0)*W1569,IF(V1569=1,VLOOKUP(U1569,'REB BEV MIN MKUP'!B:E,4,0),IF(V1569&gt;1,VLOOKUP(VALUE(W1569),'REB BEV MIN MKUP'!O:Q,3,0),0)))),0)</f>
        <v>0</v>
      </c>
      <c r="AE1569" s="62" t="str">
        <f t="shared" si="783"/>
        <v/>
      </c>
      <c r="AF1569" s="63" t="str">
        <f t="shared" si="784"/>
        <v/>
      </c>
      <c r="AG1569" s="64" t="str">
        <f t="shared" si="785"/>
        <v/>
      </c>
      <c r="AH1569" s="65" t="str">
        <f t="shared" si="786"/>
        <v/>
      </c>
      <c r="AI1569" s="66" t="str">
        <f>IF(AE:AE="","",IF(R1569="Refreshment Beverage",AK1569*(Rates!J$19/100),ROUND(SUM(AH1569*(Rates!$J$8/100)),4)))</f>
        <v/>
      </c>
      <c r="AJ1569" s="67" t="str">
        <f t="shared" si="787"/>
        <v/>
      </c>
      <c r="AK1569" s="22" t="str">
        <f t="shared" si="788"/>
        <v/>
      </c>
      <c r="AL1569" s="62" t="str">
        <f t="shared" si="789"/>
        <v/>
      </c>
      <c r="AM1569" s="63" t="str">
        <f>IF(AS1569="","",IF(R1569="Refreshment Beverage",ROUND(AS1569*Rates!K$19,4),ROUND(AO1569*(VLOOKUP(VALUE(Q1569),Rates!G$4:L$12,3,0)),4)))</f>
        <v/>
      </c>
      <c r="AN1569" s="68" t="str">
        <f>IF(AS1569="","",IF(R1569="Refreshment Beverage",AS1569*(Rates!J$19/100),MAX(AM1569,AB1569)))</f>
        <v/>
      </c>
      <c r="AO1569" s="69" t="str">
        <f t="shared" si="790"/>
        <v/>
      </c>
      <c r="AP1569" s="69" t="str">
        <f t="shared" si="791"/>
        <v/>
      </c>
      <c r="AQ1569" s="70" t="str">
        <f>IF(AS1569="","",IF(R1569="Refreshment Beverage",ROUND(SUM(VLOOKUP(Q:Q,Rates!G$15:L$19,3,0)*(AS1569-Y1569-Z1569-AA1569)),4),ROUND(SUM(Rates!$K$8*AS1569),4)))</f>
        <v/>
      </c>
      <c r="AR1569" s="66" t="str">
        <f t="shared" si="792"/>
        <v/>
      </c>
      <c r="AS1569" s="22" t="str">
        <f t="shared" si="793"/>
        <v/>
      </c>
      <c r="AT1569" s="62" t="str">
        <f t="shared" si="794"/>
        <v/>
      </c>
      <c r="AU1569" s="63" t="str">
        <f>IF(AX1569="","",IF(R1569="Refreshment Beverage",ROUND((BA1569-Y1569-Z1569-AA1569)*VLOOKUP(VALUE(Q1569),Rates!G$15:L$19,3,0),4),ROUND(AW1569*(VLOOKUP(VALUE(Q1569),Rates!G:L,3,0)),4)))</f>
        <v/>
      </c>
      <c r="AV1569" s="68" t="str">
        <f t="shared" si="795"/>
        <v/>
      </c>
      <c r="AW1569" s="69" t="str">
        <f t="shared" si="796"/>
        <v/>
      </c>
      <c r="AX1569" s="65" t="str">
        <f t="shared" si="797"/>
        <v/>
      </c>
      <c r="AY1569" s="70" t="str">
        <f>IF(AX1569="","",IF(R1569="Refreshment Beverage",ROUND(SUM(AX1569*Rates!K$19),4),ROUND(SUM(AX1569*(Rates!J$8/100)),4)))</f>
        <v/>
      </c>
      <c r="AZ1569" s="67" t="str">
        <f t="shared" si="798"/>
        <v/>
      </c>
      <c r="BA1569" s="22" t="str">
        <f t="shared" si="799"/>
        <v/>
      </c>
      <c r="BD1569" s="171"/>
      <c r="BE1569" s="171"/>
      <c r="BF1569" s="171"/>
      <c r="BG1569" s="171"/>
    </row>
    <row r="1570" spans="11:59" ht="12.75" customHeight="1" x14ac:dyDescent="0.3">
      <c r="K1570" s="42" t="str">
        <f t="shared" si="771"/>
        <v/>
      </c>
      <c r="L1570" s="55" t="str">
        <f t="shared" si="772"/>
        <v/>
      </c>
      <c r="M1570" s="43" t="str">
        <f t="shared" si="773"/>
        <v/>
      </c>
      <c r="N1570" s="56" t="str" cm="1">
        <f t="array" ref="N1570">IFERROR(IF(_xlfn.SINGLE(B:B)="","",IF(R1570="Beer",SUM(LOOKUP(2,1/(Rates!$B$3:$B$5&lt;=W1570)/(Rates!$C$3:$C$5&gt;=W1570),Rates!$D$3:$D$5)*(X1570/100)*W1570),IF(R1570="Refreshment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56" t="str">
        <f t="shared" si="774"/>
        <v/>
      </c>
      <c r="P1570" s="53"/>
      <c r="Q1570" s="14" t="str">
        <f t="shared" si="775"/>
        <v/>
      </c>
      <c r="R1570" s="57" t="str">
        <f t="shared" si="776"/>
        <v/>
      </c>
      <c r="S1570" s="58" t="str">
        <f>IF(B1570="","",IF(R1570="Refreshment Beverage",VLOOKUP(VALUE(Q1570),Rates!G$15:L$19,2,0),VLOOKUP(VALUE(Q1570),Rates!G$4:L$12,2,0)))</f>
        <v/>
      </c>
      <c r="T1570" s="58" t="str">
        <f t="shared" si="777"/>
        <v/>
      </c>
      <c r="U1570" s="58" t="str">
        <f t="shared" si="778"/>
        <v/>
      </c>
      <c r="V1570" s="58" t="str">
        <f t="shared" si="779"/>
        <v/>
      </c>
      <c r="W1570" s="58" t="str">
        <f t="shared" si="780"/>
        <v/>
      </c>
      <c r="X1570" s="59" t="str">
        <f t="shared" si="781"/>
        <v/>
      </c>
      <c r="Y1570" s="60" t="str">
        <f>IF(B:B="","",IF(R1570="Refreshment Beverage",VLOOKUP(Q1570,Rates!G$15:L$19,6,0)*W1570,VLOOKUP(Q1570,Rates!G$4:L$12,6,0)*W1570))</f>
        <v/>
      </c>
      <c r="Z1570" s="60" t="str">
        <f t="shared" si="782"/>
        <v/>
      </c>
      <c r="AA1570" s="60" t="str">
        <f t="shared" si="800"/>
        <v/>
      </c>
      <c r="AB1570" s="61" t="str" cm="1">
        <f t="array" ref="AB1570">IF(_xlfn.SINGLE(B:B)="","",IF(R1570="Refreshment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61" t="str" cm="1">
        <f t="array" ref="AC1570">IF(_xlfn.SINGLE(B:B)="","",IF(R1570="Refreshment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68">
        <f>IFERROR(IF(R1570="Beer","",IF(OR(Q1570=1,Q1570=2,Q1570=3,Q1570=4),VLOOKUP(Q1570,Rates!$A$31:$B$34,2,0)*W1570,IF(V1570=1,VLOOKUP(U1570,'REB BEV MIN MKUP'!B:E,4,0),IF(V1570&gt;1,VLOOKUP(VALUE(W1570),'REB BEV MIN MKUP'!O:Q,3,0),0)))),0)</f>
        <v>0</v>
      </c>
      <c r="AE1570" s="62" t="str">
        <f t="shared" si="783"/>
        <v/>
      </c>
      <c r="AF1570" s="63" t="str">
        <f t="shared" si="784"/>
        <v/>
      </c>
      <c r="AG1570" s="64" t="str">
        <f t="shared" si="785"/>
        <v/>
      </c>
      <c r="AH1570" s="65" t="str">
        <f t="shared" si="786"/>
        <v/>
      </c>
      <c r="AI1570" s="66" t="str">
        <f>IF(AE:AE="","",IF(R1570="Refreshment Beverage",AK1570*(Rates!J$19/100),ROUND(SUM(AH1570*(Rates!$J$8/100)),4)))</f>
        <v/>
      </c>
      <c r="AJ1570" s="67" t="str">
        <f t="shared" si="787"/>
        <v/>
      </c>
      <c r="AK1570" s="22" t="str">
        <f t="shared" si="788"/>
        <v/>
      </c>
      <c r="AL1570" s="62" t="str">
        <f t="shared" si="789"/>
        <v/>
      </c>
      <c r="AM1570" s="63" t="str">
        <f>IF(AS1570="","",IF(R1570="Refreshment Beverage",ROUND(AS1570*Rates!K$19,4),ROUND(AO1570*(VLOOKUP(VALUE(Q1570),Rates!G$4:L$12,3,0)),4)))</f>
        <v/>
      </c>
      <c r="AN1570" s="68" t="str">
        <f>IF(AS1570="","",IF(R1570="Refreshment Beverage",AS1570*(Rates!J$19/100),MAX(AM1570,AB1570)))</f>
        <v/>
      </c>
      <c r="AO1570" s="69" t="str">
        <f t="shared" si="790"/>
        <v/>
      </c>
      <c r="AP1570" s="69" t="str">
        <f t="shared" si="791"/>
        <v/>
      </c>
      <c r="AQ1570" s="70" t="str">
        <f>IF(AS1570="","",IF(R1570="Refreshment Beverage",ROUND(SUM(VLOOKUP(Q:Q,Rates!G$15:L$19,3,0)*(AS1570-Y1570-Z1570-AA1570)),4),ROUND(SUM(Rates!$K$8*AS1570),4)))</f>
        <v/>
      </c>
      <c r="AR1570" s="66" t="str">
        <f t="shared" si="792"/>
        <v/>
      </c>
      <c r="AS1570" s="22" t="str">
        <f t="shared" si="793"/>
        <v/>
      </c>
      <c r="AT1570" s="62" t="str">
        <f t="shared" si="794"/>
        <v/>
      </c>
      <c r="AU1570" s="63" t="str">
        <f>IF(AX1570="","",IF(R1570="Refreshment Beverage",ROUND((BA1570-Y1570-Z1570-AA1570)*VLOOKUP(VALUE(Q1570),Rates!G$15:L$19,3,0),4),ROUND(AW1570*(VLOOKUP(VALUE(Q1570),Rates!G:L,3,0)),4)))</f>
        <v/>
      </c>
      <c r="AV1570" s="68" t="str">
        <f t="shared" si="795"/>
        <v/>
      </c>
      <c r="AW1570" s="69" t="str">
        <f t="shared" si="796"/>
        <v/>
      </c>
      <c r="AX1570" s="65" t="str">
        <f t="shared" si="797"/>
        <v/>
      </c>
      <c r="AY1570" s="70" t="str">
        <f>IF(AX1570="","",IF(R1570="Refreshment Beverage",ROUND(SUM(AX1570*Rates!K$19),4),ROUND(SUM(AX1570*(Rates!J$8/100)),4)))</f>
        <v/>
      </c>
      <c r="AZ1570" s="67" t="str">
        <f t="shared" si="798"/>
        <v/>
      </c>
      <c r="BA1570" s="22" t="str">
        <f t="shared" si="799"/>
        <v/>
      </c>
      <c r="BD1570" s="171"/>
      <c r="BE1570" s="171"/>
      <c r="BF1570" s="171"/>
      <c r="BG1570" s="171"/>
    </row>
    <row r="1571" spans="11:59" ht="12.75" customHeight="1" x14ac:dyDescent="0.3">
      <c r="K1571" s="42" t="str">
        <f t="shared" si="771"/>
        <v/>
      </c>
      <c r="L1571" s="55" t="str">
        <f t="shared" si="772"/>
        <v/>
      </c>
      <c r="M1571" s="43" t="str">
        <f t="shared" si="773"/>
        <v/>
      </c>
      <c r="N1571" s="56" t="str" cm="1">
        <f t="array" ref="N1571">IFERROR(IF(_xlfn.SINGLE(B:B)="","",IF(R1571="Beer",SUM(LOOKUP(2,1/(Rates!$B$3:$B$5&lt;=W1571)/(Rates!$C$3:$C$5&gt;=W1571),Rates!$D$3:$D$5)*(X1571/100)*W1571),IF(R1571="Refreshment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56" t="str">
        <f t="shared" si="774"/>
        <v/>
      </c>
      <c r="P1571" s="53"/>
      <c r="Q1571" s="14" t="str">
        <f t="shared" si="775"/>
        <v/>
      </c>
      <c r="R1571" s="57" t="str">
        <f t="shared" si="776"/>
        <v/>
      </c>
      <c r="S1571" s="58" t="str">
        <f>IF(B1571="","",IF(R1571="Refreshment Beverage",VLOOKUP(VALUE(Q1571),Rates!G$15:L$19,2,0),VLOOKUP(VALUE(Q1571),Rates!G$4:L$12,2,0)))</f>
        <v/>
      </c>
      <c r="T1571" s="58" t="str">
        <f t="shared" si="777"/>
        <v/>
      </c>
      <c r="U1571" s="58" t="str">
        <f t="shared" si="778"/>
        <v/>
      </c>
      <c r="V1571" s="58" t="str">
        <f t="shared" si="779"/>
        <v/>
      </c>
      <c r="W1571" s="58" t="str">
        <f t="shared" si="780"/>
        <v/>
      </c>
      <c r="X1571" s="59" t="str">
        <f t="shared" si="781"/>
        <v/>
      </c>
      <c r="Y1571" s="60" t="str">
        <f>IF(B:B="","",IF(R1571="Refreshment Beverage",VLOOKUP(Q1571,Rates!G$15:L$19,6,0)*W1571,VLOOKUP(Q1571,Rates!G$4:L$12,6,0)*W1571))</f>
        <v/>
      </c>
      <c r="Z1571" s="60" t="str">
        <f t="shared" si="782"/>
        <v/>
      </c>
      <c r="AA1571" s="60" t="str">
        <f t="shared" si="800"/>
        <v/>
      </c>
      <c r="AB1571" s="61" t="str" cm="1">
        <f t="array" ref="AB1571">IF(_xlfn.SINGLE(B:B)="","",IF(R1571="Refreshment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61" t="str" cm="1">
        <f t="array" ref="AC1571">IF(_xlfn.SINGLE(B:B)="","",IF(R1571="Refreshment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68">
        <f>IFERROR(IF(R1571="Beer","",IF(OR(Q1571=1,Q1571=2,Q1571=3,Q1571=4),VLOOKUP(Q1571,Rates!$A$31:$B$34,2,0)*W1571,IF(V1571=1,VLOOKUP(U1571,'REB BEV MIN MKUP'!B:E,4,0),IF(V1571&gt;1,VLOOKUP(VALUE(W1571),'REB BEV MIN MKUP'!O:Q,3,0),0)))),0)</f>
        <v>0</v>
      </c>
      <c r="AE1571" s="62" t="str">
        <f t="shared" si="783"/>
        <v/>
      </c>
      <c r="AF1571" s="63" t="str">
        <f t="shared" si="784"/>
        <v/>
      </c>
      <c r="AG1571" s="64" t="str">
        <f t="shared" si="785"/>
        <v/>
      </c>
      <c r="AH1571" s="65" t="str">
        <f t="shared" si="786"/>
        <v/>
      </c>
      <c r="AI1571" s="66" t="str">
        <f>IF(AE:AE="","",IF(R1571="Refreshment Beverage",AK1571*(Rates!J$19/100),ROUND(SUM(AH1571*(Rates!$J$8/100)),4)))</f>
        <v/>
      </c>
      <c r="AJ1571" s="67" t="str">
        <f t="shared" si="787"/>
        <v/>
      </c>
      <c r="AK1571" s="22" t="str">
        <f t="shared" si="788"/>
        <v/>
      </c>
      <c r="AL1571" s="62" t="str">
        <f t="shared" si="789"/>
        <v/>
      </c>
      <c r="AM1571" s="63" t="str">
        <f>IF(AS1571="","",IF(R1571="Refreshment Beverage",ROUND(AS1571*Rates!K$19,4),ROUND(AO1571*(VLOOKUP(VALUE(Q1571),Rates!G$4:L$12,3,0)),4)))</f>
        <v/>
      </c>
      <c r="AN1571" s="68" t="str">
        <f>IF(AS1571="","",IF(R1571="Refreshment Beverage",AS1571*(Rates!J$19/100),MAX(AM1571,AB1571)))</f>
        <v/>
      </c>
      <c r="AO1571" s="69" t="str">
        <f t="shared" si="790"/>
        <v/>
      </c>
      <c r="AP1571" s="69" t="str">
        <f t="shared" si="791"/>
        <v/>
      </c>
      <c r="AQ1571" s="70" t="str">
        <f>IF(AS1571="","",IF(R1571="Refreshment Beverage",ROUND(SUM(VLOOKUP(Q:Q,Rates!G$15:L$19,3,0)*(AS1571-Y1571-Z1571-AA1571)),4),ROUND(SUM(Rates!$K$8*AS1571),4)))</f>
        <v/>
      </c>
      <c r="AR1571" s="66" t="str">
        <f t="shared" si="792"/>
        <v/>
      </c>
      <c r="AS1571" s="22" t="str">
        <f t="shared" si="793"/>
        <v/>
      </c>
      <c r="AT1571" s="62" t="str">
        <f t="shared" si="794"/>
        <v/>
      </c>
      <c r="AU1571" s="63" t="str">
        <f>IF(AX1571="","",IF(R1571="Refreshment Beverage",ROUND((BA1571-Y1571-Z1571-AA1571)*VLOOKUP(VALUE(Q1571),Rates!G$15:L$19,3,0),4),ROUND(AW1571*(VLOOKUP(VALUE(Q1571),Rates!G:L,3,0)),4)))</f>
        <v/>
      </c>
      <c r="AV1571" s="68" t="str">
        <f t="shared" si="795"/>
        <v/>
      </c>
      <c r="AW1571" s="69" t="str">
        <f t="shared" si="796"/>
        <v/>
      </c>
      <c r="AX1571" s="65" t="str">
        <f t="shared" si="797"/>
        <v/>
      </c>
      <c r="AY1571" s="70" t="str">
        <f>IF(AX1571="","",IF(R1571="Refreshment Beverage",ROUND(SUM(AX1571*Rates!K$19),4),ROUND(SUM(AX1571*(Rates!J$8/100)),4)))</f>
        <v/>
      </c>
      <c r="AZ1571" s="67" t="str">
        <f t="shared" si="798"/>
        <v/>
      </c>
      <c r="BA1571" s="22" t="str">
        <f t="shared" si="799"/>
        <v/>
      </c>
      <c r="BD1571" s="171"/>
      <c r="BE1571" s="171"/>
      <c r="BF1571" s="171"/>
      <c r="BG1571" s="171"/>
    </row>
    <row r="1572" spans="11:59" ht="12.75" customHeight="1" x14ac:dyDescent="0.3">
      <c r="K1572" s="42" t="str">
        <f t="shared" si="771"/>
        <v/>
      </c>
      <c r="L1572" s="55" t="str">
        <f t="shared" si="772"/>
        <v/>
      </c>
      <c r="M1572" s="43" t="str">
        <f t="shared" si="773"/>
        <v/>
      </c>
      <c r="N1572" s="56" t="str" cm="1">
        <f t="array" ref="N1572">IFERROR(IF(_xlfn.SINGLE(B:B)="","",IF(R1572="Beer",SUM(LOOKUP(2,1/(Rates!$B$3:$B$5&lt;=W1572)/(Rates!$C$3:$C$5&gt;=W1572),Rates!$D$3:$D$5)*(X1572/100)*W1572),IF(R1572="Refreshment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56" t="str">
        <f t="shared" si="774"/>
        <v/>
      </c>
      <c r="P1572" s="53"/>
      <c r="Q1572" s="14" t="str">
        <f t="shared" si="775"/>
        <v/>
      </c>
      <c r="R1572" s="57" t="str">
        <f t="shared" si="776"/>
        <v/>
      </c>
      <c r="S1572" s="58" t="str">
        <f>IF(B1572="","",IF(R1572="Refreshment Beverage",VLOOKUP(VALUE(Q1572),Rates!G$15:L$19,2,0),VLOOKUP(VALUE(Q1572),Rates!G$4:L$12,2,0)))</f>
        <v/>
      </c>
      <c r="T1572" s="58" t="str">
        <f t="shared" si="777"/>
        <v/>
      </c>
      <c r="U1572" s="58" t="str">
        <f t="shared" si="778"/>
        <v/>
      </c>
      <c r="V1572" s="58" t="str">
        <f t="shared" si="779"/>
        <v/>
      </c>
      <c r="W1572" s="58" t="str">
        <f t="shared" si="780"/>
        <v/>
      </c>
      <c r="X1572" s="59" t="str">
        <f t="shared" si="781"/>
        <v/>
      </c>
      <c r="Y1572" s="60" t="str">
        <f>IF(B:B="","",IF(R1572="Refreshment Beverage",VLOOKUP(Q1572,Rates!G$15:L$19,6,0)*W1572,VLOOKUP(Q1572,Rates!G$4:L$12,6,0)*W1572))</f>
        <v/>
      </c>
      <c r="Z1572" s="60" t="str">
        <f t="shared" si="782"/>
        <v/>
      </c>
      <c r="AA1572" s="60" t="str">
        <f t="shared" si="800"/>
        <v/>
      </c>
      <c r="AB1572" s="61" t="str" cm="1">
        <f t="array" ref="AB1572">IF(_xlfn.SINGLE(B:B)="","",IF(R1572="Refreshment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61" t="str" cm="1">
        <f t="array" ref="AC1572">IF(_xlfn.SINGLE(B:B)="","",IF(R1572="Refreshment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68">
        <f>IFERROR(IF(R1572="Beer","",IF(OR(Q1572=1,Q1572=2,Q1572=3,Q1572=4),VLOOKUP(Q1572,Rates!$A$31:$B$34,2,0)*W1572,IF(V1572=1,VLOOKUP(U1572,'REB BEV MIN MKUP'!B:E,4,0),IF(V1572&gt;1,VLOOKUP(VALUE(W1572),'REB BEV MIN MKUP'!O:Q,3,0),0)))),0)</f>
        <v>0</v>
      </c>
      <c r="AE1572" s="62" t="str">
        <f t="shared" si="783"/>
        <v/>
      </c>
      <c r="AF1572" s="63" t="str">
        <f t="shared" si="784"/>
        <v/>
      </c>
      <c r="AG1572" s="64" t="str">
        <f t="shared" si="785"/>
        <v/>
      </c>
      <c r="AH1572" s="65" t="str">
        <f t="shared" si="786"/>
        <v/>
      </c>
      <c r="AI1572" s="66" t="str">
        <f>IF(AE:AE="","",IF(R1572="Refreshment Beverage",AK1572*(Rates!J$19/100),ROUND(SUM(AH1572*(Rates!$J$8/100)),4)))</f>
        <v/>
      </c>
      <c r="AJ1572" s="67" t="str">
        <f t="shared" si="787"/>
        <v/>
      </c>
      <c r="AK1572" s="22" t="str">
        <f t="shared" si="788"/>
        <v/>
      </c>
      <c r="AL1572" s="62" t="str">
        <f t="shared" si="789"/>
        <v/>
      </c>
      <c r="AM1572" s="63" t="str">
        <f>IF(AS1572="","",IF(R1572="Refreshment Beverage",ROUND(AS1572*Rates!K$19,4),ROUND(AO1572*(VLOOKUP(VALUE(Q1572),Rates!G$4:L$12,3,0)),4)))</f>
        <v/>
      </c>
      <c r="AN1572" s="68" t="str">
        <f>IF(AS1572="","",IF(R1572="Refreshment Beverage",AS1572*(Rates!J$19/100),MAX(AM1572,AB1572)))</f>
        <v/>
      </c>
      <c r="AO1572" s="69" t="str">
        <f t="shared" si="790"/>
        <v/>
      </c>
      <c r="AP1572" s="69" t="str">
        <f t="shared" si="791"/>
        <v/>
      </c>
      <c r="AQ1572" s="70" t="str">
        <f>IF(AS1572="","",IF(R1572="Refreshment Beverage",ROUND(SUM(VLOOKUP(Q:Q,Rates!G$15:L$19,3,0)*(AS1572-Y1572-Z1572-AA1572)),4),ROUND(SUM(Rates!$K$8*AS1572),4)))</f>
        <v/>
      </c>
      <c r="AR1572" s="66" t="str">
        <f t="shared" si="792"/>
        <v/>
      </c>
      <c r="AS1572" s="22" t="str">
        <f t="shared" si="793"/>
        <v/>
      </c>
      <c r="AT1572" s="62" t="str">
        <f t="shared" si="794"/>
        <v/>
      </c>
      <c r="AU1572" s="63" t="str">
        <f>IF(AX1572="","",IF(R1572="Refreshment Beverage",ROUND((BA1572-Y1572-Z1572-AA1572)*VLOOKUP(VALUE(Q1572),Rates!G$15:L$19,3,0),4),ROUND(AW1572*(VLOOKUP(VALUE(Q1572),Rates!G:L,3,0)),4)))</f>
        <v/>
      </c>
      <c r="AV1572" s="68" t="str">
        <f t="shared" si="795"/>
        <v/>
      </c>
      <c r="AW1572" s="69" t="str">
        <f t="shared" si="796"/>
        <v/>
      </c>
      <c r="AX1572" s="65" t="str">
        <f t="shared" si="797"/>
        <v/>
      </c>
      <c r="AY1572" s="70" t="str">
        <f>IF(AX1572="","",IF(R1572="Refreshment Beverage",ROUND(SUM(AX1572*Rates!K$19),4),ROUND(SUM(AX1572*(Rates!J$8/100)),4)))</f>
        <v/>
      </c>
      <c r="AZ1572" s="67" t="str">
        <f t="shared" si="798"/>
        <v/>
      </c>
      <c r="BA1572" s="22" t="str">
        <f t="shared" si="799"/>
        <v/>
      </c>
      <c r="BD1572" s="171"/>
      <c r="BE1572" s="171"/>
      <c r="BF1572" s="171"/>
      <c r="BG1572" s="171"/>
    </row>
    <row r="1573" spans="11:59" ht="12.75" customHeight="1" x14ac:dyDescent="0.3">
      <c r="K1573" s="42" t="str">
        <f t="shared" si="771"/>
        <v/>
      </c>
      <c r="L1573" s="55" t="str">
        <f t="shared" si="772"/>
        <v/>
      </c>
      <c r="M1573" s="43" t="str">
        <f t="shared" si="773"/>
        <v/>
      </c>
      <c r="N1573" s="56" t="str" cm="1">
        <f t="array" ref="N1573">IFERROR(IF(_xlfn.SINGLE(B:B)="","",IF(R1573="Beer",SUM(LOOKUP(2,1/(Rates!$B$3:$B$5&lt;=W1573)/(Rates!$C$3:$C$5&gt;=W1573),Rates!$D$3:$D$5)*(X1573/100)*W1573),IF(R1573="Refreshment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56" t="str">
        <f t="shared" si="774"/>
        <v/>
      </c>
      <c r="P1573" s="53"/>
      <c r="Q1573" s="14" t="str">
        <f t="shared" si="775"/>
        <v/>
      </c>
      <c r="R1573" s="57" t="str">
        <f t="shared" si="776"/>
        <v/>
      </c>
      <c r="S1573" s="58" t="str">
        <f>IF(B1573="","",IF(R1573="Refreshment Beverage",VLOOKUP(VALUE(Q1573),Rates!G$15:L$19,2,0),VLOOKUP(VALUE(Q1573),Rates!G$4:L$12,2,0)))</f>
        <v/>
      </c>
      <c r="T1573" s="58" t="str">
        <f t="shared" si="777"/>
        <v/>
      </c>
      <c r="U1573" s="58" t="str">
        <f t="shared" si="778"/>
        <v/>
      </c>
      <c r="V1573" s="58" t="str">
        <f t="shared" si="779"/>
        <v/>
      </c>
      <c r="W1573" s="58" t="str">
        <f t="shared" si="780"/>
        <v/>
      </c>
      <c r="X1573" s="59" t="str">
        <f t="shared" si="781"/>
        <v/>
      </c>
      <c r="Y1573" s="60" t="str">
        <f>IF(B:B="","",IF(R1573="Refreshment Beverage",VLOOKUP(Q1573,Rates!G$15:L$19,6,0)*W1573,VLOOKUP(Q1573,Rates!G$4:L$12,6,0)*W1573))</f>
        <v/>
      </c>
      <c r="Z1573" s="60" t="str">
        <f t="shared" si="782"/>
        <v/>
      </c>
      <c r="AA1573" s="60" t="str">
        <f t="shared" si="800"/>
        <v/>
      </c>
      <c r="AB1573" s="61" t="str" cm="1">
        <f t="array" ref="AB1573">IF(_xlfn.SINGLE(B:B)="","",IF(R1573="Refreshment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61" t="str" cm="1">
        <f t="array" ref="AC1573">IF(_xlfn.SINGLE(B:B)="","",IF(R1573="Refreshment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68">
        <f>IFERROR(IF(R1573="Beer","",IF(OR(Q1573=1,Q1573=2,Q1573=3,Q1573=4),VLOOKUP(Q1573,Rates!$A$31:$B$34,2,0)*W1573,IF(V1573=1,VLOOKUP(U1573,'REB BEV MIN MKUP'!B:E,4,0),IF(V1573&gt;1,VLOOKUP(VALUE(W1573),'REB BEV MIN MKUP'!O:Q,3,0),0)))),0)</f>
        <v>0</v>
      </c>
      <c r="AE1573" s="62" t="str">
        <f t="shared" si="783"/>
        <v/>
      </c>
      <c r="AF1573" s="63" t="str">
        <f t="shared" si="784"/>
        <v/>
      </c>
      <c r="AG1573" s="64" t="str">
        <f t="shared" si="785"/>
        <v/>
      </c>
      <c r="AH1573" s="65" t="str">
        <f t="shared" si="786"/>
        <v/>
      </c>
      <c r="AI1573" s="66" t="str">
        <f>IF(AE:AE="","",IF(R1573="Refreshment Beverage",AK1573*(Rates!J$19/100),ROUND(SUM(AH1573*(Rates!$J$8/100)),4)))</f>
        <v/>
      </c>
      <c r="AJ1573" s="67" t="str">
        <f t="shared" si="787"/>
        <v/>
      </c>
      <c r="AK1573" s="22" t="str">
        <f t="shared" si="788"/>
        <v/>
      </c>
      <c r="AL1573" s="62" t="str">
        <f t="shared" si="789"/>
        <v/>
      </c>
      <c r="AM1573" s="63" t="str">
        <f>IF(AS1573="","",IF(R1573="Refreshment Beverage",ROUND(AS1573*Rates!K$19,4),ROUND(AO1573*(VLOOKUP(VALUE(Q1573),Rates!G$4:L$12,3,0)),4)))</f>
        <v/>
      </c>
      <c r="AN1573" s="68" t="str">
        <f>IF(AS1573="","",IF(R1573="Refreshment Beverage",AS1573*(Rates!J$19/100),MAX(AM1573,AB1573)))</f>
        <v/>
      </c>
      <c r="AO1573" s="69" t="str">
        <f t="shared" si="790"/>
        <v/>
      </c>
      <c r="AP1573" s="69" t="str">
        <f t="shared" si="791"/>
        <v/>
      </c>
      <c r="AQ1573" s="70" t="str">
        <f>IF(AS1573="","",IF(R1573="Refreshment Beverage",ROUND(SUM(VLOOKUP(Q:Q,Rates!G$15:L$19,3,0)*(AS1573-Y1573-Z1573-AA1573)),4),ROUND(SUM(Rates!$K$8*AS1573),4)))</f>
        <v/>
      </c>
      <c r="AR1573" s="66" t="str">
        <f t="shared" si="792"/>
        <v/>
      </c>
      <c r="AS1573" s="22" t="str">
        <f t="shared" si="793"/>
        <v/>
      </c>
      <c r="AT1573" s="62" t="str">
        <f t="shared" si="794"/>
        <v/>
      </c>
      <c r="AU1573" s="63" t="str">
        <f>IF(AX1573="","",IF(R1573="Refreshment Beverage",ROUND((BA1573-Y1573-Z1573-AA1573)*VLOOKUP(VALUE(Q1573),Rates!G$15:L$19,3,0),4),ROUND(AW1573*(VLOOKUP(VALUE(Q1573),Rates!G:L,3,0)),4)))</f>
        <v/>
      </c>
      <c r="AV1573" s="68" t="str">
        <f t="shared" si="795"/>
        <v/>
      </c>
      <c r="AW1573" s="69" t="str">
        <f t="shared" si="796"/>
        <v/>
      </c>
      <c r="AX1573" s="65" t="str">
        <f t="shared" si="797"/>
        <v/>
      </c>
      <c r="AY1573" s="70" t="str">
        <f>IF(AX1573="","",IF(R1573="Refreshment Beverage",ROUND(SUM(AX1573*Rates!K$19),4),ROUND(SUM(AX1573*(Rates!J$8/100)),4)))</f>
        <v/>
      </c>
      <c r="AZ1573" s="67" t="str">
        <f t="shared" si="798"/>
        <v/>
      </c>
      <c r="BA1573" s="22" t="str">
        <f t="shared" si="799"/>
        <v/>
      </c>
      <c r="BD1573" s="171"/>
      <c r="BE1573" s="171"/>
      <c r="BF1573" s="171"/>
      <c r="BG1573" s="171"/>
    </row>
    <row r="1574" spans="11:59" ht="12.75" customHeight="1" x14ac:dyDescent="0.3">
      <c r="K1574" s="42" t="str">
        <f t="shared" si="771"/>
        <v/>
      </c>
      <c r="L1574" s="55" t="str">
        <f t="shared" si="772"/>
        <v/>
      </c>
      <c r="M1574" s="43" t="str">
        <f t="shared" si="773"/>
        <v/>
      </c>
      <c r="N1574" s="56" t="str" cm="1">
        <f t="array" ref="N1574">IFERROR(IF(_xlfn.SINGLE(B:B)="","",IF(R1574="Beer",SUM(LOOKUP(2,1/(Rates!$B$3:$B$5&lt;=W1574)/(Rates!$C$3:$C$5&gt;=W1574),Rates!$D$3:$D$5)*(X1574/100)*W1574),IF(R1574="Refreshment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56" t="str">
        <f t="shared" si="774"/>
        <v/>
      </c>
      <c r="P1574" s="53"/>
      <c r="Q1574" s="14" t="str">
        <f t="shared" si="775"/>
        <v/>
      </c>
      <c r="R1574" s="57" t="str">
        <f t="shared" si="776"/>
        <v/>
      </c>
      <c r="S1574" s="58" t="str">
        <f>IF(B1574="","",IF(R1574="Refreshment Beverage",VLOOKUP(VALUE(Q1574),Rates!G$15:L$19,2,0),VLOOKUP(VALUE(Q1574),Rates!G$4:L$12,2,0)))</f>
        <v/>
      </c>
      <c r="T1574" s="58" t="str">
        <f t="shared" si="777"/>
        <v/>
      </c>
      <c r="U1574" s="58" t="str">
        <f t="shared" si="778"/>
        <v/>
      </c>
      <c r="V1574" s="58" t="str">
        <f t="shared" si="779"/>
        <v/>
      </c>
      <c r="W1574" s="58" t="str">
        <f t="shared" si="780"/>
        <v/>
      </c>
      <c r="X1574" s="59" t="str">
        <f t="shared" si="781"/>
        <v/>
      </c>
      <c r="Y1574" s="60" t="str">
        <f>IF(B:B="","",IF(R1574="Refreshment Beverage",VLOOKUP(Q1574,Rates!G$15:L$19,6,0)*W1574,VLOOKUP(Q1574,Rates!G$4:L$12,6,0)*W1574))</f>
        <v/>
      </c>
      <c r="Z1574" s="60" t="str">
        <f t="shared" si="782"/>
        <v/>
      </c>
      <c r="AA1574" s="60" t="str">
        <f t="shared" si="800"/>
        <v/>
      </c>
      <c r="AB1574" s="61" t="str" cm="1">
        <f t="array" ref="AB1574">IF(_xlfn.SINGLE(B:B)="","",IF(R1574="Refreshment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61" t="str" cm="1">
        <f t="array" ref="AC1574">IF(_xlfn.SINGLE(B:B)="","",IF(R1574="Refreshment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68">
        <f>IFERROR(IF(R1574="Beer","",IF(OR(Q1574=1,Q1574=2,Q1574=3,Q1574=4),VLOOKUP(Q1574,Rates!$A$31:$B$34,2,0)*W1574,IF(V1574=1,VLOOKUP(U1574,'REB BEV MIN MKUP'!B:E,4,0),IF(V1574&gt;1,VLOOKUP(VALUE(W1574),'REB BEV MIN MKUP'!O:Q,3,0),0)))),0)</f>
        <v>0</v>
      </c>
      <c r="AE1574" s="62" t="str">
        <f t="shared" si="783"/>
        <v/>
      </c>
      <c r="AF1574" s="63" t="str">
        <f t="shared" si="784"/>
        <v/>
      </c>
      <c r="AG1574" s="64" t="str">
        <f t="shared" si="785"/>
        <v/>
      </c>
      <c r="AH1574" s="65" t="str">
        <f t="shared" si="786"/>
        <v/>
      </c>
      <c r="AI1574" s="66" t="str">
        <f>IF(AE:AE="","",IF(R1574="Refreshment Beverage",AK1574*(Rates!J$19/100),ROUND(SUM(AH1574*(Rates!$J$8/100)),4)))</f>
        <v/>
      </c>
      <c r="AJ1574" s="67" t="str">
        <f t="shared" si="787"/>
        <v/>
      </c>
      <c r="AK1574" s="22" t="str">
        <f t="shared" si="788"/>
        <v/>
      </c>
      <c r="AL1574" s="62" t="str">
        <f t="shared" si="789"/>
        <v/>
      </c>
      <c r="AM1574" s="63" t="str">
        <f>IF(AS1574="","",IF(R1574="Refreshment Beverage",ROUND(AS1574*Rates!K$19,4),ROUND(AO1574*(VLOOKUP(VALUE(Q1574),Rates!G$4:L$12,3,0)),4)))</f>
        <v/>
      </c>
      <c r="AN1574" s="68" t="str">
        <f>IF(AS1574="","",IF(R1574="Refreshment Beverage",AS1574*(Rates!J$19/100),MAX(AM1574,AB1574)))</f>
        <v/>
      </c>
      <c r="AO1574" s="69" t="str">
        <f t="shared" si="790"/>
        <v/>
      </c>
      <c r="AP1574" s="69" t="str">
        <f t="shared" si="791"/>
        <v/>
      </c>
      <c r="AQ1574" s="70" t="str">
        <f>IF(AS1574="","",IF(R1574="Refreshment Beverage",ROUND(SUM(VLOOKUP(Q:Q,Rates!G$15:L$19,3,0)*(AS1574-Y1574-Z1574-AA1574)),4),ROUND(SUM(Rates!$K$8*AS1574),4)))</f>
        <v/>
      </c>
      <c r="AR1574" s="66" t="str">
        <f t="shared" si="792"/>
        <v/>
      </c>
      <c r="AS1574" s="22" t="str">
        <f t="shared" si="793"/>
        <v/>
      </c>
      <c r="AT1574" s="62" t="str">
        <f t="shared" si="794"/>
        <v/>
      </c>
      <c r="AU1574" s="63" t="str">
        <f>IF(AX1574="","",IF(R1574="Refreshment Beverage",ROUND((BA1574-Y1574-Z1574-AA1574)*VLOOKUP(VALUE(Q1574),Rates!G$15:L$19,3,0),4),ROUND(AW1574*(VLOOKUP(VALUE(Q1574),Rates!G:L,3,0)),4)))</f>
        <v/>
      </c>
      <c r="AV1574" s="68" t="str">
        <f t="shared" si="795"/>
        <v/>
      </c>
      <c r="AW1574" s="69" t="str">
        <f t="shared" si="796"/>
        <v/>
      </c>
      <c r="AX1574" s="65" t="str">
        <f t="shared" si="797"/>
        <v/>
      </c>
      <c r="AY1574" s="70" t="str">
        <f>IF(AX1574="","",IF(R1574="Refreshment Beverage",ROUND(SUM(AX1574*Rates!K$19),4),ROUND(SUM(AX1574*(Rates!J$8/100)),4)))</f>
        <v/>
      </c>
      <c r="AZ1574" s="67" t="str">
        <f t="shared" si="798"/>
        <v/>
      </c>
      <c r="BA1574" s="22" t="str">
        <f t="shared" si="799"/>
        <v/>
      </c>
      <c r="BD1574" s="171"/>
      <c r="BE1574" s="171"/>
      <c r="BF1574" s="171"/>
      <c r="BG1574" s="171"/>
    </row>
    <row r="1575" spans="11:59" ht="12.75" customHeight="1" x14ac:dyDescent="0.3">
      <c r="K1575" s="42" t="str">
        <f t="shared" si="771"/>
        <v/>
      </c>
      <c r="L1575" s="55" t="str">
        <f t="shared" si="772"/>
        <v/>
      </c>
      <c r="M1575" s="43" t="str">
        <f t="shared" si="773"/>
        <v/>
      </c>
      <c r="N1575" s="56" t="str" cm="1">
        <f t="array" ref="N1575">IFERROR(IF(_xlfn.SINGLE(B:B)="","",IF(R1575="Beer",SUM(LOOKUP(2,1/(Rates!$B$3:$B$5&lt;=W1575)/(Rates!$C$3:$C$5&gt;=W1575),Rates!$D$3:$D$5)*(X1575/100)*W1575),IF(R1575="Refreshment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56" t="str">
        <f t="shared" si="774"/>
        <v/>
      </c>
      <c r="P1575" s="53"/>
      <c r="Q1575" s="14" t="str">
        <f t="shared" si="775"/>
        <v/>
      </c>
      <c r="R1575" s="57" t="str">
        <f t="shared" si="776"/>
        <v/>
      </c>
      <c r="S1575" s="58" t="str">
        <f>IF(B1575="","",IF(R1575="Refreshment Beverage",VLOOKUP(VALUE(Q1575),Rates!G$15:L$19,2,0),VLOOKUP(VALUE(Q1575),Rates!G$4:L$12,2,0)))</f>
        <v/>
      </c>
      <c r="T1575" s="58" t="str">
        <f t="shared" si="777"/>
        <v/>
      </c>
      <c r="U1575" s="58" t="str">
        <f t="shared" si="778"/>
        <v/>
      </c>
      <c r="V1575" s="58" t="str">
        <f t="shared" si="779"/>
        <v/>
      </c>
      <c r="W1575" s="58" t="str">
        <f t="shared" si="780"/>
        <v/>
      </c>
      <c r="X1575" s="59" t="str">
        <f t="shared" si="781"/>
        <v/>
      </c>
      <c r="Y1575" s="60" t="str">
        <f>IF(B:B="","",IF(R1575="Refreshment Beverage",VLOOKUP(Q1575,Rates!G$15:L$19,6,0)*W1575,VLOOKUP(Q1575,Rates!G$4:L$12,6,0)*W1575))</f>
        <v/>
      </c>
      <c r="Z1575" s="60" t="str">
        <f t="shared" si="782"/>
        <v/>
      </c>
      <c r="AA1575" s="60" t="str">
        <f t="shared" si="800"/>
        <v/>
      </c>
      <c r="AB1575" s="61" t="str" cm="1">
        <f t="array" ref="AB1575">IF(_xlfn.SINGLE(B:B)="","",IF(R1575="Refreshment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61" t="str" cm="1">
        <f t="array" ref="AC1575">IF(_xlfn.SINGLE(B:B)="","",IF(R1575="Refreshment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68">
        <f>IFERROR(IF(R1575="Beer","",IF(OR(Q1575=1,Q1575=2,Q1575=3,Q1575=4),VLOOKUP(Q1575,Rates!$A$31:$B$34,2,0)*W1575,IF(V1575=1,VLOOKUP(U1575,'REB BEV MIN MKUP'!B:E,4,0),IF(V1575&gt;1,VLOOKUP(VALUE(W1575),'REB BEV MIN MKUP'!O:Q,3,0),0)))),0)</f>
        <v>0</v>
      </c>
      <c r="AE1575" s="62" t="str">
        <f t="shared" si="783"/>
        <v/>
      </c>
      <c r="AF1575" s="63" t="str">
        <f t="shared" si="784"/>
        <v/>
      </c>
      <c r="AG1575" s="64" t="str">
        <f t="shared" si="785"/>
        <v/>
      </c>
      <c r="AH1575" s="65" t="str">
        <f t="shared" si="786"/>
        <v/>
      </c>
      <c r="AI1575" s="66" t="str">
        <f>IF(AE:AE="","",IF(R1575="Refreshment Beverage",AK1575*(Rates!J$19/100),ROUND(SUM(AH1575*(Rates!$J$8/100)),4)))</f>
        <v/>
      </c>
      <c r="AJ1575" s="67" t="str">
        <f t="shared" si="787"/>
        <v/>
      </c>
      <c r="AK1575" s="22" t="str">
        <f t="shared" si="788"/>
        <v/>
      </c>
      <c r="AL1575" s="62" t="str">
        <f t="shared" si="789"/>
        <v/>
      </c>
      <c r="AM1575" s="63" t="str">
        <f>IF(AS1575="","",IF(R1575="Refreshment Beverage",ROUND(AS1575*Rates!K$19,4),ROUND(AO1575*(VLOOKUP(VALUE(Q1575),Rates!G$4:L$12,3,0)),4)))</f>
        <v/>
      </c>
      <c r="AN1575" s="68" t="str">
        <f>IF(AS1575="","",IF(R1575="Refreshment Beverage",AS1575*(Rates!J$19/100),MAX(AM1575,AB1575)))</f>
        <v/>
      </c>
      <c r="AO1575" s="69" t="str">
        <f t="shared" si="790"/>
        <v/>
      </c>
      <c r="AP1575" s="69" t="str">
        <f t="shared" si="791"/>
        <v/>
      </c>
      <c r="AQ1575" s="70" t="str">
        <f>IF(AS1575="","",IF(R1575="Refreshment Beverage",ROUND(SUM(VLOOKUP(Q:Q,Rates!G$15:L$19,3,0)*(AS1575-Y1575-Z1575-AA1575)),4),ROUND(SUM(Rates!$K$8*AS1575),4)))</f>
        <v/>
      </c>
      <c r="AR1575" s="66" t="str">
        <f t="shared" si="792"/>
        <v/>
      </c>
      <c r="AS1575" s="22" t="str">
        <f t="shared" si="793"/>
        <v/>
      </c>
      <c r="AT1575" s="62" t="str">
        <f t="shared" si="794"/>
        <v/>
      </c>
      <c r="AU1575" s="63" t="str">
        <f>IF(AX1575="","",IF(R1575="Refreshment Beverage",ROUND((BA1575-Y1575-Z1575-AA1575)*VLOOKUP(VALUE(Q1575),Rates!G$15:L$19,3,0),4),ROUND(AW1575*(VLOOKUP(VALUE(Q1575),Rates!G:L,3,0)),4)))</f>
        <v/>
      </c>
      <c r="AV1575" s="68" t="str">
        <f t="shared" si="795"/>
        <v/>
      </c>
      <c r="AW1575" s="69" t="str">
        <f t="shared" si="796"/>
        <v/>
      </c>
      <c r="AX1575" s="65" t="str">
        <f t="shared" si="797"/>
        <v/>
      </c>
      <c r="AY1575" s="70" t="str">
        <f>IF(AX1575="","",IF(R1575="Refreshment Beverage",ROUND(SUM(AX1575*Rates!K$19),4),ROUND(SUM(AX1575*(Rates!J$8/100)),4)))</f>
        <v/>
      </c>
      <c r="AZ1575" s="67" t="str">
        <f t="shared" si="798"/>
        <v/>
      </c>
      <c r="BA1575" s="22" t="str">
        <f t="shared" si="799"/>
        <v/>
      </c>
      <c r="BD1575" s="171"/>
      <c r="BE1575" s="171"/>
      <c r="BF1575" s="171"/>
      <c r="BG1575" s="171"/>
    </row>
    <row r="1576" spans="11:59" ht="12.75" customHeight="1" x14ac:dyDescent="0.3">
      <c r="K1576" s="42" t="str">
        <f t="shared" ref="K1576:K1639" si="801">IFERROR(IF(B:B="","",IF(OR(C1576="",E1576="",F1576="",G1576="",H1576="",I1576="",J1576=""),"",ROUND(IF(J1576="Gross Price to Brewers",AE1576,IF(J1576="Retail Price",AL1576,IF(J1576="Licensee Retail",AT1576,""))),2))),"")</f>
        <v/>
      </c>
      <c r="L1576" s="55" t="str">
        <f t="shared" ref="L1576:L1639" si="802">IFERROR(IF(B:B="","",IF(OR(C1576="",E1576="",F1576="",G1576="",H1576="",I1576="",J1576=""),"",ROUND(IF(J1576="Gross Price to Brewers",AH1576,IF(J1576="Retail Price",AP1576,IF(J1576="Licensee Retail",AX1576,""))),2))),"")</f>
        <v/>
      </c>
      <c r="M1576" s="43" t="str">
        <f t="shared" ref="M1576:M1639" si="803">IFERROR(IF(B:B="","",IF(OR(C1576="",E1576="",F1576="",G1576="",H1576="",I1576="",J1576=""),"",ROUND(IF(J1576="Gross Price to Brewers",AK1576,IF(J1576="Retail Price",AS1576,IF(J1576="Licensee Retail",BA1576,""))),2))),"")</f>
        <v/>
      </c>
      <c r="N1576" s="56" t="str" cm="1">
        <f t="array" ref="N1576">IFERROR(IF(_xlfn.SINGLE(B:B)="","",IF(R1576="Beer",SUM(LOOKUP(2,1/(Rates!$B$3:$B$5&lt;=W1576)/(Rates!$C$3:$C$5&gt;=W1576),Rates!$D$3:$D$5)*(X1576/100)*W1576),IF(R1576="Refreshment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56" t="str">
        <f t="shared" ref="O1576:O1639" si="804">IF(B:B="","",IF(M1576&gt;N1576,"YES","NO"))</f>
        <v/>
      </c>
      <c r="P1576" s="53"/>
      <c r="Q1576" s="14" t="str">
        <f t="shared" ref="Q1576:Q1639" si="805">IF(B1576="","",IF(OR(D1576="",D1576=0),0,D1576))</f>
        <v/>
      </c>
      <c r="R1576" s="57" t="str">
        <f t="shared" ref="R1576:R1639" si="806">IF(C1576="","",IF(C1576="Beer","Beer",IF(C1576="Malt-Based Cooler","Refreshment Beverage")))</f>
        <v/>
      </c>
      <c r="S1576" s="58" t="str">
        <f>IF(B1576="","",IF(R1576="Refreshment Beverage",VLOOKUP(VALUE(Q1576),Rates!G$15:L$19,2,0),VLOOKUP(VALUE(Q1576),Rates!G$4:L$12,2,0)))</f>
        <v/>
      </c>
      <c r="T1576" s="58" t="str">
        <f t="shared" ref="T1576:T1639" si="807">IF(B1576="","",G1576)</f>
        <v/>
      </c>
      <c r="U1576" s="58" t="str">
        <f t="shared" ref="U1576:U1639" si="808">IF(B:B="","",SUM(W1576/V1576))</f>
        <v/>
      </c>
      <c r="V1576" s="58" t="str">
        <f t="shared" ref="V1576:V1639" si="809">IF(B1576="","",F1576)</f>
        <v/>
      </c>
      <c r="W1576" s="58" t="str">
        <f t="shared" ref="W1576:W1639" si="810">IF(B1576="","",E1576*F1576)</f>
        <v/>
      </c>
      <c r="X1576" s="59" t="str">
        <f t="shared" ref="X1576:X1639" si="811">IF(B1576="","",H1576)</f>
        <v/>
      </c>
      <c r="Y1576" s="60" t="str">
        <f>IF(B:B="","",IF(R1576="Refreshment Beverage",VLOOKUP(Q1576,Rates!G$15:L$19,6,0)*W1576,VLOOKUP(Q1576,Rates!G$4:L$12,6,0)*W1576))</f>
        <v/>
      </c>
      <c r="Z1576" s="60" t="str">
        <f t="shared" ref="Z1576:Z1639" si="812">IF(B:B="","",IF(R1576="Refreshment Beverage",0,IF(T1576="Keg",0,ROUND(0.34/12*V1576,2))))</f>
        <v/>
      </c>
      <c r="AA1576" s="60" t="str">
        <f t="shared" si="800"/>
        <v/>
      </c>
      <c r="AB1576" s="61" t="str" cm="1">
        <f t="array" ref="AB1576">IF(_xlfn.SINGLE(B:B)="","",IF(R1576="Refreshment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61" t="str" cm="1">
        <f t="array" ref="AC1576">IF(_xlfn.SINGLE(B:B)="","",IF(R1576="Refreshment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68">
        <f>IFERROR(IF(R1576="Beer","",IF(OR(Q1576=1,Q1576=2,Q1576=3,Q1576=4),VLOOKUP(Q1576,Rates!$A$31:$B$34,2,0)*W1576,IF(V1576=1,VLOOKUP(U1576,'REB BEV MIN MKUP'!B:E,4,0),IF(V1576&gt;1,VLOOKUP(VALUE(W1576),'REB BEV MIN MKUP'!O:Q,3,0),0)))),0)</f>
        <v>0</v>
      </c>
      <c r="AE1576" s="62" t="str">
        <f t="shared" ref="AE1576:AE1639" si="813">IF(J1576="Gross Price to Brewers",I1576,"")</f>
        <v/>
      </c>
      <c r="AF1576" s="63" t="str">
        <f t="shared" ref="AF1576:AF1639" si="814">IF(AE:AE="","",ROUND(SUM(AE1576*(S1576/100)),4))</f>
        <v/>
      </c>
      <c r="AG1576" s="64" t="str">
        <f t="shared" ref="AG1576:AG1639" si="815">IF(AE:AE="","",IF(R1576="Refreshment Beverage",MAX(AF1576,AD1576),MAX(AB1576,AF1576)))</f>
        <v/>
      </c>
      <c r="AH1576" s="65" t="str">
        <f t="shared" ref="AH1576:AH1639" si="816">IF(AE:AE="","",IF(R1576="Refreshment Beverage",AK1576-AJ1576,SUM(Y1576:AA1576)+AE1576+AG1576))</f>
        <v/>
      </c>
      <c r="AI1576" s="66" t="str">
        <f>IF(AE:AE="","",IF(R1576="Refreshment Beverage",AK1576*(Rates!J$19/100),ROUND(SUM(AH1576*(Rates!$J$8/100)),4)))</f>
        <v/>
      </c>
      <c r="AJ1576" s="67" t="str">
        <f t="shared" ref="AJ1576:AJ1639" si="817">IF(AE:AE="","",IF(R1576="Refreshment Beverage",AI1576,MAX(AC1576,AI1576)))</f>
        <v/>
      </c>
      <c r="AK1576" s="22" t="str">
        <f t="shared" ref="AK1576:AK1639" si="818">IF(AE:AE="","",IF(R1576="Refreshment Beverage",SUM(AE1576+Y1576+Z1576+AA1576+AG1576),SUM(AH1576+AJ1576)))</f>
        <v/>
      </c>
      <c r="AL1576" s="62" t="str">
        <f t="shared" ref="AL1576:AL1639" si="819">IF(AS1576="","",IF(R1576="Refreshment Beverage",ROUND(SUM(AS1576-AR1576-AA1576-Z1576-Y1576),2),ROUND(SUM(AS1576-AR1576-AN1576-Y1576-Z1576-AA1576),2)))</f>
        <v/>
      </c>
      <c r="AM1576" s="63" t="str">
        <f>IF(AS1576="","",IF(R1576="Refreshment Beverage",ROUND(AS1576*Rates!K$19,4),ROUND(AO1576*(VLOOKUP(VALUE(Q1576),Rates!G$4:L$12,3,0)),4)))</f>
        <v/>
      </c>
      <c r="AN1576" s="68" t="str">
        <f>IF(AS1576="","",IF(R1576="Refreshment Beverage",AS1576*(Rates!J$19/100),MAX(AM1576,AB1576)))</f>
        <v/>
      </c>
      <c r="AO1576" s="69" t="str">
        <f t="shared" ref="AO1576:AO1639" si="820">IF(AS1576="","",ROUND(SUM(AS1576-AR1576-Y1576-Z1576-AA1576),4))</f>
        <v/>
      </c>
      <c r="AP1576" s="69" t="str">
        <f t="shared" ref="AP1576:AP1639" si="821">IF(AS1576="","",IF(R1576="Refreshment Beverage",ROUND(AS1576-AN1576,2),ROUND(SUM(AS1576-AR1576),2)))</f>
        <v/>
      </c>
      <c r="AQ1576" s="70" t="str">
        <f>IF(AS1576="","",IF(R1576="Refreshment Beverage",ROUND(SUM(VLOOKUP(Q:Q,Rates!G$15:L$19,3,0)*(AS1576-Y1576-Z1576-AA1576)),4),ROUND(SUM(Rates!$K$8*AS1576),4)))</f>
        <v/>
      </c>
      <c r="AR1576" s="66" t="str">
        <f t="shared" ref="AR1576:AR1639" si="822">IF(AS1576="","",IF(R1576="Refreshment Beverage",MAX(AD1576,AQ1576),MAX(AQ1576,AC1576)))</f>
        <v/>
      </c>
      <c r="AS1576" s="22" t="str">
        <f t="shared" ref="AS1576:AS1639" si="823">IF(J1576="Retail Price",SUM(I1576+0.004),"")</f>
        <v/>
      </c>
      <c r="AT1576" s="62" t="str">
        <f t="shared" ref="AT1576:AT1639" si="824">IF(AX1576="","",IF(R1576="Refreshment Beverage",SUM(BA1576-AV1576-Y1576-Z1576-AA1576),SUM(AX1576-AV1576-Y1576-Z1576-AA1576)))</f>
        <v/>
      </c>
      <c r="AU1576" s="63" t="str">
        <f>IF(AX1576="","",IF(R1576="Refreshment Beverage",ROUND((BA1576-Y1576-Z1576-AA1576)*VLOOKUP(VALUE(Q1576),Rates!G$15:L$19,3,0),4),ROUND(AW1576*(VLOOKUP(VALUE(Q1576),Rates!G:L,3,0)),4)))</f>
        <v/>
      </c>
      <c r="AV1576" s="68" t="str">
        <f t="shared" ref="AV1576:AV1639" si="825">IF(AX1576="","",IF(R1576="Refreshment Beverage",MAX(AU1576,AD1576),MAX(AB1576,AU1576)))</f>
        <v/>
      </c>
      <c r="AW1576" s="69" t="str">
        <f t="shared" ref="AW1576:AW1639" si="826">IF(AX1576="","",IF(R1576="Refreshment Beverage",SUM(BA1576-AV1576-Y1576-Z1576-AA1576),ROUND(SUM(BA1576-AZ1576-Y1576-Z1576-AA1576),4)))</f>
        <v/>
      </c>
      <c r="AX1576" s="65" t="str">
        <f t="shared" ref="AX1576:AX1639" si="827">IF(J1576="Licensee Retail",I1576,"")</f>
        <v/>
      </c>
      <c r="AY1576" s="70" t="str">
        <f>IF(AX1576="","",IF(R1576="Refreshment Beverage",ROUND(SUM(AX1576*Rates!K$19),4),ROUND(SUM(AX1576*(Rates!J$8/100)),4)))</f>
        <v/>
      </c>
      <c r="AZ1576" s="67" t="str">
        <f t="shared" ref="AZ1576:AZ1639" si="828">IF(AX1576="","",MAX($AC1576,AY1576))</f>
        <v/>
      </c>
      <c r="BA1576" s="22" t="str">
        <f t="shared" ref="BA1576:BA1639" si="829">IF(AX1576="","",SUM(AX1576+AZ1576))</f>
        <v/>
      </c>
      <c r="BD1576" s="171"/>
      <c r="BE1576" s="171"/>
      <c r="BF1576" s="171"/>
      <c r="BG1576" s="171"/>
    </row>
    <row r="1577" spans="11:59" ht="12.75" customHeight="1" x14ac:dyDescent="0.3">
      <c r="K1577" s="42" t="str">
        <f t="shared" si="801"/>
        <v/>
      </c>
      <c r="L1577" s="55" t="str">
        <f t="shared" si="802"/>
        <v/>
      </c>
      <c r="M1577" s="43" t="str">
        <f t="shared" si="803"/>
        <v/>
      </c>
      <c r="N1577" s="56" t="str" cm="1">
        <f t="array" ref="N1577">IFERROR(IF(_xlfn.SINGLE(B:B)="","",IF(R1577="Beer",SUM(LOOKUP(2,1/(Rates!$B$3:$B$5&lt;=W1577)/(Rates!$C$3:$C$5&gt;=W1577),Rates!$D$3:$D$5)*(X1577/100)*W1577),IF(R1577="Refreshment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56" t="str">
        <f t="shared" si="804"/>
        <v/>
      </c>
      <c r="P1577" s="53"/>
      <c r="Q1577" s="14" t="str">
        <f t="shared" si="805"/>
        <v/>
      </c>
      <c r="R1577" s="57" t="str">
        <f t="shared" si="806"/>
        <v/>
      </c>
      <c r="S1577" s="58" t="str">
        <f>IF(B1577="","",IF(R1577="Refreshment Beverage",VLOOKUP(VALUE(Q1577),Rates!G$15:L$19,2,0),VLOOKUP(VALUE(Q1577),Rates!G$4:L$12,2,0)))</f>
        <v/>
      </c>
      <c r="T1577" s="58" t="str">
        <f t="shared" si="807"/>
        <v/>
      </c>
      <c r="U1577" s="58" t="str">
        <f t="shared" si="808"/>
        <v/>
      </c>
      <c r="V1577" s="58" t="str">
        <f t="shared" si="809"/>
        <v/>
      </c>
      <c r="W1577" s="58" t="str">
        <f t="shared" si="810"/>
        <v/>
      </c>
      <c r="X1577" s="59" t="str">
        <f t="shared" si="811"/>
        <v/>
      </c>
      <c r="Y1577" s="60" t="str">
        <f>IF(B:B="","",IF(R1577="Refreshment Beverage",VLOOKUP(Q1577,Rates!G$15:L$19,6,0)*W1577,VLOOKUP(Q1577,Rates!G$4:L$12,6,0)*W1577))</f>
        <v/>
      </c>
      <c r="Z1577" s="60" t="str">
        <f t="shared" si="812"/>
        <v/>
      </c>
      <c r="AA1577" s="60" t="str">
        <f t="shared" si="800"/>
        <v/>
      </c>
      <c r="AB1577" s="61" t="str" cm="1">
        <f t="array" ref="AB1577">IF(_xlfn.SINGLE(B:B)="","",IF(R1577="Refreshment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61" t="str" cm="1">
        <f t="array" ref="AC1577">IF(_xlfn.SINGLE(B:B)="","",IF(R1577="Refreshment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68">
        <f>IFERROR(IF(R1577="Beer","",IF(OR(Q1577=1,Q1577=2,Q1577=3,Q1577=4),VLOOKUP(Q1577,Rates!$A$31:$B$34,2,0)*W1577,IF(V1577=1,VLOOKUP(U1577,'REB BEV MIN MKUP'!B:E,4,0),IF(V1577&gt;1,VLOOKUP(VALUE(W1577),'REB BEV MIN MKUP'!O:Q,3,0),0)))),0)</f>
        <v>0</v>
      </c>
      <c r="AE1577" s="62" t="str">
        <f t="shared" si="813"/>
        <v/>
      </c>
      <c r="AF1577" s="63" t="str">
        <f t="shared" si="814"/>
        <v/>
      </c>
      <c r="AG1577" s="64" t="str">
        <f t="shared" si="815"/>
        <v/>
      </c>
      <c r="AH1577" s="65" t="str">
        <f t="shared" si="816"/>
        <v/>
      </c>
      <c r="AI1577" s="66" t="str">
        <f>IF(AE:AE="","",IF(R1577="Refreshment Beverage",AK1577*(Rates!J$19/100),ROUND(SUM(AH1577*(Rates!$J$8/100)),4)))</f>
        <v/>
      </c>
      <c r="AJ1577" s="67" t="str">
        <f t="shared" si="817"/>
        <v/>
      </c>
      <c r="AK1577" s="22" t="str">
        <f t="shared" si="818"/>
        <v/>
      </c>
      <c r="AL1577" s="62" t="str">
        <f t="shared" si="819"/>
        <v/>
      </c>
      <c r="AM1577" s="63" t="str">
        <f>IF(AS1577="","",IF(R1577="Refreshment Beverage",ROUND(AS1577*Rates!K$19,4),ROUND(AO1577*(VLOOKUP(VALUE(Q1577),Rates!G$4:L$12,3,0)),4)))</f>
        <v/>
      </c>
      <c r="AN1577" s="68" t="str">
        <f>IF(AS1577="","",IF(R1577="Refreshment Beverage",AS1577*(Rates!J$19/100),MAX(AM1577,AB1577)))</f>
        <v/>
      </c>
      <c r="AO1577" s="69" t="str">
        <f t="shared" si="820"/>
        <v/>
      </c>
      <c r="AP1577" s="69" t="str">
        <f t="shared" si="821"/>
        <v/>
      </c>
      <c r="AQ1577" s="70" t="str">
        <f>IF(AS1577="","",IF(R1577="Refreshment Beverage",ROUND(SUM(VLOOKUP(Q:Q,Rates!G$15:L$19,3,0)*(AS1577-Y1577-Z1577-AA1577)),4),ROUND(SUM(Rates!$K$8*AS1577),4)))</f>
        <v/>
      </c>
      <c r="AR1577" s="66" t="str">
        <f t="shared" si="822"/>
        <v/>
      </c>
      <c r="AS1577" s="22" t="str">
        <f t="shared" si="823"/>
        <v/>
      </c>
      <c r="AT1577" s="62" t="str">
        <f t="shared" si="824"/>
        <v/>
      </c>
      <c r="AU1577" s="63" t="str">
        <f>IF(AX1577="","",IF(R1577="Refreshment Beverage",ROUND((BA1577-Y1577-Z1577-AA1577)*VLOOKUP(VALUE(Q1577),Rates!G$15:L$19,3,0),4),ROUND(AW1577*(VLOOKUP(VALUE(Q1577),Rates!G:L,3,0)),4)))</f>
        <v/>
      </c>
      <c r="AV1577" s="68" t="str">
        <f t="shared" si="825"/>
        <v/>
      </c>
      <c r="AW1577" s="69" t="str">
        <f t="shared" si="826"/>
        <v/>
      </c>
      <c r="AX1577" s="65" t="str">
        <f t="shared" si="827"/>
        <v/>
      </c>
      <c r="AY1577" s="70" t="str">
        <f>IF(AX1577="","",IF(R1577="Refreshment Beverage",ROUND(SUM(AX1577*Rates!K$19),4),ROUND(SUM(AX1577*(Rates!J$8/100)),4)))</f>
        <v/>
      </c>
      <c r="AZ1577" s="67" t="str">
        <f t="shared" si="828"/>
        <v/>
      </c>
      <c r="BA1577" s="22" t="str">
        <f t="shared" si="829"/>
        <v/>
      </c>
      <c r="BD1577" s="171"/>
      <c r="BE1577" s="171"/>
      <c r="BF1577" s="171"/>
      <c r="BG1577" s="171"/>
    </row>
    <row r="1578" spans="11:59" ht="12.75" customHeight="1" x14ac:dyDescent="0.3">
      <c r="K1578" s="42" t="str">
        <f t="shared" si="801"/>
        <v/>
      </c>
      <c r="L1578" s="55" t="str">
        <f t="shared" si="802"/>
        <v/>
      </c>
      <c r="M1578" s="43" t="str">
        <f t="shared" si="803"/>
        <v/>
      </c>
      <c r="N1578" s="56" t="str" cm="1">
        <f t="array" ref="N1578">IFERROR(IF(_xlfn.SINGLE(B:B)="","",IF(R1578="Beer",SUM(LOOKUP(2,1/(Rates!$B$3:$B$5&lt;=W1578)/(Rates!$C$3:$C$5&gt;=W1578),Rates!$D$3:$D$5)*(X1578/100)*W1578),IF(R1578="Refreshment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56" t="str">
        <f t="shared" si="804"/>
        <v/>
      </c>
      <c r="P1578" s="53"/>
      <c r="Q1578" s="14" t="str">
        <f t="shared" si="805"/>
        <v/>
      </c>
      <c r="R1578" s="57" t="str">
        <f t="shared" si="806"/>
        <v/>
      </c>
      <c r="S1578" s="58" t="str">
        <f>IF(B1578="","",IF(R1578="Refreshment Beverage",VLOOKUP(VALUE(Q1578),Rates!G$15:L$19,2,0),VLOOKUP(VALUE(Q1578),Rates!G$4:L$12,2,0)))</f>
        <v/>
      </c>
      <c r="T1578" s="58" t="str">
        <f t="shared" si="807"/>
        <v/>
      </c>
      <c r="U1578" s="58" t="str">
        <f t="shared" si="808"/>
        <v/>
      </c>
      <c r="V1578" s="58" t="str">
        <f t="shared" si="809"/>
        <v/>
      </c>
      <c r="W1578" s="58" t="str">
        <f t="shared" si="810"/>
        <v/>
      </c>
      <c r="X1578" s="59" t="str">
        <f t="shared" si="811"/>
        <v/>
      </c>
      <c r="Y1578" s="60" t="str">
        <f>IF(B:B="","",IF(R1578="Refreshment Beverage",VLOOKUP(Q1578,Rates!G$15:L$19,6,0)*W1578,VLOOKUP(Q1578,Rates!G$4:L$12,6,0)*W1578))</f>
        <v/>
      </c>
      <c r="Z1578" s="60" t="str">
        <f t="shared" si="812"/>
        <v/>
      </c>
      <c r="AA1578" s="60" t="str">
        <f t="shared" si="800"/>
        <v/>
      </c>
      <c r="AB1578" s="61" t="str" cm="1">
        <f t="array" ref="AB1578">IF(_xlfn.SINGLE(B:B)="","",IF(R1578="Refreshment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61" t="str" cm="1">
        <f t="array" ref="AC1578">IF(_xlfn.SINGLE(B:B)="","",IF(R1578="Refreshment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68">
        <f>IFERROR(IF(R1578="Beer","",IF(OR(Q1578=1,Q1578=2,Q1578=3,Q1578=4),VLOOKUP(Q1578,Rates!$A$31:$B$34,2,0)*W1578,IF(V1578=1,VLOOKUP(U1578,'REB BEV MIN MKUP'!B:E,4,0),IF(V1578&gt;1,VLOOKUP(VALUE(W1578),'REB BEV MIN MKUP'!O:Q,3,0),0)))),0)</f>
        <v>0</v>
      </c>
      <c r="AE1578" s="62" t="str">
        <f t="shared" si="813"/>
        <v/>
      </c>
      <c r="AF1578" s="63" t="str">
        <f t="shared" si="814"/>
        <v/>
      </c>
      <c r="AG1578" s="64" t="str">
        <f t="shared" si="815"/>
        <v/>
      </c>
      <c r="AH1578" s="65" t="str">
        <f t="shared" si="816"/>
        <v/>
      </c>
      <c r="AI1578" s="66" t="str">
        <f>IF(AE:AE="","",IF(R1578="Refreshment Beverage",AK1578*(Rates!J$19/100),ROUND(SUM(AH1578*(Rates!$J$8/100)),4)))</f>
        <v/>
      </c>
      <c r="AJ1578" s="67" t="str">
        <f t="shared" si="817"/>
        <v/>
      </c>
      <c r="AK1578" s="22" t="str">
        <f t="shared" si="818"/>
        <v/>
      </c>
      <c r="AL1578" s="62" t="str">
        <f t="shared" si="819"/>
        <v/>
      </c>
      <c r="AM1578" s="63" t="str">
        <f>IF(AS1578="","",IF(R1578="Refreshment Beverage",ROUND(AS1578*Rates!K$19,4),ROUND(AO1578*(VLOOKUP(VALUE(Q1578),Rates!G$4:L$12,3,0)),4)))</f>
        <v/>
      </c>
      <c r="AN1578" s="68" t="str">
        <f>IF(AS1578="","",IF(R1578="Refreshment Beverage",AS1578*(Rates!J$19/100),MAX(AM1578,AB1578)))</f>
        <v/>
      </c>
      <c r="AO1578" s="69" t="str">
        <f t="shared" si="820"/>
        <v/>
      </c>
      <c r="AP1578" s="69" t="str">
        <f t="shared" si="821"/>
        <v/>
      </c>
      <c r="AQ1578" s="70" t="str">
        <f>IF(AS1578="","",IF(R1578="Refreshment Beverage",ROUND(SUM(VLOOKUP(Q:Q,Rates!G$15:L$19,3,0)*(AS1578-Y1578-Z1578-AA1578)),4),ROUND(SUM(Rates!$K$8*AS1578),4)))</f>
        <v/>
      </c>
      <c r="AR1578" s="66" t="str">
        <f t="shared" si="822"/>
        <v/>
      </c>
      <c r="AS1578" s="22" t="str">
        <f t="shared" si="823"/>
        <v/>
      </c>
      <c r="AT1578" s="62" t="str">
        <f t="shared" si="824"/>
        <v/>
      </c>
      <c r="AU1578" s="63" t="str">
        <f>IF(AX1578="","",IF(R1578="Refreshment Beverage",ROUND((BA1578-Y1578-Z1578-AA1578)*VLOOKUP(VALUE(Q1578),Rates!G$15:L$19,3,0),4),ROUND(AW1578*(VLOOKUP(VALUE(Q1578),Rates!G:L,3,0)),4)))</f>
        <v/>
      </c>
      <c r="AV1578" s="68" t="str">
        <f t="shared" si="825"/>
        <v/>
      </c>
      <c r="AW1578" s="69" t="str">
        <f t="shared" si="826"/>
        <v/>
      </c>
      <c r="AX1578" s="65" t="str">
        <f t="shared" si="827"/>
        <v/>
      </c>
      <c r="AY1578" s="70" t="str">
        <f>IF(AX1578="","",IF(R1578="Refreshment Beverage",ROUND(SUM(AX1578*Rates!K$19),4),ROUND(SUM(AX1578*(Rates!J$8/100)),4)))</f>
        <v/>
      </c>
      <c r="AZ1578" s="67" t="str">
        <f t="shared" si="828"/>
        <v/>
      </c>
      <c r="BA1578" s="22" t="str">
        <f t="shared" si="829"/>
        <v/>
      </c>
      <c r="BD1578" s="171"/>
      <c r="BE1578" s="171"/>
      <c r="BF1578" s="171"/>
      <c r="BG1578" s="171"/>
    </row>
    <row r="1579" spans="11:59" ht="12.75" customHeight="1" x14ac:dyDescent="0.3">
      <c r="K1579" s="42" t="str">
        <f t="shared" si="801"/>
        <v/>
      </c>
      <c r="L1579" s="55" t="str">
        <f t="shared" si="802"/>
        <v/>
      </c>
      <c r="M1579" s="43" t="str">
        <f t="shared" si="803"/>
        <v/>
      </c>
      <c r="N1579" s="56" t="str" cm="1">
        <f t="array" ref="N1579">IFERROR(IF(_xlfn.SINGLE(B:B)="","",IF(R1579="Beer",SUM(LOOKUP(2,1/(Rates!$B$3:$B$5&lt;=W1579)/(Rates!$C$3:$C$5&gt;=W1579),Rates!$D$3:$D$5)*(X1579/100)*W1579),IF(R1579="Refreshment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56" t="str">
        <f t="shared" si="804"/>
        <v/>
      </c>
      <c r="P1579" s="53"/>
      <c r="Q1579" s="14" t="str">
        <f t="shared" si="805"/>
        <v/>
      </c>
      <c r="R1579" s="57" t="str">
        <f t="shared" si="806"/>
        <v/>
      </c>
      <c r="S1579" s="58" t="str">
        <f>IF(B1579="","",IF(R1579="Refreshment Beverage",VLOOKUP(VALUE(Q1579),Rates!G$15:L$19,2,0),VLOOKUP(VALUE(Q1579),Rates!G$4:L$12,2,0)))</f>
        <v/>
      </c>
      <c r="T1579" s="58" t="str">
        <f t="shared" si="807"/>
        <v/>
      </c>
      <c r="U1579" s="58" t="str">
        <f t="shared" si="808"/>
        <v/>
      </c>
      <c r="V1579" s="58" t="str">
        <f t="shared" si="809"/>
        <v/>
      </c>
      <c r="W1579" s="58" t="str">
        <f t="shared" si="810"/>
        <v/>
      </c>
      <c r="X1579" s="59" t="str">
        <f t="shared" si="811"/>
        <v/>
      </c>
      <c r="Y1579" s="60" t="str">
        <f>IF(B:B="","",IF(R1579="Refreshment Beverage",VLOOKUP(Q1579,Rates!G$15:L$19,6,0)*W1579,VLOOKUP(Q1579,Rates!G$4:L$12,6,0)*W1579))</f>
        <v/>
      </c>
      <c r="Z1579" s="60" t="str">
        <f t="shared" si="812"/>
        <v/>
      </c>
      <c r="AA1579" s="60" t="str">
        <f t="shared" si="800"/>
        <v/>
      </c>
      <c r="AB1579" s="61" t="str" cm="1">
        <f t="array" ref="AB1579">IF(_xlfn.SINGLE(B:B)="","",IF(R1579="Refreshment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61" t="str" cm="1">
        <f t="array" ref="AC1579">IF(_xlfn.SINGLE(B:B)="","",IF(R1579="Refreshment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68">
        <f>IFERROR(IF(R1579="Beer","",IF(OR(Q1579=1,Q1579=2,Q1579=3,Q1579=4),VLOOKUP(Q1579,Rates!$A$31:$B$34,2,0)*W1579,IF(V1579=1,VLOOKUP(U1579,'REB BEV MIN MKUP'!B:E,4,0),IF(V1579&gt;1,VLOOKUP(VALUE(W1579),'REB BEV MIN MKUP'!O:Q,3,0),0)))),0)</f>
        <v>0</v>
      </c>
      <c r="AE1579" s="62" t="str">
        <f t="shared" si="813"/>
        <v/>
      </c>
      <c r="AF1579" s="63" t="str">
        <f t="shared" si="814"/>
        <v/>
      </c>
      <c r="AG1579" s="64" t="str">
        <f t="shared" si="815"/>
        <v/>
      </c>
      <c r="AH1579" s="65" t="str">
        <f t="shared" si="816"/>
        <v/>
      </c>
      <c r="AI1579" s="66" t="str">
        <f>IF(AE:AE="","",IF(R1579="Refreshment Beverage",AK1579*(Rates!J$19/100),ROUND(SUM(AH1579*(Rates!$J$8/100)),4)))</f>
        <v/>
      </c>
      <c r="AJ1579" s="67" t="str">
        <f t="shared" si="817"/>
        <v/>
      </c>
      <c r="AK1579" s="22" t="str">
        <f t="shared" si="818"/>
        <v/>
      </c>
      <c r="AL1579" s="62" t="str">
        <f t="shared" si="819"/>
        <v/>
      </c>
      <c r="AM1579" s="63" t="str">
        <f>IF(AS1579="","",IF(R1579="Refreshment Beverage",ROUND(AS1579*Rates!K$19,4),ROUND(AO1579*(VLOOKUP(VALUE(Q1579),Rates!G$4:L$12,3,0)),4)))</f>
        <v/>
      </c>
      <c r="AN1579" s="68" t="str">
        <f>IF(AS1579="","",IF(R1579="Refreshment Beverage",AS1579*(Rates!J$19/100),MAX(AM1579,AB1579)))</f>
        <v/>
      </c>
      <c r="AO1579" s="69" t="str">
        <f t="shared" si="820"/>
        <v/>
      </c>
      <c r="AP1579" s="69" t="str">
        <f t="shared" si="821"/>
        <v/>
      </c>
      <c r="AQ1579" s="70" t="str">
        <f>IF(AS1579="","",IF(R1579="Refreshment Beverage",ROUND(SUM(VLOOKUP(Q:Q,Rates!G$15:L$19,3,0)*(AS1579-Y1579-Z1579-AA1579)),4),ROUND(SUM(Rates!$K$8*AS1579),4)))</f>
        <v/>
      </c>
      <c r="AR1579" s="66" t="str">
        <f t="shared" si="822"/>
        <v/>
      </c>
      <c r="AS1579" s="22" t="str">
        <f t="shared" si="823"/>
        <v/>
      </c>
      <c r="AT1579" s="62" t="str">
        <f t="shared" si="824"/>
        <v/>
      </c>
      <c r="AU1579" s="63" t="str">
        <f>IF(AX1579="","",IF(R1579="Refreshment Beverage",ROUND((BA1579-Y1579-Z1579-AA1579)*VLOOKUP(VALUE(Q1579),Rates!G$15:L$19,3,0),4),ROUND(AW1579*(VLOOKUP(VALUE(Q1579),Rates!G:L,3,0)),4)))</f>
        <v/>
      </c>
      <c r="AV1579" s="68" t="str">
        <f t="shared" si="825"/>
        <v/>
      </c>
      <c r="AW1579" s="69" t="str">
        <f t="shared" si="826"/>
        <v/>
      </c>
      <c r="AX1579" s="65" t="str">
        <f t="shared" si="827"/>
        <v/>
      </c>
      <c r="AY1579" s="70" t="str">
        <f>IF(AX1579="","",IF(R1579="Refreshment Beverage",ROUND(SUM(AX1579*Rates!K$19),4),ROUND(SUM(AX1579*(Rates!J$8/100)),4)))</f>
        <v/>
      </c>
      <c r="AZ1579" s="67" t="str">
        <f t="shared" si="828"/>
        <v/>
      </c>
      <c r="BA1579" s="22" t="str">
        <f t="shared" si="829"/>
        <v/>
      </c>
      <c r="BD1579" s="171"/>
      <c r="BE1579" s="171"/>
      <c r="BF1579" s="171"/>
      <c r="BG1579" s="171"/>
    </row>
    <row r="1580" spans="11:59" ht="12.75" customHeight="1" x14ac:dyDescent="0.3">
      <c r="K1580" s="42" t="str">
        <f t="shared" si="801"/>
        <v/>
      </c>
      <c r="L1580" s="55" t="str">
        <f t="shared" si="802"/>
        <v/>
      </c>
      <c r="M1580" s="43" t="str">
        <f t="shared" si="803"/>
        <v/>
      </c>
      <c r="N1580" s="56" t="str" cm="1">
        <f t="array" ref="N1580">IFERROR(IF(_xlfn.SINGLE(B:B)="","",IF(R1580="Beer",SUM(LOOKUP(2,1/(Rates!$B$3:$B$5&lt;=W1580)/(Rates!$C$3:$C$5&gt;=W1580),Rates!$D$3:$D$5)*(X1580/100)*W1580),IF(R1580="Refreshment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56" t="str">
        <f t="shared" si="804"/>
        <v/>
      </c>
      <c r="P1580" s="53"/>
      <c r="Q1580" s="14" t="str">
        <f t="shared" si="805"/>
        <v/>
      </c>
      <c r="R1580" s="57" t="str">
        <f t="shared" si="806"/>
        <v/>
      </c>
      <c r="S1580" s="58" t="str">
        <f>IF(B1580="","",IF(R1580="Refreshment Beverage",VLOOKUP(VALUE(Q1580),Rates!G$15:L$19,2,0),VLOOKUP(VALUE(Q1580),Rates!G$4:L$12,2,0)))</f>
        <v/>
      </c>
      <c r="T1580" s="58" t="str">
        <f t="shared" si="807"/>
        <v/>
      </c>
      <c r="U1580" s="58" t="str">
        <f t="shared" si="808"/>
        <v/>
      </c>
      <c r="V1580" s="58" t="str">
        <f t="shared" si="809"/>
        <v/>
      </c>
      <c r="W1580" s="58" t="str">
        <f t="shared" si="810"/>
        <v/>
      </c>
      <c r="X1580" s="59" t="str">
        <f t="shared" si="811"/>
        <v/>
      </c>
      <c r="Y1580" s="60" t="str">
        <f>IF(B:B="","",IF(R1580="Refreshment Beverage",VLOOKUP(Q1580,Rates!G$15:L$19,6,0)*W1580,VLOOKUP(Q1580,Rates!G$4:L$12,6,0)*W1580))</f>
        <v/>
      </c>
      <c r="Z1580" s="60" t="str">
        <f t="shared" si="812"/>
        <v/>
      </c>
      <c r="AA1580" s="60" t="str">
        <f t="shared" si="800"/>
        <v/>
      </c>
      <c r="AB1580" s="61" t="str" cm="1">
        <f t="array" ref="AB1580">IF(_xlfn.SINGLE(B:B)="","",IF(R1580="Refreshment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61" t="str" cm="1">
        <f t="array" ref="AC1580">IF(_xlfn.SINGLE(B:B)="","",IF(R1580="Refreshment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68">
        <f>IFERROR(IF(R1580="Beer","",IF(OR(Q1580=1,Q1580=2,Q1580=3,Q1580=4),VLOOKUP(Q1580,Rates!$A$31:$B$34,2,0)*W1580,IF(V1580=1,VLOOKUP(U1580,'REB BEV MIN MKUP'!B:E,4,0),IF(V1580&gt;1,VLOOKUP(VALUE(W1580),'REB BEV MIN MKUP'!O:Q,3,0),0)))),0)</f>
        <v>0</v>
      </c>
      <c r="AE1580" s="62" t="str">
        <f t="shared" si="813"/>
        <v/>
      </c>
      <c r="AF1580" s="63" t="str">
        <f t="shared" si="814"/>
        <v/>
      </c>
      <c r="AG1580" s="64" t="str">
        <f t="shared" si="815"/>
        <v/>
      </c>
      <c r="AH1580" s="65" t="str">
        <f t="shared" si="816"/>
        <v/>
      </c>
      <c r="AI1580" s="66" t="str">
        <f>IF(AE:AE="","",IF(R1580="Refreshment Beverage",AK1580*(Rates!J$19/100),ROUND(SUM(AH1580*(Rates!$J$8/100)),4)))</f>
        <v/>
      </c>
      <c r="AJ1580" s="67" t="str">
        <f t="shared" si="817"/>
        <v/>
      </c>
      <c r="AK1580" s="22" t="str">
        <f t="shared" si="818"/>
        <v/>
      </c>
      <c r="AL1580" s="62" t="str">
        <f t="shared" si="819"/>
        <v/>
      </c>
      <c r="AM1580" s="63" t="str">
        <f>IF(AS1580="","",IF(R1580="Refreshment Beverage",ROUND(AS1580*Rates!K$19,4),ROUND(AO1580*(VLOOKUP(VALUE(Q1580),Rates!G$4:L$12,3,0)),4)))</f>
        <v/>
      </c>
      <c r="AN1580" s="68" t="str">
        <f>IF(AS1580="","",IF(R1580="Refreshment Beverage",AS1580*(Rates!J$19/100),MAX(AM1580,AB1580)))</f>
        <v/>
      </c>
      <c r="AO1580" s="69" t="str">
        <f t="shared" si="820"/>
        <v/>
      </c>
      <c r="AP1580" s="69" t="str">
        <f t="shared" si="821"/>
        <v/>
      </c>
      <c r="AQ1580" s="70" t="str">
        <f>IF(AS1580="","",IF(R1580="Refreshment Beverage",ROUND(SUM(VLOOKUP(Q:Q,Rates!G$15:L$19,3,0)*(AS1580-Y1580-Z1580-AA1580)),4),ROUND(SUM(Rates!$K$8*AS1580),4)))</f>
        <v/>
      </c>
      <c r="AR1580" s="66" t="str">
        <f t="shared" si="822"/>
        <v/>
      </c>
      <c r="AS1580" s="22" t="str">
        <f t="shared" si="823"/>
        <v/>
      </c>
      <c r="AT1580" s="62" t="str">
        <f t="shared" si="824"/>
        <v/>
      </c>
      <c r="AU1580" s="63" t="str">
        <f>IF(AX1580="","",IF(R1580="Refreshment Beverage",ROUND((BA1580-Y1580-Z1580-AA1580)*VLOOKUP(VALUE(Q1580),Rates!G$15:L$19,3,0),4),ROUND(AW1580*(VLOOKUP(VALUE(Q1580),Rates!G:L,3,0)),4)))</f>
        <v/>
      </c>
      <c r="AV1580" s="68" t="str">
        <f t="shared" si="825"/>
        <v/>
      </c>
      <c r="AW1580" s="69" t="str">
        <f t="shared" si="826"/>
        <v/>
      </c>
      <c r="AX1580" s="65" t="str">
        <f t="shared" si="827"/>
        <v/>
      </c>
      <c r="AY1580" s="70" t="str">
        <f>IF(AX1580="","",IF(R1580="Refreshment Beverage",ROUND(SUM(AX1580*Rates!K$19),4),ROUND(SUM(AX1580*(Rates!J$8/100)),4)))</f>
        <v/>
      </c>
      <c r="AZ1580" s="67" t="str">
        <f t="shared" si="828"/>
        <v/>
      </c>
      <c r="BA1580" s="22" t="str">
        <f t="shared" si="829"/>
        <v/>
      </c>
      <c r="BD1580" s="171"/>
      <c r="BE1580" s="171"/>
      <c r="BF1580" s="171"/>
      <c r="BG1580" s="171"/>
    </row>
    <row r="1581" spans="11:59" ht="12.75" customHeight="1" x14ac:dyDescent="0.3">
      <c r="K1581" s="42" t="str">
        <f t="shared" si="801"/>
        <v/>
      </c>
      <c r="L1581" s="55" t="str">
        <f t="shared" si="802"/>
        <v/>
      </c>
      <c r="M1581" s="43" t="str">
        <f t="shared" si="803"/>
        <v/>
      </c>
      <c r="N1581" s="56" t="str" cm="1">
        <f t="array" ref="N1581">IFERROR(IF(_xlfn.SINGLE(B:B)="","",IF(R1581="Beer",SUM(LOOKUP(2,1/(Rates!$B$3:$B$5&lt;=W1581)/(Rates!$C$3:$C$5&gt;=W1581),Rates!$D$3:$D$5)*(X1581/100)*W1581),IF(R1581="Refreshment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56" t="str">
        <f t="shared" si="804"/>
        <v/>
      </c>
      <c r="P1581" s="53"/>
      <c r="Q1581" s="14" t="str">
        <f t="shared" si="805"/>
        <v/>
      </c>
      <c r="R1581" s="57" t="str">
        <f t="shared" si="806"/>
        <v/>
      </c>
      <c r="S1581" s="58" t="str">
        <f>IF(B1581="","",IF(R1581="Refreshment Beverage",VLOOKUP(VALUE(Q1581),Rates!G$15:L$19,2,0),VLOOKUP(VALUE(Q1581),Rates!G$4:L$12,2,0)))</f>
        <v/>
      </c>
      <c r="T1581" s="58" t="str">
        <f t="shared" si="807"/>
        <v/>
      </c>
      <c r="U1581" s="58" t="str">
        <f t="shared" si="808"/>
        <v/>
      </c>
      <c r="V1581" s="58" t="str">
        <f t="shared" si="809"/>
        <v/>
      </c>
      <c r="W1581" s="58" t="str">
        <f t="shared" si="810"/>
        <v/>
      </c>
      <c r="X1581" s="59" t="str">
        <f t="shared" si="811"/>
        <v/>
      </c>
      <c r="Y1581" s="60" t="str">
        <f>IF(B:B="","",IF(R1581="Refreshment Beverage",VLOOKUP(Q1581,Rates!G$15:L$19,6,0)*W1581,VLOOKUP(Q1581,Rates!G$4:L$12,6,0)*W1581))</f>
        <v/>
      </c>
      <c r="Z1581" s="60" t="str">
        <f t="shared" si="812"/>
        <v/>
      </c>
      <c r="AA1581" s="60" t="str">
        <f t="shared" si="800"/>
        <v/>
      </c>
      <c r="AB1581" s="61" t="str" cm="1">
        <f t="array" ref="AB1581">IF(_xlfn.SINGLE(B:B)="","",IF(R1581="Refreshment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61" t="str" cm="1">
        <f t="array" ref="AC1581">IF(_xlfn.SINGLE(B:B)="","",IF(R1581="Refreshment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68">
        <f>IFERROR(IF(R1581="Beer","",IF(OR(Q1581=1,Q1581=2,Q1581=3,Q1581=4),VLOOKUP(Q1581,Rates!$A$31:$B$34,2,0)*W1581,IF(V1581=1,VLOOKUP(U1581,'REB BEV MIN MKUP'!B:E,4,0),IF(V1581&gt;1,VLOOKUP(VALUE(W1581),'REB BEV MIN MKUP'!O:Q,3,0),0)))),0)</f>
        <v>0</v>
      </c>
      <c r="AE1581" s="62" t="str">
        <f t="shared" si="813"/>
        <v/>
      </c>
      <c r="AF1581" s="63" t="str">
        <f t="shared" si="814"/>
        <v/>
      </c>
      <c r="AG1581" s="64" t="str">
        <f t="shared" si="815"/>
        <v/>
      </c>
      <c r="AH1581" s="65" t="str">
        <f t="shared" si="816"/>
        <v/>
      </c>
      <c r="AI1581" s="66" t="str">
        <f>IF(AE:AE="","",IF(R1581="Refreshment Beverage",AK1581*(Rates!J$19/100),ROUND(SUM(AH1581*(Rates!$J$8/100)),4)))</f>
        <v/>
      </c>
      <c r="AJ1581" s="67" t="str">
        <f t="shared" si="817"/>
        <v/>
      </c>
      <c r="AK1581" s="22" t="str">
        <f t="shared" si="818"/>
        <v/>
      </c>
      <c r="AL1581" s="62" t="str">
        <f t="shared" si="819"/>
        <v/>
      </c>
      <c r="AM1581" s="63" t="str">
        <f>IF(AS1581="","",IF(R1581="Refreshment Beverage",ROUND(AS1581*Rates!K$19,4),ROUND(AO1581*(VLOOKUP(VALUE(Q1581),Rates!G$4:L$12,3,0)),4)))</f>
        <v/>
      </c>
      <c r="AN1581" s="68" t="str">
        <f>IF(AS1581="","",IF(R1581="Refreshment Beverage",AS1581*(Rates!J$19/100),MAX(AM1581,AB1581)))</f>
        <v/>
      </c>
      <c r="AO1581" s="69" t="str">
        <f t="shared" si="820"/>
        <v/>
      </c>
      <c r="AP1581" s="69" t="str">
        <f t="shared" si="821"/>
        <v/>
      </c>
      <c r="AQ1581" s="70" t="str">
        <f>IF(AS1581="","",IF(R1581="Refreshment Beverage",ROUND(SUM(VLOOKUP(Q:Q,Rates!G$15:L$19,3,0)*(AS1581-Y1581-Z1581-AA1581)),4),ROUND(SUM(Rates!$K$8*AS1581),4)))</f>
        <v/>
      </c>
      <c r="AR1581" s="66" t="str">
        <f t="shared" si="822"/>
        <v/>
      </c>
      <c r="AS1581" s="22" t="str">
        <f t="shared" si="823"/>
        <v/>
      </c>
      <c r="AT1581" s="62" t="str">
        <f t="shared" si="824"/>
        <v/>
      </c>
      <c r="AU1581" s="63" t="str">
        <f>IF(AX1581="","",IF(R1581="Refreshment Beverage",ROUND((BA1581-Y1581-Z1581-AA1581)*VLOOKUP(VALUE(Q1581),Rates!G$15:L$19,3,0),4),ROUND(AW1581*(VLOOKUP(VALUE(Q1581),Rates!G:L,3,0)),4)))</f>
        <v/>
      </c>
      <c r="AV1581" s="68" t="str">
        <f t="shared" si="825"/>
        <v/>
      </c>
      <c r="AW1581" s="69" t="str">
        <f t="shared" si="826"/>
        <v/>
      </c>
      <c r="AX1581" s="65" t="str">
        <f t="shared" si="827"/>
        <v/>
      </c>
      <c r="AY1581" s="70" t="str">
        <f>IF(AX1581="","",IF(R1581="Refreshment Beverage",ROUND(SUM(AX1581*Rates!K$19),4),ROUND(SUM(AX1581*(Rates!J$8/100)),4)))</f>
        <v/>
      </c>
      <c r="AZ1581" s="67" t="str">
        <f t="shared" si="828"/>
        <v/>
      </c>
      <c r="BA1581" s="22" t="str">
        <f t="shared" si="829"/>
        <v/>
      </c>
      <c r="BD1581" s="171"/>
      <c r="BE1581" s="171"/>
      <c r="BF1581" s="171"/>
      <c r="BG1581" s="171"/>
    </row>
    <row r="1582" spans="11:59" ht="12.75" customHeight="1" x14ac:dyDescent="0.3">
      <c r="K1582" s="42" t="str">
        <f t="shared" si="801"/>
        <v/>
      </c>
      <c r="L1582" s="55" t="str">
        <f t="shared" si="802"/>
        <v/>
      </c>
      <c r="M1582" s="43" t="str">
        <f t="shared" si="803"/>
        <v/>
      </c>
      <c r="N1582" s="56" t="str" cm="1">
        <f t="array" ref="N1582">IFERROR(IF(_xlfn.SINGLE(B:B)="","",IF(R1582="Beer",SUM(LOOKUP(2,1/(Rates!$B$3:$B$5&lt;=W1582)/(Rates!$C$3:$C$5&gt;=W1582),Rates!$D$3:$D$5)*(X1582/100)*W1582),IF(R1582="Refreshment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56" t="str">
        <f t="shared" si="804"/>
        <v/>
      </c>
      <c r="P1582" s="53"/>
      <c r="Q1582" s="14" t="str">
        <f t="shared" si="805"/>
        <v/>
      </c>
      <c r="R1582" s="57" t="str">
        <f t="shared" si="806"/>
        <v/>
      </c>
      <c r="S1582" s="58" t="str">
        <f>IF(B1582="","",IF(R1582="Refreshment Beverage",VLOOKUP(VALUE(Q1582),Rates!G$15:L$19,2,0),VLOOKUP(VALUE(Q1582),Rates!G$4:L$12,2,0)))</f>
        <v/>
      </c>
      <c r="T1582" s="58" t="str">
        <f t="shared" si="807"/>
        <v/>
      </c>
      <c r="U1582" s="58" t="str">
        <f t="shared" si="808"/>
        <v/>
      </c>
      <c r="V1582" s="58" t="str">
        <f t="shared" si="809"/>
        <v/>
      </c>
      <c r="W1582" s="58" t="str">
        <f t="shared" si="810"/>
        <v/>
      </c>
      <c r="X1582" s="59" t="str">
        <f t="shared" si="811"/>
        <v/>
      </c>
      <c r="Y1582" s="60" t="str">
        <f>IF(B:B="","",IF(R1582="Refreshment Beverage",VLOOKUP(Q1582,Rates!G$15:L$19,6,0)*W1582,VLOOKUP(Q1582,Rates!G$4:L$12,6,0)*W1582))</f>
        <v/>
      </c>
      <c r="Z1582" s="60" t="str">
        <f t="shared" si="812"/>
        <v/>
      </c>
      <c r="AA1582" s="60" t="str">
        <f t="shared" si="800"/>
        <v/>
      </c>
      <c r="AB1582" s="61" t="str" cm="1">
        <f t="array" ref="AB1582">IF(_xlfn.SINGLE(B:B)="","",IF(R1582="Refreshment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61" t="str" cm="1">
        <f t="array" ref="AC1582">IF(_xlfn.SINGLE(B:B)="","",IF(R1582="Refreshment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68">
        <f>IFERROR(IF(R1582="Beer","",IF(OR(Q1582=1,Q1582=2,Q1582=3,Q1582=4),VLOOKUP(Q1582,Rates!$A$31:$B$34,2,0)*W1582,IF(V1582=1,VLOOKUP(U1582,'REB BEV MIN MKUP'!B:E,4,0),IF(V1582&gt;1,VLOOKUP(VALUE(W1582),'REB BEV MIN MKUP'!O:Q,3,0),0)))),0)</f>
        <v>0</v>
      </c>
      <c r="AE1582" s="62" t="str">
        <f t="shared" si="813"/>
        <v/>
      </c>
      <c r="AF1582" s="63" t="str">
        <f t="shared" si="814"/>
        <v/>
      </c>
      <c r="AG1582" s="64" t="str">
        <f t="shared" si="815"/>
        <v/>
      </c>
      <c r="AH1582" s="65" t="str">
        <f t="shared" si="816"/>
        <v/>
      </c>
      <c r="AI1582" s="66" t="str">
        <f>IF(AE:AE="","",IF(R1582="Refreshment Beverage",AK1582*(Rates!J$19/100),ROUND(SUM(AH1582*(Rates!$J$8/100)),4)))</f>
        <v/>
      </c>
      <c r="AJ1582" s="67" t="str">
        <f t="shared" si="817"/>
        <v/>
      </c>
      <c r="AK1582" s="22" t="str">
        <f t="shared" si="818"/>
        <v/>
      </c>
      <c r="AL1582" s="62" t="str">
        <f t="shared" si="819"/>
        <v/>
      </c>
      <c r="AM1582" s="63" t="str">
        <f>IF(AS1582="","",IF(R1582="Refreshment Beverage",ROUND(AS1582*Rates!K$19,4),ROUND(AO1582*(VLOOKUP(VALUE(Q1582),Rates!G$4:L$12,3,0)),4)))</f>
        <v/>
      </c>
      <c r="AN1582" s="68" t="str">
        <f>IF(AS1582="","",IF(R1582="Refreshment Beverage",AS1582*(Rates!J$19/100),MAX(AM1582,AB1582)))</f>
        <v/>
      </c>
      <c r="AO1582" s="69" t="str">
        <f t="shared" si="820"/>
        <v/>
      </c>
      <c r="AP1582" s="69" t="str">
        <f t="shared" si="821"/>
        <v/>
      </c>
      <c r="AQ1582" s="70" t="str">
        <f>IF(AS1582="","",IF(R1582="Refreshment Beverage",ROUND(SUM(VLOOKUP(Q:Q,Rates!G$15:L$19,3,0)*(AS1582-Y1582-Z1582-AA1582)),4),ROUND(SUM(Rates!$K$8*AS1582),4)))</f>
        <v/>
      </c>
      <c r="AR1582" s="66" t="str">
        <f t="shared" si="822"/>
        <v/>
      </c>
      <c r="AS1582" s="22" t="str">
        <f t="shared" si="823"/>
        <v/>
      </c>
      <c r="AT1582" s="62" t="str">
        <f t="shared" si="824"/>
        <v/>
      </c>
      <c r="AU1582" s="63" t="str">
        <f>IF(AX1582="","",IF(R1582="Refreshment Beverage",ROUND((BA1582-Y1582-Z1582-AA1582)*VLOOKUP(VALUE(Q1582),Rates!G$15:L$19,3,0),4),ROUND(AW1582*(VLOOKUP(VALUE(Q1582),Rates!G:L,3,0)),4)))</f>
        <v/>
      </c>
      <c r="AV1582" s="68" t="str">
        <f t="shared" si="825"/>
        <v/>
      </c>
      <c r="AW1582" s="69" t="str">
        <f t="shared" si="826"/>
        <v/>
      </c>
      <c r="AX1582" s="65" t="str">
        <f t="shared" si="827"/>
        <v/>
      </c>
      <c r="AY1582" s="70" t="str">
        <f>IF(AX1582="","",IF(R1582="Refreshment Beverage",ROUND(SUM(AX1582*Rates!K$19),4),ROUND(SUM(AX1582*(Rates!J$8/100)),4)))</f>
        <v/>
      </c>
      <c r="AZ1582" s="67" t="str">
        <f t="shared" si="828"/>
        <v/>
      </c>
      <c r="BA1582" s="22" t="str">
        <f t="shared" si="829"/>
        <v/>
      </c>
      <c r="BD1582" s="171"/>
      <c r="BE1582" s="171"/>
      <c r="BF1582" s="171"/>
      <c r="BG1582" s="171"/>
    </row>
    <row r="1583" spans="11:59" ht="12.75" customHeight="1" x14ac:dyDescent="0.3">
      <c r="K1583" s="42" t="str">
        <f t="shared" si="801"/>
        <v/>
      </c>
      <c r="L1583" s="55" t="str">
        <f t="shared" si="802"/>
        <v/>
      </c>
      <c r="M1583" s="43" t="str">
        <f t="shared" si="803"/>
        <v/>
      </c>
      <c r="N1583" s="56" t="str" cm="1">
        <f t="array" ref="N1583">IFERROR(IF(_xlfn.SINGLE(B:B)="","",IF(R1583="Beer",SUM(LOOKUP(2,1/(Rates!$B$3:$B$5&lt;=W1583)/(Rates!$C$3:$C$5&gt;=W1583),Rates!$D$3:$D$5)*(X1583/100)*W1583),IF(R1583="Refreshment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56" t="str">
        <f t="shared" si="804"/>
        <v/>
      </c>
      <c r="P1583" s="53"/>
      <c r="Q1583" s="14" t="str">
        <f t="shared" si="805"/>
        <v/>
      </c>
      <c r="R1583" s="57" t="str">
        <f t="shared" si="806"/>
        <v/>
      </c>
      <c r="S1583" s="58" t="str">
        <f>IF(B1583="","",IF(R1583="Refreshment Beverage",VLOOKUP(VALUE(Q1583),Rates!G$15:L$19,2,0),VLOOKUP(VALUE(Q1583),Rates!G$4:L$12,2,0)))</f>
        <v/>
      </c>
      <c r="T1583" s="58" t="str">
        <f t="shared" si="807"/>
        <v/>
      </c>
      <c r="U1583" s="58" t="str">
        <f t="shared" si="808"/>
        <v/>
      </c>
      <c r="V1583" s="58" t="str">
        <f t="shared" si="809"/>
        <v/>
      </c>
      <c r="W1583" s="58" t="str">
        <f t="shared" si="810"/>
        <v/>
      </c>
      <c r="X1583" s="59" t="str">
        <f t="shared" si="811"/>
        <v/>
      </c>
      <c r="Y1583" s="60" t="str">
        <f>IF(B:B="","",IF(R1583="Refreshment Beverage",VLOOKUP(Q1583,Rates!G$15:L$19,6,0)*W1583,VLOOKUP(Q1583,Rates!G$4:L$12,6,0)*W1583))</f>
        <v/>
      </c>
      <c r="Z1583" s="60" t="str">
        <f t="shared" si="812"/>
        <v/>
      </c>
      <c r="AA1583" s="60" t="str">
        <f t="shared" si="800"/>
        <v/>
      </c>
      <c r="AB1583" s="61" t="str" cm="1">
        <f t="array" ref="AB1583">IF(_xlfn.SINGLE(B:B)="","",IF(R1583="Refreshment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61" t="str" cm="1">
        <f t="array" ref="AC1583">IF(_xlfn.SINGLE(B:B)="","",IF(R1583="Refreshment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68">
        <f>IFERROR(IF(R1583="Beer","",IF(OR(Q1583=1,Q1583=2,Q1583=3,Q1583=4),VLOOKUP(Q1583,Rates!$A$31:$B$34,2,0)*W1583,IF(V1583=1,VLOOKUP(U1583,'REB BEV MIN MKUP'!B:E,4,0),IF(V1583&gt;1,VLOOKUP(VALUE(W1583),'REB BEV MIN MKUP'!O:Q,3,0),0)))),0)</f>
        <v>0</v>
      </c>
      <c r="AE1583" s="62" t="str">
        <f t="shared" si="813"/>
        <v/>
      </c>
      <c r="AF1583" s="63" t="str">
        <f t="shared" si="814"/>
        <v/>
      </c>
      <c r="AG1583" s="64" t="str">
        <f t="shared" si="815"/>
        <v/>
      </c>
      <c r="AH1583" s="65" t="str">
        <f t="shared" si="816"/>
        <v/>
      </c>
      <c r="AI1583" s="66" t="str">
        <f>IF(AE:AE="","",IF(R1583="Refreshment Beverage",AK1583*(Rates!J$19/100),ROUND(SUM(AH1583*(Rates!$J$8/100)),4)))</f>
        <v/>
      </c>
      <c r="AJ1583" s="67" t="str">
        <f t="shared" si="817"/>
        <v/>
      </c>
      <c r="AK1583" s="22" t="str">
        <f t="shared" si="818"/>
        <v/>
      </c>
      <c r="AL1583" s="62" t="str">
        <f t="shared" si="819"/>
        <v/>
      </c>
      <c r="AM1583" s="63" t="str">
        <f>IF(AS1583="","",IF(R1583="Refreshment Beverage",ROUND(AS1583*Rates!K$19,4),ROUND(AO1583*(VLOOKUP(VALUE(Q1583),Rates!G$4:L$12,3,0)),4)))</f>
        <v/>
      </c>
      <c r="AN1583" s="68" t="str">
        <f>IF(AS1583="","",IF(R1583="Refreshment Beverage",AS1583*(Rates!J$19/100),MAX(AM1583,AB1583)))</f>
        <v/>
      </c>
      <c r="AO1583" s="69" t="str">
        <f t="shared" si="820"/>
        <v/>
      </c>
      <c r="AP1583" s="69" t="str">
        <f t="shared" si="821"/>
        <v/>
      </c>
      <c r="AQ1583" s="70" t="str">
        <f>IF(AS1583="","",IF(R1583="Refreshment Beverage",ROUND(SUM(VLOOKUP(Q:Q,Rates!G$15:L$19,3,0)*(AS1583-Y1583-Z1583-AA1583)),4),ROUND(SUM(Rates!$K$8*AS1583),4)))</f>
        <v/>
      </c>
      <c r="AR1583" s="66" t="str">
        <f t="shared" si="822"/>
        <v/>
      </c>
      <c r="AS1583" s="22" t="str">
        <f t="shared" si="823"/>
        <v/>
      </c>
      <c r="AT1583" s="62" t="str">
        <f t="shared" si="824"/>
        <v/>
      </c>
      <c r="AU1583" s="63" t="str">
        <f>IF(AX1583="","",IF(R1583="Refreshment Beverage",ROUND((BA1583-Y1583-Z1583-AA1583)*VLOOKUP(VALUE(Q1583),Rates!G$15:L$19,3,0),4),ROUND(AW1583*(VLOOKUP(VALUE(Q1583),Rates!G:L,3,0)),4)))</f>
        <v/>
      </c>
      <c r="AV1583" s="68" t="str">
        <f t="shared" si="825"/>
        <v/>
      </c>
      <c r="AW1583" s="69" t="str">
        <f t="shared" si="826"/>
        <v/>
      </c>
      <c r="AX1583" s="65" t="str">
        <f t="shared" si="827"/>
        <v/>
      </c>
      <c r="AY1583" s="70" t="str">
        <f>IF(AX1583="","",IF(R1583="Refreshment Beverage",ROUND(SUM(AX1583*Rates!K$19),4),ROUND(SUM(AX1583*(Rates!J$8/100)),4)))</f>
        <v/>
      </c>
      <c r="AZ1583" s="67" t="str">
        <f t="shared" si="828"/>
        <v/>
      </c>
      <c r="BA1583" s="22" t="str">
        <f t="shared" si="829"/>
        <v/>
      </c>
      <c r="BD1583" s="171"/>
      <c r="BE1583" s="171"/>
      <c r="BF1583" s="171"/>
      <c r="BG1583" s="171"/>
    </row>
    <row r="1584" spans="11:59" ht="12.75" customHeight="1" x14ac:dyDescent="0.3">
      <c r="K1584" s="42" t="str">
        <f t="shared" si="801"/>
        <v/>
      </c>
      <c r="L1584" s="55" t="str">
        <f t="shared" si="802"/>
        <v/>
      </c>
      <c r="M1584" s="43" t="str">
        <f t="shared" si="803"/>
        <v/>
      </c>
      <c r="N1584" s="56" t="str" cm="1">
        <f t="array" ref="N1584">IFERROR(IF(_xlfn.SINGLE(B:B)="","",IF(R1584="Beer",SUM(LOOKUP(2,1/(Rates!$B$3:$B$5&lt;=W1584)/(Rates!$C$3:$C$5&gt;=W1584),Rates!$D$3:$D$5)*(X1584/100)*W1584),IF(R1584="Refreshment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56" t="str">
        <f t="shared" si="804"/>
        <v/>
      </c>
      <c r="P1584" s="53"/>
      <c r="Q1584" s="14" t="str">
        <f t="shared" si="805"/>
        <v/>
      </c>
      <c r="R1584" s="57" t="str">
        <f t="shared" si="806"/>
        <v/>
      </c>
      <c r="S1584" s="58" t="str">
        <f>IF(B1584="","",IF(R1584="Refreshment Beverage",VLOOKUP(VALUE(Q1584),Rates!G$15:L$19,2,0),VLOOKUP(VALUE(Q1584),Rates!G$4:L$12,2,0)))</f>
        <v/>
      </c>
      <c r="T1584" s="58" t="str">
        <f t="shared" si="807"/>
        <v/>
      </c>
      <c r="U1584" s="58" t="str">
        <f t="shared" si="808"/>
        <v/>
      </c>
      <c r="V1584" s="58" t="str">
        <f t="shared" si="809"/>
        <v/>
      </c>
      <c r="W1584" s="58" t="str">
        <f t="shared" si="810"/>
        <v/>
      </c>
      <c r="X1584" s="59" t="str">
        <f t="shared" si="811"/>
        <v/>
      </c>
      <c r="Y1584" s="60" t="str">
        <f>IF(B:B="","",IF(R1584="Refreshment Beverage",VLOOKUP(Q1584,Rates!G$15:L$19,6,0)*W1584,VLOOKUP(Q1584,Rates!G$4:L$12,6,0)*W1584))</f>
        <v/>
      </c>
      <c r="Z1584" s="60" t="str">
        <f t="shared" si="812"/>
        <v/>
      </c>
      <c r="AA1584" s="60" t="str">
        <f t="shared" si="800"/>
        <v/>
      </c>
      <c r="AB1584" s="61" t="str" cm="1">
        <f t="array" ref="AB1584">IF(_xlfn.SINGLE(B:B)="","",IF(R1584="Refreshment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61" t="str" cm="1">
        <f t="array" ref="AC1584">IF(_xlfn.SINGLE(B:B)="","",IF(R1584="Refreshment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68">
        <f>IFERROR(IF(R1584="Beer","",IF(OR(Q1584=1,Q1584=2,Q1584=3,Q1584=4),VLOOKUP(Q1584,Rates!$A$31:$B$34,2,0)*W1584,IF(V1584=1,VLOOKUP(U1584,'REB BEV MIN MKUP'!B:E,4,0),IF(V1584&gt;1,VLOOKUP(VALUE(W1584),'REB BEV MIN MKUP'!O:Q,3,0),0)))),0)</f>
        <v>0</v>
      </c>
      <c r="AE1584" s="62" t="str">
        <f t="shared" si="813"/>
        <v/>
      </c>
      <c r="AF1584" s="63" t="str">
        <f t="shared" si="814"/>
        <v/>
      </c>
      <c r="AG1584" s="64" t="str">
        <f t="shared" si="815"/>
        <v/>
      </c>
      <c r="AH1584" s="65" t="str">
        <f t="shared" si="816"/>
        <v/>
      </c>
      <c r="AI1584" s="66" t="str">
        <f>IF(AE:AE="","",IF(R1584="Refreshment Beverage",AK1584*(Rates!J$19/100),ROUND(SUM(AH1584*(Rates!$J$8/100)),4)))</f>
        <v/>
      </c>
      <c r="AJ1584" s="67" t="str">
        <f t="shared" si="817"/>
        <v/>
      </c>
      <c r="AK1584" s="22" t="str">
        <f t="shared" si="818"/>
        <v/>
      </c>
      <c r="AL1584" s="62" t="str">
        <f t="shared" si="819"/>
        <v/>
      </c>
      <c r="AM1584" s="63" t="str">
        <f>IF(AS1584="","",IF(R1584="Refreshment Beverage",ROUND(AS1584*Rates!K$19,4),ROUND(AO1584*(VLOOKUP(VALUE(Q1584),Rates!G$4:L$12,3,0)),4)))</f>
        <v/>
      </c>
      <c r="AN1584" s="68" t="str">
        <f>IF(AS1584="","",IF(R1584="Refreshment Beverage",AS1584*(Rates!J$19/100),MAX(AM1584,AB1584)))</f>
        <v/>
      </c>
      <c r="AO1584" s="69" t="str">
        <f t="shared" si="820"/>
        <v/>
      </c>
      <c r="AP1584" s="69" t="str">
        <f t="shared" si="821"/>
        <v/>
      </c>
      <c r="AQ1584" s="70" t="str">
        <f>IF(AS1584="","",IF(R1584="Refreshment Beverage",ROUND(SUM(VLOOKUP(Q:Q,Rates!G$15:L$19,3,0)*(AS1584-Y1584-Z1584-AA1584)),4),ROUND(SUM(Rates!$K$8*AS1584),4)))</f>
        <v/>
      </c>
      <c r="AR1584" s="66" t="str">
        <f t="shared" si="822"/>
        <v/>
      </c>
      <c r="AS1584" s="22" t="str">
        <f t="shared" si="823"/>
        <v/>
      </c>
      <c r="AT1584" s="62" t="str">
        <f t="shared" si="824"/>
        <v/>
      </c>
      <c r="AU1584" s="63" t="str">
        <f>IF(AX1584="","",IF(R1584="Refreshment Beverage",ROUND((BA1584-Y1584-Z1584-AA1584)*VLOOKUP(VALUE(Q1584),Rates!G$15:L$19,3,0),4),ROUND(AW1584*(VLOOKUP(VALUE(Q1584),Rates!G:L,3,0)),4)))</f>
        <v/>
      </c>
      <c r="AV1584" s="68" t="str">
        <f t="shared" si="825"/>
        <v/>
      </c>
      <c r="AW1584" s="69" t="str">
        <f t="shared" si="826"/>
        <v/>
      </c>
      <c r="AX1584" s="65" t="str">
        <f t="shared" si="827"/>
        <v/>
      </c>
      <c r="AY1584" s="70" t="str">
        <f>IF(AX1584="","",IF(R1584="Refreshment Beverage",ROUND(SUM(AX1584*Rates!K$19),4),ROUND(SUM(AX1584*(Rates!J$8/100)),4)))</f>
        <v/>
      </c>
      <c r="AZ1584" s="67" t="str">
        <f t="shared" si="828"/>
        <v/>
      </c>
      <c r="BA1584" s="22" t="str">
        <f t="shared" si="829"/>
        <v/>
      </c>
      <c r="BD1584" s="171"/>
      <c r="BE1584" s="171"/>
      <c r="BF1584" s="171"/>
      <c r="BG1584" s="171"/>
    </row>
    <row r="1585" spans="11:59" ht="12.75" customHeight="1" x14ac:dyDescent="0.3">
      <c r="K1585" s="42" t="str">
        <f t="shared" si="801"/>
        <v/>
      </c>
      <c r="L1585" s="55" t="str">
        <f t="shared" si="802"/>
        <v/>
      </c>
      <c r="M1585" s="43" t="str">
        <f t="shared" si="803"/>
        <v/>
      </c>
      <c r="N1585" s="56" t="str" cm="1">
        <f t="array" ref="N1585">IFERROR(IF(_xlfn.SINGLE(B:B)="","",IF(R1585="Beer",SUM(LOOKUP(2,1/(Rates!$B$3:$B$5&lt;=W1585)/(Rates!$C$3:$C$5&gt;=W1585),Rates!$D$3:$D$5)*(X1585/100)*W1585),IF(R1585="Refreshment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56" t="str">
        <f t="shared" si="804"/>
        <v/>
      </c>
      <c r="P1585" s="53"/>
      <c r="Q1585" s="14" t="str">
        <f t="shared" si="805"/>
        <v/>
      </c>
      <c r="R1585" s="57" t="str">
        <f t="shared" si="806"/>
        <v/>
      </c>
      <c r="S1585" s="58" t="str">
        <f>IF(B1585="","",IF(R1585="Refreshment Beverage",VLOOKUP(VALUE(Q1585),Rates!G$15:L$19,2,0),VLOOKUP(VALUE(Q1585),Rates!G$4:L$12,2,0)))</f>
        <v/>
      </c>
      <c r="T1585" s="58" t="str">
        <f t="shared" si="807"/>
        <v/>
      </c>
      <c r="U1585" s="58" t="str">
        <f t="shared" si="808"/>
        <v/>
      </c>
      <c r="V1585" s="58" t="str">
        <f t="shared" si="809"/>
        <v/>
      </c>
      <c r="W1585" s="58" t="str">
        <f t="shared" si="810"/>
        <v/>
      </c>
      <c r="X1585" s="59" t="str">
        <f t="shared" si="811"/>
        <v/>
      </c>
      <c r="Y1585" s="60" t="str">
        <f>IF(B:B="","",IF(R1585="Refreshment Beverage",VLOOKUP(Q1585,Rates!G$15:L$19,6,0)*W1585,VLOOKUP(Q1585,Rates!G$4:L$12,6,0)*W1585))</f>
        <v/>
      </c>
      <c r="Z1585" s="60" t="str">
        <f t="shared" si="812"/>
        <v/>
      </c>
      <c r="AA1585" s="60" t="str">
        <f t="shared" si="800"/>
        <v/>
      </c>
      <c r="AB1585" s="61" t="str" cm="1">
        <f t="array" ref="AB1585">IF(_xlfn.SINGLE(B:B)="","",IF(R1585="Refreshment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61" t="str" cm="1">
        <f t="array" ref="AC1585">IF(_xlfn.SINGLE(B:B)="","",IF(R1585="Refreshment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68">
        <f>IFERROR(IF(R1585="Beer","",IF(OR(Q1585=1,Q1585=2,Q1585=3,Q1585=4),VLOOKUP(Q1585,Rates!$A$31:$B$34,2,0)*W1585,IF(V1585=1,VLOOKUP(U1585,'REB BEV MIN MKUP'!B:E,4,0),IF(V1585&gt;1,VLOOKUP(VALUE(W1585),'REB BEV MIN MKUP'!O:Q,3,0),0)))),0)</f>
        <v>0</v>
      </c>
      <c r="AE1585" s="62" t="str">
        <f t="shared" si="813"/>
        <v/>
      </c>
      <c r="AF1585" s="63" t="str">
        <f t="shared" si="814"/>
        <v/>
      </c>
      <c r="AG1585" s="64" t="str">
        <f t="shared" si="815"/>
        <v/>
      </c>
      <c r="AH1585" s="65" t="str">
        <f t="shared" si="816"/>
        <v/>
      </c>
      <c r="AI1585" s="66" t="str">
        <f>IF(AE:AE="","",IF(R1585="Refreshment Beverage",AK1585*(Rates!J$19/100),ROUND(SUM(AH1585*(Rates!$J$8/100)),4)))</f>
        <v/>
      </c>
      <c r="AJ1585" s="67" t="str">
        <f t="shared" si="817"/>
        <v/>
      </c>
      <c r="AK1585" s="22" t="str">
        <f t="shared" si="818"/>
        <v/>
      </c>
      <c r="AL1585" s="62" t="str">
        <f t="shared" si="819"/>
        <v/>
      </c>
      <c r="AM1585" s="63" t="str">
        <f>IF(AS1585="","",IF(R1585="Refreshment Beverage",ROUND(AS1585*Rates!K$19,4),ROUND(AO1585*(VLOOKUP(VALUE(Q1585),Rates!G$4:L$12,3,0)),4)))</f>
        <v/>
      </c>
      <c r="AN1585" s="68" t="str">
        <f>IF(AS1585="","",IF(R1585="Refreshment Beverage",AS1585*(Rates!J$19/100),MAX(AM1585,AB1585)))</f>
        <v/>
      </c>
      <c r="AO1585" s="69" t="str">
        <f t="shared" si="820"/>
        <v/>
      </c>
      <c r="AP1585" s="69" t="str">
        <f t="shared" si="821"/>
        <v/>
      </c>
      <c r="AQ1585" s="70" t="str">
        <f>IF(AS1585="","",IF(R1585="Refreshment Beverage",ROUND(SUM(VLOOKUP(Q:Q,Rates!G$15:L$19,3,0)*(AS1585-Y1585-Z1585-AA1585)),4),ROUND(SUM(Rates!$K$8*AS1585),4)))</f>
        <v/>
      </c>
      <c r="AR1585" s="66" t="str">
        <f t="shared" si="822"/>
        <v/>
      </c>
      <c r="AS1585" s="22" t="str">
        <f t="shared" si="823"/>
        <v/>
      </c>
      <c r="AT1585" s="62" t="str">
        <f t="shared" si="824"/>
        <v/>
      </c>
      <c r="AU1585" s="63" t="str">
        <f>IF(AX1585="","",IF(R1585="Refreshment Beverage",ROUND((BA1585-Y1585-Z1585-AA1585)*VLOOKUP(VALUE(Q1585),Rates!G$15:L$19,3,0),4),ROUND(AW1585*(VLOOKUP(VALUE(Q1585),Rates!G:L,3,0)),4)))</f>
        <v/>
      </c>
      <c r="AV1585" s="68" t="str">
        <f t="shared" si="825"/>
        <v/>
      </c>
      <c r="AW1585" s="69" t="str">
        <f t="shared" si="826"/>
        <v/>
      </c>
      <c r="AX1585" s="65" t="str">
        <f t="shared" si="827"/>
        <v/>
      </c>
      <c r="AY1585" s="70" t="str">
        <f>IF(AX1585="","",IF(R1585="Refreshment Beverage",ROUND(SUM(AX1585*Rates!K$19),4),ROUND(SUM(AX1585*(Rates!J$8/100)),4)))</f>
        <v/>
      </c>
      <c r="AZ1585" s="67" t="str">
        <f t="shared" si="828"/>
        <v/>
      </c>
      <c r="BA1585" s="22" t="str">
        <f t="shared" si="829"/>
        <v/>
      </c>
      <c r="BD1585" s="171"/>
      <c r="BE1585" s="171"/>
      <c r="BF1585" s="171"/>
      <c r="BG1585" s="171"/>
    </row>
    <row r="1586" spans="11:59" ht="12.75" customHeight="1" x14ac:dyDescent="0.3">
      <c r="K1586" s="42" t="str">
        <f t="shared" si="801"/>
        <v/>
      </c>
      <c r="L1586" s="55" t="str">
        <f t="shared" si="802"/>
        <v/>
      </c>
      <c r="M1586" s="43" t="str">
        <f t="shared" si="803"/>
        <v/>
      </c>
      <c r="N1586" s="56" t="str" cm="1">
        <f t="array" ref="N1586">IFERROR(IF(_xlfn.SINGLE(B:B)="","",IF(R1586="Beer",SUM(LOOKUP(2,1/(Rates!$B$3:$B$5&lt;=W1586)/(Rates!$C$3:$C$5&gt;=W1586),Rates!$D$3:$D$5)*(X1586/100)*W1586),IF(R1586="Refreshment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56" t="str">
        <f t="shared" si="804"/>
        <v/>
      </c>
      <c r="P1586" s="53"/>
      <c r="Q1586" s="14" t="str">
        <f t="shared" si="805"/>
        <v/>
      </c>
      <c r="R1586" s="57" t="str">
        <f t="shared" si="806"/>
        <v/>
      </c>
      <c r="S1586" s="58" t="str">
        <f>IF(B1586="","",IF(R1586="Refreshment Beverage",VLOOKUP(VALUE(Q1586),Rates!G$15:L$19,2,0),VLOOKUP(VALUE(Q1586),Rates!G$4:L$12,2,0)))</f>
        <v/>
      </c>
      <c r="T1586" s="58" t="str">
        <f t="shared" si="807"/>
        <v/>
      </c>
      <c r="U1586" s="58" t="str">
        <f t="shared" si="808"/>
        <v/>
      </c>
      <c r="V1586" s="58" t="str">
        <f t="shared" si="809"/>
        <v/>
      </c>
      <c r="W1586" s="58" t="str">
        <f t="shared" si="810"/>
        <v/>
      </c>
      <c r="X1586" s="59" t="str">
        <f t="shared" si="811"/>
        <v/>
      </c>
      <c r="Y1586" s="60" t="str">
        <f>IF(B:B="","",IF(R1586="Refreshment Beverage",VLOOKUP(Q1586,Rates!G$15:L$19,6,0)*W1586,VLOOKUP(Q1586,Rates!G$4:L$12,6,0)*W1586))</f>
        <v/>
      </c>
      <c r="Z1586" s="60" t="str">
        <f t="shared" si="812"/>
        <v/>
      </c>
      <c r="AA1586" s="60" t="str">
        <f t="shared" si="800"/>
        <v/>
      </c>
      <c r="AB1586" s="61" t="str" cm="1">
        <f t="array" ref="AB1586">IF(_xlfn.SINGLE(B:B)="","",IF(R1586="Refreshment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61" t="str" cm="1">
        <f t="array" ref="AC1586">IF(_xlfn.SINGLE(B:B)="","",IF(R1586="Refreshment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68">
        <f>IFERROR(IF(R1586="Beer","",IF(OR(Q1586=1,Q1586=2,Q1586=3,Q1586=4),VLOOKUP(Q1586,Rates!$A$31:$B$34,2,0)*W1586,IF(V1586=1,VLOOKUP(U1586,'REB BEV MIN MKUP'!B:E,4,0),IF(V1586&gt;1,VLOOKUP(VALUE(W1586),'REB BEV MIN MKUP'!O:Q,3,0),0)))),0)</f>
        <v>0</v>
      </c>
      <c r="AE1586" s="62" t="str">
        <f t="shared" si="813"/>
        <v/>
      </c>
      <c r="AF1586" s="63" t="str">
        <f t="shared" si="814"/>
        <v/>
      </c>
      <c r="AG1586" s="64" t="str">
        <f t="shared" si="815"/>
        <v/>
      </c>
      <c r="AH1586" s="65" t="str">
        <f t="shared" si="816"/>
        <v/>
      </c>
      <c r="AI1586" s="66" t="str">
        <f>IF(AE:AE="","",IF(R1586="Refreshment Beverage",AK1586*(Rates!J$19/100),ROUND(SUM(AH1586*(Rates!$J$8/100)),4)))</f>
        <v/>
      </c>
      <c r="AJ1586" s="67" t="str">
        <f t="shared" si="817"/>
        <v/>
      </c>
      <c r="AK1586" s="22" t="str">
        <f t="shared" si="818"/>
        <v/>
      </c>
      <c r="AL1586" s="62" t="str">
        <f t="shared" si="819"/>
        <v/>
      </c>
      <c r="AM1586" s="63" t="str">
        <f>IF(AS1586="","",IF(R1586="Refreshment Beverage",ROUND(AS1586*Rates!K$19,4),ROUND(AO1586*(VLOOKUP(VALUE(Q1586),Rates!G$4:L$12,3,0)),4)))</f>
        <v/>
      </c>
      <c r="AN1586" s="68" t="str">
        <f>IF(AS1586="","",IF(R1586="Refreshment Beverage",AS1586*(Rates!J$19/100),MAX(AM1586,AB1586)))</f>
        <v/>
      </c>
      <c r="AO1586" s="69" t="str">
        <f t="shared" si="820"/>
        <v/>
      </c>
      <c r="AP1586" s="69" t="str">
        <f t="shared" si="821"/>
        <v/>
      </c>
      <c r="AQ1586" s="70" t="str">
        <f>IF(AS1586="","",IF(R1586="Refreshment Beverage",ROUND(SUM(VLOOKUP(Q:Q,Rates!G$15:L$19,3,0)*(AS1586-Y1586-Z1586-AA1586)),4),ROUND(SUM(Rates!$K$8*AS1586),4)))</f>
        <v/>
      </c>
      <c r="AR1586" s="66" t="str">
        <f t="shared" si="822"/>
        <v/>
      </c>
      <c r="AS1586" s="22" t="str">
        <f t="shared" si="823"/>
        <v/>
      </c>
      <c r="AT1586" s="62" t="str">
        <f t="shared" si="824"/>
        <v/>
      </c>
      <c r="AU1586" s="63" t="str">
        <f>IF(AX1586="","",IF(R1586="Refreshment Beverage",ROUND((BA1586-Y1586-Z1586-AA1586)*VLOOKUP(VALUE(Q1586),Rates!G$15:L$19,3,0),4),ROUND(AW1586*(VLOOKUP(VALUE(Q1586),Rates!G:L,3,0)),4)))</f>
        <v/>
      </c>
      <c r="AV1586" s="68" t="str">
        <f t="shared" si="825"/>
        <v/>
      </c>
      <c r="AW1586" s="69" t="str">
        <f t="shared" si="826"/>
        <v/>
      </c>
      <c r="AX1586" s="65" t="str">
        <f t="shared" si="827"/>
        <v/>
      </c>
      <c r="AY1586" s="70" t="str">
        <f>IF(AX1586="","",IF(R1586="Refreshment Beverage",ROUND(SUM(AX1586*Rates!K$19),4),ROUND(SUM(AX1586*(Rates!J$8/100)),4)))</f>
        <v/>
      </c>
      <c r="AZ1586" s="67" t="str">
        <f t="shared" si="828"/>
        <v/>
      </c>
      <c r="BA1586" s="22" t="str">
        <f t="shared" si="829"/>
        <v/>
      </c>
      <c r="BD1586" s="171"/>
      <c r="BE1586" s="171"/>
      <c r="BF1586" s="171"/>
      <c r="BG1586" s="171"/>
    </row>
    <row r="1587" spans="11:59" ht="12.75" customHeight="1" x14ac:dyDescent="0.3">
      <c r="K1587" s="42" t="str">
        <f t="shared" si="801"/>
        <v/>
      </c>
      <c r="L1587" s="55" t="str">
        <f t="shared" si="802"/>
        <v/>
      </c>
      <c r="M1587" s="43" t="str">
        <f t="shared" si="803"/>
        <v/>
      </c>
      <c r="N1587" s="56" t="str" cm="1">
        <f t="array" ref="N1587">IFERROR(IF(_xlfn.SINGLE(B:B)="","",IF(R1587="Beer",SUM(LOOKUP(2,1/(Rates!$B$3:$B$5&lt;=W1587)/(Rates!$C$3:$C$5&gt;=W1587),Rates!$D$3:$D$5)*(X1587/100)*W1587),IF(R1587="Refreshment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56" t="str">
        <f t="shared" si="804"/>
        <v/>
      </c>
      <c r="P1587" s="53"/>
      <c r="Q1587" s="14" t="str">
        <f t="shared" si="805"/>
        <v/>
      </c>
      <c r="R1587" s="57" t="str">
        <f t="shared" si="806"/>
        <v/>
      </c>
      <c r="S1587" s="58" t="str">
        <f>IF(B1587="","",IF(R1587="Refreshment Beverage",VLOOKUP(VALUE(Q1587),Rates!G$15:L$19,2,0),VLOOKUP(VALUE(Q1587),Rates!G$4:L$12,2,0)))</f>
        <v/>
      </c>
      <c r="T1587" s="58" t="str">
        <f t="shared" si="807"/>
        <v/>
      </c>
      <c r="U1587" s="58" t="str">
        <f t="shared" si="808"/>
        <v/>
      </c>
      <c r="V1587" s="58" t="str">
        <f t="shared" si="809"/>
        <v/>
      </c>
      <c r="W1587" s="58" t="str">
        <f t="shared" si="810"/>
        <v/>
      </c>
      <c r="X1587" s="59" t="str">
        <f t="shared" si="811"/>
        <v/>
      </c>
      <c r="Y1587" s="60" t="str">
        <f>IF(B:B="","",IF(R1587="Refreshment Beverage",VLOOKUP(Q1587,Rates!G$15:L$19,6,0)*W1587,VLOOKUP(Q1587,Rates!G$4:L$12,6,0)*W1587))</f>
        <v/>
      </c>
      <c r="Z1587" s="60" t="str">
        <f t="shared" si="812"/>
        <v/>
      </c>
      <c r="AA1587" s="60" t="str">
        <f t="shared" si="800"/>
        <v/>
      </c>
      <c r="AB1587" s="61" t="str" cm="1">
        <f t="array" ref="AB1587">IF(_xlfn.SINGLE(B:B)="","",IF(R1587="Refreshment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61" t="str" cm="1">
        <f t="array" ref="AC1587">IF(_xlfn.SINGLE(B:B)="","",IF(R1587="Refreshment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68">
        <f>IFERROR(IF(R1587="Beer","",IF(OR(Q1587=1,Q1587=2,Q1587=3,Q1587=4),VLOOKUP(Q1587,Rates!$A$31:$B$34,2,0)*W1587,IF(V1587=1,VLOOKUP(U1587,'REB BEV MIN MKUP'!B:E,4,0),IF(V1587&gt;1,VLOOKUP(VALUE(W1587),'REB BEV MIN MKUP'!O:Q,3,0),0)))),0)</f>
        <v>0</v>
      </c>
      <c r="AE1587" s="62" t="str">
        <f t="shared" si="813"/>
        <v/>
      </c>
      <c r="AF1587" s="63" t="str">
        <f t="shared" si="814"/>
        <v/>
      </c>
      <c r="AG1587" s="64" t="str">
        <f t="shared" si="815"/>
        <v/>
      </c>
      <c r="AH1587" s="65" t="str">
        <f t="shared" si="816"/>
        <v/>
      </c>
      <c r="AI1587" s="66" t="str">
        <f>IF(AE:AE="","",IF(R1587="Refreshment Beverage",AK1587*(Rates!J$19/100),ROUND(SUM(AH1587*(Rates!$J$8/100)),4)))</f>
        <v/>
      </c>
      <c r="AJ1587" s="67" t="str">
        <f t="shared" si="817"/>
        <v/>
      </c>
      <c r="AK1587" s="22" t="str">
        <f t="shared" si="818"/>
        <v/>
      </c>
      <c r="AL1587" s="62" t="str">
        <f t="shared" si="819"/>
        <v/>
      </c>
      <c r="AM1587" s="63" t="str">
        <f>IF(AS1587="","",IF(R1587="Refreshment Beverage",ROUND(AS1587*Rates!K$19,4),ROUND(AO1587*(VLOOKUP(VALUE(Q1587),Rates!G$4:L$12,3,0)),4)))</f>
        <v/>
      </c>
      <c r="AN1587" s="68" t="str">
        <f>IF(AS1587="","",IF(R1587="Refreshment Beverage",AS1587*(Rates!J$19/100),MAX(AM1587,AB1587)))</f>
        <v/>
      </c>
      <c r="AO1587" s="69" t="str">
        <f t="shared" si="820"/>
        <v/>
      </c>
      <c r="AP1587" s="69" t="str">
        <f t="shared" si="821"/>
        <v/>
      </c>
      <c r="AQ1587" s="70" t="str">
        <f>IF(AS1587="","",IF(R1587="Refreshment Beverage",ROUND(SUM(VLOOKUP(Q:Q,Rates!G$15:L$19,3,0)*(AS1587-Y1587-Z1587-AA1587)),4),ROUND(SUM(Rates!$K$8*AS1587),4)))</f>
        <v/>
      </c>
      <c r="AR1587" s="66" t="str">
        <f t="shared" si="822"/>
        <v/>
      </c>
      <c r="AS1587" s="22" t="str">
        <f t="shared" si="823"/>
        <v/>
      </c>
      <c r="AT1587" s="62" t="str">
        <f t="shared" si="824"/>
        <v/>
      </c>
      <c r="AU1587" s="63" t="str">
        <f>IF(AX1587="","",IF(R1587="Refreshment Beverage",ROUND((BA1587-Y1587-Z1587-AA1587)*VLOOKUP(VALUE(Q1587),Rates!G$15:L$19,3,0),4),ROUND(AW1587*(VLOOKUP(VALUE(Q1587),Rates!G:L,3,0)),4)))</f>
        <v/>
      </c>
      <c r="AV1587" s="68" t="str">
        <f t="shared" si="825"/>
        <v/>
      </c>
      <c r="AW1587" s="69" t="str">
        <f t="shared" si="826"/>
        <v/>
      </c>
      <c r="AX1587" s="65" t="str">
        <f t="shared" si="827"/>
        <v/>
      </c>
      <c r="AY1587" s="70" t="str">
        <f>IF(AX1587="","",IF(R1587="Refreshment Beverage",ROUND(SUM(AX1587*Rates!K$19),4),ROUND(SUM(AX1587*(Rates!J$8/100)),4)))</f>
        <v/>
      </c>
      <c r="AZ1587" s="67" t="str">
        <f t="shared" si="828"/>
        <v/>
      </c>
      <c r="BA1587" s="22" t="str">
        <f t="shared" si="829"/>
        <v/>
      </c>
      <c r="BD1587" s="171"/>
      <c r="BE1587" s="171"/>
      <c r="BF1587" s="171"/>
      <c r="BG1587" s="171"/>
    </row>
    <row r="1588" spans="11:59" ht="12.75" customHeight="1" x14ac:dyDescent="0.3">
      <c r="K1588" s="42" t="str">
        <f t="shared" si="801"/>
        <v/>
      </c>
      <c r="L1588" s="55" t="str">
        <f t="shared" si="802"/>
        <v/>
      </c>
      <c r="M1588" s="43" t="str">
        <f t="shared" si="803"/>
        <v/>
      </c>
      <c r="N1588" s="56" t="str" cm="1">
        <f t="array" ref="N1588">IFERROR(IF(_xlfn.SINGLE(B:B)="","",IF(R1588="Beer",SUM(LOOKUP(2,1/(Rates!$B$3:$B$5&lt;=W1588)/(Rates!$C$3:$C$5&gt;=W1588),Rates!$D$3:$D$5)*(X1588/100)*W1588),IF(R1588="Refreshment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56" t="str">
        <f t="shared" si="804"/>
        <v/>
      </c>
      <c r="P1588" s="53"/>
      <c r="Q1588" s="14" t="str">
        <f t="shared" si="805"/>
        <v/>
      </c>
      <c r="R1588" s="57" t="str">
        <f t="shared" si="806"/>
        <v/>
      </c>
      <c r="S1588" s="58" t="str">
        <f>IF(B1588="","",IF(R1588="Refreshment Beverage",VLOOKUP(VALUE(Q1588),Rates!G$15:L$19,2,0),VLOOKUP(VALUE(Q1588),Rates!G$4:L$12,2,0)))</f>
        <v/>
      </c>
      <c r="T1588" s="58" t="str">
        <f t="shared" si="807"/>
        <v/>
      </c>
      <c r="U1588" s="58" t="str">
        <f t="shared" si="808"/>
        <v/>
      </c>
      <c r="V1588" s="58" t="str">
        <f t="shared" si="809"/>
        <v/>
      </c>
      <c r="W1588" s="58" t="str">
        <f t="shared" si="810"/>
        <v/>
      </c>
      <c r="X1588" s="59" t="str">
        <f t="shared" si="811"/>
        <v/>
      </c>
      <c r="Y1588" s="60" t="str">
        <f>IF(B:B="","",IF(R1588="Refreshment Beverage",VLOOKUP(Q1588,Rates!G$15:L$19,6,0)*W1588,VLOOKUP(Q1588,Rates!G$4:L$12,6,0)*W1588))</f>
        <v/>
      </c>
      <c r="Z1588" s="60" t="str">
        <f t="shared" si="812"/>
        <v/>
      </c>
      <c r="AA1588" s="60" t="str">
        <f t="shared" si="800"/>
        <v/>
      </c>
      <c r="AB1588" s="61" t="str" cm="1">
        <f t="array" ref="AB1588">IF(_xlfn.SINGLE(B:B)="","",IF(R1588="Refreshment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61" t="str" cm="1">
        <f t="array" ref="AC1588">IF(_xlfn.SINGLE(B:B)="","",IF(R1588="Refreshment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68">
        <f>IFERROR(IF(R1588="Beer","",IF(OR(Q1588=1,Q1588=2,Q1588=3,Q1588=4),VLOOKUP(Q1588,Rates!$A$31:$B$34,2,0)*W1588,IF(V1588=1,VLOOKUP(U1588,'REB BEV MIN MKUP'!B:E,4,0),IF(V1588&gt;1,VLOOKUP(VALUE(W1588),'REB BEV MIN MKUP'!O:Q,3,0),0)))),0)</f>
        <v>0</v>
      </c>
      <c r="AE1588" s="62" t="str">
        <f t="shared" si="813"/>
        <v/>
      </c>
      <c r="AF1588" s="63" t="str">
        <f t="shared" si="814"/>
        <v/>
      </c>
      <c r="AG1588" s="64" t="str">
        <f t="shared" si="815"/>
        <v/>
      </c>
      <c r="AH1588" s="65" t="str">
        <f t="shared" si="816"/>
        <v/>
      </c>
      <c r="AI1588" s="66" t="str">
        <f>IF(AE:AE="","",IF(R1588="Refreshment Beverage",AK1588*(Rates!J$19/100),ROUND(SUM(AH1588*(Rates!$J$8/100)),4)))</f>
        <v/>
      </c>
      <c r="AJ1588" s="67" t="str">
        <f t="shared" si="817"/>
        <v/>
      </c>
      <c r="AK1588" s="22" t="str">
        <f t="shared" si="818"/>
        <v/>
      </c>
      <c r="AL1588" s="62" t="str">
        <f t="shared" si="819"/>
        <v/>
      </c>
      <c r="AM1588" s="63" t="str">
        <f>IF(AS1588="","",IF(R1588="Refreshment Beverage",ROUND(AS1588*Rates!K$19,4),ROUND(AO1588*(VLOOKUP(VALUE(Q1588),Rates!G$4:L$12,3,0)),4)))</f>
        <v/>
      </c>
      <c r="AN1588" s="68" t="str">
        <f>IF(AS1588="","",IF(R1588="Refreshment Beverage",AS1588*(Rates!J$19/100),MAX(AM1588,AB1588)))</f>
        <v/>
      </c>
      <c r="AO1588" s="69" t="str">
        <f t="shared" si="820"/>
        <v/>
      </c>
      <c r="AP1588" s="69" t="str">
        <f t="shared" si="821"/>
        <v/>
      </c>
      <c r="AQ1588" s="70" t="str">
        <f>IF(AS1588="","",IF(R1588="Refreshment Beverage",ROUND(SUM(VLOOKUP(Q:Q,Rates!G$15:L$19,3,0)*(AS1588-Y1588-Z1588-AA1588)),4),ROUND(SUM(Rates!$K$8*AS1588),4)))</f>
        <v/>
      </c>
      <c r="AR1588" s="66" t="str">
        <f t="shared" si="822"/>
        <v/>
      </c>
      <c r="AS1588" s="22" t="str">
        <f t="shared" si="823"/>
        <v/>
      </c>
      <c r="AT1588" s="62" t="str">
        <f t="shared" si="824"/>
        <v/>
      </c>
      <c r="AU1588" s="63" t="str">
        <f>IF(AX1588="","",IF(R1588="Refreshment Beverage",ROUND((BA1588-Y1588-Z1588-AA1588)*VLOOKUP(VALUE(Q1588),Rates!G$15:L$19,3,0),4),ROUND(AW1588*(VLOOKUP(VALUE(Q1588),Rates!G:L,3,0)),4)))</f>
        <v/>
      </c>
      <c r="AV1588" s="68" t="str">
        <f t="shared" si="825"/>
        <v/>
      </c>
      <c r="AW1588" s="69" t="str">
        <f t="shared" si="826"/>
        <v/>
      </c>
      <c r="AX1588" s="65" t="str">
        <f t="shared" si="827"/>
        <v/>
      </c>
      <c r="AY1588" s="70" t="str">
        <f>IF(AX1588="","",IF(R1588="Refreshment Beverage",ROUND(SUM(AX1588*Rates!K$19),4),ROUND(SUM(AX1588*(Rates!J$8/100)),4)))</f>
        <v/>
      </c>
      <c r="AZ1588" s="67" t="str">
        <f t="shared" si="828"/>
        <v/>
      </c>
      <c r="BA1588" s="22" t="str">
        <f t="shared" si="829"/>
        <v/>
      </c>
      <c r="BD1588" s="171"/>
      <c r="BE1588" s="171"/>
      <c r="BF1588" s="171"/>
      <c r="BG1588" s="171"/>
    </row>
    <row r="1589" spans="11:59" ht="12.75" customHeight="1" x14ac:dyDescent="0.3">
      <c r="K1589" s="42" t="str">
        <f t="shared" si="801"/>
        <v/>
      </c>
      <c r="L1589" s="55" t="str">
        <f t="shared" si="802"/>
        <v/>
      </c>
      <c r="M1589" s="43" t="str">
        <f t="shared" si="803"/>
        <v/>
      </c>
      <c r="N1589" s="56" t="str" cm="1">
        <f t="array" ref="N1589">IFERROR(IF(_xlfn.SINGLE(B:B)="","",IF(R1589="Beer",SUM(LOOKUP(2,1/(Rates!$B$3:$B$5&lt;=W1589)/(Rates!$C$3:$C$5&gt;=W1589),Rates!$D$3:$D$5)*(X1589/100)*W1589),IF(R1589="Refreshment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56" t="str">
        <f t="shared" si="804"/>
        <v/>
      </c>
      <c r="P1589" s="53"/>
      <c r="Q1589" s="14" t="str">
        <f t="shared" si="805"/>
        <v/>
      </c>
      <c r="R1589" s="57" t="str">
        <f t="shared" si="806"/>
        <v/>
      </c>
      <c r="S1589" s="58" t="str">
        <f>IF(B1589="","",IF(R1589="Refreshment Beverage",VLOOKUP(VALUE(Q1589),Rates!G$15:L$19,2,0),VLOOKUP(VALUE(Q1589),Rates!G$4:L$12,2,0)))</f>
        <v/>
      </c>
      <c r="T1589" s="58" t="str">
        <f t="shared" si="807"/>
        <v/>
      </c>
      <c r="U1589" s="58" t="str">
        <f t="shared" si="808"/>
        <v/>
      </c>
      <c r="V1589" s="58" t="str">
        <f t="shared" si="809"/>
        <v/>
      </c>
      <c r="W1589" s="58" t="str">
        <f t="shared" si="810"/>
        <v/>
      </c>
      <c r="X1589" s="59" t="str">
        <f t="shared" si="811"/>
        <v/>
      </c>
      <c r="Y1589" s="60" t="str">
        <f>IF(B:B="","",IF(R1589="Refreshment Beverage",VLOOKUP(Q1589,Rates!G$15:L$19,6,0)*W1589,VLOOKUP(Q1589,Rates!G$4:L$12,6,0)*W1589))</f>
        <v/>
      </c>
      <c r="Z1589" s="60" t="str">
        <f t="shared" si="812"/>
        <v/>
      </c>
      <c r="AA1589" s="60" t="str">
        <f t="shared" si="800"/>
        <v/>
      </c>
      <c r="AB1589" s="61" t="str" cm="1">
        <f t="array" ref="AB1589">IF(_xlfn.SINGLE(B:B)="","",IF(R1589="Refreshment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61" t="str" cm="1">
        <f t="array" ref="AC1589">IF(_xlfn.SINGLE(B:B)="","",IF(R1589="Refreshment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68">
        <f>IFERROR(IF(R1589="Beer","",IF(OR(Q1589=1,Q1589=2,Q1589=3,Q1589=4),VLOOKUP(Q1589,Rates!$A$31:$B$34,2,0)*W1589,IF(V1589=1,VLOOKUP(U1589,'REB BEV MIN MKUP'!B:E,4,0),IF(V1589&gt;1,VLOOKUP(VALUE(W1589),'REB BEV MIN MKUP'!O:Q,3,0),0)))),0)</f>
        <v>0</v>
      </c>
      <c r="AE1589" s="62" t="str">
        <f t="shared" si="813"/>
        <v/>
      </c>
      <c r="AF1589" s="63" t="str">
        <f t="shared" si="814"/>
        <v/>
      </c>
      <c r="AG1589" s="64" t="str">
        <f t="shared" si="815"/>
        <v/>
      </c>
      <c r="AH1589" s="65" t="str">
        <f t="shared" si="816"/>
        <v/>
      </c>
      <c r="AI1589" s="66" t="str">
        <f>IF(AE:AE="","",IF(R1589="Refreshment Beverage",AK1589*(Rates!J$19/100),ROUND(SUM(AH1589*(Rates!$J$8/100)),4)))</f>
        <v/>
      </c>
      <c r="AJ1589" s="67" t="str">
        <f t="shared" si="817"/>
        <v/>
      </c>
      <c r="AK1589" s="22" t="str">
        <f t="shared" si="818"/>
        <v/>
      </c>
      <c r="AL1589" s="62" t="str">
        <f t="shared" si="819"/>
        <v/>
      </c>
      <c r="AM1589" s="63" t="str">
        <f>IF(AS1589="","",IF(R1589="Refreshment Beverage",ROUND(AS1589*Rates!K$19,4),ROUND(AO1589*(VLOOKUP(VALUE(Q1589),Rates!G$4:L$12,3,0)),4)))</f>
        <v/>
      </c>
      <c r="AN1589" s="68" t="str">
        <f>IF(AS1589="","",IF(R1589="Refreshment Beverage",AS1589*(Rates!J$19/100),MAX(AM1589,AB1589)))</f>
        <v/>
      </c>
      <c r="AO1589" s="69" t="str">
        <f t="shared" si="820"/>
        <v/>
      </c>
      <c r="AP1589" s="69" t="str">
        <f t="shared" si="821"/>
        <v/>
      </c>
      <c r="AQ1589" s="70" t="str">
        <f>IF(AS1589="","",IF(R1589="Refreshment Beverage",ROUND(SUM(VLOOKUP(Q:Q,Rates!G$15:L$19,3,0)*(AS1589-Y1589-Z1589-AA1589)),4),ROUND(SUM(Rates!$K$8*AS1589),4)))</f>
        <v/>
      </c>
      <c r="AR1589" s="66" t="str">
        <f t="shared" si="822"/>
        <v/>
      </c>
      <c r="AS1589" s="22" t="str">
        <f t="shared" si="823"/>
        <v/>
      </c>
      <c r="AT1589" s="62" t="str">
        <f t="shared" si="824"/>
        <v/>
      </c>
      <c r="AU1589" s="63" t="str">
        <f>IF(AX1589="","",IF(R1589="Refreshment Beverage",ROUND((BA1589-Y1589-Z1589-AA1589)*VLOOKUP(VALUE(Q1589),Rates!G$15:L$19,3,0),4),ROUND(AW1589*(VLOOKUP(VALUE(Q1589),Rates!G:L,3,0)),4)))</f>
        <v/>
      </c>
      <c r="AV1589" s="68" t="str">
        <f t="shared" si="825"/>
        <v/>
      </c>
      <c r="AW1589" s="69" t="str">
        <f t="shared" si="826"/>
        <v/>
      </c>
      <c r="AX1589" s="65" t="str">
        <f t="shared" si="827"/>
        <v/>
      </c>
      <c r="AY1589" s="70" t="str">
        <f>IF(AX1589="","",IF(R1589="Refreshment Beverage",ROUND(SUM(AX1589*Rates!K$19),4),ROUND(SUM(AX1589*(Rates!J$8/100)),4)))</f>
        <v/>
      </c>
      <c r="AZ1589" s="67" t="str">
        <f t="shared" si="828"/>
        <v/>
      </c>
      <c r="BA1589" s="22" t="str">
        <f t="shared" si="829"/>
        <v/>
      </c>
      <c r="BD1589" s="171"/>
      <c r="BE1589" s="171"/>
      <c r="BF1589" s="171"/>
      <c r="BG1589" s="171"/>
    </row>
    <row r="1590" spans="11:59" ht="12.75" customHeight="1" x14ac:dyDescent="0.3">
      <c r="K1590" s="42" t="str">
        <f t="shared" si="801"/>
        <v/>
      </c>
      <c r="L1590" s="55" t="str">
        <f t="shared" si="802"/>
        <v/>
      </c>
      <c r="M1590" s="43" t="str">
        <f t="shared" si="803"/>
        <v/>
      </c>
      <c r="N1590" s="56" t="str" cm="1">
        <f t="array" ref="N1590">IFERROR(IF(_xlfn.SINGLE(B:B)="","",IF(R1590="Beer",SUM(LOOKUP(2,1/(Rates!$B$3:$B$5&lt;=W1590)/(Rates!$C$3:$C$5&gt;=W1590),Rates!$D$3:$D$5)*(X1590/100)*W1590),IF(R1590="Refreshment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56" t="str">
        <f t="shared" si="804"/>
        <v/>
      </c>
      <c r="P1590" s="53"/>
      <c r="Q1590" s="14" t="str">
        <f t="shared" si="805"/>
        <v/>
      </c>
      <c r="R1590" s="57" t="str">
        <f t="shared" si="806"/>
        <v/>
      </c>
      <c r="S1590" s="58" t="str">
        <f>IF(B1590="","",IF(R1590="Refreshment Beverage",VLOOKUP(VALUE(Q1590),Rates!G$15:L$19,2,0),VLOOKUP(VALUE(Q1590),Rates!G$4:L$12,2,0)))</f>
        <v/>
      </c>
      <c r="T1590" s="58" t="str">
        <f t="shared" si="807"/>
        <v/>
      </c>
      <c r="U1590" s="58" t="str">
        <f t="shared" si="808"/>
        <v/>
      </c>
      <c r="V1590" s="58" t="str">
        <f t="shared" si="809"/>
        <v/>
      </c>
      <c r="W1590" s="58" t="str">
        <f t="shared" si="810"/>
        <v/>
      </c>
      <c r="X1590" s="59" t="str">
        <f t="shared" si="811"/>
        <v/>
      </c>
      <c r="Y1590" s="60" t="str">
        <f>IF(B:B="","",IF(R1590="Refreshment Beverage",VLOOKUP(Q1590,Rates!G$15:L$19,6,0)*W1590,VLOOKUP(Q1590,Rates!G$4:L$12,6,0)*W1590))</f>
        <v/>
      </c>
      <c r="Z1590" s="60" t="str">
        <f t="shared" si="812"/>
        <v/>
      </c>
      <c r="AA1590" s="60" t="str">
        <f t="shared" si="800"/>
        <v/>
      </c>
      <c r="AB1590" s="61" t="str" cm="1">
        <f t="array" ref="AB1590">IF(_xlfn.SINGLE(B:B)="","",IF(R1590="Refreshment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61" t="str" cm="1">
        <f t="array" ref="AC1590">IF(_xlfn.SINGLE(B:B)="","",IF(R1590="Refreshment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68">
        <f>IFERROR(IF(R1590="Beer","",IF(OR(Q1590=1,Q1590=2,Q1590=3,Q1590=4),VLOOKUP(Q1590,Rates!$A$31:$B$34,2,0)*W1590,IF(V1590=1,VLOOKUP(U1590,'REB BEV MIN MKUP'!B:E,4,0),IF(V1590&gt;1,VLOOKUP(VALUE(W1590),'REB BEV MIN MKUP'!O:Q,3,0),0)))),0)</f>
        <v>0</v>
      </c>
      <c r="AE1590" s="62" t="str">
        <f t="shared" si="813"/>
        <v/>
      </c>
      <c r="AF1590" s="63" t="str">
        <f t="shared" si="814"/>
        <v/>
      </c>
      <c r="AG1590" s="64" t="str">
        <f t="shared" si="815"/>
        <v/>
      </c>
      <c r="AH1590" s="65" t="str">
        <f t="shared" si="816"/>
        <v/>
      </c>
      <c r="AI1590" s="66" t="str">
        <f>IF(AE:AE="","",IF(R1590="Refreshment Beverage",AK1590*(Rates!J$19/100),ROUND(SUM(AH1590*(Rates!$J$8/100)),4)))</f>
        <v/>
      </c>
      <c r="AJ1590" s="67" t="str">
        <f t="shared" si="817"/>
        <v/>
      </c>
      <c r="AK1590" s="22" t="str">
        <f t="shared" si="818"/>
        <v/>
      </c>
      <c r="AL1590" s="62" t="str">
        <f t="shared" si="819"/>
        <v/>
      </c>
      <c r="AM1590" s="63" t="str">
        <f>IF(AS1590="","",IF(R1590="Refreshment Beverage",ROUND(AS1590*Rates!K$19,4),ROUND(AO1590*(VLOOKUP(VALUE(Q1590),Rates!G$4:L$12,3,0)),4)))</f>
        <v/>
      </c>
      <c r="AN1590" s="68" t="str">
        <f>IF(AS1590="","",IF(R1590="Refreshment Beverage",AS1590*(Rates!J$19/100),MAX(AM1590,AB1590)))</f>
        <v/>
      </c>
      <c r="AO1590" s="69" t="str">
        <f t="shared" si="820"/>
        <v/>
      </c>
      <c r="AP1590" s="69" t="str">
        <f t="shared" si="821"/>
        <v/>
      </c>
      <c r="AQ1590" s="70" t="str">
        <f>IF(AS1590="","",IF(R1590="Refreshment Beverage",ROUND(SUM(VLOOKUP(Q:Q,Rates!G$15:L$19,3,0)*(AS1590-Y1590-Z1590-AA1590)),4),ROUND(SUM(Rates!$K$8*AS1590),4)))</f>
        <v/>
      </c>
      <c r="AR1590" s="66" t="str">
        <f t="shared" si="822"/>
        <v/>
      </c>
      <c r="AS1590" s="22" t="str">
        <f t="shared" si="823"/>
        <v/>
      </c>
      <c r="AT1590" s="62" t="str">
        <f t="shared" si="824"/>
        <v/>
      </c>
      <c r="AU1590" s="63" t="str">
        <f>IF(AX1590="","",IF(R1590="Refreshment Beverage",ROUND((BA1590-Y1590-Z1590-AA1590)*VLOOKUP(VALUE(Q1590),Rates!G$15:L$19,3,0),4),ROUND(AW1590*(VLOOKUP(VALUE(Q1590),Rates!G:L,3,0)),4)))</f>
        <v/>
      </c>
      <c r="AV1590" s="68" t="str">
        <f t="shared" si="825"/>
        <v/>
      </c>
      <c r="AW1590" s="69" t="str">
        <f t="shared" si="826"/>
        <v/>
      </c>
      <c r="AX1590" s="65" t="str">
        <f t="shared" si="827"/>
        <v/>
      </c>
      <c r="AY1590" s="70" t="str">
        <f>IF(AX1590="","",IF(R1590="Refreshment Beverage",ROUND(SUM(AX1590*Rates!K$19),4),ROUND(SUM(AX1590*(Rates!J$8/100)),4)))</f>
        <v/>
      </c>
      <c r="AZ1590" s="67" t="str">
        <f t="shared" si="828"/>
        <v/>
      </c>
      <c r="BA1590" s="22" t="str">
        <f t="shared" si="829"/>
        <v/>
      </c>
      <c r="BD1590" s="171"/>
      <c r="BE1590" s="171"/>
      <c r="BF1590" s="171"/>
      <c r="BG1590" s="171"/>
    </row>
    <row r="1591" spans="11:59" ht="12.75" customHeight="1" x14ac:dyDescent="0.3">
      <c r="K1591" s="42" t="str">
        <f t="shared" si="801"/>
        <v/>
      </c>
      <c r="L1591" s="55" t="str">
        <f t="shared" si="802"/>
        <v/>
      </c>
      <c r="M1591" s="43" t="str">
        <f t="shared" si="803"/>
        <v/>
      </c>
      <c r="N1591" s="56" t="str" cm="1">
        <f t="array" ref="N1591">IFERROR(IF(_xlfn.SINGLE(B:B)="","",IF(R1591="Beer",SUM(LOOKUP(2,1/(Rates!$B$3:$B$5&lt;=W1591)/(Rates!$C$3:$C$5&gt;=W1591),Rates!$D$3:$D$5)*(X1591/100)*W1591),IF(R1591="Refreshment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56" t="str">
        <f t="shared" si="804"/>
        <v/>
      </c>
      <c r="P1591" s="53"/>
      <c r="Q1591" s="14" t="str">
        <f t="shared" si="805"/>
        <v/>
      </c>
      <c r="R1591" s="57" t="str">
        <f t="shared" si="806"/>
        <v/>
      </c>
      <c r="S1591" s="58" t="str">
        <f>IF(B1591="","",IF(R1591="Refreshment Beverage",VLOOKUP(VALUE(Q1591),Rates!G$15:L$19,2,0),VLOOKUP(VALUE(Q1591),Rates!G$4:L$12,2,0)))</f>
        <v/>
      </c>
      <c r="T1591" s="58" t="str">
        <f t="shared" si="807"/>
        <v/>
      </c>
      <c r="U1591" s="58" t="str">
        <f t="shared" si="808"/>
        <v/>
      </c>
      <c r="V1591" s="58" t="str">
        <f t="shared" si="809"/>
        <v/>
      </c>
      <c r="W1591" s="58" t="str">
        <f t="shared" si="810"/>
        <v/>
      </c>
      <c r="X1591" s="59" t="str">
        <f t="shared" si="811"/>
        <v/>
      </c>
      <c r="Y1591" s="60" t="str">
        <f>IF(B:B="","",IF(R1591="Refreshment Beverage",VLOOKUP(Q1591,Rates!G$15:L$19,6,0)*W1591,VLOOKUP(Q1591,Rates!G$4:L$12,6,0)*W1591))</f>
        <v/>
      </c>
      <c r="Z1591" s="60" t="str">
        <f t="shared" si="812"/>
        <v/>
      </c>
      <c r="AA1591" s="60" t="str">
        <f t="shared" si="800"/>
        <v/>
      </c>
      <c r="AB1591" s="61" t="str" cm="1">
        <f t="array" ref="AB1591">IF(_xlfn.SINGLE(B:B)="","",IF(R1591="Refreshment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61" t="str" cm="1">
        <f t="array" ref="AC1591">IF(_xlfn.SINGLE(B:B)="","",IF(R1591="Refreshment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68">
        <f>IFERROR(IF(R1591="Beer","",IF(OR(Q1591=1,Q1591=2,Q1591=3,Q1591=4),VLOOKUP(Q1591,Rates!$A$31:$B$34,2,0)*W1591,IF(V1591=1,VLOOKUP(U1591,'REB BEV MIN MKUP'!B:E,4,0),IF(V1591&gt;1,VLOOKUP(VALUE(W1591),'REB BEV MIN MKUP'!O:Q,3,0),0)))),0)</f>
        <v>0</v>
      </c>
      <c r="AE1591" s="62" t="str">
        <f t="shared" si="813"/>
        <v/>
      </c>
      <c r="AF1591" s="63" t="str">
        <f t="shared" si="814"/>
        <v/>
      </c>
      <c r="AG1591" s="64" t="str">
        <f t="shared" si="815"/>
        <v/>
      </c>
      <c r="AH1591" s="65" t="str">
        <f t="shared" si="816"/>
        <v/>
      </c>
      <c r="AI1591" s="66" t="str">
        <f>IF(AE:AE="","",IF(R1591="Refreshment Beverage",AK1591*(Rates!J$19/100),ROUND(SUM(AH1591*(Rates!$J$8/100)),4)))</f>
        <v/>
      </c>
      <c r="AJ1591" s="67" t="str">
        <f t="shared" si="817"/>
        <v/>
      </c>
      <c r="AK1591" s="22" t="str">
        <f t="shared" si="818"/>
        <v/>
      </c>
      <c r="AL1591" s="62" t="str">
        <f t="shared" si="819"/>
        <v/>
      </c>
      <c r="AM1591" s="63" t="str">
        <f>IF(AS1591="","",IF(R1591="Refreshment Beverage",ROUND(AS1591*Rates!K$19,4),ROUND(AO1591*(VLOOKUP(VALUE(Q1591),Rates!G$4:L$12,3,0)),4)))</f>
        <v/>
      </c>
      <c r="AN1591" s="68" t="str">
        <f>IF(AS1591="","",IF(R1591="Refreshment Beverage",AS1591*(Rates!J$19/100),MAX(AM1591,AB1591)))</f>
        <v/>
      </c>
      <c r="AO1591" s="69" t="str">
        <f t="shared" si="820"/>
        <v/>
      </c>
      <c r="AP1591" s="69" t="str">
        <f t="shared" si="821"/>
        <v/>
      </c>
      <c r="AQ1591" s="70" t="str">
        <f>IF(AS1591="","",IF(R1591="Refreshment Beverage",ROUND(SUM(VLOOKUP(Q:Q,Rates!G$15:L$19,3,0)*(AS1591-Y1591-Z1591-AA1591)),4),ROUND(SUM(Rates!$K$8*AS1591),4)))</f>
        <v/>
      </c>
      <c r="AR1591" s="66" t="str">
        <f t="shared" si="822"/>
        <v/>
      </c>
      <c r="AS1591" s="22" t="str">
        <f t="shared" si="823"/>
        <v/>
      </c>
      <c r="AT1591" s="62" t="str">
        <f t="shared" si="824"/>
        <v/>
      </c>
      <c r="AU1591" s="63" t="str">
        <f>IF(AX1591="","",IF(R1591="Refreshment Beverage",ROUND((BA1591-Y1591-Z1591-AA1591)*VLOOKUP(VALUE(Q1591),Rates!G$15:L$19,3,0),4),ROUND(AW1591*(VLOOKUP(VALUE(Q1591),Rates!G:L,3,0)),4)))</f>
        <v/>
      </c>
      <c r="AV1591" s="68" t="str">
        <f t="shared" si="825"/>
        <v/>
      </c>
      <c r="AW1591" s="69" t="str">
        <f t="shared" si="826"/>
        <v/>
      </c>
      <c r="AX1591" s="65" t="str">
        <f t="shared" si="827"/>
        <v/>
      </c>
      <c r="AY1591" s="70" t="str">
        <f>IF(AX1591="","",IF(R1591="Refreshment Beverage",ROUND(SUM(AX1591*Rates!K$19),4),ROUND(SUM(AX1591*(Rates!J$8/100)),4)))</f>
        <v/>
      </c>
      <c r="AZ1591" s="67" t="str">
        <f t="shared" si="828"/>
        <v/>
      </c>
      <c r="BA1591" s="22" t="str">
        <f t="shared" si="829"/>
        <v/>
      </c>
      <c r="BD1591" s="171"/>
      <c r="BE1591" s="171"/>
      <c r="BF1591" s="171"/>
      <c r="BG1591" s="171"/>
    </row>
    <row r="1592" spans="11:59" ht="12.75" customHeight="1" x14ac:dyDescent="0.3">
      <c r="K1592" s="42" t="str">
        <f t="shared" si="801"/>
        <v/>
      </c>
      <c r="L1592" s="55" t="str">
        <f t="shared" si="802"/>
        <v/>
      </c>
      <c r="M1592" s="43" t="str">
        <f t="shared" si="803"/>
        <v/>
      </c>
      <c r="N1592" s="56" t="str" cm="1">
        <f t="array" ref="N1592">IFERROR(IF(_xlfn.SINGLE(B:B)="","",IF(R1592="Beer",SUM(LOOKUP(2,1/(Rates!$B$3:$B$5&lt;=W1592)/(Rates!$C$3:$C$5&gt;=W1592),Rates!$D$3:$D$5)*(X1592/100)*W1592),IF(R1592="Refreshment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56" t="str">
        <f t="shared" si="804"/>
        <v/>
      </c>
      <c r="P1592" s="53"/>
      <c r="Q1592" s="14" t="str">
        <f t="shared" si="805"/>
        <v/>
      </c>
      <c r="R1592" s="57" t="str">
        <f t="shared" si="806"/>
        <v/>
      </c>
      <c r="S1592" s="58" t="str">
        <f>IF(B1592="","",IF(R1592="Refreshment Beverage",VLOOKUP(VALUE(Q1592),Rates!G$15:L$19,2,0),VLOOKUP(VALUE(Q1592),Rates!G$4:L$12,2,0)))</f>
        <v/>
      </c>
      <c r="T1592" s="58" t="str">
        <f t="shared" si="807"/>
        <v/>
      </c>
      <c r="U1592" s="58" t="str">
        <f t="shared" si="808"/>
        <v/>
      </c>
      <c r="V1592" s="58" t="str">
        <f t="shared" si="809"/>
        <v/>
      </c>
      <c r="W1592" s="58" t="str">
        <f t="shared" si="810"/>
        <v/>
      </c>
      <c r="X1592" s="59" t="str">
        <f t="shared" si="811"/>
        <v/>
      </c>
      <c r="Y1592" s="60" t="str">
        <f>IF(B:B="","",IF(R1592="Refreshment Beverage",VLOOKUP(Q1592,Rates!G$15:L$19,6,0)*W1592,VLOOKUP(Q1592,Rates!G$4:L$12,6,0)*W1592))</f>
        <v/>
      </c>
      <c r="Z1592" s="60" t="str">
        <f t="shared" si="812"/>
        <v/>
      </c>
      <c r="AA1592" s="60" t="str">
        <f t="shared" si="800"/>
        <v/>
      </c>
      <c r="AB1592" s="61" t="str" cm="1">
        <f t="array" ref="AB1592">IF(_xlfn.SINGLE(B:B)="","",IF(R1592="Refreshment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61" t="str" cm="1">
        <f t="array" ref="AC1592">IF(_xlfn.SINGLE(B:B)="","",IF(R1592="Refreshment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68">
        <f>IFERROR(IF(R1592="Beer","",IF(OR(Q1592=1,Q1592=2,Q1592=3,Q1592=4),VLOOKUP(Q1592,Rates!$A$31:$B$34,2,0)*W1592,IF(V1592=1,VLOOKUP(U1592,'REB BEV MIN MKUP'!B:E,4,0),IF(V1592&gt;1,VLOOKUP(VALUE(W1592),'REB BEV MIN MKUP'!O:Q,3,0),0)))),0)</f>
        <v>0</v>
      </c>
      <c r="AE1592" s="62" t="str">
        <f t="shared" si="813"/>
        <v/>
      </c>
      <c r="AF1592" s="63" t="str">
        <f t="shared" si="814"/>
        <v/>
      </c>
      <c r="AG1592" s="64" t="str">
        <f t="shared" si="815"/>
        <v/>
      </c>
      <c r="AH1592" s="65" t="str">
        <f t="shared" si="816"/>
        <v/>
      </c>
      <c r="AI1592" s="66" t="str">
        <f>IF(AE:AE="","",IF(R1592="Refreshment Beverage",AK1592*(Rates!J$19/100),ROUND(SUM(AH1592*(Rates!$J$8/100)),4)))</f>
        <v/>
      </c>
      <c r="AJ1592" s="67" t="str">
        <f t="shared" si="817"/>
        <v/>
      </c>
      <c r="AK1592" s="22" t="str">
        <f t="shared" si="818"/>
        <v/>
      </c>
      <c r="AL1592" s="62" t="str">
        <f t="shared" si="819"/>
        <v/>
      </c>
      <c r="AM1592" s="63" t="str">
        <f>IF(AS1592="","",IF(R1592="Refreshment Beverage",ROUND(AS1592*Rates!K$19,4),ROUND(AO1592*(VLOOKUP(VALUE(Q1592),Rates!G$4:L$12,3,0)),4)))</f>
        <v/>
      </c>
      <c r="AN1592" s="68" t="str">
        <f>IF(AS1592="","",IF(R1592="Refreshment Beverage",AS1592*(Rates!J$19/100),MAX(AM1592,AB1592)))</f>
        <v/>
      </c>
      <c r="AO1592" s="69" t="str">
        <f t="shared" si="820"/>
        <v/>
      </c>
      <c r="AP1592" s="69" t="str">
        <f t="shared" si="821"/>
        <v/>
      </c>
      <c r="AQ1592" s="70" t="str">
        <f>IF(AS1592="","",IF(R1592="Refreshment Beverage",ROUND(SUM(VLOOKUP(Q:Q,Rates!G$15:L$19,3,0)*(AS1592-Y1592-Z1592-AA1592)),4),ROUND(SUM(Rates!$K$8*AS1592),4)))</f>
        <v/>
      </c>
      <c r="AR1592" s="66" t="str">
        <f t="shared" si="822"/>
        <v/>
      </c>
      <c r="AS1592" s="22" t="str">
        <f t="shared" si="823"/>
        <v/>
      </c>
      <c r="AT1592" s="62" t="str">
        <f t="shared" si="824"/>
        <v/>
      </c>
      <c r="AU1592" s="63" t="str">
        <f>IF(AX1592="","",IF(R1592="Refreshment Beverage",ROUND((BA1592-Y1592-Z1592-AA1592)*VLOOKUP(VALUE(Q1592),Rates!G$15:L$19,3,0),4),ROUND(AW1592*(VLOOKUP(VALUE(Q1592),Rates!G:L,3,0)),4)))</f>
        <v/>
      </c>
      <c r="AV1592" s="68" t="str">
        <f t="shared" si="825"/>
        <v/>
      </c>
      <c r="AW1592" s="69" t="str">
        <f t="shared" si="826"/>
        <v/>
      </c>
      <c r="AX1592" s="65" t="str">
        <f t="shared" si="827"/>
        <v/>
      </c>
      <c r="AY1592" s="70" t="str">
        <f>IF(AX1592="","",IF(R1592="Refreshment Beverage",ROUND(SUM(AX1592*Rates!K$19),4),ROUND(SUM(AX1592*(Rates!J$8/100)),4)))</f>
        <v/>
      </c>
      <c r="AZ1592" s="67" t="str">
        <f t="shared" si="828"/>
        <v/>
      </c>
      <c r="BA1592" s="22" t="str">
        <f t="shared" si="829"/>
        <v/>
      </c>
      <c r="BD1592" s="171"/>
      <c r="BE1592" s="171"/>
      <c r="BF1592" s="171"/>
      <c r="BG1592" s="171"/>
    </row>
    <row r="1593" spans="11:59" ht="12.75" customHeight="1" x14ac:dyDescent="0.3">
      <c r="K1593" s="42" t="str">
        <f t="shared" si="801"/>
        <v/>
      </c>
      <c r="L1593" s="55" t="str">
        <f t="shared" si="802"/>
        <v/>
      </c>
      <c r="M1593" s="43" t="str">
        <f t="shared" si="803"/>
        <v/>
      </c>
      <c r="N1593" s="56" t="str" cm="1">
        <f t="array" ref="N1593">IFERROR(IF(_xlfn.SINGLE(B:B)="","",IF(R1593="Beer",SUM(LOOKUP(2,1/(Rates!$B$3:$B$5&lt;=W1593)/(Rates!$C$3:$C$5&gt;=W1593),Rates!$D$3:$D$5)*(X1593/100)*W1593),IF(R1593="Refreshment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56" t="str">
        <f t="shared" si="804"/>
        <v/>
      </c>
      <c r="P1593" s="53"/>
      <c r="Q1593" s="14" t="str">
        <f t="shared" si="805"/>
        <v/>
      </c>
      <c r="R1593" s="57" t="str">
        <f t="shared" si="806"/>
        <v/>
      </c>
      <c r="S1593" s="58" t="str">
        <f>IF(B1593="","",IF(R1593="Refreshment Beverage",VLOOKUP(VALUE(Q1593),Rates!G$15:L$19,2,0),VLOOKUP(VALUE(Q1593),Rates!G$4:L$12,2,0)))</f>
        <v/>
      </c>
      <c r="T1593" s="58" t="str">
        <f t="shared" si="807"/>
        <v/>
      </c>
      <c r="U1593" s="58" t="str">
        <f t="shared" si="808"/>
        <v/>
      </c>
      <c r="V1593" s="58" t="str">
        <f t="shared" si="809"/>
        <v/>
      </c>
      <c r="W1593" s="58" t="str">
        <f t="shared" si="810"/>
        <v/>
      </c>
      <c r="X1593" s="59" t="str">
        <f t="shared" si="811"/>
        <v/>
      </c>
      <c r="Y1593" s="60" t="str">
        <f>IF(B:B="","",IF(R1593="Refreshment Beverage",VLOOKUP(Q1593,Rates!G$15:L$19,6,0)*W1593,VLOOKUP(Q1593,Rates!G$4:L$12,6,0)*W1593))</f>
        <v/>
      </c>
      <c r="Z1593" s="60" t="str">
        <f t="shared" si="812"/>
        <v/>
      </c>
      <c r="AA1593" s="60" t="str">
        <f t="shared" si="800"/>
        <v/>
      </c>
      <c r="AB1593" s="61" t="str" cm="1">
        <f t="array" ref="AB1593">IF(_xlfn.SINGLE(B:B)="","",IF(R1593="Refreshment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61" t="str" cm="1">
        <f t="array" ref="AC1593">IF(_xlfn.SINGLE(B:B)="","",IF(R1593="Refreshment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68">
        <f>IFERROR(IF(R1593="Beer","",IF(OR(Q1593=1,Q1593=2,Q1593=3,Q1593=4),VLOOKUP(Q1593,Rates!$A$31:$B$34,2,0)*W1593,IF(V1593=1,VLOOKUP(U1593,'REB BEV MIN MKUP'!B:E,4,0),IF(V1593&gt;1,VLOOKUP(VALUE(W1593),'REB BEV MIN MKUP'!O:Q,3,0),0)))),0)</f>
        <v>0</v>
      </c>
      <c r="AE1593" s="62" t="str">
        <f t="shared" si="813"/>
        <v/>
      </c>
      <c r="AF1593" s="63" t="str">
        <f t="shared" si="814"/>
        <v/>
      </c>
      <c r="AG1593" s="64" t="str">
        <f t="shared" si="815"/>
        <v/>
      </c>
      <c r="AH1593" s="65" t="str">
        <f t="shared" si="816"/>
        <v/>
      </c>
      <c r="AI1593" s="66" t="str">
        <f>IF(AE:AE="","",IF(R1593="Refreshment Beverage",AK1593*(Rates!J$19/100),ROUND(SUM(AH1593*(Rates!$J$8/100)),4)))</f>
        <v/>
      </c>
      <c r="AJ1593" s="67" t="str">
        <f t="shared" si="817"/>
        <v/>
      </c>
      <c r="AK1593" s="22" t="str">
        <f t="shared" si="818"/>
        <v/>
      </c>
      <c r="AL1593" s="62" t="str">
        <f t="shared" si="819"/>
        <v/>
      </c>
      <c r="AM1593" s="63" t="str">
        <f>IF(AS1593="","",IF(R1593="Refreshment Beverage",ROUND(AS1593*Rates!K$19,4),ROUND(AO1593*(VLOOKUP(VALUE(Q1593),Rates!G$4:L$12,3,0)),4)))</f>
        <v/>
      </c>
      <c r="AN1593" s="68" t="str">
        <f>IF(AS1593="","",IF(R1593="Refreshment Beverage",AS1593*(Rates!J$19/100),MAX(AM1593,AB1593)))</f>
        <v/>
      </c>
      <c r="AO1593" s="69" t="str">
        <f t="shared" si="820"/>
        <v/>
      </c>
      <c r="AP1593" s="69" t="str">
        <f t="shared" si="821"/>
        <v/>
      </c>
      <c r="AQ1593" s="70" t="str">
        <f>IF(AS1593="","",IF(R1593="Refreshment Beverage",ROUND(SUM(VLOOKUP(Q:Q,Rates!G$15:L$19,3,0)*(AS1593-Y1593-Z1593-AA1593)),4),ROUND(SUM(Rates!$K$8*AS1593),4)))</f>
        <v/>
      </c>
      <c r="AR1593" s="66" t="str">
        <f t="shared" si="822"/>
        <v/>
      </c>
      <c r="AS1593" s="22" t="str">
        <f t="shared" si="823"/>
        <v/>
      </c>
      <c r="AT1593" s="62" t="str">
        <f t="shared" si="824"/>
        <v/>
      </c>
      <c r="AU1593" s="63" t="str">
        <f>IF(AX1593="","",IF(R1593="Refreshment Beverage",ROUND((BA1593-Y1593-Z1593-AA1593)*VLOOKUP(VALUE(Q1593),Rates!G$15:L$19,3,0),4),ROUND(AW1593*(VLOOKUP(VALUE(Q1593),Rates!G:L,3,0)),4)))</f>
        <v/>
      </c>
      <c r="AV1593" s="68" t="str">
        <f t="shared" si="825"/>
        <v/>
      </c>
      <c r="AW1593" s="69" t="str">
        <f t="shared" si="826"/>
        <v/>
      </c>
      <c r="AX1593" s="65" t="str">
        <f t="shared" si="827"/>
        <v/>
      </c>
      <c r="AY1593" s="70" t="str">
        <f>IF(AX1593="","",IF(R1593="Refreshment Beverage",ROUND(SUM(AX1593*Rates!K$19),4),ROUND(SUM(AX1593*(Rates!J$8/100)),4)))</f>
        <v/>
      </c>
      <c r="AZ1593" s="67" t="str">
        <f t="shared" si="828"/>
        <v/>
      </c>
      <c r="BA1593" s="22" t="str">
        <f t="shared" si="829"/>
        <v/>
      </c>
      <c r="BD1593" s="171"/>
      <c r="BE1593" s="171"/>
      <c r="BF1593" s="171"/>
      <c r="BG1593" s="171"/>
    </row>
    <row r="1594" spans="11:59" ht="12.75" customHeight="1" x14ac:dyDescent="0.3">
      <c r="K1594" s="42" t="str">
        <f t="shared" si="801"/>
        <v/>
      </c>
      <c r="L1594" s="55" t="str">
        <f t="shared" si="802"/>
        <v/>
      </c>
      <c r="M1594" s="43" t="str">
        <f t="shared" si="803"/>
        <v/>
      </c>
      <c r="N1594" s="56" t="str" cm="1">
        <f t="array" ref="N1594">IFERROR(IF(_xlfn.SINGLE(B:B)="","",IF(R1594="Beer",SUM(LOOKUP(2,1/(Rates!$B$3:$B$5&lt;=W1594)/(Rates!$C$3:$C$5&gt;=W1594),Rates!$D$3:$D$5)*(X1594/100)*W1594),IF(R1594="Refreshment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56" t="str">
        <f t="shared" si="804"/>
        <v/>
      </c>
      <c r="P1594" s="53"/>
      <c r="Q1594" s="14" t="str">
        <f t="shared" si="805"/>
        <v/>
      </c>
      <c r="R1594" s="57" t="str">
        <f t="shared" si="806"/>
        <v/>
      </c>
      <c r="S1594" s="58" t="str">
        <f>IF(B1594="","",IF(R1594="Refreshment Beverage",VLOOKUP(VALUE(Q1594),Rates!G$15:L$19,2,0),VLOOKUP(VALUE(Q1594),Rates!G$4:L$12,2,0)))</f>
        <v/>
      </c>
      <c r="T1594" s="58" t="str">
        <f t="shared" si="807"/>
        <v/>
      </c>
      <c r="U1594" s="58" t="str">
        <f t="shared" si="808"/>
        <v/>
      </c>
      <c r="V1594" s="58" t="str">
        <f t="shared" si="809"/>
        <v/>
      </c>
      <c r="W1594" s="58" t="str">
        <f t="shared" si="810"/>
        <v/>
      </c>
      <c r="X1594" s="59" t="str">
        <f t="shared" si="811"/>
        <v/>
      </c>
      <c r="Y1594" s="60" t="str">
        <f>IF(B:B="","",IF(R1594="Refreshment Beverage",VLOOKUP(Q1594,Rates!G$15:L$19,6,0)*W1594,VLOOKUP(Q1594,Rates!G$4:L$12,6,0)*W1594))</f>
        <v/>
      </c>
      <c r="Z1594" s="60" t="str">
        <f t="shared" si="812"/>
        <v/>
      </c>
      <c r="AA1594" s="60" t="str">
        <f t="shared" si="800"/>
        <v/>
      </c>
      <c r="AB1594" s="61" t="str" cm="1">
        <f t="array" ref="AB1594">IF(_xlfn.SINGLE(B:B)="","",IF(R1594="Refreshment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61" t="str" cm="1">
        <f t="array" ref="AC1594">IF(_xlfn.SINGLE(B:B)="","",IF(R1594="Refreshment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68">
        <f>IFERROR(IF(R1594="Beer","",IF(OR(Q1594=1,Q1594=2,Q1594=3,Q1594=4),VLOOKUP(Q1594,Rates!$A$31:$B$34,2,0)*W1594,IF(V1594=1,VLOOKUP(U1594,'REB BEV MIN MKUP'!B:E,4,0),IF(V1594&gt;1,VLOOKUP(VALUE(W1594),'REB BEV MIN MKUP'!O:Q,3,0),0)))),0)</f>
        <v>0</v>
      </c>
      <c r="AE1594" s="62" t="str">
        <f t="shared" si="813"/>
        <v/>
      </c>
      <c r="AF1594" s="63" t="str">
        <f t="shared" si="814"/>
        <v/>
      </c>
      <c r="AG1594" s="64" t="str">
        <f t="shared" si="815"/>
        <v/>
      </c>
      <c r="AH1594" s="65" t="str">
        <f t="shared" si="816"/>
        <v/>
      </c>
      <c r="AI1594" s="66" t="str">
        <f>IF(AE:AE="","",IF(R1594="Refreshment Beverage",AK1594*(Rates!J$19/100),ROUND(SUM(AH1594*(Rates!$J$8/100)),4)))</f>
        <v/>
      </c>
      <c r="AJ1594" s="67" t="str">
        <f t="shared" si="817"/>
        <v/>
      </c>
      <c r="AK1594" s="22" t="str">
        <f t="shared" si="818"/>
        <v/>
      </c>
      <c r="AL1594" s="62" t="str">
        <f t="shared" si="819"/>
        <v/>
      </c>
      <c r="AM1594" s="63" t="str">
        <f>IF(AS1594="","",IF(R1594="Refreshment Beverage",ROUND(AS1594*Rates!K$19,4),ROUND(AO1594*(VLOOKUP(VALUE(Q1594),Rates!G$4:L$12,3,0)),4)))</f>
        <v/>
      </c>
      <c r="AN1594" s="68" t="str">
        <f>IF(AS1594="","",IF(R1594="Refreshment Beverage",AS1594*(Rates!J$19/100),MAX(AM1594,AB1594)))</f>
        <v/>
      </c>
      <c r="AO1594" s="69" t="str">
        <f t="shared" si="820"/>
        <v/>
      </c>
      <c r="AP1594" s="69" t="str">
        <f t="shared" si="821"/>
        <v/>
      </c>
      <c r="AQ1594" s="70" t="str">
        <f>IF(AS1594="","",IF(R1594="Refreshment Beverage",ROUND(SUM(VLOOKUP(Q:Q,Rates!G$15:L$19,3,0)*(AS1594-Y1594-Z1594-AA1594)),4),ROUND(SUM(Rates!$K$8*AS1594),4)))</f>
        <v/>
      </c>
      <c r="AR1594" s="66" t="str">
        <f t="shared" si="822"/>
        <v/>
      </c>
      <c r="AS1594" s="22" t="str">
        <f t="shared" si="823"/>
        <v/>
      </c>
      <c r="AT1594" s="62" t="str">
        <f t="shared" si="824"/>
        <v/>
      </c>
      <c r="AU1594" s="63" t="str">
        <f>IF(AX1594="","",IF(R1594="Refreshment Beverage",ROUND((BA1594-Y1594-Z1594-AA1594)*VLOOKUP(VALUE(Q1594),Rates!G$15:L$19,3,0),4),ROUND(AW1594*(VLOOKUP(VALUE(Q1594),Rates!G:L,3,0)),4)))</f>
        <v/>
      </c>
      <c r="AV1594" s="68" t="str">
        <f t="shared" si="825"/>
        <v/>
      </c>
      <c r="AW1594" s="69" t="str">
        <f t="shared" si="826"/>
        <v/>
      </c>
      <c r="AX1594" s="65" t="str">
        <f t="shared" si="827"/>
        <v/>
      </c>
      <c r="AY1594" s="70" t="str">
        <f>IF(AX1594="","",IF(R1594="Refreshment Beverage",ROUND(SUM(AX1594*Rates!K$19),4),ROUND(SUM(AX1594*(Rates!J$8/100)),4)))</f>
        <v/>
      </c>
      <c r="AZ1594" s="67" t="str">
        <f t="shared" si="828"/>
        <v/>
      </c>
      <c r="BA1594" s="22" t="str">
        <f t="shared" si="829"/>
        <v/>
      </c>
      <c r="BD1594" s="171"/>
      <c r="BE1594" s="171"/>
      <c r="BF1594" s="171"/>
      <c r="BG1594" s="171"/>
    </row>
    <row r="1595" spans="11:59" ht="12.75" customHeight="1" x14ac:dyDescent="0.3">
      <c r="K1595" s="42" t="str">
        <f t="shared" si="801"/>
        <v/>
      </c>
      <c r="L1595" s="55" t="str">
        <f t="shared" si="802"/>
        <v/>
      </c>
      <c r="M1595" s="43" t="str">
        <f t="shared" si="803"/>
        <v/>
      </c>
      <c r="N1595" s="56" t="str" cm="1">
        <f t="array" ref="N1595">IFERROR(IF(_xlfn.SINGLE(B:B)="","",IF(R1595="Beer",SUM(LOOKUP(2,1/(Rates!$B$3:$B$5&lt;=W1595)/(Rates!$C$3:$C$5&gt;=W1595),Rates!$D$3:$D$5)*(X1595/100)*W1595),IF(R1595="Refreshment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56" t="str">
        <f t="shared" si="804"/>
        <v/>
      </c>
      <c r="P1595" s="53"/>
      <c r="Q1595" s="14" t="str">
        <f t="shared" si="805"/>
        <v/>
      </c>
      <c r="R1595" s="57" t="str">
        <f t="shared" si="806"/>
        <v/>
      </c>
      <c r="S1595" s="58" t="str">
        <f>IF(B1595="","",IF(R1595="Refreshment Beverage",VLOOKUP(VALUE(Q1595),Rates!G$15:L$19,2,0),VLOOKUP(VALUE(Q1595),Rates!G$4:L$12,2,0)))</f>
        <v/>
      </c>
      <c r="T1595" s="58" t="str">
        <f t="shared" si="807"/>
        <v/>
      </c>
      <c r="U1595" s="58" t="str">
        <f t="shared" si="808"/>
        <v/>
      </c>
      <c r="V1595" s="58" t="str">
        <f t="shared" si="809"/>
        <v/>
      </c>
      <c r="W1595" s="58" t="str">
        <f t="shared" si="810"/>
        <v/>
      </c>
      <c r="X1595" s="59" t="str">
        <f t="shared" si="811"/>
        <v/>
      </c>
      <c r="Y1595" s="60" t="str">
        <f>IF(B:B="","",IF(R1595="Refreshment Beverage",VLOOKUP(Q1595,Rates!G$15:L$19,6,0)*W1595,VLOOKUP(Q1595,Rates!G$4:L$12,6,0)*W1595))</f>
        <v/>
      </c>
      <c r="Z1595" s="60" t="str">
        <f t="shared" si="812"/>
        <v/>
      </c>
      <c r="AA1595" s="60" t="str">
        <f t="shared" si="800"/>
        <v/>
      </c>
      <c r="AB1595" s="61" t="str" cm="1">
        <f t="array" ref="AB1595">IF(_xlfn.SINGLE(B:B)="","",IF(R1595="Refreshment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61" t="str" cm="1">
        <f t="array" ref="AC1595">IF(_xlfn.SINGLE(B:B)="","",IF(R1595="Refreshment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68">
        <f>IFERROR(IF(R1595="Beer","",IF(OR(Q1595=1,Q1595=2,Q1595=3,Q1595=4),VLOOKUP(Q1595,Rates!$A$31:$B$34,2,0)*W1595,IF(V1595=1,VLOOKUP(U1595,'REB BEV MIN MKUP'!B:E,4,0),IF(V1595&gt;1,VLOOKUP(VALUE(W1595),'REB BEV MIN MKUP'!O:Q,3,0),0)))),0)</f>
        <v>0</v>
      </c>
      <c r="AE1595" s="62" t="str">
        <f t="shared" si="813"/>
        <v/>
      </c>
      <c r="AF1595" s="63" t="str">
        <f t="shared" si="814"/>
        <v/>
      </c>
      <c r="AG1595" s="64" t="str">
        <f t="shared" si="815"/>
        <v/>
      </c>
      <c r="AH1595" s="65" t="str">
        <f t="shared" si="816"/>
        <v/>
      </c>
      <c r="AI1595" s="66" t="str">
        <f>IF(AE:AE="","",IF(R1595="Refreshment Beverage",AK1595*(Rates!J$19/100),ROUND(SUM(AH1595*(Rates!$J$8/100)),4)))</f>
        <v/>
      </c>
      <c r="AJ1595" s="67" t="str">
        <f t="shared" si="817"/>
        <v/>
      </c>
      <c r="AK1595" s="22" t="str">
        <f t="shared" si="818"/>
        <v/>
      </c>
      <c r="AL1595" s="62" t="str">
        <f t="shared" si="819"/>
        <v/>
      </c>
      <c r="AM1595" s="63" t="str">
        <f>IF(AS1595="","",IF(R1595="Refreshment Beverage",ROUND(AS1595*Rates!K$19,4),ROUND(AO1595*(VLOOKUP(VALUE(Q1595),Rates!G$4:L$12,3,0)),4)))</f>
        <v/>
      </c>
      <c r="AN1595" s="68" t="str">
        <f>IF(AS1595="","",IF(R1595="Refreshment Beverage",AS1595*(Rates!J$19/100),MAX(AM1595,AB1595)))</f>
        <v/>
      </c>
      <c r="AO1595" s="69" t="str">
        <f t="shared" si="820"/>
        <v/>
      </c>
      <c r="AP1595" s="69" t="str">
        <f t="shared" si="821"/>
        <v/>
      </c>
      <c r="AQ1595" s="70" t="str">
        <f>IF(AS1595="","",IF(R1595="Refreshment Beverage",ROUND(SUM(VLOOKUP(Q:Q,Rates!G$15:L$19,3,0)*(AS1595-Y1595-Z1595-AA1595)),4),ROUND(SUM(Rates!$K$8*AS1595),4)))</f>
        <v/>
      </c>
      <c r="AR1595" s="66" t="str">
        <f t="shared" si="822"/>
        <v/>
      </c>
      <c r="AS1595" s="22" t="str">
        <f t="shared" si="823"/>
        <v/>
      </c>
      <c r="AT1595" s="62" t="str">
        <f t="shared" si="824"/>
        <v/>
      </c>
      <c r="AU1595" s="63" t="str">
        <f>IF(AX1595="","",IF(R1595="Refreshment Beverage",ROUND((BA1595-Y1595-Z1595-AA1595)*VLOOKUP(VALUE(Q1595),Rates!G$15:L$19,3,0),4),ROUND(AW1595*(VLOOKUP(VALUE(Q1595),Rates!G:L,3,0)),4)))</f>
        <v/>
      </c>
      <c r="AV1595" s="68" t="str">
        <f t="shared" si="825"/>
        <v/>
      </c>
      <c r="AW1595" s="69" t="str">
        <f t="shared" si="826"/>
        <v/>
      </c>
      <c r="AX1595" s="65" t="str">
        <f t="shared" si="827"/>
        <v/>
      </c>
      <c r="AY1595" s="70" t="str">
        <f>IF(AX1595="","",IF(R1595="Refreshment Beverage",ROUND(SUM(AX1595*Rates!K$19),4),ROUND(SUM(AX1595*(Rates!J$8/100)),4)))</f>
        <v/>
      </c>
      <c r="AZ1595" s="67" t="str">
        <f t="shared" si="828"/>
        <v/>
      </c>
      <c r="BA1595" s="22" t="str">
        <f t="shared" si="829"/>
        <v/>
      </c>
      <c r="BD1595" s="171"/>
      <c r="BE1595" s="171"/>
      <c r="BF1595" s="171"/>
      <c r="BG1595" s="171"/>
    </row>
    <row r="1596" spans="11:59" ht="12.75" customHeight="1" x14ac:dyDescent="0.3">
      <c r="K1596" s="42" t="str">
        <f t="shared" si="801"/>
        <v/>
      </c>
      <c r="L1596" s="55" t="str">
        <f t="shared" si="802"/>
        <v/>
      </c>
      <c r="M1596" s="43" t="str">
        <f t="shared" si="803"/>
        <v/>
      </c>
      <c r="N1596" s="56" t="str" cm="1">
        <f t="array" ref="N1596">IFERROR(IF(_xlfn.SINGLE(B:B)="","",IF(R1596="Beer",SUM(LOOKUP(2,1/(Rates!$B$3:$B$5&lt;=W1596)/(Rates!$C$3:$C$5&gt;=W1596),Rates!$D$3:$D$5)*(X1596/100)*W1596),IF(R1596="Refreshment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56" t="str">
        <f t="shared" si="804"/>
        <v/>
      </c>
      <c r="P1596" s="53"/>
      <c r="Q1596" s="14" t="str">
        <f t="shared" si="805"/>
        <v/>
      </c>
      <c r="R1596" s="57" t="str">
        <f t="shared" si="806"/>
        <v/>
      </c>
      <c r="S1596" s="58" t="str">
        <f>IF(B1596="","",IF(R1596="Refreshment Beverage",VLOOKUP(VALUE(Q1596),Rates!G$15:L$19,2,0),VLOOKUP(VALUE(Q1596),Rates!G$4:L$12,2,0)))</f>
        <v/>
      </c>
      <c r="T1596" s="58" t="str">
        <f t="shared" si="807"/>
        <v/>
      </c>
      <c r="U1596" s="58" t="str">
        <f t="shared" si="808"/>
        <v/>
      </c>
      <c r="V1596" s="58" t="str">
        <f t="shared" si="809"/>
        <v/>
      </c>
      <c r="W1596" s="58" t="str">
        <f t="shared" si="810"/>
        <v/>
      </c>
      <c r="X1596" s="59" t="str">
        <f t="shared" si="811"/>
        <v/>
      </c>
      <c r="Y1596" s="60" t="str">
        <f>IF(B:B="","",IF(R1596="Refreshment Beverage",VLOOKUP(Q1596,Rates!G$15:L$19,6,0)*W1596,VLOOKUP(Q1596,Rates!G$4:L$12,6,0)*W1596))</f>
        <v/>
      </c>
      <c r="Z1596" s="60" t="str">
        <f t="shared" si="812"/>
        <v/>
      </c>
      <c r="AA1596" s="60" t="str">
        <f t="shared" si="800"/>
        <v/>
      </c>
      <c r="AB1596" s="61" t="str" cm="1">
        <f t="array" ref="AB1596">IF(_xlfn.SINGLE(B:B)="","",IF(R1596="Refreshment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61" t="str" cm="1">
        <f t="array" ref="AC1596">IF(_xlfn.SINGLE(B:B)="","",IF(R1596="Refreshment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68">
        <f>IFERROR(IF(R1596="Beer","",IF(OR(Q1596=1,Q1596=2,Q1596=3,Q1596=4),VLOOKUP(Q1596,Rates!$A$31:$B$34,2,0)*W1596,IF(V1596=1,VLOOKUP(U1596,'REB BEV MIN MKUP'!B:E,4,0),IF(V1596&gt;1,VLOOKUP(VALUE(W1596),'REB BEV MIN MKUP'!O:Q,3,0),0)))),0)</f>
        <v>0</v>
      </c>
      <c r="AE1596" s="62" t="str">
        <f t="shared" si="813"/>
        <v/>
      </c>
      <c r="AF1596" s="63" t="str">
        <f t="shared" si="814"/>
        <v/>
      </c>
      <c r="AG1596" s="64" t="str">
        <f t="shared" si="815"/>
        <v/>
      </c>
      <c r="AH1596" s="65" t="str">
        <f t="shared" si="816"/>
        <v/>
      </c>
      <c r="AI1596" s="66" t="str">
        <f>IF(AE:AE="","",IF(R1596="Refreshment Beverage",AK1596*(Rates!J$19/100),ROUND(SUM(AH1596*(Rates!$J$8/100)),4)))</f>
        <v/>
      </c>
      <c r="AJ1596" s="67" t="str">
        <f t="shared" si="817"/>
        <v/>
      </c>
      <c r="AK1596" s="22" t="str">
        <f t="shared" si="818"/>
        <v/>
      </c>
      <c r="AL1596" s="62" t="str">
        <f t="shared" si="819"/>
        <v/>
      </c>
      <c r="AM1596" s="63" t="str">
        <f>IF(AS1596="","",IF(R1596="Refreshment Beverage",ROUND(AS1596*Rates!K$19,4),ROUND(AO1596*(VLOOKUP(VALUE(Q1596),Rates!G$4:L$12,3,0)),4)))</f>
        <v/>
      </c>
      <c r="AN1596" s="68" t="str">
        <f>IF(AS1596="","",IF(R1596="Refreshment Beverage",AS1596*(Rates!J$19/100),MAX(AM1596,AB1596)))</f>
        <v/>
      </c>
      <c r="AO1596" s="69" t="str">
        <f t="shared" si="820"/>
        <v/>
      </c>
      <c r="AP1596" s="69" t="str">
        <f t="shared" si="821"/>
        <v/>
      </c>
      <c r="AQ1596" s="70" t="str">
        <f>IF(AS1596="","",IF(R1596="Refreshment Beverage",ROUND(SUM(VLOOKUP(Q:Q,Rates!G$15:L$19,3,0)*(AS1596-Y1596-Z1596-AA1596)),4),ROUND(SUM(Rates!$K$8*AS1596),4)))</f>
        <v/>
      </c>
      <c r="AR1596" s="66" t="str">
        <f t="shared" si="822"/>
        <v/>
      </c>
      <c r="AS1596" s="22" t="str">
        <f t="shared" si="823"/>
        <v/>
      </c>
      <c r="AT1596" s="62" t="str">
        <f t="shared" si="824"/>
        <v/>
      </c>
      <c r="AU1596" s="63" t="str">
        <f>IF(AX1596="","",IF(R1596="Refreshment Beverage",ROUND((BA1596-Y1596-Z1596-AA1596)*VLOOKUP(VALUE(Q1596),Rates!G$15:L$19,3,0),4),ROUND(AW1596*(VLOOKUP(VALUE(Q1596),Rates!G:L,3,0)),4)))</f>
        <v/>
      </c>
      <c r="AV1596" s="68" t="str">
        <f t="shared" si="825"/>
        <v/>
      </c>
      <c r="AW1596" s="69" t="str">
        <f t="shared" si="826"/>
        <v/>
      </c>
      <c r="AX1596" s="65" t="str">
        <f t="shared" si="827"/>
        <v/>
      </c>
      <c r="AY1596" s="70" t="str">
        <f>IF(AX1596="","",IF(R1596="Refreshment Beverage",ROUND(SUM(AX1596*Rates!K$19),4),ROUND(SUM(AX1596*(Rates!J$8/100)),4)))</f>
        <v/>
      </c>
      <c r="AZ1596" s="67" t="str">
        <f t="shared" si="828"/>
        <v/>
      </c>
      <c r="BA1596" s="22" t="str">
        <f t="shared" si="829"/>
        <v/>
      </c>
      <c r="BD1596" s="171"/>
      <c r="BE1596" s="171"/>
      <c r="BF1596" s="171"/>
      <c r="BG1596" s="171"/>
    </row>
    <row r="1597" spans="11:59" ht="12.75" customHeight="1" x14ac:dyDescent="0.3">
      <c r="K1597" s="42" t="str">
        <f t="shared" si="801"/>
        <v/>
      </c>
      <c r="L1597" s="55" t="str">
        <f t="shared" si="802"/>
        <v/>
      </c>
      <c r="M1597" s="43" t="str">
        <f t="shared" si="803"/>
        <v/>
      </c>
      <c r="N1597" s="56" t="str" cm="1">
        <f t="array" ref="N1597">IFERROR(IF(_xlfn.SINGLE(B:B)="","",IF(R1597="Beer",SUM(LOOKUP(2,1/(Rates!$B$3:$B$5&lt;=W1597)/(Rates!$C$3:$C$5&gt;=W1597),Rates!$D$3:$D$5)*(X1597/100)*W1597),IF(R1597="Refreshment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56" t="str">
        <f t="shared" si="804"/>
        <v/>
      </c>
      <c r="P1597" s="53"/>
      <c r="Q1597" s="14" t="str">
        <f t="shared" si="805"/>
        <v/>
      </c>
      <c r="R1597" s="57" t="str">
        <f t="shared" si="806"/>
        <v/>
      </c>
      <c r="S1597" s="58" t="str">
        <f>IF(B1597="","",IF(R1597="Refreshment Beverage",VLOOKUP(VALUE(Q1597),Rates!G$15:L$19,2,0),VLOOKUP(VALUE(Q1597),Rates!G$4:L$12,2,0)))</f>
        <v/>
      </c>
      <c r="T1597" s="58" t="str">
        <f t="shared" si="807"/>
        <v/>
      </c>
      <c r="U1597" s="58" t="str">
        <f t="shared" si="808"/>
        <v/>
      </c>
      <c r="V1597" s="58" t="str">
        <f t="shared" si="809"/>
        <v/>
      </c>
      <c r="W1597" s="58" t="str">
        <f t="shared" si="810"/>
        <v/>
      </c>
      <c r="X1597" s="59" t="str">
        <f t="shared" si="811"/>
        <v/>
      </c>
      <c r="Y1597" s="60" t="str">
        <f>IF(B:B="","",IF(R1597="Refreshment Beverage",VLOOKUP(Q1597,Rates!G$15:L$19,6,0)*W1597,VLOOKUP(Q1597,Rates!G$4:L$12,6,0)*W1597))</f>
        <v/>
      </c>
      <c r="Z1597" s="60" t="str">
        <f t="shared" si="812"/>
        <v/>
      </c>
      <c r="AA1597" s="60" t="str">
        <f t="shared" si="800"/>
        <v/>
      </c>
      <c r="AB1597" s="61" t="str" cm="1">
        <f t="array" ref="AB1597">IF(_xlfn.SINGLE(B:B)="","",IF(R1597="Refreshment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61" t="str" cm="1">
        <f t="array" ref="AC1597">IF(_xlfn.SINGLE(B:B)="","",IF(R1597="Refreshment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68">
        <f>IFERROR(IF(R1597="Beer","",IF(OR(Q1597=1,Q1597=2,Q1597=3,Q1597=4),VLOOKUP(Q1597,Rates!$A$31:$B$34,2,0)*W1597,IF(V1597=1,VLOOKUP(U1597,'REB BEV MIN MKUP'!B:E,4,0),IF(V1597&gt;1,VLOOKUP(VALUE(W1597),'REB BEV MIN MKUP'!O:Q,3,0),0)))),0)</f>
        <v>0</v>
      </c>
      <c r="AE1597" s="62" t="str">
        <f t="shared" si="813"/>
        <v/>
      </c>
      <c r="AF1597" s="63" t="str">
        <f t="shared" si="814"/>
        <v/>
      </c>
      <c r="AG1597" s="64" t="str">
        <f t="shared" si="815"/>
        <v/>
      </c>
      <c r="AH1597" s="65" t="str">
        <f t="shared" si="816"/>
        <v/>
      </c>
      <c r="AI1597" s="66" t="str">
        <f>IF(AE:AE="","",IF(R1597="Refreshment Beverage",AK1597*(Rates!J$19/100),ROUND(SUM(AH1597*(Rates!$J$8/100)),4)))</f>
        <v/>
      </c>
      <c r="AJ1597" s="67" t="str">
        <f t="shared" si="817"/>
        <v/>
      </c>
      <c r="AK1597" s="22" t="str">
        <f t="shared" si="818"/>
        <v/>
      </c>
      <c r="AL1597" s="62" t="str">
        <f t="shared" si="819"/>
        <v/>
      </c>
      <c r="AM1597" s="63" t="str">
        <f>IF(AS1597="","",IF(R1597="Refreshment Beverage",ROUND(AS1597*Rates!K$19,4),ROUND(AO1597*(VLOOKUP(VALUE(Q1597),Rates!G$4:L$12,3,0)),4)))</f>
        <v/>
      </c>
      <c r="AN1597" s="68" t="str">
        <f>IF(AS1597="","",IF(R1597="Refreshment Beverage",AS1597*(Rates!J$19/100),MAX(AM1597,AB1597)))</f>
        <v/>
      </c>
      <c r="AO1597" s="69" t="str">
        <f t="shared" si="820"/>
        <v/>
      </c>
      <c r="AP1597" s="69" t="str">
        <f t="shared" si="821"/>
        <v/>
      </c>
      <c r="AQ1597" s="70" t="str">
        <f>IF(AS1597="","",IF(R1597="Refreshment Beverage",ROUND(SUM(VLOOKUP(Q:Q,Rates!G$15:L$19,3,0)*(AS1597-Y1597-Z1597-AA1597)),4),ROUND(SUM(Rates!$K$8*AS1597),4)))</f>
        <v/>
      </c>
      <c r="AR1597" s="66" t="str">
        <f t="shared" si="822"/>
        <v/>
      </c>
      <c r="AS1597" s="22" t="str">
        <f t="shared" si="823"/>
        <v/>
      </c>
      <c r="AT1597" s="62" t="str">
        <f t="shared" si="824"/>
        <v/>
      </c>
      <c r="AU1597" s="63" t="str">
        <f>IF(AX1597="","",IF(R1597="Refreshment Beverage",ROUND((BA1597-Y1597-Z1597-AA1597)*VLOOKUP(VALUE(Q1597),Rates!G$15:L$19,3,0),4),ROUND(AW1597*(VLOOKUP(VALUE(Q1597),Rates!G:L,3,0)),4)))</f>
        <v/>
      </c>
      <c r="AV1597" s="68" t="str">
        <f t="shared" si="825"/>
        <v/>
      </c>
      <c r="AW1597" s="69" t="str">
        <f t="shared" si="826"/>
        <v/>
      </c>
      <c r="AX1597" s="65" t="str">
        <f t="shared" si="827"/>
        <v/>
      </c>
      <c r="AY1597" s="70" t="str">
        <f>IF(AX1597="","",IF(R1597="Refreshment Beverage",ROUND(SUM(AX1597*Rates!K$19),4),ROUND(SUM(AX1597*(Rates!J$8/100)),4)))</f>
        <v/>
      </c>
      <c r="AZ1597" s="67" t="str">
        <f t="shared" si="828"/>
        <v/>
      </c>
      <c r="BA1597" s="22" t="str">
        <f t="shared" si="829"/>
        <v/>
      </c>
      <c r="BD1597" s="171"/>
      <c r="BE1597" s="171"/>
      <c r="BF1597" s="171"/>
      <c r="BG1597" s="171"/>
    </row>
    <row r="1598" spans="11:59" ht="12.75" customHeight="1" x14ac:dyDescent="0.3">
      <c r="K1598" s="42" t="str">
        <f t="shared" si="801"/>
        <v/>
      </c>
      <c r="L1598" s="55" t="str">
        <f t="shared" si="802"/>
        <v/>
      </c>
      <c r="M1598" s="43" t="str">
        <f t="shared" si="803"/>
        <v/>
      </c>
      <c r="N1598" s="56" t="str" cm="1">
        <f t="array" ref="N1598">IFERROR(IF(_xlfn.SINGLE(B:B)="","",IF(R1598="Beer",SUM(LOOKUP(2,1/(Rates!$B$3:$B$5&lt;=W1598)/(Rates!$C$3:$C$5&gt;=W1598),Rates!$D$3:$D$5)*(X1598/100)*W1598),IF(R1598="Refreshment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56" t="str">
        <f t="shared" si="804"/>
        <v/>
      </c>
      <c r="P1598" s="53"/>
      <c r="Q1598" s="14" t="str">
        <f t="shared" si="805"/>
        <v/>
      </c>
      <c r="R1598" s="57" t="str">
        <f t="shared" si="806"/>
        <v/>
      </c>
      <c r="S1598" s="58" t="str">
        <f>IF(B1598="","",IF(R1598="Refreshment Beverage",VLOOKUP(VALUE(Q1598),Rates!G$15:L$19,2,0),VLOOKUP(VALUE(Q1598),Rates!G$4:L$12,2,0)))</f>
        <v/>
      </c>
      <c r="T1598" s="58" t="str">
        <f t="shared" si="807"/>
        <v/>
      </c>
      <c r="U1598" s="58" t="str">
        <f t="shared" si="808"/>
        <v/>
      </c>
      <c r="V1598" s="58" t="str">
        <f t="shared" si="809"/>
        <v/>
      </c>
      <c r="W1598" s="58" t="str">
        <f t="shared" si="810"/>
        <v/>
      </c>
      <c r="X1598" s="59" t="str">
        <f t="shared" si="811"/>
        <v/>
      </c>
      <c r="Y1598" s="60" t="str">
        <f>IF(B:B="","",IF(R1598="Refreshment Beverage",VLOOKUP(Q1598,Rates!G$15:L$19,6,0)*W1598,VLOOKUP(Q1598,Rates!G$4:L$12,6,0)*W1598))</f>
        <v/>
      </c>
      <c r="Z1598" s="60" t="str">
        <f t="shared" si="812"/>
        <v/>
      </c>
      <c r="AA1598" s="60" t="str">
        <f t="shared" si="800"/>
        <v/>
      </c>
      <c r="AB1598" s="61" t="str" cm="1">
        <f t="array" ref="AB1598">IF(_xlfn.SINGLE(B:B)="","",IF(R1598="Refreshment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61" t="str" cm="1">
        <f t="array" ref="AC1598">IF(_xlfn.SINGLE(B:B)="","",IF(R1598="Refreshment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68">
        <f>IFERROR(IF(R1598="Beer","",IF(OR(Q1598=1,Q1598=2,Q1598=3,Q1598=4),VLOOKUP(Q1598,Rates!$A$31:$B$34,2,0)*W1598,IF(V1598=1,VLOOKUP(U1598,'REB BEV MIN MKUP'!B:E,4,0),IF(V1598&gt;1,VLOOKUP(VALUE(W1598),'REB BEV MIN MKUP'!O:Q,3,0),0)))),0)</f>
        <v>0</v>
      </c>
      <c r="AE1598" s="62" t="str">
        <f t="shared" si="813"/>
        <v/>
      </c>
      <c r="AF1598" s="63" t="str">
        <f t="shared" si="814"/>
        <v/>
      </c>
      <c r="AG1598" s="64" t="str">
        <f t="shared" si="815"/>
        <v/>
      </c>
      <c r="AH1598" s="65" t="str">
        <f t="shared" si="816"/>
        <v/>
      </c>
      <c r="AI1598" s="66" t="str">
        <f>IF(AE:AE="","",IF(R1598="Refreshment Beverage",AK1598*(Rates!J$19/100),ROUND(SUM(AH1598*(Rates!$J$8/100)),4)))</f>
        <v/>
      </c>
      <c r="AJ1598" s="67" t="str">
        <f t="shared" si="817"/>
        <v/>
      </c>
      <c r="AK1598" s="22" t="str">
        <f t="shared" si="818"/>
        <v/>
      </c>
      <c r="AL1598" s="62" t="str">
        <f t="shared" si="819"/>
        <v/>
      </c>
      <c r="AM1598" s="63" t="str">
        <f>IF(AS1598="","",IF(R1598="Refreshment Beverage",ROUND(AS1598*Rates!K$19,4),ROUND(AO1598*(VLOOKUP(VALUE(Q1598),Rates!G$4:L$12,3,0)),4)))</f>
        <v/>
      </c>
      <c r="AN1598" s="68" t="str">
        <f>IF(AS1598="","",IF(R1598="Refreshment Beverage",AS1598*(Rates!J$19/100),MAX(AM1598,AB1598)))</f>
        <v/>
      </c>
      <c r="AO1598" s="69" t="str">
        <f t="shared" si="820"/>
        <v/>
      </c>
      <c r="AP1598" s="69" t="str">
        <f t="shared" si="821"/>
        <v/>
      </c>
      <c r="AQ1598" s="70" t="str">
        <f>IF(AS1598="","",IF(R1598="Refreshment Beverage",ROUND(SUM(VLOOKUP(Q:Q,Rates!G$15:L$19,3,0)*(AS1598-Y1598-Z1598-AA1598)),4),ROUND(SUM(Rates!$K$8*AS1598),4)))</f>
        <v/>
      </c>
      <c r="AR1598" s="66" t="str">
        <f t="shared" si="822"/>
        <v/>
      </c>
      <c r="AS1598" s="22" t="str">
        <f t="shared" si="823"/>
        <v/>
      </c>
      <c r="AT1598" s="62" t="str">
        <f t="shared" si="824"/>
        <v/>
      </c>
      <c r="AU1598" s="63" t="str">
        <f>IF(AX1598="","",IF(R1598="Refreshment Beverage",ROUND((BA1598-Y1598-Z1598-AA1598)*VLOOKUP(VALUE(Q1598),Rates!G$15:L$19,3,0),4),ROUND(AW1598*(VLOOKUP(VALUE(Q1598),Rates!G:L,3,0)),4)))</f>
        <v/>
      </c>
      <c r="AV1598" s="68" t="str">
        <f t="shared" si="825"/>
        <v/>
      </c>
      <c r="AW1598" s="69" t="str">
        <f t="shared" si="826"/>
        <v/>
      </c>
      <c r="AX1598" s="65" t="str">
        <f t="shared" si="827"/>
        <v/>
      </c>
      <c r="AY1598" s="70" t="str">
        <f>IF(AX1598="","",IF(R1598="Refreshment Beverage",ROUND(SUM(AX1598*Rates!K$19),4),ROUND(SUM(AX1598*(Rates!J$8/100)),4)))</f>
        <v/>
      </c>
      <c r="AZ1598" s="67" t="str">
        <f t="shared" si="828"/>
        <v/>
      </c>
      <c r="BA1598" s="22" t="str">
        <f t="shared" si="829"/>
        <v/>
      </c>
      <c r="BD1598" s="171"/>
      <c r="BE1598" s="171"/>
      <c r="BF1598" s="171"/>
      <c r="BG1598" s="171"/>
    </row>
    <row r="1599" spans="11:59" ht="12.75" customHeight="1" x14ac:dyDescent="0.3">
      <c r="K1599" s="42" t="str">
        <f t="shared" si="801"/>
        <v/>
      </c>
      <c r="L1599" s="55" t="str">
        <f t="shared" si="802"/>
        <v/>
      </c>
      <c r="M1599" s="43" t="str">
        <f t="shared" si="803"/>
        <v/>
      </c>
      <c r="N1599" s="56" t="str" cm="1">
        <f t="array" ref="N1599">IFERROR(IF(_xlfn.SINGLE(B:B)="","",IF(R1599="Beer",SUM(LOOKUP(2,1/(Rates!$B$3:$B$5&lt;=W1599)/(Rates!$C$3:$C$5&gt;=W1599),Rates!$D$3:$D$5)*(X1599/100)*W1599),IF(R1599="Refreshment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56" t="str">
        <f t="shared" si="804"/>
        <v/>
      </c>
      <c r="P1599" s="53"/>
      <c r="Q1599" s="14" t="str">
        <f t="shared" si="805"/>
        <v/>
      </c>
      <c r="R1599" s="57" t="str">
        <f t="shared" si="806"/>
        <v/>
      </c>
      <c r="S1599" s="58" t="str">
        <f>IF(B1599="","",IF(R1599="Refreshment Beverage",VLOOKUP(VALUE(Q1599),Rates!G$15:L$19,2,0),VLOOKUP(VALUE(Q1599),Rates!G$4:L$12,2,0)))</f>
        <v/>
      </c>
      <c r="T1599" s="58" t="str">
        <f t="shared" si="807"/>
        <v/>
      </c>
      <c r="U1599" s="58" t="str">
        <f t="shared" si="808"/>
        <v/>
      </c>
      <c r="V1599" s="58" t="str">
        <f t="shared" si="809"/>
        <v/>
      </c>
      <c r="W1599" s="58" t="str">
        <f t="shared" si="810"/>
        <v/>
      </c>
      <c r="X1599" s="59" t="str">
        <f t="shared" si="811"/>
        <v/>
      </c>
      <c r="Y1599" s="60" t="str">
        <f>IF(B:B="","",IF(R1599="Refreshment Beverage",VLOOKUP(Q1599,Rates!G$15:L$19,6,0)*W1599,VLOOKUP(Q1599,Rates!G$4:L$12,6,0)*W1599))</f>
        <v/>
      </c>
      <c r="Z1599" s="60" t="str">
        <f t="shared" si="812"/>
        <v/>
      </c>
      <c r="AA1599" s="60" t="str">
        <f t="shared" si="800"/>
        <v/>
      </c>
      <c r="AB1599" s="61" t="str" cm="1">
        <f t="array" ref="AB1599">IF(_xlfn.SINGLE(B:B)="","",IF(R1599="Refreshment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61" t="str" cm="1">
        <f t="array" ref="AC1599">IF(_xlfn.SINGLE(B:B)="","",IF(R1599="Refreshment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68">
        <f>IFERROR(IF(R1599="Beer","",IF(OR(Q1599=1,Q1599=2,Q1599=3,Q1599=4),VLOOKUP(Q1599,Rates!$A$31:$B$34,2,0)*W1599,IF(V1599=1,VLOOKUP(U1599,'REB BEV MIN MKUP'!B:E,4,0),IF(V1599&gt;1,VLOOKUP(VALUE(W1599),'REB BEV MIN MKUP'!O:Q,3,0),0)))),0)</f>
        <v>0</v>
      </c>
      <c r="AE1599" s="62" t="str">
        <f t="shared" si="813"/>
        <v/>
      </c>
      <c r="AF1599" s="63" t="str">
        <f t="shared" si="814"/>
        <v/>
      </c>
      <c r="AG1599" s="64" t="str">
        <f t="shared" si="815"/>
        <v/>
      </c>
      <c r="AH1599" s="65" t="str">
        <f t="shared" si="816"/>
        <v/>
      </c>
      <c r="AI1599" s="66" t="str">
        <f>IF(AE:AE="","",IF(R1599="Refreshment Beverage",AK1599*(Rates!J$19/100),ROUND(SUM(AH1599*(Rates!$J$8/100)),4)))</f>
        <v/>
      </c>
      <c r="AJ1599" s="67" t="str">
        <f t="shared" si="817"/>
        <v/>
      </c>
      <c r="AK1599" s="22" t="str">
        <f t="shared" si="818"/>
        <v/>
      </c>
      <c r="AL1599" s="62" t="str">
        <f t="shared" si="819"/>
        <v/>
      </c>
      <c r="AM1599" s="63" t="str">
        <f>IF(AS1599="","",IF(R1599="Refreshment Beverage",ROUND(AS1599*Rates!K$19,4),ROUND(AO1599*(VLOOKUP(VALUE(Q1599),Rates!G$4:L$12,3,0)),4)))</f>
        <v/>
      </c>
      <c r="AN1599" s="68" t="str">
        <f>IF(AS1599="","",IF(R1599="Refreshment Beverage",AS1599*(Rates!J$19/100),MAX(AM1599,AB1599)))</f>
        <v/>
      </c>
      <c r="AO1599" s="69" t="str">
        <f t="shared" si="820"/>
        <v/>
      </c>
      <c r="AP1599" s="69" t="str">
        <f t="shared" si="821"/>
        <v/>
      </c>
      <c r="AQ1599" s="70" t="str">
        <f>IF(AS1599="","",IF(R1599="Refreshment Beverage",ROUND(SUM(VLOOKUP(Q:Q,Rates!G$15:L$19,3,0)*(AS1599-Y1599-Z1599-AA1599)),4),ROUND(SUM(Rates!$K$8*AS1599),4)))</f>
        <v/>
      </c>
      <c r="AR1599" s="66" t="str">
        <f t="shared" si="822"/>
        <v/>
      </c>
      <c r="AS1599" s="22" t="str">
        <f t="shared" si="823"/>
        <v/>
      </c>
      <c r="AT1599" s="62" t="str">
        <f t="shared" si="824"/>
        <v/>
      </c>
      <c r="AU1599" s="63" t="str">
        <f>IF(AX1599="","",IF(R1599="Refreshment Beverage",ROUND((BA1599-Y1599-Z1599-AA1599)*VLOOKUP(VALUE(Q1599),Rates!G$15:L$19,3,0),4),ROUND(AW1599*(VLOOKUP(VALUE(Q1599),Rates!G:L,3,0)),4)))</f>
        <v/>
      </c>
      <c r="AV1599" s="68" t="str">
        <f t="shared" si="825"/>
        <v/>
      </c>
      <c r="AW1599" s="69" t="str">
        <f t="shared" si="826"/>
        <v/>
      </c>
      <c r="AX1599" s="65" t="str">
        <f t="shared" si="827"/>
        <v/>
      </c>
      <c r="AY1599" s="70" t="str">
        <f>IF(AX1599="","",IF(R1599="Refreshment Beverage",ROUND(SUM(AX1599*Rates!K$19),4),ROUND(SUM(AX1599*(Rates!J$8/100)),4)))</f>
        <v/>
      </c>
      <c r="AZ1599" s="67" t="str">
        <f t="shared" si="828"/>
        <v/>
      </c>
      <c r="BA1599" s="22" t="str">
        <f t="shared" si="829"/>
        <v/>
      </c>
      <c r="BD1599" s="171"/>
      <c r="BE1599" s="171"/>
      <c r="BF1599" s="171"/>
      <c r="BG1599" s="171"/>
    </row>
    <row r="1600" spans="11:59" ht="12.75" customHeight="1" x14ac:dyDescent="0.3">
      <c r="K1600" s="42" t="str">
        <f t="shared" si="801"/>
        <v/>
      </c>
      <c r="L1600" s="55" t="str">
        <f t="shared" si="802"/>
        <v/>
      </c>
      <c r="M1600" s="43" t="str">
        <f t="shared" si="803"/>
        <v/>
      </c>
      <c r="N1600" s="56" t="str" cm="1">
        <f t="array" ref="N1600">IFERROR(IF(_xlfn.SINGLE(B:B)="","",IF(R1600="Beer",SUM(LOOKUP(2,1/(Rates!$B$3:$B$5&lt;=W1600)/(Rates!$C$3:$C$5&gt;=W1600),Rates!$D$3:$D$5)*(X1600/100)*W1600),IF(R1600="Refreshment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56" t="str">
        <f t="shared" si="804"/>
        <v/>
      </c>
      <c r="P1600" s="53"/>
      <c r="Q1600" s="14" t="str">
        <f t="shared" si="805"/>
        <v/>
      </c>
      <c r="R1600" s="57" t="str">
        <f t="shared" si="806"/>
        <v/>
      </c>
      <c r="S1600" s="58" t="str">
        <f>IF(B1600="","",IF(R1600="Refreshment Beverage",VLOOKUP(VALUE(Q1600),Rates!G$15:L$19,2,0),VLOOKUP(VALUE(Q1600),Rates!G$4:L$12,2,0)))</f>
        <v/>
      </c>
      <c r="T1600" s="58" t="str">
        <f t="shared" si="807"/>
        <v/>
      </c>
      <c r="U1600" s="58" t="str">
        <f t="shared" si="808"/>
        <v/>
      </c>
      <c r="V1600" s="58" t="str">
        <f t="shared" si="809"/>
        <v/>
      </c>
      <c r="W1600" s="58" t="str">
        <f t="shared" si="810"/>
        <v/>
      </c>
      <c r="X1600" s="59" t="str">
        <f t="shared" si="811"/>
        <v/>
      </c>
      <c r="Y1600" s="60" t="str">
        <f>IF(B:B="","",IF(R1600="Refreshment Beverage",VLOOKUP(Q1600,Rates!G$15:L$19,6,0)*W1600,VLOOKUP(Q1600,Rates!G$4:L$12,6,0)*W1600))</f>
        <v/>
      </c>
      <c r="Z1600" s="60" t="str">
        <f t="shared" si="812"/>
        <v/>
      </c>
      <c r="AA1600" s="60" t="str">
        <f t="shared" si="800"/>
        <v/>
      </c>
      <c r="AB1600" s="61" t="str" cm="1">
        <f t="array" ref="AB1600">IF(_xlfn.SINGLE(B:B)="","",IF(R1600="Refreshment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61" t="str" cm="1">
        <f t="array" ref="AC1600">IF(_xlfn.SINGLE(B:B)="","",IF(R1600="Refreshment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68">
        <f>IFERROR(IF(R1600="Beer","",IF(OR(Q1600=1,Q1600=2,Q1600=3,Q1600=4),VLOOKUP(Q1600,Rates!$A$31:$B$34,2,0)*W1600,IF(V1600=1,VLOOKUP(U1600,'REB BEV MIN MKUP'!B:E,4,0),IF(V1600&gt;1,VLOOKUP(VALUE(W1600),'REB BEV MIN MKUP'!O:Q,3,0),0)))),0)</f>
        <v>0</v>
      </c>
      <c r="AE1600" s="62" t="str">
        <f t="shared" si="813"/>
        <v/>
      </c>
      <c r="AF1600" s="63" t="str">
        <f t="shared" si="814"/>
        <v/>
      </c>
      <c r="AG1600" s="64" t="str">
        <f t="shared" si="815"/>
        <v/>
      </c>
      <c r="AH1600" s="65" t="str">
        <f t="shared" si="816"/>
        <v/>
      </c>
      <c r="AI1600" s="66" t="str">
        <f>IF(AE:AE="","",IF(R1600="Refreshment Beverage",AK1600*(Rates!J$19/100),ROUND(SUM(AH1600*(Rates!$J$8/100)),4)))</f>
        <v/>
      </c>
      <c r="AJ1600" s="67" t="str">
        <f t="shared" si="817"/>
        <v/>
      </c>
      <c r="AK1600" s="22" t="str">
        <f t="shared" si="818"/>
        <v/>
      </c>
      <c r="AL1600" s="62" t="str">
        <f t="shared" si="819"/>
        <v/>
      </c>
      <c r="AM1600" s="63" t="str">
        <f>IF(AS1600="","",IF(R1600="Refreshment Beverage",ROUND(AS1600*Rates!K$19,4),ROUND(AO1600*(VLOOKUP(VALUE(Q1600),Rates!G$4:L$12,3,0)),4)))</f>
        <v/>
      </c>
      <c r="AN1600" s="68" t="str">
        <f>IF(AS1600="","",IF(R1600="Refreshment Beverage",AS1600*(Rates!J$19/100),MAX(AM1600,AB1600)))</f>
        <v/>
      </c>
      <c r="AO1600" s="69" t="str">
        <f t="shared" si="820"/>
        <v/>
      </c>
      <c r="AP1600" s="69" t="str">
        <f t="shared" si="821"/>
        <v/>
      </c>
      <c r="AQ1600" s="70" t="str">
        <f>IF(AS1600="","",IF(R1600="Refreshment Beverage",ROUND(SUM(VLOOKUP(Q:Q,Rates!G$15:L$19,3,0)*(AS1600-Y1600-Z1600-AA1600)),4),ROUND(SUM(Rates!$K$8*AS1600),4)))</f>
        <v/>
      </c>
      <c r="AR1600" s="66" t="str">
        <f t="shared" si="822"/>
        <v/>
      </c>
      <c r="AS1600" s="22" t="str">
        <f t="shared" si="823"/>
        <v/>
      </c>
      <c r="AT1600" s="62" t="str">
        <f t="shared" si="824"/>
        <v/>
      </c>
      <c r="AU1600" s="63" t="str">
        <f>IF(AX1600="","",IF(R1600="Refreshment Beverage",ROUND((BA1600-Y1600-Z1600-AA1600)*VLOOKUP(VALUE(Q1600),Rates!G$15:L$19,3,0),4),ROUND(AW1600*(VLOOKUP(VALUE(Q1600),Rates!G:L,3,0)),4)))</f>
        <v/>
      </c>
      <c r="AV1600" s="68" t="str">
        <f t="shared" si="825"/>
        <v/>
      </c>
      <c r="AW1600" s="69" t="str">
        <f t="shared" si="826"/>
        <v/>
      </c>
      <c r="AX1600" s="65" t="str">
        <f t="shared" si="827"/>
        <v/>
      </c>
      <c r="AY1600" s="70" t="str">
        <f>IF(AX1600="","",IF(R1600="Refreshment Beverage",ROUND(SUM(AX1600*Rates!K$19),4),ROUND(SUM(AX1600*(Rates!J$8/100)),4)))</f>
        <v/>
      </c>
      <c r="AZ1600" s="67" t="str">
        <f t="shared" si="828"/>
        <v/>
      </c>
      <c r="BA1600" s="22" t="str">
        <f t="shared" si="829"/>
        <v/>
      </c>
      <c r="BD1600" s="171"/>
      <c r="BE1600" s="171"/>
      <c r="BF1600" s="171"/>
      <c r="BG1600" s="171"/>
    </row>
    <row r="1601" spans="11:59" ht="12.75" customHeight="1" x14ac:dyDescent="0.3">
      <c r="K1601" s="42" t="str">
        <f t="shared" si="801"/>
        <v/>
      </c>
      <c r="L1601" s="55" t="str">
        <f t="shared" si="802"/>
        <v/>
      </c>
      <c r="M1601" s="43" t="str">
        <f t="shared" si="803"/>
        <v/>
      </c>
      <c r="N1601" s="56" t="str" cm="1">
        <f t="array" ref="N1601">IFERROR(IF(_xlfn.SINGLE(B:B)="","",IF(R1601="Beer",SUM(LOOKUP(2,1/(Rates!$B$3:$B$5&lt;=W1601)/(Rates!$C$3:$C$5&gt;=W1601),Rates!$D$3:$D$5)*(X1601/100)*W1601),IF(R1601="Refreshment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56" t="str">
        <f t="shared" si="804"/>
        <v/>
      </c>
      <c r="P1601" s="53"/>
      <c r="Q1601" s="14" t="str">
        <f t="shared" si="805"/>
        <v/>
      </c>
      <c r="R1601" s="57" t="str">
        <f t="shared" si="806"/>
        <v/>
      </c>
      <c r="S1601" s="58" t="str">
        <f>IF(B1601="","",IF(R1601="Refreshment Beverage",VLOOKUP(VALUE(Q1601),Rates!G$15:L$19,2,0),VLOOKUP(VALUE(Q1601),Rates!G$4:L$12,2,0)))</f>
        <v/>
      </c>
      <c r="T1601" s="58" t="str">
        <f t="shared" si="807"/>
        <v/>
      </c>
      <c r="U1601" s="58" t="str">
        <f t="shared" si="808"/>
        <v/>
      </c>
      <c r="V1601" s="58" t="str">
        <f t="shared" si="809"/>
        <v/>
      </c>
      <c r="W1601" s="58" t="str">
        <f t="shared" si="810"/>
        <v/>
      </c>
      <c r="X1601" s="59" t="str">
        <f t="shared" si="811"/>
        <v/>
      </c>
      <c r="Y1601" s="60" t="str">
        <f>IF(B:B="","",IF(R1601="Refreshment Beverage",VLOOKUP(Q1601,Rates!G$15:L$19,6,0)*W1601,VLOOKUP(Q1601,Rates!G$4:L$12,6,0)*W1601))</f>
        <v/>
      </c>
      <c r="Z1601" s="60" t="str">
        <f t="shared" si="812"/>
        <v/>
      </c>
      <c r="AA1601" s="60" t="str">
        <f t="shared" si="800"/>
        <v/>
      </c>
      <c r="AB1601" s="61" t="str" cm="1">
        <f t="array" ref="AB1601">IF(_xlfn.SINGLE(B:B)="","",IF(R1601="Refreshment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61" t="str" cm="1">
        <f t="array" ref="AC1601">IF(_xlfn.SINGLE(B:B)="","",IF(R1601="Refreshment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68">
        <f>IFERROR(IF(R1601="Beer","",IF(OR(Q1601=1,Q1601=2,Q1601=3,Q1601=4),VLOOKUP(Q1601,Rates!$A$31:$B$34,2,0)*W1601,IF(V1601=1,VLOOKUP(U1601,'REB BEV MIN MKUP'!B:E,4,0),IF(V1601&gt;1,VLOOKUP(VALUE(W1601),'REB BEV MIN MKUP'!O:Q,3,0),0)))),0)</f>
        <v>0</v>
      </c>
      <c r="AE1601" s="62" t="str">
        <f t="shared" si="813"/>
        <v/>
      </c>
      <c r="AF1601" s="63" t="str">
        <f t="shared" si="814"/>
        <v/>
      </c>
      <c r="AG1601" s="64" t="str">
        <f t="shared" si="815"/>
        <v/>
      </c>
      <c r="AH1601" s="65" t="str">
        <f t="shared" si="816"/>
        <v/>
      </c>
      <c r="AI1601" s="66" t="str">
        <f>IF(AE:AE="","",IF(R1601="Refreshment Beverage",AK1601*(Rates!J$19/100),ROUND(SUM(AH1601*(Rates!$J$8/100)),4)))</f>
        <v/>
      </c>
      <c r="AJ1601" s="67" t="str">
        <f t="shared" si="817"/>
        <v/>
      </c>
      <c r="AK1601" s="22" t="str">
        <f t="shared" si="818"/>
        <v/>
      </c>
      <c r="AL1601" s="62" t="str">
        <f t="shared" si="819"/>
        <v/>
      </c>
      <c r="AM1601" s="63" t="str">
        <f>IF(AS1601="","",IF(R1601="Refreshment Beverage",ROUND(AS1601*Rates!K$19,4),ROUND(AO1601*(VLOOKUP(VALUE(Q1601),Rates!G$4:L$12,3,0)),4)))</f>
        <v/>
      </c>
      <c r="AN1601" s="68" t="str">
        <f>IF(AS1601="","",IF(R1601="Refreshment Beverage",AS1601*(Rates!J$19/100),MAX(AM1601,AB1601)))</f>
        <v/>
      </c>
      <c r="AO1601" s="69" t="str">
        <f t="shared" si="820"/>
        <v/>
      </c>
      <c r="AP1601" s="69" t="str">
        <f t="shared" si="821"/>
        <v/>
      </c>
      <c r="AQ1601" s="70" t="str">
        <f>IF(AS1601="","",IF(R1601="Refreshment Beverage",ROUND(SUM(VLOOKUP(Q:Q,Rates!G$15:L$19,3,0)*(AS1601-Y1601-Z1601-AA1601)),4),ROUND(SUM(Rates!$K$8*AS1601),4)))</f>
        <v/>
      </c>
      <c r="AR1601" s="66" t="str">
        <f t="shared" si="822"/>
        <v/>
      </c>
      <c r="AS1601" s="22" t="str">
        <f t="shared" si="823"/>
        <v/>
      </c>
      <c r="AT1601" s="62" t="str">
        <f t="shared" si="824"/>
        <v/>
      </c>
      <c r="AU1601" s="63" t="str">
        <f>IF(AX1601="","",IF(R1601="Refreshment Beverage",ROUND((BA1601-Y1601-Z1601-AA1601)*VLOOKUP(VALUE(Q1601),Rates!G$15:L$19,3,0),4),ROUND(AW1601*(VLOOKUP(VALUE(Q1601),Rates!G:L,3,0)),4)))</f>
        <v/>
      </c>
      <c r="AV1601" s="68" t="str">
        <f t="shared" si="825"/>
        <v/>
      </c>
      <c r="AW1601" s="69" t="str">
        <f t="shared" si="826"/>
        <v/>
      </c>
      <c r="AX1601" s="65" t="str">
        <f t="shared" si="827"/>
        <v/>
      </c>
      <c r="AY1601" s="70" t="str">
        <f>IF(AX1601="","",IF(R1601="Refreshment Beverage",ROUND(SUM(AX1601*Rates!K$19),4),ROUND(SUM(AX1601*(Rates!J$8/100)),4)))</f>
        <v/>
      </c>
      <c r="AZ1601" s="67" t="str">
        <f t="shared" si="828"/>
        <v/>
      </c>
      <c r="BA1601" s="22" t="str">
        <f t="shared" si="829"/>
        <v/>
      </c>
      <c r="BD1601" s="171"/>
      <c r="BE1601" s="171"/>
      <c r="BF1601" s="171"/>
      <c r="BG1601" s="171"/>
    </row>
    <row r="1602" spans="11:59" ht="12.75" customHeight="1" x14ac:dyDescent="0.3">
      <c r="K1602" s="42" t="str">
        <f t="shared" si="801"/>
        <v/>
      </c>
      <c r="L1602" s="55" t="str">
        <f t="shared" si="802"/>
        <v/>
      </c>
      <c r="M1602" s="43" t="str">
        <f t="shared" si="803"/>
        <v/>
      </c>
      <c r="N1602" s="56" t="str" cm="1">
        <f t="array" ref="N1602">IFERROR(IF(_xlfn.SINGLE(B:B)="","",IF(R1602="Beer",SUM(LOOKUP(2,1/(Rates!$B$3:$B$5&lt;=W1602)/(Rates!$C$3:$C$5&gt;=W1602),Rates!$D$3:$D$5)*(X1602/100)*W1602),IF(R1602="Refreshment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56" t="str">
        <f t="shared" si="804"/>
        <v/>
      </c>
      <c r="P1602" s="53"/>
      <c r="Q1602" s="14" t="str">
        <f t="shared" si="805"/>
        <v/>
      </c>
      <c r="R1602" s="57" t="str">
        <f t="shared" si="806"/>
        <v/>
      </c>
      <c r="S1602" s="58" t="str">
        <f>IF(B1602="","",IF(R1602="Refreshment Beverage",VLOOKUP(VALUE(Q1602),Rates!G$15:L$19,2,0),VLOOKUP(VALUE(Q1602),Rates!G$4:L$12,2,0)))</f>
        <v/>
      </c>
      <c r="T1602" s="58" t="str">
        <f t="shared" si="807"/>
        <v/>
      </c>
      <c r="U1602" s="58" t="str">
        <f t="shared" si="808"/>
        <v/>
      </c>
      <c r="V1602" s="58" t="str">
        <f t="shared" si="809"/>
        <v/>
      </c>
      <c r="W1602" s="58" t="str">
        <f t="shared" si="810"/>
        <v/>
      </c>
      <c r="X1602" s="59" t="str">
        <f t="shared" si="811"/>
        <v/>
      </c>
      <c r="Y1602" s="60" t="str">
        <f>IF(B:B="","",IF(R1602="Refreshment Beverage",VLOOKUP(Q1602,Rates!G$15:L$19,6,0)*W1602,VLOOKUP(Q1602,Rates!G$4:L$12,6,0)*W1602))</f>
        <v/>
      </c>
      <c r="Z1602" s="60" t="str">
        <f t="shared" si="812"/>
        <v/>
      </c>
      <c r="AA1602" s="60" t="str">
        <f t="shared" si="800"/>
        <v/>
      </c>
      <c r="AB1602" s="61" t="str" cm="1">
        <f t="array" ref="AB1602">IF(_xlfn.SINGLE(B:B)="","",IF(R1602="Refreshment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61" t="str" cm="1">
        <f t="array" ref="AC1602">IF(_xlfn.SINGLE(B:B)="","",IF(R1602="Refreshment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68">
        <f>IFERROR(IF(R1602="Beer","",IF(OR(Q1602=1,Q1602=2,Q1602=3,Q1602=4),VLOOKUP(Q1602,Rates!$A$31:$B$34,2,0)*W1602,IF(V1602=1,VLOOKUP(U1602,'REB BEV MIN MKUP'!B:E,4,0),IF(V1602&gt;1,VLOOKUP(VALUE(W1602),'REB BEV MIN MKUP'!O:Q,3,0),0)))),0)</f>
        <v>0</v>
      </c>
      <c r="AE1602" s="62" t="str">
        <f t="shared" si="813"/>
        <v/>
      </c>
      <c r="AF1602" s="63" t="str">
        <f t="shared" si="814"/>
        <v/>
      </c>
      <c r="AG1602" s="64" t="str">
        <f t="shared" si="815"/>
        <v/>
      </c>
      <c r="AH1602" s="65" t="str">
        <f t="shared" si="816"/>
        <v/>
      </c>
      <c r="AI1602" s="66" t="str">
        <f>IF(AE:AE="","",IF(R1602="Refreshment Beverage",AK1602*(Rates!J$19/100),ROUND(SUM(AH1602*(Rates!$J$8/100)),4)))</f>
        <v/>
      </c>
      <c r="AJ1602" s="67" t="str">
        <f t="shared" si="817"/>
        <v/>
      </c>
      <c r="AK1602" s="22" t="str">
        <f t="shared" si="818"/>
        <v/>
      </c>
      <c r="AL1602" s="62" t="str">
        <f t="shared" si="819"/>
        <v/>
      </c>
      <c r="AM1602" s="63" t="str">
        <f>IF(AS1602="","",IF(R1602="Refreshment Beverage",ROUND(AS1602*Rates!K$19,4),ROUND(AO1602*(VLOOKUP(VALUE(Q1602),Rates!G$4:L$12,3,0)),4)))</f>
        <v/>
      </c>
      <c r="AN1602" s="68" t="str">
        <f>IF(AS1602="","",IF(R1602="Refreshment Beverage",AS1602*(Rates!J$19/100),MAX(AM1602,AB1602)))</f>
        <v/>
      </c>
      <c r="AO1602" s="69" t="str">
        <f t="shared" si="820"/>
        <v/>
      </c>
      <c r="AP1602" s="69" t="str">
        <f t="shared" si="821"/>
        <v/>
      </c>
      <c r="AQ1602" s="70" t="str">
        <f>IF(AS1602="","",IF(R1602="Refreshment Beverage",ROUND(SUM(VLOOKUP(Q:Q,Rates!G$15:L$19,3,0)*(AS1602-Y1602-Z1602-AA1602)),4),ROUND(SUM(Rates!$K$8*AS1602),4)))</f>
        <v/>
      </c>
      <c r="AR1602" s="66" t="str">
        <f t="shared" si="822"/>
        <v/>
      </c>
      <c r="AS1602" s="22" t="str">
        <f t="shared" si="823"/>
        <v/>
      </c>
      <c r="AT1602" s="62" t="str">
        <f t="shared" si="824"/>
        <v/>
      </c>
      <c r="AU1602" s="63" t="str">
        <f>IF(AX1602="","",IF(R1602="Refreshment Beverage",ROUND((BA1602-Y1602-Z1602-AA1602)*VLOOKUP(VALUE(Q1602),Rates!G$15:L$19,3,0),4),ROUND(AW1602*(VLOOKUP(VALUE(Q1602),Rates!G:L,3,0)),4)))</f>
        <v/>
      </c>
      <c r="AV1602" s="68" t="str">
        <f t="shared" si="825"/>
        <v/>
      </c>
      <c r="AW1602" s="69" t="str">
        <f t="shared" si="826"/>
        <v/>
      </c>
      <c r="AX1602" s="65" t="str">
        <f t="shared" si="827"/>
        <v/>
      </c>
      <c r="AY1602" s="70" t="str">
        <f>IF(AX1602="","",IF(R1602="Refreshment Beverage",ROUND(SUM(AX1602*Rates!K$19),4),ROUND(SUM(AX1602*(Rates!J$8/100)),4)))</f>
        <v/>
      </c>
      <c r="AZ1602" s="67" t="str">
        <f t="shared" si="828"/>
        <v/>
      </c>
      <c r="BA1602" s="22" t="str">
        <f t="shared" si="829"/>
        <v/>
      </c>
      <c r="BD1602" s="171"/>
      <c r="BE1602" s="171"/>
      <c r="BF1602" s="171"/>
      <c r="BG1602" s="171"/>
    </row>
    <row r="1603" spans="11:59" ht="12.75" customHeight="1" x14ac:dyDescent="0.3">
      <c r="K1603" s="42" t="str">
        <f t="shared" si="801"/>
        <v/>
      </c>
      <c r="L1603" s="55" t="str">
        <f t="shared" si="802"/>
        <v/>
      </c>
      <c r="M1603" s="43" t="str">
        <f t="shared" si="803"/>
        <v/>
      </c>
      <c r="N1603" s="56" t="str" cm="1">
        <f t="array" ref="N1603">IFERROR(IF(_xlfn.SINGLE(B:B)="","",IF(R1603="Beer",SUM(LOOKUP(2,1/(Rates!$B$3:$B$5&lt;=W1603)/(Rates!$C$3:$C$5&gt;=W1603),Rates!$D$3:$D$5)*(X1603/100)*W1603),IF(R1603="Refreshment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56" t="str">
        <f t="shared" si="804"/>
        <v/>
      </c>
      <c r="P1603" s="53"/>
      <c r="Q1603" s="14" t="str">
        <f t="shared" si="805"/>
        <v/>
      </c>
      <c r="R1603" s="57" t="str">
        <f t="shared" si="806"/>
        <v/>
      </c>
      <c r="S1603" s="58" t="str">
        <f>IF(B1603="","",IF(R1603="Refreshment Beverage",VLOOKUP(VALUE(Q1603),Rates!G$15:L$19,2,0),VLOOKUP(VALUE(Q1603),Rates!G$4:L$12,2,0)))</f>
        <v/>
      </c>
      <c r="T1603" s="58" t="str">
        <f t="shared" si="807"/>
        <v/>
      </c>
      <c r="U1603" s="58" t="str">
        <f t="shared" si="808"/>
        <v/>
      </c>
      <c r="V1603" s="58" t="str">
        <f t="shared" si="809"/>
        <v/>
      </c>
      <c r="W1603" s="58" t="str">
        <f t="shared" si="810"/>
        <v/>
      </c>
      <c r="X1603" s="59" t="str">
        <f t="shared" si="811"/>
        <v/>
      </c>
      <c r="Y1603" s="60" t="str">
        <f>IF(B:B="","",IF(R1603="Refreshment Beverage",VLOOKUP(Q1603,Rates!G$15:L$19,6,0)*W1603,VLOOKUP(Q1603,Rates!G$4:L$12,6,0)*W1603))</f>
        <v/>
      </c>
      <c r="Z1603" s="60" t="str">
        <f t="shared" si="812"/>
        <v/>
      </c>
      <c r="AA1603" s="60" t="str">
        <f t="shared" si="800"/>
        <v/>
      </c>
      <c r="AB1603" s="61" t="str" cm="1">
        <f t="array" ref="AB1603">IF(_xlfn.SINGLE(B:B)="","",IF(R1603="Refreshment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61" t="str" cm="1">
        <f t="array" ref="AC1603">IF(_xlfn.SINGLE(B:B)="","",IF(R1603="Refreshment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68">
        <f>IFERROR(IF(R1603="Beer","",IF(OR(Q1603=1,Q1603=2,Q1603=3,Q1603=4),VLOOKUP(Q1603,Rates!$A$31:$B$34,2,0)*W1603,IF(V1603=1,VLOOKUP(U1603,'REB BEV MIN MKUP'!B:E,4,0),IF(V1603&gt;1,VLOOKUP(VALUE(W1603),'REB BEV MIN MKUP'!O:Q,3,0),0)))),0)</f>
        <v>0</v>
      </c>
      <c r="AE1603" s="62" t="str">
        <f t="shared" si="813"/>
        <v/>
      </c>
      <c r="AF1603" s="63" t="str">
        <f t="shared" si="814"/>
        <v/>
      </c>
      <c r="AG1603" s="64" t="str">
        <f t="shared" si="815"/>
        <v/>
      </c>
      <c r="AH1603" s="65" t="str">
        <f t="shared" si="816"/>
        <v/>
      </c>
      <c r="AI1603" s="66" t="str">
        <f>IF(AE:AE="","",IF(R1603="Refreshment Beverage",AK1603*(Rates!J$19/100),ROUND(SUM(AH1603*(Rates!$J$8/100)),4)))</f>
        <v/>
      </c>
      <c r="AJ1603" s="67" t="str">
        <f t="shared" si="817"/>
        <v/>
      </c>
      <c r="AK1603" s="22" t="str">
        <f t="shared" si="818"/>
        <v/>
      </c>
      <c r="AL1603" s="62" t="str">
        <f t="shared" si="819"/>
        <v/>
      </c>
      <c r="AM1603" s="63" t="str">
        <f>IF(AS1603="","",IF(R1603="Refreshment Beverage",ROUND(AS1603*Rates!K$19,4),ROUND(AO1603*(VLOOKUP(VALUE(Q1603),Rates!G$4:L$12,3,0)),4)))</f>
        <v/>
      </c>
      <c r="AN1603" s="68" t="str">
        <f>IF(AS1603="","",IF(R1603="Refreshment Beverage",AS1603*(Rates!J$19/100),MAX(AM1603,AB1603)))</f>
        <v/>
      </c>
      <c r="AO1603" s="69" t="str">
        <f t="shared" si="820"/>
        <v/>
      </c>
      <c r="AP1603" s="69" t="str">
        <f t="shared" si="821"/>
        <v/>
      </c>
      <c r="AQ1603" s="70" t="str">
        <f>IF(AS1603="","",IF(R1603="Refreshment Beverage",ROUND(SUM(VLOOKUP(Q:Q,Rates!G$15:L$19,3,0)*(AS1603-Y1603-Z1603-AA1603)),4),ROUND(SUM(Rates!$K$8*AS1603),4)))</f>
        <v/>
      </c>
      <c r="AR1603" s="66" t="str">
        <f t="shared" si="822"/>
        <v/>
      </c>
      <c r="AS1603" s="22" t="str">
        <f t="shared" si="823"/>
        <v/>
      </c>
      <c r="AT1603" s="62" t="str">
        <f t="shared" si="824"/>
        <v/>
      </c>
      <c r="AU1603" s="63" t="str">
        <f>IF(AX1603="","",IF(R1603="Refreshment Beverage",ROUND((BA1603-Y1603-Z1603-AA1603)*VLOOKUP(VALUE(Q1603),Rates!G$15:L$19,3,0),4),ROUND(AW1603*(VLOOKUP(VALUE(Q1603),Rates!G:L,3,0)),4)))</f>
        <v/>
      </c>
      <c r="AV1603" s="68" t="str">
        <f t="shared" si="825"/>
        <v/>
      </c>
      <c r="AW1603" s="69" t="str">
        <f t="shared" si="826"/>
        <v/>
      </c>
      <c r="AX1603" s="65" t="str">
        <f t="shared" si="827"/>
        <v/>
      </c>
      <c r="AY1603" s="70" t="str">
        <f>IF(AX1603="","",IF(R1603="Refreshment Beverage",ROUND(SUM(AX1603*Rates!K$19),4),ROUND(SUM(AX1603*(Rates!J$8/100)),4)))</f>
        <v/>
      </c>
      <c r="AZ1603" s="67" t="str">
        <f t="shared" si="828"/>
        <v/>
      </c>
      <c r="BA1603" s="22" t="str">
        <f t="shared" si="829"/>
        <v/>
      </c>
      <c r="BD1603" s="171"/>
      <c r="BE1603" s="171"/>
      <c r="BF1603" s="171"/>
      <c r="BG1603" s="171"/>
    </row>
    <row r="1604" spans="11:59" ht="12.75" customHeight="1" x14ac:dyDescent="0.3">
      <c r="K1604" s="42" t="str">
        <f t="shared" si="801"/>
        <v/>
      </c>
      <c r="L1604" s="55" t="str">
        <f t="shared" si="802"/>
        <v/>
      </c>
      <c r="M1604" s="43" t="str">
        <f t="shared" si="803"/>
        <v/>
      </c>
      <c r="N1604" s="56" t="str" cm="1">
        <f t="array" ref="N1604">IFERROR(IF(_xlfn.SINGLE(B:B)="","",IF(R1604="Beer",SUM(LOOKUP(2,1/(Rates!$B$3:$B$5&lt;=W1604)/(Rates!$C$3:$C$5&gt;=W1604),Rates!$D$3:$D$5)*(X1604/100)*W1604),IF(R1604="Refreshment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56" t="str">
        <f t="shared" si="804"/>
        <v/>
      </c>
      <c r="P1604" s="53"/>
      <c r="Q1604" s="14" t="str">
        <f t="shared" si="805"/>
        <v/>
      </c>
      <c r="R1604" s="57" t="str">
        <f t="shared" si="806"/>
        <v/>
      </c>
      <c r="S1604" s="58" t="str">
        <f>IF(B1604="","",IF(R1604="Refreshment Beverage",VLOOKUP(VALUE(Q1604),Rates!G$15:L$19,2,0),VLOOKUP(VALUE(Q1604),Rates!G$4:L$12,2,0)))</f>
        <v/>
      </c>
      <c r="T1604" s="58" t="str">
        <f t="shared" si="807"/>
        <v/>
      </c>
      <c r="U1604" s="58" t="str">
        <f t="shared" si="808"/>
        <v/>
      </c>
      <c r="V1604" s="58" t="str">
        <f t="shared" si="809"/>
        <v/>
      </c>
      <c r="W1604" s="58" t="str">
        <f t="shared" si="810"/>
        <v/>
      </c>
      <c r="X1604" s="59" t="str">
        <f t="shared" si="811"/>
        <v/>
      </c>
      <c r="Y1604" s="60" t="str">
        <f>IF(B:B="","",IF(R1604="Refreshment Beverage",VLOOKUP(Q1604,Rates!G$15:L$19,6,0)*W1604,VLOOKUP(Q1604,Rates!G$4:L$12,6,0)*W1604))</f>
        <v/>
      </c>
      <c r="Z1604" s="60" t="str">
        <f t="shared" si="812"/>
        <v/>
      </c>
      <c r="AA1604" s="60" t="str">
        <f t="shared" si="800"/>
        <v/>
      </c>
      <c r="AB1604" s="61" t="str" cm="1">
        <f t="array" ref="AB1604">IF(_xlfn.SINGLE(B:B)="","",IF(R1604="Refreshment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61" t="str" cm="1">
        <f t="array" ref="AC1604">IF(_xlfn.SINGLE(B:B)="","",IF(R1604="Refreshment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68">
        <f>IFERROR(IF(R1604="Beer","",IF(OR(Q1604=1,Q1604=2,Q1604=3,Q1604=4),VLOOKUP(Q1604,Rates!$A$31:$B$34,2,0)*W1604,IF(V1604=1,VLOOKUP(U1604,'REB BEV MIN MKUP'!B:E,4,0),IF(V1604&gt;1,VLOOKUP(VALUE(W1604),'REB BEV MIN MKUP'!O:Q,3,0),0)))),0)</f>
        <v>0</v>
      </c>
      <c r="AE1604" s="62" t="str">
        <f t="shared" si="813"/>
        <v/>
      </c>
      <c r="AF1604" s="63" t="str">
        <f t="shared" si="814"/>
        <v/>
      </c>
      <c r="AG1604" s="64" t="str">
        <f t="shared" si="815"/>
        <v/>
      </c>
      <c r="AH1604" s="65" t="str">
        <f t="shared" si="816"/>
        <v/>
      </c>
      <c r="AI1604" s="66" t="str">
        <f>IF(AE:AE="","",IF(R1604="Refreshment Beverage",AK1604*(Rates!J$19/100),ROUND(SUM(AH1604*(Rates!$J$8/100)),4)))</f>
        <v/>
      </c>
      <c r="AJ1604" s="67" t="str">
        <f t="shared" si="817"/>
        <v/>
      </c>
      <c r="AK1604" s="22" t="str">
        <f t="shared" si="818"/>
        <v/>
      </c>
      <c r="AL1604" s="62" t="str">
        <f t="shared" si="819"/>
        <v/>
      </c>
      <c r="AM1604" s="63" t="str">
        <f>IF(AS1604="","",IF(R1604="Refreshment Beverage",ROUND(AS1604*Rates!K$19,4),ROUND(AO1604*(VLOOKUP(VALUE(Q1604),Rates!G$4:L$12,3,0)),4)))</f>
        <v/>
      </c>
      <c r="AN1604" s="68" t="str">
        <f>IF(AS1604="","",IF(R1604="Refreshment Beverage",AS1604*(Rates!J$19/100),MAX(AM1604,AB1604)))</f>
        <v/>
      </c>
      <c r="AO1604" s="69" t="str">
        <f t="shared" si="820"/>
        <v/>
      </c>
      <c r="AP1604" s="69" t="str">
        <f t="shared" si="821"/>
        <v/>
      </c>
      <c r="AQ1604" s="70" t="str">
        <f>IF(AS1604="","",IF(R1604="Refreshment Beverage",ROUND(SUM(VLOOKUP(Q:Q,Rates!G$15:L$19,3,0)*(AS1604-Y1604-Z1604-AA1604)),4),ROUND(SUM(Rates!$K$8*AS1604),4)))</f>
        <v/>
      </c>
      <c r="AR1604" s="66" t="str">
        <f t="shared" si="822"/>
        <v/>
      </c>
      <c r="AS1604" s="22" t="str">
        <f t="shared" si="823"/>
        <v/>
      </c>
      <c r="AT1604" s="62" t="str">
        <f t="shared" si="824"/>
        <v/>
      </c>
      <c r="AU1604" s="63" t="str">
        <f>IF(AX1604="","",IF(R1604="Refreshment Beverage",ROUND((BA1604-Y1604-Z1604-AA1604)*VLOOKUP(VALUE(Q1604),Rates!G$15:L$19,3,0),4),ROUND(AW1604*(VLOOKUP(VALUE(Q1604),Rates!G:L,3,0)),4)))</f>
        <v/>
      </c>
      <c r="AV1604" s="68" t="str">
        <f t="shared" si="825"/>
        <v/>
      </c>
      <c r="AW1604" s="69" t="str">
        <f t="shared" si="826"/>
        <v/>
      </c>
      <c r="AX1604" s="65" t="str">
        <f t="shared" si="827"/>
        <v/>
      </c>
      <c r="AY1604" s="70" t="str">
        <f>IF(AX1604="","",IF(R1604="Refreshment Beverage",ROUND(SUM(AX1604*Rates!K$19),4),ROUND(SUM(AX1604*(Rates!J$8/100)),4)))</f>
        <v/>
      </c>
      <c r="AZ1604" s="67" t="str">
        <f t="shared" si="828"/>
        <v/>
      </c>
      <c r="BA1604" s="22" t="str">
        <f t="shared" si="829"/>
        <v/>
      </c>
      <c r="BD1604" s="171"/>
      <c r="BE1604" s="171"/>
      <c r="BF1604" s="171"/>
      <c r="BG1604" s="171"/>
    </row>
    <row r="1605" spans="11:59" ht="12.75" customHeight="1" x14ac:dyDescent="0.3">
      <c r="K1605" s="42" t="str">
        <f t="shared" si="801"/>
        <v/>
      </c>
      <c r="L1605" s="55" t="str">
        <f t="shared" si="802"/>
        <v/>
      </c>
      <c r="M1605" s="43" t="str">
        <f t="shared" si="803"/>
        <v/>
      </c>
      <c r="N1605" s="56" t="str" cm="1">
        <f t="array" ref="N1605">IFERROR(IF(_xlfn.SINGLE(B:B)="","",IF(R1605="Beer",SUM(LOOKUP(2,1/(Rates!$B$3:$B$5&lt;=W1605)/(Rates!$C$3:$C$5&gt;=W1605),Rates!$D$3:$D$5)*(X1605/100)*W1605),IF(R1605="Refreshment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56" t="str">
        <f t="shared" si="804"/>
        <v/>
      </c>
      <c r="P1605" s="53"/>
      <c r="Q1605" s="14" t="str">
        <f t="shared" si="805"/>
        <v/>
      </c>
      <c r="R1605" s="57" t="str">
        <f t="shared" si="806"/>
        <v/>
      </c>
      <c r="S1605" s="58" t="str">
        <f>IF(B1605="","",IF(R1605="Refreshment Beverage",VLOOKUP(VALUE(Q1605),Rates!G$15:L$19,2,0),VLOOKUP(VALUE(Q1605),Rates!G$4:L$12,2,0)))</f>
        <v/>
      </c>
      <c r="T1605" s="58" t="str">
        <f t="shared" si="807"/>
        <v/>
      </c>
      <c r="U1605" s="58" t="str">
        <f t="shared" si="808"/>
        <v/>
      </c>
      <c r="V1605" s="58" t="str">
        <f t="shared" si="809"/>
        <v/>
      </c>
      <c r="W1605" s="58" t="str">
        <f t="shared" si="810"/>
        <v/>
      </c>
      <c r="X1605" s="59" t="str">
        <f t="shared" si="811"/>
        <v/>
      </c>
      <c r="Y1605" s="60" t="str">
        <f>IF(B:B="","",IF(R1605="Refreshment Beverage",VLOOKUP(Q1605,Rates!G$15:L$19,6,0)*W1605,VLOOKUP(Q1605,Rates!G$4:L$12,6,0)*W1605))</f>
        <v/>
      </c>
      <c r="Z1605" s="60" t="str">
        <f t="shared" si="812"/>
        <v/>
      </c>
      <c r="AA1605" s="60" t="str">
        <f t="shared" si="800"/>
        <v/>
      </c>
      <c r="AB1605" s="61" t="str" cm="1">
        <f t="array" ref="AB1605">IF(_xlfn.SINGLE(B:B)="","",IF(R1605="Refreshment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61" t="str" cm="1">
        <f t="array" ref="AC1605">IF(_xlfn.SINGLE(B:B)="","",IF(R1605="Refreshment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68">
        <f>IFERROR(IF(R1605="Beer","",IF(OR(Q1605=1,Q1605=2,Q1605=3,Q1605=4),VLOOKUP(Q1605,Rates!$A$31:$B$34,2,0)*W1605,IF(V1605=1,VLOOKUP(U1605,'REB BEV MIN MKUP'!B:E,4,0),IF(V1605&gt;1,VLOOKUP(VALUE(W1605),'REB BEV MIN MKUP'!O:Q,3,0),0)))),0)</f>
        <v>0</v>
      </c>
      <c r="AE1605" s="62" t="str">
        <f t="shared" si="813"/>
        <v/>
      </c>
      <c r="AF1605" s="63" t="str">
        <f t="shared" si="814"/>
        <v/>
      </c>
      <c r="AG1605" s="64" t="str">
        <f t="shared" si="815"/>
        <v/>
      </c>
      <c r="AH1605" s="65" t="str">
        <f t="shared" si="816"/>
        <v/>
      </c>
      <c r="AI1605" s="66" t="str">
        <f>IF(AE:AE="","",IF(R1605="Refreshment Beverage",AK1605*(Rates!J$19/100),ROUND(SUM(AH1605*(Rates!$J$8/100)),4)))</f>
        <v/>
      </c>
      <c r="AJ1605" s="67" t="str">
        <f t="shared" si="817"/>
        <v/>
      </c>
      <c r="AK1605" s="22" t="str">
        <f t="shared" si="818"/>
        <v/>
      </c>
      <c r="AL1605" s="62" t="str">
        <f t="shared" si="819"/>
        <v/>
      </c>
      <c r="AM1605" s="63" t="str">
        <f>IF(AS1605="","",IF(R1605="Refreshment Beverage",ROUND(AS1605*Rates!K$19,4),ROUND(AO1605*(VLOOKUP(VALUE(Q1605),Rates!G$4:L$12,3,0)),4)))</f>
        <v/>
      </c>
      <c r="AN1605" s="68" t="str">
        <f>IF(AS1605="","",IF(R1605="Refreshment Beverage",AS1605*(Rates!J$19/100),MAX(AM1605,AB1605)))</f>
        <v/>
      </c>
      <c r="AO1605" s="69" t="str">
        <f t="shared" si="820"/>
        <v/>
      </c>
      <c r="AP1605" s="69" t="str">
        <f t="shared" si="821"/>
        <v/>
      </c>
      <c r="AQ1605" s="70" t="str">
        <f>IF(AS1605="","",IF(R1605="Refreshment Beverage",ROUND(SUM(VLOOKUP(Q:Q,Rates!G$15:L$19,3,0)*(AS1605-Y1605-Z1605-AA1605)),4),ROUND(SUM(Rates!$K$8*AS1605),4)))</f>
        <v/>
      </c>
      <c r="AR1605" s="66" t="str">
        <f t="shared" si="822"/>
        <v/>
      </c>
      <c r="AS1605" s="22" t="str">
        <f t="shared" si="823"/>
        <v/>
      </c>
      <c r="AT1605" s="62" t="str">
        <f t="shared" si="824"/>
        <v/>
      </c>
      <c r="AU1605" s="63" t="str">
        <f>IF(AX1605="","",IF(R1605="Refreshment Beverage",ROUND((BA1605-Y1605-Z1605-AA1605)*VLOOKUP(VALUE(Q1605),Rates!G$15:L$19,3,0),4),ROUND(AW1605*(VLOOKUP(VALUE(Q1605),Rates!G:L,3,0)),4)))</f>
        <v/>
      </c>
      <c r="AV1605" s="68" t="str">
        <f t="shared" si="825"/>
        <v/>
      </c>
      <c r="AW1605" s="69" t="str">
        <f t="shared" si="826"/>
        <v/>
      </c>
      <c r="AX1605" s="65" t="str">
        <f t="shared" si="827"/>
        <v/>
      </c>
      <c r="AY1605" s="70" t="str">
        <f>IF(AX1605="","",IF(R1605="Refreshment Beverage",ROUND(SUM(AX1605*Rates!K$19),4),ROUND(SUM(AX1605*(Rates!J$8/100)),4)))</f>
        <v/>
      </c>
      <c r="AZ1605" s="67" t="str">
        <f t="shared" si="828"/>
        <v/>
      </c>
      <c r="BA1605" s="22" t="str">
        <f t="shared" si="829"/>
        <v/>
      </c>
      <c r="BD1605" s="171"/>
      <c r="BE1605" s="171"/>
      <c r="BF1605" s="171"/>
      <c r="BG1605" s="171"/>
    </row>
    <row r="1606" spans="11:59" ht="12.75" customHeight="1" x14ac:dyDescent="0.3">
      <c r="K1606" s="42" t="str">
        <f t="shared" si="801"/>
        <v/>
      </c>
      <c r="L1606" s="55" t="str">
        <f t="shared" si="802"/>
        <v/>
      </c>
      <c r="M1606" s="43" t="str">
        <f t="shared" si="803"/>
        <v/>
      </c>
      <c r="N1606" s="56" t="str" cm="1">
        <f t="array" ref="N1606">IFERROR(IF(_xlfn.SINGLE(B:B)="","",IF(R1606="Beer",SUM(LOOKUP(2,1/(Rates!$B$3:$B$5&lt;=W1606)/(Rates!$C$3:$C$5&gt;=W1606),Rates!$D$3:$D$5)*(X1606/100)*W1606),IF(R1606="Refreshment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56" t="str">
        <f t="shared" si="804"/>
        <v/>
      </c>
      <c r="P1606" s="53"/>
      <c r="Q1606" s="14" t="str">
        <f t="shared" si="805"/>
        <v/>
      </c>
      <c r="R1606" s="57" t="str">
        <f t="shared" si="806"/>
        <v/>
      </c>
      <c r="S1606" s="58" t="str">
        <f>IF(B1606="","",IF(R1606="Refreshment Beverage",VLOOKUP(VALUE(Q1606),Rates!G$15:L$19,2,0),VLOOKUP(VALUE(Q1606),Rates!G$4:L$12,2,0)))</f>
        <v/>
      </c>
      <c r="T1606" s="58" t="str">
        <f t="shared" si="807"/>
        <v/>
      </c>
      <c r="U1606" s="58" t="str">
        <f t="shared" si="808"/>
        <v/>
      </c>
      <c r="V1606" s="58" t="str">
        <f t="shared" si="809"/>
        <v/>
      </c>
      <c r="W1606" s="58" t="str">
        <f t="shared" si="810"/>
        <v/>
      </c>
      <c r="X1606" s="59" t="str">
        <f t="shared" si="811"/>
        <v/>
      </c>
      <c r="Y1606" s="60" t="str">
        <f>IF(B:B="","",IF(R1606="Refreshment Beverage",VLOOKUP(Q1606,Rates!G$15:L$19,6,0)*W1606,VLOOKUP(Q1606,Rates!G$4:L$12,6,0)*W1606))</f>
        <v/>
      </c>
      <c r="Z1606" s="60" t="str">
        <f t="shared" si="812"/>
        <v/>
      </c>
      <c r="AA1606" s="60" t="str">
        <f t="shared" si="800"/>
        <v/>
      </c>
      <c r="AB1606" s="61" t="str" cm="1">
        <f t="array" ref="AB1606">IF(_xlfn.SINGLE(B:B)="","",IF(R1606="Refreshment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61" t="str" cm="1">
        <f t="array" ref="AC1606">IF(_xlfn.SINGLE(B:B)="","",IF(R1606="Refreshment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68">
        <f>IFERROR(IF(R1606="Beer","",IF(OR(Q1606=1,Q1606=2,Q1606=3,Q1606=4),VLOOKUP(Q1606,Rates!$A$31:$B$34,2,0)*W1606,IF(V1606=1,VLOOKUP(U1606,'REB BEV MIN MKUP'!B:E,4,0),IF(V1606&gt;1,VLOOKUP(VALUE(W1606),'REB BEV MIN MKUP'!O:Q,3,0),0)))),0)</f>
        <v>0</v>
      </c>
      <c r="AE1606" s="62" t="str">
        <f t="shared" si="813"/>
        <v/>
      </c>
      <c r="AF1606" s="63" t="str">
        <f t="shared" si="814"/>
        <v/>
      </c>
      <c r="AG1606" s="64" t="str">
        <f t="shared" si="815"/>
        <v/>
      </c>
      <c r="AH1606" s="65" t="str">
        <f t="shared" si="816"/>
        <v/>
      </c>
      <c r="AI1606" s="66" t="str">
        <f>IF(AE:AE="","",IF(R1606="Refreshment Beverage",AK1606*(Rates!J$19/100),ROUND(SUM(AH1606*(Rates!$J$8/100)),4)))</f>
        <v/>
      </c>
      <c r="AJ1606" s="67" t="str">
        <f t="shared" si="817"/>
        <v/>
      </c>
      <c r="AK1606" s="22" t="str">
        <f t="shared" si="818"/>
        <v/>
      </c>
      <c r="AL1606" s="62" t="str">
        <f t="shared" si="819"/>
        <v/>
      </c>
      <c r="AM1606" s="63" t="str">
        <f>IF(AS1606="","",IF(R1606="Refreshment Beverage",ROUND(AS1606*Rates!K$19,4),ROUND(AO1606*(VLOOKUP(VALUE(Q1606),Rates!G$4:L$12,3,0)),4)))</f>
        <v/>
      </c>
      <c r="AN1606" s="68" t="str">
        <f>IF(AS1606="","",IF(R1606="Refreshment Beverage",AS1606*(Rates!J$19/100),MAX(AM1606,AB1606)))</f>
        <v/>
      </c>
      <c r="AO1606" s="69" t="str">
        <f t="shared" si="820"/>
        <v/>
      </c>
      <c r="AP1606" s="69" t="str">
        <f t="shared" si="821"/>
        <v/>
      </c>
      <c r="AQ1606" s="70" t="str">
        <f>IF(AS1606="","",IF(R1606="Refreshment Beverage",ROUND(SUM(VLOOKUP(Q:Q,Rates!G$15:L$19,3,0)*(AS1606-Y1606-Z1606-AA1606)),4),ROUND(SUM(Rates!$K$8*AS1606),4)))</f>
        <v/>
      </c>
      <c r="AR1606" s="66" t="str">
        <f t="shared" si="822"/>
        <v/>
      </c>
      <c r="AS1606" s="22" t="str">
        <f t="shared" si="823"/>
        <v/>
      </c>
      <c r="AT1606" s="62" t="str">
        <f t="shared" si="824"/>
        <v/>
      </c>
      <c r="AU1606" s="63" t="str">
        <f>IF(AX1606="","",IF(R1606="Refreshment Beverage",ROUND((BA1606-Y1606-Z1606-AA1606)*VLOOKUP(VALUE(Q1606),Rates!G$15:L$19,3,0),4),ROUND(AW1606*(VLOOKUP(VALUE(Q1606),Rates!G:L,3,0)),4)))</f>
        <v/>
      </c>
      <c r="AV1606" s="68" t="str">
        <f t="shared" si="825"/>
        <v/>
      </c>
      <c r="AW1606" s="69" t="str">
        <f t="shared" si="826"/>
        <v/>
      </c>
      <c r="AX1606" s="65" t="str">
        <f t="shared" si="827"/>
        <v/>
      </c>
      <c r="AY1606" s="70" t="str">
        <f>IF(AX1606="","",IF(R1606="Refreshment Beverage",ROUND(SUM(AX1606*Rates!K$19),4),ROUND(SUM(AX1606*(Rates!J$8/100)),4)))</f>
        <v/>
      </c>
      <c r="AZ1606" s="67" t="str">
        <f t="shared" si="828"/>
        <v/>
      </c>
      <c r="BA1606" s="22" t="str">
        <f t="shared" si="829"/>
        <v/>
      </c>
      <c r="BD1606" s="171"/>
      <c r="BE1606" s="171"/>
      <c r="BF1606" s="171"/>
      <c r="BG1606" s="171"/>
    </row>
    <row r="1607" spans="11:59" ht="12.75" customHeight="1" x14ac:dyDescent="0.3">
      <c r="K1607" s="42" t="str">
        <f t="shared" si="801"/>
        <v/>
      </c>
      <c r="L1607" s="55" t="str">
        <f t="shared" si="802"/>
        <v/>
      </c>
      <c r="M1607" s="43" t="str">
        <f t="shared" si="803"/>
        <v/>
      </c>
      <c r="N1607" s="56" t="str" cm="1">
        <f t="array" ref="N1607">IFERROR(IF(_xlfn.SINGLE(B:B)="","",IF(R1607="Beer",SUM(LOOKUP(2,1/(Rates!$B$3:$B$5&lt;=W1607)/(Rates!$C$3:$C$5&gt;=W1607),Rates!$D$3:$D$5)*(X1607/100)*W1607),IF(R1607="Refreshment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56" t="str">
        <f t="shared" si="804"/>
        <v/>
      </c>
      <c r="P1607" s="53"/>
      <c r="Q1607" s="14" t="str">
        <f t="shared" si="805"/>
        <v/>
      </c>
      <c r="R1607" s="57" t="str">
        <f t="shared" si="806"/>
        <v/>
      </c>
      <c r="S1607" s="58" t="str">
        <f>IF(B1607="","",IF(R1607="Refreshment Beverage",VLOOKUP(VALUE(Q1607),Rates!G$15:L$19,2,0),VLOOKUP(VALUE(Q1607),Rates!G$4:L$12,2,0)))</f>
        <v/>
      </c>
      <c r="T1607" s="58" t="str">
        <f t="shared" si="807"/>
        <v/>
      </c>
      <c r="U1607" s="58" t="str">
        <f t="shared" si="808"/>
        <v/>
      </c>
      <c r="V1607" s="58" t="str">
        <f t="shared" si="809"/>
        <v/>
      </c>
      <c r="W1607" s="58" t="str">
        <f t="shared" si="810"/>
        <v/>
      </c>
      <c r="X1607" s="59" t="str">
        <f t="shared" si="811"/>
        <v/>
      </c>
      <c r="Y1607" s="60" t="str">
        <f>IF(B:B="","",IF(R1607="Refreshment Beverage",VLOOKUP(Q1607,Rates!G$15:L$19,6,0)*W1607,VLOOKUP(Q1607,Rates!G$4:L$12,6,0)*W1607))</f>
        <v/>
      </c>
      <c r="Z1607" s="60" t="str">
        <f t="shared" si="812"/>
        <v/>
      </c>
      <c r="AA1607" s="60" t="str">
        <f t="shared" ref="AA1607:AA1670" si="830">IF(B:B="","",IF(AND(T1607="Can",V1607=8,R1607="Beer"),V1607*0.0201,IF(AND(T1607="Can",V1607=15,R1607="Beer"),V1607*0.0101,IF(AND(T1607="Can",V1607=20,R1607="Beer"),V1607*0.0107,IF(AND(T1607="Can",V1607=30,R1607="Beer"),V1607*0.0089,IF(AND(T1607="Can",V1607=36,R1607="Beer"),V1607*0.0074,IF(AND(T1607="Bottle",V1607=24,R1607="Beer"),V1607*0.016,IF(AND(R1607="Refreshment Beverage",U1607&gt;0.049,U1607&lt;0.401),V1607*0.0536,IF(AND(R1607="Refreshment Beverage",U1607&gt;0.4,U1607&lt;0.47),V1607*0.0643,IF(AND(R1607="Refreshment Beverage",U1607&gt;0.469,U1607&lt;0.66),V1607*0.075,IF(AND(R1607="Refreshment Beverage",U1607&gt;0.659,U1607&lt;0.75),V1607*0.1071,IF(AND(R1607="Refreshment Beverage",U1607&gt;0.749,U1607&lt;0.9),V1607*0.1178,IF(AND(R1607="Refreshment Beverage",U1607&gt;0.899,U1607&lt;1),V1607*0.1393,IF(AND(R1607="Refreshment Beverage",U1607=1),V1607*0.1499,IF(AND(R1607="Refreshment Beverage",U1607=1.14),V1607*0.1714,IF(AND(R1607="Refreshment Beverage",U1607=2),V1607*0.2999,IF(AND(R1607="Refreshment Beverage",U1607=3),V1607*0.4499,IF(AND(R1607="Refreshment Beverage",U1607=1.75),V1607*0.2678,0))))))))))))))))))</f>
        <v/>
      </c>
      <c r="AB1607" s="61" t="str" cm="1">
        <f t="array" ref="AB1607">IF(_xlfn.SINGLE(B:B)="","",IF(R1607="Refreshment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61" t="str" cm="1">
        <f t="array" ref="AC1607">IF(_xlfn.SINGLE(B:B)="","",IF(R1607="Refreshment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68">
        <f>IFERROR(IF(R1607="Beer","",IF(OR(Q1607=1,Q1607=2,Q1607=3,Q1607=4),VLOOKUP(Q1607,Rates!$A$31:$B$34,2,0)*W1607,IF(V1607=1,VLOOKUP(U1607,'REB BEV MIN MKUP'!B:E,4,0),IF(V1607&gt;1,VLOOKUP(VALUE(W1607),'REB BEV MIN MKUP'!O:Q,3,0),0)))),0)</f>
        <v>0</v>
      </c>
      <c r="AE1607" s="62" t="str">
        <f t="shared" si="813"/>
        <v/>
      </c>
      <c r="AF1607" s="63" t="str">
        <f t="shared" si="814"/>
        <v/>
      </c>
      <c r="AG1607" s="64" t="str">
        <f t="shared" si="815"/>
        <v/>
      </c>
      <c r="AH1607" s="65" t="str">
        <f t="shared" si="816"/>
        <v/>
      </c>
      <c r="AI1607" s="66" t="str">
        <f>IF(AE:AE="","",IF(R1607="Refreshment Beverage",AK1607*(Rates!J$19/100),ROUND(SUM(AH1607*(Rates!$J$8/100)),4)))</f>
        <v/>
      </c>
      <c r="AJ1607" s="67" t="str">
        <f t="shared" si="817"/>
        <v/>
      </c>
      <c r="AK1607" s="22" t="str">
        <f t="shared" si="818"/>
        <v/>
      </c>
      <c r="AL1607" s="62" t="str">
        <f t="shared" si="819"/>
        <v/>
      </c>
      <c r="AM1607" s="63" t="str">
        <f>IF(AS1607="","",IF(R1607="Refreshment Beverage",ROUND(AS1607*Rates!K$19,4),ROUND(AO1607*(VLOOKUP(VALUE(Q1607),Rates!G$4:L$12,3,0)),4)))</f>
        <v/>
      </c>
      <c r="AN1607" s="68" t="str">
        <f>IF(AS1607="","",IF(R1607="Refreshment Beverage",AS1607*(Rates!J$19/100),MAX(AM1607,AB1607)))</f>
        <v/>
      </c>
      <c r="AO1607" s="69" t="str">
        <f t="shared" si="820"/>
        <v/>
      </c>
      <c r="AP1607" s="69" t="str">
        <f t="shared" si="821"/>
        <v/>
      </c>
      <c r="AQ1607" s="70" t="str">
        <f>IF(AS1607="","",IF(R1607="Refreshment Beverage",ROUND(SUM(VLOOKUP(Q:Q,Rates!G$15:L$19,3,0)*(AS1607-Y1607-Z1607-AA1607)),4),ROUND(SUM(Rates!$K$8*AS1607),4)))</f>
        <v/>
      </c>
      <c r="AR1607" s="66" t="str">
        <f t="shared" si="822"/>
        <v/>
      </c>
      <c r="AS1607" s="22" t="str">
        <f t="shared" si="823"/>
        <v/>
      </c>
      <c r="AT1607" s="62" t="str">
        <f t="shared" si="824"/>
        <v/>
      </c>
      <c r="AU1607" s="63" t="str">
        <f>IF(AX1607="","",IF(R1607="Refreshment Beverage",ROUND((BA1607-Y1607-Z1607-AA1607)*VLOOKUP(VALUE(Q1607),Rates!G$15:L$19,3,0),4),ROUND(AW1607*(VLOOKUP(VALUE(Q1607),Rates!G:L,3,0)),4)))</f>
        <v/>
      </c>
      <c r="AV1607" s="68" t="str">
        <f t="shared" si="825"/>
        <v/>
      </c>
      <c r="AW1607" s="69" t="str">
        <f t="shared" si="826"/>
        <v/>
      </c>
      <c r="AX1607" s="65" t="str">
        <f t="shared" si="827"/>
        <v/>
      </c>
      <c r="AY1607" s="70" t="str">
        <f>IF(AX1607="","",IF(R1607="Refreshment Beverage",ROUND(SUM(AX1607*Rates!K$19),4),ROUND(SUM(AX1607*(Rates!J$8/100)),4)))</f>
        <v/>
      </c>
      <c r="AZ1607" s="67" t="str">
        <f t="shared" si="828"/>
        <v/>
      </c>
      <c r="BA1607" s="22" t="str">
        <f t="shared" si="829"/>
        <v/>
      </c>
      <c r="BD1607" s="171"/>
      <c r="BE1607" s="171"/>
      <c r="BF1607" s="171"/>
      <c r="BG1607" s="171"/>
    </row>
    <row r="1608" spans="11:59" ht="12.75" customHeight="1" x14ac:dyDescent="0.3">
      <c r="K1608" s="42" t="str">
        <f t="shared" si="801"/>
        <v/>
      </c>
      <c r="L1608" s="55" t="str">
        <f t="shared" si="802"/>
        <v/>
      </c>
      <c r="M1608" s="43" t="str">
        <f t="shared" si="803"/>
        <v/>
      </c>
      <c r="N1608" s="56" t="str" cm="1">
        <f t="array" ref="N1608">IFERROR(IF(_xlfn.SINGLE(B:B)="","",IF(R1608="Beer",SUM(LOOKUP(2,1/(Rates!$B$3:$B$5&lt;=W1608)/(Rates!$C$3:$C$5&gt;=W1608),Rates!$D$3:$D$5)*(X1608/100)*W1608),IF(R1608="Refreshment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56" t="str">
        <f t="shared" si="804"/>
        <v/>
      </c>
      <c r="P1608" s="53"/>
      <c r="Q1608" s="14" t="str">
        <f t="shared" si="805"/>
        <v/>
      </c>
      <c r="R1608" s="57" t="str">
        <f t="shared" si="806"/>
        <v/>
      </c>
      <c r="S1608" s="58" t="str">
        <f>IF(B1608="","",IF(R1608="Refreshment Beverage",VLOOKUP(VALUE(Q1608),Rates!G$15:L$19,2,0),VLOOKUP(VALUE(Q1608),Rates!G$4:L$12,2,0)))</f>
        <v/>
      </c>
      <c r="T1608" s="58" t="str">
        <f t="shared" si="807"/>
        <v/>
      </c>
      <c r="U1608" s="58" t="str">
        <f t="shared" si="808"/>
        <v/>
      </c>
      <c r="V1608" s="58" t="str">
        <f t="shared" si="809"/>
        <v/>
      </c>
      <c r="W1608" s="58" t="str">
        <f t="shared" si="810"/>
        <v/>
      </c>
      <c r="X1608" s="59" t="str">
        <f t="shared" si="811"/>
        <v/>
      </c>
      <c r="Y1608" s="60" t="str">
        <f>IF(B:B="","",IF(R1608="Refreshment Beverage",VLOOKUP(Q1608,Rates!G$15:L$19,6,0)*W1608,VLOOKUP(Q1608,Rates!G$4:L$12,6,0)*W1608))</f>
        <v/>
      </c>
      <c r="Z1608" s="60" t="str">
        <f t="shared" si="812"/>
        <v/>
      </c>
      <c r="AA1608" s="60" t="str">
        <f t="shared" si="830"/>
        <v/>
      </c>
      <c r="AB1608" s="61" t="str" cm="1">
        <f t="array" ref="AB1608">IF(_xlfn.SINGLE(B:B)="","",IF(R1608="Refreshment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61" t="str" cm="1">
        <f t="array" ref="AC1608">IF(_xlfn.SINGLE(B:B)="","",IF(R1608="Refreshment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68">
        <f>IFERROR(IF(R1608="Beer","",IF(OR(Q1608=1,Q1608=2,Q1608=3,Q1608=4),VLOOKUP(Q1608,Rates!$A$31:$B$34,2,0)*W1608,IF(V1608=1,VLOOKUP(U1608,'REB BEV MIN MKUP'!B:E,4,0),IF(V1608&gt;1,VLOOKUP(VALUE(W1608),'REB BEV MIN MKUP'!O:Q,3,0),0)))),0)</f>
        <v>0</v>
      </c>
      <c r="AE1608" s="62" t="str">
        <f t="shared" si="813"/>
        <v/>
      </c>
      <c r="AF1608" s="63" t="str">
        <f t="shared" si="814"/>
        <v/>
      </c>
      <c r="AG1608" s="64" t="str">
        <f t="shared" si="815"/>
        <v/>
      </c>
      <c r="AH1608" s="65" t="str">
        <f t="shared" si="816"/>
        <v/>
      </c>
      <c r="AI1608" s="66" t="str">
        <f>IF(AE:AE="","",IF(R1608="Refreshment Beverage",AK1608*(Rates!J$19/100),ROUND(SUM(AH1608*(Rates!$J$8/100)),4)))</f>
        <v/>
      </c>
      <c r="AJ1608" s="67" t="str">
        <f t="shared" si="817"/>
        <v/>
      </c>
      <c r="AK1608" s="22" t="str">
        <f t="shared" si="818"/>
        <v/>
      </c>
      <c r="AL1608" s="62" t="str">
        <f t="shared" si="819"/>
        <v/>
      </c>
      <c r="AM1608" s="63" t="str">
        <f>IF(AS1608="","",IF(R1608="Refreshment Beverage",ROUND(AS1608*Rates!K$19,4),ROUND(AO1608*(VLOOKUP(VALUE(Q1608),Rates!G$4:L$12,3,0)),4)))</f>
        <v/>
      </c>
      <c r="AN1608" s="68" t="str">
        <f>IF(AS1608="","",IF(R1608="Refreshment Beverage",AS1608*(Rates!J$19/100),MAX(AM1608,AB1608)))</f>
        <v/>
      </c>
      <c r="AO1608" s="69" t="str">
        <f t="shared" si="820"/>
        <v/>
      </c>
      <c r="AP1608" s="69" t="str">
        <f t="shared" si="821"/>
        <v/>
      </c>
      <c r="AQ1608" s="70" t="str">
        <f>IF(AS1608="","",IF(R1608="Refreshment Beverage",ROUND(SUM(VLOOKUP(Q:Q,Rates!G$15:L$19,3,0)*(AS1608-Y1608-Z1608-AA1608)),4),ROUND(SUM(Rates!$K$8*AS1608),4)))</f>
        <v/>
      </c>
      <c r="AR1608" s="66" t="str">
        <f t="shared" si="822"/>
        <v/>
      </c>
      <c r="AS1608" s="22" t="str">
        <f t="shared" si="823"/>
        <v/>
      </c>
      <c r="AT1608" s="62" t="str">
        <f t="shared" si="824"/>
        <v/>
      </c>
      <c r="AU1608" s="63" t="str">
        <f>IF(AX1608="","",IF(R1608="Refreshment Beverage",ROUND((BA1608-Y1608-Z1608-AA1608)*VLOOKUP(VALUE(Q1608),Rates!G$15:L$19,3,0),4),ROUND(AW1608*(VLOOKUP(VALUE(Q1608),Rates!G:L,3,0)),4)))</f>
        <v/>
      </c>
      <c r="AV1608" s="68" t="str">
        <f t="shared" si="825"/>
        <v/>
      </c>
      <c r="AW1608" s="69" t="str">
        <f t="shared" si="826"/>
        <v/>
      </c>
      <c r="AX1608" s="65" t="str">
        <f t="shared" si="827"/>
        <v/>
      </c>
      <c r="AY1608" s="70" t="str">
        <f>IF(AX1608="","",IF(R1608="Refreshment Beverage",ROUND(SUM(AX1608*Rates!K$19),4),ROUND(SUM(AX1608*(Rates!J$8/100)),4)))</f>
        <v/>
      </c>
      <c r="AZ1608" s="67" t="str">
        <f t="shared" si="828"/>
        <v/>
      </c>
      <c r="BA1608" s="22" t="str">
        <f t="shared" si="829"/>
        <v/>
      </c>
      <c r="BD1608" s="171"/>
      <c r="BE1608" s="171"/>
      <c r="BF1608" s="171"/>
      <c r="BG1608" s="171"/>
    </row>
    <row r="1609" spans="11:59" ht="12.75" customHeight="1" x14ac:dyDescent="0.3">
      <c r="K1609" s="42" t="str">
        <f t="shared" si="801"/>
        <v/>
      </c>
      <c r="L1609" s="55" t="str">
        <f t="shared" si="802"/>
        <v/>
      </c>
      <c r="M1609" s="43" t="str">
        <f t="shared" si="803"/>
        <v/>
      </c>
      <c r="N1609" s="56" t="str" cm="1">
        <f t="array" ref="N1609">IFERROR(IF(_xlfn.SINGLE(B:B)="","",IF(R1609="Beer",SUM(LOOKUP(2,1/(Rates!$B$3:$B$5&lt;=W1609)/(Rates!$C$3:$C$5&gt;=W1609),Rates!$D$3:$D$5)*(X1609/100)*W1609),IF(R1609="Refreshment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56" t="str">
        <f t="shared" si="804"/>
        <v/>
      </c>
      <c r="P1609" s="53"/>
      <c r="Q1609" s="14" t="str">
        <f t="shared" si="805"/>
        <v/>
      </c>
      <c r="R1609" s="57" t="str">
        <f t="shared" si="806"/>
        <v/>
      </c>
      <c r="S1609" s="58" t="str">
        <f>IF(B1609="","",IF(R1609="Refreshment Beverage",VLOOKUP(VALUE(Q1609),Rates!G$15:L$19,2,0),VLOOKUP(VALUE(Q1609),Rates!G$4:L$12,2,0)))</f>
        <v/>
      </c>
      <c r="T1609" s="58" t="str">
        <f t="shared" si="807"/>
        <v/>
      </c>
      <c r="U1609" s="58" t="str">
        <f t="shared" si="808"/>
        <v/>
      </c>
      <c r="V1609" s="58" t="str">
        <f t="shared" si="809"/>
        <v/>
      </c>
      <c r="W1609" s="58" t="str">
        <f t="shared" si="810"/>
        <v/>
      </c>
      <c r="X1609" s="59" t="str">
        <f t="shared" si="811"/>
        <v/>
      </c>
      <c r="Y1609" s="60" t="str">
        <f>IF(B:B="","",IF(R1609="Refreshment Beverage",VLOOKUP(Q1609,Rates!G$15:L$19,6,0)*W1609,VLOOKUP(Q1609,Rates!G$4:L$12,6,0)*W1609))</f>
        <v/>
      </c>
      <c r="Z1609" s="60" t="str">
        <f t="shared" si="812"/>
        <v/>
      </c>
      <c r="AA1609" s="60" t="str">
        <f t="shared" si="830"/>
        <v/>
      </c>
      <c r="AB1609" s="61" t="str" cm="1">
        <f t="array" ref="AB1609">IF(_xlfn.SINGLE(B:B)="","",IF(R1609="Refreshment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61" t="str" cm="1">
        <f t="array" ref="AC1609">IF(_xlfn.SINGLE(B:B)="","",IF(R1609="Refreshment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68">
        <f>IFERROR(IF(R1609="Beer","",IF(OR(Q1609=1,Q1609=2,Q1609=3,Q1609=4),VLOOKUP(Q1609,Rates!$A$31:$B$34,2,0)*W1609,IF(V1609=1,VLOOKUP(U1609,'REB BEV MIN MKUP'!B:E,4,0),IF(V1609&gt;1,VLOOKUP(VALUE(W1609),'REB BEV MIN MKUP'!O:Q,3,0),0)))),0)</f>
        <v>0</v>
      </c>
      <c r="AE1609" s="62" t="str">
        <f t="shared" si="813"/>
        <v/>
      </c>
      <c r="AF1609" s="63" t="str">
        <f t="shared" si="814"/>
        <v/>
      </c>
      <c r="AG1609" s="64" t="str">
        <f t="shared" si="815"/>
        <v/>
      </c>
      <c r="AH1609" s="65" t="str">
        <f t="shared" si="816"/>
        <v/>
      </c>
      <c r="AI1609" s="66" t="str">
        <f>IF(AE:AE="","",IF(R1609="Refreshment Beverage",AK1609*(Rates!J$19/100),ROUND(SUM(AH1609*(Rates!$J$8/100)),4)))</f>
        <v/>
      </c>
      <c r="AJ1609" s="67" t="str">
        <f t="shared" si="817"/>
        <v/>
      </c>
      <c r="AK1609" s="22" t="str">
        <f t="shared" si="818"/>
        <v/>
      </c>
      <c r="AL1609" s="62" t="str">
        <f t="shared" si="819"/>
        <v/>
      </c>
      <c r="AM1609" s="63" t="str">
        <f>IF(AS1609="","",IF(R1609="Refreshment Beverage",ROUND(AS1609*Rates!K$19,4),ROUND(AO1609*(VLOOKUP(VALUE(Q1609),Rates!G$4:L$12,3,0)),4)))</f>
        <v/>
      </c>
      <c r="AN1609" s="68" t="str">
        <f>IF(AS1609="","",IF(R1609="Refreshment Beverage",AS1609*(Rates!J$19/100),MAX(AM1609,AB1609)))</f>
        <v/>
      </c>
      <c r="AO1609" s="69" t="str">
        <f t="shared" si="820"/>
        <v/>
      </c>
      <c r="AP1609" s="69" t="str">
        <f t="shared" si="821"/>
        <v/>
      </c>
      <c r="AQ1609" s="70" t="str">
        <f>IF(AS1609="","",IF(R1609="Refreshment Beverage",ROUND(SUM(VLOOKUP(Q:Q,Rates!G$15:L$19,3,0)*(AS1609-Y1609-Z1609-AA1609)),4),ROUND(SUM(Rates!$K$8*AS1609),4)))</f>
        <v/>
      </c>
      <c r="AR1609" s="66" t="str">
        <f t="shared" si="822"/>
        <v/>
      </c>
      <c r="AS1609" s="22" t="str">
        <f t="shared" si="823"/>
        <v/>
      </c>
      <c r="AT1609" s="62" t="str">
        <f t="shared" si="824"/>
        <v/>
      </c>
      <c r="AU1609" s="63" t="str">
        <f>IF(AX1609="","",IF(R1609="Refreshment Beverage",ROUND((BA1609-Y1609-Z1609-AA1609)*VLOOKUP(VALUE(Q1609),Rates!G$15:L$19,3,0),4),ROUND(AW1609*(VLOOKUP(VALUE(Q1609),Rates!G:L,3,0)),4)))</f>
        <v/>
      </c>
      <c r="AV1609" s="68" t="str">
        <f t="shared" si="825"/>
        <v/>
      </c>
      <c r="AW1609" s="69" t="str">
        <f t="shared" si="826"/>
        <v/>
      </c>
      <c r="AX1609" s="65" t="str">
        <f t="shared" si="827"/>
        <v/>
      </c>
      <c r="AY1609" s="70" t="str">
        <f>IF(AX1609="","",IF(R1609="Refreshment Beverage",ROUND(SUM(AX1609*Rates!K$19),4),ROUND(SUM(AX1609*(Rates!J$8/100)),4)))</f>
        <v/>
      </c>
      <c r="AZ1609" s="67" t="str">
        <f t="shared" si="828"/>
        <v/>
      </c>
      <c r="BA1609" s="22" t="str">
        <f t="shared" si="829"/>
        <v/>
      </c>
      <c r="BD1609" s="171"/>
      <c r="BE1609" s="171"/>
      <c r="BF1609" s="171"/>
      <c r="BG1609" s="171"/>
    </row>
    <row r="1610" spans="11:59" ht="12.75" customHeight="1" x14ac:dyDescent="0.3">
      <c r="K1610" s="42" t="str">
        <f t="shared" si="801"/>
        <v/>
      </c>
      <c r="L1610" s="55" t="str">
        <f t="shared" si="802"/>
        <v/>
      </c>
      <c r="M1610" s="43" t="str">
        <f t="shared" si="803"/>
        <v/>
      </c>
      <c r="N1610" s="56" t="str" cm="1">
        <f t="array" ref="N1610">IFERROR(IF(_xlfn.SINGLE(B:B)="","",IF(R1610="Beer",SUM(LOOKUP(2,1/(Rates!$B$3:$B$5&lt;=W1610)/(Rates!$C$3:$C$5&gt;=W1610),Rates!$D$3:$D$5)*(X1610/100)*W1610),IF(R1610="Refreshment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56" t="str">
        <f t="shared" si="804"/>
        <v/>
      </c>
      <c r="P1610" s="53"/>
      <c r="Q1610" s="14" t="str">
        <f t="shared" si="805"/>
        <v/>
      </c>
      <c r="R1610" s="57" t="str">
        <f t="shared" si="806"/>
        <v/>
      </c>
      <c r="S1610" s="58" t="str">
        <f>IF(B1610="","",IF(R1610="Refreshment Beverage",VLOOKUP(VALUE(Q1610),Rates!G$15:L$19,2,0),VLOOKUP(VALUE(Q1610),Rates!G$4:L$12,2,0)))</f>
        <v/>
      </c>
      <c r="T1610" s="58" t="str">
        <f t="shared" si="807"/>
        <v/>
      </c>
      <c r="U1610" s="58" t="str">
        <f t="shared" si="808"/>
        <v/>
      </c>
      <c r="V1610" s="58" t="str">
        <f t="shared" si="809"/>
        <v/>
      </c>
      <c r="W1610" s="58" t="str">
        <f t="shared" si="810"/>
        <v/>
      </c>
      <c r="X1610" s="59" t="str">
        <f t="shared" si="811"/>
        <v/>
      </c>
      <c r="Y1610" s="60" t="str">
        <f>IF(B:B="","",IF(R1610="Refreshment Beverage",VLOOKUP(Q1610,Rates!G$15:L$19,6,0)*W1610,VLOOKUP(Q1610,Rates!G$4:L$12,6,0)*W1610))</f>
        <v/>
      </c>
      <c r="Z1610" s="60" t="str">
        <f t="shared" si="812"/>
        <v/>
      </c>
      <c r="AA1610" s="60" t="str">
        <f t="shared" si="830"/>
        <v/>
      </c>
      <c r="AB1610" s="61" t="str" cm="1">
        <f t="array" ref="AB1610">IF(_xlfn.SINGLE(B:B)="","",IF(R1610="Refreshment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61" t="str" cm="1">
        <f t="array" ref="AC1610">IF(_xlfn.SINGLE(B:B)="","",IF(R1610="Refreshment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68">
        <f>IFERROR(IF(R1610="Beer","",IF(OR(Q1610=1,Q1610=2,Q1610=3,Q1610=4),VLOOKUP(Q1610,Rates!$A$31:$B$34,2,0)*W1610,IF(V1610=1,VLOOKUP(U1610,'REB BEV MIN MKUP'!B:E,4,0),IF(V1610&gt;1,VLOOKUP(VALUE(W1610),'REB BEV MIN MKUP'!O:Q,3,0),0)))),0)</f>
        <v>0</v>
      </c>
      <c r="AE1610" s="62" t="str">
        <f t="shared" si="813"/>
        <v/>
      </c>
      <c r="AF1610" s="63" t="str">
        <f t="shared" si="814"/>
        <v/>
      </c>
      <c r="AG1610" s="64" t="str">
        <f t="shared" si="815"/>
        <v/>
      </c>
      <c r="AH1610" s="65" t="str">
        <f t="shared" si="816"/>
        <v/>
      </c>
      <c r="AI1610" s="66" t="str">
        <f>IF(AE:AE="","",IF(R1610="Refreshment Beverage",AK1610*(Rates!J$19/100),ROUND(SUM(AH1610*(Rates!$J$8/100)),4)))</f>
        <v/>
      </c>
      <c r="AJ1610" s="67" t="str">
        <f t="shared" si="817"/>
        <v/>
      </c>
      <c r="AK1610" s="22" t="str">
        <f t="shared" si="818"/>
        <v/>
      </c>
      <c r="AL1610" s="62" t="str">
        <f t="shared" si="819"/>
        <v/>
      </c>
      <c r="AM1610" s="63" t="str">
        <f>IF(AS1610="","",IF(R1610="Refreshment Beverage",ROUND(AS1610*Rates!K$19,4),ROUND(AO1610*(VLOOKUP(VALUE(Q1610),Rates!G$4:L$12,3,0)),4)))</f>
        <v/>
      </c>
      <c r="AN1610" s="68" t="str">
        <f>IF(AS1610="","",IF(R1610="Refreshment Beverage",AS1610*(Rates!J$19/100),MAX(AM1610,AB1610)))</f>
        <v/>
      </c>
      <c r="AO1610" s="69" t="str">
        <f t="shared" si="820"/>
        <v/>
      </c>
      <c r="AP1610" s="69" t="str">
        <f t="shared" si="821"/>
        <v/>
      </c>
      <c r="AQ1610" s="70" t="str">
        <f>IF(AS1610="","",IF(R1610="Refreshment Beverage",ROUND(SUM(VLOOKUP(Q:Q,Rates!G$15:L$19,3,0)*(AS1610-Y1610-Z1610-AA1610)),4),ROUND(SUM(Rates!$K$8*AS1610),4)))</f>
        <v/>
      </c>
      <c r="AR1610" s="66" t="str">
        <f t="shared" si="822"/>
        <v/>
      </c>
      <c r="AS1610" s="22" t="str">
        <f t="shared" si="823"/>
        <v/>
      </c>
      <c r="AT1610" s="62" t="str">
        <f t="shared" si="824"/>
        <v/>
      </c>
      <c r="AU1610" s="63" t="str">
        <f>IF(AX1610="","",IF(R1610="Refreshment Beverage",ROUND((BA1610-Y1610-Z1610-AA1610)*VLOOKUP(VALUE(Q1610),Rates!G$15:L$19,3,0),4),ROUND(AW1610*(VLOOKUP(VALUE(Q1610),Rates!G:L,3,0)),4)))</f>
        <v/>
      </c>
      <c r="AV1610" s="68" t="str">
        <f t="shared" si="825"/>
        <v/>
      </c>
      <c r="AW1610" s="69" t="str">
        <f t="shared" si="826"/>
        <v/>
      </c>
      <c r="AX1610" s="65" t="str">
        <f t="shared" si="827"/>
        <v/>
      </c>
      <c r="AY1610" s="70" t="str">
        <f>IF(AX1610="","",IF(R1610="Refreshment Beverage",ROUND(SUM(AX1610*Rates!K$19),4),ROUND(SUM(AX1610*(Rates!J$8/100)),4)))</f>
        <v/>
      </c>
      <c r="AZ1610" s="67" t="str">
        <f t="shared" si="828"/>
        <v/>
      </c>
      <c r="BA1610" s="22" t="str">
        <f t="shared" si="829"/>
        <v/>
      </c>
      <c r="BD1610" s="171"/>
      <c r="BE1610" s="171"/>
      <c r="BF1610" s="171"/>
      <c r="BG1610" s="171"/>
    </row>
    <row r="1611" spans="11:59" ht="12.75" customHeight="1" x14ac:dyDescent="0.3">
      <c r="K1611" s="42" t="str">
        <f t="shared" si="801"/>
        <v/>
      </c>
      <c r="L1611" s="55" t="str">
        <f t="shared" si="802"/>
        <v/>
      </c>
      <c r="M1611" s="43" t="str">
        <f t="shared" si="803"/>
        <v/>
      </c>
      <c r="N1611" s="56" t="str" cm="1">
        <f t="array" ref="N1611">IFERROR(IF(_xlfn.SINGLE(B:B)="","",IF(R1611="Beer",SUM(LOOKUP(2,1/(Rates!$B$3:$B$5&lt;=W1611)/(Rates!$C$3:$C$5&gt;=W1611),Rates!$D$3:$D$5)*(X1611/100)*W1611),IF(R1611="Refreshment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56" t="str">
        <f t="shared" si="804"/>
        <v/>
      </c>
      <c r="P1611" s="53"/>
      <c r="Q1611" s="14" t="str">
        <f t="shared" si="805"/>
        <v/>
      </c>
      <c r="R1611" s="57" t="str">
        <f t="shared" si="806"/>
        <v/>
      </c>
      <c r="S1611" s="58" t="str">
        <f>IF(B1611="","",IF(R1611="Refreshment Beverage",VLOOKUP(VALUE(Q1611),Rates!G$15:L$19,2,0),VLOOKUP(VALUE(Q1611),Rates!G$4:L$12,2,0)))</f>
        <v/>
      </c>
      <c r="T1611" s="58" t="str">
        <f t="shared" si="807"/>
        <v/>
      </c>
      <c r="U1611" s="58" t="str">
        <f t="shared" si="808"/>
        <v/>
      </c>
      <c r="V1611" s="58" t="str">
        <f t="shared" si="809"/>
        <v/>
      </c>
      <c r="W1611" s="58" t="str">
        <f t="shared" si="810"/>
        <v/>
      </c>
      <c r="X1611" s="59" t="str">
        <f t="shared" si="811"/>
        <v/>
      </c>
      <c r="Y1611" s="60" t="str">
        <f>IF(B:B="","",IF(R1611="Refreshment Beverage",VLOOKUP(Q1611,Rates!G$15:L$19,6,0)*W1611,VLOOKUP(Q1611,Rates!G$4:L$12,6,0)*W1611))</f>
        <v/>
      </c>
      <c r="Z1611" s="60" t="str">
        <f t="shared" si="812"/>
        <v/>
      </c>
      <c r="AA1611" s="60" t="str">
        <f t="shared" si="830"/>
        <v/>
      </c>
      <c r="AB1611" s="61" t="str" cm="1">
        <f t="array" ref="AB1611">IF(_xlfn.SINGLE(B:B)="","",IF(R1611="Refreshment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61" t="str" cm="1">
        <f t="array" ref="AC1611">IF(_xlfn.SINGLE(B:B)="","",IF(R1611="Refreshment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68">
        <f>IFERROR(IF(R1611="Beer","",IF(OR(Q1611=1,Q1611=2,Q1611=3,Q1611=4),VLOOKUP(Q1611,Rates!$A$31:$B$34,2,0)*W1611,IF(V1611=1,VLOOKUP(U1611,'REB BEV MIN MKUP'!B:E,4,0),IF(V1611&gt;1,VLOOKUP(VALUE(W1611),'REB BEV MIN MKUP'!O:Q,3,0),0)))),0)</f>
        <v>0</v>
      </c>
      <c r="AE1611" s="62" t="str">
        <f t="shared" si="813"/>
        <v/>
      </c>
      <c r="AF1611" s="63" t="str">
        <f t="shared" si="814"/>
        <v/>
      </c>
      <c r="AG1611" s="64" t="str">
        <f t="shared" si="815"/>
        <v/>
      </c>
      <c r="AH1611" s="65" t="str">
        <f t="shared" si="816"/>
        <v/>
      </c>
      <c r="AI1611" s="66" t="str">
        <f>IF(AE:AE="","",IF(R1611="Refreshment Beverage",AK1611*(Rates!J$19/100),ROUND(SUM(AH1611*(Rates!$J$8/100)),4)))</f>
        <v/>
      </c>
      <c r="AJ1611" s="67" t="str">
        <f t="shared" si="817"/>
        <v/>
      </c>
      <c r="AK1611" s="22" t="str">
        <f t="shared" si="818"/>
        <v/>
      </c>
      <c r="AL1611" s="62" t="str">
        <f t="shared" si="819"/>
        <v/>
      </c>
      <c r="AM1611" s="63" t="str">
        <f>IF(AS1611="","",IF(R1611="Refreshment Beverage",ROUND(AS1611*Rates!K$19,4),ROUND(AO1611*(VLOOKUP(VALUE(Q1611),Rates!G$4:L$12,3,0)),4)))</f>
        <v/>
      </c>
      <c r="AN1611" s="68" t="str">
        <f>IF(AS1611="","",IF(R1611="Refreshment Beverage",AS1611*(Rates!J$19/100),MAX(AM1611,AB1611)))</f>
        <v/>
      </c>
      <c r="AO1611" s="69" t="str">
        <f t="shared" si="820"/>
        <v/>
      </c>
      <c r="AP1611" s="69" t="str">
        <f t="shared" si="821"/>
        <v/>
      </c>
      <c r="AQ1611" s="70" t="str">
        <f>IF(AS1611="","",IF(R1611="Refreshment Beverage",ROUND(SUM(VLOOKUP(Q:Q,Rates!G$15:L$19,3,0)*(AS1611-Y1611-Z1611-AA1611)),4),ROUND(SUM(Rates!$K$8*AS1611),4)))</f>
        <v/>
      </c>
      <c r="AR1611" s="66" t="str">
        <f t="shared" si="822"/>
        <v/>
      </c>
      <c r="AS1611" s="22" t="str">
        <f t="shared" si="823"/>
        <v/>
      </c>
      <c r="AT1611" s="62" t="str">
        <f t="shared" si="824"/>
        <v/>
      </c>
      <c r="AU1611" s="63" t="str">
        <f>IF(AX1611="","",IF(R1611="Refreshment Beverage",ROUND((BA1611-Y1611-Z1611-AA1611)*VLOOKUP(VALUE(Q1611),Rates!G$15:L$19,3,0),4),ROUND(AW1611*(VLOOKUP(VALUE(Q1611),Rates!G:L,3,0)),4)))</f>
        <v/>
      </c>
      <c r="AV1611" s="68" t="str">
        <f t="shared" si="825"/>
        <v/>
      </c>
      <c r="AW1611" s="69" t="str">
        <f t="shared" si="826"/>
        <v/>
      </c>
      <c r="AX1611" s="65" t="str">
        <f t="shared" si="827"/>
        <v/>
      </c>
      <c r="AY1611" s="70" t="str">
        <f>IF(AX1611="","",IF(R1611="Refreshment Beverage",ROUND(SUM(AX1611*Rates!K$19),4),ROUND(SUM(AX1611*(Rates!J$8/100)),4)))</f>
        <v/>
      </c>
      <c r="AZ1611" s="67" t="str">
        <f t="shared" si="828"/>
        <v/>
      </c>
      <c r="BA1611" s="22" t="str">
        <f t="shared" si="829"/>
        <v/>
      </c>
      <c r="BD1611" s="171"/>
      <c r="BE1611" s="171"/>
      <c r="BF1611" s="171"/>
      <c r="BG1611" s="171"/>
    </row>
    <row r="1612" spans="11:59" ht="12.75" customHeight="1" x14ac:dyDescent="0.3">
      <c r="K1612" s="42" t="str">
        <f t="shared" si="801"/>
        <v/>
      </c>
      <c r="L1612" s="55" t="str">
        <f t="shared" si="802"/>
        <v/>
      </c>
      <c r="M1612" s="43" t="str">
        <f t="shared" si="803"/>
        <v/>
      </c>
      <c r="N1612" s="56" t="str" cm="1">
        <f t="array" ref="N1612">IFERROR(IF(_xlfn.SINGLE(B:B)="","",IF(R1612="Beer",SUM(LOOKUP(2,1/(Rates!$B$3:$B$5&lt;=W1612)/(Rates!$C$3:$C$5&gt;=W1612),Rates!$D$3:$D$5)*(X1612/100)*W1612),IF(R1612="Refreshment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56" t="str">
        <f t="shared" si="804"/>
        <v/>
      </c>
      <c r="P1612" s="53"/>
      <c r="Q1612" s="14" t="str">
        <f t="shared" si="805"/>
        <v/>
      </c>
      <c r="R1612" s="57" t="str">
        <f t="shared" si="806"/>
        <v/>
      </c>
      <c r="S1612" s="58" t="str">
        <f>IF(B1612="","",IF(R1612="Refreshment Beverage",VLOOKUP(VALUE(Q1612),Rates!G$15:L$19,2,0),VLOOKUP(VALUE(Q1612),Rates!G$4:L$12,2,0)))</f>
        <v/>
      </c>
      <c r="T1612" s="58" t="str">
        <f t="shared" si="807"/>
        <v/>
      </c>
      <c r="U1612" s="58" t="str">
        <f t="shared" si="808"/>
        <v/>
      </c>
      <c r="V1612" s="58" t="str">
        <f t="shared" si="809"/>
        <v/>
      </c>
      <c r="W1612" s="58" t="str">
        <f t="shared" si="810"/>
        <v/>
      </c>
      <c r="X1612" s="59" t="str">
        <f t="shared" si="811"/>
        <v/>
      </c>
      <c r="Y1612" s="60" t="str">
        <f>IF(B:B="","",IF(R1612="Refreshment Beverage",VLOOKUP(Q1612,Rates!G$15:L$19,6,0)*W1612,VLOOKUP(Q1612,Rates!G$4:L$12,6,0)*W1612))</f>
        <v/>
      </c>
      <c r="Z1612" s="60" t="str">
        <f t="shared" si="812"/>
        <v/>
      </c>
      <c r="AA1612" s="60" t="str">
        <f t="shared" si="830"/>
        <v/>
      </c>
      <c r="AB1612" s="61" t="str" cm="1">
        <f t="array" ref="AB1612">IF(_xlfn.SINGLE(B:B)="","",IF(R1612="Refreshment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61" t="str" cm="1">
        <f t="array" ref="AC1612">IF(_xlfn.SINGLE(B:B)="","",IF(R1612="Refreshment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68">
        <f>IFERROR(IF(R1612="Beer","",IF(OR(Q1612=1,Q1612=2,Q1612=3,Q1612=4),VLOOKUP(Q1612,Rates!$A$31:$B$34,2,0)*W1612,IF(V1612=1,VLOOKUP(U1612,'REB BEV MIN MKUP'!B:E,4,0),IF(V1612&gt;1,VLOOKUP(VALUE(W1612),'REB BEV MIN MKUP'!O:Q,3,0),0)))),0)</f>
        <v>0</v>
      </c>
      <c r="AE1612" s="62" t="str">
        <f t="shared" si="813"/>
        <v/>
      </c>
      <c r="AF1612" s="63" t="str">
        <f t="shared" si="814"/>
        <v/>
      </c>
      <c r="AG1612" s="64" t="str">
        <f t="shared" si="815"/>
        <v/>
      </c>
      <c r="AH1612" s="65" t="str">
        <f t="shared" si="816"/>
        <v/>
      </c>
      <c r="AI1612" s="66" t="str">
        <f>IF(AE:AE="","",IF(R1612="Refreshment Beverage",AK1612*(Rates!J$19/100),ROUND(SUM(AH1612*(Rates!$J$8/100)),4)))</f>
        <v/>
      </c>
      <c r="AJ1612" s="67" t="str">
        <f t="shared" si="817"/>
        <v/>
      </c>
      <c r="AK1612" s="22" t="str">
        <f t="shared" si="818"/>
        <v/>
      </c>
      <c r="AL1612" s="62" t="str">
        <f t="shared" si="819"/>
        <v/>
      </c>
      <c r="AM1612" s="63" t="str">
        <f>IF(AS1612="","",IF(R1612="Refreshment Beverage",ROUND(AS1612*Rates!K$19,4),ROUND(AO1612*(VLOOKUP(VALUE(Q1612),Rates!G$4:L$12,3,0)),4)))</f>
        <v/>
      </c>
      <c r="AN1612" s="68" t="str">
        <f>IF(AS1612="","",IF(R1612="Refreshment Beverage",AS1612*(Rates!J$19/100),MAX(AM1612,AB1612)))</f>
        <v/>
      </c>
      <c r="AO1612" s="69" t="str">
        <f t="shared" si="820"/>
        <v/>
      </c>
      <c r="AP1612" s="69" t="str">
        <f t="shared" si="821"/>
        <v/>
      </c>
      <c r="AQ1612" s="70" t="str">
        <f>IF(AS1612="","",IF(R1612="Refreshment Beverage",ROUND(SUM(VLOOKUP(Q:Q,Rates!G$15:L$19,3,0)*(AS1612-Y1612-Z1612-AA1612)),4),ROUND(SUM(Rates!$K$8*AS1612),4)))</f>
        <v/>
      </c>
      <c r="AR1612" s="66" t="str">
        <f t="shared" si="822"/>
        <v/>
      </c>
      <c r="AS1612" s="22" t="str">
        <f t="shared" si="823"/>
        <v/>
      </c>
      <c r="AT1612" s="62" t="str">
        <f t="shared" si="824"/>
        <v/>
      </c>
      <c r="AU1612" s="63" t="str">
        <f>IF(AX1612="","",IF(R1612="Refreshment Beverage",ROUND((BA1612-Y1612-Z1612-AA1612)*VLOOKUP(VALUE(Q1612),Rates!G$15:L$19,3,0),4),ROUND(AW1612*(VLOOKUP(VALUE(Q1612),Rates!G:L,3,0)),4)))</f>
        <v/>
      </c>
      <c r="AV1612" s="68" t="str">
        <f t="shared" si="825"/>
        <v/>
      </c>
      <c r="AW1612" s="69" t="str">
        <f t="shared" si="826"/>
        <v/>
      </c>
      <c r="AX1612" s="65" t="str">
        <f t="shared" si="827"/>
        <v/>
      </c>
      <c r="AY1612" s="70" t="str">
        <f>IF(AX1612="","",IF(R1612="Refreshment Beverage",ROUND(SUM(AX1612*Rates!K$19),4),ROUND(SUM(AX1612*(Rates!J$8/100)),4)))</f>
        <v/>
      </c>
      <c r="AZ1612" s="67" t="str">
        <f t="shared" si="828"/>
        <v/>
      </c>
      <c r="BA1612" s="22" t="str">
        <f t="shared" si="829"/>
        <v/>
      </c>
      <c r="BD1612" s="171"/>
      <c r="BE1612" s="171"/>
      <c r="BF1612" s="171"/>
      <c r="BG1612" s="171"/>
    </row>
    <row r="1613" spans="11:59" ht="12.75" customHeight="1" x14ac:dyDescent="0.3">
      <c r="K1613" s="42" t="str">
        <f t="shared" si="801"/>
        <v/>
      </c>
      <c r="L1613" s="55" t="str">
        <f t="shared" si="802"/>
        <v/>
      </c>
      <c r="M1613" s="43" t="str">
        <f t="shared" si="803"/>
        <v/>
      </c>
      <c r="N1613" s="56" t="str" cm="1">
        <f t="array" ref="N1613">IFERROR(IF(_xlfn.SINGLE(B:B)="","",IF(R1613="Beer",SUM(LOOKUP(2,1/(Rates!$B$3:$B$5&lt;=W1613)/(Rates!$C$3:$C$5&gt;=W1613),Rates!$D$3:$D$5)*(X1613/100)*W1613),IF(R1613="Refreshment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56" t="str">
        <f t="shared" si="804"/>
        <v/>
      </c>
      <c r="P1613" s="53"/>
      <c r="Q1613" s="14" t="str">
        <f t="shared" si="805"/>
        <v/>
      </c>
      <c r="R1613" s="57" t="str">
        <f t="shared" si="806"/>
        <v/>
      </c>
      <c r="S1613" s="58" t="str">
        <f>IF(B1613="","",IF(R1613="Refreshment Beverage",VLOOKUP(VALUE(Q1613),Rates!G$15:L$19,2,0),VLOOKUP(VALUE(Q1613),Rates!G$4:L$12,2,0)))</f>
        <v/>
      </c>
      <c r="T1613" s="58" t="str">
        <f t="shared" si="807"/>
        <v/>
      </c>
      <c r="U1613" s="58" t="str">
        <f t="shared" si="808"/>
        <v/>
      </c>
      <c r="V1613" s="58" t="str">
        <f t="shared" si="809"/>
        <v/>
      </c>
      <c r="W1613" s="58" t="str">
        <f t="shared" si="810"/>
        <v/>
      </c>
      <c r="X1613" s="59" t="str">
        <f t="shared" si="811"/>
        <v/>
      </c>
      <c r="Y1613" s="60" t="str">
        <f>IF(B:B="","",IF(R1613="Refreshment Beverage",VLOOKUP(Q1613,Rates!G$15:L$19,6,0)*W1613,VLOOKUP(Q1613,Rates!G$4:L$12,6,0)*W1613))</f>
        <v/>
      </c>
      <c r="Z1613" s="60" t="str">
        <f t="shared" si="812"/>
        <v/>
      </c>
      <c r="AA1613" s="60" t="str">
        <f t="shared" si="830"/>
        <v/>
      </c>
      <c r="AB1613" s="61" t="str" cm="1">
        <f t="array" ref="AB1613">IF(_xlfn.SINGLE(B:B)="","",IF(R1613="Refreshment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61" t="str" cm="1">
        <f t="array" ref="AC1613">IF(_xlfn.SINGLE(B:B)="","",IF(R1613="Refreshment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68">
        <f>IFERROR(IF(R1613="Beer","",IF(OR(Q1613=1,Q1613=2,Q1613=3,Q1613=4),VLOOKUP(Q1613,Rates!$A$31:$B$34,2,0)*W1613,IF(V1613=1,VLOOKUP(U1613,'REB BEV MIN MKUP'!B:E,4,0),IF(V1613&gt;1,VLOOKUP(VALUE(W1613),'REB BEV MIN MKUP'!O:Q,3,0),0)))),0)</f>
        <v>0</v>
      </c>
      <c r="AE1613" s="62" t="str">
        <f t="shared" si="813"/>
        <v/>
      </c>
      <c r="AF1613" s="63" t="str">
        <f t="shared" si="814"/>
        <v/>
      </c>
      <c r="AG1613" s="64" t="str">
        <f t="shared" si="815"/>
        <v/>
      </c>
      <c r="AH1613" s="65" t="str">
        <f t="shared" si="816"/>
        <v/>
      </c>
      <c r="AI1613" s="66" t="str">
        <f>IF(AE:AE="","",IF(R1613="Refreshment Beverage",AK1613*(Rates!J$19/100),ROUND(SUM(AH1613*(Rates!$J$8/100)),4)))</f>
        <v/>
      </c>
      <c r="AJ1613" s="67" t="str">
        <f t="shared" si="817"/>
        <v/>
      </c>
      <c r="AK1613" s="22" t="str">
        <f t="shared" si="818"/>
        <v/>
      </c>
      <c r="AL1613" s="62" t="str">
        <f t="shared" si="819"/>
        <v/>
      </c>
      <c r="AM1613" s="63" t="str">
        <f>IF(AS1613="","",IF(R1613="Refreshment Beverage",ROUND(AS1613*Rates!K$19,4),ROUND(AO1613*(VLOOKUP(VALUE(Q1613),Rates!G$4:L$12,3,0)),4)))</f>
        <v/>
      </c>
      <c r="AN1613" s="68" t="str">
        <f>IF(AS1613="","",IF(R1613="Refreshment Beverage",AS1613*(Rates!J$19/100),MAX(AM1613,AB1613)))</f>
        <v/>
      </c>
      <c r="AO1613" s="69" t="str">
        <f t="shared" si="820"/>
        <v/>
      </c>
      <c r="AP1613" s="69" t="str">
        <f t="shared" si="821"/>
        <v/>
      </c>
      <c r="AQ1613" s="70" t="str">
        <f>IF(AS1613="","",IF(R1613="Refreshment Beverage",ROUND(SUM(VLOOKUP(Q:Q,Rates!G$15:L$19,3,0)*(AS1613-Y1613-Z1613-AA1613)),4),ROUND(SUM(Rates!$K$8*AS1613),4)))</f>
        <v/>
      </c>
      <c r="AR1613" s="66" t="str">
        <f t="shared" si="822"/>
        <v/>
      </c>
      <c r="AS1613" s="22" t="str">
        <f t="shared" si="823"/>
        <v/>
      </c>
      <c r="AT1613" s="62" t="str">
        <f t="shared" si="824"/>
        <v/>
      </c>
      <c r="AU1613" s="63" t="str">
        <f>IF(AX1613="","",IF(R1613="Refreshment Beverage",ROUND((BA1613-Y1613-Z1613-AA1613)*VLOOKUP(VALUE(Q1613),Rates!G$15:L$19,3,0),4),ROUND(AW1613*(VLOOKUP(VALUE(Q1613),Rates!G:L,3,0)),4)))</f>
        <v/>
      </c>
      <c r="AV1613" s="68" t="str">
        <f t="shared" si="825"/>
        <v/>
      </c>
      <c r="AW1613" s="69" t="str">
        <f t="shared" si="826"/>
        <v/>
      </c>
      <c r="AX1613" s="65" t="str">
        <f t="shared" si="827"/>
        <v/>
      </c>
      <c r="AY1613" s="70" t="str">
        <f>IF(AX1613="","",IF(R1613="Refreshment Beverage",ROUND(SUM(AX1613*Rates!K$19),4),ROUND(SUM(AX1613*(Rates!J$8/100)),4)))</f>
        <v/>
      </c>
      <c r="AZ1613" s="67" t="str">
        <f t="shared" si="828"/>
        <v/>
      </c>
      <c r="BA1613" s="22" t="str">
        <f t="shared" si="829"/>
        <v/>
      </c>
      <c r="BD1613" s="171"/>
      <c r="BE1613" s="171"/>
      <c r="BF1613" s="171"/>
      <c r="BG1613" s="171"/>
    </row>
    <row r="1614" spans="11:59" ht="12.75" customHeight="1" x14ac:dyDescent="0.3">
      <c r="K1614" s="42" t="str">
        <f t="shared" si="801"/>
        <v/>
      </c>
      <c r="L1614" s="55" t="str">
        <f t="shared" si="802"/>
        <v/>
      </c>
      <c r="M1614" s="43" t="str">
        <f t="shared" si="803"/>
        <v/>
      </c>
      <c r="N1614" s="56" t="str" cm="1">
        <f t="array" ref="N1614">IFERROR(IF(_xlfn.SINGLE(B:B)="","",IF(R1614="Beer",SUM(LOOKUP(2,1/(Rates!$B$3:$B$5&lt;=W1614)/(Rates!$C$3:$C$5&gt;=W1614),Rates!$D$3:$D$5)*(X1614/100)*W1614),IF(R1614="Refreshment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56" t="str">
        <f t="shared" si="804"/>
        <v/>
      </c>
      <c r="P1614" s="53"/>
      <c r="Q1614" s="14" t="str">
        <f t="shared" si="805"/>
        <v/>
      </c>
      <c r="R1614" s="57" t="str">
        <f t="shared" si="806"/>
        <v/>
      </c>
      <c r="S1614" s="58" t="str">
        <f>IF(B1614="","",IF(R1614="Refreshment Beverage",VLOOKUP(VALUE(Q1614),Rates!G$15:L$19,2,0),VLOOKUP(VALUE(Q1614),Rates!G$4:L$12,2,0)))</f>
        <v/>
      </c>
      <c r="T1614" s="58" t="str">
        <f t="shared" si="807"/>
        <v/>
      </c>
      <c r="U1614" s="58" t="str">
        <f t="shared" si="808"/>
        <v/>
      </c>
      <c r="V1614" s="58" t="str">
        <f t="shared" si="809"/>
        <v/>
      </c>
      <c r="W1614" s="58" t="str">
        <f t="shared" si="810"/>
        <v/>
      </c>
      <c r="X1614" s="59" t="str">
        <f t="shared" si="811"/>
        <v/>
      </c>
      <c r="Y1614" s="60" t="str">
        <f>IF(B:B="","",IF(R1614="Refreshment Beverage",VLOOKUP(Q1614,Rates!G$15:L$19,6,0)*W1614,VLOOKUP(Q1614,Rates!G$4:L$12,6,0)*W1614))</f>
        <v/>
      </c>
      <c r="Z1614" s="60" t="str">
        <f t="shared" si="812"/>
        <v/>
      </c>
      <c r="AA1614" s="60" t="str">
        <f t="shared" si="830"/>
        <v/>
      </c>
      <c r="AB1614" s="61" t="str" cm="1">
        <f t="array" ref="AB1614">IF(_xlfn.SINGLE(B:B)="","",IF(R1614="Refreshment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61" t="str" cm="1">
        <f t="array" ref="AC1614">IF(_xlfn.SINGLE(B:B)="","",IF(R1614="Refreshment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68">
        <f>IFERROR(IF(R1614="Beer","",IF(OR(Q1614=1,Q1614=2,Q1614=3,Q1614=4),VLOOKUP(Q1614,Rates!$A$31:$B$34,2,0)*W1614,IF(V1614=1,VLOOKUP(U1614,'REB BEV MIN MKUP'!B:E,4,0),IF(V1614&gt;1,VLOOKUP(VALUE(W1614),'REB BEV MIN MKUP'!O:Q,3,0),0)))),0)</f>
        <v>0</v>
      </c>
      <c r="AE1614" s="62" t="str">
        <f t="shared" si="813"/>
        <v/>
      </c>
      <c r="AF1614" s="63" t="str">
        <f t="shared" si="814"/>
        <v/>
      </c>
      <c r="AG1614" s="64" t="str">
        <f t="shared" si="815"/>
        <v/>
      </c>
      <c r="AH1614" s="65" t="str">
        <f t="shared" si="816"/>
        <v/>
      </c>
      <c r="AI1614" s="66" t="str">
        <f>IF(AE:AE="","",IF(R1614="Refreshment Beverage",AK1614*(Rates!J$19/100),ROUND(SUM(AH1614*(Rates!$J$8/100)),4)))</f>
        <v/>
      </c>
      <c r="AJ1614" s="67" t="str">
        <f t="shared" si="817"/>
        <v/>
      </c>
      <c r="AK1614" s="22" t="str">
        <f t="shared" si="818"/>
        <v/>
      </c>
      <c r="AL1614" s="62" t="str">
        <f t="shared" si="819"/>
        <v/>
      </c>
      <c r="AM1614" s="63" t="str">
        <f>IF(AS1614="","",IF(R1614="Refreshment Beverage",ROUND(AS1614*Rates!K$19,4),ROUND(AO1614*(VLOOKUP(VALUE(Q1614),Rates!G$4:L$12,3,0)),4)))</f>
        <v/>
      </c>
      <c r="AN1614" s="68" t="str">
        <f>IF(AS1614="","",IF(R1614="Refreshment Beverage",AS1614*(Rates!J$19/100),MAX(AM1614,AB1614)))</f>
        <v/>
      </c>
      <c r="AO1614" s="69" t="str">
        <f t="shared" si="820"/>
        <v/>
      </c>
      <c r="AP1614" s="69" t="str">
        <f t="shared" si="821"/>
        <v/>
      </c>
      <c r="AQ1614" s="70" t="str">
        <f>IF(AS1614="","",IF(R1614="Refreshment Beverage",ROUND(SUM(VLOOKUP(Q:Q,Rates!G$15:L$19,3,0)*(AS1614-Y1614-Z1614-AA1614)),4),ROUND(SUM(Rates!$K$8*AS1614),4)))</f>
        <v/>
      </c>
      <c r="AR1614" s="66" t="str">
        <f t="shared" si="822"/>
        <v/>
      </c>
      <c r="AS1614" s="22" t="str">
        <f t="shared" si="823"/>
        <v/>
      </c>
      <c r="AT1614" s="62" t="str">
        <f t="shared" si="824"/>
        <v/>
      </c>
      <c r="AU1614" s="63" t="str">
        <f>IF(AX1614="","",IF(R1614="Refreshment Beverage",ROUND((BA1614-Y1614-Z1614-AA1614)*VLOOKUP(VALUE(Q1614),Rates!G$15:L$19,3,0),4),ROUND(AW1614*(VLOOKUP(VALUE(Q1614),Rates!G:L,3,0)),4)))</f>
        <v/>
      </c>
      <c r="AV1614" s="68" t="str">
        <f t="shared" si="825"/>
        <v/>
      </c>
      <c r="AW1614" s="69" t="str">
        <f t="shared" si="826"/>
        <v/>
      </c>
      <c r="AX1614" s="65" t="str">
        <f t="shared" si="827"/>
        <v/>
      </c>
      <c r="AY1614" s="70" t="str">
        <f>IF(AX1614="","",IF(R1614="Refreshment Beverage",ROUND(SUM(AX1614*Rates!K$19),4),ROUND(SUM(AX1614*(Rates!J$8/100)),4)))</f>
        <v/>
      </c>
      <c r="AZ1614" s="67" t="str">
        <f t="shared" si="828"/>
        <v/>
      </c>
      <c r="BA1614" s="22" t="str">
        <f t="shared" si="829"/>
        <v/>
      </c>
      <c r="BD1614" s="171"/>
      <c r="BE1614" s="171"/>
      <c r="BF1614" s="171"/>
      <c r="BG1614" s="171"/>
    </row>
    <row r="1615" spans="11:59" ht="12.75" customHeight="1" x14ac:dyDescent="0.3">
      <c r="K1615" s="42" t="str">
        <f t="shared" si="801"/>
        <v/>
      </c>
      <c r="L1615" s="55" t="str">
        <f t="shared" si="802"/>
        <v/>
      </c>
      <c r="M1615" s="43" t="str">
        <f t="shared" si="803"/>
        <v/>
      </c>
      <c r="N1615" s="56" t="str" cm="1">
        <f t="array" ref="N1615">IFERROR(IF(_xlfn.SINGLE(B:B)="","",IF(R1615="Beer",SUM(LOOKUP(2,1/(Rates!$B$3:$B$5&lt;=W1615)/(Rates!$C$3:$C$5&gt;=W1615),Rates!$D$3:$D$5)*(X1615/100)*W1615),IF(R1615="Refreshment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56" t="str">
        <f t="shared" si="804"/>
        <v/>
      </c>
      <c r="P1615" s="53"/>
      <c r="Q1615" s="14" t="str">
        <f t="shared" si="805"/>
        <v/>
      </c>
      <c r="R1615" s="57" t="str">
        <f t="shared" si="806"/>
        <v/>
      </c>
      <c r="S1615" s="58" t="str">
        <f>IF(B1615="","",IF(R1615="Refreshment Beverage",VLOOKUP(VALUE(Q1615),Rates!G$15:L$19,2,0),VLOOKUP(VALUE(Q1615),Rates!G$4:L$12,2,0)))</f>
        <v/>
      </c>
      <c r="T1615" s="58" t="str">
        <f t="shared" si="807"/>
        <v/>
      </c>
      <c r="U1615" s="58" t="str">
        <f t="shared" si="808"/>
        <v/>
      </c>
      <c r="V1615" s="58" t="str">
        <f t="shared" si="809"/>
        <v/>
      </c>
      <c r="W1615" s="58" t="str">
        <f t="shared" si="810"/>
        <v/>
      </c>
      <c r="X1615" s="59" t="str">
        <f t="shared" si="811"/>
        <v/>
      </c>
      <c r="Y1615" s="60" t="str">
        <f>IF(B:B="","",IF(R1615="Refreshment Beverage",VLOOKUP(Q1615,Rates!G$15:L$19,6,0)*W1615,VLOOKUP(Q1615,Rates!G$4:L$12,6,0)*W1615))</f>
        <v/>
      </c>
      <c r="Z1615" s="60" t="str">
        <f t="shared" si="812"/>
        <v/>
      </c>
      <c r="AA1615" s="60" t="str">
        <f t="shared" si="830"/>
        <v/>
      </c>
      <c r="AB1615" s="61" t="str" cm="1">
        <f t="array" ref="AB1615">IF(_xlfn.SINGLE(B:B)="","",IF(R1615="Refreshment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61" t="str" cm="1">
        <f t="array" ref="AC1615">IF(_xlfn.SINGLE(B:B)="","",IF(R1615="Refreshment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68">
        <f>IFERROR(IF(R1615="Beer","",IF(OR(Q1615=1,Q1615=2,Q1615=3,Q1615=4),VLOOKUP(Q1615,Rates!$A$31:$B$34,2,0)*W1615,IF(V1615=1,VLOOKUP(U1615,'REB BEV MIN MKUP'!B:E,4,0),IF(V1615&gt;1,VLOOKUP(VALUE(W1615),'REB BEV MIN MKUP'!O:Q,3,0),0)))),0)</f>
        <v>0</v>
      </c>
      <c r="AE1615" s="62" t="str">
        <f t="shared" si="813"/>
        <v/>
      </c>
      <c r="AF1615" s="63" t="str">
        <f t="shared" si="814"/>
        <v/>
      </c>
      <c r="AG1615" s="64" t="str">
        <f t="shared" si="815"/>
        <v/>
      </c>
      <c r="AH1615" s="65" t="str">
        <f t="shared" si="816"/>
        <v/>
      </c>
      <c r="AI1615" s="66" t="str">
        <f>IF(AE:AE="","",IF(R1615="Refreshment Beverage",AK1615*(Rates!J$19/100),ROUND(SUM(AH1615*(Rates!$J$8/100)),4)))</f>
        <v/>
      </c>
      <c r="AJ1615" s="67" t="str">
        <f t="shared" si="817"/>
        <v/>
      </c>
      <c r="AK1615" s="22" t="str">
        <f t="shared" si="818"/>
        <v/>
      </c>
      <c r="AL1615" s="62" t="str">
        <f t="shared" si="819"/>
        <v/>
      </c>
      <c r="AM1615" s="63" t="str">
        <f>IF(AS1615="","",IF(R1615="Refreshment Beverage",ROUND(AS1615*Rates!K$19,4),ROUND(AO1615*(VLOOKUP(VALUE(Q1615),Rates!G$4:L$12,3,0)),4)))</f>
        <v/>
      </c>
      <c r="AN1615" s="68" t="str">
        <f>IF(AS1615="","",IF(R1615="Refreshment Beverage",AS1615*(Rates!J$19/100),MAX(AM1615,AB1615)))</f>
        <v/>
      </c>
      <c r="AO1615" s="69" t="str">
        <f t="shared" si="820"/>
        <v/>
      </c>
      <c r="AP1615" s="69" t="str">
        <f t="shared" si="821"/>
        <v/>
      </c>
      <c r="AQ1615" s="70" t="str">
        <f>IF(AS1615="","",IF(R1615="Refreshment Beverage",ROUND(SUM(VLOOKUP(Q:Q,Rates!G$15:L$19,3,0)*(AS1615-Y1615-Z1615-AA1615)),4),ROUND(SUM(Rates!$K$8*AS1615),4)))</f>
        <v/>
      </c>
      <c r="AR1615" s="66" t="str">
        <f t="shared" si="822"/>
        <v/>
      </c>
      <c r="AS1615" s="22" t="str">
        <f t="shared" si="823"/>
        <v/>
      </c>
      <c r="AT1615" s="62" t="str">
        <f t="shared" si="824"/>
        <v/>
      </c>
      <c r="AU1615" s="63" t="str">
        <f>IF(AX1615="","",IF(R1615="Refreshment Beverage",ROUND((BA1615-Y1615-Z1615-AA1615)*VLOOKUP(VALUE(Q1615),Rates!G$15:L$19,3,0),4),ROUND(AW1615*(VLOOKUP(VALUE(Q1615),Rates!G:L,3,0)),4)))</f>
        <v/>
      </c>
      <c r="AV1615" s="68" t="str">
        <f t="shared" si="825"/>
        <v/>
      </c>
      <c r="AW1615" s="69" t="str">
        <f t="shared" si="826"/>
        <v/>
      </c>
      <c r="AX1615" s="65" t="str">
        <f t="shared" si="827"/>
        <v/>
      </c>
      <c r="AY1615" s="70" t="str">
        <f>IF(AX1615="","",IF(R1615="Refreshment Beverage",ROUND(SUM(AX1615*Rates!K$19),4),ROUND(SUM(AX1615*(Rates!J$8/100)),4)))</f>
        <v/>
      </c>
      <c r="AZ1615" s="67" t="str">
        <f t="shared" si="828"/>
        <v/>
      </c>
      <c r="BA1615" s="22" t="str">
        <f t="shared" si="829"/>
        <v/>
      </c>
      <c r="BD1615" s="171"/>
      <c r="BE1615" s="171"/>
      <c r="BF1615" s="171"/>
      <c r="BG1615" s="171"/>
    </row>
    <row r="1616" spans="11:59" ht="12.75" customHeight="1" x14ac:dyDescent="0.3">
      <c r="K1616" s="42" t="str">
        <f t="shared" si="801"/>
        <v/>
      </c>
      <c r="L1616" s="55" t="str">
        <f t="shared" si="802"/>
        <v/>
      </c>
      <c r="M1616" s="43" t="str">
        <f t="shared" si="803"/>
        <v/>
      </c>
      <c r="N1616" s="56" t="str" cm="1">
        <f t="array" ref="N1616">IFERROR(IF(_xlfn.SINGLE(B:B)="","",IF(R1616="Beer",SUM(LOOKUP(2,1/(Rates!$B$3:$B$5&lt;=W1616)/(Rates!$C$3:$C$5&gt;=W1616),Rates!$D$3:$D$5)*(X1616/100)*W1616),IF(R1616="Refreshment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56" t="str">
        <f t="shared" si="804"/>
        <v/>
      </c>
      <c r="P1616" s="53"/>
      <c r="Q1616" s="14" t="str">
        <f t="shared" si="805"/>
        <v/>
      </c>
      <c r="R1616" s="57" t="str">
        <f t="shared" si="806"/>
        <v/>
      </c>
      <c r="S1616" s="58" t="str">
        <f>IF(B1616="","",IF(R1616="Refreshment Beverage",VLOOKUP(VALUE(Q1616),Rates!G$15:L$19,2,0),VLOOKUP(VALUE(Q1616),Rates!G$4:L$12,2,0)))</f>
        <v/>
      </c>
      <c r="T1616" s="58" t="str">
        <f t="shared" si="807"/>
        <v/>
      </c>
      <c r="U1616" s="58" t="str">
        <f t="shared" si="808"/>
        <v/>
      </c>
      <c r="V1616" s="58" t="str">
        <f t="shared" si="809"/>
        <v/>
      </c>
      <c r="W1616" s="58" t="str">
        <f t="shared" si="810"/>
        <v/>
      </c>
      <c r="X1616" s="59" t="str">
        <f t="shared" si="811"/>
        <v/>
      </c>
      <c r="Y1616" s="60" t="str">
        <f>IF(B:B="","",IF(R1616="Refreshment Beverage",VLOOKUP(Q1616,Rates!G$15:L$19,6,0)*W1616,VLOOKUP(Q1616,Rates!G$4:L$12,6,0)*W1616))</f>
        <v/>
      </c>
      <c r="Z1616" s="60" t="str">
        <f t="shared" si="812"/>
        <v/>
      </c>
      <c r="AA1616" s="60" t="str">
        <f t="shared" si="830"/>
        <v/>
      </c>
      <c r="AB1616" s="61" t="str" cm="1">
        <f t="array" ref="AB1616">IF(_xlfn.SINGLE(B:B)="","",IF(R1616="Refreshment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61" t="str" cm="1">
        <f t="array" ref="AC1616">IF(_xlfn.SINGLE(B:B)="","",IF(R1616="Refreshment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68">
        <f>IFERROR(IF(R1616="Beer","",IF(OR(Q1616=1,Q1616=2,Q1616=3,Q1616=4),VLOOKUP(Q1616,Rates!$A$31:$B$34,2,0)*W1616,IF(V1616=1,VLOOKUP(U1616,'REB BEV MIN MKUP'!B:E,4,0),IF(V1616&gt;1,VLOOKUP(VALUE(W1616),'REB BEV MIN MKUP'!O:Q,3,0),0)))),0)</f>
        <v>0</v>
      </c>
      <c r="AE1616" s="62" t="str">
        <f t="shared" si="813"/>
        <v/>
      </c>
      <c r="AF1616" s="63" t="str">
        <f t="shared" si="814"/>
        <v/>
      </c>
      <c r="AG1616" s="64" t="str">
        <f t="shared" si="815"/>
        <v/>
      </c>
      <c r="AH1616" s="65" t="str">
        <f t="shared" si="816"/>
        <v/>
      </c>
      <c r="AI1616" s="66" t="str">
        <f>IF(AE:AE="","",IF(R1616="Refreshment Beverage",AK1616*(Rates!J$19/100),ROUND(SUM(AH1616*(Rates!$J$8/100)),4)))</f>
        <v/>
      </c>
      <c r="AJ1616" s="67" t="str">
        <f t="shared" si="817"/>
        <v/>
      </c>
      <c r="AK1616" s="22" t="str">
        <f t="shared" si="818"/>
        <v/>
      </c>
      <c r="AL1616" s="62" t="str">
        <f t="shared" si="819"/>
        <v/>
      </c>
      <c r="AM1616" s="63" t="str">
        <f>IF(AS1616="","",IF(R1616="Refreshment Beverage",ROUND(AS1616*Rates!K$19,4),ROUND(AO1616*(VLOOKUP(VALUE(Q1616),Rates!G$4:L$12,3,0)),4)))</f>
        <v/>
      </c>
      <c r="AN1616" s="68" t="str">
        <f>IF(AS1616="","",IF(R1616="Refreshment Beverage",AS1616*(Rates!J$19/100),MAX(AM1616,AB1616)))</f>
        <v/>
      </c>
      <c r="AO1616" s="69" t="str">
        <f t="shared" si="820"/>
        <v/>
      </c>
      <c r="AP1616" s="69" t="str">
        <f t="shared" si="821"/>
        <v/>
      </c>
      <c r="AQ1616" s="70" t="str">
        <f>IF(AS1616="","",IF(R1616="Refreshment Beverage",ROUND(SUM(VLOOKUP(Q:Q,Rates!G$15:L$19,3,0)*(AS1616-Y1616-Z1616-AA1616)),4),ROUND(SUM(Rates!$K$8*AS1616),4)))</f>
        <v/>
      </c>
      <c r="AR1616" s="66" t="str">
        <f t="shared" si="822"/>
        <v/>
      </c>
      <c r="AS1616" s="22" t="str">
        <f t="shared" si="823"/>
        <v/>
      </c>
      <c r="AT1616" s="62" t="str">
        <f t="shared" si="824"/>
        <v/>
      </c>
      <c r="AU1616" s="63" t="str">
        <f>IF(AX1616="","",IF(R1616="Refreshment Beverage",ROUND((BA1616-Y1616-Z1616-AA1616)*VLOOKUP(VALUE(Q1616),Rates!G$15:L$19,3,0),4),ROUND(AW1616*(VLOOKUP(VALUE(Q1616),Rates!G:L,3,0)),4)))</f>
        <v/>
      </c>
      <c r="AV1616" s="68" t="str">
        <f t="shared" si="825"/>
        <v/>
      </c>
      <c r="AW1616" s="69" t="str">
        <f t="shared" si="826"/>
        <v/>
      </c>
      <c r="AX1616" s="65" t="str">
        <f t="shared" si="827"/>
        <v/>
      </c>
      <c r="AY1616" s="70" t="str">
        <f>IF(AX1616="","",IF(R1616="Refreshment Beverage",ROUND(SUM(AX1616*Rates!K$19),4),ROUND(SUM(AX1616*(Rates!J$8/100)),4)))</f>
        <v/>
      </c>
      <c r="AZ1616" s="67" t="str">
        <f t="shared" si="828"/>
        <v/>
      </c>
      <c r="BA1616" s="22" t="str">
        <f t="shared" si="829"/>
        <v/>
      </c>
      <c r="BD1616" s="171"/>
      <c r="BE1616" s="171"/>
      <c r="BF1616" s="171"/>
      <c r="BG1616" s="171"/>
    </row>
    <row r="1617" spans="11:59" ht="12.75" customHeight="1" x14ac:dyDescent="0.3">
      <c r="K1617" s="42" t="str">
        <f t="shared" si="801"/>
        <v/>
      </c>
      <c r="L1617" s="55" t="str">
        <f t="shared" si="802"/>
        <v/>
      </c>
      <c r="M1617" s="43" t="str">
        <f t="shared" si="803"/>
        <v/>
      </c>
      <c r="N1617" s="56" t="str" cm="1">
        <f t="array" ref="N1617">IFERROR(IF(_xlfn.SINGLE(B:B)="","",IF(R1617="Beer",SUM(LOOKUP(2,1/(Rates!$B$3:$B$5&lt;=W1617)/(Rates!$C$3:$C$5&gt;=W1617),Rates!$D$3:$D$5)*(X1617/100)*W1617),IF(R1617="Refreshment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56" t="str">
        <f t="shared" si="804"/>
        <v/>
      </c>
      <c r="P1617" s="53"/>
      <c r="Q1617" s="14" t="str">
        <f t="shared" si="805"/>
        <v/>
      </c>
      <c r="R1617" s="57" t="str">
        <f t="shared" si="806"/>
        <v/>
      </c>
      <c r="S1617" s="58" t="str">
        <f>IF(B1617="","",IF(R1617="Refreshment Beverage",VLOOKUP(VALUE(Q1617),Rates!G$15:L$19,2,0),VLOOKUP(VALUE(Q1617),Rates!G$4:L$12,2,0)))</f>
        <v/>
      </c>
      <c r="T1617" s="58" t="str">
        <f t="shared" si="807"/>
        <v/>
      </c>
      <c r="U1617" s="58" t="str">
        <f t="shared" si="808"/>
        <v/>
      </c>
      <c r="V1617" s="58" t="str">
        <f t="shared" si="809"/>
        <v/>
      </c>
      <c r="W1617" s="58" t="str">
        <f t="shared" si="810"/>
        <v/>
      </c>
      <c r="X1617" s="59" t="str">
        <f t="shared" si="811"/>
        <v/>
      </c>
      <c r="Y1617" s="60" t="str">
        <f>IF(B:B="","",IF(R1617="Refreshment Beverage",VLOOKUP(Q1617,Rates!G$15:L$19,6,0)*W1617,VLOOKUP(Q1617,Rates!G$4:L$12,6,0)*W1617))</f>
        <v/>
      </c>
      <c r="Z1617" s="60" t="str">
        <f t="shared" si="812"/>
        <v/>
      </c>
      <c r="AA1617" s="60" t="str">
        <f t="shared" si="830"/>
        <v/>
      </c>
      <c r="AB1617" s="61" t="str" cm="1">
        <f t="array" ref="AB1617">IF(_xlfn.SINGLE(B:B)="","",IF(R1617="Refreshment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61" t="str" cm="1">
        <f t="array" ref="AC1617">IF(_xlfn.SINGLE(B:B)="","",IF(R1617="Refreshment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68">
        <f>IFERROR(IF(R1617="Beer","",IF(OR(Q1617=1,Q1617=2,Q1617=3,Q1617=4),VLOOKUP(Q1617,Rates!$A$31:$B$34,2,0)*W1617,IF(V1617=1,VLOOKUP(U1617,'REB BEV MIN MKUP'!B:E,4,0),IF(V1617&gt;1,VLOOKUP(VALUE(W1617),'REB BEV MIN MKUP'!O:Q,3,0),0)))),0)</f>
        <v>0</v>
      </c>
      <c r="AE1617" s="62" t="str">
        <f t="shared" si="813"/>
        <v/>
      </c>
      <c r="AF1617" s="63" t="str">
        <f t="shared" si="814"/>
        <v/>
      </c>
      <c r="AG1617" s="64" t="str">
        <f t="shared" si="815"/>
        <v/>
      </c>
      <c r="AH1617" s="65" t="str">
        <f t="shared" si="816"/>
        <v/>
      </c>
      <c r="AI1617" s="66" t="str">
        <f>IF(AE:AE="","",IF(R1617="Refreshment Beverage",AK1617*(Rates!J$19/100),ROUND(SUM(AH1617*(Rates!$J$8/100)),4)))</f>
        <v/>
      </c>
      <c r="AJ1617" s="67" t="str">
        <f t="shared" si="817"/>
        <v/>
      </c>
      <c r="AK1617" s="22" t="str">
        <f t="shared" si="818"/>
        <v/>
      </c>
      <c r="AL1617" s="62" t="str">
        <f t="shared" si="819"/>
        <v/>
      </c>
      <c r="AM1617" s="63" t="str">
        <f>IF(AS1617="","",IF(R1617="Refreshment Beverage",ROUND(AS1617*Rates!K$19,4),ROUND(AO1617*(VLOOKUP(VALUE(Q1617),Rates!G$4:L$12,3,0)),4)))</f>
        <v/>
      </c>
      <c r="AN1617" s="68" t="str">
        <f>IF(AS1617="","",IF(R1617="Refreshment Beverage",AS1617*(Rates!J$19/100),MAX(AM1617,AB1617)))</f>
        <v/>
      </c>
      <c r="AO1617" s="69" t="str">
        <f t="shared" si="820"/>
        <v/>
      </c>
      <c r="AP1617" s="69" t="str">
        <f t="shared" si="821"/>
        <v/>
      </c>
      <c r="AQ1617" s="70" t="str">
        <f>IF(AS1617="","",IF(R1617="Refreshment Beverage",ROUND(SUM(VLOOKUP(Q:Q,Rates!G$15:L$19,3,0)*(AS1617-Y1617-Z1617-AA1617)),4),ROUND(SUM(Rates!$K$8*AS1617),4)))</f>
        <v/>
      </c>
      <c r="AR1617" s="66" t="str">
        <f t="shared" si="822"/>
        <v/>
      </c>
      <c r="AS1617" s="22" t="str">
        <f t="shared" si="823"/>
        <v/>
      </c>
      <c r="AT1617" s="62" t="str">
        <f t="shared" si="824"/>
        <v/>
      </c>
      <c r="AU1617" s="63" t="str">
        <f>IF(AX1617="","",IF(R1617="Refreshment Beverage",ROUND((BA1617-Y1617-Z1617-AA1617)*VLOOKUP(VALUE(Q1617),Rates!G$15:L$19,3,0),4),ROUND(AW1617*(VLOOKUP(VALUE(Q1617),Rates!G:L,3,0)),4)))</f>
        <v/>
      </c>
      <c r="AV1617" s="68" t="str">
        <f t="shared" si="825"/>
        <v/>
      </c>
      <c r="AW1617" s="69" t="str">
        <f t="shared" si="826"/>
        <v/>
      </c>
      <c r="AX1617" s="65" t="str">
        <f t="shared" si="827"/>
        <v/>
      </c>
      <c r="AY1617" s="70" t="str">
        <f>IF(AX1617="","",IF(R1617="Refreshment Beverage",ROUND(SUM(AX1617*Rates!K$19),4),ROUND(SUM(AX1617*(Rates!J$8/100)),4)))</f>
        <v/>
      </c>
      <c r="AZ1617" s="67" t="str">
        <f t="shared" si="828"/>
        <v/>
      </c>
      <c r="BA1617" s="22" t="str">
        <f t="shared" si="829"/>
        <v/>
      </c>
      <c r="BD1617" s="171"/>
      <c r="BE1617" s="171"/>
      <c r="BF1617" s="171"/>
      <c r="BG1617" s="171"/>
    </row>
    <row r="1618" spans="11:59" ht="12.75" customHeight="1" x14ac:dyDescent="0.3">
      <c r="K1618" s="42" t="str">
        <f t="shared" si="801"/>
        <v/>
      </c>
      <c r="L1618" s="55" t="str">
        <f t="shared" si="802"/>
        <v/>
      </c>
      <c r="M1618" s="43" t="str">
        <f t="shared" si="803"/>
        <v/>
      </c>
      <c r="N1618" s="56" t="str" cm="1">
        <f t="array" ref="N1618">IFERROR(IF(_xlfn.SINGLE(B:B)="","",IF(R1618="Beer",SUM(LOOKUP(2,1/(Rates!$B$3:$B$5&lt;=W1618)/(Rates!$C$3:$C$5&gt;=W1618),Rates!$D$3:$D$5)*(X1618/100)*W1618),IF(R1618="Refreshment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56" t="str">
        <f t="shared" si="804"/>
        <v/>
      </c>
      <c r="P1618" s="53"/>
      <c r="Q1618" s="14" t="str">
        <f t="shared" si="805"/>
        <v/>
      </c>
      <c r="R1618" s="57" t="str">
        <f t="shared" si="806"/>
        <v/>
      </c>
      <c r="S1618" s="58" t="str">
        <f>IF(B1618="","",IF(R1618="Refreshment Beverage",VLOOKUP(VALUE(Q1618),Rates!G$15:L$19,2,0),VLOOKUP(VALUE(Q1618),Rates!G$4:L$12,2,0)))</f>
        <v/>
      </c>
      <c r="T1618" s="58" t="str">
        <f t="shared" si="807"/>
        <v/>
      </c>
      <c r="U1618" s="58" t="str">
        <f t="shared" si="808"/>
        <v/>
      </c>
      <c r="V1618" s="58" t="str">
        <f t="shared" si="809"/>
        <v/>
      </c>
      <c r="W1618" s="58" t="str">
        <f t="shared" si="810"/>
        <v/>
      </c>
      <c r="X1618" s="59" t="str">
        <f t="shared" si="811"/>
        <v/>
      </c>
      <c r="Y1618" s="60" t="str">
        <f>IF(B:B="","",IF(R1618="Refreshment Beverage",VLOOKUP(Q1618,Rates!G$15:L$19,6,0)*W1618,VLOOKUP(Q1618,Rates!G$4:L$12,6,0)*W1618))</f>
        <v/>
      </c>
      <c r="Z1618" s="60" t="str">
        <f t="shared" si="812"/>
        <v/>
      </c>
      <c r="AA1618" s="60" t="str">
        <f t="shared" si="830"/>
        <v/>
      </c>
      <c r="AB1618" s="61" t="str" cm="1">
        <f t="array" ref="AB1618">IF(_xlfn.SINGLE(B:B)="","",IF(R1618="Refreshment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61" t="str" cm="1">
        <f t="array" ref="AC1618">IF(_xlfn.SINGLE(B:B)="","",IF(R1618="Refreshment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68">
        <f>IFERROR(IF(R1618="Beer","",IF(OR(Q1618=1,Q1618=2,Q1618=3,Q1618=4),VLOOKUP(Q1618,Rates!$A$31:$B$34,2,0)*W1618,IF(V1618=1,VLOOKUP(U1618,'REB BEV MIN MKUP'!B:E,4,0),IF(V1618&gt;1,VLOOKUP(VALUE(W1618),'REB BEV MIN MKUP'!O:Q,3,0),0)))),0)</f>
        <v>0</v>
      </c>
      <c r="AE1618" s="62" t="str">
        <f t="shared" si="813"/>
        <v/>
      </c>
      <c r="AF1618" s="63" t="str">
        <f t="shared" si="814"/>
        <v/>
      </c>
      <c r="AG1618" s="64" t="str">
        <f t="shared" si="815"/>
        <v/>
      </c>
      <c r="AH1618" s="65" t="str">
        <f t="shared" si="816"/>
        <v/>
      </c>
      <c r="AI1618" s="66" t="str">
        <f>IF(AE:AE="","",IF(R1618="Refreshment Beverage",AK1618*(Rates!J$19/100),ROUND(SUM(AH1618*(Rates!$J$8/100)),4)))</f>
        <v/>
      </c>
      <c r="AJ1618" s="67" t="str">
        <f t="shared" si="817"/>
        <v/>
      </c>
      <c r="AK1618" s="22" t="str">
        <f t="shared" si="818"/>
        <v/>
      </c>
      <c r="AL1618" s="62" t="str">
        <f t="shared" si="819"/>
        <v/>
      </c>
      <c r="AM1618" s="63" t="str">
        <f>IF(AS1618="","",IF(R1618="Refreshment Beverage",ROUND(AS1618*Rates!K$19,4),ROUND(AO1618*(VLOOKUP(VALUE(Q1618),Rates!G$4:L$12,3,0)),4)))</f>
        <v/>
      </c>
      <c r="AN1618" s="68" t="str">
        <f>IF(AS1618="","",IF(R1618="Refreshment Beverage",AS1618*(Rates!J$19/100),MAX(AM1618,AB1618)))</f>
        <v/>
      </c>
      <c r="AO1618" s="69" t="str">
        <f t="shared" si="820"/>
        <v/>
      </c>
      <c r="AP1618" s="69" t="str">
        <f t="shared" si="821"/>
        <v/>
      </c>
      <c r="AQ1618" s="70" t="str">
        <f>IF(AS1618="","",IF(R1618="Refreshment Beverage",ROUND(SUM(VLOOKUP(Q:Q,Rates!G$15:L$19,3,0)*(AS1618-Y1618-Z1618-AA1618)),4),ROUND(SUM(Rates!$K$8*AS1618),4)))</f>
        <v/>
      </c>
      <c r="AR1618" s="66" t="str">
        <f t="shared" si="822"/>
        <v/>
      </c>
      <c r="AS1618" s="22" t="str">
        <f t="shared" si="823"/>
        <v/>
      </c>
      <c r="AT1618" s="62" t="str">
        <f t="shared" si="824"/>
        <v/>
      </c>
      <c r="AU1618" s="63" t="str">
        <f>IF(AX1618="","",IF(R1618="Refreshment Beverage",ROUND((BA1618-Y1618-Z1618-AA1618)*VLOOKUP(VALUE(Q1618),Rates!G$15:L$19,3,0),4),ROUND(AW1618*(VLOOKUP(VALUE(Q1618),Rates!G:L,3,0)),4)))</f>
        <v/>
      </c>
      <c r="AV1618" s="68" t="str">
        <f t="shared" si="825"/>
        <v/>
      </c>
      <c r="AW1618" s="69" t="str">
        <f t="shared" si="826"/>
        <v/>
      </c>
      <c r="AX1618" s="65" t="str">
        <f t="shared" si="827"/>
        <v/>
      </c>
      <c r="AY1618" s="70" t="str">
        <f>IF(AX1618="","",IF(R1618="Refreshment Beverage",ROUND(SUM(AX1618*Rates!K$19),4),ROUND(SUM(AX1618*(Rates!J$8/100)),4)))</f>
        <v/>
      </c>
      <c r="AZ1618" s="67" t="str">
        <f t="shared" si="828"/>
        <v/>
      </c>
      <c r="BA1618" s="22" t="str">
        <f t="shared" si="829"/>
        <v/>
      </c>
      <c r="BD1618" s="171"/>
      <c r="BE1618" s="171"/>
      <c r="BF1618" s="171"/>
      <c r="BG1618" s="171"/>
    </row>
    <row r="1619" spans="11:59" ht="12.75" customHeight="1" x14ac:dyDescent="0.3">
      <c r="K1619" s="42" t="str">
        <f t="shared" si="801"/>
        <v/>
      </c>
      <c r="L1619" s="55" t="str">
        <f t="shared" si="802"/>
        <v/>
      </c>
      <c r="M1619" s="43" t="str">
        <f t="shared" si="803"/>
        <v/>
      </c>
      <c r="N1619" s="56" t="str" cm="1">
        <f t="array" ref="N1619">IFERROR(IF(_xlfn.SINGLE(B:B)="","",IF(R1619="Beer",SUM(LOOKUP(2,1/(Rates!$B$3:$B$5&lt;=W1619)/(Rates!$C$3:$C$5&gt;=W1619),Rates!$D$3:$D$5)*(X1619/100)*W1619),IF(R1619="Refreshment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56" t="str">
        <f t="shared" si="804"/>
        <v/>
      </c>
      <c r="P1619" s="53"/>
      <c r="Q1619" s="14" t="str">
        <f t="shared" si="805"/>
        <v/>
      </c>
      <c r="R1619" s="57" t="str">
        <f t="shared" si="806"/>
        <v/>
      </c>
      <c r="S1619" s="58" t="str">
        <f>IF(B1619="","",IF(R1619="Refreshment Beverage",VLOOKUP(VALUE(Q1619),Rates!G$15:L$19,2,0),VLOOKUP(VALUE(Q1619),Rates!G$4:L$12,2,0)))</f>
        <v/>
      </c>
      <c r="T1619" s="58" t="str">
        <f t="shared" si="807"/>
        <v/>
      </c>
      <c r="U1619" s="58" t="str">
        <f t="shared" si="808"/>
        <v/>
      </c>
      <c r="V1619" s="58" t="str">
        <f t="shared" si="809"/>
        <v/>
      </c>
      <c r="W1619" s="58" t="str">
        <f t="shared" si="810"/>
        <v/>
      </c>
      <c r="X1619" s="59" t="str">
        <f t="shared" si="811"/>
        <v/>
      </c>
      <c r="Y1619" s="60" t="str">
        <f>IF(B:B="","",IF(R1619="Refreshment Beverage",VLOOKUP(Q1619,Rates!G$15:L$19,6,0)*W1619,VLOOKUP(Q1619,Rates!G$4:L$12,6,0)*W1619))</f>
        <v/>
      </c>
      <c r="Z1619" s="60" t="str">
        <f t="shared" si="812"/>
        <v/>
      </c>
      <c r="AA1619" s="60" t="str">
        <f t="shared" si="830"/>
        <v/>
      </c>
      <c r="AB1619" s="61" t="str" cm="1">
        <f t="array" ref="AB1619">IF(_xlfn.SINGLE(B:B)="","",IF(R1619="Refreshment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61" t="str" cm="1">
        <f t="array" ref="AC1619">IF(_xlfn.SINGLE(B:B)="","",IF(R1619="Refreshment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68">
        <f>IFERROR(IF(R1619="Beer","",IF(OR(Q1619=1,Q1619=2,Q1619=3,Q1619=4),VLOOKUP(Q1619,Rates!$A$31:$B$34,2,0)*W1619,IF(V1619=1,VLOOKUP(U1619,'REB BEV MIN MKUP'!B:E,4,0),IF(V1619&gt;1,VLOOKUP(VALUE(W1619),'REB BEV MIN MKUP'!O:Q,3,0),0)))),0)</f>
        <v>0</v>
      </c>
      <c r="AE1619" s="62" t="str">
        <f t="shared" si="813"/>
        <v/>
      </c>
      <c r="AF1619" s="63" t="str">
        <f t="shared" si="814"/>
        <v/>
      </c>
      <c r="AG1619" s="64" t="str">
        <f t="shared" si="815"/>
        <v/>
      </c>
      <c r="AH1619" s="65" t="str">
        <f t="shared" si="816"/>
        <v/>
      </c>
      <c r="AI1619" s="66" t="str">
        <f>IF(AE:AE="","",IF(R1619="Refreshment Beverage",AK1619*(Rates!J$19/100),ROUND(SUM(AH1619*(Rates!$J$8/100)),4)))</f>
        <v/>
      </c>
      <c r="AJ1619" s="67" t="str">
        <f t="shared" si="817"/>
        <v/>
      </c>
      <c r="AK1619" s="22" t="str">
        <f t="shared" si="818"/>
        <v/>
      </c>
      <c r="AL1619" s="62" t="str">
        <f t="shared" si="819"/>
        <v/>
      </c>
      <c r="AM1619" s="63" t="str">
        <f>IF(AS1619="","",IF(R1619="Refreshment Beverage",ROUND(AS1619*Rates!K$19,4),ROUND(AO1619*(VLOOKUP(VALUE(Q1619),Rates!G$4:L$12,3,0)),4)))</f>
        <v/>
      </c>
      <c r="AN1619" s="68" t="str">
        <f>IF(AS1619="","",IF(R1619="Refreshment Beverage",AS1619*(Rates!J$19/100),MAX(AM1619,AB1619)))</f>
        <v/>
      </c>
      <c r="AO1619" s="69" t="str">
        <f t="shared" si="820"/>
        <v/>
      </c>
      <c r="AP1619" s="69" t="str">
        <f t="shared" si="821"/>
        <v/>
      </c>
      <c r="AQ1619" s="70" t="str">
        <f>IF(AS1619="","",IF(R1619="Refreshment Beverage",ROUND(SUM(VLOOKUP(Q:Q,Rates!G$15:L$19,3,0)*(AS1619-Y1619-Z1619-AA1619)),4),ROUND(SUM(Rates!$K$8*AS1619),4)))</f>
        <v/>
      </c>
      <c r="AR1619" s="66" t="str">
        <f t="shared" si="822"/>
        <v/>
      </c>
      <c r="AS1619" s="22" t="str">
        <f t="shared" si="823"/>
        <v/>
      </c>
      <c r="AT1619" s="62" t="str">
        <f t="shared" si="824"/>
        <v/>
      </c>
      <c r="AU1619" s="63" t="str">
        <f>IF(AX1619="","",IF(R1619="Refreshment Beverage",ROUND((BA1619-Y1619-Z1619-AA1619)*VLOOKUP(VALUE(Q1619),Rates!G$15:L$19,3,0),4),ROUND(AW1619*(VLOOKUP(VALUE(Q1619),Rates!G:L,3,0)),4)))</f>
        <v/>
      </c>
      <c r="AV1619" s="68" t="str">
        <f t="shared" si="825"/>
        <v/>
      </c>
      <c r="AW1619" s="69" t="str">
        <f t="shared" si="826"/>
        <v/>
      </c>
      <c r="AX1619" s="65" t="str">
        <f t="shared" si="827"/>
        <v/>
      </c>
      <c r="AY1619" s="70" t="str">
        <f>IF(AX1619="","",IF(R1619="Refreshment Beverage",ROUND(SUM(AX1619*Rates!K$19),4),ROUND(SUM(AX1619*(Rates!J$8/100)),4)))</f>
        <v/>
      </c>
      <c r="AZ1619" s="67" t="str">
        <f t="shared" si="828"/>
        <v/>
      </c>
      <c r="BA1619" s="22" t="str">
        <f t="shared" si="829"/>
        <v/>
      </c>
      <c r="BD1619" s="171"/>
      <c r="BE1619" s="171"/>
      <c r="BF1619" s="171"/>
      <c r="BG1619" s="171"/>
    </row>
    <row r="1620" spans="11:59" ht="12.75" customHeight="1" x14ac:dyDescent="0.3">
      <c r="K1620" s="42" t="str">
        <f t="shared" si="801"/>
        <v/>
      </c>
      <c r="L1620" s="55" t="str">
        <f t="shared" si="802"/>
        <v/>
      </c>
      <c r="M1620" s="43" t="str">
        <f t="shared" si="803"/>
        <v/>
      </c>
      <c r="N1620" s="56" t="str" cm="1">
        <f t="array" ref="N1620">IFERROR(IF(_xlfn.SINGLE(B:B)="","",IF(R1620="Beer",SUM(LOOKUP(2,1/(Rates!$B$3:$B$5&lt;=W1620)/(Rates!$C$3:$C$5&gt;=W1620),Rates!$D$3:$D$5)*(X1620/100)*W1620),IF(R1620="Refreshment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56" t="str">
        <f t="shared" si="804"/>
        <v/>
      </c>
      <c r="P1620" s="53"/>
      <c r="Q1620" s="14" t="str">
        <f t="shared" si="805"/>
        <v/>
      </c>
      <c r="R1620" s="57" t="str">
        <f t="shared" si="806"/>
        <v/>
      </c>
      <c r="S1620" s="58" t="str">
        <f>IF(B1620="","",IF(R1620="Refreshment Beverage",VLOOKUP(VALUE(Q1620),Rates!G$15:L$19,2,0),VLOOKUP(VALUE(Q1620),Rates!G$4:L$12,2,0)))</f>
        <v/>
      </c>
      <c r="T1620" s="58" t="str">
        <f t="shared" si="807"/>
        <v/>
      </c>
      <c r="U1620" s="58" t="str">
        <f t="shared" si="808"/>
        <v/>
      </c>
      <c r="V1620" s="58" t="str">
        <f t="shared" si="809"/>
        <v/>
      </c>
      <c r="W1620" s="58" t="str">
        <f t="shared" si="810"/>
        <v/>
      </c>
      <c r="X1620" s="59" t="str">
        <f t="shared" si="811"/>
        <v/>
      </c>
      <c r="Y1620" s="60" t="str">
        <f>IF(B:B="","",IF(R1620="Refreshment Beverage",VLOOKUP(Q1620,Rates!G$15:L$19,6,0)*W1620,VLOOKUP(Q1620,Rates!G$4:L$12,6,0)*W1620))</f>
        <v/>
      </c>
      <c r="Z1620" s="60" t="str">
        <f t="shared" si="812"/>
        <v/>
      </c>
      <c r="AA1620" s="60" t="str">
        <f t="shared" si="830"/>
        <v/>
      </c>
      <c r="AB1620" s="61" t="str" cm="1">
        <f t="array" ref="AB1620">IF(_xlfn.SINGLE(B:B)="","",IF(R1620="Refreshment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61" t="str" cm="1">
        <f t="array" ref="AC1620">IF(_xlfn.SINGLE(B:B)="","",IF(R1620="Refreshment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68">
        <f>IFERROR(IF(R1620="Beer","",IF(OR(Q1620=1,Q1620=2,Q1620=3,Q1620=4),VLOOKUP(Q1620,Rates!$A$31:$B$34,2,0)*W1620,IF(V1620=1,VLOOKUP(U1620,'REB BEV MIN MKUP'!B:E,4,0),IF(V1620&gt;1,VLOOKUP(VALUE(W1620),'REB BEV MIN MKUP'!O:Q,3,0),0)))),0)</f>
        <v>0</v>
      </c>
      <c r="AE1620" s="62" t="str">
        <f t="shared" si="813"/>
        <v/>
      </c>
      <c r="AF1620" s="63" t="str">
        <f t="shared" si="814"/>
        <v/>
      </c>
      <c r="AG1620" s="64" t="str">
        <f t="shared" si="815"/>
        <v/>
      </c>
      <c r="AH1620" s="65" t="str">
        <f t="shared" si="816"/>
        <v/>
      </c>
      <c r="AI1620" s="66" t="str">
        <f>IF(AE:AE="","",IF(R1620="Refreshment Beverage",AK1620*(Rates!J$19/100),ROUND(SUM(AH1620*(Rates!$J$8/100)),4)))</f>
        <v/>
      </c>
      <c r="AJ1620" s="67" t="str">
        <f t="shared" si="817"/>
        <v/>
      </c>
      <c r="AK1620" s="22" t="str">
        <f t="shared" si="818"/>
        <v/>
      </c>
      <c r="AL1620" s="62" t="str">
        <f t="shared" si="819"/>
        <v/>
      </c>
      <c r="AM1620" s="63" t="str">
        <f>IF(AS1620="","",IF(R1620="Refreshment Beverage",ROUND(AS1620*Rates!K$19,4),ROUND(AO1620*(VLOOKUP(VALUE(Q1620),Rates!G$4:L$12,3,0)),4)))</f>
        <v/>
      </c>
      <c r="AN1620" s="68" t="str">
        <f>IF(AS1620="","",IF(R1620="Refreshment Beverage",AS1620*(Rates!J$19/100),MAX(AM1620,AB1620)))</f>
        <v/>
      </c>
      <c r="AO1620" s="69" t="str">
        <f t="shared" si="820"/>
        <v/>
      </c>
      <c r="AP1620" s="69" t="str">
        <f t="shared" si="821"/>
        <v/>
      </c>
      <c r="AQ1620" s="70" t="str">
        <f>IF(AS1620="","",IF(R1620="Refreshment Beverage",ROUND(SUM(VLOOKUP(Q:Q,Rates!G$15:L$19,3,0)*(AS1620-Y1620-Z1620-AA1620)),4),ROUND(SUM(Rates!$K$8*AS1620),4)))</f>
        <v/>
      </c>
      <c r="AR1620" s="66" t="str">
        <f t="shared" si="822"/>
        <v/>
      </c>
      <c r="AS1620" s="22" t="str">
        <f t="shared" si="823"/>
        <v/>
      </c>
      <c r="AT1620" s="62" t="str">
        <f t="shared" si="824"/>
        <v/>
      </c>
      <c r="AU1620" s="63" t="str">
        <f>IF(AX1620="","",IF(R1620="Refreshment Beverage",ROUND((BA1620-Y1620-Z1620-AA1620)*VLOOKUP(VALUE(Q1620),Rates!G$15:L$19,3,0),4),ROUND(AW1620*(VLOOKUP(VALUE(Q1620),Rates!G:L,3,0)),4)))</f>
        <v/>
      </c>
      <c r="AV1620" s="68" t="str">
        <f t="shared" si="825"/>
        <v/>
      </c>
      <c r="AW1620" s="69" t="str">
        <f t="shared" si="826"/>
        <v/>
      </c>
      <c r="AX1620" s="65" t="str">
        <f t="shared" si="827"/>
        <v/>
      </c>
      <c r="AY1620" s="70" t="str">
        <f>IF(AX1620="","",IF(R1620="Refreshment Beverage",ROUND(SUM(AX1620*Rates!K$19),4),ROUND(SUM(AX1620*(Rates!J$8/100)),4)))</f>
        <v/>
      </c>
      <c r="AZ1620" s="67" t="str">
        <f t="shared" si="828"/>
        <v/>
      </c>
      <c r="BA1620" s="22" t="str">
        <f t="shared" si="829"/>
        <v/>
      </c>
      <c r="BD1620" s="171"/>
      <c r="BE1620" s="171"/>
      <c r="BF1620" s="171"/>
      <c r="BG1620" s="171"/>
    </row>
    <row r="1621" spans="11:59" ht="12.75" customHeight="1" x14ac:dyDescent="0.3">
      <c r="K1621" s="42" t="str">
        <f t="shared" si="801"/>
        <v/>
      </c>
      <c r="L1621" s="55" t="str">
        <f t="shared" si="802"/>
        <v/>
      </c>
      <c r="M1621" s="43" t="str">
        <f t="shared" si="803"/>
        <v/>
      </c>
      <c r="N1621" s="56" t="str" cm="1">
        <f t="array" ref="N1621">IFERROR(IF(_xlfn.SINGLE(B:B)="","",IF(R1621="Beer",SUM(LOOKUP(2,1/(Rates!$B$3:$B$5&lt;=W1621)/(Rates!$C$3:$C$5&gt;=W1621),Rates!$D$3:$D$5)*(X1621/100)*W1621),IF(R1621="Refreshment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56" t="str">
        <f t="shared" si="804"/>
        <v/>
      </c>
      <c r="P1621" s="53"/>
      <c r="Q1621" s="14" t="str">
        <f t="shared" si="805"/>
        <v/>
      </c>
      <c r="R1621" s="57" t="str">
        <f t="shared" si="806"/>
        <v/>
      </c>
      <c r="S1621" s="58" t="str">
        <f>IF(B1621="","",IF(R1621="Refreshment Beverage",VLOOKUP(VALUE(Q1621),Rates!G$15:L$19,2,0),VLOOKUP(VALUE(Q1621),Rates!G$4:L$12,2,0)))</f>
        <v/>
      </c>
      <c r="T1621" s="58" t="str">
        <f t="shared" si="807"/>
        <v/>
      </c>
      <c r="U1621" s="58" t="str">
        <f t="shared" si="808"/>
        <v/>
      </c>
      <c r="V1621" s="58" t="str">
        <f t="shared" si="809"/>
        <v/>
      </c>
      <c r="W1621" s="58" t="str">
        <f t="shared" si="810"/>
        <v/>
      </c>
      <c r="X1621" s="59" t="str">
        <f t="shared" si="811"/>
        <v/>
      </c>
      <c r="Y1621" s="60" t="str">
        <f>IF(B:B="","",IF(R1621="Refreshment Beverage",VLOOKUP(Q1621,Rates!G$15:L$19,6,0)*W1621,VLOOKUP(Q1621,Rates!G$4:L$12,6,0)*W1621))</f>
        <v/>
      </c>
      <c r="Z1621" s="60" t="str">
        <f t="shared" si="812"/>
        <v/>
      </c>
      <c r="AA1621" s="60" t="str">
        <f t="shared" si="830"/>
        <v/>
      </c>
      <c r="AB1621" s="61" t="str" cm="1">
        <f t="array" ref="AB1621">IF(_xlfn.SINGLE(B:B)="","",IF(R1621="Refreshment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61" t="str" cm="1">
        <f t="array" ref="AC1621">IF(_xlfn.SINGLE(B:B)="","",IF(R1621="Refreshment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68">
        <f>IFERROR(IF(R1621="Beer","",IF(OR(Q1621=1,Q1621=2,Q1621=3,Q1621=4),VLOOKUP(Q1621,Rates!$A$31:$B$34,2,0)*W1621,IF(V1621=1,VLOOKUP(U1621,'REB BEV MIN MKUP'!B:E,4,0),IF(V1621&gt;1,VLOOKUP(VALUE(W1621),'REB BEV MIN MKUP'!O:Q,3,0),0)))),0)</f>
        <v>0</v>
      </c>
      <c r="AE1621" s="62" t="str">
        <f t="shared" si="813"/>
        <v/>
      </c>
      <c r="AF1621" s="63" t="str">
        <f t="shared" si="814"/>
        <v/>
      </c>
      <c r="AG1621" s="64" t="str">
        <f t="shared" si="815"/>
        <v/>
      </c>
      <c r="AH1621" s="65" t="str">
        <f t="shared" si="816"/>
        <v/>
      </c>
      <c r="AI1621" s="66" t="str">
        <f>IF(AE:AE="","",IF(R1621="Refreshment Beverage",AK1621*(Rates!J$19/100),ROUND(SUM(AH1621*(Rates!$J$8/100)),4)))</f>
        <v/>
      </c>
      <c r="AJ1621" s="67" t="str">
        <f t="shared" si="817"/>
        <v/>
      </c>
      <c r="AK1621" s="22" t="str">
        <f t="shared" si="818"/>
        <v/>
      </c>
      <c r="AL1621" s="62" t="str">
        <f t="shared" si="819"/>
        <v/>
      </c>
      <c r="AM1621" s="63" t="str">
        <f>IF(AS1621="","",IF(R1621="Refreshment Beverage",ROUND(AS1621*Rates!K$19,4),ROUND(AO1621*(VLOOKUP(VALUE(Q1621),Rates!G$4:L$12,3,0)),4)))</f>
        <v/>
      </c>
      <c r="AN1621" s="68" t="str">
        <f>IF(AS1621="","",IF(R1621="Refreshment Beverage",AS1621*(Rates!J$19/100),MAX(AM1621,AB1621)))</f>
        <v/>
      </c>
      <c r="AO1621" s="69" t="str">
        <f t="shared" si="820"/>
        <v/>
      </c>
      <c r="AP1621" s="69" t="str">
        <f t="shared" si="821"/>
        <v/>
      </c>
      <c r="AQ1621" s="70" t="str">
        <f>IF(AS1621="","",IF(R1621="Refreshment Beverage",ROUND(SUM(VLOOKUP(Q:Q,Rates!G$15:L$19,3,0)*(AS1621-Y1621-Z1621-AA1621)),4),ROUND(SUM(Rates!$K$8*AS1621),4)))</f>
        <v/>
      </c>
      <c r="AR1621" s="66" t="str">
        <f t="shared" si="822"/>
        <v/>
      </c>
      <c r="AS1621" s="22" t="str">
        <f t="shared" si="823"/>
        <v/>
      </c>
      <c r="AT1621" s="62" t="str">
        <f t="shared" si="824"/>
        <v/>
      </c>
      <c r="AU1621" s="63" t="str">
        <f>IF(AX1621="","",IF(R1621="Refreshment Beverage",ROUND((BA1621-Y1621-Z1621-AA1621)*VLOOKUP(VALUE(Q1621),Rates!G$15:L$19,3,0),4),ROUND(AW1621*(VLOOKUP(VALUE(Q1621),Rates!G:L,3,0)),4)))</f>
        <v/>
      </c>
      <c r="AV1621" s="68" t="str">
        <f t="shared" si="825"/>
        <v/>
      </c>
      <c r="AW1621" s="69" t="str">
        <f t="shared" si="826"/>
        <v/>
      </c>
      <c r="AX1621" s="65" t="str">
        <f t="shared" si="827"/>
        <v/>
      </c>
      <c r="AY1621" s="70" t="str">
        <f>IF(AX1621="","",IF(R1621="Refreshment Beverage",ROUND(SUM(AX1621*Rates!K$19),4),ROUND(SUM(AX1621*(Rates!J$8/100)),4)))</f>
        <v/>
      </c>
      <c r="AZ1621" s="67" t="str">
        <f t="shared" si="828"/>
        <v/>
      </c>
      <c r="BA1621" s="22" t="str">
        <f t="shared" si="829"/>
        <v/>
      </c>
      <c r="BD1621" s="171"/>
      <c r="BE1621" s="171"/>
      <c r="BF1621" s="171"/>
      <c r="BG1621" s="171"/>
    </row>
    <row r="1622" spans="11:59" ht="12.75" customHeight="1" x14ac:dyDescent="0.3">
      <c r="K1622" s="42" t="str">
        <f t="shared" si="801"/>
        <v/>
      </c>
      <c r="L1622" s="55" t="str">
        <f t="shared" si="802"/>
        <v/>
      </c>
      <c r="M1622" s="43" t="str">
        <f t="shared" si="803"/>
        <v/>
      </c>
      <c r="N1622" s="56" t="str" cm="1">
        <f t="array" ref="N1622">IFERROR(IF(_xlfn.SINGLE(B:B)="","",IF(R1622="Beer",SUM(LOOKUP(2,1/(Rates!$B$3:$B$5&lt;=W1622)/(Rates!$C$3:$C$5&gt;=W1622),Rates!$D$3:$D$5)*(X1622/100)*W1622),IF(R1622="Refreshment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56" t="str">
        <f t="shared" si="804"/>
        <v/>
      </c>
      <c r="P1622" s="53"/>
      <c r="Q1622" s="14" t="str">
        <f t="shared" si="805"/>
        <v/>
      </c>
      <c r="R1622" s="57" t="str">
        <f t="shared" si="806"/>
        <v/>
      </c>
      <c r="S1622" s="58" t="str">
        <f>IF(B1622="","",IF(R1622="Refreshment Beverage",VLOOKUP(VALUE(Q1622),Rates!G$15:L$19,2,0),VLOOKUP(VALUE(Q1622),Rates!G$4:L$12,2,0)))</f>
        <v/>
      </c>
      <c r="T1622" s="58" t="str">
        <f t="shared" si="807"/>
        <v/>
      </c>
      <c r="U1622" s="58" t="str">
        <f t="shared" si="808"/>
        <v/>
      </c>
      <c r="V1622" s="58" t="str">
        <f t="shared" si="809"/>
        <v/>
      </c>
      <c r="W1622" s="58" t="str">
        <f t="shared" si="810"/>
        <v/>
      </c>
      <c r="X1622" s="59" t="str">
        <f t="shared" si="811"/>
        <v/>
      </c>
      <c r="Y1622" s="60" t="str">
        <f>IF(B:B="","",IF(R1622="Refreshment Beverage",VLOOKUP(Q1622,Rates!G$15:L$19,6,0)*W1622,VLOOKUP(Q1622,Rates!G$4:L$12,6,0)*W1622))</f>
        <v/>
      </c>
      <c r="Z1622" s="60" t="str">
        <f t="shared" si="812"/>
        <v/>
      </c>
      <c r="AA1622" s="60" t="str">
        <f t="shared" si="830"/>
        <v/>
      </c>
      <c r="AB1622" s="61" t="str" cm="1">
        <f t="array" ref="AB1622">IF(_xlfn.SINGLE(B:B)="","",IF(R1622="Refreshment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61" t="str" cm="1">
        <f t="array" ref="AC1622">IF(_xlfn.SINGLE(B:B)="","",IF(R1622="Refreshment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68">
        <f>IFERROR(IF(R1622="Beer","",IF(OR(Q1622=1,Q1622=2,Q1622=3,Q1622=4),VLOOKUP(Q1622,Rates!$A$31:$B$34,2,0)*W1622,IF(V1622=1,VLOOKUP(U1622,'REB BEV MIN MKUP'!B:E,4,0),IF(V1622&gt;1,VLOOKUP(VALUE(W1622),'REB BEV MIN MKUP'!O:Q,3,0),0)))),0)</f>
        <v>0</v>
      </c>
      <c r="AE1622" s="62" t="str">
        <f t="shared" si="813"/>
        <v/>
      </c>
      <c r="AF1622" s="63" t="str">
        <f t="shared" si="814"/>
        <v/>
      </c>
      <c r="AG1622" s="64" t="str">
        <f t="shared" si="815"/>
        <v/>
      </c>
      <c r="AH1622" s="65" t="str">
        <f t="shared" si="816"/>
        <v/>
      </c>
      <c r="AI1622" s="66" t="str">
        <f>IF(AE:AE="","",IF(R1622="Refreshment Beverage",AK1622*(Rates!J$19/100),ROUND(SUM(AH1622*(Rates!$J$8/100)),4)))</f>
        <v/>
      </c>
      <c r="AJ1622" s="67" t="str">
        <f t="shared" si="817"/>
        <v/>
      </c>
      <c r="AK1622" s="22" t="str">
        <f t="shared" si="818"/>
        <v/>
      </c>
      <c r="AL1622" s="62" t="str">
        <f t="shared" si="819"/>
        <v/>
      </c>
      <c r="AM1622" s="63" t="str">
        <f>IF(AS1622="","",IF(R1622="Refreshment Beverage",ROUND(AS1622*Rates!K$19,4),ROUND(AO1622*(VLOOKUP(VALUE(Q1622),Rates!G$4:L$12,3,0)),4)))</f>
        <v/>
      </c>
      <c r="AN1622" s="68" t="str">
        <f>IF(AS1622="","",IF(R1622="Refreshment Beverage",AS1622*(Rates!J$19/100),MAX(AM1622,AB1622)))</f>
        <v/>
      </c>
      <c r="AO1622" s="69" t="str">
        <f t="shared" si="820"/>
        <v/>
      </c>
      <c r="AP1622" s="69" t="str">
        <f t="shared" si="821"/>
        <v/>
      </c>
      <c r="AQ1622" s="70" t="str">
        <f>IF(AS1622="","",IF(R1622="Refreshment Beverage",ROUND(SUM(VLOOKUP(Q:Q,Rates!G$15:L$19,3,0)*(AS1622-Y1622-Z1622-AA1622)),4),ROUND(SUM(Rates!$K$8*AS1622),4)))</f>
        <v/>
      </c>
      <c r="AR1622" s="66" t="str">
        <f t="shared" si="822"/>
        <v/>
      </c>
      <c r="AS1622" s="22" t="str">
        <f t="shared" si="823"/>
        <v/>
      </c>
      <c r="AT1622" s="62" t="str">
        <f t="shared" si="824"/>
        <v/>
      </c>
      <c r="AU1622" s="63" t="str">
        <f>IF(AX1622="","",IF(R1622="Refreshment Beverage",ROUND((BA1622-Y1622-Z1622-AA1622)*VLOOKUP(VALUE(Q1622),Rates!G$15:L$19,3,0),4),ROUND(AW1622*(VLOOKUP(VALUE(Q1622),Rates!G:L,3,0)),4)))</f>
        <v/>
      </c>
      <c r="AV1622" s="68" t="str">
        <f t="shared" si="825"/>
        <v/>
      </c>
      <c r="AW1622" s="69" t="str">
        <f t="shared" si="826"/>
        <v/>
      </c>
      <c r="AX1622" s="65" t="str">
        <f t="shared" si="827"/>
        <v/>
      </c>
      <c r="AY1622" s="70" t="str">
        <f>IF(AX1622="","",IF(R1622="Refreshment Beverage",ROUND(SUM(AX1622*Rates!K$19),4),ROUND(SUM(AX1622*(Rates!J$8/100)),4)))</f>
        <v/>
      </c>
      <c r="AZ1622" s="67" t="str">
        <f t="shared" si="828"/>
        <v/>
      </c>
      <c r="BA1622" s="22" t="str">
        <f t="shared" si="829"/>
        <v/>
      </c>
      <c r="BD1622" s="171"/>
      <c r="BE1622" s="171"/>
      <c r="BF1622" s="171"/>
      <c r="BG1622" s="171"/>
    </row>
    <row r="1623" spans="11:59" ht="12.75" customHeight="1" x14ac:dyDescent="0.3">
      <c r="K1623" s="42" t="str">
        <f t="shared" si="801"/>
        <v/>
      </c>
      <c r="L1623" s="55" t="str">
        <f t="shared" si="802"/>
        <v/>
      </c>
      <c r="M1623" s="43" t="str">
        <f t="shared" si="803"/>
        <v/>
      </c>
      <c r="N1623" s="56" t="str" cm="1">
        <f t="array" ref="N1623">IFERROR(IF(_xlfn.SINGLE(B:B)="","",IF(R1623="Beer",SUM(LOOKUP(2,1/(Rates!$B$3:$B$5&lt;=W1623)/(Rates!$C$3:$C$5&gt;=W1623),Rates!$D$3:$D$5)*(X1623/100)*W1623),IF(R1623="Refreshment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56" t="str">
        <f t="shared" si="804"/>
        <v/>
      </c>
      <c r="P1623" s="53"/>
      <c r="Q1623" s="14" t="str">
        <f t="shared" si="805"/>
        <v/>
      </c>
      <c r="R1623" s="57" t="str">
        <f t="shared" si="806"/>
        <v/>
      </c>
      <c r="S1623" s="58" t="str">
        <f>IF(B1623="","",IF(R1623="Refreshment Beverage",VLOOKUP(VALUE(Q1623),Rates!G$15:L$19,2,0),VLOOKUP(VALUE(Q1623),Rates!G$4:L$12,2,0)))</f>
        <v/>
      </c>
      <c r="T1623" s="58" t="str">
        <f t="shared" si="807"/>
        <v/>
      </c>
      <c r="U1623" s="58" t="str">
        <f t="shared" si="808"/>
        <v/>
      </c>
      <c r="V1623" s="58" t="str">
        <f t="shared" si="809"/>
        <v/>
      </c>
      <c r="W1623" s="58" t="str">
        <f t="shared" si="810"/>
        <v/>
      </c>
      <c r="X1623" s="59" t="str">
        <f t="shared" si="811"/>
        <v/>
      </c>
      <c r="Y1623" s="60" t="str">
        <f>IF(B:B="","",IF(R1623="Refreshment Beverage",VLOOKUP(Q1623,Rates!G$15:L$19,6,0)*W1623,VLOOKUP(Q1623,Rates!G$4:L$12,6,0)*W1623))</f>
        <v/>
      </c>
      <c r="Z1623" s="60" t="str">
        <f t="shared" si="812"/>
        <v/>
      </c>
      <c r="AA1623" s="60" t="str">
        <f t="shared" si="830"/>
        <v/>
      </c>
      <c r="AB1623" s="61" t="str" cm="1">
        <f t="array" ref="AB1623">IF(_xlfn.SINGLE(B:B)="","",IF(R1623="Refreshment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61" t="str" cm="1">
        <f t="array" ref="AC1623">IF(_xlfn.SINGLE(B:B)="","",IF(R1623="Refreshment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68">
        <f>IFERROR(IF(R1623="Beer","",IF(OR(Q1623=1,Q1623=2,Q1623=3,Q1623=4),VLOOKUP(Q1623,Rates!$A$31:$B$34,2,0)*W1623,IF(V1623=1,VLOOKUP(U1623,'REB BEV MIN MKUP'!B:E,4,0),IF(V1623&gt;1,VLOOKUP(VALUE(W1623),'REB BEV MIN MKUP'!O:Q,3,0),0)))),0)</f>
        <v>0</v>
      </c>
      <c r="AE1623" s="62" t="str">
        <f t="shared" si="813"/>
        <v/>
      </c>
      <c r="AF1623" s="63" t="str">
        <f t="shared" si="814"/>
        <v/>
      </c>
      <c r="AG1623" s="64" t="str">
        <f t="shared" si="815"/>
        <v/>
      </c>
      <c r="AH1623" s="65" t="str">
        <f t="shared" si="816"/>
        <v/>
      </c>
      <c r="AI1623" s="66" t="str">
        <f>IF(AE:AE="","",IF(R1623="Refreshment Beverage",AK1623*(Rates!J$19/100),ROUND(SUM(AH1623*(Rates!$J$8/100)),4)))</f>
        <v/>
      </c>
      <c r="AJ1623" s="67" t="str">
        <f t="shared" si="817"/>
        <v/>
      </c>
      <c r="AK1623" s="22" t="str">
        <f t="shared" si="818"/>
        <v/>
      </c>
      <c r="AL1623" s="62" t="str">
        <f t="shared" si="819"/>
        <v/>
      </c>
      <c r="AM1623" s="63" t="str">
        <f>IF(AS1623="","",IF(R1623="Refreshment Beverage",ROUND(AS1623*Rates!K$19,4),ROUND(AO1623*(VLOOKUP(VALUE(Q1623),Rates!G$4:L$12,3,0)),4)))</f>
        <v/>
      </c>
      <c r="AN1623" s="68" t="str">
        <f>IF(AS1623="","",IF(R1623="Refreshment Beverage",AS1623*(Rates!J$19/100),MAX(AM1623,AB1623)))</f>
        <v/>
      </c>
      <c r="AO1623" s="69" t="str">
        <f t="shared" si="820"/>
        <v/>
      </c>
      <c r="AP1623" s="69" t="str">
        <f t="shared" si="821"/>
        <v/>
      </c>
      <c r="AQ1623" s="70" t="str">
        <f>IF(AS1623="","",IF(R1623="Refreshment Beverage",ROUND(SUM(VLOOKUP(Q:Q,Rates!G$15:L$19,3,0)*(AS1623-Y1623-Z1623-AA1623)),4),ROUND(SUM(Rates!$K$8*AS1623),4)))</f>
        <v/>
      </c>
      <c r="AR1623" s="66" t="str">
        <f t="shared" si="822"/>
        <v/>
      </c>
      <c r="AS1623" s="22" t="str">
        <f t="shared" si="823"/>
        <v/>
      </c>
      <c r="AT1623" s="62" t="str">
        <f t="shared" si="824"/>
        <v/>
      </c>
      <c r="AU1623" s="63" t="str">
        <f>IF(AX1623="","",IF(R1623="Refreshment Beverage",ROUND((BA1623-Y1623-Z1623-AA1623)*VLOOKUP(VALUE(Q1623),Rates!G$15:L$19,3,0),4),ROUND(AW1623*(VLOOKUP(VALUE(Q1623),Rates!G:L,3,0)),4)))</f>
        <v/>
      </c>
      <c r="AV1623" s="68" t="str">
        <f t="shared" si="825"/>
        <v/>
      </c>
      <c r="AW1623" s="69" t="str">
        <f t="shared" si="826"/>
        <v/>
      </c>
      <c r="AX1623" s="65" t="str">
        <f t="shared" si="827"/>
        <v/>
      </c>
      <c r="AY1623" s="70" t="str">
        <f>IF(AX1623="","",IF(R1623="Refreshment Beverage",ROUND(SUM(AX1623*Rates!K$19),4),ROUND(SUM(AX1623*(Rates!J$8/100)),4)))</f>
        <v/>
      </c>
      <c r="AZ1623" s="67" t="str">
        <f t="shared" si="828"/>
        <v/>
      </c>
      <c r="BA1623" s="22" t="str">
        <f t="shared" si="829"/>
        <v/>
      </c>
      <c r="BD1623" s="171"/>
      <c r="BE1623" s="171"/>
      <c r="BF1623" s="171"/>
      <c r="BG1623" s="171"/>
    </row>
    <row r="1624" spans="11:59" ht="12.75" customHeight="1" x14ac:dyDescent="0.3">
      <c r="K1624" s="42" t="str">
        <f t="shared" si="801"/>
        <v/>
      </c>
      <c r="L1624" s="55" t="str">
        <f t="shared" si="802"/>
        <v/>
      </c>
      <c r="M1624" s="43" t="str">
        <f t="shared" si="803"/>
        <v/>
      </c>
      <c r="N1624" s="56" t="str" cm="1">
        <f t="array" ref="N1624">IFERROR(IF(_xlfn.SINGLE(B:B)="","",IF(R1624="Beer",SUM(LOOKUP(2,1/(Rates!$B$3:$B$5&lt;=W1624)/(Rates!$C$3:$C$5&gt;=W1624),Rates!$D$3:$D$5)*(X1624/100)*W1624),IF(R1624="Refreshment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56" t="str">
        <f t="shared" si="804"/>
        <v/>
      </c>
      <c r="P1624" s="53"/>
      <c r="Q1624" s="14" t="str">
        <f t="shared" si="805"/>
        <v/>
      </c>
      <c r="R1624" s="57" t="str">
        <f t="shared" si="806"/>
        <v/>
      </c>
      <c r="S1624" s="58" t="str">
        <f>IF(B1624="","",IF(R1624="Refreshment Beverage",VLOOKUP(VALUE(Q1624),Rates!G$15:L$19,2,0),VLOOKUP(VALUE(Q1624),Rates!G$4:L$12,2,0)))</f>
        <v/>
      </c>
      <c r="T1624" s="58" t="str">
        <f t="shared" si="807"/>
        <v/>
      </c>
      <c r="U1624" s="58" t="str">
        <f t="shared" si="808"/>
        <v/>
      </c>
      <c r="V1624" s="58" t="str">
        <f t="shared" si="809"/>
        <v/>
      </c>
      <c r="W1624" s="58" t="str">
        <f t="shared" si="810"/>
        <v/>
      </c>
      <c r="X1624" s="59" t="str">
        <f t="shared" si="811"/>
        <v/>
      </c>
      <c r="Y1624" s="60" t="str">
        <f>IF(B:B="","",IF(R1624="Refreshment Beverage",VLOOKUP(Q1624,Rates!G$15:L$19,6,0)*W1624,VLOOKUP(Q1624,Rates!G$4:L$12,6,0)*W1624))</f>
        <v/>
      </c>
      <c r="Z1624" s="60" t="str">
        <f t="shared" si="812"/>
        <v/>
      </c>
      <c r="AA1624" s="60" t="str">
        <f t="shared" si="830"/>
        <v/>
      </c>
      <c r="AB1624" s="61" t="str" cm="1">
        <f t="array" ref="AB1624">IF(_xlfn.SINGLE(B:B)="","",IF(R1624="Refreshment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61" t="str" cm="1">
        <f t="array" ref="AC1624">IF(_xlfn.SINGLE(B:B)="","",IF(R1624="Refreshment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68">
        <f>IFERROR(IF(R1624="Beer","",IF(OR(Q1624=1,Q1624=2,Q1624=3,Q1624=4),VLOOKUP(Q1624,Rates!$A$31:$B$34,2,0)*W1624,IF(V1624=1,VLOOKUP(U1624,'REB BEV MIN MKUP'!B:E,4,0),IF(V1624&gt;1,VLOOKUP(VALUE(W1624),'REB BEV MIN MKUP'!O:Q,3,0),0)))),0)</f>
        <v>0</v>
      </c>
      <c r="AE1624" s="62" t="str">
        <f t="shared" si="813"/>
        <v/>
      </c>
      <c r="AF1624" s="63" t="str">
        <f t="shared" si="814"/>
        <v/>
      </c>
      <c r="AG1624" s="64" t="str">
        <f t="shared" si="815"/>
        <v/>
      </c>
      <c r="AH1624" s="65" t="str">
        <f t="shared" si="816"/>
        <v/>
      </c>
      <c r="AI1624" s="66" t="str">
        <f>IF(AE:AE="","",IF(R1624="Refreshment Beverage",AK1624*(Rates!J$19/100),ROUND(SUM(AH1624*(Rates!$J$8/100)),4)))</f>
        <v/>
      </c>
      <c r="AJ1624" s="67" t="str">
        <f t="shared" si="817"/>
        <v/>
      </c>
      <c r="AK1624" s="22" t="str">
        <f t="shared" si="818"/>
        <v/>
      </c>
      <c r="AL1624" s="62" t="str">
        <f t="shared" si="819"/>
        <v/>
      </c>
      <c r="AM1624" s="63" t="str">
        <f>IF(AS1624="","",IF(R1624="Refreshment Beverage",ROUND(AS1624*Rates!K$19,4),ROUND(AO1624*(VLOOKUP(VALUE(Q1624),Rates!G$4:L$12,3,0)),4)))</f>
        <v/>
      </c>
      <c r="AN1624" s="68" t="str">
        <f>IF(AS1624="","",IF(R1624="Refreshment Beverage",AS1624*(Rates!J$19/100),MAX(AM1624,AB1624)))</f>
        <v/>
      </c>
      <c r="AO1624" s="69" t="str">
        <f t="shared" si="820"/>
        <v/>
      </c>
      <c r="AP1624" s="69" t="str">
        <f t="shared" si="821"/>
        <v/>
      </c>
      <c r="AQ1624" s="70" t="str">
        <f>IF(AS1624="","",IF(R1624="Refreshment Beverage",ROUND(SUM(VLOOKUP(Q:Q,Rates!G$15:L$19,3,0)*(AS1624-Y1624-Z1624-AA1624)),4),ROUND(SUM(Rates!$K$8*AS1624),4)))</f>
        <v/>
      </c>
      <c r="AR1624" s="66" t="str">
        <f t="shared" si="822"/>
        <v/>
      </c>
      <c r="AS1624" s="22" t="str">
        <f t="shared" si="823"/>
        <v/>
      </c>
      <c r="AT1624" s="62" t="str">
        <f t="shared" si="824"/>
        <v/>
      </c>
      <c r="AU1624" s="63" t="str">
        <f>IF(AX1624="","",IF(R1624="Refreshment Beverage",ROUND((BA1624-Y1624-Z1624-AA1624)*VLOOKUP(VALUE(Q1624),Rates!G$15:L$19,3,0),4),ROUND(AW1624*(VLOOKUP(VALUE(Q1624),Rates!G:L,3,0)),4)))</f>
        <v/>
      </c>
      <c r="AV1624" s="68" t="str">
        <f t="shared" si="825"/>
        <v/>
      </c>
      <c r="AW1624" s="69" t="str">
        <f t="shared" si="826"/>
        <v/>
      </c>
      <c r="AX1624" s="65" t="str">
        <f t="shared" si="827"/>
        <v/>
      </c>
      <c r="AY1624" s="70" t="str">
        <f>IF(AX1624="","",IF(R1624="Refreshment Beverage",ROUND(SUM(AX1624*Rates!K$19),4),ROUND(SUM(AX1624*(Rates!J$8/100)),4)))</f>
        <v/>
      </c>
      <c r="AZ1624" s="67" t="str">
        <f t="shared" si="828"/>
        <v/>
      </c>
      <c r="BA1624" s="22" t="str">
        <f t="shared" si="829"/>
        <v/>
      </c>
      <c r="BD1624" s="171"/>
      <c r="BE1624" s="171"/>
      <c r="BF1624" s="171"/>
      <c r="BG1624" s="171"/>
    </row>
    <row r="1625" spans="11:59" ht="12.75" customHeight="1" x14ac:dyDescent="0.3">
      <c r="K1625" s="42" t="str">
        <f t="shared" si="801"/>
        <v/>
      </c>
      <c r="L1625" s="55" t="str">
        <f t="shared" si="802"/>
        <v/>
      </c>
      <c r="M1625" s="43" t="str">
        <f t="shared" si="803"/>
        <v/>
      </c>
      <c r="N1625" s="56" t="str" cm="1">
        <f t="array" ref="N1625">IFERROR(IF(_xlfn.SINGLE(B:B)="","",IF(R1625="Beer",SUM(LOOKUP(2,1/(Rates!$B$3:$B$5&lt;=W1625)/(Rates!$C$3:$C$5&gt;=W1625),Rates!$D$3:$D$5)*(X1625/100)*W1625),IF(R1625="Refreshment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56" t="str">
        <f t="shared" si="804"/>
        <v/>
      </c>
      <c r="P1625" s="53"/>
      <c r="Q1625" s="14" t="str">
        <f t="shared" si="805"/>
        <v/>
      </c>
      <c r="R1625" s="57" t="str">
        <f t="shared" si="806"/>
        <v/>
      </c>
      <c r="S1625" s="58" t="str">
        <f>IF(B1625="","",IF(R1625="Refreshment Beverage",VLOOKUP(VALUE(Q1625),Rates!G$15:L$19,2,0),VLOOKUP(VALUE(Q1625),Rates!G$4:L$12,2,0)))</f>
        <v/>
      </c>
      <c r="T1625" s="58" t="str">
        <f t="shared" si="807"/>
        <v/>
      </c>
      <c r="U1625" s="58" t="str">
        <f t="shared" si="808"/>
        <v/>
      </c>
      <c r="V1625" s="58" t="str">
        <f t="shared" si="809"/>
        <v/>
      </c>
      <c r="W1625" s="58" t="str">
        <f t="shared" si="810"/>
        <v/>
      </c>
      <c r="X1625" s="59" t="str">
        <f t="shared" si="811"/>
        <v/>
      </c>
      <c r="Y1625" s="60" t="str">
        <f>IF(B:B="","",IF(R1625="Refreshment Beverage",VLOOKUP(Q1625,Rates!G$15:L$19,6,0)*W1625,VLOOKUP(Q1625,Rates!G$4:L$12,6,0)*W1625))</f>
        <v/>
      </c>
      <c r="Z1625" s="60" t="str">
        <f t="shared" si="812"/>
        <v/>
      </c>
      <c r="AA1625" s="60" t="str">
        <f t="shared" si="830"/>
        <v/>
      </c>
      <c r="AB1625" s="61" t="str" cm="1">
        <f t="array" ref="AB1625">IF(_xlfn.SINGLE(B:B)="","",IF(R1625="Refreshment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61" t="str" cm="1">
        <f t="array" ref="AC1625">IF(_xlfn.SINGLE(B:B)="","",IF(R1625="Refreshment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68">
        <f>IFERROR(IF(R1625="Beer","",IF(OR(Q1625=1,Q1625=2,Q1625=3,Q1625=4),VLOOKUP(Q1625,Rates!$A$31:$B$34,2,0)*W1625,IF(V1625=1,VLOOKUP(U1625,'REB BEV MIN MKUP'!B:E,4,0),IF(V1625&gt;1,VLOOKUP(VALUE(W1625),'REB BEV MIN MKUP'!O:Q,3,0),0)))),0)</f>
        <v>0</v>
      </c>
      <c r="AE1625" s="62" t="str">
        <f t="shared" si="813"/>
        <v/>
      </c>
      <c r="AF1625" s="63" t="str">
        <f t="shared" si="814"/>
        <v/>
      </c>
      <c r="AG1625" s="64" t="str">
        <f t="shared" si="815"/>
        <v/>
      </c>
      <c r="AH1625" s="65" t="str">
        <f t="shared" si="816"/>
        <v/>
      </c>
      <c r="AI1625" s="66" t="str">
        <f>IF(AE:AE="","",IF(R1625="Refreshment Beverage",AK1625*(Rates!J$19/100),ROUND(SUM(AH1625*(Rates!$J$8/100)),4)))</f>
        <v/>
      </c>
      <c r="AJ1625" s="67" t="str">
        <f t="shared" si="817"/>
        <v/>
      </c>
      <c r="AK1625" s="22" t="str">
        <f t="shared" si="818"/>
        <v/>
      </c>
      <c r="AL1625" s="62" t="str">
        <f t="shared" si="819"/>
        <v/>
      </c>
      <c r="AM1625" s="63" t="str">
        <f>IF(AS1625="","",IF(R1625="Refreshment Beverage",ROUND(AS1625*Rates!K$19,4),ROUND(AO1625*(VLOOKUP(VALUE(Q1625),Rates!G$4:L$12,3,0)),4)))</f>
        <v/>
      </c>
      <c r="AN1625" s="68" t="str">
        <f>IF(AS1625="","",IF(R1625="Refreshment Beverage",AS1625*(Rates!J$19/100),MAX(AM1625,AB1625)))</f>
        <v/>
      </c>
      <c r="AO1625" s="69" t="str">
        <f t="shared" si="820"/>
        <v/>
      </c>
      <c r="AP1625" s="69" t="str">
        <f t="shared" si="821"/>
        <v/>
      </c>
      <c r="AQ1625" s="70" t="str">
        <f>IF(AS1625="","",IF(R1625="Refreshment Beverage",ROUND(SUM(VLOOKUP(Q:Q,Rates!G$15:L$19,3,0)*(AS1625-Y1625-Z1625-AA1625)),4),ROUND(SUM(Rates!$K$8*AS1625),4)))</f>
        <v/>
      </c>
      <c r="AR1625" s="66" t="str">
        <f t="shared" si="822"/>
        <v/>
      </c>
      <c r="AS1625" s="22" t="str">
        <f t="shared" si="823"/>
        <v/>
      </c>
      <c r="AT1625" s="62" t="str">
        <f t="shared" si="824"/>
        <v/>
      </c>
      <c r="AU1625" s="63" t="str">
        <f>IF(AX1625="","",IF(R1625="Refreshment Beverage",ROUND((BA1625-Y1625-Z1625-AA1625)*VLOOKUP(VALUE(Q1625),Rates!G$15:L$19,3,0),4),ROUND(AW1625*(VLOOKUP(VALUE(Q1625),Rates!G:L,3,0)),4)))</f>
        <v/>
      </c>
      <c r="AV1625" s="68" t="str">
        <f t="shared" si="825"/>
        <v/>
      </c>
      <c r="AW1625" s="69" t="str">
        <f t="shared" si="826"/>
        <v/>
      </c>
      <c r="AX1625" s="65" t="str">
        <f t="shared" si="827"/>
        <v/>
      </c>
      <c r="AY1625" s="70" t="str">
        <f>IF(AX1625="","",IF(R1625="Refreshment Beverage",ROUND(SUM(AX1625*Rates!K$19),4),ROUND(SUM(AX1625*(Rates!J$8/100)),4)))</f>
        <v/>
      </c>
      <c r="AZ1625" s="67" t="str">
        <f t="shared" si="828"/>
        <v/>
      </c>
      <c r="BA1625" s="22" t="str">
        <f t="shared" si="829"/>
        <v/>
      </c>
      <c r="BD1625" s="171"/>
      <c r="BE1625" s="171"/>
      <c r="BF1625" s="171"/>
      <c r="BG1625" s="171"/>
    </row>
    <row r="1626" spans="11:59" ht="12.75" customHeight="1" x14ac:dyDescent="0.3">
      <c r="K1626" s="42" t="str">
        <f t="shared" si="801"/>
        <v/>
      </c>
      <c r="L1626" s="55" t="str">
        <f t="shared" si="802"/>
        <v/>
      </c>
      <c r="M1626" s="43" t="str">
        <f t="shared" si="803"/>
        <v/>
      </c>
      <c r="N1626" s="56" t="str" cm="1">
        <f t="array" ref="N1626">IFERROR(IF(_xlfn.SINGLE(B:B)="","",IF(R1626="Beer",SUM(LOOKUP(2,1/(Rates!$B$3:$B$5&lt;=W1626)/(Rates!$C$3:$C$5&gt;=W1626),Rates!$D$3:$D$5)*(X1626/100)*W1626),IF(R1626="Refreshment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56" t="str">
        <f t="shared" si="804"/>
        <v/>
      </c>
      <c r="P1626" s="53"/>
      <c r="Q1626" s="14" t="str">
        <f t="shared" si="805"/>
        <v/>
      </c>
      <c r="R1626" s="57" t="str">
        <f t="shared" si="806"/>
        <v/>
      </c>
      <c r="S1626" s="58" t="str">
        <f>IF(B1626="","",IF(R1626="Refreshment Beverage",VLOOKUP(VALUE(Q1626),Rates!G$15:L$19,2,0),VLOOKUP(VALUE(Q1626),Rates!G$4:L$12,2,0)))</f>
        <v/>
      </c>
      <c r="T1626" s="58" t="str">
        <f t="shared" si="807"/>
        <v/>
      </c>
      <c r="U1626" s="58" t="str">
        <f t="shared" si="808"/>
        <v/>
      </c>
      <c r="V1626" s="58" t="str">
        <f t="shared" si="809"/>
        <v/>
      </c>
      <c r="W1626" s="58" t="str">
        <f t="shared" si="810"/>
        <v/>
      </c>
      <c r="X1626" s="59" t="str">
        <f t="shared" si="811"/>
        <v/>
      </c>
      <c r="Y1626" s="60" t="str">
        <f>IF(B:B="","",IF(R1626="Refreshment Beverage",VLOOKUP(Q1626,Rates!G$15:L$19,6,0)*W1626,VLOOKUP(Q1626,Rates!G$4:L$12,6,0)*W1626))</f>
        <v/>
      </c>
      <c r="Z1626" s="60" t="str">
        <f t="shared" si="812"/>
        <v/>
      </c>
      <c r="AA1626" s="60" t="str">
        <f t="shared" si="830"/>
        <v/>
      </c>
      <c r="AB1626" s="61" t="str" cm="1">
        <f t="array" ref="AB1626">IF(_xlfn.SINGLE(B:B)="","",IF(R1626="Refreshment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61" t="str" cm="1">
        <f t="array" ref="AC1626">IF(_xlfn.SINGLE(B:B)="","",IF(R1626="Refreshment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68">
        <f>IFERROR(IF(R1626="Beer","",IF(OR(Q1626=1,Q1626=2,Q1626=3,Q1626=4),VLOOKUP(Q1626,Rates!$A$31:$B$34,2,0)*W1626,IF(V1626=1,VLOOKUP(U1626,'REB BEV MIN MKUP'!B:E,4,0),IF(V1626&gt;1,VLOOKUP(VALUE(W1626),'REB BEV MIN MKUP'!O:Q,3,0),0)))),0)</f>
        <v>0</v>
      </c>
      <c r="AE1626" s="62" t="str">
        <f t="shared" si="813"/>
        <v/>
      </c>
      <c r="AF1626" s="63" t="str">
        <f t="shared" si="814"/>
        <v/>
      </c>
      <c r="AG1626" s="64" t="str">
        <f t="shared" si="815"/>
        <v/>
      </c>
      <c r="AH1626" s="65" t="str">
        <f t="shared" si="816"/>
        <v/>
      </c>
      <c r="AI1626" s="66" t="str">
        <f>IF(AE:AE="","",IF(R1626="Refreshment Beverage",AK1626*(Rates!J$19/100),ROUND(SUM(AH1626*(Rates!$J$8/100)),4)))</f>
        <v/>
      </c>
      <c r="AJ1626" s="67" t="str">
        <f t="shared" si="817"/>
        <v/>
      </c>
      <c r="AK1626" s="22" t="str">
        <f t="shared" si="818"/>
        <v/>
      </c>
      <c r="AL1626" s="62" t="str">
        <f t="shared" si="819"/>
        <v/>
      </c>
      <c r="AM1626" s="63" t="str">
        <f>IF(AS1626="","",IF(R1626="Refreshment Beverage",ROUND(AS1626*Rates!K$19,4),ROUND(AO1626*(VLOOKUP(VALUE(Q1626),Rates!G$4:L$12,3,0)),4)))</f>
        <v/>
      </c>
      <c r="AN1626" s="68" t="str">
        <f>IF(AS1626="","",IF(R1626="Refreshment Beverage",AS1626*(Rates!J$19/100),MAX(AM1626,AB1626)))</f>
        <v/>
      </c>
      <c r="AO1626" s="69" t="str">
        <f t="shared" si="820"/>
        <v/>
      </c>
      <c r="AP1626" s="69" t="str">
        <f t="shared" si="821"/>
        <v/>
      </c>
      <c r="AQ1626" s="70" t="str">
        <f>IF(AS1626="","",IF(R1626="Refreshment Beverage",ROUND(SUM(VLOOKUP(Q:Q,Rates!G$15:L$19,3,0)*(AS1626-Y1626-Z1626-AA1626)),4),ROUND(SUM(Rates!$K$8*AS1626),4)))</f>
        <v/>
      </c>
      <c r="AR1626" s="66" t="str">
        <f t="shared" si="822"/>
        <v/>
      </c>
      <c r="AS1626" s="22" t="str">
        <f t="shared" si="823"/>
        <v/>
      </c>
      <c r="AT1626" s="62" t="str">
        <f t="shared" si="824"/>
        <v/>
      </c>
      <c r="AU1626" s="63" t="str">
        <f>IF(AX1626="","",IF(R1626="Refreshment Beverage",ROUND((BA1626-Y1626-Z1626-AA1626)*VLOOKUP(VALUE(Q1626),Rates!G$15:L$19,3,0),4),ROUND(AW1626*(VLOOKUP(VALUE(Q1626),Rates!G:L,3,0)),4)))</f>
        <v/>
      </c>
      <c r="AV1626" s="68" t="str">
        <f t="shared" si="825"/>
        <v/>
      </c>
      <c r="AW1626" s="69" t="str">
        <f t="shared" si="826"/>
        <v/>
      </c>
      <c r="AX1626" s="65" t="str">
        <f t="shared" si="827"/>
        <v/>
      </c>
      <c r="AY1626" s="70" t="str">
        <f>IF(AX1626="","",IF(R1626="Refreshment Beverage",ROUND(SUM(AX1626*Rates!K$19),4),ROUND(SUM(AX1626*(Rates!J$8/100)),4)))</f>
        <v/>
      </c>
      <c r="AZ1626" s="67" t="str">
        <f t="shared" si="828"/>
        <v/>
      </c>
      <c r="BA1626" s="22" t="str">
        <f t="shared" si="829"/>
        <v/>
      </c>
      <c r="BD1626" s="171"/>
      <c r="BE1626" s="171"/>
      <c r="BF1626" s="171"/>
      <c r="BG1626" s="171"/>
    </row>
    <row r="1627" spans="11:59" ht="12.75" customHeight="1" x14ac:dyDescent="0.3">
      <c r="K1627" s="42" t="str">
        <f t="shared" si="801"/>
        <v/>
      </c>
      <c r="L1627" s="55" t="str">
        <f t="shared" si="802"/>
        <v/>
      </c>
      <c r="M1627" s="43" t="str">
        <f t="shared" si="803"/>
        <v/>
      </c>
      <c r="N1627" s="56" t="str" cm="1">
        <f t="array" ref="N1627">IFERROR(IF(_xlfn.SINGLE(B:B)="","",IF(R1627="Beer",SUM(LOOKUP(2,1/(Rates!$B$3:$B$5&lt;=W1627)/(Rates!$C$3:$C$5&gt;=W1627),Rates!$D$3:$D$5)*(X1627/100)*W1627),IF(R1627="Refreshment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56" t="str">
        <f t="shared" si="804"/>
        <v/>
      </c>
      <c r="P1627" s="53"/>
      <c r="Q1627" s="14" t="str">
        <f t="shared" si="805"/>
        <v/>
      </c>
      <c r="R1627" s="57" t="str">
        <f t="shared" si="806"/>
        <v/>
      </c>
      <c r="S1627" s="58" t="str">
        <f>IF(B1627="","",IF(R1627="Refreshment Beverage",VLOOKUP(VALUE(Q1627),Rates!G$15:L$19,2,0),VLOOKUP(VALUE(Q1627),Rates!G$4:L$12,2,0)))</f>
        <v/>
      </c>
      <c r="T1627" s="58" t="str">
        <f t="shared" si="807"/>
        <v/>
      </c>
      <c r="U1627" s="58" t="str">
        <f t="shared" si="808"/>
        <v/>
      </c>
      <c r="V1627" s="58" t="str">
        <f t="shared" si="809"/>
        <v/>
      </c>
      <c r="W1627" s="58" t="str">
        <f t="shared" si="810"/>
        <v/>
      </c>
      <c r="X1627" s="59" t="str">
        <f t="shared" si="811"/>
        <v/>
      </c>
      <c r="Y1627" s="60" t="str">
        <f>IF(B:B="","",IF(R1627="Refreshment Beverage",VLOOKUP(Q1627,Rates!G$15:L$19,6,0)*W1627,VLOOKUP(Q1627,Rates!G$4:L$12,6,0)*W1627))</f>
        <v/>
      </c>
      <c r="Z1627" s="60" t="str">
        <f t="shared" si="812"/>
        <v/>
      </c>
      <c r="AA1627" s="60" t="str">
        <f t="shared" si="830"/>
        <v/>
      </c>
      <c r="AB1627" s="61" t="str" cm="1">
        <f t="array" ref="AB1627">IF(_xlfn.SINGLE(B:B)="","",IF(R1627="Refreshment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61" t="str" cm="1">
        <f t="array" ref="AC1627">IF(_xlfn.SINGLE(B:B)="","",IF(R1627="Refreshment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68">
        <f>IFERROR(IF(R1627="Beer","",IF(OR(Q1627=1,Q1627=2,Q1627=3,Q1627=4),VLOOKUP(Q1627,Rates!$A$31:$B$34,2,0)*W1627,IF(V1627=1,VLOOKUP(U1627,'REB BEV MIN MKUP'!B:E,4,0),IF(V1627&gt;1,VLOOKUP(VALUE(W1627),'REB BEV MIN MKUP'!O:Q,3,0),0)))),0)</f>
        <v>0</v>
      </c>
      <c r="AE1627" s="62" t="str">
        <f t="shared" si="813"/>
        <v/>
      </c>
      <c r="AF1627" s="63" t="str">
        <f t="shared" si="814"/>
        <v/>
      </c>
      <c r="AG1627" s="64" t="str">
        <f t="shared" si="815"/>
        <v/>
      </c>
      <c r="AH1627" s="65" t="str">
        <f t="shared" si="816"/>
        <v/>
      </c>
      <c r="AI1627" s="66" t="str">
        <f>IF(AE:AE="","",IF(R1627="Refreshment Beverage",AK1627*(Rates!J$19/100),ROUND(SUM(AH1627*(Rates!$J$8/100)),4)))</f>
        <v/>
      </c>
      <c r="AJ1627" s="67" t="str">
        <f t="shared" si="817"/>
        <v/>
      </c>
      <c r="AK1627" s="22" t="str">
        <f t="shared" si="818"/>
        <v/>
      </c>
      <c r="AL1627" s="62" t="str">
        <f t="shared" si="819"/>
        <v/>
      </c>
      <c r="AM1627" s="63" t="str">
        <f>IF(AS1627="","",IF(R1627="Refreshment Beverage",ROUND(AS1627*Rates!K$19,4),ROUND(AO1627*(VLOOKUP(VALUE(Q1627),Rates!G$4:L$12,3,0)),4)))</f>
        <v/>
      </c>
      <c r="AN1627" s="68" t="str">
        <f>IF(AS1627="","",IF(R1627="Refreshment Beverage",AS1627*(Rates!J$19/100),MAX(AM1627,AB1627)))</f>
        <v/>
      </c>
      <c r="AO1627" s="69" t="str">
        <f t="shared" si="820"/>
        <v/>
      </c>
      <c r="AP1627" s="69" t="str">
        <f t="shared" si="821"/>
        <v/>
      </c>
      <c r="AQ1627" s="70" t="str">
        <f>IF(AS1627="","",IF(R1627="Refreshment Beverage",ROUND(SUM(VLOOKUP(Q:Q,Rates!G$15:L$19,3,0)*(AS1627-Y1627-Z1627-AA1627)),4),ROUND(SUM(Rates!$K$8*AS1627),4)))</f>
        <v/>
      </c>
      <c r="AR1627" s="66" t="str">
        <f t="shared" si="822"/>
        <v/>
      </c>
      <c r="AS1627" s="22" t="str">
        <f t="shared" si="823"/>
        <v/>
      </c>
      <c r="AT1627" s="62" t="str">
        <f t="shared" si="824"/>
        <v/>
      </c>
      <c r="AU1627" s="63" t="str">
        <f>IF(AX1627="","",IF(R1627="Refreshment Beverage",ROUND((BA1627-Y1627-Z1627-AA1627)*VLOOKUP(VALUE(Q1627),Rates!G$15:L$19,3,0),4),ROUND(AW1627*(VLOOKUP(VALUE(Q1627),Rates!G:L,3,0)),4)))</f>
        <v/>
      </c>
      <c r="AV1627" s="68" t="str">
        <f t="shared" si="825"/>
        <v/>
      </c>
      <c r="AW1627" s="69" t="str">
        <f t="shared" si="826"/>
        <v/>
      </c>
      <c r="AX1627" s="65" t="str">
        <f t="shared" si="827"/>
        <v/>
      </c>
      <c r="AY1627" s="70" t="str">
        <f>IF(AX1627="","",IF(R1627="Refreshment Beverage",ROUND(SUM(AX1627*Rates!K$19),4),ROUND(SUM(AX1627*(Rates!J$8/100)),4)))</f>
        <v/>
      </c>
      <c r="AZ1627" s="67" t="str">
        <f t="shared" si="828"/>
        <v/>
      </c>
      <c r="BA1627" s="22" t="str">
        <f t="shared" si="829"/>
        <v/>
      </c>
      <c r="BD1627" s="171"/>
      <c r="BE1627" s="171"/>
      <c r="BF1627" s="171"/>
      <c r="BG1627" s="171"/>
    </row>
    <row r="1628" spans="11:59" ht="12.75" customHeight="1" x14ac:dyDescent="0.3">
      <c r="K1628" s="42" t="str">
        <f t="shared" si="801"/>
        <v/>
      </c>
      <c r="L1628" s="55" t="str">
        <f t="shared" si="802"/>
        <v/>
      </c>
      <c r="M1628" s="43" t="str">
        <f t="shared" si="803"/>
        <v/>
      </c>
      <c r="N1628" s="56" t="str" cm="1">
        <f t="array" ref="N1628">IFERROR(IF(_xlfn.SINGLE(B:B)="","",IF(R1628="Beer",SUM(LOOKUP(2,1/(Rates!$B$3:$B$5&lt;=W1628)/(Rates!$C$3:$C$5&gt;=W1628),Rates!$D$3:$D$5)*(X1628/100)*W1628),IF(R1628="Refreshment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56" t="str">
        <f t="shared" si="804"/>
        <v/>
      </c>
      <c r="P1628" s="53"/>
      <c r="Q1628" s="14" t="str">
        <f t="shared" si="805"/>
        <v/>
      </c>
      <c r="R1628" s="57" t="str">
        <f t="shared" si="806"/>
        <v/>
      </c>
      <c r="S1628" s="58" t="str">
        <f>IF(B1628="","",IF(R1628="Refreshment Beverage",VLOOKUP(VALUE(Q1628),Rates!G$15:L$19,2,0),VLOOKUP(VALUE(Q1628),Rates!G$4:L$12,2,0)))</f>
        <v/>
      </c>
      <c r="T1628" s="58" t="str">
        <f t="shared" si="807"/>
        <v/>
      </c>
      <c r="U1628" s="58" t="str">
        <f t="shared" si="808"/>
        <v/>
      </c>
      <c r="V1628" s="58" t="str">
        <f t="shared" si="809"/>
        <v/>
      </c>
      <c r="W1628" s="58" t="str">
        <f t="shared" si="810"/>
        <v/>
      </c>
      <c r="X1628" s="59" t="str">
        <f t="shared" si="811"/>
        <v/>
      </c>
      <c r="Y1628" s="60" t="str">
        <f>IF(B:B="","",IF(R1628="Refreshment Beverage",VLOOKUP(Q1628,Rates!G$15:L$19,6,0)*W1628,VLOOKUP(Q1628,Rates!G$4:L$12,6,0)*W1628))</f>
        <v/>
      </c>
      <c r="Z1628" s="60" t="str">
        <f t="shared" si="812"/>
        <v/>
      </c>
      <c r="AA1628" s="60" t="str">
        <f t="shared" si="830"/>
        <v/>
      </c>
      <c r="AB1628" s="61" t="str" cm="1">
        <f t="array" ref="AB1628">IF(_xlfn.SINGLE(B:B)="","",IF(R1628="Refreshment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61" t="str" cm="1">
        <f t="array" ref="AC1628">IF(_xlfn.SINGLE(B:B)="","",IF(R1628="Refreshment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68">
        <f>IFERROR(IF(R1628="Beer","",IF(OR(Q1628=1,Q1628=2,Q1628=3,Q1628=4),VLOOKUP(Q1628,Rates!$A$31:$B$34,2,0)*W1628,IF(V1628=1,VLOOKUP(U1628,'REB BEV MIN MKUP'!B:E,4,0),IF(V1628&gt;1,VLOOKUP(VALUE(W1628),'REB BEV MIN MKUP'!O:Q,3,0),0)))),0)</f>
        <v>0</v>
      </c>
      <c r="AE1628" s="62" t="str">
        <f t="shared" si="813"/>
        <v/>
      </c>
      <c r="AF1628" s="63" t="str">
        <f t="shared" si="814"/>
        <v/>
      </c>
      <c r="AG1628" s="64" t="str">
        <f t="shared" si="815"/>
        <v/>
      </c>
      <c r="AH1628" s="65" t="str">
        <f t="shared" si="816"/>
        <v/>
      </c>
      <c r="AI1628" s="66" t="str">
        <f>IF(AE:AE="","",IF(R1628="Refreshment Beverage",AK1628*(Rates!J$19/100),ROUND(SUM(AH1628*(Rates!$J$8/100)),4)))</f>
        <v/>
      </c>
      <c r="AJ1628" s="67" t="str">
        <f t="shared" si="817"/>
        <v/>
      </c>
      <c r="AK1628" s="22" t="str">
        <f t="shared" si="818"/>
        <v/>
      </c>
      <c r="AL1628" s="62" t="str">
        <f t="shared" si="819"/>
        <v/>
      </c>
      <c r="AM1628" s="63" t="str">
        <f>IF(AS1628="","",IF(R1628="Refreshment Beverage",ROUND(AS1628*Rates!K$19,4),ROUND(AO1628*(VLOOKUP(VALUE(Q1628),Rates!G$4:L$12,3,0)),4)))</f>
        <v/>
      </c>
      <c r="AN1628" s="68" t="str">
        <f>IF(AS1628="","",IF(R1628="Refreshment Beverage",AS1628*(Rates!J$19/100),MAX(AM1628,AB1628)))</f>
        <v/>
      </c>
      <c r="AO1628" s="69" t="str">
        <f t="shared" si="820"/>
        <v/>
      </c>
      <c r="AP1628" s="69" t="str">
        <f t="shared" si="821"/>
        <v/>
      </c>
      <c r="AQ1628" s="70" t="str">
        <f>IF(AS1628="","",IF(R1628="Refreshment Beverage",ROUND(SUM(VLOOKUP(Q:Q,Rates!G$15:L$19,3,0)*(AS1628-Y1628-Z1628-AA1628)),4),ROUND(SUM(Rates!$K$8*AS1628),4)))</f>
        <v/>
      </c>
      <c r="AR1628" s="66" t="str">
        <f t="shared" si="822"/>
        <v/>
      </c>
      <c r="AS1628" s="22" t="str">
        <f t="shared" si="823"/>
        <v/>
      </c>
      <c r="AT1628" s="62" t="str">
        <f t="shared" si="824"/>
        <v/>
      </c>
      <c r="AU1628" s="63" t="str">
        <f>IF(AX1628="","",IF(R1628="Refreshment Beverage",ROUND((BA1628-Y1628-Z1628-AA1628)*VLOOKUP(VALUE(Q1628),Rates!G$15:L$19,3,0),4),ROUND(AW1628*(VLOOKUP(VALUE(Q1628),Rates!G:L,3,0)),4)))</f>
        <v/>
      </c>
      <c r="AV1628" s="68" t="str">
        <f t="shared" si="825"/>
        <v/>
      </c>
      <c r="AW1628" s="69" t="str">
        <f t="shared" si="826"/>
        <v/>
      </c>
      <c r="AX1628" s="65" t="str">
        <f t="shared" si="827"/>
        <v/>
      </c>
      <c r="AY1628" s="70" t="str">
        <f>IF(AX1628="","",IF(R1628="Refreshment Beverage",ROUND(SUM(AX1628*Rates!K$19),4),ROUND(SUM(AX1628*(Rates!J$8/100)),4)))</f>
        <v/>
      </c>
      <c r="AZ1628" s="67" t="str">
        <f t="shared" si="828"/>
        <v/>
      </c>
      <c r="BA1628" s="22" t="str">
        <f t="shared" si="829"/>
        <v/>
      </c>
      <c r="BD1628" s="171"/>
      <c r="BE1628" s="171"/>
      <c r="BF1628" s="171"/>
      <c r="BG1628" s="171"/>
    </row>
    <row r="1629" spans="11:59" ht="12.75" customHeight="1" x14ac:dyDescent="0.3">
      <c r="K1629" s="42" t="str">
        <f t="shared" si="801"/>
        <v/>
      </c>
      <c r="L1629" s="55" t="str">
        <f t="shared" si="802"/>
        <v/>
      </c>
      <c r="M1629" s="43" t="str">
        <f t="shared" si="803"/>
        <v/>
      </c>
      <c r="N1629" s="56" t="str" cm="1">
        <f t="array" ref="N1629">IFERROR(IF(_xlfn.SINGLE(B:B)="","",IF(R1629="Beer",SUM(LOOKUP(2,1/(Rates!$B$3:$B$5&lt;=W1629)/(Rates!$C$3:$C$5&gt;=W1629),Rates!$D$3:$D$5)*(X1629/100)*W1629),IF(R1629="Refreshment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56" t="str">
        <f t="shared" si="804"/>
        <v/>
      </c>
      <c r="P1629" s="53"/>
      <c r="Q1629" s="14" t="str">
        <f t="shared" si="805"/>
        <v/>
      </c>
      <c r="R1629" s="57" t="str">
        <f t="shared" si="806"/>
        <v/>
      </c>
      <c r="S1629" s="58" t="str">
        <f>IF(B1629="","",IF(R1629="Refreshment Beverage",VLOOKUP(VALUE(Q1629),Rates!G$15:L$19,2,0),VLOOKUP(VALUE(Q1629),Rates!G$4:L$12,2,0)))</f>
        <v/>
      </c>
      <c r="T1629" s="58" t="str">
        <f t="shared" si="807"/>
        <v/>
      </c>
      <c r="U1629" s="58" t="str">
        <f t="shared" si="808"/>
        <v/>
      </c>
      <c r="V1629" s="58" t="str">
        <f t="shared" si="809"/>
        <v/>
      </c>
      <c r="W1629" s="58" t="str">
        <f t="shared" si="810"/>
        <v/>
      </c>
      <c r="X1629" s="59" t="str">
        <f t="shared" si="811"/>
        <v/>
      </c>
      <c r="Y1629" s="60" t="str">
        <f>IF(B:B="","",IF(R1629="Refreshment Beverage",VLOOKUP(Q1629,Rates!G$15:L$19,6,0)*W1629,VLOOKUP(Q1629,Rates!G$4:L$12,6,0)*W1629))</f>
        <v/>
      </c>
      <c r="Z1629" s="60" t="str">
        <f t="shared" si="812"/>
        <v/>
      </c>
      <c r="AA1629" s="60" t="str">
        <f t="shared" si="830"/>
        <v/>
      </c>
      <c r="AB1629" s="61" t="str" cm="1">
        <f t="array" ref="AB1629">IF(_xlfn.SINGLE(B:B)="","",IF(R1629="Refreshment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61" t="str" cm="1">
        <f t="array" ref="AC1629">IF(_xlfn.SINGLE(B:B)="","",IF(R1629="Refreshment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68">
        <f>IFERROR(IF(R1629="Beer","",IF(OR(Q1629=1,Q1629=2,Q1629=3,Q1629=4),VLOOKUP(Q1629,Rates!$A$31:$B$34,2,0)*W1629,IF(V1629=1,VLOOKUP(U1629,'REB BEV MIN MKUP'!B:E,4,0),IF(V1629&gt;1,VLOOKUP(VALUE(W1629),'REB BEV MIN MKUP'!O:Q,3,0),0)))),0)</f>
        <v>0</v>
      </c>
      <c r="AE1629" s="62" t="str">
        <f t="shared" si="813"/>
        <v/>
      </c>
      <c r="AF1629" s="63" t="str">
        <f t="shared" si="814"/>
        <v/>
      </c>
      <c r="AG1629" s="64" t="str">
        <f t="shared" si="815"/>
        <v/>
      </c>
      <c r="AH1629" s="65" t="str">
        <f t="shared" si="816"/>
        <v/>
      </c>
      <c r="AI1629" s="66" t="str">
        <f>IF(AE:AE="","",IF(R1629="Refreshment Beverage",AK1629*(Rates!J$19/100),ROUND(SUM(AH1629*(Rates!$J$8/100)),4)))</f>
        <v/>
      </c>
      <c r="AJ1629" s="67" t="str">
        <f t="shared" si="817"/>
        <v/>
      </c>
      <c r="AK1629" s="22" t="str">
        <f t="shared" si="818"/>
        <v/>
      </c>
      <c r="AL1629" s="62" t="str">
        <f t="shared" si="819"/>
        <v/>
      </c>
      <c r="AM1629" s="63" t="str">
        <f>IF(AS1629="","",IF(R1629="Refreshment Beverage",ROUND(AS1629*Rates!K$19,4),ROUND(AO1629*(VLOOKUP(VALUE(Q1629),Rates!G$4:L$12,3,0)),4)))</f>
        <v/>
      </c>
      <c r="AN1629" s="68" t="str">
        <f>IF(AS1629="","",IF(R1629="Refreshment Beverage",AS1629*(Rates!J$19/100),MAX(AM1629,AB1629)))</f>
        <v/>
      </c>
      <c r="AO1629" s="69" t="str">
        <f t="shared" si="820"/>
        <v/>
      </c>
      <c r="AP1629" s="69" t="str">
        <f t="shared" si="821"/>
        <v/>
      </c>
      <c r="AQ1629" s="70" t="str">
        <f>IF(AS1629="","",IF(R1629="Refreshment Beverage",ROUND(SUM(VLOOKUP(Q:Q,Rates!G$15:L$19,3,0)*(AS1629-Y1629-Z1629-AA1629)),4),ROUND(SUM(Rates!$K$8*AS1629),4)))</f>
        <v/>
      </c>
      <c r="AR1629" s="66" t="str">
        <f t="shared" si="822"/>
        <v/>
      </c>
      <c r="AS1629" s="22" t="str">
        <f t="shared" si="823"/>
        <v/>
      </c>
      <c r="AT1629" s="62" t="str">
        <f t="shared" si="824"/>
        <v/>
      </c>
      <c r="AU1629" s="63" t="str">
        <f>IF(AX1629="","",IF(R1629="Refreshment Beverage",ROUND((BA1629-Y1629-Z1629-AA1629)*VLOOKUP(VALUE(Q1629),Rates!G$15:L$19,3,0),4),ROUND(AW1629*(VLOOKUP(VALUE(Q1629),Rates!G:L,3,0)),4)))</f>
        <v/>
      </c>
      <c r="AV1629" s="68" t="str">
        <f t="shared" si="825"/>
        <v/>
      </c>
      <c r="AW1629" s="69" t="str">
        <f t="shared" si="826"/>
        <v/>
      </c>
      <c r="AX1629" s="65" t="str">
        <f t="shared" si="827"/>
        <v/>
      </c>
      <c r="AY1629" s="70" t="str">
        <f>IF(AX1629="","",IF(R1629="Refreshment Beverage",ROUND(SUM(AX1629*Rates!K$19),4),ROUND(SUM(AX1629*(Rates!J$8/100)),4)))</f>
        <v/>
      </c>
      <c r="AZ1629" s="67" t="str">
        <f t="shared" si="828"/>
        <v/>
      </c>
      <c r="BA1629" s="22" t="str">
        <f t="shared" si="829"/>
        <v/>
      </c>
      <c r="BD1629" s="171"/>
      <c r="BE1629" s="171"/>
      <c r="BF1629" s="171"/>
      <c r="BG1629" s="171"/>
    </row>
    <row r="1630" spans="11:59" ht="12.75" customHeight="1" x14ac:dyDescent="0.3">
      <c r="K1630" s="42" t="str">
        <f t="shared" si="801"/>
        <v/>
      </c>
      <c r="L1630" s="55" t="str">
        <f t="shared" si="802"/>
        <v/>
      </c>
      <c r="M1630" s="43" t="str">
        <f t="shared" si="803"/>
        <v/>
      </c>
      <c r="N1630" s="56" t="str" cm="1">
        <f t="array" ref="N1630">IFERROR(IF(_xlfn.SINGLE(B:B)="","",IF(R1630="Beer",SUM(LOOKUP(2,1/(Rates!$B$3:$B$5&lt;=W1630)/(Rates!$C$3:$C$5&gt;=W1630),Rates!$D$3:$D$5)*(X1630/100)*W1630),IF(R1630="Refreshment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56" t="str">
        <f t="shared" si="804"/>
        <v/>
      </c>
      <c r="P1630" s="53"/>
      <c r="Q1630" s="14" t="str">
        <f t="shared" si="805"/>
        <v/>
      </c>
      <c r="R1630" s="57" t="str">
        <f t="shared" si="806"/>
        <v/>
      </c>
      <c r="S1630" s="58" t="str">
        <f>IF(B1630="","",IF(R1630="Refreshment Beverage",VLOOKUP(VALUE(Q1630),Rates!G$15:L$19,2,0),VLOOKUP(VALUE(Q1630),Rates!G$4:L$12,2,0)))</f>
        <v/>
      </c>
      <c r="T1630" s="58" t="str">
        <f t="shared" si="807"/>
        <v/>
      </c>
      <c r="U1630" s="58" t="str">
        <f t="shared" si="808"/>
        <v/>
      </c>
      <c r="V1630" s="58" t="str">
        <f t="shared" si="809"/>
        <v/>
      </c>
      <c r="W1630" s="58" t="str">
        <f t="shared" si="810"/>
        <v/>
      </c>
      <c r="X1630" s="59" t="str">
        <f t="shared" si="811"/>
        <v/>
      </c>
      <c r="Y1630" s="60" t="str">
        <f>IF(B:B="","",IF(R1630="Refreshment Beverage",VLOOKUP(Q1630,Rates!G$15:L$19,6,0)*W1630,VLOOKUP(Q1630,Rates!G$4:L$12,6,0)*W1630))</f>
        <v/>
      </c>
      <c r="Z1630" s="60" t="str">
        <f t="shared" si="812"/>
        <v/>
      </c>
      <c r="AA1630" s="60" t="str">
        <f t="shared" si="830"/>
        <v/>
      </c>
      <c r="AB1630" s="61" t="str" cm="1">
        <f t="array" ref="AB1630">IF(_xlfn.SINGLE(B:B)="","",IF(R1630="Refreshment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61" t="str" cm="1">
        <f t="array" ref="AC1630">IF(_xlfn.SINGLE(B:B)="","",IF(R1630="Refreshment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68">
        <f>IFERROR(IF(R1630="Beer","",IF(OR(Q1630=1,Q1630=2,Q1630=3,Q1630=4),VLOOKUP(Q1630,Rates!$A$31:$B$34,2,0)*W1630,IF(V1630=1,VLOOKUP(U1630,'REB BEV MIN MKUP'!B:E,4,0),IF(V1630&gt;1,VLOOKUP(VALUE(W1630),'REB BEV MIN MKUP'!O:Q,3,0),0)))),0)</f>
        <v>0</v>
      </c>
      <c r="AE1630" s="62" t="str">
        <f t="shared" si="813"/>
        <v/>
      </c>
      <c r="AF1630" s="63" t="str">
        <f t="shared" si="814"/>
        <v/>
      </c>
      <c r="AG1630" s="64" t="str">
        <f t="shared" si="815"/>
        <v/>
      </c>
      <c r="AH1630" s="65" t="str">
        <f t="shared" si="816"/>
        <v/>
      </c>
      <c r="AI1630" s="66" t="str">
        <f>IF(AE:AE="","",IF(R1630="Refreshment Beverage",AK1630*(Rates!J$19/100),ROUND(SUM(AH1630*(Rates!$J$8/100)),4)))</f>
        <v/>
      </c>
      <c r="AJ1630" s="67" t="str">
        <f t="shared" si="817"/>
        <v/>
      </c>
      <c r="AK1630" s="22" t="str">
        <f t="shared" si="818"/>
        <v/>
      </c>
      <c r="AL1630" s="62" t="str">
        <f t="shared" si="819"/>
        <v/>
      </c>
      <c r="AM1630" s="63" t="str">
        <f>IF(AS1630="","",IF(R1630="Refreshment Beverage",ROUND(AS1630*Rates!K$19,4),ROUND(AO1630*(VLOOKUP(VALUE(Q1630),Rates!G$4:L$12,3,0)),4)))</f>
        <v/>
      </c>
      <c r="AN1630" s="68" t="str">
        <f>IF(AS1630="","",IF(R1630="Refreshment Beverage",AS1630*(Rates!J$19/100),MAX(AM1630,AB1630)))</f>
        <v/>
      </c>
      <c r="AO1630" s="69" t="str">
        <f t="shared" si="820"/>
        <v/>
      </c>
      <c r="AP1630" s="69" t="str">
        <f t="shared" si="821"/>
        <v/>
      </c>
      <c r="AQ1630" s="70" t="str">
        <f>IF(AS1630="","",IF(R1630="Refreshment Beverage",ROUND(SUM(VLOOKUP(Q:Q,Rates!G$15:L$19,3,0)*(AS1630-Y1630-Z1630-AA1630)),4),ROUND(SUM(Rates!$K$8*AS1630),4)))</f>
        <v/>
      </c>
      <c r="AR1630" s="66" t="str">
        <f t="shared" si="822"/>
        <v/>
      </c>
      <c r="AS1630" s="22" t="str">
        <f t="shared" si="823"/>
        <v/>
      </c>
      <c r="AT1630" s="62" t="str">
        <f t="shared" si="824"/>
        <v/>
      </c>
      <c r="AU1630" s="63" t="str">
        <f>IF(AX1630="","",IF(R1630="Refreshment Beverage",ROUND((BA1630-Y1630-Z1630-AA1630)*VLOOKUP(VALUE(Q1630),Rates!G$15:L$19,3,0),4),ROUND(AW1630*(VLOOKUP(VALUE(Q1630),Rates!G:L,3,0)),4)))</f>
        <v/>
      </c>
      <c r="AV1630" s="68" t="str">
        <f t="shared" si="825"/>
        <v/>
      </c>
      <c r="AW1630" s="69" t="str">
        <f t="shared" si="826"/>
        <v/>
      </c>
      <c r="AX1630" s="65" t="str">
        <f t="shared" si="827"/>
        <v/>
      </c>
      <c r="AY1630" s="70" t="str">
        <f>IF(AX1630="","",IF(R1630="Refreshment Beverage",ROUND(SUM(AX1630*Rates!K$19),4),ROUND(SUM(AX1630*(Rates!J$8/100)),4)))</f>
        <v/>
      </c>
      <c r="AZ1630" s="67" t="str">
        <f t="shared" si="828"/>
        <v/>
      </c>
      <c r="BA1630" s="22" t="str">
        <f t="shared" si="829"/>
        <v/>
      </c>
      <c r="BD1630" s="171"/>
      <c r="BE1630" s="171"/>
      <c r="BF1630" s="171"/>
      <c r="BG1630" s="171"/>
    </row>
    <row r="1631" spans="11:59" ht="12.75" customHeight="1" x14ac:dyDescent="0.3">
      <c r="K1631" s="42" t="str">
        <f t="shared" si="801"/>
        <v/>
      </c>
      <c r="L1631" s="55" t="str">
        <f t="shared" si="802"/>
        <v/>
      </c>
      <c r="M1631" s="43" t="str">
        <f t="shared" si="803"/>
        <v/>
      </c>
      <c r="N1631" s="56" t="str" cm="1">
        <f t="array" ref="N1631">IFERROR(IF(_xlfn.SINGLE(B:B)="","",IF(R1631="Beer",SUM(LOOKUP(2,1/(Rates!$B$3:$B$5&lt;=W1631)/(Rates!$C$3:$C$5&gt;=W1631),Rates!$D$3:$D$5)*(X1631/100)*W1631),IF(R1631="Refreshment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56" t="str">
        <f t="shared" si="804"/>
        <v/>
      </c>
      <c r="P1631" s="53"/>
      <c r="Q1631" s="14" t="str">
        <f t="shared" si="805"/>
        <v/>
      </c>
      <c r="R1631" s="57" t="str">
        <f t="shared" si="806"/>
        <v/>
      </c>
      <c r="S1631" s="58" t="str">
        <f>IF(B1631="","",IF(R1631="Refreshment Beverage",VLOOKUP(VALUE(Q1631),Rates!G$15:L$19,2,0),VLOOKUP(VALUE(Q1631),Rates!G$4:L$12,2,0)))</f>
        <v/>
      </c>
      <c r="T1631" s="58" t="str">
        <f t="shared" si="807"/>
        <v/>
      </c>
      <c r="U1631" s="58" t="str">
        <f t="shared" si="808"/>
        <v/>
      </c>
      <c r="V1631" s="58" t="str">
        <f t="shared" si="809"/>
        <v/>
      </c>
      <c r="W1631" s="58" t="str">
        <f t="shared" si="810"/>
        <v/>
      </c>
      <c r="X1631" s="59" t="str">
        <f t="shared" si="811"/>
        <v/>
      </c>
      <c r="Y1631" s="60" t="str">
        <f>IF(B:B="","",IF(R1631="Refreshment Beverage",VLOOKUP(Q1631,Rates!G$15:L$19,6,0)*W1631,VLOOKUP(Q1631,Rates!G$4:L$12,6,0)*W1631))</f>
        <v/>
      </c>
      <c r="Z1631" s="60" t="str">
        <f t="shared" si="812"/>
        <v/>
      </c>
      <c r="AA1631" s="60" t="str">
        <f t="shared" si="830"/>
        <v/>
      </c>
      <c r="AB1631" s="61" t="str" cm="1">
        <f t="array" ref="AB1631">IF(_xlfn.SINGLE(B:B)="","",IF(R1631="Refreshment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61" t="str" cm="1">
        <f t="array" ref="AC1631">IF(_xlfn.SINGLE(B:B)="","",IF(R1631="Refreshment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68">
        <f>IFERROR(IF(R1631="Beer","",IF(OR(Q1631=1,Q1631=2,Q1631=3,Q1631=4),VLOOKUP(Q1631,Rates!$A$31:$B$34,2,0)*W1631,IF(V1631=1,VLOOKUP(U1631,'REB BEV MIN MKUP'!B:E,4,0),IF(V1631&gt;1,VLOOKUP(VALUE(W1631),'REB BEV MIN MKUP'!O:Q,3,0),0)))),0)</f>
        <v>0</v>
      </c>
      <c r="AE1631" s="62" t="str">
        <f t="shared" si="813"/>
        <v/>
      </c>
      <c r="AF1631" s="63" t="str">
        <f t="shared" si="814"/>
        <v/>
      </c>
      <c r="AG1631" s="64" t="str">
        <f t="shared" si="815"/>
        <v/>
      </c>
      <c r="AH1631" s="65" t="str">
        <f t="shared" si="816"/>
        <v/>
      </c>
      <c r="AI1631" s="66" t="str">
        <f>IF(AE:AE="","",IF(R1631="Refreshment Beverage",AK1631*(Rates!J$19/100),ROUND(SUM(AH1631*(Rates!$J$8/100)),4)))</f>
        <v/>
      </c>
      <c r="AJ1631" s="67" t="str">
        <f t="shared" si="817"/>
        <v/>
      </c>
      <c r="AK1631" s="22" t="str">
        <f t="shared" si="818"/>
        <v/>
      </c>
      <c r="AL1631" s="62" t="str">
        <f t="shared" si="819"/>
        <v/>
      </c>
      <c r="AM1631" s="63" t="str">
        <f>IF(AS1631="","",IF(R1631="Refreshment Beverage",ROUND(AS1631*Rates!K$19,4),ROUND(AO1631*(VLOOKUP(VALUE(Q1631),Rates!G$4:L$12,3,0)),4)))</f>
        <v/>
      </c>
      <c r="AN1631" s="68" t="str">
        <f>IF(AS1631="","",IF(R1631="Refreshment Beverage",AS1631*(Rates!J$19/100),MAX(AM1631,AB1631)))</f>
        <v/>
      </c>
      <c r="AO1631" s="69" t="str">
        <f t="shared" si="820"/>
        <v/>
      </c>
      <c r="AP1631" s="69" t="str">
        <f t="shared" si="821"/>
        <v/>
      </c>
      <c r="AQ1631" s="70" t="str">
        <f>IF(AS1631="","",IF(R1631="Refreshment Beverage",ROUND(SUM(VLOOKUP(Q:Q,Rates!G$15:L$19,3,0)*(AS1631-Y1631-Z1631-AA1631)),4),ROUND(SUM(Rates!$K$8*AS1631),4)))</f>
        <v/>
      </c>
      <c r="AR1631" s="66" t="str">
        <f t="shared" si="822"/>
        <v/>
      </c>
      <c r="AS1631" s="22" t="str">
        <f t="shared" si="823"/>
        <v/>
      </c>
      <c r="AT1631" s="62" t="str">
        <f t="shared" si="824"/>
        <v/>
      </c>
      <c r="AU1631" s="63" t="str">
        <f>IF(AX1631="","",IF(R1631="Refreshment Beverage",ROUND((BA1631-Y1631-Z1631-AA1631)*VLOOKUP(VALUE(Q1631),Rates!G$15:L$19,3,0),4),ROUND(AW1631*(VLOOKUP(VALUE(Q1631),Rates!G:L,3,0)),4)))</f>
        <v/>
      </c>
      <c r="AV1631" s="68" t="str">
        <f t="shared" si="825"/>
        <v/>
      </c>
      <c r="AW1631" s="69" t="str">
        <f t="shared" si="826"/>
        <v/>
      </c>
      <c r="AX1631" s="65" t="str">
        <f t="shared" si="827"/>
        <v/>
      </c>
      <c r="AY1631" s="70" t="str">
        <f>IF(AX1631="","",IF(R1631="Refreshment Beverage",ROUND(SUM(AX1631*Rates!K$19),4),ROUND(SUM(AX1631*(Rates!J$8/100)),4)))</f>
        <v/>
      </c>
      <c r="AZ1631" s="67" t="str">
        <f t="shared" si="828"/>
        <v/>
      </c>
      <c r="BA1631" s="22" t="str">
        <f t="shared" si="829"/>
        <v/>
      </c>
      <c r="BD1631" s="171"/>
      <c r="BE1631" s="171"/>
      <c r="BF1631" s="171"/>
      <c r="BG1631" s="171"/>
    </row>
    <row r="1632" spans="11:59" ht="12.75" customHeight="1" x14ac:dyDescent="0.3">
      <c r="K1632" s="42" t="str">
        <f t="shared" si="801"/>
        <v/>
      </c>
      <c r="L1632" s="55" t="str">
        <f t="shared" si="802"/>
        <v/>
      </c>
      <c r="M1632" s="43" t="str">
        <f t="shared" si="803"/>
        <v/>
      </c>
      <c r="N1632" s="56" t="str" cm="1">
        <f t="array" ref="N1632">IFERROR(IF(_xlfn.SINGLE(B:B)="","",IF(R1632="Beer",SUM(LOOKUP(2,1/(Rates!$B$3:$B$5&lt;=W1632)/(Rates!$C$3:$C$5&gt;=W1632),Rates!$D$3:$D$5)*(X1632/100)*W1632),IF(R1632="Refreshment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56" t="str">
        <f t="shared" si="804"/>
        <v/>
      </c>
      <c r="P1632" s="53"/>
      <c r="Q1632" s="14" t="str">
        <f t="shared" si="805"/>
        <v/>
      </c>
      <c r="R1632" s="57" t="str">
        <f t="shared" si="806"/>
        <v/>
      </c>
      <c r="S1632" s="58" t="str">
        <f>IF(B1632="","",IF(R1632="Refreshment Beverage",VLOOKUP(VALUE(Q1632),Rates!G$15:L$19,2,0),VLOOKUP(VALUE(Q1632),Rates!G$4:L$12,2,0)))</f>
        <v/>
      </c>
      <c r="T1632" s="58" t="str">
        <f t="shared" si="807"/>
        <v/>
      </c>
      <c r="U1632" s="58" t="str">
        <f t="shared" si="808"/>
        <v/>
      </c>
      <c r="V1632" s="58" t="str">
        <f t="shared" si="809"/>
        <v/>
      </c>
      <c r="W1632" s="58" t="str">
        <f t="shared" si="810"/>
        <v/>
      </c>
      <c r="X1632" s="59" t="str">
        <f t="shared" si="811"/>
        <v/>
      </c>
      <c r="Y1632" s="60" t="str">
        <f>IF(B:B="","",IF(R1632="Refreshment Beverage",VLOOKUP(Q1632,Rates!G$15:L$19,6,0)*W1632,VLOOKUP(Q1632,Rates!G$4:L$12,6,0)*W1632))</f>
        <v/>
      </c>
      <c r="Z1632" s="60" t="str">
        <f t="shared" si="812"/>
        <v/>
      </c>
      <c r="AA1632" s="60" t="str">
        <f t="shared" si="830"/>
        <v/>
      </c>
      <c r="AB1632" s="61" t="str" cm="1">
        <f t="array" ref="AB1632">IF(_xlfn.SINGLE(B:B)="","",IF(R1632="Refreshment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61" t="str" cm="1">
        <f t="array" ref="AC1632">IF(_xlfn.SINGLE(B:B)="","",IF(R1632="Refreshment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68">
        <f>IFERROR(IF(R1632="Beer","",IF(OR(Q1632=1,Q1632=2,Q1632=3,Q1632=4),VLOOKUP(Q1632,Rates!$A$31:$B$34,2,0)*W1632,IF(V1632=1,VLOOKUP(U1632,'REB BEV MIN MKUP'!B:E,4,0),IF(V1632&gt;1,VLOOKUP(VALUE(W1632),'REB BEV MIN MKUP'!O:Q,3,0),0)))),0)</f>
        <v>0</v>
      </c>
      <c r="AE1632" s="62" t="str">
        <f t="shared" si="813"/>
        <v/>
      </c>
      <c r="AF1632" s="63" t="str">
        <f t="shared" si="814"/>
        <v/>
      </c>
      <c r="AG1632" s="64" t="str">
        <f t="shared" si="815"/>
        <v/>
      </c>
      <c r="AH1632" s="65" t="str">
        <f t="shared" si="816"/>
        <v/>
      </c>
      <c r="AI1632" s="66" t="str">
        <f>IF(AE:AE="","",IF(R1632="Refreshment Beverage",AK1632*(Rates!J$19/100),ROUND(SUM(AH1632*(Rates!$J$8/100)),4)))</f>
        <v/>
      </c>
      <c r="AJ1632" s="67" t="str">
        <f t="shared" si="817"/>
        <v/>
      </c>
      <c r="AK1632" s="22" t="str">
        <f t="shared" si="818"/>
        <v/>
      </c>
      <c r="AL1632" s="62" t="str">
        <f t="shared" si="819"/>
        <v/>
      </c>
      <c r="AM1632" s="63" t="str">
        <f>IF(AS1632="","",IF(R1632="Refreshment Beverage",ROUND(AS1632*Rates!K$19,4),ROUND(AO1632*(VLOOKUP(VALUE(Q1632),Rates!G$4:L$12,3,0)),4)))</f>
        <v/>
      </c>
      <c r="AN1632" s="68" t="str">
        <f>IF(AS1632="","",IF(R1632="Refreshment Beverage",AS1632*(Rates!J$19/100),MAX(AM1632,AB1632)))</f>
        <v/>
      </c>
      <c r="AO1632" s="69" t="str">
        <f t="shared" si="820"/>
        <v/>
      </c>
      <c r="AP1632" s="69" t="str">
        <f t="shared" si="821"/>
        <v/>
      </c>
      <c r="AQ1632" s="70" t="str">
        <f>IF(AS1632="","",IF(R1632="Refreshment Beverage",ROUND(SUM(VLOOKUP(Q:Q,Rates!G$15:L$19,3,0)*(AS1632-Y1632-Z1632-AA1632)),4),ROUND(SUM(Rates!$K$8*AS1632),4)))</f>
        <v/>
      </c>
      <c r="AR1632" s="66" t="str">
        <f t="shared" si="822"/>
        <v/>
      </c>
      <c r="AS1632" s="22" t="str">
        <f t="shared" si="823"/>
        <v/>
      </c>
      <c r="AT1632" s="62" t="str">
        <f t="shared" si="824"/>
        <v/>
      </c>
      <c r="AU1632" s="63" t="str">
        <f>IF(AX1632="","",IF(R1632="Refreshment Beverage",ROUND((BA1632-Y1632-Z1632-AA1632)*VLOOKUP(VALUE(Q1632),Rates!G$15:L$19,3,0),4),ROUND(AW1632*(VLOOKUP(VALUE(Q1632),Rates!G:L,3,0)),4)))</f>
        <v/>
      </c>
      <c r="AV1632" s="68" t="str">
        <f t="shared" si="825"/>
        <v/>
      </c>
      <c r="AW1632" s="69" t="str">
        <f t="shared" si="826"/>
        <v/>
      </c>
      <c r="AX1632" s="65" t="str">
        <f t="shared" si="827"/>
        <v/>
      </c>
      <c r="AY1632" s="70" t="str">
        <f>IF(AX1632="","",IF(R1632="Refreshment Beverage",ROUND(SUM(AX1632*Rates!K$19),4),ROUND(SUM(AX1632*(Rates!J$8/100)),4)))</f>
        <v/>
      </c>
      <c r="AZ1632" s="67" t="str">
        <f t="shared" si="828"/>
        <v/>
      </c>
      <c r="BA1632" s="22" t="str">
        <f t="shared" si="829"/>
        <v/>
      </c>
      <c r="BD1632" s="171"/>
      <c r="BE1632" s="171"/>
      <c r="BF1632" s="171"/>
      <c r="BG1632" s="171"/>
    </row>
    <row r="1633" spans="11:59" ht="12.75" customHeight="1" x14ac:dyDescent="0.3">
      <c r="K1633" s="42" t="str">
        <f t="shared" si="801"/>
        <v/>
      </c>
      <c r="L1633" s="55" t="str">
        <f t="shared" si="802"/>
        <v/>
      </c>
      <c r="M1633" s="43" t="str">
        <f t="shared" si="803"/>
        <v/>
      </c>
      <c r="N1633" s="56" t="str" cm="1">
        <f t="array" ref="N1633">IFERROR(IF(_xlfn.SINGLE(B:B)="","",IF(R1633="Beer",SUM(LOOKUP(2,1/(Rates!$B$3:$B$5&lt;=W1633)/(Rates!$C$3:$C$5&gt;=W1633),Rates!$D$3:$D$5)*(X1633/100)*W1633),IF(R1633="Refreshment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56" t="str">
        <f t="shared" si="804"/>
        <v/>
      </c>
      <c r="P1633" s="53"/>
      <c r="Q1633" s="14" t="str">
        <f t="shared" si="805"/>
        <v/>
      </c>
      <c r="R1633" s="57" t="str">
        <f t="shared" si="806"/>
        <v/>
      </c>
      <c r="S1633" s="58" t="str">
        <f>IF(B1633="","",IF(R1633="Refreshment Beverage",VLOOKUP(VALUE(Q1633),Rates!G$15:L$19,2,0),VLOOKUP(VALUE(Q1633),Rates!G$4:L$12,2,0)))</f>
        <v/>
      </c>
      <c r="T1633" s="58" t="str">
        <f t="shared" si="807"/>
        <v/>
      </c>
      <c r="U1633" s="58" t="str">
        <f t="shared" si="808"/>
        <v/>
      </c>
      <c r="V1633" s="58" t="str">
        <f t="shared" si="809"/>
        <v/>
      </c>
      <c r="W1633" s="58" t="str">
        <f t="shared" si="810"/>
        <v/>
      </c>
      <c r="X1633" s="59" t="str">
        <f t="shared" si="811"/>
        <v/>
      </c>
      <c r="Y1633" s="60" t="str">
        <f>IF(B:B="","",IF(R1633="Refreshment Beverage",VLOOKUP(Q1633,Rates!G$15:L$19,6,0)*W1633,VLOOKUP(Q1633,Rates!G$4:L$12,6,0)*W1633))</f>
        <v/>
      </c>
      <c r="Z1633" s="60" t="str">
        <f t="shared" si="812"/>
        <v/>
      </c>
      <c r="AA1633" s="60" t="str">
        <f t="shared" si="830"/>
        <v/>
      </c>
      <c r="AB1633" s="61" t="str" cm="1">
        <f t="array" ref="AB1633">IF(_xlfn.SINGLE(B:B)="","",IF(R1633="Refreshment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61" t="str" cm="1">
        <f t="array" ref="AC1633">IF(_xlfn.SINGLE(B:B)="","",IF(R1633="Refreshment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68">
        <f>IFERROR(IF(R1633="Beer","",IF(OR(Q1633=1,Q1633=2,Q1633=3,Q1633=4),VLOOKUP(Q1633,Rates!$A$31:$B$34,2,0)*W1633,IF(V1633=1,VLOOKUP(U1633,'REB BEV MIN MKUP'!B:E,4,0),IF(V1633&gt;1,VLOOKUP(VALUE(W1633),'REB BEV MIN MKUP'!O:Q,3,0),0)))),0)</f>
        <v>0</v>
      </c>
      <c r="AE1633" s="62" t="str">
        <f t="shared" si="813"/>
        <v/>
      </c>
      <c r="AF1633" s="63" t="str">
        <f t="shared" si="814"/>
        <v/>
      </c>
      <c r="AG1633" s="64" t="str">
        <f t="shared" si="815"/>
        <v/>
      </c>
      <c r="AH1633" s="65" t="str">
        <f t="shared" si="816"/>
        <v/>
      </c>
      <c r="AI1633" s="66" t="str">
        <f>IF(AE:AE="","",IF(R1633="Refreshment Beverage",AK1633*(Rates!J$19/100),ROUND(SUM(AH1633*(Rates!$J$8/100)),4)))</f>
        <v/>
      </c>
      <c r="AJ1633" s="67" t="str">
        <f t="shared" si="817"/>
        <v/>
      </c>
      <c r="AK1633" s="22" t="str">
        <f t="shared" si="818"/>
        <v/>
      </c>
      <c r="AL1633" s="62" t="str">
        <f t="shared" si="819"/>
        <v/>
      </c>
      <c r="AM1633" s="63" t="str">
        <f>IF(AS1633="","",IF(R1633="Refreshment Beverage",ROUND(AS1633*Rates!K$19,4),ROUND(AO1633*(VLOOKUP(VALUE(Q1633),Rates!G$4:L$12,3,0)),4)))</f>
        <v/>
      </c>
      <c r="AN1633" s="68" t="str">
        <f>IF(AS1633="","",IF(R1633="Refreshment Beverage",AS1633*(Rates!J$19/100),MAX(AM1633,AB1633)))</f>
        <v/>
      </c>
      <c r="AO1633" s="69" t="str">
        <f t="shared" si="820"/>
        <v/>
      </c>
      <c r="AP1633" s="69" t="str">
        <f t="shared" si="821"/>
        <v/>
      </c>
      <c r="AQ1633" s="70" t="str">
        <f>IF(AS1633="","",IF(R1633="Refreshment Beverage",ROUND(SUM(VLOOKUP(Q:Q,Rates!G$15:L$19,3,0)*(AS1633-Y1633-Z1633-AA1633)),4),ROUND(SUM(Rates!$K$8*AS1633),4)))</f>
        <v/>
      </c>
      <c r="AR1633" s="66" t="str">
        <f t="shared" si="822"/>
        <v/>
      </c>
      <c r="AS1633" s="22" t="str">
        <f t="shared" si="823"/>
        <v/>
      </c>
      <c r="AT1633" s="62" t="str">
        <f t="shared" si="824"/>
        <v/>
      </c>
      <c r="AU1633" s="63" t="str">
        <f>IF(AX1633="","",IF(R1633="Refreshment Beverage",ROUND((BA1633-Y1633-Z1633-AA1633)*VLOOKUP(VALUE(Q1633),Rates!G$15:L$19,3,0),4),ROUND(AW1633*(VLOOKUP(VALUE(Q1633),Rates!G:L,3,0)),4)))</f>
        <v/>
      </c>
      <c r="AV1633" s="68" t="str">
        <f t="shared" si="825"/>
        <v/>
      </c>
      <c r="AW1633" s="69" t="str">
        <f t="shared" si="826"/>
        <v/>
      </c>
      <c r="AX1633" s="65" t="str">
        <f t="shared" si="827"/>
        <v/>
      </c>
      <c r="AY1633" s="70" t="str">
        <f>IF(AX1633="","",IF(R1633="Refreshment Beverage",ROUND(SUM(AX1633*Rates!K$19),4),ROUND(SUM(AX1633*(Rates!J$8/100)),4)))</f>
        <v/>
      </c>
      <c r="AZ1633" s="67" t="str">
        <f t="shared" si="828"/>
        <v/>
      </c>
      <c r="BA1633" s="22" t="str">
        <f t="shared" si="829"/>
        <v/>
      </c>
      <c r="BD1633" s="171"/>
      <c r="BE1633" s="171"/>
      <c r="BF1633" s="171"/>
      <c r="BG1633" s="171"/>
    </row>
    <row r="1634" spans="11:59" ht="12.75" customHeight="1" x14ac:dyDescent="0.3">
      <c r="K1634" s="42" t="str">
        <f t="shared" si="801"/>
        <v/>
      </c>
      <c r="L1634" s="55" t="str">
        <f t="shared" si="802"/>
        <v/>
      </c>
      <c r="M1634" s="43" t="str">
        <f t="shared" si="803"/>
        <v/>
      </c>
      <c r="N1634" s="56" t="str" cm="1">
        <f t="array" ref="N1634">IFERROR(IF(_xlfn.SINGLE(B:B)="","",IF(R1634="Beer",SUM(LOOKUP(2,1/(Rates!$B$3:$B$5&lt;=W1634)/(Rates!$C$3:$C$5&gt;=W1634),Rates!$D$3:$D$5)*(X1634/100)*W1634),IF(R1634="Refreshment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56" t="str">
        <f t="shared" si="804"/>
        <v/>
      </c>
      <c r="P1634" s="53"/>
      <c r="Q1634" s="14" t="str">
        <f t="shared" si="805"/>
        <v/>
      </c>
      <c r="R1634" s="57" t="str">
        <f t="shared" si="806"/>
        <v/>
      </c>
      <c r="S1634" s="58" t="str">
        <f>IF(B1634="","",IF(R1634="Refreshment Beverage",VLOOKUP(VALUE(Q1634),Rates!G$15:L$19,2,0),VLOOKUP(VALUE(Q1634),Rates!G$4:L$12,2,0)))</f>
        <v/>
      </c>
      <c r="T1634" s="58" t="str">
        <f t="shared" si="807"/>
        <v/>
      </c>
      <c r="U1634" s="58" t="str">
        <f t="shared" si="808"/>
        <v/>
      </c>
      <c r="V1634" s="58" t="str">
        <f t="shared" si="809"/>
        <v/>
      </c>
      <c r="W1634" s="58" t="str">
        <f t="shared" si="810"/>
        <v/>
      </c>
      <c r="X1634" s="59" t="str">
        <f t="shared" si="811"/>
        <v/>
      </c>
      <c r="Y1634" s="60" t="str">
        <f>IF(B:B="","",IF(R1634="Refreshment Beverage",VLOOKUP(Q1634,Rates!G$15:L$19,6,0)*W1634,VLOOKUP(Q1634,Rates!G$4:L$12,6,0)*W1634))</f>
        <v/>
      </c>
      <c r="Z1634" s="60" t="str">
        <f t="shared" si="812"/>
        <v/>
      </c>
      <c r="AA1634" s="60" t="str">
        <f t="shared" si="830"/>
        <v/>
      </c>
      <c r="AB1634" s="61" t="str" cm="1">
        <f t="array" ref="AB1634">IF(_xlfn.SINGLE(B:B)="","",IF(R1634="Refreshment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61" t="str" cm="1">
        <f t="array" ref="AC1634">IF(_xlfn.SINGLE(B:B)="","",IF(R1634="Refreshment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68">
        <f>IFERROR(IF(R1634="Beer","",IF(OR(Q1634=1,Q1634=2,Q1634=3,Q1634=4),VLOOKUP(Q1634,Rates!$A$31:$B$34,2,0)*W1634,IF(V1634=1,VLOOKUP(U1634,'REB BEV MIN MKUP'!B:E,4,0),IF(V1634&gt;1,VLOOKUP(VALUE(W1634),'REB BEV MIN MKUP'!O:Q,3,0),0)))),0)</f>
        <v>0</v>
      </c>
      <c r="AE1634" s="62" t="str">
        <f t="shared" si="813"/>
        <v/>
      </c>
      <c r="AF1634" s="63" t="str">
        <f t="shared" si="814"/>
        <v/>
      </c>
      <c r="AG1634" s="64" t="str">
        <f t="shared" si="815"/>
        <v/>
      </c>
      <c r="AH1634" s="65" t="str">
        <f t="shared" si="816"/>
        <v/>
      </c>
      <c r="AI1634" s="66" t="str">
        <f>IF(AE:AE="","",IF(R1634="Refreshment Beverage",AK1634*(Rates!J$19/100),ROUND(SUM(AH1634*(Rates!$J$8/100)),4)))</f>
        <v/>
      </c>
      <c r="AJ1634" s="67" t="str">
        <f t="shared" si="817"/>
        <v/>
      </c>
      <c r="AK1634" s="22" t="str">
        <f t="shared" si="818"/>
        <v/>
      </c>
      <c r="AL1634" s="62" t="str">
        <f t="shared" si="819"/>
        <v/>
      </c>
      <c r="AM1634" s="63" t="str">
        <f>IF(AS1634="","",IF(R1634="Refreshment Beverage",ROUND(AS1634*Rates!K$19,4),ROUND(AO1634*(VLOOKUP(VALUE(Q1634),Rates!G$4:L$12,3,0)),4)))</f>
        <v/>
      </c>
      <c r="AN1634" s="68" t="str">
        <f>IF(AS1634="","",IF(R1634="Refreshment Beverage",AS1634*(Rates!J$19/100),MAX(AM1634,AB1634)))</f>
        <v/>
      </c>
      <c r="AO1634" s="69" t="str">
        <f t="shared" si="820"/>
        <v/>
      </c>
      <c r="AP1634" s="69" t="str">
        <f t="shared" si="821"/>
        <v/>
      </c>
      <c r="AQ1634" s="70" t="str">
        <f>IF(AS1634="","",IF(R1634="Refreshment Beverage",ROUND(SUM(VLOOKUP(Q:Q,Rates!G$15:L$19,3,0)*(AS1634-Y1634-Z1634-AA1634)),4),ROUND(SUM(Rates!$K$8*AS1634),4)))</f>
        <v/>
      </c>
      <c r="AR1634" s="66" t="str">
        <f t="shared" si="822"/>
        <v/>
      </c>
      <c r="AS1634" s="22" t="str">
        <f t="shared" si="823"/>
        <v/>
      </c>
      <c r="AT1634" s="62" t="str">
        <f t="shared" si="824"/>
        <v/>
      </c>
      <c r="AU1634" s="63" t="str">
        <f>IF(AX1634="","",IF(R1634="Refreshment Beverage",ROUND((BA1634-Y1634-Z1634-AA1634)*VLOOKUP(VALUE(Q1634),Rates!G$15:L$19,3,0),4),ROUND(AW1634*(VLOOKUP(VALUE(Q1634),Rates!G:L,3,0)),4)))</f>
        <v/>
      </c>
      <c r="AV1634" s="68" t="str">
        <f t="shared" si="825"/>
        <v/>
      </c>
      <c r="AW1634" s="69" t="str">
        <f t="shared" si="826"/>
        <v/>
      </c>
      <c r="AX1634" s="65" t="str">
        <f t="shared" si="827"/>
        <v/>
      </c>
      <c r="AY1634" s="70" t="str">
        <f>IF(AX1634="","",IF(R1634="Refreshment Beverage",ROUND(SUM(AX1634*Rates!K$19),4),ROUND(SUM(AX1634*(Rates!J$8/100)),4)))</f>
        <v/>
      </c>
      <c r="AZ1634" s="67" t="str">
        <f t="shared" si="828"/>
        <v/>
      </c>
      <c r="BA1634" s="22" t="str">
        <f t="shared" si="829"/>
        <v/>
      </c>
      <c r="BD1634" s="171"/>
      <c r="BE1634" s="171"/>
      <c r="BF1634" s="171"/>
      <c r="BG1634" s="171"/>
    </row>
    <row r="1635" spans="11:59" ht="12.75" customHeight="1" x14ac:dyDescent="0.3">
      <c r="K1635" s="42" t="str">
        <f t="shared" si="801"/>
        <v/>
      </c>
      <c r="L1635" s="55" t="str">
        <f t="shared" si="802"/>
        <v/>
      </c>
      <c r="M1635" s="43" t="str">
        <f t="shared" si="803"/>
        <v/>
      </c>
      <c r="N1635" s="56" t="str" cm="1">
        <f t="array" ref="N1635">IFERROR(IF(_xlfn.SINGLE(B:B)="","",IF(R1635="Beer",SUM(LOOKUP(2,1/(Rates!$B$3:$B$5&lt;=W1635)/(Rates!$C$3:$C$5&gt;=W1635),Rates!$D$3:$D$5)*(X1635/100)*W1635),IF(R1635="Refreshment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56" t="str">
        <f t="shared" si="804"/>
        <v/>
      </c>
      <c r="P1635" s="53"/>
      <c r="Q1635" s="14" t="str">
        <f t="shared" si="805"/>
        <v/>
      </c>
      <c r="R1635" s="57" t="str">
        <f t="shared" si="806"/>
        <v/>
      </c>
      <c r="S1635" s="58" t="str">
        <f>IF(B1635="","",IF(R1635="Refreshment Beverage",VLOOKUP(VALUE(Q1635),Rates!G$15:L$19,2,0),VLOOKUP(VALUE(Q1635),Rates!G$4:L$12,2,0)))</f>
        <v/>
      </c>
      <c r="T1635" s="58" t="str">
        <f t="shared" si="807"/>
        <v/>
      </c>
      <c r="U1635" s="58" t="str">
        <f t="shared" si="808"/>
        <v/>
      </c>
      <c r="V1635" s="58" t="str">
        <f t="shared" si="809"/>
        <v/>
      </c>
      <c r="W1635" s="58" t="str">
        <f t="shared" si="810"/>
        <v/>
      </c>
      <c r="X1635" s="59" t="str">
        <f t="shared" si="811"/>
        <v/>
      </c>
      <c r="Y1635" s="60" t="str">
        <f>IF(B:B="","",IF(R1635="Refreshment Beverage",VLOOKUP(Q1635,Rates!G$15:L$19,6,0)*W1635,VLOOKUP(Q1635,Rates!G$4:L$12,6,0)*W1635))</f>
        <v/>
      </c>
      <c r="Z1635" s="60" t="str">
        <f t="shared" si="812"/>
        <v/>
      </c>
      <c r="AA1635" s="60" t="str">
        <f t="shared" si="830"/>
        <v/>
      </c>
      <c r="AB1635" s="61" t="str" cm="1">
        <f t="array" ref="AB1635">IF(_xlfn.SINGLE(B:B)="","",IF(R1635="Refreshment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61" t="str" cm="1">
        <f t="array" ref="AC1635">IF(_xlfn.SINGLE(B:B)="","",IF(R1635="Refreshment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68">
        <f>IFERROR(IF(R1635="Beer","",IF(OR(Q1635=1,Q1635=2,Q1635=3,Q1635=4),VLOOKUP(Q1635,Rates!$A$31:$B$34,2,0)*W1635,IF(V1635=1,VLOOKUP(U1635,'REB BEV MIN MKUP'!B:E,4,0),IF(V1635&gt;1,VLOOKUP(VALUE(W1635),'REB BEV MIN MKUP'!O:Q,3,0),0)))),0)</f>
        <v>0</v>
      </c>
      <c r="AE1635" s="62" t="str">
        <f t="shared" si="813"/>
        <v/>
      </c>
      <c r="AF1635" s="63" t="str">
        <f t="shared" si="814"/>
        <v/>
      </c>
      <c r="AG1635" s="64" t="str">
        <f t="shared" si="815"/>
        <v/>
      </c>
      <c r="AH1635" s="65" t="str">
        <f t="shared" si="816"/>
        <v/>
      </c>
      <c r="AI1635" s="66" t="str">
        <f>IF(AE:AE="","",IF(R1635="Refreshment Beverage",AK1635*(Rates!J$19/100),ROUND(SUM(AH1635*(Rates!$J$8/100)),4)))</f>
        <v/>
      </c>
      <c r="AJ1635" s="67" t="str">
        <f t="shared" si="817"/>
        <v/>
      </c>
      <c r="AK1635" s="22" t="str">
        <f t="shared" si="818"/>
        <v/>
      </c>
      <c r="AL1635" s="62" t="str">
        <f t="shared" si="819"/>
        <v/>
      </c>
      <c r="AM1635" s="63" t="str">
        <f>IF(AS1635="","",IF(R1635="Refreshment Beverage",ROUND(AS1635*Rates!K$19,4),ROUND(AO1635*(VLOOKUP(VALUE(Q1635),Rates!G$4:L$12,3,0)),4)))</f>
        <v/>
      </c>
      <c r="AN1635" s="68" t="str">
        <f>IF(AS1635="","",IF(R1635="Refreshment Beverage",AS1635*(Rates!J$19/100),MAX(AM1635,AB1635)))</f>
        <v/>
      </c>
      <c r="AO1635" s="69" t="str">
        <f t="shared" si="820"/>
        <v/>
      </c>
      <c r="AP1635" s="69" t="str">
        <f t="shared" si="821"/>
        <v/>
      </c>
      <c r="AQ1635" s="70" t="str">
        <f>IF(AS1635="","",IF(R1635="Refreshment Beverage",ROUND(SUM(VLOOKUP(Q:Q,Rates!G$15:L$19,3,0)*(AS1635-Y1635-Z1635-AA1635)),4),ROUND(SUM(Rates!$K$8*AS1635),4)))</f>
        <v/>
      </c>
      <c r="AR1635" s="66" t="str">
        <f t="shared" si="822"/>
        <v/>
      </c>
      <c r="AS1635" s="22" t="str">
        <f t="shared" si="823"/>
        <v/>
      </c>
      <c r="AT1635" s="62" t="str">
        <f t="shared" si="824"/>
        <v/>
      </c>
      <c r="AU1635" s="63" t="str">
        <f>IF(AX1635="","",IF(R1635="Refreshment Beverage",ROUND((BA1635-Y1635-Z1635-AA1635)*VLOOKUP(VALUE(Q1635),Rates!G$15:L$19,3,0),4),ROUND(AW1635*(VLOOKUP(VALUE(Q1635),Rates!G:L,3,0)),4)))</f>
        <v/>
      </c>
      <c r="AV1635" s="68" t="str">
        <f t="shared" si="825"/>
        <v/>
      </c>
      <c r="AW1635" s="69" t="str">
        <f t="shared" si="826"/>
        <v/>
      </c>
      <c r="AX1635" s="65" t="str">
        <f t="shared" si="827"/>
        <v/>
      </c>
      <c r="AY1635" s="70" t="str">
        <f>IF(AX1635="","",IF(R1635="Refreshment Beverage",ROUND(SUM(AX1635*Rates!K$19),4),ROUND(SUM(AX1635*(Rates!J$8/100)),4)))</f>
        <v/>
      </c>
      <c r="AZ1635" s="67" t="str">
        <f t="shared" si="828"/>
        <v/>
      </c>
      <c r="BA1635" s="22" t="str">
        <f t="shared" si="829"/>
        <v/>
      </c>
      <c r="BD1635" s="171"/>
      <c r="BE1635" s="171"/>
      <c r="BF1635" s="171"/>
      <c r="BG1635" s="171"/>
    </row>
    <row r="1636" spans="11:59" ht="12.75" customHeight="1" x14ac:dyDescent="0.3">
      <c r="K1636" s="42" t="str">
        <f t="shared" si="801"/>
        <v/>
      </c>
      <c r="L1636" s="55" t="str">
        <f t="shared" si="802"/>
        <v/>
      </c>
      <c r="M1636" s="43" t="str">
        <f t="shared" si="803"/>
        <v/>
      </c>
      <c r="N1636" s="56" t="str" cm="1">
        <f t="array" ref="N1636">IFERROR(IF(_xlfn.SINGLE(B:B)="","",IF(R1636="Beer",SUM(LOOKUP(2,1/(Rates!$B$3:$B$5&lt;=W1636)/(Rates!$C$3:$C$5&gt;=W1636),Rates!$D$3:$D$5)*(X1636/100)*W1636),IF(R1636="Refreshment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56" t="str">
        <f t="shared" si="804"/>
        <v/>
      </c>
      <c r="P1636" s="53"/>
      <c r="Q1636" s="14" t="str">
        <f t="shared" si="805"/>
        <v/>
      </c>
      <c r="R1636" s="57" t="str">
        <f t="shared" si="806"/>
        <v/>
      </c>
      <c r="S1636" s="58" t="str">
        <f>IF(B1636="","",IF(R1636="Refreshment Beverage",VLOOKUP(VALUE(Q1636),Rates!G$15:L$19,2,0),VLOOKUP(VALUE(Q1636),Rates!G$4:L$12,2,0)))</f>
        <v/>
      </c>
      <c r="T1636" s="58" t="str">
        <f t="shared" si="807"/>
        <v/>
      </c>
      <c r="U1636" s="58" t="str">
        <f t="shared" si="808"/>
        <v/>
      </c>
      <c r="V1636" s="58" t="str">
        <f t="shared" si="809"/>
        <v/>
      </c>
      <c r="W1636" s="58" t="str">
        <f t="shared" si="810"/>
        <v/>
      </c>
      <c r="X1636" s="59" t="str">
        <f t="shared" si="811"/>
        <v/>
      </c>
      <c r="Y1636" s="60" t="str">
        <f>IF(B:B="","",IF(R1636="Refreshment Beverage",VLOOKUP(Q1636,Rates!G$15:L$19,6,0)*W1636,VLOOKUP(Q1636,Rates!G$4:L$12,6,0)*W1636))</f>
        <v/>
      </c>
      <c r="Z1636" s="60" t="str">
        <f t="shared" si="812"/>
        <v/>
      </c>
      <c r="AA1636" s="60" t="str">
        <f t="shared" si="830"/>
        <v/>
      </c>
      <c r="AB1636" s="61" t="str" cm="1">
        <f t="array" ref="AB1636">IF(_xlfn.SINGLE(B:B)="","",IF(R1636="Refreshment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61" t="str" cm="1">
        <f t="array" ref="AC1636">IF(_xlfn.SINGLE(B:B)="","",IF(R1636="Refreshment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68">
        <f>IFERROR(IF(R1636="Beer","",IF(OR(Q1636=1,Q1636=2,Q1636=3,Q1636=4),VLOOKUP(Q1636,Rates!$A$31:$B$34,2,0)*W1636,IF(V1636=1,VLOOKUP(U1636,'REB BEV MIN MKUP'!B:E,4,0),IF(V1636&gt;1,VLOOKUP(VALUE(W1636),'REB BEV MIN MKUP'!O:Q,3,0),0)))),0)</f>
        <v>0</v>
      </c>
      <c r="AE1636" s="62" t="str">
        <f t="shared" si="813"/>
        <v/>
      </c>
      <c r="AF1636" s="63" t="str">
        <f t="shared" si="814"/>
        <v/>
      </c>
      <c r="AG1636" s="64" t="str">
        <f t="shared" si="815"/>
        <v/>
      </c>
      <c r="AH1636" s="65" t="str">
        <f t="shared" si="816"/>
        <v/>
      </c>
      <c r="AI1636" s="66" t="str">
        <f>IF(AE:AE="","",IF(R1636="Refreshment Beverage",AK1636*(Rates!J$19/100),ROUND(SUM(AH1636*(Rates!$J$8/100)),4)))</f>
        <v/>
      </c>
      <c r="AJ1636" s="67" t="str">
        <f t="shared" si="817"/>
        <v/>
      </c>
      <c r="AK1636" s="22" t="str">
        <f t="shared" si="818"/>
        <v/>
      </c>
      <c r="AL1636" s="62" t="str">
        <f t="shared" si="819"/>
        <v/>
      </c>
      <c r="AM1636" s="63" t="str">
        <f>IF(AS1636="","",IF(R1636="Refreshment Beverage",ROUND(AS1636*Rates!K$19,4),ROUND(AO1636*(VLOOKUP(VALUE(Q1636),Rates!G$4:L$12,3,0)),4)))</f>
        <v/>
      </c>
      <c r="AN1636" s="68" t="str">
        <f>IF(AS1636="","",IF(R1636="Refreshment Beverage",AS1636*(Rates!J$19/100),MAX(AM1636,AB1636)))</f>
        <v/>
      </c>
      <c r="AO1636" s="69" t="str">
        <f t="shared" si="820"/>
        <v/>
      </c>
      <c r="AP1636" s="69" t="str">
        <f t="shared" si="821"/>
        <v/>
      </c>
      <c r="AQ1636" s="70" t="str">
        <f>IF(AS1636="","",IF(R1636="Refreshment Beverage",ROUND(SUM(VLOOKUP(Q:Q,Rates!G$15:L$19,3,0)*(AS1636-Y1636-Z1636-AA1636)),4),ROUND(SUM(Rates!$K$8*AS1636),4)))</f>
        <v/>
      </c>
      <c r="AR1636" s="66" t="str">
        <f t="shared" si="822"/>
        <v/>
      </c>
      <c r="AS1636" s="22" t="str">
        <f t="shared" si="823"/>
        <v/>
      </c>
      <c r="AT1636" s="62" t="str">
        <f t="shared" si="824"/>
        <v/>
      </c>
      <c r="AU1636" s="63" t="str">
        <f>IF(AX1636="","",IF(R1636="Refreshment Beverage",ROUND((BA1636-Y1636-Z1636-AA1636)*VLOOKUP(VALUE(Q1636),Rates!G$15:L$19,3,0),4),ROUND(AW1636*(VLOOKUP(VALUE(Q1636),Rates!G:L,3,0)),4)))</f>
        <v/>
      </c>
      <c r="AV1636" s="68" t="str">
        <f t="shared" si="825"/>
        <v/>
      </c>
      <c r="AW1636" s="69" t="str">
        <f t="shared" si="826"/>
        <v/>
      </c>
      <c r="AX1636" s="65" t="str">
        <f t="shared" si="827"/>
        <v/>
      </c>
      <c r="AY1636" s="70" t="str">
        <f>IF(AX1636="","",IF(R1636="Refreshment Beverage",ROUND(SUM(AX1636*Rates!K$19),4),ROUND(SUM(AX1636*(Rates!J$8/100)),4)))</f>
        <v/>
      </c>
      <c r="AZ1636" s="67" t="str">
        <f t="shared" si="828"/>
        <v/>
      </c>
      <c r="BA1636" s="22" t="str">
        <f t="shared" si="829"/>
        <v/>
      </c>
      <c r="BD1636" s="171"/>
      <c r="BE1636" s="171"/>
      <c r="BF1636" s="171"/>
      <c r="BG1636" s="171"/>
    </row>
    <row r="1637" spans="11:59" ht="12.75" customHeight="1" x14ac:dyDescent="0.3">
      <c r="K1637" s="42" t="str">
        <f t="shared" si="801"/>
        <v/>
      </c>
      <c r="L1637" s="55" t="str">
        <f t="shared" si="802"/>
        <v/>
      </c>
      <c r="M1637" s="43" t="str">
        <f t="shared" si="803"/>
        <v/>
      </c>
      <c r="N1637" s="56" t="str" cm="1">
        <f t="array" ref="N1637">IFERROR(IF(_xlfn.SINGLE(B:B)="","",IF(R1637="Beer",SUM(LOOKUP(2,1/(Rates!$B$3:$B$5&lt;=W1637)/(Rates!$C$3:$C$5&gt;=W1637),Rates!$D$3:$D$5)*(X1637/100)*W1637),IF(R1637="Refreshment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56" t="str">
        <f t="shared" si="804"/>
        <v/>
      </c>
      <c r="P1637" s="53"/>
      <c r="Q1637" s="14" t="str">
        <f t="shared" si="805"/>
        <v/>
      </c>
      <c r="R1637" s="57" t="str">
        <f t="shared" si="806"/>
        <v/>
      </c>
      <c r="S1637" s="58" t="str">
        <f>IF(B1637="","",IF(R1637="Refreshment Beverage",VLOOKUP(VALUE(Q1637),Rates!G$15:L$19,2,0),VLOOKUP(VALUE(Q1637),Rates!G$4:L$12,2,0)))</f>
        <v/>
      </c>
      <c r="T1637" s="58" t="str">
        <f t="shared" si="807"/>
        <v/>
      </c>
      <c r="U1637" s="58" t="str">
        <f t="shared" si="808"/>
        <v/>
      </c>
      <c r="V1637" s="58" t="str">
        <f t="shared" si="809"/>
        <v/>
      </c>
      <c r="W1637" s="58" t="str">
        <f t="shared" si="810"/>
        <v/>
      </c>
      <c r="X1637" s="59" t="str">
        <f t="shared" si="811"/>
        <v/>
      </c>
      <c r="Y1637" s="60" t="str">
        <f>IF(B:B="","",IF(R1637="Refreshment Beverage",VLOOKUP(Q1637,Rates!G$15:L$19,6,0)*W1637,VLOOKUP(Q1637,Rates!G$4:L$12,6,0)*W1637))</f>
        <v/>
      </c>
      <c r="Z1637" s="60" t="str">
        <f t="shared" si="812"/>
        <v/>
      </c>
      <c r="AA1637" s="60" t="str">
        <f t="shared" si="830"/>
        <v/>
      </c>
      <c r="AB1637" s="61" t="str" cm="1">
        <f t="array" ref="AB1637">IF(_xlfn.SINGLE(B:B)="","",IF(R1637="Refreshment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61" t="str" cm="1">
        <f t="array" ref="AC1637">IF(_xlfn.SINGLE(B:B)="","",IF(R1637="Refreshment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68">
        <f>IFERROR(IF(R1637="Beer","",IF(OR(Q1637=1,Q1637=2,Q1637=3,Q1637=4),VLOOKUP(Q1637,Rates!$A$31:$B$34,2,0)*W1637,IF(V1637=1,VLOOKUP(U1637,'REB BEV MIN MKUP'!B:E,4,0),IF(V1637&gt;1,VLOOKUP(VALUE(W1637),'REB BEV MIN MKUP'!O:Q,3,0),0)))),0)</f>
        <v>0</v>
      </c>
      <c r="AE1637" s="62" t="str">
        <f t="shared" si="813"/>
        <v/>
      </c>
      <c r="AF1637" s="63" t="str">
        <f t="shared" si="814"/>
        <v/>
      </c>
      <c r="AG1637" s="64" t="str">
        <f t="shared" si="815"/>
        <v/>
      </c>
      <c r="AH1637" s="65" t="str">
        <f t="shared" si="816"/>
        <v/>
      </c>
      <c r="AI1637" s="66" t="str">
        <f>IF(AE:AE="","",IF(R1637="Refreshment Beverage",AK1637*(Rates!J$19/100),ROUND(SUM(AH1637*(Rates!$J$8/100)),4)))</f>
        <v/>
      </c>
      <c r="AJ1637" s="67" t="str">
        <f t="shared" si="817"/>
        <v/>
      </c>
      <c r="AK1637" s="22" t="str">
        <f t="shared" si="818"/>
        <v/>
      </c>
      <c r="AL1637" s="62" t="str">
        <f t="shared" si="819"/>
        <v/>
      </c>
      <c r="AM1637" s="63" t="str">
        <f>IF(AS1637="","",IF(R1637="Refreshment Beverage",ROUND(AS1637*Rates!K$19,4),ROUND(AO1637*(VLOOKUP(VALUE(Q1637),Rates!G$4:L$12,3,0)),4)))</f>
        <v/>
      </c>
      <c r="AN1637" s="68" t="str">
        <f>IF(AS1637="","",IF(R1637="Refreshment Beverage",AS1637*(Rates!J$19/100),MAX(AM1637,AB1637)))</f>
        <v/>
      </c>
      <c r="AO1637" s="69" t="str">
        <f t="shared" si="820"/>
        <v/>
      </c>
      <c r="AP1637" s="69" t="str">
        <f t="shared" si="821"/>
        <v/>
      </c>
      <c r="AQ1637" s="70" t="str">
        <f>IF(AS1637="","",IF(R1637="Refreshment Beverage",ROUND(SUM(VLOOKUP(Q:Q,Rates!G$15:L$19,3,0)*(AS1637-Y1637-Z1637-AA1637)),4),ROUND(SUM(Rates!$K$8*AS1637),4)))</f>
        <v/>
      </c>
      <c r="AR1637" s="66" t="str">
        <f t="shared" si="822"/>
        <v/>
      </c>
      <c r="AS1637" s="22" t="str">
        <f t="shared" si="823"/>
        <v/>
      </c>
      <c r="AT1637" s="62" t="str">
        <f t="shared" si="824"/>
        <v/>
      </c>
      <c r="AU1637" s="63" t="str">
        <f>IF(AX1637="","",IF(R1637="Refreshment Beverage",ROUND((BA1637-Y1637-Z1637-AA1637)*VLOOKUP(VALUE(Q1637),Rates!G$15:L$19,3,0),4),ROUND(AW1637*(VLOOKUP(VALUE(Q1637),Rates!G:L,3,0)),4)))</f>
        <v/>
      </c>
      <c r="AV1637" s="68" t="str">
        <f t="shared" si="825"/>
        <v/>
      </c>
      <c r="AW1637" s="69" t="str">
        <f t="shared" si="826"/>
        <v/>
      </c>
      <c r="AX1637" s="65" t="str">
        <f t="shared" si="827"/>
        <v/>
      </c>
      <c r="AY1637" s="70" t="str">
        <f>IF(AX1637="","",IF(R1637="Refreshment Beverage",ROUND(SUM(AX1637*Rates!K$19),4),ROUND(SUM(AX1637*(Rates!J$8/100)),4)))</f>
        <v/>
      </c>
      <c r="AZ1637" s="67" t="str">
        <f t="shared" si="828"/>
        <v/>
      </c>
      <c r="BA1637" s="22" t="str">
        <f t="shared" si="829"/>
        <v/>
      </c>
      <c r="BD1637" s="171"/>
      <c r="BE1637" s="171"/>
      <c r="BF1637" s="171"/>
      <c r="BG1637" s="171"/>
    </row>
    <row r="1638" spans="11:59" ht="12.75" customHeight="1" x14ac:dyDescent="0.3">
      <c r="K1638" s="42" t="str">
        <f t="shared" si="801"/>
        <v/>
      </c>
      <c r="L1638" s="55" t="str">
        <f t="shared" si="802"/>
        <v/>
      </c>
      <c r="M1638" s="43" t="str">
        <f t="shared" si="803"/>
        <v/>
      </c>
      <c r="N1638" s="56" t="str" cm="1">
        <f t="array" ref="N1638">IFERROR(IF(_xlfn.SINGLE(B:B)="","",IF(R1638="Beer",SUM(LOOKUP(2,1/(Rates!$B$3:$B$5&lt;=W1638)/(Rates!$C$3:$C$5&gt;=W1638),Rates!$D$3:$D$5)*(X1638/100)*W1638),IF(R1638="Refreshment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56" t="str">
        <f t="shared" si="804"/>
        <v/>
      </c>
      <c r="P1638" s="53"/>
      <c r="Q1638" s="14" t="str">
        <f t="shared" si="805"/>
        <v/>
      </c>
      <c r="R1638" s="57" t="str">
        <f t="shared" si="806"/>
        <v/>
      </c>
      <c r="S1638" s="58" t="str">
        <f>IF(B1638="","",IF(R1638="Refreshment Beverage",VLOOKUP(VALUE(Q1638),Rates!G$15:L$19,2,0),VLOOKUP(VALUE(Q1638),Rates!G$4:L$12,2,0)))</f>
        <v/>
      </c>
      <c r="T1638" s="58" t="str">
        <f t="shared" si="807"/>
        <v/>
      </c>
      <c r="U1638" s="58" t="str">
        <f t="shared" si="808"/>
        <v/>
      </c>
      <c r="V1638" s="58" t="str">
        <f t="shared" si="809"/>
        <v/>
      </c>
      <c r="W1638" s="58" t="str">
        <f t="shared" si="810"/>
        <v/>
      </c>
      <c r="X1638" s="59" t="str">
        <f t="shared" si="811"/>
        <v/>
      </c>
      <c r="Y1638" s="60" t="str">
        <f>IF(B:B="","",IF(R1638="Refreshment Beverage",VLOOKUP(Q1638,Rates!G$15:L$19,6,0)*W1638,VLOOKUP(Q1638,Rates!G$4:L$12,6,0)*W1638))</f>
        <v/>
      </c>
      <c r="Z1638" s="60" t="str">
        <f t="shared" si="812"/>
        <v/>
      </c>
      <c r="AA1638" s="60" t="str">
        <f t="shared" si="830"/>
        <v/>
      </c>
      <c r="AB1638" s="61" t="str" cm="1">
        <f t="array" ref="AB1638">IF(_xlfn.SINGLE(B:B)="","",IF(R1638="Refreshment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61" t="str" cm="1">
        <f t="array" ref="AC1638">IF(_xlfn.SINGLE(B:B)="","",IF(R1638="Refreshment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68">
        <f>IFERROR(IF(R1638="Beer","",IF(OR(Q1638=1,Q1638=2,Q1638=3,Q1638=4),VLOOKUP(Q1638,Rates!$A$31:$B$34,2,0)*W1638,IF(V1638=1,VLOOKUP(U1638,'REB BEV MIN MKUP'!B:E,4,0),IF(V1638&gt;1,VLOOKUP(VALUE(W1638),'REB BEV MIN MKUP'!O:Q,3,0),0)))),0)</f>
        <v>0</v>
      </c>
      <c r="AE1638" s="62" t="str">
        <f t="shared" si="813"/>
        <v/>
      </c>
      <c r="AF1638" s="63" t="str">
        <f t="shared" si="814"/>
        <v/>
      </c>
      <c r="AG1638" s="64" t="str">
        <f t="shared" si="815"/>
        <v/>
      </c>
      <c r="AH1638" s="65" t="str">
        <f t="shared" si="816"/>
        <v/>
      </c>
      <c r="AI1638" s="66" t="str">
        <f>IF(AE:AE="","",IF(R1638="Refreshment Beverage",AK1638*(Rates!J$19/100),ROUND(SUM(AH1638*(Rates!$J$8/100)),4)))</f>
        <v/>
      </c>
      <c r="AJ1638" s="67" t="str">
        <f t="shared" si="817"/>
        <v/>
      </c>
      <c r="AK1638" s="22" t="str">
        <f t="shared" si="818"/>
        <v/>
      </c>
      <c r="AL1638" s="62" t="str">
        <f t="shared" si="819"/>
        <v/>
      </c>
      <c r="AM1638" s="63" t="str">
        <f>IF(AS1638="","",IF(R1638="Refreshment Beverage",ROUND(AS1638*Rates!K$19,4),ROUND(AO1638*(VLOOKUP(VALUE(Q1638),Rates!G$4:L$12,3,0)),4)))</f>
        <v/>
      </c>
      <c r="AN1638" s="68" t="str">
        <f>IF(AS1638="","",IF(R1638="Refreshment Beverage",AS1638*(Rates!J$19/100),MAX(AM1638,AB1638)))</f>
        <v/>
      </c>
      <c r="AO1638" s="69" t="str">
        <f t="shared" si="820"/>
        <v/>
      </c>
      <c r="AP1638" s="69" t="str">
        <f t="shared" si="821"/>
        <v/>
      </c>
      <c r="AQ1638" s="70" t="str">
        <f>IF(AS1638="","",IF(R1638="Refreshment Beverage",ROUND(SUM(VLOOKUP(Q:Q,Rates!G$15:L$19,3,0)*(AS1638-Y1638-Z1638-AA1638)),4),ROUND(SUM(Rates!$K$8*AS1638),4)))</f>
        <v/>
      </c>
      <c r="AR1638" s="66" t="str">
        <f t="shared" si="822"/>
        <v/>
      </c>
      <c r="AS1638" s="22" t="str">
        <f t="shared" si="823"/>
        <v/>
      </c>
      <c r="AT1638" s="62" t="str">
        <f t="shared" si="824"/>
        <v/>
      </c>
      <c r="AU1638" s="63" t="str">
        <f>IF(AX1638="","",IF(R1638="Refreshment Beverage",ROUND((BA1638-Y1638-Z1638-AA1638)*VLOOKUP(VALUE(Q1638),Rates!G$15:L$19,3,0),4),ROUND(AW1638*(VLOOKUP(VALUE(Q1638),Rates!G:L,3,0)),4)))</f>
        <v/>
      </c>
      <c r="AV1638" s="68" t="str">
        <f t="shared" si="825"/>
        <v/>
      </c>
      <c r="AW1638" s="69" t="str">
        <f t="shared" si="826"/>
        <v/>
      </c>
      <c r="AX1638" s="65" t="str">
        <f t="shared" si="827"/>
        <v/>
      </c>
      <c r="AY1638" s="70" t="str">
        <f>IF(AX1638="","",IF(R1638="Refreshment Beverage",ROUND(SUM(AX1638*Rates!K$19),4),ROUND(SUM(AX1638*(Rates!J$8/100)),4)))</f>
        <v/>
      </c>
      <c r="AZ1638" s="67" t="str">
        <f t="shared" si="828"/>
        <v/>
      </c>
      <c r="BA1638" s="22" t="str">
        <f t="shared" si="829"/>
        <v/>
      </c>
      <c r="BD1638" s="171"/>
      <c r="BE1638" s="171"/>
      <c r="BF1638" s="171"/>
      <c r="BG1638" s="171"/>
    </row>
    <row r="1639" spans="11:59" ht="12.75" customHeight="1" x14ac:dyDescent="0.3">
      <c r="K1639" s="42" t="str">
        <f t="shared" si="801"/>
        <v/>
      </c>
      <c r="L1639" s="55" t="str">
        <f t="shared" si="802"/>
        <v/>
      </c>
      <c r="M1639" s="43" t="str">
        <f t="shared" si="803"/>
        <v/>
      </c>
      <c r="N1639" s="56" t="str" cm="1">
        <f t="array" ref="N1639">IFERROR(IF(_xlfn.SINGLE(B:B)="","",IF(R1639="Beer",SUM(LOOKUP(2,1/(Rates!$B$3:$B$5&lt;=W1639)/(Rates!$C$3:$C$5&gt;=W1639),Rates!$D$3:$D$5)*(X1639/100)*W1639),IF(R1639="Refreshment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56" t="str">
        <f t="shared" si="804"/>
        <v/>
      </c>
      <c r="P1639" s="53"/>
      <c r="Q1639" s="14" t="str">
        <f t="shared" si="805"/>
        <v/>
      </c>
      <c r="R1639" s="57" t="str">
        <f t="shared" si="806"/>
        <v/>
      </c>
      <c r="S1639" s="58" t="str">
        <f>IF(B1639="","",IF(R1639="Refreshment Beverage",VLOOKUP(VALUE(Q1639),Rates!G$15:L$19,2,0),VLOOKUP(VALUE(Q1639),Rates!G$4:L$12,2,0)))</f>
        <v/>
      </c>
      <c r="T1639" s="58" t="str">
        <f t="shared" si="807"/>
        <v/>
      </c>
      <c r="U1639" s="58" t="str">
        <f t="shared" si="808"/>
        <v/>
      </c>
      <c r="V1639" s="58" t="str">
        <f t="shared" si="809"/>
        <v/>
      </c>
      <c r="W1639" s="58" t="str">
        <f t="shared" si="810"/>
        <v/>
      </c>
      <c r="X1639" s="59" t="str">
        <f t="shared" si="811"/>
        <v/>
      </c>
      <c r="Y1639" s="60" t="str">
        <f>IF(B:B="","",IF(R1639="Refreshment Beverage",VLOOKUP(Q1639,Rates!G$15:L$19,6,0)*W1639,VLOOKUP(Q1639,Rates!G$4:L$12,6,0)*W1639))</f>
        <v/>
      </c>
      <c r="Z1639" s="60" t="str">
        <f t="shared" si="812"/>
        <v/>
      </c>
      <c r="AA1639" s="60" t="str">
        <f t="shared" si="830"/>
        <v/>
      </c>
      <c r="AB1639" s="61" t="str" cm="1">
        <f t="array" ref="AB1639">IF(_xlfn.SINGLE(B:B)="","",IF(R1639="Refreshment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61" t="str" cm="1">
        <f t="array" ref="AC1639">IF(_xlfn.SINGLE(B:B)="","",IF(R1639="Refreshment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68">
        <f>IFERROR(IF(R1639="Beer","",IF(OR(Q1639=1,Q1639=2,Q1639=3,Q1639=4),VLOOKUP(Q1639,Rates!$A$31:$B$34,2,0)*W1639,IF(V1639=1,VLOOKUP(U1639,'REB BEV MIN MKUP'!B:E,4,0),IF(V1639&gt;1,VLOOKUP(VALUE(W1639),'REB BEV MIN MKUP'!O:Q,3,0),0)))),0)</f>
        <v>0</v>
      </c>
      <c r="AE1639" s="62" t="str">
        <f t="shared" si="813"/>
        <v/>
      </c>
      <c r="AF1639" s="63" t="str">
        <f t="shared" si="814"/>
        <v/>
      </c>
      <c r="AG1639" s="64" t="str">
        <f t="shared" si="815"/>
        <v/>
      </c>
      <c r="AH1639" s="65" t="str">
        <f t="shared" si="816"/>
        <v/>
      </c>
      <c r="AI1639" s="66" t="str">
        <f>IF(AE:AE="","",IF(R1639="Refreshment Beverage",AK1639*(Rates!J$19/100),ROUND(SUM(AH1639*(Rates!$J$8/100)),4)))</f>
        <v/>
      </c>
      <c r="AJ1639" s="67" t="str">
        <f t="shared" si="817"/>
        <v/>
      </c>
      <c r="AK1639" s="22" t="str">
        <f t="shared" si="818"/>
        <v/>
      </c>
      <c r="AL1639" s="62" t="str">
        <f t="shared" si="819"/>
        <v/>
      </c>
      <c r="AM1639" s="63" t="str">
        <f>IF(AS1639="","",IF(R1639="Refreshment Beverage",ROUND(AS1639*Rates!K$19,4),ROUND(AO1639*(VLOOKUP(VALUE(Q1639),Rates!G$4:L$12,3,0)),4)))</f>
        <v/>
      </c>
      <c r="AN1639" s="68" t="str">
        <f>IF(AS1639="","",IF(R1639="Refreshment Beverage",AS1639*(Rates!J$19/100),MAX(AM1639,AB1639)))</f>
        <v/>
      </c>
      <c r="AO1639" s="69" t="str">
        <f t="shared" si="820"/>
        <v/>
      </c>
      <c r="AP1639" s="69" t="str">
        <f t="shared" si="821"/>
        <v/>
      </c>
      <c r="AQ1639" s="70" t="str">
        <f>IF(AS1639="","",IF(R1639="Refreshment Beverage",ROUND(SUM(VLOOKUP(Q:Q,Rates!G$15:L$19,3,0)*(AS1639-Y1639-Z1639-AA1639)),4),ROUND(SUM(Rates!$K$8*AS1639),4)))</f>
        <v/>
      </c>
      <c r="AR1639" s="66" t="str">
        <f t="shared" si="822"/>
        <v/>
      </c>
      <c r="AS1639" s="22" t="str">
        <f t="shared" si="823"/>
        <v/>
      </c>
      <c r="AT1639" s="62" t="str">
        <f t="shared" si="824"/>
        <v/>
      </c>
      <c r="AU1639" s="63" t="str">
        <f>IF(AX1639="","",IF(R1639="Refreshment Beverage",ROUND((BA1639-Y1639-Z1639-AA1639)*VLOOKUP(VALUE(Q1639),Rates!G$15:L$19,3,0),4),ROUND(AW1639*(VLOOKUP(VALUE(Q1639),Rates!G:L,3,0)),4)))</f>
        <v/>
      </c>
      <c r="AV1639" s="68" t="str">
        <f t="shared" si="825"/>
        <v/>
      </c>
      <c r="AW1639" s="69" t="str">
        <f t="shared" si="826"/>
        <v/>
      </c>
      <c r="AX1639" s="65" t="str">
        <f t="shared" si="827"/>
        <v/>
      </c>
      <c r="AY1639" s="70" t="str">
        <f>IF(AX1639="","",IF(R1639="Refreshment Beverage",ROUND(SUM(AX1639*Rates!K$19),4),ROUND(SUM(AX1639*(Rates!J$8/100)),4)))</f>
        <v/>
      </c>
      <c r="AZ1639" s="67" t="str">
        <f t="shared" si="828"/>
        <v/>
      </c>
      <c r="BA1639" s="22" t="str">
        <f t="shared" si="829"/>
        <v/>
      </c>
      <c r="BD1639" s="171"/>
      <c r="BE1639" s="171"/>
      <c r="BF1639" s="171"/>
      <c r="BG1639" s="171"/>
    </row>
    <row r="1640" spans="11:59" ht="12.75" customHeight="1" x14ac:dyDescent="0.3">
      <c r="K1640" s="42" t="str">
        <f t="shared" ref="K1640:K1703" si="831">IFERROR(IF(B:B="","",IF(OR(C1640="",E1640="",F1640="",G1640="",H1640="",I1640="",J1640=""),"",ROUND(IF(J1640="Gross Price to Brewers",AE1640,IF(J1640="Retail Price",AL1640,IF(J1640="Licensee Retail",AT1640,""))),2))),"")</f>
        <v/>
      </c>
      <c r="L1640" s="55" t="str">
        <f t="shared" ref="L1640:L1703" si="832">IFERROR(IF(B:B="","",IF(OR(C1640="",E1640="",F1640="",G1640="",H1640="",I1640="",J1640=""),"",ROUND(IF(J1640="Gross Price to Brewers",AH1640,IF(J1640="Retail Price",AP1640,IF(J1640="Licensee Retail",AX1640,""))),2))),"")</f>
        <v/>
      </c>
      <c r="M1640" s="43" t="str">
        <f t="shared" ref="M1640:M1703" si="833">IFERROR(IF(B:B="","",IF(OR(C1640="",E1640="",F1640="",G1640="",H1640="",I1640="",J1640=""),"",ROUND(IF(J1640="Gross Price to Brewers",AK1640,IF(J1640="Retail Price",AS1640,IF(J1640="Licensee Retail",BA1640,""))),2))),"")</f>
        <v/>
      </c>
      <c r="N1640" s="56" t="str" cm="1">
        <f t="array" ref="N1640">IFERROR(IF(_xlfn.SINGLE(B:B)="","",IF(R1640="Beer",SUM(LOOKUP(2,1/(Rates!$B$3:$B$5&lt;=W1640)/(Rates!$C$3:$C$5&gt;=W1640),Rates!$D$3:$D$5)*(X1640/100)*W1640),IF(R1640="Refreshment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56" t="str">
        <f t="shared" ref="O1640:O1703" si="834">IF(B:B="","",IF(M1640&gt;N1640,"YES","NO"))</f>
        <v/>
      </c>
      <c r="P1640" s="53"/>
      <c r="Q1640" s="14" t="str">
        <f t="shared" ref="Q1640:Q1703" si="835">IF(B1640="","",IF(OR(D1640="",D1640=0),0,D1640))</f>
        <v/>
      </c>
      <c r="R1640" s="57" t="str">
        <f t="shared" ref="R1640:R1703" si="836">IF(C1640="","",IF(C1640="Beer","Beer",IF(C1640="Malt-Based Cooler","Refreshment Beverage")))</f>
        <v/>
      </c>
      <c r="S1640" s="58" t="str">
        <f>IF(B1640="","",IF(R1640="Refreshment Beverage",VLOOKUP(VALUE(Q1640),Rates!G$15:L$19,2,0),VLOOKUP(VALUE(Q1640),Rates!G$4:L$12,2,0)))</f>
        <v/>
      </c>
      <c r="T1640" s="58" t="str">
        <f t="shared" ref="T1640:T1703" si="837">IF(B1640="","",G1640)</f>
        <v/>
      </c>
      <c r="U1640" s="58" t="str">
        <f t="shared" ref="U1640:U1703" si="838">IF(B:B="","",SUM(W1640/V1640))</f>
        <v/>
      </c>
      <c r="V1640" s="58" t="str">
        <f t="shared" ref="V1640:V1703" si="839">IF(B1640="","",F1640)</f>
        <v/>
      </c>
      <c r="W1640" s="58" t="str">
        <f t="shared" ref="W1640:W1703" si="840">IF(B1640="","",E1640*F1640)</f>
        <v/>
      </c>
      <c r="X1640" s="59" t="str">
        <f t="shared" ref="X1640:X1703" si="841">IF(B1640="","",H1640)</f>
        <v/>
      </c>
      <c r="Y1640" s="60" t="str">
        <f>IF(B:B="","",IF(R1640="Refreshment Beverage",VLOOKUP(Q1640,Rates!G$15:L$19,6,0)*W1640,VLOOKUP(Q1640,Rates!G$4:L$12,6,0)*W1640))</f>
        <v/>
      </c>
      <c r="Z1640" s="60" t="str">
        <f t="shared" ref="Z1640:Z1703" si="842">IF(B:B="","",IF(R1640="Refreshment Beverage",0,IF(T1640="Keg",0,ROUND(0.34/12*V1640,2))))</f>
        <v/>
      </c>
      <c r="AA1640" s="60" t="str">
        <f t="shared" si="830"/>
        <v/>
      </c>
      <c r="AB1640" s="61" t="str" cm="1">
        <f t="array" ref="AB1640">IF(_xlfn.SINGLE(B:B)="","",IF(R1640="Refreshment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61" t="str" cm="1">
        <f t="array" ref="AC1640">IF(_xlfn.SINGLE(B:B)="","",IF(R1640="Refreshment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68">
        <f>IFERROR(IF(R1640="Beer","",IF(OR(Q1640=1,Q1640=2,Q1640=3,Q1640=4),VLOOKUP(Q1640,Rates!$A$31:$B$34,2,0)*W1640,IF(V1640=1,VLOOKUP(U1640,'REB BEV MIN MKUP'!B:E,4,0),IF(V1640&gt;1,VLOOKUP(VALUE(W1640),'REB BEV MIN MKUP'!O:Q,3,0),0)))),0)</f>
        <v>0</v>
      </c>
      <c r="AE1640" s="62" t="str">
        <f t="shared" ref="AE1640:AE1703" si="843">IF(J1640="Gross Price to Brewers",I1640,"")</f>
        <v/>
      </c>
      <c r="AF1640" s="63" t="str">
        <f t="shared" ref="AF1640:AF1703" si="844">IF(AE:AE="","",ROUND(SUM(AE1640*(S1640/100)),4))</f>
        <v/>
      </c>
      <c r="AG1640" s="64" t="str">
        <f t="shared" ref="AG1640:AG1703" si="845">IF(AE:AE="","",IF(R1640="Refreshment Beverage",MAX(AF1640,AD1640),MAX(AB1640,AF1640)))</f>
        <v/>
      </c>
      <c r="AH1640" s="65" t="str">
        <f t="shared" ref="AH1640:AH1703" si="846">IF(AE:AE="","",IF(R1640="Refreshment Beverage",AK1640-AJ1640,SUM(Y1640:AA1640)+AE1640+AG1640))</f>
        <v/>
      </c>
      <c r="AI1640" s="66" t="str">
        <f>IF(AE:AE="","",IF(R1640="Refreshment Beverage",AK1640*(Rates!J$19/100),ROUND(SUM(AH1640*(Rates!$J$8/100)),4)))</f>
        <v/>
      </c>
      <c r="AJ1640" s="67" t="str">
        <f t="shared" ref="AJ1640:AJ1703" si="847">IF(AE:AE="","",IF(R1640="Refreshment Beverage",AI1640,MAX(AC1640,AI1640)))</f>
        <v/>
      </c>
      <c r="AK1640" s="22" t="str">
        <f t="shared" ref="AK1640:AK1703" si="848">IF(AE:AE="","",IF(R1640="Refreshment Beverage",SUM(AE1640+Y1640+Z1640+AA1640+AG1640),SUM(AH1640+AJ1640)))</f>
        <v/>
      </c>
      <c r="AL1640" s="62" t="str">
        <f t="shared" ref="AL1640:AL1703" si="849">IF(AS1640="","",IF(R1640="Refreshment Beverage",ROUND(SUM(AS1640-AR1640-AA1640-Z1640-Y1640),2),ROUND(SUM(AS1640-AR1640-AN1640-Y1640-Z1640-AA1640),2)))</f>
        <v/>
      </c>
      <c r="AM1640" s="63" t="str">
        <f>IF(AS1640="","",IF(R1640="Refreshment Beverage",ROUND(AS1640*Rates!K$19,4),ROUND(AO1640*(VLOOKUP(VALUE(Q1640),Rates!G$4:L$12,3,0)),4)))</f>
        <v/>
      </c>
      <c r="AN1640" s="68" t="str">
        <f>IF(AS1640="","",IF(R1640="Refreshment Beverage",AS1640*(Rates!J$19/100),MAX(AM1640,AB1640)))</f>
        <v/>
      </c>
      <c r="AO1640" s="69" t="str">
        <f t="shared" ref="AO1640:AO1703" si="850">IF(AS1640="","",ROUND(SUM(AS1640-AR1640-Y1640-Z1640-AA1640),4))</f>
        <v/>
      </c>
      <c r="AP1640" s="69" t="str">
        <f t="shared" ref="AP1640:AP1703" si="851">IF(AS1640="","",IF(R1640="Refreshment Beverage",ROUND(AS1640-AN1640,2),ROUND(SUM(AS1640-AR1640),2)))</f>
        <v/>
      </c>
      <c r="AQ1640" s="70" t="str">
        <f>IF(AS1640="","",IF(R1640="Refreshment Beverage",ROUND(SUM(VLOOKUP(Q:Q,Rates!G$15:L$19,3,0)*(AS1640-Y1640-Z1640-AA1640)),4),ROUND(SUM(Rates!$K$8*AS1640),4)))</f>
        <v/>
      </c>
      <c r="AR1640" s="66" t="str">
        <f t="shared" ref="AR1640:AR1703" si="852">IF(AS1640="","",IF(R1640="Refreshment Beverage",MAX(AD1640,AQ1640),MAX(AQ1640,AC1640)))</f>
        <v/>
      </c>
      <c r="AS1640" s="22" t="str">
        <f t="shared" ref="AS1640:AS1703" si="853">IF(J1640="Retail Price",SUM(I1640+0.004),"")</f>
        <v/>
      </c>
      <c r="AT1640" s="62" t="str">
        <f t="shared" ref="AT1640:AT1703" si="854">IF(AX1640="","",IF(R1640="Refreshment Beverage",SUM(BA1640-AV1640-Y1640-Z1640-AA1640),SUM(AX1640-AV1640-Y1640-Z1640-AA1640)))</f>
        <v/>
      </c>
      <c r="AU1640" s="63" t="str">
        <f>IF(AX1640="","",IF(R1640="Refreshment Beverage",ROUND((BA1640-Y1640-Z1640-AA1640)*VLOOKUP(VALUE(Q1640),Rates!G$15:L$19,3,0),4),ROUND(AW1640*(VLOOKUP(VALUE(Q1640),Rates!G:L,3,0)),4)))</f>
        <v/>
      </c>
      <c r="AV1640" s="68" t="str">
        <f t="shared" ref="AV1640:AV1703" si="855">IF(AX1640="","",IF(R1640="Refreshment Beverage",MAX(AU1640,AD1640),MAX(AB1640,AU1640)))</f>
        <v/>
      </c>
      <c r="AW1640" s="69" t="str">
        <f t="shared" ref="AW1640:AW1703" si="856">IF(AX1640="","",IF(R1640="Refreshment Beverage",SUM(BA1640-AV1640-Y1640-Z1640-AA1640),ROUND(SUM(BA1640-AZ1640-Y1640-Z1640-AA1640),4)))</f>
        <v/>
      </c>
      <c r="AX1640" s="65" t="str">
        <f t="shared" ref="AX1640:AX1703" si="857">IF(J1640="Licensee Retail",I1640,"")</f>
        <v/>
      </c>
      <c r="AY1640" s="70" t="str">
        <f>IF(AX1640="","",IF(R1640="Refreshment Beverage",ROUND(SUM(AX1640*Rates!K$19),4),ROUND(SUM(AX1640*(Rates!J$8/100)),4)))</f>
        <v/>
      </c>
      <c r="AZ1640" s="67" t="str">
        <f t="shared" ref="AZ1640:AZ1703" si="858">IF(AX1640="","",MAX($AC1640,AY1640))</f>
        <v/>
      </c>
      <c r="BA1640" s="22" t="str">
        <f t="shared" ref="BA1640:BA1703" si="859">IF(AX1640="","",SUM(AX1640+AZ1640))</f>
        <v/>
      </c>
      <c r="BD1640" s="171"/>
      <c r="BE1640" s="171"/>
      <c r="BF1640" s="171"/>
      <c r="BG1640" s="171"/>
    </row>
    <row r="1641" spans="11:59" ht="12.75" customHeight="1" x14ac:dyDescent="0.3">
      <c r="K1641" s="42" t="str">
        <f t="shared" si="831"/>
        <v/>
      </c>
      <c r="L1641" s="55" t="str">
        <f t="shared" si="832"/>
        <v/>
      </c>
      <c r="M1641" s="43" t="str">
        <f t="shared" si="833"/>
        <v/>
      </c>
      <c r="N1641" s="56" t="str" cm="1">
        <f t="array" ref="N1641">IFERROR(IF(_xlfn.SINGLE(B:B)="","",IF(R1641="Beer",SUM(LOOKUP(2,1/(Rates!$B$3:$B$5&lt;=W1641)/(Rates!$C$3:$C$5&gt;=W1641),Rates!$D$3:$D$5)*(X1641/100)*W1641),IF(R1641="Refreshment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56" t="str">
        <f t="shared" si="834"/>
        <v/>
      </c>
      <c r="P1641" s="53"/>
      <c r="Q1641" s="14" t="str">
        <f t="shared" si="835"/>
        <v/>
      </c>
      <c r="R1641" s="57" t="str">
        <f t="shared" si="836"/>
        <v/>
      </c>
      <c r="S1641" s="58" t="str">
        <f>IF(B1641="","",IF(R1641="Refreshment Beverage",VLOOKUP(VALUE(Q1641),Rates!G$15:L$19,2,0),VLOOKUP(VALUE(Q1641),Rates!G$4:L$12,2,0)))</f>
        <v/>
      </c>
      <c r="T1641" s="58" t="str">
        <f t="shared" si="837"/>
        <v/>
      </c>
      <c r="U1641" s="58" t="str">
        <f t="shared" si="838"/>
        <v/>
      </c>
      <c r="V1641" s="58" t="str">
        <f t="shared" si="839"/>
        <v/>
      </c>
      <c r="W1641" s="58" t="str">
        <f t="shared" si="840"/>
        <v/>
      </c>
      <c r="X1641" s="59" t="str">
        <f t="shared" si="841"/>
        <v/>
      </c>
      <c r="Y1641" s="60" t="str">
        <f>IF(B:B="","",IF(R1641="Refreshment Beverage",VLOOKUP(Q1641,Rates!G$15:L$19,6,0)*W1641,VLOOKUP(Q1641,Rates!G$4:L$12,6,0)*W1641))</f>
        <v/>
      </c>
      <c r="Z1641" s="60" t="str">
        <f t="shared" si="842"/>
        <v/>
      </c>
      <c r="AA1641" s="60" t="str">
        <f t="shared" si="830"/>
        <v/>
      </c>
      <c r="AB1641" s="61" t="str" cm="1">
        <f t="array" ref="AB1641">IF(_xlfn.SINGLE(B:B)="","",IF(R1641="Refreshment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61" t="str" cm="1">
        <f t="array" ref="AC1641">IF(_xlfn.SINGLE(B:B)="","",IF(R1641="Refreshment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68">
        <f>IFERROR(IF(R1641="Beer","",IF(OR(Q1641=1,Q1641=2,Q1641=3,Q1641=4),VLOOKUP(Q1641,Rates!$A$31:$B$34,2,0)*W1641,IF(V1641=1,VLOOKUP(U1641,'REB BEV MIN MKUP'!B:E,4,0),IF(V1641&gt;1,VLOOKUP(VALUE(W1641),'REB BEV MIN MKUP'!O:Q,3,0),0)))),0)</f>
        <v>0</v>
      </c>
      <c r="AE1641" s="62" t="str">
        <f t="shared" si="843"/>
        <v/>
      </c>
      <c r="AF1641" s="63" t="str">
        <f t="shared" si="844"/>
        <v/>
      </c>
      <c r="AG1641" s="64" t="str">
        <f t="shared" si="845"/>
        <v/>
      </c>
      <c r="AH1641" s="65" t="str">
        <f t="shared" si="846"/>
        <v/>
      </c>
      <c r="AI1641" s="66" t="str">
        <f>IF(AE:AE="","",IF(R1641="Refreshment Beverage",AK1641*(Rates!J$19/100),ROUND(SUM(AH1641*(Rates!$J$8/100)),4)))</f>
        <v/>
      </c>
      <c r="AJ1641" s="67" t="str">
        <f t="shared" si="847"/>
        <v/>
      </c>
      <c r="AK1641" s="22" t="str">
        <f t="shared" si="848"/>
        <v/>
      </c>
      <c r="AL1641" s="62" t="str">
        <f t="shared" si="849"/>
        <v/>
      </c>
      <c r="AM1641" s="63" t="str">
        <f>IF(AS1641="","",IF(R1641="Refreshment Beverage",ROUND(AS1641*Rates!K$19,4),ROUND(AO1641*(VLOOKUP(VALUE(Q1641),Rates!G$4:L$12,3,0)),4)))</f>
        <v/>
      </c>
      <c r="AN1641" s="68" t="str">
        <f>IF(AS1641="","",IF(R1641="Refreshment Beverage",AS1641*(Rates!J$19/100),MAX(AM1641,AB1641)))</f>
        <v/>
      </c>
      <c r="AO1641" s="69" t="str">
        <f t="shared" si="850"/>
        <v/>
      </c>
      <c r="AP1641" s="69" t="str">
        <f t="shared" si="851"/>
        <v/>
      </c>
      <c r="AQ1641" s="70" t="str">
        <f>IF(AS1641="","",IF(R1641="Refreshment Beverage",ROUND(SUM(VLOOKUP(Q:Q,Rates!G$15:L$19,3,0)*(AS1641-Y1641-Z1641-AA1641)),4),ROUND(SUM(Rates!$K$8*AS1641),4)))</f>
        <v/>
      </c>
      <c r="AR1641" s="66" t="str">
        <f t="shared" si="852"/>
        <v/>
      </c>
      <c r="AS1641" s="22" t="str">
        <f t="shared" si="853"/>
        <v/>
      </c>
      <c r="AT1641" s="62" t="str">
        <f t="shared" si="854"/>
        <v/>
      </c>
      <c r="AU1641" s="63" t="str">
        <f>IF(AX1641="","",IF(R1641="Refreshment Beverage",ROUND((BA1641-Y1641-Z1641-AA1641)*VLOOKUP(VALUE(Q1641),Rates!G$15:L$19,3,0),4),ROUND(AW1641*(VLOOKUP(VALUE(Q1641),Rates!G:L,3,0)),4)))</f>
        <v/>
      </c>
      <c r="AV1641" s="68" t="str">
        <f t="shared" si="855"/>
        <v/>
      </c>
      <c r="AW1641" s="69" t="str">
        <f t="shared" si="856"/>
        <v/>
      </c>
      <c r="AX1641" s="65" t="str">
        <f t="shared" si="857"/>
        <v/>
      </c>
      <c r="AY1641" s="70" t="str">
        <f>IF(AX1641="","",IF(R1641="Refreshment Beverage",ROUND(SUM(AX1641*Rates!K$19),4),ROUND(SUM(AX1641*(Rates!J$8/100)),4)))</f>
        <v/>
      </c>
      <c r="AZ1641" s="67" t="str">
        <f t="shared" si="858"/>
        <v/>
      </c>
      <c r="BA1641" s="22" t="str">
        <f t="shared" si="859"/>
        <v/>
      </c>
      <c r="BD1641" s="171"/>
      <c r="BE1641" s="171"/>
      <c r="BF1641" s="171"/>
      <c r="BG1641" s="171"/>
    </row>
    <row r="1642" spans="11:59" ht="12.75" customHeight="1" x14ac:dyDescent="0.3">
      <c r="K1642" s="42" t="str">
        <f t="shared" si="831"/>
        <v/>
      </c>
      <c r="L1642" s="55" t="str">
        <f t="shared" si="832"/>
        <v/>
      </c>
      <c r="M1642" s="43" t="str">
        <f t="shared" si="833"/>
        <v/>
      </c>
      <c r="N1642" s="56" t="str" cm="1">
        <f t="array" ref="N1642">IFERROR(IF(_xlfn.SINGLE(B:B)="","",IF(R1642="Beer",SUM(LOOKUP(2,1/(Rates!$B$3:$B$5&lt;=W1642)/(Rates!$C$3:$C$5&gt;=W1642),Rates!$D$3:$D$5)*(X1642/100)*W1642),IF(R1642="Refreshment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56" t="str">
        <f t="shared" si="834"/>
        <v/>
      </c>
      <c r="P1642" s="53"/>
      <c r="Q1642" s="14" t="str">
        <f t="shared" si="835"/>
        <v/>
      </c>
      <c r="R1642" s="57" t="str">
        <f t="shared" si="836"/>
        <v/>
      </c>
      <c r="S1642" s="58" t="str">
        <f>IF(B1642="","",IF(R1642="Refreshment Beverage",VLOOKUP(VALUE(Q1642),Rates!G$15:L$19,2,0),VLOOKUP(VALUE(Q1642),Rates!G$4:L$12,2,0)))</f>
        <v/>
      </c>
      <c r="T1642" s="58" t="str">
        <f t="shared" si="837"/>
        <v/>
      </c>
      <c r="U1642" s="58" t="str">
        <f t="shared" si="838"/>
        <v/>
      </c>
      <c r="V1642" s="58" t="str">
        <f t="shared" si="839"/>
        <v/>
      </c>
      <c r="W1642" s="58" t="str">
        <f t="shared" si="840"/>
        <v/>
      </c>
      <c r="X1642" s="59" t="str">
        <f t="shared" si="841"/>
        <v/>
      </c>
      <c r="Y1642" s="60" t="str">
        <f>IF(B:B="","",IF(R1642="Refreshment Beverage",VLOOKUP(Q1642,Rates!G$15:L$19,6,0)*W1642,VLOOKUP(Q1642,Rates!G$4:L$12,6,0)*W1642))</f>
        <v/>
      </c>
      <c r="Z1642" s="60" t="str">
        <f t="shared" si="842"/>
        <v/>
      </c>
      <c r="AA1642" s="60" t="str">
        <f t="shared" si="830"/>
        <v/>
      </c>
      <c r="AB1642" s="61" t="str" cm="1">
        <f t="array" ref="AB1642">IF(_xlfn.SINGLE(B:B)="","",IF(R1642="Refreshment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61" t="str" cm="1">
        <f t="array" ref="AC1642">IF(_xlfn.SINGLE(B:B)="","",IF(R1642="Refreshment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68">
        <f>IFERROR(IF(R1642="Beer","",IF(OR(Q1642=1,Q1642=2,Q1642=3,Q1642=4),VLOOKUP(Q1642,Rates!$A$31:$B$34,2,0)*W1642,IF(V1642=1,VLOOKUP(U1642,'REB BEV MIN MKUP'!B:E,4,0),IF(V1642&gt;1,VLOOKUP(VALUE(W1642),'REB BEV MIN MKUP'!O:Q,3,0),0)))),0)</f>
        <v>0</v>
      </c>
      <c r="AE1642" s="62" t="str">
        <f t="shared" si="843"/>
        <v/>
      </c>
      <c r="AF1642" s="63" t="str">
        <f t="shared" si="844"/>
        <v/>
      </c>
      <c r="AG1642" s="64" t="str">
        <f t="shared" si="845"/>
        <v/>
      </c>
      <c r="AH1642" s="65" t="str">
        <f t="shared" si="846"/>
        <v/>
      </c>
      <c r="AI1642" s="66" t="str">
        <f>IF(AE:AE="","",IF(R1642="Refreshment Beverage",AK1642*(Rates!J$19/100),ROUND(SUM(AH1642*(Rates!$J$8/100)),4)))</f>
        <v/>
      </c>
      <c r="AJ1642" s="67" t="str">
        <f t="shared" si="847"/>
        <v/>
      </c>
      <c r="AK1642" s="22" t="str">
        <f t="shared" si="848"/>
        <v/>
      </c>
      <c r="AL1642" s="62" t="str">
        <f t="shared" si="849"/>
        <v/>
      </c>
      <c r="AM1642" s="63" t="str">
        <f>IF(AS1642="","",IF(R1642="Refreshment Beverage",ROUND(AS1642*Rates!K$19,4),ROUND(AO1642*(VLOOKUP(VALUE(Q1642),Rates!G$4:L$12,3,0)),4)))</f>
        <v/>
      </c>
      <c r="AN1642" s="68" t="str">
        <f>IF(AS1642="","",IF(R1642="Refreshment Beverage",AS1642*(Rates!J$19/100),MAX(AM1642,AB1642)))</f>
        <v/>
      </c>
      <c r="AO1642" s="69" t="str">
        <f t="shared" si="850"/>
        <v/>
      </c>
      <c r="AP1642" s="69" t="str">
        <f t="shared" si="851"/>
        <v/>
      </c>
      <c r="AQ1642" s="70" t="str">
        <f>IF(AS1642="","",IF(R1642="Refreshment Beverage",ROUND(SUM(VLOOKUP(Q:Q,Rates!G$15:L$19,3,0)*(AS1642-Y1642-Z1642-AA1642)),4),ROUND(SUM(Rates!$K$8*AS1642),4)))</f>
        <v/>
      </c>
      <c r="AR1642" s="66" t="str">
        <f t="shared" si="852"/>
        <v/>
      </c>
      <c r="AS1642" s="22" t="str">
        <f t="shared" si="853"/>
        <v/>
      </c>
      <c r="AT1642" s="62" t="str">
        <f t="shared" si="854"/>
        <v/>
      </c>
      <c r="AU1642" s="63" t="str">
        <f>IF(AX1642="","",IF(R1642="Refreshment Beverage",ROUND((BA1642-Y1642-Z1642-AA1642)*VLOOKUP(VALUE(Q1642),Rates!G$15:L$19,3,0),4),ROUND(AW1642*(VLOOKUP(VALUE(Q1642),Rates!G:L,3,0)),4)))</f>
        <v/>
      </c>
      <c r="AV1642" s="68" t="str">
        <f t="shared" si="855"/>
        <v/>
      </c>
      <c r="AW1642" s="69" t="str">
        <f t="shared" si="856"/>
        <v/>
      </c>
      <c r="AX1642" s="65" t="str">
        <f t="shared" si="857"/>
        <v/>
      </c>
      <c r="AY1642" s="70" t="str">
        <f>IF(AX1642="","",IF(R1642="Refreshment Beverage",ROUND(SUM(AX1642*Rates!K$19),4),ROUND(SUM(AX1642*(Rates!J$8/100)),4)))</f>
        <v/>
      </c>
      <c r="AZ1642" s="67" t="str">
        <f t="shared" si="858"/>
        <v/>
      </c>
      <c r="BA1642" s="22" t="str">
        <f t="shared" si="859"/>
        <v/>
      </c>
      <c r="BD1642" s="171"/>
      <c r="BE1642" s="171"/>
      <c r="BF1642" s="171"/>
      <c r="BG1642" s="171"/>
    </row>
    <row r="1643" spans="11:59" ht="12.75" customHeight="1" x14ac:dyDescent="0.3">
      <c r="K1643" s="42" t="str">
        <f t="shared" si="831"/>
        <v/>
      </c>
      <c r="L1643" s="55" t="str">
        <f t="shared" si="832"/>
        <v/>
      </c>
      <c r="M1643" s="43" t="str">
        <f t="shared" si="833"/>
        <v/>
      </c>
      <c r="N1643" s="56" t="str" cm="1">
        <f t="array" ref="N1643">IFERROR(IF(_xlfn.SINGLE(B:B)="","",IF(R1643="Beer",SUM(LOOKUP(2,1/(Rates!$B$3:$B$5&lt;=W1643)/(Rates!$C$3:$C$5&gt;=W1643),Rates!$D$3:$D$5)*(X1643/100)*W1643),IF(R1643="Refreshment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56" t="str">
        <f t="shared" si="834"/>
        <v/>
      </c>
      <c r="P1643" s="53"/>
      <c r="Q1643" s="14" t="str">
        <f t="shared" si="835"/>
        <v/>
      </c>
      <c r="R1643" s="57" t="str">
        <f t="shared" si="836"/>
        <v/>
      </c>
      <c r="S1643" s="58" t="str">
        <f>IF(B1643="","",IF(R1643="Refreshment Beverage",VLOOKUP(VALUE(Q1643),Rates!G$15:L$19,2,0),VLOOKUP(VALUE(Q1643),Rates!G$4:L$12,2,0)))</f>
        <v/>
      </c>
      <c r="T1643" s="58" t="str">
        <f t="shared" si="837"/>
        <v/>
      </c>
      <c r="U1643" s="58" t="str">
        <f t="shared" si="838"/>
        <v/>
      </c>
      <c r="V1643" s="58" t="str">
        <f t="shared" si="839"/>
        <v/>
      </c>
      <c r="W1643" s="58" t="str">
        <f t="shared" si="840"/>
        <v/>
      </c>
      <c r="X1643" s="59" t="str">
        <f t="shared" si="841"/>
        <v/>
      </c>
      <c r="Y1643" s="60" t="str">
        <f>IF(B:B="","",IF(R1643="Refreshment Beverage",VLOOKUP(Q1643,Rates!G$15:L$19,6,0)*W1643,VLOOKUP(Q1643,Rates!G$4:L$12,6,0)*W1643))</f>
        <v/>
      </c>
      <c r="Z1643" s="60" t="str">
        <f t="shared" si="842"/>
        <v/>
      </c>
      <c r="AA1643" s="60" t="str">
        <f t="shared" si="830"/>
        <v/>
      </c>
      <c r="AB1643" s="61" t="str" cm="1">
        <f t="array" ref="AB1643">IF(_xlfn.SINGLE(B:B)="","",IF(R1643="Refreshment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61" t="str" cm="1">
        <f t="array" ref="AC1643">IF(_xlfn.SINGLE(B:B)="","",IF(R1643="Refreshment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68">
        <f>IFERROR(IF(R1643="Beer","",IF(OR(Q1643=1,Q1643=2,Q1643=3,Q1643=4),VLOOKUP(Q1643,Rates!$A$31:$B$34,2,0)*W1643,IF(V1643=1,VLOOKUP(U1643,'REB BEV MIN MKUP'!B:E,4,0),IF(V1643&gt;1,VLOOKUP(VALUE(W1643),'REB BEV MIN MKUP'!O:Q,3,0),0)))),0)</f>
        <v>0</v>
      </c>
      <c r="AE1643" s="62" t="str">
        <f t="shared" si="843"/>
        <v/>
      </c>
      <c r="AF1643" s="63" t="str">
        <f t="shared" si="844"/>
        <v/>
      </c>
      <c r="AG1643" s="64" t="str">
        <f t="shared" si="845"/>
        <v/>
      </c>
      <c r="AH1643" s="65" t="str">
        <f t="shared" si="846"/>
        <v/>
      </c>
      <c r="AI1643" s="66" t="str">
        <f>IF(AE:AE="","",IF(R1643="Refreshment Beverage",AK1643*(Rates!J$19/100),ROUND(SUM(AH1643*(Rates!$J$8/100)),4)))</f>
        <v/>
      </c>
      <c r="AJ1643" s="67" t="str">
        <f t="shared" si="847"/>
        <v/>
      </c>
      <c r="AK1643" s="22" t="str">
        <f t="shared" si="848"/>
        <v/>
      </c>
      <c r="AL1643" s="62" t="str">
        <f t="shared" si="849"/>
        <v/>
      </c>
      <c r="AM1643" s="63" t="str">
        <f>IF(AS1643="","",IF(R1643="Refreshment Beverage",ROUND(AS1643*Rates!K$19,4),ROUND(AO1643*(VLOOKUP(VALUE(Q1643),Rates!G$4:L$12,3,0)),4)))</f>
        <v/>
      </c>
      <c r="AN1643" s="68" t="str">
        <f>IF(AS1643="","",IF(R1643="Refreshment Beverage",AS1643*(Rates!J$19/100),MAX(AM1643,AB1643)))</f>
        <v/>
      </c>
      <c r="AO1643" s="69" t="str">
        <f t="shared" si="850"/>
        <v/>
      </c>
      <c r="AP1643" s="69" t="str">
        <f t="shared" si="851"/>
        <v/>
      </c>
      <c r="AQ1643" s="70" t="str">
        <f>IF(AS1643="","",IF(R1643="Refreshment Beverage",ROUND(SUM(VLOOKUP(Q:Q,Rates!G$15:L$19,3,0)*(AS1643-Y1643-Z1643-AA1643)),4),ROUND(SUM(Rates!$K$8*AS1643),4)))</f>
        <v/>
      </c>
      <c r="AR1643" s="66" t="str">
        <f t="shared" si="852"/>
        <v/>
      </c>
      <c r="AS1643" s="22" t="str">
        <f t="shared" si="853"/>
        <v/>
      </c>
      <c r="AT1643" s="62" t="str">
        <f t="shared" si="854"/>
        <v/>
      </c>
      <c r="AU1643" s="63" t="str">
        <f>IF(AX1643="","",IF(R1643="Refreshment Beverage",ROUND((BA1643-Y1643-Z1643-AA1643)*VLOOKUP(VALUE(Q1643),Rates!G$15:L$19,3,0),4),ROUND(AW1643*(VLOOKUP(VALUE(Q1643),Rates!G:L,3,0)),4)))</f>
        <v/>
      </c>
      <c r="AV1643" s="68" t="str">
        <f t="shared" si="855"/>
        <v/>
      </c>
      <c r="AW1643" s="69" t="str">
        <f t="shared" si="856"/>
        <v/>
      </c>
      <c r="AX1643" s="65" t="str">
        <f t="shared" si="857"/>
        <v/>
      </c>
      <c r="AY1643" s="70" t="str">
        <f>IF(AX1643="","",IF(R1643="Refreshment Beverage",ROUND(SUM(AX1643*Rates!K$19),4),ROUND(SUM(AX1643*(Rates!J$8/100)),4)))</f>
        <v/>
      </c>
      <c r="AZ1643" s="67" t="str">
        <f t="shared" si="858"/>
        <v/>
      </c>
      <c r="BA1643" s="22" t="str">
        <f t="shared" si="859"/>
        <v/>
      </c>
      <c r="BD1643" s="171"/>
      <c r="BE1643" s="171"/>
      <c r="BF1643" s="171"/>
      <c r="BG1643" s="171"/>
    </row>
    <row r="1644" spans="11:59" ht="12.75" customHeight="1" x14ac:dyDescent="0.3">
      <c r="K1644" s="42" t="str">
        <f t="shared" si="831"/>
        <v/>
      </c>
      <c r="L1644" s="55" t="str">
        <f t="shared" si="832"/>
        <v/>
      </c>
      <c r="M1644" s="43" t="str">
        <f t="shared" si="833"/>
        <v/>
      </c>
      <c r="N1644" s="56" t="str" cm="1">
        <f t="array" ref="N1644">IFERROR(IF(_xlfn.SINGLE(B:B)="","",IF(R1644="Beer",SUM(LOOKUP(2,1/(Rates!$B$3:$B$5&lt;=W1644)/(Rates!$C$3:$C$5&gt;=W1644),Rates!$D$3:$D$5)*(X1644/100)*W1644),IF(R1644="Refreshment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56" t="str">
        <f t="shared" si="834"/>
        <v/>
      </c>
      <c r="P1644" s="53"/>
      <c r="Q1644" s="14" t="str">
        <f t="shared" si="835"/>
        <v/>
      </c>
      <c r="R1644" s="57" t="str">
        <f t="shared" si="836"/>
        <v/>
      </c>
      <c r="S1644" s="58" t="str">
        <f>IF(B1644="","",IF(R1644="Refreshment Beverage",VLOOKUP(VALUE(Q1644),Rates!G$15:L$19,2,0),VLOOKUP(VALUE(Q1644),Rates!G$4:L$12,2,0)))</f>
        <v/>
      </c>
      <c r="T1644" s="58" t="str">
        <f t="shared" si="837"/>
        <v/>
      </c>
      <c r="U1644" s="58" t="str">
        <f t="shared" si="838"/>
        <v/>
      </c>
      <c r="V1644" s="58" t="str">
        <f t="shared" si="839"/>
        <v/>
      </c>
      <c r="W1644" s="58" t="str">
        <f t="shared" si="840"/>
        <v/>
      </c>
      <c r="X1644" s="59" t="str">
        <f t="shared" si="841"/>
        <v/>
      </c>
      <c r="Y1644" s="60" t="str">
        <f>IF(B:B="","",IF(R1644="Refreshment Beverage",VLOOKUP(Q1644,Rates!G$15:L$19,6,0)*W1644,VLOOKUP(Q1644,Rates!G$4:L$12,6,0)*W1644))</f>
        <v/>
      </c>
      <c r="Z1644" s="60" t="str">
        <f t="shared" si="842"/>
        <v/>
      </c>
      <c r="AA1644" s="60" t="str">
        <f t="shared" si="830"/>
        <v/>
      </c>
      <c r="AB1644" s="61" t="str" cm="1">
        <f t="array" ref="AB1644">IF(_xlfn.SINGLE(B:B)="","",IF(R1644="Refreshment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61" t="str" cm="1">
        <f t="array" ref="AC1644">IF(_xlfn.SINGLE(B:B)="","",IF(R1644="Refreshment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68">
        <f>IFERROR(IF(R1644="Beer","",IF(OR(Q1644=1,Q1644=2,Q1644=3,Q1644=4),VLOOKUP(Q1644,Rates!$A$31:$B$34,2,0)*W1644,IF(V1644=1,VLOOKUP(U1644,'REB BEV MIN MKUP'!B:E,4,0),IF(V1644&gt;1,VLOOKUP(VALUE(W1644),'REB BEV MIN MKUP'!O:Q,3,0),0)))),0)</f>
        <v>0</v>
      </c>
      <c r="AE1644" s="62" t="str">
        <f t="shared" si="843"/>
        <v/>
      </c>
      <c r="AF1644" s="63" t="str">
        <f t="shared" si="844"/>
        <v/>
      </c>
      <c r="AG1644" s="64" t="str">
        <f t="shared" si="845"/>
        <v/>
      </c>
      <c r="AH1644" s="65" t="str">
        <f t="shared" si="846"/>
        <v/>
      </c>
      <c r="AI1644" s="66" t="str">
        <f>IF(AE:AE="","",IF(R1644="Refreshment Beverage",AK1644*(Rates!J$19/100),ROUND(SUM(AH1644*(Rates!$J$8/100)),4)))</f>
        <v/>
      </c>
      <c r="AJ1644" s="67" t="str">
        <f t="shared" si="847"/>
        <v/>
      </c>
      <c r="AK1644" s="22" t="str">
        <f t="shared" si="848"/>
        <v/>
      </c>
      <c r="AL1644" s="62" t="str">
        <f t="shared" si="849"/>
        <v/>
      </c>
      <c r="AM1644" s="63" t="str">
        <f>IF(AS1644="","",IF(R1644="Refreshment Beverage",ROUND(AS1644*Rates!K$19,4),ROUND(AO1644*(VLOOKUP(VALUE(Q1644),Rates!G$4:L$12,3,0)),4)))</f>
        <v/>
      </c>
      <c r="AN1644" s="68" t="str">
        <f>IF(AS1644="","",IF(R1644="Refreshment Beverage",AS1644*(Rates!J$19/100),MAX(AM1644,AB1644)))</f>
        <v/>
      </c>
      <c r="AO1644" s="69" t="str">
        <f t="shared" si="850"/>
        <v/>
      </c>
      <c r="AP1644" s="69" t="str">
        <f t="shared" si="851"/>
        <v/>
      </c>
      <c r="AQ1644" s="70" t="str">
        <f>IF(AS1644="","",IF(R1644="Refreshment Beverage",ROUND(SUM(VLOOKUP(Q:Q,Rates!G$15:L$19,3,0)*(AS1644-Y1644-Z1644-AA1644)),4),ROUND(SUM(Rates!$K$8*AS1644),4)))</f>
        <v/>
      </c>
      <c r="AR1644" s="66" t="str">
        <f t="shared" si="852"/>
        <v/>
      </c>
      <c r="AS1644" s="22" t="str">
        <f t="shared" si="853"/>
        <v/>
      </c>
      <c r="AT1644" s="62" t="str">
        <f t="shared" si="854"/>
        <v/>
      </c>
      <c r="AU1644" s="63" t="str">
        <f>IF(AX1644="","",IF(R1644="Refreshment Beverage",ROUND((BA1644-Y1644-Z1644-AA1644)*VLOOKUP(VALUE(Q1644),Rates!G$15:L$19,3,0),4),ROUND(AW1644*(VLOOKUP(VALUE(Q1644),Rates!G:L,3,0)),4)))</f>
        <v/>
      </c>
      <c r="AV1644" s="68" t="str">
        <f t="shared" si="855"/>
        <v/>
      </c>
      <c r="AW1644" s="69" t="str">
        <f t="shared" si="856"/>
        <v/>
      </c>
      <c r="AX1644" s="65" t="str">
        <f t="shared" si="857"/>
        <v/>
      </c>
      <c r="AY1644" s="70" t="str">
        <f>IF(AX1644="","",IF(R1644="Refreshment Beverage",ROUND(SUM(AX1644*Rates!K$19),4),ROUND(SUM(AX1644*(Rates!J$8/100)),4)))</f>
        <v/>
      </c>
      <c r="AZ1644" s="67" t="str">
        <f t="shared" si="858"/>
        <v/>
      </c>
      <c r="BA1644" s="22" t="str">
        <f t="shared" si="859"/>
        <v/>
      </c>
      <c r="BD1644" s="171"/>
      <c r="BE1644" s="171"/>
      <c r="BF1644" s="171"/>
      <c r="BG1644" s="171"/>
    </row>
    <row r="1645" spans="11:59" ht="12.75" customHeight="1" x14ac:dyDescent="0.3">
      <c r="K1645" s="42" t="str">
        <f t="shared" si="831"/>
        <v/>
      </c>
      <c r="L1645" s="55" t="str">
        <f t="shared" si="832"/>
        <v/>
      </c>
      <c r="M1645" s="43" t="str">
        <f t="shared" si="833"/>
        <v/>
      </c>
      <c r="N1645" s="56" t="str" cm="1">
        <f t="array" ref="N1645">IFERROR(IF(_xlfn.SINGLE(B:B)="","",IF(R1645="Beer",SUM(LOOKUP(2,1/(Rates!$B$3:$B$5&lt;=W1645)/(Rates!$C$3:$C$5&gt;=W1645),Rates!$D$3:$D$5)*(X1645/100)*W1645),IF(R1645="Refreshment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56" t="str">
        <f t="shared" si="834"/>
        <v/>
      </c>
      <c r="P1645" s="53"/>
      <c r="Q1645" s="14" t="str">
        <f t="shared" si="835"/>
        <v/>
      </c>
      <c r="R1645" s="57" t="str">
        <f t="shared" si="836"/>
        <v/>
      </c>
      <c r="S1645" s="58" t="str">
        <f>IF(B1645="","",IF(R1645="Refreshment Beverage",VLOOKUP(VALUE(Q1645),Rates!G$15:L$19,2,0),VLOOKUP(VALUE(Q1645),Rates!G$4:L$12,2,0)))</f>
        <v/>
      </c>
      <c r="T1645" s="58" t="str">
        <f t="shared" si="837"/>
        <v/>
      </c>
      <c r="U1645" s="58" t="str">
        <f t="shared" si="838"/>
        <v/>
      </c>
      <c r="V1645" s="58" t="str">
        <f t="shared" si="839"/>
        <v/>
      </c>
      <c r="W1645" s="58" t="str">
        <f t="shared" si="840"/>
        <v/>
      </c>
      <c r="X1645" s="59" t="str">
        <f t="shared" si="841"/>
        <v/>
      </c>
      <c r="Y1645" s="60" t="str">
        <f>IF(B:B="","",IF(R1645="Refreshment Beverage",VLOOKUP(Q1645,Rates!G$15:L$19,6,0)*W1645,VLOOKUP(Q1645,Rates!G$4:L$12,6,0)*W1645))</f>
        <v/>
      </c>
      <c r="Z1645" s="60" t="str">
        <f t="shared" si="842"/>
        <v/>
      </c>
      <c r="AA1645" s="60" t="str">
        <f t="shared" si="830"/>
        <v/>
      </c>
      <c r="AB1645" s="61" t="str" cm="1">
        <f t="array" ref="AB1645">IF(_xlfn.SINGLE(B:B)="","",IF(R1645="Refreshment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61" t="str" cm="1">
        <f t="array" ref="AC1645">IF(_xlfn.SINGLE(B:B)="","",IF(R1645="Refreshment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68">
        <f>IFERROR(IF(R1645="Beer","",IF(OR(Q1645=1,Q1645=2,Q1645=3,Q1645=4),VLOOKUP(Q1645,Rates!$A$31:$B$34,2,0)*W1645,IF(V1645=1,VLOOKUP(U1645,'REB BEV MIN MKUP'!B:E,4,0),IF(V1645&gt;1,VLOOKUP(VALUE(W1645),'REB BEV MIN MKUP'!O:Q,3,0),0)))),0)</f>
        <v>0</v>
      </c>
      <c r="AE1645" s="62" t="str">
        <f t="shared" si="843"/>
        <v/>
      </c>
      <c r="AF1645" s="63" t="str">
        <f t="shared" si="844"/>
        <v/>
      </c>
      <c r="AG1645" s="64" t="str">
        <f t="shared" si="845"/>
        <v/>
      </c>
      <c r="AH1645" s="65" t="str">
        <f t="shared" si="846"/>
        <v/>
      </c>
      <c r="AI1645" s="66" t="str">
        <f>IF(AE:AE="","",IF(R1645="Refreshment Beverage",AK1645*(Rates!J$19/100),ROUND(SUM(AH1645*(Rates!$J$8/100)),4)))</f>
        <v/>
      </c>
      <c r="AJ1645" s="67" t="str">
        <f t="shared" si="847"/>
        <v/>
      </c>
      <c r="AK1645" s="22" t="str">
        <f t="shared" si="848"/>
        <v/>
      </c>
      <c r="AL1645" s="62" t="str">
        <f t="shared" si="849"/>
        <v/>
      </c>
      <c r="AM1645" s="63" t="str">
        <f>IF(AS1645="","",IF(R1645="Refreshment Beverage",ROUND(AS1645*Rates!K$19,4),ROUND(AO1645*(VLOOKUP(VALUE(Q1645),Rates!G$4:L$12,3,0)),4)))</f>
        <v/>
      </c>
      <c r="AN1645" s="68" t="str">
        <f>IF(AS1645="","",IF(R1645="Refreshment Beverage",AS1645*(Rates!J$19/100),MAX(AM1645,AB1645)))</f>
        <v/>
      </c>
      <c r="AO1645" s="69" t="str">
        <f t="shared" si="850"/>
        <v/>
      </c>
      <c r="AP1645" s="69" t="str">
        <f t="shared" si="851"/>
        <v/>
      </c>
      <c r="AQ1645" s="70" t="str">
        <f>IF(AS1645="","",IF(R1645="Refreshment Beverage",ROUND(SUM(VLOOKUP(Q:Q,Rates!G$15:L$19,3,0)*(AS1645-Y1645-Z1645-AA1645)),4),ROUND(SUM(Rates!$K$8*AS1645),4)))</f>
        <v/>
      </c>
      <c r="AR1645" s="66" t="str">
        <f t="shared" si="852"/>
        <v/>
      </c>
      <c r="AS1645" s="22" t="str">
        <f t="shared" si="853"/>
        <v/>
      </c>
      <c r="AT1645" s="62" t="str">
        <f t="shared" si="854"/>
        <v/>
      </c>
      <c r="AU1645" s="63" t="str">
        <f>IF(AX1645="","",IF(R1645="Refreshment Beverage",ROUND((BA1645-Y1645-Z1645-AA1645)*VLOOKUP(VALUE(Q1645),Rates!G$15:L$19,3,0),4),ROUND(AW1645*(VLOOKUP(VALUE(Q1645),Rates!G:L,3,0)),4)))</f>
        <v/>
      </c>
      <c r="AV1645" s="68" t="str">
        <f t="shared" si="855"/>
        <v/>
      </c>
      <c r="AW1645" s="69" t="str">
        <f t="shared" si="856"/>
        <v/>
      </c>
      <c r="AX1645" s="65" t="str">
        <f t="shared" si="857"/>
        <v/>
      </c>
      <c r="AY1645" s="70" t="str">
        <f>IF(AX1645="","",IF(R1645="Refreshment Beverage",ROUND(SUM(AX1645*Rates!K$19),4),ROUND(SUM(AX1645*(Rates!J$8/100)),4)))</f>
        <v/>
      </c>
      <c r="AZ1645" s="67" t="str">
        <f t="shared" si="858"/>
        <v/>
      </c>
      <c r="BA1645" s="22" t="str">
        <f t="shared" si="859"/>
        <v/>
      </c>
      <c r="BD1645" s="171"/>
      <c r="BE1645" s="171"/>
      <c r="BF1645" s="171"/>
      <c r="BG1645" s="171"/>
    </row>
    <row r="1646" spans="11:59" ht="12.75" customHeight="1" x14ac:dyDescent="0.3">
      <c r="K1646" s="42" t="str">
        <f t="shared" si="831"/>
        <v/>
      </c>
      <c r="L1646" s="55" t="str">
        <f t="shared" si="832"/>
        <v/>
      </c>
      <c r="M1646" s="43" t="str">
        <f t="shared" si="833"/>
        <v/>
      </c>
      <c r="N1646" s="56" t="str" cm="1">
        <f t="array" ref="N1646">IFERROR(IF(_xlfn.SINGLE(B:B)="","",IF(R1646="Beer",SUM(LOOKUP(2,1/(Rates!$B$3:$B$5&lt;=W1646)/(Rates!$C$3:$C$5&gt;=W1646),Rates!$D$3:$D$5)*(X1646/100)*W1646),IF(R1646="Refreshment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56" t="str">
        <f t="shared" si="834"/>
        <v/>
      </c>
      <c r="P1646" s="53"/>
      <c r="Q1646" s="14" t="str">
        <f t="shared" si="835"/>
        <v/>
      </c>
      <c r="R1646" s="57" t="str">
        <f t="shared" si="836"/>
        <v/>
      </c>
      <c r="S1646" s="58" t="str">
        <f>IF(B1646="","",IF(R1646="Refreshment Beverage",VLOOKUP(VALUE(Q1646),Rates!G$15:L$19,2,0),VLOOKUP(VALUE(Q1646),Rates!G$4:L$12,2,0)))</f>
        <v/>
      </c>
      <c r="T1646" s="58" t="str">
        <f t="shared" si="837"/>
        <v/>
      </c>
      <c r="U1646" s="58" t="str">
        <f t="shared" si="838"/>
        <v/>
      </c>
      <c r="V1646" s="58" t="str">
        <f t="shared" si="839"/>
        <v/>
      </c>
      <c r="W1646" s="58" t="str">
        <f t="shared" si="840"/>
        <v/>
      </c>
      <c r="X1646" s="59" t="str">
        <f t="shared" si="841"/>
        <v/>
      </c>
      <c r="Y1646" s="60" t="str">
        <f>IF(B:B="","",IF(R1646="Refreshment Beverage",VLOOKUP(Q1646,Rates!G$15:L$19,6,0)*W1646,VLOOKUP(Q1646,Rates!G$4:L$12,6,0)*W1646))</f>
        <v/>
      </c>
      <c r="Z1646" s="60" t="str">
        <f t="shared" si="842"/>
        <v/>
      </c>
      <c r="AA1646" s="60" t="str">
        <f t="shared" si="830"/>
        <v/>
      </c>
      <c r="AB1646" s="61" t="str" cm="1">
        <f t="array" ref="AB1646">IF(_xlfn.SINGLE(B:B)="","",IF(R1646="Refreshment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61" t="str" cm="1">
        <f t="array" ref="AC1646">IF(_xlfn.SINGLE(B:B)="","",IF(R1646="Refreshment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68">
        <f>IFERROR(IF(R1646="Beer","",IF(OR(Q1646=1,Q1646=2,Q1646=3,Q1646=4),VLOOKUP(Q1646,Rates!$A$31:$B$34,2,0)*W1646,IF(V1646=1,VLOOKUP(U1646,'REB BEV MIN MKUP'!B:E,4,0),IF(V1646&gt;1,VLOOKUP(VALUE(W1646),'REB BEV MIN MKUP'!O:Q,3,0),0)))),0)</f>
        <v>0</v>
      </c>
      <c r="AE1646" s="62" t="str">
        <f t="shared" si="843"/>
        <v/>
      </c>
      <c r="AF1646" s="63" t="str">
        <f t="shared" si="844"/>
        <v/>
      </c>
      <c r="AG1646" s="64" t="str">
        <f t="shared" si="845"/>
        <v/>
      </c>
      <c r="AH1646" s="65" t="str">
        <f t="shared" si="846"/>
        <v/>
      </c>
      <c r="AI1646" s="66" t="str">
        <f>IF(AE:AE="","",IF(R1646="Refreshment Beverage",AK1646*(Rates!J$19/100),ROUND(SUM(AH1646*(Rates!$J$8/100)),4)))</f>
        <v/>
      </c>
      <c r="AJ1646" s="67" t="str">
        <f t="shared" si="847"/>
        <v/>
      </c>
      <c r="AK1646" s="22" t="str">
        <f t="shared" si="848"/>
        <v/>
      </c>
      <c r="AL1646" s="62" t="str">
        <f t="shared" si="849"/>
        <v/>
      </c>
      <c r="AM1646" s="63" t="str">
        <f>IF(AS1646="","",IF(R1646="Refreshment Beverage",ROUND(AS1646*Rates!K$19,4),ROUND(AO1646*(VLOOKUP(VALUE(Q1646),Rates!G$4:L$12,3,0)),4)))</f>
        <v/>
      </c>
      <c r="AN1646" s="68" t="str">
        <f>IF(AS1646="","",IF(R1646="Refreshment Beverage",AS1646*(Rates!J$19/100),MAX(AM1646,AB1646)))</f>
        <v/>
      </c>
      <c r="AO1646" s="69" t="str">
        <f t="shared" si="850"/>
        <v/>
      </c>
      <c r="AP1646" s="69" t="str">
        <f t="shared" si="851"/>
        <v/>
      </c>
      <c r="AQ1646" s="70" t="str">
        <f>IF(AS1646="","",IF(R1646="Refreshment Beverage",ROUND(SUM(VLOOKUP(Q:Q,Rates!G$15:L$19,3,0)*(AS1646-Y1646-Z1646-AA1646)),4),ROUND(SUM(Rates!$K$8*AS1646),4)))</f>
        <v/>
      </c>
      <c r="AR1646" s="66" t="str">
        <f t="shared" si="852"/>
        <v/>
      </c>
      <c r="AS1646" s="22" t="str">
        <f t="shared" si="853"/>
        <v/>
      </c>
      <c r="AT1646" s="62" t="str">
        <f t="shared" si="854"/>
        <v/>
      </c>
      <c r="AU1646" s="63" t="str">
        <f>IF(AX1646="","",IF(R1646="Refreshment Beverage",ROUND((BA1646-Y1646-Z1646-AA1646)*VLOOKUP(VALUE(Q1646),Rates!G$15:L$19,3,0),4),ROUND(AW1646*(VLOOKUP(VALUE(Q1646),Rates!G:L,3,0)),4)))</f>
        <v/>
      </c>
      <c r="AV1646" s="68" t="str">
        <f t="shared" si="855"/>
        <v/>
      </c>
      <c r="AW1646" s="69" t="str">
        <f t="shared" si="856"/>
        <v/>
      </c>
      <c r="AX1646" s="65" t="str">
        <f t="shared" si="857"/>
        <v/>
      </c>
      <c r="AY1646" s="70" t="str">
        <f>IF(AX1646="","",IF(R1646="Refreshment Beverage",ROUND(SUM(AX1646*Rates!K$19),4),ROUND(SUM(AX1646*(Rates!J$8/100)),4)))</f>
        <v/>
      </c>
      <c r="AZ1646" s="67" t="str">
        <f t="shared" si="858"/>
        <v/>
      </c>
      <c r="BA1646" s="22" t="str">
        <f t="shared" si="859"/>
        <v/>
      </c>
      <c r="BD1646" s="171"/>
      <c r="BE1646" s="171"/>
      <c r="BF1646" s="171"/>
      <c r="BG1646" s="171"/>
    </row>
    <row r="1647" spans="11:59" ht="12.75" customHeight="1" x14ac:dyDescent="0.3">
      <c r="K1647" s="42" t="str">
        <f t="shared" si="831"/>
        <v/>
      </c>
      <c r="L1647" s="55" t="str">
        <f t="shared" si="832"/>
        <v/>
      </c>
      <c r="M1647" s="43" t="str">
        <f t="shared" si="833"/>
        <v/>
      </c>
      <c r="N1647" s="56" t="str" cm="1">
        <f t="array" ref="N1647">IFERROR(IF(_xlfn.SINGLE(B:B)="","",IF(R1647="Beer",SUM(LOOKUP(2,1/(Rates!$B$3:$B$5&lt;=W1647)/(Rates!$C$3:$C$5&gt;=W1647),Rates!$D$3:$D$5)*(X1647/100)*W1647),IF(R1647="Refreshment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56" t="str">
        <f t="shared" si="834"/>
        <v/>
      </c>
      <c r="P1647" s="53"/>
      <c r="Q1647" s="14" t="str">
        <f t="shared" si="835"/>
        <v/>
      </c>
      <c r="R1647" s="57" t="str">
        <f t="shared" si="836"/>
        <v/>
      </c>
      <c r="S1647" s="58" t="str">
        <f>IF(B1647="","",IF(R1647="Refreshment Beverage",VLOOKUP(VALUE(Q1647),Rates!G$15:L$19,2,0),VLOOKUP(VALUE(Q1647),Rates!G$4:L$12,2,0)))</f>
        <v/>
      </c>
      <c r="T1647" s="58" t="str">
        <f t="shared" si="837"/>
        <v/>
      </c>
      <c r="U1647" s="58" t="str">
        <f t="shared" si="838"/>
        <v/>
      </c>
      <c r="V1647" s="58" t="str">
        <f t="shared" si="839"/>
        <v/>
      </c>
      <c r="W1647" s="58" t="str">
        <f t="shared" si="840"/>
        <v/>
      </c>
      <c r="X1647" s="59" t="str">
        <f t="shared" si="841"/>
        <v/>
      </c>
      <c r="Y1647" s="60" t="str">
        <f>IF(B:B="","",IF(R1647="Refreshment Beverage",VLOOKUP(Q1647,Rates!G$15:L$19,6,0)*W1647,VLOOKUP(Q1647,Rates!G$4:L$12,6,0)*W1647))</f>
        <v/>
      </c>
      <c r="Z1647" s="60" t="str">
        <f t="shared" si="842"/>
        <v/>
      </c>
      <c r="AA1647" s="60" t="str">
        <f t="shared" si="830"/>
        <v/>
      </c>
      <c r="AB1647" s="61" t="str" cm="1">
        <f t="array" ref="AB1647">IF(_xlfn.SINGLE(B:B)="","",IF(R1647="Refreshment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61" t="str" cm="1">
        <f t="array" ref="AC1647">IF(_xlfn.SINGLE(B:B)="","",IF(R1647="Refreshment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68">
        <f>IFERROR(IF(R1647="Beer","",IF(OR(Q1647=1,Q1647=2,Q1647=3,Q1647=4),VLOOKUP(Q1647,Rates!$A$31:$B$34,2,0)*W1647,IF(V1647=1,VLOOKUP(U1647,'REB BEV MIN MKUP'!B:E,4,0),IF(V1647&gt;1,VLOOKUP(VALUE(W1647),'REB BEV MIN MKUP'!O:Q,3,0),0)))),0)</f>
        <v>0</v>
      </c>
      <c r="AE1647" s="62" t="str">
        <f t="shared" si="843"/>
        <v/>
      </c>
      <c r="AF1647" s="63" t="str">
        <f t="shared" si="844"/>
        <v/>
      </c>
      <c r="AG1647" s="64" t="str">
        <f t="shared" si="845"/>
        <v/>
      </c>
      <c r="AH1647" s="65" t="str">
        <f t="shared" si="846"/>
        <v/>
      </c>
      <c r="AI1647" s="66" t="str">
        <f>IF(AE:AE="","",IF(R1647="Refreshment Beverage",AK1647*(Rates!J$19/100),ROUND(SUM(AH1647*(Rates!$J$8/100)),4)))</f>
        <v/>
      </c>
      <c r="AJ1647" s="67" t="str">
        <f t="shared" si="847"/>
        <v/>
      </c>
      <c r="AK1647" s="22" t="str">
        <f t="shared" si="848"/>
        <v/>
      </c>
      <c r="AL1647" s="62" t="str">
        <f t="shared" si="849"/>
        <v/>
      </c>
      <c r="AM1647" s="63" t="str">
        <f>IF(AS1647="","",IF(R1647="Refreshment Beverage",ROUND(AS1647*Rates!K$19,4),ROUND(AO1647*(VLOOKUP(VALUE(Q1647),Rates!G$4:L$12,3,0)),4)))</f>
        <v/>
      </c>
      <c r="AN1647" s="68" t="str">
        <f>IF(AS1647="","",IF(R1647="Refreshment Beverage",AS1647*(Rates!J$19/100),MAX(AM1647,AB1647)))</f>
        <v/>
      </c>
      <c r="AO1647" s="69" t="str">
        <f t="shared" si="850"/>
        <v/>
      </c>
      <c r="AP1647" s="69" t="str">
        <f t="shared" si="851"/>
        <v/>
      </c>
      <c r="AQ1647" s="70" t="str">
        <f>IF(AS1647="","",IF(R1647="Refreshment Beverage",ROUND(SUM(VLOOKUP(Q:Q,Rates!G$15:L$19,3,0)*(AS1647-Y1647-Z1647-AA1647)),4),ROUND(SUM(Rates!$K$8*AS1647),4)))</f>
        <v/>
      </c>
      <c r="AR1647" s="66" t="str">
        <f t="shared" si="852"/>
        <v/>
      </c>
      <c r="AS1647" s="22" t="str">
        <f t="shared" si="853"/>
        <v/>
      </c>
      <c r="AT1647" s="62" t="str">
        <f t="shared" si="854"/>
        <v/>
      </c>
      <c r="AU1647" s="63" t="str">
        <f>IF(AX1647="","",IF(R1647="Refreshment Beverage",ROUND((BA1647-Y1647-Z1647-AA1647)*VLOOKUP(VALUE(Q1647),Rates!G$15:L$19,3,0),4),ROUND(AW1647*(VLOOKUP(VALUE(Q1647),Rates!G:L,3,0)),4)))</f>
        <v/>
      </c>
      <c r="AV1647" s="68" t="str">
        <f t="shared" si="855"/>
        <v/>
      </c>
      <c r="AW1647" s="69" t="str">
        <f t="shared" si="856"/>
        <v/>
      </c>
      <c r="AX1647" s="65" t="str">
        <f t="shared" si="857"/>
        <v/>
      </c>
      <c r="AY1647" s="70" t="str">
        <f>IF(AX1647="","",IF(R1647="Refreshment Beverage",ROUND(SUM(AX1647*Rates!K$19),4),ROUND(SUM(AX1647*(Rates!J$8/100)),4)))</f>
        <v/>
      </c>
      <c r="AZ1647" s="67" t="str">
        <f t="shared" si="858"/>
        <v/>
      </c>
      <c r="BA1647" s="22" t="str">
        <f t="shared" si="859"/>
        <v/>
      </c>
      <c r="BD1647" s="171"/>
      <c r="BE1647" s="171"/>
      <c r="BF1647" s="171"/>
      <c r="BG1647" s="171"/>
    </row>
    <row r="1648" spans="11:59" ht="12.75" customHeight="1" x14ac:dyDescent="0.3">
      <c r="K1648" s="42" t="str">
        <f t="shared" si="831"/>
        <v/>
      </c>
      <c r="L1648" s="55" t="str">
        <f t="shared" si="832"/>
        <v/>
      </c>
      <c r="M1648" s="43" t="str">
        <f t="shared" si="833"/>
        <v/>
      </c>
      <c r="N1648" s="56" t="str" cm="1">
        <f t="array" ref="N1648">IFERROR(IF(_xlfn.SINGLE(B:B)="","",IF(R1648="Beer",SUM(LOOKUP(2,1/(Rates!$B$3:$B$5&lt;=W1648)/(Rates!$C$3:$C$5&gt;=W1648),Rates!$D$3:$D$5)*(X1648/100)*W1648),IF(R1648="Refreshment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56" t="str">
        <f t="shared" si="834"/>
        <v/>
      </c>
      <c r="P1648" s="53"/>
      <c r="Q1648" s="14" t="str">
        <f t="shared" si="835"/>
        <v/>
      </c>
      <c r="R1648" s="57" t="str">
        <f t="shared" si="836"/>
        <v/>
      </c>
      <c r="S1648" s="58" t="str">
        <f>IF(B1648="","",IF(R1648="Refreshment Beverage",VLOOKUP(VALUE(Q1648),Rates!G$15:L$19,2,0),VLOOKUP(VALUE(Q1648),Rates!G$4:L$12,2,0)))</f>
        <v/>
      </c>
      <c r="T1648" s="58" t="str">
        <f t="shared" si="837"/>
        <v/>
      </c>
      <c r="U1648" s="58" t="str">
        <f t="shared" si="838"/>
        <v/>
      </c>
      <c r="V1648" s="58" t="str">
        <f t="shared" si="839"/>
        <v/>
      </c>
      <c r="W1648" s="58" t="str">
        <f t="shared" si="840"/>
        <v/>
      </c>
      <c r="X1648" s="59" t="str">
        <f t="shared" si="841"/>
        <v/>
      </c>
      <c r="Y1648" s="60" t="str">
        <f>IF(B:B="","",IF(R1648="Refreshment Beverage",VLOOKUP(Q1648,Rates!G$15:L$19,6,0)*W1648,VLOOKUP(Q1648,Rates!G$4:L$12,6,0)*W1648))</f>
        <v/>
      </c>
      <c r="Z1648" s="60" t="str">
        <f t="shared" si="842"/>
        <v/>
      </c>
      <c r="AA1648" s="60" t="str">
        <f t="shared" si="830"/>
        <v/>
      </c>
      <c r="AB1648" s="61" t="str" cm="1">
        <f t="array" ref="AB1648">IF(_xlfn.SINGLE(B:B)="","",IF(R1648="Refreshment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61" t="str" cm="1">
        <f t="array" ref="AC1648">IF(_xlfn.SINGLE(B:B)="","",IF(R1648="Refreshment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68">
        <f>IFERROR(IF(R1648="Beer","",IF(OR(Q1648=1,Q1648=2,Q1648=3,Q1648=4),VLOOKUP(Q1648,Rates!$A$31:$B$34,2,0)*W1648,IF(V1648=1,VLOOKUP(U1648,'REB BEV MIN MKUP'!B:E,4,0),IF(V1648&gt;1,VLOOKUP(VALUE(W1648),'REB BEV MIN MKUP'!O:Q,3,0),0)))),0)</f>
        <v>0</v>
      </c>
      <c r="AE1648" s="62" t="str">
        <f t="shared" si="843"/>
        <v/>
      </c>
      <c r="AF1648" s="63" t="str">
        <f t="shared" si="844"/>
        <v/>
      </c>
      <c r="AG1648" s="64" t="str">
        <f t="shared" si="845"/>
        <v/>
      </c>
      <c r="AH1648" s="65" t="str">
        <f t="shared" si="846"/>
        <v/>
      </c>
      <c r="AI1648" s="66" t="str">
        <f>IF(AE:AE="","",IF(R1648="Refreshment Beverage",AK1648*(Rates!J$19/100),ROUND(SUM(AH1648*(Rates!$J$8/100)),4)))</f>
        <v/>
      </c>
      <c r="AJ1648" s="67" t="str">
        <f t="shared" si="847"/>
        <v/>
      </c>
      <c r="AK1648" s="22" t="str">
        <f t="shared" si="848"/>
        <v/>
      </c>
      <c r="AL1648" s="62" t="str">
        <f t="shared" si="849"/>
        <v/>
      </c>
      <c r="AM1648" s="63" t="str">
        <f>IF(AS1648="","",IF(R1648="Refreshment Beverage",ROUND(AS1648*Rates!K$19,4),ROUND(AO1648*(VLOOKUP(VALUE(Q1648),Rates!G$4:L$12,3,0)),4)))</f>
        <v/>
      </c>
      <c r="AN1648" s="68" t="str">
        <f>IF(AS1648="","",IF(R1648="Refreshment Beverage",AS1648*(Rates!J$19/100),MAX(AM1648,AB1648)))</f>
        <v/>
      </c>
      <c r="AO1648" s="69" t="str">
        <f t="shared" si="850"/>
        <v/>
      </c>
      <c r="AP1648" s="69" t="str">
        <f t="shared" si="851"/>
        <v/>
      </c>
      <c r="AQ1648" s="70" t="str">
        <f>IF(AS1648="","",IF(R1648="Refreshment Beverage",ROUND(SUM(VLOOKUP(Q:Q,Rates!G$15:L$19,3,0)*(AS1648-Y1648-Z1648-AA1648)),4),ROUND(SUM(Rates!$K$8*AS1648),4)))</f>
        <v/>
      </c>
      <c r="AR1648" s="66" t="str">
        <f t="shared" si="852"/>
        <v/>
      </c>
      <c r="AS1648" s="22" t="str">
        <f t="shared" si="853"/>
        <v/>
      </c>
      <c r="AT1648" s="62" t="str">
        <f t="shared" si="854"/>
        <v/>
      </c>
      <c r="AU1648" s="63" t="str">
        <f>IF(AX1648="","",IF(R1648="Refreshment Beverage",ROUND((BA1648-Y1648-Z1648-AA1648)*VLOOKUP(VALUE(Q1648),Rates!G$15:L$19,3,0),4),ROUND(AW1648*(VLOOKUP(VALUE(Q1648),Rates!G:L,3,0)),4)))</f>
        <v/>
      </c>
      <c r="AV1648" s="68" t="str">
        <f t="shared" si="855"/>
        <v/>
      </c>
      <c r="AW1648" s="69" t="str">
        <f t="shared" si="856"/>
        <v/>
      </c>
      <c r="AX1648" s="65" t="str">
        <f t="shared" si="857"/>
        <v/>
      </c>
      <c r="AY1648" s="70" t="str">
        <f>IF(AX1648="","",IF(R1648="Refreshment Beverage",ROUND(SUM(AX1648*Rates!K$19),4),ROUND(SUM(AX1648*(Rates!J$8/100)),4)))</f>
        <v/>
      </c>
      <c r="AZ1648" s="67" t="str">
        <f t="shared" si="858"/>
        <v/>
      </c>
      <c r="BA1648" s="22" t="str">
        <f t="shared" si="859"/>
        <v/>
      </c>
      <c r="BD1648" s="171"/>
      <c r="BE1648" s="171"/>
      <c r="BF1648" s="171"/>
      <c r="BG1648" s="171"/>
    </row>
    <row r="1649" spans="11:59" ht="12.75" customHeight="1" x14ac:dyDescent="0.3">
      <c r="K1649" s="42" t="str">
        <f t="shared" si="831"/>
        <v/>
      </c>
      <c r="L1649" s="55" t="str">
        <f t="shared" si="832"/>
        <v/>
      </c>
      <c r="M1649" s="43" t="str">
        <f t="shared" si="833"/>
        <v/>
      </c>
      <c r="N1649" s="56" t="str" cm="1">
        <f t="array" ref="N1649">IFERROR(IF(_xlfn.SINGLE(B:B)="","",IF(R1649="Beer",SUM(LOOKUP(2,1/(Rates!$B$3:$B$5&lt;=W1649)/(Rates!$C$3:$C$5&gt;=W1649),Rates!$D$3:$D$5)*(X1649/100)*W1649),IF(R1649="Refreshment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56" t="str">
        <f t="shared" si="834"/>
        <v/>
      </c>
      <c r="P1649" s="53"/>
      <c r="Q1649" s="14" t="str">
        <f t="shared" si="835"/>
        <v/>
      </c>
      <c r="R1649" s="57" t="str">
        <f t="shared" si="836"/>
        <v/>
      </c>
      <c r="S1649" s="58" t="str">
        <f>IF(B1649="","",IF(R1649="Refreshment Beverage",VLOOKUP(VALUE(Q1649),Rates!G$15:L$19,2,0),VLOOKUP(VALUE(Q1649),Rates!G$4:L$12,2,0)))</f>
        <v/>
      </c>
      <c r="T1649" s="58" t="str">
        <f t="shared" si="837"/>
        <v/>
      </c>
      <c r="U1649" s="58" t="str">
        <f t="shared" si="838"/>
        <v/>
      </c>
      <c r="V1649" s="58" t="str">
        <f t="shared" si="839"/>
        <v/>
      </c>
      <c r="W1649" s="58" t="str">
        <f t="shared" si="840"/>
        <v/>
      </c>
      <c r="X1649" s="59" t="str">
        <f t="shared" si="841"/>
        <v/>
      </c>
      <c r="Y1649" s="60" t="str">
        <f>IF(B:B="","",IF(R1649="Refreshment Beverage",VLOOKUP(Q1649,Rates!G$15:L$19,6,0)*W1649,VLOOKUP(Q1649,Rates!G$4:L$12,6,0)*W1649))</f>
        <v/>
      </c>
      <c r="Z1649" s="60" t="str">
        <f t="shared" si="842"/>
        <v/>
      </c>
      <c r="AA1649" s="60" t="str">
        <f t="shared" si="830"/>
        <v/>
      </c>
      <c r="AB1649" s="61" t="str" cm="1">
        <f t="array" ref="AB1649">IF(_xlfn.SINGLE(B:B)="","",IF(R1649="Refreshment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61" t="str" cm="1">
        <f t="array" ref="AC1649">IF(_xlfn.SINGLE(B:B)="","",IF(R1649="Refreshment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68">
        <f>IFERROR(IF(R1649="Beer","",IF(OR(Q1649=1,Q1649=2,Q1649=3,Q1649=4),VLOOKUP(Q1649,Rates!$A$31:$B$34,2,0)*W1649,IF(V1649=1,VLOOKUP(U1649,'REB BEV MIN MKUP'!B:E,4,0),IF(V1649&gt;1,VLOOKUP(VALUE(W1649),'REB BEV MIN MKUP'!O:Q,3,0),0)))),0)</f>
        <v>0</v>
      </c>
      <c r="AE1649" s="62" t="str">
        <f t="shared" si="843"/>
        <v/>
      </c>
      <c r="AF1649" s="63" t="str">
        <f t="shared" si="844"/>
        <v/>
      </c>
      <c r="AG1649" s="64" t="str">
        <f t="shared" si="845"/>
        <v/>
      </c>
      <c r="AH1649" s="65" t="str">
        <f t="shared" si="846"/>
        <v/>
      </c>
      <c r="AI1649" s="66" t="str">
        <f>IF(AE:AE="","",IF(R1649="Refreshment Beverage",AK1649*(Rates!J$19/100),ROUND(SUM(AH1649*(Rates!$J$8/100)),4)))</f>
        <v/>
      </c>
      <c r="AJ1649" s="67" t="str">
        <f t="shared" si="847"/>
        <v/>
      </c>
      <c r="AK1649" s="22" t="str">
        <f t="shared" si="848"/>
        <v/>
      </c>
      <c r="AL1649" s="62" t="str">
        <f t="shared" si="849"/>
        <v/>
      </c>
      <c r="AM1649" s="63" t="str">
        <f>IF(AS1649="","",IF(R1649="Refreshment Beverage",ROUND(AS1649*Rates!K$19,4),ROUND(AO1649*(VLOOKUP(VALUE(Q1649),Rates!G$4:L$12,3,0)),4)))</f>
        <v/>
      </c>
      <c r="AN1649" s="68" t="str">
        <f>IF(AS1649="","",IF(R1649="Refreshment Beverage",AS1649*(Rates!J$19/100),MAX(AM1649,AB1649)))</f>
        <v/>
      </c>
      <c r="AO1649" s="69" t="str">
        <f t="shared" si="850"/>
        <v/>
      </c>
      <c r="AP1649" s="69" t="str">
        <f t="shared" si="851"/>
        <v/>
      </c>
      <c r="AQ1649" s="70" t="str">
        <f>IF(AS1649="","",IF(R1649="Refreshment Beverage",ROUND(SUM(VLOOKUP(Q:Q,Rates!G$15:L$19,3,0)*(AS1649-Y1649-Z1649-AA1649)),4),ROUND(SUM(Rates!$K$8*AS1649),4)))</f>
        <v/>
      </c>
      <c r="AR1649" s="66" t="str">
        <f t="shared" si="852"/>
        <v/>
      </c>
      <c r="AS1649" s="22" t="str">
        <f t="shared" si="853"/>
        <v/>
      </c>
      <c r="AT1649" s="62" t="str">
        <f t="shared" si="854"/>
        <v/>
      </c>
      <c r="AU1649" s="63" t="str">
        <f>IF(AX1649="","",IF(R1649="Refreshment Beverage",ROUND((BA1649-Y1649-Z1649-AA1649)*VLOOKUP(VALUE(Q1649),Rates!G$15:L$19,3,0),4),ROUND(AW1649*(VLOOKUP(VALUE(Q1649),Rates!G:L,3,0)),4)))</f>
        <v/>
      </c>
      <c r="AV1649" s="68" t="str">
        <f t="shared" si="855"/>
        <v/>
      </c>
      <c r="AW1649" s="69" t="str">
        <f t="shared" si="856"/>
        <v/>
      </c>
      <c r="AX1649" s="65" t="str">
        <f t="shared" si="857"/>
        <v/>
      </c>
      <c r="AY1649" s="70" t="str">
        <f>IF(AX1649="","",IF(R1649="Refreshment Beverage",ROUND(SUM(AX1649*Rates!K$19),4),ROUND(SUM(AX1649*(Rates!J$8/100)),4)))</f>
        <v/>
      </c>
      <c r="AZ1649" s="67" t="str">
        <f t="shared" si="858"/>
        <v/>
      </c>
      <c r="BA1649" s="22" t="str">
        <f t="shared" si="859"/>
        <v/>
      </c>
      <c r="BD1649" s="171"/>
      <c r="BE1649" s="171"/>
      <c r="BF1649" s="171"/>
      <c r="BG1649" s="171"/>
    </row>
    <row r="1650" spans="11:59" ht="12.75" customHeight="1" x14ac:dyDescent="0.3">
      <c r="K1650" s="42" t="str">
        <f t="shared" si="831"/>
        <v/>
      </c>
      <c r="L1650" s="55" t="str">
        <f t="shared" si="832"/>
        <v/>
      </c>
      <c r="M1650" s="43" t="str">
        <f t="shared" si="833"/>
        <v/>
      </c>
      <c r="N1650" s="56" t="str" cm="1">
        <f t="array" ref="N1650">IFERROR(IF(_xlfn.SINGLE(B:B)="","",IF(R1650="Beer",SUM(LOOKUP(2,1/(Rates!$B$3:$B$5&lt;=W1650)/(Rates!$C$3:$C$5&gt;=W1650),Rates!$D$3:$D$5)*(X1650/100)*W1650),IF(R1650="Refreshment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56" t="str">
        <f t="shared" si="834"/>
        <v/>
      </c>
      <c r="P1650" s="53"/>
      <c r="Q1650" s="14" t="str">
        <f t="shared" si="835"/>
        <v/>
      </c>
      <c r="R1650" s="57" t="str">
        <f t="shared" si="836"/>
        <v/>
      </c>
      <c r="S1650" s="58" t="str">
        <f>IF(B1650="","",IF(R1650="Refreshment Beverage",VLOOKUP(VALUE(Q1650),Rates!G$15:L$19,2,0),VLOOKUP(VALUE(Q1650),Rates!G$4:L$12,2,0)))</f>
        <v/>
      </c>
      <c r="T1650" s="58" t="str">
        <f t="shared" si="837"/>
        <v/>
      </c>
      <c r="U1650" s="58" t="str">
        <f t="shared" si="838"/>
        <v/>
      </c>
      <c r="V1650" s="58" t="str">
        <f t="shared" si="839"/>
        <v/>
      </c>
      <c r="W1650" s="58" t="str">
        <f t="shared" si="840"/>
        <v/>
      </c>
      <c r="X1650" s="59" t="str">
        <f t="shared" si="841"/>
        <v/>
      </c>
      <c r="Y1650" s="60" t="str">
        <f>IF(B:B="","",IF(R1650="Refreshment Beverage",VLOOKUP(Q1650,Rates!G$15:L$19,6,0)*W1650,VLOOKUP(Q1650,Rates!G$4:L$12,6,0)*W1650))</f>
        <v/>
      </c>
      <c r="Z1650" s="60" t="str">
        <f t="shared" si="842"/>
        <v/>
      </c>
      <c r="AA1650" s="60" t="str">
        <f t="shared" si="830"/>
        <v/>
      </c>
      <c r="AB1650" s="61" t="str" cm="1">
        <f t="array" ref="AB1650">IF(_xlfn.SINGLE(B:B)="","",IF(R1650="Refreshment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61" t="str" cm="1">
        <f t="array" ref="AC1650">IF(_xlfn.SINGLE(B:B)="","",IF(R1650="Refreshment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68">
        <f>IFERROR(IF(R1650="Beer","",IF(OR(Q1650=1,Q1650=2,Q1650=3,Q1650=4),VLOOKUP(Q1650,Rates!$A$31:$B$34,2,0)*W1650,IF(V1650=1,VLOOKUP(U1650,'REB BEV MIN MKUP'!B:E,4,0),IF(V1650&gt;1,VLOOKUP(VALUE(W1650),'REB BEV MIN MKUP'!O:Q,3,0),0)))),0)</f>
        <v>0</v>
      </c>
      <c r="AE1650" s="62" t="str">
        <f t="shared" si="843"/>
        <v/>
      </c>
      <c r="AF1650" s="63" t="str">
        <f t="shared" si="844"/>
        <v/>
      </c>
      <c r="AG1650" s="64" t="str">
        <f t="shared" si="845"/>
        <v/>
      </c>
      <c r="AH1650" s="65" t="str">
        <f t="shared" si="846"/>
        <v/>
      </c>
      <c r="AI1650" s="66" t="str">
        <f>IF(AE:AE="","",IF(R1650="Refreshment Beverage",AK1650*(Rates!J$19/100),ROUND(SUM(AH1650*(Rates!$J$8/100)),4)))</f>
        <v/>
      </c>
      <c r="AJ1650" s="67" t="str">
        <f t="shared" si="847"/>
        <v/>
      </c>
      <c r="AK1650" s="22" t="str">
        <f t="shared" si="848"/>
        <v/>
      </c>
      <c r="AL1650" s="62" t="str">
        <f t="shared" si="849"/>
        <v/>
      </c>
      <c r="AM1650" s="63" t="str">
        <f>IF(AS1650="","",IF(R1650="Refreshment Beverage",ROUND(AS1650*Rates!K$19,4),ROUND(AO1650*(VLOOKUP(VALUE(Q1650),Rates!G$4:L$12,3,0)),4)))</f>
        <v/>
      </c>
      <c r="AN1650" s="68" t="str">
        <f>IF(AS1650="","",IF(R1650="Refreshment Beverage",AS1650*(Rates!J$19/100),MAX(AM1650,AB1650)))</f>
        <v/>
      </c>
      <c r="AO1650" s="69" t="str">
        <f t="shared" si="850"/>
        <v/>
      </c>
      <c r="AP1650" s="69" t="str">
        <f t="shared" si="851"/>
        <v/>
      </c>
      <c r="AQ1650" s="70" t="str">
        <f>IF(AS1650="","",IF(R1650="Refreshment Beverage",ROUND(SUM(VLOOKUP(Q:Q,Rates!G$15:L$19,3,0)*(AS1650-Y1650-Z1650-AA1650)),4),ROUND(SUM(Rates!$K$8*AS1650),4)))</f>
        <v/>
      </c>
      <c r="AR1650" s="66" t="str">
        <f t="shared" si="852"/>
        <v/>
      </c>
      <c r="AS1650" s="22" t="str">
        <f t="shared" si="853"/>
        <v/>
      </c>
      <c r="AT1650" s="62" t="str">
        <f t="shared" si="854"/>
        <v/>
      </c>
      <c r="AU1650" s="63" t="str">
        <f>IF(AX1650="","",IF(R1650="Refreshment Beverage",ROUND((BA1650-Y1650-Z1650-AA1650)*VLOOKUP(VALUE(Q1650),Rates!G$15:L$19,3,0),4),ROUND(AW1650*(VLOOKUP(VALUE(Q1650),Rates!G:L,3,0)),4)))</f>
        <v/>
      </c>
      <c r="AV1650" s="68" t="str">
        <f t="shared" si="855"/>
        <v/>
      </c>
      <c r="AW1650" s="69" t="str">
        <f t="shared" si="856"/>
        <v/>
      </c>
      <c r="AX1650" s="65" t="str">
        <f t="shared" si="857"/>
        <v/>
      </c>
      <c r="AY1650" s="70" t="str">
        <f>IF(AX1650="","",IF(R1650="Refreshment Beverage",ROUND(SUM(AX1650*Rates!K$19),4),ROUND(SUM(AX1650*(Rates!J$8/100)),4)))</f>
        <v/>
      </c>
      <c r="AZ1650" s="67" t="str">
        <f t="shared" si="858"/>
        <v/>
      </c>
      <c r="BA1650" s="22" t="str">
        <f t="shared" si="859"/>
        <v/>
      </c>
      <c r="BD1650" s="171"/>
      <c r="BE1650" s="171"/>
      <c r="BF1650" s="171"/>
      <c r="BG1650" s="171"/>
    </row>
    <row r="1651" spans="11:59" ht="12.75" customHeight="1" x14ac:dyDescent="0.3">
      <c r="K1651" s="42" t="str">
        <f t="shared" si="831"/>
        <v/>
      </c>
      <c r="L1651" s="55" t="str">
        <f t="shared" si="832"/>
        <v/>
      </c>
      <c r="M1651" s="43" t="str">
        <f t="shared" si="833"/>
        <v/>
      </c>
      <c r="N1651" s="56" t="str" cm="1">
        <f t="array" ref="N1651">IFERROR(IF(_xlfn.SINGLE(B:B)="","",IF(R1651="Beer",SUM(LOOKUP(2,1/(Rates!$B$3:$B$5&lt;=W1651)/(Rates!$C$3:$C$5&gt;=W1651),Rates!$D$3:$D$5)*(X1651/100)*W1651),IF(R1651="Refreshment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56" t="str">
        <f t="shared" si="834"/>
        <v/>
      </c>
      <c r="P1651" s="53"/>
      <c r="Q1651" s="14" t="str">
        <f t="shared" si="835"/>
        <v/>
      </c>
      <c r="R1651" s="57" t="str">
        <f t="shared" si="836"/>
        <v/>
      </c>
      <c r="S1651" s="58" t="str">
        <f>IF(B1651="","",IF(R1651="Refreshment Beverage",VLOOKUP(VALUE(Q1651),Rates!G$15:L$19,2,0),VLOOKUP(VALUE(Q1651),Rates!G$4:L$12,2,0)))</f>
        <v/>
      </c>
      <c r="T1651" s="58" t="str">
        <f t="shared" si="837"/>
        <v/>
      </c>
      <c r="U1651" s="58" t="str">
        <f t="shared" si="838"/>
        <v/>
      </c>
      <c r="V1651" s="58" t="str">
        <f t="shared" si="839"/>
        <v/>
      </c>
      <c r="W1651" s="58" t="str">
        <f t="shared" si="840"/>
        <v/>
      </c>
      <c r="X1651" s="59" t="str">
        <f t="shared" si="841"/>
        <v/>
      </c>
      <c r="Y1651" s="60" t="str">
        <f>IF(B:B="","",IF(R1651="Refreshment Beverage",VLOOKUP(Q1651,Rates!G$15:L$19,6,0)*W1651,VLOOKUP(Q1651,Rates!G$4:L$12,6,0)*W1651))</f>
        <v/>
      </c>
      <c r="Z1651" s="60" t="str">
        <f t="shared" si="842"/>
        <v/>
      </c>
      <c r="AA1651" s="60" t="str">
        <f t="shared" si="830"/>
        <v/>
      </c>
      <c r="AB1651" s="61" t="str" cm="1">
        <f t="array" ref="AB1651">IF(_xlfn.SINGLE(B:B)="","",IF(R1651="Refreshment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61" t="str" cm="1">
        <f t="array" ref="AC1651">IF(_xlfn.SINGLE(B:B)="","",IF(R1651="Refreshment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68">
        <f>IFERROR(IF(R1651="Beer","",IF(OR(Q1651=1,Q1651=2,Q1651=3,Q1651=4),VLOOKUP(Q1651,Rates!$A$31:$B$34,2,0)*W1651,IF(V1651=1,VLOOKUP(U1651,'REB BEV MIN MKUP'!B:E,4,0),IF(V1651&gt;1,VLOOKUP(VALUE(W1651),'REB BEV MIN MKUP'!O:Q,3,0),0)))),0)</f>
        <v>0</v>
      </c>
      <c r="AE1651" s="62" t="str">
        <f t="shared" si="843"/>
        <v/>
      </c>
      <c r="AF1651" s="63" t="str">
        <f t="shared" si="844"/>
        <v/>
      </c>
      <c r="AG1651" s="64" t="str">
        <f t="shared" si="845"/>
        <v/>
      </c>
      <c r="AH1651" s="65" t="str">
        <f t="shared" si="846"/>
        <v/>
      </c>
      <c r="AI1651" s="66" t="str">
        <f>IF(AE:AE="","",IF(R1651="Refreshment Beverage",AK1651*(Rates!J$19/100),ROUND(SUM(AH1651*(Rates!$J$8/100)),4)))</f>
        <v/>
      </c>
      <c r="AJ1651" s="67" t="str">
        <f t="shared" si="847"/>
        <v/>
      </c>
      <c r="AK1651" s="22" t="str">
        <f t="shared" si="848"/>
        <v/>
      </c>
      <c r="AL1651" s="62" t="str">
        <f t="shared" si="849"/>
        <v/>
      </c>
      <c r="AM1651" s="63" t="str">
        <f>IF(AS1651="","",IF(R1651="Refreshment Beverage",ROUND(AS1651*Rates!K$19,4),ROUND(AO1651*(VLOOKUP(VALUE(Q1651),Rates!G$4:L$12,3,0)),4)))</f>
        <v/>
      </c>
      <c r="AN1651" s="68" t="str">
        <f>IF(AS1651="","",IF(R1651="Refreshment Beverage",AS1651*(Rates!J$19/100),MAX(AM1651,AB1651)))</f>
        <v/>
      </c>
      <c r="AO1651" s="69" t="str">
        <f t="shared" si="850"/>
        <v/>
      </c>
      <c r="AP1651" s="69" t="str">
        <f t="shared" si="851"/>
        <v/>
      </c>
      <c r="AQ1651" s="70" t="str">
        <f>IF(AS1651="","",IF(R1651="Refreshment Beverage",ROUND(SUM(VLOOKUP(Q:Q,Rates!G$15:L$19,3,0)*(AS1651-Y1651-Z1651-AA1651)),4),ROUND(SUM(Rates!$K$8*AS1651),4)))</f>
        <v/>
      </c>
      <c r="AR1651" s="66" t="str">
        <f t="shared" si="852"/>
        <v/>
      </c>
      <c r="AS1651" s="22" t="str">
        <f t="shared" si="853"/>
        <v/>
      </c>
      <c r="AT1651" s="62" t="str">
        <f t="shared" si="854"/>
        <v/>
      </c>
      <c r="AU1651" s="63" t="str">
        <f>IF(AX1651="","",IF(R1651="Refreshment Beverage",ROUND((BA1651-Y1651-Z1651-AA1651)*VLOOKUP(VALUE(Q1651),Rates!G$15:L$19,3,0),4),ROUND(AW1651*(VLOOKUP(VALUE(Q1651),Rates!G:L,3,0)),4)))</f>
        <v/>
      </c>
      <c r="AV1651" s="68" t="str">
        <f t="shared" si="855"/>
        <v/>
      </c>
      <c r="AW1651" s="69" t="str">
        <f t="shared" si="856"/>
        <v/>
      </c>
      <c r="AX1651" s="65" t="str">
        <f t="shared" si="857"/>
        <v/>
      </c>
      <c r="AY1651" s="70" t="str">
        <f>IF(AX1651="","",IF(R1651="Refreshment Beverage",ROUND(SUM(AX1651*Rates!K$19),4),ROUND(SUM(AX1651*(Rates!J$8/100)),4)))</f>
        <v/>
      </c>
      <c r="AZ1651" s="67" t="str">
        <f t="shared" si="858"/>
        <v/>
      </c>
      <c r="BA1651" s="22" t="str">
        <f t="shared" si="859"/>
        <v/>
      </c>
      <c r="BD1651" s="171"/>
      <c r="BE1651" s="171"/>
      <c r="BF1651" s="171"/>
      <c r="BG1651" s="171"/>
    </row>
    <row r="1652" spans="11:59" ht="12.75" customHeight="1" x14ac:dyDescent="0.3">
      <c r="K1652" s="42" t="str">
        <f t="shared" si="831"/>
        <v/>
      </c>
      <c r="L1652" s="55" t="str">
        <f t="shared" si="832"/>
        <v/>
      </c>
      <c r="M1652" s="43" t="str">
        <f t="shared" si="833"/>
        <v/>
      </c>
      <c r="N1652" s="56" t="str" cm="1">
        <f t="array" ref="N1652">IFERROR(IF(_xlfn.SINGLE(B:B)="","",IF(R1652="Beer",SUM(LOOKUP(2,1/(Rates!$B$3:$B$5&lt;=W1652)/(Rates!$C$3:$C$5&gt;=W1652),Rates!$D$3:$D$5)*(X1652/100)*W1652),IF(R1652="Refreshment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56" t="str">
        <f t="shared" si="834"/>
        <v/>
      </c>
      <c r="P1652" s="53"/>
      <c r="Q1652" s="14" t="str">
        <f t="shared" si="835"/>
        <v/>
      </c>
      <c r="R1652" s="57" t="str">
        <f t="shared" si="836"/>
        <v/>
      </c>
      <c r="S1652" s="58" t="str">
        <f>IF(B1652="","",IF(R1652="Refreshment Beverage",VLOOKUP(VALUE(Q1652),Rates!G$15:L$19,2,0),VLOOKUP(VALUE(Q1652),Rates!G$4:L$12,2,0)))</f>
        <v/>
      </c>
      <c r="T1652" s="58" t="str">
        <f t="shared" si="837"/>
        <v/>
      </c>
      <c r="U1652" s="58" t="str">
        <f t="shared" si="838"/>
        <v/>
      </c>
      <c r="V1652" s="58" t="str">
        <f t="shared" si="839"/>
        <v/>
      </c>
      <c r="W1652" s="58" t="str">
        <f t="shared" si="840"/>
        <v/>
      </c>
      <c r="X1652" s="59" t="str">
        <f t="shared" si="841"/>
        <v/>
      </c>
      <c r="Y1652" s="60" t="str">
        <f>IF(B:B="","",IF(R1652="Refreshment Beverage",VLOOKUP(Q1652,Rates!G$15:L$19,6,0)*W1652,VLOOKUP(Q1652,Rates!G$4:L$12,6,0)*W1652))</f>
        <v/>
      </c>
      <c r="Z1652" s="60" t="str">
        <f t="shared" si="842"/>
        <v/>
      </c>
      <c r="AA1652" s="60" t="str">
        <f t="shared" si="830"/>
        <v/>
      </c>
      <c r="AB1652" s="61" t="str" cm="1">
        <f t="array" ref="AB1652">IF(_xlfn.SINGLE(B:B)="","",IF(R1652="Refreshment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61" t="str" cm="1">
        <f t="array" ref="AC1652">IF(_xlfn.SINGLE(B:B)="","",IF(R1652="Refreshment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68">
        <f>IFERROR(IF(R1652="Beer","",IF(OR(Q1652=1,Q1652=2,Q1652=3,Q1652=4),VLOOKUP(Q1652,Rates!$A$31:$B$34,2,0)*W1652,IF(V1652=1,VLOOKUP(U1652,'REB BEV MIN MKUP'!B:E,4,0),IF(V1652&gt;1,VLOOKUP(VALUE(W1652),'REB BEV MIN MKUP'!O:Q,3,0),0)))),0)</f>
        <v>0</v>
      </c>
      <c r="AE1652" s="62" t="str">
        <f t="shared" si="843"/>
        <v/>
      </c>
      <c r="AF1652" s="63" t="str">
        <f t="shared" si="844"/>
        <v/>
      </c>
      <c r="AG1652" s="64" t="str">
        <f t="shared" si="845"/>
        <v/>
      </c>
      <c r="AH1652" s="65" t="str">
        <f t="shared" si="846"/>
        <v/>
      </c>
      <c r="AI1652" s="66" t="str">
        <f>IF(AE:AE="","",IF(R1652="Refreshment Beverage",AK1652*(Rates!J$19/100),ROUND(SUM(AH1652*(Rates!$J$8/100)),4)))</f>
        <v/>
      </c>
      <c r="AJ1652" s="67" t="str">
        <f t="shared" si="847"/>
        <v/>
      </c>
      <c r="AK1652" s="22" t="str">
        <f t="shared" si="848"/>
        <v/>
      </c>
      <c r="AL1652" s="62" t="str">
        <f t="shared" si="849"/>
        <v/>
      </c>
      <c r="AM1652" s="63" t="str">
        <f>IF(AS1652="","",IF(R1652="Refreshment Beverage",ROUND(AS1652*Rates!K$19,4),ROUND(AO1652*(VLOOKUP(VALUE(Q1652),Rates!G$4:L$12,3,0)),4)))</f>
        <v/>
      </c>
      <c r="AN1652" s="68" t="str">
        <f>IF(AS1652="","",IF(R1652="Refreshment Beverage",AS1652*(Rates!J$19/100),MAX(AM1652,AB1652)))</f>
        <v/>
      </c>
      <c r="AO1652" s="69" t="str">
        <f t="shared" si="850"/>
        <v/>
      </c>
      <c r="AP1652" s="69" t="str">
        <f t="shared" si="851"/>
        <v/>
      </c>
      <c r="AQ1652" s="70" t="str">
        <f>IF(AS1652="","",IF(R1652="Refreshment Beverage",ROUND(SUM(VLOOKUP(Q:Q,Rates!G$15:L$19,3,0)*(AS1652-Y1652-Z1652-AA1652)),4),ROUND(SUM(Rates!$K$8*AS1652),4)))</f>
        <v/>
      </c>
      <c r="AR1652" s="66" t="str">
        <f t="shared" si="852"/>
        <v/>
      </c>
      <c r="AS1652" s="22" t="str">
        <f t="shared" si="853"/>
        <v/>
      </c>
      <c r="AT1652" s="62" t="str">
        <f t="shared" si="854"/>
        <v/>
      </c>
      <c r="AU1652" s="63" t="str">
        <f>IF(AX1652="","",IF(R1652="Refreshment Beverage",ROUND((BA1652-Y1652-Z1652-AA1652)*VLOOKUP(VALUE(Q1652),Rates!G$15:L$19,3,0),4),ROUND(AW1652*(VLOOKUP(VALUE(Q1652),Rates!G:L,3,0)),4)))</f>
        <v/>
      </c>
      <c r="AV1652" s="68" t="str">
        <f t="shared" si="855"/>
        <v/>
      </c>
      <c r="AW1652" s="69" t="str">
        <f t="shared" si="856"/>
        <v/>
      </c>
      <c r="AX1652" s="65" t="str">
        <f t="shared" si="857"/>
        <v/>
      </c>
      <c r="AY1652" s="70" t="str">
        <f>IF(AX1652="","",IF(R1652="Refreshment Beverage",ROUND(SUM(AX1652*Rates!K$19),4),ROUND(SUM(AX1652*(Rates!J$8/100)),4)))</f>
        <v/>
      </c>
      <c r="AZ1652" s="67" t="str">
        <f t="shared" si="858"/>
        <v/>
      </c>
      <c r="BA1652" s="22" t="str">
        <f t="shared" si="859"/>
        <v/>
      </c>
      <c r="BD1652" s="171"/>
      <c r="BE1652" s="171"/>
      <c r="BF1652" s="171"/>
      <c r="BG1652" s="171"/>
    </row>
    <row r="1653" spans="11:59" ht="12.75" customHeight="1" x14ac:dyDescent="0.3">
      <c r="K1653" s="42" t="str">
        <f t="shared" si="831"/>
        <v/>
      </c>
      <c r="L1653" s="55" t="str">
        <f t="shared" si="832"/>
        <v/>
      </c>
      <c r="M1653" s="43" t="str">
        <f t="shared" si="833"/>
        <v/>
      </c>
      <c r="N1653" s="56" t="str" cm="1">
        <f t="array" ref="N1653">IFERROR(IF(_xlfn.SINGLE(B:B)="","",IF(R1653="Beer",SUM(LOOKUP(2,1/(Rates!$B$3:$B$5&lt;=W1653)/(Rates!$C$3:$C$5&gt;=W1653),Rates!$D$3:$D$5)*(X1653/100)*W1653),IF(R1653="Refreshment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56" t="str">
        <f t="shared" si="834"/>
        <v/>
      </c>
      <c r="P1653" s="53"/>
      <c r="Q1653" s="14" t="str">
        <f t="shared" si="835"/>
        <v/>
      </c>
      <c r="R1653" s="57" t="str">
        <f t="shared" si="836"/>
        <v/>
      </c>
      <c r="S1653" s="58" t="str">
        <f>IF(B1653="","",IF(R1653="Refreshment Beverage",VLOOKUP(VALUE(Q1653),Rates!G$15:L$19,2,0),VLOOKUP(VALUE(Q1653),Rates!G$4:L$12,2,0)))</f>
        <v/>
      </c>
      <c r="T1653" s="58" t="str">
        <f t="shared" si="837"/>
        <v/>
      </c>
      <c r="U1653" s="58" t="str">
        <f t="shared" si="838"/>
        <v/>
      </c>
      <c r="V1653" s="58" t="str">
        <f t="shared" si="839"/>
        <v/>
      </c>
      <c r="W1653" s="58" t="str">
        <f t="shared" si="840"/>
        <v/>
      </c>
      <c r="X1653" s="59" t="str">
        <f t="shared" si="841"/>
        <v/>
      </c>
      <c r="Y1653" s="60" t="str">
        <f>IF(B:B="","",IF(R1653="Refreshment Beverage",VLOOKUP(Q1653,Rates!G$15:L$19,6,0)*W1653,VLOOKUP(Q1653,Rates!G$4:L$12,6,0)*W1653))</f>
        <v/>
      </c>
      <c r="Z1653" s="60" t="str">
        <f t="shared" si="842"/>
        <v/>
      </c>
      <c r="AA1653" s="60" t="str">
        <f t="shared" si="830"/>
        <v/>
      </c>
      <c r="AB1653" s="61" t="str" cm="1">
        <f t="array" ref="AB1653">IF(_xlfn.SINGLE(B:B)="","",IF(R1653="Refreshment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61" t="str" cm="1">
        <f t="array" ref="AC1653">IF(_xlfn.SINGLE(B:B)="","",IF(R1653="Refreshment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68">
        <f>IFERROR(IF(R1653="Beer","",IF(OR(Q1653=1,Q1653=2,Q1653=3,Q1653=4),VLOOKUP(Q1653,Rates!$A$31:$B$34,2,0)*W1653,IF(V1653=1,VLOOKUP(U1653,'REB BEV MIN MKUP'!B:E,4,0),IF(V1653&gt;1,VLOOKUP(VALUE(W1653),'REB BEV MIN MKUP'!O:Q,3,0),0)))),0)</f>
        <v>0</v>
      </c>
      <c r="AE1653" s="62" t="str">
        <f t="shared" si="843"/>
        <v/>
      </c>
      <c r="AF1653" s="63" t="str">
        <f t="shared" si="844"/>
        <v/>
      </c>
      <c r="AG1653" s="64" t="str">
        <f t="shared" si="845"/>
        <v/>
      </c>
      <c r="AH1653" s="65" t="str">
        <f t="shared" si="846"/>
        <v/>
      </c>
      <c r="AI1653" s="66" t="str">
        <f>IF(AE:AE="","",IF(R1653="Refreshment Beverage",AK1653*(Rates!J$19/100),ROUND(SUM(AH1653*(Rates!$J$8/100)),4)))</f>
        <v/>
      </c>
      <c r="AJ1653" s="67" t="str">
        <f t="shared" si="847"/>
        <v/>
      </c>
      <c r="AK1653" s="22" t="str">
        <f t="shared" si="848"/>
        <v/>
      </c>
      <c r="AL1653" s="62" t="str">
        <f t="shared" si="849"/>
        <v/>
      </c>
      <c r="AM1653" s="63" t="str">
        <f>IF(AS1653="","",IF(R1653="Refreshment Beverage",ROUND(AS1653*Rates!K$19,4),ROUND(AO1653*(VLOOKUP(VALUE(Q1653),Rates!G$4:L$12,3,0)),4)))</f>
        <v/>
      </c>
      <c r="AN1653" s="68" t="str">
        <f>IF(AS1653="","",IF(R1653="Refreshment Beverage",AS1653*(Rates!J$19/100),MAX(AM1653,AB1653)))</f>
        <v/>
      </c>
      <c r="AO1653" s="69" t="str">
        <f t="shared" si="850"/>
        <v/>
      </c>
      <c r="AP1653" s="69" t="str">
        <f t="shared" si="851"/>
        <v/>
      </c>
      <c r="AQ1653" s="70" t="str">
        <f>IF(AS1653="","",IF(R1653="Refreshment Beverage",ROUND(SUM(VLOOKUP(Q:Q,Rates!G$15:L$19,3,0)*(AS1653-Y1653-Z1653-AA1653)),4),ROUND(SUM(Rates!$K$8*AS1653),4)))</f>
        <v/>
      </c>
      <c r="AR1653" s="66" t="str">
        <f t="shared" si="852"/>
        <v/>
      </c>
      <c r="AS1653" s="22" t="str">
        <f t="shared" si="853"/>
        <v/>
      </c>
      <c r="AT1653" s="62" t="str">
        <f t="shared" si="854"/>
        <v/>
      </c>
      <c r="AU1653" s="63" t="str">
        <f>IF(AX1653="","",IF(R1653="Refreshment Beverage",ROUND((BA1653-Y1653-Z1653-AA1653)*VLOOKUP(VALUE(Q1653),Rates!G$15:L$19,3,0),4),ROUND(AW1653*(VLOOKUP(VALUE(Q1653),Rates!G:L,3,0)),4)))</f>
        <v/>
      </c>
      <c r="AV1653" s="68" t="str">
        <f t="shared" si="855"/>
        <v/>
      </c>
      <c r="AW1653" s="69" t="str">
        <f t="shared" si="856"/>
        <v/>
      </c>
      <c r="AX1653" s="65" t="str">
        <f t="shared" si="857"/>
        <v/>
      </c>
      <c r="AY1653" s="70" t="str">
        <f>IF(AX1653="","",IF(R1653="Refreshment Beverage",ROUND(SUM(AX1653*Rates!K$19),4),ROUND(SUM(AX1653*(Rates!J$8/100)),4)))</f>
        <v/>
      </c>
      <c r="AZ1653" s="67" t="str">
        <f t="shared" si="858"/>
        <v/>
      </c>
      <c r="BA1653" s="22" t="str">
        <f t="shared" si="859"/>
        <v/>
      </c>
      <c r="BD1653" s="171"/>
      <c r="BE1653" s="171"/>
      <c r="BF1653" s="171"/>
      <c r="BG1653" s="171"/>
    </row>
    <row r="1654" spans="11:59" ht="12.75" customHeight="1" x14ac:dyDescent="0.3">
      <c r="K1654" s="42" t="str">
        <f t="shared" si="831"/>
        <v/>
      </c>
      <c r="L1654" s="55" t="str">
        <f t="shared" si="832"/>
        <v/>
      </c>
      <c r="M1654" s="43" t="str">
        <f t="shared" si="833"/>
        <v/>
      </c>
      <c r="N1654" s="56" t="str" cm="1">
        <f t="array" ref="N1654">IFERROR(IF(_xlfn.SINGLE(B:B)="","",IF(R1654="Beer",SUM(LOOKUP(2,1/(Rates!$B$3:$B$5&lt;=W1654)/(Rates!$C$3:$C$5&gt;=W1654),Rates!$D$3:$D$5)*(X1654/100)*W1654),IF(R1654="Refreshment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56" t="str">
        <f t="shared" si="834"/>
        <v/>
      </c>
      <c r="P1654" s="53"/>
      <c r="Q1654" s="14" t="str">
        <f t="shared" si="835"/>
        <v/>
      </c>
      <c r="R1654" s="57" t="str">
        <f t="shared" si="836"/>
        <v/>
      </c>
      <c r="S1654" s="58" t="str">
        <f>IF(B1654="","",IF(R1654="Refreshment Beverage",VLOOKUP(VALUE(Q1654),Rates!G$15:L$19,2,0),VLOOKUP(VALUE(Q1654),Rates!G$4:L$12,2,0)))</f>
        <v/>
      </c>
      <c r="T1654" s="58" t="str">
        <f t="shared" si="837"/>
        <v/>
      </c>
      <c r="U1654" s="58" t="str">
        <f t="shared" si="838"/>
        <v/>
      </c>
      <c r="V1654" s="58" t="str">
        <f t="shared" si="839"/>
        <v/>
      </c>
      <c r="W1654" s="58" t="str">
        <f t="shared" si="840"/>
        <v/>
      </c>
      <c r="X1654" s="59" t="str">
        <f t="shared" si="841"/>
        <v/>
      </c>
      <c r="Y1654" s="60" t="str">
        <f>IF(B:B="","",IF(R1654="Refreshment Beverage",VLOOKUP(Q1654,Rates!G$15:L$19,6,0)*W1654,VLOOKUP(Q1654,Rates!G$4:L$12,6,0)*W1654))</f>
        <v/>
      </c>
      <c r="Z1654" s="60" t="str">
        <f t="shared" si="842"/>
        <v/>
      </c>
      <c r="AA1654" s="60" t="str">
        <f t="shared" si="830"/>
        <v/>
      </c>
      <c r="AB1654" s="61" t="str" cm="1">
        <f t="array" ref="AB1654">IF(_xlfn.SINGLE(B:B)="","",IF(R1654="Refreshment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61" t="str" cm="1">
        <f t="array" ref="AC1654">IF(_xlfn.SINGLE(B:B)="","",IF(R1654="Refreshment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68">
        <f>IFERROR(IF(R1654="Beer","",IF(OR(Q1654=1,Q1654=2,Q1654=3,Q1654=4),VLOOKUP(Q1654,Rates!$A$31:$B$34,2,0)*W1654,IF(V1654=1,VLOOKUP(U1654,'REB BEV MIN MKUP'!B:E,4,0),IF(V1654&gt;1,VLOOKUP(VALUE(W1654),'REB BEV MIN MKUP'!O:Q,3,0),0)))),0)</f>
        <v>0</v>
      </c>
      <c r="AE1654" s="62" t="str">
        <f t="shared" si="843"/>
        <v/>
      </c>
      <c r="AF1654" s="63" t="str">
        <f t="shared" si="844"/>
        <v/>
      </c>
      <c r="AG1654" s="64" t="str">
        <f t="shared" si="845"/>
        <v/>
      </c>
      <c r="AH1654" s="65" t="str">
        <f t="shared" si="846"/>
        <v/>
      </c>
      <c r="AI1654" s="66" t="str">
        <f>IF(AE:AE="","",IF(R1654="Refreshment Beverage",AK1654*(Rates!J$19/100),ROUND(SUM(AH1654*(Rates!$J$8/100)),4)))</f>
        <v/>
      </c>
      <c r="AJ1654" s="67" t="str">
        <f t="shared" si="847"/>
        <v/>
      </c>
      <c r="AK1654" s="22" t="str">
        <f t="shared" si="848"/>
        <v/>
      </c>
      <c r="AL1654" s="62" t="str">
        <f t="shared" si="849"/>
        <v/>
      </c>
      <c r="AM1654" s="63" t="str">
        <f>IF(AS1654="","",IF(R1654="Refreshment Beverage",ROUND(AS1654*Rates!K$19,4),ROUND(AO1654*(VLOOKUP(VALUE(Q1654),Rates!G$4:L$12,3,0)),4)))</f>
        <v/>
      </c>
      <c r="AN1654" s="68" t="str">
        <f>IF(AS1654="","",IF(R1654="Refreshment Beverage",AS1654*(Rates!J$19/100),MAX(AM1654,AB1654)))</f>
        <v/>
      </c>
      <c r="AO1654" s="69" t="str">
        <f t="shared" si="850"/>
        <v/>
      </c>
      <c r="AP1654" s="69" t="str">
        <f t="shared" si="851"/>
        <v/>
      </c>
      <c r="AQ1654" s="70" t="str">
        <f>IF(AS1654="","",IF(R1654="Refreshment Beverage",ROUND(SUM(VLOOKUP(Q:Q,Rates!G$15:L$19,3,0)*(AS1654-Y1654-Z1654-AA1654)),4),ROUND(SUM(Rates!$K$8*AS1654),4)))</f>
        <v/>
      </c>
      <c r="AR1654" s="66" t="str">
        <f t="shared" si="852"/>
        <v/>
      </c>
      <c r="AS1654" s="22" t="str">
        <f t="shared" si="853"/>
        <v/>
      </c>
      <c r="AT1654" s="62" t="str">
        <f t="shared" si="854"/>
        <v/>
      </c>
      <c r="AU1654" s="63" t="str">
        <f>IF(AX1654="","",IF(R1654="Refreshment Beverage",ROUND((BA1654-Y1654-Z1654-AA1654)*VLOOKUP(VALUE(Q1654),Rates!G$15:L$19,3,0),4),ROUND(AW1654*(VLOOKUP(VALUE(Q1654),Rates!G:L,3,0)),4)))</f>
        <v/>
      </c>
      <c r="AV1654" s="68" t="str">
        <f t="shared" si="855"/>
        <v/>
      </c>
      <c r="AW1654" s="69" t="str">
        <f t="shared" si="856"/>
        <v/>
      </c>
      <c r="AX1654" s="65" t="str">
        <f t="shared" si="857"/>
        <v/>
      </c>
      <c r="AY1654" s="70" t="str">
        <f>IF(AX1654="","",IF(R1654="Refreshment Beverage",ROUND(SUM(AX1654*Rates!K$19),4),ROUND(SUM(AX1654*(Rates!J$8/100)),4)))</f>
        <v/>
      </c>
      <c r="AZ1654" s="67" t="str">
        <f t="shared" si="858"/>
        <v/>
      </c>
      <c r="BA1654" s="22" t="str">
        <f t="shared" si="859"/>
        <v/>
      </c>
      <c r="BD1654" s="171"/>
      <c r="BE1654" s="171"/>
      <c r="BF1654" s="171"/>
      <c r="BG1654" s="171"/>
    </row>
    <row r="1655" spans="11:59" ht="12.75" customHeight="1" x14ac:dyDescent="0.3">
      <c r="K1655" s="42" t="str">
        <f t="shared" si="831"/>
        <v/>
      </c>
      <c r="L1655" s="55" t="str">
        <f t="shared" si="832"/>
        <v/>
      </c>
      <c r="M1655" s="43" t="str">
        <f t="shared" si="833"/>
        <v/>
      </c>
      <c r="N1655" s="56" t="str" cm="1">
        <f t="array" ref="N1655">IFERROR(IF(_xlfn.SINGLE(B:B)="","",IF(R1655="Beer",SUM(LOOKUP(2,1/(Rates!$B$3:$B$5&lt;=W1655)/(Rates!$C$3:$C$5&gt;=W1655),Rates!$D$3:$D$5)*(X1655/100)*W1655),IF(R1655="Refreshment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56" t="str">
        <f t="shared" si="834"/>
        <v/>
      </c>
      <c r="P1655" s="53"/>
      <c r="Q1655" s="14" t="str">
        <f t="shared" si="835"/>
        <v/>
      </c>
      <c r="R1655" s="57" t="str">
        <f t="shared" si="836"/>
        <v/>
      </c>
      <c r="S1655" s="58" t="str">
        <f>IF(B1655="","",IF(R1655="Refreshment Beverage",VLOOKUP(VALUE(Q1655),Rates!G$15:L$19,2,0),VLOOKUP(VALUE(Q1655),Rates!G$4:L$12,2,0)))</f>
        <v/>
      </c>
      <c r="T1655" s="58" t="str">
        <f t="shared" si="837"/>
        <v/>
      </c>
      <c r="U1655" s="58" t="str">
        <f t="shared" si="838"/>
        <v/>
      </c>
      <c r="V1655" s="58" t="str">
        <f t="shared" si="839"/>
        <v/>
      </c>
      <c r="W1655" s="58" t="str">
        <f t="shared" si="840"/>
        <v/>
      </c>
      <c r="X1655" s="59" t="str">
        <f t="shared" si="841"/>
        <v/>
      </c>
      <c r="Y1655" s="60" t="str">
        <f>IF(B:B="","",IF(R1655="Refreshment Beverage",VLOOKUP(Q1655,Rates!G$15:L$19,6,0)*W1655,VLOOKUP(Q1655,Rates!G$4:L$12,6,0)*W1655))</f>
        <v/>
      </c>
      <c r="Z1655" s="60" t="str">
        <f t="shared" si="842"/>
        <v/>
      </c>
      <c r="AA1655" s="60" t="str">
        <f t="shared" si="830"/>
        <v/>
      </c>
      <c r="AB1655" s="61" t="str" cm="1">
        <f t="array" ref="AB1655">IF(_xlfn.SINGLE(B:B)="","",IF(R1655="Refreshment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61" t="str" cm="1">
        <f t="array" ref="AC1655">IF(_xlfn.SINGLE(B:B)="","",IF(R1655="Refreshment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68">
        <f>IFERROR(IF(R1655="Beer","",IF(OR(Q1655=1,Q1655=2,Q1655=3,Q1655=4),VLOOKUP(Q1655,Rates!$A$31:$B$34,2,0)*W1655,IF(V1655=1,VLOOKUP(U1655,'REB BEV MIN MKUP'!B:E,4,0),IF(V1655&gt;1,VLOOKUP(VALUE(W1655),'REB BEV MIN MKUP'!O:Q,3,0),0)))),0)</f>
        <v>0</v>
      </c>
      <c r="AE1655" s="62" t="str">
        <f t="shared" si="843"/>
        <v/>
      </c>
      <c r="AF1655" s="63" t="str">
        <f t="shared" si="844"/>
        <v/>
      </c>
      <c r="AG1655" s="64" t="str">
        <f t="shared" si="845"/>
        <v/>
      </c>
      <c r="AH1655" s="65" t="str">
        <f t="shared" si="846"/>
        <v/>
      </c>
      <c r="AI1655" s="66" t="str">
        <f>IF(AE:AE="","",IF(R1655="Refreshment Beverage",AK1655*(Rates!J$19/100),ROUND(SUM(AH1655*(Rates!$J$8/100)),4)))</f>
        <v/>
      </c>
      <c r="AJ1655" s="67" t="str">
        <f t="shared" si="847"/>
        <v/>
      </c>
      <c r="AK1655" s="22" t="str">
        <f t="shared" si="848"/>
        <v/>
      </c>
      <c r="AL1655" s="62" t="str">
        <f t="shared" si="849"/>
        <v/>
      </c>
      <c r="AM1655" s="63" t="str">
        <f>IF(AS1655="","",IF(R1655="Refreshment Beverage",ROUND(AS1655*Rates!K$19,4),ROUND(AO1655*(VLOOKUP(VALUE(Q1655),Rates!G$4:L$12,3,0)),4)))</f>
        <v/>
      </c>
      <c r="AN1655" s="68" t="str">
        <f>IF(AS1655="","",IF(R1655="Refreshment Beverage",AS1655*(Rates!J$19/100),MAX(AM1655,AB1655)))</f>
        <v/>
      </c>
      <c r="AO1655" s="69" t="str">
        <f t="shared" si="850"/>
        <v/>
      </c>
      <c r="AP1655" s="69" t="str">
        <f t="shared" si="851"/>
        <v/>
      </c>
      <c r="AQ1655" s="70" t="str">
        <f>IF(AS1655="","",IF(R1655="Refreshment Beverage",ROUND(SUM(VLOOKUP(Q:Q,Rates!G$15:L$19,3,0)*(AS1655-Y1655-Z1655-AA1655)),4),ROUND(SUM(Rates!$K$8*AS1655),4)))</f>
        <v/>
      </c>
      <c r="AR1655" s="66" t="str">
        <f t="shared" si="852"/>
        <v/>
      </c>
      <c r="AS1655" s="22" t="str">
        <f t="shared" si="853"/>
        <v/>
      </c>
      <c r="AT1655" s="62" t="str">
        <f t="shared" si="854"/>
        <v/>
      </c>
      <c r="AU1655" s="63" t="str">
        <f>IF(AX1655="","",IF(R1655="Refreshment Beverage",ROUND((BA1655-Y1655-Z1655-AA1655)*VLOOKUP(VALUE(Q1655),Rates!G$15:L$19,3,0),4),ROUND(AW1655*(VLOOKUP(VALUE(Q1655),Rates!G:L,3,0)),4)))</f>
        <v/>
      </c>
      <c r="AV1655" s="68" t="str">
        <f t="shared" si="855"/>
        <v/>
      </c>
      <c r="AW1655" s="69" t="str">
        <f t="shared" si="856"/>
        <v/>
      </c>
      <c r="AX1655" s="65" t="str">
        <f t="shared" si="857"/>
        <v/>
      </c>
      <c r="AY1655" s="70" t="str">
        <f>IF(AX1655="","",IF(R1655="Refreshment Beverage",ROUND(SUM(AX1655*Rates!K$19),4),ROUND(SUM(AX1655*(Rates!J$8/100)),4)))</f>
        <v/>
      </c>
      <c r="AZ1655" s="67" t="str">
        <f t="shared" si="858"/>
        <v/>
      </c>
      <c r="BA1655" s="22" t="str">
        <f t="shared" si="859"/>
        <v/>
      </c>
      <c r="BD1655" s="171"/>
      <c r="BE1655" s="171"/>
      <c r="BF1655" s="171"/>
      <c r="BG1655" s="171"/>
    </row>
    <row r="1656" spans="11:59" ht="12.75" customHeight="1" x14ac:dyDescent="0.3">
      <c r="K1656" s="42" t="str">
        <f t="shared" si="831"/>
        <v/>
      </c>
      <c r="L1656" s="55" t="str">
        <f t="shared" si="832"/>
        <v/>
      </c>
      <c r="M1656" s="43" t="str">
        <f t="shared" si="833"/>
        <v/>
      </c>
      <c r="N1656" s="56" t="str" cm="1">
        <f t="array" ref="N1656">IFERROR(IF(_xlfn.SINGLE(B:B)="","",IF(R1656="Beer",SUM(LOOKUP(2,1/(Rates!$B$3:$B$5&lt;=W1656)/(Rates!$C$3:$C$5&gt;=W1656),Rates!$D$3:$D$5)*(X1656/100)*W1656),IF(R1656="Refreshment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56" t="str">
        <f t="shared" si="834"/>
        <v/>
      </c>
      <c r="P1656" s="53"/>
      <c r="Q1656" s="14" t="str">
        <f t="shared" si="835"/>
        <v/>
      </c>
      <c r="R1656" s="57" t="str">
        <f t="shared" si="836"/>
        <v/>
      </c>
      <c r="S1656" s="58" t="str">
        <f>IF(B1656="","",IF(R1656="Refreshment Beverage",VLOOKUP(VALUE(Q1656),Rates!G$15:L$19,2,0),VLOOKUP(VALUE(Q1656),Rates!G$4:L$12,2,0)))</f>
        <v/>
      </c>
      <c r="T1656" s="58" t="str">
        <f t="shared" si="837"/>
        <v/>
      </c>
      <c r="U1656" s="58" t="str">
        <f t="shared" si="838"/>
        <v/>
      </c>
      <c r="V1656" s="58" t="str">
        <f t="shared" si="839"/>
        <v/>
      </c>
      <c r="W1656" s="58" t="str">
        <f t="shared" si="840"/>
        <v/>
      </c>
      <c r="X1656" s="59" t="str">
        <f t="shared" si="841"/>
        <v/>
      </c>
      <c r="Y1656" s="60" t="str">
        <f>IF(B:B="","",IF(R1656="Refreshment Beverage",VLOOKUP(Q1656,Rates!G$15:L$19,6,0)*W1656,VLOOKUP(Q1656,Rates!G$4:L$12,6,0)*W1656))</f>
        <v/>
      </c>
      <c r="Z1656" s="60" t="str">
        <f t="shared" si="842"/>
        <v/>
      </c>
      <c r="AA1656" s="60" t="str">
        <f t="shared" si="830"/>
        <v/>
      </c>
      <c r="AB1656" s="61" t="str" cm="1">
        <f t="array" ref="AB1656">IF(_xlfn.SINGLE(B:B)="","",IF(R1656="Refreshment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61" t="str" cm="1">
        <f t="array" ref="AC1656">IF(_xlfn.SINGLE(B:B)="","",IF(R1656="Refreshment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68">
        <f>IFERROR(IF(R1656="Beer","",IF(OR(Q1656=1,Q1656=2,Q1656=3,Q1656=4),VLOOKUP(Q1656,Rates!$A$31:$B$34,2,0)*W1656,IF(V1656=1,VLOOKUP(U1656,'REB BEV MIN MKUP'!B:E,4,0),IF(V1656&gt;1,VLOOKUP(VALUE(W1656),'REB BEV MIN MKUP'!O:Q,3,0),0)))),0)</f>
        <v>0</v>
      </c>
      <c r="AE1656" s="62" t="str">
        <f t="shared" si="843"/>
        <v/>
      </c>
      <c r="AF1656" s="63" t="str">
        <f t="shared" si="844"/>
        <v/>
      </c>
      <c r="AG1656" s="64" t="str">
        <f t="shared" si="845"/>
        <v/>
      </c>
      <c r="AH1656" s="65" t="str">
        <f t="shared" si="846"/>
        <v/>
      </c>
      <c r="AI1656" s="66" t="str">
        <f>IF(AE:AE="","",IF(R1656="Refreshment Beverage",AK1656*(Rates!J$19/100),ROUND(SUM(AH1656*(Rates!$J$8/100)),4)))</f>
        <v/>
      </c>
      <c r="AJ1656" s="67" t="str">
        <f t="shared" si="847"/>
        <v/>
      </c>
      <c r="AK1656" s="22" t="str">
        <f t="shared" si="848"/>
        <v/>
      </c>
      <c r="AL1656" s="62" t="str">
        <f t="shared" si="849"/>
        <v/>
      </c>
      <c r="AM1656" s="63" t="str">
        <f>IF(AS1656="","",IF(R1656="Refreshment Beverage",ROUND(AS1656*Rates!K$19,4),ROUND(AO1656*(VLOOKUP(VALUE(Q1656),Rates!G$4:L$12,3,0)),4)))</f>
        <v/>
      </c>
      <c r="AN1656" s="68" t="str">
        <f>IF(AS1656="","",IF(R1656="Refreshment Beverage",AS1656*(Rates!J$19/100),MAX(AM1656,AB1656)))</f>
        <v/>
      </c>
      <c r="AO1656" s="69" t="str">
        <f t="shared" si="850"/>
        <v/>
      </c>
      <c r="AP1656" s="69" t="str">
        <f t="shared" si="851"/>
        <v/>
      </c>
      <c r="AQ1656" s="70" t="str">
        <f>IF(AS1656="","",IF(R1656="Refreshment Beverage",ROUND(SUM(VLOOKUP(Q:Q,Rates!G$15:L$19,3,0)*(AS1656-Y1656-Z1656-AA1656)),4),ROUND(SUM(Rates!$K$8*AS1656),4)))</f>
        <v/>
      </c>
      <c r="AR1656" s="66" t="str">
        <f t="shared" si="852"/>
        <v/>
      </c>
      <c r="AS1656" s="22" t="str">
        <f t="shared" si="853"/>
        <v/>
      </c>
      <c r="AT1656" s="62" t="str">
        <f t="shared" si="854"/>
        <v/>
      </c>
      <c r="AU1656" s="63" t="str">
        <f>IF(AX1656="","",IF(R1656="Refreshment Beverage",ROUND((BA1656-Y1656-Z1656-AA1656)*VLOOKUP(VALUE(Q1656),Rates!G$15:L$19,3,0),4),ROUND(AW1656*(VLOOKUP(VALUE(Q1656),Rates!G:L,3,0)),4)))</f>
        <v/>
      </c>
      <c r="AV1656" s="68" t="str">
        <f t="shared" si="855"/>
        <v/>
      </c>
      <c r="AW1656" s="69" t="str">
        <f t="shared" si="856"/>
        <v/>
      </c>
      <c r="AX1656" s="65" t="str">
        <f t="shared" si="857"/>
        <v/>
      </c>
      <c r="AY1656" s="70" t="str">
        <f>IF(AX1656="","",IF(R1656="Refreshment Beverage",ROUND(SUM(AX1656*Rates!K$19),4),ROUND(SUM(AX1656*(Rates!J$8/100)),4)))</f>
        <v/>
      </c>
      <c r="AZ1656" s="67" t="str">
        <f t="shared" si="858"/>
        <v/>
      </c>
      <c r="BA1656" s="22" t="str">
        <f t="shared" si="859"/>
        <v/>
      </c>
      <c r="BD1656" s="171"/>
      <c r="BE1656" s="171"/>
      <c r="BF1656" s="171"/>
      <c r="BG1656" s="171"/>
    </row>
    <row r="1657" spans="11:59" ht="12.75" customHeight="1" x14ac:dyDescent="0.3">
      <c r="K1657" s="42" t="str">
        <f t="shared" si="831"/>
        <v/>
      </c>
      <c r="L1657" s="55" t="str">
        <f t="shared" si="832"/>
        <v/>
      </c>
      <c r="M1657" s="43" t="str">
        <f t="shared" si="833"/>
        <v/>
      </c>
      <c r="N1657" s="56" t="str" cm="1">
        <f t="array" ref="N1657">IFERROR(IF(_xlfn.SINGLE(B:B)="","",IF(R1657="Beer",SUM(LOOKUP(2,1/(Rates!$B$3:$B$5&lt;=W1657)/(Rates!$C$3:$C$5&gt;=W1657),Rates!$D$3:$D$5)*(X1657/100)*W1657),IF(R1657="Refreshment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56" t="str">
        <f t="shared" si="834"/>
        <v/>
      </c>
      <c r="P1657" s="53"/>
      <c r="Q1657" s="14" t="str">
        <f t="shared" si="835"/>
        <v/>
      </c>
      <c r="R1657" s="57" t="str">
        <f t="shared" si="836"/>
        <v/>
      </c>
      <c r="S1657" s="58" t="str">
        <f>IF(B1657="","",IF(R1657="Refreshment Beverage",VLOOKUP(VALUE(Q1657),Rates!G$15:L$19,2,0),VLOOKUP(VALUE(Q1657),Rates!G$4:L$12,2,0)))</f>
        <v/>
      </c>
      <c r="T1657" s="58" t="str">
        <f t="shared" si="837"/>
        <v/>
      </c>
      <c r="U1657" s="58" t="str">
        <f t="shared" si="838"/>
        <v/>
      </c>
      <c r="V1657" s="58" t="str">
        <f t="shared" si="839"/>
        <v/>
      </c>
      <c r="W1657" s="58" t="str">
        <f t="shared" si="840"/>
        <v/>
      </c>
      <c r="X1657" s="59" t="str">
        <f t="shared" si="841"/>
        <v/>
      </c>
      <c r="Y1657" s="60" t="str">
        <f>IF(B:B="","",IF(R1657="Refreshment Beverage",VLOOKUP(Q1657,Rates!G$15:L$19,6,0)*W1657,VLOOKUP(Q1657,Rates!G$4:L$12,6,0)*W1657))</f>
        <v/>
      </c>
      <c r="Z1657" s="60" t="str">
        <f t="shared" si="842"/>
        <v/>
      </c>
      <c r="AA1657" s="60" t="str">
        <f t="shared" si="830"/>
        <v/>
      </c>
      <c r="AB1657" s="61" t="str" cm="1">
        <f t="array" ref="AB1657">IF(_xlfn.SINGLE(B:B)="","",IF(R1657="Refreshment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61" t="str" cm="1">
        <f t="array" ref="AC1657">IF(_xlfn.SINGLE(B:B)="","",IF(R1657="Refreshment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68">
        <f>IFERROR(IF(R1657="Beer","",IF(OR(Q1657=1,Q1657=2,Q1657=3,Q1657=4),VLOOKUP(Q1657,Rates!$A$31:$B$34,2,0)*W1657,IF(V1657=1,VLOOKUP(U1657,'REB BEV MIN MKUP'!B:E,4,0),IF(V1657&gt;1,VLOOKUP(VALUE(W1657),'REB BEV MIN MKUP'!O:Q,3,0),0)))),0)</f>
        <v>0</v>
      </c>
      <c r="AE1657" s="62" t="str">
        <f t="shared" si="843"/>
        <v/>
      </c>
      <c r="AF1657" s="63" t="str">
        <f t="shared" si="844"/>
        <v/>
      </c>
      <c r="AG1657" s="64" t="str">
        <f t="shared" si="845"/>
        <v/>
      </c>
      <c r="AH1657" s="65" t="str">
        <f t="shared" si="846"/>
        <v/>
      </c>
      <c r="AI1657" s="66" t="str">
        <f>IF(AE:AE="","",IF(R1657="Refreshment Beverage",AK1657*(Rates!J$19/100),ROUND(SUM(AH1657*(Rates!$J$8/100)),4)))</f>
        <v/>
      </c>
      <c r="AJ1657" s="67" t="str">
        <f t="shared" si="847"/>
        <v/>
      </c>
      <c r="AK1657" s="22" t="str">
        <f t="shared" si="848"/>
        <v/>
      </c>
      <c r="AL1657" s="62" t="str">
        <f t="shared" si="849"/>
        <v/>
      </c>
      <c r="AM1657" s="63" t="str">
        <f>IF(AS1657="","",IF(R1657="Refreshment Beverage",ROUND(AS1657*Rates!K$19,4),ROUND(AO1657*(VLOOKUP(VALUE(Q1657),Rates!G$4:L$12,3,0)),4)))</f>
        <v/>
      </c>
      <c r="AN1657" s="68" t="str">
        <f>IF(AS1657="","",IF(R1657="Refreshment Beverage",AS1657*(Rates!J$19/100),MAX(AM1657,AB1657)))</f>
        <v/>
      </c>
      <c r="AO1657" s="69" t="str">
        <f t="shared" si="850"/>
        <v/>
      </c>
      <c r="AP1657" s="69" t="str">
        <f t="shared" si="851"/>
        <v/>
      </c>
      <c r="AQ1657" s="70" t="str">
        <f>IF(AS1657="","",IF(R1657="Refreshment Beverage",ROUND(SUM(VLOOKUP(Q:Q,Rates!G$15:L$19,3,0)*(AS1657-Y1657-Z1657-AA1657)),4),ROUND(SUM(Rates!$K$8*AS1657),4)))</f>
        <v/>
      </c>
      <c r="AR1657" s="66" t="str">
        <f t="shared" si="852"/>
        <v/>
      </c>
      <c r="AS1657" s="22" t="str">
        <f t="shared" si="853"/>
        <v/>
      </c>
      <c r="AT1657" s="62" t="str">
        <f t="shared" si="854"/>
        <v/>
      </c>
      <c r="AU1657" s="63" t="str">
        <f>IF(AX1657="","",IF(R1657="Refreshment Beverage",ROUND((BA1657-Y1657-Z1657-AA1657)*VLOOKUP(VALUE(Q1657),Rates!G$15:L$19,3,0),4),ROUND(AW1657*(VLOOKUP(VALUE(Q1657),Rates!G:L,3,0)),4)))</f>
        <v/>
      </c>
      <c r="AV1657" s="68" t="str">
        <f t="shared" si="855"/>
        <v/>
      </c>
      <c r="AW1657" s="69" t="str">
        <f t="shared" si="856"/>
        <v/>
      </c>
      <c r="AX1657" s="65" t="str">
        <f t="shared" si="857"/>
        <v/>
      </c>
      <c r="AY1657" s="70" t="str">
        <f>IF(AX1657="","",IF(R1657="Refreshment Beverage",ROUND(SUM(AX1657*Rates!K$19),4),ROUND(SUM(AX1657*(Rates!J$8/100)),4)))</f>
        <v/>
      </c>
      <c r="AZ1657" s="67" t="str">
        <f t="shared" si="858"/>
        <v/>
      </c>
      <c r="BA1657" s="22" t="str">
        <f t="shared" si="859"/>
        <v/>
      </c>
      <c r="BD1657" s="171"/>
      <c r="BE1657" s="171"/>
      <c r="BF1657" s="171"/>
      <c r="BG1657" s="171"/>
    </row>
    <row r="1658" spans="11:59" ht="12.75" customHeight="1" x14ac:dyDescent="0.3">
      <c r="K1658" s="42" t="str">
        <f t="shared" si="831"/>
        <v/>
      </c>
      <c r="L1658" s="55" t="str">
        <f t="shared" si="832"/>
        <v/>
      </c>
      <c r="M1658" s="43" t="str">
        <f t="shared" si="833"/>
        <v/>
      </c>
      <c r="N1658" s="56" t="str" cm="1">
        <f t="array" ref="N1658">IFERROR(IF(_xlfn.SINGLE(B:B)="","",IF(R1658="Beer",SUM(LOOKUP(2,1/(Rates!$B$3:$B$5&lt;=W1658)/(Rates!$C$3:$C$5&gt;=W1658),Rates!$D$3:$D$5)*(X1658/100)*W1658),IF(R1658="Refreshment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56" t="str">
        <f t="shared" si="834"/>
        <v/>
      </c>
      <c r="P1658" s="53"/>
      <c r="Q1658" s="14" t="str">
        <f t="shared" si="835"/>
        <v/>
      </c>
      <c r="R1658" s="57" t="str">
        <f t="shared" si="836"/>
        <v/>
      </c>
      <c r="S1658" s="58" t="str">
        <f>IF(B1658="","",IF(R1658="Refreshment Beverage",VLOOKUP(VALUE(Q1658),Rates!G$15:L$19,2,0),VLOOKUP(VALUE(Q1658),Rates!G$4:L$12,2,0)))</f>
        <v/>
      </c>
      <c r="T1658" s="58" t="str">
        <f t="shared" si="837"/>
        <v/>
      </c>
      <c r="U1658" s="58" t="str">
        <f t="shared" si="838"/>
        <v/>
      </c>
      <c r="V1658" s="58" t="str">
        <f t="shared" si="839"/>
        <v/>
      </c>
      <c r="W1658" s="58" t="str">
        <f t="shared" si="840"/>
        <v/>
      </c>
      <c r="X1658" s="59" t="str">
        <f t="shared" si="841"/>
        <v/>
      </c>
      <c r="Y1658" s="60" t="str">
        <f>IF(B:B="","",IF(R1658="Refreshment Beverage",VLOOKUP(Q1658,Rates!G$15:L$19,6,0)*W1658,VLOOKUP(Q1658,Rates!G$4:L$12,6,0)*W1658))</f>
        <v/>
      </c>
      <c r="Z1658" s="60" t="str">
        <f t="shared" si="842"/>
        <v/>
      </c>
      <c r="AA1658" s="60" t="str">
        <f t="shared" si="830"/>
        <v/>
      </c>
      <c r="AB1658" s="61" t="str" cm="1">
        <f t="array" ref="AB1658">IF(_xlfn.SINGLE(B:B)="","",IF(R1658="Refreshment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61" t="str" cm="1">
        <f t="array" ref="AC1658">IF(_xlfn.SINGLE(B:B)="","",IF(R1658="Refreshment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68">
        <f>IFERROR(IF(R1658="Beer","",IF(OR(Q1658=1,Q1658=2,Q1658=3,Q1658=4),VLOOKUP(Q1658,Rates!$A$31:$B$34,2,0)*W1658,IF(V1658=1,VLOOKUP(U1658,'REB BEV MIN MKUP'!B:E,4,0),IF(V1658&gt;1,VLOOKUP(VALUE(W1658),'REB BEV MIN MKUP'!O:Q,3,0),0)))),0)</f>
        <v>0</v>
      </c>
      <c r="AE1658" s="62" t="str">
        <f t="shared" si="843"/>
        <v/>
      </c>
      <c r="AF1658" s="63" t="str">
        <f t="shared" si="844"/>
        <v/>
      </c>
      <c r="AG1658" s="64" t="str">
        <f t="shared" si="845"/>
        <v/>
      </c>
      <c r="AH1658" s="65" t="str">
        <f t="shared" si="846"/>
        <v/>
      </c>
      <c r="AI1658" s="66" t="str">
        <f>IF(AE:AE="","",IF(R1658="Refreshment Beverage",AK1658*(Rates!J$19/100),ROUND(SUM(AH1658*(Rates!$J$8/100)),4)))</f>
        <v/>
      </c>
      <c r="AJ1658" s="67" t="str">
        <f t="shared" si="847"/>
        <v/>
      </c>
      <c r="AK1658" s="22" t="str">
        <f t="shared" si="848"/>
        <v/>
      </c>
      <c r="AL1658" s="62" t="str">
        <f t="shared" si="849"/>
        <v/>
      </c>
      <c r="AM1658" s="63" t="str">
        <f>IF(AS1658="","",IF(R1658="Refreshment Beverage",ROUND(AS1658*Rates!K$19,4),ROUND(AO1658*(VLOOKUP(VALUE(Q1658),Rates!G$4:L$12,3,0)),4)))</f>
        <v/>
      </c>
      <c r="AN1658" s="68" t="str">
        <f>IF(AS1658="","",IF(R1658="Refreshment Beverage",AS1658*(Rates!J$19/100),MAX(AM1658,AB1658)))</f>
        <v/>
      </c>
      <c r="AO1658" s="69" t="str">
        <f t="shared" si="850"/>
        <v/>
      </c>
      <c r="AP1658" s="69" t="str">
        <f t="shared" si="851"/>
        <v/>
      </c>
      <c r="AQ1658" s="70" t="str">
        <f>IF(AS1658="","",IF(R1658="Refreshment Beverage",ROUND(SUM(VLOOKUP(Q:Q,Rates!G$15:L$19,3,0)*(AS1658-Y1658-Z1658-AA1658)),4),ROUND(SUM(Rates!$K$8*AS1658),4)))</f>
        <v/>
      </c>
      <c r="AR1658" s="66" t="str">
        <f t="shared" si="852"/>
        <v/>
      </c>
      <c r="AS1658" s="22" t="str">
        <f t="shared" si="853"/>
        <v/>
      </c>
      <c r="AT1658" s="62" t="str">
        <f t="shared" si="854"/>
        <v/>
      </c>
      <c r="AU1658" s="63" t="str">
        <f>IF(AX1658="","",IF(R1658="Refreshment Beverage",ROUND((BA1658-Y1658-Z1658-AA1658)*VLOOKUP(VALUE(Q1658),Rates!G$15:L$19,3,0),4),ROUND(AW1658*(VLOOKUP(VALUE(Q1658),Rates!G:L,3,0)),4)))</f>
        <v/>
      </c>
      <c r="AV1658" s="68" t="str">
        <f t="shared" si="855"/>
        <v/>
      </c>
      <c r="AW1658" s="69" t="str">
        <f t="shared" si="856"/>
        <v/>
      </c>
      <c r="AX1658" s="65" t="str">
        <f t="shared" si="857"/>
        <v/>
      </c>
      <c r="AY1658" s="70" t="str">
        <f>IF(AX1658="","",IF(R1658="Refreshment Beverage",ROUND(SUM(AX1658*Rates!K$19),4),ROUND(SUM(AX1658*(Rates!J$8/100)),4)))</f>
        <v/>
      </c>
      <c r="AZ1658" s="67" t="str">
        <f t="shared" si="858"/>
        <v/>
      </c>
      <c r="BA1658" s="22" t="str">
        <f t="shared" si="859"/>
        <v/>
      </c>
      <c r="BD1658" s="171"/>
      <c r="BE1658" s="171"/>
      <c r="BF1658" s="171"/>
      <c r="BG1658" s="171"/>
    </row>
    <row r="1659" spans="11:59" ht="12.75" customHeight="1" x14ac:dyDescent="0.3">
      <c r="K1659" s="42" t="str">
        <f t="shared" si="831"/>
        <v/>
      </c>
      <c r="L1659" s="55" t="str">
        <f t="shared" si="832"/>
        <v/>
      </c>
      <c r="M1659" s="43" t="str">
        <f t="shared" si="833"/>
        <v/>
      </c>
      <c r="N1659" s="56" t="str" cm="1">
        <f t="array" ref="N1659">IFERROR(IF(_xlfn.SINGLE(B:B)="","",IF(R1659="Beer",SUM(LOOKUP(2,1/(Rates!$B$3:$B$5&lt;=W1659)/(Rates!$C$3:$C$5&gt;=W1659),Rates!$D$3:$D$5)*(X1659/100)*W1659),IF(R1659="Refreshment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56" t="str">
        <f t="shared" si="834"/>
        <v/>
      </c>
      <c r="P1659" s="53"/>
      <c r="Q1659" s="14" t="str">
        <f t="shared" si="835"/>
        <v/>
      </c>
      <c r="R1659" s="57" t="str">
        <f t="shared" si="836"/>
        <v/>
      </c>
      <c r="S1659" s="58" t="str">
        <f>IF(B1659="","",IF(R1659="Refreshment Beverage",VLOOKUP(VALUE(Q1659),Rates!G$15:L$19,2,0),VLOOKUP(VALUE(Q1659),Rates!G$4:L$12,2,0)))</f>
        <v/>
      </c>
      <c r="T1659" s="58" t="str">
        <f t="shared" si="837"/>
        <v/>
      </c>
      <c r="U1659" s="58" t="str">
        <f t="shared" si="838"/>
        <v/>
      </c>
      <c r="V1659" s="58" t="str">
        <f t="shared" si="839"/>
        <v/>
      </c>
      <c r="W1659" s="58" t="str">
        <f t="shared" si="840"/>
        <v/>
      </c>
      <c r="X1659" s="59" t="str">
        <f t="shared" si="841"/>
        <v/>
      </c>
      <c r="Y1659" s="60" t="str">
        <f>IF(B:B="","",IF(R1659="Refreshment Beverage",VLOOKUP(Q1659,Rates!G$15:L$19,6,0)*W1659,VLOOKUP(Q1659,Rates!G$4:L$12,6,0)*W1659))</f>
        <v/>
      </c>
      <c r="Z1659" s="60" t="str">
        <f t="shared" si="842"/>
        <v/>
      </c>
      <c r="AA1659" s="60" t="str">
        <f t="shared" si="830"/>
        <v/>
      </c>
      <c r="AB1659" s="61" t="str" cm="1">
        <f t="array" ref="AB1659">IF(_xlfn.SINGLE(B:B)="","",IF(R1659="Refreshment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61" t="str" cm="1">
        <f t="array" ref="AC1659">IF(_xlfn.SINGLE(B:B)="","",IF(R1659="Refreshment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68">
        <f>IFERROR(IF(R1659="Beer","",IF(OR(Q1659=1,Q1659=2,Q1659=3,Q1659=4),VLOOKUP(Q1659,Rates!$A$31:$B$34,2,0)*W1659,IF(V1659=1,VLOOKUP(U1659,'REB BEV MIN MKUP'!B:E,4,0),IF(V1659&gt;1,VLOOKUP(VALUE(W1659),'REB BEV MIN MKUP'!O:Q,3,0),0)))),0)</f>
        <v>0</v>
      </c>
      <c r="AE1659" s="62" t="str">
        <f t="shared" si="843"/>
        <v/>
      </c>
      <c r="AF1659" s="63" t="str">
        <f t="shared" si="844"/>
        <v/>
      </c>
      <c r="AG1659" s="64" t="str">
        <f t="shared" si="845"/>
        <v/>
      </c>
      <c r="AH1659" s="65" t="str">
        <f t="shared" si="846"/>
        <v/>
      </c>
      <c r="AI1659" s="66" t="str">
        <f>IF(AE:AE="","",IF(R1659="Refreshment Beverage",AK1659*(Rates!J$19/100),ROUND(SUM(AH1659*(Rates!$J$8/100)),4)))</f>
        <v/>
      </c>
      <c r="AJ1659" s="67" t="str">
        <f t="shared" si="847"/>
        <v/>
      </c>
      <c r="AK1659" s="22" t="str">
        <f t="shared" si="848"/>
        <v/>
      </c>
      <c r="AL1659" s="62" t="str">
        <f t="shared" si="849"/>
        <v/>
      </c>
      <c r="AM1659" s="63" t="str">
        <f>IF(AS1659="","",IF(R1659="Refreshment Beverage",ROUND(AS1659*Rates!K$19,4),ROUND(AO1659*(VLOOKUP(VALUE(Q1659),Rates!G$4:L$12,3,0)),4)))</f>
        <v/>
      </c>
      <c r="AN1659" s="68" t="str">
        <f>IF(AS1659="","",IF(R1659="Refreshment Beverage",AS1659*(Rates!J$19/100),MAX(AM1659,AB1659)))</f>
        <v/>
      </c>
      <c r="AO1659" s="69" t="str">
        <f t="shared" si="850"/>
        <v/>
      </c>
      <c r="AP1659" s="69" t="str">
        <f t="shared" si="851"/>
        <v/>
      </c>
      <c r="AQ1659" s="70" t="str">
        <f>IF(AS1659="","",IF(R1659="Refreshment Beverage",ROUND(SUM(VLOOKUP(Q:Q,Rates!G$15:L$19,3,0)*(AS1659-Y1659-Z1659-AA1659)),4),ROUND(SUM(Rates!$K$8*AS1659),4)))</f>
        <v/>
      </c>
      <c r="AR1659" s="66" t="str">
        <f t="shared" si="852"/>
        <v/>
      </c>
      <c r="AS1659" s="22" t="str">
        <f t="shared" si="853"/>
        <v/>
      </c>
      <c r="AT1659" s="62" t="str">
        <f t="shared" si="854"/>
        <v/>
      </c>
      <c r="AU1659" s="63" t="str">
        <f>IF(AX1659="","",IF(R1659="Refreshment Beverage",ROUND((BA1659-Y1659-Z1659-AA1659)*VLOOKUP(VALUE(Q1659),Rates!G$15:L$19,3,0),4),ROUND(AW1659*(VLOOKUP(VALUE(Q1659),Rates!G:L,3,0)),4)))</f>
        <v/>
      </c>
      <c r="AV1659" s="68" t="str">
        <f t="shared" si="855"/>
        <v/>
      </c>
      <c r="AW1659" s="69" t="str">
        <f t="shared" si="856"/>
        <v/>
      </c>
      <c r="AX1659" s="65" t="str">
        <f t="shared" si="857"/>
        <v/>
      </c>
      <c r="AY1659" s="70" t="str">
        <f>IF(AX1659="","",IF(R1659="Refreshment Beverage",ROUND(SUM(AX1659*Rates!K$19),4),ROUND(SUM(AX1659*(Rates!J$8/100)),4)))</f>
        <v/>
      </c>
      <c r="AZ1659" s="67" t="str">
        <f t="shared" si="858"/>
        <v/>
      </c>
      <c r="BA1659" s="22" t="str">
        <f t="shared" si="859"/>
        <v/>
      </c>
      <c r="BD1659" s="171"/>
      <c r="BE1659" s="171"/>
      <c r="BF1659" s="171"/>
      <c r="BG1659" s="171"/>
    </row>
    <row r="1660" spans="11:59" ht="12.75" customHeight="1" x14ac:dyDescent="0.3">
      <c r="K1660" s="42" t="str">
        <f t="shared" si="831"/>
        <v/>
      </c>
      <c r="L1660" s="55" t="str">
        <f t="shared" si="832"/>
        <v/>
      </c>
      <c r="M1660" s="43" t="str">
        <f t="shared" si="833"/>
        <v/>
      </c>
      <c r="N1660" s="56" t="str" cm="1">
        <f t="array" ref="N1660">IFERROR(IF(_xlfn.SINGLE(B:B)="","",IF(R1660="Beer",SUM(LOOKUP(2,1/(Rates!$B$3:$B$5&lt;=W1660)/(Rates!$C$3:$C$5&gt;=W1660),Rates!$D$3:$D$5)*(X1660/100)*W1660),IF(R1660="Refreshment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56" t="str">
        <f t="shared" si="834"/>
        <v/>
      </c>
      <c r="P1660" s="53"/>
      <c r="Q1660" s="14" t="str">
        <f t="shared" si="835"/>
        <v/>
      </c>
      <c r="R1660" s="57" t="str">
        <f t="shared" si="836"/>
        <v/>
      </c>
      <c r="S1660" s="58" t="str">
        <f>IF(B1660="","",IF(R1660="Refreshment Beverage",VLOOKUP(VALUE(Q1660),Rates!G$15:L$19,2,0),VLOOKUP(VALUE(Q1660),Rates!G$4:L$12,2,0)))</f>
        <v/>
      </c>
      <c r="T1660" s="58" t="str">
        <f t="shared" si="837"/>
        <v/>
      </c>
      <c r="U1660" s="58" t="str">
        <f t="shared" si="838"/>
        <v/>
      </c>
      <c r="V1660" s="58" t="str">
        <f t="shared" si="839"/>
        <v/>
      </c>
      <c r="W1660" s="58" t="str">
        <f t="shared" si="840"/>
        <v/>
      </c>
      <c r="X1660" s="59" t="str">
        <f t="shared" si="841"/>
        <v/>
      </c>
      <c r="Y1660" s="60" t="str">
        <f>IF(B:B="","",IF(R1660="Refreshment Beverage",VLOOKUP(Q1660,Rates!G$15:L$19,6,0)*W1660,VLOOKUP(Q1660,Rates!G$4:L$12,6,0)*W1660))</f>
        <v/>
      </c>
      <c r="Z1660" s="60" t="str">
        <f t="shared" si="842"/>
        <v/>
      </c>
      <c r="AA1660" s="60" t="str">
        <f t="shared" si="830"/>
        <v/>
      </c>
      <c r="AB1660" s="61" t="str" cm="1">
        <f t="array" ref="AB1660">IF(_xlfn.SINGLE(B:B)="","",IF(R1660="Refreshment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61" t="str" cm="1">
        <f t="array" ref="AC1660">IF(_xlfn.SINGLE(B:B)="","",IF(R1660="Refreshment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68">
        <f>IFERROR(IF(R1660="Beer","",IF(OR(Q1660=1,Q1660=2,Q1660=3,Q1660=4),VLOOKUP(Q1660,Rates!$A$31:$B$34,2,0)*W1660,IF(V1660=1,VLOOKUP(U1660,'REB BEV MIN MKUP'!B:E,4,0),IF(V1660&gt;1,VLOOKUP(VALUE(W1660),'REB BEV MIN MKUP'!O:Q,3,0),0)))),0)</f>
        <v>0</v>
      </c>
      <c r="AE1660" s="62" t="str">
        <f t="shared" si="843"/>
        <v/>
      </c>
      <c r="AF1660" s="63" t="str">
        <f t="shared" si="844"/>
        <v/>
      </c>
      <c r="AG1660" s="64" t="str">
        <f t="shared" si="845"/>
        <v/>
      </c>
      <c r="AH1660" s="65" t="str">
        <f t="shared" si="846"/>
        <v/>
      </c>
      <c r="AI1660" s="66" t="str">
        <f>IF(AE:AE="","",IF(R1660="Refreshment Beverage",AK1660*(Rates!J$19/100),ROUND(SUM(AH1660*(Rates!$J$8/100)),4)))</f>
        <v/>
      </c>
      <c r="AJ1660" s="67" t="str">
        <f t="shared" si="847"/>
        <v/>
      </c>
      <c r="AK1660" s="22" t="str">
        <f t="shared" si="848"/>
        <v/>
      </c>
      <c r="AL1660" s="62" t="str">
        <f t="shared" si="849"/>
        <v/>
      </c>
      <c r="AM1660" s="63" t="str">
        <f>IF(AS1660="","",IF(R1660="Refreshment Beverage",ROUND(AS1660*Rates!K$19,4),ROUND(AO1660*(VLOOKUP(VALUE(Q1660),Rates!G$4:L$12,3,0)),4)))</f>
        <v/>
      </c>
      <c r="AN1660" s="68" t="str">
        <f>IF(AS1660="","",IF(R1660="Refreshment Beverage",AS1660*(Rates!J$19/100),MAX(AM1660,AB1660)))</f>
        <v/>
      </c>
      <c r="AO1660" s="69" t="str">
        <f t="shared" si="850"/>
        <v/>
      </c>
      <c r="AP1660" s="69" t="str">
        <f t="shared" si="851"/>
        <v/>
      </c>
      <c r="AQ1660" s="70" t="str">
        <f>IF(AS1660="","",IF(R1660="Refreshment Beverage",ROUND(SUM(VLOOKUP(Q:Q,Rates!G$15:L$19,3,0)*(AS1660-Y1660-Z1660-AA1660)),4),ROUND(SUM(Rates!$K$8*AS1660),4)))</f>
        <v/>
      </c>
      <c r="AR1660" s="66" t="str">
        <f t="shared" si="852"/>
        <v/>
      </c>
      <c r="AS1660" s="22" t="str">
        <f t="shared" si="853"/>
        <v/>
      </c>
      <c r="AT1660" s="62" t="str">
        <f t="shared" si="854"/>
        <v/>
      </c>
      <c r="AU1660" s="63" t="str">
        <f>IF(AX1660="","",IF(R1660="Refreshment Beverage",ROUND((BA1660-Y1660-Z1660-AA1660)*VLOOKUP(VALUE(Q1660),Rates!G$15:L$19,3,0),4),ROUND(AW1660*(VLOOKUP(VALUE(Q1660),Rates!G:L,3,0)),4)))</f>
        <v/>
      </c>
      <c r="AV1660" s="68" t="str">
        <f t="shared" si="855"/>
        <v/>
      </c>
      <c r="AW1660" s="69" t="str">
        <f t="shared" si="856"/>
        <v/>
      </c>
      <c r="AX1660" s="65" t="str">
        <f t="shared" si="857"/>
        <v/>
      </c>
      <c r="AY1660" s="70" t="str">
        <f>IF(AX1660="","",IF(R1660="Refreshment Beverage",ROUND(SUM(AX1660*Rates!K$19),4),ROUND(SUM(AX1660*(Rates!J$8/100)),4)))</f>
        <v/>
      </c>
      <c r="AZ1660" s="67" t="str">
        <f t="shared" si="858"/>
        <v/>
      </c>
      <c r="BA1660" s="22" t="str">
        <f t="shared" si="859"/>
        <v/>
      </c>
      <c r="BD1660" s="171"/>
      <c r="BE1660" s="171"/>
      <c r="BF1660" s="171"/>
      <c r="BG1660" s="171"/>
    </row>
    <row r="1661" spans="11:59" ht="12.75" customHeight="1" x14ac:dyDescent="0.3">
      <c r="K1661" s="42" t="str">
        <f t="shared" si="831"/>
        <v/>
      </c>
      <c r="L1661" s="55" t="str">
        <f t="shared" si="832"/>
        <v/>
      </c>
      <c r="M1661" s="43" t="str">
        <f t="shared" si="833"/>
        <v/>
      </c>
      <c r="N1661" s="56" t="str" cm="1">
        <f t="array" ref="N1661">IFERROR(IF(_xlfn.SINGLE(B:B)="","",IF(R1661="Beer",SUM(LOOKUP(2,1/(Rates!$B$3:$B$5&lt;=W1661)/(Rates!$C$3:$C$5&gt;=W1661),Rates!$D$3:$D$5)*(X1661/100)*W1661),IF(R1661="Refreshment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56" t="str">
        <f t="shared" si="834"/>
        <v/>
      </c>
      <c r="P1661" s="53"/>
      <c r="Q1661" s="14" t="str">
        <f t="shared" si="835"/>
        <v/>
      </c>
      <c r="R1661" s="57" t="str">
        <f t="shared" si="836"/>
        <v/>
      </c>
      <c r="S1661" s="58" t="str">
        <f>IF(B1661="","",IF(R1661="Refreshment Beverage",VLOOKUP(VALUE(Q1661),Rates!G$15:L$19,2,0),VLOOKUP(VALUE(Q1661),Rates!G$4:L$12,2,0)))</f>
        <v/>
      </c>
      <c r="T1661" s="58" t="str">
        <f t="shared" si="837"/>
        <v/>
      </c>
      <c r="U1661" s="58" t="str">
        <f t="shared" si="838"/>
        <v/>
      </c>
      <c r="V1661" s="58" t="str">
        <f t="shared" si="839"/>
        <v/>
      </c>
      <c r="W1661" s="58" t="str">
        <f t="shared" si="840"/>
        <v/>
      </c>
      <c r="X1661" s="59" t="str">
        <f t="shared" si="841"/>
        <v/>
      </c>
      <c r="Y1661" s="60" t="str">
        <f>IF(B:B="","",IF(R1661="Refreshment Beverage",VLOOKUP(Q1661,Rates!G$15:L$19,6,0)*W1661,VLOOKUP(Q1661,Rates!G$4:L$12,6,0)*W1661))</f>
        <v/>
      </c>
      <c r="Z1661" s="60" t="str">
        <f t="shared" si="842"/>
        <v/>
      </c>
      <c r="AA1661" s="60" t="str">
        <f t="shared" si="830"/>
        <v/>
      </c>
      <c r="AB1661" s="61" t="str" cm="1">
        <f t="array" ref="AB1661">IF(_xlfn.SINGLE(B:B)="","",IF(R1661="Refreshment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61" t="str" cm="1">
        <f t="array" ref="AC1661">IF(_xlfn.SINGLE(B:B)="","",IF(R1661="Refreshment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68">
        <f>IFERROR(IF(R1661="Beer","",IF(OR(Q1661=1,Q1661=2,Q1661=3,Q1661=4),VLOOKUP(Q1661,Rates!$A$31:$B$34,2,0)*W1661,IF(V1661=1,VLOOKUP(U1661,'REB BEV MIN MKUP'!B:E,4,0),IF(V1661&gt;1,VLOOKUP(VALUE(W1661),'REB BEV MIN MKUP'!O:Q,3,0),0)))),0)</f>
        <v>0</v>
      </c>
      <c r="AE1661" s="62" t="str">
        <f t="shared" si="843"/>
        <v/>
      </c>
      <c r="AF1661" s="63" t="str">
        <f t="shared" si="844"/>
        <v/>
      </c>
      <c r="AG1661" s="64" t="str">
        <f t="shared" si="845"/>
        <v/>
      </c>
      <c r="AH1661" s="65" t="str">
        <f t="shared" si="846"/>
        <v/>
      </c>
      <c r="AI1661" s="66" t="str">
        <f>IF(AE:AE="","",IF(R1661="Refreshment Beverage",AK1661*(Rates!J$19/100),ROUND(SUM(AH1661*(Rates!$J$8/100)),4)))</f>
        <v/>
      </c>
      <c r="AJ1661" s="67" t="str">
        <f t="shared" si="847"/>
        <v/>
      </c>
      <c r="AK1661" s="22" t="str">
        <f t="shared" si="848"/>
        <v/>
      </c>
      <c r="AL1661" s="62" t="str">
        <f t="shared" si="849"/>
        <v/>
      </c>
      <c r="AM1661" s="63" t="str">
        <f>IF(AS1661="","",IF(R1661="Refreshment Beverage",ROUND(AS1661*Rates!K$19,4),ROUND(AO1661*(VLOOKUP(VALUE(Q1661),Rates!G$4:L$12,3,0)),4)))</f>
        <v/>
      </c>
      <c r="AN1661" s="68" t="str">
        <f>IF(AS1661="","",IF(R1661="Refreshment Beverage",AS1661*(Rates!J$19/100),MAX(AM1661,AB1661)))</f>
        <v/>
      </c>
      <c r="AO1661" s="69" t="str">
        <f t="shared" si="850"/>
        <v/>
      </c>
      <c r="AP1661" s="69" t="str">
        <f t="shared" si="851"/>
        <v/>
      </c>
      <c r="AQ1661" s="70" t="str">
        <f>IF(AS1661="","",IF(R1661="Refreshment Beverage",ROUND(SUM(VLOOKUP(Q:Q,Rates!G$15:L$19,3,0)*(AS1661-Y1661-Z1661-AA1661)),4),ROUND(SUM(Rates!$K$8*AS1661),4)))</f>
        <v/>
      </c>
      <c r="AR1661" s="66" t="str">
        <f t="shared" si="852"/>
        <v/>
      </c>
      <c r="AS1661" s="22" t="str">
        <f t="shared" si="853"/>
        <v/>
      </c>
      <c r="AT1661" s="62" t="str">
        <f t="shared" si="854"/>
        <v/>
      </c>
      <c r="AU1661" s="63" t="str">
        <f>IF(AX1661="","",IF(R1661="Refreshment Beverage",ROUND((BA1661-Y1661-Z1661-AA1661)*VLOOKUP(VALUE(Q1661),Rates!G$15:L$19,3,0),4),ROUND(AW1661*(VLOOKUP(VALUE(Q1661),Rates!G:L,3,0)),4)))</f>
        <v/>
      </c>
      <c r="AV1661" s="68" t="str">
        <f t="shared" si="855"/>
        <v/>
      </c>
      <c r="AW1661" s="69" t="str">
        <f t="shared" si="856"/>
        <v/>
      </c>
      <c r="AX1661" s="65" t="str">
        <f t="shared" si="857"/>
        <v/>
      </c>
      <c r="AY1661" s="70" t="str">
        <f>IF(AX1661="","",IF(R1661="Refreshment Beverage",ROUND(SUM(AX1661*Rates!K$19),4),ROUND(SUM(AX1661*(Rates!J$8/100)),4)))</f>
        <v/>
      </c>
      <c r="AZ1661" s="67" t="str">
        <f t="shared" si="858"/>
        <v/>
      </c>
      <c r="BA1661" s="22" t="str">
        <f t="shared" si="859"/>
        <v/>
      </c>
      <c r="BD1661" s="171"/>
      <c r="BE1661" s="171"/>
      <c r="BF1661" s="171"/>
      <c r="BG1661" s="171"/>
    </row>
    <row r="1662" spans="11:59" ht="12.75" customHeight="1" x14ac:dyDescent="0.3">
      <c r="K1662" s="42" t="str">
        <f t="shared" si="831"/>
        <v/>
      </c>
      <c r="L1662" s="55" t="str">
        <f t="shared" si="832"/>
        <v/>
      </c>
      <c r="M1662" s="43" t="str">
        <f t="shared" si="833"/>
        <v/>
      </c>
      <c r="N1662" s="56" t="str" cm="1">
        <f t="array" ref="N1662">IFERROR(IF(_xlfn.SINGLE(B:B)="","",IF(R1662="Beer",SUM(LOOKUP(2,1/(Rates!$B$3:$B$5&lt;=W1662)/(Rates!$C$3:$C$5&gt;=W1662),Rates!$D$3:$D$5)*(X1662/100)*W1662),IF(R1662="Refreshment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56" t="str">
        <f t="shared" si="834"/>
        <v/>
      </c>
      <c r="P1662" s="53"/>
      <c r="Q1662" s="14" t="str">
        <f t="shared" si="835"/>
        <v/>
      </c>
      <c r="R1662" s="57" t="str">
        <f t="shared" si="836"/>
        <v/>
      </c>
      <c r="S1662" s="58" t="str">
        <f>IF(B1662="","",IF(R1662="Refreshment Beverage",VLOOKUP(VALUE(Q1662),Rates!G$15:L$19,2,0),VLOOKUP(VALUE(Q1662),Rates!G$4:L$12,2,0)))</f>
        <v/>
      </c>
      <c r="T1662" s="58" t="str">
        <f t="shared" si="837"/>
        <v/>
      </c>
      <c r="U1662" s="58" t="str">
        <f t="shared" si="838"/>
        <v/>
      </c>
      <c r="V1662" s="58" t="str">
        <f t="shared" si="839"/>
        <v/>
      </c>
      <c r="W1662" s="58" t="str">
        <f t="shared" si="840"/>
        <v/>
      </c>
      <c r="X1662" s="59" t="str">
        <f t="shared" si="841"/>
        <v/>
      </c>
      <c r="Y1662" s="60" t="str">
        <f>IF(B:B="","",IF(R1662="Refreshment Beverage",VLOOKUP(Q1662,Rates!G$15:L$19,6,0)*W1662,VLOOKUP(Q1662,Rates!G$4:L$12,6,0)*W1662))</f>
        <v/>
      </c>
      <c r="Z1662" s="60" t="str">
        <f t="shared" si="842"/>
        <v/>
      </c>
      <c r="AA1662" s="60" t="str">
        <f t="shared" si="830"/>
        <v/>
      </c>
      <c r="AB1662" s="61" t="str" cm="1">
        <f t="array" ref="AB1662">IF(_xlfn.SINGLE(B:B)="","",IF(R1662="Refreshment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61" t="str" cm="1">
        <f t="array" ref="AC1662">IF(_xlfn.SINGLE(B:B)="","",IF(R1662="Refreshment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68">
        <f>IFERROR(IF(R1662="Beer","",IF(OR(Q1662=1,Q1662=2,Q1662=3,Q1662=4),VLOOKUP(Q1662,Rates!$A$31:$B$34,2,0)*W1662,IF(V1662=1,VLOOKUP(U1662,'REB BEV MIN MKUP'!B:E,4,0),IF(V1662&gt;1,VLOOKUP(VALUE(W1662),'REB BEV MIN MKUP'!O:Q,3,0),0)))),0)</f>
        <v>0</v>
      </c>
      <c r="AE1662" s="62" t="str">
        <f t="shared" si="843"/>
        <v/>
      </c>
      <c r="AF1662" s="63" t="str">
        <f t="shared" si="844"/>
        <v/>
      </c>
      <c r="AG1662" s="64" t="str">
        <f t="shared" si="845"/>
        <v/>
      </c>
      <c r="AH1662" s="65" t="str">
        <f t="shared" si="846"/>
        <v/>
      </c>
      <c r="AI1662" s="66" t="str">
        <f>IF(AE:AE="","",IF(R1662="Refreshment Beverage",AK1662*(Rates!J$19/100),ROUND(SUM(AH1662*(Rates!$J$8/100)),4)))</f>
        <v/>
      </c>
      <c r="AJ1662" s="67" t="str">
        <f t="shared" si="847"/>
        <v/>
      </c>
      <c r="AK1662" s="22" t="str">
        <f t="shared" si="848"/>
        <v/>
      </c>
      <c r="AL1662" s="62" t="str">
        <f t="shared" si="849"/>
        <v/>
      </c>
      <c r="AM1662" s="63" t="str">
        <f>IF(AS1662="","",IF(R1662="Refreshment Beverage",ROUND(AS1662*Rates!K$19,4),ROUND(AO1662*(VLOOKUP(VALUE(Q1662),Rates!G$4:L$12,3,0)),4)))</f>
        <v/>
      </c>
      <c r="AN1662" s="68" t="str">
        <f>IF(AS1662="","",IF(R1662="Refreshment Beverage",AS1662*(Rates!J$19/100),MAX(AM1662,AB1662)))</f>
        <v/>
      </c>
      <c r="AO1662" s="69" t="str">
        <f t="shared" si="850"/>
        <v/>
      </c>
      <c r="AP1662" s="69" t="str">
        <f t="shared" si="851"/>
        <v/>
      </c>
      <c r="AQ1662" s="70" t="str">
        <f>IF(AS1662="","",IF(R1662="Refreshment Beverage",ROUND(SUM(VLOOKUP(Q:Q,Rates!G$15:L$19,3,0)*(AS1662-Y1662-Z1662-AA1662)),4),ROUND(SUM(Rates!$K$8*AS1662),4)))</f>
        <v/>
      </c>
      <c r="AR1662" s="66" t="str">
        <f t="shared" si="852"/>
        <v/>
      </c>
      <c r="AS1662" s="22" t="str">
        <f t="shared" si="853"/>
        <v/>
      </c>
      <c r="AT1662" s="62" t="str">
        <f t="shared" si="854"/>
        <v/>
      </c>
      <c r="AU1662" s="63" t="str">
        <f>IF(AX1662="","",IF(R1662="Refreshment Beverage",ROUND((BA1662-Y1662-Z1662-AA1662)*VLOOKUP(VALUE(Q1662),Rates!G$15:L$19,3,0),4),ROUND(AW1662*(VLOOKUP(VALUE(Q1662),Rates!G:L,3,0)),4)))</f>
        <v/>
      </c>
      <c r="AV1662" s="68" t="str">
        <f t="shared" si="855"/>
        <v/>
      </c>
      <c r="AW1662" s="69" t="str">
        <f t="shared" si="856"/>
        <v/>
      </c>
      <c r="AX1662" s="65" t="str">
        <f t="shared" si="857"/>
        <v/>
      </c>
      <c r="AY1662" s="70" t="str">
        <f>IF(AX1662="","",IF(R1662="Refreshment Beverage",ROUND(SUM(AX1662*Rates!K$19),4),ROUND(SUM(AX1662*(Rates!J$8/100)),4)))</f>
        <v/>
      </c>
      <c r="AZ1662" s="67" t="str">
        <f t="shared" si="858"/>
        <v/>
      </c>
      <c r="BA1662" s="22" t="str">
        <f t="shared" si="859"/>
        <v/>
      </c>
      <c r="BD1662" s="171"/>
      <c r="BE1662" s="171"/>
      <c r="BF1662" s="171"/>
      <c r="BG1662" s="171"/>
    </row>
    <row r="1663" spans="11:59" ht="12.75" customHeight="1" x14ac:dyDescent="0.3">
      <c r="K1663" s="42" t="str">
        <f t="shared" si="831"/>
        <v/>
      </c>
      <c r="L1663" s="55" t="str">
        <f t="shared" si="832"/>
        <v/>
      </c>
      <c r="M1663" s="43" t="str">
        <f t="shared" si="833"/>
        <v/>
      </c>
      <c r="N1663" s="56" t="str" cm="1">
        <f t="array" ref="N1663">IFERROR(IF(_xlfn.SINGLE(B:B)="","",IF(R1663="Beer",SUM(LOOKUP(2,1/(Rates!$B$3:$B$5&lt;=W1663)/(Rates!$C$3:$C$5&gt;=W1663),Rates!$D$3:$D$5)*(X1663/100)*W1663),IF(R1663="Refreshment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56" t="str">
        <f t="shared" si="834"/>
        <v/>
      </c>
      <c r="P1663" s="53"/>
      <c r="Q1663" s="14" t="str">
        <f t="shared" si="835"/>
        <v/>
      </c>
      <c r="R1663" s="57" t="str">
        <f t="shared" si="836"/>
        <v/>
      </c>
      <c r="S1663" s="58" t="str">
        <f>IF(B1663="","",IF(R1663="Refreshment Beverage",VLOOKUP(VALUE(Q1663),Rates!G$15:L$19,2,0),VLOOKUP(VALUE(Q1663),Rates!G$4:L$12,2,0)))</f>
        <v/>
      </c>
      <c r="T1663" s="58" t="str">
        <f t="shared" si="837"/>
        <v/>
      </c>
      <c r="U1663" s="58" t="str">
        <f t="shared" si="838"/>
        <v/>
      </c>
      <c r="V1663" s="58" t="str">
        <f t="shared" si="839"/>
        <v/>
      </c>
      <c r="W1663" s="58" t="str">
        <f t="shared" si="840"/>
        <v/>
      </c>
      <c r="X1663" s="59" t="str">
        <f t="shared" si="841"/>
        <v/>
      </c>
      <c r="Y1663" s="60" t="str">
        <f>IF(B:B="","",IF(R1663="Refreshment Beverage",VLOOKUP(Q1663,Rates!G$15:L$19,6,0)*W1663,VLOOKUP(Q1663,Rates!G$4:L$12,6,0)*W1663))</f>
        <v/>
      </c>
      <c r="Z1663" s="60" t="str">
        <f t="shared" si="842"/>
        <v/>
      </c>
      <c r="AA1663" s="60" t="str">
        <f t="shared" si="830"/>
        <v/>
      </c>
      <c r="AB1663" s="61" t="str" cm="1">
        <f t="array" ref="AB1663">IF(_xlfn.SINGLE(B:B)="","",IF(R1663="Refreshment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61" t="str" cm="1">
        <f t="array" ref="AC1663">IF(_xlfn.SINGLE(B:B)="","",IF(R1663="Refreshment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68">
        <f>IFERROR(IF(R1663="Beer","",IF(OR(Q1663=1,Q1663=2,Q1663=3,Q1663=4),VLOOKUP(Q1663,Rates!$A$31:$B$34,2,0)*W1663,IF(V1663=1,VLOOKUP(U1663,'REB BEV MIN MKUP'!B:E,4,0),IF(V1663&gt;1,VLOOKUP(VALUE(W1663),'REB BEV MIN MKUP'!O:Q,3,0),0)))),0)</f>
        <v>0</v>
      </c>
      <c r="AE1663" s="62" t="str">
        <f t="shared" si="843"/>
        <v/>
      </c>
      <c r="AF1663" s="63" t="str">
        <f t="shared" si="844"/>
        <v/>
      </c>
      <c r="AG1663" s="64" t="str">
        <f t="shared" si="845"/>
        <v/>
      </c>
      <c r="AH1663" s="65" t="str">
        <f t="shared" si="846"/>
        <v/>
      </c>
      <c r="AI1663" s="66" t="str">
        <f>IF(AE:AE="","",IF(R1663="Refreshment Beverage",AK1663*(Rates!J$19/100),ROUND(SUM(AH1663*(Rates!$J$8/100)),4)))</f>
        <v/>
      </c>
      <c r="AJ1663" s="67" t="str">
        <f t="shared" si="847"/>
        <v/>
      </c>
      <c r="AK1663" s="22" t="str">
        <f t="shared" si="848"/>
        <v/>
      </c>
      <c r="AL1663" s="62" t="str">
        <f t="shared" si="849"/>
        <v/>
      </c>
      <c r="AM1663" s="63" t="str">
        <f>IF(AS1663="","",IF(R1663="Refreshment Beverage",ROUND(AS1663*Rates!K$19,4),ROUND(AO1663*(VLOOKUP(VALUE(Q1663),Rates!G$4:L$12,3,0)),4)))</f>
        <v/>
      </c>
      <c r="AN1663" s="68" t="str">
        <f>IF(AS1663="","",IF(R1663="Refreshment Beverage",AS1663*(Rates!J$19/100),MAX(AM1663,AB1663)))</f>
        <v/>
      </c>
      <c r="AO1663" s="69" t="str">
        <f t="shared" si="850"/>
        <v/>
      </c>
      <c r="AP1663" s="69" t="str">
        <f t="shared" si="851"/>
        <v/>
      </c>
      <c r="AQ1663" s="70" t="str">
        <f>IF(AS1663="","",IF(R1663="Refreshment Beverage",ROUND(SUM(VLOOKUP(Q:Q,Rates!G$15:L$19,3,0)*(AS1663-Y1663-Z1663-AA1663)),4),ROUND(SUM(Rates!$K$8*AS1663),4)))</f>
        <v/>
      </c>
      <c r="AR1663" s="66" t="str">
        <f t="shared" si="852"/>
        <v/>
      </c>
      <c r="AS1663" s="22" t="str">
        <f t="shared" si="853"/>
        <v/>
      </c>
      <c r="AT1663" s="62" t="str">
        <f t="shared" si="854"/>
        <v/>
      </c>
      <c r="AU1663" s="63" t="str">
        <f>IF(AX1663="","",IF(R1663="Refreshment Beverage",ROUND((BA1663-Y1663-Z1663-AA1663)*VLOOKUP(VALUE(Q1663),Rates!G$15:L$19,3,0),4),ROUND(AW1663*(VLOOKUP(VALUE(Q1663),Rates!G:L,3,0)),4)))</f>
        <v/>
      </c>
      <c r="AV1663" s="68" t="str">
        <f t="shared" si="855"/>
        <v/>
      </c>
      <c r="AW1663" s="69" t="str">
        <f t="shared" si="856"/>
        <v/>
      </c>
      <c r="AX1663" s="65" t="str">
        <f t="shared" si="857"/>
        <v/>
      </c>
      <c r="AY1663" s="70" t="str">
        <f>IF(AX1663="","",IF(R1663="Refreshment Beverage",ROUND(SUM(AX1663*Rates!K$19),4),ROUND(SUM(AX1663*(Rates!J$8/100)),4)))</f>
        <v/>
      </c>
      <c r="AZ1663" s="67" t="str">
        <f t="shared" si="858"/>
        <v/>
      </c>
      <c r="BA1663" s="22" t="str">
        <f t="shared" si="859"/>
        <v/>
      </c>
      <c r="BD1663" s="171"/>
      <c r="BE1663" s="171"/>
      <c r="BF1663" s="171"/>
      <c r="BG1663" s="171"/>
    </row>
    <row r="1664" spans="11:59" ht="12.75" customHeight="1" x14ac:dyDescent="0.3">
      <c r="K1664" s="42" t="str">
        <f t="shared" si="831"/>
        <v/>
      </c>
      <c r="L1664" s="55" t="str">
        <f t="shared" si="832"/>
        <v/>
      </c>
      <c r="M1664" s="43" t="str">
        <f t="shared" si="833"/>
        <v/>
      </c>
      <c r="N1664" s="56" t="str" cm="1">
        <f t="array" ref="N1664">IFERROR(IF(_xlfn.SINGLE(B:B)="","",IF(R1664="Beer",SUM(LOOKUP(2,1/(Rates!$B$3:$B$5&lt;=W1664)/(Rates!$C$3:$C$5&gt;=W1664),Rates!$D$3:$D$5)*(X1664/100)*W1664),IF(R1664="Refreshment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56" t="str">
        <f t="shared" si="834"/>
        <v/>
      </c>
      <c r="P1664" s="53"/>
      <c r="Q1664" s="14" t="str">
        <f t="shared" si="835"/>
        <v/>
      </c>
      <c r="R1664" s="57" t="str">
        <f t="shared" si="836"/>
        <v/>
      </c>
      <c r="S1664" s="58" t="str">
        <f>IF(B1664="","",IF(R1664="Refreshment Beverage",VLOOKUP(VALUE(Q1664),Rates!G$15:L$19,2,0),VLOOKUP(VALUE(Q1664),Rates!G$4:L$12,2,0)))</f>
        <v/>
      </c>
      <c r="T1664" s="58" t="str">
        <f t="shared" si="837"/>
        <v/>
      </c>
      <c r="U1664" s="58" t="str">
        <f t="shared" si="838"/>
        <v/>
      </c>
      <c r="V1664" s="58" t="str">
        <f t="shared" si="839"/>
        <v/>
      </c>
      <c r="W1664" s="58" t="str">
        <f t="shared" si="840"/>
        <v/>
      </c>
      <c r="X1664" s="59" t="str">
        <f t="shared" si="841"/>
        <v/>
      </c>
      <c r="Y1664" s="60" t="str">
        <f>IF(B:B="","",IF(R1664="Refreshment Beverage",VLOOKUP(Q1664,Rates!G$15:L$19,6,0)*W1664,VLOOKUP(Q1664,Rates!G$4:L$12,6,0)*W1664))</f>
        <v/>
      </c>
      <c r="Z1664" s="60" t="str">
        <f t="shared" si="842"/>
        <v/>
      </c>
      <c r="AA1664" s="60" t="str">
        <f t="shared" si="830"/>
        <v/>
      </c>
      <c r="AB1664" s="61" t="str" cm="1">
        <f t="array" ref="AB1664">IF(_xlfn.SINGLE(B:B)="","",IF(R1664="Refreshment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61" t="str" cm="1">
        <f t="array" ref="AC1664">IF(_xlfn.SINGLE(B:B)="","",IF(R1664="Refreshment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68">
        <f>IFERROR(IF(R1664="Beer","",IF(OR(Q1664=1,Q1664=2,Q1664=3,Q1664=4),VLOOKUP(Q1664,Rates!$A$31:$B$34,2,0)*W1664,IF(V1664=1,VLOOKUP(U1664,'REB BEV MIN MKUP'!B:E,4,0),IF(V1664&gt;1,VLOOKUP(VALUE(W1664),'REB BEV MIN MKUP'!O:Q,3,0),0)))),0)</f>
        <v>0</v>
      </c>
      <c r="AE1664" s="62" t="str">
        <f t="shared" si="843"/>
        <v/>
      </c>
      <c r="AF1664" s="63" t="str">
        <f t="shared" si="844"/>
        <v/>
      </c>
      <c r="AG1664" s="64" t="str">
        <f t="shared" si="845"/>
        <v/>
      </c>
      <c r="AH1664" s="65" t="str">
        <f t="shared" si="846"/>
        <v/>
      </c>
      <c r="AI1664" s="66" t="str">
        <f>IF(AE:AE="","",IF(R1664="Refreshment Beverage",AK1664*(Rates!J$19/100),ROUND(SUM(AH1664*(Rates!$J$8/100)),4)))</f>
        <v/>
      </c>
      <c r="AJ1664" s="67" t="str">
        <f t="shared" si="847"/>
        <v/>
      </c>
      <c r="AK1664" s="22" t="str">
        <f t="shared" si="848"/>
        <v/>
      </c>
      <c r="AL1664" s="62" t="str">
        <f t="shared" si="849"/>
        <v/>
      </c>
      <c r="AM1664" s="63" t="str">
        <f>IF(AS1664="","",IF(R1664="Refreshment Beverage",ROUND(AS1664*Rates!K$19,4),ROUND(AO1664*(VLOOKUP(VALUE(Q1664),Rates!G$4:L$12,3,0)),4)))</f>
        <v/>
      </c>
      <c r="AN1664" s="68" t="str">
        <f>IF(AS1664="","",IF(R1664="Refreshment Beverage",AS1664*(Rates!J$19/100),MAX(AM1664,AB1664)))</f>
        <v/>
      </c>
      <c r="AO1664" s="69" t="str">
        <f t="shared" si="850"/>
        <v/>
      </c>
      <c r="AP1664" s="69" t="str">
        <f t="shared" si="851"/>
        <v/>
      </c>
      <c r="AQ1664" s="70" t="str">
        <f>IF(AS1664="","",IF(R1664="Refreshment Beverage",ROUND(SUM(VLOOKUP(Q:Q,Rates!G$15:L$19,3,0)*(AS1664-Y1664-Z1664-AA1664)),4),ROUND(SUM(Rates!$K$8*AS1664),4)))</f>
        <v/>
      </c>
      <c r="AR1664" s="66" t="str">
        <f t="shared" si="852"/>
        <v/>
      </c>
      <c r="AS1664" s="22" t="str">
        <f t="shared" si="853"/>
        <v/>
      </c>
      <c r="AT1664" s="62" t="str">
        <f t="shared" si="854"/>
        <v/>
      </c>
      <c r="AU1664" s="63" t="str">
        <f>IF(AX1664="","",IF(R1664="Refreshment Beverage",ROUND((BA1664-Y1664-Z1664-AA1664)*VLOOKUP(VALUE(Q1664),Rates!G$15:L$19,3,0),4),ROUND(AW1664*(VLOOKUP(VALUE(Q1664),Rates!G:L,3,0)),4)))</f>
        <v/>
      </c>
      <c r="AV1664" s="68" t="str">
        <f t="shared" si="855"/>
        <v/>
      </c>
      <c r="AW1664" s="69" t="str">
        <f t="shared" si="856"/>
        <v/>
      </c>
      <c r="AX1664" s="65" t="str">
        <f t="shared" si="857"/>
        <v/>
      </c>
      <c r="AY1664" s="70" t="str">
        <f>IF(AX1664="","",IF(R1664="Refreshment Beverage",ROUND(SUM(AX1664*Rates!K$19),4),ROUND(SUM(AX1664*(Rates!J$8/100)),4)))</f>
        <v/>
      </c>
      <c r="AZ1664" s="67" t="str">
        <f t="shared" si="858"/>
        <v/>
      </c>
      <c r="BA1664" s="22" t="str">
        <f t="shared" si="859"/>
        <v/>
      </c>
      <c r="BD1664" s="171"/>
      <c r="BE1664" s="171"/>
      <c r="BF1664" s="171"/>
      <c r="BG1664" s="171"/>
    </row>
    <row r="1665" spans="11:59" ht="12.75" customHeight="1" x14ac:dyDescent="0.3">
      <c r="K1665" s="42" t="str">
        <f t="shared" si="831"/>
        <v/>
      </c>
      <c r="L1665" s="55" t="str">
        <f t="shared" si="832"/>
        <v/>
      </c>
      <c r="M1665" s="43" t="str">
        <f t="shared" si="833"/>
        <v/>
      </c>
      <c r="N1665" s="56" t="str" cm="1">
        <f t="array" ref="N1665">IFERROR(IF(_xlfn.SINGLE(B:B)="","",IF(R1665="Beer",SUM(LOOKUP(2,1/(Rates!$B$3:$B$5&lt;=W1665)/(Rates!$C$3:$C$5&gt;=W1665),Rates!$D$3:$D$5)*(X1665/100)*W1665),IF(R1665="Refreshment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56" t="str">
        <f t="shared" si="834"/>
        <v/>
      </c>
      <c r="P1665" s="53"/>
      <c r="Q1665" s="14" t="str">
        <f t="shared" si="835"/>
        <v/>
      </c>
      <c r="R1665" s="57" t="str">
        <f t="shared" si="836"/>
        <v/>
      </c>
      <c r="S1665" s="58" t="str">
        <f>IF(B1665="","",IF(R1665="Refreshment Beverage",VLOOKUP(VALUE(Q1665),Rates!G$15:L$19,2,0),VLOOKUP(VALUE(Q1665),Rates!G$4:L$12,2,0)))</f>
        <v/>
      </c>
      <c r="T1665" s="58" t="str">
        <f t="shared" si="837"/>
        <v/>
      </c>
      <c r="U1665" s="58" t="str">
        <f t="shared" si="838"/>
        <v/>
      </c>
      <c r="V1665" s="58" t="str">
        <f t="shared" si="839"/>
        <v/>
      </c>
      <c r="W1665" s="58" t="str">
        <f t="shared" si="840"/>
        <v/>
      </c>
      <c r="X1665" s="59" t="str">
        <f t="shared" si="841"/>
        <v/>
      </c>
      <c r="Y1665" s="60" t="str">
        <f>IF(B:B="","",IF(R1665="Refreshment Beverage",VLOOKUP(Q1665,Rates!G$15:L$19,6,0)*W1665,VLOOKUP(Q1665,Rates!G$4:L$12,6,0)*W1665))</f>
        <v/>
      </c>
      <c r="Z1665" s="60" t="str">
        <f t="shared" si="842"/>
        <v/>
      </c>
      <c r="AA1665" s="60" t="str">
        <f t="shared" si="830"/>
        <v/>
      </c>
      <c r="AB1665" s="61" t="str" cm="1">
        <f t="array" ref="AB1665">IF(_xlfn.SINGLE(B:B)="","",IF(R1665="Refreshment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61" t="str" cm="1">
        <f t="array" ref="AC1665">IF(_xlfn.SINGLE(B:B)="","",IF(R1665="Refreshment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68">
        <f>IFERROR(IF(R1665="Beer","",IF(OR(Q1665=1,Q1665=2,Q1665=3,Q1665=4),VLOOKUP(Q1665,Rates!$A$31:$B$34,2,0)*W1665,IF(V1665=1,VLOOKUP(U1665,'REB BEV MIN MKUP'!B:E,4,0),IF(V1665&gt;1,VLOOKUP(VALUE(W1665),'REB BEV MIN MKUP'!O:Q,3,0),0)))),0)</f>
        <v>0</v>
      </c>
      <c r="AE1665" s="62" t="str">
        <f t="shared" si="843"/>
        <v/>
      </c>
      <c r="AF1665" s="63" t="str">
        <f t="shared" si="844"/>
        <v/>
      </c>
      <c r="AG1665" s="64" t="str">
        <f t="shared" si="845"/>
        <v/>
      </c>
      <c r="AH1665" s="65" t="str">
        <f t="shared" si="846"/>
        <v/>
      </c>
      <c r="AI1665" s="66" t="str">
        <f>IF(AE:AE="","",IF(R1665="Refreshment Beverage",AK1665*(Rates!J$19/100),ROUND(SUM(AH1665*(Rates!$J$8/100)),4)))</f>
        <v/>
      </c>
      <c r="AJ1665" s="67" t="str">
        <f t="shared" si="847"/>
        <v/>
      </c>
      <c r="AK1665" s="22" t="str">
        <f t="shared" si="848"/>
        <v/>
      </c>
      <c r="AL1665" s="62" t="str">
        <f t="shared" si="849"/>
        <v/>
      </c>
      <c r="AM1665" s="63" t="str">
        <f>IF(AS1665="","",IF(R1665="Refreshment Beverage",ROUND(AS1665*Rates!K$19,4),ROUND(AO1665*(VLOOKUP(VALUE(Q1665),Rates!G$4:L$12,3,0)),4)))</f>
        <v/>
      </c>
      <c r="AN1665" s="68" t="str">
        <f>IF(AS1665="","",IF(R1665="Refreshment Beverage",AS1665*(Rates!J$19/100),MAX(AM1665,AB1665)))</f>
        <v/>
      </c>
      <c r="AO1665" s="69" t="str">
        <f t="shared" si="850"/>
        <v/>
      </c>
      <c r="AP1665" s="69" t="str">
        <f t="shared" si="851"/>
        <v/>
      </c>
      <c r="AQ1665" s="70" t="str">
        <f>IF(AS1665="","",IF(R1665="Refreshment Beverage",ROUND(SUM(VLOOKUP(Q:Q,Rates!G$15:L$19,3,0)*(AS1665-Y1665-Z1665-AA1665)),4),ROUND(SUM(Rates!$K$8*AS1665),4)))</f>
        <v/>
      </c>
      <c r="AR1665" s="66" t="str">
        <f t="shared" si="852"/>
        <v/>
      </c>
      <c r="AS1665" s="22" t="str">
        <f t="shared" si="853"/>
        <v/>
      </c>
      <c r="AT1665" s="62" t="str">
        <f t="shared" si="854"/>
        <v/>
      </c>
      <c r="AU1665" s="63" t="str">
        <f>IF(AX1665="","",IF(R1665="Refreshment Beverage",ROUND((BA1665-Y1665-Z1665-AA1665)*VLOOKUP(VALUE(Q1665),Rates!G$15:L$19,3,0),4),ROUND(AW1665*(VLOOKUP(VALUE(Q1665),Rates!G:L,3,0)),4)))</f>
        <v/>
      </c>
      <c r="AV1665" s="68" t="str">
        <f t="shared" si="855"/>
        <v/>
      </c>
      <c r="AW1665" s="69" t="str">
        <f t="shared" si="856"/>
        <v/>
      </c>
      <c r="AX1665" s="65" t="str">
        <f t="shared" si="857"/>
        <v/>
      </c>
      <c r="AY1665" s="70" t="str">
        <f>IF(AX1665="","",IF(R1665="Refreshment Beverage",ROUND(SUM(AX1665*Rates!K$19),4),ROUND(SUM(AX1665*(Rates!J$8/100)),4)))</f>
        <v/>
      </c>
      <c r="AZ1665" s="67" t="str">
        <f t="shared" si="858"/>
        <v/>
      </c>
      <c r="BA1665" s="22" t="str">
        <f t="shared" si="859"/>
        <v/>
      </c>
      <c r="BD1665" s="171"/>
      <c r="BE1665" s="171"/>
      <c r="BF1665" s="171"/>
      <c r="BG1665" s="171"/>
    </row>
    <row r="1666" spans="11:59" ht="12.75" customHeight="1" x14ac:dyDescent="0.3">
      <c r="K1666" s="42" t="str">
        <f t="shared" si="831"/>
        <v/>
      </c>
      <c r="L1666" s="55" t="str">
        <f t="shared" si="832"/>
        <v/>
      </c>
      <c r="M1666" s="43" t="str">
        <f t="shared" si="833"/>
        <v/>
      </c>
      <c r="N1666" s="56" t="str" cm="1">
        <f t="array" ref="N1666">IFERROR(IF(_xlfn.SINGLE(B:B)="","",IF(R1666="Beer",SUM(LOOKUP(2,1/(Rates!$B$3:$B$5&lt;=W1666)/(Rates!$C$3:$C$5&gt;=W1666),Rates!$D$3:$D$5)*(X1666/100)*W1666),IF(R1666="Refreshment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56" t="str">
        <f t="shared" si="834"/>
        <v/>
      </c>
      <c r="P1666" s="53"/>
      <c r="Q1666" s="14" t="str">
        <f t="shared" si="835"/>
        <v/>
      </c>
      <c r="R1666" s="57" t="str">
        <f t="shared" si="836"/>
        <v/>
      </c>
      <c r="S1666" s="58" t="str">
        <f>IF(B1666="","",IF(R1666="Refreshment Beverage",VLOOKUP(VALUE(Q1666),Rates!G$15:L$19,2,0),VLOOKUP(VALUE(Q1666),Rates!G$4:L$12,2,0)))</f>
        <v/>
      </c>
      <c r="T1666" s="58" t="str">
        <f t="shared" si="837"/>
        <v/>
      </c>
      <c r="U1666" s="58" t="str">
        <f t="shared" si="838"/>
        <v/>
      </c>
      <c r="V1666" s="58" t="str">
        <f t="shared" si="839"/>
        <v/>
      </c>
      <c r="W1666" s="58" t="str">
        <f t="shared" si="840"/>
        <v/>
      </c>
      <c r="X1666" s="59" t="str">
        <f t="shared" si="841"/>
        <v/>
      </c>
      <c r="Y1666" s="60" t="str">
        <f>IF(B:B="","",IF(R1666="Refreshment Beverage",VLOOKUP(Q1666,Rates!G$15:L$19,6,0)*W1666,VLOOKUP(Q1666,Rates!G$4:L$12,6,0)*W1666))</f>
        <v/>
      </c>
      <c r="Z1666" s="60" t="str">
        <f t="shared" si="842"/>
        <v/>
      </c>
      <c r="AA1666" s="60" t="str">
        <f t="shared" si="830"/>
        <v/>
      </c>
      <c r="AB1666" s="61" t="str" cm="1">
        <f t="array" ref="AB1666">IF(_xlfn.SINGLE(B:B)="","",IF(R1666="Refreshment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61" t="str" cm="1">
        <f t="array" ref="AC1666">IF(_xlfn.SINGLE(B:B)="","",IF(R1666="Refreshment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68">
        <f>IFERROR(IF(R1666="Beer","",IF(OR(Q1666=1,Q1666=2,Q1666=3,Q1666=4),VLOOKUP(Q1666,Rates!$A$31:$B$34,2,0)*W1666,IF(V1666=1,VLOOKUP(U1666,'REB BEV MIN MKUP'!B:E,4,0),IF(V1666&gt;1,VLOOKUP(VALUE(W1666),'REB BEV MIN MKUP'!O:Q,3,0),0)))),0)</f>
        <v>0</v>
      </c>
      <c r="AE1666" s="62" t="str">
        <f t="shared" si="843"/>
        <v/>
      </c>
      <c r="AF1666" s="63" t="str">
        <f t="shared" si="844"/>
        <v/>
      </c>
      <c r="AG1666" s="64" t="str">
        <f t="shared" si="845"/>
        <v/>
      </c>
      <c r="AH1666" s="65" t="str">
        <f t="shared" si="846"/>
        <v/>
      </c>
      <c r="AI1666" s="66" t="str">
        <f>IF(AE:AE="","",IF(R1666="Refreshment Beverage",AK1666*(Rates!J$19/100),ROUND(SUM(AH1666*(Rates!$J$8/100)),4)))</f>
        <v/>
      </c>
      <c r="AJ1666" s="67" t="str">
        <f t="shared" si="847"/>
        <v/>
      </c>
      <c r="AK1666" s="22" t="str">
        <f t="shared" si="848"/>
        <v/>
      </c>
      <c r="AL1666" s="62" t="str">
        <f t="shared" si="849"/>
        <v/>
      </c>
      <c r="AM1666" s="63" t="str">
        <f>IF(AS1666="","",IF(R1666="Refreshment Beverage",ROUND(AS1666*Rates!K$19,4),ROUND(AO1666*(VLOOKUP(VALUE(Q1666),Rates!G$4:L$12,3,0)),4)))</f>
        <v/>
      </c>
      <c r="AN1666" s="68" t="str">
        <f>IF(AS1666="","",IF(R1666="Refreshment Beverage",AS1666*(Rates!J$19/100),MAX(AM1666,AB1666)))</f>
        <v/>
      </c>
      <c r="AO1666" s="69" t="str">
        <f t="shared" si="850"/>
        <v/>
      </c>
      <c r="AP1666" s="69" t="str">
        <f t="shared" si="851"/>
        <v/>
      </c>
      <c r="AQ1666" s="70" t="str">
        <f>IF(AS1666="","",IF(R1666="Refreshment Beverage",ROUND(SUM(VLOOKUP(Q:Q,Rates!G$15:L$19,3,0)*(AS1666-Y1666-Z1666-AA1666)),4),ROUND(SUM(Rates!$K$8*AS1666),4)))</f>
        <v/>
      </c>
      <c r="AR1666" s="66" t="str">
        <f t="shared" si="852"/>
        <v/>
      </c>
      <c r="AS1666" s="22" t="str">
        <f t="shared" si="853"/>
        <v/>
      </c>
      <c r="AT1666" s="62" t="str">
        <f t="shared" si="854"/>
        <v/>
      </c>
      <c r="AU1666" s="63" t="str">
        <f>IF(AX1666="","",IF(R1666="Refreshment Beverage",ROUND((BA1666-Y1666-Z1666-AA1666)*VLOOKUP(VALUE(Q1666),Rates!G$15:L$19,3,0),4),ROUND(AW1666*(VLOOKUP(VALUE(Q1666),Rates!G:L,3,0)),4)))</f>
        <v/>
      </c>
      <c r="AV1666" s="68" t="str">
        <f t="shared" si="855"/>
        <v/>
      </c>
      <c r="AW1666" s="69" t="str">
        <f t="shared" si="856"/>
        <v/>
      </c>
      <c r="AX1666" s="65" t="str">
        <f t="shared" si="857"/>
        <v/>
      </c>
      <c r="AY1666" s="70" t="str">
        <f>IF(AX1666="","",IF(R1666="Refreshment Beverage",ROUND(SUM(AX1666*Rates!K$19),4),ROUND(SUM(AX1666*(Rates!J$8/100)),4)))</f>
        <v/>
      </c>
      <c r="AZ1666" s="67" t="str">
        <f t="shared" si="858"/>
        <v/>
      </c>
      <c r="BA1666" s="22" t="str">
        <f t="shared" si="859"/>
        <v/>
      </c>
      <c r="BD1666" s="171"/>
      <c r="BE1666" s="171"/>
      <c r="BF1666" s="171"/>
      <c r="BG1666" s="171"/>
    </row>
    <row r="1667" spans="11:59" ht="12.75" customHeight="1" x14ac:dyDescent="0.3">
      <c r="K1667" s="42" t="str">
        <f t="shared" si="831"/>
        <v/>
      </c>
      <c r="L1667" s="55" t="str">
        <f t="shared" si="832"/>
        <v/>
      </c>
      <c r="M1667" s="43" t="str">
        <f t="shared" si="833"/>
        <v/>
      </c>
      <c r="N1667" s="56" t="str" cm="1">
        <f t="array" ref="N1667">IFERROR(IF(_xlfn.SINGLE(B:B)="","",IF(R1667="Beer",SUM(LOOKUP(2,1/(Rates!$B$3:$B$5&lt;=W1667)/(Rates!$C$3:$C$5&gt;=W1667),Rates!$D$3:$D$5)*(X1667/100)*W1667),IF(R1667="Refreshment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56" t="str">
        <f t="shared" si="834"/>
        <v/>
      </c>
      <c r="P1667" s="53"/>
      <c r="Q1667" s="14" t="str">
        <f t="shared" si="835"/>
        <v/>
      </c>
      <c r="R1667" s="57" t="str">
        <f t="shared" si="836"/>
        <v/>
      </c>
      <c r="S1667" s="58" t="str">
        <f>IF(B1667="","",IF(R1667="Refreshment Beverage",VLOOKUP(VALUE(Q1667),Rates!G$15:L$19,2,0),VLOOKUP(VALUE(Q1667),Rates!G$4:L$12,2,0)))</f>
        <v/>
      </c>
      <c r="T1667" s="58" t="str">
        <f t="shared" si="837"/>
        <v/>
      </c>
      <c r="U1667" s="58" t="str">
        <f t="shared" si="838"/>
        <v/>
      </c>
      <c r="V1667" s="58" t="str">
        <f t="shared" si="839"/>
        <v/>
      </c>
      <c r="W1667" s="58" t="str">
        <f t="shared" si="840"/>
        <v/>
      </c>
      <c r="X1667" s="59" t="str">
        <f t="shared" si="841"/>
        <v/>
      </c>
      <c r="Y1667" s="60" t="str">
        <f>IF(B:B="","",IF(R1667="Refreshment Beverage",VLOOKUP(Q1667,Rates!G$15:L$19,6,0)*W1667,VLOOKUP(Q1667,Rates!G$4:L$12,6,0)*W1667))</f>
        <v/>
      </c>
      <c r="Z1667" s="60" t="str">
        <f t="shared" si="842"/>
        <v/>
      </c>
      <c r="AA1667" s="60" t="str">
        <f t="shared" si="830"/>
        <v/>
      </c>
      <c r="AB1667" s="61" t="str" cm="1">
        <f t="array" ref="AB1667">IF(_xlfn.SINGLE(B:B)="","",IF(R1667="Refreshment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61" t="str" cm="1">
        <f t="array" ref="AC1667">IF(_xlfn.SINGLE(B:B)="","",IF(R1667="Refreshment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68">
        <f>IFERROR(IF(R1667="Beer","",IF(OR(Q1667=1,Q1667=2,Q1667=3,Q1667=4),VLOOKUP(Q1667,Rates!$A$31:$B$34,2,0)*W1667,IF(V1667=1,VLOOKUP(U1667,'REB BEV MIN MKUP'!B:E,4,0),IF(V1667&gt;1,VLOOKUP(VALUE(W1667),'REB BEV MIN MKUP'!O:Q,3,0),0)))),0)</f>
        <v>0</v>
      </c>
      <c r="AE1667" s="62" t="str">
        <f t="shared" si="843"/>
        <v/>
      </c>
      <c r="AF1667" s="63" t="str">
        <f t="shared" si="844"/>
        <v/>
      </c>
      <c r="AG1667" s="64" t="str">
        <f t="shared" si="845"/>
        <v/>
      </c>
      <c r="AH1667" s="65" t="str">
        <f t="shared" si="846"/>
        <v/>
      </c>
      <c r="AI1667" s="66" t="str">
        <f>IF(AE:AE="","",IF(R1667="Refreshment Beverage",AK1667*(Rates!J$19/100),ROUND(SUM(AH1667*(Rates!$J$8/100)),4)))</f>
        <v/>
      </c>
      <c r="AJ1667" s="67" t="str">
        <f t="shared" si="847"/>
        <v/>
      </c>
      <c r="AK1667" s="22" t="str">
        <f t="shared" si="848"/>
        <v/>
      </c>
      <c r="AL1667" s="62" t="str">
        <f t="shared" si="849"/>
        <v/>
      </c>
      <c r="AM1667" s="63" t="str">
        <f>IF(AS1667="","",IF(R1667="Refreshment Beverage",ROUND(AS1667*Rates!K$19,4),ROUND(AO1667*(VLOOKUP(VALUE(Q1667),Rates!G$4:L$12,3,0)),4)))</f>
        <v/>
      </c>
      <c r="AN1667" s="68" t="str">
        <f>IF(AS1667="","",IF(R1667="Refreshment Beverage",AS1667*(Rates!J$19/100),MAX(AM1667,AB1667)))</f>
        <v/>
      </c>
      <c r="AO1667" s="69" t="str">
        <f t="shared" si="850"/>
        <v/>
      </c>
      <c r="AP1667" s="69" t="str">
        <f t="shared" si="851"/>
        <v/>
      </c>
      <c r="AQ1667" s="70" t="str">
        <f>IF(AS1667="","",IF(R1667="Refreshment Beverage",ROUND(SUM(VLOOKUP(Q:Q,Rates!G$15:L$19,3,0)*(AS1667-Y1667-Z1667-AA1667)),4),ROUND(SUM(Rates!$K$8*AS1667),4)))</f>
        <v/>
      </c>
      <c r="AR1667" s="66" t="str">
        <f t="shared" si="852"/>
        <v/>
      </c>
      <c r="AS1667" s="22" t="str">
        <f t="shared" si="853"/>
        <v/>
      </c>
      <c r="AT1667" s="62" t="str">
        <f t="shared" si="854"/>
        <v/>
      </c>
      <c r="AU1667" s="63" t="str">
        <f>IF(AX1667="","",IF(R1667="Refreshment Beverage",ROUND((BA1667-Y1667-Z1667-AA1667)*VLOOKUP(VALUE(Q1667),Rates!G$15:L$19,3,0),4),ROUND(AW1667*(VLOOKUP(VALUE(Q1667),Rates!G:L,3,0)),4)))</f>
        <v/>
      </c>
      <c r="AV1667" s="68" t="str">
        <f t="shared" si="855"/>
        <v/>
      </c>
      <c r="AW1667" s="69" t="str">
        <f t="shared" si="856"/>
        <v/>
      </c>
      <c r="AX1667" s="65" t="str">
        <f t="shared" si="857"/>
        <v/>
      </c>
      <c r="AY1667" s="70" t="str">
        <f>IF(AX1667="","",IF(R1667="Refreshment Beverage",ROUND(SUM(AX1667*Rates!K$19),4),ROUND(SUM(AX1667*(Rates!J$8/100)),4)))</f>
        <v/>
      </c>
      <c r="AZ1667" s="67" t="str">
        <f t="shared" si="858"/>
        <v/>
      </c>
      <c r="BA1667" s="22" t="str">
        <f t="shared" si="859"/>
        <v/>
      </c>
      <c r="BD1667" s="171"/>
      <c r="BE1667" s="171"/>
      <c r="BF1667" s="171"/>
      <c r="BG1667" s="171"/>
    </row>
    <row r="1668" spans="11:59" ht="12.75" customHeight="1" x14ac:dyDescent="0.3">
      <c r="K1668" s="42" t="str">
        <f t="shared" si="831"/>
        <v/>
      </c>
      <c r="L1668" s="55" t="str">
        <f t="shared" si="832"/>
        <v/>
      </c>
      <c r="M1668" s="43" t="str">
        <f t="shared" si="833"/>
        <v/>
      </c>
      <c r="N1668" s="56" t="str" cm="1">
        <f t="array" ref="N1668">IFERROR(IF(_xlfn.SINGLE(B:B)="","",IF(R1668="Beer",SUM(LOOKUP(2,1/(Rates!$B$3:$B$5&lt;=W1668)/(Rates!$C$3:$C$5&gt;=W1668),Rates!$D$3:$D$5)*(X1668/100)*W1668),IF(R1668="Refreshment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56" t="str">
        <f t="shared" si="834"/>
        <v/>
      </c>
      <c r="P1668" s="53"/>
      <c r="Q1668" s="14" t="str">
        <f t="shared" si="835"/>
        <v/>
      </c>
      <c r="R1668" s="57" t="str">
        <f t="shared" si="836"/>
        <v/>
      </c>
      <c r="S1668" s="58" t="str">
        <f>IF(B1668="","",IF(R1668="Refreshment Beverage",VLOOKUP(VALUE(Q1668),Rates!G$15:L$19,2,0),VLOOKUP(VALUE(Q1668),Rates!G$4:L$12,2,0)))</f>
        <v/>
      </c>
      <c r="T1668" s="58" t="str">
        <f t="shared" si="837"/>
        <v/>
      </c>
      <c r="U1668" s="58" t="str">
        <f t="shared" si="838"/>
        <v/>
      </c>
      <c r="V1668" s="58" t="str">
        <f t="shared" si="839"/>
        <v/>
      </c>
      <c r="W1668" s="58" t="str">
        <f t="shared" si="840"/>
        <v/>
      </c>
      <c r="X1668" s="59" t="str">
        <f t="shared" si="841"/>
        <v/>
      </c>
      <c r="Y1668" s="60" t="str">
        <f>IF(B:B="","",IF(R1668="Refreshment Beverage",VLOOKUP(Q1668,Rates!G$15:L$19,6,0)*W1668,VLOOKUP(Q1668,Rates!G$4:L$12,6,0)*W1668))</f>
        <v/>
      </c>
      <c r="Z1668" s="60" t="str">
        <f t="shared" si="842"/>
        <v/>
      </c>
      <c r="AA1668" s="60" t="str">
        <f t="shared" si="830"/>
        <v/>
      </c>
      <c r="AB1668" s="61" t="str" cm="1">
        <f t="array" ref="AB1668">IF(_xlfn.SINGLE(B:B)="","",IF(R1668="Refreshment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61" t="str" cm="1">
        <f t="array" ref="AC1668">IF(_xlfn.SINGLE(B:B)="","",IF(R1668="Refreshment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68">
        <f>IFERROR(IF(R1668="Beer","",IF(OR(Q1668=1,Q1668=2,Q1668=3,Q1668=4),VLOOKUP(Q1668,Rates!$A$31:$B$34,2,0)*W1668,IF(V1668=1,VLOOKUP(U1668,'REB BEV MIN MKUP'!B:E,4,0),IF(V1668&gt;1,VLOOKUP(VALUE(W1668),'REB BEV MIN MKUP'!O:Q,3,0),0)))),0)</f>
        <v>0</v>
      </c>
      <c r="AE1668" s="62" t="str">
        <f t="shared" si="843"/>
        <v/>
      </c>
      <c r="AF1668" s="63" t="str">
        <f t="shared" si="844"/>
        <v/>
      </c>
      <c r="AG1668" s="64" t="str">
        <f t="shared" si="845"/>
        <v/>
      </c>
      <c r="AH1668" s="65" t="str">
        <f t="shared" si="846"/>
        <v/>
      </c>
      <c r="AI1668" s="66" t="str">
        <f>IF(AE:AE="","",IF(R1668="Refreshment Beverage",AK1668*(Rates!J$19/100),ROUND(SUM(AH1668*(Rates!$J$8/100)),4)))</f>
        <v/>
      </c>
      <c r="AJ1668" s="67" t="str">
        <f t="shared" si="847"/>
        <v/>
      </c>
      <c r="AK1668" s="22" t="str">
        <f t="shared" si="848"/>
        <v/>
      </c>
      <c r="AL1668" s="62" t="str">
        <f t="shared" si="849"/>
        <v/>
      </c>
      <c r="AM1668" s="63" t="str">
        <f>IF(AS1668="","",IF(R1668="Refreshment Beverage",ROUND(AS1668*Rates!K$19,4),ROUND(AO1668*(VLOOKUP(VALUE(Q1668),Rates!G$4:L$12,3,0)),4)))</f>
        <v/>
      </c>
      <c r="AN1668" s="68" t="str">
        <f>IF(AS1668="","",IF(R1668="Refreshment Beverage",AS1668*(Rates!J$19/100),MAX(AM1668,AB1668)))</f>
        <v/>
      </c>
      <c r="AO1668" s="69" t="str">
        <f t="shared" si="850"/>
        <v/>
      </c>
      <c r="AP1668" s="69" t="str">
        <f t="shared" si="851"/>
        <v/>
      </c>
      <c r="AQ1668" s="70" t="str">
        <f>IF(AS1668="","",IF(R1668="Refreshment Beverage",ROUND(SUM(VLOOKUP(Q:Q,Rates!G$15:L$19,3,0)*(AS1668-Y1668-Z1668-AA1668)),4),ROUND(SUM(Rates!$K$8*AS1668),4)))</f>
        <v/>
      </c>
      <c r="AR1668" s="66" t="str">
        <f t="shared" si="852"/>
        <v/>
      </c>
      <c r="AS1668" s="22" t="str">
        <f t="shared" si="853"/>
        <v/>
      </c>
      <c r="AT1668" s="62" t="str">
        <f t="shared" si="854"/>
        <v/>
      </c>
      <c r="AU1668" s="63" t="str">
        <f>IF(AX1668="","",IF(R1668="Refreshment Beverage",ROUND((BA1668-Y1668-Z1668-AA1668)*VLOOKUP(VALUE(Q1668),Rates!G$15:L$19,3,0),4),ROUND(AW1668*(VLOOKUP(VALUE(Q1668),Rates!G:L,3,0)),4)))</f>
        <v/>
      </c>
      <c r="AV1668" s="68" t="str">
        <f t="shared" si="855"/>
        <v/>
      </c>
      <c r="AW1668" s="69" t="str">
        <f t="shared" si="856"/>
        <v/>
      </c>
      <c r="AX1668" s="65" t="str">
        <f t="shared" si="857"/>
        <v/>
      </c>
      <c r="AY1668" s="70" t="str">
        <f>IF(AX1668="","",IF(R1668="Refreshment Beverage",ROUND(SUM(AX1668*Rates!K$19),4),ROUND(SUM(AX1668*(Rates!J$8/100)),4)))</f>
        <v/>
      </c>
      <c r="AZ1668" s="67" t="str">
        <f t="shared" si="858"/>
        <v/>
      </c>
      <c r="BA1668" s="22" t="str">
        <f t="shared" si="859"/>
        <v/>
      </c>
      <c r="BD1668" s="171"/>
      <c r="BE1668" s="171"/>
      <c r="BF1668" s="171"/>
      <c r="BG1668" s="171"/>
    </row>
    <row r="1669" spans="11:59" ht="12.75" customHeight="1" x14ac:dyDescent="0.3">
      <c r="K1669" s="42" t="str">
        <f t="shared" si="831"/>
        <v/>
      </c>
      <c r="L1669" s="55" t="str">
        <f t="shared" si="832"/>
        <v/>
      </c>
      <c r="M1669" s="43" t="str">
        <f t="shared" si="833"/>
        <v/>
      </c>
      <c r="N1669" s="56" t="str" cm="1">
        <f t="array" ref="N1669">IFERROR(IF(_xlfn.SINGLE(B:B)="","",IF(R1669="Beer",SUM(LOOKUP(2,1/(Rates!$B$3:$B$5&lt;=W1669)/(Rates!$C$3:$C$5&gt;=W1669),Rates!$D$3:$D$5)*(X1669/100)*W1669),IF(R1669="Refreshment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56" t="str">
        <f t="shared" si="834"/>
        <v/>
      </c>
      <c r="P1669" s="53"/>
      <c r="Q1669" s="14" t="str">
        <f t="shared" si="835"/>
        <v/>
      </c>
      <c r="R1669" s="57" t="str">
        <f t="shared" si="836"/>
        <v/>
      </c>
      <c r="S1669" s="58" t="str">
        <f>IF(B1669="","",IF(R1669="Refreshment Beverage",VLOOKUP(VALUE(Q1669),Rates!G$15:L$19,2,0),VLOOKUP(VALUE(Q1669),Rates!G$4:L$12,2,0)))</f>
        <v/>
      </c>
      <c r="T1669" s="58" t="str">
        <f t="shared" si="837"/>
        <v/>
      </c>
      <c r="U1669" s="58" t="str">
        <f t="shared" si="838"/>
        <v/>
      </c>
      <c r="V1669" s="58" t="str">
        <f t="shared" si="839"/>
        <v/>
      </c>
      <c r="W1669" s="58" t="str">
        <f t="shared" si="840"/>
        <v/>
      </c>
      <c r="X1669" s="59" t="str">
        <f t="shared" si="841"/>
        <v/>
      </c>
      <c r="Y1669" s="60" t="str">
        <f>IF(B:B="","",IF(R1669="Refreshment Beverage",VLOOKUP(Q1669,Rates!G$15:L$19,6,0)*W1669,VLOOKUP(Q1669,Rates!G$4:L$12,6,0)*W1669))</f>
        <v/>
      </c>
      <c r="Z1669" s="60" t="str">
        <f t="shared" si="842"/>
        <v/>
      </c>
      <c r="AA1669" s="60" t="str">
        <f t="shared" si="830"/>
        <v/>
      </c>
      <c r="AB1669" s="61" t="str" cm="1">
        <f t="array" ref="AB1669">IF(_xlfn.SINGLE(B:B)="","",IF(R1669="Refreshment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61" t="str" cm="1">
        <f t="array" ref="AC1669">IF(_xlfn.SINGLE(B:B)="","",IF(R1669="Refreshment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68">
        <f>IFERROR(IF(R1669="Beer","",IF(OR(Q1669=1,Q1669=2,Q1669=3,Q1669=4),VLOOKUP(Q1669,Rates!$A$31:$B$34,2,0)*W1669,IF(V1669=1,VLOOKUP(U1669,'REB BEV MIN MKUP'!B:E,4,0),IF(V1669&gt;1,VLOOKUP(VALUE(W1669),'REB BEV MIN MKUP'!O:Q,3,0),0)))),0)</f>
        <v>0</v>
      </c>
      <c r="AE1669" s="62" t="str">
        <f t="shared" si="843"/>
        <v/>
      </c>
      <c r="AF1669" s="63" t="str">
        <f t="shared" si="844"/>
        <v/>
      </c>
      <c r="AG1669" s="64" t="str">
        <f t="shared" si="845"/>
        <v/>
      </c>
      <c r="AH1669" s="65" t="str">
        <f t="shared" si="846"/>
        <v/>
      </c>
      <c r="AI1669" s="66" t="str">
        <f>IF(AE:AE="","",IF(R1669="Refreshment Beverage",AK1669*(Rates!J$19/100),ROUND(SUM(AH1669*(Rates!$J$8/100)),4)))</f>
        <v/>
      </c>
      <c r="AJ1669" s="67" t="str">
        <f t="shared" si="847"/>
        <v/>
      </c>
      <c r="AK1669" s="22" t="str">
        <f t="shared" si="848"/>
        <v/>
      </c>
      <c r="AL1669" s="62" t="str">
        <f t="shared" si="849"/>
        <v/>
      </c>
      <c r="AM1669" s="63" t="str">
        <f>IF(AS1669="","",IF(R1669="Refreshment Beverage",ROUND(AS1669*Rates!K$19,4),ROUND(AO1669*(VLOOKUP(VALUE(Q1669),Rates!G$4:L$12,3,0)),4)))</f>
        <v/>
      </c>
      <c r="AN1669" s="68" t="str">
        <f>IF(AS1669="","",IF(R1669="Refreshment Beverage",AS1669*(Rates!J$19/100),MAX(AM1669,AB1669)))</f>
        <v/>
      </c>
      <c r="AO1669" s="69" t="str">
        <f t="shared" si="850"/>
        <v/>
      </c>
      <c r="AP1669" s="69" t="str">
        <f t="shared" si="851"/>
        <v/>
      </c>
      <c r="AQ1669" s="70" t="str">
        <f>IF(AS1669="","",IF(R1669="Refreshment Beverage",ROUND(SUM(VLOOKUP(Q:Q,Rates!G$15:L$19,3,0)*(AS1669-Y1669-Z1669-AA1669)),4),ROUND(SUM(Rates!$K$8*AS1669),4)))</f>
        <v/>
      </c>
      <c r="AR1669" s="66" t="str">
        <f t="shared" si="852"/>
        <v/>
      </c>
      <c r="AS1669" s="22" t="str">
        <f t="shared" si="853"/>
        <v/>
      </c>
      <c r="AT1669" s="62" t="str">
        <f t="shared" si="854"/>
        <v/>
      </c>
      <c r="AU1669" s="63" t="str">
        <f>IF(AX1669="","",IF(R1669="Refreshment Beverage",ROUND((BA1669-Y1669-Z1669-AA1669)*VLOOKUP(VALUE(Q1669),Rates!G$15:L$19,3,0),4),ROUND(AW1669*(VLOOKUP(VALUE(Q1669),Rates!G:L,3,0)),4)))</f>
        <v/>
      </c>
      <c r="AV1669" s="68" t="str">
        <f t="shared" si="855"/>
        <v/>
      </c>
      <c r="AW1669" s="69" t="str">
        <f t="shared" si="856"/>
        <v/>
      </c>
      <c r="AX1669" s="65" t="str">
        <f t="shared" si="857"/>
        <v/>
      </c>
      <c r="AY1669" s="70" t="str">
        <f>IF(AX1669="","",IF(R1669="Refreshment Beverage",ROUND(SUM(AX1669*Rates!K$19),4),ROUND(SUM(AX1669*(Rates!J$8/100)),4)))</f>
        <v/>
      </c>
      <c r="AZ1669" s="67" t="str">
        <f t="shared" si="858"/>
        <v/>
      </c>
      <c r="BA1669" s="22" t="str">
        <f t="shared" si="859"/>
        <v/>
      </c>
      <c r="BD1669" s="171"/>
      <c r="BE1669" s="171"/>
      <c r="BF1669" s="171"/>
      <c r="BG1669" s="171"/>
    </row>
    <row r="1670" spans="11:59" ht="12.75" customHeight="1" x14ac:dyDescent="0.3">
      <c r="K1670" s="42" t="str">
        <f t="shared" si="831"/>
        <v/>
      </c>
      <c r="L1670" s="55" t="str">
        <f t="shared" si="832"/>
        <v/>
      </c>
      <c r="M1670" s="43" t="str">
        <f t="shared" si="833"/>
        <v/>
      </c>
      <c r="N1670" s="56" t="str" cm="1">
        <f t="array" ref="N1670">IFERROR(IF(_xlfn.SINGLE(B:B)="","",IF(R1670="Beer",SUM(LOOKUP(2,1/(Rates!$B$3:$B$5&lt;=W1670)/(Rates!$C$3:$C$5&gt;=W1670),Rates!$D$3:$D$5)*(X1670/100)*W1670),IF(R1670="Refreshment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56" t="str">
        <f t="shared" si="834"/>
        <v/>
      </c>
      <c r="P1670" s="53"/>
      <c r="Q1670" s="14" t="str">
        <f t="shared" si="835"/>
        <v/>
      </c>
      <c r="R1670" s="57" t="str">
        <f t="shared" si="836"/>
        <v/>
      </c>
      <c r="S1670" s="58" t="str">
        <f>IF(B1670="","",IF(R1670="Refreshment Beverage",VLOOKUP(VALUE(Q1670),Rates!G$15:L$19,2,0),VLOOKUP(VALUE(Q1670),Rates!G$4:L$12,2,0)))</f>
        <v/>
      </c>
      <c r="T1670" s="58" t="str">
        <f t="shared" si="837"/>
        <v/>
      </c>
      <c r="U1670" s="58" t="str">
        <f t="shared" si="838"/>
        <v/>
      </c>
      <c r="V1670" s="58" t="str">
        <f t="shared" si="839"/>
        <v/>
      </c>
      <c r="W1670" s="58" t="str">
        <f t="shared" si="840"/>
        <v/>
      </c>
      <c r="X1670" s="59" t="str">
        <f t="shared" si="841"/>
        <v/>
      </c>
      <c r="Y1670" s="60" t="str">
        <f>IF(B:B="","",IF(R1670="Refreshment Beverage",VLOOKUP(Q1670,Rates!G$15:L$19,6,0)*W1670,VLOOKUP(Q1670,Rates!G$4:L$12,6,0)*W1670))</f>
        <v/>
      </c>
      <c r="Z1670" s="60" t="str">
        <f t="shared" si="842"/>
        <v/>
      </c>
      <c r="AA1670" s="60" t="str">
        <f t="shared" si="830"/>
        <v/>
      </c>
      <c r="AB1670" s="61" t="str" cm="1">
        <f t="array" ref="AB1670">IF(_xlfn.SINGLE(B:B)="","",IF(R1670="Refreshment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61" t="str" cm="1">
        <f t="array" ref="AC1670">IF(_xlfn.SINGLE(B:B)="","",IF(R1670="Refreshment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68">
        <f>IFERROR(IF(R1670="Beer","",IF(OR(Q1670=1,Q1670=2,Q1670=3,Q1670=4),VLOOKUP(Q1670,Rates!$A$31:$B$34,2,0)*W1670,IF(V1670=1,VLOOKUP(U1670,'REB BEV MIN MKUP'!B:E,4,0),IF(V1670&gt;1,VLOOKUP(VALUE(W1670),'REB BEV MIN MKUP'!O:Q,3,0),0)))),0)</f>
        <v>0</v>
      </c>
      <c r="AE1670" s="62" t="str">
        <f t="shared" si="843"/>
        <v/>
      </c>
      <c r="AF1670" s="63" t="str">
        <f t="shared" si="844"/>
        <v/>
      </c>
      <c r="AG1670" s="64" t="str">
        <f t="shared" si="845"/>
        <v/>
      </c>
      <c r="AH1670" s="65" t="str">
        <f t="shared" si="846"/>
        <v/>
      </c>
      <c r="AI1670" s="66" t="str">
        <f>IF(AE:AE="","",IF(R1670="Refreshment Beverage",AK1670*(Rates!J$19/100),ROUND(SUM(AH1670*(Rates!$J$8/100)),4)))</f>
        <v/>
      </c>
      <c r="AJ1670" s="67" t="str">
        <f t="shared" si="847"/>
        <v/>
      </c>
      <c r="AK1670" s="22" t="str">
        <f t="shared" si="848"/>
        <v/>
      </c>
      <c r="AL1670" s="62" t="str">
        <f t="shared" si="849"/>
        <v/>
      </c>
      <c r="AM1670" s="63" t="str">
        <f>IF(AS1670="","",IF(R1670="Refreshment Beverage",ROUND(AS1670*Rates!K$19,4),ROUND(AO1670*(VLOOKUP(VALUE(Q1670),Rates!G$4:L$12,3,0)),4)))</f>
        <v/>
      </c>
      <c r="AN1670" s="68" t="str">
        <f>IF(AS1670="","",IF(R1670="Refreshment Beverage",AS1670*(Rates!J$19/100),MAX(AM1670,AB1670)))</f>
        <v/>
      </c>
      <c r="AO1670" s="69" t="str">
        <f t="shared" si="850"/>
        <v/>
      </c>
      <c r="AP1670" s="69" t="str">
        <f t="shared" si="851"/>
        <v/>
      </c>
      <c r="AQ1670" s="70" t="str">
        <f>IF(AS1670="","",IF(R1670="Refreshment Beverage",ROUND(SUM(VLOOKUP(Q:Q,Rates!G$15:L$19,3,0)*(AS1670-Y1670-Z1670-AA1670)),4),ROUND(SUM(Rates!$K$8*AS1670),4)))</f>
        <v/>
      </c>
      <c r="AR1670" s="66" t="str">
        <f t="shared" si="852"/>
        <v/>
      </c>
      <c r="AS1670" s="22" t="str">
        <f t="shared" si="853"/>
        <v/>
      </c>
      <c r="AT1670" s="62" t="str">
        <f t="shared" si="854"/>
        <v/>
      </c>
      <c r="AU1670" s="63" t="str">
        <f>IF(AX1670="","",IF(R1670="Refreshment Beverage",ROUND((BA1670-Y1670-Z1670-AA1670)*VLOOKUP(VALUE(Q1670),Rates!G$15:L$19,3,0),4),ROUND(AW1670*(VLOOKUP(VALUE(Q1670),Rates!G:L,3,0)),4)))</f>
        <v/>
      </c>
      <c r="AV1670" s="68" t="str">
        <f t="shared" si="855"/>
        <v/>
      </c>
      <c r="AW1670" s="69" t="str">
        <f t="shared" si="856"/>
        <v/>
      </c>
      <c r="AX1670" s="65" t="str">
        <f t="shared" si="857"/>
        <v/>
      </c>
      <c r="AY1670" s="70" t="str">
        <f>IF(AX1670="","",IF(R1670="Refreshment Beverage",ROUND(SUM(AX1670*Rates!K$19),4),ROUND(SUM(AX1670*(Rates!J$8/100)),4)))</f>
        <v/>
      </c>
      <c r="AZ1670" s="67" t="str">
        <f t="shared" si="858"/>
        <v/>
      </c>
      <c r="BA1670" s="22" t="str">
        <f t="shared" si="859"/>
        <v/>
      </c>
      <c r="BD1670" s="171"/>
      <c r="BE1670" s="171"/>
      <c r="BF1670" s="171"/>
      <c r="BG1670" s="171"/>
    </row>
    <row r="1671" spans="11:59" ht="12.75" customHeight="1" x14ac:dyDescent="0.3">
      <c r="K1671" s="42" t="str">
        <f t="shared" si="831"/>
        <v/>
      </c>
      <c r="L1671" s="55" t="str">
        <f t="shared" si="832"/>
        <v/>
      </c>
      <c r="M1671" s="43" t="str">
        <f t="shared" si="833"/>
        <v/>
      </c>
      <c r="N1671" s="56" t="str" cm="1">
        <f t="array" ref="N1671">IFERROR(IF(_xlfn.SINGLE(B:B)="","",IF(R1671="Beer",SUM(LOOKUP(2,1/(Rates!$B$3:$B$5&lt;=W1671)/(Rates!$C$3:$C$5&gt;=W1671),Rates!$D$3:$D$5)*(X1671/100)*W1671),IF(R1671="Refreshment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56" t="str">
        <f t="shared" si="834"/>
        <v/>
      </c>
      <c r="P1671" s="53"/>
      <c r="Q1671" s="14" t="str">
        <f t="shared" si="835"/>
        <v/>
      </c>
      <c r="R1671" s="57" t="str">
        <f t="shared" si="836"/>
        <v/>
      </c>
      <c r="S1671" s="58" t="str">
        <f>IF(B1671="","",IF(R1671="Refreshment Beverage",VLOOKUP(VALUE(Q1671),Rates!G$15:L$19,2,0),VLOOKUP(VALUE(Q1671),Rates!G$4:L$12,2,0)))</f>
        <v/>
      </c>
      <c r="T1671" s="58" t="str">
        <f t="shared" si="837"/>
        <v/>
      </c>
      <c r="U1671" s="58" t="str">
        <f t="shared" si="838"/>
        <v/>
      </c>
      <c r="V1671" s="58" t="str">
        <f t="shared" si="839"/>
        <v/>
      </c>
      <c r="W1671" s="58" t="str">
        <f t="shared" si="840"/>
        <v/>
      </c>
      <c r="X1671" s="59" t="str">
        <f t="shared" si="841"/>
        <v/>
      </c>
      <c r="Y1671" s="60" t="str">
        <f>IF(B:B="","",IF(R1671="Refreshment Beverage",VLOOKUP(Q1671,Rates!G$15:L$19,6,0)*W1671,VLOOKUP(Q1671,Rates!G$4:L$12,6,0)*W1671))</f>
        <v/>
      </c>
      <c r="Z1671" s="60" t="str">
        <f t="shared" si="842"/>
        <v/>
      </c>
      <c r="AA1671" s="60" t="str">
        <f t="shared" ref="AA1671:AA1734" si="860">IF(B:B="","",IF(AND(T1671="Can",V1671=8,R1671="Beer"),V1671*0.0201,IF(AND(T1671="Can",V1671=15,R1671="Beer"),V1671*0.0101,IF(AND(T1671="Can",V1671=20,R1671="Beer"),V1671*0.0107,IF(AND(T1671="Can",V1671=30,R1671="Beer"),V1671*0.0089,IF(AND(T1671="Can",V1671=36,R1671="Beer"),V1671*0.0074,IF(AND(T1671="Bottle",V1671=24,R1671="Beer"),V1671*0.016,IF(AND(R1671="Refreshment Beverage",U1671&gt;0.049,U1671&lt;0.401),V1671*0.0536,IF(AND(R1671="Refreshment Beverage",U1671&gt;0.4,U1671&lt;0.47),V1671*0.0643,IF(AND(R1671="Refreshment Beverage",U1671&gt;0.469,U1671&lt;0.66),V1671*0.075,IF(AND(R1671="Refreshment Beverage",U1671&gt;0.659,U1671&lt;0.75),V1671*0.1071,IF(AND(R1671="Refreshment Beverage",U1671&gt;0.749,U1671&lt;0.9),V1671*0.1178,IF(AND(R1671="Refreshment Beverage",U1671&gt;0.899,U1671&lt;1),V1671*0.1393,IF(AND(R1671="Refreshment Beverage",U1671=1),V1671*0.1499,IF(AND(R1671="Refreshment Beverage",U1671=1.14),V1671*0.1714,IF(AND(R1671="Refreshment Beverage",U1671=2),V1671*0.2999,IF(AND(R1671="Refreshment Beverage",U1671=3),V1671*0.4499,IF(AND(R1671="Refreshment Beverage",U1671=1.75),V1671*0.2678,0))))))))))))))))))</f>
        <v/>
      </c>
      <c r="AB1671" s="61" t="str" cm="1">
        <f t="array" ref="AB1671">IF(_xlfn.SINGLE(B:B)="","",IF(R1671="Refreshment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61" t="str" cm="1">
        <f t="array" ref="AC1671">IF(_xlfn.SINGLE(B:B)="","",IF(R1671="Refreshment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68">
        <f>IFERROR(IF(R1671="Beer","",IF(OR(Q1671=1,Q1671=2,Q1671=3,Q1671=4),VLOOKUP(Q1671,Rates!$A$31:$B$34,2,0)*W1671,IF(V1671=1,VLOOKUP(U1671,'REB BEV MIN MKUP'!B:E,4,0),IF(V1671&gt;1,VLOOKUP(VALUE(W1671),'REB BEV MIN MKUP'!O:Q,3,0),0)))),0)</f>
        <v>0</v>
      </c>
      <c r="AE1671" s="62" t="str">
        <f t="shared" si="843"/>
        <v/>
      </c>
      <c r="AF1671" s="63" t="str">
        <f t="shared" si="844"/>
        <v/>
      </c>
      <c r="AG1671" s="64" t="str">
        <f t="shared" si="845"/>
        <v/>
      </c>
      <c r="AH1671" s="65" t="str">
        <f t="shared" si="846"/>
        <v/>
      </c>
      <c r="AI1671" s="66" t="str">
        <f>IF(AE:AE="","",IF(R1671="Refreshment Beverage",AK1671*(Rates!J$19/100),ROUND(SUM(AH1671*(Rates!$J$8/100)),4)))</f>
        <v/>
      </c>
      <c r="AJ1671" s="67" t="str">
        <f t="shared" si="847"/>
        <v/>
      </c>
      <c r="AK1671" s="22" t="str">
        <f t="shared" si="848"/>
        <v/>
      </c>
      <c r="AL1671" s="62" t="str">
        <f t="shared" si="849"/>
        <v/>
      </c>
      <c r="AM1671" s="63" t="str">
        <f>IF(AS1671="","",IF(R1671="Refreshment Beverage",ROUND(AS1671*Rates!K$19,4),ROUND(AO1671*(VLOOKUP(VALUE(Q1671),Rates!G$4:L$12,3,0)),4)))</f>
        <v/>
      </c>
      <c r="AN1671" s="68" t="str">
        <f>IF(AS1671="","",IF(R1671="Refreshment Beverage",AS1671*(Rates!J$19/100),MAX(AM1671,AB1671)))</f>
        <v/>
      </c>
      <c r="AO1671" s="69" t="str">
        <f t="shared" si="850"/>
        <v/>
      </c>
      <c r="AP1671" s="69" t="str">
        <f t="shared" si="851"/>
        <v/>
      </c>
      <c r="AQ1671" s="70" t="str">
        <f>IF(AS1671="","",IF(R1671="Refreshment Beverage",ROUND(SUM(VLOOKUP(Q:Q,Rates!G$15:L$19,3,0)*(AS1671-Y1671-Z1671-AA1671)),4),ROUND(SUM(Rates!$K$8*AS1671),4)))</f>
        <v/>
      </c>
      <c r="AR1671" s="66" t="str">
        <f t="shared" si="852"/>
        <v/>
      </c>
      <c r="AS1671" s="22" t="str">
        <f t="shared" si="853"/>
        <v/>
      </c>
      <c r="AT1671" s="62" t="str">
        <f t="shared" si="854"/>
        <v/>
      </c>
      <c r="AU1671" s="63" t="str">
        <f>IF(AX1671="","",IF(R1671="Refreshment Beverage",ROUND((BA1671-Y1671-Z1671-AA1671)*VLOOKUP(VALUE(Q1671),Rates!G$15:L$19,3,0),4),ROUND(AW1671*(VLOOKUP(VALUE(Q1671),Rates!G:L,3,0)),4)))</f>
        <v/>
      </c>
      <c r="AV1671" s="68" t="str">
        <f t="shared" si="855"/>
        <v/>
      </c>
      <c r="AW1671" s="69" t="str">
        <f t="shared" si="856"/>
        <v/>
      </c>
      <c r="AX1671" s="65" t="str">
        <f t="shared" si="857"/>
        <v/>
      </c>
      <c r="AY1671" s="70" t="str">
        <f>IF(AX1671="","",IF(R1671="Refreshment Beverage",ROUND(SUM(AX1671*Rates!K$19),4),ROUND(SUM(AX1671*(Rates!J$8/100)),4)))</f>
        <v/>
      </c>
      <c r="AZ1671" s="67" t="str">
        <f t="shared" si="858"/>
        <v/>
      </c>
      <c r="BA1671" s="22" t="str">
        <f t="shared" si="859"/>
        <v/>
      </c>
      <c r="BD1671" s="171"/>
      <c r="BE1671" s="171"/>
      <c r="BF1671" s="171"/>
      <c r="BG1671" s="171"/>
    </row>
    <row r="1672" spans="11:59" ht="12.75" customHeight="1" x14ac:dyDescent="0.3">
      <c r="K1672" s="42" t="str">
        <f t="shared" si="831"/>
        <v/>
      </c>
      <c r="L1672" s="55" t="str">
        <f t="shared" si="832"/>
        <v/>
      </c>
      <c r="M1672" s="43" t="str">
        <f t="shared" si="833"/>
        <v/>
      </c>
      <c r="N1672" s="56" t="str" cm="1">
        <f t="array" ref="N1672">IFERROR(IF(_xlfn.SINGLE(B:B)="","",IF(R1672="Beer",SUM(LOOKUP(2,1/(Rates!$B$3:$B$5&lt;=W1672)/(Rates!$C$3:$C$5&gt;=W1672),Rates!$D$3:$D$5)*(X1672/100)*W1672),IF(R1672="Refreshment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56" t="str">
        <f t="shared" si="834"/>
        <v/>
      </c>
      <c r="P1672" s="53"/>
      <c r="Q1672" s="14" t="str">
        <f t="shared" si="835"/>
        <v/>
      </c>
      <c r="R1672" s="57" t="str">
        <f t="shared" si="836"/>
        <v/>
      </c>
      <c r="S1672" s="58" t="str">
        <f>IF(B1672="","",IF(R1672="Refreshment Beverage",VLOOKUP(VALUE(Q1672),Rates!G$15:L$19,2,0),VLOOKUP(VALUE(Q1672),Rates!G$4:L$12,2,0)))</f>
        <v/>
      </c>
      <c r="T1672" s="58" t="str">
        <f t="shared" si="837"/>
        <v/>
      </c>
      <c r="U1672" s="58" t="str">
        <f t="shared" si="838"/>
        <v/>
      </c>
      <c r="V1672" s="58" t="str">
        <f t="shared" si="839"/>
        <v/>
      </c>
      <c r="W1672" s="58" t="str">
        <f t="shared" si="840"/>
        <v/>
      </c>
      <c r="X1672" s="59" t="str">
        <f t="shared" si="841"/>
        <v/>
      </c>
      <c r="Y1672" s="60" t="str">
        <f>IF(B:B="","",IF(R1672="Refreshment Beverage",VLOOKUP(Q1672,Rates!G$15:L$19,6,0)*W1672,VLOOKUP(Q1672,Rates!G$4:L$12,6,0)*W1672))</f>
        <v/>
      </c>
      <c r="Z1672" s="60" t="str">
        <f t="shared" si="842"/>
        <v/>
      </c>
      <c r="AA1672" s="60" t="str">
        <f t="shared" si="860"/>
        <v/>
      </c>
      <c r="AB1672" s="61" t="str" cm="1">
        <f t="array" ref="AB1672">IF(_xlfn.SINGLE(B:B)="","",IF(R1672="Refreshment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61" t="str" cm="1">
        <f t="array" ref="AC1672">IF(_xlfn.SINGLE(B:B)="","",IF(R1672="Refreshment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68">
        <f>IFERROR(IF(R1672="Beer","",IF(OR(Q1672=1,Q1672=2,Q1672=3,Q1672=4),VLOOKUP(Q1672,Rates!$A$31:$B$34,2,0)*W1672,IF(V1672=1,VLOOKUP(U1672,'REB BEV MIN MKUP'!B:E,4,0),IF(V1672&gt;1,VLOOKUP(VALUE(W1672),'REB BEV MIN MKUP'!O:Q,3,0),0)))),0)</f>
        <v>0</v>
      </c>
      <c r="AE1672" s="62" t="str">
        <f t="shared" si="843"/>
        <v/>
      </c>
      <c r="AF1672" s="63" t="str">
        <f t="shared" si="844"/>
        <v/>
      </c>
      <c r="AG1672" s="64" t="str">
        <f t="shared" si="845"/>
        <v/>
      </c>
      <c r="AH1672" s="65" t="str">
        <f t="shared" si="846"/>
        <v/>
      </c>
      <c r="AI1672" s="66" t="str">
        <f>IF(AE:AE="","",IF(R1672="Refreshment Beverage",AK1672*(Rates!J$19/100),ROUND(SUM(AH1672*(Rates!$J$8/100)),4)))</f>
        <v/>
      </c>
      <c r="AJ1672" s="67" t="str">
        <f t="shared" si="847"/>
        <v/>
      </c>
      <c r="AK1672" s="22" t="str">
        <f t="shared" si="848"/>
        <v/>
      </c>
      <c r="AL1672" s="62" t="str">
        <f t="shared" si="849"/>
        <v/>
      </c>
      <c r="AM1672" s="63" t="str">
        <f>IF(AS1672="","",IF(R1672="Refreshment Beverage",ROUND(AS1672*Rates!K$19,4),ROUND(AO1672*(VLOOKUP(VALUE(Q1672),Rates!G$4:L$12,3,0)),4)))</f>
        <v/>
      </c>
      <c r="AN1672" s="68" t="str">
        <f>IF(AS1672="","",IF(R1672="Refreshment Beverage",AS1672*(Rates!J$19/100),MAX(AM1672,AB1672)))</f>
        <v/>
      </c>
      <c r="AO1672" s="69" t="str">
        <f t="shared" si="850"/>
        <v/>
      </c>
      <c r="AP1672" s="69" t="str">
        <f t="shared" si="851"/>
        <v/>
      </c>
      <c r="AQ1672" s="70" t="str">
        <f>IF(AS1672="","",IF(R1672="Refreshment Beverage",ROUND(SUM(VLOOKUP(Q:Q,Rates!G$15:L$19,3,0)*(AS1672-Y1672-Z1672-AA1672)),4),ROUND(SUM(Rates!$K$8*AS1672),4)))</f>
        <v/>
      </c>
      <c r="AR1672" s="66" t="str">
        <f t="shared" si="852"/>
        <v/>
      </c>
      <c r="AS1672" s="22" t="str">
        <f t="shared" si="853"/>
        <v/>
      </c>
      <c r="AT1672" s="62" t="str">
        <f t="shared" si="854"/>
        <v/>
      </c>
      <c r="AU1672" s="63" t="str">
        <f>IF(AX1672="","",IF(R1672="Refreshment Beverage",ROUND((BA1672-Y1672-Z1672-AA1672)*VLOOKUP(VALUE(Q1672),Rates!G$15:L$19,3,0),4),ROUND(AW1672*(VLOOKUP(VALUE(Q1672),Rates!G:L,3,0)),4)))</f>
        <v/>
      </c>
      <c r="AV1672" s="68" t="str">
        <f t="shared" si="855"/>
        <v/>
      </c>
      <c r="AW1672" s="69" t="str">
        <f t="shared" si="856"/>
        <v/>
      </c>
      <c r="AX1672" s="65" t="str">
        <f t="shared" si="857"/>
        <v/>
      </c>
      <c r="AY1672" s="70" t="str">
        <f>IF(AX1672="","",IF(R1672="Refreshment Beverage",ROUND(SUM(AX1672*Rates!K$19),4),ROUND(SUM(AX1672*(Rates!J$8/100)),4)))</f>
        <v/>
      </c>
      <c r="AZ1672" s="67" t="str">
        <f t="shared" si="858"/>
        <v/>
      </c>
      <c r="BA1672" s="22" t="str">
        <f t="shared" si="859"/>
        <v/>
      </c>
      <c r="BD1672" s="171"/>
      <c r="BE1672" s="171"/>
      <c r="BF1672" s="171"/>
      <c r="BG1672" s="171"/>
    </row>
    <row r="1673" spans="11:59" ht="12.75" customHeight="1" x14ac:dyDescent="0.3">
      <c r="K1673" s="42" t="str">
        <f t="shared" si="831"/>
        <v/>
      </c>
      <c r="L1673" s="55" t="str">
        <f t="shared" si="832"/>
        <v/>
      </c>
      <c r="M1673" s="43" t="str">
        <f t="shared" si="833"/>
        <v/>
      </c>
      <c r="N1673" s="56" t="str" cm="1">
        <f t="array" ref="N1673">IFERROR(IF(_xlfn.SINGLE(B:B)="","",IF(R1673="Beer",SUM(LOOKUP(2,1/(Rates!$B$3:$B$5&lt;=W1673)/(Rates!$C$3:$C$5&gt;=W1673),Rates!$D$3:$D$5)*(X1673/100)*W1673),IF(R1673="Refreshment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56" t="str">
        <f t="shared" si="834"/>
        <v/>
      </c>
      <c r="P1673" s="53"/>
      <c r="Q1673" s="14" t="str">
        <f t="shared" si="835"/>
        <v/>
      </c>
      <c r="R1673" s="57" t="str">
        <f t="shared" si="836"/>
        <v/>
      </c>
      <c r="S1673" s="58" t="str">
        <f>IF(B1673="","",IF(R1673="Refreshment Beverage",VLOOKUP(VALUE(Q1673),Rates!G$15:L$19,2,0),VLOOKUP(VALUE(Q1673),Rates!G$4:L$12,2,0)))</f>
        <v/>
      </c>
      <c r="T1673" s="58" t="str">
        <f t="shared" si="837"/>
        <v/>
      </c>
      <c r="U1673" s="58" t="str">
        <f t="shared" si="838"/>
        <v/>
      </c>
      <c r="V1673" s="58" t="str">
        <f t="shared" si="839"/>
        <v/>
      </c>
      <c r="W1673" s="58" t="str">
        <f t="shared" si="840"/>
        <v/>
      </c>
      <c r="X1673" s="59" t="str">
        <f t="shared" si="841"/>
        <v/>
      </c>
      <c r="Y1673" s="60" t="str">
        <f>IF(B:B="","",IF(R1673="Refreshment Beverage",VLOOKUP(Q1673,Rates!G$15:L$19,6,0)*W1673,VLOOKUP(Q1673,Rates!G$4:L$12,6,0)*W1673))</f>
        <v/>
      </c>
      <c r="Z1673" s="60" t="str">
        <f t="shared" si="842"/>
        <v/>
      </c>
      <c r="AA1673" s="60" t="str">
        <f t="shared" si="860"/>
        <v/>
      </c>
      <c r="AB1673" s="61" t="str" cm="1">
        <f t="array" ref="AB1673">IF(_xlfn.SINGLE(B:B)="","",IF(R1673="Refreshment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61" t="str" cm="1">
        <f t="array" ref="AC1673">IF(_xlfn.SINGLE(B:B)="","",IF(R1673="Refreshment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68">
        <f>IFERROR(IF(R1673="Beer","",IF(OR(Q1673=1,Q1673=2,Q1673=3,Q1673=4),VLOOKUP(Q1673,Rates!$A$31:$B$34,2,0)*W1673,IF(V1673=1,VLOOKUP(U1673,'REB BEV MIN MKUP'!B:E,4,0),IF(V1673&gt;1,VLOOKUP(VALUE(W1673),'REB BEV MIN MKUP'!O:Q,3,0),0)))),0)</f>
        <v>0</v>
      </c>
      <c r="AE1673" s="62" t="str">
        <f t="shared" si="843"/>
        <v/>
      </c>
      <c r="AF1673" s="63" t="str">
        <f t="shared" si="844"/>
        <v/>
      </c>
      <c r="AG1673" s="64" t="str">
        <f t="shared" si="845"/>
        <v/>
      </c>
      <c r="AH1673" s="65" t="str">
        <f t="shared" si="846"/>
        <v/>
      </c>
      <c r="AI1673" s="66" t="str">
        <f>IF(AE:AE="","",IF(R1673="Refreshment Beverage",AK1673*(Rates!J$19/100),ROUND(SUM(AH1673*(Rates!$J$8/100)),4)))</f>
        <v/>
      </c>
      <c r="AJ1673" s="67" t="str">
        <f t="shared" si="847"/>
        <v/>
      </c>
      <c r="AK1673" s="22" t="str">
        <f t="shared" si="848"/>
        <v/>
      </c>
      <c r="AL1673" s="62" t="str">
        <f t="shared" si="849"/>
        <v/>
      </c>
      <c r="AM1673" s="63" t="str">
        <f>IF(AS1673="","",IF(R1673="Refreshment Beverage",ROUND(AS1673*Rates!K$19,4),ROUND(AO1673*(VLOOKUP(VALUE(Q1673),Rates!G$4:L$12,3,0)),4)))</f>
        <v/>
      </c>
      <c r="AN1673" s="68" t="str">
        <f>IF(AS1673="","",IF(R1673="Refreshment Beverage",AS1673*(Rates!J$19/100),MAX(AM1673,AB1673)))</f>
        <v/>
      </c>
      <c r="AO1673" s="69" t="str">
        <f t="shared" si="850"/>
        <v/>
      </c>
      <c r="AP1673" s="69" t="str">
        <f t="shared" si="851"/>
        <v/>
      </c>
      <c r="AQ1673" s="70" t="str">
        <f>IF(AS1673="","",IF(R1673="Refreshment Beverage",ROUND(SUM(VLOOKUP(Q:Q,Rates!G$15:L$19,3,0)*(AS1673-Y1673-Z1673-AA1673)),4),ROUND(SUM(Rates!$K$8*AS1673),4)))</f>
        <v/>
      </c>
      <c r="AR1673" s="66" t="str">
        <f t="shared" si="852"/>
        <v/>
      </c>
      <c r="AS1673" s="22" t="str">
        <f t="shared" si="853"/>
        <v/>
      </c>
      <c r="AT1673" s="62" t="str">
        <f t="shared" si="854"/>
        <v/>
      </c>
      <c r="AU1673" s="63" t="str">
        <f>IF(AX1673="","",IF(R1673="Refreshment Beverage",ROUND((BA1673-Y1673-Z1673-AA1673)*VLOOKUP(VALUE(Q1673),Rates!G$15:L$19,3,0),4),ROUND(AW1673*(VLOOKUP(VALUE(Q1673),Rates!G:L,3,0)),4)))</f>
        <v/>
      </c>
      <c r="AV1673" s="68" t="str">
        <f t="shared" si="855"/>
        <v/>
      </c>
      <c r="AW1673" s="69" t="str">
        <f t="shared" si="856"/>
        <v/>
      </c>
      <c r="AX1673" s="65" t="str">
        <f t="shared" si="857"/>
        <v/>
      </c>
      <c r="AY1673" s="70" t="str">
        <f>IF(AX1673="","",IF(R1673="Refreshment Beverage",ROUND(SUM(AX1673*Rates!K$19),4),ROUND(SUM(AX1673*(Rates!J$8/100)),4)))</f>
        <v/>
      </c>
      <c r="AZ1673" s="67" t="str">
        <f t="shared" si="858"/>
        <v/>
      </c>
      <c r="BA1673" s="22" t="str">
        <f t="shared" si="859"/>
        <v/>
      </c>
      <c r="BD1673" s="171"/>
      <c r="BE1673" s="171"/>
      <c r="BF1673" s="171"/>
      <c r="BG1673" s="171"/>
    </row>
    <row r="1674" spans="11:59" ht="12.75" customHeight="1" x14ac:dyDescent="0.3">
      <c r="K1674" s="42" t="str">
        <f t="shared" si="831"/>
        <v/>
      </c>
      <c r="L1674" s="55" t="str">
        <f t="shared" si="832"/>
        <v/>
      </c>
      <c r="M1674" s="43" t="str">
        <f t="shared" si="833"/>
        <v/>
      </c>
      <c r="N1674" s="56" t="str" cm="1">
        <f t="array" ref="N1674">IFERROR(IF(_xlfn.SINGLE(B:B)="","",IF(R1674="Beer",SUM(LOOKUP(2,1/(Rates!$B$3:$B$5&lt;=W1674)/(Rates!$C$3:$C$5&gt;=W1674),Rates!$D$3:$D$5)*(X1674/100)*W1674),IF(R1674="Refreshment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56" t="str">
        <f t="shared" si="834"/>
        <v/>
      </c>
      <c r="P1674" s="53"/>
      <c r="Q1674" s="14" t="str">
        <f t="shared" si="835"/>
        <v/>
      </c>
      <c r="R1674" s="57" t="str">
        <f t="shared" si="836"/>
        <v/>
      </c>
      <c r="S1674" s="58" t="str">
        <f>IF(B1674="","",IF(R1674="Refreshment Beverage",VLOOKUP(VALUE(Q1674),Rates!G$15:L$19,2,0),VLOOKUP(VALUE(Q1674),Rates!G$4:L$12,2,0)))</f>
        <v/>
      </c>
      <c r="T1674" s="58" t="str">
        <f t="shared" si="837"/>
        <v/>
      </c>
      <c r="U1674" s="58" t="str">
        <f t="shared" si="838"/>
        <v/>
      </c>
      <c r="V1674" s="58" t="str">
        <f t="shared" si="839"/>
        <v/>
      </c>
      <c r="W1674" s="58" t="str">
        <f t="shared" si="840"/>
        <v/>
      </c>
      <c r="X1674" s="59" t="str">
        <f t="shared" si="841"/>
        <v/>
      </c>
      <c r="Y1674" s="60" t="str">
        <f>IF(B:B="","",IF(R1674="Refreshment Beverage",VLOOKUP(Q1674,Rates!G$15:L$19,6,0)*W1674,VLOOKUP(Q1674,Rates!G$4:L$12,6,0)*W1674))</f>
        <v/>
      </c>
      <c r="Z1674" s="60" t="str">
        <f t="shared" si="842"/>
        <v/>
      </c>
      <c r="AA1674" s="60" t="str">
        <f t="shared" si="860"/>
        <v/>
      </c>
      <c r="AB1674" s="61" t="str" cm="1">
        <f t="array" ref="AB1674">IF(_xlfn.SINGLE(B:B)="","",IF(R1674="Refreshment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61" t="str" cm="1">
        <f t="array" ref="AC1674">IF(_xlfn.SINGLE(B:B)="","",IF(R1674="Refreshment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68">
        <f>IFERROR(IF(R1674="Beer","",IF(OR(Q1674=1,Q1674=2,Q1674=3,Q1674=4),VLOOKUP(Q1674,Rates!$A$31:$B$34,2,0)*W1674,IF(V1674=1,VLOOKUP(U1674,'REB BEV MIN MKUP'!B:E,4,0),IF(V1674&gt;1,VLOOKUP(VALUE(W1674),'REB BEV MIN MKUP'!O:Q,3,0),0)))),0)</f>
        <v>0</v>
      </c>
      <c r="AE1674" s="62" t="str">
        <f t="shared" si="843"/>
        <v/>
      </c>
      <c r="AF1674" s="63" t="str">
        <f t="shared" si="844"/>
        <v/>
      </c>
      <c r="AG1674" s="64" t="str">
        <f t="shared" si="845"/>
        <v/>
      </c>
      <c r="AH1674" s="65" t="str">
        <f t="shared" si="846"/>
        <v/>
      </c>
      <c r="AI1674" s="66" t="str">
        <f>IF(AE:AE="","",IF(R1674="Refreshment Beverage",AK1674*(Rates!J$19/100),ROUND(SUM(AH1674*(Rates!$J$8/100)),4)))</f>
        <v/>
      </c>
      <c r="AJ1674" s="67" t="str">
        <f t="shared" si="847"/>
        <v/>
      </c>
      <c r="AK1674" s="22" t="str">
        <f t="shared" si="848"/>
        <v/>
      </c>
      <c r="AL1674" s="62" t="str">
        <f t="shared" si="849"/>
        <v/>
      </c>
      <c r="AM1674" s="63" t="str">
        <f>IF(AS1674="","",IF(R1674="Refreshment Beverage",ROUND(AS1674*Rates!K$19,4),ROUND(AO1674*(VLOOKUP(VALUE(Q1674),Rates!G$4:L$12,3,0)),4)))</f>
        <v/>
      </c>
      <c r="AN1674" s="68" t="str">
        <f>IF(AS1674="","",IF(R1674="Refreshment Beverage",AS1674*(Rates!J$19/100),MAX(AM1674,AB1674)))</f>
        <v/>
      </c>
      <c r="AO1674" s="69" t="str">
        <f t="shared" si="850"/>
        <v/>
      </c>
      <c r="AP1674" s="69" t="str">
        <f t="shared" si="851"/>
        <v/>
      </c>
      <c r="AQ1674" s="70" t="str">
        <f>IF(AS1674="","",IF(R1674="Refreshment Beverage",ROUND(SUM(VLOOKUP(Q:Q,Rates!G$15:L$19,3,0)*(AS1674-Y1674-Z1674-AA1674)),4),ROUND(SUM(Rates!$K$8*AS1674),4)))</f>
        <v/>
      </c>
      <c r="AR1674" s="66" t="str">
        <f t="shared" si="852"/>
        <v/>
      </c>
      <c r="AS1674" s="22" t="str">
        <f t="shared" si="853"/>
        <v/>
      </c>
      <c r="AT1674" s="62" t="str">
        <f t="shared" si="854"/>
        <v/>
      </c>
      <c r="AU1674" s="63" t="str">
        <f>IF(AX1674="","",IF(R1674="Refreshment Beverage",ROUND((BA1674-Y1674-Z1674-AA1674)*VLOOKUP(VALUE(Q1674),Rates!G$15:L$19,3,0),4),ROUND(AW1674*(VLOOKUP(VALUE(Q1674),Rates!G:L,3,0)),4)))</f>
        <v/>
      </c>
      <c r="AV1674" s="68" t="str">
        <f t="shared" si="855"/>
        <v/>
      </c>
      <c r="AW1674" s="69" t="str">
        <f t="shared" si="856"/>
        <v/>
      </c>
      <c r="AX1674" s="65" t="str">
        <f t="shared" si="857"/>
        <v/>
      </c>
      <c r="AY1674" s="70" t="str">
        <f>IF(AX1674="","",IF(R1674="Refreshment Beverage",ROUND(SUM(AX1674*Rates!K$19),4),ROUND(SUM(AX1674*(Rates!J$8/100)),4)))</f>
        <v/>
      </c>
      <c r="AZ1674" s="67" t="str">
        <f t="shared" si="858"/>
        <v/>
      </c>
      <c r="BA1674" s="22" t="str">
        <f t="shared" si="859"/>
        <v/>
      </c>
      <c r="BD1674" s="171"/>
      <c r="BE1674" s="171"/>
      <c r="BF1674" s="171"/>
      <c r="BG1674" s="171"/>
    </row>
    <row r="1675" spans="11:59" ht="12.75" customHeight="1" x14ac:dyDescent="0.3">
      <c r="K1675" s="42" t="str">
        <f t="shared" si="831"/>
        <v/>
      </c>
      <c r="L1675" s="55" t="str">
        <f t="shared" si="832"/>
        <v/>
      </c>
      <c r="M1675" s="43" t="str">
        <f t="shared" si="833"/>
        <v/>
      </c>
      <c r="N1675" s="56" t="str" cm="1">
        <f t="array" ref="N1675">IFERROR(IF(_xlfn.SINGLE(B:B)="","",IF(R1675="Beer",SUM(LOOKUP(2,1/(Rates!$B$3:$B$5&lt;=W1675)/(Rates!$C$3:$C$5&gt;=W1675),Rates!$D$3:$D$5)*(X1675/100)*W1675),IF(R1675="Refreshment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56" t="str">
        <f t="shared" si="834"/>
        <v/>
      </c>
      <c r="P1675" s="53"/>
      <c r="Q1675" s="14" t="str">
        <f t="shared" si="835"/>
        <v/>
      </c>
      <c r="R1675" s="57" t="str">
        <f t="shared" si="836"/>
        <v/>
      </c>
      <c r="S1675" s="58" t="str">
        <f>IF(B1675="","",IF(R1675="Refreshment Beverage",VLOOKUP(VALUE(Q1675),Rates!G$15:L$19,2,0),VLOOKUP(VALUE(Q1675),Rates!G$4:L$12,2,0)))</f>
        <v/>
      </c>
      <c r="T1675" s="58" t="str">
        <f t="shared" si="837"/>
        <v/>
      </c>
      <c r="U1675" s="58" t="str">
        <f t="shared" si="838"/>
        <v/>
      </c>
      <c r="V1675" s="58" t="str">
        <f t="shared" si="839"/>
        <v/>
      </c>
      <c r="W1675" s="58" t="str">
        <f t="shared" si="840"/>
        <v/>
      </c>
      <c r="X1675" s="59" t="str">
        <f t="shared" si="841"/>
        <v/>
      </c>
      <c r="Y1675" s="60" t="str">
        <f>IF(B:B="","",IF(R1675="Refreshment Beverage",VLOOKUP(Q1675,Rates!G$15:L$19,6,0)*W1675,VLOOKUP(Q1675,Rates!G$4:L$12,6,0)*W1675))</f>
        <v/>
      </c>
      <c r="Z1675" s="60" t="str">
        <f t="shared" si="842"/>
        <v/>
      </c>
      <c r="AA1675" s="60" t="str">
        <f t="shared" si="860"/>
        <v/>
      </c>
      <c r="AB1675" s="61" t="str" cm="1">
        <f t="array" ref="AB1675">IF(_xlfn.SINGLE(B:B)="","",IF(R1675="Refreshment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61" t="str" cm="1">
        <f t="array" ref="AC1675">IF(_xlfn.SINGLE(B:B)="","",IF(R1675="Refreshment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68">
        <f>IFERROR(IF(R1675="Beer","",IF(OR(Q1675=1,Q1675=2,Q1675=3,Q1675=4),VLOOKUP(Q1675,Rates!$A$31:$B$34,2,0)*W1675,IF(V1675=1,VLOOKUP(U1675,'REB BEV MIN MKUP'!B:E,4,0),IF(V1675&gt;1,VLOOKUP(VALUE(W1675),'REB BEV MIN MKUP'!O:Q,3,0),0)))),0)</f>
        <v>0</v>
      </c>
      <c r="AE1675" s="62" t="str">
        <f t="shared" si="843"/>
        <v/>
      </c>
      <c r="AF1675" s="63" t="str">
        <f t="shared" si="844"/>
        <v/>
      </c>
      <c r="AG1675" s="64" t="str">
        <f t="shared" si="845"/>
        <v/>
      </c>
      <c r="AH1675" s="65" t="str">
        <f t="shared" si="846"/>
        <v/>
      </c>
      <c r="AI1675" s="66" t="str">
        <f>IF(AE:AE="","",IF(R1675="Refreshment Beverage",AK1675*(Rates!J$19/100),ROUND(SUM(AH1675*(Rates!$J$8/100)),4)))</f>
        <v/>
      </c>
      <c r="AJ1675" s="67" t="str">
        <f t="shared" si="847"/>
        <v/>
      </c>
      <c r="AK1675" s="22" t="str">
        <f t="shared" si="848"/>
        <v/>
      </c>
      <c r="AL1675" s="62" t="str">
        <f t="shared" si="849"/>
        <v/>
      </c>
      <c r="AM1675" s="63" t="str">
        <f>IF(AS1675="","",IF(R1675="Refreshment Beverage",ROUND(AS1675*Rates!K$19,4),ROUND(AO1675*(VLOOKUP(VALUE(Q1675),Rates!G$4:L$12,3,0)),4)))</f>
        <v/>
      </c>
      <c r="AN1675" s="68" t="str">
        <f>IF(AS1675="","",IF(R1675="Refreshment Beverage",AS1675*(Rates!J$19/100),MAX(AM1675,AB1675)))</f>
        <v/>
      </c>
      <c r="AO1675" s="69" t="str">
        <f t="shared" si="850"/>
        <v/>
      </c>
      <c r="AP1675" s="69" t="str">
        <f t="shared" si="851"/>
        <v/>
      </c>
      <c r="AQ1675" s="70" t="str">
        <f>IF(AS1675="","",IF(R1675="Refreshment Beverage",ROUND(SUM(VLOOKUP(Q:Q,Rates!G$15:L$19,3,0)*(AS1675-Y1675-Z1675-AA1675)),4),ROUND(SUM(Rates!$K$8*AS1675),4)))</f>
        <v/>
      </c>
      <c r="AR1675" s="66" t="str">
        <f t="shared" si="852"/>
        <v/>
      </c>
      <c r="AS1675" s="22" t="str">
        <f t="shared" si="853"/>
        <v/>
      </c>
      <c r="AT1675" s="62" t="str">
        <f t="shared" si="854"/>
        <v/>
      </c>
      <c r="AU1675" s="63" t="str">
        <f>IF(AX1675="","",IF(R1675="Refreshment Beverage",ROUND((BA1675-Y1675-Z1675-AA1675)*VLOOKUP(VALUE(Q1675),Rates!G$15:L$19,3,0),4),ROUND(AW1675*(VLOOKUP(VALUE(Q1675),Rates!G:L,3,0)),4)))</f>
        <v/>
      </c>
      <c r="AV1675" s="68" t="str">
        <f t="shared" si="855"/>
        <v/>
      </c>
      <c r="AW1675" s="69" t="str">
        <f t="shared" si="856"/>
        <v/>
      </c>
      <c r="AX1675" s="65" t="str">
        <f t="shared" si="857"/>
        <v/>
      </c>
      <c r="AY1675" s="70" t="str">
        <f>IF(AX1675="","",IF(R1675="Refreshment Beverage",ROUND(SUM(AX1675*Rates!K$19),4),ROUND(SUM(AX1675*(Rates!J$8/100)),4)))</f>
        <v/>
      </c>
      <c r="AZ1675" s="67" t="str">
        <f t="shared" si="858"/>
        <v/>
      </c>
      <c r="BA1675" s="22" t="str">
        <f t="shared" si="859"/>
        <v/>
      </c>
      <c r="BD1675" s="171"/>
      <c r="BE1675" s="171"/>
      <c r="BF1675" s="171"/>
      <c r="BG1675" s="171"/>
    </row>
    <row r="1676" spans="11:59" ht="12.75" customHeight="1" x14ac:dyDescent="0.3">
      <c r="K1676" s="42" t="str">
        <f t="shared" si="831"/>
        <v/>
      </c>
      <c r="L1676" s="55" t="str">
        <f t="shared" si="832"/>
        <v/>
      </c>
      <c r="M1676" s="43" t="str">
        <f t="shared" si="833"/>
        <v/>
      </c>
      <c r="N1676" s="56" t="str" cm="1">
        <f t="array" ref="N1676">IFERROR(IF(_xlfn.SINGLE(B:B)="","",IF(R1676="Beer",SUM(LOOKUP(2,1/(Rates!$B$3:$B$5&lt;=W1676)/(Rates!$C$3:$C$5&gt;=W1676),Rates!$D$3:$D$5)*(X1676/100)*W1676),IF(R1676="Refreshment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56" t="str">
        <f t="shared" si="834"/>
        <v/>
      </c>
      <c r="P1676" s="53"/>
      <c r="Q1676" s="14" t="str">
        <f t="shared" si="835"/>
        <v/>
      </c>
      <c r="R1676" s="57" t="str">
        <f t="shared" si="836"/>
        <v/>
      </c>
      <c r="S1676" s="58" t="str">
        <f>IF(B1676="","",IF(R1676="Refreshment Beverage",VLOOKUP(VALUE(Q1676),Rates!G$15:L$19,2,0),VLOOKUP(VALUE(Q1676),Rates!G$4:L$12,2,0)))</f>
        <v/>
      </c>
      <c r="T1676" s="58" t="str">
        <f t="shared" si="837"/>
        <v/>
      </c>
      <c r="U1676" s="58" t="str">
        <f t="shared" si="838"/>
        <v/>
      </c>
      <c r="V1676" s="58" t="str">
        <f t="shared" si="839"/>
        <v/>
      </c>
      <c r="W1676" s="58" t="str">
        <f t="shared" si="840"/>
        <v/>
      </c>
      <c r="X1676" s="59" t="str">
        <f t="shared" si="841"/>
        <v/>
      </c>
      <c r="Y1676" s="60" t="str">
        <f>IF(B:B="","",IF(R1676="Refreshment Beverage",VLOOKUP(Q1676,Rates!G$15:L$19,6,0)*W1676,VLOOKUP(Q1676,Rates!G$4:L$12,6,0)*W1676))</f>
        <v/>
      </c>
      <c r="Z1676" s="60" t="str">
        <f t="shared" si="842"/>
        <v/>
      </c>
      <c r="AA1676" s="60" t="str">
        <f t="shared" si="860"/>
        <v/>
      </c>
      <c r="AB1676" s="61" t="str" cm="1">
        <f t="array" ref="AB1676">IF(_xlfn.SINGLE(B:B)="","",IF(R1676="Refreshment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61" t="str" cm="1">
        <f t="array" ref="AC1676">IF(_xlfn.SINGLE(B:B)="","",IF(R1676="Refreshment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68">
        <f>IFERROR(IF(R1676="Beer","",IF(OR(Q1676=1,Q1676=2,Q1676=3,Q1676=4),VLOOKUP(Q1676,Rates!$A$31:$B$34,2,0)*W1676,IF(V1676=1,VLOOKUP(U1676,'REB BEV MIN MKUP'!B:E,4,0),IF(V1676&gt;1,VLOOKUP(VALUE(W1676),'REB BEV MIN MKUP'!O:Q,3,0),0)))),0)</f>
        <v>0</v>
      </c>
      <c r="AE1676" s="62" t="str">
        <f t="shared" si="843"/>
        <v/>
      </c>
      <c r="AF1676" s="63" t="str">
        <f t="shared" si="844"/>
        <v/>
      </c>
      <c r="AG1676" s="64" t="str">
        <f t="shared" si="845"/>
        <v/>
      </c>
      <c r="AH1676" s="65" t="str">
        <f t="shared" si="846"/>
        <v/>
      </c>
      <c r="AI1676" s="66" t="str">
        <f>IF(AE:AE="","",IF(R1676="Refreshment Beverage",AK1676*(Rates!J$19/100),ROUND(SUM(AH1676*(Rates!$J$8/100)),4)))</f>
        <v/>
      </c>
      <c r="AJ1676" s="67" t="str">
        <f t="shared" si="847"/>
        <v/>
      </c>
      <c r="AK1676" s="22" t="str">
        <f t="shared" si="848"/>
        <v/>
      </c>
      <c r="AL1676" s="62" t="str">
        <f t="shared" si="849"/>
        <v/>
      </c>
      <c r="AM1676" s="63" t="str">
        <f>IF(AS1676="","",IF(R1676="Refreshment Beverage",ROUND(AS1676*Rates!K$19,4),ROUND(AO1676*(VLOOKUP(VALUE(Q1676),Rates!G$4:L$12,3,0)),4)))</f>
        <v/>
      </c>
      <c r="AN1676" s="68" t="str">
        <f>IF(AS1676="","",IF(R1676="Refreshment Beverage",AS1676*(Rates!J$19/100),MAX(AM1676,AB1676)))</f>
        <v/>
      </c>
      <c r="AO1676" s="69" t="str">
        <f t="shared" si="850"/>
        <v/>
      </c>
      <c r="AP1676" s="69" t="str">
        <f t="shared" si="851"/>
        <v/>
      </c>
      <c r="AQ1676" s="70" t="str">
        <f>IF(AS1676="","",IF(R1676="Refreshment Beverage",ROUND(SUM(VLOOKUP(Q:Q,Rates!G$15:L$19,3,0)*(AS1676-Y1676-Z1676-AA1676)),4),ROUND(SUM(Rates!$K$8*AS1676),4)))</f>
        <v/>
      </c>
      <c r="AR1676" s="66" t="str">
        <f t="shared" si="852"/>
        <v/>
      </c>
      <c r="AS1676" s="22" t="str">
        <f t="shared" si="853"/>
        <v/>
      </c>
      <c r="AT1676" s="62" t="str">
        <f t="shared" si="854"/>
        <v/>
      </c>
      <c r="AU1676" s="63" t="str">
        <f>IF(AX1676="","",IF(R1676="Refreshment Beverage",ROUND((BA1676-Y1676-Z1676-AA1676)*VLOOKUP(VALUE(Q1676),Rates!G$15:L$19,3,0),4),ROUND(AW1676*(VLOOKUP(VALUE(Q1676),Rates!G:L,3,0)),4)))</f>
        <v/>
      </c>
      <c r="AV1676" s="68" t="str">
        <f t="shared" si="855"/>
        <v/>
      </c>
      <c r="AW1676" s="69" t="str">
        <f t="shared" si="856"/>
        <v/>
      </c>
      <c r="AX1676" s="65" t="str">
        <f t="shared" si="857"/>
        <v/>
      </c>
      <c r="AY1676" s="70" t="str">
        <f>IF(AX1676="","",IF(R1676="Refreshment Beverage",ROUND(SUM(AX1676*Rates!K$19),4),ROUND(SUM(AX1676*(Rates!J$8/100)),4)))</f>
        <v/>
      </c>
      <c r="AZ1676" s="67" t="str">
        <f t="shared" si="858"/>
        <v/>
      </c>
      <c r="BA1676" s="22" t="str">
        <f t="shared" si="859"/>
        <v/>
      </c>
      <c r="BD1676" s="171"/>
      <c r="BE1676" s="171"/>
      <c r="BF1676" s="171"/>
      <c r="BG1676" s="171"/>
    </row>
    <row r="1677" spans="11:59" ht="12.75" customHeight="1" x14ac:dyDescent="0.3">
      <c r="K1677" s="42" t="str">
        <f t="shared" si="831"/>
        <v/>
      </c>
      <c r="L1677" s="55" t="str">
        <f t="shared" si="832"/>
        <v/>
      </c>
      <c r="M1677" s="43" t="str">
        <f t="shared" si="833"/>
        <v/>
      </c>
      <c r="N1677" s="56" t="str" cm="1">
        <f t="array" ref="N1677">IFERROR(IF(_xlfn.SINGLE(B:B)="","",IF(R1677="Beer",SUM(LOOKUP(2,1/(Rates!$B$3:$B$5&lt;=W1677)/(Rates!$C$3:$C$5&gt;=W1677),Rates!$D$3:$D$5)*(X1677/100)*W1677),IF(R1677="Refreshment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56" t="str">
        <f t="shared" si="834"/>
        <v/>
      </c>
      <c r="P1677" s="53"/>
      <c r="Q1677" s="14" t="str">
        <f t="shared" si="835"/>
        <v/>
      </c>
      <c r="R1677" s="57" t="str">
        <f t="shared" si="836"/>
        <v/>
      </c>
      <c r="S1677" s="58" t="str">
        <f>IF(B1677="","",IF(R1677="Refreshment Beverage",VLOOKUP(VALUE(Q1677),Rates!G$15:L$19,2,0),VLOOKUP(VALUE(Q1677),Rates!G$4:L$12,2,0)))</f>
        <v/>
      </c>
      <c r="T1677" s="58" t="str">
        <f t="shared" si="837"/>
        <v/>
      </c>
      <c r="U1677" s="58" t="str">
        <f t="shared" si="838"/>
        <v/>
      </c>
      <c r="V1677" s="58" t="str">
        <f t="shared" si="839"/>
        <v/>
      </c>
      <c r="W1677" s="58" t="str">
        <f t="shared" si="840"/>
        <v/>
      </c>
      <c r="X1677" s="59" t="str">
        <f t="shared" si="841"/>
        <v/>
      </c>
      <c r="Y1677" s="60" t="str">
        <f>IF(B:B="","",IF(R1677="Refreshment Beverage",VLOOKUP(Q1677,Rates!G$15:L$19,6,0)*W1677,VLOOKUP(Q1677,Rates!G$4:L$12,6,0)*W1677))</f>
        <v/>
      </c>
      <c r="Z1677" s="60" t="str">
        <f t="shared" si="842"/>
        <v/>
      </c>
      <c r="AA1677" s="60" t="str">
        <f t="shared" si="860"/>
        <v/>
      </c>
      <c r="AB1677" s="61" t="str" cm="1">
        <f t="array" ref="AB1677">IF(_xlfn.SINGLE(B:B)="","",IF(R1677="Refreshment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61" t="str" cm="1">
        <f t="array" ref="AC1677">IF(_xlfn.SINGLE(B:B)="","",IF(R1677="Refreshment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68">
        <f>IFERROR(IF(R1677="Beer","",IF(OR(Q1677=1,Q1677=2,Q1677=3,Q1677=4),VLOOKUP(Q1677,Rates!$A$31:$B$34,2,0)*W1677,IF(V1677=1,VLOOKUP(U1677,'REB BEV MIN MKUP'!B:E,4,0),IF(V1677&gt;1,VLOOKUP(VALUE(W1677),'REB BEV MIN MKUP'!O:Q,3,0),0)))),0)</f>
        <v>0</v>
      </c>
      <c r="AE1677" s="62" t="str">
        <f t="shared" si="843"/>
        <v/>
      </c>
      <c r="AF1677" s="63" t="str">
        <f t="shared" si="844"/>
        <v/>
      </c>
      <c r="AG1677" s="64" t="str">
        <f t="shared" si="845"/>
        <v/>
      </c>
      <c r="AH1677" s="65" t="str">
        <f t="shared" si="846"/>
        <v/>
      </c>
      <c r="AI1677" s="66" t="str">
        <f>IF(AE:AE="","",IF(R1677="Refreshment Beverage",AK1677*(Rates!J$19/100),ROUND(SUM(AH1677*(Rates!$J$8/100)),4)))</f>
        <v/>
      </c>
      <c r="AJ1677" s="67" t="str">
        <f t="shared" si="847"/>
        <v/>
      </c>
      <c r="AK1677" s="22" t="str">
        <f t="shared" si="848"/>
        <v/>
      </c>
      <c r="AL1677" s="62" t="str">
        <f t="shared" si="849"/>
        <v/>
      </c>
      <c r="AM1677" s="63" t="str">
        <f>IF(AS1677="","",IF(R1677="Refreshment Beverage",ROUND(AS1677*Rates!K$19,4),ROUND(AO1677*(VLOOKUP(VALUE(Q1677),Rates!G$4:L$12,3,0)),4)))</f>
        <v/>
      </c>
      <c r="AN1677" s="68" t="str">
        <f>IF(AS1677="","",IF(R1677="Refreshment Beverage",AS1677*(Rates!J$19/100),MAX(AM1677,AB1677)))</f>
        <v/>
      </c>
      <c r="AO1677" s="69" t="str">
        <f t="shared" si="850"/>
        <v/>
      </c>
      <c r="AP1677" s="69" t="str">
        <f t="shared" si="851"/>
        <v/>
      </c>
      <c r="AQ1677" s="70" t="str">
        <f>IF(AS1677="","",IF(R1677="Refreshment Beverage",ROUND(SUM(VLOOKUP(Q:Q,Rates!G$15:L$19,3,0)*(AS1677-Y1677-Z1677-AA1677)),4),ROUND(SUM(Rates!$K$8*AS1677),4)))</f>
        <v/>
      </c>
      <c r="AR1677" s="66" t="str">
        <f t="shared" si="852"/>
        <v/>
      </c>
      <c r="AS1677" s="22" t="str">
        <f t="shared" si="853"/>
        <v/>
      </c>
      <c r="AT1677" s="62" t="str">
        <f t="shared" si="854"/>
        <v/>
      </c>
      <c r="AU1677" s="63" t="str">
        <f>IF(AX1677="","",IF(R1677="Refreshment Beverage",ROUND((BA1677-Y1677-Z1677-AA1677)*VLOOKUP(VALUE(Q1677),Rates!G$15:L$19,3,0),4),ROUND(AW1677*(VLOOKUP(VALUE(Q1677),Rates!G:L,3,0)),4)))</f>
        <v/>
      </c>
      <c r="AV1677" s="68" t="str">
        <f t="shared" si="855"/>
        <v/>
      </c>
      <c r="AW1677" s="69" t="str">
        <f t="shared" si="856"/>
        <v/>
      </c>
      <c r="AX1677" s="65" t="str">
        <f t="shared" si="857"/>
        <v/>
      </c>
      <c r="AY1677" s="70" t="str">
        <f>IF(AX1677="","",IF(R1677="Refreshment Beverage",ROUND(SUM(AX1677*Rates!K$19),4),ROUND(SUM(AX1677*(Rates!J$8/100)),4)))</f>
        <v/>
      </c>
      <c r="AZ1677" s="67" t="str">
        <f t="shared" si="858"/>
        <v/>
      </c>
      <c r="BA1677" s="22" t="str">
        <f t="shared" si="859"/>
        <v/>
      </c>
      <c r="BD1677" s="171"/>
      <c r="BE1677" s="171"/>
      <c r="BF1677" s="171"/>
      <c r="BG1677" s="171"/>
    </row>
    <row r="1678" spans="11:59" ht="12.75" customHeight="1" x14ac:dyDescent="0.3">
      <c r="K1678" s="42" t="str">
        <f t="shared" si="831"/>
        <v/>
      </c>
      <c r="L1678" s="55" t="str">
        <f t="shared" si="832"/>
        <v/>
      </c>
      <c r="M1678" s="43" t="str">
        <f t="shared" si="833"/>
        <v/>
      </c>
      <c r="N1678" s="56" t="str" cm="1">
        <f t="array" ref="N1678">IFERROR(IF(_xlfn.SINGLE(B:B)="","",IF(R1678="Beer",SUM(LOOKUP(2,1/(Rates!$B$3:$B$5&lt;=W1678)/(Rates!$C$3:$C$5&gt;=W1678),Rates!$D$3:$D$5)*(X1678/100)*W1678),IF(R1678="Refreshment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56" t="str">
        <f t="shared" si="834"/>
        <v/>
      </c>
      <c r="P1678" s="53"/>
      <c r="Q1678" s="14" t="str">
        <f t="shared" si="835"/>
        <v/>
      </c>
      <c r="R1678" s="57" t="str">
        <f t="shared" si="836"/>
        <v/>
      </c>
      <c r="S1678" s="58" t="str">
        <f>IF(B1678="","",IF(R1678="Refreshment Beverage",VLOOKUP(VALUE(Q1678),Rates!G$15:L$19,2,0),VLOOKUP(VALUE(Q1678),Rates!G$4:L$12,2,0)))</f>
        <v/>
      </c>
      <c r="T1678" s="58" t="str">
        <f t="shared" si="837"/>
        <v/>
      </c>
      <c r="U1678" s="58" t="str">
        <f t="shared" si="838"/>
        <v/>
      </c>
      <c r="V1678" s="58" t="str">
        <f t="shared" si="839"/>
        <v/>
      </c>
      <c r="W1678" s="58" t="str">
        <f t="shared" si="840"/>
        <v/>
      </c>
      <c r="X1678" s="59" t="str">
        <f t="shared" si="841"/>
        <v/>
      </c>
      <c r="Y1678" s="60" t="str">
        <f>IF(B:B="","",IF(R1678="Refreshment Beverage",VLOOKUP(Q1678,Rates!G$15:L$19,6,0)*W1678,VLOOKUP(Q1678,Rates!G$4:L$12,6,0)*W1678))</f>
        <v/>
      </c>
      <c r="Z1678" s="60" t="str">
        <f t="shared" si="842"/>
        <v/>
      </c>
      <c r="AA1678" s="60" t="str">
        <f t="shared" si="860"/>
        <v/>
      </c>
      <c r="AB1678" s="61" t="str" cm="1">
        <f t="array" ref="AB1678">IF(_xlfn.SINGLE(B:B)="","",IF(R1678="Refreshment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61" t="str" cm="1">
        <f t="array" ref="AC1678">IF(_xlfn.SINGLE(B:B)="","",IF(R1678="Refreshment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68">
        <f>IFERROR(IF(R1678="Beer","",IF(OR(Q1678=1,Q1678=2,Q1678=3,Q1678=4),VLOOKUP(Q1678,Rates!$A$31:$B$34,2,0)*W1678,IF(V1678=1,VLOOKUP(U1678,'REB BEV MIN MKUP'!B:E,4,0),IF(V1678&gt;1,VLOOKUP(VALUE(W1678),'REB BEV MIN MKUP'!O:Q,3,0),0)))),0)</f>
        <v>0</v>
      </c>
      <c r="AE1678" s="62" t="str">
        <f t="shared" si="843"/>
        <v/>
      </c>
      <c r="AF1678" s="63" t="str">
        <f t="shared" si="844"/>
        <v/>
      </c>
      <c r="AG1678" s="64" t="str">
        <f t="shared" si="845"/>
        <v/>
      </c>
      <c r="AH1678" s="65" t="str">
        <f t="shared" si="846"/>
        <v/>
      </c>
      <c r="AI1678" s="66" t="str">
        <f>IF(AE:AE="","",IF(R1678="Refreshment Beverage",AK1678*(Rates!J$19/100),ROUND(SUM(AH1678*(Rates!$J$8/100)),4)))</f>
        <v/>
      </c>
      <c r="AJ1678" s="67" t="str">
        <f t="shared" si="847"/>
        <v/>
      </c>
      <c r="AK1678" s="22" t="str">
        <f t="shared" si="848"/>
        <v/>
      </c>
      <c r="AL1678" s="62" t="str">
        <f t="shared" si="849"/>
        <v/>
      </c>
      <c r="AM1678" s="63" t="str">
        <f>IF(AS1678="","",IF(R1678="Refreshment Beverage",ROUND(AS1678*Rates!K$19,4),ROUND(AO1678*(VLOOKUP(VALUE(Q1678),Rates!G$4:L$12,3,0)),4)))</f>
        <v/>
      </c>
      <c r="AN1678" s="68" t="str">
        <f>IF(AS1678="","",IF(R1678="Refreshment Beverage",AS1678*(Rates!J$19/100),MAX(AM1678,AB1678)))</f>
        <v/>
      </c>
      <c r="AO1678" s="69" t="str">
        <f t="shared" si="850"/>
        <v/>
      </c>
      <c r="AP1678" s="69" t="str">
        <f t="shared" si="851"/>
        <v/>
      </c>
      <c r="AQ1678" s="70" t="str">
        <f>IF(AS1678="","",IF(R1678="Refreshment Beverage",ROUND(SUM(VLOOKUP(Q:Q,Rates!G$15:L$19,3,0)*(AS1678-Y1678-Z1678-AA1678)),4),ROUND(SUM(Rates!$K$8*AS1678),4)))</f>
        <v/>
      </c>
      <c r="AR1678" s="66" t="str">
        <f t="shared" si="852"/>
        <v/>
      </c>
      <c r="AS1678" s="22" t="str">
        <f t="shared" si="853"/>
        <v/>
      </c>
      <c r="AT1678" s="62" t="str">
        <f t="shared" si="854"/>
        <v/>
      </c>
      <c r="AU1678" s="63" t="str">
        <f>IF(AX1678="","",IF(R1678="Refreshment Beverage",ROUND((BA1678-Y1678-Z1678-AA1678)*VLOOKUP(VALUE(Q1678),Rates!G$15:L$19,3,0),4),ROUND(AW1678*(VLOOKUP(VALUE(Q1678),Rates!G:L,3,0)),4)))</f>
        <v/>
      </c>
      <c r="AV1678" s="68" t="str">
        <f t="shared" si="855"/>
        <v/>
      </c>
      <c r="AW1678" s="69" t="str">
        <f t="shared" si="856"/>
        <v/>
      </c>
      <c r="AX1678" s="65" t="str">
        <f t="shared" si="857"/>
        <v/>
      </c>
      <c r="AY1678" s="70" t="str">
        <f>IF(AX1678="","",IF(R1678="Refreshment Beverage",ROUND(SUM(AX1678*Rates!K$19),4),ROUND(SUM(AX1678*(Rates!J$8/100)),4)))</f>
        <v/>
      </c>
      <c r="AZ1678" s="67" t="str">
        <f t="shared" si="858"/>
        <v/>
      </c>
      <c r="BA1678" s="22" t="str">
        <f t="shared" si="859"/>
        <v/>
      </c>
      <c r="BD1678" s="171"/>
      <c r="BE1678" s="171"/>
      <c r="BF1678" s="171"/>
      <c r="BG1678" s="171"/>
    </row>
    <row r="1679" spans="11:59" ht="12.75" customHeight="1" x14ac:dyDescent="0.3">
      <c r="K1679" s="42" t="str">
        <f t="shared" si="831"/>
        <v/>
      </c>
      <c r="L1679" s="55" t="str">
        <f t="shared" si="832"/>
        <v/>
      </c>
      <c r="M1679" s="43" t="str">
        <f t="shared" si="833"/>
        <v/>
      </c>
      <c r="N1679" s="56" t="str" cm="1">
        <f t="array" ref="N1679">IFERROR(IF(_xlfn.SINGLE(B:B)="","",IF(R1679="Beer",SUM(LOOKUP(2,1/(Rates!$B$3:$B$5&lt;=W1679)/(Rates!$C$3:$C$5&gt;=W1679),Rates!$D$3:$D$5)*(X1679/100)*W1679),IF(R1679="Refreshment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56" t="str">
        <f t="shared" si="834"/>
        <v/>
      </c>
      <c r="P1679" s="53"/>
      <c r="Q1679" s="14" t="str">
        <f t="shared" si="835"/>
        <v/>
      </c>
      <c r="R1679" s="57" t="str">
        <f t="shared" si="836"/>
        <v/>
      </c>
      <c r="S1679" s="58" t="str">
        <f>IF(B1679="","",IF(R1679="Refreshment Beverage",VLOOKUP(VALUE(Q1679),Rates!G$15:L$19,2,0),VLOOKUP(VALUE(Q1679),Rates!G$4:L$12,2,0)))</f>
        <v/>
      </c>
      <c r="T1679" s="58" t="str">
        <f t="shared" si="837"/>
        <v/>
      </c>
      <c r="U1679" s="58" t="str">
        <f t="shared" si="838"/>
        <v/>
      </c>
      <c r="V1679" s="58" t="str">
        <f t="shared" si="839"/>
        <v/>
      </c>
      <c r="W1679" s="58" t="str">
        <f t="shared" si="840"/>
        <v/>
      </c>
      <c r="X1679" s="59" t="str">
        <f t="shared" si="841"/>
        <v/>
      </c>
      <c r="Y1679" s="60" t="str">
        <f>IF(B:B="","",IF(R1679="Refreshment Beverage",VLOOKUP(Q1679,Rates!G$15:L$19,6,0)*W1679,VLOOKUP(Q1679,Rates!G$4:L$12,6,0)*W1679))</f>
        <v/>
      </c>
      <c r="Z1679" s="60" t="str">
        <f t="shared" si="842"/>
        <v/>
      </c>
      <c r="AA1679" s="60" t="str">
        <f t="shared" si="860"/>
        <v/>
      </c>
      <c r="AB1679" s="61" t="str" cm="1">
        <f t="array" ref="AB1679">IF(_xlfn.SINGLE(B:B)="","",IF(R1679="Refreshment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61" t="str" cm="1">
        <f t="array" ref="AC1679">IF(_xlfn.SINGLE(B:B)="","",IF(R1679="Refreshment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68">
        <f>IFERROR(IF(R1679="Beer","",IF(OR(Q1679=1,Q1679=2,Q1679=3,Q1679=4),VLOOKUP(Q1679,Rates!$A$31:$B$34,2,0)*W1679,IF(V1679=1,VLOOKUP(U1679,'REB BEV MIN MKUP'!B:E,4,0),IF(V1679&gt;1,VLOOKUP(VALUE(W1679),'REB BEV MIN MKUP'!O:Q,3,0),0)))),0)</f>
        <v>0</v>
      </c>
      <c r="AE1679" s="62" t="str">
        <f t="shared" si="843"/>
        <v/>
      </c>
      <c r="AF1679" s="63" t="str">
        <f t="shared" si="844"/>
        <v/>
      </c>
      <c r="AG1679" s="64" t="str">
        <f t="shared" si="845"/>
        <v/>
      </c>
      <c r="AH1679" s="65" t="str">
        <f t="shared" si="846"/>
        <v/>
      </c>
      <c r="AI1679" s="66" t="str">
        <f>IF(AE:AE="","",IF(R1679="Refreshment Beverage",AK1679*(Rates!J$19/100),ROUND(SUM(AH1679*(Rates!$J$8/100)),4)))</f>
        <v/>
      </c>
      <c r="AJ1679" s="67" t="str">
        <f t="shared" si="847"/>
        <v/>
      </c>
      <c r="AK1679" s="22" t="str">
        <f t="shared" si="848"/>
        <v/>
      </c>
      <c r="AL1679" s="62" t="str">
        <f t="shared" si="849"/>
        <v/>
      </c>
      <c r="AM1679" s="63" t="str">
        <f>IF(AS1679="","",IF(R1679="Refreshment Beverage",ROUND(AS1679*Rates!K$19,4),ROUND(AO1679*(VLOOKUP(VALUE(Q1679),Rates!G$4:L$12,3,0)),4)))</f>
        <v/>
      </c>
      <c r="AN1679" s="68" t="str">
        <f>IF(AS1679="","",IF(R1679="Refreshment Beverage",AS1679*(Rates!J$19/100),MAX(AM1679,AB1679)))</f>
        <v/>
      </c>
      <c r="AO1679" s="69" t="str">
        <f t="shared" si="850"/>
        <v/>
      </c>
      <c r="AP1679" s="69" t="str">
        <f t="shared" si="851"/>
        <v/>
      </c>
      <c r="AQ1679" s="70" t="str">
        <f>IF(AS1679="","",IF(R1679="Refreshment Beverage",ROUND(SUM(VLOOKUP(Q:Q,Rates!G$15:L$19,3,0)*(AS1679-Y1679-Z1679-AA1679)),4),ROUND(SUM(Rates!$K$8*AS1679),4)))</f>
        <v/>
      </c>
      <c r="AR1679" s="66" t="str">
        <f t="shared" si="852"/>
        <v/>
      </c>
      <c r="AS1679" s="22" t="str">
        <f t="shared" si="853"/>
        <v/>
      </c>
      <c r="AT1679" s="62" t="str">
        <f t="shared" si="854"/>
        <v/>
      </c>
      <c r="AU1679" s="63" t="str">
        <f>IF(AX1679="","",IF(R1679="Refreshment Beverage",ROUND((BA1679-Y1679-Z1679-AA1679)*VLOOKUP(VALUE(Q1679),Rates!G$15:L$19,3,0),4),ROUND(AW1679*(VLOOKUP(VALUE(Q1679),Rates!G:L,3,0)),4)))</f>
        <v/>
      </c>
      <c r="AV1679" s="68" t="str">
        <f t="shared" si="855"/>
        <v/>
      </c>
      <c r="AW1679" s="69" t="str">
        <f t="shared" si="856"/>
        <v/>
      </c>
      <c r="AX1679" s="65" t="str">
        <f t="shared" si="857"/>
        <v/>
      </c>
      <c r="AY1679" s="70" t="str">
        <f>IF(AX1679="","",IF(R1679="Refreshment Beverage",ROUND(SUM(AX1679*Rates!K$19),4),ROUND(SUM(AX1679*(Rates!J$8/100)),4)))</f>
        <v/>
      </c>
      <c r="AZ1679" s="67" t="str">
        <f t="shared" si="858"/>
        <v/>
      </c>
      <c r="BA1679" s="22" t="str">
        <f t="shared" si="859"/>
        <v/>
      </c>
      <c r="BD1679" s="171"/>
      <c r="BE1679" s="171"/>
      <c r="BF1679" s="171"/>
      <c r="BG1679" s="171"/>
    </row>
    <row r="1680" spans="11:59" ht="12.75" customHeight="1" x14ac:dyDescent="0.3">
      <c r="K1680" s="42" t="str">
        <f t="shared" si="831"/>
        <v/>
      </c>
      <c r="L1680" s="55" t="str">
        <f t="shared" si="832"/>
        <v/>
      </c>
      <c r="M1680" s="43" t="str">
        <f t="shared" si="833"/>
        <v/>
      </c>
      <c r="N1680" s="56" t="str" cm="1">
        <f t="array" ref="N1680">IFERROR(IF(_xlfn.SINGLE(B:B)="","",IF(R1680="Beer",SUM(LOOKUP(2,1/(Rates!$B$3:$B$5&lt;=W1680)/(Rates!$C$3:$C$5&gt;=W1680),Rates!$D$3:$D$5)*(X1680/100)*W1680),IF(R1680="Refreshment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56" t="str">
        <f t="shared" si="834"/>
        <v/>
      </c>
      <c r="P1680" s="53"/>
      <c r="Q1680" s="14" t="str">
        <f t="shared" si="835"/>
        <v/>
      </c>
      <c r="R1680" s="57" t="str">
        <f t="shared" si="836"/>
        <v/>
      </c>
      <c r="S1680" s="58" t="str">
        <f>IF(B1680="","",IF(R1680="Refreshment Beverage",VLOOKUP(VALUE(Q1680),Rates!G$15:L$19,2,0),VLOOKUP(VALUE(Q1680),Rates!G$4:L$12,2,0)))</f>
        <v/>
      </c>
      <c r="T1680" s="58" t="str">
        <f t="shared" si="837"/>
        <v/>
      </c>
      <c r="U1680" s="58" t="str">
        <f t="shared" si="838"/>
        <v/>
      </c>
      <c r="V1680" s="58" t="str">
        <f t="shared" si="839"/>
        <v/>
      </c>
      <c r="W1680" s="58" t="str">
        <f t="shared" si="840"/>
        <v/>
      </c>
      <c r="X1680" s="59" t="str">
        <f t="shared" si="841"/>
        <v/>
      </c>
      <c r="Y1680" s="60" t="str">
        <f>IF(B:B="","",IF(R1680="Refreshment Beverage",VLOOKUP(Q1680,Rates!G$15:L$19,6,0)*W1680,VLOOKUP(Q1680,Rates!G$4:L$12,6,0)*W1680))</f>
        <v/>
      </c>
      <c r="Z1680" s="60" t="str">
        <f t="shared" si="842"/>
        <v/>
      </c>
      <c r="AA1680" s="60" t="str">
        <f t="shared" si="860"/>
        <v/>
      </c>
      <c r="AB1680" s="61" t="str" cm="1">
        <f t="array" ref="AB1680">IF(_xlfn.SINGLE(B:B)="","",IF(R1680="Refreshment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61" t="str" cm="1">
        <f t="array" ref="AC1680">IF(_xlfn.SINGLE(B:B)="","",IF(R1680="Refreshment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68">
        <f>IFERROR(IF(R1680="Beer","",IF(OR(Q1680=1,Q1680=2,Q1680=3,Q1680=4),VLOOKUP(Q1680,Rates!$A$31:$B$34,2,0)*W1680,IF(V1680=1,VLOOKUP(U1680,'REB BEV MIN MKUP'!B:E,4,0),IF(V1680&gt;1,VLOOKUP(VALUE(W1680),'REB BEV MIN MKUP'!O:Q,3,0),0)))),0)</f>
        <v>0</v>
      </c>
      <c r="AE1680" s="62" t="str">
        <f t="shared" si="843"/>
        <v/>
      </c>
      <c r="AF1680" s="63" t="str">
        <f t="shared" si="844"/>
        <v/>
      </c>
      <c r="AG1680" s="64" t="str">
        <f t="shared" si="845"/>
        <v/>
      </c>
      <c r="AH1680" s="65" t="str">
        <f t="shared" si="846"/>
        <v/>
      </c>
      <c r="AI1680" s="66" t="str">
        <f>IF(AE:AE="","",IF(R1680="Refreshment Beverage",AK1680*(Rates!J$19/100),ROUND(SUM(AH1680*(Rates!$J$8/100)),4)))</f>
        <v/>
      </c>
      <c r="AJ1680" s="67" t="str">
        <f t="shared" si="847"/>
        <v/>
      </c>
      <c r="AK1680" s="22" t="str">
        <f t="shared" si="848"/>
        <v/>
      </c>
      <c r="AL1680" s="62" t="str">
        <f t="shared" si="849"/>
        <v/>
      </c>
      <c r="AM1680" s="63" t="str">
        <f>IF(AS1680="","",IF(R1680="Refreshment Beverage",ROUND(AS1680*Rates!K$19,4),ROUND(AO1680*(VLOOKUP(VALUE(Q1680),Rates!G$4:L$12,3,0)),4)))</f>
        <v/>
      </c>
      <c r="AN1680" s="68" t="str">
        <f>IF(AS1680="","",IF(R1680="Refreshment Beverage",AS1680*(Rates!J$19/100),MAX(AM1680,AB1680)))</f>
        <v/>
      </c>
      <c r="AO1680" s="69" t="str">
        <f t="shared" si="850"/>
        <v/>
      </c>
      <c r="AP1680" s="69" t="str">
        <f t="shared" si="851"/>
        <v/>
      </c>
      <c r="AQ1680" s="70" t="str">
        <f>IF(AS1680="","",IF(R1680="Refreshment Beverage",ROUND(SUM(VLOOKUP(Q:Q,Rates!G$15:L$19,3,0)*(AS1680-Y1680-Z1680-AA1680)),4),ROUND(SUM(Rates!$K$8*AS1680),4)))</f>
        <v/>
      </c>
      <c r="AR1680" s="66" t="str">
        <f t="shared" si="852"/>
        <v/>
      </c>
      <c r="AS1680" s="22" t="str">
        <f t="shared" si="853"/>
        <v/>
      </c>
      <c r="AT1680" s="62" t="str">
        <f t="shared" si="854"/>
        <v/>
      </c>
      <c r="AU1680" s="63" t="str">
        <f>IF(AX1680="","",IF(R1680="Refreshment Beverage",ROUND((BA1680-Y1680-Z1680-AA1680)*VLOOKUP(VALUE(Q1680),Rates!G$15:L$19,3,0),4),ROUND(AW1680*(VLOOKUP(VALUE(Q1680),Rates!G:L,3,0)),4)))</f>
        <v/>
      </c>
      <c r="AV1680" s="68" t="str">
        <f t="shared" si="855"/>
        <v/>
      </c>
      <c r="AW1680" s="69" t="str">
        <f t="shared" si="856"/>
        <v/>
      </c>
      <c r="AX1680" s="65" t="str">
        <f t="shared" si="857"/>
        <v/>
      </c>
      <c r="AY1680" s="70" t="str">
        <f>IF(AX1680="","",IF(R1680="Refreshment Beverage",ROUND(SUM(AX1680*Rates!K$19),4),ROUND(SUM(AX1680*(Rates!J$8/100)),4)))</f>
        <v/>
      </c>
      <c r="AZ1680" s="67" t="str">
        <f t="shared" si="858"/>
        <v/>
      </c>
      <c r="BA1680" s="22" t="str">
        <f t="shared" si="859"/>
        <v/>
      </c>
      <c r="BD1680" s="171"/>
      <c r="BE1680" s="171"/>
      <c r="BF1680" s="171"/>
      <c r="BG1680" s="171"/>
    </row>
    <row r="1681" spans="11:59" ht="12.75" customHeight="1" x14ac:dyDescent="0.3">
      <c r="K1681" s="42" t="str">
        <f t="shared" si="831"/>
        <v/>
      </c>
      <c r="L1681" s="55" t="str">
        <f t="shared" si="832"/>
        <v/>
      </c>
      <c r="M1681" s="43" t="str">
        <f t="shared" si="833"/>
        <v/>
      </c>
      <c r="N1681" s="56" t="str" cm="1">
        <f t="array" ref="N1681">IFERROR(IF(_xlfn.SINGLE(B:B)="","",IF(R1681="Beer",SUM(LOOKUP(2,1/(Rates!$B$3:$B$5&lt;=W1681)/(Rates!$C$3:$C$5&gt;=W1681),Rates!$D$3:$D$5)*(X1681/100)*W1681),IF(R1681="Refreshment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56" t="str">
        <f t="shared" si="834"/>
        <v/>
      </c>
      <c r="P1681" s="53"/>
      <c r="Q1681" s="14" t="str">
        <f t="shared" si="835"/>
        <v/>
      </c>
      <c r="R1681" s="57" t="str">
        <f t="shared" si="836"/>
        <v/>
      </c>
      <c r="S1681" s="58" t="str">
        <f>IF(B1681="","",IF(R1681="Refreshment Beverage",VLOOKUP(VALUE(Q1681),Rates!G$15:L$19,2,0),VLOOKUP(VALUE(Q1681),Rates!G$4:L$12,2,0)))</f>
        <v/>
      </c>
      <c r="T1681" s="58" t="str">
        <f t="shared" si="837"/>
        <v/>
      </c>
      <c r="U1681" s="58" t="str">
        <f t="shared" si="838"/>
        <v/>
      </c>
      <c r="V1681" s="58" t="str">
        <f t="shared" si="839"/>
        <v/>
      </c>
      <c r="W1681" s="58" t="str">
        <f t="shared" si="840"/>
        <v/>
      </c>
      <c r="X1681" s="59" t="str">
        <f t="shared" si="841"/>
        <v/>
      </c>
      <c r="Y1681" s="60" t="str">
        <f>IF(B:B="","",IF(R1681="Refreshment Beverage",VLOOKUP(Q1681,Rates!G$15:L$19,6,0)*W1681,VLOOKUP(Q1681,Rates!G$4:L$12,6,0)*W1681))</f>
        <v/>
      </c>
      <c r="Z1681" s="60" t="str">
        <f t="shared" si="842"/>
        <v/>
      </c>
      <c r="AA1681" s="60" t="str">
        <f t="shared" si="860"/>
        <v/>
      </c>
      <c r="AB1681" s="61" t="str" cm="1">
        <f t="array" ref="AB1681">IF(_xlfn.SINGLE(B:B)="","",IF(R1681="Refreshment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61" t="str" cm="1">
        <f t="array" ref="AC1681">IF(_xlfn.SINGLE(B:B)="","",IF(R1681="Refreshment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68">
        <f>IFERROR(IF(R1681="Beer","",IF(OR(Q1681=1,Q1681=2,Q1681=3,Q1681=4),VLOOKUP(Q1681,Rates!$A$31:$B$34,2,0)*W1681,IF(V1681=1,VLOOKUP(U1681,'REB BEV MIN MKUP'!B:E,4,0),IF(V1681&gt;1,VLOOKUP(VALUE(W1681),'REB BEV MIN MKUP'!O:Q,3,0),0)))),0)</f>
        <v>0</v>
      </c>
      <c r="AE1681" s="62" t="str">
        <f t="shared" si="843"/>
        <v/>
      </c>
      <c r="AF1681" s="63" t="str">
        <f t="shared" si="844"/>
        <v/>
      </c>
      <c r="AG1681" s="64" t="str">
        <f t="shared" si="845"/>
        <v/>
      </c>
      <c r="AH1681" s="65" t="str">
        <f t="shared" si="846"/>
        <v/>
      </c>
      <c r="AI1681" s="66" t="str">
        <f>IF(AE:AE="","",IF(R1681="Refreshment Beverage",AK1681*(Rates!J$19/100),ROUND(SUM(AH1681*(Rates!$J$8/100)),4)))</f>
        <v/>
      </c>
      <c r="AJ1681" s="67" t="str">
        <f t="shared" si="847"/>
        <v/>
      </c>
      <c r="AK1681" s="22" t="str">
        <f t="shared" si="848"/>
        <v/>
      </c>
      <c r="AL1681" s="62" t="str">
        <f t="shared" si="849"/>
        <v/>
      </c>
      <c r="AM1681" s="63" t="str">
        <f>IF(AS1681="","",IF(R1681="Refreshment Beverage",ROUND(AS1681*Rates!K$19,4),ROUND(AO1681*(VLOOKUP(VALUE(Q1681),Rates!G$4:L$12,3,0)),4)))</f>
        <v/>
      </c>
      <c r="AN1681" s="68" t="str">
        <f>IF(AS1681="","",IF(R1681="Refreshment Beverage",AS1681*(Rates!J$19/100),MAX(AM1681,AB1681)))</f>
        <v/>
      </c>
      <c r="AO1681" s="69" t="str">
        <f t="shared" si="850"/>
        <v/>
      </c>
      <c r="AP1681" s="69" t="str">
        <f t="shared" si="851"/>
        <v/>
      </c>
      <c r="AQ1681" s="70" t="str">
        <f>IF(AS1681="","",IF(R1681="Refreshment Beverage",ROUND(SUM(VLOOKUP(Q:Q,Rates!G$15:L$19,3,0)*(AS1681-Y1681-Z1681-AA1681)),4),ROUND(SUM(Rates!$K$8*AS1681),4)))</f>
        <v/>
      </c>
      <c r="AR1681" s="66" t="str">
        <f t="shared" si="852"/>
        <v/>
      </c>
      <c r="AS1681" s="22" t="str">
        <f t="shared" si="853"/>
        <v/>
      </c>
      <c r="AT1681" s="62" t="str">
        <f t="shared" si="854"/>
        <v/>
      </c>
      <c r="AU1681" s="63" t="str">
        <f>IF(AX1681="","",IF(R1681="Refreshment Beverage",ROUND((BA1681-Y1681-Z1681-AA1681)*VLOOKUP(VALUE(Q1681),Rates!G$15:L$19,3,0),4),ROUND(AW1681*(VLOOKUP(VALUE(Q1681),Rates!G:L,3,0)),4)))</f>
        <v/>
      </c>
      <c r="AV1681" s="68" t="str">
        <f t="shared" si="855"/>
        <v/>
      </c>
      <c r="AW1681" s="69" t="str">
        <f t="shared" si="856"/>
        <v/>
      </c>
      <c r="AX1681" s="65" t="str">
        <f t="shared" si="857"/>
        <v/>
      </c>
      <c r="AY1681" s="70" t="str">
        <f>IF(AX1681="","",IF(R1681="Refreshment Beverage",ROUND(SUM(AX1681*Rates!K$19),4),ROUND(SUM(AX1681*(Rates!J$8/100)),4)))</f>
        <v/>
      </c>
      <c r="AZ1681" s="67" t="str">
        <f t="shared" si="858"/>
        <v/>
      </c>
      <c r="BA1681" s="22" t="str">
        <f t="shared" si="859"/>
        <v/>
      </c>
      <c r="BD1681" s="171"/>
      <c r="BE1681" s="171"/>
      <c r="BF1681" s="171"/>
      <c r="BG1681" s="171"/>
    </row>
    <row r="1682" spans="11:59" ht="12.75" customHeight="1" x14ac:dyDescent="0.3">
      <c r="K1682" s="42" t="str">
        <f t="shared" si="831"/>
        <v/>
      </c>
      <c r="L1682" s="55" t="str">
        <f t="shared" si="832"/>
        <v/>
      </c>
      <c r="M1682" s="43" t="str">
        <f t="shared" si="833"/>
        <v/>
      </c>
      <c r="N1682" s="56" t="str" cm="1">
        <f t="array" ref="N1682">IFERROR(IF(_xlfn.SINGLE(B:B)="","",IF(R1682="Beer",SUM(LOOKUP(2,1/(Rates!$B$3:$B$5&lt;=W1682)/(Rates!$C$3:$C$5&gt;=W1682),Rates!$D$3:$D$5)*(X1682/100)*W1682),IF(R1682="Refreshment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56" t="str">
        <f t="shared" si="834"/>
        <v/>
      </c>
      <c r="P1682" s="53"/>
      <c r="Q1682" s="14" t="str">
        <f t="shared" si="835"/>
        <v/>
      </c>
      <c r="R1682" s="57" t="str">
        <f t="shared" si="836"/>
        <v/>
      </c>
      <c r="S1682" s="58" t="str">
        <f>IF(B1682="","",IF(R1682="Refreshment Beverage",VLOOKUP(VALUE(Q1682),Rates!G$15:L$19,2,0),VLOOKUP(VALUE(Q1682),Rates!G$4:L$12,2,0)))</f>
        <v/>
      </c>
      <c r="T1682" s="58" t="str">
        <f t="shared" si="837"/>
        <v/>
      </c>
      <c r="U1682" s="58" t="str">
        <f t="shared" si="838"/>
        <v/>
      </c>
      <c r="V1682" s="58" t="str">
        <f t="shared" si="839"/>
        <v/>
      </c>
      <c r="W1682" s="58" t="str">
        <f t="shared" si="840"/>
        <v/>
      </c>
      <c r="X1682" s="59" t="str">
        <f t="shared" si="841"/>
        <v/>
      </c>
      <c r="Y1682" s="60" t="str">
        <f>IF(B:B="","",IF(R1682="Refreshment Beverage",VLOOKUP(Q1682,Rates!G$15:L$19,6,0)*W1682,VLOOKUP(Q1682,Rates!G$4:L$12,6,0)*W1682))</f>
        <v/>
      </c>
      <c r="Z1682" s="60" t="str">
        <f t="shared" si="842"/>
        <v/>
      </c>
      <c r="AA1682" s="60" t="str">
        <f t="shared" si="860"/>
        <v/>
      </c>
      <c r="AB1682" s="61" t="str" cm="1">
        <f t="array" ref="AB1682">IF(_xlfn.SINGLE(B:B)="","",IF(R1682="Refreshment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61" t="str" cm="1">
        <f t="array" ref="AC1682">IF(_xlfn.SINGLE(B:B)="","",IF(R1682="Refreshment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68">
        <f>IFERROR(IF(R1682="Beer","",IF(OR(Q1682=1,Q1682=2,Q1682=3,Q1682=4),VLOOKUP(Q1682,Rates!$A$31:$B$34,2,0)*W1682,IF(V1682=1,VLOOKUP(U1682,'REB BEV MIN MKUP'!B:E,4,0),IF(V1682&gt;1,VLOOKUP(VALUE(W1682),'REB BEV MIN MKUP'!O:Q,3,0),0)))),0)</f>
        <v>0</v>
      </c>
      <c r="AE1682" s="62" t="str">
        <f t="shared" si="843"/>
        <v/>
      </c>
      <c r="AF1682" s="63" t="str">
        <f t="shared" si="844"/>
        <v/>
      </c>
      <c r="AG1682" s="64" t="str">
        <f t="shared" si="845"/>
        <v/>
      </c>
      <c r="AH1682" s="65" t="str">
        <f t="shared" si="846"/>
        <v/>
      </c>
      <c r="AI1682" s="66" t="str">
        <f>IF(AE:AE="","",IF(R1682="Refreshment Beverage",AK1682*(Rates!J$19/100),ROUND(SUM(AH1682*(Rates!$J$8/100)),4)))</f>
        <v/>
      </c>
      <c r="AJ1682" s="67" t="str">
        <f t="shared" si="847"/>
        <v/>
      </c>
      <c r="AK1682" s="22" t="str">
        <f t="shared" si="848"/>
        <v/>
      </c>
      <c r="AL1682" s="62" t="str">
        <f t="shared" si="849"/>
        <v/>
      </c>
      <c r="AM1682" s="63" t="str">
        <f>IF(AS1682="","",IF(R1682="Refreshment Beverage",ROUND(AS1682*Rates!K$19,4),ROUND(AO1682*(VLOOKUP(VALUE(Q1682),Rates!G$4:L$12,3,0)),4)))</f>
        <v/>
      </c>
      <c r="AN1682" s="68" t="str">
        <f>IF(AS1682="","",IF(R1682="Refreshment Beverage",AS1682*(Rates!J$19/100),MAX(AM1682,AB1682)))</f>
        <v/>
      </c>
      <c r="AO1682" s="69" t="str">
        <f t="shared" si="850"/>
        <v/>
      </c>
      <c r="AP1682" s="69" t="str">
        <f t="shared" si="851"/>
        <v/>
      </c>
      <c r="AQ1682" s="70" t="str">
        <f>IF(AS1682="","",IF(R1682="Refreshment Beverage",ROUND(SUM(VLOOKUP(Q:Q,Rates!G$15:L$19,3,0)*(AS1682-Y1682-Z1682-AA1682)),4),ROUND(SUM(Rates!$K$8*AS1682),4)))</f>
        <v/>
      </c>
      <c r="AR1682" s="66" t="str">
        <f t="shared" si="852"/>
        <v/>
      </c>
      <c r="AS1682" s="22" t="str">
        <f t="shared" si="853"/>
        <v/>
      </c>
      <c r="AT1682" s="62" t="str">
        <f t="shared" si="854"/>
        <v/>
      </c>
      <c r="AU1682" s="63" t="str">
        <f>IF(AX1682="","",IF(R1682="Refreshment Beverage",ROUND((BA1682-Y1682-Z1682-AA1682)*VLOOKUP(VALUE(Q1682),Rates!G$15:L$19,3,0),4),ROUND(AW1682*(VLOOKUP(VALUE(Q1682),Rates!G:L,3,0)),4)))</f>
        <v/>
      </c>
      <c r="AV1682" s="68" t="str">
        <f t="shared" si="855"/>
        <v/>
      </c>
      <c r="AW1682" s="69" t="str">
        <f t="shared" si="856"/>
        <v/>
      </c>
      <c r="AX1682" s="65" t="str">
        <f t="shared" si="857"/>
        <v/>
      </c>
      <c r="AY1682" s="70" t="str">
        <f>IF(AX1682="","",IF(R1682="Refreshment Beverage",ROUND(SUM(AX1682*Rates!K$19),4),ROUND(SUM(AX1682*(Rates!J$8/100)),4)))</f>
        <v/>
      </c>
      <c r="AZ1682" s="67" t="str">
        <f t="shared" si="858"/>
        <v/>
      </c>
      <c r="BA1682" s="22" t="str">
        <f t="shared" si="859"/>
        <v/>
      </c>
      <c r="BD1682" s="171"/>
      <c r="BE1682" s="171"/>
      <c r="BF1682" s="171"/>
      <c r="BG1682" s="171"/>
    </row>
    <row r="1683" spans="11:59" ht="12.75" customHeight="1" x14ac:dyDescent="0.3">
      <c r="K1683" s="42" t="str">
        <f t="shared" si="831"/>
        <v/>
      </c>
      <c r="L1683" s="55" t="str">
        <f t="shared" si="832"/>
        <v/>
      </c>
      <c r="M1683" s="43" t="str">
        <f t="shared" si="833"/>
        <v/>
      </c>
      <c r="N1683" s="56" t="str" cm="1">
        <f t="array" ref="N1683">IFERROR(IF(_xlfn.SINGLE(B:B)="","",IF(R1683="Beer",SUM(LOOKUP(2,1/(Rates!$B$3:$B$5&lt;=W1683)/(Rates!$C$3:$C$5&gt;=W1683),Rates!$D$3:$D$5)*(X1683/100)*W1683),IF(R1683="Refreshment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56" t="str">
        <f t="shared" si="834"/>
        <v/>
      </c>
      <c r="P1683" s="53"/>
      <c r="Q1683" s="14" t="str">
        <f t="shared" si="835"/>
        <v/>
      </c>
      <c r="R1683" s="57" t="str">
        <f t="shared" si="836"/>
        <v/>
      </c>
      <c r="S1683" s="58" t="str">
        <f>IF(B1683="","",IF(R1683="Refreshment Beverage",VLOOKUP(VALUE(Q1683),Rates!G$15:L$19,2,0),VLOOKUP(VALUE(Q1683),Rates!G$4:L$12,2,0)))</f>
        <v/>
      </c>
      <c r="T1683" s="58" t="str">
        <f t="shared" si="837"/>
        <v/>
      </c>
      <c r="U1683" s="58" t="str">
        <f t="shared" si="838"/>
        <v/>
      </c>
      <c r="V1683" s="58" t="str">
        <f t="shared" si="839"/>
        <v/>
      </c>
      <c r="W1683" s="58" t="str">
        <f t="shared" si="840"/>
        <v/>
      </c>
      <c r="X1683" s="59" t="str">
        <f t="shared" si="841"/>
        <v/>
      </c>
      <c r="Y1683" s="60" t="str">
        <f>IF(B:B="","",IF(R1683="Refreshment Beverage",VLOOKUP(Q1683,Rates!G$15:L$19,6,0)*W1683,VLOOKUP(Q1683,Rates!G$4:L$12,6,0)*W1683))</f>
        <v/>
      </c>
      <c r="Z1683" s="60" t="str">
        <f t="shared" si="842"/>
        <v/>
      </c>
      <c r="AA1683" s="60" t="str">
        <f t="shared" si="860"/>
        <v/>
      </c>
      <c r="AB1683" s="61" t="str" cm="1">
        <f t="array" ref="AB1683">IF(_xlfn.SINGLE(B:B)="","",IF(R1683="Refreshment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61" t="str" cm="1">
        <f t="array" ref="AC1683">IF(_xlfn.SINGLE(B:B)="","",IF(R1683="Refreshment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68">
        <f>IFERROR(IF(R1683="Beer","",IF(OR(Q1683=1,Q1683=2,Q1683=3,Q1683=4),VLOOKUP(Q1683,Rates!$A$31:$B$34,2,0)*W1683,IF(V1683=1,VLOOKUP(U1683,'REB BEV MIN MKUP'!B:E,4,0),IF(V1683&gt;1,VLOOKUP(VALUE(W1683),'REB BEV MIN MKUP'!O:Q,3,0),0)))),0)</f>
        <v>0</v>
      </c>
      <c r="AE1683" s="62" t="str">
        <f t="shared" si="843"/>
        <v/>
      </c>
      <c r="AF1683" s="63" t="str">
        <f t="shared" si="844"/>
        <v/>
      </c>
      <c r="AG1683" s="64" t="str">
        <f t="shared" si="845"/>
        <v/>
      </c>
      <c r="AH1683" s="65" t="str">
        <f t="shared" si="846"/>
        <v/>
      </c>
      <c r="AI1683" s="66" t="str">
        <f>IF(AE:AE="","",IF(R1683="Refreshment Beverage",AK1683*(Rates!J$19/100),ROUND(SUM(AH1683*(Rates!$J$8/100)),4)))</f>
        <v/>
      </c>
      <c r="AJ1683" s="67" t="str">
        <f t="shared" si="847"/>
        <v/>
      </c>
      <c r="AK1683" s="22" t="str">
        <f t="shared" si="848"/>
        <v/>
      </c>
      <c r="AL1683" s="62" t="str">
        <f t="shared" si="849"/>
        <v/>
      </c>
      <c r="AM1683" s="63" t="str">
        <f>IF(AS1683="","",IF(R1683="Refreshment Beverage",ROUND(AS1683*Rates!K$19,4),ROUND(AO1683*(VLOOKUP(VALUE(Q1683),Rates!G$4:L$12,3,0)),4)))</f>
        <v/>
      </c>
      <c r="AN1683" s="68" t="str">
        <f>IF(AS1683="","",IF(R1683="Refreshment Beverage",AS1683*(Rates!J$19/100),MAX(AM1683,AB1683)))</f>
        <v/>
      </c>
      <c r="AO1683" s="69" t="str">
        <f t="shared" si="850"/>
        <v/>
      </c>
      <c r="AP1683" s="69" t="str">
        <f t="shared" si="851"/>
        <v/>
      </c>
      <c r="AQ1683" s="70" t="str">
        <f>IF(AS1683="","",IF(R1683="Refreshment Beverage",ROUND(SUM(VLOOKUP(Q:Q,Rates!G$15:L$19,3,0)*(AS1683-Y1683-Z1683-AA1683)),4),ROUND(SUM(Rates!$K$8*AS1683),4)))</f>
        <v/>
      </c>
      <c r="AR1683" s="66" t="str">
        <f t="shared" si="852"/>
        <v/>
      </c>
      <c r="AS1683" s="22" t="str">
        <f t="shared" si="853"/>
        <v/>
      </c>
      <c r="AT1683" s="62" t="str">
        <f t="shared" si="854"/>
        <v/>
      </c>
      <c r="AU1683" s="63" t="str">
        <f>IF(AX1683="","",IF(R1683="Refreshment Beverage",ROUND((BA1683-Y1683-Z1683-AA1683)*VLOOKUP(VALUE(Q1683),Rates!G$15:L$19,3,0),4),ROUND(AW1683*(VLOOKUP(VALUE(Q1683),Rates!G:L,3,0)),4)))</f>
        <v/>
      </c>
      <c r="AV1683" s="68" t="str">
        <f t="shared" si="855"/>
        <v/>
      </c>
      <c r="AW1683" s="69" t="str">
        <f t="shared" si="856"/>
        <v/>
      </c>
      <c r="AX1683" s="65" t="str">
        <f t="shared" si="857"/>
        <v/>
      </c>
      <c r="AY1683" s="70" t="str">
        <f>IF(AX1683="","",IF(R1683="Refreshment Beverage",ROUND(SUM(AX1683*Rates!K$19),4),ROUND(SUM(AX1683*(Rates!J$8/100)),4)))</f>
        <v/>
      </c>
      <c r="AZ1683" s="67" t="str">
        <f t="shared" si="858"/>
        <v/>
      </c>
      <c r="BA1683" s="22" t="str">
        <f t="shared" si="859"/>
        <v/>
      </c>
      <c r="BD1683" s="171"/>
      <c r="BE1683" s="171"/>
      <c r="BF1683" s="171"/>
      <c r="BG1683" s="171"/>
    </row>
    <row r="1684" spans="11:59" ht="12.75" customHeight="1" x14ac:dyDescent="0.3">
      <c r="K1684" s="42" t="str">
        <f t="shared" si="831"/>
        <v/>
      </c>
      <c r="L1684" s="55" t="str">
        <f t="shared" si="832"/>
        <v/>
      </c>
      <c r="M1684" s="43" t="str">
        <f t="shared" si="833"/>
        <v/>
      </c>
      <c r="N1684" s="56" t="str" cm="1">
        <f t="array" ref="N1684">IFERROR(IF(_xlfn.SINGLE(B:B)="","",IF(R1684="Beer",SUM(LOOKUP(2,1/(Rates!$B$3:$B$5&lt;=W1684)/(Rates!$C$3:$C$5&gt;=W1684),Rates!$D$3:$D$5)*(X1684/100)*W1684),IF(R1684="Refreshment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56" t="str">
        <f t="shared" si="834"/>
        <v/>
      </c>
      <c r="P1684" s="53"/>
      <c r="Q1684" s="14" t="str">
        <f t="shared" si="835"/>
        <v/>
      </c>
      <c r="R1684" s="57" t="str">
        <f t="shared" si="836"/>
        <v/>
      </c>
      <c r="S1684" s="58" t="str">
        <f>IF(B1684="","",IF(R1684="Refreshment Beverage",VLOOKUP(VALUE(Q1684),Rates!G$15:L$19,2,0),VLOOKUP(VALUE(Q1684),Rates!G$4:L$12,2,0)))</f>
        <v/>
      </c>
      <c r="T1684" s="58" t="str">
        <f t="shared" si="837"/>
        <v/>
      </c>
      <c r="U1684" s="58" t="str">
        <f t="shared" si="838"/>
        <v/>
      </c>
      <c r="V1684" s="58" t="str">
        <f t="shared" si="839"/>
        <v/>
      </c>
      <c r="W1684" s="58" t="str">
        <f t="shared" si="840"/>
        <v/>
      </c>
      <c r="X1684" s="59" t="str">
        <f t="shared" si="841"/>
        <v/>
      </c>
      <c r="Y1684" s="60" t="str">
        <f>IF(B:B="","",IF(R1684="Refreshment Beverage",VLOOKUP(Q1684,Rates!G$15:L$19,6,0)*W1684,VLOOKUP(Q1684,Rates!G$4:L$12,6,0)*W1684))</f>
        <v/>
      </c>
      <c r="Z1684" s="60" t="str">
        <f t="shared" si="842"/>
        <v/>
      </c>
      <c r="AA1684" s="60" t="str">
        <f t="shared" si="860"/>
        <v/>
      </c>
      <c r="AB1684" s="61" t="str" cm="1">
        <f t="array" ref="AB1684">IF(_xlfn.SINGLE(B:B)="","",IF(R1684="Refreshment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61" t="str" cm="1">
        <f t="array" ref="AC1684">IF(_xlfn.SINGLE(B:B)="","",IF(R1684="Refreshment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68">
        <f>IFERROR(IF(R1684="Beer","",IF(OR(Q1684=1,Q1684=2,Q1684=3,Q1684=4),VLOOKUP(Q1684,Rates!$A$31:$B$34,2,0)*W1684,IF(V1684=1,VLOOKUP(U1684,'REB BEV MIN MKUP'!B:E,4,0),IF(V1684&gt;1,VLOOKUP(VALUE(W1684),'REB BEV MIN MKUP'!O:Q,3,0),0)))),0)</f>
        <v>0</v>
      </c>
      <c r="AE1684" s="62" t="str">
        <f t="shared" si="843"/>
        <v/>
      </c>
      <c r="AF1684" s="63" t="str">
        <f t="shared" si="844"/>
        <v/>
      </c>
      <c r="AG1684" s="64" t="str">
        <f t="shared" si="845"/>
        <v/>
      </c>
      <c r="AH1684" s="65" t="str">
        <f t="shared" si="846"/>
        <v/>
      </c>
      <c r="AI1684" s="66" t="str">
        <f>IF(AE:AE="","",IF(R1684="Refreshment Beverage",AK1684*(Rates!J$19/100),ROUND(SUM(AH1684*(Rates!$J$8/100)),4)))</f>
        <v/>
      </c>
      <c r="AJ1684" s="67" t="str">
        <f t="shared" si="847"/>
        <v/>
      </c>
      <c r="AK1684" s="22" t="str">
        <f t="shared" si="848"/>
        <v/>
      </c>
      <c r="AL1684" s="62" t="str">
        <f t="shared" si="849"/>
        <v/>
      </c>
      <c r="AM1684" s="63" t="str">
        <f>IF(AS1684="","",IF(R1684="Refreshment Beverage",ROUND(AS1684*Rates!K$19,4),ROUND(AO1684*(VLOOKUP(VALUE(Q1684),Rates!G$4:L$12,3,0)),4)))</f>
        <v/>
      </c>
      <c r="AN1684" s="68" t="str">
        <f>IF(AS1684="","",IF(R1684="Refreshment Beverage",AS1684*(Rates!J$19/100),MAX(AM1684,AB1684)))</f>
        <v/>
      </c>
      <c r="AO1684" s="69" t="str">
        <f t="shared" si="850"/>
        <v/>
      </c>
      <c r="AP1684" s="69" t="str">
        <f t="shared" si="851"/>
        <v/>
      </c>
      <c r="AQ1684" s="70" t="str">
        <f>IF(AS1684="","",IF(R1684="Refreshment Beverage",ROUND(SUM(VLOOKUP(Q:Q,Rates!G$15:L$19,3,0)*(AS1684-Y1684-Z1684-AA1684)),4),ROUND(SUM(Rates!$K$8*AS1684),4)))</f>
        <v/>
      </c>
      <c r="AR1684" s="66" t="str">
        <f t="shared" si="852"/>
        <v/>
      </c>
      <c r="AS1684" s="22" t="str">
        <f t="shared" si="853"/>
        <v/>
      </c>
      <c r="AT1684" s="62" t="str">
        <f t="shared" si="854"/>
        <v/>
      </c>
      <c r="AU1684" s="63" t="str">
        <f>IF(AX1684="","",IF(R1684="Refreshment Beverage",ROUND((BA1684-Y1684-Z1684-AA1684)*VLOOKUP(VALUE(Q1684),Rates!G$15:L$19,3,0),4),ROUND(AW1684*(VLOOKUP(VALUE(Q1684),Rates!G:L,3,0)),4)))</f>
        <v/>
      </c>
      <c r="AV1684" s="68" t="str">
        <f t="shared" si="855"/>
        <v/>
      </c>
      <c r="AW1684" s="69" t="str">
        <f t="shared" si="856"/>
        <v/>
      </c>
      <c r="AX1684" s="65" t="str">
        <f t="shared" si="857"/>
        <v/>
      </c>
      <c r="AY1684" s="70" t="str">
        <f>IF(AX1684="","",IF(R1684="Refreshment Beverage",ROUND(SUM(AX1684*Rates!K$19),4),ROUND(SUM(AX1684*(Rates!J$8/100)),4)))</f>
        <v/>
      </c>
      <c r="AZ1684" s="67" t="str">
        <f t="shared" si="858"/>
        <v/>
      </c>
      <c r="BA1684" s="22" t="str">
        <f t="shared" si="859"/>
        <v/>
      </c>
      <c r="BD1684" s="171"/>
      <c r="BE1684" s="171"/>
      <c r="BF1684" s="171"/>
      <c r="BG1684" s="171"/>
    </row>
    <row r="1685" spans="11:59" ht="12.75" customHeight="1" x14ac:dyDescent="0.3">
      <c r="K1685" s="42" t="str">
        <f t="shared" si="831"/>
        <v/>
      </c>
      <c r="L1685" s="55" t="str">
        <f t="shared" si="832"/>
        <v/>
      </c>
      <c r="M1685" s="43" t="str">
        <f t="shared" si="833"/>
        <v/>
      </c>
      <c r="N1685" s="56" t="str" cm="1">
        <f t="array" ref="N1685">IFERROR(IF(_xlfn.SINGLE(B:B)="","",IF(R1685="Beer",SUM(LOOKUP(2,1/(Rates!$B$3:$B$5&lt;=W1685)/(Rates!$C$3:$C$5&gt;=W1685),Rates!$D$3:$D$5)*(X1685/100)*W1685),IF(R1685="Refreshment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56" t="str">
        <f t="shared" si="834"/>
        <v/>
      </c>
      <c r="P1685" s="53"/>
      <c r="Q1685" s="14" t="str">
        <f t="shared" si="835"/>
        <v/>
      </c>
      <c r="R1685" s="57" t="str">
        <f t="shared" si="836"/>
        <v/>
      </c>
      <c r="S1685" s="58" t="str">
        <f>IF(B1685="","",IF(R1685="Refreshment Beverage",VLOOKUP(VALUE(Q1685),Rates!G$15:L$19,2,0),VLOOKUP(VALUE(Q1685),Rates!G$4:L$12,2,0)))</f>
        <v/>
      </c>
      <c r="T1685" s="58" t="str">
        <f t="shared" si="837"/>
        <v/>
      </c>
      <c r="U1685" s="58" t="str">
        <f t="shared" si="838"/>
        <v/>
      </c>
      <c r="V1685" s="58" t="str">
        <f t="shared" si="839"/>
        <v/>
      </c>
      <c r="W1685" s="58" t="str">
        <f t="shared" si="840"/>
        <v/>
      </c>
      <c r="X1685" s="59" t="str">
        <f t="shared" si="841"/>
        <v/>
      </c>
      <c r="Y1685" s="60" t="str">
        <f>IF(B:B="","",IF(R1685="Refreshment Beverage",VLOOKUP(Q1685,Rates!G$15:L$19,6,0)*W1685,VLOOKUP(Q1685,Rates!G$4:L$12,6,0)*W1685))</f>
        <v/>
      </c>
      <c r="Z1685" s="60" t="str">
        <f t="shared" si="842"/>
        <v/>
      </c>
      <c r="AA1685" s="60" t="str">
        <f t="shared" si="860"/>
        <v/>
      </c>
      <c r="AB1685" s="61" t="str" cm="1">
        <f t="array" ref="AB1685">IF(_xlfn.SINGLE(B:B)="","",IF(R1685="Refreshment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61" t="str" cm="1">
        <f t="array" ref="AC1685">IF(_xlfn.SINGLE(B:B)="","",IF(R1685="Refreshment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68">
        <f>IFERROR(IF(R1685="Beer","",IF(OR(Q1685=1,Q1685=2,Q1685=3,Q1685=4),VLOOKUP(Q1685,Rates!$A$31:$B$34,2,0)*W1685,IF(V1685=1,VLOOKUP(U1685,'REB BEV MIN MKUP'!B:E,4,0),IF(V1685&gt;1,VLOOKUP(VALUE(W1685),'REB BEV MIN MKUP'!O:Q,3,0),0)))),0)</f>
        <v>0</v>
      </c>
      <c r="AE1685" s="62" t="str">
        <f t="shared" si="843"/>
        <v/>
      </c>
      <c r="AF1685" s="63" t="str">
        <f t="shared" si="844"/>
        <v/>
      </c>
      <c r="AG1685" s="64" t="str">
        <f t="shared" si="845"/>
        <v/>
      </c>
      <c r="AH1685" s="65" t="str">
        <f t="shared" si="846"/>
        <v/>
      </c>
      <c r="AI1685" s="66" t="str">
        <f>IF(AE:AE="","",IF(R1685="Refreshment Beverage",AK1685*(Rates!J$19/100),ROUND(SUM(AH1685*(Rates!$J$8/100)),4)))</f>
        <v/>
      </c>
      <c r="AJ1685" s="67" t="str">
        <f t="shared" si="847"/>
        <v/>
      </c>
      <c r="AK1685" s="22" t="str">
        <f t="shared" si="848"/>
        <v/>
      </c>
      <c r="AL1685" s="62" t="str">
        <f t="shared" si="849"/>
        <v/>
      </c>
      <c r="AM1685" s="63" t="str">
        <f>IF(AS1685="","",IF(R1685="Refreshment Beverage",ROUND(AS1685*Rates!K$19,4),ROUND(AO1685*(VLOOKUP(VALUE(Q1685),Rates!G$4:L$12,3,0)),4)))</f>
        <v/>
      </c>
      <c r="AN1685" s="68" t="str">
        <f>IF(AS1685="","",IF(R1685="Refreshment Beverage",AS1685*(Rates!J$19/100),MAX(AM1685,AB1685)))</f>
        <v/>
      </c>
      <c r="AO1685" s="69" t="str">
        <f t="shared" si="850"/>
        <v/>
      </c>
      <c r="AP1685" s="69" t="str">
        <f t="shared" si="851"/>
        <v/>
      </c>
      <c r="AQ1685" s="70" t="str">
        <f>IF(AS1685="","",IF(R1685="Refreshment Beverage",ROUND(SUM(VLOOKUP(Q:Q,Rates!G$15:L$19,3,0)*(AS1685-Y1685-Z1685-AA1685)),4),ROUND(SUM(Rates!$K$8*AS1685),4)))</f>
        <v/>
      </c>
      <c r="AR1685" s="66" t="str">
        <f t="shared" si="852"/>
        <v/>
      </c>
      <c r="AS1685" s="22" t="str">
        <f t="shared" si="853"/>
        <v/>
      </c>
      <c r="AT1685" s="62" t="str">
        <f t="shared" si="854"/>
        <v/>
      </c>
      <c r="AU1685" s="63" t="str">
        <f>IF(AX1685="","",IF(R1685="Refreshment Beverage",ROUND((BA1685-Y1685-Z1685-AA1685)*VLOOKUP(VALUE(Q1685),Rates!G$15:L$19,3,0),4),ROUND(AW1685*(VLOOKUP(VALUE(Q1685),Rates!G:L,3,0)),4)))</f>
        <v/>
      </c>
      <c r="AV1685" s="68" t="str">
        <f t="shared" si="855"/>
        <v/>
      </c>
      <c r="AW1685" s="69" t="str">
        <f t="shared" si="856"/>
        <v/>
      </c>
      <c r="AX1685" s="65" t="str">
        <f t="shared" si="857"/>
        <v/>
      </c>
      <c r="AY1685" s="70" t="str">
        <f>IF(AX1685="","",IF(R1685="Refreshment Beverage",ROUND(SUM(AX1685*Rates!K$19),4),ROUND(SUM(AX1685*(Rates!J$8/100)),4)))</f>
        <v/>
      </c>
      <c r="AZ1685" s="67" t="str">
        <f t="shared" si="858"/>
        <v/>
      </c>
      <c r="BA1685" s="22" t="str">
        <f t="shared" si="859"/>
        <v/>
      </c>
      <c r="BD1685" s="171"/>
      <c r="BE1685" s="171"/>
      <c r="BF1685" s="171"/>
      <c r="BG1685" s="171"/>
    </row>
    <row r="1686" spans="11:59" ht="12.75" customHeight="1" x14ac:dyDescent="0.3">
      <c r="K1686" s="42" t="str">
        <f t="shared" si="831"/>
        <v/>
      </c>
      <c r="L1686" s="55" t="str">
        <f t="shared" si="832"/>
        <v/>
      </c>
      <c r="M1686" s="43" t="str">
        <f t="shared" si="833"/>
        <v/>
      </c>
      <c r="N1686" s="56" t="str" cm="1">
        <f t="array" ref="N1686">IFERROR(IF(_xlfn.SINGLE(B:B)="","",IF(R1686="Beer",SUM(LOOKUP(2,1/(Rates!$B$3:$B$5&lt;=W1686)/(Rates!$C$3:$C$5&gt;=W1686),Rates!$D$3:$D$5)*(X1686/100)*W1686),IF(R1686="Refreshment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56" t="str">
        <f t="shared" si="834"/>
        <v/>
      </c>
      <c r="P1686" s="53"/>
      <c r="Q1686" s="14" t="str">
        <f t="shared" si="835"/>
        <v/>
      </c>
      <c r="R1686" s="57" t="str">
        <f t="shared" si="836"/>
        <v/>
      </c>
      <c r="S1686" s="58" t="str">
        <f>IF(B1686="","",IF(R1686="Refreshment Beverage",VLOOKUP(VALUE(Q1686),Rates!G$15:L$19,2,0),VLOOKUP(VALUE(Q1686),Rates!G$4:L$12,2,0)))</f>
        <v/>
      </c>
      <c r="T1686" s="58" t="str">
        <f t="shared" si="837"/>
        <v/>
      </c>
      <c r="U1686" s="58" t="str">
        <f t="shared" si="838"/>
        <v/>
      </c>
      <c r="V1686" s="58" t="str">
        <f t="shared" si="839"/>
        <v/>
      </c>
      <c r="W1686" s="58" t="str">
        <f t="shared" si="840"/>
        <v/>
      </c>
      <c r="X1686" s="59" t="str">
        <f t="shared" si="841"/>
        <v/>
      </c>
      <c r="Y1686" s="60" t="str">
        <f>IF(B:B="","",IF(R1686="Refreshment Beverage",VLOOKUP(Q1686,Rates!G$15:L$19,6,0)*W1686,VLOOKUP(Q1686,Rates!G$4:L$12,6,0)*W1686))</f>
        <v/>
      </c>
      <c r="Z1686" s="60" t="str">
        <f t="shared" si="842"/>
        <v/>
      </c>
      <c r="AA1686" s="60" t="str">
        <f t="shared" si="860"/>
        <v/>
      </c>
      <c r="AB1686" s="61" t="str" cm="1">
        <f t="array" ref="AB1686">IF(_xlfn.SINGLE(B:B)="","",IF(R1686="Refreshment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61" t="str" cm="1">
        <f t="array" ref="AC1686">IF(_xlfn.SINGLE(B:B)="","",IF(R1686="Refreshment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68">
        <f>IFERROR(IF(R1686="Beer","",IF(OR(Q1686=1,Q1686=2,Q1686=3,Q1686=4),VLOOKUP(Q1686,Rates!$A$31:$B$34,2,0)*W1686,IF(V1686=1,VLOOKUP(U1686,'REB BEV MIN MKUP'!B:E,4,0),IF(V1686&gt;1,VLOOKUP(VALUE(W1686),'REB BEV MIN MKUP'!O:Q,3,0),0)))),0)</f>
        <v>0</v>
      </c>
      <c r="AE1686" s="62" t="str">
        <f t="shared" si="843"/>
        <v/>
      </c>
      <c r="AF1686" s="63" t="str">
        <f t="shared" si="844"/>
        <v/>
      </c>
      <c r="AG1686" s="64" t="str">
        <f t="shared" si="845"/>
        <v/>
      </c>
      <c r="AH1686" s="65" t="str">
        <f t="shared" si="846"/>
        <v/>
      </c>
      <c r="AI1686" s="66" t="str">
        <f>IF(AE:AE="","",IF(R1686="Refreshment Beverage",AK1686*(Rates!J$19/100),ROUND(SUM(AH1686*(Rates!$J$8/100)),4)))</f>
        <v/>
      </c>
      <c r="AJ1686" s="67" t="str">
        <f t="shared" si="847"/>
        <v/>
      </c>
      <c r="AK1686" s="22" t="str">
        <f t="shared" si="848"/>
        <v/>
      </c>
      <c r="AL1686" s="62" t="str">
        <f t="shared" si="849"/>
        <v/>
      </c>
      <c r="AM1686" s="63" t="str">
        <f>IF(AS1686="","",IF(R1686="Refreshment Beverage",ROUND(AS1686*Rates!K$19,4),ROUND(AO1686*(VLOOKUP(VALUE(Q1686),Rates!G$4:L$12,3,0)),4)))</f>
        <v/>
      </c>
      <c r="AN1686" s="68" t="str">
        <f>IF(AS1686="","",IF(R1686="Refreshment Beverage",AS1686*(Rates!J$19/100),MAX(AM1686,AB1686)))</f>
        <v/>
      </c>
      <c r="AO1686" s="69" t="str">
        <f t="shared" si="850"/>
        <v/>
      </c>
      <c r="AP1686" s="69" t="str">
        <f t="shared" si="851"/>
        <v/>
      </c>
      <c r="AQ1686" s="70" t="str">
        <f>IF(AS1686="","",IF(R1686="Refreshment Beverage",ROUND(SUM(VLOOKUP(Q:Q,Rates!G$15:L$19,3,0)*(AS1686-Y1686-Z1686-AA1686)),4),ROUND(SUM(Rates!$K$8*AS1686),4)))</f>
        <v/>
      </c>
      <c r="AR1686" s="66" t="str">
        <f t="shared" si="852"/>
        <v/>
      </c>
      <c r="AS1686" s="22" t="str">
        <f t="shared" si="853"/>
        <v/>
      </c>
      <c r="AT1686" s="62" t="str">
        <f t="shared" si="854"/>
        <v/>
      </c>
      <c r="AU1686" s="63" t="str">
        <f>IF(AX1686="","",IF(R1686="Refreshment Beverage",ROUND((BA1686-Y1686-Z1686-AA1686)*VLOOKUP(VALUE(Q1686),Rates!G$15:L$19,3,0),4),ROUND(AW1686*(VLOOKUP(VALUE(Q1686),Rates!G:L,3,0)),4)))</f>
        <v/>
      </c>
      <c r="AV1686" s="68" t="str">
        <f t="shared" si="855"/>
        <v/>
      </c>
      <c r="AW1686" s="69" t="str">
        <f t="shared" si="856"/>
        <v/>
      </c>
      <c r="AX1686" s="65" t="str">
        <f t="shared" si="857"/>
        <v/>
      </c>
      <c r="AY1686" s="70" t="str">
        <f>IF(AX1686="","",IF(R1686="Refreshment Beverage",ROUND(SUM(AX1686*Rates!K$19),4),ROUND(SUM(AX1686*(Rates!J$8/100)),4)))</f>
        <v/>
      </c>
      <c r="AZ1686" s="67" t="str">
        <f t="shared" si="858"/>
        <v/>
      </c>
      <c r="BA1686" s="22" t="str">
        <f t="shared" si="859"/>
        <v/>
      </c>
      <c r="BD1686" s="171"/>
      <c r="BE1686" s="171"/>
      <c r="BF1686" s="171"/>
      <c r="BG1686" s="171"/>
    </row>
    <row r="1687" spans="11:59" ht="12.75" customHeight="1" x14ac:dyDescent="0.3">
      <c r="K1687" s="42" t="str">
        <f t="shared" si="831"/>
        <v/>
      </c>
      <c r="L1687" s="55" t="str">
        <f t="shared" si="832"/>
        <v/>
      </c>
      <c r="M1687" s="43" t="str">
        <f t="shared" si="833"/>
        <v/>
      </c>
      <c r="N1687" s="56" t="str" cm="1">
        <f t="array" ref="N1687">IFERROR(IF(_xlfn.SINGLE(B:B)="","",IF(R1687="Beer",SUM(LOOKUP(2,1/(Rates!$B$3:$B$5&lt;=W1687)/(Rates!$C$3:$C$5&gt;=W1687),Rates!$D$3:$D$5)*(X1687/100)*W1687),IF(R1687="Refreshment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56" t="str">
        <f t="shared" si="834"/>
        <v/>
      </c>
      <c r="P1687" s="53"/>
      <c r="Q1687" s="14" t="str">
        <f t="shared" si="835"/>
        <v/>
      </c>
      <c r="R1687" s="57" t="str">
        <f t="shared" si="836"/>
        <v/>
      </c>
      <c r="S1687" s="58" t="str">
        <f>IF(B1687="","",IF(R1687="Refreshment Beverage",VLOOKUP(VALUE(Q1687),Rates!G$15:L$19,2,0),VLOOKUP(VALUE(Q1687),Rates!G$4:L$12,2,0)))</f>
        <v/>
      </c>
      <c r="T1687" s="58" t="str">
        <f t="shared" si="837"/>
        <v/>
      </c>
      <c r="U1687" s="58" t="str">
        <f t="shared" si="838"/>
        <v/>
      </c>
      <c r="V1687" s="58" t="str">
        <f t="shared" si="839"/>
        <v/>
      </c>
      <c r="W1687" s="58" t="str">
        <f t="shared" si="840"/>
        <v/>
      </c>
      <c r="X1687" s="59" t="str">
        <f t="shared" si="841"/>
        <v/>
      </c>
      <c r="Y1687" s="60" t="str">
        <f>IF(B:B="","",IF(R1687="Refreshment Beverage",VLOOKUP(Q1687,Rates!G$15:L$19,6,0)*W1687,VLOOKUP(Q1687,Rates!G$4:L$12,6,0)*W1687))</f>
        <v/>
      </c>
      <c r="Z1687" s="60" t="str">
        <f t="shared" si="842"/>
        <v/>
      </c>
      <c r="AA1687" s="60" t="str">
        <f t="shared" si="860"/>
        <v/>
      </c>
      <c r="AB1687" s="61" t="str" cm="1">
        <f t="array" ref="AB1687">IF(_xlfn.SINGLE(B:B)="","",IF(R1687="Refreshment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61" t="str" cm="1">
        <f t="array" ref="AC1687">IF(_xlfn.SINGLE(B:B)="","",IF(R1687="Refreshment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68">
        <f>IFERROR(IF(R1687="Beer","",IF(OR(Q1687=1,Q1687=2,Q1687=3,Q1687=4),VLOOKUP(Q1687,Rates!$A$31:$B$34,2,0)*W1687,IF(V1687=1,VLOOKUP(U1687,'REB BEV MIN MKUP'!B:E,4,0),IF(V1687&gt;1,VLOOKUP(VALUE(W1687),'REB BEV MIN MKUP'!O:Q,3,0),0)))),0)</f>
        <v>0</v>
      </c>
      <c r="AE1687" s="62" t="str">
        <f t="shared" si="843"/>
        <v/>
      </c>
      <c r="AF1687" s="63" t="str">
        <f t="shared" si="844"/>
        <v/>
      </c>
      <c r="AG1687" s="64" t="str">
        <f t="shared" si="845"/>
        <v/>
      </c>
      <c r="AH1687" s="65" t="str">
        <f t="shared" si="846"/>
        <v/>
      </c>
      <c r="AI1687" s="66" t="str">
        <f>IF(AE:AE="","",IF(R1687="Refreshment Beverage",AK1687*(Rates!J$19/100),ROUND(SUM(AH1687*(Rates!$J$8/100)),4)))</f>
        <v/>
      </c>
      <c r="AJ1687" s="67" t="str">
        <f t="shared" si="847"/>
        <v/>
      </c>
      <c r="AK1687" s="22" t="str">
        <f t="shared" si="848"/>
        <v/>
      </c>
      <c r="AL1687" s="62" t="str">
        <f t="shared" si="849"/>
        <v/>
      </c>
      <c r="AM1687" s="63" t="str">
        <f>IF(AS1687="","",IF(R1687="Refreshment Beverage",ROUND(AS1687*Rates!K$19,4),ROUND(AO1687*(VLOOKUP(VALUE(Q1687),Rates!G$4:L$12,3,0)),4)))</f>
        <v/>
      </c>
      <c r="AN1687" s="68" t="str">
        <f>IF(AS1687="","",IF(R1687="Refreshment Beverage",AS1687*(Rates!J$19/100),MAX(AM1687,AB1687)))</f>
        <v/>
      </c>
      <c r="AO1687" s="69" t="str">
        <f t="shared" si="850"/>
        <v/>
      </c>
      <c r="AP1687" s="69" t="str">
        <f t="shared" si="851"/>
        <v/>
      </c>
      <c r="AQ1687" s="70" t="str">
        <f>IF(AS1687="","",IF(R1687="Refreshment Beverage",ROUND(SUM(VLOOKUP(Q:Q,Rates!G$15:L$19,3,0)*(AS1687-Y1687-Z1687-AA1687)),4),ROUND(SUM(Rates!$K$8*AS1687),4)))</f>
        <v/>
      </c>
      <c r="AR1687" s="66" t="str">
        <f t="shared" si="852"/>
        <v/>
      </c>
      <c r="AS1687" s="22" t="str">
        <f t="shared" si="853"/>
        <v/>
      </c>
      <c r="AT1687" s="62" t="str">
        <f t="shared" si="854"/>
        <v/>
      </c>
      <c r="AU1687" s="63" t="str">
        <f>IF(AX1687="","",IF(R1687="Refreshment Beverage",ROUND((BA1687-Y1687-Z1687-AA1687)*VLOOKUP(VALUE(Q1687),Rates!G$15:L$19,3,0),4),ROUND(AW1687*(VLOOKUP(VALUE(Q1687),Rates!G:L,3,0)),4)))</f>
        <v/>
      </c>
      <c r="AV1687" s="68" t="str">
        <f t="shared" si="855"/>
        <v/>
      </c>
      <c r="AW1687" s="69" t="str">
        <f t="shared" si="856"/>
        <v/>
      </c>
      <c r="AX1687" s="65" t="str">
        <f t="shared" si="857"/>
        <v/>
      </c>
      <c r="AY1687" s="70" t="str">
        <f>IF(AX1687="","",IF(R1687="Refreshment Beverage",ROUND(SUM(AX1687*Rates!K$19),4),ROUND(SUM(AX1687*(Rates!J$8/100)),4)))</f>
        <v/>
      </c>
      <c r="AZ1687" s="67" t="str">
        <f t="shared" si="858"/>
        <v/>
      </c>
      <c r="BA1687" s="22" t="str">
        <f t="shared" si="859"/>
        <v/>
      </c>
      <c r="BD1687" s="171"/>
      <c r="BE1687" s="171"/>
      <c r="BF1687" s="171"/>
      <c r="BG1687" s="171"/>
    </row>
    <row r="1688" spans="11:59" ht="12.75" customHeight="1" x14ac:dyDescent="0.3">
      <c r="K1688" s="42" t="str">
        <f t="shared" si="831"/>
        <v/>
      </c>
      <c r="L1688" s="55" t="str">
        <f t="shared" si="832"/>
        <v/>
      </c>
      <c r="M1688" s="43" t="str">
        <f t="shared" si="833"/>
        <v/>
      </c>
      <c r="N1688" s="56" t="str" cm="1">
        <f t="array" ref="N1688">IFERROR(IF(_xlfn.SINGLE(B:B)="","",IF(R1688="Beer",SUM(LOOKUP(2,1/(Rates!$B$3:$B$5&lt;=W1688)/(Rates!$C$3:$C$5&gt;=W1688),Rates!$D$3:$D$5)*(X1688/100)*W1688),IF(R1688="Refreshment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56" t="str">
        <f t="shared" si="834"/>
        <v/>
      </c>
      <c r="P1688" s="53"/>
      <c r="Q1688" s="14" t="str">
        <f t="shared" si="835"/>
        <v/>
      </c>
      <c r="R1688" s="57" t="str">
        <f t="shared" si="836"/>
        <v/>
      </c>
      <c r="S1688" s="58" t="str">
        <f>IF(B1688="","",IF(R1688="Refreshment Beverage",VLOOKUP(VALUE(Q1688),Rates!G$15:L$19,2,0),VLOOKUP(VALUE(Q1688),Rates!G$4:L$12,2,0)))</f>
        <v/>
      </c>
      <c r="T1688" s="58" t="str">
        <f t="shared" si="837"/>
        <v/>
      </c>
      <c r="U1688" s="58" t="str">
        <f t="shared" si="838"/>
        <v/>
      </c>
      <c r="V1688" s="58" t="str">
        <f t="shared" si="839"/>
        <v/>
      </c>
      <c r="W1688" s="58" t="str">
        <f t="shared" si="840"/>
        <v/>
      </c>
      <c r="X1688" s="59" t="str">
        <f t="shared" si="841"/>
        <v/>
      </c>
      <c r="Y1688" s="60" t="str">
        <f>IF(B:B="","",IF(R1688="Refreshment Beverage",VLOOKUP(Q1688,Rates!G$15:L$19,6,0)*W1688,VLOOKUP(Q1688,Rates!G$4:L$12,6,0)*W1688))</f>
        <v/>
      </c>
      <c r="Z1688" s="60" t="str">
        <f t="shared" si="842"/>
        <v/>
      </c>
      <c r="AA1688" s="60" t="str">
        <f t="shared" si="860"/>
        <v/>
      </c>
      <c r="AB1688" s="61" t="str" cm="1">
        <f t="array" ref="AB1688">IF(_xlfn.SINGLE(B:B)="","",IF(R1688="Refreshment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61" t="str" cm="1">
        <f t="array" ref="AC1688">IF(_xlfn.SINGLE(B:B)="","",IF(R1688="Refreshment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68">
        <f>IFERROR(IF(R1688="Beer","",IF(OR(Q1688=1,Q1688=2,Q1688=3,Q1688=4),VLOOKUP(Q1688,Rates!$A$31:$B$34,2,0)*W1688,IF(V1688=1,VLOOKUP(U1688,'REB BEV MIN MKUP'!B:E,4,0),IF(V1688&gt;1,VLOOKUP(VALUE(W1688),'REB BEV MIN MKUP'!O:Q,3,0),0)))),0)</f>
        <v>0</v>
      </c>
      <c r="AE1688" s="62" t="str">
        <f t="shared" si="843"/>
        <v/>
      </c>
      <c r="AF1688" s="63" t="str">
        <f t="shared" si="844"/>
        <v/>
      </c>
      <c r="AG1688" s="64" t="str">
        <f t="shared" si="845"/>
        <v/>
      </c>
      <c r="AH1688" s="65" t="str">
        <f t="shared" si="846"/>
        <v/>
      </c>
      <c r="AI1688" s="66" t="str">
        <f>IF(AE:AE="","",IF(R1688="Refreshment Beverage",AK1688*(Rates!J$19/100),ROUND(SUM(AH1688*(Rates!$J$8/100)),4)))</f>
        <v/>
      </c>
      <c r="AJ1688" s="67" t="str">
        <f t="shared" si="847"/>
        <v/>
      </c>
      <c r="AK1688" s="22" t="str">
        <f t="shared" si="848"/>
        <v/>
      </c>
      <c r="AL1688" s="62" t="str">
        <f t="shared" si="849"/>
        <v/>
      </c>
      <c r="AM1688" s="63" t="str">
        <f>IF(AS1688="","",IF(R1688="Refreshment Beverage",ROUND(AS1688*Rates!K$19,4),ROUND(AO1688*(VLOOKUP(VALUE(Q1688),Rates!G$4:L$12,3,0)),4)))</f>
        <v/>
      </c>
      <c r="AN1688" s="68" t="str">
        <f>IF(AS1688="","",IF(R1688="Refreshment Beverage",AS1688*(Rates!J$19/100),MAX(AM1688,AB1688)))</f>
        <v/>
      </c>
      <c r="AO1688" s="69" t="str">
        <f t="shared" si="850"/>
        <v/>
      </c>
      <c r="AP1688" s="69" t="str">
        <f t="shared" si="851"/>
        <v/>
      </c>
      <c r="AQ1688" s="70" t="str">
        <f>IF(AS1688="","",IF(R1688="Refreshment Beverage",ROUND(SUM(VLOOKUP(Q:Q,Rates!G$15:L$19,3,0)*(AS1688-Y1688-Z1688-AA1688)),4),ROUND(SUM(Rates!$K$8*AS1688),4)))</f>
        <v/>
      </c>
      <c r="AR1688" s="66" t="str">
        <f t="shared" si="852"/>
        <v/>
      </c>
      <c r="AS1688" s="22" t="str">
        <f t="shared" si="853"/>
        <v/>
      </c>
      <c r="AT1688" s="62" t="str">
        <f t="shared" si="854"/>
        <v/>
      </c>
      <c r="AU1688" s="63" t="str">
        <f>IF(AX1688="","",IF(R1688="Refreshment Beverage",ROUND((BA1688-Y1688-Z1688-AA1688)*VLOOKUP(VALUE(Q1688),Rates!G$15:L$19,3,0),4),ROUND(AW1688*(VLOOKUP(VALUE(Q1688),Rates!G:L,3,0)),4)))</f>
        <v/>
      </c>
      <c r="AV1688" s="68" t="str">
        <f t="shared" si="855"/>
        <v/>
      </c>
      <c r="AW1688" s="69" t="str">
        <f t="shared" si="856"/>
        <v/>
      </c>
      <c r="AX1688" s="65" t="str">
        <f t="shared" si="857"/>
        <v/>
      </c>
      <c r="AY1688" s="70" t="str">
        <f>IF(AX1688="","",IF(R1688="Refreshment Beverage",ROUND(SUM(AX1688*Rates!K$19),4),ROUND(SUM(AX1688*(Rates!J$8/100)),4)))</f>
        <v/>
      </c>
      <c r="AZ1688" s="67" t="str">
        <f t="shared" si="858"/>
        <v/>
      </c>
      <c r="BA1688" s="22" t="str">
        <f t="shared" si="859"/>
        <v/>
      </c>
      <c r="BD1688" s="171"/>
      <c r="BE1688" s="171"/>
      <c r="BF1688" s="171"/>
      <c r="BG1688" s="171"/>
    </row>
    <row r="1689" spans="11:59" ht="12.75" customHeight="1" x14ac:dyDescent="0.3">
      <c r="K1689" s="42" t="str">
        <f t="shared" si="831"/>
        <v/>
      </c>
      <c r="L1689" s="55" t="str">
        <f t="shared" si="832"/>
        <v/>
      </c>
      <c r="M1689" s="43" t="str">
        <f t="shared" si="833"/>
        <v/>
      </c>
      <c r="N1689" s="56" t="str" cm="1">
        <f t="array" ref="N1689">IFERROR(IF(_xlfn.SINGLE(B:B)="","",IF(R1689="Beer",SUM(LOOKUP(2,1/(Rates!$B$3:$B$5&lt;=W1689)/(Rates!$C$3:$C$5&gt;=W1689),Rates!$D$3:$D$5)*(X1689/100)*W1689),IF(R1689="Refreshment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56" t="str">
        <f t="shared" si="834"/>
        <v/>
      </c>
      <c r="P1689" s="53"/>
      <c r="Q1689" s="14" t="str">
        <f t="shared" si="835"/>
        <v/>
      </c>
      <c r="R1689" s="57" t="str">
        <f t="shared" si="836"/>
        <v/>
      </c>
      <c r="S1689" s="58" t="str">
        <f>IF(B1689="","",IF(R1689="Refreshment Beverage",VLOOKUP(VALUE(Q1689),Rates!G$15:L$19,2,0),VLOOKUP(VALUE(Q1689),Rates!G$4:L$12,2,0)))</f>
        <v/>
      </c>
      <c r="T1689" s="58" t="str">
        <f t="shared" si="837"/>
        <v/>
      </c>
      <c r="U1689" s="58" t="str">
        <f t="shared" si="838"/>
        <v/>
      </c>
      <c r="V1689" s="58" t="str">
        <f t="shared" si="839"/>
        <v/>
      </c>
      <c r="W1689" s="58" t="str">
        <f t="shared" si="840"/>
        <v/>
      </c>
      <c r="X1689" s="59" t="str">
        <f t="shared" si="841"/>
        <v/>
      </c>
      <c r="Y1689" s="60" t="str">
        <f>IF(B:B="","",IF(R1689="Refreshment Beverage",VLOOKUP(Q1689,Rates!G$15:L$19,6,0)*W1689,VLOOKUP(Q1689,Rates!G$4:L$12,6,0)*W1689))</f>
        <v/>
      </c>
      <c r="Z1689" s="60" t="str">
        <f t="shared" si="842"/>
        <v/>
      </c>
      <c r="AA1689" s="60" t="str">
        <f t="shared" si="860"/>
        <v/>
      </c>
      <c r="AB1689" s="61" t="str" cm="1">
        <f t="array" ref="AB1689">IF(_xlfn.SINGLE(B:B)="","",IF(R1689="Refreshment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61" t="str" cm="1">
        <f t="array" ref="AC1689">IF(_xlfn.SINGLE(B:B)="","",IF(R1689="Refreshment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68">
        <f>IFERROR(IF(R1689="Beer","",IF(OR(Q1689=1,Q1689=2,Q1689=3,Q1689=4),VLOOKUP(Q1689,Rates!$A$31:$B$34,2,0)*W1689,IF(V1689=1,VLOOKUP(U1689,'REB BEV MIN MKUP'!B:E,4,0),IF(V1689&gt;1,VLOOKUP(VALUE(W1689),'REB BEV MIN MKUP'!O:Q,3,0),0)))),0)</f>
        <v>0</v>
      </c>
      <c r="AE1689" s="62" t="str">
        <f t="shared" si="843"/>
        <v/>
      </c>
      <c r="AF1689" s="63" t="str">
        <f t="shared" si="844"/>
        <v/>
      </c>
      <c r="AG1689" s="64" t="str">
        <f t="shared" si="845"/>
        <v/>
      </c>
      <c r="AH1689" s="65" t="str">
        <f t="shared" si="846"/>
        <v/>
      </c>
      <c r="AI1689" s="66" t="str">
        <f>IF(AE:AE="","",IF(R1689="Refreshment Beverage",AK1689*(Rates!J$19/100),ROUND(SUM(AH1689*(Rates!$J$8/100)),4)))</f>
        <v/>
      </c>
      <c r="AJ1689" s="67" t="str">
        <f t="shared" si="847"/>
        <v/>
      </c>
      <c r="AK1689" s="22" t="str">
        <f t="shared" si="848"/>
        <v/>
      </c>
      <c r="AL1689" s="62" t="str">
        <f t="shared" si="849"/>
        <v/>
      </c>
      <c r="AM1689" s="63" t="str">
        <f>IF(AS1689="","",IF(R1689="Refreshment Beverage",ROUND(AS1689*Rates!K$19,4),ROUND(AO1689*(VLOOKUP(VALUE(Q1689),Rates!G$4:L$12,3,0)),4)))</f>
        <v/>
      </c>
      <c r="AN1689" s="68" t="str">
        <f>IF(AS1689="","",IF(R1689="Refreshment Beverage",AS1689*(Rates!J$19/100),MAX(AM1689,AB1689)))</f>
        <v/>
      </c>
      <c r="AO1689" s="69" t="str">
        <f t="shared" si="850"/>
        <v/>
      </c>
      <c r="AP1689" s="69" t="str">
        <f t="shared" si="851"/>
        <v/>
      </c>
      <c r="AQ1689" s="70" t="str">
        <f>IF(AS1689="","",IF(R1689="Refreshment Beverage",ROUND(SUM(VLOOKUP(Q:Q,Rates!G$15:L$19,3,0)*(AS1689-Y1689-Z1689-AA1689)),4),ROUND(SUM(Rates!$K$8*AS1689),4)))</f>
        <v/>
      </c>
      <c r="AR1689" s="66" t="str">
        <f t="shared" si="852"/>
        <v/>
      </c>
      <c r="AS1689" s="22" t="str">
        <f t="shared" si="853"/>
        <v/>
      </c>
      <c r="AT1689" s="62" t="str">
        <f t="shared" si="854"/>
        <v/>
      </c>
      <c r="AU1689" s="63" t="str">
        <f>IF(AX1689="","",IF(R1689="Refreshment Beverage",ROUND((BA1689-Y1689-Z1689-AA1689)*VLOOKUP(VALUE(Q1689),Rates!G$15:L$19,3,0),4),ROUND(AW1689*(VLOOKUP(VALUE(Q1689),Rates!G:L,3,0)),4)))</f>
        <v/>
      </c>
      <c r="AV1689" s="68" t="str">
        <f t="shared" si="855"/>
        <v/>
      </c>
      <c r="AW1689" s="69" t="str">
        <f t="shared" si="856"/>
        <v/>
      </c>
      <c r="AX1689" s="65" t="str">
        <f t="shared" si="857"/>
        <v/>
      </c>
      <c r="AY1689" s="70" t="str">
        <f>IF(AX1689="","",IF(R1689="Refreshment Beverage",ROUND(SUM(AX1689*Rates!K$19),4),ROUND(SUM(AX1689*(Rates!J$8/100)),4)))</f>
        <v/>
      </c>
      <c r="AZ1689" s="67" t="str">
        <f t="shared" si="858"/>
        <v/>
      </c>
      <c r="BA1689" s="22" t="str">
        <f t="shared" si="859"/>
        <v/>
      </c>
      <c r="BD1689" s="171"/>
      <c r="BE1689" s="171"/>
      <c r="BF1689" s="171"/>
      <c r="BG1689" s="171"/>
    </row>
    <row r="1690" spans="11:59" ht="12.75" customHeight="1" x14ac:dyDescent="0.3">
      <c r="K1690" s="42" t="str">
        <f t="shared" si="831"/>
        <v/>
      </c>
      <c r="L1690" s="55" t="str">
        <f t="shared" si="832"/>
        <v/>
      </c>
      <c r="M1690" s="43" t="str">
        <f t="shared" si="833"/>
        <v/>
      </c>
      <c r="N1690" s="56" t="str" cm="1">
        <f t="array" ref="N1690">IFERROR(IF(_xlfn.SINGLE(B:B)="","",IF(R1690="Beer",SUM(LOOKUP(2,1/(Rates!$B$3:$B$5&lt;=W1690)/(Rates!$C$3:$C$5&gt;=W1690),Rates!$D$3:$D$5)*(X1690/100)*W1690),IF(R1690="Refreshment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56" t="str">
        <f t="shared" si="834"/>
        <v/>
      </c>
      <c r="P1690" s="53"/>
      <c r="Q1690" s="14" t="str">
        <f t="shared" si="835"/>
        <v/>
      </c>
      <c r="R1690" s="57" t="str">
        <f t="shared" si="836"/>
        <v/>
      </c>
      <c r="S1690" s="58" t="str">
        <f>IF(B1690="","",IF(R1690="Refreshment Beverage",VLOOKUP(VALUE(Q1690),Rates!G$15:L$19,2,0),VLOOKUP(VALUE(Q1690),Rates!G$4:L$12,2,0)))</f>
        <v/>
      </c>
      <c r="T1690" s="58" t="str">
        <f t="shared" si="837"/>
        <v/>
      </c>
      <c r="U1690" s="58" t="str">
        <f t="shared" si="838"/>
        <v/>
      </c>
      <c r="V1690" s="58" t="str">
        <f t="shared" si="839"/>
        <v/>
      </c>
      <c r="W1690" s="58" t="str">
        <f t="shared" si="840"/>
        <v/>
      </c>
      <c r="X1690" s="59" t="str">
        <f t="shared" si="841"/>
        <v/>
      </c>
      <c r="Y1690" s="60" t="str">
        <f>IF(B:B="","",IF(R1690="Refreshment Beverage",VLOOKUP(Q1690,Rates!G$15:L$19,6,0)*W1690,VLOOKUP(Q1690,Rates!G$4:L$12,6,0)*W1690))</f>
        <v/>
      </c>
      <c r="Z1690" s="60" t="str">
        <f t="shared" si="842"/>
        <v/>
      </c>
      <c r="AA1690" s="60" t="str">
        <f t="shared" si="860"/>
        <v/>
      </c>
      <c r="AB1690" s="61" t="str" cm="1">
        <f t="array" ref="AB1690">IF(_xlfn.SINGLE(B:B)="","",IF(R1690="Refreshment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61" t="str" cm="1">
        <f t="array" ref="AC1690">IF(_xlfn.SINGLE(B:B)="","",IF(R1690="Refreshment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68">
        <f>IFERROR(IF(R1690="Beer","",IF(OR(Q1690=1,Q1690=2,Q1690=3,Q1690=4),VLOOKUP(Q1690,Rates!$A$31:$B$34,2,0)*W1690,IF(V1690=1,VLOOKUP(U1690,'REB BEV MIN MKUP'!B:E,4,0),IF(V1690&gt;1,VLOOKUP(VALUE(W1690),'REB BEV MIN MKUP'!O:Q,3,0),0)))),0)</f>
        <v>0</v>
      </c>
      <c r="AE1690" s="62" t="str">
        <f t="shared" si="843"/>
        <v/>
      </c>
      <c r="AF1690" s="63" t="str">
        <f t="shared" si="844"/>
        <v/>
      </c>
      <c r="AG1690" s="64" t="str">
        <f t="shared" si="845"/>
        <v/>
      </c>
      <c r="AH1690" s="65" t="str">
        <f t="shared" si="846"/>
        <v/>
      </c>
      <c r="AI1690" s="66" t="str">
        <f>IF(AE:AE="","",IF(R1690="Refreshment Beverage",AK1690*(Rates!J$19/100),ROUND(SUM(AH1690*(Rates!$J$8/100)),4)))</f>
        <v/>
      </c>
      <c r="AJ1690" s="67" t="str">
        <f t="shared" si="847"/>
        <v/>
      </c>
      <c r="AK1690" s="22" t="str">
        <f t="shared" si="848"/>
        <v/>
      </c>
      <c r="AL1690" s="62" t="str">
        <f t="shared" si="849"/>
        <v/>
      </c>
      <c r="AM1690" s="63" t="str">
        <f>IF(AS1690="","",IF(R1690="Refreshment Beverage",ROUND(AS1690*Rates!K$19,4),ROUND(AO1690*(VLOOKUP(VALUE(Q1690),Rates!G$4:L$12,3,0)),4)))</f>
        <v/>
      </c>
      <c r="AN1690" s="68" t="str">
        <f>IF(AS1690="","",IF(R1690="Refreshment Beverage",AS1690*(Rates!J$19/100),MAX(AM1690,AB1690)))</f>
        <v/>
      </c>
      <c r="AO1690" s="69" t="str">
        <f t="shared" si="850"/>
        <v/>
      </c>
      <c r="AP1690" s="69" t="str">
        <f t="shared" si="851"/>
        <v/>
      </c>
      <c r="AQ1690" s="70" t="str">
        <f>IF(AS1690="","",IF(R1690="Refreshment Beverage",ROUND(SUM(VLOOKUP(Q:Q,Rates!G$15:L$19,3,0)*(AS1690-Y1690-Z1690-AA1690)),4),ROUND(SUM(Rates!$K$8*AS1690),4)))</f>
        <v/>
      </c>
      <c r="AR1690" s="66" t="str">
        <f t="shared" si="852"/>
        <v/>
      </c>
      <c r="AS1690" s="22" t="str">
        <f t="shared" si="853"/>
        <v/>
      </c>
      <c r="AT1690" s="62" t="str">
        <f t="shared" si="854"/>
        <v/>
      </c>
      <c r="AU1690" s="63" t="str">
        <f>IF(AX1690="","",IF(R1690="Refreshment Beverage",ROUND((BA1690-Y1690-Z1690-AA1690)*VLOOKUP(VALUE(Q1690),Rates!G$15:L$19,3,0),4),ROUND(AW1690*(VLOOKUP(VALUE(Q1690),Rates!G:L,3,0)),4)))</f>
        <v/>
      </c>
      <c r="AV1690" s="68" t="str">
        <f t="shared" si="855"/>
        <v/>
      </c>
      <c r="AW1690" s="69" t="str">
        <f t="shared" si="856"/>
        <v/>
      </c>
      <c r="AX1690" s="65" t="str">
        <f t="shared" si="857"/>
        <v/>
      </c>
      <c r="AY1690" s="70" t="str">
        <f>IF(AX1690="","",IF(R1690="Refreshment Beverage",ROUND(SUM(AX1690*Rates!K$19),4),ROUND(SUM(AX1690*(Rates!J$8/100)),4)))</f>
        <v/>
      </c>
      <c r="AZ1690" s="67" t="str">
        <f t="shared" si="858"/>
        <v/>
      </c>
      <c r="BA1690" s="22" t="str">
        <f t="shared" si="859"/>
        <v/>
      </c>
      <c r="BD1690" s="171"/>
      <c r="BE1690" s="171"/>
      <c r="BF1690" s="171"/>
      <c r="BG1690" s="171"/>
    </row>
    <row r="1691" spans="11:59" ht="12.75" customHeight="1" x14ac:dyDescent="0.3">
      <c r="K1691" s="42" t="str">
        <f t="shared" si="831"/>
        <v/>
      </c>
      <c r="L1691" s="55" t="str">
        <f t="shared" si="832"/>
        <v/>
      </c>
      <c r="M1691" s="43" t="str">
        <f t="shared" si="833"/>
        <v/>
      </c>
      <c r="N1691" s="56" t="str" cm="1">
        <f t="array" ref="N1691">IFERROR(IF(_xlfn.SINGLE(B:B)="","",IF(R1691="Beer",SUM(LOOKUP(2,1/(Rates!$B$3:$B$5&lt;=W1691)/(Rates!$C$3:$C$5&gt;=W1691),Rates!$D$3:$D$5)*(X1691/100)*W1691),IF(R1691="Refreshment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56" t="str">
        <f t="shared" si="834"/>
        <v/>
      </c>
      <c r="P1691" s="53"/>
      <c r="Q1691" s="14" t="str">
        <f t="shared" si="835"/>
        <v/>
      </c>
      <c r="R1691" s="57" t="str">
        <f t="shared" si="836"/>
        <v/>
      </c>
      <c r="S1691" s="58" t="str">
        <f>IF(B1691="","",IF(R1691="Refreshment Beverage",VLOOKUP(VALUE(Q1691),Rates!G$15:L$19,2,0),VLOOKUP(VALUE(Q1691),Rates!G$4:L$12,2,0)))</f>
        <v/>
      </c>
      <c r="T1691" s="58" t="str">
        <f t="shared" si="837"/>
        <v/>
      </c>
      <c r="U1691" s="58" t="str">
        <f t="shared" si="838"/>
        <v/>
      </c>
      <c r="V1691" s="58" t="str">
        <f t="shared" si="839"/>
        <v/>
      </c>
      <c r="W1691" s="58" t="str">
        <f t="shared" si="840"/>
        <v/>
      </c>
      <c r="X1691" s="59" t="str">
        <f t="shared" si="841"/>
        <v/>
      </c>
      <c r="Y1691" s="60" t="str">
        <f>IF(B:B="","",IF(R1691="Refreshment Beverage",VLOOKUP(Q1691,Rates!G$15:L$19,6,0)*W1691,VLOOKUP(Q1691,Rates!G$4:L$12,6,0)*W1691))</f>
        <v/>
      </c>
      <c r="Z1691" s="60" t="str">
        <f t="shared" si="842"/>
        <v/>
      </c>
      <c r="AA1691" s="60" t="str">
        <f t="shared" si="860"/>
        <v/>
      </c>
      <c r="AB1691" s="61" t="str" cm="1">
        <f t="array" ref="AB1691">IF(_xlfn.SINGLE(B:B)="","",IF(R1691="Refreshment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61" t="str" cm="1">
        <f t="array" ref="AC1691">IF(_xlfn.SINGLE(B:B)="","",IF(R1691="Refreshment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68">
        <f>IFERROR(IF(R1691="Beer","",IF(OR(Q1691=1,Q1691=2,Q1691=3,Q1691=4),VLOOKUP(Q1691,Rates!$A$31:$B$34,2,0)*W1691,IF(V1691=1,VLOOKUP(U1691,'REB BEV MIN MKUP'!B:E,4,0),IF(V1691&gt;1,VLOOKUP(VALUE(W1691),'REB BEV MIN MKUP'!O:Q,3,0),0)))),0)</f>
        <v>0</v>
      </c>
      <c r="AE1691" s="62" t="str">
        <f t="shared" si="843"/>
        <v/>
      </c>
      <c r="AF1691" s="63" t="str">
        <f t="shared" si="844"/>
        <v/>
      </c>
      <c r="AG1691" s="64" t="str">
        <f t="shared" si="845"/>
        <v/>
      </c>
      <c r="AH1691" s="65" t="str">
        <f t="shared" si="846"/>
        <v/>
      </c>
      <c r="AI1691" s="66" t="str">
        <f>IF(AE:AE="","",IF(R1691="Refreshment Beverage",AK1691*(Rates!J$19/100),ROUND(SUM(AH1691*(Rates!$J$8/100)),4)))</f>
        <v/>
      </c>
      <c r="AJ1691" s="67" t="str">
        <f t="shared" si="847"/>
        <v/>
      </c>
      <c r="AK1691" s="22" t="str">
        <f t="shared" si="848"/>
        <v/>
      </c>
      <c r="AL1691" s="62" t="str">
        <f t="shared" si="849"/>
        <v/>
      </c>
      <c r="AM1691" s="63" t="str">
        <f>IF(AS1691="","",IF(R1691="Refreshment Beverage",ROUND(AS1691*Rates!K$19,4),ROUND(AO1691*(VLOOKUP(VALUE(Q1691),Rates!G$4:L$12,3,0)),4)))</f>
        <v/>
      </c>
      <c r="AN1691" s="68" t="str">
        <f>IF(AS1691="","",IF(R1691="Refreshment Beverage",AS1691*(Rates!J$19/100),MAX(AM1691,AB1691)))</f>
        <v/>
      </c>
      <c r="AO1691" s="69" t="str">
        <f t="shared" si="850"/>
        <v/>
      </c>
      <c r="AP1691" s="69" t="str">
        <f t="shared" si="851"/>
        <v/>
      </c>
      <c r="AQ1691" s="70" t="str">
        <f>IF(AS1691="","",IF(R1691="Refreshment Beverage",ROUND(SUM(VLOOKUP(Q:Q,Rates!G$15:L$19,3,0)*(AS1691-Y1691-Z1691-AA1691)),4),ROUND(SUM(Rates!$K$8*AS1691),4)))</f>
        <v/>
      </c>
      <c r="AR1691" s="66" t="str">
        <f t="shared" si="852"/>
        <v/>
      </c>
      <c r="AS1691" s="22" t="str">
        <f t="shared" si="853"/>
        <v/>
      </c>
      <c r="AT1691" s="62" t="str">
        <f t="shared" si="854"/>
        <v/>
      </c>
      <c r="AU1691" s="63" t="str">
        <f>IF(AX1691="","",IF(R1691="Refreshment Beverage",ROUND((BA1691-Y1691-Z1691-AA1691)*VLOOKUP(VALUE(Q1691),Rates!G$15:L$19,3,0),4),ROUND(AW1691*(VLOOKUP(VALUE(Q1691),Rates!G:L,3,0)),4)))</f>
        <v/>
      </c>
      <c r="AV1691" s="68" t="str">
        <f t="shared" si="855"/>
        <v/>
      </c>
      <c r="AW1691" s="69" t="str">
        <f t="shared" si="856"/>
        <v/>
      </c>
      <c r="AX1691" s="65" t="str">
        <f t="shared" si="857"/>
        <v/>
      </c>
      <c r="AY1691" s="70" t="str">
        <f>IF(AX1691="","",IF(R1691="Refreshment Beverage",ROUND(SUM(AX1691*Rates!K$19),4),ROUND(SUM(AX1691*(Rates!J$8/100)),4)))</f>
        <v/>
      </c>
      <c r="AZ1691" s="67" t="str">
        <f t="shared" si="858"/>
        <v/>
      </c>
      <c r="BA1691" s="22" t="str">
        <f t="shared" si="859"/>
        <v/>
      </c>
      <c r="BD1691" s="171"/>
      <c r="BE1691" s="171"/>
      <c r="BF1691" s="171"/>
      <c r="BG1691" s="171"/>
    </row>
    <row r="1692" spans="11:59" ht="12.75" customHeight="1" x14ac:dyDescent="0.3">
      <c r="K1692" s="42" t="str">
        <f t="shared" si="831"/>
        <v/>
      </c>
      <c r="L1692" s="55" t="str">
        <f t="shared" si="832"/>
        <v/>
      </c>
      <c r="M1692" s="43" t="str">
        <f t="shared" si="833"/>
        <v/>
      </c>
      <c r="N1692" s="56" t="str" cm="1">
        <f t="array" ref="N1692">IFERROR(IF(_xlfn.SINGLE(B:B)="","",IF(R1692="Beer",SUM(LOOKUP(2,1/(Rates!$B$3:$B$5&lt;=W1692)/(Rates!$C$3:$C$5&gt;=W1692),Rates!$D$3:$D$5)*(X1692/100)*W1692),IF(R1692="Refreshment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56" t="str">
        <f t="shared" si="834"/>
        <v/>
      </c>
      <c r="P1692" s="53"/>
      <c r="Q1692" s="14" t="str">
        <f t="shared" si="835"/>
        <v/>
      </c>
      <c r="R1692" s="57" t="str">
        <f t="shared" si="836"/>
        <v/>
      </c>
      <c r="S1692" s="58" t="str">
        <f>IF(B1692="","",IF(R1692="Refreshment Beverage",VLOOKUP(VALUE(Q1692),Rates!G$15:L$19,2,0),VLOOKUP(VALUE(Q1692),Rates!G$4:L$12,2,0)))</f>
        <v/>
      </c>
      <c r="T1692" s="58" t="str">
        <f t="shared" si="837"/>
        <v/>
      </c>
      <c r="U1692" s="58" t="str">
        <f t="shared" si="838"/>
        <v/>
      </c>
      <c r="V1692" s="58" t="str">
        <f t="shared" si="839"/>
        <v/>
      </c>
      <c r="W1692" s="58" t="str">
        <f t="shared" si="840"/>
        <v/>
      </c>
      <c r="X1692" s="59" t="str">
        <f t="shared" si="841"/>
        <v/>
      </c>
      <c r="Y1692" s="60" t="str">
        <f>IF(B:B="","",IF(R1692="Refreshment Beverage",VLOOKUP(Q1692,Rates!G$15:L$19,6,0)*W1692,VLOOKUP(Q1692,Rates!G$4:L$12,6,0)*W1692))</f>
        <v/>
      </c>
      <c r="Z1692" s="60" t="str">
        <f t="shared" si="842"/>
        <v/>
      </c>
      <c r="AA1692" s="60" t="str">
        <f t="shared" si="860"/>
        <v/>
      </c>
      <c r="AB1692" s="61" t="str" cm="1">
        <f t="array" ref="AB1692">IF(_xlfn.SINGLE(B:B)="","",IF(R1692="Refreshment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61" t="str" cm="1">
        <f t="array" ref="AC1692">IF(_xlfn.SINGLE(B:B)="","",IF(R1692="Refreshment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68">
        <f>IFERROR(IF(R1692="Beer","",IF(OR(Q1692=1,Q1692=2,Q1692=3,Q1692=4),VLOOKUP(Q1692,Rates!$A$31:$B$34,2,0)*W1692,IF(V1692=1,VLOOKUP(U1692,'REB BEV MIN MKUP'!B:E,4,0),IF(V1692&gt;1,VLOOKUP(VALUE(W1692),'REB BEV MIN MKUP'!O:Q,3,0),0)))),0)</f>
        <v>0</v>
      </c>
      <c r="AE1692" s="62" t="str">
        <f t="shared" si="843"/>
        <v/>
      </c>
      <c r="AF1692" s="63" t="str">
        <f t="shared" si="844"/>
        <v/>
      </c>
      <c r="AG1692" s="64" t="str">
        <f t="shared" si="845"/>
        <v/>
      </c>
      <c r="AH1692" s="65" t="str">
        <f t="shared" si="846"/>
        <v/>
      </c>
      <c r="AI1692" s="66" t="str">
        <f>IF(AE:AE="","",IF(R1692="Refreshment Beverage",AK1692*(Rates!J$19/100),ROUND(SUM(AH1692*(Rates!$J$8/100)),4)))</f>
        <v/>
      </c>
      <c r="AJ1692" s="67" t="str">
        <f t="shared" si="847"/>
        <v/>
      </c>
      <c r="AK1692" s="22" t="str">
        <f t="shared" si="848"/>
        <v/>
      </c>
      <c r="AL1692" s="62" t="str">
        <f t="shared" si="849"/>
        <v/>
      </c>
      <c r="AM1692" s="63" t="str">
        <f>IF(AS1692="","",IF(R1692="Refreshment Beverage",ROUND(AS1692*Rates!K$19,4),ROUND(AO1692*(VLOOKUP(VALUE(Q1692),Rates!G$4:L$12,3,0)),4)))</f>
        <v/>
      </c>
      <c r="AN1692" s="68" t="str">
        <f>IF(AS1692="","",IF(R1692="Refreshment Beverage",AS1692*(Rates!J$19/100),MAX(AM1692,AB1692)))</f>
        <v/>
      </c>
      <c r="AO1692" s="69" t="str">
        <f t="shared" si="850"/>
        <v/>
      </c>
      <c r="AP1692" s="69" t="str">
        <f t="shared" si="851"/>
        <v/>
      </c>
      <c r="AQ1692" s="70" t="str">
        <f>IF(AS1692="","",IF(R1692="Refreshment Beverage",ROUND(SUM(VLOOKUP(Q:Q,Rates!G$15:L$19,3,0)*(AS1692-Y1692-Z1692-AA1692)),4),ROUND(SUM(Rates!$K$8*AS1692),4)))</f>
        <v/>
      </c>
      <c r="AR1692" s="66" t="str">
        <f t="shared" si="852"/>
        <v/>
      </c>
      <c r="AS1692" s="22" t="str">
        <f t="shared" si="853"/>
        <v/>
      </c>
      <c r="AT1692" s="62" t="str">
        <f t="shared" si="854"/>
        <v/>
      </c>
      <c r="AU1692" s="63" t="str">
        <f>IF(AX1692="","",IF(R1692="Refreshment Beverage",ROUND((BA1692-Y1692-Z1692-AA1692)*VLOOKUP(VALUE(Q1692),Rates!G$15:L$19,3,0),4),ROUND(AW1692*(VLOOKUP(VALUE(Q1692),Rates!G:L,3,0)),4)))</f>
        <v/>
      </c>
      <c r="AV1692" s="68" t="str">
        <f t="shared" si="855"/>
        <v/>
      </c>
      <c r="AW1692" s="69" t="str">
        <f t="shared" si="856"/>
        <v/>
      </c>
      <c r="AX1692" s="65" t="str">
        <f t="shared" si="857"/>
        <v/>
      </c>
      <c r="AY1692" s="70" t="str">
        <f>IF(AX1692="","",IF(R1692="Refreshment Beverage",ROUND(SUM(AX1692*Rates!K$19),4),ROUND(SUM(AX1692*(Rates!J$8/100)),4)))</f>
        <v/>
      </c>
      <c r="AZ1692" s="67" t="str">
        <f t="shared" si="858"/>
        <v/>
      </c>
      <c r="BA1692" s="22" t="str">
        <f t="shared" si="859"/>
        <v/>
      </c>
      <c r="BD1692" s="171"/>
      <c r="BE1692" s="171"/>
      <c r="BF1692" s="171"/>
      <c r="BG1692" s="171"/>
    </row>
    <row r="1693" spans="11:59" ht="12.75" customHeight="1" x14ac:dyDescent="0.3">
      <c r="K1693" s="42" t="str">
        <f t="shared" si="831"/>
        <v/>
      </c>
      <c r="L1693" s="55" t="str">
        <f t="shared" si="832"/>
        <v/>
      </c>
      <c r="M1693" s="43" t="str">
        <f t="shared" si="833"/>
        <v/>
      </c>
      <c r="N1693" s="56" t="str" cm="1">
        <f t="array" ref="N1693">IFERROR(IF(_xlfn.SINGLE(B:B)="","",IF(R1693="Beer",SUM(LOOKUP(2,1/(Rates!$B$3:$B$5&lt;=W1693)/(Rates!$C$3:$C$5&gt;=W1693),Rates!$D$3:$D$5)*(X1693/100)*W1693),IF(R1693="Refreshment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56" t="str">
        <f t="shared" si="834"/>
        <v/>
      </c>
      <c r="P1693" s="53"/>
      <c r="Q1693" s="14" t="str">
        <f t="shared" si="835"/>
        <v/>
      </c>
      <c r="R1693" s="57" t="str">
        <f t="shared" si="836"/>
        <v/>
      </c>
      <c r="S1693" s="58" t="str">
        <f>IF(B1693="","",IF(R1693="Refreshment Beverage",VLOOKUP(VALUE(Q1693),Rates!G$15:L$19,2,0),VLOOKUP(VALUE(Q1693),Rates!G$4:L$12,2,0)))</f>
        <v/>
      </c>
      <c r="T1693" s="58" t="str">
        <f t="shared" si="837"/>
        <v/>
      </c>
      <c r="U1693" s="58" t="str">
        <f t="shared" si="838"/>
        <v/>
      </c>
      <c r="V1693" s="58" t="str">
        <f t="shared" si="839"/>
        <v/>
      </c>
      <c r="W1693" s="58" t="str">
        <f t="shared" si="840"/>
        <v/>
      </c>
      <c r="X1693" s="59" t="str">
        <f t="shared" si="841"/>
        <v/>
      </c>
      <c r="Y1693" s="60" t="str">
        <f>IF(B:B="","",IF(R1693="Refreshment Beverage",VLOOKUP(Q1693,Rates!G$15:L$19,6,0)*W1693,VLOOKUP(Q1693,Rates!G$4:L$12,6,0)*W1693))</f>
        <v/>
      </c>
      <c r="Z1693" s="60" t="str">
        <f t="shared" si="842"/>
        <v/>
      </c>
      <c r="AA1693" s="60" t="str">
        <f t="shared" si="860"/>
        <v/>
      </c>
      <c r="AB1693" s="61" t="str" cm="1">
        <f t="array" ref="AB1693">IF(_xlfn.SINGLE(B:B)="","",IF(R1693="Refreshment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61" t="str" cm="1">
        <f t="array" ref="AC1693">IF(_xlfn.SINGLE(B:B)="","",IF(R1693="Refreshment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68">
        <f>IFERROR(IF(R1693="Beer","",IF(OR(Q1693=1,Q1693=2,Q1693=3,Q1693=4),VLOOKUP(Q1693,Rates!$A$31:$B$34,2,0)*W1693,IF(V1693=1,VLOOKUP(U1693,'REB BEV MIN MKUP'!B:E,4,0),IF(V1693&gt;1,VLOOKUP(VALUE(W1693),'REB BEV MIN MKUP'!O:Q,3,0),0)))),0)</f>
        <v>0</v>
      </c>
      <c r="AE1693" s="62" t="str">
        <f t="shared" si="843"/>
        <v/>
      </c>
      <c r="AF1693" s="63" t="str">
        <f t="shared" si="844"/>
        <v/>
      </c>
      <c r="AG1693" s="64" t="str">
        <f t="shared" si="845"/>
        <v/>
      </c>
      <c r="AH1693" s="65" t="str">
        <f t="shared" si="846"/>
        <v/>
      </c>
      <c r="AI1693" s="66" t="str">
        <f>IF(AE:AE="","",IF(R1693="Refreshment Beverage",AK1693*(Rates!J$19/100),ROUND(SUM(AH1693*(Rates!$J$8/100)),4)))</f>
        <v/>
      </c>
      <c r="AJ1693" s="67" t="str">
        <f t="shared" si="847"/>
        <v/>
      </c>
      <c r="AK1693" s="22" t="str">
        <f t="shared" si="848"/>
        <v/>
      </c>
      <c r="AL1693" s="62" t="str">
        <f t="shared" si="849"/>
        <v/>
      </c>
      <c r="AM1693" s="63" t="str">
        <f>IF(AS1693="","",IF(R1693="Refreshment Beverage",ROUND(AS1693*Rates!K$19,4),ROUND(AO1693*(VLOOKUP(VALUE(Q1693),Rates!G$4:L$12,3,0)),4)))</f>
        <v/>
      </c>
      <c r="AN1693" s="68" t="str">
        <f>IF(AS1693="","",IF(R1693="Refreshment Beverage",AS1693*(Rates!J$19/100),MAX(AM1693,AB1693)))</f>
        <v/>
      </c>
      <c r="AO1693" s="69" t="str">
        <f t="shared" si="850"/>
        <v/>
      </c>
      <c r="AP1693" s="69" t="str">
        <f t="shared" si="851"/>
        <v/>
      </c>
      <c r="AQ1693" s="70" t="str">
        <f>IF(AS1693="","",IF(R1693="Refreshment Beverage",ROUND(SUM(VLOOKUP(Q:Q,Rates!G$15:L$19,3,0)*(AS1693-Y1693-Z1693-AA1693)),4),ROUND(SUM(Rates!$K$8*AS1693),4)))</f>
        <v/>
      </c>
      <c r="AR1693" s="66" t="str">
        <f t="shared" si="852"/>
        <v/>
      </c>
      <c r="AS1693" s="22" t="str">
        <f t="shared" si="853"/>
        <v/>
      </c>
      <c r="AT1693" s="62" t="str">
        <f t="shared" si="854"/>
        <v/>
      </c>
      <c r="AU1693" s="63" t="str">
        <f>IF(AX1693="","",IF(R1693="Refreshment Beverage",ROUND((BA1693-Y1693-Z1693-AA1693)*VLOOKUP(VALUE(Q1693),Rates!G$15:L$19,3,0),4),ROUND(AW1693*(VLOOKUP(VALUE(Q1693),Rates!G:L,3,0)),4)))</f>
        <v/>
      </c>
      <c r="AV1693" s="68" t="str">
        <f t="shared" si="855"/>
        <v/>
      </c>
      <c r="AW1693" s="69" t="str">
        <f t="shared" si="856"/>
        <v/>
      </c>
      <c r="AX1693" s="65" t="str">
        <f t="shared" si="857"/>
        <v/>
      </c>
      <c r="AY1693" s="70" t="str">
        <f>IF(AX1693="","",IF(R1693="Refreshment Beverage",ROUND(SUM(AX1693*Rates!K$19),4),ROUND(SUM(AX1693*(Rates!J$8/100)),4)))</f>
        <v/>
      </c>
      <c r="AZ1693" s="67" t="str">
        <f t="shared" si="858"/>
        <v/>
      </c>
      <c r="BA1693" s="22" t="str">
        <f t="shared" si="859"/>
        <v/>
      </c>
      <c r="BD1693" s="171"/>
      <c r="BE1693" s="171"/>
      <c r="BF1693" s="171"/>
      <c r="BG1693" s="171"/>
    </row>
    <row r="1694" spans="11:59" ht="12.75" customHeight="1" x14ac:dyDescent="0.3">
      <c r="K1694" s="42" t="str">
        <f t="shared" si="831"/>
        <v/>
      </c>
      <c r="L1694" s="55" t="str">
        <f t="shared" si="832"/>
        <v/>
      </c>
      <c r="M1694" s="43" t="str">
        <f t="shared" si="833"/>
        <v/>
      </c>
      <c r="N1694" s="56" t="str" cm="1">
        <f t="array" ref="N1694">IFERROR(IF(_xlfn.SINGLE(B:B)="","",IF(R1694="Beer",SUM(LOOKUP(2,1/(Rates!$B$3:$B$5&lt;=W1694)/(Rates!$C$3:$C$5&gt;=W1694),Rates!$D$3:$D$5)*(X1694/100)*W1694),IF(R1694="Refreshment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56" t="str">
        <f t="shared" si="834"/>
        <v/>
      </c>
      <c r="P1694" s="53"/>
      <c r="Q1694" s="14" t="str">
        <f t="shared" si="835"/>
        <v/>
      </c>
      <c r="R1694" s="57" t="str">
        <f t="shared" si="836"/>
        <v/>
      </c>
      <c r="S1694" s="58" t="str">
        <f>IF(B1694="","",IF(R1694="Refreshment Beverage",VLOOKUP(VALUE(Q1694),Rates!G$15:L$19,2,0),VLOOKUP(VALUE(Q1694),Rates!G$4:L$12,2,0)))</f>
        <v/>
      </c>
      <c r="T1694" s="58" t="str">
        <f t="shared" si="837"/>
        <v/>
      </c>
      <c r="U1694" s="58" t="str">
        <f t="shared" si="838"/>
        <v/>
      </c>
      <c r="V1694" s="58" t="str">
        <f t="shared" si="839"/>
        <v/>
      </c>
      <c r="W1694" s="58" t="str">
        <f t="shared" si="840"/>
        <v/>
      </c>
      <c r="X1694" s="59" t="str">
        <f t="shared" si="841"/>
        <v/>
      </c>
      <c r="Y1694" s="60" t="str">
        <f>IF(B:B="","",IF(R1694="Refreshment Beverage",VLOOKUP(Q1694,Rates!G$15:L$19,6,0)*W1694,VLOOKUP(Q1694,Rates!G$4:L$12,6,0)*W1694))</f>
        <v/>
      </c>
      <c r="Z1694" s="60" t="str">
        <f t="shared" si="842"/>
        <v/>
      </c>
      <c r="AA1694" s="60" t="str">
        <f t="shared" si="860"/>
        <v/>
      </c>
      <c r="AB1694" s="61" t="str" cm="1">
        <f t="array" ref="AB1694">IF(_xlfn.SINGLE(B:B)="","",IF(R1694="Refreshment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61" t="str" cm="1">
        <f t="array" ref="AC1694">IF(_xlfn.SINGLE(B:B)="","",IF(R1694="Refreshment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68">
        <f>IFERROR(IF(R1694="Beer","",IF(OR(Q1694=1,Q1694=2,Q1694=3,Q1694=4),VLOOKUP(Q1694,Rates!$A$31:$B$34,2,0)*W1694,IF(V1694=1,VLOOKUP(U1694,'REB BEV MIN MKUP'!B:E,4,0),IF(V1694&gt;1,VLOOKUP(VALUE(W1694),'REB BEV MIN MKUP'!O:Q,3,0),0)))),0)</f>
        <v>0</v>
      </c>
      <c r="AE1694" s="62" t="str">
        <f t="shared" si="843"/>
        <v/>
      </c>
      <c r="AF1694" s="63" t="str">
        <f t="shared" si="844"/>
        <v/>
      </c>
      <c r="AG1694" s="64" t="str">
        <f t="shared" si="845"/>
        <v/>
      </c>
      <c r="AH1694" s="65" t="str">
        <f t="shared" si="846"/>
        <v/>
      </c>
      <c r="AI1694" s="66" t="str">
        <f>IF(AE:AE="","",IF(R1694="Refreshment Beverage",AK1694*(Rates!J$19/100),ROUND(SUM(AH1694*(Rates!$J$8/100)),4)))</f>
        <v/>
      </c>
      <c r="AJ1694" s="67" t="str">
        <f t="shared" si="847"/>
        <v/>
      </c>
      <c r="AK1694" s="22" t="str">
        <f t="shared" si="848"/>
        <v/>
      </c>
      <c r="AL1694" s="62" t="str">
        <f t="shared" si="849"/>
        <v/>
      </c>
      <c r="AM1694" s="63" t="str">
        <f>IF(AS1694="","",IF(R1694="Refreshment Beverage",ROUND(AS1694*Rates!K$19,4),ROUND(AO1694*(VLOOKUP(VALUE(Q1694),Rates!G$4:L$12,3,0)),4)))</f>
        <v/>
      </c>
      <c r="AN1694" s="68" t="str">
        <f>IF(AS1694="","",IF(R1694="Refreshment Beverage",AS1694*(Rates!J$19/100),MAX(AM1694,AB1694)))</f>
        <v/>
      </c>
      <c r="AO1694" s="69" t="str">
        <f t="shared" si="850"/>
        <v/>
      </c>
      <c r="AP1694" s="69" t="str">
        <f t="shared" si="851"/>
        <v/>
      </c>
      <c r="AQ1694" s="70" t="str">
        <f>IF(AS1694="","",IF(R1694="Refreshment Beverage",ROUND(SUM(VLOOKUP(Q:Q,Rates!G$15:L$19,3,0)*(AS1694-Y1694-Z1694-AA1694)),4),ROUND(SUM(Rates!$K$8*AS1694),4)))</f>
        <v/>
      </c>
      <c r="AR1694" s="66" t="str">
        <f t="shared" si="852"/>
        <v/>
      </c>
      <c r="AS1694" s="22" t="str">
        <f t="shared" si="853"/>
        <v/>
      </c>
      <c r="AT1694" s="62" t="str">
        <f t="shared" si="854"/>
        <v/>
      </c>
      <c r="AU1694" s="63" t="str">
        <f>IF(AX1694="","",IF(R1694="Refreshment Beverage",ROUND((BA1694-Y1694-Z1694-AA1694)*VLOOKUP(VALUE(Q1694),Rates!G$15:L$19,3,0),4),ROUND(AW1694*(VLOOKUP(VALUE(Q1694),Rates!G:L,3,0)),4)))</f>
        <v/>
      </c>
      <c r="AV1694" s="68" t="str">
        <f t="shared" si="855"/>
        <v/>
      </c>
      <c r="AW1694" s="69" t="str">
        <f t="shared" si="856"/>
        <v/>
      </c>
      <c r="AX1694" s="65" t="str">
        <f t="shared" si="857"/>
        <v/>
      </c>
      <c r="AY1694" s="70" t="str">
        <f>IF(AX1694="","",IF(R1694="Refreshment Beverage",ROUND(SUM(AX1694*Rates!K$19),4),ROUND(SUM(AX1694*(Rates!J$8/100)),4)))</f>
        <v/>
      </c>
      <c r="AZ1694" s="67" t="str">
        <f t="shared" si="858"/>
        <v/>
      </c>
      <c r="BA1694" s="22" t="str">
        <f t="shared" si="859"/>
        <v/>
      </c>
      <c r="BD1694" s="171"/>
      <c r="BE1694" s="171"/>
      <c r="BF1694" s="171"/>
      <c r="BG1694" s="171"/>
    </row>
    <row r="1695" spans="11:59" ht="12.75" customHeight="1" x14ac:dyDescent="0.3">
      <c r="K1695" s="42" t="str">
        <f t="shared" si="831"/>
        <v/>
      </c>
      <c r="L1695" s="55" t="str">
        <f t="shared" si="832"/>
        <v/>
      </c>
      <c r="M1695" s="43" t="str">
        <f t="shared" si="833"/>
        <v/>
      </c>
      <c r="N1695" s="56" t="str" cm="1">
        <f t="array" ref="N1695">IFERROR(IF(_xlfn.SINGLE(B:B)="","",IF(R1695="Beer",SUM(LOOKUP(2,1/(Rates!$B$3:$B$5&lt;=W1695)/(Rates!$C$3:$C$5&gt;=W1695),Rates!$D$3:$D$5)*(X1695/100)*W1695),IF(R1695="Refreshment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56" t="str">
        <f t="shared" si="834"/>
        <v/>
      </c>
      <c r="P1695" s="53"/>
      <c r="Q1695" s="14" t="str">
        <f t="shared" si="835"/>
        <v/>
      </c>
      <c r="R1695" s="57" t="str">
        <f t="shared" si="836"/>
        <v/>
      </c>
      <c r="S1695" s="58" t="str">
        <f>IF(B1695="","",IF(R1695="Refreshment Beverage",VLOOKUP(VALUE(Q1695),Rates!G$15:L$19,2,0),VLOOKUP(VALUE(Q1695),Rates!G$4:L$12,2,0)))</f>
        <v/>
      </c>
      <c r="T1695" s="58" t="str">
        <f t="shared" si="837"/>
        <v/>
      </c>
      <c r="U1695" s="58" t="str">
        <f t="shared" si="838"/>
        <v/>
      </c>
      <c r="V1695" s="58" t="str">
        <f t="shared" si="839"/>
        <v/>
      </c>
      <c r="W1695" s="58" t="str">
        <f t="shared" si="840"/>
        <v/>
      </c>
      <c r="X1695" s="59" t="str">
        <f t="shared" si="841"/>
        <v/>
      </c>
      <c r="Y1695" s="60" t="str">
        <f>IF(B:B="","",IF(R1695="Refreshment Beverage",VLOOKUP(Q1695,Rates!G$15:L$19,6,0)*W1695,VLOOKUP(Q1695,Rates!G$4:L$12,6,0)*W1695))</f>
        <v/>
      </c>
      <c r="Z1695" s="60" t="str">
        <f t="shared" si="842"/>
        <v/>
      </c>
      <c r="AA1695" s="60" t="str">
        <f t="shared" si="860"/>
        <v/>
      </c>
      <c r="AB1695" s="61" t="str" cm="1">
        <f t="array" ref="AB1695">IF(_xlfn.SINGLE(B:B)="","",IF(R1695="Refreshment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61" t="str" cm="1">
        <f t="array" ref="AC1695">IF(_xlfn.SINGLE(B:B)="","",IF(R1695="Refreshment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68">
        <f>IFERROR(IF(R1695="Beer","",IF(OR(Q1695=1,Q1695=2,Q1695=3,Q1695=4),VLOOKUP(Q1695,Rates!$A$31:$B$34,2,0)*W1695,IF(V1695=1,VLOOKUP(U1695,'REB BEV MIN MKUP'!B:E,4,0),IF(V1695&gt;1,VLOOKUP(VALUE(W1695),'REB BEV MIN MKUP'!O:Q,3,0),0)))),0)</f>
        <v>0</v>
      </c>
      <c r="AE1695" s="62" t="str">
        <f t="shared" si="843"/>
        <v/>
      </c>
      <c r="AF1695" s="63" t="str">
        <f t="shared" si="844"/>
        <v/>
      </c>
      <c r="AG1695" s="64" t="str">
        <f t="shared" si="845"/>
        <v/>
      </c>
      <c r="AH1695" s="65" t="str">
        <f t="shared" si="846"/>
        <v/>
      </c>
      <c r="AI1695" s="66" t="str">
        <f>IF(AE:AE="","",IF(R1695="Refreshment Beverage",AK1695*(Rates!J$19/100),ROUND(SUM(AH1695*(Rates!$J$8/100)),4)))</f>
        <v/>
      </c>
      <c r="AJ1695" s="67" t="str">
        <f t="shared" si="847"/>
        <v/>
      </c>
      <c r="AK1695" s="22" t="str">
        <f t="shared" si="848"/>
        <v/>
      </c>
      <c r="AL1695" s="62" t="str">
        <f t="shared" si="849"/>
        <v/>
      </c>
      <c r="AM1695" s="63" t="str">
        <f>IF(AS1695="","",IF(R1695="Refreshment Beverage",ROUND(AS1695*Rates!K$19,4),ROUND(AO1695*(VLOOKUP(VALUE(Q1695),Rates!G$4:L$12,3,0)),4)))</f>
        <v/>
      </c>
      <c r="AN1695" s="68" t="str">
        <f>IF(AS1695="","",IF(R1695="Refreshment Beverage",AS1695*(Rates!J$19/100),MAX(AM1695,AB1695)))</f>
        <v/>
      </c>
      <c r="AO1695" s="69" t="str">
        <f t="shared" si="850"/>
        <v/>
      </c>
      <c r="AP1695" s="69" t="str">
        <f t="shared" si="851"/>
        <v/>
      </c>
      <c r="AQ1695" s="70" t="str">
        <f>IF(AS1695="","",IF(R1695="Refreshment Beverage",ROUND(SUM(VLOOKUP(Q:Q,Rates!G$15:L$19,3,0)*(AS1695-Y1695-Z1695-AA1695)),4),ROUND(SUM(Rates!$K$8*AS1695),4)))</f>
        <v/>
      </c>
      <c r="AR1695" s="66" t="str">
        <f t="shared" si="852"/>
        <v/>
      </c>
      <c r="AS1695" s="22" t="str">
        <f t="shared" si="853"/>
        <v/>
      </c>
      <c r="AT1695" s="62" t="str">
        <f t="shared" si="854"/>
        <v/>
      </c>
      <c r="AU1695" s="63" t="str">
        <f>IF(AX1695="","",IF(R1695="Refreshment Beverage",ROUND((BA1695-Y1695-Z1695-AA1695)*VLOOKUP(VALUE(Q1695),Rates!G$15:L$19,3,0),4),ROUND(AW1695*(VLOOKUP(VALUE(Q1695),Rates!G:L,3,0)),4)))</f>
        <v/>
      </c>
      <c r="AV1695" s="68" t="str">
        <f t="shared" si="855"/>
        <v/>
      </c>
      <c r="AW1695" s="69" t="str">
        <f t="shared" si="856"/>
        <v/>
      </c>
      <c r="AX1695" s="65" t="str">
        <f t="shared" si="857"/>
        <v/>
      </c>
      <c r="AY1695" s="70" t="str">
        <f>IF(AX1695="","",IF(R1695="Refreshment Beverage",ROUND(SUM(AX1695*Rates!K$19),4),ROUND(SUM(AX1695*(Rates!J$8/100)),4)))</f>
        <v/>
      </c>
      <c r="AZ1695" s="67" t="str">
        <f t="shared" si="858"/>
        <v/>
      </c>
      <c r="BA1695" s="22" t="str">
        <f t="shared" si="859"/>
        <v/>
      </c>
      <c r="BD1695" s="171"/>
      <c r="BE1695" s="171"/>
      <c r="BF1695" s="171"/>
      <c r="BG1695" s="171"/>
    </row>
    <row r="1696" spans="11:59" ht="12.75" customHeight="1" x14ac:dyDescent="0.3">
      <c r="K1696" s="42" t="str">
        <f t="shared" si="831"/>
        <v/>
      </c>
      <c r="L1696" s="55" t="str">
        <f t="shared" si="832"/>
        <v/>
      </c>
      <c r="M1696" s="43" t="str">
        <f t="shared" si="833"/>
        <v/>
      </c>
      <c r="N1696" s="56" t="str" cm="1">
        <f t="array" ref="N1696">IFERROR(IF(_xlfn.SINGLE(B:B)="","",IF(R1696="Beer",SUM(LOOKUP(2,1/(Rates!$B$3:$B$5&lt;=W1696)/(Rates!$C$3:$C$5&gt;=W1696),Rates!$D$3:$D$5)*(X1696/100)*W1696),IF(R1696="Refreshment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56" t="str">
        <f t="shared" si="834"/>
        <v/>
      </c>
      <c r="P1696" s="53"/>
      <c r="Q1696" s="14" t="str">
        <f t="shared" si="835"/>
        <v/>
      </c>
      <c r="R1696" s="57" t="str">
        <f t="shared" si="836"/>
        <v/>
      </c>
      <c r="S1696" s="58" t="str">
        <f>IF(B1696="","",IF(R1696="Refreshment Beverage",VLOOKUP(VALUE(Q1696),Rates!G$15:L$19,2,0),VLOOKUP(VALUE(Q1696),Rates!G$4:L$12,2,0)))</f>
        <v/>
      </c>
      <c r="T1696" s="58" t="str">
        <f t="shared" si="837"/>
        <v/>
      </c>
      <c r="U1696" s="58" t="str">
        <f t="shared" si="838"/>
        <v/>
      </c>
      <c r="V1696" s="58" t="str">
        <f t="shared" si="839"/>
        <v/>
      </c>
      <c r="W1696" s="58" t="str">
        <f t="shared" si="840"/>
        <v/>
      </c>
      <c r="X1696" s="59" t="str">
        <f t="shared" si="841"/>
        <v/>
      </c>
      <c r="Y1696" s="60" t="str">
        <f>IF(B:B="","",IF(R1696="Refreshment Beverage",VLOOKUP(Q1696,Rates!G$15:L$19,6,0)*W1696,VLOOKUP(Q1696,Rates!G$4:L$12,6,0)*W1696))</f>
        <v/>
      </c>
      <c r="Z1696" s="60" t="str">
        <f t="shared" si="842"/>
        <v/>
      </c>
      <c r="AA1696" s="60" t="str">
        <f t="shared" si="860"/>
        <v/>
      </c>
      <c r="AB1696" s="61" t="str" cm="1">
        <f t="array" ref="AB1696">IF(_xlfn.SINGLE(B:B)="","",IF(R1696="Refreshment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61" t="str" cm="1">
        <f t="array" ref="AC1696">IF(_xlfn.SINGLE(B:B)="","",IF(R1696="Refreshment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68">
        <f>IFERROR(IF(R1696="Beer","",IF(OR(Q1696=1,Q1696=2,Q1696=3,Q1696=4),VLOOKUP(Q1696,Rates!$A$31:$B$34,2,0)*W1696,IF(V1696=1,VLOOKUP(U1696,'REB BEV MIN MKUP'!B:E,4,0),IF(V1696&gt;1,VLOOKUP(VALUE(W1696),'REB BEV MIN MKUP'!O:Q,3,0),0)))),0)</f>
        <v>0</v>
      </c>
      <c r="AE1696" s="62" t="str">
        <f t="shared" si="843"/>
        <v/>
      </c>
      <c r="AF1696" s="63" t="str">
        <f t="shared" si="844"/>
        <v/>
      </c>
      <c r="AG1696" s="64" t="str">
        <f t="shared" si="845"/>
        <v/>
      </c>
      <c r="AH1696" s="65" t="str">
        <f t="shared" si="846"/>
        <v/>
      </c>
      <c r="AI1696" s="66" t="str">
        <f>IF(AE:AE="","",IF(R1696="Refreshment Beverage",AK1696*(Rates!J$19/100),ROUND(SUM(AH1696*(Rates!$J$8/100)),4)))</f>
        <v/>
      </c>
      <c r="AJ1696" s="67" t="str">
        <f t="shared" si="847"/>
        <v/>
      </c>
      <c r="AK1696" s="22" t="str">
        <f t="shared" si="848"/>
        <v/>
      </c>
      <c r="AL1696" s="62" t="str">
        <f t="shared" si="849"/>
        <v/>
      </c>
      <c r="AM1696" s="63" t="str">
        <f>IF(AS1696="","",IF(R1696="Refreshment Beverage",ROUND(AS1696*Rates!K$19,4),ROUND(AO1696*(VLOOKUP(VALUE(Q1696),Rates!G$4:L$12,3,0)),4)))</f>
        <v/>
      </c>
      <c r="AN1696" s="68" t="str">
        <f>IF(AS1696="","",IF(R1696="Refreshment Beverage",AS1696*(Rates!J$19/100),MAX(AM1696,AB1696)))</f>
        <v/>
      </c>
      <c r="AO1696" s="69" t="str">
        <f t="shared" si="850"/>
        <v/>
      </c>
      <c r="AP1696" s="69" t="str">
        <f t="shared" si="851"/>
        <v/>
      </c>
      <c r="AQ1696" s="70" t="str">
        <f>IF(AS1696="","",IF(R1696="Refreshment Beverage",ROUND(SUM(VLOOKUP(Q:Q,Rates!G$15:L$19,3,0)*(AS1696-Y1696-Z1696-AA1696)),4),ROUND(SUM(Rates!$K$8*AS1696),4)))</f>
        <v/>
      </c>
      <c r="AR1696" s="66" t="str">
        <f t="shared" si="852"/>
        <v/>
      </c>
      <c r="AS1696" s="22" t="str">
        <f t="shared" si="853"/>
        <v/>
      </c>
      <c r="AT1696" s="62" t="str">
        <f t="shared" si="854"/>
        <v/>
      </c>
      <c r="AU1696" s="63" t="str">
        <f>IF(AX1696="","",IF(R1696="Refreshment Beverage",ROUND((BA1696-Y1696-Z1696-AA1696)*VLOOKUP(VALUE(Q1696),Rates!G$15:L$19,3,0),4),ROUND(AW1696*(VLOOKUP(VALUE(Q1696),Rates!G:L,3,0)),4)))</f>
        <v/>
      </c>
      <c r="AV1696" s="68" t="str">
        <f t="shared" si="855"/>
        <v/>
      </c>
      <c r="AW1696" s="69" t="str">
        <f t="shared" si="856"/>
        <v/>
      </c>
      <c r="AX1696" s="65" t="str">
        <f t="shared" si="857"/>
        <v/>
      </c>
      <c r="AY1696" s="70" t="str">
        <f>IF(AX1696="","",IF(R1696="Refreshment Beverage",ROUND(SUM(AX1696*Rates!K$19),4),ROUND(SUM(AX1696*(Rates!J$8/100)),4)))</f>
        <v/>
      </c>
      <c r="AZ1696" s="67" t="str">
        <f t="shared" si="858"/>
        <v/>
      </c>
      <c r="BA1696" s="22" t="str">
        <f t="shared" si="859"/>
        <v/>
      </c>
      <c r="BD1696" s="171"/>
      <c r="BE1696" s="171"/>
      <c r="BF1696" s="171"/>
      <c r="BG1696" s="171"/>
    </row>
    <row r="1697" spans="11:59" ht="12.75" customHeight="1" x14ac:dyDescent="0.3">
      <c r="K1697" s="42" t="str">
        <f t="shared" si="831"/>
        <v/>
      </c>
      <c r="L1697" s="55" t="str">
        <f t="shared" si="832"/>
        <v/>
      </c>
      <c r="M1697" s="43" t="str">
        <f t="shared" si="833"/>
        <v/>
      </c>
      <c r="N1697" s="56" t="str" cm="1">
        <f t="array" ref="N1697">IFERROR(IF(_xlfn.SINGLE(B:B)="","",IF(R1697="Beer",SUM(LOOKUP(2,1/(Rates!$B$3:$B$5&lt;=W1697)/(Rates!$C$3:$C$5&gt;=W1697),Rates!$D$3:$D$5)*(X1697/100)*W1697),IF(R1697="Refreshment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56" t="str">
        <f t="shared" si="834"/>
        <v/>
      </c>
      <c r="P1697" s="53"/>
      <c r="Q1697" s="14" t="str">
        <f t="shared" si="835"/>
        <v/>
      </c>
      <c r="R1697" s="57" t="str">
        <f t="shared" si="836"/>
        <v/>
      </c>
      <c r="S1697" s="58" t="str">
        <f>IF(B1697="","",IF(R1697="Refreshment Beverage",VLOOKUP(VALUE(Q1697),Rates!G$15:L$19,2,0),VLOOKUP(VALUE(Q1697),Rates!G$4:L$12,2,0)))</f>
        <v/>
      </c>
      <c r="T1697" s="58" t="str">
        <f t="shared" si="837"/>
        <v/>
      </c>
      <c r="U1697" s="58" t="str">
        <f t="shared" si="838"/>
        <v/>
      </c>
      <c r="V1697" s="58" t="str">
        <f t="shared" si="839"/>
        <v/>
      </c>
      <c r="W1697" s="58" t="str">
        <f t="shared" si="840"/>
        <v/>
      </c>
      <c r="X1697" s="59" t="str">
        <f t="shared" si="841"/>
        <v/>
      </c>
      <c r="Y1697" s="60" t="str">
        <f>IF(B:B="","",IF(R1697="Refreshment Beverage",VLOOKUP(Q1697,Rates!G$15:L$19,6,0)*W1697,VLOOKUP(Q1697,Rates!G$4:L$12,6,0)*W1697))</f>
        <v/>
      </c>
      <c r="Z1697" s="60" t="str">
        <f t="shared" si="842"/>
        <v/>
      </c>
      <c r="AA1697" s="60" t="str">
        <f t="shared" si="860"/>
        <v/>
      </c>
      <c r="AB1697" s="61" t="str" cm="1">
        <f t="array" ref="AB1697">IF(_xlfn.SINGLE(B:B)="","",IF(R1697="Refreshment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61" t="str" cm="1">
        <f t="array" ref="AC1697">IF(_xlfn.SINGLE(B:B)="","",IF(R1697="Refreshment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68">
        <f>IFERROR(IF(R1697="Beer","",IF(OR(Q1697=1,Q1697=2,Q1697=3,Q1697=4),VLOOKUP(Q1697,Rates!$A$31:$B$34,2,0)*W1697,IF(V1697=1,VLOOKUP(U1697,'REB BEV MIN MKUP'!B:E,4,0),IF(V1697&gt;1,VLOOKUP(VALUE(W1697),'REB BEV MIN MKUP'!O:Q,3,0),0)))),0)</f>
        <v>0</v>
      </c>
      <c r="AE1697" s="62" t="str">
        <f t="shared" si="843"/>
        <v/>
      </c>
      <c r="AF1697" s="63" t="str">
        <f t="shared" si="844"/>
        <v/>
      </c>
      <c r="AG1697" s="64" t="str">
        <f t="shared" si="845"/>
        <v/>
      </c>
      <c r="AH1697" s="65" t="str">
        <f t="shared" si="846"/>
        <v/>
      </c>
      <c r="AI1697" s="66" t="str">
        <f>IF(AE:AE="","",IF(R1697="Refreshment Beverage",AK1697*(Rates!J$19/100),ROUND(SUM(AH1697*(Rates!$J$8/100)),4)))</f>
        <v/>
      </c>
      <c r="AJ1697" s="67" t="str">
        <f t="shared" si="847"/>
        <v/>
      </c>
      <c r="AK1697" s="22" t="str">
        <f t="shared" si="848"/>
        <v/>
      </c>
      <c r="AL1697" s="62" t="str">
        <f t="shared" si="849"/>
        <v/>
      </c>
      <c r="AM1697" s="63" t="str">
        <f>IF(AS1697="","",IF(R1697="Refreshment Beverage",ROUND(AS1697*Rates!K$19,4),ROUND(AO1697*(VLOOKUP(VALUE(Q1697),Rates!G$4:L$12,3,0)),4)))</f>
        <v/>
      </c>
      <c r="AN1697" s="68" t="str">
        <f>IF(AS1697="","",IF(R1697="Refreshment Beverage",AS1697*(Rates!J$19/100),MAX(AM1697,AB1697)))</f>
        <v/>
      </c>
      <c r="AO1697" s="69" t="str">
        <f t="shared" si="850"/>
        <v/>
      </c>
      <c r="AP1697" s="69" t="str">
        <f t="shared" si="851"/>
        <v/>
      </c>
      <c r="AQ1697" s="70" t="str">
        <f>IF(AS1697="","",IF(R1697="Refreshment Beverage",ROUND(SUM(VLOOKUP(Q:Q,Rates!G$15:L$19,3,0)*(AS1697-Y1697-Z1697-AA1697)),4),ROUND(SUM(Rates!$K$8*AS1697),4)))</f>
        <v/>
      </c>
      <c r="AR1697" s="66" t="str">
        <f t="shared" si="852"/>
        <v/>
      </c>
      <c r="AS1697" s="22" t="str">
        <f t="shared" si="853"/>
        <v/>
      </c>
      <c r="AT1697" s="62" t="str">
        <f t="shared" si="854"/>
        <v/>
      </c>
      <c r="AU1697" s="63" t="str">
        <f>IF(AX1697="","",IF(R1697="Refreshment Beverage",ROUND((BA1697-Y1697-Z1697-AA1697)*VLOOKUP(VALUE(Q1697),Rates!G$15:L$19,3,0),4),ROUND(AW1697*(VLOOKUP(VALUE(Q1697),Rates!G:L,3,0)),4)))</f>
        <v/>
      </c>
      <c r="AV1697" s="68" t="str">
        <f t="shared" si="855"/>
        <v/>
      </c>
      <c r="AW1697" s="69" t="str">
        <f t="shared" si="856"/>
        <v/>
      </c>
      <c r="AX1697" s="65" t="str">
        <f t="shared" si="857"/>
        <v/>
      </c>
      <c r="AY1697" s="70" t="str">
        <f>IF(AX1697="","",IF(R1697="Refreshment Beverage",ROUND(SUM(AX1697*Rates!K$19),4),ROUND(SUM(AX1697*(Rates!J$8/100)),4)))</f>
        <v/>
      </c>
      <c r="AZ1697" s="67" t="str">
        <f t="shared" si="858"/>
        <v/>
      </c>
      <c r="BA1697" s="22" t="str">
        <f t="shared" si="859"/>
        <v/>
      </c>
      <c r="BD1697" s="171"/>
      <c r="BE1697" s="171"/>
      <c r="BF1697" s="171"/>
      <c r="BG1697" s="171"/>
    </row>
    <row r="1698" spans="11:59" ht="12.75" customHeight="1" x14ac:dyDescent="0.3">
      <c r="K1698" s="42" t="str">
        <f t="shared" si="831"/>
        <v/>
      </c>
      <c r="L1698" s="55" t="str">
        <f t="shared" si="832"/>
        <v/>
      </c>
      <c r="M1698" s="43" t="str">
        <f t="shared" si="833"/>
        <v/>
      </c>
      <c r="N1698" s="56" t="str" cm="1">
        <f t="array" ref="N1698">IFERROR(IF(_xlfn.SINGLE(B:B)="","",IF(R1698="Beer",SUM(LOOKUP(2,1/(Rates!$B$3:$B$5&lt;=W1698)/(Rates!$C$3:$C$5&gt;=W1698),Rates!$D$3:$D$5)*(X1698/100)*W1698),IF(R1698="Refreshment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56" t="str">
        <f t="shared" si="834"/>
        <v/>
      </c>
      <c r="P1698" s="53"/>
      <c r="Q1698" s="14" t="str">
        <f t="shared" si="835"/>
        <v/>
      </c>
      <c r="R1698" s="57" t="str">
        <f t="shared" si="836"/>
        <v/>
      </c>
      <c r="S1698" s="58" t="str">
        <f>IF(B1698="","",IF(R1698="Refreshment Beverage",VLOOKUP(VALUE(Q1698),Rates!G$15:L$19,2,0),VLOOKUP(VALUE(Q1698),Rates!G$4:L$12,2,0)))</f>
        <v/>
      </c>
      <c r="T1698" s="58" t="str">
        <f t="shared" si="837"/>
        <v/>
      </c>
      <c r="U1698" s="58" t="str">
        <f t="shared" si="838"/>
        <v/>
      </c>
      <c r="V1698" s="58" t="str">
        <f t="shared" si="839"/>
        <v/>
      </c>
      <c r="W1698" s="58" t="str">
        <f t="shared" si="840"/>
        <v/>
      </c>
      <c r="X1698" s="59" t="str">
        <f t="shared" si="841"/>
        <v/>
      </c>
      <c r="Y1698" s="60" t="str">
        <f>IF(B:B="","",IF(R1698="Refreshment Beverage",VLOOKUP(Q1698,Rates!G$15:L$19,6,0)*W1698,VLOOKUP(Q1698,Rates!G$4:L$12,6,0)*W1698))</f>
        <v/>
      </c>
      <c r="Z1698" s="60" t="str">
        <f t="shared" si="842"/>
        <v/>
      </c>
      <c r="AA1698" s="60" t="str">
        <f t="shared" si="860"/>
        <v/>
      </c>
      <c r="AB1698" s="61" t="str" cm="1">
        <f t="array" ref="AB1698">IF(_xlfn.SINGLE(B:B)="","",IF(R1698="Refreshment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61" t="str" cm="1">
        <f t="array" ref="AC1698">IF(_xlfn.SINGLE(B:B)="","",IF(R1698="Refreshment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68">
        <f>IFERROR(IF(R1698="Beer","",IF(OR(Q1698=1,Q1698=2,Q1698=3,Q1698=4),VLOOKUP(Q1698,Rates!$A$31:$B$34,2,0)*W1698,IF(V1698=1,VLOOKUP(U1698,'REB BEV MIN MKUP'!B:E,4,0),IF(V1698&gt;1,VLOOKUP(VALUE(W1698),'REB BEV MIN MKUP'!O:Q,3,0),0)))),0)</f>
        <v>0</v>
      </c>
      <c r="AE1698" s="62" t="str">
        <f t="shared" si="843"/>
        <v/>
      </c>
      <c r="AF1698" s="63" t="str">
        <f t="shared" si="844"/>
        <v/>
      </c>
      <c r="AG1698" s="64" t="str">
        <f t="shared" si="845"/>
        <v/>
      </c>
      <c r="AH1698" s="65" t="str">
        <f t="shared" si="846"/>
        <v/>
      </c>
      <c r="AI1698" s="66" t="str">
        <f>IF(AE:AE="","",IF(R1698="Refreshment Beverage",AK1698*(Rates!J$19/100),ROUND(SUM(AH1698*(Rates!$J$8/100)),4)))</f>
        <v/>
      </c>
      <c r="AJ1698" s="67" t="str">
        <f t="shared" si="847"/>
        <v/>
      </c>
      <c r="AK1698" s="22" t="str">
        <f t="shared" si="848"/>
        <v/>
      </c>
      <c r="AL1698" s="62" t="str">
        <f t="shared" si="849"/>
        <v/>
      </c>
      <c r="AM1698" s="63" t="str">
        <f>IF(AS1698="","",IF(R1698="Refreshment Beverage",ROUND(AS1698*Rates!K$19,4),ROUND(AO1698*(VLOOKUP(VALUE(Q1698),Rates!G$4:L$12,3,0)),4)))</f>
        <v/>
      </c>
      <c r="AN1698" s="68" t="str">
        <f>IF(AS1698="","",IF(R1698="Refreshment Beverage",AS1698*(Rates!J$19/100),MAX(AM1698,AB1698)))</f>
        <v/>
      </c>
      <c r="AO1698" s="69" t="str">
        <f t="shared" si="850"/>
        <v/>
      </c>
      <c r="AP1698" s="69" t="str">
        <f t="shared" si="851"/>
        <v/>
      </c>
      <c r="AQ1698" s="70" t="str">
        <f>IF(AS1698="","",IF(R1698="Refreshment Beverage",ROUND(SUM(VLOOKUP(Q:Q,Rates!G$15:L$19,3,0)*(AS1698-Y1698-Z1698-AA1698)),4),ROUND(SUM(Rates!$K$8*AS1698),4)))</f>
        <v/>
      </c>
      <c r="AR1698" s="66" t="str">
        <f t="shared" si="852"/>
        <v/>
      </c>
      <c r="AS1698" s="22" t="str">
        <f t="shared" si="853"/>
        <v/>
      </c>
      <c r="AT1698" s="62" t="str">
        <f t="shared" si="854"/>
        <v/>
      </c>
      <c r="AU1698" s="63" t="str">
        <f>IF(AX1698="","",IF(R1698="Refreshment Beverage",ROUND((BA1698-Y1698-Z1698-AA1698)*VLOOKUP(VALUE(Q1698),Rates!G$15:L$19,3,0),4),ROUND(AW1698*(VLOOKUP(VALUE(Q1698),Rates!G:L,3,0)),4)))</f>
        <v/>
      </c>
      <c r="AV1698" s="68" t="str">
        <f t="shared" si="855"/>
        <v/>
      </c>
      <c r="AW1698" s="69" t="str">
        <f t="shared" si="856"/>
        <v/>
      </c>
      <c r="AX1698" s="65" t="str">
        <f t="shared" si="857"/>
        <v/>
      </c>
      <c r="AY1698" s="70" t="str">
        <f>IF(AX1698="","",IF(R1698="Refreshment Beverage",ROUND(SUM(AX1698*Rates!K$19),4),ROUND(SUM(AX1698*(Rates!J$8/100)),4)))</f>
        <v/>
      </c>
      <c r="AZ1698" s="67" t="str">
        <f t="shared" si="858"/>
        <v/>
      </c>
      <c r="BA1698" s="22" t="str">
        <f t="shared" si="859"/>
        <v/>
      </c>
      <c r="BD1698" s="171"/>
      <c r="BE1698" s="171"/>
      <c r="BF1698" s="171"/>
      <c r="BG1698" s="171"/>
    </row>
    <row r="1699" spans="11:59" ht="12.75" customHeight="1" x14ac:dyDescent="0.3">
      <c r="K1699" s="42" t="str">
        <f t="shared" si="831"/>
        <v/>
      </c>
      <c r="L1699" s="55" t="str">
        <f t="shared" si="832"/>
        <v/>
      </c>
      <c r="M1699" s="43" t="str">
        <f t="shared" si="833"/>
        <v/>
      </c>
      <c r="N1699" s="56" t="str" cm="1">
        <f t="array" ref="N1699">IFERROR(IF(_xlfn.SINGLE(B:B)="","",IF(R1699="Beer",SUM(LOOKUP(2,1/(Rates!$B$3:$B$5&lt;=W1699)/(Rates!$C$3:$C$5&gt;=W1699),Rates!$D$3:$D$5)*(X1699/100)*W1699),IF(R1699="Refreshment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56" t="str">
        <f t="shared" si="834"/>
        <v/>
      </c>
      <c r="P1699" s="53"/>
      <c r="Q1699" s="14" t="str">
        <f t="shared" si="835"/>
        <v/>
      </c>
      <c r="R1699" s="57" t="str">
        <f t="shared" si="836"/>
        <v/>
      </c>
      <c r="S1699" s="58" t="str">
        <f>IF(B1699="","",IF(R1699="Refreshment Beverage",VLOOKUP(VALUE(Q1699),Rates!G$15:L$19,2,0),VLOOKUP(VALUE(Q1699),Rates!G$4:L$12,2,0)))</f>
        <v/>
      </c>
      <c r="T1699" s="58" t="str">
        <f t="shared" si="837"/>
        <v/>
      </c>
      <c r="U1699" s="58" t="str">
        <f t="shared" si="838"/>
        <v/>
      </c>
      <c r="V1699" s="58" t="str">
        <f t="shared" si="839"/>
        <v/>
      </c>
      <c r="W1699" s="58" t="str">
        <f t="shared" si="840"/>
        <v/>
      </c>
      <c r="X1699" s="59" t="str">
        <f t="shared" si="841"/>
        <v/>
      </c>
      <c r="Y1699" s="60" t="str">
        <f>IF(B:B="","",IF(R1699="Refreshment Beverage",VLOOKUP(Q1699,Rates!G$15:L$19,6,0)*W1699,VLOOKUP(Q1699,Rates!G$4:L$12,6,0)*W1699))</f>
        <v/>
      </c>
      <c r="Z1699" s="60" t="str">
        <f t="shared" si="842"/>
        <v/>
      </c>
      <c r="AA1699" s="60" t="str">
        <f t="shared" si="860"/>
        <v/>
      </c>
      <c r="AB1699" s="61" t="str" cm="1">
        <f t="array" ref="AB1699">IF(_xlfn.SINGLE(B:B)="","",IF(R1699="Refreshment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61" t="str" cm="1">
        <f t="array" ref="AC1699">IF(_xlfn.SINGLE(B:B)="","",IF(R1699="Refreshment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68">
        <f>IFERROR(IF(R1699="Beer","",IF(OR(Q1699=1,Q1699=2,Q1699=3,Q1699=4),VLOOKUP(Q1699,Rates!$A$31:$B$34,2,0)*W1699,IF(V1699=1,VLOOKUP(U1699,'REB BEV MIN MKUP'!B:E,4,0),IF(V1699&gt;1,VLOOKUP(VALUE(W1699),'REB BEV MIN MKUP'!O:Q,3,0),0)))),0)</f>
        <v>0</v>
      </c>
      <c r="AE1699" s="62" t="str">
        <f t="shared" si="843"/>
        <v/>
      </c>
      <c r="AF1699" s="63" t="str">
        <f t="shared" si="844"/>
        <v/>
      </c>
      <c r="AG1699" s="64" t="str">
        <f t="shared" si="845"/>
        <v/>
      </c>
      <c r="AH1699" s="65" t="str">
        <f t="shared" si="846"/>
        <v/>
      </c>
      <c r="AI1699" s="66" t="str">
        <f>IF(AE:AE="","",IF(R1699="Refreshment Beverage",AK1699*(Rates!J$19/100),ROUND(SUM(AH1699*(Rates!$J$8/100)),4)))</f>
        <v/>
      </c>
      <c r="AJ1699" s="67" t="str">
        <f t="shared" si="847"/>
        <v/>
      </c>
      <c r="AK1699" s="22" t="str">
        <f t="shared" si="848"/>
        <v/>
      </c>
      <c r="AL1699" s="62" t="str">
        <f t="shared" si="849"/>
        <v/>
      </c>
      <c r="AM1699" s="63" t="str">
        <f>IF(AS1699="","",IF(R1699="Refreshment Beverage",ROUND(AS1699*Rates!K$19,4),ROUND(AO1699*(VLOOKUP(VALUE(Q1699),Rates!G$4:L$12,3,0)),4)))</f>
        <v/>
      </c>
      <c r="AN1699" s="68" t="str">
        <f>IF(AS1699="","",IF(R1699="Refreshment Beverage",AS1699*(Rates!J$19/100),MAX(AM1699,AB1699)))</f>
        <v/>
      </c>
      <c r="AO1699" s="69" t="str">
        <f t="shared" si="850"/>
        <v/>
      </c>
      <c r="AP1699" s="69" t="str">
        <f t="shared" si="851"/>
        <v/>
      </c>
      <c r="AQ1699" s="70" t="str">
        <f>IF(AS1699="","",IF(R1699="Refreshment Beverage",ROUND(SUM(VLOOKUP(Q:Q,Rates!G$15:L$19,3,0)*(AS1699-Y1699-Z1699-AA1699)),4),ROUND(SUM(Rates!$K$8*AS1699),4)))</f>
        <v/>
      </c>
      <c r="AR1699" s="66" t="str">
        <f t="shared" si="852"/>
        <v/>
      </c>
      <c r="AS1699" s="22" t="str">
        <f t="shared" si="853"/>
        <v/>
      </c>
      <c r="AT1699" s="62" t="str">
        <f t="shared" si="854"/>
        <v/>
      </c>
      <c r="AU1699" s="63" t="str">
        <f>IF(AX1699="","",IF(R1699="Refreshment Beverage",ROUND((BA1699-Y1699-Z1699-AA1699)*VLOOKUP(VALUE(Q1699),Rates!G$15:L$19,3,0),4),ROUND(AW1699*(VLOOKUP(VALUE(Q1699),Rates!G:L,3,0)),4)))</f>
        <v/>
      </c>
      <c r="AV1699" s="68" t="str">
        <f t="shared" si="855"/>
        <v/>
      </c>
      <c r="AW1699" s="69" t="str">
        <f t="shared" si="856"/>
        <v/>
      </c>
      <c r="AX1699" s="65" t="str">
        <f t="shared" si="857"/>
        <v/>
      </c>
      <c r="AY1699" s="70" t="str">
        <f>IF(AX1699="","",IF(R1699="Refreshment Beverage",ROUND(SUM(AX1699*Rates!K$19),4),ROUND(SUM(AX1699*(Rates!J$8/100)),4)))</f>
        <v/>
      </c>
      <c r="AZ1699" s="67" t="str">
        <f t="shared" si="858"/>
        <v/>
      </c>
      <c r="BA1699" s="22" t="str">
        <f t="shared" si="859"/>
        <v/>
      </c>
      <c r="BD1699" s="171"/>
      <c r="BE1699" s="171"/>
      <c r="BF1699" s="171"/>
      <c r="BG1699" s="171"/>
    </row>
    <row r="1700" spans="11:59" ht="12.75" customHeight="1" x14ac:dyDescent="0.3">
      <c r="K1700" s="42" t="str">
        <f t="shared" si="831"/>
        <v/>
      </c>
      <c r="L1700" s="55" t="str">
        <f t="shared" si="832"/>
        <v/>
      </c>
      <c r="M1700" s="43" t="str">
        <f t="shared" si="833"/>
        <v/>
      </c>
      <c r="N1700" s="56" t="str" cm="1">
        <f t="array" ref="N1700">IFERROR(IF(_xlfn.SINGLE(B:B)="","",IF(R1700="Beer",SUM(LOOKUP(2,1/(Rates!$B$3:$B$5&lt;=W1700)/(Rates!$C$3:$C$5&gt;=W1700),Rates!$D$3:$D$5)*(X1700/100)*W1700),IF(R1700="Refreshment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56" t="str">
        <f t="shared" si="834"/>
        <v/>
      </c>
      <c r="P1700" s="53"/>
      <c r="Q1700" s="14" t="str">
        <f t="shared" si="835"/>
        <v/>
      </c>
      <c r="R1700" s="57" t="str">
        <f t="shared" si="836"/>
        <v/>
      </c>
      <c r="S1700" s="58" t="str">
        <f>IF(B1700="","",IF(R1700="Refreshment Beverage",VLOOKUP(VALUE(Q1700),Rates!G$15:L$19,2,0),VLOOKUP(VALUE(Q1700),Rates!G$4:L$12,2,0)))</f>
        <v/>
      </c>
      <c r="T1700" s="58" t="str">
        <f t="shared" si="837"/>
        <v/>
      </c>
      <c r="U1700" s="58" t="str">
        <f t="shared" si="838"/>
        <v/>
      </c>
      <c r="V1700" s="58" t="str">
        <f t="shared" si="839"/>
        <v/>
      </c>
      <c r="W1700" s="58" t="str">
        <f t="shared" si="840"/>
        <v/>
      </c>
      <c r="X1700" s="59" t="str">
        <f t="shared" si="841"/>
        <v/>
      </c>
      <c r="Y1700" s="60" t="str">
        <f>IF(B:B="","",IF(R1700="Refreshment Beverage",VLOOKUP(Q1700,Rates!G$15:L$19,6,0)*W1700,VLOOKUP(Q1700,Rates!G$4:L$12,6,0)*W1700))</f>
        <v/>
      </c>
      <c r="Z1700" s="60" t="str">
        <f t="shared" si="842"/>
        <v/>
      </c>
      <c r="AA1700" s="60" t="str">
        <f t="shared" si="860"/>
        <v/>
      </c>
      <c r="AB1700" s="61" t="str" cm="1">
        <f t="array" ref="AB1700">IF(_xlfn.SINGLE(B:B)="","",IF(R1700="Refreshment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61" t="str" cm="1">
        <f t="array" ref="AC1700">IF(_xlfn.SINGLE(B:B)="","",IF(R1700="Refreshment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68">
        <f>IFERROR(IF(R1700="Beer","",IF(OR(Q1700=1,Q1700=2,Q1700=3,Q1700=4),VLOOKUP(Q1700,Rates!$A$31:$B$34,2,0)*W1700,IF(V1700=1,VLOOKUP(U1700,'REB BEV MIN MKUP'!B:E,4,0),IF(V1700&gt;1,VLOOKUP(VALUE(W1700),'REB BEV MIN MKUP'!O:Q,3,0),0)))),0)</f>
        <v>0</v>
      </c>
      <c r="AE1700" s="62" t="str">
        <f t="shared" si="843"/>
        <v/>
      </c>
      <c r="AF1700" s="63" t="str">
        <f t="shared" si="844"/>
        <v/>
      </c>
      <c r="AG1700" s="64" t="str">
        <f t="shared" si="845"/>
        <v/>
      </c>
      <c r="AH1700" s="65" t="str">
        <f t="shared" si="846"/>
        <v/>
      </c>
      <c r="AI1700" s="66" t="str">
        <f>IF(AE:AE="","",IF(R1700="Refreshment Beverage",AK1700*(Rates!J$19/100),ROUND(SUM(AH1700*(Rates!$J$8/100)),4)))</f>
        <v/>
      </c>
      <c r="AJ1700" s="67" t="str">
        <f t="shared" si="847"/>
        <v/>
      </c>
      <c r="AK1700" s="22" t="str">
        <f t="shared" si="848"/>
        <v/>
      </c>
      <c r="AL1700" s="62" t="str">
        <f t="shared" si="849"/>
        <v/>
      </c>
      <c r="AM1700" s="63" t="str">
        <f>IF(AS1700="","",IF(R1700="Refreshment Beverage",ROUND(AS1700*Rates!K$19,4),ROUND(AO1700*(VLOOKUP(VALUE(Q1700),Rates!G$4:L$12,3,0)),4)))</f>
        <v/>
      </c>
      <c r="AN1700" s="68" t="str">
        <f>IF(AS1700="","",IF(R1700="Refreshment Beverage",AS1700*(Rates!J$19/100),MAX(AM1700,AB1700)))</f>
        <v/>
      </c>
      <c r="AO1700" s="69" t="str">
        <f t="shared" si="850"/>
        <v/>
      </c>
      <c r="AP1700" s="69" t="str">
        <f t="shared" si="851"/>
        <v/>
      </c>
      <c r="AQ1700" s="70" t="str">
        <f>IF(AS1700="","",IF(R1700="Refreshment Beverage",ROUND(SUM(VLOOKUP(Q:Q,Rates!G$15:L$19,3,0)*(AS1700-Y1700-Z1700-AA1700)),4),ROUND(SUM(Rates!$K$8*AS1700),4)))</f>
        <v/>
      </c>
      <c r="AR1700" s="66" t="str">
        <f t="shared" si="852"/>
        <v/>
      </c>
      <c r="AS1700" s="22" t="str">
        <f t="shared" si="853"/>
        <v/>
      </c>
      <c r="AT1700" s="62" t="str">
        <f t="shared" si="854"/>
        <v/>
      </c>
      <c r="AU1700" s="63" t="str">
        <f>IF(AX1700="","",IF(R1700="Refreshment Beverage",ROUND((BA1700-Y1700-Z1700-AA1700)*VLOOKUP(VALUE(Q1700),Rates!G$15:L$19,3,0),4),ROUND(AW1700*(VLOOKUP(VALUE(Q1700),Rates!G:L,3,0)),4)))</f>
        <v/>
      </c>
      <c r="AV1700" s="68" t="str">
        <f t="shared" si="855"/>
        <v/>
      </c>
      <c r="AW1700" s="69" t="str">
        <f t="shared" si="856"/>
        <v/>
      </c>
      <c r="AX1700" s="65" t="str">
        <f t="shared" si="857"/>
        <v/>
      </c>
      <c r="AY1700" s="70" t="str">
        <f>IF(AX1700="","",IF(R1700="Refreshment Beverage",ROUND(SUM(AX1700*Rates!K$19),4),ROUND(SUM(AX1700*(Rates!J$8/100)),4)))</f>
        <v/>
      </c>
      <c r="AZ1700" s="67" t="str">
        <f t="shared" si="858"/>
        <v/>
      </c>
      <c r="BA1700" s="22" t="str">
        <f t="shared" si="859"/>
        <v/>
      </c>
      <c r="BD1700" s="171"/>
      <c r="BE1700" s="171"/>
      <c r="BF1700" s="171"/>
      <c r="BG1700" s="171"/>
    </row>
    <row r="1701" spans="11:59" ht="12.75" customHeight="1" x14ac:dyDescent="0.3">
      <c r="K1701" s="42" t="str">
        <f t="shared" si="831"/>
        <v/>
      </c>
      <c r="L1701" s="55" t="str">
        <f t="shared" si="832"/>
        <v/>
      </c>
      <c r="M1701" s="43" t="str">
        <f t="shared" si="833"/>
        <v/>
      </c>
      <c r="N1701" s="56" t="str" cm="1">
        <f t="array" ref="N1701">IFERROR(IF(_xlfn.SINGLE(B:B)="","",IF(R1701="Beer",SUM(LOOKUP(2,1/(Rates!$B$3:$B$5&lt;=W1701)/(Rates!$C$3:$C$5&gt;=W1701),Rates!$D$3:$D$5)*(X1701/100)*W1701),IF(R1701="Refreshment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56" t="str">
        <f t="shared" si="834"/>
        <v/>
      </c>
      <c r="P1701" s="53"/>
      <c r="Q1701" s="14" t="str">
        <f t="shared" si="835"/>
        <v/>
      </c>
      <c r="R1701" s="57" t="str">
        <f t="shared" si="836"/>
        <v/>
      </c>
      <c r="S1701" s="58" t="str">
        <f>IF(B1701="","",IF(R1701="Refreshment Beverage",VLOOKUP(VALUE(Q1701),Rates!G$15:L$19,2,0),VLOOKUP(VALUE(Q1701),Rates!G$4:L$12,2,0)))</f>
        <v/>
      </c>
      <c r="T1701" s="58" t="str">
        <f t="shared" si="837"/>
        <v/>
      </c>
      <c r="U1701" s="58" t="str">
        <f t="shared" si="838"/>
        <v/>
      </c>
      <c r="V1701" s="58" t="str">
        <f t="shared" si="839"/>
        <v/>
      </c>
      <c r="W1701" s="58" t="str">
        <f t="shared" si="840"/>
        <v/>
      </c>
      <c r="X1701" s="59" t="str">
        <f t="shared" si="841"/>
        <v/>
      </c>
      <c r="Y1701" s="60" t="str">
        <f>IF(B:B="","",IF(R1701="Refreshment Beverage",VLOOKUP(Q1701,Rates!G$15:L$19,6,0)*W1701,VLOOKUP(Q1701,Rates!G$4:L$12,6,0)*W1701))</f>
        <v/>
      </c>
      <c r="Z1701" s="60" t="str">
        <f t="shared" si="842"/>
        <v/>
      </c>
      <c r="AA1701" s="60" t="str">
        <f t="shared" si="860"/>
        <v/>
      </c>
      <c r="AB1701" s="61" t="str" cm="1">
        <f t="array" ref="AB1701">IF(_xlfn.SINGLE(B:B)="","",IF(R1701="Refreshment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61" t="str" cm="1">
        <f t="array" ref="AC1701">IF(_xlfn.SINGLE(B:B)="","",IF(R1701="Refreshment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68">
        <f>IFERROR(IF(R1701="Beer","",IF(OR(Q1701=1,Q1701=2,Q1701=3,Q1701=4),VLOOKUP(Q1701,Rates!$A$31:$B$34,2,0)*W1701,IF(V1701=1,VLOOKUP(U1701,'REB BEV MIN MKUP'!B:E,4,0),IF(V1701&gt;1,VLOOKUP(VALUE(W1701),'REB BEV MIN MKUP'!O:Q,3,0),0)))),0)</f>
        <v>0</v>
      </c>
      <c r="AE1701" s="62" t="str">
        <f t="shared" si="843"/>
        <v/>
      </c>
      <c r="AF1701" s="63" t="str">
        <f t="shared" si="844"/>
        <v/>
      </c>
      <c r="AG1701" s="64" t="str">
        <f t="shared" si="845"/>
        <v/>
      </c>
      <c r="AH1701" s="65" t="str">
        <f t="shared" si="846"/>
        <v/>
      </c>
      <c r="AI1701" s="66" t="str">
        <f>IF(AE:AE="","",IF(R1701="Refreshment Beverage",AK1701*(Rates!J$19/100),ROUND(SUM(AH1701*(Rates!$J$8/100)),4)))</f>
        <v/>
      </c>
      <c r="AJ1701" s="67" t="str">
        <f t="shared" si="847"/>
        <v/>
      </c>
      <c r="AK1701" s="22" t="str">
        <f t="shared" si="848"/>
        <v/>
      </c>
      <c r="AL1701" s="62" t="str">
        <f t="shared" si="849"/>
        <v/>
      </c>
      <c r="AM1701" s="63" t="str">
        <f>IF(AS1701="","",IF(R1701="Refreshment Beverage",ROUND(AS1701*Rates!K$19,4),ROUND(AO1701*(VLOOKUP(VALUE(Q1701),Rates!G$4:L$12,3,0)),4)))</f>
        <v/>
      </c>
      <c r="AN1701" s="68" t="str">
        <f>IF(AS1701="","",IF(R1701="Refreshment Beverage",AS1701*(Rates!J$19/100),MAX(AM1701,AB1701)))</f>
        <v/>
      </c>
      <c r="AO1701" s="69" t="str">
        <f t="shared" si="850"/>
        <v/>
      </c>
      <c r="AP1701" s="69" t="str">
        <f t="shared" si="851"/>
        <v/>
      </c>
      <c r="AQ1701" s="70" t="str">
        <f>IF(AS1701="","",IF(R1701="Refreshment Beverage",ROUND(SUM(VLOOKUP(Q:Q,Rates!G$15:L$19,3,0)*(AS1701-Y1701-Z1701-AA1701)),4),ROUND(SUM(Rates!$K$8*AS1701),4)))</f>
        <v/>
      </c>
      <c r="AR1701" s="66" t="str">
        <f t="shared" si="852"/>
        <v/>
      </c>
      <c r="AS1701" s="22" t="str">
        <f t="shared" si="853"/>
        <v/>
      </c>
      <c r="AT1701" s="62" t="str">
        <f t="shared" si="854"/>
        <v/>
      </c>
      <c r="AU1701" s="63" t="str">
        <f>IF(AX1701="","",IF(R1701="Refreshment Beverage",ROUND((BA1701-Y1701-Z1701-AA1701)*VLOOKUP(VALUE(Q1701),Rates!G$15:L$19,3,0),4),ROUND(AW1701*(VLOOKUP(VALUE(Q1701),Rates!G:L,3,0)),4)))</f>
        <v/>
      </c>
      <c r="AV1701" s="68" t="str">
        <f t="shared" si="855"/>
        <v/>
      </c>
      <c r="AW1701" s="69" t="str">
        <f t="shared" si="856"/>
        <v/>
      </c>
      <c r="AX1701" s="65" t="str">
        <f t="shared" si="857"/>
        <v/>
      </c>
      <c r="AY1701" s="70" t="str">
        <f>IF(AX1701="","",IF(R1701="Refreshment Beverage",ROUND(SUM(AX1701*Rates!K$19),4),ROUND(SUM(AX1701*(Rates!J$8/100)),4)))</f>
        <v/>
      </c>
      <c r="AZ1701" s="67" t="str">
        <f t="shared" si="858"/>
        <v/>
      </c>
      <c r="BA1701" s="22" t="str">
        <f t="shared" si="859"/>
        <v/>
      </c>
      <c r="BD1701" s="171"/>
      <c r="BE1701" s="171"/>
      <c r="BF1701" s="171"/>
      <c r="BG1701" s="171"/>
    </row>
    <row r="1702" spans="11:59" ht="12.75" customHeight="1" x14ac:dyDescent="0.3">
      <c r="K1702" s="42" t="str">
        <f t="shared" si="831"/>
        <v/>
      </c>
      <c r="L1702" s="55" t="str">
        <f t="shared" si="832"/>
        <v/>
      </c>
      <c r="M1702" s="43" t="str">
        <f t="shared" si="833"/>
        <v/>
      </c>
      <c r="N1702" s="56" t="str" cm="1">
        <f t="array" ref="N1702">IFERROR(IF(_xlfn.SINGLE(B:B)="","",IF(R1702="Beer",SUM(LOOKUP(2,1/(Rates!$B$3:$B$5&lt;=W1702)/(Rates!$C$3:$C$5&gt;=W1702),Rates!$D$3:$D$5)*(X1702/100)*W1702),IF(R1702="Refreshment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56" t="str">
        <f t="shared" si="834"/>
        <v/>
      </c>
      <c r="P1702" s="53"/>
      <c r="Q1702" s="14" t="str">
        <f t="shared" si="835"/>
        <v/>
      </c>
      <c r="R1702" s="57" t="str">
        <f t="shared" si="836"/>
        <v/>
      </c>
      <c r="S1702" s="58" t="str">
        <f>IF(B1702="","",IF(R1702="Refreshment Beverage",VLOOKUP(VALUE(Q1702),Rates!G$15:L$19,2,0),VLOOKUP(VALUE(Q1702),Rates!G$4:L$12,2,0)))</f>
        <v/>
      </c>
      <c r="T1702" s="58" t="str">
        <f t="shared" si="837"/>
        <v/>
      </c>
      <c r="U1702" s="58" t="str">
        <f t="shared" si="838"/>
        <v/>
      </c>
      <c r="V1702" s="58" t="str">
        <f t="shared" si="839"/>
        <v/>
      </c>
      <c r="W1702" s="58" t="str">
        <f t="shared" si="840"/>
        <v/>
      </c>
      <c r="X1702" s="59" t="str">
        <f t="shared" si="841"/>
        <v/>
      </c>
      <c r="Y1702" s="60" t="str">
        <f>IF(B:B="","",IF(R1702="Refreshment Beverage",VLOOKUP(Q1702,Rates!G$15:L$19,6,0)*W1702,VLOOKUP(Q1702,Rates!G$4:L$12,6,0)*W1702))</f>
        <v/>
      </c>
      <c r="Z1702" s="60" t="str">
        <f t="shared" si="842"/>
        <v/>
      </c>
      <c r="AA1702" s="60" t="str">
        <f t="shared" si="860"/>
        <v/>
      </c>
      <c r="AB1702" s="61" t="str" cm="1">
        <f t="array" ref="AB1702">IF(_xlfn.SINGLE(B:B)="","",IF(R1702="Refreshment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61" t="str" cm="1">
        <f t="array" ref="AC1702">IF(_xlfn.SINGLE(B:B)="","",IF(R1702="Refreshment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68">
        <f>IFERROR(IF(R1702="Beer","",IF(OR(Q1702=1,Q1702=2,Q1702=3,Q1702=4),VLOOKUP(Q1702,Rates!$A$31:$B$34,2,0)*W1702,IF(V1702=1,VLOOKUP(U1702,'REB BEV MIN MKUP'!B:E,4,0),IF(V1702&gt;1,VLOOKUP(VALUE(W1702),'REB BEV MIN MKUP'!O:Q,3,0),0)))),0)</f>
        <v>0</v>
      </c>
      <c r="AE1702" s="62" t="str">
        <f t="shared" si="843"/>
        <v/>
      </c>
      <c r="AF1702" s="63" t="str">
        <f t="shared" si="844"/>
        <v/>
      </c>
      <c r="AG1702" s="64" t="str">
        <f t="shared" si="845"/>
        <v/>
      </c>
      <c r="AH1702" s="65" t="str">
        <f t="shared" si="846"/>
        <v/>
      </c>
      <c r="AI1702" s="66" t="str">
        <f>IF(AE:AE="","",IF(R1702="Refreshment Beverage",AK1702*(Rates!J$19/100),ROUND(SUM(AH1702*(Rates!$J$8/100)),4)))</f>
        <v/>
      </c>
      <c r="AJ1702" s="67" t="str">
        <f t="shared" si="847"/>
        <v/>
      </c>
      <c r="AK1702" s="22" t="str">
        <f t="shared" si="848"/>
        <v/>
      </c>
      <c r="AL1702" s="62" t="str">
        <f t="shared" si="849"/>
        <v/>
      </c>
      <c r="AM1702" s="63" t="str">
        <f>IF(AS1702="","",IF(R1702="Refreshment Beverage",ROUND(AS1702*Rates!K$19,4),ROUND(AO1702*(VLOOKUP(VALUE(Q1702),Rates!G$4:L$12,3,0)),4)))</f>
        <v/>
      </c>
      <c r="AN1702" s="68" t="str">
        <f>IF(AS1702="","",IF(R1702="Refreshment Beverage",AS1702*(Rates!J$19/100),MAX(AM1702,AB1702)))</f>
        <v/>
      </c>
      <c r="AO1702" s="69" t="str">
        <f t="shared" si="850"/>
        <v/>
      </c>
      <c r="AP1702" s="69" t="str">
        <f t="shared" si="851"/>
        <v/>
      </c>
      <c r="AQ1702" s="70" t="str">
        <f>IF(AS1702="","",IF(R1702="Refreshment Beverage",ROUND(SUM(VLOOKUP(Q:Q,Rates!G$15:L$19,3,0)*(AS1702-Y1702-Z1702-AA1702)),4),ROUND(SUM(Rates!$K$8*AS1702),4)))</f>
        <v/>
      </c>
      <c r="AR1702" s="66" t="str">
        <f t="shared" si="852"/>
        <v/>
      </c>
      <c r="AS1702" s="22" t="str">
        <f t="shared" si="853"/>
        <v/>
      </c>
      <c r="AT1702" s="62" t="str">
        <f t="shared" si="854"/>
        <v/>
      </c>
      <c r="AU1702" s="63" t="str">
        <f>IF(AX1702="","",IF(R1702="Refreshment Beverage",ROUND((BA1702-Y1702-Z1702-AA1702)*VLOOKUP(VALUE(Q1702),Rates!G$15:L$19,3,0),4),ROUND(AW1702*(VLOOKUP(VALUE(Q1702),Rates!G:L,3,0)),4)))</f>
        <v/>
      </c>
      <c r="AV1702" s="68" t="str">
        <f t="shared" si="855"/>
        <v/>
      </c>
      <c r="AW1702" s="69" t="str">
        <f t="shared" si="856"/>
        <v/>
      </c>
      <c r="AX1702" s="65" t="str">
        <f t="shared" si="857"/>
        <v/>
      </c>
      <c r="AY1702" s="70" t="str">
        <f>IF(AX1702="","",IF(R1702="Refreshment Beverage",ROUND(SUM(AX1702*Rates!K$19),4),ROUND(SUM(AX1702*(Rates!J$8/100)),4)))</f>
        <v/>
      </c>
      <c r="AZ1702" s="67" t="str">
        <f t="shared" si="858"/>
        <v/>
      </c>
      <c r="BA1702" s="22" t="str">
        <f t="shared" si="859"/>
        <v/>
      </c>
      <c r="BD1702" s="171"/>
      <c r="BE1702" s="171"/>
      <c r="BF1702" s="171"/>
      <c r="BG1702" s="171"/>
    </row>
    <row r="1703" spans="11:59" ht="12.75" customHeight="1" x14ac:dyDescent="0.3">
      <c r="K1703" s="42" t="str">
        <f t="shared" si="831"/>
        <v/>
      </c>
      <c r="L1703" s="55" t="str">
        <f t="shared" si="832"/>
        <v/>
      </c>
      <c r="M1703" s="43" t="str">
        <f t="shared" si="833"/>
        <v/>
      </c>
      <c r="N1703" s="56" t="str" cm="1">
        <f t="array" ref="N1703">IFERROR(IF(_xlfn.SINGLE(B:B)="","",IF(R1703="Beer",SUM(LOOKUP(2,1/(Rates!$B$3:$B$5&lt;=W1703)/(Rates!$C$3:$C$5&gt;=W1703),Rates!$D$3:$D$5)*(X1703/100)*W1703),IF(R1703="Refreshment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56" t="str">
        <f t="shared" si="834"/>
        <v/>
      </c>
      <c r="P1703" s="53"/>
      <c r="Q1703" s="14" t="str">
        <f t="shared" si="835"/>
        <v/>
      </c>
      <c r="R1703" s="57" t="str">
        <f t="shared" si="836"/>
        <v/>
      </c>
      <c r="S1703" s="58" t="str">
        <f>IF(B1703="","",IF(R1703="Refreshment Beverage",VLOOKUP(VALUE(Q1703),Rates!G$15:L$19,2,0),VLOOKUP(VALUE(Q1703),Rates!G$4:L$12,2,0)))</f>
        <v/>
      </c>
      <c r="T1703" s="58" t="str">
        <f t="shared" si="837"/>
        <v/>
      </c>
      <c r="U1703" s="58" t="str">
        <f t="shared" si="838"/>
        <v/>
      </c>
      <c r="V1703" s="58" t="str">
        <f t="shared" si="839"/>
        <v/>
      </c>
      <c r="W1703" s="58" t="str">
        <f t="shared" si="840"/>
        <v/>
      </c>
      <c r="X1703" s="59" t="str">
        <f t="shared" si="841"/>
        <v/>
      </c>
      <c r="Y1703" s="60" t="str">
        <f>IF(B:B="","",IF(R1703="Refreshment Beverage",VLOOKUP(Q1703,Rates!G$15:L$19,6,0)*W1703,VLOOKUP(Q1703,Rates!G$4:L$12,6,0)*W1703))</f>
        <v/>
      </c>
      <c r="Z1703" s="60" t="str">
        <f t="shared" si="842"/>
        <v/>
      </c>
      <c r="AA1703" s="60" t="str">
        <f t="shared" si="860"/>
        <v/>
      </c>
      <c r="AB1703" s="61" t="str" cm="1">
        <f t="array" ref="AB1703">IF(_xlfn.SINGLE(B:B)="","",IF(R1703="Refreshment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61" t="str" cm="1">
        <f t="array" ref="AC1703">IF(_xlfn.SINGLE(B:B)="","",IF(R1703="Refreshment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68">
        <f>IFERROR(IF(R1703="Beer","",IF(OR(Q1703=1,Q1703=2,Q1703=3,Q1703=4),VLOOKUP(Q1703,Rates!$A$31:$B$34,2,0)*W1703,IF(V1703=1,VLOOKUP(U1703,'REB BEV MIN MKUP'!B:E,4,0),IF(V1703&gt;1,VLOOKUP(VALUE(W1703),'REB BEV MIN MKUP'!O:Q,3,0),0)))),0)</f>
        <v>0</v>
      </c>
      <c r="AE1703" s="62" t="str">
        <f t="shared" si="843"/>
        <v/>
      </c>
      <c r="AF1703" s="63" t="str">
        <f t="shared" si="844"/>
        <v/>
      </c>
      <c r="AG1703" s="64" t="str">
        <f t="shared" si="845"/>
        <v/>
      </c>
      <c r="AH1703" s="65" t="str">
        <f t="shared" si="846"/>
        <v/>
      </c>
      <c r="AI1703" s="66" t="str">
        <f>IF(AE:AE="","",IF(R1703="Refreshment Beverage",AK1703*(Rates!J$19/100),ROUND(SUM(AH1703*(Rates!$J$8/100)),4)))</f>
        <v/>
      </c>
      <c r="AJ1703" s="67" t="str">
        <f t="shared" si="847"/>
        <v/>
      </c>
      <c r="AK1703" s="22" t="str">
        <f t="shared" si="848"/>
        <v/>
      </c>
      <c r="AL1703" s="62" t="str">
        <f t="shared" si="849"/>
        <v/>
      </c>
      <c r="AM1703" s="63" t="str">
        <f>IF(AS1703="","",IF(R1703="Refreshment Beverage",ROUND(AS1703*Rates!K$19,4),ROUND(AO1703*(VLOOKUP(VALUE(Q1703),Rates!G$4:L$12,3,0)),4)))</f>
        <v/>
      </c>
      <c r="AN1703" s="68" t="str">
        <f>IF(AS1703="","",IF(R1703="Refreshment Beverage",AS1703*(Rates!J$19/100),MAX(AM1703,AB1703)))</f>
        <v/>
      </c>
      <c r="AO1703" s="69" t="str">
        <f t="shared" si="850"/>
        <v/>
      </c>
      <c r="AP1703" s="69" t="str">
        <f t="shared" si="851"/>
        <v/>
      </c>
      <c r="AQ1703" s="70" t="str">
        <f>IF(AS1703="","",IF(R1703="Refreshment Beverage",ROUND(SUM(VLOOKUP(Q:Q,Rates!G$15:L$19,3,0)*(AS1703-Y1703-Z1703-AA1703)),4),ROUND(SUM(Rates!$K$8*AS1703),4)))</f>
        <v/>
      </c>
      <c r="AR1703" s="66" t="str">
        <f t="shared" si="852"/>
        <v/>
      </c>
      <c r="AS1703" s="22" t="str">
        <f t="shared" si="853"/>
        <v/>
      </c>
      <c r="AT1703" s="62" t="str">
        <f t="shared" si="854"/>
        <v/>
      </c>
      <c r="AU1703" s="63" t="str">
        <f>IF(AX1703="","",IF(R1703="Refreshment Beverage",ROUND((BA1703-Y1703-Z1703-AA1703)*VLOOKUP(VALUE(Q1703),Rates!G$15:L$19,3,0),4),ROUND(AW1703*(VLOOKUP(VALUE(Q1703),Rates!G:L,3,0)),4)))</f>
        <v/>
      </c>
      <c r="AV1703" s="68" t="str">
        <f t="shared" si="855"/>
        <v/>
      </c>
      <c r="AW1703" s="69" t="str">
        <f t="shared" si="856"/>
        <v/>
      </c>
      <c r="AX1703" s="65" t="str">
        <f t="shared" si="857"/>
        <v/>
      </c>
      <c r="AY1703" s="70" t="str">
        <f>IF(AX1703="","",IF(R1703="Refreshment Beverage",ROUND(SUM(AX1703*Rates!K$19),4),ROUND(SUM(AX1703*(Rates!J$8/100)),4)))</f>
        <v/>
      </c>
      <c r="AZ1703" s="67" t="str">
        <f t="shared" si="858"/>
        <v/>
      </c>
      <c r="BA1703" s="22" t="str">
        <f t="shared" si="859"/>
        <v/>
      </c>
      <c r="BD1703" s="171"/>
      <c r="BE1703" s="171"/>
      <c r="BF1703" s="171"/>
      <c r="BG1703" s="171"/>
    </row>
    <row r="1704" spans="11:59" ht="12.75" customHeight="1" x14ac:dyDescent="0.3">
      <c r="K1704" s="42" t="str">
        <f t="shared" ref="K1704:K1767" si="861">IFERROR(IF(B:B="","",IF(OR(C1704="",E1704="",F1704="",G1704="",H1704="",I1704="",J1704=""),"",ROUND(IF(J1704="Gross Price to Brewers",AE1704,IF(J1704="Retail Price",AL1704,IF(J1704="Licensee Retail",AT1704,""))),2))),"")</f>
        <v/>
      </c>
      <c r="L1704" s="55" t="str">
        <f t="shared" ref="L1704:L1767" si="862">IFERROR(IF(B:B="","",IF(OR(C1704="",E1704="",F1704="",G1704="",H1704="",I1704="",J1704=""),"",ROUND(IF(J1704="Gross Price to Brewers",AH1704,IF(J1704="Retail Price",AP1704,IF(J1704="Licensee Retail",AX1704,""))),2))),"")</f>
        <v/>
      </c>
      <c r="M1704" s="43" t="str">
        <f t="shared" ref="M1704:M1767" si="863">IFERROR(IF(B:B="","",IF(OR(C1704="",E1704="",F1704="",G1704="",H1704="",I1704="",J1704=""),"",ROUND(IF(J1704="Gross Price to Brewers",AK1704,IF(J1704="Retail Price",AS1704,IF(J1704="Licensee Retail",BA1704,""))),2))),"")</f>
        <v/>
      </c>
      <c r="N1704" s="56" t="str" cm="1">
        <f t="array" ref="N1704">IFERROR(IF(_xlfn.SINGLE(B:B)="","",IF(R1704="Beer",SUM(LOOKUP(2,1/(Rates!$B$3:$B$5&lt;=W1704)/(Rates!$C$3:$C$5&gt;=W1704),Rates!$D$3:$D$5)*(X1704/100)*W1704),IF(R1704="Refreshment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56" t="str">
        <f t="shared" ref="O1704:O1767" si="864">IF(B:B="","",IF(M1704&gt;N1704,"YES","NO"))</f>
        <v/>
      </c>
      <c r="P1704" s="53"/>
      <c r="Q1704" s="14" t="str">
        <f t="shared" ref="Q1704:Q1767" si="865">IF(B1704="","",IF(OR(D1704="",D1704=0),0,D1704))</f>
        <v/>
      </c>
      <c r="R1704" s="57" t="str">
        <f t="shared" ref="R1704:R1767" si="866">IF(C1704="","",IF(C1704="Beer","Beer",IF(C1704="Malt-Based Cooler","Refreshment Beverage")))</f>
        <v/>
      </c>
      <c r="S1704" s="58" t="str">
        <f>IF(B1704="","",IF(R1704="Refreshment Beverage",VLOOKUP(VALUE(Q1704),Rates!G$15:L$19,2,0),VLOOKUP(VALUE(Q1704),Rates!G$4:L$12,2,0)))</f>
        <v/>
      </c>
      <c r="T1704" s="58" t="str">
        <f t="shared" ref="T1704:T1767" si="867">IF(B1704="","",G1704)</f>
        <v/>
      </c>
      <c r="U1704" s="58" t="str">
        <f t="shared" ref="U1704:U1767" si="868">IF(B:B="","",SUM(W1704/V1704))</f>
        <v/>
      </c>
      <c r="V1704" s="58" t="str">
        <f t="shared" ref="V1704:V1767" si="869">IF(B1704="","",F1704)</f>
        <v/>
      </c>
      <c r="W1704" s="58" t="str">
        <f t="shared" ref="W1704:W1767" si="870">IF(B1704="","",E1704*F1704)</f>
        <v/>
      </c>
      <c r="X1704" s="59" t="str">
        <f t="shared" ref="X1704:X1767" si="871">IF(B1704="","",H1704)</f>
        <v/>
      </c>
      <c r="Y1704" s="60" t="str">
        <f>IF(B:B="","",IF(R1704="Refreshment Beverage",VLOOKUP(Q1704,Rates!G$15:L$19,6,0)*W1704,VLOOKUP(Q1704,Rates!G$4:L$12,6,0)*W1704))</f>
        <v/>
      </c>
      <c r="Z1704" s="60" t="str">
        <f t="shared" ref="Z1704:Z1767" si="872">IF(B:B="","",IF(R1704="Refreshment Beverage",0,IF(T1704="Keg",0,ROUND(0.34/12*V1704,2))))</f>
        <v/>
      </c>
      <c r="AA1704" s="60" t="str">
        <f t="shared" si="860"/>
        <v/>
      </c>
      <c r="AB1704" s="61" t="str" cm="1">
        <f t="array" ref="AB1704">IF(_xlfn.SINGLE(B:B)="","",IF(R1704="Refreshment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61" t="str" cm="1">
        <f t="array" ref="AC1704">IF(_xlfn.SINGLE(B:B)="","",IF(R1704="Refreshment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68">
        <f>IFERROR(IF(R1704="Beer","",IF(OR(Q1704=1,Q1704=2,Q1704=3,Q1704=4),VLOOKUP(Q1704,Rates!$A$31:$B$34,2,0)*W1704,IF(V1704=1,VLOOKUP(U1704,'REB BEV MIN MKUP'!B:E,4,0),IF(V1704&gt;1,VLOOKUP(VALUE(W1704),'REB BEV MIN MKUP'!O:Q,3,0),0)))),0)</f>
        <v>0</v>
      </c>
      <c r="AE1704" s="62" t="str">
        <f t="shared" ref="AE1704:AE1767" si="873">IF(J1704="Gross Price to Brewers",I1704,"")</f>
        <v/>
      </c>
      <c r="AF1704" s="63" t="str">
        <f t="shared" ref="AF1704:AF1767" si="874">IF(AE:AE="","",ROUND(SUM(AE1704*(S1704/100)),4))</f>
        <v/>
      </c>
      <c r="AG1704" s="64" t="str">
        <f t="shared" ref="AG1704:AG1767" si="875">IF(AE:AE="","",IF(R1704="Refreshment Beverage",MAX(AF1704,AD1704),MAX(AB1704,AF1704)))</f>
        <v/>
      </c>
      <c r="AH1704" s="65" t="str">
        <f t="shared" ref="AH1704:AH1767" si="876">IF(AE:AE="","",IF(R1704="Refreshment Beverage",AK1704-AJ1704,SUM(Y1704:AA1704)+AE1704+AG1704))</f>
        <v/>
      </c>
      <c r="AI1704" s="66" t="str">
        <f>IF(AE:AE="","",IF(R1704="Refreshment Beverage",AK1704*(Rates!J$19/100),ROUND(SUM(AH1704*(Rates!$J$8/100)),4)))</f>
        <v/>
      </c>
      <c r="AJ1704" s="67" t="str">
        <f t="shared" ref="AJ1704:AJ1767" si="877">IF(AE:AE="","",IF(R1704="Refreshment Beverage",AI1704,MAX(AC1704,AI1704)))</f>
        <v/>
      </c>
      <c r="AK1704" s="22" t="str">
        <f t="shared" ref="AK1704:AK1767" si="878">IF(AE:AE="","",IF(R1704="Refreshment Beverage",SUM(AE1704+Y1704+Z1704+AA1704+AG1704),SUM(AH1704+AJ1704)))</f>
        <v/>
      </c>
      <c r="AL1704" s="62" t="str">
        <f t="shared" ref="AL1704:AL1767" si="879">IF(AS1704="","",IF(R1704="Refreshment Beverage",ROUND(SUM(AS1704-AR1704-AA1704-Z1704-Y1704),2),ROUND(SUM(AS1704-AR1704-AN1704-Y1704-Z1704-AA1704),2)))</f>
        <v/>
      </c>
      <c r="AM1704" s="63" t="str">
        <f>IF(AS1704="","",IF(R1704="Refreshment Beverage",ROUND(AS1704*Rates!K$19,4),ROUND(AO1704*(VLOOKUP(VALUE(Q1704),Rates!G$4:L$12,3,0)),4)))</f>
        <v/>
      </c>
      <c r="AN1704" s="68" t="str">
        <f>IF(AS1704="","",IF(R1704="Refreshment Beverage",AS1704*(Rates!J$19/100),MAX(AM1704,AB1704)))</f>
        <v/>
      </c>
      <c r="AO1704" s="69" t="str">
        <f t="shared" ref="AO1704:AO1767" si="880">IF(AS1704="","",ROUND(SUM(AS1704-AR1704-Y1704-Z1704-AA1704),4))</f>
        <v/>
      </c>
      <c r="AP1704" s="69" t="str">
        <f t="shared" ref="AP1704:AP1767" si="881">IF(AS1704="","",IF(R1704="Refreshment Beverage",ROUND(AS1704-AN1704,2),ROUND(SUM(AS1704-AR1704),2)))</f>
        <v/>
      </c>
      <c r="AQ1704" s="70" t="str">
        <f>IF(AS1704="","",IF(R1704="Refreshment Beverage",ROUND(SUM(VLOOKUP(Q:Q,Rates!G$15:L$19,3,0)*(AS1704-Y1704-Z1704-AA1704)),4),ROUND(SUM(Rates!$K$8*AS1704),4)))</f>
        <v/>
      </c>
      <c r="AR1704" s="66" t="str">
        <f t="shared" ref="AR1704:AR1767" si="882">IF(AS1704="","",IF(R1704="Refreshment Beverage",MAX(AD1704,AQ1704),MAX(AQ1704,AC1704)))</f>
        <v/>
      </c>
      <c r="AS1704" s="22" t="str">
        <f t="shared" ref="AS1704:AS1767" si="883">IF(J1704="Retail Price",SUM(I1704+0.004),"")</f>
        <v/>
      </c>
      <c r="AT1704" s="62" t="str">
        <f t="shared" ref="AT1704:AT1767" si="884">IF(AX1704="","",IF(R1704="Refreshment Beverage",SUM(BA1704-AV1704-Y1704-Z1704-AA1704),SUM(AX1704-AV1704-Y1704-Z1704-AA1704)))</f>
        <v/>
      </c>
      <c r="AU1704" s="63" t="str">
        <f>IF(AX1704="","",IF(R1704="Refreshment Beverage",ROUND((BA1704-Y1704-Z1704-AA1704)*VLOOKUP(VALUE(Q1704),Rates!G$15:L$19,3,0),4),ROUND(AW1704*(VLOOKUP(VALUE(Q1704),Rates!G:L,3,0)),4)))</f>
        <v/>
      </c>
      <c r="AV1704" s="68" t="str">
        <f t="shared" ref="AV1704:AV1767" si="885">IF(AX1704="","",IF(R1704="Refreshment Beverage",MAX(AU1704,AD1704),MAX(AB1704,AU1704)))</f>
        <v/>
      </c>
      <c r="AW1704" s="69" t="str">
        <f t="shared" ref="AW1704:AW1767" si="886">IF(AX1704="","",IF(R1704="Refreshment Beverage",SUM(BA1704-AV1704-Y1704-Z1704-AA1704),ROUND(SUM(BA1704-AZ1704-Y1704-Z1704-AA1704),4)))</f>
        <v/>
      </c>
      <c r="AX1704" s="65" t="str">
        <f t="shared" ref="AX1704:AX1767" si="887">IF(J1704="Licensee Retail",I1704,"")</f>
        <v/>
      </c>
      <c r="AY1704" s="70" t="str">
        <f>IF(AX1704="","",IF(R1704="Refreshment Beverage",ROUND(SUM(AX1704*Rates!K$19),4),ROUND(SUM(AX1704*(Rates!J$8/100)),4)))</f>
        <v/>
      </c>
      <c r="AZ1704" s="67" t="str">
        <f t="shared" ref="AZ1704:AZ1767" si="888">IF(AX1704="","",MAX($AC1704,AY1704))</f>
        <v/>
      </c>
      <c r="BA1704" s="22" t="str">
        <f t="shared" ref="BA1704:BA1767" si="889">IF(AX1704="","",SUM(AX1704+AZ1704))</f>
        <v/>
      </c>
      <c r="BD1704" s="171"/>
      <c r="BE1704" s="171"/>
      <c r="BF1704" s="171"/>
      <c r="BG1704" s="171"/>
    </row>
    <row r="1705" spans="11:59" ht="12.75" customHeight="1" x14ac:dyDescent="0.3">
      <c r="K1705" s="42" t="str">
        <f t="shared" si="861"/>
        <v/>
      </c>
      <c r="L1705" s="55" t="str">
        <f t="shared" si="862"/>
        <v/>
      </c>
      <c r="M1705" s="43" t="str">
        <f t="shared" si="863"/>
        <v/>
      </c>
      <c r="N1705" s="56" t="str" cm="1">
        <f t="array" ref="N1705">IFERROR(IF(_xlfn.SINGLE(B:B)="","",IF(R1705="Beer",SUM(LOOKUP(2,1/(Rates!$B$3:$B$5&lt;=W1705)/(Rates!$C$3:$C$5&gt;=W1705),Rates!$D$3:$D$5)*(X1705/100)*W1705),IF(R1705="Refreshment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56" t="str">
        <f t="shared" si="864"/>
        <v/>
      </c>
      <c r="P1705" s="53"/>
      <c r="Q1705" s="14" t="str">
        <f t="shared" si="865"/>
        <v/>
      </c>
      <c r="R1705" s="57" t="str">
        <f t="shared" si="866"/>
        <v/>
      </c>
      <c r="S1705" s="58" t="str">
        <f>IF(B1705="","",IF(R1705="Refreshment Beverage",VLOOKUP(VALUE(Q1705),Rates!G$15:L$19,2,0),VLOOKUP(VALUE(Q1705),Rates!G$4:L$12,2,0)))</f>
        <v/>
      </c>
      <c r="T1705" s="58" t="str">
        <f t="shared" si="867"/>
        <v/>
      </c>
      <c r="U1705" s="58" t="str">
        <f t="shared" si="868"/>
        <v/>
      </c>
      <c r="V1705" s="58" t="str">
        <f t="shared" si="869"/>
        <v/>
      </c>
      <c r="W1705" s="58" t="str">
        <f t="shared" si="870"/>
        <v/>
      </c>
      <c r="X1705" s="59" t="str">
        <f t="shared" si="871"/>
        <v/>
      </c>
      <c r="Y1705" s="60" t="str">
        <f>IF(B:B="","",IF(R1705="Refreshment Beverage",VLOOKUP(Q1705,Rates!G$15:L$19,6,0)*W1705,VLOOKUP(Q1705,Rates!G$4:L$12,6,0)*W1705))</f>
        <v/>
      </c>
      <c r="Z1705" s="60" t="str">
        <f t="shared" si="872"/>
        <v/>
      </c>
      <c r="AA1705" s="60" t="str">
        <f t="shared" si="860"/>
        <v/>
      </c>
      <c r="AB1705" s="61" t="str" cm="1">
        <f t="array" ref="AB1705">IF(_xlfn.SINGLE(B:B)="","",IF(R1705="Refreshment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61" t="str" cm="1">
        <f t="array" ref="AC1705">IF(_xlfn.SINGLE(B:B)="","",IF(R1705="Refreshment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68">
        <f>IFERROR(IF(R1705="Beer","",IF(OR(Q1705=1,Q1705=2,Q1705=3,Q1705=4),VLOOKUP(Q1705,Rates!$A$31:$B$34,2,0)*W1705,IF(V1705=1,VLOOKUP(U1705,'REB BEV MIN MKUP'!B:E,4,0),IF(V1705&gt;1,VLOOKUP(VALUE(W1705),'REB BEV MIN MKUP'!O:Q,3,0),0)))),0)</f>
        <v>0</v>
      </c>
      <c r="AE1705" s="62" t="str">
        <f t="shared" si="873"/>
        <v/>
      </c>
      <c r="AF1705" s="63" t="str">
        <f t="shared" si="874"/>
        <v/>
      </c>
      <c r="AG1705" s="64" t="str">
        <f t="shared" si="875"/>
        <v/>
      </c>
      <c r="AH1705" s="65" t="str">
        <f t="shared" si="876"/>
        <v/>
      </c>
      <c r="AI1705" s="66" t="str">
        <f>IF(AE:AE="","",IF(R1705="Refreshment Beverage",AK1705*(Rates!J$19/100),ROUND(SUM(AH1705*(Rates!$J$8/100)),4)))</f>
        <v/>
      </c>
      <c r="AJ1705" s="67" t="str">
        <f t="shared" si="877"/>
        <v/>
      </c>
      <c r="AK1705" s="22" t="str">
        <f t="shared" si="878"/>
        <v/>
      </c>
      <c r="AL1705" s="62" t="str">
        <f t="shared" si="879"/>
        <v/>
      </c>
      <c r="AM1705" s="63" t="str">
        <f>IF(AS1705="","",IF(R1705="Refreshment Beverage",ROUND(AS1705*Rates!K$19,4),ROUND(AO1705*(VLOOKUP(VALUE(Q1705),Rates!G$4:L$12,3,0)),4)))</f>
        <v/>
      </c>
      <c r="AN1705" s="68" t="str">
        <f>IF(AS1705="","",IF(R1705="Refreshment Beverage",AS1705*(Rates!J$19/100),MAX(AM1705,AB1705)))</f>
        <v/>
      </c>
      <c r="AO1705" s="69" t="str">
        <f t="shared" si="880"/>
        <v/>
      </c>
      <c r="AP1705" s="69" t="str">
        <f t="shared" si="881"/>
        <v/>
      </c>
      <c r="AQ1705" s="70" t="str">
        <f>IF(AS1705="","",IF(R1705="Refreshment Beverage",ROUND(SUM(VLOOKUP(Q:Q,Rates!G$15:L$19,3,0)*(AS1705-Y1705-Z1705-AA1705)),4),ROUND(SUM(Rates!$K$8*AS1705),4)))</f>
        <v/>
      </c>
      <c r="AR1705" s="66" t="str">
        <f t="shared" si="882"/>
        <v/>
      </c>
      <c r="AS1705" s="22" t="str">
        <f t="shared" si="883"/>
        <v/>
      </c>
      <c r="AT1705" s="62" t="str">
        <f t="shared" si="884"/>
        <v/>
      </c>
      <c r="AU1705" s="63" t="str">
        <f>IF(AX1705="","",IF(R1705="Refreshment Beverage",ROUND((BA1705-Y1705-Z1705-AA1705)*VLOOKUP(VALUE(Q1705),Rates!G$15:L$19,3,0),4),ROUND(AW1705*(VLOOKUP(VALUE(Q1705),Rates!G:L,3,0)),4)))</f>
        <v/>
      </c>
      <c r="AV1705" s="68" t="str">
        <f t="shared" si="885"/>
        <v/>
      </c>
      <c r="AW1705" s="69" t="str">
        <f t="shared" si="886"/>
        <v/>
      </c>
      <c r="AX1705" s="65" t="str">
        <f t="shared" si="887"/>
        <v/>
      </c>
      <c r="AY1705" s="70" t="str">
        <f>IF(AX1705="","",IF(R1705="Refreshment Beverage",ROUND(SUM(AX1705*Rates!K$19),4),ROUND(SUM(AX1705*(Rates!J$8/100)),4)))</f>
        <v/>
      </c>
      <c r="AZ1705" s="67" t="str">
        <f t="shared" si="888"/>
        <v/>
      </c>
      <c r="BA1705" s="22" t="str">
        <f t="shared" si="889"/>
        <v/>
      </c>
      <c r="BD1705" s="171"/>
      <c r="BE1705" s="171"/>
      <c r="BF1705" s="171"/>
      <c r="BG1705" s="171"/>
    </row>
    <row r="1706" spans="11:59" ht="12.75" customHeight="1" x14ac:dyDescent="0.3">
      <c r="K1706" s="42" t="str">
        <f t="shared" si="861"/>
        <v/>
      </c>
      <c r="L1706" s="55" t="str">
        <f t="shared" si="862"/>
        <v/>
      </c>
      <c r="M1706" s="43" t="str">
        <f t="shared" si="863"/>
        <v/>
      </c>
      <c r="N1706" s="56" t="str" cm="1">
        <f t="array" ref="N1706">IFERROR(IF(_xlfn.SINGLE(B:B)="","",IF(R1706="Beer",SUM(LOOKUP(2,1/(Rates!$B$3:$B$5&lt;=W1706)/(Rates!$C$3:$C$5&gt;=W1706),Rates!$D$3:$D$5)*(X1706/100)*W1706),IF(R1706="Refreshment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56" t="str">
        <f t="shared" si="864"/>
        <v/>
      </c>
      <c r="P1706" s="53"/>
      <c r="Q1706" s="14" t="str">
        <f t="shared" si="865"/>
        <v/>
      </c>
      <c r="R1706" s="57" t="str">
        <f t="shared" si="866"/>
        <v/>
      </c>
      <c r="S1706" s="58" t="str">
        <f>IF(B1706="","",IF(R1706="Refreshment Beverage",VLOOKUP(VALUE(Q1706),Rates!G$15:L$19,2,0),VLOOKUP(VALUE(Q1706),Rates!G$4:L$12,2,0)))</f>
        <v/>
      </c>
      <c r="T1706" s="58" t="str">
        <f t="shared" si="867"/>
        <v/>
      </c>
      <c r="U1706" s="58" t="str">
        <f t="shared" si="868"/>
        <v/>
      </c>
      <c r="V1706" s="58" t="str">
        <f t="shared" si="869"/>
        <v/>
      </c>
      <c r="W1706" s="58" t="str">
        <f t="shared" si="870"/>
        <v/>
      </c>
      <c r="X1706" s="59" t="str">
        <f t="shared" si="871"/>
        <v/>
      </c>
      <c r="Y1706" s="60" t="str">
        <f>IF(B:B="","",IF(R1706="Refreshment Beverage",VLOOKUP(Q1706,Rates!G$15:L$19,6,0)*W1706,VLOOKUP(Q1706,Rates!G$4:L$12,6,0)*W1706))</f>
        <v/>
      </c>
      <c r="Z1706" s="60" t="str">
        <f t="shared" si="872"/>
        <v/>
      </c>
      <c r="AA1706" s="60" t="str">
        <f t="shared" si="860"/>
        <v/>
      </c>
      <c r="AB1706" s="61" t="str" cm="1">
        <f t="array" ref="AB1706">IF(_xlfn.SINGLE(B:B)="","",IF(R1706="Refreshment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61" t="str" cm="1">
        <f t="array" ref="AC1706">IF(_xlfn.SINGLE(B:B)="","",IF(R1706="Refreshment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68">
        <f>IFERROR(IF(R1706="Beer","",IF(OR(Q1706=1,Q1706=2,Q1706=3,Q1706=4),VLOOKUP(Q1706,Rates!$A$31:$B$34,2,0)*W1706,IF(V1706=1,VLOOKUP(U1706,'REB BEV MIN MKUP'!B:E,4,0),IF(V1706&gt;1,VLOOKUP(VALUE(W1706),'REB BEV MIN MKUP'!O:Q,3,0),0)))),0)</f>
        <v>0</v>
      </c>
      <c r="AE1706" s="62" t="str">
        <f t="shared" si="873"/>
        <v/>
      </c>
      <c r="AF1706" s="63" t="str">
        <f t="shared" si="874"/>
        <v/>
      </c>
      <c r="AG1706" s="64" t="str">
        <f t="shared" si="875"/>
        <v/>
      </c>
      <c r="AH1706" s="65" t="str">
        <f t="shared" si="876"/>
        <v/>
      </c>
      <c r="AI1706" s="66" t="str">
        <f>IF(AE:AE="","",IF(R1706="Refreshment Beverage",AK1706*(Rates!J$19/100),ROUND(SUM(AH1706*(Rates!$J$8/100)),4)))</f>
        <v/>
      </c>
      <c r="AJ1706" s="67" t="str">
        <f t="shared" si="877"/>
        <v/>
      </c>
      <c r="AK1706" s="22" t="str">
        <f t="shared" si="878"/>
        <v/>
      </c>
      <c r="AL1706" s="62" t="str">
        <f t="shared" si="879"/>
        <v/>
      </c>
      <c r="AM1706" s="63" t="str">
        <f>IF(AS1706="","",IF(R1706="Refreshment Beverage",ROUND(AS1706*Rates!K$19,4),ROUND(AO1706*(VLOOKUP(VALUE(Q1706),Rates!G$4:L$12,3,0)),4)))</f>
        <v/>
      </c>
      <c r="AN1706" s="68" t="str">
        <f>IF(AS1706="","",IF(R1706="Refreshment Beverage",AS1706*(Rates!J$19/100),MAX(AM1706,AB1706)))</f>
        <v/>
      </c>
      <c r="AO1706" s="69" t="str">
        <f t="shared" si="880"/>
        <v/>
      </c>
      <c r="AP1706" s="69" t="str">
        <f t="shared" si="881"/>
        <v/>
      </c>
      <c r="AQ1706" s="70" t="str">
        <f>IF(AS1706="","",IF(R1706="Refreshment Beverage",ROUND(SUM(VLOOKUP(Q:Q,Rates!G$15:L$19,3,0)*(AS1706-Y1706-Z1706-AA1706)),4),ROUND(SUM(Rates!$K$8*AS1706),4)))</f>
        <v/>
      </c>
      <c r="AR1706" s="66" t="str">
        <f t="shared" si="882"/>
        <v/>
      </c>
      <c r="AS1706" s="22" t="str">
        <f t="shared" si="883"/>
        <v/>
      </c>
      <c r="AT1706" s="62" t="str">
        <f t="shared" si="884"/>
        <v/>
      </c>
      <c r="AU1706" s="63" t="str">
        <f>IF(AX1706="","",IF(R1706="Refreshment Beverage",ROUND((BA1706-Y1706-Z1706-AA1706)*VLOOKUP(VALUE(Q1706),Rates!G$15:L$19,3,0),4),ROUND(AW1706*(VLOOKUP(VALUE(Q1706),Rates!G:L,3,0)),4)))</f>
        <v/>
      </c>
      <c r="AV1706" s="68" t="str">
        <f t="shared" si="885"/>
        <v/>
      </c>
      <c r="AW1706" s="69" t="str">
        <f t="shared" si="886"/>
        <v/>
      </c>
      <c r="AX1706" s="65" t="str">
        <f t="shared" si="887"/>
        <v/>
      </c>
      <c r="AY1706" s="70" t="str">
        <f>IF(AX1706="","",IF(R1706="Refreshment Beverage",ROUND(SUM(AX1706*Rates!K$19),4),ROUND(SUM(AX1706*(Rates!J$8/100)),4)))</f>
        <v/>
      </c>
      <c r="AZ1706" s="67" t="str">
        <f t="shared" si="888"/>
        <v/>
      </c>
      <c r="BA1706" s="22" t="str">
        <f t="shared" si="889"/>
        <v/>
      </c>
      <c r="BD1706" s="171"/>
      <c r="BE1706" s="171"/>
      <c r="BF1706" s="171"/>
      <c r="BG1706" s="171"/>
    </row>
    <row r="1707" spans="11:59" ht="12.75" customHeight="1" x14ac:dyDescent="0.3">
      <c r="K1707" s="42" t="str">
        <f t="shared" si="861"/>
        <v/>
      </c>
      <c r="L1707" s="55" t="str">
        <f t="shared" si="862"/>
        <v/>
      </c>
      <c r="M1707" s="43" t="str">
        <f t="shared" si="863"/>
        <v/>
      </c>
      <c r="N1707" s="56" t="str" cm="1">
        <f t="array" ref="N1707">IFERROR(IF(_xlfn.SINGLE(B:B)="","",IF(R1707="Beer",SUM(LOOKUP(2,1/(Rates!$B$3:$B$5&lt;=W1707)/(Rates!$C$3:$C$5&gt;=W1707),Rates!$D$3:$D$5)*(X1707/100)*W1707),IF(R1707="Refreshment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56" t="str">
        <f t="shared" si="864"/>
        <v/>
      </c>
      <c r="P1707" s="53"/>
      <c r="Q1707" s="14" t="str">
        <f t="shared" si="865"/>
        <v/>
      </c>
      <c r="R1707" s="57" t="str">
        <f t="shared" si="866"/>
        <v/>
      </c>
      <c r="S1707" s="58" t="str">
        <f>IF(B1707="","",IF(R1707="Refreshment Beverage",VLOOKUP(VALUE(Q1707),Rates!G$15:L$19,2,0),VLOOKUP(VALUE(Q1707),Rates!G$4:L$12,2,0)))</f>
        <v/>
      </c>
      <c r="T1707" s="58" t="str">
        <f t="shared" si="867"/>
        <v/>
      </c>
      <c r="U1707" s="58" t="str">
        <f t="shared" si="868"/>
        <v/>
      </c>
      <c r="V1707" s="58" t="str">
        <f t="shared" si="869"/>
        <v/>
      </c>
      <c r="W1707" s="58" t="str">
        <f t="shared" si="870"/>
        <v/>
      </c>
      <c r="X1707" s="59" t="str">
        <f t="shared" si="871"/>
        <v/>
      </c>
      <c r="Y1707" s="60" t="str">
        <f>IF(B:B="","",IF(R1707="Refreshment Beverage",VLOOKUP(Q1707,Rates!G$15:L$19,6,0)*W1707,VLOOKUP(Q1707,Rates!G$4:L$12,6,0)*W1707))</f>
        <v/>
      </c>
      <c r="Z1707" s="60" t="str">
        <f t="shared" si="872"/>
        <v/>
      </c>
      <c r="AA1707" s="60" t="str">
        <f t="shared" si="860"/>
        <v/>
      </c>
      <c r="AB1707" s="61" t="str" cm="1">
        <f t="array" ref="AB1707">IF(_xlfn.SINGLE(B:B)="","",IF(R1707="Refreshment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61" t="str" cm="1">
        <f t="array" ref="AC1707">IF(_xlfn.SINGLE(B:B)="","",IF(R1707="Refreshment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68">
        <f>IFERROR(IF(R1707="Beer","",IF(OR(Q1707=1,Q1707=2,Q1707=3,Q1707=4),VLOOKUP(Q1707,Rates!$A$31:$B$34,2,0)*W1707,IF(V1707=1,VLOOKUP(U1707,'REB BEV MIN MKUP'!B:E,4,0),IF(V1707&gt;1,VLOOKUP(VALUE(W1707),'REB BEV MIN MKUP'!O:Q,3,0),0)))),0)</f>
        <v>0</v>
      </c>
      <c r="AE1707" s="62" t="str">
        <f t="shared" si="873"/>
        <v/>
      </c>
      <c r="AF1707" s="63" t="str">
        <f t="shared" si="874"/>
        <v/>
      </c>
      <c r="AG1707" s="64" t="str">
        <f t="shared" si="875"/>
        <v/>
      </c>
      <c r="AH1707" s="65" t="str">
        <f t="shared" si="876"/>
        <v/>
      </c>
      <c r="AI1707" s="66" t="str">
        <f>IF(AE:AE="","",IF(R1707="Refreshment Beverage",AK1707*(Rates!J$19/100),ROUND(SUM(AH1707*(Rates!$J$8/100)),4)))</f>
        <v/>
      </c>
      <c r="AJ1707" s="67" t="str">
        <f t="shared" si="877"/>
        <v/>
      </c>
      <c r="AK1707" s="22" t="str">
        <f t="shared" si="878"/>
        <v/>
      </c>
      <c r="AL1707" s="62" t="str">
        <f t="shared" si="879"/>
        <v/>
      </c>
      <c r="AM1707" s="63" t="str">
        <f>IF(AS1707="","",IF(R1707="Refreshment Beverage",ROUND(AS1707*Rates!K$19,4),ROUND(AO1707*(VLOOKUP(VALUE(Q1707),Rates!G$4:L$12,3,0)),4)))</f>
        <v/>
      </c>
      <c r="AN1707" s="68" t="str">
        <f>IF(AS1707="","",IF(R1707="Refreshment Beverage",AS1707*(Rates!J$19/100),MAX(AM1707,AB1707)))</f>
        <v/>
      </c>
      <c r="AO1707" s="69" t="str">
        <f t="shared" si="880"/>
        <v/>
      </c>
      <c r="AP1707" s="69" t="str">
        <f t="shared" si="881"/>
        <v/>
      </c>
      <c r="AQ1707" s="70" t="str">
        <f>IF(AS1707="","",IF(R1707="Refreshment Beverage",ROUND(SUM(VLOOKUP(Q:Q,Rates!G$15:L$19,3,0)*(AS1707-Y1707-Z1707-AA1707)),4),ROUND(SUM(Rates!$K$8*AS1707),4)))</f>
        <v/>
      </c>
      <c r="AR1707" s="66" t="str">
        <f t="shared" si="882"/>
        <v/>
      </c>
      <c r="AS1707" s="22" t="str">
        <f t="shared" si="883"/>
        <v/>
      </c>
      <c r="AT1707" s="62" t="str">
        <f t="shared" si="884"/>
        <v/>
      </c>
      <c r="AU1707" s="63" t="str">
        <f>IF(AX1707="","",IF(R1707="Refreshment Beverage",ROUND((BA1707-Y1707-Z1707-AA1707)*VLOOKUP(VALUE(Q1707),Rates!G$15:L$19,3,0),4),ROUND(AW1707*(VLOOKUP(VALUE(Q1707),Rates!G:L,3,0)),4)))</f>
        <v/>
      </c>
      <c r="AV1707" s="68" t="str">
        <f t="shared" si="885"/>
        <v/>
      </c>
      <c r="AW1707" s="69" t="str">
        <f t="shared" si="886"/>
        <v/>
      </c>
      <c r="AX1707" s="65" t="str">
        <f t="shared" si="887"/>
        <v/>
      </c>
      <c r="AY1707" s="70" t="str">
        <f>IF(AX1707="","",IF(R1707="Refreshment Beverage",ROUND(SUM(AX1707*Rates!K$19),4),ROUND(SUM(AX1707*(Rates!J$8/100)),4)))</f>
        <v/>
      </c>
      <c r="AZ1707" s="67" t="str">
        <f t="shared" si="888"/>
        <v/>
      </c>
      <c r="BA1707" s="22" t="str">
        <f t="shared" si="889"/>
        <v/>
      </c>
      <c r="BD1707" s="171"/>
      <c r="BE1707" s="171"/>
      <c r="BF1707" s="171"/>
      <c r="BG1707" s="171"/>
    </row>
    <row r="1708" spans="11:59" ht="12.75" customHeight="1" x14ac:dyDescent="0.3">
      <c r="K1708" s="42" t="str">
        <f t="shared" si="861"/>
        <v/>
      </c>
      <c r="L1708" s="55" t="str">
        <f t="shared" si="862"/>
        <v/>
      </c>
      <c r="M1708" s="43" t="str">
        <f t="shared" si="863"/>
        <v/>
      </c>
      <c r="N1708" s="56" t="str" cm="1">
        <f t="array" ref="N1708">IFERROR(IF(_xlfn.SINGLE(B:B)="","",IF(R1708="Beer",SUM(LOOKUP(2,1/(Rates!$B$3:$B$5&lt;=W1708)/(Rates!$C$3:$C$5&gt;=W1708),Rates!$D$3:$D$5)*(X1708/100)*W1708),IF(R1708="Refreshment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56" t="str">
        <f t="shared" si="864"/>
        <v/>
      </c>
      <c r="P1708" s="53"/>
      <c r="Q1708" s="14" t="str">
        <f t="shared" si="865"/>
        <v/>
      </c>
      <c r="R1708" s="57" t="str">
        <f t="shared" si="866"/>
        <v/>
      </c>
      <c r="S1708" s="58" t="str">
        <f>IF(B1708="","",IF(R1708="Refreshment Beverage",VLOOKUP(VALUE(Q1708),Rates!G$15:L$19,2,0),VLOOKUP(VALUE(Q1708),Rates!G$4:L$12,2,0)))</f>
        <v/>
      </c>
      <c r="T1708" s="58" t="str">
        <f t="shared" si="867"/>
        <v/>
      </c>
      <c r="U1708" s="58" t="str">
        <f t="shared" si="868"/>
        <v/>
      </c>
      <c r="V1708" s="58" t="str">
        <f t="shared" si="869"/>
        <v/>
      </c>
      <c r="W1708" s="58" t="str">
        <f t="shared" si="870"/>
        <v/>
      </c>
      <c r="X1708" s="59" t="str">
        <f t="shared" si="871"/>
        <v/>
      </c>
      <c r="Y1708" s="60" t="str">
        <f>IF(B:B="","",IF(R1708="Refreshment Beverage",VLOOKUP(Q1708,Rates!G$15:L$19,6,0)*W1708,VLOOKUP(Q1708,Rates!G$4:L$12,6,0)*W1708))</f>
        <v/>
      </c>
      <c r="Z1708" s="60" t="str">
        <f t="shared" si="872"/>
        <v/>
      </c>
      <c r="AA1708" s="60" t="str">
        <f t="shared" si="860"/>
        <v/>
      </c>
      <c r="AB1708" s="61" t="str" cm="1">
        <f t="array" ref="AB1708">IF(_xlfn.SINGLE(B:B)="","",IF(R1708="Refreshment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61" t="str" cm="1">
        <f t="array" ref="AC1708">IF(_xlfn.SINGLE(B:B)="","",IF(R1708="Refreshment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68">
        <f>IFERROR(IF(R1708="Beer","",IF(OR(Q1708=1,Q1708=2,Q1708=3,Q1708=4),VLOOKUP(Q1708,Rates!$A$31:$B$34,2,0)*W1708,IF(V1708=1,VLOOKUP(U1708,'REB BEV MIN MKUP'!B:E,4,0),IF(V1708&gt;1,VLOOKUP(VALUE(W1708),'REB BEV MIN MKUP'!O:Q,3,0),0)))),0)</f>
        <v>0</v>
      </c>
      <c r="AE1708" s="62" t="str">
        <f t="shared" si="873"/>
        <v/>
      </c>
      <c r="AF1708" s="63" t="str">
        <f t="shared" si="874"/>
        <v/>
      </c>
      <c r="AG1708" s="64" t="str">
        <f t="shared" si="875"/>
        <v/>
      </c>
      <c r="AH1708" s="65" t="str">
        <f t="shared" si="876"/>
        <v/>
      </c>
      <c r="AI1708" s="66" t="str">
        <f>IF(AE:AE="","",IF(R1708="Refreshment Beverage",AK1708*(Rates!J$19/100),ROUND(SUM(AH1708*(Rates!$J$8/100)),4)))</f>
        <v/>
      </c>
      <c r="AJ1708" s="67" t="str">
        <f t="shared" si="877"/>
        <v/>
      </c>
      <c r="AK1708" s="22" t="str">
        <f t="shared" si="878"/>
        <v/>
      </c>
      <c r="AL1708" s="62" t="str">
        <f t="shared" si="879"/>
        <v/>
      </c>
      <c r="AM1708" s="63" t="str">
        <f>IF(AS1708="","",IF(R1708="Refreshment Beverage",ROUND(AS1708*Rates!K$19,4),ROUND(AO1708*(VLOOKUP(VALUE(Q1708),Rates!G$4:L$12,3,0)),4)))</f>
        <v/>
      </c>
      <c r="AN1708" s="68" t="str">
        <f>IF(AS1708="","",IF(R1708="Refreshment Beverage",AS1708*(Rates!J$19/100),MAX(AM1708,AB1708)))</f>
        <v/>
      </c>
      <c r="AO1708" s="69" t="str">
        <f t="shared" si="880"/>
        <v/>
      </c>
      <c r="AP1708" s="69" t="str">
        <f t="shared" si="881"/>
        <v/>
      </c>
      <c r="AQ1708" s="70" t="str">
        <f>IF(AS1708="","",IF(R1708="Refreshment Beverage",ROUND(SUM(VLOOKUP(Q:Q,Rates!G$15:L$19,3,0)*(AS1708-Y1708-Z1708-AA1708)),4),ROUND(SUM(Rates!$K$8*AS1708),4)))</f>
        <v/>
      </c>
      <c r="AR1708" s="66" t="str">
        <f t="shared" si="882"/>
        <v/>
      </c>
      <c r="AS1708" s="22" t="str">
        <f t="shared" si="883"/>
        <v/>
      </c>
      <c r="AT1708" s="62" t="str">
        <f t="shared" si="884"/>
        <v/>
      </c>
      <c r="AU1708" s="63" t="str">
        <f>IF(AX1708="","",IF(R1708="Refreshment Beverage",ROUND((BA1708-Y1708-Z1708-AA1708)*VLOOKUP(VALUE(Q1708),Rates!G$15:L$19,3,0),4),ROUND(AW1708*(VLOOKUP(VALUE(Q1708),Rates!G:L,3,0)),4)))</f>
        <v/>
      </c>
      <c r="AV1708" s="68" t="str">
        <f t="shared" si="885"/>
        <v/>
      </c>
      <c r="AW1708" s="69" t="str">
        <f t="shared" si="886"/>
        <v/>
      </c>
      <c r="AX1708" s="65" t="str">
        <f t="shared" si="887"/>
        <v/>
      </c>
      <c r="AY1708" s="70" t="str">
        <f>IF(AX1708="","",IF(R1708="Refreshment Beverage",ROUND(SUM(AX1708*Rates!K$19),4),ROUND(SUM(AX1708*(Rates!J$8/100)),4)))</f>
        <v/>
      </c>
      <c r="AZ1708" s="67" t="str">
        <f t="shared" si="888"/>
        <v/>
      </c>
      <c r="BA1708" s="22" t="str">
        <f t="shared" si="889"/>
        <v/>
      </c>
      <c r="BD1708" s="171"/>
      <c r="BE1708" s="171"/>
      <c r="BF1708" s="171"/>
      <c r="BG1708" s="171"/>
    </row>
    <row r="1709" spans="11:59" ht="12.75" customHeight="1" x14ac:dyDescent="0.3">
      <c r="K1709" s="42" t="str">
        <f t="shared" si="861"/>
        <v/>
      </c>
      <c r="L1709" s="55" t="str">
        <f t="shared" si="862"/>
        <v/>
      </c>
      <c r="M1709" s="43" t="str">
        <f t="shared" si="863"/>
        <v/>
      </c>
      <c r="N1709" s="56" t="str" cm="1">
        <f t="array" ref="N1709">IFERROR(IF(_xlfn.SINGLE(B:B)="","",IF(R1709="Beer",SUM(LOOKUP(2,1/(Rates!$B$3:$B$5&lt;=W1709)/(Rates!$C$3:$C$5&gt;=W1709),Rates!$D$3:$D$5)*(X1709/100)*W1709),IF(R1709="Refreshment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56" t="str">
        <f t="shared" si="864"/>
        <v/>
      </c>
      <c r="P1709" s="53"/>
      <c r="Q1709" s="14" t="str">
        <f t="shared" si="865"/>
        <v/>
      </c>
      <c r="R1709" s="57" t="str">
        <f t="shared" si="866"/>
        <v/>
      </c>
      <c r="S1709" s="58" t="str">
        <f>IF(B1709="","",IF(R1709="Refreshment Beverage",VLOOKUP(VALUE(Q1709),Rates!G$15:L$19,2,0),VLOOKUP(VALUE(Q1709),Rates!G$4:L$12,2,0)))</f>
        <v/>
      </c>
      <c r="T1709" s="58" t="str">
        <f t="shared" si="867"/>
        <v/>
      </c>
      <c r="U1709" s="58" t="str">
        <f t="shared" si="868"/>
        <v/>
      </c>
      <c r="V1709" s="58" t="str">
        <f t="shared" si="869"/>
        <v/>
      </c>
      <c r="W1709" s="58" t="str">
        <f t="shared" si="870"/>
        <v/>
      </c>
      <c r="X1709" s="59" t="str">
        <f t="shared" si="871"/>
        <v/>
      </c>
      <c r="Y1709" s="60" t="str">
        <f>IF(B:B="","",IF(R1709="Refreshment Beverage",VLOOKUP(Q1709,Rates!G$15:L$19,6,0)*W1709,VLOOKUP(Q1709,Rates!G$4:L$12,6,0)*W1709))</f>
        <v/>
      </c>
      <c r="Z1709" s="60" t="str">
        <f t="shared" si="872"/>
        <v/>
      </c>
      <c r="AA1709" s="60" t="str">
        <f t="shared" si="860"/>
        <v/>
      </c>
      <c r="AB1709" s="61" t="str" cm="1">
        <f t="array" ref="AB1709">IF(_xlfn.SINGLE(B:B)="","",IF(R1709="Refreshment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61" t="str" cm="1">
        <f t="array" ref="AC1709">IF(_xlfn.SINGLE(B:B)="","",IF(R1709="Refreshment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68">
        <f>IFERROR(IF(R1709="Beer","",IF(OR(Q1709=1,Q1709=2,Q1709=3,Q1709=4),VLOOKUP(Q1709,Rates!$A$31:$B$34,2,0)*W1709,IF(V1709=1,VLOOKUP(U1709,'REB BEV MIN MKUP'!B:E,4,0),IF(V1709&gt;1,VLOOKUP(VALUE(W1709),'REB BEV MIN MKUP'!O:Q,3,0),0)))),0)</f>
        <v>0</v>
      </c>
      <c r="AE1709" s="62" t="str">
        <f t="shared" si="873"/>
        <v/>
      </c>
      <c r="AF1709" s="63" t="str">
        <f t="shared" si="874"/>
        <v/>
      </c>
      <c r="AG1709" s="64" t="str">
        <f t="shared" si="875"/>
        <v/>
      </c>
      <c r="AH1709" s="65" t="str">
        <f t="shared" si="876"/>
        <v/>
      </c>
      <c r="AI1709" s="66" t="str">
        <f>IF(AE:AE="","",IF(R1709="Refreshment Beverage",AK1709*(Rates!J$19/100),ROUND(SUM(AH1709*(Rates!$J$8/100)),4)))</f>
        <v/>
      </c>
      <c r="AJ1709" s="67" t="str">
        <f t="shared" si="877"/>
        <v/>
      </c>
      <c r="AK1709" s="22" t="str">
        <f t="shared" si="878"/>
        <v/>
      </c>
      <c r="AL1709" s="62" t="str">
        <f t="shared" si="879"/>
        <v/>
      </c>
      <c r="AM1709" s="63" t="str">
        <f>IF(AS1709="","",IF(R1709="Refreshment Beverage",ROUND(AS1709*Rates!K$19,4),ROUND(AO1709*(VLOOKUP(VALUE(Q1709),Rates!G$4:L$12,3,0)),4)))</f>
        <v/>
      </c>
      <c r="AN1709" s="68" t="str">
        <f>IF(AS1709="","",IF(R1709="Refreshment Beverage",AS1709*(Rates!J$19/100),MAX(AM1709,AB1709)))</f>
        <v/>
      </c>
      <c r="AO1709" s="69" t="str">
        <f t="shared" si="880"/>
        <v/>
      </c>
      <c r="AP1709" s="69" t="str">
        <f t="shared" si="881"/>
        <v/>
      </c>
      <c r="AQ1709" s="70" t="str">
        <f>IF(AS1709="","",IF(R1709="Refreshment Beverage",ROUND(SUM(VLOOKUP(Q:Q,Rates!G$15:L$19,3,0)*(AS1709-Y1709-Z1709-AA1709)),4),ROUND(SUM(Rates!$K$8*AS1709),4)))</f>
        <v/>
      </c>
      <c r="AR1709" s="66" t="str">
        <f t="shared" si="882"/>
        <v/>
      </c>
      <c r="AS1709" s="22" t="str">
        <f t="shared" si="883"/>
        <v/>
      </c>
      <c r="AT1709" s="62" t="str">
        <f t="shared" si="884"/>
        <v/>
      </c>
      <c r="AU1709" s="63" t="str">
        <f>IF(AX1709="","",IF(R1709="Refreshment Beverage",ROUND((BA1709-Y1709-Z1709-AA1709)*VLOOKUP(VALUE(Q1709),Rates!G$15:L$19,3,0),4),ROUND(AW1709*(VLOOKUP(VALUE(Q1709),Rates!G:L,3,0)),4)))</f>
        <v/>
      </c>
      <c r="AV1709" s="68" t="str">
        <f t="shared" si="885"/>
        <v/>
      </c>
      <c r="AW1709" s="69" t="str">
        <f t="shared" si="886"/>
        <v/>
      </c>
      <c r="AX1709" s="65" t="str">
        <f t="shared" si="887"/>
        <v/>
      </c>
      <c r="AY1709" s="70" t="str">
        <f>IF(AX1709="","",IF(R1709="Refreshment Beverage",ROUND(SUM(AX1709*Rates!K$19),4),ROUND(SUM(AX1709*(Rates!J$8/100)),4)))</f>
        <v/>
      </c>
      <c r="AZ1709" s="67" t="str">
        <f t="shared" si="888"/>
        <v/>
      </c>
      <c r="BA1709" s="22" t="str">
        <f t="shared" si="889"/>
        <v/>
      </c>
      <c r="BD1709" s="171"/>
      <c r="BE1709" s="171"/>
      <c r="BF1709" s="171"/>
      <c r="BG1709" s="171"/>
    </row>
    <row r="1710" spans="11:59" ht="12.75" customHeight="1" x14ac:dyDescent="0.3">
      <c r="K1710" s="42" t="str">
        <f t="shared" si="861"/>
        <v/>
      </c>
      <c r="L1710" s="55" t="str">
        <f t="shared" si="862"/>
        <v/>
      </c>
      <c r="M1710" s="43" t="str">
        <f t="shared" si="863"/>
        <v/>
      </c>
      <c r="N1710" s="56" t="str" cm="1">
        <f t="array" ref="N1710">IFERROR(IF(_xlfn.SINGLE(B:B)="","",IF(R1710="Beer",SUM(LOOKUP(2,1/(Rates!$B$3:$B$5&lt;=W1710)/(Rates!$C$3:$C$5&gt;=W1710),Rates!$D$3:$D$5)*(X1710/100)*W1710),IF(R1710="Refreshment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56" t="str">
        <f t="shared" si="864"/>
        <v/>
      </c>
      <c r="P1710" s="53"/>
      <c r="Q1710" s="14" t="str">
        <f t="shared" si="865"/>
        <v/>
      </c>
      <c r="R1710" s="57" t="str">
        <f t="shared" si="866"/>
        <v/>
      </c>
      <c r="S1710" s="58" t="str">
        <f>IF(B1710="","",IF(R1710="Refreshment Beverage",VLOOKUP(VALUE(Q1710),Rates!G$15:L$19,2,0),VLOOKUP(VALUE(Q1710),Rates!G$4:L$12,2,0)))</f>
        <v/>
      </c>
      <c r="T1710" s="58" t="str">
        <f t="shared" si="867"/>
        <v/>
      </c>
      <c r="U1710" s="58" t="str">
        <f t="shared" si="868"/>
        <v/>
      </c>
      <c r="V1710" s="58" t="str">
        <f t="shared" si="869"/>
        <v/>
      </c>
      <c r="W1710" s="58" t="str">
        <f t="shared" si="870"/>
        <v/>
      </c>
      <c r="X1710" s="59" t="str">
        <f t="shared" si="871"/>
        <v/>
      </c>
      <c r="Y1710" s="60" t="str">
        <f>IF(B:B="","",IF(R1710="Refreshment Beverage",VLOOKUP(Q1710,Rates!G$15:L$19,6,0)*W1710,VLOOKUP(Q1710,Rates!G$4:L$12,6,0)*W1710))</f>
        <v/>
      </c>
      <c r="Z1710" s="60" t="str">
        <f t="shared" si="872"/>
        <v/>
      </c>
      <c r="AA1710" s="60" t="str">
        <f t="shared" si="860"/>
        <v/>
      </c>
      <c r="AB1710" s="61" t="str" cm="1">
        <f t="array" ref="AB1710">IF(_xlfn.SINGLE(B:B)="","",IF(R1710="Refreshment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61" t="str" cm="1">
        <f t="array" ref="AC1710">IF(_xlfn.SINGLE(B:B)="","",IF(R1710="Refreshment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68">
        <f>IFERROR(IF(R1710="Beer","",IF(OR(Q1710=1,Q1710=2,Q1710=3,Q1710=4),VLOOKUP(Q1710,Rates!$A$31:$B$34,2,0)*W1710,IF(V1710=1,VLOOKUP(U1710,'REB BEV MIN MKUP'!B:E,4,0),IF(V1710&gt;1,VLOOKUP(VALUE(W1710),'REB BEV MIN MKUP'!O:Q,3,0),0)))),0)</f>
        <v>0</v>
      </c>
      <c r="AE1710" s="62" t="str">
        <f t="shared" si="873"/>
        <v/>
      </c>
      <c r="AF1710" s="63" t="str">
        <f t="shared" si="874"/>
        <v/>
      </c>
      <c r="AG1710" s="64" t="str">
        <f t="shared" si="875"/>
        <v/>
      </c>
      <c r="AH1710" s="65" t="str">
        <f t="shared" si="876"/>
        <v/>
      </c>
      <c r="AI1710" s="66" t="str">
        <f>IF(AE:AE="","",IF(R1710="Refreshment Beverage",AK1710*(Rates!J$19/100),ROUND(SUM(AH1710*(Rates!$J$8/100)),4)))</f>
        <v/>
      </c>
      <c r="AJ1710" s="67" t="str">
        <f t="shared" si="877"/>
        <v/>
      </c>
      <c r="AK1710" s="22" t="str">
        <f t="shared" si="878"/>
        <v/>
      </c>
      <c r="AL1710" s="62" t="str">
        <f t="shared" si="879"/>
        <v/>
      </c>
      <c r="AM1710" s="63" t="str">
        <f>IF(AS1710="","",IF(R1710="Refreshment Beverage",ROUND(AS1710*Rates!K$19,4),ROUND(AO1710*(VLOOKUP(VALUE(Q1710),Rates!G$4:L$12,3,0)),4)))</f>
        <v/>
      </c>
      <c r="AN1710" s="68" t="str">
        <f>IF(AS1710="","",IF(R1710="Refreshment Beverage",AS1710*(Rates!J$19/100),MAX(AM1710,AB1710)))</f>
        <v/>
      </c>
      <c r="AO1710" s="69" t="str">
        <f t="shared" si="880"/>
        <v/>
      </c>
      <c r="AP1710" s="69" t="str">
        <f t="shared" si="881"/>
        <v/>
      </c>
      <c r="AQ1710" s="70" t="str">
        <f>IF(AS1710="","",IF(R1710="Refreshment Beverage",ROUND(SUM(VLOOKUP(Q:Q,Rates!G$15:L$19,3,0)*(AS1710-Y1710-Z1710-AA1710)),4),ROUND(SUM(Rates!$K$8*AS1710),4)))</f>
        <v/>
      </c>
      <c r="AR1710" s="66" t="str">
        <f t="shared" si="882"/>
        <v/>
      </c>
      <c r="AS1710" s="22" t="str">
        <f t="shared" si="883"/>
        <v/>
      </c>
      <c r="AT1710" s="62" t="str">
        <f t="shared" si="884"/>
        <v/>
      </c>
      <c r="AU1710" s="63" t="str">
        <f>IF(AX1710="","",IF(R1710="Refreshment Beverage",ROUND((BA1710-Y1710-Z1710-AA1710)*VLOOKUP(VALUE(Q1710),Rates!G$15:L$19,3,0),4),ROUND(AW1710*(VLOOKUP(VALUE(Q1710),Rates!G:L,3,0)),4)))</f>
        <v/>
      </c>
      <c r="AV1710" s="68" t="str">
        <f t="shared" si="885"/>
        <v/>
      </c>
      <c r="AW1710" s="69" t="str">
        <f t="shared" si="886"/>
        <v/>
      </c>
      <c r="AX1710" s="65" t="str">
        <f t="shared" si="887"/>
        <v/>
      </c>
      <c r="AY1710" s="70" t="str">
        <f>IF(AX1710="","",IF(R1710="Refreshment Beverage",ROUND(SUM(AX1710*Rates!K$19),4),ROUND(SUM(AX1710*(Rates!J$8/100)),4)))</f>
        <v/>
      </c>
      <c r="AZ1710" s="67" t="str">
        <f t="shared" si="888"/>
        <v/>
      </c>
      <c r="BA1710" s="22" t="str">
        <f t="shared" si="889"/>
        <v/>
      </c>
      <c r="BD1710" s="171"/>
      <c r="BE1710" s="171"/>
      <c r="BF1710" s="171"/>
      <c r="BG1710" s="171"/>
    </row>
    <row r="1711" spans="11:59" ht="12.75" customHeight="1" x14ac:dyDescent="0.3">
      <c r="K1711" s="42" t="str">
        <f t="shared" si="861"/>
        <v/>
      </c>
      <c r="L1711" s="55" t="str">
        <f t="shared" si="862"/>
        <v/>
      </c>
      <c r="M1711" s="43" t="str">
        <f t="shared" si="863"/>
        <v/>
      </c>
      <c r="N1711" s="56" t="str" cm="1">
        <f t="array" ref="N1711">IFERROR(IF(_xlfn.SINGLE(B:B)="","",IF(R1711="Beer",SUM(LOOKUP(2,1/(Rates!$B$3:$B$5&lt;=W1711)/(Rates!$C$3:$C$5&gt;=W1711),Rates!$D$3:$D$5)*(X1711/100)*W1711),IF(R1711="Refreshment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56" t="str">
        <f t="shared" si="864"/>
        <v/>
      </c>
      <c r="P1711" s="53"/>
      <c r="Q1711" s="14" t="str">
        <f t="shared" si="865"/>
        <v/>
      </c>
      <c r="R1711" s="57" t="str">
        <f t="shared" si="866"/>
        <v/>
      </c>
      <c r="S1711" s="58" t="str">
        <f>IF(B1711="","",IF(R1711="Refreshment Beverage",VLOOKUP(VALUE(Q1711),Rates!G$15:L$19,2,0),VLOOKUP(VALUE(Q1711),Rates!G$4:L$12,2,0)))</f>
        <v/>
      </c>
      <c r="T1711" s="58" t="str">
        <f t="shared" si="867"/>
        <v/>
      </c>
      <c r="U1711" s="58" t="str">
        <f t="shared" si="868"/>
        <v/>
      </c>
      <c r="V1711" s="58" t="str">
        <f t="shared" si="869"/>
        <v/>
      </c>
      <c r="W1711" s="58" t="str">
        <f t="shared" si="870"/>
        <v/>
      </c>
      <c r="X1711" s="59" t="str">
        <f t="shared" si="871"/>
        <v/>
      </c>
      <c r="Y1711" s="60" t="str">
        <f>IF(B:B="","",IF(R1711="Refreshment Beverage",VLOOKUP(Q1711,Rates!G$15:L$19,6,0)*W1711,VLOOKUP(Q1711,Rates!G$4:L$12,6,0)*W1711))</f>
        <v/>
      </c>
      <c r="Z1711" s="60" t="str">
        <f t="shared" si="872"/>
        <v/>
      </c>
      <c r="AA1711" s="60" t="str">
        <f t="shared" si="860"/>
        <v/>
      </c>
      <c r="AB1711" s="61" t="str" cm="1">
        <f t="array" ref="AB1711">IF(_xlfn.SINGLE(B:B)="","",IF(R1711="Refreshment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61" t="str" cm="1">
        <f t="array" ref="AC1711">IF(_xlfn.SINGLE(B:B)="","",IF(R1711="Refreshment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68">
        <f>IFERROR(IF(R1711="Beer","",IF(OR(Q1711=1,Q1711=2,Q1711=3,Q1711=4),VLOOKUP(Q1711,Rates!$A$31:$B$34,2,0)*W1711,IF(V1711=1,VLOOKUP(U1711,'REB BEV MIN MKUP'!B:E,4,0),IF(V1711&gt;1,VLOOKUP(VALUE(W1711),'REB BEV MIN MKUP'!O:Q,3,0),0)))),0)</f>
        <v>0</v>
      </c>
      <c r="AE1711" s="62" t="str">
        <f t="shared" si="873"/>
        <v/>
      </c>
      <c r="AF1711" s="63" t="str">
        <f t="shared" si="874"/>
        <v/>
      </c>
      <c r="AG1711" s="64" t="str">
        <f t="shared" si="875"/>
        <v/>
      </c>
      <c r="AH1711" s="65" t="str">
        <f t="shared" si="876"/>
        <v/>
      </c>
      <c r="AI1711" s="66" t="str">
        <f>IF(AE:AE="","",IF(R1711="Refreshment Beverage",AK1711*(Rates!J$19/100),ROUND(SUM(AH1711*(Rates!$J$8/100)),4)))</f>
        <v/>
      </c>
      <c r="AJ1711" s="67" t="str">
        <f t="shared" si="877"/>
        <v/>
      </c>
      <c r="AK1711" s="22" t="str">
        <f t="shared" si="878"/>
        <v/>
      </c>
      <c r="AL1711" s="62" t="str">
        <f t="shared" si="879"/>
        <v/>
      </c>
      <c r="AM1711" s="63" t="str">
        <f>IF(AS1711="","",IF(R1711="Refreshment Beverage",ROUND(AS1711*Rates!K$19,4),ROUND(AO1711*(VLOOKUP(VALUE(Q1711),Rates!G$4:L$12,3,0)),4)))</f>
        <v/>
      </c>
      <c r="AN1711" s="68" t="str">
        <f>IF(AS1711="","",IF(R1711="Refreshment Beverage",AS1711*(Rates!J$19/100),MAX(AM1711,AB1711)))</f>
        <v/>
      </c>
      <c r="AO1711" s="69" t="str">
        <f t="shared" si="880"/>
        <v/>
      </c>
      <c r="AP1711" s="69" t="str">
        <f t="shared" si="881"/>
        <v/>
      </c>
      <c r="AQ1711" s="70" t="str">
        <f>IF(AS1711="","",IF(R1711="Refreshment Beverage",ROUND(SUM(VLOOKUP(Q:Q,Rates!G$15:L$19,3,0)*(AS1711-Y1711-Z1711-AA1711)),4),ROUND(SUM(Rates!$K$8*AS1711),4)))</f>
        <v/>
      </c>
      <c r="AR1711" s="66" t="str">
        <f t="shared" si="882"/>
        <v/>
      </c>
      <c r="AS1711" s="22" t="str">
        <f t="shared" si="883"/>
        <v/>
      </c>
      <c r="AT1711" s="62" t="str">
        <f t="shared" si="884"/>
        <v/>
      </c>
      <c r="AU1711" s="63" t="str">
        <f>IF(AX1711="","",IF(R1711="Refreshment Beverage",ROUND((BA1711-Y1711-Z1711-AA1711)*VLOOKUP(VALUE(Q1711),Rates!G$15:L$19,3,0),4),ROUND(AW1711*(VLOOKUP(VALUE(Q1711),Rates!G:L,3,0)),4)))</f>
        <v/>
      </c>
      <c r="AV1711" s="68" t="str">
        <f t="shared" si="885"/>
        <v/>
      </c>
      <c r="AW1711" s="69" t="str">
        <f t="shared" si="886"/>
        <v/>
      </c>
      <c r="AX1711" s="65" t="str">
        <f t="shared" si="887"/>
        <v/>
      </c>
      <c r="AY1711" s="70" t="str">
        <f>IF(AX1711="","",IF(R1711="Refreshment Beverage",ROUND(SUM(AX1711*Rates!K$19),4),ROUND(SUM(AX1711*(Rates!J$8/100)),4)))</f>
        <v/>
      </c>
      <c r="AZ1711" s="67" t="str">
        <f t="shared" si="888"/>
        <v/>
      </c>
      <c r="BA1711" s="22" t="str">
        <f t="shared" si="889"/>
        <v/>
      </c>
      <c r="BD1711" s="171"/>
      <c r="BE1711" s="171"/>
      <c r="BF1711" s="171"/>
      <c r="BG1711" s="171"/>
    </row>
    <row r="1712" spans="11:59" ht="12.75" customHeight="1" x14ac:dyDescent="0.3">
      <c r="K1712" s="42" t="str">
        <f t="shared" si="861"/>
        <v/>
      </c>
      <c r="L1712" s="55" t="str">
        <f t="shared" si="862"/>
        <v/>
      </c>
      <c r="M1712" s="43" t="str">
        <f t="shared" si="863"/>
        <v/>
      </c>
      <c r="N1712" s="56" t="str" cm="1">
        <f t="array" ref="N1712">IFERROR(IF(_xlfn.SINGLE(B:B)="","",IF(R1712="Beer",SUM(LOOKUP(2,1/(Rates!$B$3:$B$5&lt;=W1712)/(Rates!$C$3:$C$5&gt;=W1712),Rates!$D$3:$D$5)*(X1712/100)*W1712),IF(R1712="Refreshment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56" t="str">
        <f t="shared" si="864"/>
        <v/>
      </c>
      <c r="P1712" s="53"/>
      <c r="Q1712" s="14" t="str">
        <f t="shared" si="865"/>
        <v/>
      </c>
      <c r="R1712" s="57" t="str">
        <f t="shared" si="866"/>
        <v/>
      </c>
      <c r="S1712" s="58" t="str">
        <f>IF(B1712="","",IF(R1712="Refreshment Beverage",VLOOKUP(VALUE(Q1712),Rates!G$15:L$19,2,0),VLOOKUP(VALUE(Q1712),Rates!G$4:L$12,2,0)))</f>
        <v/>
      </c>
      <c r="T1712" s="58" t="str">
        <f t="shared" si="867"/>
        <v/>
      </c>
      <c r="U1712" s="58" t="str">
        <f t="shared" si="868"/>
        <v/>
      </c>
      <c r="V1712" s="58" t="str">
        <f t="shared" si="869"/>
        <v/>
      </c>
      <c r="W1712" s="58" t="str">
        <f t="shared" si="870"/>
        <v/>
      </c>
      <c r="X1712" s="59" t="str">
        <f t="shared" si="871"/>
        <v/>
      </c>
      <c r="Y1712" s="60" t="str">
        <f>IF(B:B="","",IF(R1712="Refreshment Beverage",VLOOKUP(Q1712,Rates!G$15:L$19,6,0)*W1712,VLOOKUP(Q1712,Rates!G$4:L$12,6,0)*W1712))</f>
        <v/>
      </c>
      <c r="Z1712" s="60" t="str">
        <f t="shared" si="872"/>
        <v/>
      </c>
      <c r="AA1712" s="60" t="str">
        <f t="shared" si="860"/>
        <v/>
      </c>
      <c r="AB1712" s="61" t="str" cm="1">
        <f t="array" ref="AB1712">IF(_xlfn.SINGLE(B:B)="","",IF(R1712="Refreshment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61" t="str" cm="1">
        <f t="array" ref="AC1712">IF(_xlfn.SINGLE(B:B)="","",IF(R1712="Refreshment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68">
        <f>IFERROR(IF(R1712="Beer","",IF(OR(Q1712=1,Q1712=2,Q1712=3,Q1712=4),VLOOKUP(Q1712,Rates!$A$31:$B$34,2,0)*W1712,IF(V1712=1,VLOOKUP(U1712,'REB BEV MIN MKUP'!B:E,4,0),IF(V1712&gt;1,VLOOKUP(VALUE(W1712),'REB BEV MIN MKUP'!O:Q,3,0),0)))),0)</f>
        <v>0</v>
      </c>
      <c r="AE1712" s="62" t="str">
        <f t="shared" si="873"/>
        <v/>
      </c>
      <c r="AF1712" s="63" t="str">
        <f t="shared" si="874"/>
        <v/>
      </c>
      <c r="AG1712" s="64" t="str">
        <f t="shared" si="875"/>
        <v/>
      </c>
      <c r="AH1712" s="65" t="str">
        <f t="shared" si="876"/>
        <v/>
      </c>
      <c r="AI1712" s="66" t="str">
        <f>IF(AE:AE="","",IF(R1712="Refreshment Beverage",AK1712*(Rates!J$19/100),ROUND(SUM(AH1712*(Rates!$J$8/100)),4)))</f>
        <v/>
      </c>
      <c r="AJ1712" s="67" t="str">
        <f t="shared" si="877"/>
        <v/>
      </c>
      <c r="AK1712" s="22" t="str">
        <f t="shared" si="878"/>
        <v/>
      </c>
      <c r="AL1712" s="62" t="str">
        <f t="shared" si="879"/>
        <v/>
      </c>
      <c r="AM1712" s="63" t="str">
        <f>IF(AS1712="","",IF(R1712="Refreshment Beverage",ROUND(AS1712*Rates!K$19,4),ROUND(AO1712*(VLOOKUP(VALUE(Q1712),Rates!G$4:L$12,3,0)),4)))</f>
        <v/>
      </c>
      <c r="AN1712" s="68" t="str">
        <f>IF(AS1712="","",IF(R1712="Refreshment Beverage",AS1712*(Rates!J$19/100),MAX(AM1712,AB1712)))</f>
        <v/>
      </c>
      <c r="AO1712" s="69" t="str">
        <f t="shared" si="880"/>
        <v/>
      </c>
      <c r="AP1712" s="69" t="str">
        <f t="shared" si="881"/>
        <v/>
      </c>
      <c r="AQ1712" s="70" t="str">
        <f>IF(AS1712="","",IF(R1712="Refreshment Beverage",ROUND(SUM(VLOOKUP(Q:Q,Rates!G$15:L$19,3,0)*(AS1712-Y1712-Z1712-AA1712)),4),ROUND(SUM(Rates!$K$8*AS1712),4)))</f>
        <v/>
      </c>
      <c r="AR1712" s="66" t="str">
        <f t="shared" si="882"/>
        <v/>
      </c>
      <c r="AS1712" s="22" t="str">
        <f t="shared" si="883"/>
        <v/>
      </c>
      <c r="AT1712" s="62" t="str">
        <f t="shared" si="884"/>
        <v/>
      </c>
      <c r="AU1712" s="63" t="str">
        <f>IF(AX1712="","",IF(R1712="Refreshment Beverage",ROUND((BA1712-Y1712-Z1712-AA1712)*VLOOKUP(VALUE(Q1712),Rates!G$15:L$19,3,0),4),ROUND(AW1712*(VLOOKUP(VALUE(Q1712),Rates!G:L,3,0)),4)))</f>
        <v/>
      </c>
      <c r="AV1712" s="68" t="str">
        <f t="shared" si="885"/>
        <v/>
      </c>
      <c r="AW1712" s="69" t="str">
        <f t="shared" si="886"/>
        <v/>
      </c>
      <c r="AX1712" s="65" t="str">
        <f t="shared" si="887"/>
        <v/>
      </c>
      <c r="AY1712" s="70" t="str">
        <f>IF(AX1712="","",IF(R1712="Refreshment Beverage",ROUND(SUM(AX1712*Rates!K$19),4),ROUND(SUM(AX1712*(Rates!J$8/100)),4)))</f>
        <v/>
      </c>
      <c r="AZ1712" s="67" t="str">
        <f t="shared" si="888"/>
        <v/>
      </c>
      <c r="BA1712" s="22" t="str">
        <f t="shared" si="889"/>
        <v/>
      </c>
      <c r="BD1712" s="171"/>
      <c r="BE1712" s="171"/>
      <c r="BF1712" s="171"/>
      <c r="BG1712" s="171"/>
    </row>
    <row r="1713" spans="11:59" ht="12.75" customHeight="1" x14ac:dyDescent="0.3">
      <c r="K1713" s="42" t="str">
        <f t="shared" si="861"/>
        <v/>
      </c>
      <c r="L1713" s="55" t="str">
        <f t="shared" si="862"/>
        <v/>
      </c>
      <c r="M1713" s="43" t="str">
        <f t="shared" si="863"/>
        <v/>
      </c>
      <c r="N1713" s="56" t="str" cm="1">
        <f t="array" ref="N1713">IFERROR(IF(_xlfn.SINGLE(B:B)="","",IF(R1713="Beer",SUM(LOOKUP(2,1/(Rates!$B$3:$B$5&lt;=W1713)/(Rates!$C$3:$C$5&gt;=W1713),Rates!$D$3:$D$5)*(X1713/100)*W1713),IF(R1713="Refreshment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56" t="str">
        <f t="shared" si="864"/>
        <v/>
      </c>
      <c r="P1713" s="53"/>
      <c r="Q1713" s="14" t="str">
        <f t="shared" si="865"/>
        <v/>
      </c>
      <c r="R1713" s="57" t="str">
        <f t="shared" si="866"/>
        <v/>
      </c>
      <c r="S1713" s="58" t="str">
        <f>IF(B1713="","",IF(R1713="Refreshment Beverage",VLOOKUP(VALUE(Q1713),Rates!G$15:L$19,2,0),VLOOKUP(VALUE(Q1713),Rates!G$4:L$12,2,0)))</f>
        <v/>
      </c>
      <c r="T1713" s="58" t="str">
        <f t="shared" si="867"/>
        <v/>
      </c>
      <c r="U1713" s="58" t="str">
        <f t="shared" si="868"/>
        <v/>
      </c>
      <c r="V1713" s="58" t="str">
        <f t="shared" si="869"/>
        <v/>
      </c>
      <c r="W1713" s="58" t="str">
        <f t="shared" si="870"/>
        <v/>
      </c>
      <c r="X1713" s="59" t="str">
        <f t="shared" si="871"/>
        <v/>
      </c>
      <c r="Y1713" s="60" t="str">
        <f>IF(B:B="","",IF(R1713="Refreshment Beverage",VLOOKUP(Q1713,Rates!G$15:L$19,6,0)*W1713,VLOOKUP(Q1713,Rates!G$4:L$12,6,0)*W1713))</f>
        <v/>
      </c>
      <c r="Z1713" s="60" t="str">
        <f t="shared" si="872"/>
        <v/>
      </c>
      <c r="AA1713" s="60" t="str">
        <f t="shared" si="860"/>
        <v/>
      </c>
      <c r="AB1713" s="61" t="str" cm="1">
        <f t="array" ref="AB1713">IF(_xlfn.SINGLE(B:B)="","",IF(R1713="Refreshment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61" t="str" cm="1">
        <f t="array" ref="AC1713">IF(_xlfn.SINGLE(B:B)="","",IF(R1713="Refreshment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68">
        <f>IFERROR(IF(R1713="Beer","",IF(OR(Q1713=1,Q1713=2,Q1713=3,Q1713=4),VLOOKUP(Q1713,Rates!$A$31:$B$34,2,0)*W1713,IF(V1713=1,VLOOKUP(U1713,'REB BEV MIN MKUP'!B:E,4,0),IF(V1713&gt;1,VLOOKUP(VALUE(W1713),'REB BEV MIN MKUP'!O:Q,3,0),0)))),0)</f>
        <v>0</v>
      </c>
      <c r="AE1713" s="62" t="str">
        <f t="shared" si="873"/>
        <v/>
      </c>
      <c r="AF1713" s="63" t="str">
        <f t="shared" si="874"/>
        <v/>
      </c>
      <c r="AG1713" s="64" t="str">
        <f t="shared" si="875"/>
        <v/>
      </c>
      <c r="AH1713" s="65" t="str">
        <f t="shared" si="876"/>
        <v/>
      </c>
      <c r="AI1713" s="66" t="str">
        <f>IF(AE:AE="","",IF(R1713="Refreshment Beverage",AK1713*(Rates!J$19/100),ROUND(SUM(AH1713*(Rates!$J$8/100)),4)))</f>
        <v/>
      </c>
      <c r="AJ1713" s="67" t="str">
        <f t="shared" si="877"/>
        <v/>
      </c>
      <c r="AK1713" s="22" t="str">
        <f t="shared" si="878"/>
        <v/>
      </c>
      <c r="AL1713" s="62" t="str">
        <f t="shared" si="879"/>
        <v/>
      </c>
      <c r="AM1713" s="63" t="str">
        <f>IF(AS1713="","",IF(R1713="Refreshment Beverage",ROUND(AS1713*Rates!K$19,4),ROUND(AO1713*(VLOOKUP(VALUE(Q1713),Rates!G$4:L$12,3,0)),4)))</f>
        <v/>
      </c>
      <c r="AN1713" s="68" t="str">
        <f>IF(AS1713="","",IF(R1713="Refreshment Beverage",AS1713*(Rates!J$19/100),MAX(AM1713,AB1713)))</f>
        <v/>
      </c>
      <c r="AO1713" s="69" t="str">
        <f t="shared" si="880"/>
        <v/>
      </c>
      <c r="AP1713" s="69" t="str">
        <f t="shared" si="881"/>
        <v/>
      </c>
      <c r="AQ1713" s="70" t="str">
        <f>IF(AS1713="","",IF(R1713="Refreshment Beverage",ROUND(SUM(VLOOKUP(Q:Q,Rates!G$15:L$19,3,0)*(AS1713-Y1713-Z1713-AA1713)),4),ROUND(SUM(Rates!$K$8*AS1713),4)))</f>
        <v/>
      </c>
      <c r="AR1713" s="66" t="str">
        <f t="shared" si="882"/>
        <v/>
      </c>
      <c r="AS1713" s="22" t="str">
        <f t="shared" si="883"/>
        <v/>
      </c>
      <c r="AT1713" s="62" t="str">
        <f t="shared" si="884"/>
        <v/>
      </c>
      <c r="AU1713" s="63" t="str">
        <f>IF(AX1713="","",IF(R1713="Refreshment Beverage",ROUND((BA1713-Y1713-Z1713-AA1713)*VLOOKUP(VALUE(Q1713),Rates!G$15:L$19,3,0),4),ROUND(AW1713*(VLOOKUP(VALUE(Q1713),Rates!G:L,3,0)),4)))</f>
        <v/>
      </c>
      <c r="AV1713" s="68" t="str">
        <f t="shared" si="885"/>
        <v/>
      </c>
      <c r="AW1713" s="69" t="str">
        <f t="shared" si="886"/>
        <v/>
      </c>
      <c r="AX1713" s="65" t="str">
        <f t="shared" si="887"/>
        <v/>
      </c>
      <c r="AY1713" s="70" t="str">
        <f>IF(AX1713="","",IF(R1713="Refreshment Beverage",ROUND(SUM(AX1713*Rates!K$19),4),ROUND(SUM(AX1713*(Rates!J$8/100)),4)))</f>
        <v/>
      </c>
      <c r="AZ1713" s="67" t="str">
        <f t="shared" si="888"/>
        <v/>
      </c>
      <c r="BA1713" s="22" t="str">
        <f t="shared" si="889"/>
        <v/>
      </c>
      <c r="BD1713" s="171"/>
      <c r="BE1713" s="171"/>
      <c r="BF1713" s="171"/>
      <c r="BG1713" s="171"/>
    </row>
    <row r="1714" spans="11:59" ht="12.75" customHeight="1" x14ac:dyDescent="0.3">
      <c r="K1714" s="42" t="str">
        <f t="shared" si="861"/>
        <v/>
      </c>
      <c r="L1714" s="55" t="str">
        <f t="shared" si="862"/>
        <v/>
      </c>
      <c r="M1714" s="43" t="str">
        <f t="shared" si="863"/>
        <v/>
      </c>
      <c r="N1714" s="56" t="str" cm="1">
        <f t="array" ref="N1714">IFERROR(IF(_xlfn.SINGLE(B:B)="","",IF(R1714="Beer",SUM(LOOKUP(2,1/(Rates!$B$3:$B$5&lt;=W1714)/(Rates!$C$3:$C$5&gt;=W1714),Rates!$D$3:$D$5)*(X1714/100)*W1714),IF(R1714="Refreshment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56" t="str">
        <f t="shared" si="864"/>
        <v/>
      </c>
      <c r="P1714" s="53"/>
      <c r="Q1714" s="14" t="str">
        <f t="shared" si="865"/>
        <v/>
      </c>
      <c r="R1714" s="57" t="str">
        <f t="shared" si="866"/>
        <v/>
      </c>
      <c r="S1714" s="58" t="str">
        <f>IF(B1714="","",IF(R1714="Refreshment Beverage",VLOOKUP(VALUE(Q1714),Rates!G$15:L$19,2,0),VLOOKUP(VALUE(Q1714),Rates!G$4:L$12,2,0)))</f>
        <v/>
      </c>
      <c r="T1714" s="58" t="str">
        <f t="shared" si="867"/>
        <v/>
      </c>
      <c r="U1714" s="58" t="str">
        <f t="shared" si="868"/>
        <v/>
      </c>
      <c r="V1714" s="58" t="str">
        <f t="shared" si="869"/>
        <v/>
      </c>
      <c r="W1714" s="58" t="str">
        <f t="shared" si="870"/>
        <v/>
      </c>
      <c r="X1714" s="59" t="str">
        <f t="shared" si="871"/>
        <v/>
      </c>
      <c r="Y1714" s="60" t="str">
        <f>IF(B:B="","",IF(R1714="Refreshment Beverage",VLOOKUP(Q1714,Rates!G$15:L$19,6,0)*W1714,VLOOKUP(Q1714,Rates!G$4:L$12,6,0)*W1714))</f>
        <v/>
      </c>
      <c r="Z1714" s="60" t="str">
        <f t="shared" si="872"/>
        <v/>
      </c>
      <c r="AA1714" s="60" t="str">
        <f t="shared" si="860"/>
        <v/>
      </c>
      <c r="AB1714" s="61" t="str" cm="1">
        <f t="array" ref="AB1714">IF(_xlfn.SINGLE(B:B)="","",IF(R1714="Refreshment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61" t="str" cm="1">
        <f t="array" ref="AC1714">IF(_xlfn.SINGLE(B:B)="","",IF(R1714="Refreshment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68">
        <f>IFERROR(IF(R1714="Beer","",IF(OR(Q1714=1,Q1714=2,Q1714=3,Q1714=4),VLOOKUP(Q1714,Rates!$A$31:$B$34,2,0)*W1714,IF(V1714=1,VLOOKUP(U1714,'REB BEV MIN MKUP'!B:E,4,0),IF(V1714&gt;1,VLOOKUP(VALUE(W1714),'REB BEV MIN MKUP'!O:Q,3,0),0)))),0)</f>
        <v>0</v>
      </c>
      <c r="AE1714" s="62" t="str">
        <f t="shared" si="873"/>
        <v/>
      </c>
      <c r="AF1714" s="63" t="str">
        <f t="shared" si="874"/>
        <v/>
      </c>
      <c r="AG1714" s="64" t="str">
        <f t="shared" si="875"/>
        <v/>
      </c>
      <c r="AH1714" s="65" t="str">
        <f t="shared" si="876"/>
        <v/>
      </c>
      <c r="AI1714" s="66" t="str">
        <f>IF(AE:AE="","",IF(R1714="Refreshment Beverage",AK1714*(Rates!J$19/100),ROUND(SUM(AH1714*(Rates!$J$8/100)),4)))</f>
        <v/>
      </c>
      <c r="AJ1714" s="67" t="str">
        <f t="shared" si="877"/>
        <v/>
      </c>
      <c r="AK1714" s="22" t="str">
        <f t="shared" si="878"/>
        <v/>
      </c>
      <c r="AL1714" s="62" t="str">
        <f t="shared" si="879"/>
        <v/>
      </c>
      <c r="AM1714" s="63" t="str">
        <f>IF(AS1714="","",IF(R1714="Refreshment Beverage",ROUND(AS1714*Rates!K$19,4),ROUND(AO1714*(VLOOKUP(VALUE(Q1714),Rates!G$4:L$12,3,0)),4)))</f>
        <v/>
      </c>
      <c r="AN1714" s="68" t="str">
        <f>IF(AS1714="","",IF(R1714="Refreshment Beverage",AS1714*(Rates!J$19/100),MAX(AM1714,AB1714)))</f>
        <v/>
      </c>
      <c r="AO1714" s="69" t="str">
        <f t="shared" si="880"/>
        <v/>
      </c>
      <c r="AP1714" s="69" t="str">
        <f t="shared" si="881"/>
        <v/>
      </c>
      <c r="AQ1714" s="70" t="str">
        <f>IF(AS1714="","",IF(R1714="Refreshment Beverage",ROUND(SUM(VLOOKUP(Q:Q,Rates!G$15:L$19,3,0)*(AS1714-Y1714-Z1714-AA1714)),4),ROUND(SUM(Rates!$K$8*AS1714),4)))</f>
        <v/>
      </c>
      <c r="AR1714" s="66" t="str">
        <f t="shared" si="882"/>
        <v/>
      </c>
      <c r="AS1714" s="22" t="str">
        <f t="shared" si="883"/>
        <v/>
      </c>
      <c r="AT1714" s="62" t="str">
        <f t="shared" si="884"/>
        <v/>
      </c>
      <c r="AU1714" s="63" t="str">
        <f>IF(AX1714="","",IF(R1714="Refreshment Beverage",ROUND((BA1714-Y1714-Z1714-AA1714)*VLOOKUP(VALUE(Q1714),Rates!G$15:L$19,3,0),4),ROUND(AW1714*(VLOOKUP(VALUE(Q1714),Rates!G:L,3,0)),4)))</f>
        <v/>
      </c>
      <c r="AV1714" s="68" t="str">
        <f t="shared" si="885"/>
        <v/>
      </c>
      <c r="AW1714" s="69" t="str">
        <f t="shared" si="886"/>
        <v/>
      </c>
      <c r="AX1714" s="65" t="str">
        <f t="shared" si="887"/>
        <v/>
      </c>
      <c r="AY1714" s="70" t="str">
        <f>IF(AX1714="","",IF(R1714="Refreshment Beverage",ROUND(SUM(AX1714*Rates!K$19),4),ROUND(SUM(AX1714*(Rates!J$8/100)),4)))</f>
        <v/>
      </c>
      <c r="AZ1714" s="67" t="str">
        <f t="shared" si="888"/>
        <v/>
      </c>
      <c r="BA1714" s="22" t="str">
        <f t="shared" si="889"/>
        <v/>
      </c>
      <c r="BD1714" s="171"/>
      <c r="BE1714" s="171"/>
      <c r="BF1714" s="171"/>
      <c r="BG1714" s="171"/>
    </row>
    <row r="1715" spans="11:59" ht="12.75" customHeight="1" x14ac:dyDescent="0.3">
      <c r="K1715" s="42" t="str">
        <f t="shared" si="861"/>
        <v/>
      </c>
      <c r="L1715" s="55" t="str">
        <f t="shared" si="862"/>
        <v/>
      </c>
      <c r="M1715" s="43" t="str">
        <f t="shared" si="863"/>
        <v/>
      </c>
      <c r="N1715" s="56" t="str" cm="1">
        <f t="array" ref="N1715">IFERROR(IF(_xlfn.SINGLE(B:B)="","",IF(R1715="Beer",SUM(LOOKUP(2,1/(Rates!$B$3:$B$5&lt;=W1715)/(Rates!$C$3:$C$5&gt;=W1715),Rates!$D$3:$D$5)*(X1715/100)*W1715),IF(R1715="Refreshment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56" t="str">
        <f t="shared" si="864"/>
        <v/>
      </c>
      <c r="P1715" s="53"/>
      <c r="Q1715" s="14" t="str">
        <f t="shared" si="865"/>
        <v/>
      </c>
      <c r="R1715" s="57" t="str">
        <f t="shared" si="866"/>
        <v/>
      </c>
      <c r="S1715" s="58" t="str">
        <f>IF(B1715="","",IF(R1715="Refreshment Beverage",VLOOKUP(VALUE(Q1715),Rates!G$15:L$19,2,0),VLOOKUP(VALUE(Q1715),Rates!G$4:L$12,2,0)))</f>
        <v/>
      </c>
      <c r="T1715" s="58" t="str">
        <f t="shared" si="867"/>
        <v/>
      </c>
      <c r="U1715" s="58" t="str">
        <f t="shared" si="868"/>
        <v/>
      </c>
      <c r="V1715" s="58" t="str">
        <f t="shared" si="869"/>
        <v/>
      </c>
      <c r="W1715" s="58" t="str">
        <f t="shared" si="870"/>
        <v/>
      </c>
      <c r="X1715" s="59" t="str">
        <f t="shared" si="871"/>
        <v/>
      </c>
      <c r="Y1715" s="60" t="str">
        <f>IF(B:B="","",IF(R1715="Refreshment Beverage",VLOOKUP(Q1715,Rates!G$15:L$19,6,0)*W1715,VLOOKUP(Q1715,Rates!G$4:L$12,6,0)*W1715))</f>
        <v/>
      </c>
      <c r="Z1715" s="60" t="str">
        <f t="shared" si="872"/>
        <v/>
      </c>
      <c r="AA1715" s="60" t="str">
        <f t="shared" si="860"/>
        <v/>
      </c>
      <c r="AB1715" s="61" t="str" cm="1">
        <f t="array" ref="AB1715">IF(_xlfn.SINGLE(B:B)="","",IF(R1715="Refreshment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61" t="str" cm="1">
        <f t="array" ref="AC1715">IF(_xlfn.SINGLE(B:B)="","",IF(R1715="Refreshment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68">
        <f>IFERROR(IF(R1715="Beer","",IF(OR(Q1715=1,Q1715=2,Q1715=3,Q1715=4),VLOOKUP(Q1715,Rates!$A$31:$B$34,2,0)*W1715,IF(V1715=1,VLOOKUP(U1715,'REB BEV MIN MKUP'!B:E,4,0),IF(V1715&gt;1,VLOOKUP(VALUE(W1715),'REB BEV MIN MKUP'!O:Q,3,0),0)))),0)</f>
        <v>0</v>
      </c>
      <c r="AE1715" s="62" t="str">
        <f t="shared" si="873"/>
        <v/>
      </c>
      <c r="AF1715" s="63" t="str">
        <f t="shared" si="874"/>
        <v/>
      </c>
      <c r="AG1715" s="64" t="str">
        <f t="shared" si="875"/>
        <v/>
      </c>
      <c r="AH1715" s="65" t="str">
        <f t="shared" si="876"/>
        <v/>
      </c>
      <c r="AI1715" s="66" t="str">
        <f>IF(AE:AE="","",IF(R1715="Refreshment Beverage",AK1715*(Rates!J$19/100),ROUND(SUM(AH1715*(Rates!$J$8/100)),4)))</f>
        <v/>
      </c>
      <c r="AJ1715" s="67" t="str">
        <f t="shared" si="877"/>
        <v/>
      </c>
      <c r="AK1715" s="22" t="str">
        <f t="shared" si="878"/>
        <v/>
      </c>
      <c r="AL1715" s="62" t="str">
        <f t="shared" si="879"/>
        <v/>
      </c>
      <c r="AM1715" s="63" t="str">
        <f>IF(AS1715="","",IF(R1715="Refreshment Beverage",ROUND(AS1715*Rates!K$19,4),ROUND(AO1715*(VLOOKUP(VALUE(Q1715),Rates!G$4:L$12,3,0)),4)))</f>
        <v/>
      </c>
      <c r="AN1715" s="68" t="str">
        <f>IF(AS1715="","",IF(R1715="Refreshment Beverage",AS1715*(Rates!J$19/100),MAX(AM1715,AB1715)))</f>
        <v/>
      </c>
      <c r="AO1715" s="69" t="str">
        <f t="shared" si="880"/>
        <v/>
      </c>
      <c r="AP1715" s="69" t="str">
        <f t="shared" si="881"/>
        <v/>
      </c>
      <c r="AQ1715" s="70" t="str">
        <f>IF(AS1715="","",IF(R1715="Refreshment Beverage",ROUND(SUM(VLOOKUP(Q:Q,Rates!G$15:L$19,3,0)*(AS1715-Y1715-Z1715-AA1715)),4),ROUND(SUM(Rates!$K$8*AS1715),4)))</f>
        <v/>
      </c>
      <c r="AR1715" s="66" t="str">
        <f t="shared" si="882"/>
        <v/>
      </c>
      <c r="AS1715" s="22" t="str">
        <f t="shared" si="883"/>
        <v/>
      </c>
      <c r="AT1715" s="62" t="str">
        <f t="shared" si="884"/>
        <v/>
      </c>
      <c r="AU1715" s="63" t="str">
        <f>IF(AX1715="","",IF(R1715="Refreshment Beverage",ROUND((BA1715-Y1715-Z1715-AA1715)*VLOOKUP(VALUE(Q1715),Rates!G$15:L$19,3,0),4),ROUND(AW1715*(VLOOKUP(VALUE(Q1715),Rates!G:L,3,0)),4)))</f>
        <v/>
      </c>
      <c r="AV1715" s="68" t="str">
        <f t="shared" si="885"/>
        <v/>
      </c>
      <c r="AW1715" s="69" t="str">
        <f t="shared" si="886"/>
        <v/>
      </c>
      <c r="AX1715" s="65" t="str">
        <f t="shared" si="887"/>
        <v/>
      </c>
      <c r="AY1715" s="70" t="str">
        <f>IF(AX1715="","",IF(R1715="Refreshment Beverage",ROUND(SUM(AX1715*Rates!K$19),4),ROUND(SUM(AX1715*(Rates!J$8/100)),4)))</f>
        <v/>
      </c>
      <c r="AZ1715" s="67" t="str">
        <f t="shared" si="888"/>
        <v/>
      </c>
      <c r="BA1715" s="22" t="str">
        <f t="shared" si="889"/>
        <v/>
      </c>
      <c r="BD1715" s="171"/>
      <c r="BE1715" s="171"/>
      <c r="BF1715" s="171"/>
      <c r="BG1715" s="171"/>
    </row>
    <row r="1716" spans="11:59" ht="12.75" customHeight="1" x14ac:dyDescent="0.3">
      <c r="K1716" s="42" t="str">
        <f t="shared" si="861"/>
        <v/>
      </c>
      <c r="L1716" s="55" t="str">
        <f t="shared" si="862"/>
        <v/>
      </c>
      <c r="M1716" s="43" t="str">
        <f t="shared" si="863"/>
        <v/>
      </c>
      <c r="N1716" s="56" t="str" cm="1">
        <f t="array" ref="N1716">IFERROR(IF(_xlfn.SINGLE(B:B)="","",IF(R1716="Beer",SUM(LOOKUP(2,1/(Rates!$B$3:$B$5&lt;=W1716)/(Rates!$C$3:$C$5&gt;=W1716),Rates!$D$3:$D$5)*(X1716/100)*W1716),IF(R1716="Refreshment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56" t="str">
        <f t="shared" si="864"/>
        <v/>
      </c>
      <c r="P1716" s="53"/>
      <c r="Q1716" s="14" t="str">
        <f t="shared" si="865"/>
        <v/>
      </c>
      <c r="R1716" s="57" t="str">
        <f t="shared" si="866"/>
        <v/>
      </c>
      <c r="S1716" s="58" t="str">
        <f>IF(B1716="","",IF(R1716="Refreshment Beverage",VLOOKUP(VALUE(Q1716),Rates!G$15:L$19,2,0),VLOOKUP(VALUE(Q1716),Rates!G$4:L$12,2,0)))</f>
        <v/>
      </c>
      <c r="T1716" s="58" t="str">
        <f t="shared" si="867"/>
        <v/>
      </c>
      <c r="U1716" s="58" t="str">
        <f t="shared" si="868"/>
        <v/>
      </c>
      <c r="V1716" s="58" t="str">
        <f t="shared" si="869"/>
        <v/>
      </c>
      <c r="W1716" s="58" t="str">
        <f t="shared" si="870"/>
        <v/>
      </c>
      <c r="X1716" s="59" t="str">
        <f t="shared" si="871"/>
        <v/>
      </c>
      <c r="Y1716" s="60" t="str">
        <f>IF(B:B="","",IF(R1716="Refreshment Beverage",VLOOKUP(Q1716,Rates!G$15:L$19,6,0)*W1716,VLOOKUP(Q1716,Rates!G$4:L$12,6,0)*W1716))</f>
        <v/>
      </c>
      <c r="Z1716" s="60" t="str">
        <f t="shared" si="872"/>
        <v/>
      </c>
      <c r="AA1716" s="60" t="str">
        <f t="shared" si="860"/>
        <v/>
      </c>
      <c r="AB1716" s="61" t="str" cm="1">
        <f t="array" ref="AB1716">IF(_xlfn.SINGLE(B:B)="","",IF(R1716="Refreshment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61" t="str" cm="1">
        <f t="array" ref="AC1716">IF(_xlfn.SINGLE(B:B)="","",IF(R1716="Refreshment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68">
        <f>IFERROR(IF(R1716="Beer","",IF(OR(Q1716=1,Q1716=2,Q1716=3,Q1716=4),VLOOKUP(Q1716,Rates!$A$31:$B$34,2,0)*W1716,IF(V1716=1,VLOOKUP(U1716,'REB BEV MIN MKUP'!B:E,4,0),IF(V1716&gt;1,VLOOKUP(VALUE(W1716),'REB BEV MIN MKUP'!O:Q,3,0),0)))),0)</f>
        <v>0</v>
      </c>
      <c r="AE1716" s="62" t="str">
        <f t="shared" si="873"/>
        <v/>
      </c>
      <c r="AF1716" s="63" t="str">
        <f t="shared" si="874"/>
        <v/>
      </c>
      <c r="AG1716" s="64" t="str">
        <f t="shared" si="875"/>
        <v/>
      </c>
      <c r="AH1716" s="65" t="str">
        <f t="shared" si="876"/>
        <v/>
      </c>
      <c r="AI1716" s="66" t="str">
        <f>IF(AE:AE="","",IF(R1716="Refreshment Beverage",AK1716*(Rates!J$19/100),ROUND(SUM(AH1716*(Rates!$J$8/100)),4)))</f>
        <v/>
      </c>
      <c r="AJ1716" s="67" t="str">
        <f t="shared" si="877"/>
        <v/>
      </c>
      <c r="AK1716" s="22" t="str">
        <f t="shared" si="878"/>
        <v/>
      </c>
      <c r="AL1716" s="62" t="str">
        <f t="shared" si="879"/>
        <v/>
      </c>
      <c r="AM1716" s="63" t="str">
        <f>IF(AS1716="","",IF(R1716="Refreshment Beverage",ROUND(AS1716*Rates!K$19,4),ROUND(AO1716*(VLOOKUP(VALUE(Q1716),Rates!G$4:L$12,3,0)),4)))</f>
        <v/>
      </c>
      <c r="AN1716" s="68" t="str">
        <f>IF(AS1716="","",IF(R1716="Refreshment Beverage",AS1716*(Rates!J$19/100),MAX(AM1716,AB1716)))</f>
        <v/>
      </c>
      <c r="AO1716" s="69" t="str">
        <f t="shared" si="880"/>
        <v/>
      </c>
      <c r="AP1716" s="69" t="str">
        <f t="shared" si="881"/>
        <v/>
      </c>
      <c r="AQ1716" s="70" t="str">
        <f>IF(AS1716="","",IF(R1716="Refreshment Beverage",ROUND(SUM(VLOOKUP(Q:Q,Rates!G$15:L$19,3,0)*(AS1716-Y1716-Z1716-AA1716)),4),ROUND(SUM(Rates!$K$8*AS1716),4)))</f>
        <v/>
      </c>
      <c r="AR1716" s="66" t="str">
        <f t="shared" si="882"/>
        <v/>
      </c>
      <c r="AS1716" s="22" t="str">
        <f t="shared" si="883"/>
        <v/>
      </c>
      <c r="AT1716" s="62" t="str">
        <f t="shared" si="884"/>
        <v/>
      </c>
      <c r="AU1716" s="63" t="str">
        <f>IF(AX1716="","",IF(R1716="Refreshment Beverage",ROUND((BA1716-Y1716-Z1716-AA1716)*VLOOKUP(VALUE(Q1716),Rates!G$15:L$19,3,0),4),ROUND(AW1716*(VLOOKUP(VALUE(Q1716),Rates!G:L,3,0)),4)))</f>
        <v/>
      </c>
      <c r="AV1716" s="68" t="str">
        <f t="shared" si="885"/>
        <v/>
      </c>
      <c r="AW1716" s="69" t="str">
        <f t="shared" si="886"/>
        <v/>
      </c>
      <c r="AX1716" s="65" t="str">
        <f t="shared" si="887"/>
        <v/>
      </c>
      <c r="AY1716" s="70" t="str">
        <f>IF(AX1716="","",IF(R1716="Refreshment Beverage",ROUND(SUM(AX1716*Rates!K$19),4),ROUND(SUM(AX1716*(Rates!J$8/100)),4)))</f>
        <v/>
      </c>
      <c r="AZ1716" s="67" t="str">
        <f t="shared" si="888"/>
        <v/>
      </c>
      <c r="BA1716" s="22" t="str">
        <f t="shared" si="889"/>
        <v/>
      </c>
      <c r="BD1716" s="171"/>
      <c r="BE1716" s="171"/>
      <c r="BF1716" s="171"/>
      <c r="BG1716" s="171"/>
    </row>
    <row r="1717" spans="11:59" ht="12.75" customHeight="1" x14ac:dyDescent="0.3">
      <c r="K1717" s="42" t="str">
        <f t="shared" si="861"/>
        <v/>
      </c>
      <c r="L1717" s="55" t="str">
        <f t="shared" si="862"/>
        <v/>
      </c>
      <c r="M1717" s="43" t="str">
        <f t="shared" si="863"/>
        <v/>
      </c>
      <c r="N1717" s="56" t="str" cm="1">
        <f t="array" ref="N1717">IFERROR(IF(_xlfn.SINGLE(B:B)="","",IF(R1717="Beer",SUM(LOOKUP(2,1/(Rates!$B$3:$B$5&lt;=W1717)/(Rates!$C$3:$C$5&gt;=W1717),Rates!$D$3:$D$5)*(X1717/100)*W1717),IF(R1717="Refreshment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56" t="str">
        <f t="shared" si="864"/>
        <v/>
      </c>
      <c r="P1717" s="53"/>
      <c r="Q1717" s="14" t="str">
        <f t="shared" si="865"/>
        <v/>
      </c>
      <c r="R1717" s="57" t="str">
        <f t="shared" si="866"/>
        <v/>
      </c>
      <c r="S1717" s="58" t="str">
        <f>IF(B1717="","",IF(R1717="Refreshment Beverage",VLOOKUP(VALUE(Q1717),Rates!G$15:L$19,2,0),VLOOKUP(VALUE(Q1717),Rates!G$4:L$12,2,0)))</f>
        <v/>
      </c>
      <c r="T1717" s="58" t="str">
        <f t="shared" si="867"/>
        <v/>
      </c>
      <c r="U1717" s="58" t="str">
        <f t="shared" si="868"/>
        <v/>
      </c>
      <c r="V1717" s="58" t="str">
        <f t="shared" si="869"/>
        <v/>
      </c>
      <c r="W1717" s="58" t="str">
        <f t="shared" si="870"/>
        <v/>
      </c>
      <c r="X1717" s="59" t="str">
        <f t="shared" si="871"/>
        <v/>
      </c>
      <c r="Y1717" s="60" t="str">
        <f>IF(B:B="","",IF(R1717="Refreshment Beverage",VLOOKUP(Q1717,Rates!G$15:L$19,6,0)*W1717,VLOOKUP(Q1717,Rates!G$4:L$12,6,0)*W1717))</f>
        <v/>
      </c>
      <c r="Z1717" s="60" t="str">
        <f t="shared" si="872"/>
        <v/>
      </c>
      <c r="AA1717" s="60" t="str">
        <f t="shared" si="860"/>
        <v/>
      </c>
      <c r="AB1717" s="61" t="str" cm="1">
        <f t="array" ref="AB1717">IF(_xlfn.SINGLE(B:B)="","",IF(R1717="Refreshment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61" t="str" cm="1">
        <f t="array" ref="AC1717">IF(_xlfn.SINGLE(B:B)="","",IF(R1717="Refreshment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68">
        <f>IFERROR(IF(R1717="Beer","",IF(OR(Q1717=1,Q1717=2,Q1717=3,Q1717=4),VLOOKUP(Q1717,Rates!$A$31:$B$34,2,0)*W1717,IF(V1717=1,VLOOKUP(U1717,'REB BEV MIN MKUP'!B:E,4,0),IF(V1717&gt;1,VLOOKUP(VALUE(W1717),'REB BEV MIN MKUP'!O:Q,3,0),0)))),0)</f>
        <v>0</v>
      </c>
      <c r="AE1717" s="62" t="str">
        <f t="shared" si="873"/>
        <v/>
      </c>
      <c r="AF1717" s="63" t="str">
        <f t="shared" si="874"/>
        <v/>
      </c>
      <c r="AG1717" s="64" t="str">
        <f t="shared" si="875"/>
        <v/>
      </c>
      <c r="AH1717" s="65" t="str">
        <f t="shared" si="876"/>
        <v/>
      </c>
      <c r="AI1717" s="66" t="str">
        <f>IF(AE:AE="","",IF(R1717="Refreshment Beverage",AK1717*(Rates!J$19/100),ROUND(SUM(AH1717*(Rates!$J$8/100)),4)))</f>
        <v/>
      </c>
      <c r="AJ1717" s="67" t="str">
        <f t="shared" si="877"/>
        <v/>
      </c>
      <c r="AK1717" s="22" t="str">
        <f t="shared" si="878"/>
        <v/>
      </c>
      <c r="AL1717" s="62" t="str">
        <f t="shared" si="879"/>
        <v/>
      </c>
      <c r="AM1717" s="63" t="str">
        <f>IF(AS1717="","",IF(R1717="Refreshment Beverage",ROUND(AS1717*Rates!K$19,4),ROUND(AO1717*(VLOOKUP(VALUE(Q1717),Rates!G$4:L$12,3,0)),4)))</f>
        <v/>
      </c>
      <c r="AN1717" s="68" t="str">
        <f>IF(AS1717="","",IF(R1717="Refreshment Beverage",AS1717*(Rates!J$19/100),MAX(AM1717,AB1717)))</f>
        <v/>
      </c>
      <c r="AO1717" s="69" t="str">
        <f t="shared" si="880"/>
        <v/>
      </c>
      <c r="AP1717" s="69" t="str">
        <f t="shared" si="881"/>
        <v/>
      </c>
      <c r="AQ1717" s="70" t="str">
        <f>IF(AS1717="","",IF(R1717="Refreshment Beverage",ROUND(SUM(VLOOKUP(Q:Q,Rates!G$15:L$19,3,0)*(AS1717-Y1717-Z1717-AA1717)),4),ROUND(SUM(Rates!$K$8*AS1717),4)))</f>
        <v/>
      </c>
      <c r="AR1717" s="66" t="str">
        <f t="shared" si="882"/>
        <v/>
      </c>
      <c r="AS1717" s="22" t="str">
        <f t="shared" si="883"/>
        <v/>
      </c>
      <c r="AT1717" s="62" t="str">
        <f t="shared" si="884"/>
        <v/>
      </c>
      <c r="AU1717" s="63" t="str">
        <f>IF(AX1717="","",IF(R1717="Refreshment Beverage",ROUND((BA1717-Y1717-Z1717-AA1717)*VLOOKUP(VALUE(Q1717),Rates!G$15:L$19,3,0),4),ROUND(AW1717*(VLOOKUP(VALUE(Q1717),Rates!G:L,3,0)),4)))</f>
        <v/>
      </c>
      <c r="AV1717" s="68" t="str">
        <f t="shared" si="885"/>
        <v/>
      </c>
      <c r="AW1717" s="69" t="str">
        <f t="shared" si="886"/>
        <v/>
      </c>
      <c r="AX1717" s="65" t="str">
        <f t="shared" si="887"/>
        <v/>
      </c>
      <c r="AY1717" s="70" t="str">
        <f>IF(AX1717="","",IF(R1717="Refreshment Beverage",ROUND(SUM(AX1717*Rates!K$19),4),ROUND(SUM(AX1717*(Rates!J$8/100)),4)))</f>
        <v/>
      </c>
      <c r="AZ1717" s="67" t="str">
        <f t="shared" si="888"/>
        <v/>
      </c>
      <c r="BA1717" s="22" t="str">
        <f t="shared" si="889"/>
        <v/>
      </c>
      <c r="BD1717" s="171"/>
      <c r="BE1717" s="171"/>
      <c r="BF1717" s="171"/>
      <c r="BG1717" s="171"/>
    </row>
    <row r="1718" spans="11:59" ht="12.75" customHeight="1" x14ac:dyDescent="0.3">
      <c r="K1718" s="42" t="str">
        <f t="shared" si="861"/>
        <v/>
      </c>
      <c r="L1718" s="55" t="str">
        <f t="shared" si="862"/>
        <v/>
      </c>
      <c r="M1718" s="43" t="str">
        <f t="shared" si="863"/>
        <v/>
      </c>
      <c r="N1718" s="56" t="str" cm="1">
        <f t="array" ref="N1718">IFERROR(IF(_xlfn.SINGLE(B:B)="","",IF(R1718="Beer",SUM(LOOKUP(2,1/(Rates!$B$3:$B$5&lt;=W1718)/(Rates!$C$3:$C$5&gt;=W1718),Rates!$D$3:$D$5)*(X1718/100)*W1718),IF(R1718="Refreshment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56" t="str">
        <f t="shared" si="864"/>
        <v/>
      </c>
      <c r="P1718" s="53"/>
      <c r="Q1718" s="14" t="str">
        <f t="shared" si="865"/>
        <v/>
      </c>
      <c r="R1718" s="57" t="str">
        <f t="shared" si="866"/>
        <v/>
      </c>
      <c r="S1718" s="58" t="str">
        <f>IF(B1718="","",IF(R1718="Refreshment Beverage",VLOOKUP(VALUE(Q1718),Rates!G$15:L$19,2,0),VLOOKUP(VALUE(Q1718),Rates!G$4:L$12,2,0)))</f>
        <v/>
      </c>
      <c r="T1718" s="58" t="str">
        <f t="shared" si="867"/>
        <v/>
      </c>
      <c r="U1718" s="58" t="str">
        <f t="shared" si="868"/>
        <v/>
      </c>
      <c r="V1718" s="58" t="str">
        <f t="shared" si="869"/>
        <v/>
      </c>
      <c r="W1718" s="58" t="str">
        <f t="shared" si="870"/>
        <v/>
      </c>
      <c r="X1718" s="59" t="str">
        <f t="shared" si="871"/>
        <v/>
      </c>
      <c r="Y1718" s="60" t="str">
        <f>IF(B:B="","",IF(R1718="Refreshment Beverage",VLOOKUP(Q1718,Rates!G$15:L$19,6,0)*W1718,VLOOKUP(Q1718,Rates!G$4:L$12,6,0)*W1718))</f>
        <v/>
      </c>
      <c r="Z1718" s="60" t="str">
        <f t="shared" si="872"/>
        <v/>
      </c>
      <c r="AA1718" s="60" t="str">
        <f t="shared" si="860"/>
        <v/>
      </c>
      <c r="AB1718" s="61" t="str" cm="1">
        <f t="array" ref="AB1718">IF(_xlfn.SINGLE(B:B)="","",IF(R1718="Refreshment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61" t="str" cm="1">
        <f t="array" ref="AC1718">IF(_xlfn.SINGLE(B:B)="","",IF(R1718="Refreshment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68">
        <f>IFERROR(IF(R1718="Beer","",IF(OR(Q1718=1,Q1718=2,Q1718=3,Q1718=4),VLOOKUP(Q1718,Rates!$A$31:$B$34,2,0)*W1718,IF(V1718=1,VLOOKUP(U1718,'REB BEV MIN MKUP'!B:E,4,0),IF(V1718&gt;1,VLOOKUP(VALUE(W1718),'REB BEV MIN MKUP'!O:Q,3,0),0)))),0)</f>
        <v>0</v>
      </c>
      <c r="AE1718" s="62" t="str">
        <f t="shared" si="873"/>
        <v/>
      </c>
      <c r="AF1718" s="63" t="str">
        <f t="shared" si="874"/>
        <v/>
      </c>
      <c r="AG1718" s="64" t="str">
        <f t="shared" si="875"/>
        <v/>
      </c>
      <c r="AH1718" s="65" t="str">
        <f t="shared" si="876"/>
        <v/>
      </c>
      <c r="AI1718" s="66" t="str">
        <f>IF(AE:AE="","",IF(R1718="Refreshment Beverage",AK1718*(Rates!J$19/100),ROUND(SUM(AH1718*(Rates!$J$8/100)),4)))</f>
        <v/>
      </c>
      <c r="AJ1718" s="67" t="str">
        <f t="shared" si="877"/>
        <v/>
      </c>
      <c r="AK1718" s="22" t="str">
        <f t="shared" si="878"/>
        <v/>
      </c>
      <c r="AL1718" s="62" t="str">
        <f t="shared" si="879"/>
        <v/>
      </c>
      <c r="AM1718" s="63" t="str">
        <f>IF(AS1718="","",IF(R1718="Refreshment Beverage",ROUND(AS1718*Rates!K$19,4),ROUND(AO1718*(VLOOKUP(VALUE(Q1718),Rates!G$4:L$12,3,0)),4)))</f>
        <v/>
      </c>
      <c r="AN1718" s="68" t="str">
        <f>IF(AS1718="","",IF(R1718="Refreshment Beverage",AS1718*(Rates!J$19/100),MAX(AM1718,AB1718)))</f>
        <v/>
      </c>
      <c r="AO1718" s="69" t="str">
        <f t="shared" si="880"/>
        <v/>
      </c>
      <c r="AP1718" s="69" t="str">
        <f t="shared" si="881"/>
        <v/>
      </c>
      <c r="AQ1718" s="70" t="str">
        <f>IF(AS1718="","",IF(R1718="Refreshment Beverage",ROUND(SUM(VLOOKUP(Q:Q,Rates!G$15:L$19,3,0)*(AS1718-Y1718-Z1718-AA1718)),4),ROUND(SUM(Rates!$K$8*AS1718),4)))</f>
        <v/>
      </c>
      <c r="AR1718" s="66" t="str">
        <f t="shared" si="882"/>
        <v/>
      </c>
      <c r="AS1718" s="22" t="str">
        <f t="shared" si="883"/>
        <v/>
      </c>
      <c r="AT1718" s="62" t="str">
        <f t="shared" si="884"/>
        <v/>
      </c>
      <c r="AU1718" s="63" t="str">
        <f>IF(AX1718="","",IF(R1718="Refreshment Beverage",ROUND((BA1718-Y1718-Z1718-AA1718)*VLOOKUP(VALUE(Q1718),Rates!G$15:L$19,3,0),4),ROUND(AW1718*(VLOOKUP(VALUE(Q1718),Rates!G:L,3,0)),4)))</f>
        <v/>
      </c>
      <c r="AV1718" s="68" t="str">
        <f t="shared" si="885"/>
        <v/>
      </c>
      <c r="AW1718" s="69" t="str">
        <f t="shared" si="886"/>
        <v/>
      </c>
      <c r="AX1718" s="65" t="str">
        <f t="shared" si="887"/>
        <v/>
      </c>
      <c r="AY1718" s="70" t="str">
        <f>IF(AX1718="","",IF(R1718="Refreshment Beverage",ROUND(SUM(AX1718*Rates!K$19),4),ROUND(SUM(AX1718*(Rates!J$8/100)),4)))</f>
        <v/>
      </c>
      <c r="AZ1718" s="67" t="str">
        <f t="shared" si="888"/>
        <v/>
      </c>
      <c r="BA1718" s="22" t="str">
        <f t="shared" si="889"/>
        <v/>
      </c>
      <c r="BD1718" s="171"/>
      <c r="BE1718" s="171"/>
      <c r="BF1718" s="171"/>
      <c r="BG1718" s="171"/>
    </row>
    <row r="1719" spans="11:59" ht="12.75" customHeight="1" x14ac:dyDescent="0.3">
      <c r="K1719" s="42" t="str">
        <f t="shared" si="861"/>
        <v/>
      </c>
      <c r="L1719" s="55" t="str">
        <f t="shared" si="862"/>
        <v/>
      </c>
      <c r="M1719" s="43" t="str">
        <f t="shared" si="863"/>
        <v/>
      </c>
      <c r="N1719" s="56" t="str" cm="1">
        <f t="array" ref="N1719">IFERROR(IF(_xlfn.SINGLE(B:B)="","",IF(R1719="Beer",SUM(LOOKUP(2,1/(Rates!$B$3:$B$5&lt;=W1719)/(Rates!$C$3:$C$5&gt;=W1719),Rates!$D$3:$D$5)*(X1719/100)*W1719),IF(R1719="Refreshment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56" t="str">
        <f t="shared" si="864"/>
        <v/>
      </c>
      <c r="P1719" s="53"/>
      <c r="Q1719" s="14" t="str">
        <f t="shared" si="865"/>
        <v/>
      </c>
      <c r="R1719" s="57" t="str">
        <f t="shared" si="866"/>
        <v/>
      </c>
      <c r="S1719" s="58" t="str">
        <f>IF(B1719="","",IF(R1719="Refreshment Beverage",VLOOKUP(VALUE(Q1719),Rates!G$15:L$19,2,0),VLOOKUP(VALUE(Q1719),Rates!G$4:L$12,2,0)))</f>
        <v/>
      </c>
      <c r="T1719" s="58" t="str">
        <f t="shared" si="867"/>
        <v/>
      </c>
      <c r="U1719" s="58" t="str">
        <f t="shared" si="868"/>
        <v/>
      </c>
      <c r="V1719" s="58" t="str">
        <f t="shared" si="869"/>
        <v/>
      </c>
      <c r="W1719" s="58" t="str">
        <f t="shared" si="870"/>
        <v/>
      </c>
      <c r="X1719" s="59" t="str">
        <f t="shared" si="871"/>
        <v/>
      </c>
      <c r="Y1719" s="60" t="str">
        <f>IF(B:B="","",IF(R1719="Refreshment Beverage",VLOOKUP(Q1719,Rates!G$15:L$19,6,0)*W1719,VLOOKUP(Q1719,Rates!G$4:L$12,6,0)*W1719))</f>
        <v/>
      </c>
      <c r="Z1719" s="60" t="str">
        <f t="shared" si="872"/>
        <v/>
      </c>
      <c r="AA1719" s="60" t="str">
        <f t="shared" si="860"/>
        <v/>
      </c>
      <c r="AB1719" s="61" t="str" cm="1">
        <f t="array" ref="AB1719">IF(_xlfn.SINGLE(B:B)="","",IF(R1719="Refreshment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61" t="str" cm="1">
        <f t="array" ref="AC1719">IF(_xlfn.SINGLE(B:B)="","",IF(R1719="Refreshment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68">
        <f>IFERROR(IF(R1719="Beer","",IF(OR(Q1719=1,Q1719=2,Q1719=3,Q1719=4),VLOOKUP(Q1719,Rates!$A$31:$B$34,2,0)*W1719,IF(V1719=1,VLOOKUP(U1719,'REB BEV MIN MKUP'!B:E,4,0),IF(V1719&gt;1,VLOOKUP(VALUE(W1719),'REB BEV MIN MKUP'!O:Q,3,0),0)))),0)</f>
        <v>0</v>
      </c>
      <c r="AE1719" s="62" t="str">
        <f t="shared" si="873"/>
        <v/>
      </c>
      <c r="AF1719" s="63" t="str">
        <f t="shared" si="874"/>
        <v/>
      </c>
      <c r="AG1719" s="64" t="str">
        <f t="shared" si="875"/>
        <v/>
      </c>
      <c r="AH1719" s="65" t="str">
        <f t="shared" si="876"/>
        <v/>
      </c>
      <c r="AI1719" s="66" t="str">
        <f>IF(AE:AE="","",IF(R1719="Refreshment Beverage",AK1719*(Rates!J$19/100),ROUND(SUM(AH1719*(Rates!$J$8/100)),4)))</f>
        <v/>
      </c>
      <c r="AJ1719" s="67" t="str">
        <f t="shared" si="877"/>
        <v/>
      </c>
      <c r="AK1719" s="22" t="str">
        <f t="shared" si="878"/>
        <v/>
      </c>
      <c r="AL1719" s="62" t="str">
        <f t="shared" si="879"/>
        <v/>
      </c>
      <c r="AM1719" s="63" t="str">
        <f>IF(AS1719="","",IF(R1719="Refreshment Beverage",ROUND(AS1719*Rates!K$19,4),ROUND(AO1719*(VLOOKUP(VALUE(Q1719),Rates!G$4:L$12,3,0)),4)))</f>
        <v/>
      </c>
      <c r="AN1719" s="68" t="str">
        <f>IF(AS1719="","",IF(R1719="Refreshment Beverage",AS1719*(Rates!J$19/100),MAX(AM1719,AB1719)))</f>
        <v/>
      </c>
      <c r="AO1719" s="69" t="str">
        <f t="shared" si="880"/>
        <v/>
      </c>
      <c r="AP1719" s="69" t="str">
        <f t="shared" si="881"/>
        <v/>
      </c>
      <c r="AQ1719" s="70" t="str">
        <f>IF(AS1719="","",IF(R1719="Refreshment Beverage",ROUND(SUM(VLOOKUP(Q:Q,Rates!G$15:L$19,3,0)*(AS1719-Y1719-Z1719-AA1719)),4),ROUND(SUM(Rates!$K$8*AS1719),4)))</f>
        <v/>
      </c>
      <c r="AR1719" s="66" t="str">
        <f t="shared" si="882"/>
        <v/>
      </c>
      <c r="AS1719" s="22" t="str">
        <f t="shared" si="883"/>
        <v/>
      </c>
      <c r="AT1719" s="62" t="str">
        <f t="shared" si="884"/>
        <v/>
      </c>
      <c r="AU1719" s="63" t="str">
        <f>IF(AX1719="","",IF(R1719="Refreshment Beverage",ROUND((BA1719-Y1719-Z1719-AA1719)*VLOOKUP(VALUE(Q1719),Rates!G$15:L$19,3,0),4),ROUND(AW1719*(VLOOKUP(VALUE(Q1719),Rates!G:L,3,0)),4)))</f>
        <v/>
      </c>
      <c r="AV1719" s="68" t="str">
        <f t="shared" si="885"/>
        <v/>
      </c>
      <c r="AW1719" s="69" t="str">
        <f t="shared" si="886"/>
        <v/>
      </c>
      <c r="AX1719" s="65" t="str">
        <f t="shared" si="887"/>
        <v/>
      </c>
      <c r="AY1719" s="70" t="str">
        <f>IF(AX1719="","",IF(R1719="Refreshment Beverage",ROUND(SUM(AX1719*Rates!K$19),4),ROUND(SUM(AX1719*(Rates!J$8/100)),4)))</f>
        <v/>
      </c>
      <c r="AZ1719" s="67" t="str">
        <f t="shared" si="888"/>
        <v/>
      </c>
      <c r="BA1719" s="22" t="str">
        <f t="shared" si="889"/>
        <v/>
      </c>
      <c r="BD1719" s="171"/>
      <c r="BE1719" s="171"/>
      <c r="BF1719" s="171"/>
      <c r="BG1719" s="171"/>
    </row>
    <row r="1720" spans="11:59" ht="12.75" customHeight="1" x14ac:dyDescent="0.3">
      <c r="K1720" s="42" t="str">
        <f t="shared" si="861"/>
        <v/>
      </c>
      <c r="L1720" s="55" t="str">
        <f t="shared" si="862"/>
        <v/>
      </c>
      <c r="M1720" s="43" t="str">
        <f t="shared" si="863"/>
        <v/>
      </c>
      <c r="N1720" s="56" t="str" cm="1">
        <f t="array" ref="N1720">IFERROR(IF(_xlfn.SINGLE(B:B)="","",IF(R1720="Beer",SUM(LOOKUP(2,1/(Rates!$B$3:$B$5&lt;=W1720)/(Rates!$C$3:$C$5&gt;=W1720),Rates!$D$3:$D$5)*(X1720/100)*W1720),IF(R1720="Refreshment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56" t="str">
        <f t="shared" si="864"/>
        <v/>
      </c>
      <c r="P1720" s="53"/>
      <c r="Q1720" s="14" t="str">
        <f t="shared" si="865"/>
        <v/>
      </c>
      <c r="R1720" s="57" t="str">
        <f t="shared" si="866"/>
        <v/>
      </c>
      <c r="S1720" s="58" t="str">
        <f>IF(B1720="","",IF(R1720="Refreshment Beverage",VLOOKUP(VALUE(Q1720),Rates!G$15:L$19,2,0),VLOOKUP(VALUE(Q1720),Rates!G$4:L$12,2,0)))</f>
        <v/>
      </c>
      <c r="T1720" s="58" t="str">
        <f t="shared" si="867"/>
        <v/>
      </c>
      <c r="U1720" s="58" t="str">
        <f t="shared" si="868"/>
        <v/>
      </c>
      <c r="V1720" s="58" t="str">
        <f t="shared" si="869"/>
        <v/>
      </c>
      <c r="W1720" s="58" t="str">
        <f t="shared" si="870"/>
        <v/>
      </c>
      <c r="X1720" s="59" t="str">
        <f t="shared" si="871"/>
        <v/>
      </c>
      <c r="Y1720" s="60" t="str">
        <f>IF(B:B="","",IF(R1720="Refreshment Beverage",VLOOKUP(Q1720,Rates!G$15:L$19,6,0)*W1720,VLOOKUP(Q1720,Rates!G$4:L$12,6,0)*W1720))</f>
        <v/>
      </c>
      <c r="Z1720" s="60" t="str">
        <f t="shared" si="872"/>
        <v/>
      </c>
      <c r="AA1720" s="60" t="str">
        <f t="shared" si="860"/>
        <v/>
      </c>
      <c r="AB1720" s="61" t="str" cm="1">
        <f t="array" ref="AB1720">IF(_xlfn.SINGLE(B:B)="","",IF(R1720="Refreshment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61" t="str" cm="1">
        <f t="array" ref="AC1720">IF(_xlfn.SINGLE(B:B)="","",IF(R1720="Refreshment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68">
        <f>IFERROR(IF(R1720="Beer","",IF(OR(Q1720=1,Q1720=2,Q1720=3,Q1720=4),VLOOKUP(Q1720,Rates!$A$31:$B$34,2,0)*W1720,IF(V1720=1,VLOOKUP(U1720,'REB BEV MIN MKUP'!B:E,4,0),IF(V1720&gt;1,VLOOKUP(VALUE(W1720),'REB BEV MIN MKUP'!O:Q,3,0),0)))),0)</f>
        <v>0</v>
      </c>
      <c r="AE1720" s="62" t="str">
        <f t="shared" si="873"/>
        <v/>
      </c>
      <c r="AF1720" s="63" t="str">
        <f t="shared" si="874"/>
        <v/>
      </c>
      <c r="AG1720" s="64" t="str">
        <f t="shared" si="875"/>
        <v/>
      </c>
      <c r="AH1720" s="65" t="str">
        <f t="shared" si="876"/>
        <v/>
      </c>
      <c r="AI1720" s="66" t="str">
        <f>IF(AE:AE="","",IF(R1720="Refreshment Beverage",AK1720*(Rates!J$19/100),ROUND(SUM(AH1720*(Rates!$J$8/100)),4)))</f>
        <v/>
      </c>
      <c r="AJ1720" s="67" t="str">
        <f t="shared" si="877"/>
        <v/>
      </c>
      <c r="AK1720" s="22" t="str">
        <f t="shared" si="878"/>
        <v/>
      </c>
      <c r="AL1720" s="62" t="str">
        <f t="shared" si="879"/>
        <v/>
      </c>
      <c r="AM1720" s="63" t="str">
        <f>IF(AS1720="","",IF(R1720="Refreshment Beverage",ROUND(AS1720*Rates!K$19,4),ROUND(AO1720*(VLOOKUP(VALUE(Q1720),Rates!G$4:L$12,3,0)),4)))</f>
        <v/>
      </c>
      <c r="AN1720" s="68" t="str">
        <f>IF(AS1720="","",IF(R1720="Refreshment Beverage",AS1720*(Rates!J$19/100),MAX(AM1720,AB1720)))</f>
        <v/>
      </c>
      <c r="AO1720" s="69" t="str">
        <f t="shared" si="880"/>
        <v/>
      </c>
      <c r="AP1720" s="69" t="str">
        <f t="shared" si="881"/>
        <v/>
      </c>
      <c r="AQ1720" s="70" t="str">
        <f>IF(AS1720="","",IF(R1720="Refreshment Beverage",ROUND(SUM(VLOOKUP(Q:Q,Rates!G$15:L$19,3,0)*(AS1720-Y1720-Z1720-AA1720)),4),ROUND(SUM(Rates!$K$8*AS1720),4)))</f>
        <v/>
      </c>
      <c r="AR1720" s="66" t="str">
        <f t="shared" si="882"/>
        <v/>
      </c>
      <c r="AS1720" s="22" t="str">
        <f t="shared" si="883"/>
        <v/>
      </c>
      <c r="AT1720" s="62" t="str">
        <f t="shared" si="884"/>
        <v/>
      </c>
      <c r="AU1720" s="63" t="str">
        <f>IF(AX1720="","",IF(R1720="Refreshment Beverage",ROUND((BA1720-Y1720-Z1720-AA1720)*VLOOKUP(VALUE(Q1720),Rates!G$15:L$19,3,0),4),ROUND(AW1720*(VLOOKUP(VALUE(Q1720),Rates!G:L,3,0)),4)))</f>
        <v/>
      </c>
      <c r="AV1720" s="68" t="str">
        <f t="shared" si="885"/>
        <v/>
      </c>
      <c r="AW1720" s="69" t="str">
        <f t="shared" si="886"/>
        <v/>
      </c>
      <c r="AX1720" s="65" t="str">
        <f t="shared" si="887"/>
        <v/>
      </c>
      <c r="AY1720" s="70" t="str">
        <f>IF(AX1720="","",IF(R1720="Refreshment Beverage",ROUND(SUM(AX1720*Rates!K$19),4),ROUND(SUM(AX1720*(Rates!J$8/100)),4)))</f>
        <v/>
      </c>
      <c r="AZ1720" s="67" t="str">
        <f t="shared" si="888"/>
        <v/>
      </c>
      <c r="BA1720" s="22" t="str">
        <f t="shared" si="889"/>
        <v/>
      </c>
      <c r="BD1720" s="171"/>
      <c r="BE1720" s="171"/>
      <c r="BF1720" s="171"/>
      <c r="BG1720" s="171"/>
    </row>
    <row r="1721" spans="11:59" ht="12.75" customHeight="1" x14ac:dyDescent="0.3">
      <c r="K1721" s="42" t="str">
        <f t="shared" si="861"/>
        <v/>
      </c>
      <c r="L1721" s="55" t="str">
        <f t="shared" si="862"/>
        <v/>
      </c>
      <c r="M1721" s="43" t="str">
        <f t="shared" si="863"/>
        <v/>
      </c>
      <c r="N1721" s="56" t="str" cm="1">
        <f t="array" ref="N1721">IFERROR(IF(_xlfn.SINGLE(B:B)="","",IF(R1721="Beer",SUM(LOOKUP(2,1/(Rates!$B$3:$B$5&lt;=W1721)/(Rates!$C$3:$C$5&gt;=W1721),Rates!$D$3:$D$5)*(X1721/100)*W1721),IF(R1721="Refreshment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56" t="str">
        <f t="shared" si="864"/>
        <v/>
      </c>
      <c r="P1721" s="53"/>
      <c r="Q1721" s="14" t="str">
        <f t="shared" si="865"/>
        <v/>
      </c>
      <c r="R1721" s="57" t="str">
        <f t="shared" si="866"/>
        <v/>
      </c>
      <c r="S1721" s="58" t="str">
        <f>IF(B1721="","",IF(R1721="Refreshment Beverage",VLOOKUP(VALUE(Q1721),Rates!G$15:L$19,2,0),VLOOKUP(VALUE(Q1721),Rates!G$4:L$12,2,0)))</f>
        <v/>
      </c>
      <c r="T1721" s="58" t="str">
        <f t="shared" si="867"/>
        <v/>
      </c>
      <c r="U1721" s="58" t="str">
        <f t="shared" si="868"/>
        <v/>
      </c>
      <c r="V1721" s="58" t="str">
        <f t="shared" si="869"/>
        <v/>
      </c>
      <c r="W1721" s="58" t="str">
        <f t="shared" si="870"/>
        <v/>
      </c>
      <c r="X1721" s="59" t="str">
        <f t="shared" si="871"/>
        <v/>
      </c>
      <c r="Y1721" s="60" t="str">
        <f>IF(B:B="","",IF(R1721="Refreshment Beverage",VLOOKUP(Q1721,Rates!G$15:L$19,6,0)*W1721,VLOOKUP(Q1721,Rates!G$4:L$12,6,0)*W1721))</f>
        <v/>
      </c>
      <c r="Z1721" s="60" t="str">
        <f t="shared" si="872"/>
        <v/>
      </c>
      <c r="AA1721" s="60" t="str">
        <f t="shared" si="860"/>
        <v/>
      </c>
      <c r="AB1721" s="61" t="str" cm="1">
        <f t="array" ref="AB1721">IF(_xlfn.SINGLE(B:B)="","",IF(R1721="Refreshment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61" t="str" cm="1">
        <f t="array" ref="AC1721">IF(_xlfn.SINGLE(B:B)="","",IF(R1721="Refreshment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68">
        <f>IFERROR(IF(R1721="Beer","",IF(OR(Q1721=1,Q1721=2,Q1721=3,Q1721=4),VLOOKUP(Q1721,Rates!$A$31:$B$34,2,0)*W1721,IF(V1721=1,VLOOKUP(U1721,'REB BEV MIN MKUP'!B:E,4,0),IF(V1721&gt;1,VLOOKUP(VALUE(W1721),'REB BEV MIN MKUP'!O:Q,3,0),0)))),0)</f>
        <v>0</v>
      </c>
      <c r="AE1721" s="62" t="str">
        <f t="shared" si="873"/>
        <v/>
      </c>
      <c r="AF1721" s="63" t="str">
        <f t="shared" si="874"/>
        <v/>
      </c>
      <c r="AG1721" s="64" t="str">
        <f t="shared" si="875"/>
        <v/>
      </c>
      <c r="AH1721" s="65" t="str">
        <f t="shared" si="876"/>
        <v/>
      </c>
      <c r="AI1721" s="66" t="str">
        <f>IF(AE:AE="","",IF(R1721="Refreshment Beverage",AK1721*(Rates!J$19/100),ROUND(SUM(AH1721*(Rates!$J$8/100)),4)))</f>
        <v/>
      </c>
      <c r="AJ1721" s="67" t="str">
        <f t="shared" si="877"/>
        <v/>
      </c>
      <c r="AK1721" s="22" t="str">
        <f t="shared" si="878"/>
        <v/>
      </c>
      <c r="AL1721" s="62" t="str">
        <f t="shared" si="879"/>
        <v/>
      </c>
      <c r="AM1721" s="63" t="str">
        <f>IF(AS1721="","",IF(R1721="Refreshment Beverage",ROUND(AS1721*Rates!K$19,4),ROUND(AO1721*(VLOOKUP(VALUE(Q1721),Rates!G$4:L$12,3,0)),4)))</f>
        <v/>
      </c>
      <c r="AN1721" s="68" t="str">
        <f>IF(AS1721="","",IF(R1721="Refreshment Beverage",AS1721*(Rates!J$19/100),MAX(AM1721,AB1721)))</f>
        <v/>
      </c>
      <c r="AO1721" s="69" t="str">
        <f t="shared" si="880"/>
        <v/>
      </c>
      <c r="AP1721" s="69" t="str">
        <f t="shared" si="881"/>
        <v/>
      </c>
      <c r="AQ1721" s="70" t="str">
        <f>IF(AS1721="","",IF(R1721="Refreshment Beverage",ROUND(SUM(VLOOKUP(Q:Q,Rates!G$15:L$19,3,0)*(AS1721-Y1721-Z1721-AA1721)),4),ROUND(SUM(Rates!$K$8*AS1721),4)))</f>
        <v/>
      </c>
      <c r="AR1721" s="66" t="str">
        <f t="shared" si="882"/>
        <v/>
      </c>
      <c r="AS1721" s="22" t="str">
        <f t="shared" si="883"/>
        <v/>
      </c>
      <c r="AT1721" s="62" t="str">
        <f t="shared" si="884"/>
        <v/>
      </c>
      <c r="AU1721" s="63" t="str">
        <f>IF(AX1721="","",IF(R1721="Refreshment Beverage",ROUND((BA1721-Y1721-Z1721-AA1721)*VLOOKUP(VALUE(Q1721),Rates!G$15:L$19,3,0),4),ROUND(AW1721*(VLOOKUP(VALUE(Q1721),Rates!G:L,3,0)),4)))</f>
        <v/>
      </c>
      <c r="AV1721" s="68" t="str">
        <f t="shared" si="885"/>
        <v/>
      </c>
      <c r="AW1721" s="69" t="str">
        <f t="shared" si="886"/>
        <v/>
      </c>
      <c r="AX1721" s="65" t="str">
        <f t="shared" si="887"/>
        <v/>
      </c>
      <c r="AY1721" s="70" t="str">
        <f>IF(AX1721="","",IF(R1721="Refreshment Beverage",ROUND(SUM(AX1721*Rates!K$19),4),ROUND(SUM(AX1721*(Rates!J$8/100)),4)))</f>
        <v/>
      </c>
      <c r="AZ1721" s="67" t="str">
        <f t="shared" si="888"/>
        <v/>
      </c>
      <c r="BA1721" s="22" t="str">
        <f t="shared" si="889"/>
        <v/>
      </c>
      <c r="BD1721" s="171"/>
      <c r="BE1721" s="171"/>
      <c r="BF1721" s="171"/>
      <c r="BG1721" s="171"/>
    </row>
    <row r="1722" spans="11:59" ht="12.75" customHeight="1" x14ac:dyDescent="0.3">
      <c r="K1722" s="42" t="str">
        <f t="shared" si="861"/>
        <v/>
      </c>
      <c r="L1722" s="55" t="str">
        <f t="shared" si="862"/>
        <v/>
      </c>
      <c r="M1722" s="43" t="str">
        <f t="shared" si="863"/>
        <v/>
      </c>
      <c r="N1722" s="56" t="str" cm="1">
        <f t="array" ref="N1722">IFERROR(IF(_xlfn.SINGLE(B:B)="","",IF(R1722="Beer",SUM(LOOKUP(2,1/(Rates!$B$3:$B$5&lt;=W1722)/(Rates!$C$3:$C$5&gt;=W1722),Rates!$D$3:$D$5)*(X1722/100)*W1722),IF(R1722="Refreshment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56" t="str">
        <f t="shared" si="864"/>
        <v/>
      </c>
      <c r="P1722" s="53"/>
      <c r="Q1722" s="14" t="str">
        <f t="shared" si="865"/>
        <v/>
      </c>
      <c r="R1722" s="57" t="str">
        <f t="shared" si="866"/>
        <v/>
      </c>
      <c r="S1722" s="58" t="str">
        <f>IF(B1722="","",IF(R1722="Refreshment Beverage",VLOOKUP(VALUE(Q1722),Rates!G$15:L$19,2,0),VLOOKUP(VALUE(Q1722),Rates!G$4:L$12,2,0)))</f>
        <v/>
      </c>
      <c r="T1722" s="58" t="str">
        <f t="shared" si="867"/>
        <v/>
      </c>
      <c r="U1722" s="58" t="str">
        <f t="shared" si="868"/>
        <v/>
      </c>
      <c r="V1722" s="58" t="str">
        <f t="shared" si="869"/>
        <v/>
      </c>
      <c r="W1722" s="58" t="str">
        <f t="shared" si="870"/>
        <v/>
      </c>
      <c r="X1722" s="59" t="str">
        <f t="shared" si="871"/>
        <v/>
      </c>
      <c r="Y1722" s="60" t="str">
        <f>IF(B:B="","",IF(R1722="Refreshment Beverage",VLOOKUP(Q1722,Rates!G$15:L$19,6,0)*W1722,VLOOKUP(Q1722,Rates!G$4:L$12,6,0)*W1722))</f>
        <v/>
      </c>
      <c r="Z1722" s="60" t="str">
        <f t="shared" si="872"/>
        <v/>
      </c>
      <c r="AA1722" s="60" t="str">
        <f t="shared" si="860"/>
        <v/>
      </c>
      <c r="AB1722" s="61" t="str" cm="1">
        <f t="array" ref="AB1722">IF(_xlfn.SINGLE(B:B)="","",IF(R1722="Refreshment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61" t="str" cm="1">
        <f t="array" ref="AC1722">IF(_xlfn.SINGLE(B:B)="","",IF(R1722="Refreshment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68">
        <f>IFERROR(IF(R1722="Beer","",IF(OR(Q1722=1,Q1722=2,Q1722=3,Q1722=4),VLOOKUP(Q1722,Rates!$A$31:$B$34,2,0)*W1722,IF(V1722=1,VLOOKUP(U1722,'REB BEV MIN MKUP'!B:E,4,0),IF(V1722&gt;1,VLOOKUP(VALUE(W1722),'REB BEV MIN MKUP'!O:Q,3,0),0)))),0)</f>
        <v>0</v>
      </c>
      <c r="AE1722" s="62" t="str">
        <f t="shared" si="873"/>
        <v/>
      </c>
      <c r="AF1722" s="63" t="str">
        <f t="shared" si="874"/>
        <v/>
      </c>
      <c r="AG1722" s="64" t="str">
        <f t="shared" si="875"/>
        <v/>
      </c>
      <c r="AH1722" s="65" t="str">
        <f t="shared" si="876"/>
        <v/>
      </c>
      <c r="AI1722" s="66" t="str">
        <f>IF(AE:AE="","",IF(R1722="Refreshment Beverage",AK1722*(Rates!J$19/100),ROUND(SUM(AH1722*(Rates!$J$8/100)),4)))</f>
        <v/>
      </c>
      <c r="AJ1722" s="67" t="str">
        <f t="shared" si="877"/>
        <v/>
      </c>
      <c r="AK1722" s="22" t="str">
        <f t="shared" si="878"/>
        <v/>
      </c>
      <c r="AL1722" s="62" t="str">
        <f t="shared" si="879"/>
        <v/>
      </c>
      <c r="AM1722" s="63" t="str">
        <f>IF(AS1722="","",IF(R1722="Refreshment Beverage",ROUND(AS1722*Rates!K$19,4),ROUND(AO1722*(VLOOKUP(VALUE(Q1722),Rates!G$4:L$12,3,0)),4)))</f>
        <v/>
      </c>
      <c r="AN1722" s="68" t="str">
        <f>IF(AS1722="","",IF(R1722="Refreshment Beverage",AS1722*(Rates!J$19/100),MAX(AM1722,AB1722)))</f>
        <v/>
      </c>
      <c r="AO1722" s="69" t="str">
        <f t="shared" si="880"/>
        <v/>
      </c>
      <c r="AP1722" s="69" t="str">
        <f t="shared" si="881"/>
        <v/>
      </c>
      <c r="AQ1722" s="70" t="str">
        <f>IF(AS1722="","",IF(R1722="Refreshment Beverage",ROUND(SUM(VLOOKUP(Q:Q,Rates!G$15:L$19,3,0)*(AS1722-Y1722-Z1722-AA1722)),4),ROUND(SUM(Rates!$K$8*AS1722),4)))</f>
        <v/>
      </c>
      <c r="AR1722" s="66" t="str">
        <f t="shared" si="882"/>
        <v/>
      </c>
      <c r="AS1722" s="22" t="str">
        <f t="shared" si="883"/>
        <v/>
      </c>
      <c r="AT1722" s="62" t="str">
        <f t="shared" si="884"/>
        <v/>
      </c>
      <c r="AU1722" s="63" t="str">
        <f>IF(AX1722="","",IF(R1722="Refreshment Beverage",ROUND((BA1722-Y1722-Z1722-AA1722)*VLOOKUP(VALUE(Q1722),Rates!G$15:L$19,3,0),4),ROUND(AW1722*(VLOOKUP(VALUE(Q1722),Rates!G:L,3,0)),4)))</f>
        <v/>
      </c>
      <c r="AV1722" s="68" t="str">
        <f t="shared" si="885"/>
        <v/>
      </c>
      <c r="AW1722" s="69" t="str">
        <f t="shared" si="886"/>
        <v/>
      </c>
      <c r="AX1722" s="65" t="str">
        <f t="shared" si="887"/>
        <v/>
      </c>
      <c r="AY1722" s="70" t="str">
        <f>IF(AX1722="","",IF(R1722="Refreshment Beverage",ROUND(SUM(AX1722*Rates!K$19),4),ROUND(SUM(AX1722*(Rates!J$8/100)),4)))</f>
        <v/>
      </c>
      <c r="AZ1722" s="67" t="str">
        <f t="shared" si="888"/>
        <v/>
      </c>
      <c r="BA1722" s="22" t="str">
        <f t="shared" si="889"/>
        <v/>
      </c>
      <c r="BD1722" s="171"/>
      <c r="BE1722" s="171"/>
      <c r="BF1722" s="171"/>
      <c r="BG1722" s="171"/>
    </row>
    <row r="1723" spans="11:59" ht="12.75" customHeight="1" x14ac:dyDescent="0.3">
      <c r="K1723" s="42" t="str">
        <f t="shared" si="861"/>
        <v/>
      </c>
      <c r="L1723" s="55" t="str">
        <f t="shared" si="862"/>
        <v/>
      </c>
      <c r="M1723" s="43" t="str">
        <f t="shared" si="863"/>
        <v/>
      </c>
      <c r="N1723" s="56" t="str" cm="1">
        <f t="array" ref="N1723">IFERROR(IF(_xlfn.SINGLE(B:B)="","",IF(R1723="Beer",SUM(LOOKUP(2,1/(Rates!$B$3:$B$5&lt;=W1723)/(Rates!$C$3:$C$5&gt;=W1723),Rates!$D$3:$D$5)*(X1723/100)*W1723),IF(R1723="Refreshment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56" t="str">
        <f t="shared" si="864"/>
        <v/>
      </c>
      <c r="P1723" s="53"/>
      <c r="Q1723" s="14" t="str">
        <f t="shared" si="865"/>
        <v/>
      </c>
      <c r="R1723" s="57" t="str">
        <f t="shared" si="866"/>
        <v/>
      </c>
      <c r="S1723" s="58" t="str">
        <f>IF(B1723="","",IF(R1723="Refreshment Beverage",VLOOKUP(VALUE(Q1723),Rates!G$15:L$19,2,0),VLOOKUP(VALUE(Q1723),Rates!G$4:L$12,2,0)))</f>
        <v/>
      </c>
      <c r="T1723" s="58" t="str">
        <f t="shared" si="867"/>
        <v/>
      </c>
      <c r="U1723" s="58" t="str">
        <f t="shared" si="868"/>
        <v/>
      </c>
      <c r="V1723" s="58" t="str">
        <f t="shared" si="869"/>
        <v/>
      </c>
      <c r="W1723" s="58" t="str">
        <f t="shared" si="870"/>
        <v/>
      </c>
      <c r="X1723" s="59" t="str">
        <f t="shared" si="871"/>
        <v/>
      </c>
      <c r="Y1723" s="60" t="str">
        <f>IF(B:B="","",IF(R1723="Refreshment Beverage",VLOOKUP(Q1723,Rates!G$15:L$19,6,0)*W1723,VLOOKUP(Q1723,Rates!G$4:L$12,6,0)*W1723))</f>
        <v/>
      </c>
      <c r="Z1723" s="60" t="str">
        <f t="shared" si="872"/>
        <v/>
      </c>
      <c r="AA1723" s="60" t="str">
        <f t="shared" si="860"/>
        <v/>
      </c>
      <c r="AB1723" s="61" t="str" cm="1">
        <f t="array" ref="AB1723">IF(_xlfn.SINGLE(B:B)="","",IF(R1723="Refreshment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61" t="str" cm="1">
        <f t="array" ref="AC1723">IF(_xlfn.SINGLE(B:B)="","",IF(R1723="Refreshment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68">
        <f>IFERROR(IF(R1723="Beer","",IF(OR(Q1723=1,Q1723=2,Q1723=3,Q1723=4),VLOOKUP(Q1723,Rates!$A$31:$B$34,2,0)*W1723,IF(V1723=1,VLOOKUP(U1723,'REB BEV MIN MKUP'!B:E,4,0),IF(V1723&gt;1,VLOOKUP(VALUE(W1723),'REB BEV MIN MKUP'!O:Q,3,0),0)))),0)</f>
        <v>0</v>
      </c>
      <c r="AE1723" s="62" t="str">
        <f t="shared" si="873"/>
        <v/>
      </c>
      <c r="AF1723" s="63" t="str">
        <f t="shared" si="874"/>
        <v/>
      </c>
      <c r="AG1723" s="64" t="str">
        <f t="shared" si="875"/>
        <v/>
      </c>
      <c r="AH1723" s="65" t="str">
        <f t="shared" si="876"/>
        <v/>
      </c>
      <c r="AI1723" s="66" t="str">
        <f>IF(AE:AE="","",IF(R1723="Refreshment Beverage",AK1723*(Rates!J$19/100),ROUND(SUM(AH1723*(Rates!$J$8/100)),4)))</f>
        <v/>
      </c>
      <c r="AJ1723" s="67" t="str">
        <f t="shared" si="877"/>
        <v/>
      </c>
      <c r="AK1723" s="22" t="str">
        <f t="shared" si="878"/>
        <v/>
      </c>
      <c r="AL1723" s="62" t="str">
        <f t="shared" si="879"/>
        <v/>
      </c>
      <c r="AM1723" s="63" t="str">
        <f>IF(AS1723="","",IF(R1723="Refreshment Beverage",ROUND(AS1723*Rates!K$19,4),ROUND(AO1723*(VLOOKUP(VALUE(Q1723),Rates!G$4:L$12,3,0)),4)))</f>
        <v/>
      </c>
      <c r="AN1723" s="68" t="str">
        <f>IF(AS1723="","",IF(R1723="Refreshment Beverage",AS1723*(Rates!J$19/100),MAX(AM1723,AB1723)))</f>
        <v/>
      </c>
      <c r="AO1723" s="69" t="str">
        <f t="shared" si="880"/>
        <v/>
      </c>
      <c r="AP1723" s="69" t="str">
        <f t="shared" si="881"/>
        <v/>
      </c>
      <c r="AQ1723" s="70" t="str">
        <f>IF(AS1723="","",IF(R1723="Refreshment Beverage",ROUND(SUM(VLOOKUP(Q:Q,Rates!G$15:L$19,3,0)*(AS1723-Y1723-Z1723-AA1723)),4),ROUND(SUM(Rates!$K$8*AS1723),4)))</f>
        <v/>
      </c>
      <c r="AR1723" s="66" t="str">
        <f t="shared" si="882"/>
        <v/>
      </c>
      <c r="AS1723" s="22" t="str">
        <f t="shared" si="883"/>
        <v/>
      </c>
      <c r="AT1723" s="62" t="str">
        <f t="shared" si="884"/>
        <v/>
      </c>
      <c r="AU1723" s="63" t="str">
        <f>IF(AX1723="","",IF(R1723="Refreshment Beverage",ROUND((BA1723-Y1723-Z1723-AA1723)*VLOOKUP(VALUE(Q1723),Rates!G$15:L$19,3,0),4),ROUND(AW1723*(VLOOKUP(VALUE(Q1723),Rates!G:L,3,0)),4)))</f>
        <v/>
      </c>
      <c r="AV1723" s="68" t="str">
        <f t="shared" si="885"/>
        <v/>
      </c>
      <c r="AW1723" s="69" t="str">
        <f t="shared" si="886"/>
        <v/>
      </c>
      <c r="AX1723" s="65" t="str">
        <f t="shared" si="887"/>
        <v/>
      </c>
      <c r="AY1723" s="70" t="str">
        <f>IF(AX1723="","",IF(R1723="Refreshment Beverage",ROUND(SUM(AX1723*Rates!K$19),4),ROUND(SUM(AX1723*(Rates!J$8/100)),4)))</f>
        <v/>
      </c>
      <c r="AZ1723" s="67" t="str">
        <f t="shared" si="888"/>
        <v/>
      </c>
      <c r="BA1723" s="22" t="str">
        <f t="shared" si="889"/>
        <v/>
      </c>
      <c r="BD1723" s="171"/>
      <c r="BE1723" s="171"/>
      <c r="BF1723" s="171"/>
      <c r="BG1723" s="171"/>
    </row>
    <row r="1724" spans="11:59" ht="12.75" customHeight="1" x14ac:dyDescent="0.3">
      <c r="K1724" s="42" t="str">
        <f t="shared" si="861"/>
        <v/>
      </c>
      <c r="L1724" s="55" t="str">
        <f t="shared" si="862"/>
        <v/>
      </c>
      <c r="M1724" s="43" t="str">
        <f t="shared" si="863"/>
        <v/>
      </c>
      <c r="N1724" s="56" t="str" cm="1">
        <f t="array" ref="N1724">IFERROR(IF(_xlfn.SINGLE(B:B)="","",IF(R1724="Beer",SUM(LOOKUP(2,1/(Rates!$B$3:$B$5&lt;=W1724)/(Rates!$C$3:$C$5&gt;=W1724),Rates!$D$3:$D$5)*(X1724/100)*W1724),IF(R1724="Refreshment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56" t="str">
        <f t="shared" si="864"/>
        <v/>
      </c>
      <c r="P1724" s="53"/>
      <c r="Q1724" s="14" t="str">
        <f t="shared" si="865"/>
        <v/>
      </c>
      <c r="R1724" s="57" t="str">
        <f t="shared" si="866"/>
        <v/>
      </c>
      <c r="S1724" s="58" t="str">
        <f>IF(B1724="","",IF(R1724="Refreshment Beverage",VLOOKUP(VALUE(Q1724),Rates!G$15:L$19,2,0),VLOOKUP(VALUE(Q1724),Rates!G$4:L$12,2,0)))</f>
        <v/>
      </c>
      <c r="T1724" s="58" t="str">
        <f t="shared" si="867"/>
        <v/>
      </c>
      <c r="U1724" s="58" t="str">
        <f t="shared" si="868"/>
        <v/>
      </c>
      <c r="V1724" s="58" t="str">
        <f t="shared" si="869"/>
        <v/>
      </c>
      <c r="W1724" s="58" t="str">
        <f t="shared" si="870"/>
        <v/>
      </c>
      <c r="X1724" s="59" t="str">
        <f t="shared" si="871"/>
        <v/>
      </c>
      <c r="Y1724" s="60" t="str">
        <f>IF(B:B="","",IF(R1724="Refreshment Beverage",VLOOKUP(Q1724,Rates!G$15:L$19,6,0)*W1724,VLOOKUP(Q1724,Rates!G$4:L$12,6,0)*W1724))</f>
        <v/>
      </c>
      <c r="Z1724" s="60" t="str">
        <f t="shared" si="872"/>
        <v/>
      </c>
      <c r="AA1724" s="60" t="str">
        <f t="shared" si="860"/>
        <v/>
      </c>
      <c r="AB1724" s="61" t="str" cm="1">
        <f t="array" ref="AB1724">IF(_xlfn.SINGLE(B:B)="","",IF(R1724="Refreshment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61" t="str" cm="1">
        <f t="array" ref="AC1724">IF(_xlfn.SINGLE(B:B)="","",IF(R1724="Refreshment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68">
        <f>IFERROR(IF(R1724="Beer","",IF(OR(Q1724=1,Q1724=2,Q1724=3,Q1724=4),VLOOKUP(Q1724,Rates!$A$31:$B$34,2,0)*W1724,IF(V1724=1,VLOOKUP(U1724,'REB BEV MIN MKUP'!B:E,4,0),IF(V1724&gt;1,VLOOKUP(VALUE(W1724),'REB BEV MIN MKUP'!O:Q,3,0),0)))),0)</f>
        <v>0</v>
      </c>
      <c r="AE1724" s="62" t="str">
        <f t="shared" si="873"/>
        <v/>
      </c>
      <c r="AF1724" s="63" t="str">
        <f t="shared" si="874"/>
        <v/>
      </c>
      <c r="AG1724" s="64" t="str">
        <f t="shared" si="875"/>
        <v/>
      </c>
      <c r="AH1724" s="65" t="str">
        <f t="shared" si="876"/>
        <v/>
      </c>
      <c r="AI1724" s="66" t="str">
        <f>IF(AE:AE="","",IF(R1724="Refreshment Beverage",AK1724*(Rates!J$19/100),ROUND(SUM(AH1724*(Rates!$J$8/100)),4)))</f>
        <v/>
      </c>
      <c r="AJ1724" s="67" t="str">
        <f t="shared" si="877"/>
        <v/>
      </c>
      <c r="AK1724" s="22" t="str">
        <f t="shared" si="878"/>
        <v/>
      </c>
      <c r="AL1724" s="62" t="str">
        <f t="shared" si="879"/>
        <v/>
      </c>
      <c r="AM1724" s="63" t="str">
        <f>IF(AS1724="","",IF(R1724="Refreshment Beverage",ROUND(AS1724*Rates!K$19,4),ROUND(AO1724*(VLOOKUP(VALUE(Q1724),Rates!G$4:L$12,3,0)),4)))</f>
        <v/>
      </c>
      <c r="AN1724" s="68" t="str">
        <f>IF(AS1724="","",IF(R1724="Refreshment Beverage",AS1724*(Rates!J$19/100),MAX(AM1724,AB1724)))</f>
        <v/>
      </c>
      <c r="AO1724" s="69" t="str">
        <f t="shared" si="880"/>
        <v/>
      </c>
      <c r="AP1724" s="69" t="str">
        <f t="shared" si="881"/>
        <v/>
      </c>
      <c r="AQ1724" s="70" t="str">
        <f>IF(AS1724="","",IF(R1724="Refreshment Beverage",ROUND(SUM(VLOOKUP(Q:Q,Rates!G$15:L$19,3,0)*(AS1724-Y1724-Z1724-AA1724)),4),ROUND(SUM(Rates!$K$8*AS1724),4)))</f>
        <v/>
      </c>
      <c r="AR1724" s="66" t="str">
        <f t="shared" si="882"/>
        <v/>
      </c>
      <c r="AS1724" s="22" t="str">
        <f t="shared" si="883"/>
        <v/>
      </c>
      <c r="AT1724" s="62" t="str">
        <f t="shared" si="884"/>
        <v/>
      </c>
      <c r="AU1724" s="63" t="str">
        <f>IF(AX1724="","",IF(R1724="Refreshment Beverage",ROUND((BA1724-Y1724-Z1724-AA1724)*VLOOKUP(VALUE(Q1724),Rates!G$15:L$19,3,0),4),ROUND(AW1724*(VLOOKUP(VALUE(Q1724),Rates!G:L,3,0)),4)))</f>
        <v/>
      </c>
      <c r="AV1724" s="68" t="str">
        <f t="shared" si="885"/>
        <v/>
      </c>
      <c r="AW1724" s="69" t="str">
        <f t="shared" si="886"/>
        <v/>
      </c>
      <c r="AX1724" s="65" t="str">
        <f t="shared" si="887"/>
        <v/>
      </c>
      <c r="AY1724" s="70" t="str">
        <f>IF(AX1724="","",IF(R1724="Refreshment Beverage",ROUND(SUM(AX1724*Rates!K$19),4),ROUND(SUM(AX1724*(Rates!J$8/100)),4)))</f>
        <v/>
      </c>
      <c r="AZ1724" s="67" t="str">
        <f t="shared" si="888"/>
        <v/>
      </c>
      <c r="BA1724" s="22" t="str">
        <f t="shared" si="889"/>
        <v/>
      </c>
      <c r="BD1724" s="171"/>
      <c r="BE1724" s="171"/>
      <c r="BF1724" s="171"/>
      <c r="BG1724" s="171"/>
    </row>
    <row r="1725" spans="11:59" ht="12.75" customHeight="1" x14ac:dyDescent="0.3">
      <c r="K1725" s="42" t="str">
        <f t="shared" si="861"/>
        <v/>
      </c>
      <c r="L1725" s="55" t="str">
        <f t="shared" si="862"/>
        <v/>
      </c>
      <c r="M1725" s="43" t="str">
        <f t="shared" si="863"/>
        <v/>
      </c>
      <c r="N1725" s="56" t="str" cm="1">
        <f t="array" ref="N1725">IFERROR(IF(_xlfn.SINGLE(B:B)="","",IF(R1725="Beer",SUM(LOOKUP(2,1/(Rates!$B$3:$B$5&lt;=W1725)/(Rates!$C$3:$C$5&gt;=W1725),Rates!$D$3:$D$5)*(X1725/100)*W1725),IF(R1725="Refreshment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56" t="str">
        <f t="shared" si="864"/>
        <v/>
      </c>
      <c r="P1725" s="53"/>
      <c r="Q1725" s="14" t="str">
        <f t="shared" si="865"/>
        <v/>
      </c>
      <c r="R1725" s="57" t="str">
        <f t="shared" si="866"/>
        <v/>
      </c>
      <c r="S1725" s="58" t="str">
        <f>IF(B1725="","",IF(R1725="Refreshment Beverage",VLOOKUP(VALUE(Q1725),Rates!G$15:L$19,2,0),VLOOKUP(VALUE(Q1725),Rates!G$4:L$12,2,0)))</f>
        <v/>
      </c>
      <c r="T1725" s="58" t="str">
        <f t="shared" si="867"/>
        <v/>
      </c>
      <c r="U1725" s="58" t="str">
        <f t="shared" si="868"/>
        <v/>
      </c>
      <c r="V1725" s="58" t="str">
        <f t="shared" si="869"/>
        <v/>
      </c>
      <c r="W1725" s="58" t="str">
        <f t="shared" si="870"/>
        <v/>
      </c>
      <c r="X1725" s="59" t="str">
        <f t="shared" si="871"/>
        <v/>
      </c>
      <c r="Y1725" s="60" t="str">
        <f>IF(B:B="","",IF(R1725="Refreshment Beverage",VLOOKUP(Q1725,Rates!G$15:L$19,6,0)*W1725,VLOOKUP(Q1725,Rates!G$4:L$12,6,0)*W1725))</f>
        <v/>
      </c>
      <c r="Z1725" s="60" t="str">
        <f t="shared" si="872"/>
        <v/>
      </c>
      <c r="AA1725" s="60" t="str">
        <f t="shared" si="860"/>
        <v/>
      </c>
      <c r="AB1725" s="61" t="str" cm="1">
        <f t="array" ref="AB1725">IF(_xlfn.SINGLE(B:B)="","",IF(R1725="Refreshment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61" t="str" cm="1">
        <f t="array" ref="AC1725">IF(_xlfn.SINGLE(B:B)="","",IF(R1725="Refreshment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68">
        <f>IFERROR(IF(R1725="Beer","",IF(OR(Q1725=1,Q1725=2,Q1725=3,Q1725=4),VLOOKUP(Q1725,Rates!$A$31:$B$34,2,0)*W1725,IF(V1725=1,VLOOKUP(U1725,'REB BEV MIN MKUP'!B:E,4,0),IF(V1725&gt;1,VLOOKUP(VALUE(W1725),'REB BEV MIN MKUP'!O:Q,3,0),0)))),0)</f>
        <v>0</v>
      </c>
      <c r="AE1725" s="62" t="str">
        <f t="shared" si="873"/>
        <v/>
      </c>
      <c r="AF1725" s="63" t="str">
        <f t="shared" si="874"/>
        <v/>
      </c>
      <c r="AG1725" s="64" t="str">
        <f t="shared" si="875"/>
        <v/>
      </c>
      <c r="AH1725" s="65" t="str">
        <f t="shared" si="876"/>
        <v/>
      </c>
      <c r="AI1725" s="66" t="str">
        <f>IF(AE:AE="","",IF(R1725="Refreshment Beverage",AK1725*(Rates!J$19/100),ROUND(SUM(AH1725*(Rates!$J$8/100)),4)))</f>
        <v/>
      </c>
      <c r="AJ1725" s="67" t="str">
        <f t="shared" si="877"/>
        <v/>
      </c>
      <c r="AK1725" s="22" t="str">
        <f t="shared" si="878"/>
        <v/>
      </c>
      <c r="AL1725" s="62" t="str">
        <f t="shared" si="879"/>
        <v/>
      </c>
      <c r="AM1725" s="63" t="str">
        <f>IF(AS1725="","",IF(R1725="Refreshment Beverage",ROUND(AS1725*Rates!K$19,4),ROUND(AO1725*(VLOOKUP(VALUE(Q1725),Rates!G$4:L$12,3,0)),4)))</f>
        <v/>
      </c>
      <c r="AN1725" s="68" t="str">
        <f>IF(AS1725="","",IF(R1725="Refreshment Beverage",AS1725*(Rates!J$19/100),MAX(AM1725,AB1725)))</f>
        <v/>
      </c>
      <c r="AO1725" s="69" t="str">
        <f t="shared" si="880"/>
        <v/>
      </c>
      <c r="AP1725" s="69" t="str">
        <f t="shared" si="881"/>
        <v/>
      </c>
      <c r="AQ1725" s="70" t="str">
        <f>IF(AS1725="","",IF(R1725="Refreshment Beverage",ROUND(SUM(VLOOKUP(Q:Q,Rates!G$15:L$19,3,0)*(AS1725-Y1725-Z1725-AA1725)),4),ROUND(SUM(Rates!$K$8*AS1725),4)))</f>
        <v/>
      </c>
      <c r="AR1725" s="66" t="str">
        <f t="shared" si="882"/>
        <v/>
      </c>
      <c r="AS1725" s="22" t="str">
        <f t="shared" si="883"/>
        <v/>
      </c>
      <c r="AT1725" s="62" t="str">
        <f t="shared" si="884"/>
        <v/>
      </c>
      <c r="AU1725" s="63" t="str">
        <f>IF(AX1725="","",IF(R1725="Refreshment Beverage",ROUND((BA1725-Y1725-Z1725-AA1725)*VLOOKUP(VALUE(Q1725),Rates!G$15:L$19,3,0),4),ROUND(AW1725*(VLOOKUP(VALUE(Q1725),Rates!G:L,3,0)),4)))</f>
        <v/>
      </c>
      <c r="AV1725" s="68" t="str">
        <f t="shared" si="885"/>
        <v/>
      </c>
      <c r="AW1725" s="69" t="str">
        <f t="shared" si="886"/>
        <v/>
      </c>
      <c r="AX1725" s="65" t="str">
        <f t="shared" si="887"/>
        <v/>
      </c>
      <c r="AY1725" s="70" t="str">
        <f>IF(AX1725="","",IF(R1725="Refreshment Beverage",ROUND(SUM(AX1725*Rates!K$19),4),ROUND(SUM(AX1725*(Rates!J$8/100)),4)))</f>
        <v/>
      </c>
      <c r="AZ1725" s="67" t="str">
        <f t="shared" si="888"/>
        <v/>
      </c>
      <c r="BA1725" s="22" t="str">
        <f t="shared" si="889"/>
        <v/>
      </c>
      <c r="BD1725" s="171"/>
      <c r="BE1725" s="171"/>
      <c r="BF1725" s="171"/>
      <c r="BG1725" s="171"/>
    </row>
    <row r="1726" spans="11:59" ht="12.75" customHeight="1" x14ac:dyDescent="0.3">
      <c r="K1726" s="42" t="str">
        <f t="shared" si="861"/>
        <v/>
      </c>
      <c r="L1726" s="55" t="str">
        <f t="shared" si="862"/>
        <v/>
      </c>
      <c r="M1726" s="43" t="str">
        <f t="shared" si="863"/>
        <v/>
      </c>
      <c r="N1726" s="56" t="str" cm="1">
        <f t="array" ref="N1726">IFERROR(IF(_xlfn.SINGLE(B:B)="","",IF(R1726="Beer",SUM(LOOKUP(2,1/(Rates!$B$3:$B$5&lt;=W1726)/(Rates!$C$3:$C$5&gt;=W1726),Rates!$D$3:$D$5)*(X1726/100)*W1726),IF(R1726="Refreshment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56" t="str">
        <f t="shared" si="864"/>
        <v/>
      </c>
      <c r="P1726" s="53"/>
      <c r="Q1726" s="14" t="str">
        <f t="shared" si="865"/>
        <v/>
      </c>
      <c r="R1726" s="57" t="str">
        <f t="shared" si="866"/>
        <v/>
      </c>
      <c r="S1726" s="58" t="str">
        <f>IF(B1726="","",IF(R1726="Refreshment Beverage",VLOOKUP(VALUE(Q1726),Rates!G$15:L$19,2,0),VLOOKUP(VALUE(Q1726),Rates!G$4:L$12,2,0)))</f>
        <v/>
      </c>
      <c r="T1726" s="58" t="str">
        <f t="shared" si="867"/>
        <v/>
      </c>
      <c r="U1726" s="58" t="str">
        <f t="shared" si="868"/>
        <v/>
      </c>
      <c r="V1726" s="58" t="str">
        <f t="shared" si="869"/>
        <v/>
      </c>
      <c r="W1726" s="58" t="str">
        <f t="shared" si="870"/>
        <v/>
      </c>
      <c r="X1726" s="59" t="str">
        <f t="shared" si="871"/>
        <v/>
      </c>
      <c r="Y1726" s="60" t="str">
        <f>IF(B:B="","",IF(R1726="Refreshment Beverage",VLOOKUP(Q1726,Rates!G$15:L$19,6,0)*W1726,VLOOKUP(Q1726,Rates!G$4:L$12,6,0)*W1726))</f>
        <v/>
      </c>
      <c r="Z1726" s="60" t="str">
        <f t="shared" si="872"/>
        <v/>
      </c>
      <c r="AA1726" s="60" t="str">
        <f t="shared" si="860"/>
        <v/>
      </c>
      <c r="AB1726" s="61" t="str" cm="1">
        <f t="array" ref="AB1726">IF(_xlfn.SINGLE(B:B)="","",IF(R1726="Refreshment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61" t="str" cm="1">
        <f t="array" ref="AC1726">IF(_xlfn.SINGLE(B:B)="","",IF(R1726="Refreshment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68">
        <f>IFERROR(IF(R1726="Beer","",IF(OR(Q1726=1,Q1726=2,Q1726=3,Q1726=4),VLOOKUP(Q1726,Rates!$A$31:$B$34,2,0)*W1726,IF(V1726=1,VLOOKUP(U1726,'REB BEV MIN MKUP'!B:E,4,0),IF(V1726&gt;1,VLOOKUP(VALUE(W1726),'REB BEV MIN MKUP'!O:Q,3,0),0)))),0)</f>
        <v>0</v>
      </c>
      <c r="AE1726" s="62" t="str">
        <f t="shared" si="873"/>
        <v/>
      </c>
      <c r="AF1726" s="63" t="str">
        <f t="shared" si="874"/>
        <v/>
      </c>
      <c r="AG1726" s="64" t="str">
        <f t="shared" si="875"/>
        <v/>
      </c>
      <c r="AH1726" s="65" t="str">
        <f t="shared" si="876"/>
        <v/>
      </c>
      <c r="AI1726" s="66" t="str">
        <f>IF(AE:AE="","",IF(R1726="Refreshment Beverage",AK1726*(Rates!J$19/100),ROUND(SUM(AH1726*(Rates!$J$8/100)),4)))</f>
        <v/>
      </c>
      <c r="AJ1726" s="67" t="str">
        <f t="shared" si="877"/>
        <v/>
      </c>
      <c r="AK1726" s="22" t="str">
        <f t="shared" si="878"/>
        <v/>
      </c>
      <c r="AL1726" s="62" t="str">
        <f t="shared" si="879"/>
        <v/>
      </c>
      <c r="AM1726" s="63" t="str">
        <f>IF(AS1726="","",IF(R1726="Refreshment Beverage",ROUND(AS1726*Rates!K$19,4),ROUND(AO1726*(VLOOKUP(VALUE(Q1726),Rates!G$4:L$12,3,0)),4)))</f>
        <v/>
      </c>
      <c r="AN1726" s="68" t="str">
        <f>IF(AS1726="","",IF(R1726="Refreshment Beverage",AS1726*(Rates!J$19/100),MAX(AM1726,AB1726)))</f>
        <v/>
      </c>
      <c r="AO1726" s="69" t="str">
        <f t="shared" si="880"/>
        <v/>
      </c>
      <c r="AP1726" s="69" t="str">
        <f t="shared" si="881"/>
        <v/>
      </c>
      <c r="AQ1726" s="70" t="str">
        <f>IF(AS1726="","",IF(R1726="Refreshment Beverage",ROUND(SUM(VLOOKUP(Q:Q,Rates!G$15:L$19,3,0)*(AS1726-Y1726-Z1726-AA1726)),4),ROUND(SUM(Rates!$K$8*AS1726),4)))</f>
        <v/>
      </c>
      <c r="AR1726" s="66" t="str">
        <f t="shared" si="882"/>
        <v/>
      </c>
      <c r="AS1726" s="22" t="str">
        <f t="shared" si="883"/>
        <v/>
      </c>
      <c r="AT1726" s="62" t="str">
        <f t="shared" si="884"/>
        <v/>
      </c>
      <c r="AU1726" s="63" t="str">
        <f>IF(AX1726="","",IF(R1726="Refreshment Beverage",ROUND((BA1726-Y1726-Z1726-AA1726)*VLOOKUP(VALUE(Q1726),Rates!G$15:L$19,3,0),4),ROUND(AW1726*(VLOOKUP(VALUE(Q1726),Rates!G:L,3,0)),4)))</f>
        <v/>
      </c>
      <c r="AV1726" s="68" t="str">
        <f t="shared" si="885"/>
        <v/>
      </c>
      <c r="AW1726" s="69" t="str">
        <f t="shared" si="886"/>
        <v/>
      </c>
      <c r="AX1726" s="65" t="str">
        <f t="shared" si="887"/>
        <v/>
      </c>
      <c r="AY1726" s="70" t="str">
        <f>IF(AX1726="","",IF(R1726="Refreshment Beverage",ROUND(SUM(AX1726*Rates!K$19),4),ROUND(SUM(AX1726*(Rates!J$8/100)),4)))</f>
        <v/>
      </c>
      <c r="AZ1726" s="67" t="str">
        <f t="shared" si="888"/>
        <v/>
      </c>
      <c r="BA1726" s="22" t="str">
        <f t="shared" si="889"/>
        <v/>
      </c>
      <c r="BD1726" s="171"/>
      <c r="BE1726" s="171"/>
      <c r="BF1726" s="171"/>
      <c r="BG1726" s="171"/>
    </row>
    <row r="1727" spans="11:59" ht="12.75" customHeight="1" x14ac:dyDescent="0.3">
      <c r="K1727" s="42" t="str">
        <f t="shared" si="861"/>
        <v/>
      </c>
      <c r="L1727" s="55" t="str">
        <f t="shared" si="862"/>
        <v/>
      </c>
      <c r="M1727" s="43" t="str">
        <f t="shared" si="863"/>
        <v/>
      </c>
      <c r="N1727" s="56" t="str" cm="1">
        <f t="array" ref="N1727">IFERROR(IF(_xlfn.SINGLE(B:B)="","",IF(R1727="Beer",SUM(LOOKUP(2,1/(Rates!$B$3:$B$5&lt;=W1727)/(Rates!$C$3:$C$5&gt;=W1727),Rates!$D$3:$D$5)*(X1727/100)*W1727),IF(R1727="Refreshment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56" t="str">
        <f t="shared" si="864"/>
        <v/>
      </c>
      <c r="P1727" s="53"/>
      <c r="Q1727" s="14" t="str">
        <f t="shared" si="865"/>
        <v/>
      </c>
      <c r="R1727" s="57" t="str">
        <f t="shared" si="866"/>
        <v/>
      </c>
      <c r="S1727" s="58" t="str">
        <f>IF(B1727="","",IF(R1727="Refreshment Beverage",VLOOKUP(VALUE(Q1727),Rates!G$15:L$19,2,0),VLOOKUP(VALUE(Q1727),Rates!G$4:L$12,2,0)))</f>
        <v/>
      </c>
      <c r="T1727" s="58" t="str">
        <f t="shared" si="867"/>
        <v/>
      </c>
      <c r="U1727" s="58" t="str">
        <f t="shared" si="868"/>
        <v/>
      </c>
      <c r="V1727" s="58" t="str">
        <f t="shared" si="869"/>
        <v/>
      </c>
      <c r="W1727" s="58" t="str">
        <f t="shared" si="870"/>
        <v/>
      </c>
      <c r="X1727" s="59" t="str">
        <f t="shared" si="871"/>
        <v/>
      </c>
      <c r="Y1727" s="60" t="str">
        <f>IF(B:B="","",IF(R1727="Refreshment Beverage",VLOOKUP(Q1727,Rates!G$15:L$19,6,0)*W1727,VLOOKUP(Q1727,Rates!G$4:L$12,6,0)*W1727))</f>
        <v/>
      </c>
      <c r="Z1727" s="60" t="str">
        <f t="shared" si="872"/>
        <v/>
      </c>
      <c r="AA1727" s="60" t="str">
        <f t="shared" si="860"/>
        <v/>
      </c>
      <c r="AB1727" s="61" t="str" cm="1">
        <f t="array" ref="AB1727">IF(_xlfn.SINGLE(B:B)="","",IF(R1727="Refreshment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61" t="str" cm="1">
        <f t="array" ref="AC1727">IF(_xlfn.SINGLE(B:B)="","",IF(R1727="Refreshment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68">
        <f>IFERROR(IF(R1727="Beer","",IF(OR(Q1727=1,Q1727=2,Q1727=3,Q1727=4),VLOOKUP(Q1727,Rates!$A$31:$B$34,2,0)*W1727,IF(V1727=1,VLOOKUP(U1727,'REB BEV MIN MKUP'!B:E,4,0),IF(V1727&gt;1,VLOOKUP(VALUE(W1727),'REB BEV MIN MKUP'!O:Q,3,0),0)))),0)</f>
        <v>0</v>
      </c>
      <c r="AE1727" s="62" t="str">
        <f t="shared" si="873"/>
        <v/>
      </c>
      <c r="AF1727" s="63" t="str">
        <f t="shared" si="874"/>
        <v/>
      </c>
      <c r="AG1727" s="64" t="str">
        <f t="shared" si="875"/>
        <v/>
      </c>
      <c r="AH1727" s="65" t="str">
        <f t="shared" si="876"/>
        <v/>
      </c>
      <c r="AI1727" s="66" t="str">
        <f>IF(AE:AE="","",IF(R1727="Refreshment Beverage",AK1727*(Rates!J$19/100),ROUND(SUM(AH1727*(Rates!$J$8/100)),4)))</f>
        <v/>
      </c>
      <c r="AJ1727" s="67" t="str">
        <f t="shared" si="877"/>
        <v/>
      </c>
      <c r="AK1727" s="22" t="str">
        <f t="shared" si="878"/>
        <v/>
      </c>
      <c r="AL1727" s="62" t="str">
        <f t="shared" si="879"/>
        <v/>
      </c>
      <c r="AM1727" s="63" t="str">
        <f>IF(AS1727="","",IF(R1727="Refreshment Beverage",ROUND(AS1727*Rates!K$19,4),ROUND(AO1727*(VLOOKUP(VALUE(Q1727),Rates!G$4:L$12,3,0)),4)))</f>
        <v/>
      </c>
      <c r="AN1727" s="68" t="str">
        <f>IF(AS1727="","",IF(R1727="Refreshment Beverage",AS1727*(Rates!J$19/100),MAX(AM1727,AB1727)))</f>
        <v/>
      </c>
      <c r="AO1727" s="69" t="str">
        <f t="shared" si="880"/>
        <v/>
      </c>
      <c r="AP1727" s="69" t="str">
        <f t="shared" si="881"/>
        <v/>
      </c>
      <c r="AQ1727" s="70" t="str">
        <f>IF(AS1727="","",IF(R1727="Refreshment Beverage",ROUND(SUM(VLOOKUP(Q:Q,Rates!G$15:L$19,3,0)*(AS1727-Y1727-Z1727-AA1727)),4),ROUND(SUM(Rates!$K$8*AS1727),4)))</f>
        <v/>
      </c>
      <c r="AR1727" s="66" t="str">
        <f t="shared" si="882"/>
        <v/>
      </c>
      <c r="AS1727" s="22" t="str">
        <f t="shared" si="883"/>
        <v/>
      </c>
      <c r="AT1727" s="62" t="str">
        <f t="shared" si="884"/>
        <v/>
      </c>
      <c r="AU1727" s="63" t="str">
        <f>IF(AX1727="","",IF(R1727="Refreshment Beverage",ROUND((BA1727-Y1727-Z1727-AA1727)*VLOOKUP(VALUE(Q1727),Rates!G$15:L$19,3,0),4),ROUND(AW1727*(VLOOKUP(VALUE(Q1727),Rates!G:L,3,0)),4)))</f>
        <v/>
      </c>
      <c r="AV1727" s="68" t="str">
        <f t="shared" si="885"/>
        <v/>
      </c>
      <c r="AW1727" s="69" t="str">
        <f t="shared" si="886"/>
        <v/>
      </c>
      <c r="AX1727" s="65" t="str">
        <f t="shared" si="887"/>
        <v/>
      </c>
      <c r="AY1727" s="70" t="str">
        <f>IF(AX1727="","",IF(R1727="Refreshment Beverage",ROUND(SUM(AX1727*Rates!K$19),4),ROUND(SUM(AX1727*(Rates!J$8/100)),4)))</f>
        <v/>
      </c>
      <c r="AZ1727" s="67" t="str">
        <f t="shared" si="888"/>
        <v/>
      </c>
      <c r="BA1727" s="22" t="str">
        <f t="shared" si="889"/>
        <v/>
      </c>
      <c r="BD1727" s="171"/>
      <c r="BE1727" s="171"/>
      <c r="BF1727" s="171"/>
      <c r="BG1727" s="171"/>
    </row>
    <row r="1728" spans="11:59" ht="12.75" customHeight="1" x14ac:dyDescent="0.3">
      <c r="K1728" s="42" t="str">
        <f t="shared" si="861"/>
        <v/>
      </c>
      <c r="L1728" s="55" t="str">
        <f t="shared" si="862"/>
        <v/>
      </c>
      <c r="M1728" s="43" t="str">
        <f t="shared" si="863"/>
        <v/>
      </c>
      <c r="N1728" s="56" t="str" cm="1">
        <f t="array" ref="N1728">IFERROR(IF(_xlfn.SINGLE(B:B)="","",IF(R1728="Beer",SUM(LOOKUP(2,1/(Rates!$B$3:$B$5&lt;=W1728)/(Rates!$C$3:$C$5&gt;=W1728),Rates!$D$3:$D$5)*(X1728/100)*W1728),IF(R1728="Refreshment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56" t="str">
        <f t="shared" si="864"/>
        <v/>
      </c>
      <c r="P1728" s="53"/>
      <c r="Q1728" s="14" t="str">
        <f t="shared" si="865"/>
        <v/>
      </c>
      <c r="R1728" s="57" t="str">
        <f t="shared" si="866"/>
        <v/>
      </c>
      <c r="S1728" s="58" t="str">
        <f>IF(B1728="","",IF(R1728="Refreshment Beverage",VLOOKUP(VALUE(Q1728),Rates!G$15:L$19,2,0),VLOOKUP(VALUE(Q1728),Rates!G$4:L$12,2,0)))</f>
        <v/>
      </c>
      <c r="T1728" s="58" t="str">
        <f t="shared" si="867"/>
        <v/>
      </c>
      <c r="U1728" s="58" t="str">
        <f t="shared" si="868"/>
        <v/>
      </c>
      <c r="V1728" s="58" t="str">
        <f t="shared" si="869"/>
        <v/>
      </c>
      <c r="W1728" s="58" t="str">
        <f t="shared" si="870"/>
        <v/>
      </c>
      <c r="X1728" s="59" t="str">
        <f t="shared" si="871"/>
        <v/>
      </c>
      <c r="Y1728" s="60" t="str">
        <f>IF(B:B="","",IF(R1728="Refreshment Beverage",VLOOKUP(Q1728,Rates!G$15:L$19,6,0)*W1728,VLOOKUP(Q1728,Rates!G$4:L$12,6,0)*W1728))</f>
        <v/>
      </c>
      <c r="Z1728" s="60" t="str">
        <f t="shared" si="872"/>
        <v/>
      </c>
      <c r="AA1728" s="60" t="str">
        <f t="shared" si="860"/>
        <v/>
      </c>
      <c r="AB1728" s="61" t="str" cm="1">
        <f t="array" ref="AB1728">IF(_xlfn.SINGLE(B:B)="","",IF(R1728="Refreshment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61" t="str" cm="1">
        <f t="array" ref="AC1728">IF(_xlfn.SINGLE(B:B)="","",IF(R1728="Refreshment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68">
        <f>IFERROR(IF(R1728="Beer","",IF(OR(Q1728=1,Q1728=2,Q1728=3,Q1728=4),VLOOKUP(Q1728,Rates!$A$31:$B$34,2,0)*W1728,IF(V1728=1,VLOOKUP(U1728,'REB BEV MIN MKUP'!B:E,4,0),IF(V1728&gt;1,VLOOKUP(VALUE(W1728),'REB BEV MIN MKUP'!O:Q,3,0),0)))),0)</f>
        <v>0</v>
      </c>
      <c r="AE1728" s="62" t="str">
        <f t="shared" si="873"/>
        <v/>
      </c>
      <c r="AF1728" s="63" t="str">
        <f t="shared" si="874"/>
        <v/>
      </c>
      <c r="AG1728" s="64" t="str">
        <f t="shared" si="875"/>
        <v/>
      </c>
      <c r="AH1728" s="65" t="str">
        <f t="shared" si="876"/>
        <v/>
      </c>
      <c r="AI1728" s="66" t="str">
        <f>IF(AE:AE="","",IF(R1728="Refreshment Beverage",AK1728*(Rates!J$19/100),ROUND(SUM(AH1728*(Rates!$J$8/100)),4)))</f>
        <v/>
      </c>
      <c r="AJ1728" s="67" t="str">
        <f t="shared" si="877"/>
        <v/>
      </c>
      <c r="AK1728" s="22" t="str">
        <f t="shared" si="878"/>
        <v/>
      </c>
      <c r="AL1728" s="62" t="str">
        <f t="shared" si="879"/>
        <v/>
      </c>
      <c r="AM1728" s="63" t="str">
        <f>IF(AS1728="","",IF(R1728="Refreshment Beverage",ROUND(AS1728*Rates!K$19,4),ROUND(AO1728*(VLOOKUP(VALUE(Q1728),Rates!G$4:L$12,3,0)),4)))</f>
        <v/>
      </c>
      <c r="AN1728" s="68" t="str">
        <f>IF(AS1728="","",IF(R1728="Refreshment Beverage",AS1728*(Rates!J$19/100),MAX(AM1728,AB1728)))</f>
        <v/>
      </c>
      <c r="AO1728" s="69" t="str">
        <f t="shared" si="880"/>
        <v/>
      </c>
      <c r="AP1728" s="69" t="str">
        <f t="shared" si="881"/>
        <v/>
      </c>
      <c r="AQ1728" s="70" t="str">
        <f>IF(AS1728="","",IF(R1728="Refreshment Beverage",ROUND(SUM(VLOOKUP(Q:Q,Rates!G$15:L$19,3,0)*(AS1728-Y1728-Z1728-AA1728)),4),ROUND(SUM(Rates!$K$8*AS1728),4)))</f>
        <v/>
      </c>
      <c r="AR1728" s="66" t="str">
        <f t="shared" si="882"/>
        <v/>
      </c>
      <c r="AS1728" s="22" t="str">
        <f t="shared" si="883"/>
        <v/>
      </c>
      <c r="AT1728" s="62" t="str">
        <f t="shared" si="884"/>
        <v/>
      </c>
      <c r="AU1728" s="63" t="str">
        <f>IF(AX1728="","",IF(R1728="Refreshment Beverage",ROUND((BA1728-Y1728-Z1728-AA1728)*VLOOKUP(VALUE(Q1728),Rates!G$15:L$19,3,0),4),ROUND(AW1728*(VLOOKUP(VALUE(Q1728),Rates!G:L,3,0)),4)))</f>
        <v/>
      </c>
      <c r="AV1728" s="68" t="str">
        <f t="shared" si="885"/>
        <v/>
      </c>
      <c r="AW1728" s="69" t="str">
        <f t="shared" si="886"/>
        <v/>
      </c>
      <c r="AX1728" s="65" t="str">
        <f t="shared" si="887"/>
        <v/>
      </c>
      <c r="AY1728" s="70" t="str">
        <f>IF(AX1728="","",IF(R1728="Refreshment Beverage",ROUND(SUM(AX1728*Rates!K$19),4),ROUND(SUM(AX1728*(Rates!J$8/100)),4)))</f>
        <v/>
      </c>
      <c r="AZ1728" s="67" t="str">
        <f t="shared" si="888"/>
        <v/>
      </c>
      <c r="BA1728" s="22" t="str">
        <f t="shared" si="889"/>
        <v/>
      </c>
      <c r="BD1728" s="171"/>
      <c r="BE1728" s="171"/>
      <c r="BF1728" s="171"/>
      <c r="BG1728" s="171"/>
    </row>
    <row r="1729" spans="11:59" ht="12.75" customHeight="1" x14ac:dyDescent="0.3">
      <c r="K1729" s="42" t="str">
        <f t="shared" si="861"/>
        <v/>
      </c>
      <c r="L1729" s="55" t="str">
        <f t="shared" si="862"/>
        <v/>
      </c>
      <c r="M1729" s="43" t="str">
        <f t="shared" si="863"/>
        <v/>
      </c>
      <c r="N1729" s="56" t="str" cm="1">
        <f t="array" ref="N1729">IFERROR(IF(_xlfn.SINGLE(B:B)="","",IF(R1729="Beer",SUM(LOOKUP(2,1/(Rates!$B$3:$B$5&lt;=W1729)/(Rates!$C$3:$C$5&gt;=W1729),Rates!$D$3:$D$5)*(X1729/100)*W1729),IF(R1729="Refreshment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56" t="str">
        <f t="shared" si="864"/>
        <v/>
      </c>
      <c r="P1729" s="53"/>
      <c r="Q1729" s="14" t="str">
        <f t="shared" si="865"/>
        <v/>
      </c>
      <c r="R1729" s="57" t="str">
        <f t="shared" si="866"/>
        <v/>
      </c>
      <c r="S1729" s="58" t="str">
        <f>IF(B1729="","",IF(R1729="Refreshment Beverage",VLOOKUP(VALUE(Q1729),Rates!G$15:L$19,2,0),VLOOKUP(VALUE(Q1729),Rates!G$4:L$12,2,0)))</f>
        <v/>
      </c>
      <c r="T1729" s="58" t="str">
        <f t="shared" si="867"/>
        <v/>
      </c>
      <c r="U1729" s="58" t="str">
        <f t="shared" si="868"/>
        <v/>
      </c>
      <c r="V1729" s="58" t="str">
        <f t="shared" si="869"/>
        <v/>
      </c>
      <c r="W1729" s="58" t="str">
        <f t="shared" si="870"/>
        <v/>
      </c>
      <c r="X1729" s="59" t="str">
        <f t="shared" si="871"/>
        <v/>
      </c>
      <c r="Y1729" s="60" t="str">
        <f>IF(B:B="","",IF(R1729="Refreshment Beverage",VLOOKUP(Q1729,Rates!G$15:L$19,6,0)*W1729,VLOOKUP(Q1729,Rates!G$4:L$12,6,0)*W1729))</f>
        <v/>
      </c>
      <c r="Z1729" s="60" t="str">
        <f t="shared" si="872"/>
        <v/>
      </c>
      <c r="AA1729" s="60" t="str">
        <f t="shared" si="860"/>
        <v/>
      </c>
      <c r="AB1729" s="61" t="str" cm="1">
        <f t="array" ref="AB1729">IF(_xlfn.SINGLE(B:B)="","",IF(R1729="Refreshment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61" t="str" cm="1">
        <f t="array" ref="AC1729">IF(_xlfn.SINGLE(B:B)="","",IF(R1729="Refreshment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68">
        <f>IFERROR(IF(R1729="Beer","",IF(OR(Q1729=1,Q1729=2,Q1729=3,Q1729=4),VLOOKUP(Q1729,Rates!$A$31:$B$34,2,0)*W1729,IF(V1729=1,VLOOKUP(U1729,'REB BEV MIN MKUP'!B:E,4,0),IF(V1729&gt;1,VLOOKUP(VALUE(W1729),'REB BEV MIN MKUP'!O:Q,3,0),0)))),0)</f>
        <v>0</v>
      </c>
      <c r="AE1729" s="62" t="str">
        <f t="shared" si="873"/>
        <v/>
      </c>
      <c r="AF1729" s="63" t="str">
        <f t="shared" si="874"/>
        <v/>
      </c>
      <c r="AG1729" s="64" t="str">
        <f t="shared" si="875"/>
        <v/>
      </c>
      <c r="AH1729" s="65" t="str">
        <f t="shared" si="876"/>
        <v/>
      </c>
      <c r="AI1729" s="66" t="str">
        <f>IF(AE:AE="","",IF(R1729="Refreshment Beverage",AK1729*(Rates!J$19/100),ROUND(SUM(AH1729*(Rates!$J$8/100)),4)))</f>
        <v/>
      </c>
      <c r="AJ1729" s="67" t="str">
        <f t="shared" si="877"/>
        <v/>
      </c>
      <c r="AK1729" s="22" t="str">
        <f t="shared" si="878"/>
        <v/>
      </c>
      <c r="AL1729" s="62" t="str">
        <f t="shared" si="879"/>
        <v/>
      </c>
      <c r="AM1729" s="63" t="str">
        <f>IF(AS1729="","",IF(R1729="Refreshment Beverage",ROUND(AS1729*Rates!K$19,4),ROUND(AO1729*(VLOOKUP(VALUE(Q1729),Rates!G$4:L$12,3,0)),4)))</f>
        <v/>
      </c>
      <c r="AN1729" s="68" t="str">
        <f>IF(AS1729="","",IF(R1729="Refreshment Beverage",AS1729*(Rates!J$19/100),MAX(AM1729,AB1729)))</f>
        <v/>
      </c>
      <c r="AO1729" s="69" t="str">
        <f t="shared" si="880"/>
        <v/>
      </c>
      <c r="AP1729" s="69" t="str">
        <f t="shared" si="881"/>
        <v/>
      </c>
      <c r="AQ1729" s="70" t="str">
        <f>IF(AS1729="","",IF(R1729="Refreshment Beverage",ROUND(SUM(VLOOKUP(Q:Q,Rates!G$15:L$19,3,0)*(AS1729-Y1729-Z1729-AA1729)),4),ROUND(SUM(Rates!$K$8*AS1729),4)))</f>
        <v/>
      </c>
      <c r="AR1729" s="66" t="str">
        <f t="shared" si="882"/>
        <v/>
      </c>
      <c r="AS1729" s="22" t="str">
        <f t="shared" si="883"/>
        <v/>
      </c>
      <c r="AT1729" s="62" t="str">
        <f t="shared" si="884"/>
        <v/>
      </c>
      <c r="AU1729" s="63" t="str">
        <f>IF(AX1729="","",IF(R1729="Refreshment Beverage",ROUND((BA1729-Y1729-Z1729-AA1729)*VLOOKUP(VALUE(Q1729),Rates!G$15:L$19,3,0),4),ROUND(AW1729*(VLOOKUP(VALUE(Q1729),Rates!G:L,3,0)),4)))</f>
        <v/>
      </c>
      <c r="AV1729" s="68" t="str">
        <f t="shared" si="885"/>
        <v/>
      </c>
      <c r="AW1729" s="69" t="str">
        <f t="shared" si="886"/>
        <v/>
      </c>
      <c r="AX1729" s="65" t="str">
        <f t="shared" si="887"/>
        <v/>
      </c>
      <c r="AY1729" s="70" t="str">
        <f>IF(AX1729="","",IF(R1729="Refreshment Beverage",ROUND(SUM(AX1729*Rates!K$19),4),ROUND(SUM(AX1729*(Rates!J$8/100)),4)))</f>
        <v/>
      </c>
      <c r="AZ1729" s="67" t="str">
        <f t="shared" si="888"/>
        <v/>
      </c>
      <c r="BA1729" s="22" t="str">
        <f t="shared" si="889"/>
        <v/>
      </c>
      <c r="BD1729" s="171"/>
      <c r="BE1729" s="171"/>
      <c r="BF1729" s="171"/>
      <c r="BG1729" s="171"/>
    </row>
    <row r="1730" spans="11:59" ht="12.75" customHeight="1" x14ac:dyDescent="0.3">
      <c r="K1730" s="42" t="str">
        <f t="shared" si="861"/>
        <v/>
      </c>
      <c r="L1730" s="55" t="str">
        <f t="shared" si="862"/>
        <v/>
      </c>
      <c r="M1730" s="43" t="str">
        <f t="shared" si="863"/>
        <v/>
      </c>
      <c r="N1730" s="56" t="str" cm="1">
        <f t="array" ref="N1730">IFERROR(IF(_xlfn.SINGLE(B:B)="","",IF(R1730="Beer",SUM(LOOKUP(2,1/(Rates!$B$3:$B$5&lt;=W1730)/(Rates!$C$3:$C$5&gt;=W1730),Rates!$D$3:$D$5)*(X1730/100)*W1730),IF(R1730="Refreshment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56" t="str">
        <f t="shared" si="864"/>
        <v/>
      </c>
      <c r="P1730" s="53"/>
      <c r="Q1730" s="14" t="str">
        <f t="shared" si="865"/>
        <v/>
      </c>
      <c r="R1730" s="57" t="str">
        <f t="shared" si="866"/>
        <v/>
      </c>
      <c r="S1730" s="58" t="str">
        <f>IF(B1730="","",IF(R1730="Refreshment Beverage",VLOOKUP(VALUE(Q1730),Rates!G$15:L$19,2,0),VLOOKUP(VALUE(Q1730),Rates!G$4:L$12,2,0)))</f>
        <v/>
      </c>
      <c r="T1730" s="58" t="str">
        <f t="shared" si="867"/>
        <v/>
      </c>
      <c r="U1730" s="58" t="str">
        <f t="shared" si="868"/>
        <v/>
      </c>
      <c r="V1730" s="58" t="str">
        <f t="shared" si="869"/>
        <v/>
      </c>
      <c r="W1730" s="58" t="str">
        <f t="shared" si="870"/>
        <v/>
      </c>
      <c r="X1730" s="59" t="str">
        <f t="shared" si="871"/>
        <v/>
      </c>
      <c r="Y1730" s="60" t="str">
        <f>IF(B:B="","",IF(R1730="Refreshment Beverage",VLOOKUP(Q1730,Rates!G$15:L$19,6,0)*W1730,VLOOKUP(Q1730,Rates!G$4:L$12,6,0)*W1730))</f>
        <v/>
      </c>
      <c r="Z1730" s="60" t="str">
        <f t="shared" si="872"/>
        <v/>
      </c>
      <c r="AA1730" s="60" t="str">
        <f t="shared" si="860"/>
        <v/>
      </c>
      <c r="AB1730" s="61" t="str" cm="1">
        <f t="array" ref="AB1730">IF(_xlfn.SINGLE(B:B)="","",IF(R1730="Refreshment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61" t="str" cm="1">
        <f t="array" ref="AC1730">IF(_xlfn.SINGLE(B:B)="","",IF(R1730="Refreshment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68">
        <f>IFERROR(IF(R1730="Beer","",IF(OR(Q1730=1,Q1730=2,Q1730=3,Q1730=4),VLOOKUP(Q1730,Rates!$A$31:$B$34,2,0)*W1730,IF(V1730=1,VLOOKUP(U1730,'REB BEV MIN MKUP'!B:E,4,0),IF(V1730&gt;1,VLOOKUP(VALUE(W1730),'REB BEV MIN MKUP'!O:Q,3,0),0)))),0)</f>
        <v>0</v>
      </c>
      <c r="AE1730" s="62" t="str">
        <f t="shared" si="873"/>
        <v/>
      </c>
      <c r="AF1730" s="63" t="str">
        <f t="shared" si="874"/>
        <v/>
      </c>
      <c r="AG1730" s="64" t="str">
        <f t="shared" si="875"/>
        <v/>
      </c>
      <c r="AH1730" s="65" t="str">
        <f t="shared" si="876"/>
        <v/>
      </c>
      <c r="AI1730" s="66" t="str">
        <f>IF(AE:AE="","",IF(R1730="Refreshment Beverage",AK1730*(Rates!J$19/100),ROUND(SUM(AH1730*(Rates!$J$8/100)),4)))</f>
        <v/>
      </c>
      <c r="AJ1730" s="67" t="str">
        <f t="shared" si="877"/>
        <v/>
      </c>
      <c r="AK1730" s="22" t="str">
        <f t="shared" si="878"/>
        <v/>
      </c>
      <c r="AL1730" s="62" t="str">
        <f t="shared" si="879"/>
        <v/>
      </c>
      <c r="AM1730" s="63" t="str">
        <f>IF(AS1730="","",IF(R1730="Refreshment Beverage",ROUND(AS1730*Rates!K$19,4),ROUND(AO1730*(VLOOKUP(VALUE(Q1730),Rates!G$4:L$12,3,0)),4)))</f>
        <v/>
      </c>
      <c r="AN1730" s="68" t="str">
        <f>IF(AS1730="","",IF(R1730="Refreshment Beverage",AS1730*(Rates!J$19/100),MAX(AM1730,AB1730)))</f>
        <v/>
      </c>
      <c r="AO1730" s="69" t="str">
        <f t="shared" si="880"/>
        <v/>
      </c>
      <c r="AP1730" s="69" t="str">
        <f t="shared" si="881"/>
        <v/>
      </c>
      <c r="AQ1730" s="70" t="str">
        <f>IF(AS1730="","",IF(R1730="Refreshment Beverage",ROUND(SUM(VLOOKUP(Q:Q,Rates!G$15:L$19,3,0)*(AS1730-Y1730-Z1730-AA1730)),4),ROUND(SUM(Rates!$K$8*AS1730),4)))</f>
        <v/>
      </c>
      <c r="AR1730" s="66" t="str">
        <f t="shared" si="882"/>
        <v/>
      </c>
      <c r="AS1730" s="22" t="str">
        <f t="shared" si="883"/>
        <v/>
      </c>
      <c r="AT1730" s="62" t="str">
        <f t="shared" si="884"/>
        <v/>
      </c>
      <c r="AU1730" s="63" t="str">
        <f>IF(AX1730="","",IF(R1730="Refreshment Beverage",ROUND((BA1730-Y1730-Z1730-AA1730)*VLOOKUP(VALUE(Q1730),Rates!G$15:L$19,3,0),4),ROUND(AW1730*(VLOOKUP(VALUE(Q1730),Rates!G:L,3,0)),4)))</f>
        <v/>
      </c>
      <c r="AV1730" s="68" t="str">
        <f t="shared" si="885"/>
        <v/>
      </c>
      <c r="AW1730" s="69" t="str">
        <f t="shared" si="886"/>
        <v/>
      </c>
      <c r="AX1730" s="65" t="str">
        <f t="shared" si="887"/>
        <v/>
      </c>
      <c r="AY1730" s="70" t="str">
        <f>IF(AX1730="","",IF(R1730="Refreshment Beverage",ROUND(SUM(AX1730*Rates!K$19),4),ROUND(SUM(AX1730*(Rates!J$8/100)),4)))</f>
        <v/>
      </c>
      <c r="AZ1730" s="67" t="str">
        <f t="shared" si="888"/>
        <v/>
      </c>
      <c r="BA1730" s="22" t="str">
        <f t="shared" si="889"/>
        <v/>
      </c>
      <c r="BD1730" s="171"/>
      <c r="BE1730" s="171"/>
      <c r="BF1730" s="171"/>
      <c r="BG1730" s="171"/>
    </row>
    <row r="1731" spans="11:59" ht="12.75" customHeight="1" x14ac:dyDescent="0.3">
      <c r="K1731" s="42" t="str">
        <f t="shared" si="861"/>
        <v/>
      </c>
      <c r="L1731" s="55" t="str">
        <f t="shared" si="862"/>
        <v/>
      </c>
      <c r="M1731" s="43" t="str">
        <f t="shared" si="863"/>
        <v/>
      </c>
      <c r="N1731" s="56" t="str" cm="1">
        <f t="array" ref="N1731">IFERROR(IF(_xlfn.SINGLE(B:B)="","",IF(R1731="Beer",SUM(LOOKUP(2,1/(Rates!$B$3:$B$5&lt;=W1731)/(Rates!$C$3:$C$5&gt;=W1731),Rates!$D$3:$D$5)*(X1731/100)*W1731),IF(R1731="Refreshment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56" t="str">
        <f t="shared" si="864"/>
        <v/>
      </c>
      <c r="P1731" s="53"/>
      <c r="Q1731" s="14" t="str">
        <f t="shared" si="865"/>
        <v/>
      </c>
      <c r="R1731" s="57" t="str">
        <f t="shared" si="866"/>
        <v/>
      </c>
      <c r="S1731" s="58" t="str">
        <f>IF(B1731="","",IF(R1731="Refreshment Beverage",VLOOKUP(VALUE(Q1731),Rates!G$15:L$19,2,0),VLOOKUP(VALUE(Q1731),Rates!G$4:L$12,2,0)))</f>
        <v/>
      </c>
      <c r="T1731" s="58" t="str">
        <f t="shared" si="867"/>
        <v/>
      </c>
      <c r="U1731" s="58" t="str">
        <f t="shared" si="868"/>
        <v/>
      </c>
      <c r="V1731" s="58" t="str">
        <f t="shared" si="869"/>
        <v/>
      </c>
      <c r="W1731" s="58" t="str">
        <f t="shared" si="870"/>
        <v/>
      </c>
      <c r="X1731" s="59" t="str">
        <f t="shared" si="871"/>
        <v/>
      </c>
      <c r="Y1731" s="60" t="str">
        <f>IF(B:B="","",IF(R1731="Refreshment Beverage",VLOOKUP(Q1731,Rates!G$15:L$19,6,0)*W1731,VLOOKUP(Q1731,Rates!G$4:L$12,6,0)*W1731))</f>
        <v/>
      </c>
      <c r="Z1731" s="60" t="str">
        <f t="shared" si="872"/>
        <v/>
      </c>
      <c r="AA1731" s="60" t="str">
        <f t="shared" si="860"/>
        <v/>
      </c>
      <c r="AB1731" s="61" t="str" cm="1">
        <f t="array" ref="AB1731">IF(_xlfn.SINGLE(B:B)="","",IF(R1731="Refreshment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61" t="str" cm="1">
        <f t="array" ref="AC1731">IF(_xlfn.SINGLE(B:B)="","",IF(R1731="Refreshment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68">
        <f>IFERROR(IF(R1731="Beer","",IF(OR(Q1731=1,Q1731=2,Q1731=3,Q1731=4),VLOOKUP(Q1731,Rates!$A$31:$B$34,2,0)*W1731,IF(V1731=1,VLOOKUP(U1731,'REB BEV MIN MKUP'!B:E,4,0),IF(V1731&gt;1,VLOOKUP(VALUE(W1731),'REB BEV MIN MKUP'!O:Q,3,0),0)))),0)</f>
        <v>0</v>
      </c>
      <c r="AE1731" s="62" t="str">
        <f t="shared" si="873"/>
        <v/>
      </c>
      <c r="AF1731" s="63" t="str">
        <f t="shared" si="874"/>
        <v/>
      </c>
      <c r="AG1731" s="64" t="str">
        <f t="shared" si="875"/>
        <v/>
      </c>
      <c r="AH1731" s="65" t="str">
        <f t="shared" si="876"/>
        <v/>
      </c>
      <c r="AI1731" s="66" t="str">
        <f>IF(AE:AE="","",IF(R1731="Refreshment Beverage",AK1731*(Rates!J$19/100),ROUND(SUM(AH1731*(Rates!$J$8/100)),4)))</f>
        <v/>
      </c>
      <c r="AJ1731" s="67" t="str">
        <f t="shared" si="877"/>
        <v/>
      </c>
      <c r="AK1731" s="22" t="str">
        <f t="shared" si="878"/>
        <v/>
      </c>
      <c r="AL1731" s="62" t="str">
        <f t="shared" si="879"/>
        <v/>
      </c>
      <c r="AM1731" s="63" t="str">
        <f>IF(AS1731="","",IF(R1731="Refreshment Beverage",ROUND(AS1731*Rates!K$19,4),ROUND(AO1731*(VLOOKUP(VALUE(Q1731),Rates!G$4:L$12,3,0)),4)))</f>
        <v/>
      </c>
      <c r="AN1731" s="68" t="str">
        <f>IF(AS1731="","",IF(R1731="Refreshment Beverage",AS1731*(Rates!J$19/100),MAX(AM1731,AB1731)))</f>
        <v/>
      </c>
      <c r="AO1731" s="69" t="str">
        <f t="shared" si="880"/>
        <v/>
      </c>
      <c r="AP1731" s="69" t="str">
        <f t="shared" si="881"/>
        <v/>
      </c>
      <c r="AQ1731" s="70" t="str">
        <f>IF(AS1731="","",IF(R1731="Refreshment Beverage",ROUND(SUM(VLOOKUP(Q:Q,Rates!G$15:L$19,3,0)*(AS1731-Y1731-Z1731-AA1731)),4),ROUND(SUM(Rates!$K$8*AS1731),4)))</f>
        <v/>
      </c>
      <c r="AR1731" s="66" t="str">
        <f t="shared" si="882"/>
        <v/>
      </c>
      <c r="AS1731" s="22" t="str">
        <f t="shared" si="883"/>
        <v/>
      </c>
      <c r="AT1731" s="62" t="str">
        <f t="shared" si="884"/>
        <v/>
      </c>
      <c r="AU1731" s="63" t="str">
        <f>IF(AX1731="","",IF(R1731="Refreshment Beverage",ROUND((BA1731-Y1731-Z1731-AA1731)*VLOOKUP(VALUE(Q1731),Rates!G$15:L$19,3,0),4),ROUND(AW1731*(VLOOKUP(VALUE(Q1731),Rates!G:L,3,0)),4)))</f>
        <v/>
      </c>
      <c r="AV1731" s="68" t="str">
        <f t="shared" si="885"/>
        <v/>
      </c>
      <c r="AW1731" s="69" t="str">
        <f t="shared" si="886"/>
        <v/>
      </c>
      <c r="AX1731" s="65" t="str">
        <f t="shared" si="887"/>
        <v/>
      </c>
      <c r="AY1731" s="70" t="str">
        <f>IF(AX1731="","",IF(R1731="Refreshment Beverage",ROUND(SUM(AX1731*Rates!K$19),4),ROUND(SUM(AX1731*(Rates!J$8/100)),4)))</f>
        <v/>
      </c>
      <c r="AZ1731" s="67" t="str">
        <f t="shared" si="888"/>
        <v/>
      </c>
      <c r="BA1731" s="22" t="str">
        <f t="shared" si="889"/>
        <v/>
      </c>
      <c r="BD1731" s="171"/>
      <c r="BE1731" s="171"/>
      <c r="BF1731" s="171"/>
      <c r="BG1731" s="171"/>
    </row>
    <row r="1732" spans="11:59" ht="12.75" customHeight="1" x14ac:dyDescent="0.3">
      <c r="K1732" s="42" t="str">
        <f t="shared" si="861"/>
        <v/>
      </c>
      <c r="L1732" s="55" t="str">
        <f t="shared" si="862"/>
        <v/>
      </c>
      <c r="M1732" s="43" t="str">
        <f t="shared" si="863"/>
        <v/>
      </c>
      <c r="N1732" s="56" t="str" cm="1">
        <f t="array" ref="N1732">IFERROR(IF(_xlfn.SINGLE(B:B)="","",IF(R1732="Beer",SUM(LOOKUP(2,1/(Rates!$B$3:$B$5&lt;=W1732)/(Rates!$C$3:$C$5&gt;=W1732),Rates!$D$3:$D$5)*(X1732/100)*W1732),IF(R1732="Refreshment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56" t="str">
        <f t="shared" si="864"/>
        <v/>
      </c>
      <c r="P1732" s="53"/>
      <c r="Q1732" s="14" t="str">
        <f t="shared" si="865"/>
        <v/>
      </c>
      <c r="R1732" s="57" t="str">
        <f t="shared" si="866"/>
        <v/>
      </c>
      <c r="S1732" s="58" t="str">
        <f>IF(B1732="","",IF(R1732="Refreshment Beverage",VLOOKUP(VALUE(Q1732),Rates!G$15:L$19,2,0),VLOOKUP(VALUE(Q1732),Rates!G$4:L$12,2,0)))</f>
        <v/>
      </c>
      <c r="T1732" s="58" t="str">
        <f t="shared" si="867"/>
        <v/>
      </c>
      <c r="U1732" s="58" t="str">
        <f t="shared" si="868"/>
        <v/>
      </c>
      <c r="V1732" s="58" t="str">
        <f t="shared" si="869"/>
        <v/>
      </c>
      <c r="W1732" s="58" t="str">
        <f t="shared" si="870"/>
        <v/>
      </c>
      <c r="X1732" s="59" t="str">
        <f t="shared" si="871"/>
        <v/>
      </c>
      <c r="Y1732" s="60" t="str">
        <f>IF(B:B="","",IF(R1732="Refreshment Beverage",VLOOKUP(Q1732,Rates!G$15:L$19,6,0)*W1732,VLOOKUP(Q1732,Rates!G$4:L$12,6,0)*W1732))</f>
        <v/>
      </c>
      <c r="Z1732" s="60" t="str">
        <f t="shared" si="872"/>
        <v/>
      </c>
      <c r="AA1732" s="60" t="str">
        <f t="shared" si="860"/>
        <v/>
      </c>
      <c r="AB1732" s="61" t="str" cm="1">
        <f t="array" ref="AB1732">IF(_xlfn.SINGLE(B:B)="","",IF(R1732="Refreshment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61" t="str" cm="1">
        <f t="array" ref="AC1732">IF(_xlfn.SINGLE(B:B)="","",IF(R1732="Refreshment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68">
        <f>IFERROR(IF(R1732="Beer","",IF(OR(Q1732=1,Q1732=2,Q1732=3,Q1732=4),VLOOKUP(Q1732,Rates!$A$31:$B$34,2,0)*W1732,IF(V1732=1,VLOOKUP(U1732,'REB BEV MIN MKUP'!B:E,4,0),IF(V1732&gt;1,VLOOKUP(VALUE(W1732),'REB BEV MIN MKUP'!O:Q,3,0),0)))),0)</f>
        <v>0</v>
      </c>
      <c r="AE1732" s="62" t="str">
        <f t="shared" si="873"/>
        <v/>
      </c>
      <c r="AF1732" s="63" t="str">
        <f t="shared" si="874"/>
        <v/>
      </c>
      <c r="AG1732" s="64" t="str">
        <f t="shared" si="875"/>
        <v/>
      </c>
      <c r="AH1732" s="65" t="str">
        <f t="shared" si="876"/>
        <v/>
      </c>
      <c r="AI1732" s="66" t="str">
        <f>IF(AE:AE="","",IF(R1732="Refreshment Beverage",AK1732*(Rates!J$19/100),ROUND(SUM(AH1732*(Rates!$J$8/100)),4)))</f>
        <v/>
      </c>
      <c r="AJ1732" s="67" t="str">
        <f t="shared" si="877"/>
        <v/>
      </c>
      <c r="AK1732" s="22" t="str">
        <f t="shared" si="878"/>
        <v/>
      </c>
      <c r="AL1732" s="62" t="str">
        <f t="shared" si="879"/>
        <v/>
      </c>
      <c r="AM1732" s="63" t="str">
        <f>IF(AS1732="","",IF(R1732="Refreshment Beverage",ROUND(AS1732*Rates!K$19,4),ROUND(AO1732*(VLOOKUP(VALUE(Q1732),Rates!G$4:L$12,3,0)),4)))</f>
        <v/>
      </c>
      <c r="AN1732" s="68" t="str">
        <f>IF(AS1732="","",IF(R1732="Refreshment Beverage",AS1732*(Rates!J$19/100),MAX(AM1732,AB1732)))</f>
        <v/>
      </c>
      <c r="AO1732" s="69" t="str">
        <f t="shared" si="880"/>
        <v/>
      </c>
      <c r="AP1732" s="69" t="str">
        <f t="shared" si="881"/>
        <v/>
      </c>
      <c r="AQ1732" s="70" t="str">
        <f>IF(AS1732="","",IF(R1732="Refreshment Beverage",ROUND(SUM(VLOOKUP(Q:Q,Rates!G$15:L$19,3,0)*(AS1732-Y1732-Z1732-AA1732)),4),ROUND(SUM(Rates!$K$8*AS1732),4)))</f>
        <v/>
      </c>
      <c r="AR1732" s="66" t="str">
        <f t="shared" si="882"/>
        <v/>
      </c>
      <c r="AS1732" s="22" t="str">
        <f t="shared" si="883"/>
        <v/>
      </c>
      <c r="AT1732" s="62" t="str">
        <f t="shared" si="884"/>
        <v/>
      </c>
      <c r="AU1732" s="63" t="str">
        <f>IF(AX1732="","",IF(R1732="Refreshment Beverage",ROUND((BA1732-Y1732-Z1732-AA1732)*VLOOKUP(VALUE(Q1732),Rates!G$15:L$19,3,0),4),ROUND(AW1732*(VLOOKUP(VALUE(Q1732),Rates!G:L,3,0)),4)))</f>
        <v/>
      </c>
      <c r="AV1732" s="68" t="str">
        <f t="shared" si="885"/>
        <v/>
      </c>
      <c r="AW1732" s="69" t="str">
        <f t="shared" si="886"/>
        <v/>
      </c>
      <c r="AX1732" s="65" t="str">
        <f t="shared" si="887"/>
        <v/>
      </c>
      <c r="AY1732" s="70" t="str">
        <f>IF(AX1732="","",IF(R1732="Refreshment Beverage",ROUND(SUM(AX1732*Rates!K$19),4),ROUND(SUM(AX1732*(Rates!J$8/100)),4)))</f>
        <v/>
      </c>
      <c r="AZ1732" s="67" t="str">
        <f t="shared" si="888"/>
        <v/>
      </c>
      <c r="BA1732" s="22" t="str">
        <f t="shared" si="889"/>
        <v/>
      </c>
      <c r="BD1732" s="171"/>
      <c r="BE1732" s="171"/>
      <c r="BF1732" s="171"/>
      <c r="BG1732" s="171"/>
    </row>
    <row r="1733" spans="11:59" ht="12.75" customHeight="1" x14ac:dyDescent="0.3">
      <c r="K1733" s="42" t="str">
        <f t="shared" si="861"/>
        <v/>
      </c>
      <c r="L1733" s="55" t="str">
        <f t="shared" si="862"/>
        <v/>
      </c>
      <c r="M1733" s="43" t="str">
        <f t="shared" si="863"/>
        <v/>
      </c>
      <c r="N1733" s="56" t="str" cm="1">
        <f t="array" ref="N1733">IFERROR(IF(_xlfn.SINGLE(B:B)="","",IF(R1733="Beer",SUM(LOOKUP(2,1/(Rates!$B$3:$B$5&lt;=W1733)/(Rates!$C$3:$C$5&gt;=W1733),Rates!$D$3:$D$5)*(X1733/100)*W1733),IF(R1733="Refreshment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56" t="str">
        <f t="shared" si="864"/>
        <v/>
      </c>
      <c r="P1733" s="53"/>
      <c r="Q1733" s="14" t="str">
        <f t="shared" si="865"/>
        <v/>
      </c>
      <c r="R1733" s="57" t="str">
        <f t="shared" si="866"/>
        <v/>
      </c>
      <c r="S1733" s="58" t="str">
        <f>IF(B1733="","",IF(R1733="Refreshment Beverage",VLOOKUP(VALUE(Q1733),Rates!G$15:L$19,2,0),VLOOKUP(VALUE(Q1733),Rates!G$4:L$12,2,0)))</f>
        <v/>
      </c>
      <c r="T1733" s="58" t="str">
        <f t="shared" si="867"/>
        <v/>
      </c>
      <c r="U1733" s="58" t="str">
        <f t="shared" si="868"/>
        <v/>
      </c>
      <c r="V1733" s="58" t="str">
        <f t="shared" si="869"/>
        <v/>
      </c>
      <c r="W1733" s="58" t="str">
        <f t="shared" si="870"/>
        <v/>
      </c>
      <c r="X1733" s="59" t="str">
        <f t="shared" si="871"/>
        <v/>
      </c>
      <c r="Y1733" s="60" t="str">
        <f>IF(B:B="","",IF(R1733="Refreshment Beverage",VLOOKUP(Q1733,Rates!G$15:L$19,6,0)*W1733,VLOOKUP(Q1733,Rates!G$4:L$12,6,0)*W1733))</f>
        <v/>
      </c>
      <c r="Z1733" s="60" t="str">
        <f t="shared" si="872"/>
        <v/>
      </c>
      <c r="AA1733" s="60" t="str">
        <f t="shared" si="860"/>
        <v/>
      </c>
      <c r="AB1733" s="61" t="str" cm="1">
        <f t="array" ref="AB1733">IF(_xlfn.SINGLE(B:B)="","",IF(R1733="Refreshment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61" t="str" cm="1">
        <f t="array" ref="AC1733">IF(_xlfn.SINGLE(B:B)="","",IF(R1733="Refreshment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68">
        <f>IFERROR(IF(R1733="Beer","",IF(OR(Q1733=1,Q1733=2,Q1733=3,Q1733=4),VLOOKUP(Q1733,Rates!$A$31:$B$34,2,0)*W1733,IF(V1733=1,VLOOKUP(U1733,'REB BEV MIN MKUP'!B:E,4,0),IF(V1733&gt;1,VLOOKUP(VALUE(W1733),'REB BEV MIN MKUP'!O:Q,3,0),0)))),0)</f>
        <v>0</v>
      </c>
      <c r="AE1733" s="62" t="str">
        <f t="shared" si="873"/>
        <v/>
      </c>
      <c r="AF1733" s="63" t="str">
        <f t="shared" si="874"/>
        <v/>
      </c>
      <c r="AG1733" s="64" t="str">
        <f t="shared" si="875"/>
        <v/>
      </c>
      <c r="AH1733" s="65" t="str">
        <f t="shared" si="876"/>
        <v/>
      </c>
      <c r="AI1733" s="66" t="str">
        <f>IF(AE:AE="","",IF(R1733="Refreshment Beverage",AK1733*(Rates!J$19/100),ROUND(SUM(AH1733*(Rates!$J$8/100)),4)))</f>
        <v/>
      </c>
      <c r="AJ1733" s="67" t="str">
        <f t="shared" si="877"/>
        <v/>
      </c>
      <c r="AK1733" s="22" t="str">
        <f t="shared" si="878"/>
        <v/>
      </c>
      <c r="AL1733" s="62" t="str">
        <f t="shared" si="879"/>
        <v/>
      </c>
      <c r="AM1733" s="63" t="str">
        <f>IF(AS1733="","",IF(R1733="Refreshment Beverage",ROUND(AS1733*Rates!K$19,4),ROUND(AO1733*(VLOOKUP(VALUE(Q1733),Rates!G$4:L$12,3,0)),4)))</f>
        <v/>
      </c>
      <c r="AN1733" s="68" t="str">
        <f>IF(AS1733="","",IF(R1733="Refreshment Beverage",AS1733*(Rates!J$19/100),MAX(AM1733,AB1733)))</f>
        <v/>
      </c>
      <c r="AO1733" s="69" t="str">
        <f t="shared" si="880"/>
        <v/>
      </c>
      <c r="AP1733" s="69" t="str">
        <f t="shared" si="881"/>
        <v/>
      </c>
      <c r="AQ1733" s="70" t="str">
        <f>IF(AS1733="","",IF(R1733="Refreshment Beverage",ROUND(SUM(VLOOKUP(Q:Q,Rates!G$15:L$19,3,0)*(AS1733-Y1733-Z1733-AA1733)),4),ROUND(SUM(Rates!$K$8*AS1733),4)))</f>
        <v/>
      </c>
      <c r="AR1733" s="66" t="str">
        <f t="shared" si="882"/>
        <v/>
      </c>
      <c r="AS1733" s="22" t="str">
        <f t="shared" si="883"/>
        <v/>
      </c>
      <c r="AT1733" s="62" t="str">
        <f t="shared" si="884"/>
        <v/>
      </c>
      <c r="AU1733" s="63" t="str">
        <f>IF(AX1733="","",IF(R1733="Refreshment Beverage",ROUND((BA1733-Y1733-Z1733-AA1733)*VLOOKUP(VALUE(Q1733),Rates!G$15:L$19,3,0),4),ROUND(AW1733*(VLOOKUP(VALUE(Q1733),Rates!G:L,3,0)),4)))</f>
        <v/>
      </c>
      <c r="AV1733" s="68" t="str">
        <f t="shared" si="885"/>
        <v/>
      </c>
      <c r="AW1733" s="69" t="str">
        <f t="shared" si="886"/>
        <v/>
      </c>
      <c r="AX1733" s="65" t="str">
        <f t="shared" si="887"/>
        <v/>
      </c>
      <c r="AY1733" s="70" t="str">
        <f>IF(AX1733="","",IF(R1733="Refreshment Beverage",ROUND(SUM(AX1733*Rates!K$19),4),ROUND(SUM(AX1733*(Rates!J$8/100)),4)))</f>
        <v/>
      </c>
      <c r="AZ1733" s="67" t="str">
        <f t="shared" si="888"/>
        <v/>
      </c>
      <c r="BA1733" s="22" t="str">
        <f t="shared" si="889"/>
        <v/>
      </c>
      <c r="BD1733" s="171"/>
      <c r="BE1733" s="171"/>
      <c r="BF1733" s="171"/>
      <c r="BG1733" s="171"/>
    </row>
    <row r="1734" spans="11:59" ht="12.75" customHeight="1" x14ac:dyDescent="0.3">
      <c r="K1734" s="42" t="str">
        <f t="shared" si="861"/>
        <v/>
      </c>
      <c r="L1734" s="55" t="str">
        <f t="shared" si="862"/>
        <v/>
      </c>
      <c r="M1734" s="43" t="str">
        <f t="shared" si="863"/>
        <v/>
      </c>
      <c r="N1734" s="56" t="str" cm="1">
        <f t="array" ref="N1734">IFERROR(IF(_xlfn.SINGLE(B:B)="","",IF(R1734="Beer",SUM(LOOKUP(2,1/(Rates!$B$3:$B$5&lt;=W1734)/(Rates!$C$3:$C$5&gt;=W1734),Rates!$D$3:$D$5)*(X1734/100)*W1734),IF(R1734="Refreshment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56" t="str">
        <f t="shared" si="864"/>
        <v/>
      </c>
      <c r="P1734" s="53"/>
      <c r="Q1734" s="14" t="str">
        <f t="shared" si="865"/>
        <v/>
      </c>
      <c r="R1734" s="57" t="str">
        <f t="shared" si="866"/>
        <v/>
      </c>
      <c r="S1734" s="58" t="str">
        <f>IF(B1734="","",IF(R1734="Refreshment Beverage",VLOOKUP(VALUE(Q1734),Rates!G$15:L$19,2,0),VLOOKUP(VALUE(Q1734),Rates!G$4:L$12,2,0)))</f>
        <v/>
      </c>
      <c r="T1734" s="58" t="str">
        <f t="shared" si="867"/>
        <v/>
      </c>
      <c r="U1734" s="58" t="str">
        <f t="shared" si="868"/>
        <v/>
      </c>
      <c r="V1734" s="58" t="str">
        <f t="shared" si="869"/>
        <v/>
      </c>
      <c r="W1734" s="58" t="str">
        <f t="shared" si="870"/>
        <v/>
      </c>
      <c r="X1734" s="59" t="str">
        <f t="shared" si="871"/>
        <v/>
      </c>
      <c r="Y1734" s="60" t="str">
        <f>IF(B:B="","",IF(R1734="Refreshment Beverage",VLOOKUP(Q1734,Rates!G$15:L$19,6,0)*W1734,VLOOKUP(Q1734,Rates!G$4:L$12,6,0)*W1734))</f>
        <v/>
      </c>
      <c r="Z1734" s="60" t="str">
        <f t="shared" si="872"/>
        <v/>
      </c>
      <c r="AA1734" s="60" t="str">
        <f t="shared" si="860"/>
        <v/>
      </c>
      <c r="AB1734" s="61" t="str" cm="1">
        <f t="array" ref="AB1734">IF(_xlfn.SINGLE(B:B)="","",IF(R1734="Refreshment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61" t="str" cm="1">
        <f t="array" ref="AC1734">IF(_xlfn.SINGLE(B:B)="","",IF(R1734="Refreshment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68">
        <f>IFERROR(IF(R1734="Beer","",IF(OR(Q1734=1,Q1734=2,Q1734=3,Q1734=4),VLOOKUP(Q1734,Rates!$A$31:$B$34,2,0)*W1734,IF(V1734=1,VLOOKUP(U1734,'REB BEV MIN MKUP'!B:E,4,0),IF(V1734&gt;1,VLOOKUP(VALUE(W1734),'REB BEV MIN MKUP'!O:Q,3,0),0)))),0)</f>
        <v>0</v>
      </c>
      <c r="AE1734" s="62" t="str">
        <f t="shared" si="873"/>
        <v/>
      </c>
      <c r="AF1734" s="63" t="str">
        <f t="shared" si="874"/>
        <v/>
      </c>
      <c r="AG1734" s="64" t="str">
        <f t="shared" si="875"/>
        <v/>
      </c>
      <c r="AH1734" s="65" t="str">
        <f t="shared" si="876"/>
        <v/>
      </c>
      <c r="AI1734" s="66" t="str">
        <f>IF(AE:AE="","",IF(R1734="Refreshment Beverage",AK1734*(Rates!J$19/100),ROUND(SUM(AH1734*(Rates!$J$8/100)),4)))</f>
        <v/>
      </c>
      <c r="AJ1734" s="67" t="str">
        <f t="shared" si="877"/>
        <v/>
      </c>
      <c r="AK1734" s="22" t="str">
        <f t="shared" si="878"/>
        <v/>
      </c>
      <c r="AL1734" s="62" t="str">
        <f t="shared" si="879"/>
        <v/>
      </c>
      <c r="AM1734" s="63" t="str">
        <f>IF(AS1734="","",IF(R1734="Refreshment Beverage",ROUND(AS1734*Rates!K$19,4),ROUND(AO1734*(VLOOKUP(VALUE(Q1734),Rates!G$4:L$12,3,0)),4)))</f>
        <v/>
      </c>
      <c r="AN1734" s="68" t="str">
        <f>IF(AS1734="","",IF(R1734="Refreshment Beverage",AS1734*(Rates!J$19/100),MAX(AM1734,AB1734)))</f>
        <v/>
      </c>
      <c r="AO1734" s="69" t="str">
        <f t="shared" si="880"/>
        <v/>
      </c>
      <c r="AP1734" s="69" t="str">
        <f t="shared" si="881"/>
        <v/>
      </c>
      <c r="AQ1734" s="70" t="str">
        <f>IF(AS1734="","",IF(R1734="Refreshment Beverage",ROUND(SUM(VLOOKUP(Q:Q,Rates!G$15:L$19,3,0)*(AS1734-Y1734-Z1734-AA1734)),4),ROUND(SUM(Rates!$K$8*AS1734),4)))</f>
        <v/>
      </c>
      <c r="AR1734" s="66" t="str">
        <f t="shared" si="882"/>
        <v/>
      </c>
      <c r="AS1734" s="22" t="str">
        <f t="shared" si="883"/>
        <v/>
      </c>
      <c r="AT1734" s="62" t="str">
        <f t="shared" si="884"/>
        <v/>
      </c>
      <c r="AU1734" s="63" t="str">
        <f>IF(AX1734="","",IF(R1734="Refreshment Beverage",ROUND((BA1734-Y1734-Z1734-AA1734)*VLOOKUP(VALUE(Q1734),Rates!G$15:L$19,3,0),4),ROUND(AW1734*(VLOOKUP(VALUE(Q1734),Rates!G:L,3,0)),4)))</f>
        <v/>
      </c>
      <c r="AV1734" s="68" t="str">
        <f t="shared" si="885"/>
        <v/>
      </c>
      <c r="AW1734" s="69" t="str">
        <f t="shared" si="886"/>
        <v/>
      </c>
      <c r="AX1734" s="65" t="str">
        <f t="shared" si="887"/>
        <v/>
      </c>
      <c r="AY1734" s="70" t="str">
        <f>IF(AX1734="","",IF(R1734="Refreshment Beverage",ROUND(SUM(AX1734*Rates!K$19),4),ROUND(SUM(AX1734*(Rates!J$8/100)),4)))</f>
        <v/>
      </c>
      <c r="AZ1734" s="67" t="str">
        <f t="shared" si="888"/>
        <v/>
      </c>
      <c r="BA1734" s="22" t="str">
        <f t="shared" si="889"/>
        <v/>
      </c>
      <c r="BD1734" s="171"/>
      <c r="BE1734" s="171"/>
      <c r="BF1734" s="171"/>
      <c r="BG1734" s="171"/>
    </row>
    <row r="1735" spans="11:59" ht="12.75" customHeight="1" x14ac:dyDescent="0.3">
      <c r="K1735" s="42" t="str">
        <f t="shared" si="861"/>
        <v/>
      </c>
      <c r="L1735" s="55" t="str">
        <f t="shared" si="862"/>
        <v/>
      </c>
      <c r="M1735" s="43" t="str">
        <f t="shared" si="863"/>
        <v/>
      </c>
      <c r="N1735" s="56" t="str" cm="1">
        <f t="array" ref="N1735">IFERROR(IF(_xlfn.SINGLE(B:B)="","",IF(R1735="Beer",SUM(LOOKUP(2,1/(Rates!$B$3:$B$5&lt;=W1735)/(Rates!$C$3:$C$5&gt;=W1735),Rates!$D$3:$D$5)*(X1735/100)*W1735),IF(R1735="Refreshment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56" t="str">
        <f t="shared" si="864"/>
        <v/>
      </c>
      <c r="P1735" s="53"/>
      <c r="Q1735" s="14" t="str">
        <f t="shared" si="865"/>
        <v/>
      </c>
      <c r="R1735" s="57" t="str">
        <f t="shared" si="866"/>
        <v/>
      </c>
      <c r="S1735" s="58" t="str">
        <f>IF(B1735="","",IF(R1735="Refreshment Beverage",VLOOKUP(VALUE(Q1735),Rates!G$15:L$19,2,0),VLOOKUP(VALUE(Q1735),Rates!G$4:L$12,2,0)))</f>
        <v/>
      </c>
      <c r="T1735" s="58" t="str">
        <f t="shared" si="867"/>
        <v/>
      </c>
      <c r="U1735" s="58" t="str">
        <f t="shared" si="868"/>
        <v/>
      </c>
      <c r="V1735" s="58" t="str">
        <f t="shared" si="869"/>
        <v/>
      </c>
      <c r="W1735" s="58" t="str">
        <f t="shared" si="870"/>
        <v/>
      </c>
      <c r="X1735" s="59" t="str">
        <f t="shared" si="871"/>
        <v/>
      </c>
      <c r="Y1735" s="60" t="str">
        <f>IF(B:B="","",IF(R1735="Refreshment Beverage",VLOOKUP(Q1735,Rates!G$15:L$19,6,0)*W1735,VLOOKUP(Q1735,Rates!G$4:L$12,6,0)*W1735))</f>
        <v/>
      </c>
      <c r="Z1735" s="60" t="str">
        <f t="shared" si="872"/>
        <v/>
      </c>
      <c r="AA1735" s="60" t="str">
        <f t="shared" ref="AA1735:AA1798" si="890">IF(B:B="","",IF(AND(T1735="Can",V1735=8,R1735="Beer"),V1735*0.0201,IF(AND(T1735="Can",V1735=15,R1735="Beer"),V1735*0.0101,IF(AND(T1735="Can",V1735=20,R1735="Beer"),V1735*0.0107,IF(AND(T1735="Can",V1735=30,R1735="Beer"),V1735*0.0089,IF(AND(T1735="Can",V1735=36,R1735="Beer"),V1735*0.0074,IF(AND(T1735="Bottle",V1735=24,R1735="Beer"),V1735*0.016,IF(AND(R1735="Refreshment Beverage",U1735&gt;0.049,U1735&lt;0.401),V1735*0.0536,IF(AND(R1735="Refreshment Beverage",U1735&gt;0.4,U1735&lt;0.47),V1735*0.0643,IF(AND(R1735="Refreshment Beverage",U1735&gt;0.469,U1735&lt;0.66),V1735*0.075,IF(AND(R1735="Refreshment Beverage",U1735&gt;0.659,U1735&lt;0.75),V1735*0.1071,IF(AND(R1735="Refreshment Beverage",U1735&gt;0.749,U1735&lt;0.9),V1735*0.1178,IF(AND(R1735="Refreshment Beverage",U1735&gt;0.899,U1735&lt;1),V1735*0.1393,IF(AND(R1735="Refreshment Beverage",U1735=1),V1735*0.1499,IF(AND(R1735="Refreshment Beverage",U1735=1.14),V1735*0.1714,IF(AND(R1735="Refreshment Beverage",U1735=2),V1735*0.2999,IF(AND(R1735="Refreshment Beverage",U1735=3),V1735*0.4499,IF(AND(R1735="Refreshment Beverage",U1735=1.75),V1735*0.2678,0))))))))))))))))))</f>
        <v/>
      </c>
      <c r="AB1735" s="61" t="str" cm="1">
        <f t="array" ref="AB1735">IF(_xlfn.SINGLE(B:B)="","",IF(R1735="Refreshment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61" t="str" cm="1">
        <f t="array" ref="AC1735">IF(_xlfn.SINGLE(B:B)="","",IF(R1735="Refreshment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68">
        <f>IFERROR(IF(R1735="Beer","",IF(OR(Q1735=1,Q1735=2,Q1735=3,Q1735=4),VLOOKUP(Q1735,Rates!$A$31:$B$34,2,0)*W1735,IF(V1735=1,VLOOKUP(U1735,'REB BEV MIN MKUP'!B:E,4,0),IF(V1735&gt;1,VLOOKUP(VALUE(W1735),'REB BEV MIN MKUP'!O:Q,3,0),0)))),0)</f>
        <v>0</v>
      </c>
      <c r="AE1735" s="62" t="str">
        <f t="shared" si="873"/>
        <v/>
      </c>
      <c r="AF1735" s="63" t="str">
        <f t="shared" si="874"/>
        <v/>
      </c>
      <c r="AG1735" s="64" t="str">
        <f t="shared" si="875"/>
        <v/>
      </c>
      <c r="AH1735" s="65" t="str">
        <f t="shared" si="876"/>
        <v/>
      </c>
      <c r="AI1735" s="66" t="str">
        <f>IF(AE:AE="","",IF(R1735="Refreshment Beverage",AK1735*(Rates!J$19/100),ROUND(SUM(AH1735*(Rates!$J$8/100)),4)))</f>
        <v/>
      </c>
      <c r="AJ1735" s="67" t="str">
        <f t="shared" si="877"/>
        <v/>
      </c>
      <c r="AK1735" s="22" t="str">
        <f t="shared" si="878"/>
        <v/>
      </c>
      <c r="AL1735" s="62" t="str">
        <f t="shared" si="879"/>
        <v/>
      </c>
      <c r="AM1735" s="63" t="str">
        <f>IF(AS1735="","",IF(R1735="Refreshment Beverage",ROUND(AS1735*Rates!K$19,4),ROUND(AO1735*(VLOOKUP(VALUE(Q1735),Rates!G$4:L$12,3,0)),4)))</f>
        <v/>
      </c>
      <c r="AN1735" s="68" t="str">
        <f>IF(AS1735="","",IF(R1735="Refreshment Beverage",AS1735*(Rates!J$19/100),MAX(AM1735,AB1735)))</f>
        <v/>
      </c>
      <c r="AO1735" s="69" t="str">
        <f t="shared" si="880"/>
        <v/>
      </c>
      <c r="AP1735" s="69" t="str">
        <f t="shared" si="881"/>
        <v/>
      </c>
      <c r="AQ1735" s="70" t="str">
        <f>IF(AS1735="","",IF(R1735="Refreshment Beverage",ROUND(SUM(VLOOKUP(Q:Q,Rates!G$15:L$19,3,0)*(AS1735-Y1735-Z1735-AA1735)),4),ROUND(SUM(Rates!$K$8*AS1735),4)))</f>
        <v/>
      </c>
      <c r="AR1735" s="66" t="str">
        <f t="shared" si="882"/>
        <v/>
      </c>
      <c r="AS1735" s="22" t="str">
        <f t="shared" si="883"/>
        <v/>
      </c>
      <c r="AT1735" s="62" t="str">
        <f t="shared" si="884"/>
        <v/>
      </c>
      <c r="AU1735" s="63" t="str">
        <f>IF(AX1735="","",IF(R1735="Refreshment Beverage",ROUND((BA1735-Y1735-Z1735-AA1735)*VLOOKUP(VALUE(Q1735),Rates!G$15:L$19,3,0),4),ROUND(AW1735*(VLOOKUP(VALUE(Q1735),Rates!G:L,3,0)),4)))</f>
        <v/>
      </c>
      <c r="AV1735" s="68" t="str">
        <f t="shared" si="885"/>
        <v/>
      </c>
      <c r="AW1735" s="69" t="str">
        <f t="shared" si="886"/>
        <v/>
      </c>
      <c r="AX1735" s="65" t="str">
        <f t="shared" si="887"/>
        <v/>
      </c>
      <c r="AY1735" s="70" t="str">
        <f>IF(AX1735="","",IF(R1735="Refreshment Beverage",ROUND(SUM(AX1735*Rates!K$19),4),ROUND(SUM(AX1735*(Rates!J$8/100)),4)))</f>
        <v/>
      </c>
      <c r="AZ1735" s="67" t="str">
        <f t="shared" si="888"/>
        <v/>
      </c>
      <c r="BA1735" s="22" t="str">
        <f t="shared" si="889"/>
        <v/>
      </c>
      <c r="BD1735" s="171"/>
      <c r="BE1735" s="171"/>
      <c r="BF1735" s="171"/>
      <c r="BG1735" s="171"/>
    </row>
    <row r="1736" spans="11:59" ht="12.75" customHeight="1" x14ac:dyDescent="0.3">
      <c r="K1736" s="42" t="str">
        <f t="shared" si="861"/>
        <v/>
      </c>
      <c r="L1736" s="55" t="str">
        <f t="shared" si="862"/>
        <v/>
      </c>
      <c r="M1736" s="43" t="str">
        <f t="shared" si="863"/>
        <v/>
      </c>
      <c r="N1736" s="56" t="str" cm="1">
        <f t="array" ref="N1736">IFERROR(IF(_xlfn.SINGLE(B:B)="","",IF(R1736="Beer",SUM(LOOKUP(2,1/(Rates!$B$3:$B$5&lt;=W1736)/(Rates!$C$3:$C$5&gt;=W1736),Rates!$D$3:$D$5)*(X1736/100)*W1736),IF(R1736="Refreshment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56" t="str">
        <f t="shared" si="864"/>
        <v/>
      </c>
      <c r="P1736" s="53"/>
      <c r="Q1736" s="14" t="str">
        <f t="shared" si="865"/>
        <v/>
      </c>
      <c r="R1736" s="57" t="str">
        <f t="shared" si="866"/>
        <v/>
      </c>
      <c r="S1736" s="58" t="str">
        <f>IF(B1736="","",IF(R1736="Refreshment Beverage",VLOOKUP(VALUE(Q1736),Rates!G$15:L$19,2,0),VLOOKUP(VALUE(Q1736),Rates!G$4:L$12,2,0)))</f>
        <v/>
      </c>
      <c r="T1736" s="58" t="str">
        <f t="shared" si="867"/>
        <v/>
      </c>
      <c r="U1736" s="58" t="str">
        <f t="shared" si="868"/>
        <v/>
      </c>
      <c r="V1736" s="58" t="str">
        <f t="shared" si="869"/>
        <v/>
      </c>
      <c r="W1736" s="58" t="str">
        <f t="shared" si="870"/>
        <v/>
      </c>
      <c r="X1736" s="59" t="str">
        <f t="shared" si="871"/>
        <v/>
      </c>
      <c r="Y1736" s="60" t="str">
        <f>IF(B:B="","",IF(R1736="Refreshment Beverage",VLOOKUP(Q1736,Rates!G$15:L$19,6,0)*W1736,VLOOKUP(Q1736,Rates!G$4:L$12,6,0)*W1736))</f>
        <v/>
      </c>
      <c r="Z1736" s="60" t="str">
        <f t="shared" si="872"/>
        <v/>
      </c>
      <c r="AA1736" s="60" t="str">
        <f t="shared" si="890"/>
        <v/>
      </c>
      <c r="AB1736" s="61" t="str" cm="1">
        <f t="array" ref="AB1736">IF(_xlfn.SINGLE(B:B)="","",IF(R1736="Refreshment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61" t="str" cm="1">
        <f t="array" ref="AC1736">IF(_xlfn.SINGLE(B:B)="","",IF(R1736="Refreshment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68">
        <f>IFERROR(IF(R1736="Beer","",IF(OR(Q1736=1,Q1736=2,Q1736=3,Q1736=4),VLOOKUP(Q1736,Rates!$A$31:$B$34,2,0)*W1736,IF(V1736=1,VLOOKUP(U1736,'REB BEV MIN MKUP'!B:E,4,0),IF(V1736&gt;1,VLOOKUP(VALUE(W1736),'REB BEV MIN MKUP'!O:Q,3,0),0)))),0)</f>
        <v>0</v>
      </c>
      <c r="AE1736" s="62" t="str">
        <f t="shared" si="873"/>
        <v/>
      </c>
      <c r="AF1736" s="63" t="str">
        <f t="shared" si="874"/>
        <v/>
      </c>
      <c r="AG1736" s="64" t="str">
        <f t="shared" si="875"/>
        <v/>
      </c>
      <c r="AH1736" s="65" t="str">
        <f t="shared" si="876"/>
        <v/>
      </c>
      <c r="AI1736" s="66" t="str">
        <f>IF(AE:AE="","",IF(R1736="Refreshment Beverage",AK1736*(Rates!J$19/100),ROUND(SUM(AH1736*(Rates!$J$8/100)),4)))</f>
        <v/>
      </c>
      <c r="AJ1736" s="67" t="str">
        <f t="shared" si="877"/>
        <v/>
      </c>
      <c r="AK1736" s="22" t="str">
        <f t="shared" si="878"/>
        <v/>
      </c>
      <c r="AL1736" s="62" t="str">
        <f t="shared" si="879"/>
        <v/>
      </c>
      <c r="AM1736" s="63" t="str">
        <f>IF(AS1736="","",IF(R1736="Refreshment Beverage",ROUND(AS1736*Rates!K$19,4),ROUND(AO1736*(VLOOKUP(VALUE(Q1736),Rates!G$4:L$12,3,0)),4)))</f>
        <v/>
      </c>
      <c r="AN1736" s="68" t="str">
        <f>IF(AS1736="","",IF(R1736="Refreshment Beverage",AS1736*(Rates!J$19/100),MAX(AM1736,AB1736)))</f>
        <v/>
      </c>
      <c r="AO1736" s="69" t="str">
        <f t="shared" si="880"/>
        <v/>
      </c>
      <c r="AP1736" s="69" t="str">
        <f t="shared" si="881"/>
        <v/>
      </c>
      <c r="AQ1736" s="70" t="str">
        <f>IF(AS1736="","",IF(R1736="Refreshment Beverage",ROUND(SUM(VLOOKUP(Q:Q,Rates!G$15:L$19,3,0)*(AS1736-Y1736-Z1736-AA1736)),4),ROUND(SUM(Rates!$K$8*AS1736),4)))</f>
        <v/>
      </c>
      <c r="AR1736" s="66" t="str">
        <f t="shared" si="882"/>
        <v/>
      </c>
      <c r="AS1736" s="22" t="str">
        <f t="shared" si="883"/>
        <v/>
      </c>
      <c r="AT1736" s="62" t="str">
        <f t="shared" si="884"/>
        <v/>
      </c>
      <c r="AU1736" s="63" t="str">
        <f>IF(AX1736="","",IF(R1736="Refreshment Beverage",ROUND((BA1736-Y1736-Z1736-AA1736)*VLOOKUP(VALUE(Q1736),Rates!G$15:L$19,3,0),4),ROUND(AW1736*(VLOOKUP(VALUE(Q1736),Rates!G:L,3,0)),4)))</f>
        <v/>
      </c>
      <c r="AV1736" s="68" t="str">
        <f t="shared" si="885"/>
        <v/>
      </c>
      <c r="AW1736" s="69" t="str">
        <f t="shared" si="886"/>
        <v/>
      </c>
      <c r="AX1736" s="65" t="str">
        <f t="shared" si="887"/>
        <v/>
      </c>
      <c r="AY1736" s="70" t="str">
        <f>IF(AX1736="","",IF(R1736="Refreshment Beverage",ROUND(SUM(AX1736*Rates!K$19),4),ROUND(SUM(AX1736*(Rates!J$8/100)),4)))</f>
        <v/>
      </c>
      <c r="AZ1736" s="67" t="str">
        <f t="shared" si="888"/>
        <v/>
      </c>
      <c r="BA1736" s="22" t="str">
        <f t="shared" si="889"/>
        <v/>
      </c>
      <c r="BD1736" s="171"/>
      <c r="BE1736" s="171"/>
      <c r="BF1736" s="171"/>
      <c r="BG1736" s="171"/>
    </row>
    <row r="1737" spans="11:59" ht="12.75" customHeight="1" x14ac:dyDescent="0.3">
      <c r="K1737" s="42" t="str">
        <f t="shared" si="861"/>
        <v/>
      </c>
      <c r="L1737" s="55" t="str">
        <f t="shared" si="862"/>
        <v/>
      </c>
      <c r="M1737" s="43" t="str">
        <f t="shared" si="863"/>
        <v/>
      </c>
      <c r="N1737" s="56" t="str" cm="1">
        <f t="array" ref="N1737">IFERROR(IF(_xlfn.SINGLE(B:B)="","",IF(R1737="Beer",SUM(LOOKUP(2,1/(Rates!$B$3:$B$5&lt;=W1737)/(Rates!$C$3:$C$5&gt;=W1737),Rates!$D$3:$D$5)*(X1737/100)*W1737),IF(R1737="Refreshment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56" t="str">
        <f t="shared" si="864"/>
        <v/>
      </c>
      <c r="P1737" s="53"/>
      <c r="Q1737" s="14" t="str">
        <f t="shared" si="865"/>
        <v/>
      </c>
      <c r="R1737" s="57" t="str">
        <f t="shared" si="866"/>
        <v/>
      </c>
      <c r="S1737" s="58" t="str">
        <f>IF(B1737="","",IF(R1737="Refreshment Beverage",VLOOKUP(VALUE(Q1737),Rates!G$15:L$19,2,0),VLOOKUP(VALUE(Q1737),Rates!G$4:L$12,2,0)))</f>
        <v/>
      </c>
      <c r="T1737" s="58" t="str">
        <f t="shared" si="867"/>
        <v/>
      </c>
      <c r="U1737" s="58" t="str">
        <f t="shared" si="868"/>
        <v/>
      </c>
      <c r="V1737" s="58" t="str">
        <f t="shared" si="869"/>
        <v/>
      </c>
      <c r="W1737" s="58" t="str">
        <f t="shared" si="870"/>
        <v/>
      </c>
      <c r="X1737" s="59" t="str">
        <f t="shared" si="871"/>
        <v/>
      </c>
      <c r="Y1737" s="60" t="str">
        <f>IF(B:B="","",IF(R1737="Refreshment Beverage",VLOOKUP(Q1737,Rates!G$15:L$19,6,0)*W1737,VLOOKUP(Q1737,Rates!G$4:L$12,6,0)*W1737))</f>
        <v/>
      </c>
      <c r="Z1737" s="60" t="str">
        <f t="shared" si="872"/>
        <v/>
      </c>
      <c r="AA1737" s="60" t="str">
        <f t="shared" si="890"/>
        <v/>
      </c>
      <c r="AB1737" s="61" t="str" cm="1">
        <f t="array" ref="AB1737">IF(_xlfn.SINGLE(B:B)="","",IF(R1737="Refreshment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61" t="str" cm="1">
        <f t="array" ref="AC1737">IF(_xlfn.SINGLE(B:B)="","",IF(R1737="Refreshment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68">
        <f>IFERROR(IF(R1737="Beer","",IF(OR(Q1737=1,Q1737=2,Q1737=3,Q1737=4),VLOOKUP(Q1737,Rates!$A$31:$B$34,2,0)*W1737,IF(V1737=1,VLOOKUP(U1737,'REB BEV MIN MKUP'!B:E,4,0),IF(V1737&gt;1,VLOOKUP(VALUE(W1737),'REB BEV MIN MKUP'!O:Q,3,0),0)))),0)</f>
        <v>0</v>
      </c>
      <c r="AE1737" s="62" t="str">
        <f t="shared" si="873"/>
        <v/>
      </c>
      <c r="AF1737" s="63" t="str">
        <f t="shared" si="874"/>
        <v/>
      </c>
      <c r="AG1737" s="64" t="str">
        <f t="shared" si="875"/>
        <v/>
      </c>
      <c r="AH1737" s="65" t="str">
        <f t="shared" si="876"/>
        <v/>
      </c>
      <c r="AI1737" s="66" t="str">
        <f>IF(AE:AE="","",IF(R1737="Refreshment Beverage",AK1737*(Rates!J$19/100),ROUND(SUM(AH1737*(Rates!$J$8/100)),4)))</f>
        <v/>
      </c>
      <c r="AJ1737" s="67" t="str">
        <f t="shared" si="877"/>
        <v/>
      </c>
      <c r="AK1737" s="22" t="str">
        <f t="shared" si="878"/>
        <v/>
      </c>
      <c r="AL1737" s="62" t="str">
        <f t="shared" si="879"/>
        <v/>
      </c>
      <c r="AM1737" s="63" t="str">
        <f>IF(AS1737="","",IF(R1737="Refreshment Beverage",ROUND(AS1737*Rates!K$19,4),ROUND(AO1737*(VLOOKUP(VALUE(Q1737),Rates!G$4:L$12,3,0)),4)))</f>
        <v/>
      </c>
      <c r="AN1737" s="68" t="str">
        <f>IF(AS1737="","",IF(R1737="Refreshment Beverage",AS1737*(Rates!J$19/100),MAX(AM1737,AB1737)))</f>
        <v/>
      </c>
      <c r="AO1737" s="69" t="str">
        <f t="shared" si="880"/>
        <v/>
      </c>
      <c r="AP1737" s="69" t="str">
        <f t="shared" si="881"/>
        <v/>
      </c>
      <c r="AQ1737" s="70" t="str">
        <f>IF(AS1737="","",IF(R1737="Refreshment Beverage",ROUND(SUM(VLOOKUP(Q:Q,Rates!G$15:L$19,3,0)*(AS1737-Y1737-Z1737-AA1737)),4),ROUND(SUM(Rates!$K$8*AS1737),4)))</f>
        <v/>
      </c>
      <c r="AR1737" s="66" t="str">
        <f t="shared" si="882"/>
        <v/>
      </c>
      <c r="AS1737" s="22" t="str">
        <f t="shared" si="883"/>
        <v/>
      </c>
      <c r="AT1737" s="62" t="str">
        <f t="shared" si="884"/>
        <v/>
      </c>
      <c r="AU1737" s="63" t="str">
        <f>IF(AX1737="","",IF(R1737="Refreshment Beverage",ROUND((BA1737-Y1737-Z1737-AA1737)*VLOOKUP(VALUE(Q1737),Rates!G$15:L$19,3,0),4),ROUND(AW1737*(VLOOKUP(VALUE(Q1737),Rates!G:L,3,0)),4)))</f>
        <v/>
      </c>
      <c r="AV1737" s="68" t="str">
        <f t="shared" si="885"/>
        <v/>
      </c>
      <c r="AW1737" s="69" t="str">
        <f t="shared" si="886"/>
        <v/>
      </c>
      <c r="AX1737" s="65" t="str">
        <f t="shared" si="887"/>
        <v/>
      </c>
      <c r="AY1737" s="70" t="str">
        <f>IF(AX1737="","",IF(R1737="Refreshment Beverage",ROUND(SUM(AX1737*Rates!K$19),4),ROUND(SUM(AX1737*(Rates!J$8/100)),4)))</f>
        <v/>
      </c>
      <c r="AZ1737" s="67" t="str">
        <f t="shared" si="888"/>
        <v/>
      </c>
      <c r="BA1737" s="22" t="str">
        <f t="shared" si="889"/>
        <v/>
      </c>
      <c r="BD1737" s="171"/>
      <c r="BE1737" s="171"/>
      <c r="BF1737" s="171"/>
      <c r="BG1737" s="171"/>
    </row>
    <row r="1738" spans="11:59" ht="12.75" customHeight="1" x14ac:dyDescent="0.3">
      <c r="K1738" s="42" t="str">
        <f t="shared" si="861"/>
        <v/>
      </c>
      <c r="L1738" s="55" t="str">
        <f t="shared" si="862"/>
        <v/>
      </c>
      <c r="M1738" s="43" t="str">
        <f t="shared" si="863"/>
        <v/>
      </c>
      <c r="N1738" s="56" t="str" cm="1">
        <f t="array" ref="N1738">IFERROR(IF(_xlfn.SINGLE(B:B)="","",IF(R1738="Beer",SUM(LOOKUP(2,1/(Rates!$B$3:$B$5&lt;=W1738)/(Rates!$C$3:$C$5&gt;=W1738),Rates!$D$3:$D$5)*(X1738/100)*W1738),IF(R1738="Refreshment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56" t="str">
        <f t="shared" si="864"/>
        <v/>
      </c>
      <c r="P1738" s="53"/>
      <c r="Q1738" s="14" t="str">
        <f t="shared" si="865"/>
        <v/>
      </c>
      <c r="R1738" s="57" t="str">
        <f t="shared" si="866"/>
        <v/>
      </c>
      <c r="S1738" s="58" t="str">
        <f>IF(B1738="","",IF(R1738="Refreshment Beverage",VLOOKUP(VALUE(Q1738),Rates!G$15:L$19,2,0),VLOOKUP(VALUE(Q1738),Rates!G$4:L$12,2,0)))</f>
        <v/>
      </c>
      <c r="T1738" s="58" t="str">
        <f t="shared" si="867"/>
        <v/>
      </c>
      <c r="U1738" s="58" t="str">
        <f t="shared" si="868"/>
        <v/>
      </c>
      <c r="V1738" s="58" t="str">
        <f t="shared" si="869"/>
        <v/>
      </c>
      <c r="W1738" s="58" t="str">
        <f t="shared" si="870"/>
        <v/>
      </c>
      <c r="X1738" s="59" t="str">
        <f t="shared" si="871"/>
        <v/>
      </c>
      <c r="Y1738" s="60" t="str">
        <f>IF(B:B="","",IF(R1738="Refreshment Beverage",VLOOKUP(Q1738,Rates!G$15:L$19,6,0)*W1738,VLOOKUP(Q1738,Rates!G$4:L$12,6,0)*W1738))</f>
        <v/>
      </c>
      <c r="Z1738" s="60" t="str">
        <f t="shared" si="872"/>
        <v/>
      </c>
      <c r="AA1738" s="60" t="str">
        <f t="shared" si="890"/>
        <v/>
      </c>
      <c r="AB1738" s="61" t="str" cm="1">
        <f t="array" ref="AB1738">IF(_xlfn.SINGLE(B:B)="","",IF(R1738="Refreshment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61" t="str" cm="1">
        <f t="array" ref="AC1738">IF(_xlfn.SINGLE(B:B)="","",IF(R1738="Refreshment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68">
        <f>IFERROR(IF(R1738="Beer","",IF(OR(Q1738=1,Q1738=2,Q1738=3,Q1738=4),VLOOKUP(Q1738,Rates!$A$31:$B$34,2,0)*W1738,IF(V1738=1,VLOOKUP(U1738,'REB BEV MIN MKUP'!B:E,4,0),IF(V1738&gt;1,VLOOKUP(VALUE(W1738),'REB BEV MIN MKUP'!O:Q,3,0),0)))),0)</f>
        <v>0</v>
      </c>
      <c r="AE1738" s="62" t="str">
        <f t="shared" si="873"/>
        <v/>
      </c>
      <c r="AF1738" s="63" t="str">
        <f t="shared" si="874"/>
        <v/>
      </c>
      <c r="AG1738" s="64" t="str">
        <f t="shared" si="875"/>
        <v/>
      </c>
      <c r="AH1738" s="65" t="str">
        <f t="shared" si="876"/>
        <v/>
      </c>
      <c r="AI1738" s="66" t="str">
        <f>IF(AE:AE="","",IF(R1738="Refreshment Beverage",AK1738*(Rates!J$19/100),ROUND(SUM(AH1738*(Rates!$J$8/100)),4)))</f>
        <v/>
      </c>
      <c r="AJ1738" s="67" t="str">
        <f t="shared" si="877"/>
        <v/>
      </c>
      <c r="AK1738" s="22" t="str">
        <f t="shared" si="878"/>
        <v/>
      </c>
      <c r="AL1738" s="62" t="str">
        <f t="shared" si="879"/>
        <v/>
      </c>
      <c r="AM1738" s="63" t="str">
        <f>IF(AS1738="","",IF(R1738="Refreshment Beverage",ROUND(AS1738*Rates!K$19,4),ROUND(AO1738*(VLOOKUP(VALUE(Q1738),Rates!G$4:L$12,3,0)),4)))</f>
        <v/>
      </c>
      <c r="AN1738" s="68" t="str">
        <f>IF(AS1738="","",IF(R1738="Refreshment Beverage",AS1738*(Rates!J$19/100),MAX(AM1738,AB1738)))</f>
        <v/>
      </c>
      <c r="AO1738" s="69" t="str">
        <f t="shared" si="880"/>
        <v/>
      </c>
      <c r="AP1738" s="69" t="str">
        <f t="shared" si="881"/>
        <v/>
      </c>
      <c r="AQ1738" s="70" t="str">
        <f>IF(AS1738="","",IF(R1738="Refreshment Beverage",ROUND(SUM(VLOOKUP(Q:Q,Rates!G$15:L$19,3,0)*(AS1738-Y1738-Z1738-AA1738)),4),ROUND(SUM(Rates!$K$8*AS1738),4)))</f>
        <v/>
      </c>
      <c r="AR1738" s="66" t="str">
        <f t="shared" si="882"/>
        <v/>
      </c>
      <c r="AS1738" s="22" t="str">
        <f t="shared" si="883"/>
        <v/>
      </c>
      <c r="AT1738" s="62" t="str">
        <f t="shared" si="884"/>
        <v/>
      </c>
      <c r="AU1738" s="63" t="str">
        <f>IF(AX1738="","",IF(R1738="Refreshment Beverage",ROUND((BA1738-Y1738-Z1738-AA1738)*VLOOKUP(VALUE(Q1738),Rates!G$15:L$19,3,0),4),ROUND(AW1738*(VLOOKUP(VALUE(Q1738),Rates!G:L,3,0)),4)))</f>
        <v/>
      </c>
      <c r="AV1738" s="68" t="str">
        <f t="shared" si="885"/>
        <v/>
      </c>
      <c r="AW1738" s="69" t="str">
        <f t="shared" si="886"/>
        <v/>
      </c>
      <c r="AX1738" s="65" t="str">
        <f t="shared" si="887"/>
        <v/>
      </c>
      <c r="AY1738" s="70" t="str">
        <f>IF(AX1738="","",IF(R1738="Refreshment Beverage",ROUND(SUM(AX1738*Rates!K$19),4),ROUND(SUM(AX1738*(Rates!J$8/100)),4)))</f>
        <v/>
      </c>
      <c r="AZ1738" s="67" t="str">
        <f t="shared" si="888"/>
        <v/>
      </c>
      <c r="BA1738" s="22" t="str">
        <f t="shared" si="889"/>
        <v/>
      </c>
      <c r="BD1738" s="171"/>
      <c r="BE1738" s="171"/>
      <c r="BF1738" s="171"/>
      <c r="BG1738" s="171"/>
    </row>
    <row r="1739" spans="11:59" ht="12.75" customHeight="1" x14ac:dyDescent="0.3">
      <c r="K1739" s="42" t="str">
        <f t="shared" si="861"/>
        <v/>
      </c>
      <c r="L1739" s="55" t="str">
        <f t="shared" si="862"/>
        <v/>
      </c>
      <c r="M1739" s="43" t="str">
        <f t="shared" si="863"/>
        <v/>
      </c>
      <c r="N1739" s="56" t="str" cm="1">
        <f t="array" ref="N1739">IFERROR(IF(_xlfn.SINGLE(B:B)="","",IF(R1739="Beer",SUM(LOOKUP(2,1/(Rates!$B$3:$B$5&lt;=W1739)/(Rates!$C$3:$C$5&gt;=W1739),Rates!$D$3:$D$5)*(X1739/100)*W1739),IF(R1739="Refreshment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56" t="str">
        <f t="shared" si="864"/>
        <v/>
      </c>
      <c r="P1739" s="53"/>
      <c r="Q1739" s="14" t="str">
        <f t="shared" si="865"/>
        <v/>
      </c>
      <c r="R1739" s="57" t="str">
        <f t="shared" si="866"/>
        <v/>
      </c>
      <c r="S1739" s="58" t="str">
        <f>IF(B1739="","",IF(R1739="Refreshment Beverage",VLOOKUP(VALUE(Q1739),Rates!G$15:L$19,2,0),VLOOKUP(VALUE(Q1739),Rates!G$4:L$12,2,0)))</f>
        <v/>
      </c>
      <c r="T1739" s="58" t="str">
        <f t="shared" si="867"/>
        <v/>
      </c>
      <c r="U1739" s="58" t="str">
        <f t="shared" si="868"/>
        <v/>
      </c>
      <c r="V1739" s="58" t="str">
        <f t="shared" si="869"/>
        <v/>
      </c>
      <c r="W1739" s="58" t="str">
        <f t="shared" si="870"/>
        <v/>
      </c>
      <c r="X1739" s="59" t="str">
        <f t="shared" si="871"/>
        <v/>
      </c>
      <c r="Y1739" s="60" t="str">
        <f>IF(B:B="","",IF(R1739="Refreshment Beverage",VLOOKUP(Q1739,Rates!G$15:L$19,6,0)*W1739,VLOOKUP(Q1739,Rates!G$4:L$12,6,0)*W1739))</f>
        <v/>
      </c>
      <c r="Z1739" s="60" t="str">
        <f t="shared" si="872"/>
        <v/>
      </c>
      <c r="AA1739" s="60" t="str">
        <f t="shared" si="890"/>
        <v/>
      </c>
      <c r="AB1739" s="61" t="str" cm="1">
        <f t="array" ref="AB1739">IF(_xlfn.SINGLE(B:B)="","",IF(R1739="Refreshment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61" t="str" cm="1">
        <f t="array" ref="AC1739">IF(_xlfn.SINGLE(B:B)="","",IF(R1739="Refreshment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68">
        <f>IFERROR(IF(R1739="Beer","",IF(OR(Q1739=1,Q1739=2,Q1739=3,Q1739=4),VLOOKUP(Q1739,Rates!$A$31:$B$34,2,0)*W1739,IF(V1739=1,VLOOKUP(U1739,'REB BEV MIN MKUP'!B:E,4,0),IF(V1739&gt;1,VLOOKUP(VALUE(W1739),'REB BEV MIN MKUP'!O:Q,3,0),0)))),0)</f>
        <v>0</v>
      </c>
      <c r="AE1739" s="62" t="str">
        <f t="shared" si="873"/>
        <v/>
      </c>
      <c r="AF1739" s="63" t="str">
        <f t="shared" si="874"/>
        <v/>
      </c>
      <c r="AG1739" s="64" t="str">
        <f t="shared" si="875"/>
        <v/>
      </c>
      <c r="AH1739" s="65" t="str">
        <f t="shared" si="876"/>
        <v/>
      </c>
      <c r="AI1739" s="66" t="str">
        <f>IF(AE:AE="","",IF(R1739="Refreshment Beverage",AK1739*(Rates!J$19/100),ROUND(SUM(AH1739*(Rates!$J$8/100)),4)))</f>
        <v/>
      </c>
      <c r="AJ1739" s="67" t="str">
        <f t="shared" si="877"/>
        <v/>
      </c>
      <c r="AK1739" s="22" t="str">
        <f t="shared" si="878"/>
        <v/>
      </c>
      <c r="AL1739" s="62" t="str">
        <f t="shared" si="879"/>
        <v/>
      </c>
      <c r="AM1739" s="63" t="str">
        <f>IF(AS1739="","",IF(R1739="Refreshment Beverage",ROUND(AS1739*Rates!K$19,4),ROUND(AO1739*(VLOOKUP(VALUE(Q1739),Rates!G$4:L$12,3,0)),4)))</f>
        <v/>
      </c>
      <c r="AN1739" s="68" t="str">
        <f>IF(AS1739="","",IF(R1739="Refreshment Beverage",AS1739*(Rates!J$19/100),MAX(AM1739,AB1739)))</f>
        <v/>
      </c>
      <c r="AO1739" s="69" t="str">
        <f t="shared" si="880"/>
        <v/>
      </c>
      <c r="AP1739" s="69" t="str">
        <f t="shared" si="881"/>
        <v/>
      </c>
      <c r="AQ1739" s="70" t="str">
        <f>IF(AS1739="","",IF(R1739="Refreshment Beverage",ROUND(SUM(VLOOKUP(Q:Q,Rates!G$15:L$19,3,0)*(AS1739-Y1739-Z1739-AA1739)),4),ROUND(SUM(Rates!$K$8*AS1739),4)))</f>
        <v/>
      </c>
      <c r="AR1739" s="66" t="str">
        <f t="shared" si="882"/>
        <v/>
      </c>
      <c r="AS1739" s="22" t="str">
        <f t="shared" si="883"/>
        <v/>
      </c>
      <c r="AT1739" s="62" t="str">
        <f t="shared" si="884"/>
        <v/>
      </c>
      <c r="AU1739" s="63" t="str">
        <f>IF(AX1739="","",IF(R1739="Refreshment Beverage",ROUND((BA1739-Y1739-Z1739-AA1739)*VLOOKUP(VALUE(Q1739),Rates!G$15:L$19,3,0),4),ROUND(AW1739*(VLOOKUP(VALUE(Q1739),Rates!G:L,3,0)),4)))</f>
        <v/>
      </c>
      <c r="AV1739" s="68" t="str">
        <f t="shared" si="885"/>
        <v/>
      </c>
      <c r="AW1739" s="69" t="str">
        <f t="shared" si="886"/>
        <v/>
      </c>
      <c r="AX1739" s="65" t="str">
        <f t="shared" si="887"/>
        <v/>
      </c>
      <c r="AY1739" s="70" t="str">
        <f>IF(AX1739="","",IF(R1739="Refreshment Beverage",ROUND(SUM(AX1739*Rates!K$19),4),ROUND(SUM(AX1739*(Rates!J$8/100)),4)))</f>
        <v/>
      </c>
      <c r="AZ1739" s="67" t="str">
        <f t="shared" si="888"/>
        <v/>
      </c>
      <c r="BA1739" s="22" t="str">
        <f t="shared" si="889"/>
        <v/>
      </c>
      <c r="BD1739" s="171"/>
      <c r="BE1739" s="171"/>
      <c r="BF1739" s="171"/>
      <c r="BG1739" s="171"/>
    </row>
    <row r="1740" spans="11:59" ht="12.75" customHeight="1" x14ac:dyDescent="0.3">
      <c r="K1740" s="42" t="str">
        <f t="shared" si="861"/>
        <v/>
      </c>
      <c r="L1740" s="55" t="str">
        <f t="shared" si="862"/>
        <v/>
      </c>
      <c r="M1740" s="43" t="str">
        <f t="shared" si="863"/>
        <v/>
      </c>
      <c r="N1740" s="56" t="str" cm="1">
        <f t="array" ref="N1740">IFERROR(IF(_xlfn.SINGLE(B:B)="","",IF(R1740="Beer",SUM(LOOKUP(2,1/(Rates!$B$3:$B$5&lt;=W1740)/(Rates!$C$3:$C$5&gt;=W1740),Rates!$D$3:$D$5)*(X1740/100)*W1740),IF(R1740="Refreshment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56" t="str">
        <f t="shared" si="864"/>
        <v/>
      </c>
      <c r="P1740" s="53"/>
      <c r="Q1740" s="14" t="str">
        <f t="shared" si="865"/>
        <v/>
      </c>
      <c r="R1740" s="57" t="str">
        <f t="shared" si="866"/>
        <v/>
      </c>
      <c r="S1740" s="58" t="str">
        <f>IF(B1740="","",IF(R1740="Refreshment Beverage",VLOOKUP(VALUE(Q1740),Rates!G$15:L$19,2,0),VLOOKUP(VALUE(Q1740),Rates!G$4:L$12,2,0)))</f>
        <v/>
      </c>
      <c r="T1740" s="58" t="str">
        <f t="shared" si="867"/>
        <v/>
      </c>
      <c r="U1740" s="58" t="str">
        <f t="shared" si="868"/>
        <v/>
      </c>
      <c r="V1740" s="58" t="str">
        <f t="shared" si="869"/>
        <v/>
      </c>
      <c r="W1740" s="58" t="str">
        <f t="shared" si="870"/>
        <v/>
      </c>
      <c r="X1740" s="59" t="str">
        <f t="shared" si="871"/>
        <v/>
      </c>
      <c r="Y1740" s="60" t="str">
        <f>IF(B:B="","",IF(R1740="Refreshment Beverage",VLOOKUP(Q1740,Rates!G$15:L$19,6,0)*W1740,VLOOKUP(Q1740,Rates!G$4:L$12,6,0)*W1740))</f>
        <v/>
      </c>
      <c r="Z1740" s="60" t="str">
        <f t="shared" si="872"/>
        <v/>
      </c>
      <c r="AA1740" s="60" t="str">
        <f t="shared" si="890"/>
        <v/>
      </c>
      <c r="AB1740" s="61" t="str" cm="1">
        <f t="array" ref="AB1740">IF(_xlfn.SINGLE(B:B)="","",IF(R1740="Refreshment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61" t="str" cm="1">
        <f t="array" ref="AC1740">IF(_xlfn.SINGLE(B:B)="","",IF(R1740="Refreshment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68">
        <f>IFERROR(IF(R1740="Beer","",IF(OR(Q1740=1,Q1740=2,Q1740=3,Q1740=4),VLOOKUP(Q1740,Rates!$A$31:$B$34,2,0)*W1740,IF(V1740=1,VLOOKUP(U1740,'REB BEV MIN MKUP'!B:E,4,0),IF(V1740&gt;1,VLOOKUP(VALUE(W1740),'REB BEV MIN MKUP'!O:Q,3,0),0)))),0)</f>
        <v>0</v>
      </c>
      <c r="AE1740" s="62" t="str">
        <f t="shared" si="873"/>
        <v/>
      </c>
      <c r="AF1740" s="63" t="str">
        <f t="shared" si="874"/>
        <v/>
      </c>
      <c r="AG1740" s="64" t="str">
        <f t="shared" si="875"/>
        <v/>
      </c>
      <c r="AH1740" s="65" t="str">
        <f t="shared" si="876"/>
        <v/>
      </c>
      <c r="AI1740" s="66" t="str">
        <f>IF(AE:AE="","",IF(R1740="Refreshment Beverage",AK1740*(Rates!J$19/100),ROUND(SUM(AH1740*(Rates!$J$8/100)),4)))</f>
        <v/>
      </c>
      <c r="AJ1740" s="67" t="str">
        <f t="shared" si="877"/>
        <v/>
      </c>
      <c r="AK1740" s="22" t="str">
        <f t="shared" si="878"/>
        <v/>
      </c>
      <c r="AL1740" s="62" t="str">
        <f t="shared" si="879"/>
        <v/>
      </c>
      <c r="AM1740" s="63" t="str">
        <f>IF(AS1740="","",IF(R1740="Refreshment Beverage",ROUND(AS1740*Rates!K$19,4),ROUND(AO1740*(VLOOKUP(VALUE(Q1740),Rates!G$4:L$12,3,0)),4)))</f>
        <v/>
      </c>
      <c r="AN1740" s="68" t="str">
        <f>IF(AS1740="","",IF(R1740="Refreshment Beverage",AS1740*(Rates!J$19/100),MAX(AM1740,AB1740)))</f>
        <v/>
      </c>
      <c r="AO1740" s="69" t="str">
        <f t="shared" si="880"/>
        <v/>
      </c>
      <c r="AP1740" s="69" t="str">
        <f t="shared" si="881"/>
        <v/>
      </c>
      <c r="AQ1740" s="70" t="str">
        <f>IF(AS1740="","",IF(R1740="Refreshment Beverage",ROUND(SUM(VLOOKUP(Q:Q,Rates!G$15:L$19,3,0)*(AS1740-Y1740-Z1740-AA1740)),4),ROUND(SUM(Rates!$K$8*AS1740),4)))</f>
        <v/>
      </c>
      <c r="AR1740" s="66" t="str">
        <f t="shared" si="882"/>
        <v/>
      </c>
      <c r="AS1740" s="22" t="str">
        <f t="shared" si="883"/>
        <v/>
      </c>
      <c r="AT1740" s="62" t="str">
        <f t="shared" si="884"/>
        <v/>
      </c>
      <c r="AU1740" s="63" t="str">
        <f>IF(AX1740="","",IF(R1740="Refreshment Beverage",ROUND((BA1740-Y1740-Z1740-AA1740)*VLOOKUP(VALUE(Q1740),Rates!G$15:L$19,3,0),4),ROUND(AW1740*(VLOOKUP(VALUE(Q1740),Rates!G:L,3,0)),4)))</f>
        <v/>
      </c>
      <c r="AV1740" s="68" t="str">
        <f t="shared" si="885"/>
        <v/>
      </c>
      <c r="AW1740" s="69" t="str">
        <f t="shared" si="886"/>
        <v/>
      </c>
      <c r="AX1740" s="65" t="str">
        <f t="shared" si="887"/>
        <v/>
      </c>
      <c r="AY1740" s="70" t="str">
        <f>IF(AX1740="","",IF(R1740="Refreshment Beverage",ROUND(SUM(AX1740*Rates!K$19),4),ROUND(SUM(AX1740*(Rates!J$8/100)),4)))</f>
        <v/>
      </c>
      <c r="AZ1740" s="67" t="str">
        <f t="shared" si="888"/>
        <v/>
      </c>
      <c r="BA1740" s="22" t="str">
        <f t="shared" si="889"/>
        <v/>
      </c>
      <c r="BD1740" s="171"/>
      <c r="BE1740" s="171"/>
      <c r="BF1740" s="171"/>
      <c r="BG1740" s="171"/>
    </row>
    <row r="1741" spans="11:59" ht="12.75" customHeight="1" x14ac:dyDescent="0.3">
      <c r="K1741" s="42" t="str">
        <f t="shared" si="861"/>
        <v/>
      </c>
      <c r="L1741" s="55" t="str">
        <f t="shared" si="862"/>
        <v/>
      </c>
      <c r="M1741" s="43" t="str">
        <f t="shared" si="863"/>
        <v/>
      </c>
      <c r="N1741" s="56" t="str" cm="1">
        <f t="array" ref="N1741">IFERROR(IF(_xlfn.SINGLE(B:B)="","",IF(R1741="Beer",SUM(LOOKUP(2,1/(Rates!$B$3:$B$5&lt;=W1741)/(Rates!$C$3:$C$5&gt;=W1741),Rates!$D$3:$D$5)*(X1741/100)*W1741),IF(R1741="Refreshment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56" t="str">
        <f t="shared" si="864"/>
        <v/>
      </c>
      <c r="P1741" s="53"/>
      <c r="Q1741" s="14" t="str">
        <f t="shared" si="865"/>
        <v/>
      </c>
      <c r="R1741" s="57" t="str">
        <f t="shared" si="866"/>
        <v/>
      </c>
      <c r="S1741" s="58" t="str">
        <f>IF(B1741="","",IF(R1741="Refreshment Beverage",VLOOKUP(VALUE(Q1741),Rates!G$15:L$19,2,0),VLOOKUP(VALUE(Q1741),Rates!G$4:L$12,2,0)))</f>
        <v/>
      </c>
      <c r="T1741" s="58" t="str">
        <f t="shared" si="867"/>
        <v/>
      </c>
      <c r="U1741" s="58" t="str">
        <f t="shared" si="868"/>
        <v/>
      </c>
      <c r="V1741" s="58" t="str">
        <f t="shared" si="869"/>
        <v/>
      </c>
      <c r="W1741" s="58" t="str">
        <f t="shared" si="870"/>
        <v/>
      </c>
      <c r="X1741" s="59" t="str">
        <f t="shared" si="871"/>
        <v/>
      </c>
      <c r="Y1741" s="60" t="str">
        <f>IF(B:B="","",IF(R1741="Refreshment Beverage",VLOOKUP(Q1741,Rates!G$15:L$19,6,0)*W1741,VLOOKUP(Q1741,Rates!G$4:L$12,6,0)*W1741))</f>
        <v/>
      </c>
      <c r="Z1741" s="60" t="str">
        <f t="shared" si="872"/>
        <v/>
      </c>
      <c r="AA1741" s="60" t="str">
        <f t="shared" si="890"/>
        <v/>
      </c>
      <c r="AB1741" s="61" t="str" cm="1">
        <f t="array" ref="AB1741">IF(_xlfn.SINGLE(B:B)="","",IF(R1741="Refreshment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61" t="str" cm="1">
        <f t="array" ref="AC1741">IF(_xlfn.SINGLE(B:B)="","",IF(R1741="Refreshment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68">
        <f>IFERROR(IF(R1741="Beer","",IF(OR(Q1741=1,Q1741=2,Q1741=3,Q1741=4),VLOOKUP(Q1741,Rates!$A$31:$B$34,2,0)*W1741,IF(V1741=1,VLOOKUP(U1741,'REB BEV MIN MKUP'!B:E,4,0),IF(V1741&gt;1,VLOOKUP(VALUE(W1741),'REB BEV MIN MKUP'!O:Q,3,0),0)))),0)</f>
        <v>0</v>
      </c>
      <c r="AE1741" s="62" t="str">
        <f t="shared" si="873"/>
        <v/>
      </c>
      <c r="AF1741" s="63" t="str">
        <f t="shared" si="874"/>
        <v/>
      </c>
      <c r="AG1741" s="64" t="str">
        <f t="shared" si="875"/>
        <v/>
      </c>
      <c r="AH1741" s="65" t="str">
        <f t="shared" si="876"/>
        <v/>
      </c>
      <c r="AI1741" s="66" t="str">
        <f>IF(AE:AE="","",IF(R1741="Refreshment Beverage",AK1741*(Rates!J$19/100),ROUND(SUM(AH1741*(Rates!$J$8/100)),4)))</f>
        <v/>
      </c>
      <c r="AJ1741" s="67" t="str">
        <f t="shared" si="877"/>
        <v/>
      </c>
      <c r="AK1741" s="22" t="str">
        <f t="shared" si="878"/>
        <v/>
      </c>
      <c r="AL1741" s="62" t="str">
        <f t="shared" si="879"/>
        <v/>
      </c>
      <c r="AM1741" s="63" t="str">
        <f>IF(AS1741="","",IF(R1741="Refreshment Beverage",ROUND(AS1741*Rates!K$19,4),ROUND(AO1741*(VLOOKUP(VALUE(Q1741),Rates!G$4:L$12,3,0)),4)))</f>
        <v/>
      </c>
      <c r="AN1741" s="68" t="str">
        <f>IF(AS1741="","",IF(R1741="Refreshment Beverage",AS1741*(Rates!J$19/100),MAX(AM1741,AB1741)))</f>
        <v/>
      </c>
      <c r="AO1741" s="69" t="str">
        <f t="shared" si="880"/>
        <v/>
      </c>
      <c r="AP1741" s="69" t="str">
        <f t="shared" si="881"/>
        <v/>
      </c>
      <c r="AQ1741" s="70" t="str">
        <f>IF(AS1741="","",IF(R1741="Refreshment Beverage",ROUND(SUM(VLOOKUP(Q:Q,Rates!G$15:L$19,3,0)*(AS1741-Y1741-Z1741-AA1741)),4),ROUND(SUM(Rates!$K$8*AS1741),4)))</f>
        <v/>
      </c>
      <c r="AR1741" s="66" t="str">
        <f t="shared" si="882"/>
        <v/>
      </c>
      <c r="AS1741" s="22" t="str">
        <f t="shared" si="883"/>
        <v/>
      </c>
      <c r="AT1741" s="62" t="str">
        <f t="shared" si="884"/>
        <v/>
      </c>
      <c r="AU1741" s="63" t="str">
        <f>IF(AX1741="","",IF(R1741="Refreshment Beverage",ROUND((BA1741-Y1741-Z1741-AA1741)*VLOOKUP(VALUE(Q1741),Rates!G$15:L$19,3,0),4),ROUND(AW1741*(VLOOKUP(VALUE(Q1741),Rates!G:L,3,0)),4)))</f>
        <v/>
      </c>
      <c r="AV1741" s="68" t="str">
        <f t="shared" si="885"/>
        <v/>
      </c>
      <c r="AW1741" s="69" t="str">
        <f t="shared" si="886"/>
        <v/>
      </c>
      <c r="AX1741" s="65" t="str">
        <f t="shared" si="887"/>
        <v/>
      </c>
      <c r="AY1741" s="70" t="str">
        <f>IF(AX1741="","",IF(R1741="Refreshment Beverage",ROUND(SUM(AX1741*Rates!K$19),4),ROUND(SUM(AX1741*(Rates!J$8/100)),4)))</f>
        <v/>
      </c>
      <c r="AZ1741" s="67" t="str">
        <f t="shared" si="888"/>
        <v/>
      </c>
      <c r="BA1741" s="22" t="str">
        <f t="shared" si="889"/>
        <v/>
      </c>
      <c r="BD1741" s="171"/>
      <c r="BE1741" s="171"/>
      <c r="BF1741" s="171"/>
      <c r="BG1741" s="171"/>
    </row>
    <row r="1742" spans="11:59" ht="12.75" customHeight="1" x14ac:dyDescent="0.3">
      <c r="K1742" s="42" t="str">
        <f t="shared" si="861"/>
        <v/>
      </c>
      <c r="L1742" s="55" t="str">
        <f t="shared" si="862"/>
        <v/>
      </c>
      <c r="M1742" s="43" t="str">
        <f t="shared" si="863"/>
        <v/>
      </c>
      <c r="N1742" s="56" t="str" cm="1">
        <f t="array" ref="N1742">IFERROR(IF(_xlfn.SINGLE(B:B)="","",IF(R1742="Beer",SUM(LOOKUP(2,1/(Rates!$B$3:$B$5&lt;=W1742)/(Rates!$C$3:$C$5&gt;=W1742),Rates!$D$3:$D$5)*(X1742/100)*W1742),IF(R1742="Refreshment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56" t="str">
        <f t="shared" si="864"/>
        <v/>
      </c>
      <c r="P1742" s="53"/>
      <c r="Q1742" s="14" t="str">
        <f t="shared" si="865"/>
        <v/>
      </c>
      <c r="R1742" s="57" t="str">
        <f t="shared" si="866"/>
        <v/>
      </c>
      <c r="S1742" s="58" t="str">
        <f>IF(B1742="","",IF(R1742="Refreshment Beverage",VLOOKUP(VALUE(Q1742),Rates!G$15:L$19,2,0),VLOOKUP(VALUE(Q1742),Rates!G$4:L$12,2,0)))</f>
        <v/>
      </c>
      <c r="T1742" s="58" t="str">
        <f t="shared" si="867"/>
        <v/>
      </c>
      <c r="U1742" s="58" t="str">
        <f t="shared" si="868"/>
        <v/>
      </c>
      <c r="V1742" s="58" t="str">
        <f t="shared" si="869"/>
        <v/>
      </c>
      <c r="W1742" s="58" t="str">
        <f t="shared" si="870"/>
        <v/>
      </c>
      <c r="X1742" s="59" t="str">
        <f t="shared" si="871"/>
        <v/>
      </c>
      <c r="Y1742" s="60" t="str">
        <f>IF(B:B="","",IF(R1742="Refreshment Beverage",VLOOKUP(Q1742,Rates!G$15:L$19,6,0)*W1742,VLOOKUP(Q1742,Rates!G$4:L$12,6,0)*W1742))</f>
        <v/>
      </c>
      <c r="Z1742" s="60" t="str">
        <f t="shared" si="872"/>
        <v/>
      </c>
      <c r="AA1742" s="60" t="str">
        <f t="shared" si="890"/>
        <v/>
      </c>
      <c r="AB1742" s="61" t="str" cm="1">
        <f t="array" ref="AB1742">IF(_xlfn.SINGLE(B:B)="","",IF(R1742="Refreshment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61" t="str" cm="1">
        <f t="array" ref="AC1742">IF(_xlfn.SINGLE(B:B)="","",IF(R1742="Refreshment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68">
        <f>IFERROR(IF(R1742="Beer","",IF(OR(Q1742=1,Q1742=2,Q1742=3,Q1742=4),VLOOKUP(Q1742,Rates!$A$31:$B$34,2,0)*W1742,IF(V1742=1,VLOOKUP(U1742,'REB BEV MIN MKUP'!B:E,4,0),IF(V1742&gt;1,VLOOKUP(VALUE(W1742),'REB BEV MIN MKUP'!O:Q,3,0),0)))),0)</f>
        <v>0</v>
      </c>
      <c r="AE1742" s="62" t="str">
        <f t="shared" si="873"/>
        <v/>
      </c>
      <c r="AF1742" s="63" t="str">
        <f t="shared" si="874"/>
        <v/>
      </c>
      <c r="AG1742" s="64" t="str">
        <f t="shared" si="875"/>
        <v/>
      </c>
      <c r="AH1742" s="65" t="str">
        <f t="shared" si="876"/>
        <v/>
      </c>
      <c r="AI1742" s="66" t="str">
        <f>IF(AE:AE="","",IF(R1742="Refreshment Beverage",AK1742*(Rates!J$19/100),ROUND(SUM(AH1742*(Rates!$J$8/100)),4)))</f>
        <v/>
      </c>
      <c r="AJ1742" s="67" t="str">
        <f t="shared" si="877"/>
        <v/>
      </c>
      <c r="AK1742" s="22" t="str">
        <f t="shared" si="878"/>
        <v/>
      </c>
      <c r="AL1742" s="62" t="str">
        <f t="shared" si="879"/>
        <v/>
      </c>
      <c r="AM1742" s="63" t="str">
        <f>IF(AS1742="","",IF(R1742="Refreshment Beverage",ROUND(AS1742*Rates!K$19,4),ROUND(AO1742*(VLOOKUP(VALUE(Q1742),Rates!G$4:L$12,3,0)),4)))</f>
        <v/>
      </c>
      <c r="AN1742" s="68" t="str">
        <f>IF(AS1742="","",IF(R1742="Refreshment Beverage",AS1742*(Rates!J$19/100),MAX(AM1742,AB1742)))</f>
        <v/>
      </c>
      <c r="AO1742" s="69" t="str">
        <f t="shared" si="880"/>
        <v/>
      </c>
      <c r="AP1742" s="69" t="str">
        <f t="shared" si="881"/>
        <v/>
      </c>
      <c r="AQ1742" s="70" t="str">
        <f>IF(AS1742="","",IF(R1742="Refreshment Beverage",ROUND(SUM(VLOOKUP(Q:Q,Rates!G$15:L$19,3,0)*(AS1742-Y1742-Z1742-AA1742)),4),ROUND(SUM(Rates!$K$8*AS1742),4)))</f>
        <v/>
      </c>
      <c r="AR1742" s="66" t="str">
        <f t="shared" si="882"/>
        <v/>
      </c>
      <c r="AS1742" s="22" t="str">
        <f t="shared" si="883"/>
        <v/>
      </c>
      <c r="AT1742" s="62" t="str">
        <f t="shared" si="884"/>
        <v/>
      </c>
      <c r="AU1742" s="63" t="str">
        <f>IF(AX1742="","",IF(R1742="Refreshment Beverage",ROUND((BA1742-Y1742-Z1742-AA1742)*VLOOKUP(VALUE(Q1742),Rates!G$15:L$19,3,0),4),ROUND(AW1742*(VLOOKUP(VALUE(Q1742),Rates!G:L,3,0)),4)))</f>
        <v/>
      </c>
      <c r="AV1742" s="68" t="str">
        <f t="shared" si="885"/>
        <v/>
      </c>
      <c r="AW1742" s="69" t="str">
        <f t="shared" si="886"/>
        <v/>
      </c>
      <c r="AX1742" s="65" t="str">
        <f t="shared" si="887"/>
        <v/>
      </c>
      <c r="AY1742" s="70" t="str">
        <f>IF(AX1742="","",IF(R1742="Refreshment Beverage",ROUND(SUM(AX1742*Rates!K$19),4),ROUND(SUM(AX1742*(Rates!J$8/100)),4)))</f>
        <v/>
      </c>
      <c r="AZ1742" s="67" t="str">
        <f t="shared" si="888"/>
        <v/>
      </c>
      <c r="BA1742" s="22" t="str">
        <f t="shared" si="889"/>
        <v/>
      </c>
      <c r="BD1742" s="171"/>
      <c r="BE1742" s="171"/>
      <c r="BF1742" s="171"/>
      <c r="BG1742" s="171"/>
    </row>
    <row r="1743" spans="11:59" ht="12.75" customHeight="1" x14ac:dyDescent="0.3">
      <c r="K1743" s="42" t="str">
        <f t="shared" si="861"/>
        <v/>
      </c>
      <c r="L1743" s="55" t="str">
        <f t="shared" si="862"/>
        <v/>
      </c>
      <c r="M1743" s="43" t="str">
        <f t="shared" si="863"/>
        <v/>
      </c>
      <c r="N1743" s="56" t="str" cm="1">
        <f t="array" ref="N1743">IFERROR(IF(_xlfn.SINGLE(B:B)="","",IF(R1743="Beer",SUM(LOOKUP(2,1/(Rates!$B$3:$B$5&lt;=W1743)/(Rates!$C$3:$C$5&gt;=W1743),Rates!$D$3:$D$5)*(X1743/100)*W1743),IF(R1743="Refreshment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56" t="str">
        <f t="shared" si="864"/>
        <v/>
      </c>
      <c r="P1743" s="53"/>
      <c r="Q1743" s="14" t="str">
        <f t="shared" si="865"/>
        <v/>
      </c>
      <c r="R1743" s="57" t="str">
        <f t="shared" si="866"/>
        <v/>
      </c>
      <c r="S1743" s="58" t="str">
        <f>IF(B1743="","",IF(R1743="Refreshment Beverage",VLOOKUP(VALUE(Q1743),Rates!G$15:L$19,2,0),VLOOKUP(VALUE(Q1743),Rates!G$4:L$12,2,0)))</f>
        <v/>
      </c>
      <c r="T1743" s="58" t="str">
        <f t="shared" si="867"/>
        <v/>
      </c>
      <c r="U1743" s="58" t="str">
        <f t="shared" si="868"/>
        <v/>
      </c>
      <c r="V1743" s="58" t="str">
        <f t="shared" si="869"/>
        <v/>
      </c>
      <c r="W1743" s="58" t="str">
        <f t="shared" si="870"/>
        <v/>
      </c>
      <c r="X1743" s="59" t="str">
        <f t="shared" si="871"/>
        <v/>
      </c>
      <c r="Y1743" s="60" t="str">
        <f>IF(B:B="","",IF(R1743="Refreshment Beverage",VLOOKUP(Q1743,Rates!G$15:L$19,6,0)*W1743,VLOOKUP(Q1743,Rates!G$4:L$12,6,0)*W1743))</f>
        <v/>
      </c>
      <c r="Z1743" s="60" t="str">
        <f t="shared" si="872"/>
        <v/>
      </c>
      <c r="AA1743" s="60" t="str">
        <f t="shared" si="890"/>
        <v/>
      </c>
      <c r="AB1743" s="61" t="str" cm="1">
        <f t="array" ref="AB1743">IF(_xlfn.SINGLE(B:B)="","",IF(R1743="Refreshment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61" t="str" cm="1">
        <f t="array" ref="AC1743">IF(_xlfn.SINGLE(B:B)="","",IF(R1743="Refreshment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68">
        <f>IFERROR(IF(R1743="Beer","",IF(OR(Q1743=1,Q1743=2,Q1743=3,Q1743=4),VLOOKUP(Q1743,Rates!$A$31:$B$34,2,0)*W1743,IF(V1743=1,VLOOKUP(U1743,'REB BEV MIN MKUP'!B:E,4,0),IF(V1743&gt;1,VLOOKUP(VALUE(W1743),'REB BEV MIN MKUP'!O:Q,3,0),0)))),0)</f>
        <v>0</v>
      </c>
      <c r="AE1743" s="62" t="str">
        <f t="shared" si="873"/>
        <v/>
      </c>
      <c r="AF1743" s="63" t="str">
        <f t="shared" si="874"/>
        <v/>
      </c>
      <c r="AG1743" s="64" t="str">
        <f t="shared" si="875"/>
        <v/>
      </c>
      <c r="AH1743" s="65" t="str">
        <f t="shared" si="876"/>
        <v/>
      </c>
      <c r="AI1743" s="66" t="str">
        <f>IF(AE:AE="","",IF(R1743="Refreshment Beverage",AK1743*(Rates!J$19/100),ROUND(SUM(AH1743*(Rates!$J$8/100)),4)))</f>
        <v/>
      </c>
      <c r="AJ1743" s="67" t="str">
        <f t="shared" si="877"/>
        <v/>
      </c>
      <c r="AK1743" s="22" t="str">
        <f t="shared" si="878"/>
        <v/>
      </c>
      <c r="AL1743" s="62" t="str">
        <f t="shared" si="879"/>
        <v/>
      </c>
      <c r="AM1743" s="63" t="str">
        <f>IF(AS1743="","",IF(R1743="Refreshment Beverage",ROUND(AS1743*Rates!K$19,4),ROUND(AO1743*(VLOOKUP(VALUE(Q1743),Rates!G$4:L$12,3,0)),4)))</f>
        <v/>
      </c>
      <c r="AN1743" s="68" t="str">
        <f>IF(AS1743="","",IF(R1743="Refreshment Beverage",AS1743*(Rates!J$19/100),MAX(AM1743,AB1743)))</f>
        <v/>
      </c>
      <c r="AO1743" s="69" t="str">
        <f t="shared" si="880"/>
        <v/>
      </c>
      <c r="AP1743" s="69" t="str">
        <f t="shared" si="881"/>
        <v/>
      </c>
      <c r="AQ1743" s="70" t="str">
        <f>IF(AS1743="","",IF(R1743="Refreshment Beverage",ROUND(SUM(VLOOKUP(Q:Q,Rates!G$15:L$19,3,0)*(AS1743-Y1743-Z1743-AA1743)),4),ROUND(SUM(Rates!$K$8*AS1743),4)))</f>
        <v/>
      </c>
      <c r="AR1743" s="66" t="str">
        <f t="shared" si="882"/>
        <v/>
      </c>
      <c r="AS1743" s="22" t="str">
        <f t="shared" si="883"/>
        <v/>
      </c>
      <c r="AT1743" s="62" t="str">
        <f t="shared" si="884"/>
        <v/>
      </c>
      <c r="AU1743" s="63" t="str">
        <f>IF(AX1743="","",IF(R1743="Refreshment Beverage",ROUND((BA1743-Y1743-Z1743-AA1743)*VLOOKUP(VALUE(Q1743),Rates!G$15:L$19,3,0),4),ROUND(AW1743*(VLOOKUP(VALUE(Q1743),Rates!G:L,3,0)),4)))</f>
        <v/>
      </c>
      <c r="AV1743" s="68" t="str">
        <f t="shared" si="885"/>
        <v/>
      </c>
      <c r="AW1743" s="69" t="str">
        <f t="shared" si="886"/>
        <v/>
      </c>
      <c r="AX1743" s="65" t="str">
        <f t="shared" si="887"/>
        <v/>
      </c>
      <c r="AY1743" s="70" t="str">
        <f>IF(AX1743="","",IF(R1743="Refreshment Beverage",ROUND(SUM(AX1743*Rates!K$19),4),ROUND(SUM(AX1743*(Rates!J$8/100)),4)))</f>
        <v/>
      </c>
      <c r="AZ1743" s="67" t="str">
        <f t="shared" si="888"/>
        <v/>
      </c>
      <c r="BA1743" s="22" t="str">
        <f t="shared" si="889"/>
        <v/>
      </c>
      <c r="BD1743" s="171"/>
      <c r="BE1743" s="171"/>
      <c r="BF1743" s="171"/>
      <c r="BG1743" s="171"/>
    </row>
    <row r="1744" spans="11:59" ht="12.75" customHeight="1" x14ac:dyDescent="0.3">
      <c r="K1744" s="42" t="str">
        <f t="shared" si="861"/>
        <v/>
      </c>
      <c r="L1744" s="55" t="str">
        <f t="shared" si="862"/>
        <v/>
      </c>
      <c r="M1744" s="43" t="str">
        <f t="shared" si="863"/>
        <v/>
      </c>
      <c r="N1744" s="56" t="str" cm="1">
        <f t="array" ref="N1744">IFERROR(IF(_xlfn.SINGLE(B:B)="","",IF(R1744="Beer",SUM(LOOKUP(2,1/(Rates!$B$3:$B$5&lt;=W1744)/(Rates!$C$3:$C$5&gt;=W1744),Rates!$D$3:$D$5)*(X1744/100)*W1744),IF(R1744="Refreshment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56" t="str">
        <f t="shared" si="864"/>
        <v/>
      </c>
      <c r="P1744" s="53"/>
      <c r="Q1744" s="14" t="str">
        <f t="shared" si="865"/>
        <v/>
      </c>
      <c r="R1744" s="57" t="str">
        <f t="shared" si="866"/>
        <v/>
      </c>
      <c r="S1744" s="58" t="str">
        <f>IF(B1744="","",IF(R1744="Refreshment Beverage",VLOOKUP(VALUE(Q1744),Rates!G$15:L$19,2,0),VLOOKUP(VALUE(Q1744),Rates!G$4:L$12,2,0)))</f>
        <v/>
      </c>
      <c r="T1744" s="58" t="str">
        <f t="shared" si="867"/>
        <v/>
      </c>
      <c r="U1744" s="58" t="str">
        <f t="shared" si="868"/>
        <v/>
      </c>
      <c r="V1744" s="58" t="str">
        <f t="shared" si="869"/>
        <v/>
      </c>
      <c r="W1744" s="58" t="str">
        <f t="shared" si="870"/>
        <v/>
      </c>
      <c r="X1744" s="59" t="str">
        <f t="shared" si="871"/>
        <v/>
      </c>
      <c r="Y1744" s="60" t="str">
        <f>IF(B:B="","",IF(R1744="Refreshment Beverage",VLOOKUP(Q1744,Rates!G$15:L$19,6,0)*W1744,VLOOKUP(Q1744,Rates!G$4:L$12,6,0)*W1744))</f>
        <v/>
      </c>
      <c r="Z1744" s="60" t="str">
        <f t="shared" si="872"/>
        <v/>
      </c>
      <c r="AA1744" s="60" t="str">
        <f t="shared" si="890"/>
        <v/>
      </c>
      <c r="AB1744" s="61" t="str" cm="1">
        <f t="array" ref="AB1744">IF(_xlfn.SINGLE(B:B)="","",IF(R1744="Refreshment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61" t="str" cm="1">
        <f t="array" ref="AC1744">IF(_xlfn.SINGLE(B:B)="","",IF(R1744="Refreshment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68">
        <f>IFERROR(IF(R1744="Beer","",IF(OR(Q1744=1,Q1744=2,Q1744=3,Q1744=4),VLOOKUP(Q1744,Rates!$A$31:$B$34,2,0)*W1744,IF(V1744=1,VLOOKUP(U1744,'REB BEV MIN MKUP'!B:E,4,0),IF(V1744&gt;1,VLOOKUP(VALUE(W1744),'REB BEV MIN MKUP'!O:Q,3,0),0)))),0)</f>
        <v>0</v>
      </c>
      <c r="AE1744" s="62" t="str">
        <f t="shared" si="873"/>
        <v/>
      </c>
      <c r="AF1744" s="63" t="str">
        <f t="shared" si="874"/>
        <v/>
      </c>
      <c r="AG1744" s="64" t="str">
        <f t="shared" si="875"/>
        <v/>
      </c>
      <c r="AH1744" s="65" t="str">
        <f t="shared" si="876"/>
        <v/>
      </c>
      <c r="AI1744" s="66" t="str">
        <f>IF(AE:AE="","",IF(R1744="Refreshment Beverage",AK1744*(Rates!J$19/100),ROUND(SUM(AH1744*(Rates!$J$8/100)),4)))</f>
        <v/>
      </c>
      <c r="AJ1744" s="67" t="str">
        <f t="shared" si="877"/>
        <v/>
      </c>
      <c r="AK1744" s="22" t="str">
        <f t="shared" si="878"/>
        <v/>
      </c>
      <c r="AL1744" s="62" t="str">
        <f t="shared" si="879"/>
        <v/>
      </c>
      <c r="AM1744" s="63" t="str">
        <f>IF(AS1744="","",IF(R1744="Refreshment Beverage",ROUND(AS1744*Rates!K$19,4),ROUND(AO1744*(VLOOKUP(VALUE(Q1744),Rates!G$4:L$12,3,0)),4)))</f>
        <v/>
      </c>
      <c r="AN1744" s="68" t="str">
        <f>IF(AS1744="","",IF(R1744="Refreshment Beverage",AS1744*(Rates!J$19/100),MAX(AM1744,AB1744)))</f>
        <v/>
      </c>
      <c r="AO1744" s="69" t="str">
        <f t="shared" si="880"/>
        <v/>
      </c>
      <c r="AP1744" s="69" t="str">
        <f t="shared" si="881"/>
        <v/>
      </c>
      <c r="AQ1744" s="70" t="str">
        <f>IF(AS1744="","",IF(R1744="Refreshment Beverage",ROUND(SUM(VLOOKUP(Q:Q,Rates!G$15:L$19,3,0)*(AS1744-Y1744-Z1744-AA1744)),4),ROUND(SUM(Rates!$K$8*AS1744),4)))</f>
        <v/>
      </c>
      <c r="AR1744" s="66" t="str">
        <f t="shared" si="882"/>
        <v/>
      </c>
      <c r="AS1744" s="22" t="str">
        <f t="shared" si="883"/>
        <v/>
      </c>
      <c r="AT1744" s="62" t="str">
        <f t="shared" si="884"/>
        <v/>
      </c>
      <c r="AU1744" s="63" t="str">
        <f>IF(AX1744="","",IF(R1744="Refreshment Beverage",ROUND((BA1744-Y1744-Z1744-AA1744)*VLOOKUP(VALUE(Q1744),Rates!G$15:L$19,3,0),4),ROUND(AW1744*(VLOOKUP(VALUE(Q1744),Rates!G:L,3,0)),4)))</f>
        <v/>
      </c>
      <c r="AV1744" s="68" t="str">
        <f t="shared" si="885"/>
        <v/>
      </c>
      <c r="AW1744" s="69" t="str">
        <f t="shared" si="886"/>
        <v/>
      </c>
      <c r="AX1744" s="65" t="str">
        <f t="shared" si="887"/>
        <v/>
      </c>
      <c r="AY1744" s="70" t="str">
        <f>IF(AX1744="","",IF(R1744="Refreshment Beverage",ROUND(SUM(AX1744*Rates!K$19),4),ROUND(SUM(AX1744*(Rates!J$8/100)),4)))</f>
        <v/>
      </c>
      <c r="AZ1744" s="67" t="str">
        <f t="shared" si="888"/>
        <v/>
      </c>
      <c r="BA1744" s="22" t="str">
        <f t="shared" si="889"/>
        <v/>
      </c>
      <c r="BD1744" s="171"/>
      <c r="BE1744" s="171"/>
      <c r="BF1744" s="171"/>
      <c r="BG1744" s="171"/>
    </row>
    <row r="1745" spans="11:59" ht="12.75" customHeight="1" x14ac:dyDescent="0.3">
      <c r="K1745" s="42" t="str">
        <f t="shared" si="861"/>
        <v/>
      </c>
      <c r="L1745" s="55" t="str">
        <f t="shared" si="862"/>
        <v/>
      </c>
      <c r="M1745" s="43" t="str">
        <f t="shared" si="863"/>
        <v/>
      </c>
      <c r="N1745" s="56" t="str" cm="1">
        <f t="array" ref="N1745">IFERROR(IF(_xlfn.SINGLE(B:B)="","",IF(R1745="Beer",SUM(LOOKUP(2,1/(Rates!$B$3:$B$5&lt;=W1745)/(Rates!$C$3:$C$5&gt;=W1745),Rates!$D$3:$D$5)*(X1745/100)*W1745),IF(R1745="Refreshment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56" t="str">
        <f t="shared" si="864"/>
        <v/>
      </c>
      <c r="P1745" s="53"/>
      <c r="Q1745" s="14" t="str">
        <f t="shared" si="865"/>
        <v/>
      </c>
      <c r="R1745" s="57" t="str">
        <f t="shared" si="866"/>
        <v/>
      </c>
      <c r="S1745" s="58" t="str">
        <f>IF(B1745="","",IF(R1745="Refreshment Beverage",VLOOKUP(VALUE(Q1745),Rates!G$15:L$19,2,0),VLOOKUP(VALUE(Q1745),Rates!G$4:L$12,2,0)))</f>
        <v/>
      </c>
      <c r="T1745" s="58" t="str">
        <f t="shared" si="867"/>
        <v/>
      </c>
      <c r="U1745" s="58" t="str">
        <f t="shared" si="868"/>
        <v/>
      </c>
      <c r="V1745" s="58" t="str">
        <f t="shared" si="869"/>
        <v/>
      </c>
      <c r="W1745" s="58" t="str">
        <f t="shared" si="870"/>
        <v/>
      </c>
      <c r="X1745" s="59" t="str">
        <f t="shared" si="871"/>
        <v/>
      </c>
      <c r="Y1745" s="60" t="str">
        <f>IF(B:B="","",IF(R1745="Refreshment Beverage",VLOOKUP(Q1745,Rates!G$15:L$19,6,0)*W1745,VLOOKUP(Q1745,Rates!G$4:L$12,6,0)*W1745))</f>
        <v/>
      </c>
      <c r="Z1745" s="60" t="str">
        <f t="shared" si="872"/>
        <v/>
      </c>
      <c r="AA1745" s="60" t="str">
        <f t="shared" si="890"/>
        <v/>
      </c>
      <c r="AB1745" s="61" t="str" cm="1">
        <f t="array" ref="AB1745">IF(_xlfn.SINGLE(B:B)="","",IF(R1745="Refreshment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61" t="str" cm="1">
        <f t="array" ref="AC1745">IF(_xlfn.SINGLE(B:B)="","",IF(R1745="Refreshment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68">
        <f>IFERROR(IF(R1745="Beer","",IF(OR(Q1745=1,Q1745=2,Q1745=3,Q1745=4),VLOOKUP(Q1745,Rates!$A$31:$B$34,2,0)*W1745,IF(V1745=1,VLOOKUP(U1745,'REB BEV MIN MKUP'!B:E,4,0),IF(V1745&gt;1,VLOOKUP(VALUE(W1745),'REB BEV MIN MKUP'!O:Q,3,0),0)))),0)</f>
        <v>0</v>
      </c>
      <c r="AE1745" s="62" t="str">
        <f t="shared" si="873"/>
        <v/>
      </c>
      <c r="AF1745" s="63" t="str">
        <f t="shared" si="874"/>
        <v/>
      </c>
      <c r="AG1745" s="64" t="str">
        <f t="shared" si="875"/>
        <v/>
      </c>
      <c r="AH1745" s="65" t="str">
        <f t="shared" si="876"/>
        <v/>
      </c>
      <c r="AI1745" s="66" t="str">
        <f>IF(AE:AE="","",IF(R1745="Refreshment Beverage",AK1745*(Rates!J$19/100),ROUND(SUM(AH1745*(Rates!$J$8/100)),4)))</f>
        <v/>
      </c>
      <c r="AJ1745" s="67" t="str">
        <f t="shared" si="877"/>
        <v/>
      </c>
      <c r="AK1745" s="22" t="str">
        <f t="shared" si="878"/>
        <v/>
      </c>
      <c r="AL1745" s="62" t="str">
        <f t="shared" si="879"/>
        <v/>
      </c>
      <c r="AM1745" s="63" t="str">
        <f>IF(AS1745="","",IF(R1745="Refreshment Beverage",ROUND(AS1745*Rates!K$19,4),ROUND(AO1745*(VLOOKUP(VALUE(Q1745),Rates!G$4:L$12,3,0)),4)))</f>
        <v/>
      </c>
      <c r="AN1745" s="68" t="str">
        <f>IF(AS1745="","",IF(R1745="Refreshment Beverage",AS1745*(Rates!J$19/100),MAX(AM1745,AB1745)))</f>
        <v/>
      </c>
      <c r="AO1745" s="69" t="str">
        <f t="shared" si="880"/>
        <v/>
      </c>
      <c r="AP1745" s="69" t="str">
        <f t="shared" si="881"/>
        <v/>
      </c>
      <c r="AQ1745" s="70" t="str">
        <f>IF(AS1745="","",IF(R1745="Refreshment Beverage",ROUND(SUM(VLOOKUP(Q:Q,Rates!G$15:L$19,3,0)*(AS1745-Y1745-Z1745-AA1745)),4),ROUND(SUM(Rates!$K$8*AS1745),4)))</f>
        <v/>
      </c>
      <c r="AR1745" s="66" t="str">
        <f t="shared" si="882"/>
        <v/>
      </c>
      <c r="AS1745" s="22" t="str">
        <f t="shared" si="883"/>
        <v/>
      </c>
      <c r="AT1745" s="62" t="str">
        <f t="shared" si="884"/>
        <v/>
      </c>
      <c r="AU1745" s="63" t="str">
        <f>IF(AX1745="","",IF(R1745="Refreshment Beverage",ROUND((BA1745-Y1745-Z1745-AA1745)*VLOOKUP(VALUE(Q1745),Rates!G$15:L$19,3,0),4),ROUND(AW1745*(VLOOKUP(VALUE(Q1745),Rates!G:L,3,0)),4)))</f>
        <v/>
      </c>
      <c r="AV1745" s="68" t="str">
        <f t="shared" si="885"/>
        <v/>
      </c>
      <c r="AW1745" s="69" t="str">
        <f t="shared" si="886"/>
        <v/>
      </c>
      <c r="AX1745" s="65" t="str">
        <f t="shared" si="887"/>
        <v/>
      </c>
      <c r="AY1745" s="70" t="str">
        <f>IF(AX1745="","",IF(R1745="Refreshment Beverage",ROUND(SUM(AX1745*Rates!K$19),4),ROUND(SUM(AX1745*(Rates!J$8/100)),4)))</f>
        <v/>
      </c>
      <c r="AZ1745" s="67" t="str">
        <f t="shared" si="888"/>
        <v/>
      </c>
      <c r="BA1745" s="22" t="str">
        <f t="shared" si="889"/>
        <v/>
      </c>
      <c r="BD1745" s="171"/>
      <c r="BE1745" s="171"/>
      <c r="BF1745" s="171"/>
      <c r="BG1745" s="171"/>
    </row>
    <row r="1746" spans="11:59" ht="12.75" customHeight="1" x14ac:dyDescent="0.3">
      <c r="K1746" s="42" t="str">
        <f t="shared" si="861"/>
        <v/>
      </c>
      <c r="L1746" s="55" t="str">
        <f t="shared" si="862"/>
        <v/>
      </c>
      <c r="M1746" s="43" t="str">
        <f t="shared" si="863"/>
        <v/>
      </c>
      <c r="N1746" s="56" t="str" cm="1">
        <f t="array" ref="N1746">IFERROR(IF(_xlfn.SINGLE(B:B)="","",IF(R1746="Beer",SUM(LOOKUP(2,1/(Rates!$B$3:$B$5&lt;=W1746)/(Rates!$C$3:$C$5&gt;=W1746),Rates!$D$3:$D$5)*(X1746/100)*W1746),IF(R1746="Refreshment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56" t="str">
        <f t="shared" si="864"/>
        <v/>
      </c>
      <c r="P1746" s="53"/>
      <c r="Q1746" s="14" t="str">
        <f t="shared" si="865"/>
        <v/>
      </c>
      <c r="R1746" s="57" t="str">
        <f t="shared" si="866"/>
        <v/>
      </c>
      <c r="S1746" s="58" t="str">
        <f>IF(B1746="","",IF(R1746="Refreshment Beverage",VLOOKUP(VALUE(Q1746),Rates!G$15:L$19,2,0),VLOOKUP(VALUE(Q1746),Rates!G$4:L$12,2,0)))</f>
        <v/>
      </c>
      <c r="T1746" s="58" t="str">
        <f t="shared" si="867"/>
        <v/>
      </c>
      <c r="U1746" s="58" t="str">
        <f t="shared" si="868"/>
        <v/>
      </c>
      <c r="V1746" s="58" t="str">
        <f t="shared" si="869"/>
        <v/>
      </c>
      <c r="W1746" s="58" t="str">
        <f t="shared" si="870"/>
        <v/>
      </c>
      <c r="X1746" s="59" t="str">
        <f t="shared" si="871"/>
        <v/>
      </c>
      <c r="Y1746" s="60" t="str">
        <f>IF(B:B="","",IF(R1746="Refreshment Beverage",VLOOKUP(Q1746,Rates!G$15:L$19,6,0)*W1746,VLOOKUP(Q1746,Rates!G$4:L$12,6,0)*W1746))</f>
        <v/>
      </c>
      <c r="Z1746" s="60" t="str">
        <f t="shared" si="872"/>
        <v/>
      </c>
      <c r="AA1746" s="60" t="str">
        <f t="shared" si="890"/>
        <v/>
      </c>
      <c r="AB1746" s="61" t="str" cm="1">
        <f t="array" ref="AB1746">IF(_xlfn.SINGLE(B:B)="","",IF(R1746="Refreshment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61" t="str" cm="1">
        <f t="array" ref="AC1746">IF(_xlfn.SINGLE(B:B)="","",IF(R1746="Refreshment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68">
        <f>IFERROR(IF(R1746="Beer","",IF(OR(Q1746=1,Q1746=2,Q1746=3,Q1746=4),VLOOKUP(Q1746,Rates!$A$31:$B$34,2,0)*W1746,IF(V1746=1,VLOOKUP(U1746,'REB BEV MIN MKUP'!B:E,4,0),IF(V1746&gt;1,VLOOKUP(VALUE(W1746),'REB BEV MIN MKUP'!O:Q,3,0),0)))),0)</f>
        <v>0</v>
      </c>
      <c r="AE1746" s="62" t="str">
        <f t="shared" si="873"/>
        <v/>
      </c>
      <c r="AF1746" s="63" t="str">
        <f t="shared" si="874"/>
        <v/>
      </c>
      <c r="AG1746" s="64" t="str">
        <f t="shared" si="875"/>
        <v/>
      </c>
      <c r="AH1746" s="65" t="str">
        <f t="shared" si="876"/>
        <v/>
      </c>
      <c r="AI1746" s="66" t="str">
        <f>IF(AE:AE="","",IF(R1746="Refreshment Beverage",AK1746*(Rates!J$19/100),ROUND(SUM(AH1746*(Rates!$J$8/100)),4)))</f>
        <v/>
      </c>
      <c r="AJ1746" s="67" t="str">
        <f t="shared" si="877"/>
        <v/>
      </c>
      <c r="AK1746" s="22" t="str">
        <f t="shared" si="878"/>
        <v/>
      </c>
      <c r="AL1746" s="62" t="str">
        <f t="shared" si="879"/>
        <v/>
      </c>
      <c r="AM1746" s="63" t="str">
        <f>IF(AS1746="","",IF(R1746="Refreshment Beverage",ROUND(AS1746*Rates!K$19,4),ROUND(AO1746*(VLOOKUP(VALUE(Q1746),Rates!G$4:L$12,3,0)),4)))</f>
        <v/>
      </c>
      <c r="AN1746" s="68" t="str">
        <f>IF(AS1746="","",IF(R1746="Refreshment Beverage",AS1746*(Rates!J$19/100),MAX(AM1746,AB1746)))</f>
        <v/>
      </c>
      <c r="AO1746" s="69" t="str">
        <f t="shared" si="880"/>
        <v/>
      </c>
      <c r="AP1746" s="69" t="str">
        <f t="shared" si="881"/>
        <v/>
      </c>
      <c r="AQ1746" s="70" t="str">
        <f>IF(AS1746="","",IF(R1746="Refreshment Beverage",ROUND(SUM(VLOOKUP(Q:Q,Rates!G$15:L$19,3,0)*(AS1746-Y1746-Z1746-AA1746)),4),ROUND(SUM(Rates!$K$8*AS1746),4)))</f>
        <v/>
      </c>
      <c r="AR1746" s="66" t="str">
        <f t="shared" si="882"/>
        <v/>
      </c>
      <c r="AS1746" s="22" t="str">
        <f t="shared" si="883"/>
        <v/>
      </c>
      <c r="AT1746" s="62" t="str">
        <f t="shared" si="884"/>
        <v/>
      </c>
      <c r="AU1746" s="63" t="str">
        <f>IF(AX1746="","",IF(R1746="Refreshment Beverage",ROUND((BA1746-Y1746-Z1746-AA1746)*VLOOKUP(VALUE(Q1746),Rates!G$15:L$19,3,0),4),ROUND(AW1746*(VLOOKUP(VALUE(Q1746),Rates!G:L,3,0)),4)))</f>
        <v/>
      </c>
      <c r="AV1746" s="68" t="str">
        <f t="shared" si="885"/>
        <v/>
      </c>
      <c r="AW1746" s="69" t="str">
        <f t="shared" si="886"/>
        <v/>
      </c>
      <c r="AX1746" s="65" t="str">
        <f t="shared" si="887"/>
        <v/>
      </c>
      <c r="AY1746" s="70" t="str">
        <f>IF(AX1746="","",IF(R1746="Refreshment Beverage",ROUND(SUM(AX1746*Rates!K$19),4),ROUND(SUM(AX1746*(Rates!J$8/100)),4)))</f>
        <v/>
      </c>
      <c r="AZ1746" s="67" t="str">
        <f t="shared" si="888"/>
        <v/>
      </c>
      <c r="BA1746" s="22" t="str">
        <f t="shared" si="889"/>
        <v/>
      </c>
      <c r="BD1746" s="171"/>
      <c r="BE1746" s="171"/>
      <c r="BF1746" s="171"/>
      <c r="BG1746" s="171"/>
    </row>
    <row r="1747" spans="11:59" ht="12.75" customHeight="1" x14ac:dyDescent="0.3">
      <c r="K1747" s="42" t="str">
        <f t="shared" si="861"/>
        <v/>
      </c>
      <c r="L1747" s="55" t="str">
        <f t="shared" si="862"/>
        <v/>
      </c>
      <c r="M1747" s="43" t="str">
        <f t="shared" si="863"/>
        <v/>
      </c>
      <c r="N1747" s="56" t="str" cm="1">
        <f t="array" ref="N1747">IFERROR(IF(_xlfn.SINGLE(B:B)="","",IF(R1747="Beer",SUM(LOOKUP(2,1/(Rates!$B$3:$B$5&lt;=W1747)/(Rates!$C$3:$C$5&gt;=W1747),Rates!$D$3:$D$5)*(X1747/100)*W1747),IF(R1747="Refreshment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56" t="str">
        <f t="shared" si="864"/>
        <v/>
      </c>
      <c r="P1747" s="53"/>
      <c r="Q1747" s="14" t="str">
        <f t="shared" si="865"/>
        <v/>
      </c>
      <c r="R1747" s="57" t="str">
        <f t="shared" si="866"/>
        <v/>
      </c>
      <c r="S1747" s="58" t="str">
        <f>IF(B1747="","",IF(R1747="Refreshment Beverage",VLOOKUP(VALUE(Q1747),Rates!G$15:L$19,2,0),VLOOKUP(VALUE(Q1747),Rates!G$4:L$12,2,0)))</f>
        <v/>
      </c>
      <c r="T1747" s="58" t="str">
        <f t="shared" si="867"/>
        <v/>
      </c>
      <c r="U1747" s="58" t="str">
        <f t="shared" si="868"/>
        <v/>
      </c>
      <c r="V1747" s="58" t="str">
        <f t="shared" si="869"/>
        <v/>
      </c>
      <c r="W1747" s="58" t="str">
        <f t="shared" si="870"/>
        <v/>
      </c>
      <c r="X1747" s="59" t="str">
        <f t="shared" si="871"/>
        <v/>
      </c>
      <c r="Y1747" s="60" t="str">
        <f>IF(B:B="","",IF(R1747="Refreshment Beverage",VLOOKUP(Q1747,Rates!G$15:L$19,6,0)*W1747,VLOOKUP(Q1747,Rates!G$4:L$12,6,0)*W1747))</f>
        <v/>
      </c>
      <c r="Z1747" s="60" t="str">
        <f t="shared" si="872"/>
        <v/>
      </c>
      <c r="AA1747" s="60" t="str">
        <f t="shared" si="890"/>
        <v/>
      </c>
      <c r="AB1747" s="61" t="str" cm="1">
        <f t="array" ref="AB1747">IF(_xlfn.SINGLE(B:B)="","",IF(R1747="Refreshment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61" t="str" cm="1">
        <f t="array" ref="AC1747">IF(_xlfn.SINGLE(B:B)="","",IF(R1747="Refreshment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68">
        <f>IFERROR(IF(R1747="Beer","",IF(OR(Q1747=1,Q1747=2,Q1747=3,Q1747=4),VLOOKUP(Q1747,Rates!$A$31:$B$34,2,0)*W1747,IF(V1747=1,VLOOKUP(U1747,'REB BEV MIN MKUP'!B:E,4,0),IF(V1747&gt;1,VLOOKUP(VALUE(W1747),'REB BEV MIN MKUP'!O:Q,3,0),0)))),0)</f>
        <v>0</v>
      </c>
      <c r="AE1747" s="62" t="str">
        <f t="shared" si="873"/>
        <v/>
      </c>
      <c r="AF1747" s="63" t="str">
        <f t="shared" si="874"/>
        <v/>
      </c>
      <c r="AG1747" s="64" t="str">
        <f t="shared" si="875"/>
        <v/>
      </c>
      <c r="AH1747" s="65" t="str">
        <f t="shared" si="876"/>
        <v/>
      </c>
      <c r="AI1747" s="66" t="str">
        <f>IF(AE:AE="","",IF(R1747="Refreshment Beverage",AK1747*(Rates!J$19/100),ROUND(SUM(AH1747*(Rates!$J$8/100)),4)))</f>
        <v/>
      </c>
      <c r="AJ1747" s="67" t="str">
        <f t="shared" si="877"/>
        <v/>
      </c>
      <c r="AK1747" s="22" t="str">
        <f t="shared" si="878"/>
        <v/>
      </c>
      <c r="AL1747" s="62" t="str">
        <f t="shared" si="879"/>
        <v/>
      </c>
      <c r="AM1747" s="63" t="str">
        <f>IF(AS1747="","",IF(R1747="Refreshment Beverage",ROUND(AS1747*Rates!K$19,4),ROUND(AO1747*(VLOOKUP(VALUE(Q1747),Rates!G$4:L$12,3,0)),4)))</f>
        <v/>
      </c>
      <c r="AN1747" s="68" t="str">
        <f>IF(AS1747="","",IF(R1747="Refreshment Beverage",AS1747*(Rates!J$19/100),MAX(AM1747,AB1747)))</f>
        <v/>
      </c>
      <c r="AO1747" s="69" t="str">
        <f t="shared" si="880"/>
        <v/>
      </c>
      <c r="AP1747" s="69" t="str">
        <f t="shared" si="881"/>
        <v/>
      </c>
      <c r="AQ1747" s="70" t="str">
        <f>IF(AS1747="","",IF(R1747="Refreshment Beverage",ROUND(SUM(VLOOKUP(Q:Q,Rates!G$15:L$19,3,0)*(AS1747-Y1747-Z1747-AA1747)),4),ROUND(SUM(Rates!$K$8*AS1747),4)))</f>
        <v/>
      </c>
      <c r="AR1747" s="66" t="str">
        <f t="shared" si="882"/>
        <v/>
      </c>
      <c r="AS1747" s="22" t="str">
        <f t="shared" si="883"/>
        <v/>
      </c>
      <c r="AT1747" s="62" t="str">
        <f t="shared" si="884"/>
        <v/>
      </c>
      <c r="AU1747" s="63" t="str">
        <f>IF(AX1747="","",IF(R1747="Refreshment Beverage",ROUND((BA1747-Y1747-Z1747-AA1747)*VLOOKUP(VALUE(Q1747),Rates!G$15:L$19,3,0),4),ROUND(AW1747*(VLOOKUP(VALUE(Q1747),Rates!G:L,3,0)),4)))</f>
        <v/>
      </c>
      <c r="AV1747" s="68" t="str">
        <f t="shared" si="885"/>
        <v/>
      </c>
      <c r="AW1747" s="69" t="str">
        <f t="shared" si="886"/>
        <v/>
      </c>
      <c r="AX1747" s="65" t="str">
        <f t="shared" si="887"/>
        <v/>
      </c>
      <c r="AY1747" s="70" t="str">
        <f>IF(AX1747="","",IF(R1747="Refreshment Beverage",ROUND(SUM(AX1747*Rates!K$19),4),ROUND(SUM(AX1747*(Rates!J$8/100)),4)))</f>
        <v/>
      </c>
      <c r="AZ1747" s="67" t="str">
        <f t="shared" si="888"/>
        <v/>
      </c>
      <c r="BA1747" s="22" t="str">
        <f t="shared" si="889"/>
        <v/>
      </c>
      <c r="BD1747" s="171"/>
      <c r="BE1747" s="171"/>
      <c r="BF1747" s="171"/>
      <c r="BG1747" s="171"/>
    </row>
    <row r="1748" spans="11:59" ht="12.75" customHeight="1" x14ac:dyDescent="0.3">
      <c r="K1748" s="42" t="str">
        <f t="shared" si="861"/>
        <v/>
      </c>
      <c r="L1748" s="55" t="str">
        <f t="shared" si="862"/>
        <v/>
      </c>
      <c r="M1748" s="43" t="str">
        <f t="shared" si="863"/>
        <v/>
      </c>
      <c r="N1748" s="56" t="str" cm="1">
        <f t="array" ref="N1748">IFERROR(IF(_xlfn.SINGLE(B:B)="","",IF(R1748="Beer",SUM(LOOKUP(2,1/(Rates!$B$3:$B$5&lt;=W1748)/(Rates!$C$3:$C$5&gt;=W1748),Rates!$D$3:$D$5)*(X1748/100)*W1748),IF(R1748="Refreshment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56" t="str">
        <f t="shared" si="864"/>
        <v/>
      </c>
      <c r="P1748" s="53"/>
      <c r="Q1748" s="14" t="str">
        <f t="shared" si="865"/>
        <v/>
      </c>
      <c r="R1748" s="57" t="str">
        <f t="shared" si="866"/>
        <v/>
      </c>
      <c r="S1748" s="58" t="str">
        <f>IF(B1748="","",IF(R1748="Refreshment Beverage",VLOOKUP(VALUE(Q1748),Rates!G$15:L$19,2,0),VLOOKUP(VALUE(Q1748),Rates!G$4:L$12,2,0)))</f>
        <v/>
      </c>
      <c r="T1748" s="58" t="str">
        <f t="shared" si="867"/>
        <v/>
      </c>
      <c r="U1748" s="58" t="str">
        <f t="shared" si="868"/>
        <v/>
      </c>
      <c r="V1748" s="58" t="str">
        <f t="shared" si="869"/>
        <v/>
      </c>
      <c r="W1748" s="58" t="str">
        <f t="shared" si="870"/>
        <v/>
      </c>
      <c r="X1748" s="59" t="str">
        <f t="shared" si="871"/>
        <v/>
      </c>
      <c r="Y1748" s="60" t="str">
        <f>IF(B:B="","",IF(R1748="Refreshment Beverage",VLOOKUP(Q1748,Rates!G$15:L$19,6,0)*W1748,VLOOKUP(Q1748,Rates!G$4:L$12,6,0)*W1748))</f>
        <v/>
      </c>
      <c r="Z1748" s="60" t="str">
        <f t="shared" si="872"/>
        <v/>
      </c>
      <c r="AA1748" s="60" t="str">
        <f t="shared" si="890"/>
        <v/>
      </c>
      <c r="AB1748" s="61" t="str" cm="1">
        <f t="array" ref="AB1748">IF(_xlfn.SINGLE(B:B)="","",IF(R1748="Refreshment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61" t="str" cm="1">
        <f t="array" ref="AC1748">IF(_xlfn.SINGLE(B:B)="","",IF(R1748="Refreshment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68">
        <f>IFERROR(IF(R1748="Beer","",IF(OR(Q1748=1,Q1748=2,Q1748=3,Q1748=4),VLOOKUP(Q1748,Rates!$A$31:$B$34,2,0)*W1748,IF(V1748=1,VLOOKUP(U1748,'REB BEV MIN MKUP'!B:E,4,0),IF(V1748&gt;1,VLOOKUP(VALUE(W1748),'REB BEV MIN MKUP'!O:Q,3,0),0)))),0)</f>
        <v>0</v>
      </c>
      <c r="AE1748" s="62" t="str">
        <f t="shared" si="873"/>
        <v/>
      </c>
      <c r="AF1748" s="63" t="str">
        <f t="shared" si="874"/>
        <v/>
      </c>
      <c r="AG1748" s="64" t="str">
        <f t="shared" si="875"/>
        <v/>
      </c>
      <c r="AH1748" s="65" t="str">
        <f t="shared" si="876"/>
        <v/>
      </c>
      <c r="AI1748" s="66" t="str">
        <f>IF(AE:AE="","",IF(R1748="Refreshment Beverage",AK1748*(Rates!J$19/100),ROUND(SUM(AH1748*(Rates!$J$8/100)),4)))</f>
        <v/>
      </c>
      <c r="AJ1748" s="67" t="str">
        <f t="shared" si="877"/>
        <v/>
      </c>
      <c r="AK1748" s="22" t="str">
        <f t="shared" si="878"/>
        <v/>
      </c>
      <c r="AL1748" s="62" t="str">
        <f t="shared" si="879"/>
        <v/>
      </c>
      <c r="AM1748" s="63" t="str">
        <f>IF(AS1748="","",IF(R1748="Refreshment Beverage",ROUND(AS1748*Rates!K$19,4),ROUND(AO1748*(VLOOKUP(VALUE(Q1748),Rates!G$4:L$12,3,0)),4)))</f>
        <v/>
      </c>
      <c r="AN1748" s="68" t="str">
        <f>IF(AS1748="","",IF(R1748="Refreshment Beverage",AS1748*(Rates!J$19/100),MAX(AM1748,AB1748)))</f>
        <v/>
      </c>
      <c r="AO1748" s="69" t="str">
        <f t="shared" si="880"/>
        <v/>
      </c>
      <c r="AP1748" s="69" t="str">
        <f t="shared" si="881"/>
        <v/>
      </c>
      <c r="AQ1748" s="70" t="str">
        <f>IF(AS1748="","",IF(R1748="Refreshment Beverage",ROUND(SUM(VLOOKUP(Q:Q,Rates!G$15:L$19,3,0)*(AS1748-Y1748-Z1748-AA1748)),4),ROUND(SUM(Rates!$K$8*AS1748),4)))</f>
        <v/>
      </c>
      <c r="AR1748" s="66" t="str">
        <f t="shared" si="882"/>
        <v/>
      </c>
      <c r="AS1748" s="22" t="str">
        <f t="shared" si="883"/>
        <v/>
      </c>
      <c r="AT1748" s="62" t="str">
        <f t="shared" si="884"/>
        <v/>
      </c>
      <c r="AU1748" s="63" t="str">
        <f>IF(AX1748="","",IF(R1748="Refreshment Beverage",ROUND((BA1748-Y1748-Z1748-AA1748)*VLOOKUP(VALUE(Q1748),Rates!G$15:L$19,3,0),4),ROUND(AW1748*(VLOOKUP(VALUE(Q1748),Rates!G:L,3,0)),4)))</f>
        <v/>
      </c>
      <c r="AV1748" s="68" t="str">
        <f t="shared" si="885"/>
        <v/>
      </c>
      <c r="AW1748" s="69" t="str">
        <f t="shared" si="886"/>
        <v/>
      </c>
      <c r="AX1748" s="65" t="str">
        <f t="shared" si="887"/>
        <v/>
      </c>
      <c r="AY1748" s="70" t="str">
        <f>IF(AX1748="","",IF(R1748="Refreshment Beverage",ROUND(SUM(AX1748*Rates!K$19),4),ROUND(SUM(AX1748*(Rates!J$8/100)),4)))</f>
        <v/>
      </c>
      <c r="AZ1748" s="67" t="str">
        <f t="shared" si="888"/>
        <v/>
      </c>
      <c r="BA1748" s="22" t="str">
        <f t="shared" si="889"/>
        <v/>
      </c>
      <c r="BD1748" s="171"/>
      <c r="BE1748" s="171"/>
      <c r="BF1748" s="171"/>
      <c r="BG1748" s="171"/>
    </row>
    <row r="1749" spans="11:59" ht="12.75" customHeight="1" x14ac:dyDescent="0.3">
      <c r="K1749" s="42" t="str">
        <f t="shared" si="861"/>
        <v/>
      </c>
      <c r="L1749" s="55" t="str">
        <f t="shared" si="862"/>
        <v/>
      </c>
      <c r="M1749" s="43" t="str">
        <f t="shared" si="863"/>
        <v/>
      </c>
      <c r="N1749" s="56" t="str" cm="1">
        <f t="array" ref="N1749">IFERROR(IF(_xlfn.SINGLE(B:B)="","",IF(R1749="Beer",SUM(LOOKUP(2,1/(Rates!$B$3:$B$5&lt;=W1749)/(Rates!$C$3:$C$5&gt;=W1749),Rates!$D$3:$D$5)*(X1749/100)*W1749),IF(R1749="Refreshment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56" t="str">
        <f t="shared" si="864"/>
        <v/>
      </c>
      <c r="P1749" s="53"/>
      <c r="Q1749" s="14" t="str">
        <f t="shared" si="865"/>
        <v/>
      </c>
      <c r="R1749" s="57" t="str">
        <f t="shared" si="866"/>
        <v/>
      </c>
      <c r="S1749" s="58" t="str">
        <f>IF(B1749="","",IF(R1749="Refreshment Beverage",VLOOKUP(VALUE(Q1749),Rates!G$15:L$19,2,0),VLOOKUP(VALUE(Q1749),Rates!G$4:L$12,2,0)))</f>
        <v/>
      </c>
      <c r="T1749" s="58" t="str">
        <f t="shared" si="867"/>
        <v/>
      </c>
      <c r="U1749" s="58" t="str">
        <f t="shared" si="868"/>
        <v/>
      </c>
      <c r="V1749" s="58" t="str">
        <f t="shared" si="869"/>
        <v/>
      </c>
      <c r="W1749" s="58" t="str">
        <f t="shared" si="870"/>
        <v/>
      </c>
      <c r="X1749" s="59" t="str">
        <f t="shared" si="871"/>
        <v/>
      </c>
      <c r="Y1749" s="60" t="str">
        <f>IF(B:B="","",IF(R1749="Refreshment Beverage",VLOOKUP(Q1749,Rates!G$15:L$19,6,0)*W1749,VLOOKUP(Q1749,Rates!G$4:L$12,6,0)*W1749))</f>
        <v/>
      </c>
      <c r="Z1749" s="60" t="str">
        <f t="shared" si="872"/>
        <v/>
      </c>
      <c r="AA1749" s="60" t="str">
        <f t="shared" si="890"/>
        <v/>
      </c>
      <c r="AB1749" s="61" t="str" cm="1">
        <f t="array" ref="AB1749">IF(_xlfn.SINGLE(B:B)="","",IF(R1749="Refreshment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61" t="str" cm="1">
        <f t="array" ref="AC1749">IF(_xlfn.SINGLE(B:B)="","",IF(R1749="Refreshment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68">
        <f>IFERROR(IF(R1749="Beer","",IF(OR(Q1749=1,Q1749=2,Q1749=3,Q1749=4),VLOOKUP(Q1749,Rates!$A$31:$B$34,2,0)*W1749,IF(V1749=1,VLOOKUP(U1749,'REB BEV MIN MKUP'!B:E,4,0),IF(V1749&gt;1,VLOOKUP(VALUE(W1749),'REB BEV MIN MKUP'!O:Q,3,0),0)))),0)</f>
        <v>0</v>
      </c>
      <c r="AE1749" s="62" t="str">
        <f t="shared" si="873"/>
        <v/>
      </c>
      <c r="AF1749" s="63" t="str">
        <f t="shared" si="874"/>
        <v/>
      </c>
      <c r="AG1749" s="64" t="str">
        <f t="shared" si="875"/>
        <v/>
      </c>
      <c r="AH1749" s="65" t="str">
        <f t="shared" si="876"/>
        <v/>
      </c>
      <c r="AI1749" s="66" t="str">
        <f>IF(AE:AE="","",IF(R1749="Refreshment Beverage",AK1749*(Rates!J$19/100),ROUND(SUM(AH1749*(Rates!$J$8/100)),4)))</f>
        <v/>
      </c>
      <c r="AJ1749" s="67" t="str">
        <f t="shared" si="877"/>
        <v/>
      </c>
      <c r="AK1749" s="22" t="str">
        <f t="shared" si="878"/>
        <v/>
      </c>
      <c r="AL1749" s="62" t="str">
        <f t="shared" si="879"/>
        <v/>
      </c>
      <c r="AM1749" s="63" t="str">
        <f>IF(AS1749="","",IF(R1749="Refreshment Beverage",ROUND(AS1749*Rates!K$19,4),ROUND(AO1749*(VLOOKUP(VALUE(Q1749),Rates!G$4:L$12,3,0)),4)))</f>
        <v/>
      </c>
      <c r="AN1749" s="68" t="str">
        <f>IF(AS1749="","",IF(R1749="Refreshment Beverage",AS1749*(Rates!J$19/100),MAX(AM1749,AB1749)))</f>
        <v/>
      </c>
      <c r="AO1749" s="69" t="str">
        <f t="shared" si="880"/>
        <v/>
      </c>
      <c r="AP1749" s="69" t="str">
        <f t="shared" si="881"/>
        <v/>
      </c>
      <c r="AQ1749" s="70" t="str">
        <f>IF(AS1749="","",IF(R1749="Refreshment Beverage",ROUND(SUM(VLOOKUP(Q:Q,Rates!G$15:L$19,3,0)*(AS1749-Y1749-Z1749-AA1749)),4),ROUND(SUM(Rates!$K$8*AS1749),4)))</f>
        <v/>
      </c>
      <c r="AR1749" s="66" t="str">
        <f t="shared" si="882"/>
        <v/>
      </c>
      <c r="AS1749" s="22" t="str">
        <f t="shared" si="883"/>
        <v/>
      </c>
      <c r="AT1749" s="62" t="str">
        <f t="shared" si="884"/>
        <v/>
      </c>
      <c r="AU1749" s="63" t="str">
        <f>IF(AX1749="","",IF(R1749="Refreshment Beverage",ROUND((BA1749-Y1749-Z1749-AA1749)*VLOOKUP(VALUE(Q1749),Rates!G$15:L$19,3,0),4),ROUND(AW1749*(VLOOKUP(VALUE(Q1749),Rates!G:L,3,0)),4)))</f>
        <v/>
      </c>
      <c r="AV1749" s="68" t="str">
        <f t="shared" si="885"/>
        <v/>
      </c>
      <c r="AW1749" s="69" t="str">
        <f t="shared" si="886"/>
        <v/>
      </c>
      <c r="AX1749" s="65" t="str">
        <f t="shared" si="887"/>
        <v/>
      </c>
      <c r="AY1749" s="70" t="str">
        <f>IF(AX1749="","",IF(R1749="Refreshment Beverage",ROUND(SUM(AX1749*Rates!K$19),4),ROUND(SUM(AX1749*(Rates!J$8/100)),4)))</f>
        <v/>
      </c>
      <c r="AZ1749" s="67" t="str">
        <f t="shared" si="888"/>
        <v/>
      </c>
      <c r="BA1749" s="22" t="str">
        <f t="shared" si="889"/>
        <v/>
      </c>
      <c r="BD1749" s="171"/>
      <c r="BE1749" s="171"/>
      <c r="BF1749" s="171"/>
      <c r="BG1749" s="171"/>
    </row>
    <row r="1750" spans="11:59" ht="12.75" customHeight="1" x14ac:dyDescent="0.3">
      <c r="K1750" s="42" t="str">
        <f t="shared" si="861"/>
        <v/>
      </c>
      <c r="L1750" s="55" t="str">
        <f t="shared" si="862"/>
        <v/>
      </c>
      <c r="M1750" s="43" t="str">
        <f t="shared" si="863"/>
        <v/>
      </c>
      <c r="N1750" s="56" t="str" cm="1">
        <f t="array" ref="N1750">IFERROR(IF(_xlfn.SINGLE(B:B)="","",IF(R1750="Beer",SUM(LOOKUP(2,1/(Rates!$B$3:$B$5&lt;=W1750)/(Rates!$C$3:$C$5&gt;=W1750),Rates!$D$3:$D$5)*(X1750/100)*W1750),IF(R1750="Refreshment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56" t="str">
        <f t="shared" si="864"/>
        <v/>
      </c>
      <c r="P1750" s="53"/>
      <c r="Q1750" s="14" t="str">
        <f t="shared" si="865"/>
        <v/>
      </c>
      <c r="R1750" s="57" t="str">
        <f t="shared" si="866"/>
        <v/>
      </c>
      <c r="S1750" s="58" t="str">
        <f>IF(B1750="","",IF(R1750="Refreshment Beverage",VLOOKUP(VALUE(Q1750),Rates!G$15:L$19,2,0),VLOOKUP(VALUE(Q1750),Rates!G$4:L$12,2,0)))</f>
        <v/>
      </c>
      <c r="T1750" s="58" t="str">
        <f t="shared" si="867"/>
        <v/>
      </c>
      <c r="U1750" s="58" t="str">
        <f t="shared" si="868"/>
        <v/>
      </c>
      <c r="V1750" s="58" t="str">
        <f t="shared" si="869"/>
        <v/>
      </c>
      <c r="W1750" s="58" t="str">
        <f t="shared" si="870"/>
        <v/>
      </c>
      <c r="X1750" s="59" t="str">
        <f t="shared" si="871"/>
        <v/>
      </c>
      <c r="Y1750" s="60" t="str">
        <f>IF(B:B="","",IF(R1750="Refreshment Beverage",VLOOKUP(Q1750,Rates!G$15:L$19,6,0)*W1750,VLOOKUP(Q1750,Rates!G$4:L$12,6,0)*W1750))</f>
        <v/>
      </c>
      <c r="Z1750" s="60" t="str">
        <f t="shared" si="872"/>
        <v/>
      </c>
      <c r="AA1750" s="60" t="str">
        <f t="shared" si="890"/>
        <v/>
      </c>
      <c r="AB1750" s="61" t="str" cm="1">
        <f t="array" ref="AB1750">IF(_xlfn.SINGLE(B:B)="","",IF(R1750="Refreshment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61" t="str" cm="1">
        <f t="array" ref="AC1750">IF(_xlfn.SINGLE(B:B)="","",IF(R1750="Refreshment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68">
        <f>IFERROR(IF(R1750="Beer","",IF(OR(Q1750=1,Q1750=2,Q1750=3,Q1750=4),VLOOKUP(Q1750,Rates!$A$31:$B$34,2,0)*W1750,IF(V1750=1,VLOOKUP(U1750,'REB BEV MIN MKUP'!B:E,4,0),IF(V1750&gt;1,VLOOKUP(VALUE(W1750),'REB BEV MIN MKUP'!O:Q,3,0),0)))),0)</f>
        <v>0</v>
      </c>
      <c r="AE1750" s="62" t="str">
        <f t="shared" si="873"/>
        <v/>
      </c>
      <c r="AF1750" s="63" t="str">
        <f t="shared" si="874"/>
        <v/>
      </c>
      <c r="AG1750" s="64" t="str">
        <f t="shared" si="875"/>
        <v/>
      </c>
      <c r="AH1750" s="65" t="str">
        <f t="shared" si="876"/>
        <v/>
      </c>
      <c r="AI1750" s="66" t="str">
        <f>IF(AE:AE="","",IF(R1750="Refreshment Beverage",AK1750*(Rates!J$19/100),ROUND(SUM(AH1750*(Rates!$J$8/100)),4)))</f>
        <v/>
      </c>
      <c r="AJ1750" s="67" t="str">
        <f t="shared" si="877"/>
        <v/>
      </c>
      <c r="AK1750" s="22" t="str">
        <f t="shared" si="878"/>
        <v/>
      </c>
      <c r="AL1750" s="62" t="str">
        <f t="shared" si="879"/>
        <v/>
      </c>
      <c r="AM1750" s="63" t="str">
        <f>IF(AS1750="","",IF(R1750="Refreshment Beverage",ROUND(AS1750*Rates!K$19,4),ROUND(AO1750*(VLOOKUP(VALUE(Q1750),Rates!G$4:L$12,3,0)),4)))</f>
        <v/>
      </c>
      <c r="AN1750" s="68" t="str">
        <f>IF(AS1750="","",IF(R1750="Refreshment Beverage",AS1750*(Rates!J$19/100),MAX(AM1750,AB1750)))</f>
        <v/>
      </c>
      <c r="AO1750" s="69" t="str">
        <f t="shared" si="880"/>
        <v/>
      </c>
      <c r="AP1750" s="69" t="str">
        <f t="shared" si="881"/>
        <v/>
      </c>
      <c r="AQ1750" s="70" t="str">
        <f>IF(AS1750="","",IF(R1750="Refreshment Beverage",ROUND(SUM(VLOOKUP(Q:Q,Rates!G$15:L$19,3,0)*(AS1750-Y1750-Z1750-AA1750)),4),ROUND(SUM(Rates!$K$8*AS1750),4)))</f>
        <v/>
      </c>
      <c r="AR1750" s="66" t="str">
        <f t="shared" si="882"/>
        <v/>
      </c>
      <c r="AS1750" s="22" t="str">
        <f t="shared" si="883"/>
        <v/>
      </c>
      <c r="AT1750" s="62" t="str">
        <f t="shared" si="884"/>
        <v/>
      </c>
      <c r="AU1750" s="63" t="str">
        <f>IF(AX1750="","",IF(R1750="Refreshment Beverage",ROUND((BA1750-Y1750-Z1750-AA1750)*VLOOKUP(VALUE(Q1750),Rates!G$15:L$19,3,0),4),ROUND(AW1750*(VLOOKUP(VALUE(Q1750),Rates!G:L,3,0)),4)))</f>
        <v/>
      </c>
      <c r="AV1750" s="68" t="str">
        <f t="shared" si="885"/>
        <v/>
      </c>
      <c r="AW1750" s="69" t="str">
        <f t="shared" si="886"/>
        <v/>
      </c>
      <c r="AX1750" s="65" t="str">
        <f t="shared" si="887"/>
        <v/>
      </c>
      <c r="AY1750" s="70" t="str">
        <f>IF(AX1750="","",IF(R1750="Refreshment Beverage",ROUND(SUM(AX1750*Rates!K$19),4),ROUND(SUM(AX1750*(Rates!J$8/100)),4)))</f>
        <v/>
      </c>
      <c r="AZ1750" s="67" t="str">
        <f t="shared" si="888"/>
        <v/>
      </c>
      <c r="BA1750" s="22" t="str">
        <f t="shared" si="889"/>
        <v/>
      </c>
      <c r="BD1750" s="171"/>
      <c r="BE1750" s="171"/>
      <c r="BF1750" s="171"/>
      <c r="BG1750" s="171"/>
    </row>
    <row r="1751" spans="11:59" ht="12.75" customHeight="1" x14ac:dyDescent="0.3">
      <c r="K1751" s="42" t="str">
        <f t="shared" si="861"/>
        <v/>
      </c>
      <c r="L1751" s="55" t="str">
        <f t="shared" si="862"/>
        <v/>
      </c>
      <c r="M1751" s="43" t="str">
        <f t="shared" si="863"/>
        <v/>
      </c>
      <c r="N1751" s="56" t="str" cm="1">
        <f t="array" ref="N1751">IFERROR(IF(_xlfn.SINGLE(B:B)="","",IF(R1751="Beer",SUM(LOOKUP(2,1/(Rates!$B$3:$B$5&lt;=W1751)/(Rates!$C$3:$C$5&gt;=W1751),Rates!$D$3:$D$5)*(X1751/100)*W1751),IF(R1751="Refreshment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56" t="str">
        <f t="shared" si="864"/>
        <v/>
      </c>
      <c r="P1751" s="53"/>
      <c r="Q1751" s="14" t="str">
        <f t="shared" si="865"/>
        <v/>
      </c>
      <c r="R1751" s="57" t="str">
        <f t="shared" si="866"/>
        <v/>
      </c>
      <c r="S1751" s="58" t="str">
        <f>IF(B1751="","",IF(R1751="Refreshment Beverage",VLOOKUP(VALUE(Q1751),Rates!G$15:L$19,2,0),VLOOKUP(VALUE(Q1751),Rates!G$4:L$12,2,0)))</f>
        <v/>
      </c>
      <c r="T1751" s="58" t="str">
        <f t="shared" si="867"/>
        <v/>
      </c>
      <c r="U1751" s="58" t="str">
        <f t="shared" si="868"/>
        <v/>
      </c>
      <c r="V1751" s="58" t="str">
        <f t="shared" si="869"/>
        <v/>
      </c>
      <c r="W1751" s="58" t="str">
        <f t="shared" si="870"/>
        <v/>
      </c>
      <c r="X1751" s="59" t="str">
        <f t="shared" si="871"/>
        <v/>
      </c>
      <c r="Y1751" s="60" t="str">
        <f>IF(B:B="","",IF(R1751="Refreshment Beverage",VLOOKUP(Q1751,Rates!G$15:L$19,6,0)*W1751,VLOOKUP(Q1751,Rates!G$4:L$12,6,0)*W1751))</f>
        <v/>
      </c>
      <c r="Z1751" s="60" t="str">
        <f t="shared" si="872"/>
        <v/>
      </c>
      <c r="AA1751" s="60" t="str">
        <f t="shared" si="890"/>
        <v/>
      </c>
      <c r="AB1751" s="61" t="str" cm="1">
        <f t="array" ref="AB1751">IF(_xlfn.SINGLE(B:B)="","",IF(R1751="Refreshment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61" t="str" cm="1">
        <f t="array" ref="AC1751">IF(_xlfn.SINGLE(B:B)="","",IF(R1751="Refreshment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68">
        <f>IFERROR(IF(R1751="Beer","",IF(OR(Q1751=1,Q1751=2,Q1751=3,Q1751=4),VLOOKUP(Q1751,Rates!$A$31:$B$34,2,0)*W1751,IF(V1751=1,VLOOKUP(U1751,'REB BEV MIN MKUP'!B:E,4,0),IF(V1751&gt;1,VLOOKUP(VALUE(W1751),'REB BEV MIN MKUP'!O:Q,3,0),0)))),0)</f>
        <v>0</v>
      </c>
      <c r="AE1751" s="62" t="str">
        <f t="shared" si="873"/>
        <v/>
      </c>
      <c r="AF1751" s="63" t="str">
        <f t="shared" si="874"/>
        <v/>
      </c>
      <c r="AG1751" s="64" t="str">
        <f t="shared" si="875"/>
        <v/>
      </c>
      <c r="AH1751" s="65" t="str">
        <f t="shared" si="876"/>
        <v/>
      </c>
      <c r="AI1751" s="66" t="str">
        <f>IF(AE:AE="","",IF(R1751="Refreshment Beverage",AK1751*(Rates!J$19/100),ROUND(SUM(AH1751*(Rates!$J$8/100)),4)))</f>
        <v/>
      </c>
      <c r="AJ1751" s="67" t="str">
        <f t="shared" si="877"/>
        <v/>
      </c>
      <c r="AK1751" s="22" t="str">
        <f t="shared" si="878"/>
        <v/>
      </c>
      <c r="AL1751" s="62" t="str">
        <f t="shared" si="879"/>
        <v/>
      </c>
      <c r="AM1751" s="63" t="str">
        <f>IF(AS1751="","",IF(R1751="Refreshment Beverage",ROUND(AS1751*Rates!K$19,4),ROUND(AO1751*(VLOOKUP(VALUE(Q1751),Rates!G$4:L$12,3,0)),4)))</f>
        <v/>
      </c>
      <c r="AN1751" s="68" t="str">
        <f>IF(AS1751="","",IF(R1751="Refreshment Beverage",AS1751*(Rates!J$19/100),MAX(AM1751,AB1751)))</f>
        <v/>
      </c>
      <c r="AO1751" s="69" t="str">
        <f t="shared" si="880"/>
        <v/>
      </c>
      <c r="AP1751" s="69" t="str">
        <f t="shared" si="881"/>
        <v/>
      </c>
      <c r="AQ1751" s="70" t="str">
        <f>IF(AS1751="","",IF(R1751="Refreshment Beverage",ROUND(SUM(VLOOKUP(Q:Q,Rates!G$15:L$19,3,0)*(AS1751-Y1751-Z1751-AA1751)),4),ROUND(SUM(Rates!$K$8*AS1751),4)))</f>
        <v/>
      </c>
      <c r="AR1751" s="66" t="str">
        <f t="shared" si="882"/>
        <v/>
      </c>
      <c r="AS1751" s="22" t="str">
        <f t="shared" si="883"/>
        <v/>
      </c>
      <c r="AT1751" s="62" t="str">
        <f t="shared" si="884"/>
        <v/>
      </c>
      <c r="AU1751" s="63" t="str">
        <f>IF(AX1751="","",IF(R1751="Refreshment Beverage",ROUND((BA1751-Y1751-Z1751-AA1751)*VLOOKUP(VALUE(Q1751),Rates!G$15:L$19,3,0),4),ROUND(AW1751*(VLOOKUP(VALUE(Q1751),Rates!G:L,3,0)),4)))</f>
        <v/>
      </c>
      <c r="AV1751" s="68" t="str">
        <f t="shared" si="885"/>
        <v/>
      </c>
      <c r="AW1751" s="69" t="str">
        <f t="shared" si="886"/>
        <v/>
      </c>
      <c r="AX1751" s="65" t="str">
        <f t="shared" si="887"/>
        <v/>
      </c>
      <c r="AY1751" s="70" t="str">
        <f>IF(AX1751="","",IF(R1751="Refreshment Beverage",ROUND(SUM(AX1751*Rates!K$19),4),ROUND(SUM(AX1751*(Rates!J$8/100)),4)))</f>
        <v/>
      </c>
      <c r="AZ1751" s="67" t="str">
        <f t="shared" si="888"/>
        <v/>
      </c>
      <c r="BA1751" s="22" t="str">
        <f t="shared" si="889"/>
        <v/>
      </c>
      <c r="BD1751" s="171"/>
      <c r="BE1751" s="171"/>
      <c r="BF1751" s="171"/>
      <c r="BG1751" s="171"/>
    </row>
    <row r="1752" spans="11:59" ht="12.75" customHeight="1" x14ac:dyDescent="0.3">
      <c r="K1752" s="42" t="str">
        <f t="shared" si="861"/>
        <v/>
      </c>
      <c r="L1752" s="55" t="str">
        <f t="shared" si="862"/>
        <v/>
      </c>
      <c r="M1752" s="43" t="str">
        <f t="shared" si="863"/>
        <v/>
      </c>
      <c r="N1752" s="56" t="str" cm="1">
        <f t="array" ref="N1752">IFERROR(IF(_xlfn.SINGLE(B:B)="","",IF(R1752="Beer",SUM(LOOKUP(2,1/(Rates!$B$3:$B$5&lt;=W1752)/(Rates!$C$3:$C$5&gt;=W1752),Rates!$D$3:$D$5)*(X1752/100)*W1752),IF(R1752="Refreshment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56" t="str">
        <f t="shared" si="864"/>
        <v/>
      </c>
      <c r="P1752" s="53"/>
      <c r="Q1752" s="14" t="str">
        <f t="shared" si="865"/>
        <v/>
      </c>
      <c r="R1752" s="57" t="str">
        <f t="shared" si="866"/>
        <v/>
      </c>
      <c r="S1752" s="58" t="str">
        <f>IF(B1752="","",IF(R1752="Refreshment Beverage",VLOOKUP(VALUE(Q1752),Rates!G$15:L$19,2,0),VLOOKUP(VALUE(Q1752),Rates!G$4:L$12,2,0)))</f>
        <v/>
      </c>
      <c r="T1752" s="58" t="str">
        <f t="shared" si="867"/>
        <v/>
      </c>
      <c r="U1752" s="58" t="str">
        <f t="shared" si="868"/>
        <v/>
      </c>
      <c r="V1752" s="58" t="str">
        <f t="shared" si="869"/>
        <v/>
      </c>
      <c r="W1752" s="58" t="str">
        <f t="shared" si="870"/>
        <v/>
      </c>
      <c r="X1752" s="59" t="str">
        <f t="shared" si="871"/>
        <v/>
      </c>
      <c r="Y1752" s="60" t="str">
        <f>IF(B:B="","",IF(R1752="Refreshment Beverage",VLOOKUP(Q1752,Rates!G$15:L$19,6,0)*W1752,VLOOKUP(Q1752,Rates!G$4:L$12,6,0)*W1752))</f>
        <v/>
      </c>
      <c r="Z1752" s="60" t="str">
        <f t="shared" si="872"/>
        <v/>
      </c>
      <c r="AA1752" s="60" t="str">
        <f t="shared" si="890"/>
        <v/>
      </c>
      <c r="AB1752" s="61" t="str" cm="1">
        <f t="array" ref="AB1752">IF(_xlfn.SINGLE(B:B)="","",IF(R1752="Refreshment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61" t="str" cm="1">
        <f t="array" ref="AC1752">IF(_xlfn.SINGLE(B:B)="","",IF(R1752="Refreshment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68">
        <f>IFERROR(IF(R1752="Beer","",IF(OR(Q1752=1,Q1752=2,Q1752=3,Q1752=4),VLOOKUP(Q1752,Rates!$A$31:$B$34,2,0)*W1752,IF(V1752=1,VLOOKUP(U1752,'REB BEV MIN MKUP'!B:E,4,0),IF(V1752&gt;1,VLOOKUP(VALUE(W1752),'REB BEV MIN MKUP'!O:Q,3,0),0)))),0)</f>
        <v>0</v>
      </c>
      <c r="AE1752" s="62" t="str">
        <f t="shared" si="873"/>
        <v/>
      </c>
      <c r="AF1752" s="63" t="str">
        <f t="shared" si="874"/>
        <v/>
      </c>
      <c r="AG1752" s="64" t="str">
        <f t="shared" si="875"/>
        <v/>
      </c>
      <c r="AH1752" s="65" t="str">
        <f t="shared" si="876"/>
        <v/>
      </c>
      <c r="AI1752" s="66" t="str">
        <f>IF(AE:AE="","",IF(R1752="Refreshment Beverage",AK1752*(Rates!J$19/100),ROUND(SUM(AH1752*(Rates!$J$8/100)),4)))</f>
        <v/>
      </c>
      <c r="AJ1752" s="67" t="str">
        <f t="shared" si="877"/>
        <v/>
      </c>
      <c r="AK1752" s="22" t="str">
        <f t="shared" si="878"/>
        <v/>
      </c>
      <c r="AL1752" s="62" t="str">
        <f t="shared" si="879"/>
        <v/>
      </c>
      <c r="AM1752" s="63" t="str">
        <f>IF(AS1752="","",IF(R1752="Refreshment Beverage",ROUND(AS1752*Rates!K$19,4),ROUND(AO1752*(VLOOKUP(VALUE(Q1752),Rates!G$4:L$12,3,0)),4)))</f>
        <v/>
      </c>
      <c r="AN1752" s="68" t="str">
        <f>IF(AS1752="","",IF(R1752="Refreshment Beverage",AS1752*(Rates!J$19/100),MAX(AM1752,AB1752)))</f>
        <v/>
      </c>
      <c r="AO1752" s="69" t="str">
        <f t="shared" si="880"/>
        <v/>
      </c>
      <c r="AP1752" s="69" t="str">
        <f t="shared" si="881"/>
        <v/>
      </c>
      <c r="AQ1752" s="70" t="str">
        <f>IF(AS1752="","",IF(R1752="Refreshment Beverage",ROUND(SUM(VLOOKUP(Q:Q,Rates!G$15:L$19,3,0)*(AS1752-Y1752-Z1752-AA1752)),4),ROUND(SUM(Rates!$K$8*AS1752),4)))</f>
        <v/>
      </c>
      <c r="AR1752" s="66" t="str">
        <f t="shared" si="882"/>
        <v/>
      </c>
      <c r="AS1752" s="22" t="str">
        <f t="shared" si="883"/>
        <v/>
      </c>
      <c r="AT1752" s="62" t="str">
        <f t="shared" si="884"/>
        <v/>
      </c>
      <c r="AU1752" s="63" t="str">
        <f>IF(AX1752="","",IF(R1752="Refreshment Beverage",ROUND((BA1752-Y1752-Z1752-AA1752)*VLOOKUP(VALUE(Q1752),Rates!G$15:L$19,3,0),4),ROUND(AW1752*(VLOOKUP(VALUE(Q1752),Rates!G:L,3,0)),4)))</f>
        <v/>
      </c>
      <c r="AV1752" s="68" t="str">
        <f t="shared" si="885"/>
        <v/>
      </c>
      <c r="AW1752" s="69" t="str">
        <f t="shared" si="886"/>
        <v/>
      </c>
      <c r="AX1752" s="65" t="str">
        <f t="shared" si="887"/>
        <v/>
      </c>
      <c r="AY1752" s="70" t="str">
        <f>IF(AX1752="","",IF(R1752="Refreshment Beverage",ROUND(SUM(AX1752*Rates!K$19),4),ROUND(SUM(AX1752*(Rates!J$8/100)),4)))</f>
        <v/>
      </c>
      <c r="AZ1752" s="67" t="str">
        <f t="shared" si="888"/>
        <v/>
      </c>
      <c r="BA1752" s="22" t="str">
        <f t="shared" si="889"/>
        <v/>
      </c>
      <c r="BD1752" s="171"/>
      <c r="BE1752" s="171"/>
      <c r="BF1752" s="171"/>
      <c r="BG1752" s="171"/>
    </row>
    <row r="1753" spans="11:59" ht="12.75" customHeight="1" x14ac:dyDescent="0.3">
      <c r="K1753" s="42" t="str">
        <f t="shared" si="861"/>
        <v/>
      </c>
      <c r="L1753" s="55" t="str">
        <f t="shared" si="862"/>
        <v/>
      </c>
      <c r="M1753" s="43" t="str">
        <f t="shared" si="863"/>
        <v/>
      </c>
      <c r="N1753" s="56" t="str" cm="1">
        <f t="array" ref="N1753">IFERROR(IF(_xlfn.SINGLE(B:B)="","",IF(R1753="Beer",SUM(LOOKUP(2,1/(Rates!$B$3:$B$5&lt;=W1753)/(Rates!$C$3:$C$5&gt;=W1753),Rates!$D$3:$D$5)*(X1753/100)*W1753),IF(R1753="Refreshment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56" t="str">
        <f t="shared" si="864"/>
        <v/>
      </c>
      <c r="P1753" s="53"/>
      <c r="Q1753" s="14" t="str">
        <f t="shared" si="865"/>
        <v/>
      </c>
      <c r="R1753" s="57" t="str">
        <f t="shared" si="866"/>
        <v/>
      </c>
      <c r="S1753" s="58" t="str">
        <f>IF(B1753="","",IF(R1753="Refreshment Beverage",VLOOKUP(VALUE(Q1753),Rates!G$15:L$19,2,0),VLOOKUP(VALUE(Q1753),Rates!G$4:L$12,2,0)))</f>
        <v/>
      </c>
      <c r="T1753" s="58" t="str">
        <f t="shared" si="867"/>
        <v/>
      </c>
      <c r="U1753" s="58" t="str">
        <f t="shared" si="868"/>
        <v/>
      </c>
      <c r="V1753" s="58" t="str">
        <f t="shared" si="869"/>
        <v/>
      </c>
      <c r="W1753" s="58" t="str">
        <f t="shared" si="870"/>
        <v/>
      </c>
      <c r="X1753" s="59" t="str">
        <f t="shared" si="871"/>
        <v/>
      </c>
      <c r="Y1753" s="60" t="str">
        <f>IF(B:B="","",IF(R1753="Refreshment Beverage",VLOOKUP(Q1753,Rates!G$15:L$19,6,0)*W1753,VLOOKUP(Q1753,Rates!G$4:L$12,6,0)*W1753))</f>
        <v/>
      </c>
      <c r="Z1753" s="60" t="str">
        <f t="shared" si="872"/>
        <v/>
      </c>
      <c r="AA1753" s="60" t="str">
        <f t="shared" si="890"/>
        <v/>
      </c>
      <c r="AB1753" s="61" t="str" cm="1">
        <f t="array" ref="AB1753">IF(_xlfn.SINGLE(B:B)="","",IF(R1753="Refreshment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61" t="str" cm="1">
        <f t="array" ref="AC1753">IF(_xlfn.SINGLE(B:B)="","",IF(R1753="Refreshment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68">
        <f>IFERROR(IF(R1753="Beer","",IF(OR(Q1753=1,Q1753=2,Q1753=3,Q1753=4),VLOOKUP(Q1753,Rates!$A$31:$B$34,2,0)*W1753,IF(V1753=1,VLOOKUP(U1753,'REB BEV MIN MKUP'!B:E,4,0),IF(V1753&gt;1,VLOOKUP(VALUE(W1753),'REB BEV MIN MKUP'!O:Q,3,0),0)))),0)</f>
        <v>0</v>
      </c>
      <c r="AE1753" s="62" t="str">
        <f t="shared" si="873"/>
        <v/>
      </c>
      <c r="AF1753" s="63" t="str">
        <f t="shared" si="874"/>
        <v/>
      </c>
      <c r="AG1753" s="64" t="str">
        <f t="shared" si="875"/>
        <v/>
      </c>
      <c r="AH1753" s="65" t="str">
        <f t="shared" si="876"/>
        <v/>
      </c>
      <c r="AI1753" s="66" t="str">
        <f>IF(AE:AE="","",IF(R1753="Refreshment Beverage",AK1753*(Rates!J$19/100),ROUND(SUM(AH1753*(Rates!$J$8/100)),4)))</f>
        <v/>
      </c>
      <c r="AJ1753" s="67" t="str">
        <f t="shared" si="877"/>
        <v/>
      </c>
      <c r="AK1753" s="22" t="str">
        <f t="shared" si="878"/>
        <v/>
      </c>
      <c r="AL1753" s="62" t="str">
        <f t="shared" si="879"/>
        <v/>
      </c>
      <c r="AM1753" s="63" t="str">
        <f>IF(AS1753="","",IF(R1753="Refreshment Beverage",ROUND(AS1753*Rates!K$19,4),ROUND(AO1753*(VLOOKUP(VALUE(Q1753),Rates!G$4:L$12,3,0)),4)))</f>
        <v/>
      </c>
      <c r="AN1753" s="68" t="str">
        <f>IF(AS1753="","",IF(R1753="Refreshment Beverage",AS1753*(Rates!J$19/100),MAX(AM1753,AB1753)))</f>
        <v/>
      </c>
      <c r="AO1753" s="69" t="str">
        <f t="shared" si="880"/>
        <v/>
      </c>
      <c r="AP1753" s="69" t="str">
        <f t="shared" si="881"/>
        <v/>
      </c>
      <c r="AQ1753" s="70" t="str">
        <f>IF(AS1753="","",IF(R1753="Refreshment Beverage",ROUND(SUM(VLOOKUP(Q:Q,Rates!G$15:L$19,3,0)*(AS1753-Y1753-Z1753-AA1753)),4),ROUND(SUM(Rates!$K$8*AS1753),4)))</f>
        <v/>
      </c>
      <c r="AR1753" s="66" t="str">
        <f t="shared" si="882"/>
        <v/>
      </c>
      <c r="AS1753" s="22" t="str">
        <f t="shared" si="883"/>
        <v/>
      </c>
      <c r="AT1753" s="62" t="str">
        <f t="shared" si="884"/>
        <v/>
      </c>
      <c r="AU1753" s="63" t="str">
        <f>IF(AX1753="","",IF(R1753="Refreshment Beverage",ROUND((BA1753-Y1753-Z1753-AA1753)*VLOOKUP(VALUE(Q1753),Rates!G$15:L$19,3,0),4),ROUND(AW1753*(VLOOKUP(VALUE(Q1753),Rates!G:L,3,0)),4)))</f>
        <v/>
      </c>
      <c r="AV1753" s="68" t="str">
        <f t="shared" si="885"/>
        <v/>
      </c>
      <c r="AW1753" s="69" t="str">
        <f t="shared" si="886"/>
        <v/>
      </c>
      <c r="AX1753" s="65" t="str">
        <f t="shared" si="887"/>
        <v/>
      </c>
      <c r="AY1753" s="70" t="str">
        <f>IF(AX1753="","",IF(R1753="Refreshment Beverage",ROUND(SUM(AX1753*Rates!K$19),4),ROUND(SUM(AX1753*(Rates!J$8/100)),4)))</f>
        <v/>
      </c>
      <c r="AZ1753" s="67" t="str">
        <f t="shared" si="888"/>
        <v/>
      </c>
      <c r="BA1753" s="22" t="str">
        <f t="shared" si="889"/>
        <v/>
      </c>
      <c r="BD1753" s="171"/>
      <c r="BE1753" s="171"/>
      <c r="BF1753" s="171"/>
      <c r="BG1753" s="171"/>
    </row>
    <row r="1754" spans="11:59" ht="12.75" customHeight="1" x14ac:dyDescent="0.3">
      <c r="K1754" s="42" t="str">
        <f t="shared" si="861"/>
        <v/>
      </c>
      <c r="L1754" s="55" t="str">
        <f t="shared" si="862"/>
        <v/>
      </c>
      <c r="M1754" s="43" t="str">
        <f t="shared" si="863"/>
        <v/>
      </c>
      <c r="N1754" s="56" t="str" cm="1">
        <f t="array" ref="N1754">IFERROR(IF(_xlfn.SINGLE(B:B)="","",IF(R1754="Beer",SUM(LOOKUP(2,1/(Rates!$B$3:$B$5&lt;=W1754)/(Rates!$C$3:$C$5&gt;=W1754),Rates!$D$3:$D$5)*(X1754/100)*W1754),IF(R1754="Refreshment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56" t="str">
        <f t="shared" si="864"/>
        <v/>
      </c>
      <c r="P1754" s="53"/>
      <c r="Q1754" s="14" t="str">
        <f t="shared" si="865"/>
        <v/>
      </c>
      <c r="R1754" s="57" t="str">
        <f t="shared" si="866"/>
        <v/>
      </c>
      <c r="S1754" s="58" t="str">
        <f>IF(B1754="","",IF(R1754="Refreshment Beverage",VLOOKUP(VALUE(Q1754),Rates!G$15:L$19,2,0),VLOOKUP(VALUE(Q1754),Rates!G$4:L$12,2,0)))</f>
        <v/>
      </c>
      <c r="T1754" s="58" t="str">
        <f t="shared" si="867"/>
        <v/>
      </c>
      <c r="U1754" s="58" t="str">
        <f t="shared" si="868"/>
        <v/>
      </c>
      <c r="V1754" s="58" t="str">
        <f t="shared" si="869"/>
        <v/>
      </c>
      <c r="W1754" s="58" t="str">
        <f t="shared" si="870"/>
        <v/>
      </c>
      <c r="X1754" s="59" t="str">
        <f t="shared" si="871"/>
        <v/>
      </c>
      <c r="Y1754" s="60" t="str">
        <f>IF(B:B="","",IF(R1754="Refreshment Beverage",VLOOKUP(Q1754,Rates!G$15:L$19,6,0)*W1754,VLOOKUP(Q1754,Rates!G$4:L$12,6,0)*W1754))</f>
        <v/>
      </c>
      <c r="Z1754" s="60" t="str">
        <f t="shared" si="872"/>
        <v/>
      </c>
      <c r="AA1754" s="60" t="str">
        <f t="shared" si="890"/>
        <v/>
      </c>
      <c r="AB1754" s="61" t="str" cm="1">
        <f t="array" ref="AB1754">IF(_xlfn.SINGLE(B:B)="","",IF(R1754="Refreshment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61" t="str" cm="1">
        <f t="array" ref="AC1754">IF(_xlfn.SINGLE(B:B)="","",IF(R1754="Refreshment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68">
        <f>IFERROR(IF(R1754="Beer","",IF(OR(Q1754=1,Q1754=2,Q1754=3,Q1754=4),VLOOKUP(Q1754,Rates!$A$31:$B$34,2,0)*W1754,IF(V1754=1,VLOOKUP(U1754,'REB BEV MIN MKUP'!B:E,4,0),IF(V1754&gt;1,VLOOKUP(VALUE(W1754),'REB BEV MIN MKUP'!O:Q,3,0),0)))),0)</f>
        <v>0</v>
      </c>
      <c r="AE1754" s="62" t="str">
        <f t="shared" si="873"/>
        <v/>
      </c>
      <c r="AF1754" s="63" t="str">
        <f t="shared" si="874"/>
        <v/>
      </c>
      <c r="AG1754" s="64" t="str">
        <f t="shared" si="875"/>
        <v/>
      </c>
      <c r="AH1754" s="65" t="str">
        <f t="shared" si="876"/>
        <v/>
      </c>
      <c r="AI1754" s="66" t="str">
        <f>IF(AE:AE="","",IF(R1754="Refreshment Beverage",AK1754*(Rates!J$19/100),ROUND(SUM(AH1754*(Rates!$J$8/100)),4)))</f>
        <v/>
      </c>
      <c r="AJ1754" s="67" t="str">
        <f t="shared" si="877"/>
        <v/>
      </c>
      <c r="AK1754" s="22" t="str">
        <f t="shared" si="878"/>
        <v/>
      </c>
      <c r="AL1754" s="62" t="str">
        <f t="shared" si="879"/>
        <v/>
      </c>
      <c r="AM1754" s="63" t="str">
        <f>IF(AS1754="","",IF(R1754="Refreshment Beverage",ROUND(AS1754*Rates!K$19,4),ROUND(AO1754*(VLOOKUP(VALUE(Q1754),Rates!G$4:L$12,3,0)),4)))</f>
        <v/>
      </c>
      <c r="AN1754" s="68" t="str">
        <f>IF(AS1754="","",IF(R1754="Refreshment Beverage",AS1754*(Rates!J$19/100),MAX(AM1754,AB1754)))</f>
        <v/>
      </c>
      <c r="AO1754" s="69" t="str">
        <f t="shared" si="880"/>
        <v/>
      </c>
      <c r="AP1754" s="69" t="str">
        <f t="shared" si="881"/>
        <v/>
      </c>
      <c r="AQ1754" s="70" t="str">
        <f>IF(AS1754="","",IF(R1754="Refreshment Beverage",ROUND(SUM(VLOOKUP(Q:Q,Rates!G$15:L$19,3,0)*(AS1754-Y1754-Z1754-AA1754)),4),ROUND(SUM(Rates!$K$8*AS1754),4)))</f>
        <v/>
      </c>
      <c r="AR1754" s="66" t="str">
        <f t="shared" si="882"/>
        <v/>
      </c>
      <c r="AS1754" s="22" t="str">
        <f t="shared" si="883"/>
        <v/>
      </c>
      <c r="AT1754" s="62" t="str">
        <f t="shared" si="884"/>
        <v/>
      </c>
      <c r="AU1754" s="63" t="str">
        <f>IF(AX1754="","",IF(R1754="Refreshment Beverage",ROUND((BA1754-Y1754-Z1754-AA1754)*VLOOKUP(VALUE(Q1754),Rates!G$15:L$19,3,0),4),ROUND(AW1754*(VLOOKUP(VALUE(Q1754),Rates!G:L,3,0)),4)))</f>
        <v/>
      </c>
      <c r="AV1754" s="68" t="str">
        <f t="shared" si="885"/>
        <v/>
      </c>
      <c r="AW1754" s="69" t="str">
        <f t="shared" si="886"/>
        <v/>
      </c>
      <c r="AX1754" s="65" t="str">
        <f t="shared" si="887"/>
        <v/>
      </c>
      <c r="AY1754" s="70" t="str">
        <f>IF(AX1754="","",IF(R1754="Refreshment Beverage",ROUND(SUM(AX1754*Rates!K$19),4),ROUND(SUM(AX1754*(Rates!J$8/100)),4)))</f>
        <v/>
      </c>
      <c r="AZ1754" s="67" t="str">
        <f t="shared" si="888"/>
        <v/>
      </c>
      <c r="BA1754" s="22" t="str">
        <f t="shared" si="889"/>
        <v/>
      </c>
      <c r="BD1754" s="171"/>
      <c r="BE1754" s="171"/>
      <c r="BF1754" s="171"/>
      <c r="BG1754" s="171"/>
    </row>
    <row r="1755" spans="11:59" ht="12.75" customHeight="1" x14ac:dyDescent="0.3">
      <c r="K1755" s="42" t="str">
        <f t="shared" si="861"/>
        <v/>
      </c>
      <c r="L1755" s="55" t="str">
        <f t="shared" si="862"/>
        <v/>
      </c>
      <c r="M1755" s="43" t="str">
        <f t="shared" si="863"/>
        <v/>
      </c>
      <c r="N1755" s="56" t="str" cm="1">
        <f t="array" ref="N1755">IFERROR(IF(_xlfn.SINGLE(B:B)="","",IF(R1755="Beer",SUM(LOOKUP(2,1/(Rates!$B$3:$B$5&lt;=W1755)/(Rates!$C$3:$C$5&gt;=W1755),Rates!$D$3:$D$5)*(X1755/100)*W1755),IF(R1755="Refreshment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56" t="str">
        <f t="shared" si="864"/>
        <v/>
      </c>
      <c r="P1755" s="53"/>
      <c r="Q1755" s="14" t="str">
        <f t="shared" si="865"/>
        <v/>
      </c>
      <c r="R1755" s="57" t="str">
        <f t="shared" si="866"/>
        <v/>
      </c>
      <c r="S1755" s="58" t="str">
        <f>IF(B1755="","",IF(R1755="Refreshment Beverage",VLOOKUP(VALUE(Q1755),Rates!G$15:L$19,2,0),VLOOKUP(VALUE(Q1755),Rates!G$4:L$12,2,0)))</f>
        <v/>
      </c>
      <c r="T1755" s="58" t="str">
        <f t="shared" si="867"/>
        <v/>
      </c>
      <c r="U1755" s="58" t="str">
        <f t="shared" si="868"/>
        <v/>
      </c>
      <c r="V1755" s="58" t="str">
        <f t="shared" si="869"/>
        <v/>
      </c>
      <c r="W1755" s="58" t="str">
        <f t="shared" si="870"/>
        <v/>
      </c>
      <c r="X1755" s="59" t="str">
        <f t="shared" si="871"/>
        <v/>
      </c>
      <c r="Y1755" s="60" t="str">
        <f>IF(B:B="","",IF(R1755="Refreshment Beverage",VLOOKUP(Q1755,Rates!G$15:L$19,6,0)*W1755,VLOOKUP(Q1755,Rates!G$4:L$12,6,0)*W1755))</f>
        <v/>
      </c>
      <c r="Z1755" s="60" t="str">
        <f t="shared" si="872"/>
        <v/>
      </c>
      <c r="AA1755" s="60" t="str">
        <f t="shared" si="890"/>
        <v/>
      </c>
      <c r="AB1755" s="61" t="str" cm="1">
        <f t="array" ref="AB1755">IF(_xlfn.SINGLE(B:B)="","",IF(R1755="Refreshment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61" t="str" cm="1">
        <f t="array" ref="AC1755">IF(_xlfn.SINGLE(B:B)="","",IF(R1755="Refreshment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68">
        <f>IFERROR(IF(R1755="Beer","",IF(OR(Q1755=1,Q1755=2,Q1755=3,Q1755=4),VLOOKUP(Q1755,Rates!$A$31:$B$34,2,0)*W1755,IF(V1755=1,VLOOKUP(U1755,'REB BEV MIN MKUP'!B:E,4,0),IF(V1755&gt;1,VLOOKUP(VALUE(W1755),'REB BEV MIN MKUP'!O:Q,3,0),0)))),0)</f>
        <v>0</v>
      </c>
      <c r="AE1755" s="62" t="str">
        <f t="shared" si="873"/>
        <v/>
      </c>
      <c r="AF1755" s="63" t="str">
        <f t="shared" si="874"/>
        <v/>
      </c>
      <c r="AG1755" s="64" t="str">
        <f t="shared" si="875"/>
        <v/>
      </c>
      <c r="AH1755" s="65" t="str">
        <f t="shared" si="876"/>
        <v/>
      </c>
      <c r="AI1755" s="66" t="str">
        <f>IF(AE:AE="","",IF(R1755="Refreshment Beverage",AK1755*(Rates!J$19/100),ROUND(SUM(AH1755*(Rates!$J$8/100)),4)))</f>
        <v/>
      </c>
      <c r="AJ1755" s="67" t="str">
        <f t="shared" si="877"/>
        <v/>
      </c>
      <c r="AK1755" s="22" t="str">
        <f t="shared" si="878"/>
        <v/>
      </c>
      <c r="AL1755" s="62" t="str">
        <f t="shared" si="879"/>
        <v/>
      </c>
      <c r="AM1755" s="63" t="str">
        <f>IF(AS1755="","",IF(R1755="Refreshment Beverage",ROUND(AS1755*Rates!K$19,4),ROUND(AO1755*(VLOOKUP(VALUE(Q1755),Rates!G$4:L$12,3,0)),4)))</f>
        <v/>
      </c>
      <c r="AN1755" s="68" t="str">
        <f>IF(AS1755="","",IF(R1755="Refreshment Beverage",AS1755*(Rates!J$19/100),MAX(AM1755,AB1755)))</f>
        <v/>
      </c>
      <c r="AO1755" s="69" t="str">
        <f t="shared" si="880"/>
        <v/>
      </c>
      <c r="AP1755" s="69" t="str">
        <f t="shared" si="881"/>
        <v/>
      </c>
      <c r="AQ1755" s="70" t="str">
        <f>IF(AS1755="","",IF(R1755="Refreshment Beverage",ROUND(SUM(VLOOKUP(Q:Q,Rates!G$15:L$19,3,0)*(AS1755-Y1755-Z1755-AA1755)),4),ROUND(SUM(Rates!$K$8*AS1755),4)))</f>
        <v/>
      </c>
      <c r="AR1755" s="66" t="str">
        <f t="shared" si="882"/>
        <v/>
      </c>
      <c r="AS1755" s="22" t="str">
        <f t="shared" si="883"/>
        <v/>
      </c>
      <c r="AT1755" s="62" t="str">
        <f t="shared" si="884"/>
        <v/>
      </c>
      <c r="AU1755" s="63" t="str">
        <f>IF(AX1755="","",IF(R1755="Refreshment Beverage",ROUND((BA1755-Y1755-Z1755-AA1755)*VLOOKUP(VALUE(Q1755),Rates!G$15:L$19,3,0),4),ROUND(AW1755*(VLOOKUP(VALUE(Q1755),Rates!G:L,3,0)),4)))</f>
        <v/>
      </c>
      <c r="AV1755" s="68" t="str">
        <f t="shared" si="885"/>
        <v/>
      </c>
      <c r="AW1755" s="69" t="str">
        <f t="shared" si="886"/>
        <v/>
      </c>
      <c r="AX1755" s="65" t="str">
        <f t="shared" si="887"/>
        <v/>
      </c>
      <c r="AY1755" s="70" t="str">
        <f>IF(AX1755="","",IF(R1755="Refreshment Beverage",ROUND(SUM(AX1755*Rates!K$19),4),ROUND(SUM(AX1755*(Rates!J$8/100)),4)))</f>
        <v/>
      </c>
      <c r="AZ1755" s="67" t="str">
        <f t="shared" si="888"/>
        <v/>
      </c>
      <c r="BA1755" s="22" t="str">
        <f t="shared" si="889"/>
        <v/>
      </c>
      <c r="BD1755" s="171"/>
      <c r="BE1755" s="171"/>
      <c r="BF1755" s="171"/>
      <c r="BG1755" s="171"/>
    </row>
    <row r="1756" spans="11:59" ht="12.75" customHeight="1" x14ac:dyDescent="0.3">
      <c r="K1756" s="42" t="str">
        <f t="shared" si="861"/>
        <v/>
      </c>
      <c r="L1756" s="55" t="str">
        <f t="shared" si="862"/>
        <v/>
      </c>
      <c r="M1756" s="43" t="str">
        <f t="shared" si="863"/>
        <v/>
      </c>
      <c r="N1756" s="56" t="str" cm="1">
        <f t="array" ref="N1756">IFERROR(IF(_xlfn.SINGLE(B:B)="","",IF(R1756="Beer",SUM(LOOKUP(2,1/(Rates!$B$3:$B$5&lt;=W1756)/(Rates!$C$3:$C$5&gt;=W1756),Rates!$D$3:$D$5)*(X1756/100)*W1756),IF(R1756="Refreshment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56" t="str">
        <f t="shared" si="864"/>
        <v/>
      </c>
      <c r="P1756" s="53"/>
      <c r="Q1756" s="14" t="str">
        <f t="shared" si="865"/>
        <v/>
      </c>
      <c r="R1756" s="57" t="str">
        <f t="shared" si="866"/>
        <v/>
      </c>
      <c r="S1756" s="58" t="str">
        <f>IF(B1756="","",IF(R1756="Refreshment Beverage",VLOOKUP(VALUE(Q1756),Rates!G$15:L$19,2,0),VLOOKUP(VALUE(Q1756),Rates!G$4:L$12,2,0)))</f>
        <v/>
      </c>
      <c r="T1756" s="58" t="str">
        <f t="shared" si="867"/>
        <v/>
      </c>
      <c r="U1756" s="58" t="str">
        <f t="shared" si="868"/>
        <v/>
      </c>
      <c r="V1756" s="58" t="str">
        <f t="shared" si="869"/>
        <v/>
      </c>
      <c r="W1756" s="58" t="str">
        <f t="shared" si="870"/>
        <v/>
      </c>
      <c r="X1756" s="59" t="str">
        <f t="shared" si="871"/>
        <v/>
      </c>
      <c r="Y1756" s="60" t="str">
        <f>IF(B:B="","",IF(R1756="Refreshment Beverage",VLOOKUP(Q1756,Rates!G$15:L$19,6,0)*W1756,VLOOKUP(Q1756,Rates!G$4:L$12,6,0)*W1756))</f>
        <v/>
      </c>
      <c r="Z1756" s="60" t="str">
        <f t="shared" si="872"/>
        <v/>
      </c>
      <c r="AA1756" s="60" t="str">
        <f t="shared" si="890"/>
        <v/>
      </c>
      <c r="AB1756" s="61" t="str" cm="1">
        <f t="array" ref="AB1756">IF(_xlfn.SINGLE(B:B)="","",IF(R1756="Refreshment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61" t="str" cm="1">
        <f t="array" ref="AC1756">IF(_xlfn.SINGLE(B:B)="","",IF(R1756="Refreshment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68">
        <f>IFERROR(IF(R1756="Beer","",IF(OR(Q1756=1,Q1756=2,Q1756=3,Q1756=4),VLOOKUP(Q1756,Rates!$A$31:$B$34,2,0)*W1756,IF(V1756=1,VLOOKUP(U1756,'REB BEV MIN MKUP'!B:E,4,0),IF(V1756&gt;1,VLOOKUP(VALUE(W1756),'REB BEV MIN MKUP'!O:Q,3,0),0)))),0)</f>
        <v>0</v>
      </c>
      <c r="AE1756" s="62" t="str">
        <f t="shared" si="873"/>
        <v/>
      </c>
      <c r="AF1756" s="63" t="str">
        <f t="shared" si="874"/>
        <v/>
      </c>
      <c r="AG1756" s="64" t="str">
        <f t="shared" si="875"/>
        <v/>
      </c>
      <c r="AH1756" s="65" t="str">
        <f t="shared" si="876"/>
        <v/>
      </c>
      <c r="AI1756" s="66" t="str">
        <f>IF(AE:AE="","",IF(R1756="Refreshment Beverage",AK1756*(Rates!J$19/100),ROUND(SUM(AH1756*(Rates!$J$8/100)),4)))</f>
        <v/>
      </c>
      <c r="AJ1756" s="67" t="str">
        <f t="shared" si="877"/>
        <v/>
      </c>
      <c r="AK1756" s="22" t="str">
        <f t="shared" si="878"/>
        <v/>
      </c>
      <c r="AL1756" s="62" t="str">
        <f t="shared" si="879"/>
        <v/>
      </c>
      <c r="AM1756" s="63" t="str">
        <f>IF(AS1756="","",IF(R1756="Refreshment Beverage",ROUND(AS1756*Rates!K$19,4),ROUND(AO1756*(VLOOKUP(VALUE(Q1756),Rates!G$4:L$12,3,0)),4)))</f>
        <v/>
      </c>
      <c r="AN1756" s="68" t="str">
        <f>IF(AS1756="","",IF(R1756="Refreshment Beverage",AS1756*(Rates!J$19/100),MAX(AM1756,AB1756)))</f>
        <v/>
      </c>
      <c r="AO1756" s="69" t="str">
        <f t="shared" si="880"/>
        <v/>
      </c>
      <c r="AP1756" s="69" t="str">
        <f t="shared" si="881"/>
        <v/>
      </c>
      <c r="AQ1756" s="70" t="str">
        <f>IF(AS1756="","",IF(R1756="Refreshment Beverage",ROUND(SUM(VLOOKUP(Q:Q,Rates!G$15:L$19,3,0)*(AS1756-Y1756-Z1756-AA1756)),4),ROUND(SUM(Rates!$K$8*AS1756),4)))</f>
        <v/>
      </c>
      <c r="AR1756" s="66" t="str">
        <f t="shared" si="882"/>
        <v/>
      </c>
      <c r="AS1756" s="22" t="str">
        <f t="shared" si="883"/>
        <v/>
      </c>
      <c r="AT1756" s="62" t="str">
        <f t="shared" si="884"/>
        <v/>
      </c>
      <c r="AU1756" s="63" t="str">
        <f>IF(AX1756="","",IF(R1756="Refreshment Beverage",ROUND((BA1756-Y1756-Z1756-AA1756)*VLOOKUP(VALUE(Q1756),Rates!G$15:L$19,3,0),4),ROUND(AW1756*(VLOOKUP(VALUE(Q1756),Rates!G:L,3,0)),4)))</f>
        <v/>
      </c>
      <c r="AV1756" s="68" t="str">
        <f t="shared" si="885"/>
        <v/>
      </c>
      <c r="AW1756" s="69" t="str">
        <f t="shared" si="886"/>
        <v/>
      </c>
      <c r="AX1756" s="65" t="str">
        <f t="shared" si="887"/>
        <v/>
      </c>
      <c r="AY1756" s="70" t="str">
        <f>IF(AX1756="","",IF(R1756="Refreshment Beverage",ROUND(SUM(AX1756*Rates!K$19),4),ROUND(SUM(AX1756*(Rates!J$8/100)),4)))</f>
        <v/>
      </c>
      <c r="AZ1756" s="67" t="str">
        <f t="shared" si="888"/>
        <v/>
      </c>
      <c r="BA1756" s="22" t="str">
        <f t="shared" si="889"/>
        <v/>
      </c>
      <c r="BD1756" s="171"/>
      <c r="BE1756" s="171"/>
      <c r="BF1756" s="171"/>
      <c r="BG1756" s="171"/>
    </row>
    <row r="1757" spans="11:59" ht="12.75" customHeight="1" x14ac:dyDescent="0.3">
      <c r="K1757" s="42" t="str">
        <f t="shared" si="861"/>
        <v/>
      </c>
      <c r="L1757" s="55" t="str">
        <f t="shared" si="862"/>
        <v/>
      </c>
      <c r="M1757" s="43" t="str">
        <f t="shared" si="863"/>
        <v/>
      </c>
      <c r="N1757" s="56" t="str" cm="1">
        <f t="array" ref="N1757">IFERROR(IF(_xlfn.SINGLE(B:B)="","",IF(R1757="Beer",SUM(LOOKUP(2,1/(Rates!$B$3:$B$5&lt;=W1757)/(Rates!$C$3:$C$5&gt;=W1757),Rates!$D$3:$D$5)*(X1757/100)*W1757),IF(R1757="Refreshment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56" t="str">
        <f t="shared" si="864"/>
        <v/>
      </c>
      <c r="P1757" s="53"/>
      <c r="Q1757" s="14" t="str">
        <f t="shared" si="865"/>
        <v/>
      </c>
      <c r="R1757" s="57" t="str">
        <f t="shared" si="866"/>
        <v/>
      </c>
      <c r="S1757" s="58" t="str">
        <f>IF(B1757="","",IF(R1757="Refreshment Beverage",VLOOKUP(VALUE(Q1757),Rates!G$15:L$19,2,0),VLOOKUP(VALUE(Q1757),Rates!G$4:L$12,2,0)))</f>
        <v/>
      </c>
      <c r="T1757" s="58" t="str">
        <f t="shared" si="867"/>
        <v/>
      </c>
      <c r="U1757" s="58" t="str">
        <f t="shared" si="868"/>
        <v/>
      </c>
      <c r="V1757" s="58" t="str">
        <f t="shared" si="869"/>
        <v/>
      </c>
      <c r="W1757" s="58" t="str">
        <f t="shared" si="870"/>
        <v/>
      </c>
      <c r="X1757" s="59" t="str">
        <f t="shared" si="871"/>
        <v/>
      </c>
      <c r="Y1757" s="60" t="str">
        <f>IF(B:B="","",IF(R1757="Refreshment Beverage",VLOOKUP(Q1757,Rates!G$15:L$19,6,0)*W1757,VLOOKUP(Q1757,Rates!G$4:L$12,6,0)*W1757))</f>
        <v/>
      </c>
      <c r="Z1757" s="60" t="str">
        <f t="shared" si="872"/>
        <v/>
      </c>
      <c r="AA1757" s="60" t="str">
        <f t="shared" si="890"/>
        <v/>
      </c>
      <c r="AB1757" s="61" t="str" cm="1">
        <f t="array" ref="AB1757">IF(_xlfn.SINGLE(B:B)="","",IF(R1757="Refreshment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61" t="str" cm="1">
        <f t="array" ref="AC1757">IF(_xlfn.SINGLE(B:B)="","",IF(R1757="Refreshment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68">
        <f>IFERROR(IF(R1757="Beer","",IF(OR(Q1757=1,Q1757=2,Q1757=3,Q1757=4),VLOOKUP(Q1757,Rates!$A$31:$B$34,2,0)*W1757,IF(V1757=1,VLOOKUP(U1757,'REB BEV MIN MKUP'!B:E,4,0),IF(V1757&gt;1,VLOOKUP(VALUE(W1757),'REB BEV MIN MKUP'!O:Q,3,0),0)))),0)</f>
        <v>0</v>
      </c>
      <c r="AE1757" s="62" t="str">
        <f t="shared" si="873"/>
        <v/>
      </c>
      <c r="AF1757" s="63" t="str">
        <f t="shared" si="874"/>
        <v/>
      </c>
      <c r="AG1757" s="64" t="str">
        <f t="shared" si="875"/>
        <v/>
      </c>
      <c r="AH1757" s="65" t="str">
        <f t="shared" si="876"/>
        <v/>
      </c>
      <c r="AI1757" s="66" t="str">
        <f>IF(AE:AE="","",IF(R1757="Refreshment Beverage",AK1757*(Rates!J$19/100),ROUND(SUM(AH1757*(Rates!$J$8/100)),4)))</f>
        <v/>
      </c>
      <c r="AJ1757" s="67" t="str">
        <f t="shared" si="877"/>
        <v/>
      </c>
      <c r="AK1757" s="22" t="str">
        <f t="shared" si="878"/>
        <v/>
      </c>
      <c r="AL1757" s="62" t="str">
        <f t="shared" si="879"/>
        <v/>
      </c>
      <c r="AM1757" s="63" t="str">
        <f>IF(AS1757="","",IF(R1757="Refreshment Beverage",ROUND(AS1757*Rates!K$19,4),ROUND(AO1757*(VLOOKUP(VALUE(Q1757),Rates!G$4:L$12,3,0)),4)))</f>
        <v/>
      </c>
      <c r="AN1757" s="68" t="str">
        <f>IF(AS1757="","",IF(R1757="Refreshment Beverage",AS1757*(Rates!J$19/100),MAX(AM1757,AB1757)))</f>
        <v/>
      </c>
      <c r="AO1757" s="69" t="str">
        <f t="shared" si="880"/>
        <v/>
      </c>
      <c r="AP1757" s="69" t="str">
        <f t="shared" si="881"/>
        <v/>
      </c>
      <c r="AQ1757" s="70" t="str">
        <f>IF(AS1757="","",IF(R1757="Refreshment Beverage",ROUND(SUM(VLOOKUP(Q:Q,Rates!G$15:L$19,3,0)*(AS1757-Y1757-Z1757-AA1757)),4),ROUND(SUM(Rates!$K$8*AS1757),4)))</f>
        <v/>
      </c>
      <c r="AR1757" s="66" t="str">
        <f t="shared" si="882"/>
        <v/>
      </c>
      <c r="AS1757" s="22" t="str">
        <f t="shared" si="883"/>
        <v/>
      </c>
      <c r="AT1757" s="62" t="str">
        <f t="shared" si="884"/>
        <v/>
      </c>
      <c r="AU1757" s="63" t="str">
        <f>IF(AX1757="","",IF(R1757="Refreshment Beverage",ROUND((BA1757-Y1757-Z1757-AA1757)*VLOOKUP(VALUE(Q1757),Rates!G$15:L$19,3,0),4),ROUND(AW1757*(VLOOKUP(VALUE(Q1757),Rates!G:L,3,0)),4)))</f>
        <v/>
      </c>
      <c r="AV1757" s="68" t="str">
        <f t="shared" si="885"/>
        <v/>
      </c>
      <c r="AW1757" s="69" t="str">
        <f t="shared" si="886"/>
        <v/>
      </c>
      <c r="AX1757" s="65" t="str">
        <f t="shared" si="887"/>
        <v/>
      </c>
      <c r="AY1757" s="70" t="str">
        <f>IF(AX1757="","",IF(R1757="Refreshment Beverage",ROUND(SUM(AX1757*Rates!K$19),4),ROUND(SUM(AX1757*(Rates!J$8/100)),4)))</f>
        <v/>
      </c>
      <c r="AZ1757" s="67" t="str">
        <f t="shared" si="888"/>
        <v/>
      </c>
      <c r="BA1757" s="22" t="str">
        <f t="shared" si="889"/>
        <v/>
      </c>
      <c r="BD1757" s="171"/>
      <c r="BE1757" s="171"/>
      <c r="BF1757" s="171"/>
      <c r="BG1757" s="171"/>
    </row>
    <row r="1758" spans="11:59" ht="12.75" customHeight="1" x14ac:dyDescent="0.3">
      <c r="K1758" s="42" t="str">
        <f t="shared" si="861"/>
        <v/>
      </c>
      <c r="L1758" s="55" t="str">
        <f t="shared" si="862"/>
        <v/>
      </c>
      <c r="M1758" s="43" t="str">
        <f t="shared" si="863"/>
        <v/>
      </c>
      <c r="N1758" s="56" t="str" cm="1">
        <f t="array" ref="N1758">IFERROR(IF(_xlfn.SINGLE(B:B)="","",IF(R1758="Beer",SUM(LOOKUP(2,1/(Rates!$B$3:$B$5&lt;=W1758)/(Rates!$C$3:$C$5&gt;=W1758),Rates!$D$3:$D$5)*(X1758/100)*W1758),IF(R1758="Refreshment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56" t="str">
        <f t="shared" si="864"/>
        <v/>
      </c>
      <c r="P1758" s="53"/>
      <c r="Q1758" s="14" t="str">
        <f t="shared" si="865"/>
        <v/>
      </c>
      <c r="R1758" s="57" t="str">
        <f t="shared" si="866"/>
        <v/>
      </c>
      <c r="S1758" s="58" t="str">
        <f>IF(B1758="","",IF(R1758="Refreshment Beverage",VLOOKUP(VALUE(Q1758),Rates!G$15:L$19,2,0),VLOOKUP(VALUE(Q1758),Rates!G$4:L$12,2,0)))</f>
        <v/>
      </c>
      <c r="T1758" s="58" t="str">
        <f t="shared" si="867"/>
        <v/>
      </c>
      <c r="U1758" s="58" t="str">
        <f t="shared" si="868"/>
        <v/>
      </c>
      <c r="V1758" s="58" t="str">
        <f t="shared" si="869"/>
        <v/>
      </c>
      <c r="W1758" s="58" t="str">
        <f t="shared" si="870"/>
        <v/>
      </c>
      <c r="X1758" s="59" t="str">
        <f t="shared" si="871"/>
        <v/>
      </c>
      <c r="Y1758" s="60" t="str">
        <f>IF(B:B="","",IF(R1758="Refreshment Beverage",VLOOKUP(Q1758,Rates!G$15:L$19,6,0)*W1758,VLOOKUP(Q1758,Rates!G$4:L$12,6,0)*W1758))</f>
        <v/>
      </c>
      <c r="Z1758" s="60" t="str">
        <f t="shared" si="872"/>
        <v/>
      </c>
      <c r="AA1758" s="60" t="str">
        <f t="shared" si="890"/>
        <v/>
      </c>
      <c r="AB1758" s="61" t="str" cm="1">
        <f t="array" ref="AB1758">IF(_xlfn.SINGLE(B:B)="","",IF(R1758="Refreshment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61" t="str" cm="1">
        <f t="array" ref="AC1758">IF(_xlfn.SINGLE(B:B)="","",IF(R1758="Refreshment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68">
        <f>IFERROR(IF(R1758="Beer","",IF(OR(Q1758=1,Q1758=2,Q1758=3,Q1758=4),VLOOKUP(Q1758,Rates!$A$31:$B$34,2,0)*W1758,IF(V1758=1,VLOOKUP(U1758,'REB BEV MIN MKUP'!B:E,4,0),IF(V1758&gt;1,VLOOKUP(VALUE(W1758),'REB BEV MIN MKUP'!O:Q,3,0),0)))),0)</f>
        <v>0</v>
      </c>
      <c r="AE1758" s="62" t="str">
        <f t="shared" si="873"/>
        <v/>
      </c>
      <c r="AF1758" s="63" t="str">
        <f t="shared" si="874"/>
        <v/>
      </c>
      <c r="AG1758" s="64" t="str">
        <f t="shared" si="875"/>
        <v/>
      </c>
      <c r="AH1758" s="65" t="str">
        <f t="shared" si="876"/>
        <v/>
      </c>
      <c r="AI1758" s="66" t="str">
        <f>IF(AE:AE="","",IF(R1758="Refreshment Beverage",AK1758*(Rates!J$19/100),ROUND(SUM(AH1758*(Rates!$J$8/100)),4)))</f>
        <v/>
      </c>
      <c r="AJ1758" s="67" t="str">
        <f t="shared" si="877"/>
        <v/>
      </c>
      <c r="AK1758" s="22" t="str">
        <f t="shared" si="878"/>
        <v/>
      </c>
      <c r="AL1758" s="62" t="str">
        <f t="shared" si="879"/>
        <v/>
      </c>
      <c r="AM1758" s="63" t="str">
        <f>IF(AS1758="","",IF(R1758="Refreshment Beverage",ROUND(AS1758*Rates!K$19,4),ROUND(AO1758*(VLOOKUP(VALUE(Q1758),Rates!G$4:L$12,3,0)),4)))</f>
        <v/>
      </c>
      <c r="AN1758" s="68" t="str">
        <f>IF(AS1758="","",IF(R1758="Refreshment Beverage",AS1758*(Rates!J$19/100),MAX(AM1758,AB1758)))</f>
        <v/>
      </c>
      <c r="AO1758" s="69" t="str">
        <f t="shared" si="880"/>
        <v/>
      </c>
      <c r="AP1758" s="69" t="str">
        <f t="shared" si="881"/>
        <v/>
      </c>
      <c r="AQ1758" s="70" t="str">
        <f>IF(AS1758="","",IF(R1758="Refreshment Beverage",ROUND(SUM(VLOOKUP(Q:Q,Rates!G$15:L$19,3,0)*(AS1758-Y1758-Z1758-AA1758)),4),ROUND(SUM(Rates!$K$8*AS1758),4)))</f>
        <v/>
      </c>
      <c r="AR1758" s="66" t="str">
        <f t="shared" si="882"/>
        <v/>
      </c>
      <c r="AS1758" s="22" t="str">
        <f t="shared" si="883"/>
        <v/>
      </c>
      <c r="AT1758" s="62" t="str">
        <f t="shared" si="884"/>
        <v/>
      </c>
      <c r="AU1758" s="63" t="str">
        <f>IF(AX1758="","",IF(R1758="Refreshment Beverage",ROUND((BA1758-Y1758-Z1758-AA1758)*VLOOKUP(VALUE(Q1758),Rates!G$15:L$19,3,0),4),ROUND(AW1758*(VLOOKUP(VALUE(Q1758),Rates!G:L,3,0)),4)))</f>
        <v/>
      </c>
      <c r="AV1758" s="68" t="str">
        <f t="shared" si="885"/>
        <v/>
      </c>
      <c r="AW1758" s="69" t="str">
        <f t="shared" si="886"/>
        <v/>
      </c>
      <c r="AX1758" s="65" t="str">
        <f t="shared" si="887"/>
        <v/>
      </c>
      <c r="AY1758" s="70" t="str">
        <f>IF(AX1758="","",IF(R1758="Refreshment Beverage",ROUND(SUM(AX1758*Rates!K$19),4),ROUND(SUM(AX1758*(Rates!J$8/100)),4)))</f>
        <v/>
      </c>
      <c r="AZ1758" s="67" t="str">
        <f t="shared" si="888"/>
        <v/>
      </c>
      <c r="BA1758" s="22" t="str">
        <f t="shared" si="889"/>
        <v/>
      </c>
      <c r="BD1758" s="171"/>
      <c r="BE1758" s="171"/>
      <c r="BF1758" s="171"/>
      <c r="BG1758" s="171"/>
    </row>
    <row r="1759" spans="11:59" ht="12.75" customHeight="1" x14ac:dyDescent="0.3">
      <c r="K1759" s="42" t="str">
        <f t="shared" si="861"/>
        <v/>
      </c>
      <c r="L1759" s="55" t="str">
        <f t="shared" si="862"/>
        <v/>
      </c>
      <c r="M1759" s="43" t="str">
        <f t="shared" si="863"/>
        <v/>
      </c>
      <c r="N1759" s="56" t="str" cm="1">
        <f t="array" ref="N1759">IFERROR(IF(_xlfn.SINGLE(B:B)="","",IF(R1759="Beer",SUM(LOOKUP(2,1/(Rates!$B$3:$B$5&lt;=W1759)/(Rates!$C$3:$C$5&gt;=W1759),Rates!$D$3:$D$5)*(X1759/100)*W1759),IF(R1759="Refreshment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56" t="str">
        <f t="shared" si="864"/>
        <v/>
      </c>
      <c r="P1759" s="53"/>
      <c r="Q1759" s="14" t="str">
        <f t="shared" si="865"/>
        <v/>
      </c>
      <c r="R1759" s="57" t="str">
        <f t="shared" si="866"/>
        <v/>
      </c>
      <c r="S1759" s="58" t="str">
        <f>IF(B1759="","",IF(R1759="Refreshment Beverage",VLOOKUP(VALUE(Q1759),Rates!G$15:L$19,2,0),VLOOKUP(VALUE(Q1759),Rates!G$4:L$12,2,0)))</f>
        <v/>
      </c>
      <c r="T1759" s="58" t="str">
        <f t="shared" si="867"/>
        <v/>
      </c>
      <c r="U1759" s="58" t="str">
        <f t="shared" si="868"/>
        <v/>
      </c>
      <c r="V1759" s="58" t="str">
        <f t="shared" si="869"/>
        <v/>
      </c>
      <c r="W1759" s="58" t="str">
        <f t="shared" si="870"/>
        <v/>
      </c>
      <c r="X1759" s="59" t="str">
        <f t="shared" si="871"/>
        <v/>
      </c>
      <c r="Y1759" s="60" t="str">
        <f>IF(B:B="","",IF(R1759="Refreshment Beverage",VLOOKUP(Q1759,Rates!G$15:L$19,6,0)*W1759,VLOOKUP(Q1759,Rates!G$4:L$12,6,0)*W1759))</f>
        <v/>
      </c>
      <c r="Z1759" s="60" t="str">
        <f t="shared" si="872"/>
        <v/>
      </c>
      <c r="AA1759" s="60" t="str">
        <f t="shared" si="890"/>
        <v/>
      </c>
      <c r="AB1759" s="61" t="str" cm="1">
        <f t="array" ref="AB1759">IF(_xlfn.SINGLE(B:B)="","",IF(R1759="Refreshment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61" t="str" cm="1">
        <f t="array" ref="AC1759">IF(_xlfn.SINGLE(B:B)="","",IF(R1759="Refreshment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68">
        <f>IFERROR(IF(R1759="Beer","",IF(OR(Q1759=1,Q1759=2,Q1759=3,Q1759=4),VLOOKUP(Q1759,Rates!$A$31:$B$34,2,0)*W1759,IF(V1759=1,VLOOKUP(U1759,'REB BEV MIN MKUP'!B:E,4,0),IF(V1759&gt;1,VLOOKUP(VALUE(W1759),'REB BEV MIN MKUP'!O:Q,3,0),0)))),0)</f>
        <v>0</v>
      </c>
      <c r="AE1759" s="62" t="str">
        <f t="shared" si="873"/>
        <v/>
      </c>
      <c r="AF1759" s="63" t="str">
        <f t="shared" si="874"/>
        <v/>
      </c>
      <c r="AG1759" s="64" t="str">
        <f t="shared" si="875"/>
        <v/>
      </c>
      <c r="AH1759" s="65" t="str">
        <f t="shared" si="876"/>
        <v/>
      </c>
      <c r="AI1759" s="66" t="str">
        <f>IF(AE:AE="","",IF(R1759="Refreshment Beverage",AK1759*(Rates!J$19/100),ROUND(SUM(AH1759*(Rates!$J$8/100)),4)))</f>
        <v/>
      </c>
      <c r="AJ1759" s="67" t="str">
        <f t="shared" si="877"/>
        <v/>
      </c>
      <c r="AK1759" s="22" t="str">
        <f t="shared" si="878"/>
        <v/>
      </c>
      <c r="AL1759" s="62" t="str">
        <f t="shared" si="879"/>
        <v/>
      </c>
      <c r="AM1759" s="63" t="str">
        <f>IF(AS1759="","",IF(R1759="Refreshment Beverage",ROUND(AS1759*Rates!K$19,4),ROUND(AO1759*(VLOOKUP(VALUE(Q1759),Rates!G$4:L$12,3,0)),4)))</f>
        <v/>
      </c>
      <c r="AN1759" s="68" t="str">
        <f>IF(AS1759="","",IF(R1759="Refreshment Beverage",AS1759*(Rates!J$19/100),MAX(AM1759,AB1759)))</f>
        <v/>
      </c>
      <c r="AO1759" s="69" t="str">
        <f t="shared" si="880"/>
        <v/>
      </c>
      <c r="AP1759" s="69" t="str">
        <f t="shared" si="881"/>
        <v/>
      </c>
      <c r="AQ1759" s="70" t="str">
        <f>IF(AS1759="","",IF(R1759="Refreshment Beverage",ROUND(SUM(VLOOKUP(Q:Q,Rates!G$15:L$19,3,0)*(AS1759-Y1759-Z1759-AA1759)),4),ROUND(SUM(Rates!$K$8*AS1759),4)))</f>
        <v/>
      </c>
      <c r="AR1759" s="66" t="str">
        <f t="shared" si="882"/>
        <v/>
      </c>
      <c r="AS1759" s="22" t="str">
        <f t="shared" si="883"/>
        <v/>
      </c>
      <c r="AT1759" s="62" t="str">
        <f t="shared" si="884"/>
        <v/>
      </c>
      <c r="AU1759" s="63" t="str">
        <f>IF(AX1759="","",IF(R1759="Refreshment Beverage",ROUND((BA1759-Y1759-Z1759-AA1759)*VLOOKUP(VALUE(Q1759),Rates!G$15:L$19,3,0),4),ROUND(AW1759*(VLOOKUP(VALUE(Q1759),Rates!G:L,3,0)),4)))</f>
        <v/>
      </c>
      <c r="AV1759" s="68" t="str">
        <f t="shared" si="885"/>
        <v/>
      </c>
      <c r="AW1759" s="69" t="str">
        <f t="shared" si="886"/>
        <v/>
      </c>
      <c r="AX1759" s="65" t="str">
        <f t="shared" si="887"/>
        <v/>
      </c>
      <c r="AY1759" s="70" t="str">
        <f>IF(AX1759="","",IF(R1759="Refreshment Beverage",ROUND(SUM(AX1759*Rates!K$19),4),ROUND(SUM(AX1759*(Rates!J$8/100)),4)))</f>
        <v/>
      </c>
      <c r="AZ1759" s="67" t="str">
        <f t="shared" si="888"/>
        <v/>
      </c>
      <c r="BA1759" s="22" t="str">
        <f t="shared" si="889"/>
        <v/>
      </c>
      <c r="BD1759" s="171"/>
      <c r="BE1759" s="171"/>
      <c r="BF1759" s="171"/>
      <c r="BG1759" s="171"/>
    </row>
    <row r="1760" spans="11:59" ht="12.75" customHeight="1" x14ac:dyDescent="0.3">
      <c r="K1760" s="42" t="str">
        <f t="shared" si="861"/>
        <v/>
      </c>
      <c r="L1760" s="55" t="str">
        <f t="shared" si="862"/>
        <v/>
      </c>
      <c r="M1760" s="43" t="str">
        <f t="shared" si="863"/>
        <v/>
      </c>
      <c r="N1760" s="56" t="str" cm="1">
        <f t="array" ref="N1760">IFERROR(IF(_xlfn.SINGLE(B:B)="","",IF(R1760="Beer",SUM(LOOKUP(2,1/(Rates!$B$3:$B$5&lt;=W1760)/(Rates!$C$3:$C$5&gt;=W1760),Rates!$D$3:$D$5)*(X1760/100)*W1760),IF(R1760="Refreshment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56" t="str">
        <f t="shared" si="864"/>
        <v/>
      </c>
      <c r="P1760" s="53"/>
      <c r="Q1760" s="14" t="str">
        <f t="shared" si="865"/>
        <v/>
      </c>
      <c r="R1760" s="57" t="str">
        <f t="shared" si="866"/>
        <v/>
      </c>
      <c r="S1760" s="58" t="str">
        <f>IF(B1760="","",IF(R1760="Refreshment Beverage",VLOOKUP(VALUE(Q1760),Rates!G$15:L$19,2,0),VLOOKUP(VALUE(Q1760),Rates!G$4:L$12,2,0)))</f>
        <v/>
      </c>
      <c r="T1760" s="58" t="str">
        <f t="shared" si="867"/>
        <v/>
      </c>
      <c r="U1760" s="58" t="str">
        <f t="shared" si="868"/>
        <v/>
      </c>
      <c r="V1760" s="58" t="str">
        <f t="shared" si="869"/>
        <v/>
      </c>
      <c r="W1760" s="58" t="str">
        <f t="shared" si="870"/>
        <v/>
      </c>
      <c r="X1760" s="59" t="str">
        <f t="shared" si="871"/>
        <v/>
      </c>
      <c r="Y1760" s="60" t="str">
        <f>IF(B:B="","",IF(R1760="Refreshment Beverage",VLOOKUP(Q1760,Rates!G$15:L$19,6,0)*W1760,VLOOKUP(Q1760,Rates!G$4:L$12,6,0)*W1760))</f>
        <v/>
      </c>
      <c r="Z1760" s="60" t="str">
        <f t="shared" si="872"/>
        <v/>
      </c>
      <c r="AA1760" s="60" t="str">
        <f t="shared" si="890"/>
        <v/>
      </c>
      <c r="AB1760" s="61" t="str" cm="1">
        <f t="array" ref="AB1760">IF(_xlfn.SINGLE(B:B)="","",IF(R1760="Refreshment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61" t="str" cm="1">
        <f t="array" ref="AC1760">IF(_xlfn.SINGLE(B:B)="","",IF(R1760="Refreshment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68">
        <f>IFERROR(IF(R1760="Beer","",IF(OR(Q1760=1,Q1760=2,Q1760=3,Q1760=4),VLOOKUP(Q1760,Rates!$A$31:$B$34,2,0)*W1760,IF(V1760=1,VLOOKUP(U1760,'REB BEV MIN MKUP'!B:E,4,0),IF(V1760&gt;1,VLOOKUP(VALUE(W1760),'REB BEV MIN MKUP'!O:Q,3,0),0)))),0)</f>
        <v>0</v>
      </c>
      <c r="AE1760" s="62" t="str">
        <f t="shared" si="873"/>
        <v/>
      </c>
      <c r="AF1760" s="63" t="str">
        <f t="shared" si="874"/>
        <v/>
      </c>
      <c r="AG1760" s="64" t="str">
        <f t="shared" si="875"/>
        <v/>
      </c>
      <c r="AH1760" s="65" t="str">
        <f t="shared" si="876"/>
        <v/>
      </c>
      <c r="AI1760" s="66" t="str">
        <f>IF(AE:AE="","",IF(R1760="Refreshment Beverage",AK1760*(Rates!J$19/100),ROUND(SUM(AH1760*(Rates!$J$8/100)),4)))</f>
        <v/>
      </c>
      <c r="AJ1760" s="67" t="str">
        <f t="shared" si="877"/>
        <v/>
      </c>
      <c r="AK1760" s="22" t="str">
        <f t="shared" si="878"/>
        <v/>
      </c>
      <c r="AL1760" s="62" t="str">
        <f t="shared" si="879"/>
        <v/>
      </c>
      <c r="AM1760" s="63" t="str">
        <f>IF(AS1760="","",IF(R1760="Refreshment Beverage",ROUND(AS1760*Rates!K$19,4),ROUND(AO1760*(VLOOKUP(VALUE(Q1760),Rates!G$4:L$12,3,0)),4)))</f>
        <v/>
      </c>
      <c r="AN1760" s="68" t="str">
        <f>IF(AS1760="","",IF(R1760="Refreshment Beverage",AS1760*(Rates!J$19/100),MAX(AM1760,AB1760)))</f>
        <v/>
      </c>
      <c r="AO1760" s="69" t="str">
        <f t="shared" si="880"/>
        <v/>
      </c>
      <c r="AP1760" s="69" t="str">
        <f t="shared" si="881"/>
        <v/>
      </c>
      <c r="AQ1760" s="70" t="str">
        <f>IF(AS1760="","",IF(R1760="Refreshment Beverage",ROUND(SUM(VLOOKUP(Q:Q,Rates!G$15:L$19,3,0)*(AS1760-Y1760-Z1760-AA1760)),4),ROUND(SUM(Rates!$K$8*AS1760),4)))</f>
        <v/>
      </c>
      <c r="AR1760" s="66" t="str">
        <f t="shared" si="882"/>
        <v/>
      </c>
      <c r="AS1760" s="22" t="str">
        <f t="shared" si="883"/>
        <v/>
      </c>
      <c r="AT1760" s="62" t="str">
        <f t="shared" si="884"/>
        <v/>
      </c>
      <c r="AU1760" s="63" t="str">
        <f>IF(AX1760="","",IF(R1760="Refreshment Beverage",ROUND((BA1760-Y1760-Z1760-AA1760)*VLOOKUP(VALUE(Q1760),Rates!G$15:L$19,3,0),4),ROUND(AW1760*(VLOOKUP(VALUE(Q1760),Rates!G:L,3,0)),4)))</f>
        <v/>
      </c>
      <c r="AV1760" s="68" t="str">
        <f t="shared" si="885"/>
        <v/>
      </c>
      <c r="AW1760" s="69" t="str">
        <f t="shared" si="886"/>
        <v/>
      </c>
      <c r="AX1760" s="65" t="str">
        <f t="shared" si="887"/>
        <v/>
      </c>
      <c r="AY1760" s="70" t="str">
        <f>IF(AX1760="","",IF(R1760="Refreshment Beverage",ROUND(SUM(AX1760*Rates!K$19),4),ROUND(SUM(AX1760*(Rates!J$8/100)),4)))</f>
        <v/>
      </c>
      <c r="AZ1760" s="67" t="str">
        <f t="shared" si="888"/>
        <v/>
      </c>
      <c r="BA1760" s="22" t="str">
        <f t="shared" si="889"/>
        <v/>
      </c>
      <c r="BD1760" s="171"/>
      <c r="BE1760" s="171"/>
      <c r="BF1760" s="171"/>
      <c r="BG1760" s="171"/>
    </row>
    <row r="1761" spans="11:59" ht="12.75" customHeight="1" x14ac:dyDescent="0.3">
      <c r="K1761" s="42" t="str">
        <f t="shared" si="861"/>
        <v/>
      </c>
      <c r="L1761" s="55" t="str">
        <f t="shared" si="862"/>
        <v/>
      </c>
      <c r="M1761" s="43" t="str">
        <f t="shared" si="863"/>
        <v/>
      </c>
      <c r="N1761" s="56" t="str" cm="1">
        <f t="array" ref="N1761">IFERROR(IF(_xlfn.SINGLE(B:B)="","",IF(R1761="Beer",SUM(LOOKUP(2,1/(Rates!$B$3:$B$5&lt;=W1761)/(Rates!$C$3:$C$5&gt;=W1761),Rates!$D$3:$D$5)*(X1761/100)*W1761),IF(R1761="Refreshment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56" t="str">
        <f t="shared" si="864"/>
        <v/>
      </c>
      <c r="P1761" s="53"/>
      <c r="Q1761" s="14" t="str">
        <f t="shared" si="865"/>
        <v/>
      </c>
      <c r="R1761" s="57" t="str">
        <f t="shared" si="866"/>
        <v/>
      </c>
      <c r="S1761" s="58" t="str">
        <f>IF(B1761="","",IF(R1761="Refreshment Beverage",VLOOKUP(VALUE(Q1761),Rates!G$15:L$19,2,0),VLOOKUP(VALUE(Q1761),Rates!G$4:L$12,2,0)))</f>
        <v/>
      </c>
      <c r="T1761" s="58" t="str">
        <f t="shared" si="867"/>
        <v/>
      </c>
      <c r="U1761" s="58" t="str">
        <f t="shared" si="868"/>
        <v/>
      </c>
      <c r="V1761" s="58" t="str">
        <f t="shared" si="869"/>
        <v/>
      </c>
      <c r="W1761" s="58" t="str">
        <f t="shared" si="870"/>
        <v/>
      </c>
      <c r="X1761" s="59" t="str">
        <f t="shared" si="871"/>
        <v/>
      </c>
      <c r="Y1761" s="60" t="str">
        <f>IF(B:B="","",IF(R1761="Refreshment Beverage",VLOOKUP(Q1761,Rates!G$15:L$19,6,0)*W1761,VLOOKUP(Q1761,Rates!G$4:L$12,6,0)*W1761))</f>
        <v/>
      </c>
      <c r="Z1761" s="60" t="str">
        <f t="shared" si="872"/>
        <v/>
      </c>
      <c r="AA1761" s="60" t="str">
        <f t="shared" si="890"/>
        <v/>
      </c>
      <c r="AB1761" s="61" t="str" cm="1">
        <f t="array" ref="AB1761">IF(_xlfn.SINGLE(B:B)="","",IF(R1761="Refreshment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61" t="str" cm="1">
        <f t="array" ref="AC1761">IF(_xlfn.SINGLE(B:B)="","",IF(R1761="Refreshment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68">
        <f>IFERROR(IF(R1761="Beer","",IF(OR(Q1761=1,Q1761=2,Q1761=3,Q1761=4),VLOOKUP(Q1761,Rates!$A$31:$B$34,2,0)*W1761,IF(V1761=1,VLOOKUP(U1761,'REB BEV MIN MKUP'!B:E,4,0),IF(V1761&gt;1,VLOOKUP(VALUE(W1761),'REB BEV MIN MKUP'!O:Q,3,0),0)))),0)</f>
        <v>0</v>
      </c>
      <c r="AE1761" s="62" t="str">
        <f t="shared" si="873"/>
        <v/>
      </c>
      <c r="AF1761" s="63" t="str">
        <f t="shared" si="874"/>
        <v/>
      </c>
      <c r="AG1761" s="64" t="str">
        <f t="shared" si="875"/>
        <v/>
      </c>
      <c r="AH1761" s="65" t="str">
        <f t="shared" si="876"/>
        <v/>
      </c>
      <c r="AI1761" s="66" t="str">
        <f>IF(AE:AE="","",IF(R1761="Refreshment Beverage",AK1761*(Rates!J$19/100),ROUND(SUM(AH1761*(Rates!$J$8/100)),4)))</f>
        <v/>
      </c>
      <c r="AJ1761" s="67" t="str">
        <f t="shared" si="877"/>
        <v/>
      </c>
      <c r="AK1761" s="22" t="str">
        <f t="shared" si="878"/>
        <v/>
      </c>
      <c r="AL1761" s="62" t="str">
        <f t="shared" si="879"/>
        <v/>
      </c>
      <c r="AM1761" s="63" t="str">
        <f>IF(AS1761="","",IF(R1761="Refreshment Beverage",ROUND(AS1761*Rates!K$19,4),ROUND(AO1761*(VLOOKUP(VALUE(Q1761),Rates!G$4:L$12,3,0)),4)))</f>
        <v/>
      </c>
      <c r="AN1761" s="68" t="str">
        <f>IF(AS1761="","",IF(R1761="Refreshment Beverage",AS1761*(Rates!J$19/100),MAX(AM1761,AB1761)))</f>
        <v/>
      </c>
      <c r="AO1761" s="69" t="str">
        <f t="shared" si="880"/>
        <v/>
      </c>
      <c r="AP1761" s="69" t="str">
        <f t="shared" si="881"/>
        <v/>
      </c>
      <c r="AQ1761" s="70" t="str">
        <f>IF(AS1761="","",IF(R1761="Refreshment Beverage",ROUND(SUM(VLOOKUP(Q:Q,Rates!G$15:L$19,3,0)*(AS1761-Y1761-Z1761-AA1761)),4),ROUND(SUM(Rates!$K$8*AS1761),4)))</f>
        <v/>
      </c>
      <c r="AR1761" s="66" t="str">
        <f t="shared" si="882"/>
        <v/>
      </c>
      <c r="AS1761" s="22" t="str">
        <f t="shared" si="883"/>
        <v/>
      </c>
      <c r="AT1761" s="62" t="str">
        <f t="shared" si="884"/>
        <v/>
      </c>
      <c r="AU1761" s="63" t="str">
        <f>IF(AX1761="","",IF(R1761="Refreshment Beverage",ROUND((BA1761-Y1761-Z1761-AA1761)*VLOOKUP(VALUE(Q1761),Rates!G$15:L$19,3,0),4),ROUND(AW1761*(VLOOKUP(VALUE(Q1761),Rates!G:L,3,0)),4)))</f>
        <v/>
      </c>
      <c r="AV1761" s="68" t="str">
        <f t="shared" si="885"/>
        <v/>
      </c>
      <c r="AW1761" s="69" t="str">
        <f t="shared" si="886"/>
        <v/>
      </c>
      <c r="AX1761" s="65" t="str">
        <f t="shared" si="887"/>
        <v/>
      </c>
      <c r="AY1761" s="70" t="str">
        <f>IF(AX1761="","",IF(R1761="Refreshment Beverage",ROUND(SUM(AX1761*Rates!K$19),4),ROUND(SUM(AX1761*(Rates!J$8/100)),4)))</f>
        <v/>
      </c>
      <c r="AZ1761" s="67" t="str">
        <f t="shared" si="888"/>
        <v/>
      </c>
      <c r="BA1761" s="22" t="str">
        <f t="shared" si="889"/>
        <v/>
      </c>
      <c r="BD1761" s="171"/>
      <c r="BE1761" s="171"/>
      <c r="BF1761" s="171"/>
      <c r="BG1761" s="171"/>
    </row>
    <row r="1762" spans="11:59" ht="12.75" customHeight="1" x14ac:dyDescent="0.3">
      <c r="K1762" s="42" t="str">
        <f t="shared" si="861"/>
        <v/>
      </c>
      <c r="L1762" s="55" t="str">
        <f t="shared" si="862"/>
        <v/>
      </c>
      <c r="M1762" s="43" t="str">
        <f t="shared" si="863"/>
        <v/>
      </c>
      <c r="N1762" s="56" t="str" cm="1">
        <f t="array" ref="N1762">IFERROR(IF(_xlfn.SINGLE(B:B)="","",IF(R1762="Beer",SUM(LOOKUP(2,1/(Rates!$B$3:$B$5&lt;=W1762)/(Rates!$C$3:$C$5&gt;=W1762),Rates!$D$3:$D$5)*(X1762/100)*W1762),IF(R1762="Refreshment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56" t="str">
        <f t="shared" si="864"/>
        <v/>
      </c>
      <c r="P1762" s="53"/>
      <c r="Q1762" s="14" t="str">
        <f t="shared" si="865"/>
        <v/>
      </c>
      <c r="R1762" s="57" t="str">
        <f t="shared" si="866"/>
        <v/>
      </c>
      <c r="S1762" s="58" t="str">
        <f>IF(B1762="","",IF(R1762="Refreshment Beverage",VLOOKUP(VALUE(Q1762),Rates!G$15:L$19,2,0),VLOOKUP(VALUE(Q1762),Rates!G$4:L$12,2,0)))</f>
        <v/>
      </c>
      <c r="T1762" s="58" t="str">
        <f t="shared" si="867"/>
        <v/>
      </c>
      <c r="U1762" s="58" t="str">
        <f t="shared" si="868"/>
        <v/>
      </c>
      <c r="V1762" s="58" t="str">
        <f t="shared" si="869"/>
        <v/>
      </c>
      <c r="W1762" s="58" t="str">
        <f t="shared" si="870"/>
        <v/>
      </c>
      <c r="X1762" s="59" t="str">
        <f t="shared" si="871"/>
        <v/>
      </c>
      <c r="Y1762" s="60" t="str">
        <f>IF(B:B="","",IF(R1762="Refreshment Beverage",VLOOKUP(Q1762,Rates!G$15:L$19,6,0)*W1762,VLOOKUP(Q1762,Rates!G$4:L$12,6,0)*W1762))</f>
        <v/>
      </c>
      <c r="Z1762" s="60" t="str">
        <f t="shared" si="872"/>
        <v/>
      </c>
      <c r="AA1762" s="60" t="str">
        <f t="shared" si="890"/>
        <v/>
      </c>
      <c r="AB1762" s="61" t="str" cm="1">
        <f t="array" ref="AB1762">IF(_xlfn.SINGLE(B:B)="","",IF(R1762="Refreshment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61" t="str" cm="1">
        <f t="array" ref="AC1762">IF(_xlfn.SINGLE(B:B)="","",IF(R1762="Refreshment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68">
        <f>IFERROR(IF(R1762="Beer","",IF(OR(Q1762=1,Q1762=2,Q1762=3,Q1762=4),VLOOKUP(Q1762,Rates!$A$31:$B$34,2,0)*W1762,IF(V1762=1,VLOOKUP(U1762,'REB BEV MIN MKUP'!B:E,4,0),IF(V1762&gt;1,VLOOKUP(VALUE(W1762),'REB BEV MIN MKUP'!O:Q,3,0),0)))),0)</f>
        <v>0</v>
      </c>
      <c r="AE1762" s="62" t="str">
        <f t="shared" si="873"/>
        <v/>
      </c>
      <c r="AF1762" s="63" t="str">
        <f t="shared" si="874"/>
        <v/>
      </c>
      <c r="AG1762" s="64" t="str">
        <f t="shared" si="875"/>
        <v/>
      </c>
      <c r="AH1762" s="65" t="str">
        <f t="shared" si="876"/>
        <v/>
      </c>
      <c r="AI1762" s="66" t="str">
        <f>IF(AE:AE="","",IF(R1762="Refreshment Beverage",AK1762*(Rates!J$19/100),ROUND(SUM(AH1762*(Rates!$J$8/100)),4)))</f>
        <v/>
      </c>
      <c r="AJ1762" s="67" t="str">
        <f t="shared" si="877"/>
        <v/>
      </c>
      <c r="AK1762" s="22" t="str">
        <f t="shared" si="878"/>
        <v/>
      </c>
      <c r="AL1762" s="62" t="str">
        <f t="shared" si="879"/>
        <v/>
      </c>
      <c r="AM1762" s="63" t="str">
        <f>IF(AS1762="","",IF(R1762="Refreshment Beverage",ROUND(AS1762*Rates!K$19,4),ROUND(AO1762*(VLOOKUP(VALUE(Q1762),Rates!G$4:L$12,3,0)),4)))</f>
        <v/>
      </c>
      <c r="AN1762" s="68" t="str">
        <f>IF(AS1762="","",IF(R1762="Refreshment Beverage",AS1762*(Rates!J$19/100),MAX(AM1762,AB1762)))</f>
        <v/>
      </c>
      <c r="AO1762" s="69" t="str">
        <f t="shared" si="880"/>
        <v/>
      </c>
      <c r="AP1762" s="69" t="str">
        <f t="shared" si="881"/>
        <v/>
      </c>
      <c r="AQ1762" s="70" t="str">
        <f>IF(AS1762="","",IF(R1762="Refreshment Beverage",ROUND(SUM(VLOOKUP(Q:Q,Rates!G$15:L$19,3,0)*(AS1762-Y1762-Z1762-AA1762)),4),ROUND(SUM(Rates!$K$8*AS1762),4)))</f>
        <v/>
      </c>
      <c r="AR1762" s="66" t="str">
        <f t="shared" si="882"/>
        <v/>
      </c>
      <c r="AS1762" s="22" t="str">
        <f t="shared" si="883"/>
        <v/>
      </c>
      <c r="AT1762" s="62" t="str">
        <f t="shared" si="884"/>
        <v/>
      </c>
      <c r="AU1762" s="63" t="str">
        <f>IF(AX1762="","",IF(R1762="Refreshment Beverage",ROUND((BA1762-Y1762-Z1762-AA1762)*VLOOKUP(VALUE(Q1762),Rates!G$15:L$19,3,0),4),ROUND(AW1762*(VLOOKUP(VALUE(Q1762),Rates!G:L,3,0)),4)))</f>
        <v/>
      </c>
      <c r="AV1762" s="68" t="str">
        <f t="shared" si="885"/>
        <v/>
      </c>
      <c r="AW1762" s="69" t="str">
        <f t="shared" si="886"/>
        <v/>
      </c>
      <c r="AX1762" s="65" t="str">
        <f t="shared" si="887"/>
        <v/>
      </c>
      <c r="AY1762" s="70" t="str">
        <f>IF(AX1762="","",IF(R1762="Refreshment Beverage",ROUND(SUM(AX1762*Rates!K$19),4),ROUND(SUM(AX1762*(Rates!J$8/100)),4)))</f>
        <v/>
      </c>
      <c r="AZ1762" s="67" t="str">
        <f t="shared" si="888"/>
        <v/>
      </c>
      <c r="BA1762" s="22" t="str">
        <f t="shared" si="889"/>
        <v/>
      </c>
      <c r="BD1762" s="171"/>
      <c r="BE1762" s="171"/>
      <c r="BF1762" s="171"/>
      <c r="BG1762" s="171"/>
    </row>
    <row r="1763" spans="11:59" ht="12.75" customHeight="1" x14ac:dyDescent="0.3">
      <c r="K1763" s="42" t="str">
        <f t="shared" si="861"/>
        <v/>
      </c>
      <c r="L1763" s="55" t="str">
        <f t="shared" si="862"/>
        <v/>
      </c>
      <c r="M1763" s="43" t="str">
        <f t="shared" si="863"/>
        <v/>
      </c>
      <c r="N1763" s="56" t="str" cm="1">
        <f t="array" ref="N1763">IFERROR(IF(_xlfn.SINGLE(B:B)="","",IF(R1763="Beer",SUM(LOOKUP(2,1/(Rates!$B$3:$B$5&lt;=W1763)/(Rates!$C$3:$C$5&gt;=W1763),Rates!$D$3:$D$5)*(X1763/100)*W1763),IF(R1763="Refreshment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56" t="str">
        <f t="shared" si="864"/>
        <v/>
      </c>
      <c r="P1763" s="53"/>
      <c r="Q1763" s="14" t="str">
        <f t="shared" si="865"/>
        <v/>
      </c>
      <c r="R1763" s="57" t="str">
        <f t="shared" si="866"/>
        <v/>
      </c>
      <c r="S1763" s="58" t="str">
        <f>IF(B1763="","",IF(R1763="Refreshment Beverage",VLOOKUP(VALUE(Q1763),Rates!G$15:L$19,2,0),VLOOKUP(VALUE(Q1763),Rates!G$4:L$12,2,0)))</f>
        <v/>
      </c>
      <c r="T1763" s="58" t="str">
        <f t="shared" si="867"/>
        <v/>
      </c>
      <c r="U1763" s="58" t="str">
        <f t="shared" si="868"/>
        <v/>
      </c>
      <c r="V1763" s="58" t="str">
        <f t="shared" si="869"/>
        <v/>
      </c>
      <c r="W1763" s="58" t="str">
        <f t="shared" si="870"/>
        <v/>
      </c>
      <c r="X1763" s="59" t="str">
        <f t="shared" si="871"/>
        <v/>
      </c>
      <c r="Y1763" s="60" t="str">
        <f>IF(B:B="","",IF(R1763="Refreshment Beverage",VLOOKUP(Q1763,Rates!G$15:L$19,6,0)*W1763,VLOOKUP(Q1763,Rates!G$4:L$12,6,0)*W1763))</f>
        <v/>
      </c>
      <c r="Z1763" s="60" t="str">
        <f t="shared" si="872"/>
        <v/>
      </c>
      <c r="AA1763" s="60" t="str">
        <f t="shared" si="890"/>
        <v/>
      </c>
      <c r="AB1763" s="61" t="str" cm="1">
        <f t="array" ref="AB1763">IF(_xlfn.SINGLE(B:B)="","",IF(R1763="Refreshment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61" t="str" cm="1">
        <f t="array" ref="AC1763">IF(_xlfn.SINGLE(B:B)="","",IF(R1763="Refreshment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68">
        <f>IFERROR(IF(R1763="Beer","",IF(OR(Q1763=1,Q1763=2,Q1763=3,Q1763=4),VLOOKUP(Q1763,Rates!$A$31:$B$34,2,0)*W1763,IF(V1763=1,VLOOKUP(U1763,'REB BEV MIN MKUP'!B:E,4,0),IF(V1763&gt;1,VLOOKUP(VALUE(W1763),'REB BEV MIN MKUP'!O:Q,3,0),0)))),0)</f>
        <v>0</v>
      </c>
      <c r="AE1763" s="62" t="str">
        <f t="shared" si="873"/>
        <v/>
      </c>
      <c r="AF1763" s="63" t="str">
        <f t="shared" si="874"/>
        <v/>
      </c>
      <c r="AG1763" s="64" t="str">
        <f t="shared" si="875"/>
        <v/>
      </c>
      <c r="AH1763" s="65" t="str">
        <f t="shared" si="876"/>
        <v/>
      </c>
      <c r="AI1763" s="66" t="str">
        <f>IF(AE:AE="","",IF(R1763="Refreshment Beverage",AK1763*(Rates!J$19/100),ROUND(SUM(AH1763*(Rates!$J$8/100)),4)))</f>
        <v/>
      </c>
      <c r="AJ1763" s="67" t="str">
        <f t="shared" si="877"/>
        <v/>
      </c>
      <c r="AK1763" s="22" t="str">
        <f t="shared" si="878"/>
        <v/>
      </c>
      <c r="AL1763" s="62" t="str">
        <f t="shared" si="879"/>
        <v/>
      </c>
      <c r="AM1763" s="63" t="str">
        <f>IF(AS1763="","",IF(R1763="Refreshment Beverage",ROUND(AS1763*Rates!K$19,4),ROUND(AO1763*(VLOOKUP(VALUE(Q1763),Rates!G$4:L$12,3,0)),4)))</f>
        <v/>
      </c>
      <c r="AN1763" s="68" t="str">
        <f>IF(AS1763="","",IF(R1763="Refreshment Beverage",AS1763*(Rates!J$19/100),MAX(AM1763,AB1763)))</f>
        <v/>
      </c>
      <c r="AO1763" s="69" t="str">
        <f t="shared" si="880"/>
        <v/>
      </c>
      <c r="AP1763" s="69" t="str">
        <f t="shared" si="881"/>
        <v/>
      </c>
      <c r="AQ1763" s="70" t="str">
        <f>IF(AS1763="","",IF(R1763="Refreshment Beverage",ROUND(SUM(VLOOKUP(Q:Q,Rates!G$15:L$19,3,0)*(AS1763-Y1763-Z1763-AA1763)),4),ROUND(SUM(Rates!$K$8*AS1763),4)))</f>
        <v/>
      </c>
      <c r="AR1763" s="66" t="str">
        <f t="shared" si="882"/>
        <v/>
      </c>
      <c r="AS1763" s="22" t="str">
        <f t="shared" si="883"/>
        <v/>
      </c>
      <c r="AT1763" s="62" t="str">
        <f t="shared" si="884"/>
        <v/>
      </c>
      <c r="AU1763" s="63" t="str">
        <f>IF(AX1763="","",IF(R1763="Refreshment Beverage",ROUND((BA1763-Y1763-Z1763-AA1763)*VLOOKUP(VALUE(Q1763),Rates!G$15:L$19,3,0),4),ROUND(AW1763*(VLOOKUP(VALUE(Q1763),Rates!G:L,3,0)),4)))</f>
        <v/>
      </c>
      <c r="AV1763" s="68" t="str">
        <f t="shared" si="885"/>
        <v/>
      </c>
      <c r="AW1763" s="69" t="str">
        <f t="shared" si="886"/>
        <v/>
      </c>
      <c r="AX1763" s="65" t="str">
        <f t="shared" si="887"/>
        <v/>
      </c>
      <c r="AY1763" s="70" t="str">
        <f>IF(AX1763="","",IF(R1763="Refreshment Beverage",ROUND(SUM(AX1763*Rates!K$19),4),ROUND(SUM(AX1763*(Rates!J$8/100)),4)))</f>
        <v/>
      </c>
      <c r="AZ1763" s="67" t="str">
        <f t="shared" si="888"/>
        <v/>
      </c>
      <c r="BA1763" s="22" t="str">
        <f t="shared" si="889"/>
        <v/>
      </c>
      <c r="BD1763" s="171"/>
      <c r="BE1763" s="171"/>
      <c r="BF1763" s="171"/>
      <c r="BG1763" s="171"/>
    </row>
    <row r="1764" spans="11:59" ht="12.75" customHeight="1" x14ac:dyDescent="0.3">
      <c r="K1764" s="42" t="str">
        <f t="shared" si="861"/>
        <v/>
      </c>
      <c r="L1764" s="55" t="str">
        <f t="shared" si="862"/>
        <v/>
      </c>
      <c r="M1764" s="43" t="str">
        <f t="shared" si="863"/>
        <v/>
      </c>
      <c r="N1764" s="56" t="str" cm="1">
        <f t="array" ref="N1764">IFERROR(IF(_xlfn.SINGLE(B:B)="","",IF(R1764="Beer",SUM(LOOKUP(2,1/(Rates!$B$3:$B$5&lt;=W1764)/(Rates!$C$3:$C$5&gt;=W1764),Rates!$D$3:$D$5)*(X1764/100)*W1764),IF(R1764="Refreshment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56" t="str">
        <f t="shared" si="864"/>
        <v/>
      </c>
      <c r="P1764" s="53"/>
      <c r="Q1764" s="14" t="str">
        <f t="shared" si="865"/>
        <v/>
      </c>
      <c r="R1764" s="57" t="str">
        <f t="shared" si="866"/>
        <v/>
      </c>
      <c r="S1764" s="58" t="str">
        <f>IF(B1764="","",IF(R1764="Refreshment Beverage",VLOOKUP(VALUE(Q1764),Rates!G$15:L$19,2,0),VLOOKUP(VALUE(Q1764),Rates!G$4:L$12,2,0)))</f>
        <v/>
      </c>
      <c r="T1764" s="58" t="str">
        <f t="shared" si="867"/>
        <v/>
      </c>
      <c r="U1764" s="58" t="str">
        <f t="shared" si="868"/>
        <v/>
      </c>
      <c r="V1764" s="58" t="str">
        <f t="shared" si="869"/>
        <v/>
      </c>
      <c r="W1764" s="58" t="str">
        <f t="shared" si="870"/>
        <v/>
      </c>
      <c r="X1764" s="59" t="str">
        <f t="shared" si="871"/>
        <v/>
      </c>
      <c r="Y1764" s="60" t="str">
        <f>IF(B:B="","",IF(R1764="Refreshment Beverage",VLOOKUP(Q1764,Rates!G$15:L$19,6,0)*W1764,VLOOKUP(Q1764,Rates!G$4:L$12,6,0)*W1764))</f>
        <v/>
      </c>
      <c r="Z1764" s="60" t="str">
        <f t="shared" si="872"/>
        <v/>
      </c>
      <c r="AA1764" s="60" t="str">
        <f t="shared" si="890"/>
        <v/>
      </c>
      <c r="AB1764" s="61" t="str" cm="1">
        <f t="array" ref="AB1764">IF(_xlfn.SINGLE(B:B)="","",IF(R1764="Refreshment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61" t="str" cm="1">
        <f t="array" ref="AC1764">IF(_xlfn.SINGLE(B:B)="","",IF(R1764="Refreshment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68">
        <f>IFERROR(IF(R1764="Beer","",IF(OR(Q1764=1,Q1764=2,Q1764=3,Q1764=4),VLOOKUP(Q1764,Rates!$A$31:$B$34,2,0)*W1764,IF(V1764=1,VLOOKUP(U1764,'REB BEV MIN MKUP'!B:E,4,0),IF(V1764&gt;1,VLOOKUP(VALUE(W1764),'REB BEV MIN MKUP'!O:Q,3,0),0)))),0)</f>
        <v>0</v>
      </c>
      <c r="AE1764" s="62" t="str">
        <f t="shared" si="873"/>
        <v/>
      </c>
      <c r="AF1764" s="63" t="str">
        <f t="shared" si="874"/>
        <v/>
      </c>
      <c r="AG1764" s="64" t="str">
        <f t="shared" si="875"/>
        <v/>
      </c>
      <c r="AH1764" s="65" t="str">
        <f t="shared" si="876"/>
        <v/>
      </c>
      <c r="AI1764" s="66" t="str">
        <f>IF(AE:AE="","",IF(R1764="Refreshment Beverage",AK1764*(Rates!J$19/100),ROUND(SUM(AH1764*(Rates!$J$8/100)),4)))</f>
        <v/>
      </c>
      <c r="AJ1764" s="67" t="str">
        <f t="shared" si="877"/>
        <v/>
      </c>
      <c r="AK1764" s="22" t="str">
        <f t="shared" si="878"/>
        <v/>
      </c>
      <c r="AL1764" s="62" t="str">
        <f t="shared" si="879"/>
        <v/>
      </c>
      <c r="AM1764" s="63" t="str">
        <f>IF(AS1764="","",IF(R1764="Refreshment Beverage",ROUND(AS1764*Rates!K$19,4),ROUND(AO1764*(VLOOKUP(VALUE(Q1764),Rates!G$4:L$12,3,0)),4)))</f>
        <v/>
      </c>
      <c r="AN1764" s="68" t="str">
        <f>IF(AS1764="","",IF(R1764="Refreshment Beverage",AS1764*(Rates!J$19/100),MAX(AM1764,AB1764)))</f>
        <v/>
      </c>
      <c r="AO1764" s="69" t="str">
        <f t="shared" si="880"/>
        <v/>
      </c>
      <c r="AP1764" s="69" t="str">
        <f t="shared" si="881"/>
        <v/>
      </c>
      <c r="AQ1764" s="70" t="str">
        <f>IF(AS1764="","",IF(R1764="Refreshment Beverage",ROUND(SUM(VLOOKUP(Q:Q,Rates!G$15:L$19,3,0)*(AS1764-Y1764-Z1764-AA1764)),4),ROUND(SUM(Rates!$K$8*AS1764),4)))</f>
        <v/>
      </c>
      <c r="AR1764" s="66" t="str">
        <f t="shared" si="882"/>
        <v/>
      </c>
      <c r="AS1764" s="22" t="str">
        <f t="shared" si="883"/>
        <v/>
      </c>
      <c r="AT1764" s="62" t="str">
        <f t="shared" si="884"/>
        <v/>
      </c>
      <c r="AU1764" s="63" t="str">
        <f>IF(AX1764="","",IF(R1764="Refreshment Beverage",ROUND((BA1764-Y1764-Z1764-AA1764)*VLOOKUP(VALUE(Q1764),Rates!G$15:L$19,3,0),4),ROUND(AW1764*(VLOOKUP(VALUE(Q1764),Rates!G:L,3,0)),4)))</f>
        <v/>
      </c>
      <c r="AV1764" s="68" t="str">
        <f t="shared" si="885"/>
        <v/>
      </c>
      <c r="AW1764" s="69" t="str">
        <f t="shared" si="886"/>
        <v/>
      </c>
      <c r="AX1764" s="65" t="str">
        <f t="shared" si="887"/>
        <v/>
      </c>
      <c r="AY1764" s="70" t="str">
        <f>IF(AX1764="","",IF(R1764="Refreshment Beverage",ROUND(SUM(AX1764*Rates!K$19),4),ROUND(SUM(AX1764*(Rates!J$8/100)),4)))</f>
        <v/>
      </c>
      <c r="AZ1764" s="67" t="str">
        <f t="shared" si="888"/>
        <v/>
      </c>
      <c r="BA1764" s="22" t="str">
        <f t="shared" si="889"/>
        <v/>
      </c>
      <c r="BD1764" s="171"/>
      <c r="BE1764" s="171"/>
      <c r="BF1764" s="171"/>
      <c r="BG1764" s="171"/>
    </row>
    <row r="1765" spans="11:59" ht="12.75" customHeight="1" x14ac:dyDescent="0.3">
      <c r="K1765" s="42" t="str">
        <f t="shared" si="861"/>
        <v/>
      </c>
      <c r="L1765" s="55" t="str">
        <f t="shared" si="862"/>
        <v/>
      </c>
      <c r="M1765" s="43" t="str">
        <f t="shared" si="863"/>
        <v/>
      </c>
      <c r="N1765" s="56" t="str" cm="1">
        <f t="array" ref="N1765">IFERROR(IF(_xlfn.SINGLE(B:B)="","",IF(R1765="Beer",SUM(LOOKUP(2,1/(Rates!$B$3:$B$5&lt;=W1765)/(Rates!$C$3:$C$5&gt;=W1765),Rates!$D$3:$D$5)*(X1765/100)*W1765),IF(R1765="Refreshment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56" t="str">
        <f t="shared" si="864"/>
        <v/>
      </c>
      <c r="P1765" s="53"/>
      <c r="Q1765" s="14" t="str">
        <f t="shared" si="865"/>
        <v/>
      </c>
      <c r="R1765" s="57" t="str">
        <f t="shared" si="866"/>
        <v/>
      </c>
      <c r="S1765" s="58" t="str">
        <f>IF(B1765="","",IF(R1765="Refreshment Beverage",VLOOKUP(VALUE(Q1765),Rates!G$15:L$19,2,0),VLOOKUP(VALUE(Q1765),Rates!G$4:L$12,2,0)))</f>
        <v/>
      </c>
      <c r="T1765" s="58" t="str">
        <f t="shared" si="867"/>
        <v/>
      </c>
      <c r="U1765" s="58" t="str">
        <f t="shared" si="868"/>
        <v/>
      </c>
      <c r="V1765" s="58" t="str">
        <f t="shared" si="869"/>
        <v/>
      </c>
      <c r="W1765" s="58" t="str">
        <f t="shared" si="870"/>
        <v/>
      </c>
      <c r="X1765" s="59" t="str">
        <f t="shared" si="871"/>
        <v/>
      </c>
      <c r="Y1765" s="60" t="str">
        <f>IF(B:B="","",IF(R1765="Refreshment Beverage",VLOOKUP(Q1765,Rates!G$15:L$19,6,0)*W1765,VLOOKUP(Q1765,Rates!G$4:L$12,6,0)*W1765))</f>
        <v/>
      </c>
      <c r="Z1765" s="60" t="str">
        <f t="shared" si="872"/>
        <v/>
      </c>
      <c r="AA1765" s="60" t="str">
        <f t="shared" si="890"/>
        <v/>
      </c>
      <c r="AB1765" s="61" t="str" cm="1">
        <f t="array" ref="AB1765">IF(_xlfn.SINGLE(B:B)="","",IF(R1765="Refreshment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61" t="str" cm="1">
        <f t="array" ref="AC1765">IF(_xlfn.SINGLE(B:B)="","",IF(R1765="Refreshment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68">
        <f>IFERROR(IF(R1765="Beer","",IF(OR(Q1765=1,Q1765=2,Q1765=3,Q1765=4),VLOOKUP(Q1765,Rates!$A$31:$B$34,2,0)*W1765,IF(V1765=1,VLOOKUP(U1765,'REB BEV MIN MKUP'!B:E,4,0),IF(V1765&gt;1,VLOOKUP(VALUE(W1765),'REB BEV MIN MKUP'!O:Q,3,0),0)))),0)</f>
        <v>0</v>
      </c>
      <c r="AE1765" s="62" t="str">
        <f t="shared" si="873"/>
        <v/>
      </c>
      <c r="AF1765" s="63" t="str">
        <f t="shared" si="874"/>
        <v/>
      </c>
      <c r="AG1765" s="64" t="str">
        <f t="shared" si="875"/>
        <v/>
      </c>
      <c r="AH1765" s="65" t="str">
        <f t="shared" si="876"/>
        <v/>
      </c>
      <c r="AI1765" s="66" t="str">
        <f>IF(AE:AE="","",IF(R1765="Refreshment Beverage",AK1765*(Rates!J$19/100),ROUND(SUM(AH1765*(Rates!$J$8/100)),4)))</f>
        <v/>
      </c>
      <c r="AJ1765" s="67" t="str">
        <f t="shared" si="877"/>
        <v/>
      </c>
      <c r="AK1765" s="22" t="str">
        <f t="shared" si="878"/>
        <v/>
      </c>
      <c r="AL1765" s="62" t="str">
        <f t="shared" si="879"/>
        <v/>
      </c>
      <c r="AM1765" s="63" t="str">
        <f>IF(AS1765="","",IF(R1765="Refreshment Beverage",ROUND(AS1765*Rates!K$19,4),ROUND(AO1765*(VLOOKUP(VALUE(Q1765),Rates!G$4:L$12,3,0)),4)))</f>
        <v/>
      </c>
      <c r="AN1765" s="68" t="str">
        <f>IF(AS1765="","",IF(R1765="Refreshment Beverage",AS1765*(Rates!J$19/100),MAX(AM1765,AB1765)))</f>
        <v/>
      </c>
      <c r="AO1765" s="69" t="str">
        <f t="shared" si="880"/>
        <v/>
      </c>
      <c r="AP1765" s="69" t="str">
        <f t="shared" si="881"/>
        <v/>
      </c>
      <c r="AQ1765" s="70" t="str">
        <f>IF(AS1765="","",IF(R1765="Refreshment Beverage",ROUND(SUM(VLOOKUP(Q:Q,Rates!G$15:L$19,3,0)*(AS1765-Y1765-Z1765-AA1765)),4),ROUND(SUM(Rates!$K$8*AS1765),4)))</f>
        <v/>
      </c>
      <c r="AR1765" s="66" t="str">
        <f t="shared" si="882"/>
        <v/>
      </c>
      <c r="AS1765" s="22" t="str">
        <f t="shared" si="883"/>
        <v/>
      </c>
      <c r="AT1765" s="62" t="str">
        <f t="shared" si="884"/>
        <v/>
      </c>
      <c r="AU1765" s="63" t="str">
        <f>IF(AX1765="","",IF(R1765="Refreshment Beverage",ROUND((BA1765-Y1765-Z1765-AA1765)*VLOOKUP(VALUE(Q1765),Rates!G$15:L$19,3,0),4),ROUND(AW1765*(VLOOKUP(VALUE(Q1765),Rates!G:L,3,0)),4)))</f>
        <v/>
      </c>
      <c r="AV1765" s="68" t="str">
        <f t="shared" si="885"/>
        <v/>
      </c>
      <c r="AW1765" s="69" t="str">
        <f t="shared" si="886"/>
        <v/>
      </c>
      <c r="AX1765" s="65" t="str">
        <f t="shared" si="887"/>
        <v/>
      </c>
      <c r="AY1765" s="70" t="str">
        <f>IF(AX1765="","",IF(R1765="Refreshment Beverage",ROUND(SUM(AX1765*Rates!K$19),4),ROUND(SUM(AX1765*(Rates!J$8/100)),4)))</f>
        <v/>
      </c>
      <c r="AZ1765" s="67" t="str">
        <f t="shared" si="888"/>
        <v/>
      </c>
      <c r="BA1765" s="22" t="str">
        <f t="shared" si="889"/>
        <v/>
      </c>
      <c r="BD1765" s="171"/>
      <c r="BE1765" s="171"/>
      <c r="BF1765" s="171"/>
      <c r="BG1765" s="171"/>
    </row>
    <row r="1766" spans="11:59" ht="12.75" customHeight="1" x14ac:dyDescent="0.3">
      <c r="K1766" s="42" t="str">
        <f t="shared" si="861"/>
        <v/>
      </c>
      <c r="L1766" s="55" t="str">
        <f t="shared" si="862"/>
        <v/>
      </c>
      <c r="M1766" s="43" t="str">
        <f t="shared" si="863"/>
        <v/>
      </c>
      <c r="N1766" s="56" t="str" cm="1">
        <f t="array" ref="N1766">IFERROR(IF(_xlfn.SINGLE(B:B)="","",IF(R1766="Beer",SUM(LOOKUP(2,1/(Rates!$B$3:$B$5&lt;=W1766)/(Rates!$C$3:$C$5&gt;=W1766),Rates!$D$3:$D$5)*(X1766/100)*W1766),IF(R1766="Refreshment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56" t="str">
        <f t="shared" si="864"/>
        <v/>
      </c>
      <c r="P1766" s="53"/>
      <c r="Q1766" s="14" t="str">
        <f t="shared" si="865"/>
        <v/>
      </c>
      <c r="R1766" s="57" t="str">
        <f t="shared" si="866"/>
        <v/>
      </c>
      <c r="S1766" s="58" t="str">
        <f>IF(B1766="","",IF(R1766="Refreshment Beverage",VLOOKUP(VALUE(Q1766),Rates!G$15:L$19,2,0),VLOOKUP(VALUE(Q1766),Rates!G$4:L$12,2,0)))</f>
        <v/>
      </c>
      <c r="T1766" s="58" t="str">
        <f t="shared" si="867"/>
        <v/>
      </c>
      <c r="U1766" s="58" t="str">
        <f t="shared" si="868"/>
        <v/>
      </c>
      <c r="V1766" s="58" t="str">
        <f t="shared" si="869"/>
        <v/>
      </c>
      <c r="W1766" s="58" t="str">
        <f t="shared" si="870"/>
        <v/>
      </c>
      <c r="X1766" s="59" t="str">
        <f t="shared" si="871"/>
        <v/>
      </c>
      <c r="Y1766" s="60" t="str">
        <f>IF(B:B="","",IF(R1766="Refreshment Beverage",VLOOKUP(Q1766,Rates!G$15:L$19,6,0)*W1766,VLOOKUP(Q1766,Rates!G$4:L$12,6,0)*W1766))</f>
        <v/>
      </c>
      <c r="Z1766" s="60" t="str">
        <f t="shared" si="872"/>
        <v/>
      </c>
      <c r="AA1766" s="60" t="str">
        <f t="shared" si="890"/>
        <v/>
      </c>
      <c r="AB1766" s="61" t="str" cm="1">
        <f t="array" ref="AB1766">IF(_xlfn.SINGLE(B:B)="","",IF(R1766="Refreshment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61" t="str" cm="1">
        <f t="array" ref="AC1766">IF(_xlfn.SINGLE(B:B)="","",IF(R1766="Refreshment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68">
        <f>IFERROR(IF(R1766="Beer","",IF(OR(Q1766=1,Q1766=2,Q1766=3,Q1766=4),VLOOKUP(Q1766,Rates!$A$31:$B$34,2,0)*W1766,IF(V1766=1,VLOOKUP(U1766,'REB BEV MIN MKUP'!B:E,4,0),IF(V1766&gt;1,VLOOKUP(VALUE(W1766),'REB BEV MIN MKUP'!O:Q,3,0),0)))),0)</f>
        <v>0</v>
      </c>
      <c r="AE1766" s="62" t="str">
        <f t="shared" si="873"/>
        <v/>
      </c>
      <c r="AF1766" s="63" t="str">
        <f t="shared" si="874"/>
        <v/>
      </c>
      <c r="AG1766" s="64" t="str">
        <f t="shared" si="875"/>
        <v/>
      </c>
      <c r="AH1766" s="65" t="str">
        <f t="shared" si="876"/>
        <v/>
      </c>
      <c r="AI1766" s="66" t="str">
        <f>IF(AE:AE="","",IF(R1766="Refreshment Beverage",AK1766*(Rates!J$19/100),ROUND(SUM(AH1766*(Rates!$J$8/100)),4)))</f>
        <v/>
      </c>
      <c r="AJ1766" s="67" t="str">
        <f t="shared" si="877"/>
        <v/>
      </c>
      <c r="AK1766" s="22" t="str">
        <f t="shared" si="878"/>
        <v/>
      </c>
      <c r="AL1766" s="62" t="str">
        <f t="shared" si="879"/>
        <v/>
      </c>
      <c r="AM1766" s="63" t="str">
        <f>IF(AS1766="","",IF(R1766="Refreshment Beverage",ROUND(AS1766*Rates!K$19,4),ROUND(AO1766*(VLOOKUP(VALUE(Q1766),Rates!G$4:L$12,3,0)),4)))</f>
        <v/>
      </c>
      <c r="AN1766" s="68" t="str">
        <f>IF(AS1766="","",IF(R1766="Refreshment Beverage",AS1766*(Rates!J$19/100),MAX(AM1766,AB1766)))</f>
        <v/>
      </c>
      <c r="AO1766" s="69" t="str">
        <f t="shared" si="880"/>
        <v/>
      </c>
      <c r="AP1766" s="69" t="str">
        <f t="shared" si="881"/>
        <v/>
      </c>
      <c r="AQ1766" s="70" t="str">
        <f>IF(AS1766="","",IF(R1766="Refreshment Beverage",ROUND(SUM(VLOOKUP(Q:Q,Rates!G$15:L$19,3,0)*(AS1766-Y1766-Z1766-AA1766)),4),ROUND(SUM(Rates!$K$8*AS1766),4)))</f>
        <v/>
      </c>
      <c r="AR1766" s="66" t="str">
        <f t="shared" si="882"/>
        <v/>
      </c>
      <c r="AS1766" s="22" t="str">
        <f t="shared" si="883"/>
        <v/>
      </c>
      <c r="AT1766" s="62" t="str">
        <f t="shared" si="884"/>
        <v/>
      </c>
      <c r="AU1766" s="63" t="str">
        <f>IF(AX1766="","",IF(R1766="Refreshment Beverage",ROUND((BA1766-Y1766-Z1766-AA1766)*VLOOKUP(VALUE(Q1766),Rates!G$15:L$19,3,0),4),ROUND(AW1766*(VLOOKUP(VALUE(Q1766),Rates!G:L,3,0)),4)))</f>
        <v/>
      </c>
      <c r="AV1766" s="68" t="str">
        <f t="shared" si="885"/>
        <v/>
      </c>
      <c r="AW1766" s="69" t="str">
        <f t="shared" si="886"/>
        <v/>
      </c>
      <c r="AX1766" s="65" t="str">
        <f t="shared" si="887"/>
        <v/>
      </c>
      <c r="AY1766" s="70" t="str">
        <f>IF(AX1766="","",IF(R1766="Refreshment Beverage",ROUND(SUM(AX1766*Rates!K$19),4),ROUND(SUM(AX1766*(Rates!J$8/100)),4)))</f>
        <v/>
      </c>
      <c r="AZ1766" s="67" t="str">
        <f t="shared" si="888"/>
        <v/>
      </c>
      <c r="BA1766" s="22" t="str">
        <f t="shared" si="889"/>
        <v/>
      </c>
      <c r="BD1766" s="171"/>
      <c r="BE1766" s="171"/>
      <c r="BF1766" s="171"/>
      <c r="BG1766" s="171"/>
    </row>
    <row r="1767" spans="11:59" ht="12.75" customHeight="1" x14ac:dyDescent="0.3">
      <c r="K1767" s="42" t="str">
        <f t="shared" si="861"/>
        <v/>
      </c>
      <c r="L1767" s="55" t="str">
        <f t="shared" si="862"/>
        <v/>
      </c>
      <c r="M1767" s="43" t="str">
        <f t="shared" si="863"/>
        <v/>
      </c>
      <c r="N1767" s="56" t="str" cm="1">
        <f t="array" ref="N1767">IFERROR(IF(_xlfn.SINGLE(B:B)="","",IF(R1767="Beer",SUM(LOOKUP(2,1/(Rates!$B$3:$B$5&lt;=W1767)/(Rates!$C$3:$C$5&gt;=W1767),Rates!$D$3:$D$5)*(X1767/100)*W1767),IF(R1767="Refreshment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56" t="str">
        <f t="shared" si="864"/>
        <v/>
      </c>
      <c r="P1767" s="53"/>
      <c r="Q1767" s="14" t="str">
        <f t="shared" si="865"/>
        <v/>
      </c>
      <c r="R1767" s="57" t="str">
        <f t="shared" si="866"/>
        <v/>
      </c>
      <c r="S1767" s="58" t="str">
        <f>IF(B1767="","",IF(R1767="Refreshment Beverage",VLOOKUP(VALUE(Q1767),Rates!G$15:L$19,2,0),VLOOKUP(VALUE(Q1767),Rates!G$4:L$12,2,0)))</f>
        <v/>
      </c>
      <c r="T1767" s="58" t="str">
        <f t="shared" si="867"/>
        <v/>
      </c>
      <c r="U1767" s="58" t="str">
        <f t="shared" si="868"/>
        <v/>
      </c>
      <c r="V1767" s="58" t="str">
        <f t="shared" si="869"/>
        <v/>
      </c>
      <c r="W1767" s="58" t="str">
        <f t="shared" si="870"/>
        <v/>
      </c>
      <c r="X1767" s="59" t="str">
        <f t="shared" si="871"/>
        <v/>
      </c>
      <c r="Y1767" s="60" t="str">
        <f>IF(B:B="","",IF(R1767="Refreshment Beverage",VLOOKUP(Q1767,Rates!G$15:L$19,6,0)*W1767,VLOOKUP(Q1767,Rates!G$4:L$12,6,0)*W1767))</f>
        <v/>
      </c>
      <c r="Z1767" s="60" t="str">
        <f t="shared" si="872"/>
        <v/>
      </c>
      <c r="AA1767" s="60" t="str">
        <f t="shared" si="890"/>
        <v/>
      </c>
      <c r="AB1767" s="61" t="str" cm="1">
        <f t="array" ref="AB1767">IF(_xlfn.SINGLE(B:B)="","",IF(R1767="Refreshment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61" t="str" cm="1">
        <f t="array" ref="AC1767">IF(_xlfn.SINGLE(B:B)="","",IF(R1767="Refreshment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68">
        <f>IFERROR(IF(R1767="Beer","",IF(OR(Q1767=1,Q1767=2,Q1767=3,Q1767=4),VLOOKUP(Q1767,Rates!$A$31:$B$34,2,0)*W1767,IF(V1767=1,VLOOKUP(U1767,'REB BEV MIN MKUP'!B:E,4,0),IF(V1767&gt;1,VLOOKUP(VALUE(W1767),'REB BEV MIN MKUP'!O:Q,3,0),0)))),0)</f>
        <v>0</v>
      </c>
      <c r="AE1767" s="62" t="str">
        <f t="shared" si="873"/>
        <v/>
      </c>
      <c r="AF1767" s="63" t="str">
        <f t="shared" si="874"/>
        <v/>
      </c>
      <c r="AG1767" s="64" t="str">
        <f t="shared" si="875"/>
        <v/>
      </c>
      <c r="AH1767" s="65" t="str">
        <f t="shared" si="876"/>
        <v/>
      </c>
      <c r="AI1767" s="66" t="str">
        <f>IF(AE:AE="","",IF(R1767="Refreshment Beverage",AK1767*(Rates!J$19/100),ROUND(SUM(AH1767*(Rates!$J$8/100)),4)))</f>
        <v/>
      </c>
      <c r="AJ1767" s="67" t="str">
        <f t="shared" si="877"/>
        <v/>
      </c>
      <c r="AK1767" s="22" t="str">
        <f t="shared" si="878"/>
        <v/>
      </c>
      <c r="AL1767" s="62" t="str">
        <f t="shared" si="879"/>
        <v/>
      </c>
      <c r="AM1767" s="63" t="str">
        <f>IF(AS1767="","",IF(R1767="Refreshment Beverage",ROUND(AS1767*Rates!K$19,4),ROUND(AO1767*(VLOOKUP(VALUE(Q1767),Rates!G$4:L$12,3,0)),4)))</f>
        <v/>
      </c>
      <c r="AN1767" s="68" t="str">
        <f>IF(AS1767="","",IF(R1767="Refreshment Beverage",AS1767*(Rates!J$19/100),MAX(AM1767,AB1767)))</f>
        <v/>
      </c>
      <c r="AO1767" s="69" t="str">
        <f t="shared" si="880"/>
        <v/>
      </c>
      <c r="AP1767" s="69" t="str">
        <f t="shared" si="881"/>
        <v/>
      </c>
      <c r="AQ1767" s="70" t="str">
        <f>IF(AS1767="","",IF(R1767="Refreshment Beverage",ROUND(SUM(VLOOKUP(Q:Q,Rates!G$15:L$19,3,0)*(AS1767-Y1767-Z1767-AA1767)),4),ROUND(SUM(Rates!$K$8*AS1767),4)))</f>
        <v/>
      </c>
      <c r="AR1767" s="66" t="str">
        <f t="shared" si="882"/>
        <v/>
      </c>
      <c r="AS1767" s="22" t="str">
        <f t="shared" si="883"/>
        <v/>
      </c>
      <c r="AT1767" s="62" t="str">
        <f t="shared" si="884"/>
        <v/>
      </c>
      <c r="AU1767" s="63" t="str">
        <f>IF(AX1767="","",IF(R1767="Refreshment Beverage",ROUND((BA1767-Y1767-Z1767-AA1767)*VLOOKUP(VALUE(Q1767),Rates!G$15:L$19,3,0),4),ROUND(AW1767*(VLOOKUP(VALUE(Q1767),Rates!G:L,3,0)),4)))</f>
        <v/>
      </c>
      <c r="AV1767" s="68" t="str">
        <f t="shared" si="885"/>
        <v/>
      </c>
      <c r="AW1767" s="69" t="str">
        <f t="shared" si="886"/>
        <v/>
      </c>
      <c r="AX1767" s="65" t="str">
        <f t="shared" si="887"/>
        <v/>
      </c>
      <c r="AY1767" s="70" t="str">
        <f>IF(AX1767="","",IF(R1767="Refreshment Beverage",ROUND(SUM(AX1767*Rates!K$19),4),ROUND(SUM(AX1767*(Rates!J$8/100)),4)))</f>
        <v/>
      </c>
      <c r="AZ1767" s="67" t="str">
        <f t="shared" si="888"/>
        <v/>
      </c>
      <c r="BA1767" s="22" t="str">
        <f t="shared" si="889"/>
        <v/>
      </c>
      <c r="BD1767" s="171"/>
      <c r="BE1767" s="171"/>
      <c r="BF1767" s="171"/>
      <c r="BG1767" s="171"/>
    </row>
    <row r="1768" spans="11:59" ht="12.75" customHeight="1" x14ac:dyDescent="0.3">
      <c r="K1768" s="42" t="str">
        <f t="shared" ref="K1768:K1831" si="891">IFERROR(IF(B:B="","",IF(OR(C1768="",E1768="",F1768="",G1768="",H1768="",I1768="",J1768=""),"",ROUND(IF(J1768="Gross Price to Brewers",AE1768,IF(J1768="Retail Price",AL1768,IF(J1768="Licensee Retail",AT1768,""))),2))),"")</f>
        <v/>
      </c>
      <c r="L1768" s="55" t="str">
        <f t="shared" ref="L1768:L1831" si="892">IFERROR(IF(B:B="","",IF(OR(C1768="",E1768="",F1768="",G1768="",H1768="",I1768="",J1768=""),"",ROUND(IF(J1768="Gross Price to Brewers",AH1768,IF(J1768="Retail Price",AP1768,IF(J1768="Licensee Retail",AX1768,""))),2))),"")</f>
        <v/>
      </c>
      <c r="M1768" s="43" t="str">
        <f t="shared" ref="M1768:M1831" si="893">IFERROR(IF(B:B="","",IF(OR(C1768="",E1768="",F1768="",G1768="",H1768="",I1768="",J1768=""),"",ROUND(IF(J1768="Gross Price to Brewers",AK1768,IF(J1768="Retail Price",AS1768,IF(J1768="Licensee Retail",BA1768,""))),2))),"")</f>
        <v/>
      </c>
      <c r="N1768" s="56" t="str" cm="1">
        <f t="array" ref="N1768">IFERROR(IF(_xlfn.SINGLE(B:B)="","",IF(R1768="Beer",SUM(LOOKUP(2,1/(Rates!$B$3:$B$5&lt;=W1768)/(Rates!$C$3:$C$5&gt;=W1768),Rates!$D$3:$D$5)*(X1768/100)*W1768),IF(R1768="Refreshment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56" t="str">
        <f t="shared" ref="O1768:O1831" si="894">IF(B:B="","",IF(M1768&gt;N1768,"YES","NO"))</f>
        <v/>
      </c>
      <c r="P1768" s="53"/>
      <c r="Q1768" s="14" t="str">
        <f t="shared" ref="Q1768:Q1831" si="895">IF(B1768="","",IF(OR(D1768="",D1768=0),0,D1768))</f>
        <v/>
      </c>
      <c r="R1768" s="57" t="str">
        <f t="shared" ref="R1768:R1831" si="896">IF(C1768="","",IF(C1768="Beer","Beer",IF(C1768="Malt-Based Cooler","Refreshment Beverage")))</f>
        <v/>
      </c>
      <c r="S1768" s="58" t="str">
        <f>IF(B1768="","",IF(R1768="Refreshment Beverage",VLOOKUP(VALUE(Q1768),Rates!G$15:L$19,2,0),VLOOKUP(VALUE(Q1768),Rates!G$4:L$12,2,0)))</f>
        <v/>
      </c>
      <c r="T1768" s="58" t="str">
        <f t="shared" ref="T1768:T1831" si="897">IF(B1768="","",G1768)</f>
        <v/>
      </c>
      <c r="U1768" s="58" t="str">
        <f t="shared" ref="U1768:U1831" si="898">IF(B:B="","",SUM(W1768/V1768))</f>
        <v/>
      </c>
      <c r="V1768" s="58" t="str">
        <f t="shared" ref="V1768:V1831" si="899">IF(B1768="","",F1768)</f>
        <v/>
      </c>
      <c r="W1768" s="58" t="str">
        <f t="shared" ref="W1768:W1831" si="900">IF(B1768="","",E1768*F1768)</f>
        <v/>
      </c>
      <c r="X1768" s="59" t="str">
        <f t="shared" ref="X1768:X1831" si="901">IF(B1768="","",H1768)</f>
        <v/>
      </c>
      <c r="Y1768" s="60" t="str">
        <f>IF(B:B="","",IF(R1768="Refreshment Beverage",VLOOKUP(Q1768,Rates!G$15:L$19,6,0)*W1768,VLOOKUP(Q1768,Rates!G$4:L$12,6,0)*W1768))</f>
        <v/>
      </c>
      <c r="Z1768" s="60" t="str">
        <f t="shared" ref="Z1768:Z1831" si="902">IF(B:B="","",IF(R1768="Refreshment Beverage",0,IF(T1768="Keg",0,ROUND(0.34/12*V1768,2))))</f>
        <v/>
      </c>
      <c r="AA1768" s="60" t="str">
        <f t="shared" si="890"/>
        <v/>
      </c>
      <c r="AB1768" s="61" t="str" cm="1">
        <f t="array" ref="AB1768">IF(_xlfn.SINGLE(B:B)="","",IF(R1768="Refreshment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61" t="str" cm="1">
        <f t="array" ref="AC1768">IF(_xlfn.SINGLE(B:B)="","",IF(R1768="Refreshment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68">
        <f>IFERROR(IF(R1768="Beer","",IF(OR(Q1768=1,Q1768=2,Q1768=3,Q1768=4),VLOOKUP(Q1768,Rates!$A$31:$B$34,2,0)*W1768,IF(V1768=1,VLOOKUP(U1768,'REB BEV MIN MKUP'!B:E,4,0),IF(V1768&gt;1,VLOOKUP(VALUE(W1768),'REB BEV MIN MKUP'!O:Q,3,0),0)))),0)</f>
        <v>0</v>
      </c>
      <c r="AE1768" s="62" t="str">
        <f t="shared" ref="AE1768:AE1831" si="903">IF(J1768="Gross Price to Brewers",I1768,"")</f>
        <v/>
      </c>
      <c r="AF1768" s="63" t="str">
        <f t="shared" ref="AF1768:AF1831" si="904">IF(AE:AE="","",ROUND(SUM(AE1768*(S1768/100)),4))</f>
        <v/>
      </c>
      <c r="AG1768" s="64" t="str">
        <f t="shared" ref="AG1768:AG1831" si="905">IF(AE:AE="","",IF(R1768="Refreshment Beverage",MAX(AF1768,AD1768),MAX(AB1768,AF1768)))</f>
        <v/>
      </c>
      <c r="AH1768" s="65" t="str">
        <f t="shared" ref="AH1768:AH1831" si="906">IF(AE:AE="","",IF(R1768="Refreshment Beverage",AK1768-AJ1768,SUM(Y1768:AA1768)+AE1768+AG1768))</f>
        <v/>
      </c>
      <c r="AI1768" s="66" t="str">
        <f>IF(AE:AE="","",IF(R1768="Refreshment Beverage",AK1768*(Rates!J$19/100),ROUND(SUM(AH1768*(Rates!$J$8/100)),4)))</f>
        <v/>
      </c>
      <c r="AJ1768" s="67" t="str">
        <f t="shared" ref="AJ1768:AJ1831" si="907">IF(AE:AE="","",IF(R1768="Refreshment Beverage",AI1768,MAX(AC1768,AI1768)))</f>
        <v/>
      </c>
      <c r="AK1768" s="22" t="str">
        <f t="shared" ref="AK1768:AK1831" si="908">IF(AE:AE="","",IF(R1768="Refreshment Beverage",SUM(AE1768+Y1768+Z1768+AA1768+AG1768),SUM(AH1768+AJ1768)))</f>
        <v/>
      </c>
      <c r="AL1768" s="62" t="str">
        <f t="shared" ref="AL1768:AL1831" si="909">IF(AS1768="","",IF(R1768="Refreshment Beverage",ROUND(SUM(AS1768-AR1768-AA1768-Z1768-Y1768),2),ROUND(SUM(AS1768-AR1768-AN1768-Y1768-Z1768-AA1768),2)))</f>
        <v/>
      </c>
      <c r="AM1768" s="63" t="str">
        <f>IF(AS1768="","",IF(R1768="Refreshment Beverage",ROUND(AS1768*Rates!K$19,4),ROUND(AO1768*(VLOOKUP(VALUE(Q1768),Rates!G$4:L$12,3,0)),4)))</f>
        <v/>
      </c>
      <c r="AN1768" s="68" t="str">
        <f>IF(AS1768="","",IF(R1768="Refreshment Beverage",AS1768*(Rates!J$19/100),MAX(AM1768,AB1768)))</f>
        <v/>
      </c>
      <c r="AO1768" s="69" t="str">
        <f t="shared" ref="AO1768:AO1831" si="910">IF(AS1768="","",ROUND(SUM(AS1768-AR1768-Y1768-Z1768-AA1768),4))</f>
        <v/>
      </c>
      <c r="AP1768" s="69" t="str">
        <f t="shared" ref="AP1768:AP1831" si="911">IF(AS1768="","",IF(R1768="Refreshment Beverage",ROUND(AS1768-AN1768,2),ROUND(SUM(AS1768-AR1768),2)))</f>
        <v/>
      </c>
      <c r="AQ1768" s="70" t="str">
        <f>IF(AS1768="","",IF(R1768="Refreshment Beverage",ROUND(SUM(VLOOKUP(Q:Q,Rates!G$15:L$19,3,0)*(AS1768-Y1768-Z1768-AA1768)),4),ROUND(SUM(Rates!$K$8*AS1768),4)))</f>
        <v/>
      </c>
      <c r="AR1768" s="66" t="str">
        <f t="shared" ref="AR1768:AR1831" si="912">IF(AS1768="","",IF(R1768="Refreshment Beverage",MAX(AD1768,AQ1768),MAX(AQ1768,AC1768)))</f>
        <v/>
      </c>
      <c r="AS1768" s="22" t="str">
        <f t="shared" ref="AS1768:AS1831" si="913">IF(J1768="Retail Price",SUM(I1768+0.004),"")</f>
        <v/>
      </c>
      <c r="AT1768" s="62" t="str">
        <f t="shared" ref="AT1768:AT1831" si="914">IF(AX1768="","",IF(R1768="Refreshment Beverage",SUM(BA1768-AV1768-Y1768-Z1768-AA1768),SUM(AX1768-AV1768-Y1768-Z1768-AA1768)))</f>
        <v/>
      </c>
      <c r="AU1768" s="63" t="str">
        <f>IF(AX1768="","",IF(R1768="Refreshment Beverage",ROUND((BA1768-Y1768-Z1768-AA1768)*VLOOKUP(VALUE(Q1768),Rates!G$15:L$19,3,0),4),ROUND(AW1768*(VLOOKUP(VALUE(Q1768),Rates!G:L,3,0)),4)))</f>
        <v/>
      </c>
      <c r="AV1768" s="68" t="str">
        <f t="shared" ref="AV1768:AV1831" si="915">IF(AX1768="","",IF(R1768="Refreshment Beverage",MAX(AU1768,AD1768),MAX(AB1768,AU1768)))</f>
        <v/>
      </c>
      <c r="AW1768" s="69" t="str">
        <f t="shared" ref="AW1768:AW1831" si="916">IF(AX1768="","",IF(R1768="Refreshment Beverage",SUM(BA1768-AV1768-Y1768-Z1768-AA1768),ROUND(SUM(BA1768-AZ1768-Y1768-Z1768-AA1768),4)))</f>
        <v/>
      </c>
      <c r="AX1768" s="65" t="str">
        <f t="shared" ref="AX1768:AX1831" si="917">IF(J1768="Licensee Retail",I1768,"")</f>
        <v/>
      </c>
      <c r="AY1768" s="70" t="str">
        <f>IF(AX1768="","",IF(R1768="Refreshment Beverage",ROUND(SUM(AX1768*Rates!K$19),4),ROUND(SUM(AX1768*(Rates!J$8/100)),4)))</f>
        <v/>
      </c>
      <c r="AZ1768" s="67" t="str">
        <f t="shared" ref="AZ1768:AZ1831" si="918">IF(AX1768="","",MAX($AC1768,AY1768))</f>
        <v/>
      </c>
      <c r="BA1768" s="22" t="str">
        <f t="shared" ref="BA1768:BA1831" si="919">IF(AX1768="","",SUM(AX1768+AZ1768))</f>
        <v/>
      </c>
      <c r="BD1768" s="171"/>
      <c r="BE1768" s="171"/>
      <c r="BF1768" s="171"/>
      <c r="BG1768" s="171"/>
    </row>
    <row r="1769" spans="11:59" ht="12.75" customHeight="1" x14ac:dyDescent="0.3">
      <c r="K1769" s="42" t="str">
        <f t="shared" si="891"/>
        <v/>
      </c>
      <c r="L1769" s="55" t="str">
        <f t="shared" si="892"/>
        <v/>
      </c>
      <c r="M1769" s="43" t="str">
        <f t="shared" si="893"/>
        <v/>
      </c>
      <c r="N1769" s="56" t="str" cm="1">
        <f t="array" ref="N1769">IFERROR(IF(_xlfn.SINGLE(B:B)="","",IF(R1769="Beer",SUM(LOOKUP(2,1/(Rates!$B$3:$B$5&lt;=W1769)/(Rates!$C$3:$C$5&gt;=W1769),Rates!$D$3:$D$5)*(X1769/100)*W1769),IF(R1769="Refreshment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56" t="str">
        <f t="shared" si="894"/>
        <v/>
      </c>
      <c r="P1769" s="53"/>
      <c r="Q1769" s="14" t="str">
        <f t="shared" si="895"/>
        <v/>
      </c>
      <c r="R1769" s="57" t="str">
        <f t="shared" si="896"/>
        <v/>
      </c>
      <c r="S1769" s="58" t="str">
        <f>IF(B1769="","",IF(R1769="Refreshment Beverage",VLOOKUP(VALUE(Q1769),Rates!G$15:L$19,2,0),VLOOKUP(VALUE(Q1769),Rates!G$4:L$12,2,0)))</f>
        <v/>
      </c>
      <c r="T1769" s="58" t="str">
        <f t="shared" si="897"/>
        <v/>
      </c>
      <c r="U1769" s="58" t="str">
        <f t="shared" si="898"/>
        <v/>
      </c>
      <c r="V1769" s="58" t="str">
        <f t="shared" si="899"/>
        <v/>
      </c>
      <c r="W1769" s="58" t="str">
        <f t="shared" si="900"/>
        <v/>
      </c>
      <c r="X1769" s="59" t="str">
        <f t="shared" si="901"/>
        <v/>
      </c>
      <c r="Y1769" s="60" t="str">
        <f>IF(B:B="","",IF(R1769="Refreshment Beverage",VLOOKUP(Q1769,Rates!G$15:L$19,6,0)*W1769,VLOOKUP(Q1769,Rates!G$4:L$12,6,0)*W1769))</f>
        <v/>
      </c>
      <c r="Z1769" s="60" t="str">
        <f t="shared" si="902"/>
        <v/>
      </c>
      <c r="AA1769" s="60" t="str">
        <f t="shared" si="890"/>
        <v/>
      </c>
      <c r="AB1769" s="61" t="str" cm="1">
        <f t="array" ref="AB1769">IF(_xlfn.SINGLE(B:B)="","",IF(R1769="Refreshment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61" t="str" cm="1">
        <f t="array" ref="AC1769">IF(_xlfn.SINGLE(B:B)="","",IF(R1769="Refreshment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68">
        <f>IFERROR(IF(R1769="Beer","",IF(OR(Q1769=1,Q1769=2,Q1769=3,Q1769=4),VLOOKUP(Q1769,Rates!$A$31:$B$34,2,0)*W1769,IF(V1769=1,VLOOKUP(U1769,'REB BEV MIN MKUP'!B:E,4,0),IF(V1769&gt;1,VLOOKUP(VALUE(W1769),'REB BEV MIN MKUP'!O:Q,3,0),0)))),0)</f>
        <v>0</v>
      </c>
      <c r="AE1769" s="62" t="str">
        <f t="shared" si="903"/>
        <v/>
      </c>
      <c r="AF1769" s="63" t="str">
        <f t="shared" si="904"/>
        <v/>
      </c>
      <c r="AG1769" s="64" t="str">
        <f t="shared" si="905"/>
        <v/>
      </c>
      <c r="AH1769" s="65" t="str">
        <f t="shared" si="906"/>
        <v/>
      </c>
      <c r="AI1769" s="66" t="str">
        <f>IF(AE:AE="","",IF(R1769="Refreshment Beverage",AK1769*(Rates!J$19/100),ROUND(SUM(AH1769*(Rates!$J$8/100)),4)))</f>
        <v/>
      </c>
      <c r="AJ1769" s="67" t="str">
        <f t="shared" si="907"/>
        <v/>
      </c>
      <c r="AK1769" s="22" t="str">
        <f t="shared" si="908"/>
        <v/>
      </c>
      <c r="AL1769" s="62" t="str">
        <f t="shared" si="909"/>
        <v/>
      </c>
      <c r="AM1769" s="63" t="str">
        <f>IF(AS1769="","",IF(R1769="Refreshment Beverage",ROUND(AS1769*Rates!K$19,4),ROUND(AO1769*(VLOOKUP(VALUE(Q1769),Rates!G$4:L$12,3,0)),4)))</f>
        <v/>
      </c>
      <c r="AN1769" s="68" t="str">
        <f>IF(AS1769="","",IF(R1769="Refreshment Beverage",AS1769*(Rates!J$19/100),MAX(AM1769,AB1769)))</f>
        <v/>
      </c>
      <c r="AO1769" s="69" t="str">
        <f t="shared" si="910"/>
        <v/>
      </c>
      <c r="AP1769" s="69" t="str">
        <f t="shared" si="911"/>
        <v/>
      </c>
      <c r="AQ1769" s="70" t="str">
        <f>IF(AS1769="","",IF(R1769="Refreshment Beverage",ROUND(SUM(VLOOKUP(Q:Q,Rates!G$15:L$19,3,0)*(AS1769-Y1769-Z1769-AA1769)),4),ROUND(SUM(Rates!$K$8*AS1769),4)))</f>
        <v/>
      </c>
      <c r="AR1769" s="66" t="str">
        <f t="shared" si="912"/>
        <v/>
      </c>
      <c r="AS1769" s="22" t="str">
        <f t="shared" si="913"/>
        <v/>
      </c>
      <c r="AT1769" s="62" t="str">
        <f t="shared" si="914"/>
        <v/>
      </c>
      <c r="AU1769" s="63" t="str">
        <f>IF(AX1769="","",IF(R1769="Refreshment Beverage",ROUND((BA1769-Y1769-Z1769-AA1769)*VLOOKUP(VALUE(Q1769),Rates!G$15:L$19,3,0),4),ROUND(AW1769*(VLOOKUP(VALUE(Q1769),Rates!G:L,3,0)),4)))</f>
        <v/>
      </c>
      <c r="AV1769" s="68" t="str">
        <f t="shared" si="915"/>
        <v/>
      </c>
      <c r="AW1769" s="69" t="str">
        <f t="shared" si="916"/>
        <v/>
      </c>
      <c r="AX1769" s="65" t="str">
        <f t="shared" si="917"/>
        <v/>
      </c>
      <c r="AY1769" s="70" t="str">
        <f>IF(AX1769="","",IF(R1769="Refreshment Beverage",ROUND(SUM(AX1769*Rates!K$19),4),ROUND(SUM(AX1769*(Rates!J$8/100)),4)))</f>
        <v/>
      </c>
      <c r="AZ1769" s="67" t="str">
        <f t="shared" si="918"/>
        <v/>
      </c>
      <c r="BA1769" s="22" t="str">
        <f t="shared" si="919"/>
        <v/>
      </c>
      <c r="BD1769" s="171"/>
      <c r="BE1769" s="171"/>
      <c r="BF1769" s="171"/>
      <c r="BG1769" s="171"/>
    </row>
    <row r="1770" spans="11:59" ht="12.75" customHeight="1" x14ac:dyDescent="0.3">
      <c r="K1770" s="42" t="str">
        <f t="shared" si="891"/>
        <v/>
      </c>
      <c r="L1770" s="55" t="str">
        <f t="shared" si="892"/>
        <v/>
      </c>
      <c r="M1770" s="43" t="str">
        <f t="shared" si="893"/>
        <v/>
      </c>
      <c r="N1770" s="56" t="str" cm="1">
        <f t="array" ref="N1770">IFERROR(IF(_xlfn.SINGLE(B:B)="","",IF(R1770="Beer",SUM(LOOKUP(2,1/(Rates!$B$3:$B$5&lt;=W1770)/(Rates!$C$3:$C$5&gt;=W1770),Rates!$D$3:$D$5)*(X1770/100)*W1770),IF(R1770="Refreshment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56" t="str">
        <f t="shared" si="894"/>
        <v/>
      </c>
      <c r="P1770" s="53"/>
      <c r="Q1770" s="14" t="str">
        <f t="shared" si="895"/>
        <v/>
      </c>
      <c r="R1770" s="57" t="str">
        <f t="shared" si="896"/>
        <v/>
      </c>
      <c r="S1770" s="58" t="str">
        <f>IF(B1770="","",IF(R1770="Refreshment Beverage",VLOOKUP(VALUE(Q1770),Rates!G$15:L$19,2,0),VLOOKUP(VALUE(Q1770),Rates!G$4:L$12,2,0)))</f>
        <v/>
      </c>
      <c r="T1770" s="58" t="str">
        <f t="shared" si="897"/>
        <v/>
      </c>
      <c r="U1770" s="58" t="str">
        <f t="shared" si="898"/>
        <v/>
      </c>
      <c r="V1770" s="58" t="str">
        <f t="shared" si="899"/>
        <v/>
      </c>
      <c r="W1770" s="58" t="str">
        <f t="shared" si="900"/>
        <v/>
      </c>
      <c r="X1770" s="59" t="str">
        <f t="shared" si="901"/>
        <v/>
      </c>
      <c r="Y1770" s="60" t="str">
        <f>IF(B:B="","",IF(R1770="Refreshment Beverage",VLOOKUP(Q1770,Rates!G$15:L$19,6,0)*W1770,VLOOKUP(Q1770,Rates!G$4:L$12,6,0)*W1770))</f>
        <v/>
      </c>
      <c r="Z1770" s="60" t="str">
        <f t="shared" si="902"/>
        <v/>
      </c>
      <c r="AA1770" s="60" t="str">
        <f t="shared" si="890"/>
        <v/>
      </c>
      <c r="AB1770" s="61" t="str" cm="1">
        <f t="array" ref="AB1770">IF(_xlfn.SINGLE(B:B)="","",IF(R1770="Refreshment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61" t="str" cm="1">
        <f t="array" ref="AC1770">IF(_xlfn.SINGLE(B:B)="","",IF(R1770="Refreshment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68">
        <f>IFERROR(IF(R1770="Beer","",IF(OR(Q1770=1,Q1770=2,Q1770=3,Q1770=4),VLOOKUP(Q1770,Rates!$A$31:$B$34,2,0)*W1770,IF(V1770=1,VLOOKUP(U1770,'REB BEV MIN MKUP'!B:E,4,0),IF(V1770&gt;1,VLOOKUP(VALUE(W1770),'REB BEV MIN MKUP'!O:Q,3,0),0)))),0)</f>
        <v>0</v>
      </c>
      <c r="AE1770" s="62" t="str">
        <f t="shared" si="903"/>
        <v/>
      </c>
      <c r="AF1770" s="63" t="str">
        <f t="shared" si="904"/>
        <v/>
      </c>
      <c r="AG1770" s="64" t="str">
        <f t="shared" si="905"/>
        <v/>
      </c>
      <c r="AH1770" s="65" t="str">
        <f t="shared" si="906"/>
        <v/>
      </c>
      <c r="AI1770" s="66" t="str">
        <f>IF(AE:AE="","",IF(R1770="Refreshment Beverage",AK1770*(Rates!J$19/100),ROUND(SUM(AH1770*(Rates!$J$8/100)),4)))</f>
        <v/>
      </c>
      <c r="AJ1770" s="67" t="str">
        <f t="shared" si="907"/>
        <v/>
      </c>
      <c r="AK1770" s="22" t="str">
        <f t="shared" si="908"/>
        <v/>
      </c>
      <c r="AL1770" s="62" t="str">
        <f t="shared" si="909"/>
        <v/>
      </c>
      <c r="AM1770" s="63" t="str">
        <f>IF(AS1770="","",IF(R1770="Refreshment Beverage",ROUND(AS1770*Rates!K$19,4),ROUND(AO1770*(VLOOKUP(VALUE(Q1770),Rates!G$4:L$12,3,0)),4)))</f>
        <v/>
      </c>
      <c r="AN1770" s="68" t="str">
        <f>IF(AS1770="","",IF(R1770="Refreshment Beverage",AS1770*(Rates!J$19/100),MAX(AM1770,AB1770)))</f>
        <v/>
      </c>
      <c r="AO1770" s="69" t="str">
        <f t="shared" si="910"/>
        <v/>
      </c>
      <c r="AP1770" s="69" t="str">
        <f t="shared" si="911"/>
        <v/>
      </c>
      <c r="AQ1770" s="70" t="str">
        <f>IF(AS1770="","",IF(R1770="Refreshment Beverage",ROUND(SUM(VLOOKUP(Q:Q,Rates!G$15:L$19,3,0)*(AS1770-Y1770-Z1770-AA1770)),4),ROUND(SUM(Rates!$K$8*AS1770),4)))</f>
        <v/>
      </c>
      <c r="AR1770" s="66" t="str">
        <f t="shared" si="912"/>
        <v/>
      </c>
      <c r="AS1770" s="22" t="str">
        <f t="shared" si="913"/>
        <v/>
      </c>
      <c r="AT1770" s="62" t="str">
        <f t="shared" si="914"/>
        <v/>
      </c>
      <c r="AU1770" s="63" t="str">
        <f>IF(AX1770="","",IF(R1770="Refreshment Beverage",ROUND((BA1770-Y1770-Z1770-AA1770)*VLOOKUP(VALUE(Q1770),Rates!G$15:L$19,3,0),4),ROUND(AW1770*(VLOOKUP(VALUE(Q1770),Rates!G:L,3,0)),4)))</f>
        <v/>
      </c>
      <c r="AV1770" s="68" t="str">
        <f t="shared" si="915"/>
        <v/>
      </c>
      <c r="AW1770" s="69" t="str">
        <f t="shared" si="916"/>
        <v/>
      </c>
      <c r="AX1770" s="65" t="str">
        <f t="shared" si="917"/>
        <v/>
      </c>
      <c r="AY1770" s="70" t="str">
        <f>IF(AX1770="","",IF(R1770="Refreshment Beverage",ROUND(SUM(AX1770*Rates!K$19),4),ROUND(SUM(AX1770*(Rates!J$8/100)),4)))</f>
        <v/>
      </c>
      <c r="AZ1770" s="67" t="str">
        <f t="shared" si="918"/>
        <v/>
      </c>
      <c r="BA1770" s="22" t="str">
        <f t="shared" si="919"/>
        <v/>
      </c>
      <c r="BD1770" s="171"/>
      <c r="BE1770" s="171"/>
      <c r="BF1770" s="171"/>
      <c r="BG1770" s="171"/>
    </row>
    <row r="1771" spans="11:59" ht="12.75" customHeight="1" x14ac:dyDescent="0.3">
      <c r="K1771" s="42" t="str">
        <f t="shared" si="891"/>
        <v/>
      </c>
      <c r="L1771" s="55" t="str">
        <f t="shared" si="892"/>
        <v/>
      </c>
      <c r="M1771" s="43" t="str">
        <f t="shared" si="893"/>
        <v/>
      </c>
      <c r="N1771" s="56" t="str" cm="1">
        <f t="array" ref="N1771">IFERROR(IF(_xlfn.SINGLE(B:B)="","",IF(R1771="Beer",SUM(LOOKUP(2,1/(Rates!$B$3:$B$5&lt;=W1771)/(Rates!$C$3:$C$5&gt;=W1771),Rates!$D$3:$D$5)*(X1771/100)*W1771),IF(R1771="Refreshment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56" t="str">
        <f t="shared" si="894"/>
        <v/>
      </c>
      <c r="P1771" s="53"/>
      <c r="Q1771" s="14" t="str">
        <f t="shared" si="895"/>
        <v/>
      </c>
      <c r="R1771" s="57" t="str">
        <f t="shared" si="896"/>
        <v/>
      </c>
      <c r="S1771" s="58" t="str">
        <f>IF(B1771="","",IF(R1771="Refreshment Beverage",VLOOKUP(VALUE(Q1771),Rates!G$15:L$19,2,0),VLOOKUP(VALUE(Q1771),Rates!G$4:L$12,2,0)))</f>
        <v/>
      </c>
      <c r="T1771" s="58" t="str">
        <f t="shared" si="897"/>
        <v/>
      </c>
      <c r="U1771" s="58" t="str">
        <f t="shared" si="898"/>
        <v/>
      </c>
      <c r="V1771" s="58" t="str">
        <f t="shared" si="899"/>
        <v/>
      </c>
      <c r="W1771" s="58" t="str">
        <f t="shared" si="900"/>
        <v/>
      </c>
      <c r="X1771" s="59" t="str">
        <f t="shared" si="901"/>
        <v/>
      </c>
      <c r="Y1771" s="60" t="str">
        <f>IF(B:B="","",IF(R1771="Refreshment Beverage",VLOOKUP(Q1771,Rates!G$15:L$19,6,0)*W1771,VLOOKUP(Q1771,Rates!G$4:L$12,6,0)*W1771))</f>
        <v/>
      </c>
      <c r="Z1771" s="60" t="str">
        <f t="shared" si="902"/>
        <v/>
      </c>
      <c r="AA1771" s="60" t="str">
        <f t="shared" si="890"/>
        <v/>
      </c>
      <c r="AB1771" s="61" t="str" cm="1">
        <f t="array" ref="AB1771">IF(_xlfn.SINGLE(B:B)="","",IF(R1771="Refreshment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61" t="str" cm="1">
        <f t="array" ref="AC1771">IF(_xlfn.SINGLE(B:B)="","",IF(R1771="Refreshment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68">
        <f>IFERROR(IF(R1771="Beer","",IF(OR(Q1771=1,Q1771=2,Q1771=3,Q1771=4),VLOOKUP(Q1771,Rates!$A$31:$B$34,2,0)*W1771,IF(V1771=1,VLOOKUP(U1771,'REB BEV MIN MKUP'!B:E,4,0),IF(V1771&gt;1,VLOOKUP(VALUE(W1771),'REB BEV MIN MKUP'!O:Q,3,0),0)))),0)</f>
        <v>0</v>
      </c>
      <c r="AE1771" s="62" t="str">
        <f t="shared" si="903"/>
        <v/>
      </c>
      <c r="AF1771" s="63" t="str">
        <f t="shared" si="904"/>
        <v/>
      </c>
      <c r="AG1771" s="64" t="str">
        <f t="shared" si="905"/>
        <v/>
      </c>
      <c r="AH1771" s="65" t="str">
        <f t="shared" si="906"/>
        <v/>
      </c>
      <c r="AI1771" s="66" t="str">
        <f>IF(AE:AE="","",IF(R1771="Refreshment Beverage",AK1771*(Rates!J$19/100),ROUND(SUM(AH1771*(Rates!$J$8/100)),4)))</f>
        <v/>
      </c>
      <c r="AJ1771" s="67" t="str">
        <f t="shared" si="907"/>
        <v/>
      </c>
      <c r="AK1771" s="22" t="str">
        <f t="shared" si="908"/>
        <v/>
      </c>
      <c r="AL1771" s="62" t="str">
        <f t="shared" si="909"/>
        <v/>
      </c>
      <c r="AM1771" s="63" t="str">
        <f>IF(AS1771="","",IF(R1771="Refreshment Beverage",ROUND(AS1771*Rates!K$19,4),ROUND(AO1771*(VLOOKUP(VALUE(Q1771),Rates!G$4:L$12,3,0)),4)))</f>
        <v/>
      </c>
      <c r="AN1771" s="68" t="str">
        <f>IF(AS1771="","",IF(R1771="Refreshment Beverage",AS1771*(Rates!J$19/100),MAX(AM1771,AB1771)))</f>
        <v/>
      </c>
      <c r="AO1771" s="69" t="str">
        <f t="shared" si="910"/>
        <v/>
      </c>
      <c r="AP1771" s="69" t="str">
        <f t="shared" si="911"/>
        <v/>
      </c>
      <c r="AQ1771" s="70" t="str">
        <f>IF(AS1771="","",IF(R1771="Refreshment Beverage",ROUND(SUM(VLOOKUP(Q:Q,Rates!G$15:L$19,3,0)*(AS1771-Y1771-Z1771-AA1771)),4),ROUND(SUM(Rates!$K$8*AS1771),4)))</f>
        <v/>
      </c>
      <c r="AR1771" s="66" t="str">
        <f t="shared" si="912"/>
        <v/>
      </c>
      <c r="AS1771" s="22" t="str">
        <f t="shared" si="913"/>
        <v/>
      </c>
      <c r="AT1771" s="62" t="str">
        <f t="shared" si="914"/>
        <v/>
      </c>
      <c r="AU1771" s="63" t="str">
        <f>IF(AX1771="","",IF(R1771="Refreshment Beverage",ROUND((BA1771-Y1771-Z1771-AA1771)*VLOOKUP(VALUE(Q1771),Rates!G$15:L$19,3,0),4),ROUND(AW1771*(VLOOKUP(VALUE(Q1771),Rates!G:L,3,0)),4)))</f>
        <v/>
      </c>
      <c r="AV1771" s="68" t="str">
        <f t="shared" si="915"/>
        <v/>
      </c>
      <c r="AW1771" s="69" t="str">
        <f t="shared" si="916"/>
        <v/>
      </c>
      <c r="AX1771" s="65" t="str">
        <f t="shared" si="917"/>
        <v/>
      </c>
      <c r="AY1771" s="70" t="str">
        <f>IF(AX1771="","",IF(R1771="Refreshment Beverage",ROUND(SUM(AX1771*Rates!K$19),4),ROUND(SUM(AX1771*(Rates!J$8/100)),4)))</f>
        <v/>
      </c>
      <c r="AZ1771" s="67" t="str">
        <f t="shared" si="918"/>
        <v/>
      </c>
      <c r="BA1771" s="22" t="str">
        <f t="shared" si="919"/>
        <v/>
      </c>
      <c r="BD1771" s="171"/>
      <c r="BE1771" s="171"/>
      <c r="BF1771" s="171"/>
      <c r="BG1771" s="171"/>
    </row>
    <row r="1772" spans="11:59" ht="12.75" customHeight="1" x14ac:dyDescent="0.3">
      <c r="K1772" s="42" t="str">
        <f t="shared" si="891"/>
        <v/>
      </c>
      <c r="L1772" s="55" t="str">
        <f t="shared" si="892"/>
        <v/>
      </c>
      <c r="M1772" s="43" t="str">
        <f t="shared" si="893"/>
        <v/>
      </c>
      <c r="N1772" s="56" t="str" cm="1">
        <f t="array" ref="N1772">IFERROR(IF(_xlfn.SINGLE(B:B)="","",IF(R1772="Beer",SUM(LOOKUP(2,1/(Rates!$B$3:$B$5&lt;=W1772)/(Rates!$C$3:$C$5&gt;=W1772),Rates!$D$3:$D$5)*(X1772/100)*W1772),IF(R1772="Refreshment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56" t="str">
        <f t="shared" si="894"/>
        <v/>
      </c>
      <c r="P1772" s="53"/>
      <c r="Q1772" s="14" t="str">
        <f t="shared" si="895"/>
        <v/>
      </c>
      <c r="R1772" s="57" t="str">
        <f t="shared" si="896"/>
        <v/>
      </c>
      <c r="S1772" s="58" t="str">
        <f>IF(B1772="","",IF(R1772="Refreshment Beverage",VLOOKUP(VALUE(Q1772),Rates!G$15:L$19,2,0),VLOOKUP(VALUE(Q1772),Rates!G$4:L$12,2,0)))</f>
        <v/>
      </c>
      <c r="T1772" s="58" t="str">
        <f t="shared" si="897"/>
        <v/>
      </c>
      <c r="U1772" s="58" t="str">
        <f t="shared" si="898"/>
        <v/>
      </c>
      <c r="V1772" s="58" t="str">
        <f t="shared" si="899"/>
        <v/>
      </c>
      <c r="W1772" s="58" t="str">
        <f t="shared" si="900"/>
        <v/>
      </c>
      <c r="X1772" s="59" t="str">
        <f t="shared" si="901"/>
        <v/>
      </c>
      <c r="Y1772" s="60" t="str">
        <f>IF(B:B="","",IF(R1772="Refreshment Beverage",VLOOKUP(Q1772,Rates!G$15:L$19,6,0)*W1772,VLOOKUP(Q1772,Rates!G$4:L$12,6,0)*W1772))</f>
        <v/>
      </c>
      <c r="Z1772" s="60" t="str">
        <f t="shared" si="902"/>
        <v/>
      </c>
      <c r="AA1772" s="60" t="str">
        <f t="shared" si="890"/>
        <v/>
      </c>
      <c r="AB1772" s="61" t="str" cm="1">
        <f t="array" ref="AB1772">IF(_xlfn.SINGLE(B:B)="","",IF(R1772="Refreshment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61" t="str" cm="1">
        <f t="array" ref="AC1772">IF(_xlfn.SINGLE(B:B)="","",IF(R1772="Refreshment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68">
        <f>IFERROR(IF(R1772="Beer","",IF(OR(Q1772=1,Q1772=2,Q1772=3,Q1772=4),VLOOKUP(Q1772,Rates!$A$31:$B$34,2,0)*W1772,IF(V1772=1,VLOOKUP(U1772,'REB BEV MIN MKUP'!B:E,4,0),IF(V1772&gt;1,VLOOKUP(VALUE(W1772),'REB BEV MIN MKUP'!O:Q,3,0),0)))),0)</f>
        <v>0</v>
      </c>
      <c r="AE1772" s="62" t="str">
        <f t="shared" si="903"/>
        <v/>
      </c>
      <c r="AF1772" s="63" t="str">
        <f t="shared" si="904"/>
        <v/>
      </c>
      <c r="AG1772" s="64" t="str">
        <f t="shared" si="905"/>
        <v/>
      </c>
      <c r="AH1772" s="65" t="str">
        <f t="shared" si="906"/>
        <v/>
      </c>
      <c r="AI1772" s="66" t="str">
        <f>IF(AE:AE="","",IF(R1772="Refreshment Beverage",AK1772*(Rates!J$19/100),ROUND(SUM(AH1772*(Rates!$J$8/100)),4)))</f>
        <v/>
      </c>
      <c r="AJ1772" s="67" t="str">
        <f t="shared" si="907"/>
        <v/>
      </c>
      <c r="AK1772" s="22" t="str">
        <f t="shared" si="908"/>
        <v/>
      </c>
      <c r="AL1772" s="62" t="str">
        <f t="shared" si="909"/>
        <v/>
      </c>
      <c r="AM1772" s="63" t="str">
        <f>IF(AS1772="","",IF(R1772="Refreshment Beverage",ROUND(AS1772*Rates!K$19,4),ROUND(AO1772*(VLOOKUP(VALUE(Q1772),Rates!G$4:L$12,3,0)),4)))</f>
        <v/>
      </c>
      <c r="AN1772" s="68" t="str">
        <f>IF(AS1772="","",IF(R1772="Refreshment Beverage",AS1772*(Rates!J$19/100),MAX(AM1772,AB1772)))</f>
        <v/>
      </c>
      <c r="AO1772" s="69" t="str">
        <f t="shared" si="910"/>
        <v/>
      </c>
      <c r="AP1772" s="69" t="str">
        <f t="shared" si="911"/>
        <v/>
      </c>
      <c r="AQ1772" s="70" t="str">
        <f>IF(AS1772="","",IF(R1772="Refreshment Beverage",ROUND(SUM(VLOOKUP(Q:Q,Rates!G$15:L$19,3,0)*(AS1772-Y1772-Z1772-AA1772)),4),ROUND(SUM(Rates!$K$8*AS1772),4)))</f>
        <v/>
      </c>
      <c r="AR1772" s="66" t="str">
        <f t="shared" si="912"/>
        <v/>
      </c>
      <c r="AS1772" s="22" t="str">
        <f t="shared" si="913"/>
        <v/>
      </c>
      <c r="AT1772" s="62" t="str">
        <f t="shared" si="914"/>
        <v/>
      </c>
      <c r="AU1772" s="63" t="str">
        <f>IF(AX1772="","",IF(R1772="Refreshment Beverage",ROUND((BA1772-Y1772-Z1772-AA1772)*VLOOKUP(VALUE(Q1772),Rates!G$15:L$19,3,0),4),ROUND(AW1772*(VLOOKUP(VALUE(Q1772),Rates!G:L,3,0)),4)))</f>
        <v/>
      </c>
      <c r="AV1772" s="68" t="str">
        <f t="shared" si="915"/>
        <v/>
      </c>
      <c r="AW1772" s="69" t="str">
        <f t="shared" si="916"/>
        <v/>
      </c>
      <c r="AX1772" s="65" t="str">
        <f t="shared" si="917"/>
        <v/>
      </c>
      <c r="AY1772" s="70" t="str">
        <f>IF(AX1772="","",IF(R1772="Refreshment Beverage",ROUND(SUM(AX1772*Rates!K$19),4),ROUND(SUM(AX1772*(Rates!J$8/100)),4)))</f>
        <v/>
      </c>
      <c r="AZ1772" s="67" t="str">
        <f t="shared" si="918"/>
        <v/>
      </c>
      <c r="BA1772" s="22" t="str">
        <f t="shared" si="919"/>
        <v/>
      </c>
      <c r="BD1772" s="171"/>
      <c r="BE1772" s="171"/>
      <c r="BF1772" s="171"/>
      <c r="BG1772" s="171"/>
    </row>
    <row r="1773" spans="11:59" ht="12.75" customHeight="1" x14ac:dyDescent="0.3">
      <c r="K1773" s="42" t="str">
        <f t="shared" si="891"/>
        <v/>
      </c>
      <c r="L1773" s="55" t="str">
        <f t="shared" si="892"/>
        <v/>
      </c>
      <c r="M1773" s="43" t="str">
        <f t="shared" si="893"/>
        <v/>
      </c>
      <c r="N1773" s="56" t="str" cm="1">
        <f t="array" ref="N1773">IFERROR(IF(_xlfn.SINGLE(B:B)="","",IF(R1773="Beer",SUM(LOOKUP(2,1/(Rates!$B$3:$B$5&lt;=W1773)/(Rates!$C$3:$C$5&gt;=W1773),Rates!$D$3:$D$5)*(X1773/100)*W1773),IF(R1773="Refreshment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56" t="str">
        <f t="shared" si="894"/>
        <v/>
      </c>
      <c r="P1773" s="53"/>
      <c r="Q1773" s="14" t="str">
        <f t="shared" si="895"/>
        <v/>
      </c>
      <c r="R1773" s="57" t="str">
        <f t="shared" si="896"/>
        <v/>
      </c>
      <c r="S1773" s="58" t="str">
        <f>IF(B1773="","",IF(R1773="Refreshment Beverage",VLOOKUP(VALUE(Q1773),Rates!G$15:L$19,2,0),VLOOKUP(VALUE(Q1773),Rates!G$4:L$12,2,0)))</f>
        <v/>
      </c>
      <c r="T1773" s="58" t="str">
        <f t="shared" si="897"/>
        <v/>
      </c>
      <c r="U1773" s="58" t="str">
        <f t="shared" si="898"/>
        <v/>
      </c>
      <c r="V1773" s="58" t="str">
        <f t="shared" si="899"/>
        <v/>
      </c>
      <c r="W1773" s="58" t="str">
        <f t="shared" si="900"/>
        <v/>
      </c>
      <c r="X1773" s="59" t="str">
        <f t="shared" si="901"/>
        <v/>
      </c>
      <c r="Y1773" s="60" t="str">
        <f>IF(B:B="","",IF(R1773="Refreshment Beverage",VLOOKUP(Q1773,Rates!G$15:L$19,6,0)*W1773,VLOOKUP(Q1773,Rates!G$4:L$12,6,0)*W1773))</f>
        <v/>
      </c>
      <c r="Z1773" s="60" t="str">
        <f t="shared" si="902"/>
        <v/>
      </c>
      <c r="AA1773" s="60" t="str">
        <f t="shared" si="890"/>
        <v/>
      </c>
      <c r="AB1773" s="61" t="str" cm="1">
        <f t="array" ref="AB1773">IF(_xlfn.SINGLE(B:B)="","",IF(R1773="Refreshment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61" t="str" cm="1">
        <f t="array" ref="AC1773">IF(_xlfn.SINGLE(B:B)="","",IF(R1773="Refreshment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68">
        <f>IFERROR(IF(R1773="Beer","",IF(OR(Q1773=1,Q1773=2,Q1773=3,Q1773=4),VLOOKUP(Q1773,Rates!$A$31:$B$34,2,0)*W1773,IF(V1773=1,VLOOKUP(U1773,'REB BEV MIN MKUP'!B:E,4,0),IF(V1773&gt;1,VLOOKUP(VALUE(W1773),'REB BEV MIN MKUP'!O:Q,3,0),0)))),0)</f>
        <v>0</v>
      </c>
      <c r="AE1773" s="62" t="str">
        <f t="shared" si="903"/>
        <v/>
      </c>
      <c r="AF1773" s="63" t="str">
        <f t="shared" si="904"/>
        <v/>
      </c>
      <c r="AG1773" s="64" t="str">
        <f t="shared" si="905"/>
        <v/>
      </c>
      <c r="AH1773" s="65" t="str">
        <f t="shared" si="906"/>
        <v/>
      </c>
      <c r="AI1773" s="66" t="str">
        <f>IF(AE:AE="","",IF(R1773="Refreshment Beverage",AK1773*(Rates!J$19/100),ROUND(SUM(AH1773*(Rates!$J$8/100)),4)))</f>
        <v/>
      </c>
      <c r="AJ1773" s="67" t="str">
        <f t="shared" si="907"/>
        <v/>
      </c>
      <c r="AK1773" s="22" t="str">
        <f t="shared" si="908"/>
        <v/>
      </c>
      <c r="AL1773" s="62" t="str">
        <f t="shared" si="909"/>
        <v/>
      </c>
      <c r="AM1773" s="63" t="str">
        <f>IF(AS1773="","",IF(R1773="Refreshment Beverage",ROUND(AS1773*Rates!K$19,4),ROUND(AO1773*(VLOOKUP(VALUE(Q1773),Rates!G$4:L$12,3,0)),4)))</f>
        <v/>
      </c>
      <c r="AN1773" s="68" t="str">
        <f>IF(AS1773="","",IF(R1773="Refreshment Beverage",AS1773*(Rates!J$19/100),MAX(AM1773,AB1773)))</f>
        <v/>
      </c>
      <c r="AO1773" s="69" t="str">
        <f t="shared" si="910"/>
        <v/>
      </c>
      <c r="AP1773" s="69" t="str">
        <f t="shared" si="911"/>
        <v/>
      </c>
      <c r="AQ1773" s="70" t="str">
        <f>IF(AS1773="","",IF(R1773="Refreshment Beverage",ROUND(SUM(VLOOKUP(Q:Q,Rates!G$15:L$19,3,0)*(AS1773-Y1773-Z1773-AA1773)),4),ROUND(SUM(Rates!$K$8*AS1773),4)))</f>
        <v/>
      </c>
      <c r="AR1773" s="66" t="str">
        <f t="shared" si="912"/>
        <v/>
      </c>
      <c r="AS1773" s="22" t="str">
        <f t="shared" si="913"/>
        <v/>
      </c>
      <c r="AT1773" s="62" t="str">
        <f t="shared" si="914"/>
        <v/>
      </c>
      <c r="AU1773" s="63" t="str">
        <f>IF(AX1773="","",IF(R1773="Refreshment Beverage",ROUND((BA1773-Y1773-Z1773-AA1773)*VLOOKUP(VALUE(Q1773),Rates!G$15:L$19,3,0),4),ROUND(AW1773*(VLOOKUP(VALUE(Q1773),Rates!G:L,3,0)),4)))</f>
        <v/>
      </c>
      <c r="AV1773" s="68" t="str">
        <f t="shared" si="915"/>
        <v/>
      </c>
      <c r="AW1773" s="69" t="str">
        <f t="shared" si="916"/>
        <v/>
      </c>
      <c r="AX1773" s="65" t="str">
        <f t="shared" si="917"/>
        <v/>
      </c>
      <c r="AY1773" s="70" t="str">
        <f>IF(AX1773="","",IF(R1773="Refreshment Beverage",ROUND(SUM(AX1773*Rates!K$19),4),ROUND(SUM(AX1773*(Rates!J$8/100)),4)))</f>
        <v/>
      </c>
      <c r="AZ1773" s="67" t="str">
        <f t="shared" si="918"/>
        <v/>
      </c>
      <c r="BA1773" s="22" t="str">
        <f t="shared" si="919"/>
        <v/>
      </c>
      <c r="BD1773" s="171"/>
      <c r="BE1773" s="171"/>
      <c r="BF1773" s="171"/>
      <c r="BG1773" s="171"/>
    </row>
    <row r="1774" spans="11:59" ht="12.75" customHeight="1" x14ac:dyDescent="0.3">
      <c r="K1774" s="42" t="str">
        <f t="shared" si="891"/>
        <v/>
      </c>
      <c r="L1774" s="55" t="str">
        <f t="shared" si="892"/>
        <v/>
      </c>
      <c r="M1774" s="43" t="str">
        <f t="shared" si="893"/>
        <v/>
      </c>
      <c r="N1774" s="56" t="str" cm="1">
        <f t="array" ref="N1774">IFERROR(IF(_xlfn.SINGLE(B:B)="","",IF(R1774="Beer",SUM(LOOKUP(2,1/(Rates!$B$3:$B$5&lt;=W1774)/(Rates!$C$3:$C$5&gt;=W1774),Rates!$D$3:$D$5)*(X1774/100)*W1774),IF(R1774="Refreshment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56" t="str">
        <f t="shared" si="894"/>
        <v/>
      </c>
      <c r="P1774" s="53"/>
      <c r="Q1774" s="14" t="str">
        <f t="shared" si="895"/>
        <v/>
      </c>
      <c r="R1774" s="57" t="str">
        <f t="shared" si="896"/>
        <v/>
      </c>
      <c r="S1774" s="58" t="str">
        <f>IF(B1774="","",IF(R1774="Refreshment Beverage",VLOOKUP(VALUE(Q1774),Rates!G$15:L$19,2,0),VLOOKUP(VALUE(Q1774),Rates!G$4:L$12,2,0)))</f>
        <v/>
      </c>
      <c r="T1774" s="58" t="str">
        <f t="shared" si="897"/>
        <v/>
      </c>
      <c r="U1774" s="58" t="str">
        <f t="shared" si="898"/>
        <v/>
      </c>
      <c r="V1774" s="58" t="str">
        <f t="shared" si="899"/>
        <v/>
      </c>
      <c r="W1774" s="58" t="str">
        <f t="shared" si="900"/>
        <v/>
      </c>
      <c r="X1774" s="59" t="str">
        <f t="shared" si="901"/>
        <v/>
      </c>
      <c r="Y1774" s="60" t="str">
        <f>IF(B:B="","",IF(R1774="Refreshment Beverage",VLOOKUP(Q1774,Rates!G$15:L$19,6,0)*W1774,VLOOKUP(Q1774,Rates!G$4:L$12,6,0)*W1774))</f>
        <v/>
      </c>
      <c r="Z1774" s="60" t="str">
        <f t="shared" si="902"/>
        <v/>
      </c>
      <c r="AA1774" s="60" t="str">
        <f t="shared" si="890"/>
        <v/>
      </c>
      <c r="AB1774" s="61" t="str" cm="1">
        <f t="array" ref="AB1774">IF(_xlfn.SINGLE(B:B)="","",IF(R1774="Refreshment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61" t="str" cm="1">
        <f t="array" ref="AC1774">IF(_xlfn.SINGLE(B:B)="","",IF(R1774="Refreshment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68">
        <f>IFERROR(IF(R1774="Beer","",IF(OR(Q1774=1,Q1774=2,Q1774=3,Q1774=4),VLOOKUP(Q1774,Rates!$A$31:$B$34,2,0)*W1774,IF(V1774=1,VLOOKUP(U1774,'REB BEV MIN MKUP'!B:E,4,0),IF(V1774&gt;1,VLOOKUP(VALUE(W1774),'REB BEV MIN MKUP'!O:Q,3,0),0)))),0)</f>
        <v>0</v>
      </c>
      <c r="AE1774" s="62" t="str">
        <f t="shared" si="903"/>
        <v/>
      </c>
      <c r="AF1774" s="63" t="str">
        <f t="shared" si="904"/>
        <v/>
      </c>
      <c r="AG1774" s="64" t="str">
        <f t="shared" si="905"/>
        <v/>
      </c>
      <c r="AH1774" s="65" t="str">
        <f t="shared" si="906"/>
        <v/>
      </c>
      <c r="AI1774" s="66" t="str">
        <f>IF(AE:AE="","",IF(R1774="Refreshment Beverage",AK1774*(Rates!J$19/100),ROUND(SUM(AH1774*(Rates!$J$8/100)),4)))</f>
        <v/>
      </c>
      <c r="AJ1774" s="67" t="str">
        <f t="shared" si="907"/>
        <v/>
      </c>
      <c r="AK1774" s="22" t="str">
        <f t="shared" si="908"/>
        <v/>
      </c>
      <c r="AL1774" s="62" t="str">
        <f t="shared" si="909"/>
        <v/>
      </c>
      <c r="AM1774" s="63" t="str">
        <f>IF(AS1774="","",IF(R1774="Refreshment Beverage",ROUND(AS1774*Rates!K$19,4),ROUND(AO1774*(VLOOKUP(VALUE(Q1774),Rates!G$4:L$12,3,0)),4)))</f>
        <v/>
      </c>
      <c r="AN1774" s="68" t="str">
        <f>IF(AS1774="","",IF(R1774="Refreshment Beverage",AS1774*(Rates!J$19/100),MAX(AM1774,AB1774)))</f>
        <v/>
      </c>
      <c r="AO1774" s="69" t="str">
        <f t="shared" si="910"/>
        <v/>
      </c>
      <c r="AP1774" s="69" t="str">
        <f t="shared" si="911"/>
        <v/>
      </c>
      <c r="AQ1774" s="70" t="str">
        <f>IF(AS1774="","",IF(R1774="Refreshment Beverage",ROUND(SUM(VLOOKUP(Q:Q,Rates!G$15:L$19,3,0)*(AS1774-Y1774-Z1774-AA1774)),4),ROUND(SUM(Rates!$K$8*AS1774),4)))</f>
        <v/>
      </c>
      <c r="AR1774" s="66" t="str">
        <f t="shared" si="912"/>
        <v/>
      </c>
      <c r="AS1774" s="22" t="str">
        <f t="shared" si="913"/>
        <v/>
      </c>
      <c r="AT1774" s="62" t="str">
        <f t="shared" si="914"/>
        <v/>
      </c>
      <c r="AU1774" s="63" t="str">
        <f>IF(AX1774="","",IF(R1774="Refreshment Beverage",ROUND((BA1774-Y1774-Z1774-AA1774)*VLOOKUP(VALUE(Q1774),Rates!G$15:L$19,3,0),4),ROUND(AW1774*(VLOOKUP(VALUE(Q1774),Rates!G:L,3,0)),4)))</f>
        <v/>
      </c>
      <c r="AV1774" s="68" t="str">
        <f t="shared" si="915"/>
        <v/>
      </c>
      <c r="AW1774" s="69" t="str">
        <f t="shared" si="916"/>
        <v/>
      </c>
      <c r="AX1774" s="65" t="str">
        <f t="shared" si="917"/>
        <v/>
      </c>
      <c r="AY1774" s="70" t="str">
        <f>IF(AX1774="","",IF(R1774="Refreshment Beverage",ROUND(SUM(AX1774*Rates!K$19),4),ROUND(SUM(AX1774*(Rates!J$8/100)),4)))</f>
        <v/>
      </c>
      <c r="AZ1774" s="67" t="str">
        <f t="shared" si="918"/>
        <v/>
      </c>
      <c r="BA1774" s="22" t="str">
        <f t="shared" si="919"/>
        <v/>
      </c>
      <c r="BD1774" s="171"/>
      <c r="BE1774" s="171"/>
      <c r="BF1774" s="171"/>
      <c r="BG1774" s="171"/>
    </row>
    <row r="1775" spans="11:59" ht="12.75" customHeight="1" x14ac:dyDescent="0.3">
      <c r="K1775" s="42" t="str">
        <f t="shared" si="891"/>
        <v/>
      </c>
      <c r="L1775" s="55" t="str">
        <f t="shared" si="892"/>
        <v/>
      </c>
      <c r="M1775" s="43" t="str">
        <f t="shared" si="893"/>
        <v/>
      </c>
      <c r="N1775" s="56" t="str" cm="1">
        <f t="array" ref="N1775">IFERROR(IF(_xlfn.SINGLE(B:B)="","",IF(R1775="Beer",SUM(LOOKUP(2,1/(Rates!$B$3:$B$5&lt;=W1775)/(Rates!$C$3:$C$5&gt;=W1775),Rates!$D$3:$D$5)*(X1775/100)*W1775),IF(R1775="Refreshment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56" t="str">
        <f t="shared" si="894"/>
        <v/>
      </c>
      <c r="P1775" s="53"/>
      <c r="Q1775" s="14" t="str">
        <f t="shared" si="895"/>
        <v/>
      </c>
      <c r="R1775" s="57" t="str">
        <f t="shared" si="896"/>
        <v/>
      </c>
      <c r="S1775" s="58" t="str">
        <f>IF(B1775="","",IF(R1775="Refreshment Beverage",VLOOKUP(VALUE(Q1775),Rates!G$15:L$19,2,0),VLOOKUP(VALUE(Q1775),Rates!G$4:L$12,2,0)))</f>
        <v/>
      </c>
      <c r="T1775" s="58" t="str">
        <f t="shared" si="897"/>
        <v/>
      </c>
      <c r="U1775" s="58" t="str">
        <f t="shared" si="898"/>
        <v/>
      </c>
      <c r="V1775" s="58" t="str">
        <f t="shared" si="899"/>
        <v/>
      </c>
      <c r="W1775" s="58" t="str">
        <f t="shared" si="900"/>
        <v/>
      </c>
      <c r="X1775" s="59" t="str">
        <f t="shared" si="901"/>
        <v/>
      </c>
      <c r="Y1775" s="60" t="str">
        <f>IF(B:B="","",IF(R1775="Refreshment Beverage",VLOOKUP(Q1775,Rates!G$15:L$19,6,0)*W1775,VLOOKUP(Q1775,Rates!G$4:L$12,6,0)*W1775))</f>
        <v/>
      </c>
      <c r="Z1775" s="60" t="str">
        <f t="shared" si="902"/>
        <v/>
      </c>
      <c r="AA1775" s="60" t="str">
        <f t="shared" si="890"/>
        <v/>
      </c>
      <c r="AB1775" s="61" t="str" cm="1">
        <f t="array" ref="AB1775">IF(_xlfn.SINGLE(B:B)="","",IF(R1775="Refreshment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61" t="str" cm="1">
        <f t="array" ref="AC1775">IF(_xlfn.SINGLE(B:B)="","",IF(R1775="Refreshment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68">
        <f>IFERROR(IF(R1775="Beer","",IF(OR(Q1775=1,Q1775=2,Q1775=3,Q1775=4),VLOOKUP(Q1775,Rates!$A$31:$B$34,2,0)*W1775,IF(V1775=1,VLOOKUP(U1775,'REB BEV MIN MKUP'!B:E,4,0),IF(V1775&gt;1,VLOOKUP(VALUE(W1775),'REB BEV MIN MKUP'!O:Q,3,0),0)))),0)</f>
        <v>0</v>
      </c>
      <c r="AE1775" s="62" t="str">
        <f t="shared" si="903"/>
        <v/>
      </c>
      <c r="AF1775" s="63" t="str">
        <f t="shared" si="904"/>
        <v/>
      </c>
      <c r="AG1775" s="64" t="str">
        <f t="shared" si="905"/>
        <v/>
      </c>
      <c r="AH1775" s="65" t="str">
        <f t="shared" si="906"/>
        <v/>
      </c>
      <c r="AI1775" s="66" t="str">
        <f>IF(AE:AE="","",IF(R1775="Refreshment Beverage",AK1775*(Rates!J$19/100),ROUND(SUM(AH1775*(Rates!$J$8/100)),4)))</f>
        <v/>
      </c>
      <c r="AJ1775" s="67" t="str">
        <f t="shared" si="907"/>
        <v/>
      </c>
      <c r="AK1775" s="22" t="str">
        <f t="shared" si="908"/>
        <v/>
      </c>
      <c r="AL1775" s="62" t="str">
        <f t="shared" si="909"/>
        <v/>
      </c>
      <c r="AM1775" s="63" t="str">
        <f>IF(AS1775="","",IF(R1775="Refreshment Beverage",ROUND(AS1775*Rates!K$19,4),ROUND(AO1775*(VLOOKUP(VALUE(Q1775),Rates!G$4:L$12,3,0)),4)))</f>
        <v/>
      </c>
      <c r="AN1775" s="68" t="str">
        <f>IF(AS1775="","",IF(R1775="Refreshment Beverage",AS1775*(Rates!J$19/100),MAX(AM1775,AB1775)))</f>
        <v/>
      </c>
      <c r="AO1775" s="69" t="str">
        <f t="shared" si="910"/>
        <v/>
      </c>
      <c r="AP1775" s="69" t="str">
        <f t="shared" si="911"/>
        <v/>
      </c>
      <c r="AQ1775" s="70" t="str">
        <f>IF(AS1775="","",IF(R1775="Refreshment Beverage",ROUND(SUM(VLOOKUP(Q:Q,Rates!G$15:L$19,3,0)*(AS1775-Y1775-Z1775-AA1775)),4),ROUND(SUM(Rates!$K$8*AS1775),4)))</f>
        <v/>
      </c>
      <c r="AR1775" s="66" t="str">
        <f t="shared" si="912"/>
        <v/>
      </c>
      <c r="AS1775" s="22" t="str">
        <f t="shared" si="913"/>
        <v/>
      </c>
      <c r="AT1775" s="62" t="str">
        <f t="shared" si="914"/>
        <v/>
      </c>
      <c r="AU1775" s="63" t="str">
        <f>IF(AX1775="","",IF(R1775="Refreshment Beverage",ROUND((BA1775-Y1775-Z1775-AA1775)*VLOOKUP(VALUE(Q1775),Rates!G$15:L$19,3,0),4),ROUND(AW1775*(VLOOKUP(VALUE(Q1775),Rates!G:L,3,0)),4)))</f>
        <v/>
      </c>
      <c r="AV1775" s="68" t="str">
        <f t="shared" si="915"/>
        <v/>
      </c>
      <c r="AW1775" s="69" t="str">
        <f t="shared" si="916"/>
        <v/>
      </c>
      <c r="AX1775" s="65" t="str">
        <f t="shared" si="917"/>
        <v/>
      </c>
      <c r="AY1775" s="70" t="str">
        <f>IF(AX1775="","",IF(R1775="Refreshment Beverage",ROUND(SUM(AX1775*Rates!K$19),4),ROUND(SUM(AX1775*(Rates!J$8/100)),4)))</f>
        <v/>
      </c>
      <c r="AZ1775" s="67" t="str">
        <f t="shared" si="918"/>
        <v/>
      </c>
      <c r="BA1775" s="22" t="str">
        <f t="shared" si="919"/>
        <v/>
      </c>
      <c r="BD1775" s="171"/>
      <c r="BE1775" s="171"/>
      <c r="BF1775" s="171"/>
      <c r="BG1775" s="171"/>
    </row>
    <row r="1776" spans="11:59" ht="12.75" customHeight="1" x14ac:dyDescent="0.3">
      <c r="K1776" s="42" t="str">
        <f t="shared" si="891"/>
        <v/>
      </c>
      <c r="L1776" s="55" t="str">
        <f t="shared" si="892"/>
        <v/>
      </c>
      <c r="M1776" s="43" t="str">
        <f t="shared" si="893"/>
        <v/>
      </c>
      <c r="N1776" s="56" t="str" cm="1">
        <f t="array" ref="N1776">IFERROR(IF(_xlfn.SINGLE(B:B)="","",IF(R1776="Beer",SUM(LOOKUP(2,1/(Rates!$B$3:$B$5&lt;=W1776)/(Rates!$C$3:$C$5&gt;=W1776),Rates!$D$3:$D$5)*(X1776/100)*W1776),IF(R1776="Refreshment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56" t="str">
        <f t="shared" si="894"/>
        <v/>
      </c>
      <c r="P1776" s="53"/>
      <c r="Q1776" s="14" t="str">
        <f t="shared" si="895"/>
        <v/>
      </c>
      <c r="R1776" s="57" t="str">
        <f t="shared" si="896"/>
        <v/>
      </c>
      <c r="S1776" s="58" t="str">
        <f>IF(B1776="","",IF(R1776="Refreshment Beverage",VLOOKUP(VALUE(Q1776),Rates!G$15:L$19,2,0),VLOOKUP(VALUE(Q1776),Rates!G$4:L$12,2,0)))</f>
        <v/>
      </c>
      <c r="T1776" s="58" t="str">
        <f t="shared" si="897"/>
        <v/>
      </c>
      <c r="U1776" s="58" t="str">
        <f t="shared" si="898"/>
        <v/>
      </c>
      <c r="V1776" s="58" t="str">
        <f t="shared" si="899"/>
        <v/>
      </c>
      <c r="W1776" s="58" t="str">
        <f t="shared" si="900"/>
        <v/>
      </c>
      <c r="X1776" s="59" t="str">
        <f t="shared" si="901"/>
        <v/>
      </c>
      <c r="Y1776" s="60" t="str">
        <f>IF(B:B="","",IF(R1776="Refreshment Beverage",VLOOKUP(Q1776,Rates!G$15:L$19,6,0)*W1776,VLOOKUP(Q1776,Rates!G$4:L$12,6,0)*W1776))</f>
        <v/>
      </c>
      <c r="Z1776" s="60" t="str">
        <f t="shared" si="902"/>
        <v/>
      </c>
      <c r="AA1776" s="60" t="str">
        <f t="shared" si="890"/>
        <v/>
      </c>
      <c r="AB1776" s="61" t="str" cm="1">
        <f t="array" ref="AB1776">IF(_xlfn.SINGLE(B:B)="","",IF(R1776="Refreshment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61" t="str" cm="1">
        <f t="array" ref="AC1776">IF(_xlfn.SINGLE(B:B)="","",IF(R1776="Refreshment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68">
        <f>IFERROR(IF(R1776="Beer","",IF(OR(Q1776=1,Q1776=2,Q1776=3,Q1776=4),VLOOKUP(Q1776,Rates!$A$31:$B$34,2,0)*W1776,IF(V1776=1,VLOOKUP(U1776,'REB BEV MIN MKUP'!B:E,4,0),IF(V1776&gt;1,VLOOKUP(VALUE(W1776),'REB BEV MIN MKUP'!O:Q,3,0),0)))),0)</f>
        <v>0</v>
      </c>
      <c r="AE1776" s="62" t="str">
        <f t="shared" si="903"/>
        <v/>
      </c>
      <c r="AF1776" s="63" t="str">
        <f t="shared" si="904"/>
        <v/>
      </c>
      <c r="AG1776" s="64" t="str">
        <f t="shared" si="905"/>
        <v/>
      </c>
      <c r="AH1776" s="65" t="str">
        <f t="shared" si="906"/>
        <v/>
      </c>
      <c r="AI1776" s="66" t="str">
        <f>IF(AE:AE="","",IF(R1776="Refreshment Beverage",AK1776*(Rates!J$19/100),ROUND(SUM(AH1776*(Rates!$J$8/100)),4)))</f>
        <v/>
      </c>
      <c r="AJ1776" s="67" t="str">
        <f t="shared" si="907"/>
        <v/>
      </c>
      <c r="AK1776" s="22" t="str">
        <f t="shared" si="908"/>
        <v/>
      </c>
      <c r="AL1776" s="62" t="str">
        <f t="shared" si="909"/>
        <v/>
      </c>
      <c r="AM1776" s="63" t="str">
        <f>IF(AS1776="","",IF(R1776="Refreshment Beverage",ROUND(AS1776*Rates!K$19,4),ROUND(AO1776*(VLOOKUP(VALUE(Q1776),Rates!G$4:L$12,3,0)),4)))</f>
        <v/>
      </c>
      <c r="AN1776" s="68" t="str">
        <f>IF(AS1776="","",IF(R1776="Refreshment Beverage",AS1776*(Rates!J$19/100),MAX(AM1776,AB1776)))</f>
        <v/>
      </c>
      <c r="AO1776" s="69" t="str">
        <f t="shared" si="910"/>
        <v/>
      </c>
      <c r="AP1776" s="69" t="str">
        <f t="shared" si="911"/>
        <v/>
      </c>
      <c r="AQ1776" s="70" t="str">
        <f>IF(AS1776="","",IF(R1776="Refreshment Beverage",ROUND(SUM(VLOOKUP(Q:Q,Rates!G$15:L$19,3,0)*(AS1776-Y1776-Z1776-AA1776)),4),ROUND(SUM(Rates!$K$8*AS1776),4)))</f>
        <v/>
      </c>
      <c r="AR1776" s="66" t="str">
        <f t="shared" si="912"/>
        <v/>
      </c>
      <c r="AS1776" s="22" t="str">
        <f t="shared" si="913"/>
        <v/>
      </c>
      <c r="AT1776" s="62" t="str">
        <f t="shared" si="914"/>
        <v/>
      </c>
      <c r="AU1776" s="63" t="str">
        <f>IF(AX1776="","",IF(R1776="Refreshment Beverage",ROUND((BA1776-Y1776-Z1776-AA1776)*VLOOKUP(VALUE(Q1776),Rates!G$15:L$19,3,0),4),ROUND(AW1776*(VLOOKUP(VALUE(Q1776),Rates!G:L,3,0)),4)))</f>
        <v/>
      </c>
      <c r="AV1776" s="68" t="str">
        <f t="shared" si="915"/>
        <v/>
      </c>
      <c r="AW1776" s="69" t="str">
        <f t="shared" si="916"/>
        <v/>
      </c>
      <c r="AX1776" s="65" t="str">
        <f t="shared" si="917"/>
        <v/>
      </c>
      <c r="AY1776" s="70" t="str">
        <f>IF(AX1776="","",IF(R1776="Refreshment Beverage",ROUND(SUM(AX1776*Rates!K$19),4),ROUND(SUM(AX1776*(Rates!J$8/100)),4)))</f>
        <v/>
      </c>
      <c r="AZ1776" s="67" t="str">
        <f t="shared" si="918"/>
        <v/>
      </c>
      <c r="BA1776" s="22" t="str">
        <f t="shared" si="919"/>
        <v/>
      </c>
      <c r="BD1776" s="171"/>
      <c r="BE1776" s="171"/>
      <c r="BF1776" s="171"/>
      <c r="BG1776" s="171"/>
    </row>
    <row r="1777" spans="11:59" ht="12.75" customHeight="1" x14ac:dyDescent="0.3">
      <c r="K1777" s="42" t="str">
        <f t="shared" si="891"/>
        <v/>
      </c>
      <c r="L1777" s="55" t="str">
        <f t="shared" si="892"/>
        <v/>
      </c>
      <c r="M1777" s="43" t="str">
        <f t="shared" si="893"/>
        <v/>
      </c>
      <c r="N1777" s="56" t="str" cm="1">
        <f t="array" ref="N1777">IFERROR(IF(_xlfn.SINGLE(B:B)="","",IF(R1777="Beer",SUM(LOOKUP(2,1/(Rates!$B$3:$B$5&lt;=W1777)/(Rates!$C$3:$C$5&gt;=W1777),Rates!$D$3:$D$5)*(X1777/100)*W1777),IF(R1777="Refreshment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56" t="str">
        <f t="shared" si="894"/>
        <v/>
      </c>
      <c r="P1777" s="53"/>
      <c r="Q1777" s="14" t="str">
        <f t="shared" si="895"/>
        <v/>
      </c>
      <c r="R1777" s="57" t="str">
        <f t="shared" si="896"/>
        <v/>
      </c>
      <c r="S1777" s="58" t="str">
        <f>IF(B1777="","",IF(R1777="Refreshment Beverage",VLOOKUP(VALUE(Q1777),Rates!G$15:L$19,2,0),VLOOKUP(VALUE(Q1777),Rates!G$4:L$12,2,0)))</f>
        <v/>
      </c>
      <c r="T1777" s="58" t="str">
        <f t="shared" si="897"/>
        <v/>
      </c>
      <c r="U1777" s="58" t="str">
        <f t="shared" si="898"/>
        <v/>
      </c>
      <c r="V1777" s="58" t="str">
        <f t="shared" si="899"/>
        <v/>
      </c>
      <c r="W1777" s="58" t="str">
        <f t="shared" si="900"/>
        <v/>
      </c>
      <c r="X1777" s="59" t="str">
        <f t="shared" si="901"/>
        <v/>
      </c>
      <c r="Y1777" s="60" t="str">
        <f>IF(B:B="","",IF(R1777="Refreshment Beverage",VLOOKUP(Q1777,Rates!G$15:L$19,6,0)*W1777,VLOOKUP(Q1777,Rates!G$4:L$12,6,0)*W1777))</f>
        <v/>
      </c>
      <c r="Z1777" s="60" t="str">
        <f t="shared" si="902"/>
        <v/>
      </c>
      <c r="AA1777" s="60" t="str">
        <f t="shared" si="890"/>
        <v/>
      </c>
      <c r="AB1777" s="61" t="str" cm="1">
        <f t="array" ref="AB1777">IF(_xlfn.SINGLE(B:B)="","",IF(R1777="Refreshment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61" t="str" cm="1">
        <f t="array" ref="AC1777">IF(_xlfn.SINGLE(B:B)="","",IF(R1777="Refreshment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68">
        <f>IFERROR(IF(R1777="Beer","",IF(OR(Q1777=1,Q1777=2,Q1777=3,Q1777=4),VLOOKUP(Q1777,Rates!$A$31:$B$34,2,0)*W1777,IF(V1777=1,VLOOKUP(U1777,'REB BEV MIN MKUP'!B:E,4,0),IF(V1777&gt;1,VLOOKUP(VALUE(W1777),'REB BEV MIN MKUP'!O:Q,3,0),0)))),0)</f>
        <v>0</v>
      </c>
      <c r="AE1777" s="62" t="str">
        <f t="shared" si="903"/>
        <v/>
      </c>
      <c r="AF1777" s="63" t="str">
        <f t="shared" si="904"/>
        <v/>
      </c>
      <c r="AG1777" s="64" t="str">
        <f t="shared" si="905"/>
        <v/>
      </c>
      <c r="AH1777" s="65" t="str">
        <f t="shared" si="906"/>
        <v/>
      </c>
      <c r="AI1777" s="66" t="str">
        <f>IF(AE:AE="","",IF(R1777="Refreshment Beverage",AK1777*(Rates!J$19/100),ROUND(SUM(AH1777*(Rates!$J$8/100)),4)))</f>
        <v/>
      </c>
      <c r="AJ1777" s="67" t="str">
        <f t="shared" si="907"/>
        <v/>
      </c>
      <c r="AK1777" s="22" t="str">
        <f t="shared" si="908"/>
        <v/>
      </c>
      <c r="AL1777" s="62" t="str">
        <f t="shared" si="909"/>
        <v/>
      </c>
      <c r="AM1777" s="63" t="str">
        <f>IF(AS1777="","",IF(R1777="Refreshment Beverage",ROUND(AS1777*Rates!K$19,4),ROUND(AO1777*(VLOOKUP(VALUE(Q1777),Rates!G$4:L$12,3,0)),4)))</f>
        <v/>
      </c>
      <c r="AN1777" s="68" t="str">
        <f>IF(AS1777="","",IF(R1777="Refreshment Beverage",AS1777*(Rates!J$19/100),MAX(AM1777,AB1777)))</f>
        <v/>
      </c>
      <c r="AO1777" s="69" t="str">
        <f t="shared" si="910"/>
        <v/>
      </c>
      <c r="AP1777" s="69" t="str">
        <f t="shared" si="911"/>
        <v/>
      </c>
      <c r="AQ1777" s="70" t="str">
        <f>IF(AS1777="","",IF(R1777="Refreshment Beverage",ROUND(SUM(VLOOKUP(Q:Q,Rates!G$15:L$19,3,0)*(AS1777-Y1777-Z1777-AA1777)),4),ROUND(SUM(Rates!$K$8*AS1777),4)))</f>
        <v/>
      </c>
      <c r="AR1777" s="66" t="str">
        <f t="shared" si="912"/>
        <v/>
      </c>
      <c r="AS1777" s="22" t="str">
        <f t="shared" si="913"/>
        <v/>
      </c>
      <c r="AT1777" s="62" t="str">
        <f t="shared" si="914"/>
        <v/>
      </c>
      <c r="AU1777" s="63" t="str">
        <f>IF(AX1777="","",IF(R1777="Refreshment Beverage",ROUND((BA1777-Y1777-Z1777-AA1777)*VLOOKUP(VALUE(Q1777),Rates!G$15:L$19,3,0),4),ROUND(AW1777*(VLOOKUP(VALUE(Q1777),Rates!G:L,3,0)),4)))</f>
        <v/>
      </c>
      <c r="AV1777" s="68" t="str">
        <f t="shared" si="915"/>
        <v/>
      </c>
      <c r="AW1777" s="69" t="str">
        <f t="shared" si="916"/>
        <v/>
      </c>
      <c r="AX1777" s="65" t="str">
        <f t="shared" si="917"/>
        <v/>
      </c>
      <c r="AY1777" s="70" t="str">
        <f>IF(AX1777="","",IF(R1777="Refreshment Beverage",ROUND(SUM(AX1777*Rates!K$19),4),ROUND(SUM(AX1777*(Rates!J$8/100)),4)))</f>
        <v/>
      </c>
      <c r="AZ1777" s="67" t="str">
        <f t="shared" si="918"/>
        <v/>
      </c>
      <c r="BA1777" s="22" t="str">
        <f t="shared" si="919"/>
        <v/>
      </c>
      <c r="BD1777" s="171"/>
      <c r="BE1777" s="171"/>
      <c r="BF1777" s="171"/>
      <c r="BG1777" s="171"/>
    </row>
    <row r="1778" spans="11:59" ht="12.75" customHeight="1" x14ac:dyDescent="0.3">
      <c r="K1778" s="42" t="str">
        <f t="shared" si="891"/>
        <v/>
      </c>
      <c r="L1778" s="55" t="str">
        <f t="shared" si="892"/>
        <v/>
      </c>
      <c r="M1778" s="43" t="str">
        <f t="shared" si="893"/>
        <v/>
      </c>
      <c r="N1778" s="56" t="str" cm="1">
        <f t="array" ref="N1778">IFERROR(IF(_xlfn.SINGLE(B:B)="","",IF(R1778="Beer",SUM(LOOKUP(2,1/(Rates!$B$3:$B$5&lt;=W1778)/(Rates!$C$3:$C$5&gt;=W1778),Rates!$D$3:$D$5)*(X1778/100)*W1778),IF(R1778="Refreshment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56" t="str">
        <f t="shared" si="894"/>
        <v/>
      </c>
      <c r="P1778" s="53"/>
      <c r="Q1778" s="14" t="str">
        <f t="shared" si="895"/>
        <v/>
      </c>
      <c r="R1778" s="57" t="str">
        <f t="shared" si="896"/>
        <v/>
      </c>
      <c r="S1778" s="58" t="str">
        <f>IF(B1778="","",IF(R1778="Refreshment Beverage",VLOOKUP(VALUE(Q1778),Rates!G$15:L$19,2,0),VLOOKUP(VALUE(Q1778),Rates!G$4:L$12,2,0)))</f>
        <v/>
      </c>
      <c r="T1778" s="58" t="str">
        <f t="shared" si="897"/>
        <v/>
      </c>
      <c r="U1778" s="58" t="str">
        <f t="shared" si="898"/>
        <v/>
      </c>
      <c r="V1778" s="58" t="str">
        <f t="shared" si="899"/>
        <v/>
      </c>
      <c r="W1778" s="58" t="str">
        <f t="shared" si="900"/>
        <v/>
      </c>
      <c r="X1778" s="59" t="str">
        <f t="shared" si="901"/>
        <v/>
      </c>
      <c r="Y1778" s="60" t="str">
        <f>IF(B:B="","",IF(R1778="Refreshment Beverage",VLOOKUP(Q1778,Rates!G$15:L$19,6,0)*W1778,VLOOKUP(Q1778,Rates!G$4:L$12,6,0)*W1778))</f>
        <v/>
      </c>
      <c r="Z1778" s="60" t="str">
        <f t="shared" si="902"/>
        <v/>
      </c>
      <c r="AA1778" s="60" t="str">
        <f t="shared" si="890"/>
        <v/>
      </c>
      <c r="AB1778" s="61" t="str" cm="1">
        <f t="array" ref="AB1778">IF(_xlfn.SINGLE(B:B)="","",IF(R1778="Refreshment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61" t="str" cm="1">
        <f t="array" ref="AC1778">IF(_xlfn.SINGLE(B:B)="","",IF(R1778="Refreshment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68">
        <f>IFERROR(IF(R1778="Beer","",IF(OR(Q1778=1,Q1778=2,Q1778=3,Q1778=4),VLOOKUP(Q1778,Rates!$A$31:$B$34,2,0)*W1778,IF(V1778=1,VLOOKUP(U1778,'REB BEV MIN MKUP'!B:E,4,0),IF(V1778&gt;1,VLOOKUP(VALUE(W1778),'REB BEV MIN MKUP'!O:Q,3,0),0)))),0)</f>
        <v>0</v>
      </c>
      <c r="AE1778" s="62" t="str">
        <f t="shared" si="903"/>
        <v/>
      </c>
      <c r="AF1778" s="63" t="str">
        <f t="shared" si="904"/>
        <v/>
      </c>
      <c r="AG1778" s="64" t="str">
        <f t="shared" si="905"/>
        <v/>
      </c>
      <c r="AH1778" s="65" t="str">
        <f t="shared" si="906"/>
        <v/>
      </c>
      <c r="AI1778" s="66" t="str">
        <f>IF(AE:AE="","",IF(R1778="Refreshment Beverage",AK1778*(Rates!J$19/100),ROUND(SUM(AH1778*(Rates!$J$8/100)),4)))</f>
        <v/>
      </c>
      <c r="AJ1778" s="67" t="str">
        <f t="shared" si="907"/>
        <v/>
      </c>
      <c r="AK1778" s="22" t="str">
        <f t="shared" si="908"/>
        <v/>
      </c>
      <c r="AL1778" s="62" t="str">
        <f t="shared" si="909"/>
        <v/>
      </c>
      <c r="AM1778" s="63" t="str">
        <f>IF(AS1778="","",IF(R1778="Refreshment Beverage",ROUND(AS1778*Rates!K$19,4),ROUND(AO1778*(VLOOKUP(VALUE(Q1778),Rates!G$4:L$12,3,0)),4)))</f>
        <v/>
      </c>
      <c r="AN1778" s="68" t="str">
        <f>IF(AS1778="","",IF(R1778="Refreshment Beverage",AS1778*(Rates!J$19/100),MAX(AM1778,AB1778)))</f>
        <v/>
      </c>
      <c r="AO1778" s="69" t="str">
        <f t="shared" si="910"/>
        <v/>
      </c>
      <c r="AP1778" s="69" t="str">
        <f t="shared" si="911"/>
        <v/>
      </c>
      <c r="AQ1778" s="70" t="str">
        <f>IF(AS1778="","",IF(R1778="Refreshment Beverage",ROUND(SUM(VLOOKUP(Q:Q,Rates!G$15:L$19,3,0)*(AS1778-Y1778-Z1778-AA1778)),4),ROUND(SUM(Rates!$K$8*AS1778),4)))</f>
        <v/>
      </c>
      <c r="AR1778" s="66" t="str">
        <f t="shared" si="912"/>
        <v/>
      </c>
      <c r="AS1778" s="22" t="str">
        <f t="shared" si="913"/>
        <v/>
      </c>
      <c r="AT1778" s="62" t="str">
        <f t="shared" si="914"/>
        <v/>
      </c>
      <c r="AU1778" s="63" t="str">
        <f>IF(AX1778="","",IF(R1778="Refreshment Beverage",ROUND((BA1778-Y1778-Z1778-AA1778)*VLOOKUP(VALUE(Q1778),Rates!G$15:L$19,3,0),4),ROUND(AW1778*(VLOOKUP(VALUE(Q1778),Rates!G:L,3,0)),4)))</f>
        <v/>
      </c>
      <c r="AV1778" s="68" t="str">
        <f t="shared" si="915"/>
        <v/>
      </c>
      <c r="AW1778" s="69" t="str">
        <f t="shared" si="916"/>
        <v/>
      </c>
      <c r="AX1778" s="65" t="str">
        <f t="shared" si="917"/>
        <v/>
      </c>
      <c r="AY1778" s="70" t="str">
        <f>IF(AX1778="","",IF(R1778="Refreshment Beverage",ROUND(SUM(AX1778*Rates!K$19),4),ROUND(SUM(AX1778*(Rates!J$8/100)),4)))</f>
        <v/>
      </c>
      <c r="AZ1778" s="67" t="str">
        <f t="shared" si="918"/>
        <v/>
      </c>
      <c r="BA1778" s="22" t="str">
        <f t="shared" si="919"/>
        <v/>
      </c>
      <c r="BD1778" s="171"/>
      <c r="BE1778" s="171"/>
      <c r="BF1778" s="171"/>
      <c r="BG1778" s="171"/>
    </row>
    <row r="1779" spans="11:59" ht="12.75" customHeight="1" x14ac:dyDescent="0.3">
      <c r="K1779" s="42" t="str">
        <f t="shared" si="891"/>
        <v/>
      </c>
      <c r="L1779" s="55" t="str">
        <f t="shared" si="892"/>
        <v/>
      </c>
      <c r="M1779" s="43" t="str">
        <f t="shared" si="893"/>
        <v/>
      </c>
      <c r="N1779" s="56" t="str" cm="1">
        <f t="array" ref="N1779">IFERROR(IF(_xlfn.SINGLE(B:B)="","",IF(R1779="Beer",SUM(LOOKUP(2,1/(Rates!$B$3:$B$5&lt;=W1779)/(Rates!$C$3:$C$5&gt;=W1779),Rates!$D$3:$D$5)*(X1779/100)*W1779),IF(R1779="Refreshment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56" t="str">
        <f t="shared" si="894"/>
        <v/>
      </c>
      <c r="P1779" s="53"/>
      <c r="Q1779" s="14" t="str">
        <f t="shared" si="895"/>
        <v/>
      </c>
      <c r="R1779" s="57" t="str">
        <f t="shared" si="896"/>
        <v/>
      </c>
      <c r="S1779" s="58" t="str">
        <f>IF(B1779="","",IF(R1779="Refreshment Beverage",VLOOKUP(VALUE(Q1779),Rates!G$15:L$19,2,0),VLOOKUP(VALUE(Q1779),Rates!G$4:L$12,2,0)))</f>
        <v/>
      </c>
      <c r="T1779" s="58" t="str">
        <f t="shared" si="897"/>
        <v/>
      </c>
      <c r="U1779" s="58" t="str">
        <f t="shared" si="898"/>
        <v/>
      </c>
      <c r="V1779" s="58" t="str">
        <f t="shared" si="899"/>
        <v/>
      </c>
      <c r="W1779" s="58" t="str">
        <f t="shared" si="900"/>
        <v/>
      </c>
      <c r="X1779" s="59" t="str">
        <f t="shared" si="901"/>
        <v/>
      </c>
      <c r="Y1779" s="60" t="str">
        <f>IF(B:B="","",IF(R1779="Refreshment Beverage",VLOOKUP(Q1779,Rates!G$15:L$19,6,0)*W1779,VLOOKUP(Q1779,Rates!G$4:L$12,6,0)*W1779))</f>
        <v/>
      </c>
      <c r="Z1779" s="60" t="str">
        <f t="shared" si="902"/>
        <v/>
      </c>
      <c r="AA1779" s="60" t="str">
        <f t="shared" si="890"/>
        <v/>
      </c>
      <c r="AB1779" s="61" t="str" cm="1">
        <f t="array" ref="AB1779">IF(_xlfn.SINGLE(B:B)="","",IF(R1779="Refreshment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61" t="str" cm="1">
        <f t="array" ref="AC1779">IF(_xlfn.SINGLE(B:B)="","",IF(R1779="Refreshment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68">
        <f>IFERROR(IF(R1779="Beer","",IF(OR(Q1779=1,Q1779=2,Q1779=3,Q1779=4),VLOOKUP(Q1779,Rates!$A$31:$B$34,2,0)*W1779,IF(V1779=1,VLOOKUP(U1779,'REB BEV MIN MKUP'!B:E,4,0),IF(V1779&gt;1,VLOOKUP(VALUE(W1779),'REB BEV MIN MKUP'!O:Q,3,0),0)))),0)</f>
        <v>0</v>
      </c>
      <c r="AE1779" s="62" t="str">
        <f t="shared" si="903"/>
        <v/>
      </c>
      <c r="AF1779" s="63" t="str">
        <f t="shared" si="904"/>
        <v/>
      </c>
      <c r="AG1779" s="64" t="str">
        <f t="shared" si="905"/>
        <v/>
      </c>
      <c r="AH1779" s="65" t="str">
        <f t="shared" si="906"/>
        <v/>
      </c>
      <c r="AI1779" s="66" t="str">
        <f>IF(AE:AE="","",IF(R1779="Refreshment Beverage",AK1779*(Rates!J$19/100),ROUND(SUM(AH1779*(Rates!$J$8/100)),4)))</f>
        <v/>
      </c>
      <c r="AJ1779" s="67" t="str">
        <f t="shared" si="907"/>
        <v/>
      </c>
      <c r="AK1779" s="22" t="str">
        <f t="shared" si="908"/>
        <v/>
      </c>
      <c r="AL1779" s="62" t="str">
        <f t="shared" si="909"/>
        <v/>
      </c>
      <c r="AM1779" s="63" t="str">
        <f>IF(AS1779="","",IF(R1779="Refreshment Beverage",ROUND(AS1779*Rates!K$19,4),ROUND(AO1779*(VLOOKUP(VALUE(Q1779),Rates!G$4:L$12,3,0)),4)))</f>
        <v/>
      </c>
      <c r="AN1779" s="68" t="str">
        <f>IF(AS1779="","",IF(R1779="Refreshment Beverage",AS1779*(Rates!J$19/100),MAX(AM1779,AB1779)))</f>
        <v/>
      </c>
      <c r="AO1779" s="69" t="str">
        <f t="shared" si="910"/>
        <v/>
      </c>
      <c r="AP1779" s="69" t="str">
        <f t="shared" si="911"/>
        <v/>
      </c>
      <c r="AQ1779" s="70" t="str">
        <f>IF(AS1779="","",IF(R1779="Refreshment Beverage",ROUND(SUM(VLOOKUP(Q:Q,Rates!G$15:L$19,3,0)*(AS1779-Y1779-Z1779-AA1779)),4),ROUND(SUM(Rates!$K$8*AS1779),4)))</f>
        <v/>
      </c>
      <c r="AR1779" s="66" t="str">
        <f t="shared" si="912"/>
        <v/>
      </c>
      <c r="AS1779" s="22" t="str">
        <f t="shared" si="913"/>
        <v/>
      </c>
      <c r="AT1779" s="62" t="str">
        <f t="shared" si="914"/>
        <v/>
      </c>
      <c r="AU1779" s="63" t="str">
        <f>IF(AX1779="","",IF(R1779="Refreshment Beverage",ROUND((BA1779-Y1779-Z1779-AA1779)*VLOOKUP(VALUE(Q1779),Rates!G$15:L$19,3,0),4),ROUND(AW1779*(VLOOKUP(VALUE(Q1779),Rates!G:L,3,0)),4)))</f>
        <v/>
      </c>
      <c r="AV1779" s="68" t="str">
        <f t="shared" si="915"/>
        <v/>
      </c>
      <c r="AW1779" s="69" t="str">
        <f t="shared" si="916"/>
        <v/>
      </c>
      <c r="AX1779" s="65" t="str">
        <f t="shared" si="917"/>
        <v/>
      </c>
      <c r="AY1779" s="70" t="str">
        <f>IF(AX1779="","",IF(R1779="Refreshment Beverage",ROUND(SUM(AX1779*Rates!K$19),4),ROUND(SUM(AX1779*(Rates!J$8/100)),4)))</f>
        <v/>
      </c>
      <c r="AZ1779" s="67" t="str">
        <f t="shared" si="918"/>
        <v/>
      </c>
      <c r="BA1779" s="22" t="str">
        <f t="shared" si="919"/>
        <v/>
      </c>
      <c r="BD1779" s="171"/>
      <c r="BE1779" s="171"/>
      <c r="BF1779" s="171"/>
      <c r="BG1779" s="171"/>
    </row>
    <row r="1780" spans="11:59" ht="12.75" customHeight="1" x14ac:dyDescent="0.3">
      <c r="K1780" s="42" t="str">
        <f t="shared" si="891"/>
        <v/>
      </c>
      <c r="L1780" s="55" t="str">
        <f t="shared" si="892"/>
        <v/>
      </c>
      <c r="M1780" s="43" t="str">
        <f t="shared" si="893"/>
        <v/>
      </c>
      <c r="N1780" s="56" t="str" cm="1">
        <f t="array" ref="N1780">IFERROR(IF(_xlfn.SINGLE(B:B)="","",IF(R1780="Beer",SUM(LOOKUP(2,1/(Rates!$B$3:$B$5&lt;=W1780)/(Rates!$C$3:$C$5&gt;=W1780),Rates!$D$3:$D$5)*(X1780/100)*W1780),IF(R1780="Refreshment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56" t="str">
        <f t="shared" si="894"/>
        <v/>
      </c>
      <c r="P1780" s="53"/>
      <c r="Q1780" s="14" t="str">
        <f t="shared" si="895"/>
        <v/>
      </c>
      <c r="R1780" s="57" t="str">
        <f t="shared" si="896"/>
        <v/>
      </c>
      <c r="S1780" s="58" t="str">
        <f>IF(B1780="","",IF(R1780="Refreshment Beverage",VLOOKUP(VALUE(Q1780),Rates!G$15:L$19,2,0),VLOOKUP(VALUE(Q1780),Rates!G$4:L$12,2,0)))</f>
        <v/>
      </c>
      <c r="T1780" s="58" t="str">
        <f t="shared" si="897"/>
        <v/>
      </c>
      <c r="U1780" s="58" t="str">
        <f t="shared" si="898"/>
        <v/>
      </c>
      <c r="V1780" s="58" t="str">
        <f t="shared" si="899"/>
        <v/>
      </c>
      <c r="W1780" s="58" t="str">
        <f t="shared" si="900"/>
        <v/>
      </c>
      <c r="X1780" s="59" t="str">
        <f t="shared" si="901"/>
        <v/>
      </c>
      <c r="Y1780" s="60" t="str">
        <f>IF(B:B="","",IF(R1780="Refreshment Beverage",VLOOKUP(Q1780,Rates!G$15:L$19,6,0)*W1780,VLOOKUP(Q1780,Rates!G$4:L$12,6,0)*W1780))</f>
        <v/>
      </c>
      <c r="Z1780" s="60" t="str">
        <f t="shared" si="902"/>
        <v/>
      </c>
      <c r="AA1780" s="60" t="str">
        <f t="shared" si="890"/>
        <v/>
      </c>
      <c r="AB1780" s="61" t="str" cm="1">
        <f t="array" ref="AB1780">IF(_xlfn.SINGLE(B:B)="","",IF(R1780="Refreshment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61" t="str" cm="1">
        <f t="array" ref="AC1780">IF(_xlfn.SINGLE(B:B)="","",IF(R1780="Refreshment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68">
        <f>IFERROR(IF(R1780="Beer","",IF(OR(Q1780=1,Q1780=2,Q1780=3,Q1780=4),VLOOKUP(Q1780,Rates!$A$31:$B$34,2,0)*W1780,IF(V1780=1,VLOOKUP(U1780,'REB BEV MIN MKUP'!B:E,4,0),IF(V1780&gt;1,VLOOKUP(VALUE(W1780),'REB BEV MIN MKUP'!O:Q,3,0),0)))),0)</f>
        <v>0</v>
      </c>
      <c r="AE1780" s="62" t="str">
        <f t="shared" si="903"/>
        <v/>
      </c>
      <c r="AF1780" s="63" t="str">
        <f t="shared" si="904"/>
        <v/>
      </c>
      <c r="AG1780" s="64" t="str">
        <f t="shared" si="905"/>
        <v/>
      </c>
      <c r="AH1780" s="65" t="str">
        <f t="shared" si="906"/>
        <v/>
      </c>
      <c r="AI1780" s="66" t="str">
        <f>IF(AE:AE="","",IF(R1780="Refreshment Beverage",AK1780*(Rates!J$19/100),ROUND(SUM(AH1780*(Rates!$J$8/100)),4)))</f>
        <v/>
      </c>
      <c r="AJ1780" s="67" t="str">
        <f t="shared" si="907"/>
        <v/>
      </c>
      <c r="AK1780" s="22" t="str">
        <f t="shared" si="908"/>
        <v/>
      </c>
      <c r="AL1780" s="62" t="str">
        <f t="shared" si="909"/>
        <v/>
      </c>
      <c r="AM1780" s="63" t="str">
        <f>IF(AS1780="","",IF(R1780="Refreshment Beverage",ROUND(AS1780*Rates!K$19,4),ROUND(AO1780*(VLOOKUP(VALUE(Q1780),Rates!G$4:L$12,3,0)),4)))</f>
        <v/>
      </c>
      <c r="AN1780" s="68" t="str">
        <f>IF(AS1780="","",IF(R1780="Refreshment Beverage",AS1780*(Rates!J$19/100),MAX(AM1780,AB1780)))</f>
        <v/>
      </c>
      <c r="AO1780" s="69" t="str">
        <f t="shared" si="910"/>
        <v/>
      </c>
      <c r="AP1780" s="69" t="str">
        <f t="shared" si="911"/>
        <v/>
      </c>
      <c r="AQ1780" s="70" t="str">
        <f>IF(AS1780="","",IF(R1780="Refreshment Beverage",ROUND(SUM(VLOOKUP(Q:Q,Rates!G$15:L$19,3,0)*(AS1780-Y1780-Z1780-AA1780)),4),ROUND(SUM(Rates!$K$8*AS1780),4)))</f>
        <v/>
      </c>
      <c r="AR1780" s="66" t="str">
        <f t="shared" si="912"/>
        <v/>
      </c>
      <c r="AS1780" s="22" t="str">
        <f t="shared" si="913"/>
        <v/>
      </c>
      <c r="AT1780" s="62" t="str">
        <f t="shared" si="914"/>
        <v/>
      </c>
      <c r="AU1780" s="63" t="str">
        <f>IF(AX1780="","",IF(R1780="Refreshment Beverage",ROUND((BA1780-Y1780-Z1780-AA1780)*VLOOKUP(VALUE(Q1780),Rates!G$15:L$19,3,0),4),ROUND(AW1780*(VLOOKUP(VALUE(Q1780),Rates!G:L,3,0)),4)))</f>
        <v/>
      </c>
      <c r="AV1780" s="68" t="str">
        <f t="shared" si="915"/>
        <v/>
      </c>
      <c r="AW1780" s="69" t="str">
        <f t="shared" si="916"/>
        <v/>
      </c>
      <c r="AX1780" s="65" t="str">
        <f t="shared" si="917"/>
        <v/>
      </c>
      <c r="AY1780" s="70" t="str">
        <f>IF(AX1780="","",IF(R1780="Refreshment Beverage",ROUND(SUM(AX1780*Rates!K$19),4),ROUND(SUM(AX1780*(Rates!J$8/100)),4)))</f>
        <v/>
      </c>
      <c r="AZ1780" s="67" t="str">
        <f t="shared" si="918"/>
        <v/>
      </c>
      <c r="BA1780" s="22" t="str">
        <f t="shared" si="919"/>
        <v/>
      </c>
      <c r="BD1780" s="171"/>
      <c r="BE1780" s="171"/>
      <c r="BF1780" s="171"/>
      <c r="BG1780" s="171"/>
    </row>
    <row r="1781" spans="11:59" ht="12.75" customHeight="1" x14ac:dyDescent="0.3">
      <c r="K1781" s="42" t="str">
        <f t="shared" si="891"/>
        <v/>
      </c>
      <c r="L1781" s="55" t="str">
        <f t="shared" si="892"/>
        <v/>
      </c>
      <c r="M1781" s="43" t="str">
        <f t="shared" si="893"/>
        <v/>
      </c>
      <c r="N1781" s="56" t="str" cm="1">
        <f t="array" ref="N1781">IFERROR(IF(_xlfn.SINGLE(B:B)="","",IF(R1781="Beer",SUM(LOOKUP(2,1/(Rates!$B$3:$B$5&lt;=W1781)/(Rates!$C$3:$C$5&gt;=W1781),Rates!$D$3:$D$5)*(X1781/100)*W1781),IF(R1781="Refreshment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56" t="str">
        <f t="shared" si="894"/>
        <v/>
      </c>
      <c r="P1781" s="53"/>
      <c r="Q1781" s="14" t="str">
        <f t="shared" si="895"/>
        <v/>
      </c>
      <c r="R1781" s="57" t="str">
        <f t="shared" si="896"/>
        <v/>
      </c>
      <c r="S1781" s="58" t="str">
        <f>IF(B1781="","",IF(R1781="Refreshment Beverage",VLOOKUP(VALUE(Q1781),Rates!G$15:L$19,2,0),VLOOKUP(VALUE(Q1781),Rates!G$4:L$12,2,0)))</f>
        <v/>
      </c>
      <c r="T1781" s="58" t="str">
        <f t="shared" si="897"/>
        <v/>
      </c>
      <c r="U1781" s="58" t="str">
        <f t="shared" si="898"/>
        <v/>
      </c>
      <c r="V1781" s="58" t="str">
        <f t="shared" si="899"/>
        <v/>
      </c>
      <c r="W1781" s="58" t="str">
        <f t="shared" si="900"/>
        <v/>
      </c>
      <c r="X1781" s="59" t="str">
        <f t="shared" si="901"/>
        <v/>
      </c>
      <c r="Y1781" s="60" t="str">
        <f>IF(B:B="","",IF(R1781="Refreshment Beverage",VLOOKUP(Q1781,Rates!G$15:L$19,6,0)*W1781,VLOOKUP(Q1781,Rates!G$4:L$12,6,0)*W1781))</f>
        <v/>
      </c>
      <c r="Z1781" s="60" t="str">
        <f t="shared" si="902"/>
        <v/>
      </c>
      <c r="AA1781" s="60" t="str">
        <f t="shared" si="890"/>
        <v/>
      </c>
      <c r="AB1781" s="61" t="str" cm="1">
        <f t="array" ref="AB1781">IF(_xlfn.SINGLE(B:B)="","",IF(R1781="Refreshment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61" t="str" cm="1">
        <f t="array" ref="AC1781">IF(_xlfn.SINGLE(B:B)="","",IF(R1781="Refreshment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68">
        <f>IFERROR(IF(R1781="Beer","",IF(OR(Q1781=1,Q1781=2,Q1781=3,Q1781=4),VLOOKUP(Q1781,Rates!$A$31:$B$34,2,0)*W1781,IF(V1781=1,VLOOKUP(U1781,'REB BEV MIN MKUP'!B:E,4,0),IF(V1781&gt;1,VLOOKUP(VALUE(W1781),'REB BEV MIN MKUP'!O:Q,3,0),0)))),0)</f>
        <v>0</v>
      </c>
      <c r="AE1781" s="62" t="str">
        <f t="shared" si="903"/>
        <v/>
      </c>
      <c r="AF1781" s="63" t="str">
        <f t="shared" si="904"/>
        <v/>
      </c>
      <c r="AG1781" s="64" t="str">
        <f t="shared" si="905"/>
        <v/>
      </c>
      <c r="AH1781" s="65" t="str">
        <f t="shared" si="906"/>
        <v/>
      </c>
      <c r="AI1781" s="66" t="str">
        <f>IF(AE:AE="","",IF(R1781="Refreshment Beverage",AK1781*(Rates!J$19/100),ROUND(SUM(AH1781*(Rates!$J$8/100)),4)))</f>
        <v/>
      </c>
      <c r="AJ1781" s="67" t="str">
        <f t="shared" si="907"/>
        <v/>
      </c>
      <c r="AK1781" s="22" t="str">
        <f t="shared" si="908"/>
        <v/>
      </c>
      <c r="AL1781" s="62" t="str">
        <f t="shared" si="909"/>
        <v/>
      </c>
      <c r="AM1781" s="63" t="str">
        <f>IF(AS1781="","",IF(R1781="Refreshment Beverage",ROUND(AS1781*Rates!K$19,4),ROUND(AO1781*(VLOOKUP(VALUE(Q1781),Rates!G$4:L$12,3,0)),4)))</f>
        <v/>
      </c>
      <c r="AN1781" s="68" t="str">
        <f>IF(AS1781="","",IF(R1781="Refreshment Beverage",AS1781*(Rates!J$19/100),MAX(AM1781,AB1781)))</f>
        <v/>
      </c>
      <c r="AO1781" s="69" t="str">
        <f t="shared" si="910"/>
        <v/>
      </c>
      <c r="AP1781" s="69" t="str">
        <f t="shared" si="911"/>
        <v/>
      </c>
      <c r="AQ1781" s="70" t="str">
        <f>IF(AS1781="","",IF(R1781="Refreshment Beverage",ROUND(SUM(VLOOKUP(Q:Q,Rates!G$15:L$19,3,0)*(AS1781-Y1781-Z1781-AA1781)),4),ROUND(SUM(Rates!$K$8*AS1781),4)))</f>
        <v/>
      </c>
      <c r="AR1781" s="66" t="str">
        <f t="shared" si="912"/>
        <v/>
      </c>
      <c r="AS1781" s="22" t="str">
        <f t="shared" si="913"/>
        <v/>
      </c>
      <c r="AT1781" s="62" t="str">
        <f t="shared" si="914"/>
        <v/>
      </c>
      <c r="AU1781" s="63" t="str">
        <f>IF(AX1781="","",IF(R1781="Refreshment Beverage",ROUND((BA1781-Y1781-Z1781-AA1781)*VLOOKUP(VALUE(Q1781),Rates!G$15:L$19,3,0),4),ROUND(AW1781*(VLOOKUP(VALUE(Q1781),Rates!G:L,3,0)),4)))</f>
        <v/>
      </c>
      <c r="AV1781" s="68" t="str">
        <f t="shared" si="915"/>
        <v/>
      </c>
      <c r="AW1781" s="69" t="str">
        <f t="shared" si="916"/>
        <v/>
      </c>
      <c r="AX1781" s="65" t="str">
        <f t="shared" si="917"/>
        <v/>
      </c>
      <c r="AY1781" s="70" t="str">
        <f>IF(AX1781="","",IF(R1781="Refreshment Beverage",ROUND(SUM(AX1781*Rates!K$19),4),ROUND(SUM(AX1781*(Rates!J$8/100)),4)))</f>
        <v/>
      </c>
      <c r="AZ1781" s="67" t="str">
        <f t="shared" si="918"/>
        <v/>
      </c>
      <c r="BA1781" s="22" t="str">
        <f t="shared" si="919"/>
        <v/>
      </c>
      <c r="BD1781" s="171"/>
      <c r="BE1781" s="171"/>
      <c r="BF1781" s="171"/>
      <c r="BG1781" s="171"/>
    </row>
    <row r="1782" spans="11:59" ht="12.75" customHeight="1" x14ac:dyDescent="0.3">
      <c r="K1782" s="42" t="str">
        <f t="shared" si="891"/>
        <v/>
      </c>
      <c r="L1782" s="55" t="str">
        <f t="shared" si="892"/>
        <v/>
      </c>
      <c r="M1782" s="43" t="str">
        <f t="shared" si="893"/>
        <v/>
      </c>
      <c r="N1782" s="56" t="str" cm="1">
        <f t="array" ref="N1782">IFERROR(IF(_xlfn.SINGLE(B:B)="","",IF(R1782="Beer",SUM(LOOKUP(2,1/(Rates!$B$3:$B$5&lt;=W1782)/(Rates!$C$3:$C$5&gt;=W1782),Rates!$D$3:$D$5)*(X1782/100)*W1782),IF(R1782="Refreshment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56" t="str">
        <f t="shared" si="894"/>
        <v/>
      </c>
      <c r="P1782" s="53"/>
      <c r="Q1782" s="14" t="str">
        <f t="shared" si="895"/>
        <v/>
      </c>
      <c r="R1782" s="57" t="str">
        <f t="shared" si="896"/>
        <v/>
      </c>
      <c r="S1782" s="58" t="str">
        <f>IF(B1782="","",IF(R1782="Refreshment Beverage",VLOOKUP(VALUE(Q1782),Rates!G$15:L$19,2,0),VLOOKUP(VALUE(Q1782),Rates!G$4:L$12,2,0)))</f>
        <v/>
      </c>
      <c r="T1782" s="58" t="str">
        <f t="shared" si="897"/>
        <v/>
      </c>
      <c r="U1782" s="58" t="str">
        <f t="shared" si="898"/>
        <v/>
      </c>
      <c r="V1782" s="58" t="str">
        <f t="shared" si="899"/>
        <v/>
      </c>
      <c r="W1782" s="58" t="str">
        <f t="shared" si="900"/>
        <v/>
      </c>
      <c r="X1782" s="59" t="str">
        <f t="shared" si="901"/>
        <v/>
      </c>
      <c r="Y1782" s="60" t="str">
        <f>IF(B:B="","",IF(R1782="Refreshment Beverage",VLOOKUP(Q1782,Rates!G$15:L$19,6,0)*W1782,VLOOKUP(Q1782,Rates!G$4:L$12,6,0)*W1782))</f>
        <v/>
      </c>
      <c r="Z1782" s="60" t="str">
        <f t="shared" si="902"/>
        <v/>
      </c>
      <c r="AA1782" s="60" t="str">
        <f t="shared" si="890"/>
        <v/>
      </c>
      <c r="AB1782" s="61" t="str" cm="1">
        <f t="array" ref="AB1782">IF(_xlfn.SINGLE(B:B)="","",IF(R1782="Refreshment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61" t="str" cm="1">
        <f t="array" ref="AC1782">IF(_xlfn.SINGLE(B:B)="","",IF(R1782="Refreshment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68">
        <f>IFERROR(IF(R1782="Beer","",IF(OR(Q1782=1,Q1782=2,Q1782=3,Q1782=4),VLOOKUP(Q1782,Rates!$A$31:$B$34,2,0)*W1782,IF(V1782=1,VLOOKUP(U1782,'REB BEV MIN MKUP'!B:E,4,0),IF(V1782&gt;1,VLOOKUP(VALUE(W1782),'REB BEV MIN MKUP'!O:Q,3,0),0)))),0)</f>
        <v>0</v>
      </c>
      <c r="AE1782" s="62" t="str">
        <f t="shared" si="903"/>
        <v/>
      </c>
      <c r="AF1782" s="63" t="str">
        <f t="shared" si="904"/>
        <v/>
      </c>
      <c r="AG1782" s="64" t="str">
        <f t="shared" si="905"/>
        <v/>
      </c>
      <c r="AH1782" s="65" t="str">
        <f t="shared" si="906"/>
        <v/>
      </c>
      <c r="AI1782" s="66" t="str">
        <f>IF(AE:AE="","",IF(R1782="Refreshment Beverage",AK1782*(Rates!J$19/100),ROUND(SUM(AH1782*(Rates!$J$8/100)),4)))</f>
        <v/>
      </c>
      <c r="AJ1782" s="67" t="str">
        <f t="shared" si="907"/>
        <v/>
      </c>
      <c r="AK1782" s="22" t="str">
        <f t="shared" si="908"/>
        <v/>
      </c>
      <c r="AL1782" s="62" t="str">
        <f t="shared" si="909"/>
        <v/>
      </c>
      <c r="AM1782" s="63" t="str">
        <f>IF(AS1782="","",IF(R1782="Refreshment Beverage",ROUND(AS1782*Rates!K$19,4),ROUND(AO1782*(VLOOKUP(VALUE(Q1782),Rates!G$4:L$12,3,0)),4)))</f>
        <v/>
      </c>
      <c r="AN1782" s="68" t="str">
        <f>IF(AS1782="","",IF(R1782="Refreshment Beverage",AS1782*(Rates!J$19/100),MAX(AM1782,AB1782)))</f>
        <v/>
      </c>
      <c r="AO1782" s="69" t="str">
        <f t="shared" si="910"/>
        <v/>
      </c>
      <c r="AP1782" s="69" t="str">
        <f t="shared" si="911"/>
        <v/>
      </c>
      <c r="AQ1782" s="70" t="str">
        <f>IF(AS1782="","",IF(R1782="Refreshment Beverage",ROUND(SUM(VLOOKUP(Q:Q,Rates!G$15:L$19,3,0)*(AS1782-Y1782-Z1782-AA1782)),4),ROUND(SUM(Rates!$K$8*AS1782),4)))</f>
        <v/>
      </c>
      <c r="AR1782" s="66" t="str">
        <f t="shared" si="912"/>
        <v/>
      </c>
      <c r="AS1782" s="22" t="str">
        <f t="shared" si="913"/>
        <v/>
      </c>
      <c r="AT1782" s="62" t="str">
        <f t="shared" si="914"/>
        <v/>
      </c>
      <c r="AU1782" s="63" t="str">
        <f>IF(AX1782="","",IF(R1782="Refreshment Beverage",ROUND((BA1782-Y1782-Z1782-AA1782)*VLOOKUP(VALUE(Q1782),Rates!G$15:L$19,3,0),4),ROUND(AW1782*(VLOOKUP(VALUE(Q1782),Rates!G:L,3,0)),4)))</f>
        <v/>
      </c>
      <c r="AV1782" s="68" t="str">
        <f t="shared" si="915"/>
        <v/>
      </c>
      <c r="AW1782" s="69" t="str">
        <f t="shared" si="916"/>
        <v/>
      </c>
      <c r="AX1782" s="65" t="str">
        <f t="shared" si="917"/>
        <v/>
      </c>
      <c r="AY1782" s="70" t="str">
        <f>IF(AX1782="","",IF(R1782="Refreshment Beverage",ROUND(SUM(AX1782*Rates!K$19),4),ROUND(SUM(AX1782*(Rates!J$8/100)),4)))</f>
        <v/>
      </c>
      <c r="AZ1782" s="67" t="str">
        <f t="shared" si="918"/>
        <v/>
      </c>
      <c r="BA1782" s="22" t="str">
        <f t="shared" si="919"/>
        <v/>
      </c>
      <c r="BD1782" s="171"/>
      <c r="BE1782" s="171"/>
      <c r="BF1782" s="171"/>
      <c r="BG1782" s="171"/>
    </row>
    <row r="1783" spans="11:59" ht="12.75" customHeight="1" x14ac:dyDescent="0.3">
      <c r="K1783" s="42" t="str">
        <f t="shared" si="891"/>
        <v/>
      </c>
      <c r="L1783" s="55" t="str">
        <f t="shared" si="892"/>
        <v/>
      </c>
      <c r="M1783" s="43" t="str">
        <f t="shared" si="893"/>
        <v/>
      </c>
      <c r="N1783" s="56" t="str" cm="1">
        <f t="array" ref="N1783">IFERROR(IF(_xlfn.SINGLE(B:B)="","",IF(R1783="Beer",SUM(LOOKUP(2,1/(Rates!$B$3:$B$5&lt;=W1783)/(Rates!$C$3:$C$5&gt;=W1783),Rates!$D$3:$D$5)*(X1783/100)*W1783),IF(R1783="Refreshment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56" t="str">
        <f t="shared" si="894"/>
        <v/>
      </c>
      <c r="P1783" s="53"/>
      <c r="Q1783" s="14" t="str">
        <f t="shared" si="895"/>
        <v/>
      </c>
      <c r="R1783" s="57" t="str">
        <f t="shared" si="896"/>
        <v/>
      </c>
      <c r="S1783" s="58" t="str">
        <f>IF(B1783="","",IF(R1783="Refreshment Beverage",VLOOKUP(VALUE(Q1783),Rates!G$15:L$19,2,0),VLOOKUP(VALUE(Q1783),Rates!G$4:L$12,2,0)))</f>
        <v/>
      </c>
      <c r="T1783" s="58" t="str">
        <f t="shared" si="897"/>
        <v/>
      </c>
      <c r="U1783" s="58" t="str">
        <f t="shared" si="898"/>
        <v/>
      </c>
      <c r="V1783" s="58" t="str">
        <f t="shared" si="899"/>
        <v/>
      </c>
      <c r="W1783" s="58" t="str">
        <f t="shared" si="900"/>
        <v/>
      </c>
      <c r="X1783" s="59" t="str">
        <f t="shared" si="901"/>
        <v/>
      </c>
      <c r="Y1783" s="60" t="str">
        <f>IF(B:B="","",IF(R1783="Refreshment Beverage",VLOOKUP(Q1783,Rates!G$15:L$19,6,0)*W1783,VLOOKUP(Q1783,Rates!G$4:L$12,6,0)*W1783))</f>
        <v/>
      </c>
      <c r="Z1783" s="60" t="str">
        <f t="shared" si="902"/>
        <v/>
      </c>
      <c r="AA1783" s="60" t="str">
        <f t="shared" si="890"/>
        <v/>
      </c>
      <c r="AB1783" s="61" t="str" cm="1">
        <f t="array" ref="AB1783">IF(_xlfn.SINGLE(B:B)="","",IF(R1783="Refreshment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61" t="str" cm="1">
        <f t="array" ref="AC1783">IF(_xlfn.SINGLE(B:B)="","",IF(R1783="Refreshment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68">
        <f>IFERROR(IF(R1783="Beer","",IF(OR(Q1783=1,Q1783=2,Q1783=3,Q1783=4),VLOOKUP(Q1783,Rates!$A$31:$B$34,2,0)*W1783,IF(V1783=1,VLOOKUP(U1783,'REB BEV MIN MKUP'!B:E,4,0),IF(V1783&gt;1,VLOOKUP(VALUE(W1783),'REB BEV MIN MKUP'!O:Q,3,0),0)))),0)</f>
        <v>0</v>
      </c>
      <c r="AE1783" s="62" t="str">
        <f t="shared" si="903"/>
        <v/>
      </c>
      <c r="AF1783" s="63" t="str">
        <f t="shared" si="904"/>
        <v/>
      </c>
      <c r="AG1783" s="64" t="str">
        <f t="shared" si="905"/>
        <v/>
      </c>
      <c r="AH1783" s="65" t="str">
        <f t="shared" si="906"/>
        <v/>
      </c>
      <c r="AI1783" s="66" t="str">
        <f>IF(AE:AE="","",IF(R1783="Refreshment Beverage",AK1783*(Rates!J$19/100),ROUND(SUM(AH1783*(Rates!$J$8/100)),4)))</f>
        <v/>
      </c>
      <c r="AJ1783" s="67" t="str">
        <f t="shared" si="907"/>
        <v/>
      </c>
      <c r="AK1783" s="22" t="str">
        <f t="shared" si="908"/>
        <v/>
      </c>
      <c r="AL1783" s="62" t="str">
        <f t="shared" si="909"/>
        <v/>
      </c>
      <c r="AM1783" s="63" t="str">
        <f>IF(AS1783="","",IF(R1783="Refreshment Beverage",ROUND(AS1783*Rates!K$19,4),ROUND(AO1783*(VLOOKUP(VALUE(Q1783),Rates!G$4:L$12,3,0)),4)))</f>
        <v/>
      </c>
      <c r="AN1783" s="68" t="str">
        <f>IF(AS1783="","",IF(R1783="Refreshment Beverage",AS1783*(Rates!J$19/100),MAX(AM1783,AB1783)))</f>
        <v/>
      </c>
      <c r="AO1783" s="69" t="str">
        <f t="shared" si="910"/>
        <v/>
      </c>
      <c r="AP1783" s="69" t="str">
        <f t="shared" si="911"/>
        <v/>
      </c>
      <c r="AQ1783" s="70" t="str">
        <f>IF(AS1783="","",IF(R1783="Refreshment Beverage",ROUND(SUM(VLOOKUP(Q:Q,Rates!G$15:L$19,3,0)*(AS1783-Y1783-Z1783-AA1783)),4),ROUND(SUM(Rates!$K$8*AS1783),4)))</f>
        <v/>
      </c>
      <c r="AR1783" s="66" t="str">
        <f t="shared" si="912"/>
        <v/>
      </c>
      <c r="AS1783" s="22" t="str">
        <f t="shared" si="913"/>
        <v/>
      </c>
      <c r="AT1783" s="62" t="str">
        <f t="shared" si="914"/>
        <v/>
      </c>
      <c r="AU1783" s="63" t="str">
        <f>IF(AX1783="","",IF(R1783="Refreshment Beverage",ROUND((BA1783-Y1783-Z1783-AA1783)*VLOOKUP(VALUE(Q1783),Rates!G$15:L$19,3,0),4),ROUND(AW1783*(VLOOKUP(VALUE(Q1783),Rates!G:L,3,0)),4)))</f>
        <v/>
      </c>
      <c r="AV1783" s="68" t="str">
        <f t="shared" si="915"/>
        <v/>
      </c>
      <c r="AW1783" s="69" t="str">
        <f t="shared" si="916"/>
        <v/>
      </c>
      <c r="AX1783" s="65" t="str">
        <f t="shared" si="917"/>
        <v/>
      </c>
      <c r="AY1783" s="70" t="str">
        <f>IF(AX1783="","",IF(R1783="Refreshment Beverage",ROUND(SUM(AX1783*Rates!K$19),4),ROUND(SUM(AX1783*(Rates!J$8/100)),4)))</f>
        <v/>
      </c>
      <c r="AZ1783" s="67" t="str">
        <f t="shared" si="918"/>
        <v/>
      </c>
      <c r="BA1783" s="22" t="str">
        <f t="shared" si="919"/>
        <v/>
      </c>
      <c r="BD1783" s="171"/>
      <c r="BE1783" s="171"/>
      <c r="BF1783" s="171"/>
      <c r="BG1783" s="171"/>
    </row>
    <row r="1784" spans="11:59" ht="12.75" customHeight="1" x14ac:dyDescent="0.3">
      <c r="K1784" s="42" t="str">
        <f t="shared" si="891"/>
        <v/>
      </c>
      <c r="L1784" s="55" t="str">
        <f t="shared" si="892"/>
        <v/>
      </c>
      <c r="M1784" s="43" t="str">
        <f t="shared" si="893"/>
        <v/>
      </c>
      <c r="N1784" s="56" t="str" cm="1">
        <f t="array" ref="N1784">IFERROR(IF(_xlfn.SINGLE(B:B)="","",IF(R1784="Beer",SUM(LOOKUP(2,1/(Rates!$B$3:$B$5&lt;=W1784)/(Rates!$C$3:$C$5&gt;=W1784),Rates!$D$3:$D$5)*(X1784/100)*W1784),IF(R1784="Refreshment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56" t="str">
        <f t="shared" si="894"/>
        <v/>
      </c>
      <c r="P1784" s="53"/>
      <c r="Q1784" s="14" t="str">
        <f t="shared" si="895"/>
        <v/>
      </c>
      <c r="R1784" s="57" t="str">
        <f t="shared" si="896"/>
        <v/>
      </c>
      <c r="S1784" s="58" t="str">
        <f>IF(B1784="","",IF(R1784="Refreshment Beverage",VLOOKUP(VALUE(Q1784),Rates!G$15:L$19,2,0),VLOOKUP(VALUE(Q1784),Rates!G$4:L$12,2,0)))</f>
        <v/>
      </c>
      <c r="T1784" s="58" t="str">
        <f t="shared" si="897"/>
        <v/>
      </c>
      <c r="U1784" s="58" t="str">
        <f t="shared" si="898"/>
        <v/>
      </c>
      <c r="V1784" s="58" t="str">
        <f t="shared" si="899"/>
        <v/>
      </c>
      <c r="W1784" s="58" t="str">
        <f t="shared" si="900"/>
        <v/>
      </c>
      <c r="X1784" s="59" t="str">
        <f t="shared" si="901"/>
        <v/>
      </c>
      <c r="Y1784" s="60" t="str">
        <f>IF(B:B="","",IF(R1784="Refreshment Beverage",VLOOKUP(Q1784,Rates!G$15:L$19,6,0)*W1784,VLOOKUP(Q1784,Rates!G$4:L$12,6,0)*W1784))</f>
        <v/>
      </c>
      <c r="Z1784" s="60" t="str">
        <f t="shared" si="902"/>
        <v/>
      </c>
      <c r="AA1784" s="60" t="str">
        <f t="shared" si="890"/>
        <v/>
      </c>
      <c r="AB1784" s="61" t="str" cm="1">
        <f t="array" ref="AB1784">IF(_xlfn.SINGLE(B:B)="","",IF(R1784="Refreshment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61" t="str" cm="1">
        <f t="array" ref="AC1784">IF(_xlfn.SINGLE(B:B)="","",IF(R1784="Refreshment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68">
        <f>IFERROR(IF(R1784="Beer","",IF(OR(Q1784=1,Q1784=2,Q1784=3,Q1784=4),VLOOKUP(Q1784,Rates!$A$31:$B$34,2,0)*W1784,IF(V1784=1,VLOOKUP(U1784,'REB BEV MIN MKUP'!B:E,4,0),IF(V1784&gt;1,VLOOKUP(VALUE(W1784),'REB BEV MIN MKUP'!O:Q,3,0),0)))),0)</f>
        <v>0</v>
      </c>
      <c r="AE1784" s="62" t="str">
        <f t="shared" si="903"/>
        <v/>
      </c>
      <c r="AF1784" s="63" t="str">
        <f t="shared" si="904"/>
        <v/>
      </c>
      <c r="AG1784" s="64" t="str">
        <f t="shared" si="905"/>
        <v/>
      </c>
      <c r="AH1784" s="65" t="str">
        <f t="shared" si="906"/>
        <v/>
      </c>
      <c r="AI1784" s="66" t="str">
        <f>IF(AE:AE="","",IF(R1784="Refreshment Beverage",AK1784*(Rates!J$19/100),ROUND(SUM(AH1784*(Rates!$J$8/100)),4)))</f>
        <v/>
      </c>
      <c r="AJ1784" s="67" t="str">
        <f t="shared" si="907"/>
        <v/>
      </c>
      <c r="AK1784" s="22" t="str">
        <f t="shared" si="908"/>
        <v/>
      </c>
      <c r="AL1784" s="62" t="str">
        <f t="shared" si="909"/>
        <v/>
      </c>
      <c r="AM1784" s="63" t="str">
        <f>IF(AS1784="","",IF(R1784="Refreshment Beverage",ROUND(AS1784*Rates!K$19,4),ROUND(AO1784*(VLOOKUP(VALUE(Q1784),Rates!G$4:L$12,3,0)),4)))</f>
        <v/>
      </c>
      <c r="AN1784" s="68" t="str">
        <f>IF(AS1784="","",IF(R1784="Refreshment Beverage",AS1784*(Rates!J$19/100),MAX(AM1784,AB1784)))</f>
        <v/>
      </c>
      <c r="AO1784" s="69" t="str">
        <f t="shared" si="910"/>
        <v/>
      </c>
      <c r="AP1784" s="69" t="str">
        <f t="shared" si="911"/>
        <v/>
      </c>
      <c r="AQ1784" s="70" t="str">
        <f>IF(AS1784="","",IF(R1784="Refreshment Beverage",ROUND(SUM(VLOOKUP(Q:Q,Rates!G$15:L$19,3,0)*(AS1784-Y1784-Z1784-AA1784)),4),ROUND(SUM(Rates!$K$8*AS1784),4)))</f>
        <v/>
      </c>
      <c r="AR1784" s="66" t="str">
        <f t="shared" si="912"/>
        <v/>
      </c>
      <c r="AS1784" s="22" t="str">
        <f t="shared" si="913"/>
        <v/>
      </c>
      <c r="AT1784" s="62" t="str">
        <f t="shared" si="914"/>
        <v/>
      </c>
      <c r="AU1784" s="63" t="str">
        <f>IF(AX1784="","",IF(R1784="Refreshment Beverage",ROUND((BA1784-Y1784-Z1784-AA1784)*VLOOKUP(VALUE(Q1784),Rates!G$15:L$19,3,0),4),ROUND(AW1784*(VLOOKUP(VALUE(Q1784),Rates!G:L,3,0)),4)))</f>
        <v/>
      </c>
      <c r="AV1784" s="68" t="str">
        <f t="shared" si="915"/>
        <v/>
      </c>
      <c r="AW1784" s="69" t="str">
        <f t="shared" si="916"/>
        <v/>
      </c>
      <c r="AX1784" s="65" t="str">
        <f t="shared" si="917"/>
        <v/>
      </c>
      <c r="AY1784" s="70" t="str">
        <f>IF(AX1784="","",IF(R1784="Refreshment Beverage",ROUND(SUM(AX1784*Rates!K$19),4),ROUND(SUM(AX1784*(Rates!J$8/100)),4)))</f>
        <v/>
      </c>
      <c r="AZ1784" s="67" t="str">
        <f t="shared" si="918"/>
        <v/>
      </c>
      <c r="BA1784" s="22" t="str">
        <f t="shared" si="919"/>
        <v/>
      </c>
      <c r="BD1784" s="171"/>
      <c r="BE1784" s="171"/>
      <c r="BF1784" s="171"/>
      <c r="BG1784" s="171"/>
    </row>
    <row r="1785" spans="11:59" ht="12.75" customHeight="1" x14ac:dyDescent="0.3">
      <c r="K1785" s="42" t="str">
        <f t="shared" si="891"/>
        <v/>
      </c>
      <c r="L1785" s="55" t="str">
        <f t="shared" si="892"/>
        <v/>
      </c>
      <c r="M1785" s="43" t="str">
        <f t="shared" si="893"/>
        <v/>
      </c>
      <c r="N1785" s="56" t="str" cm="1">
        <f t="array" ref="N1785">IFERROR(IF(_xlfn.SINGLE(B:B)="","",IF(R1785="Beer",SUM(LOOKUP(2,1/(Rates!$B$3:$B$5&lt;=W1785)/(Rates!$C$3:$C$5&gt;=W1785),Rates!$D$3:$D$5)*(X1785/100)*W1785),IF(R1785="Refreshment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56" t="str">
        <f t="shared" si="894"/>
        <v/>
      </c>
      <c r="P1785" s="53"/>
      <c r="Q1785" s="14" t="str">
        <f t="shared" si="895"/>
        <v/>
      </c>
      <c r="R1785" s="57" t="str">
        <f t="shared" si="896"/>
        <v/>
      </c>
      <c r="S1785" s="58" t="str">
        <f>IF(B1785="","",IF(R1785="Refreshment Beverage",VLOOKUP(VALUE(Q1785),Rates!G$15:L$19,2,0),VLOOKUP(VALUE(Q1785),Rates!G$4:L$12,2,0)))</f>
        <v/>
      </c>
      <c r="T1785" s="58" t="str">
        <f t="shared" si="897"/>
        <v/>
      </c>
      <c r="U1785" s="58" t="str">
        <f t="shared" si="898"/>
        <v/>
      </c>
      <c r="V1785" s="58" t="str">
        <f t="shared" si="899"/>
        <v/>
      </c>
      <c r="W1785" s="58" t="str">
        <f t="shared" si="900"/>
        <v/>
      </c>
      <c r="X1785" s="59" t="str">
        <f t="shared" si="901"/>
        <v/>
      </c>
      <c r="Y1785" s="60" t="str">
        <f>IF(B:B="","",IF(R1785="Refreshment Beverage",VLOOKUP(Q1785,Rates!G$15:L$19,6,0)*W1785,VLOOKUP(Q1785,Rates!G$4:L$12,6,0)*W1785))</f>
        <v/>
      </c>
      <c r="Z1785" s="60" t="str">
        <f t="shared" si="902"/>
        <v/>
      </c>
      <c r="AA1785" s="60" t="str">
        <f t="shared" si="890"/>
        <v/>
      </c>
      <c r="AB1785" s="61" t="str" cm="1">
        <f t="array" ref="AB1785">IF(_xlfn.SINGLE(B:B)="","",IF(R1785="Refreshment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61" t="str" cm="1">
        <f t="array" ref="AC1785">IF(_xlfn.SINGLE(B:B)="","",IF(R1785="Refreshment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68">
        <f>IFERROR(IF(R1785="Beer","",IF(OR(Q1785=1,Q1785=2,Q1785=3,Q1785=4),VLOOKUP(Q1785,Rates!$A$31:$B$34,2,0)*W1785,IF(V1785=1,VLOOKUP(U1785,'REB BEV MIN MKUP'!B:E,4,0),IF(V1785&gt;1,VLOOKUP(VALUE(W1785),'REB BEV MIN MKUP'!O:Q,3,0),0)))),0)</f>
        <v>0</v>
      </c>
      <c r="AE1785" s="62" t="str">
        <f t="shared" si="903"/>
        <v/>
      </c>
      <c r="AF1785" s="63" t="str">
        <f t="shared" si="904"/>
        <v/>
      </c>
      <c r="AG1785" s="64" t="str">
        <f t="shared" si="905"/>
        <v/>
      </c>
      <c r="AH1785" s="65" t="str">
        <f t="shared" si="906"/>
        <v/>
      </c>
      <c r="AI1785" s="66" t="str">
        <f>IF(AE:AE="","",IF(R1785="Refreshment Beverage",AK1785*(Rates!J$19/100),ROUND(SUM(AH1785*(Rates!$J$8/100)),4)))</f>
        <v/>
      </c>
      <c r="AJ1785" s="67" t="str">
        <f t="shared" si="907"/>
        <v/>
      </c>
      <c r="AK1785" s="22" t="str">
        <f t="shared" si="908"/>
        <v/>
      </c>
      <c r="AL1785" s="62" t="str">
        <f t="shared" si="909"/>
        <v/>
      </c>
      <c r="AM1785" s="63" t="str">
        <f>IF(AS1785="","",IF(R1785="Refreshment Beverage",ROUND(AS1785*Rates!K$19,4),ROUND(AO1785*(VLOOKUP(VALUE(Q1785),Rates!G$4:L$12,3,0)),4)))</f>
        <v/>
      </c>
      <c r="AN1785" s="68" t="str">
        <f>IF(AS1785="","",IF(R1785="Refreshment Beverage",AS1785*(Rates!J$19/100),MAX(AM1785,AB1785)))</f>
        <v/>
      </c>
      <c r="AO1785" s="69" t="str">
        <f t="shared" si="910"/>
        <v/>
      </c>
      <c r="AP1785" s="69" t="str">
        <f t="shared" si="911"/>
        <v/>
      </c>
      <c r="AQ1785" s="70" t="str">
        <f>IF(AS1785="","",IF(R1785="Refreshment Beverage",ROUND(SUM(VLOOKUP(Q:Q,Rates!G$15:L$19,3,0)*(AS1785-Y1785-Z1785-AA1785)),4),ROUND(SUM(Rates!$K$8*AS1785),4)))</f>
        <v/>
      </c>
      <c r="AR1785" s="66" t="str">
        <f t="shared" si="912"/>
        <v/>
      </c>
      <c r="AS1785" s="22" t="str">
        <f t="shared" si="913"/>
        <v/>
      </c>
      <c r="AT1785" s="62" t="str">
        <f t="shared" si="914"/>
        <v/>
      </c>
      <c r="AU1785" s="63" t="str">
        <f>IF(AX1785="","",IF(R1785="Refreshment Beverage",ROUND((BA1785-Y1785-Z1785-AA1785)*VLOOKUP(VALUE(Q1785),Rates!G$15:L$19,3,0),4),ROUND(AW1785*(VLOOKUP(VALUE(Q1785),Rates!G:L,3,0)),4)))</f>
        <v/>
      </c>
      <c r="AV1785" s="68" t="str">
        <f t="shared" si="915"/>
        <v/>
      </c>
      <c r="AW1785" s="69" t="str">
        <f t="shared" si="916"/>
        <v/>
      </c>
      <c r="AX1785" s="65" t="str">
        <f t="shared" si="917"/>
        <v/>
      </c>
      <c r="AY1785" s="70" t="str">
        <f>IF(AX1785="","",IF(R1785="Refreshment Beverage",ROUND(SUM(AX1785*Rates!K$19),4),ROUND(SUM(AX1785*(Rates!J$8/100)),4)))</f>
        <v/>
      </c>
      <c r="AZ1785" s="67" t="str">
        <f t="shared" si="918"/>
        <v/>
      </c>
      <c r="BA1785" s="22" t="str">
        <f t="shared" si="919"/>
        <v/>
      </c>
      <c r="BD1785" s="171"/>
      <c r="BE1785" s="171"/>
      <c r="BF1785" s="171"/>
      <c r="BG1785" s="171"/>
    </row>
    <row r="1786" spans="11:59" ht="12.75" customHeight="1" x14ac:dyDescent="0.3">
      <c r="K1786" s="42" t="str">
        <f t="shared" si="891"/>
        <v/>
      </c>
      <c r="L1786" s="55" t="str">
        <f t="shared" si="892"/>
        <v/>
      </c>
      <c r="M1786" s="43" t="str">
        <f t="shared" si="893"/>
        <v/>
      </c>
      <c r="N1786" s="56" t="str" cm="1">
        <f t="array" ref="N1786">IFERROR(IF(_xlfn.SINGLE(B:B)="","",IF(R1786="Beer",SUM(LOOKUP(2,1/(Rates!$B$3:$B$5&lt;=W1786)/(Rates!$C$3:$C$5&gt;=W1786),Rates!$D$3:$D$5)*(X1786/100)*W1786),IF(R1786="Refreshment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56" t="str">
        <f t="shared" si="894"/>
        <v/>
      </c>
      <c r="P1786" s="53"/>
      <c r="Q1786" s="14" t="str">
        <f t="shared" si="895"/>
        <v/>
      </c>
      <c r="R1786" s="57" t="str">
        <f t="shared" si="896"/>
        <v/>
      </c>
      <c r="S1786" s="58" t="str">
        <f>IF(B1786="","",IF(R1786="Refreshment Beverage",VLOOKUP(VALUE(Q1786),Rates!G$15:L$19,2,0),VLOOKUP(VALUE(Q1786),Rates!G$4:L$12,2,0)))</f>
        <v/>
      </c>
      <c r="T1786" s="58" t="str">
        <f t="shared" si="897"/>
        <v/>
      </c>
      <c r="U1786" s="58" t="str">
        <f t="shared" si="898"/>
        <v/>
      </c>
      <c r="V1786" s="58" t="str">
        <f t="shared" si="899"/>
        <v/>
      </c>
      <c r="W1786" s="58" t="str">
        <f t="shared" si="900"/>
        <v/>
      </c>
      <c r="X1786" s="59" t="str">
        <f t="shared" si="901"/>
        <v/>
      </c>
      <c r="Y1786" s="60" t="str">
        <f>IF(B:B="","",IF(R1786="Refreshment Beverage",VLOOKUP(Q1786,Rates!G$15:L$19,6,0)*W1786,VLOOKUP(Q1786,Rates!G$4:L$12,6,0)*W1786))</f>
        <v/>
      </c>
      <c r="Z1786" s="60" t="str">
        <f t="shared" si="902"/>
        <v/>
      </c>
      <c r="AA1786" s="60" t="str">
        <f t="shared" si="890"/>
        <v/>
      </c>
      <c r="AB1786" s="61" t="str" cm="1">
        <f t="array" ref="AB1786">IF(_xlfn.SINGLE(B:B)="","",IF(R1786="Refreshment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61" t="str" cm="1">
        <f t="array" ref="AC1786">IF(_xlfn.SINGLE(B:B)="","",IF(R1786="Refreshment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68">
        <f>IFERROR(IF(R1786="Beer","",IF(OR(Q1786=1,Q1786=2,Q1786=3,Q1786=4),VLOOKUP(Q1786,Rates!$A$31:$B$34,2,0)*W1786,IF(V1786=1,VLOOKUP(U1786,'REB BEV MIN MKUP'!B:E,4,0),IF(V1786&gt;1,VLOOKUP(VALUE(W1786),'REB BEV MIN MKUP'!O:Q,3,0),0)))),0)</f>
        <v>0</v>
      </c>
      <c r="AE1786" s="62" t="str">
        <f t="shared" si="903"/>
        <v/>
      </c>
      <c r="AF1786" s="63" t="str">
        <f t="shared" si="904"/>
        <v/>
      </c>
      <c r="AG1786" s="64" t="str">
        <f t="shared" si="905"/>
        <v/>
      </c>
      <c r="AH1786" s="65" t="str">
        <f t="shared" si="906"/>
        <v/>
      </c>
      <c r="AI1786" s="66" t="str">
        <f>IF(AE:AE="","",IF(R1786="Refreshment Beverage",AK1786*(Rates!J$19/100),ROUND(SUM(AH1786*(Rates!$J$8/100)),4)))</f>
        <v/>
      </c>
      <c r="AJ1786" s="67" t="str">
        <f t="shared" si="907"/>
        <v/>
      </c>
      <c r="AK1786" s="22" t="str">
        <f t="shared" si="908"/>
        <v/>
      </c>
      <c r="AL1786" s="62" t="str">
        <f t="shared" si="909"/>
        <v/>
      </c>
      <c r="AM1786" s="63" t="str">
        <f>IF(AS1786="","",IF(R1786="Refreshment Beverage",ROUND(AS1786*Rates!K$19,4),ROUND(AO1786*(VLOOKUP(VALUE(Q1786),Rates!G$4:L$12,3,0)),4)))</f>
        <v/>
      </c>
      <c r="AN1786" s="68" t="str">
        <f>IF(AS1786="","",IF(R1786="Refreshment Beverage",AS1786*(Rates!J$19/100),MAX(AM1786,AB1786)))</f>
        <v/>
      </c>
      <c r="AO1786" s="69" t="str">
        <f t="shared" si="910"/>
        <v/>
      </c>
      <c r="AP1786" s="69" t="str">
        <f t="shared" si="911"/>
        <v/>
      </c>
      <c r="AQ1786" s="70" t="str">
        <f>IF(AS1786="","",IF(R1786="Refreshment Beverage",ROUND(SUM(VLOOKUP(Q:Q,Rates!G$15:L$19,3,0)*(AS1786-Y1786-Z1786-AA1786)),4),ROUND(SUM(Rates!$K$8*AS1786),4)))</f>
        <v/>
      </c>
      <c r="AR1786" s="66" t="str">
        <f t="shared" si="912"/>
        <v/>
      </c>
      <c r="AS1786" s="22" t="str">
        <f t="shared" si="913"/>
        <v/>
      </c>
      <c r="AT1786" s="62" t="str">
        <f t="shared" si="914"/>
        <v/>
      </c>
      <c r="AU1786" s="63" t="str">
        <f>IF(AX1786="","",IF(R1786="Refreshment Beverage",ROUND((BA1786-Y1786-Z1786-AA1786)*VLOOKUP(VALUE(Q1786),Rates!G$15:L$19,3,0),4),ROUND(AW1786*(VLOOKUP(VALUE(Q1786),Rates!G:L,3,0)),4)))</f>
        <v/>
      </c>
      <c r="AV1786" s="68" t="str">
        <f t="shared" si="915"/>
        <v/>
      </c>
      <c r="AW1786" s="69" t="str">
        <f t="shared" si="916"/>
        <v/>
      </c>
      <c r="AX1786" s="65" t="str">
        <f t="shared" si="917"/>
        <v/>
      </c>
      <c r="AY1786" s="70" t="str">
        <f>IF(AX1786="","",IF(R1786="Refreshment Beverage",ROUND(SUM(AX1786*Rates!K$19),4),ROUND(SUM(AX1786*(Rates!J$8/100)),4)))</f>
        <v/>
      </c>
      <c r="AZ1786" s="67" t="str">
        <f t="shared" si="918"/>
        <v/>
      </c>
      <c r="BA1786" s="22" t="str">
        <f t="shared" si="919"/>
        <v/>
      </c>
      <c r="BD1786" s="171"/>
      <c r="BE1786" s="171"/>
      <c r="BF1786" s="171"/>
      <c r="BG1786" s="171"/>
    </row>
    <row r="1787" spans="11:59" ht="12.75" customHeight="1" x14ac:dyDescent="0.3">
      <c r="K1787" s="42" t="str">
        <f t="shared" si="891"/>
        <v/>
      </c>
      <c r="L1787" s="55" t="str">
        <f t="shared" si="892"/>
        <v/>
      </c>
      <c r="M1787" s="43" t="str">
        <f t="shared" si="893"/>
        <v/>
      </c>
      <c r="N1787" s="56" t="str" cm="1">
        <f t="array" ref="N1787">IFERROR(IF(_xlfn.SINGLE(B:B)="","",IF(R1787="Beer",SUM(LOOKUP(2,1/(Rates!$B$3:$B$5&lt;=W1787)/(Rates!$C$3:$C$5&gt;=W1787),Rates!$D$3:$D$5)*(X1787/100)*W1787),IF(R1787="Refreshment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56" t="str">
        <f t="shared" si="894"/>
        <v/>
      </c>
      <c r="P1787" s="53"/>
      <c r="Q1787" s="14" t="str">
        <f t="shared" si="895"/>
        <v/>
      </c>
      <c r="R1787" s="57" t="str">
        <f t="shared" si="896"/>
        <v/>
      </c>
      <c r="S1787" s="58" t="str">
        <f>IF(B1787="","",IF(R1787="Refreshment Beverage",VLOOKUP(VALUE(Q1787),Rates!G$15:L$19,2,0),VLOOKUP(VALUE(Q1787),Rates!G$4:L$12,2,0)))</f>
        <v/>
      </c>
      <c r="T1787" s="58" t="str">
        <f t="shared" si="897"/>
        <v/>
      </c>
      <c r="U1787" s="58" t="str">
        <f t="shared" si="898"/>
        <v/>
      </c>
      <c r="V1787" s="58" t="str">
        <f t="shared" si="899"/>
        <v/>
      </c>
      <c r="W1787" s="58" t="str">
        <f t="shared" si="900"/>
        <v/>
      </c>
      <c r="X1787" s="59" t="str">
        <f t="shared" si="901"/>
        <v/>
      </c>
      <c r="Y1787" s="60" t="str">
        <f>IF(B:B="","",IF(R1787="Refreshment Beverage",VLOOKUP(Q1787,Rates!G$15:L$19,6,0)*W1787,VLOOKUP(Q1787,Rates!G$4:L$12,6,0)*W1787))</f>
        <v/>
      </c>
      <c r="Z1787" s="60" t="str">
        <f t="shared" si="902"/>
        <v/>
      </c>
      <c r="AA1787" s="60" t="str">
        <f t="shared" si="890"/>
        <v/>
      </c>
      <c r="AB1787" s="61" t="str" cm="1">
        <f t="array" ref="AB1787">IF(_xlfn.SINGLE(B:B)="","",IF(R1787="Refreshment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61" t="str" cm="1">
        <f t="array" ref="AC1787">IF(_xlfn.SINGLE(B:B)="","",IF(R1787="Refreshment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68">
        <f>IFERROR(IF(R1787="Beer","",IF(OR(Q1787=1,Q1787=2,Q1787=3,Q1787=4),VLOOKUP(Q1787,Rates!$A$31:$B$34,2,0)*W1787,IF(V1787=1,VLOOKUP(U1787,'REB BEV MIN MKUP'!B:E,4,0),IF(V1787&gt;1,VLOOKUP(VALUE(W1787),'REB BEV MIN MKUP'!O:Q,3,0),0)))),0)</f>
        <v>0</v>
      </c>
      <c r="AE1787" s="62" t="str">
        <f t="shared" si="903"/>
        <v/>
      </c>
      <c r="AF1787" s="63" t="str">
        <f t="shared" si="904"/>
        <v/>
      </c>
      <c r="AG1787" s="64" t="str">
        <f t="shared" si="905"/>
        <v/>
      </c>
      <c r="AH1787" s="65" t="str">
        <f t="shared" si="906"/>
        <v/>
      </c>
      <c r="AI1787" s="66" t="str">
        <f>IF(AE:AE="","",IF(R1787="Refreshment Beverage",AK1787*(Rates!J$19/100),ROUND(SUM(AH1787*(Rates!$J$8/100)),4)))</f>
        <v/>
      </c>
      <c r="AJ1787" s="67" t="str">
        <f t="shared" si="907"/>
        <v/>
      </c>
      <c r="AK1787" s="22" t="str">
        <f t="shared" si="908"/>
        <v/>
      </c>
      <c r="AL1787" s="62" t="str">
        <f t="shared" si="909"/>
        <v/>
      </c>
      <c r="AM1787" s="63" t="str">
        <f>IF(AS1787="","",IF(R1787="Refreshment Beverage",ROUND(AS1787*Rates!K$19,4),ROUND(AO1787*(VLOOKUP(VALUE(Q1787),Rates!G$4:L$12,3,0)),4)))</f>
        <v/>
      </c>
      <c r="AN1787" s="68" t="str">
        <f>IF(AS1787="","",IF(R1787="Refreshment Beverage",AS1787*(Rates!J$19/100),MAX(AM1787,AB1787)))</f>
        <v/>
      </c>
      <c r="AO1787" s="69" t="str">
        <f t="shared" si="910"/>
        <v/>
      </c>
      <c r="AP1787" s="69" t="str">
        <f t="shared" si="911"/>
        <v/>
      </c>
      <c r="AQ1787" s="70" t="str">
        <f>IF(AS1787="","",IF(R1787="Refreshment Beverage",ROUND(SUM(VLOOKUP(Q:Q,Rates!G$15:L$19,3,0)*(AS1787-Y1787-Z1787-AA1787)),4),ROUND(SUM(Rates!$K$8*AS1787),4)))</f>
        <v/>
      </c>
      <c r="AR1787" s="66" t="str">
        <f t="shared" si="912"/>
        <v/>
      </c>
      <c r="AS1787" s="22" t="str">
        <f t="shared" si="913"/>
        <v/>
      </c>
      <c r="AT1787" s="62" t="str">
        <f t="shared" si="914"/>
        <v/>
      </c>
      <c r="AU1787" s="63" t="str">
        <f>IF(AX1787="","",IF(R1787="Refreshment Beverage",ROUND((BA1787-Y1787-Z1787-AA1787)*VLOOKUP(VALUE(Q1787),Rates!G$15:L$19,3,0),4),ROUND(AW1787*(VLOOKUP(VALUE(Q1787),Rates!G:L,3,0)),4)))</f>
        <v/>
      </c>
      <c r="AV1787" s="68" t="str">
        <f t="shared" si="915"/>
        <v/>
      </c>
      <c r="AW1787" s="69" t="str">
        <f t="shared" si="916"/>
        <v/>
      </c>
      <c r="AX1787" s="65" t="str">
        <f t="shared" si="917"/>
        <v/>
      </c>
      <c r="AY1787" s="70" t="str">
        <f>IF(AX1787="","",IF(R1787="Refreshment Beverage",ROUND(SUM(AX1787*Rates!K$19),4),ROUND(SUM(AX1787*(Rates!J$8/100)),4)))</f>
        <v/>
      </c>
      <c r="AZ1787" s="67" t="str">
        <f t="shared" si="918"/>
        <v/>
      </c>
      <c r="BA1787" s="22" t="str">
        <f t="shared" si="919"/>
        <v/>
      </c>
      <c r="BD1787" s="171"/>
      <c r="BE1787" s="171"/>
      <c r="BF1787" s="171"/>
      <c r="BG1787" s="171"/>
    </row>
    <row r="1788" spans="11:59" ht="12.75" customHeight="1" x14ac:dyDescent="0.3">
      <c r="K1788" s="42" t="str">
        <f t="shared" si="891"/>
        <v/>
      </c>
      <c r="L1788" s="55" t="str">
        <f t="shared" si="892"/>
        <v/>
      </c>
      <c r="M1788" s="43" t="str">
        <f t="shared" si="893"/>
        <v/>
      </c>
      <c r="N1788" s="56" t="str" cm="1">
        <f t="array" ref="N1788">IFERROR(IF(_xlfn.SINGLE(B:B)="","",IF(R1788="Beer",SUM(LOOKUP(2,1/(Rates!$B$3:$B$5&lt;=W1788)/(Rates!$C$3:$C$5&gt;=W1788),Rates!$D$3:$D$5)*(X1788/100)*W1788),IF(R1788="Refreshment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56" t="str">
        <f t="shared" si="894"/>
        <v/>
      </c>
      <c r="P1788" s="53"/>
      <c r="Q1788" s="14" t="str">
        <f t="shared" si="895"/>
        <v/>
      </c>
      <c r="R1788" s="57" t="str">
        <f t="shared" si="896"/>
        <v/>
      </c>
      <c r="S1788" s="58" t="str">
        <f>IF(B1788="","",IF(R1788="Refreshment Beverage",VLOOKUP(VALUE(Q1788),Rates!G$15:L$19,2,0),VLOOKUP(VALUE(Q1788),Rates!G$4:L$12,2,0)))</f>
        <v/>
      </c>
      <c r="T1788" s="58" t="str">
        <f t="shared" si="897"/>
        <v/>
      </c>
      <c r="U1788" s="58" t="str">
        <f t="shared" si="898"/>
        <v/>
      </c>
      <c r="V1788" s="58" t="str">
        <f t="shared" si="899"/>
        <v/>
      </c>
      <c r="W1788" s="58" t="str">
        <f t="shared" si="900"/>
        <v/>
      </c>
      <c r="X1788" s="59" t="str">
        <f t="shared" si="901"/>
        <v/>
      </c>
      <c r="Y1788" s="60" t="str">
        <f>IF(B:B="","",IF(R1788="Refreshment Beverage",VLOOKUP(Q1788,Rates!G$15:L$19,6,0)*W1788,VLOOKUP(Q1788,Rates!G$4:L$12,6,0)*W1788))</f>
        <v/>
      </c>
      <c r="Z1788" s="60" t="str">
        <f t="shared" si="902"/>
        <v/>
      </c>
      <c r="AA1788" s="60" t="str">
        <f t="shared" si="890"/>
        <v/>
      </c>
      <c r="AB1788" s="61" t="str" cm="1">
        <f t="array" ref="AB1788">IF(_xlfn.SINGLE(B:B)="","",IF(R1788="Refreshment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61" t="str" cm="1">
        <f t="array" ref="AC1788">IF(_xlfn.SINGLE(B:B)="","",IF(R1788="Refreshment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68">
        <f>IFERROR(IF(R1788="Beer","",IF(OR(Q1788=1,Q1788=2,Q1788=3,Q1788=4),VLOOKUP(Q1788,Rates!$A$31:$B$34,2,0)*W1788,IF(V1788=1,VLOOKUP(U1788,'REB BEV MIN MKUP'!B:E,4,0),IF(V1788&gt;1,VLOOKUP(VALUE(W1788),'REB BEV MIN MKUP'!O:Q,3,0),0)))),0)</f>
        <v>0</v>
      </c>
      <c r="AE1788" s="62" t="str">
        <f t="shared" si="903"/>
        <v/>
      </c>
      <c r="AF1788" s="63" t="str">
        <f t="shared" si="904"/>
        <v/>
      </c>
      <c r="AG1788" s="64" t="str">
        <f t="shared" si="905"/>
        <v/>
      </c>
      <c r="AH1788" s="65" t="str">
        <f t="shared" si="906"/>
        <v/>
      </c>
      <c r="AI1788" s="66" t="str">
        <f>IF(AE:AE="","",IF(R1788="Refreshment Beverage",AK1788*(Rates!J$19/100),ROUND(SUM(AH1788*(Rates!$J$8/100)),4)))</f>
        <v/>
      </c>
      <c r="AJ1788" s="67" t="str">
        <f t="shared" si="907"/>
        <v/>
      </c>
      <c r="AK1788" s="22" t="str">
        <f t="shared" si="908"/>
        <v/>
      </c>
      <c r="AL1788" s="62" t="str">
        <f t="shared" si="909"/>
        <v/>
      </c>
      <c r="AM1788" s="63" t="str">
        <f>IF(AS1788="","",IF(R1788="Refreshment Beverage",ROUND(AS1788*Rates!K$19,4),ROUND(AO1788*(VLOOKUP(VALUE(Q1788),Rates!G$4:L$12,3,0)),4)))</f>
        <v/>
      </c>
      <c r="AN1788" s="68" t="str">
        <f>IF(AS1788="","",IF(R1788="Refreshment Beverage",AS1788*(Rates!J$19/100),MAX(AM1788,AB1788)))</f>
        <v/>
      </c>
      <c r="AO1788" s="69" t="str">
        <f t="shared" si="910"/>
        <v/>
      </c>
      <c r="AP1788" s="69" t="str">
        <f t="shared" si="911"/>
        <v/>
      </c>
      <c r="AQ1788" s="70" t="str">
        <f>IF(AS1788="","",IF(R1788="Refreshment Beverage",ROUND(SUM(VLOOKUP(Q:Q,Rates!G$15:L$19,3,0)*(AS1788-Y1788-Z1788-AA1788)),4),ROUND(SUM(Rates!$K$8*AS1788),4)))</f>
        <v/>
      </c>
      <c r="AR1788" s="66" t="str">
        <f t="shared" si="912"/>
        <v/>
      </c>
      <c r="AS1788" s="22" t="str">
        <f t="shared" si="913"/>
        <v/>
      </c>
      <c r="AT1788" s="62" t="str">
        <f t="shared" si="914"/>
        <v/>
      </c>
      <c r="AU1788" s="63" t="str">
        <f>IF(AX1788="","",IF(R1788="Refreshment Beverage",ROUND((BA1788-Y1788-Z1788-AA1788)*VLOOKUP(VALUE(Q1788),Rates!G$15:L$19,3,0),4),ROUND(AW1788*(VLOOKUP(VALUE(Q1788),Rates!G:L,3,0)),4)))</f>
        <v/>
      </c>
      <c r="AV1788" s="68" t="str">
        <f t="shared" si="915"/>
        <v/>
      </c>
      <c r="AW1788" s="69" t="str">
        <f t="shared" si="916"/>
        <v/>
      </c>
      <c r="AX1788" s="65" t="str">
        <f t="shared" si="917"/>
        <v/>
      </c>
      <c r="AY1788" s="70" t="str">
        <f>IF(AX1788="","",IF(R1788="Refreshment Beverage",ROUND(SUM(AX1788*Rates!K$19),4),ROUND(SUM(AX1788*(Rates!J$8/100)),4)))</f>
        <v/>
      </c>
      <c r="AZ1788" s="67" t="str">
        <f t="shared" si="918"/>
        <v/>
      </c>
      <c r="BA1788" s="22" t="str">
        <f t="shared" si="919"/>
        <v/>
      </c>
      <c r="BD1788" s="171"/>
      <c r="BE1788" s="171"/>
      <c r="BF1788" s="171"/>
      <c r="BG1788" s="171"/>
    </row>
    <row r="1789" spans="11:59" ht="12.75" customHeight="1" x14ac:dyDescent="0.3">
      <c r="K1789" s="42" t="str">
        <f t="shared" si="891"/>
        <v/>
      </c>
      <c r="L1789" s="55" t="str">
        <f t="shared" si="892"/>
        <v/>
      </c>
      <c r="M1789" s="43" t="str">
        <f t="shared" si="893"/>
        <v/>
      </c>
      <c r="N1789" s="56" t="str" cm="1">
        <f t="array" ref="N1789">IFERROR(IF(_xlfn.SINGLE(B:B)="","",IF(R1789="Beer",SUM(LOOKUP(2,1/(Rates!$B$3:$B$5&lt;=W1789)/(Rates!$C$3:$C$5&gt;=W1789),Rates!$D$3:$D$5)*(X1789/100)*W1789),IF(R1789="Refreshment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56" t="str">
        <f t="shared" si="894"/>
        <v/>
      </c>
      <c r="P1789" s="53"/>
      <c r="Q1789" s="14" t="str">
        <f t="shared" si="895"/>
        <v/>
      </c>
      <c r="R1789" s="57" t="str">
        <f t="shared" si="896"/>
        <v/>
      </c>
      <c r="S1789" s="58" t="str">
        <f>IF(B1789="","",IF(R1789="Refreshment Beverage",VLOOKUP(VALUE(Q1789),Rates!G$15:L$19,2,0),VLOOKUP(VALUE(Q1789),Rates!G$4:L$12,2,0)))</f>
        <v/>
      </c>
      <c r="T1789" s="58" t="str">
        <f t="shared" si="897"/>
        <v/>
      </c>
      <c r="U1789" s="58" t="str">
        <f t="shared" si="898"/>
        <v/>
      </c>
      <c r="V1789" s="58" t="str">
        <f t="shared" si="899"/>
        <v/>
      </c>
      <c r="W1789" s="58" t="str">
        <f t="shared" si="900"/>
        <v/>
      </c>
      <c r="X1789" s="59" t="str">
        <f t="shared" si="901"/>
        <v/>
      </c>
      <c r="Y1789" s="60" t="str">
        <f>IF(B:B="","",IF(R1789="Refreshment Beverage",VLOOKUP(Q1789,Rates!G$15:L$19,6,0)*W1789,VLOOKUP(Q1789,Rates!G$4:L$12,6,0)*W1789))</f>
        <v/>
      </c>
      <c r="Z1789" s="60" t="str">
        <f t="shared" si="902"/>
        <v/>
      </c>
      <c r="AA1789" s="60" t="str">
        <f t="shared" si="890"/>
        <v/>
      </c>
      <c r="AB1789" s="61" t="str" cm="1">
        <f t="array" ref="AB1789">IF(_xlfn.SINGLE(B:B)="","",IF(R1789="Refreshment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61" t="str" cm="1">
        <f t="array" ref="AC1789">IF(_xlfn.SINGLE(B:B)="","",IF(R1789="Refreshment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68">
        <f>IFERROR(IF(R1789="Beer","",IF(OR(Q1789=1,Q1789=2,Q1789=3,Q1789=4),VLOOKUP(Q1789,Rates!$A$31:$B$34,2,0)*W1789,IF(V1789=1,VLOOKUP(U1789,'REB BEV MIN MKUP'!B:E,4,0),IF(V1789&gt;1,VLOOKUP(VALUE(W1789),'REB BEV MIN MKUP'!O:Q,3,0),0)))),0)</f>
        <v>0</v>
      </c>
      <c r="AE1789" s="62" t="str">
        <f t="shared" si="903"/>
        <v/>
      </c>
      <c r="AF1789" s="63" t="str">
        <f t="shared" si="904"/>
        <v/>
      </c>
      <c r="AG1789" s="64" t="str">
        <f t="shared" si="905"/>
        <v/>
      </c>
      <c r="AH1789" s="65" t="str">
        <f t="shared" si="906"/>
        <v/>
      </c>
      <c r="AI1789" s="66" t="str">
        <f>IF(AE:AE="","",IF(R1789="Refreshment Beverage",AK1789*(Rates!J$19/100),ROUND(SUM(AH1789*(Rates!$J$8/100)),4)))</f>
        <v/>
      </c>
      <c r="AJ1789" s="67" t="str">
        <f t="shared" si="907"/>
        <v/>
      </c>
      <c r="AK1789" s="22" t="str">
        <f t="shared" si="908"/>
        <v/>
      </c>
      <c r="AL1789" s="62" t="str">
        <f t="shared" si="909"/>
        <v/>
      </c>
      <c r="AM1789" s="63" t="str">
        <f>IF(AS1789="","",IF(R1789="Refreshment Beverage",ROUND(AS1789*Rates!K$19,4),ROUND(AO1789*(VLOOKUP(VALUE(Q1789),Rates!G$4:L$12,3,0)),4)))</f>
        <v/>
      </c>
      <c r="AN1789" s="68" t="str">
        <f>IF(AS1789="","",IF(R1789="Refreshment Beverage",AS1789*(Rates!J$19/100),MAX(AM1789,AB1789)))</f>
        <v/>
      </c>
      <c r="AO1789" s="69" t="str">
        <f t="shared" si="910"/>
        <v/>
      </c>
      <c r="AP1789" s="69" t="str">
        <f t="shared" si="911"/>
        <v/>
      </c>
      <c r="AQ1789" s="70" t="str">
        <f>IF(AS1789="","",IF(R1789="Refreshment Beverage",ROUND(SUM(VLOOKUP(Q:Q,Rates!G$15:L$19,3,0)*(AS1789-Y1789-Z1789-AA1789)),4),ROUND(SUM(Rates!$K$8*AS1789),4)))</f>
        <v/>
      </c>
      <c r="AR1789" s="66" t="str">
        <f t="shared" si="912"/>
        <v/>
      </c>
      <c r="AS1789" s="22" t="str">
        <f t="shared" si="913"/>
        <v/>
      </c>
      <c r="AT1789" s="62" t="str">
        <f t="shared" si="914"/>
        <v/>
      </c>
      <c r="AU1789" s="63" t="str">
        <f>IF(AX1789="","",IF(R1789="Refreshment Beverage",ROUND((BA1789-Y1789-Z1789-AA1789)*VLOOKUP(VALUE(Q1789),Rates!G$15:L$19,3,0),4),ROUND(AW1789*(VLOOKUP(VALUE(Q1789),Rates!G:L,3,0)),4)))</f>
        <v/>
      </c>
      <c r="AV1789" s="68" t="str">
        <f t="shared" si="915"/>
        <v/>
      </c>
      <c r="AW1789" s="69" t="str">
        <f t="shared" si="916"/>
        <v/>
      </c>
      <c r="AX1789" s="65" t="str">
        <f t="shared" si="917"/>
        <v/>
      </c>
      <c r="AY1789" s="70" t="str">
        <f>IF(AX1789="","",IF(R1789="Refreshment Beverage",ROUND(SUM(AX1789*Rates!K$19),4),ROUND(SUM(AX1789*(Rates!J$8/100)),4)))</f>
        <v/>
      </c>
      <c r="AZ1789" s="67" t="str">
        <f t="shared" si="918"/>
        <v/>
      </c>
      <c r="BA1789" s="22" t="str">
        <f t="shared" si="919"/>
        <v/>
      </c>
      <c r="BD1789" s="171"/>
      <c r="BE1789" s="171"/>
      <c r="BF1789" s="171"/>
      <c r="BG1789" s="171"/>
    </row>
    <row r="1790" spans="11:59" ht="12.75" customHeight="1" x14ac:dyDescent="0.3">
      <c r="K1790" s="42" t="str">
        <f t="shared" si="891"/>
        <v/>
      </c>
      <c r="L1790" s="55" t="str">
        <f t="shared" si="892"/>
        <v/>
      </c>
      <c r="M1790" s="43" t="str">
        <f t="shared" si="893"/>
        <v/>
      </c>
      <c r="N1790" s="56" t="str" cm="1">
        <f t="array" ref="N1790">IFERROR(IF(_xlfn.SINGLE(B:B)="","",IF(R1790="Beer",SUM(LOOKUP(2,1/(Rates!$B$3:$B$5&lt;=W1790)/(Rates!$C$3:$C$5&gt;=W1790),Rates!$D$3:$D$5)*(X1790/100)*W1790),IF(R1790="Refreshment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56" t="str">
        <f t="shared" si="894"/>
        <v/>
      </c>
      <c r="P1790" s="53"/>
      <c r="Q1790" s="14" t="str">
        <f t="shared" si="895"/>
        <v/>
      </c>
      <c r="R1790" s="57" t="str">
        <f t="shared" si="896"/>
        <v/>
      </c>
      <c r="S1790" s="58" t="str">
        <f>IF(B1790="","",IF(R1790="Refreshment Beverage",VLOOKUP(VALUE(Q1790),Rates!G$15:L$19,2,0),VLOOKUP(VALUE(Q1790),Rates!G$4:L$12,2,0)))</f>
        <v/>
      </c>
      <c r="T1790" s="58" t="str">
        <f t="shared" si="897"/>
        <v/>
      </c>
      <c r="U1790" s="58" t="str">
        <f t="shared" si="898"/>
        <v/>
      </c>
      <c r="V1790" s="58" t="str">
        <f t="shared" si="899"/>
        <v/>
      </c>
      <c r="W1790" s="58" t="str">
        <f t="shared" si="900"/>
        <v/>
      </c>
      <c r="X1790" s="59" t="str">
        <f t="shared" si="901"/>
        <v/>
      </c>
      <c r="Y1790" s="60" t="str">
        <f>IF(B:B="","",IF(R1790="Refreshment Beverage",VLOOKUP(Q1790,Rates!G$15:L$19,6,0)*W1790,VLOOKUP(Q1790,Rates!G$4:L$12,6,0)*W1790))</f>
        <v/>
      </c>
      <c r="Z1790" s="60" t="str">
        <f t="shared" si="902"/>
        <v/>
      </c>
      <c r="AA1790" s="60" t="str">
        <f t="shared" si="890"/>
        <v/>
      </c>
      <c r="AB1790" s="61" t="str" cm="1">
        <f t="array" ref="AB1790">IF(_xlfn.SINGLE(B:B)="","",IF(R1790="Refreshment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61" t="str" cm="1">
        <f t="array" ref="AC1790">IF(_xlfn.SINGLE(B:B)="","",IF(R1790="Refreshment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68">
        <f>IFERROR(IF(R1790="Beer","",IF(OR(Q1790=1,Q1790=2,Q1790=3,Q1790=4),VLOOKUP(Q1790,Rates!$A$31:$B$34,2,0)*W1790,IF(V1790=1,VLOOKUP(U1790,'REB BEV MIN MKUP'!B:E,4,0),IF(V1790&gt;1,VLOOKUP(VALUE(W1790),'REB BEV MIN MKUP'!O:Q,3,0),0)))),0)</f>
        <v>0</v>
      </c>
      <c r="AE1790" s="62" t="str">
        <f t="shared" si="903"/>
        <v/>
      </c>
      <c r="AF1790" s="63" t="str">
        <f t="shared" si="904"/>
        <v/>
      </c>
      <c r="AG1790" s="64" t="str">
        <f t="shared" si="905"/>
        <v/>
      </c>
      <c r="AH1790" s="65" t="str">
        <f t="shared" si="906"/>
        <v/>
      </c>
      <c r="AI1790" s="66" t="str">
        <f>IF(AE:AE="","",IF(R1790="Refreshment Beverage",AK1790*(Rates!J$19/100),ROUND(SUM(AH1790*(Rates!$J$8/100)),4)))</f>
        <v/>
      </c>
      <c r="AJ1790" s="67" t="str">
        <f t="shared" si="907"/>
        <v/>
      </c>
      <c r="AK1790" s="22" t="str">
        <f t="shared" si="908"/>
        <v/>
      </c>
      <c r="AL1790" s="62" t="str">
        <f t="shared" si="909"/>
        <v/>
      </c>
      <c r="AM1790" s="63" t="str">
        <f>IF(AS1790="","",IF(R1790="Refreshment Beverage",ROUND(AS1790*Rates!K$19,4),ROUND(AO1790*(VLOOKUP(VALUE(Q1790),Rates!G$4:L$12,3,0)),4)))</f>
        <v/>
      </c>
      <c r="AN1790" s="68" t="str">
        <f>IF(AS1790="","",IF(R1790="Refreshment Beverage",AS1790*(Rates!J$19/100),MAX(AM1790,AB1790)))</f>
        <v/>
      </c>
      <c r="AO1790" s="69" t="str">
        <f t="shared" si="910"/>
        <v/>
      </c>
      <c r="AP1790" s="69" t="str">
        <f t="shared" si="911"/>
        <v/>
      </c>
      <c r="AQ1790" s="70" t="str">
        <f>IF(AS1790="","",IF(R1790="Refreshment Beverage",ROUND(SUM(VLOOKUP(Q:Q,Rates!G$15:L$19,3,0)*(AS1790-Y1790-Z1790-AA1790)),4),ROUND(SUM(Rates!$K$8*AS1790),4)))</f>
        <v/>
      </c>
      <c r="AR1790" s="66" t="str">
        <f t="shared" si="912"/>
        <v/>
      </c>
      <c r="AS1790" s="22" t="str">
        <f t="shared" si="913"/>
        <v/>
      </c>
      <c r="AT1790" s="62" t="str">
        <f t="shared" si="914"/>
        <v/>
      </c>
      <c r="AU1790" s="63" t="str">
        <f>IF(AX1790="","",IF(R1790="Refreshment Beverage",ROUND((BA1790-Y1790-Z1790-AA1790)*VLOOKUP(VALUE(Q1790),Rates!G$15:L$19,3,0),4),ROUND(AW1790*(VLOOKUP(VALUE(Q1790),Rates!G:L,3,0)),4)))</f>
        <v/>
      </c>
      <c r="AV1790" s="68" t="str">
        <f t="shared" si="915"/>
        <v/>
      </c>
      <c r="AW1790" s="69" t="str">
        <f t="shared" si="916"/>
        <v/>
      </c>
      <c r="AX1790" s="65" t="str">
        <f t="shared" si="917"/>
        <v/>
      </c>
      <c r="AY1790" s="70" t="str">
        <f>IF(AX1790="","",IF(R1790="Refreshment Beverage",ROUND(SUM(AX1790*Rates!K$19),4),ROUND(SUM(AX1790*(Rates!J$8/100)),4)))</f>
        <v/>
      </c>
      <c r="AZ1790" s="67" t="str">
        <f t="shared" si="918"/>
        <v/>
      </c>
      <c r="BA1790" s="22" t="str">
        <f t="shared" si="919"/>
        <v/>
      </c>
      <c r="BD1790" s="171"/>
      <c r="BE1790" s="171"/>
      <c r="BF1790" s="171"/>
      <c r="BG1790" s="171"/>
    </row>
    <row r="1791" spans="11:59" ht="12.75" customHeight="1" x14ac:dyDescent="0.3">
      <c r="K1791" s="42" t="str">
        <f t="shared" si="891"/>
        <v/>
      </c>
      <c r="L1791" s="55" t="str">
        <f t="shared" si="892"/>
        <v/>
      </c>
      <c r="M1791" s="43" t="str">
        <f t="shared" si="893"/>
        <v/>
      </c>
      <c r="N1791" s="56" t="str" cm="1">
        <f t="array" ref="N1791">IFERROR(IF(_xlfn.SINGLE(B:B)="","",IF(R1791="Beer",SUM(LOOKUP(2,1/(Rates!$B$3:$B$5&lt;=W1791)/(Rates!$C$3:$C$5&gt;=W1791),Rates!$D$3:$D$5)*(X1791/100)*W1791),IF(R1791="Refreshment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56" t="str">
        <f t="shared" si="894"/>
        <v/>
      </c>
      <c r="P1791" s="53"/>
      <c r="Q1791" s="14" t="str">
        <f t="shared" si="895"/>
        <v/>
      </c>
      <c r="R1791" s="57" t="str">
        <f t="shared" si="896"/>
        <v/>
      </c>
      <c r="S1791" s="58" t="str">
        <f>IF(B1791="","",IF(R1791="Refreshment Beverage",VLOOKUP(VALUE(Q1791),Rates!G$15:L$19,2,0),VLOOKUP(VALUE(Q1791),Rates!G$4:L$12,2,0)))</f>
        <v/>
      </c>
      <c r="T1791" s="58" t="str">
        <f t="shared" si="897"/>
        <v/>
      </c>
      <c r="U1791" s="58" t="str">
        <f t="shared" si="898"/>
        <v/>
      </c>
      <c r="V1791" s="58" t="str">
        <f t="shared" si="899"/>
        <v/>
      </c>
      <c r="W1791" s="58" t="str">
        <f t="shared" si="900"/>
        <v/>
      </c>
      <c r="X1791" s="59" t="str">
        <f t="shared" si="901"/>
        <v/>
      </c>
      <c r="Y1791" s="60" t="str">
        <f>IF(B:B="","",IF(R1791="Refreshment Beverage",VLOOKUP(Q1791,Rates!G$15:L$19,6,0)*W1791,VLOOKUP(Q1791,Rates!G$4:L$12,6,0)*W1791))</f>
        <v/>
      </c>
      <c r="Z1791" s="60" t="str">
        <f t="shared" si="902"/>
        <v/>
      </c>
      <c r="AA1791" s="60" t="str">
        <f t="shared" si="890"/>
        <v/>
      </c>
      <c r="AB1791" s="61" t="str" cm="1">
        <f t="array" ref="AB1791">IF(_xlfn.SINGLE(B:B)="","",IF(R1791="Refreshment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61" t="str" cm="1">
        <f t="array" ref="AC1791">IF(_xlfn.SINGLE(B:B)="","",IF(R1791="Refreshment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68">
        <f>IFERROR(IF(R1791="Beer","",IF(OR(Q1791=1,Q1791=2,Q1791=3,Q1791=4),VLOOKUP(Q1791,Rates!$A$31:$B$34,2,0)*W1791,IF(V1791=1,VLOOKUP(U1791,'REB BEV MIN MKUP'!B:E,4,0),IF(V1791&gt;1,VLOOKUP(VALUE(W1791),'REB BEV MIN MKUP'!O:Q,3,0),0)))),0)</f>
        <v>0</v>
      </c>
      <c r="AE1791" s="62" t="str">
        <f t="shared" si="903"/>
        <v/>
      </c>
      <c r="AF1791" s="63" t="str">
        <f t="shared" si="904"/>
        <v/>
      </c>
      <c r="AG1791" s="64" t="str">
        <f t="shared" si="905"/>
        <v/>
      </c>
      <c r="AH1791" s="65" t="str">
        <f t="shared" si="906"/>
        <v/>
      </c>
      <c r="AI1791" s="66" t="str">
        <f>IF(AE:AE="","",IF(R1791="Refreshment Beverage",AK1791*(Rates!J$19/100),ROUND(SUM(AH1791*(Rates!$J$8/100)),4)))</f>
        <v/>
      </c>
      <c r="AJ1791" s="67" t="str">
        <f t="shared" si="907"/>
        <v/>
      </c>
      <c r="AK1791" s="22" t="str">
        <f t="shared" si="908"/>
        <v/>
      </c>
      <c r="AL1791" s="62" t="str">
        <f t="shared" si="909"/>
        <v/>
      </c>
      <c r="AM1791" s="63" t="str">
        <f>IF(AS1791="","",IF(R1791="Refreshment Beverage",ROUND(AS1791*Rates!K$19,4),ROUND(AO1791*(VLOOKUP(VALUE(Q1791),Rates!G$4:L$12,3,0)),4)))</f>
        <v/>
      </c>
      <c r="AN1791" s="68" t="str">
        <f>IF(AS1791="","",IF(R1791="Refreshment Beverage",AS1791*(Rates!J$19/100),MAX(AM1791,AB1791)))</f>
        <v/>
      </c>
      <c r="AO1791" s="69" t="str">
        <f t="shared" si="910"/>
        <v/>
      </c>
      <c r="AP1791" s="69" t="str">
        <f t="shared" si="911"/>
        <v/>
      </c>
      <c r="AQ1791" s="70" t="str">
        <f>IF(AS1791="","",IF(R1791="Refreshment Beverage",ROUND(SUM(VLOOKUP(Q:Q,Rates!G$15:L$19,3,0)*(AS1791-Y1791-Z1791-AA1791)),4),ROUND(SUM(Rates!$K$8*AS1791),4)))</f>
        <v/>
      </c>
      <c r="AR1791" s="66" t="str">
        <f t="shared" si="912"/>
        <v/>
      </c>
      <c r="AS1791" s="22" t="str">
        <f t="shared" si="913"/>
        <v/>
      </c>
      <c r="AT1791" s="62" t="str">
        <f t="shared" si="914"/>
        <v/>
      </c>
      <c r="AU1791" s="63" t="str">
        <f>IF(AX1791="","",IF(R1791="Refreshment Beverage",ROUND((BA1791-Y1791-Z1791-AA1791)*VLOOKUP(VALUE(Q1791),Rates!G$15:L$19,3,0),4),ROUND(AW1791*(VLOOKUP(VALUE(Q1791),Rates!G:L,3,0)),4)))</f>
        <v/>
      </c>
      <c r="AV1791" s="68" t="str">
        <f t="shared" si="915"/>
        <v/>
      </c>
      <c r="AW1791" s="69" t="str">
        <f t="shared" si="916"/>
        <v/>
      </c>
      <c r="AX1791" s="65" t="str">
        <f t="shared" si="917"/>
        <v/>
      </c>
      <c r="AY1791" s="70" t="str">
        <f>IF(AX1791="","",IF(R1791="Refreshment Beverage",ROUND(SUM(AX1791*Rates!K$19),4),ROUND(SUM(AX1791*(Rates!J$8/100)),4)))</f>
        <v/>
      </c>
      <c r="AZ1791" s="67" t="str">
        <f t="shared" si="918"/>
        <v/>
      </c>
      <c r="BA1791" s="22" t="str">
        <f t="shared" si="919"/>
        <v/>
      </c>
      <c r="BD1791" s="171"/>
      <c r="BE1791" s="171"/>
      <c r="BF1791" s="171"/>
      <c r="BG1791" s="171"/>
    </row>
    <row r="1792" spans="11:59" ht="12.75" customHeight="1" x14ac:dyDescent="0.3">
      <c r="K1792" s="42" t="str">
        <f t="shared" si="891"/>
        <v/>
      </c>
      <c r="L1792" s="55" t="str">
        <f t="shared" si="892"/>
        <v/>
      </c>
      <c r="M1792" s="43" t="str">
        <f t="shared" si="893"/>
        <v/>
      </c>
      <c r="N1792" s="56" t="str" cm="1">
        <f t="array" ref="N1792">IFERROR(IF(_xlfn.SINGLE(B:B)="","",IF(R1792="Beer",SUM(LOOKUP(2,1/(Rates!$B$3:$B$5&lt;=W1792)/(Rates!$C$3:$C$5&gt;=W1792),Rates!$D$3:$D$5)*(X1792/100)*W1792),IF(R1792="Refreshment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56" t="str">
        <f t="shared" si="894"/>
        <v/>
      </c>
      <c r="P1792" s="53"/>
      <c r="Q1792" s="14" t="str">
        <f t="shared" si="895"/>
        <v/>
      </c>
      <c r="R1792" s="57" t="str">
        <f t="shared" si="896"/>
        <v/>
      </c>
      <c r="S1792" s="58" t="str">
        <f>IF(B1792="","",IF(R1792="Refreshment Beverage",VLOOKUP(VALUE(Q1792),Rates!G$15:L$19,2,0),VLOOKUP(VALUE(Q1792),Rates!G$4:L$12,2,0)))</f>
        <v/>
      </c>
      <c r="T1792" s="58" t="str">
        <f t="shared" si="897"/>
        <v/>
      </c>
      <c r="U1792" s="58" t="str">
        <f t="shared" si="898"/>
        <v/>
      </c>
      <c r="V1792" s="58" t="str">
        <f t="shared" si="899"/>
        <v/>
      </c>
      <c r="W1792" s="58" t="str">
        <f t="shared" si="900"/>
        <v/>
      </c>
      <c r="X1792" s="59" t="str">
        <f t="shared" si="901"/>
        <v/>
      </c>
      <c r="Y1792" s="60" t="str">
        <f>IF(B:B="","",IF(R1792="Refreshment Beverage",VLOOKUP(Q1792,Rates!G$15:L$19,6,0)*W1792,VLOOKUP(Q1792,Rates!G$4:L$12,6,0)*W1792))</f>
        <v/>
      </c>
      <c r="Z1792" s="60" t="str">
        <f t="shared" si="902"/>
        <v/>
      </c>
      <c r="AA1792" s="60" t="str">
        <f t="shared" si="890"/>
        <v/>
      </c>
      <c r="AB1792" s="61" t="str" cm="1">
        <f t="array" ref="AB1792">IF(_xlfn.SINGLE(B:B)="","",IF(R1792="Refreshment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61" t="str" cm="1">
        <f t="array" ref="AC1792">IF(_xlfn.SINGLE(B:B)="","",IF(R1792="Refreshment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68">
        <f>IFERROR(IF(R1792="Beer","",IF(OR(Q1792=1,Q1792=2,Q1792=3,Q1792=4),VLOOKUP(Q1792,Rates!$A$31:$B$34,2,0)*W1792,IF(V1792=1,VLOOKUP(U1792,'REB BEV MIN MKUP'!B:E,4,0),IF(V1792&gt;1,VLOOKUP(VALUE(W1792),'REB BEV MIN MKUP'!O:Q,3,0),0)))),0)</f>
        <v>0</v>
      </c>
      <c r="AE1792" s="62" t="str">
        <f t="shared" si="903"/>
        <v/>
      </c>
      <c r="AF1792" s="63" t="str">
        <f t="shared" si="904"/>
        <v/>
      </c>
      <c r="AG1792" s="64" t="str">
        <f t="shared" si="905"/>
        <v/>
      </c>
      <c r="AH1792" s="65" t="str">
        <f t="shared" si="906"/>
        <v/>
      </c>
      <c r="AI1792" s="66" t="str">
        <f>IF(AE:AE="","",IF(R1792="Refreshment Beverage",AK1792*(Rates!J$19/100),ROUND(SUM(AH1792*(Rates!$J$8/100)),4)))</f>
        <v/>
      </c>
      <c r="AJ1792" s="67" t="str">
        <f t="shared" si="907"/>
        <v/>
      </c>
      <c r="AK1792" s="22" t="str">
        <f t="shared" si="908"/>
        <v/>
      </c>
      <c r="AL1792" s="62" t="str">
        <f t="shared" si="909"/>
        <v/>
      </c>
      <c r="AM1792" s="63" t="str">
        <f>IF(AS1792="","",IF(R1792="Refreshment Beverage",ROUND(AS1792*Rates!K$19,4),ROUND(AO1792*(VLOOKUP(VALUE(Q1792),Rates!G$4:L$12,3,0)),4)))</f>
        <v/>
      </c>
      <c r="AN1792" s="68" t="str">
        <f>IF(AS1792="","",IF(R1792="Refreshment Beverage",AS1792*(Rates!J$19/100),MAX(AM1792,AB1792)))</f>
        <v/>
      </c>
      <c r="AO1792" s="69" t="str">
        <f t="shared" si="910"/>
        <v/>
      </c>
      <c r="AP1792" s="69" t="str">
        <f t="shared" si="911"/>
        <v/>
      </c>
      <c r="AQ1792" s="70" t="str">
        <f>IF(AS1792="","",IF(R1792="Refreshment Beverage",ROUND(SUM(VLOOKUP(Q:Q,Rates!G$15:L$19,3,0)*(AS1792-Y1792-Z1792-AA1792)),4),ROUND(SUM(Rates!$K$8*AS1792),4)))</f>
        <v/>
      </c>
      <c r="AR1792" s="66" t="str">
        <f t="shared" si="912"/>
        <v/>
      </c>
      <c r="AS1792" s="22" t="str">
        <f t="shared" si="913"/>
        <v/>
      </c>
      <c r="AT1792" s="62" t="str">
        <f t="shared" si="914"/>
        <v/>
      </c>
      <c r="AU1792" s="63" t="str">
        <f>IF(AX1792="","",IF(R1792="Refreshment Beverage",ROUND((BA1792-Y1792-Z1792-AA1792)*VLOOKUP(VALUE(Q1792),Rates!G$15:L$19,3,0),4),ROUND(AW1792*(VLOOKUP(VALUE(Q1792),Rates!G:L,3,0)),4)))</f>
        <v/>
      </c>
      <c r="AV1792" s="68" t="str">
        <f t="shared" si="915"/>
        <v/>
      </c>
      <c r="AW1792" s="69" t="str">
        <f t="shared" si="916"/>
        <v/>
      </c>
      <c r="AX1792" s="65" t="str">
        <f t="shared" si="917"/>
        <v/>
      </c>
      <c r="AY1792" s="70" t="str">
        <f>IF(AX1792="","",IF(R1792="Refreshment Beverage",ROUND(SUM(AX1792*Rates!K$19),4),ROUND(SUM(AX1792*(Rates!J$8/100)),4)))</f>
        <v/>
      </c>
      <c r="AZ1792" s="67" t="str">
        <f t="shared" si="918"/>
        <v/>
      </c>
      <c r="BA1792" s="22" t="str">
        <f t="shared" si="919"/>
        <v/>
      </c>
      <c r="BD1792" s="171"/>
      <c r="BE1792" s="171"/>
      <c r="BF1792" s="171"/>
      <c r="BG1792" s="171"/>
    </row>
    <row r="1793" spans="11:59" ht="12.75" customHeight="1" x14ac:dyDescent="0.3">
      <c r="K1793" s="42" t="str">
        <f t="shared" si="891"/>
        <v/>
      </c>
      <c r="L1793" s="55" t="str">
        <f t="shared" si="892"/>
        <v/>
      </c>
      <c r="M1793" s="43" t="str">
        <f t="shared" si="893"/>
        <v/>
      </c>
      <c r="N1793" s="56" t="str" cm="1">
        <f t="array" ref="N1793">IFERROR(IF(_xlfn.SINGLE(B:B)="","",IF(R1793="Beer",SUM(LOOKUP(2,1/(Rates!$B$3:$B$5&lt;=W1793)/(Rates!$C$3:$C$5&gt;=W1793),Rates!$D$3:$D$5)*(X1793/100)*W1793),IF(R1793="Refreshment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56" t="str">
        <f t="shared" si="894"/>
        <v/>
      </c>
      <c r="P1793" s="53"/>
      <c r="Q1793" s="14" t="str">
        <f t="shared" si="895"/>
        <v/>
      </c>
      <c r="R1793" s="57" t="str">
        <f t="shared" si="896"/>
        <v/>
      </c>
      <c r="S1793" s="58" t="str">
        <f>IF(B1793="","",IF(R1793="Refreshment Beverage",VLOOKUP(VALUE(Q1793),Rates!G$15:L$19,2,0),VLOOKUP(VALUE(Q1793),Rates!G$4:L$12,2,0)))</f>
        <v/>
      </c>
      <c r="T1793" s="58" t="str">
        <f t="shared" si="897"/>
        <v/>
      </c>
      <c r="U1793" s="58" t="str">
        <f t="shared" si="898"/>
        <v/>
      </c>
      <c r="V1793" s="58" t="str">
        <f t="shared" si="899"/>
        <v/>
      </c>
      <c r="W1793" s="58" t="str">
        <f t="shared" si="900"/>
        <v/>
      </c>
      <c r="X1793" s="59" t="str">
        <f t="shared" si="901"/>
        <v/>
      </c>
      <c r="Y1793" s="60" t="str">
        <f>IF(B:B="","",IF(R1793="Refreshment Beverage",VLOOKUP(Q1793,Rates!G$15:L$19,6,0)*W1793,VLOOKUP(Q1793,Rates!G$4:L$12,6,0)*W1793))</f>
        <v/>
      </c>
      <c r="Z1793" s="60" t="str">
        <f t="shared" si="902"/>
        <v/>
      </c>
      <c r="AA1793" s="60" t="str">
        <f t="shared" si="890"/>
        <v/>
      </c>
      <c r="AB1793" s="61" t="str" cm="1">
        <f t="array" ref="AB1793">IF(_xlfn.SINGLE(B:B)="","",IF(R1793="Refreshment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61" t="str" cm="1">
        <f t="array" ref="AC1793">IF(_xlfn.SINGLE(B:B)="","",IF(R1793="Refreshment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68">
        <f>IFERROR(IF(R1793="Beer","",IF(OR(Q1793=1,Q1793=2,Q1793=3,Q1793=4),VLOOKUP(Q1793,Rates!$A$31:$B$34,2,0)*W1793,IF(V1793=1,VLOOKUP(U1793,'REB BEV MIN MKUP'!B:E,4,0),IF(V1793&gt;1,VLOOKUP(VALUE(W1793),'REB BEV MIN MKUP'!O:Q,3,0),0)))),0)</f>
        <v>0</v>
      </c>
      <c r="AE1793" s="62" t="str">
        <f t="shared" si="903"/>
        <v/>
      </c>
      <c r="AF1793" s="63" t="str">
        <f t="shared" si="904"/>
        <v/>
      </c>
      <c r="AG1793" s="64" t="str">
        <f t="shared" si="905"/>
        <v/>
      </c>
      <c r="AH1793" s="65" t="str">
        <f t="shared" si="906"/>
        <v/>
      </c>
      <c r="AI1793" s="66" t="str">
        <f>IF(AE:AE="","",IF(R1793="Refreshment Beverage",AK1793*(Rates!J$19/100),ROUND(SUM(AH1793*(Rates!$J$8/100)),4)))</f>
        <v/>
      </c>
      <c r="AJ1793" s="67" t="str">
        <f t="shared" si="907"/>
        <v/>
      </c>
      <c r="AK1793" s="22" t="str">
        <f t="shared" si="908"/>
        <v/>
      </c>
      <c r="AL1793" s="62" t="str">
        <f t="shared" si="909"/>
        <v/>
      </c>
      <c r="AM1793" s="63" t="str">
        <f>IF(AS1793="","",IF(R1793="Refreshment Beverage",ROUND(AS1793*Rates!K$19,4),ROUND(AO1793*(VLOOKUP(VALUE(Q1793),Rates!G$4:L$12,3,0)),4)))</f>
        <v/>
      </c>
      <c r="AN1793" s="68" t="str">
        <f>IF(AS1793="","",IF(R1793="Refreshment Beverage",AS1793*(Rates!J$19/100),MAX(AM1793,AB1793)))</f>
        <v/>
      </c>
      <c r="AO1793" s="69" t="str">
        <f t="shared" si="910"/>
        <v/>
      </c>
      <c r="AP1793" s="69" t="str">
        <f t="shared" si="911"/>
        <v/>
      </c>
      <c r="AQ1793" s="70" t="str">
        <f>IF(AS1793="","",IF(R1793="Refreshment Beverage",ROUND(SUM(VLOOKUP(Q:Q,Rates!G$15:L$19,3,0)*(AS1793-Y1793-Z1793-AA1793)),4),ROUND(SUM(Rates!$K$8*AS1793),4)))</f>
        <v/>
      </c>
      <c r="AR1793" s="66" t="str">
        <f t="shared" si="912"/>
        <v/>
      </c>
      <c r="AS1793" s="22" t="str">
        <f t="shared" si="913"/>
        <v/>
      </c>
      <c r="AT1793" s="62" t="str">
        <f t="shared" si="914"/>
        <v/>
      </c>
      <c r="AU1793" s="63" t="str">
        <f>IF(AX1793="","",IF(R1793="Refreshment Beverage",ROUND((BA1793-Y1793-Z1793-AA1793)*VLOOKUP(VALUE(Q1793),Rates!G$15:L$19,3,0),4),ROUND(AW1793*(VLOOKUP(VALUE(Q1793),Rates!G:L,3,0)),4)))</f>
        <v/>
      </c>
      <c r="AV1793" s="68" t="str">
        <f t="shared" si="915"/>
        <v/>
      </c>
      <c r="AW1793" s="69" t="str">
        <f t="shared" si="916"/>
        <v/>
      </c>
      <c r="AX1793" s="65" t="str">
        <f t="shared" si="917"/>
        <v/>
      </c>
      <c r="AY1793" s="70" t="str">
        <f>IF(AX1793="","",IF(R1793="Refreshment Beverage",ROUND(SUM(AX1793*Rates!K$19),4),ROUND(SUM(AX1793*(Rates!J$8/100)),4)))</f>
        <v/>
      </c>
      <c r="AZ1793" s="67" t="str">
        <f t="shared" si="918"/>
        <v/>
      </c>
      <c r="BA1793" s="22" t="str">
        <f t="shared" si="919"/>
        <v/>
      </c>
      <c r="BD1793" s="171"/>
      <c r="BE1793" s="171"/>
      <c r="BF1793" s="171"/>
      <c r="BG1793" s="171"/>
    </row>
    <row r="1794" spans="11:59" ht="12.75" customHeight="1" x14ac:dyDescent="0.3">
      <c r="K1794" s="42" t="str">
        <f t="shared" si="891"/>
        <v/>
      </c>
      <c r="L1794" s="55" t="str">
        <f t="shared" si="892"/>
        <v/>
      </c>
      <c r="M1794" s="43" t="str">
        <f t="shared" si="893"/>
        <v/>
      </c>
      <c r="N1794" s="56" t="str" cm="1">
        <f t="array" ref="N1794">IFERROR(IF(_xlfn.SINGLE(B:B)="","",IF(R1794="Beer",SUM(LOOKUP(2,1/(Rates!$B$3:$B$5&lt;=W1794)/(Rates!$C$3:$C$5&gt;=W1794),Rates!$D$3:$D$5)*(X1794/100)*W1794),IF(R1794="Refreshment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56" t="str">
        <f t="shared" si="894"/>
        <v/>
      </c>
      <c r="P1794" s="53"/>
      <c r="Q1794" s="14" t="str">
        <f t="shared" si="895"/>
        <v/>
      </c>
      <c r="R1794" s="57" t="str">
        <f t="shared" si="896"/>
        <v/>
      </c>
      <c r="S1794" s="58" t="str">
        <f>IF(B1794="","",IF(R1794="Refreshment Beverage",VLOOKUP(VALUE(Q1794),Rates!G$15:L$19,2,0),VLOOKUP(VALUE(Q1794),Rates!G$4:L$12,2,0)))</f>
        <v/>
      </c>
      <c r="T1794" s="58" t="str">
        <f t="shared" si="897"/>
        <v/>
      </c>
      <c r="U1794" s="58" t="str">
        <f t="shared" si="898"/>
        <v/>
      </c>
      <c r="V1794" s="58" t="str">
        <f t="shared" si="899"/>
        <v/>
      </c>
      <c r="W1794" s="58" t="str">
        <f t="shared" si="900"/>
        <v/>
      </c>
      <c r="X1794" s="59" t="str">
        <f t="shared" si="901"/>
        <v/>
      </c>
      <c r="Y1794" s="60" t="str">
        <f>IF(B:B="","",IF(R1794="Refreshment Beverage",VLOOKUP(Q1794,Rates!G$15:L$19,6,0)*W1794,VLOOKUP(Q1794,Rates!G$4:L$12,6,0)*W1794))</f>
        <v/>
      </c>
      <c r="Z1794" s="60" t="str">
        <f t="shared" si="902"/>
        <v/>
      </c>
      <c r="AA1794" s="60" t="str">
        <f t="shared" si="890"/>
        <v/>
      </c>
      <c r="AB1794" s="61" t="str" cm="1">
        <f t="array" ref="AB1794">IF(_xlfn.SINGLE(B:B)="","",IF(R1794="Refreshment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61" t="str" cm="1">
        <f t="array" ref="AC1794">IF(_xlfn.SINGLE(B:B)="","",IF(R1794="Refreshment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68">
        <f>IFERROR(IF(R1794="Beer","",IF(OR(Q1794=1,Q1794=2,Q1794=3,Q1794=4),VLOOKUP(Q1794,Rates!$A$31:$B$34,2,0)*W1794,IF(V1794=1,VLOOKUP(U1794,'REB BEV MIN MKUP'!B:E,4,0),IF(V1794&gt;1,VLOOKUP(VALUE(W1794),'REB BEV MIN MKUP'!O:Q,3,0),0)))),0)</f>
        <v>0</v>
      </c>
      <c r="AE1794" s="62" t="str">
        <f t="shared" si="903"/>
        <v/>
      </c>
      <c r="AF1794" s="63" t="str">
        <f t="shared" si="904"/>
        <v/>
      </c>
      <c r="AG1794" s="64" t="str">
        <f t="shared" si="905"/>
        <v/>
      </c>
      <c r="AH1794" s="65" t="str">
        <f t="shared" si="906"/>
        <v/>
      </c>
      <c r="AI1794" s="66" t="str">
        <f>IF(AE:AE="","",IF(R1794="Refreshment Beverage",AK1794*(Rates!J$19/100),ROUND(SUM(AH1794*(Rates!$J$8/100)),4)))</f>
        <v/>
      </c>
      <c r="AJ1794" s="67" t="str">
        <f t="shared" si="907"/>
        <v/>
      </c>
      <c r="AK1794" s="22" t="str">
        <f t="shared" si="908"/>
        <v/>
      </c>
      <c r="AL1794" s="62" t="str">
        <f t="shared" si="909"/>
        <v/>
      </c>
      <c r="AM1794" s="63" t="str">
        <f>IF(AS1794="","",IF(R1794="Refreshment Beverage",ROUND(AS1794*Rates!K$19,4),ROUND(AO1794*(VLOOKUP(VALUE(Q1794),Rates!G$4:L$12,3,0)),4)))</f>
        <v/>
      </c>
      <c r="AN1794" s="68" t="str">
        <f>IF(AS1794="","",IF(R1794="Refreshment Beverage",AS1794*(Rates!J$19/100),MAX(AM1794,AB1794)))</f>
        <v/>
      </c>
      <c r="AO1794" s="69" t="str">
        <f t="shared" si="910"/>
        <v/>
      </c>
      <c r="AP1794" s="69" t="str">
        <f t="shared" si="911"/>
        <v/>
      </c>
      <c r="AQ1794" s="70" t="str">
        <f>IF(AS1794="","",IF(R1794="Refreshment Beverage",ROUND(SUM(VLOOKUP(Q:Q,Rates!G$15:L$19,3,0)*(AS1794-Y1794-Z1794-AA1794)),4),ROUND(SUM(Rates!$K$8*AS1794),4)))</f>
        <v/>
      </c>
      <c r="AR1794" s="66" t="str">
        <f t="shared" si="912"/>
        <v/>
      </c>
      <c r="AS1794" s="22" t="str">
        <f t="shared" si="913"/>
        <v/>
      </c>
      <c r="AT1794" s="62" t="str">
        <f t="shared" si="914"/>
        <v/>
      </c>
      <c r="AU1794" s="63" t="str">
        <f>IF(AX1794="","",IF(R1794="Refreshment Beverage",ROUND((BA1794-Y1794-Z1794-AA1794)*VLOOKUP(VALUE(Q1794),Rates!G$15:L$19,3,0),4),ROUND(AW1794*(VLOOKUP(VALUE(Q1794),Rates!G:L,3,0)),4)))</f>
        <v/>
      </c>
      <c r="AV1794" s="68" t="str">
        <f t="shared" si="915"/>
        <v/>
      </c>
      <c r="AW1794" s="69" t="str">
        <f t="shared" si="916"/>
        <v/>
      </c>
      <c r="AX1794" s="65" t="str">
        <f t="shared" si="917"/>
        <v/>
      </c>
      <c r="AY1794" s="70" t="str">
        <f>IF(AX1794="","",IF(R1794="Refreshment Beverage",ROUND(SUM(AX1794*Rates!K$19),4),ROUND(SUM(AX1794*(Rates!J$8/100)),4)))</f>
        <v/>
      </c>
      <c r="AZ1794" s="67" t="str">
        <f t="shared" si="918"/>
        <v/>
      </c>
      <c r="BA1794" s="22" t="str">
        <f t="shared" si="919"/>
        <v/>
      </c>
      <c r="BD1794" s="171"/>
      <c r="BE1794" s="171"/>
      <c r="BF1794" s="171"/>
      <c r="BG1794" s="171"/>
    </row>
    <row r="1795" spans="11:59" ht="12.75" customHeight="1" x14ac:dyDescent="0.3">
      <c r="K1795" s="42" t="str">
        <f t="shared" si="891"/>
        <v/>
      </c>
      <c r="L1795" s="55" t="str">
        <f t="shared" si="892"/>
        <v/>
      </c>
      <c r="M1795" s="43" t="str">
        <f t="shared" si="893"/>
        <v/>
      </c>
      <c r="N1795" s="56" t="str" cm="1">
        <f t="array" ref="N1795">IFERROR(IF(_xlfn.SINGLE(B:B)="","",IF(R1795="Beer",SUM(LOOKUP(2,1/(Rates!$B$3:$B$5&lt;=W1795)/(Rates!$C$3:$C$5&gt;=W1795),Rates!$D$3:$D$5)*(X1795/100)*W1795),IF(R1795="Refreshment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56" t="str">
        <f t="shared" si="894"/>
        <v/>
      </c>
      <c r="P1795" s="53"/>
      <c r="Q1795" s="14" t="str">
        <f t="shared" si="895"/>
        <v/>
      </c>
      <c r="R1795" s="57" t="str">
        <f t="shared" si="896"/>
        <v/>
      </c>
      <c r="S1795" s="58" t="str">
        <f>IF(B1795="","",IF(R1795="Refreshment Beverage",VLOOKUP(VALUE(Q1795),Rates!G$15:L$19,2,0),VLOOKUP(VALUE(Q1795),Rates!G$4:L$12,2,0)))</f>
        <v/>
      </c>
      <c r="T1795" s="58" t="str">
        <f t="shared" si="897"/>
        <v/>
      </c>
      <c r="U1795" s="58" t="str">
        <f t="shared" si="898"/>
        <v/>
      </c>
      <c r="V1795" s="58" t="str">
        <f t="shared" si="899"/>
        <v/>
      </c>
      <c r="W1795" s="58" t="str">
        <f t="shared" si="900"/>
        <v/>
      </c>
      <c r="X1795" s="59" t="str">
        <f t="shared" si="901"/>
        <v/>
      </c>
      <c r="Y1795" s="60" t="str">
        <f>IF(B:B="","",IF(R1795="Refreshment Beverage",VLOOKUP(Q1795,Rates!G$15:L$19,6,0)*W1795,VLOOKUP(Q1795,Rates!G$4:L$12,6,0)*W1795))</f>
        <v/>
      </c>
      <c r="Z1795" s="60" t="str">
        <f t="shared" si="902"/>
        <v/>
      </c>
      <c r="AA1795" s="60" t="str">
        <f t="shared" si="890"/>
        <v/>
      </c>
      <c r="AB1795" s="61" t="str" cm="1">
        <f t="array" ref="AB1795">IF(_xlfn.SINGLE(B:B)="","",IF(R1795="Refreshment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61" t="str" cm="1">
        <f t="array" ref="AC1795">IF(_xlfn.SINGLE(B:B)="","",IF(R1795="Refreshment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68">
        <f>IFERROR(IF(R1795="Beer","",IF(OR(Q1795=1,Q1795=2,Q1795=3,Q1795=4),VLOOKUP(Q1795,Rates!$A$31:$B$34,2,0)*W1795,IF(V1795=1,VLOOKUP(U1795,'REB BEV MIN MKUP'!B:E,4,0),IF(V1795&gt;1,VLOOKUP(VALUE(W1795),'REB BEV MIN MKUP'!O:Q,3,0),0)))),0)</f>
        <v>0</v>
      </c>
      <c r="AE1795" s="62" t="str">
        <f t="shared" si="903"/>
        <v/>
      </c>
      <c r="AF1795" s="63" t="str">
        <f t="shared" si="904"/>
        <v/>
      </c>
      <c r="AG1795" s="64" t="str">
        <f t="shared" si="905"/>
        <v/>
      </c>
      <c r="AH1795" s="65" t="str">
        <f t="shared" si="906"/>
        <v/>
      </c>
      <c r="AI1795" s="66" t="str">
        <f>IF(AE:AE="","",IF(R1795="Refreshment Beverage",AK1795*(Rates!J$19/100),ROUND(SUM(AH1795*(Rates!$J$8/100)),4)))</f>
        <v/>
      </c>
      <c r="AJ1795" s="67" t="str">
        <f t="shared" si="907"/>
        <v/>
      </c>
      <c r="AK1795" s="22" t="str">
        <f t="shared" si="908"/>
        <v/>
      </c>
      <c r="AL1795" s="62" t="str">
        <f t="shared" si="909"/>
        <v/>
      </c>
      <c r="AM1795" s="63" t="str">
        <f>IF(AS1795="","",IF(R1795="Refreshment Beverage",ROUND(AS1795*Rates!K$19,4),ROUND(AO1795*(VLOOKUP(VALUE(Q1795),Rates!G$4:L$12,3,0)),4)))</f>
        <v/>
      </c>
      <c r="AN1795" s="68" t="str">
        <f>IF(AS1795="","",IF(R1795="Refreshment Beverage",AS1795*(Rates!J$19/100),MAX(AM1795,AB1795)))</f>
        <v/>
      </c>
      <c r="AO1795" s="69" t="str">
        <f t="shared" si="910"/>
        <v/>
      </c>
      <c r="AP1795" s="69" t="str">
        <f t="shared" si="911"/>
        <v/>
      </c>
      <c r="AQ1795" s="70" t="str">
        <f>IF(AS1795="","",IF(R1795="Refreshment Beverage",ROUND(SUM(VLOOKUP(Q:Q,Rates!G$15:L$19,3,0)*(AS1795-Y1795-Z1795-AA1795)),4),ROUND(SUM(Rates!$K$8*AS1795),4)))</f>
        <v/>
      </c>
      <c r="AR1795" s="66" t="str">
        <f t="shared" si="912"/>
        <v/>
      </c>
      <c r="AS1795" s="22" t="str">
        <f t="shared" si="913"/>
        <v/>
      </c>
      <c r="AT1795" s="62" t="str">
        <f t="shared" si="914"/>
        <v/>
      </c>
      <c r="AU1795" s="63" t="str">
        <f>IF(AX1795="","",IF(R1795="Refreshment Beverage",ROUND((BA1795-Y1795-Z1795-AA1795)*VLOOKUP(VALUE(Q1795),Rates!G$15:L$19,3,0),4),ROUND(AW1795*(VLOOKUP(VALUE(Q1795),Rates!G:L,3,0)),4)))</f>
        <v/>
      </c>
      <c r="AV1795" s="68" t="str">
        <f t="shared" si="915"/>
        <v/>
      </c>
      <c r="AW1795" s="69" t="str">
        <f t="shared" si="916"/>
        <v/>
      </c>
      <c r="AX1795" s="65" t="str">
        <f t="shared" si="917"/>
        <v/>
      </c>
      <c r="AY1795" s="70" t="str">
        <f>IF(AX1795="","",IF(R1795="Refreshment Beverage",ROUND(SUM(AX1795*Rates!K$19),4),ROUND(SUM(AX1795*(Rates!J$8/100)),4)))</f>
        <v/>
      </c>
      <c r="AZ1795" s="67" t="str">
        <f t="shared" si="918"/>
        <v/>
      </c>
      <c r="BA1795" s="22" t="str">
        <f t="shared" si="919"/>
        <v/>
      </c>
      <c r="BD1795" s="171"/>
      <c r="BE1795" s="171"/>
      <c r="BF1795" s="171"/>
      <c r="BG1795" s="171"/>
    </row>
    <row r="1796" spans="11:59" ht="12.75" customHeight="1" x14ac:dyDescent="0.3">
      <c r="K1796" s="42" t="str">
        <f t="shared" si="891"/>
        <v/>
      </c>
      <c r="L1796" s="55" t="str">
        <f t="shared" si="892"/>
        <v/>
      </c>
      <c r="M1796" s="43" t="str">
        <f t="shared" si="893"/>
        <v/>
      </c>
      <c r="N1796" s="56" t="str" cm="1">
        <f t="array" ref="N1796">IFERROR(IF(_xlfn.SINGLE(B:B)="","",IF(R1796="Beer",SUM(LOOKUP(2,1/(Rates!$B$3:$B$5&lt;=W1796)/(Rates!$C$3:$C$5&gt;=W1796),Rates!$D$3:$D$5)*(X1796/100)*W1796),IF(R1796="Refreshment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56" t="str">
        <f t="shared" si="894"/>
        <v/>
      </c>
      <c r="P1796" s="53"/>
      <c r="Q1796" s="14" t="str">
        <f t="shared" si="895"/>
        <v/>
      </c>
      <c r="R1796" s="57" t="str">
        <f t="shared" si="896"/>
        <v/>
      </c>
      <c r="S1796" s="58" t="str">
        <f>IF(B1796="","",IF(R1796="Refreshment Beverage",VLOOKUP(VALUE(Q1796),Rates!G$15:L$19,2,0),VLOOKUP(VALUE(Q1796),Rates!G$4:L$12,2,0)))</f>
        <v/>
      </c>
      <c r="T1796" s="58" t="str">
        <f t="shared" si="897"/>
        <v/>
      </c>
      <c r="U1796" s="58" t="str">
        <f t="shared" si="898"/>
        <v/>
      </c>
      <c r="V1796" s="58" t="str">
        <f t="shared" si="899"/>
        <v/>
      </c>
      <c r="W1796" s="58" t="str">
        <f t="shared" si="900"/>
        <v/>
      </c>
      <c r="X1796" s="59" t="str">
        <f t="shared" si="901"/>
        <v/>
      </c>
      <c r="Y1796" s="60" t="str">
        <f>IF(B:B="","",IF(R1796="Refreshment Beverage",VLOOKUP(Q1796,Rates!G$15:L$19,6,0)*W1796,VLOOKUP(Q1796,Rates!G$4:L$12,6,0)*W1796))</f>
        <v/>
      </c>
      <c r="Z1796" s="60" t="str">
        <f t="shared" si="902"/>
        <v/>
      </c>
      <c r="AA1796" s="60" t="str">
        <f t="shared" si="890"/>
        <v/>
      </c>
      <c r="AB1796" s="61" t="str" cm="1">
        <f t="array" ref="AB1796">IF(_xlfn.SINGLE(B:B)="","",IF(R1796="Refreshment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61" t="str" cm="1">
        <f t="array" ref="AC1796">IF(_xlfn.SINGLE(B:B)="","",IF(R1796="Refreshment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68">
        <f>IFERROR(IF(R1796="Beer","",IF(OR(Q1796=1,Q1796=2,Q1796=3,Q1796=4),VLOOKUP(Q1796,Rates!$A$31:$B$34,2,0)*W1796,IF(V1796=1,VLOOKUP(U1796,'REB BEV MIN MKUP'!B:E,4,0),IF(V1796&gt;1,VLOOKUP(VALUE(W1796),'REB BEV MIN MKUP'!O:Q,3,0),0)))),0)</f>
        <v>0</v>
      </c>
      <c r="AE1796" s="62" t="str">
        <f t="shared" si="903"/>
        <v/>
      </c>
      <c r="AF1796" s="63" t="str">
        <f t="shared" si="904"/>
        <v/>
      </c>
      <c r="AG1796" s="64" t="str">
        <f t="shared" si="905"/>
        <v/>
      </c>
      <c r="AH1796" s="65" t="str">
        <f t="shared" si="906"/>
        <v/>
      </c>
      <c r="AI1796" s="66" t="str">
        <f>IF(AE:AE="","",IF(R1796="Refreshment Beverage",AK1796*(Rates!J$19/100),ROUND(SUM(AH1796*(Rates!$J$8/100)),4)))</f>
        <v/>
      </c>
      <c r="AJ1796" s="67" t="str">
        <f t="shared" si="907"/>
        <v/>
      </c>
      <c r="AK1796" s="22" t="str">
        <f t="shared" si="908"/>
        <v/>
      </c>
      <c r="AL1796" s="62" t="str">
        <f t="shared" si="909"/>
        <v/>
      </c>
      <c r="AM1796" s="63" t="str">
        <f>IF(AS1796="","",IF(R1796="Refreshment Beverage",ROUND(AS1796*Rates!K$19,4),ROUND(AO1796*(VLOOKUP(VALUE(Q1796),Rates!G$4:L$12,3,0)),4)))</f>
        <v/>
      </c>
      <c r="AN1796" s="68" t="str">
        <f>IF(AS1796="","",IF(R1796="Refreshment Beverage",AS1796*(Rates!J$19/100),MAX(AM1796,AB1796)))</f>
        <v/>
      </c>
      <c r="AO1796" s="69" t="str">
        <f t="shared" si="910"/>
        <v/>
      </c>
      <c r="AP1796" s="69" t="str">
        <f t="shared" si="911"/>
        <v/>
      </c>
      <c r="AQ1796" s="70" t="str">
        <f>IF(AS1796="","",IF(R1796="Refreshment Beverage",ROUND(SUM(VLOOKUP(Q:Q,Rates!G$15:L$19,3,0)*(AS1796-Y1796-Z1796-AA1796)),4),ROUND(SUM(Rates!$K$8*AS1796),4)))</f>
        <v/>
      </c>
      <c r="AR1796" s="66" t="str">
        <f t="shared" si="912"/>
        <v/>
      </c>
      <c r="AS1796" s="22" t="str">
        <f t="shared" si="913"/>
        <v/>
      </c>
      <c r="AT1796" s="62" t="str">
        <f t="shared" si="914"/>
        <v/>
      </c>
      <c r="AU1796" s="63" t="str">
        <f>IF(AX1796="","",IF(R1796="Refreshment Beverage",ROUND((BA1796-Y1796-Z1796-AA1796)*VLOOKUP(VALUE(Q1796),Rates!G$15:L$19,3,0),4),ROUND(AW1796*(VLOOKUP(VALUE(Q1796),Rates!G:L,3,0)),4)))</f>
        <v/>
      </c>
      <c r="AV1796" s="68" t="str">
        <f t="shared" si="915"/>
        <v/>
      </c>
      <c r="AW1796" s="69" t="str">
        <f t="shared" si="916"/>
        <v/>
      </c>
      <c r="AX1796" s="65" t="str">
        <f t="shared" si="917"/>
        <v/>
      </c>
      <c r="AY1796" s="70" t="str">
        <f>IF(AX1796="","",IF(R1796="Refreshment Beverage",ROUND(SUM(AX1796*Rates!K$19),4),ROUND(SUM(AX1796*(Rates!J$8/100)),4)))</f>
        <v/>
      </c>
      <c r="AZ1796" s="67" t="str">
        <f t="shared" si="918"/>
        <v/>
      </c>
      <c r="BA1796" s="22" t="str">
        <f t="shared" si="919"/>
        <v/>
      </c>
      <c r="BD1796" s="171"/>
      <c r="BE1796" s="171"/>
      <c r="BF1796" s="171"/>
      <c r="BG1796" s="171"/>
    </row>
    <row r="1797" spans="11:59" ht="12.75" customHeight="1" x14ac:dyDescent="0.3">
      <c r="K1797" s="42" t="str">
        <f t="shared" si="891"/>
        <v/>
      </c>
      <c r="L1797" s="55" t="str">
        <f t="shared" si="892"/>
        <v/>
      </c>
      <c r="M1797" s="43" t="str">
        <f t="shared" si="893"/>
        <v/>
      </c>
      <c r="N1797" s="56" t="str" cm="1">
        <f t="array" ref="N1797">IFERROR(IF(_xlfn.SINGLE(B:B)="","",IF(R1797="Beer",SUM(LOOKUP(2,1/(Rates!$B$3:$B$5&lt;=W1797)/(Rates!$C$3:$C$5&gt;=W1797),Rates!$D$3:$D$5)*(X1797/100)*W1797),IF(R1797="Refreshment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56" t="str">
        <f t="shared" si="894"/>
        <v/>
      </c>
      <c r="P1797" s="53"/>
      <c r="Q1797" s="14" t="str">
        <f t="shared" si="895"/>
        <v/>
      </c>
      <c r="R1797" s="57" t="str">
        <f t="shared" si="896"/>
        <v/>
      </c>
      <c r="S1797" s="58" t="str">
        <f>IF(B1797="","",IF(R1797="Refreshment Beverage",VLOOKUP(VALUE(Q1797),Rates!G$15:L$19,2,0),VLOOKUP(VALUE(Q1797),Rates!G$4:L$12,2,0)))</f>
        <v/>
      </c>
      <c r="T1797" s="58" t="str">
        <f t="shared" si="897"/>
        <v/>
      </c>
      <c r="U1797" s="58" t="str">
        <f t="shared" si="898"/>
        <v/>
      </c>
      <c r="V1797" s="58" t="str">
        <f t="shared" si="899"/>
        <v/>
      </c>
      <c r="W1797" s="58" t="str">
        <f t="shared" si="900"/>
        <v/>
      </c>
      <c r="X1797" s="59" t="str">
        <f t="shared" si="901"/>
        <v/>
      </c>
      <c r="Y1797" s="60" t="str">
        <f>IF(B:B="","",IF(R1797="Refreshment Beverage",VLOOKUP(Q1797,Rates!G$15:L$19,6,0)*W1797,VLOOKUP(Q1797,Rates!G$4:L$12,6,0)*W1797))</f>
        <v/>
      </c>
      <c r="Z1797" s="60" t="str">
        <f t="shared" si="902"/>
        <v/>
      </c>
      <c r="AA1797" s="60" t="str">
        <f t="shared" si="890"/>
        <v/>
      </c>
      <c r="AB1797" s="61" t="str" cm="1">
        <f t="array" ref="AB1797">IF(_xlfn.SINGLE(B:B)="","",IF(R1797="Refreshment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61" t="str" cm="1">
        <f t="array" ref="AC1797">IF(_xlfn.SINGLE(B:B)="","",IF(R1797="Refreshment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68">
        <f>IFERROR(IF(R1797="Beer","",IF(OR(Q1797=1,Q1797=2,Q1797=3,Q1797=4),VLOOKUP(Q1797,Rates!$A$31:$B$34,2,0)*W1797,IF(V1797=1,VLOOKUP(U1797,'REB BEV MIN MKUP'!B:E,4,0),IF(V1797&gt;1,VLOOKUP(VALUE(W1797),'REB BEV MIN MKUP'!O:Q,3,0),0)))),0)</f>
        <v>0</v>
      </c>
      <c r="AE1797" s="62" t="str">
        <f t="shared" si="903"/>
        <v/>
      </c>
      <c r="AF1797" s="63" t="str">
        <f t="shared" si="904"/>
        <v/>
      </c>
      <c r="AG1797" s="64" t="str">
        <f t="shared" si="905"/>
        <v/>
      </c>
      <c r="AH1797" s="65" t="str">
        <f t="shared" si="906"/>
        <v/>
      </c>
      <c r="AI1797" s="66" t="str">
        <f>IF(AE:AE="","",IF(R1797="Refreshment Beverage",AK1797*(Rates!J$19/100),ROUND(SUM(AH1797*(Rates!$J$8/100)),4)))</f>
        <v/>
      </c>
      <c r="AJ1797" s="67" t="str">
        <f t="shared" si="907"/>
        <v/>
      </c>
      <c r="AK1797" s="22" t="str">
        <f t="shared" si="908"/>
        <v/>
      </c>
      <c r="AL1797" s="62" t="str">
        <f t="shared" si="909"/>
        <v/>
      </c>
      <c r="AM1797" s="63" t="str">
        <f>IF(AS1797="","",IF(R1797="Refreshment Beverage",ROUND(AS1797*Rates!K$19,4),ROUND(AO1797*(VLOOKUP(VALUE(Q1797),Rates!G$4:L$12,3,0)),4)))</f>
        <v/>
      </c>
      <c r="AN1797" s="68" t="str">
        <f>IF(AS1797="","",IF(R1797="Refreshment Beverage",AS1797*(Rates!J$19/100),MAX(AM1797,AB1797)))</f>
        <v/>
      </c>
      <c r="AO1797" s="69" t="str">
        <f t="shared" si="910"/>
        <v/>
      </c>
      <c r="AP1797" s="69" t="str">
        <f t="shared" si="911"/>
        <v/>
      </c>
      <c r="AQ1797" s="70" t="str">
        <f>IF(AS1797="","",IF(R1797="Refreshment Beverage",ROUND(SUM(VLOOKUP(Q:Q,Rates!G$15:L$19,3,0)*(AS1797-Y1797-Z1797-AA1797)),4),ROUND(SUM(Rates!$K$8*AS1797),4)))</f>
        <v/>
      </c>
      <c r="AR1797" s="66" t="str">
        <f t="shared" si="912"/>
        <v/>
      </c>
      <c r="AS1797" s="22" t="str">
        <f t="shared" si="913"/>
        <v/>
      </c>
      <c r="AT1797" s="62" t="str">
        <f t="shared" si="914"/>
        <v/>
      </c>
      <c r="AU1797" s="63" t="str">
        <f>IF(AX1797="","",IF(R1797="Refreshment Beverage",ROUND((BA1797-Y1797-Z1797-AA1797)*VLOOKUP(VALUE(Q1797),Rates!G$15:L$19,3,0),4),ROUND(AW1797*(VLOOKUP(VALUE(Q1797),Rates!G:L,3,0)),4)))</f>
        <v/>
      </c>
      <c r="AV1797" s="68" t="str">
        <f t="shared" si="915"/>
        <v/>
      </c>
      <c r="AW1797" s="69" t="str">
        <f t="shared" si="916"/>
        <v/>
      </c>
      <c r="AX1797" s="65" t="str">
        <f t="shared" si="917"/>
        <v/>
      </c>
      <c r="AY1797" s="70" t="str">
        <f>IF(AX1797="","",IF(R1797="Refreshment Beverage",ROUND(SUM(AX1797*Rates!K$19),4),ROUND(SUM(AX1797*(Rates!J$8/100)),4)))</f>
        <v/>
      </c>
      <c r="AZ1797" s="67" t="str">
        <f t="shared" si="918"/>
        <v/>
      </c>
      <c r="BA1797" s="22" t="str">
        <f t="shared" si="919"/>
        <v/>
      </c>
      <c r="BD1797" s="171"/>
      <c r="BE1797" s="171"/>
      <c r="BF1797" s="171"/>
      <c r="BG1797" s="171"/>
    </row>
    <row r="1798" spans="11:59" ht="12.75" customHeight="1" x14ac:dyDescent="0.3">
      <c r="K1798" s="42" t="str">
        <f t="shared" si="891"/>
        <v/>
      </c>
      <c r="L1798" s="55" t="str">
        <f t="shared" si="892"/>
        <v/>
      </c>
      <c r="M1798" s="43" t="str">
        <f t="shared" si="893"/>
        <v/>
      </c>
      <c r="N1798" s="56" t="str" cm="1">
        <f t="array" ref="N1798">IFERROR(IF(_xlfn.SINGLE(B:B)="","",IF(R1798="Beer",SUM(LOOKUP(2,1/(Rates!$B$3:$B$5&lt;=W1798)/(Rates!$C$3:$C$5&gt;=W1798),Rates!$D$3:$D$5)*(X1798/100)*W1798),IF(R1798="Refreshment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56" t="str">
        <f t="shared" si="894"/>
        <v/>
      </c>
      <c r="P1798" s="53"/>
      <c r="Q1798" s="14" t="str">
        <f t="shared" si="895"/>
        <v/>
      </c>
      <c r="R1798" s="57" t="str">
        <f t="shared" si="896"/>
        <v/>
      </c>
      <c r="S1798" s="58" t="str">
        <f>IF(B1798="","",IF(R1798="Refreshment Beverage",VLOOKUP(VALUE(Q1798),Rates!G$15:L$19,2,0),VLOOKUP(VALUE(Q1798),Rates!G$4:L$12,2,0)))</f>
        <v/>
      </c>
      <c r="T1798" s="58" t="str">
        <f t="shared" si="897"/>
        <v/>
      </c>
      <c r="U1798" s="58" t="str">
        <f t="shared" si="898"/>
        <v/>
      </c>
      <c r="V1798" s="58" t="str">
        <f t="shared" si="899"/>
        <v/>
      </c>
      <c r="W1798" s="58" t="str">
        <f t="shared" si="900"/>
        <v/>
      </c>
      <c r="X1798" s="59" t="str">
        <f t="shared" si="901"/>
        <v/>
      </c>
      <c r="Y1798" s="60" t="str">
        <f>IF(B:B="","",IF(R1798="Refreshment Beverage",VLOOKUP(Q1798,Rates!G$15:L$19,6,0)*W1798,VLOOKUP(Q1798,Rates!G$4:L$12,6,0)*W1798))</f>
        <v/>
      </c>
      <c r="Z1798" s="60" t="str">
        <f t="shared" si="902"/>
        <v/>
      </c>
      <c r="AA1798" s="60" t="str">
        <f t="shared" si="890"/>
        <v/>
      </c>
      <c r="AB1798" s="61" t="str" cm="1">
        <f t="array" ref="AB1798">IF(_xlfn.SINGLE(B:B)="","",IF(R1798="Refreshment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61" t="str" cm="1">
        <f t="array" ref="AC1798">IF(_xlfn.SINGLE(B:B)="","",IF(R1798="Refreshment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68">
        <f>IFERROR(IF(R1798="Beer","",IF(OR(Q1798=1,Q1798=2,Q1798=3,Q1798=4),VLOOKUP(Q1798,Rates!$A$31:$B$34,2,0)*W1798,IF(V1798=1,VLOOKUP(U1798,'REB BEV MIN MKUP'!B:E,4,0),IF(V1798&gt;1,VLOOKUP(VALUE(W1798),'REB BEV MIN MKUP'!O:Q,3,0),0)))),0)</f>
        <v>0</v>
      </c>
      <c r="AE1798" s="62" t="str">
        <f t="shared" si="903"/>
        <v/>
      </c>
      <c r="AF1798" s="63" t="str">
        <f t="shared" si="904"/>
        <v/>
      </c>
      <c r="AG1798" s="64" t="str">
        <f t="shared" si="905"/>
        <v/>
      </c>
      <c r="AH1798" s="65" t="str">
        <f t="shared" si="906"/>
        <v/>
      </c>
      <c r="AI1798" s="66" t="str">
        <f>IF(AE:AE="","",IF(R1798="Refreshment Beverage",AK1798*(Rates!J$19/100),ROUND(SUM(AH1798*(Rates!$J$8/100)),4)))</f>
        <v/>
      </c>
      <c r="AJ1798" s="67" t="str">
        <f t="shared" si="907"/>
        <v/>
      </c>
      <c r="AK1798" s="22" t="str">
        <f t="shared" si="908"/>
        <v/>
      </c>
      <c r="AL1798" s="62" t="str">
        <f t="shared" si="909"/>
        <v/>
      </c>
      <c r="AM1798" s="63" t="str">
        <f>IF(AS1798="","",IF(R1798="Refreshment Beverage",ROUND(AS1798*Rates!K$19,4),ROUND(AO1798*(VLOOKUP(VALUE(Q1798),Rates!G$4:L$12,3,0)),4)))</f>
        <v/>
      </c>
      <c r="AN1798" s="68" t="str">
        <f>IF(AS1798="","",IF(R1798="Refreshment Beverage",AS1798*(Rates!J$19/100),MAX(AM1798,AB1798)))</f>
        <v/>
      </c>
      <c r="AO1798" s="69" t="str">
        <f t="shared" si="910"/>
        <v/>
      </c>
      <c r="AP1798" s="69" t="str">
        <f t="shared" si="911"/>
        <v/>
      </c>
      <c r="AQ1798" s="70" t="str">
        <f>IF(AS1798="","",IF(R1798="Refreshment Beverage",ROUND(SUM(VLOOKUP(Q:Q,Rates!G$15:L$19,3,0)*(AS1798-Y1798-Z1798-AA1798)),4),ROUND(SUM(Rates!$K$8*AS1798),4)))</f>
        <v/>
      </c>
      <c r="AR1798" s="66" t="str">
        <f t="shared" si="912"/>
        <v/>
      </c>
      <c r="AS1798" s="22" t="str">
        <f t="shared" si="913"/>
        <v/>
      </c>
      <c r="AT1798" s="62" t="str">
        <f t="shared" si="914"/>
        <v/>
      </c>
      <c r="AU1798" s="63" t="str">
        <f>IF(AX1798="","",IF(R1798="Refreshment Beverage",ROUND((BA1798-Y1798-Z1798-AA1798)*VLOOKUP(VALUE(Q1798),Rates!G$15:L$19,3,0),4),ROUND(AW1798*(VLOOKUP(VALUE(Q1798),Rates!G:L,3,0)),4)))</f>
        <v/>
      </c>
      <c r="AV1798" s="68" t="str">
        <f t="shared" si="915"/>
        <v/>
      </c>
      <c r="AW1798" s="69" t="str">
        <f t="shared" si="916"/>
        <v/>
      </c>
      <c r="AX1798" s="65" t="str">
        <f t="shared" si="917"/>
        <v/>
      </c>
      <c r="AY1798" s="70" t="str">
        <f>IF(AX1798="","",IF(R1798="Refreshment Beverage",ROUND(SUM(AX1798*Rates!K$19),4),ROUND(SUM(AX1798*(Rates!J$8/100)),4)))</f>
        <v/>
      </c>
      <c r="AZ1798" s="67" t="str">
        <f t="shared" si="918"/>
        <v/>
      </c>
      <c r="BA1798" s="22" t="str">
        <f t="shared" si="919"/>
        <v/>
      </c>
      <c r="BD1798" s="171"/>
      <c r="BE1798" s="171"/>
      <c r="BF1798" s="171"/>
      <c r="BG1798" s="171"/>
    </row>
    <row r="1799" spans="11:59" ht="12.75" customHeight="1" x14ac:dyDescent="0.3">
      <c r="K1799" s="42" t="str">
        <f t="shared" si="891"/>
        <v/>
      </c>
      <c r="L1799" s="55" t="str">
        <f t="shared" si="892"/>
        <v/>
      </c>
      <c r="M1799" s="43" t="str">
        <f t="shared" si="893"/>
        <v/>
      </c>
      <c r="N1799" s="56" t="str" cm="1">
        <f t="array" ref="N1799">IFERROR(IF(_xlfn.SINGLE(B:B)="","",IF(R1799="Beer",SUM(LOOKUP(2,1/(Rates!$B$3:$B$5&lt;=W1799)/(Rates!$C$3:$C$5&gt;=W1799),Rates!$D$3:$D$5)*(X1799/100)*W1799),IF(R1799="Refreshment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56" t="str">
        <f t="shared" si="894"/>
        <v/>
      </c>
      <c r="P1799" s="53"/>
      <c r="Q1799" s="14" t="str">
        <f t="shared" si="895"/>
        <v/>
      </c>
      <c r="R1799" s="57" t="str">
        <f t="shared" si="896"/>
        <v/>
      </c>
      <c r="S1799" s="58" t="str">
        <f>IF(B1799="","",IF(R1799="Refreshment Beverage",VLOOKUP(VALUE(Q1799),Rates!G$15:L$19,2,0),VLOOKUP(VALUE(Q1799),Rates!G$4:L$12,2,0)))</f>
        <v/>
      </c>
      <c r="T1799" s="58" t="str">
        <f t="shared" si="897"/>
        <v/>
      </c>
      <c r="U1799" s="58" t="str">
        <f t="shared" si="898"/>
        <v/>
      </c>
      <c r="V1799" s="58" t="str">
        <f t="shared" si="899"/>
        <v/>
      </c>
      <c r="W1799" s="58" t="str">
        <f t="shared" si="900"/>
        <v/>
      </c>
      <c r="X1799" s="59" t="str">
        <f t="shared" si="901"/>
        <v/>
      </c>
      <c r="Y1799" s="60" t="str">
        <f>IF(B:B="","",IF(R1799="Refreshment Beverage",VLOOKUP(Q1799,Rates!G$15:L$19,6,0)*W1799,VLOOKUP(Q1799,Rates!G$4:L$12,6,0)*W1799))</f>
        <v/>
      </c>
      <c r="Z1799" s="60" t="str">
        <f t="shared" si="902"/>
        <v/>
      </c>
      <c r="AA1799" s="60" t="str">
        <f t="shared" ref="AA1799:AA1862" si="920">IF(B:B="","",IF(AND(T1799="Can",V1799=8,R1799="Beer"),V1799*0.0201,IF(AND(T1799="Can",V1799=15,R1799="Beer"),V1799*0.0101,IF(AND(T1799="Can",V1799=20,R1799="Beer"),V1799*0.0107,IF(AND(T1799="Can",V1799=30,R1799="Beer"),V1799*0.0089,IF(AND(T1799="Can",V1799=36,R1799="Beer"),V1799*0.0074,IF(AND(T1799="Bottle",V1799=24,R1799="Beer"),V1799*0.016,IF(AND(R1799="Refreshment Beverage",U1799&gt;0.049,U1799&lt;0.401),V1799*0.0536,IF(AND(R1799="Refreshment Beverage",U1799&gt;0.4,U1799&lt;0.47),V1799*0.0643,IF(AND(R1799="Refreshment Beverage",U1799&gt;0.469,U1799&lt;0.66),V1799*0.075,IF(AND(R1799="Refreshment Beverage",U1799&gt;0.659,U1799&lt;0.75),V1799*0.1071,IF(AND(R1799="Refreshment Beverage",U1799&gt;0.749,U1799&lt;0.9),V1799*0.1178,IF(AND(R1799="Refreshment Beverage",U1799&gt;0.899,U1799&lt;1),V1799*0.1393,IF(AND(R1799="Refreshment Beverage",U1799=1),V1799*0.1499,IF(AND(R1799="Refreshment Beverage",U1799=1.14),V1799*0.1714,IF(AND(R1799="Refreshment Beverage",U1799=2),V1799*0.2999,IF(AND(R1799="Refreshment Beverage",U1799=3),V1799*0.4499,IF(AND(R1799="Refreshment Beverage",U1799=1.75),V1799*0.2678,0))))))))))))))))))</f>
        <v/>
      </c>
      <c r="AB1799" s="61" t="str" cm="1">
        <f t="array" ref="AB1799">IF(_xlfn.SINGLE(B:B)="","",IF(R1799="Refreshment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61" t="str" cm="1">
        <f t="array" ref="AC1799">IF(_xlfn.SINGLE(B:B)="","",IF(R1799="Refreshment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68">
        <f>IFERROR(IF(R1799="Beer","",IF(OR(Q1799=1,Q1799=2,Q1799=3,Q1799=4),VLOOKUP(Q1799,Rates!$A$31:$B$34,2,0)*W1799,IF(V1799=1,VLOOKUP(U1799,'REB BEV MIN MKUP'!B:E,4,0),IF(V1799&gt;1,VLOOKUP(VALUE(W1799),'REB BEV MIN MKUP'!O:Q,3,0),0)))),0)</f>
        <v>0</v>
      </c>
      <c r="AE1799" s="62" t="str">
        <f t="shared" si="903"/>
        <v/>
      </c>
      <c r="AF1799" s="63" t="str">
        <f t="shared" si="904"/>
        <v/>
      </c>
      <c r="AG1799" s="64" t="str">
        <f t="shared" si="905"/>
        <v/>
      </c>
      <c r="AH1799" s="65" t="str">
        <f t="shared" si="906"/>
        <v/>
      </c>
      <c r="AI1799" s="66" t="str">
        <f>IF(AE:AE="","",IF(R1799="Refreshment Beverage",AK1799*(Rates!J$19/100),ROUND(SUM(AH1799*(Rates!$J$8/100)),4)))</f>
        <v/>
      </c>
      <c r="AJ1799" s="67" t="str">
        <f t="shared" si="907"/>
        <v/>
      </c>
      <c r="AK1799" s="22" t="str">
        <f t="shared" si="908"/>
        <v/>
      </c>
      <c r="AL1799" s="62" t="str">
        <f t="shared" si="909"/>
        <v/>
      </c>
      <c r="AM1799" s="63" t="str">
        <f>IF(AS1799="","",IF(R1799="Refreshment Beverage",ROUND(AS1799*Rates!K$19,4),ROUND(AO1799*(VLOOKUP(VALUE(Q1799),Rates!G$4:L$12,3,0)),4)))</f>
        <v/>
      </c>
      <c r="AN1799" s="68" t="str">
        <f>IF(AS1799="","",IF(R1799="Refreshment Beverage",AS1799*(Rates!J$19/100),MAX(AM1799,AB1799)))</f>
        <v/>
      </c>
      <c r="AO1799" s="69" t="str">
        <f t="shared" si="910"/>
        <v/>
      </c>
      <c r="AP1799" s="69" t="str">
        <f t="shared" si="911"/>
        <v/>
      </c>
      <c r="AQ1799" s="70" t="str">
        <f>IF(AS1799="","",IF(R1799="Refreshment Beverage",ROUND(SUM(VLOOKUP(Q:Q,Rates!G$15:L$19,3,0)*(AS1799-Y1799-Z1799-AA1799)),4),ROUND(SUM(Rates!$K$8*AS1799),4)))</f>
        <v/>
      </c>
      <c r="AR1799" s="66" t="str">
        <f t="shared" si="912"/>
        <v/>
      </c>
      <c r="AS1799" s="22" t="str">
        <f t="shared" si="913"/>
        <v/>
      </c>
      <c r="AT1799" s="62" t="str">
        <f t="shared" si="914"/>
        <v/>
      </c>
      <c r="AU1799" s="63" t="str">
        <f>IF(AX1799="","",IF(R1799="Refreshment Beverage",ROUND((BA1799-Y1799-Z1799-AA1799)*VLOOKUP(VALUE(Q1799),Rates!G$15:L$19,3,0),4),ROUND(AW1799*(VLOOKUP(VALUE(Q1799),Rates!G:L,3,0)),4)))</f>
        <v/>
      </c>
      <c r="AV1799" s="68" t="str">
        <f t="shared" si="915"/>
        <v/>
      </c>
      <c r="AW1799" s="69" t="str">
        <f t="shared" si="916"/>
        <v/>
      </c>
      <c r="AX1799" s="65" t="str">
        <f t="shared" si="917"/>
        <v/>
      </c>
      <c r="AY1799" s="70" t="str">
        <f>IF(AX1799="","",IF(R1799="Refreshment Beverage",ROUND(SUM(AX1799*Rates!K$19),4),ROUND(SUM(AX1799*(Rates!J$8/100)),4)))</f>
        <v/>
      </c>
      <c r="AZ1799" s="67" t="str">
        <f t="shared" si="918"/>
        <v/>
      </c>
      <c r="BA1799" s="22" t="str">
        <f t="shared" si="919"/>
        <v/>
      </c>
      <c r="BD1799" s="171"/>
      <c r="BE1799" s="171"/>
      <c r="BF1799" s="171"/>
      <c r="BG1799" s="171"/>
    </row>
    <row r="1800" spans="11:59" ht="12.75" customHeight="1" x14ac:dyDescent="0.3">
      <c r="K1800" s="42" t="str">
        <f t="shared" si="891"/>
        <v/>
      </c>
      <c r="L1800" s="55" t="str">
        <f t="shared" si="892"/>
        <v/>
      </c>
      <c r="M1800" s="43" t="str">
        <f t="shared" si="893"/>
        <v/>
      </c>
      <c r="N1800" s="56" t="str" cm="1">
        <f t="array" ref="N1800">IFERROR(IF(_xlfn.SINGLE(B:B)="","",IF(R1800="Beer",SUM(LOOKUP(2,1/(Rates!$B$3:$B$5&lt;=W1800)/(Rates!$C$3:$C$5&gt;=W1800),Rates!$D$3:$D$5)*(X1800/100)*W1800),IF(R1800="Refreshment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56" t="str">
        <f t="shared" si="894"/>
        <v/>
      </c>
      <c r="P1800" s="53"/>
      <c r="Q1800" s="14" t="str">
        <f t="shared" si="895"/>
        <v/>
      </c>
      <c r="R1800" s="57" t="str">
        <f t="shared" si="896"/>
        <v/>
      </c>
      <c r="S1800" s="58" t="str">
        <f>IF(B1800="","",IF(R1800="Refreshment Beverage",VLOOKUP(VALUE(Q1800),Rates!G$15:L$19,2,0),VLOOKUP(VALUE(Q1800),Rates!G$4:L$12,2,0)))</f>
        <v/>
      </c>
      <c r="T1800" s="58" t="str">
        <f t="shared" si="897"/>
        <v/>
      </c>
      <c r="U1800" s="58" t="str">
        <f t="shared" si="898"/>
        <v/>
      </c>
      <c r="V1800" s="58" t="str">
        <f t="shared" si="899"/>
        <v/>
      </c>
      <c r="W1800" s="58" t="str">
        <f t="shared" si="900"/>
        <v/>
      </c>
      <c r="X1800" s="59" t="str">
        <f t="shared" si="901"/>
        <v/>
      </c>
      <c r="Y1800" s="60" t="str">
        <f>IF(B:B="","",IF(R1800="Refreshment Beverage",VLOOKUP(Q1800,Rates!G$15:L$19,6,0)*W1800,VLOOKUP(Q1800,Rates!G$4:L$12,6,0)*W1800))</f>
        <v/>
      </c>
      <c r="Z1800" s="60" t="str">
        <f t="shared" si="902"/>
        <v/>
      </c>
      <c r="AA1800" s="60" t="str">
        <f t="shared" si="920"/>
        <v/>
      </c>
      <c r="AB1800" s="61" t="str" cm="1">
        <f t="array" ref="AB1800">IF(_xlfn.SINGLE(B:B)="","",IF(R1800="Refreshment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61" t="str" cm="1">
        <f t="array" ref="AC1800">IF(_xlfn.SINGLE(B:B)="","",IF(R1800="Refreshment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68">
        <f>IFERROR(IF(R1800="Beer","",IF(OR(Q1800=1,Q1800=2,Q1800=3,Q1800=4),VLOOKUP(Q1800,Rates!$A$31:$B$34,2,0)*W1800,IF(V1800=1,VLOOKUP(U1800,'REB BEV MIN MKUP'!B:E,4,0),IF(V1800&gt;1,VLOOKUP(VALUE(W1800),'REB BEV MIN MKUP'!O:Q,3,0),0)))),0)</f>
        <v>0</v>
      </c>
      <c r="AE1800" s="62" t="str">
        <f t="shared" si="903"/>
        <v/>
      </c>
      <c r="AF1800" s="63" t="str">
        <f t="shared" si="904"/>
        <v/>
      </c>
      <c r="AG1800" s="64" t="str">
        <f t="shared" si="905"/>
        <v/>
      </c>
      <c r="AH1800" s="65" t="str">
        <f t="shared" si="906"/>
        <v/>
      </c>
      <c r="AI1800" s="66" t="str">
        <f>IF(AE:AE="","",IF(R1800="Refreshment Beverage",AK1800*(Rates!J$19/100),ROUND(SUM(AH1800*(Rates!$J$8/100)),4)))</f>
        <v/>
      </c>
      <c r="AJ1800" s="67" t="str">
        <f t="shared" si="907"/>
        <v/>
      </c>
      <c r="AK1800" s="22" t="str">
        <f t="shared" si="908"/>
        <v/>
      </c>
      <c r="AL1800" s="62" t="str">
        <f t="shared" si="909"/>
        <v/>
      </c>
      <c r="AM1800" s="63" t="str">
        <f>IF(AS1800="","",IF(R1800="Refreshment Beverage",ROUND(AS1800*Rates!K$19,4),ROUND(AO1800*(VLOOKUP(VALUE(Q1800),Rates!G$4:L$12,3,0)),4)))</f>
        <v/>
      </c>
      <c r="AN1800" s="68" t="str">
        <f>IF(AS1800="","",IF(R1800="Refreshment Beverage",AS1800*(Rates!J$19/100),MAX(AM1800,AB1800)))</f>
        <v/>
      </c>
      <c r="AO1800" s="69" t="str">
        <f t="shared" si="910"/>
        <v/>
      </c>
      <c r="AP1800" s="69" t="str">
        <f t="shared" si="911"/>
        <v/>
      </c>
      <c r="AQ1800" s="70" t="str">
        <f>IF(AS1800="","",IF(R1800="Refreshment Beverage",ROUND(SUM(VLOOKUP(Q:Q,Rates!G$15:L$19,3,0)*(AS1800-Y1800-Z1800-AA1800)),4),ROUND(SUM(Rates!$K$8*AS1800),4)))</f>
        <v/>
      </c>
      <c r="AR1800" s="66" t="str">
        <f t="shared" si="912"/>
        <v/>
      </c>
      <c r="AS1800" s="22" t="str">
        <f t="shared" si="913"/>
        <v/>
      </c>
      <c r="AT1800" s="62" t="str">
        <f t="shared" si="914"/>
        <v/>
      </c>
      <c r="AU1800" s="63" t="str">
        <f>IF(AX1800="","",IF(R1800="Refreshment Beverage",ROUND((BA1800-Y1800-Z1800-AA1800)*VLOOKUP(VALUE(Q1800),Rates!G$15:L$19,3,0),4),ROUND(AW1800*(VLOOKUP(VALUE(Q1800),Rates!G:L,3,0)),4)))</f>
        <v/>
      </c>
      <c r="AV1800" s="68" t="str">
        <f t="shared" si="915"/>
        <v/>
      </c>
      <c r="AW1800" s="69" t="str">
        <f t="shared" si="916"/>
        <v/>
      </c>
      <c r="AX1800" s="65" t="str">
        <f t="shared" si="917"/>
        <v/>
      </c>
      <c r="AY1800" s="70" t="str">
        <f>IF(AX1800="","",IF(R1800="Refreshment Beverage",ROUND(SUM(AX1800*Rates!K$19),4),ROUND(SUM(AX1800*(Rates!J$8/100)),4)))</f>
        <v/>
      </c>
      <c r="AZ1800" s="67" t="str">
        <f t="shared" si="918"/>
        <v/>
      </c>
      <c r="BA1800" s="22" t="str">
        <f t="shared" si="919"/>
        <v/>
      </c>
      <c r="BD1800" s="171"/>
      <c r="BE1800" s="171"/>
      <c r="BF1800" s="171"/>
      <c r="BG1800" s="171"/>
    </row>
    <row r="1801" spans="11:59" ht="12.75" customHeight="1" x14ac:dyDescent="0.3">
      <c r="K1801" s="42" t="str">
        <f t="shared" si="891"/>
        <v/>
      </c>
      <c r="L1801" s="55" t="str">
        <f t="shared" si="892"/>
        <v/>
      </c>
      <c r="M1801" s="43" t="str">
        <f t="shared" si="893"/>
        <v/>
      </c>
      <c r="N1801" s="56" t="str" cm="1">
        <f t="array" ref="N1801">IFERROR(IF(_xlfn.SINGLE(B:B)="","",IF(R1801="Beer",SUM(LOOKUP(2,1/(Rates!$B$3:$B$5&lt;=W1801)/(Rates!$C$3:$C$5&gt;=W1801),Rates!$D$3:$D$5)*(X1801/100)*W1801),IF(R1801="Refreshment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56" t="str">
        <f t="shared" si="894"/>
        <v/>
      </c>
      <c r="P1801" s="53"/>
      <c r="Q1801" s="14" t="str">
        <f t="shared" si="895"/>
        <v/>
      </c>
      <c r="R1801" s="57" t="str">
        <f t="shared" si="896"/>
        <v/>
      </c>
      <c r="S1801" s="58" t="str">
        <f>IF(B1801="","",IF(R1801="Refreshment Beverage",VLOOKUP(VALUE(Q1801),Rates!G$15:L$19,2,0),VLOOKUP(VALUE(Q1801),Rates!G$4:L$12,2,0)))</f>
        <v/>
      </c>
      <c r="T1801" s="58" t="str">
        <f t="shared" si="897"/>
        <v/>
      </c>
      <c r="U1801" s="58" t="str">
        <f t="shared" si="898"/>
        <v/>
      </c>
      <c r="V1801" s="58" t="str">
        <f t="shared" si="899"/>
        <v/>
      </c>
      <c r="W1801" s="58" t="str">
        <f t="shared" si="900"/>
        <v/>
      </c>
      <c r="X1801" s="59" t="str">
        <f t="shared" si="901"/>
        <v/>
      </c>
      <c r="Y1801" s="60" t="str">
        <f>IF(B:B="","",IF(R1801="Refreshment Beverage",VLOOKUP(Q1801,Rates!G$15:L$19,6,0)*W1801,VLOOKUP(Q1801,Rates!G$4:L$12,6,0)*W1801))</f>
        <v/>
      </c>
      <c r="Z1801" s="60" t="str">
        <f t="shared" si="902"/>
        <v/>
      </c>
      <c r="AA1801" s="60" t="str">
        <f t="shared" si="920"/>
        <v/>
      </c>
      <c r="AB1801" s="61" t="str" cm="1">
        <f t="array" ref="AB1801">IF(_xlfn.SINGLE(B:B)="","",IF(R1801="Refreshment Beverage","",IF(AND(R1801="Beer",Q1801=0),SUM(LOOKUP(2,1/(Rates!$B$15:$B$18&lt;=W1801)/(Rates!$C$15:$C$18&gt;=W1801),Rates!$D$15:$D$18)*W1801),VLOOKUP(VALUE(_xlfn.SINGLE(Q:Q)),Rates!A:B,2,0)*W1801)))</f>
        <v/>
      </c>
      <c r="AC1801" s="61" t="str" cm="1">
        <f t="array" ref="AC1801">IF(_xlfn.SINGLE(B:B)="","",IF(R1801="Refreshment Beverage","",IF(AND(R1801="Beer",Q1801=0),SUM(LOOKUP(2,1/(Rates!$B$15:$B$18&lt;=W1801)/(Rates!$C$15:$C$18&gt;=W1801),Rates!$E$15:$E$18)*W1801),VLOOKUP(VALUE(_xlfn.SINGLE(Q:Q)),Rates!A:C,3,0)*W1801)))</f>
        <v/>
      </c>
      <c r="AD1801" s="168">
        <f>IFERROR(IF(R1801="Beer","",IF(OR(Q1801=1,Q1801=2,Q1801=3,Q1801=4),VLOOKUP(Q1801,Rates!$A$31:$B$34,2,0)*W1801,IF(V1801=1,VLOOKUP(U1801,'REB BEV MIN MKUP'!B:E,4,0),IF(V1801&gt;1,VLOOKUP(VALUE(W1801),'REB BEV MIN MKUP'!O:Q,3,0),0)))),0)</f>
        <v>0</v>
      </c>
      <c r="AE1801" s="62" t="str">
        <f t="shared" si="903"/>
        <v/>
      </c>
      <c r="AF1801" s="63" t="str">
        <f t="shared" si="904"/>
        <v/>
      </c>
      <c r="AG1801" s="64" t="str">
        <f t="shared" si="905"/>
        <v/>
      </c>
      <c r="AH1801" s="65" t="str">
        <f t="shared" si="906"/>
        <v/>
      </c>
      <c r="AI1801" s="66" t="str">
        <f>IF(AE:AE="","",IF(R1801="Refreshment Beverage",AK1801*(Rates!J$19/100),ROUND(SUM(AH1801*(Rates!$J$8/100)),4)))</f>
        <v/>
      </c>
      <c r="AJ1801" s="67" t="str">
        <f t="shared" si="907"/>
        <v/>
      </c>
      <c r="AK1801" s="22" t="str">
        <f t="shared" si="908"/>
        <v/>
      </c>
      <c r="AL1801" s="62" t="str">
        <f t="shared" si="909"/>
        <v/>
      </c>
      <c r="AM1801" s="63" t="str">
        <f>IF(AS1801="","",IF(R1801="Refreshment Beverage",ROUND(AS1801*Rates!K$19,4),ROUND(AO1801*(VLOOKUP(VALUE(Q1801),Rates!G$4:L$12,3,0)),4)))</f>
        <v/>
      </c>
      <c r="AN1801" s="68" t="str">
        <f>IF(AS1801="","",IF(R1801="Refreshment Beverage",AS1801*(Rates!J$19/100),MAX(AM1801,AB1801)))</f>
        <v/>
      </c>
      <c r="AO1801" s="69" t="str">
        <f t="shared" si="910"/>
        <v/>
      </c>
      <c r="AP1801" s="69" t="str">
        <f t="shared" si="911"/>
        <v/>
      </c>
      <c r="AQ1801" s="70" t="str">
        <f>IF(AS1801="","",IF(R1801="Refreshment Beverage",ROUND(SUM(VLOOKUP(Q:Q,Rates!G$15:L$19,3,0)*(AS1801-Y1801-Z1801-AA1801)),4),ROUND(SUM(Rates!$K$8*AS1801),4)))</f>
        <v/>
      </c>
      <c r="AR1801" s="66" t="str">
        <f t="shared" si="912"/>
        <v/>
      </c>
      <c r="AS1801" s="22" t="str">
        <f t="shared" si="913"/>
        <v/>
      </c>
      <c r="AT1801" s="62" t="str">
        <f t="shared" si="914"/>
        <v/>
      </c>
      <c r="AU1801" s="63" t="str">
        <f>IF(AX1801="","",IF(R1801="Refreshment Beverage",ROUND((BA1801-Y1801-Z1801-AA1801)*VLOOKUP(VALUE(Q1801),Rates!G$15:L$19,3,0),4),ROUND(AW1801*(VLOOKUP(VALUE(Q1801),Rates!G:L,3,0)),4)))</f>
        <v/>
      </c>
      <c r="AV1801" s="68" t="str">
        <f t="shared" si="915"/>
        <v/>
      </c>
      <c r="AW1801" s="69" t="str">
        <f t="shared" si="916"/>
        <v/>
      </c>
      <c r="AX1801" s="65" t="str">
        <f t="shared" si="917"/>
        <v/>
      </c>
      <c r="AY1801" s="70" t="str">
        <f>IF(AX1801="","",IF(R1801="Refreshment Beverage",ROUND(SUM(AX1801*Rates!K$19),4),ROUND(SUM(AX1801*(Rates!J$8/100)),4)))</f>
        <v/>
      </c>
      <c r="AZ1801" s="67" t="str">
        <f t="shared" si="918"/>
        <v/>
      </c>
      <c r="BA1801" s="22" t="str">
        <f t="shared" si="919"/>
        <v/>
      </c>
      <c r="BD1801" s="171"/>
      <c r="BE1801" s="171"/>
      <c r="BF1801" s="171"/>
      <c r="BG1801" s="171"/>
    </row>
    <row r="1802" spans="11:59" ht="12.75" customHeight="1" x14ac:dyDescent="0.3">
      <c r="K1802" s="42" t="str">
        <f t="shared" si="891"/>
        <v/>
      </c>
      <c r="L1802" s="55" t="str">
        <f t="shared" si="892"/>
        <v/>
      </c>
      <c r="M1802" s="43" t="str">
        <f t="shared" si="893"/>
        <v/>
      </c>
      <c r="N1802" s="56" t="str" cm="1">
        <f t="array" ref="N1802">IFERROR(IF(_xlfn.SINGLE(B:B)="","",IF(R1802="Beer",SUM(LOOKUP(2,1/(Rates!$B$3:$B$5&lt;=W1802)/(Rates!$C$3:$C$5&gt;=W1802),Rates!$D$3:$D$5)*(X1802/100)*W1802),IF(R1802="Refreshment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56" t="str">
        <f t="shared" si="894"/>
        <v/>
      </c>
      <c r="P1802" s="53"/>
      <c r="Q1802" s="14" t="str">
        <f t="shared" si="895"/>
        <v/>
      </c>
      <c r="R1802" s="57" t="str">
        <f t="shared" si="896"/>
        <v/>
      </c>
      <c r="S1802" s="58" t="str">
        <f>IF(B1802="","",IF(R1802="Refreshment Beverage",VLOOKUP(VALUE(Q1802),Rates!G$15:L$19,2,0),VLOOKUP(VALUE(Q1802),Rates!G$4:L$12,2,0)))</f>
        <v/>
      </c>
      <c r="T1802" s="58" t="str">
        <f t="shared" si="897"/>
        <v/>
      </c>
      <c r="U1802" s="58" t="str">
        <f t="shared" si="898"/>
        <v/>
      </c>
      <c r="V1802" s="58" t="str">
        <f t="shared" si="899"/>
        <v/>
      </c>
      <c r="W1802" s="58" t="str">
        <f t="shared" si="900"/>
        <v/>
      </c>
      <c r="X1802" s="59" t="str">
        <f t="shared" si="901"/>
        <v/>
      </c>
      <c r="Y1802" s="60" t="str">
        <f>IF(B:B="","",IF(R1802="Refreshment Beverage",VLOOKUP(Q1802,Rates!G$15:L$19,6,0)*W1802,VLOOKUP(Q1802,Rates!G$4:L$12,6,0)*W1802))</f>
        <v/>
      </c>
      <c r="Z1802" s="60" t="str">
        <f t="shared" si="902"/>
        <v/>
      </c>
      <c r="AA1802" s="60" t="str">
        <f t="shared" si="920"/>
        <v/>
      </c>
      <c r="AB1802" s="61" t="str" cm="1">
        <f t="array" ref="AB1802">IF(_xlfn.SINGLE(B:B)="","",IF(R1802="Refreshment Beverage","",IF(AND(R1802="Beer",Q1802=0),SUM(LOOKUP(2,1/(Rates!$B$15:$B$18&lt;=W1802)/(Rates!$C$15:$C$18&gt;=W1802),Rates!$D$15:$D$18)*W1802),VLOOKUP(VALUE(_xlfn.SINGLE(Q:Q)),Rates!A:B,2,0)*W1802)))</f>
        <v/>
      </c>
      <c r="AC1802" s="61" t="str" cm="1">
        <f t="array" ref="AC1802">IF(_xlfn.SINGLE(B:B)="","",IF(R1802="Refreshment Beverage","",IF(AND(R1802="Beer",Q1802=0),SUM(LOOKUP(2,1/(Rates!$B$15:$B$18&lt;=W1802)/(Rates!$C$15:$C$18&gt;=W1802),Rates!$E$15:$E$18)*W1802),VLOOKUP(VALUE(_xlfn.SINGLE(Q:Q)),Rates!A:C,3,0)*W1802)))</f>
        <v/>
      </c>
      <c r="AD1802" s="168">
        <f>IFERROR(IF(R1802="Beer","",IF(OR(Q1802=1,Q1802=2,Q1802=3,Q1802=4),VLOOKUP(Q1802,Rates!$A$31:$B$34,2,0)*W1802,IF(V1802=1,VLOOKUP(U1802,'REB BEV MIN MKUP'!B:E,4,0),IF(V1802&gt;1,VLOOKUP(VALUE(W1802),'REB BEV MIN MKUP'!O:Q,3,0),0)))),0)</f>
        <v>0</v>
      </c>
      <c r="AE1802" s="62" t="str">
        <f t="shared" si="903"/>
        <v/>
      </c>
      <c r="AF1802" s="63" t="str">
        <f t="shared" si="904"/>
        <v/>
      </c>
      <c r="AG1802" s="64" t="str">
        <f t="shared" si="905"/>
        <v/>
      </c>
      <c r="AH1802" s="65" t="str">
        <f t="shared" si="906"/>
        <v/>
      </c>
      <c r="AI1802" s="66" t="str">
        <f>IF(AE:AE="","",IF(R1802="Refreshment Beverage",AK1802*(Rates!J$19/100),ROUND(SUM(AH1802*(Rates!$J$8/100)),4)))</f>
        <v/>
      </c>
      <c r="AJ1802" s="67" t="str">
        <f t="shared" si="907"/>
        <v/>
      </c>
      <c r="AK1802" s="22" t="str">
        <f t="shared" si="908"/>
        <v/>
      </c>
      <c r="AL1802" s="62" t="str">
        <f t="shared" si="909"/>
        <v/>
      </c>
      <c r="AM1802" s="63" t="str">
        <f>IF(AS1802="","",IF(R1802="Refreshment Beverage",ROUND(AS1802*Rates!K$19,4),ROUND(AO1802*(VLOOKUP(VALUE(Q1802),Rates!G$4:L$12,3,0)),4)))</f>
        <v/>
      </c>
      <c r="AN1802" s="68" t="str">
        <f>IF(AS1802="","",IF(R1802="Refreshment Beverage",AS1802*(Rates!J$19/100),MAX(AM1802,AB1802)))</f>
        <v/>
      </c>
      <c r="AO1802" s="69" t="str">
        <f t="shared" si="910"/>
        <v/>
      </c>
      <c r="AP1802" s="69" t="str">
        <f t="shared" si="911"/>
        <v/>
      </c>
      <c r="AQ1802" s="70" t="str">
        <f>IF(AS1802="","",IF(R1802="Refreshment Beverage",ROUND(SUM(VLOOKUP(Q:Q,Rates!G$15:L$19,3,0)*(AS1802-Y1802-Z1802-AA1802)),4),ROUND(SUM(Rates!$K$8*AS1802),4)))</f>
        <v/>
      </c>
      <c r="AR1802" s="66" t="str">
        <f t="shared" si="912"/>
        <v/>
      </c>
      <c r="AS1802" s="22" t="str">
        <f t="shared" si="913"/>
        <v/>
      </c>
      <c r="AT1802" s="62" t="str">
        <f t="shared" si="914"/>
        <v/>
      </c>
      <c r="AU1802" s="63" t="str">
        <f>IF(AX1802="","",IF(R1802="Refreshment Beverage",ROUND((BA1802-Y1802-Z1802-AA1802)*VLOOKUP(VALUE(Q1802),Rates!G$15:L$19,3,0),4),ROUND(AW1802*(VLOOKUP(VALUE(Q1802),Rates!G:L,3,0)),4)))</f>
        <v/>
      </c>
      <c r="AV1802" s="68" t="str">
        <f t="shared" si="915"/>
        <v/>
      </c>
      <c r="AW1802" s="69" t="str">
        <f t="shared" si="916"/>
        <v/>
      </c>
      <c r="AX1802" s="65" t="str">
        <f t="shared" si="917"/>
        <v/>
      </c>
      <c r="AY1802" s="70" t="str">
        <f>IF(AX1802="","",IF(R1802="Refreshment Beverage",ROUND(SUM(AX1802*Rates!K$19),4),ROUND(SUM(AX1802*(Rates!J$8/100)),4)))</f>
        <v/>
      </c>
      <c r="AZ1802" s="67" t="str">
        <f t="shared" si="918"/>
        <v/>
      </c>
      <c r="BA1802" s="22" t="str">
        <f t="shared" si="919"/>
        <v/>
      </c>
      <c r="BD1802" s="171"/>
      <c r="BE1802" s="171"/>
      <c r="BF1802" s="171"/>
      <c r="BG1802" s="171"/>
    </row>
    <row r="1803" spans="11:59" ht="12.75" customHeight="1" x14ac:dyDescent="0.3">
      <c r="K1803" s="42" t="str">
        <f t="shared" si="891"/>
        <v/>
      </c>
      <c r="L1803" s="55" t="str">
        <f t="shared" si="892"/>
        <v/>
      </c>
      <c r="M1803" s="43" t="str">
        <f t="shared" si="893"/>
        <v/>
      </c>
      <c r="N1803" s="56" t="str" cm="1">
        <f t="array" ref="N1803">IFERROR(IF(_xlfn.SINGLE(B:B)="","",IF(R1803="Beer",SUM(LOOKUP(2,1/(Rates!$B$3:$B$5&lt;=W1803)/(Rates!$C$3:$C$5&gt;=W1803),Rates!$D$3:$D$5)*(X1803/100)*W1803),IF(R1803="Refreshment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56" t="str">
        <f t="shared" si="894"/>
        <v/>
      </c>
      <c r="P1803" s="53"/>
      <c r="Q1803" s="14" t="str">
        <f t="shared" si="895"/>
        <v/>
      </c>
      <c r="R1803" s="57" t="str">
        <f t="shared" si="896"/>
        <v/>
      </c>
      <c r="S1803" s="58" t="str">
        <f>IF(B1803="","",IF(R1803="Refreshment Beverage",VLOOKUP(VALUE(Q1803),Rates!G$15:L$19,2,0),VLOOKUP(VALUE(Q1803),Rates!G$4:L$12,2,0)))</f>
        <v/>
      </c>
      <c r="T1803" s="58" t="str">
        <f t="shared" si="897"/>
        <v/>
      </c>
      <c r="U1803" s="58" t="str">
        <f t="shared" si="898"/>
        <v/>
      </c>
      <c r="V1803" s="58" t="str">
        <f t="shared" si="899"/>
        <v/>
      </c>
      <c r="W1803" s="58" t="str">
        <f t="shared" si="900"/>
        <v/>
      </c>
      <c r="X1803" s="59" t="str">
        <f t="shared" si="901"/>
        <v/>
      </c>
      <c r="Y1803" s="60" t="str">
        <f>IF(B:B="","",IF(R1803="Refreshment Beverage",VLOOKUP(Q1803,Rates!G$15:L$19,6,0)*W1803,VLOOKUP(Q1803,Rates!G$4:L$12,6,0)*W1803))</f>
        <v/>
      </c>
      <c r="Z1803" s="60" t="str">
        <f t="shared" si="902"/>
        <v/>
      </c>
      <c r="AA1803" s="60" t="str">
        <f t="shared" si="920"/>
        <v/>
      </c>
      <c r="AB1803" s="61" t="str" cm="1">
        <f t="array" ref="AB1803">IF(_xlfn.SINGLE(B:B)="","",IF(R1803="Refreshment Beverage","",IF(AND(R1803="Beer",Q1803=0),SUM(LOOKUP(2,1/(Rates!$B$15:$B$18&lt;=W1803)/(Rates!$C$15:$C$18&gt;=W1803),Rates!$D$15:$D$18)*W1803),VLOOKUP(VALUE(_xlfn.SINGLE(Q:Q)),Rates!A:B,2,0)*W1803)))</f>
        <v/>
      </c>
      <c r="AC1803" s="61" t="str" cm="1">
        <f t="array" ref="AC1803">IF(_xlfn.SINGLE(B:B)="","",IF(R1803="Refreshment Beverage","",IF(AND(R1803="Beer",Q1803=0),SUM(LOOKUP(2,1/(Rates!$B$15:$B$18&lt;=W1803)/(Rates!$C$15:$C$18&gt;=W1803),Rates!$E$15:$E$18)*W1803),VLOOKUP(VALUE(_xlfn.SINGLE(Q:Q)),Rates!A:C,3,0)*W1803)))</f>
        <v/>
      </c>
      <c r="AD1803" s="168">
        <f>IFERROR(IF(R1803="Beer","",IF(OR(Q1803=1,Q1803=2,Q1803=3,Q1803=4),VLOOKUP(Q1803,Rates!$A$31:$B$34,2,0)*W1803,IF(V1803=1,VLOOKUP(U1803,'REB BEV MIN MKUP'!B:E,4,0),IF(V1803&gt;1,VLOOKUP(VALUE(W1803),'REB BEV MIN MKUP'!O:Q,3,0),0)))),0)</f>
        <v>0</v>
      </c>
      <c r="AE1803" s="62" t="str">
        <f t="shared" si="903"/>
        <v/>
      </c>
      <c r="AF1803" s="63" t="str">
        <f t="shared" si="904"/>
        <v/>
      </c>
      <c r="AG1803" s="64" t="str">
        <f t="shared" si="905"/>
        <v/>
      </c>
      <c r="AH1803" s="65" t="str">
        <f t="shared" si="906"/>
        <v/>
      </c>
      <c r="AI1803" s="66" t="str">
        <f>IF(AE:AE="","",IF(R1803="Refreshment Beverage",AK1803*(Rates!J$19/100),ROUND(SUM(AH1803*(Rates!$J$8/100)),4)))</f>
        <v/>
      </c>
      <c r="AJ1803" s="67" t="str">
        <f t="shared" si="907"/>
        <v/>
      </c>
      <c r="AK1803" s="22" t="str">
        <f t="shared" si="908"/>
        <v/>
      </c>
      <c r="AL1803" s="62" t="str">
        <f t="shared" si="909"/>
        <v/>
      </c>
      <c r="AM1803" s="63" t="str">
        <f>IF(AS1803="","",IF(R1803="Refreshment Beverage",ROUND(AS1803*Rates!K$19,4),ROUND(AO1803*(VLOOKUP(VALUE(Q1803),Rates!G$4:L$12,3,0)),4)))</f>
        <v/>
      </c>
      <c r="AN1803" s="68" t="str">
        <f>IF(AS1803="","",IF(R1803="Refreshment Beverage",AS1803*(Rates!J$19/100),MAX(AM1803,AB1803)))</f>
        <v/>
      </c>
      <c r="AO1803" s="69" t="str">
        <f t="shared" si="910"/>
        <v/>
      </c>
      <c r="AP1803" s="69" t="str">
        <f t="shared" si="911"/>
        <v/>
      </c>
      <c r="AQ1803" s="70" t="str">
        <f>IF(AS1803="","",IF(R1803="Refreshment Beverage",ROUND(SUM(VLOOKUP(Q:Q,Rates!G$15:L$19,3,0)*(AS1803-Y1803-Z1803-AA1803)),4),ROUND(SUM(Rates!$K$8*AS1803),4)))</f>
        <v/>
      </c>
      <c r="AR1803" s="66" t="str">
        <f t="shared" si="912"/>
        <v/>
      </c>
      <c r="AS1803" s="22" t="str">
        <f t="shared" si="913"/>
        <v/>
      </c>
      <c r="AT1803" s="62" t="str">
        <f t="shared" si="914"/>
        <v/>
      </c>
      <c r="AU1803" s="63" t="str">
        <f>IF(AX1803="","",IF(R1803="Refreshment Beverage",ROUND((BA1803-Y1803-Z1803-AA1803)*VLOOKUP(VALUE(Q1803),Rates!G$15:L$19,3,0),4),ROUND(AW1803*(VLOOKUP(VALUE(Q1803),Rates!G:L,3,0)),4)))</f>
        <v/>
      </c>
      <c r="AV1803" s="68" t="str">
        <f t="shared" si="915"/>
        <v/>
      </c>
      <c r="AW1803" s="69" t="str">
        <f t="shared" si="916"/>
        <v/>
      </c>
      <c r="AX1803" s="65" t="str">
        <f t="shared" si="917"/>
        <v/>
      </c>
      <c r="AY1803" s="70" t="str">
        <f>IF(AX1803="","",IF(R1803="Refreshment Beverage",ROUND(SUM(AX1803*Rates!K$19),4),ROUND(SUM(AX1803*(Rates!J$8/100)),4)))</f>
        <v/>
      </c>
      <c r="AZ1803" s="67" t="str">
        <f t="shared" si="918"/>
        <v/>
      </c>
      <c r="BA1803" s="22" t="str">
        <f t="shared" si="919"/>
        <v/>
      </c>
      <c r="BD1803" s="171"/>
      <c r="BE1803" s="171"/>
      <c r="BF1803" s="171"/>
      <c r="BG1803" s="171"/>
    </row>
    <row r="1804" spans="11:59" ht="12.75" customHeight="1" x14ac:dyDescent="0.3">
      <c r="K1804" s="42" t="str">
        <f t="shared" si="891"/>
        <v/>
      </c>
      <c r="L1804" s="55" t="str">
        <f t="shared" si="892"/>
        <v/>
      </c>
      <c r="M1804" s="43" t="str">
        <f t="shared" si="893"/>
        <v/>
      </c>
      <c r="N1804" s="56" t="str" cm="1">
        <f t="array" ref="N1804">IFERROR(IF(_xlfn.SINGLE(B:B)="","",IF(R1804="Beer",SUM(LOOKUP(2,1/(Rates!$B$3:$B$5&lt;=W1804)/(Rates!$C$3:$C$5&gt;=W1804),Rates!$D$3:$D$5)*(X1804/100)*W1804),IF(R1804="Refreshment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56" t="str">
        <f t="shared" si="894"/>
        <v/>
      </c>
      <c r="P1804" s="53"/>
      <c r="Q1804" s="14" t="str">
        <f t="shared" si="895"/>
        <v/>
      </c>
      <c r="R1804" s="57" t="str">
        <f t="shared" si="896"/>
        <v/>
      </c>
      <c r="S1804" s="58" t="str">
        <f>IF(B1804="","",IF(R1804="Refreshment Beverage",VLOOKUP(VALUE(Q1804),Rates!G$15:L$19,2,0),VLOOKUP(VALUE(Q1804),Rates!G$4:L$12,2,0)))</f>
        <v/>
      </c>
      <c r="T1804" s="58" t="str">
        <f t="shared" si="897"/>
        <v/>
      </c>
      <c r="U1804" s="58" t="str">
        <f t="shared" si="898"/>
        <v/>
      </c>
      <c r="V1804" s="58" t="str">
        <f t="shared" si="899"/>
        <v/>
      </c>
      <c r="W1804" s="58" t="str">
        <f t="shared" si="900"/>
        <v/>
      </c>
      <c r="X1804" s="59" t="str">
        <f t="shared" si="901"/>
        <v/>
      </c>
      <c r="Y1804" s="60" t="str">
        <f>IF(B:B="","",IF(R1804="Refreshment Beverage",VLOOKUP(Q1804,Rates!G$15:L$19,6,0)*W1804,VLOOKUP(Q1804,Rates!G$4:L$12,6,0)*W1804))</f>
        <v/>
      </c>
      <c r="Z1804" s="60" t="str">
        <f t="shared" si="902"/>
        <v/>
      </c>
      <c r="AA1804" s="60" t="str">
        <f t="shared" si="920"/>
        <v/>
      </c>
      <c r="AB1804" s="61" t="str" cm="1">
        <f t="array" ref="AB1804">IF(_xlfn.SINGLE(B:B)="","",IF(R1804="Refreshment Beverage","",IF(AND(R1804="Beer",Q1804=0),SUM(LOOKUP(2,1/(Rates!$B$15:$B$18&lt;=W1804)/(Rates!$C$15:$C$18&gt;=W1804),Rates!$D$15:$D$18)*W1804),VLOOKUP(VALUE(_xlfn.SINGLE(Q:Q)),Rates!A:B,2,0)*W1804)))</f>
        <v/>
      </c>
      <c r="AC1804" s="61" t="str" cm="1">
        <f t="array" ref="AC1804">IF(_xlfn.SINGLE(B:B)="","",IF(R1804="Refreshment Beverage","",IF(AND(R1804="Beer",Q1804=0),SUM(LOOKUP(2,1/(Rates!$B$15:$B$18&lt;=W1804)/(Rates!$C$15:$C$18&gt;=W1804),Rates!$E$15:$E$18)*W1804),VLOOKUP(VALUE(_xlfn.SINGLE(Q:Q)),Rates!A:C,3,0)*W1804)))</f>
        <v/>
      </c>
      <c r="AD1804" s="168">
        <f>IFERROR(IF(R1804="Beer","",IF(OR(Q1804=1,Q1804=2,Q1804=3,Q1804=4),VLOOKUP(Q1804,Rates!$A$31:$B$34,2,0)*W1804,IF(V1804=1,VLOOKUP(U1804,'REB BEV MIN MKUP'!B:E,4,0),IF(V1804&gt;1,VLOOKUP(VALUE(W1804),'REB BEV MIN MKUP'!O:Q,3,0),0)))),0)</f>
        <v>0</v>
      </c>
      <c r="AE1804" s="62" t="str">
        <f t="shared" si="903"/>
        <v/>
      </c>
      <c r="AF1804" s="63" t="str">
        <f t="shared" si="904"/>
        <v/>
      </c>
      <c r="AG1804" s="64" t="str">
        <f t="shared" si="905"/>
        <v/>
      </c>
      <c r="AH1804" s="65" t="str">
        <f t="shared" si="906"/>
        <v/>
      </c>
      <c r="AI1804" s="66" t="str">
        <f>IF(AE:AE="","",IF(R1804="Refreshment Beverage",AK1804*(Rates!J$19/100),ROUND(SUM(AH1804*(Rates!$J$8/100)),4)))</f>
        <v/>
      </c>
      <c r="AJ1804" s="67" t="str">
        <f t="shared" si="907"/>
        <v/>
      </c>
      <c r="AK1804" s="22" t="str">
        <f t="shared" si="908"/>
        <v/>
      </c>
      <c r="AL1804" s="62" t="str">
        <f t="shared" si="909"/>
        <v/>
      </c>
      <c r="AM1804" s="63" t="str">
        <f>IF(AS1804="","",IF(R1804="Refreshment Beverage",ROUND(AS1804*Rates!K$19,4),ROUND(AO1804*(VLOOKUP(VALUE(Q1804),Rates!G$4:L$12,3,0)),4)))</f>
        <v/>
      </c>
      <c r="AN1804" s="68" t="str">
        <f>IF(AS1804="","",IF(R1804="Refreshment Beverage",AS1804*(Rates!J$19/100),MAX(AM1804,AB1804)))</f>
        <v/>
      </c>
      <c r="AO1804" s="69" t="str">
        <f t="shared" si="910"/>
        <v/>
      </c>
      <c r="AP1804" s="69" t="str">
        <f t="shared" si="911"/>
        <v/>
      </c>
      <c r="AQ1804" s="70" t="str">
        <f>IF(AS1804="","",IF(R1804="Refreshment Beverage",ROUND(SUM(VLOOKUP(Q:Q,Rates!G$15:L$19,3,0)*(AS1804-Y1804-Z1804-AA1804)),4),ROUND(SUM(Rates!$K$8*AS1804),4)))</f>
        <v/>
      </c>
      <c r="AR1804" s="66" t="str">
        <f t="shared" si="912"/>
        <v/>
      </c>
      <c r="AS1804" s="22" t="str">
        <f t="shared" si="913"/>
        <v/>
      </c>
      <c r="AT1804" s="62" t="str">
        <f t="shared" si="914"/>
        <v/>
      </c>
      <c r="AU1804" s="63" t="str">
        <f>IF(AX1804="","",IF(R1804="Refreshment Beverage",ROUND((BA1804-Y1804-Z1804-AA1804)*VLOOKUP(VALUE(Q1804),Rates!G$15:L$19,3,0),4),ROUND(AW1804*(VLOOKUP(VALUE(Q1804),Rates!G:L,3,0)),4)))</f>
        <v/>
      </c>
      <c r="AV1804" s="68" t="str">
        <f t="shared" si="915"/>
        <v/>
      </c>
      <c r="AW1804" s="69" t="str">
        <f t="shared" si="916"/>
        <v/>
      </c>
      <c r="AX1804" s="65" t="str">
        <f t="shared" si="917"/>
        <v/>
      </c>
      <c r="AY1804" s="70" t="str">
        <f>IF(AX1804="","",IF(R1804="Refreshment Beverage",ROUND(SUM(AX1804*Rates!K$19),4),ROUND(SUM(AX1804*(Rates!J$8/100)),4)))</f>
        <v/>
      </c>
      <c r="AZ1804" s="67" t="str">
        <f t="shared" si="918"/>
        <v/>
      </c>
      <c r="BA1804" s="22" t="str">
        <f t="shared" si="919"/>
        <v/>
      </c>
      <c r="BD1804" s="171"/>
      <c r="BE1804" s="171"/>
      <c r="BF1804" s="171"/>
      <c r="BG1804" s="171"/>
    </row>
    <row r="1805" spans="11:59" ht="12.75" customHeight="1" x14ac:dyDescent="0.3">
      <c r="K1805" s="42" t="str">
        <f t="shared" si="891"/>
        <v/>
      </c>
      <c r="L1805" s="55" t="str">
        <f t="shared" si="892"/>
        <v/>
      </c>
      <c r="M1805" s="43" t="str">
        <f t="shared" si="893"/>
        <v/>
      </c>
      <c r="N1805" s="56" t="str" cm="1">
        <f t="array" ref="N1805">IFERROR(IF(_xlfn.SINGLE(B:B)="","",IF(R1805="Beer",SUM(LOOKUP(2,1/(Rates!$B$3:$B$5&lt;=W1805)/(Rates!$C$3:$C$5&gt;=W1805),Rates!$D$3:$D$5)*(X1805/100)*W1805),IF(R1805="Refreshment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56" t="str">
        <f t="shared" si="894"/>
        <v/>
      </c>
      <c r="P1805" s="53"/>
      <c r="Q1805" s="14" t="str">
        <f t="shared" si="895"/>
        <v/>
      </c>
      <c r="R1805" s="57" t="str">
        <f t="shared" si="896"/>
        <v/>
      </c>
      <c r="S1805" s="58" t="str">
        <f>IF(B1805="","",IF(R1805="Refreshment Beverage",VLOOKUP(VALUE(Q1805),Rates!G$15:L$19,2,0),VLOOKUP(VALUE(Q1805),Rates!G$4:L$12,2,0)))</f>
        <v/>
      </c>
      <c r="T1805" s="58" t="str">
        <f t="shared" si="897"/>
        <v/>
      </c>
      <c r="U1805" s="58" t="str">
        <f t="shared" si="898"/>
        <v/>
      </c>
      <c r="V1805" s="58" t="str">
        <f t="shared" si="899"/>
        <v/>
      </c>
      <c r="W1805" s="58" t="str">
        <f t="shared" si="900"/>
        <v/>
      </c>
      <c r="X1805" s="59" t="str">
        <f t="shared" si="901"/>
        <v/>
      </c>
      <c r="Y1805" s="60" t="str">
        <f>IF(B:B="","",IF(R1805="Refreshment Beverage",VLOOKUP(Q1805,Rates!G$15:L$19,6,0)*W1805,VLOOKUP(Q1805,Rates!G$4:L$12,6,0)*W1805))</f>
        <v/>
      </c>
      <c r="Z1805" s="60" t="str">
        <f t="shared" si="902"/>
        <v/>
      </c>
      <c r="AA1805" s="60" t="str">
        <f t="shared" si="920"/>
        <v/>
      </c>
      <c r="AB1805" s="61" t="str" cm="1">
        <f t="array" ref="AB1805">IF(_xlfn.SINGLE(B:B)="","",IF(R1805="Refreshment Beverage","",IF(AND(R1805="Beer",Q1805=0),SUM(LOOKUP(2,1/(Rates!$B$15:$B$18&lt;=W1805)/(Rates!$C$15:$C$18&gt;=W1805),Rates!$D$15:$D$18)*W1805),VLOOKUP(VALUE(_xlfn.SINGLE(Q:Q)),Rates!A:B,2,0)*W1805)))</f>
        <v/>
      </c>
      <c r="AC1805" s="61" t="str" cm="1">
        <f t="array" ref="AC1805">IF(_xlfn.SINGLE(B:B)="","",IF(R1805="Refreshment Beverage","",IF(AND(R1805="Beer",Q1805=0),SUM(LOOKUP(2,1/(Rates!$B$15:$B$18&lt;=W1805)/(Rates!$C$15:$C$18&gt;=W1805),Rates!$E$15:$E$18)*W1805),VLOOKUP(VALUE(_xlfn.SINGLE(Q:Q)),Rates!A:C,3,0)*W1805)))</f>
        <v/>
      </c>
      <c r="AD1805" s="168">
        <f>IFERROR(IF(R1805="Beer","",IF(OR(Q1805=1,Q1805=2,Q1805=3,Q1805=4),VLOOKUP(Q1805,Rates!$A$31:$B$34,2,0)*W1805,IF(V1805=1,VLOOKUP(U1805,'REB BEV MIN MKUP'!B:E,4,0),IF(V1805&gt;1,VLOOKUP(VALUE(W1805),'REB BEV MIN MKUP'!O:Q,3,0),0)))),0)</f>
        <v>0</v>
      </c>
      <c r="AE1805" s="62" t="str">
        <f t="shared" si="903"/>
        <v/>
      </c>
      <c r="AF1805" s="63" t="str">
        <f t="shared" si="904"/>
        <v/>
      </c>
      <c r="AG1805" s="64" t="str">
        <f t="shared" si="905"/>
        <v/>
      </c>
      <c r="AH1805" s="65" t="str">
        <f t="shared" si="906"/>
        <v/>
      </c>
      <c r="AI1805" s="66" t="str">
        <f>IF(AE:AE="","",IF(R1805="Refreshment Beverage",AK1805*(Rates!J$19/100),ROUND(SUM(AH1805*(Rates!$J$8/100)),4)))</f>
        <v/>
      </c>
      <c r="AJ1805" s="67" t="str">
        <f t="shared" si="907"/>
        <v/>
      </c>
      <c r="AK1805" s="22" t="str">
        <f t="shared" si="908"/>
        <v/>
      </c>
      <c r="AL1805" s="62" t="str">
        <f t="shared" si="909"/>
        <v/>
      </c>
      <c r="AM1805" s="63" t="str">
        <f>IF(AS1805="","",IF(R1805="Refreshment Beverage",ROUND(AS1805*Rates!K$19,4),ROUND(AO1805*(VLOOKUP(VALUE(Q1805),Rates!G$4:L$12,3,0)),4)))</f>
        <v/>
      </c>
      <c r="AN1805" s="68" t="str">
        <f>IF(AS1805="","",IF(R1805="Refreshment Beverage",AS1805*(Rates!J$19/100),MAX(AM1805,AB1805)))</f>
        <v/>
      </c>
      <c r="AO1805" s="69" t="str">
        <f t="shared" si="910"/>
        <v/>
      </c>
      <c r="AP1805" s="69" t="str">
        <f t="shared" si="911"/>
        <v/>
      </c>
      <c r="AQ1805" s="70" t="str">
        <f>IF(AS1805="","",IF(R1805="Refreshment Beverage",ROUND(SUM(VLOOKUP(Q:Q,Rates!G$15:L$19,3,0)*(AS1805-Y1805-Z1805-AA1805)),4),ROUND(SUM(Rates!$K$8*AS1805),4)))</f>
        <v/>
      </c>
      <c r="AR1805" s="66" t="str">
        <f t="shared" si="912"/>
        <v/>
      </c>
      <c r="AS1805" s="22" t="str">
        <f t="shared" si="913"/>
        <v/>
      </c>
      <c r="AT1805" s="62" t="str">
        <f t="shared" si="914"/>
        <v/>
      </c>
      <c r="AU1805" s="63" t="str">
        <f>IF(AX1805="","",IF(R1805="Refreshment Beverage",ROUND((BA1805-Y1805-Z1805-AA1805)*VLOOKUP(VALUE(Q1805),Rates!G$15:L$19,3,0),4),ROUND(AW1805*(VLOOKUP(VALUE(Q1805),Rates!G:L,3,0)),4)))</f>
        <v/>
      </c>
      <c r="AV1805" s="68" t="str">
        <f t="shared" si="915"/>
        <v/>
      </c>
      <c r="AW1805" s="69" t="str">
        <f t="shared" si="916"/>
        <v/>
      </c>
      <c r="AX1805" s="65" t="str">
        <f t="shared" si="917"/>
        <v/>
      </c>
      <c r="AY1805" s="70" t="str">
        <f>IF(AX1805="","",IF(R1805="Refreshment Beverage",ROUND(SUM(AX1805*Rates!K$19),4),ROUND(SUM(AX1805*(Rates!J$8/100)),4)))</f>
        <v/>
      </c>
      <c r="AZ1805" s="67" t="str">
        <f t="shared" si="918"/>
        <v/>
      </c>
      <c r="BA1805" s="22" t="str">
        <f t="shared" si="919"/>
        <v/>
      </c>
      <c r="BD1805" s="171"/>
      <c r="BE1805" s="171"/>
      <c r="BF1805" s="171"/>
      <c r="BG1805" s="171"/>
    </row>
    <row r="1806" spans="11:59" ht="12.75" customHeight="1" x14ac:dyDescent="0.3">
      <c r="K1806" s="42" t="str">
        <f t="shared" si="891"/>
        <v/>
      </c>
      <c r="L1806" s="55" t="str">
        <f t="shared" si="892"/>
        <v/>
      </c>
      <c r="M1806" s="43" t="str">
        <f t="shared" si="893"/>
        <v/>
      </c>
      <c r="N1806" s="56" t="str" cm="1">
        <f t="array" ref="N1806">IFERROR(IF(_xlfn.SINGLE(B:B)="","",IF(R1806="Beer",SUM(LOOKUP(2,1/(Rates!$B$3:$B$5&lt;=W1806)/(Rates!$C$3:$C$5&gt;=W1806),Rates!$D$3:$D$5)*(X1806/100)*W1806),IF(R1806="Refreshment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56" t="str">
        <f t="shared" si="894"/>
        <v/>
      </c>
      <c r="P1806" s="53"/>
      <c r="Q1806" s="14" t="str">
        <f t="shared" si="895"/>
        <v/>
      </c>
      <c r="R1806" s="57" t="str">
        <f t="shared" si="896"/>
        <v/>
      </c>
      <c r="S1806" s="58" t="str">
        <f>IF(B1806="","",IF(R1806="Refreshment Beverage",VLOOKUP(VALUE(Q1806),Rates!G$15:L$19,2,0),VLOOKUP(VALUE(Q1806),Rates!G$4:L$12,2,0)))</f>
        <v/>
      </c>
      <c r="T1806" s="58" t="str">
        <f t="shared" si="897"/>
        <v/>
      </c>
      <c r="U1806" s="58" t="str">
        <f t="shared" si="898"/>
        <v/>
      </c>
      <c r="V1806" s="58" t="str">
        <f t="shared" si="899"/>
        <v/>
      </c>
      <c r="W1806" s="58" t="str">
        <f t="shared" si="900"/>
        <v/>
      </c>
      <c r="X1806" s="59" t="str">
        <f t="shared" si="901"/>
        <v/>
      </c>
      <c r="Y1806" s="60" t="str">
        <f>IF(B:B="","",IF(R1806="Refreshment Beverage",VLOOKUP(Q1806,Rates!G$15:L$19,6,0)*W1806,VLOOKUP(Q1806,Rates!G$4:L$12,6,0)*W1806))</f>
        <v/>
      </c>
      <c r="Z1806" s="60" t="str">
        <f t="shared" si="902"/>
        <v/>
      </c>
      <c r="AA1806" s="60" t="str">
        <f t="shared" si="920"/>
        <v/>
      </c>
      <c r="AB1806" s="61" t="str" cm="1">
        <f t="array" ref="AB1806">IF(_xlfn.SINGLE(B:B)="","",IF(R1806="Refreshment Beverage","",IF(AND(R1806="Beer",Q1806=0),SUM(LOOKUP(2,1/(Rates!$B$15:$B$18&lt;=W1806)/(Rates!$C$15:$C$18&gt;=W1806),Rates!$D$15:$D$18)*W1806),VLOOKUP(VALUE(_xlfn.SINGLE(Q:Q)),Rates!A:B,2,0)*W1806)))</f>
        <v/>
      </c>
      <c r="AC1806" s="61" t="str" cm="1">
        <f t="array" ref="AC1806">IF(_xlfn.SINGLE(B:B)="","",IF(R1806="Refreshment Beverage","",IF(AND(R1806="Beer",Q1806=0),SUM(LOOKUP(2,1/(Rates!$B$15:$B$18&lt;=W1806)/(Rates!$C$15:$C$18&gt;=W1806),Rates!$E$15:$E$18)*W1806),VLOOKUP(VALUE(_xlfn.SINGLE(Q:Q)),Rates!A:C,3,0)*W1806)))</f>
        <v/>
      </c>
      <c r="AD1806" s="168">
        <f>IFERROR(IF(R1806="Beer","",IF(OR(Q1806=1,Q1806=2,Q1806=3,Q1806=4),VLOOKUP(Q1806,Rates!$A$31:$B$34,2,0)*W1806,IF(V1806=1,VLOOKUP(U1806,'REB BEV MIN MKUP'!B:E,4,0),IF(V1806&gt;1,VLOOKUP(VALUE(W1806),'REB BEV MIN MKUP'!O:Q,3,0),0)))),0)</f>
        <v>0</v>
      </c>
      <c r="AE1806" s="62" t="str">
        <f t="shared" si="903"/>
        <v/>
      </c>
      <c r="AF1806" s="63" t="str">
        <f t="shared" si="904"/>
        <v/>
      </c>
      <c r="AG1806" s="64" t="str">
        <f t="shared" si="905"/>
        <v/>
      </c>
      <c r="AH1806" s="65" t="str">
        <f t="shared" si="906"/>
        <v/>
      </c>
      <c r="AI1806" s="66" t="str">
        <f>IF(AE:AE="","",IF(R1806="Refreshment Beverage",AK1806*(Rates!J$19/100),ROUND(SUM(AH1806*(Rates!$J$8/100)),4)))</f>
        <v/>
      </c>
      <c r="AJ1806" s="67" t="str">
        <f t="shared" si="907"/>
        <v/>
      </c>
      <c r="AK1806" s="22" t="str">
        <f t="shared" si="908"/>
        <v/>
      </c>
      <c r="AL1806" s="62" t="str">
        <f t="shared" si="909"/>
        <v/>
      </c>
      <c r="AM1806" s="63" t="str">
        <f>IF(AS1806="","",IF(R1806="Refreshment Beverage",ROUND(AS1806*Rates!K$19,4),ROUND(AO1806*(VLOOKUP(VALUE(Q1806),Rates!G$4:L$12,3,0)),4)))</f>
        <v/>
      </c>
      <c r="AN1806" s="68" t="str">
        <f>IF(AS1806="","",IF(R1806="Refreshment Beverage",AS1806*(Rates!J$19/100),MAX(AM1806,AB1806)))</f>
        <v/>
      </c>
      <c r="AO1806" s="69" t="str">
        <f t="shared" si="910"/>
        <v/>
      </c>
      <c r="AP1806" s="69" t="str">
        <f t="shared" si="911"/>
        <v/>
      </c>
      <c r="AQ1806" s="70" t="str">
        <f>IF(AS1806="","",IF(R1806="Refreshment Beverage",ROUND(SUM(VLOOKUP(Q:Q,Rates!G$15:L$19,3,0)*(AS1806-Y1806-Z1806-AA1806)),4),ROUND(SUM(Rates!$K$8*AS1806),4)))</f>
        <v/>
      </c>
      <c r="AR1806" s="66" t="str">
        <f t="shared" si="912"/>
        <v/>
      </c>
      <c r="AS1806" s="22" t="str">
        <f t="shared" si="913"/>
        <v/>
      </c>
      <c r="AT1806" s="62" t="str">
        <f t="shared" si="914"/>
        <v/>
      </c>
      <c r="AU1806" s="63" t="str">
        <f>IF(AX1806="","",IF(R1806="Refreshment Beverage",ROUND((BA1806-Y1806-Z1806-AA1806)*VLOOKUP(VALUE(Q1806),Rates!G$15:L$19,3,0),4),ROUND(AW1806*(VLOOKUP(VALUE(Q1806),Rates!G:L,3,0)),4)))</f>
        <v/>
      </c>
      <c r="AV1806" s="68" t="str">
        <f t="shared" si="915"/>
        <v/>
      </c>
      <c r="AW1806" s="69" t="str">
        <f t="shared" si="916"/>
        <v/>
      </c>
      <c r="AX1806" s="65" t="str">
        <f t="shared" si="917"/>
        <v/>
      </c>
      <c r="AY1806" s="70" t="str">
        <f>IF(AX1806="","",IF(R1806="Refreshment Beverage",ROUND(SUM(AX1806*Rates!K$19),4),ROUND(SUM(AX1806*(Rates!J$8/100)),4)))</f>
        <v/>
      </c>
      <c r="AZ1806" s="67" t="str">
        <f t="shared" si="918"/>
        <v/>
      </c>
      <c r="BA1806" s="22" t="str">
        <f t="shared" si="919"/>
        <v/>
      </c>
      <c r="BD1806" s="171"/>
      <c r="BE1806" s="171"/>
      <c r="BF1806" s="171"/>
      <c r="BG1806" s="171"/>
    </row>
    <row r="1807" spans="11:59" ht="12.75" customHeight="1" x14ac:dyDescent="0.3">
      <c r="K1807" s="42" t="str">
        <f t="shared" si="891"/>
        <v/>
      </c>
      <c r="L1807" s="55" t="str">
        <f t="shared" si="892"/>
        <v/>
      </c>
      <c r="M1807" s="43" t="str">
        <f t="shared" si="893"/>
        <v/>
      </c>
      <c r="N1807" s="56" t="str" cm="1">
        <f t="array" ref="N1807">IFERROR(IF(_xlfn.SINGLE(B:B)="","",IF(R1807="Beer",SUM(LOOKUP(2,1/(Rates!$B$3:$B$5&lt;=W1807)/(Rates!$C$3:$C$5&gt;=W1807),Rates!$D$3:$D$5)*(X1807/100)*W1807),IF(R1807="Refreshment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56" t="str">
        <f t="shared" si="894"/>
        <v/>
      </c>
      <c r="P1807" s="53"/>
      <c r="Q1807" s="14" t="str">
        <f t="shared" si="895"/>
        <v/>
      </c>
      <c r="R1807" s="57" t="str">
        <f t="shared" si="896"/>
        <v/>
      </c>
      <c r="S1807" s="58" t="str">
        <f>IF(B1807="","",IF(R1807="Refreshment Beverage",VLOOKUP(VALUE(Q1807),Rates!G$15:L$19,2,0),VLOOKUP(VALUE(Q1807),Rates!G$4:L$12,2,0)))</f>
        <v/>
      </c>
      <c r="T1807" s="58" t="str">
        <f t="shared" si="897"/>
        <v/>
      </c>
      <c r="U1807" s="58" t="str">
        <f t="shared" si="898"/>
        <v/>
      </c>
      <c r="V1807" s="58" t="str">
        <f t="shared" si="899"/>
        <v/>
      </c>
      <c r="W1807" s="58" t="str">
        <f t="shared" si="900"/>
        <v/>
      </c>
      <c r="X1807" s="59" t="str">
        <f t="shared" si="901"/>
        <v/>
      </c>
      <c r="Y1807" s="60" t="str">
        <f>IF(B:B="","",IF(R1807="Refreshment Beverage",VLOOKUP(Q1807,Rates!G$15:L$19,6,0)*W1807,VLOOKUP(Q1807,Rates!G$4:L$12,6,0)*W1807))</f>
        <v/>
      </c>
      <c r="Z1807" s="60" t="str">
        <f t="shared" si="902"/>
        <v/>
      </c>
      <c r="AA1807" s="60" t="str">
        <f t="shared" si="920"/>
        <v/>
      </c>
      <c r="AB1807" s="61" t="str" cm="1">
        <f t="array" ref="AB1807">IF(_xlfn.SINGLE(B:B)="","",IF(R1807="Refreshment Beverage","",IF(AND(R1807="Beer",Q1807=0),SUM(LOOKUP(2,1/(Rates!$B$15:$B$18&lt;=W1807)/(Rates!$C$15:$C$18&gt;=W1807),Rates!$D$15:$D$18)*W1807),VLOOKUP(VALUE(_xlfn.SINGLE(Q:Q)),Rates!A:B,2,0)*W1807)))</f>
        <v/>
      </c>
      <c r="AC1807" s="61" t="str" cm="1">
        <f t="array" ref="AC1807">IF(_xlfn.SINGLE(B:B)="","",IF(R1807="Refreshment Beverage","",IF(AND(R1807="Beer",Q1807=0),SUM(LOOKUP(2,1/(Rates!$B$15:$B$18&lt;=W1807)/(Rates!$C$15:$C$18&gt;=W1807),Rates!$E$15:$E$18)*W1807),VLOOKUP(VALUE(_xlfn.SINGLE(Q:Q)),Rates!A:C,3,0)*W1807)))</f>
        <v/>
      </c>
      <c r="AD1807" s="168">
        <f>IFERROR(IF(R1807="Beer","",IF(OR(Q1807=1,Q1807=2,Q1807=3,Q1807=4),VLOOKUP(Q1807,Rates!$A$31:$B$34,2,0)*W1807,IF(V1807=1,VLOOKUP(U1807,'REB BEV MIN MKUP'!B:E,4,0),IF(V1807&gt;1,VLOOKUP(VALUE(W1807),'REB BEV MIN MKUP'!O:Q,3,0),0)))),0)</f>
        <v>0</v>
      </c>
      <c r="AE1807" s="62" t="str">
        <f t="shared" si="903"/>
        <v/>
      </c>
      <c r="AF1807" s="63" t="str">
        <f t="shared" si="904"/>
        <v/>
      </c>
      <c r="AG1807" s="64" t="str">
        <f t="shared" si="905"/>
        <v/>
      </c>
      <c r="AH1807" s="65" t="str">
        <f t="shared" si="906"/>
        <v/>
      </c>
      <c r="AI1807" s="66" t="str">
        <f>IF(AE:AE="","",IF(R1807="Refreshment Beverage",AK1807*(Rates!J$19/100),ROUND(SUM(AH1807*(Rates!$J$8/100)),4)))</f>
        <v/>
      </c>
      <c r="AJ1807" s="67" t="str">
        <f t="shared" si="907"/>
        <v/>
      </c>
      <c r="AK1807" s="22" t="str">
        <f t="shared" si="908"/>
        <v/>
      </c>
      <c r="AL1807" s="62" t="str">
        <f t="shared" si="909"/>
        <v/>
      </c>
      <c r="AM1807" s="63" t="str">
        <f>IF(AS1807="","",IF(R1807="Refreshment Beverage",ROUND(AS1807*Rates!K$19,4),ROUND(AO1807*(VLOOKUP(VALUE(Q1807),Rates!G$4:L$12,3,0)),4)))</f>
        <v/>
      </c>
      <c r="AN1807" s="68" t="str">
        <f>IF(AS1807="","",IF(R1807="Refreshment Beverage",AS1807*(Rates!J$19/100),MAX(AM1807,AB1807)))</f>
        <v/>
      </c>
      <c r="AO1807" s="69" t="str">
        <f t="shared" si="910"/>
        <v/>
      </c>
      <c r="AP1807" s="69" t="str">
        <f t="shared" si="911"/>
        <v/>
      </c>
      <c r="AQ1807" s="70" t="str">
        <f>IF(AS1807="","",IF(R1807="Refreshment Beverage",ROUND(SUM(VLOOKUP(Q:Q,Rates!G$15:L$19,3,0)*(AS1807-Y1807-Z1807-AA1807)),4),ROUND(SUM(Rates!$K$8*AS1807),4)))</f>
        <v/>
      </c>
      <c r="AR1807" s="66" t="str">
        <f t="shared" si="912"/>
        <v/>
      </c>
      <c r="AS1807" s="22" t="str">
        <f t="shared" si="913"/>
        <v/>
      </c>
      <c r="AT1807" s="62" t="str">
        <f t="shared" si="914"/>
        <v/>
      </c>
      <c r="AU1807" s="63" t="str">
        <f>IF(AX1807="","",IF(R1807="Refreshment Beverage",ROUND((BA1807-Y1807-Z1807-AA1807)*VLOOKUP(VALUE(Q1807),Rates!G$15:L$19,3,0),4),ROUND(AW1807*(VLOOKUP(VALUE(Q1807),Rates!G:L,3,0)),4)))</f>
        <v/>
      </c>
      <c r="AV1807" s="68" t="str">
        <f t="shared" si="915"/>
        <v/>
      </c>
      <c r="AW1807" s="69" t="str">
        <f t="shared" si="916"/>
        <v/>
      </c>
      <c r="AX1807" s="65" t="str">
        <f t="shared" si="917"/>
        <v/>
      </c>
      <c r="AY1807" s="70" t="str">
        <f>IF(AX1807="","",IF(R1807="Refreshment Beverage",ROUND(SUM(AX1807*Rates!K$19),4),ROUND(SUM(AX1807*(Rates!J$8/100)),4)))</f>
        <v/>
      </c>
      <c r="AZ1807" s="67" t="str">
        <f t="shared" si="918"/>
        <v/>
      </c>
      <c r="BA1807" s="22" t="str">
        <f t="shared" si="919"/>
        <v/>
      </c>
      <c r="BD1807" s="171"/>
      <c r="BE1807" s="171"/>
      <c r="BF1807" s="171"/>
      <c r="BG1807" s="171"/>
    </row>
    <row r="1808" spans="11:59" ht="12.75" customHeight="1" x14ac:dyDescent="0.3">
      <c r="K1808" s="42" t="str">
        <f t="shared" si="891"/>
        <v/>
      </c>
      <c r="L1808" s="55" t="str">
        <f t="shared" si="892"/>
        <v/>
      </c>
      <c r="M1808" s="43" t="str">
        <f t="shared" si="893"/>
        <v/>
      </c>
      <c r="N1808" s="56" t="str" cm="1">
        <f t="array" ref="N1808">IFERROR(IF(_xlfn.SINGLE(B:B)="","",IF(R1808="Beer",SUM(LOOKUP(2,1/(Rates!$B$3:$B$5&lt;=W1808)/(Rates!$C$3:$C$5&gt;=W1808),Rates!$D$3:$D$5)*(X1808/100)*W1808),IF(R1808="Refreshment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56" t="str">
        <f t="shared" si="894"/>
        <v/>
      </c>
      <c r="P1808" s="53"/>
      <c r="Q1808" s="14" t="str">
        <f t="shared" si="895"/>
        <v/>
      </c>
      <c r="R1808" s="57" t="str">
        <f t="shared" si="896"/>
        <v/>
      </c>
      <c r="S1808" s="58" t="str">
        <f>IF(B1808="","",IF(R1808="Refreshment Beverage",VLOOKUP(VALUE(Q1808),Rates!G$15:L$19,2,0),VLOOKUP(VALUE(Q1808),Rates!G$4:L$12,2,0)))</f>
        <v/>
      </c>
      <c r="T1808" s="58" t="str">
        <f t="shared" si="897"/>
        <v/>
      </c>
      <c r="U1808" s="58" t="str">
        <f t="shared" si="898"/>
        <v/>
      </c>
      <c r="V1808" s="58" t="str">
        <f t="shared" si="899"/>
        <v/>
      </c>
      <c r="W1808" s="58" t="str">
        <f t="shared" si="900"/>
        <v/>
      </c>
      <c r="X1808" s="59" t="str">
        <f t="shared" si="901"/>
        <v/>
      </c>
      <c r="Y1808" s="60" t="str">
        <f>IF(B:B="","",IF(R1808="Refreshment Beverage",VLOOKUP(Q1808,Rates!G$15:L$19,6,0)*W1808,VLOOKUP(Q1808,Rates!G$4:L$12,6,0)*W1808))</f>
        <v/>
      </c>
      <c r="Z1808" s="60" t="str">
        <f t="shared" si="902"/>
        <v/>
      </c>
      <c r="AA1808" s="60" t="str">
        <f t="shared" si="920"/>
        <v/>
      </c>
      <c r="AB1808" s="61" t="str" cm="1">
        <f t="array" ref="AB1808">IF(_xlfn.SINGLE(B:B)="","",IF(R1808="Refreshment Beverage","",IF(AND(R1808="Beer",Q1808=0),SUM(LOOKUP(2,1/(Rates!$B$15:$B$18&lt;=W1808)/(Rates!$C$15:$C$18&gt;=W1808),Rates!$D$15:$D$18)*W1808),VLOOKUP(VALUE(_xlfn.SINGLE(Q:Q)),Rates!A:B,2,0)*W1808)))</f>
        <v/>
      </c>
      <c r="AC1808" s="61" t="str" cm="1">
        <f t="array" ref="AC1808">IF(_xlfn.SINGLE(B:B)="","",IF(R1808="Refreshment Beverage","",IF(AND(R1808="Beer",Q1808=0),SUM(LOOKUP(2,1/(Rates!$B$15:$B$18&lt;=W1808)/(Rates!$C$15:$C$18&gt;=W1808),Rates!$E$15:$E$18)*W1808),VLOOKUP(VALUE(_xlfn.SINGLE(Q:Q)),Rates!A:C,3,0)*W1808)))</f>
        <v/>
      </c>
      <c r="AD1808" s="168">
        <f>IFERROR(IF(R1808="Beer","",IF(OR(Q1808=1,Q1808=2,Q1808=3,Q1808=4),VLOOKUP(Q1808,Rates!$A$31:$B$34,2,0)*W1808,IF(V1808=1,VLOOKUP(U1808,'REB BEV MIN MKUP'!B:E,4,0),IF(V1808&gt;1,VLOOKUP(VALUE(W1808),'REB BEV MIN MKUP'!O:Q,3,0),0)))),0)</f>
        <v>0</v>
      </c>
      <c r="AE1808" s="62" t="str">
        <f t="shared" si="903"/>
        <v/>
      </c>
      <c r="AF1808" s="63" t="str">
        <f t="shared" si="904"/>
        <v/>
      </c>
      <c r="AG1808" s="64" t="str">
        <f t="shared" si="905"/>
        <v/>
      </c>
      <c r="AH1808" s="65" t="str">
        <f t="shared" si="906"/>
        <v/>
      </c>
      <c r="AI1808" s="66" t="str">
        <f>IF(AE:AE="","",IF(R1808="Refreshment Beverage",AK1808*(Rates!J$19/100),ROUND(SUM(AH1808*(Rates!$J$8/100)),4)))</f>
        <v/>
      </c>
      <c r="AJ1808" s="67" t="str">
        <f t="shared" si="907"/>
        <v/>
      </c>
      <c r="AK1808" s="22" t="str">
        <f t="shared" si="908"/>
        <v/>
      </c>
      <c r="AL1808" s="62" t="str">
        <f t="shared" si="909"/>
        <v/>
      </c>
      <c r="AM1808" s="63" t="str">
        <f>IF(AS1808="","",IF(R1808="Refreshment Beverage",ROUND(AS1808*Rates!K$19,4),ROUND(AO1808*(VLOOKUP(VALUE(Q1808),Rates!G$4:L$12,3,0)),4)))</f>
        <v/>
      </c>
      <c r="AN1808" s="68" t="str">
        <f>IF(AS1808="","",IF(R1808="Refreshment Beverage",AS1808*(Rates!J$19/100),MAX(AM1808,AB1808)))</f>
        <v/>
      </c>
      <c r="AO1808" s="69" t="str">
        <f t="shared" si="910"/>
        <v/>
      </c>
      <c r="AP1808" s="69" t="str">
        <f t="shared" si="911"/>
        <v/>
      </c>
      <c r="AQ1808" s="70" t="str">
        <f>IF(AS1808="","",IF(R1808="Refreshment Beverage",ROUND(SUM(VLOOKUP(Q:Q,Rates!G$15:L$19,3,0)*(AS1808-Y1808-Z1808-AA1808)),4),ROUND(SUM(Rates!$K$8*AS1808),4)))</f>
        <v/>
      </c>
      <c r="AR1808" s="66" t="str">
        <f t="shared" si="912"/>
        <v/>
      </c>
      <c r="AS1808" s="22" t="str">
        <f t="shared" si="913"/>
        <v/>
      </c>
      <c r="AT1808" s="62" t="str">
        <f t="shared" si="914"/>
        <v/>
      </c>
      <c r="AU1808" s="63" t="str">
        <f>IF(AX1808="","",IF(R1808="Refreshment Beverage",ROUND((BA1808-Y1808-Z1808-AA1808)*VLOOKUP(VALUE(Q1808),Rates!G$15:L$19,3,0),4),ROUND(AW1808*(VLOOKUP(VALUE(Q1808),Rates!G:L,3,0)),4)))</f>
        <v/>
      </c>
      <c r="AV1808" s="68" t="str">
        <f t="shared" si="915"/>
        <v/>
      </c>
      <c r="AW1808" s="69" t="str">
        <f t="shared" si="916"/>
        <v/>
      </c>
      <c r="AX1808" s="65" t="str">
        <f t="shared" si="917"/>
        <v/>
      </c>
      <c r="AY1808" s="70" t="str">
        <f>IF(AX1808="","",IF(R1808="Refreshment Beverage",ROUND(SUM(AX1808*Rates!K$19),4),ROUND(SUM(AX1808*(Rates!J$8/100)),4)))</f>
        <v/>
      </c>
      <c r="AZ1808" s="67" t="str">
        <f t="shared" si="918"/>
        <v/>
      </c>
      <c r="BA1808" s="22" t="str">
        <f t="shared" si="919"/>
        <v/>
      </c>
      <c r="BD1808" s="171"/>
      <c r="BE1808" s="171"/>
      <c r="BF1808" s="171"/>
      <c r="BG1808" s="171"/>
    </row>
    <row r="1809" spans="11:59" ht="12.75" customHeight="1" x14ac:dyDescent="0.3">
      <c r="K1809" s="42" t="str">
        <f t="shared" si="891"/>
        <v/>
      </c>
      <c r="L1809" s="55" t="str">
        <f t="shared" si="892"/>
        <v/>
      </c>
      <c r="M1809" s="43" t="str">
        <f t="shared" si="893"/>
        <v/>
      </c>
      <c r="N1809" s="56" t="str" cm="1">
        <f t="array" ref="N1809">IFERROR(IF(_xlfn.SINGLE(B:B)="","",IF(R1809="Beer",SUM(LOOKUP(2,1/(Rates!$B$3:$B$5&lt;=W1809)/(Rates!$C$3:$C$5&gt;=W1809),Rates!$D$3:$D$5)*(X1809/100)*W1809),IF(R1809="Refreshment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56" t="str">
        <f t="shared" si="894"/>
        <v/>
      </c>
      <c r="P1809" s="53"/>
      <c r="Q1809" s="14" t="str">
        <f t="shared" si="895"/>
        <v/>
      </c>
      <c r="R1809" s="57" t="str">
        <f t="shared" si="896"/>
        <v/>
      </c>
      <c r="S1809" s="58" t="str">
        <f>IF(B1809="","",IF(R1809="Refreshment Beverage",VLOOKUP(VALUE(Q1809),Rates!G$15:L$19,2,0),VLOOKUP(VALUE(Q1809),Rates!G$4:L$12,2,0)))</f>
        <v/>
      </c>
      <c r="T1809" s="58" t="str">
        <f t="shared" si="897"/>
        <v/>
      </c>
      <c r="U1809" s="58" t="str">
        <f t="shared" si="898"/>
        <v/>
      </c>
      <c r="V1809" s="58" t="str">
        <f t="shared" si="899"/>
        <v/>
      </c>
      <c r="W1809" s="58" t="str">
        <f t="shared" si="900"/>
        <v/>
      </c>
      <c r="X1809" s="59" t="str">
        <f t="shared" si="901"/>
        <v/>
      </c>
      <c r="Y1809" s="60" t="str">
        <f>IF(B:B="","",IF(R1809="Refreshment Beverage",VLOOKUP(Q1809,Rates!G$15:L$19,6,0)*W1809,VLOOKUP(Q1809,Rates!G$4:L$12,6,0)*W1809))</f>
        <v/>
      </c>
      <c r="Z1809" s="60" t="str">
        <f t="shared" si="902"/>
        <v/>
      </c>
      <c r="AA1809" s="60" t="str">
        <f t="shared" si="920"/>
        <v/>
      </c>
      <c r="AB1809" s="61" t="str" cm="1">
        <f t="array" ref="AB1809">IF(_xlfn.SINGLE(B:B)="","",IF(R1809="Refreshment Beverage","",IF(AND(R1809="Beer",Q1809=0),SUM(LOOKUP(2,1/(Rates!$B$15:$B$18&lt;=W1809)/(Rates!$C$15:$C$18&gt;=W1809),Rates!$D$15:$D$18)*W1809),VLOOKUP(VALUE(_xlfn.SINGLE(Q:Q)),Rates!A:B,2,0)*W1809)))</f>
        <v/>
      </c>
      <c r="AC1809" s="61" t="str" cm="1">
        <f t="array" ref="AC1809">IF(_xlfn.SINGLE(B:B)="","",IF(R1809="Refreshment Beverage","",IF(AND(R1809="Beer",Q1809=0),SUM(LOOKUP(2,1/(Rates!$B$15:$B$18&lt;=W1809)/(Rates!$C$15:$C$18&gt;=W1809),Rates!$E$15:$E$18)*W1809),VLOOKUP(VALUE(_xlfn.SINGLE(Q:Q)),Rates!A:C,3,0)*W1809)))</f>
        <v/>
      </c>
      <c r="AD1809" s="168">
        <f>IFERROR(IF(R1809="Beer","",IF(OR(Q1809=1,Q1809=2,Q1809=3,Q1809=4),VLOOKUP(Q1809,Rates!$A$31:$B$34,2,0)*W1809,IF(V1809=1,VLOOKUP(U1809,'REB BEV MIN MKUP'!B:E,4,0),IF(V1809&gt;1,VLOOKUP(VALUE(W1809),'REB BEV MIN MKUP'!O:Q,3,0),0)))),0)</f>
        <v>0</v>
      </c>
      <c r="AE1809" s="62" t="str">
        <f t="shared" si="903"/>
        <v/>
      </c>
      <c r="AF1809" s="63" t="str">
        <f t="shared" si="904"/>
        <v/>
      </c>
      <c r="AG1809" s="64" t="str">
        <f t="shared" si="905"/>
        <v/>
      </c>
      <c r="AH1809" s="65" t="str">
        <f t="shared" si="906"/>
        <v/>
      </c>
      <c r="AI1809" s="66" t="str">
        <f>IF(AE:AE="","",IF(R1809="Refreshment Beverage",AK1809*(Rates!J$19/100),ROUND(SUM(AH1809*(Rates!$J$8/100)),4)))</f>
        <v/>
      </c>
      <c r="AJ1809" s="67" t="str">
        <f t="shared" si="907"/>
        <v/>
      </c>
      <c r="AK1809" s="22" t="str">
        <f t="shared" si="908"/>
        <v/>
      </c>
      <c r="AL1809" s="62" t="str">
        <f t="shared" si="909"/>
        <v/>
      </c>
      <c r="AM1809" s="63" t="str">
        <f>IF(AS1809="","",IF(R1809="Refreshment Beverage",ROUND(AS1809*Rates!K$19,4),ROUND(AO1809*(VLOOKUP(VALUE(Q1809),Rates!G$4:L$12,3,0)),4)))</f>
        <v/>
      </c>
      <c r="AN1809" s="68" t="str">
        <f>IF(AS1809="","",IF(R1809="Refreshment Beverage",AS1809*(Rates!J$19/100),MAX(AM1809,AB1809)))</f>
        <v/>
      </c>
      <c r="AO1809" s="69" t="str">
        <f t="shared" si="910"/>
        <v/>
      </c>
      <c r="AP1809" s="69" t="str">
        <f t="shared" si="911"/>
        <v/>
      </c>
      <c r="AQ1809" s="70" t="str">
        <f>IF(AS1809="","",IF(R1809="Refreshment Beverage",ROUND(SUM(VLOOKUP(Q:Q,Rates!G$15:L$19,3,0)*(AS1809-Y1809-Z1809-AA1809)),4),ROUND(SUM(Rates!$K$8*AS1809),4)))</f>
        <v/>
      </c>
      <c r="AR1809" s="66" t="str">
        <f t="shared" si="912"/>
        <v/>
      </c>
      <c r="AS1809" s="22" t="str">
        <f t="shared" si="913"/>
        <v/>
      </c>
      <c r="AT1809" s="62" t="str">
        <f t="shared" si="914"/>
        <v/>
      </c>
      <c r="AU1809" s="63" t="str">
        <f>IF(AX1809="","",IF(R1809="Refreshment Beverage",ROUND((BA1809-Y1809-Z1809-AA1809)*VLOOKUP(VALUE(Q1809),Rates!G$15:L$19,3,0),4),ROUND(AW1809*(VLOOKUP(VALUE(Q1809),Rates!G:L,3,0)),4)))</f>
        <v/>
      </c>
      <c r="AV1809" s="68" t="str">
        <f t="shared" si="915"/>
        <v/>
      </c>
      <c r="AW1809" s="69" t="str">
        <f t="shared" si="916"/>
        <v/>
      </c>
      <c r="AX1809" s="65" t="str">
        <f t="shared" si="917"/>
        <v/>
      </c>
      <c r="AY1809" s="70" t="str">
        <f>IF(AX1809="","",IF(R1809="Refreshment Beverage",ROUND(SUM(AX1809*Rates!K$19),4),ROUND(SUM(AX1809*(Rates!J$8/100)),4)))</f>
        <v/>
      </c>
      <c r="AZ1809" s="67" t="str">
        <f t="shared" si="918"/>
        <v/>
      </c>
      <c r="BA1809" s="22" t="str">
        <f t="shared" si="919"/>
        <v/>
      </c>
      <c r="BD1809" s="171"/>
      <c r="BE1809" s="171"/>
      <c r="BF1809" s="171"/>
      <c r="BG1809" s="171"/>
    </row>
    <row r="1810" spans="11:59" ht="12.75" customHeight="1" x14ac:dyDescent="0.3">
      <c r="K1810" s="42" t="str">
        <f t="shared" si="891"/>
        <v/>
      </c>
      <c r="L1810" s="55" t="str">
        <f t="shared" si="892"/>
        <v/>
      </c>
      <c r="M1810" s="43" t="str">
        <f t="shared" si="893"/>
        <v/>
      </c>
      <c r="N1810" s="56" t="str" cm="1">
        <f t="array" ref="N1810">IFERROR(IF(_xlfn.SINGLE(B:B)="","",IF(R1810="Beer",SUM(LOOKUP(2,1/(Rates!$B$3:$B$5&lt;=W1810)/(Rates!$C$3:$C$5&gt;=W1810),Rates!$D$3:$D$5)*(X1810/100)*W1810),IF(R1810="Refreshment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56" t="str">
        <f t="shared" si="894"/>
        <v/>
      </c>
      <c r="P1810" s="53"/>
      <c r="Q1810" s="14" t="str">
        <f t="shared" si="895"/>
        <v/>
      </c>
      <c r="R1810" s="57" t="str">
        <f t="shared" si="896"/>
        <v/>
      </c>
      <c r="S1810" s="58" t="str">
        <f>IF(B1810="","",IF(R1810="Refreshment Beverage",VLOOKUP(VALUE(Q1810),Rates!G$15:L$19,2,0),VLOOKUP(VALUE(Q1810),Rates!G$4:L$12,2,0)))</f>
        <v/>
      </c>
      <c r="T1810" s="58" t="str">
        <f t="shared" si="897"/>
        <v/>
      </c>
      <c r="U1810" s="58" t="str">
        <f t="shared" si="898"/>
        <v/>
      </c>
      <c r="V1810" s="58" t="str">
        <f t="shared" si="899"/>
        <v/>
      </c>
      <c r="W1810" s="58" t="str">
        <f t="shared" si="900"/>
        <v/>
      </c>
      <c r="X1810" s="59" t="str">
        <f t="shared" si="901"/>
        <v/>
      </c>
      <c r="Y1810" s="60" t="str">
        <f>IF(B:B="","",IF(R1810="Refreshment Beverage",VLOOKUP(Q1810,Rates!G$15:L$19,6,0)*W1810,VLOOKUP(Q1810,Rates!G$4:L$12,6,0)*W1810))</f>
        <v/>
      </c>
      <c r="Z1810" s="60" t="str">
        <f t="shared" si="902"/>
        <v/>
      </c>
      <c r="AA1810" s="60" t="str">
        <f t="shared" si="920"/>
        <v/>
      </c>
      <c r="AB1810" s="61" t="str" cm="1">
        <f t="array" ref="AB1810">IF(_xlfn.SINGLE(B:B)="","",IF(R1810="Refreshment Beverage","",IF(AND(R1810="Beer",Q1810=0),SUM(LOOKUP(2,1/(Rates!$B$15:$B$18&lt;=W1810)/(Rates!$C$15:$C$18&gt;=W1810),Rates!$D$15:$D$18)*W1810),VLOOKUP(VALUE(_xlfn.SINGLE(Q:Q)),Rates!A:B,2,0)*W1810)))</f>
        <v/>
      </c>
      <c r="AC1810" s="61" t="str" cm="1">
        <f t="array" ref="AC1810">IF(_xlfn.SINGLE(B:B)="","",IF(R1810="Refreshment Beverage","",IF(AND(R1810="Beer",Q1810=0),SUM(LOOKUP(2,1/(Rates!$B$15:$B$18&lt;=W1810)/(Rates!$C$15:$C$18&gt;=W1810),Rates!$E$15:$E$18)*W1810),VLOOKUP(VALUE(_xlfn.SINGLE(Q:Q)),Rates!A:C,3,0)*W1810)))</f>
        <v/>
      </c>
      <c r="AD1810" s="168">
        <f>IFERROR(IF(R1810="Beer","",IF(OR(Q1810=1,Q1810=2,Q1810=3,Q1810=4),VLOOKUP(Q1810,Rates!$A$31:$B$34,2,0)*W1810,IF(V1810=1,VLOOKUP(U1810,'REB BEV MIN MKUP'!B:E,4,0),IF(V1810&gt;1,VLOOKUP(VALUE(W1810),'REB BEV MIN MKUP'!O:Q,3,0),0)))),0)</f>
        <v>0</v>
      </c>
      <c r="AE1810" s="62" t="str">
        <f t="shared" si="903"/>
        <v/>
      </c>
      <c r="AF1810" s="63" t="str">
        <f t="shared" si="904"/>
        <v/>
      </c>
      <c r="AG1810" s="64" t="str">
        <f t="shared" si="905"/>
        <v/>
      </c>
      <c r="AH1810" s="65" t="str">
        <f t="shared" si="906"/>
        <v/>
      </c>
      <c r="AI1810" s="66" t="str">
        <f>IF(AE:AE="","",IF(R1810="Refreshment Beverage",AK1810*(Rates!J$19/100),ROUND(SUM(AH1810*(Rates!$J$8/100)),4)))</f>
        <v/>
      </c>
      <c r="AJ1810" s="67" t="str">
        <f t="shared" si="907"/>
        <v/>
      </c>
      <c r="AK1810" s="22" t="str">
        <f t="shared" si="908"/>
        <v/>
      </c>
      <c r="AL1810" s="62" t="str">
        <f t="shared" si="909"/>
        <v/>
      </c>
      <c r="AM1810" s="63" t="str">
        <f>IF(AS1810="","",IF(R1810="Refreshment Beverage",ROUND(AS1810*Rates!K$19,4),ROUND(AO1810*(VLOOKUP(VALUE(Q1810),Rates!G$4:L$12,3,0)),4)))</f>
        <v/>
      </c>
      <c r="AN1810" s="68" t="str">
        <f>IF(AS1810="","",IF(R1810="Refreshment Beverage",AS1810*(Rates!J$19/100),MAX(AM1810,AB1810)))</f>
        <v/>
      </c>
      <c r="AO1810" s="69" t="str">
        <f t="shared" si="910"/>
        <v/>
      </c>
      <c r="AP1810" s="69" t="str">
        <f t="shared" si="911"/>
        <v/>
      </c>
      <c r="AQ1810" s="70" t="str">
        <f>IF(AS1810="","",IF(R1810="Refreshment Beverage",ROUND(SUM(VLOOKUP(Q:Q,Rates!G$15:L$19,3,0)*(AS1810-Y1810-Z1810-AA1810)),4),ROUND(SUM(Rates!$K$8*AS1810),4)))</f>
        <v/>
      </c>
      <c r="AR1810" s="66" t="str">
        <f t="shared" si="912"/>
        <v/>
      </c>
      <c r="AS1810" s="22" t="str">
        <f t="shared" si="913"/>
        <v/>
      </c>
      <c r="AT1810" s="62" t="str">
        <f t="shared" si="914"/>
        <v/>
      </c>
      <c r="AU1810" s="63" t="str">
        <f>IF(AX1810="","",IF(R1810="Refreshment Beverage",ROUND((BA1810-Y1810-Z1810-AA1810)*VLOOKUP(VALUE(Q1810),Rates!G$15:L$19,3,0),4),ROUND(AW1810*(VLOOKUP(VALUE(Q1810),Rates!G:L,3,0)),4)))</f>
        <v/>
      </c>
      <c r="AV1810" s="68" t="str">
        <f t="shared" si="915"/>
        <v/>
      </c>
      <c r="AW1810" s="69" t="str">
        <f t="shared" si="916"/>
        <v/>
      </c>
      <c r="AX1810" s="65" t="str">
        <f t="shared" si="917"/>
        <v/>
      </c>
      <c r="AY1810" s="70" t="str">
        <f>IF(AX1810="","",IF(R1810="Refreshment Beverage",ROUND(SUM(AX1810*Rates!K$19),4),ROUND(SUM(AX1810*(Rates!J$8/100)),4)))</f>
        <v/>
      </c>
      <c r="AZ1810" s="67" t="str">
        <f t="shared" si="918"/>
        <v/>
      </c>
      <c r="BA1810" s="22" t="str">
        <f t="shared" si="919"/>
        <v/>
      </c>
      <c r="BD1810" s="171"/>
      <c r="BE1810" s="171"/>
      <c r="BF1810" s="171"/>
      <c r="BG1810" s="171"/>
    </row>
    <row r="1811" spans="11:59" ht="12.75" customHeight="1" x14ac:dyDescent="0.3">
      <c r="K1811" s="42" t="str">
        <f t="shared" si="891"/>
        <v/>
      </c>
      <c r="L1811" s="55" t="str">
        <f t="shared" si="892"/>
        <v/>
      </c>
      <c r="M1811" s="43" t="str">
        <f t="shared" si="893"/>
        <v/>
      </c>
      <c r="N1811" s="56" t="str" cm="1">
        <f t="array" ref="N1811">IFERROR(IF(_xlfn.SINGLE(B:B)="","",IF(R1811="Beer",SUM(LOOKUP(2,1/(Rates!$B$3:$B$5&lt;=W1811)/(Rates!$C$3:$C$5&gt;=W1811),Rates!$D$3:$D$5)*(X1811/100)*W1811),IF(R1811="Refreshment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56" t="str">
        <f t="shared" si="894"/>
        <v/>
      </c>
      <c r="P1811" s="53"/>
      <c r="Q1811" s="14" t="str">
        <f t="shared" si="895"/>
        <v/>
      </c>
      <c r="R1811" s="57" t="str">
        <f t="shared" si="896"/>
        <v/>
      </c>
      <c r="S1811" s="58" t="str">
        <f>IF(B1811="","",IF(R1811="Refreshment Beverage",VLOOKUP(VALUE(Q1811),Rates!G$15:L$19,2,0),VLOOKUP(VALUE(Q1811),Rates!G$4:L$12,2,0)))</f>
        <v/>
      </c>
      <c r="T1811" s="58" t="str">
        <f t="shared" si="897"/>
        <v/>
      </c>
      <c r="U1811" s="58" t="str">
        <f t="shared" si="898"/>
        <v/>
      </c>
      <c r="V1811" s="58" t="str">
        <f t="shared" si="899"/>
        <v/>
      </c>
      <c r="W1811" s="58" t="str">
        <f t="shared" si="900"/>
        <v/>
      </c>
      <c r="X1811" s="59" t="str">
        <f t="shared" si="901"/>
        <v/>
      </c>
      <c r="Y1811" s="60" t="str">
        <f>IF(B:B="","",IF(R1811="Refreshment Beverage",VLOOKUP(Q1811,Rates!G$15:L$19,6,0)*W1811,VLOOKUP(Q1811,Rates!G$4:L$12,6,0)*W1811))</f>
        <v/>
      </c>
      <c r="Z1811" s="60" t="str">
        <f t="shared" si="902"/>
        <v/>
      </c>
      <c r="AA1811" s="60" t="str">
        <f t="shared" si="920"/>
        <v/>
      </c>
      <c r="AB1811" s="61" t="str" cm="1">
        <f t="array" ref="AB1811">IF(_xlfn.SINGLE(B:B)="","",IF(R1811="Refreshment Beverage","",IF(AND(R1811="Beer",Q1811=0),SUM(LOOKUP(2,1/(Rates!$B$15:$B$18&lt;=W1811)/(Rates!$C$15:$C$18&gt;=W1811),Rates!$D$15:$D$18)*W1811),VLOOKUP(VALUE(_xlfn.SINGLE(Q:Q)),Rates!A:B,2,0)*W1811)))</f>
        <v/>
      </c>
      <c r="AC1811" s="61" t="str" cm="1">
        <f t="array" ref="AC1811">IF(_xlfn.SINGLE(B:B)="","",IF(R1811="Refreshment Beverage","",IF(AND(R1811="Beer",Q1811=0),SUM(LOOKUP(2,1/(Rates!$B$15:$B$18&lt;=W1811)/(Rates!$C$15:$C$18&gt;=W1811),Rates!$E$15:$E$18)*W1811),VLOOKUP(VALUE(_xlfn.SINGLE(Q:Q)),Rates!A:C,3,0)*W1811)))</f>
        <v/>
      </c>
      <c r="AD1811" s="168">
        <f>IFERROR(IF(R1811="Beer","",IF(OR(Q1811=1,Q1811=2,Q1811=3,Q1811=4),VLOOKUP(Q1811,Rates!$A$31:$B$34,2,0)*W1811,IF(V1811=1,VLOOKUP(U1811,'REB BEV MIN MKUP'!B:E,4,0),IF(V1811&gt;1,VLOOKUP(VALUE(W1811),'REB BEV MIN MKUP'!O:Q,3,0),0)))),0)</f>
        <v>0</v>
      </c>
      <c r="AE1811" s="62" t="str">
        <f t="shared" si="903"/>
        <v/>
      </c>
      <c r="AF1811" s="63" t="str">
        <f t="shared" si="904"/>
        <v/>
      </c>
      <c r="AG1811" s="64" t="str">
        <f t="shared" si="905"/>
        <v/>
      </c>
      <c r="AH1811" s="65" t="str">
        <f t="shared" si="906"/>
        <v/>
      </c>
      <c r="AI1811" s="66" t="str">
        <f>IF(AE:AE="","",IF(R1811="Refreshment Beverage",AK1811*(Rates!J$19/100),ROUND(SUM(AH1811*(Rates!$J$8/100)),4)))</f>
        <v/>
      </c>
      <c r="AJ1811" s="67" t="str">
        <f t="shared" si="907"/>
        <v/>
      </c>
      <c r="AK1811" s="22" t="str">
        <f t="shared" si="908"/>
        <v/>
      </c>
      <c r="AL1811" s="62" t="str">
        <f t="shared" si="909"/>
        <v/>
      </c>
      <c r="AM1811" s="63" t="str">
        <f>IF(AS1811="","",IF(R1811="Refreshment Beverage",ROUND(AS1811*Rates!K$19,4),ROUND(AO1811*(VLOOKUP(VALUE(Q1811),Rates!G$4:L$12,3,0)),4)))</f>
        <v/>
      </c>
      <c r="AN1811" s="68" t="str">
        <f>IF(AS1811="","",IF(R1811="Refreshment Beverage",AS1811*(Rates!J$19/100),MAX(AM1811,AB1811)))</f>
        <v/>
      </c>
      <c r="AO1811" s="69" t="str">
        <f t="shared" si="910"/>
        <v/>
      </c>
      <c r="AP1811" s="69" t="str">
        <f t="shared" si="911"/>
        <v/>
      </c>
      <c r="AQ1811" s="70" t="str">
        <f>IF(AS1811="","",IF(R1811="Refreshment Beverage",ROUND(SUM(VLOOKUP(Q:Q,Rates!G$15:L$19,3,0)*(AS1811-Y1811-Z1811-AA1811)),4),ROUND(SUM(Rates!$K$8*AS1811),4)))</f>
        <v/>
      </c>
      <c r="AR1811" s="66" t="str">
        <f t="shared" si="912"/>
        <v/>
      </c>
      <c r="AS1811" s="22" t="str">
        <f t="shared" si="913"/>
        <v/>
      </c>
      <c r="AT1811" s="62" t="str">
        <f t="shared" si="914"/>
        <v/>
      </c>
      <c r="AU1811" s="63" t="str">
        <f>IF(AX1811="","",IF(R1811="Refreshment Beverage",ROUND((BA1811-Y1811-Z1811-AA1811)*VLOOKUP(VALUE(Q1811),Rates!G$15:L$19,3,0),4),ROUND(AW1811*(VLOOKUP(VALUE(Q1811),Rates!G:L,3,0)),4)))</f>
        <v/>
      </c>
      <c r="AV1811" s="68" t="str">
        <f t="shared" si="915"/>
        <v/>
      </c>
      <c r="AW1811" s="69" t="str">
        <f t="shared" si="916"/>
        <v/>
      </c>
      <c r="AX1811" s="65" t="str">
        <f t="shared" si="917"/>
        <v/>
      </c>
      <c r="AY1811" s="70" t="str">
        <f>IF(AX1811="","",IF(R1811="Refreshment Beverage",ROUND(SUM(AX1811*Rates!K$19),4),ROUND(SUM(AX1811*(Rates!J$8/100)),4)))</f>
        <v/>
      </c>
      <c r="AZ1811" s="67" t="str">
        <f t="shared" si="918"/>
        <v/>
      </c>
      <c r="BA1811" s="22" t="str">
        <f t="shared" si="919"/>
        <v/>
      </c>
      <c r="BD1811" s="171"/>
      <c r="BE1811" s="171"/>
      <c r="BF1811" s="171"/>
      <c r="BG1811" s="171"/>
    </row>
    <row r="1812" spans="11:59" ht="12.75" customHeight="1" x14ac:dyDescent="0.3">
      <c r="K1812" s="42" t="str">
        <f t="shared" si="891"/>
        <v/>
      </c>
      <c r="L1812" s="55" t="str">
        <f t="shared" si="892"/>
        <v/>
      </c>
      <c r="M1812" s="43" t="str">
        <f t="shared" si="893"/>
        <v/>
      </c>
      <c r="N1812" s="56" t="str" cm="1">
        <f t="array" ref="N1812">IFERROR(IF(_xlfn.SINGLE(B:B)="","",IF(R1812="Beer",SUM(LOOKUP(2,1/(Rates!$B$3:$B$5&lt;=W1812)/(Rates!$C$3:$C$5&gt;=W1812),Rates!$D$3:$D$5)*(X1812/100)*W1812),IF(R1812="Refreshment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56" t="str">
        <f t="shared" si="894"/>
        <v/>
      </c>
      <c r="P1812" s="53"/>
      <c r="Q1812" s="14" t="str">
        <f t="shared" si="895"/>
        <v/>
      </c>
      <c r="R1812" s="57" t="str">
        <f t="shared" si="896"/>
        <v/>
      </c>
      <c r="S1812" s="58" t="str">
        <f>IF(B1812="","",IF(R1812="Refreshment Beverage",VLOOKUP(VALUE(Q1812),Rates!G$15:L$19,2,0),VLOOKUP(VALUE(Q1812),Rates!G$4:L$12,2,0)))</f>
        <v/>
      </c>
      <c r="T1812" s="58" t="str">
        <f t="shared" si="897"/>
        <v/>
      </c>
      <c r="U1812" s="58" t="str">
        <f t="shared" si="898"/>
        <v/>
      </c>
      <c r="V1812" s="58" t="str">
        <f t="shared" si="899"/>
        <v/>
      </c>
      <c r="W1812" s="58" t="str">
        <f t="shared" si="900"/>
        <v/>
      </c>
      <c r="X1812" s="59" t="str">
        <f t="shared" si="901"/>
        <v/>
      </c>
      <c r="Y1812" s="60" t="str">
        <f>IF(B:B="","",IF(R1812="Refreshment Beverage",VLOOKUP(Q1812,Rates!G$15:L$19,6,0)*W1812,VLOOKUP(Q1812,Rates!G$4:L$12,6,0)*W1812))</f>
        <v/>
      </c>
      <c r="Z1812" s="60" t="str">
        <f t="shared" si="902"/>
        <v/>
      </c>
      <c r="AA1812" s="60" t="str">
        <f t="shared" si="920"/>
        <v/>
      </c>
      <c r="AB1812" s="61" t="str" cm="1">
        <f t="array" ref="AB1812">IF(_xlfn.SINGLE(B:B)="","",IF(R1812="Refreshment Beverage","",IF(AND(R1812="Beer",Q1812=0),SUM(LOOKUP(2,1/(Rates!$B$15:$B$18&lt;=W1812)/(Rates!$C$15:$C$18&gt;=W1812),Rates!$D$15:$D$18)*W1812),VLOOKUP(VALUE(_xlfn.SINGLE(Q:Q)),Rates!A:B,2,0)*W1812)))</f>
        <v/>
      </c>
      <c r="AC1812" s="61" t="str" cm="1">
        <f t="array" ref="AC1812">IF(_xlfn.SINGLE(B:B)="","",IF(R1812="Refreshment Beverage","",IF(AND(R1812="Beer",Q1812=0),SUM(LOOKUP(2,1/(Rates!$B$15:$B$18&lt;=W1812)/(Rates!$C$15:$C$18&gt;=W1812),Rates!$E$15:$E$18)*W1812),VLOOKUP(VALUE(_xlfn.SINGLE(Q:Q)),Rates!A:C,3,0)*W1812)))</f>
        <v/>
      </c>
      <c r="AD1812" s="168">
        <f>IFERROR(IF(R1812="Beer","",IF(OR(Q1812=1,Q1812=2,Q1812=3,Q1812=4),VLOOKUP(Q1812,Rates!$A$31:$B$34,2,0)*W1812,IF(V1812=1,VLOOKUP(U1812,'REB BEV MIN MKUP'!B:E,4,0),IF(V1812&gt;1,VLOOKUP(VALUE(W1812),'REB BEV MIN MKUP'!O:Q,3,0),0)))),0)</f>
        <v>0</v>
      </c>
      <c r="AE1812" s="62" t="str">
        <f t="shared" si="903"/>
        <v/>
      </c>
      <c r="AF1812" s="63" t="str">
        <f t="shared" si="904"/>
        <v/>
      </c>
      <c r="AG1812" s="64" t="str">
        <f t="shared" si="905"/>
        <v/>
      </c>
      <c r="AH1812" s="65" t="str">
        <f t="shared" si="906"/>
        <v/>
      </c>
      <c r="AI1812" s="66" t="str">
        <f>IF(AE:AE="","",IF(R1812="Refreshment Beverage",AK1812*(Rates!J$19/100),ROUND(SUM(AH1812*(Rates!$J$8/100)),4)))</f>
        <v/>
      </c>
      <c r="AJ1812" s="67" t="str">
        <f t="shared" si="907"/>
        <v/>
      </c>
      <c r="AK1812" s="22" t="str">
        <f t="shared" si="908"/>
        <v/>
      </c>
      <c r="AL1812" s="62" t="str">
        <f t="shared" si="909"/>
        <v/>
      </c>
      <c r="AM1812" s="63" t="str">
        <f>IF(AS1812="","",IF(R1812="Refreshment Beverage",ROUND(AS1812*Rates!K$19,4),ROUND(AO1812*(VLOOKUP(VALUE(Q1812),Rates!G$4:L$12,3,0)),4)))</f>
        <v/>
      </c>
      <c r="AN1812" s="68" t="str">
        <f>IF(AS1812="","",IF(R1812="Refreshment Beverage",AS1812*(Rates!J$19/100),MAX(AM1812,AB1812)))</f>
        <v/>
      </c>
      <c r="AO1812" s="69" t="str">
        <f t="shared" si="910"/>
        <v/>
      </c>
      <c r="AP1812" s="69" t="str">
        <f t="shared" si="911"/>
        <v/>
      </c>
      <c r="AQ1812" s="70" t="str">
        <f>IF(AS1812="","",IF(R1812="Refreshment Beverage",ROUND(SUM(VLOOKUP(Q:Q,Rates!G$15:L$19,3,0)*(AS1812-Y1812-Z1812-AA1812)),4),ROUND(SUM(Rates!$K$8*AS1812),4)))</f>
        <v/>
      </c>
      <c r="AR1812" s="66" t="str">
        <f t="shared" si="912"/>
        <v/>
      </c>
      <c r="AS1812" s="22" t="str">
        <f t="shared" si="913"/>
        <v/>
      </c>
      <c r="AT1812" s="62" t="str">
        <f t="shared" si="914"/>
        <v/>
      </c>
      <c r="AU1812" s="63" t="str">
        <f>IF(AX1812="","",IF(R1812="Refreshment Beverage",ROUND((BA1812-Y1812-Z1812-AA1812)*VLOOKUP(VALUE(Q1812),Rates!G$15:L$19,3,0),4),ROUND(AW1812*(VLOOKUP(VALUE(Q1812),Rates!G:L,3,0)),4)))</f>
        <v/>
      </c>
      <c r="AV1812" s="68" t="str">
        <f t="shared" si="915"/>
        <v/>
      </c>
      <c r="AW1812" s="69" t="str">
        <f t="shared" si="916"/>
        <v/>
      </c>
      <c r="AX1812" s="65" t="str">
        <f t="shared" si="917"/>
        <v/>
      </c>
      <c r="AY1812" s="70" t="str">
        <f>IF(AX1812="","",IF(R1812="Refreshment Beverage",ROUND(SUM(AX1812*Rates!K$19),4),ROUND(SUM(AX1812*(Rates!J$8/100)),4)))</f>
        <v/>
      </c>
      <c r="AZ1812" s="67" t="str">
        <f t="shared" si="918"/>
        <v/>
      </c>
      <c r="BA1812" s="22" t="str">
        <f t="shared" si="919"/>
        <v/>
      </c>
      <c r="BD1812" s="171"/>
      <c r="BE1812" s="171"/>
      <c r="BF1812" s="171"/>
      <c r="BG1812" s="171"/>
    </row>
    <row r="1813" spans="11:59" ht="12.75" customHeight="1" x14ac:dyDescent="0.3">
      <c r="K1813" s="42" t="str">
        <f t="shared" si="891"/>
        <v/>
      </c>
      <c r="L1813" s="55" t="str">
        <f t="shared" si="892"/>
        <v/>
      </c>
      <c r="M1813" s="43" t="str">
        <f t="shared" si="893"/>
        <v/>
      </c>
      <c r="N1813" s="56" t="str" cm="1">
        <f t="array" ref="N1813">IFERROR(IF(_xlfn.SINGLE(B:B)="","",IF(R1813="Beer",SUM(LOOKUP(2,1/(Rates!$B$3:$B$5&lt;=W1813)/(Rates!$C$3:$C$5&gt;=W1813),Rates!$D$3:$D$5)*(X1813/100)*W1813),IF(R1813="Refreshment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56" t="str">
        <f t="shared" si="894"/>
        <v/>
      </c>
      <c r="P1813" s="53"/>
      <c r="Q1813" s="14" t="str">
        <f t="shared" si="895"/>
        <v/>
      </c>
      <c r="R1813" s="57" t="str">
        <f t="shared" si="896"/>
        <v/>
      </c>
      <c r="S1813" s="58" t="str">
        <f>IF(B1813="","",IF(R1813="Refreshment Beverage",VLOOKUP(VALUE(Q1813),Rates!G$15:L$19,2,0),VLOOKUP(VALUE(Q1813),Rates!G$4:L$12,2,0)))</f>
        <v/>
      </c>
      <c r="T1813" s="58" t="str">
        <f t="shared" si="897"/>
        <v/>
      </c>
      <c r="U1813" s="58" t="str">
        <f t="shared" si="898"/>
        <v/>
      </c>
      <c r="V1813" s="58" t="str">
        <f t="shared" si="899"/>
        <v/>
      </c>
      <c r="W1813" s="58" t="str">
        <f t="shared" si="900"/>
        <v/>
      </c>
      <c r="X1813" s="59" t="str">
        <f t="shared" si="901"/>
        <v/>
      </c>
      <c r="Y1813" s="60" t="str">
        <f>IF(B:B="","",IF(R1813="Refreshment Beverage",VLOOKUP(Q1813,Rates!G$15:L$19,6,0)*W1813,VLOOKUP(Q1813,Rates!G$4:L$12,6,0)*W1813))</f>
        <v/>
      </c>
      <c r="Z1813" s="60" t="str">
        <f t="shared" si="902"/>
        <v/>
      </c>
      <c r="AA1813" s="60" t="str">
        <f t="shared" si="920"/>
        <v/>
      </c>
      <c r="AB1813" s="61" t="str" cm="1">
        <f t="array" ref="AB1813">IF(_xlfn.SINGLE(B:B)="","",IF(R1813="Refreshment Beverage","",IF(AND(R1813="Beer",Q1813=0),SUM(LOOKUP(2,1/(Rates!$B$15:$B$18&lt;=W1813)/(Rates!$C$15:$C$18&gt;=W1813),Rates!$D$15:$D$18)*W1813),VLOOKUP(VALUE(_xlfn.SINGLE(Q:Q)),Rates!A:B,2,0)*W1813)))</f>
        <v/>
      </c>
      <c r="AC1813" s="61" t="str" cm="1">
        <f t="array" ref="AC1813">IF(_xlfn.SINGLE(B:B)="","",IF(R1813="Refreshment Beverage","",IF(AND(R1813="Beer",Q1813=0),SUM(LOOKUP(2,1/(Rates!$B$15:$B$18&lt;=W1813)/(Rates!$C$15:$C$18&gt;=W1813),Rates!$E$15:$E$18)*W1813),VLOOKUP(VALUE(_xlfn.SINGLE(Q:Q)),Rates!A:C,3,0)*W1813)))</f>
        <v/>
      </c>
      <c r="AD1813" s="168">
        <f>IFERROR(IF(R1813="Beer","",IF(OR(Q1813=1,Q1813=2,Q1813=3,Q1813=4),VLOOKUP(Q1813,Rates!$A$31:$B$34,2,0)*W1813,IF(V1813=1,VLOOKUP(U1813,'REB BEV MIN MKUP'!B:E,4,0),IF(V1813&gt;1,VLOOKUP(VALUE(W1813),'REB BEV MIN MKUP'!O:Q,3,0),0)))),0)</f>
        <v>0</v>
      </c>
      <c r="AE1813" s="62" t="str">
        <f t="shared" si="903"/>
        <v/>
      </c>
      <c r="AF1813" s="63" t="str">
        <f t="shared" si="904"/>
        <v/>
      </c>
      <c r="AG1813" s="64" t="str">
        <f t="shared" si="905"/>
        <v/>
      </c>
      <c r="AH1813" s="65" t="str">
        <f t="shared" si="906"/>
        <v/>
      </c>
      <c r="AI1813" s="66" t="str">
        <f>IF(AE:AE="","",IF(R1813="Refreshment Beverage",AK1813*(Rates!J$19/100),ROUND(SUM(AH1813*(Rates!$J$8/100)),4)))</f>
        <v/>
      </c>
      <c r="AJ1813" s="67" t="str">
        <f t="shared" si="907"/>
        <v/>
      </c>
      <c r="AK1813" s="22" t="str">
        <f t="shared" si="908"/>
        <v/>
      </c>
      <c r="AL1813" s="62" t="str">
        <f t="shared" si="909"/>
        <v/>
      </c>
      <c r="AM1813" s="63" t="str">
        <f>IF(AS1813="","",IF(R1813="Refreshment Beverage",ROUND(AS1813*Rates!K$19,4),ROUND(AO1813*(VLOOKUP(VALUE(Q1813),Rates!G$4:L$12,3,0)),4)))</f>
        <v/>
      </c>
      <c r="AN1813" s="68" t="str">
        <f>IF(AS1813="","",IF(R1813="Refreshment Beverage",AS1813*(Rates!J$19/100),MAX(AM1813,AB1813)))</f>
        <v/>
      </c>
      <c r="AO1813" s="69" t="str">
        <f t="shared" si="910"/>
        <v/>
      </c>
      <c r="AP1813" s="69" t="str">
        <f t="shared" si="911"/>
        <v/>
      </c>
      <c r="AQ1813" s="70" t="str">
        <f>IF(AS1813="","",IF(R1813="Refreshment Beverage",ROUND(SUM(VLOOKUP(Q:Q,Rates!G$15:L$19,3,0)*(AS1813-Y1813-Z1813-AA1813)),4),ROUND(SUM(Rates!$K$8*AS1813),4)))</f>
        <v/>
      </c>
      <c r="AR1813" s="66" t="str">
        <f t="shared" si="912"/>
        <v/>
      </c>
      <c r="AS1813" s="22" t="str">
        <f t="shared" si="913"/>
        <v/>
      </c>
      <c r="AT1813" s="62" t="str">
        <f t="shared" si="914"/>
        <v/>
      </c>
      <c r="AU1813" s="63" t="str">
        <f>IF(AX1813="","",IF(R1813="Refreshment Beverage",ROUND((BA1813-Y1813-Z1813-AA1813)*VLOOKUP(VALUE(Q1813),Rates!G$15:L$19,3,0),4),ROUND(AW1813*(VLOOKUP(VALUE(Q1813),Rates!G:L,3,0)),4)))</f>
        <v/>
      </c>
      <c r="AV1813" s="68" t="str">
        <f t="shared" si="915"/>
        <v/>
      </c>
      <c r="AW1813" s="69" t="str">
        <f t="shared" si="916"/>
        <v/>
      </c>
      <c r="AX1813" s="65" t="str">
        <f t="shared" si="917"/>
        <v/>
      </c>
      <c r="AY1813" s="70" t="str">
        <f>IF(AX1813="","",IF(R1813="Refreshment Beverage",ROUND(SUM(AX1813*Rates!K$19),4),ROUND(SUM(AX1813*(Rates!J$8/100)),4)))</f>
        <v/>
      </c>
      <c r="AZ1813" s="67" t="str">
        <f t="shared" si="918"/>
        <v/>
      </c>
      <c r="BA1813" s="22" t="str">
        <f t="shared" si="919"/>
        <v/>
      </c>
      <c r="BD1813" s="171"/>
      <c r="BE1813" s="171"/>
      <c r="BF1813" s="171"/>
      <c r="BG1813" s="171"/>
    </row>
    <row r="1814" spans="11:59" ht="12.75" customHeight="1" x14ac:dyDescent="0.3">
      <c r="K1814" s="42" t="str">
        <f t="shared" si="891"/>
        <v/>
      </c>
      <c r="L1814" s="55" t="str">
        <f t="shared" si="892"/>
        <v/>
      </c>
      <c r="M1814" s="43" t="str">
        <f t="shared" si="893"/>
        <v/>
      </c>
      <c r="N1814" s="56" t="str" cm="1">
        <f t="array" ref="N1814">IFERROR(IF(_xlfn.SINGLE(B:B)="","",IF(R1814="Beer",SUM(LOOKUP(2,1/(Rates!$B$3:$B$5&lt;=W1814)/(Rates!$C$3:$C$5&gt;=W1814),Rates!$D$3:$D$5)*(X1814/100)*W1814),IF(R1814="Refreshment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56" t="str">
        <f t="shared" si="894"/>
        <v/>
      </c>
      <c r="P1814" s="53"/>
      <c r="Q1814" s="14" t="str">
        <f t="shared" si="895"/>
        <v/>
      </c>
      <c r="R1814" s="57" t="str">
        <f t="shared" si="896"/>
        <v/>
      </c>
      <c r="S1814" s="58" t="str">
        <f>IF(B1814="","",IF(R1814="Refreshment Beverage",VLOOKUP(VALUE(Q1814),Rates!G$15:L$19,2,0),VLOOKUP(VALUE(Q1814),Rates!G$4:L$12,2,0)))</f>
        <v/>
      </c>
      <c r="T1814" s="58" t="str">
        <f t="shared" si="897"/>
        <v/>
      </c>
      <c r="U1814" s="58" t="str">
        <f t="shared" si="898"/>
        <v/>
      </c>
      <c r="V1814" s="58" t="str">
        <f t="shared" si="899"/>
        <v/>
      </c>
      <c r="W1814" s="58" t="str">
        <f t="shared" si="900"/>
        <v/>
      </c>
      <c r="X1814" s="59" t="str">
        <f t="shared" si="901"/>
        <v/>
      </c>
      <c r="Y1814" s="60" t="str">
        <f>IF(B:B="","",IF(R1814="Refreshment Beverage",VLOOKUP(Q1814,Rates!G$15:L$19,6,0)*W1814,VLOOKUP(Q1814,Rates!G$4:L$12,6,0)*W1814))</f>
        <v/>
      </c>
      <c r="Z1814" s="60" t="str">
        <f t="shared" si="902"/>
        <v/>
      </c>
      <c r="AA1814" s="60" t="str">
        <f t="shared" si="920"/>
        <v/>
      </c>
      <c r="AB1814" s="61" t="str" cm="1">
        <f t="array" ref="AB1814">IF(_xlfn.SINGLE(B:B)="","",IF(R1814="Refreshment Beverage","",IF(AND(R1814="Beer",Q1814=0),SUM(LOOKUP(2,1/(Rates!$B$15:$B$18&lt;=W1814)/(Rates!$C$15:$C$18&gt;=W1814),Rates!$D$15:$D$18)*W1814),VLOOKUP(VALUE(_xlfn.SINGLE(Q:Q)),Rates!A:B,2,0)*W1814)))</f>
        <v/>
      </c>
      <c r="AC1814" s="61" t="str" cm="1">
        <f t="array" ref="AC1814">IF(_xlfn.SINGLE(B:B)="","",IF(R1814="Refreshment Beverage","",IF(AND(R1814="Beer",Q1814=0),SUM(LOOKUP(2,1/(Rates!$B$15:$B$18&lt;=W1814)/(Rates!$C$15:$C$18&gt;=W1814),Rates!$E$15:$E$18)*W1814),VLOOKUP(VALUE(_xlfn.SINGLE(Q:Q)),Rates!A:C,3,0)*W1814)))</f>
        <v/>
      </c>
      <c r="AD1814" s="168">
        <f>IFERROR(IF(R1814="Beer","",IF(OR(Q1814=1,Q1814=2,Q1814=3,Q1814=4),VLOOKUP(Q1814,Rates!$A$31:$B$34,2,0)*W1814,IF(V1814=1,VLOOKUP(U1814,'REB BEV MIN MKUP'!B:E,4,0),IF(V1814&gt;1,VLOOKUP(VALUE(W1814),'REB BEV MIN MKUP'!O:Q,3,0),0)))),0)</f>
        <v>0</v>
      </c>
      <c r="AE1814" s="62" t="str">
        <f t="shared" si="903"/>
        <v/>
      </c>
      <c r="AF1814" s="63" t="str">
        <f t="shared" si="904"/>
        <v/>
      </c>
      <c r="AG1814" s="64" t="str">
        <f t="shared" si="905"/>
        <v/>
      </c>
      <c r="AH1814" s="65" t="str">
        <f t="shared" si="906"/>
        <v/>
      </c>
      <c r="AI1814" s="66" t="str">
        <f>IF(AE:AE="","",IF(R1814="Refreshment Beverage",AK1814*(Rates!J$19/100),ROUND(SUM(AH1814*(Rates!$J$8/100)),4)))</f>
        <v/>
      </c>
      <c r="AJ1814" s="67" t="str">
        <f t="shared" si="907"/>
        <v/>
      </c>
      <c r="AK1814" s="22" t="str">
        <f t="shared" si="908"/>
        <v/>
      </c>
      <c r="AL1814" s="62" t="str">
        <f t="shared" si="909"/>
        <v/>
      </c>
      <c r="AM1814" s="63" t="str">
        <f>IF(AS1814="","",IF(R1814="Refreshment Beverage",ROUND(AS1814*Rates!K$19,4),ROUND(AO1814*(VLOOKUP(VALUE(Q1814),Rates!G$4:L$12,3,0)),4)))</f>
        <v/>
      </c>
      <c r="AN1814" s="68" t="str">
        <f>IF(AS1814="","",IF(R1814="Refreshment Beverage",AS1814*(Rates!J$19/100),MAX(AM1814,AB1814)))</f>
        <v/>
      </c>
      <c r="AO1814" s="69" t="str">
        <f t="shared" si="910"/>
        <v/>
      </c>
      <c r="AP1814" s="69" t="str">
        <f t="shared" si="911"/>
        <v/>
      </c>
      <c r="AQ1814" s="70" t="str">
        <f>IF(AS1814="","",IF(R1814="Refreshment Beverage",ROUND(SUM(VLOOKUP(Q:Q,Rates!G$15:L$19,3,0)*(AS1814-Y1814-Z1814-AA1814)),4),ROUND(SUM(Rates!$K$8*AS1814),4)))</f>
        <v/>
      </c>
      <c r="AR1814" s="66" t="str">
        <f t="shared" si="912"/>
        <v/>
      </c>
      <c r="AS1814" s="22" t="str">
        <f t="shared" si="913"/>
        <v/>
      </c>
      <c r="AT1814" s="62" t="str">
        <f t="shared" si="914"/>
        <v/>
      </c>
      <c r="AU1814" s="63" t="str">
        <f>IF(AX1814="","",IF(R1814="Refreshment Beverage",ROUND((BA1814-Y1814-Z1814-AA1814)*VLOOKUP(VALUE(Q1814),Rates!G$15:L$19,3,0),4),ROUND(AW1814*(VLOOKUP(VALUE(Q1814),Rates!G:L,3,0)),4)))</f>
        <v/>
      </c>
      <c r="AV1814" s="68" t="str">
        <f t="shared" si="915"/>
        <v/>
      </c>
      <c r="AW1814" s="69" t="str">
        <f t="shared" si="916"/>
        <v/>
      </c>
      <c r="AX1814" s="65" t="str">
        <f t="shared" si="917"/>
        <v/>
      </c>
      <c r="AY1814" s="70" t="str">
        <f>IF(AX1814="","",IF(R1814="Refreshment Beverage",ROUND(SUM(AX1814*Rates!K$19),4),ROUND(SUM(AX1814*(Rates!J$8/100)),4)))</f>
        <v/>
      </c>
      <c r="AZ1814" s="67" t="str">
        <f t="shared" si="918"/>
        <v/>
      </c>
      <c r="BA1814" s="22" t="str">
        <f t="shared" si="919"/>
        <v/>
      </c>
      <c r="BD1814" s="171"/>
      <c r="BE1814" s="171"/>
      <c r="BF1814" s="171"/>
      <c r="BG1814" s="171"/>
    </row>
    <row r="1815" spans="11:59" ht="12.75" customHeight="1" x14ac:dyDescent="0.3">
      <c r="K1815" s="42" t="str">
        <f t="shared" si="891"/>
        <v/>
      </c>
      <c r="L1815" s="55" t="str">
        <f t="shared" si="892"/>
        <v/>
      </c>
      <c r="M1815" s="43" t="str">
        <f t="shared" si="893"/>
        <v/>
      </c>
      <c r="N1815" s="56" t="str" cm="1">
        <f t="array" ref="N1815">IFERROR(IF(_xlfn.SINGLE(B:B)="","",IF(R1815="Beer",SUM(LOOKUP(2,1/(Rates!$B$3:$B$5&lt;=W1815)/(Rates!$C$3:$C$5&gt;=W1815),Rates!$D$3:$D$5)*(X1815/100)*W1815),IF(R1815="Refreshment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56" t="str">
        <f t="shared" si="894"/>
        <v/>
      </c>
      <c r="P1815" s="53"/>
      <c r="Q1815" s="14" t="str">
        <f t="shared" si="895"/>
        <v/>
      </c>
      <c r="R1815" s="57" t="str">
        <f t="shared" si="896"/>
        <v/>
      </c>
      <c r="S1815" s="58" t="str">
        <f>IF(B1815="","",IF(R1815="Refreshment Beverage",VLOOKUP(VALUE(Q1815),Rates!G$15:L$19,2,0),VLOOKUP(VALUE(Q1815),Rates!G$4:L$12,2,0)))</f>
        <v/>
      </c>
      <c r="T1815" s="58" t="str">
        <f t="shared" si="897"/>
        <v/>
      </c>
      <c r="U1815" s="58" t="str">
        <f t="shared" si="898"/>
        <v/>
      </c>
      <c r="V1815" s="58" t="str">
        <f t="shared" si="899"/>
        <v/>
      </c>
      <c r="W1815" s="58" t="str">
        <f t="shared" si="900"/>
        <v/>
      </c>
      <c r="X1815" s="59" t="str">
        <f t="shared" si="901"/>
        <v/>
      </c>
      <c r="Y1815" s="60" t="str">
        <f>IF(B:B="","",IF(R1815="Refreshment Beverage",VLOOKUP(Q1815,Rates!G$15:L$19,6,0)*W1815,VLOOKUP(Q1815,Rates!G$4:L$12,6,0)*W1815))</f>
        <v/>
      </c>
      <c r="Z1815" s="60" t="str">
        <f t="shared" si="902"/>
        <v/>
      </c>
      <c r="AA1815" s="60" t="str">
        <f t="shared" si="920"/>
        <v/>
      </c>
      <c r="AB1815" s="61" t="str" cm="1">
        <f t="array" ref="AB1815">IF(_xlfn.SINGLE(B:B)="","",IF(R1815="Refreshment Beverage","",IF(AND(R1815="Beer",Q1815=0),SUM(LOOKUP(2,1/(Rates!$B$15:$B$18&lt;=W1815)/(Rates!$C$15:$C$18&gt;=W1815),Rates!$D$15:$D$18)*W1815),VLOOKUP(VALUE(_xlfn.SINGLE(Q:Q)),Rates!A:B,2,0)*W1815)))</f>
        <v/>
      </c>
      <c r="AC1815" s="61" t="str" cm="1">
        <f t="array" ref="AC1815">IF(_xlfn.SINGLE(B:B)="","",IF(R1815="Refreshment Beverage","",IF(AND(R1815="Beer",Q1815=0),SUM(LOOKUP(2,1/(Rates!$B$15:$B$18&lt;=W1815)/(Rates!$C$15:$C$18&gt;=W1815),Rates!$E$15:$E$18)*W1815),VLOOKUP(VALUE(_xlfn.SINGLE(Q:Q)),Rates!A:C,3,0)*W1815)))</f>
        <v/>
      </c>
      <c r="AD1815" s="168">
        <f>IFERROR(IF(R1815="Beer","",IF(OR(Q1815=1,Q1815=2,Q1815=3,Q1815=4),VLOOKUP(Q1815,Rates!$A$31:$B$34,2,0)*W1815,IF(V1815=1,VLOOKUP(U1815,'REB BEV MIN MKUP'!B:E,4,0),IF(V1815&gt;1,VLOOKUP(VALUE(W1815),'REB BEV MIN MKUP'!O:Q,3,0),0)))),0)</f>
        <v>0</v>
      </c>
      <c r="AE1815" s="62" t="str">
        <f t="shared" si="903"/>
        <v/>
      </c>
      <c r="AF1815" s="63" t="str">
        <f t="shared" si="904"/>
        <v/>
      </c>
      <c r="AG1815" s="64" t="str">
        <f t="shared" si="905"/>
        <v/>
      </c>
      <c r="AH1815" s="65" t="str">
        <f t="shared" si="906"/>
        <v/>
      </c>
      <c r="AI1815" s="66" t="str">
        <f>IF(AE:AE="","",IF(R1815="Refreshment Beverage",AK1815*(Rates!J$19/100),ROUND(SUM(AH1815*(Rates!$J$8/100)),4)))</f>
        <v/>
      </c>
      <c r="AJ1815" s="67" t="str">
        <f t="shared" si="907"/>
        <v/>
      </c>
      <c r="AK1815" s="22" t="str">
        <f t="shared" si="908"/>
        <v/>
      </c>
      <c r="AL1815" s="62" t="str">
        <f t="shared" si="909"/>
        <v/>
      </c>
      <c r="AM1815" s="63" t="str">
        <f>IF(AS1815="","",IF(R1815="Refreshment Beverage",ROUND(AS1815*Rates!K$19,4),ROUND(AO1815*(VLOOKUP(VALUE(Q1815),Rates!G$4:L$12,3,0)),4)))</f>
        <v/>
      </c>
      <c r="AN1815" s="68" t="str">
        <f>IF(AS1815="","",IF(R1815="Refreshment Beverage",AS1815*(Rates!J$19/100),MAX(AM1815,AB1815)))</f>
        <v/>
      </c>
      <c r="AO1815" s="69" t="str">
        <f t="shared" si="910"/>
        <v/>
      </c>
      <c r="AP1815" s="69" t="str">
        <f t="shared" si="911"/>
        <v/>
      </c>
      <c r="AQ1815" s="70" t="str">
        <f>IF(AS1815="","",IF(R1815="Refreshment Beverage",ROUND(SUM(VLOOKUP(Q:Q,Rates!G$15:L$19,3,0)*(AS1815-Y1815-Z1815-AA1815)),4),ROUND(SUM(Rates!$K$8*AS1815),4)))</f>
        <v/>
      </c>
      <c r="AR1815" s="66" t="str">
        <f t="shared" si="912"/>
        <v/>
      </c>
      <c r="AS1815" s="22" t="str">
        <f t="shared" si="913"/>
        <v/>
      </c>
      <c r="AT1815" s="62" t="str">
        <f t="shared" si="914"/>
        <v/>
      </c>
      <c r="AU1815" s="63" t="str">
        <f>IF(AX1815="","",IF(R1815="Refreshment Beverage",ROUND((BA1815-Y1815-Z1815-AA1815)*VLOOKUP(VALUE(Q1815),Rates!G$15:L$19,3,0),4),ROUND(AW1815*(VLOOKUP(VALUE(Q1815),Rates!G:L,3,0)),4)))</f>
        <v/>
      </c>
      <c r="AV1815" s="68" t="str">
        <f t="shared" si="915"/>
        <v/>
      </c>
      <c r="AW1815" s="69" t="str">
        <f t="shared" si="916"/>
        <v/>
      </c>
      <c r="AX1815" s="65" t="str">
        <f t="shared" si="917"/>
        <v/>
      </c>
      <c r="AY1815" s="70" t="str">
        <f>IF(AX1815="","",IF(R1815="Refreshment Beverage",ROUND(SUM(AX1815*Rates!K$19),4),ROUND(SUM(AX1815*(Rates!J$8/100)),4)))</f>
        <v/>
      </c>
      <c r="AZ1815" s="67" t="str">
        <f t="shared" si="918"/>
        <v/>
      </c>
      <c r="BA1815" s="22" t="str">
        <f t="shared" si="919"/>
        <v/>
      </c>
      <c r="BD1815" s="171"/>
      <c r="BE1815" s="171"/>
      <c r="BF1815" s="171"/>
      <c r="BG1815" s="171"/>
    </row>
    <row r="1816" spans="11:59" ht="12.75" customHeight="1" x14ac:dyDescent="0.3">
      <c r="K1816" s="42" t="str">
        <f t="shared" si="891"/>
        <v/>
      </c>
      <c r="L1816" s="55" t="str">
        <f t="shared" si="892"/>
        <v/>
      </c>
      <c r="M1816" s="43" t="str">
        <f t="shared" si="893"/>
        <v/>
      </c>
      <c r="N1816" s="56" t="str" cm="1">
        <f t="array" ref="N1816">IFERROR(IF(_xlfn.SINGLE(B:B)="","",IF(R1816="Beer",SUM(LOOKUP(2,1/(Rates!$B$3:$B$5&lt;=W1816)/(Rates!$C$3:$C$5&gt;=W1816),Rates!$D$3:$D$5)*(X1816/100)*W1816),IF(R1816="Refreshment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56" t="str">
        <f t="shared" si="894"/>
        <v/>
      </c>
      <c r="P1816" s="53"/>
      <c r="Q1816" s="14" t="str">
        <f t="shared" si="895"/>
        <v/>
      </c>
      <c r="R1816" s="57" t="str">
        <f t="shared" si="896"/>
        <v/>
      </c>
      <c r="S1816" s="58" t="str">
        <f>IF(B1816="","",IF(R1816="Refreshment Beverage",VLOOKUP(VALUE(Q1816),Rates!G$15:L$19,2,0),VLOOKUP(VALUE(Q1816),Rates!G$4:L$12,2,0)))</f>
        <v/>
      </c>
      <c r="T1816" s="58" t="str">
        <f t="shared" si="897"/>
        <v/>
      </c>
      <c r="U1816" s="58" t="str">
        <f t="shared" si="898"/>
        <v/>
      </c>
      <c r="V1816" s="58" t="str">
        <f t="shared" si="899"/>
        <v/>
      </c>
      <c r="W1816" s="58" t="str">
        <f t="shared" si="900"/>
        <v/>
      </c>
      <c r="X1816" s="59" t="str">
        <f t="shared" si="901"/>
        <v/>
      </c>
      <c r="Y1816" s="60" t="str">
        <f>IF(B:B="","",IF(R1816="Refreshment Beverage",VLOOKUP(Q1816,Rates!G$15:L$19,6,0)*W1816,VLOOKUP(Q1816,Rates!G$4:L$12,6,0)*W1816))</f>
        <v/>
      </c>
      <c r="Z1816" s="60" t="str">
        <f t="shared" si="902"/>
        <v/>
      </c>
      <c r="AA1816" s="60" t="str">
        <f t="shared" si="920"/>
        <v/>
      </c>
      <c r="AB1816" s="61" t="str" cm="1">
        <f t="array" ref="AB1816">IF(_xlfn.SINGLE(B:B)="","",IF(R1816="Refreshment Beverage","",IF(AND(R1816="Beer",Q1816=0),SUM(LOOKUP(2,1/(Rates!$B$15:$B$18&lt;=W1816)/(Rates!$C$15:$C$18&gt;=W1816),Rates!$D$15:$D$18)*W1816),VLOOKUP(VALUE(_xlfn.SINGLE(Q:Q)),Rates!A:B,2,0)*W1816)))</f>
        <v/>
      </c>
      <c r="AC1816" s="61" t="str" cm="1">
        <f t="array" ref="AC1816">IF(_xlfn.SINGLE(B:B)="","",IF(R1816="Refreshment Beverage","",IF(AND(R1816="Beer",Q1816=0),SUM(LOOKUP(2,1/(Rates!$B$15:$B$18&lt;=W1816)/(Rates!$C$15:$C$18&gt;=W1816),Rates!$E$15:$E$18)*W1816),VLOOKUP(VALUE(_xlfn.SINGLE(Q:Q)),Rates!A:C,3,0)*W1816)))</f>
        <v/>
      </c>
      <c r="AD1816" s="168">
        <f>IFERROR(IF(R1816="Beer","",IF(OR(Q1816=1,Q1816=2,Q1816=3,Q1816=4),VLOOKUP(Q1816,Rates!$A$31:$B$34,2,0)*W1816,IF(V1816=1,VLOOKUP(U1816,'REB BEV MIN MKUP'!B:E,4,0),IF(V1816&gt;1,VLOOKUP(VALUE(W1816),'REB BEV MIN MKUP'!O:Q,3,0),0)))),0)</f>
        <v>0</v>
      </c>
      <c r="AE1816" s="62" t="str">
        <f t="shared" si="903"/>
        <v/>
      </c>
      <c r="AF1816" s="63" t="str">
        <f t="shared" si="904"/>
        <v/>
      </c>
      <c r="AG1816" s="64" t="str">
        <f t="shared" si="905"/>
        <v/>
      </c>
      <c r="AH1816" s="65" t="str">
        <f t="shared" si="906"/>
        <v/>
      </c>
      <c r="AI1816" s="66" t="str">
        <f>IF(AE:AE="","",IF(R1816="Refreshment Beverage",AK1816*(Rates!J$19/100),ROUND(SUM(AH1816*(Rates!$J$8/100)),4)))</f>
        <v/>
      </c>
      <c r="AJ1816" s="67" t="str">
        <f t="shared" si="907"/>
        <v/>
      </c>
      <c r="AK1816" s="22" t="str">
        <f t="shared" si="908"/>
        <v/>
      </c>
      <c r="AL1816" s="62" t="str">
        <f t="shared" si="909"/>
        <v/>
      </c>
      <c r="AM1816" s="63" t="str">
        <f>IF(AS1816="","",IF(R1816="Refreshment Beverage",ROUND(AS1816*Rates!K$19,4),ROUND(AO1816*(VLOOKUP(VALUE(Q1816),Rates!G$4:L$12,3,0)),4)))</f>
        <v/>
      </c>
      <c r="AN1816" s="68" t="str">
        <f>IF(AS1816="","",IF(R1816="Refreshment Beverage",AS1816*(Rates!J$19/100),MAX(AM1816,AB1816)))</f>
        <v/>
      </c>
      <c r="AO1816" s="69" t="str">
        <f t="shared" si="910"/>
        <v/>
      </c>
      <c r="AP1816" s="69" t="str">
        <f t="shared" si="911"/>
        <v/>
      </c>
      <c r="AQ1816" s="70" t="str">
        <f>IF(AS1816="","",IF(R1816="Refreshment Beverage",ROUND(SUM(VLOOKUP(Q:Q,Rates!G$15:L$19,3,0)*(AS1816-Y1816-Z1816-AA1816)),4),ROUND(SUM(Rates!$K$8*AS1816),4)))</f>
        <v/>
      </c>
      <c r="AR1816" s="66" t="str">
        <f t="shared" si="912"/>
        <v/>
      </c>
      <c r="AS1816" s="22" t="str">
        <f t="shared" si="913"/>
        <v/>
      </c>
      <c r="AT1816" s="62" t="str">
        <f t="shared" si="914"/>
        <v/>
      </c>
      <c r="AU1816" s="63" t="str">
        <f>IF(AX1816="","",IF(R1816="Refreshment Beverage",ROUND((BA1816-Y1816-Z1816-AA1816)*VLOOKUP(VALUE(Q1816),Rates!G$15:L$19,3,0),4),ROUND(AW1816*(VLOOKUP(VALUE(Q1816),Rates!G:L,3,0)),4)))</f>
        <v/>
      </c>
      <c r="AV1816" s="68" t="str">
        <f t="shared" si="915"/>
        <v/>
      </c>
      <c r="AW1816" s="69" t="str">
        <f t="shared" si="916"/>
        <v/>
      </c>
      <c r="AX1816" s="65" t="str">
        <f t="shared" si="917"/>
        <v/>
      </c>
      <c r="AY1816" s="70" t="str">
        <f>IF(AX1816="","",IF(R1816="Refreshment Beverage",ROUND(SUM(AX1816*Rates!K$19),4),ROUND(SUM(AX1816*(Rates!J$8/100)),4)))</f>
        <v/>
      </c>
      <c r="AZ1816" s="67" t="str">
        <f t="shared" si="918"/>
        <v/>
      </c>
      <c r="BA1816" s="22" t="str">
        <f t="shared" si="919"/>
        <v/>
      </c>
      <c r="BD1816" s="171"/>
      <c r="BE1816" s="171"/>
      <c r="BF1816" s="171"/>
      <c r="BG1816" s="171"/>
    </row>
    <row r="1817" spans="11:59" ht="12.75" customHeight="1" x14ac:dyDescent="0.3">
      <c r="K1817" s="42" t="str">
        <f t="shared" si="891"/>
        <v/>
      </c>
      <c r="L1817" s="55" t="str">
        <f t="shared" si="892"/>
        <v/>
      </c>
      <c r="M1817" s="43" t="str">
        <f t="shared" si="893"/>
        <v/>
      </c>
      <c r="N1817" s="56" t="str" cm="1">
        <f t="array" ref="N1817">IFERROR(IF(_xlfn.SINGLE(B:B)="","",IF(R1817="Beer",SUM(LOOKUP(2,1/(Rates!$B$3:$B$5&lt;=W1817)/(Rates!$C$3:$C$5&gt;=W1817),Rates!$D$3:$D$5)*(X1817/100)*W1817),IF(R1817="Refreshment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56" t="str">
        <f t="shared" si="894"/>
        <v/>
      </c>
      <c r="P1817" s="53"/>
      <c r="Q1817" s="14" t="str">
        <f t="shared" si="895"/>
        <v/>
      </c>
      <c r="R1817" s="57" t="str">
        <f t="shared" si="896"/>
        <v/>
      </c>
      <c r="S1817" s="58" t="str">
        <f>IF(B1817="","",IF(R1817="Refreshment Beverage",VLOOKUP(VALUE(Q1817),Rates!G$15:L$19,2,0),VLOOKUP(VALUE(Q1817),Rates!G$4:L$12,2,0)))</f>
        <v/>
      </c>
      <c r="T1817" s="58" t="str">
        <f t="shared" si="897"/>
        <v/>
      </c>
      <c r="U1817" s="58" t="str">
        <f t="shared" si="898"/>
        <v/>
      </c>
      <c r="V1817" s="58" t="str">
        <f t="shared" si="899"/>
        <v/>
      </c>
      <c r="W1817" s="58" t="str">
        <f t="shared" si="900"/>
        <v/>
      </c>
      <c r="X1817" s="59" t="str">
        <f t="shared" si="901"/>
        <v/>
      </c>
      <c r="Y1817" s="60" t="str">
        <f>IF(B:B="","",IF(R1817="Refreshment Beverage",VLOOKUP(Q1817,Rates!G$15:L$19,6,0)*W1817,VLOOKUP(Q1817,Rates!G$4:L$12,6,0)*W1817))</f>
        <v/>
      </c>
      <c r="Z1817" s="60" t="str">
        <f t="shared" si="902"/>
        <v/>
      </c>
      <c r="AA1817" s="60" t="str">
        <f t="shared" si="920"/>
        <v/>
      </c>
      <c r="AB1817" s="61" t="str" cm="1">
        <f t="array" ref="AB1817">IF(_xlfn.SINGLE(B:B)="","",IF(R1817="Refreshment Beverage","",IF(AND(R1817="Beer",Q1817=0),SUM(LOOKUP(2,1/(Rates!$B$15:$B$18&lt;=W1817)/(Rates!$C$15:$C$18&gt;=W1817),Rates!$D$15:$D$18)*W1817),VLOOKUP(VALUE(_xlfn.SINGLE(Q:Q)),Rates!A:B,2,0)*W1817)))</f>
        <v/>
      </c>
      <c r="AC1817" s="61" t="str" cm="1">
        <f t="array" ref="AC1817">IF(_xlfn.SINGLE(B:B)="","",IF(R1817="Refreshment Beverage","",IF(AND(R1817="Beer",Q1817=0),SUM(LOOKUP(2,1/(Rates!$B$15:$B$18&lt;=W1817)/(Rates!$C$15:$C$18&gt;=W1817),Rates!$E$15:$E$18)*W1817),VLOOKUP(VALUE(_xlfn.SINGLE(Q:Q)),Rates!A:C,3,0)*W1817)))</f>
        <v/>
      </c>
      <c r="AD1817" s="168">
        <f>IFERROR(IF(R1817="Beer","",IF(OR(Q1817=1,Q1817=2,Q1817=3,Q1817=4),VLOOKUP(Q1817,Rates!$A$31:$B$34,2,0)*W1817,IF(V1817=1,VLOOKUP(U1817,'REB BEV MIN MKUP'!B:E,4,0),IF(V1817&gt;1,VLOOKUP(VALUE(W1817),'REB BEV MIN MKUP'!O:Q,3,0),0)))),0)</f>
        <v>0</v>
      </c>
      <c r="AE1817" s="62" t="str">
        <f t="shared" si="903"/>
        <v/>
      </c>
      <c r="AF1817" s="63" t="str">
        <f t="shared" si="904"/>
        <v/>
      </c>
      <c r="AG1817" s="64" t="str">
        <f t="shared" si="905"/>
        <v/>
      </c>
      <c r="AH1817" s="65" t="str">
        <f t="shared" si="906"/>
        <v/>
      </c>
      <c r="AI1817" s="66" t="str">
        <f>IF(AE:AE="","",IF(R1817="Refreshment Beverage",AK1817*(Rates!J$19/100),ROUND(SUM(AH1817*(Rates!$J$8/100)),4)))</f>
        <v/>
      </c>
      <c r="AJ1817" s="67" t="str">
        <f t="shared" si="907"/>
        <v/>
      </c>
      <c r="AK1817" s="22" t="str">
        <f t="shared" si="908"/>
        <v/>
      </c>
      <c r="AL1817" s="62" t="str">
        <f t="shared" si="909"/>
        <v/>
      </c>
      <c r="AM1817" s="63" t="str">
        <f>IF(AS1817="","",IF(R1817="Refreshment Beverage",ROUND(AS1817*Rates!K$19,4),ROUND(AO1817*(VLOOKUP(VALUE(Q1817),Rates!G$4:L$12,3,0)),4)))</f>
        <v/>
      </c>
      <c r="AN1817" s="68" t="str">
        <f>IF(AS1817="","",IF(R1817="Refreshment Beverage",AS1817*(Rates!J$19/100),MAX(AM1817,AB1817)))</f>
        <v/>
      </c>
      <c r="AO1817" s="69" t="str">
        <f t="shared" si="910"/>
        <v/>
      </c>
      <c r="AP1817" s="69" t="str">
        <f t="shared" si="911"/>
        <v/>
      </c>
      <c r="AQ1817" s="70" t="str">
        <f>IF(AS1817="","",IF(R1817="Refreshment Beverage",ROUND(SUM(VLOOKUP(Q:Q,Rates!G$15:L$19,3,0)*(AS1817-Y1817-Z1817-AA1817)),4),ROUND(SUM(Rates!$K$8*AS1817),4)))</f>
        <v/>
      </c>
      <c r="AR1817" s="66" t="str">
        <f t="shared" si="912"/>
        <v/>
      </c>
      <c r="AS1817" s="22" t="str">
        <f t="shared" si="913"/>
        <v/>
      </c>
      <c r="AT1817" s="62" t="str">
        <f t="shared" si="914"/>
        <v/>
      </c>
      <c r="AU1817" s="63" t="str">
        <f>IF(AX1817="","",IF(R1817="Refreshment Beverage",ROUND((BA1817-Y1817-Z1817-AA1817)*VLOOKUP(VALUE(Q1817),Rates!G$15:L$19,3,0),4),ROUND(AW1817*(VLOOKUP(VALUE(Q1817),Rates!G:L,3,0)),4)))</f>
        <v/>
      </c>
      <c r="AV1817" s="68" t="str">
        <f t="shared" si="915"/>
        <v/>
      </c>
      <c r="AW1817" s="69" t="str">
        <f t="shared" si="916"/>
        <v/>
      </c>
      <c r="AX1817" s="65" t="str">
        <f t="shared" si="917"/>
        <v/>
      </c>
      <c r="AY1817" s="70" t="str">
        <f>IF(AX1817="","",IF(R1817="Refreshment Beverage",ROUND(SUM(AX1817*Rates!K$19),4),ROUND(SUM(AX1817*(Rates!J$8/100)),4)))</f>
        <v/>
      </c>
      <c r="AZ1817" s="67" t="str">
        <f t="shared" si="918"/>
        <v/>
      </c>
      <c r="BA1817" s="22" t="str">
        <f t="shared" si="919"/>
        <v/>
      </c>
      <c r="BD1817" s="171"/>
      <c r="BE1817" s="171"/>
      <c r="BF1817" s="171"/>
      <c r="BG1817" s="171"/>
    </row>
    <row r="1818" spans="11:59" ht="12.75" customHeight="1" x14ac:dyDescent="0.3">
      <c r="K1818" s="42" t="str">
        <f t="shared" si="891"/>
        <v/>
      </c>
      <c r="L1818" s="55" t="str">
        <f t="shared" si="892"/>
        <v/>
      </c>
      <c r="M1818" s="43" t="str">
        <f t="shared" si="893"/>
        <v/>
      </c>
      <c r="N1818" s="56" t="str" cm="1">
        <f t="array" ref="N1818">IFERROR(IF(_xlfn.SINGLE(B:B)="","",IF(R1818="Beer",SUM(LOOKUP(2,1/(Rates!$B$3:$B$5&lt;=W1818)/(Rates!$C$3:$C$5&gt;=W1818),Rates!$D$3:$D$5)*(X1818/100)*W1818),IF(R1818="Refreshment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56" t="str">
        <f t="shared" si="894"/>
        <v/>
      </c>
      <c r="P1818" s="53"/>
      <c r="Q1818" s="14" t="str">
        <f t="shared" si="895"/>
        <v/>
      </c>
      <c r="R1818" s="57" t="str">
        <f t="shared" si="896"/>
        <v/>
      </c>
      <c r="S1818" s="58" t="str">
        <f>IF(B1818="","",IF(R1818="Refreshment Beverage",VLOOKUP(VALUE(Q1818),Rates!G$15:L$19,2,0),VLOOKUP(VALUE(Q1818),Rates!G$4:L$12,2,0)))</f>
        <v/>
      </c>
      <c r="T1818" s="58" t="str">
        <f t="shared" si="897"/>
        <v/>
      </c>
      <c r="U1818" s="58" t="str">
        <f t="shared" si="898"/>
        <v/>
      </c>
      <c r="V1818" s="58" t="str">
        <f t="shared" si="899"/>
        <v/>
      </c>
      <c r="W1818" s="58" t="str">
        <f t="shared" si="900"/>
        <v/>
      </c>
      <c r="X1818" s="59" t="str">
        <f t="shared" si="901"/>
        <v/>
      </c>
      <c r="Y1818" s="60" t="str">
        <f>IF(B:B="","",IF(R1818="Refreshment Beverage",VLOOKUP(Q1818,Rates!G$15:L$19,6,0)*W1818,VLOOKUP(Q1818,Rates!G$4:L$12,6,0)*W1818))</f>
        <v/>
      </c>
      <c r="Z1818" s="60" t="str">
        <f t="shared" si="902"/>
        <v/>
      </c>
      <c r="AA1818" s="60" t="str">
        <f t="shared" si="920"/>
        <v/>
      </c>
      <c r="AB1818" s="61" t="str" cm="1">
        <f t="array" ref="AB1818">IF(_xlfn.SINGLE(B:B)="","",IF(R1818="Refreshment Beverage","",IF(AND(R1818="Beer",Q1818=0),SUM(LOOKUP(2,1/(Rates!$B$15:$B$18&lt;=W1818)/(Rates!$C$15:$C$18&gt;=W1818),Rates!$D$15:$D$18)*W1818),VLOOKUP(VALUE(_xlfn.SINGLE(Q:Q)),Rates!A:B,2,0)*W1818)))</f>
        <v/>
      </c>
      <c r="AC1818" s="61" t="str" cm="1">
        <f t="array" ref="AC1818">IF(_xlfn.SINGLE(B:B)="","",IF(R1818="Refreshment Beverage","",IF(AND(R1818="Beer",Q1818=0),SUM(LOOKUP(2,1/(Rates!$B$15:$B$18&lt;=W1818)/(Rates!$C$15:$C$18&gt;=W1818),Rates!$E$15:$E$18)*W1818),VLOOKUP(VALUE(_xlfn.SINGLE(Q:Q)),Rates!A:C,3,0)*W1818)))</f>
        <v/>
      </c>
      <c r="AD1818" s="168">
        <f>IFERROR(IF(R1818="Beer","",IF(OR(Q1818=1,Q1818=2,Q1818=3,Q1818=4),VLOOKUP(Q1818,Rates!$A$31:$B$34,2,0)*W1818,IF(V1818=1,VLOOKUP(U1818,'REB BEV MIN MKUP'!B:E,4,0),IF(V1818&gt;1,VLOOKUP(VALUE(W1818),'REB BEV MIN MKUP'!O:Q,3,0),0)))),0)</f>
        <v>0</v>
      </c>
      <c r="AE1818" s="62" t="str">
        <f t="shared" si="903"/>
        <v/>
      </c>
      <c r="AF1818" s="63" t="str">
        <f t="shared" si="904"/>
        <v/>
      </c>
      <c r="AG1818" s="64" t="str">
        <f t="shared" si="905"/>
        <v/>
      </c>
      <c r="AH1818" s="65" t="str">
        <f t="shared" si="906"/>
        <v/>
      </c>
      <c r="AI1818" s="66" t="str">
        <f>IF(AE:AE="","",IF(R1818="Refreshment Beverage",AK1818*(Rates!J$19/100),ROUND(SUM(AH1818*(Rates!$J$8/100)),4)))</f>
        <v/>
      </c>
      <c r="AJ1818" s="67" t="str">
        <f t="shared" si="907"/>
        <v/>
      </c>
      <c r="AK1818" s="22" t="str">
        <f t="shared" si="908"/>
        <v/>
      </c>
      <c r="AL1818" s="62" t="str">
        <f t="shared" si="909"/>
        <v/>
      </c>
      <c r="AM1818" s="63" t="str">
        <f>IF(AS1818="","",IF(R1818="Refreshment Beverage",ROUND(AS1818*Rates!K$19,4),ROUND(AO1818*(VLOOKUP(VALUE(Q1818),Rates!G$4:L$12,3,0)),4)))</f>
        <v/>
      </c>
      <c r="AN1818" s="68" t="str">
        <f>IF(AS1818="","",IF(R1818="Refreshment Beverage",AS1818*(Rates!J$19/100),MAX(AM1818,AB1818)))</f>
        <v/>
      </c>
      <c r="AO1818" s="69" t="str">
        <f t="shared" si="910"/>
        <v/>
      </c>
      <c r="AP1818" s="69" t="str">
        <f t="shared" si="911"/>
        <v/>
      </c>
      <c r="AQ1818" s="70" t="str">
        <f>IF(AS1818="","",IF(R1818="Refreshment Beverage",ROUND(SUM(VLOOKUP(Q:Q,Rates!G$15:L$19,3,0)*(AS1818-Y1818-Z1818-AA1818)),4),ROUND(SUM(Rates!$K$8*AS1818),4)))</f>
        <v/>
      </c>
      <c r="AR1818" s="66" t="str">
        <f t="shared" si="912"/>
        <v/>
      </c>
      <c r="AS1818" s="22" t="str">
        <f t="shared" si="913"/>
        <v/>
      </c>
      <c r="AT1818" s="62" t="str">
        <f t="shared" si="914"/>
        <v/>
      </c>
      <c r="AU1818" s="63" t="str">
        <f>IF(AX1818="","",IF(R1818="Refreshment Beverage",ROUND((BA1818-Y1818-Z1818-AA1818)*VLOOKUP(VALUE(Q1818),Rates!G$15:L$19,3,0),4),ROUND(AW1818*(VLOOKUP(VALUE(Q1818),Rates!G:L,3,0)),4)))</f>
        <v/>
      </c>
      <c r="AV1818" s="68" t="str">
        <f t="shared" si="915"/>
        <v/>
      </c>
      <c r="AW1818" s="69" t="str">
        <f t="shared" si="916"/>
        <v/>
      </c>
      <c r="AX1818" s="65" t="str">
        <f t="shared" si="917"/>
        <v/>
      </c>
      <c r="AY1818" s="70" t="str">
        <f>IF(AX1818="","",IF(R1818="Refreshment Beverage",ROUND(SUM(AX1818*Rates!K$19),4),ROUND(SUM(AX1818*(Rates!J$8/100)),4)))</f>
        <v/>
      </c>
      <c r="AZ1818" s="67" t="str">
        <f t="shared" si="918"/>
        <v/>
      </c>
      <c r="BA1818" s="22" t="str">
        <f t="shared" si="919"/>
        <v/>
      </c>
      <c r="BD1818" s="171"/>
      <c r="BE1818" s="171"/>
      <c r="BF1818" s="171"/>
      <c r="BG1818" s="171"/>
    </row>
    <row r="1819" spans="11:59" ht="12.75" customHeight="1" x14ac:dyDescent="0.3">
      <c r="K1819" s="42" t="str">
        <f t="shared" si="891"/>
        <v/>
      </c>
      <c r="L1819" s="55" t="str">
        <f t="shared" si="892"/>
        <v/>
      </c>
      <c r="M1819" s="43" t="str">
        <f t="shared" si="893"/>
        <v/>
      </c>
      <c r="N1819" s="56" t="str" cm="1">
        <f t="array" ref="N1819">IFERROR(IF(_xlfn.SINGLE(B:B)="","",IF(R1819="Beer",SUM(LOOKUP(2,1/(Rates!$B$3:$B$5&lt;=W1819)/(Rates!$C$3:$C$5&gt;=W1819),Rates!$D$3:$D$5)*(X1819/100)*W1819),IF(R1819="Refreshment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56" t="str">
        <f t="shared" si="894"/>
        <v/>
      </c>
      <c r="P1819" s="53"/>
      <c r="Q1819" s="14" t="str">
        <f t="shared" si="895"/>
        <v/>
      </c>
      <c r="R1819" s="57" t="str">
        <f t="shared" si="896"/>
        <v/>
      </c>
      <c r="S1819" s="58" t="str">
        <f>IF(B1819="","",IF(R1819="Refreshment Beverage",VLOOKUP(VALUE(Q1819),Rates!G$15:L$19,2,0),VLOOKUP(VALUE(Q1819),Rates!G$4:L$12,2,0)))</f>
        <v/>
      </c>
      <c r="T1819" s="58" t="str">
        <f t="shared" si="897"/>
        <v/>
      </c>
      <c r="U1819" s="58" t="str">
        <f t="shared" si="898"/>
        <v/>
      </c>
      <c r="V1819" s="58" t="str">
        <f t="shared" si="899"/>
        <v/>
      </c>
      <c r="W1819" s="58" t="str">
        <f t="shared" si="900"/>
        <v/>
      </c>
      <c r="X1819" s="59" t="str">
        <f t="shared" si="901"/>
        <v/>
      </c>
      <c r="Y1819" s="60" t="str">
        <f>IF(B:B="","",IF(R1819="Refreshment Beverage",VLOOKUP(Q1819,Rates!G$15:L$19,6,0)*W1819,VLOOKUP(Q1819,Rates!G$4:L$12,6,0)*W1819))</f>
        <v/>
      </c>
      <c r="Z1819" s="60" t="str">
        <f t="shared" si="902"/>
        <v/>
      </c>
      <c r="AA1819" s="60" t="str">
        <f t="shared" si="920"/>
        <v/>
      </c>
      <c r="AB1819" s="61" t="str" cm="1">
        <f t="array" ref="AB1819">IF(_xlfn.SINGLE(B:B)="","",IF(R1819="Refreshment Beverage","",IF(AND(R1819="Beer",Q1819=0),SUM(LOOKUP(2,1/(Rates!$B$15:$B$18&lt;=W1819)/(Rates!$C$15:$C$18&gt;=W1819),Rates!$D$15:$D$18)*W1819),VLOOKUP(VALUE(_xlfn.SINGLE(Q:Q)),Rates!A:B,2,0)*W1819)))</f>
        <v/>
      </c>
      <c r="AC1819" s="61" t="str" cm="1">
        <f t="array" ref="AC1819">IF(_xlfn.SINGLE(B:B)="","",IF(R1819="Refreshment Beverage","",IF(AND(R1819="Beer",Q1819=0),SUM(LOOKUP(2,1/(Rates!$B$15:$B$18&lt;=W1819)/(Rates!$C$15:$C$18&gt;=W1819),Rates!$E$15:$E$18)*W1819),VLOOKUP(VALUE(_xlfn.SINGLE(Q:Q)),Rates!A:C,3,0)*W1819)))</f>
        <v/>
      </c>
      <c r="AD1819" s="168">
        <f>IFERROR(IF(R1819="Beer","",IF(OR(Q1819=1,Q1819=2,Q1819=3,Q1819=4),VLOOKUP(Q1819,Rates!$A$31:$B$34,2,0)*W1819,IF(V1819=1,VLOOKUP(U1819,'REB BEV MIN MKUP'!B:E,4,0),IF(V1819&gt;1,VLOOKUP(VALUE(W1819),'REB BEV MIN MKUP'!O:Q,3,0),0)))),0)</f>
        <v>0</v>
      </c>
      <c r="AE1819" s="62" t="str">
        <f t="shared" si="903"/>
        <v/>
      </c>
      <c r="AF1819" s="63" t="str">
        <f t="shared" si="904"/>
        <v/>
      </c>
      <c r="AG1819" s="64" t="str">
        <f t="shared" si="905"/>
        <v/>
      </c>
      <c r="AH1819" s="65" t="str">
        <f t="shared" si="906"/>
        <v/>
      </c>
      <c r="AI1819" s="66" t="str">
        <f>IF(AE:AE="","",IF(R1819="Refreshment Beverage",AK1819*(Rates!J$19/100),ROUND(SUM(AH1819*(Rates!$J$8/100)),4)))</f>
        <v/>
      </c>
      <c r="AJ1819" s="67" t="str">
        <f t="shared" si="907"/>
        <v/>
      </c>
      <c r="AK1819" s="22" t="str">
        <f t="shared" si="908"/>
        <v/>
      </c>
      <c r="AL1819" s="62" t="str">
        <f t="shared" si="909"/>
        <v/>
      </c>
      <c r="AM1819" s="63" t="str">
        <f>IF(AS1819="","",IF(R1819="Refreshment Beverage",ROUND(AS1819*Rates!K$19,4),ROUND(AO1819*(VLOOKUP(VALUE(Q1819),Rates!G$4:L$12,3,0)),4)))</f>
        <v/>
      </c>
      <c r="AN1819" s="68" t="str">
        <f>IF(AS1819="","",IF(R1819="Refreshment Beverage",AS1819*(Rates!J$19/100),MAX(AM1819,AB1819)))</f>
        <v/>
      </c>
      <c r="AO1819" s="69" t="str">
        <f t="shared" si="910"/>
        <v/>
      </c>
      <c r="AP1819" s="69" t="str">
        <f t="shared" si="911"/>
        <v/>
      </c>
      <c r="AQ1819" s="70" t="str">
        <f>IF(AS1819="","",IF(R1819="Refreshment Beverage",ROUND(SUM(VLOOKUP(Q:Q,Rates!G$15:L$19,3,0)*(AS1819-Y1819-Z1819-AA1819)),4),ROUND(SUM(Rates!$K$8*AS1819),4)))</f>
        <v/>
      </c>
      <c r="AR1819" s="66" t="str">
        <f t="shared" si="912"/>
        <v/>
      </c>
      <c r="AS1819" s="22" t="str">
        <f t="shared" si="913"/>
        <v/>
      </c>
      <c r="AT1819" s="62" t="str">
        <f t="shared" si="914"/>
        <v/>
      </c>
      <c r="AU1819" s="63" t="str">
        <f>IF(AX1819="","",IF(R1819="Refreshment Beverage",ROUND((BA1819-Y1819-Z1819-AA1819)*VLOOKUP(VALUE(Q1819),Rates!G$15:L$19,3,0),4),ROUND(AW1819*(VLOOKUP(VALUE(Q1819),Rates!G:L,3,0)),4)))</f>
        <v/>
      </c>
      <c r="AV1819" s="68" t="str">
        <f t="shared" si="915"/>
        <v/>
      </c>
      <c r="AW1819" s="69" t="str">
        <f t="shared" si="916"/>
        <v/>
      </c>
      <c r="AX1819" s="65" t="str">
        <f t="shared" si="917"/>
        <v/>
      </c>
      <c r="AY1819" s="70" t="str">
        <f>IF(AX1819="","",IF(R1819="Refreshment Beverage",ROUND(SUM(AX1819*Rates!K$19),4),ROUND(SUM(AX1819*(Rates!J$8/100)),4)))</f>
        <v/>
      </c>
      <c r="AZ1819" s="67" t="str">
        <f t="shared" si="918"/>
        <v/>
      </c>
      <c r="BA1819" s="22" t="str">
        <f t="shared" si="919"/>
        <v/>
      </c>
      <c r="BD1819" s="171"/>
      <c r="BE1819" s="171"/>
      <c r="BF1819" s="171"/>
      <c r="BG1819" s="171"/>
    </row>
    <row r="1820" spans="11:59" ht="12.75" customHeight="1" x14ac:dyDescent="0.3">
      <c r="K1820" s="42" t="str">
        <f t="shared" si="891"/>
        <v/>
      </c>
      <c r="L1820" s="55" t="str">
        <f t="shared" si="892"/>
        <v/>
      </c>
      <c r="M1820" s="43" t="str">
        <f t="shared" si="893"/>
        <v/>
      </c>
      <c r="N1820" s="56" t="str" cm="1">
        <f t="array" ref="N1820">IFERROR(IF(_xlfn.SINGLE(B:B)="","",IF(R1820="Beer",SUM(LOOKUP(2,1/(Rates!$B$3:$B$5&lt;=W1820)/(Rates!$C$3:$C$5&gt;=W1820),Rates!$D$3:$D$5)*(X1820/100)*W1820),IF(R1820="Refreshment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56" t="str">
        <f t="shared" si="894"/>
        <v/>
      </c>
      <c r="P1820" s="53"/>
      <c r="Q1820" s="14" t="str">
        <f t="shared" si="895"/>
        <v/>
      </c>
      <c r="R1820" s="57" t="str">
        <f t="shared" si="896"/>
        <v/>
      </c>
      <c r="S1820" s="58" t="str">
        <f>IF(B1820="","",IF(R1820="Refreshment Beverage",VLOOKUP(VALUE(Q1820),Rates!G$15:L$19,2,0),VLOOKUP(VALUE(Q1820),Rates!G$4:L$12,2,0)))</f>
        <v/>
      </c>
      <c r="T1820" s="58" t="str">
        <f t="shared" si="897"/>
        <v/>
      </c>
      <c r="U1820" s="58" t="str">
        <f t="shared" si="898"/>
        <v/>
      </c>
      <c r="V1820" s="58" t="str">
        <f t="shared" si="899"/>
        <v/>
      </c>
      <c r="W1820" s="58" t="str">
        <f t="shared" si="900"/>
        <v/>
      </c>
      <c r="X1820" s="59" t="str">
        <f t="shared" si="901"/>
        <v/>
      </c>
      <c r="Y1820" s="60" t="str">
        <f>IF(B:B="","",IF(R1820="Refreshment Beverage",VLOOKUP(Q1820,Rates!G$15:L$19,6,0)*W1820,VLOOKUP(Q1820,Rates!G$4:L$12,6,0)*W1820))</f>
        <v/>
      </c>
      <c r="Z1820" s="60" t="str">
        <f t="shared" si="902"/>
        <v/>
      </c>
      <c r="AA1820" s="60" t="str">
        <f t="shared" si="920"/>
        <v/>
      </c>
      <c r="AB1820" s="61" t="str" cm="1">
        <f t="array" ref="AB1820">IF(_xlfn.SINGLE(B:B)="","",IF(R1820="Refreshment Beverage","",IF(AND(R1820="Beer",Q1820=0),SUM(LOOKUP(2,1/(Rates!$B$15:$B$18&lt;=W1820)/(Rates!$C$15:$C$18&gt;=W1820),Rates!$D$15:$D$18)*W1820),VLOOKUP(VALUE(_xlfn.SINGLE(Q:Q)),Rates!A:B,2,0)*W1820)))</f>
        <v/>
      </c>
      <c r="AC1820" s="61" t="str" cm="1">
        <f t="array" ref="AC1820">IF(_xlfn.SINGLE(B:B)="","",IF(R1820="Refreshment Beverage","",IF(AND(R1820="Beer",Q1820=0),SUM(LOOKUP(2,1/(Rates!$B$15:$B$18&lt;=W1820)/(Rates!$C$15:$C$18&gt;=W1820),Rates!$E$15:$E$18)*W1820),VLOOKUP(VALUE(_xlfn.SINGLE(Q:Q)),Rates!A:C,3,0)*W1820)))</f>
        <v/>
      </c>
      <c r="AD1820" s="168">
        <f>IFERROR(IF(R1820="Beer","",IF(OR(Q1820=1,Q1820=2,Q1820=3,Q1820=4),VLOOKUP(Q1820,Rates!$A$31:$B$34,2,0)*W1820,IF(V1820=1,VLOOKUP(U1820,'REB BEV MIN MKUP'!B:E,4,0),IF(V1820&gt;1,VLOOKUP(VALUE(W1820),'REB BEV MIN MKUP'!O:Q,3,0),0)))),0)</f>
        <v>0</v>
      </c>
      <c r="AE1820" s="62" t="str">
        <f t="shared" si="903"/>
        <v/>
      </c>
      <c r="AF1820" s="63" t="str">
        <f t="shared" si="904"/>
        <v/>
      </c>
      <c r="AG1820" s="64" t="str">
        <f t="shared" si="905"/>
        <v/>
      </c>
      <c r="AH1820" s="65" t="str">
        <f t="shared" si="906"/>
        <v/>
      </c>
      <c r="AI1820" s="66" t="str">
        <f>IF(AE:AE="","",IF(R1820="Refreshment Beverage",AK1820*(Rates!J$19/100),ROUND(SUM(AH1820*(Rates!$J$8/100)),4)))</f>
        <v/>
      </c>
      <c r="AJ1820" s="67" t="str">
        <f t="shared" si="907"/>
        <v/>
      </c>
      <c r="AK1820" s="22" t="str">
        <f t="shared" si="908"/>
        <v/>
      </c>
      <c r="AL1820" s="62" t="str">
        <f t="shared" si="909"/>
        <v/>
      </c>
      <c r="AM1820" s="63" t="str">
        <f>IF(AS1820="","",IF(R1820="Refreshment Beverage",ROUND(AS1820*Rates!K$19,4),ROUND(AO1820*(VLOOKUP(VALUE(Q1820),Rates!G$4:L$12,3,0)),4)))</f>
        <v/>
      </c>
      <c r="AN1820" s="68" t="str">
        <f>IF(AS1820="","",IF(R1820="Refreshment Beverage",AS1820*(Rates!J$19/100),MAX(AM1820,AB1820)))</f>
        <v/>
      </c>
      <c r="AO1820" s="69" t="str">
        <f t="shared" si="910"/>
        <v/>
      </c>
      <c r="AP1820" s="69" t="str">
        <f t="shared" si="911"/>
        <v/>
      </c>
      <c r="AQ1820" s="70" t="str">
        <f>IF(AS1820="","",IF(R1820="Refreshment Beverage",ROUND(SUM(VLOOKUP(Q:Q,Rates!G$15:L$19,3,0)*(AS1820-Y1820-Z1820-AA1820)),4),ROUND(SUM(Rates!$K$8*AS1820),4)))</f>
        <v/>
      </c>
      <c r="AR1820" s="66" t="str">
        <f t="shared" si="912"/>
        <v/>
      </c>
      <c r="AS1820" s="22" t="str">
        <f t="shared" si="913"/>
        <v/>
      </c>
      <c r="AT1820" s="62" t="str">
        <f t="shared" si="914"/>
        <v/>
      </c>
      <c r="AU1820" s="63" t="str">
        <f>IF(AX1820="","",IF(R1820="Refreshment Beverage",ROUND((BA1820-Y1820-Z1820-AA1820)*VLOOKUP(VALUE(Q1820),Rates!G$15:L$19,3,0),4),ROUND(AW1820*(VLOOKUP(VALUE(Q1820),Rates!G:L,3,0)),4)))</f>
        <v/>
      </c>
      <c r="AV1820" s="68" t="str">
        <f t="shared" si="915"/>
        <v/>
      </c>
      <c r="AW1820" s="69" t="str">
        <f t="shared" si="916"/>
        <v/>
      </c>
      <c r="AX1820" s="65" t="str">
        <f t="shared" si="917"/>
        <v/>
      </c>
      <c r="AY1820" s="70" t="str">
        <f>IF(AX1820="","",IF(R1820="Refreshment Beverage",ROUND(SUM(AX1820*Rates!K$19),4),ROUND(SUM(AX1820*(Rates!J$8/100)),4)))</f>
        <v/>
      </c>
      <c r="AZ1820" s="67" t="str">
        <f t="shared" si="918"/>
        <v/>
      </c>
      <c r="BA1820" s="22" t="str">
        <f t="shared" si="919"/>
        <v/>
      </c>
      <c r="BD1820" s="171"/>
      <c r="BE1820" s="171"/>
      <c r="BF1820" s="171"/>
      <c r="BG1820" s="171"/>
    </row>
    <row r="1821" spans="11:59" ht="12.75" customHeight="1" x14ac:dyDescent="0.3">
      <c r="K1821" s="42" t="str">
        <f t="shared" si="891"/>
        <v/>
      </c>
      <c r="L1821" s="55" t="str">
        <f t="shared" si="892"/>
        <v/>
      </c>
      <c r="M1821" s="43" t="str">
        <f t="shared" si="893"/>
        <v/>
      </c>
      <c r="N1821" s="56" t="str" cm="1">
        <f t="array" ref="N1821">IFERROR(IF(_xlfn.SINGLE(B:B)="","",IF(R1821="Beer",SUM(LOOKUP(2,1/(Rates!$B$3:$B$5&lt;=W1821)/(Rates!$C$3:$C$5&gt;=W1821),Rates!$D$3:$D$5)*(X1821/100)*W1821),IF(R1821="Refreshment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56" t="str">
        <f t="shared" si="894"/>
        <v/>
      </c>
      <c r="P1821" s="53"/>
      <c r="Q1821" s="14" t="str">
        <f t="shared" si="895"/>
        <v/>
      </c>
      <c r="R1821" s="57" t="str">
        <f t="shared" si="896"/>
        <v/>
      </c>
      <c r="S1821" s="58" t="str">
        <f>IF(B1821="","",IF(R1821="Refreshment Beverage",VLOOKUP(VALUE(Q1821),Rates!G$15:L$19,2,0),VLOOKUP(VALUE(Q1821),Rates!G$4:L$12,2,0)))</f>
        <v/>
      </c>
      <c r="T1821" s="58" t="str">
        <f t="shared" si="897"/>
        <v/>
      </c>
      <c r="U1821" s="58" t="str">
        <f t="shared" si="898"/>
        <v/>
      </c>
      <c r="V1821" s="58" t="str">
        <f t="shared" si="899"/>
        <v/>
      </c>
      <c r="W1821" s="58" t="str">
        <f t="shared" si="900"/>
        <v/>
      </c>
      <c r="X1821" s="59" t="str">
        <f t="shared" si="901"/>
        <v/>
      </c>
      <c r="Y1821" s="60" t="str">
        <f>IF(B:B="","",IF(R1821="Refreshment Beverage",VLOOKUP(Q1821,Rates!G$15:L$19,6,0)*W1821,VLOOKUP(Q1821,Rates!G$4:L$12,6,0)*W1821))</f>
        <v/>
      </c>
      <c r="Z1821" s="60" t="str">
        <f t="shared" si="902"/>
        <v/>
      </c>
      <c r="AA1821" s="60" t="str">
        <f t="shared" si="920"/>
        <v/>
      </c>
      <c r="AB1821" s="61" t="str" cm="1">
        <f t="array" ref="AB1821">IF(_xlfn.SINGLE(B:B)="","",IF(R1821="Refreshment Beverage","",IF(AND(R1821="Beer",Q1821=0),SUM(LOOKUP(2,1/(Rates!$B$15:$B$18&lt;=W1821)/(Rates!$C$15:$C$18&gt;=W1821),Rates!$D$15:$D$18)*W1821),VLOOKUP(VALUE(_xlfn.SINGLE(Q:Q)),Rates!A:B,2,0)*W1821)))</f>
        <v/>
      </c>
      <c r="AC1821" s="61" t="str" cm="1">
        <f t="array" ref="AC1821">IF(_xlfn.SINGLE(B:B)="","",IF(R1821="Refreshment Beverage","",IF(AND(R1821="Beer",Q1821=0),SUM(LOOKUP(2,1/(Rates!$B$15:$B$18&lt;=W1821)/(Rates!$C$15:$C$18&gt;=W1821),Rates!$E$15:$E$18)*W1821),VLOOKUP(VALUE(_xlfn.SINGLE(Q:Q)),Rates!A:C,3,0)*W1821)))</f>
        <v/>
      </c>
      <c r="AD1821" s="168">
        <f>IFERROR(IF(R1821="Beer","",IF(OR(Q1821=1,Q1821=2,Q1821=3,Q1821=4),VLOOKUP(Q1821,Rates!$A$31:$B$34,2,0)*W1821,IF(V1821=1,VLOOKUP(U1821,'REB BEV MIN MKUP'!B:E,4,0),IF(V1821&gt;1,VLOOKUP(VALUE(W1821),'REB BEV MIN MKUP'!O:Q,3,0),0)))),0)</f>
        <v>0</v>
      </c>
      <c r="AE1821" s="62" t="str">
        <f t="shared" si="903"/>
        <v/>
      </c>
      <c r="AF1821" s="63" t="str">
        <f t="shared" si="904"/>
        <v/>
      </c>
      <c r="AG1821" s="64" t="str">
        <f t="shared" si="905"/>
        <v/>
      </c>
      <c r="AH1821" s="65" t="str">
        <f t="shared" si="906"/>
        <v/>
      </c>
      <c r="AI1821" s="66" t="str">
        <f>IF(AE:AE="","",IF(R1821="Refreshment Beverage",AK1821*(Rates!J$19/100),ROUND(SUM(AH1821*(Rates!$J$8/100)),4)))</f>
        <v/>
      </c>
      <c r="AJ1821" s="67" t="str">
        <f t="shared" si="907"/>
        <v/>
      </c>
      <c r="AK1821" s="22" t="str">
        <f t="shared" si="908"/>
        <v/>
      </c>
      <c r="AL1821" s="62" t="str">
        <f t="shared" si="909"/>
        <v/>
      </c>
      <c r="AM1821" s="63" t="str">
        <f>IF(AS1821="","",IF(R1821="Refreshment Beverage",ROUND(AS1821*Rates!K$19,4),ROUND(AO1821*(VLOOKUP(VALUE(Q1821),Rates!G$4:L$12,3,0)),4)))</f>
        <v/>
      </c>
      <c r="AN1821" s="68" t="str">
        <f>IF(AS1821="","",IF(R1821="Refreshment Beverage",AS1821*(Rates!J$19/100),MAX(AM1821,AB1821)))</f>
        <v/>
      </c>
      <c r="AO1821" s="69" t="str">
        <f t="shared" si="910"/>
        <v/>
      </c>
      <c r="AP1821" s="69" t="str">
        <f t="shared" si="911"/>
        <v/>
      </c>
      <c r="AQ1821" s="70" t="str">
        <f>IF(AS1821="","",IF(R1821="Refreshment Beverage",ROUND(SUM(VLOOKUP(Q:Q,Rates!G$15:L$19,3,0)*(AS1821-Y1821-Z1821-AA1821)),4),ROUND(SUM(Rates!$K$8*AS1821),4)))</f>
        <v/>
      </c>
      <c r="AR1821" s="66" t="str">
        <f t="shared" si="912"/>
        <v/>
      </c>
      <c r="AS1821" s="22" t="str">
        <f t="shared" si="913"/>
        <v/>
      </c>
      <c r="AT1821" s="62" t="str">
        <f t="shared" si="914"/>
        <v/>
      </c>
      <c r="AU1821" s="63" t="str">
        <f>IF(AX1821="","",IF(R1821="Refreshment Beverage",ROUND((BA1821-Y1821-Z1821-AA1821)*VLOOKUP(VALUE(Q1821),Rates!G$15:L$19,3,0),4),ROUND(AW1821*(VLOOKUP(VALUE(Q1821),Rates!G:L,3,0)),4)))</f>
        <v/>
      </c>
      <c r="AV1821" s="68" t="str">
        <f t="shared" si="915"/>
        <v/>
      </c>
      <c r="AW1821" s="69" t="str">
        <f t="shared" si="916"/>
        <v/>
      </c>
      <c r="AX1821" s="65" t="str">
        <f t="shared" si="917"/>
        <v/>
      </c>
      <c r="AY1821" s="70" t="str">
        <f>IF(AX1821="","",IF(R1821="Refreshment Beverage",ROUND(SUM(AX1821*Rates!K$19),4),ROUND(SUM(AX1821*(Rates!J$8/100)),4)))</f>
        <v/>
      </c>
      <c r="AZ1821" s="67" t="str">
        <f t="shared" si="918"/>
        <v/>
      </c>
      <c r="BA1821" s="22" t="str">
        <f t="shared" si="919"/>
        <v/>
      </c>
      <c r="BD1821" s="171"/>
      <c r="BE1821" s="171"/>
      <c r="BF1821" s="171"/>
      <c r="BG1821" s="171"/>
    </row>
    <row r="1822" spans="11:59" ht="12.75" customHeight="1" x14ac:dyDescent="0.3">
      <c r="K1822" s="42" t="str">
        <f t="shared" si="891"/>
        <v/>
      </c>
      <c r="L1822" s="55" t="str">
        <f t="shared" si="892"/>
        <v/>
      </c>
      <c r="M1822" s="43" t="str">
        <f t="shared" si="893"/>
        <v/>
      </c>
      <c r="N1822" s="56" t="str" cm="1">
        <f t="array" ref="N1822">IFERROR(IF(_xlfn.SINGLE(B:B)="","",IF(R1822="Beer",SUM(LOOKUP(2,1/(Rates!$B$3:$B$5&lt;=W1822)/(Rates!$C$3:$C$5&gt;=W1822),Rates!$D$3:$D$5)*(X1822/100)*W1822),IF(R1822="Refreshment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56" t="str">
        <f t="shared" si="894"/>
        <v/>
      </c>
      <c r="P1822" s="53"/>
      <c r="Q1822" s="14" t="str">
        <f t="shared" si="895"/>
        <v/>
      </c>
      <c r="R1822" s="57" t="str">
        <f t="shared" si="896"/>
        <v/>
      </c>
      <c r="S1822" s="58" t="str">
        <f>IF(B1822="","",IF(R1822="Refreshment Beverage",VLOOKUP(VALUE(Q1822),Rates!G$15:L$19,2,0),VLOOKUP(VALUE(Q1822),Rates!G$4:L$12,2,0)))</f>
        <v/>
      </c>
      <c r="T1822" s="58" t="str">
        <f t="shared" si="897"/>
        <v/>
      </c>
      <c r="U1822" s="58" t="str">
        <f t="shared" si="898"/>
        <v/>
      </c>
      <c r="V1822" s="58" t="str">
        <f t="shared" si="899"/>
        <v/>
      </c>
      <c r="W1822" s="58" t="str">
        <f t="shared" si="900"/>
        <v/>
      </c>
      <c r="X1822" s="59" t="str">
        <f t="shared" si="901"/>
        <v/>
      </c>
      <c r="Y1822" s="60" t="str">
        <f>IF(B:B="","",IF(R1822="Refreshment Beverage",VLOOKUP(Q1822,Rates!G$15:L$19,6,0)*W1822,VLOOKUP(Q1822,Rates!G$4:L$12,6,0)*W1822))</f>
        <v/>
      </c>
      <c r="Z1822" s="60" t="str">
        <f t="shared" si="902"/>
        <v/>
      </c>
      <c r="AA1822" s="60" t="str">
        <f t="shared" si="920"/>
        <v/>
      </c>
      <c r="AB1822" s="61" t="str" cm="1">
        <f t="array" ref="AB1822">IF(_xlfn.SINGLE(B:B)="","",IF(R1822="Refreshment Beverage","",IF(AND(R1822="Beer",Q1822=0),SUM(LOOKUP(2,1/(Rates!$B$15:$B$18&lt;=W1822)/(Rates!$C$15:$C$18&gt;=W1822),Rates!$D$15:$D$18)*W1822),VLOOKUP(VALUE(_xlfn.SINGLE(Q:Q)),Rates!A:B,2,0)*W1822)))</f>
        <v/>
      </c>
      <c r="AC1822" s="61" t="str" cm="1">
        <f t="array" ref="AC1822">IF(_xlfn.SINGLE(B:B)="","",IF(R1822="Refreshment Beverage","",IF(AND(R1822="Beer",Q1822=0),SUM(LOOKUP(2,1/(Rates!$B$15:$B$18&lt;=W1822)/(Rates!$C$15:$C$18&gt;=W1822),Rates!$E$15:$E$18)*W1822),VLOOKUP(VALUE(_xlfn.SINGLE(Q:Q)),Rates!A:C,3,0)*W1822)))</f>
        <v/>
      </c>
      <c r="AD1822" s="168">
        <f>IFERROR(IF(R1822="Beer","",IF(OR(Q1822=1,Q1822=2,Q1822=3,Q1822=4),VLOOKUP(Q1822,Rates!$A$31:$B$34,2,0)*W1822,IF(V1822=1,VLOOKUP(U1822,'REB BEV MIN MKUP'!B:E,4,0),IF(V1822&gt;1,VLOOKUP(VALUE(W1822),'REB BEV MIN MKUP'!O:Q,3,0),0)))),0)</f>
        <v>0</v>
      </c>
      <c r="AE1822" s="62" t="str">
        <f t="shared" si="903"/>
        <v/>
      </c>
      <c r="AF1822" s="63" t="str">
        <f t="shared" si="904"/>
        <v/>
      </c>
      <c r="AG1822" s="64" t="str">
        <f t="shared" si="905"/>
        <v/>
      </c>
      <c r="AH1822" s="65" t="str">
        <f t="shared" si="906"/>
        <v/>
      </c>
      <c r="AI1822" s="66" t="str">
        <f>IF(AE:AE="","",IF(R1822="Refreshment Beverage",AK1822*(Rates!J$19/100),ROUND(SUM(AH1822*(Rates!$J$8/100)),4)))</f>
        <v/>
      </c>
      <c r="AJ1822" s="67" t="str">
        <f t="shared" si="907"/>
        <v/>
      </c>
      <c r="AK1822" s="22" t="str">
        <f t="shared" si="908"/>
        <v/>
      </c>
      <c r="AL1822" s="62" t="str">
        <f t="shared" si="909"/>
        <v/>
      </c>
      <c r="AM1822" s="63" t="str">
        <f>IF(AS1822="","",IF(R1822="Refreshment Beverage",ROUND(AS1822*Rates!K$19,4),ROUND(AO1822*(VLOOKUP(VALUE(Q1822),Rates!G$4:L$12,3,0)),4)))</f>
        <v/>
      </c>
      <c r="AN1822" s="68" t="str">
        <f>IF(AS1822="","",IF(R1822="Refreshment Beverage",AS1822*(Rates!J$19/100),MAX(AM1822,AB1822)))</f>
        <v/>
      </c>
      <c r="AO1822" s="69" t="str">
        <f t="shared" si="910"/>
        <v/>
      </c>
      <c r="AP1822" s="69" t="str">
        <f t="shared" si="911"/>
        <v/>
      </c>
      <c r="AQ1822" s="70" t="str">
        <f>IF(AS1822="","",IF(R1822="Refreshment Beverage",ROUND(SUM(VLOOKUP(Q:Q,Rates!G$15:L$19,3,0)*(AS1822-Y1822-Z1822-AA1822)),4),ROUND(SUM(Rates!$K$8*AS1822),4)))</f>
        <v/>
      </c>
      <c r="AR1822" s="66" t="str">
        <f t="shared" si="912"/>
        <v/>
      </c>
      <c r="AS1822" s="22" t="str">
        <f t="shared" si="913"/>
        <v/>
      </c>
      <c r="AT1822" s="62" t="str">
        <f t="shared" si="914"/>
        <v/>
      </c>
      <c r="AU1822" s="63" t="str">
        <f>IF(AX1822="","",IF(R1822="Refreshment Beverage",ROUND((BA1822-Y1822-Z1822-AA1822)*VLOOKUP(VALUE(Q1822),Rates!G$15:L$19,3,0),4),ROUND(AW1822*(VLOOKUP(VALUE(Q1822),Rates!G:L,3,0)),4)))</f>
        <v/>
      </c>
      <c r="AV1822" s="68" t="str">
        <f t="shared" si="915"/>
        <v/>
      </c>
      <c r="AW1822" s="69" t="str">
        <f t="shared" si="916"/>
        <v/>
      </c>
      <c r="AX1822" s="65" t="str">
        <f t="shared" si="917"/>
        <v/>
      </c>
      <c r="AY1822" s="70" t="str">
        <f>IF(AX1822="","",IF(R1822="Refreshment Beverage",ROUND(SUM(AX1822*Rates!K$19),4),ROUND(SUM(AX1822*(Rates!J$8/100)),4)))</f>
        <v/>
      </c>
      <c r="AZ1822" s="67" t="str">
        <f t="shared" si="918"/>
        <v/>
      </c>
      <c r="BA1822" s="22" t="str">
        <f t="shared" si="919"/>
        <v/>
      </c>
      <c r="BD1822" s="171"/>
      <c r="BE1822" s="171"/>
      <c r="BF1822" s="171"/>
      <c r="BG1822" s="171"/>
    </row>
    <row r="1823" spans="11:59" ht="12.75" customHeight="1" x14ac:dyDescent="0.3">
      <c r="K1823" s="42" t="str">
        <f t="shared" si="891"/>
        <v/>
      </c>
      <c r="L1823" s="55" t="str">
        <f t="shared" si="892"/>
        <v/>
      </c>
      <c r="M1823" s="43" t="str">
        <f t="shared" si="893"/>
        <v/>
      </c>
      <c r="N1823" s="56" t="str" cm="1">
        <f t="array" ref="N1823">IFERROR(IF(_xlfn.SINGLE(B:B)="","",IF(R1823="Beer",SUM(LOOKUP(2,1/(Rates!$B$3:$B$5&lt;=W1823)/(Rates!$C$3:$C$5&gt;=W1823),Rates!$D$3:$D$5)*(X1823/100)*W1823),IF(R1823="Refreshment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56" t="str">
        <f t="shared" si="894"/>
        <v/>
      </c>
      <c r="P1823" s="53"/>
      <c r="Q1823" s="14" t="str">
        <f t="shared" si="895"/>
        <v/>
      </c>
      <c r="R1823" s="57" t="str">
        <f t="shared" si="896"/>
        <v/>
      </c>
      <c r="S1823" s="58" t="str">
        <f>IF(B1823="","",IF(R1823="Refreshment Beverage",VLOOKUP(VALUE(Q1823),Rates!G$15:L$19,2,0),VLOOKUP(VALUE(Q1823),Rates!G$4:L$12,2,0)))</f>
        <v/>
      </c>
      <c r="T1823" s="58" t="str">
        <f t="shared" si="897"/>
        <v/>
      </c>
      <c r="U1823" s="58" t="str">
        <f t="shared" si="898"/>
        <v/>
      </c>
      <c r="V1823" s="58" t="str">
        <f t="shared" si="899"/>
        <v/>
      </c>
      <c r="W1823" s="58" t="str">
        <f t="shared" si="900"/>
        <v/>
      </c>
      <c r="X1823" s="59" t="str">
        <f t="shared" si="901"/>
        <v/>
      </c>
      <c r="Y1823" s="60" t="str">
        <f>IF(B:B="","",IF(R1823="Refreshment Beverage",VLOOKUP(Q1823,Rates!G$15:L$19,6,0)*W1823,VLOOKUP(Q1823,Rates!G$4:L$12,6,0)*W1823))</f>
        <v/>
      </c>
      <c r="Z1823" s="60" t="str">
        <f t="shared" si="902"/>
        <v/>
      </c>
      <c r="AA1823" s="60" t="str">
        <f t="shared" si="920"/>
        <v/>
      </c>
      <c r="AB1823" s="61" t="str" cm="1">
        <f t="array" ref="AB1823">IF(_xlfn.SINGLE(B:B)="","",IF(R1823="Refreshment Beverage","",IF(AND(R1823="Beer",Q1823=0),SUM(LOOKUP(2,1/(Rates!$B$15:$B$18&lt;=W1823)/(Rates!$C$15:$C$18&gt;=W1823),Rates!$D$15:$D$18)*W1823),VLOOKUP(VALUE(_xlfn.SINGLE(Q:Q)),Rates!A:B,2,0)*W1823)))</f>
        <v/>
      </c>
      <c r="AC1823" s="61" t="str" cm="1">
        <f t="array" ref="AC1823">IF(_xlfn.SINGLE(B:B)="","",IF(R1823="Refreshment Beverage","",IF(AND(R1823="Beer",Q1823=0),SUM(LOOKUP(2,1/(Rates!$B$15:$B$18&lt;=W1823)/(Rates!$C$15:$C$18&gt;=W1823),Rates!$E$15:$E$18)*W1823),VLOOKUP(VALUE(_xlfn.SINGLE(Q:Q)),Rates!A:C,3,0)*W1823)))</f>
        <v/>
      </c>
      <c r="AD1823" s="168">
        <f>IFERROR(IF(R1823="Beer","",IF(OR(Q1823=1,Q1823=2,Q1823=3,Q1823=4),VLOOKUP(Q1823,Rates!$A$31:$B$34,2,0)*W1823,IF(V1823=1,VLOOKUP(U1823,'REB BEV MIN MKUP'!B:E,4,0),IF(V1823&gt;1,VLOOKUP(VALUE(W1823),'REB BEV MIN MKUP'!O:Q,3,0),0)))),0)</f>
        <v>0</v>
      </c>
      <c r="AE1823" s="62" t="str">
        <f t="shared" si="903"/>
        <v/>
      </c>
      <c r="AF1823" s="63" t="str">
        <f t="shared" si="904"/>
        <v/>
      </c>
      <c r="AG1823" s="64" t="str">
        <f t="shared" si="905"/>
        <v/>
      </c>
      <c r="AH1823" s="65" t="str">
        <f t="shared" si="906"/>
        <v/>
      </c>
      <c r="AI1823" s="66" t="str">
        <f>IF(AE:AE="","",IF(R1823="Refreshment Beverage",AK1823*(Rates!J$19/100),ROUND(SUM(AH1823*(Rates!$J$8/100)),4)))</f>
        <v/>
      </c>
      <c r="AJ1823" s="67" t="str">
        <f t="shared" si="907"/>
        <v/>
      </c>
      <c r="AK1823" s="22" t="str">
        <f t="shared" si="908"/>
        <v/>
      </c>
      <c r="AL1823" s="62" t="str">
        <f t="shared" si="909"/>
        <v/>
      </c>
      <c r="AM1823" s="63" t="str">
        <f>IF(AS1823="","",IF(R1823="Refreshment Beverage",ROUND(AS1823*Rates!K$19,4),ROUND(AO1823*(VLOOKUP(VALUE(Q1823),Rates!G$4:L$12,3,0)),4)))</f>
        <v/>
      </c>
      <c r="AN1823" s="68" t="str">
        <f>IF(AS1823="","",IF(R1823="Refreshment Beverage",AS1823*(Rates!J$19/100),MAX(AM1823,AB1823)))</f>
        <v/>
      </c>
      <c r="AO1823" s="69" t="str">
        <f t="shared" si="910"/>
        <v/>
      </c>
      <c r="AP1823" s="69" t="str">
        <f t="shared" si="911"/>
        <v/>
      </c>
      <c r="AQ1823" s="70" t="str">
        <f>IF(AS1823="","",IF(R1823="Refreshment Beverage",ROUND(SUM(VLOOKUP(Q:Q,Rates!G$15:L$19,3,0)*(AS1823-Y1823-Z1823-AA1823)),4),ROUND(SUM(Rates!$K$8*AS1823),4)))</f>
        <v/>
      </c>
      <c r="AR1823" s="66" t="str">
        <f t="shared" si="912"/>
        <v/>
      </c>
      <c r="AS1823" s="22" t="str">
        <f t="shared" si="913"/>
        <v/>
      </c>
      <c r="AT1823" s="62" t="str">
        <f t="shared" si="914"/>
        <v/>
      </c>
      <c r="AU1823" s="63" t="str">
        <f>IF(AX1823="","",IF(R1823="Refreshment Beverage",ROUND((BA1823-Y1823-Z1823-AA1823)*VLOOKUP(VALUE(Q1823),Rates!G$15:L$19,3,0),4),ROUND(AW1823*(VLOOKUP(VALUE(Q1823),Rates!G:L,3,0)),4)))</f>
        <v/>
      </c>
      <c r="AV1823" s="68" t="str">
        <f t="shared" si="915"/>
        <v/>
      </c>
      <c r="AW1823" s="69" t="str">
        <f t="shared" si="916"/>
        <v/>
      </c>
      <c r="AX1823" s="65" t="str">
        <f t="shared" si="917"/>
        <v/>
      </c>
      <c r="AY1823" s="70" t="str">
        <f>IF(AX1823="","",IF(R1823="Refreshment Beverage",ROUND(SUM(AX1823*Rates!K$19),4),ROUND(SUM(AX1823*(Rates!J$8/100)),4)))</f>
        <v/>
      </c>
      <c r="AZ1823" s="67" t="str">
        <f t="shared" si="918"/>
        <v/>
      </c>
      <c r="BA1823" s="22" t="str">
        <f t="shared" si="919"/>
        <v/>
      </c>
      <c r="BD1823" s="171"/>
      <c r="BE1823" s="171"/>
      <c r="BF1823" s="171"/>
      <c r="BG1823" s="171"/>
    </row>
    <row r="1824" spans="11:59" ht="12.75" customHeight="1" x14ac:dyDescent="0.3">
      <c r="K1824" s="42" t="str">
        <f t="shared" si="891"/>
        <v/>
      </c>
      <c r="L1824" s="55" t="str">
        <f t="shared" si="892"/>
        <v/>
      </c>
      <c r="M1824" s="43" t="str">
        <f t="shared" si="893"/>
        <v/>
      </c>
      <c r="N1824" s="56" t="str" cm="1">
        <f t="array" ref="N1824">IFERROR(IF(_xlfn.SINGLE(B:B)="","",IF(R1824="Beer",SUM(LOOKUP(2,1/(Rates!$B$3:$B$5&lt;=W1824)/(Rates!$C$3:$C$5&gt;=W1824),Rates!$D$3:$D$5)*(X1824/100)*W1824),IF(R1824="Refreshment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56" t="str">
        <f t="shared" si="894"/>
        <v/>
      </c>
      <c r="P1824" s="53"/>
      <c r="Q1824" s="14" t="str">
        <f t="shared" si="895"/>
        <v/>
      </c>
      <c r="R1824" s="57" t="str">
        <f t="shared" si="896"/>
        <v/>
      </c>
      <c r="S1824" s="58" t="str">
        <f>IF(B1824="","",IF(R1824="Refreshment Beverage",VLOOKUP(VALUE(Q1824),Rates!G$15:L$19,2,0),VLOOKUP(VALUE(Q1824),Rates!G$4:L$12,2,0)))</f>
        <v/>
      </c>
      <c r="T1824" s="58" t="str">
        <f t="shared" si="897"/>
        <v/>
      </c>
      <c r="U1824" s="58" t="str">
        <f t="shared" si="898"/>
        <v/>
      </c>
      <c r="V1824" s="58" t="str">
        <f t="shared" si="899"/>
        <v/>
      </c>
      <c r="W1824" s="58" t="str">
        <f t="shared" si="900"/>
        <v/>
      </c>
      <c r="X1824" s="59" t="str">
        <f t="shared" si="901"/>
        <v/>
      </c>
      <c r="Y1824" s="60" t="str">
        <f>IF(B:B="","",IF(R1824="Refreshment Beverage",VLOOKUP(Q1824,Rates!G$15:L$19,6,0)*W1824,VLOOKUP(Q1824,Rates!G$4:L$12,6,0)*W1824))</f>
        <v/>
      </c>
      <c r="Z1824" s="60" t="str">
        <f t="shared" si="902"/>
        <v/>
      </c>
      <c r="AA1824" s="60" t="str">
        <f t="shared" si="920"/>
        <v/>
      </c>
      <c r="AB1824" s="61" t="str" cm="1">
        <f t="array" ref="AB1824">IF(_xlfn.SINGLE(B:B)="","",IF(R1824="Refreshment Beverage","",IF(AND(R1824="Beer",Q1824=0),SUM(LOOKUP(2,1/(Rates!$B$15:$B$18&lt;=W1824)/(Rates!$C$15:$C$18&gt;=W1824),Rates!$D$15:$D$18)*W1824),VLOOKUP(VALUE(_xlfn.SINGLE(Q:Q)),Rates!A:B,2,0)*W1824)))</f>
        <v/>
      </c>
      <c r="AC1824" s="61" t="str" cm="1">
        <f t="array" ref="AC1824">IF(_xlfn.SINGLE(B:B)="","",IF(R1824="Refreshment Beverage","",IF(AND(R1824="Beer",Q1824=0),SUM(LOOKUP(2,1/(Rates!$B$15:$B$18&lt;=W1824)/(Rates!$C$15:$C$18&gt;=W1824),Rates!$E$15:$E$18)*W1824),VLOOKUP(VALUE(_xlfn.SINGLE(Q:Q)),Rates!A:C,3,0)*W1824)))</f>
        <v/>
      </c>
      <c r="AD1824" s="168">
        <f>IFERROR(IF(R1824="Beer","",IF(OR(Q1824=1,Q1824=2,Q1824=3,Q1824=4),VLOOKUP(Q1824,Rates!$A$31:$B$34,2,0)*W1824,IF(V1824=1,VLOOKUP(U1824,'REB BEV MIN MKUP'!B:E,4,0),IF(V1824&gt;1,VLOOKUP(VALUE(W1824),'REB BEV MIN MKUP'!O:Q,3,0),0)))),0)</f>
        <v>0</v>
      </c>
      <c r="AE1824" s="62" t="str">
        <f t="shared" si="903"/>
        <v/>
      </c>
      <c r="AF1824" s="63" t="str">
        <f t="shared" si="904"/>
        <v/>
      </c>
      <c r="AG1824" s="64" t="str">
        <f t="shared" si="905"/>
        <v/>
      </c>
      <c r="AH1824" s="65" t="str">
        <f t="shared" si="906"/>
        <v/>
      </c>
      <c r="AI1824" s="66" t="str">
        <f>IF(AE:AE="","",IF(R1824="Refreshment Beverage",AK1824*(Rates!J$19/100),ROUND(SUM(AH1824*(Rates!$J$8/100)),4)))</f>
        <v/>
      </c>
      <c r="AJ1824" s="67" t="str">
        <f t="shared" si="907"/>
        <v/>
      </c>
      <c r="AK1824" s="22" t="str">
        <f t="shared" si="908"/>
        <v/>
      </c>
      <c r="AL1824" s="62" t="str">
        <f t="shared" si="909"/>
        <v/>
      </c>
      <c r="AM1824" s="63" t="str">
        <f>IF(AS1824="","",IF(R1824="Refreshment Beverage",ROUND(AS1824*Rates!K$19,4),ROUND(AO1824*(VLOOKUP(VALUE(Q1824),Rates!G$4:L$12,3,0)),4)))</f>
        <v/>
      </c>
      <c r="AN1824" s="68" t="str">
        <f>IF(AS1824="","",IF(R1824="Refreshment Beverage",AS1824*(Rates!J$19/100),MAX(AM1824,AB1824)))</f>
        <v/>
      </c>
      <c r="AO1824" s="69" t="str">
        <f t="shared" si="910"/>
        <v/>
      </c>
      <c r="AP1824" s="69" t="str">
        <f t="shared" si="911"/>
        <v/>
      </c>
      <c r="AQ1824" s="70" t="str">
        <f>IF(AS1824="","",IF(R1824="Refreshment Beverage",ROUND(SUM(VLOOKUP(Q:Q,Rates!G$15:L$19,3,0)*(AS1824-Y1824-Z1824-AA1824)),4),ROUND(SUM(Rates!$K$8*AS1824),4)))</f>
        <v/>
      </c>
      <c r="AR1824" s="66" t="str">
        <f t="shared" si="912"/>
        <v/>
      </c>
      <c r="AS1824" s="22" t="str">
        <f t="shared" si="913"/>
        <v/>
      </c>
      <c r="AT1824" s="62" t="str">
        <f t="shared" si="914"/>
        <v/>
      </c>
      <c r="AU1824" s="63" t="str">
        <f>IF(AX1824="","",IF(R1824="Refreshment Beverage",ROUND((BA1824-Y1824-Z1824-AA1824)*VLOOKUP(VALUE(Q1824),Rates!G$15:L$19,3,0),4),ROUND(AW1824*(VLOOKUP(VALUE(Q1824),Rates!G:L,3,0)),4)))</f>
        <v/>
      </c>
      <c r="AV1824" s="68" t="str">
        <f t="shared" si="915"/>
        <v/>
      </c>
      <c r="AW1824" s="69" t="str">
        <f t="shared" si="916"/>
        <v/>
      </c>
      <c r="AX1824" s="65" t="str">
        <f t="shared" si="917"/>
        <v/>
      </c>
      <c r="AY1824" s="70" t="str">
        <f>IF(AX1824="","",IF(R1824="Refreshment Beverage",ROUND(SUM(AX1824*Rates!K$19),4),ROUND(SUM(AX1824*(Rates!J$8/100)),4)))</f>
        <v/>
      </c>
      <c r="AZ1824" s="67" t="str">
        <f t="shared" si="918"/>
        <v/>
      </c>
      <c r="BA1824" s="22" t="str">
        <f t="shared" si="919"/>
        <v/>
      </c>
      <c r="BD1824" s="171"/>
      <c r="BE1824" s="171"/>
      <c r="BF1824" s="171"/>
      <c r="BG1824" s="171"/>
    </row>
    <row r="1825" spans="11:59" ht="12.75" customHeight="1" x14ac:dyDescent="0.3">
      <c r="K1825" s="42" t="str">
        <f t="shared" si="891"/>
        <v/>
      </c>
      <c r="L1825" s="55" t="str">
        <f t="shared" si="892"/>
        <v/>
      </c>
      <c r="M1825" s="43" t="str">
        <f t="shared" si="893"/>
        <v/>
      </c>
      <c r="N1825" s="56" t="str" cm="1">
        <f t="array" ref="N1825">IFERROR(IF(_xlfn.SINGLE(B:B)="","",IF(R1825="Beer",SUM(LOOKUP(2,1/(Rates!$B$3:$B$5&lt;=W1825)/(Rates!$C$3:$C$5&gt;=W1825),Rates!$D$3:$D$5)*(X1825/100)*W1825),IF(R1825="Refreshment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56" t="str">
        <f t="shared" si="894"/>
        <v/>
      </c>
      <c r="P1825" s="53"/>
      <c r="Q1825" s="14" t="str">
        <f t="shared" si="895"/>
        <v/>
      </c>
      <c r="R1825" s="57" t="str">
        <f t="shared" si="896"/>
        <v/>
      </c>
      <c r="S1825" s="58" t="str">
        <f>IF(B1825="","",IF(R1825="Refreshment Beverage",VLOOKUP(VALUE(Q1825),Rates!G$15:L$19,2,0),VLOOKUP(VALUE(Q1825),Rates!G$4:L$12,2,0)))</f>
        <v/>
      </c>
      <c r="T1825" s="58" t="str">
        <f t="shared" si="897"/>
        <v/>
      </c>
      <c r="U1825" s="58" t="str">
        <f t="shared" si="898"/>
        <v/>
      </c>
      <c r="V1825" s="58" t="str">
        <f t="shared" si="899"/>
        <v/>
      </c>
      <c r="W1825" s="58" t="str">
        <f t="shared" si="900"/>
        <v/>
      </c>
      <c r="X1825" s="59" t="str">
        <f t="shared" si="901"/>
        <v/>
      </c>
      <c r="Y1825" s="60" t="str">
        <f>IF(B:B="","",IF(R1825="Refreshment Beverage",VLOOKUP(Q1825,Rates!G$15:L$19,6,0)*W1825,VLOOKUP(Q1825,Rates!G$4:L$12,6,0)*W1825))</f>
        <v/>
      </c>
      <c r="Z1825" s="60" t="str">
        <f t="shared" si="902"/>
        <v/>
      </c>
      <c r="AA1825" s="60" t="str">
        <f t="shared" si="920"/>
        <v/>
      </c>
      <c r="AB1825" s="61" t="str" cm="1">
        <f t="array" ref="AB1825">IF(_xlfn.SINGLE(B:B)="","",IF(R1825="Refreshment Beverage","",IF(AND(R1825="Beer",Q1825=0),SUM(LOOKUP(2,1/(Rates!$B$15:$B$18&lt;=W1825)/(Rates!$C$15:$C$18&gt;=W1825),Rates!$D$15:$D$18)*W1825),VLOOKUP(VALUE(_xlfn.SINGLE(Q:Q)),Rates!A:B,2,0)*W1825)))</f>
        <v/>
      </c>
      <c r="AC1825" s="61" t="str" cm="1">
        <f t="array" ref="AC1825">IF(_xlfn.SINGLE(B:B)="","",IF(R1825="Refreshment Beverage","",IF(AND(R1825="Beer",Q1825=0),SUM(LOOKUP(2,1/(Rates!$B$15:$B$18&lt;=W1825)/(Rates!$C$15:$C$18&gt;=W1825),Rates!$E$15:$E$18)*W1825),VLOOKUP(VALUE(_xlfn.SINGLE(Q:Q)),Rates!A:C,3,0)*W1825)))</f>
        <v/>
      </c>
      <c r="AD1825" s="168">
        <f>IFERROR(IF(R1825="Beer","",IF(OR(Q1825=1,Q1825=2,Q1825=3,Q1825=4),VLOOKUP(Q1825,Rates!$A$31:$B$34,2,0)*W1825,IF(V1825=1,VLOOKUP(U1825,'REB BEV MIN MKUP'!B:E,4,0),IF(V1825&gt;1,VLOOKUP(VALUE(W1825),'REB BEV MIN MKUP'!O:Q,3,0),0)))),0)</f>
        <v>0</v>
      </c>
      <c r="AE1825" s="62" t="str">
        <f t="shared" si="903"/>
        <v/>
      </c>
      <c r="AF1825" s="63" t="str">
        <f t="shared" si="904"/>
        <v/>
      </c>
      <c r="AG1825" s="64" t="str">
        <f t="shared" si="905"/>
        <v/>
      </c>
      <c r="AH1825" s="65" t="str">
        <f t="shared" si="906"/>
        <v/>
      </c>
      <c r="AI1825" s="66" t="str">
        <f>IF(AE:AE="","",IF(R1825="Refreshment Beverage",AK1825*(Rates!J$19/100),ROUND(SUM(AH1825*(Rates!$J$8/100)),4)))</f>
        <v/>
      </c>
      <c r="AJ1825" s="67" t="str">
        <f t="shared" si="907"/>
        <v/>
      </c>
      <c r="AK1825" s="22" t="str">
        <f t="shared" si="908"/>
        <v/>
      </c>
      <c r="AL1825" s="62" t="str">
        <f t="shared" si="909"/>
        <v/>
      </c>
      <c r="AM1825" s="63" t="str">
        <f>IF(AS1825="","",IF(R1825="Refreshment Beverage",ROUND(AS1825*Rates!K$19,4),ROUND(AO1825*(VLOOKUP(VALUE(Q1825),Rates!G$4:L$12,3,0)),4)))</f>
        <v/>
      </c>
      <c r="AN1825" s="68" t="str">
        <f>IF(AS1825="","",IF(R1825="Refreshment Beverage",AS1825*(Rates!J$19/100),MAX(AM1825,AB1825)))</f>
        <v/>
      </c>
      <c r="AO1825" s="69" t="str">
        <f t="shared" si="910"/>
        <v/>
      </c>
      <c r="AP1825" s="69" t="str">
        <f t="shared" si="911"/>
        <v/>
      </c>
      <c r="AQ1825" s="70" t="str">
        <f>IF(AS1825="","",IF(R1825="Refreshment Beverage",ROUND(SUM(VLOOKUP(Q:Q,Rates!G$15:L$19,3,0)*(AS1825-Y1825-Z1825-AA1825)),4),ROUND(SUM(Rates!$K$8*AS1825),4)))</f>
        <v/>
      </c>
      <c r="AR1825" s="66" t="str">
        <f t="shared" si="912"/>
        <v/>
      </c>
      <c r="AS1825" s="22" t="str">
        <f t="shared" si="913"/>
        <v/>
      </c>
      <c r="AT1825" s="62" t="str">
        <f t="shared" si="914"/>
        <v/>
      </c>
      <c r="AU1825" s="63" t="str">
        <f>IF(AX1825="","",IF(R1825="Refreshment Beverage",ROUND((BA1825-Y1825-Z1825-AA1825)*VLOOKUP(VALUE(Q1825),Rates!G$15:L$19,3,0),4),ROUND(AW1825*(VLOOKUP(VALUE(Q1825),Rates!G:L,3,0)),4)))</f>
        <v/>
      </c>
      <c r="AV1825" s="68" t="str">
        <f t="shared" si="915"/>
        <v/>
      </c>
      <c r="AW1825" s="69" t="str">
        <f t="shared" si="916"/>
        <v/>
      </c>
      <c r="AX1825" s="65" t="str">
        <f t="shared" si="917"/>
        <v/>
      </c>
      <c r="AY1825" s="70" t="str">
        <f>IF(AX1825="","",IF(R1825="Refreshment Beverage",ROUND(SUM(AX1825*Rates!K$19),4),ROUND(SUM(AX1825*(Rates!J$8/100)),4)))</f>
        <v/>
      </c>
      <c r="AZ1825" s="67" t="str">
        <f t="shared" si="918"/>
        <v/>
      </c>
      <c r="BA1825" s="22" t="str">
        <f t="shared" si="919"/>
        <v/>
      </c>
      <c r="BD1825" s="171"/>
      <c r="BE1825" s="171"/>
      <c r="BF1825" s="171"/>
      <c r="BG1825" s="171"/>
    </row>
    <row r="1826" spans="11:59" ht="12.75" customHeight="1" x14ac:dyDescent="0.3">
      <c r="K1826" s="42" t="str">
        <f t="shared" si="891"/>
        <v/>
      </c>
      <c r="L1826" s="55" t="str">
        <f t="shared" si="892"/>
        <v/>
      </c>
      <c r="M1826" s="43" t="str">
        <f t="shared" si="893"/>
        <v/>
      </c>
      <c r="N1826" s="56" t="str" cm="1">
        <f t="array" ref="N1826">IFERROR(IF(_xlfn.SINGLE(B:B)="","",IF(R1826="Beer",SUM(LOOKUP(2,1/(Rates!$B$3:$B$5&lt;=W1826)/(Rates!$C$3:$C$5&gt;=W1826),Rates!$D$3:$D$5)*(X1826/100)*W1826),IF(R1826="Refreshment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56" t="str">
        <f t="shared" si="894"/>
        <v/>
      </c>
      <c r="P1826" s="53"/>
      <c r="Q1826" s="14" t="str">
        <f t="shared" si="895"/>
        <v/>
      </c>
      <c r="R1826" s="57" t="str">
        <f t="shared" si="896"/>
        <v/>
      </c>
      <c r="S1826" s="58" t="str">
        <f>IF(B1826="","",IF(R1826="Refreshment Beverage",VLOOKUP(VALUE(Q1826),Rates!G$15:L$19,2,0),VLOOKUP(VALUE(Q1826),Rates!G$4:L$12,2,0)))</f>
        <v/>
      </c>
      <c r="T1826" s="58" t="str">
        <f t="shared" si="897"/>
        <v/>
      </c>
      <c r="U1826" s="58" t="str">
        <f t="shared" si="898"/>
        <v/>
      </c>
      <c r="V1826" s="58" t="str">
        <f t="shared" si="899"/>
        <v/>
      </c>
      <c r="W1826" s="58" t="str">
        <f t="shared" si="900"/>
        <v/>
      </c>
      <c r="X1826" s="59" t="str">
        <f t="shared" si="901"/>
        <v/>
      </c>
      <c r="Y1826" s="60" t="str">
        <f>IF(B:B="","",IF(R1826="Refreshment Beverage",VLOOKUP(Q1826,Rates!G$15:L$19,6,0)*W1826,VLOOKUP(Q1826,Rates!G$4:L$12,6,0)*W1826))</f>
        <v/>
      </c>
      <c r="Z1826" s="60" t="str">
        <f t="shared" si="902"/>
        <v/>
      </c>
      <c r="AA1826" s="60" t="str">
        <f t="shared" si="920"/>
        <v/>
      </c>
      <c r="AB1826" s="61" t="str" cm="1">
        <f t="array" ref="AB1826">IF(_xlfn.SINGLE(B:B)="","",IF(R1826="Refreshment Beverage","",IF(AND(R1826="Beer",Q1826=0),SUM(LOOKUP(2,1/(Rates!$B$15:$B$18&lt;=W1826)/(Rates!$C$15:$C$18&gt;=W1826),Rates!$D$15:$D$18)*W1826),VLOOKUP(VALUE(_xlfn.SINGLE(Q:Q)),Rates!A:B,2,0)*W1826)))</f>
        <v/>
      </c>
      <c r="AC1826" s="61" t="str" cm="1">
        <f t="array" ref="AC1826">IF(_xlfn.SINGLE(B:B)="","",IF(R1826="Refreshment Beverage","",IF(AND(R1826="Beer",Q1826=0),SUM(LOOKUP(2,1/(Rates!$B$15:$B$18&lt;=W1826)/(Rates!$C$15:$C$18&gt;=W1826),Rates!$E$15:$E$18)*W1826),VLOOKUP(VALUE(_xlfn.SINGLE(Q:Q)),Rates!A:C,3,0)*W1826)))</f>
        <v/>
      </c>
      <c r="AD1826" s="168">
        <f>IFERROR(IF(R1826="Beer","",IF(OR(Q1826=1,Q1826=2,Q1826=3,Q1826=4),VLOOKUP(Q1826,Rates!$A$31:$B$34,2,0)*W1826,IF(V1826=1,VLOOKUP(U1826,'REB BEV MIN MKUP'!B:E,4,0),IF(V1826&gt;1,VLOOKUP(VALUE(W1826),'REB BEV MIN MKUP'!O:Q,3,0),0)))),0)</f>
        <v>0</v>
      </c>
      <c r="AE1826" s="62" t="str">
        <f t="shared" si="903"/>
        <v/>
      </c>
      <c r="AF1826" s="63" t="str">
        <f t="shared" si="904"/>
        <v/>
      </c>
      <c r="AG1826" s="64" t="str">
        <f t="shared" si="905"/>
        <v/>
      </c>
      <c r="AH1826" s="65" t="str">
        <f t="shared" si="906"/>
        <v/>
      </c>
      <c r="AI1826" s="66" t="str">
        <f>IF(AE:AE="","",IF(R1826="Refreshment Beverage",AK1826*(Rates!J$19/100),ROUND(SUM(AH1826*(Rates!$J$8/100)),4)))</f>
        <v/>
      </c>
      <c r="AJ1826" s="67" t="str">
        <f t="shared" si="907"/>
        <v/>
      </c>
      <c r="AK1826" s="22" t="str">
        <f t="shared" si="908"/>
        <v/>
      </c>
      <c r="AL1826" s="62" t="str">
        <f t="shared" si="909"/>
        <v/>
      </c>
      <c r="AM1826" s="63" t="str">
        <f>IF(AS1826="","",IF(R1826="Refreshment Beverage",ROUND(AS1826*Rates!K$19,4),ROUND(AO1826*(VLOOKUP(VALUE(Q1826),Rates!G$4:L$12,3,0)),4)))</f>
        <v/>
      </c>
      <c r="AN1826" s="68" t="str">
        <f>IF(AS1826="","",IF(R1826="Refreshment Beverage",AS1826*(Rates!J$19/100),MAX(AM1826,AB1826)))</f>
        <v/>
      </c>
      <c r="AO1826" s="69" t="str">
        <f t="shared" si="910"/>
        <v/>
      </c>
      <c r="AP1826" s="69" t="str">
        <f t="shared" si="911"/>
        <v/>
      </c>
      <c r="AQ1826" s="70" t="str">
        <f>IF(AS1826="","",IF(R1826="Refreshment Beverage",ROUND(SUM(VLOOKUP(Q:Q,Rates!G$15:L$19,3,0)*(AS1826-Y1826-Z1826-AA1826)),4),ROUND(SUM(Rates!$K$8*AS1826),4)))</f>
        <v/>
      </c>
      <c r="AR1826" s="66" t="str">
        <f t="shared" si="912"/>
        <v/>
      </c>
      <c r="AS1826" s="22" t="str">
        <f t="shared" si="913"/>
        <v/>
      </c>
      <c r="AT1826" s="62" t="str">
        <f t="shared" si="914"/>
        <v/>
      </c>
      <c r="AU1826" s="63" t="str">
        <f>IF(AX1826="","",IF(R1826="Refreshment Beverage",ROUND((BA1826-Y1826-Z1826-AA1826)*VLOOKUP(VALUE(Q1826),Rates!G$15:L$19,3,0),4),ROUND(AW1826*(VLOOKUP(VALUE(Q1826),Rates!G:L,3,0)),4)))</f>
        <v/>
      </c>
      <c r="AV1826" s="68" t="str">
        <f t="shared" si="915"/>
        <v/>
      </c>
      <c r="AW1826" s="69" t="str">
        <f t="shared" si="916"/>
        <v/>
      </c>
      <c r="AX1826" s="65" t="str">
        <f t="shared" si="917"/>
        <v/>
      </c>
      <c r="AY1826" s="70" t="str">
        <f>IF(AX1826="","",IF(R1826="Refreshment Beverage",ROUND(SUM(AX1826*Rates!K$19),4),ROUND(SUM(AX1826*(Rates!J$8/100)),4)))</f>
        <v/>
      </c>
      <c r="AZ1826" s="67" t="str">
        <f t="shared" si="918"/>
        <v/>
      </c>
      <c r="BA1826" s="22" t="str">
        <f t="shared" si="919"/>
        <v/>
      </c>
      <c r="BD1826" s="171"/>
      <c r="BE1826" s="171"/>
      <c r="BF1826" s="171"/>
      <c r="BG1826" s="171"/>
    </row>
    <row r="1827" spans="11:59" ht="12.75" customHeight="1" x14ac:dyDescent="0.3">
      <c r="K1827" s="42" t="str">
        <f t="shared" si="891"/>
        <v/>
      </c>
      <c r="L1827" s="55" t="str">
        <f t="shared" si="892"/>
        <v/>
      </c>
      <c r="M1827" s="43" t="str">
        <f t="shared" si="893"/>
        <v/>
      </c>
      <c r="N1827" s="56" t="str" cm="1">
        <f t="array" ref="N1827">IFERROR(IF(_xlfn.SINGLE(B:B)="","",IF(R1827="Beer",SUM(LOOKUP(2,1/(Rates!$B$3:$B$5&lt;=W1827)/(Rates!$C$3:$C$5&gt;=W1827),Rates!$D$3:$D$5)*(X1827/100)*W1827),IF(R1827="Refreshment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56" t="str">
        <f t="shared" si="894"/>
        <v/>
      </c>
      <c r="P1827" s="53"/>
      <c r="Q1827" s="14" t="str">
        <f t="shared" si="895"/>
        <v/>
      </c>
      <c r="R1827" s="57" t="str">
        <f t="shared" si="896"/>
        <v/>
      </c>
      <c r="S1827" s="58" t="str">
        <f>IF(B1827="","",IF(R1827="Refreshment Beverage",VLOOKUP(VALUE(Q1827),Rates!G$15:L$19,2,0),VLOOKUP(VALUE(Q1827),Rates!G$4:L$12,2,0)))</f>
        <v/>
      </c>
      <c r="T1827" s="58" t="str">
        <f t="shared" si="897"/>
        <v/>
      </c>
      <c r="U1827" s="58" t="str">
        <f t="shared" si="898"/>
        <v/>
      </c>
      <c r="V1827" s="58" t="str">
        <f t="shared" si="899"/>
        <v/>
      </c>
      <c r="W1827" s="58" t="str">
        <f t="shared" si="900"/>
        <v/>
      </c>
      <c r="X1827" s="59" t="str">
        <f t="shared" si="901"/>
        <v/>
      </c>
      <c r="Y1827" s="60" t="str">
        <f>IF(B:B="","",IF(R1827="Refreshment Beverage",VLOOKUP(Q1827,Rates!G$15:L$19,6,0)*W1827,VLOOKUP(Q1827,Rates!G$4:L$12,6,0)*W1827))</f>
        <v/>
      </c>
      <c r="Z1827" s="60" t="str">
        <f t="shared" si="902"/>
        <v/>
      </c>
      <c r="AA1827" s="60" t="str">
        <f t="shared" si="920"/>
        <v/>
      </c>
      <c r="AB1827" s="61" t="str" cm="1">
        <f t="array" ref="AB1827">IF(_xlfn.SINGLE(B:B)="","",IF(R1827="Refreshment Beverage","",IF(AND(R1827="Beer",Q1827=0),SUM(LOOKUP(2,1/(Rates!$B$15:$B$18&lt;=W1827)/(Rates!$C$15:$C$18&gt;=W1827),Rates!$D$15:$D$18)*W1827),VLOOKUP(VALUE(_xlfn.SINGLE(Q:Q)),Rates!A:B,2,0)*W1827)))</f>
        <v/>
      </c>
      <c r="AC1827" s="61" t="str" cm="1">
        <f t="array" ref="AC1827">IF(_xlfn.SINGLE(B:B)="","",IF(R1827="Refreshment Beverage","",IF(AND(R1827="Beer",Q1827=0),SUM(LOOKUP(2,1/(Rates!$B$15:$B$18&lt;=W1827)/(Rates!$C$15:$C$18&gt;=W1827),Rates!$E$15:$E$18)*W1827),VLOOKUP(VALUE(_xlfn.SINGLE(Q:Q)),Rates!A:C,3,0)*W1827)))</f>
        <v/>
      </c>
      <c r="AD1827" s="168">
        <f>IFERROR(IF(R1827="Beer","",IF(OR(Q1827=1,Q1827=2,Q1827=3,Q1827=4),VLOOKUP(Q1827,Rates!$A$31:$B$34,2,0)*W1827,IF(V1827=1,VLOOKUP(U1827,'REB BEV MIN MKUP'!B:E,4,0),IF(V1827&gt;1,VLOOKUP(VALUE(W1827),'REB BEV MIN MKUP'!O:Q,3,0),0)))),0)</f>
        <v>0</v>
      </c>
      <c r="AE1827" s="62" t="str">
        <f t="shared" si="903"/>
        <v/>
      </c>
      <c r="AF1827" s="63" t="str">
        <f t="shared" si="904"/>
        <v/>
      </c>
      <c r="AG1827" s="64" t="str">
        <f t="shared" si="905"/>
        <v/>
      </c>
      <c r="AH1827" s="65" t="str">
        <f t="shared" si="906"/>
        <v/>
      </c>
      <c r="AI1827" s="66" t="str">
        <f>IF(AE:AE="","",IF(R1827="Refreshment Beverage",AK1827*(Rates!J$19/100),ROUND(SUM(AH1827*(Rates!$J$8/100)),4)))</f>
        <v/>
      </c>
      <c r="AJ1827" s="67" t="str">
        <f t="shared" si="907"/>
        <v/>
      </c>
      <c r="AK1827" s="22" t="str">
        <f t="shared" si="908"/>
        <v/>
      </c>
      <c r="AL1827" s="62" t="str">
        <f t="shared" si="909"/>
        <v/>
      </c>
      <c r="AM1827" s="63" t="str">
        <f>IF(AS1827="","",IF(R1827="Refreshment Beverage",ROUND(AS1827*Rates!K$19,4),ROUND(AO1827*(VLOOKUP(VALUE(Q1827),Rates!G$4:L$12,3,0)),4)))</f>
        <v/>
      </c>
      <c r="AN1827" s="68" t="str">
        <f>IF(AS1827="","",IF(R1827="Refreshment Beverage",AS1827*(Rates!J$19/100),MAX(AM1827,AB1827)))</f>
        <v/>
      </c>
      <c r="AO1827" s="69" t="str">
        <f t="shared" si="910"/>
        <v/>
      </c>
      <c r="AP1827" s="69" t="str">
        <f t="shared" si="911"/>
        <v/>
      </c>
      <c r="AQ1827" s="70" t="str">
        <f>IF(AS1827="","",IF(R1827="Refreshment Beverage",ROUND(SUM(VLOOKUP(Q:Q,Rates!G$15:L$19,3,0)*(AS1827-Y1827-Z1827-AA1827)),4),ROUND(SUM(Rates!$K$8*AS1827),4)))</f>
        <v/>
      </c>
      <c r="AR1827" s="66" t="str">
        <f t="shared" si="912"/>
        <v/>
      </c>
      <c r="AS1827" s="22" t="str">
        <f t="shared" si="913"/>
        <v/>
      </c>
      <c r="AT1827" s="62" t="str">
        <f t="shared" si="914"/>
        <v/>
      </c>
      <c r="AU1827" s="63" t="str">
        <f>IF(AX1827="","",IF(R1827="Refreshment Beverage",ROUND((BA1827-Y1827-Z1827-AA1827)*VLOOKUP(VALUE(Q1827),Rates!G$15:L$19,3,0),4),ROUND(AW1827*(VLOOKUP(VALUE(Q1827),Rates!G:L,3,0)),4)))</f>
        <v/>
      </c>
      <c r="AV1827" s="68" t="str">
        <f t="shared" si="915"/>
        <v/>
      </c>
      <c r="AW1827" s="69" t="str">
        <f t="shared" si="916"/>
        <v/>
      </c>
      <c r="AX1827" s="65" t="str">
        <f t="shared" si="917"/>
        <v/>
      </c>
      <c r="AY1827" s="70" t="str">
        <f>IF(AX1827="","",IF(R1827="Refreshment Beverage",ROUND(SUM(AX1827*Rates!K$19),4),ROUND(SUM(AX1827*(Rates!J$8/100)),4)))</f>
        <v/>
      </c>
      <c r="AZ1827" s="67" t="str">
        <f t="shared" si="918"/>
        <v/>
      </c>
      <c r="BA1827" s="22" t="str">
        <f t="shared" si="919"/>
        <v/>
      </c>
      <c r="BD1827" s="171"/>
      <c r="BE1827" s="171"/>
      <c r="BF1827" s="171"/>
      <c r="BG1827" s="171"/>
    </row>
    <row r="1828" spans="11:59" ht="12.75" customHeight="1" x14ac:dyDescent="0.3">
      <c r="K1828" s="42" t="str">
        <f t="shared" si="891"/>
        <v/>
      </c>
      <c r="L1828" s="55" t="str">
        <f t="shared" si="892"/>
        <v/>
      </c>
      <c r="M1828" s="43" t="str">
        <f t="shared" si="893"/>
        <v/>
      </c>
      <c r="N1828" s="56" t="str" cm="1">
        <f t="array" ref="N1828">IFERROR(IF(_xlfn.SINGLE(B:B)="","",IF(R1828="Beer",SUM(LOOKUP(2,1/(Rates!$B$3:$B$5&lt;=W1828)/(Rates!$C$3:$C$5&gt;=W1828),Rates!$D$3:$D$5)*(X1828/100)*W1828),IF(R1828="Refreshment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56" t="str">
        <f t="shared" si="894"/>
        <v/>
      </c>
      <c r="P1828" s="53"/>
      <c r="Q1828" s="14" t="str">
        <f t="shared" si="895"/>
        <v/>
      </c>
      <c r="R1828" s="57" t="str">
        <f t="shared" si="896"/>
        <v/>
      </c>
      <c r="S1828" s="58" t="str">
        <f>IF(B1828="","",IF(R1828="Refreshment Beverage",VLOOKUP(VALUE(Q1828),Rates!G$15:L$19,2,0),VLOOKUP(VALUE(Q1828),Rates!G$4:L$12,2,0)))</f>
        <v/>
      </c>
      <c r="T1828" s="58" t="str">
        <f t="shared" si="897"/>
        <v/>
      </c>
      <c r="U1828" s="58" t="str">
        <f t="shared" si="898"/>
        <v/>
      </c>
      <c r="V1828" s="58" t="str">
        <f t="shared" si="899"/>
        <v/>
      </c>
      <c r="W1828" s="58" t="str">
        <f t="shared" si="900"/>
        <v/>
      </c>
      <c r="X1828" s="59" t="str">
        <f t="shared" si="901"/>
        <v/>
      </c>
      <c r="Y1828" s="60" t="str">
        <f>IF(B:B="","",IF(R1828="Refreshment Beverage",VLOOKUP(Q1828,Rates!G$15:L$19,6,0)*W1828,VLOOKUP(Q1828,Rates!G$4:L$12,6,0)*W1828))</f>
        <v/>
      </c>
      <c r="Z1828" s="60" t="str">
        <f t="shared" si="902"/>
        <v/>
      </c>
      <c r="AA1828" s="60" t="str">
        <f t="shared" si="920"/>
        <v/>
      </c>
      <c r="AB1828" s="61" t="str" cm="1">
        <f t="array" ref="AB1828">IF(_xlfn.SINGLE(B:B)="","",IF(R1828="Refreshment Beverage","",IF(AND(R1828="Beer",Q1828=0),SUM(LOOKUP(2,1/(Rates!$B$15:$B$18&lt;=W1828)/(Rates!$C$15:$C$18&gt;=W1828),Rates!$D$15:$D$18)*W1828),VLOOKUP(VALUE(_xlfn.SINGLE(Q:Q)),Rates!A:B,2,0)*W1828)))</f>
        <v/>
      </c>
      <c r="AC1828" s="61" t="str" cm="1">
        <f t="array" ref="AC1828">IF(_xlfn.SINGLE(B:B)="","",IF(R1828="Refreshment Beverage","",IF(AND(R1828="Beer",Q1828=0),SUM(LOOKUP(2,1/(Rates!$B$15:$B$18&lt;=W1828)/(Rates!$C$15:$C$18&gt;=W1828),Rates!$E$15:$E$18)*W1828),VLOOKUP(VALUE(_xlfn.SINGLE(Q:Q)),Rates!A:C,3,0)*W1828)))</f>
        <v/>
      </c>
      <c r="AD1828" s="168">
        <f>IFERROR(IF(R1828="Beer","",IF(OR(Q1828=1,Q1828=2,Q1828=3,Q1828=4),VLOOKUP(Q1828,Rates!$A$31:$B$34,2,0)*W1828,IF(V1828=1,VLOOKUP(U1828,'REB BEV MIN MKUP'!B:E,4,0),IF(V1828&gt;1,VLOOKUP(VALUE(W1828),'REB BEV MIN MKUP'!O:Q,3,0),0)))),0)</f>
        <v>0</v>
      </c>
      <c r="AE1828" s="62" t="str">
        <f t="shared" si="903"/>
        <v/>
      </c>
      <c r="AF1828" s="63" t="str">
        <f t="shared" si="904"/>
        <v/>
      </c>
      <c r="AG1828" s="64" t="str">
        <f t="shared" si="905"/>
        <v/>
      </c>
      <c r="AH1828" s="65" t="str">
        <f t="shared" si="906"/>
        <v/>
      </c>
      <c r="AI1828" s="66" t="str">
        <f>IF(AE:AE="","",IF(R1828="Refreshment Beverage",AK1828*(Rates!J$19/100),ROUND(SUM(AH1828*(Rates!$J$8/100)),4)))</f>
        <v/>
      </c>
      <c r="AJ1828" s="67" t="str">
        <f t="shared" si="907"/>
        <v/>
      </c>
      <c r="AK1828" s="22" t="str">
        <f t="shared" si="908"/>
        <v/>
      </c>
      <c r="AL1828" s="62" t="str">
        <f t="shared" si="909"/>
        <v/>
      </c>
      <c r="AM1828" s="63" t="str">
        <f>IF(AS1828="","",IF(R1828="Refreshment Beverage",ROUND(AS1828*Rates!K$19,4),ROUND(AO1828*(VLOOKUP(VALUE(Q1828),Rates!G$4:L$12,3,0)),4)))</f>
        <v/>
      </c>
      <c r="AN1828" s="68" t="str">
        <f>IF(AS1828="","",IF(R1828="Refreshment Beverage",AS1828*(Rates!J$19/100),MAX(AM1828,AB1828)))</f>
        <v/>
      </c>
      <c r="AO1828" s="69" t="str">
        <f t="shared" si="910"/>
        <v/>
      </c>
      <c r="AP1828" s="69" t="str">
        <f t="shared" si="911"/>
        <v/>
      </c>
      <c r="AQ1828" s="70" t="str">
        <f>IF(AS1828="","",IF(R1828="Refreshment Beverage",ROUND(SUM(VLOOKUP(Q:Q,Rates!G$15:L$19,3,0)*(AS1828-Y1828-Z1828-AA1828)),4),ROUND(SUM(Rates!$K$8*AS1828),4)))</f>
        <v/>
      </c>
      <c r="AR1828" s="66" t="str">
        <f t="shared" si="912"/>
        <v/>
      </c>
      <c r="AS1828" s="22" t="str">
        <f t="shared" si="913"/>
        <v/>
      </c>
      <c r="AT1828" s="62" t="str">
        <f t="shared" si="914"/>
        <v/>
      </c>
      <c r="AU1828" s="63" t="str">
        <f>IF(AX1828="","",IF(R1828="Refreshment Beverage",ROUND((BA1828-Y1828-Z1828-AA1828)*VLOOKUP(VALUE(Q1828),Rates!G$15:L$19,3,0),4),ROUND(AW1828*(VLOOKUP(VALUE(Q1828),Rates!G:L,3,0)),4)))</f>
        <v/>
      </c>
      <c r="AV1828" s="68" t="str">
        <f t="shared" si="915"/>
        <v/>
      </c>
      <c r="AW1828" s="69" t="str">
        <f t="shared" si="916"/>
        <v/>
      </c>
      <c r="AX1828" s="65" t="str">
        <f t="shared" si="917"/>
        <v/>
      </c>
      <c r="AY1828" s="70" t="str">
        <f>IF(AX1828="","",IF(R1828="Refreshment Beverage",ROUND(SUM(AX1828*Rates!K$19),4),ROUND(SUM(AX1828*(Rates!J$8/100)),4)))</f>
        <v/>
      </c>
      <c r="AZ1828" s="67" t="str">
        <f t="shared" si="918"/>
        <v/>
      </c>
      <c r="BA1828" s="22" t="str">
        <f t="shared" si="919"/>
        <v/>
      </c>
      <c r="BD1828" s="171"/>
      <c r="BE1828" s="171"/>
      <c r="BF1828" s="171"/>
      <c r="BG1828" s="171"/>
    </row>
    <row r="1829" spans="11:59" ht="12.75" customHeight="1" x14ac:dyDescent="0.3">
      <c r="K1829" s="42" t="str">
        <f t="shared" si="891"/>
        <v/>
      </c>
      <c r="L1829" s="55" t="str">
        <f t="shared" si="892"/>
        <v/>
      </c>
      <c r="M1829" s="43" t="str">
        <f t="shared" si="893"/>
        <v/>
      </c>
      <c r="N1829" s="56" t="str" cm="1">
        <f t="array" ref="N1829">IFERROR(IF(_xlfn.SINGLE(B:B)="","",IF(R1829="Beer",SUM(LOOKUP(2,1/(Rates!$B$3:$B$5&lt;=W1829)/(Rates!$C$3:$C$5&gt;=W1829),Rates!$D$3:$D$5)*(X1829/100)*W1829),IF(R1829="Refreshment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56" t="str">
        <f t="shared" si="894"/>
        <v/>
      </c>
      <c r="P1829" s="53"/>
      <c r="Q1829" s="14" t="str">
        <f t="shared" si="895"/>
        <v/>
      </c>
      <c r="R1829" s="57" t="str">
        <f t="shared" si="896"/>
        <v/>
      </c>
      <c r="S1829" s="58" t="str">
        <f>IF(B1829="","",IF(R1829="Refreshment Beverage",VLOOKUP(VALUE(Q1829),Rates!G$15:L$19,2,0),VLOOKUP(VALUE(Q1829),Rates!G$4:L$12,2,0)))</f>
        <v/>
      </c>
      <c r="T1829" s="58" t="str">
        <f t="shared" si="897"/>
        <v/>
      </c>
      <c r="U1829" s="58" t="str">
        <f t="shared" si="898"/>
        <v/>
      </c>
      <c r="V1829" s="58" t="str">
        <f t="shared" si="899"/>
        <v/>
      </c>
      <c r="W1829" s="58" t="str">
        <f t="shared" si="900"/>
        <v/>
      </c>
      <c r="X1829" s="59" t="str">
        <f t="shared" si="901"/>
        <v/>
      </c>
      <c r="Y1829" s="60" t="str">
        <f>IF(B:B="","",IF(R1829="Refreshment Beverage",VLOOKUP(Q1829,Rates!G$15:L$19,6,0)*W1829,VLOOKUP(Q1829,Rates!G$4:L$12,6,0)*W1829))</f>
        <v/>
      </c>
      <c r="Z1829" s="60" t="str">
        <f t="shared" si="902"/>
        <v/>
      </c>
      <c r="AA1829" s="60" t="str">
        <f t="shared" si="920"/>
        <v/>
      </c>
      <c r="AB1829" s="61" t="str" cm="1">
        <f t="array" ref="AB1829">IF(_xlfn.SINGLE(B:B)="","",IF(R1829="Refreshment Beverage","",IF(AND(R1829="Beer",Q1829=0),SUM(LOOKUP(2,1/(Rates!$B$15:$B$18&lt;=W1829)/(Rates!$C$15:$C$18&gt;=W1829),Rates!$D$15:$D$18)*W1829),VLOOKUP(VALUE(_xlfn.SINGLE(Q:Q)),Rates!A:B,2,0)*W1829)))</f>
        <v/>
      </c>
      <c r="AC1829" s="61" t="str" cm="1">
        <f t="array" ref="AC1829">IF(_xlfn.SINGLE(B:B)="","",IF(R1829="Refreshment Beverage","",IF(AND(R1829="Beer",Q1829=0),SUM(LOOKUP(2,1/(Rates!$B$15:$B$18&lt;=W1829)/(Rates!$C$15:$C$18&gt;=W1829),Rates!$E$15:$E$18)*W1829),VLOOKUP(VALUE(_xlfn.SINGLE(Q:Q)),Rates!A:C,3,0)*W1829)))</f>
        <v/>
      </c>
      <c r="AD1829" s="168">
        <f>IFERROR(IF(R1829="Beer","",IF(OR(Q1829=1,Q1829=2,Q1829=3,Q1829=4),VLOOKUP(Q1829,Rates!$A$31:$B$34,2,0)*W1829,IF(V1829=1,VLOOKUP(U1829,'REB BEV MIN MKUP'!B:E,4,0),IF(V1829&gt;1,VLOOKUP(VALUE(W1829),'REB BEV MIN MKUP'!O:Q,3,0),0)))),0)</f>
        <v>0</v>
      </c>
      <c r="AE1829" s="62" t="str">
        <f t="shared" si="903"/>
        <v/>
      </c>
      <c r="AF1829" s="63" t="str">
        <f t="shared" si="904"/>
        <v/>
      </c>
      <c r="AG1829" s="64" t="str">
        <f t="shared" si="905"/>
        <v/>
      </c>
      <c r="AH1829" s="65" t="str">
        <f t="shared" si="906"/>
        <v/>
      </c>
      <c r="AI1829" s="66" t="str">
        <f>IF(AE:AE="","",IF(R1829="Refreshment Beverage",AK1829*(Rates!J$19/100),ROUND(SUM(AH1829*(Rates!$J$8/100)),4)))</f>
        <v/>
      </c>
      <c r="AJ1829" s="67" t="str">
        <f t="shared" si="907"/>
        <v/>
      </c>
      <c r="AK1829" s="22" t="str">
        <f t="shared" si="908"/>
        <v/>
      </c>
      <c r="AL1829" s="62" t="str">
        <f t="shared" si="909"/>
        <v/>
      </c>
      <c r="AM1829" s="63" t="str">
        <f>IF(AS1829="","",IF(R1829="Refreshment Beverage",ROUND(AS1829*Rates!K$19,4),ROUND(AO1829*(VLOOKUP(VALUE(Q1829),Rates!G$4:L$12,3,0)),4)))</f>
        <v/>
      </c>
      <c r="AN1829" s="68" t="str">
        <f>IF(AS1829="","",IF(R1829="Refreshment Beverage",AS1829*(Rates!J$19/100),MAX(AM1829,AB1829)))</f>
        <v/>
      </c>
      <c r="AO1829" s="69" t="str">
        <f t="shared" si="910"/>
        <v/>
      </c>
      <c r="AP1829" s="69" t="str">
        <f t="shared" si="911"/>
        <v/>
      </c>
      <c r="AQ1829" s="70" t="str">
        <f>IF(AS1829="","",IF(R1829="Refreshment Beverage",ROUND(SUM(VLOOKUP(Q:Q,Rates!G$15:L$19,3,0)*(AS1829-Y1829-Z1829-AA1829)),4),ROUND(SUM(Rates!$K$8*AS1829),4)))</f>
        <v/>
      </c>
      <c r="AR1829" s="66" t="str">
        <f t="shared" si="912"/>
        <v/>
      </c>
      <c r="AS1829" s="22" t="str">
        <f t="shared" si="913"/>
        <v/>
      </c>
      <c r="AT1829" s="62" t="str">
        <f t="shared" si="914"/>
        <v/>
      </c>
      <c r="AU1829" s="63" t="str">
        <f>IF(AX1829="","",IF(R1829="Refreshment Beverage",ROUND((BA1829-Y1829-Z1829-AA1829)*VLOOKUP(VALUE(Q1829),Rates!G$15:L$19,3,0),4),ROUND(AW1829*(VLOOKUP(VALUE(Q1829),Rates!G:L,3,0)),4)))</f>
        <v/>
      </c>
      <c r="AV1829" s="68" t="str">
        <f t="shared" si="915"/>
        <v/>
      </c>
      <c r="AW1829" s="69" t="str">
        <f t="shared" si="916"/>
        <v/>
      </c>
      <c r="AX1829" s="65" t="str">
        <f t="shared" si="917"/>
        <v/>
      </c>
      <c r="AY1829" s="70" t="str">
        <f>IF(AX1829="","",IF(R1829="Refreshment Beverage",ROUND(SUM(AX1829*Rates!K$19),4),ROUND(SUM(AX1829*(Rates!J$8/100)),4)))</f>
        <v/>
      </c>
      <c r="AZ1829" s="67" t="str">
        <f t="shared" si="918"/>
        <v/>
      </c>
      <c r="BA1829" s="22" t="str">
        <f t="shared" si="919"/>
        <v/>
      </c>
      <c r="BD1829" s="171"/>
      <c r="BE1829" s="171"/>
      <c r="BF1829" s="171"/>
      <c r="BG1829" s="171"/>
    </row>
    <row r="1830" spans="11:59" ht="12.75" customHeight="1" x14ac:dyDescent="0.3">
      <c r="K1830" s="42" t="str">
        <f t="shared" si="891"/>
        <v/>
      </c>
      <c r="L1830" s="55" t="str">
        <f t="shared" si="892"/>
        <v/>
      </c>
      <c r="M1830" s="43" t="str">
        <f t="shared" si="893"/>
        <v/>
      </c>
      <c r="N1830" s="56" t="str" cm="1">
        <f t="array" ref="N1830">IFERROR(IF(_xlfn.SINGLE(B:B)="","",IF(R1830="Beer",SUM(LOOKUP(2,1/(Rates!$B$3:$B$5&lt;=W1830)/(Rates!$C$3:$C$5&gt;=W1830),Rates!$D$3:$D$5)*(X1830/100)*W1830),IF(R1830="Refreshment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56" t="str">
        <f t="shared" si="894"/>
        <v/>
      </c>
      <c r="P1830" s="53"/>
      <c r="Q1830" s="14" t="str">
        <f t="shared" si="895"/>
        <v/>
      </c>
      <c r="R1830" s="57" t="str">
        <f t="shared" si="896"/>
        <v/>
      </c>
      <c r="S1830" s="58" t="str">
        <f>IF(B1830="","",IF(R1830="Refreshment Beverage",VLOOKUP(VALUE(Q1830),Rates!G$15:L$19,2,0),VLOOKUP(VALUE(Q1830),Rates!G$4:L$12,2,0)))</f>
        <v/>
      </c>
      <c r="T1830" s="58" t="str">
        <f t="shared" si="897"/>
        <v/>
      </c>
      <c r="U1830" s="58" t="str">
        <f t="shared" si="898"/>
        <v/>
      </c>
      <c r="V1830" s="58" t="str">
        <f t="shared" si="899"/>
        <v/>
      </c>
      <c r="W1830" s="58" t="str">
        <f t="shared" si="900"/>
        <v/>
      </c>
      <c r="X1830" s="59" t="str">
        <f t="shared" si="901"/>
        <v/>
      </c>
      <c r="Y1830" s="60" t="str">
        <f>IF(B:B="","",IF(R1830="Refreshment Beverage",VLOOKUP(Q1830,Rates!G$15:L$19,6,0)*W1830,VLOOKUP(Q1830,Rates!G$4:L$12,6,0)*W1830))</f>
        <v/>
      </c>
      <c r="Z1830" s="60" t="str">
        <f t="shared" si="902"/>
        <v/>
      </c>
      <c r="AA1830" s="60" t="str">
        <f t="shared" si="920"/>
        <v/>
      </c>
      <c r="AB1830" s="61" t="str" cm="1">
        <f t="array" ref="AB1830">IF(_xlfn.SINGLE(B:B)="","",IF(R1830="Refreshment Beverage","",IF(AND(R1830="Beer",Q1830=0),SUM(LOOKUP(2,1/(Rates!$B$15:$B$18&lt;=W1830)/(Rates!$C$15:$C$18&gt;=W1830),Rates!$D$15:$D$18)*W1830),VLOOKUP(VALUE(_xlfn.SINGLE(Q:Q)),Rates!A:B,2,0)*W1830)))</f>
        <v/>
      </c>
      <c r="AC1830" s="61" t="str" cm="1">
        <f t="array" ref="AC1830">IF(_xlfn.SINGLE(B:B)="","",IF(R1830="Refreshment Beverage","",IF(AND(R1830="Beer",Q1830=0),SUM(LOOKUP(2,1/(Rates!$B$15:$B$18&lt;=W1830)/(Rates!$C$15:$C$18&gt;=W1830),Rates!$E$15:$E$18)*W1830),VLOOKUP(VALUE(_xlfn.SINGLE(Q:Q)),Rates!A:C,3,0)*W1830)))</f>
        <v/>
      </c>
      <c r="AD1830" s="168">
        <f>IFERROR(IF(R1830="Beer","",IF(OR(Q1830=1,Q1830=2,Q1830=3,Q1830=4),VLOOKUP(Q1830,Rates!$A$31:$B$34,2,0)*W1830,IF(V1830=1,VLOOKUP(U1830,'REB BEV MIN MKUP'!B:E,4,0),IF(V1830&gt;1,VLOOKUP(VALUE(W1830),'REB BEV MIN MKUP'!O:Q,3,0),0)))),0)</f>
        <v>0</v>
      </c>
      <c r="AE1830" s="62" t="str">
        <f t="shared" si="903"/>
        <v/>
      </c>
      <c r="AF1830" s="63" t="str">
        <f t="shared" si="904"/>
        <v/>
      </c>
      <c r="AG1830" s="64" t="str">
        <f t="shared" si="905"/>
        <v/>
      </c>
      <c r="AH1830" s="65" t="str">
        <f t="shared" si="906"/>
        <v/>
      </c>
      <c r="AI1830" s="66" t="str">
        <f>IF(AE:AE="","",IF(R1830="Refreshment Beverage",AK1830*(Rates!J$19/100),ROUND(SUM(AH1830*(Rates!$J$8/100)),4)))</f>
        <v/>
      </c>
      <c r="AJ1830" s="67" t="str">
        <f t="shared" si="907"/>
        <v/>
      </c>
      <c r="AK1830" s="22" t="str">
        <f t="shared" si="908"/>
        <v/>
      </c>
      <c r="AL1830" s="62" t="str">
        <f t="shared" si="909"/>
        <v/>
      </c>
      <c r="AM1830" s="63" t="str">
        <f>IF(AS1830="","",IF(R1830="Refreshment Beverage",ROUND(AS1830*Rates!K$19,4),ROUND(AO1830*(VLOOKUP(VALUE(Q1830),Rates!G$4:L$12,3,0)),4)))</f>
        <v/>
      </c>
      <c r="AN1830" s="68" t="str">
        <f>IF(AS1830="","",IF(R1830="Refreshment Beverage",AS1830*(Rates!J$19/100),MAX(AM1830,AB1830)))</f>
        <v/>
      </c>
      <c r="AO1830" s="69" t="str">
        <f t="shared" si="910"/>
        <v/>
      </c>
      <c r="AP1830" s="69" t="str">
        <f t="shared" si="911"/>
        <v/>
      </c>
      <c r="AQ1830" s="70" t="str">
        <f>IF(AS1830="","",IF(R1830="Refreshment Beverage",ROUND(SUM(VLOOKUP(Q:Q,Rates!G$15:L$19,3,0)*(AS1830-Y1830-Z1830-AA1830)),4),ROUND(SUM(Rates!$K$8*AS1830),4)))</f>
        <v/>
      </c>
      <c r="AR1830" s="66" t="str">
        <f t="shared" si="912"/>
        <v/>
      </c>
      <c r="AS1830" s="22" t="str">
        <f t="shared" si="913"/>
        <v/>
      </c>
      <c r="AT1830" s="62" t="str">
        <f t="shared" si="914"/>
        <v/>
      </c>
      <c r="AU1830" s="63" t="str">
        <f>IF(AX1830="","",IF(R1830="Refreshment Beverage",ROUND((BA1830-Y1830-Z1830-AA1830)*VLOOKUP(VALUE(Q1830),Rates!G$15:L$19,3,0),4),ROUND(AW1830*(VLOOKUP(VALUE(Q1830),Rates!G:L,3,0)),4)))</f>
        <v/>
      </c>
      <c r="AV1830" s="68" t="str">
        <f t="shared" si="915"/>
        <v/>
      </c>
      <c r="AW1830" s="69" t="str">
        <f t="shared" si="916"/>
        <v/>
      </c>
      <c r="AX1830" s="65" t="str">
        <f t="shared" si="917"/>
        <v/>
      </c>
      <c r="AY1830" s="70" t="str">
        <f>IF(AX1830="","",IF(R1830="Refreshment Beverage",ROUND(SUM(AX1830*Rates!K$19),4),ROUND(SUM(AX1830*(Rates!J$8/100)),4)))</f>
        <v/>
      </c>
      <c r="AZ1830" s="67" t="str">
        <f t="shared" si="918"/>
        <v/>
      </c>
      <c r="BA1830" s="22" t="str">
        <f t="shared" si="919"/>
        <v/>
      </c>
      <c r="BD1830" s="171"/>
      <c r="BE1830" s="171"/>
      <c r="BF1830" s="171"/>
      <c r="BG1830" s="171"/>
    </row>
    <row r="1831" spans="11:59" ht="12.75" customHeight="1" x14ac:dyDescent="0.3">
      <c r="K1831" s="42" t="str">
        <f t="shared" si="891"/>
        <v/>
      </c>
      <c r="L1831" s="55" t="str">
        <f t="shared" si="892"/>
        <v/>
      </c>
      <c r="M1831" s="43" t="str">
        <f t="shared" si="893"/>
        <v/>
      </c>
      <c r="N1831" s="56" t="str" cm="1">
        <f t="array" ref="N1831">IFERROR(IF(_xlfn.SINGLE(B:B)="","",IF(R1831="Beer",SUM(LOOKUP(2,1/(Rates!$B$3:$B$5&lt;=W1831)/(Rates!$C$3:$C$5&gt;=W1831),Rates!$D$3:$D$5)*(X1831/100)*W1831),IF(R1831="Refreshment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56" t="str">
        <f t="shared" si="894"/>
        <v/>
      </c>
      <c r="P1831" s="53"/>
      <c r="Q1831" s="14" t="str">
        <f t="shared" si="895"/>
        <v/>
      </c>
      <c r="R1831" s="57" t="str">
        <f t="shared" si="896"/>
        <v/>
      </c>
      <c r="S1831" s="58" t="str">
        <f>IF(B1831="","",IF(R1831="Refreshment Beverage",VLOOKUP(VALUE(Q1831),Rates!G$15:L$19,2,0),VLOOKUP(VALUE(Q1831),Rates!G$4:L$12,2,0)))</f>
        <v/>
      </c>
      <c r="T1831" s="58" t="str">
        <f t="shared" si="897"/>
        <v/>
      </c>
      <c r="U1831" s="58" t="str">
        <f t="shared" si="898"/>
        <v/>
      </c>
      <c r="V1831" s="58" t="str">
        <f t="shared" si="899"/>
        <v/>
      </c>
      <c r="W1831" s="58" t="str">
        <f t="shared" si="900"/>
        <v/>
      </c>
      <c r="X1831" s="59" t="str">
        <f t="shared" si="901"/>
        <v/>
      </c>
      <c r="Y1831" s="60" t="str">
        <f>IF(B:B="","",IF(R1831="Refreshment Beverage",VLOOKUP(Q1831,Rates!G$15:L$19,6,0)*W1831,VLOOKUP(Q1831,Rates!G$4:L$12,6,0)*W1831))</f>
        <v/>
      </c>
      <c r="Z1831" s="60" t="str">
        <f t="shared" si="902"/>
        <v/>
      </c>
      <c r="AA1831" s="60" t="str">
        <f t="shared" si="920"/>
        <v/>
      </c>
      <c r="AB1831" s="61" t="str" cm="1">
        <f t="array" ref="AB1831">IF(_xlfn.SINGLE(B:B)="","",IF(R1831="Refreshment Beverage","",IF(AND(R1831="Beer",Q1831=0),SUM(LOOKUP(2,1/(Rates!$B$15:$B$18&lt;=W1831)/(Rates!$C$15:$C$18&gt;=W1831),Rates!$D$15:$D$18)*W1831),VLOOKUP(VALUE(_xlfn.SINGLE(Q:Q)),Rates!A:B,2,0)*W1831)))</f>
        <v/>
      </c>
      <c r="AC1831" s="61" t="str" cm="1">
        <f t="array" ref="AC1831">IF(_xlfn.SINGLE(B:B)="","",IF(R1831="Refreshment Beverage","",IF(AND(R1831="Beer",Q1831=0),SUM(LOOKUP(2,1/(Rates!$B$15:$B$18&lt;=W1831)/(Rates!$C$15:$C$18&gt;=W1831),Rates!$E$15:$E$18)*W1831),VLOOKUP(VALUE(_xlfn.SINGLE(Q:Q)),Rates!A:C,3,0)*W1831)))</f>
        <v/>
      </c>
      <c r="AD1831" s="168">
        <f>IFERROR(IF(R1831="Beer","",IF(OR(Q1831=1,Q1831=2,Q1831=3,Q1831=4),VLOOKUP(Q1831,Rates!$A$31:$B$34,2,0)*W1831,IF(V1831=1,VLOOKUP(U1831,'REB BEV MIN MKUP'!B:E,4,0),IF(V1831&gt;1,VLOOKUP(VALUE(W1831),'REB BEV MIN MKUP'!O:Q,3,0),0)))),0)</f>
        <v>0</v>
      </c>
      <c r="AE1831" s="62" t="str">
        <f t="shared" si="903"/>
        <v/>
      </c>
      <c r="AF1831" s="63" t="str">
        <f t="shared" si="904"/>
        <v/>
      </c>
      <c r="AG1831" s="64" t="str">
        <f t="shared" si="905"/>
        <v/>
      </c>
      <c r="AH1831" s="65" t="str">
        <f t="shared" si="906"/>
        <v/>
      </c>
      <c r="AI1831" s="66" t="str">
        <f>IF(AE:AE="","",IF(R1831="Refreshment Beverage",AK1831*(Rates!J$19/100),ROUND(SUM(AH1831*(Rates!$J$8/100)),4)))</f>
        <v/>
      </c>
      <c r="AJ1831" s="67" t="str">
        <f t="shared" si="907"/>
        <v/>
      </c>
      <c r="AK1831" s="22" t="str">
        <f t="shared" si="908"/>
        <v/>
      </c>
      <c r="AL1831" s="62" t="str">
        <f t="shared" si="909"/>
        <v/>
      </c>
      <c r="AM1831" s="63" t="str">
        <f>IF(AS1831="","",IF(R1831="Refreshment Beverage",ROUND(AS1831*Rates!K$19,4),ROUND(AO1831*(VLOOKUP(VALUE(Q1831),Rates!G$4:L$12,3,0)),4)))</f>
        <v/>
      </c>
      <c r="AN1831" s="68" t="str">
        <f>IF(AS1831="","",IF(R1831="Refreshment Beverage",AS1831*(Rates!J$19/100),MAX(AM1831,AB1831)))</f>
        <v/>
      </c>
      <c r="AO1831" s="69" t="str">
        <f t="shared" si="910"/>
        <v/>
      </c>
      <c r="AP1831" s="69" t="str">
        <f t="shared" si="911"/>
        <v/>
      </c>
      <c r="AQ1831" s="70" t="str">
        <f>IF(AS1831="","",IF(R1831="Refreshment Beverage",ROUND(SUM(VLOOKUP(Q:Q,Rates!G$15:L$19,3,0)*(AS1831-Y1831-Z1831-AA1831)),4),ROUND(SUM(Rates!$K$8*AS1831),4)))</f>
        <v/>
      </c>
      <c r="AR1831" s="66" t="str">
        <f t="shared" si="912"/>
        <v/>
      </c>
      <c r="AS1831" s="22" t="str">
        <f t="shared" si="913"/>
        <v/>
      </c>
      <c r="AT1831" s="62" t="str">
        <f t="shared" si="914"/>
        <v/>
      </c>
      <c r="AU1831" s="63" t="str">
        <f>IF(AX1831="","",IF(R1831="Refreshment Beverage",ROUND((BA1831-Y1831-Z1831-AA1831)*VLOOKUP(VALUE(Q1831),Rates!G$15:L$19,3,0),4),ROUND(AW1831*(VLOOKUP(VALUE(Q1831),Rates!G:L,3,0)),4)))</f>
        <v/>
      </c>
      <c r="AV1831" s="68" t="str">
        <f t="shared" si="915"/>
        <v/>
      </c>
      <c r="AW1831" s="69" t="str">
        <f t="shared" si="916"/>
        <v/>
      </c>
      <c r="AX1831" s="65" t="str">
        <f t="shared" si="917"/>
        <v/>
      </c>
      <c r="AY1831" s="70" t="str">
        <f>IF(AX1831="","",IF(R1831="Refreshment Beverage",ROUND(SUM(AX1831*Rates!K$19),4),ROUND(SUM(AX1831*(Rates!J$8/100)),4)))</f>
        <v/>
      </c>
      <c r="AZ1831" s="67" t="str">
        <f t="shared" si="918"/>
        <v/>
      </c>
      <c r="BA1831" s="22" t="str">
        <f t="shared" si="919"/>
        <v/>
      </c>
      <c r="BD1831" s="171"/>
      <c r="BE1831" s="171"/>
      <c r="BF1831" s="171"/>
      <c r="BG1831" s="171"/>
    </row>
    <row r="1832" spans="11:59" ht="12.75" customHeight="1" x14ac:dyDescent="0.3">
      <c r="K1832" s="42" t="str">
        <f t="shared" ref="K1832:K1895" si="921">IFERROR(IF(B:B="","",IF(OR(C1832="",E1832="",F1832="",G1832="",H1832="",I1832="",J1832=""),"",ROUND(IF(J1832="Gross Price to Brewers",AE1832,IF(J1832="Retail Price",AL1832,IF(J1832="Licensee Retail",AT1832,""))),2))),"")</f>
        <v/>
      </c>
      <c r="L1832" s="55" t="str">
        <f t="shared" ref="L1832:L1895" si="922">IFERROR(IF(B:B="","",IF(OR(C1832="",E1832="",F1832="",G1832="",H1832="",I1832="",J1832=""),"",ROUND(IF(J1832="Gross Price to Brewers",AH1832,IF(J1832="Retail Price",AP1832,IF(J1832="Licensee Retail",AX1832,""))),2))),"")</f>
        <v/>
      </c>
      <c r="M1832" s="43" t="str">
        <f t="shared" ref="M1832:M1895" si="923">IFERROR(IF(B:B="","",IF(OR(C1832="",E1832="",F1832="",G1832="",H1832="",I1832="",J1832=""),"",ROUND(IF(J1832="Gross Price to Brewers",AK1832,IF(J1832="Retail Price",AS1832,IF(J1832="Licensee Retail",BA1832,""))),2))),"")</f>
        <v/>
      </c>
      <c r="N1832" s="56" t="str" cm="1">
        <f t="array" ref="N1832">IFERROR(IF(_xlfn.SINGLE(B:B)="","",IF(R1832="Beer",SUM(LOOKUP(2,1/(Rates!$B$3:$B$5&lt;=W1832)/(Rates!$C$3:$C$5&gt;=W1832),Rates!$D$3:$D$5)*(X1832/100)*W1832),IF(R1832="Refreshment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56" t="str">
        <f t="shared" ref="O1832:O1895" si="924">IF(B:B="","",IF(M1832&gt;N1832,"YES","NO"))</f>
        <v/>
      </c>
      <c r="P1832" s="53"/>
      <c r="Q1832" s="14" t="str">
        <f t="shared" ref="Q1832:Q1895" si="925">IF(B1832="","",IF(OR(D1832="",D1832=0),0,D1832))</f>
        <v/>
      </c>
      <c r="R1832" s="57" t="str">
        <f t="shared" ref="R1832:R1895" si="926">IF(C1832="","",IF(C1832="Beer","Beer",IF(C1832="Malt-Based Cooler","Refreshment Beverage")))</f>
        <v/>
      </c>
      <c r="S1832" s="58" t="str">
        <f>IF(B1832="","",IF(R1832="Refreshment Beverage",VLOOKUP(VALUE(Q1832),Rates!G$15:L$19,2,0),VLOOKUP(VALUE(Q1832),Rates!G$4:L$12,2,0)))</f>
        <v/>
      </c>
      <c r="T1832" s="58" t="str">
        <f t="shared" ref="T1832:T1895" si="927">IF(B1832="","",G1832)</f>
        <v/>
      </c>
      <c r="U1832" s="58" t="str">
        <f t="shared" ref="U1832:U1895" si="928">IF(B:B="","",SUM(W1832/V1832))</f>
        <v/>
      </c>
      <c r="V1832" s="58" t="str">
        <f t="shared" ref="V1832:V1895" si="929">IF(B1832="","",F1832)</f>
        <v/>
      </c>
      <c r="W1832" s="58" t="str">
        <f t="shared" ref="W1832:W1895" si="930">IF(B1832="","",E1832*F1832)</f>
        <v/>
      </c>
      <c r="X1832" s="59" t="str">
        <f t="shared" ref="X1832:X1895" si="931">IF(B1832="","",H1832)</f>
        <v/>
      </c>
      <c r="Y1832" s="60" t="str">
        <f>IF(B:B="","",IF(R1832="Refreshment Beverage",VLOOKUP(Q1832,Rates!G$15:L$19,6,0)*W1832,VLOOKUP(Q1832,Rates!G$4:L$12,6,0)*W1832))</f>
        <v/>
      </c>
      <c r="Z1832" s="60" t="str">
        <f t="shared" ref="Z1832:Z1895" si="932">IF(B:B="","",IF(R1832="Refreshment Beverage",0,IF(T1832="Keg",0,ROUND(0.34/12*V1832,2))))</f>
        <v/>
      </c>
      <c r="AA1832" s="60" t="str">
        <f t="shared" si="920"/>
        <v/>
      </c>
      <c r="AB1832" s="61" t="str" cm="1">
        <f t="array" ref="AB1832">IF(_xlfn.SINGLE(B:B)="","",IF(R1832="Refreshment Beverage","",IF(AND(R1832="Beer",Q1832=0),SUM(LOOKUP(2,1/(Rates!$B$15:$B$18&lt;=W1832)/(Rates!$C$15:$C$18&gt;=W1832),Rates!$D$15:$D$18)*W1832),VLOOKUP(VALUE(_xlfn.SINGLE(Q:Q)),Rates!A:B,2,0)*W1832)))</f>
        <v/>
      </c>
      <c r="AC1832" s="61" t="str" cm="1">
        <f t="array" ref="AC1832">IF(_xlfn.SINGLE(B:B)="","",IF(R1832="Refreshment Beverage","",IF(AND(R1832="Beer",Q1832=0),SUM(LOOKUP(2,1/(Rates!$B$15:$B$18&lt;=W1832)/(Rates!$C$15:$C$18&gt;=W1832),Rates!$E$15:$E$18)*W1832),VLOOKUP(VALUE(_xlfn.SINGLE(Q:Q)),Rates!A:C,3,0)*W1832)))</f>
        <v/>
      </c>
      <c r="AD1832" s="168">
        <f>IFERROR(IF(R1832="Beer","",IF(OR(Q1832=1,Q1832=2,Q1832=3,Q1832=4),VLOOKUP(Q1832,Rates!$A$31:$B$34,2,0)*W1832,IF(V1832=1,VLOOKUP(U1832,'REB BEV MIN MKUP'!B:E,4,0),IF(V1832&gt;1,VLOOKUP(VALUE(W1832),'REB BEV MIN MKUP'!O:Q,3,0),0)))),0)</f>
        <v>0</v>
      </c>
      <c r="AE1832" s="62" t="str">
        <f t="shared" ref="AE1832:AE1895" si="933">IF(J1832="Gross Price to Brewers",I1832,"")</f>
        <v/>
      </c>
      <c r="AF1832" s="63" t="str">
        <f t="shared" ref="AF1832:AF1895" si="934">IF(AE:AE="","",ROUND(SUM(AE1832*(S1832/100)),4))</f>
        <v/>
      </c>
      <c r="AG1832" s="64" t="str">
        <f t="shared" ref="AG1832:AG1895" si="935">IF(AE:AE="","",IF(R1832="Refreshment Beverage",MAX(AF1832,AD1832),MAX(AB1832,AF1832)))</f>
        <v/>
      </c>
      <c r="AH1832" s="65" t="str">
        <f t="shared" ref="AH1832:AH1895" si="936">IF(AE:AE="","",IF(R1832="Refreshment Beverage",AK1832-AJ1832,SUM(Y1832:AA1832)+AE1832+AG1832))</f>
        <v/>
      </c>
      <c r="AI1832" s="66" t="str">
        <f>IF(AE:AE="","",IF(R1832="Refreshment Beverage",AK1832*(Rates!J$19/100),ROUND(SUM(AH1832*(Rates!$J$8/100)),4)))</f>
        <v/>
      </c>
      <c r="AJ1832" s="67" t="str">
        <f t="shared" ref="AJ1832:AJ1895" si="937">IF(AE:AE="","",IF(R1832="Refreshment Beverage",AI1832,MAX(AC1832,AI1832)))</f>
        <v/>
      </c>
      <c r="AK1832" s="22" t="str">
        <f t="shared" ref="AK1832:AK1895" si="938">IF(AE:AE="","",IF(R1832="Refreshment Beverage",SUM(AE1832+Y1832+Z1832+AA1832+AG1832),SUM(AH1832+AJ1832)))</f>
        <v/>
      </c>
      <c r="AL1832" s="62" t="str">
        <f t="shared" ref="AL1832:AL1895" si="939">IF(AS1832="","",IF(R1832="Refreshment Beverage",ROUND(SUM(AS1832-AR1832-AA1832-Z1832-Y1832),2),ROUND(SUM(AS1832-AR1832-AN1832-Y1832-Z1832-AA1832),2)))</f>
        <v/>
      </c>
      <c r="AM1832" s="63" t="str">
        <f>IF(AS1832="","",IF(R1832="Refreshment Beverage",ROUND(AS1832*Rates!K$19,4),ROUND(AO1832*(VLOOKUP(VALUE(Q1832),Rates!G$4:L$12,3,0)),4)))</f>
        <v/>
      </c>
      <c r="AN1832" s="68" t="str">
        <f>IF(AS1832="","",IF(R1832="Refreshment Beverage",AS1832*(Rates!J$19/100),MAX(AM1832,AB1832)))</f>
        <v/>
      </c>
      <c r="AO1832" s="69" t="str">
        <f t="shared" ref="AO1832:AO1895" si="940">IF(AS1832="","",ROUND(SUM(AS1832-AR1832-Y1832-Z1832-AA1832),4))</f>
        <v/>
      </c>
      <c r="AP1832" s="69" t="str">
        <f t="shared" ref="AP1832:AP1895" si="941">IF(AS1832="","",IF(R1832="Refreshment Beverage",ROUND(AS1832-AN1832,2),ROUND(SUM(AS1832-AR1832),2)))</f>
        <v/>
      </c>
      <c r="AQ1832" s="70" t="str">
        <f>IF(AS1832="","",IF(R1832="Refreshment Beverage",ROUND(SUM(VLOOKUP(Q:Q,Rates!G$15:L$19,3,0)*(AS1832-Y1832-Z1832-AA1832)),4),ROUND(SUM(Rates!$K$8*AS1832),4)))</f>
        <v/>
      </c>
      <c r="AR1832" s="66" t="str">
        <f t="shared" ref="AR1832:AR1895" si="942">IF(AS1832="","",IF(R1832="Refreshment Beverage",MAX(AD1832,AQ1832),MAX(AQ1832,AC1832)))</f>
        <v/>
      </c>
      <c r="AS1832" s="22" t="str">
        <f t="shared" ref="AS1832:AS1895" si="943">IF(J1832="Retail Price",SUM(I1832+0.004),"")</f>
        <v/>
      </c>
      <c r="AT1832" s="62" t="str">
        <f t="shared" ref="AT1832:AT1895" si="944">IF(AX1832="","",IF(R1832="Refreshment Beverage",SUM(BA1832-AV1832-Y1832-Z1832-AA1832),SUM(AX1832-AV1832-Y1832-Z1832-AA1832)))</f>
        <v/>
      </c>
      <c r="AU1832" s="63" t="str">
        <f>IF(AX1832="","",IF(R1832="Refreshment Beverage",ROUND((BA1832-Y1832-Z1832-AA1832)*VLOOKUP(VALUE(Q1832),Rates!G$15:L$19,3,0),4),ROUND(AW1832*(VLOOKUP(VALUE(Q1832),Rates!G:L,3,0)),4)))</f>
        <v/>
      </c>
      <c r="AV1832" s="68" t="str">
        <f t="shared" ref="AV1832:AV1895" si="945">IF(AX1832="","",IF(R1832="Refreshment Beverage",MAX(AU1832,AD1832),MAX(AB1832,AU1832)))</f>
        <v/>
      </c>
      <c r="AW1832" s="69" t="str">
        <f t="shared" ref="AW1832:AW1895" si="946">IF(AX1832="","",IF(R1832="Refreshment Beverage",SUM(BA1832-AV1832-Y1832-Z1832-AA1832),ROUND(SUM(BA1832-AZ1832-Y1832-Z1832-AA1832),4)))</f>
        <v/>
      </c>
      <c r="AX1832" s="65" t="str">
        <f t="shared" ref="AX1832:AX1895" si="947">IF(J1832="Licensee Retail",I1832,"")</f>
        <v/>
      </c>
      <c r="AY1832" s="70" t="str">
        <f>IF(AX1832="","",IF(R1832="Refreshment Beverage",ROUND(SUM(AX1832*Rates!K$19),4),ROUND(SUM(AX1832*(Rates!J$8/100)),4)))</f>
        <v/>
      </c>
      <c r="AZ1832" s="67" t="str">
        <f t="shared" ref="AZ1832:AZ1895" si="948">IF(AX1832="","",MAX($AC1832,AY1832))</f>
        <v/>
      </c>
      <c r="BA1832" s="22" t="str">
        <f t="shared" ref="BA1832:BA1895" si="949">IF(AX1832="","",SUM(AX1832+AZ1832))</f>
        <v/>
      </c>
      <c r="BD1832" s="171"/>
      <c r="BE1832" s="171"/>
      <c r="BF1832" s="171"/>
      <c r="BG1832" s="171"/>
    </row>
    <row r="1833" spans="11:59" ht="12.75" customHeight="1" x14ac:dyDescent="0.3">
      <c r="K1833" s="42" t="str">
        <f t="shared" si="921"/>
        <v/>
      </c>
      <c r="L1833" s="55" t="str">
        <f t="shared" si="922"/>
        <v/>
      </c>
      <c r="M1833" s="43" t="str">
        <f t="shared" si="923"/>
        <v/>
      </c>
      <c r="N1833" s="56" t="str" cm="1">
        <f t="array" ref="N1833">IFERROR(IF(_xlfn.SINGLE(B:B)="","",IF(R1833="Beer",SUM(LOOKUP(2,1/(Rates!$B$3:$B$5&lt;=W1833)/(Rates!$C$3:$C$5&gt;=W1833),Rates!$D$3:$D$5)*(X1833/100)*W1833),IF(R1833="Refreshment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56" t="str">
        <f t="shared" si="924"/>
        <v/>
      </c>
      <c r="P1833" s="53"/>
      <c r="Q1833" s="14" t="str">
        <f t="shared" si="925"/>
        <v/>
      </c>
      <c r="R1833" s="57" t="str">
        <f t="shared" si="926"/>
        <v/>
      </c>
      <c r="S1833" s="58" t="str">
        <f>IF(B1833="","",IF(R1833="Refreshment Beverage",VLOOKUP(VALUE(Q1833),Rates!G$15:L$19,2,0),VLOOKUP(VALUE(Q1833),Rates!G$4:L$12,2,0)))</f>
        <v/>
      </c>
      <c r="T1833" s="58" t="str">
        <f t="shared" si="927"/>
        <v/>
      </c>
      <c r="U1833" s="58" t="str">
        <f t="shared" si="928"/>
        <v/>
      </c>
      <c r="V1833" s="58" t="str">
        <f t="shared" si="929"/>
        <v/>
      </c>
      <c r="W1833" s="58" t="str">
        <f t="shared" si="930"/>
        <v/>
      </c>
      <c r="X1833" s="59" t="str">
        <f t="shared" si="931"/>
        <v/>
      </c>
      <c r="Y1833" s="60" t="str">
        <f>IF(B:B="","",IF(R1833="Refreshment Beverage",VLOOKUP(Q1833,Rates!G$15:L$19,6,0)*W1833,VLOOKUP(Q1833,Rates!G$4:L$12,6,0)*W1833))</f>
        <v/>
      </c>
      <c r="Z1833" s="60" t="str">
        <f t="shared" si="932"/>
        <v/>
      </c>
      <c r="AA1833" s="60" t="str">
        <f t="shared" si="920"/>
        <v/>
      </c>
      <c r="AB1833" s="61" t="str" cm="1">
        <f t="array" ref="AB1833">IF(_xlfn.SINGLE(B:B)="","",IF(R1833="Refreshment Beverage","",IF(AND(R1833="Beer",Q1833=0),SUM(LOOKUP(2,1/(Rates!$B$15:$B$18&lt;=W1833)/(Rates!$C$15:$C$18&gt;=W1833),Rates!$D$15:$D$18)*W1833),VLOOKUP(VALUE(_xlfn.SINGLE(Q:Q)),Rates!A:B,2,0)*W1833)))</f>
        <v/>
      </c>
      <c r="AC1833" s="61" t="str" cm="1">
        <f t="array" ref="AC1833">IF(_xlfn.SINGLE(B:B)="","",IF(R1833="Refreshment Beverage","",IF(AND(R1833="Beer",Q1833=0),SUM(LOOKUP(2,1/(Rates!$B$15:$B$18&lt;=W1833)/(Rates!$C$15:$C$18&gt;=W1833),Rates!$E$15:$E$18)*W1833),VLOOKUP(VALUE(_xlfn.SINGLE(Q:Q)),Rates!A:C,3,0)*W1833)))</f>
        <v/>
      </c>
      <c r="AD1833" s="168">
        <f>IFERROR(IF(R1833="Beer","",IF(OR(Q1833=1,Q1833=2,Q1833=3,Q1833=4),VLOOKUP(Q1833,Rates!$A$31:$B$34,2,0)*W1833,IF(V1833=1,VLOOKUP(U1833,'REB BEV MIN MKUP'!B:E,4,0),IF(V1833&gt;1,VLOOKUP(VALUE(W1833),'REB BEV MIN MKUP'!O:Q,3,0),0)))),0)</f>
        <v>0</v>
      </c>
      <c r="AE1833" s="62" t="str">
        <f t="shared" si="933"/>
        <v/>
      </c>
      <c r="AF1833" s="63" t="str">
        <f t="shared" si="934"/>
        <v/>
      </c>
      <c r="AG1833" s="64" t="str">
        <f t="shared" si="935"/>
        <v/>
      </c>
      <c r="AH1833" s="65" t="str">
        <f t="shared" si="936"/>
        <v/>
      </c>
      <c r="AI1833" s="66" t="str">
        <f>IF(AE:AE="","",IF(R1833="Refreshment Beverage",AK1833*(Rates!J$19/100),ROUND(SUM(AH1833*(Rates!$J$8/100)),4)))</f>
        <v/>
      </c>
      <c r="AJ1833" s="67" t="str">
        <f t="shared" si="937"/>
        <v/>
      </c>
      <c r="AK1833" s="22" t="str">
        <f t="shared" si="938"/>
        <v/>
      </c>
      <c r="AL1833" s="62" t="str">
        <f t="shared" si="939"/>
        <v/>
      </c>
      <c r="AM1833" s="63" t="str">
        <f>IF(AS1833="","",IF(R1833="Refreshment Beverage",ROUND(AS1833*Rates!K$19,4),ROUND(AO1833*(VLOOKUP(VALUE(Q1833),Rates!G$4:L$12,3,0)),4)))</f>
        <v/>
      </c>
      <c r="AN1833" s="68" t="str">
        <f>IF(AS1833="","",IF(R1833="Refreshment Beverage",AS1833*(Rates!J$19/100),MAX(AM1833,AB1833)))</f>
        <v/>
      </c>
      <c r="AO1833" s="69" t="str">
        <f t="shared" si="940"/>
        <v/>
      </c>
      <c r="AP1833" s="69" t="str">
        <f t="shared" si="941"/>
        <v/>
      </c>
      <c r="AQ1833" s="70" t="str">
        <f>IF(AS1833="","",IF(R1833="Refreshment Beverage",ROUND(SUM(VLOOKUP(Q:Q,Rates!G$15:L$19,3,0)*(AS1833-Y1833-Z1833-AA1833)),4),ROUND(SUM(Rates!$K$8*AS1833),4)))</f>
        <v/>
      </c>
      <c r="AR1833" s="66" t="str">
        <f t="shared" si="942"/>
        <v/>
      </c>
      <c r="AS1833" s="22" t="str">
        <f t="shared" si="943"/>
        <v/>
      </c>
      <c r="AT1833" s="62" t="str">
        <f t="shared" si="944"/>
        <v/>
      </c>
      <c r="AU1833" s="63" t="str">
        <f>IF(AX1833="","",IF(R1833="Refreshment Beverage",ROUND((BA1833-Y1833-Z1833-AA1833)*VLOOKUP(VALUE(Q1833),Rates!G$15:L$19,3,0),4),ROUND(AW1833*(VLOOKUP(VALUE(Q1833),Rates!G:L,3,0)),4)))</f>
        <v/>
      </c>
      <c r="AV1833" s="68" t="str">
        <f t="shared" si="945"/>
        <v/>
      </c>
      <c r="AW1833" s="69" t="str">
        <f t="shared" si="946"/>
        <v/>
      </c>
      <c r="AX1833" s="65" t="str">
        <f t="shared" si="947"/>
        <v/>
      </c>
      <c r="AY1833" s="70" t="str">
        <f>IF(AX1833="","",IF(R1833="Refreshment Beverage",ROUND(SUM(AX1833*Rates!K$19),4),ROUND(SUM(AX1833*(Rates!J$8/100)),4)))</f>
        <v/>
      </c>
      <c r="AZ1833" s="67" t="str">
        <f t="shared" si="948"/>
        <v/>
      </c>
      <c r="BA1833" s="22" t="str">
        <f t="shared" si="949"/>
        <v/>
      </c>
      <c r="BD1833" s="171"/>
      <c r="BE1833" s="171"/>
      <c r="BF1833" s="171"/>
      <c r="BG1833" s="171"/>
    </row>
    <row r="1834" spans="11:59" ht="12.75" customHeight="1" x14ac:dyDescent="0.3">
      <c r="K1834" s="42" t="str">
        <f t="shared" si="921"/>
        <v/>
      </c>
      <c r="L1834" s="55" t="str">
        <f t="shared" si="922"/>
        <v/>
      </c>
      <c r="M1834" s="43" t="str">
        <f t="shared" si="923"/>
        <v/>
      </c>
      <c r="N1834" s="56" t="str" cm="1">
        <f t="array" ref="N1834">IFERROR(IF(_xlfn.SINGLE(B:B)="","",IF(R1834="Beer",SUM(LOOKUP(2,1/(Rates!$B$3:$B$5&lt;=W1834)/(Rates!$C$3:$C$5&gt;=W1834),Rates!$D$3:$D$5)*(X1834/100)*W1834),IF(R1834="Refreshment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56" t="str">
        <f t="shared" si="924"/>
        <v/>
      </c>
      <c r="P1834" s="53"/>
      <c r="Q1834" s="14" t="str">
        <f t="shared" si="925"/>
        <v/>
      </c>
      <c r="R1834" s="57" t="str">
        <f t="shared" si="926"/>
        <v/>
      </c>
      <c r="S1834" s="58" t="str">
        <f>IF(B1834="","",IF(R1834="Refreshment Beverage",VLOOKUP(VALUE(Q1834),Rates!G$15:L$19,2,0),VLOOKUP(VALUE(Q1834),Rates!G$4:L$12,2,0)))</f>
        <v/>
      </c>
      <c r="T1834" s="58" t="str">
        <f t="shared" si="927"/>
        <v/>
      </c>
      <c r="U1834" s="58" t="str">
        <f t="shared" si="928"/>
        <v/>
      </c>
      <c r="V1834" s="58" t="str">
        <f t="shared" si="929"/>
        <v/>
      </c>
      <c r="W1834" s="58" t="str">
        <f t="shared" si="930"/>
        <v/>
      </c>
      <c r="X1834" s="59" t="str">
        <f t="shared" si="931"/>
        <v/>
      </c>
      <c r="Y1834" s="60" t="str">
        <f>IF(B:B="","",IF(R1834="Refreshment Beverage",VLOOKUP(Q1834,Rates!G$15:L$19,6,0)*W1834,VLOOKUP(Q1834,Rates!G$4:L$12,6,0)*W1834))</f>
        <v/>
      </c>
      <c r="Z1834" s="60" t="str">
        <f t="shared" si="932"/>
        <v/>
      </c>
      <c r="AA1834" s="60" t="str">
        <f t="shared" si="920"/>
        <v/>
      </c>
      <c r="AB1834" s="61" t="str" cm="1">
        <f t="array" ref="AB1834">IF(_xlfn.SINGLE(B:B)="","",IF(R1834="Refreshment Beverage","",IF(AND(R1834="Beer",Q1834=0),SUM(LOOKUP(2,1/(Rates!$B$15:$B$18&lt;=W1834)/(Rates!$C$15:$C$18&gt;=W1834),Rates!$D$15:$D$18)*W1834),VLOOKUP(VALUE(_xlfn.SINGLE(Q:Q)),Rates!A:B,2,0)*W1834)))</f>
        <v/>
      </c>
      <c r="AC1834" s="61" t="str" cm="1">
        <f t="array" ref="AC1834">IF(_xlfn.SINGLE(B:B)="","",IF(R1834="Refreshment Beverage","",IF(AND(R1834="Beer",Q1834=0),SUM(LOOKUP(2,1/(Rates!$B$15:$B$18&lt;=W1834)/(Rates!$C$15:$C$18&gt;=W1834),Rates!$E$15:$E$18)*W1834),VLOOKUP(VALUE(_xlfn.SINGLE(Q:Q)),Rates!A:C,3,0)*W1834)))</f>
        <v/>
      </c>
      <c r="AD1834" s="168">
        <f>IFERROR(IF(R1834="Beer","",IF(OR(Q1834=1,Q1834=2,Q1834=3,Q1834=4),VLOOKUP(Q1834,Rates!$A$31:$B$34,2,0)*W1834,IF(V1834=1,VLOOKUP(U1834,'REB BEV MIN MKUP'!B:E,4,0),IF(V1834&gt;1,VLOOKUP(VALUE(W1834),'REB BEV MIN MKUP'!O:Q,3,0),0)))),0)</f>
        <v>0</v>
      </c>
      <c r="AE1834" s="62" t="str">
        <f t="shared" si="933"/>
        <v/>
      </c>
      <c r="AF1834" s="63" t="str">
        <f t="shared" si="934"/>
        <v/>
      </c>
      <c r="AG1834" s="64" t="str">
        <f t="shared" si="935"/>
        <v/>
      </c>
      <c r="AH1834" s="65" t="str">
        <f t="shared" si="936"/>
        <v/>
      </c>
      <c r="AI1834" s="66" t="str">
        <f>IF(AE:AE="","",IF(R1834="Refreshment Beverage",AK1834*(Rates!J$19/100),ROUND(SUM(AH1834*(Rates!$J$8/100)),4)))</f>
        <v/>
      </c>
      <c r="AJ1834" s="67" t="str">
        <f t="shared" si="937"/>
        <v/>
      </c>
      <c r="AK1834" s="22" t="str">
        <f t="shared" si="938"/>
        <v/>
      </c>
      <c r="AL1834" s="62" t="str">
        <f t="shared" si="939"/>
        <v/>
      </c>
      <c r="AM1834" s="63" t="str">
        <f>IF(AS1834="","",IF(R1834="Refreshment Beverage",ROUND(AS1834*Rates!K$19,4),ROUND(AO1834*(VLOOKUP(VALUE(Q1834),Rates!G$4:L$12,3,0)),4)))</f>
        <v/>
      </c>
      <c r="AN1834" s="68" t="str">
        <f>IF(AS1834="","",IF(R1834="Refreshment Beverage",AS1834*(Rates!J$19/100),MAX(AM1834,AB1834)))</f>
        <v/>
      </c>
      <c r="AO1834" s="69" t="str">
        <f t="shared" si="940"/>
        <v/>
      </c>
      <c r="AP1834" s="69" t="str">
        <f t="shared" si="941"/>
        <v/>
      </c>
      <c r="AQ1834" s="70" t="str">
        <f>IF(AS1834="","",IF(R1834="Refreshment Beverage",ROUND(SUM(VLOOKUP(Q:Q,Rates!G$15:L$19,3,0)*(AS1834-Y1834-Z1834-AA1834)),4),ROUND(SUM(Rates!$K$8*AS1834),4)))</f>
        <v/>
      </c>
      <c r="AR1834" s="66" t="str">
        <f t="shared" si="942"/>
        <v/>
      </c>
      <c r="AS1834" s="22" t="str">
        <f t="shared" si="943"/>
        <v/>
      </c>
      <c r="AT1834" s="62" t="str">
        <f t="shared" si="944"/>
        <v/>
      </c>
      <c r="AU1834" s="63" t="str">
        <f>IF(AX1834="","",IF(R1834="Refreshment Beverage",ROUND((BA1834-Y1834-Z1834-AA1834)*VLOOKUP(VALUE(Q1834),Rates!G$15:L$19,3,0),4),ROUND(AW1834*(VLOOKUP(VALUE(Q1834),Rates!G:L,3,0)),4)))</f>
        <v/>
      </c>
      <c r="AV1834" s="68" t="str">
        <f t="shared" si="945"/>
        <v/>
      </c>
      <c r="AW1834" s="69" t="str">
        <f t="shared" si="946"/>
        <v/>
      </c>
      <c r="AX1834" s="65" t="str">
        <f t="shared" si="947"/>
        <v/>
      </c>
      <c r="AY1834" s="70" t="str">
        <f>IF(AX1834="","",IF(R1834="Refreshment Beverage",ROUND(SUM(AX1834*Rates!K$19),4),ROUND(SUM(AX1834*(Rates!J$8/100)),4)))</f>
        <v/>
      </c>
      <c r="AZ1834" s="67" t="str">
        <f t="shared" si="948"/>
        <v/>
      </c>
      <c r="BA1834" s="22" t="str">
        <f t="shared" si="949"/>
        <v/>
      </c>
      <c r="BD1834" s="171"/>
      <c r="BE1834" s="171"/>
      <c r="BF1834" s="171"/>
      <c r="BG1834" s="171"/>
    </row>
    <row r="1835" spans="11:59" ht="12.75" customHeight="1" x14ac:dyDescent="0.3">
      <c r="K1835" s="42" t="str">
        <f t="shared" si="921"/>
        <v/>
      </c>
      <c r="L1835" s="55" t="str">
        <f t="shared" si="922"/>
        <v/>
      </c>
      <c r="M1835" s="43" t="str">
        <f t="shared" si="923"/>
        <v/>
      </c>
      <c r="N1835" s="56" t="str" cm="1">
        <f t="array" ref="N1835">IFERROR(IF(_xlfn.SINGLE(B:B)="","",IF(R1835="Beer",SUM(LOOKUP(2,1/(Rates!$B$3:$B$5&lt;=W1835)/(Rates!$C$3:$C$5&gt;=W1835),Rates!$D$3:$D$5)*(X1835/100)*W1835),IF(R1835="Refreshment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56" t="str">
        <f t="shared" si="924"/>
        <v/>
      </c>
      <c r="P1835" s="53"/>
      <c r="Q1835" s="14" t="str">
        <f t="shared" si="925"/>
        <v/>
      </c>
      <c r="R1835" s="57" t="str">
        <f t="shared" si="926"/>
        <v/>
      </c>
      <c r="S1835" s="58" t="str">
        <f>IF(B1835="","",IF(R1835="Refreshment Beverage",VLOOKUP(VALUE(Q1835),Rates!G$15:L$19,2,0),VLOOKUP(VALUE(Q1835),Rates!G$4:L$12,2,0)))</f>
        <v/>
      </c>
      <c r="T1835" s="58" t="str">
        <f t="shared" si="927"/>
        <v/>
      </c>
      <c r="U1835" s="58" t="str">
        <f t="shared" si="928"/>
        <v/>
      </c>
      <c r="V1835" s="58" t="str">
        <f t="shared" si="929"/>
        <v/>
      </c>
      <c r="W1835" s="58" t="str">
        <f t="shared" si="930"/>
        <v/>
      </c>
      <c r="X1835" s="59" t="str">
        <f t="shared" si="931"/>
        <v/>
      </c>
      <c r="Y1835" s="60" t="str">
        <f>IF(B:B="","",IF(R1835="Refreshment Beverage",VLOOKUP(Q1835,Rates!G$15:L$19,6,0)*W1835,VLOOKUP(Q1835,Rates!G$4:L$12,6,0)*W1835))</f>
        <v/>
      </c>
      <c r="Z1835" s="60" t="str">
        <f t="shared" si="932"/>
        <v/>
      </c>
      <c r="AA1835" s="60" t="str">
        <f t="shared" si="920"/>
        <v/>
      </c>
      <c r="AB1835" s="61" t="str" cm="1">
        <f t="array" ref="AB1835">IF(_xlfn.SINGLE(B:B)="","",IF(R1835="Refreshment Beverage","",IF(AND(R1835="Beer",Q1835=0),SUM(LOOKUP(2,1/(Rates!$B$15:$B$18&lt;=W1835)/(Rates!$C$15:$C$18&gt;=W1835),Rates!$D$15:$D$18)*W1835),VLOOKUP(VALUE(_xlfn.SINGLE(Q:Q)),Rates!A:B,2,0)*W1835)))</f>
        <v/>
      </c>
      <c r="AC1835" s="61" t="str" cm="1">
        <f t="array" ref="AC1835">IF(_xlfn.SINGLE(B:B)="","",IF(R1835="Refreshment Beverage","",IF(AND(R1835="Beer",Q1835=0),SUM(LOOKUP(2,1/(Rates!$B$15:$B$18&lt;=W1835)/(Rates!$C$15:$C$18&gt;=W1835),Rates!$E$15:$E$18)*W1835),VLOOKUP(VALUE(_xlfn.SINGLE(Q:Q)),Rates!A:C,3,0)*W1835)))</f>
        <v/>
      </c>
      <c r="AD1835" s="168">
        <f>IFERROR(IF(R1835="Beer","",IF(OR(Q1835=1,Q1835=2,Q1835=3,Q1835=4),VLOOKUP(Q1835,Rates!$A$31:$B$34,2,0)*W1835,IF(V1835=1,VLOOKUP(U1835,'REB BEV MIN MKUP'!B:E,4,0),IF(V1835&gt;1,VLOOKUP(VALUE(W1835),'REB BEV MIN MKUP'!O:Q,3,0),0)))),0)</f>
        <v>0</v>
      </c>
      <c r="AE1835" s="62" t="str">
        <f t="shared" si="933"/>
        <v/>
      </c>
      <c r="AF1835" s="63" t="str">
        <f t="shared" si="934"/>
        <v/>
      </c>
      <c r="AG1835" s="64" t="str">
        <f t="shared" si="935"/>
        <v/>
      </c>
      <c r="AH1835" s="65" t="str">
        <f t="shared" si="936"/>
        <v/>
      </c>
      <c r="AI1835" s="66" t="str">
        <f>IF(AE:AE="","",IF(R1835="Refreshment Beverage",AK1835*(Rates!J$19/100),ROUND(SUM(AH1835*(Rates!$J$8/100)),4)))</f>
        <v/>
      </c>
      <c r="AJ1835" s="67" t="str">
        <f t="shared" si="937"/>
        <v/>
      </c>
      <c r="AK1835" s="22" t="str">
        <f t="shared" si="938"/>
        <v/>
      </c>
      <c r="AL1835" s="62" t="str">
        <f t="shared" si="939"/>
        <v/>
      </c>
      <c r="AM1835" s="63" t="str">
        <f>IF(AS1835="","",IF(R1835="Refreshment Beverage",ROUND(AS1835*Rates!K$19,4),ROUND(AO1835*(VLOOKUP(VALUE(Q1835),Rates!G$4:L$12,3,0)),4)))</f>
        <v/>
      </c>
      <c r="AN1835" s="68" t="str">
        <f>IF(AS1835="","",IF(R1835="Refreshment Beverage",AS1835*(Rates!J$19/100),MAX(AM1835,AB1835)))</f>
        <v/>
      </c>
      <c r="AO1835" s="69" t="str">
        <f t="shared" si="940"/>
        <v/>
      </c>
      <c r="AP1835" s="69" t="str">
        <f t="shared" si="941"/>
        <v/>
      </c>
      <c r="AQ1835" s="70" t="str">
        <f>IF(AS1835="","",IF(R1835="Refreshment Beverage",ROUND(SUM(VLOOKUP(Q:Q,Rates!G$15:L$19,3,0)*(AS1835-Y1835-Z1835-AA1835)),4),ROUND(SUM(Rates!$K$8*AS1835),4)))</f>
        <v/>
      </c>
      <c r="AR1835" s="66" t="str">
        <f t="shared" si="942"/>
        <v/>
      </c>
      <c r="AS1835" s="22" t="str">
        <f t="shared" si="943"/>
        <v/>
      </c>
      <c r="AT1835" s="62" t="str">
        <f t="shared" si="944"/>
        <v/>
      </c>
      <c r="AU1835" s="63" t="str">
        <f>IF(AX1835="","",IF(R1835="Refreshment Beverage",ROUND((BA1835-Y1835-Z1835-AA1835)*VLOOKUP(VALUE(Q1835),Rates!G$15:L$19,3,0),4),ROUND(AW1835*(VLOOKUP(VALUE(Q1835),Rates!G:L,3,0)),4)))</f>
        <v/>
      </c>
      <c r="AV1835" s="68" t="str">
        <f t="shared" si="945"/>
        <v/>
      </c>
      <c r="AW1835" s="69" t="str">
        <f t="shared" si="946"/>
        <v/>
      </c>
      <c r="AX1835" s="65" t="str">
        <f t="shared" si="947"/>
        <v/>
      </c>
      <c r="AY1835" s="70" t="str">
        <f>IF(AX1835="","",IF(R1835="Refreshment Beverage",ROUND(SUM(AX1835*Rates!K$19),4),ROUND(SUM(AX1835*(Rates!J$8/100)),4)))</f>
        <v/>
      </c>
      <c r="AZ1835" s="67" t="str">
        <f t="shared" si="948"/>
        <v/>
      </c>
      <c r="BA1835" s="22" t="str">
        <f t="shared" si="949"/>
        <v/>
      </c>
      <c r="BD1835" s="171"/>
      <c r="BE1835" s="171"/>
      <c r="BF1835" s="171"/>
      <c r="BG1835" s="171"/>
    </row>
    <row r="1836" spans="11:59" ht="12.75" customHeight="1" x14ac:dyDescent="0.3">
      <c r="K1836" s="42" t="str">
        <f t="shared" si="921"/>
        <v/>
      </c>
      <c r="L1836" s="55" t="str">
        <f t="shared" si="922"/>
        <v/>
      </c>
      <c r="M1836" s="43" t="str">
        <f t="shared" si="923"/>
        <v/>
      </c>
      <c r="N1836" s="56" t="str" cm="1">
        <f t="array" ref="N1836">IFERROR(IF(_xlfn.SINGLE(B:B)="","",IF(R1836="Beer",SUM(LOOKUP(2,1/(Rates!$B$3:$B$5&lt;=W1836)/(Rates!$C$3:$C$5&gt;=W1836),Rates!$D$3:$D$5)*(X1836/100)*W1836),IF(R1836="Refreshment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56" t="str">
        <f t="shared" si="924"/>
        <v/>
      </c>
      <c r="P1836" s="53"/>
      <c r="Q1836" s="14" t="str">
        <f t="shared" si="925"/>
        <v/>
      </c>
      <c r="R1836" s="57" t="str">
        <f t="shared" si="926"/>
        <v/>
      </c>
      <c r="S1836" s="58" t="str">
        <f>IF(B1836="","",IF(R1836="Refreshment Beverage",VLOOKUP(VALUE(Q1836),Rates!G$15:L$19,2,0),VLOOKUP(VALUE(Q1836),Rates!G$4:L$12,2,0)))</f>
        <v/>
      </c>
      <c r="T1836" s="58" t="str">
        <f t="shared" si="927"/>
        <v/>
      </c>
      <c r="U1836" s="58" t="str">
        <f t="shared" si="928"/>
        <v/>
      </c>
      <c r="V1836" s="58" t="str">
        <f t="shared" si="929"/>
        <v/>
      </c>
      <c r="W1836" s="58" t="str">
        <f t="shared" si="930"/>
        <v/>
      </c>
      <c r="X1836" s="59" t="str">
        <f t="shared" si="931"/>
        <v/>
      </c>
      <c r="Y1836" s="60" t="str">
        <f>IF(B:B="","",IF(R1836="Refreshment Beverage",VLOOKUP(Q1836,Rates!G$15:L$19,6,0)*W1836,VLOOKUP(Q1836,Rates!G$4:L$12,6,0)*W1836))</f>
        <v/>
      </c>
      <c r="Z1836" s="60" t="str">
        <f t="shared" si="932"/>
        <v/>
      </c>
      <c r="AA1836" s="60" t="str">
        <f t="shared" si="920"/>
        <v/>
      </c>
      <c r="AB1836" s="61" t="str" cm="1">
        <f t="array" ref="AB1836">IF(_xlfn.SINGLE(B:B)="","",IF(R1836="Refreshment Beverage","",IF(AND(R1836="Beer",Q1836=0),SUM(LOOKUP(2,1/(Rates!$B$15:$B$18&lt;=W1836)/(Rates!$C$15:$C$18&gt;=W1836),Rates!$D$15:$D$18)*W1836),VLOOKUP(VALUE(_xlfn.SINGLE(Q:Q)),Rates!A:B,2,0)*W1836)))</f>
        <v/>
      </c>
      <c r="AC1836" s="61" t="str" cm="1">
        <f t="array" ref="AC1836">IF(_xlfn.SINGLE(B:B)="","",IF(R1836="Refreshment Beverage","",IF(AND(R1836="Beer",Q1836=0),SUM(LOOKUP(2,1/(Rates!$B$15:$B$18&lt;=W1836)/(Rates!$C$15:$C$18&gt;=W1836),Rates!$E$15:$E$18)*W1836),VLOOKUP(VALUE(_xlfn.SINGLE(Q:Q)),Rates!A:C,3,0)*W1836)))</f>
        <v/>
      </c>
      <c r="AD1836" s="168">
        <f>IFERROR(IF(R1836="Beer","",IF(OR(Q1836=1,Q1836=2,Q1836=3,Q1836=4),VLOOKUP(Q1836,Rates!$A$31:$B$34,2,0)*W1836,IF(V1836=1,VLOOKUP(U1836,'REB BEV MIN MKUP'!B:E,4,0),IF(V1836&gt;1,VLOOKUP(VALUE(W1836),'REB BEV MIN MKUP'!O:Q,3,0),0)))),0)</f>
        <v>0</v>
      </c>
      <c r="AE1836" s="62" t="str">
        <f t="shared" si="933"/>
        <v/>
      </c>
      <c r="AF1836" s="63" t="str">
        <f t="shared" si="934"/>
        <v/>
      </c>
      <c r="AG1836" s="64" t="str">
        <f t="shared" si="935"/>
        <v/>
      </c>
      <c r="AH1836" s="65" t="str">
        <f t="shared" si="936"/>
        <v/>
      </c>
      <c r="AI1836" s="66" t="str">
        <f>IF(AE:AE="","",IF(R1836="Refreshment Beverage",AK1836*(Rates!J$19/100),ROUND(SUM(AH1836*(Rates!$J$8/100)),4)))</f>
        <v/>
      </c>
      <c r="AJ1836" s="67" t="str">
        <f t="shared" si="937"/>
        <v/>
      </c>
      <c r="AK1836" s="22" t="str">
        <f t="shared" si="938"/>
        <v/>
      </c>
      <c r="AL1836" s="62" t="str">
        <f t="shared" si="939"/>
        <v/>
      </c>
      <c r="AM1836" s="63" t="str">
        <f>IF(AS1836="","",IF(R1836="Refreshment Beverage",ROUND(AS1836*Rates!K$19,4),ROUND(AO1836*(VLOOKUP(VALUE(Q1836),Rates!G$4:L$12,3,0)),4)))</f>
        <v/>
      </c>
      <c r="AN1836" s="68" t="str">
        <f>IF(AS1836="","",IF(R1836="Refreshment Beverage",AS1836*(Rates!J$19/100),MAX(AM1836,AB1836)))</f>
        <v/>
      </c>
      <c r="AO1836" s="69" t="str">
        <f t="shared" si="940"/>
        <v/>
      </c>
      <c r="AP1836" s="69" t="str">
        <f t="shared" si="941"/>
        <v/>
      </c>
      <c r="AQ1836" s="70" t="str">
        <f>IF(AS1836="","",IF(R1836="Refreshment Beverage",ROUND(SUM(VLOOKUP(Q:Q,Rates!G$15:L$19,3,0)*(AS1836-Y1836-Z1836-AA1836)),4),ROUND(SUM(Rates!$K$8*AS1836),4)))</f>
        <v/>
      </c>
      <c r="AR1836" s="66" t="str">
        <f t="shared" si="942"/>
        <v/>
      </c>
      <c r="AS1836" s="22" t="str">
        <f t="shared" si="943"/>
        <v/>
      </c>
      <c r="AT1836" s="62" t="str">
        <f t="shared" si="944"/>
        <v/>
      </c>
      <c r="AU1836" s="63" t="str">
        <f>IF(AX1836="","",IF(R1836="Refreshment Beverage",ROUND((BA1836-Y1836-Z1836-AA1836)*VLOOKUP(VALUE(Q1836),Rates!G$15:L$19,3,0),4),ROUND(AW1836*(VLOOKUP(VALUE(Q1836),Rates!G:L,3,0)),4)))</f>
        <v/>
      </c>
      <c r="AV1836" s="68" t="str">
        <f t="shared" si="945"/>
        <v/>
      </c>
      <c r="AW1836" s="69" t="str">
        <f t="shared" si="946"/>
        <v/>
      </c>
      <c r="AX1836" s="65" t="str">
        <f t="shared" si="947"/>
        <v/>
      </c>
      <c r="AY1836" s="70" t="str">
        <f>IF(AX1836="","",IF(R1836="Refreshment Beverage",ROUND(SUM(AX1836*Rates!K$19),4),ROUND(SUM(AX1836*(Rates!J$8/100)),4)))</f>
        <v/>
      </c>
      <c r="AZ1836" s="67" t="str">
        <f t="shared" si="948"/>
        <v/>
      </c>
      <c r="BA1836" s="22" t="str">
        <f t="shared" si="949"/>
        <v/>
      </c>
      <c r="BD1836" s="171"/>
      <c r="BE1836" s="171"/>
      <c r="BF1836" s="171"/>
      <c r="BG1836" s="171"/>
    </row>
    <row r="1837" spans="11:59" ht="12.75" customHeight="1" x14ac:dyDescent="0.3">
      <c r="K1837" s="42" t="str">
        <f t="shared" si="921"/>
        <v/>
      </c>
      <c r="L1837" s="55" t="str">
        <f t="shared" si="922"/>
        <v/>
      </c>
      <c r="M1837" s="43" t="str">
        <f t="shared" si="923"/>
        <v/>
      </c>
      <c r="N1837" s="56" t="str" cm="1">
        <f t="array" ref="N1837">IFERROR(IF(_xlfn.SINGLE(B:B)="","",IF(R1837="Beer",SUM(LOOKUP(2,1/(Rates!$B$3:$B$5&lt;=W1837)/(Rates!$C$3:$C$5&gt;=W1837),Rates!$D$3:$D$5)*(X1837/100)*W1837),IF(R1837="Refreshment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56" t="str">
        <f t="shared" si="924"/>
        <v/>
      </c>
      <c r="P1837" s="53"/>
      <c r="Q1837" s="14" t="str">
        <f t="shared" si="925"/>
        <v/>
      </c>
      <c r="R1837" s="57" t="str">
        <f t="shared" si="926"/>
        <v/>
      </c>
      <c r="S1837" s="58" t="str">
        <f>IF(B1837="","",IF(R1837="Refreshment Beverage",VLOOKUP(VALUE(Q1837),Rates!G$15:L$19,2,0),VLOOKUP(VALUE(Q1837),Rates!G$4:L$12,2,0)))</f>
        <v/>
      </c>
      <c r="T1837" s="58" t="str">
        <f t="shared" si="927"/>
        <v/>
      </c>
      <c r="U1837" s="58" t="str">
        <f t="shared" si="928"/>
        <v/>
      </c>
      <c r="V1837" s="58" t="str">
        <f t="shared" si="929"/>
        <v/>
      </c>
      <c r="W1837" s="58" t="str">
        <f t="shared" si="930"/>
        <v/>
      </c>
      <c r="X1837" s="59" t="str">
        <f t="shared" si="931"/>
        <v/>
      </c>
      <c r="Y1837" s="60" t="str">
        <f>IF(B:B="","",IF(R1837="Refreshment Beverage",VLOOKUP(Q1837,Rates!G$15:L$19,6,0)*W1837,VLOOKUP(Q1837,Rates!G$4:L$12,6,0)*W1837))</f>
        <v/>
      </c>
      <c r="Z1837" s="60" t="str">
        <f t="shared" si="932"/>
        <v/>
      </c>
      <c r="AA1837" s="60" t="str">
        <f t="shared" si="920"/>
        <v/>
      </c>
      <c r="AB1837" s="61" t="str" cm="1">
        <f t="array" ref="AB1837">IF(_xlfn.SINGLE(B:B)="","",IF(R1837="Refreshment Beverage","",IF(AND(R1837="Beer",Q1837=0),SUM(LOOKUP(2,1/(Rates!$B$15:$B$18&lt;=W1837)/(Rates!$C$15:$C$18&gt;=W1837),Rates!$D$15:$D$18)*W1837),VLOOKUP(VALUE(_xlfn.SINGLE(Q:Q)),Rates!A:B,2,0)*W1837)))</f>
        <v/>
      </c>
      <c r="AC1837" s="61" t="str" cm="1">
        <f t="array" ref="AC1837">IF(_xlfn.SINGLE(B:B)="","",IF(R1837="Refreshment Beverage","",IF(AND(R1837="Beer",Q1837=0),SUM(LOOKUP(2,1/(Rates!$B$15:$B$18&lt;=W1837)/(Rates!$C$15:$C$18&gt;=W1837),Rates!$E$15:$E$18)*W1837),VLOOKUP(VALUE(_xlfn.SINGLE(Q:Q)),Rates!A:C,3,0)*W1837)))</f>
        <v/>
      </c>
      <c r="AD1837" s="168">
        <f>IFERROR(IF(R1837="Beer","",IF(OR(Q1837=1,Q1837=2,Q1837=3,Q1837=4),VLOOKUP(Q1837,Rates!$A$31:$B$34,2,0)*W1837,IF(V1837=1,VLOOKUP(U1837,'REB BEV MIN MKUP'!B:E,4,0),IF(V1837&gt;1,VLOOKUP(VALUE(W1837),'REB BEV MIN MKUP'!O:Q,3,0),0)))),0)</f>
        <v>0</v>
      </c>
      <c r="AE1837" s="62" t="str">
        <f t="shared" si="933"/>
        <v/>
      </c>
      <c r="AF1837" s="63" t="str">
        <f t="shared" si="934"/>
        <v/>
      </c>
      <c r="AG1837" s="64" t="str">
        <f t="shared" si="935"/>
        <v/>
      </c>
      <c r="AH1837" s="65" t="str">
        <f t="shared" si="936"/>
        <v/>
      </c>
      <c r="AI1837" s="66" t="str">
        <f>IF(AE:AE="","",IF(R1837="Refreshment Beverage",AK1837*(Rates!J$19/100),ROUND(SUM(AH1837*(Rates!$J$8/100)),4)))</f>
        <v/>
      </c>
      <c r="AJ1837" s="67" t="str">
        <f t="shared" si="937"/>
        <v/>
      </c>
      <c r="AK1837" s="22" t="str">
        <f t="shared" si="938"/>
        <v/>
      </c>
      <c r="AL1837" s="62" t="str">
        <f t="shared" si="939"/>
        <v/>
      </c>
      <c r="AM1837" s="63" t="str">
        <f>IF(AS1837="","",IF(R1837="Refreshment Beverage",ROUND(AS1837*Rates!K$19,4),ROUND(AO1837*(VLOOKUP(VALUE(Q1837),Rates!G$4:L$12,3,0)),4)))</f>
        <v/>
      </c>
      <c r="AN1837" s="68" t="str">
        <f>IF(AS1837="","",IF(R1837="Refreshment Beverage",AS1837*(Rates!J$19/100),MAX(AM1837,AB1837)))</f>
        <v/>
      </c>
      <c r="AO1837" s="69" t="str">
        <f t="shared" si="940"/>
        <v/>
      </c>
      <c r="AP1837" s="69" t="str">
        <f t="shared" si="941"/>
        <v/>
      </c>
      <c r="AQ1837" s="70" t="str">
        <f>IF(AS1837="","",IF(R1837="Refreshment Beverage",ROUND(SUM(VLOOKUP(Q:Q,Rates!G$15:L$19,3,0)*(AS1837-Y1837-Z1837-AA1837)),4),ROUND(SUM(Rates!$K$8*AS1837),4)))</f>
        <v/>
      </c>
      <c r="AR1837" s="66" t="str">
        <f t="shared" si="942"/>
        <v/>
      </c>
      <c r="AS1837" s="22" t="str">
        <f t="shared" si="943"/>
        <v/>
      </c>
      <c r="AT1837" s="62" t="str">
        <f t="shared" si="944"/>
        <v/>
      </c>
      <c r="AU1837" s="63" t="str">
        <f>IF(AX1837="","",IF(R1837="Refreshment Beverage",ROUND((BA1837-Y1837-Z1837-AA1837)*VLOOKUP(VALUE(Q1837),Rates!G$15:L$19,3,0),4),ROUND(AW1837*(VLOOKUP(VALUE(Q1837),Rates!G:L,3,0)),4)))</f>
        <v/>
      </c>
      <c r="AV1837" s="68" t="str">
        <f t="shared" si="945"/>
        <v/>
      </c>
      <c r="AW1837" s="69" t="str">
        <f t="shared" si="946"/>
        <v/>
      </c>
      <c r="AX1837" s="65" t="str">
        <f t="shared" si="947"/>
        <v/>
      </c>
      <c r="AY1837" s="70" t="str">
        <f>IF(AX1837="","",IF(R1837="Refreshment Beverage",ROUND(SUM(AX1837*Rates!K$19),4),ROUND(SUM(AX1837*(Rates!J$8/100)),4)))</f>
        <v/>
      </c>
      <c r="AZ1837" s="67" t="str">
        <f t="shared" si="948"/>
        <v/>
      </c>
      <c r="BA1837" s="22" t="str">
        <f t="shared" si="949"/>
        <v/>
      </c>
      <c r="BD1837" s="171"/>
      <c r="BE1837" s="171"/>
      <c r="BF1837" s="171"/>
      <c r="BG1837" s="171"/>
    </row>
    <row r="1838" spans="11:59" ht="12.75" customHeight="1" x14ac:dyDescent="0.3">
      <c r="K1838" s="42" t="str">
        <f t="shared" si="921"/>
        <v/>
      </c>
      <c r="L1838" s="55" t="str">
        <f t="shared" si="922"/>
        <v/>
      </c>
      <c r="M1838" s="43" t="str">
        <f t="shared" si="923"/>
        <v/>
      </c>
      <c r="N1838" s="56" t="str" cm="1">
        <f t="array" ref="N1838">IFERROR(IF(_xlfn.SINGLE(B:B)="","",IF(R1838="Beer",SUM(LOOKUP(2,1/(Rates!$B$3:$B$5&lt;=W1838)/(Rates!$C$3:$C$5&gt;=W1838),Rates!$D$3:$D$5)*(X1838/100)*W1838),IF(R1838="Refreshment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56" t="str">
        <f t="shared" si="924"/>
        <v/>
      </c>
      <c r="P1838" s="53"/>
      <c r="Q1838" s="14" t="str">
        <f t="shared" si="925"/>
        <v/>
      </c>
      <c r="R1838" s="57" t="str">
        <f t="shared" si="926"/>
        <v/>
      </c>
      <c r="S1838" s="58" t="str">
        <f>IF(B1838="","",IF(R1838="Refreshment Beverage",VLOOKUP(VALUE(Q1838),Rates!G$15:L$19,2,0),VLOOKUP(VALUE(Q1838),Rates!G$4:L$12,2,0)))</f>
        <v/>
      </c>
      <c r="T1838" s="58" t="str">
        <f t="shared" si="927"/>
        <v/>
      </c>
      <c r="U1838" s="58" t="str">
        <f t="shared" si="928"/>
        <v/>
      </c>
      <c r="V1838" s="58" t="str">
        <f t="shared" si="929"/>
        <v/>
      </c>
      <c r="W1838" s="58" t="str">
        <f t="shared" si="930"/>
        <v/>
      </c>
      <c r="X1838" s="59" t="str">
        <f t="shared" si="931"/>
        <v/>
      </c>
      <c r="Y1838" s="60" t="str">
        <f>IF(B:B="","",IF(R1838="Refreshment Beverage",VLOOKUP(Q1838,Rates!G$15:L$19,6,0)*W1838,VLOOKUP(Q1838,Rates!G$4:L$12,6,0)*W1838))</f>
        <v/>
      </c>
      <c r="Z1838" s="60" t="str">
        <f t="shared" si="932"/>
        <v/>
      </c>
      <c r="AA1838" s="60" t="str">
        <f t="shared" si="920"/>
        <v/>
      </c>
      <c r="AB1838" s="61" t="str" cm="1">
        <f t="array" ref="AB1838">IF(_xlfn.SINGLE(B:B)="","",IF(R1838="Refreshment Beverage","",IF(AND(R1838="Beer",Q1838=0),SUM(LOOKUP(2,1/(Rates!$B$15:$B$18&lt;=W1838)/(Rates!$C$15:$C$18&gt;=W1838),Rates!$D$15:$D$18)*W1838),VLOOKUP(VALUE(_xlfn.SINGLE(Q:Q)),Rates!A:B,2,0)*W1838)))</f>
        <v/>
      </c>
      <c r="AC1838" s="61" t="str" cm="1">
        <f t="array" ref="AC1838">IF(_xlfn.SINGLE(B:B)="","",IF(R1838="Refreshment Beverage","",IF(AND(R1838="Beer",Q1838=0),SUM(LOOKUP(2,1/(Rates!$B$15:$B$18&lt;=W1838)/(Rates!$C$15:$C$18&gt;=W1838),Rates!$E$15:$E$18)*W1838),VLOOKUP(VALUE(_xlfn.SINGLE(Q:Q)),Rates!A:C,3,0)*W1838)))</f>
        <v/>
      </c>
      <c r="AD1838" s="168">
        <f>IFERROR(IF(R1838="Beer","",IF(OR(Q1838=1,Q1838=2,Q1838=3,Q1838=4),VLOOKUP(Q1838,Rates!$A$31:$B$34,2,0)*W1838,IF(V1838=1,VLOOKUP(U1838,'REB BEV MIN MKUP'!B:E,4,0),IF(V1838&gt;1,VLOOKUP(VALUE(W1838),'REB BEV MIN MKUP'!O:Q,3,0),0)))),0)</f>
        <v>0</v>
      </c>
      <c r="AE1838" s="62" t="str">
        <f t="shared" si="933"/>
        <v/>
      </c>
      <c r="AF1838" s="63" t="str">
        <f t="shared" si="934"/>
        <v/>
      </c>
      <c r="AG1838" s="64" t="str">
        <f t="shared" si="935"/>
        <v/>
      </c>
      <c r="AH1838" s="65" t="str">
        <f t="shared" si="936"/>
        <v/>
      </c>
      <c r="AI1838" s="66" t="str">
        <f>IF(AE:AE="","",IF(R1838="Refreshment Beverage",AK1838*(Rates!J$19/100),ROUND(SUM(AH1838*(Rates!$J$8/100)),4)))</f>
        <v/>
      </c>
      <c r="AJ1838" s="67" t="str">
        <f t="shared" si="937"/>
        <v/>
      </c>
      <c r="AK1838" s="22" t="str">
        <f t="shared" si="938"/>
        <v/>
      </c>
      <c r="AL1838" s="62" t="str">
        <f t="shared" si="939"/>
        <v/>
      </c>
      <c r="AM1838" s="63" t="str">
        <f>IF(AS1838="","",IF(R1838="Refreshment Beverage",ROUND(AS1838*Rates!K$19,4),ROUND(AO1838*(VLOOKUP(VALUE(Q1838),Rates!G$4:L$12,3,0)),4)))</f>
        <v/>
      </c>
      <c r="AN1838" s="68" t="str">
        <f>IF(AS1838="","",IF(R1838="Refreshment Beverage",AS1838*(Rates!J$19/100),MAX(AM1838,AB1838)))</f>
        <v/>
      </c>
      <c r="AO1838" s="69" t="str">
        <f t="shared" si="940"/>
        <v/>
      </c>
      <c r="AP1838" s="69" t="str">
        <f t="shared" si="941"/>
        <v/>
      </c>
      <c r="AQ1838" s="70" t="str">
        <f>IF(AS1838="","",IF(R1838="Refreshment Beverage",ROUND(SUM(VLOOKUP(Q:Q,Rates!G$15:L$19,3,0)*(AS1838-Y1838-Z1838-AA1838)),4),ROUND(SUM(Rates!$K$8*AS1838),4)))</f>
        <v/>
      </c>
      <c r="AR1838" s="66" t="str">
        <f t="shared" si="942"/>
        <v/>
      </c>
      <c r="AS1838" s="22" t="str">
        <f t="shared" si="943"/>
        <v/>
      </c>
      <c r="AT1838" s="62" t="str">
        <f t="shared" si="944"/>
        <v/>
      </c>
      <c r="AU1838" s="63" t="str">
        <f>IF(AX1838="","",IF(R1838="Refreshment Beverage",ROUND((BA1838-Y1838-Z1838-AA1838)*VLOOKUP(VALUE(Q1838),Rates!G$15:L$19,3,0),4),ROUND(AW1838*(VLOOKUP(VALUE(Q1838),Rates!G:L,3,0)),4)))</f>
        <v/>
      </c>
      <c r="AV1838" s="68" t="str">
        <f t="shared" si="945"/>
        <v/>
      </c>
      <c r="AW1838" s="69" t="str">
        <f t="shared" si="946"/>
        <v/>
      </c>
      <c r="AX1838" s="65" t="str">
        <f t="shared" si="947"/>
        <v/>
      </c>
      <c r="AY1838" s="70" t="str">
        <f>IF(AX1838="","",IF(R1838="Refreshment Beverage",ROUND(SUM(AX1838*Rates!K$19),4),ROUND(SUM(AX1838*(Rates!J$8/100)),4)))</f>
        <v/>
      </c>
      <c r="AZ1838" s="67" t="str">
        <f t="shared" si="948"/>
        <v/>
      </c>
      <c r="BA1838" s="22" t="str">
        <f t="shared" si="949"/>
        <v/>
      </c>
      <c r="BD1838" s="171"/>
      <c r="BE1838" s="171"/>
      <c r="BF1838" s="171"/>
      <c r="BG1838" s="171"/>
    </row>
    <row r="1839" spans="11:59" ht="12.75" customHeight="1" x14ac:dyDescent="0.3">
      <c r="K1839" s="42" t="str">
        <f t="shared" si="921"/>
        <v/>
      </c>
      <c r="L1839" s="55" t="str">
        <f t="shared" si="922"/>
        <v/>
      </c>
      <c r="M1839" s="43" t="str">
        <f t="shared" si="923"/>
        <v/>
      </c>
      <c r="N1839" s="56" t="str" cm="1">
        <f t="array" ref="N1839">IFERROR(IF(_xlfn.SINGLE(B:B)="","",IF(R1839="Beer",SUM(LOOKUP(2,1/(Rates!$B$3:$B$5&lt;=W1839)/(Rates!$C$3:$C$5&gt;=W1839),Rates!$D$3:$D$5)*(X1839/100)*W1839),IF(R1839="Refreshment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56" t="str">
        <f t="shared" si="924"/>
        <v/>
      </c>
      <c r="P1839" s="53"/>
      <c r="Q1839" s="14" t="str">
        <f t="shared" si="925"/>
        <v/>
      </c>
      <c r="R1839" s="57" t="str">
        <f t="shared" si="926"/>
        <v/>
      </c>
      <c r="S1839" s="58" t="str">
        <f>IF(B1839="","",IF(R1839="Refreshment Beverage",VLOOKUP(VALUE(Q1839),Rates!G$15:L$19,2,0),VLOOKUP(VALUE(Q1839),Rates!G$4:L$12,2,0)))</f>
        <v/>
      </c>
      <c r="T1839" s="58" t="str">
        <f t="shared" si="927"/>
        <v/>
      </c>
      <c r="U1839" s="58" t="str">
        <f t="shared" si="928"/>
        <v/>
      </c>
      <c r="V1839" s="58" t="str">
        <f t="shared" si="929"/>
        <v/>
      </c>
      <c r="W1839" s="58" t="str">
        <f t="shared" si="930"/>
        <v/>
      </c>
      <c r="X1839" s="59" t="str">
        <f t="shared" si="931"/>
        <v/>
      </c>
      <c r="Y1839" s="60" t="str">
        <f>IF(B:B="","",IF(R1839="Refreshment Beverage",VLOOKUP(Q1839,Rates!G$15:L$19,6,0)*W1839,VLOOKUP(Q1839,Rates!G$4:L$12,6,0)*W1839))</f>
        <v/>
      </c>
      <c r="Z1839" s="60" t="str">
        <f t="shared" si="932"/>
        <v/>
      </c>
      <c r="AA1839" s="60" t="str">
        <f t="shared" si="920"/>
        <v/>
      </c>
      <c r="AB1839" s="61" t="str" cm="1">
        <f t="array" ref="AB1839">IF(_xlfn.SINGLE(B:B)="","",IF(R1839="Refreshment Beverage","",IF(AND(R1839="Beer",Q1839=0),SUM(LOOKUP(2,1/(Rates!$B$15:$B$18&lt;=W1839)/(Rates!$C$15:$C$18&gt;=W1839),Rates!$D$15:$D$18)*W1839),VLOOKUP(VALUE(_xlfn.SINGLE(Q:Q)),Rates!A:B,2,0)*W1839)))</f>
        <v/>
      </c>
      <c r="AC1839" s="61" t="str" cm="1">
        <f t="array" ref="AC1839">IF(_xlfn.SINGLE(B:B)="","",IF(R1839="Refreshment Beverage","",IF(AND(R1839="Beer",Q1839=0),SUM(LOOKUP(2,1/(Rates!$B$15:$B$18&lt;=W1839)/(Rates!$C$15:$C$18&gt;=W1839),Rates!$E$15:$E$18)*W1839),VLOOKUP(VALUE(_xlfn.SINGLE(Q:Q)),Rates!A:C,3,0)*W1839)))</f>
        <v/>
      </c>
      <c r="AD1839" s="168">
        <f>IFERROR(IF(R1839="Beer","",IF(OR(Q1839=1,Q1839=2,Q1839=3,Q1839=4),VLOOKUP(Q1839,Rates!$A$31:$B$34,2,0)*W1839,IF(V1839=1,VLOOKUP(U1839,'REB BEV MIN MKUP'!B:E,4,0),IF(V1839&gt;1,VLOOKUP(VALUE(W1839),'REB BEV MIN MKUP'!O:Q,3,0),0)))),0)</f>
        <v>0</v>
      </c>
      <c r="AE1839" s="62" t="str">
        <f t="shared" si="933"/>
        <v/>
      </c>
      <c r="AF1839" s="63" t="str">
        <f t="shared" si="934"/>
        <v/>
      </c>
      <c r="AG1839" s="64" t="str">
        <f t="shared" si="935"/>
        <v/>
      </c>
      <c r="AH1839" s="65" t="str">
        <f t="shared" si="936"/>
        <v/>
      </c>
      <c r="AI1839" s="66" t="str">
        <f>IF(AE:AE="","",IF(R1839="Refreshment Beverage",AK1839*(Rates!J$19/100),ROUND(SUM(AH1839*(Rates!$J$8/100)),4)))</f>
        <v/>
      </c>
      <c r="AJ1839" s="67" t="str">
        <f t="shared" si="937"/>
        <v/>
      </c>
      <c r="AK1839" s="22" t="str">
        <f t="shared" si="938"/>
        <v/>
      </c>
      <c r="AL1839" s="62" t="str">
        <f t="shared" si="939"/>
        <v/>
      </c>
      <c r="AM1839" s="63" t="str">
        <f>IF(AS1839="","",IF(R1839="Refreshment Beverage",ROUND(AS1839*Rates!K$19,4),ROUND(AO1839*(VLOOKUP(VALUE(Q1839),Rates!G$4:L$12,3,0)),4)))</f>
        <v/>
      </c>
      <c r="AN1839" s="68" t="str">
        <f>IF(AS1839="","",IF(R1839="Refreshment Beverage",AS1839*(Rates!J$19/100),MAX(AM1839,AB1839)))</f>
        <v/>
      </c>
      <c r="AO1839" s="69" t="str">
        <f t="shared" si="940"/>
        <v/>
      </c>
      <c r="AP1839" s="69" t="str">
        <f t="shared" si="941"/>
        <v/>
      </c>
      <c r="AQ1839" s="70" t="str">
        <f>IF(AS1839="","",IF(R1839="Refreshment Beverage",ROUND(SUM(VLOOKUP(Q:Q,Rates!G$15:L$19,3,0)*(AS1839-Y1839-Z1839-AA1839)),4),ROUND(SUM(Rates!$K$8*AS1839),4)))</f>
        <v/>
      </c>
      <c r="AR1839" s="66" t="str">
        <f t="shared" si="942"/>
        <v/>
      </c>
      <c r="AS1839" s="22" t="str">
        <f t="shared" si="943"/>
        <v/>
      </c>
      <c r="AT1839" s="62" t="str">
        <f t="shared" si="944"/>
        <v/>
      </c>
      <c r="AU1839" s="63" t="str">
        <f>IF(AX1839="","",IF(R1839="Refreshment Beverage",ROUND((BA1839-Y1839-Z1839-AA1839)*VLOOKUP(VALUE(Q1839),Rates!G$15:L$19,3,0),4),ROUND(AW1839*(VLOOKUP(VALUE(Q1839),Rates!G:L,3,0)),4)))</f>
        <v/>
      </c>
      <c r="AV1839" s="68" t="str">
        <f t="shared" si="945"/>
        <v/>
      </c>
      <c r="AW1839" s="69" t="str">
        <f t="shared" si="946"/>
        <v/>
      </c>
      <c r="AX1839" s="65" t="str">
        <f t="shared" si="947"/>
        <v/>
      </c>
      <c r="AY1839" s="70" t="str">
        <f>IF(AX1839="","",IF(R1839="Refreshment Beverage",ROUND(SUM(AX1839*Rates!K$19),4),ROUND(SUM(AX1839*(Rates!J$8/100)),4)))</f>
        <v/>
      </c>
      <c r="AZ1839" s="67" t="str">
        <f t="shared" si="948"/>
        <v/>
      </c>
      <c r="BA1839" s="22" t="str">
        <f t="shared" si="949"/>
        <v/>
      </c>
      <c r="BD1839" s="171"/>
      <c r="BE1839" s="171"/>
      <c r="BF1839" s="171"/>
      <c r="BG1839" s="171"/>
    </row>
    <row r="1840" spans="11:59" ht="12.75" customHeight="1" x14ac:dyDescent="0.3">
      <c r="K1840" s="42" t="str">
        <f t="shared" si="921"/>
        <v/>
      </c>
      <c r="L1840" s="55" t="str">
        <f t="shared" si="922"/>
        <v/>
      </c>
      <c r="M1840" s="43" t="str">
        <f t="shared" si="923"/>
        <v/>
      </c>
      <c r="N1840" s="56" t="str" cm="1">
        <f t="array" ref="N1840">IFERROR(IF(_xlfn.SINGLE(B:B)="","",IF(R1840="Beer",SUM(LOOKUP(2,1/(Rates!$B$3:$B$5&lt;=W1840)/(Rates!$C$3:$C$5&gt;=W1840),Rates!$D$3:$D$5)*(X1840/100)*W1840),IF(R1840="Refreshment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56" t="str">
        <f t="shared" si="924"/>
        <v/>
      </c>
      <c r="P1840" s="53"/>
      <c r="Q1840" s="14" t="str">
        <f t="shared" si="925"/>
        <v/>
      </c>
      <c r="R1840" s="57" t="str">
        <f t="shared" si="926"/>
        <v/>
      </c>
      <c r="S1840" s="58" t="str">
        <f>IF(B1840="","",IF(R1840="Refreshment Beverage",VLOOKUP(VALUE(Q1840),Rates!G$15:L$19,2,0),VLOOKUP(VALUE(Q1840),Rates!G$4:L$12,2,0)))</f>
        <v/>
      </c>
      <c r="T1840" s="58" t="str">
        <f t="shared" si="927"/>
        <v/>
      </c>
      <c r="U1840" s="58" t="str">
        <f t="shared" si="928"/>
        <v/>
      </c>
      <c r="V1840" s="58" t="str">
        <f t="shared" si="929"/>
        <v/>
      </c>
      <c r="W1840" s="58" t="str">
        <f t="shared" si="930"/>
        <v/>
      </c>
      <c r="X1840" s="59" t="str">
        <f t="shared" si="931"/>
        <v/>
      </c>
      <c r="Y1840" s="60" t="str">
        <f>IF(B:B="","",IF(R1840="Refreshment Beverage",VLOOKUP(Q1840,Rates!G$15:L$19,6,0)*W1840,VLOOKUP(Q1840,Rates!G$4:L$12,6,0)*W1840))</f>
        <v/>
      </c>
      <c r="Z1840" s="60" t="str">
        <f t="shared" si="932"/>
        <v/>
      </c>
      <c r="AA1840" s="60" t="str">
        <f t="shared" si="920"/>
        <v/>
      </c>
      <c r="AB1840" s="61" t="str" cm="1">
        <f t="array" ref="AB1840">IF(_xlfn.SINGLE(B:B)="","",IF(R1840="Refreshment Beverage","",IF(AND(R1840="Beer",Q1840=0),SUM(LOOKUP(2,1/(Rates!$B$15:$B$18&lt;=W1840)/(Rates!$C$15:$C$18&gt;=W1840),Rates!$D$15:$D$18)*W1840),VLOOKUP(VALUE(_xlfn.SINGLE(Q:Q)),Rates!A:B,2,0)*W1840)))</f>
        <v/>
      </c>
      <c r="AC1840" s="61" t="str" cm="1">
        <f t="array" ref="AC1840">IF(_xlfn.SINGLE(B:B)="","",IF(R1840="Refreshment Beverage","",IF(AND(R1840="Beer",Q1840=0),SUM(LOOKUP(2,1/(Rates!$B$15:$B$18&lt;=W1840)/(Rates!$C$15:$C$18&gt;=W1840),Rates!$E$15:$E$18)*W1840),VLOOKUP(VALUE(_xlfn.SINGLE(Q:Q)),Rates!A:C,3,0)*W1840)))</f>
        <v/>
      </c>
      <c r="AD1840" s="168">
        <f>IFERROR(IF(R1840="Beer","",IF(OR(Q1840=1,Q1840=2,Q1840=3,Q1840=4),VLOOKUP(Q1840,Rates!$A$31:$B$34,2,0)*W1840,IF(V1840=1,VLOOKUP(U1840,'REB BEV MIN MKUP'!B:E,4,0),IF(V1840&gt;1,VLOOKUP(VALUE(W1840),'REB BEV MIN MKUP'!O:Q,3,0),0)))),0)</f>
        <v>0</v>
      </c>
      <c r="AE1840" s="62" t="str">
        <f t="shared" si="933"/>
        <v/>
      </c>
      <c r="AF1840" s="63" t="str">
        <f t="shared" si="934"/>
        <v/>
      </c>
      <c r="AG1840" s="64" t="str">
        <f t="shared" si="935"/>
        <v/>
      </c>
      <c r="AH1840" s="65" t="str">
        <f t="shared" si="936"/>
        <v/>
      </c>
      <c r="AI1840" s="66" t="str">
        <f>IF(AE:AE="","",IF(R1840="Refreshment Beverage",AK1840*(Rates!J$19/100),ROUND(SUM(AH1840*(Rates!$J$8/100)),4)))</f>
        <v/>
      </c>
      <c r="AJ1840" s="67" t="str">
        <f t="shared" si="937"/>
        <v/>
      </c>
      <c r="AK1840" s="22" t="str">
        <f t="shared" si="938"/>
        <v/>
      </c>
      <c r="AL1840" s="62" t="str">
        <f t="shared" si="939"/>
        <v/>
      </c>
      <c r="AM1840" s="63" t="str">
        <f>IF(AS1840="","",IF(R1840="Refreshment Beverage",ROUND(AS1840*Rates!K$19,4),ROUND(AO1840*(VLOOKUP(VALUE(Q1840),Rates!G$4:L$12,3,0)),4)))</f>
        <v/>
      </c>
      <c r="AN1840" s="68" t="str">
        <f>IF(AS1840="","",IF(R1840="Refreshment Beverage",AS1840*(Rates!J$19/100),MAX(AM1840,AB1840)))</f>
        <v/>
      </c>
      <c r="AO1840" s="69" t="str">
        <f t="shared" si="940"/>
        <v/>
      </c>
      <c r="AP1840" s="69" t="str">
        <f t="shared" si="941"/>
        <v/>
      </c>
      <c r="AQ1840" s="70" t="str">
        <f>IF(AS1840="","",IF(R1840="Refreshment Beverage",ROUND(SUM(VLOOKUP(Q:Q,Rates!G$15:L$19,3,0)*(AS1840-Y1840-Z1840-AA1840)),4),ROUND(SUM(Rates!$K$8*AS1840),4)))</f>
        <v/>
      </c>
      <c r="AR1840" s="66" t="str">
        <f t="shared" si="942"/>
        <v/>
      </c>
      <c r="AS1840" s="22" t="str">
        <f t="shared" si="943"/>
        <v/>
      </c>
      <c r="AT1840" s="62" t="str">
        <f t="shared" si="944"/>
        <v/>
      </c>
      <c r="AU1840" s="63" t="str">
        <f>IF(AX1840="","",IF(R1840="Refreshment Beverage",ROUND((BA1840-Y1840-Z1840-AA1840)*VLOOKUP(VALUE(Q1840),Rates!G$15:L$19,3,0),4),ROUND(AW1840*(VLOOKUP(VALUE(Q1840),Rates!G:L,3,0)),4)))</f>
        <v/>
      </c>
      <c r="AV1840" s="68" t="str">
        <f t="shared" si="945"/>
        <v/>
      </c>
      <c r="AW1840" s="69" t="str">
        <f t="shared" si="946"/>
        <v/>
      </c>
      <c r="AX1840" s="65" t="str">
        <f t="shared" si="947"/>
        <v/>
      </c>
      <c r="AY1840" s="70" t="str">
        <f>IF(AX1840="","",IF(R1840="Refreshment Beverage",ROUND(SUM(AX1840*Rates!K$19),4),ROUND(SUM(AX1840*(Rates!J$8/100)),4)))</f>
        <v/>
      </c>
      <c r="AZ1840" s="67" t="str">
        <f t="shared" si="948"/>
        <v/>
      </c>
      <c r="BA1840" s="22" t="str">
        <f t="shared" si="949"/>
        <v/>
      </c>
      <c r="BD1840" s="171"/>
      <c r="BE1840" s="171"/>
      <c r="BF1840" s="171"/>
      <c r="BG1840" s="171"/>
    </row>
    <row r="1841" spans="11:59" ht="12.75" customHeight="1" x14ac:dyDescent="0.3">
      <c r="K1841" s="42" t="str">
        <f t="shared" si="921"/>
        <v/>
      </c>
      <c r="L1841" s="55" t="str">
        <f t="shared" si="922"/>
        <v/>
      </c>
      <c r="M1841" s="43" t="str">
        <f t="shared" si="923"/>
        <v/>
      </c>
      <c r="N1841" s="56" t="str" cm="1">
        <f t="array" ref="N1841">IFERROR(IF(_xlfn.SINGLE(B:B)="","",IF(R1841="Beer",SUM(LOOKUP(2,1/(Rates!$B$3:$B$5&lt;=W1841)/(Rates!$C$3:$C$5&gt;=W1841),Rates!$D$3:$D$5)*(X1841/100)*W1841),IF(R1841="Refreshment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56" t="str">
        <f t="shared" si="924"/>
        <v/>
      </c>
      <c r="P1841" s="53"/>
      <c r="Q1841" s="14" t="str">
        <f t="shared" si="925"/>
        <v/>
      </c>
      <c r="R1841" s="57" t="str">
        <f t="shared" si="926"/>
        <v/>
      </c>
      <c r="S1841" s="58" t="str">
        <f>IF(B1841="","",IF(R1841="Refreshment Beverage",VLOOKUP(VALUE(Q1841),Rates!G$15:L$19,2,0),VLOOKUP(VALUE(Q1841),Rates!G$4:L$12,2,0)))</f>
        <v/>
      </c>
      <c r="T1841" s="58" t="str">
        <f t="shared" si="927"/>
        <v/>
      </c>
      <c r="U1841" s="58" t="str">
        <f t="shared" si="928"/>
        <v/>
      </c>
      <c r="V1841" s="58" t="str">
        <f t="shared" si="929"/>
        <v/>
      </c>
      <c r="W1841" s="58" t="str">
        <f t="shared" si="930"/>
        <v/>
      </c>
      <c r="X1841" s="59" t="str">
        <f t="shared" si="931"/>
        <v/>
      </c>
      <c r="Y1841" s="60" t="str">
        <f>IF(B:B="","",IF(R1841="Refreshment Beverage",VLOOKUP(Q1841,Rates!G$15:L$19,6,0)*W1841,VLOOKUP(Q1841,Rates!G$4:L$12,6,0)*W1841))</f>
        <v/>
      </c>
      <c r="Z1841" s="60" t="str">
        <f t="shared" si="932"/>
        <v/>
      </c>
      <c r="AA1841" s="60" t="str">
        <f t="shared" si="920"/>
        <v/>
      </c>
      <c r="AB1841" s="61" t="str" cm="1">
        <f t="array" ref="AB1841">IF(_xlfn.SINGLE(B:B)="","",IF(R1841="Refreshment Beverage","",IF(AND(R1841="Beer",Q1841=0),SUM(LOOKUP(2,1/(Rates!$B$15:$B$18&lt;=W1841)/(Rates!$C$15:$C$18&gt;=W1841),Rates!$D$15:$D$18)*W1841),VLOOKUP(VALUE(_xlfn.SINGLE(Q:Q)),Rates!A:B,2,0)*W1841)))</f>
        <v/>
      </c>
      <c r="AC1841" s="61" t="str" cm="1">
        <f t="array" ref="AC1841">IF(_xlfn.SINGLE(B:B)="","",IF(R1841="Refreshment Beverage","",IF(AND(R1841="Beer",Q1841=0),SUM(LOOKUP(2,1/(Rates!$B$15:$B$18&lt;=W1841)/(Rates!$C$15:$C$18&gt;=W1841),Rates!$E$15:$E$18)*W1841),VLOOKUP(VALUE(_xlfn.SINGLE(Q:Q)),Rates!A:C,3,0)*W1841)))</f>
        <v/>
      </c>
      <c r="AD1841" s="168">
        <f>IFERROR(IF(R1841="Beer","",IF(OR(Q1841=1,Q1841=2,Q1841=3,Q1841=4),VLOOKUP(Q1841,Rates!$A$31:$B$34,2,0)*W1841,IF(V1841=1,VLOOKUP(U1841,'REB BEV MIN MKUP'!B:E,4,0),IF(V1841&gt;1,VLOOKUP(VALUE(W1841),'REB BEV MIN MKUP'!O:Q,3,0),0)))),0)</f>
        <v>0</v>
      </c>
      <c r="AE1841" s="62" t="str">
        <f t="shared" si="933"/>
        <v/>
      </c>
      <c r="AF1841" s="63" t="str">
        <f t="shared" si="934"/>
        <v/>
      </c>
      <c r="AG1841" s="64" t="str">
        <f t="shared" si="935"/>
        <v/>
      </c>
      <c r="AH1841" s="65" t="str">
        <f t="shared" si="936"/>
        <v/>
      </c>
      <c r="AI1841" s="66" t="str">
        <f>IF(AE:AE="","",IF(R1841="Refreshment Beverage",AK1841*(Rates!J$19/100),ROUND(SUM(AH1841*(Rates!$J$8/100)),4)))</f>
        <v/>
      </c>
      <c r="AJ1841" s="67" t="str">
        <f t="shared" si="937"/>
        <v/>
      </c>
      <c r="AK1841" s="22" t="str">
        <f t="shared" si="938"/>
        <v/>
      </c>
      <c r="AL1841" s="62" t="str">
        <f t="shared" si="939"/>
        <v/>
      </c>
      <c r="AM1841" s="63" t="str">
        <f>IF(AS1841="","",IF(R1841="Refreshment Beverage",ROUND(AS1841*Rates!K$19,4),ROUND(AO1841*(VLOOKUP(VALUE(Q1841),Rates!G$4:L$12,3,0)),4)))</f>
        <v/>
      </c>
      <c r="AN1841" s="68" t="str">
        <f>IF(AS1841="","",IF(R1841="Refreshment Beverage",AS1841*(Rates!J$19/100),MAX(AM1841,AB1841)))</f>
        <v/>
      </c>
      <c r="AO1841" s="69" t="str">
        <f t="shared" si="940"/>
        <v/>
      </c>
      <c r="AP1841" s="69" t="str">
        <f t="shared" si="941"/>
        <v/>
      </c>
      <c r="AQ1841" s="70" t="str">
        <f>IF(AS1841="","",IF(R1841="Refreshment Beverage",ROUND(SUM(VLOOKUP(Q:Q,Rates!G$15:L$19,3,0)*(AS1841-Y1841-Z1841-AA1841)),4),ROUND(SUM(Rates!$K$8*AS1841),4)))</f>
        <v/>
      </c>
      <c r="AR1841" s="66" t="str">
        <f t="shared" si="942"/>
        <v/>
      </c>
      <c r="AS1841" s="22" t="str">
        <f t="shared" si="943"/>
        <v/>
      </c>
      <c r="AT1841" s="62" t="str">
        <f t="shared" si="944"/>
        <v/>
      </c>
      <c r="AU1841" s="63" t="str">
        <f>IF(AX1841="","",IF(R1841="Refreshment Beverage",ROUND((BA1841-Y1841-Z1841-AA1841)*VLOOKUP(VALUE(Q1841),Rates!G$15:L$19,3,0),4),ROUND(AW1841*(VLOOKUP(VALUE(Q1841),Rates!G:L,3,0)),4)))</f>
        <v/>
      </c>
      <c r="AV1841" s="68" t="str">
        <f t="shared" si="945"/>
        <v/>
      </c>
      <c r="AW1841" s="69" t="str">
        <f t="shared" si="946"/>
        <v/>
      </c>
      <c r="AX1841" s="65" t="str">
        <f t="shared" si="947"/>
        <v/>
      </c>
      <c r="AY1841" s="70" t="str">
        <f>IF(AX1841="","",IF(R1841="Refreshment Beverage",ROUND(SUM(AX1841*Rates!K$19),4),ROUND(SUM(AX1841*(Rates!J$8/100)),4)))</f>
        <v/>
      </c>
      <c r="AZ1841" s="67" t="str">
        <f t="shared" si="948"/>
        <v/>
      </c>
      <c r="BA1841" s="22" t="str">
        <f t="shared" si="949"/>
        <v/>
      </c>
      <c r="BD1841" s="171"/>
      <c r="BE1841" s="171"/>
      <c r="BF1841" s="171"/>
      <c r="BG1841" s="171"/>
    </row>
    <row r="1842" spans="11:59" ht="12.75" customHeight="1" x14ac:dyDescent="0.3">
      <c r="K1842" s="42" t="str">
        <f t="shared" si="921"/>
        <v/>
      </c>
      <c r="L1842" s="55" t="str">
        <f t="shared" si="922"/>
        <v/>
      </c>
      <c r="M1842" s="43" t="str">
        <f t="shared" si="923"/>
        <v/>
      </c>
      <c r="N1842" s="56" t="str" cm="1">
        <f t="array" ref="N1842">IFERROR(IF(_xlfn.SINGLE(B:B)="","",IF(R1842="Beer",SUM(LOOKUP(2,1/(Rates!$B$3:$B$5&lt;=W1842)/(Rates!$C$3:$C$5&gt;=W1842),Rates!$D$3:$D$5)*(X1842/100)*W1842),IF(R1842="Refreshment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56" t="str">
        <f t="shared" si="924"/>
        <v/>
      </c>
      <c r="P1842" s="53"/>
      <c r="Q1842" s="14" t="str">
        <f t="shared" si="925"/>
        <v/>
      </c>
      <c r="R1842" s="57" t="str">
        <f t="shared" si="926"/>
        <v/>
      </c>
      <c r="S1842" s="58" t="str">
        <f>IF(B1842="","",IF(R1842="Refreshment Beverage",VLOOKUP(VALUE(Q1842),Rates!G$15:L$19,2,0),VLOOKUP(VALUE(Q1842),Rates!G$4:L$12,2,0)))</f>
        <v/>
      </c>
      <c r="T1842" s="58" t="str">
        <f t="shared" si="927"/>
        <v/>
      </c>
      <c r="U1842" s="58" t="str">
        <f t="shared" si="928"/>
        <v/>
      </c>
      <c r="V1842" s="58" t="str">
        <f t="shared" si="929"/>
        <v/>
      </c>
      <c r="W1842" s="58" t="str">
        <f t="shared" si="930"/>
        <v/>
      </c>
      <c r="X1842" s="59" t="str">
        <f t="shared" si="931"/>
        <v/>
      </c>
      <c r="Y1842" s="60" t="str">
        <f>IF(B:B="","",IF(R1842="Refreshment Beverage",VLOOKUP(Q1842,Rates!G$15:L$19,6,0)*W1842,VLOOKUP(Q1842,Rates!G$4:L$12,6,0)*W1842))</f>
        <v/>
      </c>
      <c r="Z1842" s="60" t="str">
        <f t="shared" si="932"/>
        <v/>
      </c>
      <c r="AA1842" s="60" t="str">
        <f t="shared" si="920"/>
        <v/>
      </c>
      <c r="AB1842" s="61" t="str" cm="1">
        <f t="array" ref="AB1842">IF(_xlfn.SINGLE(B:B)="","",IF(R1842="Refreshment Beverage","",IF(AND(R1842="Beer",Q1842=0),SUM(LOOKUP(2,1/(Rates!$B$15:$B$18&lt;=W1842)/(Rates!$C$15:$C$18&gt;=W1842),Rates!$D$15:$D$18)*W1842),VLOOKUP(VALUE(_xlfn.SINGLE(Q:Q)),Rates!A:B,2,0)*W1842)))</f>
        <v/>
      </c>
      <c r="AC1842" s="61" t="str" cm="1">
        <f t="array" ref="AC1842">IF(_xlfn.SINGLE(B:B)="","",IF(R1842="Refreshment Beverage","",IF(AND(R1842="Beer",Q1842=0),SUM(LOOKUP(2,1/(Rates!$B$15:$B$18&lt;=W1842)/(Rates!$C$15:$C$18&gt;=W1842),Rates!$E$15:$E$18)*W1842),VLOOKUP(VALUE(_xlfn.SINGLE(Q:Q)),Rates!A:C,3,0)*W1842)))</f>
        <v/>
      </c>
      <c r="AD1842" s="168">
        <f>IFERROR(IF(R1842="Beer","",IF(OR(Q1842=1,Q1842=2,Q1842=3,Q1842=4),VLOOKUP(Q1842,Rates!$A$31:$B$34,2,0)*W1842,IF(V1842=1,VLOOKUP(U1842,'REB BEV MIN MKUP'!B:E,4,0),IF(V1842&gt;1,VLOOKUP(VALUE(W1842),'REB BEV MIN MKUP'!O:Q,3,0),0)))),0)</f>
        <v>0</v>
      </c>
      <c r="AE1842" s="62" t="str">
        <f t="shared" si="933"/>
        <v/>
      </c>
      <c r="AF1842" s="63" t="str">
        <f t="shared" si="934"/>
        <v/>
      </c>
      <c r="AG1842" s="64" t="str">
        <f t="shared" si="935"/>
        <v/>
      </c>
      <c r="AH1842" s="65" t="str">
        <f t="shared" si="936"/>
        <v/>
      </c>
      <c r="AI1842" s="66" t="str">
        <f>IF(AE:AE="","",IF(R1842="Refreshment Beverage",AK1842*(Rates!J$19/100),ROUND(SUM(AH1842*(Rates!$J$8/100)),4)))</f>
        <v/>
      </c>
      <c r="AJ1842" s="67" t="str">
        <f t="shared" si="937"/>
        <v/>
      </c>
      <c r="AK1842" s="22" t="str">
        <f t="shared" si="938"/>
        <v/>
      </c>
      <c r="AL1842" s="62" t="str">
        <f t="shared" si="939"/>
        <v/>
      </c>
      <c r="AM1842" s="63" t="str">
        <f>IF(AS1842="","",IF(R1842="Refreshment Beverage",ROUND(AS1842*Rates!K$19,4),ROUND(AO1842*(VLOOKUP(VALUE(Q1842),Rates!G$4:L$12,3,0)),4)))</f>
        <v/>
      </c>
      <c r="AN1842" s="68" t="str">
        <f>IF(AS1842="","",IF(R1842="Refreshment Beverage",AS1842*(Rates!J$19/100),MAX(AM1842,AB1842)))</f>
        <v/>
      </c>
      <c r="AO1842" s="69" t="str">
        <f t="shared" si="940"/>
        <v/>
      </c>
      <c r="AP1842" s="69" t="str">
        <f t="shared" si="941"/>
        <v/>
      </c>
      <c r="AQ1842" s="70" t="str">
        <f>IF(AS1842="","",IF(R1842="Refreshment Beverage",ROUND(SUM(VLOOKUP(Q:Q,Rates!G$15:L$19,3,0)*(AS1842-Y1842-Z1842-AA1842)),4),ROUND(SUM(Rates!$K$8*AS1842),4)))</f>
        <v/>
      </c>
      <c r="AR1842" s="66" t="str">
        <f t="shared" si="942"/>
        <v/>
      </c>
      <c r="AS1842" s="22" t="str">
        <f t="shared" si="943"/>
        <v/>
      </c>
      <c r="AT1842" s="62" t="str">
        <f t="shared" si="944"/>
        <v/>
      </c>
      <c r="AU1842" s="63" t="str">
        <f>IF(AX1842="","",IF(R1842="Refreshment Beverage",ROUND((BA1842-Y1842-Z1842-AA1842)*VLOOKUP(VALUE(Q1842),Rates!G$15:L$19,3,0),4),ROUND(AW1842*(VLOOKUP(VALUE(Q1842),Rates!G:L,3,0)),4)))</f>
        <v/>
      </c>
      <c r="AV1842" s="68" t="str">
        <f t="shared" si="945"/>
        <v/>
      </c>
      <c r="AW1842" s="69" t="str">
        <f t="shared" si="946"/>
        <v/>
      </c>
      <c r="AX1842" s="65" t="str">
        <f t="shared" si="947"/>
        <v/>
      </c>
      <c r="AY1842" s="70" t="str">
        <f>IF(AX1842="","",IF(R1842="Refreshment Beverage",ROUND(SUM(AX1842*Rates!K$19),4),ROUND(SUM(AX1842*(Rates!J$8/100)),4)))</f>
        <v/>
      </c>
      <c r="AZ1842" s="67" t="str">
        <f t="shared" si="948"/>
        <v/>
      </c>
      <c r="BA1842" s="22" t="str">
        <f t="shared" si="949"/>
        <v/>
      </c>
      <c r="BD1842" s="171"/>
      <c r="BE1842" s="171"/>
      <c r="BF1842" s="171"/>
      <c r="BG1842" s="171"/>
    </row>
    <row r="1843" spans="11:59" ht="12.75" customHeight="1" x14ac:dyDescent="0.3">
      <c r="K1843" s="42" t="str">
        <f t="shared" si="921"/>
        <v/>
      </c>
      <c r="L1843" s="55" t="str">
        <f t="shared" si="922"/>
        <v/>
      </c>
      <c r="M1843" s="43" t="str">
        <f t="shared" si="923"/>
        <v/>
      </c>
      <c r="N1843" s="56" t="str" cm="1">
        <f t="array" ref="N1843">IFERROR(IF(_xlfn.SINGLE(B:B)="","",IF(R1843="Beer",SUM(LOOKUP(2,1/(Rates!$B$3:$B$5&lt;=W1843)/(Rates!$C$3:$C$5&gt;=W1843),Rates!$D$3:$D$5)*(X1843/100)*W1843),IF(R1843="Refreshment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56" t="str">
        <f t="shared" si="924"/>
        <v/>
      </c>
      <c r="P1843" s="53"/>
      <c r="Q1843" s="14" t="str">
        <f t="shared" si="925"/>
        <v/>
      </c>
      <c r="R1843" s="57" t="str">
        <f t="shared" si="926"/>
        <v/>
      </c>
      <c r="S1843" s="58" t="str">
        <f>IF(B1843="","",IF(R1843="Refreshment Beverage",VLOOKUP(VALUE(Q1843),Rates!G$15:L$19,2,0),VLOOKUP(VALUE(Q1843),Rates!G$4:L$12,2,0)))</f>
        <v/>
      </c>
      <c r="T1843" s="58" t="str">
        <f t="shared" si="927"/>
        <v/>
      </c>
      <c r="U1843" s="58" t="str">
        <f t="shared" si="928"/>
        <v/>
      </c>
      <c r="V1843" s="58" t="str">
        <f t="shared" si="929"/>
        <v/>
      </c>
      <c r="W1843" s="58" t="str">
        <f t="shared" si="930"/>
        <v/>
      </c>
      <c r="X1843" s="59" t="str">
        <f t="shared" si="931"/>
        <v/>
      </c>
      <c r="Y1843" s="60" t="str">
        <f>IF(B:B="","",IF(R1843="Refreshment Beverage",VLOOKUP(Q1843,Rates!G$15:L$19,6,0)*W1843,VLOOKUP(Q1843,Rates!G$4:L$12,6,0)*W1843))</f>
        <v/>
      </c>
      <c r="Z1843" s="60" t="str">
        <f t="shared" si="932"/>
        <v/>
      </c>
      <c r="AA1843" s="60" t="str">
        <f t="shared" si="920"/>
        <v/>
      </c>
      <c r="AB1843" s="61" t="str" cm="1">
        <f t="array" ref="AB1843">IF(_xlfn.SINGLE(B:B)="","",IF(R1843="Refreshment Beverage","",IF(AND(R1843="Beer",Q1843=0),SUM(LOOKUP(2,1/(Rates!$B$15:$B$18&lt;=W1843)/(Rates!$C$15:$C$18&gt;=W1843),Rates!$D$15:$D$18)*W1843),VLOOKUP(VALUE(_xlfn.SINGLE(Q:Q)),Rates!A:B,2,0)*W1843)))</f>
        <v/>
      </c>
      <c r="AC1843" s="61" t="str" cm="1">
        <f t="array" ref="AC1843">IF(_xlfn.SINGLE(B:B)="","",IF(R1843="Refreshment Beverage","",IF(AND(R1843="Beer",Q1843=0),SUM(LOOKUP(2,1/(Rates!$B$15:$B$18&lt;=W1843)/(Rates!$C$15:$C$18&gt;=W1843),Rates!$E$15:$E$18)*W1843),VLOOKUP(VALUE(_xlfn.SINGLE(Q:Q)),Rates!A:C,3,0)*W1843)))</f>
        <v/>
      </c>
      <c r="AD1843" s="168">
        <f>IFERROR(IF(R1843="Beer","",IF(OR(Q1843=1,Q1843=2,Q1843=3,Q1843=4),VLOOKUP(Q1843,Rates!$A$31:$B$34,2,0)*W1843,IF(V1843=1,VLOOKUP(U1843,'REB BEV MIN MKUP'!B:E,4,0),IF(V1843&gt;1,VLOOKUP(VALUE(W1843),'REB BEV MIN MKUP'!O:Q,3,0),0)))),0)</f>
        <v>0</v>
      </c>
      <c r="AE1843" s="62" t="str">
        <f t="shared" si="933"/>
        <v/>
      </c>
      <c r="AF1843" s="63" t="str">
        <f t="shared" si="934"/>
        <v/>
      </c>
      <c r="AG1843" s="64" t="str">
        <f t="shared" si="935"/>
        <v/>
      </c>
      <c r="AH1843" s="65" t="str">
        <f t="shared" si="936"/>
        <v/>
      </c>
      <c r="AI1843" s="66" t="str">
        <f>IF(AE:AE="","",IF(R1843="Refreshment Beverage",AK1843*(Rates!J$19/100),ROUND(SUM(AH1843*(Rates!$J$8/100)),4)))</f>
        <v/>
      </c>
      <c r="AJ1843" s="67" t="str">
        <f t="shared" si="937"/>
        <v/>
      </c>
      <c r="AK1843" s="22" t="str">
        <f t="shared" si="938"/>
        <v/>
      </c>
      <c r="AL1843" s="62" t="str">
        <f t="shared" si="939"/>
        <v/>
      </c>
      <c r="AM1843" s="63" t="str">
        <f>IF(AS1843="","",IF(R1843="Refreshment Beverage",ROUND(AS1843*Rates!K$19,4),ROUND(AO1843*(VLOOKUP(VALUE(Q1843),Rates!G$4:L$12,3,0)),4)))</f>
        <v/>
      </c>
      <c r="AN1843" s="68" t="str">
        <f>IF(AS1843="","",IF(R1843="Refreshment Beverage",AS1843*(Rates!J$19/100),MAX(AM1843,AB1843)))</f>
        <v/>
      </c>
      <c r="AO1843" s="69" t="str">
        <f t="shared" si="940"/>
        <v/>
      </c>
      <c r="AP1843" s="69" t="str">
        <f t="shared" si="941"/>
        <v/>
      </c>
      <c r="AQ1843" s="70" t="str">
        <f>IF(AS1843="","",IF(R1843="Refreshment Beverage",ROUND(SUM(VLOOKUP(Q:Q,Rates!G$15:L$19,3,0)*(AS1843-Y1843-Z1843-AA1843)),4),ROUND(SUM(Rates!$K$8*AS1843),4)))</f>
        <v/>
      </c>
      <c r="AR1843" s="66" t="str">
        <f t="shared" si="942"/>
        <v/>
      </c>
      <c r="AS1843" s="22" t="str">
        <f t="shared" si="943"/>
        <v/>
      </c>
      <c r="AT1843" s="62" t="str">
        <f t="shared" si="944"/>
        <v/>
      </c>
      <c r="AU1843" s="63" t="str">
        <f>IF(AX1843="","",IF(R1843="Refreshment Beverage",ROUND((BA1843-Y1843-Z1843-AA1843)*VLOOKUP(VALUE(Q1843),Rates!G$15:L$19,3,0),4),ROUND(AW1843*(VLOOKUP(VALUE(Q1843),Rates!G:L,3,0)),4)))</f>
        <v/>
      </c>
      <c r="AV1843" s="68" t="str">
        <f t="shared" si="945"/>
        <v/>
      </c>
      <c r="AW1843" s="69" t="str">
        <f t="shared" si="946"/>
        <v/>
      </c>
      <c r="AX1843" s="65" t="str">
        <f t="shared" si="947"/>
        <v/>
      </c>
      <c r="AY1843" s="70" t="str">
        <f>IF(AX1843="","",IF(R1843="Refreshment Beverage",ROUND(SUM(AX1843*Rates!K$19),4),ROUND(SUM(AX1843*(Rates!J$8/100)),4)))</f>
        <v/>
      </c>
      <c r="AZ1843" s="67" t="str">
        <f t="shared" si="948"/>
        <v/>
      </c>
      <c r="BA1843" s="22" t="str">
        <f t="shared" si="949"/>
        <v/>
      </c>
      <c r="BD1843" s="171"/>
      <c r="BE1843" s="171"/>
      <c r="BF1843" s="171"/>
      <c r="BG1843" s="171"/>
    </row>
    <row r="1844" spans="11:59" ht="12.75" customHeight="1" x14ac:dyDescent="0.3">
      <c r="K1844" s="42" t="str">
        <f t="shared" si="921"/>
        <v/>
      </c>
      <c r="L1844" s="55" t="str">
        <f t="shared" si="922"/>
        <v/>
      </c>
      <c r="M1844" s="43" t="str">
        <f t="shared" si="923"/>
        <v/>
      </c>
      <c r="N1844" s="56" t="str" cm="1">
        <f t="array" ref="N1844">IFERROR(IF(_xlfn.SINGLE(B:B)="","",IF(R1844="Beer",SUM(LOOKUP(2,1/(Rates!$B$3:$B$5&lt;=W1844)/(Rates!$C$3:$C$5&gt;=W1844),Rates!$D$3:$D$5)*(X1844/100)*W1844),IF(R1844="Refreshment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56" t="str">
        <f t="shared" si="924"/>
        <v/>
      </c>
      <c r="P1844" s="53"/>
      <c r="Q1844" s="14" t="str">
        <f t="shared" si="925"/>
        <v/>
      </c>
      <c r="R1844" s="57" t="str">
        <f t="shared" si="926"/>
        <v/>
      </c>
      <c r="S1844" s="58" t="str">
        <f>IF(B1844="","",IF(R1844="Refreshment Beverage",VLOOKUP(VALUE(Q1844),Rates!G$15:L$19,2,0),VLOOKUP(VALUE(Q1844),Rates!G$4:L$12,2,0)))</f>
        <v/>
      </c>
      <c r="T1844" s="58" t="str">
        <f t="shared" si="927"/>
        <v/>
      </c>
      <c r="U1844" s="58" t="str">
        <f t="shared" si="928"/>
        <v/>
      </c>
      <c r="V1844" s="58" t="str">
        <f t="shared" si="929"/>
        <v/>
      </c>
      <c r="W1844" s="58" t="str">
        <f t="shared" si="930"/>
        <v/>
      </c>
      <c r="X1844" s="59" t="str">
        <f t="shared" si="931"/>
        <v/>
      </c>
      <c r="Y1844" s="60" t="str">
        <f>IF(B:B="","",IF(R1844="Refreshment Beverage",VLOOKUP(Q1844,Rates!G$15:L$19,6,0)*W1844,VLOOKUP(Q1844,Rates!G$4:L$12,6,0)*W1844))</f>
        <v/>
      </c>
      <c r="Z1844" s="60" t="str">
        <f t="shared" si="932"/>
        <v/>
      </c>
      <c r="AA1844" s="60" t="str">
        <f t="shared" si="920"/>
        <v/>
      </c>
      <c r="AB1844" s="61" t="str" cm="1">
        <f t="array" ref="AB1844">IF(_xlfn.SINGLE(B:B)="","",IF(R1844="Refreshment Beverage","",IF(AND(R1844="Beer",Q1844=0),SUM(LOOKUP(2,1/(Rates!$B$15:$B$18&lt;=W1844)/(Rates!$C$15:$C$18&gt;=W1844),Rates!$D$15:$D$18)*W1844),VLOOKUP(VALUE(_xlfn.SINGLE(Q:Q)),Rates!A:B,2,0)*W1844)))</f>
        <v/>
      </c>
      <c r="AC1844" s="61" t="str" cm="1">
        <f t="array" ref="AC1844">IF(_xlfn.SINGLE(B:B)="","",IF(R1844="Refreshment Beverage","",IF(AND(R1844="Beer",Q1844=0),SUM(LOOKUP(2,1/(Rates!$B$15:$B$18&lt;=W1844)/(Rates!$C$15:$C$18&gt;=W1844),Rates!$E$15:$E$18)*W1844),VLOOKUP(VALUE(_xlfn.SINGLE(Q:Q)),Rates!A:C,3,0)*W1844)))</f>
        <v/>
      </c>
      <c r="AD1844" s="168">
        <f>IFERROR(IF(R1844="Beer","",IF(OR(Q1844=1,Q1844=2,Q1844=3,Q1844=4),VLOOKUP(Q1844,Rates!$A$31:$B$34,2,0)*W1844,IF(V1844=1,VLOOKUP(U1844,'REB BEV MIN MKUP'!B:E,4,0),IF(V1844&gt;1,VLOOKUP(VALUE(W1844),'REB BEV MIN MKUP'!O:Q,3,0),0)))),0)</f>
        <v>0</v>
      </c>
      <c r="AE1844" s="62" t="str">
        <f t="shared" si="933"/>
        <v/>
      </c>
      <c r="AF1844" s="63" t="str">
        <f t="shared" si="934"/>
        <v/>
      </c>
      <c r="AG1844" s="64" t="str">
        <f t="shared" si="935"/>
        <v/>
      </c>
      <c r="AH1844" s="65" t="str">
        <f t="shared" si="936"/>
        <v/>
      </c>
      <c r="AI1844" s="66" t="str">
        <f>IF(AE:AE="","",IF(R1844="Refreshment Beverage",AK1844*(Rates!J$19/100),ROUND(SUM(AH1844*(Rates!$J$8/100)),4)))</f>
        <v/>
      </c>
      <c r="AJ1844" s="67" t="str">
        <f t="shared" si="937"/>
        <v/>
      </c>
      <c r="AK1844" s="22" t="str">
        <f t="shared" si="938"/>
        <v/>
      </c>
      <c r="AL1844" s="62" t="str">
        <f t="shared" si="939"/>
        <v/>
      </c>
      <c r="AM1844" s="63" t="str">
        <f>IF(AS1844="","",IF(R1844="Refreshment Beverage",ROUND(AS1844*Rates!K$19,4),ROUND(AO1844*(VLOOKUP(VALUE(Q1844),Rates!G$4:L$12,3,0)),4)))</f>
        <v/>
      </c>
      <c r="AN1844" s="68" t="str">
        <f>IF(AS1844="","",IF(R1844="Refreshment Beverage",AS1844*(Rates!J$19/100),MAX(AM1844,AB1844)))</f>
        <v/>
      </c>
      <c r="AO1844" s="69" t="str">
        <f t="shared" si="940"/>
        <v/>
      </c>
      <c r="AP1844" s="69" t="str">
        <f t="shared" si="941"/>
        <v/>
      </c>
      <c r="AQ1844" s="70" t="str">
        <f>IF(AS1844="","",IF(R1844="Refreshment Beverage",ROUND(SUM(VLOOKUP(Q:Q,Rates!G$15:L$19,3,0)*(AS1844-Y1844-Z1844-AA1844)),4),ROUND(SUM(Rates!$K$8*AS1844),4)))</f>
        <v/>
      </c>
      <c r="AR1844" s="66" t="str">
        <f t="shared" si="942"/>
        <v/>
      </c>
      <c r="AS1844" s="22" t="str">
        <f t="shared" si="943"/>
        <v/>
      </c>
      <c r="AT1844" s="62" t="str">
        <f t="shared" si="944"/>
        <v/>
      </c>
      <c r="AU1844" s="63" t="str">
        <f>IF(AX1844="","",IF(R1844="Refreshment Beverage",ROUND((BA1844-Y1844-Z1844-AA1844)*VLOOKUP(VALUE(Q1844),Rates!G$15:L$19,3,0),4),ROUND(AW1844*(VLOOKUP(VALUE(Q1844),Rates!G:L,3,0)),4)))</f>
        <v/>
      </c>
      <c r="AV1844" s="68" t="str">
        <f t="shared" si="945"/>
        <v/>
      </c>
      <c r="AW1844" s="69" t="str">
        <f t="shared" si="946"/>
        <v/>
      </c>
      <c r="AX1844" s="65" t="str">
        <f t="shared" si="947"/>
        <v/>
      </c>
      <c r="AY1844" s="70" t="str">
        <f>IF(AX1844="","",IF(R1844="Refreshment Beverage",ROUND(SUM(AX1844*Rates!K$19),4),ROUND(SUM(AX1844*(Rates!J$8/100)),4)))</f>
        <v/>
      </c>
      <c r="AZ1844" s="67" t="str">
        <f t="shared" si="948"/>
        <v/>
      </c>
      <c r="BA1844" s="22" t="str">
        <f t="shared" si="949"/>
        <v/>
      </c>
      <c r="BD1844" s="171"/>
      <c r="BE1844" s="171"/>
      <c r="BF1844" s="171"/>
      <c r="BG1844" s="171"/>
    </row>
    <row r="1845" spans="11:59" ht="12.75" customHeight="1" x14ac:dyDescent="0.3">
      <c r="K1845" s="42" t="str">
        <f t="shared" si="921"/>
        <v/>
      </c>
      <c r="L1845" s="55" t="str">
        <f t="shared" si="922"/>
        <v/>
      </c>
      <c r="M1845" s="43" t="str">
        <f t="shared" si="923"/>
        <v/>
      </c>
      <c r="N1845" s="56" t="str" cm="1">
        <f t="array" ref="N1845">IFERROR(IF(_xlfn.SINGLE(B:B)="","",IF(R1845="Beer",SUM(LOOKUP(2,1/(Rates!$B$3:$B$5&lt;=W1845)/(Rates!$C$3:$C$5&gt;=W1845),Rates!$D$3:$D$5)*(X1845/100)*W1845),IF(R1845="Refreshment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56" t="str">
        <f t="shared" si="924"/>
        <v/>
      </c>
      <c r="P1845" s="53"/>
      <c r="Q1845" s="14" t="str">
        <f t="shared" si="925"/>
        <v/>
      </c>
      <c r="R1845" s="57" t="str">
        <f t="shared" si="926"/>
        <v/>
      </c>
      <c r="S1845" s="58" t="str">
        <f>IF(B1845="","",IF(R1845="Refreshment Beverage",VLOOKUP(VALUE(Q1845),Rates!G$15:L$19,2,0),VLOOKUP(VALUE(Q1845),Rates!G$4:L$12,2,0)))</f>
        <v/>
      </c>
      <c r="T1845" s="58" t="str">
        <f t="shared" si="927"/>
        <v/>
      </c>
      <c r="U1845" s="58" t="str">
        <f t="shared" si="928"/>
        <v/>
      </c>
      <c r="V1845" s="58" t="str">
        <f t="shared" si="929"/>
        <v/>
      </c>
      <c r="W1845" s="58" t="str">
        <f t="shared" si="930"/>
        <v/>
      </c>
      <c r="X1845" s="59" t="str">
        <f t="shared" si="931"/>
        <v/>
      </c>
      <c r="Y1845" s="60" t="str">
        <f>IF(B:B="","",IF(R1845="Refreshment Beverage",VLOOKUP(Q1845,Rates!G$15:L$19,6,0)*W1845,VLOOKUP(Q1845,Rates!G$4:L$12,6,0)*W1845))</f>
        <v/>
      </c>
      <c r="Z1845" s="60" t="str">
        <f t="shared" si="932"/>
        <v/>
      </c>
      <c r="AA1845" s="60" t="str">
        <f t="shared" si="920"/>
        <v/>
      </c>
      <c r="AB1845" s="61" t="str" cm="1">
        <f t="array" ref="AB1845">IF(_xlfn.SINGLE(B:B)="","",IF(R1845="Refreshment Beverage","",IF(AND(R1845="Beer",Q1845=0),SUM(LOOKUP(2,1/(Rates!$B$15:$B$18&lt;=W1845)/(Rates!$C$15:$C$18&gt;=W1845),Rates!$D$15:$D$18)*W1845),VLOOKUP(VALUE(_xlfn.SINGLE(Q:Q)),Rates!A:B,2,0)*W1845)))</f>
        <v/>
      </c>
      <c r="AC1845" s="61" t="str" cm="1">
        <f t="array" ref="AC1845">IF(_xlfn.SINGLE(B:B)="","",IF(R1845="Refreshment Beverage","",IF(AND(R1845="Beer",Q1845=0),SUM(LOOKUP(2,1/(Rates!$B$15:$B$18&lt;=W1845)/(Rates!$C$15:$C$18&gt;=W1845),Rates!$E$15:$E$18)*W1845),VLOOKUP(VALUE(_xlfn.SINGLE(Q:Q)),Rates!A:C,3,0)*W1845)))</f>
        <v/>
      </c>
      <c r="AD1845" s="168">
        <f>IFERROR(IF(R1845="Beer","",IF(OR(Q1845=1,Q1845=2,Q1845=3,Q1845=4),VLOOKUP(Q1845,Rates!$A$31:$B$34,2,0)*W1845,IF(V1845=1,VLOOKUP(U1845,'REB BEV MIN MKUP'!B:E,4,0),IF(V1845&gt;1,VLOOKUP(VALUE(W1845),'REB BEV MIN MKUP'!O:Q,3,0),0)))),0)</f>
        <v>0</v>
      </c>
      <c r="AE1845" s="62" t="str">
        <f t="shared" si="933"/>
        <v/>
      </c>
      <c r="AF1845" s="63" t="str">
        <f t="shared" si="934"/>
        <v/>
      </c>
      <c r="AG1845" s="64" t="str">
        <f t="shared" si="935"/>
        <v/>
      </c>
      <c r="AH1845" s="65" t="str">
        <f t="shared" si="936"/>
        <v/>
      </c>
      <c r="AI1845" s="66" t="str">
        <f>IF(AE:AE="","",IF(R1845="Refreshment Beverage",AK1845*(Rates!J$19/100),ROUND(SUM(AH1845*(Rates!$J$8/100)),4)))</f>
        <v/>
      </c>
      <c r="AJ1845" s="67" t="str">
        <f t="shared" si="937"/>
        <v/>
      </c>
      <c r="AK1845" s="22" t="str">
        <f t="shared" si="938"/>
        <v/>
      </c>
      <c r="AL1845" s="62" t="str">
        <f t="shared" si="939"/>
        <v/>
      </c>
      <c r="AM1845" s="63" t="str">
        <f>IF(AS1845="","",IF(R1845="Refreshment Beverage",ROUND(AS1845*Rates!K$19,4),ROUND(AO1845*(VLOOKUP(VALUE(Q1845),Rates!G$4:L$12,3,0)),4)))</f>
        <v/>
      </c>
      <c r="AN1845" s="68" t="str">
        <f>IF(AS1845="","",IF(R1845="Refreshment Beverage",AS1845*(Rates!J$19/100),MAX(AM1845,AB1845)))</f>
        <v/>
      </c>
      <c r="AO1845" s="69" t="str">
        <f t="shared" si="940"/>
        <v/>
      </c>
      <c r="AP1845" s="69" t="str">
        <f t="shared" si="941"/>
        <v/>
      </c>
      <c r="AQ1845" s="70" t="str">
        <f>IF(AS1845="","",IF(R1845="Refreshment Beverage",ROUND(SUM(VLOOKUP(Q:Q,Rates!G$15:L$19,3,0)*(AS1845-Y1845-Z1845-AA1845)),4),ROUND(SUM(Rates!$K$8*AS1845),4)))</f>
        <v/>
      </c>
      <c r="AR1845" s="66" t="str">
        <f t="shared" si="942"/>
        <v/>
      </c>
      <c r="AS1845" s="22" t="str">
        <f t="shared" si="943"/>
        <v/>
      </c>
      <c r="AT1845" s="62" t="str">
        <f t="shared" si="944"/>
        <v/>
      </c>
      <c r="AU1845" s="63" t="str">
        <f>IF(AX1845="","",IF(R1845="Refreshment Beverage",ROUND((BA1845-Y1845-Z1845-AA1845)*VLOOKUP(VALUE(Q1845),Rates!G$15:L$19,3,0),4),ROUND(AW1845*(VLOOKUP(VALUE(Q1845),Rates!G:L,3,0)),4)))</f>
        <v/>
      </c>
      <c r="AV1845" s="68" t="str">
        <f t="shared" si="945"/>
        <v/>
      </c>
      <c r="AW1845" s="69" t="str">
        <f t="shared" si="946"/>
        <v/>
      </c>
      <c r="AX1845" s="65" t="str">
        <f t="shared" si="947"/>
        <v/>
      </c>
      <c r="AY1845" s="70" t="str">
        <f>IF(AX1845="","",IF(R1845="Refreshment Beverage",ROUND(SUM(AX1845*Rates!K$19),4),ROUND(SUM(AX1845*(Rates!J$8/100)),4)))</f>
        <v/>
      </c>
      <c r="AZ1845" s="67" t="str">
        <f t="shared" si="948"/>
        <v/>
      </c>
      <c r="BA1845" s="22" t="str">
        <f t="shared" si="949"/>
        <v/>
      </c>
      <c r="BD1845" s="171"/>
      <c r="BE1845" s="171"/>
      <c r="BF1845" s="171"/>
      <c r="BG1845" s="171"/>
    </row>
    <row r="1846" spans="11:59" ht="12.75" customHeight="1" x14ac:dyDescent="0.3">
      <c r="K1846" s="42" t="str">
        <f t="shared" si="921"/>
        <v/>
      </c>
      <c r="L1846" s="55" t="str">
        <f t="shared" si="922"/>
        <v/>
      </c>
      <c r="M1846" s="43" t="str">
        <f t="shared" si="923"/>
        <v/>
      </c>
      <c r="N1846" s="56" t="str" cm="1">
        <f t="array" ref="N1846">IFERROR(IF(_xlfn.SINGLE(B:B)="","",IF(R1846="Beer",SUM(LOOKUP(2,1/(Rates!$B$3:$B$5&lt;=W1846)/(Rates!$C$3:$C$5&gt;=W1846),Rates!$D$3:$D$5)*(X1846/100)*W1846),IF(R1846="Refreshment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56" t="str">
        <f t="shared" si="924"/>
        <v/>
      </c>
      <c r="P1846" s="53"/>
      <c r="Q1846" s="14" t="str">
        <f t="shared" si="925"/>
        <v/>
      </c>
      <c r="R1846" s="57" t="str">
        <f t="shared" si="926"/>
        <v/>
      </c>
      <c r="S1846" s="58" t="str">
        <f>IF(B1846="","",IF(R1846="Refreshment Beverage",VLOOKUP(VALUE(Q1846),Rates!G$15:L$19,2,0),VLOOKUP(VALUE(Q1846),Rates!G$4:L$12,2,0)))</f>
        <v/>
      </c>
      <c r="T1846" s="58" t="str">
        <f t="shared" si="927"/>
        <v/>
      </c>
      <c r="U1846" s="58" t="str">
        <f t="shared" si="928"/>
        <v/>
      </c>
      <c r="V1846" s="58" t="str">
        <f t="shared" si="929"/>
        <v/>
      </c>
      <c r="W1846" s="58" t="str">
        <f t="shared" si="930"/>
        <v/>
      </c>
      <c r="X1846" s="59" t="str">
        <f t="shared" si="931"/>
        <v/>
      </c>
      <c r="Y1846" s="60" t="str">
        <f>IF(B:B="","",IF(R1846="Refreshment Beverage",VLOOKUP(Q1846,Rates!G$15:L$19,6,0)*W1846,VLOOKUP(Q1846,Rates!G$4:L$12,6,0)*W1846))</f>
        <v/>
      </c>
      <c r="Z1846" s="60" t="str">
        <f t="shared" si="932"/>
        <v/>
      </c>
      <c r="AA1846" s="60" t="str">
        <f t="shared" si="920"/>
        <v/>
      </c>
      <c r="AB1846" s="61" t="str" cm="1">
        <f t="array" ref="AB1846">IF(_xlfn.SINGLE(B:B)="","",IF(R1846="Refreshment Beverage","",IF(AND(R1846="Beer",Q1846=0),SUM(LOOKUP(2,1/(Rates!$B$15:$B$18&lt;=W1846)/(Rates!$C$15:$C$18&gt;=W1846),Rates!$D$15:$D$18)*W1846),VLOOKUP(VALUE(_xlfn.SINGLE(Q:Q)),Rates!A:B,2,0)*W1846)))</f>
        <v/>
      </c>
      <c r="AC1846" s="61" t="str" cm="1">
        <f t="array" ref="AC1846">IF(_xlfn.SINGLE(B:B)="","",IF(R1846="Refreshment Beverage","",IF(AND(R1846="Beer",Q1846=0),SUM(LOOKUP(2,1/(Rates!$B$15:$B$18&lt;=W1846)/(Rates!$C$15:$C$18&gt;=W1846),Rates!$E$15:$E$18)*W1846),VLOOKUP(VALUE(_xlfn.SINGLE(Q:Q)),Rates!A:C,3,0)*W1846)))</f>
        <v/>
      </c>
      <c r="AD1846" s="168">
        <f>IFERROR(IF(R1846="Beer","",IF(OR(Q1846=1,Q1846=2,Q1846=3,Q1846=4),VLOOKUP(Q1846,Rates!$A$31:$B$34,2,0)*W1846,IF(V1846=1,VLOOKUP(U1846,'REB BEV MIN MKUP'!B:E,4,0),IF(V1846&gt;1,VLOOKUP(VALUE(W1846),'REB BEV MIN MKUP'!O:Q,3,0),0)))),0)</f>
        <v>0</v>
      </c>
      <c r="AE1846" s="62" t="str">
        <f t="shared" si="933"/>
        <v/>
      </c>
      <c r="AF1846" s="63" t="str">
        <f t="shared" si="934"/>
        <v/>
      </c>
      <c r="AG1846" s="64" t="str">
        <f t="shared" si="935"/>
        <v/>
      </c>
      <c r="AH1846" s="65" t="str">
        <f t="shared" si="936"/>
        <v/>
      </c>
      <c r="AI1846" s="66" t="str">
        <f>IF(AE:AE="","",IF(R1846="Refreshment Beverage",AK1846*(Rates!J$19/100),ROUND(SUM(AH1846*(Rates!$J$8/100)),4)))</f>
        <v/>
      </c>
      <c r="AJ1846" s="67" t="str">
        <f t="shared" si="937"/>
        <v/>
      </c>
      <c r="AK1846" s="22" t="str">
        <f t="shared" si="938"/>
        <v/>
      </c>
      <c r="AL1846" s="62" t="str">
        <f t="shared" si="939"/>
        <v/>
      </c>
      <c r="AM1846" s="63" t="str">
        <f>IF(AS1846="","",IF(R1846="Refreshment Beverage",ROUND(AS1846*Rates!K$19,4),ROUND(AO1846*(VLOOKUP(VALUE(Q1846),Rates!G$4:L$12,3,0)),4)))</f>
        <v/>
      </c>
      <c r="AN1846" s="68" t="str">
        <f>IF(AS1846="","",IF(R1846="Refreshment Beverage",AS1846*(Rates!J$19/100),MAX(AM1846,AB1846)))</f>
        <v/>
      </c>
      <c r="AO1846" s="69" t="str">
        <f t="shared" si="940"/>
        <v/>
      </c>
      <c r="AP1846" s="69" t="str">
        <f t="shared" si="941"/>
        <v/>
      </c>
      <c r="AQ1846" s="70" t="str">
        <f>IF(AS1846="","",IF(R1846="Refreshment Beverage",ROUND(SUM(VLOOKUP(Q:Q,Rates!G$15:L$19,3,0)*(AS1846-Y1846-Z1846-AA1846)),4),ROUND(SUM(Rates!$K$8*AS1846),4)))</f>
        <v/>
      </c>
      <c r="AR1846" s="66" t="str">
        <f t="shared" si="942"/>
        <v/>
      </c>
      <c r="AS1846" s="22" t="str">
        <f t="shared" si="943"/>
        <v/>
      </c>
      <c r="AT1846" s="62" t="str">
        <f t="shared" si="944"/>
        <v/>
      </c>
      <c r="AU1846" s="63" t="str">
        <f>IF(AX1846="","",IF(R1846="Refreshment Beverage",ROUND((BA1846-Y1846-Z1846-AA1846)*VLOOKUP(VALUE(Q1846),Rates!G$15:L$19,3,0),4),ROUND(AW1846*(VLOOKUP(VALUE(Q1846),Rates!G:L,3,0)),4)))</f>
        <v/>
      </c>
      <c r="AV1846" s="68" t="str">
        <f t="shared" si="945"/>
        <v/>
      </c>
      <c r="AW1846" s="69" t="str">
        <f t="shared" si="946"/>
        <v/>
      </c>
      <c r="AX1846" s="65" t="str">
        <f t="shared" si="947"/>
        <v/>
      </c>
      <c r="AY1846" s="70" t="str">
        <f>IF(AX1846="","",IF(R1846="Refreshment Beverage",ROUND(SUM(AX1846*Rates!K$19),4),ROUND(SUM(AX1846*(Rates!J$8/100)),4)))</f>
        <v/>
      </c>
      <c r="AZ1846" s="67" t="str">
        <f t="shared" si="948"/>
        <v/>
      </c>
      <c r="BA1846" s="22" t="str">
        <f t="shared" si="949"/>
        <v/>
      </c>
      <c r="BD1846" s="171"/>
      <c r="BE1846" s="171"/>
      <c r="BF1846" s="171"/>
      <c r="BG1846" s="171"/>
    </row>
    <row r="1847" spans="11:59" ht="12.75" customHeight="1" x14ac:dyDescent="0.3">
      <c r="K1847" s="42" t="str">
        <f t="shared" si="921"/>
        <v/>
      </c>
      <c r="L1847" s="55" t="str">
        <f t="shared" si="922"/>
        <v/>
      </c>
      <c r="M1847" s="43" t="str">
        <f t="shared" si="923"/>
        <v/>
      </c>
      <c r="N1847" s="56" t="str" cm="1">
        <f t="array" ref="N1847">IFERROR(IF(_xlfn.SINGLE(B:B)="","",IF(R1847="Beer",SUM(LOOKUP(2,1/(Rates!$B$3:$B$5&lt;=W1847)/(Rates!$C$3:$C$5&gt;=W1847),Rates!$D$3:$D$5)*(X1847/100)*W1847),IF(R1847="Refreshment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56" t="str">
        <f t="shared" si="924"/>
        <v/>
      </c>
      <c r="P1847" s="53"/>
      <c r="Q1847" s="14" t="str">
        <f t="shared" si="925"/>
        <v/>
      </c>
      <c r="R1847" s="57" t="str">
        <f t="shared" si="926"/>
        <v/>
      </c>
      <c r="S1847" s="58" t="str">
        <f>IF(B1847="","",IF(R1847="Refreshment Beverage",VLOOKUP(VALUE(Q1847),Rates!G$15:L$19,2,0),VLOOKUP(VALUE(Q1847),Rates!G$4:L$12,2,0)))</f>
        <v/>
      </c>
      <c r="T1847" s="58" t="str">
        <f t="shared" si="927"/>
        <v/>
      </c>
      <c r="U1847" s="58" t="str">
        <f t="shared" si="928"/>
        <v/>
      </c>
      <c r="V1847" s="58" t="str">
        <f t="shared" si="929"/>
        <v/>
      </c>
      <c r="W1847" s="58" t="str">
        <f t="shared" si="930"/>
        <v/>
      </c>
      <c r="X1847" s="59" t="str">
        <f t="shared" si="931"/>
        <v/>
      </c>
      <c r="Y1847" s="60" t="str">
        <f>IF(B:B="","",IF(R1847="Refreshment Beverage",VLOOKUP(Q1847,Rates!G$15:L$19,6,0)*W1847,VLOOKUP(Q1847,Rates!G$4:L$12,6,0)*W1847))</f>
        <v/>
      </c>
      <c r="Z1847" s="60" t="str">
        <f t="shared" si="932"/>
        <v/>
      </c>
      <c r="AA1847" s="60" t="str">
        <f t="shared" si="920"/>
        <v/>
      </c>
      <c r="AB1847" s="61" t="str" cm="1">
        <f t="array" ref="AB1847">IF(_xlfn.SINGLE(B:B)="","",IF(R1847="Refreshment Beverage","",IF(AND(R1847="Beer",Q1847=0),SUM(LOOKUP(2,1/(Rates!$B$15:$B$18&lt;=W1847)/(Rates!$C$15:$C$18&gt;=W1847),Rates!$D$15:$D$18)*W1847),VLOOKUP(VALUE(_xlfn.SINGLE(Q:Q)),Rates!A:B,2,0)*W1847)))</f>
        <v/>
      </c>
      <c r="AC1847" s="61" t="str" cm="1">
        <f t="array" ref="AC1847">IF(_xlfn.SINGLE(B:B)="","",IF(R1847="Refreshment Beverage","",IF(AND(R1847="Beer",Q1847=0),SUM(LOOKUP(2,1/(Rates!$B$15:$B$18&lt;=W1847)/(Rates!$C$15:$C$18&gt;=W1847),Rates!$E$15:$E$18)*W1847),VLOOKUP(VALUE(_xlfn.SINGLE(Q:Q)),Rates!A:C,3,0)*W1847)))</f>
        <v/>
      </c>
      <c r="AD1847" s="168">
        <f>IFERROR(IF(R1847="Beer","",IF(OR(Q1847=1,Q1847=2,Q1847=3,Q1847=4),VLOOKUP(Q1847,Rates!$A$31:$B$34,2,0)*W1847,IF(V1847=1,VLOOKUP(U1847,'REB BEV MIN MKUP'!B:E,4,0),IF(V1847&gt;1,VLOOKUP(VALUE(W1847),'REB BEV MIN MKUP'!O:Q,3,0),0)))),0)</f>
        <v>0</v>
      </c>
      <c r="AE1847" s="62" t="str">
        <f t="shared" si="933"/>
        <v/>
      </c>
      <c r="AF1847" s="63" t="str">
        <f t="shared" si="934"/>
        <v/>
      </c>
      <c r="AG1847" s="64" t="str">
        <f t="shared" si="935"/>
        <v/>
      </c>
      <c r="AH1847" s="65" t="str">
        <f t="shared" si="936"/>
        <v/>
      </c>
      <c r="AI1847" s="66" t="str">
        <f>IF(AE:AE="","",IF(R1847="Refreshment Beverage",AK1847*(Rates!J$19/100),ROUND(SUM(AH1847*(Rates!$J$8/100)),4)))</f>
        <v/>
      </c>
      <c r="AJ1847" s="67" t="str">
        <f t="shared" si="937"/>
        <v/>
      </c>
      <c r="AK1847" s="22" t="str">
        <f t="shared" si="938"/>
        <v/>
      </c>
      <c r="AL1847" s="62" t="str">
        <f t="shared" si="939"/>
        <v/>
      </c>
      <c r="AM1847" s="63" t="str">
        <f>IF(AS1847="","",IF(R1847="Refreshment Beverage",ROUND(AS1847*Rates!K$19,4),ROUND(AO1847*(VLOOKUP(VALUE(Q1847),Rates!G$4:L$12,3,0)),4)))</f>
        <v/>
      </c>
      <c r="AN1847" s="68" t="str">
        <f>IF(AS1847="","",IF(R1847="Refreshment Beverage",AS1847*(Rates!J$19/100),MAX(AM1847,AB1847)))</f>
        <v/>
      </c>
      <c r="AO1847" s="69" t="str">
        <f t="shared" si="940"/>
        <v/>
      </c>
      <c r="AP1847" s="69" t="str">
        <f t="shared" si="941"/>
        <v/>
      </c>
      <c r="AQ1847" s="70" t="str">
        <f>IF(AS1847="","",IF(R1847="Refreshment Beverage",ROUND(SUM(VLOOKUP(Q:Q,Rates!G$15:L$19,3,0)*(AS1847-Y1847-Z1847-AA1847)),4),ROUND(SUM(Rates!$K$8*AS1847),4)))</f>
        <v/>
      </c>
      <c r="AR1847" s="66" t="str">
        <f t="shared" si="942"/>
        <v/>
      </c>
      <c r="AS1847" s="22" t="str">
        <f t="shared" si="943"/>
        <v/>
      </c>
      <c r="AT1847" s="62" t="str">
        <f t="shared" si="944"/>
        <v/>
      </c>
      <c r="AU1847" s="63" t="str">
        <f>IF(AX1847="","",IF(R1847="Refreshment Beverage",ROUND((BA1847-Y1847-Z1847-AA1847)*VLOOKUP(VALUE(Q1847),Rates!G$15:L$19,3,0),4),ROUND(AW1847*(VLOOKUP(VALUE(Q1847),Rates!G:L,3,0)),4)))</f>
        <v/>
      </c>
      <c r="AV1847" s="68" t="str">
        <f t="shared" si="945"/>
        <v/>
      </c>
      <c r="AW1847" s="69" t="str">
        <f t="shared" si="946"/>
        <v/>
      </c>
      <c r="AX1847" s="65" t="str">
        <f t="shared" si="947"/>
        <v/>
      </c>
      <c r="AY1847" s="70" t="str">
        <f>IF(AX1847="","",IF(R1847="Refreshment Beverage",ROUND(SUM(AX1847*Rates!K$19),4),ROUND(SUM(AX1847*(Rates!J$8/100)),4)))</f>
        <v/>
      </c>
      <c r="AZ1847" s="67" t="str">
        <f t="shared" si="948"/>
        <v/>
      </c>
      <c r="BA1847" s="22" t="str">
        <f t="shared" si="949"/>
        <v/>
      </c>
      <c r="BD1847" s="171"/>
      <c r="BE1847" s="171"/>
      <c r="BF1847" s="171"/>
      <c r="BG1847" s="171"/>
    </row>
    <row r="1848" spans="11:59" ht="12.75" customHeight="1" x14ac:dyDescent="0.3">
      <c r="K1848" s="42" t="str">
        <f t="shared" si="921"/>
        <v/>
      </c>
      <c r="L1848" s="55" t="str">
        <f t="shared" si="922"/>
        <v/>
      </c>
      <c r="M1848" s="43" t="str">
        <f t="shared" si="923"/>
        <v/>
      </c>
      <c r="N1848" s="56" t="str" cm="1">
        <f t="array" ref="N1848">IFERROR(IF(_xlfn.SINGLE(B:B)="","",IF(R1848="Beer",SUM(LOOKUP(2,1/(Rates!$B$3:$B$5&lt;=W1848)/(Rates!$C$3:$C$5&gt;=W1848),Rates!$D$3:$D$5)*(X1848/100)*W1848),IF(R1848="Refreshment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56" t="str">
        <f t="shared" si="924"/>
        <v/>
      </c>
      <c r="P1848" s="53"/>
      <c r="Q1848" s="14" t="str">
        <f t="shared" si="925"/>
        <v/>
      </c>
      <c r="R1848" s="57" t="str">
        <f t="shared" si="926"/>
        <v/>
      </c>
      <c r="S1848" s="58" t="str">
        <f>IF(B1848="","",IF(R1848="Refreshment Beverage",VLOOKUP(VALUE(Q1848),Rates!G$15:L$19,2,0),VLOOKUP(VALUE(Q1848),Rates!G$4:L$12,2,0)))</f>
        <v/>
      </c>
      <c r="T1848" s="58" t="str">
        <f t="shared" si="927"/>
        <v/>
      </c>
      <c r="U1848" s="58" t="str">
        <f t="shared" si="928"/>
        <v/>
      </c>
      <c r="V1848" s="58" t="str">
        <f t="shared" si="929"/>
        <v/>
      </c>
      <c r="W1848" s="58" t="str">
        <f t="shared" si="930"/>
        <v/>
      </c>
      <c r="X1848" s="59" t="str">
        <f t="shared" si="931"/>
        <v/>
      </c>
      <c r="Y1848" s="60" t="str">
        <f>IF(B:B="","",IF(R1848="Refreshment Beverage",VLOOKUP(Q1848,Rates!G$15:L$19,6,0)*W1848,VLOOKUP(Q1848,Rates!G$4:L$12,6,0)*W1848))</f>
        <v/>
      </c>
      <c r="Z1848" s="60" t="str">
        <f t="shared" si="932"/>
        <v/>
      </c>
      <c r="AA1848" s="60" t="str">
        <f t="shared" si="920"/>
        <v/>
      </c>
      <c r="AB1848" s="61" t="str" cm="1">
        <f t="array" ref="AB1848">IF(_xlfn.SINGLE(B:B)="","",IF(R1848="Refreshment Beverage","",IF(AND(R1848="Beer",Q1848=0),SUM(LOOKUP(2,1/(Rates!$B$15:$B$18&lt;=W1848)/(Rates!$C$15:$C$18&gt;=W1848),Rates!$D$15:$D$18)*W1848),VLOOKUP(VALUE(_xlfn.SINGLE(Q:Q)),Rates!A:B,2,0)*W1848)))</f>
        <v/>
      </c>
      <c r="AC1848" s="61" t="str" cm="1">
        <f t="array" ref="AC1848">IF(_xlfn.SINGLE(B:B)="","",IF(R1848="Refreshment Beverage","",IF(AND(R1848="Beer",Q1848=0),SUM(LOOKUP(2,1/(Rates!$B$15:$B$18&lt;=W1848)/(Rates!$C$15:$C$18&gt;=W1848),Rates!$E$15:$E$18)*W1848),VLOOKUP(VALUE(_xlfn.SINGLE(Q:Q)),Rates!A:C,3,0)*W1848)))</f>
        <v/>
      </c>
      <c r="AD1848" s="168">
        <f>IFERROR(IF(R1848="Beer","",IF(OR(Q1848=1,Q1848=2,Q1848=3,Q1848=4),VLOOKUP(Q1848,Rates!$A$31:$B$34,2,0)*W1848,IF(V1848=1,VLOOKUP(U1848,'REB BEV MIN MKUP'!B:E,4,0),IF(V1848&gt;1,VLOOKUP(VALUE(W1848),'REB BEV MIN MKUP'!O:Q,3,0),0)))),0)</f>
        <v>0</v>
      </c>
      <c r="AE1848" s="62" t="str">
        <f t="shared" si="933"/>
        <v/>
      </c>
      <c r="AF1848" s="63" t="str">
        <f t="shared" si="934"/>
        <v/>
      </c>
      <c r="AG1848" s="64" t="str">
        <f t="shared" si="935"/>
        <v/>
      </c>
      <c r="AH1848" s="65" t="str">
        <f t="shared" si="936"/>
        <v/>
      </c>
      <c r="AI1848" s="66" t="str">
        <f>IF(AE:AE="","",IF(R1848="Refreshment Beverage",AK1848*(Rates!J$19/100),ROUND(SUM(AH1848*(Rates!$J$8/100)),4)))</f>
        <v/>
      </c>
      <c r="AJ1848" s="67" t="str">
        <f t="shared" si="937"/>
        <v/>
      </c>
      <c r="AK1848" s="22" t="str">
        <f t="shared" si="938"/>
        <v/>
      </c>
      <c r="AL1848" s="62" t="str">
        <f t="shared" si="939"/>
        <v/>
      </c>
      <c r="AM1848" s="63" t="str">
        <f>IF(AS1848="","",IF(R1848="Refreshment Beverage",ROUND(AS1848*Rates!K$19,4),ROUND(AO1848*(VLOOKUP(VALUE(Q1848),Rates!G$4:L$12,3,0)),4)))</f>
        <v/>
      </c>
      <c r="AN1848" s="68" t="str">
        <f>IF(AS1848="","",IF(R1848="Refreshment Beverage",AS1848*(Rates!J$19/100),MAX(AM1848,AB1848)))</f>
        <v/>
      </c>
      <c r="AO1848" s="69" t="str">
        <f t="shared" si="940"/>
        <v/>
      </c>
      <c r="AP1848" s="69" t="str">
        <f t="shared" si="941"/>
        <v/>
      </c>
      <c r="AQ1848" s="70" t="str">
        <f>IF(AS1848="","",IF(R1848="Refreshment Beverage",ROUND(SUM(VLOOKUP(Q:Q,Rates!G$15:L$19,3,0)*(AS1848-Y1848-Z1848-AA1848)),4),ROUND(SUM(Rates!$K$8*AS1848),4)))</f>
        <v/>
      </c>
      <c r="AR1848" s="66" t="str">
        <f t="shared" si="942"/>
        <v/>
      </c>
      <c r="AS1848" s="22" t="str">
        <f t="shared" si="943"/>
        <v/>
      </c>
      <c r="AT1848" s="62" t="str">
        <f t="shared" si="944"/>
        <v/>
      </c>
      <c r="AU1848" s="63" t="str">
        <f>IF(AX1848="","",IF(R1848="Refreshment Beverage",ROUND((BA1848-Y1848-Z1848-AA1848)*VLOOKUP(VALUE(Q1848),Rates!G$15:L$19,3,0),4),ROUND(AW1848*(VLOOKUP(VALUE(Q1848),Rates!G:L,3,0)),4)))</f>
        <v/>
      </c>
      <c r="AV1848" s="68" t="str">
        <f t="shared" si="945"/>
        <v/>
      </c>
      <c r="AW1848" s="69" t="str">
        <f t="shared" si="946"/>
        <v/>
      </c>
      <c r="AX1848" s="65" t="str">
        <f t="shared" si="947"/>
        <v/>
      </c>
      <c r="AY1848" s="70" t="str">
        <f>IF(AX1848="","",IF(R1848="Refreshment Beverage",ROUND(SUM(AX1848*Rates!K$19),4),ROUND(SUM(AX1848*(Rates!J$8/100)),4)))</f>
        <v/>
      </c>
      <c r="AZ1848" s="67" t="str">
        <f t="shared" si="948"/>
        <v/>
      </c>
      <c r="BA1848" s="22" t="str">
        <f t="shared" si="949"/>
        <v/>
      </c>
      <c r="BD1848" s="171"/>
      <c r="BE1848" s="171"/>
      <c r="BF1848" s="171"/>
      <c r="BG1848" s="171"/>
    </row>
    <row r="1849" spans="11:59" ht="12.75" customHeight="1" x14ac:dyDescent="0.3">
      <c r="K1849" s="42" t="str">
        <f t="shared" si="921"/>
        <v/>
      </c>
      <c r="L1849" s="55" t="str">
        <f t="shared" si="922"/>
        <v/>
      </c>
      <c r="M1849" s="43" t="str">
        <f t="shared" si="923"/>
        <v/>
      </c>
      <c r="N1849" s="56" t="str" cm="1">
        <f t="array" ref="N1849">IFERROR(IF(_xlfn.SINGLE(B:B)="","",IF(R1849="Beer",SUM(LOOKUP(2,1/(Rates!$B$3:$B$5&lt;=W1849)/(Rates!$C$3:$C$5&gt;=W1849),Rates!$D$3:$D$5)*(X1849/100)*W1849),IF(R1849="Refreshment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56" t="str">
        <f t="shared" si="924"/>
        <v/>
      </c>
      <c r="P1849" s="53"/>
      <c r="Q1849" s="14" t="str">
        <f t="shared" si="925"/>
        <v/>
      </c>
      <c r="R1849" s="57" t="str">
        <f t="shared" si="926"/>
        <v/>
      </c>
      <c r="S1849" s="58" t="str">
        <f>IF(B1849="","",IF(R1849="Refreshment Beverage",VLOOKUP(VALUE(Q1849),Rates!G$15:L$19,2,0),VLOOKUP(VALUE(Q1849),Rates!G$4:L$12,2,0)))</f>
        <v/>
      </c>
      <c r="T1849" s="58" t="str">
        <f t="shared" si="927"/>
        <v/>
      </c>
      <c r="U1849" s="58" t="str">
        <f t="shared" si="928"/>
        <v/>
      </c>
      <c r="V1849" s="58" t="str">
        <f t="shared" si="929"/>
        <v/>
      </c>
      <c r="W1849" s="58" t="str">
        <f t="shared" si="930"/>
        <v/>
      </c>
      <c r="X1849" s="59" t="str">
        <f t="shared" si="931"/>
        <v/>
      </c>
      <c r="Y1849" s="60" t="str">
        <f>IF(B:B="","",IF(R1849="Refreshment Beverage",VLOOKUP(Q1849,Rates!G$15:L$19,6,0)*W1849,VLOOKUP(Q1849,Rates!G$4:L$12,6,0)*W1849))</f>
        <v/>
      </c>
      <c r="Z1849" s="60" t="str">
        <f t="shared" si="932"/>
        <v/>
      </c>
      <c r="AA1849" s="60" t="str">
        <f t="shared" si="920"/>
        <v/>
      </c>
      <c r="AB1849" s="61" t="str" cm="1">
        <f t="array" ref="AB1849">IF(_xlfn.SINGLE(B:B)="","",IF(R1849="Refreshment Beverage","",IF(AND(R1849="Beer",Q1849=0),SUM(LOOKUP(2,1/(Rates!$B$15:$B$18&lt;=W1849)/(Rates!$C$15:$C$18&gt;=W1849),Rates!$D$15:$D$18)*W1849),VLOOKUP(VALUE(_xlfn.SINGLE(Q:Q)),Rates!A:B,2,0)*W1849)))</f>
        <v/>
      </c>
      <c r="AC1849" s="61" t="str" cm="1">
        <f t="array" ref="AC1849">IF(_xlfn.SINGLE(B:B)="","",IF(R1849="Refreshment Beverage","",IF(AND(R1849="Beer",Q1849=0),SUM(LOOKUP(2,1/(Rates!$B$15:$B$18&lt;=W1849)/(Rates!$C$15:$C$18&gt;=W1849),Rates!$E$15:$E$18)*W1849),VLOOKUP(VALUE(_xlfn.SINGLE(Q:Q)),Rates!A:C,3,0)*W1849)))</f>
        <v/>
      </c>
      <c r="AD1849" s="168">
        <f>IFERROR(IF(R1849="Beer","",IF(OR(Q1849=1,Q1849=2,Q1849=3,Q1849=4),VLOOKUP(Q1849,Rates!$A$31:$B$34,2,0)*W1849,IF(V1849=1,VLOOKUP(U1849,'REB BEV MIN MKUP'!B:E,4,0),IF(V1849&gt;1,VLOOKUP(VALUE(W1849),'REB BEV MIN MKUP'!O:Q,3,0),0)))),0)</f>
        <v>0</v>
      </c>
      <c r="AE1849" s="62" t="str">
        <f t="shared" si="933"/>
        <v/>
      </c>
      <c r="AF1849" s="63" t="str">
        <f t="shared" si="934"/>
        <v/>
      </c>
      <c r="AG1849" s="64" t="str">
        <f t="shared" si="935"/>
        <v/>
      </c>
      <c r="AH1849" s="65" t="str">
        <f t="shared" si="936"/>
        <v/>
      </c>
      <c r="AI1849" s="66" t="str">
        <f>IF(AE:AE="","",IF(R1849="Refreshment Beverage",AK1849*(Rates!J$19/100),ROUND(SUM(AH1849*(Rates!$J$8/100)),4)))</f>
        <v/>
      </c>
      <c r="AJ1849" s="67" t="str">
        <f t="shared" si="937"/>
        <v/>
      </c>
      <c r="AK1849" s="22" t="str">
        <f t="shared" si="938"/>
        <v/>
      </c>
      <c r="AL1849" s="62" t="str">
        <f t="shared" si="939"/>
        <v/>
      </c>
      <c r="AM1849" s="63" t="str">
        <f>IF(AS1849="","",IF(R1849="Refreshment Beverage",ROUND(AS1849*Rates!K$19,4),ROUND(AO1849*(VLOOKUP(VALUE(Q1849),Rates!G$4:L$12,3,0)),4)))</f>
        <v/>
      </c>
      <c r="AN1849" s="68" t="str">
        <f>IF(AS1849="","",IF(R1849="Refreshment Beverage",AS1849*(Rates!J$19/100),MAX(AM1849,AB1849)))</f>
        <v/>
      </c>
      <c r="AO1849" s="69" t="str">
        <f t="shared" si="940"/>
        <v/>
      </c>
      <c r="AP1849" s="69" t="str">
        <f t="shared" si="941"/>
        <v/>
      </c>
      <c r="AQ1849" s="70" t="str">
        <f>IF(AS1849="","",IF(R1849="Refreshment Beverage",ROUND(SUM(VLOOKUP(Q:Q,Rates!G$15:L$19,3,0)*(AS1849-Y1849-Z1849-AA1849)),4),ROUND(SUM(Rates!$K$8*AS1849),4)))</f>
        <v/>
      </c>
      <c r="AR1849" s="66" t="str">
        <f t="shared" si="942"/>
        <v/>
      </c>
      <c r="AS1849" s="22" t="str">
        <f t="shared" si="943"/>
        <v/>
      </c>
      <c r="AT1849" s="62" t="str">
        <f t="shared" si="944"/>
        <v/>
      </c>
      <c r="AU1849" s="63" t="str">
        <f>IF(AX1849="","",IF(R1849="Refreshment Beverage",ROUND((BA1849-Y1849-Z1849-AA1849)*VLOOKUP(VALUE(Q1849),Rates!G$15:L$19,3,0),4),ROUND(AW1849*(VLOOKUP(VALUE(Q1849),Rates!G:L,3,0)),4)))</f>
        <v/>
      </c>
      <c r="AV1849" s="68" t="str">
        <f t="shared" si="945"/>
        <v/>
      </c>
      <c r="AW1849" s="69" t="str">
        <f t="shared" si="946"/>
        <v/>
      </c>
      <c r="AX1849" s="65" t="str">
        <f t="shared" si="947"/>
        <v/>
      </c>
      <c r="AY1849" s="70" t="str">
        <f>IF(AX1849="","",IF(R1849="Refreshment Beverage",ROUND(SUM(AX1849*Rates!K$19),4),ROUND(SUM(AX1849*(Rates!J$8/100)),4)))</f>
        <v/>
      </c>
      <c r="AZ1849" s="67" t="str">
        <f t="shared" si="948"/>
        <v/>
      </c>
      <c r="BA1849" s="22" t="str">
        <f t="shared" si="949"/>
        <v/>
      </c>
      <c r="BD1849" s="171"/>
      <c r="BE1849" s="171"/>
      <c r="BF1849" s="171"/>
      <c r="BG1849" s="171"/>
    </row>
    <row r="1850" spans="11:59" ht="12.75" customHeight="1" x14ac:dyDescent="0.3">
      <c r="K1850" s="42" t="str">
        <f t="shared" si="921"/>
        <v/>
      </c>
      <c r="L1850" s="55" t="str">
        <f t="shared" si="922"/>
        <v/>
      </c>
      <c r="M1850" s="43" t="str">
        <f t="shared" si="923"/>
        <v/>
      </c>
      <c r="N1850" s="56" t="str" cm="1">
        <f t="array" ref="N1850">IFERROR(IF(_xlfn.SINGLE(B:B)="","",IF(R1850="Beer",SUM(LOOKUP(2,1/(Rates!$B$3:$B$5&lt;=W1850)/(Rates!$C$3:$C$5&gt;=W1850),Rates!$D$3:$D$5)*(X1850/100)*W1850),IF(R1850="Refreshment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56" t="str">
        <f t="shared" si="924"/>
        <v/>
      </c>
      <c r="P1850" s="53"/>
      <c r="Q1850" s="14" t="str">
        <f t="shared" si="925"/>
        <v/>
      </c>
      <c r="R1850" s="57" t="str">
        <f t="shared" si="926"/>
        <v/>
      </c>
      <c r="S1850" s="58" t="str">
        <f>IF(B1850="","",IF(R1850="Refreshment Beverage",VLOOKUP(VALUE(Q1850),Rates!G$15:L$19,2,0),VLOOKUP(VALUE(Q1850),Rates!G$4:L$12,2,0)))</f>
        <v/>
      </c>
      <c r="T1850" s="58" t="str">
        <f t="shared" si="927"/>
        <v/>
      </c>
      <c r="U1850" s="58" t="str">
        <f t="shared" si="928"/>
        <v/>
      </c>
      <c r="V1850" s="58" t="str">
        <f t="shared" si="929"/>
        <v/>
      </c>
      <c r="W1850" s="58" t="str">
        <f t="shared" si="930"/>
        <v/>
      </c>
      <c r="X1850" s="59" t="str">
        <f t="shared" si="931"/>
        <v/>
      </c>
      <c r="Y1850" s="60" t="str">
        <f>IF(B:B="","",IF(R1850="Refreshment Beverage",VLOOKUP(Q1850,Rates!G$15:L$19,6,0)*W1850,VLOOKUP(Q1850,Rates!G$4:L$12,6,0)*W1850))</f>
        <v/>
      </c>
      <c r="Z1850" s="60" t="str">
        <f t="shared" si="932"/>
        <v/>
      </c>
      <c r="AA1850" s="60" t="str">
        <f t="shared" si="920"/>
        <v/>
      </c>
      <c r="AB1850" s="61" t="str" cm="1">
        <f t="array" ref="AB1850">IF(_xlfn.SINGLE(B:B)="","",IF(R1850="Refreshment Beverage","",IF(AND(R1850="Beer",Q1850=0),SUM(LOOKUP(2,1/(Rates!$B$15:$B$18&lt;=W1850)/(Rates!$C$15:$C$18&gt;=W1850),Rates!$D$15:$D$18)*W1850),VLOOKUP(VALUE(_xlfn.SINGLE(Q:Q)),Rates!A:B,2,0)*W1850)))</f>
        <v/>
      </c>
      <c r="AC1850" s="61" t="str" cm="1">
        <f t="array" ref="AC1850">IF(_xlfn.SINGLE(B:B)="","",IF(R1850="Refreshment Beverage","",IF(AND(R1850="Beer",Q1850=0),SUM(LOOKUP(2,1/(Rates!$B$15:$B$18&lt;=W1850)/(Rates!$C$15:$C$18&gt;=W1850),Rates!$E$15:$E$18)*W1850),VLOOKUP(VALUE(_xlfn.SINGLE(Q:Q)),Rates!A:C,3,0)*W1850)))</f>
        <v/>
      </c>
      <c r="AD1850" s="168">
        <f>IFERROR(IF(R1850="Beer","",IF(OR(Q1850=1,Q1850=2,Q1850=3,Q1850=4),VLOOKUP(Q1850,Rates!$A$31:$B$34,2,0)*W1850,IF(V1850=1,VLOOKUP(U1850,'REB BEV MIN MKUP'!B:E,4,0),IF(V1850&gt;1,VLOOKUP(VALUE(W1850),'REB BEV MIN MKUP'!O:Q,3,0),0)))),0)</f>
        <v>0</v>
      </c>
      <c r="AE1850" s="62" t="str">
        <f t="shared" si="933"/>
        <v/>
      </c>
      <c r="AF1850" s="63" t="str">
        <f t="shared" si="934"/>
        <v/>
      </c>
      <c r="AG1850" s="64" t="str">
        <f t="shared" si="935"/>
        <v/>
      </c>
      <c r="AH1850" s="65" t="str">
        <f t="shared" si="936"/>
        <v/>
      </c>
      <c r="AI1850" s="66" t="str">
        <f>IF(AE:AE="","",IF(R1850="Refreshment Beverage",AK1850*(Rates!J$19/100),ROUND(SUM(AH1850*(Rates!$J$8/100)),4)))</f>
        <v/>
      </c>
      <c r="AJ1850" s="67" t="str">
        <f t="shared" si="937"/>
        <v/>
      </c>
      <c r="AK1850" s="22" t="str">
        <f t="shared" si="938"/>
        <v/>
      </c>
      <c r="AL1850" s="62" t="str">
        <f t="shared" si="939"/>
        <v/>
      </c>
      <c r="AM1850" s="63" t="str">
        <f>IF(AS1850="","",IF(R1850="Refreshment Beverage",ROUND(AS1850*Rates!K$19,4),ROUND(AO1850*(VLOOKUP(VALUE(Q1850),Rates!G$4:L$12,3,0)),4)))</f>
        <v/>
      </c>
      <c r="AN1850" s="68" t="str">
        <f>IF(AS1850="","",IF(R1850="Refreshment Beverage",AS1850*(Rates!J$19/100),MAX(AM1850,AB1850)))</f>
        <v/>
      </c>
      <c r="AO1850" s="69" t="str">
        <f t="shared" si="940"/>
        <v/>
      </c>
      <c r="AP1850" s="69" t="str">
        <f t="shared" si="941"/>
        <v/>
      </c>
      <c r="AQ1850" s="70" t="str">
        <f>IF(AS1850="","",IF(R1850="Refreshment Beverage",ROUND(SUM(VLOOKUP(Q:Q,Rates!G$15:L$19,3,0)*(AS1850-Y1850-Z1850-AA1850)),4),ROUND(SUM(Rates!$K$8*AS1850),4)))</f>
        <v/>
      </c>
      <c r="AR1850" s="66" t="str">
        <f t="shared" si="942"/>
        <v/>
      </c>
      <c r="AS1850" s="22" t="str">
        <f t="shared" si="943"/>
        <v/>
      </c>
      <c r="AT1850" s="62" t="str">
        <f t="shared" si="944"/>
        <v/>
      </c>
      <c r="AU1850" s="63" t="str">
        <f>IF(AX1850="","",IF(R1850="Refreshment Beverage",ROUND((BA1850-Y1850-Z1850-AA1850)*VLOOKUP(VALUE(Q1850),Rates!G$15:L$19,3,0),4),ROUND(AW1850*(VLOOKUP(VALUE(Q1850),Rates!G:L,3,0)),4)))</f>
        <v/>
      </c>
      <c r="AV1850" s="68" t="str">
        <f t="shared" si="945"/>
        <v/>
      </c>
      <c r="AW1850" s="69" t="str">
        <f t="shared" si="946"/>
        <v/>
      </c>
      <c r="AX1850" s="65" t="str">
        <f t="shared" si="947"/>
        <v/>
      </c>
      <c r="AY1850" s="70" t="str">
        <f>IF(AX1850="","",IF(R1850="Refreshment Beverage",ROUND(SUM(AX1850*Rates!K$19),4),ROUND(SUM(AX1850*(Rates!J$8/100)),4)))</f>
        <v/>
      </c>
      <c r="AZ1850" s="67" t="str">
        <f t="shared" si="948"/>
        <v/>
      </c>
      <c r="BA1850" s="22" t="str">
        <f t="shared" si="949"/>
        <v/>
      </c>
      <c r="BD1850" s="171"/>
      <c r="BE1850" s="171"/>
      <c r="BF1850" s="171"/>
      <c r="BG1850" s="171"/>
    </row>
    <row r="1851" spans="11:59" ht="12.75" customHeight="1" x14ac:dyDescent="0.3">
      <c r="K1851" s="42" t="str">
        <f t="shared" si="921"/>
        <v/>
      </c>
      <c r="L1851" s="55" t="str">
        <f t="shared" si="922"/>
        <v/>
      </c>
      <c r="M1851" s="43" t="str">
        <f t="shared" si="923"/>
        <v/>
      </c>
      <c r="N1851" s="56" t="str" cm="1">
        <f t="array" ref="N1851">IFERROR(IF(_xlfn.SINGLE(B:B)="","",IF(R1851="Beer",SUM(LOOKUP(2,1/(Rates!$B$3:$B$5&lt;=W1851)/(Rates!$C$3:$C$5&gt;=W1851),Rates!$D$3:$D$5)*(X1851/100)*W1851),IF(R1851="Refreshment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56" t="str">
        <f t="shared" si="924"/>
        <v/>
      </c>
      <c r="P1851" s="53"/>
      <c r="Q1851" s="14" t="str">
        <f t="shared" si="925"/>
        <v/>
      </c>
      <c r="R1851" s="57" t="str">
        <f t="shared" si="926"/>
        <v/>
      </c>
      <c r="S1851" s="58" t="str">
        <f>IF(B1851="","",IF(R1851="Refreshment Beverage",VLOOKUP(VALUE(Q1851),Rates!G$15:L$19,2,0),VLOOKUP(VALUE(Q1851),Rates!G$4:L$12,2,0)))</f>
        <v/>
      </c>
      <c r="T1851" s="58" t="str">
        <f t="shared" si="927"/>
        <v/>
      </c>
      <c r="U1851" s="58" t="str">
        <f t="shared" si="928"/>
        <v/>
      </c>
      <c r="V1851" s="58" t="str">
        <f t="shared" si="929"/>
        <v/>
      </c>
      <c r="W1851" s="58" t="str">
        <f t="shared" si="930"/>
        <v/>
      </c>
      <c r="X1851" s="59" t="str">
        <f t="shared" si="931"/>
        <v/>
      </c>
      <c r="Y1851" s="60" t="str">
        <f>IF(B:B="","",IF(R1851="Refreshment Beverage",VLOOKUP(Q1851,Rates!G$15:L$19,6,0)*W1851,VLOOKUP(Q1851,Rates!G$4:L$12,6,0)*W1851))</f>
        <v/>
      </c>
      <c r="Z1851" s="60" t="str">
        <f t="shared" si="932"/>
        <v/>
      </c>
      <c r="AA1851" s="60" t="str">
        <f t="shared" si="920"/>
        <v/>
      </c>
      <c r="AB1851" s="61" t="str" cm="1">
        <f t="array" ref="AB1851">IF(_xlfn.SINGLE(B:B)="","",IF(R1851="Refreshment Beverage","",IF(AND(R1851="Beer",Q1851=0),SUM(LOOKUP(2,1/(Rates!$B$15:$B$18&lt;=W1851)/(Rates!$C$15:$C$18&gt;=W1851),Rates!$D$15:$D$18)*W1851),VLOOKUP(VALUE(_xlfn.SINGLE(Q:Q)),Rates!A:B,2,0)*W1851)))</f>
        <v/>
      </c>
      <c r="AC1851" s="61" t="str" cm="1">
        <f t="array" ref="AC1851">IF(_xlfn.SINGLE(B:B)="","",IF(R1851="Refreshment Beverage","",IF(AND(R1851="Beer",Q1851=0),SUM(LOOKUP(2,1/(Rates!$B$15:$B$18&lt;=W1851)/(Rates!$C$15:$C$18&gt;=W1851),Rates!$E$15:$E$18)*W1851),VLOOKUP(VALUE(_xlfn.SINGLE(Q:Q)),Rates!A:C,3,0)*W1851)))</f>
        <v/>
      </c>
      <c r="AD1851" s="168">
        <f>IFERROR(IF(R1851="Beer","",IF(OR(Q1851=1,Q1851=2,Q1851=3,Q1851=4),VLOOKUP(Q1851,Rates!$A$31:$B$34,2,0)*W1851,IF(V1851=1,VLOOKUP(U1851,'REB BEV MIN MKUP'!B:E,4,0),IF(V1851&gt;1,VLOOKUP(VALUE(W1851),'REB BEV MIN MKUP'!O:Q,3,0),0)))),0)</f>
        <v>0</v>
      </c>
      <c r="AE1851" s="62" t="str">
        <f t="shared" si="933"/>
        <v/>
      </c>
      <c r="AF1851" s="63" t="str">
        <f t="shared" si="934"/>
        <v/>
      </c>
      <c r="AG1851" s="64" t="str">
        <f t="shared" si="935"/>
        <v/>
      </c>
      <c r="AH1851" s="65" t="str">
        <f t="shared" si="936"/>
        <v/>
      </c>
      <c r="AI1851" s="66" t="str">
        <f>IF(AE:AE="","",IF(R1851="Refreshment Beverage",AK1851*(Rates!J$19/100),ROUND(SUM(AH1851*(Rates!$J$8/100)),4)))</f>
        <v/>
      </c>
      <c r="AJ1851" s="67" t="str">
        <f t="shared" si="937"/>
        <v/>
      </c>
      <c r="AK1851" s="22" t="str">
        <f t="shared" si="938"/>
        <v/>
      </c>
      <c r="AL1851" s="62" t="str">
        <f t="shared" si="939"/>
        <v/>
      </c>
      <c r="AM1851" s="63" t="str">
        <f>IF(AS1851="","",IF(R1851="Refreshment Beverage",ROUND(AS1851*Rates!K$19,4),ROUND(AO1851*(VLOOKUP(VALUE(Q1851),Rates!G$4:L$12,3,0)),4)))</f>
        <v/>
      </c>
      <c r="AN1851" s="68" t="str">
        <f>IF(AS1851="","",IF(R1851="Refreshment Beverage",AS1851*(Rates!J$19/100),MAX(AM1851,AB1851)))</f>
        <v/>
      </c>
      <c r="AO1851" s="69" t="str">
        <f t="shared" si="940"/>
        <v/>
      </c>
      <c r="AP1851" s="69" t="str">
        <f t="shared" si="941"/>
        <v/>
      </c>
      <c r="AQ1851" s="70" t="str">
        <f>IF(AS1851="","",IF(R1851="Refreshment Beverage",ROUND(SUM(VLOOKUP(Q:Q,Rates!G$15:L$19,3,0)*(AS1851-Y1851-Z1851-AA1851)),4),ROUND(SUM(Rates!$K$8*AS1851),4)))</f>
        <v/>
      </c>
      <c r="AR1851" s="66" t="str">
        <f t="shared" si="942"/>
        <v/>
      </c>
      <c r="AS1851" s="22" t="str">
        <f t="shared" si="943"/>
        <v/>
      </c>
      <c r="AT1851" s="62" t="str">
        <f t="shared" si="944"/>
        <v/>
      </c>
      <c r="AU1851" s="63" t="str">
        <f>IF(AX1851="","",IF(R1851="Refreshment Beverage",ROUND((BA1851-Y1851-Z1851-AA1851)*VLOOKUP(VALUE(Q1851),Rates!G$15:L$19,3,0),4),ROUND(AW1851*(VLOOKUP(VALUE(Q1851),Rates!G:L,3,0)),4)))</f>
        <v/>
      </c>
      <c r="AV1851" s="68" t="str">
        <f t="shared" si="945"/>
        <v/>
      </c>
      <c r="AW1851" s="69" t="str">
        <f t="shared" si="946"/>
        <v/>
      </c>
      <c r="AX1851" s="65" t="str">
        <f t="shared" si="947"/>
        <v/>
      </c>
      <c r="AY1851" s="70" t="str">
        <f>IF(AX1851="","",IF(R1851="Refreshment Beverage",ROUND(SUM(AX1851*Rates!K$19),4),ROUND(SUM(AX1851*(Rates!J$8/100)),4)))</f>
        <v/>
      </c>
      <c r="AZ1851" s="67" t="str">
        <f t="shared" si="948"/>
        <v/>
      </c>
      <c r="BA1851" s="22" t="str">
        <f t="shared" si="949"/>
        <v/>
      </c>
      <c r="BD1851" s="171"/>
      <c r="BE1851" s="171"/>
      <c r="BF1851" s="171"/>
      <c r="BG1851" s="171"/>
    </row>
    <row r="1852" spans="11:59" ht="12.75" customHeight="1" x14ac:dyDescent="0.3">
      <c r="K1852" s="42" t="str">
        <f t="shared" si="921"/>
        <v/>
      </c>
      <c r="L1852" s="55" t="str">
        <f t="shared" si="922"/>
        <v/>
      </c>
      <c r="M1852" s="43" t="str">
        <f t="shared" si="923"/>
        <v/>
      </c>
      <c r="N1852" s="56" t="str" cm="1">
        <f t="array" ref="N1852">IFERROR(IF(_xlfn.SINGLE(B:B)="","",IF(R1852="Beer",SUM(LOOKUP(2,1/(Rates!$B$3:$B$5&lt;=W1852)/(Rates!$C$3:$C$5&gt;=W1852),Rates!$D$3:$D$5)*(X1852/100)*W1852),IF(R1852="Refreshment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56" t="str">
        <f t="shared" si="924"/>
        <v/>
      </c>
      <c r="P1852" s="53"/>
      <c r="Q1852" s="14" t="str">
        <f t="shared" si="925"/>
        <v/>
      </c>
      <c r="R1852" s="57" t="str">
        <f t="shared" si="926"/>
        <v/>
      </c>
      <c r="S1852" s="58" t="str">
        <f>IF(B1852="","",IF(R1852="Refreshment Beverage",VLOOKUP(VALUE(Q1852),Rates!G$15:L$19,2,0),VLOOKUP(VALUE(Q1852),Rates!G$4:L$12,2,0)))</f>
        <v/>
      </c>
      <c r="T1852" s="58" t="str">
        <f t="shared" si="927"/>
        <v/>
      </c>
      <c r="U1852" s="58" t="str">
        <f t="shared" si="928"/>
        <v/>
      </c>
      <c r="V1852" s="58" t="str">
        <f t="shared" si="929"/>
        <v/>
      </c>
      <c r="W1852" s="58" t="str">
        <f t="shared" si="930"/>
        <v/>
      </c>
      <c r="X1852" s="59" t="str">
        <f t="shared" si="931"/>
        <v/>
      </c>
      <c r="Y1852" s="60" t="str">
        <f>IF(B:B="","",IF(R1852="Refreshment Beverage",VLOOKUP(Q1852,Rates!G$15:L$19,6,0)*W1852,VLOOKUP(Q1852,Rates!G$4:L$12,6,0)*W1852))</f>
        <v/>
      </c>
      <c r="Z1852" s="60" t="str">
        <f t="shared" si="932"/>
        <v/>
      </c>
      <c r="AA1852" s="60" t="str">
        <f t="shared" si="920"/>
        <v/>
      </c>
      <c r="AB1852" s="61" t="str" cm="1">
        <f t="array" ref="AB1852">IF(_xlfn.SINGLE(B:B)="","",IF(R1852="Refreshment Beverage","",IF(AND(R1852="Beer",Q1852=0),SUM(LOOKUP(2,1/(Rates!$B$15:$B$18&lt;=W1852)/(Rates!$C$15:$C$18&gt;=W1852),Rates!$D$15:$D$18)*W1852),VLOOKUP(VALUE(_xlfn.SINGLE(Q:Q)),Rates!A:B,2,0)*W1852)))</f>
        <v/>
      </c>
      <c r="AC1852" s="61" t="str" cm="1">
        <f t="array" ref="AC1852">IF(_xlfn.SINGLE(B:B)="","",IF(R1852="Refreshment Beverage","",IF(AND(R1852="Beer",Q1852=0),SUM(LOOKUP(2,1/(Rates!$B$15:$B$18&lt;=W1852)/(Rates!$C$15:$C$18&gt;=W1852),Rates!$E$15:$E$18)*W1852),VLOOKUP(VALUE(_xlfn.SINGLE(Q:Q)),Rates!A:C,3,0)*W1852)))</f>
        <v/>
      </c>
      <c r="AD1852" s="168">
        <f>IFERROR(IF(R1852="Beer","",IF(OR(Q1852=1,Q1852=2,Q1852=3,Q1852=4),VLOOKUP(Q1852,Rates!$A$31:$B$34,2,0)*W1852,IF(V1852=1,VLOOKUP(U1852,'REB BEV MIN MKUP'!B:E,4,0),IF(V1852&gt;1,VLOOKUP(VALUE(W1852),'REB BEV MIN MKUP'!O:Q,3,0),0)))),0)</f>
        <v>0</v>
      </c>
      <c r="AE1852" s="62" t="str">
        <f t="shared" si="933"/>
        <v/>
      </c>
      <c r="AF1852" s="63" t="str">
        <f t="shared" si="934"/>
        <v/>
      </c>
      <c r="AG1852" s="64" t="str">
        <f t="shared" si="935"/>
        <v/>
      </c>
      <c r="AH1852" s="65" t="str">
        <f t="shared" si="936"/>
        <v/>
      </c>
      <c r="AI1852" s="66" t="str">
        <f>IF(AE:AE="","",IF(R1852="Refreshment Beverage",AK1852*(Rates!J$19/100),ROUND(SUM(AH1852*(Rates!$J$8/100)),4)))</f>
        <v/>
      </c>
      <c r="AJ1852" s="67" t="str">
        <f t="shared" si="937"/>
        <v/>
      </c>
      <c r="AK1852" s="22" t="str">
        <f t="shared" si="938"/>
        <v/>
      </c>
      <c r="AL1852" s="62" t="str">
        <f t="shared" si="939"/>
        <v/>
      </c>
      <c r="AM1852" s="63" t="str">
        <f>IF(AS1852="","",IF(R1852="Refreshment Beverage",ROUND(AS1852*Rates!K$19,4),ROUND(AO1852*(VLOOKUP(VALUE(Q1852),Rates!G$4:L$12,3,0)),4)))</f>
        <v/>
      </c>
      <c r="AN1852" s="68" t="str">
        <f>IF(AS1852="","",IF(R1852="Refreshment Beverage",AS1852*(Rates!J$19/100),MAX(AM1852,AB1852)))</f>
        <v/>
      </c>
      <c r="AO1852" s="69" t="str">
        <f t="shared" si="940"/>
        <v/>
      </c>
      <c r="AP1852" s="69" t="str">
        <f t="shared" si="941"/>
        <v/>
      </c>
      <c r="AQ1852" s="70" t="str">
        <f>IF(AS1852="","",IF(R1852="Refreshment Beverage",ROUND(SUM(VLOOKUP(Q:Q,Rates!G$15:L$19,3,0)*(AS1852-Y1852-Z1852-AA1852)),4),ROUND(SUM(Rates!$K$8*AS1852),4)))</f>
        <v/>
      </c>
      <c r="AR1852" s="66" t="str">
        <f t="shared" si="942"/>
        <v/>
      </c>
      <c r="AS1852" s="22" t="str">
        <f t="shared" si="943"/>
        <v/>
      </c>
      <c r="AT1852" s="62" t="str">
        <f t="shared" si="944"/>
        <v/>
      </c>
      <c r="AU1852" s="63" t="str">
        <f>IF(AX1852="","",IF(R1852="Refreshment Beverage",ROUND((BA1852-Y1852-Z1852-AA1852)*VLOOKUP(VALUE(Q1852),Rates!G$15:L$19,3,0),4),ROUND(AW1852*(VLOOKUP(VALUE(Q1852),Rates!G:L,3,0)),4)))</f>
        <v/>
      </c>
      <c r="AV1852" s="68" t="str">
        <f t="shared" si="945"/>
        <v/>
      </c>
      <c r="AW1852" s="69" t="str">
        <f t="shared" si="946"/>
        <v/>
      </c>
      <c r="AX1852" s="65" t="str">
        <f t="shared" si="947"/>
        <v/>
      </c>
      <c r="AY1852" s="70" t="str">
        <f>IF(AX1852="","",IF(R1852="Refreshment Beverage",ROUND(SUM(AX1852*Rates!K$19),4),ROUND(SUM(AX1852*(Rates!J$8/100)),4)))</f>
        <v/>
      </c>
      <c r="AZ1852" s="67" t="str">
        <f t="shared" si="948"/>
        <v/>
      </c>
      <c r="BA1852" s="22" t="str">
        <f t="shared" si="949"/>
        <v/>
      </c>
      <c r="BD1852" s="171"/>
      <c r="BE1852" s="171"/>
      <c r="BF1852" s="171"/>
      <c r="BG1852" s="171"/>
    </row>
    <row r="1853" spans="11:59" ht="12.75" customHeight="1" x14ac:dyDescent="0.3">
      <c r="K1853" s="42" t="str">
        <f t="shared" si="921"/>
        <v/>
      </c>
      <c r="L1853" s="55" t="str">
        <f t="shared" si="922"/>
        <v/>
      </c>
      <c r="M1853" s="43" t="str">
        <f t="shared" si="923"/>
        <v/>
      </c>
      <c r="N1853" s="56" t="str" cm="1">
        <f t="array" ref="N1853">IFERROR(IF(_xlfn.SINGLE(B:B)="","",IF(R1853="Beer",SUM(LOOKUP(2,1/(Rates!$B$3:$B$5&lt;=W1853)/(Rates!$C$3:$C$5&gt;=W1853),Rates!$D$3:$D$5)*(X1853/100)*W1853),IF(R1853="Refreshment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56" t="str">
        <f t="shared" si="924"/>
        <v/>
      </c>
      <c r="P1853" s="53"/>
      <c r="Q1853" s="14" t="str">
        <f t="shared" si="925"/>
        <v/>
      </c>
      <c r="R1853" s="57" t="str">
        <f t="shared" si="926"/>
        <v/>
      </c>
      <c r="S1853" s="58" t="str">
        <f>IF(B1853="","",IF(R1853="Refreshment Beverage",VLOOKUP(VALUE(Q1853),Rates!G$15:L$19,2,0),VLOOKUP(VALUE(Q1853),Rates!G$4:L$12,2,0)))</f>
        <v/>
      </c>
      <c r="T1853" s="58" t="str">
        <f t="shared" si="927"/>
        <v/>
      </c>
      <c r="U1853" s="58" t="str">
        <f t="shared" si="928"/>
        <v/>
      </c>
      <c r="V1853" s="58" t="str">
        <f t="shared" si="929"/>
        <v/>
      </c>
      <c r="W1853" s="58" t="str">
        <f t="shared" si="930"/>
        <v/>
      </c>
      <c r="X1853" s="59" t="str">
        <f t="shared" si="931"/>
        <v/>
      </c>
      <c r="Y1853" s="60" t="str">
        <f>IF(B:B="","",IF(R1853="Refreshment Beverage",VLOOKUP(Q1853,Rates!G$15:L$19,6,0)*W1853,VLOOKUP(Q1853,Rates!G$4:L$12,6,0)*W1853))</f>
        <v/>
      </c>
      <c r="Z1853" s="60" t="str">
        <f t="shared" si="932"/>
        <v/>
      </c>
      <c r="AA1853" s="60" t="str">
        <f t="shared" si="920"/>
        <v/>
      </c>
      <c r="AB1853" s="61" t="str" cm="1">
        <f t="array" ref="AB1853">IF(_xlfn.SINGLE(B:B)="","",IF(R1853="Refreshment Beverage","",IF(AND(R1853="Beer",Q1853=0),SUM(LOOKUP(2,1/(Rates!$B$15:$B$18&lt;=W1853)/(Rates!$C$15:$C$18&gt;=W1853),Rates!$D$15:$D$18)*W1853),VLOOKUP(VALUE(_xlfn.SINGLE(Q:Q)),Rates!A:B,2,0)*W1853)))</f>
        <v/>
      </c>
      <c r="AC1853" s="61" t="str" cm="1">
        <f t="array" ref="AC1853">IF(_xlfn.SINGLE(B:B)="","",IF(R1853="Refreshment Beverage","",IF(AND(R1853="Beer",Q1853=0),SUM(LOOKUP(2,1/(Rates!$B$15:$B$18&lt;=W1853)/(Rates!$C$15:$C$18&gt;=W1853),Rates!$E$15:$E$18)*W1853),VLOOKUP(VALUE(_xlfn.SINGLE(Q:Q)),Rates!A:C,3,0)*W1853)))</f>
        <v/>
      </c>
      <c r="AD1853" s="168">
        <f>IFERROR(IF(R1853="Beer","",IF(OR(Q1853=1,Q1853=2,Q1853=3,Q1853=4),VLOOKUP(Q1853,Rates!$A$31:$B$34,2,0)*W1853,IF(V1853=1,VLOOKUP(U1853,'REB BEV MIN MKUP'!B:E,4,0),IF(V1853&gt;1,VLOOKUP(VALUE(W1853),'REB BEV MIN MKUP'!O:Q,3,0),0)))),0)</f>
        <v>0</v>
      </c>
      <c r="AE1853" s="62" t="str">
        <f t="shared" si="933"/>
        <v/>
      </c>
      <c r="AF1853" s="63" t="str">
        <f t="shared" si="934"/>
        <v/>
      </c>
      <c r="AG1853" s="64" t="str">
        <f t="shared" si="935"/>
        <v/>
      </c>
      <c r="AH1853" s="65" t="str">
        <f t="shared" si="936"/>
        <v/>
      </c>
      <c r="AI1853" s="66" t="str">
        <f>IF(AE:AE="","",IF(R1853="Refreshment Beverage",AK1853*(Rates!J$19/100),ROUND(SUM(AH1853*(Rates!$J$8/100)),4)))</f>
        <v/>
      </c>
      <c r="AJ1853" s="67" t="str">
        <f t="shared" si="937"/>
        <v/>
      </c>
      <c r="AK1853" s="22" t="str">
        <f t="shared" si="938"/>
        <v/>
      </c>
      <c r="AL1853" s="62" t="str">
        <f t="shared" si="939"/>
        <v/>
      </c>
      <c r="AM1853" s="63" t="str">
        <f>IF(AS1853="","",IF(R1853="Refreshment Beverage",ROUND(AS1853*Rates!K$19,4),ROUND(AO1853*(VLOOKUP(VALUE(Q1853),Rates!G$4:L$12,3,0)),4)))</f>
        <v/>
      </c>
      <c r="AN1853" s="68" t="str">
        <f>IF(AS1853="","",IF(R1853="Refreshment Beverage",AS1853*(Rates!J$19/100),MAX(AM1853,AB1853)))</f>
        <v/>
      </c>
      <c r="AO1853" s="69" t="str">
        <f t="shared" si="940"/>
        <v/>
      </c>
      <c r="AP1853" s="69" t="str">
        <f t="shared" si="941"/>
        <v/>
      </c>
      <c r="AQ1853" s="70" t="str">
        <f>IF(AS1853="","",IF(R1853="Refreshment Beverage",ROUND(SUM(VLOOKUP(Q:Q,Rates!G$15:L$19,3,0)*(AS1853-Y1853-Z1853-AA1853)),4),ROUND(SUM(Rates!$K$8*AS1853),4)))</f>
        <v/>
      </c>
      <c r="AR1853" s="66" t="str">
        <f t="shared" si="942"/>
        <v/>
      </c>
      <c r="AS1853" s="22" t="str">
        <f t="shared" si="943"/>
        <v/>
      </c>
      <c r="AT1853" s="62" t="str">
        <f t="shared" si="944"/>
        <v/>
      </c>
      <c r="AU1853" s="63" t="str">
        <f>IF(AX1853="","",IF(R1853="Refreshment Beverage",ROUND((BA1853-Y1853-Z1853-AA1853)*VLOOKUP(VALUE(Q1853),Rates!G$15:L$19,3,0),4),ROUND(AW1853*(VLOOKUP(VALUE(Q1853),Rates!G:L,3,0)),4)))</f>
        <v/>
      </c>
      <c r="AV1853" s="68" t="str">
        <f t="shared" si="945"/>
        <v/>
      </c>
      <c r="AW1853" s="69" t="str">
        <f t="shared" si="946"/>
        <v/>
      </c>
      <c r="AX1853" s="65" t="str">
        <f t="shared" si="947"/>
        <v/>
      </c>
      <c r="AY1853" s="70" t="str">
        <f>IF(AX1853="","",IF(R1853="Refreshment Beverage",ROUND(SUM(AX1853*Rates!K$19),4),ROUND(SUM(AX1853*(Rates!J$8/100)),4)))</f>
        <v/>
      </c>
      <c r="AZ1853" s="67" t="str">
        <f t="shared" si="948"/>
        <v/>
      </c>
      <c r="BA1853" s="22" t="str">
        <f t="shared" si="949"/>
        <v/>
      </c>
      <c r="BD1853" s="171"/>
      <c r="BE1853" s="171"/>
      <c r="BF1853" s="171"/>
      <c r="BG1853" s="171"/>
    </row>
    <row r="1854" spans="11:59" ht="12.75" customHeight="1" x14ac:dyDescent="0.3">
      <c r="K1854" s="42" t="str">
        <f t="shared" si="921"/>
        <v/>
      </c>
      <c r="L1854" s="55" t="str">
        <f t="shared" si="922"/>
        <v/>
      </c>
      <c r="M1854" s="43" t="str">
        <f t="shared" si="923"/>
        <v/>
      </c>
      <c r="N1854" s="56" t="str" cm="1">
        <f t="array" ref="N1854">IFERROR(IF(_xlfn.SINGLE(B:B)="","",IF(R1854="Beer",SUM(LOOKUP(2,1/(Rates!$B$3:$B$5&lt;=W1854)/(Rates!$C$3:$C$5&gt;=W1854),Rates!$D$3:$D$5)*(X1854/100)*W1854),IF(R1854="Refreshment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56" t="str">
        <f t="shared" si="924"/>
        <v/>
      </c>
      <c r="P1854" s="53"/>
      <c r="Q1854" s="14" t="str">
        <f t="shared" si="925"/>
        <v/>
      </c>
      <c r="R1854" s="57" t="str">
        <f t="shared" si="926"/>
        <v/>
      </c>
      <c r="S1854" s="58" t="str">
        <f>IF(B1854="","",IF(R1854="Refreshment Beverage",VLOOKUP(VALUE(Q1854),Rates!G$15:L$19,2,0),VLOOKUP(VALUE(Q1854),Rates!G$4:L$12,2,0)))</f>
        <v/>
      </c>
      <c r="T1854" s="58" t="str">
        <f t="shared" si="927"/>
        <v/>
      </c>
      <c r="U1854" s="58" t="str">
        <f t="shared" si="928"/>
        <v/>
      </c>
      <c r="V1854" s="58" t="str">
        <f t="shared" si="929"/>
        <v/>
      </c>
      <c r="W1854" s="58" t="str">
        <f t="shared" si="930"/>
        <v/>
      </c>
      <c r="X1854" s="59" t="str">
        <f t="shared" si="931"/>
        <v/>
      </c>
      <c r="Y1854" s="60" t="str">
        <f>IF(B:B="","",IF(R1854="Refreshment Beverage",VLOOKUP(Q1854,Rates!G$15:L$19,6,0)*W1854,VLOOKUP(Q1854,Rates!G$4:L$12,6,0)*W1854))</f>
        <v/>
      </c>
      <c r="Z1854" s="60" t="str">
        <f t="shared" si="932"/>
        <v/>
      </c>
      <c r="AA1854" s="60" t="str">
        <f t="shared" si="920"/>
        <v/>
      </c>
      <c r="AB1854" s="61" t="str" cm="1">
        <f t="array" ref="AB1854">IF(_xlfn.SINGLE(B:B)="","",IF(R1854="Refreshment Beverage","",IF(AND(R1854="Beer",Q1854=0),SUM(LOOKUP(2,1/(Rates!$B$15:$B$18&lt;=W1854)/(Rates!$C$15:$C$18&gt;=W1854),Rates!$D$15:$D$18)*W1854),VLOOKUP(VALUE(_xlfn.SINGLE(Q:Q)),Rates!A:B,2,0)*W1854)))</f>
        <v/>
      </c>
      <c r="AC1854" s="61" t="str" cm="1">
        <f t="array" ref="AC1854">IF(_xlfn.SINGLE(B:B)="","",IF(R1854="Refreshment Beverage","",IF(AND(R1854="Beer",Q1854=0),SUM(LOOKUP(2,1/(Rates!$B$15:$B$18&lt;=W1854)/(Rates!$C$15:$C$18&gt;=W1854),Rates!$E$15:$E$18)*W1854),VLOOKUP(VALUE(_xlfn.SINGLE(Q:Q)),Rates!A:C,3,0)*W1854)))</f>
        <v/>
      </c>
      <c r="AD1854" s="168">
        <f>IFERROR(IF(R1854="Beer","",IF(OR(Q1854=1,Q1854=2,Q1854=3,Q1854=4),VLOOKUP(Q1854,Rates!$A$31:$B$34,2,0)*W1854,IF(V1854=1,VLOOKUP(U1854,'REB BEV MIN MKUP'!B:E,4,0),IF(V1854&gt;1,VLOOKUP(VALUE(W1854),'REB BEV MIN MKUP'!O:Q,3,0),0)))),0)</f>
        <v>0</v>
      </c>
      <c r="AE1854" s="62" t="str">
        <f t="shared" si="933"/>
        <v/>
      </c>
      <c r="AF1854" s="63" t="str">
        <f t="shared" si="934"/>
        <v/>
      </c>
      <c r="AG1854" s="64" t="str">
        <f t="shared" si="935"/>
        <v/>
      </c>
      <c r="AH1854" s="65" t="str">
        <f t="shared" si="936"/>
        <v/>
      </c>
      <c r="AI1854" s="66" t="str">
        <f>IF(AE:AE="","",IF(R1854="Refreshment Beverage",AK1854*(Rates!J$19/100),ROUND(SUM(AH1854*(Rates!$J$8/100)),4)))</f>
        <v/>
      </c>
      <c r="AJ1854" s="67" t="str">
        <f t="shared" si="937"/>
        <v/>
      </c>
      <c r="AK1854" s="22" t="str">
        <f t="shared" si="938"/>
        <v/>
      </c>
      <c r="AL1854" s="62" t="str">
        <f t="shared" si="939"/>
        <v/>
      </c>
      <c r="AM1854" s="63" t="str">
        <f>IF(AS1854="","",IF(R1854="Refreshment Beverage",ROUND(AS1854*Rates!K$19,4),ROUND(AO1854*(VLOOKUP(VALUE(Q1854),Rates!G$4:L$12,3,0)),4)))</f>
        <v/>
      </c>
      <c r="AN1854" s="68" t="str">
        <f>IF(AS1854="","",IF(R1854="Refreshment Beverage",AS1854*(Rates!J$19/100),MAX(AM1854,AB1854)))</f>
        <v/>
      </c>
      <c r="AO1854" s="69" t="str">
        <f t="shared" si="940"/>
        <v/>
      </c>
      <c r="AP1854" s="69" t="str">
        <f t="shared" si="941"/>
        <v/>
      </c>
      <c r="AQ1854" s="70" t="str">
        <f>IF(AS1854="","",IF(R1854="Refreshment Beverage",ROUND(SUM(VLOOKUP(Q:Q,Rates!G$15:L$19,3,0)*(AS1854-Y1854-Z1854-AA1854)),4),ROUND(SUM(Rates!$K$8*AS1854),4)))</f>
        <v/>
      </c>
      <c r="AR1854" s="66" t="str">
        <f t="shared" si="942"/>
        <v/>
      </c>
      <c r="AS1854" s="22" t="str">
        <f t="shared" si="943"/>
        <v/>
      </c>
      <c r="AT1854" s="62" t="str">
        <f t="shared" si="944"/>
        <v/>
      </c>
      <c r="AU1854" s="63" t="str">
        <f>IF(AX1854="","",IF(R1854="Refreshment Beverage",ROUND((BA1854-Y1854-Z1854-AA1854)*VLOOKUP(VALUE(Q1854),Rates!G$15:L$19,3,0),4),ROUND(AW1854*(VLOOKUP(VALUE(Q1854),Rates!G:L,3,0)),4)))</f>
        <v/>
      </c>
      <c r="AV1854" s="68" t="str">
        <f t="shared" si="945"/>
        <v/>
      </c>
      <c r="AW1854" s="69" t="str">
        <f t="shared" si="946"/>
        <v/>
      </c>
      <c r="AX1854" s="65" t="str">
        <f t="shared" si="947"/>
        <v/>
      </c>
      <c r="AY1854" s="70" t="str">
        <f>IF(AX1854="","",IF(R1854="Refreshment Beverage",ROUND(SUM(AX1854*Rates!K$19),4),ROUND(SUM(AX1854*(Rates!J$8/100)),4)))</f>
        <v/>
      </c>
      <c r="AZ1854" s="67" t="str">
        <f t="shared" si="948"/>
        <v/>
      </c>
      <c r="BA1854" s="22" t="str">
        <f t="shared" si="949"/>
        <v/>
      </c>
      <c r="BD1854" s="171"/>
      <c r="BE1854" s="171"/>
      <c r="BF1854" s="171"/>
      <c r="BG1854" s="171"/>
    </row>
    <row r="1855" spans="11:59" ht="12.75" customHeight="1" x14ac:dyDescent="0.3">
      <c r="K1855" s="42" t="str">
        <f t="shared" si="921"/>
        <v/>
      </c>
      <c r="L1855" s="55" t="str">
        <f t="shared" si="922"/>
        <v/>
      </c>
      <c r="M1855" s="43" t="str">
        <f t="shared" si="923"/>
        <v/>
      </c>
      <c r="N1855" s="56" t="str" cm="1">
        <f t="array" ref="N1855">IFERROR(IF(_xlfn.SINGLE(B:B)="","",IF(R1855="Beer",SUM(LOOKUP(2,1/(Rates!$B$3:$B$5&lt;=W1855)/(Rates!$C$3:$C$5&gt;=W1855),Rates!$D$3:$D$5)*(X1855/100)*W1855),IF(R1855="Refreshment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56" t="str">
        <f t="shared" si="924"/>
        <v/>
      </c>
      <c r="P1855" s="53"/>
      <c r="Q1855" s="14" t="str">
        <f t="shared" si="925"/>
        <v/>
      </c>
      <c r="R1855" s="57" t="str">
        <f t="shared" si="926"/>
        <v/>
      </c>
      <c r="S1855" s="58" t="str">
        <f>IF(B1855="","",IF(R1855="Refreshment Beverage",VLOOKUP(VALUE(Q1855),Rates!G$15:L$19,2,0),VLOOKUP(VALUE(Q1855),Rates!G$4:L$12,2,0)))</f>
        <v/>
      </c>
      <c r="T1855" s="58" t="str">
        <f t="shared" si="927"/>
        <v/>
      </c>
      <c r="U1855" s="58" t="str">
        <f t="shared" si="928"/>
        <v/>
      </c>
      <c r="V1855" s="58" t="str">
        <f t="shared" si="929"/>
        <v/>
      </c>
      <c r="W1855" s="58" t="str">
        <f t="shared" si="930"/>
        <v/>
      </c>
      <c r="X1855" s="59" t="str">
        <f t="shared" si="931"/>
        <v/>
      </c>
      <c r="Y1855" s="60" t="str">
        <f>IF(B:B="","",IF(R1855="Refreshment Beverage",VLOOKUP(Q1855,Rates!G$15:L$19,6,0)*W1855,VLOOKUP(Q1855,Rates!G$4:L$12,6,0)*W1855))</f>
        <v/>
      </c>
      <c r="Z1855" s="60" t="str">
        <f t="shared" si="932"/>
        <v/>
      </c>
      <c r="AA1855" s="60" t="str">
        <f t="shared" si="920"/>
        <v/>
      </c>
      <c r="AB1855" s="61" t="str" cm="1">
        <f t="array" ref="AB1855">IF(_xlfn.SINGLE(B:B)="","",IF(R1855="Refreshment Beverage","",IF(AND(R1855="Beer",Q1855=0),SUM(LOOKUP(2,1/(Rates!$B$15:$B$18&lt;=W1855)/(Rates!$C$15:$C$18&gt;=W1855),Rates!$D$15:$D$18)*W1855),VLOOKUP(VALUE(_xlfn.SINGLE(Q:Q)),Rates!A:B,2,0)*W1855)))</f>
        <v/>
      </c>
      <c r="AC1855" s="61" t="str" cm="1">
        <f t="array" ref="AC1855">IF(_xlfn.SINGLE(B:B)="","",IF(R1855="Refreshment Beverage","",IF(AND(R1855="Beer",Q1855=0),SUM(LOOKUP(2,1/(Rates!$B$15:$B$18&lt;=W1855)/(Rates!$C$15:$C$18&gt;=W1855),Rates!$E$15:$E$18)*W1855),VLOOKUP(VALUE(_xlfn.SINGLE(Q:Q)),Rates!A:C,3,0)*W1855)))</f>
        <v/>
      </c>
      <c r="AD1855" s="168">
        <f>IFERROR(IF(R1855="Beer","",IF(OR(Q1855=1,Q1855=2,Q1855=3,Q1855=4),VLOOKUP(Q1855,Rates!$A$31:$B$34,2,0)*W1855,IF(V1855=1,VLOOKUP(U1855,'REB BEV MIN MKUP'!B:E,4,0),IF(V1855&gt;1,VLOOKUP(VALUE(W1855),'REB BEV MIN MKUP'!O:Q,3,0),0)))),0)</f>
        <v>0</v>
      </c>
      <c r="AE1855" s="62" t="str">
        <f t="shared" si="933"/>
        <v/>
      </c>
      <c r="AF1855" s="63" t="str">
        <f t="shared" si="934"/>
        <v/>
      </c>
      <c r="AG1855" s="64" t="str">
        <f t="shared" si="935"/>
        <v/>
      </c>
      <c r="AH1855" s="65" t="str">
        <f t="shared" si="936"/>
        <v/>
      </c>
      <c r="AI1855" s="66" t="str">
        <f>IF(AE:AE="","",IF(R1855="Refreshment Beverage",AK1855*(Rates!J$19/100),ROUND(SUM(AH1855*(Rates!$J$8/100)),4)))</f>
        <v/>
      </c>
      <c r="AJ1855" s="67" t="str">
        <f t="shared" si="937"/>
        <v/>
      </c>
      <c r="AK1855" s="22" t="str">
        <f t="shared" si="938"/>
        <v/>
      </c>
      <c r="AL1855" s="62" t="str">
        <f t="shared" si="939"/>
        <v/>
      </c>
      <c r="AM1855" s="63" t="str">
        <f>IF(AS1855="","",IF(R1855="Refreshment Beverage",ROUND(AS1855*Rates!K$19,4),ROUND(AO1855*(VLOOKUP(VALUE(Q1855),Rates!G$4:L$12,3,0)),4)))</f>
        <v/>
      </c>
      <c r="AN1855" s="68" t="str">
        <f>IF(AS1855="","",IF(R1855="Refreshment Beverage",AS1855*(Rates!J$19/100),MAX(AM1855,AB1855)))</f>
        <v/>
      </c>
      <c r="AO1855" s="69" t="str">
        <f t="shared" si="940"/>
        <v/>
      </c>
      <c r="AP1855" s="69" t="str">
        <f t="shared" si="941"/>
        <v/>
      </c>
      <c r="AQ1855" s="70" t="str">
        <f>IF(AS1855="","",IF(R1855="Refreshment Beverage",ROUND(SUM(VLOOKUP(Q:Q,Rates!G$15:L$19,3,0)*(AS1855-Y1855-Z1855-AA1855)),4),ROUND(SUM(Rates!$K$8*AS1855),4)))</f>
        <v/>
      </c>
      <c r="AR1855" s="66" t="str">
        <f t="shared" si="942"/>
        <v/>
      </c>
      <c r="AS1855" s="22" t="str">
        <f t="shared" si="943"/>
        <v/>
      </c>
      <c r="AT1855" s="62" t="str">
        <f t="shared" si="944"/>
        <v/>
      </c>
      <c r="AU1855" s="63" t="str">
        <f>IF(AX1855="","",IF(R1855="Refreshment Beverage",ROUND((BA1855-Y1855-Z1855-AA1855)*VLOOKUP(VALUE(Q1855),Rates!G$15:L$19,3,0),4),ROUND(AW1855*(VLOOKUP(VALUE(Q1855),Rates!G:L,3,0)),4)))</f>
        <v/>
      </c>
      <c r="AV1855" s="68" t="str">
        <f t="shared" si="945"/>
        <v/>
      </c>
      <c r="AW1855" s="69" t="str">
        <f t="shared" si="946"/>
        <v/>
      </c>
      <c r="AX1855" s="65" t="str">
        <f t="shared" si="947"/>
        <v/>
      </c>
      <c r="AY1855" s="70" t="str">
        <f>IF(AX1855="","",IF(R1855="Refreshment Beverage",ROUND(SUM(AX1855*Rates!K$19),4),ROUND(SUM(AX1855*(Rates!J$8/100)),4)))</f>
        <v/>
      </c>
      <c r="AZ1855" s="67" t="str">
        <f t="shared" si="948"/>
        <v/>
      </c>
      <c r="BA1855" s="22" t="str">
        <f t="shared" si="949"/>
        <v/>
      </c>
      <c r="BD1855" s="171"/>
      <c r="BE1855" s="171"/>
      <c r="BF1855" s="171"/>
      <c r="BG1855" s="171"/>
    </row>
    <row r="1856" spans="11:59" ht="12.75" customHeight="1" x14ac:dyDescent="0.3">
      <c r="K1856" s="42" t="str">
        <f t="shared" si="921"/>
        <v/>
      </c>
      <c r="L1856" s="55" t="str">
        <f t="shared" si="922"/>
        <v/>
      </c>
      <c r="M1856" s="43" t="str">
        <f t="shared" si="923"/>
        <v/>
      </c>
      <c r="N1856" s="56" t="str" cm="1">
        <f t="array" ref="N1856">IFERROR(IF(_xlfn.SINGLE(B:B)="","",IF(R1856="Beer",SUM(LOOKUP(2,1/(Rates!$B$3:$B$5&lt;=W1856)/(Rates!$C$3:$C$5&gt;=W1856),Rates!$D$3:$D$5)*(X1856/100)*W1856),IF(R1856="Refreshment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56" t="str">
        <f t="shared" si="924"/>
        <v/>
      </c>
      <c r="P1856" s="53"/>
      <c r="Q1856" s="14" t="str">
        <f t="shared" si="925"/>
        <v/>
      </c>
      <c r="R1856" s="57" t="str">
        <f t="shared" si="926"/>
        <v/>
      </c>
      <c r="S1856" s="58" t="str">
        <f>IF(B1856="","",IF(R1856="Refreshment Beverage",VLOOKUP(VALUE(Q1856),Rates!G$15:L$19,2,0),VLOOKUP(VALUE(Q1856),Rates!G$4:L$12,2,0)))</f>
        <v/>
      </c>
      <c r="T1856" s="58" t="str">
        <f t="shared" si="927"/>
        <v/>
      </c>
      <c r="U1856" s="58" t="str">
        <f t="shared" si="928"/>
        <v/>
      </c>
      <c r="V1856" s="58" t="str">
        <f t="shared" si="929"/>
        <v/>
      </c>
      <c r="W1856" s="58" t="str">
        <f t="shared" si="930"/>
        <v/>
      </c>
      <c r="X1856" s="59" t="str">
        <f t="shared" si="931"/>
        <v/>
      </c>
      <c r="Y1856" s="60" t="str">
        <f>IF(B:B="","",IF(R1856="Refreshment Beverage",VLOOKUP(Q1856,Rates!G$15:L$19,6,0)*W1856,VLOOKUP(Q1856,Rates!G$4:L$12,6,0)*W1856))</f>
        <v/>
      </c>
      <c r="Z1856" s="60" t="str">
        <f t="shared" si="932"/>
        <v/>
      </c>
      <c r="AA1856" s="60" t="str">
        <f t="shared" si="920"/>
        <v/>
      </c>
      <c r="AB1856" s="61" t="str" cm="1">
        <f t="array" ref="AB1856">IF(_xlfn.SINGLE(B:B)="","",IF(R1856="Refreshment Beverage","",IF(AND(R1856="Beer",Q1856=0),SUM(LOOKUP(2,1/(Rates!$B$15:$B$18&lt;=W1856)/(Rates!$C$15:$C$18&gt;=W1856),Rates!$D$15:$D$18)*W1856),VLOOKUP(VALUE(_xlfn.SINGLE(Q:Q)),Rates!A:B,2,0)*W1856)))</f>
        <v/>
      </c>
      <c r="AC1856" s="61" t="str" cm="1">
        <f t="array" ref="AC1856">IF(_xlfn.SINGLE(B:B)="","",IF(R1856="Refreshment Beverage","",IF(AND(R1856="Beer",Q1856=0),SUM(LOOKUP(2,1/(Rates!$B$15:$B$18&lt;=W1856)/(Rates!$C$15:$C$18&gt;=W1856),Rates!$E$15:$E$18)*W1856),VLOOKUP(VALUE(_xlfn.SINGLE(Q:Q)),Rates!A:C,3,0)*W1856)))</f>
        <v/>
      </c>
      <c r="AD1856" s="168">
        <f>IFERROR(IF(R1856="Beer","",IF(OR(Q1856=1,Q1856=2,Q1856=3,Q1856=4),VLOOKUP(Q1856,Rates!$A$31:$B$34,2,0)*W1856,IF(V1856=1,VLOOKUP(U1856,'REB BEV MIN MKUP'!B:E,4,0),IF(V1856&gt;1,VLOOKUP(VALUE(W1856),'REB BEV MIN MKUP'!O:Q,3,0),0)))),0)</f>
        <v>0</v>
      </c>
      <c r="AE1856" s="62" t="str">
        <f t="shared" si="933"/>
        <v/>
      </c>
      <c r="AF1856" s="63" t="str">
        <f t="shared" si="934"/>
        <v/>
      </c>
      <c r="AG1856" s="64" t="str">
        <f t="shared" si="935"/>
        <v/>
      </c>
      <c r="AH1856" s="65" t="str">
        <f t="shared" si="936"/>
        <v/>
      </c>
      <c r="AI1856" s="66" t="str">
        <f>IF(AE:AE="","",IF(R1856="Refreshment Beverage",AK1856*(Rates!J$19/100),ROUND(SUM(AH1856*(Rates!$J$8/100)),4)))</f>
        <v/>
      </c>
      <c r="AJ1856" s="67" t="str">
        <f t="shared" si="937"/>
        <v/>
      </c>
      <c r="AK1856" s="22" t="str">
        <f t="shared" si="938"/>
        <v/>
      </c>
      <c r="AL1856" s="62" t="str">
        <f t="shared" si="939"/>
        <v/>
      </c>
      <c r="AM1856" s="63" t="str">
        <f>IF(AS1856="","",IF(R1856="Refreshment Beverage",ROUND(AS1856*Rates!K$19,4),ROUND(AO1856*(VLOOKUP(VALUE(Q1856),Rates!G$4:L$12,3,0)),4)))</f>
        <v/>
      </c>
      <c r="AN1856" s="68" t="str">
        <f>IF(AS1856="","",IF(R1856="Refreshment Beverage",AS1856*(Rates!J$19/100),MAX(AM1856,AB1856)))</f>
        <v/>
      </c>
      <c r="AO1856" s="69" t="str">
        <f t="shared" si="940"/>
        <v/>
      </c>
      <c r="AP1856" s="69" t="str">
        <f t="shared" si="941"/>
        <v/>
      </c>
      <c r="AQ1856" s="70" t="str">
        <f>IF(AS1856="","",IF(R1856="Refreshment Beverage",ROUND(SUM(VLOOKUP(Q:Q,Rates!G$15:L$19,3,0)*(AS1856-Y1856-Z1856-AA1856)),4),ROUND(SUM(Rates!$K$8*AS1856),4)))</f>
        <v/>
      </c>
      <c r="AR1856" s="66" t="str">
        <f t="shared" si="942"/>
        <v/>
      </c>
      <c r="AS1856" s="22" t="str">
        <f t="shared" si="943"/>
        <v/>
      </c>
      <c r="AT1856" s="62" t="str">
        <f t="shared" si="944"/>
        <v/>
      </c>
      <c r="AU1856" s="63" t="str">
        <f>IF(AX1856="","",IF(R1856="Refreshment Beverage",ROUND((BA1856-Y1856-Z1856-AA1856)*VLOOKUP(VALUE(Q1856),Rates!G$15:L$19,3,0),4),ROUND(AW1856*(VLOOKUP(VALUE(Q1856),Rates!G:L,3,0)),4)))</f>
        <v/>
      </c>
      <c r="AV1856" s="68" t="str">
        <f t="shared" si="945"/>
        <v/>
      </c>
      <c r="AW1856" s="69" t="str">
        <f t="shared" si="946"/>
        <v/>
      </c>
      <c r="AX1856" s="65" t="str">
        <f t="shared" si="947"/>
        <v/>
      </c>
      <c r="AY1856" s="70" t="str">
        <f>IF(AX1856="","",IF(R1856="Refreshment Beverage",ROUND(SUM(AX1856*Rates!K$19),4),ROUND(SUM(AX1856*(Rates!J$8/100)),4)))</f>
        <v/>
      </c>
      <c r="AZ1856" s="67" t="str">
        <f t="shared" si="948"/>
        <v/>
      </c>
      <c r="BA1856" s="22" t="str">
        <f t="shared" si="949"/>
        <v/>
      </c>
      <c r="BD1856" s="171"/>
      <c r="BE1856" s="171"/>
      <c r="BF1856" s="171"/>
      <c r="BG1856" s="171"/>
    </row>
    <row r="1857" spans="11:59" ht="12.75" customHeight="1" x14ac:dyDescent="0.3">
      <c r="K1857" s="42" t="str">
        <f t="shared" si="921"/>
        <v/>
      </c>
      <c r="L1857" s="55" t="str">
        <f t="shared" si="922"/>
        <v/>
      </c>
      <c r="M1857" s="43" t="str">
        <f t="shared" si="923"/>
        <v/>
      </c>
      <c r="N1857" s="56" t="str" cm="1">
        <f t="array" ref="N1857">IFERROR(IF(_xlfn.SINGLE(B:B)="","",IF(R1857="Beer",SUM(LOOKUP(2,1/(Rates!$B$3:$B$5&lt;=W1857)/(Rates!$C$3:$C$5&gt;=W1857),Rates!$D$3:$D$5)*(X1857/100)*W1857),IF(R1857="Refreshment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56" t="str">
        <f t="shared" si="924"/>
        <v/>
      </c>
      <c r="P1857" s="53"/>
      <c r="Q1857" s="14" t="str">
        <f t="shared" si="925"/>
        <v/>
      </c>
      <c r="R1857" s="57" t="str">
        <f t="shared" si="926"/>
        <v/>
      </c>
      <c r="S1857" s="58" t="str">
        <f>IF(B1857="","",IF(R1857="Refreshment Beverage",VLOOKUP(VALUE(Q1857),Rates!G$15:L$19,2,0),VLOOKUP(VALUE(Q1857),Rates!G$4:L$12,2,0)))</f>
        <v/>
      </c>
      <c r="T1857" s="58" t="str">
        <f t="shared" si="927"/>
        <v/>
      </c>
      <c r="U1857" s="58" t="str">
        <f t="shared" si="928"/>
        <v/>
      </c>
      <c r="V1857" s="58" t="str">
        <f t="shared" si="929"/>
        <v/>
      </c>
      <c r="W1857" s="58" t="str">
        <f t="shared" si="930"/>
        <v/>
      </c>
      <c r="X1857" s="59" t="str">
        <f t="shared" si="931"/>
        <v/>
      </c>
      <c r="Y1857" s="60" t="str">
        <f>IF(B:B="","",IF(R1857="Refreshment Beverage",VLOOKUP(Q1857,Rates!G$15:L$19,6,0)*W1857,VLOOKUP(Q1857,Rates!G$4:L$12,6,0)*W1857))</f>
        <v/>
      </c>
      <c r="Z1857" s="60" t="str">
        <f t="shared" si="932"/>
        <v/>
      </c>
      <c r="AA1857" s="60" t="str">
        <f t="shared" si="920"/>
        <v/>
      </c>
      <c r="AB1857" s="61" t="str" cm="1">
        <f t="array" ref="AB1857">IF(_xlfn.SINGLE(B:B)="","",IF(R1857="Refreshment Beverage","",IF(AND(R1857="Beer",Q1857=0),SUM(LOOKUP(2,1/(Rates!$B$15:$B$18&lt;=W1857)/(Rates!$C$15:$C$18&gt;=W1857),Rates!$D$15:$D$18)*W1857),VLOOKUP(VALUE(_xlfn.SINGLE(Q:Q)),Rates!A:B,2,0)*W1857)))</f>
        <v/>
      </c>
      <c r="AC1857" s="61" t="str" cm="1">
        <f t="array" ref="AC1857">IF(_xlfn.SINGLE(B:B)="","",IF(R1857="Refreshment Beverage","",IF(AND(R1857="Beer",Q1857=0),SUM(LOOKUP(2,1/(Rates!$B$15:$B$18&lt;=W1857)/(Rates!$C$15:$C$18&gt;=W1857),Rates!$E$15:$E$18)*W1857),VLOOKUP(VALUE(_xlfn.SINGLE(Q:Q)),Rates!A:C,3,0)*W1857)))</f>
        <v/>
      </c>
      <c r="AD1857" s="168">
        <f>IFERROR(IF(R1857="Beer","",IF(OR(Q1857=1,Q1857=2,Q1857=3,Q1857=4),VLOOKUP(Q1857,Rates!$A$31:$B$34,2,0)*W1857,IF(V1857=1,VLOOKUP(U1857,'REB BEV MIN MKUP'!B:E,4,0),IF(V1857&gt;1,VLOOKUP(VALUE(W1857),'REB BEV MIN MKUP'!O:Q,3,0),0)))),0)</f>
        <v>0</v>
      </c>
      <c r="AE1857" s="62" t="str">
        <f t="shared" si="933"/>
        <v/>
      </c>
      <c r="AF1857" s="63" t="str">
        <f t="shared" si="934"/>
        <v/>
      </c>
      <c r="AG1857" s="64" t="str">
        <f t="shared" si="935"/>
        <v/>
      </c>
      <c r="AH1857" s="65" t="str">
        <f t="shared" si="936"/>
        <v/>
      </c>
      <c r="AI1857" s="66" t="str">
        <f>IF(AE:AE="","",IF(R1857="Refreshment Beverage",AK1857*(Rates!J$19/100),ROUND(SUM(AH1857*(Rates!$J$8/100)),4)))</f>
        <v/>
      </c>
      <c r="AJ1857" s="67" t="str">
        <f t="shared" si="937"/>
        <v/>
      </c>
      <c r="AK1857" s="22" t="str">
        <f t="shared" si="938"/>
        <v/>
      </c>
      <c r="AL1857" s="62" t="str">
        <f t="shared" si="939"/>
        <v/>
      </c>
      <c r="AM1857" s="63" t="str">
        <f>IF(AS1857="","",IF(R1857="Refreshment Beverage",ROUND(AS1857*Rates!K$19,4),ROUND(AO1857*(VLOOKUP(VALUE(Q1857),Rates!G$4:L$12,3,0)),4)))</f>
        <v/>
      </c>
      <c r="AN1857" s="68" t="str">
        <f>IF(AS1857="","",IF(R1857="Refreshment Beverage",AS1857*(Rates!J$19/100),MAX(AM1857,AB1857)))</f>
        <v/>
      </c>
      <c r="AO1857" s="69" t="str">
        <f t="shared" si="940"/>
        <v/>
      </c>
      <c r="AP1857" s="69" t="str">
        <f t="shared" si="941"/>
        <v/>
      </c>
      <c r="AQ1857" s="70" t="str">
        <f>IF(AS1857="","",IF(R1857="Refreshment Beverage",ROUND(SUM(VLOOKUP(Q:Q,Rates!G$15:L$19,3,0)*(AS1857-Y1857-Z1857-AA1857)),4),ROUND(SUM(Rates!$K$8*AS1857),4)))</f>
        <v/>
      </c>
      <c r="AR1857" s="66" t="str">
        <f t="shared" si="942"/>
        <v/>
      </c>
      <c r="AS1857" s="22" t="str">
        <f t="shared" si="943"/>
        <v/>
      </c>
      <c r="AT1857" s="62" t="str">
        <f t="shared" si="944"/>
        <v/>
      </c>
      <c r="AU1857" s="63" t="str">
        <f>IF(AX1857="","",IF(R1857="Refreshment Beverage",ROUND((BA1857-Y1857-Z1857-AA1857)*VLOOKUP(VALUE(Q1857),Rates!G$15:L$19,3,0),4),ROUND(AW1857*(VLOOKUP(VALUE(Q1857),Rates!G:L,3,0)),4)))</f>
        <v/>
      </c>
      <c r="AV1857" s="68" t="str">
        <f t="shared" si="945"/>
        <v/>
      </c>
      <c r="AW1857" s="69" t="str">
        <f t="shared" si="946"/>
        <v/>
      </c>
      <c r="AX1857" s="65" t="str">
        <f t="shared" si="947"/>
        <v/>
      </c>
      <c r="AY1857" s="70" t="str">
        <f>IF(AX1857="","",IF(R1857="Refreshment Beverage",ROUND(SUM(AX1857*Rates!K$19),4),ROUND(SUM(AX1857*(Rates!J$8/100)),4)))</f>
        <v/>
      </c>
      <c r="AZ1857" s="67" t="str">
        <f t="shared" si="948"/>
        <v/>
      </c>
      <c r="BA1857" s="22" t="str">
        <f t="shared" si="949"/>
        <v/>
      </c>
      <c r="BD1857" s="171"/>
      <c r="BE1857" s="171"/>
      <c r="BF1857" s="171"/>
      <c r="BG1857" s="171"/>
    </row>
    <row r="1858" spans="11:59" ht="12.75" customHeight="1" x14ac:dyDescent="0.3">
      <c r="K1858" s="42" t="str">
        <f t="shared" si="921"/>
        <v/>
      </c>
      <c r="L1858" s="55" t="str">
        <f t="shared" si="922"/>
        <v/>
      </c>
      <c r="M1858" s="43" t="str">
        <f t="shared" si="923"/>
        <v/>
      </c>
      <c r="N1858" s="56" t="str" cm="1">
        <f t="array" ref="N1858">IFERROR(IF(_xlfn.SINGLE(B:B)="","",IF(R1858="Beer",SUM(LOOKUP(2,1/(Rates!$B$3:$B$5&lt;=W1858)/(Rates!$C$3:$C$5&gt;=W1858),Rates!$D$3:$D$5)*(X1858/100)*W1858),IF(R1858="Refreshment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56" t="str">
        <f t="shared" si="924"/>
        <v/>
      </c>
      <c r="P1858" s="53"/>
      <c r="Q1858" s="14" t="str">
        <f t="shared" si="925"/>
        <v/>
      </c>
      <c r="R1858" s="57" t="str">
        <f t="shared" si="926"/>
        <v/>
      </c>
      <c r="S1858" s="58" t="str">
        <f>IF(B1858="","",IF(R1858="Refreshment Beverage",VLOOKUP(VALUE(Q1858),Rates!G$15:L$19,2,0),VLOOKUP(VALUE(Q1858),Rates!G$4:L$12,2,0)))</f>
        <v/>
      </c>
      <c r="T1858" s="58" t="str">
        <f t="shared" si="927"/>
        <v/>
      </c>
      <c r="U1858" s="58" t="str">
        <f t="shared" si="928"/>
        <v/>
      </c>
      <c r="V1858" s="58" t="str">
        <f t="shared" si="929"/>
        <v/>
      </c>
      <c r="W1858" s="58" t="str">
        <f t="shared" si="930"/>
        <v/>
      </c>
      <c r="X1858" s="59" t="str">
        <f t="shared" si="931"/>
        <v/>
      </c>
      <c r="Y1858" s="60" t="str">
        <f>IF(B:B="","",IF(R1858="Refreshment Beverage",VLOOKUP(Q1858,Rates!G$15:L$19,6,0)*W1858,VLOOKUP(Q1858,Rates!G$4:L$12,6,0)*W1858))</f>
        <v/>
      </c>
      <c r="Z1858" s="60" t="str">
        <f t="shared" si="932"/>
        <v/>
      </c>
      <c r="AA1858" s="60" t="str">
        <f t="shared" si="920"/>
        <v/>
      </c>
      <c r="AB1858" s="61" t="str" cm="1">
        <f t="array" ref="AB1858">IF(_xlfn.SINGLE(B:B)="","",IF(R1858="Refreshment Beverage","",IF(AND(R1858="Beer",Q1858=0),SUM(LOOKUP(2,1/(Rates!$B$15:$B$18&lt;=W1858)/(Rates!$C$15:$C$18&gt;=W1858),Rates!$D$15:$D$18)*W1858),VLOOKUP(VALUE(_xlfn.SINGLE(Q:Q)),Rates!A:B,2,0)*W1858)))</f>
        <v/>
      </c>
      <c r="AC1858" s="61" t="str" cm="1">
        <f t="array" ref="AC1858">IF(_xlfn.SINGLE(B:B)="","",IF(R1858="Refreshment Beverage","",IF(AND(R1858="Beer",Q1858=0),SUM(LOOKUP(2,1/(Rates!$B$15:$B$18&lt;=W1858)/(Rates!$C$15:$C$18&gt;=W1858),Rates!$E$15:$E$18)*W1858),VLOOKUP(VALUE(_xlfn.SINGLE(Q:Q)),Rates!A:C,3,0)*W1858)))</f>
        <v/>
      </c>
      <c r="AD1858" s="168">
        <f>IFERROR(IF(R1858="Beer","",IF(OR(Q1858=1,Q1858=2,Q1858=3,Q1858=4),VLOOKUP(Q1858,Rates!$A$31:$B$34,2,0)*W1858,IF(V1858=1,VLOOKUP(U1858,'REB BEV MIN MKUP'!B:E,4,0),IF(V1858&gt;1,VLOOKUP(VALUE(W1858),'REB BEV MIN MKUP'!O:Q,3,0),0)))),0)</f>
        <v>0</v>
      </c>
      <c r="AE1858" s="62" t="str">
        <f t="shared" si="933"/>
        <v/>
      </c>
      <c r="AF1858" s="63" t="str">
        <f t="shared" si="934"/>
        <v/>
      </c>
      <c r="AG1858" s="64" t="str">
        <f t="shared" si="935"/>
        <v/>
      </c>
      <c r="AH1858" s="65" t="str">
        <f t="shared" si="936"/>
        <v/>
      </c>
      <c r="AI1858" s="66" t="str">
        <f>IF(AE:AE="","",IF(R1858="Refreshment Beverage",AK1858*(Rates!J$19/100),ROUND(SUM(AH1858*(Rates!$J$8/100)),4)))</f>
        <v/>
      </c>
      <c r="AJ1858" s="67" t="str">
        <f t="shared" si="937"/>
        <v/>
      </c>
      <c r="AK1858" s="22" t="str">
        <f t="shared" si="938"/>
        <v/>
      </c>
      <c r="AL1858" s="62" t="str">
        <f t="shared" si="939"/>
        <v/>
      </c>
      <c r="AM1858" s="63" t="str">
        <f>IF(AS1858="","",IF(R1858="Refreshment Beverage",ROUND(AS1858*Rates!K$19,4),ROUND(AO1858*(VLOOKUP(VALUE(Q1858),Rates!G$4:L$12,3,0)),4)))</f>
        <v/>
      </c>
      <c r="AN1858" s="68" t="str">
        <f>IF(AS1858="","",IF(R1858="Refreshment Beverage",AS1858*(Rates!J$19/100),MAX(AM1858,AB1858)))</f>
        <v/>
      </c>
      <c r="AO1858" s="69" t="str">
        <f t="shared" si="940"/>
        <v/>
      </c>
      <c r="AP1858" s="69" t="str">
        <f t="shared" si="941"/>
        <v/>
      </c>
      <c r="AQ1858" s="70" t="str">
        <f>IF(AS1858="","",IF(R1858="Refreshment Beverage",ROUND(SUM(VLOOKUP(Q:Q,Rates!G$15:L$19,3,0)*(AS1858-Y1858-Z1858-AA1858)),4),ROUND(SUM(Rates!$K$8*AS1858),4)))</f>
        <v/>
      </c>
      <c r="AR1858" s="66" t="str">
        <f t="shared" si="942"/>
        <v/>
      </c>
      <c r="AS1858" s="22" t="str">
        <f t="shared" si="943"/>
        <v/>
      </c>
      <c r="AT1858" s="62" t="str">
        <f t="shared" si="944"/>
        <v/>
      </c>
      <c r="AU1858" s="63" t="str">
        <f>IF(AX1858="","",IF(R1858="Refreshment Beverage",ROUND((BA1858-Y1858-Z1858-AA1858)*VLOOKUP(VALUE(Q1858),Rates!G$15:L$19,3,0),4),ROUND(AW1858*(VLOOKUP(VALUE(Q1858),Rates!G:L,3,0)),4)))</f>
        <v/>
      </c>
      <c r="AV1858" s="68" t="str">
        <f t="shared" si="945"/>
        <v/>
      </c>
      <c r="AW1858" s="69" t="str">
        <f t="shared" si="946"/>
        <v/>
      </c>
      <c r="AX1858" s="65" t="str">
        <f t="shared" si="947"/>
        <v/>
      </c>
      <c r="AY1858" s="70" t="str">
        <f>IF(AX1858="","",IF(R1858="Refreshment Beverage",ROUND(SUM(AX1858*Rates!K$19),4),ROUND(SUM(AX1858*(Rates!J$8/100)),4)))</f>
        <v/>
      </c>
      <c r="AZ1858" s="67" t="str">
        <f t="shared" si="948"/>
        <v/>
      </c>
      <c r="BA1858" s="22" t="str">
        <f t="shared" si="949"/>
        <v/>
      </c>
      <c r="BD1858" s="171"/>
      <c r="BE1858" s="171"/>
      <c r="BF1858" s="171"/>
      <c r="BG1858" s="171"/>
    </row>
    <row r="1859" spans="11:59" ht="12.75" customHeight="1" x14ac:dyDescent="0.3">
      <c r="K1859" s="42" t="str">
        <f t="shared" si="921"/>
        <v/>
      </c>
      <c r="L1859" s="55" t="str">
        <f t="shared" si="922"/>
        <v/>
      </c>
      <c r="M1859" s="43" t="str">
        <f t="shared" si="923"/>
        <v/>
      </c>
      <c r="N1859" s="56" t="str" cm="1">
        <f t="array" ref="N1859">IFERROR(IF(_xlfn.SINGLE(B:B)="","",IF(R1859="Beer",SUM(LOOKUP(2,1/(Rates!$B$3:$B$5&lt;=W1859)/(Rates!$C$3:$C$5&gt;=W1859),Rates!$D$3:$D$5)*(X1859/100)*W1859),IF(R1859="Refreshment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56" t="str">
        <f t="shared" si="924"/>
        <v/>
      </c>
      <c r="P1859" s="53"/>
      <c r="Q1859" s="14" t="str">
        <f t="shared" si="925"/>
        <v/>
      </c>
      <c r="R1859" s="57" t="str">
        <f t="shared" si="926"/>
        <v/>
      </c>
      <c r="S1859" s="58" t="str">
        <f>IF(B1859="","",IF(R1859="Refreshment Beverage",VLOOKUP(VALUE(Q1859),Rates!G$15:L$19,2,0),VLOOKUP(VALUE(Q1859),Rates!G$4:L$12,2,0)))</f>
        <v/>
      </c>
      <c r="T1859" s="58" t="str">
        <f t="shared" si="927"/>
        <v/>
      </c>
      <c r="U1859" s="58" t="str">
        <f t="shared" si="928"/>
        <v/>
      </c>
      <c r="V1859" s="58" t="str">
        <f t="shared" si="929"/>
        <v/>
      </c>
      <c r="W1859" s="58" t="str">
        <f t="shared" si="930"/>
        <v/>
      </c>
      <c r="X1859" s="59" t="str">
        <f t="shared" si="931"/>
        <v/>
      </c>
      <c r="Y1859" s="60" t="str">
        <f>IF(B:B="","",IF(R1859="Refreshment Beverage",VLOOKUP(Q1859,Rates!G$15:L$19,6,0)*W1859,VLOOKUP(Q1859,Rates!G$4:L$12,6,0)*W1859))</f>
        <v/>
      </c>
      <c r="Z1859" s="60" t="str">
        <f t="shared" si="932"/>
        <v/>
      </c>
      <c r="AA1859" s="60" t="str">
        <f t="shared" si="920"/>
        <v/>
      </c>
      <c r="AB1859" s="61" t="str" cm="1">
        <f t="array" ref="AB1859">IF(_xlfn.SINGLE(B:B)="","",IF(R1859="Refreshment Beverage","",IF(AND(R1859="Beer",Q1859=0),SUM(LOOKUP(2,1/(Rates!$B$15:$B$18&lt;=W1859)/(Rates!$C$15:$C$18&gt;=W1859),Rates!$D$15:$D$18)*W1859),VLOOKUP(VALUE(_xlfn.SINGLE(Q:Q)),Rates!A:B,2,0)*W1859)))</f>
        <v/>
      </c>
      <c r="AC1859" s="61" t="str" cm="1">
        <f t="array" ref="AC1859">IF(_xlfn.SINGLE(B:B)="","",IF(R1859="Refreshment Beverage","",IF(AND(R1859="Beer",Q1859=0),SUM(LOOKUP(2,1/(Rates!$B$15:$B$18&lt;=W1859)/(Rates!$C$15:$C$18&gt;=W1859),Rates!$E$15:$E$18)*W1859),VLOOKUP(VALUE(_xlfn.SINGLE(Q:Q)),Rates!A:C,3,0)*W1859)))</f>
        <v/>
      </c>
      <c r="AD1859" s="168">
        <f>IFERROR(IF(R1859="Beer","",IF(OR(Q1859=1,Q1859=2,Q1859=3,Q1859=4),VLOOKUP(Q1859,Rates!$A$31:$B$34,2,0)*W1859,IF(V1859=1,VLOOKUP(U1859,'REB BEV MIN MKUP'!B:E,4,0),IF(V1859&gt;1,VLOOKUP(VALUE(W1859),'REB BEV MIN MKUP'!O:Q,3,0),0)))),0)</f>
        <v>0</v>
      </c>
      <c r="AE1859" s="62" t="str">
        <f t="shared" si="933"/>
        <v/>
      </c>
      <c r="AF1859" s="63" t="str">
        <f t="shared" si="934"/>
        <v/>
      </c>
      <c r="AG1859" s="64" t="str">
        <f t="shared" si="935"/>
        <v/>
      </c>
      <c r="AH1859" s="65" t="str">
        <f t="shared" si="936"/>
        <v/>
      </c>
      <c r="AI1859" s="66" t="str">
        <f>IF(AE:AE="","",IF(R1859="Refreshment Beverage",AK1859*(Rates!J$19/100),ROUND(SUM(AH1859*(Rates!$J$8/100)),4)))</f>
        <v/>
      </c>
      <c r="AJ1859" s="67" t="str">
        <f t="shared" si="937"/>
        <v/>
      </c>
      <c r="AK1859" s="22" t="str">
        <f t="shared" si="938"/>
        <v/>
      </c>
      <c r="AL1859" s="62" t="str">
        <f t="shared" si="939"/>
        <v/>
      </c>
      <c r="AM1859" s="63" t="str">
        <f>IF(AS1859="","",IF(R1859="Refreshment Beverage",ROUND(AS1859*Rates!K$19,4),ROUND(AO1859*(VLOOKUP(VALUE(Q1859),Rates!G$4:L$12,3,0)),4)))</f>
        <v/>
      </c>
      <c r="AN1859" s="68" t="str">
        <f>IF(AS1859="","",IF(R1859="Refreshment Beverage",AS1859*(Rates!J$19/100),MAX(AM1859,AB1859)))</f>
        <v/>
      </c>
      <c r="AO1859" s="69" t="str">
        <f t="shared" si="940"/>
        <v/>
      </c>
      <c r="AP1859" s="69" t="str">
        <f t="shared" si="941"/>
        <v/>
      </c>
      <c r="AQ1859" s="70" t="str">
        <f>IF(AS1859="","",IF(R1859="Refreshment Beverage",ROUND(SUM(VLOOKUP(Q:Q,Rates!G$15:L$19,3,0)*(AS1859-Y1859-Z1859-AA1859)),4),ROUND(SUM(Rates!$K$8*AS1859),4)))</f>
        <v/>
      </c>
      <c r="AR1859" s="66" t="str">
        <f t="shared" si="942"/>
        <v/>
      </c>
      <c r="AS1859" s="22" t="str">
        <f t="shared" si="943"/>
        <v/>
      </c>
      <c r="AT1859" s="62" t="str">
        <f t="shared" si="944"/>
        <v/>
      </c>
      <c r="AU1859" s="63" t="str">
        <f>IF(AX1859="","",IF(R1859="Refreshment Beverage",ROUND((BA1859-Y1859-Z1859-AA1859)*VLOOKUP(VALUE(Q1859),Rates!G$15:L$19,3,0),4),ROUND(AW1859*(VLOOKUP(VALUE(Q1859),Rates!G:L,3,0)),4)))</f>
        <v/>
      </c>
      <c r="AV1859" s="68" t="str">
        <f t="shared" si="945"/>
        <v/>
      </c>
      <c r="AW1859" s="69" t="str">
        <f t="shared" si="946"/>
        <v/>
      </c>
      <c r="AX1859" s="65" t="str">
        <f t="shared" si="947"/>
        <v/>
      </c>
      <c r="AY1859" s="70" t="str">
        <f>IF(AX1859="","",IF(R1859="Refreshment Beverage",ROUND(SUM(AX1859*Rates!K$19),4),ROUND(SUM(AX1859*(Rates!J$8/100)),4)))</f>
        <v/>
      </c>
      <c r="AZ1859" s="67" t="str">
        <f t="shared" si="948"/>
        <v/>
      </c>
      <c r="BA1859" s="22" t="str">
        <f t="shared" si="949"/>
        <v/>
      </c>
      <c r="BD1859" s="171"/>
      <c r="BE1859" s="171"/>
      <c r="BF1859" s="171"/>
      <c r="BG1859" s="171"/>
    </row>
    <row r="1860" spans="11:59" ht="12.75" customHeight="1" x14ac:dyDescent="0.3">
      <c r="K1860" s="42" t="str">
        <f t="shared" si="921"/>
        <v/>
      </c>
      <c r="L1860" s="55" t="str">
        <f t="shared" si="922"/>
        <v/>
      </c>
      <c r="M1860" s="43" t="str">
        <f t="shared" si="923"/>
        <v/>
      </c>
      <c r="N1860" s="56" t="str" cm="1">
        <f t="array" ref="N1860">IFERROR(IF(_xlfn.SINGLE(B:B)="","",IF(R1860="Beer",SUM(LOOKUP(2,1/(Rates!$B$3:$B$5&lt;=W1860)/(Rates!$C$3:$C$5&gt;=W1860),Rates!$D$3:$D$5)*(X1860/100)*W1860),IF(R1860="Refreshment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56" t="str">
        <f t="shared" si="924"/>
        <v/>
      </c>
      <c r="P1860" s="53"/>
      <c r="Q1860" s="14" t="str">
        <f t="shared" si="925"/>
        <v/>
      </c>
      <c r="R1860" s="57" t="str">
        <f t="shared" si="926"/>
        <v/>
      </c>
      <c r="S1860" s="58" t="str">
        <f>IF(B1860="","",IF(R1860="Refreshment Beverage",VLOOKUP(VALUE(Q1860),Rates!G$15:L$19,2,0),VLOOKUP(VALUE(Q1860),Rates!G$4:L$12,2,0)))</f>
        <v/>
      </c>
      <c r="T1860" s="58" t="str">
        <f t="shared" si="927"/>
        <v/>
      </c>
      <c r="U1860" s="58" t="str">
        <f t="shared" si="928"/>
        <v/>
      </c>
      <c r="V1860" s="58" t="str">
        <f t="shared" si="929"/>
        <v/>
      </c>
      <c r="W1860" s="58" t="str">
        <f t="shared" si="930"/>
        <v/>
      </c>
      <c r="X1860" s="59" t="str">
        <f t="shared" si="931"/>
        <v/>
      </c>
      <c r="Y1860" s="60" t="str">
        <f>IF(B:B="","",IF(R1860="Refreshment Beverage",VLOOKUP(Q1860,Rates!G$15:L$19,6,0)*W1860,VLOOKUP(Q1860,Rates!G$4:L$12,6,0)*W1860))</f>
        <v/>
      </c>
      <c r="Z1860" s="60" t="str">
        <f t="shared" si="932"/>
        <v/>
      </c>
      <c r="AA1860" s="60" t="str">
        <f t="shared" si="920"/>
        <v/>
      </c>
      <c r="AB1860" s="61" t="str" cm="1">
        <f t="array" ref="AB1860">IF(_xlfn.SINGLE(B:B)="","",IF(R1860="Refreshment Beverage","",IF(AND(R1860="Beer",Q1860=0),SUM(LOOKUP(2,1/(Rates!$B$15:$B$18&lt;=W1860)/(Rates!$C$15:$C$18&gt;=W1860),Rates!$D$15:$D$18)*W1860),VLOOKUP(VALUE(_xlfn.SINGLE(Q:Q)),Rates!A:B,2,0)*W1860)))</f>
        <v/>
      </c>
      <c r="AC1860" s="61" t="str" cm="1">
        <f t="array" ref="AC1860">IF(_xlfn.SINGLE(B:B)="","",IF(R1860="Refreshment Beverage","",IF(AND(R1860="Beer",Q1860=0),SUM(LOOKUP(2,1/(Rates!$B$15:$B$18&lt;=W1860)/(Rates!$C$15:$C$18&gt;=W1860),Rates!$E$15:$E$18)*W1860),VLOOKUP(VALUE(_xlfn.SINGLE(Q:Q)),Rates!A:C,3,0)*W1860)))</f>
        <v/>
      </c>
      <c r="AD1860" s="168">
        <f>IFERROR(IF(R1860="Beer","",IF(OR(Q1860=1,Q1860=2,Q1860=3,Q1860=4),VLOOKUP(Q1860,Rates!$A$31:$B$34,2,0)*W1860,IF(V1860=1,VLOOKUP(U1860,'REB BEV MIN MKUP'!B:E,4,0),IF(V1860&gt;1,VLOOKUP(VALUE(W1860),'REB BEV MIN MKUP'!O:Q,3,0),0)))),0)</f>
        <v>0</v>
      </c>
      <c r="AE1860" s="62" t="str">
        <f t="shared" si="933"/>
        <v/>
      </c>
      <c r="AF1860" s="63" t="str">
        <f t="shared" si="934"/>
        <v/>
      </c>
      <c r="AG1860" s="64" t="str">
        <f t="shared" si="935"/>
        <v/>
      </c>
      <c r="AH1860" s="65" t="str">
        <f t="shared" si="936"/>
        <v/>
      </c>
      <c r="AI1860" s="66" t="str">
        <f>IF(AE:AE="","",IF(R1860="Refreshment Beverage",AK1860*(Rates!J$19/100),ROUND(SUM(AH1860*(Rates!$J$8/100)),4)))</f>
        <v/>
      </c>
      <c r="AJ1860" s="67" t="str">
        <f t="shared" si="937"/>
        <v/>
      </c>
      <c r="AK1860" s="22" t="str">
        <f t="shared" si="938"/>
        <v/>
      </c>
      <c r="AL1860" s="62" t="str">
        <f t="shared" si="939"/>
        <v/>
      </c>
      <c r="AM1860" s="63" t="str">
        <f>IF(AS1860="","",IF(R1860="Refreshment Beverage",ROUND(AS1860*Rates!K$19,4),ROUND(AO1860*(VLOOKUP(VALUE(Q1860),Rates!G$4:L$12,3,0)),4)))</f>
        <v/>
      </c>
      <c r="AN1860" s="68" t="str">
        <f>IF(AS1860="","",IF(R1860="Refreshment Beverage",AS1860*(Rates!J$19/100),MAX(AM1860,AB1860)))</f>
        <v/>
      </c>
      <c r="AO1860" s="69" t="str">
        <f t="shared" si="940"/>
        <v/>
      </c>
      <c r="AP1860" s="69" t="str">
        <f t="shared" si="941"/>
        <v/>
      </c>
      <c r="AQ1860" s="70" t="str">
        <f>IF(AS1860="","",IF(R1860="Refreshment Beverage",ROUND(SUM(VLOOKUP(Q:Q,Rates!G$15:L$19,3,0)*(AS1860-Y1860-Z1860-AA1860)),4),ROUND(SUM(Rates!$K$8*AS1860),4)))</f>
        <v/>
      </c>
      <c r="AR1860" s="66" t="str">
        <f t="shared" si="942"/>
        <v/>
      </c>
      <c r="AS1860" s="22" t="str">
        <f t="shared" si="943"/>
        <v/>
      </c>
      <c r="AT1860" s="62" t="str">
        <f t="shared" si="944"/>
        <v/>
      </c>
      <c r="AU1860" s="63" t="str">
        <f>IF(AX1860="","",IF(R1860="Refreshment Beverage",ROUND((BA1860-Y1860-Z1860-AA1860)*VLOOKUP(VALUE(Q1860),Rates!G$15:L$19,3,0),4),ROUND(AW1860*(VLOOKUP(VALUE(Q1860),Rates!G:L,3,0)),4)))</f>
        <v/>
      </c>
      <c r="AV1860" s="68" t="str">
        <f t="shared" si="945"/>
        <v/>
      </c>
      <c r="AW1860" s="69" t="str">
        <f t="shared" si="946"/>
        <v/>
      </c>
      <c r="AX1860" s="65" t="str">
        <f t="shared" si="947"/>
        <v/>
      </c>
      <c r="AY1860" s="70" t="str">
        <f>IF(AX1860="","",IF(R1860="Refreshment Beverage",ROUND(SUM(AX1860*Rates!K$19),4),ROUND(SUM(AX1860*(Rates!J$8/100)),4)))</f>
        <v/>
      </c>
      <c r="AZ1860" s="67" t="str">
        <f t="shared" si="948"/>
        <v/>
      </c>
      <c r="BA1860" s="22" t="str">
        <f t="shared" si="949"/>
        <v/>
      </c>
      <c r="BD1860" s="171"/>
      <c r="BE1860" s="171"/>
      <c r="BF1860" s="171"/>
      <c r="BG1860" s="171"/>
    </row>
    <row r="1861" spans="11:59" ht="12.75" customHeight="1" x14ac:dyDescent="0.3">
      <c r="K1861" s="42" t="str">
        <f t="shared" si="921"/>
        <v/>
      </c>
      <c r="L1861" s="55" t="str">
        <f t="shared" si="922"/>
        <v/>
      </c>
      <c r="M1861" s="43" t="str">
        <f t="shared" si="923"/>
        <v/>
      </c>
      <c r="N1861" s="56" t="str" cm="1">
        <f t="array" ref="N1861">IFERROR(IF(_xlfn.SINGLE(B:B)="","",IF(R1861="Beer",SUM(LOOKUP(2,1/(Rates!$B$3:$B$5&lt;=W1861)/(Rates!$C$3:$C$5&gt;=W1861),Rates!$D$3:$D$5)*(X1861/100)*W1861),IF(R1861="Refreshment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56" t="str">
        <f t="shared" si="924"/>
        <v/>
      </c>
      <c r="P1861" s="53"/>
      <c r="Q1861" s="14" t="str">
        <f t="shared" si="925"/>
        <v/>
      </c>
      <c r="R1861" s="57" t="str">
        <f t="shared" si="926"/>
        <v/>
      </c>
      <c r="S1861" s="58" t="str">
        <f>IF(B1861="","",IF(R1861="Refreshment Beverage",VLOOKUP(VALUE(Q1861),Rates!G$15:L$19,2,0),VLOOKUP(VALUE(Q1861),Rates!G$4:L$12,2,0)))</f>
        <v/>
      </c>
      <c r="T1861" s="58" t="str">
        <f t="shared" si="927"/>
        <v/>
      </c>
      <c r="U1861" s="58" t="str">
        <f t="shared" si="928"/>
        <v/>
      </c>
      <c r="V1861" s="58" t="str">
        <f t="shared" si="929"/>
        <v/>
      </c>
      <c r="W1861" s="58" t="str">
        <f t="shared" si="930"/>
        <v/>
      </c>
      <c r="X1861" s="59" t="str">
        <f t="shared" si="931"/>
        <v/>
      </c>
      <c r="Y1861" s="60" t="str">
        <f>IF(B:B="","",IF(R1861="Refreshment Beverage",VLOOKUP(Q1861,Rates!G$15:L$19,6,0)*W1861,VLOOKUP(Q1861,Rates!G$4:L$12,6,0)*W1861))</f>
        <v/>
      </c>
      <c r="Z1861" s="60" t="str">
        <f t="shared" si="932"/>
        <v/>
      </c>
      <c r="AA1861" s="60" t="str">
        <f t="shared" si="920"/>
        <v/>
      </c>
      <c r="AB1861" s="61" t="str" cm="1">
        <f t="array" ref="AB1861">IF(_xlfn.SINGLE(B:B)="","",IF(R1861="Refreshment Beverage","",IF(AND(R1861="Beer",Q1861=0),SUM(LOOKUP(2,1/(Rates!$B$15:$B$18&lt;=W1861)/(Rates!$C$15:$C$18&gt;=W1861),Rates!$D$15:$D$18)*W1861),VLOOKUP(VALUE(_xlfn.SINGLE(Q:Q)),Rates!A:B,2,0)*W1861)))</f>
        <v/>
      </c>
      <c r="AC1861" s="61" t="str" cm="1">
        <f t="array" ref="AC1861">IF(_xlfn.SINGLE(B:B)="","",IF(R1861="Refreshment Beverage","",IF(AND(R1861="Beer",Q1861=0),SUM(LOOKUP(2,1/(Rates!$B$15:$B$18&lt;=W1861)/(Rates!$C$15:$C$18&gt;=W1861),Rates!$E$15:$E$18)*W1861),VLOOKUP(VALUE(_xlfn.SINGLE(Q:Q)),Rates!A:C,3,0)*W1861)))</f>
        <v/>
      </c>
      <c r="AD1861" s="168">
        <f>IFERROR(IF(R1861="Beer","",IF(OR(Q1861=1,Q1861=2,Q1861=3,Q1861=4),VLOOKUP(Q1861,Rates!$A$31:$B$34,2,0)*W1861,IF(V1861=1,VLOOKUP(U1861,'REB BEV MIN MKUP'!B:E,4,0),IF(V1861&gt;1,VLOOKUP(VALUE(W1861),'REB BEV MIN MKUP'!O:Q,3,0),0)))),0)</f>
        <v>0</v>
      </c>
      <c r="AE1861" s="62" t="str">
        <f t="shared" si="933"/>
        <v/>
      </c>
      <c r="AF1861" s="63" t="str">
        <f t="shared" si="934"/>
        <v/>
      </c>
      <c r="AG1861" s="64" t="str">
        <f t="shared" si="935"/>
        <v/>
      </c>
      <c r="AH1861" s="65" t="str">
        <f t="shared" si="936"/>
        <v/>
      </c>
      <c r="AI1861" s="66" t="str">
        <f>IF(AE:AE="","",IF(R1861="Refreshment Beverage",AK1861*(Rates!J$19/100),ROUND(SUM(AH1861*(Rates!$J$8/100)),4)))</f>
        <v/>
      </c>
      <c r="AJ1861" s="67" t="str">
        <f t="shared" si="937"/>
        <v/>
      </c>
      <c r="AK1861" s="22" t="str">
        <f t="shared" si="938"/>
        <v/>
      </c>
      <c r="AL1861" s="62" t="str">
        <f t="shared" si="939"/>
        <v/>
      </c>
      <c r="AM1861" s="63" t="str">
        <f>IF(AS1861="","",IF(R1861="Refreshment Beverage",ROUND(AS1861*Rates!K$19,4),ROUND(AO1861*(VLOOKUP(VALUE(Q1861),Rates!G$4:L$12,3,0)),4)))</f>
        <v/>
      </c>
      <c r="AN1861" s="68" t="str">
        <f>IF(AS1861="","",IF(R1861="Refreshment Beverage",AS1861*(Rates!J$19/100),MAX(AM1861,AB1861)))</f>
        <v/>
      </c>
      <c r="AO1861" s="69" t="str">
        <f t="shared" si="940"/>
        <v/>
      </c>
      <c r="AP1861" s="69" t="str">
        <f t="shared" si="941"/>
        <v/>
      </c>
      <c r="AQ1861" s="70" t="str">
        <f>IF(AS1861="","",IF(R1861="Refreshment Beverage",ROUND(SUM(VLOOKUP(Q:Q,Rates!G$15:L$19,3,0)*(AS1861-Y1861-Z1861-AA1861)),4),ROUND(SUM(Rates!$K$8*AS1861),4)))</f>
        <v/>
      </c>
      <c r="AR1861" s="66" t="str">
        <f t="shared" si="942"/>
        <v/>
      </c>
      <c r="AS1861" s="22" t="str">
        <f t="shared" si="943"/>
        <v/>
      </c>
      <c r="AT1861" s="62" t="str">
        <f t="shared" si="944"/>
        <v/>
      </c>
      <c r="AU1861" s="63" t="str">
        <f>IF(AX1861="","",IF(R1861="Refreshment Beverage",ROUND((BA1861-Y1861-Z1861-AA1861)*VLOOKUP(VALUE(Q1861),Rates!G$15:L$19,3,0),4),ROUND(AW1861*(VLOOKUP(VALUE(Q1861),Rates!G:L,3,0)),4)))</f>
        <v/>
      </c>
      <c r="AV1861" s="68" t="str">
        <f t="shared" si="945"/>
        <v/>
      </c>
      <c r="AW1861" s="69" t="str">
        <f t="shared" si="946"/>
        <v/>
      </c>
      <c r="AX1861" s="65" t="str">
        <f t="shared" si="947"/>
        <v/>
      </c>
      <c r="AY1861" s="70" t="str">
        <f>IF(AX1861="","",IF(R1861="Refreshment Beverage",ROUND(SUM(AX1861*Rates!K$19),4),ROUND(SUM(AX1861*(Rates!J$8/100)),4)))</f>
        <v/>
      </c>
      <c r="AZ1861" s="67" t="str">
        <f t="shared" si="948"/>
        <v/>
      </c>
      <c r="BA1861" s="22" t="str">
        <f t="shared" si="949"/>
        <v/>
      </c>
      <c r="BD1861" s="171"/>
      <c r="BE1861" s="171"/>
      <c r="BF1861" s="171"/>
      <c r="BG1861" s="171"/>
    </row>
    <row r="1862" spans="11:59" ht="12.75" customHeight="1" x14ac:dyDescent="0.3">
      <c r="K1862" s="42" t="str">
        <f t="shared" si="921"/>
        <v/>
      </c>
      <c r="L1862" s="55" t="str">
        <f t="shared" si="922"/>
        <v/>
      </c>
      <c r="M1862" s="43" t="str">
        <f t="shared" si="923"/>
        <v/>
      </c>
      <c r="N1862" s="56" t="str" cm="1">
        <f t="array" ref="N1862">IFERROR(IF(_xlfn.SINGLE(B:B)="","",IF(R1862="Beer",SUM(LOOKUP(2,1/(Rates!$B$3:$B$5&lt;=W1862)/(Rates!$C$3:$C$5&gt;=W1862),Rates!$D$3:$D$5)*(X1862/100)*W1862),IF(R1862="Refreshment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56" t="str">
        <f t="shared" si="924"/>
        <v/>
      </c>
      <c r="P1862" s="53"/>
      <c r="Q1862" s="14" t="str">
        <f t="shared" si="925"/>
        <v/>
      </c>
      <c r="R1862" s="57" t="str">
        <f t="shared" si="926"/>
        <v/>
      </c>
      <c r="S1862" s="58" t="str">
        <f>IF(B1862="","",IF(R1862="Refreshment Beverage",VLOOKUP(VALUE(Q1862),Rates!G$15:L$19,2,0),VLOOKUP(VALUE(Q1862),Rates!G$4:L$12,2,0)))</f>
        <v/>
      </c>
      <c r="T1862" s="58" t="str">
        <f t="shared" si="927"/>
        <v/>
      </c>
      <c r="U1862" s="58" t="str">
        <f t="shared" si="928"/>
        <v/>
      </c>
      <c r="V1862" s="58" t="str">
        <f t="shared" si="929"/>
        <v/>
      </c>
      <c r="W1862" s="58" t="str">
        <f t="shared" si="930"/>
        <v/>
      </c>
      <c r="X1862" s="59" t="str">
        <f t="shared" si="931"/>
        <v/>
      </c>
      <c r="Y1862" s="60" t="str">
        <f>IF(B:B="","",IF(R1862="Refreshment Beverage",VLOOKUP(Q1862,Rates!G$15:L$19,6,0)*W1862,VLOOKUP(Q1862,Rates!G$4:L$12,6,0)*W1862))</f>
        <v/>
      </c>
      <c r="Z1862" s="60" t="str">
        <f t="shared" si="932"/>
        <v/>
      </c>
      <c r="AA1862" s="60" t="str">
        <f t="shared" si="920"/>
        <v/>
      </c>
      <c r="AB1862" s="61" t="str" cm="1">
        <f t="array" ref="AB1862">IF(_xlfn.SINGLE(B:B)="","",IF(R1862="Refreshment Beverage","",IF(AND(R1862="Beer",Q1862=0),SUM(LOOKUP(2,1/(Rates!$B$15:$B$18&lt;=W1862)/(Rates!$C$15:$C$18&gt;=W1862),Rates!$D$15:$D$18)*W1862),VLOOKUP(VALUE(_xlfn.SINGLE(Q:Q)),Rates!A:B,2,0)*W1862)))</f>
        <v/>
      </c>
      <c r="AC1862" s="61" t="str" cm="1">
        <f t="array" ref="AC1862">IF(_xlfn.SINGLE(B:B)="","",IF(R1862="Refreshment Beverage","",IF(AND(R1862="Beer",Q1862=0),SUM(LOOKUP(2,1/(Rates!$B$15:$B$18&lt;=W1862)/(Rates!$C$15:$C$18&gt;=W1862),Rates!$E$15:$E$18)*W1862),VLOOKUP(VALUE(_xlfn.SINGLE(Q:Q)),Rates!A:C,3,0)*W1862)))</f>
        <v/>
      </c>
      <c r="AD1862" s="168">
        <f>IFERROR(IF(R1862="Beer","",IF(OR(Q1862=1,Q1862=2,Q1862=3,Q1862=4),VLOOKUP(Q1862,Rates!$A$31:$B$34,2,0)*W1862,IF(V1862=1,VLOOKUP(U1862,'REB BEV MIN MKUP'!B:E,4,0),IF(V1862&gt;1,VLOOKUP(VALUE(W1862),'REB BEV MIN MKUP'!O:Q,3,0),0)))),0)</f>
        <v>0</v>
      </c>
      <c r="AE1862" s="62" t="str">
        <f t="shared" si="933"/>
        <v/>
      </c>
      <c r="AF1862" s="63" t="str">
        <f t="shared" si="934"/>
        <v/>
      </c>
      <c r="AG1862" s="64" t="str">
        <f t="shared" si="935"/>
        <v/>
      </c>
      <c r="AH1862" s="65" t="str">
        <f t="shared" si="936"/>
        <v/>
      </c>
      <c r="AI1862" s="66" t="str">
        <f>IF(AE:AE="","",IF(R1862="Refreshment Beverage",AK1862*(Rates!J$19/100),ROUND(SUM(AH1862*(Rates!$J$8/100)),4)))</f>
        <v/>
      </c>
      <c r="AJ1862" s="67" t="str">
        <f t="shared" si="937"/>
        <v/>
      </c>
      <c r="AK1862" s="22" t="str">
        <f t="shared" si="938"/>
        <v/>
      </c>
      <c r="AL1862" s="62" t="str">
        <f t="shared" si="939"/>
        <v/>
      </c>
      <c r="AM1862" s="63" t="str">
        <f>IF(AS1862="","",IF(R1862="Refreshment Beverage",ROUND(AS1862*Rates!K$19,4),ROUND(AO1862*(VLOOKUP(VALUE(Q1862),Rates!G$4:L$12,3,0)),4)))</f>
        <v/>
      </c>
      <c r="AN1862" s="68" t="str">
        <f>IF(AS1862="","",IF(R1862="Refreshment Beverage",AS1862*(Rates!J$19/100),MAX(AM1862,AB1862)))</f>
        <v/>
      </c>
      <c r="AO1862" s="69" t="str">
        <f t="shared" si="940"/>
        <v/>
      </c>
      <c r="AP1862" s="69" t="str">
        <f t="shared" si="941"/>
        <v/>
      </c>
      <c r="AQ1862" s="70" t="str">
        <f>IF(AS1862="","",IF(R1862="Refreshment Beverage",ROUND(SUM(VLOOKUP(Q:Q,Rates!G$15:L$19,3,0)*(AS1862-Y1862-Z1862-AA1862)),4),ROUND(SUM(Rates!$K$8*AS1862),4)))</f>
        <v/>
      </c>
      <c r="AR1862" s="66" t="str">
        <f t="shared" si="942"/>
        <v/>
      </c>
      <c r="AS1862" s="22" t="str">
        <f t="shared" si="943"/>
        <v/>
      </c>
      <c r="AT1862" s="62" t="str">
        <f t="shared" si="944"/>
        <v/>
      </c>
      <c r="AU1862" s="63" t="str">
        <f>IF(AX1862="","",IF(R1862="Refreshment Beverage",ROUND((BA1862-Y1862-Z1862-AA1862)*VLOOKUP(VALUE(Q1862),Rates!G$15:L$19,3,0),4),ROUND(AW1862*(VLOOKUP(VALUE(Q1862),Rates!G:L,3,0)),4)))</f>
        <v/>
      </c>
      <c r="AV1862" s="68" t="str">
        <f t="shared" si="945"/>
        <v/>
      </c>
      <c r="AW1862" s="69" t="str">
        <f t="shared" si="946"/>
        <v/>
      </c>
      <c r="AX1862" s="65" t="str">
        <f t="shared" si="947"/>
        <v/>
      </c>
      <c r="AY1862" s="70" t="str">
        <f>IF(AX1862="","",IF(R1862="Refreshment Beverage",ROUND(SUM(AX1862*Rates!K$19),4),ROUND(SUM(AX1862*(Rates!J$8/100)),4)))</f>
        <v/>
      </c>
      <c r="AZ1862" s="67" t="str">
        <f t="shared" si="948"/>
        <v/>
      </c>
      <c r="BA1862" s="22" t="str">
        <f t="shared" si="949"/>
        <v/>
      </c>
      <c r="BD1862" s="171"/>
      <c r="BE1862" s="171"/>
      <c r="BF1862" s="171"/>
      <c r="BG1862" s="171"/>
    </row>
    <row r="1863" spans="11:59" ht="12.75" customHeight="1" x14ac:dyDescent="0.3">
      <c r="K1863" s="42" t="str">
        <f t="shared" si="921"/>
        <v/>
      </c>
      <c r="L1863" s="55" t="str">
        <f t="shared" si="922"/>
        <v/>
      </c>
      <c r="M1863" s="43" t="str">
        <f t="shared" si="923"/>
        <v/>
      </c>
      <c r="N1863" s="56" t="str" cm="1">
        <f t="array" ref="N1863">IFERROR(IF(_xlfn.SINGLE(B:B)="","",IF(R1863="Beer",SUM(LOOKUP(2,1/(Rates!$B$3:$B$5&lt;=W1863)/(Rates!$C$3:$C$5&gt;=W1863),Rates!$D$3:$D$5)*(X1863/100)*W1863),IF(R1863="Refreshment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56" t="str">
        <f t="shared" si="924"/>
        <v/>
      </c>
      <c r="P1863" s="53"/>
      <c r="Q1863" s="14" t="str">
        <f t="shared" si="925"/>
        <v/>
      </c>
      <c r="R1863" s="57" t="str">
        <f t="shared" si="926"/>
        <v/>
      </c>
      <c r="S1863" s="58" t="str">
        <f>IF(B1863="","",IF(R1863="Refreshment Beverage",VLOOKUP(VALUE(Q1863),Rates!G$15:L$19,2,0),VLOOKUP(VALUE(Q1863),Rates!G$4:L$12,2,0)))</f>
        <v/>
      </c>
      <c r="T1863" s="58" t="str">
        <f t="shared" si="927"/>
        <v/>
      </c>
      <c r="U1863" s="58" t="str">
        <f t="shared" si="928"/>
        <v/>
      </c>
      <c r="V1863" s="58" t="str">
        <f t="shared" si="929"/>
        <v/>
      </c>
      <c r="W1863" s="58" t="str">
        <f t="shared" si="930"/>
        <v/>
      </c>
      <c r="X1863" s="59" t="str">
        <f t="shared" si="931"/>
        <v/>
      </c>
      <c r="Y1863" s="60" t="str">
        <f>IF(B:B="","",IF(R1863="Refreshment Beverage",VLOOKUP(Q1863,Rates!G$15:L$19,6,0)*W1863,VLOOKUP(Q1863,Rates!G$4:L$12,6,0)*W1863))</f>
        <v/>
      </c>
      <c r="Z1863" s="60" t="str">
        <f t="shared" si="932"/>
        <v/>
      </c>
      <c r="AA1863" s="60" t="str">
        <f t="shared" ref="AA1863:AA1926" si="950">IF(B:B="","",IF(AND(T1863="Can",V1863=8,R1863="Beer"),V1863*0.0201,IF(AND(T1863="Can",V1863=15,R1863="Beer"),V1863*0.0101,IF(AND(T1863="Can",V1863=20,R1863="Beer"),V1863*0.0107,IF(AND(T1863="Can",V1863=30,R1863="Beer"),V1863*0.0089,IF(AND(T1863="Can",V1863=36,R1863="Beer"),V1863*0.0074,IF(AND(T1863="Bottle",V1863=24,R1863="Beer"),V1863*0.016,IF(AND(R1863="Refreshment Beverage",U1863&gt;0.049,U1863&lt;0.401),V1863*0.0536,IF(AND(R1863="Refreshment Beverage",U1863&gt;0.4,U1863&lt;0.47),V1863*0.0643,IF(AND(R1863="Refreshment Beverage",U1863&gt;0.469,U1863&lt;0.66),V1863*0.075,IF(AND(R1863="Refreshment Beverage",U1863&gt;0.659,U1863&lt;0.75),V1863*0.1071,IF(AND(R1863="Refreshment Beverage",U1863&gt;0.749,U1863&lt;0.9),V1863*0.1178,IF(AND(R1863="Refreshment Beverage",U1863&gt;0.899,U1863&lt;1),V1863*0.1393,IF(AND(R1863="Refreshment Beverage",U1863=1),V1863*0.1499,IF(AND(R1863="Refreshment Beverage",U1863=1.14),V1863*0.1714,IF(AND(R1863="Refreshment Beverage",U1863=2),V1863*0.2999,IF(AND(R1863="Refreshment Beverage",U1863=3),V1863*0.4499,IF(AND(R1863="Refreshment Beverage",U1863=1.75),V1863*0.2678,0))))))))))))))))))</f>
        <v/>
      </c>
      <c r="AB1863" s="61" t="str" cm="1">
        <f t="array" ref="AB1863">IF(_xlfn.SINGLE(B:B)="","",IF(R1863="Refreshment Beverage","",IF(AND(R1863="Beer",Q1863=0),SUM(LOOKUP(2,1/(Rates!$B$15:$B$18&lt;=W1863)/(Rates!$C$15:$C$18&gt;=W1863),Rates!$D$15:$D$18)*W1863),VLOOKUP(VALUE(_xlfn.SINGLE(Q:Q)),Rates!A:B,2,0)*W1863)))</f>
        <v/>
      </c>
      <c r="AC1863" s="61" t="str" cm="1">
        <f t="array" ref="AC1863">IF(_xlfn.SINGLE(B:B)="","",IF(R1863="Refreshment Beverage","",IF(AND(R1863="Beer",Q1863=0),SUM(LOOKUP(2,1/(Rates!$B$15:$B$18&lt;=W1863)/(Rates!$C$15:$C$18&gt;=W1863),Rates!$E$15:$E$18)*W1863),VLOOKUP(VALUE(_xlfn.SINGLE(Q:Q)),Rates!A:C,3,0)*W1863)))</f>
        <v/>
      </c>
      <c r="AD1863" s="168">
        <f>IFERROR(IF(R1863="Beer","",IF(OR(Q1863=1,Q1863=2,Q1863=3,Q1863=4),VLOOKUP(Q1863,Rates!$A$31:$B$34,2,0)*W1863,IF(V1863=1,VLOOKUP(U1863,'REB BEV MIN MKUP'!B:E,4,0),IF(V1863&gt;1,VLOOKUP(VALUE(W1863),'REB BEV MIN MKUP'!O:Q,3,0),0)))),0)</f>
        <v>0</v>
      </c>
      <c r="AE1863" s="62" t="str">
        <f t="shared" si="933"/>
        <v/>
      </c>
      <c r="AF1863" s="63" t="str">
        <f t="shared" si="934"/>
        <v/>
      </c>
      <c r="AG1863" s="64" t="str">
        <f t="shared" si="935"/>
        <v/>
      </c>
      <c r="AH1863" s="65" t="str">
        <f t="shared" si="936"/>
        <v/>
      </c>
      <c r="AI1863" s="66" t="str">
        <f>IF(AE:AE="","",IF(R1863="Refreshment Beverage",AK1863*(Rates!J$19/100),ROUND(SUM(AH1863*(Rates!$J$8/100)),4)))</f>
        <v/>
      </c>
      <c r="AJ1863" s="67" t="str">
        <f t="shared" si="937"/>
        <v/>
      </c>
      <c r="AK1863" s="22" t="str">
        <f t="shared" si="938"/>
        <v/>
      </c>
      <c r="AL1863" s="62" t="str">
        <f t="shared" si="939"/>
        <v/>
      </c>
      <c r="AM1863" s="63" t="str">
        <f>IF(AS1863="","",IF(R1863="Refreshment Beverage",ROUND(AS1863*Rates!K$19,4),ROUND(AO1863*(VLOOKUP(VALUE(Q1863),Rates!G$4:L$12,3,0)),4)))</f>
        <v/>
      </c>
      <c r="AN1863" s="68" t="str">
        <f>IF(AS1863="","",IF(R1863="Refreshment Beverage",AS1863*(Rates!J$19/100),MAX(AM1863,AB1863)))</f>
        <v/>
      </c>
      <c r="AO1863" s="69" t="str">
        <f t="shared" si="940"/>
        <v/>
      </c>
      <c r="AP1863" s="69" t="str">
        <f t="shared" si="941"/>
        <v/>
      </c>
      <c r="AQ1863" s="70" t="str">
        <f>IF(AS1863="","",IF(R1863="Refreshment Beverage",ROUND(SUM(VLOOKUP(Q:Q,Rates!G$15:L$19,3,0)*(AS1863-Y1863-Z1863-AA1863)),4),ROUND(SUM(Rates!$K$8*AS1863),4)))</f>
        <v/>
      </c>
      <c r="AR1863" s="66" t="str">
        <f t="shared" si="942"/>
        <v/>
      </c>
      <c r="AS1863" s="22" t="str">
        <f t="shared" si="943"/>
        <v/>
      </c>
      <c r="AT1863" s="62" t="str">
        <f t="shared" si="944"/>
        <v/>
      </c>
      <c r="AU1863" s="63" t="str">
        <f>IF(AX1863="","",IF(R1863="Refreshment Beverage",ROUND((BA1863-Y1863-Z1863-AA1863)*VLOOKUP(VALUE(Q1863),Rates!G$15:L$19,3,0),4),ROUND(AW1863*(VLOOKUP(VALUE(Q1863),Rates!G:L,3,0)),4)))</f>
        <v/>
      </c>
      <c r="AV1863" s="68" t="str">
        <f t="shared" si="945"/>
        <v/>
      </c>
      <c r="AW1863" s="69" t="str">
        <f t="shared" si="946"/>
        <v/>
      </c>
      <c r="AX1863" s="65" t="str">
        <f t="shared" si="947"/>
        <v/>
      </c>
      <c r="AY1863" s="70" t="str">
        <f>IF(AX1863="","",IF(R1863="Refreshment Beverage",ROUND(SUM(AX1863*Rates!K$19),4),ROUND(SUM(AX1863*(Rates!J$8/100)),4)))</f>
        <v/>
      </c>
      <c r="AZ1863" s="67" t="str">
        <f t="shared" si="948"/>
        <v/>
      </c>
      <c r="BA1863" s="22" t="str">
        <f t="shared" si="949"/>
        <v/>
      </c>
      <c r="BD1863" s="171"/>
      <c r="BE1863" s="171"/>
      <c r="BF1863" s="171"/>
      <c r="BG1863" s="171"/>
    </row>
    <row r="1864" spans="11:59" ht="12.75" customHeight="1" x14ac:dyDescent="0.3">
      <c r="K1864" s="42" t="str">
        <f t="shared" si="921"/>
        <v/>
      </c>
      <c r="L1864" s="55" t="str">
        <f t="shared" si="922"/>
        <v/>
      </c>
      <c r="M1864" s="43" t="str">
        <f t="shared" si="923"/>
        <v/>
      </c>
      <c r="N1864" s="56" t="str" cm="1">
        <f t="array" ref="N1864">IFERROR(IF(_xlfn.SINGLE(B:B)="","",IF(R1864="Beer",SUM(LOOKUP(2,1/(Rates!$B$3:$B$5&lt;=W1864)/(Rates!$C$3:$C$5&gt;=W1864),Rates!$D$3:$D$5)*(X1864/100)*W1864),IF(R1864="Refreshment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56" t="str">
        <f t="shared" si="924"/>
        <v/>
      </c>
      <c r="P1864" s="53"/>
      <c r="Q1864" s="14" t="str">
        <f t="shared" si="925"/>
        <v/>
      </c>
      <c r="R1864" s="57" t="str">
        <f t="shared" si="926"/>
        <v/>
      </c>
      <c r="S1864" s="58" t="str">
        <f>IF(B1864="","",IF(R1864="Refreshment Beverage",VLOOKUP(VALUE(Q1864),Rates!G$15:L$19,2,0),VLOOKUP(VALUE(Q1864),Rates!G$4:L$12,2,0)))</f>
        <v/>
      </c>
      <c r="T1864" s="58" t="str">
        <f t="shared" si="927"/>
        <v/>
      </c>
      <c r="U1864" s="58" t="str">
        <f t="shared" si="928"/>
        <v/>
      </c>
      <c r="V1864" s="58" t="str">
        <f t="shared" si="929"/>
        <v/>
      </c>
      <c r="W1864" s="58" t="str">
        <f t="shared" si="930"/>
        <v/>
      </c>
      <c r="X1864" s="59" t="str">
        <f t="shared" si="931"/>
        <v/>
      </c>
      <c r="Y1864" s="60" t="str">
        <f>IF(B:B="","",IF(R1864="Refreshment Beverage",VLOOKUP(Q1864,Rates!G$15:L$19,6,0)*W1864,VLOOKUP(Q1864,Rates!G$4:L$12,6,0)*W1864))</f>
        <v/>
      </c>
      <c r="Z1864" s="60" t="str">
        <f t="shared" si="932"/>
        <v/>
      </c>
      <c r="AA1864" s="60" t="str">
        <f t="shared" si="950"/>
        <v/>
      </c>
      <c r="AB1864" s="61" t="str" cm="1">
        <f t="array" ref="AB1864">IF(_xlfn.SINGLE(B:B)="","",IF(R1864="Refreshment Beverage","",IF(AND(R1864="Beer",Q1864=0),SUM(LOOKUP(2,1/(Rates!$B$15:$B$18&lt;=W1864)/(Rates!$C$15:$C$18&gt;=W1864),Rates!$D$15:$D$18)*W1864),VLOOKUP(VALUE(_xlfn.SINGLE(Q:Q)),Rates!A:B,2,0)*W1864)))</f>
        <v/>
      </c>
      <c r="AC1864" s="61" t="str" cm="1">
        <f t="array" ref="AC1864">IF(_xlfn.SINGLE(B:B)="","",IF(R1864="Refreshment Beverage","",IF(AND(R1864="Beer",Q1864=0),SUM(LOOKUP(2,1/(Rates!$B$15:$B$18&lt;=W1864)/(Rates!$C$15:$C$18&gt;=W1864),Rates!$E$15:$E$18)*W1864),VLOOKUP(VALUE(_xlfn.SINGLE(Q:Q)),Rates!A:C,3,0)*W1864)))</f>
        <v/>
      </c>
      <c r="AD1864" s="168">
        <f>IFERROR(IF(R1864="Beer","",IF(OR(Q1864=1,Q1864=2,Q1864=3,Q1864=4),VLOOKUP(Q1864,Rates!$A$31:$B$34,2,0)*W1864,IF(V1864=1,VLOOKUP(U1864,'REB BEV MIN MKUP'!B:E,4,0),IF(V1864&gt;1,VLOOKUP(VALUE(W1864),'REB BEV MIN MKUP'!O:Q,3,0),0)))),0)</f>
        <v>0</v>
      </c>
      <c r="AE1864" s="62" t="str">
        <f t="shared" si="933"/>
        <v/>
      </c>
      <c r="AF1864" s="63" t="str">
        <f t="shared" si="934"/>
        <v/>
      </c>
      <c r="AG1864" s="64" t="str">
        <f t="shared" si="935"/>
        <v/>
      </c>
      <c r="AH1864" s="65" t="str">
        <f t="shared" si="936"/>
        <v/>
      </c>
      <c r="AI1864" s="66" t="str">
        <f>IF(AE:AE="","",IF(R1864="Refreshment Beverage",AK1864*(Rates!J$19/100),ROUND(SUM(AH1864*(Rates!$J$8/100)),4)))</f>
        <v/>
      </c>
      <c r="AJ1864" s="67" t="str">
        <f t="shared" si="937"/>
        <v/>
      </c>
      <c r="AK1864" s="22" t="str">
        <f t="shared" si="938"/>
        <v/>
      </c>
      <c r="AL1864" s="62" t="str">
        <f t="shared" si="939"/>
        <v/>
      </c>
      <c r="AM1864" s="63" t="str">
        <f>IF(AS1864="","",IF(R1864="Refreshment Beverage",ROUND(AS1864*Rates!K$19,4),ROUND(AO1864*(VLOOKUP(VALUE(Q1864),Rates!G$4:L$12,3,0)),4)))</f>
        <v/>
      </c>
      <c r="AN1864" s="68" t="str">
        <f>IF(AS1864="","",IF(R1864="Refreshment Beverage",AS1864*(Rates!J$19/100),MAX(AM1864,AB1864)))</f>
        <v/>
      </c>
      <c r="AO1864" s="69" t="str">
        <f t="shared" si="940"/>
        <v/>
      </c>
      <c r="AP1864" s="69" t="str">
        <f t="shared" si="941"/>
        <v/>
      </c>
      <c r="AQ1864" s="70" t="str">
        <f>IF(AS1864="","",IF(R1864="Refreshment Beverage",ROUND(SUM(VLOOKUP(Q:Q,Rates!G$15:L$19,3,0)*(AS1864-Y1864-Z1864-AA1864)),4),ROUND(SUM(Rates!$K$8*AS1864),4)))</f>
        <v/>
      </c>
      <c r="AR1864" s="66" t="str">
        <f t="shared" si="942"/>
        <v/>
      </c>
      <c r="AS1864" s="22" t="str">
        <f t="shared" si="943"/>
        <v/>
      </c>
      <c r="AT1864" s="62" t="str">
        <f t="shared" si="944"/>
        <v/>
      </c>
      <c r="AU1864" s="63" t="str">
        <f>IF(AX1864="","",IF(R1864="Refreshment Beverage",ROUND((BA1864-Y1864-Z1864-AA1864)*VLOOKUP(VALUE(Q1864),Rates!G$15:L$19,3,0),4),ROUND(AW1864*(VLOOKUP(VALUE(Q1864),Rates!G:L,3,0)),4)))</f>
        <v/>
      </c>
      <c r="AV1864" s="68" t="str">
        <f t="shared" si="945"/>
        <v/>
      </c>
      <c r="AW1864" s="69" t="str">
        <f t="shared" si="946"/>
        <v/>
      </c>
      <c r="AX1864" s="65" t="str">
        <f t="shared" si="947"/>
        <v/>
      </c>
      <c r="AY1864" s="70" t="str">
        <f>IF(AX1864="","",IF(R1864="Refreshment Beverage",ROUND(SUM(AX1864*Rates!K$19),4),ROUND(SUM(AX1864*(Rates!J$8/100)),4)))</f>
        <v/>
      </c>
      <c r="AZ1864" s="67" t="str">
        <f t="shared" si="948"/>
        <v/>
      </c>
      <c r="BA1864" s="22" t="str">
        <f t="shared" si="949"/>
        <v/>
      </c>
      <c r="BD1864" s="171"/>
      <c r="BE1864" s="171"/>
      <c r="BF1864" s="171"/>
      <c r="BG1864" s="171"/>
    </row>
    <row r="1865" spans="11:59" ht="12.75" customHeight="1" x14ac:dyDescent="0.3">
      <c r="K1865" s="42" t="str">
        <f t="shared" si="921"/>
        <v/>
      </c>
      <c r="L1865" s="55" t="str">
        <f t="shared" si="922"/>
        <v/>
      </c>
      <c r="M1865" s="43" t="str">
        <f t="shared" si="923"/>
        <v/>
      </c>
      <c r="N1865" s="56" t="str" cm="1">
        <f t="array" ref="N1865">IFERROR(IF(_xlfn.SINGLE(B:B)="","",IF(R1865="Beer",SUM(LOOKUP(2,1/(Rates!$B$3:$B$5&lt;=W1865)/(Rates!$C$3:$C$5&gt;=W1865),Rates!$D$3:$D$5)*(X1865/100)*W1865),IF(R1865="Refreshment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56" t="str">
        <f t="shared" si="924"/>
        <v/>
      </c>
      <c r="P1865" s="53"/>
      <c r="Q1865" s="14" t="str">
        <f t="shared" si="925"/>
        <v/>
      </c>
      <c r="R1865" s="57" t="str">
        <f t="shared" si="926"/>
        <v/>
      </c>
      <c r="S1865" s="58" t="str">
        <f>IF(B1865="","",IF(R1865="Refreshment Beverage",VLOOKUP(VALUE(Q1865),Rates!G$15:L$19,2,0),VLOOKUP(VALUE(Q1865),Rates!G$4:L$12,2,0)))</f>
        <v/>
      </c>
      <c r="T1865" s="58" t="str">
        <f t="shared" si="927"/>
        <v/>
      </c>
      <c r="U1865" s="58" t="str">
        <f t="shared" si="928"/>
        <v/>
      </c>
      <c r="V1865" s="58" t="str">
        <f t="shared" si="929"/>
        <v/>
      </c>
      <c r="W1865" s="58" t="str">
        <f t="shared" si="930"/>
        <v/>
      </c>
      <c r="X1865" s="59" t="str">
        <f t="shared" si="931"/>
        <v/>
      </c>
      <c r="Y1865" s="60" t="str">
        <f>IF(B:B="","",IF(R1865="Refreshment Beverage",VLOOKUP(Q1865,Rates!G$15:L$19,6,0)*W1865,VLOOKUP(Q1865,Rates!G$4:L$12,6,0)*W1865))</f>
        <v/>
      </c>
      <c r="Z1865" s="60" t="str">
        <f t="shared" si="932"/>
        <v/>
      </c>
      <c r="AA1865" s="60" t="str">
        <f t="shared" si="950"/>
        <v/>
      </c>
      <c r="AB1865" s="61" t="str" cm="1">
        <f t="array" ref="AB1865">IF(_xlfn.SINGLE(B:B)="","",IF(R1865="Refreshment Beverage","",IF(AND(R1865="Beer",Q1865=0),SUM(LOOKUP(2,1/(Rates!$B$15:$B$18&lt;=W1865)/(Rates!$C$15:$C$18&gt;=W1865),Rates!$D$15:$D$18)*W1865),VLOOKUP(VALUE(_xlfn.SINGLE(Q:Q)),Rates!A:B,2,0)*W1865)))</f>
        <v/>
      </c>
      <c r="AC1865" s="61" t="str" cm="1">
        <f t="array" ref="AC1865">IF(_xlfn.SINGLE(B:B)="","",IF(R1865="Refreshment Beverage","",IF(AND(R1865="Beer",Q1865=0),SUM(LOOKUP(2,1/(Rates!$B$15:$B$18&lt;=W1865)/(Rates!$C$15:$C$18&gt;=W1865),Rates!$E$15:$E$18)*W1865),VLOOKUP(VALUE(_xlfn.SINGLE(Q:Q)),Rates!A:C,3,0)*W1865)))</f>
        <v/>
      </c>
      <c r="AD1865" s="168">
        <f>IFERROR(IF(R1865="Beer","",IF(OR(Q1865=1,Q1865=2,Q1865=3,Q1865=4),VLOOKUP(Q1865,Rates!$A$31:$B$34,2,0)*W1865,IF(V1865=1,VLOOKUP(U1865,'REB BEV MIN MKUP'!B:E,4,0),IF(V1865&gt;1,VLOOKUP(VALUE(W1865),'REB BEV MIN MKUP'!O:Q,3,0),0)))),0)</f>
        <v>0</v>
      </c>
      <c r="AE1865" s="62" t="str">
        <f t="shared" si="933"/>
        <v/>
      </c>
      <c r="AF1865" s="63" t="str">
        <f t="shared" si="934"/>
        <v/>
      </c>
      <c r="AG1865" s="64" t="str">
        <f t="shared" si="935"/>
        <v/>
      </c>
      <c r="AH1865" s="65" t="str">
        <f t="shared" si="936"/>
        <v/>
      </c>
      <c r="AI1865" s="66" t="str">
        <f>IF(AE:AE="","",IF(R1865="Refreshment Beverage",AK1865*(Rates!J$19/100),ROUND(SUM(AH1865*(Rates!$J$8/100)),4)))</f>
        <v/>
      </c>
      <c r="AJ1865" s="67" t="str">
        <f t="shared" si="937"/>
        <v/>
      </c>
      <c r="AK1865" s="22" t="str">
        <f t="shared" si="938"/>
        <v/>
      </c>
      <c r="AL1865" s="62" t="str">
        <f t="shared" si="939"/>
        <v/>
      </c>
      <c r="AM1865" s="63" t="str">
        <f>IF(AS1865="","",IF(R1865="Refreshment Beverage",ROUND(AS1865*Rates!K$19,4),ROUND(AO1865*(VLOOKUP(VALUE(Q1865),Rates!G$4:L$12,3,0)),4)))</f>
        <v/>
      </c>
      <c r="AN1865" s="68" t="str">
        <f>IF(AS1865="","",IF(R1865="Refreshment Beverage",AS1865*(Rates!J$19/100),MAX(AM1865,AB1865)))</f>
        <v/>
      </c>
      <c r="AO1865" s="69" t="str">
        <f t="shared" si="940"/>
        <v/>
      </c>
      <c r="AP1865" s="69" t="str">
        <f t="shared" si="941"/>
        <v/>
      </c>
      <c r="AQ1865" s="70" t="str">
        <f>IF(AS1865="","",IF(R1865="Refreshment Beverage",ROUND(SUM(VLOOKUP(Q:Q,Rates!G$15:L$19,3,0)*(AS1865-Y1865-Z1865-AA1865)),4),ROUND(SUM(Rates!$K$8*AS1865),4)))</f>
        <v/>
      </c>
      <c r="AR1865" s="66" t="str">
        <f t="shared" si="942"/>
        <v/>
      </c>
      <c r="AS1865" s="22" t="str">
        <f t="shared" si="943"/>
        <v/>
      </c>
      <c r="AT1865" s="62" t="str">
        <f t="shared" si="944"/>
        <v/>
      </c>
      <c r="AU1865" s="63" t="str">
        <f>IF(AX1865="","",IF(R1865="Refreshment Beverage",ROUND((BA1865-Y1865-Z1865-AA1865)*VLOOKUP(VALUE(Q1865),Rates!G$15:L$19,3,0),4),ROUND(AW1865*(VLOOKUP(VALUE(Q1865),Rates!G:L,3,0)),4)))</f>
        <v/>
      </c>
      <c r="AV1865" s="68" t="str">
        <f t="shared" si="945"/>
        <v/>
      </c>
      <c r="AW1865" s="69" t="str">
        <f t="shared" si="946"/>
        <v/>
      </c>
      <c r="AX1865" s="65" t="str">
        <f t="shared" si="947"/>
        <v/>
      </c>
      <c r="AY1865" s="70" t="str">
        <f>IF(AX1865="","",IF(R1865="Refreshment Beverage",ROUND(SUM(AX1865*Rates!K$19),4),ROUND(SUM(AX1865*(Rates!J$8/100)),4)))</f>
        <v/>
      </c>
      <c r="AZ1865" s="67" t="str">
        <f t="shared" si="948"/>
        <v/>
      </c>
      <c r="BA1865" s="22" t="str">
        <f t="shared" si="949"/>
        <v/>
      </c>
      <c r="BD1865" s="171"/>
      <c r="BE1865" s="171"/>
      <c r="BF1865" s="171"/>
      <c r="BG1865" s="171"/>
    </row>
    <row r="1866" spans="11:59" ht="12.75" customHeight="1" x14ac:dyDescent="0.3">
      <c r="K1866" s="42" t="str">
        <f t="shared" si="921"/>
        <v/>
      </c>
      <c r="L1866" s="55" t="str">
        <f t="shared" si="922"/>
        <v/>
      </c>
      <c r="M1866" s="43" t="str">
        <f t="shared" si="923"/>
        <v/>
      </c>
      <c r="N1866" s="56" t="str" cm="1">
        <f t="array" ref="N1866">IFERROR(IF(_xlfn.SINGLE(B:B)="","",IF(R1866="Beer",SUM(LOOKUP(2,1/(Rates!$B$3:$B$5&lt;=W1866)/(Rates!$C$3:$C$5&gt;=W1866),Rates!$D$3:$D$5)*(X1866/100)*W1866),IF(R1866="Refreshment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56" t="str">
        <f t="shared" si="924"/>
        <v/>
      </c>
      <c r="P1866" s="53"/>
      <c r="Q1866" s="14" t="str">
        <f t="shared" si="925"/>
        <v/>
      </c>
      <c r="R1866" s="57" t="str">
        <f t="shared" si="926"/>
        <v/>
      </c>
      <c r="S1866" s="58" t="str">
        <f>IF(B1866="","",IF(R1866="Refreshment Beverage",VLOOKUP(VALUE(Q1866),Rates!G$15:L$19,2,0),VLOOKUP(VALUE(Q1866),Rates!G$4:L$12,2,0)))</f>
        <v/>
      </c>
      <c r="T1866" s="58" t="str">
        <f t="shared" si="927"/>
        <v/>
      </c>
      <c r="U1866" s="58" t="str">
        <f t="shared" si="928"/>
        <v/>
      </c>
      <c r="V1866" s="58" t="str">
        <f t="shared" si="929"/>
        <v/>
      </c>
      <c r="W1866" s="58" t="str">
        <f t="shared" si="930"/>
        <v/>
      </c>
      <c r="X1866" s="59" t="str">
        <f t="shared" si="931"/>
        <v/>
      </c>
      <c r="Y1866" s="60" t="str">
        <f>IF(B:B="","",IF(R1866="Refreshment Beverage",VLOOKUP(Q1866,Rates!G$15:L$19,6,0)*W1866,VLOOKUP(Q1866,Rates!G$4:L$12,6,0)*W1866))</f>
        <v/>
      </c>
      <c r="Z1866" s="60" t="str">
        <f t="shared" si="932"/>
        <v/>
      </c>
      <c r="AA1866" s="60" t="str">
        <f t="shared" si="950"/>
        <v/>
      </c>
      <c r="AB1866" s="61" t="str" cm="1">
        <f t="array" ref="AB1866">IF(_xlfn.SINGLE(B:B)="","",IF(R1866="Refreshment Beverage","",IF(AND(R1866="Beer",Q1866=0),SUM(LOOKUP(2,1/(Rates!$B$15:$B$18&lt;=W1866)/(Rates!$C$15:$C$18&gt;=W1866),Rates!$D$15:$D$18)*W1866),VLOOKUP(VALUE(_xlfn.SINGLE(Q:Q)),Rates!A:B,2,0)*W1866)))</f>
        <v/>
      </c>
      <c r="AC1866" s="61" t="str" cm="1">
        <f t="array" ref="AC1866">IF(_xlfn.SINGLE(B:B)="","",IF(R1866="Refreshment Beverage","",IF(AND(R1866="Beer",Q1866=0),SUM(LOOKUP(2,1/(Rates!$B$15:$B$18&lt;=W1866)/(Rates!$C$15:$C$18&gt;=W1866),Rates!$E$15:$E$18)*W1866),VLOOKUP(VALUE(_xlfn.SINGLE(Q:Q)),Rates!A:C,3,0)*W1866)))</f>
        <v/>
      </c>
      <c r="AD1866" s="168">
        <f>IFERROR(IF(R1866="Beer","",IF(OR(Q1866=1,Q1866=2,Q1866=3,Q1866=4),VLOOKUP(Q1866,Rates!$A$31:$B$34,2,0)*W1866,IF(V1866=1,VLOOKUP(U1866,'REB BEV MIN MKUP'!B:E,4,0),IF(V1866&gt;1,VLOOKUP(VALUE(W1866),'REB BEV MIN MKUP'!O:Q,3,0),0)))),0)</f>
        <v>0</v>
      </c>
      <c r="AE1866" s="62" t="str">
        <f t="shared" si="933"/>
        <v/>
      </c>
      <c r="AF1866" s="63" t="str">
        <f t="shared" si="934"/>
        <v/>
      </c>
      <c r="AG1866" s="64" t="str">
        <f t="shared" si="935"/>
        <v/>
      </c>
      <c r="AH1866" s="65" t="str">
        <f t="shared" si="936"/>
        <v/>
      </c>
      <c r="AI1866" s="66" t="str">
        <f>IF(AE:AE="","",IF(R1866="Refreshment Beverage",AK1866*(Rates!J$19/100),ROUND(SUM(AH1866*(Rates!$J$8/100)),4)))</f>
        <v/>
      </c>
      <c r="AJ1866" s="67" t="str">
        <f t="shared" si="937"/>
        <v/>
      </c>
      <c r="AK1866" s="22" t="str">
        <f t="shared" si="938"/>
        <v/>
      </c>
      <c r="AL1866" s="62" t="str">
        <f t="shared" si="939"/>
        <v/>
      </c>
      <c r="AM1866" s="63" t="str">
        <f>IF(AS1866="","",IF(R1866="Refreshment Beverage",ROUND(AS1866*Rates!K$19,4),ROUND(AO1866*(VLOOKUP(VALUE(Q1866),Rates!G$4:L$12,3,0)),4)))</f>
        <v/>
      </c>
      <c r="AN1866" s="68" t="str">
        <f>IF(AS1866="","",IF(R1866="Refreshment Beverage",AS1866*(Rates!J$19/100),MAX(AM1866,AB1866)))</f>
        <v/>
      </c>
      <c r="AO1866" s="69" t="str">
        <f t="shared" si="940"/>
        <v/>
      </c>
      <c r="AP1866" s="69" t="str">
        <f t="shared" si="941"/>
        <v/>
      </c>
      <c r="AQ1866" s="70" t="str">
        <f>IF(AS1866="","",IF(R1866="Refreshment Beverage",ROUND(SUM(VLOOKUP(Q:Q,Rates!G$15:L$19,3,0)*(AS1866-Y1866-Z1866-AA1866)),4),ROUND(SUM(Rates!$K$8*AS1866),4)))</f>
        <v/>
      </c>
      <c r="AR1866" s="66" t="str">
        <f t="shared" si="942"/>
        <v/>
      </c>
      <c r="AS1866" s="22" t="str">
        <f t="shared" si="943"/>
        <v/>
      </c>
      <c r="AT1866" s="62" t="str">
        <f t="shared" si="944"/>
        <v/>
      </c>
      <c r="AU1866" s="63" t="str">
        <f>IF(AX1866="","",IF(R1866="Refreshment Beverage",ROUND((BA1866-Y1866-Z1866-AA1866)*VLOOKUP(VALUE(Q1866),Rates!G$15:L$19,3,0),4),ROUND(AW1866*(VLOOKUP(VALUE(Q1866),Rates!G:L,3,0)),4)))</f>
        <v/>
      </c>
      <c r="AV1866" s="68" t="str">
        <f t="shared" si="945"/>
        <v/>
      </c>
      <c r="AW1866" s="69" t="str">
        <f t="shared" si="946"/>
        <v/>
      </c>
      <c r="AX1866" s="65" t="str">
        <f t="shared" si="947"/>
        <v/>
      </c>
      <c r="AY1866" s="70" t="str">
        <f>IF(AX1866="","",IF(R1866="Refreshment Beverage",ROUND(SUM(AX1866*Rates!K$19),4),ROUND(SUM(AX1866*(Rates!J$8/100)),4)))</f>
        <v/>
      </c>
      <c r="AZ1866" s="67" t="str">
        <f t="shared" si="948"/>
        <v/>
      </c>
      <c r="BA1866" s="22" t="str">
        <f t="shared" si="949"/>
        <v/>
      </c>
      <c r="BD1866" s="171"/>
      <c r="BE1866" s="171"/>
      <c r="BF1866" s="171"/>
      <c r="BG1866" s="171"/>
    </row>
    <row r="1867" spans="11:59" ht="12.75" customHeight="1" x14ac:dyDescent="0.3">
      <c r="K1867" s="42" t="str">
        <f t="shared" si="921"/>
        <v/>
      </c>
      <c r="L1867" s="55" t="str">
        <f t="shared" si="922"/>
        <v/>
      </c>
      <c r="M1867" s="43" t="str">
        <f t="shared" si="923"/>
        <v/>
      </c>
      <c r="N1867" s="56" t="str" cm="1">
        <f t="array" ref="N1867">IFERROR(IF(_xlfn.SINGLE(B:B)="","",IF(R1867="Beer",SUM(LOOKUP(2,1/(Rates!$B$3:$B$5&lt;=W1867)/(Rates!$C$3:$C$5&gt;=W1867),Rates!$D$3:$D$5)*(X1867/100)*W1867),IF(R1867="Refreshment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56" t="str">
        <f t="shared" si="924"/>
        <v/>
      </c>
      <c r="P1867" s="53"/>
      <c r="Q1867" s="14" t="str">
        <f t="shared" si="925"/>
        <v/>
      </c>
      <c r="R1867" s="57" t="str">
        <f t="shared" si="926"/>
        <v/>
      </c>
      <c r="S1867" s="58" t="str">
        <f>IF(B1867="","",IF(R1867="Refreshment Beverage",VLOOKUP(VALUE(Q1867),Rates!G$15:L$19,2,0),VLOOKUP(VALUE(Q1867),Rates!G$4:L$12,2,0)))</f>
        <v/>
      </c>
      <c r="T1867" s="58" t="str">
        <f t="shared" si="927"/>
        <v/>
      </c>
      <c r="U1867" s="58" t="str">
        <f t="shared" si="928"/>
        <v/>
      </c>
      <c r="V1867" s="58" t="str">
        <f t="shared" si="929"/>
        <v/>
      </c>
      <c r="W1867" s="58" t="str">
        <f t="shared" si="930"/>
        <v/>
      </c>
      <c r="X1867" s="59" t="str">
        <f t="shared" si="931"/>
        <v/>
      </c>
      <c r="Y1867" s="60" t="str">
        <f>IF(B:B="","",IF(R1867="Refreshment Beverage",VLOOKUP(Q1867,Rates!G$15:L$19,6,0)*W1867,VLOOKUP(Q1867,Rates!G$4:L$12,6,0)*W1867))</f>
        <v/>
      </c>
      <c r="Z1867" s="60" t="str">
        <f t="shared" si="932"/>
        <v/>
      </c>
      <c r="AA1867" s="60" t="str">
        <f t="shared" si="950"/>
        <v/>
      </c>
      <c r="AB1867" s="61" t="str" cm="1">
        <f t="array" ref="AB1867">IF(_xlfn.SINGLE(B:B)="","",IF(R1867="Refreshment Beverage","",IF(AND(R1867="Beer",Q1867=0),SUM(LOOKUP(2,1/(Rates!$B$15:$B$18&lt;=W1867)/(Rates!$C$15:$C$18&gt;=W1867),Rates!$D$15:$D$18)*W1867),VLOOKUP(VALUE(_xlfn.SINGLE(Q:Q)),Rates!A:B,2,0)*W1867)))</f>
        <v/>
      </c>
      <c r="AC1867" s="61" t="str" cm="1">
        <f t="array" ref="AC1867">IF(_xlfn.SINGLE(B:B)="","",IF(R1867="Refreshment Beverage","",IF(AND(R1867="Beer",Q1867=0),SUM(LOOKUP(2,1/(Rates!$B$15:$B$18&lt;=W1867)/(Rates!$C$15:$C$18&gt;=W1867),Rates!$E$15:$E$18)*W1867),VLOOKUP(VALUE(_xlfn.SINGLE(Q:Q)),Rates!A:C,3,0)*W1867)))</f>
        <v/>
      </c>
      <c r="AD1867" s="168">
        <f>IFERROR(IF(R1867="Beer","",IF(OR(Q1867=1,Q1867=2,Q1867=3,Q1867=4),VLOOKUP(Q1867,Rates!$A$31:$B$34,2,0)*W1867,IF(V1867=1,VLOOKUP(U1867,'REB BEV MIN MKUP'!B:E,4,0),IF(V1867&gt;1,VLOOKUP(VALUE(W1867),'REB BEV MIN MKUP'!O:Q,3,0),0)))),0)</f>
        <v>0</v>
      </c>
      <c r="AE1867" s="62" t="str">
        <f t="shared" si="933"/>
        <v/>
      </c>
      <c r="AF1867" s="63" t="str">
        <f t="shared" si="934"/>
        <v/>
      </c>
      <c r="AG1867" s="64" t="str">
        <f t="shared" si="935"/>
        <v/>
      </c>
      <c r="AH1867" s="65" t="str">
        <f t="shared" si="936"/>
        <v/>
      </c>
      <c r="AI1867" s="66" t="str">
        <f>IF(AE:AE="","",IF(R1867="Refreshment Beverage",AK1867*(Rates!J$19/100),ROUND(SUM(AH1867*(Rates!$J$8/100)),4)))</f>
        <v/>
      </c>
      <c r="AJ1867" s="67" t="str">
        <f t="shared" si="937"/>
        <v/>
      </c>
      <c r="AK1867" s="22" t="str">
        <f t="shared" si="938"/>
        <v/>
      </c>
      <c r="AL1867" s="62" t="str">
        <f t="shared" si="939"/>
        <v/>
      </c>
      <c r="AM1867" s="63" t="str">
        <f>IF(AS1867="","",IF(R1867="Refreshment Beverage",ROUND(AS1867*Rates!K$19,4),ROUND(AO1867*(VLOOKUP(VALUE(Q1867),Rates!G$4:L$12,3,0)),4)))</f>
        <v/>
      </c>
      <c r="AN1867" s="68" t="str">
        <f>IF(AS1867="","",IF(R1867="Refreshment Beverage",AS1867*(Rates!J$19/100),MAX(AM1867,AB1867)))</f>
        <v/>
      </c>
      <c r="AO1867" s="69" t="str">
        <f t="shared" si="940"/>
        <v/>
      </c>
      <c r="AP1867" s="69" t="str">
        <f t="shared" si="941"/>
        <v/>
      </c>
      <c r="AQ1867" s="70" t="str">
        <f>IF(AS1867="","",IF(R1867="Refreshment Beverage",ROUND(SUM(VLOOKUP(Q:Q,Rates!G$15:L$19,3,0)*(AS1867-Y1867-Z1867-AA1867)),4),ROUND(SUM(Rates!$K$8*AS1867),4)))</f>
        <v/>
      </c>
      <c r="AR1867" s="66" t="str">
        <f t="shared" si="942"/>
        <v/>
      </c>
      <c r="AS1867" s="22" t="str">
        <f t="shared" si="943"/>
        <v/>
      </c>
      <c r="AT1867" s="62" t="str">
        <f t="shared" si="944"/>
        <v/>
      </c>
      <c r="AU1867" s="63" t="str">
        <f>IF(AX1867="","",IF(R1867="Refreshment Beverage",ROUND((BA1867-Y1867-Z1867-AA1867)*VLOOKUP(VALUE(Q1867),Rates!G$15:L$19,3,0),4),ROUND(AW1867*(VLOOKUP(VALUE(Q1867),Rates!G:L,3,0)),4)))</f>
        <v/>
      </c>
      <c r="AV1867" s="68" t="str">
        <f t="shared" si="945"/>
        <v/>
      </c>
      <c r="AW1867" s="69" t="str">
        <f t="shared" si="946"/>
        <v/>
      </c>
      <c r="AX1867" s="65" t="str">
        <f t="shared" si="947"/>
        <v/>
      </c>
      <c r="AY1867" s="70" t="str">
        <f>IF(AX1867="","",IF(R1867="Refreshment Beverage",ROUND(SUM(AX1867*Rates!K$19),4),ROUND(SUM(AX1867*(Rates!J$8/100)),4)))</f>
        <v/>
      </c>
      <c r="AZ1867" s="67" t="str">
        <f t="shared" si="948"/>
        <v/>
      </c>
      <c r="BA1867" s="22" t="str">
        <f t="shared" si="949"/>
        <v/>
      </c>
      <c r="BD1867" s="171"/>
      <c r="BE1867" s="171"/>
      <c r="BF1867" s="171"/>
      <c r="BG1867" s="171"/>
    </row>
    <row r="1868" spans="11:59" ht="12.75" customHeight="1" x14ac:dyDescent="0.3">
      <c r="K1868" s="42" t="str">
        <f t="shared" si="921"/>
        <v/>
      </c>
      <c r="L1868" s="55" t="str">
        <f t="shared" si="922"/>
        <v/>
      </c>
      <c r="M1868" s="43" t="str">
        <f t="shared" si="923"/>
        <v/>
      </c>
      <c r="N1868" s="56" t="str" cm="1">
        <f t="array" ref="N1868">IFERROR(IF(_xlfn.SINGLE(B:B)="","",IF(R1868="Beer",SUM(LOOKUP(2,1/(Rates!$B$3:$B$5&lt;=W1868)/(Rates!$C$3:$C$5&gt;=W1868),Rates!$D$3:$D$5)*(X1868/100)*W1868),IF(R1868="Refreshment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56" t="str">
        <f t="shared" si="924"/>
        <v/>
      </c>
      <c r="P1868" s="53"/>
      <c r="Q1868" s="14" t="str">
        <f t="shared" si="925"/>
        <v/>
      </c>
      <c r="R1868" s="57" t="str">
        <f t="shared" si="926"/>
        <v/>
      </c>
      <c r="S1868" s="58" t="str">
        <f>IF(B1868="","",IF(R1868="Refreshment Beverage",VLOOKUP(VALUE(Q1868),Rates!G$15:L$19,2,0),VLOOKUP(VALUE(Q1868),Rates!G$4:L$12,2,0)))</f>
        <v/>
      </c>
      <c r="T1868" s="58" t="str">
        <f t="shared" si="927"/>
        <v/>
      </c>
      <c r="U1868" s="58" t="str">
        <f t="shared" si="928"/>
        <v/>
      </c>
      <c r="V1868" s="58" t="str">
        <f t="shared" si="929"/>
        <v/>
      </c>
      <c r="W1868" s="58" t="str">
        <f t="shared" si="930"/>
        <v/>
      </c>
      <c r="X1868" s="59" t="str">
        <f t="shared" si="931"/>
        <v/>
      </c>
      <c r="Y1868" s="60" t="str">
        <f>IF(B:B="","",IF(R1868="Refreshment Beverage",VLOOKUP(Q1868,Rates!G$15:L$19,6,0)*W1868,VLOOKUP(Q1868,Rates!G$4:L$12,6,0)*W1868))</f>
        <v/>
      </c>
      <c r="Z1868" s="60" t="str">
        <f t="shared" si="932"/>
        <v/>
      </c>
      <c r="AA1868" s="60" t="str">
        <f t="shared" si="950"/>
        <v/>
      </c>
      <c r="AB1868" s="61" t="str" cm="1">
        <f t="array" ref="AB1868">IF(_xlfn.SINGLE(B:B)="","",IF(R1868="Refreshment Beverage","",IF(AND(R1868="Beer",Q1868=0),SUM(LOOKUP(2,1/(Rates!$B$15:$B$18&lt;=W1868)/(Rates!$C$15:$C$18&gt;=W1868),Rates!$D$15:$D$18)*W1868),VLOOKUP(VALUE(_xlfn.SINGLE(Q:Q)),Rates!A:B,2,0)*W1868)))</f>
        <v/>
      </c>
      <c r="AC1868" s="61" t="str" cm="1">
        <f t="array" ref="AC1868">IF(_xlfn.SINGLE(B:B)="","",IF(R1868="Refreshment Beverage","",IF(AND(R1868="Beer",Q1868=0),SUM(LOOKUP(2,1/(Rates!$B$15:$B$18&lt;=W1868)/(Rates!$C$15:$C$18&gt;=W1868),Rates!$E$15:$E$18)*W1868),VLOOKUP(VALUE(_xlfn.SINGLE(Q:Q)),Rates!A:C,3,0)*W1868)))</f>
        <v/>
      </c>
      <c r="AD1868" s="168">
        <f>IFERROR(IF(R1868="Beer","",IF(OR(Q1868=1,Q1868=2,Q1868=3,Q1868=4),VLOOKUP(Q1868,Rates!$A$31:$B$34,2,0)*W1868,IF(V1868=1,VLOOKUP(U1868,'REB BEV MIN MKUP'!B:E,4,0),IF(V1868&gt;1,VLOOKUP(VALUE(W1868),'REB BEV MIN MKUP'!O:Q,3,0),0)))),0)</f>
        <v>0</v>
      </c>
      <c r="AE1868" s="62" t="str">
        <f t="shared" si="933"/>
        <v/>
      </c>
      <c r="AF1868" s="63" t="str">
        <f t="shared" si="934"/>
        <v/>
      </c>
      <c r="AG1868" s="64" t="str">
        <f t="shared" si="935"/>
        <v/>
      </c>
      <c r="AH1868" s="65" t="str">
        <f t="shared" si="936"/>
        <v/>
      </c>
      <c r="AI1868" s="66" t="str">
        <f>IF(AE:AE="","",IF(R1868="Refreshment Beverage",AK1868*(Rates!J$19/100),ROUND(SUM(AH1868*(Rates!$J$8/100)),4)))</f>
        <v/>
      </c>
      <c r="AJ1868" s="67" t="str">
        <f t="shared" si="937"/>
        <v/>
      </c>
      <c r="AK1868" s="22" t="str">
        <f t="shared" si="938"/>
        <v/>
      </c>
      <c r="AL1868" s="62" t="str">
        <f t="shared" si="939"/>
        <v/>
      </c>
      <c r="AM1868" s="63" t="str">
        <f>IF(AS1868="","",IF(R1868="Refreshment Beverage",ROUND(AS1868*Rates!K$19,4),ROUND(AO1868*(VLOOKUP(VALUE(Q1868),Rates!G$4:L$12,3,0)),4)))</f>
        <v/>
      </c>
      <c r="AN1868" s="68" t="str">
        <f>IF(AS1868="","",IF(R1868="Refreshment Beverage",AS1868*(Rates!J$19/100),MAX(AM1868,AB1868)))</f>
        <v/>
      </c>
      <c r="AO1868" s="69" t="str">
        <f t="shared" si="940"/>
        <v/>
      </c>
      <c r="AP1868" s="69" t="str">
        <f t="shared" si="941"/>
        <v/>
      </c>
      <c r="AQ1868" s="70" t="str">
        <f>IF(AS1868="","",IF(R1868="Refreshment Beverage",ROUND(SUM(VLOOKUP(Q:Q,Rates!G$15:L$19,3,0)*(AS1868-Y1868-Z1868-AA1868)),4),ROUND(SUM(Rates!$K$8*AS1868),4)))</f>
        <v/>
      </c>
      <c r="AR1868" s="66" t="str">
        <f t="shared" si="942"/>
        <v/>
      </c>
      <c r="AS1868" s="22" t="str">
        <f t="shared" si="943"/>
        <v/>
      </c>
      <c r="AT1868" s="62" t="str">
        <f t="shared" si="944"/>
        <v/>
      </c>
      <c r="AU1868" s="63" t="str">
        <f>IF(AX1868="","",IF(R1868="Refreshment Beverage",ROUND((BA1868-Y1868-Z1868-AA1868)*VLOOKUP(VALUE(Q1868),Rates!G$15:L$19,3,0),4),ROUND(AW1868*(VLOOKUP(VALUE(Q1868),Rates!G:L,3,0)),4)))</f>
        <v/>
      </c>
      <c r="AV1868" s="68" t="str">
        <f t="shared" si="945"/>
        <v/>
      </c>
      <c r="AW1868" s="69" t="str">
        <f t="shared" si="946"/>
        <v/>
      </c>
      <c r="AX1868" s="65" t="str">
        <f t="shared" si="947"/>
        <v/>
      </c>
      <c r="AY1868" s="70" t="str">
        <f>IF(AX1868="","",IF(R1868="Refreshment Beverage",ROUND(SUM(AX1868*Rates!K$19),4),ROUND(SUM(AX1868*(Rates!J$8/100)),4)))</f>
        <v/>
      </c>
      <c r="AZ1868" s="67" t="str">
        <f t="shared" si="948"/>
        <v/>
      </c>
      <c r="BA1868" s="22" t="str">
        <f t="shared" si="949"/>
        <v/>
      </c>
      <c r="BD1868" s="171"/>
      <c r="BE1868" s="171"/>
      <c r="BF1868" s="171"/>
      <c r="BG1868" s="171"/>
    </row>
    <row r="1869" spans="11:59" ht="12.75" customHeight="1" x14ac:dyDescent="0.3">
      <c r="K1869" s="42" t="str">
        <f t="shared" si="921"/>
        <v/>
      </c>
      <c r="L1869" s="55" t="str">
        <f t="shared" si="922"/>
        <v/>
      </c>
      <c r="M1869" s="43" t="str">
        <f t="shared" si="923"/>
        <v/>
      </c>
      <c r="N1869" s="56" t="str" cm="1">
        <f t="array" ref="N1869">IFERROR(IF(_xlfn.SINGLE(B:B)="","",IF(R1869="Beer",SUM(LOOKUP(2,1/(Rates!$B$3:$B$5&lt;=W1869)/(Rates!$C$3:$C$5&gt;=W1869),Rates!$D$3:$D$5)*(X1869/100)*W1869),IF(R1869="Refreshment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56" t="str">
        <f t="shared" si="924"/>
        <v/>
      </c>
      <c r="P1869" s="53"/>
      <c r="Q1869" s="14" t="str">
        <f t="shared" si="925"/>
        <v/>
      </c>
      <c r="R1869" s="57" t="str">
        <f t="shared" si="926"/>
        <v/>
      </c>
      <c r="S1869" s="58" t="str">
        <f>IF(B1869="","",IF(R1869="Refreshment Beverage",VLOOKUP(VALUE(Q1869),Rates!G$15:L$19,2,0),VLOOKUP(VALUE(Q1869),Rates!G$4:L$12,2,0)))</f>
        <v/>
      </c>
      <c r="T1869" s="58" t="str">
        <f t="shared" si="927"/>
        <v/>
      </c>
      <c r="U1869" s="58" t="str">
        <f t="shared" si="928"/>
        <v/>
      </c>
      <c r="V1869" s="58" t="str">
        <f t="shared" si="929"/>
        <v/>
      </c>
      <c r="W1869" s="58" t="str">
        <f t="shared" si="930"/>
        <v/>
      </c>
      <c r="X1869" s="59" t="str">
        <f t="shared" si="931"/>
        <v/>
      </c>
      <c r="Y1869" s="60" t="str">
        <f>IF(B:B="","",IF(R1869="Refreshment Beverage",VLOOKUP(Q1869,Rates!G$15:L$19,6,0)*W1869,VLOOKUP(Q1869,Rates!G$4:L$12,6,0)*W1869))</f>
        <v/>
      </c>
      <c r="Z1869" s="60" t="str">
        <f t="shared" si="932"/>
        <v/>
      </c>
      <c r="AA1869" s="60" t="str">
        <f t="shared" si="950"/>
        <v/>
      </c>
      <c r="AB1869" s="61" t="str" cm="1">
        <f t="array" ref="AB1869">IF(_xlfn.SINGLE(B:B)="","",IF(R1869="Refreshment Beverage","",IF(AND(R1869="Beer",Q1869=0),SUM(LOOKUP(2,1/(Rates!$B$15:$B$18&lt;=W1869)/(Rates!$C$15:$C$18&gt;=W1869),Rates!$D$15:$D$18)*W1869),VLOOKUP(VALUE(_xlfn.SINGLE(Q:Q)),Rates!A:B,2,0)*W1869)))</f>
        <v/>
      </c>
      <c r="AC1869" s="61" t="str" cm="1">
        <f t="array" ref="AC1869">IF(_xlfn.SINGLE(B:B)="","",IF(R1869="Refreshment Beverage","",IF(AND(R1869="Beer",Q1869=0),SUM(LOOKUP(2,1/(Rates!$B$15:$B$18&lt;=W1869)/(Rates!$C$15:$C$18&gt;=W1869),Rates!$E$15:$E$18)*W1869),VLOOKUP(VALUE(_xlfn.SINGLE(Q:Q)),Rates!A:C,3,0)*W1869)))</f>
        <v/>
      </c>
      <c r="AD1869" s="168">
        <f>IFERROR(IF(R1869="Beer","",IF(OR(Q1869=1,Q1869=2,Q1869=3,Q1869=4),VLOOKUP(Q1869,Rates!$A$31:$B$34,2,0)*W1869,IF(V1869=1,VLOOKUP(U1869,'REB BEV MIN MKUP'!B:E,4,0),IF(V1869&gt;1,VLOOKUP(VALUE(W1869),'REB BEV MIN MKUP'!O:Q,3,0),0)))),0)</f>
        <v>0</v>
      </c>
      <c r="AE1869" s="62" t="str">
        <f t="shared" si="933"/>
        <v/>
      </c>
      <c r="AF1869" s="63" t="str">
        <f t="shared" si="934"/>
        <v/>
      </c>
      <c r="AG1869" s="64" t="str">
        <f t="shared" si="935"/>
        <v/>
      </c>
      <c r="AH1869" s="65" t="str">
        <f t="shared" si="936"/>
        <v/>
      </c>
      <c r="AI1869" s="66" t="str">
        <f>IF(AE:AE="","",IF(R1869="Refreshment Beverage",AK1869*(Rates!J$19/100),ROUND(SUM(AH1869*(Rates!$J$8/100)),4)))</f>
        <v/>
      </c>
      <c r="AJ1869" s="67" t="str">
        <f t="shared" si="937"/>
        <v/>
      </c>
      <c r="AK1869" s="22" t="str">
        <f t="shared" si="938"/>
        <v/>
      </c>
      <c r="AL1869" s="62" t="str">
        <f t="shared" si="939"/>
        <v/>
      </c>
      <c r="AM1869" s="63" t="str">
        <f>IF(AS1869="","",IF(R1869="Refreshment Beverage",ROUND(AS1869*Rates!K$19,4),ROUND(AO1869*(VLOOKUP(VALUE(Q1869),Rates!G$4:L$12,3,0)),4)))</f>
        <v/>
      </c>
      <c r="AN1869" s="68" t="str">
        <f>IF(AS1869="","",IF(R1869="Refreshment Beverage",AS1869*(Rates!J$19/100),MAX(AM1869,AB1869)))</f>
        <v/>
      </c>
      <c r="AO1869" s="69" t="str">
        <f t="shared" si="940"/>
        <v/>
      </c>
      <c r="AP1869" s="69" t="str">
        <f t="shared" si="941"/>
        <v/>
      </c>
      <c r="AQ1869" s="70" t="str">
        <f>IF(AS1869="","",IF(R1869="Refreshment Beverage",ROUND(SUM(VLOOKUP(Q:Q,Rates!G$15:L$19,3,0)*(AS1869-Y1869-Z1869-AA1869)),4),ROUND(SUM(Rates!$K$8*AS1869),4)))</f>
        <v/>
      </c>
      <c r="AR1869" s="66" t="str">
        <f t="shared" si="942"/>
        <v/>
      </c>
      <c r="AS1869" s="22" t="str">
        <f t="shared" si="943"/>
        <v/>
      </c>
      <c r="AT1869" s="62" t="str">
        <f t="shared" si="944"/>
        <v/>
      </c>
      <c r="AU1869" s="63" t="str">
        <f>IF(AX1869="","",IF(R1869="Refreshment Beverage",ROUND((BA1869-Y1869-Z1869-AA1869)*VLOOKUP(VALUE(Q1869),Rates!G$15:L$19,3,0),4),ROUND(AW1869*(VLOOKUP(VALUE(Q1869),Rates!G:L,3,0)),4)))</f>
        <v/>
      </c>
      <c r="AV1869" s="68" t="str">
        <f t="shared" si="945"/>
        <v/>
      </c>
      <c r="AW1869" s="69" t="str">
        <f t="shared" si="946"/>
        <v/>
      </c>
      <c r="AX1869" s="65" t="str">
        <f t="shared" si="947"/>
        <v/>
      </c>
      <c r="AY1869" s="70" t="str">
        <f>IF(AX1869="","",IF(R1869="Refreshment Beverage",ROUND(SUM(AX1869*Rates!K$19),4),ROUND(SUM(AX1869*(Rates!J$8/100)),4)))</f>
        <v/>
      </c>
      <c r="AZ1869" s="67" t="str">
        <f t="shared" si="948"/>
        <v/>
      </c>
      <c r="BA1869" s="22" t="str">
        <f t="shared" si="949"/>
        <v/>
      </c>
      <c r="BD1869" s="171"/>
      <c r="BE1869" s="171"/>
      <c r="BF1869" s="171"/>
      <c r="BG1869" s="171"/>
    </row>
    <row r="1870" spans="11:59" ht="12.75" customHeight="1" x14ac:dyDescent="0.3">
      <c r="K1870" s="42" t="str">
        <f t="shared" si="921"/>
        <v/>
      </c>
      <c r="L1870" s="55" t="str">
        <f t="shared" si="922"/>
        <v/>
      </c>
      <c r="M1870" s="43" t="str">
        <f t="shared" si="923"/>
        <v/>
      </c>
      <c r="N1870" s="56" t="str" cm="1">
        <f t="array" ref="N1870">IFERROR(IF(_xlfn.SINGLE(B:B)="","",IF(R1870="Beer",SUM(LOOKUP(2,1/(Rates!$B$3:$B$5&lt;=W1870)/(Rates!$C$3:$C$5&gt;=W1870),Rates!$D$3:$D$5)*(X1870/100)*W1870),IF(R1870="Refreshment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56" t="str">
        <f t="shared" si="924"/>
        <v/>
      </c>
      <c r="P1870" s="53"/>
      <c r="Q1870" s="14" t="str">
        <f t="shared" si="925"/>
        <v/>
      </c>
      <c r="R1870" s="57" t="str">
        <f t="shared" si="926"/>
        <v/>
      </c>
      <c r="S1870" s="58" t="str">
        <f>IF(B1870="","",IF(R1870="Refreshment Beverage",VLOOKUP(VALUE(Q1870),Rates!G$15:L$19,2,0),VLOOKUP(VALUE(Q1870),Rates!G$4:L$12,2,0)))</f>
        <v/>
      </c>
      <c r="T1870" s="58" t="str">
        <f t="shared" si="927"/>
        <v/>
      </c>
      <c r="U1870" s="58" t="str">
        <f t="shared" si="928"/>
        <v/>
      </c>
      <c r="V1870" s="58" t="str">
        <f t="shared" si="929"/>
        <v/>
      </c>
      <c r="W1870" s="58" t="str">
        <f t="shared" si="930"/>
        <v/>
      </c>
      <c r="X1870" s="59" t="str">
        <f t="shared" si="931"/>
        <v/>
      </c>
      <c r="Y1870" s="60" t="str">
        <f>IF(B:B="","",IF(R1870="Refreshment Beverage",VLOOKUP(Q1870,Rates!G$15:L$19,6,0)*W1870,VLOOKUP(Q1870,Rates!G$4:L$12,6,0)*W1870))</f>
        <v/>
      </c>
      <c r="Z1870" s="60" t="str">
        <f t="shared" si="932"/>
        <v/>
      </c>
      <c r="AA1870" s="60" t="str">
        <f t="shared" si="950"/>
        <v/>
      </c>
      <c r="AB1870" s="61" t="str" cm="1">
        <f t="array" ref="AB1870">IF(_xlfn.SINGLE(B:B)="","",IF(R1870="Refreshment Beverage","",IF(AND(R1870="Beer",Q1870=0),SUM(LOOKUP(2,1/(Rates!$B$15:$B$18&lt;=W1870)/(Rates!$C$15:$C$18&gt;=W1870),Rates!$D$15:$D$18)*W1870),VLOOKUP(VALUE(_xlfn.SINGLE(Q:Q)),Rates!A:B,2,0)*W1870)))</f>
        <v/>
      </c>
      <c r="AC1870" s="61" t="str" cm="1">
        <f t="array" ref="AC1870">IF(_xlfn.SINGLE(B:B)="","",IF(R1870="Refreshment Beverage","",IF(AND(R1870="Beer",Q1870=0),SUM(LOOKUP(2,1/(Rates!$B$15:$B$18&lt;=W1870)/(Rates!$C$15:$C$18&gt;=W1870),Rates!$E$15:$E$18)*W1870),VLOOKUP(VALUE(_xlfn.SINGLE(Q:Q)),Rates!A:C,3,0)*W1870)))</f>
        <v/>
      </c>
      <c r="AD1870" s="168">
        <f>IFERROR(IF(R1870="Beer","",IF(OR(Q1870=1,Q1870=2,Q1870=3,Q1870=4),VLOOKUP(Q1870,Rates!$A$31:$B$34,2,0)*W1870,IF(V1870=1,VLOOKUP(U1870,'REB BEV MIN MKUP'!B:E,4,0),IF(V1870&gt;1,VLOOKUP(VALUE(W1870),'REB BEV MIN MKUP'!O:Q,3,0),0)))),0)</f>
        <v>0</v>
      </c>
      <c r="AE1870" s="62" t="str">
        <f t="shared" si="933"/>
        <v/>
      </c>
      <c r="AF1870" s="63" t="str">
        <f t="shared" si="934"/>
        <v/>
      </c>
      <c r="AG1870" s="64" t="str">
        <f t="shared" si="935"/>
        <v/>
      </c>
      <c r="AH1870" s="65" t="str">
        <f t="shared" si="936"/>
        <v/>
      </c>
      <c r="AI1870" s="66" t="str">
        <f>IF(AE:AE="","",IF(R1870="Refreshment Beverage",AK1870*(Rates!J$19/100),ROUND(SUM(AH1870*(Rates!$J$8/100)),4)))</f>
        <v/>
      </c>
      <c r="AJ1870" s="67" t="str">
        <f t="shared" si="937"/>
        <v/>
      </c>
      <c r="AK1870" s="22" t="str">
        <f t="shared" si="938"/>
        <v/>
      </c>
      <c r="AL1870" s="62" t="str">
        <f t="shared" si="939"/>
        <v/>
      </c>
      <c r="AM1870" s="63" t="str">
        <f>IF(AS1870="","",IF(R1870="Refreshment Beverage",ROUND(AS1870*Rates!K$19,4),ROUND(AO1870*(VLOOKUP(VALUE(Q1870),Rates!G$4:L$12,3,0)),4)))</f>
        <v/>
      </c>
      <c r="AN1870" s="68" t="str">
        <f>IF(AS1870="","",IF(R1870="Refreshment Beverage",AS1870*(Rates!J$19/100),MAX(AM1870,AB1870)))</f>
        <v/>
      </c>
      <c r="AO1870" s="69" t="str">
        <f t="shared" si="940"/>
        <v/>
      </c>
      <c r="AP1870" s="69" t="str">
        <f t="shared" si="941"/>
        <v/>
      </c>
      <c r="AQ1870" s="70" t="str">
        <f>IF(AS1870="","",IF(R1870="Refreshment Beverage",ROUND(SUM(VLOOKUP(Q:Q,Rates!G$15:L$19,3,0)*(AS1870-Y1870-Z1870-AA1870)),4),ROUND(SUM(Rates!$K$8*AS1870),4)))</f>
        <v/>
      </c>
      <c r="AR1870" s="66" t="str">
        <f t="shared" si="942"/>
        <v/>
      </c>
      <c r="AS1870" s="22" t="str">
        <f t="shared" si="943"/>
        <v/>
      </c>
      <c r="AT1870" s="62" t="str">
        <f t="shared" si="944"/>
        <v/>
      </c>
      <c r="AU1870" s="63" t="str">
        <f>IF(AX1870="","",IF(R1870="Refreshment Beverage",ROUND((BA1870-Y1870-Z1870-AA1870)*VLOOKUP(VALUE(Q1870),Rates!G$15:L$19,3,0),4),ROUND(AW1870*(VLOOKUP(VALUE(Q1870),Rates!G:L,3,0)),4)))</f>
        <v/>
      </c>
      <c r="AV1870" s="68" t="str">
        <f t="shared" si="945"/>
        <v/>
      </c>
      <c r="AW1870" s="69" t="str">
        <f t="shared" si="946"/>
        <v/>
      </c>
      <c r="AX1870" s="65" t="str">
        <f t="shared" si="947"/>
        <v/>
      </c>
      <c r="AY1870" s="70" t="str">
        <f>IF(AX1870="","",IF(R1870="Refreshment Beverage",ROUND(SUM(AX1870*Rates!K$19),4),ROUND(SUM(AX1870*(Rates!J$8/100)),4)))</f>
        <v/>
      </c>
      <c r="AZ1870" s="67" t="str">
        <f t="shared" si="948"/>
        <v/>
      </c>
      <c r="BA1870" s="22" t="str">
        <f t="shared" si="949"/>
        <v/>
      </c>
      <c r="BD1870" s="171"/>
      <c r="BE1870" s="171"/>
      <c r="BF1870" s="171"/>
      <c r="BG1870" s="171"/>
    </row>
    <row r="1871" spans="11:59" ht="12.75" customHeight="1" x14ac:dyDescent="0.3">
      <c r="K1871" s="42" t="str">
        <f t="shared" si="921"/>
        <v/>
      </c>
      <c r="L1871" s="55" t="str">
        <f t="shared" si="922"/>
        <v/>
      </c>
      <c r="M1871" s="43" t="str">
        <f t="shared" si="923"/>
        <v/>
      </c>
      <c r="N1871" s="56" t="str" cm="1">
        <f t="array" ref="N1871">IFERROR(IF(_xlfn.SINGLE(B:B)="","",IF(R1871="Beer",SUM(LOOKUP(2,1/(Rates!$B$3:$B$5&lt;=W1871)/(Rates!$C$3:$C$5&gt;=W1871),Rates!$D$3:$D$5)*(X1871/100)*W1871),IF(R1871="Refreshment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56" t="str">
        <f t="shared" si="924"/>
        <v/>
      </c>
      <c r="P1871" s="53"/>
      <c r="Q1871" s="14" t="str">
        <f t="shared" si="925"/>
        <v/>
      </c>
      <c r="R1871" s="57" t="str">
        <f t="shared" si="926"/>
        <v/>
      </c>
      <c r="S1871" s="58" t="str">
        <f>IF(B1871="","",IF(R1871="Refreshment Beverage",VLOOKUP(VALUE(Q1871),Rates!G$15:L$19,2,0),VLOOKUP(VALUE(Q1871),Rates!G$4:L$12,2,0)))</f>
        <v/>
      </c>
      <c r="T1871" s="58" t="str">
        <f t="shared" si="927"/>
        <v/>
      </c>
      <c r="U1871" s="58" t="str">
        <f t="shared" si="928"/>
        <v/>
      </c>
      <c r="V1871" s="58" t="str">
        <f t="shared" si="929"/>
        <v/>
      </c>
      <c r="W1871" s="58" t="str">
        <f t="shared" si="930"/>
        <v/>
      </c>
      <c r="X1871" s="59" t="str">
        <f t="shared" si="931"/>
        <v/>
      </c>
      <c r="Y1871" s="60" t="str">
        <f>IF(B:B="","",IF(R1871="Refreshment Beverage",VLOOKUP(Q1871,Rates!G$15:L$19,6,0)*W1871,VLOOKUP(Q1871,Rates!G$4:L$12,6,0)*W1871))</f>
        <v/>
      </c>
      <c r="Z1871" s="60" t="str">
        <f t="shared" si="932"/>
        <v/>
      </c>
      <c r="AA1871" s="60" t="str">
        <f t="shared" si="950"/>
        <v/>
      </c>
      <c r="AB1871" s="61" t="str" cm="1">
        <f t="array" ref="AB1871">IF(_xlfn.SINGLE(B:B)="","",IF(R1871="Refreshment Beverage","",IF(AND(R1871="Beer",Q1871=0),SUM(LOOKUP(2,1/(Rates!$B$15:$B$18&lt;=W1871)/(Rates!$C$15:$C$18&gt;=W1871),Rates!$D$15:$D$18)*W1871),VLOOKUP(VALUE(_xlfn.SINGLE(Q:Q)),Rates!A:B,2,0)*W1871)))</f>
        <v/>
      </c>
      <c r="AC1871" s="61" t="str" cm="1">
        <f t="array" ref="AC1871">IF(_xlfn.SINGLE(B:B)="","",IF(R1871="Refreshment Beverage","",IF(AND(R1871="Beer",Q1871=0),SUM(LOOKUP(2,1/(Rates!$B$15:$B$18&lt;=W1871)/(Rates!$C$15:$C$18&gt;=W1871),Rates!$E$15:$E$18)*W1871),VLOOKUP(VALUE(_xlfn.SINGLE(Q:Q)),Rates!A:C,3,0)*W1871)))</f>
        <v/>
      </c>
      <c r="AD1871" s="168">
        <f>IFERROR(IF(R1871="Beer","",IF(OR(Q1871=1,Q1871=2,Q1871=3,Q1871=4),VLOOKUP(Q1871,Rates!$A$31:$B$34,2,0)*W1871,IF(V1871=1,VLOOKUP(U1871,'REB BEV MIN MKUP'!B:E,4,0),IF(V1871&gt;1,VLOOKUP(VALUE(W1871),'REB BEV MIN MKUP'!O:Q,3,0),0)))),0)</f>
        <v>0</v>
      </c>
      <c r="AE1871" s="62" t="str">
        <f t="shared" si="933"/>
        <v/>
      </c>
      <c r="AF1871" s="63" t="str">
        <f t="shared" si="934"/>
        <v/>
      </c>
      <c r="AG1871" s="64" t="str">
        <f t="shared" si="935"/>
        <v/>
      </c>
      <c r="AH1871" s="65" t="str">
        <f t="shared" si="936"/>
        <v/>
      </c>
      <c r="AI1871" s="66" t="str">
        <f>IF(AE:AE="","",IF(R1871="Refreshment Beverage",AK1871*(Rates!J$19/100),ROUND(SUM(AH1871*(Rates!$J$8/100)),4)))</f>
        <v/>
      </c>
      <c r="AJ1871" s="67" t="str">
        <f t="shared" si="937"/>
        <v/>
      </c>
      <c r="AK1871" s="22" t="str">
        <f t="shared" si="938"/>
        <v/>
      </c>
      <c r="AL1871" s="62" t="str">
        <f t="shared" si="939"/>
        <v/>
      </c>
      <c r="AM1871" s="63" t="str">
        <f>IF(AS1871="","",IF(R1871="Refreshment Beverage",ROUND(AS1871*Rates!K$19,4),ROUND(AO1871*(VLOOKUP(VALUE(Q1871),Rates!G$4:L$12,3,0)),4)))</f>
        <v/>
      </c>
      <c r="AN1871" s="68" t="str">
        <f>IF(AS1871="","",IF(R1871="Refreshment Beverage",AS1871*(Rates!J$19/100),MAX(AM1871,AB1871)))</f>
        <v/>
      </c>
      <c r="AO1871" s="69" t="str">
        <f t="shared" si="940"/>
        <v/>
      </c>
      <c r="AP1871" s="69" t="str">
        <f t="shared" si="941"/>
        <v/>
      </c>
      <c r="AQ1871" s="70" t="str">
        <f>IF(AS1871="","",IF(R1871="Refreshment Beverage",ROUND(SUM(VLOOKUP(Q:Q,Rates!G$15:L$19,3,0)*(AS1871-Y1871-Z1871-AA1871)),4),ROUND(SUM(Rates!$K$8*AS1871),4)))</f>
        <v/>
      </c>
      <c r="AR1871" s="66" t="str">
        <f t="shared" si="942"/>
        <v/>
      </c>
      <c r="AS1871" s="22" t="str">
        <f t="shared" si="943"/>
        <v/>
      </c>
      <c r="AT1871" s="62" t="str">
        <f t="shared" si="944"/>
        <v/>
      </c>
      <c r="AU1871" s="63" t="str">
        <f>IF(AX1871="","",IF(R1871="Refreshment Beverage",ROUND((BA1871-Y1871-Z1871-AA1871)*VLOOKUP(VALUE(Q1871),Rates!G$15:L$19,3,0),4),ROUND(AW1871*(VLOOKUP(VALUE(Q1871),Rates!G:L,3,0)),4)))</f>
        <v/>
      </c>
      <c r="AV1871" s="68" t="str">
        <f t="shared" si="945"/>
        <v/>
      </c>
      <c r="AW1871" s="69" t="str">
        <f t="shared" si="946"/>
        <v/>
      </c>
      <c r="AX1871" s="65" t="str">
        <f t="shared" si="947"/>
        <v/>
      </c>
      <c r="AY1871" s="70" t="str">
        <f>IF(AX1871="","",IF(R1871="Refreshment Beverage",ROUND(SUM(AX1871*Rates!K$19),4),ROUND(SUM(AX1871*(Rates!J$8/100)),4)))</f>
        <v/>
      </c>
      <c r="AZ1871" s="67" t="str">
        <f t="shared" si="948"/>
        <v/>
      </c>
      <c r="BA1871" s="22" t="str">
        <f t="shared" si="949"/>
        <v/>
      </c>
      <c r="BD1871" s="171"/>
      <c r="BE1871" s="171"/>
      <c r="BF1871" s="171"/>
      <c r="BG1871" s="171"/>
    </row>
    <row r="1872" spans="11:59" ht="12.75" customHeight="1" x14ac:dyDescent="0.3">
      <c r="K1872" s="42" t="str">
        <f t="shared" si="921"/>
        <v/>
      </c>
      <c r="L1872" s="55" t="str">
        <f t="shared" si="922"/>
        <v/>
      </c>
      <c r="M1872" s="43" t="str">
        <f t="shared" si="923"/>
        <v/>
      </c>
      <c r="N1872" s="56" t="str" cm="1">
        <f t="array" ref="N1872">IFERROR(IF(_xlfn.SINGLE(B:B)="","",IF(R1872="Beer",SUM(LOOKUP(2,1/(Rates!$B$3:$B$5&lt;=W1872)/(Rates!$C$3:$C$5&gt;=W1872),Rates!$D$3:$D$5)*(X1872/100)*W1872),IF(R1872="Refreshment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56" t="str">
        <f t="shared" si="924"/>
        <v/>
      </c>
      <c r="P1872" s="53"/>
      <c r="Q1872" s="14" t="str">
        <f t="shared" si="925"/>
        <v/>
      </c>
      <c r="R1872" s="57" t="str">
        <f t="shared" si="926"/>
        <v/>
      </c>
      <c r="S1872" s="58" t="str">
        <f>IF(B1872="","",IF(R1872="Refreshment Beverage",VLOOKUP(VALUE(Q1872),Rates!G$15:L$19,2,0),VLOOKUP(VALUE(Q1872),Rates!G$4:L$12,2,0)))</f>
        <v/>
      </c>
      <c r="T1872" s="58" t="str">
        <f t="shared" si="927"/>
        <v/>
      </c>
      <c r="U1872" s="58" t="str">
        <f t="shared" si="928"/>
        <v/>
      </c>
      <c r="V1872" s="58" t="str">
        <f t="shared" si="929"/>
        <v/>
      </c>
      <c r="W1872" s="58" t="str">
        <f t="shared" si="930"/>
        <v/>
      </c>
      <c r="X1872" s="59" t="str">
        <f t="shared" si="931"/>
        <v/>
      </c>
      <c r="Y1872" s="60" t="str">
        <f>IF(B:B="","",IF(R1872="Refreshment Beverage",VLOOKUP(Q1872,Rates!G$15:L$19,6,0)*W1872,VLOOKUP(Q1872,Rates!G$4:L$12,6,0)*W1872))</f>
        <v/>
      </c>
      <c r="Z1872" s="60" t="str">
        <f t="shared" si="932"/>
        <v/>
      </c>
      <c r="AA1872" s="60" t="str">
        <f t="shared" si="950"/>
        <v/>
      </c>
      <c r="AB1872" s="61" t="str" cm="1">
        <f t="array" ref="AB1872">IF(_xlfn.SINGLE(B:B)="","",IF(R1872="Refreshment Beverage","",IF(AND(R1872="Beer",Q1872=0),SUM(LOOKUP(2,1/(Rates!$B$15:$B$18&lt;=W1872)/(Rates!$C$15:$C$18&gt;=W1872),Rates!$D$15:$D$18)*W1872),VLOOKUP(VALUE(_xlfn.SINGLE(Q:Q)),Rates!A:B,2,0)*W1872)))</f>
        <v/>
      </c>
      <c r="AC1872" s="61" t="str" cm="1">
        <f t="array" ref="AC1872">IF(_xlfn.SINGLE(B:B)="","",IF(R1872="Refreshment Beverage","",IF(AND(R1872="Beer",Q1872=0),SUM(LOOKUP(2,1/(Rates!$B$15:$B$18&lt;=W1872)/(Rates!$C$15:$C$18&gt;=W1872),Rates!$E$15:$E$18)*W1872),VLOOKUP(VALUE(_xlfn.SINGLE(Q:Q)),Rates!A:C,3,0)*W1872)))</f>
        <v/>
      </c>
      <c r="AD1872" s="168">
        <f>IFERROR(IF(R1872="Beer","",IF(OR(Q1872=1,Q1872=2,Q1872=3,Q1872=4),VLOOKUP(Q1872,Rates!$A$31:$B$34,2,0)*W1872,IF(V1872=1,VLOOKUP(U1872,'REB BEV MIN MKUP'!B:E,4,0),IF(V1872&gt;1,VLOOKUP(VALUE(W1872),'REB BEV MIN MKUP'!O:Q,3,0),0)))),0)</f>
        <v>0</v>
      </c>
      <c r="AE1872" s="62" t="str">
        <f t="shared" si="933"/>
        <v/>
      </c>
      <c r="AF1872" s="63" t="str">
        <f t="shared" si="934"/>
        <v/>
      </c>
      <c r="AG1872" s="64" t="str">
        <f t="shared" si="935"/>
        <v/>
      </c>
      <c r="AH1872" s="65" t="str">
        <f t="shared" si="936"/>
        <v/>
      </c>
      <c r="AI1872" s="66" t="str">
        <f>IF(AE:AE="","",IF(R1872="Refreshment Beverage",AK1872*(Rates!J$19/100),ROUND(SUM(AH1872*(Rates!$J$8/100)),4)))</f>
        <v/>
      </c>
      <c r="AJ1872" s="67" t="str">
        <f t="shared" si="937"/>
        <v/>
      </c>
      <c r="AK1872" s="22" t="str">
        <f t="shared" si="938"/>
        <v/>
      </c>
      <c r="AL1872" s="62" t="str">
        <f t="shared" si="939"/>
        <v/>
      </c>
      <c r="AM1872" s="63" t="str">
        <f>IF(AS1872="","",IF(R1872="Refreshment Beverage",ROUND(AS1872*Rates!K$19,4),ROUND(AO1872*(VLOOKUP(VALUE(Q1872),Rates!G$4:L$12,3,0)),4)))</f>
        <v/>
      </c>
      <c r="AN1872" s="68" t="str">
        <f>IF(AS1872="","",IF(R1872="Refreshment Beverage",AS1872*(Rates!J$19/100),MAX(AM1872,AB1872)))</f>
        <v/>
      </c>
      <c r="AO1872" s="69" t="str">
        <f t="shared" si="940"/>
        <v/>
      </c>
      <c r="AP1872" s="69" t="str">
        <f t="shared" si="941"/>
        <v/>
      </c>
      <c r="AQ1872" s="70" t="str">
        <f>IF(AS1872="","",IF(R1872="Refreshment Beverage",ROUND(SUM(VLOOKUP(Q:Q,Rates!G$15:L$19,3,0)*(AS1872-Y1872-Z1872-AA1872)),4),ROUND(SUM(Rates!$K$8*AS1872),4)))</f>
        <v/>
      </c>
      <c r="AR1872" s="66" t="str">
        <f t="shared" si="942"/>
        <v/>
      </c>
      <c r="AS1872" s="22" t="str">
        <f t="shared" si="943"/>
        <v/>
      </c>
      <c r="AT1872" s="62" t="str">
        <f t="shared" si="944"/>
        <v/>
      </c>
      <c r="AU1872" s="63" t="str">
        <f>IF(AX1872="","",IF(R1872="Refreshment Beverage",ROUND((BA1872-Y1872-Z1872-AA1872)*VLOOKUP(VALUE(Q1872),Rates!G$15:L$19,3,0),4),ROUND(AW1872*(VLOOKUP(VALUE(Q1872),Rates!G:L,3,0)),4)))</f>
        <v/>
      </c>
      <c r="AV1872" s="68" t="str">
        <f t="shared" si="945"/>
        <v/>
      </c>
      <c r="AW1872" s="69" t="str">
        <f t="shared" si="946"/>
        <v/>
      </c>
      <c r="AX1872" s="65" t="str">
        <f t="shared" si="947"/>
        <v/>
      </c>
      <c r="AY1872" s="70" t="str">
        <f>IF(AX1872="","",IF(R1872="Refreshment Beverage",ROUND(SUM(AX1872*Rates!K$19),4),ROUND(SUM(AX1872*(Rates!J$8/100)),4)))</f>
        <v/>
      </c>
      <c r="AZ1872" s="67" t="str">
        <f t="shared" si="948"/>
        <v/>
      </c>
      <c r="BA1872" s="22" t="str">
        <f t="shared" si="949"/>
        <v/>
      </c>
      <c r="BD1872" s="171"/>
      <c r="BE1872" s="171"/>
      <c r="BF1872" s="171"/>
      <c r="BG1872" s="171"/>
    </row>
    <row r="1873" spans="11:59" ht="12.75" customHeight="1" x14ac:dyDescent="0.3">
      <c r="K1873" s="42" t="str">
        <f t="shared" si="921"/>
        <v/>
      </c>
      <c r="L1873" s="55" t="str">
        <f t="shared" si="922"/>
        <v/>
      </c>
      <c r="M1873" s="43" t="str">
        <f t="shared" si="923"/>
        <v/>
      </c>
      <c r="N1873" s="56" t="str" cm="1">
        <f t="array" ref="N1873">IFERROR(IF(_xlfn.SINGLE(B:B)="","",IF(R1873="Beer",SUM(LOOKUP(2,1/(Rates!$B$3:$B$5&lt;=W1873)/(Rates!$C$3:$C$5&gt;=W1873),Rates!$D$3:$D$5)*(X1873/100)*W1873),IF(R1873="Refreshment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56" t="str">
        <f t="shared" si="924"/>
        <v/>
      </c>
      <c r="P1873" s="53"/>
      <c r="Q1873" s="14" t="str">
        <f t="shared" si="925"/>
        <v/>
      </c>
      <c r="R1873" s="57" t="str">
        <f t="shared" si="926"/>
        <v/>
      </c>
      <c r="S1873" s="58" t="str">
        <f>IF(B1873="","",IF(R1873="Refreshment Beverage",VLOOKUP(VALUE(Q1873),Rates!G$15:L$19,2,0),VLOOKUP(VALUE(Q1873),Rates!G$4:L$12,2,0)))</f>
        <v/>
      </c>
      <c r="T1873" s="58" t="str">
        <f t="shared" si="927"/>
        <v/>
      </c>
      <c r="U1873" s="58" t="str">
        <f t="shared" si="928"/>
        <v/>
      </c>
      <c r="V1873" s="58" t="str">
        <f t="shared" si="929"/>
        <v/>
      </c>
      <c r="W1873" s="58" t="str">
        <f t="shared" si="930"/>
        <v/>
      </c>
      <c r="X1873" s="59" t="str">
        <f t="shared" si="931"/>
        <v/>
      </c>
      <c r="Y1873" s="60" t="str">
        <f>IF(B:B="","",IF(R1873="Refreshment Beverage",VLOOKUP(Q1873,Rates!G$15:L$19,6,0)*W1873,VLOOKUP(Q1873,Rates!G$4:L$12,6,0)*W1873))</f>
        <v/>
      </c>
      <c r="Z1873" s="60" t="str">
        <f t="shared" si="932"/>
        <v/>
      </c>
      <c r="AA1873" s="60" t="str">
        <f t="shared" si="950"/>
        <v/>
      </c>
      <c r="AB1873" s="61" t="str" cm="1">
        <f t="array" ref="AB1873">IF(_xlfn.SINGLE(B:B)="","",IF(R1873="Refreshment Beverage","",IF(AND(R1873="Beer",Q1873=0),SUM(LOOKUP(2,1/(Rates!$B$15:$B$18&lt;=W1873)/(Rates!$C$15:$C$18&gt;=W1873),Rates!$D$15:$D$18)*W1873),VLOOKUP(VALUE(_xlfn.SINGLE(Q:Q)),Rates!A:B,2,0)*W1873)))</f>
        <v/>
      </c>
      <c r="AC1873" s="61" t="str" cm="1">
        <f t="array" ref="AC1873">IF(_xlfn.SINGLE(B:B)="","",IF(R1873="Refreshment Beverage","",IF(AND(R1873="Beer",Q1873=0),SUM(LOOKUP(2,1/(Rates!$B$15:$B$18&lt;=W1873)/(Rates!$C$15:$C$18&gt;=W1873),Rates!$E$15:$E$18)*W1873),VLOOKUP(VALUE(_xlfn.SINGLE(Q:Q)),Rates!A:C,3,0)*W1873)))</f>
        <v/>
      </c>
      <c r="AD1873" s="168">
        <f>IFERROR(IF(R1873="Beer","",IF(OR(Q1873=1,Q1873=2,Q1873=3,Q1873=4),VLOOKUP(Q1873,Rates!$A$31:$B$34,2,0)*W1873,IF(V1873=1,VLOOKUP(U1873,'REB BEV MIN MKUP'!B:E,4,0),IF(V1873&gt;1,VLOOKUP(VALUE(W1873),'REB BEV MIN MKUP'!O:Q,3,0),0)))),0)</f>
        <v>0</v>
      </c>
      <c r="AE1873" s="62" t="str">
        <f t="shared" si="933"/>
        <v/>
      </c>
      <c r="AF1873" s="63" t="str">
        <f t="shared" si="934"/>
        <v/>
      </c>
      <c r="AG1873" s="64" t="str">
        <f t="shared" si="935"/>
        <v/>
      </c>
      <c r="AH1873" s="65" t="str">
        <f t="shared" si="936"/>
        <v/>
      </c>
      <c r="AI1873" s="66" t="str">
        <f>IF(AE:AE="","",IF(R1873="Refreshment Beverage",AK1873*(Rates!J$19/100),ROUND(SUM(AH1873*(Rates!$J$8/100)),4)))</f>
        <v/>
      </c>
      <c r="AJ1873" s="67" t="str">
        <f t="shared" si="937"/>
        <v/>
      </c>
      <c r="AK1873" s="22" t="str">
        <f t="shared" si="938"/>
        <v/>
      </c>
      <c r="AL1873" s="62" t="str">
        <f t="shared" si="939"/>
        <v/>
      </c>
      <c r="AM1873" s="63" t="str">
        <f>IF(AS1873="","",IF(R1873="Refreshment Beverage",ROUND(AS1873*Rates!K$19,4),ROUND(AO1873*(VLOOKUP(VALUE(Q1873),Rates!G$4:L$12,3,0)),4)))</f>
        <v/>
      </c>
      <c r="AN1873" s="68" t="str">
        <f>IF(AS1873="","",IF(R1873="Refreshment Beverage",AS1873*(Rates!J$19/100),MAX(AM1873,AB1873)))</f>
        <v/>
      </c>
      <c r="AO1873" s="69" t="str">
        <f t="shared" si="940"/>
        <v/>
      </c>
      <c r="AP1873" s="69" t="str">
        <f t="shared" si="941"/>
        <v/>
      </c>
      <c r="AQ1873" s="70" t="str">
        <f>IF(AS1873="","",IF(R1873="Refreshment Beverage",ROUND(SUM(VLOOKUP(Q:Q,Rates!G$15:L$19,3,0)*(AS1873-Y1873-Z1873-AA1873)),4),ROUND(SUM(Rates!$K$8*AS1873),4)))</f>
        <v/>
      </c>
      <c r="AR1873" s="66" t="str">
        <f t="shared" si="942"/>
        <v/>
      </c>
      <c r="AS1873" s="22" t="str">
        <f t="shared" si="943"/>
        <v/>
      </c>
      <c r="AT1873" s="62" t="str">
        <f t="shared" si="944"/>
        <v/>
      </c>
      <c r="AU1873" s="63" t="str">
        <f>IF(AX1873="","",IF(R1873="Refreshment Beverage",ROUND((BA1873-Y1873-Z1873-AA1873)*VLOOKUP(VALUE(Q1873),Rates!G$15:L$19,3,0),4),ROUND(AW1873*(VLOOKUP(VALUE(Q1873),Rates!G:L,3,0)),4)))</f>
        <v/>
      </c>
      <c r="AV1873" s="68" t="str">
        <f t="shared" si="945"/>
        <v/>
      </c>
      <c r="AW1873" s="69" t="str">
        <f t="shared" si="946"/>
        <v/>
      </c>
      <c r="AX1873" s="65" t="str">
        <f t="shared" si="947"/>
        <v/>
      </c>
      <c r="AY1873" s="70" t="str">
        <f>IF(AX1873="","",IF(R1873="Refreshment Beverage",ROUND(SUM(AX1873*Rates!K$19),4),ROUND(SUM(AX1873*(Rates!J$8/100)),4)))</f>
        <v/>
      </c>
      <c r="AZ1873" s="67" t="str">
        <f t="shared" si="948"/>
        <v/>
      </c>
      <c r="BA1873" s="22" t="str">
        <f t="shared" si="949"/>
        <v/>
      </c>
      <c r="BD1873" s="171"/>
      <c r="BE1873" s="171"/>
      <c r="BF1873" s="171"/>
      <c r="BG1873" s="171"/>
    </row>
    <row r="1874" spans="11:59" ht="12.75" customHeight="1" x14ac:dyDescent="0.3">
      <c r="K1874" s="42" t="str">
        <f t="shared" si="921"/>
        <v/>
      </c>
      <c r="L1874" s="55" t="str">
        <f t="shared" si="922"/>
        <v/>
      </c>
      <c r="M1874" s="43" t="str">
        <f t="shared" si="923"/>
        <v/>
      </c>
      <c r="N1874" s="56" t="str" cm="1">
        <f t="array" ref="N1874">IFERROR(IF(_xlfn.SINGLE(B:B)="","",IF(R1874="Beer",SUM(LOOKUP(2,1/(Rates!$B$3:$B$5&lt;=W1874)/(Rates!$C$3:$C$5&gt;=W1874),Rates!$D$3:$D$5)*(X1874/100)*W1874),IF(R1874="Refreshment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56" t="str">
        <f t="shared" si="924"/>
        <v/>
      </c>
      <c r="P1874" s="53"/>
      <c r="Q1874" s="14" t="str">
        <f t="shared" si="925"/>
        <v/>
      </c>
      <c r="R1874" s="57" t="str">
        <f t="shared" si="926"/>
        <v/>
      </c>
      <c r="S1874" s="58" t="str">
        <f>IF(B1874="","",IF(R1874="Refreshment Beverage",VLOOKUP(VALUE(Q1874),Rates!G$15:L$19,2,0),VLOOKUP(VALUE(Q1874),Rates!G$4:L$12,2,0)))</f>
        <v/>
      </c>
      <c r="T1874" s="58" t="str">
        <f t="shared" si="927"/>
        <v/>
      </c>
      <c r="U1874" s="58" t="str">
        <f t="shared" si="928"/>
        <v/>
      </c>
      <c r="V1874" s="58" t="str">
        <f t="shared" si="929"/>
        <v/>
      </c>
      <c r="W1874" s="58" t="str">
        <f t="shared" si="930"/>
        <v/>
      </c>
      <c r="X1874" s="59" t="str">
        <f t="shared" si="931"/>
        <v/>
      </c>
      <c r="Y1874" s="60" t="str">
        <f>IF(B:B="","",IF(R1874="Refreshment Beverage",VLOOKUP(Q1874,Rates!G$15:L$19,6,0)*W1874,VLOOKUP(Q1874,Rates!G$4:L$12,6,0)*W1874))</f>
        <v/>
      </c>
      <c r="Z1874" s="60" t="str">
        <f t="shared" si="932"/>
        <v/>
      </c>
      <c r="AA1874" s="60" t="str">
        <f t="shared" si="950"/>
        <v/>
      </c>
      <c r="AB1874" s="61" t="str" cm="1">
        <f t="array" ref="AB1874">IF(_xlfn.SINGLE(B:B)="","",IF(R1874="Refreshment Beverage","",IF(AND(R1874="Beer",Q1874=0),SUM(LOOKUP(2,1/(Rates!$B$15:$B$18&lt;=W1874)/(Rates!$C$15:$C$18&gt;=W1874),Rates!$D$15:$D$18)*W1874),VLOOKUP(VALUE(_xlfn.SINGLE(Q:Q)),Rates!A:B,2,0)*W1874)))</f>
        <v/>
      </c>
      <c r="AC1874" s="61" t="str" cm="1">
        <f t="array" ref="AC1874">IF(_xlfn.SINGLE(B:B)="","",IF(R1874="Refreshment Beverage","",IF(AND(R1874="Beer",Q1874=0),SUM(LOOKUP(2,1/(Rates!$B$15:$B$18&lt;=W1874)/(Rates!$C$15:$C$18&gt;=W1874),Rates!$E$15:$E$18)*W1874),VLOOKUP(VALUE(_xlfn.SINGLE(Q:Q)),Rates!A:C,3,0)*W1874)))</f>
        <v/>
      </c>
      <c r="AD1874" s="168">
        <f>IFERROR(IF(R1874="Beer","",IF(OR(Q1874=1,Q1874=2,Q1874=3,Q1874=4),VLOOKUP(Q1874,Rates!$A$31:$B$34,2,0)*W1874,IF(V1874=1,VLOOKUP(U1874,'REB BEV MIN MKUP'!B:E,4,0),IF(V1874&gt;1,VLOOKUP(VALUE(W1874),'REB BEV MIN MKUP'!O:Q,3,0),0)))),0)</f>
        <v>0</v>
      </c>
      <c r="AE1874" s="62" t="str">
        <f t="shared" si="933"/>
        <v/>
      </c>
      <c r="AF1874" s="63" t="str">
        <f t="shared" si="934"/>
        <v/>
      </c>
      <c r="AG1874" s="64" t="str">
        <f t="shared" si="935"/>
        <v/>
      </c>
      <c r="AH1874" s="65" t="str">
        <f t="shared" si="936"/>
        <v/>
      </c>
      <c r="AI1874" s="66" t="str">
        <f>IF(AE:AE="","",IF(R1874="Refreshment Beverage",AK1874*(Rates!J$19/100),ROUND(SUM(AH1874*(Rates!$J$8/100)),4)))</f>
        <v/>
      </c>
      <c r="AJ1874" s="67" t="str">
        <f t="shared" si="937"/>
        <v/>
      </c>
      <c r="AK1874" s="22" t="str">
        <f t="shared" si="938"/>
        <v/>
      </c>
      <c r="AL1874" s="62" t="str">
        <f t="shared" si="939"/>
        <v/>
      </c>
      <c r="AM1874" s="63" t="str">
        <f>IF(AS1874="","",IF(R1874="Refreshment Beverage",ROUND(AS1874*Rates!K$19,4),ROUND(AO1874*(VLOOKUP(VALUE(Q1874),Rates!G$4:L$12,3,0)),4)))</f>
        <v/>
      </c>
      <c r="AN1874" s="68" t="str">
        <f>IF(AS1874="","",IF(R1874="Refreshment Beverage",AS1874*(Rates!J$19/100),MAX(AM1874,AB1874)))</f>
        <v/>
      </c>
      <c r="AO1874" s="69" t="str">
        <f t="shared" si="940"/>
        <v/>
      </c>
      <c r="AP1874" s="69" t="str">
        <f t="shared" si="941"/>
        <v/>
      </c>
      <c r="AQ1874" s="70" t="str">
        <f>IF(AS1874="","",IF(R1874="Refreshment Beverage",ROUND(SUM(VLOOKUP(Q:Q,Rates!G$15:L$19,3,0)*(AS1874-Y1874-Z1874-AA1874)),4),ROUND(SUM(Rates!$K$8*AS1874),4)))</f>
        <v/>
      </c>
      <c r="AR1874" s="66" t="str">
        <f t="shared" si="942"/>
        <v/>
      </c>
      <c r="AS1874" s="22" t="str">
        <f t="shared" si="943"/>
        <v/>
      </c>
      <c r="AT1874" s="62" t="str">
        <f t="shared" si="944"/>
        <v/>
      </c>
      <c r="AU1874" s="63" t="str">
        <f>IF(AX1874="","",IF(R1874="Refreshment Beverage",ROUND((BA1874-Y1874-Z1874-AA1874)*VLOOKUP(VALUE(Q1874),Rates!G$15:L$19,3,0),4),ROUND(AW1874*(VLOOKUP(VALUE(Q1874),Rates!G:L,3,0)),4)))</f>
        <v/>
      </c>
      <c r="AV1874" s="68" t="str">
        <f t="shared" si="945"/>
        <v/>
      </c>
      <c r="AW1874" s="69" t="str">
        <f t="shared" si="946"/>
        <v/>
      </c>
      <c r="AX1874" s="65" t="str">
        <f t="shared" si="947"/>
        <v/>
      </c>
      <c r="AY1874" s="70" t="str">
        <f>IF(AX1874="","",IF(R1874="Refreshment Beverage",ROUND(SUM(AX1874*Rates!K$19),4),ROUND(SUM(AX1874*(Rates!J$8/100)),4)))</f>
        <v/>
      </c>
      <c r="AZ1874" s="67" t="str">
        <f t="shared" si="948"/>
        <v/>
      </c>
      <c r="BA1874" s="22" t="str">
        <f t="shared" si="949"/>
        <v/>
      </c>
      <c r="BD1874" s="171"/>
      <c r="BE1874" s="171"/>
      <c r="BF1874" s="171"/>
      <c r="BG1874" s="171"/>
    </row>
    <row r="1875" spans="11:59" ht="12.75" customHeight="1" x14ac:dyDescent="0.3">
      <c r="K1875" s="42" t="str">
        <f t="shared" si="921"/>
        <v/>
      </c>
      <c r="L1875" s="55" t="str">
        <f t="shared" si="922"/>
        <v/>
      </c>
      <c r="M1875" s="43" t="str">
        <f t="shared" si="923"/>
        <v/>
      </c>
      <c r="N1875" s="56" t="str" cm="1">
        <f t="array" ref="N1875">IFERROR(IF(_xlfn.SINGLE(B:B)="","",IF(R1875="Beer",SUM(LOOKUP(2,1/(Rates!$B$3:$B$5&lt;=W1875)/(Rates!$C$3:$C$5&gt;=W1875),Rates!$D$3:$D$5)*(X1875/100)*W1875),IF(R1875="Refreshment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56" t="str">
        <f t="shared" si="924"/>
        <v/>
      </c>
      <c r="P1875" s="53"/>
      <c r="Q1875" s="14" t="str">
        <f t="shared" si="925"/>
        <v/>
      </c>
      <c r="R1875" s="57" t="str">
        <f t="shared" si="926"/>
        <v/>
      </c>
      <c r="S1875" s="58" t="str">
        <f>IF(B1875="","",IF(R1875="Refreshment Beverage",VLOOKUP(VALUE(Q1875),Rates!G$15:L$19,2,0),VLOOKUP(VALUE(Q1875),Rates!G$4:L$12,2,0)))</f>
        <v/>
      </c>
      <c r="T1875" s="58" t="str">
        <f t="shared" si="927"/>
        <v/>
      </c>
      <c r="U1875" s="58" t="str">
        <f t="shared" si="928"/>
        <v/>
      </c>
      <c r="V1875" s="58" t="str">
        <f t="shared" si="929"/>
        <v/>
      </c>
      <c r="W1875" s="58" t="str">
        <f t="shared" si="930"/>
        <v/>
      </c>
      <c r="X1875" s="59" t="str">
        <f t="shared" si="931"/>
        <v/>
      </c>
      <c r="Y1875" s="60" t="str">
        <f>IF(B:B="","",IF(R1875="Refreshment Beverage",VLOOKUP(Q1875,Rates!G$15:L$19,6,0)*W1875,VLOOKUP(Q1875,Rates!G$4:L$12,6,0)*W1875))</f>
        <v/>
      </c>
      <c r="Z1875" s="60" t="str">
        <f t="shared" si="932"/>
        <v/>
      </c>
      <c r="AA1875" s="60" t="str">
        <f t="shared" si="950"/>
        <v/>
      </c>
      <c r="AB1875" s="61" t="str" cm="1">
        <f t="array" ref="AB1875">IF(_xlfn.SINGLE(B:B)="","",IF(R1875="Refreshment Beverage","",IF(AND(R1875="Beer",Q1875=0),SUM(LOOKUP(2,1/(Rates!$B$15:$B$18&lt;=W1875)/(Rates!$C$15:$C$18&gt;=W1875),Rates!$D$15:$D$18)*W1875),VLOOKUP(VALUE(_xlfn.SINGLE(Q:Q)),Rates!A:B,2,0)*W1875)))</f>
        <v/>
      </c>
      <c r="AC1875" s="61" t="str" cm="1">
        <f t="array" ref="AC1875">IF(_xlfn.SINGLE(B:B)="","",IF(R1875="Refreshment Beverage","",IF(AND(R1875="Beer",Q1875=0),SUM(LOOKUP(2,1/(Rates!$B$15:$B$18&lt;=W1875)/(Rates!$C$15:$C$18&gt;=W1875),Rates!$E$15:$E$18)*W1875),VLOOKUP(VALUE(_xlfn.SINGLE(Q:Q)),Rates!A:C,3,0)*W1875)))</f>
        <v/>
      </c>
      <c r="AD1875" s="168">
        <f>IFERROR(IF(R1875="Beer","",IF(OR(Q1875=1,Q1875=2,Q1875=3,Q1875=4),VLOOKUP(Q1875,Rates!$A$31:$B$34,2,0)*W1875,IF(V1875=1,VLOOKUP(U1875,'REB BEV MIN MKUP'!B:E,4,0),IF(V1875&gt;1,VLOOKUP(VALUE(W1875),'REB BEV MIN MKUP'!O:Q,3,0),0)))),0)</f>
        <v>0</v>
      </c>
      <c r="AE1875" s="62" t="str">
        <f t="shared" si="933"/>
        <v/>
      </c>
      <c r="AF1875" s="63" t="str">
        <f t="shared" si="934"/>
        <v/>
      </c>
      <c r="AG1875" s="64" t="str">
        <f t="shared" si="935"/>
        <v/>
      </c>
      <c r="AH1875" s="65" t="str">
        <f t="shared" si="936"/>
        <v/>
      </c>
      <c r="AI1875" s="66" t="str">
        <f>IF(AE:AE="","",IF(R1875="Refreshment Beverage",AK1875*(Rates!J$19/100),ROUND(SUM(AH1875*(Rates!$J$8/100)),4)))</f>
        <v/>
      </c>
      <c r="AJ1875" s="67" t="str">
        <f t="shared" si="937"/>
        <v/>
      </c>
      <c r="AK1875" s="22" t="str">
        <f t="shared" si="938"/>
        <v/>
      </c>
      <c r="AL1875" s="62" t="str">
        <f t="shared" si="939"/>
        <v/>
      </c>
      <c r="AM1875" s="63" t="str">
        <f>IF(AS1875="","",IF(R1875="Refreshment Beverage",ROUND(AS1875*Rates!K$19,4),ROUND(AO1875*(VLOOKUP(VALUE(Q1875),Rates!G$4:L$12,3,0)),4)))</f>
        <v/>
      </c>
      <c r="AN1875" s="68" t="str">
        <f>IF(AS1875="","",IF(R1875="Refreshment Beverage",AS1875*(Rates!J$19/100),MAX(AM1875,AB1875)))</f>
        <v/>
      </c>
      <c r="AO1875" s="69" t="str">
        <f t="shared" si="940"/>
        <v/>
      </c>
      <c r="AP1875" s="69" t="str">
        <f t="shared" si="941"/>
        <v/>
      </c>
      <c r="AQ1875" s="70" t="str">
        <f>IF(AS1875="","",IF(R1875="Refreshment Beverage",ROUND(SUM(VLOOKUP(Q:Q,Rates!G$15:L$19,3,0)*(AS1875-Y1875-Z1875-AA1875)),4),ROUND(SUM(Rates!$K$8*AS1875),4)))</f>
        <v/>
      </c>
      <c r="AR1875" s="66" t="str">
        <f t="shared" si="942"/>
        <v/>
      </c>
      <c r="AS1875" s="22" t="str">
        <f t="shared" si="943"/>
        <v/>
      </c>
      <c r="AT1875" s="62" t="str">
        <f t="shared" si="944"/>
        <v/>
      </c>
      <c r="AU1875" s="63" t="str">
        <f>IF(AX1875="","",IF(R1875="Refreshment Beverage",ROUND((BA1875-Y1875-Z1875-AA1875)*VLOOKUP(VALUE(Q1875),Rates!G$15:L$19,3,0),4),ROUND(AW1875*(VLOOKUP(VALUE(Q1875),Rates!G:L,3,0)),4)))</f>
        <v/>
      </c>
      <c r="AV1875" s="68" t="str">
        <f t="shared" si="945"/>
        <v/>
      </c>
      <c r="AW1875" s="69" t="str">
        <f t="shared" si="946"/>
        <v/>
      </c>
      <c r="AX1875" s="65" t="str">
        <f t="shared" si="947"/>
        <v/>
      </c>
      <c r="AY1875" s="70" t="str">
        <f>IF(AX1875="","",IF(R1875="Refreshment Beverage",ROUND(SUM(AX1875*Rates!K$19),4),ROUND(SUM(AX1875*(Rates!J$8/100)),4)))</f>
        <v/>
      </c>
      <c r="AZ1875" s="67" t="str">
        <f t="shared" si="948"/>
        <v/>
      </c>
      <c r="BA1875" s="22" t="str">
        <f t="shared" si="949"/>
        <v/>
      </c>
      <c r="BD1875" s="171"/>
      <c r="BE1875" s="171"/>
      <c r="BF1875" s="171"/>
      <c r="BG1875" s="171"/>
    </row>
    <row r="1876" spans="11:59" ht="12.75" customHeight="1" x14ac:dyDescent="0.3">
      <c r="K1876" s="42" t="str">
        <f t="shared" si="921"/>
        <v/>
      </c>
      <c r="L1876" s="55" t="str">
        <f t="shared" si="922"/>
        <v/>
      </c>
      <c r="M1876" s="43" t="str">
        <f t="shared" si="923"/>
        <v/>
      </c>
      <c r="N1876" s="56" t="str" cm="1">
        <f t="array" ref="N1876">IFERROR(IF(_xlfn.SINGLE(B:B)="","",IF(R1876="Beer",SUM(LOOKUP(2,1/(Rates!$B$3:$B$5&lt;=W1876)/(Rates!$C$3:$C$5&gt;=W1876),Rates!$D$3:$D$5)*(X1876/100)*W1876),IF(R1876="Refreshment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56" t="str">
        <f t="shared" si="924"/>
        <v/>
      </c>
      <c r="P1876" s="53"/>
      <c r="Q1876" s="14" t="str">
        <f t="shared" si="925"/>
        <v/>
      </c>
      <c r="R1876" s="57" t="str">
        <f t="shared" si="926"/>
        <v/>
      </c>
      <c r="S1876" s="58" t="str">
        <f>IF(B1876="","",IF(R1876="Refreshment Beverage",VLOOKUP(VALUE(Q1876),Rates!G$15:L$19,2,0),VLOOKUP(VALUE(Q1876),Rates!G$4:L$12,2,0)))</f>
        <v/>
      </c>
      <c r="T1876" s="58" t="str">
        <f t="shared" si="927"/>
        <v/>
      </c>
      <c r="U1876" s="58" t="str">
        <f t="shared" si="928"/>
        <v/>
      </c>
      <c r="V1876" s="58" t="str">
        <f t="shared" si="929"/>
        <v/>
      </c>
      <c r="W1876" s="58" t="str">
        <f t="shared" si="930"/>
        <v/>
      </c>
      <c r="X1876" s="59" t="str">
        <f t="shared" si="931"/>
        <v/>
      </c>
      <c r="Y1876" s="60" t="str">
        <f>IF(B:B="","",IF(R1876="Refreshment Beverage",VLOOKUP(Q1876,Rates!G$15:L$19,6,0)*W1876,VLOOKUP(Q1876,Rates!G$4:L$12,6,0)*W1876))</f>
        <v/>
      </c>
      <c r="Z1876" s="60" t="str">
        <f t="shared" si="932"/>
        <v/>
      </c>
      <c r="AA1876" s="60" t="str">
        <f t="shared" si="950"/>
        <v/>
      </c>
      <c r="AB1876" s="61" t="str" cm="1">
        <f t="array" ref="AB1876">IF(_xlfn.SINGLE(B:B)="","",IF(R1876="Refreshment Beverage","",IF(AND(R1876="Beer",Q1876=0),SUM(LOOKUP(2,1/(Rates!$B$15:$B$18&lt;=W1876)/(Rates!$C$15:$C$18&gt;=W1876),Rates!$D$15:$D$18)*W1876),VLOOKUP(VALUE(_xlfn.SINGLE(Q:Q)),Rates!A:B,2,0)*W1876)))</f>
        <v/>
      </c>
      <c r="AC1876" s="61" t="str" cm="1">
        <f t="array" ref="AC1876">IF(_xlfn.SINGLE(B:B)="","",IF(R1876="Refreshment Beverage","",IF(AND(R1876="Beer",Q1876=0),SUM(LOOKUP(2,1/(Rates!$B$15:$B$18&lt;=W1876)/(Rates!$C$15:$C$18&gt;=W1876),Rates!$E$15:$E$18)*W1876),VLOOKUP(VALUE(_xlfn.SINGLE(Q:Q)),Rates!A:C,3,0)*W1876)))</f>
        <v/>
      </c>
      <c r="AD1876" s="168">
        <f>IFERROR(IF(R1876="Beer","",IF(OR(Q1876=1,Q1876=2,Q1876=3,Q1876=4),VLOOKUP(Q1876,Rates!$A$31:$B$34,2,0)*W1876,IF(V1876=1,VLOOKUP(U1876,'REB BEV MIN MKUP'!B:E,4,0),IF(V1876&gt;1,VLOOKUP(VALUE(W1876),'REB BEV MIN MKUP'!O:Q,3,0),0)))),0)</f>
        <v>0</v>
      </c>
      <c r="AE1876" s="62" t="str">
        <f t="shared" si="933"/>
        <v/>
      </c>
      <c r="AF1876" s="63" t="str">
        <f t="shared" si="934"/>
        <v/>
      </c>
      <c r="AG1876" s="64" t="str">
        <f t="shared" si="935"/>
        <v/>
      </c>
      <c r="AH1876" s="65" t="str">
        <f t="shared" si="936"/>
        <v/>
      </c>
      <c r="AI1876" s="66" t="str">
        <f>IF(AE:AE="","",IF(R1876="Refreshment Beverage",AK1876*(Rates!J$19/100),ROUND(SUM(AH1876*(Rates!$J$8/100)),4)))</f>
        <v/>
      </c>
      <c r="AJ1876" s="67" t="str">
        <f t="shared" si="937"/>
        <v/>
      </c>
      <c r="AK1876" s="22" t="str">
        <f t="shared" si="938"/>
        <v/>
      </c>
      <c r="AL1876" s="62" t="str">
        <f t="shared" si="939"/>
        <v/>
      </c>
      <c r="AM1876" s="63" t="str">
        <f>IF(AS1876="","",IF(R1876="Refreshment Beverage",ROUND(AS1876*Rates!K$19,4),ROUND(AO1876*(VLOOKUP(VALUE(Q1876),Rates!G$4:L$12,3,0)),4)))</f>
        <v/>
      </c>
      <c r="AN1876" s="68" t="str">
        <f>IF(AS1876="","",IF(R1876="Refreshment Beverage",AS1876*(Rates!J$19/100),MAX(AM1876,AB1876)))</f>
        <v/>
      </c>
      <c r="AO1876" s="69" t="str">
        <f t="shared" si="940"/>
        <v/>
      </c>
      <c r="AP1876" s="69" t="str">
        <f t="shared" si="941"/>
        <v/>
      </c>
      <c r="AQ1876" s="70" t="str">
        <f>IF(AS1876="","",IF(R1876="Refreshment Beverage",ROUND(SUM(VLOOKUP(Q:Q,Rates!G$15:L$19,3,0)*(AS1876-Y1876-Z1876-AA1876)),4),ROUND(SUM(Rates!$K$8*AS1876),4)))</f>
        <v/>
      </c>
      <c r="AR1876" s="66" t="str">
        <f t="shared" si="942"/>
        <v/>
      </c>
      <c r="AS1876" s="22" t="str">
        <f t="shared" si="943"/>
        <v/>
      </c>
      <c r="AT1876" s="62" t="str">
        <f t="shared" si="944"/>
        <v/>
      </c>
      <c r="AU1876" s="63" t="str">
        <f>IF(AX1876="","",IF(R1876="Refreshment Beverage",ROUND((BA1876-Y1876-Z1876-AA1876)*VLOOKUP(VALUE(Q1876),Rates!G$15:L$19,3,0),4),ROUND(AW1876*(VLOOKUP(VALUE(Q1876),Rates!G:L,3,0)),4)))</f>
        <v/>
      </c>
      <c r="AV1876" s="68" t="str">
        <f t="shared" si="945"/>
        <v/>
      </c>
      <c r="AW1876" s="69" t="str">
        <f t="shared" si="946"/>
        <v/>
      </c>
      <c r="AX1876" s="65" t="str">
        <f t="shared" si="947"/>
        <v/>
      </c>
      <c r="AY1876" s="70" t="str">
        <f>IF(AX1876="","",IF(R1876="Refreshment Beverage",ROUND(SUM(AX1876*Rates!K$19),4),ROUND(SUM(AX1876*(Rates!J$8/100)),4)))</f>
        <v/>
      </c>
      <c r="AZ1876" s="67" t="str">
        <f t="shared" si="948"/>
        <v/>
      </c>
      <c r="BA1876" s="22" t="str">
        <f t="shared" si="949"/>
        <v/>
      </c>
      <c r="BD1876" s="171"/>
      <c r="BE1876" s="171"/>
      <c r="BF1876" s="171"/>
      <c r="BG1876" s="171"/>
    </row>
    <row r="1877" spans="11:59" ht="12.75" customHeight="1" x14ac:dyDescent="0.3">
      <c r="K1877" s="42" t="str">
        <f t="shared" si="921"/>
        <v/>
      </c>
      <c r="L1877" s="55" t="str">
        <f t="shared" si="922"/>
        <v/>
      </c>
      <c r="M1877" s="43" t="str">
        <f t="shared" si="923"/>
        <v/>
      </c>
      <c r="N1877" s="56" t="str" cm="1">
        <f t="array" ref="N1877">IFERROR(IF(_xlfn.SINGLE(B:B)="","",IF(R1877="Beer",SUM(LOOKUP(2,1/(Rates!$B$3:$B$5&lt;=W1877)/(Rates!$C$3:$C$5&gt;=W1877),Rates!$D$3:$D$5)*(X1877/100)*W1877),IF(R1877="Refreshment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56" t="str">
        <f t="shared" si="924"/>
        <v/>
      </c>
      <c r="P1877" s="53"/>
      <c r="Q1877" s="14" t="str">
        <f t="shared" si="925"/>
        <v/>
      </c>
      <c r="R1877" s="57" t="str">
        <f t="shared" si="926"/>
        <v/>
      </c>
      <c r="S1877" s="58" t="str">
        <f>IF(B1877="","",IF(R1877="Refreshment Beverage",VLOOKUP(VALUE(Q1877),Rates!G$15:L$19,2,0),VLOOKUP(VALUE(Q1877),Rates!G$4:L$12,2,0)))</f>
        <v/>
      </c>
      <c r="T1877" s="58" t="str">
        <f t="shared" si="927"/>
        <v/>
      </c>
      <c r="U1877" s="58" t="str">
        <f t="shared" si="928"/>
        <v/>
      </c>
      <c r="V1877" s="58" t="str">
        <f t="shared" si="929"/>
        <v/>
      </c>
      <c r="W1877" s="58" t="str">
        <f t="shared" si="930"/>
        <v/>
      </c>
      <c r="X1877" s="59" t="str">
        <f t="shared" si="931"/>
        <v/>
      </c>
      <c r="Y1877" s="60" t="str">
        <f>IF(B:B="","",IF(R1877="Refreshment Beverage",VLOOKUP(Q1877,Rates!G$15:L$19,6,0)*W1877,VLOOKUP(Q1877,Rates!G$4:L$12,6,0)*W1877))</f>
        <v/>
      </c>
      <c r="Z1877" s="60" t="str">
        <f t="shared" si="932"/>
        <v/>
      </c>
      <c r="AA1877" s="60" t="str">
        <f t="shared" si="950"/>
        <v/>
      </c>
      <c r="AB1877" s="61" t="str" cm="1">
        <f t="array" ref="AB1877">IF(_xlfn.SINGLE(B:B)="","",IF(R1877="Refreshment Beverage","",IF(AND(R1877="Beer",Q1877=0),SUM(LOOKUP(2,1/(Rates!$B$15:$B$18&lt;=W1877)/(Rates!$C$15:$C$18&gt;=W1877),Rates!$D$15:$D$18)*W1877),VLOOKUP(VALUE(_xlfn.SINGLE(Q:Q)),Rates!A:B,2,0)*W1877)))</f>
        <v/>
      </c>
      <c r="AC1877" s="61" t="str" cm="1">
        <f t="array" ref="AC1877">IF(_xlfn.SINGLE(B:B)="","",IF(R1877="Refreshment Beverage","",IF(AND(R1877="Beer",Q1877=0),SUM(LOOKUP(2,1/(Rates!$B$15:$B$18&lt;=W1877)/(Rates!$C$15:$C$18&gt;=W1877),Rates!$E$15:$E$18)*W1877),VLOOKUP(VALUE(_xlfn.SINGLE(Q:Q)),Rates!A:C,3,0)*W1877)))</f>
        <v/>
      </c>
      <c r="AD1877" s="168">
        <f>IFERROR(IF(R1877="Beer","",IF(OR(Q1877=1,Q1877=2,Q1877=3,Q1877=4),VLOOKUP(Q1877,Rates!$A$31:$B$34,2,0)*W1877,IF(V1877=1,VLOOKUP(U1877,'REB BEV MIN MKUP'!B:E,4,0),IF(V1877&gt;1,VLOOKUP(VALUE(W1877),'REB BEV MIN MKUP'!O:Q,3,0),0)))),0)</f>
        <v>0</v>
      </c>
      <c r="AE1877" s="62" t="str">
        <f t="shared" si="933"/>
        <v/>
      </c>
      <c r="AF1877" s="63" t="str">
        <f t="shared" si="934"/>
        <v/>
      </c>
      <c r="AG1877" s="64" t="str">
        <f t="shared" si="935"/>
        <v/>
      </c>
      <c r="AH1877" s="65" t="str">
        <f t="shared" si="936"/>
        <v/>
      </c>
      <c r="AI1877" s="66" t="str">
        <f>IF(AE:AE="","",IF(R1877="Refreshment Beverage",AK1877*(Rates!J$19/100),ROUND(SUM(AH1877*(Rates!$J$8/100)),4)))</f>
        <v/>
      </c>
      <c r="AJ1877" s="67" t="str">
        <f t="shared" si="937"/>
        <v/>
      </c>
      <c r="AK1877" s="22" t="str">
        <f t="shared" si="938"/>
        <v/>
      </c>
      <c r="AL1877" s="62" t="str">
        <f t="shared" si="939"/>
        <v/>
      </c>
      <c r="AM1877" s="63" t="str">
        <f>IF(AS1877="","",IF(R1877="Refreshment Beverage",ROUND(AS1877*Rates!K$19,4),ROUND(AO1877*(VLOOKUP(VALUE(Q1877),Rates!G$4:L$12,3,0)),4)))</f>
        <v/>
      </c>
      <c r="AN1877" s="68" t="str">
        <f>IF(AS1877="","",IF(R1877="Refreshment Beverage",AS1877*(Rates!J$19/100),MAX(AM1877,AB1877)))</f>
        <v/>
      </c>
      <c r="AO1877" s="69" t="str">
        <f t="shared" si="940"/>
        <v/>
      </c>
      <c r="AP1877" s="69" t="str">
        <f t="shared" si="941"/>
        <v/>
      </c>
      <c r="AQ1877" s="70" t="str">
        <f>IF(AS1877="","",IF(R1877="Refreshment Beverage",ROUND(SUM(VLOOKUP(Q:Q,Rates!G$15:L$19,3,0)*(AS1877-Y1877-Z1877-AA1877)),4),ROUND(SUM(Rates!$K$8*AS1877),4)))</f>
        <v/>
      </c>
      <c r="AR1877" s="66" t="str">
        <f t="shared" si="942"/>
        <v/>
      </c>
      <c r="AS1877" s="22" t="str">
        <f t="shared" si="943"/>
        <v/>
      </c>
      <c r="AT1877" s="62" t="str">
        <f t="shared" si="944"/>
        <v/>
      </c>
      <c r="AU1877" s="63" t="str">
        <f>IF(AX1877="","",IF(R1877="Refreshment Beverage",ROUND((BA1877-Y1877-Z1877-AA1877)*VLOOKUP(VALUE(Q1877),Rates!G$15:L$19,3,0),4),ROUND(AW1877*(VLOOKUP(VALUE(Q1877),Rates!G:L,3,0)),4)))</f>
        <v/>
      </c>
      <c r="AV1877" s="68" t="str">
        <f t="shared" si="945"/>
        <v/>
      </c>
      <c r="AW1877" s="69" t="str">
        <f t="shared" si="946"/>
        <v/>
      </c>
      <c r="AX1877" s="65" t="str">
        <f t="shared" si="947"/>
        <v/>
      </c>
      <c r="AY1877" s="70" t="str">
        <f>IF(AX1877="","",IF(R1877="Refreshment Beverage",ROUND(SUM(AX1877*Rates!K$19),4),ROUND(SUM(AX1877*(Rates!J$8/100)),4)))</f>
        <v/>
      </c>
      <c r="AZ1877" s="67" t="str">
        <f t="shared" si="948"/>
        <v/>
      </c>
      <c r="BA1877" s="22" t="str">
        <f t="shared" si="949"/>
        <v/>
      </c>
      <c r="BD1877" s="171"/>
      <c r="BE1877" s="171"/>
      <c r="BF1877" s="171"/>
      <c r="BG1877" s="171"/>
    </row>
    <row r="1878" spans="11:59" ht="12.75" customHeight="1" x14ac:dyDescent="0.3">
      <c r="K1878" s="42" t="str">
        <f t="shared" si="921"/>
        <v/>
      </c>
      <c r="L1878" s="55" t="str">
        <f t="shared" si="922"/>
        <v/>
      </c>
      <c r="M1878" s="43" t="str">
        <f t="shared" si="923"/>
        <v/>
      </c>
      <c r="N1878" s="56" t="str" cm="1">
        <f t="array" ref="N1878">IFERROR(IF(_xlfn.SINGLE(B:B)="","",IF(R1878="Beer",SUM(LOOKUP(2,1/(Rates!$B$3:$B$5&lt;=W1878)/(Rates!$C$3:$C$5&gt;=W1878),Rates!$D$3:$D$5)*(X1878/100)*W1878),IF(R1878="Refreshment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56" t="str">
        <f t="shared" si="924"/>
        <v/>
      </c>
      <c r="P1878" s="53"/>
      <c r="Q1878" s="14" t="str">
        <f t="shared" si="925"/>
        <v/>
      </c>
      <c r="R1878" s="57" t="str">
        <f t="shared" si="926"/>
        <v/>
      </c>
      <c r="S1878" s="58" t="str">
        <f>IF(B1878="","",IF(R1878="Refreshment Beverage",VLOOKUP(VALUE(Q1878),Rates!G$15:L$19,2,0),VLOOKUP(VALUE(Q1878),Rates!G$4:L$12,2,0)))</f>
        <v/>
      </c>
      <c r="T1878" s="58" t="str">
        <f t="shared" si="927"/>
        <v/>
      </c>
      <c r="U1878" s="58" t="str">
        <f t="shared" si="928"/>
        <v/>
      </c>
      <c r="V1878" s="58" t="str">
        <f t="shared" si="929"/>
        <v/>
      </c>
      <c r="W1878" s="58" t="str">
        <f t="shared" si="930"/>
        <v/>
      </c>
      <c r="X1878" s="59" t="str">
        <f t="shared" si="931"/>
        <v/>
      </c>
      <c r="Y1878" s="60" t="str">
        <f>IF(B:B="","",IF(R1878="Refreshment Beverage",VLOOKUP(Q1878,Rates!G$15:L$19,6,0)*W1878,VLOOKUP(Q1878,Rates!G$4:L$12,6,0)*W1878))</f>
        <v/>
      </c>
      <c r="Z1878" s="60" t="str">
        <f t="shared" si="932"/>
        <v/>
      </c>
      <c r="AA1878" s="60" t="str">
        <f t="shared" si="950"/>
        <v/>
      </c>
      <c r="AB1878" s="61" t="str" cm="1">
        <f t="array" ref="AB1878">IF(_xlfn.SINGLE(B:B)="","",IF(R1878="Refreshment Beverage","",IF(AND(R1878="Beer",Q1878=0),SUM(LOOKUP(2,1/(Rates!$B$15:$B$18&lt;=W1878)/(Rates!$C$15:$C$18&gt;=W1878),Rates!$D$15:$D$18)*W1878),VLOOKUP(VALUE(_xlfn.SINGLE(Q:Q)),Rates!A:B,2,0)*W1878)))</f>
        <v/>
      </c>
      <c r="AC1878" s="61" t="str" cm="1">
        <f t="array" ref="AC1878">IF(_xlfn.SINGLE(B:B)="","",IF(R1878="Refreshment Beverage","",IF(AND(R1878="Beer",Q1878=0),SUM(LOOKUP(2,1/(Rates!$B$15:$B$18&lt;=W1878)/(Rates!$C$15:$C$18&gt;=W1878),Rates!$E$15:$E$18)*W1878),VLOOKUP(VALUE(_xlfn.SINGLE(Q:Q)),Rates!A:C,3,0)*W1878)))</f>
        <v/>
      </c>
      <c r="AD1878" s="168">
        <f>IFERROR(IF(R1878="Beer","",IF(OR(Q1878=1,Q1878=2,Q1878=3,Q1878=4),VLOOKUP(Q1878,Rates!$A$31:$B$34,2,0)*W1878,IF(V1878=1,VLOOKUP(U1878,'REB BEV MIN MKUP'!B:E,4,0),IF(V1878&gt;1,VLOOKUP(VALUE(W1878),'REB BEV MIN MKUP'!O:Q,3,0),0)))),0)</f>
        <v>0</v>
      </c>
      <c r="AE1878" s="62" t="str">
        <f t="shared" si="933"/>
        <v/>
      </c>
      <c r="AF1878" s="63" t="str">
        <f t="shared" si="934"/>
        <v/>
      </c>
      <c r="AG1878" s="64" t="str">
        <f t="shared" si="935"/>
        <v/>
      </c>
      <c r="AH1878" s="65" t="str">
        <f t="shared" si="936"/>
        <v/>
      </c>
      <c r="AI1878" s="66" t="str">
        <f>IF(AE:AE="","",IF(R1878="Refreshment Beverage",AK1878*(Rates!J$19/100),ROUND(SUM(AH1878*(Rates!$J$8/100)),4)))</f>
        <v/>
      </c>
      <c r="AJ1878" s="67" t="str">
        <f t="shared" si="937"/>
        <v/>
      </c>
      <c r="AK1878" s="22" t="str">
        <f t="shared" si="938"/>
        <v/>
      </c>
      <c r="AL1878" s="62" t="str">
        <f t="shared" si="939"/>
        <v/>
      </c>
      <c r="AM1878" s="63" t="str">
        <f>IF(AS1878="","",IF(R1878="Refreshment Beverage",ROUND(AS1878*Rates!K$19,4),ROUND(AO1878*(VLOOKUP(VALUE(Q1878),Rates!G$4:L$12,3,0)),4)))</f>
        <v/>
      </c>
      <c r="AN1878" s="68" t="str">
        <f>IF(AS1878="","",IF(R1878="Refreshment Beverage",AS1878*(Rates!J$19/100),MAX(AM1878,AB1878)))</f>
        <v/>
      </c>
      <c r="AO1878" s="69" t="str">
        <f t="shared" si="940"/>
        <v/>
      </c>
      <c r="AP1878" s="69" t="str">
        <f t="shared" si="941"/>
        <v/>
      </c>
      <c r="AQ1878" s="70" t="str">
        <f>IF(AS1878="","",IF(R1878="Refreshment Beverage",ROUND(SUM(VLOOKUP(Q:Q,Rates!G$15:L$19,3,0)*(AS1878-Y1878-Z1878-AA1878)),4),ROUND(SUM(Rates!$K$8*AS1878),4)))</f>
        <v/>
      </c>
      <c r="AR1878" s="66" t="str">
        <f t="shared" si="942"/>
        <v/>
      </c>
      <c r="AS1878" s="22" t="str">
        <f t="shared" si="943"/>
        <v/>
      </c>
      <c r="AT1878" s="62" t="str">
        <f t="shared" si="944"/>
        <v/>
      </c>
      <c r="AU1878" s="63" t="str">
        <f>IF(AX1878="","",IF(R1878="Refreshment Beverage",ROUND((BA1878-Y1878-Z1878-AA1878)*VLOOKUP(VALUE(Q1878),Rates!G$15:L$19,3,0),4),ROUND(AW1878*(VLOOKUP(VALUE(Q1878),Rates!G:L,3,0)),4)))</f>
        <v/>
      </c>
      <c r="AV1878" s="68" t="str">
        <f t="shared" si="945"/>
        <v/>
      </c>
      <c r="AW1878" s="69" t="str">
        <f t="shared" si="946"/>
        <v/>
      </c>
      <c r="AX1878" s="65" t="str">
        <f t="shared" si="947"/>
        <v/>
      </c>
      <c r="AY1878" s="70" t="str">
        <f>IF(AX1878="","",IF(R1878="Refreshment Beverage",ROUND(SUM(AX1878*Rates!K$19),4),ROUND(SUM(AX1878*(Rates!J$8/100)),4)))</f>
        <v/>
      </c>
      <c r="AZ1878" s="67" t="str">
        <f t="shared" si="948"/>
        <v/>
      </c>
      <c r="BA1878" s="22" t="str">
        <f t="shared" si="949"/>
        <v/>
      </c>
      <c r="BD1878" s="171"/>
      <c r="BE1878" s="171"/>
      <c r="BF1878" s="171"/>
      <c r="BG1878" s="171"/>
    </row>
    <row r="1879" spans="11:59" ht="12.75" customHeight="1" x14ac:dyDescent="0.3">
      <c r="K1879" s="42" t="str">
        <f t="shared" si="921"/>
        <v/>
      </c>
      <c r="L1879" s="55" t="str">
        <f t="shared" si="922"/>
        <v/>
      </c>
      <c r="M1879" s="43" t="str">
        <f t="shared" si="923"/>
        <v/>
      </c>
      <c r="N1879" s="56" t="str" cm="1">
        <f t="array" ref="N1879">IFERROR(IF(_xlfn.SINGLE(B:B)="","",IF(R1879="Beer",SUM(LOOKUP(2,1/(Rates!$B$3:$B$5&lt;=W1879)/(Rates!$C$3:$C$5&gt;=W1879),Rates!$D$3:$D$5)*(X1879/100)*W1879),IF(R1879="Refreshment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56" t="str">
        <f t="shared" si="924"/>
        <v/>
      </c>
      <c r="P1879" s="53"/>
      <c r="Q1879" s="14" t="str">
        <f t="shared" si="925"/>
        <v/>
      </c>
      <c r="R1879" s="57" t="str">
        <f t="shared" si="926"/>
        <v/>
      </c>
      <c r="S1879" s="58" t="str">
        <f>IF(B1879="","",IF(R1879="Refreshment Beverage",VLOOKUP(VALUE(Q1879),Rates!G$15:L$19,2,0),VLOOKUP(VALUE(Q1879),Rates!G$4:L$12,2,0)))</f>
        <v/>
      </c>
      <c r="T1879" s="58" t="str">
        <f t="shared" si="927"/>
        <v/>
      </c>
      <c r="U1879" s="58" t="str">
        <f t="shared" si="928"/>
        <v/>
      </c>
      <c r="V1879" s="58" t="str">
        <f t="shared" si="929"/>
        <v/>
      </c>
      <c r="W1879" s="58" t="str">
        <f t="shared" si="930"/>
        <v/>
      </c>
      <c r="X1879" s="59" t="str">
        <f t="shared" si="931"/>
        <v/>
      </c>
      <c r="Y1879" s="60" t="str">
        <f>IF(B:B="","",IF(R1879="Refreshment Beverage",VLOOKUP(Q1879,Rates!G$15:L$19,6,0)*W1879,VLOOKUP(Q1879,Rates!G$4:L$12,6,0)*W1879))</f>
        <v/>
      </c>
      <c r="Z1879" s="60" t="str">
        <f t="shared" si="932"/>
        <v/>
      </c>
      <c r="AA1879" s="60" t="str">
        <f t="shared" si="950"/>
        <v/>
      </c>
      <c r="AB1879" s="61" t="str" cm="1">
        <f t="array" ref="AB1879">IF(_xlfn.SINGLE(B:B)="","",IF(R1879="Refreshment Beverage","",IF(AND(R1879="Beer",Q1879=0),SUM(LOOKUP(2,1/(Rates!$B$15:$B$18&lt;=W1879)/(Rates!$C$15:$C$18&gt;=W1879),Rates!$D$15:$D$18)*W1879),VLOOKUP(VALUE(_xlfn.SINGLE(Q:Q)),Rates!A:B,2,0)*W1879)))</f>
        <v/>
      </c>
      <c r="AC1879" s="61" t="str" cm="1">
        <f t="array" ref="AC1879">IF(_xlfn.SINGLE(B:B)="","",IF(R1879="Refreshment Beverage","",IF(AND(R1879="Beer",Q1879=0),SUM(LOOKUP(2,1/(Rates!$B$15:$B$18&lt;=W1879)/(Rates!$C$15:$C$18&gt;=W1879),Rates!$E$15:$E$18)*W1879),VLOOKUP(VALUE(_xlfn.SINGLE(Q:Q)),Rates!A:C,3,0)*W1879)))</f>
        <v/>
      </c>
      <c r="AD1879" s="168">
        <f>IFERROR(IF(R1879="Beer","",IF(OR(Q1879=1,Q1879=2,Q1879=3,Q1879=4),VLOOKUP(Q1879,Rates!$A$31:$B$34,2,0)*W1879,IF(V1879=1,VLOOKUP(U1879,'REB BEV MIN MKUP'!B:E,4,0),IF(V1879&gt;1,VLOOKUP(VALUE(W1879),'REB BEV MIN MKUP'!O:Q,3,0),0)))),0)</f>
        <v>0</v>
      </c>
      <c r="AE1879" s="62" t="str">
        <f t="shared" si="933"/>
        <v/>
      </c>
      <c r="AF1879" s="63" t="str">
        <f t="shared" si="934"/>
        <v/>
      </c>
      <c r="AG1879" s="64" t="str">
        <f t="shared" si="935"/>
        <v/>
      </c>
      <c r="AH1879" s="65" t="str">
        <f t="shared" si="936"/>
        <v/>
      </c>
      <c r="AI1879" s="66" t="str">
        <f>IF(AE:AE="","",IF(R1879="Refreshment Beverage",AK1879*(Rates!J$19/100),ROUND(SUM(AH1879*(Rates!$J$8/100)),4)))</f>
        <v/>
      </c>
      <c r="AJ1879" s="67" t="str">
        <f t="shared" si="937"/>
        <v/>
      </c>
      <c r="AK1879" s="22" t="str">
        <f t="shared" si="938"/>
        <v/>
      </c>
      <c r="AL1879" s="62" t="str">
        <f t="shared" si="939"/>
        <v/>
      </c>
      <c r="AM1879" s="63" t="str">
        <f>IF(AS1879="","",IF(R1879="Refreshment Beverage",ROUND(AS1879*Rates!K$19,4),ROUND(AO1879*(VLOOKUP(VALUE(Q1879),Rates!G$4:L$12,3,0)),4)))</f>
        <v/>
      </c>
      <c r="AN1879" s="68" t="str">
        <f>IF(AS1879="","",IF(R1879="Refreshment Beverage",AS1879*(Rates!J$19/100),MAX(AM1879,AB1879)))</f>
        <v/>
      </c>
      <c r="AO1879" s="69" t="str">
        <f t="shared" si="940"/>
        <v/>
      </c>
      <c r="AP1879" s="69" t="str">
        <f t="shared" si="941"/>
        <v/>
      </c>
      <c r="AQ1879" s="70" t="str">
        <f>IF(AS1879="","",IF(R1879="Refreshment Beverage",ROUND(SUM(VLOOKUP(Q:Q,Rates!G$15:L$19,3,0)*(AS1879-Y1879-Z1879-AA1879)),4),ROUND(SUM(Rates!$K$8*AS1879),4)))</f>
        <v/>
      </c>
      <c r="AR1879" s="66" t="str">
        <f t="shared" si="942"/>
        <v/>
      </c>
      <c r="AS1879" s="22" t="str">
        <f t="shared" si="943"/>
        <v/>
      </c>
      <c r="AT1879" s="62" t="str">
        <f t="shared" si="944"/>
        <v/>
      </c>
      <c r="AU1879" s="63" t="str">
        <f>IF(AX1879="","",IF(R1879="Refreshment Beverage",ROUND((BA1879-Y1879-Z1879-AA1879)*VLOOKUP(VALUE(Q1879),Rates!G$15:L$19,3,0),4),ROUND(AW1879*(VLOOKUP(VALUE(Q1879),Rates!G:L,3,0)),4)))</f>
        <v/>
      </c>
      <c r="AV1879" s="68" t="str">
        <f t="shared" si="945"/>
        <v/>
      </c>
      <c r="AW1879" s="69" t="str">
        <f t="shared" si="946"/>
        <v/>
      </c>
      <c r="AX1879" s="65" t="str">
        <f t="shared" si="947"/>
        <v/>
      </c>
      <c r="AY1879" s="70" t="str">
        <f>IF(AX1879="","",IF(R1879="Refreshment Beverage",ROUND(SUM(AX1879*Rates!K$19),4),ROUND(SUM(AX1879*(Rates!J$8/100)),4)))</f>
        <v/>
      </c>
      <c r="AZ1879" s="67" t="str">
        <f t="shared" si="948"/>
        <v/>
      </c>
      <c r="BA1879" s="22" t="str">
        <f t="shared" si="949"/>
        <v/>
      </c>
      <c r="BD1879" s="171"/>
      <c r="BE1879" s="171"/>
      <c r="BF1879" s="171"/>
      <c r="BG1879" s="171"/>
    </row>
    <row r="1880" spans="11:59" ht="12.75" customHeight="1" x14ac:dyDescent="0.3">
      <c r="K1880" s="42" t="str">
        <f t="shared" si="921"/>
        <v/>
      </c>
      <c r="L1880" s="55" t="str">
        <f t="shared" si="922"/>
        <v/>
      </c>
      <c r="M1880" s="43" t="str">
        <f t="shared" si="923"/>
        <v/>
      </c>
      <c r="N1880" s="56" t="str" cm="1">
        <f t="array" ref="N1880">IFERROR(IF(_xlfn.SINGLE(B:B)="","",IF(R1880="Beer",SUM(LOOKUP(2,1/(Rates!$B$3:$B$5&lt;=W1880)/(Rates!$C$3:$C$5&gt;=W1880),Rates!$D$3:$D$5)*(X1880/100)*W1880),IF(R1880="Refreshment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56" t="str">
        <f t="shared" si="924"/>
        <v/>
      </c>
      <c r="P1880" s="53"/>
      <c r="Q1880" s="14" t="str">
        <f t="shared" si="925"/>
        <v/>
      </c>
      <c r="R1880" s="57" t="str">
        <f t="shared" si="926"/>
        <v/>
      </c>
      <c r="S1880" s="58" t="str">
        <f>IF(B1880="","",IF(R1880="Refreshment Beverage",VLOOKUP(VALUE(Q1880),Rates!G$15:L$19,2,0),VLOOKUP(VALUE(Q1880),Rates!G$4:L$12,2,0)))</f>
        <v/>
      </c>
      <c r="T1880" s="58" t="str">
        <f t="shared" si="927"/>
        <v/>
      </c>
      <c r="U1880" s="58" t="str">
        <f t="shared" si="928"/>
        <v/>
      </c>
      <c r="V1880" s="58" t="str">
        <f t="shared" si="929"/>
        <v/>
      </c>
      <c r="W1880" s="58" t="str">
        <f t="shared" si="930"/>
        <v/>
      </c>
      <c r="X1880" s="59" t="str">
        <f t="shared" si="931"/>
        <v/>
      </c>
      <c r="Y1880" s="60" t="str">
        <f>IF(B:B="","",IF(R1880="Refreshment Beverage",VLOOKUP(Q1880,Rates!G$15:L$19,6,0)*W1880,VLOOKUP(Q1880,Rates!G$4:L$12,6,0)*W1880))</f>
        <v/>
      </c>
      <c r="Z1880" s="60" t="str">
        <f t="shared" si="932"/>
        <v/>
      </c>
      <c r="AA1880" s="60" t="str">
        <f t="shared" si="950"/>
        <v/>
      </c>
      <c r="AB1880" s="61" t="str" cm="1">
        <f t="array" ref="AB1880">IF(_xlfn.SINGLE(B:B)="","",IF(R1880="Refreshment Beverage","",IF(AND(R1880="Beer",Q1880=0),SUM(LOOKUP(2,1/(Rates!$B$15:$B$18&lt;=W1880)/(Rates!$C$15:$C$18&gt;=W1880),Rates!$D$15:$D$18)*W1880),VLOOKUP(VALUE(_xlfn.SINGLE(Q:Q)),Rates!A:B,2,0)*W1880)))</f>
        <v/>
      </c>
      <c r="AC1880" s="61" t="str" cm="1">
        <f t="array" ref="AC1880">IF(_xlfn.SINGLE(B:B)="","",IF(R1880="Refreshment Beverage","",IF(AND(R1880="Beer",Q1880=0),SUM(LOOKUP(2,1/(Rates!$B$15:$B$18&lt;=W1880)/(Rates!$C$15:$C$18&gt;=W1880),Rates!$E$15:$E$18)*W1880),VLOOKUP(VALUE(_xlfn.SINGLE(Q:Q)),Rates!A:C,3,0)*W1880)))</f>
        <v/>
      </c>
      <c r="AD1880" s="168">
        <f>IFERROR(IF(R1880="Beer","",IF(OR(Q1880=1,Q1880=2,Q1880=3,Q1880=4),VLOOKUP(Q1880,Rates!$A$31:$B$34,2,0)*W1880,IF(V1880=1,VLOOKUP(U1880,'REB BEV MIN MKUP'!B:E,4,0),IF(V1880&gt;1,VLOOKUP(VALUE(W1880),'REB BEV MIN MKUP'!O:Q,3,0),0)))),0)</f>
        <v>0</v>
      </c>
      <c r="AE1880" s="62" t="str">
        <f t="shared" si="933"/>
        <v/>
      </c>
      <c r="AF1880" s="63" t="str">
        <f t="shared" si="934"/>
        <v/>
      </c>
      <c r="AG1880" s="64" t="str">
        <f t="shared" si="935"/>
        <v/>
      </c>
      <c r="AH1880" s="65" t="str">
        <f t="shared" si="936"/>
        <v/>
      </c>
      <c r="AI1880" s="66" t="str">
        <f>IF(AE:AE="","",IF(R1880="Refreshment Beverage",AK1880*(Rates!J$19/100),ROUND(SUM(AH1880*(Rates!$J$8/100)),4)))</f>
        <v/>
      </c>
      <c r="AJ1880" s="67" t="str">
        <f t="shared" si="937"/>
        <v/>
      </c>
      <c r="AK1880" s="22" t="str">
        <f t="shared" si="938"/>
        <v/>
      </c>
      <c r="AL1880" s="62" t="str">
        <f t="shared" si="939"/>
        <v/>
      </c>
      <c r="AM1880" s="63" t="str">
        <f>IF(AS1880="","",IF(R1880="Refreshment Beverage",ROUND(AS1880*Rates!K$19,4),ROUND(AO1880*(VLOOKUP(VALUE(Q1880),Rates!G$4:L$12,3,0)),4)))</f>
        <v/>
      </c>
      <c r="AN1880" s="68" t="str">
        <f>IF(AS1880="","",IF(R1880="Refreshment Beverage",AS1880*(Rates!J$19/100),MAX(AM1880,AB1880)))</f>
        <v/>
      </c>
      <c r="AO1880" s="69" t="str">
        <f t="shared" si="940"/>
        <v/>
      </c>
      <c r="AP1880" s="69" t="str">
        <f t="shared" si="941"/>
        <v/>
      </c>
      <c r="AQ1880" s="70" t="str">
        <f>IF(AS1880="","",IF(R1880="Refreshment Beverage",ROUND(SUM(VLOOKUP(Q:Q,Rates!G$15:L$19,3,0)*(AS1880-Y1880-Z1880-AA1880)),4),ROUND(SUM(Rates!$K$8*AS1880),4)))</f>
        <v/>
      </c>
      <c r="AR1880" s="66" t="str">
        <f t="shared" si="942"/>
        <v/>
      </c>
      <c r="AS1880" s="22" t="str">
        <f t="shared" si="943"/>
        <v/>
      </c>
      <c r="AT1880" s="62" t="str">
        <f t="shared" si="944"/>
        <v/>
      </c>
      <c r="AU1880" s="63" t="str">
        <f>IF(AX1880="","",IF(R1880="Refreshment Beverage",ROUND((BA1880-Y1880-Z1880-AA1880)*VLOOKUP(VALUE(Q1880),Rates!G$15:L$19,3,0),4),ROUND(AW1880*(VLOOKUP(VALUE(Q1880),Rates!G:L,3,0)),4)))</f>
        <v/>
      </c>
      <c r="AV1880" s="68" t="str">
        <f t="shared" si="945"/>
        <v/>
      </c>
      <c r="AW1880" s="69" t="str">
        <f t="shared" si="946"/>
        <v/>
      </c>
      <c r="AX1880" s="65" t="str">
        <f t="shared" si="947"/>
        <v/>
      </c>
      <c r="AY1880" s="70" t="str">
        <f>IF(AX1880="","",IF(R1880="Refreshment Beverage",ROUND(SUM(AX1880*Rates!K$19),4),ROUND(SUM(AX1880*(Rates!J$8/100)),4)))</f>
        <v/>
      </c>
      <c r="AZ1880" s="67" t="str">
        <f t="shared" si="948"/>
        <v/>
      </c>
      <c r="BA1880" s="22" t="str">
        <f t="shared" si="949"/>
        <v/>
      </c>
      <c r="BD1880" s="171"/>
      <c r="BE1880" s="171"/>
      <c r="BF1880" s="171"/>
      <c r="BG1880" s="171"/>
    </row>
    <row r="1881" spans="11:59" ht="12.75" customHeight="1" x14ac:dyDescent="0.3">
      <c r="K1881" s="42" t="str">
        <f t="shared" si="921"/>
        <v/>
      </c>
      <c r="L1881" s="55" t="str">
        <f t="shared" si="922"/>
        <v/>
      </c>
      <c r="M1881" s="43" t="str">
        <f t="shared" si="923"/>
        <v/>
      </c>
      <c r="N1881" s="56" t="str" cm="1">
        <f t="array" ref="N1881">IFERROR(IF(_xlfn.SINGLE(B:B)="","",IF(R1881="Beer",SUM(LOOKUP(2,1/(Rates!$B$3:$B$5&lt;=W1881)/(Rates!$C$3:$C$5&gt;=W1881),Rates!$D$3:$D$5)*(X1881/100)*W1881),IF(R1881="Refreshment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56" t="str">
        <f t="shared" si="924"/>
        <v/>
      </c>
      <c r="P1881" s="53"/>
      <c r="Q1881" s="14" t="str">
        <f t="shared" si="925"/>
        <v/>
      </c>
      <c r="R1881" s="57" t="str">
        <f t="shared" si="926"/>
        <v/>
      </c>
      <c r="S1881" s="58" t="str">
        <f>IF(B1881="","",IF(R1881="Refreshment Beverage",VLOOKUP(VALUE(Q1881),Rates!G$15:L$19,2,0),VLOOKUP(VALUE(Q1881),Rates!G$4:L$12,2,0)))</f>
        <v/>
      </c>
      <c r="T1881" s="58" t="str">
        <f t="shared" si="927"/>
        <v/>
      </c>
      <c r="U1881" s="58" t="str">
        <f t="shared" si="928"/>
        <v/>
      </c>
      <c r="V1881" s="58" t="str">
        <f t="shared" si="929"/>
        <v/>
      </c>
      <c r="W1881" s="58" t="str">
        <f t="shared" si="930"/>
        <v/>
      </c>
      <c r="X1881" s="59" t="str">
        <f t="shared" si="931"/>
        <v/>
      </c>
      <c r="Y1881" s="60" t="str">
        <f>IF(B:B="","",IF(R1881="Refreshment Beverage",VLOOKUP(Q1881,Rates!G$15:L$19,6,0)*W1881,VLOOKUP(Q1881,Rates!G$4:L$12,6,0)*W1881))</f>
        <v/>
      </c>
      <c r="Z1881" s="60" t="str">
        <f t="shared" si="932"/>
        <v/>
      </c>
      <c r="AA1881" s="60" t="str">
        <f t="shared" si="950"/>
        <v/>
      </c>
      <c r="AB1881" s="61" t="str" cm="1">
        <f t="array" ref="AB1881">IF(_xlfn.SINGLE(B:B)="","",IF(R1881="Refreshment Beverage","",IF(AND(R1881="Beer",Q1881=0),SUM(LOOKUP(2,1/(Rates!$B$15:$B$18&lt;=W1881)/(Rates!$C$15:$C$18&gt;=W1881),Rates!$D$15:$D$18)*W1881),VLOOKUP(VALUE(_xlfn.SINGLE(Q:Q)),Rates!A:B,2,0)*W1881)))</f>
        <v/>
      </c>
      <c r="AC1881" s="61" t="str" cm="1">
        <f t="array" ref="AC1881">IF(_xlfn.SINGLE(B:B)="","",IF(R1881="Refreshment Beverage","",IF(AND(R1881="Beer",Q1881=0),SUM(LOOKUP(2,1/(Rates!$B$15:$B$18&lt;=W1881)/(Rates!$C$15:$C$18&gt;=W1881),Rates!$E$15:$E$18)*W1881),VLOOKUP(VALUE(_xlfn.SINGLE(Q:Q)),Rates!A:C,3,0)*W1881)))</f>
        <v/>
      </c>
      <c r="AD1881" s="168">
        <f>IFERROR(IF(R1881="Beer","",IF(OR(Q1881=1,Q1881=2,Q1881=3,Q1881=4),VLOOKUP(Q1881,Rates!$A$31:$B$34,2,0)*W1881,IF(V1881=1,VLOOKUP(U1881,'REB BEV MIN MKUP'!B:E,4,0),IF(V1881&gt;1,VLOOKUP(VALUE(W1881),'REB BEV MIN MKUP'!O:Q,3,0),0)))),0)</f>
        <v>0</v>
      </c>
      <c r="AE1881" s="62" t="str">
        <f t="shared" si="933"/>
        <v/>
      </c>
      <c r="AF1881" s="63" t="str">
        <f t="shared" si="934"/>
        <v/>
      </c>
      <c r="AG1881" s="64" t="str">
        <f t="shared" si="935"/>
        <v/>
      </c>
      <c r="AH1881" s="65" t="str">
        <f t="shared" si="936"/>
        <v/>
      </c>
      <c r="AI1881" s="66" t="str">
        <f>IF(AE:AE="","",IF(R1881="Refreshment Beverage",AK1881*(Rates!J$19/100),ROUND(SUM(AH1881*(Rates!$J$8/100)),4)))</f>
        <v/>
      </c>
      <c r="AJ1881" s="67" t="str">
        <f t="shared" si="937"/>
        <v/>
      </c>
      <c r="AK1881" s="22" t="str">
        <f t="shared" si="938"/>
        <v/>
      </c>
      <c r="AL1881" s="62" t="str">
        <f t="shared" si="939"/>
        <v/>
      </c>
      <c r="AM1881" s="63" t="str">
        <f>IF(AS1881="","",IF(R1881="Refreshment Beverage",ROUND(AS1881*Rates!K$19,4),ROUND(AO1881*(VLOOKUP(VALUE(Q1881),Rates!G$4:L$12,3,0)),4)))</f>
        <v/>
      </c>
      <c r="AN1881" s="68" t="str">
        <f>IF(AS1881="","",IF(R1881="Refreshment Beverage",AS1881*(Rates!J$19/100),MAX(AM1881,AB1881)))</f>
        <v/>
      </c>
      <c r="AO1881" s="69" t="str">
        <f t="shared" si="940"/>
        <v/>
      </c>
      <c r="AP1881" s="69" t="str">
        <f t="shared" si="941"/>
        <v/>
      </c>
      <c r="AQ1881" s="70" t="str">
        <f>IF(AS1881="","",IF(R1881="Refreshment Beverage",ROUND(SUM(VLOOKUP(Q:Q,Rates!G$15:L$19,3,0)*(AS1881-Y1881-Z1881-AA1881)),4),ROUND(SUM(Rates!$K$8*AS1881),4)))</f>
        <v/>
      </c>
      <c r="AR1881" s="66" t="str">
        <f t="shared" si="942"/>
        <v/>
      </c>
      <c r="AS1881" s="22" t="str">
        <f t="shared" si="943"/>
        <v/>
      </c>
      <c r="AT1881" s="62" t="str">
        <f t="shared" si="944"/>
        <v/>
      </c>
      <c r="AU1881" s="63" t="str">
        <f>IF(AX1881="","",IF(R1881="Refreshment Beverage",ROUND((BA1881-Y1881-Z1881-AA1881)*VLOOKUP(VALUE(Q1881),Rates!G$15:L$19,3,0),4),ROUND(AW1881*(VLOOKUP(VALUE(Q1881),Rates!G:L,3,0)),4)))</f>
        <v/>
      </c>
      <c r="AV1881" s="68" t="str">
        <f t="shared" si="945"/>
        <v/>
      </c>
      <c r="AW1881" s="69" t="str">
        <f t="shared" si="946"/>
        <v/>
      </c>
      <c r="AX1881" s="65" t="str">
        <f t="shared" si="947"/>
        <v/>
      </c>
      <c r="AY1881" s="70" t="str">
        <f>IF(AX1881="","",IF(R1881="Refreshment Beverage",ROUND(SUM(AX1881*Rates!K$19),4),ROUND(SUM(AX1881*(Rates!J$8/100)),4)))</f>
        <v/>
      </c>
      <c r="AZ1881" s="67" t="str">
        <f t="shared" si="948"/>
        <v/>
      </c>
      <c r="BA1881" s="22" t="str">
        <f t="shared" si="949"/>
        <v/>
      </c>
      <c r="BD1881" s="171"/>
      <c r="BE1881" s="171"/>
      <c r="BF1881" s="171"/>
      <c r="BG1881" s="171"/>
    </row>
    <row r="1882" spans="11:59" ht="12.75" customHeight="1" x14ac:dyDescent="0.3">
      <c r="K1882" s="42" t="str">
        <f t="shared" si="921"/>
        <v/>
      </c>
      <c r="L1882" s="55" t="str">
        <f t="shared" si="922"/>
        <v/>
      </c>
      <c r="M1882" s="43" t="str">
        <f t="shared" si="923"/>
        <v/>
      </c>
      <c r="N1882" s="56" t="str" cm="1">
        <f t="array" ref="N1882">IFERROR(IF(_xlfn.SINGLE(B:B)="","",IF(R1882="Beer",SUM(LOOKUP(2,1/(Rates!$B$3:$B$5&lt;=W1882)/(Rates!$C$3:$C$5&gt;=W1882),Rates!$D$3:$D$5)*(X1882/100)*W1882),IF(R1882="Refreshment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56" t="str">
        <f t="shared" si="924"/>
        <v/>
      </c>
      <c r="P1882" s="53"/>
      <c r="Q1882" s="14" t="str">
        <f t="shared" si="925"/>
        <v/>
      </c>
      <c r="R1882" s="57" t="str">
        <f t="shared" si="926"/>
        <v/>
      </c>
      <c r="S1882" s="58" t="str">
        <f>IF(B1882="","",IF(R1882="Refreshment Beverage",VLOOKUP(VALUE(Q1882),Rates!G$15:L$19,2,0),VLOOKUP(VALUE(Q1882),Rates!G$4:L$12,2,0)))</f>
        <v/>
      </c>
      <c r="T1882" s="58" t="str">
        <f t="shared" si="927"/>
        <v/>
      </c>
      <c r="U1882" s="58" t="str">
        <f t="shared" si="928"/>
        <v/>
      </c>
      <c r="V1882" s="58" t="str">
        <f t="shared" si="929"/>
        <v/>
      </c>
      <c r="W1882" s="58" t="str">
        <f t="shared" si="930"/>
        <v/>
      </c>
      <c r="X1882" s="59" t="str">
        <f t="shared" si="931"/>
        <v/>
      </c>
      <c r="Y1882" s="60" t="str">
        <f>IF(B:B="","",IF(R1882="Refreshment Beverage",VLOOKUP(Q1882,Rates!G$15:L$19,6,0)*W1882,VLOOKUP(Q1882,Rates!G$4:L$12,6,0)*W1882))</f>
        <v/>
      </c>
      <c r="Z1882" s="60" t="str">
        <f t="shared" si="932"/>
        <v/>
      </c>
      <c r="AA1882" s="60" t="str">
        <f t="shared" si="950"/>
        <v/>
      </c>
      <c r="AB1882" s="61" t="str" cm="1">
        <f t="array" ref="AB1882">IF(_xlfn.SINGLE(B:B)="","",IF(R1882="Refreshment Beverage","",IF(AND(R1882="Beer",Q1882=0),SUM(LOOKUP(2,1/(Rates!$B$15:$B$18&lt;=W1882)/(Rates!$C$15:$C$18&gt;=W1882),Rates!$D$15:$D$18)*W1882),VLOOKUP(VALUE(_xlfn.SINGLE(Q:Q)),Rates!A:B,2,0)*W1882)))</f>
        <v/>
      </c>
      <c r="AC1882" s="61" t="str" cm="1">
        <f t="array" ref="AC1882">IF(_xlfn.SINGLE(B:B)="","",IF(R1882="Refreshment Beverage","",IF(AND(R1882="Beer",Q1882=0),SUM(LOOKUP(2,1/(Rates!$B$15:$B$18&lt;=W1882)/(Rates!$C$15:$C$18&gt;=W1882),Rates!$E$15:$E$18)*W1882),VLOOKUP(VALUE(_xlfn.SINGLE(Q:Q)),Rates!A:C,3,0)*W1882)))</f>
        <v/>
      </c>
      <c r="AD1882" s="168">
        <f>IFERROR(IF(R1882="Beer","",IF(OR(Q1882=1,Q1882=2,Q1882=3,Q1882=4),VLOOKUP(Q1882,Rates!$A$31:$B$34,2,0)*W1882,IF(V1882=1,VLOOKUP(U1882,'REB BEV MIN MKUP'!B:E,4,0),IF(V1882&gt;1,VLOOKUP(VALUE(W1882),'REB BEV MIN MKUP'!O:Q,3,0),0)))),0)</f>
        <v>0</v>
      </c>
      <c r="AE1882" s="62" t="str">
        <f t="shared" si="933"/>
        <v/>
      </c>
      <c r="AF1882" s="63" t="str">
        <f t="shared" si="934"/>
        <v/>
      </c>
      <c r="AG1882" s="64" t="str">
        <f t="shared" si="935"/>
        <v/>
      </c>
      <c r="AH1882" s="65" t="str">
        <f t="shared" si="936"/>
        <v/>
      </c>
      <c r="AI1882" s="66" t="str">
        <f>IF(AE:AE="","",IF(R1882="Refreshment Beverage",AK1882*(Rates!J$19/100),ROUND(SUM(AH1882*(Rates!$J$8/100)),4)))</f>
        <v/>
      </c>
      <c r="AJ1882" s="67" t="str">
        <f t="shared" si="937"/>
        <v/>
      </c>
      <c r="AK1882" s="22" t="str">
        <f t="shared" si="938"/>
        <v/>
      </c>
      <c r="AL1882" s="62" t="str">
        <f t="shared" si="939"/>
        <v/>
      </c>
      <c r="AM1882" s="63" t="str">
        <f>IF(AS1882="","",IF(R1882="Refreshment Beverage",ROUND(AS1882*Rates!K$19,4),ROUND(AO1882*(VLOOKUP(VALUE(Q1882),Rates!G$4:L$12,3,0)),4)))</f>
        <v/>
      </c>
      <c r="AN1882" s="68" t="str">
        <f>IF(AS1882="","",IF(R1882="Refreshment Beverage",AS1882*(Rates!J$19/100),MAX(AM1882,AB1882)))</f>
        <v/>
      </c>
      <c r="AO1882" s="69" t="str">
        <f t="shared" si="940"/>
        <v/>
      </c>
      <c r="AP1882" s="69" t="str">
        <f t="shared" si="941"/>
        <v/>
      </c>
      <c r="AQ1882" s="70" t="str">
        <f>IF(AS1882="","",IF(R1882="Refreshment Beverage",ROUND(SUM(VLOOKUP(Q:Q,Rates!G$15:L$19,3,0)*(AS1882-Y1882-Z1882-AA1882)),4),ROUND(SUM(Rates!$K$8*AS1882),4)))</f>
        <v/>
      </c>
      <c r="AR1882" s="66" t="str">
        <f t="shared" si="942"/>
        <v/>
      </c>
      <c r="AS1882" s="22" t="str">
        <f t="shared" si="943"/>
        <v/>
      </c>
      <c r="AT1882" s="62" t="str">
        <f t="shared" si="944"/>
        <v/>
      </c>
      <c r="AU1882" s="63" t="str">
        <f>IF(AX1882="","",IF(R1882="Refreshment Beverage",ROUND((BA1882-Y1882-Z1882-AA1882)*VLOOKUP(VALUE(Q1882),Rates!G$15:L$19,3,0),4),ROUND(AW1882*(VLOOKUP(VALUE(Q1882),Rates!G:L,3,0)),4)))</f>
        <v/>
      </c>
      <c r="AV1882" s="68" t="str">
        <f t="shared" si="945"/>
        <v/>
      </c>
      <c r="AW1882" s="69" t="str">
        <f t="shared" si="946"/>
        <v/>
      </c>
      <c r="AX1882" s="65" t="str">
        <f t="shared" si="947"/>
        <v/>
      </c>
      <c r="AY1882" s="70" t="str">
        <f>IF(AX1882="","",IF(R1882="Refreshment Beverage",ROUND(SUM(AX1882*Rates!K$19),4),ROUND(SUM(AX1882*(Rates!J$8/100)),4)))</f>
        <v/>
      </c>
      <c r="AZ1882" s="67" t="str">
        <f t="shared" si="948"/>
        <v/>
      </c>
      <c r="BA1882" s="22" t="str">
        <f t="shared" si="949"/>
        <v/>
      </c>
      <c r="BD1882" s="171"/>
      <c r="BE1882" s="171"/>
      <c r="BF1882" s="171"/>
      <c r="BG1882" s="171"/>
    </row>
    <row r="1883" spans="11:59" ht="12.75" customHeight="1" x14ac:dyDescent="0.3">
      <c r="K1883" s="42" t="str">
        <f t="shared" si="921"/>
        <v/>
      </c>
      <c r="L1883" s="55" t="str">
        <f t="shared" si="922"/>
        <v/>
      </c>
      <c r="M1883" s="43" t="str">
        <f t="shared" si="923"/>
        <v/>
      </c>
      <c r="N1883" s="56" t="str" cm="1">
        <f t="array" ref="N1883">IFERROR(IF(_xlfn.SINGLE(B:B)="","",IF(R1883="Beer",SUM(LOOKUP(2,1/(Rates!$B$3:$B$5&lt;=W1883)/(Rates!$C$3:$C$5&gt;=W1883),Rates!$D$3:$D$5)*(X1883/100)*W1883),IF(R1883="Refreshment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56" t="str">
        <f t="shared" si="924"/>
        <v/>
      </c>
      <c r="P1883" s="53"/>
      <c r="Q1883" s="14" t="str">
        <f t="shared" si="925"/>
        <v/>
      </c>
      <c r="R1883" s="57" t="str">
        <f t="shared" si="926"/>
        <v/>
      </c>
      <c r="S1883" s="58" t="str">
        <f>IF(B1883="","",IF(R1883="Refreshment Beverage",VLOOKUP(VALUE(Q1883),Rates!G$15:L$19,2,0),VLOOKUP(VALUE(Q1883),Rates!G$4:L$12,2,0)))</f>
        <v/>
      </c>
      <c r="T1883" s="58" t="str">
        <f t="shared" si="927"/>
        <v/>
      </c>
      <c r="U1883" s="58" t="str">
        <f t="shared" si="928"/>
        <v/>
      </c>
      <c r="V1883" s="58" t="str">
        <f t="shared" si="929"/>
        <v/>
      </c>
      <c r="W1883" s="58" t="str">
        <f t="shared" si="930"/>
        <v/>
      </c>
      <c r="X1883" s="59" t="str">
        <f t="shared" si="931"/>
        <v/>
      </c>
      <c r="Y1883" s="60" t="str">
        <f>IF(B:B="","",IF(R1883="Refreshment Beverage",VLOOKUP(Q1883,Rates!G$15:L$19,6,0)*W1883,VLOOKUP(Q1883,Rates!G$4:L$12,6,0)*W1883))</f>
        <v/>
      </c>
      <c r="Z1883" s="60" t="str">
        <f t="shared" si="932"/>
        <v/>
      </c>
      <c r="AA1883" s="60" t="str">
        <f t="shared" si="950"/>
        <v/>
      </c>
      <c r="AB1883" s="61" t="str" cm="1">
        <f t="array" ref="AB1883">IF(_xlfn.SINGLE(B:B)="","",IF(R1883="Refreshment Beverage","",IF(AND(R1883="Beer",Q1883=0),SUM(LOOKUP(2,1/(Rates!$B$15:$B$18&lt;=W1883)/(Rates!$C$15:$C$18&gt;=W1883),Rates!$D$15:$D$18)*W1883),VLOOKUP(VALUE(_xlfn.SINGLE(Q:Q)),Rates!A:B,2,0)*W1883)))</f>
        <v/>
      </c>
      <c r="AC1883" s="61" t="str" cm="1">
        <f t="array" ref="AC1883">IF(_xlfn.SINGLE(B:B)="","",IF(R1883="Refreshment Beverage","",IF(AND(R1883="Beer",Q1883=0),SUM(LOOKUP(2,1/(Rates!$B$15:$B$18&lt;=W1883)/(Rates!$C$15:$C$18&gt;=W1883),Rates!$E$15:$E$18)*W1883),VLOOKUP(VALUE(_xlfn.SINGLE(Q:Q)),Rates!A:C,3,0)*W1883)))</f>
        <v/>
      </c>
      <c r="AD1883" s="168">
        <f>IFERROR(IF(R1883="Beer","",IF(OR(Q1883=1,Q1883=2,Q1883=3,Q1883=4),VLOOKUP(Q1883,Rates!$A$31:$B$34,2,0)*W1883,IF(V1883=1,VLOOKUP(U1883,'REB BEV MIN MKUP'!B:E,4,0),IF(V1883&gt;1,VLOOKUP(VALUE(W1883),'REB BEV MIN MKUP'!O:Q,3,0),0)))),0)</f>
        <v>0</v>
      </c>
      <c r="AE1883" s="62" t="str">
        <f t="shared" si="933"/>
        <v/>
      </c>
      <c r="AF1883" s="63" t="str">
        <f t="shared" si="934"/>
        <v/>
      </c>
      <c r="AG1883" s="64" t="str">
        <f t="shared" si="935"/>
        <v/>
      </c>
      <c r="AH1883" s="65" t="str">
        <f t="shared" si="936"/>
        <v/>
      </c>
      <c r="AI1883" s="66" t="str">
        <f>IF(AE:AE="","",IF(R1883="Refreshment Beverage",AK1883*(Rates!J$19/100),ROUND(SUM(AH1883*(Rates!$J$8/100)),4)))</f>
        <v/>
      </c>
      <c r="AJ1883" s="67" t="str">
        <f t="shared" si="937"/>
        <v/>
      </c>
      <c r="AK1883" s="22" t="str">
        <f t="shared" si="938"/>
        <v/>
      </c>
      <c r="AL1883" s="62" t="str">
        <f t="shared" si="939"/>
        <v/>
      </c>
      <c r="AM1883" s="63" t="str">
        <f>IF(AS1883="","",IF(R1883="Refreshment Beverage",ROUND(AS1883*Rates!K$19,4),ROUND(AO1883*(VLOOKUP(VALUE(Q1883),Rates!G$4:L$12,3,0)),4)))</f>
        <v/>
      </c>
      <c r="AN1883" s="68" t="str">
        <f>IF(AS1883="","",IF(R1883="Refreshment Beverage",AS1883*(Rates!J$19/100),MAX(AM1883,AB1883)))</f>
        <v/>
      </c>
      <c r="AO1883" s="69" t="str">
        <f t="shared" si="940"/>
        <v/>
      </c>
      <c r="AP1883" s="69" t="str">
        <f t="shared" si="941"/>
        <v/>
      </c>
      <c r="AQ1883" s="70" t="str">
        <f>IF(AS1883="","",IF(R1883="Refreshment Beverage",ROUND(SUM(VLOOKUP(Q:Q,Rates!G$15:L$19,3,0)*(AS1883-Y1883-Z1883-AA1883)),4),ROUND(SUM(Rates!$K$8*AS1883),4)))</f>
        <v/>
      </c>
      <c r="AR1883" s="66" t="str">
        <f t="shared" si="942"/>
        <v/>
      </c>
      <c r="AS1883" s="22" t="str">
        <f t="shared" si="943"/>
        <v/>
      </c>
      <c r="AT1883" s="62" t="str">
        <f t="shared" si="944"/>
        <v/>
      </c>
      <c r="AU1883" s="63" t="str">
        <f>IF(AX1883="","",IF(R1883="Refreshment Beverage",ROUND((BA1883-Y1883-Z1883-AA1883)*VLOOKUP(VALUE(Q1883),Rates!G$15:L$19,3,0),4),ROUND(AW1883*(VLOOKUP(VALUE(Q1883),Rates!G:L,3,0)),4)))</f>
        <v/>
      </c>
      <c r="AV1883" s="68" t="str">
        <f t="shared" si="945"/>
        <v/>
      </c>
      <c r="AW1883" s="69" t="str">
        <f t="shared" si="946"/>
        <v/>
      </c>
      <c r="AX1883" s="65" t="str">
        <f t="shared" si="947"/>
        <v/>
      </c>
      <c r="AY1883" s="70" t="str">
        <f>IF(AX1883="","",IF(R1883="Refreshment Beverage",ROUND(SUM(AX1883*Rates!K$19),4),ROUND(SUM(AX1883*(Rates!J$8/100)),4)))</f>
        <v/>
      </c>
      <c r="AZ1883" s="67" t="str">
        <f t="shared" si="948"/>
        <v/>
      </c>
      <c r="BA1883" s="22" t="str">
        <f t="shared" si="949"/>
        <v/>
      </c>
      <c r="BD1883" s="171"/>
      <c r="BE1883" s="171"/>
      <c r="BF1883" s="171"/>
      <c r="BG1883" s="171"/>
    </row>
    <row r="1884" spans="11:59" ht="12.75" customHeight="1" x14ac:dyDescent="0.3">
      <c r="K1884" s="42" t="str">
        <f t="shared" si="921"/>
        <v/>
      </c>
      <c r="L1884" s="55" t="str">
        <f t="shared" si="922"/>
        <v/>
      </c>
      <c r="M1884" s="43" t="str">
        <f t="shared" si="923"/>
        <v/>
      </c>
      <c r="N1884" s="56" t="str" cm="1">
        <f t="array" ref="N1884">IFERROR(IF(_xlfn.SINGLE(B:B)="","",IF(R1884="Beer",SUM(LOOKUP(2,1/(Rates!$B$3:$B$5&lt;=W1884)/(Rates!$C$3:$C$5&gt;=W1884),Rates!$D$3:$D$5)*(X1884/100)*W1884),IF(R1884="Refreshment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56" t="str">
        <f t="shared" si="924"/>
        <v/>
      </c>
      <c r="P1884" s="53"/>
      <c r="Q1884" s="14" t="str">
        <f t="shared" si="925"/>
        <v/>
      </c>
      <c r="R1884" s="57" t="str">
        <f t="shared" si="926"/>
        <v/>
      </c>
      <c r="S1884" s="58" t="str">
        <f>IF(B1884="","",IF(R1884="Refreshment Beverage",VLOOKUP(VALUE(Q1884),Rates!G$15:L$19,2,0),VLOOKUP(VALUE(Q1884),Rates!G$4:L$12,2,0)))</f>
        <v/>
      </c>
      <c r="T1884" s="58" t="str">
        <f t="shared" si="927"/>
        <v/>
      </c>
      <c r="U1884" s="58" t="str">
        <f t="shared" si="928"/>
        <v/>
      </c>
      <c r="V1884" s="58" t="str">
        <f t="shared" si="929"/>
        <v/>
      </c>
      <c r="W1884" s="58" t="str">
        <f t="shared" si="930"/>
        <v/>
      </c>
      <c r="X1884" s="59" t="str">
        <f t="shared" si="931"/>
        <v/>
      </c>
      <c r="Y1884" s="60" t="str">
        <f>IF(B:B="","",IF(R1884="Refreshment Beverage",VLOOKUP(Q1884,Rates!G$15:L$19,6,0)*W1884,VLOOKUP(Q1884,Rates!G$4:L$12,6,0)*W1884))</f>
        <v/>
      </c>
      <c r="Z1884" s="60" t="str">
        <f t="shared" si="932"/>
        <v/>
      </c>
      <c r="AA1884" s="60" t="str">
        <f t="shared" si="950"/>
        <v/>
      </c>
      <c r="AB1884" s="61" t="str" cm="1">
        <f t="array" ref="AB1884">IF(_xlfn.SINGLE(B:B)="","",IF(R1884="Refreshment Beverage","",IF(AND(R1884="Beer",Q1884=0),SUM(LOOKUP(2,1/(Rates!$B$15:$B$18&lt;=W1884)/(Rates!$C$15:$C$18&gt;=W1884),Rates!$D$15:$D$18)*W1884),VLOOKUP(VALUE(_xlfn.SINGLE(Q:Q)),Rates!A:B,2,0)*W1884)))</f>
        <v/>
      </c>
      <c r="AC1884" s="61" t="str" cm="1">
        <f t="array" ref="AC1884">IF(_xlfn.SINGLE(B:B)="","",IF(R1884="Refreshment Beverage","",IF(AND(R1884="Beer",Q1884=0),SUM(LOOKUP(2,1/(Rates!$B$15:$B$18&lt;=W1884)/(Rates!$C$15:$C$18&gt;=W1884),Rates!$E$15:$E$18)*W1884),VLOOKUP(VALUE(_xlfn.SINGLE(Q:Q)),Rates!A:C,3,0)*W1884)))</f>
        <v/>
      </c>
      <c r="AD1884" s="168">
        <f>IFERROR(IF(R1884="Beer","",IF(OR(Q1884=1,Q1884=2,Q1884=3,Q1884=4),VLOOKUP(Q1884,Rates!$A$31:$B$34,2,0)*W1884,IF(V1884=1,VLOOKUP(U1884,'REB BEV MIN MKUP'!B:E,4,0),IF(V1884&gt;1,VLOOKUP(VALUE(W1884),'REB BEV MIN MKUP'!O:Q,3,0),0)))),0)</f>
        <v>0</v>
      </c>
      <c r="AE1884" s="62" t="str">
        <f t="shared" si="933"/>
        <v/>
      </c>
      <c r="AF1884" s="63" t="str">
        <f t="shared" si="934"/>
        <v/>
      </c>
      <c r="AG1884" s="64" t="str">
        <f t="shared" si="935"/>
        <v/>
      </c>
      <c r="AH1884" s="65" t="str">
        <f t="shared" si="936"/>
        <v/>
      </c>
      <c r="AI1884" s="66" t="str">
        <f>IF(AE:AE="","",IF(R1884="Refreshment Beverage",AK1884*(Rates!J$19/100),ROUND(SUM(AH1884*(Rates!$J$8/100)),4)))</f>
        <v/>
      </c>
      <c r="AJ1884" s="67" t="str">
        <f t="shared" si="937"/>
        <v/>
      </c>
      <c r="AK1884" s="22" t="str">
        <f t="shared" si="938"/>
        <v/>
      </c>
      <c r="AL1884" s="62" t="str">
        <f t="shared" si="939"/>
        <v/>
      </c>
      <c r="AM1884" s="63" t="str">
        <f>IF(AS1884="","",IF(R1884="Refreshment Beverage",ROUND(AS1884*Rates!K$19,4),ROUND(AO1884*(VLOOKUP(VALUE(Q1884),Rates!G$4:L$12,3,0)),4)))</f>
        <v/>
      </c>
      <c r="AN1884" s="68" t="str">
        <f>IF(AS1884="","",IF(R1884="Refreshment Beverage",AS1884*(Rates!J$19/100),MAX(AM1884,AB1884)))</f>
        <v/>
      </c>
      <c r="AO1884" s="69" t="str">
        <f t="shared" si="940"/>
        <v/>
      </c>
      <c r="AP1884" s="69" t="str">
        <f t="shared" si="941"/>
        <v/>
      </c>
      <c r="AQ1884" s="70" t="str">
        <f>IF(AS1884="","",IF(R1884="Refreshment Beverage",ROUND(SUM(VLOOKUP(Q:Q,Rates!G$15:L$19,3,0)*(AS1884-Y1884-Z1884-AA1884)),4),ROUND(SUM(Rates!$K$8*AS1884),4)))</f>
        <v/>
      </c>
      <c r="AR1884" s="66" t="str">
        <f t="shared" si="942"/>
        <v/>
      </c>
      <c r="AS1884" s="22" t="str">
        <f t="shared" si="943"/>
        <v/>
      </c>
      <c r="AT1884" s="62" t="str">
        <f t="shared" si="944"/>
        <v/>
      </c>
      <c r="AU1884" s="63" t="str">
        <f>IF(AX1884="","",IF(R1884="Refreshment Beverage",ROUND((BA1884-Y1884-Z1884-AA1884)*VLOOKUP(VALUE(Q1884),Rates!G$15:L$19,3,0),4),ROUND(AW1884*(VLOOKUP(VALUE(Q1884),Rates!G:L,3,0)),4)))</f>
        <v/>
      </c>
      <c r="AV1884" s="68" t="str">
        <f t="shared" si="945"/>
        <v/>
      </c>
      <c r="AW1884" s="69" t="str">
        <f t="shared" si="946"/>
        <v/>
      </c>
      <c r="AX1884" s="65" t="str">
        <f t="shared" si="947"/>
        <v/>
      </c>
      <c r="AY1884" s="70" t="str">
        <f>IF(AX1884="","",IF(R1884="Refreshment Beverage",ROUND(SUM(AX1884*Rates!K$19),4),ROUND(SUM(AX1884*(Rates!J$8/100)),4)))</f>
        <v/>
      </c>
      <c r="AZ1884" s="67" t="str">
        <f t="shared" si="948"/>
        <v/>
      </c>
      <c r="BA1884" s="22" t="str">
        <f t="shared" si="949"/>
        <v/>
      </c>
      <c r="BD1884" s="171"/>
      <c r="BE1884" s="171"/>
      <c r="BF1884" s="171"/>
      <c r="BG1884" s="171"/>
    </row>
    <row r="1885" spans="11:59" ht="12.75" customHeight="1" x14ac:dyDescent="0.3">
      <c r="K1885" s="42" t="str">
        <f t="shared" si="921"/>
        <v/>
      </c>
      <c r="L1885" s="55" t="str">
        <f t="shared" si="922"/>
        <v/>
      </c>
      <c r="M1885" s="43" t="str">
        <f t="shared" si="923"/>
        <v/>
      </c>
      <c r="N1885" s="56" t="str" cm="1">
        <f t="array" ref="N1885">IFERROR(IF(_xlfn.SINGLE(B:B)="","",IF(R1885="Beer",SUM(LOOKUP(2,1/(Rates!$B$3:$B$5&lt;=W1885)/(Rates!$C$3:$C$5&gt;=W1885),Rates!$D$3:$D$5)*(X1885/100)*W1885),IF(R1885="Refreshment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56" t="str">
        <f t="shared" si="924"/>
        <v/>
      </c>
      <c r="P1885" s="53"/>
      <c r="Q1885" s="14" t="str">
        <f t="shared" si="925"/>
        <v/>
      </c>
      <c r="R1885" s="57" t="str">
        <f t="shared" si="926"/>
        <v/>
      </c>
      <c r="S1885" s="58" t="str">
        <f>IF(B1885="","",IF(R1885="Refreshment Beverage",VLOOKUP(VALUE(Q1885),Rates!G$15:L$19,2,0),VLOOKUP(VALUE(Q1885),Rates!G$4:L$12,2,0)))</f>
        <v/>
      </c>
      <c r="T1885" s="58" t="str">
        <f t="shared" si="927"/>
        <v/>
      </c>
      <c r="U1885" s="58" t="str">
        <f t="shared" si="928"/>
        <v/>
      </c>
      <c r="V1885" s="58" t="str">
        <f t="shared" si="929"/>
        <v/>
      </c>
      <c r="W1885" s="58" t="str">
        <f t="shared" si="930"/>
        <v/>
      </c>
      <c r="X1885" s="59" t="str">
        <f t="shared" si="931"/>
        <v/>
      </c>
      <c r="Y1885" s="60" t="str">
        <f>IF(B:B="","",IF(R1885="Refreshment Beverage",VLOOKUP(Q1885,Rates!G$15:L$19,6,0)*W1885,VLOOKUP(Q1885,Rates!G$4:L$12,6,0)*W1885))</f>
        <v/>
      </c>
      <c r="Z1885" s="60" t="str">
        <f t="shared" si="932"/>
        <v/>
      </c>
      <c r="AA1885" s="60" t="str">
        <f t="shared" si="950"/>
        <v/>
      </c>
      <c r="AB1885" s="61" t="str" cm="1">
        <f t="array" ref="AB1885">IF(_xlfn.SINGLE(B:B)="","",IF(R1885="Refreshment Beverage","",IF(AND(R1885="Beer",Q1885=0),SUM(LOOKUP(2,1/(Rates!$B$15:$B$18&lt;=W1885)/(Rates!$C$15:$C$18&gt;=W1885),Rates!$D$15:$D$18)*W1885),VLOOKUP(VALUE(_xlfn.SINGLE(Q:Q)),Rates!A:B,2,0)*W1885)))</f>
        <v/>
      </c>
      <c r="AC1885" s="61" t="str" cm="1">
        <f t="array" ref="AC1885">IF(_xlfn.SINGLE(B:B)="","",IF(R1885="Refreshment Beverage","",IF(AND(R1885="Beer",Q1885=0),SUM(LOOKUP(2,1/(Rates!$B$15:$B$18&lt;=W1885)/(Rates!$C$15:$C$18&gt;=W1885),Rates!$E$15:$E$18)*W1885),VLOOKUP(VALUE(_xlfn.SINGLE(Q:Q)),Rates!A:C,3,0)*W1885)))</f>
        <v/>
      </c>
      <c r="AD1885" s="168">
        <f>IFERROR(IF(R1885="Beer","",IF(OR(Q1885=1,Q1885=2,Q1885=3,Q1885=4),VLOOKUP(Q1885,Rates!$A$31:$B$34,2,0)*W1885,IF(V1885=1,VLOOKUP(U1885,'REB BEV MIN MKUP'!B:E,4,0),IF(V1885&gt;1,VLOOKUP(VALUE(W1885),'REB BEV MIN MKUP'!O:Q,3,0),0)))),0)</f>
        <v>0</v>
      </c>
      <c r="AE1885" s="62" t="str">
        <f t="shared" si="933"/>
        <v/>
      </c>
      <c r="AF1885" s="63" t="str">
        <f t="shared" si="934"/>
        <v/>
      </c>
      <c r="AG1885" s="64" t="str">
        <f t="shared" si="935"/>
        <v/>
      </c>
      <c r="AH1885" s="65" t="str">
        <f t="shared" si="936"/>
        <v/>
      </c>
      <c r="AI1885" s="66" t="str">
        <f>IF(AE:AE="","",IF(R1885="Refreshment Beverage",AK1885*(Rates!J$19/100),ROUND(SUM(AH1885*(Rates!$J$8/100)),4)))</f>
        <v/>
      </c>
      <c r="AJ1885" s="67" t="str">
        <f t="shared" si="937"/>
        <v/>
      </c>
      <c r="AK1885" s="22" t="str">
        <f t="shared" si="938"/>
        <v/>
      </c>
      <c r="AL1885" s="62" t="str">
        <f t="shared" si="939"/>
        <v/>
      </c>
      <c r="AM1885" s="63" t="str">
        <f>IF(AS1885="","",IF(R1885="Refreshment Beverage",ROUND(AS1885*Rates!K$19,4),ROUND(AO1885*(VLOOKUP(VALUE(Q1885),Rates!G$4:L$12,3,0)),4)))</f>
        <v/>
      </c>
      <c r="AN1885" s="68" t="str">
        <f>IF(AS1885="","",IF(R1885="Refreshment Beverage",AS1885*(Rates!J$19/100),MAX(AM1885,AB1885)))</f>
        <v/>
      </c>
      <c r="AO1885" s="69" t="str">
        <f t="shared" si="940"/>
        <v/>
      </c>
      <c r="AP1885" s="69" t="str">
        <f t="shared" si="941"/>
        <v/>
      </c>
      <c r="AQ1885" s="70" t="str">
        <f>IF(AS1885="","",IF(R1885="Refreshment Beverage",ROUND(SUM(VLOOKUP(Q:Q,Rates!G$15:L$19,3,0)*(AS1885-Y1885-Z1885-AA1885)),4),ROUND(SUM(Rates!$K$8*AS1885),4)))</f>
        <v/>
      </c>
      <c r="AR1885" s="66" t="str">
        <f t="shared" si="942"/>
        <v/>
      </c>
      <c r="AS1885" s="22" t="str">
        <f t="shared" si="943"/>
        <v/>
      </c>
      <c r="AT1885" s="62" t="str">
        <f t="shared" si="944"/>
        <v/>
      </c>
      <c r="AU1885" s="63" t="str">
        <f>IF(AX1885="","",IF(R1885="Refreshment Beverage",ROUND((BA1885-Y1885-Z1885-AA1885)*VLOOKUP(VALUE(Q1885),Rates!G$15:L$19,3,0),4),ROUND(AW1885*(VLOOKUP(VALUE(Q1885),Rates!G:L,3,0)),4)))</f>
        <v/>
      </c>
      <c r="AV1885" s="68" t="str">
        <f t="shared" si="945"/>
        <v/>
      </c>
      <c r="AW1885" s="69" t="str">
        <f t="shared" si="946"/>
        <v/>
      </c>
      <c r="AX1885" s="65" t="str">
        <f t="shared" si="947"/>
        <v/>
      </c>
      <c r="AY1885" s="70" t="str">
        <f>IF(AX1885="","",IF(R1885="Refreshment Beverage",ROUND(SUM(AX1885*Rates!K$19),4),ROUND(SUM(AX1885*(Rates!J$8/100)),4)))</f>
        <v/>
      </c>
      <c r="AZ1885" s="67" t="str">
        <f t="shared" si="948"/>
        <v/>
      </c>
      <c r="BA1885" s="22" t="str">
        <f t="shared" si="949"/>
        <v/>
      </c>
      <c r="BD1885" s="171"/>
      <c r="BE1885" s="171"/>
      <c r="BF1885" s="171"/>
      <c r="BG1885" s="171"/>
    </row>
    <row r="1886" spans="11:59" ht="12.75" customHeight="1" x14ac:dyDescent="0.3">
      <c r="K1886" s="42" t="str">
        <f t="shared" si="921"/>
        <v/>
      </c>
      <c r="L1886" s="55" t="str">
        <f t="shared" si="922"/>
        <v/>
      </c>
      <c r="M1886" s="43" t="str">
        <f t="shared" si="923"/>
        <v/>
      </c>
      <c r="N1886" s="56" t="str" cm="1">
        <f t="array" ref="N1886">IFERROR(IF(_xlfn.SINGLE(B:B)="","",IF(R1886="Beer",SUM(LOOKUP(2,1/(Rates!$B$3:$B$5&lt;=W1886)/(Rates!$C$3:$C$5&gt;=W1886),Rates!$D$3:$D$5)*(X1886/100)*W1886),IF(R1886="Refreshment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56" t="str">
        <f t="shared" si="924"/>
        <v/>
      </c>
      <c r="P1886" s="53"/>
      <c r="Q1886" s="14" t="str">
        <f t="shared" si="925"/>
        <v/>
      </c>
      <c r="R1886" s="57" t="str">
        <f t="shared" si="926"/>
        <v/>
      </c>
      <c r="S1886" s="58" t="str">
        <f>IF(B1886="","",IF(R1886="Refreshment Beverage",VLOOKUP(VALUE(Q1886),Rates!G$15:L$19,2,0),VLOOKUP(VALUE(Q1886),Rates!G$4:L$12,2,0)))</f>
        <v/>
      </c>
      <c r="T1886" s="58" t="str">
        <f t="shared" si="927"/>
        <v/>
      </c>
      <c r="U1886" s="58" t="str">
        <f t="shared" si="928"/>
        <v/>
      </c>
      <c r="V1886" s="58" t="str">
        <f t="shared" si="929"/>
        <v/>
      </c>
      <c r="W1886" s="58" t="str">
        <f t="shared" si="930"/>
        <v/>
      </c>
      <c r="X1886" s="59" t="str">
        <f t="shared" si="931"/>
        <v/>
      </c>
      <c r="Y1886" s="60" t="str">
        <f>IF(B:B="","",IF(R1886="Refreshment Beverage",VLOOKUP(Q1886,Rates!G$15:L$19,6,0)*W1886,VLOOKUP(Q1886,Rates!G$4:L$12,6,0)*W1886))</f>
        <v/>
      </c>
      <c r="Z1886" s="60" t="str">
        <f t="shared" si="932"/>
        <v/>
      </c>
      <c r="AA1886" s="60" t="str">
        <f t="shared" si="950"/>
        <v/>
      </c>
      <c r="AB1886" s="61" t="str" cm="1">
        <f t="array" ref="AB1886">IF(_xlfn.SINGLE(B:B)="","",IF(R1886="Refreshment Beverage","",IF(AND(R1886="Beer",Q1886=0),SUM(LOOKUP(2,1/(Rates!$B$15:$B$18&lt;=W1886)/(Rates!$C$15:$C$18&gt;=W1886),Rates!$D$15:$D$18)*W1886),VLOOKUP(VALUE(_xlfn.SINGLE(Q:Q)),Rates!A:B,2,0)*W1886)))</f>
        <v/>
      </c>
      <c r="AC1886" s="61" t="str" cm="1">
        <f t="array" ref="AC1886">IF(_xlfn.SINGLE(B:B)="","",IF(R1886="Refreshment Beverage","",IF(AND(R1886="Beer",Q1886=0),SUM(LOOKUP(2,1/(Rates!$B$15:$B$18&lt;=W1886)/(Rates!$C$15:$C$18&gt;=W1886),Rates!$E$15:$E$18)*W1886),VLOOKUP(VALUE(_xlfn.SINGLE(Q:Q)),Rates!A:C,3,0)*W1886)))</f>
        <v/>
      </c>
      <c r="AD1886" s="168">
        <f>IFERROR(IF(R1886="Beer","",IF(OR(Q1886=1,Q1886=2,Q1886=3,Q1886=4),VLOOKUP(Q1886,Rates!$A$31:$B$34,2,0)*W1886,IF(V1886=1,VLOOKUP(U1886,'REB BEV MIN MKUP'!B:E,4,0),IF(V1886&gt;1,VLOOKUP(VALUE(W1886),'REB BEV MIN MKUP'!O:Q,3,0),0)))),0)</f>
        <v>0</v>
      </c>
      <c r="AE1886" s="62" t="str">
        <f t="shared" si="933"/>
        <v/>
      </c>
      <c r="AF1886" s="63" t="str">
        <f t="shared" si="934"/>
        <v/>
      </c>
      <c r="AG1886" s="64" t="str">
        <f t="shared" si="935"/>
        <v/>
      </c>
      <c r="AH1886" s="65" t="str">
        <f t="shared" si="936"/>
        <v/>
      </c>
      <c r="AI1886" s="66" t="str">
        <f>IF(AE:AE="","",IF(R1886="Refreshment Beverage",AK1886*(Rates!J$19/100),ROUND(SUM(AH1886*(Rates!$J$8/100)),4)))</f>
        <v/>
      </c>
      <c r="AJ1886" s="67" t="str">
        <f t="shared" si="937"/>
        <v/>
      </c>
      <c r="AK1886" s="22" t="str">
        <f t="shared" si="938"/>
        <v/>
      </c>
      <c r="AL1886" s="62" t="str">
        <f t="shared" si="939"/>
        <v/>
      </c>
      <c r="AM1886" s="63" t="str">
        <f>IF(AS1886="","",IF(R1886="Refreshment Beverage",ROUND(AS1886*Rates!K$19,4),ROUND(AO1886*(VLOOKUP(VALUE(Q1886),Rates!G$4:L$12,3,0)),4)))</f>
        <v/>
      </c>
      <c r="AN1886" s="68" t="str">
        <f>IF(AS1886="","",IF(R1886="Refreshment Beverage",AS1886*(Rates!J$19/100),MAX(AM1886,AB1886)))</f>
        <v/>
      </c>
      <c r="AO1886" s="69" t="str">
        <f t="shared" si="940"/>
        <v/>
      </c>
      <c r="AP1886" s="69" t="str">
        <f t="shared" si="941"/>
        <v/>
      </c>
      <c r="AQ1886" s="70" t="str">
        <f>IF(AS1886="","",IF(R1886="Refreshment Beverage",ROUND(SUM(VLOOKUP(Q:Q,Rates!G$15:L$19,3,0)*(AS1886-Y1886-Z1886-AA1886)),4),ROUND(SUM(Rates!$K$8*AS1886),4)))</f>
        <v/>
      </c>
      <c r="AR1886" s="66" t="str">
        <f t="shared" si="942"/>
        <v/>
      </c>
      <c r="AS1886" s="22" t="str">
        <f t="shared" si="943"/>
        <v/>
      </c>
      <c r="AT1886" s="62" t="str">
        <f t="shared" si="944"/>
        <v/>
      </c>
      <c r="AU1886" s="63" t="str">
        <f>IF(AX1886="","",IF(R1886="Refreshment Beverage",ROUND((BA1886-Y1886-Z1886-AA1886)*VLOOKUP(VALUE(Q1886),Rates!G$15:L$19,3,0),4),ROUND(AW1886*(VLOOKUP(VALUE(Q1886),Rates!G:L,3,0)),4)))</f>
        <v/>
      </c>
      <c r="AV1886" s="68" t="str">
        <f t="shared" si="945"/>
        <v/>
      </c>
      <c r="AW1886" s="69" t="str">
        <f t="shared" si="946"/>
        <v/>
      </c>
      <c r="AX1886" s="65" t="str">
        <f t="shared" si="947"/>
        <v/>
      </c>
      <c r="AY1886" s="70" t="str">
        <f>IF(AX1886="","",IF(R1886="Refreshment Beverage",ROUND(SUM(AX1886*Rates!K$19),4),ROUND(SUM(AX1886*(Rates!J$8/100)),4)))</f>
        <v/>
      </c>
      <c r="AZ1886" s="67" t="str">
        <f t="shared" si="948"/>
        <v/>
      </c>
      <c r="BA1886" s="22" t="str">
        <f t="shared" si="949"/>
        <v/>
      </c>
      <c r="BD1886" s="171"/>
      <c r="BE1886" s="171"/>
      <c r="BF1886" s="171"/>
      <c r="BG1886" s="171"/>
    </row>
    <row r="1887" spans="11:59" ht="12.75" customHeight="1" x14ac:dyDescent="0.3">
      <c r="K1887" s="42" t="str">
        <f t="shared" si="921"/>
        <v/>
      </c>
      <c r="L1887" s="55" t="str">
        <f t="shared" si="922"/>
        <v/>
      </c>
      <c r="M1887" s="43" t="str">
        <f t="shared" si="923"/>
        <v/>
      </c>
      <c r="N1887" s="56" t="str" cm="1">
        <f t="array" ref="N1887">IFERROR(IF(_xlfn.SINGLE(B:B)="","",IF(R1887="Beer",SUM(LOOKUP(2,1/(Rates!$B$3:$B$5&lt;=W1887)/(Rates!$C$3:$C$5&gt;=W1887),Rates!$D$3:$D$5)*(X1887/100)*W1887),IF(R1887="Refreshment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56" t="str">
        <f t="shared" si="924"/>
        <v/>
      </c>
      <c r="P1887" s="53"/>
      <c r="Q1887" s="14" t="str">
        <f t="shared" si="925"/>
        <v/>
      </c>
      <c r="R1887" s="57" t="str">
        <f t="shared" si="926"/>
        <v/>
      </c>
      <c r="S1887" s="58" t="str">
        <f>IF(B1887="","",IF(R1887="Refreshment Beverage",VLOOKUP(VALUE(Q1887),Rates!G$15:L$19,2,0),VLOOKUP(VALUE(Q1887),Rates!G$4:L$12,2,0)))</f>
        <v/>
      </c>
      <c r="T1887" s="58" t="str">
        <f t="shared" si="927"/>
        <v/>
      </c>
      <c r="U1887" s="58" t="str">
        <f t="shared" si="928"/>
        <v/>
      </c>
      <c r="V1887" s="58" t="str">
        <f t="shared" si="929"/>
        <v/>
      </c>
      <c r="W1887" s="58" t="str">
        <f t="shared" si="930"/>
        <v/>
      </c>
      <c r="X1887" s="59" t="str">
        <f t="shared" si="931"/>
        <v/>
      </c>
      <c r="Y1887" s="60" t="str">
        <f>IF(B:B="","",IF(R1887="Refreshment Beverage",VLOOKUP(Q1887,Rates!G$15:L$19,6,0)*W1887,VLOOKUP(Q1887,Rates!G$4:L$12,6,0)*W1887))</f>
        <v/>
      </c>
      <c r="Z1887" s="60" t="str">
        <f t="shared" si="932"/>
        <v/>
      </c>
      <c r="AA1887" s="60" t="str">
        <f t="shared" si="950"/>
        <v/>
      </c>
      <c r="AB1887" s="61" t="str" cm="1">
        <f t="array" ref="AB1887">IF(_xlfn.SINGLE(B:B)="","",IF(R1887="Refreshment Beverage","",IF(AND(R1887="Beer",Q1887=0),SUM(LOOKUP(2,1/(Rates!$B$15:$B$18&lt;=W1887)/(Rates!$C$15:$C$18&gt;=W1887),Rates!$D$15:$D$18)*W1887),VLOOKUP(VALUE(_xlfn.SINGLE(Q:Q)),Rates!A:B,2,0)*W1887)))</f>
        <v/>
      </c>
      <c r="AC1887" s="61" t="str" cm="1">
        <f t="array" ref="AC1887">IF(_xlfn.SINGLE(B:B)="","",IF(R1887="Refreshment Beverage","",IF(AND(R1887="Beer",Q1887=0),SUM(LOOKUP(2,1/(Rates!$B$15:$B$18&lt;=W1887)/(Rates!$C$15:$C$18&gt;=W1887),Rates!$E$15:$E$18)*W1887),VLOOKUP(VALUE(_xlfn.SINGLE(Q:Q)),Rates!A:C,3,0)*W1887)))</f>
        <v/>
      </c>
      <c r="AD1887" s="168">
        <f>IFERROR(IF(R1887="Beer","",IF(OR(Q1887=1,Q1887=2,Q1887=3,Q1887=4),VLOOKUP(Q1887,Rates!$A$31:$B$34,2,0)*W1887,IF(V1887=1,VLOOKUP(U1887,'REB BEV MIN MKUP'!B:E,4,0),IF(V1887&gt;1,VLOOKUP(VALUE(W1887),'REB BEV MIN MKUP'!O:Q,3,0),0)))),0)</f>
        <v>0</v>
      </c>
      <c r="AE1887" s="62" t="str">
        <f t="shared" si="933"/>
        <v/>
      </c>
      <c r="AF1887" s="63" t="str">
        <f t="shared" si="934"/>
        <v/>
      </c>
      <c r="AG1887" s="64" t="str">
        <f t="shared" si="935"/>
        <v/>
      </c>
      <c r="AH1887" s="65" t="str">
        <f t="shared" si="936"/>
        <v/>
      </c>
      <c r="AI1887" s="66" t="str">
        <f>IF(AE:AE="","",IF(R1887="Refreshment Beverage",AK1887*(Rates!J$19/100),ROUND(SUM(AH1887*(Rates!$J$8/100)),4)))</f>
        <v/>
      </c>
      <c r="AJ1887" s="67" t="str">
        <f t="shared" si="937"/>
        <v/>
      </c>
      <c r="AK1887" s="22" t="str">
        <f t="shared" si="938"/>
        <v/>
      </c>
      <c r="AL1887" s="62" t="str">
        <f t="shared" si="939"/>
        <v/>
      </c>
      <c r="AM1887" s="63" t="str">
        <f>IF(AS1887="","",IF(R1887="Refreshment Beverage",ROUND(AS1887*Rates!K$19,4),ROUND(AO1887*(VLOOKUP(VALUE(Q1887),Rates!G$4:L$12,3,0)),4)))</f>
        <v/>
      </c>
      <c r="AN1887" s="68" t="str">
        <f>IF(AS1887="","",IF(R1887="Refreshment Beverage",AS1887*(Rates!J$19/100),MAX(AM1887,AB1887)))</f>
        <v/>
      </c>
      <c r="AO1887" s="69" t="str">
        <f t="shared" si="940"/>
        <v/>
      </c>
      <c r="AP1887" s="69" t="str">
        <f t="shared" si="941"/>
        <v/>
      </c>
      <c r="AQ1887" s="70" t="str">
        <f>IF(AS1887="","",IF(R1887="Refreshment Beverage",ROUND(SUM(VLOOKUP(Q:Q,Rates!G$15:L$19,3,0)*(AS1887-Y1887-Z1887-AA1887)),4),ROUND(SUM(Rates!$K$8*AS1887),4)))</f>
        <v/>
      </c>
      <c r="AR1887" s="66" t="str">
        <f t="shared" si="942"/>
        <v/>
      </c>
      <c r="AS1887" s="22" t="str">
        <f t="shared" si="943"/>
        <v/>
      </c>
      <c r="AT1887" s="62" t="str">
        <f t="shared" si="944"/>
        <v/>
      </c>
      <c r="AU1887" s="63" t="str">
        <f>IF(AX1887="","",IF(R1887="Refreshment Beverage",ROUND((BA1887-Y1887-Z1887-AA1887)*VLOOKUP(VALUE(Q1887),Rates!G$15:L$19,3,0),4),ROUND(AW1887*(VLOOKUP(VALUE(Q1887),Rates!G:L,3,0)),4)))</f>
        <v/>
      </c>
      <c r="AV1887" s="68" t="str">
        <f t="shared" si="945"/>
        <v/>
      </c>
      <c r="AW1887" s="69" t="str">
        <f t="shared" si="946"/>
        <v/>
      </c>
      <c r="AX1887" s="65" t="str">
        <f t="shared" si="947"/>
        <v/>
      </c>
      <c r="AY1887" s="70" t="str">
        <f>IF(AX1887="","",IF(R1887="Refreshment Beverage",ROUND(SUM(AX1887*Rates!K$19),4),ROUND(SUM(AX1887*(Rates!J$8/100)),4)))</f>
        <v/>
      </c>
      <c r="AZ1887" s="67" t="str">
        <f t="shared" si="948"/>
        <v/>
      </c>
      <c r="BA1887" s="22" t="str">
        <f t="shared" si="949"/>
        <v/>
      </c>
      <c r="BD1887" s="171"/>
      <c r="BE1887" s="171"/>
      <c r="BF1887" s="171"/>
      <c r="BG1887" s="171"/>
    </row>
    <row r="1888" spans="11:59" ht="12.75" customHeight="1" x14ac:dyDescent="0.3">
      <c r="K1888" s="42" t="str">
        <f t="shared" si="921"/>
        <v/>
      </c>
      <c r="L1888" s="55" t="str">
        <f t="shared" si="922"/>
        <v/>
      </c>
      <c r="M1888" s="43" t="str">
        <f t="shared" si="923"/>
        <v/>
      </c>
      <c r="N1888" s="56" t="str" cm="1">
        <f t="array" ref="N1888">IFERROR(IF(_xlfn.SINGLE(B:B)="","",IF(R1888="Beer",SUM(LOOKUP(2,1/(Rates!$B$3:$B$5&lt;=W1888)/(Rates!$C$3:$C$5&gt;=W1888),Rates!$D$3:$D$5)*(X1888/100)*W1888),IF(R1888="Refreshment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56" t="str">
        <f t="shared" si="924"/>
        <v/>
      </c>
      <c r="P1888" s="53"/>
      <c r="Q1888" s="14" t="str">
        <f t="shared" si="925"/>
        <v/>
      </c>
      <c r="R1888" s="57" t="str">
        <f t="shared" si="926"/>
        <v/>
      </c>
      <c r="S1888" s="58" t="str">
        <f>IF(B1888="","",IF(R1888="Refreshment Beverage",VLOOKUP(VALUE(Q1888),Rates!G$15:L$19,2,0),VLOOKUP(VALUE(Q1888),Rates!G$4:L$12,2,0)))</f>
        <v/>
      </c>
      <c r="T1888" s="58" t="str">
        <f t="shared" si="927"/>
        <v/>
      </c>
      <c r="U1888" s="58" t="str">
        <f t="shared" si="928"/>
        <v/>
      </c>
      <c r="V1888" s="58" t="str">
        <f t="shared" si="929"/>
        <v/>
      </c>
      <c r="W1888" s="58" t="str">
        <f t="shared" si="930"/>
        <v/>
      </c>
      <c r="X1888" s="59" t="str">
        <f t="shared" si="931"/>
        <v/>
      </c>
      <c r="Y1888" s="60" t="str">
        <f>IF(B:B="","",IF(R1888="Refreshment Beverage",VLOOKUP(Q1888,Rates!G$15:L$19,6,0)*W1888,VLOOKUP(Q1888,Rates!G$4:L$12,6,0)*W1888))</f>
        <v/>
      </c>
      <c r="Z1888" s="60" t="str">
        <f t="shared" si="932"/>
        <v/>
      </c>
      <c r="AA1888" s="60" t="str">
        <f t="shared" si="950"/>
        <v/>
      </c>
      <c r="AB1888" s="61" t="str" cm="1">
        <f t="array" ref="AB1888">IF(_xlfn.SINGLE(B:B)="","",IF(R1888="Refreshment Beverage","",IF(AND(R1888="Beer",Q1888=0),SUM(LOOKUP(2,1/(Rates!$B$15:$B$18&lt;=W1888)/(Rates!$C$15:$C$18&gt;=W1888),Rates!$D$15:$D$18)*W1888),VLOOKUP(VALUE(_xlfn.SINGLE(Q:Q)),Rates!A:B,2,0)*W1888)))</f>
        <v/>
      </c>
      <c r="AC1888" s="61" t="str" cm="1">
        <f t="array" ref="AC1888">IF(_xlfn.SINGLE(B:B)="","",IF(R1888="Refreshment Beverage","",IF(AND(R1888="Beer",Q1888=0),SUM(LOOKUP(2,1/(Rates!$B$15:$B$18&lt;=W1888)/(Rates!$C$15:$C$18&gt;=W1888),Rates!$E$15:$E$18)*W1888),VLOOKUP(VALUE(_xlfn.SINGLE(Q:Q)),Rates!A:C,3,0)*W1888)))</f>
        <v/>
      </c>
      <c r="AD1888" s="168">
        <f>IFERROR(IF(R1888="Beer","",IF(OR(Q1888=1,Q1888=2,Q1888=3,Q1888=4),VLOOKUP(Q1888,Rates!$A$31:$B$34,2,0)*W1888,IF(V1888=1,VLOOKUP(U1888,'REB BEV MIN MKUP'!B:E,4,0),IF(V1888&gt;1,VLOOKUP(VALUE(W1888),'REB BEV MIN MKUP'!O:Q,3,0),0)))),0)</f>
        <v>0</v>
      </c>
      <c r="AE1888" s="62" t="str">
        <f t="shared" si="933"/>
        <v/>
      </c>
      <c r="AF1888" s="63" t="str">
        <f t="shared" si="934"/>
        <v/>
      </c>
      <c r="AG1888" s="64" t="str">
        <f t="shared" si="935"/>
        <v/>
      </c>
      <c r="AH1888" s="65" t="str">
        <f t="shared" si="936"/>
        <v/>
      </c>
      <c r="AI1888" s="66" t="str">
        <f>IF(AE:AE="","",IF(R1888="Refreshment Beverage",AK1888*(Rates!J$19/100),ROUND(SUM(AH1888*(Rates!$J$8/100)),4)))</f>
        <v/>
      </c>
      <c r="AJ1888" s="67" t="str">
        <f t="shared" si="937"/>
        <v/>
      </c>
      <c r="AK1888" s="22" t="str">
        <f t="shared" si="938"/>
        <v/>
      </c>
      <c r="AL1888" s="62" t="str">
        <f t="shared" si="939"/>
        <v/>
      </c>
      <c r="AM1888" s="63" t="str">
        <f>IF(AS1888="","",IF(R1888="Refreshment Beverage",ROUND(AS1888*Rates!K$19,4),ROUND(AO1888*(VLOOKUP(VALUE(Q1888),Rates!G$4:L$12,3,0)),4)))</f>
        <v/>
      </c>
      <c r="AN1888" s="68" t="str">
        <f>IF(AS1888="","",IF(R1888="Refreshment Beverage",AS1888*(Rates!J$19/100),MAX(AM1888,AB1888)))</f>
        <v/>
      </c>
      <c r="AO1888" s="69" t="str">
        <f t="shared" si="940"/>
        <v/>
      </c>
      <c r="AP1888" s="69" t="str">
        <f t="shared" si="941"/>
        <v/>
      </c>
      <c r="AQ1888" s="70" t="str">
        <f>IF(AS1888="","",IF(R1888="Refreshment Beverage",ROUND(SUM(VLOOKUP(Q:Q,Rates!G$15:L$19,3,0)*(AS1888-Y1888-Z1888-AA1888)),4),ROUND(SUM(Rates!$K$8*AS1888),4)))</f>
        <v/>
      </c>
      <c r="AR1888" s="66" t="str">
        <f t="shared" si="942"/>
        <v/>
      </c>
      <c r="AS1888" s="22" t="str">
        <f t="shared" si="943"/>
        <v/>
      </c>
      <c r="AT1888" s="62" t="str">
        <f t="shared" si="944"/>
        <v/>
      </c>
      <c r="AU1888" s="63" t="str">
        <f>IF(AX1888="","",IF(R1888="Refreshment Beverage",ROUND((BA1888-Y1888-Z1888-AA1888)*VLOOKUP(VALUE(Q1888),Rates!G$15:L$19,3,0),4),ROUND(AW1888*(VLOOKUP(VALUE(Q1888),Rates!G:L,3,0)),4)))</f>
        <v/>
      </c>
      <c r="AV1888" s="68" t="str">
        <f t="shared" si="945"/>
        <v/>
      </c>
      <c r="AW1888" s="69" t="str">
        <f t="shared" si="946"/>
        <v/>
      </c>
      <c r="AX1888" s="65" t="str">
        <f t="shared" si="947"/>
        <v/>
      </c>
      <c r="AY1888" s="70" t="str">
        <f>IF(AX1888="","",IF(R1888="Refreshment Beverage",ROUND(SUM(AX1888*Rates!K$19),4),ROUND(SUM(AX1888*(Rates!J$8/100)),4)))</f>
        <v/>
      </c>
      <c r="AZ1888" s="67" t="str">
        <f t="shared" si="948"/>
        <v/>
      </c>
      <c r="BA1888" s="22" t="str">
        <f t="shared" si="949"/>
        <v/>
      </c>
      <c r="BD1888" s="171"/>
      <c r="BE1888" s="171"/>
      <c r="BF1888" s="171"/>
      <c r="BG1888" s="171"/>
    </row>
    <row r="1889" spans="11:59" ht="12.75" customHeight="1" x14ac:dyDescent="0.3">
      <c r="K1889" s="42" t="str">
        <f t="shared" si="921"/>
        <v/>
      </c>
      <c r="L1889" s="55" t="str">
        <f t="shared" si="922"/>
        <v/>
      </c>
      <c r="M1889" s="43" t="str">
        <f t="shared" si="923"/>
        <v/>
      </c>
      <c r="N1889" s="56" t="str" cm="1">
        <f t="array" ref="N1889">IFERROR(IF(_xlfn.SINGLE(B:B)="","",IF(R1889="Beer",SUM(LOOKUP(2,1/(Rates!$B$3:$B$5&lt;=W1889)/(Rates!$C$3:$C$5&gt;=W1889),Rates!$D$3:$D$5)*(X1889/100)*W1889),IF(R1889="Refreshment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56" t="str">
        <f t="shared" si="924"/>
        <v/>
      </c>
      <c r="P1889" s="53"/>
      <c r="Q1889" s="14" t="str">
        <f t="shared" si="925"/>
        <v/>
      </c>
      <c r="R1889" s="57" t="str">
        <f t="shared" si="926"/>
        <v/>
      </c>
      <c r="S1889" s="58" t="str">
        <f>IF(B1889="","",IF(R1889="Refreshment Beverage",VLOOKUP(VALUE(Q1889),Rates!G$15:L$19,2,0),VLOOKUP(VALUE(Q1889),Rates!G$4:L$12,2,0)))</f>
        <v/>
      </c>
      <c r="T1889" s="58" t="str">
        <f t="shared" si="927"/>
        <v/>
      </c>
      <c r="U1889" s="58" t="str">
        <f t="shared" si="928"/>
        <v/>
      </c>
      <c r="V1889" s="58" t="str">
        <f t="shared" si="929"/>
        <v/>
      </c>
      <c r="W1889" s="58" t="str">
        <f t="shared" si="930"/>
        <v/>
      </c>
      <c r="X1889" s="59" t="str">
        <f t="shared" si="931"/>
        <v/>
      </c>
      <c r="Y1889" s="60" t="str">
        <f>IF(B:B="","",IF(R1889="Refreshment Beverage",VLOOKUP(Q1889,Rates!G$15:L$19,6,0)*W1889,VLOOKUP(Q1889,Rates!G$4:L$12,6,0)*W1889))</f>
        <v/>
      </c>
      <c r="Z1889" s="60" t="str">
        <f t="shared" si="932"/>
        <v/>
      </c>
      <c r="AA1889" s="60" t="str">
        <f t="shared" si="950"/>
        <v/>
      </c>
      <c r="AB1889" s="61" t="str" cm="1">
        <f t="array" ref="AB1889">IF(_xlfn.SINGLE(B:B)="","",IF(R1889="Refreshment Beverage","",IF(AND(R1889="Beer",Q1889=0),SUM(LOOKUP(2,1/(Rates!$B$15:$B$18&lt;=W1889)/(Rates!$C$15:$C$18&gt;=W1889),Rates!$D$15:$D$18)*W1889),VLOOKUP(VALUE(_xlfn.SINGLE(Q:Q)),Rates!A:B,2,0)*W1889)))</f>
        <v/>
      </c>
      <c r="AC1889" s="61" t="str" cm="1">
        <f t="array" ref="AC1889">IF(_xlfn.SINGLE(B:B)="","",IF(R1889="Refreshment Beverage","",IF(AND(R1889="Beer",Q1889=0),SUM(LOOKUP(2,1/(Rates!$B$15:$B$18&lt;=W1889)/(Rates!$C$15:$C$18&gt;=W1889),Rates!$E$15:$E$18)*W1889),VLOOKUP(VALUE(_xlfn.SINGLE(Q:Q)),Rates!A:C,3,0)*W1889)))</f>
        <v/>
      </c>
      <c r="AD1889" s="168">
        <f>IFERROR(IF(R1889="Beer","",IF(OR(Q1889=1,Q1889=2,Q1889=3,Q1889=4),VLOOKUP(Q1889,Rates!$A$31:$B$34,2,0)*W1889,IF(V1889=1,VLOOKUP(U1889,'REB BEV MIN MKUP'!B:E,4,0),IF(V1889&gt;1,VLOOKUP(VALUE(W1889),'REB BEV MIN MKUP'!O:Q,3,0),0)))),0)</f>
        <v>0</v>
      </c>
      <c r="AE1889" s="62" t="str">
        <f t="shared" si="933"/>
        <v/>
      </c>
      <c r="AF1889" s="63" t="str">
        <f t="shared" si="934"/>
        <v/>
      </c>
      <c r="AG1889" s="64" t="str">
        <f t="shared" si="935"/>
        <v/>
      </c>
      <c r="AH1889" s="65" t="str">
        <f t="shared" si="936"/>
        <v/>
      </c>
      <c r="AI1889" s="66" t="str">
        <f>IF(AE:AE="","",IF(R1889="Refreshment Beverage",AK1889*(Rates!J$19/100),ROUND(SUM(AH1889*(Rates!$J$8/100)),4)))</f>
        <v/>
      </c>
      <c r="AJ1889" s="67" t="str">
        <f t="shared" si="937"/>
        <v/>
      </c>
      <c r="AK1889" s="22" t="str">
        <f t="shared" si="938"/>
        <v/>
      </c>
      <c r="AL1889" s="62" t="str">
        <f t="shared" si="939"/>
        <v/>
      </c>
      <c r="AM1889" s="63" t="str">
        <f>IF(AS1889="","",IF(R1889="Refreshment Beverage",ROUND(AS1889*Rates!K$19,4),ROUND(AO1889*(VLOOKUP(VALUE(Q1889),Rates!G$4:L$12,3,0)),4)))</f>
        <v/>
      </c>
      <c r="AN1889" s="68" t="str">
        <f>IF(AS1889="","",IF(R1889="Refreshment Beverage",AS1889*(Rates!J$19/100),MAX(AM1889,AB1889)))</f>
        <v/>
      </c>
      <c r="AO1889" s="69" t="str">
        <f t="shared" si="940"/>
        <v/>
      </c>
      <c r="AP1889" s="69" t="str">
        <f t="shared" si="941"/>
        <v/>
      </c>
      <c r="AQ1889" s="70" t="str">
        <f>IF(AS1889="","",IF(R1889="Refreshment Beverage",ROUND(SUM(VLOOKUP(Q:Q,Rates!G$15:L$19,3,0)*(AS1889-Y1889-Z1889-AA1889)),4),ROUND(SUM(Rates!$K$8*AS1889),4)))</f>
        <v/>
      </c>
      <c r="AR1889" s="66" t="str">
        <f t="shared" si="942"/>
        <v/>
      </c>
      <c r="AS1889" s="22" t="str">
        <f t="shared" si="943"/>
        <v/>
      </c>
      <c r="AT1889" s="62" t="str">
        <f t="shared" si="944"/>
        <v/>
      </c>
      <c r="AU1889" s="63" t="str">
        <f>IF(AX1889="","",IF(R1889="Refreshment Beverage",ROUND((BA1889-Y1889-Z1889-AA1889)*VLOOKUP(VALUE(Q1889),Rates!G$15:L$19,3,0),4),ROUND(AW1889*(VLOOKUP(VALUE(Q1889),Rates!G:L,3,0)),4)))</f>
        <v/>
      </c>
      <c r="AV1889" s="68" t="str">
        <f t="shared" si="945"/>
        <v/>
      </c>
      <c r="AW1889" s="69" t="str">
        <f t="shared" si="946"/>
        <v/>
      </c>
      <c r="AX1889" s="65" t="str">
        <f t="shared" si="947"/>
        <v/>
      </c>
      <c r="AY1889" s="70" t="str">
        <f>IF(AX1889="","",IF(R1889="Refreshment Beverage",ROUND(SUM(AX1889*Rates!K$19),4),ROUND(SUM(AX1889*(Rates!J$8/100)),4)))</f>
        <v/>
      </c>
      <c r="AZ1889" s="67" t="str">
        <f t="shared" si="948"/>
        <v/>
      </c>
      <c r="BA1889" s="22" t="str">
        <f t="shared" si="949"/>
        <v/>
      </c>
      <c r="BD1889" s="171"/>
      <c r="BE1889" s="171"/>
      <c r="BF1889" s="171"/>
      <c r="BG1889" s="171"/>
    </row>
    <row r="1890" spans="11:59" ht="12.75" customHeight="1" x14ac:dyDescent="0.3">
      <c r="K1890" s="42" t="str">
        <f t="shared" si="921"/>
        <v/>
      </c>
      <c r="L1890" s="55" t="str">
        <f t="shared" si="922"/>
        <v/>
      </c>
      <c r="M1890" s="43" t="str">
        <f t="shared" si="923"/>
        <v/>
      </c>
      <c r="N1890" s="56" t="str" cm="1">
        <f t="array" ref="N1890">IFERROR(IF(_xlfn.SINGLE(B:B)="","",IF(R1890="Beer",SUM(LOOKUP(2,1/(Rates!$B$3:$B$5&lt;=W1890)/(Rates!$C$3:$C$5&gt;=W1890),Rates!$D$3:$D$5)*(X1890/100)*W1890),IF(R1890="Refreshment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56" t="str">
        <f t="shared" si="924"/>
        <v/>
      </c>
      <c r="P1890" s="53"/>
      <c r="Q1890" s="14" t="str">
        <f t="shared" si="925"/>
        <v/>
      </c>
      <c r="R1890" s="57" t="str">
        <f t="shared" si="926"/>
        <v/>
      </c>
      <c r="S1890" s="58" t="str">
        <f>IF(B1890="","",IF(R1890="Refreshment Beverage",VLOOKUP(VALUE(Q1890),Rates!G$15:L$19,2,0),VLOOKUP(VALUE(Q1890),Rates!G$4:L$12,2,0)))</f>
        <v/>
      </c>
      <c r="T1890" s="58" t="str">
        <f t="shared" si="927"/>
        <v/>
      </c>
      <c r="U1890" s="58" t="str">
        <f t="shared" si="928"/>
        <v/>
      </c>
      <c r="V1890" s="58" t="str">
        <f t="shared" si="929"/>
        <v/>
      </c>
      <c r="W1890" s="58" t="str">
        <f t="shared" si="930"/>
        <v/>
      </c>
      <c r="X1890" s="59" t="str">
        <f t="shared" si="931"/>
        <v/>
      </c>
      <c r="Y1890" s="60" t="str">
        <f>IF(B:B="","",IF(R1890="Refreshment Beverage",VLOOKUP(Q1890,Rates!G$15:L$19,6,0)*W1890,VLOOKUP(Q1890,Rates!G$4:L$12,6,0)*W1890))</f>
        <v/>
      </c>
      <c r="Z1890" s="60" t="str">
        <f t="shared" si="932"/>
        <v/>
      </c>
      <c r="AA1890" s="60" t="str">
        <f t="shared" si="950"/>
        <v/>
      </c>
      <c r="AB1890" s="61" t="str" cm="1">
        <f t="array" ref="AB1890">IF(_xlfn.SINGLE(B:B)="","",IF(R1890="Refreshment Beverage","",IF(AND(R1890="Beer",Q1890=0),SUM(LOOKUP(2,1/(Rates!$B$15:$B$18&lt;=W1890)/(Rates!$C$15:$C$18&gt;=W1890),Rates!$D$15:$D$18)*W1890),VLOOKUP(VALUE(_xlfn.SINGLE(Q:Q)),Rates!A:B,2,0)*W1890)))</f>
        <v/>
      </c>
      <c r="AC1890" s="61" t="str" cm="1">
        <f t="array" ref="AC1890">IF(_xlfn.SINGLE(B:B)="","",IF(R1890="Refreshment Beverage","",IF(AND(R1890="Beer",Q1890=0),SUM(LOOKUP(2,1/(Rates!$B$15:$B$18&lt;=W1890)/(Rates!$C$15:$C$18&gt;=W1890),Rates!$E$15:$E$18)*W1890),VLOOKUP(VALUE(_xlfn.SINGLE(Q:Q)),Rates!A:C,3,0)*W1890)))</f>
        <v/>
      </c>
      <c r="AD1890" s="168">
        <f>IFERROR(IF(R1890="Beer","",IF(OR(Q1890=1,Q1890=2,Q1890=3,Q1890=4),VLOOKUP(Q1890,Rates!$A$31:$B$34,2,0)*W1890,IF(V1890=1,VLOOKUP(U1890,'REB BEV MIN MKUP'!B:E,4,0),IF(V1890&gt;1,VLOOKUP(VALUE(W1890),'REB BEV MIN MKUP'!O:Q,3,0),0)))),0)</f>
        <v>0</v>
      </c>
      <c r="AE1890" s="62" t="str">
        <f t="shared" si="933"/>
        <v/>
      </c>
      <c r="AF1890" s="63" t="str">
        <f t="shared" si="934"/>
        <v/>
      </c>
      <c r="AG1890" s="64" t="str">
        <f t="shared" si="935"/>
        <v/>
      </c>
      <c r="AH1890" s="65" t="str">
        <f t="shared" si="936"/>
        <v/>
      </c>
      <c r="AI1890" s="66" t="str">
        <f>IF(AE:AE="","",IF(R1890="Refreshment Beverage",AK1890*(Rates!J$19/100),ROUND(SUM(AH1890*(Rates!$J$8/100)),4)))</f>
        <v/>
      </c>
      <c r="AJ1890" s="67" t="str">
        <f t="shared" si="937"/>
        <v/>
      </c>
      <c r="AK1890" s="22" t="str">
        <f t="shared" si="938"/>
        <v/>
      </c>
      <c r="AL1890" s="62" t="str">
        <f t="shared" si="939"/>
        <v/>
      </c>
      <c r="AM1890" s="63" t="str">
        <f>IF(AS1890="","",IF(R1890="Refreshment Beverage",ROUND(AS1890*Rates!K$19,4),ROUND(AO1890*(VLOOKUP(VALUE(Q1890),Rates!G$4:L$12,3,0)),4)))</f>
        <v/>
      </c>
      <c r="AN1890" s="68" t="str">
        <f>IF(AS1890="","",IF(R1890="Refreshment Beverage",AS1890*(Rates!J$19/100),MAX(AM1890,AB1890)))</f>
        <v/>
      </c>
      <c r="AO1890" s="69" t="str">
        <f t="shared" si="940"/>
        <v/>
      </c>
      <c r="AP1890" s="69" t="str">
        <f t="shared" si="941"/>
        <v/>
      </c>
      <c r="AQ1890" s="70" t="str">
        <f>IF(AS1890="","",IF(R1890="Refreshment Beverage",ROUND(SUM(VLOOKUP(Q:Q,Rates!G$15:L$19,3,0)*(AS1890-Y1890-Z1890-AA1890)),4),ROUND(SUM(Rates!$K$8*AS1890),4)))</f>
        <v/>
      </c>
      <c r="AR1890" s="66" t="str">
        <f t="shared" si="942"/>
        <v/>
      </c>
      <c r="AS1890" s="22" t="str">
        <f t="shared" si="943"/>
        <v/>
      </c>
      <c r="AT1890" s="62" t="str">
        <f t="shared" si="944"/>
        <v/>
      </c>
      <c r="AU1890" s="63" t="str">
        <f>IF(AX1890="","",IF(R1890="Refreshment Beverage",ROUND((BA1890-Y1890-Z1890-AA1890)*VLOOKUP(VALUE(Q1890),Rates!G$15:L$19,3,0),4),ROUND(AW1890*(VLOOKUP(VALUE(Q1890),Rates!G:L,3,0)),4)))</f>
        <v/>
      </c>
      <c r="AV1890" s="68" t="str">
        <f t="shared" si="945"/>
        <v/>
      </c>
      <c r="AW1890" s="69" t="str">
        <f t="shared" si="946"/>
        <v/>
      </c>
      <c r="AX1890" s="65" t="str">
        <f t="shared" si="947"/>
        <v/>
      </c>
      <c r="AY1890" s="70" t="str">
        <f>IF(AX1890="","",IF(R1890="Refreshment Beverage",ROUND(SUM(AX1890*Rates!K$19),4),ROUND(SUM(AX1890*(Rates!J$8/100)),4)))</f>
        <v/>
      </c>
      <c r="AZ1890" s="67" t="str">
        <f t="shared" si="948"/>
        <v/>
      </c>
      <c r="BA1890" s="22" t="str">
        <f t="shared" si="949"/>
        <v/>
      </c>
      <c r="BD1890" s="171"/>
      <c r="BE1890" s="171"/>
      <c r="BF1890" s="171"/>
      <c r="BG1890" s="171"/>
    </row>
    <row r="1891" spans="11:59" ht="12.75" customHeight="1" x14ac:dyDescent="0.3">
      <c r="K1891" s="42" t="str">
        <f t="shared" si="921"/>
        <v/>
      </c>
      <c r="L1891" s="55" t="str">
        <f t="shared" si="922"/>
        <v/>
      </c>
      <c r="M1891" s="43" t="str">
        <f t="shared" si="923"/>
        <v/>
      </c>
      <c r="N1891" s="56" t="str" cm="1">
        <f t="array" ref="N1891">IFERROR(IF(_xlfn.SINGLE(B:B)="","",IF(R1891="Beer",SUM(LOOKUP(2,1/(Rates!$B$3:$B$5&lt;=W1891)/(Rates!$C$3:$C$5&gt;=W1891),Rates!$D$3:$D$5)*(X1891/100)*W1891),IF(R1891="Refreshment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56" t="str">
        <f t="shared" si="924"/>
        <v/>
      </c>
      <c r="P1891" s="53"/>
      <c r="Q1891" s="14" t="str">
        <f t="shared" si="925"/>
        <v/>
      </c>
      <c r="R1891" s="57" t="str">
        <f t="shared" si="926"/>
        <v/>
      </c>
      <c r="S1891" s="58" t="str">
        <f>IF(B1891="","",IF(R1891="Refreshment Beverage",VLOOKUP(VALUE(Q1891),Rates!G$15:L$19,2,0),VLOOKUP(VALUE(Q1891),Rates!G$4:L$12,2,0)))</f>
        <v/>
      </c>
      <c r="T1891" s="58" t="str">
        <f t="shared" si="927"/>
        <v/>
      </c>
      <c r="U1891" s="58" t="str">
        <f t="shared" si="928"/>
        <v/>
      </c>
      <c r="V1891" s="58" t="str">
        <f t="shared" si="929"/>
        <v/>
      </c>
      <c r="W1891" s="58" t="str">
        <f t="shared" si="930"/>
        <v/>
      </c>
      <c r="X1891" s="59" t="str">
        <f t="shared" si="931"/>
        <v/>
      </c>
      <c r="Y1891" s="60" t="str">
        <f>IF(B:B="","",IF(R1891="Refreshment Beverage",VLOOKUP(Q1891,Rates!G$15:L$19,6,0)*W1891,VLOOKUP(Q1891,Rates!G$4:L$12,6,0)*W1891))</f>
        <v/>
      </c>
      <c r="Z1891" s="60" t="str">
        <f t="shared" si="932"/>
        <v/>
      </c>
      <c r="AA1891" s="60" t="str">
        <f t="shared" si="950"/>
        <v/>
      </c>
      <c r="AB1891" s="61" t="str" cm="1">
        <f t="array" ref="AB1891">IF(_xlfn.SINGLE(B:B)="","",IF(R1891="Refreshment Beverage","",IF(AND(R1891="Beer",Q1891=0),SUM(LOOKUP(2,1/(Rates!$B$15:$B$18&lt;=W1891)/(Rates!$C$15:$C$18&gt;=W1891),Rates!$D$15:$D$18)*W1891),VLOOKUP(VALUE(_xlfn.SINGLE(Q:Q)),Rates!A:B,2,0)*W1891)))</f>
        <v/>
      </c>
      <c r="AC1891" s="61" t="str" cm="1">
        <f t="array" ref="AC1891">IF(_xlfn.SINGLE(B:B)="","",IF(R1891="Refreshment Beverage","",IF(AND(R1891="Beer",Q1891=0),SUM(LOOKUP(2,1/(Rates!$B$15:$B$18&lt;=W1891)/(Rates!$C$15:$C$18&gt;=W1891),Rates!$E$15:$E$18)*W1891),VLOOKUP(VALUE(_xlfn.SINGLE(Q:Q)),Rates!A:C,3,0)*W1891)))</f>
        <v/>
      </c>
      <c r="AD1891" s="168">
        <f>IFERROR(IF(R1891="Beer","",IF(OR(Q1891=1,Q1891=2,Q1891=3,Q1891=4),VLOOKUP(Q1891,Rates!$A$31:$B$34,2,0)*W1891,IF(V1891=1,VLOOKUP(U1891,'REB BEV MIN MKUP'!B:E,4,0),IF(V1891&gt;1,VLOOKUP(VALUE(W1891),'REB BEV MIN MKUP'!O:Q,3,0),0)))),0)</f>
        <v>0</v>
      </c>
      <c r="AE1891" s="62" t="str">
        <f t="shared" si="933"/>
        <v/>
      </c>
      <c r="AF1891" s="63" t="str">
        <f t="shared" si="934"/>
        <v/>
      </c>
      <c r="AG1891" s="64" t="str">
        <f t="shared" si="935"/>
        <v/>
      </c>
      <c r="AH1891" s="65" t="str">
        <f t="shared" si="936"/>
        <v/>
      </c>
      <c r="AI1891" s="66" t="str">
        <f>IF(AE:AE="","",IF(R1891="Refreshment Beverage",AK1891*(Rates!J$19/100),ROUND(SUM(AH1891*(Rates!$J$8/100)),4)))</f>
        <v/>
      </c>
      <c r="AJ1891" s="67" t="str">
        <f t="shared" si="937"/>
        <v/>
      </c>
      <c r="AK1891" s="22" t="str">
        <f t="shared" si="938"/>
        <v/>
      </c>
      <c r="AL1891" s="62" t="str">
        <f t="shared" si="939"/>
        <v/>
      </c>
      <c r="AM1891" s="63" t="str">
        <f>IF(AS1891="","",IF(R1891="Refreshment Beverage",ROUND(AS1891*Rates!K$19,4),ROUND(AO1891*(VLOOKUP(VALUE(Q1891),Rates!G$4:L$12,3,0)),4)))</f>
        <v/>
      </c>
      <c r="AN1891" s="68" t="str">
        <f>IF(AS1891="","",IF(R1891="Refreshment Beverage",AS1891*(Rates!J$19/100),MAX(AM1891,AB1891)))</f>
        <v/>
      </c>
      <c r="AO1891" s="69" t="str">
        <f t="shared" si="940"/>
        <v/>
      </c>
      <c r="AP1891" s="69" t="str">
        <f t="shared" si="941"/>
        <v/>
      </c>
      <c r="AQ1891" s="70" t="str">
        <f>IF(AS1891="","",IF(R1891="Refreshment Beverage",ROUND(SUM(VLOOKUP(Q:Q,Rates!G$15:L$19,3,0)*(AS1891-Y1891-Z1891-AA1891)),4),ROUND(SUM(Rates!$K$8*AS1891),4)))</f>
        <v/>
      </c>
      <c r="AR1891" s="66" t="str">
        <f t="shared" si="942"/>
        <v/>
      </c>
      <c r="AS1891" s="22" t="str">
        <f t="shared" si="943"/>
        <v/>
      </c>
      <c r="AT1891" s="62" t="str">
        <f t="shared" si="944"/>
        <v/>
      </c>
      <c r="AU1891" s="63" t="str">
        <f>IF(AX1891="","",IF(R1891="Refreshment Beverage",ROUND((BA1891-Y1891-Z1891-AA1891)*VLOOKUP(VALUE(Q1891),Rates!G$15:L$19,3,0),4),ROUND(AW1891*(VLOOKUP(VALUE(Q1891),Rates!G:L,3,0)),4)))</f>
        <v/>
      </c>
      <c r="AV1891" s="68" t="str">
        <f t="shared" si="945"/>
        <v/>
      </c>
      <c r="AW1891" s="69" t="str">
        <f t="shared" si="946"/>
        <v/>
      </c>
      <c r="AX1891" s="65" t="str">
        <f t="shared" si="947"/>
        <v/>
      </c>
      <c r="AY1891" s="70" t="str">
        <f>IF(AX1891="","",IF(R1891="Refreshment Beverage",ROUND(SUM(AX1891*Rates!K$19),4),ROUND(SUM(AX1891*(Rates!J$8/100)),4)))</f>
        <v/>
      </c>
      <c r="AZ1891" s="67" t="str">
        <f t="shared" si="948"/>
        <v/>
      </c>
      <c r="BA1891" s="22" t="str">
        <f t="shared" si="949"/>
        <v/>
      </c>
      <c r="BD1891" s="171"/>
      <c r="BE1891" s="171"/>
      <c r="BF1891" s="171"/>
      <c r="BG1891" s="171"/>
    </row>
    <row r="1892" spans="11:59" ht="12.75" customHeight="1" x14ac:dyDescent="0.3">
      <c r="K1892" s="42" t="str">
        <f t="shared" si="921"/>
        <v/>
      </c>
      <c r="L1892" s="55" t="str">
        <f t="shared" si="922"/>
        <v/>
      </c>
      <c r="M1892" s="43" t="str">
        <f t="shared" si="923"/>
        <v/>
      </c>
      <c r="N1892" s="56" t="str" cm="1">
        <f t="array" ref="N1892">IFERROR(IF(_xlfn.SINGLE(B:B)="","",IF(R1892="Beer",SUM(LOOKUP(2,1/(Rates!$B$3:$B$5&lt;=W1892)/(Rates!$C$3:$C$5&gt;=W1892),Rates!$D$3:$D$5)*(X1892/100)*W1892),IF(R1892="Refreshment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56" t="str">
        <f t="shared" si="924"/>
        <v/>
      </c>
      <c r="P1892" s="53"/>
      <c r="Q1892" s="14" t="str">
        <f t="shared" si="925"/>
        <v/>
      </c>
      <c r="R1892" s="57" t="str">
        <f t="shared" si="926"/>
        <v/>
      </c>
      <c r="S1892" s="58" t="str">
        <f>IF(B1892="","",IF(R1892="Refreshment Beverage",VLOOKUP(VALUE(Q1892),Rates!G$15:L$19,2,0),VLOOKUP(VALUE(Q1892),Rates!G$4:L$12,2,0)))</f>
        <v/>
      </c>
      <c r="T1892" s="58" t="str">
        <f t="shared" si="927"/>
        <v/>
      </c>
      <c r="U1892" s="58" t="str">
        <f t="shared" si="928"/>
        <v/>
      </c>
      <c r="V1892" s="58" t="str">
        <f t="shared" si="929"/>
        <v/>
      </c>
      <c r="W1892" s="58" t="str">
        <f t="shared" si="930"/>
        <v/>
      </c>
      <c r="X1892" s="59" t="str">
        <f t="shared" si="931"/>
        <v/>
      </c>
      <c r="Y1892" s="60" t="str">
        <f>IF(B:B="","",IF(R1892="Refreshment Beverage",VLOOKUP(Q1892,Rates!G$15:L$19,6,0)*W1892,VLOOKUP(Q1892,Rates!G$4:L$12,6,0)*W1892))</f>
        <v/>
      </c>
      <c r="Z1892" s="60" t="str">
        <f t="shared" si="932"/>
        <v/>
      </c>
      <c r="AA1892" s="60" t="str">
        <f t="shared" si="950"/>
        <v/>
      </c>
      <c r="AB1892" s="61" t="str" cm="1">
        <f t="array" ref="AB1892">IF(_xlfn.SINGLE(B:B)="","",IF(R1892="Refreshment Beverage","",IF(AND(R1892="Beer",Q1892=0),SUM(LOOKUP(2,1/(Rates!$B$15:$B$18&lt;=W1892)/(Rates!$C$15:$C$18&gt;=W1892),Rates!$D$15:$D$18)*W1892),VLOOKUP(VALUE(_xlfn.SINGLE(Q:Q)),Rates!A:B,2,0)*W1892)))</f>
        <v/>
      </c>
      <c r="AC1892" s="61" t="str" cm="1">
        <f t="array" ref="AC1892">IF(_xlfn.SINGLE(B:B)="","",IF(R1892="Refreshment Beverage","",IF(AND(R1892="Beer",Q1892=0),SUM(LOOKUP(2,1/(Rates!$B$15:$B$18&lt;=W1892)/(Rates!$C$15:$C$18&gt;=W1892),Rates!$E$15:$E$18)*W1892),VLOOKUP(VALUE(_xlfn.SINGLE(Q:Q)),Rates!A:C,3,0)*W1892)))</f>
        <v/>
      </c>
      <c r="AD1892" s="168">
        <f>IFERROR(IF(R1892="Beer","",IF(OR(Q1892=1,Q1892=2,Q1892=3,Q1892=4),VLOOKUP(Q1892,Rates!$A$31:$B$34,2,0)*W1892,IF(V1892=1,VLOOKUP(U1892,'REB BEV MIN MKUP'!B:E,4,0),IF(V1892&gt;1,VLOOKUP(VALUE(W1892),'REB BEV MIN MKUP'!O:Q,3,0),0)))),0)</f>
        <v>0</v>
      </c>
      <c r="AE1892" s="62" t="str">
        <f t="shared" si="933"/>
        <v/>
      </c>
      <c r="AF1892" s="63" t="str">
        <f t="shared" si="934"/>
        <v/>
      </c>
      <c r="AG1892" s="64" t="str">
        <f t="shared" si="935"/>
        <v/>
      </c>
      <c r="AH1892" s="65" t="str">
        <f t="shared" si="936"/>
        <v/>
      </c>
      <c r="AI1892" s="66" t="str">
        <f>IF(AE:AE="","",IF(R1892="Refreshment Beverage",AK1892*(Rates!J$19/100),ROUND(SUM(AH1892*(Rates!$J$8/100)),4)))</f>
        <v/>
      </c>
      <c r="AJ1892" s="67" t="str">
        <f t="shared" si="937"/>
        <v/>
      </c>
      <c r="AK1892" s="22" t="str">
        <f t="shared" si="938"/>
        <v/>
      </c>
      <c r="AL1892" s="62" t="str">
        <f t="shared" si="939"/>
        <v/>
      </c>
      <c r="AM1892" s="63" t="str">
        <f>IF(AS1892="","",IF(R1892="Refreshment Beverage",ROUND(AS1892*Rates!K$19,4),ROUND(AO1892*(VLOOKUP(VALUE(Q1892),Rates!G$4:L$12,3,0)),4)))</f>
        <v/>
      </c>
      <c r="AN1892" s="68" t="str">
        <f>IF(AS1892="","",IF(R1892="Refreshment Beverage",AS1892*(Rates!J$19/100),MAX(AM1892,AB1892)))</f>
        <v/>
      </c>
      <c r="AO1892" s="69" t="str">
        <f t="shared" si="940"/>
        <v/>
      </c>
      <c r="AP1892" s="69" t="str">
        <f t="shared" si="941"/>
        <v/>
      </c>
      <c r="AQ1892" s="70" t="str">
        <f>IF(AS1892="","",IF(R1892="Refreshment Beverage",ROUND(SUM(VLOOKUP(Q:Q,Rates!G$15:L$19,3,0)*(AS1892-Y1892-Z1892-AA1892)),4),ROUND(SUM(Rates!$K$8*AS1892),4)))</f>
        <v/>
      </c>
      <c r="AR1892" s="66" t="str">
        <f t="shared" si="942"/>
        <v/>
      </c>
      <c r="AS1892" s="22" t="str">
        <f t="shared" si="943"/>
        <v/>
      </c>
      <c r="AT1892" s="62" t="str">
        <f t="shared" si="944"/>
        <v/>
      </c>
      <c r="AU1892" s="63" t="str">
        <f>IF(AX1892="","",IF(R1892="Refreshment Beverage",ROUND((BA1892-Y1892-Z1892-AA1892)*VLOOKUP(VALUE(Q1892),Rates!G$15:L$19,3,0),4),ROUND(AW1892*(VLOOKUP(VALUE(Q1892),Rates!G:L,3,0)),4)))</f>
        <v/>
      </c>
      <c r="AV1892" s="68" t="str">
        <f t="shared" si="945"/>
        <v/>
      </c>
      <c r="AW1892" s="69" t="str">
        <f t="shared" si="946"/>
        <v/>
      </c>
      <c r="AX1892" s="65" t="str">
        <f t="shared" si="947"/>
        <v/>
      </c>
      <c r="AY1892" s="70" t="str">
        <f>IF(AX1892="","",IF(R1892="Refreshment Beverage",ROUND(SUM(AX1892*Rates!K$19),4),ROUND(SUM(AX1892*(Rates!J$8/100)),4)))</f>
        <v/>
      </c>
      <c r="AZ1892" s="67" t="str">
        <f t="shared" si="948"/>
        <v/>
      </c>
      <c r="BA1892" s="22" t="str">
        <f t="shared" si="949"/>
        <v/>
      </c>
      <c r="BD1892" s="171"/>
      <c r="BE1892" s="171"/>
      <c r="BF1892" s="171"/>
      <c r="BG1892" s="171"/>
    </row>
    <row r="1893" spans="11:59" ht="12.75" customHeight="1" x14ac:dyDescent="0.3">
      <c r="K1893" s="42" t="str">
        <f t="shared" si="921"/>
        <v/>
      </c>
      <c r="L1893" s="55" t="str">
        <f t="shared" si="922"/>
        <v/>
      </c>
      <c r="M1893" s="43" t="str">
        <f t="shared" si="923"/>
        <v/>
      </c>
      <c r="N1893" s="56" t="str" cm="1">
        <f t="array" ref="N1893">IFERROR(IF(_xlfn.SINGLE(B:B)="","",IF(R1893="Beer",SUM(LOOKUP(2,1/(Rates!$B$3:$B$5&lt;=W1893)/(Rates!$C$3:$C$5&gt;=W1893),Rates!$D$3:$D$5)*(X1893/100)*W1893),IF(R1893="Refreshment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56" t="str">
        <f t="shared" si="924"/>
        <v/>
      </c>
      <c r="P1893" s="53"/>
      <c r="Q1893" s="14" t="str">
        <f t="shared" si="925"/>
        <v/>
      </c>
      <c r="R1893" s="57" t="str">
        <f t="shared" si="926"/>
        <v/>
      </c>
      <c r="S1893" s="58" t="str">
        <f>IF(B1893="","",IF(R1893="Refreshment Beverage",VLOOKUP(VALUE(Q1893),Rates!G$15:L$19,2,0),VLOOKUP(VALUE(Q1893),Rates!G$4:L$12,2,0)))</f>
        <v/>
      </c>
      <c r="T1893" s="58" t="str">
        <f t="shared" si="927"/>
        <v/>
      </c>
      <c r="U1893" s="58" t="str">
        <f t="shared" si="928"/>
        <v/>
      </c>
      <c r="V1893" s="58" t="str">
        <f t="shared" si="929"/>
        <v/>
      </c>
      <c r="W1893" s="58" t="str">
        <f t="shared" si="930"/>
        <v/>
      </c>
      <c r="X1893" s="59" t="str">
        <f t="shared" si="931"/>
        <v/>
      </c>
      <c r="Y1893" s="60" t="str">
        <f>IF(B:B="","",IF(R1893="Refreshment Beverage",VLOOKUP(Q1893,Rates!G$15:L$19,6,0)*W1893,VLOOKUP(Q1893,Rates!G$4:L$12,6,0)*W1893))</f>
        <v/>
      </c>
      <c r="Z1893" s="60" t="str">
        <f t="shared" si="932"/>
        <v/>
      </c>
      <c r="AA1893" s="60" t="str">
        <f t="shared" si="950"/>
        <v/>
      </c>
      <c r="AB1893" s="61" t="str" cm="1">
        <f t="array" ref="AB1893">IF(_xlfn.SINGLE(B:B)="","",IF(R1893="Refreshment Beverage","",IF(AND(R1893="Beer",Q1893=0),SUM(LOOKUP(2,1/(Rates!$B$15:$B$18&lt;=W1893)/(Rates!$C$15:$C$18&gt;=W1893),Rates!$D$15:$D$18)*W1893),VLOOKUP(VALUE(_xlfn.SINGLE(Q:Q)),Rates!A:B,2,0)*W1893)))</f>
        <v/>
      </c>
      <c r="AC1893" s="61" t="str" cm="1">
        <f t="array" ref="AC1893">IF(_xlfn.SINGLE(B:B)="","",IF(R1893="Refreshment Beverage","",IF(AND(R1893="Beer",Q1893=0),SUM(LOOKUP(2,1/(Rates!$B$15:$B$18&lt;=W1893)/(Rates!$C$15:$C$18&gt;=W1893),Rates!$E$15:$E$18)*W1893),VLOOKUP(VALUE(_xlfn.SINGLE(Q:Q)),Rates!A:C,3,0)*W1893)))</f>
        <v/>
      </c>
      <c r="AD1893" s="168">
        <f>IFERROR(IF(R1893="Beer","",IF(OR(Q1893=1,Q1893=2,Q1893=3,Q1893=4),VLOOKUP(Q1893,Rates!$A$31:$B$34,2,0)*W1893,IF(V1893=1,VLOOKUP(U1893,'REB BEV MIN MKUP'!B:E,4,0),IF(V1893&gt;1,VLOOKUP(VALUE(W1893),'REB BEV MIN MKUP'!O:Q,3,0),0)))),0)</f>
        <v>0</v>
      </c>
      <c r="AE1893" s="62" t="str">
        <f t="shared" si="933"/>
        <v/>
      </c>
      <c r="AF1893" s="63" t="str">
        <f t="shared" si="934"/>
        <v/>
      </c>
      <c r="AG1893" s="64" t="str">
        <f t="shared" si="935"/>
        <v/>
      </c>
      <c r="AH1893" s="65" t="str">
        <f t="shared" si="936"/>
        <v/>
      </c>
      <c r="AI1893" s="66" t="str">
        <f>IF(AE:AE="","",IF(R1893="Refreshment Beverage",AK1893*(Rates!J$19/100),ROUND(SUM(AH1893*(Rates!$J$8/100)),4)))</f>
        <v/>
      </c>
      <c r="AJ1893" s="67" t="str">
        <f t="shared" si="937"/>
        <v/>
      </c>
      <c r="AK1893" s="22" t="str">
        <f t="shared" si="938"/>
        <v/>
      </c>
      <c r="AL1893" s="62" t="str">
        <f t="shared" si="939"/>
        <v/>
      </c>
      <c r="AM1893" s="63" t="str">
        <f>IF(AS1893="","",IF(R1893="Refreshment Beverage",ROUND(AS1893*Rates!K$19,4),ROUND(AO1893*(VLOOKUP(VALUE(Q1893),Rates!G$4:L$12,3,0)),4)))</f>
        <v/>
      </c>
      <c r="AN1893" s="68" t="str">
        <f>IF(AS1893="","",IF(R1893="Refreshment Beverage",AS1893*(Rates!J$19/100),MAX(AM1893,AB1893)))</f>
        <v/>
      </c>
      <c r="AO1893" s="69" t="str">
        <f t="shared" si="940"/>
        <v/>
      </c>
      <c r="AP1893" s="69" t="str">
        <f t="shared" si="941"/>
        <v/>
      </c>
      <c r="AQ1893" s="70" t="str">
        <f>IF(AS1893="","",IF(R1893="Refreshment Beverage",ROUND(SUM(VLOOKUP(Q:Q,Rates!G$15:L$19,3,0)*(AS1893-Y1893-Z1893-AA1893)),4),ROUND(SUM(Rates!$K$8*AS1893),4)))</f>
        <v/>
      </c>
      <c r="AR1893" s="66" t="str">
        <f t="shared" si="942"/>
        <v/>
      </c>
      <c r="AS1893" s="22" t="str">
        <f t="shared" si="943"/>
        <v/>
      </c>
      <c r="AT1893" s="62" t="str">
        <f t="shared" si="944"/>
        <v/>
      </c>
      <c r="AU1893" s="63" t="str">
        <f>IF(AX1893="","",IF(R1893="Refreshment Beverage",ROUND((BA1893-Y1893-Z1893-AA1893)*VLOOKUP(VALUE(Q1893),Rates!G$15:L$19,3,0),4),ROUND(AW1893*(VLOOKUP(VALUE(Q1893),Rates!G:L,3,0)),4)))</f>
        <v/>
      </c>
      <c r="AV1893" s="68" t="str">
        <f t="shared" si="945"/>
        <v/>
      </c>
      <c r="AW1893" s="69" t="str">
        <f t="shared" si="946"/>
        <v/>
      </c>
      <c r="AX1893" s="65" t="str">
        <f t="shared" si="947"/>
        <v/>
      </c>
      <c r="AY1893" s="70" t="str">
        <f>IF(AX1893="","",IF(R1893="Refreshment Beverage",ROUND(SUM(AX1893*Rates!K$19),4),ROUND(SUM(AX1893*(Rates!J$8/100)),4)))</f>
        <v/>
      </c>
      <c r="AZ1893" s="67" t="str">
        <f t="shared" si="948"/>
        <v/>
      </c>
      <c r="BA1893" s="22" t="str">
        <f t="shared" si="949"/>
        <v/>
      </c>
      <c r="BD1893" s="171"/>
      <c r="BE1893" s="171"/>
      <c r="BF1893" s="171"/>
      <c r="BG1893" s="171"/>
    </row>
    <row r="1894" spans="11:59" ht="12.75" customHeight="1" x14ac:dyDescent="0.3">
      <c r="K1894" s="42" t="str">
        <f t="shared" si="921"/>
        <v/>
      </c>
      <c r="L1894" s="55" t="str">
        <f t="shared" si="922"/>
        <v/>
      </c>
      <c r="M1894" s="43" t="str">
        <f t="shared" si="923"/>
        <v/>
      </c>
      <c r="N1894" s="56" t="str" cm="1">
        <f t="array" ref="N1894">IFERROR(IF(_xlfn.SINGLE(B:B)="","",IF(R1894="Beer",SUM(LOOKUP(2,1/(Rates!$B$3:$B$5&lt;=W1894)/(Rates!$C$3:$C$5&gt;=W1894),Rates!$D$3:$D$5)*(X1894/100)*W1894),IF(R1894="Refreshment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56" t="str">
        <f t="shared" si="924"/>
        <v/>
      </c>
      <c r="P1894" s="53"/>
      <c r="Q1894" s="14" t="str">
        <f t="shared" si="925"/>
        <v/>
      </c>
      <c r="R1894" s="57" t="str">
        <f t="shared" si="926"/>
        <v/>
      </c>
      <c r="S1894" s="58" t="str">
        <f>IF(B1894="","",IF(R1894="Refreshment Beverage",VLOOKUP(VALUE(Q1894),Rates!G$15:L$19,2,0),VLOOKUP(VALUE(Q1894),Rates!G$4:L$12,2,0)))</f>
        <v/>
      </c>
      <c r="T1894" s="58" t="str">
        <f t="shared" si="927"/>
        <v/>
      </c>
      <c r="U1894" s="58" t="str">
        <f t="shared" si="928"/>
        <v/>
      </c>
      <c r="V1894" s="58" t="str">
        <f t="shared" si="929"/>
        <v/>
      </c>
      <c r="W1894" s="58" t="str">
        <f t="shared" si="930"/>
        <v/>
      </c>
      <c r="X1894" s="59" t="str">
        <f t="shared" si="931"/>
        <v/>
      </c>
      <c r="Y1894" s="60" t="str">
        <f>IF(B:B="","",IF(R1894="Refreshment Beverage",VLOOKUP(Q1894,Rates!G$15:L$19,6,0)*W1894,VLOOKUP(Q1894,Rates!G$4:L$12,6,0)*W1894))</f>
        <v/>
      </c>
      <c r="Z1894" s="60" t="str">
        <f t="shared" si="932"/>
        <v/>
      </c>
      <c r="AA1894" s="60" t="str">
        <f t="shared" si="950"/>
        <v/>
      </c>
      <c r="AB1894" s="61" t="str" cm="1">
        <f t="array" ref="AB1894">IF(_xlfn.SINGLE(B:B)="","",IF(R1894="Refreshment Beverage","",IF(AND(R1894="Beer",Q1894=0),SUM(LOOKUP(2,1/(Rates!$B$15:$B$18&lt;=W1894)/(Rates!$C$15:$C$18&gt;=W1894),Rates!$D$15:$D$18)*W1894),VLOOKUP(VALUE(_xlfn.SINGLE(Q:Q)),Rates!A:B,2,0)*W1894)))</f>
        <v/>
      </c>
      <c r="AC1894" s="61" t="str" cm="1">
        <f t="array" ref="AC1894">IF(_xlfn.SINGLE(B:B)="","",IF(R1894="Refreshment Beverage","",IF(AND(R1894="Beer",Q1894=0),SUM(LOOKUP(2,1/(Rates!$B$15:$B$18&lt;=W1894)/(Rates!$C$15:$C$18&gt;=W1894),Rates!$E$15:$E$18)*W1894),VLOOKUP(VALUE(_xlfn.SINGLE(Q:Q)),Rates!A:C,3,0)*W1894)))</f>
        <v/>
      </c>
      <c r="AD1894" s="168">
        <f>IFERROR(IF(R1894="Beer","",IF(OR(Q1894=1,Q1894=2,Q1894=3,Q1894=4),VLOOKUP(Q1894,Rates!$A$31:$B$34,2,0)*W1894,IF(V1894=1,VLOOKUP(U1894,'REB BEV MIN MKUP'!B:E,4,0),IF(V1894&gt;1,VLOOKUP(VALUE(W1894),'REB BEV MIN MKUP'!O:Q,3,0),0)))),0)</f>
        <v>0</v>
      </c>
      <c r="AE1894" s="62" t="str">
        <f t="shared" si="933"/>
        <v/>
      </c>
      <c r="AF1894" s="63" t="str">
        <f t="shared" si="934"/>
        <v/>
      </c>
      <c r="AG1894" s="64" t="str">
        <f t="shared" si="935"/>
        <v/>
      </c>
      <c r="AH1894" s="65" t="str">
        <f t="shared" si="936"/>
        <v/>
      </c>
      <c r="AI1894" s="66" t="str">
        <f>IF(AE:AE="","",IF(R1894="Refreshment Beverage",AK1894*(Rates!J$19/100),ROUND(SUM(AH1894*(Rates!$J$8/100)),4)))</f>
        <v/>
      </c>
      <c r="AJ1894" s="67" t="str">
        <f t="shared" si="937"/>
        <v/>
      </c>
      <c r="AK1894" s="22" t="str">
        <f t="shared" si="938"/>
        <v/>
      </c>
      <c r="AL1894" s="62" t="str">
        <f t="shared" si="939"/>
        <v/>
      </c>
      <c r="AM1894" s="63" t="str">
        <f>IF(AS1894="","",IF(R1894="Refreshment Beverage",ROUND(AS1894*Rates!K$19,4),ROUND(AO1894*(VLOOKUP(VALUE(Q1894),Rates!G$4:L$12,3,0)),4)))</f>
        <v/>
      </c>
      <c r="AN1894" s="68" t="str">
        <f>IF(AS1894="","",IF(R1894="Refreshment Beverage",AS1894*(Rates!J$19/100),MAX(AM1894,AB1894)))</f>
        <v/>
      </c>
      <c r="AO1894" s="69" t="str">
        <f t="shared" si="940"/>
        <v/>
      </c>
      <c r="AP1894" s="69" t="str">
        <f t="shared" si="941"/>
        <v/>
      </c>
      <c r="AQ1894" s="70" t="str">
        <f>IF(AS1894="","",IF(R1894="Refreshment Beverage",ROUND(SUM(VLOOKUP(Q:Q,Rates!G$15:L$19,3,0)*(AS1894-Y1894-Z1894-AA1894)),4),ROUND(SUM(Rates!$K$8*AS1894),4)))</f>
        <v/>
      </c>
      <c r="AR1894" s="66" t="str">
        <f t="shared" si="942"/>
        <v/>
      </c>
      <c r="AS1894" s="22" t="str">
        <f t="shared" si="943"/>
        <v/>
      </c>
      <c r="AT1894" s="62" t="str">
        <f t="shared" si="944"/>
        <v/>
      </c>
      <c r="AU1894" s="63" t="str">
        <f>IF(AX1894="","",IF(R1894="Refreshment Beverage",ROUND((BA1894-Y1894-Z1894-AA1894)*VLOOKUP(VALUE(Q1894),Rates!G$15:L$19,3,0),4),ROUND(AW1894*(VLOOKUP(VALUE(Q1894),Rates!G:L,3,0)),4)))</f>
        <v/>
      </c>
      <c r="AV1894" s="68" t="str">
        <f t="shared" si="945"/>
        <v/>
      </c>
      <c r="AW1894" s="69" t="str">
        <f t="shared" si="946"/>
        <v/>
      </c>
      <c r="AX1894" s="65" t="str">
        <f t="shared" si="947"/>
        <v/>
      </c>
      <c r="AY1894" s="70" t="str">
        <f>IF(AX1894="","",IF(R1894="Refreshment Beverage",ROUND(SUM(AX1894*Rates!K$19),4),ROUND(SUM(AX1894*(Rates!J$8/100)),4)))</f>
        <v/>
      </c>
      <c r="AZ1894" s="67" t="str">
        <f t="shared" si="948"/>
        <v/>
      </c>
      <c r="BA1894" s="22" t="str">
        <f t="shared" si="949"/>
        <v/>
      </c>
      <c r="BD1894" s="171"/>
      <c r="BE1894" s="171"/>
      <c r="BF1894" s="171"/>
      <c r="BG1894" s="171"/>
    </row>
    <row r="1895" spans="11:59" ht="12.75" customHeight="1" x14ac:dyDescent="0.3">
      <c r="K1895" s="42" t="str">
        <f t="shared" si="921"/>
        <v/>
      </c>
      <c r="L1895" s="55" t="str">
        <f t="shared" si="922"/>
        <v/>
      </c>
      <c r="M1895" s="43" t="str">
        <f t="shared" si="923"/>
        <v/>
      </c>
      <c r="N1895" s="56" t="str" cm="1">
        <f t="array" ref="N1895">IFERROR(IF(_xlfn.SINGLE(B:B)="","",IF(R1895="Beer",SUM(LOOKUP(2,1/(Rates!$B$3:$B$5&lt;=W1895)/(Rates!$C$3:$C$5&gt;=W1895),Rates!$D$3:$D$5)*(X1895/100)*W1895),IF(R1895="Refreshment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56" t="str">
        <f t="shared" si="924"/>
        <v/>
      </c>
      <c r="P1895" s="53"/>
      <c r="Q1895" s="14" t="str">
        <f t="shared" si="925"/>
        <v/>
      </c>
      <c r="R1895" s="57" t="str">
        <f t="shared" si="926"/>
        <v/>
      </c>
      <c r="S1895" s="58" t="str">
        <f>IF(B1895="","",IF(R1895="Refreshment Beverage",VLOOKUP(VALUE(Q1895),Rates!G$15:L$19,2,0),VLOOKUP(VALUE(Q1895),Rates!G$4:L$12,2,0)))</f>
        <v/>
      </c>
      <c r="T1895" s="58" t="str">
        <f t="shared" si="927"/>
        <v/>
      </c>
      <c r="U1895" s="58" t="str">
        <f t="shared" si="928"/>
        <v/>
      </c>
      <c r="V1895" s="58" t="str">
        <f t="shared" si="929"/>
        <v/>
      </c>
      <c r="W1895" s="58" t="str">
        <f t="shared" si="930"/>
        <v/>
      </c>
      <c r="X1895" s="59" t="str">
        <f t="shared" si="931"/>
        <v/>
      </c>
      <c r="Y1895" s="60" t="str">
        <f>IF(B:B="","",IF(R1895="Refreshment Beverage",VLOOKUP(Q1895,Rates!G$15:L$19,6,0)*W1895,VLOOKUP(Q1895,Rates!G$4:L$12,6,0)*W1895))</f>
        <v/>
      </c>
      <c r="Z1895" s="60" t="str">
        <f t="shared" si="932"/>
        <v/>
      </c>
      <c r="AA1895" s="60" t="str">
        <f t="shared" si="950"/>
        <v/>
      </c>
      <c r="AB1895" s="61" t="str" cm="1">
        <f t="array" ref="AB1895">IF(_xlfn.SINGLE(B:B)="","",IF(R1895="Refreshment Beverage","",IF(AND(R1895="Beer",Q1895=0),SUM(LOOKUP(2,1/(Rates!$B$15:$B$18&lt;=W1895)/(Rates!$C$15:$C$18&gt;=W1895),Rates!$D$15:$D$18)*W1895),VLOOKUP(VALUE(_xlfn.SINGLE(Q:Q)),Rates!A:B,2,0)*W1895)))</f>
        <v/>
      </c>
      <c r="AC1895" s="61" t="str" cm="1">
        <f t="array" ref="AC1895">IF(_xlfn.SINGLE(B:B)="","",IF(R1895="Refreshment Beverage","",IF(AND(R1895="Beer",Q1895=0),SUM(LOOKUP(2,1/(Rates!$B$15:$B$18&lt;=W1895)/(Rates!$C$15:$C$18&gt;=W1895),Rates!$E$15:$E$18)*W1895),VLOOKUP(VALUE(_xlfn.SINGLE(Q:Q)),Rates!A:C,3,0)*W1895)))</f>
        <v/>
      </c>
      <c r="AD1895" s="168">
        <f>IFERROR(IF(R1895="Beer","",IF(OR(Q1895=1,Q1895=2,Q1895=3,Q1895=4),VLOOKUP(Q1895,Rates!$A$31:$B$34,2,0)*W1895,IF(V1895=1,VLOOKUP(U1895,'REB BEV MIN MKUP'!B:E,4,0),IF(V1895&gt;1,VLOOKUP(VALUE(W1895),'REB BEV MIN MKUP'!O:Q,3,0),0)))),0)</f>
        <v>0</v>
      </c>
      <c r="AE1895" s="62" t="str">
        <f t="shared" si="933"/>
        <v/>
      </c>
      <c r="AF1895" s="63" t="str">
        <f t="shared" si="934"/>
        <v/>
      </c>
      <c r="AG1895" s="64" t="str">
        <f t="shared" si="935"/>
        <v/>
      </c>
      <c r="AH1895" s="65" t="str">
        <f t="shared" si="936"/>
        <v/>
      </c>
      <c r="AI1895" s="66" t="str">
        <f>IF(AE:AE="","",IF(R1895="Refreshment Beverage",AK1895*(Rates!J$19/100),ROUND(SUM(AH1895*(Rates!$J$8/100)),4)))</f>
        <v/>
      </c>
      <c r="AJ1895" s="67" t="str">
        <f t="shared" si="937"/>
        <v/>
      </c>
      <c r="AK1895" s="22" t="str">
        <f t="shared" si="938"/>
        <v/>
      </c>
      <c r="AL1895" s="62" t="str">
        <f t="shared" si="939"/>
        <v/>
      </c>
      <c r="AM1895" s="63" t="str">
        <f>IF(AS1895="","",IF(R1895="Refreshment Beverage",ROUND(AS1895*Rates!K$19,4),ROUND(AO1895*(VLOOKUP(VALUE(Q1895),Rates!G$4:L$12,3,0)),4)))</f>
        <v/>
      </c>
      <c r="AN1895" s="68" t="str">
        <f>IF(AS1895="","",IF(R1895="Refreshment Beverage",AS1895*(Rates!J$19/100),MAX(AM1895,AB1895)))</f>
        <v/>
      </c>
      <c r="AO1895" s="69" t="str">
        <f t="shared" si="940"/>
        <v/>
      </c>
      <c r="AP1895" s="69" t="str">
        <f t="shared" si="941"/>
        <v/>
      </c>
      <c r="AQ1895" s="70" t="str">
        <f>IF(AS1895="","",IF(R1895="Refreshment Beverage",ROUND(SUM(VLOOKUP(Q:Q,Rates!G$15:L$19,3,0)*(AS1895-Y1895-Z1895-AA1895)),4),ROUND(SUM(Rates!$K$8*AS1895),4)))</f>
        <v/>
      </c>
      <c r="AR1895" s="66" t="str">
        <f t="shared" si="942"/>
        <v/>
      </c>
      <c r="AS1895" s="22" t="str">
        <f t="shared" si="943"/>
        <v/>
      </c>
      <c r="AT1895" s="62" t="str">
        <f t="shared" si="944"/>
        <v/>
      </c>
      <c r="AU1895" s="63" t="str">
        <f>IF(AX1895="","",IF(R1895="Refreshment Beverage",ROUND((BA1895-Y1895-Z1895-AA1895)*VLOOKUP(VALUE(Q1895),Rates!G$15:L$19,3,0),4),ROUND(AW1895*(VLOOKUP(VALUE(Q1895),Rates!G:L,3,0)),4)))</f>
        <v/>
      </c>
      <c r="AV1895" s="68" t="str">
        <f t="shared" si="945"/>
        <v/>
      </c>
      <c r="AW1895" s="69" t="str">
        <f t="shared" si="946"/>
        <v/>
      </c>
      <c r="AX1895" s="65" t="str">
        <f t="shared" si="947"/>
        <v/>
      </c>
      <c r="AY1895" s="70" t="str">
        <f>IF(AX1895="","",IF(R1895="Refreshment Beverage",ROUND(SUM(AX1895*Rates!K$19),4),ROUND(SUM(AX1895*(Rates!J$8/100)),4)))</f>
        <v/>
      </c>
      <c r="AZ1895" s="67" t="str">
        <f t="shared" si="948"/>
        <v/>
      </c>
      <c r="BA1895" s="22" t="str">
        <f t="shared" si="949"/>
        <v/>
      </c>
      <c r="BD1895" s="171"/>
      <c r="BE1895" s="171"/>
      <c r="BF1895" s="171"/>
      <c r="BG1895" s="171"/>
    </row>
    <row r="1896" spans="11:59" ht="12.75" customHeight="1" x14ac:dyDescent="0.3">
      <c r="K1896" s="42" t="str">
        <f t="shared" ref="K1896:K1959" si="951">IFERROR(IF(B:B="","",IF(OR(C1896="",E1896="",F1896="",G1896="",H1896="",I1896="",J1896=""),"",ROUND(IF(J1896="Gross Price to Brewers",AE1896,IF(J1896="Retail Price",AL1896,IF(J1896="Licensee Retail",AT1896,""))),2))),"")</f>
        <v/>
      </c>
      <c r="L1896" s="55" t="str">
        <f t="shared" ref="L1896:L1959" si="952">IFERROR(IF(B:B="","",IF(OR(C1896="",E1896="",F1896="",G1896="",H1896="",I1896="",J1896=""),"",ROUND(IF(J1896="Gross Price to Brewers",AH1896,IF(J1896="Retail Price",AP1896,IF(J1896="Licensee Retail",AX1896,""))),2))),"")</f>
        <v/>
      </c>
      <c r="M1896" s="43" t="str">
        <f t="shared" ref="M1896:M1959" si="953">IFERROR(IF(B:B="","",IF(OR(C1896="",E1896="",F1896="",G1896="",H1896="",I1896="",J1896=""),"",ROUND(IF(J1896="Gross Price to Brewers",AK1896,IF(J1896="Retail Price",AS1896,IF(J1896="Licensee Retail",BA1896,""))),2))),"")</f>
        <v/>
      </c>
      <c r="N1896" s="56" t="str" cm="1">
        <f t="array" ref="N1896">IFERROR(IF(_xlfn.SINGLE(B:B)="","",IF(R1896="Beer",SUM(LOOKUP(2,1/(Rates!$B$3:$B$5&lt;=W1896)/(Rates!$C$3:$C$5&gt;=W1896),Rates!$D$3:$D$5)*(X1896/100)*W1896),IF(R1896="Refreshment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56" t="str">
        <f t="shared" ref="O1896:O1959" si="954">IF(B:B="","",IF(M1896&gt;N1896,"YES","NO"))</f>
        <v/>
      </c>
      <c r="P1896" s="53"/>
      <c r="Q1896" s="14" t="str">
        <f t="shared" ref="Q1896:Q1959" si="955">IF(B1896="","",IF(OR(D1896="",D1896=0),0,D1896))</f>
        <v/>
      </c>
      <c r="R1896" s="57" t="str">
        <f t="shared" ref="R1896:R1959" si="956">IF(C1896="","",IF(C1896="Beer","Beer",IF(C1896="Malt-Based Cooler","Refreshment Beverage")))</f>
        <v/>
      </c>
      <c r="S1896" s="58" t="str">
        <f>IF(B1896="","",IF(R1896="Refreshment Beverage",VLOOKUP(VALUE(Q1896),Rates!G$15:L$19,2,0),VLOOKUP(VALUE(Q1896),Rates!G$4:L$12,2,0)))</f>
        <v/>
      </c>
      <c r="T1896" s="58" t="str">
        <f t="shared" ref="T1896:T1959" si="957">IF(B1896="","",G1896)</f>
        <v/>
      </c>
      <c r="U1896" s="58" t="str">
        <f t="shared" ref="U1896:U1959" si="958">IF(B:B="","",SUM(W1896/V1896))</f>
        <v/>
      </c>
      <c r="V1896" s="58" t="str">
        <f t="shared" ref="V1896:V1959" si="959">IF(B1896="","",F1896)</f>
        <v/>
      </c>
      <c r="W1896" s="58" t="str">
        <f t="shared" ref="W1896:W1959" si="960">IF(B1896="","",E1896*F1896)</f>
        <v/>
      </c>
      <c r="X1896" s="59" t="str">
        <f t="shared" ref="X1896:X1959" si="961">IF(B1896="","",H1896)</f>
        <v/>
      </c>
      <c r="Y1896" s="60" t="str">
        <f>IF(B:B="","",IF(R1896="Refreshment Beverage",VLOOKUP(Q1896,Rates!G$15:L$19,6,0)*W1896,VLOOKUP(Q1896,Rates!G$4:L$12,6,0)*W1896))</f>
        <v/>
      </c>
      <c r="Z1896" s="60" t="str">
        <f t="shared" ref="Z1896:Z1959" si="962">IF(B:B="","",IF(R1896="Refreshment Beverage",0,IF(T1896="Keg",0,ROUND(0.34/12*V1896,2))))</f>
        <v/>
      </c>
      <c r="AA1896" s="60" t="str">
        <f t="shared" si="950"/>
        <v/>
      </c>
      <c r="AB1896" s="61" t="str" cm="1">
        <f t="array" ref="AB1896">IF(_xlfn.SINGLE(B:B)="","",IF(R1896="Refreshment Beverage","",IF(AND(R1896="Beer",Q1896=0),SUM(LOOKUP(2,1/(Rates!$B$15:$B$18&lt;=W1896)/(Rates!$C$15:$C$18&gt;=W1896),Rates!$D$15:$D$18)*W1896),VLOOKUP(VALUE(_xlfn.SINGLE(Q:Q)),Rates!A:B,2,0)*W1896)))</f>
        <v/>
      </c>
      <c r="AC1896" s="61" t="str" cm="1">
        <f t="array" ref="AC1896">IF(_xlfn.SINGLE(B:B)="","",IF(R1896="Refreshment Beverage","",IF(AND(R1896="Beer",Q1896=0),SUM(LOOKUP(2,1/(Rates!$B$15:$B$18&lt;=W1896)/(Rates!$C$15:$C$18&gt;=W1896),Rates!$E$15:$E$18)*W1896),VLOOKUP(VALUE(_xlfn.SINGLE(Q:Q)),Rates!A:C,3,0)*W1896)))</f>
        <v/>
      </c>
      <c r="AD1896" s="168">
        <f>IFERROR(IF(R1896="Beer","",IF(OR(Q1896=1,Q1896=2,Q1896=3,Q1896=4),VLOOKUP(Q1896,Rates!$A$31:$B$34,2,0)*W1896,IF(V1896=1,VLOOKUP(U1896,'REB BEV MIN MKUP'!B:E,4,0),IF(V1896&gt;1,VLOOKUP(VALUE(W1896),'REB BEV MIN MKUP'!O:Q,3,0),0)))),0)</f>
        <v>0</v>
      </c>
      <c r="AE1896" s="62" t="str">
        <f t="shared" ref="AE1896:AE1959" si="963">IF(J1896="Gross Price to Brewers",I1896,"")</f>
        <v/>
      </c>
      <c r="AF1896" s="63" t="str">
        <f t="shared" ref="AF1896:AF1959" si="964">IF(AE:AE="","",ROUND(SUM(AE1896*(S1896/100)),4))</f>
        <v/>
      </c>
      <c r="AG1896" s="64" t="str">
        <f t="shared" ref="AG1896:AG1959" si="965">IF(AE:AE="","",IF(R1896="Refreshment Beverage",MAX(AF1896,AD1896),MAX(AB1896,AF1896)))</f>
        <v/>
      </c>
      <c r="AH1896" s="65" t="str">
        <f t="shared" ref="AH1896:AH1959" si="966">IF(AE:AE="","",IF(R1896="Refreshment Beverage",AK1896-AJ1896,SUM(Y1896:AA1896)+AE1896+AG1896))</f>
        <v/>
      </c>
      <c r="AI1896" s="66" t="str">
        <f>IF(AE:AE="","",IF(R1896="Refreshment Beverage",AK1896*(Rates!J$19/100),ROUND(SUM(AH1896*(Rates!$J$8/100)),4)))</f>
        <v/>
      </c>
      <c r="AJ1896" s="67" t="str">
        <f t="shared" ref="AJ1896:AJ1959" si="967">IF(AE:AE="","",IF(R1896="Refreshment Beverage",AI1896,MAX(AC1896,AI1896)))</f>
        <v/>
      </c>
      <c r="AK1896" s="22" t="str">
        <f t="shared" ref="AK1896:AK1959" si="968">IF(AE:AE="","",IF(R1896="Refreshment Beverage",SUM(AE1896+Y1896+Z1896+AA1896+AG1896),SUM(AH1896+AJ1896)))</f>
        <v/>
      </c>
      <c r="AL1896" s="62" t="str">
        <f t="shared" ref="AL1896:AL1959" si="969">IF(AS1896="","",IF(R1896="Refreshment Beverage",ROUND(SUM(AS1896-AR1896-AA1896-Z1896-Y1896),2),ROUND(SUM(AS1896-AR1896-AN1896-Y1896-Z1896-AA1896),2)))</f>
        <v/>
      </c>
      <c r="AM1896" s="63" t="str">
        <f>IF(AS1896="","",IF(R1896="Refreshment Beverage",ROUND(AS1896*Rates!K$19,4),ROUND(AO1896*(VLOOKUP(VALUE(Q1896),Rates!G$4:L$12,3,0)),4)))</f>
        <v/>
      </c>
      <c r="AN1896" s="68" t="str">
        <f>IF(AS1896="","",IF(R1896="Refreshment Beverage",AS1896*(Rates!J$19/100),MAX(AM1896,AB1896)))</f>
        <v/>
      </c>
      <c r="AO1896" s="69" t="str">
        <f t="shared" ref="AO1896:AO1959" si="970">IF(AS1896="","",ROUND(SUM(AS1896-AR1896-Y1896-Z1896-AA1896),4))</f>
        <v/>
      </c>
      <c r="AP1896" s="69" t="str">
        <f t="shared" ref="AP1896:AP1959" si="971">IF(AS1896="","",IF(R1896="Refreshment Beverage",ROUND(AS1896-AN1896,2),ROUND(SUM(AS1896-AR1896),2)))</f>
        <v/>
      </c>
      <c r="AQ1896" s="70" t="str">
        <f>IF(AS1896="","",IF(R1896="Refreshment Beverage",ROUND(SUM(VLOOKUP(Q:Q,Rates!G$15:L$19,3,0)*(AS1896-Y1896-Z1896-AA1896)),4),ROUND(SUM(Rates!$K$8*AS1896),4)))</f>
        <v/>
      </c>
      <c r="AR1896" s="66" t="str">
        <f t="shared" ref="AR1896:AR1959" si="972">IF(AS1896="","",IF(R1896="Refreshment Beverage",MAX(AD1896,AQ1896),MAX(AQ1896,AC1896)))</f>
        <v/>
      </c>
      <c r="AS1896" s="22" t="str">
        <f t="shared" ref="AS1896:AS1959" si="973">IF(J1896="Retail Price",SUM(I1896+0.004),"")</f>
        <v/>
      </c>
      <c r="AT1896" s="62" t="str">
        <f t="shared" ref="AT1896:AT1959" si="974">IF(AX1896="","",IF(R1896="Refreshment Beverage",SUM(BA1896-AV1896-Y1896-Z1896-AA1896),SUM(AX1896-AV1896-Y1896-Z1896-AA1896)))</f>
        <v/>
      </c>
      <c r="AU1896" s="63" t="str">
        <f>IF(AX1896="","",IF(R1896="Refreshment Beverage",ROUND((BA1896-Y1896-Z1896-AA1896)*VLOOKUP(VALUE(Q1896),Rates!G$15:L$19,3,0),4),ROUND(AW1896*(VLOOKUP(VALUE(Q1896),Rates!G:L,3,0)),4)))</f>
        <v/>
      </c>
      <c r="AV1896" s="68" t="str">
        <f t="shared" ref="AV1896:AV1959" si="975">IF(AX1896="","",IF(R1896="Refreshment Beverage",MAX(AU1896,AD1896),MAX(AB1896,AU1896)))</f>
        <v/>
      </c>
      <c r="AW1896" s="69" t="str">
        <f t="shared" ref="AW1896:AW1959" si="976">IF(AX1896="","",IF(R1896="Refreshment Beverage",SUM(BA1896-AV1896-Y1896-Z1896-AA1896),ROUND(SUM(BA1896-AZ1896-Y1896-Z1896-AA1896),4)))</f>
        <v/>
      </c>
      <c r="AX1896" s="65" t="str">
        <f t="shared" ref="AX1896:AX1959" si="977">IF(J1896="Licensee Retail",I1896,"")</f>
        <v/>
      </c>
      <c r="AY1896" s="70" t="str">
        <f>IF(AX1896="","",IF(R1896="Refreshment Beverage",ROUND(SUM(AX1896*Rates!K$19),4),ROUND(SUM(AX1896*(Rates!J$8/100)),4)))</f>
        <v/>
      </c>
      <c r="AZ1896" s="67" t="str">
        <f t="shared" ref="AZ1896:AZ1959" si="978">IF(AX1896="","",MAX($AC1896,AY1896))</f>
        <v/>
      </c>
      <c r="BA1896" s="22" t="str">
        <f t="shared" ref="BA1896:BA1959" si="979">IF(AX1896="","",SUM(AX1896+AZ1896))</f>
        <v/>
      </c>
      <c r="BD1896" s="171"/>
      <c r="BE1896" s="171"/>
      <c r="BF1896" s="171"/>
      <c r="BG1896" s="171"/>
    </row>
    <row r="1897" spans="11:59" ht="12.75" customHeight="1" x14ac:dyDescent="0.3">
      <c r="K1897" s="42" t="str">
        <f t="shared" si="951"/>
        <v/>
      </c>
      <c r="L1897" s="55" t="str">
        <f t="shared" si="952"/>
        <v/>
      </c>
      <c r="M1897" s="43" t="str">
        <f t="shared" si="953"/>
        <v/>
      </c>
      <c r="N1897" s="56" t="str" cm="1">
        <f t="array" ref="N1897">IFERROR(IF(_xlfn.SINGLE(B:B)="","",IF(R1897="Beer",SUM(LOOKUP(2,1/(Rates!$B$3:$B$5&lt;=W1897)/(Rates!$C$3:$C$5&gt;=W1897),Rates!$D$3:$D$5)*(X1897/100)*W1897),IF(R1897="Refreshment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56" t="str">
        <f t="shared" si="954"/>
        <v/>
      </c>
      <c r="P1897" s="53"/>
      <c r="Q1897" s="14" t="str">
        <f t="shared" si="955"/>
        <v/>
      </c>
      <c r="R1897" s="57" t="str">
        <f t="shared" si="956"/>
        <v/>
      </c>
      <c r="S1897" s="58" t="str">
        <f>IF(B1897="","",IF(R1897="Refreshment Beverage",VLOOKUP(VALUE(Q1897),Rates!G$15:L$19,2,0),VLOOKUP(VALUE(Q1897),Rates!G$4:L$12,2,0)))</f>
        <v/>
      </c>
      <c r="T1897" s="58" t="str">
        <f t="shared" si="957"/>
        <v/>
      </c>
      <c r="U1897" s="58" t="str">
        <f t="shared" si="958"/>
        <v/>
      </c>
      <c r="V1897" s="58" t="str">
        <f t="shared" si="959"/>
        <v/>
      </c>
      <c r="W1897" s="58" t="str">
        <f t="shared" si="960"/>
        <v/>
      </c>
      <c r="X1897" s="59" t="str">
        <f t="shared" si="961"/>
        <v/>
      </c>
      <c r="Y1897" s="60" t="str">
        <f>IF(B:B="","",IF(R1897="Refreshment Beverage",VLOOKUP(Q1897,Rates!G$15:L$19,6,0)*W1897,VLOOKUP(Q1897,Rates!G$4:L$12,6,0)*W1897))</f>
        <v/>
      </c>
      <c r="Z1897" s="60" t="str">
        <f t="shared" si="962"/>
        <v/>
      </c>
      <c r="AA1897" s="60" t="str">
        <f t="shared" si="950"/>
        <v/>
      </c>
      <c r="AB1897" s="61" t="str" cm="1">
        <f t="array" ref="AB1897">IF(_xlfn.SINGLE(B:B)="","",IF(R1897="Refreshment Beverage","",IF(AND(R1897="Beer",Q1897=0),SUM(LOOKUP(2,1/(Rates!$B$15:$B$18&lt;=W1897)/(Rates!$C$15:$C$18&gt;=W1897),Rates!$D$15:$D$18)*W1897),VLOOKUP(VALUE(_xlfn.SINGLE(Q:Q)),Rates!A:B,2,0)*W1897)))</f>
        <v/>
      </c>
      <c r="AC1897" s="61" t="str" cm="1">
        <f t="array" ref="AC1897">IF(_xlfn.SINGLE(B:B)="","",IF(R1897="Refreshment Beverage","",IF(AND(R1897="Beer",Q1897=0),SUM(LOOKUP(2,1/(Rates!$B$15:$B$18&lt;=W1897)/(Rates!$C$15:$C$18&gt;=W1897),Rates!$E$15:$E$18)*W1897),VLOOKUP(VALUE(_xlfn.SINGLE(Q:Q)),Rates!A:C,3,0)*W1897)))</f>
        <v/>
      </c>
      <c r="AD1897" s="168">
        <f>IFERROR(IF(R1897="Beer","",IF(OR(Q1897=1,Q1897=2,Q1897=3,Q1897=4),VLOOKUP(Q1897,Rates!$A$31:$B$34,2,0)*W1897,IF(V1897=1,VLOOKUP(U1897,'REB BEV MIN MKUP'!B:E,4,0),IF(V1897&gt;1,VLOOKUP(VALUE(W1897),'REB BEV MIN MKUP'!O:Q,3,0),0)))),0)</f>
        <v>0</v>
      </c>
      <c r="AE1897" s="62" t="str">
        <f t="shared" si="963"/>
        <v/>
      </c>
      <c r="AF1897" s="63" t="str">
        <f t="shared" si="964"/>
        <v/>
      </c>
      <c r="AG1897" s="64" t="str">
        <f t="shared" si="965"/>
        <v/>
      </c>
      <c r="AH1897" s="65" t="str">
        <f t="shared" si="966"/>
        <v/>
      </c>
      <c r="AI1897" s="66" t="str">
        <f>IF(AE:AE="","",IF(R1897="Refreshment Beverage",AK1897*(Rates!J$19/100),ROUND(SUM(AH1897*(Rates!$J$8/100)),4)))</f>
        <v/>
      </c>
      <c r="AJ1897" s="67" t="str">
        <f t="shared" si="967"/>
        <v/>
      </c>
      <c r="AK1897" s="22" t="str">
        <f t="shared" si="968"/>
        <v/>
      </c>
      <c r="AL1897" s="62" t="str">
        <f t="shared" si="969"/>
        <v/>
      </c>
      <c r="AM1897" s="63" t="str">
        <f>IF(AS1897="","",IF(R1897="Refreshment Beverage",ROUND(AS1897*Rates!K$19,4),ROUND(AO1897*(VLOOKUP(VALUE(Q1897),Rates!G$4:L$12,3,0)),4)))</f>
        <v/>
      </c>
      <c r="AN1897" s="68" t="str">
        <f>IF(AS1897="","",IF(R1897="Refreshment Beverage",AS1897*(Rates!J$19/100),MAX(AM1897,AB1897)))</f>
        <v/>
      </c>
      <c r="AO1897" s="69" t="str">
        <f t="shared" si="970"/>
        <v/>
      </c>
      <c r="AP1897" s="69" t="str">
        <f t="shared" si="971"/>
        <v/>
      </c>
      <c r="AQ1897" s="70" t="str">
        <f>IF(AS1897="","",IF(R1897="Refreshment Beverage",ROUND(SUM(VLOOKUP(Q:Q,Rates!G$15:L$19,3,0)*(AS1897-Y1897-Z1897-AA1897)),4),ROUND(SUM(Rates!$K$8*AS1897),4)))</f>
        <v/>
      </c>
      <c r="AR1897" s="66" t="str">
        <f t="shared" si="972"/>
        <v/>
      </c>
      <c r="AS1897" s="22" t="str">
        <f t="shared" si="973"/>
        <v/>
      </c>
      <c r="AT1897" s="62" t="str">
        <f t="shared" si="974"/>
        <v/>
      </c>
      <c r="AU1897" s="63" t="str">
        <f>IF(AX1897="","",IF(R1897="Refreshment Beverage",ROUND((BA1897-Y1897-Z1897-AA1897)*VLOOKUP(VALUE(Q1897),Rates!G$15:L$19,3,0),4),ROUND(AW1897*(VLOOKUP(VALUE(Q1897),Rates!G:L,3,0)),4)))</f>
        <v/>
      </c>
      <c r="AV1897" s="68" t="str">
        <f t="shared" si="975"/>
        <v/>
      </c>
      <c r="AW1897" s="69" t="str">
        <f t="shared" si="976"/>
        <v/>
      </c>
      <c r="AX1897" s="65" t="str">
        <f t="shared" si="977"/>
        <v/>
      </c>
      <c r="AY1897" s="70" t="str">
        <f>IF(AX1897="","",IF(R1897="Refreshment Beverage",ROUND(SUM(AX1897*Rates!K$19),4),ROUND(SUM(AX1897*(Rates!J$8/100)),4)))</f>
        <v/>
      </c>
      <c r="AZ1897" s="67" t="str">
        <f t="shared" si="978"/>
        <v/>
      </c>
      <c r="BA1897" s="22" t="str">
        <f t="shared" si="979"/>
        <v/>
      </c>
      <c r="BD1897" s="171"/>
      <c r="BE1897" s="171"/>
      <c r="BF1897" s="171"/>
      <c r="BG1897" s="171"/>
    </row>
    <row r="1898" spans="11:59" ht="12.75" customHeight="1" x14ac:dyDescent="0.3">
      <c r="K1898" s="42" t="str">
        <f t="shared" si="951"/>
        <v/>
      </c>
      <c r="L1898" s="55" t="str">
        <f t="shared" si="952"/>
        <v/>
      </c>
      <c r="M1898" s="43" t="str">
        <f t="shared" si="953"/>
        <v/>
      </c>
      <c r="N1898" s="56" t="str" cm="1">
        <f t="array" ref="N1898">IFERROR(IF(_xlfn.SINGLE(B:B)="","",IF(R1898="Beer",SUM(LOOKUP(2,1/(Rates!$B$3:$B$5&lt;=W1898)/(Rates!$C$3:$C$5&gt;=W1898),Rates!$D$3:$D$5)*(X1898/100)*W1898),IF(R1898="Refreshment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56" t="str">
        <f t="shared" si="954"/>
        <v/>
      </c>
      <c r="P1898" s="53"/>
      <c r="Q1898" s="14" t="str">
        <f t="shared" si="955"/>
        <v/>
      </c>
      <c r="R1898" s="57" t="str">
        <f t="shared" si="956"/>
        <v/>
      </c>
      <c r="S1898" s="58" t="str">
        <f>IF(B1898="","",IF(R1898="Refreshment Beverage",VLOOKUP(VALUE(Q1898),Rates!G$15:L$19,2,0),VLOOKUP(VALUE(Q1898),Rates!G$4:L$12,2,0)))</f>
        <v/>
      </c>
      <c r="T1898" s="58" t="str">
        <f t="shared" si="957"/>
        <v/>
      </c>
      <c r="U1898" s="58" t="str">
        <f t="shared" si="958"/>
        <v/>
      </c>
      <c r="V1898" s="58" t="str">
        <f t="shared" si="959"/>
        <v/>
      </c>
      <c r="W1898" s="58" t="str">
        <f t="shared" si="960"/>
        <v/>
      </c>
      <c r="X1898" s="59" t="str">
        <f t="shared" si="961"/>
        <v/>
      </c>
      <c r="Y1898" s="60" t="str">
        <f>IF(B:B="","",IF(R1898="Refreshment Beverage",VLOOKUP(Q1898,Rates!G$15:L$19,6,0)*W1898,VLOOKUP(Q1898,Rates!G$4:L$12,6,0)*W1898))</f>
        <v/>
      </c>
      <c r="Z1898" s="60" t="str">
        <f t="shared" si="962"/>
        <v/>
      </c>
      <c r="AA1898" s="60" t="str">
        <f t="shared" si="950"/>
        <v/>
      </c>
      <c r="AB1898" s="61" t="str" cm="1">
        <f t="array" ref="AB1898">IF(_xlfn.SINGLE(B:B)="","",IF(R1898="Refreshment Beverage","",IF(AND(R1898="Beer",Q1898=0),SUM(LOOKUP(2,1/(Rates!$B$15:$B$18&lt;=W1898)/(Rates!$C$15:$C$18&gt;=W1898),Rates!$D$15:$D$18)*W1898),VLOOKUP(VALUE(_xlfn.SINGLE(Q:Q)),Rates!A:B,2,0)*W1898)))</f>
        <v/>
      </c>
      <c r="AC1898" s="61" t="str" cm="1">
        <f t="array" ref="AC1898">IF(_xlfn.SINGLE(B:B)="","",IF(R1898="Refreshment Beverage","",IF(AND(R1898="Beer",Q1898=0),SUM(LOOKUP(2,1/(Rates!$B$15:$B$18&lt;=W1898)/(Rates!$C$15:$C$18&gt;=W1898),Rates!$E$15:$E$18)*W1898),VLOOKUP(VALUE(_xlfn.SINGLE(Q:Q)),Rates!A:C,3,0)*W1898)))</f>
        <v/>
      </c>
      <c r="AD1898" s="168">
        <f>IFERROR(IF(R1898="Beer","",IF(OR(Q1898=1,Q1898=2,Q1898=3,Q1898=4),VLOOKUP(Q1898,Rates!$A$31:$B$34,2,0)*W1898,IF(V1898=1,VLOOKUP(U1898,'REB BEV MIN MKUP'!B:E,4,0),IF(V1898&gt;1,VLOOKUP(VALUE(W1898),'REB BEV MIN MKUP'!O:Q,3,0),0)))),0)</f>
        <v>0</v>
      </c>
      <c r="AE1898" s="62" t="str">
        <f t="shared" si="963"/>
        <v/>
      </c>
      <c r="AF1898" s="63" t="str">
        <f t="shared" si="964"/>
        <v/>
      </c>
      <c r="AG1898" s="64" t="str">
        <f t="shared" si="965"/>
        <v/>
      </c>
      <c r="AH1898" s="65" t="str">
        <f t="shared" si="966"/>
        <v/>
      </c>
      <c r="AI1898" s="66" t="str">
        <f>IF(AE:AE="","",IF(R1898="Refreshment Beverage",AK1898*(Rates!J$19/100),ROUND(SUM(AH1898*(Rates!$J$8/100)),4)))</f>
        <v/>
      </c>
      <c r="AJ1898" s="67" t="str">
        <f t="shared" si="967"/>
        <v/>
      </c>
      <c r="AK1898" s="22" t="str">
        <f t="shared" si="968"/>
        <v/>
      </c>
      <c r="AL1898" s="62" t="str">
        <f t="shared" si="969"/>
        <v/>
      </c>
      <c r="AM1898" s="63" t="str">
        <f>IF(AS1898="","",IF(R1898="Refreshment Beverage",ROUND(AS1898*Rates!K$19,4),ROUND(AO1898*(VLOOKUP(VALUE(Q1898),Rates!G$4:L$12,3,0)),4)))</f>
        <v/>
      </c>
      <c r="AN1898" s="68" t="str">
        <f>IF(AS1898="","",IF(R1898="Refreshment Beverage",AS1898*(Rates!J$19/100),MAX(AM1898,AB1898)))</f>
        <v/>
      </c>
      <c r="AO1898" s="69" t="str">
        <f t="shared" si="970"/>
        <v/>
      </c>
      <c r="AP1898" s="69" t="str">
        <f t="shared" si="971"/>
        <v/>
      </c>
      <c r="AQ1898" s="70" t="str">
        <f>IF(AS1898="","",IF(R1898="Refreshment Beverage",ROUND(SUM(VLOOKUP(Q:Q,Rates!G$15:L$19,3,0)*(AS1898-Y1898-Z1898-AA1898)),4),ROUND(SUM(Rates!$K$8*AS1898),4)))</f>
        <v/>
      </c>
      <c r="AR1898" s="66" t="str">
        <f t="shared" si="972"/>
        <v/>
      </c>
      <c r="AS1898" s="22" t="str">
        <f t="shared" si="973"/>
        <v/>
      </c>
      <c r="AT1898" s="62" t="str">
        <f t="shared" si="974"/>
        <v/>
      </c>
      <c r="AU1898" s="63" t="str">
        <f>IF(AX1898="","",IF(R1898="Refreshment Beverage",ROUND((BA1898-Y1898-Z1898-AA1898)*VLOOKUP(VALUE(Q1898),Rates!G$15:L$19,3,0),4),ROUND(AW1898*(VLOOKUP(VALUE(Q1898),Rates!G:L,3,0)),4)))</f>
        <v/>
      </c>
      <c r="AV1898" s="68" t="str">
        <f t="shared" si="975"/>
        <v/>
      </c>
      <c r="AW1898" s="69" t="str">
        <f t="shared" si="976"/>
        <v/>
      </c>
      <c r="AX1898" s="65" t="str">
        <f t="shared" si="977"/>
        <v/>
      </c>
      <c r="AY1898" s="70" t="str">
        <f>IF(AX1898="","",IF(R1898="Refreshment Beverage",ROUND(SUM(AX1898*Rates!K$19),4),ROUND(SUM(AX1898*(Rates!J$8/100)),4)))</f>
        <v/>
      </c>
      <c r="AZ1898" s="67" t="str">
        <f t="shared" si="978"/>
        <v/>
      </c>
      <c r="BA1898" s="22" t="str">
        <f t="shared" si="979"/>
        <v/>
      </c>
      <c r="BD1898" s="171"/>
      <c r="BE1898" s="171"/>
      <c r="BF1898" s="171"/>
      <c r="BG1898" s="171"/>
    </row>
    <row r="1899" spans="11:59" ht="12.75" customHeight="1" x14ac:dyDescent="0.3">
      <c r="K1899" s="42" t="str">
        <f t="shared" si="951"/>
        <v/>
      </c>
      <c r="L1899" s="55" t="str">
        <f t="shared" si="952"/>
        <v/>
      </c>
      <c r="M1899" s="43" t="str">
        <f t="shared" si="953"/>
        <v/>
      </c>
      <c r="N1899" s="56" t="str" cm="1">
        <f t="array" ref="N1899">IFERROR(IF(_xlfn.SINGLE(B:B)="","",IF(R1899="Beer",SUM(LOOKUP(2,1/(Rates!$B$3:$B$5&lt;=W1899)/(Rates!$C$3:$C$5&gt;=W1899),Rates!$D$3:$D$5)*(X1899/100)*W1899),IF(R1899="Refreshment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56" t="str">
        <f t="shared" si="954"/>
        <v/>
      </c>
      <c r="P1899" s="53"/>
      <c r="Q1899" s="14" t="str">
        <f t="shared" si="955"/>
        <v/>
      </c>
      <c r="R1899" s="57" t="str">
        <f t="shared" si="956"/>
        <v/>
      </c>
      <c r="S1899" s="58" t="str">
        <f>IF(B1899="","",IF(R1899="Refreshment Beverage",VLOOKUP(VALUE(Q1899),Rates!G$15:L$19,2,0),VLOOKUP(VALUE(Q1899),Rates!G$4:L$12,2,0)))</f>
        <v/>
      </c>
      <c r="T1899" s="58" t="str">
        <f t="shared" si="957"/>
        <v/>
      </c>
      <c r="U1899" s="58" t="str">
        <f t="shared" si="958"/>
        <v/>
      </c>
      <c r="V1899" s="58" t="str">
        <f t="shared" si="959"/>
        <v/>
      </c>
      <c r="W1899" s="58" t="str">
        <f t="shared" si="960"/>
        <v/>
      </c>
      <c r="X1899" s="59" t="str">
        <f t="shared" si="961"/>
        <v/>
      </c>
      <c r="Y1899" s="60" t="str">
        <f>IF(B:B="","",IF(R1899="Refreshment Beverage",VLOOKUP(Q1899,Rates!G$15:L$19,6,0)*W1899,VLOOKUP(Q1899,Rates!G$4:L$12,6,0)*W1899))</f>
        <v/>
      </c>
      <c r="Z1899" s="60" t="str">
        <f t="shared" si="962"/>
        <v/>
      </c>
      <c r="AA1899" s="60" t="str">
        <f t="shared" si="950"/>
        <v/>
      </c>
      <c r="AB1899" s="61" t="str" cm="1">
        <f t="array" ref="AB1899">IF(_xlfn.SINGLE(B:B)="","",IF(R1899="Refreshment Beverage","",IF(AND(R1899="Beer",Q1899=0),SUM(LOOKUP(2,1/(Rates!$B$15:$B$18&lt;=W1899)/(Rates!$C$15:$C$18&gt;=W1899),Rates!$D$15:$D$18)*W1899),VLOOKUP(VALUE(_xlfn.SINGLE(Q:Q)),Rates!A:B,2,0)*W1899)))</f>
        <v/>
      </c>
      <c r="AC1899" s="61" t="str" cm="1">
        <f t="array" ref="AC1899">IF(_xlfn.SINGLE(B:B)="","",IF(R1899="Refreshment Beverage","",IF(AND(R1899="Beer",Q1899=0),SUM(LOOKUP(2,1/(Rates!$B$15:$B$18&lt;=W1899)/(Rates!$C$15:$C$18&gt;=W1899),Rates!$E$15:$E$18)*W1899),VLOOKUP(VALUE(_xlfn.SINGLE(Q:Q)),Rates!A:C,3,0)*W1899)))</f>
        <v/>
      </c>
      <c r="AD1899" s="168">
        <f>IFERROR(IF(R1899="Beer","",IF(OR(Q1899=1,Q1899=2,Q1899=3,Q1899=4),VLOOKUP(Q1899,Rates!$A$31:$B$34,2,0)*W1899,IF(V1899=1,VLOOKUP(U1899,'REB BEV MIN MKUP'!B:E,4,0),IF(V1899&gt;1,VLOOKUP(VALUE(W1899),'REB BEV MIN MKUP'!O:Q,3,0),0)))),0)</f>
        <v>0</v>
      </c>
      <c r="AE1899" s="62" t="str">
        <f t="shared" si="963"/>
        <v/>
      </c>
      <c r="AF1899" s="63" t="str">
        <f t="shared" si="964"/>
        <v/>
      </c>
      <c r="AG1899" s="64" t="str">
        <f t="shared" si="965"/>
        <v/>
      </c>
      <c r="AH1899" s="65" t="str">
        <f t="shared" si="966"/>
        <v/>
      </c>
      <c r="AI1899" s="66" t="str">
        <f>IF(AE:AE="","",IF(R1899="Refreshment Beverage",AK1899*(Rates!J$19/100),ROUND(SUM(AH1899*(Rates!$J$8/100)),4)))</f>
        <v/>
      </c>
      <c r="AJ1899" s="67" t="str">
        <f t="shared" si="967"/>
        <v/>
      </c>
      <c r="AK1899" s="22" t="str">
        <f t="shared" si="968"/>
        <v/>
      </c>
      <c r="AL1899" s="62" t="str">
        <f t="shared" si="969"/>
        <v/>
      </c>
      <c r="AM1899" s="63" t="str">
        <f>IF(AS1899="","",IF(R1899="Refreshment Beverage",ROUND(AS1899*Rates!K$19,4),ROUND(AO1899*(VLOOKUP(VALUE(Q1899),Rates!G$4:L$12,3,0)),4)))</f>
        <v/>
      </c>
      <c r="AN1899" s="68" t="str">
        <f>IF(AS1899="","",IF(R1899="Refreshment Beverage",AS1899*(Rates!J$19/100),MAX(AM1899,AB1899)))</f>
        <v/>
      </c>
      <c r="AO1899" s="69" t="str">
        <f t="shared" si="970"/>
        <v/>
      </c>
      <c r="AP1899" s="69" t="str">
        <f t="shared" si="971"/>
        <v/>
      </c>
      <c r="AQ1899" s="70" t="str">
        <f>IF(AS1899="","",IF(R1899="Refreshment Beverage",ROUND(SUM(VLOOKUP(Q:Q,Rates!G$15:L$19,3,0)*(AS1899-Y1899-Z1899-AA1899)),4),ROUND(SUM(Rates!$K$8*AS1899),4)))</f>
        <v/>
      </c>
      <c r="AR1899" s="66" t="str">
        <f t="shared" si="972"/>
        <v/>
      </c>
      <c r="AS1899" s="22" t="str">
        <f t="shared" si="973"/>
        <v/>
      </c>
      <c r="AT1899" s="62" t="str">
        <f t="shared" si="974"/>
        <v/>
      </c>
      <c r="AU1899" s="63" t="str">
        <f>IF(AX1899="","",IF(R1899="Refreshment Beverage",ROUND((BA1899-Y1899-Z1899-AA1899)*VLOOKUP(VALUE(Q1899),Rates!G$15:L$19,3,0),4),ROUND(AW1899*(VLOOKUP(VALUE(Q1899),Rates!G:L,3,0)),4)))</f>
        <v/>
      </c>
      <c r="AV1899" s="68" t="str">
        <f t="shared" si="975"/>
        <v/>
      </c>
      <c r="AW1899" s="69" t="str">
        <f t="shared" si="976"/>
        <v/>
      </c>
      <c r="AX1899" s="65" t="str">
        <f t="shared" si="977"/>
        <v/>
      </c>
      <c r="AY1899" s="70" t="str">
        <f>IF(AX1899="","",IF(R1899="Refreshment Beverage",ROUND(SUM(AX1899*Rates!K$19),4),ROUND(SUM(AX1899*(Rates!J$8/100)),4)))</f>
        <v/>
      </c>
      <c r="AZ1899" s="67" t="str">
        <f t="shared" si="978"/>
        <v/>
      </c>
      <c r="BA1899" s="22" t="str">
        <f t="shared" si="979"/>
        <v/>
      </c>
      <c r="BD1899" s="171"/>
      <c r="BE1899" s="171"/>
      <c r="BF1899" s="171"/>
      <c r="BG1899" s="171"/>
    </row>
    <row r="1900" spans="11:59" ht="12.75" customHeight="1" x14ac:dyDescent="0.3">
      <c r="K1900" s="42" t="str">
        <f t="shared" si="951"/>
        <v/>
      </c>
      <c r="L1900" s="55" t="str">
        <f t="shared" si="952"/>
        <v/>
      </c>
      <c r="M1900" s="43" t="str">
        <f t="shared" si="953"/>
        <v/>
      </c>
      <c r="N1900" s="56" t="str" cm="1">
        <f t="array" ref="N1900">IFERROR(IF(_xlfn.SINGLE(B:B)="","",IF(R1900="Beer",SUM(LOOKUP(2,1/(Rates!$B$3:$B$5&lt;=W1900)/(Rates!$C$3:$C$5&gt;=W1900),Rates!$D$3:$D$5)*(X1900/100)*W1900),IF(R1900="Refreshment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56" t="str">
        <f t="shared" si="954"/>
        <v/>
      </c>
      <c r="P1900" s="53"/>
      <c r="Q1900" s="14" t="str">
        <f t="shared" si="955"/>
        <v/>
      </c>
      <c r="R1900" s="57" t="str">
        <f t="shared" si="956"/>
        <v/>
      </c>
      <c r="S1900" s="58" t="str">
        <f>IF(B1900="","",IF(R1900="Refreshment Beverage",VLOOKUP(VALUE(Q1900),Rates!G$15:L$19,2,0),VLOOKUP(VALUE(Q1900),Rates!G$4:L$12,2,0)))</f>
        <v/>
      </c>
      <c r="T1900" s="58" t="str">
        <f t="shared" si="957"/>
        <v/>
      </c>
      <c r="U1900" s="58" t="str">
        <f t="shared" si="958"/>
        <v/>
      </c>
      <c r="V1900" s="58" t="str">
        <f t="shared" si="959"/>
        <v/>
      </c>
      <c r="W1900" s="58" t="str">
        <f t="shared" si="960"/>
        <v/>
      </c>
      <c r="X1900" s="59" t="str">
        <f t="shared" si="961"/>
        <v/>
      </c>
      <c r="Y1900" s="60" t="str">
        <f>IF(B:B="","",IF(R1900="Refreshment Beverage",VLOOKUP(Q1900,Rates!G$15:L$19,6,0)*W1900,VLOOKUP(Q1900,Rates!G$4:L$12,6,0)*W1900))</f>
        <v/>
      </c>
      <c r="Z1900" s="60" t="str">
        <f t="shared" si="962"/>
        <v/>
      </c>
      <c r="AA1900" s="60" t="str">
        <f t="shared" si="950"/>
        <v/>
      </c>
      <c r="AB1900" s="61" t="str" cm="1">
        <f t="array" ref="AB1900">IF(_xlfn.SINGLE(B:B)="","",IF(R1900="Refreshment Beverage","",IF(AND(R1900="Beer",Q1900=0),SUM(LOOKUP(2,1/(Rates!$B$15:$B$18&lt;=W1900)/(Rates!$C$15:$C$18&gt;=W1900),Rates!$D$15:$D$18)*W1900),VLOOKUP(VALUE(_xlfn.SINGLE(Q:Q)),Rates!A:B,2,0)*W1900)))</f>
        <v/>
      </c>
      <c r="AC1900" s="61" t="str" cm="1">
        <f t="array" ref="AC1900">IF(_xlfn.SINGLE(B:B)="","",IF(R1900="Refreshment Beverage","",IF(AND(R1900="Beer",Q1900=0),SUM(LOOKUP(2,1/(Rates!$B$15:$B$18&lt;=W1900)/(Rates!$C$15:$C$18&gt;=W1900),Rates!$E$15:$E$18)*W1900),VLOOKUP(VALUE(_xlfn.SINGLE(Q:Q)),Rates!A:C,3,0)*W1900)))</f>
        <v/>
      </c>
      <c r="AD1900" s="168">
        <f>IFERROR(IF(R1900="Beer","",IF(OR(Q1900=1,Q1900=2,Q1900=3,Q1900=4),VLOOKUP(Q1900,Rates!$A$31:$B$34,2,0)*W1900,IF(V1900=1,VLOOKUP(U1900,'REB BEV MIN MKUP'!B:E,4,0),IF(V1900&gt;1,VLOOKUP(VALUE(W1900),'REB BEV MIN MKUP'!O:Q,3,0),0)))),0)</f>
        <v>0</v>
      </c>
      <c r="AE1900" s="62" t="str">
        <f t="shared" si="963"/>
        <v/>
      </c>
      <c r="AF1900" s="63" t="str">
        <f t="shared" si="964"/>
        <v/>
      </c>
      <c r="AG1900" s="64" t="str">
        <f t="shared" si="965"/>
        <v/>
      </c>
      <c r="AH1900" s="65" t="str">
        <f t="shared" si="966"/>
        <v/>
      </c>
      <c r="AI1900" s="66" t="str">
        <f>IF(AE:AE="","",IF(R1900="Refreshment Beverage",AK1900*(Rates!J$19/100),ROUND(SUM(AH1900*(Rates!$J$8/100)),4)))</f>
        <v/>
      </c>
      <c r="AJ1900" s="67" t="str">
        <f t="shared" si="967"/>
        <v/>
      </c>
      <c r="AK1900" s="22" t="str">
        <f t="shared" si="968"/>
        <v/>
      </c>
      <c r="AL1900" s="62" t="str">
        <f t="shared" si="969"/>
        <v/>
      </c>
      <c r="AM1900" s="63" t="str">
        <f>IF(AS1900="","",IF(R1900="Refreshment Beverage",ROUND(AS1900*Rates!K$19,4),ROUND(AO1900*(VLOOKUP(VALUE(Q1900),Rates!G$4:L$12,3,0)),4)))</f>
        <v/>
      </c>
      <c r="AN1900" s="68" t="str">
        <f>IF(AS1900="","",IF(R1900="Refreshment Beverage",AS1900*(Rates!J$19/100),MAX(AM1900,AB1900)))</f>
        <v/>
      </c>
      <c r="AO1900" s="69" t="str">
        <f t="shared" si="970"/>
        <v/>
      </c>
      <c r="AP1900" s="69" t="str">
        <f t="shared" si="971"/>
        <v/>
      </c>
      <c r="AQ1900" s="70" t="str">
        <f>IF(AS1900="","",IF(R1900="Refreshment Beverage",ROUND(SUM(VLOOKUP(Q:Q,Rates!G$15:L$19,3,0)*(AS1900-Y1900-Z1900-AA1900)),4),ROUND(SUM(Rates!$K$8*AS1900),4)))</f>
        <v/>
      </c>
      <c r="AR1900" s="66" t="str">
        <f t="shared" si="972"/>
        <v/>
      </c>
      <c r="AS1900" s="22" t="str">
        <f t="shared" si="973"/>
        <v/>
      </c>
      <c r="AT1900" s="62" t="str">
        <f t="shared" si="974"/>
        <v/>
      </c>
      <c r="AU1900" s="63" t="str">
        <f>IF(AX1900="","",IF(R1900="Refreshment Beverage",ROUND((BA1900-Y1900-Z1900-AA1900)*VLOOKUP(VALUE(Q1900),Rates!G$15:L$19,3,0),4),ROUND(AW1900*(VLOOKUP(VALUE(Q1900),Rates!G:L,3,0)),4)))</f>
        <v/>
      </c>
      <c r="AV1900" s="68" t="str">
        <f t="shared" si="975"/>
        <v/>
      </c>
      <c r="AW1900" s="69" t="str">
        <f t="shared" si="976"/>
        <v/>
      </c>
      <c r="AX1900" s="65" t="str">
        <f t="shared" si="977"/>
        <v/>
      </c>
      <c r="AY1900" s="70" t="str">
        <f>IF(AX1900="","",IF(R1900="Refreshment Beverage",ROUND(SUM(AX1900*Rates!K$19),4),ROUND(SUM(AX1900*(Rates!J$8/100)),4)))</f>
        <v/>
      </c>
      <c r="AZ1900" s="67" t="str">
        <f t="shared" si="978"/>
        <v/>
      </c>
      <c r="BA1900" s="22" t="str">
        <f t="shared" si="979"/>
        <v/>
      </c>
      <c r="BD1900" s="171"/>
      <c r="BE1900" s="171"/>
      <c r="BF1900" s="171"/>
      <c r="BG1900" s="171"/>
    </row>
    <row r="1901" spans="11:59" ht="12.75" customHeight="1" x14ac:dyDescent="0.3">
      <c r="K1901" s="42" t="str">
        <f t="shared" si="951"/>
        <v/>
      </c>
      <c r="L1901" s="55" t="str">
        <f t="shared" si="952"/>
        <v/>
      </c>
      <c r="M1901" s="43" t="str">
        <f t="shared" si="953"/>
        <v/>
      </c>
      <c r="N1901" s="56" t="str" cm="1">
        <f t="array" ref="N1901">IFERROR(IF(_xlfn.SINGLE(B:B)="","",IF(R1901="Beer",SUM(LOOKUP(2,1/(Rates!$B$3:$B$5&lt;=W1901)/(Rates!$C$3:$C$5&gt;=W1901),Rates!$D$3:$D$5)*(X1901/100)*W1901),IF(R1901="Refreshment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56" t="str">
        <f t="shared" si="954"/>
        <v/>
      </c>
      <c r="P1901" s="53"/>
      <c r="Q1901" s="14" t="str">
        <f t="shared" si="955"/>
        <v/>
      </c>
      <c r="R1901" s="57" t="str">
        <f t="shared" si="956"/>
        <v/>
      </c>
      <c r="S1901" s="58" t="str">
        <f>IF(B1901="","",IF(R1901="Refreshment Beverage",VLOOKUP(VALUE(Q1901),Rates!G$15:L$19,2,0),VLOOKUP(VALUE(Q1901),Rates!G$4:L$12,2,0)))</f>
        <v/>
      </c>
      <c r="T1901" s="58" t="str">
        <f t="shared" si="957"/>
        <v/>
      </c>
      <c r="U1901" s="58" t="str">
        <f t="shared" si="958"/>
        <v/>
      </c>
      <c r="V1901" s="58" t="str">
        <f t="shared" si="959"/>
        <v/>
      </c>
      <c r="W1901" s="58" t="str">
        <f t="shared" si="960"/>
        <v/>
      </c>
      <c r="X1901" s="59" t="str">
        <f t="shared" si="961"/>
        <v/>
      </c>
      <c r="Y1901" s="60" t="str">
        <f>IF(B:B="","",IF(R1901="Refreshment Beverage",VLOOKUP(Q1901,Rates!G$15:L$19,6,0)*W1901,VLOOKUP(Q1901,Rates!G$4:L$12,6,0)*W1901))</f>
        <v/>
      </c>
      <c r="Z1901" s="60" t="str">
        <f t="shared" si="962"/>
        <v/>
      </c>
      <c r="AA1901" s="60" t="str">
        <f t="shared" si="950"/>
        <v/>
      </c>
      <c r="AB1901" s="61" t="str" cm="1">
        <f t="array" ref="AB1901">IF(_xlfn.SINGLE(B:B)="","",IF(R1901="Refreshment Beverage","",IF(AND(R1901="Beer",Q1901=0),SUM(LOOKUP(2,1/(Rates!$B$15:$B$18&lt;=W1901)/(Rates!$C$15:$C$18&gt;=W1901),Rates!$D$15:$D$18)*W1901),VLOOKUP(VALUE(_xlfn.SINGLE(Q:Q)),Rates!A:B,2,0)*W1901)))</f>
        <v/>
      </c>
      <c r="AC1901" s="61" t="str" cm="1">
        <f t="array" ref="AC1901">IF(_xlfn.SINGLE(B:B)="","",IF(R1901="Refreshment Beverage","",IF(AND(R1901="Beer",Q1901=0),SUM(LOOKUP(2,1/(Rates!$B$15:$B$18&lt;=W1901)/(Rates!$C$15:$C$18&gt;=W1901),Rates!$E$15:$E$18)*W1901),VLOOKUP(VALUE(_xlfn.SINGLE(Q:Q)),Rates!A:C,3,0)*W1901)))</f>
        <v/>
      </c>
      <c r="AD1901" s="168">
        <f>IFERROR(IF(R1901="Beer","",IF(OR(Q1901=1,Q1901=2,Q1901=3,Q1901=4),VLOOKUP(Q1901,Rates!$A$31:$B$34,2,0)*W1901,IF(V1901=1,VLOOKUP(U1901,'REB BEV MIN MKUP'!B:E,4,0),IF(V1901&gt;1,VLOOKUP(VALUE(W1901),'REB BEV MIN MKUP'!O:Q,3,0),0)))),0)</f>
        <v>0</v>
      </c>
      <c r="AE1901" s="62" t="str">
        <f t="shared" si="963"/>
        <v/>
      </c>
      <c r="AF1901" s="63" t="str">
        <f t="shared" si="964"/>
        <v/>
      </c>
      <c r="AG1901" s="64" t="str">
        <f t="shared" si="965"/>
        <v/>
      </c>
      <c r="AH1901" s="65" t="str">
        <f t="shared" si="966"/>
        <v/>
      </c>
      <c r="AI1901" s="66" t="str">
        <f>IF(AE:AE="","",IF(R1901="Refreshment Beverage",AK1901*(Rates!J$19/100),ROUND(SUM(AH1901*(Rates!$J$8/100)),4)))</f>
        <v/>
      </c>
      <c r="AJ1901" s="67" t="str">
        <f t="shared" si="967"/>
        <v/>
      </c>
      <c r="AK1901" s="22" t="str">
        <f t="shared" si="968"/>
        <v/>
      </c>
      <c r="AL1901" s="62" t="str">
        <f t="shared" si="969"/>
        <v/>
      </c>
      <c r="AM1901" s="63" t="str">
        <f>IF(AS1901="","",IF(R1901="Refreshment Beverage",ROUND(AS1901*Rates!K$19,4),ROUND(AO1901*(VLOOKUP(VALUE(Q1901),Rates!G$4:L$12,3,0)),4)))</f>
        <v/>
      </c>
      <c r="AN1901" s="68" t="str">
        <f>IF(AS1901="","",IF(R1901="Refreshment Beverage",AS1901*(Rates!J$19/100),MAX(AM1901,AB1901)))</f>
        <v/>
      </c>
      <c r="AO1901" s="69" t="str">
        <f t="shared" si="970"/>
        <v/>
      </c>
      <c r="AP1901" s="69" t="str">
        <f t="shared" si="971"/>
        <v/>
      </c>
      <c r="AQ1901" s="70" t="str">
        <f>IF(AS1901="","",IF(R1901="Refreshment Beverage",ROUND(SUM(VLOOKUP(Q:Q,Rates!G$15:L$19,3,0)*(AS1901-Y1901-Z1901-AA1901)),4),ROUND(SUM(Rates!$K$8*AS1901),4)))</f>
        <v/>
      </c>
      <c r="AR1901" s="66" t="str">
        <f t="shared" si="972"/>
        <v/>
      </c>
      <c r="AS1901" s="22" t="str">
        <f t="shared" si="973"/>
        <v/>
      </c>
      <c r="AT1901" s="62" t="str">
        <f t="shared" si="974"/>
        <v/>
      </c>
      <c r="AU1901" s="63" t="str">
        <f>IF(AX1901="","",IF(R1901="Refreshment Beverage",ROUND((BA1901-Y1901-Z1901-AA1901)*VLOOKUP(VALUE(Q1901),Rates!G$15:L$19,3,0),4),ROUND(AW1901*(VLOOKUP(VALUE(Q1901),Rates!G:L,3,0)),4)))</f>
        <v/>
      </c>
      <c r="AV1901" s="68" t="str">
        <f t="shared" si="975"/>
        <v/>
      </c>
      <c r="AW1901" s="69" t="str">
        <f t="shared" si="976"/>
        <v/>
      </c>
      <c r="AX1901" s="65" t="str">
        <f t="shared" si="977"/>
        <v/>
      </c>
      <c r="AY1901" s="70" t="str">
        <f>IF(AX1901="","",IF(R1901="Refreshment Beverage",ROUND(SUM(AX1901*Rates!K$19),4),ROUND(SUM(AX1901*(Rates!J$8/100)),4)))</f>
        <v/>
      </c>
      <c r="AZ1901" s="67" t="str">
        <f t="shared" si="978"/>
        <v/>
      </c>
      <c r="BA1901" s="22" t="str">
        <f t="shared" si="979"/>
        <v/>
      </c>
      <c r="BD1901" s="171"/>
      <c r="BE1901" s="171"/>
      <c r="BF1901" s="171"/>
      <c r="BG1901" s="171"/>
    </row>
    <row r="1902" spans="11:59" ht="12.75" customHeight="1" x14ac:dyDescent="0.3">
      <c r="K1902" s="42" t="str">
        <f t="shared" si="951"/>
        <v/>
      </c>
      <c r="L1902" s="55" t="str">
        <f t="shared" si="952"/>
        <v/>
      </c>
      <c r="M1902" s="43" t="str">
        <f t="shared" si="953"/>
        <v/>
      </c>
      <c r="N1902" s="56" t="str" cm="1">
        <f t="array" ref="N1902">IFERROR(IF(_xlfn.SINGLE(B:B)="","",IF(R1902="Beer",SUM(LOOKUP(2,1/(Rates!$B$3:$B$5&lt;=W1902)/(Rates!$C$3:$C$5&gt;=W1902),Rates!$D$3:$D$5)*(X1902/100)*W1902),IF(R1902="Refreshment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56" t="str">
        <f t="shared" si="954"/>
        <v/>
      </c>
      <c r="P1902" s="53"/>
      <c r="Q1902" s="14" t="str">
        <f t="shared" si="955"/>
        <v/>
      </c>
      <c r="R1902" s="57" t="str">
        <f t="shared" si="956"/>
        <v/>
      </c>
      <c r="S1902" s="58" t="str">
        <f>IF(B1902="","",IF(R1902="Refreshment Beverage",VLOOKUP(VALUE(Q1902),Rates!G$15:L$19,2,0),VLOOKUP(VALUE(Q1902),Rates!G$4:L$12,2,0)))</f>
        <v/>
      </c>
      <c r="T1902" s="58" t="str">
        <f t="shared" si="957"/>
        <v/>
      </c>
      <c r="U1902" s="58" t="str">
        <f t="shared" si="958"/>
        <v/>
      </c>
      <c r="V1902" s="58" t="str">
        <f t="shared" si="959"/>
        <v/>
      </c>
      <c r="W1902" s="58" t="str">
        <f t="shared" si="960"/>
        <v/>
      </c>
      <c r="X1902" s="59" t="str">
        <f t="shared" si="961"/>
        <v/>
      </c>
      <c r="Y1902" s="60" t="str">
        <f>IF(B:B="","",IF(R1902="Refreshment Beverage",VLOOKUP(Q1902,Rates!G$15:L$19,6,0)*W1902,VLOOKUP(Q1902,Rates!G$4:L$12,6,0)*W1902))</f>
        <v/>
      </c>
      <c r="Z1902" s="60" t="str">
        <f t="shared" si="962"/>
        <v/>
      </c>
      <c r="AA1902" s="60" t="str">
        <f t="shared" si="950"/>
        <v/>
      </c>
      <c r="AB1902" s="61" t="str" cm="1">
        <f t="array" ref="AB1902">IF(_xlfn.SINGLE(B:B)="","",IF(R1902="Refreshment Beverage","",IF(AND(R1902="Beer",Q1902=0),SUM(LOOKUP(2,1/(Rates!$B$15:$B$18&lt;=W1902)/(Rates!$C$15:$C$18&gt;=W1902),Rates!$D$15:$D$18)*W1902),VLOOKUP(VALUE(_xlfn.SINGLE(Q:Q)),Rates!A:B,2,0)*W1902)))</f>
        <v/>
      </c>
      <c r="AC1902" s="61" t="str" cm="1">
        <f t="array" ref="AC1902">IF(_xlfn.SINGLE(B:B)="","",IF(R1902="Refreshment Beverage","",IF(AND(R1902="Beer",Q1902=0),SUM(LOOKUP(2,1/(Rates!$B$15:$B$18&lt;=W1902)/(Rates!$C$15:$C$18&gt;=W1902),Rates!$E$15:$E$18)*W1902),VLOOKUP(VALUE(_xlfn.SINGLE(Q:Q)),Rates!A:C,3,0)*W1902)))</f>
        <v/>
      </c>
      <c r="AD1902" s="168">
        <f>IFERROR(IF(R1902="Beer","",IF(OR(Q1902=1,Q1902=2,Q1902=3,Q1902=4),VLOOKUP(Q1902,Rates!$A$31:$B$34,2,0)*W1902,IF(V1902=1,VLOOKUP(U1902,'REB BEV MIN MKUP'!B:E,4,0),IF(V1902&gt;1,VLOOKUP(VALUE(W1902),'REB BEV MIN MKUP'!O:Q,3,0),0)))),0)</f>
        <v>0</v>
      </c>
      <c r="AE1902" s="62" t="str">
        <f t="shared" si="963"/>
        <v/>
      </c>
      <c r="AF1902" s="63" t="str">
        <f t="shared" si="964"/>
        <v/>
      </c>
      <c r="AG1902" s="64" t="str">
        <f t="shared" si="965"/>
        <v/>
      </c>
      <c r="AH1902" s="65" t="str">
        <f t="shared" si="966"/>
        <v/>
      </c>
      <c r="AI1902" s="66" t="str">
        <f>IF(AE:AE="","",IF(R1902="Refreshment Beverage",AK1902*(Rates!J$19/100),ROUND(SUM(AH1902*(Rates!$J$8/100)),4)))</f>
        <v/>
      </c>
      <c r="AJ1902" s="67" t="str">
        <f t="shared" si="967"/>
        <v/>
      </c>
      <c r="AK1902" s="22" t="str">
        <f t="shared" si="968"/>
        <v/>
      </c>
      <c r="AL1902" s="62" t="str">
        <f t="shared" si="969"/>
        <v/>
      </c>
      <c r="AM1902" s="63" t="str">
        <f>IF(AS1902="","",IF(R1902="Refreshment Beverage",ROUND(AS1902*Rates!K$19,4),ROUND(AO1902*(VLOOKUP(VALUE(Q1902),Rates!G$4:L$12,3,0)),4)))</f>
        <v/>
      </c>
      <c r="AN1902" s="68" t="str">
        <f>IF(AS1902="","",IF(R1902="Refreshment Beverage",AS1902*(Rates!J$19/100),MAX(AM1902,AB1902)))</f>
        <v/>
      </c>
      <c r="AO1902" s="69" t="str">
        <f t="shared" si="970"/>
        <v/>
      </c>
      <c r="AP1902" s="69" t="str">
        <f t="shared" si="971"/>
        <v/>
      </c>
      <c r="AQ1902" s="70" t="str">
        <f>IF(AS1902="","",IF(R1902="Refreshment Beverage",ROUND(SUM(VLOOKUP(Q:Q,Rates!G$15:L$19,3,0)*(AS1902-Y1902-Z1902-AA1902)),4),ROUND(SUM(Rates!$K$8*AS1902),4)))</f>
        <v/>
      </c>
      <c r="AR1902" s="66" t="str">
        <f t="shared" si="972"/>
        <v/>
      </c>
      <c r="AS1902" s="22" t="str">
        <f t="shared" si="973"/>
        <v/>
      </c>
      <c r="AT1902" s="62" t="str">
        <f t="shared" si="974"/>
        <v/>
      </c>
      <c r="AU1902" s="63" t="str">
        <f>IF(AX1902="","",IF(R1902="Refreshment Beverage",ROUND((BA1902-Y1902-Z1902-AA1902)*VLOOKUP(VALUE(Q1902),Rates!G$15:L$19,3,0),4),ROUND(AW1902*(VLOOKUP(VALUE(Q1902),Rates!G:L,3,0)),4)))</f>
        <v/>
      </c>
      <c r="AV1902" s="68" t="str">
        <f t="shared" si="975"/>
        <v/>
      </c>
      <c r="AW1902" s="69" t="str">
        <f t="shared" si="976"/>
        <v/>
      </c>
      <c r="AX1902" s="65" t="str">
        <f t="shared" si="977"/>
        <v/>
      </c>
      <c r="AY1902" s="70" t="str">
        <f>IF(AX1902="","",IF(R1902="Refreshment Beverage",ROUND(SUM(AX1902*Rates!K$19),4),ROUND(SUM(AX1902*(Rates!J$8/100)),4)))</f>
        <v/>
      </c>
      <c r="AZ1902" s="67" t="str">
        <f t="shared" si="978"/>
        <v/>
      </c>
      <c r="BA1902" s="22" t="str">
        <f t="shared" si="979"/>
        <v/>
      </c>
      <c r="BD1902" s="171"/>
      <c r="BE1902" s="171"/>
      <c r="BF1902" s="171"/>
      <c r="BG1902" s="171"/>
    </row>
    <row r="1903" spans="11:59" ht="12.75" customHeight="1" x14ac:dyDescent="0.3">
      <c r="K1903" s="42" t="str">
        <f t="shared" si="951"/>
        <v/>
      </c>
      <c r="L1903" s="55" t="str">
        <f t="shared" si="952"/>
        <v/>
      </c>
      <c r="M1903" s="43" t="str">
        <f t="shared" si="953"/>
        <v/>
      </c>
      <c r="N1903" s="56" t="str" cm="1">
        <f t="array" ref="N1903">IFERROR(IF(_xlfn.SINGLE(B:B)="","",IF(R1903="Beer",SUM(LOOKUP(2,1/(Rates!$B$3:$B$5&lt;=W1903)/(Rates!$C$3:$C$5&gt;=W1903),Rates!$D$3:$D$5)*(X1903/100)*W1903),IF(R1903="Refreshment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56" t="str">
        <f t="shared" si="954"/>
        <v/>
      </c>
      <c r="P1903" s="53"/>
      <c r="Q1903" s="14" t="str">
        <f t="shared" si="955"/>
        <v/>
      </c>
      <c r="R1903" s="57" t="str">
        <f t="shared" si="956"/>
        <v/>
      </c>
      <c r="S1903" s="58" t="str">
        <f>IF(B1903="","",IF(R1903="Refreshment Beverage",VLOOKUP(VALUE(Q1903),Rates!G$15:L$19,2,0),VLOOKUP(VALUE(Q1903),Rates!G$4:L$12,2,0)))</f>
        <v/>
      </c>
      <c r="T1903" s="58" t="str">
        <f t="shared" si="957"/>
        <v/>
      </c>
      <c r="U1903" s="58" t="str">
        <f t="shared" si="958"/>
        <v/>
      </c>
      <c r="V1903" s="58" t="str">
        <f t="shared" si="959"/>
        <v/>
      </c>
      <c r="W1903" s="58" t="str">
        <f t="shared" si="960"/>
        <v/>
      </c>
      <c r="X1903" s="59" t="str">
        <f t="shared" si="961"/>
        <v/>
      </c>
      <c r="Y1903" s="60" t="str">
        <f>IF(B:B="","",IF(R1903="Refreshment Beverage",VLOOKUP(Q1903,Rates!G$15:L$19,6,0)*W1903,VLOOKUP(Q1903,Rates!G$4:L$12,6,0)*W1903))</f>
        <v/>
      </c>
      <c r="Z1903" s="60" t="str">
        <f t="shared" si="962"/>
        <v/>
      </c>
      <c r="AA1903" s="60" t="str">
        <f t="shared" si="950"/>
        <v/>
      </c>
      <c r="AB1903" s="61" t="str" cm="1">
        <f t="array" ref="AB1903">IF(_xlfn.SINGLE(B:B)="","",IF(R1903="Refreshment Beverage","",IF(AND(R1903="Beer",Q1903=0),SUM(LOOKUP(2,1/(Rates!$B$15:$B$18&lt;=W1903)/(Rates!$C$15:$C$18&gt;=W1903),Rates!$D$15:$D$18)*W1903),VLOOKUP(VALUE(_xlfn.SINGLE(Q:Q)),Rates!A:B,2,0)*W1903)))</f>
        <v/>
      </c>
      <c r="AC1903" s="61" t="str" cm="1">
        <f t="array" ref="AC1903">IF(_xlfn.SINGLE(B:B)="","",IF(R1903="Refreshment Beverage","",IF(AND(R1903="Beer",Q1903=0),SUM(LOOKUP(2,1/(Rates!$B$15:$B$18&lt;=W1903)/(Rates!$C$15:$C$18&gt;=W1903),Rates!$E$15:$E$18)*W1903),VLOOKUP(VALUE(_xlfn.SINGLE(Q:Q)),Rates!A:C,3,0)*W1903)))</f>
        <v/>
      </c>
      <c r="AD1903" s="168">
        <f>IFERROR(IF(R1903="Beer","",IF(OR(Q1903=1,Q1903=2,Q1903=3,Q1903=4),VLOOKUP(Q1903,Rates!$A$31:$B$34,2,0)*W1903,IF(V1903=1,VLOOKUP(U1903,'REB BEV MIN MKUP'!B:E,4,0),IF(V1903&gt;1,VLOOKUP(VALUE(W1903),'REB BEV MIN MKUP'!O:Q,3,0),0)))),0)</f>
        <v>0</v>
      </c>
      <c r="AE1903" s="62" t="str">
        <f t="shared" si="963"/>
        <v/>
      </c>
      <c r="AF1903" s="63" t="str">
        <f t="shared" si="964"/>
        <v/>
      </c>
      <c r="AG1903" s="64" t="str">
        <f t="shared" si="965"/>
        <v/>
      </c>
      <c r="AH1903" s="65" t="str">
        <f t="shared" si="966"/>
        <v/>
      </c>
      <c r="AI1903" s="66" t="str">
        <f>IF(AE:AE="","",IF(R1903="Refreshment Beverage",AK1903*(Rates!J$19/100),ROUND(SUM(AH1903*(Rates!$J$8/100)),4)))</f>
        <v/>
      </c>
      <c r="AJ1903" s="67" t="str">
        <f t="shared" si="967"/>
        <v/>
      </c>
      <c r="AK1903" s="22" t="str">
        <f t="shared" si="968"/>
        <v/>
      </c>
      <c r="AL1903" s="62" t="str">
        <f t="shared" si="969"/>
        <v/>
      </c>
      <c r="AM1903" s="63" t="str">
        <f>IF(AS1903="","",IF(R1903="Refreshment Beverage",ROUND(AS1903*Rates!K$19,4),ROUND(AO1903*(VLOOKUP(VALUE(Q1903),Rates!G$4:L$12,3,0)),4)))</f>
        <v/>
      </c>
      <c r="AN1903" s="68" t="str">
        <f>IF(AS1903="","",IF(R1903="Refreshment Beverage",AS1903*(Rates!J$19/100),MAX(AM1903,AB1903)))</f>
        <v/>
      </c>
      <c r="AO1903" s="69" t="str">
        <f t="shared" si="970"/>
        <v/>
      </c>
      <c r="AP1903" s="69" t="str">
        <f t="shared" si="971"/>
        <v/>
      </c>
      <c r="AQ1903" s="70" t="str">
        <f>IF(AS1903="","",IF(R1903="Refreshment Beverage",ROUND(SUM(VLOOKUP(Q:Q,Rates!G$15:L$19,3,0)*(AS1903-Y1903-Z1903-AA1903)),4),ROUND(SUM(Rates!$K$8*AS1903),4)))</f>
        <v/>
      </c>
      <c r="AR1903" s="66" t="str">
        <f t="shared" si="972"/>
        <v/>
      </c>
      <c r="AS1903" s="22" t="str">
        <f t="shared" si="973"/>
        <v/>
      </c>
      <c r="AT1903" s="62" t="str">
        <f t="shared" si="974"/>
        <v/>
      </c>
      <c r="AU1903" s="63" t="str">
        <f>IF(AX1903="","",IF(R1903="Refreshment Beverage",ROUND((BA1903-Y1903-Z1903-AA1903)*VLOOKUP(VALUE(Q1903),Rates!G$15:L$19,3,0),4),ROUND(AW1903*(VLOOKUP(VALUE(Q1903),Rates!G:L,3,0)),4)))</f>
        <v/>
      </c>
      <c r="AV1903" s="68" t="str">
        <f t="shared" si="975"/>
        <v/>
      </c>
      <c r="AW1903" s="69" t="str">
        <f t="shared" si="976"/>
        <v/>
      </c>
      <c r="AX1903" s="65" t="str">
        <f t="shared" si="977"/>
        <v/>
      </c>
      <c r="AY1903" s="70" t="str">
        <f>IF(AX1903="","",IF(R1903="Refreshment Beverage",ROUND(SUM(AX1903*Rates!K$19),4),ROUND(SUM(AX1903*(Rates!J$8/100)),4)))</f>
        <v/>
      </c>
      <c r="AZ1903" s="67" t="str">
        <f t="shared" si="978"/>
        <v/>
      </c>
      <c r="BA1903" s="22" t="str">
        <f t="shared" si="979"/>
        <v/>
      </c>
      <c r="BD1903" s="171"/>
      <c r="BE1903" s="171"/>
      <c r="BF1903" s="171"/>
      <c r="BG1903" s="171"/>
    </row>
    <row r="1904" spans="11:59" ht="12.75" customHeight="1" x14ac:dyDescent="0.3">
      <c r="K1904" s="42" t="str">
        <f t="shared" si="951"/>
        <v/>
      </c>
      <c r="L1904" s="55" t="str">
        <f t="shared" si="952"/>
        <v/>
      </c>
      <c r="M1904" s="43" t="str">
        <f t="shared" si="953"/>
        <v/>
      </c>
      <c r="N1904" s="56" t="str" cm="1">
        <f t="array" ref="N1904">IFERROR(IF(_xlfn.SINGLE(B:B)="","",IF(R1904="Beer",SUM(LOOKUP(2,1/(Rates!$B$3:$B$5&lt;=W1904)/(Rates!$C$3:$C$5&gt;=W1904),Rates!$D$3:$D$5)*(X1904/100)*W1904),IF(R1904="Refreshment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56" t="str">
        <f t="shared" si="954"/>
        <v/>
      </c>
      <c r="P1904" s="53"/>
      <c r="Q1904" s="14" t="str">
        <f t="shared" si="955"/>
        <v/>
      </c>
      <c r="R1904" s="57" t="str">
        <f t="shared" si="956"/>
        <v/>
      </c>
      <c r="S1904" s="58" t="str">
        <f>IF(B1904="","",IF(R1904="Refreshment Beverage",VLOOKUP(VALUE(Q1904),Rates!G$15:L$19,2,0),VLOOKUP(VALUE(Q1904),Rates!G$4:L$12,2,0)))</f>
        <v/>
      </c>
      <c r="T1904" s="58" t="str">
        <f t="shared" si="957"/>
        <v/>
      </c>
      <c r="U1904" s="58" t="str">
        <f t="shared" si="958"/>
        <v/>
      </c>
      <c r="V1904" s="58" t="str">
        <f t="shared" si="959"/>
        <v/>
      </c>
      <c r="W1904" s="58" t="str">
        <f t="shared" si="960"/>
        <v/>
      </c>
      <c r="X1904" s="59" t="str">
        <f t="shared" si="961"/>
        <v/>
      </c>
      <c r="Y1904" s="60" t="str">
        <f>IF(B:B="","",IF(R1904="Refreshment Beverage",VLOOKUP(Q1904,Rates!G$15:L$19,6,0)*W1904,VLOOKUP(Q1904,Rates!G$4:L$12,6,0)*W1904))</f>
        <v/>
      </c>
      <c r="Z1904" s="60" t="str">
        <f t="shared" si="962"/>
        <v/>
      </c>
      <c r="AA1904" s="60" t="str">
        <f t="shared" si="950"/>
        <v/>
      </c>
      <c r="AB1904" s="61" t="str" cm="1">
        <f t="array" ref="AB1904">IF(_xlfn.SINGLE(B:B)="","",IF(R1904="Refreshment Beverage","",IF(AND(R1904="Beer",Q1904=0),SUM(LOOKUP(2,1/(Rates!$B$15:$B$18&lt;=W1904)/(Rates!$C$15:$C$18&gt;=W1904),Rates!$D$15:$D$18)*W1904),VLOOKUP(VALUE(_xlfn.SINGLE(Q:Q)),Rates!A:B,2,0)*W1904)))</f>
        <v/>
      </c>
      <c r="AC1904" s="61" t="str" cm="1">
        <f t="array" ref="AC1904">IF(_xlfn.SINGLE(B:B)="","",IF(R1904="Refreshment Beverage","",IF(AND(R1904="Beer",Q1904=0),SUM(LOOKUP(2,1/(Rates!$B$15:$B$18&lt;=W1904)/(Rates!$C$15:$C$18&gt;=W1904),Rates!$E$15:$E$18)*W1904),VLOOKUP(VALUE(_xlfn.SINGLE(Q:Q)),Rates!A:C,3,0)*W1904)))</f>
        <v/>
      </c>
      <c r="AD1904" s="168">
        <f>IFERROR(IF(R1904="Beer","",IF(OR(Q1904=1,Q1904=2,Q1904=3,Q1904=4),VLOOKUP(Q1904,Rates!$A$31:$B$34,2,0)*W1904,IF(V1904=1,VLOOKUP(U1904,'REB BEV MIN MKUP'!B:E,4,0),IF(V1904&gt;1,VLOOKUP(VALUE(W1904),'REB BEV MIN MKUP'!O:Q,3,0),0)))),0)</f>
        <v>0</v>
      </c>
      <c r="AE1904" s="62" t="str">
        <f t="shared" si="963"/>
        <v/>
      </c>
      <c r="AF1904" s="63" t="str">
        <f t="shared" si="964"/>
        <v/>
      </c>
      <c r="AG1904" s="64" t="str">
        <f t="shared" si="965"/>
        <v/>
      </c>
      <c r="AH1904" s="65" t="str">
        <f t="shared" si="966"/>
        <v/>
      </c>
      <c r="AI1904" s="66" t="str">
        <f>IF(AE:AE="","",IF(R1904="Refreshment Beverage",AK1904*(Rates!J$19/100),ROUND(SUM(AH1904*(Rates!$J$8/100)),4)))</f>
        <v/>
      </c>
      <c r="AJ1904" s="67" t="str">
        <f t="shared" si="967"/>
        <v/>
      </c>
      <c r="AK1904" s="22" t="str">
        <f t="shared" si="968"/>
        <v/>
      </c>
      <c r="AL1904" s="62" t="str">
        <f t="shared" si="969"/>
        <v/>
      </c>
      <c r="AM1904" s="63" t="str">
        <f>IF(AS1904="","",IF(R1904="Refreshment Beverage",ROUND(AS1904*Rates!K$19,4),ROUND(AO1904*(VLOOKUP(VALUE(Q1904),Rates!G$4:L$12,3,0)),4)))</f>
        <v/>
      </c>
      <c r="AN1904" s="68" t="str">
        <f>IF(AS1904="","",IF(R1904="Refreshment Beverage",AS1904*(Rates!J$19/100),MAX(AM1904,AB1904)))</f>
        <v/>
      </c>
      <c r="AO1904" s="69" t="str">
        <f t="shared" si="970"/>
        <v/>
      </c>
      <c r="AP1904" s="69" t="str">
        <f t="shared" si="971"/>
        <v/>
      </c>
      <c r="AQ1904" s="70" t="str">
        <f>IF(AS1904="","",IF(R1904="Refreshment Beverage",ROUND(SUM(VLOOKUP(Q:Q,Rates!G$15:L$19,3,0)*(AS1904-Y1904-Z1904-AA1904)),4),ROUND(SUM(Rates!$K$8*AS1904),4)))</f>
        <v/>
      </c>
      <c r="AR1904" s="66" t="str">
        <f t="shared" si="972"/>
        <v/>
      </c>
      <c r="AS1904" s="22" t="str">
        <f t="shared" si="973"/>
        <v/>
      </c>
      <c r="AT1904" s="62" t="str">
        <f t="shared" si="974"/>
        <v/>
      </c>
      <c r="AU1904" s="63" t="str">
        <f>IF(AX1904="","",IF(R1904="Refreshment Beverage",ROUND((BA1904-Y1904-Z1904-AA1904)*VLOOKUP(VALUE(Q1904),Rates!G$15:L$19,3,0),4),ROUND(AW1904*(VLOOKUP(VALUE(Q1904),Rates!G:L,3,0)),4)))</f>
        <v/>
      </c>
      <c r="AV1904" s="68" t="str">
        <f t="shared" si="975"/>
        <v/>
      </c>
      <c r="AW1904" s="69" t="str">
        <f t="shared" si="976"/>
        <v/>
      </c>
      <c r="AX1904" s="65" t="str">
        <f t="shared" si="977"/>
        <v/>
      </c>
      <c r="AY1904" s="70" t="str">
        <f>IF(AX1904="","",IF(R1904="Refreshment Beverage",ROUND(SUM(AX1904*Rates!K$19),4),ROUND(SUM(AX1904*(Rates!J$8/100)),4)))</f>
        <v/>
      </c>
      <c r="AZ1904" s="67" t="str">
        <f t="shared" si="978"/>
        <v/>
      </c>
      <c r="BA1904" s="22" t="str">
        <f t="shared" si="979"/>
        <v/>
      </c>
      <c r="BD1904" s="171"/>
      <c r="BE1904" s="171"/>
      <c r="BF1904" s="171"/>
      <c r="BG1904" s="171"/>
    </row>
    <row r="1905" spans="11:59" ht="12.75" customHeight="1" x14ac:dyDescent="0.3">
      <c r="K1905" s="42" t="str">
        <f t="shared" si="951"/>
        <v/>
      </c>
      <c r="L1905" s="55" t="str">
        <f t="shared" si="952"/>
        <v/>
      </c>
      <c r="M1905" s="43" t="str">
        <f t="shared" si="953"/>
        <v/>
      </c>
      <c r="N1905" s="56" t="str" cm="1">
        <f t="array" ref="N1905">IFERROR(IF(_xlfn.SINGLE(B:B)="","",IF(R1905="Beer",SUM(LOOKUP(2,1/(Rates!$B$3:$B$5&lt;=W1905)/(Rates!$C$3:$C$5&gt;=W1905),Rates!$D$3:$D$5)*(X1905/100)*W1905),IF(R1905="Refreshment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56" t="str">
        <f t="shared" si="954"/>
        <v/>
      </c>
      <c r="P1905" s="53"/>
      <c r="Q1905" s="14" t="str">
        <f t="shared" si="955"/>
        <v/>
      </c>
      <c r="R1905" s="57" t="str">
        <f t="shared" si="956"/>
        <v/>
      </c>
      <c r="S1905" s="58" t="str">
        <f>IF(B1905="","",IF(R1905="Refreshment Beverage",VLOOKUP(VALUE(Q1905),Rates!G$15:L$19,2,0),VLOOKUP(VALUE(Q1905),Rates!G$4:L$12,2,0)))</f>
        <v/>
      </c>
      <c r="T1905" s="58" t="str">
        <f t="shared" si="957"/>
        <v/>
      </c>
      <c r="U1905" s="58" t="str">
        <f t="shared" si="958"/>
        <v/>
      </c>
      <c r="V1905" s="58" t="str">
        <f t="shared" si="959"/>
        <v/>
      </c>
      <c r="W1905" s="58" t="str">
        <f t="shared" si="960"/>
        <v/>
      </c>
      <c r="X1905" s="59" t="str">
        <f t="shared" si="961"/>
        <v/>
      </c>
      <c r="Y1905" s="60" t="str">
        <f>IF(B:B="","",IF(R1905="Refreshment Beverage",VLOOKUP(Q1905,Rates!G$15:L$19,6,0)*W1905,VLOOKUP(Q1905,Rates!G$4:L$12,6,0)*W1905))</f>
        <v/>
      </c>
      <c r="Z1905" s="60" t="str">
        <f t="shared" si="962"/>
        <v/>
      </c>
      <c r="AA1905" s="60" t="str">
        <f t="shared" si="950"/>
        <v/>
      </c>
      <c r="AB1905" s="61" t="str" cm="1">
        <f t="array" ref="AB1905">IF(_xlfn.SINGLE(B:B)="","",IF(R1905="Refreshment Beverage","",IF(AND(R1905="Beer",Q1905=0),SUM(LOOKUP(2,1/(Rates!$B$15:$B$18&lt;=W1905)/(Rates!$C$15:$C$18&gt;=W1905),Rates!$D$15:$D$18)*W1905),VLOOKUP(VALUE(_xlfn.SINGLE(Q:Q)),Rates!A:B,2,0)*W1905)))</f>
        <v/>
      </c>
      <c r="AC1905" s="61" t="str" cm="1">
        <f t="array" ref="AC1905">IF(_xlfn.SINGLE(B:B)="","",IF(R1905="Refreshment Beverage","",IF(AND(R1905="Beer",Q1905=0),SUM(LOOKUP(2,1/(Rates!$B$15:$B$18&lt;=W1905)/(Rates!$C$15:$C$18&gt;=W1905),Rates!$E$15:$E$18)*W1905),VLOOKUP(VALUE(_xlfn.SINGLE(Q:Q)),Rates!A:C,3,0)*W1905)))</f>
        <v/>
      </c>
      <c r="AD1905" s="168">
        <f>IFERROR(IF(R1905="Beer","",IF(OR(Q1905=1,Q1905=2,Q1905=3,Q1905=4),VLOOKUP(Q1905,Rates!$A$31:$B$34,2,0)*W1905,IF(V1905=1,VLOOKUP(U1905,'REB BEV MIN MKUP'!B:E,4,0),IF(V1905&gt;1,VLOOKUP(VALUE(W1905),'REB BEV MIN MKUP'!O:Q,3,0),0)))),0)</f>
        <v>0</v>
      </c>
      <c r="AE1905" s="62" t="str">
        <f t="shared" si="963"/>
        <v/>
      </c>
      <c r="AF1905" s="63" t="str">
        <f t="shared" si="964"/>
        <v/>
      </c>
      <c r="AG1905" s="64" t="str">
        <f t="shared" si="965"/>
        <v/>
      </c>
      <c r="AH1905" s="65" t="str">
        <f t="shared" si="966"/>
        <v/>
      </c>
      <c r="AI1905" s="66" t="str">
        <f>IF(AE:AE="","",IF(R1905="Refreshment Beverage",AK1905*(Rates!J$19/100),ROUND(SUM(AH1905*(Rates!$J$8/100)),4)))</f>
        <v/>
      </c>
      <c r="AJ1905" s="67" t="str">
        <f t="shared" si="967"/>
        <v/>
      </c>
      <c r="AK1905" s="22" t="str">
        <f t="shared" si="968"/>
        <v/>
      </c>
      <c r="AL1905" s="62" t="str">
        <f t="shared" si="969"/>
        <v/>
      </c>
      <c r="AM1905" s="63" t="str">
        <f>IF(AS1905="","",IF(R1905="Refreshment Beverage",ROUND(AS1905*Rates!K$19,4),ROUND(AO1905*(VLOOKUP(VALUE(Q1905),Rates!G$4:L$12,3,0)),4)))</f>
        <v/>
      </c>
      <c r="AN1905" s="68" t="str">
        <f>IF(AS1905="","",IF(R1905="Refreshment Beverage",AS1905*(Rates!J$19/100),MAX(AM1905,AB1905)))</f>
        <v/>
      </c>
      <c r="AO1905" s="69" t="str">
        <f t="shared" si="970"/>
        <v/>
      </c>
      <c r="AP1905" s="69" t="str">
        <f t="shared" si="971"/>
        <v/>
      </c>
      <c r="AQ1905" s="70" t="str">
        <f>IF(AS1905="","",IF(R1905="Refreshment Beverage",ROUND(SUM(VLOOKUP(Q:Q,Rates!G$15:L$19,3,0)*(AS1905-Y1905-Z1905-AA1905)),4),ROUND(SUM(Rates!$K$8*AS1905),4)))</f>
        <v/>
      </c>
      <c r="AR1905" s="66" t="str">
        <f t="shared" si="972"/>
        <v/>
      </c>
      <c r="AS1905" s="22" t="str">
        <f t="shared" si="973"/>
        <v/>
      </c>
      <c r="AT1905" s="62" t="str">
        <f t="shared" si="974"/>
        <v/>
      </c>
      <c r="AU1905" s="63" t="str">
        <f>IF(AX1905="","",IF(R1905="Refreshment Beverage",ROUND((BA1905-Y1905-Z1905-AA1905)*VLOOKUP(VALUE(Q1905),Rates!G$15:L$19,3,0),4),ROUND(AW1905*(VLOOKUP(VALUE(Q1905),Rates!G:L,3,0)),4)))</f>
        <v/>
      </c>
      <c r="AV1905" s="68" t="str">
        <f t="shared" si="975"/>
        <v/>
      </c>
      <c r="AW1905" s="69" t="str">
        <f t="shared" si="976"/>
        <v/>
      </c>
      <c r="AX1905" s="65" t="str">
        <f t="shared" si="977"/>
        <v/>
      </c>
      <c r="AY1905" s="70" t="str">
        <f>IF(AX1905="","",IF(R1905="Refreshment Beverage",ROUND(SUM(AX1905*Rates!K$19),4),ROUND(SUM(AX1905*(Rates!J$8/100)),4)))</f>
        <v/>
      </c>
      <c r="AZ1905" s="67" t="str">
        <f t="shared" si="978"/>
        <v/>
      </c>
      <c r="BA1905" s="22" t="str">
        <f t="shared" si="979"/>
        <v/>
      </c>
      <c r="BD1905" s="171"/>
      <c r="BE1905" s="171"/>
      <c r="BF1905" s="171"/>
      <c r="BG1905" s="171"/>
    </row>
    <row r="1906" spans="11:59" ht="12.75" customHeight="1" x14ac:dyDescent="0.3">
      <c r="K1906" s="42" t="str">
        <f t="shared" si="951"/>
        <v/>
      </c>
      <c r="L1906" s="55" t="str">
        <f t="shared" si="952"/>
        <v/>
      </c>
      <c r="M1906" s="43" t="str">
        <f t="shared" si="953"/>
        <v/>
      </c>
      <c r="N1906" s="56" t="str" cm="1">
        <f t="array" ref="N1906">IFERROR(IF(_xlfn.SINGLE(B:B)="","",IF(R1906="Beer",SUM(LOOKUP(2,1/(Rates!$B$3:$B$5&lt;=W1906)/(Rates!$C$3:$C$5&gt;=W1906),Rates!$D$3:$D$5)*(X1906/100)*W1906),IF(R1906="Refreshment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56" t="str">
        <f t="shared" si="954"/>
        <v/>
      </c>
      <c r="P1906" s="53"/>
      <c r="Q1906" s="14" t="str">
        <f t="shared" si="955"/>
        <v/>
      </c>
      <c r="R1906" s="57" t="str">
        <f t="shared" si="956"/>
        <v/>
      </c>
      <c r="S1906" s="58" t="str">
        <f>IF(B1906="","",IF(R1906="Refreshment Beverage",VLOOKUP(VALUE(Q1906),Rates!G$15:L$19,2,0),VLOOKUP(VALUE(Q1906),Rates!G$4:L$12,2,0)))</f>
        <v/>
      </c>
      <c r="T1906" s="58" t="str">
        <f t="shared" si="957"/>
        <v/>
      </c>
      <c r="U1906" s="58" t="str">
        <f t="shared" si="958"/>
        <v/>
      </c>
      <c r="V1906" s="58" t="str">
        <f t="shared" si="959"/>
        <v/>
      </c>
      <c r="W1906" s="58" t="str">
        <f t="shared" si="960"/>
        <v/>
      </c>
      <c r="X1906" s="59" t="str">
        <f t="shared" si="961"/>
        <v/>
      </c>
      <c r="Y1906" s="60" t="str">
        <f>IF(B:B="","",IF(R1906="Refreshment Beverage",VLOOKUP(Q1906,Rates!G$15:L$19,6,0)*W1906,VLOOKUP(Q1906,Rates!G$4:L$12,6,0)*W1906))</f>
        <v/>
      </c>
      <c r="Z1906" s="60" t="str">
        <f t="shared" si="962"/>
        <v/>
      </c>
      <c r="AA1906" s="60" t="str">
        <f t="shared" si="950"/>
        <v/>
      </c>
      <c r="AB1906" s="61" t="str" cm="1">
        <f t="array" ref="AB1906">IF(_xlfn.SINGLE(B:B)="","",IF(R1906="Refreshment Beverage","",IF(AND(R1906="Beer",Q1906=0),SUM(LOOKUP(2,1/(Rates!$B$15:$B$18&lt;=W1906)/(Rates!$C$15:$C$18&gt;=W1906),Rates!$D$15:$D$18)*W1906),VLOOKUP(VALUE(_xlfn.SINGLE(Q:Q)),Rates!A:B,2,0)*W1906)))</f>
        <v/>
      </c>
      <c r="AC1906" s="61" t="str" cm="1">
        <f t="array" ref="AC1906">IF(_xlfn.SINGLE(B:B)="","",IF(R1906="Refreshment Beverage","",IF(AND(R1906="Beer",Q1906=0),SUM(LOOKUP(2,1/(Rates!$B$15:$B$18&lt;=W1906)/(Rates!$C$15:$C$18&gt;=W1906),Rates!$E$15:$E$18)*W1906),VLOOKUP(VALUE(_xlfn.SINGLE(Q:Q)),Rates!A:C,3,0)*W1906)))</f>
        <v/>
      </c>
      <c r="AD1906" s="168">
        <f>IFERROR(IF(R1906="Beer","",IF(OR(Q1906=1,Q1906=2,Q1906=3,Q1906=4),VLOOKUP(Q1906,Rates!$A$31:$B$34,2,0)*W1906,IF(V1906=1,VLOOKUP(U1906,'REB BEV MIN MKUP'!B:E,4,0),IF(V1906&gt;1,VLOOKUP(VALUE(W1906),'REB BEV MIN MKUP'!O:Q,3,0),0)))),0)</f>
        <v>0</v>
      </c>
      <c r="AE1906" s="62" t="str">
        <f t="shared" si="963"/>
        <v/>
      </c>
      <c r="AF1906" s="63" t="str">
        <f t="shared" si="964"/>
        <v/>
      </c>
      <c r="AG1906" s="64" t="str">
        <f t="shared" si="965"/>
        <v/>
      </c>
      <c r="AH1906" s="65" t="str">
        <f t="shared" si="966"/>
        <v/>
      </c>
      <c r="AI1906" s="66" t="str">
        <f>IF(AE:AE="","",IF(R1906="Refreshment Beverage",AK1906*(Rates!J$19/100),ROUND(SUM(AH1906*(Rates!$J$8/100)),4)))</f>
        <v/>
      </c>
      <c r="AJ1906" s="67" t="str">
        <f t="shared" si="967"/>
        <v/>
      </c>
      <c r="AK1906" s="22" t="str">
        <f t="shared" si="968"/>
        <v/>
      </c>
      <c r="AL1906" s="62" t="str">
        <f t="shared" si="969"/>
        <v/>
      </c>
      <c r="AM1906" s="63" t="str">
        <f>IF(AS1906="","",IF(R1906="Refreshment Beverage",ROUND(AS1906*Rates!K$19,4),ROUND(AO1906*(VLOOKUP(VALUE(Q1906),Rates!G$4:L$12,3,0)),4)))</f>
        <v/>
      </c>
      <c r="AN1906" s="68" t="str">
        <f>IF(AS1906="","",IF(R1906="Refreshment Beverage",AS1906*(Rates!J$19/100),MAX(AM1906,AB1906)))</f>
        <v/>
      </c>
      <c r="AO1906" s="69" t="str">
        <f t="shared" si="970"/>
        <v/>
      </c>
      <c r="AP1906" s="69" t="str">
        <f t="shared" si="971"/>
        <v/>
      </c>
      <c r="AQ1906" s="70" t="str">
        <f>IF(AS1906="","",IF(R1906="Refreshment Beverage",ROUND(SUM(VLOOKUP(Q:Q,Rates!G$15:L$19,3,0)*(AS1906-Y1906-Z1906-AA1906)),4),ROUND(SUM(Rates!$K$8*AS1906),4)))</f>
        <v/>
      </c>
      <c r="AR1906" s="66" t="str">
        <f t="shared" si="972"/>
        <v/>
      </c>
      <c r="AS1906" s="22" t="str">
        <f t="shared" si="973"/>
        <v/>
      </c>
      <c r="AT1906" s="62" t="str">
        <f t="shared" si="974"/>
        <v/>
      </c>
      <c r="AU1906" s="63" t="str">
        <f>IF(AX1906="","",IF(R1906="Refreshment Beverage",ROUND((BA1906-Y1906-Z1906-AA1906)*VLOOKUP(VALUE(Q1906),Rates!G$15:L$19,3,0),4),ROUND(AW1906*(VLOOKUP(VALUE(Q1906),Rates!G:L,3,0)),4)))</f>
        <v/>
      </c>
      <c r="AV1906" s="68" t="str">
        <f t="shared" si="975"/>
        <v/>
      </c>
      <c r="AW1906" s="69" t="str">
        <f t="shared" si="976"/>
        <v/>
      </c>
      <c r="AX1906" s="65" t="str">
        <f t="shared" si="977"/>
        <v/>
      </c>
      <c r="AY1906" s="70" t="str">
        <f>IF(AX1906="","",IF(R1906="Refreshment Beverage",ROUND(SUM(AX1906*Rates!K$19),4),ROUND(SUM(AX1906*(Rates!J$8/100)),4)))</f>
        <v/>
      </c>
      <c r="AZ1906" s="67" t="str">
        <f t="shared" si="978"/>
        <v/>
      </c>
      <c r="BA1906" s="22" t="str">
        <f t="shared" si="979"/>
        <v/>
      </c>
      <c r="BD1906" s="171"/>
      <c r="BE1906" s="171"/>
      <c r="BF1906" s="171"/>
      <c r="BG1906" s="171"/>
    </row>
    <row r="1907" spans="11:59" ht="12.75" customHeight="1" x14ac:dyDescent="0.3">
      <c r="K1907" s="42" t="str">
        <f t="shared" si="951"/>
        <v/>
      </c>
      <c r="L1907" s="55" t="str">
        <f t="shared" si="952"/>
        <v/>
      </c>
      <c r="M1907" s="43" t="str">
        <f t="shared" si="953"/>
        <v/>
      </c>
      <c r="N1907" s="56" t="str" cm="1">
        <f t="array" ref="N1907">IFERROR(IF(_xlfn.SINGLE(B:B)="","",IF(R1907="Beer",SUM(LOOKUP(2,1/(Rates!$B$3:$B$5&lt;=W1907)/(Rates!$C$3:$C$5&gt;=W1907),Rates!$D$3:$D$5)*(X1907/100)*W1907),IF(R1907="Refreshment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56" t="str">
        <f t="shared" si="954"/>
        <v/>
      </c>
      <c r="P1907" s="53"/>
      <c r="Q1907" s="14" t="str">
        <f t="shared" si="955"/>
        <v/>
      </c>
      <c r="R1907" s="57" t="str">
        <f t="shared" si="956"/>
        <v/>
      </c>
      <c r="S1907" s="58" t="str">
        <f>IF(B1907="","",IF(R1907="Refreshment Beverage",VLOOKUP(VALUE(Q1907),Rates!G$15:L$19,2,0),VLOOKUP(VALUE(Q1907),Rates!G$4:L$12,2,0)))</f>
        <v/>
      </c>
      <c r="T1907" s="58" t="str">
        <f t="shared" si="957"/>
        <v/>
      </c>
      <c r="U1907" s="58" t="str">
        <f t="shared" si="958"/>
        <v/>
      </c>
      <c r="V1907" s="58" t="str">
        <f t="shared" si="959"/>
        <v/>
      </c>
      <c r="W1907" s="58" t="str">
        <f t="shared" si="960"/>
        <v/>
      </c>
      <c r="X1907" s="59" t="str">
        <f t="shared" si="961"/>
        <v/>
      </c>
      <c r="Y1907" s="60" t="str">
        <f>IF(B:B="","",IF(R1907="Refreshment Beverage",VLOOKUP(Q1907,Rates!G$15:L$19,6,0)*W1907,VLOOKUP(Q1907,Rates!G$4:L$12,6,0)*W1907))</f>
        <v/>
      </c>
      <c r="Z1907" s="60" t="str">
        <f t="shared" si="962"/>
        <v/>
      </c>
      <c r="AA1907" s="60" t="str">
        <f t="shared" si="950"/>
        <v/>
      </c>
      <c r="AB1907" s="61" t="str" cm="1">
        <f t="array" ref="AB1907">IF(_xlfn.SINGLE(B:B)="","",IF(R1907="Refreshment Beverage","",IF(AND(R1907="Beer",Q1907=0),SUM(LOOKUP(2,1/(Rates!$B$15:$B$18&lt;=W1907)/(Rates!$C$15:$C$18&gt;=W1907),Rates!$D$15:$D$18)*W1907),VLOOKUP(VALUE(_xlfn.SINGLE(Q:Q)),Rates!A:B,2,0)*W1907)))</f>
        <v/>
      </c>
      <c r="AC1907" s="61" t="str" cm="1">
        <f t="array" ref="AC1907">IF(_xlfn.SINGLE(B:B)="","",IF(R1907="Refreshment Beverage","",IF(AND(R1907="Beer",Q1907=0),SUM(LOOKUP(2,1/(Rates!$B$15:$B$18&lt;=W1907)/(Rates!$C$15:$C$18&gt;=W1907),Rates!$E$15:$E$18)*W1907),VLOOKUP(VALUE(_xlfn.SINGLE(Q:Q)),Rates!A:C,3,0)*W1907)))</f>
        <v/>
      </c>
      <c r="AD1907" s="168">
        <f>IFERROR(IF(R1907="Beer","",IF(OR(Q1907=1,Q1907=2,Q1907=3,Q1907=4),VLOOKUP(Q1907,Rates!$A$31:$B$34,2,0)*W1907,IF(V1907=1,VLOOKUP(U1907,'REB BEV MIN MKUP'!B:E,4,0),IF(V1907&gt;1,VLOOKUP(VALUE(W1907),'REB BEV MIN MKUP'!O:Q,3,0),0)))),0)</f>
        <v>0</v>
      </c>
      <c r="AE1907" s="62" t="str">
        <f t="shared" si="963"/>
        <v/>
      </c>
      <c r="AF1907" s="63" t="str">
        <f t="shared" si="964"/>
        <v/>
      </c>
      <c r="AG1907" s="64" t="str">
        <f t="shared" si="965"/>
        <v/>
      </c>
      <c r="AH1907" s="65" t="str">
        <f t="shared" si="966"/>
        <v/>
      </c>
      <c r="AI1907" s="66" t="str">
        <f>IF(AE:AE="","",IF(R1907="Refreshment Beverage",AK1907*(Rates!J$19/100),ROUND(SUM(AH1907*(Rates!$J$8/100)),4)))</f>
        <v/>
      </c>
      <c r="AJ1907" s="67" t="str">
        <f t="shared" si="967"/>
        <v/>
      </c>
      <c r="AK1907" s="22" t="str">
        <f t="shared" si="968"/>
        <v/>
      </c>
      <c r="AL1907" s="62" t="str">
        <f t="shared" si="969"/>
        <v/>
      </c>
      <c r="AM1907" s="63" t="str">
        <f>IF(AS1907="","",IF(R1907="Refreshment Beverage",ROUND(AS1907*Rates!K$19,4),ROUND(AO1907*(VLOOKUP(VALUE(Q1907),Rates!G$4:L$12,3,0)),4)))</f>
        <v/>
      </c>
      <c r="AN1907" s="68" t="str">
        <f>IF(AS1907="","",IF(R1907="Refreshment Beverage",AS1907*(Rates!J$19/100),MAX(AM1907,AB1907)))</f>
        <v/>
      </c>
      <c r="AO1907" s="69" t="str">
        <f t="shared" si="970"/>
        <v/>
      </c>
      <c r="AP1907" s="69" t="str">
        <f t="shared" si="971"/>
        <v/>
      </c>
      <c r="AQ1907" s="70" t="str">
        <f>IF(AS1907="","",IF(R1907="Refreshment Beverage",ROUND(SUM(VLOOKUP(Q:Q,Rates!G$15:L$19,3,0)*(AS1907-Y1907-Z1907-AA1907)),4),ROUND(SUM(Rates!$K$8*AS1907),4)))</f>
        <v/>
      </c>
      <c r="AR1907" s="66" t="str">
        <f t="shared" si="972"/>
        <v/>
      </c>
      <c r="AS1907" s="22" t="str">
        <f t="shared" si="973"/>
        <v/>
      </c>
      <c r="AT1907" s="62" t="str">
        <f t="shared" si="974"/>
        <v/>
      </c>
      <c r="AU1907" s="63" t="str">
        <f>IF(AX1907="","",IF(R1907="Refreshment Beverage",ROUND((BA1907-Y1907-Z1907-AA1907)*VLOOKUP(VALUE(Q1907),Rates!G$15:L$19,3,0),4),ROUND(AW1907*(VLOOKUP(VALUE(Q1907),Rates!G:L,3,0)),4)))</f>
        <v/>
      </c>
      <c r="AV1907" s="68" t="str">
        <f t="shared" si="975"/>
        <v/>
      </c>
      <c r="AW1907" s="69" t="str">
        <f t="shared" si="976"/>
        <v/>
      </c>
      <c r="AX1907" s="65" t="str">
        <f t="shared" si="977"/>
        <v/>
      </c>
      <c r="AY1907" s="70" t="str">
        <f>IF(AX1907="","",IF(R1907="Refreshment Beverage",ROUND(SUM(AX1907*Rates!K$19),4),ROUND(SUM(AX1907*(Rates!J$8/100)),4)))</f>
        <v/>
      </c>
      <c r="AZ1907" s="67" t="str">
        <f t="shared" si="978"/>
        <v/>
      </c>
      <c r="BA1907" s="22" t="str">
        <f t="shared" si="979"/>
        <v/>
      </c>
      <c r="BD1907" s="171"/>
      <c r="BE1907" s="171"/>
      <c r="BF1907" s="171"/>
      <c r="BG1907" s="171"/>
    </row>
    <row r="1908" spans="11:59" ht="12.75" customHeight="1" x14ac:dyDescent="0.3">
      <c r="K1908" s="42" t="str">
        <f t="shared" si="951"/>
        <v/>
      </c>
      <c r="L1908" s="55" t="str">
        <f t="shared" si="952"/>
        <v/>
      </c>
      <c r="M1908" s="43" t="str">
        <f t="shared" si="953"/>
        <v/>
      </c>
      <c r="N1908" s="56" t="str" cm="1">
        <f t="array" ref="N1908">IFERROR(IF(_xlfn.SINGLE(B:B)="","",IF(R1908="Beer",SUM(LOOKUP(2,1/(Rates!$B$3:$B$5&lt;=W1908)/(Rates!$C$3:$C$5&gt;=W1908),Rates!$D$3:$D$5)*(X1908/100)*W1908),IF(R1908="Refreshment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56" t="str">
        <f t="shared" si="954"/>
        <v/>
      </c>
      <c r="P1908" s="53"/>
      <c r="Q1908" s="14" t="str">
        <f t="shared" si="955"/>
        <v/>
      </c>
      <c r="R1908" s="57" t="str">
        <f t="shared" si="956"/>
        <v/>
      </c>
      <c r="S1908" s="58" t="str">
        <f>IF(B1908="","",IF(R1908="Refreshment Beverage",VLOOKUP(VALUE(Q1908),Rates!G$15:L$19,2,0),VLOOKUP(VALUE(Q1908),Rates!G$4:L$12,2,0)))</f>
        <v/>
      </c>
      <c r="T1908" s="58" t="str">
        <f t="shared" si="957"/>
        <v/>
      </c>
      <c r="U1908" s="58" t="str">
        <f t="shared" si="958"/>
        <v/>
      </c>
      <c r="V1908" s="58" t="str">
        <f t="shared" si="959"/>
        <v/>
      </c>
      <c r="W1908" s="58" t="str">
        <f t="shared" si="960"/>
        <v/>
      </c>
      <c r="X1908" s="59" t="str">
        <f t="shared" si="961"/>
        <v/>
      </c>
      <c r="Y1908" s="60" t="str">
        <f>IF(B:B="","",IF(R1908="Refreshment Beverage",VLOOKUP(Q1908,Rates!G$15:L$19,6,0)*W1908,VLOOKUP(Q1908,Rates!G$4:L$12,6,0)*W1908))</f>
        <v/>
      </c>
      <c r="Z1908" s="60" t="str">
        <f t="shared" si="962"/>
        <v/>
      </c>
      <c r="AA1908" s="60" t="str">
        <f t="shared" si="950"/>
        <v/>
      </c>
      <c r="AB1908" s="61" t="str" cm="1">
        <f t="array" ref="AB1908">IF(_xlfn.SINGLE(B:B)="","",IF(R1908="Refreshment Beverage","",IF(AND(R1908="Beer",Q1908=0),SUM(LOOKUP(2,1/(Rates!$B$15:$B$18&lt;=W1908)/(Rates!$C$15:$C$18&gt;=W1908),Rates!$D$15:$D$18)*W1908),VLOOKUP(VALUE(_xlfn.SINGLE(Q:Q)),Rates!A:B,2,0)*W1908)))</f>
        <v/>
      </c>
      <c r="AC1908" s="61" t="str" cm="1">
        <f t="array" ref="AC1908">IF(_xlfn.SINGLE(B:B)="","",IF(R1908="Refreshment Beverage","",IF(AND(R1908="Beer",Q1908=0),SUM(LOOKUP(2,1/(Rates!$B$15:$B$18&lt;=W1908)/(Rates!$C$15:$C$18&gt;=W1908),Rates!$E$15:$E$18)*W1908),VLOOKUP(VALUE(_xlfn.SINGLE(Q:Q)),Rates!A:C,3,0)*W1908)))</f>
        <v/>
      </c>
      <c r="AD1908" s="168">
        <f>IFERROR(IF(R1908="Beer","",IF(OR(Q1908=1,Q1908=2,Q1908=3,Q1908=4),VLOOKUP(Q1908,Rates!$A$31:$B$34,2,0)*W1908,IF(V1908=1,VLOOKUP(U1908,'REB BEV MIN MKUP'!B:E,4,0),IF(V1908&gt;1,VLOOKUP(VALUE(W1908),'REB BEV MIN MKUP'!O:Q,3,0),0)))),0)</f>
        <v>0</v>
      </c>
      <c r="AE1908" s="62" t="str">
        <f t="shared" si="963"/>
        <v/>
      </c>
      <c r="AF1908" s="63" t="str">
        <f t="shared" si="964"/>
        <v/>
      </c>
      <c r="AG1908" s="64" t="str">
        <f t="shared" si="965"/>
        <v/>
      </c>
      <c r="AH1908" s="65" t="str">
        <f t="shared" si="966"/>
        <v/>
      </c>
      <c r="AI1908" s="66" t="str">
        <f>IF(AE:AE="","",IF(R1908="Refreshment Beverage",AK1908*(Rates!J$19/100),ROUND(SUM(AH1908*(Rates!$J$8/100)),4)))</f>
        <v/>
      </c>
      <c r="AJ1908" s="67" t="str">
        <f t="shared" si="967"/>
        <v/>
      </c>
      <c r="AK1908" s="22" t="str">
        <f t="shared" si="968"/>
        <v/>
      </c>
      <c r="AL1908" s="62" t="str">
        <f t="shared" si="969"/>
        <v/>
      </c>
      <c r="AM1908" s="63" t="str">
        <f>IF(AS1908="","",IF(R1908="Refreshment Beverage",ROUND(AS1908*Rates!K$19,4),ROUND(AO1908*(VLOOKUP(VALUE(Q1908),Rates!G$4:L$12,3,0)),4)))</f>
        <v/>
      </c>
      <c r="AN1908" s="68" t="str">
        <f>IF(AS1908="","",IF(R1908="Refreshment Beverage",AS1908*(Rates!J$19/100),MAX(AM1908,AB1908)))</f>
        <v/>
      </c>
      <c r="AO1908" s="69" t="str">
        <f t="shared" si="970"/>
        <v/>
      </c>
      <c r="AP1908" s="69" t="str">
        <f t="shared" si="971"/>
        <v/>
      </c>
      <c r="AQ1908" s="70" t="str">
        <f>IF(AS1908="","",IF(R1908="Refreshment Beverage",ROUND(SUM(VLOOKUP(Q:Q,Rates!G$15:L$19,3,0)*(AS1908-Y1908-Z1908-AA1908)),4),ROUND(SUM(Rates!$K$8*AS1908),4)))</f>
        <v/>
      </c>
      <c r="AR1908" s="66" t="str">
        <f t="shared" si="972"/>
        <v/>
      </c>
      <c r="AS1908" s="22" t="str">
        <f t="shared" si="973"/>
        <v/>
      </c>
      <c r="AT1908" s="62" t="str">
        <f t="shared" si="974"/>
        <v/>
      </c>
      <c r="AU1908" s="63" t="str">
        <f>IF(AX1908="","",IF(R1908="Refreshment Beverage",ROUND((BA1908-Y1908-Z1908-AA1908)*VLOOKUP(VALUE(Q1908),Rates!G$15:L$19,3,0),4),ROUND(AW1908*(VLOOKUP(VALUE(Q1908),Rates!G:L,3,0)),4)))</f>
        <v/>
      </c>
      <c r="AV1908" s="68" t="str">
        <f t="shared" si="975"/>
        <v/>
      </c>
      <c r="AW1908" s="69" t="str">
        <f t="shared" si="976"/>
        <v/>
      </c>
      <c r="AX1908" s="65" t="str">
        <f t="shared" si="977"/>
        <v/>
      </c>
      <c r="AY1908" s="70" t="str">
        <f>IF(AX1908="","",IF(R1908="Refreshment Beverage",ROUND(SUM(AX1908*Rates!K$19),4),ROUND(SUM(AX1908*(Rates!J$8/100)),4)))</f>
        <v/>
      </c>
      <c r="AZ1908" s="67" t="str">
        <f t="shared" si="978"/>
        <v/>
      </c>
      <c r="BA1908" s="22" t="str">
        <f t="shared" si="979"/>
        <v/>
      </c>
      <c r="BD1908" s="171"/>
      <c r="BE1908" s="171"/>
      <c r="BF1908" s="171"/>
      <c r="BG1908" s="171"/>
    </row>
    <row r="1909" spans="11:59" ht="12.75" customHeight="1" x14ac:dyDescent="0.3">
      <c r="K1909" s="42" t="str">
        <f t="shared" si="951"/>
        <v/>
      </c>
      <c r="L1909" s="55" t="str">
        <f t="shared" si="952"/>
        <v/>
      </c>
      <c r="M1909" s="43" t="str">
        <f t="shared" si="953"/>
        <v/>
      </c>
      <c r="N1909" s="56" t="str" cm="1">
        <f t="array" ref="N1909">IFERROR(IF(_xlfn.SINGLE(B:B)="","",IF(R1909="Beer",SUM(LOOKUP(2,1/(Rates!$B$3:$B$5&lt;=W1909)/(Rates!$C$3:$C$5&gt;=W1909),Rates!$D$3:$D$5)*(X1909/100)*W1909),IF(R1909="Refreshment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56" t="str">
        <f t="shared" si="954"/>
        <v/>
      </c>
      <c r="P1909" s="53"/>
      <c r="Q1909" s="14" t="str">
        <f t="shared" si="955"/>
        <v/>
      </c>
      <c r="R1909" s="57" t="str">
        <f t="shared" si="956"/>
        <v/>
      </c>
      <c r="S1909" s="58" t="str">
        <f>IF(B1909="","",IF(R1909="Refreshment Beverage",VLOOKUP(VALUE(Q1909),Rates!G$15:L$19,2,0),VLOOKUP(VALUE(Q1909),Rates!G$4:L$12,2,0)))</f>
        <v/>
      </c>
      <c r="T1909" s="58" t="str">
        <f t="shared" si="957"/>
        <v/>
      </c>
      <c r="U1909" s="58" t="str">
        <f t="shared" si="958"/>
        <v/>
      </c>
      <c r="V1909" s="58" t="str">
        <f t="shared" si="959"/>
        <v/>
      </c>
      <c r="W1909" s="58" t="str">
        <f t="shared" si="960"/>
        <v/>
      </c>
      <c r="X1909" s="59" t="str">
        <f t="shared" si="961"/>
        <v/>
      </c>
      <c r="Y1909" s="60" t="str">
        <f>IF(B:B="","",IF(R1909="Refreshment Beverage",VLOOKUP(Q1909,Rates!G$15:L$19,6,0)*W1909,VLOOKUP(Q1909,Rates!G$4:L$12,6,0)*W1909))</f>
        <v/>
      </c>
      <c r="Z1909" s="60" t="str">
        <f t="shared" si="962"/>
        <v/>
      </c>
      <c r="AA1909" s="60" t="str">
        <f t="shared" si="950"/>
        <v/>
      </c>
      <c r="AB1909" s="61" t="str" cm="1">
        <f t="array" ref="AB1909">IF(_xlfn.SINGLE(B:B)="","",IF(R1909="Refreshment Beverage","",IF(AND(R1909="Beer",Q1909=0),SUM(LOOKUP(2,1/(Rates!$B$15:$B$18&lt;=W1909)/(Rates!$C$15:$C$18&gt;=W1909),Rates!$D$15:$D$18)*W1909),VLOOKUP(VALUE(_xlfn.SINGLE(Q:Q)),Rates!A:B,2,0)*W1909)))</f>
        <v/>
      </c>
      <c r="AC1909" s="61" t="str" cm="1">
        <f t="array" ref="AC1909">IF(_xlfn.SINGLE(B:B)="","",IF(R1909="Refreshment Beverage","",IF(AND(R1909="Beer",Q1909=0),SUM(LOOKUP(2,1/(Rates!$B$15:$B$18&lt;=W1909)/(Rates!$C$15:$C$18&gt;=W1909),Rates!$E$15:$E$18)*W1909),VLOOKUP(VALUE(_xlfn.SINGLE(Q:Q)),Rates!A:C,3,0)*W1909)))</f>
        <v/>
      </c>
      <c r="AD1909" s="168">
        <f>IFERROR(IF(R1909="Beer","",IF(OR(Q1909=1,Q1909=2,Q1909=3,Q1909=4),VLOOKUP(Q1909,Rates!$A$31:$B$34,2,0)*W1909,IF(V1909=1,VLOOKUP(U1909,'REB BEV MIN MKUP'!B:E,4,0),IF(V1909&gt;1,VLOOKUP(VALUE(W1909),'REB BEV MIN MKUP'!O:Q,3,0),0)))),0)</f>
        <v>0</v>
      </c>
      <c r="AE1909" s="62" t="str">
        <f t="shared" si="963"/>
        <v/>
      </c>
      <c r="AF1909" s="63" t="str">
        <f t="shared" si="964"/>
        <v/>
      </c>
      <c r="AG1909" s="64" t="str">
        <f t="shared" si="965"/>
        <v/>
      </c>
      <c r="AH1909" s="65" t="str">
        <f t="shared" si="966"/>
        <v/>
      </c>
      <c r="AI1909" s="66" t="str">
        <f>IF(AE:AE="","",IF(R1909="Refreshment Beverage",AK1909*(Rates!J$19/100),ROUND(SUM(AH1909*(Rates!$J$8/100)),4)))</f>
        <v/>
      </c>
      <c r="AJ1909" s="67" t="str">
        <f t="shared" si="967"/>
        <v/>
      </c>
      <c r="AK1909" s="22" t="str">
        <f t="shared" si="968"/>
        <v/>
      </c>
      <c r="AL1909" s="62" t="str">
        <f t="shared" si="969"/>
        <v/>
      </c>
      <c r="AM1909" s="63" t="str">
        <f>IF(AS1909="","",IF(R1909="Refreshment Beverage",ROUND(AS1909*Rates!K$19,4),ROUND(AO1909*(VLOOKUP(VALUE(Q1909),Rates!G$4:L$12,3,0)),4)))</f>
        <v/>
      </c>
      <c r="AN1909" s="68" t="str">
        <f>IF(AS1909="","",IF(R1909="Refreshment Beverage",AS1909*(Rates!J$19/100),MAX(AM1909,AB1909)))</f>
        <v/>
      </c>
      <c r="AO1909" s="69" t="str">
        <f t="shared" si="970"/>
        <v/>
      </c>
      <c r="AP1909" s="69" t="str">
        <f t="shared" si="971"/>
        <v/>
      </c>
      <c r="AQ1909" s="70" t="str">
        <f>IF(AS1909="","",IF(R1909="Refreshment Beverage",ROUND(SUM(VLOOKUP(Q:Q,Rates!G$15:L$19,3,0)*(AS1909-Y1909-Z1909-AA1909)),4),ROUND(SUM(Rates!$K$8*AS1909),4)))</f>
        <v/>
      </c>
      <c r="AR1909" s="66" t="str">
        <f t="shared" si="972"/>
        <v/>
      </c>
      <c r="AS1909" s="22" t="str">
        <f t="shared" si="973"/>
        <v/>
      </c>
      <c r="AT1909" s="62" t="str">
        <f t="shared" si="974"/>
        <v/>
      </c>
      <c r="AU1909" s="63" t="str">
        <f>IF(AX1909="","",IF(R1909="Refreshment Beverage",ROUND((BA1909-Y1909-Z1909-AA1909)*VLOOKUP(VALUE(Q1909),Rates!G$15:L$19,3,0),4),ROUND(AW1909*(VLOOKUP(VALUE(Q1909),Rates!G:L,3,0)),4)))</f>
        <v/>
      </c>
      <c r="AV1909" s="68" t="str">
        <f t="shared" si="975"/>
        <v/>
      </c>
      <c r="AW1909" s="69" t="str">
        <f t="shared" si="976"/>
        <v/>
      </c>
      <c r="AX1909" s="65" t="str">
        <f t="shared" si="977"/>
        <v/>
      </c>
      <c r="AY1909" s="70" t="str">
        <f>IF(AX1909="","",IF(R1909="Refreshment Beverage",ROUND(SUM(AX1909*Rates!K$19),4),ROUND(SUM(AX1909*(Rates!J$8/100)),4)))</f>
        <v/>
      </c>
      <c r="AZ1909" s="67" t="str">
        <f t="shared" si="978"/>
        <v/>
      </c>
      <c r="BA1909" s="22" t="str">
        <f t="shared" si="979"/>
        <v/>
      </c>
      <c r="BD1909" s="171"/>
      <c r="BE1909" s="171"/>
      <c r="BF1909" s="171"/>
      <c r="BG1909" s="171"/>
    </row>
    <row r="1910" spans="11:59" ht="12.75" customHeight="1" x14ac:dyDescent="0.3">
      <c r="K1910" s="42" t="str">
        <f t="shared" si="951"/>
        <v/>
      </c>
      <c r="L1910" s="55" t="str">
        <f t="shared" si="952"/>
        <v/>
      </c>
      <c r="M1910" s="43" t="str">
        <f t="shared" si="953"/>
        <v/>
      </c>
      <c r="N1910" s="56" t="str" cm="1">
        <f t="array" ref="N1910">IFERROR(IF(_xlfn.SINGLE(B:B)="","",IF(R1910="Beer",SUM(LOOKUP(2,1/(Rates!$B$3:$B$5&lt;=W1910)/(Rates!$C$3:$C$5&gt;=W1910),Rates!$D$3:$D$5)*(X1910/100)*W1910),IF(R1910="Refreshment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56" t="str">
        <f t="shared" si="954"/>
        <v/>
      </c>
      <c r="P1910" s="53"/>
      <c r="Q1910" s="14" t="str">
        <f t="shared" si="955"/>
        <v/>
      </c>
      <c r="R1910" s="57" t="str">
        <f t="shared" si="956"/>
        <v/>
      </c>
      <c r="S1910" s="58" t="str">
        <f>IF(B1910="","",IF(R1910="Refreshment Beverage",VLOOKUP(VALUE(Q1910),Rates!G$15:L$19,2,0),VLOOKUP(VALUE(Q1910),Rates!G$4:L$12,2,0)))</f>
        <v/>
      </c>
      <c r="T1910" s="58" t="str">
        <f t="shared" si="957"/>
        <v/>
      </c>
      <c r="U1910" s="58" t="str">
        <f t="shared" si="958"/>
        <v/>
      </c>
      <c r="V1910" s="58" t="str">
        <f t="shared" si="959"/>
        <v/>
      </c>
      <c r="W1910" s="58" t="str">
        <f t="shared" si="960"/>
        <v/>
      </c>
      <c r="X1910" s="59" t="str">
        <f t="shared" si="961"/>
        <v/>
      </c>
      <c r="Y1910" s="60" t="str">
        <f>IF(B:B="","",IF(R1910="Refreshment Beverage",VLOOKUP(Q1910,Rates!G$15:L$19,6,0)*W1910,VLOOKUP(Q1910,Rates!G$4:L$12,6,0)*W1910))</f>
        <v/>
      </c>
      <c r="Z1910" s="60" t="str">
        <f t="shared" si="962"/>
        <v/>
      </c>
      <c r="AA1910" s="60" t="str">
        <f t="shared" si="950"/>
        <v/>
      </c>
      <c r="AB1910" s="61" t="str" cm="1">
        <f t="array" ref="AB1910">IF(_xlfn.SINGLE(B:B)="","",IF(R1910="Refreshment Beverage","",IF(AND(R1910="Beer",Q1910=0),SUM(LOOKUP(2,1/(Rates!$B$15:$B$18&lt;=W1910)/(Rates!$C$15:$C$18&gt;=W1910),Rates!$D$15:$D$18)*W1910),VLOOKUP(VALUE(_xlfn.SINGLE(Q:Q)),Rates!A:B,2,0)*W1910)))</f>
        <v/>
      </c>
      <c r="AC1910" s="61" t="str" cm="1">
        <f t="array" ref="AC1910">IF(_xlfn.SINGLE(B:B)="","",IF(R1910="Refreshment Beverage","",IF(AND(R1910="Beer",Q1910=0),SUM(LOOKUP(2,1/(Rates!$B$15:$B$18&lt;=W1910)/(Rates!$C$15:$C$18&gt;=W1910),Rates!$E$15:$E$18)*W1910),VLOOKUP(VALUE(_xlfn.SINGLE(Q:Q)),Rates!A:C,3,0)*W1910)))</f>
        <v/>
      </c>
      <c r="AD1910" s="168">
        <f>IFERROR(IF(R1910="Beer","",IF(OR(Q1910=1,Q1910=2,Q1910=3,Q1910=4),VLOOKUP(Q1910,Rates!$A$31:$B$34,2,0)*W1910,IF(V1910=1,VLOOKUP(U1910,'REB BEV MIN MKUP'!B:E,4,0),IF(V1910&gt;1,VLOOKUP(VALUE(W1910),'REB BEV MIN MKUP'!O:Q,3,0),0)))),0)</f>
        <v>0</v>
      </c>
      <c r="AE1910" s="62" t="str">
        <f t="shared" si="963"/>
        <v/>
      </c>
      <c r="AF1910" s="63" t="str">
        <f t="shared" si="964"/>
        <v/>
      </c>
      <c r="AG1910" s="64" t="str">
        <f t="shared" si="965"/>
        <v/>
      </c>
      <c r="AH1910" s="65" t="str">
        <f t="shared" si="966"/>
        <v/>
      </c>
      <c r="AI1910" s="66" t="str">
        <f>IF(AE:AE="","",IF(R1910="Refreshment Beverage",AK1910*(Rates!J$19/100),ROUND(SUM(AH1910*(Rates!$J$8/100)),4)))</f>
        <v/>
      </c>
      <c r="AJ1910" s="67" t="str">
        <f t="shared" si="967"/>
        <v/>
      </c>
      <c r="AK1910" s="22" t="str">
        <f t="shared" si="968"/>
        <v/>
      </c>
      <c r="AL1910" s="62" t="str">
        <f t="shared" si="969"/>
        <v/>
      </c>
      <c r="AM1910" s="63" t="str">
        <f>IF(AS1910="","",IF(R1910="Refreshment Beverage",ROUND(AS1910*Rates!K$19,4),ROUND(AO1910*(VLOOKUP(VALUE(Q1910),Rates!G$4:L$12,3,0)),4)))</f>
        <v/>
      </c>
      <c r="AN1910" s="68" t="str">
        <f>IF(AS1910="","",IF(R1910="Refreshment Beverage",AS1910*(Rates!J$19/100),MAX(AM1910,AB1910)))</f>
        <v/>
      </c>
      <c r="AO1910" s="69" t="str">
        <f t="shared" si="970"/>
        <v/>
      </c>
      <c r="AP1910" s="69" t="str">
        <f t="shared" si="971"/>
        <v/>
      </c>
      <c r="AQ1910" s="70" t="str">
        <f>IF(AS1910="","",IF(R1910="Refreshment Beverage",ROUND(SUM(VLOOKUP(Q:Q,Rates!G$15:L$19,3,0)*(AS1910-Y1910-Z1910-AA1910)),4),ROUND(SUM(Rates!$K$8*AS1910),4)))</f>
        <v/>
      </c>
      <c r="AR1910" s="66" t="str">
        <f t="shared" si="972"/>
        <v/>
      </c>
      <c r="AS1910" s="22" t="str">
        <f t="shared" si="973"/>
        <v/>
      </c>
      <c r="AT1910" s="62" t="str">
        <f t="shared" si="974"/>
        <v/>
      </c>
      <c r="AU1910" s="63" t="str">
        <f>IF(AX1910="","",IF(R1910="Refreshment Beverage",ROUND((BA1910-Y1910-Z1910-AA1910)*VLOOKUP(VALUE(Q1910),Rates!G$15:L$19,3,0),4),ROUND(AW1910*(VLOOKUP(VALUE(Q1910),Rates!G:L,3,0)),4)))</f>
        <v/>
      </c>
      <c r="AV1910" s="68" t="str">
        <f t="shared" si="975"/>
        <v/>
      </c>
      <c r="AW1910" s="69" t="str">
        <f t="shared" si="976"/>
        <v/>
      </c>
      <c r="AX1910" s="65" t="str">
        <f t="shared" si="977"/>
        <v/>
      </c>
      <c r="AY1910" s="70" t="str">
        <f>IF(AX1910="","",IF(R1910="Refreshment Beverage",ROUND(SUM(AX1910*Rates!K$19),4),ROUND(SUM(AX1910*(Rates!J$8/100)),4)))</f>
        <v/>
      </c>
      <c r="AZ1910" s="67" t="str">
        <f t="shared" si="978"/>
        <v/>
      </c>
      <c r="BA1910" s="22" t="str">
        <f t="shared" si="979"/>
        <v/>
      </c>
      <c r="BD1910" s="171"/>
      <c r="BE1910" s="171"/>
      <c r="BF1910" s="171"/>
      <c r="BG1910" s="171"/>
    </row>
    <row r="1911" spans="11:59" ht="12.75" customHeight="1" x14ac:dyDescent="0.3">
      <c r="K1911" s="42" t="str">
        <f t="shared" si="951"/>
        <v/>
      </c>
      <c r="L1911" s="55" t="str">
        <f t="shared" si="952"/>
        <v/>
      </c>
      <c r="M1911" s="43" t="str">
        <f t="shared" si="953"/>
        <v/>
      </c>
      <c r="N1911" s="56" t="str" cm="1">
        <f t="array" ref="N1911">IFERROR(IF(_xlfn.SINGLE(B:B)="","",IF(R1911="Beer",SUM(LOOKUP(2,1/(Rates!$B$3:$B$5&lt;=W1911)/(Rates!$C$3:$C$5&gt;=W1911),Rates!$D$3:$D$5)*(X1911/100)*W1911),IF(R1911="Refreshment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56" t="str">
        <f t="shared" si="954"/>
        <v/>
      </c>
      <c r="P1911" s="53"/>
      <c r="Q1911" s="14" t="str">
        <f t="shared" si="955"/>
        <v/>
      </c>
      <c r="R1911" s="57" t="str">
        <f t="shared" si="956"/>
        <v/>
      </c>
      <c r="S1911" s="58" t="str">
        <f>IF(B1911="","",IF(R1911="Refreshment Beverage",VLOOKUP(VALUE(Q1911),Rates!G$15:L$19,2,0),VLOOKUP(VALUE(Q1911),Rates!G$4:L$12,2,0)))</f>
        <v/>
      </c>
      <c r="T1911" s="58" t="str">
        <f t="shared" si="957"/>
        <v/>
      </c>
      <c r="U1911" s="58" t="str">
        <f t="shared" si="958"/>
        <v/>
      </c>
      <c r="V1911" s="58" t="str">
        <f t="shared" si="959"/>
        <v/>
      </c>
      <c r="W1911" s="58" t="str">
        <f t="shared" si="960"/>
        <v/>
      </c>
      <c r="X1911" s="59" t="str">
        <f t="shared" si="961"/>
        <v/>
      </c>
      <c r="Y1911" s="60" t="str">
        <f>IF(B:B="","",IF(R1911="Refreshment Beverage",VLOOKUP(Q1911,Rates!G$15:L$19,6,0)*W1911,VLOOKUP(Q1911,Rates!G$4:L$12,6,0)*W1911))</f>
        <v/>
      </c>
      <c r="Z1911" s="60" t="str">
        <f t="shared" si="962"/>
        <v/>
      </c>
      <c r="AA1911" s="60" t="str">
        <f t="shared" si="950"/>
        <v/>
      </c>
      <c r="AB1911" s="61" t="str" cm="1">
        <f t="array" ref="AB1911">IF(_xlfn.SINGLE(B:B)="","",IF(R1911="Refreshment Beverage","",IF(AND(R1911="Beer",Q1911=0),SUM(LOOKUP(2,1/(Rates!$B$15:$B$18&lt;=W1911)/(Rates!$C$15:$C$18&gt;=W1911),Rates!$D$15:$D$18)*W1911),VLOOKUP(VALUE(_xlfn.SINGLE(Q:Q)),Rates!A:B,2,0)*W1911)))</f>
        <v/>
      </c>
      <c r="AC1911" s="61" t="str" cm="1">
        <f t="array" ref="AC1911">IF(_xlfn.SINGLE(B:B)="","",IF(R1911="Refreshment Beverage","",IF(AND(R1911="Beer",Q1911=0),SUM(LOOKUP(2,1/(Rates!$B$15:$B$18&lt;=W1911)/(Rates!$C$15:$C$18&gt;=W1911),Rates!$E$15:$E$18)*W1911),VLOOKUP(VALUE(_xlfn.SINGLE(Q:Q)),Rates!A:C,3,0)*W1911)))</f>
        <v/>
      </c>
      <c r="AD1911" s="168">
        <f>IFERROR(IF(R1911="Beer","",IF(OR(Q1911=1,Q1911=2,Q1911=3,Q1911=4),VLOOKUP(Q1911,Rates!$A$31:$B$34,2,0)*W1911,IF(V1911=1,VLOOKUP(U1911,'REB BEV MIN MKUP'!B:E,4,0),IF(V1911&gt;1,VLOOKUP(VALUE(W1911),'REB BEV MIN MKUP'!O:Q,3,0),0)))),0)</f>
        <v>0</v>
      </c>
      <c r="AE1911" s="62" t="str">
        <f t="shared" si="963"/>
        <v/>
      </c>
      <c r="AF1911" s="63" t="str">
        <f t="shared" si="964"/>
        <v/>
      </c>
      <c r="AG1911" s="64" t="str">
        <f t="shared" si="965"/>
        <v/>
      </c>
      <c r="AH1911" s="65" t="str">
        <f t="shared" si="966"/>
        <v/>
      </c>
      <c r="AI1911" s="66" t="str">
        <f>IF(AE:AE="","",IF(R1911="Refreshment Beverage",AK1911*(Rates!J$19/100),ROUND(SUM(AH1911*(Rates!$J$8/100)),4)))</f>
        <v/>
      </c>
      <c r="AJ1911" s="67" t="str">
        <f t="shared" si="967"/>
        <v/>
      </c>
      <c r="AK1911" s="22" t="str">
        <f t="shared" si="968"/>
        <v/>
      </c>
      <c r="AL1911" s="62" t="str">
        <f t="shared" si="969"/>
        <v/>
      </c>
      <c r="AM1911" s="63" t="str">
        <f>IF(AS1911="","",IF(R1911="Refreshment Beverage",ROUND(AS1911*Rates!K$19,4),ROUND(AO1911*(VLOOKUP(VALUE(Q1911),Rates!G$4:L$12,3,0)),4)))</f>
        <v/>
      </c>
      <c r="AN1911" s="68" t="str">
        <f>IF(AS1911="","",IF(R1911="Refreshment Beverage",AS1911*(Rates!J$19/100),MAX(AM1911,AB1911)))</f>
        <v/>
      </c>
      <c r="AO1911" s="69" t="str">
        <f t="shared" si="970"/>
        <v/>
      </c>
      <c r="AP1911" s="69" t="str">
        <f t="shared" si="971"/>
        <v/>
      </c>
      <c r="AQ1911" s="70" t="str">
        <f>IF(AS1911="","",IF(R1911="Refreshment Beverage",ROUND(SUM(VLOOKUP(Q:Q,Rates!G$15:L$19,3,0)*(AS1911-Y1911-Z1911-AA1911)),4),ROUND(SUM(Rates!$K$8*AS1911),4)))</f>
        <v/>
      </c>
      <c r="AR1911" s="66" t="str">
        <f t="shared" si="972"/>
        <v/>
      </c>
      <c r="AS1911" s="22" t="str">
        <f t="shared" si="973"/>
        <v/>
      </c>
      <c r="AT1911" s="62" t="str">
        <f t="shared" si="974"/>
        <v/>
      </c>
      <c r="AU1911" s="63" t="str">
        <f>IF(AX1911="","",IF(R1911="Refreshment Beverage",ROUND((BA1911-Y1911-Z1911-AA1911)*VLOOKUP(VALUE(Q1911),Rates!G$15:L$19,3,0),4),ROUND(AW1911*(VLOOKUP(VALUE(Q1911),Rates!G:L,3,0)),4)))</f>
        <v/>
      </c>
      <c r="AV1911" s="68" t="str">
        <f t="shared" si="975"/>
        <v/>
      </c>
      <c r="AW1911" s="69" t="str">
        <f t="shared" si="976"/>
        <v/>
      </c>
      <c r="AX1911" s="65" t="str">
        <f t="shared" si="977"/>
        <v/>
      </c>
      <c r="AY1911" s="70" t="str">
        <f>IF(AX1911="","",IF(R1911="Refreshment Beverage",ROUND(SUM(AX1911*Rates!K$19),4),ROUND(SUM(AX1911*(Rates!J$8/100)),4)))</f>
        <v/>
      </c>
      <c r="AZ1911" s="67" t="str">
        <f t="shared" si="978"/>
        <v/>
      </c>
      <c r="BA1911" s="22" t="str">
        <f t="shared" si="979"/>
        <v/>
      </c>
      <c r="BD1911" s="171"/>
      <c r="BE1911" s="171"/>
      <c r="BF1911" s="171"/>
      <c r="BG1911" s="171"/>
    </row>
    <row r="1912" spans="11:59" ht="12.75" customHeight="1" x14ac:dyDescent="0.3">
      <c r="K1912" s="42" t="str">
        <f t="shared" si="951"/>
        <v/>
      </c>
      <c r="L1912" s="55" t="str">
        <f t="shared" si="952"/>
        <v/>
      </c>
      <c r="M1912" s="43" t="str">
        <f t="shared" si="953"/>
        <v/>
      </c>
      <c r="N1912" s="56" t="str" cm="1">
        <f t="array" ref="N1912">IFERROR(IF(_xlfn.SINGLE(B:B)="","",IF(R1912="Beer",SUM(LOOKUP(2,1/(Rates!$B$3:$B$5&lt;=W1912)/(Rates!$C$3:$C$5&gt;=W1912),Rates!$D$3:$D$5)*(X1912/100)*W1912),IF(R1912="Refreshment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56" t="str">
        <f t="shared" si="954"/>
        <v/>
      </c>
      <c r="P1912" s="53"/>
      <c r="Q1912" s="14" t="str">
        <f t="shared" si="955"/>
        <v/>
      </c>
      <c r="R1912" s="57" t="str">
        <f t="shared" si="956"/>
        <v/>
      </c>
      <c r="S1912" s="58" t="str">
        <f>IF(B1912="","",IF(R1912="Refreshment Beverage",VLOOKUP(VALUE(Q1912),Rates!G$15:L$19,2,0),VLOOKUP(VALUE(Q1912),Rates!G$4:L$12,2,0)))</f>
        <v/>
      </c>
      <c r="T1912" s="58" t="str">
        <f t="shared" si="957"/>
        <v/>
      </c>
      <c r="U1912" s="58" t="str">
        <f t="shared" si="958"/>
        <v/>
      </c>
      <c r="V1912" s="58" t="str">
        <f t="shared" si="959"/>
        <v/>
      </c>
      <c r="W1912" s="58" t="str">
        <f t="shared" si="960"/>
        <v/>
      </c>
      <c r="X1912" s="59" t="str">
        <f t="shared" si="961"/>
        <v/>
      </c>
      <c r="Y1912" s="60" t="str">
        <f>IF(B:B="","",IF(R1912="Refreshment Beverage",VLOOKUP(Q1912,Rates!G$15:L$19,6,0)*W1912,VLOOKUP(Q1912,Rates!G$4:L$12,6,0)*W1912))</f>
        <v/>
      </c>
      <c r="Z1912" s="60" t="str">
        <f t="shared" si="962"/>
        <v/>
      </c>
      <c r="AA1912" s="60" t="str">
        <f t="shared" si="950"/>
        <v/>
      </c>
      <c r="AB1912" s="61" t="str" cm="1">
        <f t="array" ref="AB1912">IF(_xlfn.SINGLE(B:B)="","",IF(R1912="Refreshment Beverage","",IF(AND(R1912="Beer",Q1912=0),SUM(LOOKUP(2,1/(Rates!$B$15:$B$18&lt;=W1912)/(Rates!$C$15:$C$18&gt;=W1912),Rates!$D$15:$D$18)*W1912),VLOOKUP(VALUE(_xlfn.SINGLE(Q:Q)),Rates!A:B,2,0)*W1912)))</f>
        <v/>
      </c>
      <c r="AC1912" s="61" t="str" cm="1">
        <f t="array" ref="AC1912">IF(_xlfn.SINGLE(B:B)="","",IF(R1912="Refreshment Beverage","",IF(AND(R1912="Beer",Q1912=0),SUM(LOOKUP(2,1/(Rates!$B$15:$B$18&lt;=W1912)/(Rates!$C$15:$C$18&gt;=W1912),Rates!$E$15:$E$18)*W1912),VLOOKUP(VALUE(_xlfn.SINGLE(Q:Q)),Rates!A:C,3,0)*W1912)))</f>
        <v/>
      </c>
      <c r="AD1912" s="168">
        <f>IFERROR(IF(R1912="Beer","",IF(OR(Q1912=1,Q1912=2,Q1912=3,Q1912=4),VLOOKUP(Q1912,Rates!$A$31:$B$34,2,0)*W1912,IF(V1912=1,VLOOKUP(U1912,'REB BEV MIN MKUP'!B:E,4,0),IF(V1912&gt;1,VLOOKUP(VALUE(W1912),'REB BEV MIN MKUP'!O:Q,3,0),0)))),0)</f>
        <v>0</v>
      </c>
      <c r="AE1912" s="62" t="str">
        <f t="shared" si="963"/>
        <v/>
      </c>
      <c r="AF1912" s="63" t="str">
        <f t="shared" si="964"/>
        <v/>
      </c>
      <c r="AG1912" s="64" t="str">
        <f t="shared" si="965"/>
        <v/>
      </c>
      <c r="AH1912" s="65" t="str">
        <f t="shared" si="966"/>
        <v/>
      </c>
      <c r="AI1912" s="66" t="str">
        <f>IF(AE:AE="","",IF(R1912="Refreshment Beverage",AK1912*(Rates!J$19/100),ROUND(SUM(AH1912*(Rates!$J$8/100)),4)))</f>
        <v/>
      </c>
      <c r="AJ1912" s="67" t="str">
        <f t="shared" si="967"/>
        <v/>
      </c>
      <c r="AK1912" s="22" t="str">
        <f t="shared" si="968"/>
        <v/>
      </c>
      <c r="AL1912" s="62" t="str">
        <f t="shared" si="969"/>
        <v/>
      </c>
      <c r="AM1912" s="63" t="str">
        <f>IF(AS1912="","",IF(R1912="Refreshment Beverage",ROUND(AS1912*Rates!K$19,4),ROUND(AO1912*(VLOOKUP(VALUE(Q1912),Rates!G$4:L$12,3,0)),4)))</f>
        <v/>
      </c>
      <c r="AN1912" s="68" t="str">
        <f>IF(AS1912="","",IF(R1912="Refreshment Beverage",AS1912*(Rates!J$19/100),MAX(AM1912,AB1912)))</f>
        <v/>
      </c>
      <c r="AO1912" s="69" t="str">
        <f t="shared" si="970"/>
        <v/>
      </c>
      <c r="AP1912" s="69" t="str">
        <f t="shared" si="971"/>
        <v/>
      </c>
      <c r="AQ1912" s="70" t="str">
        <f>IF(AS1912="","",IF(R1912="Refreshment Beverage",ROUND(SUM(VLOOKUP(Q:Q,Rates!G$15:L$19,3,0)*(AS1912-Y1912-Z1912-AA1912)),4),ROUND(SUM(Rates!$K$8*AS1912),4)))</f>
        <v/>
      </c>
      <c r="AR1912" s="66" t="str">
        <f t="shared" si="972"/>
        <v/>
      </c>
      <c r="AS1912" s="22" t="str">
        <f t="shared" si="973"/>
        <v/>
      </c>
      <c r="AT1912" s="62" t="str">
        <f t="shared" si="974"/>
        <v/>
      </c>
      <c r="AU1912" s="63" t="str">
        <f>IF(AX1912="","",IF(R1912="Refreshment Beverage",ROUND((BA1912-Y1912-Z1912-AA1912)*VLOOKUP(VALUE(Q1912),Rates!G$15:L$19,3,0),4),ROUND(AW1912*(VLOOKUP(VALUE(Q1912),Rates!G:L,3,0)),4)))</f>
        <v/>
      </c>
      <c r="AV1912" s="68" t="str">
        <f t="shared" si="975"/>
        <v/>
      </c>
      <c r="AW1912" s="69" t="str">
        <f t="shared" si="976"/>
        <v/>
      </c>
      <c r="AX1912" s="65" t="str">
        <f t="shared" si="977"/>
        <v/>
      </c>
      <c r="AY1912" s="70" t="str">
        <f>IF(AX1912="","",IF(R1912="Refreshment Beverage",ROUND(SUM(AX1912*Rates!K$19),4),ROUND(SUM(AX1912*(Rates!J$8/100)),4)))</f>
        <v/>
      </c>
      <c r="AZ1912" s="67" t="str">
        <f t="shared" si="978"/>
        <v/>
      </c>
      <c r="BA1912" s="22" t="str">
        <f t="shared" si="979"/>
        <v/>
      </c>
      <c r="BD1912" s="171"/>
      <c r="BE1912" s="171"/>
      <c r="BF1912" s="171"/>
      <c r="BG1912" s="171"/>
    </row>
    <row r="1913" spans="11:59" ht="12.75" customHeight="1" x14ac:dyDescent="0.3">
      <c r="K1913" s="42" t="str">
        <f t="shared" si="951"/>
        <v/>
      </c>
      <c r="L1913" s="55" t="str">
        <f t="shared" si="952"/>
        <v/>
      </c>
      <c r="M1913" s="43" t="str">
        <f t="shared" si="953"/>
        <v/>
      </c>
      <c r="N1913" s="56" t="str" cm="1">
        <f t="array" ref="N1913">IFERROR(IF(_xlfn.SINGLE(B:B)="","",IF(R1913="Beer",SUM(LOOKUP(2,1/(Rates!$B$3:$B$5&lt;=W1913)/(Rates!$C$3:$C$5&gt;=W1913),Rates!$D$3:$D$5)*(X1913/100)*W1913),IF(R1913="Refreshment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56" t="str">
        <f t="shared" si="954"/>
        <v/>
      </c>
      <c r="P1913" s="53"/>
      <c r="Q1913" s="14" t="str">
        <f t="shared" si="955"/>
        <v/>
      </c>
      <c r="R1913" s="57" t="str">
        <f t="shared" si="956"/>
        <v/>
      </c>
      <c r="S1913" s="58" t="str">
        <f>IF(B1913="","",IF(R1913="Refreshment Beverage",VLOOKUP(VALUE(Q1913),Rates!G$15:L$19,2,0),VLOOKUP(VALUE(Q1913),Rates!G$4:L$12,2,0)))</f>
        <v/>
      </c>
      <c r="T1913" s="58" t="str">
        <f t="shared" si="957"/>
        <v/>
      </c>
      <c r="U1913" s="58" t="str">
        <f t="shared" si="958"/>
        <v/>
      </c>
      <c r="V1913" s="58" t="str">
        <f t="shared" si="959"/>
        <v/>
      </c>
      <c r="W1913" s="58" t="str">
        <f t="shared" si="960"/>
        <v/>
      </c>
      <c r="X1913" s="59" t="str">
        <f t="shared" si="961"/>
        <v/>
      </c>
      <c r="Y1913" s="60" t="str">
        <f>IF(B:B="","",IF(R1913="Refreshment Beverage",VLOOKUP(Q1913,Rates!G$15:L$19,6,0)*W1913,VLOOKUP(Q1913,Rates!G$4:L$12,6,0)*W1913))</f>
        <v/>
      </c>
      <c r="Z1913" s="60" t="str">
        <f t="shared" si="962"/>
        <v/>
      </c>
      <c r="AA1913" s="60" t="str">
        <f t="shared" si="950"/>
        <v/>
      </c>
      <c r="AB1913" s="61" t="str" cm="1">
        <f t="array" ref="AB1913">IF(_xlfn.SINGLE(B:B)="","",IF(R1913="Refreshment Beverage","",IF(AND(R1913="Beer",Q1913=0),SUM(LOOKUP(2,1/(Rates!$B$15:$B$18&lt;=W1913)/(Rates!$C$15:$C$18&gt;=W1913),Rates!$D$15:$D$18)*W1913),VLOOKUP(VALUE(_xlfn.SINGLE(Q:Q)),Rates!A:B,2,0)*W1913)))</f>
        <v/>
      </c>
      <c r="AC1913" s="61" t="str" cm="1">
        <f t="array" ref="AC1913">IF(_xlfn.SINGLE(B:B)="","",IF(R1913="Refreshment Beverage","",IF(AND(R1913="Beer",Q1913=0),SUM(LOOKUP(2,1/(Rates!$B$15:$B$18&lt;=W1913)/(Rates!$C$15:$C$18&gt;=W1913),Rates!$E$15:$E$18)*W1913),VLOOKUP(VALUE(_xlfn.SINGLE(Q:Q)),Rates!A:C,3,0)*W1913)))</f>
        <v/>
      </c>
      <c r="AD1913" s="168">
        <f>IFERROR(IF(R1913="Beer","",IF(OR(Q1913=1,Q1913=2,Q1913=3,Q1913=4),VLOOKUP(Q1913,Rates!$A$31:$B$34,2,0)*W1913,IF(V1913=1,VLOOKUP(U1913,'REB BEV MIN MKUP'!B:E,4,0),IF(V1913&gt;1,VLOOKUP(VALUE(W1913),'REB BEV MIN MKUP'!O:Q,3,0),0)))),0)</f>
        <v>0</v>
      </c>
      <c r="AE1913" s="62" t="str">
        <f t="shared" si="963"/>
        <v/>
      </c>
      <c r="AF1913" s="63" t="str">
        <f t="shared" si="964"/>
        <v/>
      </c>
      <c r="AG1913" s="64" t="str">
        <f t="shared" si="965"/>
        <v/>
      </c>
      <c r="AH1913" s="65" t="str">
        <f t="shared" si="966"/>
        <v/>
      </c>
      <c r="AI1913" s="66" t="str">
        <f>IF(AE:AE="","",IF(R1913="Refreshment Beverage",AK1913*(Rates!J$19/100),ROUND(SUM(AH1913*(Rates!$J$8/100)),4)))</f>
        <v/>
      </c>
      <c r="AJ1913" s="67" t="str">
        <f t="shared" si="967"/>
        <v/>
      </c>
      <c r="AK1913" s="22" t="str">
        <f t="shared" si="968"/>
        <v/>
      </c>
      <c r="AL1913" s="62" t="str">
        <f t="shared" si="969"/>
        <v/>
      </c>
      <c r="AM1913" s="63" t="str">
        <f>IF(AS1913="","",IF(R1913="Refreshment Beverage",ROUND(AS1913*Rates!K$19,4),ROUND(AO1913*(VLOOKUP(VALUE(Q1913),Rates!G$4:L$12,3,0)),4)))</f>
        <v/>
      </c>
      <c r="AN1913" s="68" t="str">
        <f>IF(AS1913="","",IF(R1913="Refreshment Beverage",AS1913*(Rates!J$19/100),MAX(AM1913,AB1913)))</f>
        <v/>
      </c>
      <c r="AO1913" s="69" t="str">
        <f t="shared" si="970"/>
        <v/>
      </c>
      <c r="AP1913" s="69" t="str">
        <f t="shared" si="971"/>
        <v/>
      </c>
      <c r="AQ1913" s="70" t="str">
        <f>IF(AS1913="","",IF(R1913="Refreshment Beverage",ROUND(SUM(VLOOKUP(Q:Q,Rates!G$15:L$19,3,0)*(AS1913-Y1913-Z1913-AA1913)),4),ROUND(SUM(Rates!$K$8*AS1913),4)))</f>
        <v/>
      </c>
      <c r="AR1913" s="66" t="str">
        <f t="shared" si="972"/>
        <v/>
      </c>
      <c r="AS1913" s="22" t="str">
        <f t="shared" si="973"/>
        <v/>
      </c>
      <c r="AT1913" s="62" t="str">
        <f t="shared" si="974"/>
        <v/>
      </c>
      <c r="AU1913" s="63" t="str">
        <f>IF(AX1913="","",IF(R1913="Refreshment Beverage",ROUND((BA1913-Y1913-Z1913-AA1913)*VLOOKUP(VALUE(Q1913),Rates!G$15:L$19,3,0),4),ROUND(AW1913*(VLOOKUP(VALUE(Q1913),Rates!G:L,3,0)),4)))</f>
        <v/>
      </c>
      <c r="AV1913" s="68" t="str">
        <f t="shared" si="975"/>
        <v/>
      </c>
      <c r="AW1913" s="69" t="str">
        <f t="shared" si="976"/>
        <v/>
      </c>
      <c r="AX1913" s="65" t="str">
        <f t="shared" si="977"/>
        <v/>
      </c>
      <c r="AY1913" s="70" t="str">
        <f>IF(AX1913="","",IF(R1913="Refreshment Beverage",ROUND(SUM(AX1913*Rates!K$19),4),ROUND(SUM(AX1913*(Rates!J$8/100)),4)))</f>
        <v/>
      </c>
      <c r="AZ1913" s="67" t="str">
        <f t="shared" si="978"/>
        <v/>
      </c>
      <c r="BA1913" s="22" t="str">
        <f t="shared" si="979"/>
        <v/>
      </c>
      <c r="BD1913" s="171"/>
      <c r="BE1913" s="171"/>
      <c r="BF1913" s="171"/>
      <c r="BG1913" s="171"/>
    </row>
    <row r="1914" spans="11:59" ht="12.75" customHeight="1" x14ac:dyDescent="0.3">
      <c r="K1914" s="42" t="str">
        <f t="shared" si="951"/>
        <v/>
      </c>
      <c r="L1914" s="55" t="str">
        <f t="shared" si="952"/>
        <v/>
      </c>
      <c r="M1914" s="43" t="str">
        <f t="shared" si="953"/>
        <v/>
      </c>
      <c r="N1914" s="56" t="str" cm="1">
        <f t="array" ref="N1914">IFERROR(IF(_xlfn.SINGLE(B:B)="","",IF(R1914="Beer",SUM(LOOKUP(2,1/(Rates!$B$3:$B$5&lt;=W1914)/(Rates!$C$3:$C$5&gt;=W1914),Rates!$D$3:$D$5)*(X1914/100)*W1914),IF(R1914="Refreshment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56" t="str">
        <f t="shared" si="954"/>
        <v/>
      </c>
      <c r="P1914" s="53"/>
      <c r="Q1914" s="14" t="str">
        <f t="shared" si="955"/>
        <v/>
      </c>
      <c r="R1914" s="57" t="str">
        <f t="shared" si="956"/>
        <v/>
      </c>
      <c r="S1914" s="58" t="str">
        <f>IF(B1914="","",IF(R1914="Refreshment Beverage",VLOOKUP(VALUE(Q1914),Rates!G$15:L$19,2,0),VLOOKUP(VALUE(Q1914),Rates!G$4:L$12,2,0)))</f>
        <v/>
      </c>
      <c r="T1914" s="58" t="str">
        <f t="shared" si="957"/>
        <v/>
      </c>
      <c r="U1914" s="58" t="str">
        <f t="shared" si="958"/>
        <v/>
      </c>
      <c r="V1914" s="58" t="str">
        <f t="shared" si="959"/>
        <v/>
      </c>
      <c r="W1914" s="58" t="str">
        <f t="shared" si="960"/>
        <v/>
      </c>
      <c r="X1914" s="59" t="str">
        <f t="shared" si="961"/>
        <v/>
      </c>
      <c r="Y1914" s="60" t="str">
        <f>IF(B:B="","",IF(R1914="Refreshment Beverage",VLOOKUP(Q1914,Rates!G$15:L$19,6,0)*W1914,VLOOKUP(Q1914,Rates!G$4:L$12,6,0)*W1914))</f>
        <v/>
      </c>
      <c r="Z1914" s="60" t="str">
        <f t="shared" si="962"/>
        <v/>
      </c>
      <c r="AA1914" s="60" t="str">
        <f t="shared" si="950"/>
        <v/>
      </c>
      <c r="AB1914" s="61" t="str" cm="1">
        <f t="array" ref="AB1914">IF(_xlfn.SINGLE(B:B)="","",IF(R1914="Refreshment Beverage","",IF(AND(R1914="Beer",Q1914=0),SUM(LOOKUP(2,1/(Rates!$B$15:$B$18&lt;=W1914)/(Rates!$C$15:$C$18&gt;=W1914),Rates!$D$15:$D$18)*W1914),VLOOKUP(VALUE(_xlfn.SINGLE(Q:Q)),Rates!A:B,2,0)*W1914)))</f>
        <v/>
      </c>
      <c r="AC1914" s="61" t="str" cm="1">
        <f t="array" ref="AC1914">IF(_xlfn.SINGLE(B:B)="","",IF(R1914="Refreshment Beverage","",IF(AND(R1914="Beer",Q1914=0),SUM(LOOKUP(2,1/(Rates!$B$15:$B$18&lt;=W1914)/(Rates!$C$15:$C$18&gt;=W1914),Rates!$E$15:$E$18)*W1914),VLOOKUP(VALUE(_xlfn.SINGLE(Q:Q)),Rates!A:C,3,0)*W1914)))</f>
        <v/>
      </c>
      <c r="AD1914" s="168">
        <f>IFERROR(IF(R1914="Beer","",IF(OR(Q1914=1,Q1914=2,Q1914=3,Q1914=4),VLOOKUP(Q1914,Rates!$A$31:$B$34,2,0)*W1914,IF(V1914=1,VLOOKUP(U1914,'REB BEV MIN MKUP'!B:E,4,0),IF(V1914&gt;1,VLOOKUP(VALUE(W1914),'REB BEV MIN MKUP'!O:Q,3,0),0)))),0)</f>
        <v>0</v>
      </c>
      <c r="AE1914" s="62" t="str">
        <f t="shared" si="963"/>
        <v/>
      </c>
      <c r="AF1914" s="63" t="str">
        <f t="shared" si="964"/>
        <v/>
      </c>
      <c r="AG1914" s="64" t="str">
        <f t="shared" si="965"/>
        <v/>
      </c>
      <c r="AH1914" s="65" t="str">
        <f t="shared" si="966"/>
        <v/>
      </c>
      <c r="AI1914" s="66" t="str">
        <f>IF(AE:AE="","",IF(R1914="Refreshment Beverage",AK1914*(Rates!J$19/100),ROUND(SUM(AH1914*(Rates!$J$8/100)),4)))</f>
        <v/>
      </c>
      <c r="AJ1914" s="67" t="str">
        <f t="shared" si="967"/>
        <v/>
      </c>
      <c r="AK1914" s="22" t="str">
        <f t="shared" si="968"/>
        <v/>
      </c>
      <c r="AL1914" s="62" t="str">
        <f t="shared" si="969"/>
        <v/>
      </c>
      <c r="AM1914" s="63" t="str">
        <f>IF(AS1914="","",IF(R1914="Refreshment Beverage",ROUND(AS1914*Rates!K$19,4),ROUND(AO1914*(VLOOKUP(VALUE(Q1914),Rates!G$4:L$12,3,0)),4)))</f>
        <v/>
      </c>
      <c r="AN1914" s="68" t="str">
        <f>IF(AS1914="","",IF(R1914="Refreshment Beverage",AS1914*(Rates!J$19/100),MAX(AM1914,AB1914)))</f>
        <v/>
      </c>
      <c r="AO1914" s="69" t="str">
        <f t="shared" si="970"/>
        <v/>
      </c>
      <c r="AP1914" s="69" t="str">
        <f t="shared" si="971"/>
        <v/>
      </c>
      <c r="AQ1914" s="70" t="str">
        <f>IF(AS1914="","",IF(R1914="Refreshment Beverage",ROUND(SUM(VLOOKUP(Q:Q,Rates!G$15:L$19,3,0)*(AS1914-Y1914-Z1914-AA1914)),4),ROUND(SUM(Rates!$K$8*AS1914),4)))</f>
        <v/>
      </c>
      <c r="AR1914" s="66" t="str">
        <f t="shared" si="972"/>
        <v/>
      </c>
      <c r="AS1914" s="22" t="str">
        <f t="shared" si="973"/>
        <v/>
      </c>
      <c r="AT1914" s="62" t="str">
        <f t="shared" si="974"/>
        <v/>
      </c>
      <c r="AU1914" s="63" t="str">
        <f>IF(AX1914="","",IF(R1914="Refreshment Beverage",ROUND((BA1914-Y1914-Z1914-AA1914)*VLOOKUP(VALUE(Q1914),Rates!G$15:L$19,3,0),4),ROUND(AW1914*(VLOOKUP(VALUE(Q1914),Rates!G:L,3,0)),4)))</f>
        <v/>
      </c>
      <c r="AV1914" s="68" t="str">
        <f t="shared" si="975"/>
        <v/>
      </c>
      <c r="AW1914" s="69" t="str">
        <f t="shared" si="976"/>
        <v/>
      </c>
      <c r="AX1914" s="65" t="str">
        <f t="shared" si="977"/>
        <v/>
      </c>
      <c r="AY1914" s="70" t="str">
        <f>IF(AX1914="","",IF(R1914="Refreshment Beverage",ROUND(SUM(AX1914*Rates!K$19),4),ROUND(SUM(AX1914*(Rates!J$8/100)),4)))</f>
        <v/>
      </c>
      <c r="AZ1914" s="67" t="str">
        <f t="shared" si="978"/>
        <v/>
      </c>
      <c r="BA1914" s="22" t="str">
        <f t="shared" si="979"/>
        <v/>
      </c>
      <c r="BD1914" s="171"/>
      <c r="BE1914" s="171"/>
      <c r="BF1914" s="171"/>
      <c r="BG1914" s="171"/>
    </row>
    <row r="1915" spans="11:59" ht="12.75" customHeight="1" x14ac:dyDescent="0.3">
      <c r="K1915" s="42" t="str">
        <f t="shared" si="951"/>
        <v/>
      </c>
      <c r="L1915" s="55" t="str">
        <f t="shared" si="952"/>
        <v/>
      </c>
      <c r="M1915" s="43" t="str">
        <f t="shared" si="953"/>
        <v/>
      </c>
      <c r="N1915" s="56" t="str" cm="1">
        <f t="array" ref="N1915">IFERROR(IF(_xlfn.SINGLE(B:B)="","",IF(R1915="Beer",SUM(LOOKUP(2,1/(Rates!$B$3:$B$5&lt;=W1915)/(Rates!$C$3:$C$5&gt;=W1915),Rates!$D$3:$D$5)*(X1915/100)*W1915),IF(R1915="Refreshment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56" t="str">
        <f t="shared" si="954"/>
        <v/>
      </c>
      <c r="P1915" s="53"/>
      <c r="Q1915" s="14" t="str">
        <f t="shared" si="955"/>
        <v/>
      </c>
      <c r="R1915" s="57" t="str">
        <f t="shared" si="956"/>
        <v/>
      </c>
      <c r="S1915" s="58" t="str">
        <f>IF(B1915="","",IF(R1915="Refreshment Beverage",VLOOKUP(VALUE(Q1915),Rates!G$15:L$19,2,0),VLOOKUP(VALUE(Q1915),Rates!G$4:L$12,2,0)))</f>
        <v/>
      </c>
      <c r="T1915" s="58" t="str">
        <f t="shared" si="957"/>
        <v/>
      </c>
      <c r="U1915" s="58" t="str">
        <f t="shared" si="958"/>
        <v/>
      </c>
      <c r="V1915" s="58" t="str">
        <f t="shared" si="959"/>
        <v/>
      </c>
      <c r="W1915" s="58" t="str">
        <f t="shared" si="960"/>
        <v/>
      </c>
      <c r="X1915" s="59" t="str">
        <f t="shared" si="961"/>
        <v/>
      </c>
      <c r="Y1915" s="60" t="str">
        <f>IF(B:B="","",IF(R1915="Refreshment Beverage",VLOOKUP(Q1915,Rates!G$15:L$19,6,0)*W1915,VLOOKUP(Q1915,Rates!G$4:L$12,6,0)*W1915))</f>
        <v/>
      </c>
      <c r="Z1915" s="60" t="str">
        <f t="shared" si="962"/>
        <v/>
      </c>
      <c r="AA1915" s="60" t="str">
        <f t="shared" si="950"/>
        <v/>
      </c>
      <c r="AB1915" s="61" t="str" cm="1">
        <f t="array" ref="AB1915">IF(_xlfn.SINGLE(B:B)="","",IF(R1915="Refreshment Beverage","",IF(AND(R1915="Beer",Q1915=0),SUM(LOOKUP(2,1/(Rates!$B$15:$B$18&lt;=W1915)/(Rates!$C$15:$C$18&gt;=W1915),Rates!$D$15:$D$18)*W1915),VLOOKUP(VALUE(_xlfn.SINGLE(Q:Q)),Rates!A:B,2,0)*W1915)))</f>
        <v/>
      </c>
      <c r="AC1915" s="61" t="str" cm="1">
        <f t="array" ref="AC1915">IF(_xlfn.SINGLE(B:B)="","",IF(R1915="Refreshment Beverage","",IF(AND(R1915="Beer",Q1915=0),SUM(LOOKUP(2,1/(Rates!$B$15:$B$18&lt;=W1915)/(Rates!$C$15:$C$18&gt;=W1915),Rates!$E$15:$E$18)*W1915),VLOOKUP(VALUE(_xlfn.SINGLE(Q:Q)),Rates!A:C,3,0)*W1915)))</f>
        <v/>
      </c>
      <c r="AD1915" s="168">
        <f>IFERROR(IF(R1915="Beer","",IF(OR(Q1915=1,Q1915=2,Q1915=3,Q1915=4),VLOOKUP(Q1915,Rates!$A$31:$B$34,2,0)*W1915,IF(V1915=1,VLOOKUP(U1915,'REB BEV MIN MKUP'!B:E,4,0),IF(V1915&gt;1,VLOOKUP(VALUE(W1915),'REB BEV MIN MKUP'!O:Q,3,0),0)))),0)</f>
        <v>0</v>
      </c>
      <c r="AE1915" s="62" t="str">
        <f t="shared" si="963"/>
        <v/>
      </c>
      <c r="AF1915" s="63" t="str">
        <f t="shared" si="964"/>
        <v/>
      </c>
      <c r="AG1915" s="64" t="str">
        <f t="shared" si="965"/>
        <v/>
      </c>
      <c r="AH1915" s="65" t="str">
        <f t="shared" si="966"/>
        <v/>
      </c>
      <c r="AI1915" s="66" t="str">
        <f>IF(AE:AE="","",IF(R1915="Refreshment Beverage",AK1915*(Rates!J$19/100),ROUND(SUM(AH1915*(Rates!$J$8/100)),4)))</f>
        <v/>
      </c>
      <c r="AJ1915" s="67" t="str">
        <f t="shared" si="967"/>
        <v/>
      </c>
      <c r="AK1915" s="22" t="str">
        <f t="shared" si="968"/>
        <v/>
      </c>
      <c r="AL1915" s="62" t="str">
        <f t="shared" si="969"/>
        <v/>
      </c>
      <c r="AM1915" s="63" t="str">
        <f>IF(AS1915="","",IF(R1915="Refreshment Beverage",ROUND(AS1915*Rates!K$19,4),ROUND(AO1915*(VLOOKUP(VALUE(Q1915),Rates!G$4:L$12,3,0)),4)))</f>
        <v/>
      </c>
      <c r="AN1915" s="68" t="str">
        <f>IF(AS1915="","",IF(R1915="Refreshment Beverage",AS1915*(Rates!J$19/100),MAX(AM1915,AB1915)))</f>
        <v/>
      </c>
      <c r="AO1915" s="69" t="str">
        <f t="shared" si="970"/>
        <v/>
      </c>
      <c r="AP1915" s="69" t="str">
        <f t="shared" si="971"/>
        <v/>
      </c>
      <c r="AQ1915" s="70" t="str">
        <f>IF(AS1915="","",IF(R1915="Refreshment Beverage",ROUND(SUM(VLOOKUP(Q:Q,Rates!G$15:L$19,3,0)*(AS1915-Y1915-Z1915-AA1915)),4),ROUND(SUM(Rates!$K$8*AS1915),4)))</f>
        <v/>
      </c>
      <c r="AR1915" s="66" t="str">
        <f t="shared" si="972"/>
        <v/>
      </c>
      <c r="AS1915" s="22" t="str">
        <f t="shared" si="973"/>
        <v/>
      </c>
      <c r="AT1915" s="62" t="str">
        <f t="shared" si="974"/>
        <v/>
      </c>
      <c r="AU1915" s="63" t="str">
        <f>IF(AX1915="","",IF(R1915="Refreshment Beverage",ROUND((BA1915-Y1915-Z1915-AA1915)*VLOOKUP(VALUE(Q1915),Rates!G$15:L$19,3,0),4),ROUND(AW1915*(VLOOKUP(VALUE(Q1915),Rates!G:L,3,0)),4)))</f>
        <v/>
      </c>
      <c r="AV1915" s="68" t="str">
        <f t="shared" si="975"/>
        <v/>
      </c>
      <c r="AW1915" s="69" t="str">
        <f t="shared" si="976"/>
        <v/>
      </c>
      <c r="AX1915" s="65" t="str">
        <f t="shared" si="977"/>
        <v/>
      </c>
      <c r="AY1915" s="70" t="str">
        <f>IF(AX1915="","",IF(R1915="Refreshment Beverage",ROUND(SUM(AX1915*Rates!K$19),4),ROUND(SUM(AX1915*(Rates!J$8/100)),4)))</f>
        <v/>
      </c>
      <c r="AZ1915" s="67" t="str">
        <f t="shared" si="978"/>
        <v/>
      </c>
      <c r="BA1915" s="22" t="str">
        <f t="shared" si="979"/>
        <v/>
      </c>
      <c r="BD1915" s="171"/>
      <c r="BE1915" s="171"/>
      <c r="BF1915" s="171"/>
      <c r="BG1915" s="171"/>
    </row>
    <row r="1916" spans="11:59" ht="12.75" customHeight="1" x14ac:dyDescent="0.3">
      <c r="K1916" s="42" t="str">
        <f t="shared" si="951"/>
        <v/>
      </c>
      <c r="L1916" s="55" t="str">
        <f t="shared" si="952"/>
        <v/>
      </c>
      <c r="M1916" s="43" t="str">
        <f t="shared" si="953"/>
        <v/>
      </c>
      <c r="N1916" s="56" t="str" cm="1">
        <f t="array" ref="N1916">IFERROR(IF(_xlfn.SINGLE(B:B)="","",IF(R1916="Beer",SUM(LOOKUP(2,1/(Rates!$B$3:$B$5&lt;=W1916)/(Rates!$C$3:$C$5&gt;=W1916),Rates!$D$3:$D$5)*(X1916/100)*W1916),IF(R1916="Refreshment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56" t="str">
        <f t="shared" si="954"/>
        <v/>
      </c>
      <c r="P1916" s="53"/>
      <c r="Q1916" s="14" t="str">
        <f t="shared" si="955"/>
        <v/>
      </c>
      <c r="R1916" s="57" t="str">
        <f t="shared" si="956"/>
        <v/>
      </c>
      <c r="S1916" s="58" t="str">
        <f>IF(B1916="","",IF(R1916="Refreshment Beverage",VLOOKUP(VALUE(Q1916),Rates!G$15:L$19,2,0),VLOOKUP(VALUE(Q1916),Rates!G$4:L$12,2,0)))</f>
        <v/>
      </c>
      <c r="T1916" s="58" t="str">
        <f t="shared" si="957"/>
        <v/>
      </c>
      <c r="U1916" s="58" t="str">
        <f t="shared" si="958"/>
        <v/>
      </c>
      <c r="V1916" s="58" t="str">
        <f t="shared" si="959"/>
        <v/>
      </c>
      <c r="W1916" s="58" t="str">
        <f t="shared" si="960"/>
        <v/>
      </c>
      <c r="X1916" s="59" t="str">
        <f t="shared" si="961"/>
        <v/>
      </c>
      <c r="Y1916" s="60" t="str">
        <f>IF(B:B="","",IF(R1916="Refreshment Beverage",VLOOKUP(Q1916,Rates!G$15:L$19,6,0)*W1916,VLOOKUP(Q1916,Rates!G$4:L$12,6,0)*W1916))</f>
        <v/>
      </c>
      <c r="Z1916" s="60" t="str">
        <f t="shared" si="962"/>
        <v/>
      </c>
      <c r="AA1916" s="60" t="str">
        <f t="shared" si="950"/>
        <v/>
      </c>
      <c r="AB1916" s="61" t="str" cm="1">
        <f t="array" ref="AB1916">IF(_xlfn.SINGLE(B:B)="","",IF(R1916="Refreshment Beverage","",IF(AND(R1916="Beer",Q1916=0),SUM(LOOKUP(2,1/(Rates!$B$15:$B$18&lt;=W1916)/(Rates!$C$15:$C$18&gt;=W1916),Rates!$D$15:$D$18)*W1916),VLOOKUP(VALUE(_xlfn.SINGLE(Q:Q)),Rates!A:B,2,0)*W1916)))</f>
        <v/>
      </c>
      <c r="AC1916" s="61" t="str" cm="1">
        <f t="array" ref="AC1916">IF(_xlfn.SINGLE(B:B)="","",IF(R1916="Refreshment Beverage","",IF(AND(R1916="Beer",Q1916=0),SUM(LOOKUP(2,1/(Rates!$B$15:$B$18&lt;=W1916)/(Rates!$C$15:$C$18&gt;=W1916),Rates!$E$15:$E$18)*W1916),VLOOKUP(VALUE(_xlfn.SINGLE(Q:Q)),Rates!A:C,3,0)*W1916)))</f>
        <v/>
      </c>
      <c r="AD1916" s="168">
        <f>IFERROR(IF(R1916="Beer","",IF(OR(Q1916=1,Q1916=2,Q1916=3,Q1916=4),VLOOKUP(Q1916,Rates!$A$31:$B$34,2,0)*W1916,IF(V1916=1,VLOOKUP(U1916,'REB BEV MIN MKUP'!B:E,4,0),IF(V1916&gt;1,VLOOKUP(VALUE(W1916),'REB BEV MIN MKUP'!O:Q,3,0),0)))),0)</f>
        <v>0</v>
      </c>
      <c r="AE1916" s="62" t="str">
        <f t="shared" si="963"/>
        <v/>
      </c>
      <c r="AF1916" s="63" t="str">
        <f t="shared" si="964"/>
        <v/>
      </c>
      <c r="AG1916" s="64" t="str">
        <f t="shared" si="965"/>
        <v/>
      </c>
      <c r="AH1916" s="65" t="str">
        <f t="shared" si="966"/>
        <v/>
      </c>
      <c r="AI1916" s="66" t="str">
        <f>IF(AE:AE="","",IF(R1916="Refreshment Beverage",AK1916*(Rates!J$19/100),ROUND(SUM(AH1916*(Rates!$J$8/100)),4)))</f>
        <v/>
      </c>
      <c r="AJ1916" s="67" t="str">
        <f t="shared" si="967"/>
        <v/>
      </c>
      <c r="AK1916" s="22" t="str">
        <f t="shared" si="968"/>
        <v/>
      </c>
      <c r="AL1916" s="62" t="str">
        <f t="shared" si="969"/>
        <v/>
      </c>
      <c r="AM1916" s="63" t="str">
        <f>IF(AS1916="","",IF(R1916="Refreshment Beverage",ROUND(AS1916*Rates!K$19,4),ROUND(AO1916*(VLOOKUP(VALUE(Q1916),Rates!G$4:L$12,3,0)),4)))</f>
        <v/>
      </c>
      <c r="AN1916" s="68" t="str">
        <f>IF(AS1916="","",IF(R1916="Refreshment Beverage",AS1916*(Rates!J$19/100),MAX(AM1916,AB1916)))</f>
        <v/>
      </c>
      <c r="AO1916" s="69" t="str">
        <f t="shared" si="970"/>
        <v/>
      </c>
      <c r="AP1916" s="69" t="str">
        <f t="shared" si="971"/>
        <v/>
      </c>
      <c r="AQ1916" s="70" t="str">
        <f>IF(AS1916="","",IF(R1916="Refreshment Beverage",ROUND(SUM(VLOOKUP(Q:Q,Rates!G$15:L$19,3,0)*(AS1916-Y1916-Z1916-AA1916)),4),ROUND(SUM(Rates!$K$8*AS1916),4)))</f>
        <v/>
      </c>
      <c r="AR1916" s="66" t="str">
        <f t="shared" si="972"/>
        <v/>
      </c>
      <c r="AS1916" s="22" t="str">
        <f t="shared" si="973"/>
        <v/>
      </c>
      <c r="AT1916" s="62" t="str">
        <f t="shared" si="974"/>
        <v/>
      </c>
      <c r="AU1916" s="63" t="str">
        <f>IF(AX1916="","",IF(R1916="Refreshment Beverage",ROUND((BA1916-Y1916-Z1916-AA1916)*VLOOKUP(VALUE(Q1916),Rates!G$15:L$19,3,0),4),ROUND(AW1916*(VLOOKUP(VALUE(Q1916),Rates!G:L,3,0)),4)))</f>
        <v/>
      </c>
      <c r="AV1916" s="68" t="str">
        <f t="shared" si="975"/>
        <v/>
      </c>
      <c r="AW1916" s="69" t="str">
        <f t="shared" si="976"/>
        <v/>
      </c>
      <c r="AX1916" s="65" t="str">
        <f t="shared" si="977"/>
        <v/>
      </c>
      <c r="AY1916" s="70" t="str">
        <f>IF(AX1916="","",IF(R1916="Refreshment Beverage",ROUND(SUM(AX1916*Rates!K$19),4),ROUND(SUM(AX1916*(Rates!J$8/100)),4)))</f>
        <v/>
      </c>
      <c r="AZ1916" s="67" t="str">
        <f t="shared" si="978"/>
        <v/>
      </c>
      <c r="BA1916" s="22" t="str">
        <f t="shared" si="979"/>
        <v/>
      </c>
      <c r="BD1916" s="171"/>
      <c r="BE1916" s="171"/>
      <c r="BF1916" s="171"/>
      <c r="BG1916" s="171"/>
    </row>
    <row r="1917" spans="11:59" ht="12.75" customHeight="1" x14ac:dyDescent="0.3">
      <c r="K1917" s="42" t="str">
        <f t="shared" si="951"/>
        <v/>
      </c>
      <c r="L1917" s="55" t="str">
        <f t="shared" si="952"/>
        <v/>
      </c>
      <c r="M1917" s="43" t="str">
        <f t="shared" si="953"/>
        <v/>
      </c>
      <c r="N1917" s="56" t="str" cm="1">
        <f t="array" ref="N1917">IFERROR(IF(_xlfn.SINGLE(B:B)="","",IF(R1917="Beer",SUM(LOOKUP(2,1/(Rates!$B$3:$B$5&lt;=W1917)/(Rates!$C$3:$C$5&gt;=W1917),Rates!$D$3:$D$5)*(X1917/100)*W1917),IF(R1917="Refreshment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56" t="str">
        <f t="shared" si="954"/>
        <v/>
      </c>
      <c r="P1917" s="53"/>
      <c r="Q1917" s="14" t="str">
        <f t="shared" si="955"/>
        <v/>
      </c>
      <c r="R1917" s="57" t="str">
        <f t="shared" si="956"/>
        <v/>
      </c>
      <c r="S1917" s="58" t="str">
        <f>IF(B1917="","",IF(R1917="Refreshment Beverage",VLOOKUP(VALUE(Q1917),Rates!G$15:L$19,2,0),VLOOKUP(VALUE(Q1917),Rates!G$4:L$12,2,0)))</f>
        <v/>
      </c>
      <c r="T1917" s="58" t="str">
        <f t="shared" si="957"/>
        <v/>
      </c>
      <c r="U1917" s="58" t="str">
        <f t="shared" si="958"/>
        <v/>
      </c>
      <c r="V1917" s="58" t="str">
        <f t="shared" si="959"/>
        <v/>
      </c>
      <c r="W1917" s="58" t="str">
        <f t="shared" si="960"/>
        <v/>
      </c>
      <c r="X1917" s="59" t="str">
        <f t="shared" si="961"/>
        <v/>
      </c>
      <c r="Y1917" s="60" t="str">
        <f>IF(B:B="","",IF(R1917="Refreshment Beverage",VLOOKUP(Q1917,Rates!G$15:L$19,6,0)*W1917,VLOOKUP(Q1917,Rates!G$4:L$12,6,0)*W1917))</f>
        <v/>
      </c>
      <c r="Z1917" s="60" t="str">
        <f t="shared" si="962"/>
        <v/>
      </c>
      <c r="AA1917" s="60" t="str">
        <f t="shared" si="950"/>
        <v/>
      </c>
      <c r="AB1917" s="61" t="str" cm="1">
        <f t="array" ref="AB1917">IF(_xlfn.SINGLE(B:B)="","",IF(R1917="Refreshment Beverage","",IF(AND(R1917="Beer",Q1917=0),SUM(LOOKUP(2,1/(Rates!$B$15:$B$18&lt;=W1917)/(Rates!$C$15:$C$18&gt;=W1917),Rates!$D$15:$D$18)*W1917),VLOOKUP(VALUE(_xlfn.SINGLE(Q:Q)),Rates!A:B,2,0)*W1917)))</f>
        <v/>
      </c>
      <c r="AC1917" s="61" t="str" cm="1">
        <f t="array" ref="AC1917">IF(_xlfn.SINGLE(B:B)="","",IF(R1917="Refreshment Beverage","",IF(AND(R1917="Beer",Q1917=0),SUM(LOOKUP(2,1/(Rates!$B$15:$B$18&lt;=W1917)/(Rates!$C$15:$C$18&gt;=W1917),Rates!$E$15:$E$18)*W1917),VLOOKUP(VALUE(_xlfn.SINGLE(Q:Q)),Rates!A:C,3,0)*W1917)))</f>
        <v/>
      </c>
      <c r="AD1917" s="168">
        <f>IFERROR(IF(R1917="Beer","",IF(OR(Q1917=1,Q1917=2,Q1917=3,Q1917=4),VLOOKUP(Q1917,Rates!$A$31:$B$34,2,0)*W1917,IF(V1917=1,VLOOKUP(U1917,'REB BEV MIN MKUP'!B:E,4,0),IF(V1917&gt;1,VLOOKUP(VALUE(W1917),'REB BEV MIN MKUP'!O:Q,3,0),0)))),0)</f>
        <v>0</v>
      </c>
      <c r="AE1917" s="62" t="str">
        <f t="shared" si="963"/>
        <v/>
      </c>
      <c r="AF1917" s="63" t="str">
        <f t="shared" si="964"/>
        <v/>
      </c>
      <c r="AG1917" s="64" t="str">
        <f t="shared" si="965"/>
        <v/>
      </c>
      <c r="AH1917" s="65" t="str">
        <f t="shared" si="966"/>
        <v/>
      </c>
      <c r="AI1917" s="66" t="str">
        <f>IF(AE:AE="","",IF(R1917="Refreshment Beverage",AK1917*(Rates!J$19/100),ROUND(SUM(AH1917*(Rates!$J$8/100)),4)))</f>
        <v/>
      </c>
      <c r="AJ1917" s="67" t="str">
        <f t="shared" si="967"/>
        <v/>
      </c>
      <c r="AK1917" s="22" t="str">
        <f t="shared" si="968"/>
        <v/>
      </c>
      <c r="AL1917" s="62" t="str">
        <f t="shared" si="969"/>
        <v/>
      </c>
      <c r="AM1917" s="63" t="str">
        <f>IF(AS1917="","",IF(R1917="Refreshment Beverage",ROUND(AS1917*Rates!K$19,4),ROUND(AO1917*(VLOOKUP(VALUE(Q1917),Rates!G$4:L$12,3,0)),4)))</f>
        <v/>
      </c>
      <c r="AN1917" s="68" t="str">
        <f>IF(AS1917="","",IF(R1917="Refreshment Beverage",AS1917*(Rates!J$19/100),MAX(AM1917,AB1917)))</f>
        <v/>
      </c>
      <c r="AO1917" s="69" t="str">
        <f t="shared" si="970"/>
        <v/>
      </c>
      <c r="AP1917" s="69" t="str">
        <f t="shared" si="971"/>
        <v/>
      </c>
      <c r="AQ1917" s="70" t="str">
        <f>IF(AS1917="","",IF(R1917="Refreshment Beverage",ROUND(SUM(VLOOKUP(Q:Q,Rates!G$15:L$19,3,0)*(AS1917-Y1917-Z1917-AA1917)),4),ROUND(SUM(Rates!$K$8*AS1917),4)))</f>
        <v/>
      </c>
      <c r="AR1917" s="66" t="str">
        <f t="shared" si="972"/>
        <v/>
      </c>
      <c r="AS1917" s="22" t="str">
        <f t="shared" si="973"/>
        <v/>
      </c>
      <c r="AT1917" s="62" t="str">
        <f t="shared" si="974"/>
        <v/>
      </c>
      <c r="AU1917" s="63" t="str">
        <f>IF(AX1917="","",IF(R1917="Refreshment Beverage",ROUND((BA1917-Y1917-Z1917-AA1917)*VLOOKUP(VALUE(Q1917),Rates!G$15:L$19,3,0),4),ROUND(AW1917*(VLOOKUP(VALUE(Q1917),Rates!G:L,3,0)),4)))</f>
        <v/>
      </c>
      <c r="AV1917" s="68" t="str">
        <f t="shared" si="975"/>
        <v/>
      </c>
      <c r="AW1917" s="69" t="str">
        <f t="shared" si="976"/>
        <v/>
      </c>
      <c r="AX1917" s="65" t="str">
        <f t="shared" si="977"/>
        <v/>
      </c>
      <c r="AY1917" s="70" t="str">
        <f>IF(AX1917="","",IF(R1917="Refreshment Beverage",ROUND(SUM(AX1917*Rates!K$19),4),ROUND(SUM(AX1917*(Rates!J$8/100)),4)))</f>
        <v/>
      </c>
      <c r="AZ1917" s="67" t="str">
        <f t="shared" si="978"/>
        <v/>
      </c>
      <c r="BA1917" s="22" t="str">
        <f t="shared" si="979"/>
        <v/>
      </c>
      <c r="BD1917" s="171"/>
      <c r="BE1917" s="171"/>
      <c r="BF1917" s="171"/>
      <c r="BG1917" s="171"/>
    </row>
    <row r="1918" spans="11:59" ht="12.75" customHeight="1" x14ac:dyDescent="0.3">
      <c r="K1918" s="42" t="str">
        <f t="shared" si="951"/>
        <v/>
      </c>
      <c r="L1918" s="55" t="str">
        <f t="shared" si="952"/>
        <v/>
      </c>
      <c r="M1918" s="43" t="str">
        <f t="shared" si="953"/>
        <v/>
      </c>
      <c r="N1918" s="56" t="str" cm="1">
        <f t="array" ref="N1918">IFERROR(IF(_xlfn.SINGLE(B:B)="","",IF(R1918="Beer",SUM(LOOKUP(2,1/(Rates!$B$3:$B$5&lt;=W1918)/(Rates!$C$3:$C$5&gt;=W1918),Rates!$D$3:$D$5)*(X1918/100)*W1918),IF(R1918="Refreshment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56" t="str">
        <f t="shared" si="954"/>
        <v/>
      </c>
      <c r="P1918" s="53"/>
      <c r="Q1918" s="14" t="str">
        <f t="shared" si="955"/>
        <v/>
      </c>
      <c r="R1918" s="57" t="str">
        <f t="shared" si="956"/>
        <v/>
      </c>
      <c r="S1918" s="58" t="str">
        <f>IF(B1918="","",IF(R1918="Refreshment Beverage",VLOOKUP(VALUE(Q1918),Rates!G$15:L$19,2,0),VLOOKUP(VALUE(Q1918),Rates!G$4:L$12,2,0)))</f>
        <v/>
      </c>
      <c r="T1918" s="58" t="str">
        <f t="shared" si="957"/>
        <v/>
      </c>
      <c r="U1918" s="58" t="str">
        <f t="shared" si="958"/>
        <v/>
      </c>
      <c r="V1918" s="58" t="str">
        <f t="shared" si="959"/>
        <v/>
      </c>
      <c r="W1918" s="58" t="str">
        <f t="shared" si="960"/>
        <v/>
      </c>
      <c r="X1918" s="59" t="str">
        <f t="shared" si="961"/>
        <v/>
      </c>
      <c r="Y1918" s="60" t="str">
        <f>IF(B:B="","",IF(R1918="Refreshment Beverage",VLOOKUP(Q1918,Rates!G$15:L$19,6,0)*W1918,VLOOKUP(Q1918,Rates!G$4:L$12,6,0)*W1918))</f>
        <v/>
      </c>
      <c r="Z1918" s="60" t="str">
        <f t="shared" si="962"/>
        <v/>
      </c>
      <c r="AA1918" s="60" t="str">
        <f t="shared" si="950"/>
        <v/>
      </c>
      <c r="AB1918" s="61" t="str" cm="1">
        <f t="array" ref="AB1918">IF(_xlfn.SINGLE(B:B)="","",IF(R1918="Refreshment Beverage","",IF(AND(R1918="Beer",Q1918=0),SUM(LOOKUP(2,1/(Rates!$B$15:$B$18&lt;=W1918)/(Rates!$C$15:$C$18&gt;=W1918),Rates!$D$15:$D$18)*W1918),VLOOKUP(VALUE(_xlfn.SINGLE(Q:Q)),Rates!A:B,2,0)*W1918)))</f>
        <v/>
      </c>
      <c r="AC1918" s="61" t="str" cm="1">
        <f t="array" ref="AC1918">IF(_xlfn.SINGLE(B:B)="","",IF(R1918="Refreshment Beverage","",IF(AND(R1918="Beer",Q1918=0),SUM(LOOKUP(2,1/(Rates!$B$15:$B$18&lt;=W1918)/(Rates!$C$15:$C$18&gt;=W1918),Rates!$E$15:$E$18)*W1918),VLOOKUP(VALUE(_xlfn.SINGLE(Q:Q)),Rates!A:C,3,0)*W1918)))</f>
        <v/>
      </c>
      <c r="AD1918" s="168">
        <f>IFERROR(IF(R1918="Beer","",IF(OR(Q1918=1,Q1918=2,Q1918=3,Q1918=4),VLOOKUP(Q1918,Rates!$A$31:$B$34,2,0)*W1918,IF(V1918=1,VLOOKUP(U1918,'REB BEV MIN MKUP'!B:E,4,0),IF(V1918&gt;1,VLOOKUP(VALUE(W1918),'REB BEV MIN MKUP'!O:Q,3,0),0)))),0)</f>
        <v>0</v>
      </c>
      <c r="AE1918" s="62" t="str">
        <f t="shared" si="963"/>
        <v/>
      </c>
      <c r="AF1918" s="63" t="str">
        <f t="shared" si="964"/>
        <v/>
      </c>
      <c r="AG1918" s="64" t="str">
        <f t="shared" si="965"/>
        <v/>
      </c>
      <c r="AH1918" s="65" t="str">
        <f t="shared" si="966"/>
        <v/>
      </c>
      <c r="AI1918" s="66" t="str">
        <f>IF(AE:AE="","",IF(R1918="Refreshment Beverage",AK1918*(Rates!J$19/100),ROUND(SUM(AH1918*(Rates!$J$8/100)),4)))</f>
        <v/>
      </c>
      <c r="AJ1918" s="67" t="str">
        <f t="shared" si="967"/>
        <v/>
      </c>
      <c r="AK1918" s="22" t="str">
        <f t="shared" si="968"/>
        <v/>
      </c>
      <c r="AL1918" s="62" t="str">
        <f t="shared" si="969"/>
        <v/>
      </c>
      <c r="AM1918" s="63" t="str">
        <f>IF(AS1918="","",IF(R1918="Refreshment Beverage",ROUND(AS1918*Rates!K$19,4),ROUND(AO1918*(VLOOKUP(VALUE(Q1918),Rates!G$4:L$12,3,0)),4)))</f>
        <v/>
      </c>
      <c r="AN1918" s="68" t="str">
        <f>IF(AS1918="","",IF(R1918="Refreshment Beverage",AS1918*(Rates!J$19/100),MAX(AM1918,AB1918)))</f>
        <v/>
      </c>
      <c r="AO1918" s="69" t="str">
        <f t="shared" si="970"/>
        <v/>
      </c>
      <c r="AP1918" s="69" t="str">
        <f t="shared" si="971"/>
        <v/>
      </c>
      <c r="AQ1918" s="70" t="str">
        <f>IF(AS1918="","",IF(R1918="Refreshment Beverage",ROUND(SUM(VLOOKUP(Q:Q,Rates!G$15:L$19,3,0)*(AS1918-Y1918-Z1918-AA1918)),4),ROUND(SUM(Rates!$K$8*AS1918),4)))</f>
        <v/>
      </c>
      <c r="AR1918" s="66" t="str">
        <f t="shared" si="972"/>
        <v/>
      </c>
      <c r="AS1918" s="22" t="str">
        <f t="shared" si="973"/>
        <v/>
      </c>
      <c r="AT1918" s="62" t="str">
        <f t="shared" si="974"/>
        <v/>
      </c>
      <c r="AU1918" s="63" t="str">
        <f>IF(AX1918="","",IF(R1918="Refreshment Beverage",ROUND((BA1918-Y1918-Z1918-AA1918)*VLOOKUP(VALUE(Q1918),Rates!G$15:L$19,3,0),4),ROUND(AW1918*(VLOOKUP(VALUE(Q1918),Rates!G:L,3,0)),4)))</f>
        <v/>
      </c>
      <c r="AV1918" s="68" t="str">
        <f t="shared" si="975"/>
        <v/>
      </c>
      <c r="AW1918" s="69" t="str">
        <f t="shared" si="976"/>
        <v/>
      </c>
      <c r="AX1918" s="65" t="str">
        <f t="shared" si="977"/>
        <v/>
      </c>
      <c r="AY1918" s="70" t="str">
        <f>IF(AX1918="","",IF(R1918="Refreshment Beverage",ROUND(SUM(AX1918*Rates!K$19),4),ROUND(SUM(AX1918*(Rates!J$8/100)),4)))</f>
        <v/>
      </c>
      <c r="AZ1918" s="67" t="str">
        <f t="shared" si="978"/>
        <v/>
      </c>
      <c r="BA1918" s="22" t="str">
        <f t="shared" si="979"/>
        <v/>
      </c>
      <c r="BD1918" s="171"/>
      <c r="BE1918" s="171"/>
      <c r="BF1918" s="171"/>
      <c r="BG1918" s="171"/>
    </row>
    <row r="1919" spans="11:59" ht="12.75" customHeight="1" x14ac:dyDescent="0.3">
      <c r="K1919" s="42" t="str">
        <f t="shared" si="951"/>
        <v/>
      </c>
      <c r="L1919" s="55" t="str">
        <f t="shared" si="952"/>
        <v/>
      </c>
      <c r="M1919" s="43" t="str">
        <f t="shared" si="953"/>
        <v/>
      </c>
      <c r="N1919" s="56" t="str" cm="1">
        <f t="array" ref="N1919">IFERROR(IF(_xlfn.SINGLE(B:B)="","",IF(R1919="Beer",SUM(LOOKUP(2,1/(Rates!$B$3:$B$5&lt;=W1919)/(Rates!$C$3:$C$5&gt;=W1919),Rates!$D$3:$D$5)*(X1919/100)*W1919),IF(R1919="Refreshment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56" t="str">
        <f t="shared" si="954"/>
        <v/>
      </c>
      <c r="P1919" s="53"/>
      <c r="Q1919" s="14" t="str">
        <f t="shared" si="955"/>
        <v/>
      </c>
      <c r="R1919" s="57" t="str">
        <f t="shared" si="956"/>
        <v/>
      </c>
      <c r="S1919" s="58" t="str">
        <f>IF(B1919="","",IF(R1919="Refreshment Beverage",VLOOKUP(VALUE(Q1919),Rates!G$15:L$19,2,0),VLOOKUP(VALUE(Q1919),Rates!G$4:L$12,2,0)))</f>
        <v/>
      </c>
      <c r="T1919" s="58" t="str">
        <f t="shared" si="957"/>
        <v/>
      </c>
      <c r="U1919" s="58" t="str">
        <f t="shared" si="958"/>
        <v/>
      </c>
      <c r="V1919" s="58" t="str">
        <f t="shared" si="959"/>
        <v/>
      </c>
      <c r="W1919" s="58" t="str">
        <f t="shared" si="960"/>
        <v/>
      </c>
      <c r="X1919" s="59" t="str">
        <f t="shared" si="961"/>
        <v/>
      </c>
      <c r="Y1919" s="60" t="str">
        <f>IF(B:B="","",IF(R1919="Refreshment Beverage",VLOOKUP(Q1919,Rates!G$15:L$19,6,0)*W1919,VLOOKUP(Q1919,Rates!G$4:L$12,6,0)*W1919))</f>
        <v/>
      </c>
      <c r="Z1919" s="60" t="str">
        <f t="shared" si="962"/>
        <v/>
      </c>
      <c r="AA1919" s="60" t="str">
        <f t="shared" si="950"/>
        <v/>
      </c>
      <c r="AB1919" s="61" t="str" cm="1">
        <f t="array" ref="AB1919">IF(_xlfn.SINGLE(B:B)="","",IF(R1919="Refreshment Beverage","",IF(AND(R1919="Beer",Q1919=0),SUM(LOOKUP(2,1/(Rates!$B$15:$B$18&lt;=W1919)/(Rates!$C$15:$C$18&gt;=W1919),Rates!$D$15:$D$18)*W1919),VLOOKUP(VALUE(_xlfn.SINGLE(Q:Q)),Rates!A:B,2,0)*W1919)))</f>
        <v/>
      </c>
      <c r="AC1919" s="61" t="str" cm="1">
        <f t="array" ref="AC1919">IF(_xlfn.SINGLE(B:B)="","",IF(R1919="Refreshment Beverage","",IF(AND(R1919="Beer",Q1919=0),SUM(LOOKUP(2,1/(Rates!$B$15:$B$18&lt;=W1919)/(Rates!$C$15:$C$18&gt;=W1919),Rates!$E$15:$E$18)*W1919),VLOOKUP(VALUE(_xlfn.SINGLE(Q:Q)),Rates!A:C,3,0)*W1919)))</f>
        <v/>
      </c>
      <c r="AD1919" s="168">
        <f>IFERROR(IF(R1919="Beer","",IF(OR(Q1919=1,Q1919=2,Q1919=3,Q1919=4),VLOOKUP(Q1919,Rates!$A$31:$B$34,2,0)*W1919,IF(V1919=1,VLOOKUP(U1919,'REB BEV MIN MKUP'!B:E,4,0),IF(V1919&gt;1,VLOOKUP(VALUE(W1919),'REB BEV MIN MKUP'!O:Q,3,0),0)))),0)</f>
        <v>0</v>
      </c>
      <c r="AE1919" s="62" t="str">
        <f t="shared" si="963"/>
        <v/>
      </c>
      <c r="AF1919" s="63" t="str">
        <f t="shared" si="964"/>
        <v/>
      </c>
      <c r="AG1919" s="64" t="str">
        <f t="shared" si="965"/>
        <v/>
      </c>
      <c r="AH1919" s="65" t="str">
        <f t="shared" si="966"/>
        <v/>
      </c>
      <c r="AI1919" s="66" t="str">
        <f>IF(AE:AE="","",IF(R1919="Refreshment Beverage",AK1919*(Rates!J$19/100),ROUND(SUM(AH1919*(Rates!$J$8/100)),4)))</f>
        <v/>
      </c>
      <c r="AJ1919" s="67" t="str">
        <f t="shared" si="967"/>
        <v/>
      </c>
      <c r="AK1919" s="22" t="str">
        <f t="shared" si="968"/>
        <v/>
      </c>
      <c r="AL1919" s="62" t="str">
        <f t="shared" si="969"/>
        <v/>
      </c>
      <c r="AM1919" s="63" t="str">
        <f>IF(AS1919="","",IF(R1919="Refreshment Beverage",ROUND(AS1919*Rates!K$19,4),ROUND(AO1919*(VLOOKUP(VALUE(Q1919),Rates!G$4:L$12,3,0)),4)))</f>
        <v/>
      </c>
      <c r="AN1919" s="68" t="str">
        <f>IF(AS1919="","",IF(R1919="Refreshment Beverage",AS1919*(Rates!J$19/100),MAX(AM1919,AB1919)))</f>
        <v/>
      </c>
      <c r="AO1919" s="69" t="str">
        <f t="shared" si="970"/>
        <v/>
      </c>
      <c r="AP1919" s="69" t="str">
        <f t="shared" si="971"/>
        <v/>
      </c>
      <c r="AQ1919" s="70" t="str">
        <f>IF(AS1919="","",IF(R1919="Refreshment Beverage",ROUND(SUM(VLOOKUP(Q:Q,Rates!G$15:L$19,3,0)*(AS1919-Y1919-Z1919-AA1919)),4),ROUND(SUM(Rates!$K$8*AS1919),4)))</f>
        <v/>
      </c>
      <c r="AR1919" s="66" t="str">
        <f t="shared" si="972"/>
        <v/>
      </c>
      <c r="AS1919" s="22" t="str">
        <f t="shared" si="973"/>
        <v/>
      </c>
      <c r="AT1919" s="62" t="str">
        <f t="shared" si="974"/>
        <v/>
      </c>
      <c r="AU1919" s="63" t="str">
        <f>IF(AX1919="","",IF(R1919="Refreshment Beverage",ROUND((BA1919-Y1919-Z1919-AA1919)*VLOOKUP(VALUE(Q1919),Rates!G$15:L$19,3,0),4),ROUND(AW1919*(VLOOKUP(VALUE(Q1919),Rates!G:L,3,0)),4)))</f>
        <v/>
      </c>
      <c r="AV1919" s="68" t="str">
        <f t="shared" si="975"/>
        <v/>
      </c>
      <c r="AW1919" s="69" t="str">
        <f t="shared" si="976"/>
        <v/>
      </c>
      <c r="AX1919" s="65" t="str">
        <f t="shared" si="977"/>
        <v/>
      </c>
      <c r="AY1919" s="70" t="str">
        <f>IF(AX1919="","",IF(R1919="Refreshment Beverage",ROUND(SUM(AX1919*Rates!K$19),4),ROUND(SUM(AX1919*(Rates!J$8/100)),4)))</f>
        <v/>
      </c>
      <c r="AZ1919" s="67" t="str">
        <f t="shared" si="978"/>
        <v/>
      </c>
      <c r="BA1919" s="22" t="str">
        <f t="shared" si="979"/>
        <v/>
      </c>
      <c r="BD1919" s="171"/>
      <c r="BE1919" s="171"/>
      <c r="BF1919" s="171"/>
      <c r="BG1919" s="171"/>
    </row>
    <row r="1920" spans="11:59" ht="12.75" customHeight="1" x14ac:dyDescent="0.3">
      <c r="K1920" s="42" t="str">
        <f t="shared" si="951"/>
        <v/>
      </c>
      <c r="L1920" s="55" t="str">
        <f t="shared" si="952"/>
        <v/>
      </c>
      <c r="M1920" s="43" t="str">
        <f t="shared" si="953"/>
        <v/>
      </c>
      <c r="N1920" s="56" t="str" cm="1">
        <f t="array" ref="N1920">IFERROR(IF(_xlfn.SINGLE(B:B)="","",IF(R1920="Beer",SUM(LOOKUP(2,1/(Rates!$B$3:$B$5&lt;=W1920)/(Rates!$C$3:$C$5&gt;=W1920),Rates!$D$3:$D$5)*(X1920/100)*W1920),IF(R1920="Refreshment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56" t="str">
        <f t="shared" si="954"/>
        <v/>
      </c>
      <c r="P1920" s="53"/>
      <c r="Q1920" s="14" t="str">
        <f t="shared" si="955"/>
        <v/>
      </c>
      <c r="R1920" s="57" t="str">
        <f t="shared" si="956"/>
        <v/>
      </c>
      <c r="S1920" s="58" t="str">
        <f>IF(B1920="","",IF(R1920="Refreshment Beverage",VLOOKUP(VALUE(Q1920),Rates!G$15:L$19,2,0),VLOOKUP(VALUE(Q1920),Rates!G$4:L$12,2,0)))</f>
        <v/>
      </c>
      <c r="T1920" s="58" t="str">
        <f t="shared" si="957"/>
        <v/>
      </c>
      <c r="U1920" s="58" t="str">
        <f t="shared" si="958"/>
        <v/>
      </c>
      <c r="V1920" s="58" t="str">
        <f t="shared" si="959"/>
        <v/>
      </c>
      <c r="W1920" s="58" t="str">
        <f t="shared" si="960"/>
        <v/>
      </c>
      <c r="X1920" s="59" t="str">
        <f t="shared" si="961"/>
        <v/>
      </c>
      <c r="Y1920" s="60" t="str">
        <f>IF(B:B="","",IF(R1920="Refreshment Beverage",VLOOKUP(Q1920,Rates!G$15:L$19,6,0)*W1920,VLOOKUP(Q1920,Rates!G$4:L$12,6,0)*W1920))</f>
        <v/>
      </c>
      <c r="Z1920" s="60" t="str">
        <f t="shared" si="962"/>
        <v/>
      </c>
      <c r="AA1920" s="60" t="str">
        <f t="shared" si="950"/>
        <v/>
      </c>
      <c r="AB1920" s="61" t="str" cm="1">
        <f t="array" ref="AB1920">IF(_xlfn.SINGLE(B:B)="","",IF(R1920="Refreshment Beverage","",IF(AND(R1920="Beer",Q1920=0),SUM(LOOKUP(2,1/(Rates!$B$15:$B$18&lt;=W1920)/(Rates!$C$15:$C$18&gt;=W1920),Rates!$D$15:$D$18)*W1920),VLOOKUP(VALUE(_xlfn.SINGLE(Q:Q)),Rates!A:B,2,0)*W1920)))</f>
        <v/>
      </c>
      <c r="AC1920" s="61" t="str" cm="1">
        <f t="array" ref="AC1920">IF(_xlfn.SINGLE(B:B)="","",IF(R1920="Refreshment Beverage","",IF(AND(R1920="Beer",Q1920=0),SUM(LOOKUP(2,1/(Rates!$B$15:$B$18&lt;=W1920)/(Rates!$C$15:$C$18&gt;=W1920),Rates!$E$15:$E$18)*W1920),VLOOKUP(VALUE(_xlfn.SINGLE(Q:Q)),Rates!A:C,3,0)*W1920)))</f>
        <v/>
      </c>
      <c r="AD1920" s="168">
        <f>IFERROR(IF(R1920="Beer","",IF(OR(Q1920=1,Q1920=2,Q1920=3,Q1920=4),VLOOKUP(Q1920,Rates!$A$31:$B$34,2,0)*W1920,IF(V1920=1,VLOOKUP(U1920,'REB BEV MIN MKUP'!B:E,4,0),IF(V1920&gt;1,VLOOKUP(VALUE(W1920),'REB BEV MIN MKUP'!O:Q,3,0),0)))),0)</f>
        <v>0</v>
      </c>
      <c r="AE1920" s="62" t="str">
        <f t="shared" si="963"/>
        <v/>
      </c>
      <c r="AF1920" s="63" t="str">
        <f t="shared" si="964"/>
        <v/>
      </c>
      <c r="AG1920" s="64" t="str">
        <f t="shared" si="965"/>
        <v/>
      </c>
      <c r="AH1920" s="65" t="str">
        <f t="shared" si="966"/>
        <v/>
      </c>
      <c r="AI1920" s="66" t="str">
        <f>IF(AE:AE="","",IF(R1920="Refreshment Beverage",AK1920*(Rates!J$19/100),ROUND(SUM(AH1920*(Rates!$J$8/100)),4)))</f>
        <v/>
      </c>
      <c r="AJ1920" s="67" t="str">
        <f t="shared" si="967"/>
        <v/>
      </c>
      <c r="AK1920" s="22" t="str">
        <f t="shared" si="968"/>
        <v/>
      </c>
      <c r="AL1920" s="62" t="str">
        <f t="shared" si="969"/>
        <v/>
      </c>
      <c r="AM1920" s="63" t="str">
        <f>IF(AS1920="","",IF(R1920="Refreshment Beverage",ROUND(AS1920*Rates!K$19,4),ROUND(AO1920*(VLOOKUP(VALUE(Q1920),Rates!G$4:L$12,3,0)),4)))</f>
        <v/>
      </c>
      <c r="AN1920" s="68" t="str">
        <f>IF(AS1920="","",IF(R1920="Refreshment Beverage",AS1920*(Rates!J$19/100),MAX(AM1920,AB1920)))</f>
        <v/>
      </c>
      <c r="AO1920" s="69" t="str">
        <f t="shared" si="970"/>
        <v/>
      </c>
      <c r="AP1920" s="69" t="str">
        <f t="shared" si="971"/>
        <v/>
      </c>
      <c r="AQ1920" s="70" t="str">
        <f>IF(AS1920="","",IF(R1920="Refreshment Beverage",ROUND(SUM(VLOOKUP(Q:Q,Rates!G$15:L$19,3,0)*(AS1920-Y1920-Z1920-AA1920)),4),ROUND(SUM(Rates!$K$8*AS1920),4)))</f>
        <v/>
      </c>
      <c r="AR1920" s="66" t="str">
        <f t="shared" si="972"/>
        <v/>
      </c>
      <c r="AS1920" s="22" t="str">
        <f t="shared" si="973"/>
        <v/>
      </c>
      <c r="AT1920" s="62" t="str">
        <f t="shared" si="974"/>
        <v/>
      </c>
      <c r="AU1920" s="63" t="str">
        <f>IF(AX1920="","",IF(R1920="Refreshment Beverage",ROUND((BA1920-Y1920-Z1920-AA1920)*VLOOKUP(VALUE(Q1920),Rates!G$15:L$19,3,0),4),ROUND(AW1920*(VLOOKUP(VALUE(Q1920),Rates!G:L,3,0)),4)))</f>
        <v/>
      </c>
      <c r="AV1920" s="68" t="str">
        <f t="shared" si="975"/>
        <v/>
      </c>
      <c r="AW1920" s="69" t="str">
        <f t="shared" si="976"/>
        <v/>
      </c>
      <c r="AX1920" s="65" t="str">
        <f t="shared" si="977"/>
        <v/>
      </c>
      <c r="AY1920" s="70" t="str">
        <f>IF(AX1920="","",IF(R1920="Refreshment Beverage",ROUND(SUM(AX1920*Rates!K$19),4),ROUND(SUM(AX1920*(Rates!J$8/100)),4)))</f>
        <v/>
      </c>
      <c r="AZ1920" s="67" t="str">
        <f t="shared" si="978"/>
        <v/>
      </c>
      <c r="BA1920" s="22" t="str">
        <f t="shared" si="979"/>
        <v/>
      </c>
      <c r="BD1920" s="171"/>
      <c r="BE1920" s="171"/>
      <c r="BF1920" s="171"/>
      <c r="BG1920" s="171"/>
    </row>
    <row r="1921" spans="11:59" ht="12.75" customHeight="1" x14ac:dyDescent="0.3">
      <c r="K1921" s="42" t="str">
        <f t="shared" si="951"/>
        <v/>
      </c>
      <c r="L1921" s="55" t="str">
        <f t="shared" si="952"/>
        <v/>
      </c>
      <c r="M1921" s="43" t="str">
        <f t="shared" si="953"/>
        <v/>
      </c>
      <c r="N1921" s="56" t="str" cm="1">
        <f t="array" ref="N1921">IFERROR(IF(_xlfn.SINGLE(B:B)="","",IF(R1921="Beer",SUM(LOOKUP(2,1/(Rates!$B$3:$B$5&lt;=W1921)/(Rates!$C$3:$C$5&gt;=W1921),Rates!$D$3:$D$5)*(X1921/100)*W1921),IF(R1921="Refreshment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56" t="str">
        <f t="shared" si="954"/>
        <v/>
      </c>
      <c r="P1921" s="53"/>
      <c r="Q1921" s="14" t="str">
        <f t="shared" si="955"/>
        <v/>
      </c>
      <c r="R1921" s="57" t="str">
        <f t="shared" si="956"/>
        <v/>
      </c>
      <c r="S1921" s="58" t="str">
        <f>IF(B1921="","",IF(R1921="Refreshment Beverage",VLOOKUP(VALUE(Q1921),Rates!G$15:L$19,2,0),VLOOKUP(VALUE(Q1921),Rates!G$4:L$12,2,0)))</f>
        <v/>
      </c>
      <c r="T1921" s="58" t="str">
        <f t="shared" si="957"/>
        <v/>
      </c>
      <c r="U1921" s="58" t="str">
        <f t="shared" si="958"/>
        <v/>
      </c>
      <c r="V1921" s="58" t="str">
        <f t="shared" si="959"/>
        <v/>
      </c>
      <c r="W1921" s="58" t="str">
        <f t="shared" si="960"/>
        <v/>
      </c>
      <c r="X1921" s="59" t="str">
        <f t="shared" si="961"/>
        <v/>
      </c>
      <c r="Y1921" s="60" t="str">
        <f>IF(B:B="","",IF(R1921="Refreshment Beverage",VLOOKUP(Q1921,Rates!G$15:L$19,6,0)*W1921,VLOOKUP(Q1921,Rates!G$4:L$12,6,0)*W1921))</f>
        <v/>
      </c>
      <c r="Z1921" s="60" t="str">
        <f t="shared" si="962"/>
        <v/>
      </c>
      <c r="AA1921" s="60" t="str">
        <f t="shared" si="950"/>
        <v/>
      </c>
      <c r="AB1921" s="61" t="str" cm="1">
        <f t="array" ref="AB1921">IF(_xlfn.SINGLE(B:B)="","",IF(R1921="Refreshment Beverage","",IF(AND(R1921="Beer",Q1921=0),SUM(LOOKUP(2,1/(Rates!$B$15:$B$18&lt;=W1921)/(Rates!$C$15:$C$18&gt;=W1921),Rates!$D$15:$D$18)*W1921),VLOOKUP(VALUE(_xlfn.SINGLE(Q:Q)),Rates!A:B,2,0)*W1921)))</f>
        <v/>
      </c>
      <c r="AC1921" s="61" t="str" cm="1">
        <f t="array" ref="AC1921">IF(_xlfn.SINGLE(B:B)="","",IF(R1921="Refreshment Beverage","",IF(AND(R1921="Beer",Q1921=0),SUM(LOOKUP(2,1/(Rates!$B$15:$B$18&lt;=W1921)/(Rates!$C$15:$C$18&gt;=W1921),Rates!$E$15:$E$18)*W1921),VLOOKUP(VALUE(_xlfn.SINGLE(Q:Q)),Rates!A:C,3,0)*W1921)))</f>
        <v/>
      </c>
      <c r="AD1921" s="168">
        <f>IFERROR(IF(R1921="Beer","",IF(OR(Q1921=1,Q1921=2,Q1921=3,Q1921=4),VLOOKUP(Q1921,Rates!$A$31:$B$34,2,0)*W1921,IF(V1921=1,VLOOKUP(U1921,'REB BEV MIN MKUP'!B:E,4,0),IF(V1921&gt;1,VLOOKUP(VALUE(W1921),'REB BEV MIN MKUP'!O:Q,3,0),0)))),0)</f>
        <v>0</v>
      </c>
      <c r="AE1921" s="62" t="str">
        <f t="shared" si="963"/>
        <v/>
      </c>
      <c r="AF1921" s="63" t="str">
        <f t="shared" si="964"/>
        <v/>
      </c>
      <c r="AG1921" s="64" t="str">
        <f t="shared" si="965"/>
        <v/>
      </c>
      <c r="AH1921" s="65" t="str">
        <f t="shared" si="966"/>
        <v/>
      </c>
      <c r="AI1921" s="66" t="str">
        <f>IF(AE:AE="","",IF(R1921="Refreshment Beverage",AK1921*(Rates!J$19/100),ROUND(SUM(AH1921*(Rates!$J$8/100)),4)))</f>
        <v/>
      </c>
      <c r="AJ1921" s="67" t="str">
        <f t="shared" si="967"/>
        <v/>
      </c>
      <c r="AK1921" s="22" t="str">
        <f t="shared" si="968"/>
        <v/>
      </c>
      <c r="AL1921" s="62" t="str">
        <f t="shared" si="969"/>
        <v/>
      </c>
      <c r="AM1921" s="63" t="str">
        <f>IF(AS1921="","",IF(R1921="Refreshment Beverage",ROUND(AS1921*Rates!K$19,4),ROUND(AO1921*(VLOOKUP(VALUE(Q1921),Rates!G$4:L$12,3,0)),4)))</f>
        <v/>
      </c>
      <c r="AN1921" s="68" t="str">
        <f>IF(AS1921="","",IF(R1921="Refreshment Beverage",AS1921*(Rates!J$19/100),MAX(AM1921,AB1921)))</f>
        <v/>
      </c>
      <c r="AO1921" s="69" t="str">
        <f t="shared" si="970"/>
        <v/>
      </c>
      <c r="AP1921" s="69" t="str">
        <f t="shared" si="971"/>
        <v/>
      </c>
      <c r="AQ1921" s="70" t="str">
        <f>IF(AS1921="","",IF(R1921="Refreshment Beverage",ROUND(SUM(VLOOKUP(Q:Q,Rates!G$15:L$19,3,0)*(AS1921-Y1921-Z1921-AA1921)),4),ROUND(SUM(Rates!$K$8*AS1921),4)))</f>
        <v/>
      </c>
      <c r="AR1921" s="66" t="str">
        <f t="shared" si="972"/>
        <v/>
      </c>
      <c r="AS1921" s="22" t="str">
        <f t="shared" si="973"/>
        <v/>
      </c>
      <c r="AT1921" s="62" t="str">
        <f t="shared" si="974"/>
        <v/>
      </c>
      <c r="AU1921" s="63" t="str">
        <f>IF(AX1921="","",IF(R1921="Refreshment Beverage",ROUND((BA1921-Y1921-Z1921-AA1921)*VLOOKUP(VALUE(Q1921),Rates!G$15:L$19,3,0),4),ROUND(AW1921*(VLOOKUP(VALUE(Q1921),Rates!G:L,3,0)),4)))</f>
        <v/>
      </c>
      <c r="AV1921" s="68" t="str">
        <f t="shared" si="975"/>
        <v/>
      </c>
      <c r="AW1921" s="69" t="str">
        <f t="shared" si="976"/>
        <v/>
      </c>
      <c r="AX1921" s="65" t="str">
        <f t="shared" si="977"/>
        <v/>
      </c>
      <c r="AY1921" s="70" t="str">
        <f>IF(AX1921="","",IF(R1921="Refreshment Beverage",ROUND(SUM(AX1921*Rates!K$19),4),ROUND(SUM(AX1921*(Rates!J$8/100)),4)))</f>
        <v/>
      </c>
      <c r="AZ1921" s="67" t="str">
        <f t="shared" si="978"/>
        <v/>
      </c>
      <c r="BA1921" s="22" t="str">
        <f t="shared" si="979"/>
        <v/>
      </c>
      <c r="BD1921" s="171"/>
      <c r="BE1921" s="171"/>
      <c r="BF1921" s="171"/>
      <c r="BG1921" s="171"/>
    </row>
    <row r="1922" spans="11:59" ht="12.75" customHeight="1" x14ac:dyDescent="0.3">
      <c r="K1922" s="42" t="str">
        <f t="shared" si="951"/>
        <v/>
      </c>
      <c r="L1922" s="55" t="str">
        <f t="shared" si="952"/>
        <v/>
      </c>
      <c r="M1922" s="43" t="str">
        <f t="shared" si="953"/>
        <v/>
      </c>
      <c r="N1922" s="56" t="str" cm="1">
        <f t="array" ref="N1922">IFERROR(IF(_xlfn.SINGLE(B:B)="","",IF(R1922="Beer",SUM(LOOKUP(2,1/(Rates!$B$3:$B$5&lt;=W1922)/(Rates!$C$3:$C$5&gt;=W1922),Rates!$D$3:$D$5)*(X1922/100)*W1922),IF(R1922="Refreshment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56" t="str">
        <f t="shared" si="954"/>
        <v/>
      </c>
      <c r="P1922" s="53"/>
      <c r="Q1922" s="14" t="str">
        <f t="shared" si="955"/>
        <v/>
      </c>
      <c r="R1922" s="57" t="str">
        <f t="shared" si="956"/>
        <v/>
      </c>
      <c r="S1922" s="58" t="str">
        <f>IF(B1922="","",IF(R1922="Refreshment Beverage",VLOOKUP(VALUE(Q1922),Rates!G$15:L$19,2,0),VLOOKUP(VALUE(Q1922),Rates!G$4:L$12,2,0)))</f>
        <v/>
      </c>
      <c r="T1922" s="58" t="str">
        <f t="shared" si="957"/>
        <v/>
      </c>
      <c r="U1922" s="58" t="str">
        <f t="shared" si="958"/>
        <v/>
      </c>
      <c r="V1922" s="58" t="str">
        <f t="shared" si="959"/>
        <v/>
      </c>
      <c r="W1922" s="58" t="str">
        <f t="shared" si="960"/>
        <v/>
      </c>
      <c r="X1922" s="59" t="str">
        <f t="shared" si="961"/>
        <v/>
      </c>
      <c r="Y1922" s="60" t="str">
        <f>IF(B:B="","",IF(R1922="Refreshment Beverage",VLOOKUP(Q1922,Rates!G$15:L$19,6,0)*W1922,VLOOKUP(Q1922,Rates!G$4:L$12,6,0)*W1922))</f>
        <v/>
      </c>
      <c r="Z1922" s="60" t="str">
        <f t="shared" si="962"/>
        <v/>
      </c>
      <c r="AA1922" s="60" t="str">
        <f t="shared" si="950"/>
        <v/>
      </c>
      <c r="AB1922" s="61" t="str" cm="1">
        <f t="array" ref="AB1922">IF(_xlfn.SINGLE(B:B)="","",IF(R1922="Refreshment Beverage","",IF(AND(R1922="Beer",Q1922=0),SUM(LOOKUP(2,1/(Rates!$B$15:$B$18&lt;=W1922)/(Rates!$C$15:$C$18&gt;=W1922),Rates!$D$15:$D$18)*W1922),VLOOKUP(VALUE(_xlfn.SINGLE(Q:Q)),Rates!A:B,2,0)*W1922)))</f>
        <v/>
      </c>
      <c r="AC1922" s="61" t="str" cm="1">
        <f t="array" ref="AC1922">IF(_xlfn.SINGLE(B:B)="","",IF(R1922="Refreshment Beverage","",IF(AND(R1922="Beer",Q1922=0),SUM(LOOKUP(2,1/(Rates!$B$15:$B$18&lt;=W1922)/(Rates!$C$15:$C$18&gt;=W1922),Rates!$E$15:$E$18)*W1922),VLOOKUP(VALUE(_xlfn.SINGLE(Q:Q)),Rates!A:C,3,0)*W1922)))</f>
        <v/>
      </c>
      <c r="AD1922" s="168">
        <f>IFERROR(IF(R1922="Beer","",IF(OR(Q1922=1,Q1922=2,Q1922=3,Q1922=4),VLOOKUP(Q1922,Rates!$A$31:$B$34,2,0)*W1922,IF(V1922=1,VLOOKUP(U1922,'REB BEV MIN MKUP'!B:E,4,0),IF(V1922&gt;1,VLOOKUP(VALUE(W1922),'REB BEV MIN MKUP'!O:Q,3,0),0)))),0)</f>
        <v>0</v>
      </c>
      <c r="AE1922" s="62" t="str">
        <f t="shared" si="963"/>
        <v/>
      </c>
      <c r="AF1922" s="63" t="str">
        <f t="shared" si="964"/>
        <v/>
      </c>
      <c r="AG1922" s="64" t="str">
        <f t="shared" si="965"/>
        <v/>
      </c>
      <c r="AH1922" s="65" t="str">
        <f t="shared" si="966"/>
        <v/>
      </c>
      <c r="AI1922" s="66" t="str">
        <f>IF(AE:AE="","",IF(R1922="Refreshment Beverage",AK1922*(Rates!J$19/100),ROUND(SUM(AH1922*(Rates!$J$8/100)),4)))</f>
        <v/>
      </c>
      <c r="AJ1922" s="67" t="str">
        <f t="shared" si="967"/>
        <v/>
      </c>
      <c r="AK1922" s="22" t="str">
        <f t="shared" si="968"/>
        <v/>
      </c>
      <c r="AL1922" s="62" t="str">
        <f t="shared" si="969"/>
        <v/>
      </c>
      <c r="AM1922" s="63" t="str">
        <f>IF(AS1922="","",IF(R1922="Refreshment Beverage",ROUND(AS1922*Rates!K$19,4),ROUND(AO1922*(VLOOKUP(VALUE(Q1922),Rates!G$4:L$12,3,0)),4)))</f>
        <v/>
      </c>
      <c r="AN1922" s="68" t="str">
        <f>IF(AS1922="","",IF(R1922="Refreshment Beverage",AS1922*(Rates!J$19/100),MAX(AM1922,AB1922)))</f>
        <v/>
      </c>
      <c r="AO1922" s="69" t="str">
        <f t="shared" si="970"/>
        <v/>
      </c>
      <c r="AP1922" s="69" t="str">
        <f t="shared" si="971"/>
        <v/>
      </c>
      <c r="AQ1922" s="70" t="str">
        <f>IF(AS1922="","",IF(R1922="Refreshment Beverage",ROUND(SUM(VLOOKUP(Q:Q,Rates!G$15:L$19,3,0)*(AS1922-Y1922-Z1922-AA1922)),4),ROUND(SUM(Rates!$K$8*AS1922),4)))</f>
        <v/>
      </c>
      <c r="AR1922" s="66" t="str">
        <f t="shared" si="972"/>
        <v/>
      </c>
      <c r="AS1922" s="22" t="str">
        <f t="shared" si="973"/>
        <v/>
      </c>
      <c r="AT1922" s="62" t="str">
        <f t="shared" si="974"/>
        <v/>
      </c>
      <c r="AU1922" s="63" t="str">
        <f>IF(AX1922="","",IF(R1922="Refreshment Beverage",ROUND((BA1922-Y1922-Z1922-AA1922)*VLOOKUP(VALUE(Q1922),Rates!G$15:L$19,3,0),4),ROUND(AW1922*(VLOOKUP(VALUE(Q1922),Rates!G:L,3,0)),4)))</f>
        <v/>
      </c>
      <c r="AV1922" s="68" t="str">
        <f t="shared" si="975"/>
        <v/>
      </c>
      <c r="AW1922" s="69" t="str">
        <f t="shared" si="976"/>
        <v/>
      </c>
      <c r="AX1922" s="65" t="str">
        <f t="shared" si="977"/>
        <v/>
      </c>
      <c r="AY1922" s="70" t="str">
        <f>IF(AX1922="","",IF(R1922="Refreshment Beverage",ROUND(SUM(AX1922*Rates!K$19),4),ROUND(SUM(AX1922*(Rates!J$8/100)),4)))</f>
        <v/>
      </c>
      <c r="AZ1922" s="67" t="str">
        <f t="shared" si="978"/>
        <v/>
      </c>
      <c r="BA1922" s="22" t="str">
        <f t="shared" si="979"/>
        <v/>
      </c>
      <c r="BD1922" s="171"/>
      <c r="BE1922" s="171"/>
      <c r="BF1922" s="171"/>
      <c r="BG1922" s="171"/>
    </row>
    <row r="1923" spans="11:59" ht="12.75" customHeight="1" x14ac:dyDescent="0.3">
      <c r="K1923" s="42" t="str">
        <f t="shared" si="951"/>
        <v/>
      </c>
      <c r="L1923" s="55" t="str">
        <f t="shared" si="952"/>
        <v/>
      </c>
      <c r="M1923" s="43" t="str">
        <f t="shared" si="953"/>
        <v/>
      </c>
      <c r="N1923" s="56" t="str" cm="1">
        <f t="array" ref="N1923">IFERROR(IF(_xlfn.SINGLE(B:B)="","",IF(R1923="Beer",SUM(LOOKUP(2,1/(Rates!$B$3:$B$5&lt;=W1923)/(Rates!$C$3:$C$5&gt;=W1923),Rates!$D$3:$D$5)*(X1923/100)*W1923),IF(R1923="Refreshment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56" t="str">
        <f t="shared" si="954"/>
        <v/>
      </c>
      <c r="P1923" s="53"/>
      <c r="Q1923" s="14" t="str">
        <f t="shared" si="955"/>
        <v/>
      </c>
      <c r="R1923" s="57" t="str">
        <f t="shared" si="956"/>
        <v/>
      </c>
      <c r="S1923" s="58" t="str">
        <f>IF(B1923="","",IF(R1923="Refreshment Beverage",VLOOKUP(VALUE(Q1923),Rates!G$15:L$19,2,0),VLOOKUP(VALUE(Q1923),Rates!G$4:L$12,2,0)))</f>
        <v/>
      </c>
      <c r="T1923" s="58" t="str">
        <f t="shared" si="957"/>
        <v/>
      </c>
      <c r="U1923" s="58" t="str">
        <f t="shared" si="958"/>
        <v/>
      </c>
      <c r="V1923" s="58" t="str">
        <f t="shared" si="959"/>
        <v/>
      </c>
      <c r="W1923" s="58" t="str">
        <f t="shared" si="960"/>
        <v/>
      </c>
      <c r="X1923" s="59" t="str">
        <f t="shared" si="961"/>
        <v/>
      </c>
      <c r="Y1923" s="60" t="str">
        <f>IF(B:B="","",IF(R1923="Refreshment Beverage",VLOOKUP(Q1923,Rates!G$15:L$19,6,0)*W1923,VLOOKUP(Q1923,Rates!G$4:L$12,6,0)*W1923))</f>
        <v/>
      </c>
      <c r="Z1923" s="60" t="str">
        <f t="shared" si="962"/>
        <v/>
      </c>
      <c r="AA1923" s="60" t="str">
        <f t="shared" si="950"/>
        <v/>
      </c>
      <c r="AB1923" s="61" t="str" cm="1">
        <f t="array" ref="AB1923">IF(_xlfn.SINGLE(B:B)="","",IF(R1923="Refreshment Beverage","",IF(AND(R1923="Beer",Q1923=0),SUM(LOOKUP(2,1/(Rates!$B$15:$B$18&lt;=W1923)/(Rates!$C$15:$C$18&gt;=W1923),Rates!$D$15:$D$18)*W1923),VLOOKUP(VALUE(_xlfn.SINGLE(Q:Q)),Rates!A:B,2,0)*W1923)))</f>
        <v/>
      </c>
      <c r="AC1923" s="61" t="str" cm="1">
        <f t="array" ref="AC1923">IF(_xlfn.SINGLE(B:B)="","",IF(R1923="Refreshment Beverage","",IF(AND(R1923="Beer",Q1923=0),SUM(LOOKUP(2,1/(Rates!$B$15:$B$18&lt;=W1923)/(Rates!$C$15:$C$18&gt;=W1923),Rates!$E$15:$E$18)*W1923),VLOOKUP(VALUE(_xlfn.SINGLE(Q:Q)),Rates!A:C,3,0)*W1923)))</f>
        <v/>
      </c>
      <c r="AD1923" s="168">
        <f>IFERROR(IF(R1923="Beer","",IF(OR(Q1923=1,Q1923=2,Q1923=3,Q1923=4),VLOOKUP(Q1923,Rates!$A$31:$B$34,2,0)*W1923,IF(V1923=1,VLOOKUP(U1923,'REB BEV MIN MKUP'!B:E,4,0),IF(V1923&gt;1,VLOOKUP(VALUE(W1923),'REB BEV MIN MKUP'!O:Q,3,0),0)))),0)</f>
        <v>0</v>
      </c>
      <c r="AE1923" s="62" t="str">
        <f t="shared" si="963"/>
        <v/>
      </c>
      <c r="AF1923" s="63" t="str">
        <f t="shared" si="964"/>
        <v/>
      </c>
      <c r="AG1923" s="64" t="str">
        <f t="shared" si="965"/>
        <v/>
      </c>
      <c r="AH1923" s="65" t="str">
        <f t="shared" si="966"/>
        <v/>
      </c>
      <c r="AI1923" s="66" t="str">
        <f>IF(AE:AE="","",IF(R1923="Refreshment Beverage",AK1923*(Rates!J$19/100),ROUND(SUM(AH1923*(Rates!$J$8/100)),4)))</f>
        <v/>
      </c>
      <c r="AJ1923" s="67" t="str">
        <f t="shared" si="967"/>
        <v/>
      </c>
      <c r="AK1923" s="22" t="str">
        <f t="shared" si="968"/>
        <v/>
      </c>
      <c r="AL1923" s="62" t="str">
        <f t="shared" si="969"/>
        <v/>
      </c>
      <c r="AM1923" s="63" t="str">
        <f>IF(AS1923="","",IF(R1923="Refreshment Beverage",ROUND(AS1923*Rates!K$19,4),ROUND(AO1923*(VLOOKUP(VALUE(Q1923),Rates!G$4:L$12,3,0)),4)))</f>
        <v/>
      </c>
      <c r="AN1923" s="68" t="str">
        <f>IF(AS1923="","",IF(R1923="Refreshment Beverage",AS1923*(Rates!J$19/100),MAX(AM1923,AB1923)))</f>
        <v/>
      </c>
      <c r="AO1923" s="69" t="str">
        <f t="shared" si="970"/>
        <v/>
      </c>
      <c r="AP1923" s="69" t="str">
        <f t="shared" si="971"/>
        <v/>
      </c>
      <c r="AQ1923" s="70" t="str">
        <f>IF(AS1923="","",IF(R1923="Refreshment Beverage",ROUND(SUM(VLOOKUP(Q:Q,Rates!G$15:L$19,3,0)*(AS1923-Y1923-Z1923-AA1923)),4),ROUND(SUM(Rates!$K$8*AS1923),4)))</f>
        <v/>
      </c>
      <c r="AR1923" s="66" t="str">
        <f t="shared" si="972"/>
        <v/>
      </c>
      <c r="AS1923" s="22" t="str">
        <f t="shared" si="973"/>
        <v/>
      </c>
      <c r="AT1923" s="62" t="str">
        <f t="shared" si="974"/>
        <v/>
      </c>
      <c r="AU1923" s="63" t="str">
        <f>IF(AX1923="","",IF(R1923="Refreshment Beverage",ROUND((BA1923-Y1923-Z1923-AA1923)*VLOOKUP(VALUE(Q1923),Rates!G$15:L$19,3,0),4),ROUND(AW1923*(VLOOKUP(VALUE(Q1923),Rates!G:L,3,0)),4)))</f>
        <v/>
      </c>
      <c r="AV1923" s="68" t="str">
        <f t="shared" si="975"/>
        <v/>
      </c>
      <c r="AW1923" s="69" t="str">
        <f t="shared" si="976"/>
        <v/>
      </c>
      <c r="AX1923" s="65" t="str">
        <f t="shared" si="977"/>
        <v/>
      </c>
      <c r="AY1923" s="70" t="str">
        <f>IF(AX1923="","",IF(R1923="Refreshment Beverage",ROUND(SUM(AX1923*Rates!K$19),4),ROUND(SUM(AX1923*(Rates!J$8/100)),4)))</f>
        <v/>
      </c>
      <c r="AZ1923" s="67" t="str">
        <f t="shared" si="978"/>
        <v/>
      </c>
      <c r="BA1923" s="22" t="str">
        <f t="shared" si="979"/>
        <v/>
      </c>
      <c r="BD1923" s="171"/>
      <c r="BE1923" s="171"/>
      <c r="BF1923" s="171"/>
      <c r="BG1923" s="171"/>
    </row>
    <row r="1924" spans="11:59" ht="12.75" customHeight="1" x14ac:dyDescent="0.3">
      <c r="K1924" s="42" t="str">
        <f t="shared" si="951"/>
        <v/>
      </c>
      <c r="L1924" s="55" t="str">
        <f t="shared" si="952"/>
        <v/>
      </c>
      <c r="M1924" s="43" t="str">
        <f t="shared" si="953"/>
        <v/>
      </c>
      <c r="N1924" s="56" t="str" cm="1">
        <f t="array" ref="N1924">IFERROR(IF(_xlfn.SINGLE(B:B)="","",IF(R1924="Beer",SUM(LOOKUP(2,1/(Rates!$B$3:$B$5&lt;=W1924)/(Rates!$C$3:$C$5&gt;=W1924),Rates!$D$3:$D$5)*(X1924/100)*W1924),IF(R1924="Refreshment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56" t="str">
        <f t="shared" si="954"/>
        <v/>
      </c>
      <c r="P1924" s="53"/>
      <c r="Q1924" s="14" t="str">
        <f t="shared" si="955"/>
        <v/>
      </c>
      <c r="R1924" s="57" t="str">
        <f t="shared" si="956"/>
        <v/>
      </c>
      <c r="S1924" s="58" t="str">
        <f>IF(B1924="","",IF(R1924="Refreshment Beverage",VLOOKUP(VALUE(Q1924),Rates!G$15:L$19,2,0),VLOOKUP(VALUE(Q1924),Rates!G$4:L$12,2,0)))</f>
        <v/>
      </c>
      <c r="T1924" s="58" t="str">
        <f t="shared" si="957"/>
        <v/>
      </c>
      <c r="U1924" s="58" t="str">
        <f t="shared" si="958"/>
        <v/>
      </c>
      <c r="V1924" s="58" t="str">
        <f t="shared" si="959"/>
        <v/>
      </c>
      <c r="W1924" s="58" t="str">
        <f t="shared" si="960"/>
        <v/>
      </c>
      <c r="X1924" s="59" t="str">
        <f t="shared" si="961"/>
        <v/>
      </c>
      <c r="Y1924" s="60" t="str">
        <f>IF(B:B="","",IF(R1924="Refreshment Beverage",VLOOKUP(Q1924,Rates!G$15:L$19,6,0)*W1924,VLOOKUP(Q1924,Rates!G$4:L$12,6,0)*W1924))</f>
        <v/>
      </c>
      <c r="Z1924" s="60" t="str">
        <f t="shared" si="962"/>
        <v/>
      </c>
      <c r="AA1924" s="60" t="str">
        <f t="shared" si="950"/>
        <v/>
      </c>
      <c r="AB1924" s="61" t="str" cm="1">
        <f t="array" ref="AB1924">IF(_xlfn.SINGLE(B:B)="","",IF(R1924="Refreshment Beverage","",IF(AND(R1924="Beer",Q1924=0),SUM(LOOKUP(2,1/(Rates!$B$15:$B$18&lt;=W1924)/(Rates!$C$15:$C$18&gt;=W1924),Rates!$D$15:$D$18)*W1924),VLOOKUP(VALUE(_xlfn.SINGLE(Q:Q)),Rates!A:B,2,0)*W1924)))</f>
        <v/>
      </c>
      <c r="AC1924" s="61" t="str" cm="1">
        <f t="array" ref="AC1924">IF(_xlfn.SINGLE(B:B)="","",IF(R1924="Refreshment Beverage","",IF(AND(R1924="Beer",Q1924=0),SUM(LOOKUP(2,1/(Rates!$B$15:$B$18&lt;=W1924)/(Rates!$C$15:$C$18&gt;=W1924),Rates!$E$15:$E$18)*W1924),VLOOKUP(VALUE(_xlfn.SINGLE(Q:Q)),Rates!A:C,3,0)*W1924)))</f>
        <v/>
      </c>
      <c r="AD1924" s="168">
        <f>IFERROR(IF(R1924="Beer","",IF(OR(Q1924=1,Q1924=2,Q1924=3,Q1924=4),VLOOKUP(Q1924,Rates!$A$31:$B$34,2,0)*W1924,IF(V1924=1,VLOOKUP(U1924,'REB BEV MIN MKUP'!B:E,4,0),IF(V1924&gt;1,VLOOKUP(VALUE(W1924),'REB BEV MIN MKUP'!O:Q,3,0),0)))),0)</f>
        <v>0</v>
      </c>
      <c r="AE1924" s="62" t="str">
        <f t="shared" si="963"/>
        <v/>
      </c>
      <c r="AF1924" s="63" t="str">
        <f t="shared" si="964"/>
        <v/>
      </c>
      <c r="AG1924" s="64" t="str">
        <f t="shared" si="965"/>
        <v/>
      </c>
      <c r="AH1924" s="65" t="str">
        <f t="shared" si="966"/>
        <v/>
      </c>
      <c r="AI1924" s="66" t="str">
        <f>IF(AE:AE="","",IF(R1924="Refreshment Beverage",AK1924*(Rates!J$19/100),ROUND(SUM(AH1924*(Rates!$J$8/100)),4)))</f>
        <v/>
      </c>
      <c r="AJ1924" s="67" t="str">
        <f t="shared" si="967"/>
        <v/>
      </c>
      <c r="AK1924" s="22" t="str">
        <f t="shared" si="968"/>
        <v/>
      </c>
      <c r="AL1924" s="62" t="str">
        <f t="shared" si="969"/>
        <v/>
      </c>
      <c r="AM1924" s="63" t="str">
        <f>IF(AS1924="","",IF(R1924="Refreshment Beverage",ROUND(AS1924*Rates!K$19,4),ROUND(AO1924*(VLOOKUP(VALUE(Q1924),Rates!G$4:L$12,3,0)),4)))</f>
        <v/>
      </c>
      <c r="AN1924" s="68" t="str">
        <f>IF(AS1924="","",IF(R1924="Refreshment Beverage",AS1924*(Rates!J$19/100),MAX(AM1924,AB1924)))</f>
        <v/>
      </c>
      <c r="AO1924" s="69" t="str">
        <f t="shared" si="970"/>
        <v/>
      </c>
      <c r="AP1924" s="69" t="str">
        <f t="shared" si="971"/>
        <v/>
      </c>
      <c r="AQ1924" s="70" t="str">
        <f>IF(AS1924="","",IF(R1924="Refreshment Beverage",ROUND(SUM(VLOOKUP(Q:Q,Rates!G$15:L$19,3,0)*(AS1924-Y1924-Z1924-AA1924)),4),ROUND(SUM(Rates!$K$8*AS1924),4)))</f>
        <v/>
      </c>
      <c r="AR1924" s="66" t="str">
        <f t="shared" si="972"/>
        <v/>
      </c>
      <c r="AS1924" s="22" t="str">
        <f t="shared" si="973"/>
        <v/>
      </c>
      <c r="AT1924" s="62" t="str">
        <f t="shared" si="974"/>
        <v/>
      </c>
      <c r="AU1924" s="63" t="str">
        <f>IF(AX1924="","",IF(R1924="Refreshment Beverage",ROUND((BA1924-Y1924-Z1924-AA1924)*VLOOKUP(VALUE(Q1924),Rates!G$15:L$19,3,0),4),ROUND(AW1924*(VLOOKUP(VALUE(Q1924),Rates!G:L,3,0)),4)))</f>
        <v/>
      </c>
      <c r="AV1924" s="68" t="str">
        <f t="shared" si="975"/>
        <v/>
      </c>
      <c r="AW1924" s="69" t="str">
        <f t="shared" si="976"/>
        <v/>
      </c>
      <c r="AX1924" s="65" t="str">
        <f t="shared" si="977"/>
        <v/>
      </c>
      <c r="AY1924" s="70" t="str">
        <f>IF(AX1924="","",IF(R1924="Refreshment Beverage",ROUND(SUM(AX1924*Rates!K$19),4),ROUND(SUM(AX1924*(Rates!J$8/100)),4)))</f>
        <v/>
      </c>
      <c r="AZ1924" s="67" t="str">
        <f t="shared" si="978"/>
        <v/>
      </c>
      <c r="BA1924" s="22" t="str">
        <f t="shared" si="979"/>
        <v/>
      </c>
      <c r="BD1924" s="171"/>
      <c r="BE1924" s="171"/>
      <c r="BF1924" s="171"/>
      <c r="BG1924" s="171"/>
    </row>
    <row r="1925" spans="11:59" ht="12.75" customHeight="1" x14ac:dyDescent="0.3">
      <c r="K1925" s="42" t="str">
        <f t="shared" si="951"/>
        <v/>
      </c>
      <c r="L1925" s="55" t="str">
        <f t="shared" si="952"/>
        <v/>
      </c>
      <c r="M1925" s="43" t="str">
        <f t="shared" si="953"/>
        <v/>
      </c>
      <c r="N1925" s="56" t="str" cm="1">
        <f t="array" ref="N1925">IFERROR(IF(_xlfn.SINGLE(B:B)="","",IF(R1925="Beer",SUM(LOOKUP(2,1/(Rates!$B$3:$B$5&lt;=W1925)/(Rates!$C$3:$C$5&gt;=W1925),Rates!$D$3:$D$5)*(X1925/100)*W1925),IF(R1925="Refreshment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56" t="str">
        <f t="shared" si="954"/>
        <v/>
      </c>
      <c r="P1925" s="53"/>
      <c r="Q1925" s="14" t="str">
        <f t="shared" si="955"/>
        <v/>
      </c>
      <c r="R1925" s="57" t="str">
        <f t="shared" si="956"/>
        <v/>
      </c>
      <c r="S1925" s="58" t="str">
        <f>IF(B1925="","",IF(R1925="Refreshment Beverage",VLOOKUP(VALUE(Q1925),Rates!G$15:L$19,2,0),VLOOKUP(VALUE(Q1925),Rates!G$4:L$12,2,0)))</f>
        <v/>
      </c>
      <c r="T1925" s="58" t="str">
        <f t="shared" si="957"/>
        <v/>
      </c>
      <c r="U1925" s="58" t="str">
        <f t="shared" si="958"/>
        <v/>
      </c>
      <c r="V1925" s="58" t="str">
        <f t="shared" si="959"/>
        <v/>
      </c>
      <c r="W1925" s="58" t="str">
        <f t="shared" si="960"/>
        <v/>
      </c>
      <c r="X1925" s="59" t="str">
        <f t="shared" si="961"/>
        <v/>
      </c>
      <c r="Y1925" s="60" t="str">
        <f>IF(B:B="","",IF(R1925="Refreshment Beverage",VLOOKUP(Q1925,Rates!G$15:L$19,6,0)*W1925,VLOOKUP(Q1925,Rates!G$4:L$12,6,0)*W1925))</f>
        <v/>
      </c>
      <c r="Z1925" s="60" t="str">
        <f t="shared" si="962"/>
        <v/>
      </c>
      <c r="AA1925" s="60" t="str">
        <f t="shared" si="950"/>
        <v/>
      </c>
      <c r="AB1925" s="61" t="str" cm="1">
        <f t="array" ref="AB1925">IF(_xlfn.SINGLE(B:B)="","",IF(R1925="Refreshment Beverage","",IF(AND(R1925="Beer",Q1925=0),SUM(LOOKUP(2,1/(Rates!$B$15:$B$18&lt;=W1925)/(Rates!$C$15:$C$18&gt;=W1925),Rates!$D$15:$D$18)*W1925),VLOOKUP(VALUE(_xlfn.SINGLE(Q:Q)),Rates!A:B,2,0)*W1925)))</f>
        <v/>
      </c>
      <c r="AC1925" s="61" t="str" cm="1">
        <f t="array" ref="AC1925">IF(_xlfn.SINGLE(B:B)="","",IF(R1925="Refreshment Beverage","",IF(AND(R1925="Beer",Q1925=0),SUM(LOOKUP(2,1/(Rates!$B$15:$B$18&lt;=W1925)/(Rates!$C$15:$C$18&gt;=W1925),Rates!$E$15:$E$18)*W1925),VLOOKUP(VALUE(_xlfn.SINGLE(Q:Q)),Rates!A:C,3,0)*W1925)))</f>
        <v/>
      </c>
      <c r="AD1925" s="168">
        <f>IFERROR(IF(R1925="Beer","",IF(OR(Q1925=1,Q1925=2,Q1925=3,Q1925=4),VLOOKUP(Q1925,Rates!$A$31:$B$34,2,0)*W1925,IF(V1925=1,VLOOKUP(U1925,'REB BEV MIN MKUP'!B:E,4,0),IF(V1925&gt;1,VLOOKUP(VALUE(W1925),'REB BEV MIN MKUP'!O:Q,3,0),0)))),0)</f>
        <v>0</v>
      </c>
      <c r="AE1925" s="62" t="str">
        <f t="shared" si="963"/>
        <v/>
      </c>
      <c r="AF1925" s="63" t="str">
        <f t="shared" si="964"/>
        <v/>
      </c>
      <c r="AG1925" s="64" t="str">
        <f t="shared" si="965"/>
        <v/>
      </c>
      <c r="AH1925" s="65" t="str">
        <f t="shared" si="966"/>
        <v/>
      </c>
      <c r="AI1925" s="66" t="str">
        <f>IF(AE:AE="","",IF(R1925="Refreshment Beverage",AK1925*(Rates!J$19/100),ROUND(SUM(AH1925*(Rates!$J$8/100)),4)))</f>
        <v/>
      </c>
      <c r="AJ1925" s="67" t="str">
        <f t="shared" si="967"/>
        <v/>
      </c>
      <c r="AK1925" s="22" t="str">
        <f t="shared" si="968"/>
        <v/>
      </c>
      <c r="AL1925" s="62" t="str">
        <f t="shared" si="969"/>
        <v/>
      </c>
      <c r="AM1925" s="63" t="str">
        <f>IF(AS1925="","",IF(R1925="Refreshment Beverage",ROUND(AS1925*Rates!K$19,4),ROUND(AO1925*(VLOOKUP(VALUE(Q1925),Rates!G$4:L$12,3,0)),4)))</f>
        <v/>
      </c>
      <c r="AN1925" s="68" t="str">
        <f>IF(AS1925="","",IF(R1925="Refreshment Beverage",AS1925*(Rates!J$19/100),MAX(AM1925,AB1925)))</f>
        <v/>
      </c>
      <c r="AO1925" s="69" t="str">
        <f t="shared" si="970"/>
        <v/>
      </c>
      <c r="AP1925" s="69" t="str">
        <f t="shared" si="971"/>
        <v/>
      </c>
      <c r="AQ1925" s="70" t="str">
        <f>IF(AS1925="","",IF(R1925="Refreshment Beverage",ROUND(SUM(VLOOKUP(Q:Q,Rates!G$15:L$19,3,0)*(AS1925-Y1925-Z1925-AA1925)),4),ROUND(SUM(Rates!$K$8*AS1925),4)))</f>
        <v/>
      </c>
      <c r="AR1925" s="66" t="str">
        <f t="shared" si="972"/>
        <v/>
      </c>
      <c r="AS1925" s="22" t="str">
        <f t="shared" si="973"/>
        <v/>
      </c>
      <c r="AT1925" s="62" t="str">
        <f t="shared" si="974"/>
        <v/>
      </c>
      <c r="AU1925" s="63" t="str">
        <f>IF(AX1925="","",IF(R1925="Refreshment Beverage",ROUND((BA1925-Y1925-Z1925-AA1925)*VLOOKUP(VALUE(Q1925),Rates!G$15:L$19,3,0),4),ROUND(AW1925*(VLOOKUP(VALUE(Q1925),Rates!G:L,3,0)),4)))</f>
        <v/>
      </c>
      <c r="AV1925" s="68" t="str">
        <f t="shared" si="975"/>
        <v/>
      </c>
      <c r="AW1925" s="69" t="str">
        <f t="shared" si="976"/>
        <v/>
      </c>
      <c r="AX1925" s="65" t="str">
        <f t="shared" si="977"/>
        <v/>
      </c>
      <c r="AY1925" s="70" t="str">
        <f>IF(AX1925="","",IF(R1925="Refreshment Beverage",ROUND(SUM(AX1925*Rates!K$19),4),ROUND(SUM(AX1925*(Rates!J$8/100)),4)))</f>
        <v/>
      </c>
      <c r="AZ1925" s="67" t="str">
        <f t="shared" si="978"/>
        <v/>
      </c>
      <c r="BA1925" s="22" t="str">
        <f t="shared" si="979"/>
        <v/>
      </c>
      <c r="BD1925" s="171"/>
      <c r="BE1925" s="171"/>
      <c r="BF1925" s="171"/>
      <c r="BG1925" s="171"/>
    </row>
    <row r="1926" spans="11:59" ht="12.75" customHeight="1" x14ac:dyDescent="0.3">
      <c r="K1926" s="42" t="str">
        <f t="shared" si="951"/>
        <v/>
      </c>
      <c r="L1926" s="55" t="str">
        <f t="shared" si="952"/>
        <v/>
      </c>
      <c r="M1926" s="43" t="str">
        <f t="shared" si="953"/>
        <v/>
      </c>
      <c r="N1926" s="56" t="str" cm="1">
        <f t="array" ref="N1926">IFERROR(IF(_xlfn.SINGLE(B:B)="","",IF(R1926="Beer",SUM(LOOKUP(2,1/(Rates!$B$3:$B$5&lt;=W1926)/(Rates!$C$3:$C$5&gt;=W1926),Rates!$D$3:$D$5)*(X1926/100)*W1926),IF(R1926="Refreshment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56" t="str">
        <f t="shared" si="954"/>
        <v/>
      </c>
      <c r="P1926" s="53"/>
      <c r="Q1926" s="14" t="str">
        <f t="shared" si="955"/>
        <v/>
      </c>
      <c r="R1926" s="57" t="str">
        <f t="shared" si="956"/>
        <v/>
      </c>
      <c r="S1926" s="58" t="str">
        <f>IF(B1926="","",IF(R1926="Refreshment Beverage",VLOOKUP(VALUE(Q1926),Rates!G$15:L$19,2,0),VLOOKUP(VALUE(Q1926),Rates!G$4:L$12,2,0)))</f>
        <v/>
      </c>
      <c r="T1926" s="58" t="str">
        <f t="shared" si="957"/>
        <v/>
      </c>
      <c r="U1926" s="58" t="str">
        <f t="shared" si="958"/>
        <v/>
      </c>
      <c r="V1926" s="58" t="str">
        <f t="shared" si="959"/>
        <v/>
      </c>
      <c r="W1926" s="58" t="str">
        <f t="shared" si="960"/>
        <v/>
      </c>
      <c r="X1926" s="59" t="str">
        <f t="shared" si="961"/>
        <v/>
      </c>
      <c r="Y1926" s="60" t="str">
        <f>IF(B:B="","",IF(R1926="Refreshment Beverage",VLOOKUP(Q1926,Rates!G$15:L$19,6,0)*W1926,VLOOKUP(Q1926,Rates!G$4:L$12,6,0)*W1926))</f>
        <v/>
      </c>
      <c r="Z1926" s="60" t="str">
        <f t="shared" si="962"/>
        <v/>
      </c>
      <c r="AA1926" s="60" t="str">
        <f t="shared" si="950"/>
        <v/>
      </c>
      <c r="AB1926" s="61" t="str" cm="1">
        <f t="array" ref="AB1926">IF(_xlfn.SINGLE(B:B)="","",IF(R1926="Refreshment Beverage","",IF(AND(R1926="Beer",Q1926=0),SUM(LOOKUP(2,1/(Rates!$B$15:$B$18&lt;=W1926)/(Rates!$C$15:$C$18&gt;=W1926),Rates!$D$15:$D$18)*W1926),VLOOKUP(VALUE(_xlfn.SINGLE(Q:Q)),Rates!A:B,2,0)*W1926)))</f>
        <v/>
      </c>
      <c r="AC1926" s="61" t="str" cm="1">
        <f t="array" ref="AC1926">IF(_xlfn.SINGLE(B:B)="","",IF(R1926="Refreshment Beverage","",IF(AND(R1926="Beer",Q1926=0),SUM(LOOKUP(2,1/(Rates!$B$15:$B$18&lt;=W1926)/(Rates!$C$15:$C$18&gt;=W1926),Rates!$E$15:$E$18)*W1926),VLOOKUP(VALUE(_xlfn.SINGLE(Q:Q)),Rates!A:C,3,0)*W1926)))</f>
        <v/>
      </c>
      <c r="AD1926" s="168">
        <f>IFERROR(IF(R1926="Beer","",IF(OR(Q1926=1,Q1926=2,Q1926=3,Q1926=4),VLOOKUP(Q1926,Rates!$A$31:$B$34,2,0)*W1926,IF(V1926=1,VLOOKUP(U1926,'REB BEV MIN MKUP'!B:E,4,0),IF(V1926&gt;1,VLOOKUP(VALUE(W1926),'REB BEV MIN MKUP'!O:Q,3,0),0)))),0)</f>
        <v>0</v>
      </c>
      <c r="AE1926" s="62" t="str">
        <f t="shared" si="963"/>
        <v/>
      </c>
      <c r="AF1926" s="63" t="str">
        <f t="shared" si="964"/>
        <v/>
      </c>
      <c r="AG1926" s="64" t="str">
        <f t="shared" si="965"/>
        <v/>
      </c>
      <c r="AH1926" s="65" t="str">
        <f t="shared" si="966"/>
        <v/>
      </c>
      <c r="AI1926" s="66" t="str">
        <f>IF(AE:AE="","",IF(R1926="Refreshment Beverage",AK1926*(Rates!J$19/100),ROUND(SUM(AH1926*(Rates!$J$8/100)),4)))</f>
        <v/>
      </c>
      <c r="AJ1926" s="67" t="str">
        <f t="shared" si="967"/>
        <v/>
      </c>
      <c r="AK1926" s="22" t="str">
        <f t="shared" si="968"/>
        <v/>
      </c>
      <c r="AL1926" s="62" t="str">
        <f t="shared" si="969"/>
        <v/>
      </c>
      <c r="AM1926" s="63" t="str">
        <f>IF(AS1926="","",IF(R1926="Refreshment Beverage",ROUND(AS1926*Rates!K$19,4),ROUND(AO1926*(VLOOKUP(VALUE(Q1926),Rates!G$4:L$12,3,0)),4)))</f>
        <v/>
      </c>
      <c r="AN1926" s="68" t="str">
        <f>IF(AS1926="","",IF(R1926="Refreshment Beverage",AS1926*(Rates!J$19/100),MAX(AM1926,AB1926)))</f>
        <v/>
      </c>
      <c r="AO1926" s="69" t="str">
        <f t="shared" si="970"/>
        <v/>
      </c>
      <c r="AP1926" s="69" t="str">
        <f t="shared" si="971"/>
        <v/>
      </c>
      <c r="AQ1926" s="70" t="str">
        <f>IF(AS1926="","",IF(R1926="Refreshment Beverage",ROUND(SUM(VLOOKUP(Q:Q,Rates!G$15:L$19,3,0)*(AS1926-Y1926-Z1926-AA1926)),4),ROUND(SUM(Rates!$K$8*AS1926),4)))</f>
        <v/>
      </c>
      <c r="AR1926" s="66" t="str">
        <f t="shared" si="972"/>
        <v/>
      </c>
      <c r="AS1926" s="22" t="str">
        <f t="shared" si="973"/>
        <v/>
      </c>
      <c r="AT1926" s="62" t="str">
        <f t="shared" si="974"/>
        <v/>
      </c>
      <c r="AU1926" s="63" t="str">
        <f>IF(AX1926="","",IF(R1926="Refreshment Beverage",ROUND((BA1926-Y1926-Z1926-AA1926)*VLOOKUP(VALUE(Q1926),Rates!G$15:L$19,3,0),4),ROUND(AW1926*(VLOOKUP(VALUE(Q1926),Rates!G:L,3,0)),4)))</f>
        <v/>
      </c>
      <c r="AV1926" s="68" t="str">
        <f t="shared" si="975"/>
        <v/>
      </c>
      <c r="AW1926" s="69" t="str">
        <f t="shared" si="976"/>
        <v/>
      </c>
      <c r="AX1926" s="65" t="str">
        <f t="shared" si="977"/>
        <v/>
      </c>
      <c r="AY1926" s="70" t="str">
        <f>IF(AX1926="","",IF(R1926="Refreshment Beverage",ROUND(SUM(AX1926*Rates!K$19),4),ROUND(SUM(AX1926*(Rates!J$8/100)),4)))</f>
        <v/>
      </c>
      <c r="AZ1926" s="67" t="str">
        <f t="shared" si="978"/>
        <v/>
      </c>
      <c r="BA1926" s="22" t="str">
        <f t="shared" si="979"/>
        <v/>
      </c>
      <c r="BD1926" s="171"/>
      <c r="BE1926" s="171"/>
      <c r="BF1926" s="171"/>
      <c r="BG1926" s="171"/>
    </row>
    <row r="1927" spans="11:59" ht="12.75" customHeight="1" x14ac:dyDescent="0.3">
      <c r="K1927" s="42" t="str">
        <f t="shared" si="951"/>
        <v/>
      </c>
      <c r="L1927" s="55" t="str">
        <f t="shared" si="952"/>
        <v/>
      </c>
      <c r="M1927" s="43" t="str">
        <f t="shared" si="953"/>
        <v/>
      </c>
      <c r="N1927" s="56" t="str" cm="1">
        <f t="array" ref="N1927">IFERROR(IF(_xlfn.SINGLE(B:B)="","",IF(R1927="Beer",SUM(LOOKUP(2,1/(Rates!$B$3:$B$5&lt;=W1927)/(Rates!$C$3:$C$5&gt;=W1927),Rates!$D$3:$D$5)*(X1927/100)*W1927),IF(R1927="Refreshment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56" t="str">
        <f t="shared" si="954"/>
        <v/>
      </c>
      <c r="P1927" s="53"/>
      <c r="Q1927" s="14" t="str">
        <f t="shared" si="955"/>
        <v/>
      </c>
      <c r="R1927" s="57" t="str">
        <f t="shared" si="956"/>
        <v/>
      </c>
      <c r="S1927" s="58" t="str">
        <f>IF(B1927="","",IF(R1927="Refreshment Beverage",VLOOKUP(VALUE(Q1927),Rates!G$15:L$19,2,0),VLOOKUP(VALUE(Q1927),Rates!G$4:L$12,2,0)))</f>
        <v/>
      </c>
      <c r="T1927" s="58" t="str">
        <f t="shared" si="957"/>
        <v/>
      </c>
      <c r="U1927" s="58" t="str">
        <f t="shared" si="958"/>
        <v/>
      </c>
      <c r="V1927" s="58" t="str">
        <f t="shared" si="959"/>
        <v/>
      </c>
      <c r="W1927" s="58" t="str">
        <f t="shared" si="960"/>
        <v/>
      </c>
      <c r="X1927" s="59" t="str">
        <f t="shared" si="961"/>
        <v/>
      </c>
      <c r="Y1927" s="60" t="str">
        <f>IF(B:B="","",IF(R1927="Refreshment Beverage",VLOOKUP(Q1927,Rates!G$15:L$19,6,0)*W1927,VLOOKUP(Q1927,Rates!G$4:L$12,6,0)*W1927))</f>
        <v/>
      </c>
      <c r="Z1927" s="60" t="str">
        <f t="shared" si="962"/>
        <v/>
      </c>
      <c r="AA1927" s="60" t="str">
        <f t="shared" ref="AA1927:AA1990" si="980">IF(B:B="","",IF(AND(T1927="Can",V1927=8,R1927="Beer"),V1927*0.0201,IF(AND(T1927="Can",V1927=15,R1927="Beer"),V1927*0.0101,IF(AND(T1927="Can",V1927=20,R1927="Beer"),V1927*0.0107,IF(AND(T1927="Can",V1927=30,R1927="Beer"),V1927*0.0089,IF(AND(T1927="Can",V1927=36,R1927="Beer"),V1927*0.0074,IF(AND(T1927="Bottle",V1927=24,R1927="Beer"),V1927*0.016,IF(AND(R1927="Refreshment Beverage",U1927&gt;0.049,U1927&lt;0.401),V1927*0.0536,IF(AND(R1927="Refreshment Beverage",U1927&gt;0.4,U1927&lt;0.47),V1927*0.0643,IF(AND(R1927="Refreshment Beverage",U1927&gt;0.469,U1927&lt;0.66),V1927*0.075,IF(AND(R1927="Refreshment Beverage",U1927&gt;0.659,U1927&lt;0.75),V1927*0.1071,IF(AND(R1927="Refreshment Beverage",U1927&gt;0.749,U1927&lt;0.9),V1927*0.1178,IF(AND(R1927="Refreshment Beverage",U1927&gt;0.899,U1927&lt;1),V1927*0.1393,IF(AND(R1927="Refreshment Beverage",U1927=1),V1927*0.1499,IF(AND(R1927="Refreshment Beverage",U1927=1.14),V1927*0.1714,IF(AND(R1927="Refreshment Beverage",U1927=2),V1927*0.2999,IF(AND(R1927="Refreshment Beverage",U1927=3),V1927*0.4499,IF(AND(R1927="Refreshment Beverage",U1927=1.75),V1927*0.2678,0))))))))))))))))))</f>
        <v/>
      </c>
      <c r="AB1927" s="61" t="str" cm="1">
        <f t="array" ref="AB1927">IF(_xlfn.SINGLE(B:B)="","",IF(R1927="Refreshment Beverage","",IF(AND(R1927="Beer",Q1927=0),SUM(LOOKUP(2,1/(Rates!$B$15:$B$18&lt;=W1927)/(Rates!$C$15:$C$18&gt;=W1927),Rates!$D$15:$D$18)*W1927),VLOOKUP(VALUE(_xlfn.SINGLE(Q:Q)),Rates!A:B,2,0)*W1927)))</f>
        <v/>
      </c>
      <c r="AC1927" s="61" t="str" cm="1">
        <f t="array" ref="AC1927">IF(_xlfn.SINGLE(B:B)="","",IF(R1927="Refreshment Beverage","",IF(AND(R1927="Beer",Q1927=0),SUM(LOOKUP(2,1/(Rates!$B$15:$B$18&lt;=W1927)/(Rates!$C$15:$C$18&gt;=W1927),Rates!$E$15:$E$18)*W1927),VLOOKUP(VALUE(_xlfn.SINGLE(Q:Q)),Rates!A:C,3,0)*W1927)))</f>
        <v/>
      </c>
      <c r="AD1927" s="168">
        <f>IFERROR(IF(R1927="Beer","",IF(OR(Q1927=1,Q1927=2,Q1927=3,Q1927=4),VLOOKUP(Q1927,Rates!$A$31:$B$34,2,0)*W1927,IF(V1927=1,VLOOKUP(U1927,'REB BEV MIN MKUP'!B:E,4,0),IF(V1927&gt;1,VLOOKUP(VALUE(W1927),'REB BEV MIN MKUP'!O:Q,3,0),0)))),0)</f>
        <v>0</v>
      </c>
      <c r="AE1927" s="62" t="str">
        <f t="shared" si="963"/>
        <v/>
      </c>
      <c r="AF1927" s="63" t="str">
        <f t="shared" si="964"/>
        <v/>
      </c>
      <c r="AG1927" s="64" t="str">
        <f t="shared" si="965"/>
        <v/>
      </c>
      <c r="AH1927" s="65" t="str">
        <f t="shared" si="966"/>
        <v/>
      </c>
      <c r="AI1927" s="66" t="str">
        <f>IF(AE:AE="","",IF(R1927="Refreshment Beverage",AK1927*(Rates!J$19/100),ROUND(SUM(AH1927*(Rates!$J$8/100)),4)))</f>
        <v/>
      </c>
      <c r="AJ1927" s="67" t="str">
        <f t="shared" si="967"/>
        <v/>
      </c>
      <c r="AK1927" s="22" t="str">
        <f t="shared" si="968"/>
        <v/>
      </c>
      <c r="AL1927" s="62" t="str">
        <f t="shared" si="969"/>
        <v/>
      </c>
      <c r="AM1927" s="63" t="str">
        <f>IF(AS1927="","",IF(R1927="Refreshment Beverage",ROUND(AS1927*Rates!K$19,4),ROUND(AO1927*(VLOOKUP(VALUE(Q1927),Rates!G$4:L$12,3,0)),4)))</f>
        <v/>
      </c>
      <c r="AN1927" s="68" t="str">
        <f>IF(AS1927="","",IF(R1927="Refreshment Beverage",AS1927*(Rates!J$19/100),MAX(AM1927,AB1927)))</f>
        <v/>
      </c>
      <c r="AO1927" s="69" t="str">
        <f t="shared" si="970"/>
        <v/>
      </c>
      <c r="AP1927" s="69" t="str">
        <f t="shared" si="971"/>
        <v/>
      </c>
      <c r="AQ1927" s="70" t="str">
        <f>IF(AS1927="","",IF(R1927="Refreshment Beverage",ROUND(SUM(VLOOKUP(Q:Q,Rates!G$15:L$19,3,0)*(AS1927-Y1927-Z1927-AA1927)),4),ROUND(SUM(Rates!$K$8*AS1927),4)))</f>
        <v/>
      </c>
      <c r="AR1927" s="66" t="str">
        <f t="shared" si="972"/>
        <v/>
      </c>
      <c r="AS1927" s="22" t="str">
        <f t="shared" si="973"/>
        <v/>
      </c>
      <c r="AT1927" s="62" t="str">
        <f t="shared" si="974"/>
        <v/>
      </c>
      <c r="AU1927" s="63" t="str">
        <f>IF(AX1927="","",IF(R1927="Refreshment Beverage",ROUND((BA1927-Y1927-Z1927-AA1927)*VLOOKUP(VALUE(Q1927),Rates!G$15:L$19,3,0),4),ROUND(AW1927*(VLOOKUP(VALUE(Q1927),Rates!G:L,3,0)),4)))</f>
        <v/>
      </c>
      <c r="AV1927" s="68" t="str">
        <f t="shared" si="975"/>
        <v/>
      </c>
      <c r="AW1927" s="69" t="str">
        <f t="shared" si="976"/>
        <v/>
      </c>
      <c r="AX1927" s="65" t="str">
        <f t="shared" si="977"/>
        <v/>
      </c>
      <c r="AY1927" s="70" t="str">
        <f>IF(AX1927="","",IF(R1927="Refreshment Beverage",ROUND(SUM(AX1927*Rates!K$19),4),ROUND(SUM(AX1927*(Rates!J$8/100)),4)))</f>
        <v/>
      </c>
      <c r="AZ1927" s="67" t="str">
        <f t="shared" si="978"/>
        <v/>
      </c>
      <c r="BA1927" s="22" t="str">
        <f t="shared" si="979"/>
        <v/>
      </c>
      <c r="BD1927" s="171"/>
      <c r="BE1927" s="171"/>
      <c r="BF1927" s="171"/>
      <c r="BG1927" s="171"/>
    </row>
    <row r="1928" spans="11:59" ht="12.75" customHeight="1" x14ac:dyDescent="0.3">
      <c r="K1928" s="42" t="str">
        <f t="shared" si="951"/>
        <v/>
      </c>
      <c r="L1928" s="55" t="str">
        <f t="shared" si="952"/>
        <v/>
      </c>
      <c r="M1928" s="43" t="str">
        <f t="shared" si="953"/>
        <v/>
      </c>
      <c r="N1928" s="56" t="str" cm="1">
        <f t="array" ref="N1928">IFERROR(IF(_xlfn.SINGLE(B:B)="","",IF(R1928="Beer",SUM(LOOKUP(2,1/(Rates!$B$3:$B$5&lt;=W1928)/(Rates!$C$3:$C$5&gt;=W1928),Rates!$D$3:$D$5)*(X1928/100)*W1928),IF(R1928="Refreshment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56" t="str">
        <f t="shared" si="954"/>
        <v/>
      </c>
      <c r="P1928" s="53"/>
      <c r="Q1928" s="14" t="str">
        <f t="shared" si="955"/>
        <v/>
      </c>
      <c r="R1928" s="57" t="str">
        <f t="shared" si="956"/>
        <v/>
      </c>
      <c r="S1928" s="58" t="str">
        <f>IF(B1928="","",IF(R1928="Refreshment Beverage",VLOOKUP(VALUE(Q1928),Rates!G$15:L$19,2,0),VLOOKUP(VALUE(Q1928),Rates!G$4:L$12,2,0)))</f>
        <v/>
      </c>
      <c r="T1928" s="58" t="str">
        <f t="shared" si="957"/>
        <v/>
      </c>
      <c r="U1928" s="58" t="str">
        <f t="shared" si="958"/>
        <v/>
      </c>
      <c r="V1928" s="58" t="str">
        <f t="shared" si="959"/>
        <v/>
      </c>
      <c r="W1928" s="58" t="str">
        <f t="shared" si="960"/>
        <v/>
      </c>
      <c r="X1928" s="59" t="str">
        <f t="shared" si="961"/>
        <v/>
      </c>
      <c r="Y1928" s="60" t="str">
        <f>IF(B:B="","",IF(R1928="Refreshment Beverage",VLOOKUP(Q1928,Rates!G$15:L$19,6,0)*W1928,VLOOKUP(Q1928,Rates!G$4:L$12,6,0)*W1928))</f>
        <v/>
      </c>
      <c r="Z1928" s="60" t="str">
        <f t="shared" si="962"/>
        <v/>
      </c>
      <c r="AA1928" s="60" t="str">
        <f t="shared" si="980"/>
        <v/>
      </c>
      <c r="AB1928" s="61" t="str" cm="1">
        <f t="array" ref="AB1928">IF(_xlfn.SINGLE(B:B)="","",IF(R1928="Refreshment Beverage","",IF(AND(R1928="Beer",Q1928=0),SUM(LOOKUP(2,1/(Rates!$B$15:$B$18&lt;=W1928)/(Rates!$C$15:$C$18&gt;=W1928),Rates!$D$15:$D$18)*W1928),VLOOKUP(VALUE(_xlfn.SINGLE(Q:Q)),Rates!A:B,2,0)*W1928)))</f>
        <v/>
      </c>
      <c r="AC1928" s="61" t="str" cm="1">
        <f t="array" ref="AC1928">IF(_xlfn.SINGLE(B:B)="","",IF(R1928="Refreshment Beverage","",IF(AND(R1928="Beer",Q1928=0),SUM(LOOKUP(2,1/(Rates!$B$15:$B$18&lt;=W1928)/(Rates!$C$15:$C$18&gt;=W1928),Rates!$E$15:$E$18)*W1928),VLOOKUP(VALUE(_xlfn.SINGLE(Q:Q)),Rates!A:C,3,0)*W1928)))</f>
        <v/>
      </c>
      <c r="AD1928" s="168">
        <f>IFERROR(IF(R1928="Beer","",IF(OR(Q1928=1,Q1928=2,Q1928=3,Q1928=4),VLOOKUP(Q1928,Rates!$A$31:$B$34,2,0)*W1928,IF(V1928=1,VLOOKUP(U1928,'REB BEV MIN MKUP'!B:E,4,0),IF(V1928&gt;1,VLOOKUP(VALUE(W1928),'REB BEV MIN MKUP'!O:Q,3,0),0)))),0)</f>
        <v>0</v>
      </c>
      <c r="AE1928" s="62" t="str">
        <f t="shared" si="963"/>
        <v/>
      </c>
      <c r="AF1928" s="63" t="str">
        <f t="shared" si="964"/>
        <v/>
      </c>
      <c r="AG1928" s="64" t="str">
        <f t="shared" si="965"/>
        <v/>
      </c>
      <c r="AH1928" s="65" t="str">
        <f t="shared" si="966"/>
        <v/>
      </c>
      <c r="AI1928" s="66" t="str">
        <f>IF(AE:AE="","",IF(R1928="Refreshment Beverage",AK1928*(Rates!J$19/100),ROUND(SUM(AH1928*(Rates!$J$8/100)),4)))</f>
        <v/>
      </c>
      <c r="AJ1928" s="67" t="str">
        <f t="shared" si="967"/>
        <v/>
      </c>
      <c r="AK1928" s="22" t="str">
        <f t="shared" si="968"/>
        <v/>
      </c>
      <c r="AL1928" s="62" t="str">
        <f t="shared" si="969"/>
        <v/>
      </c>
      <c r="AM1928" s="63" t="str">
        <f>IF(AS1928="","",IF(R1928="Refreshment Beverage",ROUND(AS1928*Rates!K$19,4),ROUND(AO1928*(VLOOKUP(VALUE(Q1928),Rates!G$4:L$12,3,0)),4)))</f>
        <v/>
      </c>
      <c r="AN1928" s="68" t="str">
        <f>IF(AS1928="","",IF(R1928="Refreshment Beverage",AS1928*(Rates!J$19/100),MAX(AM1928,AB1928)))</f>
        <v/>
      </c>
      <c r="AO1928" s="69" t="str">
        <f t="shared" si="970"/>
        <v/>
      </c>
      <c r="AP1928" s="69" t="str">
        <f t="shared" si="971"/>
        <v/>
      </c>
      <c r="AQ1928" s="70" t="str">
        <f>IF(AS1928="","",IF(R1928="Refreshment Beverage",ROUND(SUM(VLOOKUP(Q:Q,Rates!G$15:L$19,3,0)*(AS1928-Y1928-Z1928-AA1928)),4),ROUND(SUM(Rates!$K$8*AS1928),4)))</f>
        <v/>
      </c>
      <c r="AR1928" s="66" t="str">
        <f t="shared" si="972"/>
        <v/>
      </c>
      <c r="AS1928" s="22" t="str">
        <f t="shared" si="973"/>
        <v/>
      </c>
      <c r="AT1928" s="62" t="str">
        <f t="shared" si="974"/>
        <v/>
      </c>
      <c r="AU1928" s="63" t="str">
        <f>IF(AX1928="","",IF(R1928="Refreshment Beverage",ROUND((BA1928-Y1928-Z1928-AA1928)*VLOOKUP(VALUE(Q1928),Rates!G$15:L$19,3,0),4),ROUND(AW1928*(VLOOKUP(VALUE(Q1928),Rates!G:L,3,0)),4)))</f>
        <v/>
      </c>
      <c r="AV1928" s="68" t="str">
        <f t="shared" si="975"/>
        <v/>
      </c>
      <c r="AW1928" s="69" t="str">
        <f t="shared" si="976"/>
        <v/>
      </c>
      <c r="AX1928" s="65" t="str">
        <f t="shared" si="977"/>
        <v/>
      </c>
      <c r="AY1928" s="70" t="str">
        <f>IF(AX1928="","",IF(R1928="Refreshment Beverage",ROUND(SUM(AX1928*Rates!K$19),4),ROUND(SUM(AX1928*(Rates!J$8/100)),4)))</f>
        <v/>
      </c>
      <c r="AZ1928" s="67" t="str">
        <f t="shared" si="978"/>
        <v/>
      </c>
      <c r="BA1928" s="22" t="str">
        <f t="shared" si="979"/>
        <v/>
      </c>
      <c r="BD1928" s="171"/>
      <c r="BE1928" s="171"/>
      <c r="BF1928" s="171"/>
      <c r="BG1928" s="171"/>
    </row>
    <row r="1929" spans="11:59" ht="12.75" customHeight="1" x14ac:dyDescent="0.3">
      <c r="K1929" s="42" t="str">
        <f t="shared" si="951"/>
        <v/>
      </c>
      <c r="L1929" s="55" t="str">
        <f t="shared" si="952"/>
        <v/>
      </c>
      <c r="M1929" s="43" t="str">
        <f t="shared" si="953"/>
        <v/>
      </c>
      <c r="N1929" s="56" t="str" cm="1">
        <f t="array" ref="N1929">IFERROR(IF(_xlfn.SINGLE(B:B)="","",IF(R1929="Beer",SUM(LOOKUP(2,1/(Rates!$B$3:$B$5&lt;=W1929)/(Rates!$C$3:$C$5&gt;=W1929),Rates!$D$3:$D$5)*(X1929/100)*W1929),IF(R1929="Refreshment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56" t="str">
        <f t="shared" si="954"/>
        <v/>
      </c>
      <c r="P1929" s="53"/>
      <c r="Q1929" s="14" t="str">
        <f t="shared" si="955"/>
        <v/>
      </c>
      <c r="R1929" s="57" t="str">
        <f t="shared" si="956"/>
        <v/>
      </c>
      <c r="S1929" s="58" t="str">
        <f>IF(B1929="","",IF(R1929="Refreshment Beverage",VLOOKUP(VALUE(Q1929),Rates!G$15:L$19,2,0),VLOOKUP(VALUE(Q1929),Rates!G$4:L$12,2,0)))</f>
        <v/>
      </c>
      <c r="T1929" s="58" t="str">
        <f t="shared" si="957"/>
        <v/>
      </c>
      <c r="U1929" s="58" t="str">
        <f t="shared" si="958"/>
        <v/>
      </c>
      <c r="V1929" s="58" t="str">
        <f t="shared" si="959"/>
        <v/>
      </c>
      <c r="W1929" s="58" t="str">
        <f t="shared" si="960"/>
        <v/>
      </c>
      <c r="X1929" s="59" t="str">
        <f t="shared" si="961"/>
        <v/>
      </c>
      <c r="Y1929" s="60" t="str">
        <f>IF(B:B="","",IF(R1929="Refreshment Beverage",VLOOKUP(Q1929,Rates!G$15:L$19,6,0)*W1929,VLOOKUP(Q1929,Rates!G$4:L$12,6,0)*W1929))</f>
        <v/>
      </c>
      <c r="Z1929" s="60" t="str">
        <f t="shared" si="962"/>
        <v/>
      </c>
      <c r="AA1929" s="60" t="str">
        <f t="shared" si="980"/>
        <v/>
      </c>
      <c r="AB1929" s="61" t="str" cm="1">
        <f t="array" ref="AB1929">IF(_xlfn.SINGLE(B:B)="","",IF(R1929="Refreshment Beverage","",IF(AND(R1929="Beer",Q1929=0),SUM(LOOKUP(2,1/(Rates!$B$15:$B$18&lt;=W1929)/(Rates!$C$15:$C$18&gt;=W1929),Rates!$D$15:$D$18)*W1929),VLOOKUP(VALUE(_xlfn.SINGLE(Q:Q)),Rates!A:B,2,0)*W1929)))</f>
        <v/>
      </c>
      <c r="AC1929" s="61" t="str" cm="1">
        <f t="array" ref="AC1929">IF(_xlfn.SINGLE(B:B)="","",IF(R1929="Refreshment Beverage","",IF(AND(R1929="Beer",Q1929=0),SUM(LOOKUP(2,1/(Rates!$B$15:$B$18&lt;=W1929)/(Rates!$C$15:$C$18&gt;=W1929),Rates!$E$15:$E$18)*W1929),VLOOKUP(VALUE(_xlfn.SINGLE(Q:Q)),Rates!A:C,3,0)*W1929)))</f>
        <v/>
      </c>
      <c r="AD1929" s="168">
        <f>IFERROR(IF(R1929="Beer","",IF(OR(Q1929=1,Q1929=2,Q1929=3,Q1929=4),VLOOKUP(Q1929,Rates!$A$31:$B$34,2,0)*W1929,IF(V1929=1,VLOOKUP(U1929,'REB BEV MIN MKUP'!B:E,4,0),IF(V1929&gt;1,VLOOKUP(VALUE(W1929),'REB BEV MIN MKUP'!O:Q,3,0),0)))),0)</f>
        <v>0</v>
      </c>
      <c r="AE1929" s="62" t="str">
        <f t="shared" si="963"/>
        <v/>
      </c>
      <c r="AF1929" s="63" t="str">
        <f t="shared" si="964"/>
        <v/>
      </c>
      <c r="AG1929" s="64" t="str">
        <f t="shared" si="965"/>
        <v/>
      </c>
      <c r="AH1929" s="65" t="str">
        <f t="shared" si="966"/>
        <v/>
      </c>
      <c r="AI1929" s="66" t="str">
        <f>IF(AE:AE="","",IF(R1929="Refreshment Beverage",AK1929*(Rates!J$19/100),ROUND(SUM(AH1929*(Rates!$J$8/100)),4)))</f>
        <v/>
      </c>
      <c r="AJ1929" s="67" t="str">
        <f t="shared" si="967"/>
        <v/>
      </c>
      <c r="AK1929" s="22" t="str">
        <f t="shared" si="968"/>
        <v/>
      </c>
      <c r="AL1929" s="62" t="str">
        <f t="shared" si="969"/>
        <v/>
      </c>
      <c r="AM1929" s="63" t="str">
        <f>IF(AS1929="","",IF(R1929="Refreshment Beverage",ROUND(AS1929*Rates!K$19,4),ROUND(AO1929*(VLOOKUP(VALUE(Q1929),Rates!G$4:L$12,3,0)),4)))</f>
        <v/>
      </c>
      <c r="AN1929" s="68" t="str">
        <f>IF(AS1929="","",IF(R1929="Refreshment Beverage",AS1929*(Rates!J$19/100),MAX(AM1929,AB1929)))</f>
        <v/>
      </c>
      <c r="AO1929" s="69" t="str">
        <f t="shared" si="970"/>
        <v/>
      </c>
      <c r="AP1929" s="69" t="str">
        <f t="shared" si="971"/>
        <v/>
      </c>
      <c r="AQ1929" s="70" t="str">
        <f>IF(AS1929="","",IF(R1929="Refreshment Beverage",ROUND(SUM(VLOOKUP(Q:Q,Rates!G$15:L$19,3,0)*(AS1929-Y1929-Z1929-AA1929)),4),ROUND(SUM(Rates!$K$8*AS1929),4)))</f>
        <v/>
      </c>
      <c r="AR1929" s="66" t="str">
        <f t="shared" si="972"/>
        <v/>
      </c>
      <c r="AS1929" s="22" t="str">
        <f t="shared" si="973"/>
        <v/>
      </c>
      <c r="AT1929" s="62" t="str">
        <f t="shared" si="974"/>
        <v/>
      </c>
      <c r="AU1929" s="63" t="str">
        <f>IF(AX1929="","",IF(R1929="Refreshment Beverage",ROUND((BA1929-Y1929-Z1929-AA1929)*VLOOKUP(VALUE(Q1929),Rates!G$15:L$19,3,0),4),ROUND(AW1929*(VLOOKUP(VALUE(Q1929),Rates!G:L,3,0)),4)))</f>
        <v/>
      </c>
      <c r="AV1929" s="68" t="str">
        <f t="shared" si="975"/>
        <v/>
      </c>
      <c r="AW1929" s="69" t="str">
        <f t="shared" si="976"/>
        <v/>
      </c>
      <c r="AX1929" s="65" t="str">
        <f t="shared" si="977"/>
        <v/>
      </c>
      <c r="AY1929" s="70" t="str">
        <f>IF(AX1929="","",IF(R1929="Refreshment Beverage",ROUND(SUM(AX1929*Rates!K$19),4),ROUND(SUM(AX1929*(Rates!J$8/100)),4)))</f>
        <v/>
      </c>
      <c r="AZ1929" s="67" t="str">
        <f t="shared" si="978"/>
        <v/>
      </c>
      <c r="BA1929" s="22" t="str">
        <f t="shared" si="979"/>
        <v/>
      </c>
      <c r="BD1929" s="171"/>
      <c r="BE1929" s="171"/>
      <c r="BF1929" s="171"/>
      <c r="BG1929" s="171"/>
    </row>
    <row r="1930" spans="11:59" ht="12.75" customHeight="1" x14ac:dyDescent="0.3">
      <c r="K1930" s="42" t="str">
        <f t="shared" si="951"/>
        <v/>
      </c>
      <c r="L1930" s="55" t="str">
        <f t="shared" si="952"/>
        <v/>
      </c>
      <c r="M1930" s="43" t="str">
        <f t="shared" si="953"/>
        <v/>
      </c>
      <c r="N1930" s="56" t="str" cm="1">
        <f t="array" ref="N1930">IFERROR(IF(_xlfn.SINGLE(B:B)="","",IF(R1930="Beer",SUM(LOOKUP(2,1/(Rates!$B$3:$B$5&lt;=W1930)/(Rates!$C$3:$C$5&gt;=W1930),Rates!$D$3:$D$5)*(X1930/100)*W1930),IF(R1930="Refreshment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56" t="str">
        <f t="shared" si="954"/>
        <v/>
      </c>
      <c r="P1930" s="53"/>
      <c r="Q1930" s="14" t="str">
        <f t="shared" si="955"/>
        <v/>
      </c>
      <c r="R1930" s="57" t="str">
        <f t="shared" si="956"/>
        <v/>
      </c>
      <c r="S1930" s="58" t="str">
        <f>IF(B1930="","",IF(R1930="Refreshment Beverage",VLOOKUP(VALUE(Q1930),Rates!G$15:L$19,2,0),VLOOKUP(VALUE(Q1930),Rates!G$4:L$12,2,0)))</f>
        <v/>
      </c>
      <c r="T1930" s="58" t="str">
        <f t="shared" si="957"/>
        <v/>
      </c>
      <c r="U1930" s="58" t="str">
        <f t="shared" si="958"/>
        <v/>
      </c>
      <c r="V1930" s="58" t="str">
        <f t="shared" si="959"/>
        <v/>
      </c>
      <c r="W1930" s="58" t="str">
        <f t="shared" si="960"/>
        <v/>
      </c>
      <c r="X1930" s="59" t="str">
        <f t="shared" si="961"/>
        <v/>
      </c>
      <c r="Y1930" s="60" t="str">
        <f>IF(B:B="","",IF(R1930="Refreshment Beverage",VLOOKUP(Q1930,Rates!G$15:L$19,6,0)*W1930,VLOOKUP(Q1930,Rates!G$4:L$12,6,0)*W1930))</f>
        <v/>
      </c>
      <c r="Z1930" s="60" t="str">
        <f t="shared" si="962"/>
        <v/>
      </c>
      <c r="AA1930" s="60" t="str">
        <f t="shared" si="980"/>
        <v/>
      </c>
      <c r="AB1930" s="61" t="str" cm="1">
        <f t="array" ref="AB1930">IF(_xlfn.SINGLE(B:B)="","",IF(R1930="Refreshment Beverage","",IF(AND(R1930="Beer",Q1930=0),SUM(LOOKUP(2,1/(Rates!$B$15:$B$18&lt;=W1930)/(Rates!$C$15:$C$18&gt;=W1930),Rates!$D$15:$D$18)*W1930),VLOOKUP(VALUE(_xlfn.SINGLE(Q:Q)),Rates!A:B,2,0)*W1930)))</f>
        <v/>
      </c>
      <c r="AC1930" s="61" t="str" cm="1">
        <f t="array" ref="AC1930">IF(_xlfn.SINGLE(B:B)="","",IF(R1930="Refreshment Beverage","",IF(AND(R1930="Beer",Q1930=0),SUM(LOOKUP(2,1/(Rates!$B$15:$B$18&lt;=W1930)/(Rates!$C$15:$C$18&gt;=W1930),Rates!$E$15:$E$18)*W1930),VLOOKUP(VALUE(_xlfn.SINGLE(Q:Q)),Rates!A:C,3,0)*W1930)))</f>
        <v/>
      </c>
      <c r="AD1930" s="168">
        <f>IFERROR(IF(R1930="Beer","",IF(OR(Q1930=1,Q1930=2,Q1930=3,Q1930=4),VLOOKUP(Q1930,Rates!$A$31:$B$34,2,0)*W1930,IF(V1930=1,VLOOKUP(U1930,'REB BEV MIN MKUP'!B:E,4,0),IF(V1930&gt;1,VLOOKUP(VALUE(W1930),'REB BEV MIN MKUP'!O:Q,3,0),0)))),0)</f>
        <v>0</v>
      </c>
      <c r="AE1930" s="62" t="str">
        <f t="shared" si="963"/>
        <v/>
      </c>
      <c r="AF1930" s="63" t="str">
        <f t="shared" si="964"/>
        <v/>
      </c>
      <c r="AG1930" s="64" t="str">
        <f t="shared" si="965"/>
        <v/>
      </c>
      <c r="AH1930" s="65" t="str">
        <f t="shared" si="966"/>
        <v/>
      </c>
      <c r="AI1930" s="66" t="str">
        <f>IF(AE:AE="","",IF(R1930="Refreshment Beverage",AK1930*(Rates!J$19/100),ROUND(SUM(AH1930*(Rates!$J$8/100)),4)))</f>
        <v/>
      </c>
      <c r="AJ1930" s="67" t="str">
        <f t="shared" si="967"/>
        <v/>
      </c>
      <c r="AK1930" s="22" t="str">
        <f t="shared" si="968"/>
        <v/>
      </c>
      <c r="AL1930" s="62" t="str">
        <f t="shared" si="969"/>
        <v/>
      </c>
      <c r="AM1930" s="63" t="str">
        <f>IF(AS1930="","",IF(R1930="Refreshment Beverage",ROUND(AS1930*Rates!K$19,4),ROUND(AO1930*(VLOOKUP(VALUE(Q1930),Rates!G$4:L$12,3,0)),4)))</f>
        <v/>
      </c>
      <c r="AN1930" s="68" t="str">
        <f>IF(AS1930="","",IF(R1930="Refreshment Beverage",AS1930*(Rates!J$19/100),MAX(AM1930,AB1930)))</f>
        <v/>
      </c>
      <c r="AO1930" s="69" t="str">
        <f t="shared" si="970"/>
        <v/>
      </c>
      <c r="AP1930" s="69" t="str">
        <f t="shared" si="971"/>
        <v/>
      </c>
      <c r="AQ1930" s="70" t="str">
        <f>IF(AS1930="","",IF(R1930="Refreshment Beverage",ROUND(SUM(VLOOKUP(Q:Q,Rates!G$15:L$19,3,0)*(AS1930-Y1930-Z1930-AA1930)),4),ROUND(SUM(Rates!$K$8*AS1930),4)))</f>
        <v/>
      </c>
      <c r="AR1930" s="66" t="str">
        <f t="shared" si="972"/>
        <v/>
      </c>
      <c r="AS1930" s="22" t="str">
        <f t="shared" si="973"/>
        <v/>
      </c>
      <c r="AT1930" s="62" t="str">
        <f t="shared" si="974"/>
        <v/>
      </c>
      <c r="AU1930" s="63" t="str">
        <f>IF(AX1930="","",IF(R1930="Refreshment Beverage",ROUND((BA1930-Y1930-Z1930-AA1930)*VLOOKUP(VALUE(Q1930),Rates!G$15:L$19,3,0),4),ROUND(AW1930*(VLOOKUP(VALUE(Q1930),Rates!G:L,3,0)),4)))</f>
        <v/>
      </c>
      <c r="AV1930" s="68" t="str">
        <f t="shared" si="975"/>
        <v/>
      </c>
      <c r="AW1930" s="69" t="str">
        <f t="shared" si="976"/>
        <v/>
      </c>
      <c r="AX1930" s="65" t="str">
        <f t="shared" si="977"/>
        <v/>
      </c>
      <c r="AY1930" s="70" t="str">
        <f>IF(AX1930="","",IF(R1930="Refreshment Beverage",ROUND(SUM(AX1930*Rates!K$19),4),ROUND(SUM(AX1930*(Rates!J$8/100)),4)))</f>
        <v/>
      </c>
      <c r="AZ1930" s="67" t="str">
        <f t="shared" si="978"/>
        <v/>
      </c>
      <c r="BA1930" s="22" t="str">
        <f t="shared" si="979"/>
        <v/>
      </c>
      <c r="BD1930" s="171"/>
      <c r="BE1930" s="171"/>
      <c r="BF1930" s="171"/>
      <c r="BG1930" s="171"/>
    </row>
    <row r="1931" spans="11:59" ht="12.75" customHeight="1" x14ac:dyDescent="0.3">
      <c r="K1931" s="42" t="str">
        <f t="shared" si="951"/>
        <v/>
      </c>
      <c r="L1931" s="55" t="str">
        <f t="shared" si="952"/>
        <v/>
      </c>
      <c r="M1931" s="43" t="str">
        <f t="shared" si="953"/>
        <v/>
      </c>
      <c r="N1931" s="56" t="str" cm="1">
        <f t="array" ref="N1931">IFERROR(IF(_xlfn.SINGLE(B:B)="","",IF(R1931="Beer",SUM(LOOKUP(2,1/(Rates!$B$3:$B$5&lt;=W1931)/(Rates!$C$3:$C$5&gt;=W1931),Rates!$D$3:$D$5)*(X1931/100)*W1931),IF(R1931="Refreshment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56" t="str">
        <f t="shared" si="954"/>
        <v/>
      </c>
      <c r="P1931" s="53"/>
      <c r="Q1931" s="14" t="str">
        <f t="shared" si="955"/>
        <v/>
      </c>
      <c r="R1931" s="57" t="str">
        <f t="shared" si="956"/>
        <v/>
      </c>
      <c r="S1931" s="58" t="str">
        <f>IF(B1931="","",IF(R1931="Refreshment Beverage",VLOOKUP(VALUE(Q1931),Rates!G$15:L$19,2,0),VLOOKUP(VALUE(Q1931),Rates!G$4:L$12,2,0)))</f>
        <v/>
      </c>
      <c r="T1931" s="58" t="str">
        <f t="shared" si="957"/>
        <v/>
      </c>
      <c r="U1931" s="58" t="str">
        <f t="shared" si="958"/>
        <v/>
      </c>
      <c r="V1931" s="58" t="str">
        <f t="shared" si="959"/>
        <v/>
      </c>
      <c r="W1931" s="58" t="str">
        <f t="shared" si="960"/>
        <v/>
      </c>
      <c r="X1931" s="59" t="str">
        <f t="shared" si="961"/>
        <v/>
      </c>
      <c r="Y1931" s="60" t="str">
        <f>IF(B:B="","",IF(R1931="Refreshment Beverage",VLOOKUP(Q1931,Rates!G$15:L$19,6,0)*W1931,VLOOKUP(Q1931,Rates!G$4:L$12,6,0)*W1931))</f>
        <v/>
      </c>
      <c r="Z1931" s="60" t="str">
        <f t="shared" si="962"/>
        <v/>
      </c>
      <c r="AA1931" s="60" t="str">
        <f t="shared" si="980"/>
        <v/>
      </c>
      <c r="AB1931" s="61" t="str" cm="1">
        <f t="array" ref="AB1931">IF(_xlfn.SINGLE(B:B)="","",IF(R1931="Refreshment Beverage","",IF(AND(R1931="Beer",Q1931=0),SUM(LOOKUP(2,1/(Rates!$B$15:$B$18&lt;=W1931)/(Rates!$C$15:$C$18&gt;=W1931),Rates!$D$15:$D$18)*W1931),VLOOKUP(VALUE(_xlfn.SINGLE(Q:Q)),Rates!A:B,2,0)*W1931)))</f>
        <v/>
      </c>
      <c r="AC1931" s="61" t="str" cm="1">
        <f t="array" ref="AC1931">IF(_xlfn.SINGLE(B:B)="","",IF(R1931="Refreshment Beverage","",IF(AND(R1931="Beer",Q1931=0),SUM(LOOKUP(2,1/(Rates!$B$15:$B$18&lt;=W1931)/(Rates!$C$15:$C$18&gt;=W1931),Rates!$E$15:$E$18)*W1931),VLOOKUP(VALUE(_xlfn.SINGLE(Q:Q)),Rates!A:C,3,0)*W1931)))</f>
        <v/>
      </c>
      <c r="AD1931" s="168">
        <f>IFERROR(IF(R1931="Beer","",IF(OR(Q1931=1,Q1931=2,Q1931=3,Q1931=4),VLOOKUP(Q1931,Rates!$A$31:$B$34,2,0)*W1931,IF(V1931=1,VLOOKUP(U1931,'REB BEV MIN MKUP'!B:E,4,0),IF(V1931&gt;1,VLOOKUP(VALUE(W1931),'REB BEV MIN MKUP'!O:Q,3,0),0)))),0)</f>
        <v>0</v>
      </c>
      <c r="AE1931" s="62" t="str">
        <f t="shared" si="963"/>
        <v/>
      </c>
      <c r="AF1931" s="63" t="str">
        <f t="shared" si="964"/>
        <v/>
      </c>
      <c r="AG1931" s="64" t="str">
        <f t="shared" si="965"/>
        <v/>
      </c>
      <c r="AH1931" s="65" t="str">
        <f t="shared" si="966"/>
        <v/>
      </c>
      <c r="AI1931" s="66" t="str">
        <f>IF(AE:AE="","",IF(R1931="Refreshment Beverage",AK1931*(Rates!J$19/100),ROUND(SUM(AH1931*(Rates!$J$8/100)),4)))</f>
        <v/>
      </c>
      <c r="AJ1931" s="67" t="str">
        <f t="shared" si="967"/>
        <v/>
      </c>
      <c r="AK1931" s="22" t="str">
        <f t="shared" si="968"/>
        <v/>
      </c>
      <c r="AL1931" s="62" t="str">
        <f t="shared" si="969"/>
        <v/>
      </c>
      <c r="AM1931" s="63" t="str">
        <f>IF(AS1931="","",IF(R1931="Refreshment Beverage",ROUND(AS1931*Rates!K$19,4),ROUND(AO1931*(VLOOKUP(VALUE(Q1931),Rates!G$4:L$12,3,0)),4)))</f>
        <v/>
      </c>
      <c r="AN1931" s="68" t="str">
        <f>IF(AS1931="","",IF(R1931="Refreshment Beverage",AS1931*(Rates!J$19/100),MAX(AM1931,AB1931)))</f>
        <v/>
      </c>
      <c r="AO1931" s="69" t="str">
        <f t="shared" si="970"/>
        <v/>
      </c>
      <c r="AP1931" s="69" t="str">
        <f t="shared" si="971"/>
        <v/>
      </c>
      <c r="AQ1931" s="70" t="str">
        <f>IF(AS1931="","",IF(R1931="Refreshment Beverage",ROUND(SUM(VLOOKUP(Q:Q,Rates!G$15:L$19,3,0)*(AS1931-Y1931-Z1931-AA1931)),4),ROUND(SUM(Rates!$K$8*AS1931),4)))</f>
        <v/>
      </c>
      <c r="AR1931" s="66" t="str">
        <f t="shared" si="972"/>
        <v/>
      </c>
      <c r="AS1931" s="22" t="str">
        <f t="shared" si="973"/>
        <v/>
      </c>
      <c r="AT1931" s="62" t="str">
        <f t="shared" si="974"/>
        <v/>
      </c>
      <c r="AU1931" s="63" t="str">
        <f>IF(AX1931="","",IF(R1931="Refreshment Beverage",ROUND((BA1931-Y1931-Z1931-AA1931)*VLOOKUP(VALUE(Q1931),Rates!G$15:L$19,3,0),4),ROUND(AW1931*(VLOOKUP(VALUE(Q1931),Rates!G:L,3,0)),4)))</f>
        <v/>
      </c>
      <c r="AV1931" s="68" t="str">
        <f t="shared" si="975"/>
        <v/>
      </c>
      <c r="AW1931" s="69" t="str">
        <f t="shared" si="976"/>
        <v/>
      </c>
      <c r="AX1931" s="65" t="str">
        <f t="shared" si="977"/>
        <v/>
      </c>
      <c r="AY1931" s="70" t="str">
        <f>IF(AX1931="","",IF(R1931="Refreshment Beverage",ROUND(SUM(AX1931*Rates!K$19),4),ROUND(SUM(AX1931*(Rates!J$8/100)),4)))</f>
        <v/>
      </c>
      <c r="AZ1931" s="67" t="str">
        <f t="shared" si="978"/>
        <v/>
      </c>
      <c r="BA1931" s="22" t="str">
        <f t="shared" si="979"/>
        <v/>
      </c>
      <c r="BD1931" s="171"/>
      <c r="BE1931" s="171"/>
      <c r="BF1931" s="171"/>
      <c r="BG1931" s="171"/>
    </row>
    <row r="1932" spans="11:59" ht="12.75" customHeight="1" x14ac:dyDescent="0.3">
      <c r="K1932" s="42" t="str">
        <f t="shared" si="951"/>
        <v/>
      </c>
      <c r="L1932" s="55" t="str">
        <f t="shared" si="952"/>
        <v/>
      </c>
      <c r="M1932" s="43" t="str">
        <f t="shared" si="953"/>
        <v/>
      </c>
      <c r="N1932" s="56" t="str" cm="1">
        <f t="array" ref="N1932">IFERROR(IF(_xlfn.SINGLE(B:B)="","",IF(R1932="Beer",SUM(LOOKUP(2,1/(Rates!$B$3:$B$5&lt;=W1932)/(Rates!$C$3:$C$5&gt;=W1932),Rates!$D$3:$D$5)*(X1932/100)*W1932),IF(R1932="Refreshment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56" t="str">
        <f t="shared" si="954"/>
        <v/>
      </c>
      <c r="P1932" s="53"/>
      <c r="Q1932" s="14" t="str">
        <f t="shared" si="955"/>
        <v/>
      </c>
      <c r="R1932" s="57" t="str">
        <f t="shared" si="956"/>
        <v/>
      </c>
      <c r="S1932" s="58" t="str">
        <f>IF(B1932="","",IF(R1932="Refreshment Beverage",VLOOKUP(VALUE(Q1932),Rates!G$15:L$19,2,0),VLOOKUP(VALUE(Q1932),Rates!G$4:L$12,2,0)))</f>
        <v/>
      </c>
      <c r="T1932" s="58" t="str">
        <f t="shared" si="957"/>
        <v/>
      </c>
      <c r="U1932" s="58" t="str">
        <f t="shared" si="958"/>
        <v/>
      </c>
      <c r="V1932" s="58" t="str">
        <f t="shared" si="959"/>
        <v/>
      </c>
      <c r="W1932" s="58" t="str">
        <f t="shared" si="960"/>
        <v/>
      </c>
      <c r="X1932" s="59" t="str">
        <f t="shared" si="961"/>
        <v/>
      </c>
      <c r="Y1932" s="60" t="str">
        <f>IF(B:B="","",IF(R1932="Refreshment Beverage",VLOOKUP(Q1932,Rates!G$15:L$19,6,0)*W1932,VLOOKUP(Q1932,Rates!G$4:L$12,6,0)*W1932))</f>
        <v/>
      </c>
      <c r="Z1932" s="60" t="str">
        <f t="shared" si="962"/>
        <v/>
      </c>
      <c r="AA1932" s="60" t="str">
        <f t="shared" si="980"/>
        <v/>
      </c>
      <c r="AB1932" s="61" t="str" cm="1">
        <f t="array" ref="AB1932">IF(_xlfn.SINGLE(B:B)="","",IF(R1932="Refreshment Beverage","",IF(AND(R1932="Beer",Q1932=0),SUM(LOOKUP(2,1/(Rates!$B$15:$B$18&lt;=W1932)/(Rates!$C$15:$C$18&gt;=W1932),Rates!$D$15:$D$18)*W1932),VLOOKUP(VALUE(_xlfn.SINGLE(Q:Q)),Rates!A:B,2,0)*W1932)))</f>
        <v/>
      </c>
      <c r="AC1932" s="61" t="str" cm="1">
        <f t="array" ref="AC1932">IF(_xlfn.SINGLE(B:B)="","",IF(R1932="Refreshment Beverage","",IF(AND(R1932="Beer",Q1932=0),SUM(LOOKUP(2,1/(Rates!$B$15:$B$18&lt;=W1932)/(Rates!$C$15:$C$18&gt;=W1932),Rates!$E$15:$E$18)*W1932),VLOOKUP(VALUE(_xlfn.SINGLE(Q:Q)),Rates!A:C,3,0)*W1932)))</f>
        <v/>
      </c>
      <c r="AD1932" s="168">
        <f>IFERROR(IF(R1932="Beer","",IF(OR(Q1932=1,Q1932=2,Q1932=3,Q1932=4),VLOOKUP(Q1932,Rates!$A$31:$B$34,2,0)*W1932,IF(V1932=1,VLOOKUP(U1932,'REB BEV MIN MKUP'!B:E,4,0),IF(V1932&gt;1,VLOOKUP(VALUE(W1932),'REB BEV MIN MKUP'!O:Q,3,0),0)))),0)</f>
        <v>0</v>
      </c>
      <c r="AE1932" s="62" t="str">
        <f t="shared" si="963"/>
        <v/>
      </c>
      <c r="AF1932" s="63" t="str">
        <f t="shared" si="964"/>
        <v/>
      </c>
      <c r="AG1932" s="64" t="str">
        <f t="shared" si="965"/>
        <v/>
      </c>
      <c r="AH1932" s="65" t="str">
        <f t="shared" si="966"/>
        <v/>
      </c>
      <c r="AI1932" s="66" t="str">
        <f>IF(AE:AE="","",IF(R1932="Refreshment Beverage",AK1932*(Rates!J$19/100),ROUND(SUM(AH1932*(Rates!$J$8/100)),4)))</f>
        <v/>
      </c>
      <c r="AJ1932" s="67" t="str">
        <f t="shared" si="967"/>
        <v/>
      </c>
      <c r="AK1932" s="22" t="str">
        <f t="shared" si="968"/>
        <v/>
      </c>
      <c r="AL1932" s="62" t="str">
        <f t="shared" si="969"/>
        <v/>
      </c>
      <c r="AM1932" s="63" t="str">
        <f>IF(AS1932="","",IF(R1932="Refreshment Beverage",ROUND(AS1932*Rates!K$19,4),ROUND(AO1932*(VLOOKUP(VALUE(Q1932),Rates!G$4:L$12,3,0)),4)))</f>
        <v/>
      </c>
      <c r="AN1932" s="68" t="str">
        <f>IF(AS1932="","",IF(R1932="Refreshment Beverage",AS1932*(Rates!J$19/100),MAX(AM1932,AB1932)))</f>
        <v/>
      </c>
      <c r="AO1932" s="69" t="str">
        <f t="shared" si="970"/>
        <v/>
      </c>
      <c r="AP1932" s="69" t="str">
        <f t="shared" si="971"/>
        <v/>
      </c>
      <c r="AQ1932" s="70" t="str">
        <f>IF(AS1932="","",IF(R1932="Refreshment Beverage",ROUND(SUM(VLOOKUP(Q:Q,Rates!G$15:L$19,3,0)*(AS1932-Y1932-Z1932-AA1932)),4),ROUND(SUM(Rates!$K$8*AS1932),4)))</f>
        <v/>
      </c>
      <c r="AR1932" s="66" t="str">
        <f t="shared" si="972"/>
        <v/>
      </c>
      <c r="AS1932" s="22" t="str">
        <f t="shared" si="973"/>
        <v/>
      </c>
      <c r="AT1932" s="62" t="str">
        <f t="shared" si="974"/>
        <v/>
      </c>
      <c r="AU1932" s="63" t="str">
        <f>IF(AX1932="","",IF(R1932="Refreshment Beverage",ROUND((BA1932-Y1932-Z1932-AA1932)*VLOOKUP(VALUE(Q1932),Rates!G$15:L$19,3,0),4),ROUND(AW1932*(VLOOKUP(VALUE(Q1932),Rates!G:L,3,0)),4)))</f>
        <v/>
      </c>
      <c r="AV1932" s="68" t="str">
        <f t="shared" si="975"/>
        <v/>
      </c>
      <c r="AW1932" s="69" t="str">
        <f t="shared" si="976"/>
        <v/>
      </c>
      <c r="AX1932" s="65" t="str">
        <f t="shared" si="977"/>
        <v/>
      </c>
      <c r="AY1932" s="70" t="str">
        <f>IF(AX1932="","",IF(R1932="Refreshment Beverage",ROUND(SUM(AX1932*Rates!K$19),4),ROUND(SUM(AX1932*(Rates!J$8/100)),4)))</f>
        <v/>
      </c>
      <c r="AZ1932" s="67" t="str">
        <f t="shared" si="978"/>
        <v/>
      </c>
      <c r="BA1932" s="22" t="str">
        <f t="shared" si="979"/>
        <v/>
      </c>
      <c r="BD1932" s="171"/>
      <c r="BE1932" s="171"/>
      <c r="BF1932" s="171"/>
      <c r="BG1932" s="171"/>
    </row>
    <row r="1933" spans="11:59" ht="12.75" customHeight="1" x14ac:dyDescent="0.3">
      <c r="K1933" s="42" t="str">
        <f t="shared" si="951"/>
        <v/>
      </c>
      <c r="L1933" s="55" t="str">
        <f t="shared" si="952"/>
        <v/>
      </c>
      <c r="M1933" s="43" t="str">
        <f t="shared" si="953"/>
        <v/>
      </c>
      <c r="N1933" s="56" t="str" cm="1">
        <f t="array" ref="N1933">IFERROR(IF(_xlfn.SINGLE(B:B)="","",IF(R1933="Beer",SUM(LOOKUP(2,1/(Rates!$B$3:$B$5&lt;=W1933)/(Rates!$C$3:$C$5&gt;=W1933),Rates!$D$3:$D$5)*(X1933/100)*W1933),IF(R1933="Refreshment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56" t="str">
        <f t="shared" si="954"/>
        <v/>
      </c>
      <c r="P1933" s="53"/>
      <c r="Q1933" s="14" t="str">
        <f t="shared" si="955"/>
        <v/>
      </c>
      <c r="R1933" s="57" t="str">
        <f t="shared" si="956"/>
        <v/>
      </c>
      <c r="S1933" s="58" t="str">
        <f>IF(B1933="","",IF(R1933="Refreshment Beverage",VLOOKUP(VALUE(Q1933),Rates!G$15:L$19,2,0),VLOOKUP(VALUE(Q1933),Rates!G$4:L$12,2,0)))</f>
        <v/>
      </c>
      <c r="T1933" s="58" t="str">
        <f t="shared" si="957"/>
        <v/>
      </c>
      <c r="U1933" s="58" t="str">
        <f t="shared" si="958"/>
        <v/>
      </c>
      <c r="V1933" s="58" t="str">
        <f t="shared" si="959"/>
        <v/>
      </c>
      <c r="W1933" s="58" t="str">
        <f t="shared" si="960"/>
        <v/>
      </c>
      <c r="X1933" s="59" t="str">
        <f t="shared" si="961"/>
        <v/>
      </c>
      <c r="Y1933" s="60" t="str">
        <f>IF(B:B="","",IF(R1933="Refreshment Beverage",VLOOKUP(Q1933,Rates!G$15:L$19,6,0)*W1933,VLOOKUP(Q1933,Rates!G$4:L$12,6,0)*W1933))</f>
        <v/>
      </c>
      <c r="Z1933" s="60" t="str">
        <f t="shared" si="962"/>
        <v/>
      </c>
      <c r="AA1933" s="60" t="str">
        <f t="shared" si="980"/>
        <v/>
      </c>
      <c r="AB1933" s="61" t="str" cm="1">
        <f t="array" ref="AB1933">IF(_xlfn.SINGLE(B:B)="","",IF(R1933="Refreshment Beverage","",IF(AND(R1933="Beer",Q1933=0),SUM(LOOKUP(2,1/(Rates!$B$15:$B$18&lt;=W1933)/(Rates!$C$15:$C$18&gt;=W1933),Rates!$D$15:$D$18)*W1933),VLOOKUP(VALUE(_xlfn.SINGLE(Q:Q)),Rates!A:B,2,0)*W1933)))</f>
        <v/>
      </c>
      <c r="AC1933" s="61" t="str" cm="1">
        <f t="array" ref="AC1933">IF(_xlfn.SINGLE(B:B)="","",IF(R1933="Refreshment Beverage","",IF(AND(R1933="Beer",Q1933=0),SUM(LOOKUP(2,1/(Rates!$B$15:$B$18&lt;=W1933)/(Rates!$C$15:$C$18&gt;=W1933),Rates!$E$15:$E$18)*W1933),VLOOKUP(VALUE(_xlfn.SINGLE(Q:Q)),Rates!A:C,3,0)*W1933)))</f>
        <v/>
      </c>
      <c r="AD1933" s="168">
        <f>IFERROR(IF(R1933="Beer","",IF(OR(Q1933=1,Q1933=2,Q1933=3,Q1933=4),VLOOKUP(Q1933,Rates!$A$31:$B$34,2,0)*W1933,IF(V1933=1,VLOOKUP(U1933,'REB BEV MIN MKUP'!B:E,4,0),IF(V1933&gt;1,VLOOKUP(VALUE(W1933),'REB BEV MIN MKUP'!O:Q,3,0),0)))),0)</f>
        <v>0</v>
      </c>
      <c r="AE1933" s="62" t="str">
        <f t="shared" si="963"/>
        <v/>
      </c>
      <c r="AF1933" s="63" t="str">
        <f t="shared" si="964"/>
        <v/>
      </c>
      <c r="AG1933" s="64" t="str">
        <f t="shared" si="965"/>
        <v/>
      </c>
      <c r="AH1933" s="65" t="str">
        <f t="shared" si="966"/>
        <v/>
      </c>
      <c r="AI1933" s="66" t="str">
        <f>IF(AE:AE="","",IF(R1933="Refreshment Beverage",AK1933*(Rates!J$19/100),ROUND(SUM(AH1933*(Rates!$J$8/100)),4)))</f>
        <v/>
      </c>
      <c r="AJ1933" s="67" t="str">
        <f t="shared" si="967"/>
        <v/>
      </c>
      <c r="AK1933" s="22" t="str">
        <f t="shared" si="968"/>
        <v/>
      </c>
      <c r="AL1933" s="62" t="str">
        <f t="shared" si="969"/>
        <v/>
      </c>
      <c r="AM1933" s="63" t="str">
        <f>IF(AS1933="","",IF(R1933="Refreshment Beverage",ROUND(AS1933*Rates!K$19,4),ROUND(AO1933*(VLOOKUP(VALUE(Q1933),Rates!G$4:L$12,3,0)),4)))</f>
        <v/>
      </c>
      <c r="AN1933" s="68" t="str">
        <f>IF(AS1933="","",IF(R1933="Refreshment Beverage",AS1933*(Rates!J$19/100),MAX(AM1933,AB1933)))</f>
        <v/>
      </c>
      <c r="AO1933" s="69" t="str">
        <f t="shared" si="970"/>
        <v/>
      </c>
      <c r="AP1933" s="69" t="str">
        <f t="shared" si="971"/>
        <v/>
      </c>
      <c r="AQ1933" s="70" t="str">
        <f>IF(AS1933="","",IF(R1933="Refreshment Beverage",ROUND(SUM(VLOOKUP(Q:Q,Rates!G$15:L$19,3,0)*(AS1933-Y1933-Z1933-AA1933)),4),ROUND(SUM(Rates!$K$8*AS1933),4)))</f>
        <v/>
      </c>
      <c r="AR1933" s="66" t="str">
        <f t="shared" si="972"/>
        <v/>
      </c>
      <c r="AS1933" s="22" t="str">
        <f t="shared" si="973"/>
        <v/>
      </c>
      <c r="AT1933" s="62" t="str">
        <f t="shared" si="974"/>
        <v/>
      </c>
      <c r="AU1933" s="63" t="str">
        <f>IF(AX1933="","",IF(R1933="Refreshment Beverage",ROUND((BA1933-Y1933-Z1933-AA1933)*VLOOKUP(VALUE(Q1933),Rates!G$15:L$19,3,0),4),ROUND(AW1933*(VLOOKUP(VALUE(Q1933),Rates!G:L,3,0)),4)))</f>
        <v/>
      </c>
      <c r="AV1933" s="68" t="str">
        <f t="shared" si="975"/>
        <v/>
      </c>
      <c r="AW1933" s="69" t="str">
        <f t="shared" si="976"/>
        <v/>
      </c>
      <c r="AX1933" s="65" t="str">
        <f t="shared" si="977"/>
        <v/>
      </c>
      <c r="AY1933" s="70" t="str">
        <f>IF(AX1933="","",IF(R1933="Refreshment Beverage",ROUND(SUM(AX1933*Rates!K$19),4),ROUND(SUM(AX1933*(Rates!J$8/100)),4)))</f>
        <v/>
      </c>
      <c r="AZ1933" s="67" t="str">
        <f t="shared" si="978"/>
        <v/>
      </c>
      <c r="BA1933" s="22" t="str">
        <f t="shared" si="979"/>
        <v/>
      </c>
      <c r="BD1933" s="171"/>
      <c r="BE1933" s="171"/>
      <c r="BF1933" s="171"/>
      <c r="BG1933" s="171"/>
    </row>
    <row r="1934" spans="11:59" ht="12.75" customHeight="1" x14ac:dyDescent="0.3">
      <c r="K1934" s="42" t="str">
        <f t="shared" si="951"/>
        <v/>
      </c>
      <c r="L1934" s="55" t="str">
        <f t="shared" si="952"/>
        <v/>
      </c>
      <c r="M1934" s="43" t="str">
        <f t="shared" si="953"/>
        <v/>
      </c>
      <c r="N1934" s="56" t="str" cm="1">
        <f t="array" ref="N1934">IFERROR(IF(_xlfn.SINGLE(B:B)="","",IF(R1934="Beer",SUM(LOOKUP(2,1/(Rates!$B$3:$B$5&lt;=W1934)/(Rates!$C$3:$C$5&gt;=W1934),Rates!$D$3:$D$5)*(X1934/100)*W1934),IF(R1934="Refreshment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56" t="str">
        <f t="shared" si="954"/>
        <v/>
      </c>
      <c r="P1934" s="53"/>
      <c r="Q1934" s="14" t="str">
        <f t="shared" si="955"/>
        <v/>
      </c>
      <c r="R1934" s="57" t="str">
        <f t="shared" si="956"/>
        <v/>
      </c>
      <c r="S1934" s="58" t="str">
        <f>IF(B1934="","",IF(R1934="Refreshment Beverage",VLOOKUP(VALUE(Q1934),Rates!G$15:L$19,2,0),VLOOKUP(VALUE(Q1934),Rates!G$4:L$12,2,0)))</f>
        <v/>
      </c>
      <c r="T1934" s="58" t="str">
        <f t="shared" si="957"/>
        <v/>
      </c>
      <c r="U1934" s="58" t="str">
        <f t="shared" si="958"/>
        <v/>
      </c>
      <c r="V1934" s="58" t="str">
        <f t="shared" si="959"/>
        <v/>
      </c>
      <c r="W1934" s="58" t="str">
        <f t="shared" si="960"/>
        <v/>
      </c>
      <c r="X1934" s="59" t="str">
        <f t="shared" si="961"/>
        <v/>
      </c>
      <c r="Y1934" s="60" t="str">
        <f>IF(B:B="","",IF(R1934="Refreshment Beverage",VLOOKUP(Q1934,Rates!G$15:L$19,6,0)*W1934,VLOOKUP(Q1934,Rates!G$4:L$12,6,0)*W1934))</f>
        <v/>
      </c>
      <c r="Z1934" s="60" t="str">
        <f t="shared" si="962"/>
        <v/>
      </c>
      <c r="AA1934" s="60" t="str">
        <f t="shared" si="980"/>
        <v/>
      </c>
      <c r="AB1934" s="61" t="str" cm="1">
        <f t="array" ref="AB1934">IF(_xlfn.SINGLE(B:B)="","",IF(R1934="Refreshment Beverage","",IF(AND(R1934="Beer",Q1934=0),SUM(LOOKUP(2,1/(Rates!$B$15:$B$18&lt;=W1934)/(Rates!$C$15:$C$18&gt;=W1934),Rates!$D$15:$D$18)*W1934),VLOOKUP(VALUE(_xlfn.SINGLE(Q:Q)),Rates!A:B,2,0)*W1934)))</f>
        <v/>
      </c>
      <c r="AC1934" s="61" t="str" cm="1">
        <f t="array" ref="AC1934">IF(_xlfn.SINGLE(B:B)="","",IF(R1934="Refreshment Beverage","",IF(AND(R1934="Beer",Q1934=0),SUM(LOOKUP(2,1/(Rates!$B$15:$B$18&lt;=W1934)/(Rates!$C$15:$C$18&gt;=W1934),Rates!$E$15:$E$18)*W1934),VLOOKUP(VALUE(_xlfn.SINGLE(Q:Q)),Rates!A:C,3,0)*W1934)))</f>
        <v/>
      </c>
      <c r="AD1934" s="168">
        <f>IFERROR(IF(R1934="Beer","",IF(OR(Q1934=1,Q1934=2,Q1934=3,Q1934=4),VLOOKUP(Q1934,Rates!$A$31:$B$34,2,0)*W1934,IF(V1934=1,VLOOKUP(U1934,'REB BEV MIN MKUP'!B:E,4,0),IF(V1934&gt;1,VLOOKUP(VALUE(W1934),'REB BEV MIN MKUP'!O:Q,3,0),0)))),0)</f>
        <v>0</v>
      </c>
      <c r="AE1934" s="62" t="str">
        <f t="shared" si="963"/>
        <v/>
      </c>
      <c r="AF1934" s="63" t="str">
        <f t="shared" si="964"/>
        <v/>
      </c>
      <c r="AG1934" s="64" t="str">
        <f t="shared" si="965"/>
        <v/>
      </c>
      <c r="AH1934" s="65" t="str">
        <f t="shared" si="966"/>
        <v/>
      </c>
      <c r="AI1934" s="66" t="str">
        <f>IF(AE:AE="","",IF(R1934="Refreshment Beverage",AK1934*(Rates!J$19/100),ROUND(SUM(AH1934*(Rates!$J$8/100)),4)))</f>
        <v/>
      </c>
      <c r="AJ1934" s="67" t="str">
        <f t="shared" si="967"/>
        <v/>
      </c>
      <c r="AK1934" s="22" t="str">
        <f t="shared" si="968"/>
        <v/>
      </c>
      <c r="AL1934" s="62" t="str">
        <f t="shared" si="969"/>
        <v/>
      </c>
      <c r="AM1934" s="63" t="str">
        <f>IF(AS1934="","",IF(R1934="Refreshment Beverage",ROUND(AS1934*Rates!K$19,4),ROUND(AO1934*(VLOOKUP(VALUE(Q1934),Rates!G$4:L$12,3,0)),4)))</f>
        <v/>
      </c>
      <c r="AN1934" s="68" t="str">
        <f>IF(AS1934="","",IF(R1934="Refreshment Beverage",AS1934*(Rates!J$19/100),MAX(AM1934,AB1934)))</f>
        <v/>
      </c>
      <c r="AO1934" s="69" t="str">
        <f t="shared" si="970"/>
        <v/>
      </c>
      <c r="AP1934" s="69" t="str">
        <f t="shared" si="971"/>
        <v/>
      </c>
      <c r="AQ1934" s="70" t="str">
        <f>IF(AS1934="","",IF(R1934="Refreshment Beverage",ROUND(SUM(VLOOKUP(Q:Q,Rates!G$15:L$19,3,0)*(AS1934-Y1934-Z1934-AA1934)),4),ROUND(SUM(Rates!$K$8*AS1934),4)))</f>
        <v/>
      </c>
      <c r="AR1934" s="66" t="str">
        <f t="shared" si="972"/>
        <v/>
      </c>
      <c r="AS1934" s="22" t="str">
        <f t="shared" si="973"/>
        <v/>
      </c>
      <c r="AT1934" s="62" t="str">
        <f t="shared" si="974"/>
        <v/>
      </c>
      <c r="AU1934" s="63" t="str">
        <f>IF(AX1934="","",IF(R1934="Refreshment Beverage",ROUND((BA1934-Y1934-Z1934-AA1934)*VLOOKUP(VALUE(Q1934),Rates!G$15:L$19,3,0),4),ROUND(AW1934*(VLOOKUP(VALUE(Q1934),Rates!G:L,3,0)),4)))</f>
        <v/>
      </c>
      <c r="AV1934" s="68" t="str">
        <f t="shared" si="975"/>
        <v/>
      </c>
      <c r="AW1934" s="69" t="str">
        <f t="shared" si="976"/>
        <v/>
      </c>
      <c r="AX1934" s="65" t="str">
        <f t="shared" si="977"/>
        <v/>
      </c>
      <c r="AY1934" s="70" t="str">
        <f>IF(AX1934="","",IF(R1934="Refreshment Beverage",ROUND(SUM(AX1934*Rates!K$19),4),ROUND(SUM(AX1934*(Rates!J$8/100)),4)))</f>
        <v/>
      </c>
      <c r="AZ1934" s="67" t="str">
        <f t="shared" si="978"/>
        <v/>
      </c>
      <c r="BA1934" s="22" t="str">
        <f t="shared" si="979"/>
        <v/>
      </c>
      <c r="BD1934" s="171"/>
      <c r="BE1934" s="171"/>
      <c r="BF1934" s="171"/>
      <c r="BG1934" s="171"/>
    </row>
    <row r="1935" spans="11:59" ht="12.75" customHeight="1" x14ac:dyDescent="0.3">
      <c r="K1935" s="42" t="str">
        <f t="shared" si="951"/>
        <v/>
      </c>
      <c r="L1935" s="55" t="str">
        <f t="shared" si="952"/>
        <v/>
      </c>
      <c r="M1935" s="43" t="str">
        <f t="shared" si="953"/>
        <v/>
      </c>
      <c r="N1935" s="56" t="str" cm="1">
        <f t="array" ref="N1935">IFERROR(IF(_xlfn.SINGLE(B:B)="","",IF(R1935="Beer",SUM(LOOKUP(2,1/(Rates!$B$3:$B$5&lt;=W1935)/(Rates!$C$3:$C$5&gt;=W1935),Rates!$D$3:$D$5)*(X1935/100)*W1935),IF(R1935="Refreshment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56" t="str">
        <f t="shared" si="954"/>
        <v/>
      </c>
      <c r="P1935" s="53"/>
      <c r="Q1935" s="14" t="str">
        <f t="shared" si="955"/>
        <v/>
      </c>
      <c r="R1935" s="57" t="str">
        <f t="shared" si="956"/>
        <v/>
      </c>
      <c r="S1935" s="58" t="str">
        <f>IF(B1935="","",IF(R1935="Refreshment Beverage",VLOOKUP(VALUE(Q1935),Rates!G$15:L$19,2,0),VLOOKUP(VALUE(Q1935),Rates!G$4:L$12,2,0)))</f>
        <v/>
      </c>
      <c r="T1935" s="58" t="str">
        <f t="shared" si="957"/>
        <v/>
      </c>
      <c r="U1935" s="58" t="str">
        <f t="shared" si="958"/>
        <v/>
      </c>
      <c r="V1935" s="58" t="str">
        <f t="shared" si="959"/>
        <v/>
      </c>
      <c r="W1935" s="58" t="str">
        <f t="shared" si="960"/>
        <v/>
      </c>
      <c r="X1935" s="59" t="str">
        <f t="shared" si="961"/>
        <v/>
      </c>
      <c r="Y1935" s="60" t="str">
        <f>IF(B:B="","",IF(R1935="Refreshment Beverage",VLOOKUP(Q1935,Rates!G$15:L$19,6,0)*W1935,VLOOKUP(Q1935,Rates!G$4:L$12,6,0)*W1935))</f>
        <v/>
      </c>
      <c r="Z1935" s="60" t="str">
        <f t="shared" si="962"/>
        <v/>
      </c>
      <c r="AA1935" s="60" t="str">
        <f t="shared" si="980"/>
        <v/>
      </c>
      <c r="AB1935" s="61" t="str" cm="1">
        <f t="array" ref="AB1935">IF(_xlfn.SINGLE(B:B)="","",IF(R1935="Refreshment Beverage","",IF(AND(R1935="Beer",Q1935=0),SUM(LOOKUP(2,1/(Rates!$B$15:$B$18&lt;=W1935)/(Rates!$C$15:$C$18&gt;=W1935),Rates!$D$15:$D$18)*W1935),VLOOKUP(VALUE(_xlfn.SINGLE(Q:Q)),Rates!A:B,2,0)*W1935)))</f>
        <v/>
      </c>
      <c r="AC1935" s="61" t="str" cm="1">
        <f t="array" ref="AC1935">IF(_xlfn.SINGLE(B:B)="","",IF(R1935="Refreshment Beverage","",IF(AND(R1935="Beer",Q1935=0),SUM(LOOKUP(2,1/(Rates!$B$15:$B$18&lt;=W1935)/(Rates!$C$15:$C$18&gt;=W1935),Rates!$E$15:$E$18)*W1935),VLOOKUP(VALUE(_xlfn.SINGLE(Q:Q)),Rates!A:C,3,0)*W1935)))</f>
        <v/>
      </c>
      <c r="AD1935" s="168">
        <f>IFERROR(IF(R1935="Beer","",IF(OR(Q1935=1,Q1935=2,Q1935=3,Q1935=4),VLOOKUP(Q1935,Rates!$A$31:$B$34,2,0)*W1935,IF(V1935=1,VLOOKUP(U1935,'REB BEV MIN MKUP'!B:E,4,0),IF(V1935&gt;1,VLOOKUP(VALUE(W1935),'REB BEV MIN MKUP'!O:Q,3,0),0)))),0)</f>
        <v>0</v>
      </c>
      <c r="AE1935" s="62" t="str">
        <f t="shared" si="963"/>
        <v/>
      </c>
      <c r="AF1935" s="63" t="str">
        <f t="shared" si="964"/>
        <v/>
      </c>
      <c r="AG1935" s="64" t="str">
        <f t="shared" si="965"/>
        <v/>
      </c>
      <c r="AH1935" s="65" t="str">
        <f t="shared" si="966"/>
        <v/>
      </c>
      <c r="AI1935" s="66" t="str">
        <f>IF(AE:AE="","",IF(R1935="Refreshment Beverage",AK1935*(Rates!J$19/100),ROUND(SUM(AH1935*(Rates!$J$8/100)),4)))</f>
        <v/>
      </c>
      <c r="AJ1935" s="67" t="str">
        <f t="shared" si="967"/>
        <v/>
      </c>
      <c r="AK1935" s="22" t="str">
        <f t="shared" si="968"/>
        <v/>
      </c>
      <c r="AL1935" s="62" t="str">
        <f t="shared" si="969"/>
        <v/>
      </c>
      <c r="AM1935" s="63" t="str">
        <f>IF(AS1935="","",IF(R1935="Refreshment Beverage",ROUND(AS1935*Rates!K$19,4),ROUND(AO1935*(VLOOKUP(VALUE(Q1935),Rates!G$4:L$12,3,0)),4)))</f>
        <v/>
      </c>
      <c r="AN1935" s="68" t="str">
        <f>IF(AS1935="","",IF(R1935="Refreshment Beverage",AS1935*(Rates!J$19/100),MAX(AM1935,AB1935)))</f>
        <v/>
      </c>
      <c r="AO1935" s="69" t="str">
        <f t="shared" si="970"/>
        <v/>
      </c>
      <c r="AP1935" s="69" t="str">
        <f t="shared" si="971"/>
        <v/>
      </c>
      <c r="AQ1935" s="70" t="str">
        <f>IF(AS1935="","",IF(R1935="Refreshment Beverage",ROUND(SUM(VLOOKUP(Q:Q,Rates!G$15:L$19,3,0)*(AS1935-Y1935-Z1935-AA1935)),4),ROUND(SUM(Rates!$K$8*AS1935),4)))</f>
        <v/>
      </c>
      <c r="AR1935" s="66" t="str">
        <f t="shared" si="972"/>
        <v/>
      </c>
      <c r="AS1935" s="22" t="str">
        <f t="shared" si="973"/>
        <v/>
      </c>
      <c r="AT1935" s="62" t="str">
        <f t="shared" si="974"/>
        <v/>
      </c>
      <c r="AU1935" s="63" t="str">
        <f>IF(AX1935="","",IF(R1935="Refreshment Beverage",ROUND((BA1935-Y1935-Z1935-AA1935)*VLOOKUP(VALUE(Q1935),Rates!G$15:L$19,3,0),4),ROUND(AW1935*(VLOOKUP(VALUE(Q1935),Rates!G:L,3,0)),4)))</f>
        <v/>
      </c>
      <c r="AV1935" s="68" t="str">
        <f t="shared" si="975"/>
        <v/>
      </c>
      <c r="AW1935" s="69" t="str">
        <f t="shared" si="976"/>
        <v/>
      </c>
      <c r="AX1935" s="65" t="str">
        <f t="shared" si="977"/>
        <v/>
      </c>
      <c r="AY1935" s="70" t="str">
        <f>IF(AX1935="","",IF(R1935="Refreshment Beverage",ROUND(SUM(AX1935*Rates!K$19),4),ROUND(SUM(AX1935*(Rates!J$8/100)),4)))</f>
        <v/>
      </c>
      <c r="AZ1935" s="67" t="str">
        <f t="shared" si="978"/>
        <v/>
      </c>
      <c r="BA1935" s="22" t="str">
        <f t="shared" si="979"/>
        <v/>
      </c>
      <c r="BD1935" s="171"/>
      <c r="BE1935" s="171"/>
      <c r="BF1935" s="171"/>
      <c r="BG1935" s="171"/>
    </row>
    <row r="1936" spans="11:59" ht="12.75" customHeight="1" x14ac:dyDescent="0.3">
      <c r="K1936" s="42" t="str">
        <f t="shared" si="951"/>
        <v/>
      </c>
      <c r="L1936" s="55" t="str">
        <f t="shared" si="952"/>
        <v/>
      </c>
      <c r="M1936" s="43" t="str">
        <f t="shared" si="953"/>
        <v/>
      </c>
      <c r="N1936" s="56" t="str" cm="1">
        <f t="array" ref="N1936">IFERROR(IF(_xlfn.SINGLE(B:B)="","",IF(R1936="Beer",SUM(LOOKUP(2,1/(Rates!$B$3:$B$5&lt;=W1936)/(Rates!$C$3:$C$5&gt;=W1936),Rates!$D$3:$D$5)*(X1936/100)*W1936),IF(R1936="Refreshment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56" t="str">
        <f t="shared" si="954"/>
        <v/>
      </c>
      <c r="P1936" s="53"/>
      <c r="Q1936" s="14" t="str">
        <f t="shared" si="955"/>
        <v/>
      </c>
      <c r="R1936" s="57" t="str">
        <f t="shared" si="956"/>
        <v/>
      </c>
      <c r="S1936" s="58" t="str">
        <f>IF(B1936="","",IF(R1936="Refreshment Beverage",VLOOKUP(VALUE(Q1936),Rates!G$15:L$19,2,0),VLOOKUP(VALUE(Q1936),Rates!G$4:L$12,2,0)))</f>
        <v/>
      </c>
      <c r="T1936" s="58" t="str">
        <f t="shared" si="957"/>
        <v/>
      </c>
      <c r="U1936" s="58" t="str">
        <f t="shared" si="958"/>
        <v/>
      </c>
      <c r="V1936" s="58" t="str">
        <f t="shared" si="959"/>
        <v/>
      </c>
      <c r="W1936" s="58" t="str">
        <f t="shared" si="960"/>
        <v/>
      </c>
      <c r="X1936" s="59" t="str">
        <f t="shared" si="961"/>
        <v/>
      </c>
      <c r="Y1936" s="60" t="str">
        <f>IF(B:B="","",IF(R1936="Refreshment Beverage",VLOOKUP(Q1936,Rates!G$15:L$19,6,0)*W1936,VLOOKUP(Q1936,Rates!G$4:L$12,6,0)*W1936))</f>
        <v/>
      </c>
      <c r="Z1936" s="60" t="str">
        <f t="shared" si="962"/>
        <v/>
      </c>
      <c r="AA1936" s="60" t="str">
        <f t="shared" si="980"/>
        <v/>
      </c>
      <c r="AB1936" s="61" t="str" cm="1">
        <f t="array" ref="AB1936">IF(_xlfn.SINGLE(B:B)="","",IF(R1936="Refreshment Beverage","",IF(AND(R1936="Beer",Q1936=0),SUM(LOOKUP(2,1/(Rates!$B$15:$B$18&lt;=W1936)/(Rates!$C$15:$C$18&gt;=W1936),Rates!$D$15:$D$18)*W1936),VLOOKUP(VALUE(_xlfn.SINGLE(Q:Q)),Rates!A:B,2,0)*W1936)))</f>
        <v/>
      </c>
      <c r="AC1936" s="61" t="str" cm="1">
        <f t="array" ref="AC1936">IF(_xlfn.SINGLE(B:B)="","",IF(R1936="Refreshment Beverage","",IF(AND(R1936="Beer",Q1936=0),SUM(LOOKUP(2,1/(Rates!$B$15:$B$18&lt;=W1936)/(Rates!$C$15:$C$18&gt;=W1936),Rates!$E$15:$E$18)*W1936),VLOOKUP(VALUE(_xlfn.SINGLE(Q:Q)),Rates!A:C,3,0)*W1936)))</f>
        <v/>
      </c>
      <c r="AD1936" s="168">
        <f>IFERROR(IF(R1936="Beer","",IF(OR(Q1936=1,Q1936=2,Q1936=3,Q1936=4),VLOOKUP(Q1936,Rates!$A$31:$B$34,2,0)*W1936,IF(V1936=1,VLOOKUP(U1936,'REB BEV MIN MKUP'!B:E,4,0),IF(V1936&gt;1,VLOOKUP(VALUE(W1936),'REB BEV MIN MKUP'!O:Q,3,0),0)))),0)</f>
        <v>0</v>
      </c>
      <c r="AE1936" s="62" t="str">
        <f t="shared" si="963"/>
        <v/>
      </c>
      <c r="AF1936" s="63" t="str">
        <f t="shared" si="964"/>
        <v/>
      </c>
      <c r="AG1936" s="64" t="str">
        <f t="shared" si="965"/>
        <v/>
      </c>
      <c r="AH1936" s="65" t="str">
        <f t="shared" si="966"/>
        <v/>
      </c>
      <c r="AI1936" s="66" t="str">
        <f>IF(AE:AE="","",IF(R1936="Refreshment Beverage",AK1936*(Rates!J$19/100),ROUND(SUM(AH1936*(Rates!$J$8/100)),4)))</f>
        <v/>
      </c>
      <c r="AJ1936" s="67" t="str">
        <f t="shared" si="967"/>
        <v/>
      </c>
      <c r="AK1936" s="22" t="str">
        <f t="shared" si="968"/>
        <v/>
      </c>
      <c r="AL1936" s="62" t="str">
        <f t="shared" si="969"/>
        <v/>
      </c>
      <c r="AM1936" s="63" t="str">
        <f>IF(AS1936="","",IF(R1936="Refreshment Beverage",ROUND(AS1936*Rates!K$19,4),ROUND(AO1936*(VLOOKUP(VALUE(Q1936),Rates!G$4:L$12,3,0)),4)))</f>
        <v/>
      </c>
      <c r="AN1936" s="68" t="str">
        <f>IF(AS1936="","",IF(R1936="Refreshment Beverage",AS1936*(Rates!J$19/100),MAX(AM1936,AB1936)))</f>
        <v/>
      </c>
      <c r="AO1936" s="69" t="str">
        <f t="shared" si="970"/>
        <v/>
      </c>
      <c r="AP1936" s="69" t="str">
        <f t="shared" si="971"/>
        <v/>
      </c>
      <c r="AQ1936" s="70" t="str">
        <f>IF(AS1936="","",IF(R1936="Refreshment Beverage",ROUND(SUM(VLOOKUP(Q:Q,Rates!G$15:L$19,3,0)*(AS1936-Y1936-Z1936-AA1936)),4),ROUND(SUM(Rates!$K$8*AS1936),4)))</f>
        <v/>
      </c>
      <c r="AR1936" s="66" t="str">
        <f t="shared" si="972"/>
        <v/>
      </c>
      <c r="AS1936" s="22" t="str">
        <f t="shared" si="973"/>
        <v/>
      </c>
      <c r="AT1936" s="62" t="str">
        <f t="shared" si="974"/>
        <v/>
      </c>
      <c r="AU1936" s="63" t="str">
        <f>IF(AX1936="","",IF(R1936="Refreshment Beverage",ROUND((BA1936-Y1936-Z1936-AA1936)*VLOOKUP(VALUE(Q1936),Rates!G$15:L$19,3,0),4),ROUND(AW1936*(VLOOKUP(VALUE(Q1936),Rates!G:L,3,0)),4)))</f>
        <v/>
      </c>
      <c r="AV1936" s="68" t="str">
        <f t="shared" si="975"/>
        <v/>
      </c>
      <c r="AW1936" s="69" t="str">
        <f t="shared" si="976"/>
        <v/>
      </c>
      <c r="AX1936" s="65" t="str">
        <f t="shared" si="977"/>
        <v/>
      </c>
      <c r="AY1936" s="70" t="str">
        <f>IF(AX1936="","",IF(R1936="Refreshment Beverage",ROUND(SUM(AX1936*Rates!K$19),4),ROUND(SUM(AX1936*(Rates!J$8/100)),4)))</f>
        <v/>
      </c>
      <c r="AZ1936" s="67" t="str">
        <f t="shared" si="978"/>
        <v/>
      </c>
      <c r="BA1936" s="22" t="str">
        <f t="shared" si="979"/>
        <v/>
      </c>
      <c r="BD1936" s="171"/>
      <c r="BE1936" s="171"/>
      <c r="BF1936" s="171"/>
      <c r="BG1936" s="171"/>
    </row>
    <row r="1937" spans="11:59" ht="12.75" customHeight="1" x14ac:dyDescent="0.3">
      <c r="K1937" s="42" t="str">
        <f t="shared" si="951"/>
        <v/>
      </c>
      <c r="L1937" s="55" t="str">
        <f t="shared" si="952"/>
        <v/>
      </c>
      <c r="M1937" s="43" t="str">
        <f t="shared" si="953"/>
        <v/>
      </c>
      <c r="N1937" s="56" t="str" cm="1">
        <f t="array" ref="N1937">IFERROR(IF(_xlfn.SINGLE(B:B)="","",IF(R1937="Beer",SUM(LOOKUP(2,1/(Rates!$B$3:$B$5&lt;=W1937)/(Rates!$C$3:$C$5&gt;=W1937),Rates!$D$3:$D$5)*(X1937/100)*W1937),IF(R1937="Refreshment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56" t="str">
        <f t="shared" si="954"/>
        <v/>
      </c>
      <c r="P1937" s="53"/>
      <c r="Q1937" s="14" t="str">
        <f t="shared" si="955"/>
        <v/>
      </c>
      <c r="R1937" s="57" t="str">
        <f t="shared" si="956"/>
        <v/>
      </c>
      <c r="S1937" s="58" t="str">
        <f>IF(B1937="","",IF(R1937="Refreshment Beverage",VLOOKUP(VALUE(Q1937),Rates!G$15:L$19,2,0),VLOOKUP(VALUE(Q1937),Rates!G$4:L$12,2,0)))</f>
        <v/>
      </c>
      <c r="T1937" s="58" t="str">
        <f t="shared" si="957"/>
        <v/>
      </c>
      <c r="U1937" s="58" t="str">
        <f t="shared" si="958"/>
        <v/>
      </c>
      <c r="V1937" s="58" t="str">
        <f t="shared" si="959"/>
        <v/>
      </c>
      <c r="W1937" s="58" t="str">
        <f t="shared" si="960"/>
        <v/>
      </c>
      <c r="X1937" s="59" t="str">
        <f t="shared" si="961"/>
        <v/>
      </c>
      <c r="Y1937" s="60" t="str">
        <f>IF(B:B="","",IF(R1937="Refreshment Beverage",VLOOKUP(Q1937,Rates!G$15:L$19,6,0)*W1937,VLOOKUP(Q1937,Rates!G$4:L$12,6,0)*W1937))</f>
        <v/>
      </c>
      <c r="Z1937" s="60" t="str">
        <f t="shared" si="962"/>
        <v/>
      </c>
      <c r="AA1937" s="60" t="str">
        <f t="shared" si="980"/>
        <v/>
      </c>
      <c r="AB1937" s="61" t="str" cm="1">
        <f t="array" ref="AB1937">IF(_xlfn.SINGLE(B:B)="","",IF(R1937="Refreshment Beverage","",IF(AND(R1937="Beer",Q1937=0),SUM(LOOKUP(2,1/(Rates!$B$15:$B$18&lt;=W1937)/(Rates!$C$15:$C$18&gt;=W1937),Rates!$D$15:$D$18)*W1937),VLOOKUP(VALUE(_xlfn.SINGLE(Q:Q)),Rates!A:B,2,0)*W1937)))</f>
        <v/>
      </c>
      <c r="AC1937" s="61" t="str" cm="1">
        <f t="array" ref="AC1937">IF(_xlfn.SINGLE(B:B)="","",IF(R1937="Refreshment Beverage","",IF(AND(R1937="Beer",Q1937=0),SUM(LOOKUP(2,1/(Rates!$B$15:$B$18&lt;=W1937)/(Rates!$C$15:$C$18&gt;=W1937),Rates!$E$15:$E$18)*W1937),VLOOKUP(VALUE(_xlfn.SINGLE(Q:Q)),Rates!A:C,3,0)*W1937)))</f>
        <v/>
      </c>
      <c r="AD1937" s="168">
        <f>IFERROR(IF(R1937="Beer","",IF(OR(Q1937=1,Q1937=2,Q1937=3,Q1937=4),VLOOKUP(Q1937,Rates!$A$31:$B$34,2,0)*W1937,IF(V1937=1,VLOOKUP(U1937,'REB BEV MIN MKUP'!B:E,4,0),IF(V1937&gt;1,VLOOKUP(VALUE(W1937),'REB BEV MIN MKUP'!O:Q,3,0),0)))),0)</f>
        <v>0</v>
      </c>
      <c r="AE1937" s="62" t="str">
        <f t="shared" si="963"/>
        <v/>
      </c>
      <c r="AF1937" s="63" t="str">
        <f t="shared" si="964"/>
        <v/>
      </c>
      <c r="AG1937" s="64" t="str">
        <f t="shared" si="965"/>
        <v/>
      </c>
      <c r="AH1937" s="65" t="str">
        <f t="shared" si="966"/>
        <v/>
      </c>
      <c r="AI1937" s="66" t="str">
        <f>IF(AE:AE="","",IF(R1937="Refreshment Beverage",AK1937*(Rates!J$19/100),ROUND(SUM(AH1937*(Rates!$J$8/100)),4)))</f>
        <v/>
      </c>
      <c r="AJ1937" s="67" t="str">
        <f t="shared" si="967"/>
        <v/>
      </c>
      <c r="AK1937" s="22" t="str">
        <f t="shared" si="968"/>
        <v/>
      </c>
      <c r="AL1937" s="62" t="str">
        <f t="shared" si="969"/>
        <v/>
      </c>
      <c r="AM1937" s="63" t="str">
        <f>IF(AS1937="","",IF(R1937="Refreshment Beverage",ROUND(AS1937*Rates!K$19,4),ROUND(AO1937*(VLOOKUP(VALUE(Q1937),Rates!G$4:L$12,3,0)),4)))</f>
        <v/>
      </c>
      <c r="AN1937" s="68" t="str">
        <f>IF(AS1937="","",IF(R1937="Refreshment Beverage",AS1937*(Rates!J$19/100),MAX(AM1937,AB1937)))</f>
        <v/>
      </c>
      <c r="AO1937" s="69" t="str">
        <f t="shared" si="970"/>
        <v/>
      </c>
      <c r="AP1937" s="69" t="str">
        <f t="shared" si="971"/>
        <v/>
      </c>
      <c r="AQ1937" s="70" t="str">
        <f>IF(AS1937="","",IF(R1937="Refreshment Beverage",ROUND(SUM(VLOOKUP(Q:Q,Rates!G$15:L$19,3,0)*(AS1937-Y1937-Z1937-AA1937)),4),ROUND(SUM(Rates!$K$8*AS1937),4)))</f>
        <v/>
      </c>
      <c r="AR1937" s="66" t="str">
        <f t="shared" si="972"/>
        <v/>
      </c>
      <c r="AS1937" s="22" t="str">
        <f t="shared" si="973"/>
        <v/>
      </c>
      <c r="AT1937" s="62" t="str">
        <f t="shared" si="974"/>
        <v/>
      </c>
      <c r="AU1937" s="63" t="str">
        <f>IF(AX1937="","",IF(R1937="Refreshment Beverage",ROUND((BA1937-Y1937-Z1937-AA1937)*VLOOKUP(VALUE(Q1937),Rates!G$15:L$19,3,0),4),ROUND(AW1937*(VLOOKUP(VALUE(Q1937),Rates!G:L,3,0)),4)))</f>
        <v/>
      </c>
      <c r="AV1937" s="68" t="str">
        <f t="shared" si="975"/>
        <v/>
      </c>
      <c r="AW1937" s="69" t="str">
        <f t="shared" si="976"/>
        <v/>
      </c>
      <c r="AX1937" s="65" t="str">
        <f t="shared" si="977"/>
        <v/>
      </c>
      <c r="AY1937" s="70" t="str">
        <f>IF(AX1937="","",IF(R1937="Refreshment Beverage",ROUND(SUM(AX1937*Rates!K$19),4),ROUND(SUM(AX1937*(Rates!J$8/100)),4)))</f>
        <v/>
      </c>
      <c r="AZ1937" s="67" t="str">
        <f t="shared" si="978"/>
        <v/>
      </c>
      <c r="BA1937" s="22" t="str">
        <f t="shared" si="979"/>
        <v/>
      </c>
      <c r="BD1937" s="171"/>
      <c r="BE1937" s="171"/>
      <c r="BF1937" s="171"/>
      <c r="BG1937" s="171"/>
    </row>
    <row r="1938" spans="11:59" ht="12.75" customHeight="1" x14ac:dyDescent="0.3">
      <c r="K1938" s="42" t="str">
        <f t="shared" si="951"/>
        <v/>
      </c>
      <c r="L1938" s="55" t="str">
        <f t="shared" si="952"/>
        <v/>
      </c>
      <c r="M1938" s="43" t="str">
        <f t="shared" si="953"/>
        <v/>
      </c>
      <c r="N1938" s="56" t="str" cm="1">
        <f t="array" ref="N1938">IFERROR(IF(_xlfn.SINGLE(B:B)="","",IF(R1938="Beer",SUM(LOOKUP(2,1/(Rates!$B$3:$B$5&lt;=W1938)/(Rates!$C$3:$C$5&gt;=W1938),Rates!$D$3:$D$5)*(X1938/100)*W1938),IF(R1938="Refreshment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56" t="str">
        <f t="shared" si="954"/>
        <v/>
      </c>
      <c r="P1938" s="53"/>
      <c r="Q1938" s="14" t="str">
        <f t="shared" si="955"/>
        <v/>
      </c>
      <c r="R1938" s="57" t="str">
        <f t="shared" si="956"/>
        <v/>
      </c>
      <c r="S1938" s="58" t="str">
        <f>IF(B1938="","",IF(R1938="Refreshment Beverage",VLOOKUP(VALUE(Q1938),Rates!G$15:L$19,2,0),VLOOKUP(VALUE(Q1938),Rates!G$4:L$12,2,0)))</f>
        <v/>
      </c>
      <c r="T1938" s="58" t="str">
        <f t="shared" si="957"/>
        <v/>
      </c>
      <c r="U1938" s="58" t="str">
        <f t="shared" si="958"/>
        <v/>
      </c>
      <c r="V1938" s="58" t="str">
        <f t="shared" si="959"/>
        <v/>
      </c>
      <c r="W1938" s="58" t="str">
        <f t="shared" si="960"/>
        <v/>
      </c>
      <c r="X1938" s="59" t="str">
        <f t="shared" si="961"/>
        <v/>
      </c>
      <c r="Y1938" s="60" t="str">
        <f>IF(B:B="","",IF(R1938="Refreshment Beverage",VLOOKUP(Q1938,Rates!G$15:L$19,6,0)*W1938,VLOOKUP(Q1938,Rates!G$4:L$12,6,0)*W1938))</f>
        <v/>
      </c>
      <c r="Z1938" s="60" t="str">
        <f t="shared" si="962"/>
        <v/>
      </c>
      <c r="AA1938" s="60" t="str">
        <f t="shared" si="980"/>
        <v/>
      </c>
      <c r="AB1938" s="61" t="str" cm="1">
        <f t="array" ref="AB1938">IF(_xlfn.SINGLE(B:B)="","",IF(R1938="Refreshment Beverage","",IF(AND(R1938="Beer",Q1938=0),SUM(LOOKUP(2,1/(Rates!$B$15:$B$18&lt;=W1938)/(Rates!$C$15:$C$18&gt;=W1938),Rates!$D$15:$D$18)*W1938),VLOOKUP(VALUE(_xlfn.SINGLE(Q:Q)),Rates!A:B,2,0)*W1938)))</f>
        <v/>
      </c>
      <c r="AC1938" s="61" t="str" cm="1">
        <f t="array" ref="AC1938">IF(_xlfn.SINGLE(B:B)="","",IF(R1938="Refreshment Beverage","",IF(AND(R1938="Beer",Q1938=0),SUM(LOOKUP(2,1/(Rates!$B$15:$B$18&lt;=W1938)/(Rates!$C$15:$C$18&gt;=W1938),Rates!$E$15:$E$18)*W1938),VLOOKUP(VALUE(_xlfn.SINGLE(Q:Q)),Rates!A:C,3,0)*W1938)))</f>
        <v/>
      </c>
      <c r="AD1938" s="168">
        <f>IFERROR(IF(R1938="Beer","",IF(OR(Q1938=1,Q1938=2,Q1938=3,Q1938=4),VLOOKUP(Q1938,Rates!$A$31:$B$34,2,0)*W1938,IF(V1938=1,VLOOKUP(U1938,'REB BEV MIN MKUP'!B:E,4,0),IF(V1938&gt;1,VLOOKUP(VALUE(W1938),'REB BEV MIN MKUP'!O:Q,3,0),0)))),0)</f>
        <v>0</v>
      </c>
      <c r="AE1938" s="62" t="str">
        <f t="shared" si="963"/>
        <v/>
      </c>
      <c r="AF1938" s="63" t="str">
        <f t="shared" si="964"/>
        <v/>
      </c>
      <c r="AG1938" s="64" t="str">
        <f t="shared" si="965"/>
        <v/>
      </c>
      <c r="AH1938" s="65" t="str">
        <f t="shared" si="966"/>
        <v/>
      </c>
      <c r="AI1938" s="66" t="str">
        <f>IF(AE:AE="","",IF(R1938="Refreshment Beverage",AK1938*(Rates!J$19/100),ROUND(SUM(AH1938*(Rates!$J$8/100)),4)))</f>
        <v/>
      </c>
      <c r="AJ1938" s="67" t="str">
        <f t="shared" si="967"/>
        <v/>
      </c>
      <c r="AK1938" s="22" t="str">
        <f t="shared" si="968"/>
        <v/>
      </c>
      <c r="AL1938" s="62" t="str">
        <f t="shared" si="969"/>
        <v/>
      </c>
      <c r="AM1938" s="63" t="str">
        <f>IF(AS1938="","",IF(R1938="Refreshment Beverage",ROUND(AS1938*Rates!K$19,4),ROUND(AO1938*(VLOOKUP(VALUE(Q1938),Rates!G$4:L$12,3,0)),4)))</f>
        <v/>
      </c>
      <c r="AN1938" s="68" t="str">
        <f>IF(AS1938="","",IF(R1938="Refreshment Beverage",AS1938*(Rates!J$19/100),MAX(AM1938,AB1938)))</f>
        <v/>
      </c>
      <c r="AO1938" s="69" t="str">
        <f t="shared" si="970"/>
        <v/>
      </c>
      <c r="AP1938" s="69" t="str">
        <f t="shared" si="971"/>
        <v/>
      </c>
      <c r="AQ1938" s="70" t="str">
        <f>IF(AS1938="","",IF(R1938="Refreshment Beverage",ROUND(SUM(VLOOKUP(Q:Q,Rates!G$15:L$19,3,0)*(AS1938-Y1938-Z1938-AA1938)),4),ROUND(SUM(Rates!$K$8*AS1938),4)))</f>
        <v/>
      </c>
      <c r="AR1938" s="66" t="str">
        <f t="shared" si="972"/>
        <v/>
      </c>
      <c r="AS1938" s="22" t="str">
        <f t="shared" si="973"/>
        <v/>
      </c>
      <c r="AT1938" s="62" t="str">
        <f t="shared" si="974"/>
        <v/>
      </c>
      <c r="AU1938" s="63" t="str">
        <f>IF(AX1938="","",IF(R1938="Refreshment Beverage",ROUND((BA1938-Y1938-Z1938-AA1938)*VLOOKUP(VALUE(Q1938),Rates!G$15:L$19,3,0),4),ROUND(AW1938*(VLOOKUP(VALUE(Q1938),Rates!G:L,3,0)),4)))</f>
        <v/>
      </c>
      <c r="AV1938" s="68" t="str">
        <f t="shared" si="975"/>
        <v/>
      </c>
      <c r="AW1938" s="69" t="str">
        <f t="shared" si="976"/>
        <v/>
      </c>
      <c r="AX1938" s="65" t="str">
        <f t="shared" si="977"/>
        <v/>
      </c>
      <c r="AY1938" s="70" t="str">
        <f>IF(AX1938="","",IF(R1938="Refreshment Beverage",ROUND(SUM(AX1938*Rates!K$19),4),ROUND(SUM(AX1938*(Rates!J$8/100)),4)))</f>
        <v/>
      </c>
      <c r="AZ1938" s="67" t="str">
        <f t="shared" si="978"/>
        <v/>
      </c>
      <c r="BA1938" s="22" t="str">
        <f t="shared" si="979"/>
        <v/>
      </c>
      <c r="BD1938" s="171"/>
      <c r="BE1938" s="171"/>
      <c r="BF1938" s="171"/>
      <c r="BG1938" s="171"/>
    </row>
    <row r="1939" spans="11:59" ht="12.75" customHeight="1" x14ac:dyDescent="0.3">
      <c r="K1939" s="42" t="str">
        <f t="shared" si="951"/>
        <v/>
      </c>
      <c r="L1939" s="55" t="str">
        <f t="shared" si="952"/>
        <v/>
      </c>
      <c r="M1939" s="43" t="str">
        <f t="shared" si="953"/>
        <v/>
      </c>
      <c r="N1939" s="56" t="str" cm="1">
        <f t="array" ref="N1939">IFERROR(IF(_xlfn.SINGLE(B:B)="","",IF(R1939="Beer",SUM(LOOKUP(2,1/(Rates!$B$3:$B$5&lt;=W1939)/(Rates!$C$3:$C$5&gt;=W1939),Rates!$D$3:$D$5)*(X1939/100)*W1939),IF(R1939="Refreshment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56" t="str">
        <f t="shared" si="954"/>
        <v/>
      </c>
      <c r="P1939" s="53"/>
      <c r="Q1939" s="14" t="str">
        <f t="shared" si="955"/>
        <v/>
      </c>
      <c r="R1939" s="57" t="str">
        <f t="shared" si="956"/>
        <v/>
      </c>
      <c r="S1939" s="58" t="str">
        <f>IF(B1939="","",IF(R1939="Refreshment Beverage",VLOOKUP(VALUE(Q1939),Rates!G$15:L$19,2,0),VLOOKUP(VALUE(Q1939),Rates!G$4:L$12,2,0)))</f>
        <v/>
      </c>
      <c r="T1939" s="58" t="str">
        <f t="shared" si="957"/>
        <v/>
      </c>
      <c r="U1939" s="58" t="str">
        <f t="shared" si="958"/>
        <v/>
      </c>
      <c r="V1939" s="58" t="str">
        <f t="shared" si="959"/>
        <v/>
      </c>
      <c r="W1939" s="58" t="str">
        <f t="shared" si="960"/>
        <v/>
      </c>
      <c r="X1939" s="59" t="str">
        <f t="shared" si="961"/>
        <v/>
      </c>
      <c r="Y1939" s="60" t="str">
        <f>IF(B:B="","",IF(R1939="Refreshment Beverage",VLOOKUP(Q1939,Rates!G$15:L$19,6,0)*W1939,VLOOKUP(Q1939,Rates!G$4:L$12,6,0)*W1939))</f>
        <v/>
      </c>
      <c r="Z1939" s="60" t="str">
        <f t="shared" si="962"/>
        <v/>
      </c>
      <c r="AA1939" s="60" t="str">
        <f t="shared" si="980"/>
        <v/>
      </c>
      <c r="AB1939" s="61" t="str" cm="1">
        <f t="array" ref="AB1939">IF(_xlfn.SINGLE(B:B)="","",IF(R1939="Refreshment Beverage","",IF(AND(R1939="Beer",Q1939=0),SUM(LOOKUP(2,1/(Rates!$B$15:$B$18&lt;=W1939)/(Rates!$C$15:$C$18&gt;=W1939),Rates!$D$15:$D$18)*W1939),VLOOKUP(VALUE(_xlfn.SINGLE(Q:Q)),Rates!A:B,2,0)*W1939)))</f>
        <v/>
      </c>
      <c r="AC1939" s="61" t="str" cm="1">
        <f t="array" ref="AC1939">IF(_xlfn.SINGLE(B:B)="","",IF(R1939="Refreshment Beverage","",IF(AND(R1939="Beer",Q1939=0),SUM(LOOKUP(2,1/(Rates!$B$15:$B$18&lt;=W1939)/(Rates!$C$15:$C$18&gt;=W1939),Rates!$E$15:$E$18)*W1939),VLOOKUP(VALUE(_xlfn.SINGLE(Q:Q)),Rates!A:C,3,0)*W1939)))</f>
        <v/>
      </c>
      <c r="AD1939" s="168">
        <f>IFERROR(IF(R1939="Beer","",IF(OR(Q1939=1,Q1939=2,Q1939=3,Q1939=4),VLOOKUP(Q1939,Rates!$A$31:$B$34,2,0)*W1939,IF(V1939=1,VLOOKUP(U1939,'REB BEV MIN MKUP'!B:E,4,0),IF(V1939&gt;1,VLOOKUP(VALUE(W1939),'REB BEV MIN MKUP'!O:Q,3,0),0)))),0)</f>
        <v>0</v>
      </c>
      <c r="AE1939" s="62" t="str">
        <f t="shared" si="963"/>
        <v/>
      </c>
      <c r="AF1939" s="63" t="str">
        <f t="shared" si="964"/>
        <v/>
      </c>
      <c r="AG1939" s="64" t="str">
        <f t="shared" si="965"/>
        <v/>
      </c>
      <c r="AH1939" s="65" t="str">
        <f t="shared" si="966"/>
        <v/>
      </c>
      <c r="AI1939" s="66" t="str">
        <f>IF(AE:AE="","",IF(R1939="Refreshment Beverage",AK1939*(Rates!J$19/100),ROUND(SUM(AH1939*(Rates!$J$8/100)),4)))</f>
        <v/>
      </c>
      <c r="AJ1939" s="67" t="str">
        <f t="shared" si="967"/>
        <v/>
      </c>
      <c r="AK1939" s="22" t="str">
        <f t="shared" si="968"/>
        <v/>
      </c>
      <c r="AL1939" s="62" t="str">
        <f t="shared" si="969"/>
        <v/>
      </c>
      <c r="AM1939" s="63" t="str">
        <f>IF(AS1939="","",IF(R1939="Refreshment Beverage",ROUND(AS1939*Rates!K$19,4),ROUND(AO1939*(VLOOKUP(VALUE(Q1939),Rates!G$4:L$12,3,0)),4)))</f>
        <v/>
      </c>
      <c r="AN1939" s="68" t="str">
        <f>IF(AS1939="","",IF(R1939="Refreshment Beverage",AS1939*(Rates!J$19/100),MAX(AM1939,AB1939)))</f>
        <v/>
      </c>
      <c r="AO1939" s="69" t="str">
        <f t="shared" si="970"/>
        <v/>
      </c>
      <c r="AP1939" s="69" t="str">
        <f t="shared" si="971"/>
        <v/>
      </c>
      <c r="AQ1939" s="70" t="str">
        <f>IF(AS1939="","",IF(R1939="Refreshment Beverage",ROUND(SUM(VLOOKUP(Q:Q,Rates!G$15:L$19,3,0)*(AS1939-Y1939-Z1939-AA1939)),4),ROUND(SUM(Rates!$K$8*AS1939),4)))</f>
        <v/>
      </c>
      <c r="AR1939" s="66" t="str">
        <f t="shared" si="972"/>
        <v/>
      </c>
      <c r="AS1939" s="22" t="str">
        <f t="shared" si="973"/>
        <v/>
      </c>
      <c r="AT1939" s="62" t="str">
        <f t="shared" si="974"/>
        <v/>
      </c>
      <c r="AU1939" s="63" t="str">
        <f>IF(AX1939="","",IF(R1939="Refreshment Beverage",ROUND((BA1939-Y1939-Z1939-AA1939)*VLOOKUP(VALUE(Q1939),Rates!G$15:L$19,3,0),4),ROUND(AW1939*(VLOOKUP(VALUE(Q1939),Rates!G:L,3,0)),4)))</f>
        <v/>
      </c>
      <c r="AV1939" s="68" t="str">
        <f t="shared" si="975"/>
        <v/>
      </c>
      <c r="AW1939" s="69" t="str">
        <f t="shared" si="976"/>
        <v/>
      </c>
      <c r="AX1939" s="65" t="str">
        <f t="shared" si="977"/>
        <v/>
      </c>
      <c r="AY1939" s="70" t="str">
        <f>IF(AX1939="","",IF(R1939="Refreshment Beverage",ROUND(SUM(AX1939*Rates!K$19),4),ROUND(SUM(AX1939*(Rates!J$8/100)),4)))</f>
        <v/>
      </c>
      <c r="AZ1939" s="67" t="str">
        <f t="shared" si="978"/>
        <v/>
      </c>
      <c r="BA1939" s="22" t="str">
        <f t="shared" si="979"/>
        <v/>
      </c>
      <c r="BD1939" s="171"/>
      <c r="BE1939" s="171"/>
      <c r="BF1939" s="171"/>
      <c r="BG1939" s="171"/>
    </row>
    <row r="1940" spans="11:59" ht="12.75" customHeight="1" x14ac:dyDescent="0.3">
      <c r="K1940" s="42" t="str">
        <f t="shared" si="951"/>
        <v/>
      </c>
      <c r="L1940" s="55" t="str">
        <f t="shared" si="952"/>
        <v/>
      </c>
      <c r="M1940" s="43" t="str">
        <f t="shared" si="953"/>
        <v/>
      </c>
      <c r="N1940" s="56" t="str" cm="1">
        <f t="array" ref="N1940">IFERROR(IF(_xlfn.SINGLE(B:B)="","",IF(R1940="Beer",SUM(LOOKUP(2,1/(Rates!$B$3:$B$5&lt;=W1940)/(Rates!$C$3:$C$5&gt;=W1940),Rates!$D$3:$D$5)*(X1940/100)*W1940),IF(R1940="Refreshment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56" t="str">
        <f t="shared" si="954"/>
        <v/>
      </c>
      <c r="P1940" s="53"/>
      <c r="Q1940" s="14" t="str">
        <f t="shared" si="955"/>
        <v/>
      </c>
      <c r="R1940" s="57" t="str">
        <f t="shared" si="956"/>
        <v/>
      </c>
      <c r="S1940" s="58" t="str">
        <f>IF(B1940="","",IF(R1940="Refreshment Beverage",VLOOKUP(VALUE(Q1940),Rates!G$15:L$19,2,0),VLOOKUP(VALUE(Q1940),Rates!G$4:L$12,2,0)))</f>
        <v/>
      </c>
      <c r="T1940" s="58" t="str">
        <f t="shared" si="957"/>
        <v/>
      </c>
      <c r="U1940" s="58" t="str">
        <f t="shared" si="958"/>
        <v/>
      </c>
      <c r="V1940" s="58" t="str">
        <f t="shared" si="959"/>
        <v/>
      </c>
      <c r="W1940" s="58" t="str">
        <f t="shared" si="960"/>
        <v/>
      </c>
      <c r="X1940" s="59" t="str">
        <f t="shared" si="961"/>
        <v/>
      </c>
      <c r="Y1940" s="60" t="str">
        <f>IF(B:B="","",IF(R1940="Refreshment Beverage",VLOOKUP(Q1940,Rates!G$15:L$19,6,0)*W1940,VLOOKUP(Q1940,Rates!G$4:L$12,6,0)*W1940))</f>
        <v/>
      </c>
      <c r="Z1940" s="60" t="str">
        <f t="shared" si="962"/>
        <v/>
      </c>
      <c r="AA1940" s="60" t="str">
        <f t="shared" si="980"/>
        <v/>
      </c>
      <c r="AB1940" s="61" t="str" cm="1">
        <f t="array" ref="AB1940">IF(_xlfn.SINGLE(B:B)="","",IF(R1940="Refreshment Beverage","",IF(AND(R1940="Beer",Q1940=0),SUM(LOOKUP(2,1/(Rates!$B$15:$B$18&lt;=W1940)/(Rates!$C$15:$C$18&gt;=W1940),Rates!$D$15:$D$18)*W1940),VLOOKUP(VALUE(_xlfn.SINGLE(Q:Q)),Rates!A:B,2,0)*W1940)))</f>
        <v/>
      </c>
      <c r="AC1940" s="61" t="str" cm="1">
        <f t="array" ref="AC1940">IF(_xlfn.SINGLE(B:B)="","",IF(R1940="Refreshment Beverage","",IF(AND(R1940="Beer",Q1940=0),SUM(LOOKUP(2,1/(Rates!$B$15:$B$18&lt;=W1940)/(Rates!$C$15:$C$18&gt;=W1940),Rates!$E$15:$E$18)*W1940),VLOOKUP(VALUE(_xlfn.SINGLE(Q:Q)),Rates!A:C,3,0)*W1940)))</f>
        <v/>
      </c>
      <c r="AD1940" s="168">
        <f>IFERROR(IF(R1940="Beer","",IF(OR(Q1940=1,Q1940=2,Q1940=3,Q1940=4),VLOOKUP(Q1940,Rates!$A$31:$B$34,2,0)*W1940,IF(V1940=1,VLOOKUP(U1940,'REB BEV MIN MKUP'!B:E,4,0),IF(V1940&gt;1,VLOOKUP(VALUE(W1940),'REB BEV MIN MKUP'!O:Q,3,0),0)))),0)</f>
        <v>0</v>
      </c>
      <c r="AE1940" s="62" t="str">
        <f t="shared" si="963"/>
        <v/>
      </c>
      <c r="AF1940" s="63" t="str">
        <f t="shared" si="964"/>
        <v/>
      </c>
      <c r="AG1940" s="64" t="str">
        <f t="shared" si="965"/>
        <v/>
      </c>
      <c r="AH1940" s="65" t="str">
        <f t="shared" si="966"/>
        <v/>
      </c>
      <c r="AI1940" s="66" t="str">
        <f>IF(AE:AE="","",IF(R1940="Refreshment Beverage",AK1940*(Rates!J$19/100),ROUND(SUM(AH1940*(Rates!$J$8/100)),4)))</f>
        <v/>
      </c>
      <c r="AJ1940" s="67" t="str">
        <f t="shared" si="967"/>
        <v/>
      </c>
      <c r="AK1940" s="22" t="str">
        <f t="shared" si="968"/>
        <v/>
      </c>
      <c r="AL1940" s="62" t="str">
        <f t="shared" si="969"/>
        <v/>
      </c>
      <c r="AM1940" s="63" t="str">
        <f>IF(AS1940="","",IF(R1940="Refreshment Beverage",ROUND(AS1940*Rates!K$19,4),ROUND(AO1940*(VLOOKUP(VALUE(Q1940),Rates!G$4:L$12,3,0)),4)))</f>
        <v/>
      </c>
      <c r="AN1940" s="68" t="str">
        <f>IF(AS1940="","",IF(R1940="Refreshment Beverage",AS1940*(Rates!J$19/100),MAX(AM1940,AB1940)))</f>
        <v/>
      </c>
      <c r="AO1940" s="69" t="str">
        <f t="shared" si="970"/>
        <v/>
      </c>
      <c r="AP1940" s="69" t="str">
        <f t="shared" si="971"/>
        <v/>
      </c>
      <c r="AQ1940" s="70" t="str">
        <f>IF(AS1940="","",IF(R1940="Refreshment Beverage",ROUND(SUM(VLOOKUP(Q:Q,Rates!G$15:L$19,3,0)*(AS1940-Y1940-Z1940-AA1940)),4),ROUND(SUM(Rates!$K$8*AS1940),4)))</f>
        <v/>
      </c>
      <c r="AR1940" s="66" t="str">
        <f t="shared" si="972"/>
        <v/>
      </c>
      <c r="AS1940" s="22" t="str">
        <f t="shared" si="973"/>
        <v/>
      </c>
      <c r="AT1940" s="62" t="str">
        <f t="shared" si="974"/>
        <v/>
      </c>
      <c r="AU1940" s="63" t="str">
        <f>IF(AX1940="","",IF(R1940="Refreshment Beverage",ROUND((BA1940-Y1940-Z1940-AA1940)*VLOOKUP(VALUE(Q1940),Rates!G$15:L$19,3,0),4),ROUND(AW1940*(VLOOKUP(VALUE(Q1940),Rates!G:L,3,0)),4)))</f>
        <v/>
      </c>
      <c r="AV1940" s="68" t="str">
        <f t="shared" si="975"/>
        <v/>
      </c>
      <c r="AW1940" s="69" t="str">
        <f t="shared" si="976"/>
        <v/>
      </c>
      <c r="AX1940" s="65" t="str">
        <f t="shared" si="977"/>
        <v/>
      </c>
      <c r="AY1940" s="70" t="str">
        <f>IF(AX1940="","",IF(R1940="Refreshment Beverage",ROUND(SUM(AX1940*Rates!K$19),4),ROUND(SUM(AX1940*(Rates!J$8/100)),4)))</f>
        <v/>
      </c>
      <c r="AZ1940" s="67" t="str">
        <f t="shared" si="978"/>
        <v/>
      </c>
      <c r="BA1940" s="22" t="str">
        <f t="shared" si="979"/>
        <v/>
      </c>
      <c r="BD1940" s="171"/>
      <c r="BE1940" s="171"/>
      <c r="BF1940" s="171"/>
      <c r="BG1940" s="171"/>
    </row>
    <row r="1941" spans="11:59" ht="12.75" customHeight="1" x14ac:dyDescent="0.3">
      <c r="K1941" s="42" t="str">
        <f t="shared" si="951"/>
        <v/>
      </c>
      <c r="L1941" s="55" t="str">
        <f t="shared" si="952"/>
        <v/>
      </c>
      <c r="M1941" s="43" t="str">
        <f t="shared" si="953"/>
        <v/>
      </c>
      <c r="N1941" s="56" t="str" cm="1">
        <f t="array" ref="N1941">IFERROR(IF(_xlfn.SINGLE(B:B)="","",IF(R1941="Beer",SUM(LOOKUP(2,1/(Rates!$B$3:$B$5&lt;=W1941)/(Rates!$C$3:$C$5&gt;=W1941),Rates!$D$3:$D$5)*(X1941/100)*W1941),IF(R1941="Refreshment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56" t="str">
        <f t="shared" si="954"/>
        <v/>
      </c>
      <c r="P1941" s="53"/>
      <c r="Q1941" s="14" t="str">
        <f t="shared" si="955"/>
        <v/>
      </c>
      <c r="R1941" s="57" t="str">
        <f t="shared" si="956"/>
        <v/>
      </c>
      <c r="S1941" s="58" t="str">
        <f>IF(B1941="","",IF(R1941="Refreshment Beverage",VLOOKUP(VALUE(Q1941),Rates!G$15:L$19,2,0),VLOOKUP(VALUE(Q1941),Rates!G$4:L$12,2,0)))</f>
        <v/>
      </c>
      <c r="T1941" s="58" t="str">
        <f t="shared" si="957"/>
        <v/>
      </c>
      <c r="U1941" s="58" t="str">
        <f t="shared" si="958"/>
        <v/>
      </c>
      <c r="V1941" s="58" t="str">
        <f t="shared" si="959"/>
        <v/>
      </c>
      <c r="W1941" s="58" t="str">
        <f t="shared" si="960"/>
        <v/>
      </c>
      <c r="X1941" s="59" t="str">
        <f t="shared" si="961"/>
        <v/>
      </c>
      <c r="Y1941" s="60" t="str">
        <f>IF(B:B="","",IF(R1941="Refreshment Beverage",VLOOKUP(Q1941,Rates!G$15:L$19,6,0)*W1941,VLOOKUP(Q1941,Rates!G$4:L$12,6,0)*W1941))</f>
        <v/>
      </c>
      <c r="Z1941" s="60" t="str">
        <f t="shared" si="962"/>
        <v/>
      </c>
      <c r="AA1941" s="60" t="str">
        <f t="shared" si="980"/>
        <v/>
      </c>
      <c r="AB1941" s="61" t="str" cm="1">
        <f t="array" ref="AB1941">IF(_xlfn.SINGLE(B:B)="","",IF(R1941="Refreshment Beverage","",IF(AND(R1941="Beer",Q1941=0),SUM(LOOKUP(2,1/(Rates!$B$15:$B$18&lt;=W1941)/(Rates!$C$15:$C$18&gt;=W1941),Rates!$D$15:$D$18)*W1941),VLOOKUP(VALUE(_xlfn.SINGLE(Q:Q)),Rates!A:B,2,0)*W1941)))</f>
        <v/>
      </c>
      <c r="AC1941" s="61" t="str" cm="1">
        <f t="array" ref="AC1941">IF(_xlfn.SINGLE(B:B)="","",IF(R1941="Refreshment Beverage","",IF(AND(R1941="Beer",Q1941=0),SUM(LOOKUP(2,1/(Rates!$B$15:$B$18&lt;=W1941)/(Rates!$C$15:$C$18&gt;=W1941),Rates!$E$15:$E$18)*W1941),VLOOKUP(VALUE(_xlfn.SINGLE(Q:Q)),Rates!A:C,3,0)*W1941)))</f>
        <v/>
      </c>
      <c r="AD1941" s="168">
        <f>IFERROR(IF(R1941="Beer","",IF(OR(Q1941=1,Q1941=2,Q1941=3,Q1941=4),VLOOKUP(Q1941,Rates!$A$31:$B$34,2,0)*W1941,IF(V1941=1,VLOOKUP(U1941,'REB BEV MIN MKUP'!B:E,4,0),IF(V1941&gt;1,VLOOKUP(VALUE(W1941),'REB BEV MIN MKUP'!O:Q,3,0),0)))),0)</f>
        <v>0</v>
      </c>
      <c r="AE1941" s="62" t="str">
        <f t="shared" si="963"/>
        <v/>
      </c>
      <c r="AF1941" s="63" t="str">
        <f t="shared" si="964"/>
        <v/>
      </c>
      <c r="AG1941" s="64" t="str">
        <f t="shared" si="965"/>
        <v/>
      </c>
      <c r="AH1941" s="65" t="str">
        <f t="shared" si="966"/>
        <v/>
      </c>
      <c r="AI1941" s="66" t="str">
        <f>IF(AE:AE="","",IF(R1941="Refreshment Beverage",AK1941*(Rates!J$19/100),ROUND(SUM(AH1941*(Rates!$J$8/100)),4)))</f>
        <v/>
      </c>
      <c r="AJ1941" s="67" t="str">
        <f t="shared" si="967"/>
        <v/>
      </c>
      <c r="AK1941" s="22" t="str">
        <f t="shared" si="968"/>
        <v/>
      </c>
      <c r="AL1941" s="62" t="str">
        <f t="shared" si="969"/>
        <v/>
      </c>
      <c r="AM1941" s="63" t="str">
        <f>IF(AS1941="","",IF(R1941="Refreshment Beverage",ROUND(AS1941*Rates!K$19,4),ROUND(AO1941*(VLOOKUP(VALUE(Q1941),Rates!G$4:L$12,3,0)),4)))</f>
        <v/>
      </c>
      <c r="AN1941" s="68" t="str">
        <f>IF(AS1941="","",IF(R1941="Refreshment Beverage",AS1941*(Rates!J$19/100),MAX(AM1941,AB1941)))</f>
        <v/>
      </c>
      <c r="AO1941" s="69" t="str">
        <f t="shared" si="970"/>
        <v/>
      </c>
      <c r="AP1941" s="69" t="str">
        <f t="shared" si="971"/>
        <v/>
      </c>
      <c r="AQ1941" s="70" t="str">
        <f>IF(AS1941="","",IF(R1941="Refreshment Beverage",ROUND(SUM(VLOOKUP(Q:Q,Rates!G$15:L$19,3,0)*(AS1941-Y1941-Z1941-AA1941)),4),ROUND(SUM(Rates!$K$8*AS1941),4)))</f>
        <v/>
      </c>
      <c r="AR1941" s="66" t="str">
        <f t="shared" si="972"/>
        <v/>
      </c>
      <c r="AS1941" s="22" t="str">
        <f t="shared" si="973"/>
        <v/>
      </c>
      <c r="AT1941" s="62" t="str">
        <f t="shared" si="974"/>
        <v/>
      </c>
      <c r="AU1941" s="63" t="str">
        <f>IF(AX1941="","",IF(R1941="Refreshment Beverage",ROUND((BA1941-Y1941-Z1941-AA1941)*VLOOKUP(VALUE(Q1941),Rates!G$15:L$19,3,0),4),ROUND(AW1941*(VLOOKUP(VALUE(Q1941),Rates!G:L,3,0)),4)))</f>
        <v/>
      </c>
      <c r="AV1941" s="68" t="str">
        <f t="shared" si="975"/>
        <v/>
      </c>
      <c r="AW1941" s="69" t="str">
        <f t="shared" si="976"/>
        <v/>
      </c>
      <c r="AX1941" s="65" t="str">
        <f t="shared" si="977"/>
        <v/>
      </c>
      <c r="AY1941" s="70" t="str">
        <f>IF(AX1941="","",IF(R1941="Refreshment Beverage",ROUND(SUM(AX1941*Rates!K$19),4),ROUND(SUM(AX1941*(Rates!J$8/100)),4)))</f>
        <v/>
      </c>
      <c r="AZ1941" s="67" t="str">
        <f t="shared" si="978"/>
        <v/>
      </c>
      <c r="BA1941" s="22" t="str">
        <f t="shared" si="979"/>
        <v/>
      </c>
      <c r="BD1941" s="171"/>
      <c r="BE1941" s="171"/>
      <c r="BF1941" s="171"/>
      <c r="BG1941" s="171"/>
    </row>
    <row r="1942" spans="11:59" ht="12.75" customHeight="1" x14ac:dyDescent="0.3">
      <c r="K1942" s="42" t="str">
        <f t="shared" si="951"/>
        <v/>
      </c>
      <c r="L1942" s="55" t="str">
        <f t="shared" si="952"/>
        <v/>
      </c>
      <c r="M1942" s="43" t="str">
        <f t="shared" si="953"/>
        <v/>
      </c>
      <c r="N1942" s="56" t="str" cm="1">
        <f t="array" ref="N1942">IFERROR(IF(_xlfn.SINGLE(B:B)="","",IF(R1942="Beer",SUM(LOOKUP(2,1/(Rates!$B$3:$B$5&lt;=W1942)/(Rates!$C$3:$C$5&gt;=W1942),Rates!$D$3:$D$5)*(X1942/100)*W1942),IF(R1942="Refreshment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56" t="str">
        <f t="shared" si="954"/>
        <v/>
      </c>
      <c r="P1942" s="53"/>
      <c r="Q1942" s="14" t="str">
        <f t="shared" si="955"/>
        <v/>
      </c>
      <c r="R1942" s="57" t="str">
        <f t="shared" si="956"/>
        <v/>
      </c>
      <c r="S1942" s="58" t="str">
        <f>IF(B1942="","",IF(R1942="Refreshment Beverage",VLOOKUP(VALUE(Q1942),Rates!G$15:L$19,2,0),VLOOKUP(VALUE(Q1942),Rates!G$4:L$12,2,0)))</f>
        <v/>
      </c>
      <c r="T1942" s="58" t="str">
        <f t="shared" si="957"/>
        <v/>
      </c>
      <c r="U1942" s="58" t="str">
        <f t="shared" si="958"/>
        <v/>
      </c>
      <c r="V1942" s="58" t="str">
        <f t="shared" si="959"/>
        <v/>
      </c>
      <c r="W1942" s="58" t="str">
        <f t="shared" si="960"/>
        <v/>
      </c>
      <c r="X1942" s="59" t="str">
        <f t="shared" si="961"/>
        <v/>
      </c>
      <c r="Y1942" s="60" t="str">
        <f>IF(B:B="","",IF(R1942="Refreshment Beverage",VLOOKUP(Q1942,Rates!G$15:L$19,6,0)*W1942,VLOOKUP(Q1942,Rates!G$4:L$12,6,0)*W1942))</f>
        <v/>
      </c>
      <c r="Z1942" s="60" t="str">
        <f t="shared" si="962"/>
        <v/>
      </c>
      <c r="AA1942" s="60" t="str">
        <f t="shared" si="980"/>
        <v/>
      </c>
      <c r="AB1942" s="61" t="str" cm="1">
        <f t="array" ref="AB1942">IF(_xlfn.SINGLE(B:B)="","",IF(R1942="Refreshment Beverage","",IF(AND(R1942="Beer",Q1942=0),SUM(LOOKUP(2,1/(Rates!$B$15:$B$18&lt;=W1942)/(Rates!$C$15:$C$18&gt;=W1942),Rates!$D$15:$D$18)*W1942),VLOOKUP(VALUE(_xlfn.SINGLE(Q:Q)),Rates!A:B,2,0)*W1942)))</f>
        <v/>
      </c>
      <c r="AC1942" s="61" t="str" cm="1">
        <f t="array" ref="AC1942">IF(_xlfn.SINGLE(B:B)="","",IF(R1942="Refreshment Beverage","",IF(AND(R1942="Beer",Q1942=0),SUM(LOOKUP(2,1/(Rates!$B$15:$B$18&lt;=W1942)/(Rates!$C$15:$C$18&gt;=W1942),Rates!$E$15:$E$18)*W1942),VLOOKUP(VALUE(_xlfn.SINGLE(Q:Q)),Rates!A:C,3,0)*W1942)))</f>
        <v/>
      </c>
      <c r="AD1942" s="168">
        <f>IFERROR(IF(R1942="Beer","",IF(OR(Q1942=1,Q1942=2,Q1942=3,Q1942=4),VLOOKUP(Q1942,Rates!$A$31:$B$34,2,0)*W1942,IF(V1942=1,VLOOKUP(U1942,'REB BEV MIN MKUP'!B:E,4,0),IF(V1942&gt;1,VLOOKUP(VALUE(W1942),'REB BEV MIN MKUP'!O:Q,3,0),0)))),0)</f>
        <v>0</v>
      </c>
      <c r="AE1942" s="62" t="str">
        <f t="shared" si="963"/>
        <v/>
      </c>
      <c r="AF1942" s="63" t="str">
        <f t="shared" si="964"/>
        <v/>
      </c>
      <c r="AG1942" s="64" t="str">
        <f t="shared" si="965"/>
        <v/>
      </c>
      <c r="AH1942" s="65" t="str">
        <f t="shared" si="966"/>
        <v/>
      </c>
      <c r="AI1942" s="66" t="str">
        <f>IF(AE:AE="","",IF(R1942="Refreshment Beverage",AK1942*(Rates!J$19/100),ROUND(SUM(AH1942*(Rates!$J$8/100)),4)))</f>
        <v/>
      </c>
      <c r="AJ1942" s="67" t="str">
        <f t="shared" si="967"/>
        <v/>
      </c>
      <c r="AK1942" s="22" t="str">
        <f t="shared" si="968"/>
        <v/>
      </c>
      <c r="AL1942" s="62" t="str">
        <f t="shared" si="969"/>
        <v/>
      </c>
      <c r="AM1942" s="63" t="str">
        <f>IF(AS1942="","",IF(R1942="Refreshment Beverage",ROUND(AS1942*Rates!K$19,4),ROUND(AO1942*(VLOOKUP(VALUE(Q1942),Rates!G$4:L$12,3,0)),4)))</f>
        <v/>
      </c>
      <c r="AN1942" s="68" t="str">
        <f>IF(AS1942="","",IF(R1942="Refreshment Beverage",AS1942*(Rates!J$19/100),MAX(AM1942,AB1942)))</f>
        <v/>
      </c>
      <c r="AO1942" s="69" t="str">
        <f t="shared" si="970"/>
        <v/>
      </c>
      <c r="AP1942" s="69" t="str">
        <f t="shared" si="971"/>
        <v/>
      </c>
      <c r="AQ1942" s="70" t="str">
        <f>IF(AS1942="","",IF(R1942="Refreshment Beverage",ROUND(SUM(VLOOKUP(Q:Q,Rates!G$15:L$19,3,0)*(AS1942-Y1942-Z1942-AA1942)),4),ROUND(SUM(Rates!$K$8*AS1942),4)))</f>
        <v/>
      </c>
      <c r="AR1942" s="66" t="str">
        <f t="shared" si="972"/>
        <v/>
      </c>
      <c r="AS1942" s="22" t="str">
        <f t="shared" si="973"/>
        <v/>
      </c>
      <c r="AT1942" s="62" t="str">
        <f t="shared" si="974"/>
        <v/>
      </c>
      <c r="AU1942" s="63" t="str">
        <f>IF(AX1942="","",IF(R1942="Refreshment Beverage",ROUND((BA1942-Y1942-Z1942-AA1942)*VLOOKUP(VALUE(Q1942),Rates!G$15:L$19,3,0),4),ROUND(AW1942*(VLOOKUP(VALUE(Q1942),Rates!G:L,3,0)),4)))</f>
        <v/>
      </c>
      <c r="AV1942" s="68" t="str">
        <f t="shared" si="975"/>
        <v/>
      </c>
      <c r="AW1942" s="69" t="str">
        <f t="shared" si="976"/>
        <v/>
      </c>
      <c r="AX1942" s="65" t="str">
        <f t="shared" si="977"/>
        <v/>
      </c>
      <c r="AY1942" s="70" t="str">
        <f>IF(AX1942="","",IF(R1942="Refreshment Beverage",ROUND(SUM(AX1942*Rates!K$19),4),ROUND(SUM(AX1942*(Rates!J$8/100)),4)))</f>
        <v/>
      </c>
      <c r="AZ1942" s="67" t="str">
        <f t="shared" si="978"/>
        <v/>
      </c>
      <c r="BA1942" s="22" t="str">
        <f t="shared" si="979"/>
        <v/>
      </c>
      <c r="BD1942" s="171"/>
      <c r="BE1942" s="171"/>
      <c r="BF1942" s="171"/>
      <c r="BG1942" s="171"/>
    </row>
    <row r="1943" spans="11:59" ht="12.75" customHeight="1" x14ac:dyDescent="0.3">
      <c r="K1943" s="42" t="str">
        <f t="shared" si="951"/>
        <v/>
      </c>
      <c r="L1943" s="55" t="str">
        <f t="shared" si="952"/>
        <v/>
      </c>
      <c r="M1943" s="43" t="str">
        <f t="shared" si="953"/>
        <v/>
      </c>
      <c r="N1943" s="56" t="str" cm="1">
        <f t="array" ref="N1943">IFERROR(IF(_xlfn.SINGLE(B:B)="","",IF(R1943="Beer",SUM(LOOKUP(2,1/(Rates!$B$3:$B$5&lt;=W1943)/(Rates!$C$3:$C$5&gt;=W1943),Rates!$D$3:$D$5)*(X1943/100)*W1943),IF(R1943="Refreshment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56" t="str">
        <f t="shared" si="954"/>
        <v/>
      </c>
      <c r="P1943" s="53"/>
      <c r="Q1943" s="14" t="str">
        <f t="shared" si="955"/>
        <v/>
      </c>
      <c r="R1943" s="57" t="str">
        <f t="shared" si="956"/>
        <v/>
      </c>
      <c r="S1943" s="58" t="str">
        <f>IF(B1943="","",IF(R1943="Refreshment Beverage",VLOOKUP(VALUE(Q1943),Rates!G$15:L$19,2,0),VLOOKUP(VALUE(Q1943),Rates!G$4:L$12,2,0)))</f>
        <v/>
      </c>
      <c r="T1943" s="58" t="str">
        <f t="shared" si="957"/>
        <v/>
      </c>
      <c r="U1943" s="58" t="str">
        <f t="shared" si="958"/>
        <v/>
      </c>
      <c r="V1943" s="58" t="str">
        <f t="shared" si="959"/>
        <v/>
      </c>
      <c r="W1943" s="58" t="str">
        <f t="shared" si="960"/>
        <v/>
      </c>
      <c r="X1943" s="59" t="str">
        <f t="shared" si="961"/>
        <v/>
      </c>
      <c r="Y1943" s="60" t="str">
        <f>IF(B:B="","",IF(R1943="Refreshment Beverage",VLOOKUP(Q1943,Rates!G$15:L$19,6,0)*W1943,VLOOKUP(Q1943,Rates!G$4:L$12,6,0)*W1943))</f>
        <v/>
      </c>
      <c r="Z1943" s="60" t="str">
        <f t="shared" si="962"/>
        <v/>
      </c>
      <c r="AA1943" s="60" t="str">
        <f t="shared" si="980"/>
        <v/>
      </c>
      <c r="AB1943" s="61" t="str" cm="1">
        <f t="array" ref="AB1943">IF(_xlfn.SINGLE(B:B)="","",IF(R1943="Refreshment Beverage","",IF(AND(R1943="Beer",Q1943=0),SUM(LOOKUP(2,1/(Rates!$B$15:$B$18&lt;=W1943)/(Rates!$C$15:$C$18&gt;=W1943),Rates!$D$15:$D$18)*W1943),VLOOKUP(VALUE(_xlfn.SINGLE(Q:Q)),Rates!A:B,2,0)*W1943)))</f>
        <v/>
      </c>
      <c r="AC1943" s="61" t="str" cm="1">
        <f t="array" ref="AC1943">IF(_xlfn.SINGLE(B:B)="","",IF(R1943="Refreshment Beverage","",IF(AND(R1943="Beer",Q1943=0),SUM(LOOKUP(2,1/(Rates!$B$15:$B$18&lt;=W1943)/(Rates!$C$15:$C$18&gt;=W1943),Rates!$E$15:$E$18)*W1943),VLOOKUP(VALUE(_xlfn.SINGLE(Q:Q)),Rates!A:C,3,0)*W1943)))</f>
        <v/>
      </c>
      <c r="AD1943" s="168">
        <f>IFERROR(IF(R1943="Beer","",IF(OR(Q1943=1,Q1943=2,Q1943=3,Q1943=4),VLOOKUP(Q1943,Rates!$A$31:$B$34,2,0)*W1943,IF(V1943=1,VLOOKUP(U1943,'REB BEV MIN MKUP'!B:E,4,0),IF(V1943&gt;1,VLOOKUP(VALUE(W1943),'REB BEV MIN MKUP'!O:Q,3,0),0)))),0)</f>
        <v>0</v>
      </c>
      <c r="AE1943" s="62" t="str">
        <f t="shared" si="963"/>
        <v/>
      </c>
      <c r="AF1943" s="63" t="str">
        <f t="shared" si="964"/>
        <v/>
      </c>
      <c r="AG1943" s="64" t="str">
        <f t="shared" si="965"/>
        <v/>
      </c>
      <c r="AH1943" s="65" t="str">
        <f t="shared" si="966"/>
        <v/>
      </c>
      <c r="AI1943" s="66" t="str">
        <f>IF(AE:AE="","",IF(R1943="Refreshment Beverage",AK1943*(Rates!J$19/100),ROUND(SUM(AH1943*(Rates!$J$8/100)),4)))</f>
        <v/>
      </c>
      <c r="AJ1943" s="67" t="str">
        <f t="shared" si="967"/>
        <v/>
      </c>
      <c r="AK1943" s="22" t="str">
        <f t="shared" si="968"/>
        <v/>
      </c>
      <c r="AL1943" s="62" t="str">
        <f t="shared" si="969"/>
        <v/>
      </c>
      <c r="AM1943" s="63" t="str">
        <f>IF(AS1943="","",IF(R1943="Refreshment Beverage",ROUND(AS1943*Rates!K$19,4),ROUND(AO1943*(VLOOKUP(VALUE(Q1943),Rates!G$4:L$12,3,0)),4)))</f>
        <v/>
      </c>
      <c r="AN1943" s="68" t="str">
        <f>IF(AS1943="","",IF(R1943="Refreshment Beverage",AS1943*(Rates!J$19/100),MAX(AM1943,AB1943)))</f>
        <v/>
      </c>
      <c r="AO1943" s="69" t="str">
        <f t="shared" si="970"/>
        <v/>
      </c>
      <c r="AP1943" s="69" t="str">
        <f t="shared" si="971"/>
        <v/>
      </c>
      <c r="AQ1943" s="70" t="str">
        <f>IF(AS1943="","",IF(R1943="Refreshment Beverage",ROUND(SUM(VLOOKUP(Q:Q,Rates!G$15:L$19,3,0)*(AS1943-Y1943-Z1943-AA1943)),4),ROUND(SUM(Rates!$K$8*AS1943),4)))</f>
        <v/>
      </c>
      <c r="AR1943" s="66" t="str">
        <f t="shared" si="972"/>
        <v/>
      </c>
      <c r="AS1943" s="22" t="str">
        <f t="shared" si="973"/>
        <v/>
      </c>
      <c r="AT1943" s="62" t="str">
        <f t="shared" si="974"/>
        <v/>
      </c>
      <c r="AU1943" s="63" t="str">
        <f>IF(AX1943="","",IF(R1943="Refreshment Beverage",ROUND((BA1943-Y1943-Z1943-AA1943)*VLOOKUP(VALUE(Q1943),Rates!G$15:L$19,3,0),4),ROUND(AW1943*(VLOOKUP(VALUE(Q1943),Rates!G:L,3,0)),4)))</f>
        <v/>
      </c>
      <c r="AV1943" s="68" t="str">
        <f t="shared" si="975"/>
        <v/>
      </c>
      <c r="AW1943" s="69" t="str">
        <f t="shared" si="976"/>
        <v/>
      </c>
      <c r="AX1943" s="65" t="str">
        <f t="shared" si="977"/>
        <v/>
      </c>
      <c r="AY1943" s="70" t="str">
        <f>IF(AX1943="","",IF(R1943="Refreshment Beverage",ROUND(SUM(AX1943*Rates!K$19),4),ROUND(SUM(AX1943*(Rates!J$8/100)),4)))</f>
        <v/>
      </c>
      <c r="AZ1943" s="67" t="str">
        <f t="shared" si="978"/>
        <v/>
      </c>
      <c r="BA1943" s="22" t="str">
        <f t="shared" si="979"/>
        <v/>
      </c>
      <c r="BD1943" s="171"/>
      <c r="BE1943" s="171"/>
      <c r="BF1943" s="171"/>
      <c r="BG1943" s="171"/>
    </row>
    <row r="1944" spans="11:59" ht="12.75" customHeight="1" x14ac:dyDescent="0.3">
      <c r="K1944" s="42" t="str">
        <f t="shared" si="951"/>
        <v/>
      </c>
      <c r="L1944" s="55" t="str">
        <f t="shared" si="952"/>
        <v/>
      </c>
      <c r="M1944" s="43" t="str">
        <f t="shared" si="953"/>
        <v/>
      </c>
      <c r="N1944" s="56" t="str" cm="1">
        <f t="array" ref="N1944">IFERROR(IF(_xlfn.SINGLE(B:B)="","",IF(R1944="Beer",SUM(LOOKUP(2,1/(Rates!$B$3:$B$5&lt;=W1944)/(Rates!$C$3:$C$5&gt;=W1944),Rates!$D$3:$D$5)*(X1944/100)*W1944),IF(R1944="Refreshment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56" t="str">
        <f t="shared" si="954"/>
        <v/>
      </c>
      <c r="P1944" s="53"/>
      <c r="Q1944" s="14" t="str">
        <f t="shared" si="955"/>
        <v/>
      </c>
      <c r="R1944" s="57" t="str">
        <f t="shared" si="956"/>
        <v/>
      </c>
      <c r="S1944" s="58" t="str">
        <f>IF(B1944="","",IF(R1944="Refreshment Beverage",VLOOKUP(VALUE(Q1944),Rates!G$15:L$19,2,0),VLOOKUP(VALUE(Q1944),Rates!G$4:L$12,2,0)))</f>
        <v/>
      </c>
      <c r="T1944" s="58" t="str">
        <f t="shared" si="957"/>
        <v/>
      </c>
      <c r="U1944" s="58" t="str">
        <f t="shared" si="958"/>
        <v/>
      </c>
      <c r="V1944" s="58" t="str">
        <f t="shared" si="959"/>
        <v/>
      </c>
      <c r="W1944" s="58" t="str">
        <f t="shared" si="960"/>
        <v/>
      </c>
      <c r="X1944" s="59" t="str">
        <f t="shared" si="961"/>
        <v/>
      </c>
      <c r="Y1944" s="60" t="str">
        <f>IF(B:B="","",IF(R1944="Refreshment Beverage",VLOOKUP(Q1944,Rates!G$15:L$19,6,0)*W1944,VLOOKUP(Q1944,Rates!G$4:L$12,6,0)*W1944))</f>
        <v/>
      </c>
      <c r="Z1944" s="60" t="str">
        <f t="shared" si="962"/>
        <v/>
      </c>
      <c r="AA1944" s="60" t="str">
        <f t="shared" si="980"/>
        <v/>
      </c>
      <c r="AB1944" s="61" t="str" cm="1">
        <f t="array" ref="AB1944">IF(_xlfn.SINGLE(B:B)="","",IF(R1944="Refreshment Beverage","",IF(AND(R1944="Beer",Q1944=0),SUM(LOOKUP(2,1/(Rates!$B$15:$B$18&lt;=W1944)/(Rates!$C$15:$C$18&gt;=W1944),Rates!$D$15:$D$18)*W1944),VLOOKUP(VALUE(_xlfn.SINGLE(Q:Q)),Rates!A:B,2,0)*W1944)))</f>
        <v/>
      </c>
      <c r="AC1944" s="61" t="str" cm="1">
        <f t="array" ref="AC1944">IF(_xlfn.SINGLE(B:B)="","",IF(R1944="Refreshment Beverage","",IF(AND(R1944="Beer",Q1944=0),SUM(LOOKUP(2,1/(Rates!$B$15:$B$18&lt;=W1944)/(Rates!$C$15:$C$18&gt;=W1944),Rates!$E$15:$E$18)*W1944),VLOOKUP(VALUE(_xlfn.SINGLE(Q:Q)),Rates!A:C,3,0)*W1944)))</f>
        <v/>
      </c>
      <c r="AD1944" s="168">
        <f>IFERROR(IF(R1944="Beer","",IF(OR(Q1944=1,Q1944=2,Q1944=3,Q1944=4),VLOOKUP(Q1944,Rates!$A$31:$B$34,2,0)*W1944,IF(V1944=1,VLOOKUP(U1944,'REB BEV MIN MKUP'!B:E,4,0),IF(V1944&gt;1,VLOOKUP(VALUE(W1944),'REB BEV MIN MKUP'!O:Q,3,0),0)))),0)</f>
        <v>0</v>
      </c>
      <c r="AE1944" s="62" t="str">
        <f t="shared" si="963"/>
        <v/>
      </c>
      <c r="AF1944" s="63" t="str">
        <f t="shared" si="964"/>
        <v/>
      </c>
      <c r="AG1944" s="64" t="str">
        <f t="shared" si="965"/>
        <v/>
      </c>
      <c r="AH1944" s="65" t="str">
        <f t="shared" si="966"/>
        <v/>
      </c>
      <c r="AI1944" s="66" t="str">
        <f>IF(AE:AE="","",IF(R1944="Refreshment Beverage",AK1944*(Rates!J$19/100),ROUND(SUM(AH1944*(Rates!$J$8/100)),4)))</f>
        <v/>
      </c>
      <c r="AJ1944" s="67" t="str">
        <f t="shared" si="967"/>
        <v/>
      </c>
      <c r="AK1944" s="22" t="str">
        <f t="shared" si="968"/>
        <v/>
      </c>
      <c r="AL1944" s="62" t="str">
        <f t="shared" si="969"/>
        <v/>
      </c>
      <c r="AM1944" s="63" t="str">
        <f>IF(AS1944="","",IF(R1944="Refreshment Beverage",ROUND(AS1944*Rates!K$19,4),ROUND(AO1944*(VLOOKUP(VALUE(Q1944),Rates!G$4:L$12,3,0)),4)))</f>
        <v/>
      </c>
      <c r="AN1944" s="68" t="str">
        <f>IF(AS1944="","",IF(R1944="Refreshment Beverage",AS1944*(Rates!J$19/100),MAX(AM1944,AB1944)))</f>
        <v/>
      </c>
      <c r="AO1944" s="69" t="str">
        <f t="shared" si="970"/>
        <v/>
      </c>
      <c r="AP1944" s="69" t="str">
        <f t="shared" si="971"/>
        <v/>
      </c>
      <c r="AQ1944" s="70" t="str">
        <f>IF(AS1944="","",IF(R1944="Refreshment Beverage",ROUND(SUM(VLOOKUP(Q:Q,Rates!G$15:L$19,3,0)*(AS1944-Y1944-Z1944-AA1944)),4),ROUND(SUM(Rates!$K$8*AS1944),4)))</f>
        <v/>
      </c>
      <c r="AR1944" s="66" t="str">
        <f t="shared" si="972"/>
        <v/>
      </c>
      <c r="AS1944" s="22" t="str">
        <f t="shared" si="973"/>
        <v/>
      </c>
      <c r="AT1944" s="62" t="str">
        <f t="shared" si="974"/>
        <v/>
      </c>
      <c r="AU1944" s="63" t="str">
        <f>IF(AX1944="","",IF(R1944="Refreshment Beverage",ROUND((BA1944-Y1944-Z1944-AA1944)*VLOOKUP(VALUE(Q1944),Rates!G$15:L$19,3,0),4),ROUND(AW1944*(VLOOKUP(VALUE(Q1944),Rates!G:L,3,0)),4)))</f>
        <v/>
      </c>
      <c r="AV1944" s="68" t="str">
        <f t="shared" si="975"/>
        <v/>
      </c>
      <c r="AW1944" s="69" t="str">
        <f t="shared" si="976"/>
        <v/>
      </c>
      <c r="AX1944" s="65" t="str">
        <f t="shared" si="977"/>
        <v/>
      </c>
      <c r="AY1944" s="70" t="str">
        <f>IF(AX1944="","",IF(R1944="Refreshment Beverage",ROUND(SUM(AX1944*Rates!K$19),4),ROUND(SUM(AX1944*(Rates!J$8/100)),4)))</f>
        <v/>
      </c>
      <c r="AZ1944" s="67" t="str">
        <f t="shared" si="978"/>
        <v/>
      </c>
      <c r="BA1944" s="22" t="str">
        <f t="shared" si="979"/>
        <v/>
      </c>
      <c r="BD1944" s="171"/>
      <c r="BE1944" s="171"/>
      <c r="BF1944" s="171"/>
      <c r="BG1944" s="171"/>
    </row>
    <row r="1945" spans="11:59" ht="12.75" customHeight="1" x14ac:dyDescent="0.3">
      <c r="K1945" s="42" t="str">
        <f t="shared" si="951"/>
        <v/>
      </c>
      <c r="L1945" s="55" t="str">
        <f t="shared" si="952"/>
        <v/>
      </c>
      <c r="M1945" s="43" t="str">
        <f t="shared" si="953"/>
        <v/>
      </c>
      <c r="N1945" s="56" t="str" cm="1">
        <f t="array" ref="N1945">IFERROR(IF(_xlfn.SINGLE(B:B)="","",IF(R1945="Beer",SUM(LOOKUP(2,1/(Rates!$B$3:$B$5&lt;=W1945)/(Rates!$C$3:$C$5&gt;=W1945),Rates!$D$3:$D$5)*(X1945/100)*W1945),IF(R1945="Refreshment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56" t="str">
        <f t="shared" si="954"/>
        <v/>
      </c>
      <c r="P1945" s="53"/>
      <c r="Q1945" s="14" t="str">
        <f t="shared" si="955"/>
        <v/>
      </c>
      <c r="R1945" s="57" t="str">
        <f t="shared" si="956"/>
        <v/>
      </c>
      <c r="S1945" s="58" t="str">
        <f>IF(B1945="","",IF(R1945="Refreshment Beverage",VLOOKUP(VALUE(Q1945),Rates!G$15:L$19,2,0),VLOOKUP(VALUE(Q1945),Rates!G$4:L$12,2,0)))</f>
        <v/>
      </c>
      <c r="T1945" s="58" t="str">
        <f t="shared" si="957"/>
        <v/>
      </c>
      <c r="U1945" s="58" t="str">
        <f t="shared" si="958"/>
        <v/>
      </c>
      <c r="V1945" s="58" t="str">
        <f t="shared" si="959"/>
        <v/>
      </c>
      <c r="W1945" s="58" t="str">
        <f t="shared" si="960"/>
        <v/>
      </c>
      <c r="X1945" s="59" t="str">
        <f t="shared" si="961"/>
        <v/>
      </c>
      <c r="Y1945" s="60" t="str">
        <f>IF(B:B="","",IF(R1945="Refreshment Beverage",VLOOKUP(Q1945,Rates!G$15:L$19,6,0)*W1945,VLOOKUP(Q1945,Rates!G$4:L$12,6,0)*W1945))</f>
        <v/>
      </c>
      <c r="Z1945" s="60" t="str">
        <f t="shared" si="962"/>
        <v/>
      </c>
      <c r="AA1945" s="60" t="str">
        <f t="shared" si="980"/>
        <v/>
      </c>
      <c r="AB1945" s="61" t="str" cm="1">
        <f t="array" ref="AB1945">IF(_xlfn.SINGLE(B:B)="","",IF(R1945="Refreshment Beverage","",IF(AND(R1945="Beer",Q1945=0),SUM(LOOKUP(2,1/(Rates!$B$15:$B$18&lt;=W1945)/(Rates!$C$15:$C$18&gt;=W1945),Rates!$D$15:$D$18)*W1945),VLOOKUP(VALUE(_xlfn.SINGLE(Q:Q)),Rates!A:B,2,0)*W1945)))</f>
        <v/>
      </c>
      <c r="AC1945" s="61" t="str" cm="1">
        <f t="array" ref="AC1945">IF(_xlfn.SINGLE(B:B)="","",IF(R1945="Refreshment Beverage","",IF(AND(R1945="Beer",Q1945=0),SUM(LOOKUP(2,1/(Rates!$B$15:$B$18&lt;=W1945)/(Rates!$C$15:$C$18&gt;=W1945),Rates!$E$15:$E$18)*W1945),VLOOKUP(VALUE(_xlfn.SINGLE(Q:Q)),Rates!A:C,3,0)*W1945)))</f>
        <v/>
      </c>
      <c r="AD1945" s="168">
        <f>IFERROR(IF(R1945="Beer","",IF(OR(Q1945=1,Q1945=2,Q1945=3,Q1945=4),VLOOKUP(Q1945,Rates!$A$31:$B$34,2,0)*W1945,IF(V1945=1,VLOOKUP(U1945,'REB BEV MIN MKUP'!B:E,4,0),IF(V1945&gt;1,VLOOKUP(VALUE(W1945),'REB BEV MIN MKUP'!O:Q,3,0),0)))),0)</f>
        <v>0</v>
      </c>
      <c r="AE1945" s="62" t="str">
        <f t="shared" si="963"/>
        <v/>
      </c>
      <c r="AF1945" s="63" t="str">
        <f t="shared" si="964"/>
        <v/>
      </c>
      <c r="AG1945" s="64" t="str">
        <f t="shared" si="965"/>
        <v/>
      </c>
      <c r="AH1945" s="65" t="str">
        <f t="shared" si="966"/>
        <v/>
      </c>
      <c r="AI1945" s="66" t="str">
        <f>IF(AE:AE="","",IF(R1945="Refreshment Beverage",AK1945*(Rates!J$19/100),ROUND(SUM(AH1945*(Rates!$J$8/100)),4)))</f>
        <v/>
      </c>
      <c r="AJ1945" s="67" t="str">
        <f t="shared" si="967"/>
        <v/>
      </c>
      <c r="AK1945" s="22" t="str">
        <f t="shared" si="968"/>
        <v/>
      </c>
      <c r="AL1945" s="62" t="str">
        <f t="shared" si="969"/>
        <v/>
      </c>
      <c r="AM1945" s="63" t="str">
        <f>IF(AS1945="","",IF(R1945="Refreshment Beverage",ROUND(AS1945*Rates!K$19,4),ROUND(AO1945*(VLOOKUP(VALUE(Q1945),Rates!G$4:L$12,3,0)),4)))</f>
        <v/>
      </c>
      <c r="AN1945" s="68" t="str">
        <f>IF(AS1945="","",IF(R1945="Refreshment Beverage",AS1945*(Rates!J$19/100),MAX(AM1945,AB1945)))</f>
        <v/>
      </c>
      <c r="AO1945" s="69" t="str">
        <f t="shared" si="970"/>
        <v/>
      </c>
      <c r="AP1945" s="69" t="str">
        <f t="shared" si="971"/>
        <v/>
      </c>
      <c r="AQ1945" s="70" t="str">
        <f>IF(AS1945="","",IF(R1945="Refreshment Beverage",ROUND(SUM(VLOOKUP(Q:Q,Rates!G$15:L$19,3,0)*(AS1945-Y1945-Z1945-AA1945)),4),ROUND(SUM(Rates!$K$8*AS1945),4)))</f>
        <v/>
      </c>
      <c r="AR1945" s="66" t="str">
        <f t="shared" si="972"/>
        <v/>
      </c>
      <c r="AS1945" s="22" t="str">
        <f t="shared" si="973"/>
        <v/>
      </c>
      <c r="AT1945" s="62" t="str">
        <f t="shared" si="974"/>
        <v/>
      </c>
      <c r="AU1945" s="63" t="str">
        <f>IF(AX1945="","",IF(R1945="Refreshment Beverage",ROUND((BA1945-Y1945-Z1945-AA1945)*VLOOKUP(VALUE(Q1945),Rates!G$15:L$19,3,0),4),ROUND(AW1945*(VLOOKUP(VALUE(Q1945),Rates!G:L,3,0)),4)))</f>
        <v/>
      </c>
      <c r="AV1945" s="68" t="str">
        <f t="shared" si="975"/>
        <v/>
      </c>
      <c r="AW1945" s="69" t="str">
        <f t="shared" si="976"/>
        <v/>
      </c>
      <c r="AX1945" s="65" t="str">
        <f t="shared" si="977"/>
        <v/>
      </c>
      <c r="AY1945" s="70" t="str">
        <f>IF(AX1945="","",IF(R1945="Refreshment Beverage",ROUND(SUM(AX1945*Rates!K$19),4),ROUND(SUM(AX1945*(Rates!J$8/100)),4)))</f>
        <v/>
      </c>
      <c r="AZ1945" s="67" t="str">
        <f t="shared" si="978"/>
        <v/>
      </c>
      <c r="BA1945" s="22" t="str">
        <f t="shared" si="979"/>
        <v/>
      </c>
      <c r="BD1945" s="171"/>
      <c r="BE1945" s="171"/>
      <c r="BF1945" s="171"/>
      <c r="BG1945" s="171"/>
    </row>
    <row r="1946" spans="11:59" ht="12.75" customHeight="1" x14ac:dyDescent="0.3">
      <c r="K1946" s="42" t="str">
        <f t="shared" si="951"/>
        <v/>
      </c>
      <c r="L1946" s="55" t="str">
        <f t="shared" si="952"/>
        <v/>
      </c>
      <c r="M1946" s="43" t="str">
        <f t="shared" si="953"/>
        <v/>
      </c>
      <c r="N1946" s="56" t="str" cm="1">
        <f t="array" ref="N1946">IFERROR(IF(_xlfn.SINGLE(B:B)="","",IF(R1946="Beer",SUM(LOOKUP(2,1/(Rates!$B$3:$B$5&lt;=W1946)/(Rates!$C$3:$C$5&gt;=W1946),Rates!$D$3:$D$5)*(X1946/100)*W1946),IF(R1946="Refreshment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56" t="str">
        <f t="shared" si="954"/>
        <v/>
      </c>
      <c r="P1946" s="53"/>
      <c r="Q1946" s="14" t="str">
        <f t="shared" si="955"/>
        <v/>
      </c>
      <c r="R1946" s="57" t="str">
        <f t="shared" si="956"/>
        <v/>
      </c>
      <c r="S1946" s="58" t="str">
        <f>IF(B1946="","",IF(R1946="Refreshment Beverage",VLOOKUP(VALUE(Q1946),Rates!G$15:L$19,2,0),VLOOKUP(VALUE(Q1946),Rates!G$4:L$12,2,0)))</f>
        <v/>
      </c>
      <c r="T1946" s="58" t="str">
        <f t="shared" si="957"/>
        <v/>
      </c>
      <c r="U1946" s="58" t="str">
        <f t="shared" si="958"/>
        <v/>
      </c>
      <c r="V1946" s="58" t="str">
        <f t="shared" si="959"/>
        <v/>
      </c>
      <c r="W1946" s="58" t="str">
        <f t="shared" si="960"/>
        <v/>
      </c>
      <c r="X1946" s="59" t="str">
        <f t="shared" si="961"/>
        <v/>
      </c>
      <c r="Y1946" s="60" t="str">
        <f>IF(B:B="","",IF(R1946="Refreshment Beverage",VLOOKUP(Q1946,Rates!G$15:L$19,6,0)*W1946,VLOOKUP(Q1946,Rates!G$4:L$12,6,0)*W1946))</f>
        <v/>
      </c>
      <c r="Z1946" s="60" t="str">
        <f t="shared" si="962"/>
        <v/>
      </c>
      <c r="AA1946" s="60" t="str">
        <f t="shared" si="980"/>
        <v/>
      </c>
      <c r="AB1946" s="61" t="str" cm="1">
        <f t="array" ref="AB1946">IF(_xlfn.SINGLE(B:B)="","",IF(R1946="Refreshment Beverage","",IF(AND(R1946="Beer",Q1946=0),SUM(LOOKUP(2,1/(Rates!$B$15:$B$18&lt;=W1946)/(Rates!$C$15:$C$18&gt;=W1946),Rates!$D$15:$D$18)*W1946),VLOOKUP(VALUE(_xlfn.SINGLE(Q:Q)),Rates!A:B,2,0)*W1946)))</f>
        <v/>
      </c>
      <c r="AC1946" s="61" t="str" cm="1">
        <f t="array" ref="AC1946">IF(_xlfn.SINGLE(B:B)="","",IF(R1946="Refreshment Beverage","",IF(AND(R1946="Beer",Q1946=0),SUM(LOOKUP(2,1/(Rates!$B$15:$B$18&lt;=W1946)/(Rates!$C$15:$C$18&gt;=W1946),Rates!$E$15:$E$18)*W1946),VLOOKUP(VALUE(_xlfn.SINGLE(Q:Q)),Rates!A:C,3,0)*W1946)))</f>
        <v/>
      </c>
      <c r="AD1946" s="168">
        <f>IFERROR(IF(R1946="Beer","",IF(OR(Q1946=1,Q1946=2,Q1946=3,Q1946=4),VLOOKUP(Q1946,Rates!$A$31:$B$34,2,0)*W1946,IF(V1946=1,VLOOKUP(U1946,'REB BEV MIN MKUP'!B:E,4,0),IF(V1946&gt;1,VLOOKUP(VALUE(W1946),'REB BEV MIN MKUP'!O:Q,3,0),0)))),0)</f>
        <v>0</v>
      </c>
      <c r="AE1946" s="62" t="str">
        <f t="shared" si="963"/>
        <v/>
      </c>
      <c r="AF1946" s="63" t="str">
        <f t="shared" si="964"/>
        <v/>
      </c>
      <c r="AG1946" s="64" t="str">
        <f t="shared" si="965"/>
        <v/>
      </c>
      <c r="AH1946" s="65" t="str">
        <f t="shared" si="966"/>
        <v/>
      </c>
      <c r="AI1946" s="66" t="str">
        <f>IF(AE:AE="","",IF(R1946="Refreshment Beverage",AK1946*(Rates!J$19/100),ROUND(SUM(AH1946*(Rates!$J$8/100)),4)))</f>
        <v/>
      </c>
      <c r="AJ1946" s="67" t="str">
        <f t="shared" si="967"/>
        <v/>
      </c>
      <c r="AK1946" s="22" t="str">
        <f t="shared" si="968"/>
        <v/>
      </c>
      <c r="AL1946" s="62" t="str">
        <f t="shared" si="969"/>
        <v/>
      </c>
      <c r="AM1946" s="63" t="str">
        <f>IF(AS1946="","",IF(R1946="Refreshment Beverage",ROUND(AS1946*Rates!K$19,4),ROUND(AO1946*(VLOOKUP(VALUE(Q1946),Rates!G$4:L$12,3,0)),4)))</f>
        <v/>
      </c>
      <c r="AN1946" s="68" t="str">
        <f>IF(AS1946="","",IF(R1946="Refreshment Beverage",AS1946*(Rates!J$19/100),MAX(AM1946,AB1946)))</f>
        <v/>
      </c>
      <c r="AO1946" s="69" t="str">
        <f t="shared" si="970"/>
        <v/>
      </c>
      <c r="AP1946" s="69" t="str">
        <f t="shared" si="971"/>
        <v/>
      </c>
      <c r="AQ1946" s="70" t="str">
        <f>IF(AS1946="","",IF(R1946="Refreshment Beverage",ROUND(SUM(VLOOKUP(Q:Q,Rates!G$15:L$19,3,0)*(AS1946-Y1946-Z1946-AA1946)),4),ROUND(SUM(Rates!$K$8*AS1946),4)))</f>
        <v/>
      </c>
      <c r="AR1946" s="66" t="str">
        <f t="shared" si="972"/>
        <v/>
      </c>
      <c r="AS1946" s="22" t="str">
        <f t="shared" si="973"/>
        <v/>
      </c>
      <c r="AT1946" s="62" t="str">
        <f t="shared" si="974"/>
        <v/>
      </c>
      <c r="AU1946" s="63" t="str">
        <f>IF(AX1946="","",IF(R1946="Refreshment Beverage",ROUND((BA1946-Y1946-Z1946-AA1946)*VLOOKUP(VALUE(Q1946),Rates!G$15:L$19,3,0),4),ROUND(AW1946*(VLOOKUP(VALUE(Q1946),Rates!G:L,3,0)),4)))</f>
        <v/>
      </c>
      <c r="AV1946" s="68" t="str">
        <f t="shared" si="975"/>
        <v/>
      </c>
      <c r="AW1946" s="69" t="str">
        <f t="shared" si="976"/>
        <v/>
      </c>
      <c r="AX1946" s="65" t="str">
        <f t="shared" si="977"/>
        <v/>
      </c>
      <c r="AY1946" s="70" t="str">
        <f>IF(AX1946="","",IF(R1946="Refreshment Beverage",ROUND(SUM(AX1946*Rates!K$19),4),ROUND(SUM(AX1946*(Rates!J$8/100)),4)))</f>
        <v/>
      </c>
      <c r="AZ1946" s="67" t="str">
        <f t="shared" si="978"/>
        <v/>
      </c>
      <c r="BA1946" s="22" t="str">
        <f t="shared" si="979"/>
        <v/>
      </c>
      <c r="BD1946" s="171"/>
      <c r="BE1946" s="171"/>
      <c r="BF1946" s="171"/>
      <c r="BG1946" s="171"/>
    </row>
    <row r="1947" spans="11:59" ht="12.75" customHeight="1" x14ac:dyDescent="0.3">
      <c r="K1947" s="42" t="str">
        <f t="shared" si="951"/>
        <v/>
      </c>
      <c r="L1947" s="55" t="str">
        <f t="shared" si="952"/>
        <v/>
      </c>
      <c r="M1947" s="43" t="str">
        <f t="shared" si="953"/>
        <v/>
      </c>
      <c r="N1947" s="56" t="str" cm="1">
        <f t="array" ref="N1947">IFERROR(IF(_xlfn.SINGLE(B:B)="","",IF(R1947="Beer",SUM(LOOKUP(2,1/(Rates!$B$3:$B$5&lt;=W1947)/(Rates!$C$3:$C$5&gt;=W1947),Rates!$D$3:$D$5)*(X1947/100)*W1947),IF(R1947="Refreshment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56" t="str">
        <f t="shared" si="954"/>
        <v/>
      </c>
      <c r="P1947" s="53"/>
      <c r="Q1947" s="14" t="str">
        <f t="shared" si="955"/>
        <v/>
      </c>
      <c r="R1947" s="57" t="str">
        <f t="shared" si="956"/>
        <v/>
      </c>
      <c r="S1947" s="58" t="str">
        <f>IF(B1947="","",IF(R1947="Refreshment Beverage",VLOOKUP(VALUE(Q1947),Rates!G$15:L$19,2,0),VLOOKUP(VALUE(Q1947),Rates!G$4:L$12,2,0)))</f>
        <v/>
      </c>
      <c r="T1947" s="58" t="str">
        <f t="shared" si="957"/>
        <v/>
      </c>
      <c r="U1947" s="58" t="str">
        <f t="shared" si="958"/>
        <v/>
      </c>
      <c r="V1947" s="58" t="str">
        <f t="shared" si="959"/>
        <v/>
      </c>
      <c r="W1947" s="58" t="str">
        <f t="shared" si="960"/>
        <v/>
      </c>
      <c r="X1947" s="59" t="str">
        <f t="shared" si="961"/>
        <v/>
      </c>
      <c r="Y1947" s="60" t="str">
        <f>IF(B:B="","",IF(R1947="Refreshment Beverage",VLOOKUP(Q1947,Rates!G$15:L$19,6,0)*W1947,VLOOKUP(Q1947,Rates!G$4:L$12,6,0)*W1947))</f>
        <v/>
      </c>
      <c r="Z1947" s="60" t="str">
        <f t="shared" si="962"/>
        <v/>
      </c>
      <c r="AA1947" s="60" t="str">
        <f t="shared" si="980"/>
        <v/>
      </c>
      <c r="AB1947" s="61" t="str" cm="1">
        <f t="array" ref="AB1947">IF(_xlfn.SINGLE(B:B)="","",IF(R1947="Refreshment Beverage","",IF(AND(R1947="Beer",Q1947=0),SUM(LOOKUP(2,1/(Rates!$B$15:$B$18&lt;=W1947)/(Rates!$C$15:$C$18&gt;=W1947),Rates!$D$15:$D$18)*W1947),VLOOKUP(VALUE(_xlfn.SINGLE(Q:Q)),Rates!A:B,2,0)*W1947)))</f>
        <v/>
      </c>
      <c r="AC1947" s="61" t="str" cm="1">
        <f t="array" ref="AC1947">IF(_xlfn.SINGLE(B:B)="","",IF(R1947="Refreshment Beverage","",IF(AND(R1947="Beer",Q1947=0),SUM(LOOKUP(2,1/(Rates!$B$15:$B$18&lt;=W1947)/(Rates!$C$15:$C$18&gt;=W1947),Rates!$E$15:$E$18)*W1947),VLOOKUP(VALUE(_xlfn.SINGLE(Q:Q)),Rates!A:C,3,0)*W1947)))</f>
        <v/>
      </c>
      <c r="AD1947" s="168">
        <f>IFERROR(IF(R1947="Beer","",IF(OR(Q1947=1,Q1947=2,Q1947=3,Q1947=4),VLOOKUP(Q1947,Rates!$A$31:$B$34,2,0)*W1947,IF(V1947=1,VLOOKUP(U1947,'REB BEV MIN MKUP'!B:E,4,0),IF(V1947&gt;1,VLOOKUP(VALUE(W1947),'REB BEV MIN MKUP'!O:Q,3,0),0)))),0)</f>
        <v>0</v>
      </c>
      <c r="AE1947" s="62" t="str">
        <f t="shared" si="963"/>
        <v/>
      </c>
      <c r="AF1947" s="63" t="str">
        <f t="shared" si="964"/>
        <v/>
      </c>
      <c r="AG1947" s="64" t="str">
        <f t="shared" si="965"/>
        <v/>
      </c>
      <c r="AH1947" s="65" t="str">
        <f t="shared" si="966"/>
        <v/>
      </c>
      <c r="AI1947" s="66" t="str">
        <f>IF(AE:AE="","",IF(R1947="Refreshment Beverage",AK1947*(Rates!J$19/100),ROUND(SUM(AH1947*(Rates!$J$8/100)),4)))</f>
        <v/>
      </c>
      <c r="AJ1947" s="67" t="str">
        <f t="shared" si="967"/>
        <v/>
      </c>
      <c r="AK1947" s="22" t="str">
        <f t="shared" si="968"/>
        <v/>
      </c>
      <c r="AL1947" s="62" t="str">
        <f t="shared" si="969"/>
        <v/>
      </c>
      <c r="AM1947" s="63" t="str">
        <f>IF(AS1947="","",IF(R1947="Refreshment Beverage",ROUND(AS1947*Rates!K$19,4),ROUND(AO1947*(VLOOKUP(VALUE(Q1947),Rates!G$4:L$12,3,0)),4)))</f>
        <v/>
      </c>
      <c r="AN1947" s="68" t="str">
        <f>IF(AS1947="","",IF(R1947="Refreshment Beverage",AS1947*(Rates!J$19/100),MAX(AM1947,AB1947)))</f>
        <v/>
      </c>
      <c r="AO1947" s="69" t="str">
        <f t="shared" si="970"/>
        <v/>
      </c>
      <c r="AP1947" s="69" t="str">
        <f t="shared" si="971"/>
        <v/>
      </c>
      <c r="AQ1947" s="70" t="str">
        <f>IF(AS1947="","",IF(R1947="Refreshment Beverage",ROUND(SUM(VLOOKUP(Q:Q,Rates!G$15:L$19,3,0)*(AS1947-Y1947-Z1947-AA1947)),4),ROUND(SUM(Rates!$K$8*AS1947),4)))</f>
        <v/>
      </c>
      <c r="AR1947" s="66" t="str">
        <f t="shared" si="972"/>
        <v/>
      </c>
      <c r="AS1947" s="22" t="str">
        <f t="shared" si="973"/>
        <v/>
      </c>
      <c r="AT1947" s="62" t="str">
        <f t="shared" si="974"/>
        <v/>
      </c>
      <c r="AU1947" s="63" t="str">
        <f>IF(AX1947="","",IF(R1947="Refreshment Beverage",ROUND((BA1947-Y1947-Z1947-AA1947)*VLOOKUP(VALUE(Q1947),Rates!G$15:L$19,3,0),4),ROUND(AW1947*(VLOOKUP(VALUE(Q1947),Rates!G:L,3,0)),4)))</f>
        <v/>
      </c>
      <c r="AV1947" s="68" t="str">
        <f t="shared" si="975"/>
        <v/>
      </c>
      <c r="AW1947" s="69" t="str">
        <f t="shared" si="976"/>
        <v/>
      </c>
      <c r="AX1947" s="65" t="str">
        <f t="shared" si="977"/>
        <v/>
      </c>
      <c r="AY1947" s="70" t="str">
        <f>IF(AX1947="","",IF(R1947="Refreshment Beverage",ROUND(SUM(AX1947*Rates!K$19),4),ROUND(SUM(AX1947*(Rates!J$8/100)),4)))</f>
        <v/>
      </c>
      <c r="AZ1947" s="67" t="str">
        <f t="shared" si="978"/>
        <v/>
      </c>
      <c r="BA1947" s="22" t="str">
        <f t="shared" si="979"/>
        <v/>
      </c>
      <c r="BD1947" s="171"/>
      <c r="BE1947" s="171"/>
      <c r="BF1947" s="171"/>
      <c r="BG1947" s="171"/>
    </row>
    <row r="1948" spans="11:59" ht="12.75" customHeight="1" x14ac:dyDescent="0.3">
      <c r="K1948" s="42" t="str">
        <f t="shared" si="951"/>
        <v/>
      </c>
      <c r="L1948" s="55" t="str">
        <f t="shared" si="952"/>
        <v/>
      </c>
      <c r="M1948" s="43" t="str">
        <f t="shared" si="953"/>
        <v/>
      </c>
      <c r="N1948" s="56" t="str" cm="1">
        <f t="array" ref="N1948">IFERROR(IF(_xlfn.SINGLE(B:B)="","",IF(R1948="Beer",SUM(LOOKUP(2,1/(Rates!$B$3:$B$5&lt;=W1948)/(Rates!$C$3:$C$5&gt;=W1948),Rates!$D$3:$D$5)*(X1948/100)*W1948),IF(R1948="Refreshment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56" t="str">
        <f t="shared" si="954"/>
        <v/>
      </c>
      <c r="P1948" s="53"/>
      <c r="Q1948" s="14" t="str">
        <f t="shared" si="955"/>
        <v/>
      </c>
      <c r="R1948" s="57" t="str">
        <f t="shared" si="956"/>
        <v/>
      </c>
      <c r="S1948" s="58" t="str">
        <f>IF(B1948="","",IF(R1948="Refreshment Beverage",VLOOKUP(VALUE(Q1948),Rates!G$15:L$19,2,0),VLOOKUP(VALUE(Q1948),Rates!G$4:L$12,2,0)))</f>
        <v/>
      </c>
      <c r="T1948" s="58" t="str">
        <f t="shared" si="957"/>
        <v/>
      </c>
      <c r="U1948" s="58" t="str">
        <f t="shared" si="958"/>
        <v/>
      </c>
      <c r="V1948" s="58" t="str">
        <f t="shared" si="959"/>
        <v/>
      </c>
      <c r="W1948" s="58" t="str">
        <f t="shared" si="960"/>
        <v/>
      </c>
      <c r="X1948" s="59" t="str">
        <f t="shared" si="961"/>
        <v/>
      </c>
      <c r="Y1948" s="60" t="str">
        <f>IF(B:B="","",IF(R1948="Refreshment Beverage",VLOOKUP(Q1948,Rates!G$15:L$19,6,0)*W1948,VLOOKUP(Q1948,Rates!G$4:L$12,6,0)*W1948))</f>
        <v/>
      </c>
      <c r="Z1948" s="60" t="str">
        <f t="shared" si="962"/>
        <v/>
      </c>
      <c r="AA1948" s="60" t="str">
        <f t="shared" si="980"/>
        <v/>
      </c>
      <c r="AB1948" s="61" t="str" cm="1">
        <f t="array" ref="AB1948">IF(_xlfn.SINGLE(B:B)="","",IF(R1948="Refreshment Beverage","",IF(AND(R1948="Beer",Q1948=0),SUM(LOOKUP(2,1/(Rates!$B$15:$B$18&lt;=W1948)/(Rates!$C$15:$C$18&gt;=W1948),Rates!$D$15:$D$18)*W1948),VLOOKUP(VALUE(_xlfn.SINGLE(Q:Q)),Rates!A:B,2,0)*W1948)))</f>
        <v/>
      </c>
      <c r="AC1948" s="61" t="str" cm="1">
        <f t="array" ref="AC1948">IF(_xlfn.SINGLE(B:B)="","",IF(R1948="Refreshment Beverage","",IF(AND(R1948="Beer",Q1948=0),SUM(LOOKUP(2,1/(Rates!$B$15:$B$18&lt;=W1948)/(Rates!$C$15:$C$18&gt;=W1948),Rates!$E$15:$E$18)*W1948),VLOOKUP(VALUE(_xlfn.SINGLE(Q:Q)),Rates!A:C,3,0)*W1948)))</f>
        <v/>
      </c>
      <c r="AD1948" s="168">
        <f>IFERROR(IF(R1948="Beer","",IF(OR(Q1948=1,Q1948=2,Q1948=3,Q1948=4),VLOOKUP(Q1948,Rates!$A$31:$B$34,2,0)*W1948,IF(V1948=1,VLOOKUP(U1948,'REB BEV MIN MKUP'!B:E,4,0),IF(V1948&gt;1,VLOOKUP(VALUE(W1948),'REB BEV MIN MKUP'!O:Q,3,0),0)))),0)</f>
        <v>0</v>
      </c>
      <c r="AE1948" s="62" t="str">
        <f t="shared" si="963"/>
        <v/>
      </c>
      <c r="AF1948" s="63" t="str">
        <f t="shared" si="964"/>
        <v/>
      </c>
      <c r="AG1948" s="64" t="str">
        <f t="shared" si="965"/>
        <v/>
      </c>
      <c r="AH1948" s="65" t="str">
        <f t="shared" si="966"/>
        <v/>
      </c>
      <c r="AI1948" s="66" t="str">
        <f>IF(AE:AE="","",IF(R1948="Refreshment Beverage",AK1948*(Rates!J$19/100),ROUND(SUM(AH1948*(Rates!$J$8/100)),4)))</f>
        <v/>
      </c>
      <c r="AJ1948" s="67" t="str">
        <f t="shared" si="967"/>
        <v/>
      </c>
      <c r="AK1948" s="22" t="str">
        <f t="shared" si="968"/>
        <v/>
      </c>
      <c r="AL1948" s="62" t="str">
        <f t="shared" si="969"/>
        <v/>
      </c>
      <c r="AM1948" s="63" t="str">
        <f>IF(AS1948="","",IF(R1948="Refreshment Beverage",ROUND(AS1948*Rates!K$19,4),ROUND(AO1948*(VLOOKUP(VALUE(Q1948),Rates!G$4:L$12,3,0)),4)))</f>
        <v/>
      </c>
      <c r="AN1948" s="68" t="str">
        <f>IF(AS1948="","",IF(R1948="Refreshment Beverage",AS1948*(Rates!J$19/100),MAX(AM1948,AB1948)))</f>
        <v/>
      </c>
      <c r="AO1948" s="69" t="str">
        <f t="shared" si="970"/>
        <v/>
      </c>
      <c r="AP1948" s="69" t="str">
        <f t="shared" si="971"/>
        <v/>
      </c>
      <c r="AQ1948" s="70" t="str">
        <f>IF(AS1948="","",IF(R1948="Refreshment Beverage",ROUND(SUM(VLOOKUP(Q:Q,Rates!G$15:L$19,3,0)*(AS1948-Y1948-Z1948-AA1948)),4),ROUND(SUM(Rates!$K$8*AS1948),4)))</f>
        <v/>
      </c>
      <c r="AR1948" s="66" t="str">
        <f t="shared" si="972"/>
        <v/>
      </c>
      <c r="AS1948" s="22" t="str">
        <f t="shared" si="973"/>
        <v/>
      </c>
      <c r="AT1948" s="62" t="str">
        <f t="shared" si="974"/>
        <v/>
      </c>
      <c r="AU1948" s="63" t="str">
        <f>IF(AX1948="","",IF(R1948="Refreshment Beverage",ROUND((BA1948-Y1948-Z1948-AA1948)*VLOOKUP(VALUE(Q1948),Rates!G$15:L$19,3,0),4),ROUND(AW1948*(VLOOKUP(VALUE(Q1948),Rates!G:L,3,0)),4)))</f>
        <v/>
      </c>
      <c r="AV1948" s="68" t="str">
        <f t="shared" si="975"/>
        <v/>
      </c>
      <c r="AW1948" s="69" t="str">
        <f t="shared" si="976"/>
        <v/>
      </c>
      <c r="AX1948" s="65" t="str">
        <f t="shared" si="977"/>
        <v/>
      </c>
      <c r="AY1948" s="70" t="str">
        <f>IF(AX1948="","",IF(R1948="Refreshment Beverage",ROUND(SUM(AX1948*Rates!K$19),4),ROUND(SUM(AX1948*(Rates!J$8/100)),4)))</f>
        <v/>
      </c>
      <c r="AZ1948" s="67" t="str">
        <f t="shared" si="978"/>
        <v/>
      </c>
      <c r="BA1948" s="22" t="str">
        <f t="shared" si="979"/>
        <v/>
      </c>
      <c r="BD1948" s="171"/>
      <c r="BE1948" s="171"/>
      <c r="BF1948" s="171"/>
      <c r="BG1948" s="171"/>
    </row>
    <row r="1949" spans="11:59" ht="12.75" customHeight="1" x14ac:dyDescent="0.3">
      <c r="K1949" s="42" t="str">
        <f t="shared" si="951"/>
        <v/>
      </c>
      <c r="L1949" s="55" t="str">
        <f t="shared" si="952"/>
        <v/>
      </c>
      <c r="M1949" s="43" t="str">
        <f t="shared" si="953"/>
        <v/>
      </c>
      <c r="N1949" s="56" t="str" cm="1">
        <f t="array" ref="N1949">IFERROR(IF(_xlfn.SINGLE(B:B)="","",IF(R1949="Beer",SUM(LOOKUP(2,1/(Rates!$B$3:$B$5&lt;=W1949)/(Rates!$C$3:$C$5&gt;=W1949),Rates!$D$3:$D$5)*(X1949/100)*W1949),IF(R1949="Refreshment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56" t="str">
        <f t="shared" si="954"/>
        <v/>
      </c>
      <c r="P1949" s="53"/>
      <c r="Q1949" s="14" t="str">
        <f t="shared" si="955"/>
        <v/>
      </c>
      <c r="R1949" s="57" t="str">
        <f t="shared" si="956"/>
        <v/>
      </c>
      <c r="S1949" s="58" t="str">
        <f>IF(B1949="","",IF(R1949="Refreshment Beverage",VLOOKUP(VALUE(Q1949),Rates!G$15:L$19,2,0),VLOOKUP(VALUE(Q1949),Rates!G$4:L$12,2,0)))</f>
        <v/>
      </c>
      <c r="T1949" s="58" t="str">
        <f t="shared" si="957"/>
        <v/>
      </c>
      <c r="U1949" s="58" t="str">
        <f t="shared" si="958"/>
        <v/>
      </c>
      <c r="V1949" s="58" t="str">
        <f t="shared" si="959"/>
        <v/>
      </c>
      <c r="W1949" s="58" t="str">
        <f t="shared" si="960"/>
        <v/>
      </c>
      <c r="X1949" s="59" t="str">
        <f t="shared" si="961"/>
        <v/>
      </c>
      <c r="Y1949" s="60" t="str">
        <f>IF(B:B="","",IF(R1949="Refreshment Beverage",VLOOKUP(Q1949,Rates!G$15:L$19,6,0)*W1949,VLOOKUP(Q1949,Rates!G$4:L$12,6,0)*W1949))</f>
        <v/>
      </c>
      <c r="Z1949" s="60" t="str">
        <f t="shared" si="962"/>
        <v/>
      </c>
      <c r="AA1949" s="60" t="str">
        <f t="shared" si="980"/>
        <v/>
      </c>
      <c r="AB1949" s="61" t="str" cm="1">
        <f t="array" ref="AB1949">IF(_xlfn.SINGLE(B:B)="","",IF(R1949="Refreshment Beverage","",IF(AND(R1949="Beer",Q1949=0),SUM(LOOKUP(2,1/(Rates!$B$15:$B$18&lt;=W1949)/(Rates!$C$15:$C$18&gt;=W1949),Rates!$D$15:$D$18)*W1949),VLOOKUP(VALUE(_xlfn.SINGLE(Q:Q)),Rates!A:B,2,0)*W1949)))</f>
        <v/>
      </c>
      <c r="AC1949" s="61" t="str" cm="1">
        <f t="array" ref="AC1949">IF(_xlfn.SINGLE(B:B)="","",IF(R1949="Refreshment Beverage","",IF(AND(R1949="Beer",Q1949=0),SUM(LOOKUP(2,1/(Rates!$B$15:$B$18&lt;=W1949)/(Rates!$C$15:$C$18&gt;=W1949),Rates!$E$15:$E$18)*W1949),VLOOKUP(VALUE(_xlfn.SINGLE(Q:Q)),Rates!A:C,3,0)*W1949)))</f>
        <v/>
      </c>
      <c r="AD1949" s="168">
        <f>IFERROR(IF(R1949="Beer","",IF(OR(Q1949=1,Q1949=2,Q1949=3,Q1949=4),VLOOKUP(Q1949,Rates!$A$31:$B$34,2,0)*W1949,IF(V1949=1,VLOOKUP(U1949,'REB BEV MIN MKUP'!B:E,4,0),IF(V1949&gt;1,VLOOKUP(VALUE(W1949),'REB BEV MIN MKUP'!O:Q,3,0),0)))),0)</f>
        <v>0</v>
      </c>
      <c r="AE1949" s="62" t="str">
        <f t="shared" si="963"/>
        <v/>
      </c>
      <c r="AF1949" s="63" t="str">
        <f t="shared" si="964"/>
        <v/>
      </c>
      <c r="AG1949" s="64" t="str">
        <f t="shared" si="965"/>
        <v/>
      </c>
      <c r="AH1949" s="65" t="str">
        <f t="shared" si="966"/>
        <v/>
      </c>
      <c r="AI1949" s="66" t="str">
        <f>IF(AE:AE="","",IF(R1949="Refreshment Beverage",AK1949*(Rates!J$19/100),ROUND(SUM(AH1949*(Rates!$J$8/100)),4)))</f>
        <v/>
      </c>
      <c r="AJ1949" s="67" t="str">
        <f t="shared" si="967"/>
        <v/>
      </c>
      <c r="AK1949" s="22" t="str">
        <f t="shared" si="968"/>
        <v/>
      </c>
      <c r="AL1949" s="62" t="str">
        <f t="shared" si="969"/>
        <v/>
      </c>
      <c r="AM1949" s="63" t="str">
        <f>IF(AS1949="","",IF(R1949="Refreshment Beverage",ROUND(AS1949*Rates!K$19,4),ROUND(AO1949*(VLOOKUP(VALUE(Q1949),Rates!G$4:L$12,3,0)),4)))</f>
        <v/>
      </c>
      <c r="AN1949" s="68" t="str">
        <f>IF(AS1949="","",IF(R1949="Refreshment Beverage",AS1949*(Rates!J$19/100),MAX(AM1949,AB1949)))</f>
        <v/>
      </c>
      <c r="AO1949" s="69" t="str">
        <f t="shared" si="970"/>
        <v/>
      </c>
      <c r="AP1949" s="69" t="str">
        <f t="shared" si="971"/>
        <v/>
      </c>
      <c r="AQ1949" s="70" t="str">
        <f>IF(AS1949="","",IF(R1949="Refreshment Beverage",ROUND(SUM(VLOOKUP(Q:Q,Rates!G$15:L$19,3,0)*(AS1949-Y1949-Z1949-AA1949)),4),ROUND(SUM(Rates!$K$8*AS1949),4)))</f>
        <v/>
      </c>
      <c r="AR1949" s="66" t="str">
        <f t="shared" si="972"/>
        <v/>
      </c>
      <c r="AS1949" s="22" t="str">
        <f t="shared" si="973"/>
        <v/>
      </c>
      <c r="AT1949" s="62" t="str">
        <f t="shared" si="974"/>
        <v/>
      </c>
      <c r="AU1949" s="63" t="str">
        <f>IF(AX1949="","",IF(R1949="Refreshment Beverage",ROUND((BA1949-Y1949-Z1949-AA1949)*VLOOKUP(VALUE(Q1949),Rates!G$15:L$19,3,0),4),ROUND(AW1949*(VLOOKUP(VALUE(Q1949),Rates!G:L,3,0)),4)))</f>
        <v/>
      </c>
      <c r="AV1949" s="68" t="str">
        <f t="shared" si="975"/>
        <v/>
      </c>
      <c r="AW1949" s="69" t="str">
        <f t="shared" si="976"/>
        <v/>
      </c>
      <c r="AX1949" s="65" t="str">
        <f t="shared" si="977"/>
        <v/>
      </c>
      <c r="AY1949" s="70" t="str">
        <f>IF(AX1949="","",IF(R1949="Refreshment Beverage",ROUND(SUM(AX1949*Rates!K$19),4),ROUND(SUM(AX1949*(Rates!J$8/100)),4)))</f>
        <v/>
      </c>
      <c r="AZ1949" s="67" t="str">
        <f t="shared" si="978"/>
        <v/>
      </c>
      <c r="BA1949" s="22" t="str">
        <f t="shared" si="979"/>
        <v/>
      </c>
      <c r="BD1949" s="171"/>
      <c r="BE1949" s="171"/>
      <c r="BF1949" s="171"/>
      <c r="BG1949" s="171"/>
    </row>
    <row r="1950" spans="11:59" ht="12.75" customHeight="1" x14ac:dyDescent="0.3">
      <c r="K1950" s="42" t="str">
        <f t="shared" si="951"/>
        <v/>
      </c>
      <c r="L1950" s="55" t="str">
        <f t="shared" si="952"/>
        <v/>
      </c>
      <c r="M1950" s="43" t="str">
        <f t="shared" si="953"/>
        <v/>
      </c>
      <c r="N1950" s="56" t="str" cm="1">
        <f t="array" ref="N1950">IFERROR(IF(_xlfn.SINGLE(B:B)="","",IF(R1950="Beer",SUM(LOOKUP(2,1/(Rates!$B$3:$B$5&lt;=W1950)/(Rates!$C$3:$C$5&gt;=W1950),Rates!$D$3:$D$5)*(X1950/100)*W1950),IF(R1950="Refreshment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56" t="str">
        <f t="shared" si="954"/>
        <v/>
      </c>
      <c r="P1950" s="53"/>
      <c r="Q1950" s="14" t="str">
        <f t="shared" si="955"/>
        <v/>
      </c>
      <c r="R1950" s="57" t="str">
        <f t="shared" si="956"/>
        <v/>
      </c>
      <c r="S1950" s="58" t="str">
        <f>IF(B1950="","",IF(R1950="Refreshment Beverage",VLOOKUP(VALUE(Q1950),Rates!G$15:L$19,2,0),VLOOKUP(VALUE(Q1950),Rates!G$4:L$12,2,0)))</f>
        <v/>
      </c>
      <c r="T1950" s="58" t="str">
        <f t="shared" si="957"/>
        <v/>
      </c>
      <c r="U1950" s="58" t="str">
        <f t="shared" si="958"/>
        <v/>
      </c>
      <c r="V1950" s="58" t="str">
        <f t="shared" si="959"/>
        <v/>
      </c>
      <c r="W1950" s="58" t="str">
        <f t="shared" si="960"/>
        <v/>
      </c>
      <c r="X1950" s="59" t="str">
        <f t="shared" si="961"/>
        <v/>
      </c>
      <c r="Y1950" s="60" t="str">
        <f>IF(B:B="","",IF(R1950="Refreshment Beverage",VLOOKUP(Q1950,Rates!G$15:L$19,6,0)*W1950,VLOOKUP(Q1950,Rates!G$4:L$12,6,0)*W1950))</f>
        <v/>
      </c>
      <c r="Z1950" s="60" t="str">
        <f t="shared" si="962"/>
        <v/>
      </c>
      <c r="AA1950" s="60" t="str">
        <f t="shared" si="980"/>
        <v/>
      </c>
      <c r="AB1950" s="61" t="str" cm="1">
        <f t="array" ref="AB1950">IF(_xlfn.SINGLE(B:B)="","",IF(R1950="Refreshment Beverage","",IF(AND(R1950="Beer",Q1950=0),SUM(LOOKUP(2,1/(Rates!$B$15:$B$18&lt;=W1950)/(Rates!$C$15:$C$18&gt;=W1950),Rates!$D$15:$D$18)*W1950),VLOOKUP(VALUE(_xlfn.SINGLE(Q:Q)),Rates!A:B,2,0)*W1950)))</f>
        <v/>
      </c>
      <c r="AC1950" s="61" t="str" cm="1">
        <f t="array" ref="AC1950">IF(_xlfn.SINGLE(B:B)="","",IF(R1950="Refreshment Beverage","",IF(AND(R1950="Beer",Q1950=0),SUM(LOOKUP(2,1/(Rates!$B$15:$B$18&lt;=W1950)/(Rates!$C$15:$C$18&gt;=W1950),Rates!$E$15:$E$18)*W1950),VLOOKUP(VALUE(_xlfn.SINGLE(Q:Q)),Rates!A:C,3,0)*W1950)))</f>
        <v/>
      </c>
      <c r="AD1950" s="168">
        <f>IFERROR(IF(R1950="Beer","",IF(OR(Q1950=1,Q1950=2,Q1950=3,Q1950=4),VLOOKUP(Q1950,Rates!$A$31:$B$34,2,0)*W1950,IF(V1950=1,VLOOKUP(U1950,'REB BEV MIN MKUP'!B:E,4,0),IF(V1950&gt;1,VLOOKUP(VALUE(W1950),'REB BEV MIN MKUP'!O:Q,3,0),0)))),0)</f>
        <v>0</v>
      </c>
      <c r="AE1950" s="62" t="str">
        <f t="shared" si="963"/>
        <v/>
      </c>
      <c r="AF1950" s="63" t="str">
        <f t="shared" si="964"/>
        <v/>
      </c>
      <c r="AG1950" s="64" t="str">
        <f t="shared" si="965"/>
        <v/>
      </c>
      <c r="AH1950" s="65" t="str">
        <f t="shared" si="966"/>
        <v/>
      </c>
      <c r="AI1950" s="66" t="str">
        <f>IF(AE:AE="","",IF(R1950="Refreshment Beverage",AK1950*(Rates!J$19/100),ROUND(SUM(AH1950*(Rates!$J$8/100)),4)))</f>
        <v/>
      </c>
      <c r="AJ1950" s="67" t="str">
        <f t="shared" si="967"/>
        <v/>
      </c>
      <c r="AK1950" s="22" t="str">
        <f t="shared" si="968"/>
        <v/>
      </c>
      <c r="AL1950" s="62" t="str">
        <f t="shared" si="969"/>
        <v/>
      </c>
      <c r="AM1950" s="63" t="str">
        <f>IF(AS1950="","",IF(R1950="Refreshment Beverage",ROUND(AS1950*Rates!K$19,4),ROUND(AO1950*(VLOOKUP(VALUE(Q1950),Rates!G$4:L$12,3,0)),4)))</f>
        <v/>
      </c>
      <c r="AN1950" s="68" t="str">
        <f>IF(AS1950="","",IF(R1950="Refreshment Beverage",AS1950*(Rates!J$19/100),MAX(AM1950,AB1950)))</f>
        <v/>
      </c>
      <c r="AO1950" s="69" t="str">
        <f t="shared" si="970"/>
        <v/>
      </c>
      <c r="AP1950" s="69" t="str">
        <f t="shared" si="971"/>
        <v/>
      </c>
      <c r="AQ1950" s="70" t="str">
        <f>IF(AS1950="","",IF(R1950="Refreshment Beverage",ROUND(SUM(VLOOKUP(Q:Q,Rates!G$15:L$19,3,0)*(AS1950-Y1950-Z1950-AA1950)),4),ROUND(SUM(Rates!$K$8*AS1950),4)))</f>
        <v/>
      </c>
      <c r="AR1950" s="66" t="str">
        <f t="shared" si="972"/>
        <v/>
      </c>
      <c r="AS1950" s="22" t="str">
        <f t="shared" si="973"/>
        <v/>
      </c>
      <c r="AT1950" s="62" t="str">
        <f t="shared" si="974"/>
        <v/>
      </c>
      <c r="AU1950" s="63" t="str">
        <f>IF(AX1950="","",IF(R1950="Refreshment Beverage",ROUND((BA1950-Y1950-Z1950-AA1950)*VLOOKUP(VALUE(Q1950),Rates!G$15:L$19,3,0),4),ROUND(AW1950*(VLOOKUP(VALUE(Q1950),Rates!G:L,3,0)),4)))</f>
        <v/>
      </c>
      <c r="AV1950" s="68" t="str">
        <f t="shared" si="975"/>
        <v/>
      </c>
      <c r="AW1950" s="69" t="str">
        <f t="shared" si="976"/>
        <v/>
      </c>
      <c r="AX1950" s="65" t="str">
        <f t="shared" si="977"/>
        <v/>
      </c>
      <c r="AY1950" s="70" t="str">
        <f>IF(AX1950="","",IF(R1950="Refreshment Beverage",ROUND(SUM(AX1950*Rates!K$19),4),ROUND(SUM(AX1950*(Rates!J$8/100)),4)))</f>
        <v/>
      </c>
      <c r="AZ1950" s="67" t="str">
        <f t="shared" si="978"/>
        <v/>
      </c>
      <c r="BA1950" s="22" t="str">
        <f t="shared" si="979"/>
        <v/>
      </c>
      <c r="BD1950" s="171"/>
      <c r="BE1950" s="171"/>
      <c r="BF1950" s="171"/>
      <c r="BG1950" s="171"/>
    </row>
    <row r="1951" spans="11:59" ht="12.75" customHeight="1" x14ac:dyDescent="0.3">
      <c r="K1951" s="42" t="str">
        <f t="shared" si="951"/>
        <v/>
      </c>
      <c r="L1951" s="55" t="str">
        <f t="shared" si="952"/>
        <v/>
      </c>
      <c r="M1951" s="43" t="str">
        <f t="shared" si="953"/>
        <v/>
      </c>
      <c r="N1951" s="56" t="str" cm="1">
        <f t="array" ref="N1951">IFERROR(IF(_xlfn.SINGLE(B:B)="","",IF(R1951="Beer",SUM(LOOKUP(2,1/(Rates!$B$3:$B$5&lt;=W1951)/(Rates!$C$3:$C$5&gt;=W1951),Rates!$D$3:$D$5)*(X1951/100)*W1951),IF(R1951="Refreshment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56" t="str">
        <f t="shared" si="954"/>
        <v/>
      </c>
      <c r="P1951" s="53"/>
      <c r="Q1951" s="14" t="str">
        <f t="shared" si="955"/>
        <v/>
      </c>
      <c r="R1951" s="57" t="str">
        <f t="shared" si="956"/>
        <v/>
      </c>
      <c r="S1951" s="58" t="str">
        <f>IF(B1951="","",IF(R1951="Refreshment Beverage",VLOOKUP(VALUE(Q1951),Rates!G$15:L$19,2,0),VLOOKUP(VALUE(Q1951),Rates!G$4:L$12,2,0)))</f>
        <v/>
      </c>
      <c r="T1951" s="58" t="str">
        <f t="shared" si="957"/>
        <v/>
      </c>
      <c r="U1951" s="58" t="str">
        <f t="shared" si="958"/>
        <v/>
      </c>
      <c r="V1951" s="58" t="str">
        <f t="shared" si="959"/>
        <v/>
      </c>
      <c r="W1951" s="58" t="str">
        <f t="shared" si="960"/>
        <v/>
      </c>
      <c r="X1951" s="59" t="str">
        <f t="shared" si="961"/>
        <v/>
      </c>
      <c r="Y1951" s="60" t="str">
        <f>IF(B:B="","",IF(R1951="Refreshment Beverage",VLOOKUP(Q1951,Rates!G$15:L$19,6,0)*W1951,VLOOKUP(Q1951,Rates!G$4:L$12,6,0)*W1951))</f>
        <v/>
      </c>
      <c r="Z1951" s="60" t="str">
        <f t="shared" si="962"/>
        <v/>
      </c>
      <c r="AA1951" s="60" t="str">
        <f t="shared" si="980"/>
        <v/>
      </c>
      <c r="AB1951" s="61" t="str" cm="1">
        <f t="array" ref="AB1951">IF(_xlfn.SINGLE(B:B)="","",IF(R1951="Refreshment Beverage","",IF(AND(R1951="Beer",Q1951=0),SUM(LOOKUP(2,1/(Rates!$B$15:$B$18&lt;=W1951)/(Rates!$C$15:$C$18&gt;=W1951),Rates!$D$15:$D$18)*W1951),VLOOKUP(VALUE(_xlfn.SINGLE(Q:Q)),Rates!A:B,2,0)*W1951)))</f>
        <v/>
      </c>
      <c r="AC1951" s="61" t="str" cm="1">
        <f t="array" ref="AC1951">IF(_xlfn.SINGLE(B:B)="","",IF(R1951="Refreshment Beverage","",IF(AND(R1951="Beer",Q1951=0),SUM(LOOKUP(2,1/(Rates!$B$15:$B$18&lt;=W1951)/(Rates!$C$15:$C$18&gt;=W1951),Rates!$E$15:$E$18)*W1951),VLOOKUP(VALUE(_xlfn.SINGLE(Q:Q)),Rates!A:C,3,0)*W1951)))</f>
        <v/>
      </c>
      <c r="AD1951" s="168">
        <f>IFERROR(IF(R1951="Beer","",IF(OR(Q1951=1,Q1951=2,Q1951=3,Q1951=4),VLOOKUP(Q1951,Rates!$A$31:$B$34,2,0)*W1951,IF(V1951=1,VLOOKUP(U1951,'REB BEV MIN MKUP'!B:E,4,0),IF(V1951&gt;1,VLOOKUP(VALUE(W1951),'REB BEV MIN MKUP'!O:Q,3,0),0)))),0)</f>
        <v>0</v>
      </c>
      <c r="AE1951" s="62" t="str">
        <f t="shared" si="963"/>
        <v/>
      </c>
      <c r="AF1951" s="63" t="str">
        <f t="shared" si="964"/>
        <v/>
      </c>
      <c r="AG1951" s="64" t="str">
        <f t="shared" si="965"/>
        <v/>
      </c>
      <c r="AH1951" s="65" t="str">
        <f t="shared" si="966"/>
        <v/>
      </c>
      <c r="AI1951" s="66" t="str">
        <f>IF(AE:AE="","",IF(R1951="Refreshment Beverage",AK1951*(Rates!J$19/100),ROUND(SUM(AH1951*(Rates!$J$8/100)),4)))</f>
        <v/>
      </c>
      <c r="AJ1951" s="67" t="str">
        <f t="shared" si="967"/>
        <v/>
      </c>
      <c r="AK1951" s="22" t="str">
        <f t="shared" si="968"/>
        <v/>
      </c>
      <c r="AL1951" s="62" t="str">
        <f t="shared" si="969"/>
        <v/>
      </c>
      <c r="AM1951" s="63" t="str">
        <f>IF(AS1951="","",IF(R1951="Refreshment Beverage",ROUND(AS1951*Rates!K$19,4),ROUND(AO1951*(VLOOKUP(VALUE(Q1951),Rates!G$4:L$12,3,0)),4)))</f>
        <v/>
      </c>
      <c r="AN1951" s="68" t="str">
        <f>IF(AS1951="","",IF(R1951="Refreshment Beverage",AS1951*(Rates!J$19/100),MAX(AM1951,AB1951)))</f>
        <v/>
      </c>
      <c r="AO1951" s="69" t="str">
        <f t="shared" si="970"/>
        <v/>
      </c>
      <c r="AP1951" s="69" t="str">
        <f t="shared" si="971"/>
        <v/>
      </c>
      <c r="AQ1951" s="70" t="str">
        <f>IF(AS1951="","",IF(R1951="Refreshment Beverage",ROUND(SUM(VLOOKUP(Q:Q,Rates!G$15:L$19,3,0)*(AS1951-Y1951-Z1951-AA1951)),4),ROUND(SUM(Rates!$K$8*AS1951),4)))</f>
        <v/>
      </c>
      <c r="AR1951" s="66" t="str">
        <f t="shared" si="972"/>
        <v/>
      </c>
      <c r="AS1951" s="22" t="str">
        <f t="shared" si="973"/>
        <v/>
      </c>
      <c r="AT1951" s="62" t="str">
        <f t="shared" si="974"/>
        <v/>
      </c>
      <c r="AU1951" s="63" t="str">
        <f>IF(AX1951="","",IF(R1951="Refreshment Beverage",ROUND((BA1951-Y1951-Z1951-AA1951)*VLOOKUP(VALUE(Q1951),Rates!G$15:L$19,3,0),4),ROUND(AW1951*(VLOOKUP(VALUE(Q1951),Rates!G:L,3,0)),4)))</f>
        <v/>
      </c>
      <c r="AV1951" s="68" t="str">
        <f t="shared" si="975"/>
        <v/>
      </c>
      <c r="AW1951" s="69" t="str">
        <f t="shared" si="976"/>
        <v/>
      </c>
      <c r="AX1951" s="65" t="str">
        <f t="shared" si="977"/>
        <v/>
      </c>
      <c r="AY1951" s="70" t="str">
        <f>IF(AX1951="","",IF(R1951="Refreshment Beverage",ROUND(SUM(AX1951*Rates!K$19),4),ROUND(SUM(AX1951*(Rates!J$8/100)),4)))</f>
        <v/>
      </c>
      <c r="AZ1951" s="67" t="str">
        <f t="shared" si="978"/>
        <v/>
      </c>
      <c r="BA1951" s="22" t="str">
        <f t="shared" si="979"/>
        <v/>
      </c>
      <c r="BD1951" s="171"/>
      <c r="BE1951" s="171"/>
      <c r="BF1951" s="171"/>
      <c r="BG1951" s="171"/>
    </row>
    <row r="1952" spans="11:59" ht="12.75" customHeight="1" x14ac:dyDescent="0.3">
      <c r="K1952" s="42" t="str">
        <f t="shared" si="951"/>
        <v/>
      </c>
      <c r="L1952" s="55" t="str">
        <f t="shared" si="952"/>
        <v/>
      </c>
      <c r="M1952" s="43" t="str">
        <f t="shared" si="953"/>
        <v/>
      </c>
      <c r="N1952" s="56" t="str" cm="1">
        <f t="array" ref="N1952">IFERROR(IF(_xlfn.SINGLE(B:B)="","",IF(R1952="Beer",SUM(LOOKUP(2,1/(Rates!$B$3:$B$5&lt;=W1952)/(Rates!$C$3:$C$5&gt;=W1952),Rates!$D$3:$D$5)*(X1952/100)*W1952),IF(R1952="Refreshment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56" t="str">
        <f t="shared" si="954"/>
        <v/>
      </c>
      <c r="P1952" s="53"/>
      <c r="Q1952" s="14" t="str">
        <f t="shared" si="955"/>
        <v/>
      </c>
      <c r="R1952" s="57" t="str">
        <f t="shared" si="956"/>
        <v/>
      </c>
      <c r="S1952" s="58" t="str">
        <f>IF(B1952="","",IF(R1952="Refreshment Beverage",VLOOKUP(VALUE(Q1952),Rates!G$15:L$19,2,0),VLOOKUP(VALUE(Q1952),Rates!G$4:L$12,2,0)))</f>
        <v/>
      </c>
      <c r="T1952" s="58" t="str">
        <f t="shared" si="957"/>
        <v/>
      </c>
      <c r="U1952" s="58" t="str">
        <f t="shared" si="958"/>
        <v/>
      </c>
      <c r="V1952" s="58" t="str">
        <f t="shared" si="959"/>
        <v/>
      </c>
      <c r="W1952" s="58" t="str">
        <f t="shared" si="960"/>
        <v/>
      </c>
      <c r="X1952" s="59" t="str">
        <f t="shared" si="961"/>
        <v/>
      </c>
      <c r="Y1952" s="60" t="str">
        <f>IF(B:B="","",IF(R1952="Refreshment Beverage",VLOOKUP(Q1952,Rates!G$15:L$19,6,0)*W1952,VLOOKUP(Q1952,Rates!G$4:L$12,6,0)*W1952))</f>
        <v/>
      </c>
      <c r="Z1952" s="60" t="str">
        <f t="shared" si="962"/>
        <v/>
      </c>
      <c r="AA1952" s="60" t="str">
        <f t="shared" si="980"/>
        <v/>
      </c>
      <c r="AB1952" s="61" t="str" cm="1">
        <f t="array" ref="AB1952">IF(_xlfn.SINGLE(B:B)="","",IF(R1952="Refreshment Beverage","",IF(AND(R1952="Beer",Q1952=0),SUM(LOOKUP(2,1/(Rates!$B$15:$B$18&lt;=W1952)/(Rates!$C$15:$C$18&gt;=W1952),Rates!$D$15:$D$18)*W1952),VLOOKUP(VALUE(_xlfn.SINGLE(Q:Q)),Rates!A:B,2,0)*W1952)))</f>
        <v/>
      </c>
      <c r="AC1952" s="61" t="str" cm="1">
        <f t="array" ref="AC1952">IF(_xlfn.SINGLE(B:B)="","",IF(R1952="Refreshment Beverage","",IF(AND(R1952="Beer",Q1952=0),SUM(LOOKUP(2,1/(Rates!$B$15:$B$18&lt;=W1952)/(Rates!$C$15:$C$18&gt;=W1952),Rates!$E$15:$E$18)*W1952),VLOOKUP(VALUE(_xlfn.SINGLE(Q:Q)),Rates!A:C,3,0)*W1952)))</f>
        <v/>
      </c>
      <c r="AD1952" s="168">
        <f>IFERROR(IF(R1952="Beer","",IF(OR(Q1952=1,Q1952=2,Q1952=3,Q1952=4),VLOOKUP(Q1952,Rates!$A$31:$B$34,2,0)*W1952,IF(V1952=1,VLOOKUP(U1952,'REB BEV MIN MKUP'!B:E,4,0),IF(V1952&gt;1,VLOOKUP(VALUE(W1952),'REB BEV MIN MKUP'!O:Q,3,0),0)))),0)</f>
        <v>0</v>
      </c>
      <c r="AE1952" s="62" t="str">
        <f t="shared" si="963"/>
        <v/>
      </c>
      <c r="AF1952" s="63" t="str">
        <f t="shared" si="964"/>
        <v/>
      </c>
      <c r="AG1952" s="64" t="str">
        <f t="shared" si="965"/>
        <v/>
      </c>
      <c r="AH1952" s="65" t="str">
        <f t="shared" si="966"/>
        <v/>
      </c>
      <c r="AI1952" s="66" t="str">
        <f>IF(AE:AE="","",IF(R1952="Refreshment Beverage",AK1952*(Rates!J$19/100),ROUND(SUM(AH1952*(Rates!$J$8/100)),4)))</f>
        <v/>
      </c>
      <c r="AJ1952" s="67" t="str">
        <f t="shared" si="967"/>
        <v/>
      </c>
      <c r="AK1952" s="22" t="str">
        <f t="shared" si="968"/>
        <v/>
      </c>
      <c r="AL1952" s="62" t="str">
        <f t="shared" si="969"/>
        <v/>
      </c>
      <c r="AM1952" s="63" t="str">
        <f>IF(AS1952="","",IF(R1952="Refreshment Beverage",ROUND(AS1952*Rates!K$19,4),ROUND(AO1952*(VLOOKUP(VALUE(Q1952),Rates!G$4:L$12,3,0)),4)))</f>
        <v/>
      </c>
      <c r="AN1952" s="68" t="str">
        <f>IF(AS1952="","",IF(R1952="Refreshment Beverage",AS1952*(Rates!J$19/100),MAX(AM1952,AB1952)))</f>
        <v/>
      </c>
      <c r="AO1952" s="69" t="str">
        <f t="shared" si="970"/>
        <v/>
      </c>
      <c r="AP1952" s="69" t="str">
        <f t="shared" si="971"/>
        <v/>
      </c>
      <c r="AQ1952" s="70" t="str">
        <f>IF(AS1952="","",IF(R1952="Refreshment Beverage",ROUND(SUM(VLOOKUP(Q:Q,Rates!G$15:L$19,3,0)*(AS1952-Y1952-Z1952-AA1952)),4),ROUND(SUM(Rates!$K$8*AS1952),4)))</f>
        <v/>
      </c>
      <c r="AR1952" s="66" t="str">
        <f t="shared" si="972"/>
        <v/>
      </c>
      <c r="AS1952" s="22" t="str">
        <f t="shared" si="973"/>
        <v/>
      </c>
      <c r="AT1952" s="62" t="str">
        <f t="shared" si="974"/>
        <v/>
      </c>
      <c r="AU1952" s="63" t="str">
        <f>IF(AX1952="","",IF(R1952="Refreshment Beverage",ROUND((BA1952-Y1952-Z1952-AA1952)*VLOOKUP(VALUE(Q1952),Rates!G$15:L$19,3,0),4),ROUND(AW1952*(VLOOKUP(VALUE(Q1952),Rates!G:L,3,0)),4)))</f>
        <v/>
      </c>
      <c r="AV1952" s="68" t="str">
        <f t="shared" si="975"/>
        <v/>
      </c>
      <c r="AW1952" s="69" t="str">
        <f t="shared" si="976"/>
        <v/>
      </c>
      <c r="AX1952" s="65" t="str">
        <f t="shared" si="977"/>
        <v/>
      </c>
      <c r="AY1952" s="70" t="str">
        <f>IF(AX1952="","",IF(R1952="Refreshment Beverage",ROUND(SUM(AX1952*Rates!K$19),4),ROUND(SUM(AX1952*(Rates!J$8/100)),4)))</f>
        <v/>
      </c>
      <c r="AZ1952" s="67" t="str">
        <f t="shared" si="978"/>
        <v/>
      </c>
      <c r="BA1952" s="22" t="str">
        <f t="shared" si="979"/>
        <v/>
      </c>
      <c r="BD1952" s="171"/>
      <c r="BE1952" s="171"/>
      <c r="BF1952" s="171"/>
      <c r="BG1952" s="171"/>
    </row>
    <row r="1953" spans="11:59" ht="12.75" customHeight="1" x14ac:dyDescent="0.3">
      <c r="K1953" s="42" t="str">
        <f t="shared" si="951"/>
        <v/>
      </c>
      <c r="L1953" s="55" t="str">
        <f t="shared" si="952"/>
        <v/>
      </c>
      <c r="M1953" s="43" t="str">
        <f t="shared" si="953"/>
        <v/>
      </c>
      <c r="N1953" s="56" t="str" cm="1">
        <f t="array" ref="N1953">IFERROR(IF(_xlfn.SINGLE(B:B)="","",IF(R1953="Beer",SUM(LOOKUP(2,1/(Rates!$B$3:$B$5&lt;=W1953)/(Rates!$C$3:$C$5&gt;=W1953),Rates!$D$3:$D$5)*(X1953/100)*W1953),IF(R1953="Refreshment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56" t="str">
        <f t="shared" si="954"/>
        <v/>
      </c>
      <c r="P1953" s="53"/>
      <c r="Q1953" s="14" t="str">
        <f t="shared" si="955"/>
        <v/>
      </c>
      <c r="R1953" s="57" t="str">
        <f t="shared" si="956"/>
        <v/>
      </c>
      <c r="S1953" s="58" t="str">
        <f>IF(B1953="","",IF(R1953="Refreshment Beverage",VLOOKUP(VALUE(Q1953),Rates!G$15:L$19,2,0),VLOOKUP(VALUE(Q1953),Rates!G$4:L$12,2,0)))</f>
        <v/>
      </c>
      <c r="T1953" s="58" t="str">
        <f t="shared" si="957"/>
        <v/>
      </c>
      <c r="U1953" s="58" t="str">
        <f t="shared" si="958"/>
        <v/>
      </c>
      <c r="V1953" s="58" t="str">
        <f t="shared" si="959"/>
        <v/>
      </c>
      <c r="W1953" s="58" t="str">
        <f t="shared" si="960"/>
        <v/>
      </c>
      <c r="X1953" s="59" t="str">
        <f t="shared" si="961"/>
        <v/>
      </c>
      <c r="Y1953" s="60" t="str">
        <f>IF(B:B="","",IF(R1953="Refreshment Beverage",VLOOKUP(Q1953,Rates!G$15:L$19,6,0)*W1953,VLOOKUP(Q1953,Rates!G$4:L$12,6,0)*W1953))</f>
        <v/>
      </c>
      <c r="Z1953" s="60" t="str">
        <f t="shared" si="962"/>
        <v/>
      </c>
      <c r="AA1953" s="60" t="str">
        <f t="shared" si="980"/>
        <v/>
      </c>
      <c r="AB1953" s="61" t="str" cm="1">
        <f t="array" ref="AB1953">IF(_xlfn.SINGLE(B:B)="","",IF(R1953="Refreshment Beverage","",IF(AND(R1953="Beer",Q1953=0),SUM(LOOKUP(2,1/(Rates!$B$15:$B$18&lt;=W1953)/(Rates!$C$15:$C$18&gt;=W1953),Rates!$D$15:$D$18)*W1953),VLOOKUP(VALUE(_xlfn.SINGLE(Q:Q)),Rates!A:B,2,0)*W1953)))</f>
        <v/>
      </c>
      <c r="AC1953" s="61" t="str" cm="1">
        <f t="array" ref="AC1953">IF(_xlfn.SINGLE(B:B)="","",IF(R1953="Refreshment Beverage","",IF(AND(R1953="Beer",Q1953=0),SUM(LOOKUP(2,1/(Rates!$B$15:$B$18&lt;=W1953)/(Rates!$C$15:$C$18&gt;=W1953),Rates!$E$15:$E$18)*W1953),VLOOKUP(VALUE(_xlfn.SINGLE(Q:Q)),Rates!A:C,3,0)*W1953)))</f>
        <v/>
      </c>
      <c r="AD1953" s="168">
        <f>IFERROR(IF(R1953="Beer","",IF(OR(Q1953=1,Q1953=2,Q1953=3,Q1953=4),VLOOKUP(Q1953,Rates!$A$31:$B$34,2,0)*W1953,IF(V1953=1,VLOOKUP(U1953,'REB BEV MIN MKUP'!B:E,4,0),IF(V1953&gt;1,VLOOKUP(VALUE(W1953),'REB BEV MIN MKUP'!O:Q,3,0),0)))),0)</f>
        <v>0</v>
      </c>
      <c r="AE1953" s="62" t="str">
        <f t="shared" si="963"/>
        <v/>
      </c>
      <c r="AF1953" s="63" t="str">
        <f t="shared" si="964"/>
        <v/>
      </c>
      <c r="AG1953" s="64" t="str">
        <f t="shared" si="965"/>
        <v/>
      </c>
      <c r="AH1953" s="65" t="str">
        <f t="shared" si="966"/>
        <v/>
      </c>
      <c r="AI1953" s="66" t="str">
        <f>IF(AE:AE="","",IF(R1953="Refreshment Beverage",AK1953*(Rates!J$19/100),ROUND(SUM(AH1953*(Rates!$J$8/100)),4)))</f>
        <v/>
      </c>
      <c r="AJ1953" s="67" t="str">
        <f t="shared" si="967"/>
        <v/>
      </c>
      <c r="AK1953" s="22" t="str">
        <f t="shared" si="968"/>
        <v/>
      </c>
      <c r="AL1953" s="62" t="str">
        <f t="shared" si="969"/>
        <v/>
      </c>
      <c r="AM1953" s="63" t="str">
        <f>IF(AS1953="","",IF(R1953="Refreshment Beverage",ROUND(AS1953*Rates!K$19,4),ROUND(AO1953*(VLOOKUP(VALUE(Q1953),Rates!G$4:L$12,3,0)),4)))</f>
        <v/>
      </c>
      <c r="AN1953" s="68" t="str">
        <f>IF(AS1953="","",IF(R1953="Refreshment Beverage",AS1953*(Rates!J$19/100),MAX(AM1953,AB1953)))</f>
        <v/>
      </c>
      <c r="AO1953" s="69" t="str">
        <f t="shared" si="970"/>
        <v/>
      </c>
      <c r="AP1953" s="69" t="str">
        <f t="shared" si="971"/>
        <v/>
      </c>
      <c r="AQ1953" s="70" t="str">
        <f>IF(AS1953="","",IF(R1953="Refreshment Beverage",ROUND(SUM(VLOOKUP(Q:Q,Rates!G$15:L$19,3,0)*(AS1953-Y1953-Z1953-AA1953)),4),ROUND(SUM(Rates!$K$8*AS1953),4)))</f>
        <v/>
      </c>
      <c r="AR1953" s="66" t="str">
        <f t="shared" si="972"/>
        <v/>
      </c>
      <c r="AS1953" s="22" t="str">
        <f t="shared" si="973"/>
        <v/>
      </c>
      <c r="AT1953" s="62" t="str">
        <f t="shared" si="974"/>
        <v/>
      </c>
      <c r="AU1953" s="63" t="str">
        <f>IF(AX1953="","",IF(R1953="Refreshment Beverage",ROUND((BA1953-Y1953-Z1953-AA1953)*VLOOKUP(VALUE(Q1953),Rates!G$15:L$19,3,0),4),ROUND(AW1953*(VLOOKUP(VALUE(Q1953),Rates!G:L,3,0)),4)))</f>
        <v/>
      </c>
      <c r="AV1953" s="68" t="str">
        <f t="shared" si="975"/>
        <v/>
      </c>
      <c r="AW1953" s="69" t="str">
        <f t="shared" si="976"/>
        <v/>
      </c>
      <c r="AX1953" s="65" t="str">
        <f t="shared" si="977"/>
        <v/>
      </c>
      <c r="AY1953" s="70" t="str">
        <f>IF(AX1953="","",IF(R1953="Refreshment Beverage",ROUND(SUM(AX1953*Rates!K$19),4),ROUND(SUM(AX1953*(Rates!J$8/100)),4)))</f>
        <v/>
      </c>
      <c r="AZ1953" s="67" t="str">
        <f t="shared" si="978"/>
        <v/>
      </c>
      <c r="BA1953" s="22" t="str">
        <f t="shared" si="979"/>
        <v/>
      </c>
      <c r="BD1953" s="171"/>
      <c r="BE1953" s="171"/>
      <c r="BF1953" s="171"/>
      <c r="BG1953" s="171"/>
    </row>
    <row r="1954" spans="11:59" ht="12.75" customHeight="1" x14ac:dyDescent="0.3">
      <c r="K1954" s="42" t="str">
        <f t="shared" si="951"/>
        <v/>
      </c>
      <c r="L1954" s="55" t="str">
        <f t="shared" si="952"/>
        <v/>
      </c>
      <c r="M1954" s="43" t="str">
        <f t="shared" si="953"/>
        <v/>
      </c>
      <c r="N1954" s="56" t="str" cm="1">
        <f t="array" ref="N1954">IFERROR(IF(_xlfn.SINGLE(B:B)="","",IF(R1954="Beer",SUM(LOOKUP(2,1/(Rates!$B$3:$B$5&lt;=W1954)/(Rates!$C$3:$C$5&gt;=W1954),Rates!$D$3:$D$5)*(X1954/100)*W1954),IF(R1954="Refreshment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56" t="str">
        <f t="shared" si="954"/>
        <v/>
      </c>
      <c r="P1954" s="53"/>
      <c r="Q1954" s="14" t="str">
        <f t="shared" si="955"/>
        <v/>
      </c>
      <c r="R1954" s="57" t="str">
        <f t="shared" si="956"/>
        <v/>
      </c>
      <c r="S1954" s="58" t="str">
        <f>IF(B1954="","",IF(R1954="Refreshment Beverage",VLOOKUP(VALUE(Q1954),Rates!G$15:L$19,2,0),VLOOKUP(VALUE(Q1954),Rates!G$4:L$12,2,0)))</f>
        <v/>
      </c>
      <c r="T1954" s="58" t="str">
        <f t="shared" si="957"/>
        <v/>
      </c>
      <c r="U1954" s="58" t="str">
        <f t="shared" si="958"/>
        <v/>
      </c>
      <c r="V1954" s="58" t="str">
        <f t="shared" si="959"/>
        <v/>
      </c>
      <c r="W1954" s="58" t="str">
        <f t="shared" si="960"/>
        <v/>
      </c>
      <c r="X1954" s="59" t="str">
        <f t="shared" si="961"/>
        <v/>
      </c>
      <c r="Y1954" s="60" t="str">
        <f>IF(B:B="","",IF(R1954="Refreshment Beverage",VLOOKUP(Q1954,Rates!G$15:L$19,6,0)*W1954,VLOOKUP(Q1954,Rates!G$4:L$12,6,0)*W1954))</f>
        <v/>
      </c>
      <c r="Z1954" s="60" t="str">
        <f t="shared" si="962"/>
        <v/>
      </c>
      <c r="AA1954" s="60" t="str">
        <f t="shared" si="980"/>
        <v/>
      </c>
      <c r="AB1954" s="61" t="str" cm="1">
        <f t="array" ref="AB1954">IF(_xlfn.SINGLE(B:B)="","",IF(R1954="Refreshment Beverage","",IF(AND(R1954="Beer",Q1954=0),SUM(LOOKUP(2,1/(Rates!$B$15:$B$18&lt;=W1954)/(Rates!$C$15:$C$18&gt;=W1954),Rates!$D$15:$D$18)*W1954),VLOOKUP(VALUE(_xlfn.SINGLE(Q:Q)),Rates!A:B,2,0)*W1954)))</f>
        <v/>
      </c>
      <c r="AC1954" s="61" t="str" cm="1">
        <f t="array" ref="AC1954">IF(_xlfn.SINGLE(B:B)="","",IF(R1954="Refreshment Beverage","",IF(AND(R1954="Beer",Q1954=0),SUM(LOOKUP(2,1/(Rates!$B$15:$B$18&lt;=W1954)/(Rates!$C$15:$C$18&gt;=W1954),Rates!$E$15:$E$18)*W1954),VLOOKUP(VALUE(_xlfn.SINGLE(Q:Q)),Rates!A:C,3,0)*W1954)))</f>
        <v/>
      </c>
      <c r="AD1954" s="168">
        <f>IFERROR(IF(R1954="Beer","",IF(OR(Q1954=1,Q1954=2,Q1954=3,Q1954=4),VLOOKUP(Q1954,Rates!$A$31:$B$34,2,0)*W1954,IF(V1954=1,VLOOKUP(U1954,'REB BEV MIN MKUP'!B:E,4,0),IF(V1954&gt;1,VLOOKUP(VALUE(W1954),'REB BEV MIN MKUP'!O:Q,3,0),0)))),0)</f>
        <v>0</v>
      </c>
      <c r="AE1954" s="62" t="str">
        <f t="shared" si="963"/>
        <v/>
      </c>
      <c r="AF1954" s="63" t="str">
        <f t="shared" si="964"/>
        <v/>
      </c>
      <c r="AG1954" s="64" t="str">
        <f t="shared" si="965"/>
        <v/>
      </c>
      <c r="AH1954" s="65" t="str">
        <f t="shared" si="966"/>
        <v/>
      </c>
      <c r="AI1954" s="66" t="str">
        <f>IF(AE:AE="","",IF(R1954="Refreshment Beverage",AK1954*(Rates!J$19/100),ROUND(SUM(AH1954*(Rates!$J$8/100)),4)))</f>
        <v/>
      </c>
      <c r="AJ1954" s="67" t="str">
        <f t="shared" si="967"/>
        <v/>
      </c>
      <c r="AK1954" s="22" t="str">
        <f t="shared" si="968"/>
        <v/>
      </c>
      <c r="AL1954" s="62" t="str">
        <f t="shared" si="969"/>
        <v/>
      </c>
      <c r="AM1954" s="63" t="str">
        <f>IF(AS1954="","",IF(R1954="Refreshment Beverage",ROUND(AS1954*Rates!K$19,4),ROUND(AO1954*(VLOOKUP(VALUE(Q1954),Rates!G$4:L$12,3,0)),4)))</f>
        <v/>
      </c>
      <c r="AN1954" s="68" t="str">
        <f>IF(AS1954="","",IF(R1954="Refreshment Beverage",AS1954*(Rates!J$19/100),MAX(AM1954,AB1954)))</f>
        <v/>
      </c>
      <c r="AO1954" s="69" t="str">
        <f t="shared" si="970"/>
        <v/>
      </c>
      <c r="AP1954" s="69" t="str">
        <f t="shared" si="971"/>
        <v/>
      </c>
      <c r="AQ1954" s="70" t="str">
        <f>IF(AS1954="","",IF(R1954="Refreshment Beverage",ROUND(SUM(VLOOKUP(Q:Q,Rates!G$15:L$19,3,0)*(AS1954-Y1954-Z1954-AA1954)),4),ROUND(SUM(Rates!$K$8*AS1954),4)))</f>
        <v/>
      </c>
      <c r="AR1954" s="66" t="str">
        <f t="shared" si="972"/>
        <v/>
      </c>
      <c r="AS1954" s="22" t="str">
        <f t="shared" si="973"/>
        <v/>
      </c>
      <c r="AT1954" s="62" t="str">
        <f t="shared" si="974"/>
        <v/>
      </c>
      <c r="AU1954" s="63" t="str">
        <f>IF(AX1954="","",IF(R1954="Refreshment Beverage",ROUND((BA1954-Y1954-Z1954-AA1954)*VLOOKUP(VALUE(Q1954),Rates!G$15:L$19,3,0),4),ROUND(AW1954*(VLOOKUP(VALUE(Q1954),Rates!G:L,3,0)),4)))</f>
        <v/>
      </c>
      <c r="AV1954" s="68" t="str">
        <f t="shared" si="975"/>
        <v/>
      </c>
      <c r="AW1954" s="69" t="str">
        <f t="shared" si="976"/>
        <v/>
      </c>
      <c r="AX1954" s="65" t="str">
        <f t="shared" si="977"/>
        <v/>
      </c>
      <c r="AY1954" s="70" t="str">
        <f>IF(AX1954="","",IF(R1954="Refreshment Beverage",ROUND(SUM(AX1954*Rates!K$19),4),ROUND(SUM(AX1954*(Rates!J$8/100)),4)))</f>
        <v/>
      </c>
      <c r="AZ1954" s="67" t="str">
        <f t="shared" si="978"/>
        <v/>
      </c>
      <c r="BA1954" s="22" t="str">
        <f t="shared" si="979"/>
        <v/>
      </c>
      <c r="BD1954" s="171"/>
      <c r="BE1954" s="171"/>
      <c r="BF1954" s="171"/>
      <c r="BG1954" s="171"/>
    </row>
    <row r="1955" spans="11:59" ht="12.75" customHeight="1" x14ac:dyDescent="0.3">
      <c r="K1955" s="42" t="str">
        <f t="shared" si="951"/>
        <v/>
      </c>
      <c r="L1955" s="55" t="str">
        <f t="shared" si="952"/>
        <v/>
      </c>
      <c r="M1955" s="43" t="str">
        <f t="shared" si="953"/>
        <v/>
      </c>
      <c r="N1955" s="56" t="str" cm="1">
        <f t="array" ref="N1955">IFERROR(IF(_xlfn.SINGLE(B:B)="","",IF(R1955="Beer",SUM(LOOKUP(2,1/(Rates!$B$3:$B$5&lt;=W1955)/(Rates!$C$3:$C$5&gt;=W1955),Rates!$D$3:$D$5)*(X1955/100)*W1955),IF(R1955="Refreshment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56" t="str">
        <f t="shared" si="954"/>
        <v/>
      </c>
      <c r="P1955" s="53"/>
      <c r="Q1955" s="14" t="str">
        <f t="shared" si="955"/>
        <v/>
      </c>
      <c r="R1955" s="57" t="str">
        <f t="shared" si="956"/>
        <v/>
      </c>
      <c r="S1955" s="58" t="str">
        <f>IF(B1955="","",IF(R1955="Refreshment Beverage",VLOOKUP(VALUE(Q1955),Rates!G$15:L$19,2,0),VLOOKUP(VALUE(Q1955),Rates!G$4:L$12,2,0)))</f>
        <v/>
      </c>
      <c r="T1955" s="58" t="str">
        <f t="shared" si="957"/>
        <v/>
      </c>
      <c r="U1955" s="58" t="str">
        <f t="shared" si="958"/>
        <v/>
      </c>
      <c r="V1955" s="58" t="str">
        <f t="shared" si="959"/>
        <v/>
      </c>
      <c r="W1955" s="58" t="str">
        <f t="shared" si="960"/>
        <v/>
      </c>
      <c r="X1955" s="59" t="str">
        <f t="shared" si="961"/>
        <v/>
      </c>
      <c r="Y1955" s="60" t="str">
        <f>IF(B:B="","",IF(R1955="Refreshment Beverage",VLOOKUP(Q1955,Rates!G$15:L$19,6,0)*W1955,VLOOKUP(Q1955,Rates!G$4:L$12,6,0)*W1955))</f>
        <v/>
      </c>
      <c r="Z1955" s="60" t="str">
        <f t="shared" si="962"/>
        <v/>
      </c>
      <c r="AA1955" s="60" t="str">
        <f t="shared" si="980"/>
        <v/>
      </c>
      <c r="AB1955" s="61" t="str" cm="1">
        <f t="array" ref="AB1955">IF(_xlfn.SINGLE(B:B)="","",IF(R1955="Refreshment Beverage","",IF(AND(R1955="Beer",Q1955=0),SUM(LOOKUP(2,1/(Rates!$B$15:$B$18&lt;=W1955)/(Rates!$C$15:$C$18&gt;=W1955),Rates!$D$15:$D$18)*W1955),VLOOKUP(VALUE(_xlfn.SINGLE(Q:Q)),Rates!A:B,2,0)*W1955)))</f>
        <v/>
      </c>
      <c r="AC1955" s="61" t="str" cm="1">
        <f t="array" ref="AC1955">IF(_xlfn.SINGLE(B:B)="","",IF(R1955="Refreshment Beverage","",IF(AND(R1955="Beer",Q1955=0),SUM(LOOKUP(2,1/(Rates!$B$15:$B$18&lt;=W1955)/(Rates!$C$15:$C$18&gt;=W1955),Rates!$E$15:$E$18)*W1955),VLOOKUP(VALUE(_xlfn.SINGLE(Q:Q)),Rates!A:C,3,0)*W1955)))</f>
        <v/>
      </c>
      <c r="AD1955" s="168">
        <f>IFERROR(IF(R1955="Beer","",IF(OR(Q1955=1,Q1955=2,Q1955=3,Q1955=4),VLOOKUP(Q1955,Rates!$A$31:$B$34,2,0)*W1955,IF(V1955=1,VLOOKUP(U1955,'REB BEV MIN MKUP'!B:E,4,0),IF(V1955&gt;1,VLOOKUP(VALUE(W1955),'REB BEV MIN MKUP'!O:Q,3,0),0)))),0)</f>
        <v>0</v>
      </c>
      <c r="AE1955" s="62" t="str">
        <f t="shared" si="963"/>
        <v/>
      </c>
      <c r="AF1955" s="63" t="str">
        <f t="shared" si="964"/>
        <v/>
      </c>
      <c r="AG1955" s="64" t="str">
        <f t="shared" si="965"/>
        <v/>
      </c>
      <c r="AH1955" s="65" t="str">
        <f t="shared" si="966"/>
        <v/>
      </c>
      <c r="AI1955" s="66" t="str">
        <f>IF(AE:AE="","",IF(R1955="Refreshment Beverage",AK1955*(Rates!J$19/100),ROUND(SUM(AH1955*(Rates!$J$8/100)),4)))</f>
        <v/>
      </c>
      <c r="AJ1955" s="67" t="str">
        <f t="shared" si="967"/>
        <v/>
      </c>
      <c r="AK1955" s="22" t="str">
        <f t="shared" si="968"/>
        <v/>
      </c>
      <c r="AL1955" s="62" t="str">
        <f t="shared" si="969"/>
        <v/>
      </c>
      <c r="AM1955" s="63" t="str">
        <f>IF(AS1955="","",IF(R1955="Refreshment Beverage",ROUND(AS1955*Rates!K$19,4),ROUND(AO1955*(VLOOKUP(VALUE(Q1955),Rates!G$4:L$12,3,0)),4)))</f>
        <v/>
      </c>
      <c r="AN1955" s="68" t="str">
        <f>IF(AS1955="","",IF(R1955="Refreshment Beverage",AS1955*(Rates!J$19/100),MAX(AM1955,AB1955)))</f>
        <v/>
      </c>
      <c r="AO1955" s="69" t="str">
        <f t="shared" si="970"/>
        <v/>
      </c>
      <c r="AP1955" s="69" t="str">
        <f t="shared" si="971"/>
        <v/>
      </c>
      <c r="AQ1955" s="70" t="str">
        <f>IF(AS1955="","",IF(R1955="Refreshment Beverage",ROUND(SUM(VLOOKUP(Q:Q,Rates!G$15:L$19,3,0)*(AS1955-Y1955-Z1955-AA1955)),4),ROUND(SUM(Rates!$K$8*AS1955),4)))</f>
        <v/>
      </c>
      <c r="AR1955" s="66" t="str">
        <f t="shared" si="972"/>
        <v/>
      </c>
      <c r="AS1955" s="22" t="str">
        <f t="shared" si="973"/>
        <v/>
      </c>
      <c r="AT1955" s="62" t="str">
        <f t="shared" si="974"/>
        <v/>
      </c>
      <c r="AU1955" s="63" t="str">
        <f>IF(AX1955="","",IF(R1955="Refreshment Beverage",ROUND((BA1955-Y1955-Z1955-AA1955)*VLOOKUP(VALUE(Q1955),Rates!G$15:L$19,3,0),4),ROUND(AW1955*(VLOOKUP(VALUE(Q1955),Rates!G:L,3,0)),4)))</f>
        <v/>
      </c>
      <c r="AV1955" s="68" t="str">
        <f t="shared" si="975"/>
        <v/>
      </c>
      <c r="AW1955" s="69" t="str">
        <f t="shared" si="976"/>
        <v/>
      </c>
      <c r="AX1955" s="65" t="str">
        <f t="shared" si="977"/>
        <v/>
      </c>
      <c r="AY1955" s="70" t="str">
        <f>IF(AX1955="","",IF(R1955="Refreshment Beverage",ROUND(SUM(AX1955*Rates!K$19),4),ROUND(SUM(AX1955*(Rates!J$8/100)),4)))</f>
        <v/>
      </c>
      <c r="AZ1955" s="67" t="str">
        <f t="shared" si="978"/>
        <v/>
      </c>
      <c r="BA1955" s="22" t="str">
        <f t="shared" si="979"/>
        <v/>
      </c>
      <c r="BD1955" s="171"/>
      <c r="BE1955" s="171"/>
      <c r="BF1955" s="171"/>
      <c r="BG1955" s="171"/>
    </row>
    <row r="1956" spans="11:59" ht="12.75" customHeight="1" x14ac:dyDescent="0.3">
      <c r="K1956" s="42" t="str">
        <f t="shared" si="951"/>
        <v/>
      </c>
      <c r="L1956" s="55" t="str">
        <f t="shared" si="952"/>
        <v/>
      </c>
      <c r="M1956" s="43" t="str">
        <f t="shared" si="953"/>
        <v/>
      </c>
      <c r="N1956" s="56" t="str" cm="1">
        <f t="array" ref="N1956">IFERROR(IF(_xlfn.SINGLE(B:B)="","",IF(R1956="Beer",SUM(LOOKUP(2,1/(Rates!$B$3:$B$5&lt;=W1956)/(Rates!$C$3:$C$5&gt;=W1956),Rates!$D$3:$D$5)*(X1956/100)*W1956),IF(R1956="Refreshment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56" t="str">
        <f t="shared" si="954"/>
        <v/>
      </c>
      <c r="P1956" s="53"/>
      <c r="Q1956" s="14" t="str">
        <f t="shared" si="955"/>
        <v/>
      </c>
      <c r="R1956" s="57" t="str">
        <f t="shared" si="956"/>
        <v/>
      </c>
      <c r="S1956" s="58" t="str">
        <f>IF(B1956="","",IF(R1956="Refreshment Beverage",VLOOKUP(VALUE(Q1956),Rates!G$15:L$19,2,0),VLOOKUP(VALUE(Q1956),Rates!G$4:L$12,2,0)))</f>
        <v/>
      </c>
      <c r="T1956" s="58" t="str">
        <f t="shared" si="957"/>
        <v/>
      </c>
      <c r="U1956" s="58" t="str">
        <f t="shared" si="958"/>
        <v/>
      </c>
      <c r="V1956" s="58" t="str">
        <f t="shared" si="959"/>
        <v/>
      </c>
      <c r="W1956" s="58" t="str">
        <f t="shared" si="960"/>
        <v/>
      </c>
      <c r="X1956" s="59" t="str">
        <f t="shared" si="961"/>
        <v/>
      </c>
      <c r="Y1956" s="60" t="str">
        <f>IF(B:B="","",IF(R1956="Refreshment Beverage",VLOOKUP(Q1956,Rates!G$15:L$19,6,0)*W1956,VLOOKUP(Q1956,Rates!G$4:L$12,6,0)*W1956))</f>
        <v/>
      </c>
      <c r="Z1956" s="60" t="str">
        <f t="shared" si="962"/>
        <v/>
      </c>
      <c r="AA1956" s="60" t="str">
        <f t="shared" si="980"/>
        <v/>
      </c>
      <c r="AB1956" s="61" t="str" cm="1">
        <f t="array" ref="AB1956">IF(_xlfn.SINGLE(B:B)="","",IF(R1956="Refreshment Beverage","",IF(AND(R1956="Beer",Q1956=0),SUM(LOOKUP(2,1/(Rates!$B$15:$B$18&lt;=W1956)/(Rates!$C$15:$C$18&gt;=W1956),Rates!$D$15:$D$18)*W1956),VLOOKUP(VALUE(_xlfn.SINGLE(Q:Q)),Rates!A:B,2,0)*W1956)))</f>
        <v/>
      </c>
      <c r="AC1956" s="61" t="str" cm="1">
        <f t="array" ref="AC1956">IF(_xlfn.SINGLE(B:B)="","",IF(R1956="Refreshment Beverage","",IF(AND(R1956="Beer",Q1956=0),SUM(LOOKUP(2,1/(Rates!$B$15:$B$18&lt;=W1956)/(Rates!$C$15:$C$18&gt;=W1956),Rates!$E$15:$E$18)*W1956),VLOOKUP(VALUE(_xlfn.SINGLE(Q:Q)),Rates!A:C,3,0)*W1956)))</f>
        <v/>
      </c>
      <c r="AD1956" s="168">
        <f>IFERROR(IF(R1956="Beer","",IF(OR(Q1956=1,Q1956=2,Q1956=3,Q1956=4),VLOOKUP(Q1956,Rates!$A$31:$B$34,2,0)*W1956,IF(V1956=1,VLOOKUP(U1956,'REB BEV MIN MKUP'!B:E,4,0),IF(V1956&gt;1,VLOOKUP(VALUE(W1956),'REB BEV MIN MKUP'!O:Q,3,0),0)))),0)</f>
        <v>0</v>
      </c>
      <c r="AE1956" s="62" t="str">
        <f t="shared" si="963"/>
        <v/>
      </c>
      <c r="AF1956" s="63" t="str">
        <f t="shared" si="964"/>
        <v/>
      </c>
      <c r="AG1956" s="64" t="str">
        <f t="shared" si="965"/>
        <v/>
      </c>
      <c r="AH1956" s="65" t="str">
        <f t="shared" si="966"/>
        <v/>
      </c>
      <c r="AI1956" s="66" t="str">
        <f>IF(AE:AE="","",IF(R1956="Refreshment Beverage",AK1956*(Rates!J$19/100),ROUND(SUM(AH1956*(Rates!$J$8/100)),4)))</f>
        <v/>
      </c>
      <c r="AJ1956" s="67" t="str">
        <f t="shared" si="967"/>
        <v/>
      </c>
      <c r="AK1956" s="22" t="str">
        <f t="shared" si="968"/>
        <v/>
      </c>
      <c r="AL1956" s="62" t="str">
        <f t="shared" si="969"/>
        <v/>
      </c>
      <c r="AM1956" s="63" t="str">
        <f>IF(AS1956="","",IF(R1956="Refreshment Beverage",ROUND(AS1956*Rates!K$19,4),ROUND(AO1956*(VLOOKUP(VALUE(Q1956),Rates!G$4:L$12,3,0)),4)))</f>
        <v/>
      </c>
      <c r="AN1956" s="68" t="str">
        <f>IF(AS1956="","",IF(R1956="Refreshment Beverage",AS1956*(Rates!J$19/100),MAX(AM1956,AB1956)))</f>
        <v/>
      </c>
      <c r="AO1956" s="69" t="str">
        <f t="shared" si="970"/>
        <v/>
      </c>
      <c r="AP1956" s="69" t="str">
        <f t="shared" si="971"/>
        <v/>
      </c>
      <c r="AQ1956" s="70" t="str">
        <f>IF(AS1956="","",IF(R1956="Refreshment Beverage",ROUND(SUM(VLOOKUP(Q:Q,Rates!G$15:L$19,3,0)*(AS1956-Y1956-Z1956-AA1956)),4),ROUND(SUM(Rates!$K$8*AS1956),4)))</f>
        <v/>
      </c>
      <c r="AR1956" s="66" t="str">
        <f t="shared" si="972"/>
        <v/>
      </c>
      <c r="AS1956" s="22" t="str">
        <f t="shared" si="973"/>
        <v/>
      </c>
      <c r="AT1956" s="62" t="str">
        <f t="shared" si="974"/>
        <v/>
      </c>
      <c r="AU1956" s="63" t="str">
        <f>IF(AX1956="","",IF(R1956="Refreshment Beverage",ROUND((BA1956-Y1956-Z1956-AA1956)*VLOOKUP(VALUE(Q1956),Rates!G$15:L$19,3,0),4),ROUND(AW1956*(VLOOKUP(VALUE(Q1956),Rates!G:L,3,0)),4)))</f>
        <v/>
      </c>
      <c r="AV1956" s="68" t="str">
        <f t="shared" si="975"/>
        <v/>
      </c>
      <c r="AW1956" s="69" t="str">
        <f t="shared" si="976"/>
        <v/>
      </c>
      <c r="AX1956" s="65" t="str">
        <f t="shared" si="977"/>
        <v/>
      </c>
      <c r="AY1956" s="70" t="str">
        <f>IF(AX1956="","",IF(R1956="Refreshment Beverage",ROUND(SUM(AX1956*Rates!K$19),4),ROUND(SUM(AX1956*(Rates!J$8/100)),4)))</f>
        <v/>
      </c>
      <c r="AZ1956" s="67" t="str">
        <f t="shared" si="978"/>
        <v/>
      </c>
      <c r="BA1956" s="22" t="str">
        <f t="shared" si="979"/>
        <v/>
      </c>
      <c r="BD1956" s="171"/>
      <c r="BE1956" s="171"/>
      <c r="BF1956" s="171"/>
      <c r="BG1956" s="171"/>
    </row>
    <row r="1957" spans="11:59" ht="12.75" customHeight="1" x14ac:dyDescent="0.3">
      <c r="K1957" s="42" t="str">
        <f t="shared" si="951"/>
        <v/>
      </c>
      <c r="L1957" s="55" t="str">
        <f t="shared" si="952"/>
        <v/>
      </c>
      <c r="M1957" s="43" t="str">
        <f t="shared" si="953"/>
        <v/>
      </c>
      <c r="N1957" s="56" t="str" cm="1">
        <f t="array" ref="N1957">IFERROR(IF(_xlfn.SINGLE(B:B)="","",IF(R1957="Beer",SUM(LOOKUP(2,1/(Rates!$B$3:$B$5&lt;=W1957)/(Rates!$C$3:$C$5&gt;=W1957),Rates!$D$3:$D$5)*(X1957/100)*W1957),IF(R1957="Refreshment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56" t="str">
        <f t="shared" si="954"/>
        <v/>
      </c>
      <c r="P1957" s="53"/>
      <c r="Q1957" s="14" t="str">
        <f t="shared" si="955"/>
        <v/>
      </c>
      <c r="R1957" s="57" t="str">
        <f t="shared" si="956"/>
        <v/>
      </c>
      <c r="S1957" s="58" t="str">
        <f>IF(B1957="","",IF(R1957="Refreshment Beverage",VLOOKUP(VALUE(Q1957),Rates!G$15:L$19,2,0),VLOOKUP(VALUE(Q1957),Rates!G$4:L$12,2,0)))</f>
        <v/>
      </c>
      <c r="T1957" s="58" t="str">
        <f t="shared" si="957"/>
        <v/>
      </c>
      <c r="U1957" s="58" t="str">
        <f t="shared" si="958"/>
        <v/>
      </c>
      <c r="V1957" s="58" t="str">
        <f t="shared" si="959"/>
        <v/>
      </c>
      <c r="W1957" s="58" t="str">
        <f t="shared" si="960"/>
        <v/>
      </c>
      <c r="X1957" s="59" t="str">
        <f t="shared" si="961"/>
        <v/>
      </c>
      <c r="Y1957" s="60" t="str">
        <f>IF(B:B="","",IF(R1957="Refreshment Beverage",VLOOKUP(Q1957,Rates!G$15:L$19,6,0)*W1957,VLOOKUP(Q1957,Rates!G$4:L$12,6,0)*W1957))</f>
        <v/>
      </c>
      <c r="Z1957" s="60" t="str">
        <f t="shared" si="962"/>
        <v/>
      </c>
      <c r="AA1957" s="60" t="str">
        <f t="shared" si="980"/>
        <v/>
      </c>
      <c r="AB1957" s="61" t="str" cm="1">
        <f t="array" ref="AB1957">IF(_xlfn.SINGLE(B:B)="","",IF(R1957="Refreshment Beverage","",IF(AND(R1957="Beer",Q1957=0),SUM(LOOKUP(2,1/(Rates!$B$15:$B$18&lt;=W1957)/(Rates!$C$15:$C$18&gt;=W1957),Rates!$D$15:$D$18)*W1957),VLOOKUP(VALUE(_xlfn.SINGLE(Q:Q)),Rates!A:B,2,0)*W1957)))</f>
        <v/>
      </c>
      <c r="AC1957" s="61" t="str" cm="1">
        <f t="array" ref="AC1957">IF(_xlfn.SINGLE(B:B)="","",IF(R1957="Refreshment Beverage","",IF(AND(R1957="Beer",Q1957=0),SUM(LOOKUP(2,1/(Rates!$B$15:$B$18&lt;=W1957)/(Rates!$C$15:$C$18&gt;=W1957),Rates!$E$15:$E$18)*W1957),VLOOKUP(VALUE(_xlfn.SINGLE(Q:Q)),Rates!A:C,3,0)*W1957)))</f>
        <v/>
      </c>
      <c r="AD1957" s="168">
        <f>IFERROR(IF(R1957="Beer","",IF(OR(Q1957=1,Q1957=2,Q1957=3,Q1957=4),VLOOKUP(Q1957,Rates!$A$31:$B$34,2,0)*W1957,IF(V1957=1,VLOOKUP(U1957,'REB BEV MIN MKUP'!B:E,4,0),IF(V1957&gt;1,VLOOKUP(VALUE(W1957),'REB BEV MIN MKUP'!O:Q,3,0),0)))),0)</f>
        <v>0</v>
      </c>
      <c r="AE1957" s="62" t="str">
        <f t="shared" si="963"/>
        <v/>
      </c>
      <c r="AF1957" s="63" t="str">
        <f t="shared" si="964"/>
        <v/>
      </c>
      <c r="AG1957" s="64" t="str">
        <f t="shared" si="965"/>
        <v/>
      </c>
      <c r="AH1957" s="65" t="str">
        <f t="shared" si="966"/>
        <v/>
      </c>
      <c r="AI1957" s="66" t="str">
        <f>IF(AE:AE="","",IF(R1957="Refreshment Beverage",AK1957*(Rates!J$19/100),ROUND(SUM(AH1957*(Rates!$J$8/100)),4)))</f>
        <v/>
      </c>
      <c r="AJ1957" s="67" t="str">
        <f t="shared" si="967"/>
        <v/>
      </c>
      <c r="AK1957" s="22" t="str">
        <f t="shared" si="968"/>
        <v/>
      </c>
      <c r="AL1957" s="62" t="str">
        <f t="shared" si="969"/>
        <v/>
      </c>
      <c r="AM1957" s="63" t="str">
        <f>IF(AS1957="","",IF(R1957="Refreshment Beverage",ROUND(AS1957*Rates!K$19,4),ROUND(AO1957*(VLOOKUP(VALUE(Q1957),Rates!G$4:L$12,3,0)),4)))</f>
        <v/>
      </c>
      <c r="AN1957" s="68" t="str">
        <f>IF(AS1957="","",IF(R1957="Refreshment Beverage",AS1957*(Rates!J$19/100),MAX(AM1957,AB1957)))</f>
        <v/>
      </c>
      <c r="AO1957" s="69" t="str">
        <f t="shared" si="970"/>
        <v/>
      </c>
      <c r="AP1957" s="69" t="str">
        <f t="shared" si="971"/>
        <v/>
      </c>
      <c r="AQ1957" s="70" t="str">
        <f>IF(AS1957="","",IF(R1957="Refreshment Beverage",ROUND(SUM(VLOOKUP(Q:Q,Rates!G$15:L$19,3,0)*(AS1957-Y1957-Z1957-AA1957)),4),ROUND(SUM(Rates!$K$8*AS1957),4)))</f>
        <v/>
      </c>
      <c r="AR1957" s="66" t="str">
        <f t="shared" si="972"/>
        <v/>
      </c>
      <c r="AS1957" s="22" t="str">
        <f t="shared" si="973"/>
        <v/>
      </c>
      <c r="AT1957" s="62" t="str">
        <f t="shared" si="974"/>
        <v/>
      </c>
      <c r="AU1957" s="63" t="str">
        <f>IF(AX1957="","",IF(R1957="Refreshment Beverage",ROUND((BA1957-Y1957-Z1957-AA1957)*VLOOKUP(VALUE(Q1957),Rates!G$15:L$19,3,0),4),ROUND(AW1957*(VLOOKUP(VALUE(Q1957),Rates!G:L,3,0)),4)))</f>
        <v/>
      </c>
      <c r="AV1957" s="68" t="str">
        <f t="shared" si="975"/>
        <v/>
      </c>
      <c r="AW1957" s="69" t="str">
        <f t="shared" si="976"/>
        <v/>
      </c>
      <c r="AX1957" s="65" t="str">
        <f t="shared" si="977"/>
        <v/>
      </c>
      <c r="AY1957" s="70" t="str">
        <f>IF(AX1957="","",IF(R1957="Refreshment Beverage",ROUND(SUM(AX1957*Rates!K$19),4),ROUND(SUM(AX1957*(Rates!J$8/100)),4)))</f>
        <v/>
      </c>
      <c r="AZ1957" s="67" t="str">
        <f t="shared" si="978"/>
        <v/>
      </c>
      <c r="BA1957" s="22" t="str">
        <f t="shared" si="979"/>
        <v/>
      </c>
      <c r="BD1957" s="171"/>
      <c r="BE1957" s="171"/>
      <c r="BF1957" s="171"/>
      <c r="BG1957" s="171"/>
    </row>
    <row r="1958" spans="11:59" ht="12.75" customHeight="1" x14ac:dyDescent="0.3">
      <c r="K1958" s="42" t="str">
        <f t="shared" si="951"/>
        <v/>
      </c>
      <c r="L1958" s="55" t="str">
        <f t="shared" si="952"/>
        <v/>
      </c>
      <c r="M1958" s="43" t="str">
        <f t="shared" si="953"/>
        <v/>
      </c>
      <c r="N1958" s="56" t="str" cm="1">
        <f t="array" ref="N1958">IFERROR(IF(_xlfn.SINGLE(B:B)="","",IF(R1958="Beer",SUM(LOOKUP(2,1/(Rates!$B$3:$B$5&lt;=W1958)/(Rates!$C$3:$C$5&gt;=W1958),Rates!$D$3:$D$5)*(X1958/100)*W1958),IF(R1958="Refreshment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56" t="str">
        <f t="shared" si="954"/>
        <v/>
      </c>
      <c r="P1958" s="53"/>
      <c r="Q1958" s="14" t="str">
        <f t="shared" si="955"/>
        <v/>
      </c>
      <c r="R1958" s="57" t="str">
        <f t="shared" si="956"/>
        <v/>
      </c>
      <c r="S1958" s="58" t="str">
        <f>IF(B1958="","",IF(R1958="Refreshment Beverage",VLOOKUP(VALUE(Q1958),Rates!G$15:L$19,2,0),VLOOKUP(VALUE(Q1958),Rates!G$4:L$12,2,0)))</f>
        <v/>
      </c>
      <c r="T1958" s="58" t="str">
        <f t="shared" si="957"/>
        <v/>
      </c>
      <c r="U1958" s="58" t="str">
        <f t="shared" si="958"/>
        <v/>
      </c>
      <c r="V1958" s="58" t="str">
        <f t="shared" si="959"/>
        <v/>
      </c>
      <c r="W1958" s="58" t="str">
        <f t="shared" si="960"/>
        <v/>
      </c>
      <c r="X1958" s="59" t="str">
        <f t="shared" si="961"/>
        <v/>
      </c>
      <c r="Y1958" s="60" t="str">
        <f>IF(B:B="","",IF(R1958="Refreshment Beverage",VLOOKUP(Q1958,Rates!G$15:L$19,6,0)*W1958,VLOOKUP(Q1958,Rates!G$4:L$12,6,0)*W1958))</f>
        <v/>
      </c>
      <c r="Z1958" s="60" t="str">
        <f t="shared" si="962"/>
        <v/>
      </c>
      <c r="AA1958" s="60" t="str">
        <f t="shared" si="980"/>
        <v/>
      </c>
      <c r="AB1958" s="61" t="str" cm="1">
        <f t="array" ref="AB1958">IF(_xlfn.SINGLE(B:B)="","",IF(R1958="Refreshment Beverage","",IF(AND(R1958="Beer",Q1958=0),SUM(LOOKUP(2,1/(Rates!$B$15:$B$18&lt;=W1958)/(Rates!$C$15:$C$18&gt;=W1958),Rates!$D$15:$D$18)*W1958),VLOOKUP(VALUE(_xlfn.SINGLE(Q:Q)),Rates!A:B,2,0)*W1958)))</f>
        <v/>
      </c>
      <c r="AC1958" s="61" t="str" cm="1">
        <f t="array" ref="AC1958">IF(_xlfn.SINGLE(B:B)="","",IF(R1958="Refreshment Beverage","",IF(AND(R1958="Beer",Q1958=0),SUM(LOOKUP(2,1/(Rates!$B$15:$B$18&lt;=W1958)/(Rates!$C$15:$C$18&gt;=W1958),Rates!$E$15:$E$18)*W1958),VLOOKUP(VALUE(_xlfn.SINGLE(Q:Q)),Rates!A:C,3,0)*W1958)))</f>
        <v/>
      </c>
      <c r="AD1958" s="168">
        <f>IFERROR(IF(R1958="Beer","",IF(OR(Q1958=1,Q1958=2,Q1958=3,Q1958=4),VLOOKUP(Q1958,Rates!$A$31:$B$34,2,0)*W1958,IF(V1958=1,VLOOKUP(U1958,'REB BEV MIN MKUP'!B:E,4,0),IF(V1958&gt;1,VLOOKUP(VALUE(W1958),'REB BEV MIN MKUP'!O:Q,3,0),0)))),0)</f>
        <v>0</v>
      </c>
      <c r="AE1958" s="62" t="str">
        <f t="shared" si="963"/>
        <v/>
      </c>
      <c r="AF1958" s="63" t="str">
        <f t="shared" si="964"/>
        <v/>
      </c>
      <c r="AG1958" s="64" t="str">
        <f t="shared" si="965"/>
        <v/>
      </c>
      <c r="AH1958" s="65" t="str">
        <f t="shared" si="966"/>
        <v/>
      </c>
      <c r="AI1958" s="66" t="str">
        <f>IF(AE:AE="","",IF(R1958="Refreshment Beverage",AK1958*(Rates!J$19/100),ROUND(SUM(AH1958*(Rates!$J$8/100)),4)))</f>
        <v/>
      </c>
      <c r="AJ1958" s="67" t="str">
        <f t="shared" si="967"/>
        <v/>
      </c>
      <c r="AK1958" s="22" t="str">
        <f t="shared" si="968"/>
        <v/>
      </c>
      <c r="AL1958" s="62" t="str">
        <f t="shared" si="969"/>
        <v/>
      </c>
      <c r="AM1958" s="63" t="str">
        <f>IF(AS1958="","",IF(R1958="Refreshment Beverage",ROUND(AS1958*Rates!K$19,4),ROUND(AO1958*(VLOOKUP(VALUE(Q1958),Rates!G$4:L$12,3,0)),4)))</f>
        <v/>
      </c>
      <c r="AN1958" s="68" t="str">
        <f>IF(AS1958="","",IF(R1958="Refreshment Beverage",AS1958*(Rates!J$19/100),MAX(AM1958,AB1958)))</f>
        <v/>
      </c>
      <c r="AO1958" s="69" t="str">
        <f t="shared" si="970"/>
        <v/>
      </c>
      <c r="AP1958" s="69" t="str">
        <f t="shared" si="971"/>
        <v/>
      </c>
      <c r="AQ1958" s="70" t="str">
        <f>IF(AS1958="","",IF(R1958="Refreshment Beverage",ROUND(SUM(VLOOKUP(Q:Q,Rates!G$15:L$19,3,0)*(AS1958-Y1958-Z1958-AA1958)),4),ROUND(SUM(Rates!$K$8*AS1958),4)))</f>
        <v/>
      </c>
      <c r="AR1958" s="66" t="str">
        <f t="shared" si="972"/>
        <v/>
      </c>
      <c r="AS1958" s="22" t="str">
        <f t="shared" si="973"/>
        <v/>
      </c>
      <c r="AT1958" s="62" t="str">
        <f t="shared" si="974"/>
        <v/>
      </c>
      <c r="AU1958" s="63" t="str">
        <f>IF(AX1958="","",IF(R1958="Refreshment Beverage",ROUND((BA1958-Y1958-Z1958-AA1958)*VLOOKUP(VALUE(Q1958),Rates!G$15:L$19,3,0),4),ROUND(AW1958*(VLOOKUP(VALUE(Q1958),Rates!G:L,3,0)),4)))</f>
        <v/>
      </c>
      <c r="AV1958" s="68" t="str">
        <f t="shared" si="975"/>
        <v/>
      </c>
      <c r="AW1958" s="69" t="str">
        <f t="shared" si="976"/>
        <v/>
      </c>
      <c r="AX1958" s="65" t="str">
        <f t="shared" si="977"/>
        <v/>
      </c>
      <c r="AY1958" s="70" t="str">
        <f>IF(AX1958="","",IF(R1958="Refreshment Beverage",ROUND(SUM(AX1958*Rates!K$19),4),ROUND(SUM(AX1958*(Rates!J$8/100)),4)))</f>
        <v/>
      </c>
      <c r="AZ1958" s="67" t="str">
        <f t="shared" si="978"/>
        <v/>
      </c>
      <c r="BA1958" s="22" t="str">
        <f t="shared" si="979"/>
        <v/>
      </c>
      <c r="BD1958" s="171"/>
      <c r="BE1958" s="171"/>
      <c r="BF1958" s="171"/>
      <c r="BG1958" s="171"/>
    </row>
    <row r="1959" spans="11:59" ht="12.75" customHeight="1" x14ac:dyDescent="0.3">
      <c r="K1959" s="42" t="str">
        <f t="shared" si="951"/>
        <v/>
      </c>
      <c r="L1959" s="55" t="str">
        <f t="shared" si="952"/>
        <v/>
      </c>
      <c r="M1959" s="43" t="str">
        <f t="shared" si="953"/>
        <v/>
      </c>
      <c r="N1959" s="56" t="str" cm="1">
        <f t="array" ref="N1959">IFERROR(IF(_xlfn.SINGLE(B:B)="","",IF(R1959="Beer",SUM(LOOKUP(2,1/(Rates!$B$3:$B$5&lt;=W1959)/(Rates!$C$3:$C$5&gt;=W1959),Rates!$D$3:$D$5)*(X1959/100)*W1959),IF(R1959="Refreshment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56" t="str">
        <f t="shared" si="954"/>
        <v/>
      </c>
      <c r="P1959" s="53"/>
      <c r="Q1959" s="14" t="str">
        <f t="shared" si="955"/>
        <v/>
      </c>
      <c r="R1959" s="57" t="str">
        <f t="shared" si="956"/>
        <v/>
      </c>
      <c r="S1959" s="58" t="str">
        <f>IF(B1959="","",IF(R1959="Refreshment Beverage",VLOOKUP(VALUE(Q1959),Rates!G$15:L$19,2,0),VLOOKUP(VALUE(Q1959),Rates!G$4:L$12,2,0)))</f>
        <v/>
      </c>
      <c r="T1959" s="58" t="str">
        <f t="shared" si="957"/>
        <v/>
      </c>
      <c r="U1959" s="58" t="str">
        <f t="shared" si="958"/>
        <v/>
      </c>
      <c r="V1959" s="58" t="str">
        <f t="shared" si="959"/>
        <v/>
      </c>
      <c r="W1959" s="58" t="str">
        <f t="shared" si="960"/>
        <v/>
      </c>
      <c r="X1959" s="59" t="str">
        <f t="shared" si="961"/>
        <v/>
      </c>
      <c r="Y1959" s="60" t="str">
        <f>IF(B:B="","",IF(R1959="Refreshment Beverage",VLOOKUP(Q1959,Rates!G$15:L$19,6,0)*W1959,VLOOKUP(Q1959,Rates!G$4:L$12,6,0)*W1959))</f>
        <v/>
      </c>
      <c r="Z1959" s="60" t="str">
        <f t="shared" si="962"/>
        <v/>
      </c>
      <c r="AA1959" s="60" t="str">
        <f t="shared" si="980"/>
        <v/>
      </c>
      <c r="AB1959" s="61" t="str" cm="1">
        <f t="array" ref="AB1959">IF(_xlfn.SINGLE(B:B)="","",IF(R1959="Refreshment Beverage","",IF(AND(R1959="Beer",Q1959=0),SUM(LOOKUP(2,1/(Rates!$B$15:$B$18&lt;=W1959)/(Rates!$C$15:$C$18&gt;=W1959),Rates!$D$15:$D$18)*W1959),VLOOKUP(VALUE(_xlfn.SINGLE(Q:Q)),Rates!A:B,2,0)*W1959)))</f>
        <v/>
      </c>
      <c r="AC1959" s="61" t="str" cm="1">
        <f t="array" ref="AC1959">IF(_xlfn.SINGLE(B:B)="","",IF(R1959="Refreshment Beverage","",IF(AND(R1959="Beer",Q1959=0),SUM(LOOKUP(2,1/(Rates!$B$15:$B$18&lt;=W1959)/(Rates!$C$15:$C$18&gt;=W1959),Rates!$E$15:$E$18)*W1959),VLOOKUP(VALUE(_xlfn.SINGLE(Q:Q)),Rates!A:C,3,0)*W1959)))</f>
        <v/>
      </c>
      <c r="AD1959" s="168">
        <f>IFERROR(IF(R1959="Beer","",IF(OR(Q1959=1,Q1959=2,Q1959=3,Q1959=4),VLOOKUP(Q1959,Rates!$A$31:$B$34,2,0)*W1959,IF(V1959=1,VLOOKUP(U1959,'REB BEV MIN MKUP'!B:E,4,0),IF(V1959&gt;1,VLOOKUP(VALUE(W1959),'REB BEV MIN MKUP'!O:Q,3,0),0)))),0)</f>
        <v>0</v>
      </c>
      <c r="AE1959" s="62" t="str">
        <f t="shared" si="963"/>
        <v/>
      </c>
      <c r="AF1959" s="63" t="str">
        <f t="shared" si="964"/>
        <v/>
      </c>
      <c r="AG1959" s="64" t="str">
        <f t="shared" si="965"/>
        <v/>
      </c>
      <c r="AH1959" s="65" t="str">
        <f t="shared" si="966"/>
        <v/>
      </c>
      <c r="AI1959" s="66" t="str">
        <f>IF(AE:AE="","",IF(R1959="Refreshment Beverage",AK1959*(Rates!J$19/100),ROUND(SUM(AH1959*(Rates!$J$8/100)),4)))</f>
        <v/>
      </c>
      <c r="AJ1959" s="67" t="str">
        <f t="shared" si="967"/>
        <v/>
      </c>
      <c r="AK1959" s="22" t="str">
        <f t="shared" si="968"/>
        <v/>
      </c>
      <c r="AL1959" s="62" t="str">
        <f t="shared" si="969"/>
        <v/>
      </c>
      <c r="AM1959" s="63" t="str">
        <f>IF(AS1959="","",IF(R1959="Refreshment Beverage",ROUND(AS1959*Rates!K$19,4),ROUND(AO1959*(VLOOKUP(VALUE(Q1959),Rates!G$4:L$12,3,0)),4)))</f>
        <v/>
      </c>
      <c r="AN1959" s="68" t="str">
        <f>IF(AS1959="","",IF(R1959="Refreshment Beverage",AS1959*(Rates!J$19/100),MAX(AM1959,AB1959)))</f>
        <v/>
      </c>
      <c r="AO1959" s="69" t="str">
        <f t="shared" si="970"/>
        <v/>
      </c>
      <c r="AP1959" s="69" t="str">
        <f t="shared" si="971"/>
        <v/>
      </c>
      <c r="AQ1959" s="70" t="str">
        <f>IF(AS1959="","",IF(R1959="Refreshment Beverage",ROUND(SUM(VLOOKUP(Q:Q,Rates!G$15:L$19,3,0)*(AS1959-Y1959-Z1959-AA1959)),4),ROUND(SUM(Rates!$K$8*AS1959),4)))</f>
        <v/>
      </c>
      <c r="AR1959" s="66" t="str">
        <f t="shared" si="972"/>
        <v/>
      </c>
      <c r="AS1959" s="22" t="str">
        <f t="shared" si="973"/>
        <v/>
      </c>
      <c r="AT1959" s="62" t="str">
        <f t="shared" si="974"/>
        <v/>
      </c>
      <c r="AU1959" s="63" t="str">
        <f>IF(AX1959="","",IF(R1959="Refreshment Beverage",ROUND((BA1959-Y1959-Z1959-AA1959)*VLOOKUP(VALUE(Q1959),Rates!G$15:L$19,3,0),4),ROUND(AW1959*(VLOOKUP(VALUE(Q1959),Rates!G:L,3,0)),4)))</f>
        <v/>
      </c>
      <c r="AV1959" s="68" t="str">
        <f t="shared" si="975"/>
        <v/>
      </c>
      <c r="AW1959" s="69" t="str">
        <f t="shared" si="976"/>
        <v/>
      </c>
      <c r="AX1959" s="65" t="str">
        <f t="shared" si="977"/>
        <v/>
      </c>
      <c r="AY1959" s="70" t="str">
        <f>IF(AX1959="","",IF(R1959="Refreshment Beverage",ROUND(SUM(AX1959*Rates!K$19),4),ROUND(SUM(AX1959*(Rates!J$8/100)),4)))</f>
        <v/>
      </c>
      <c r="AZ1959" s="67" t="str">
        <f t="shared" si="978"/>
        <v/>
      </c>
      <c r="BA1959" s="22" t="str">
        <f t="shared" si="979"/>
        <v/>
      </c>
      <c r="BD1959" s="171"/>
      <c r="BE1959" s="171"/>
      <c r="BF1959" s="171"/>
      <c r="BG1959" s="171"/>
    </row>
    <row r="1960" spans="11:59" ht="12.75" customHeight="1" x14ac:dyDescent="0.3">
      <c r="K1960" s="42" t="str">
        <f t="shared" ref="K1960:K2000" si="981">IFERROR(IF(B:B="","",IF(OR(C1960="",E1960="",F1960="",G1960="",H1960="",I1960="",J1960=""),"",ROUND(IF(J1960="Gross Price to Brewers",AE1960,IF(J1960="Retail Price",AL1960,IF(J1960="Licensee Retail",AT1960,""))),2))),"")</f>
        <v/>
      </c>
      <c r="L1960" s="55" t="str">
        <f t="shared" ref="L1960:L2000" si="982">IFERROR(IF(B:B="","",IF(OR(C1960="",E1960="",F1960="",G1960="",H1960="",I1960="",J1960=""),"",ROUND(IF(J1960="Gross Price to Brewers",AH1960,IF(J1960="Retail Price",AP1960,IF(J1960="Licensee Retail",AX1960,""))),2))),"")</f>
        <v/>
      </c>
      <c r="M1960" s="43" t="str">
        <f t="shared" ref="M1960:M2000" si="983">IFERROR(IF(B:B="","",IF(OR(C1960="",E1960="",F1960="",G1960="",H1960="",I1960="",J1960=""),"",ROUND(IF(J1960="Gross Price to Brewers",AK1960,IF(J1960="Retail Price",AS1960,IF(J1960="Licensee Retail",BA1960,""))),2))),"")</f>
        <v/>
      </c>
      <c r="N1960" s="56" t="str" cm="1">
        <f t="array" ref="N1960">IFERROR(IF(_xlfn.SINGLE(B:B)="","",IF(R1960="Beer",SUM(LOOKUP(2,1/(Rates!$B$3:$B$5&lt;=W1960)/(Rates!$C$3:$C$5&gt;=W1960),Rates!$D$3:$D$5)*(X1960/100)*W1960),IF(R1960="Refreshment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56" t="str">
        <f t="shared" ref="O1960:O2000" si="984">IF(B:B="","",IF(M1960&gt;N1960,"YES","NO"))</f>
        <v/>
      </c>
      <c r="P1960" s="53"/>
      <c r="Q1960" s="14" t="str">
        <f t="shared" ref="Q1960:Q2000" si="985">IF(B1960="","",IF(OR(D1960="",D1960=0),0,D1960))</f>
        <v/>
      </c>
      <c r="R1960" s="57" t="str">
        <f t="shared" ref="R1960:R2000" si="986">IF(C1960="","",IF(C1960="Beer","Beer",IF(C1960="Malt-Based Cooler","Refreshment Beverage")))</f>
        <v/>
      </c>
      <c r="S1960" s="58" t="str">
        <f>IF(B1960="","",IF(R1960="Refreshment Beverage",VLOOKUP(VALUE(Q1960),Rates!G$15:L$19,2,0),VLOOKUP(VALUE(Q1960),Rates!G$4:L$12,2,0)))</f>
        <v/>
      </c>
      <c r="T1960" s="58" t="str">
        <f t="shared" ref="T1960:T2000" si="987">IF(B1960="","",G1960)</f>
        <v/>
      </c>
      <c r="U1960" s="58" t="str">
        <f t="shared" ref="U1960:U2000" si="988">IF(B:B="","",SUM(W1960/V1960))</f>
        <v/>
      </c>
      <c r="V1960" s="58" t="str">
        <f t="shared" ref="V1960:V2000" si="989">IF(B1960="","",F1960)</f>
        <v/>
      </c>
      <c r="W1960" s="58" t="str">
        <f t="shared" ref="W1960:W2000" si="990">IF(B1960="","",E1960*F1960)</f>
        <v/>
      </c>
      <c r="X1960" s="59" t="str">
        <f t="shared" ref="X1960:X2000" si="991">IF(B1960="","",H1960)</f>
        <v/>
      </c>
      <c r="Y1960" s="60" t="str">
        <f>IF(B:B="","",IF(R1960="Refreshment Beverage",VLOOKUP(Q1960,Rates!G$15:L$19,6,0)*W1960,VLOOKUP(Q1960,Rates!G$4:L$12,6,0)*W1960))</f>
        <v/>
      </c>
      <c r="Z1960" s="60" t="str">
        <f t="shared" ref="Z1960:Z2000" si="992">IF(B:B="","",IF(R1960="Refreshment Beverage",0,IF(T1960="Keg",0,ROUND(0.34/12*V1960,2))))</f>
        <v/>
      </c>
      <c r="AA1960" s="60" t="str">
        <f t="shared" si="980"/>
        <v/>
      </c>
      <c r="AB1960" s="61" t="str" cm="1">
        <f t="array" ref="AB1960">IF(_xlfn.SINGLE(B:B)="","",IF(R1960="Refreshment Beverage","",IF(AND(R1960="Beer",Q1960=0),SUM(LOOKUP(2,1/(Rates!$B$15:$B$18&lt;=W1960)/(Rates!$C$15:$C$18&gt;=W1960),Rates!$D$15:$D$18)*W1960),VLOOKUP(VALUE(_xlfn.SINGLE(Q:Q)),Rates!A:B,2,0)*W1960)))</f>
        <v/>
      </c>
      <c r="AC1960" s="61" t="str" cm="1">
        <f t="array" ref="AC1960">IF(_xlfn.SINGLE(B:B)="","",IF(R1960="Refreshment Beverage","",IF(AND(R1960="Beer",Q1960=0),SUM(LOOKUP(2,1/(Rates!$B$15:$B$18&lt;=W1960)/(Rates!$C$15:$C$18&gt;=W1960),Rates!$E$15:$E$18)*W1960),VLOOKUP(VALUE(_xlfn.SINGLE(Q:Q)),Rates!A:C,3,0)*W1960)))</f>
        <v/>
      </c>
      <c r="AD1960" s="168">
        <f>IFERROR(IF(R1960="Beer","",IF(OR(Q1960=1,Q1960=2,Q1960=3,Q1960=4),VLOOKUP(Q1960,Rates!$A$31:$B$34,2,0)*W1960,IF(V1960=1,VLOOKUP(U1960,'REB BEV MIN MKUP'!B:E,4,0),IF(V1960&gt;1,VLOOKUP(VALUE(W1960),'REB BEV MIN MKUP'!O:Q,3,0),0)))),0)</f>
        <v>0</v>
      </c>
      <c r="AE1960" s="62" t="str">
        <f t="shared" ref="AE1960:AE2000" si="993">IF(J1960="Gross Price to Brewers",I1960,"")</f>
        <v/>
      </c>
      <c r="AF1960" s="63" t="str">
        <f t="shared" ref="AF1960:AF2000" si="994">IF(AE:AE="","",ROUND(SUM(AE1960*(S1960/100)),4))</f>
        <v/>
      </c>
      <c r="AG1960" s="64" t="str">
        <f t="shared" ref="AG1960:AG2000" si="995">IF(AE:AE="","",IF(R1960="Refreshment Beverage",MAX(AF1960,AD1960),MAX(AB1960,AF1960)))</f>
        <v/>
      </c>
      <c r="AH1960" s="65" t="str">
        <f t="shared" ref="AH1960:AH2000" si="996">IF(AE:AE="","",IF(R1960="Refreshment Beverage",AK1960-AJ1960,SUM(Y1960:AA1960)+AE1960+AG1960))</f>
        <v/>
      </c>
      <c r="AI1960" s="66" t="str">
        <f>IF(AE:AE="","",IF(R1960="Refreshment Beverage",AK1960*(Rates!J$19/100),ROUND(SUM(AH1960*(Rates!$J$8/100)),4)))</f>
        <v/>
      </c>
      <c r="AJ1960" s="67" t="str">
        <f t="shared" ref="AJ1960:AJ2000" si="997">IF(AE:AE="","",IF(R1960="Refreshment Beverage",AI1960,MAX(AC1960,AI1960)))</f>
        <v/>
      </c>
      <c r="AK1960" s="22" t="str">
        <f t="shared" ref="AK1960:AK2000" si="998">IF(AE:AE="","",IF(R1960="Refreshment Beverage",SUM(AE1960+Y1960+Z1960+AA1960+AG1960),SUM(AH1960+AJ1960)))</f>
        <v/>
      </c>
      <c r="AL1960" s="62" t="str">
        <f t="shared" ref="AL1960:AL2000" si="999">IF(AS1960="","",IF(R1960="Refreshment Beverage",ROUND(SUM(AS1960-AR1960-AA1960-Z1960-Y1960),2),ROUND(SUM(AS1960-AR1960-AN1960-Y1960-Z1960-AA1960),2)))</f>
        <v/>
      </c>
      <c r="AM1960" s="63" t="str">
        <f>IF(AS1960="","",IF(R1960="Refreshment Beverage",ROUND(AS1960*Rates!K$19,4),ROUND(AO1960*(VLOOKUP(VALUE(Q1960),Rates!G$4:L$12,3,0)),4)))</f>
        <v/>
      </c>
      <c r="AN1960" s="68" t="str">
        <f>IF(AS1960="","",IF(R1960="Refreshment Beverage",AS1960*(Rates!J$19/100),MAX(AM1960,AB1960)))</f>
        <v/>
      </c>
      <c r="AO1960" s="69" t="str">
        <f t="shared" ref="AO1960:AO2000" si="1000">IF(AS1960="","",ROUND(SUM(AS1960-AR1960-Y1960-Z1960-AA1960),4))</f>
        <v/>
      </c>
      <c r="AP1960" s="69" t="str">
        <f t="shared" ref="AP1960:AP2000" si="1001">IF(AS1960="","",IF(R1960="Refreshment Beverage",ROUND(AS1960-AN1960,2),ROUND(SUM(AS1960-AR1960),2)))</f>
        <v/>
      </c>
      <c r="AQ1960" s="70" t="str">
        <f>IF(AS1960="","",IF(R1960="Refreshment Beverage",ROUND(SUM(VLOOKUP(Q:Q,Rates!G$15:L$19,3,0)*(AS1960-Y1960-Z1960-AA1960)),4),ROUND(SUM(Rates!$K$8*AS1960),4)))</f>
        <v/>
      </c>
      <c r="AR1960" s="66" t="str">
        <f t="shared" ref="AR1960:AR2000" si="1002">IF(AS1960="","",IF(R1960="Refreshment Beverage",MAX(AD1960,AQ1960),MAX(AQ1960,AC1960)))</f>
        <v/>
      </c>
      <c r="AS1960" s="22" t="str">
        <f t="shared" ref="AS1960:AS2000" si="1003">IF(J1960="Retail Price",SUM(I1960+0.004),"")</f>
        <v/>
      </c>
      <c r="AT1960" s="62" t="str">
        <f t="shared" ref="AT1960:AT2000" si="1004">IF(AX1960="","",IF(R1960="Refreshment Beverage",SUM(BA1960-AV1960-Y1960-Z1960-AA1960),SUM(AX1960-AV1960-Y1960-Z1960-AA1960)))</f>
        <v/>
      </c>
      <c r="AU1960" s="63" t="str">
        <f>IF(AX1960="","",IF(R1960="Refreshment Beverage",ROUND((BA1960-Y1960-Z1960-AA1960)*VLOOKUP(VALUE(Q1960),Rates!G$15:L$19,3,0),4),ROUND(AW1960*(VLOOKUP(VALUE(Q1960),Rates!G:L,3,0)),4)))</f>
        <v/>
      </c>
      <c r="AV1960" s="68" t="str">
        <f t="shared" ref="AV1960:AV2000" si="1005">IF(AX1960="","",IF(R1960="Refreshment Beverage",MAX(AU1960,AD1960),MAX(AB1960,AU1960)))</f>
        <v/>
      </c>
      <c r="AW1960" s="69" t="str">
        <f t="shared" ref="AW1960:AW2000" si="1006">IF(AX1960="","",IF(R1960="Refreshment Beverage",SUM(BA1960-AV1960-Y1960-Z1960-AA1960),ROUND(SUM(BA1960-AZ1960-Y1960-Z1960-AA1960),4)))</f>
        <v/>
      </c>
      <c r="AX1960" s="65" t="str">
        <f t="shared" ref="AX1960:AX2000" si="1007">IF(J1960="Licensee Retail",I1960,"")</f>
        <v/>
      </c>
      <c r="AY1960" s="70" t="str">
        <f>IF(AX1960="","",IF(R1960="Refreshment Beverage",ROUND(SUM(AX1960*Rates!K$19),4),ROUND(SUM(AX1960*(Rates!J$8/100)),4)))</f>
        <v/>
      </c>
      <c r="AZ1960" s="67" t="str">
        <f t="shared" ref="AZ1960:AZ2000" si="1008">IF(AX1960="","",MAX($AC1960,AY1960))</f>
        <v/>
      </c>
      <c r="BA1960" s="22" t="str">
        <f t="shared" ref="BA1960:BA2000" si="1009">IF(AX1960="","",SUM(AX1960+AZ1960))</f>
        <v/>
      </c>
      <c r="BD1960" s="171"/>
      <c r="BE1960" s="171"/>
      <c r="BF1960" s="171"/>
      <c r="BG1960" s="171"/>
    </row>
    <row r="1961" spans="11:59" ht="12.75" customHeight="1" x14ac:dyDescent="0.3">
      <c r="K1961" s="42" t="str">
        <f t="shared" si="981"/>
        <v/>
      </c>
      <c r="L1961" s="55" t="str">
        <f t="shared" si="982"/>
        <v/>
      </c>
      <c r="M1961" s="43" t="str">
        <f t="shared" si="983"/>
        <v/>
      </c>
      <c r="N1961" s="56" t="str" cm="1">
        <f t="array" ref="N1961">IFERROR(IF(_xlfn.SINGLE(B:B)="","",IF(R1961="Beer",SUM(LOOKUP(2,1/(Rates!$B$3:$B$5&lt;=W1961)/(Rates!$C$3:$C$5&gt;=W1961),Rates!$D$3:$D$5)*(X1961/100)*W1961),IF(R1961="Refreshment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56" t="str">
        <f t="shared" si="984"/>
        <v/>
      </c>
      <c r="P1961" s="53"/>
      <c r="Q1961" s="14" t="str">
        <f t="shared" si="985"/>
        <v/>
      </c>
      <c r="R1961" s="57" t="str">
        <f t="shared" si="986"/>
        <v/>
      </c>
      <c r="S1961" s="58" t="str">
        <f>IF(B1961="","",IF(R1961="Refreshment Beverage",VLOOKUP(VALUE(Q1961),Rates!G$15:L$19,2,0),VLOOKUP(VALUE(Q1961),Rates!G$4:L$12,2,0)))</f>
        <v/>
      </c>
      <c r="T1961" s="58" t="str">
        <f t="shared" si="987"/>
        <v/>
      </c>
      <c r="U1961" s="58" t="str">
        <f t="shared" si="988"/>
        <v/>
      </c>
      <c r="V1961" s="58" t="str">
        <f t="shared" si="989"/>
        <v/>
      </c>
      <c r="W1961" s="58" t="str">
        <f t="shared" si="990"/>
        <v/>
      </c>
      <c r="X1961" s="59" t="str">
        <f t="shared" si="991"/>
        <v/>
      </c>
      <c r="Y1961" s="60" t="str">
        <f>IF(B:B="","",IF(R1961="Refreshment Beverage",VLOOKUP(Q1961,Rates!G$15:L$19,6,0)*W1961,VLOOKUP(Q1961,Rates!G$4:L$12,6,0)*W1961))</f>
        <v/>
      </c>
      <c r="Z1961" s="60" t="str">
        <f t="shared" si="992"/>
        <v/>
      </c>
      <c r="AA1961" s="60" t="str">
        <f t="shared" si="980"/>
        <v/>
      </c>
      <c r="AB1961" s="61" t="str" cm="1">
        <f t="array" ref="AB1961">IF(_xlfn.SINGLE(B:B)="","",IF(R1961="Refreshment Beverage","",IF(AND(R1961="Beer",Q1961=0),SUM(LOOKUP(2,1/(Rates!$B$15:$B$18&lt;=W1961)/(Rates!$C$15:$C$18&gt;=W1961),Rates!$D$15:$D$18)*W1961),VLOOKUP(VALUE(_xlfn.SINGLE(Q:Q)),Rates!A:B,2,0)*W1961)))</f>
        <v/>
      </c>
      <c r="AC1961" s="61" t="str" cm="1">
        <f t="array" ref="AC1961">IF(_xlfn.SINGLE(B:B)="","",IF(R1961="Refreshment Beverage","",IF(AND(R1961="Beer",Q1961=0),SUM(LOOKUP(2,1/(Rates!$B$15:$B$18&lt;=W1961)/(Rates!$C$15:$C$18&gt;=W1961),Rates!$E$15:$E$18)*W1961),VLOOKUP(VALUE(_xlfn.SINGLE(Q:Q)),Rates!A:C,3,0)*W1961)))</f>
        <v/>
      </c>
      <c r="AD1961" s="168">
        <f>IFERROR(IF(R1961="Beer","",IF(OR(Q1961=1,Q1961=2,Q1961=3,Q1961=4),VLOOKUP(Q1961,Rates!$A$31:$B$34,2,0)*W1961,IF(V1961=1,VLOOKUP(U1961,'REB BEV MIN MKUP'!B:E,4,0),IF(V1961&gt;1,VLOOKUP(VALUE(W1961),'REB BEV MIN MKUP'!O:Q,3,0),0)))),0)</f>
        <v>0</v>
      </c>
      <c r="AE1961" s="62" t="str">
        <f t="shared" si="993"/>
        <v/>
      </c>
      <c r="AF1961" s="63" t="str">
        <f t="shared" si="994"/>
        <v/>
      </c>
      <c r="AG1961" s="64" t="str">
        <f t="shared" si="995"/>
        <v/>
      </c>
      <c r="AH1961" s="65" t="str">
        <f t="shared" si="996"/>
        <v/>
      </c>
      <c r="AI1961" s="66" t="str">
        <f>IF(AE:AE="","",IF(R1961="Refreshment Beverage",AK1961*(Rates!J$19/100),ROUND(SUM(AH1961*(Rates!$J$8/100)),4)))</f>
        <v/>
      </c>
      <c r="AJ1961" s="67" t="str">
        <f t="shared" si="997"/>
        <v/>
      </c>
      <c r="AK1961" s="22" t="str">
        <f t="shared" si="998"/>
        <v/>
      </c>
      <c r="AL1961" s="62" t="str">
        <f t="shared" si="999"/>
        <v/>
      </c>
      <c r="AM1961" s="63" t="str">
        <f>IF(AS1961="","",IF(R1961="Refreshment Beverage",ROUND(AS1961*Rates!K$19,4),ROUND(AO1961*(VLOOKUP(VALUE(Q1961),Rates!G$4:L$12,3,0)),4)))</f>
        <v/>
      </c>
      <c r="AN1961" s="68" t="str">
        <f>IF(AS1961="","",IF(R1961="Refreshment Beverage",AS1961*(Rates!J$19/100),MAX(AM1961,AB1961)))</f>
        <v/>
      </c>
      <c r="AO1961" s="69" t="str">
        <f t="shared" si="1000"/>
        <v/>
      </c>
      <c r="AP1961" s="69" t="str">
        <f t="shared" si="1001"/>
        <v/>
      </c>
      <c r="AQ1961" s="70" t="str">
        <f>IF(AS1961="","",IF(R1961="Refreshment Beverage",ROUND(SUM(VLOOKUP(Q:Q,Rates!G$15:L$19,3,0)*(AS1961-Y1961-Z1961-AA1961)),4),ROUND(SUM(Rates!$K$8*AS1961),4)))</f>
        <v/>
      </c>
      <c r="AR1961" s="66" t="str">
        <f t="shared" si="1002"/>
        <v/>
      </c>
      <c r="AS1961" s="22" t="str">
        <f t="shared" si="1003"/>
        <v/>
      </c>
      <c r="AT1961" s="62" t="str">
        <f t="shared" si="1004"/>
        <v/>
      </c>
      <c r="AU1961" s="63" t="str">
        <f>IF(AX1961="","",IF(R1961="Refreshment Beverage",ROUND((BA1961-Y1961-Z1961-AA1961)*VLOOKUP(VALUE(Q1961),Rates!G$15:L$19,3,0),4),ROUND(AW1961*(VLOOKUP(VALUE(Q1961),Rates!G:L,3,0)),4)))</f>
        <v/>
      </c>
      <c r="AV1961" s="68" t="str">
        <f t="shared" si="1005"/>
        <v/>
      </c>
      <c r="AW1961" s="69" t="str">
        <f t="shared" si="1006"/>
        <v/>
      </c>
      <c r="AX1961" s="65" t="str">
        <f t="shared" si="1007"/>
        <v/>
      </c>
      <c r="AY1961" s="70" t="str">
        <f>IF(AX1961="","",IF(R1961="Refreshment Beverage",ROUND(SUM(AX1961*Rates!K$19),4),ROUND(SUM(AX1961*(Rates!J$8/100)),4)))</f>
        <v/>
      </c>
      <c r="AZ1961" s="67" t="str">
        <f t="shared" si="1008"/>
        <v/>
      </c>
      <c r="BA1961" s="22" t="str">
        <f t="shared" si="1009"/>
        <v/>
      </c>
      <c r="BD1961" s="171"/>
      <c r="BE1961" s="171"/>
      <c r="BF1961" s="171"/>
      <c r="BG1961" s="171"/>
    </row>
    <row r="1962" spans="11:59" ht="12.75" customHeight="1" x14ac:dyDescent="0.3">
      <c r="K1962" s="42" t="str">
        <f t="shared" si="981"/>
        <v/>
      </c>
      <c r="L1962" s="55" t="str">
        <f t="shared" si="982"/>
        <v/>
      </c>
      <c r="M1962" s="43" t="str">
        <f t="shared" si="983"/>
        <v/>
      </c>
      <c r="N1962" s="56" t="str" cm="1">
        <f t="array" ref="N1962">IFERROR(IF(_xlfn.SINGLE(B:B)="","",IF(R1962="Beer",SUM(LOOKUP(2,1/(Rates!$B$3:$B$5&lt;=W1962)/(Rates!$C$3:$C$5&gt;=W1962),Rates!$D$3:$D$5)*(X1962/100)*W1962),IF(R1962="Refreshment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56" t="str">
        <f t="shared" si="984"/>
        <v/>
      </c>
      <c r="P1962" s="53"/>
      <c r="Q1962" s="14" t="str">
        <f t="shared" si="985"/>
        <v/>
      </c>
      <c r="R1962" s="57" t="str">
        <f t="shared" si="986"/>
        <v/>
      </c>
      <c r="S1962" s="58" t="str">
        <f>IF(B1962="","",IF(R1962="Refreshment Beverage",VLOOKUP(VALUE(Q1962),Rates!G$15:L$19,2,0),VLOOKUP(VALUE(Q1962),Rates!G$4:L$12,2,0)))</f>
        <v/>
      </c>
      <c r="T1962" s="58" t="str">
        <f t="shared" si="987"/>
        <v/>
      </c>
      <c r="U1962" s="58" t="str">
        <f t="shared" si="988"/>
        <v/>
      </c>
      <c r="V1962" s="58" t="str">
        <f t="shared" si="989"/>
        <v/>
      </c>
      <c r="W1962" s="58" t="str">
        <f t="shared" si="990"/>
        <v/>
      </c>
      <c r="X1962" s="59" t="str">
        <f t="shared" si="991"/>
        <v/>
      </c>
      <c r="Y1962" s="60" t="str">
        <f>IF(B:B="","",IF(R1962="Refreshment Beverage",VLOOKUP(Q1962,Rates!G$15:L$19,6,0)*W1962,VLOOKUP(Q1962,Rates!G$4:L$12,6,0)*W1962))</f>
        <v/>
      </c>
      <c r="Z1962" s="60" t="str">
        <f t="shared" si="992"/>
        <v/>
      </c>
      <c r="AA1962" s="60" t="str">
        <f t="shared" si="980"/>
        <v/>
      </c>
      <c r="AB1962" s="61" t="str" cm="1">
        <f t="array" ref="AB1962">IF(_xlfn.SINGLE(B:B)="","",IF(R1962="Refreshment Beverage","",IF(AND(R1962="Beer",Q1962=0),SUM(LOOKUP(2,1/(Rates!$B$15:$B$18&lt;=W1962)/(Rates!$C$15:$C$18&gt;=W1962),Rates!$D$15:$D$18)*W1962),VLOOKUP(VALUE(_xlfn.SINGLE(Q:Q)),Rates!A:B,2,0)*W1962)))</f>
        <v/>
      </c>
      <c r="AC1962" s="61" t="str" cm="1">
        <f t="array" ref="AC1962">IF(_xlfn.SINGLE(B:B)="","",IF(R1962="Refreshment Beverage","",IF(AND(R1962="Beer",Q1962=0),SUM(LOOKUP(2,1/(Rates!$B$15:$B$18&lt;=W1962)/(Rates!$C$15:$C$18&gt;=W1962),Rates!$E$15:$E$18)*W1962),VLOOKUP(VALUE(_xlfn.SINGLE(Q:Q)),Rates!A:C,3,0)*W1962)))</f>
        <v/>
      </c>
      <c r="AD1962" s="168">
        <f>IFERROR(IF(R1962="Beer","",IF(OR(Q1962=1,Q1962=2,Q1962=3,Q1962=4),VLOOKUP(Q1962,Rates!$A$31:$B$34,2,0)*W1962,IF(V1962=1,VLOOKUP(U1962,'REB BEV MIN MKUP'!B:E,4,0),IF(V1962&gt;1,VLOOKUP(VALUE(W1962),'REB BEV MIN MKUP'!O:Q,3,0),0)))),0)</f>
        <v>0</v>
      </c>
      <c r="AE1962" s="62" t="str">
        <f t="shared" si="993"/>
        <v/>
      </c>
      <c r="AF1962" s="63" t="str">
        <f t="shared" si="994"/>
        <v/>
      </c>
      <c r="AG1962" s="64" t="str">
        <f t="shared" si="995"/>
        <v/>
      </c>
      <c r="AH1962" s="65" t="str">
        <f t="shared" si="996"/>
        <v/>
      </c>
      <c r="AI1962" s="66" t="str">
        <f>IF(AE:AE="","",IF(R1962="Refreshment Beverage",AK1962*(Rates!J$19/100),ROUND(SUM(AH1962*(Rates!$J$8/100)),4)))</f>
        <v/>
      </c>
      <c r="AJ1962" s="67" t="str">
        <f t="shared" si="997"/>
        <v/>
      </c>
      <c r="AK1962" s="22" t="str">
        <f t="shared" si="998"/>
        <v/>
      </c>
      <c r="AL1962" s="62" t="str">
        <f t="shared" si="999"/>
        <v/>
      </c>
      <c r="AM1962" s="63" t="str">
        <f>IF(AS1962="","",IF(R1962="Refreshment Beverage",ROUND(AS1962*Rates!K$19,4),ROUND(AO1962*(VLOOKUP(VALUE(Q1962),Rates!G$4:L$12,3,0)),4)))</f>
        <v/>
      </c>
      <c r="AN1962" s="68" t="str">
        <f>IF(AS1962="","",IF(R1962="Refreshment Beverage",AS1962*(Rates!J$19/100),MAX(AM1962,AB1962)))</f>
        <v/>
      </c>
      <c r="AO1962" s="69" t="str">
        <f t="shared" si="1000"/>
        <v/>
      </c>
      <c r="AP1962" s="69" t="str">
        <f t="shared" si="1001"/>
        <v/>
      </c>
      <c r="AQ1962" s="70" t="str">
        <f>IF(AS1962="","",IF(R1962="Refreshment Beverage",ROUND(SUM(VLOOKUP(Q:Q,Rates!G$15:L$19,3,0)*(AS1962-Y1962-Z1962-AA1962)),4),ROUND(SUM(Rates!$K$8*AS1962),4)))</f>
        <v/>
      </c>
      <c r="AR1962" s="66" t="str">
        <f t="shared" si="1002"/>
        <v/>
      </c>
      <c r="AS1962" s="22" t="str">
        <f t="shared" si="1003"/>
        <v/>
      </c>
      <c r="AT1962" s="62" t="str">
        <f t="shared" si="1004"/>
        <v/>
      </c>
      <c r="AU1962" s="63" t="str">
        <f>IF(AX1962="","",IF(R1962="Refreshment Beverage",ROUND((BA1962-Y1962-Z1962-AA1962)*VLOOKUP(VALUE(Q1962),Rates!G$15:L$19,3,0),4),ROUND(AW1962*(VLOOKUP(VALUE(Q1962),Rates!G:L,3,0)),4)))</f>
        <v/>
      </c>
      <c r="AV1962" s="68" t="str">
        <f t="shared" si="1005"/>
        <v/>
      </c>
      <c r="AW1962" s="69" t="str">
        <f t="shared" si="1006"/>
        <v/>
      </c>
      <c r="AX1962" s="65" t="str">
        <f t="shared" si="1007"/>
        <v/>
      </c>
      <c r="AY1962" s="70" t="str">
        <f>IF(AX1962="","",IF(R1962="Refreshment Beverage",ROUND(SUM(AX1962*Rates!K$19),4),ROUND(SUM(AX1962*(Rates!J$8/100)),4)))</f>
        <v/>
      </c>
      <c r="AZ1962" s="67" t="str">
        <f t="shared" si="1008"/>
        <v/>
      </c>
      <c r="BA1962" s="22" t="str">
        <f t="shared" si="1009"/>
        <v/>
      </c>
      <c r="BD1962" s="171"/>
      <c r="BE1962" s="171"/>
      <c r="BF1962" s="171"/>
      <c r="BG1962" s="171"/>
    </row>
    <row r="1963" spans="11:59" ht="12.75" customHeight="1" x14ac:dyDescent="0.3">
      <c r="K1963" s="42" t="str">
        <f t="shared" si="981"/>
        <v/>
      </c>
      <c r="L1963" s="55" t="str">
        <f t="shared" si="982"/>
        <v/>
      </c>
      <c r="M1963" s="43" t="str">
        <f t="shared" si="983"/>
        <v/>
      </c>
      <c r="N1963" s="56" t="str" cm="1">
        <f t="array" ref="N1963">IFERROR(IF(_xlfn.SINGLE(B:B)="","",IF(R1963="Beer",SUM(LOOKUP(2,1/(Rates!$B$3:$B$5&lt;=W1963)/(Rates!$C$3:$C$5&gt;=W1963),Rates!$D$3:$D$5)*(X1963/100)*W1963),IF(R1963="Refreshment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56" t="str">
        <f t="shared" si="984"/>
        <v/>
      </c>
      <c r="P1963" s="53"/>
      <c r="Q1963" s="14" t="str">
        <f t="shared" si="985"/>
        <v/>
      </c>
      <c r="R1963" s="57" t="str">
        <f t="shared" si="986"/>
        <v/>
      </c>
      <c r="S1963" s="58" t="str">
        <f>IF(B1963="","",IF(R1963="Refreshment Beverage",VLOOKUP(VALUE(Q1963),Rates!G$15:L$19,2,0),VLOOKUP(VALUE(Q1963),Rates!G$4:L$12,2,0)))</f>
        <v/>
      </c>
      <c r="T1963" s="58" t="str">
        <f t="shared" si="987"/>
        <v/>
      </c>
      <c r="U1963" s="58" t="str">
        <f t="shared" si="988"/>
        <v/>
      </c>
      <c r="V1963" s="58" t="str">
        <f t="shared" si="989"/>
        <v/>
      </c>
      <c r="W1963" s="58" t="str">
        <f t="shared" si="990"/>
        <v/>
      </c>
      <c r="X1963" s="59" t="str">
        <f t="shared" si="991"/>
        <v/>
      </c>
      <c r="Y1963" s="60" t="str">
        <f>IF(B:B="","",IF(R1963="Refreshment Beverage",VLOOKUP(Q1963,Rates!G$15:L$19,6,0)*W1963,VLOOKUP(Q1963,Rates!G$4:L$12,6,0)*W1963))</f>
        <v/>
      </c>
      <c r="Z1963" s="60" t="str">
        <f t="shared" si="992"/>
        <v/>
      </c>
      <c r="AA1963" s="60" t="str">
        <f t="shared" si="980"/>
        <v/>
      </c>
      <c r="AB1963" s="61" t="str" cm="1">
        <f t="array" ref="AB1963">IF(_xlfn.SINGLE(B:B)="","",IF(R1963="Refreshment Beverage","",IF(AND(R1963="Beer",Q1963=0),SUM(LOOKUP(2,1/(Rates!$B$15:$B$18&lt;=W1963)/(Rates!$C$15:$C$18&gt;=W1963),Rates!$D$15:$D$18)*W1963),VLOOKUP(VALUE(_xlfn.SINGLE(Q:Q)),Rates!A:B,2,0)*W1963)))</f>
        <v/>
      </c>
      <c r="AC1963" s="61" t="str" cm="1">
        <f t="array" ref="AC1963">IF(_xlfn.SINGLE(B:B)="","",IF(R1963="Refreshment Beverage","",IF(AND(R1963="Beer",Q1963=0),SUM(LOOKUP(2,1/(Rates!$B$15:$B$18&lt;=W1963)/(Rates!$C$15:$C$18&gt;=W1963),Rates!$E$15:$E$18)*W1963),VLOOKUP(VALUE(_xlfn.SINGLE(Q:Q)),Rates!A:C,3,0)*W1963)))</f>
        <v/>
      </c>
      <c r="AD1963" s="168">
        <f>IFERROR(IF(R1963="Beer","",IF(OR(Q1963=1,Q1963=2,Q1963=3,Q1963=4),VLOOKUP(Q1963,Rates!$A$31:$B$34,2,0)*W1963,IF(V1963=1,VLOOKUP(U1963,'REB BEV MIN MKUP'!B:E,4,0),IF(V1963&gt;1,VLOOKUP(VALUE(W1963),'REB BEV MIN MKUP'!O:Q,3,0),0)))),0)</f>
        <v>0</v>
      </c>
      <c r="AE1963" s="62" t="str">
        <f t="shared" si="993"/>
        <v/>
      </c>
      <c r="AF1963" s="63" t="str">
        <f t="shared" si="994"/>
        <v/>
      </c>
      <c r="AG1963" s="64" t="str">
        <f t="shared" si="995"/>
        <v/>
      </c>
      <c r="AH1963" s="65" t="str">
        <f t="shared" si="996"/>
        <v/>
      </c>
      <c r="AI1963" s="66" t="str">
        <f>IF(AE:AE="","",IF(R1963="Refreshment Beverage",AK1963*(Rates!J$19/100),ROUND(SUM(AH1963*(Rates!$J$8/100)),4)))</f>
        <v/>
      </c>
      <c r="AJ1963" s="67" t="str">
        <f t="shared" si="997"/>
        <v/>
      </c>
      <c r="AK1963" s="22" t="str">
        <f t="shared" si="998"/>
        <v/>
      </c>
      <c r="AL1963" s="62" t="str">
        <f t="shared" si="999"/>
        <v/>
      </c>
      <c r="AM1963" s="63" t="str">
        <f>IF(AS1963="","",IF(R1963="Refreshment Beverage",ROUND(AS1963*Rates!K$19,4),ROUND(AO1963*(VLOOKUP(VALUE(Q1963),Rates!G$4:L$12,3,0)),4)))</f>
        <v/>
      </c>
      <c r="AN1963" s="68" t="str">
        <f>IF(AS1963="","",IF(R1963="Refreshment Beverage",AS1963*(Rates!J$19/100),MAX(AM1963,AB1963)))</f>
        <v/>
      </c>
      <c r="AO1963" s="69" t="str">
        <f t="shared" si="1000"/>
        <v/>
      </c>
      <c r="AP1963" s="69" t="str">
        <f t="shared" si="1001"/>
        <v/>
      </c>
      <c r="AQ1963" s="70" t="str">
        <f>IF(AS1963="","",IF(R1963="Refreshment Beverage",ROUND(SUM(VLOOKUP(Q:Q,Rates!G$15:L$19,3,0)*(AS1963-Y1963-Z1963-AA1963)),4),ROUND(SUM(Rates!$K$8*AS1963),4)))</f>
        <v/>
      </c>
      <c r="AR1963" s="66" t="str">
        <f t="shared" si="1002"/>
        <v/>
      </c>
      <c r="AS1963" s="22" t="str">
        <f t="shared" si="1003"/>
        <v/>
      </c>
      <c r="AT1963" s="62" t="str">
        <f t="shared" si="1004"/>
        <v/>
      </c>
      <c r="AU1963" s="63" t="str">
        <f>IF(AX1963="","",IF(R1963="Refreshment Beverage",ROUND((BA1963-Y1963-Z1963-AA1963)*VLOOKUP(VALUE(Q1963),Rates!G$15:L$19,3,0),4),ROUND(AW1963*(VLOOKUP(VALUE(Q1963),Rates!G:L,3,0)),4)))</f>
        <v/>
      </c>
      <c r="AV1963" s="68" t="str">
        <f t="shared" si="1005"/>
        <v/>
      </c>
      <c r="AW1963" s="69" t="str">
        <f t="shared" si="1006"/>
        <v/>
      </c>
      <c r="AX1963" s="65" t="str">
        <f t="shared" si="1007"/>
        <v/>
      </c>
      <c r="AY1963" s="70" t="str">
        <f>IF(AX1963="","",IF(R1963="Refreshment Beverage",ROUND(SUM(AX1963*Rates!K$19),4),ROUND(SUM(AX1963*(Rates!J$8/100)),4)))</f>
        <v/>
      </c>
      <c r="AZ1963" s="67" t="str">
        <f t="shared" si="1008"/>
        <v/>
      </c>
      <c r="BA1963" s="22" t="str">
        <f t="shared" si="1009"/>
        <v/>
      </c>
      <c r="BD1963" s="171"/>
      <c r="BE1963" s="171"/>
      <c r="BF1963" s="171"/>
      <c r="BG1963" s="171"/>
    </row>
    <row r="1964" spans="11:59" ht="12.75" customHeight="1" x14ac:dyDescent="0.3">
      <c r="K1964" s="42" t="str">
        <f t="shared" si="981"/>
        <v/>
      </c>
      <c r="L1964" s="55" t="str">
        <f t="shared" si="982"/>
        <v/>
      </c>
      <c r="M1964" s="43" t="str">
        <f t="shared" si="983"/>
        <v/>
      </c>
      <c r="N1964" s="56" t="str" cm="1">
        <f t="array" ref="N1964">IFERROR(IF(_xlfn.SINGLE(B:B)="","",IF(R1964="Beer",SUM(LOOKUP(2,1/(Rates!$B$3:$B$5&lt;=W1964)/(Rates!$C$3:$C$5&gt;=W1964),Rates!$D$3:$D$5)*(X1964/100)*W1964),IF(R1964="Refreshment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56" t="str">
        <f t="shared" si="984"/>
        <v/>
      </c>
      <c r="P1964" s="53"/>
      <c r="Q1964" s="14" t="str">
        <f t="shared" si="985"/>
        <v/>
      </c>
      <c r="R1964" s="57" t="str">
        <f t="shared" si="986"/>
        <v/>
      </c>
      <c r="S1964" s="58" t="str">
        <f>IF(B1964="","",IF(R1964="Refreshment Beverage",VLOOKUP(VALUE(Q1964),Rates!G$15:L$19,2,0),VLOOKUP(VALUE(Q1964),Rates!G$4:L$12,2,0)))</f>
        <v/>
      </c>
      <c r="T1964" s="58" t="str">
        <f t="shared" si="987"/>
        <v/>
      </c>
      <c r="U1964" s="58" t="str">
        <f t="shared" si="988"/>
        <v/>
      </c>
      <c r="V1964" s="58" t="str">
        <f t="shared" si="989"/>
        <v/>
      </c>
      <c r="W1964" s="58" t="str">
        <f t="shared" si="990"/>
        <v/>
      </c>
      <c r="X1964" s="59" t="str">
        <f t="shared" si="991"/>
        <v/>
      </c>
      <c r="Y1964" s="60" t="str">
        <f>IF(B:B="","",IF(R1964="Refreshment Beverage",VLOOKUP(Q1964,Rates!G$15:L$19,6,0)*W1964,VLOOKUP(Q1964,Rates!G$4:L$12,6,0)*W1964))</f>
        <v/>
      </c>
      <c r="Z1964" s="60" t="str">
        <f t="shared" si="992"/>
        <v/>
      </c>
      <c r="AA1964" s="60" t="str">
        <f t="shared" si="980"/>
        <v/>
      </c>
      <c r="AB1964" s="61" t="str" cm="1">
        <f t="array" ref="AB1964">IF(_xlfn.SINGLE(B:B)="","",IF(R1964="Refreshment Beverage","",IF(AND(R1964="Beer",Q1964=0),SUM(LOOKUP(2,1/(Rates!$B$15:$B$18&lt;=W1964)/(Rates!$C$15:$C$18&gt;=W1964),Rates!$D$15:$D$18)*W1964),VLOOKUP(VALUE(_xlfn.SINGLE(Q:Q)),Rates!A:B,2,0)*W1964)))</f>
        <v/>
      </c>
      <c r="AC1964" s="61" t="str" cm="1">
        <f t="array" ref="AC1964">IF(_xlfn.SINGLE(B:B)="","",IF(R1964="Refreshment Beverage","",IF(AND(R1964="Beer",Q1964=0),SUM(LOOKUP(2,1/(Rates!$B$15:$B$18&lt;=W1964)/(Rates!$C$15:$C$18&gt;=W1964),Rates!$E$15:$E$18)*W1964),VLOOKUP(VALUE(_xlfn.SINGLE(Q:Q)),Rates!A:C,3,0)*W1964)))</f>
        <v/>
      </c>
      <c r="AD1964" s="168">
        <f>IFERROR(IF(R1964="Beer","",IF(OR(Q1964=1,Q1964=2,Q1964=3,Q1964=4),VLOOKUP(Q1964,Rates!$A$31:$B$34,2,0)*W1964,IF(V1964=1,VLOOKUP(U1964,'REB BEV MIN MKUP'!B:E,4,0),IF(V1964&gt;1,VLOOKUP(VALUE(W1964),'REB BEV MIN MKUP'!O:Q,3,0),0)))),0)</f>
        <v>0</v>
      </c>
      <c r="AE1964" s="62" t="str">
        <f t="shared" si="993"/>
        <v/>
      </c>
      <c r="AF1964" s="63" t="str">
        <f t="shared" si="994"/>
        <v/>
      </c>
      <c r="AG1964" s="64" t="str">
        <f t="shared" si="995"/>
        <v/>
      </c>
      <c r="AH1964" s="65" t="str">
        <f t="shared" si="996"/>
        <v/>
      </c>
      <c r="AI1964" s="66" t="str">
        <f>IF(AE:AE="","",IF(R1964="Refreshment Beverage",AK1964*(Rates!J$19/100),ROUND(SUM(AH1964*(Rates!$J$8/100)),4)))</f>
        <v/>
      </c>
      <c r="AJ1964" s="67" t="str">
        <f t="shared" si="997"/>
        <v/>
      </c>
      <c r="AK1964" s="22" t="str">
        <f t="shared" si="998"/>
        <v/>
      </c>
      <c r="AL1964" s="62" t="str">
        <f t="shared" si="999"/>
        <v/>
      </c>
      <c r="AM1964" s="63" t="str">
        <f>IF(AS1964="","",IF(R1964="Refreshment Beverage",ROUND(AS1964*Rates!K$19,4),ROUND(AO1964*(VLOOKUP(VALUE(Q1964),Rates!G$4:L$12,3,0)),4)))</f>
        <v/>
      </c>
      <c r="AN1964" s="68" t="str">
        <f>IF(AS1964="","",IF(R1964="Refreshment Beverage",AS1964*(Rates!J$19/100),MAX(AM1964,AB1964)))</f>
        <v/>
      </c>
      <c r="AO1964" s="69" t="str">
        <f t="shared" si="1000"/>
        <v/>
      </c>
      <c r="AP1964" s="69" t="str">
        <f t="shared" si="1001"/>
        <v/>
      </c>
      <c r="AQ1964" s="70" t="str">
        <f>IF(AS1964="","",IF(R1964="Refreshment Beverage",ROUND(SUM(VLOOKUP(Q:Q,Rates!G$15:L$19,3,0)*(AS1964-Y1964-Z1964-AA1964)),4),ROUND(SUM(Rates!$K$8*AS1964),4)))</f>
        <v/>
      </c>
      <c r="AR1964" s="66" t="str">
        <f t="shared" si="1002"/>
        <v/>
      </c>
      <c r="AS1964" s="22" t="str">
        <f t="shared" si="1003"/>
        <v/>
      </c>
      <c r="AT1964" s="62" t="str">
        <f t="shared" si="1004"/>
        <v/>
      </c>
      <c r="AU1964" s="63" t="str">
        <f>IF(AX1964="","",IF(R1964="Refreshment Beverage",ROUND((BA1964-Y1964-Z1964-AA1964)*VLOOKUP(VALUE(Q1964),Rates!G$15:L$19,3,0),4),ROUND(AW1964*(VLOOKUP(VALUE(Q1964),Rates!G:L,3,0)),4)))</f>
        <v/>
      </c>
      <c r="AV1964" s="68" t="str">
        <f t="shared" si="1005"/>
        <v/>
      </c>
      <c r="AW1964" s="69" t="str">
        <f t="shared" si="1006"/>
        <v/>
      </c>
      <c r="AX1964" s="65" t="str">
        <f t="shared" si="1007"/>
        <v/>
      </c>
      <c r="AY1964" s="70" t="str">
        <f>IF(AX1964="","",IF(R1964="Refreshment Beverage",ROUND(SUM(AX1964*Rates!K$19),4),ROUND(SUM(AX1964*(Rates!J$8/100)),4)))</f>
        <v/>
      </c>
      <c r="AZ1964" s="67" t="str">
        <f t="shared" si="1008"/>
        <v/>
      </c>
      <c r="BA1964" s="22" t="str">
        <f t="shared" si="1009"/>
        <v/>
      </c>
      <c r="BD1964" s="171"/>
      <c r="BE1964" s="171"/>
      <c r="BF1964" s="171"/>
      <c r="BG1964" s="171"/>
    </row>
    <row r="1965" spans="11:59" ht="12.75" customHeight="1" x14ac:dyDescent="0.3">
      <c r="K1965" s="42" t="str">
        <f t="shared" si="981"/>
        <v/>
      </c>
      <c r="L1965" s="55" t="str">
        <f t="shared" si="982"/>
        <v/>
      </c>
      <c r="M1965" s="43" t="str">
        <f t="shared" si="983"/>
        <v/>
      </c>
      <c r="N1965" s="56" t="str" cm="1">
        <f t="array" ref="N1965">IFERROR(IF(_xlfn.SINGLE(B:B)="","",IF(R1965="Beer",SUM(LOOKUP(2,1/(Rates!$B$3:$B$5&lt;=W1965)/(Rates!$C$3:$C$5&gt;=W1965),Rates!$D$3:$D$5)*(X1965/100)*W1965),IF(R1965="Refreshment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56" t="str">
        <f t="shared" si="984"/>
        <v/>
      </c>
      <c r="P1965" s="53"/>
      <c r="Q1965" s="14" t="str">
        <f t="shared" si="985"/>
        <v/>
      </c>
      <c r="R1965" s="57" t="str">
        <f t="shared" si="986"/>
        <v/>
      </c>
      <c r="S1965" s="58" t="str">
        <f>IF(B1965="","",IF(R1965="Refreshment Beverage",VLOOKUP(VALUE(Q1965),Rates!G$15:L$19,2,0),VLOOKUP(VALUE(Q1965),Rates!G$4:L$12,2,0)))</f>
        <v/>
      </c>
      <c r="T1965" s="58" t="str">
        <f t="shared" si="987"/>
        <v/>
      </c>
      <c r="U1965" s="58" t="str">
        <f t="shared" si="988"/>
        <v/>
      </c>
      <c r="V1965" s="58" t="str">
        <f t="shared" si="989"/>
        <v/>
      </c>
      <c r="W1965" s="58" t="str">
        <f t="shared" si="990"/>
        <v/>
      </c>
      <c r="X1965" s="59" t="str">
        <f t="shared" si="991"/>
        <v/>
      </c>
      <c r="Y1965" s="60" t="str">
        <f>IF(B:B="","",IF(R1965="Refreshment Beverage",VLOOKUP(Q1965,Rates!G$15:L$19,6,0)*W1965,VLOOKUP(Q1965,Rates!G$4:L$12,6,0)*W1965))</f>
        <v/>
      </c>
      <c r="Z1965" s="60" t="str">
        <f t="shared" si="992"/>
        <v/>
      </c>
      <c r="AA1965" s="60" t="str">
        <f t="shared" si="980"/>
        <v/>
      </c>
      <c r="AB1965" s="61" t="str" cm="1">
        <f t="array" ref="AB1965">IF(_xlfn.SINGLE(B:B)="","",IF(R1965="Refreshment Beverage","",IF(AND(R1965="Beer",Q1965=0),SUM(LOOKUP(2,1/(Rates!$B$15:$B$18&lt;=W1965)/(Rates!$C$15:$C$18&gt;=W1965),Rates!$D$15:$D$18)*W1965),VLOOKUP(VALUE(_xlfn.SINGLE(Q:Q)),Rates!A:B,2,0)*W1965)))</f>
        <v/>
      </c>
      <c r="AC1965" s="61" t="str" cm="1">
        <f t="array" ref="AC1965">IF(_xlfn.SINGLE(B:B)="","",IF(R1965="Refreshment Beverage","",IF(AND(R1965="Beer",Q1965=0),SUM(LOOKUP(2,1/(Rates!$B$15:$B$18&lt;=W1965)/(Rates!$C$15:$C$18&gt;=W1965),Rates!$E$15:$E$18)*W1965),VLOOKUP(VALUE(_xlfn.SINGLE(Q:Q)),Rates!A:C,3,0)*W1965)))</f>
        <v/>
      </c>
      <c r="AD1965" s="168">
        <f>IFERROR(IF(R1965="Beer","",IF(OR(Q1965=1,Q1965=2,Q1965=3,Q1965=4),VLOOKUP(Q1965,Rates!$A$31:$B$34,2,0)*W1965,IF(V1965=1,VLOOKUP(U1965,'REB BEV MIN MKUP'!B:E,4,0),IF(V1965&gt;1,VLOOKUP(VALUE(W1965),'REB BEV MIN MKUP'!O:Q,3,0),0)))),0)</f>
        <v>0</v>
      </c>
      <c r="AE1965" s="62" t="str">
        <f t="shared" si="993"/>
        <v/>
      </c>
      <c r="AF1965" s="63" t="str">
        <f t="shared" si="994"/>
        <v/>
      </c>
      <c r="AG1965" s="64" t="str">
        <f t="shared" si="995"/>
        <v/>
      </c>
      <c r="AH1965" s="65" t="str">
        <f t="shared" si="996"/>
        <v/>
      </c>
      <c r="AI1965" s="66" t="str">
        <f>IF(AE:AE="","",IF(R1965="Refreshment Beverage",AK1965*(Rates!J$19/100),ROUND(SUM(AH1965*(Rates!$J$8/100)),4)))</f>
        <v/>
      </c>
      <c r="AJ1965" s="67" t="str">
        <f t="shared" si="997"/>
        <v/>
      </c>
      <c r="AK1965" s="22" t="str">
        <f t="shared" si="998"/>
        <v/>
      </c>
      <c r="AL1965" s="62" t="str">
        <f t="shared" si="999"/>
        <v/>
      </c>
      <c r="AM1965" s="63" t="str">
        <f>IF(AS1965="","",IF(R1965="Refreshment Beverage",ROUND(AS1965*Rates!K$19,4),ROUND(AO1965*(VLOOKUP(VALUE(Q1965),Rates!G$4:L$12,3,0)),4)))</f>
        <v/>
      </c>
      <c r="AN1965" s="68" t="str">
        <f>IF(AS1965="","",IF(R1965="Refreshment Beverage",AS1965*(Rates!J$19/100),MAX(AM1965,AB1965)))</f>
        <v/>
      </c>
      <c r="AO1965" s="69" t="str">
        <f t="shared" si="1000"/>
        <v/>
      </c>
      <c r="AP1965" s="69" t="str">
        <f t="shared" si="1001"/>
        <v/>
      </c>
      <c r="AQ1965" s="70" t="str">
        <f>IF(AS1965="","",IF(R1965="Refreshment Beverage",ROUND(SUM(VLOOKUP(Q:Q,Rates!G$15:L$19,3,0)*(AS1965-Y1965-Z1965-AA1965)),4),ROUND(SUM(Rates!$K$8*AS1965),4)))</f>
        <v/>
      </c>
      <c r="AR1965" s="66" t="str">
        <f t="shared" si="1002"/>
        <v/>
      </c>
      <c r="AS1965" s="22" t="str">
        <f t="shared" si="1003"/>
        <v/>
      </c>
      <c r="AT1965" s="62" t="str">
        <f t="shared" si="1004"/>
        <v/>
      </c>
      <c r="AU1965" s="63" t="str">
        <f>IF(AX1965="","",IF(R1965="Refreshment Beverage",ROUND((BA1965-Y1965-Z1965-AA1965)*VLOOKUP(VALUE(Q1965),Rates!G$15:L$19,3,0),4),ROUND(AW1965*(VLOOKUP(VALUE(Q1965),Rates!G:L,3,0)),4)))</f>
        <v/>
      </c>
      <c r="AV1965" s="68" t="str">
        <f t="shared" si="1005"/>
        <v/>
      </c>
      <c r="AW1965" s="69" t="str">
        <f t="shared" si="1006"/>
        <v/>
      </c>
      <c r="AX1965" s="65" t="str">
        <f t="shared" si="1007"/>
        <v/>
      </c>
      <c r="AY1965" s="70" t="str">
        <f>IF(AX1965="","",IF(R1965="Refreshment Beverage",ROUND(SUM(AX1965*Rates!K$19),4),ROUND(SUM(AX1965*(Rates!J$8/100)),4)))</f>
        <v/>
      </c>
      <c r="AZ1965" s="67" t="str">
        <f t="shared" si="1008"/>
        <v/>
      </c>
      <c r="BA1965" s="22" t="str">
        <f t="shared" si="1009"/>
        <v/>
      </c>
      <c r="BD1965" s="171"/>
      <c r="BE1965" s="171"/>
      <c r="BF1965" s="171"/>
      <c r="BG1965" s="171"/>
    </row>
    <row r="1966" spans="11:59" ht="12.75" customHeight="1" x14ac:dyDescent="0.3">
      <c r="K1966" s="42" t="str">
        <f t="shared" si="981"/>
        <v/>
      </c>
      <c r="L1966" s="55" t="str">
        <f t="shared" si="982"/>
        <v/>
      </c>
      <c r="M1966" s="43" t="str">
        <f t="shared" si="983"/>
        <v/>
      </c>
      <c r="N1966" s="56" t="str" cm="1">
        <f t="array" ref="N1966">IFERROR(IF(_xlfn.SINGLE(B:B)="","",IF(R1966="Beer",SUM(LOOKUP(2,1/(Rates!$B$3:$B$5&lt;=W1966)/(Rates!$C$3:$C$5&gt;=W1966),Rates!$D$3:$D$5)*(X1966/100)*W1966),IF(R1966="Refreshment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56" t="str">
        <f t="shared" si="984"/>
        <v/>
      </c>
      <c r="P1966" s="53"/>
      <c r="Q1966" s="14" t="str">
        <f t="shared" si="985"/>
        <v/>
      </c>
      <c r="R1966" s="57" t="str">
        <f t="shared" si="986"/>
        <v/>
      </c>
      <c r="S1966" s="58" t="str">
        <f>IF(B1966="","",IF(R1966="Refreshment Beverage",VLOOKUP(VALUE(Q1966),Rates!G$15:L$19,2,0),VLOOKUP(VALUE(Q1966),Rates!G$4:L$12,2,0)))</f>
        <v/>
      </c>
      <c r="T1966" s="58" t="str">
        <f t="shared" si="987"/>
        <v/>
      </c>
      <c r="U1966" s="58" t="str">
        <f t="shared" si="988"/>
        <v/>
      </c>
      <c r="V1966" s="58" t="str">
        <f t="shared" si="989"/>
        <v/>
      </c>
      <c r="W1966" s="58" t="str">
        <f t="shared" si="990"/>
        <v/>
      </c>
      <c r="X1966" s="59" t="str">
        <f t="shared" si="991"/>
        <v/>
      </c>
      <c r="Y1966" s="60" t="str">
        <f>IF(B:B="","",IF(R1966="Refreshment Beverage",VLOOKUP(Q1966,Rates!G$15:L$19,6,0)*W1966,VLOOKUP(Q1966,Rates!G$4:L$12,6,0)*W1966))</f>
        <v/>
      </c>
      <c r="Z1966" s="60" t="str">
        <f t="shared" si="992"/>
        <v/>
      </c>
      <c r="AA1966" s="60" t="str">
        <f t="shared" si="980"/>
        <v/>
      </c>
      <c r="AB1966" s="61" t="str" cm="1">
        <f t="array" ref="AB1966">IF(_xlfn.SINGLE(B:B)="","",IF(R1966="Refreshment Beverage","",IF(AND(R1966="Beer",Q1966=0),SUM(LOOKUP(2,1/(Rates!$B$15:$B$18&lt;=W1966)/(Rates!$C$15:$C$18&gt;=W1966),Rates!$D$15:$D$18)*W1966),VLOOKUP(VALUE(_xlfn.SINGLE(Q:Q)),Rates!A:B,2,0)*W1966)))</f>
        <v/>
      </c>
      <c r="AC1966" s="61" t="str" cm="1">
        <f t="array" ref="AC1966">IF(_xlfn.SINGLE(B:B)="","",IF(R1966="Refreshment Beverage","",IF(AND(R1966="Beer",Q1966=0),SUM(LOOKUP(2,1/(Rates!$B$15:$B$18&lt;=W1966)/(Rates!$C$15:$C$18&gt;=W1966),Rates!$E$15:$E$18)*W1966),VLOOKUP(VALUE(_xlfn.SINGLE(Q:Q)),Rates!A:C,3,0)*W1966)))</f>
        <v/>
      </c>
      <c r="AD1966" s="168">
        <f>IFERROR(IF(R1966="Beer","",IF(OR(Q1966=1,Q1966=2,Q1966=3,Q1966=4),VLOOKUP(Q1966,Rates!$A$31:$B$34,2,0)*W1966,IF(V1966=1,VLOOKUP(U1966,'REB BEV MIN MKUP'!B:E,4,0),IF(V1966&gt;1,VLOOKUP(VALUE(W1966),'REB BEV MIN MKUP'!O:Q,3,0),0)))),0)</f>
        <v>0</v>
      </c>
      <c r="AE1966" s="62" t="str">
        <f t="shared" si="993"/>
        <v/>
      </c>
      <c r="AF1966" s="63" t="str">
        <f t="shared" si="994"/>
        <v/>
      </c>
      <c r="AG1966" s="64" t="str">
        <f t="shared" si="995"/>
        <v/>
      </c>
      <c r="AH1966" s="65" t="str">
        <f t="shared" si="996"/>
        <v/>
      </c>
      <c r="AI1966" s="66" t="str">
        <f>IF(AE:AE="","",IF(R1966="Refreshment Beverage",AK1966*(Rates!J$19/100),ROUND(SUM(AH1966*(Rates!$J$8/100)),4)))</f>
        <v/>
      </c>
      <c r="AJ1966" s="67" t="str">
        <f t="shared" si="997"/>
        <v/>
      </c>
      <c r="AK1966" s="22" t="str">
        <f t="shared" si="998"/>
        <v/>
      </c>
      <c r="AL1966" s="62" t="str">
        <f t="shared" si="999"/>
        <v/>
      </c>
      <c r="AM1966" s="63" t="str">
        <f>IF(AS1966="","",IF(R1966="Refreshment Beverage",ROUND(AS1966*Rates!K$19,4),ROUND(AO1966*(VLOOKUP(VALUE(Q1966),Rates!G$4:L$12,3,0)),4)))</f>
        <v/>
      </c>
      <c r="AN1966" s="68" t="str">
        <f>IF(AS1966="","",IF(R1966="Refreshment Beverage",AS1966*(Rates!J$19/100),MAX(AM1966,AB1966)))</f>
        <v/>
      </c>
      <c r="AO1966" s="69" t="str">
        <f t="shared" si="1000"/>
        <v/>
      </c>
      <c r="AP1966" s="69" t="str">
        <f t="shared" si="1001"/>
        <v/>
      </c>
      <c r="AQ1966" s="70" t="str">
        <f>IF(AS1966="","",IF(R1966="Refreshment Beverage",ROUND(SUM(VLOOKUP(Q:Q,Rates!G$15:L$19,3,0)*(AS1966-Y1966-Z1966-AA1966)),4),ROUND(SUM(Rates!$K$8*AS1966),4)))</f>
        <v/>
      </c>
      <c r="AR1966" s="66" t="str">
        <f t="shared" si="1002"/>
        <v/>
      </c>
      <c r="AS1966" s="22" t="str">
        <f t="shared" si="1003"/>
        <v/>
      </c>
      <c r="AT1966" s="62" t="str">
        <f t="shared" si="1004"/>
        <v/>
      </c>
      <c r="AU1966" s="63" t="str">
        <f>IF(AX1966="","",IF(R1966="Refreshment Beverage",ROUND((BA1966-Y1966-Z1966-AA1966)*VLOOKUP(VALUE(Q1966),Rates!G$15:L$19,3,0),4),ROUND(AW1966*(VLOOKUP(VALUE(Q1966),Rates!G:L,3,0)),4)))</f>
        <v/>
      </c>
      <c r="AV1966" s="68" t="str">
        <f t="shared" si="1005"/>
        <v/>
      </c>
      <c r="AW1966" s="69" t="str">
        <f t="shared" si="1006"/>
        <v/>
      </c>
      <c r="AX1966" s="65" t="str">
        <f t="shared" si="1007"/>
        <v/>
      </c>
      <c r="AY1966" s="70" t="str">
        <f>IF(AX1966="","",IF(R1966="Refreshment Beverage",ROUND(SUM(AX1966*Rates!K$19),4),ROUND(SUM(AX1966*(Rates!J$8/100)),4)))</f>
        <v/>
      </c>
      <c r="AZ1966" s="67" t="str">
        <f t="shared" si="1008"/>
        <v/>
      </c>
      <c r="BA1966" s="22" t="str">
        <f t="shared" si="1009"/>
        <v/>
      </c>
      <c r="BD1966" s="171"/>
      <c r="BE1966" s="171"/>
      <c r="BF1966" s="171"/>
      <c r="BG1966" s="171"/>
    </row>
    <row r="1967" spans="11:59" ht="12.75" customHeight="1" x14ac:dyDescent="0.3">
      <c r="K1967" s="42" t="str">
        <f t="shared" si="981"/>
        <v/>
      </c>
      <c r="L1967" s="55" t="str">
        <f t="shared" si="982"/>
        <v/>
      </c>
      <c r="M1967" s="43" t="str">
        <f t="shared" si="983"/>
        <v/>
      </c>
      <c r="N1967" s="56" t="str" cm="1">
        <f t="array" ref="N1967">IFERROR(IF(_xlfn.SINGLE(B:B)="","",IF(R1967="Beer",SUM(LOOKUP(2,1/(Rates!$B$3:$B$5&lt;=W1967)/(Rates!$C$3:$C$5&gt;=W1967),Rates!$D$3:$D$5)*(X1967/100)*W1967),IF(R1967="Refreshment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56" t="str">
        <f t="shared" si="984"/>
        <v/>
      </c>
      <c r="P1967" s="53"/>
      <c r="Q1967" s="14" t="str">
        <f t="shared" si="985"/>
        <v/>
      </c>
      <c r="R1967" s="57" t="str">
        <f t="shared" si="986"/>
        <v/>
      </c>
      <c r="S1967" s="58" t="str">
        <f>IF(B1967="","",IF(R1967="Refreshment Beverage",VLOOKUP(VALUE(Q1967),Rates!G$15:L$19,2,0),VLOOKUP(VALUE(Q1967),Rates!G$4:L$12,2,0)))</f>
        <v/>
      </c>
      <c r="T1967" s="58" t="str">
        <f t="shared" si="987"/>
        <v/>
      </c>
      <c r="U1967" s="58" t="str">
        <f t="shared" si="988"/>
        <v/>
      </c>
      <c r="V1967" s="58" t="str">
        <f t="shared" si="989"/>
        <v/>
      </c>
      <c r="W1967" s="58" t="str">
        <f t="shared" si="990"/>
        <v/>
      </c>
      <c r="X1967" s="59" t="str">
        <f t="shared" si="991"/>
        <v/>
      </c>
      <c r="Y1967" s="60" t="str">
        <f>IF(B:B="","",IF(R1967="Refreshment Beverage",VLOOKUP(Q1967,Rates!G$15:L$19,6,0)*W1967,VLOOKUP(Q1967,Rates!G$4:L$12,6,0)*W1967))</f>
        <v/>
      </c>
      <c r="Z1967" s="60" t="str">
        <f t="shared" si="992"/>
        <v/>
      </c>
      <c r="AA1967" s="60" t="str">
        <f t="shared" si="980"/>
        <v/>
      </c>
      <c r="AB1967" s="61" t="str" cm="1">
        <f t="array" ref="AB1967">IF(_xlfn.SINGLE(B:B)="","",IF(R1967="Refreshment Beverage","",IF(AND(R1967="Beer",Q1967=0),SUM(LOOKUP(2,1/(Rates!$B$15:$B$18&lt;=W1967)/(Rates!$C$15:$C$18&gt;=W1967),Rates!$D$15:$D$18)*W1967),VLOOKUP(VALUE(_xlfn.SINGLE(Q:Q)),Rates!A:B,2,0)*W1967)))</f>
        <v/>
      </c>
      <c r="AC1967" s="61" t="str" cm="1">
        <f t="array" ref="AC1967">IF(_xlfn.SINGLE(B:B)="","",IF(R1967="Refreshment Beverage","",IF(AND(R1967="Beer",Q1967=0),SUM(LOOKUP(2,1/(Rates!$B$15:$B$18&lt;=W1967)/(Rates!$C$15:$C$18&gt;=W1967),Rates!$E$15:$E$18)*W1967),VLOOKUP(VALUE(_xlfn.SINGLE(Q:Q)),Rates!A:C,3,0)*W1967)))</f>
        <v/>
      </c>
      <c r="AD1967" s="168">
        <f>IFERROR(IF(R1967="Beer","",IF(OR(Q1967=1,Q1967=2,Q1967=3,Q1967=4),VLOOKUP(Q1967,Rates!$A$31:$B$34,2,0)*W1967,IF(V1967=1,VLOOKUP(U1967,'REB BEV MIN MKUP'!B:E,4,0),IF(V1967&gt;1,VLOOKUP(VALUE(W1967),'REB BEV MIN MKUP'!O:Q,3,0),0)))),0)</f>
        <v>0</v>
      </c>
      <c r="AE1967" s="62" t="str">
        <f t="shared" si="993"/>
        <v/>
      </c>
      <c r="AF1967" s="63" t="str">
        <f t="shared" si="994"/>
        <v/>
      </c>
      <c r="AG1967" s="64" t="str">
        <f t="shared" si="995"/>
        <v/>
      </c>
      <c r="AH1967" s="65" t="str">
        <f t="shared" si="996"/>
        <v/>
      </c>
      <c r="AI1967" s="66" t="str">
        <f>IF(AE:AE="","",IF(R1967="Refreshment Beverage",AK1967*(Rates!J$19/100),ROUND(SUM(AH1967*(Rates!$J$8/100)),4)))</f>
        <v/>
      </c>
      <c r="AJ1967" s="67" t="str">
        <f t="shared" si="997"/>
        <v/>
      </c>
      <c r="AK1967" s="22" t="str">
        <f t="shared" si="998"/>
        <v/>
      </c>
      <c r="AL1967" s="62" t="str">
        <f t="shared" si="999"/>
        <v/>
      </c>
      <c r="AM1967" s="63" t="str">
        <f>IF(AS1967="","",IF(R1967="Refreshment Beverage",ROUND(AS1967*Rates!K$19,4),ROUND(AO1967*(VLOOKUP(VALUE(Q1967),Rates!G$4:L$12,3,0)),4)))</f>
        <v/>
      </c>
      <c r="AN1967" s="68" t="str">
        <f>IF(AS1967="","",IF(R1967="Refreshment Beverage",AS1967*(Rates!J$19/100),MAX(AM1967,AB1967)))</f>
        <v/>
      </c>
      <c r="AO1967" s="69" t="str">
        <f t="shared" si="1000"/>
        <v/>
      </c>
      <c r="AP1967" s="69" t="str">
        <f t="shared" si="1001"/>
        <v/>
      </c>
      <c r="AQ1967" s="70" t="str">
        <f>IF(AS1967="","",IF(R1967="Refreshment Beverage",ROUND(SUM(VLOOKUP(Q:Q,Rates!G$15:L$19,3,0)*(AS1967-Y1967-Z1967-AA1967)),4),ROUND(SUM(Rates!$K$8*AS1967),4)))</f>
        <v/>
      </c>
      <c r="AR1967" s="66" t="str">
        <f t="shared" si="1002"/>
        <v/>
      </c>
      <c r="AS1967" s="22" t="str">
        <f t="shared" si="1003"/>
        <v/>
      </c>
      <c r="AT1967" s="62" t="str">
        <f t="shared" si="1004"/>
        <v/>
      </c>
      <c r="AU1967" s="63" t="str">
        <f>IF(AX1967="","",IF(R1967="Refreshment Beverage",ROUND((BA1967-Y1967-Z1967-AA1967)*VLOOKUP(VALUE(Q1967),Rates!G$15:L$19,3,0),4),ROUND(AW1967*(VLOOKUP(VALUE(Q1967),Rates!G:L,3,0)),4)))</f>
        <v/>
      </c>
      <c r="AV1967" s="68" t="str">
        <f t="shared" si="1005"/>
        <v/>
      </c>
      <c r="AW1967" s="69" t="str">
        <f t="shared" si="1006"/>
        <v/>
      </c>
      <c r="AX1967" s="65" t="str">
        <f t="shared" si="1007"/>
        <v/>
      </c>
      <c r="AY1967" s="70" t="str">
        <f>IF(AX1967="","",IF(R1967="Refreshment Beverage",ROUND(SUM(AX1967*Rates!K$19),4),ROUND(SUM(AX1967*(Rates!J$8/100)),4)))</f>
        <v/>
      </c>
      <c r="AZ1967" s="67" t="str">
        <f t="shared" si="1008"/>
        <v/>
      </c>
      <c r="BA1967" s="22" t="str">
        <f t="shared" si="1009"/>
        <v/>
      </c>
      <c r="BD1967" s="171"/>
      <c r="BE1967" s="171"/>
      <c r="BF1967" s="171"/>
      <c r="BG1967" s="171"/>
    </row>
    <row r="1968" spans="11:59" ht="12.75" customHeight="1" x14ac:dyDescent="0.3">
      <c r="K1968" s="42" t="str">
        <f t="shared" si="981"/>
        <v/>
      </c>
      <c r="L1968" s="55" t="str">
        <f t="shared" si="982"/>
        <v/>
      </c>
      <c r="M1968" s="43" t="str">
        <f t="shared" si="983"/>
        <v/>
      </c>
      <c r="N1968" s="56" t="str" cm="1">
        <f t="array" ref="N1968">IFERROR(IF(_xlfn.SINGLE(B:B)="","",IF(R1968="Beer",SUM(LOOKUP(2,1/(Rates!$B$3:$B$5&lt;=W1968)/(Rates!$C$3:$C$5&gt;=W1968),Rates!$D$3:$D$5)*(X1968/100)*W1968),IF(R1968="Refreshment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56" t="str">
        <f t="shared" si="984"/>
        <v/>
      </c>
      <c r="P1968" s="53"/>
      <c r="Q1968" s="14" t="str">
        <f t="shared" si="985"/>
        <v/>
      </c>
      <c r="R1968" s="57" t="str">
        <f t="shared" si="986"/>
        <v/>
      </c>
      <c r="S1968" s="58" t="str">
        <f>IF(B1968="","",IF(R1968="Refreshment Beverage",VLOOKUP(VALUE(Q1968),Rates!G$15:L$19,2,0),VLOOKUP(VALUE(Q1968),Rates!G$4:L$12,2,0)))</f>
        <v/>
      </c>
      <c r="T1968" s="58" t="str">
        <f t="shared" si="987"/>
        <v/>
      </c>
      <c r="U1968" s="58" t="str">
        <f t="shared" si="988"/>
        <v/>
      </c>
      <c r="V1968" s="58" t="str">
        <f t="shared" si="989"/>
        <v/>
      </c>
      <c r="W1968" s="58" t="str">
        <f t="shared" si="990"/>
        <v/>
      </c>
      <c r="X1968" s="59" t="str">
        <f t="shared" si="991"/>
        <v/>
      </c>
      <c r="Y1968" s="60" t="str">
        <f>IF(B:B="","",IF(R1968="Refreshment Beverage",VLOOKUP(Q1968,Rates!G$15:L$19,6,0)*W1968,VLOOKUP(Q1968,Rates!G$4:L$12,6,0)*W1968))</f>
        <v/>
      </c>
      <c r="Z1968" s="60" t="str">
        <f t="shared" si="992"/>
        <v/>
      </c>
      <c r="AA1968" s="60" t="str">
        <f t="shared" si="980"/>
        <v/>
      </c>
      <c r="AB1968" s="61" t="str" cm="1">
        <f t="array" ref="AB1968">IF(_xlfn.SINGLE(B:B)="","",IF(R1968="Refreshment Beverage","",IF(AND(R1968="Beer",Q1968=0),SUM(LOOKUP(2,1/(Rates!$B$15:$B$18&lt;=W1968)/(Rates!$C$15:$C$18&gt;=W1968),Rates!$D$15:$D$18)*W1968),VLOOKUP(VALUE(_xlfn.SINGLE(Q:Q)),Rates!A:B,2,0)*W1968)))</f>
        <v/>
      </c>
      <c r="AC1968" s="61" t="str" cm="1">
        <f t="array" ref="AC1968">IF(_xlfn.SINGLE(B:B)="","",IF(R1968="Refreshment Beverage","",IF(AND(R1968="Beer",Q1968=0),SUM(LOOKUP(2,1/(Rates!$B$15:$B$18&lt;=W1968)/(Rates!$C$15:$C$18&gt;=W1968),Rates!$E$15:$E$18)*W1968),VLOOKUP(VALUE(_xlfn.SINGLE(Q:Q)),Rates!A:C,3,0)*W1968)))</f>
        <v/>
      </c>
      <c r="AD1968" s="168">
        <f>IFERROR(IF(R1968="Beer","",IF(OR(Q1968=1,Q1968=2,Q1968=3,Q1968=4),VLOOKUP(Q1968,Rates!$A$31:$B$34,2,0)*W1968,IF(V1968=1,VLOOKUP(U1968,'REB BEV MIN MKUP'!B:E,4,0),IF(V1968&gt;1,VLOOKUP(VALUE(W1968),'REB BEV MIN MKUP'!O:Q,3,0),0)))),0)</f>
        <v>0</v>
      </c>
      <c r="AE1968" s="62" t="str">
        <f t="shared" si="993"/>
        <v/>
      </c>
      <c r="AF1968" s="63" t="str">
        <f t="shared" si="994"/>
        <v/>
      </c>
      <c r="AG1968" s="64" t="str">
        <f t="shared" si="995"/>
        <v/>
      </c>
      <c r="AH1968" s="65" t="str">
        <f t="shared" si="996"/>
        <v/>
      </c>
      <c r="AI1968" s="66" t="str">
        <f>IF(AE:AE="","",IF(R1968="Refreshment Beverage",AK1968*(Rates!J$19/100),ROUND(SUM(AH1968*(Rates!$J$8/100)),4)))</f>
        <v/>
      </c>
      <c r="AJ1968" s="67" t="str">
        <f t="shared" si="997"/>
        <v/>
      </c>
      <c r="AK1968" s="22" t="str">
        <f t="shared" si="998"/>
        <v/>
      </c>
      <c r="AL1968" s="62" t="str">
        <f t="shared" si="999"/>
        <v/>
      </c>
      <c r="AM1968" s="63" t="str">
        <f>IF(AS1968="","",IF(R1968="Refreshment Beverage",ROUND(AS1968*Rates!K$19,4),ROUND(AO1968*(VLOOKUP(VALUE(Q1968),Rates!G$4:L$12,3,0)),4)))</f>
        <v/>
      </c>
      <c r="AN1968" s="68" t="str">
        <f>IF(AS1968="","",IF(R1968="Refreshment Beverage",AS1968*(Rates!J$19/100),MAX(AM1968,AB1968)))</f>
        <v/>
      </c>
      <c r="AO1968" s="69" t="str">
        <f t="shared" si="1000"/>
        <v/>
      </c>
      <c r="AP1968" s="69" t="str">
        <f t="shared" si="1001"/>
        <v/>
      </c>
      <c r="AQ1968" s="70" t="str">
        <f>IF(AS1968="","",IF(R1968="Refreshment Beverage",ROUND(SUM(VLOOKUP(Q:Q,Rates!G$15:L$19,3,0)*(AS1968-Y1968-Z1968-AA1968)),4),ROUND(SUM(Rates!$K$8*AS1968),4)))</f>
        <v/>
      </c>
      <c r="AR1968" s="66" t="str">
        <f t="shared" si="1002"/>
        <v/>
      </c>
      <c r="AS1968" s="22" t="str">
        <f t="shared" si="1003"/>
        <v/>
      </c>
      <c r="AT1968" s="62" t="str">
        <f t="shared" si="1004"/>
        <v/>
      </c>
      <c r="AU1968" s="63" t="str">
        <f>IF(AX1968="","",IF(R1968="Refreshment Beverage",ROUND((BA1968-Y1968-Z1968-AA1968)*VLOOKUP(VALUE(Q1968),Rates!G$15:L$19,3,0),4),ROUND(AW1968*(VLOOKUP(VALUE(Q1968),Rates!G:L,3,0)),4)))</f>
        <v/>
      </c>
      <c r="AV1968" s="68" t="str">
        <f t="shared" si="1005"/>
        <v/>
      </c>
      <c r="AW1968" s="69" t="str">
        <f t="shared" si="1006"/>
        <v/>
      </c>
      <c r="AX1968" s="65" t="str">
        <f t="shared" si="1007"/>
        <v/>
      </c>
      <c r="AY1968" s="70" t="str">
        <f>IF(AX1968="","",IF(R1968="Refreshment Beverage",ROUND(SUM(AX1968*Rates!K$19),4),ROUND(SUM(AX1968*(Rates!J$8/100)),4)))</f>
        <v/>
      </c>
      <c r="AZ1968" s="67" t="str">
        <f t="shared" si="1008"/>
        <v/>
      </c>
      <c r="BA1968" s="22" t="str">
        <f t="shared" si="1009"/>
        <v/>
      </c>
      <c r="BD1968" s="171"/>
      <c r="BE1968" s="171"/>
      <c r="BF1968" s="171"/>
      <c r="BG1968" s="171"/>
    </row>
    <row r="1969" spans="11:59" ht="12.75" customHeight="1" x14ac:dyDescent="0.3">
      <c r="K1969" s="42" t="str">
        <f t="shared" si="981"/>
        <v/>
      </c>
      <c r="L1969" s="55" t="str">
        <f t="shared" si="982"/>
        <v/>
      </c>
      <c r="M1969" s="43" t="str">
        <f t="shared" si="983"/>
        <v/>
      </c>
      <c r="N1969" s="56" t="str" cm="1">
        <f t="array" ref="N1969">IFERROR(IF(_xlfn.SINGLE(B:B)="","",IF(R1969="Beer",SUM(LOOKUP(2,1/(Rates!$B$3:$B$5&lt;=W1969)/(Rates!$C$3:$C$5&gt;=W1969),Rates!$D$3:$D$5)*(X1969/100)*W1969),IF(R1969="Refreshment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56" t="str">
        <f t="shared" si="984"/>
        <v/>
      </c>
      <c r="P1969" s="53"/>
      <c r="Q1969" s="14" t="str">
        <f t="shared" si="985"/>
        <v/>
      </c>
      <c r="R1969" s="57" t="str">
        <f t="shared" si="986"/>
        <v/>
      </c>
      <c r="S1969" s="58" t="str">
        <f>IF(B1969="","",IF(R1969="Refreshment Beverage",VLOOKUP(VALUE(Q1969),Rates!G$15:L$19,2,0),VLOOKUP(VALUE(Q1969),Rates!G$4:L$12,2,0)))</f>
        <v/>
      </c>
      <c r="T1969" s="58" t="str">
        <f t="shared" si="987"/>
        <v/>
      </c>
      <c r="U1969" s="58" t="str">
        <f t="shared" si="988"/>
        <v/>
      </c>
      <c r="V1969" s="58" t="str">
        <f t="shared" si="989"/>
        <v/>
      </c>
      <c r="W1969" s="58" t="str">
        <f t="shared" si="990"/>
        <v/>
      </c>
      <c r="X1969" s="59" t="str">
        <f t="shared" si="991"/>
        <v/>
      </c>
      <c r="Y1969" s="60" t="str">
        <f>IF(B:B="","",IF(R1969="Refreshment Beverage",VLOOKUP(Q1969,Rates!G$15:L$19,6,0)*W1969,VLOOKUP(Q1969,Rates!G$4:L$12,6,0)*W1969))</f>
        <v/>
      </c>
      <c r="Z1969" s="60" t="str">
        <f t="shared" si="992"/>
        <v/>
      </c>
      <c r="AA1969" s="60" t="str">
        <f t="shared" si="980"/>
        <v/>
      </c>
      <c r="AB1969" s="61" t="str" cm="1">
        <f t="array" ref="AB1969">IF(_xlfn.SINGLE(B:B)="","",IF(R1969="Refreshment Beverage","",IF(AND(R1969="Beer",Q1969=0),SUM(LOOKUP(2,1/(Rates!$B$15:$B$18&lt;=W1969)/(Rates!$C$15:$C$18&gt;=W1969),Rates!$D$15:$D$18)*W1969),VLOOKUP(VALUE(_xlfn.SINGLE(Q:Q)),Rates!A:B,2,0)*W1969)))</f>
        <v/>
      </c>
      <c r="AC1969" s="61" t="str" cm="1">
        <f t="array" ref="AC1969">IF(_xlfn.SINGLE(B:B)="","",IF(R1969="Refreshment Beverage","",IF(AND(R1969="Beer",Q1969=0),SUM(LOOKUP(2,1/(Rates!$B$15:$B$18&lt;=W1969)/(Rates!$C$15:$C$18&gt;=W1969),Rates!$E$15:$E$18)*W1969),VLOOKUP(VALUE(_xlfn.SINGLE(Q:Q)),Rates!A:C,3,0)*W1969)))</f>
        <v/>
      </c>
      <c r="AD1969" s="168">
        <f>IFERROR(IF(R1969="Beer","",IF(OR(Q1969=1,Q1969=2,Q1969=3,Q1969=4),VLOOKUP(Q1969,Rates!$A$31:$B$34,2,0)*W1969,IF(V1969=1,VLOOKUP(U1969,'REB BEV MIN MKUP'!B:E,4,0),IF(V1969&gt;1,VLOOKUP(VALUE(W1969),'REB BEV MIN MKUP'!O:Q,3,0),0)))),0)</f>
        <v>0</v>
      </c>
      <c r="AE1969" s="62" t="str">
        <f t="shared" si="993"/>
        <v/>
      </c>
      <c r="AF1969" s="63" t="str">
        <f t="shared" si="994"/>
        <v/>
      </c>
      <c r="AG1969" s="64" t="str">
        <f t="shared" si="995"/>
        <v/>
      </c>
      <c r="AH1969" s="65" t="str">
        <f t="shared" si="996"/>
        <v/>
      </c>
      <c r="AI1969" s="66" t="str">
        <f>IF(AE:AE="","",IF(R1969="Refreshment Beverage",AK1969*(Rates!J$19/100),ROUND(SUM(AH1969*(Rates!$J$8/100)),4)))</f>
        <v/>
      </c>
      <c r="AJ1969" s="67" t="str">
        <f t="shared" si="997"/>
        <v/>
      </c>
      <c r="AK1969" s="22" t="str">
        <f t="shared" si="998"/>
        <v/>
      </c>
      <c r="AL1969" s="62" t="str">
        <f t="shared" si="999"/>
        <v/>
      </c>
      <c r="AM1969" s="63" t="str">
        <f>IF(AS1969="","",IF(R1969="Refreshment Beverage",ROUND(AS1969*Rates!K$19,4),ROUND(AO1969*(VLOOKUP(VALUE(Q1969),Rates!G$4:L$12,3,0)),4)))</f>
        <v/>
      </c>
      <c r="AN1969" s="68" t="str">
        <f>IF(AS1969="","",IF(R1969="Refreshment Beverage",AS1969*(Rates!J$19/100),MAX(AM1969,AB1969)))</f>
        <v/>
      </c>
      <c r="AO1969" s="69" t="str">
        <f t="shared" si="1000"/>
        <v/>
      </c>
      <c r="AP1969" s="69" t="str">
        <f t="shared" si="1001"/>
        <v/>
      </c>
      <c r="AQ1969" s="70" t="str">
        <f>IF(AS1969="","",IF(R1969="Refreshment Beverage",ROUND(SUM(VLOOKUP(Q:Q,Rates!G$15:L$19,3,0)*(AS1969-Y1969-Z1969-AA1969)),4),ROUND(SUM(Rates!$K$8*AS1969),4)))</f>
        <v/>
      </c>
      <c r="AR1969" s="66" t="str">
        <f t="shared" si="1002"/>
        <v/>
      </c>
      <c r="AS1969" s="22" t="str">
        <f t="shared" si="1003"/>
        <v/>
      </c>
      <c r="AT1969" s="62" t="str">
        <f t="shared" si="1004"/>
        <v/>
      </c>
      <c r="AU1969" s="63" t="str">
        <f>IF(AX1969="","",IF(R1969="Refreshment Beverage",ROUND((BA1969-Y1969-Z1969-AA1969)*VLOOKUP(VALUE(Q1969),Rates!G$15:L$19,3,0),4),ROUND(AW1969*(VLOOKUP(VALUE(Q1969),Rates!G:L,3,0)),4)))</f>
        <v/>
      </c>
      <c r="AV1969" s="68" t="str">
        <f t="shared" si="1005"/>
        <v/>
      </c>
      <c r="AW1969" s="69" t="str">
        <f t="shared" si="1006"/>
        <v/>
      </c>
      <c r="AX1969" s="65" t="str">
        <f t="shared" si="1007"/>
        <v/>
      </c>
      <c r="AY1969" s="70" t="str">
        <f>IF(AX1969="","",IF(R1969="Refreshment Beverage",ROUND(SUM(AX1969*Rates!K$19),4),ROUND(SUM(AX1969*(Rates!J$8/100)),4)))</f>
        <v/>
      </c>
      <c r="AZ1969" s="67" t="str">
        <f t="shared" si="1008"/>
        <v/>
      </c>
      <c r="BA1969" s="22" t="str">
        <f t="shared" si="1009"/>
        <v/>
      </c>
      <c r="BD1969" s="171"/>
      <c r="BE1969" s="171"/>
      <c r="BF1969" s="171"/>
      <c r="BG1969" s="171"/>
    </row>
    <row r="1970" spans="11:59" ht="12.75" customHeight="1" x14ac:dyDescent="0.3">
      <c r="K1970" s="42" t="str">
        <f t="shared" si="981"/>
        <v/>
      </c>
      <c r="L1970" s="55" t="str">
        <f t="shared" si="982"/>
        <v/>
      </c>
      <c r="M1970" s="43" t="str">
        <f t="shared" si="983"/>
        <v/>
      </c>
      <c r="N1970" s="56" t="str" cm="1">
        <f t="array" ref="N1970">IFERROR(IF(_xlfn.SINGLE(B:B)="","",IF(R1970="Beer",SUM(LOOKUP(2,1/(Rates!$B$3:$B$5&lt;=W1970)/(Rates!$C$3:$C$5&gt;=W1970),Rates!$D$3:$D$5)*(X1970/100)*W1970),IF(R1970="Refreshment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56" t="str">
        <f t="shared" si="984"/>
        <v/>
      </c>
      <c r="P1970" s="53"/>
      <c r="Q1970" s="14" t="str">
        <f t="shared" si="985"/>
        <v/>
      </c>
      <c r="R1970" s="57" t="str">
        <f t="shared" si="986"/>
        <v/>
      </c>
      <c r="S1970" s="58" t="str">
        <f>IF(B1970="","",IF(R1970="Refreshment Beverage",VLOOKUP(VALUE(Q1970),Rates!G$15:L$19,2,0),VLOOKUP(VALUE(Q1970),Rates!G$4:L$12,2,0)))</f>
        <v/>
      </c>
      <c r="T1970" s="58" t="str">
        <f t="shared" si="987"/>
        <v/>
      </c>
      <c r="U1970" s="58" t="str">
        <f t="shared" si="988"/>
        <v/>
      </c>
      <c r="V1970" s="58" t="str">
        <f t="shared" si="989"/>
        <v/>
      </c>
      <c r="W1970" s="58" t="str">
        <f t="shared" si="990"/>
        <v/>
      </c>
      <c r="X1970" s="59" t="str">
        <f t="shared" si="991"/>
        <v/>
      </c>
      <c r="Y1970" s="60" t="str">
        <f>IF(B:B="","",IF(R1970="Refreshment Beverage",VLOOKUP(Q1970,Rates!G$15:L$19,6,0)*W1970,VLOOKUP(Q1970,Rates!G$4:L$12,6,0)*W1970))</f>
        <v/>
      </c>
      <c r="Z1970" s="60" t="str">
        <f t="shared" si="992"/>
        <v/>
      </c>
      <c r="AA1970" s="60" t="str">
        <f t="shared" si="980"/>
        <v/>
      </c>
      <c r="AB1970" s="61" t="str" cm="1">
        <f t="array" ref="AB1970">IF(_xlfn.SINGLE(B:B)="","",IF(R1970="Refreshment Beverage","",IF(AND(R1970="Beer",Q1970=0),SUM(LOOKUP(2,1/(Rates!$B$15:$B$18&lt;=W1970)/(Rates!$C$15:$C$18&gt;=W1970),Rates!$D$15:$D$18)*W1970),VLOOKUP(VALUE(_xlfn.SINGLE(Q:Q)),Rates!A:B,2,0)*W1970)))</f>
        <v/>
      </c>
      <c r="AC1970" s="61" t="str" cm="1">
        <f t="array" ref="AC1970">IF(_xlfn.SINGLE(B:B)="","",IF(R1970="Refreshment Beverage","",IF(AND(R1970="Beer",Q1970=0),SUM(LOOKUP(2,1/(Rates!$B$15:$B$18&lt;=W1970)/(Rates!$C$15:$C$18&gt;=W1970),Rates!$E$15:$E$18)*W1970),VLOOKUP(VALUE(_xlfn.SINGLE(Q:Q)),Rates!A:C,3,0)*W1970)))</f>
        <v/>
      </c>
      <c r="AD1970" s="168">
        <f>IFERROR(IF(R1970="Beer","",IF(OR(Q1970=1,Q1970=2,Q1970=3,Q1970=4),VLOOKUP(Q1970,Rates!$A$31:$B$34,2,0)*W1970,IF(V1970=1,VLOOKUP(U1970,'REB BEV MIN MKUP'!B:E,4,0),IF(V1970&gt;1,VLOOKUP(VALUE(W1970),'REB BEV MIN MKUP'!O:Q,3,0),0)))),0)</f>
        <v>0</v>
      </c>
      <c r="AE1970" s="62" t="str">
        <f t="shared" si="993"/>
        <v/>
      </c>
      <c r="AF1970" s="63" t="str">
        <f t="shared" si="994"/>
        <v/>
      </c>
      <c r="AG1970" s="64" t="str">
        <f t="shared" si="995"/>
        <v/>
      </c>
      <c r="AH1970" s="65" t="str">
        <f t="shared" si="996"/>
        <v/>
      </c>
      <c r="AI1970" s="66" t="str">
        <f>IF(AE:AE="","",IF(R1970="Refreshment Beverage",AK1970*(Rates!J$19/100),ROUND(SUM(AH1970*(Rates!$J$8/100)),4)))</f>
        <v/>
      </c>
      <c r="AJ1970" s="67" t="str">
        <f t="shared" si="997"/>
        <v/>
      </c>
      <c r="AK1970" s="22" t="str">
        <f t="shared" si="998"/>
        <v/>
      </c>
      <c r="AL1970" s="62" t="str">
        <f t="shared" si="999"/>
        <v/>
      </c>
      <c r="AM1970" s="63" t="str">
        <f>IF(AS1970="","",IF(R1970="Refreshment Beverage",ROUND(AS1970*Rates!K$19,4),ROUND(AO1970*(VLOOKUP(VALUE(Q1970),Rates!G$4:L$12,3,0)),4)))</f>
        <v/>
      </c>
      <c r="AN1970" s="68" t="str">
        <f>IF(AS1970="","",IF(R1970="Refreshment Beverage",AS1970*(Rates!J$19/100),MAX(AM1970,AB1970)))</f>
        <v/>
      </c>
      <c r="AO1970" s="69" t="str">
        <f t="shared" si="1000"/>
        <v/>
      </c>
      <c r="AP1970" s="69" t="str">
        <f t="shared" si="1001"/>
        <v/>
      </c>
      <c r="AQ1970" s="70" t="str">
        <f>IF(AS1970="","",IF(R1970="Refreshment Beverage",ROUND(SUM(VLOOKUP(Q:Q,Rates!G$15:L$19,3,0)*(AS1970-Y1970-Z1970-AA1970)),4),ROUND(SUM(Rates!$K$8*AS1970),4)))</f>
        <v/>
      </c>
      <c r="AR1970" s="66" t="str">
        <f t="shared" si="1002"/>
        <v/>
      </c>
      <c r="AS1970" s="22" t="str">
        <f t="shared" si="1003"/>
        <v/>
      </c>
      <c r="AT1970" s="62" t="str">
        <f t="shared" si="1004"/>
        <v/>
      </c>
      <c r="AU1970" s="63" t="str">
        <f>IF(AX1970="","",IF(R1970="Refreshment Beverage",ROUND((BA1970-Y1970-Z1970-AA1970)*VLOOKUP(VALUE(Q1970),Rates!G$15:L$19,3,0),4),ROUND(AW1970*(VLOOKUP(VALUE(Q1970),Rates!G:L,3,0)),4)))</f>
        <v/>
      </c>
      <c r="AV1970" s="68" t="str">
        <f t="shared" si="1005"/>
        <v/>
      </c>
      <c r="AW1970" s="69" t="str">
        <f t="shared" si="1006"/>
        <v/>
      </c>
      <c r="AX1970" s="65" t="str">
        <f t="shared" si="1007"/>
        <v/>
      </c>
      <c r="AY1970" s="70" t="str">
        <f>IF(AX1970="","",IF(R1970="Refreshment Beverage",ROUND(SUM(AX1970*Rates!K$19),4),ROUND(SUM(AX1970*(Rates!J$8/100)),4)))</f>
        <v/>
      </c>
      <c r="AZ1970" s="67" t="str">
        <f t="shared" si="1008"/>
        <v/>
      </c>
      <c r="BA1970" s="22" t="str">
        <f t="shared" si="1009"/>
        <v/>
      </c>
      <c r="BD1970" s="171"/>
      <c r="BE1970" s="171"/>
      <c r="BF1970" s="171"/>
      <c r="BG1970" s="171"/>
    </row>
    <row r="1971" spans="11:59" ht="12.75" customHeight="1" x14ac:dyDescent="0.3">
      <c r="K1971" s="42" t="str">
        <f t="shared" si="981"/>
        <v/>
      </c>
      <c r="L1971" s="55" t="str">
        <f t="shared" si="982"/>
        <v/>
      </c>
      <c r="M1971" s="43" t="str">
        <f t="shared" si="983"/>
        <v/>
      </c>
      <c r="N1971" s="56" t="str" cm="1">
        <f t="array" ref="N1971">IFERROR(IF(_xlfn.SINGLE(B:B)="","",IF(R1971="Beer",SUM(LOOKUP(2,1/(Rates!$B$3:$B$5&lt;=W1971)/(Rates!$C$3:$C$5&gt;=W1971),Rates!$D$3:$D$5)*(X1971/100)*W1971),IF(R1971="Refreshment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56" t="str">
        <f t="shared" si="984"/>
        <v/>
      </c>
      <c r="P1971" s="53"/>
      <c r="Q1971" s="14" t="str">
        <f t="shared" si="985"/>
        <v/>
      </c>
      <c r="R1971" s="57" t="str">
        <f t="shared" si="986"/>
        <v/>
      </c>
      <c r="S1971" s="58" t="str">
        <f>IF(B1971="","",IF(R1971="Refreshment Beverage",VLOOKUP(VALUE(Q1971),Rates!G$15:L$19,2,0),VLOOKUP(VALUE(Q1971),Rates!G$4:L$12,2,0)))</f>
        <v/>
      </c>
      <c r="T1971" s="58" t="str">
        <f t="shared" si="987"/>
        <v/>
      </c>
      <c r="U1971" s="58" t="str">
        <f t="shared" si="988"/>
        <v/>
      </c>
      <c r="V1971" s="58" t="str">
        <f t="shared" si="989"/>
        <v/>
      </c>
      <c r="W1971" s="58" t="str">
        <f t="shared" si="990"/>
        <v/>
      </c>
      <c r="X1971" s="59" t="str">
        <f t="shared" si="991"/>
        <v/>
      </c>
      <c r="Y1971" s="60" t="str">
        <f>IF(B:B="","",IF(R1971="Refreshment Beverage",VLOOKUP(Q1971,Rates!G$15:L$19,6,0)*W1971,VLOOKUP(Q1971,Rates!G$4:L$12,6,0)*W1971))</f>
        <v/>
      </c>
      <c r="Z1971" s="60" t="str">
        <f t="shared" si="992"/>
        <v/>
      </c>
      <c r="AA1971" s="60" t="str">
        <f t="shared" si="980"/>
        <v/>
      </c>
      <c r="AB1971" s="61" t="str" cm="1">
        <f t="array" ref="AB1971">IF(_xlfn.SINGLE(B:B)="","",IF(R1971="Refreshment Beverage","",IF(AND(R1971="Beer",Q1971=0),SUM(LOOKUP(2,1/(Rates!$B$15:$B$18&lt;=W1971)/(Rates!$C$15:$C$18&gt;=W1971),Rates!$D$15:$D$18)*W1971),VLOOKUP(VALUE(_xlfn.SINGLE(Q:Q)),Rates!A:B,2,0)*W1971)))</f>
        <v/>
      </c>
      <c r="AC1971" s="61" t="str" cm="1">
        <f t="array" ref="AC1971">IF(_xlfn.SINGLE(B:B)="","",IF(R1971="Refreshment Beverage","",IF(AND(R1971="Beer",Q1971=0),SUM(LOOKUP(2,1/(Rates!$B$15:$B$18&lt;=W1971)/(Rates!$C$15:$C$18&gt;=W1971),Rates!$E$15:$E$18)*W1971),VLOOKUP(VALUE(_xlfn.SINGLE(Q:Q)),Rates!A:C,3,0)*W1971)))</f>
        <v/>
      </c>
      <c r="AD1971" s="168">
        <f>IFERROR(IF(R1971="Beer","",IF(OR(Q1971=1,Q1971=2,Q1971=3,Q1971=4),VLOOKUP(Q1971,Rates!$A$31:$B$34,2,0)*W1971,IF(V1971=1,VLOOKUP(U1971,'REB BEV MIN MKUP'!B:E,4,0),IF(V1971&gt;1,VLOOKUP(VALUE(W1971),'REB BEV MIN MKUP'!O:Q,3,0),0)))),0)</f>
        <v>0</v>
      </c>
      <c r="AE1971" s="62" t="str">
        <f t="shared" si="993"/>
        <v/>
      </c>
      <c r="AF1971" s="63" t="str">
        <f t="shared" si="994"/>
        <v/>
      </c>
      <c r="AG1971" s="64" t="str">
        <f t="shared" si="995"/>
        <v/>
      </c>
      <c r="AH1971" s="65" t="str">
        <f t="shared" si="996"/>
        <v/>
      </c>
      <c r="AI1971" s="66" t="str">
        <f>IF(AE:AE="","",IF(R1971="Refreshment Beverage",AK1971*(Rates!J$19/100),ROUND(SUM(AH1971*(Rates!$J$8/100)),4)))</f>
        <v/>
      </c>
      <c r="AJ1971" s="67" t="str">
        <f t="shared" si="997"/>
        <v/>
      </c>
      <c r="AK1971" s="22" t="str">
        <f t="shared" si="998"/>
        <v/>
      </c>
      <c r="AL1971" s="62" t="str">
        <f t="shared" si="999"/>
        <v/>
      </c>
      <c r="AM1971" s="63" t="str">
        <f>IF(AS1971="","",IF(R1971="Refreshment Beverage",ROUND(AS1971*Rates!K$19,4),ROUND(AO1971*(VLOOKUP(VALUE(Q1971),Rates!G$4:L$12,3,0)),4)))</f>
        <v/>
      </c>
      <c r="AN1971" s="68" t="str">
        <f>IF(AS1971="","",IF(R1971="Refreshment Beverage",AS1971*(Rates!J$19/100),MAX(AM1971,AB1971)))</f>
        <v/>
      </c>
      <c r="AO1971" s="69" t="str">
        <f t="shared" si="1000"/>
        <v/>
      </c>
      <c r="AP1971" s="69" t="str">
        <f t="shared" si="1001"/>
        <v/>
      </c>
      <c r="AQ1971" s="70" t="str">
        <f>IF(AS1971="","",IF(R1971="Refreshment Beverage",ROUND(SUM(VLOOKUP(Q:Q,Rates!G$15:L$19,3,0)*(AS1971-Y1971-Z1971-AA1971)),4),ROUND(SUM(Rates!$K$8*AS1971),4)))</f>
        <v/>
      </c>
      <c r="AR1971" s="66" t="str">
        <f t="shared" si="1002"/>
        <v/>
      </c>
      <c r="AS1971" s="22" t="str">
        <f t="shared" si="1003"/>
        <v/>
      </c>
      <c r="AT1971" s="62" t="str">
        <f t="shared" si="1004"/>
        <v/>
      </c>
      <c r="AU1971" s="63" t="str">
        <f>IF(AX1971="","",IF(R1971="Refreshment Beverage",ROUND((BA1971-Y1971-Z1971-AA1971)*VLOOKUP(VALUE(Q1971),Rates!G$15:L$19,3,0),4),ROUND(AW1971*(VLOOKUP(VALUE(Q1971),Rates!G:L,3,0)),4)))</f>
        <v/>
      </c>
      <c r="AV1971" s="68" t="str">
        <f t="shared" si="1005"/>
        <v/>
      </c>
      <c r="AW1971" s="69" t="str">
        <f t="shared" si="1006"/>
        <v/>
      </c>
      <c r="AX1971" s="65" t="str">
        <f t="shared" si="1007"/>
        <v/>
      </c>
      <c r="AY1971" s="70" t="str">
        <f>IF(AX1971="","",IF(R1971="Refreshment Beverage",ROUND(SUM(AX1971*Rates!K$19),4),ROUND(SUM(AX1971*(Rates!J$8/100)),4)))</f>
        <v/>
      </c>
      <c r="AZ1971" s="67" t="str">
        <f t="shared" si="1008"/>
        <v/>
      </c>
      <c r="BA1971" s="22" t="str">
        <f t="shared" si="1009"/>
        <v/>
      </c>
      <c r="BD1971" s="171"/>
      <c r="BE1971" s="171"/>
      <c r="BF1971" s="171"/>
      <c r="BG1971" s="171"/>
    </row>
    <row r="1972" spans="11:59" ht="12.75" customHeight="1" x14ac:dyDescent="0.3">
      <c r="K1972" s="42" t="str">
        <f t="shared" si="981"/>
        <v/>
      </c>
      <c r="L1972" s="55" t="str">
        <f t="shared" si="982"/>
        <v/>
      </c>
      <c r="M1972" s="43" t="str">
        <f t="shared" si="983"/>
        <v/>
      </c>
      <c r="N1972" s="56" t="str" cm="1">
        <f t="array" ref="N1972">IFERROR(IF(_xlfn.SINGLE(B:B)="","",IF(R1972="Beer",SUM(LOOKUP(2,1/(Rates!$B$3:$B$5&lt;=W1972)/(Rates!$C$3:$C$5&gt;=W1972),Rates!$D$3:$D$5)*(X1972/100)*W1972),IF(R1972="Refreshment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56" t="str">
        <f t="shared" si="984"/>
        <v/>
      </c>
      <c r="P1972" s="53"/>
      <c r="Q1972" s="14" t="str">
        <f t="shared" si="985"/>
        <v/>
      </c>
      <c r="R1972" s="57" t="str">
        <f t="shared" si="986"/>
        <v/>
      </c>
      <c r="S1972" s="58" t="str">
        <f>IF(B1972="","",IF(R1972="Refreshment Beverage",VLOOKUP(VALUE(Q1972),Rates!G$15:L$19,2,0),VLOOKUP(VALUE(Q1972),Rates!G$4:L$12,2,0)))</f>
        <v/>
      </c>
      <c r="T1972" s="58" t="str">
        <f t="shared" si="987"/>
        <v/>
      </c>
      <c r="U1972" s="58" t="str">
        <f t="shared" si="988"/>
        <v/>
      </c>
      <c r="V1972" s="58" t="str">
        <f t="shared" si="989"/>
        <v/>
      </c>
      <c r="W1972" s="58" t="str">
        <f t="shared" si="990"/>
        <v/>
      </c>
      <c r="X1972" s="59" t="str">
        <f t="shared" si="991"/>
        <v/>
      </c>
      <c r="Y1972" s="60" t="str">
        <f>IF(B:B="","",IF(R1972="Refreshment Beverage",VLOOKUP(Q1972,Rates!G$15:L$19,6,0)*W1972,VLOOKUP(Q1972,Rates!G$4:L$12,6,0)*W1972))</f>
        <v/>
      </c>
      <c r="Z1972" s="60" t="str">
        <f t="shared" si="992"/>
        <v/>
      </c>
      <c r="AA1972" s="60" t="str">
        <f t="shared" si="980"/>
        <v/>
      </c>
      <c r="AB1972" s="61" t="str" cm="1">
        <f t="array" ref="AB1972">IF(_xlfn.SINGLE(B:B)="","",IF(R1972="Refreshment Beverage","",IF(AND(R1972="Beer",Q1972=0),SUM(LOOKUP(2,1/(Rates!$B$15:$B$18&lt;=W1972)/(Rates!$C$15:$C$18&gt;=W1972),Rates!$D$15:$D$18)*W1972),VLOOKUP(VALUE(_xlfn.SINGLE(Q:Q)),Rates!A:B,2,0)*W1972)))</f>
        <v/>
      </c>
      <c r="AC1972" s="61" t="str" cm="1">
        <f t="array" ref="AC1972">IF(_xlfn.SINGLE(B:B)="","",IF(R1972="Refreshment Beverage","",IF(AND(R1972="Beer",Q1972=0),SUM(LOOKUP(2,1/(Rates!$B$15:$B$18&lt;=W1972)/(Rates!$C$15:$C$18&gt;=W1972),Rates!$E$15:$E$18)*W1972),VLOOKUP(VALUE(_xlfn.SINGLE(Q:Q)),Rates!A:C,3,0)*W1972)))</f>
        <v/>
      </c>
      <c r="AD1972" s="168">
        <f>IFERROR(IF(R1972="Beer","",IF(OR(Q1972=1,Q1972=2,Q1972=3,Q1972=4),VLOOKUP(Q1972,Rates!$A$31:$B$34,2,0)*W1972,IF(V1972=1,VLOOKUP(U1972,'REB BEV MIN MKUP'!B:E,4,0),IF(V1972&gt;1,VLOOKUP(VALUE(W1972),'REB BEV MIN MKUP'!O:Q,3,0),0)))),0)</f>
        <v>0</v>
      </c>
      <c r="AE1972" s="62" t="str">
        <f t="shared" si="993"/>
        <v/>
      </c>
      <c r="AF1972" s="63" t="str">
        <f t="shared" si="994"/>
        <v/>
      </c>
      <c r="AG1972" s="64" t="str">
        <f t="shared" si="995"/>
        <v/>
      </c>
      <c r="AH1972" s="65" t="str">
        <f t="shared" si="996"/>
        <v/>
      </c>
      <c r="AI1972" s="66" t="str">
        <f>IF(AE:AE="","",IF(R1972="Refreshment Beverage",AK1972*(Rates!J$19/100),ROUND(SUM(AH1972*(Rates!$J$8/100)),4)))</f>
        <v/>
      </c>
      <c r="AJ1972" s="67" t="str">
        <f t="shared" si="997"/>
        <v/>
      </c>
      <c r="AK1972" s="22" t="str">
        <f t="shared" si="998"/>
        <v/>
      </c>
      <c r="AL1972" s="62" t="str">
        <f t="shared" si="999"/>
        <v/>
      </c>
      <c r="AM1972" s="63" t="str">
        <f>IF(AS1972="","",IF(R1972="Refreshment Beverage",ROUND(AS1972*Rates!K$19,4),ROUND(AO1972*(VLOOKUP(VALUE(Q1972),Rates!G$4:L$12,3,0)),4)))</f>
        <v/>
      </c>
      <c r="AN1972" s="68" t="str">
        <f>IF(AS1972="","",IF(R1972="Refreshment Beverage",AS1972*(Rates!J$19/100),MAX(AM1972,AB1972)))</f>
        <v/>
      </c>
      <c r="AO1972" s="69" t="str">
        <f t="shared" si="1000"/>
        <v/>
      </c>
      <c r="AP1972" s="69" t="str">
        <f t="shared" si="1001"/>
        <v/>
      </c>
      <c r="AQ1972" s="70" t="str">
        <f>IF(AS1972="","",IF(R1972="Refreshment Beverage",ROUND(SUM(VLOOKUP(Q:Q,Rates!G$15:L$19,3,0)*(AS1972-Y1972-Z1972-AA1972)),4),ROUND(SUM(Rates!$K$8*AS1972),4)))</f>
        <v/>
      </c>
      <c r="AR1972" s="66" t="str">
        <f t="shared" si="1002"/>
        <v/>
      </c>
      <c r="AS1972" s="22" t="str">
        <f t="shared" si="1003"/>
        <v/>
      </c>
      <c r="AT1972" s="62" t="str">
        <f t="shared" si="1004"/>
        <v/>
      </c>
      <c r="AU1972" s="63" t="str">
        <f>IF(AX1972="","",IF(R1972="Refreshment Beverage",ROUND((BA1972-Y1972-Z1972-AA1972)*VLOOKUP(VALUE(Q1972),Rates!G$15:L$19,3,0),4),ROUND(AW1972*(VLOOKUP(VALUE(Q1972),Rates!G:L,3,0)),4)))</f>
        <v/>
      </c>
      <c r="AV1972" s="68" t="str">
        <f t="shared" si="1005"/>
        <v/>
      </c>
      <c r="AW1972" s="69" t="str">
        <f t="shared" si="1006"/>
        <v/>
      </c>
      <c r="AX1972" s="65" t="str">
        <f t="shared" si="1007"/>
        <v/>
      </c>
      <c r="AY1972" s="70" t="str">
        <f>IF(AX1972="","",IF(R1972="Refreshment Beverage",ROUND(SUM(AX1972*Rates!K$19),4),ROUND(SUM(AX1972*(Rates!J$8/100)),4)))</f>
        <v/>
      </c>
      <c r="AZ1972" s="67" t="str">
        <f t="shared" si="1008"/>
        <v/>
      </c>
      <c r="BA1972" s="22" t="str">
        <f t="shared" si="1009"/>
        <v/>
      </c>
      <c r="BD1972" s="171"/>
      <c r="BE1972" s="171"/>
      <c r="BF1972" s="171"/>
      <c r="BG1972" s="171"/>
    </row>
    <row r="1973" spans="11:59" ht="12.75" customHeight="1" x14ac:dyDescent="0.3">
      <c r="K1973" s="42" t="str">
        <f t="shared" si="981"/>
        <v/>
      </c>
      <c r="L1973" s="55" t="str">
        <f t="shared" si="982"/>
        <v/>
      </c>
      <c r="M1973" s="43" t="str">
        <f t="shared" si="983"/>
        <v/>
      </c>
      <c r="N1973" s="56" t="str" cm="1">
        <f t="array" ref="N1973">IFERROR(IF(_xlfn.SINGLE(B:B)="","",IF(R1973="Beer",SUM(LOOKUP(2,1/(Rates!$B$3:$B$5&lt;=W1973)/(Rates!$C$3:$C$5&gt;=W1973),Rates!$D$3:$D$5)*(X1973/100)*W1973),IF(R1973="Refreshment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56" t="str">
        <f t="shared" si="984"/>
        <v/>
      </c>
      <c r="P1973" s="53"/>
      <c r="Q1973" s="14" t="str">
        <f t="shared" si="985"/>
        <v/>
      </c>
      <c r="R1973" s="57" t="str">
        <f t="shared" si="986"/>
        <v/>
      </c>
      <c r="S1973" s="58" t="str">
        <f>IF(B1973="","",IF(R1973="Refreshment Beverage",VLOOKUP(VALUE(Q1973),Rates!G$15:L$19,2,0),VLOOKUP(VALUE(Q1973),Rates!G$4:L$12,2,0)))</f>
        <v/>
      </c>
      <c r="T1973" s="58" t="str">
        <f t="shared" si="987"/>
        <v/>
      </c>
      <c r="U1973" s="58" t="str">
        <f t="shared" si="988"/>
        <v/>
      </c>
      <c r="V1973" s="58" t="str">
        <f t="shared" si="989"/>
        <v/>
      </c>
      <c r="W1973" s="58" t="str">
        <f t="shared" si="990"/>
        <v/>
      </c>
      <c r="X1973" s="59" t="str">
        <f t="shared" si="991"/>
        <v/>
      </c>
      <c r="Y1973" s="60" t="str">
        <f>IF(B:B="","",IF(R1973="Refreshment Beverage",VLOOKUP(Q1973,Rates!G$15:L$19,6,0)*W1973,VLOOKUP(Q1973,Rates!G$4:L$12,6,0)*W1973))</f>
        <v/>
      </c>
      <c r="Z1973" s="60" t="str">
        <f t="shared" si="992"/>
        <v/>
      </c>
      <c r="AA1973" s="60" t="str">
        <f t="shared" si="980"/>
        <v/>
      </c>
      <c r="AB1973" s="61" t="str" cm="1">
        <f t="array" ref="AB1973">IF(_xlfn.SINGLE(B:B)="","",IF(R1973="Refreshment Beverage","",IF(AND(R1973="Beer",Q1973=0),SUM(LOOKUP(2,1/(Rates!$B$15:$B$18&lt;=W1973)/(Rates!$C$15:$C$18&gt;=W1973),Rates!$D$15:$D$18)*W1973),VLOOKUP(VALUE(_xlfn.SINGLE(Q:Q)),Rates!A:B,2,0)*W1973)))</f>
        <v/>
      </c>
      <c r="AC1973" s="61" t="str" cm="1">
        <f t="array" ref="AC1973">IF(_xlfn.SINGLE(B:B)="","",IF(R1973="Refreshment Beverage","",IF(AND(R1973="Beer",Q1973=0),SUM(LOOKUP(2,1/(Rates!$B$15:$B$18&lt;=W1973)/(Rates!$C$15:$C$18&gt;=W1973),Rates!$E$15:$E$18)*W1973),VLOOKUP(VALUE(_xlfn.SINGLE(Q:Q)),Rates!A:C,3,0)*W1973)))</f>
        <v/>
      </c>
      <c r="AD1973" s="168">
        <f>IFERROR(IF(R1973="Beer","",IF(OR(Q1973=1,Q1973=2,Q1973=3,Q1973=4),VLOOKUP(Q1973,Rates!$A$31:$B$34,2,0)*W1973,IF(V1973=1,VLOOKUP(U1973,'REB BEV MIN MKUP'!B:E,4,0),IF(V1973&gt;1,VLOOKUP(VALUE(W1973),'REB BEV MIN MKUP'!O:Q,3,0),0)))),0)</f>
        <v>0</v>
      </c>
      <c r="AE1973" s="62" t="str">
        <f t="shared" si="993"/>
        <v/>
      </c>
      <c r="AF1973" s="63" t="str">
        <f t="shared" si="994"/>
        <v/>
      </c>
      <c r="AG1973" s="64" t="str">
        <f t="shared" si="995"/>
        <v/>
      </c>
      <c r="AH1973" s="65" t="str">
        <f t="shared" si="996"/>
        <v/>
      </c>
      <c r="AI1973" s="66" t="str">
        <f>IF(AE:AE="","",IF(R1973="Refreshment Beverage",AK1973*(Rates!J$19/100),ROUND(SUM(AH1973*(Rates!$J$8/100)),4)))</f>
        <v/>
      </c>
      <c r="AJ1973" s="67" t="str">
        <f t="shared" si="997"/>
        <v/>
      </c>
      <c r="AK1973" s="22" t="str">
        <f t="shared" si="998"/>
        <v/>
      </c>
      <c r="AL1973" s="62" t="str">
        <f t="shared" si="999"/>
        <v/>
      </c>
      <c r="AM1973" s="63" t="str">
        <f>IF(AS1973="","",IF(R1973="Refreshment Beverage",ROUND(AS1973*Rates!K$19,4),ROUND(AO1973*(VLOOKUP(VALUE(Q1973),Rates!G$4:L$12,3,0)),4)))</f>
        <v/>
      </c>
      <c r="AN1973" s="68" t="str">
        <f>IF(AS1973="","",IF(R1973="Refreshment Beverage",AS1973*(Rates!J$19/100),MAX(AM1973,AB1973)))</f>
        <v/>
      </c>
      <c r="AO1973" s="69" t="str">
        <f t="shared" si="1000"/>
        <v/>
      </c>
      <c r="AP1973" s="69" t="str">
        <f t="shared" si="1001"/>
        <v/>
      </c>
      <c r="AQ1973" s="70" t="str">
        <f>IF(AS1973="","",IF(R1973="Refreshment Beverage",ROUND(SUM(VLOOKUP(Q:Q,Rates!G$15:L$19,3,0)*(AS1973-Y1973-Z1973-AA1973)),4),ROUND(SUM(Rates!$K$8*AS1973),4)))</f>
        <v/>
      </c>
      <c r="AR1973" s="66" t="str">
        <f t="shared" si="1002"/>
        <v/>
      </c>
      <c r="AS1973" s="22" t="str">
        <f t="shared" si="1003"/>
        <v/>
      </c>
      <c r="AT1973" s="62" t="str">
        <f t="shared" si="1004"/>
        <v/>
      </c>
      <c r="AU1973" s="63" t="str">
        <f>IF(AX1973="","",IF(R1973="Refreshment Beverage",ROUND((BA1973-Y1973-Z1973-AA1973)*VLOOKUP(VALUE(Q1973),Rates!G$15:L$19,3,0),4),ROUND(AW1973*(VLOOKUP(VALUE(Q1973),Rates!G:L,3,0)),4)))</f>
        <v/>
      </c>
      <c r="AV1973" s="68" t="str">
        <f t="shared" si="1005"/>
        <v/>
      </c>
      <c r="AW1973" s="69" t="str">
        <f t="shared" si="1006"/>
        <v/>
      </c>
      <c r="AX1973" s="65" t="str">
        <f t="shared" si="1007"/>
        <v/>
      </c>
      <c r="AY1973" s="70" t="str">
        <f>IF(AX1973="","",IF(R1973="Refreshment Beverage",ROUND(SUM(AX1973*Rates!K$19),4),ROUND(SUM(AX1973*(Rates!J$8/100)),4)))</f>
        <v/>
      </c>
      <c r="AZ1973" s="67" t="str">
        <f t="shared" si="1008"/>
        <v/>
      </c>
      <c r="BA1973" s="22" t="str">
        <f t="shared" si="1009"/>
        <v/>
      </c>
      <c r="BD1973" s="171"/>
      <c r="BE1973" s="171"/>
      <c r="BF1973" s="171"/>
      <c r="BG1973" s="171"/>
    </row>
    <row r="1974" spans="11:59" ht="12.75" customHeight="1" x14ac:dyDescent="0.3">
      <c r="K1974" s="42" t="str">
        <f t="shared" si="981"/>
        <v/>
      </c>
      <c r="L1974" s="55" t="str">
        <f t="shared" si="982"/>
        <v/>
      </c>
      <c r="M1974" s="43" t="str">
        <f t="shared" si="983"/>
        <v/>
      </c>
      <c r="N1974" s="56" t="str" cm="1">
        <f t="array" ref="N1974">IFERROR(IF(_xlfn.SINGLE(B:B)="","",IF(R1974="Beer",SUM(LOOKUP(2,1/(Rates!$B$3:$B$5&lt;=W1974)/(Rates!$C$3:$C$5&gt;=W1974),Rates!$D$3:$D$5)*(X1974/100)*W1974),IF(R1974="Refreshment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56" t="str">
        <f t="shared" si="984"/>
        <v/>
      </c>
      <c r="P1974" s="53"/>
      <c r="Q1974" s="14" t="str">
        <f t="shared" si="985"/>
        <v/>
      </c>
      <c r="R1974" s="57" t="str">
        <f t="shared" si="986"/>
        <v/>
      </c>
      <c r="S1974" s="58" t="str">
        <f>IF(B1974="","",IF(R1974="Refreshment Beverage",VLOOKUP(VALUE(Q1974),Rates!G$15:L$19,2,0),VLOOKUP(VALUE(Q1974),Rates!G$4:L$12,2,0)))</f>
        <v/>
      </c>
      <c r="T1974" s="58" t="str">
        <f t="shared" si="987"/>
        <v/>
      </c>
      <c r="U1974" s="58" t="str">
        <f t="shared" si="988"/>
        <v/>
      </c>
      <c r="V1974" s="58" t="str">
        <f t="shared" si="989"/>
        <v/>
      </c>
      <c r="W1974" s="58" t="str">
        <f t="shared" si="990"/>
        <v/>
      </c>
      <c r="X1974" s="59" t="str">
        <f t="shared" si="991"/>
        <v/>
      </c>
      <c r="Y1974" s="60" t="str">
        <f>IF(B:B="","",IF(R1974="Refreshment Beverage",VLOOKUP(Q1974,Rates!G$15:L$19,6,0)*W1974,VLOOKUP(Q1974,Rates!G$4:L$12,6,0)*W1974))</f>
        <v/>
      </c>
      <c r="Z1974" s="60" t="str">
        <f t="shared" si="992"/>
        <v/>
      </c>
      <c r="AA1974" s="60" t="str">
        <f t="shared" si="980"/>
        <v/>
      </c>
      <c r="AB1974" s="61" t="str" cm="1">
        <f t="array" ref="AB1974">IF(_xlfn.SINGLE(B:B)="","",IF(R1974="Refreshment Beverage","",IF(AND(R1974="Beer",Q1974=0),SUM(LOOKUP(2,1/(Rates!$B$15:$B$18&lt;=W1974)/(Rates!$C$15:$C$18&gt;=W1974),Rates!$D$15:$D$18)*W1974),VLOOKUP(VALUE(_xlfn.SINGLE(Q:Q)),Rates!A:B,2,0)*W1974)))</f>
        <v/>
      </c>
      <c r="AC1974" s="61" t="str" cm="1">
        <f t="array" ref="AC1974">IF(_xlfn.SINGLE(B:B)="","",IF(R1974="Refreshment Beverage","",IF(AND(R1974="Beer",Q1974=0),SUM(LOOKUP(2,1/(Rates!$B$15:$B$18&lt;=W1974)/(Rates!$C$15:$C$18&gt;=W1974),Rates!$E$15:$E$18)*W1974),VLOOKUP(VALUE(_xlfn.SINGLE(Q:Q)),Rates!A:C,3,0)*W1974)))</f>
        <v/>
      </c>
      <c r="AD1974" s="168">
        <f>IFERROR(IF(R1974="Beer","",IF(OR(Q1974=1,Q1974=2,Q1974=3,Q1974=4),VLOOKUP(Q1974,Rates!$A$31:$B$34,2,0)*W1974,IF(V1974=1,VLOOKUP(U1974,'REB BEV MIN MKUP'!B:E,4,0),IF(V1974&gt;1,VLOOKUP(VALUE(W1974),'REB BEV MIN MKUP'!O:Q,3,0),0)))),0)</f>
        <v>0</v>
      </c>
      <c r="AE1974" s="62" t="str">
        <f t="shared" si="993"/>
        <v/>
      </c>
      <c r="AF1974" s="63" t="str">
        <f t="shared" si="994"/>
        <v/>
      </c>
      <c r="AG1974" s="64" t="str">
        <f t="shared" si="995"/>
        <v/>
      </c>
      <c r="AH1974" s="65" t="str">
        <f t="shared" si="996"/>
        <v/>
      </c>
      <c r="AI1974" s="66" t="str">
        <f>IF(AE:AE="","",IF(R1974="Refreshment Beverage",AK1974*(Rates!J$19/100),ROUND(SUM(AH1974*(Rates!$J$8/100)),4)))</f>
        <v/>
      </c>
      <c r="AJ1974" s="67" t="str">
        <f t="shared" si="997"/>
        <v/>
      </c>
      <c r="AK1974" s="22" t="str">
        <f t="shared" si="998"/>
        <v/>
      </c>
      <c r="AL1974" s="62" t="str">
        <f t="shared" si="999"/>
        <v/>
      </c>
      <c r="AM1974" s="63" t="str">
        <f>IF(AS1974="","",IF(R1974="Refreshment Beverage",ROUND(AS1974*Rates!K$19,4),ROUND(AO1974*(VLOOKUP(VALUE(Q1974),Rates!G$4:L$12,3,0)),4)))</f>
        <v/>
      </c>
      <c r="AN1974" s="68" t="str">
        <f>IF(AS1974="","",IF(R1974="Refreshment Beverage",AS1974*(Rates!J$19/100),MAX(AM1974,AB1974)))</f>
        <v/>
      </c>
      <c r="AO1974" s="69" t="str">
        <f t="shared" si="1000"/>
        <v/>
      </c>
      <c r="AP1974" s="69" t="str">
        <f t="shared" si="1001"/>
        <v/>
      </c>
      <c r="AQ1974" s="70" t="str">
        <f>IF(AS1974="","",IF(R1974="Refreshment Beverage",ROUND(SUM(VLOOKUP(Q:Q,Rates!G$15:L$19,3,0)*(AS1974-Y1974-Z1974-AA1974)),4),ROUND(SUM(Rates!$K$8*AS1974),4)))</f>
        <v/>
      </c>
      <c r="AR1974" s="66" t="str">
        <f t="shared" si="1002"/>
        <v/>
      </c>
      <c r="AS1974" s="22" t="str">
        <f t="shared" si="1003"/>
        <v/>
      </c>
      <c r="AT1974" s="62" t="str">
        <f t="shared" si="1004"/>
        <v/>
      </c>
      <c r="AU1974" s="63" t="str">
        <f>IF(AX1974="","",IF(R1974="Refreshment Beverage",ROUND((BA1974-Y1974-Z1974-AA1974)*VLOOKUP(VALUE(Q1974),Rates!G$15:L$19,3,0),4),ROUND(AW1974*(VLOOKUP(VALUE(Q1974),Rates!G:L,3,0)),4)))</f>
        <v/>
      </c>
      <c r="AV1974" s="68" t="str">
        <f t="shared" si="1005"/>
        <v/>
      </c>
      <c r="AW1974" s="69" t="str">
        <f t="shared" si="1006"/>
        <v/>
      </c>
      <c r="AX1974" s="65" t="str">
        <f t="shared" si="1007"/>
        <v/>
      </c>
      <c r="AY1974" s="70" t="str">
        <f>IF(AX1974="","",IF(R1974="Refreshment Beverage",ROUND(SUM(AX1974*Rates!K$19),4),ROUND(SUM(AX1974*(Rates!J$8/100)),4)))</f>
        <v/>
      </c>
      <c r="AZ1974" s="67" t="str">
        <f t="shared" si="1008"/>
        <v/>
      </c>
      <c r="BA1974" s="22" t="str">
        <f t="shared" si="1009"/>
        <v/>
      </c>
      <c r="BD1974" s="171"/>
      <c r="BE1974" s="171"/>
      <c r="BF1974" s="171"/>
      <c r="BG1974" s="171"/>
    </row>
    <row r="1975" spans="11:59" ht="12.75" customHeight="1" x14ac:dyDescent="0.3">
      <c r="K1975" s="42" t="str">
        <f t="shared" si="981"/>
        <v/>
      </c>
      <c r="L1975" s="55" t="str">
        <f t="shared" si="982"/>
        <v/>
      </c>
      <c r="M1975" s="43" t="str">
        <f t="shared" si="983"/>
        <v/>
      </c>
      <c r="N1975" s="56" t="str" cm="1">
        <f t="array" ref="N1975">IFERROR(IF(_xlfn.SINGLE(B:B)="","",IF(R1975="Beer",SUM(LOOKUP(2,1/(Rates!$B$3:$B$5&lt;=W1975)/(Rates!$C$3:$C$5&gt;=W1975),Rates!$D$3:$D$5)*(X1975/100)*W1975),IF(R1975="Refreshment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56" t="str">
        <f t="shared" si="984"/>
        <v/>
      </c>
      <c r="P1975" s="53"/>
      <c r="Q1975" s="14" t="str">
        <f t="shared" si="985"/>
        <v/>
      </c>
      <c r="R1975" s="57" t="str">
        <f t="shared" si="986"/>
        <v/>
      </c>
      <c r="S1975" s="58" t="str">
        <f>IF(B1975="","",IF(R1975="Refreshment Beverage",VLOOKUP(VALUE(Q1975),Rates!G$15:L$19,2,0),VLOOKUP(VALUE(Q1975),Rates!G$4:L$12,2,0)))</f>
        <v/>
      </c>
      <c r="T1975" s="58" t="str">
        <f t="shared" si="987"/>
        <v/>
      </c>
      <c r="U1975" s="58" t="str">
        <f t="shared" si="988"/>
        <v/>
      </c>
      <c r="V1975" s="58" t="str">
        <f t="shared" si="989"/>
        <v/>
      </c>
      <c r="W1975" s="58" t="str">
        <f t="shared" si="990"/>
        <v/>
      </c>
      <c r="X1975" s="59" t="str">
        <f t="shared" si="991"/>
        <v/>
      </c>
      <c r="Y1975" s="60" t="str">
        <f>IF(B:B="","",IF(R1975="Refreshment Beverage",VLOOKUP(Q1975,Rates!G$15:L$19,6,0)*W1975,VLOOKUP(Q1975,Rates!G$4:L$12,6,0)*W1975))</f>
        <v/>
      </c>
      <c r="Z1975" s="60" t="str">
        <f t="shared" si="992"/>
        <v/>
      </c>
      <c r="AA1975" s="60" t="str">
        <f t="shared" si="980"/>
        <v/>
      </c>
      <c r="AB1975" s="61" t="str" cm="1">
        <f t="array" ref="AB1975">IF(_xlfn.SINGLE(B:B)="","",IF(R1975="Refreshment Beverage","",IF(AND(R1975="Beer",Q1975=0),SUM(LOOKUP(2,1/(Rates!$B$15:$B$18&lt;=W1975)/(Rates!$C$15:$C$18&gt;=W1975),Rates!$D$15:$D$18)*W1975),VLOOKUP(VALUE(_xlfn.SINGLE(Q:Q)),Rates!A:B,2,0)*W1975)))</f>
        <v/>
      </c>
      <c r="AC1975" s="61" t="str" cm="1">
        <f t="array" ref="AC1975">IF(_xlfn.SINGLE(B:B)="","",IF(R1975="Refreshment Beverage","",IF(AND(R1975="Beer",Q1975=0),SUM(LOOKUP(2,1/(Rates!$B$15:$B$18&lt;=W1975)/(Rates!$C$15:$C$18&gt;=W1975),Rates!$E$15:$E$18)*W1975),VLOOKUP(VALUE(_xlfn.SINGLE(Q:Q)),Rates!A:C,3,0)*W1975)))</f>
        <v/>
      </c>
      <c r="AD1975" s="168">
        <f>IFERROR(IF(R1975="Beer","",IF(OR(Q1975=1,Q1975=2,Q1975=3,Q1975=4),VLOOKUP(Q1975,Rates!$A$31:$B$34,2,0)*W1975,IF(V1975=1,VLOOKUP(U1975,'REB BEV MIN MKUP'!B:E,4,0),IF(V1975&gt;1,VLOOKUP(VALUE(W1975),'REB BEV MIN MKUP'!O:Q,3,0),0)))),0)</f>
        <v>0</v>
      </c>
      <c r="AE1975" s="62" t="str">
        <f t="shared" si="993"/>
        <v/>
      </c>
      <c r="AF1975" s="63" t="str">
        <f t="shared" si="994"/>
        <v/>
      </c>
      <c r="AG1975" s="64" t="str">
        <f t="shared" si="995"/>
        <v/>
      </c>
      <c r="AH1975" s="65" t="str">
        <f t="shared" si="996"/>
        <v/>
      </c>
      <c r="AI1975" s="66" t="str">
        <f>IF(AE:AE="","",IF(R1975="Refreshment Beverage",AK1975*(Rates!J$19/100),ROUND(SUM(AH1975*(Rates!$J$8/100)),4)))</f>
        <v/>
      </c>
      <c r="AJ1975" s="67" t="str">
        <f t="shared" si="997"/>
        <v/>
      </c>
      <c r="AK1975" s="22" t="str">
        <f t="shared" si="998"/>
        <v/>
      </c>
      <c r="AL1975" s="62" t="str">
        <f t="shared" si="999"/>
        <v/>
      </c>
      <c r="AM1975" s="63" t="str">
        <f>IF(AS1975="","",IF(R1975="Refreshment Beverage",ROUND(AS1975*Rates!K$19,4),ROUND(AO1975*(VLOOKUP(VALUE(Q1975),Rates!G$4:L$12,3,0)),4)))</f>
        <v/>
      </c>
      <c r="AN1975" s="68" t="str">
        <f>IF(AS1975="","",IF(R1975="Refreshment Beverage",AS1975*(Rates!J$19/100),MAX(AM1975,AB1975)))</f>
        <v/>
      </c>
      <c r="AO1975" s="69" t="str">
        <f t="shared" si="1000"/>
        <v/>
      </c>
      <c r="AP1975" s="69" t="str">
        <f t="shared" si="1001"/>
        <v/>
      </c>
      <c r="AQ1975" s="70" t="str">
        <f>IF(AS1975="","",IF(R1975="Refreshment Beverage",ROUND(SUM(VLOOKUP(Q:Q,Rates!G$15:L$19,3,0)*(AS1975-Y1975-Z1975-AA1975)),4),ROUND(SUM(Rates!$K$8*AS1975),4)))</f>
        <v/>
      </c>
      <c r="AR1975" s="66" t="str">
        <f t="shared" si="1002"/>
        <v/>
      </c>
      <c r="AS1975" s="22" t="str">
        <f t="shared" si="1003"/>
        <v/>
      </c>
      <c r="AT1975" s="62" t="str">
        <f t="shared" si="1004"/>
        <v/>
      </c>
      <c r="AU1975" s="63" t="str">
        <f>IF(AX1975="","",IF(R1975="Refreshment Beverage",ROUND((BA1975-Y1975-Z1975-AA1975)*VLOOKUP(VALUE(Q1975),Rates!G$15:L$19,3,0),4),ROUND(AW1975*(VLOOKUP(VALUE(Q1975),Rates!G:L,3,0)),4)))</f>
        <v/>
      </c>
      <c r="AV1975" s="68" t="str">
        <f t="shared" si="1005"/>
        <v/>
      </c>
      <c r="AW1975" s="69" t="str">
        <f t="shared" si="1006"/>
        <v/>
      </c>
      <c r="AX1975" s="65" t="str">
        <f t="shared" si="1007"/>
        <v/>
      </c>
      <c r="AY1975" s="70" t="str">
        <f>IF(AX1975="","",IF(R1975="Refreshment Beverage",ROUND(SUM(AX1975*Rates!K$19),4),ROUND(SUM(AX1975*(Rates!J$8/100)),4)))</f>
        <v/>
      </c>
      <c r="AZ1975" s="67" t="str">
        <f t="shared" si="1008"/>
        <v/>
      </c>
      <c r="BA1975" s="22" t="str">
        <f t="shared" si="1009"/>
        <v/>
      </c>
      <c r="BD1975" s="171"/>
      <c r="BE1975" s="171"/>
      <c r="BF1975" s="171"/>
      <c r="BG1975" s="171"/>
    </row>
    <row r="1976" spans="11:59" ht="12.75" customHeight="1" x14ac:dyDescent="0.3">
      <c r="K1976" s="42" t="str">
        <f t="shared" si="981"/>
        <v/>
      </c>
      <c r="L1976" s="55" t="str">
        <f t="shared" si="982"/>
        <v/>
      </c>
      <c r="M1976" s="43" t="str">
        <f t="shared" si="983"/>
        <v/>
      </c>
      <c r="N1976" s="56" t="str" cm="1">
        <f t="array" ref="N1976">IFERROR(IF(_xlfn.SINGLE(B:B)="","",IF(R1976="Beer",SUM(LOOKUP(2,1/(Rates!$B$3:$B$5&lt;=W1976)/(Rates!$C$3:$C$5&gt;=W1976),Rates!$D$3:$D$5)*(X1976/100)*W1976),IF(R1976="Refreshment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56" t="str">
        <f t="shared" si="984"/>
        <v/>
      </c>
      <c r="P1976" s="53"/>
      <c r="Q1976" s="14" t="str">
        <f t="shared" si="985"/>
        <v/>
      </c>
      <c r="R1976" s="57" t="str">
        <f t="shared" si="986"/>
        <v/>
      </c>
      <c r="S1976" s="58" t="str">
        <f>IF(B1976="","",IF(R1976="Refreshment Beverage",VLOOKUP(VALUE(Q1976),Rates!G$15:L$19,2,0),VLOOKUP(VALUE(Q1976),Rates!G$4:L$12,2,0)))</f>
        <v/>
      </c>
      <c r="T1976" s="58" t="str">
        <f t="shared" si="987"/>
        <v/>
      </c>
      <c r="U1976" s="58" t="str">
        <f t="shared" si="988"/>
        <v/>
      </c>
      <c r="V1976" s="58" t="str">
        <f t="shared" si="989"/>
        <v/>
      </c>
      <c r="W1976" s="58" t="str">
        <f t="shared" si="990"/>
        <v/>
      </c>
      <c r="X1976" s="59" t="str">
        <f t="shared" si="991"/>
        <v/>
      </c>
      <c r="Y1976" s="60" t="str">
        <f>IF(B:B="","",IF(R1976="Refreshment Beverage",VLOOKUP(Q1976,Rates!G$15:L$19,6,0)*W1976,VLOOKUP(Q1976,Rates!G$4:L$12,6,0)*W1976))</f>
        <v/>
      </c>
      <c r="Z1976" s="60" t="str">
        <f t="shared" si="992"/>
        <v/>
      </c>
      <c r="AA1976" s="60" t="str">
        <f t="shared" si="980"/>
        <v/>
      </c>
      <c r="AB1976" s="61" t="str" cm="1">
        <f t="array" ref="AB1976">IF(_xlfn.SINGLE(B:B)="","",IF(R1976="Refreshment Beverage","",IF(AND(R1976="Beer",Q1976=0),SUM(LOOKUP(2,1/(Rates!$B$15:$B$18&lt;=W1976)/(Rates!$C$15:$C$18&gt;=W1976),Rates!$D$15:$D$18)*W1976),VLOOKUP(VALUE(_xlfn.SINGLE(Q:Q)),Rates!A:B,2,0)*W1976)))</f>
        <v/>
      </c>
      <c r="AC1976" s="61" t="str" cm="1">
        <f t="array" ref="AC1976">IF(_xlfn.SINGLE(B:B)="","",IF(R1976="Refreshment Beverage","",IF(AND(R1976="Beer",Q1976=0),SUM(LOOKUP(2,1/(Rates!$B$15:$B$18&lt;=W1976)/(Rates!$C$15:$C$18&gt;=W1976),Rates!$E$15:$E$18)*W1976),VLOOKUP(VALUE(_xlfn.SINGLE(Q:Q)),Rates!A:C,3,0)*W1976)))</f>
        <v/>
      </c>
      <c r="AD1976" s="168">
        <f>IFERROR(IF(R1976="Beer","",IF(OR(Q1976=1,Q1976=2,Q1976=3,Q1976=4),VLOOKUP(Q1976,Rates!$A$31:$B$34,2,0)*W1976,IF(V1976=1,VLOOKUP(U1976,'REB BEV MIN MKUP'!B:E,4,0),IF(V1976&gt;1,VLOOKUP(VALUE(W1976),'REB BEV MIN MKUP'!O:Q,3,0),0)))),0)</f>
        <v>0</v>
      </c>
      <c r="AE1976" s="62" t="str">
        <f t="shared" si="993"/>
        <v/>
      </c>
      <c r="AF1976" s="63" t="str">
        <f t="shared" si="994"/>
        <v/>
      </c>
      <c r="AG1976" s="64" t="str">
        <f t="shared" si="995"/>
        <v/>
      </c>
      <c r="AH1976" s="65" t="str">
        <f t="shared" si="996"/>
        <v/>
      </c>
      <c r="AI1976" s="66" t="str">
        <f>IF(AE:AE="","",IF(R1976="Refreshment Beverage",AK1976*(Rates!J$19/100),ROUND(SUM(AH1976*(Rates!$J$8/100)),4)))</f>
        <v/>
      </c>
      <c r="AJ1976" s="67" t="str">
        <f t="shared" si="997"/>
        <v/>
      </c>
      <c r="AK1976" s="22" t="str">
        <f t="shared" si="998"/>
        <v/>
      </c>
      <c r="AL1976" s="62" t="str">
        <f t="shared" si="999"/>
        <v/>
      </c>
      <c r="AM1976" s="63" t="str">
        <f>IF(AS1976="","",IF(R1976="Refreshment Beverage",ROUND(AS1976*Rates!K$19,4),ROUND(AO1976*(VLOOKUP(VALUE(Q1976),Rates!G$4:L$12,3,0)),4)))</f>
        <v/>
      </c>
      <c r="AN1976" s="68" t="str">
        <f>IF(AS1976="","",IF(R1976="Refreshment Beverage",AS1976*(Rates!J$19/100),MAX(AM1976,AB1976)))</f>
        <v/>
      </c>
      <c r="AO1976" s="69" t="str">
        <f t="shared" si="1000"/>
        <v/>
      </c>
      <c r="AP1976" s="69" t="str">
        <f t="shared" si="1001"/>
        <v/>
      </c>
      <c r="AQ1976" s="70" t="str">
        <f>IF(AS1976="","",IF(R1976="Refreshment Beverage",ROUND(SUM(VLOOKUP(Q:Q,Rates!G$15:L$19,3,0)*(AS1976-Y1976-Z1976-AA1976)),4),ROUND(SUM(Rates!$K$8*AS1976),4)))</f>
        <v/>
      </c>
      <c r="AR1976" s="66" t="str">
        <f t="shared" si="1002"/>
        <v/>
      </c>
      <c r="AS1976" s="22" t="str">
        <f t="shared" si="1003"/>
        <v/>
      </c>
      <c r="AT1976" s="62" t="str">
        <f t="shared" si="1004"/>
        <v/>
      </c>
      <c r="AU1976" s="63" t="str">
        <f>IF(AX1976="","",IF(R1976="Refreshment Beverage",ROUND((BA1976-Y1976-Z1976-AA1976)*VLOOKUP(VALUE(Q1976),Rates!G$15:L$19,3,0),4),ROUND(AW1976*(VLOOKUP(VALUE(Q1976),Rates!G:L,3,0)),4)))</f>
        <v/>
      </c>
      <c r="AV1976" s="68" t="str">
        <f t="shared" si="1005"/>
        <v/>
      </c>
      <c r="AW1976" s="69" t="str">
        <f t="shared" si="1006"/>
        <v/>
      </c>
      <c r="AX1976" s="65" t="str">
        <f t="shared" si="1007"/>
        <v/>
      </c>
      <c r="AY1976" s="70" t="str">
        <f>IF(AX1976="","",IF(R1976="Refreshment Beverage",ROUND(SUM(AX1976*Rates!K$19),4),ROUND(SUM(AX1976*(Rates!J$8/100)),4)))</f>
        <v/>
      </c>
      <c r="AZ1976" s="67" t="str">
        <f t="shared" si="1008"/>
        <v/>
      </c>
      <c r="BA1976" s="22" t="str">
        <f t="shared" si="1009"/>
        <v/>
      </c>
      <c r="BD1976" s="171"/>
      <c r="BE1976" s="171"/>
      <c r="BF1976" s="171"/>
      <c r="BG1976" s="171"/>
    </row>
    <row r="1977" spans="11:59" ht="12.75" customHeight="1" x14ac:dyDescent="0.3">
      <c r="K1977" s="42" t="str">
        <f t="shared" si="981"/>
        <v/>
      </c>
      <c r="L1977" s="55" t="str">
        <f t="shared" si="982"/>
        <v/>
      </c>
      <c r="M1977" s="43" t="str">
        <f t="shared" si="983"/>
        <v/>
      </c>
      <c r="N1977" s="56" t="str" cm="1">
        <f t="array" ref="N1977">IFERROR(IF(_xlfn.SINGLE(B:B)="","",IF(R1977="Beer",SUM(LOOKUP(2,1/(Rates!$B$3:$B$5&lt;=W1977)/(Rates!$C$3:$C$5&gt;=W1977),Rates!$D$3:$D$5)*(X1977/100)*W1977),IF(R1977="Refreshment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56" t="str">
        <f t="shared" si="984"/>
        <v/>
      </c>
      <c r="P1977" s="53"/>
      <c r="Q1977" s="14" t="str">
        <f t="shared" si="985"/>
        <v/>
      </c>
      <c r="R1977" s="57" t="str">
        <f t="shared" si="986"/>
        <v/>
      </c>
      <c r="S1977" s="58" t="str">
        <f>IF(B1977="","",IF(R1977="Refreshment Beverage",VLOOKUP(VALUE(Q1977),Rates!G$15:L$19,2,0),VLOOKUP(VALUE(Q1977),Rates!G$4:L$12,2,0)))</f>
        <v/>
      </c>
      <c r="T1977" s="58" t="str">
        <f t="shared" si="987"/>
        <v/>
      </c>
      <c r="U1977" s="58" t="str">
        <f t="shared" si="988"/>
        <v/>
      </c>
      <c r="V1977" s="58" t="str">
        <f t="shared" si="989"/>
        <v/>
      </c>
      <c r="W1977" s="58" t="str">
        <f t="shared" si="990"/>
        <v/>
      </c>
      <c r="X1977" s="59" t="str">
        <f t="shared" si="991"/>
        <v/>
      </c>
      <c r="Y1977" s="60" t="str">
        <f>IF(B:B="","",IF(R1977="Refreshment Beverage",VLOOKUP(Q1977,Rates!G$15:L$19,6,0)*W1977,VLOOKUP(Q1977,Rates!G$4:L$12,6,0)*W1977))</f>
        <v/>
      </c>
      <c r="Z1977" s="60" t="str">
        <f t="shared" si="992"/>
        <v/>
      </c>
      <c r="AA1977" s="60" t="str">
        <f t="shared" si="980"/>
        <v/>
      </c>
      <c r="AB1977" s="61" t="str" cm="1">
        <f t="array" ref="AB1977">IF(_xlfn.SINGLE(B:B)="","",IF(R1977="Refreshment Beverage","",IF(AND(R1977="Beer",Q1977=0),SUM(LOOKUP(2,1/(Rates!$B$15:$B$18&lt;=W1977)/(Rates!$C$15:$C$18&gt;=W1977),Rates!$D$15:$D$18)*W1977),VLOOKUP(VALUE(_xlfn.SINGLE(Q:Q)),Rates!A:B,2,0)*W1977)))</f>
        <v/>
      </c>
      <c r="AC1977" s="61" t="str" cm="1">
        <f t="array" ref="AC1977">IF(_xlfn.SINGLE(B:B)="","",IF(R1977="Refreshment Beverage","",IF(AND(R1977="Beer",Q1977=0),SUM(LOOKUP(2,1/(Rates!$B$15:$B$18&lt;=W1977)/(Rates!$C$15:$C$18&gt;=W1977),Rates!$E$15:$E$18)*W1977),VLOOKUP(VALUE(_xlfn.SINGLE(Q:Q)),Rates!A:C,3,0)*W1977)))</f>
        <v/>
      </c>
      <c r="AD1977" s="168">
        <f>IFERROR(IF(R1977="Beer","",IF(OR(Q1977=1,Q1977=2,Q1977=3,Q1977=4),VLOOKUP(Q1977,Rates!$A$31:$B$34,2,0)*W1977,IF(V1977=1,VLOOKUP(U1977,'REB BEV MIN MKUP'!B:E,4,0),IF(V1977&gt;1,VLOOKUP(VALUE(W1977),'REB BEV MIN MKUP'!O:Q,3,0),0)))),0)</f>
        <v>0</v>
      </c>
      <c r="AE1977" s="62" t="str">
        <f t="shared" si="993"/>
        <v/>
      </c>
      <c r="AF1977" s="63" t="str">
        <f t="shared" si="994"/>
        <v/>
      </c>
      <c r="AG1977" s="64" t="str">
        <f t="shared" si="995"/>
        <v/>
      </c>
      <c r="AH1977" s="65" t="str">
        <f t="shared" si="996"/>
        <v/>
      </c>
      <c r="AI1977" s="66" t="str">
        <f>IF(AE:AE="","",IF(R1977="Refreshment Beverage",AK1977*(Rates!J$19/100),ROUND(SUM(AH1977*(Rates!$J$8/100)),4)))</f>
        <v/>
      </c>
      <c r="AJ1977" s="67" t="str">
        <f t="shared" si="997"/>
        <v/>
      </c>
      <c r="AK1977" s="22" t="str">
        <f t="shared" si="998"/>
        <v/>
      </c>
      <c r="AL1977" s="62" t="str">
        <f t="shared" si="999"/>
        <v/>
      </c>
      <c r="AM1977" s="63" t="str">
        <f>IF(AS1977="","",IF(R1977="Refreshment Beverage",ROUND(AS1977*Rates!K$19,4),ROUND(AO1977*(VLOOKUP(VALUE(Q1977),Rates!G$4:L$12,3,0)),4)))</f>
        <v/>
      </c>
      <c r="AN1977" s="68" t="str">
        <f>IF(AS1977="","",IF(R1977="Refreshment Beverage",AS1977*(Rates!J$19/100),MAX(AM1977,AB1977)))</f>
        <v/>
      </c>
      <c r="AO1977" s="69" t="str">
        <f t="shared" si="1000"/>
        <v/>
      </c>
      <c r="AP1977" s="69" t="str">
        <f t="shared" si="1001"/>
        <v/>
      </c>
      <c r="AQ1977" s="70" t="str">
        <f>IF(AS1977="","",IF(R1977="Refreshment Beverage",ROUND(SUM(VLOOKUP(Q:Q,Rates!G$15:L$19,3,0)*(AS1977-Y1977-Z1977-AA1977)),4),ROUND(SUM(Rates!$K$8*AS1977),4)))</f>
        <v/>
      </c>
      <c r="AR1977" s="66" t="str">
        <f t="shared" si="1002"/>
        <v/>
      </c>
      <c r="AS1977" s="22" t="str">
        <f t="shared" si="1003"/>
        <v/>
      </c>
      <c r="AT1977" s="62" t="str">
        <f t="shared" si="1004"/>
        <v/>
      </c>
      <c r="AU1977" s="63" t="str">
        <f>IF(AX1977="","",IF(R1977="Refreshment Beverage",ROUND((BA1977-Y1977-Z1977-AA1977)*VLOOKUP(VALUE(Q1977),Rates!G$15:L$19,3,0),4),ROUND(AW1977*(VLOOKUP(VALUE(Q1977),Rates!G:L,3,0)),4)))</f>
        <v/>
      </c>
      <c r="AV1977" s="68" t="str">
        <f t="shared" si="1005"/>
        <v/>
      </c>
      <c r="AW1977" s="69" t="str">
        <f t="shared" si="1006"/>
        <v/>
      </c>
      <c r="AX1977" s="65" t="str">
        <f t="shared" si="1007"/>
        <v/>
      </c>
      <c r="AY1977" s="70" t="str">
        <f>IF(AX1977="","",IF(R1977="Refreshment Beverage",ROUND(SUM(AX1977*Rates!K$19),4),ROUND(SUM(AX1977*(Rates!J$8/100)),4)))</f>
        <v/>
      </c>
      <c r="AZ1977" s="67" t="str">
        <f t="shared" si="1008"/>
        <v/>
      </c>
      <c r="BA1977" s="22" t="str">
        <f t="shared" si="1009"/>
        <v/>
      </c>
      <c r="BD1977" s="171"/>
      <c r="BE1977" s="171"/>
      <c r="BF1977" s="171"/>
      <c r="BG1977" s="171"/>
    </row>
    <row r="1978" spans="11:59" ht="12.75" customHeight="1" x14ac:dyDescent="0.3">
      <c r="K1978" s="42" t="str">
        <f t="shared" si="981"/>
        <v/>
      </c>
      <c r="L1978" s="55" t="str">
        <f t="shared" si="982"/>
        <v/>
      </c>
      <c r="M1978" s="43" t="str">
        <f t="shared" si="983"/>
        <v/>
      </c>
      <c r="N1978" s="56" t="str" cm="1">
        <f t="array" ref="N1978">IFERROR(IF(_xlfn.SINGLE(B:B)="","",IF(R1978="Beer",SUM(LOOKUP(2,1/(Rates!$B$3:$B$5&lt;=W1978)/(Rates!$C$3:$C$5&gt;=W1978),Rates!$D$3:$D$5)*(X1978/100)*W1978),IF(R1978="Refreshment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56" t="str">
        <f t="shared" si="984"/>
        <v/>
      </c>
      <c r="P1978" s="53"/>
      <c r="Q1978" s="14" t="str">
        <f t="shared" si="985"/>
        <v/>
      </c>
      <c r="R1978" s="57" t="str">
        <f t="shared" si="986"/>
        <v/>
      </c>
      <c r="S1978" s="58" t="str">
        <f>IF(B1978="","",IF(R1978="Refreshment Beverage",VLOOKUP(VALUE(Q1978),Rates!G$15:L$19,2,0),VLOOKUP(VALUE(Q1978),Rates!G$4:L$12,2,0)))</f>
        <v/>
      </c>
      <c r="T1978" s="58" t="str">
        <f t="shared" si="987"/>
        <v/>
      </c>
      <c r="U1978" s="58" t="str">
        <f t="shared" si="988"/>
        <v/>
      </c>
      <c r="V1978" s="58" t="str">
        <f t="shared" si="989"/>
        <v/>
      </c>
      <c r="W1978" s="58" t="str">
        <f t="shared" si="990"/>
        <v/>
      </c>
      <c r="X1978" s="59" t="str">
        <f t="shared" si="991"/>
        <v/>
      </c>
      <c r="Y1978" s="60" t="str">
        <f>IF(B:B="","",IF(R1978="Refreshment Beverage",VLOOKUP(Q1978,Rates!G$15:L$19,6,0)*W1978,VLOOKUP(Q1978,Rates!G$4:L$12,6,0)*W1978))</f>
        <v/>
      </c>
      <c r="Z1978" s="60" t="str">
        <f t="shared" si="992"/>
        <v/>
      </c>
      <c r="AA1978" s="60" t="str">
        <f t="shared" si="980"/>
        <v/>
      </c>
      <c r="AB1978" s="61" t="str" cm="1">
        <f t="array" ref="AB1978">IF(_xlfn.SINGLE(B:B)="","",IF(R1978="Refreshment Beverage","",IF(AND(R1978="Beer",Q1978=0),SUM(LOOKUP(2,1/(Rates!$B$15:$B$18&lt;=W1978)/(Rates!$C$15:$C$18&gt;=W1978),Rates!$D$15:$D$18)*W1978),VLOOKUP(VALUE(_xlfn.SINGLE(Q:Q)),Rates!A:B,2,0)*W1978)))</f>
        <v/>
      </c>
      <c r="AC1978" s="61" t="str" cm="1">
        <f t="array" ref="AC1978">IF(_xlfn.SINGLE(B:B)="","",IF(R1978="Refreshment Beverage","",IF(AND(R1978="Beer",Q1978=0),SUM(LOOKUP(2,1/(Rates!$B$15:$B$18&lt;=W1978)/(Rates!$C$15:$C$18&gt;=W1978),Rates!$E$15:$E$18)*W1978),VLOOKUP(VALUE(_xlfn.SINGLE(Q:Q)),Rates!A:C,3,0)*W1978)))</f>
        <v/>
      </c>
      <c r="AD1978" s="168">
        <f>IFERROR(IF(R1978="Beer","",IF(OR(Q1978=1,Q1978=2,Q1978=3,Q1978=4),VLOOKUP(Q1978,Rates!$A$31:$B$34,2,0)*W1978,IF(V1978=1,VLOOKUP(U1978,'REB BEV MIN MKUP'!B:E,4,0),IF(V1978&gt;1,VLOOKUP(VALUE(W1978),'REB BEV MIN MKUP'!O:Q,3,0),0)))),0)</f>
        <v>0</v>
      </c>
      <c r="AE1978" s="62" t="str">
        <f t="shared" si="993"/>
        <v/>
      </c>
      <c r="AF1978" s="63" t="str">
        <f t="shared" si="994"/>
        <v/>
      </c>
      <c r="AG1978" s="64" t="str">
        <f t="shared" si="995"/>
        <v/>
      </c>
      <c r="AH1978" s="65" t="str">
        <f t="shared" si="996"/>
        <v/>
      </c>
      <c r="AI1978" s="66" t="str">
        <f>IF(AE:AE="","",IF(R1978="Refreshment Beverage",AK1978*(Rates!J$19/100),ROUND(SUM(AH1978*(Rates!$J$8/100)),4)))</f>
        <v/>
      </c>
      <c r="AJ1978" s="67" t="str">
        <f t="shared" si="997"/>
        <v/>
      </c>
      <c r="AK1978" s="22" t="str">
        <f t="shared" si="998"/>
        <v/>
      </c>
      <c r="AL1978" s="62" t="str">
        <f t="shared" si="999"/>
        <v/>
      </c>
      <c r="AM1978" s="63" t="str">
        <f>IF(AS1978="","",IF(R1978="Refreshment Beverage",ROUND(AS1978*Rates!K$19,4),ROUND(AO1978*(VLOOKUP(VALUE(Q1978),Rates!G$4:L$12,3,0)),4)))</f>
        <v/>
      </c>
      <c r="AN1978" s="68" t="str">
        <f>IF(AS1978="","",IF(R1978="Refreshment Beverage",AS1978*(Rates!J$19/100),MAX(AM1978,AB1978)))</f>
        <v/>
      </c>
      <c r="AO1978" s="69" t="str">
        <f t="shared" si="1000"/>
        <v/>
      </c>
      <c r="AP1978" s="69" t="str">
        <f t="shared" si="1001"/>
        <v/>
      </c>
      <c r="AQ1978" s="70" t="str">
        <f>IF(AS1978="","",IF(R1978="Refreshment Beverage",ROUND(SUM(VLOOKUP(Q:Q,Rates!G$15:L$19,3,0)*(AS1978-Y1978-Z1978-AA1978)),4),ROUND(SUM(Rates!$K$8*AS1978),4)))</f>
        <v/>
      </c>
      <c r="AR1978" s="66" t="str">
        <f t="shared" si="1002"/>
        <v/>
      </c>
      <c r="AS1978" s="22" t="str">
        <f t="shared" si="1003"/>
        <v/>
      </c>
      <c r="AT1978" s="62" t="str">
        <f t="shared" si="1004"/>
        <v/>
      </c>
      <c r="AU1978" s="63" t="str">
        <f>IF(AX1978="","",IF(R1978="Refreshment Beverage",ROUND((BA1978-Y1978-Z1978-AA1978)*VLOOKUP(VALUE(Q1978),Rates!G$15:L$19,3,0),4),ROUND(AW1978*(VLOOKUP(VALUE(Q1978),Rates!G:L,3,0)),4)))</f>
        <v/>
      </c>
      <c r="AV1978" s="68" t="str">
        <f t="shared" si="1005"/>
        <v/>
      </c>
      <c r="AW1978" s="69" t="str">
        <f t="shared" si="1006"/>
        <v/>
      </c>
      <c r="AX1978" s="65" t="str">
        <f t="shared" si="1007"/>
        <v/>
      </c>
      <c r="AY1978" s="70" t="str">
        <f>IF(AX1978="","",IF(R1978="Refreshment Beverage",ROUND(SUM(AX1978*Rates!K$19),4),ROUND(SUM(AX1978*(Rates!J$8/100)),4)))</f>
        <v/>
      </c>
      <c r="AZ1978" s="67" t="str">
        <f t="shared" si="1008"/>
        <v/>
      </c>
      <c r="BA1978" s="22" t="str">
        <f t="shared" si="1009"/>
        <v/>
      </c>
      <c r="BD1978" s="171"/>
      <c r="BE1978" s="171"/>
      <c r="BF1978" s="171"/>
      <c r="BG1978" s="171"/>
    </row>
    <row r="1979" spans="11:59" ht="12.75" customHeight="1" x14ac:dyDescent="0.3">
      <c r="K1979" s="42" t="str">
        <f t="shared" si="981"/>
        <v/>
      </c>
      <c r="L1979" s="55" t="str">
        <f t="shared" si="982"/>
        <v/>
      </c>
      <c r="M1979" s="43" t="str">
        <f t="shared" si="983"/>
        <v/>
      </c>
      <c r="N1979" s="56" t="str" cm="1">
        <f t="array" ref="N1979">IFERROR(IF(_xlfn.SINGLE(B:B)="","",IF(R1979="Beer",SUM(LOOKUP(2,1/(Rates!$B$3:$B$5&lt;=W1979)/(Rates!$C$3:$C$5&gt;=W1979),Rates!$D$3:$D$5)*(X1979/100)*W1979),IF(R1979="Refreshment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56" t="str">
        <f t="shared" si="984"/>
        <v/>
      </c>
      <c r="P1979" s="53"/>
      <c r="Q1979" s="14" t="str">
        <f t="shared" si="985"/>
        <v/>
      </c>
      <c r="R1979" s="57" t="str">
        <f t="shared" si="986"/>
        <v/>
      </c>
      <c r="S1979" s="58" t="str">
        <f>IF(B1979="","",IF(R1979="Refreshment Beverage",VLOOKUP(VALUE(Q1979),Rates!G$15:L$19,2,0),VLOOKUP(VALUE(Q1979),Rates!G$4:L$12,2,0)))</f>
        <v/>
      </c>
      <c r="T1979" s="58" t="str">
        <f t="shared" si="987"/>
        <v/>
      </c>
      <c r="U1979" s="58" t="str">
        <f t="shared" si="988"/>
        <v/>
      </c>
      <c r="V1979" s="58" t="str">
        <f t="shared" si="989"/>
        <v/>
      </c>
      <c r="W1979" s="58" t="str">
        <f t="shared" si="990"/>
        <v/>
      </c>
      <c r="X1979" s="59" t="str">
        <f t="shared" si="991"/>
        <v/>
      </c>
      <c r="Y1979" s="60" t="str">
        <f>IF(B:B="","",IF(R1979="Refreshment Beverage",VLOOKUP(Q1979,Rates!G$15:L$19,6,0)*W1979,VLOOKUP(Q1979,Rates!G$4:L$12,6,0)*W1979))</f>
        <v/>
      </c>
      <c r="Z1979" s="60" t="str">
        <f t="shared" si="992"/>
        <v/>
      </c>
      <c r="AA1979" s="60" t="str">
        <f t="shared" si="980"/>
        <v/>
      </c>
      <c r="AB1979" s="61" t="str" cm="1">
        <f t="array" ref="AB1979">IF(_xlfn.SINGLE(B:B)="","",IF(R1979="Refreshment Beverage","",IF(AND(R1979="Beer",Q1979=0),SUM(LOOKUP(2,1/(Rates!$B$15:$B$18&lt;=W1979)/(Rates!$C$15:$C$18&gt;=W1979),Rates!$D$15:$D$18)*W1979),VLOOKUP(VALUE(_xlfn.SINGLE(Q:Q)),Rates!A:B,2,0)*W1979)))</f>
        <v/>
      </c>
      <c r="AC1979" s="61" t="str" cm="1">
        <f t="array" ref="AC1979">IF(_xlfn.SINGLE(B:B)="","",IF(R1979="Refreshment Beverage","",IF(AND(R1979="Beer",Q1979=0),SUM(LOOKUP(2,1/(Rates!$B$15:$B$18&lt;=W1979)/(Rates!$C$15:$C$18&gt;=W1979),Rates!$E$15:$E$18)*W1979),VLOOKUP(VALUE(_xlfn.SINGLE(Q:Q)),Rates!A:C,3,0)*W1979)))</f>
        <v/>
      </c>
      <c r="AD1979" s="168">
        <f>IFERROR(IF(R1979="Beer","",IF(OR(Q1979=1,Q1979=2,Q1979=3,Q1979=4),VLOOKUP(Q1979,Rates!$A$31:$B$34,2,0)*W1979,IF(V1979=1,VLOOKUP(U1979,'REB BEV MIN MKUP'!B:E,4,0),IF(V1979&gt;1,VLOOKUP(VALUE(W1979),'REB BEV MIN MKUP'!O:Q,3,0),0)))),0)</f>
        <v>0</v>
      </c>
      <c r="AE1979" s="62" t="str">
        <f t="shared" si="993"/>
        <v/>
      </c>
      <c r="AF1979" s="63" t="str">
        <f t="shared" si="994"/>
        <v/>
      </c>
      <c r="AG1979" s="64" t="str">
        <f t="shared" si="995"/>
        <v/>
      </c>
      <c r="AH1979" s="65" t="str">
        <f t="shared" si="996"/>
        <v/>
      </c>
      <c r="AI1979" s="66" t="str">
        <f>IF(AE:AE="","",IF(R1979="Refreshment Beverage",AK1979*(Rates!J$19/100),ROUND(SUM(AH1979*(Rates!$J$8/100)),4)))</f>
        <v/>
      </c>
      <c r="AJ1979" s="67" t="str">
        <f t="shared" si="997"/>
        <v/>
      </c>
      <c r="AK1979" s="22" t="str">
        <f t="shared" si="998"/>
        <v/>
      </c>
      <c r="AL1979" s="62" t="str">
        <f t="shared" si="999"/>
        <v/>
      </c>
      <c r="AM1979" s="63" t="str">
        <f>IF(AS1979="","",IF(R1979="Refreshment Beverage",ROUND(AS1979*Rates!K$19,4),ROUND(AO1979*(VLOOKUP(VALUE(Q1979),Rates!G$4:L$12,3,0)),4)))</f>
        <v/>
      </c>
      <c r="AN1979" s="68" t="str">
        <f>IF(AS1979="","",IF(R1979="Refreshment Beverage",AS1979*(Rates!J$19/100),MAX(AM1979,AB1979)))</f>
        <v/>
      </c>
      <c r="AO1979" s="69" t="str">
        <f t="shared" si="1000"/>
        <v/>
      </c>
      <c r="AP1979" s="69" t="str">
        <f t="shared" si="1001"/>
        <v/>
      </c>
      <c r="AQ1979" s="70" t="str">
        <f>IF(AS1979="","",IF(R1979="Refreshment Beverage",ROUND(SUM(VLOOKUP(Q:Q,Rates!G$15:L$19,3,0)*(AS1979-Y1979-Z1979-AA1979)),4),ROUND(SUM(Rates!$K$8*AS1979),4)))</f>
        <v/>
      </c>
      <c r="AR1979" s="66" t="str">
        <f t="shared" si="1002"/>
        <v/>
      </c>
      <c r="AS1979" s="22" t="str">
        <f t="shared" si="1003"/>
        <v/>
      </c>
      <c r="AT1979" s="62" t="str">
        <f t="shared" si="1004"/>
        <v/>
      </c>
      <c r="AU1979" s="63" t="str">
        <f>IF(AX1979="","",IF(R1979="Refreshment Beverage",ROUND((BA1979-Y1979-Z1979-AA1979)*VLOOKUP(VALUE(Q1979),Rates!G$15:L$19,3,0),4),ROUND(AW1979*(VLOOKUP(VALUE(Q1979),Rates!G:L,3,0)),4)))</f>
        <v/>
      </c>
      <c r="AV1979" s="68" t="str">
        <f t="shared" si="1005"/>
        <v/>
      </c>
      <c r="AW1979" s="69" t="str">
        <f t="shared" si="1006"/>
        <v/>
      </c>
      <c r="AX1979" s="65" t="str">
        <f t="shared" si="1007"/>
        <v/>
      </c>
      <c r="AY1979" s="70" t="str">
        <f>IF(AX1979="","",IF(R1979="Refreshment Beverage",ROUND(SUM(AX1979*Rates!K$19),4),ROUND(SUM(AX1979*(Rates!J$8/100)),4)))</f>
        <v/>
      </c>
      <c r="AZ1979" s="67" t="str">
        <f t="shared" si="1008"/>
        <v/>
      </c>
      <c r="BA1979" s="22" t="str">
        <f t="shared" si="1009"/>
        <v/>
      </c>
      <c r="BD1979" s="171"/>
      <c r="BE1979" s="171"/>
      <c r="BF1979" s="171"/>
      <c r="BG1979" s="171"/>
    </row>
    <row r="1980" spans="11:59" ht="12.75" customHeight="1" x14ac:dyDescent="0.3">
      <c r="K1980" s="42" t="str">
        <f t="shared" si="981"/>
        <v/>
      </c>
      <c r="L1980" s="55" t="str">
        <f t="shared" si="982"/>
        <v/>
      </c>
      <c r="M1980" s="43" t="str">
        <f t="shared" si="983"/>
        <v/>
      </c>
      <c r="N1980" s="56" t="str" cm="1">
        <f t="array" ref="N1980">IFERROR(IF(_xlfn.SINGLE(B:B)="","",IF(R1980="Beer",SUM(LOOKUP(2,1/(Rates!$B$3:$B$5&lt;=W1980)/(Rates!$C$3:$C$5&gt;=W1980),Rates!$D$3:$D$5)*(X1980/100)*W1980),IF(R1980="Refreshment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56" t="str">
        <f t="shared" si="984"/>
        <v/>
      </c>
      <c r="P1980" s="53"/>
      <c r="Q1980" s="14" t="str">
        <f t="shared" si="985"/>
        <v/>
      </c>
      <c r="R1980" s="57" t="str">
        <f t="shared" si="986"/>
        <v/>
      </c>
      <c r="S1980" s="58" t="str">
        <f>IF(B1980="","",IF(R1980="Refreshment Beverage",VLOOKUP(VALUE(Q1980),Rates!G$15:L$19,2,0),VLOOKUP(VALUE(Q1980),Rates!G$4:L$12,2,0)))</f>
        <v/>
      </c>
      <c r="T1980" s="58" t="str">
        <f t="shared" si="987"/>
        <v/>
      </c>
      <c r="U1980" s="58" t="str">
        <f t="shared" si="988"/>
        <v/>
      </c>
      <c r="V1980" s="58" t="str">
        <f t="shared" si="989"/>
        <v/>
      </c>
      <c r="W1980" s="58" t="str">
        <f t="shared" si="990"/>
        <v/>
      </c>
      <c r="X1980" s="59" t="str">
        <f t="shared" si="991"/>
        <v/>
      </c>
      <c r="Y1980" s="60" t="str">
        <f>IF(B:B="","",IF(R1980="Refreshment Beverage",VLOOKUP(Q1980,Rates!G$15:L$19,6,0)*W1980,VLOOKUP(Q1980,Rates!G$4:L$12,6,0)*W1980))</f>
        <v/>
      </c>
      <c r="Z1980" s="60" t="str">
        <f t="shared" si="992"/>
        <v/>
      </c>
      <c r="AA1980" s="60" t="str">
        <f t="shared" si="980"/>
        <v/>
      </c>
      <c r="AB1980" s="61" t="str" cm="1">
        <f t="array" ref="AB1980">IF(_xlfn.SINGLE(B:B)="","",IF(R1980="Refreshment Beverage","",IF(AND(R1980="Beer",Q1980=0),SUM(LOOKUP(2,1/(Rates!$B$15:$B$18&lt;=W1980)/(Rates!$C$15:$C$18&gt;=W1980),Rates!$D$15:$D$18)*W1980),VLOOKUP(VALUE(_xlfn.SINGLE(Q:Q)),Rates!A:B,2,0)*W1980)))</f>
        <v/>
      </c>
      <c r="AC1980" s="61" t="str" cm="1">
        <f t="array" ref="AC1980">IF(_xlfn.SINGLE(B:B)="","",IF(R1980="Refreshment Beverage","",IF(AND(R1980="Beer",Q1980=0),SUM(LOOKUP(2,1/(Rates!$B$15:$B$18&lt;=W1980)/(Rates!$C$15:$C$18&gt;=W1980),Rates!$E$15:$E$18)*W1980),VLOOKUP(VALUE(_xlfn.SINGLE(Q:Q)),Rates!A:C,3,0)*W1980)))</f>
        <v/>
      </c>
      <c r="AD1980" s="168">
        <f>IFERROR(IF(R1980="Beer","",IF(OR(Q1980=1,Q1980=2,Q1980=3,Q1980=4),VLOOKUP(Q1980,Rates!$A$31:$B$34,2,0)*W1980,IF(V1980=1,VLOOKUP(U1980,'REB BEV MIN MKUP'!B:E,4,0),IF(V1980&gt;1,VLOOKUP(VALUE(W1980),'REB BEV MIN MKUP'!O:Q,3,0),0)))),0)</f>
        <v>0</v>
      </c>
      <c r="AE1980" s="62" t="str">
        <f t="shared" si="993"/>
        <v/>
      </c>
      <c r="AF1980" s="63" t="str">
        <f t="shared" si="994"/>
        <v/>
      </c>
      <c r="AG1980" s="64" t="str">
        <f t="shared" si="995"/>
        <v/>
      </c>
      <c r="AH1980" s="65" t="str">
        <f t="shared" si="996"/>
        <v/>
      </c>
      <c r="AI1980" s="66" t="str">
        <f>IF(AE:AE="","",IF(R1980="Refreshment Beverage",AK1980*(Rates!J$19/100),ROUND(SUM(AH1980*(Rates!$J$8/100)),4)))</f>
        <v/>
      </c>
      <c r="AJ1980" s="67" t="str">
        <f t="shared" si="997"/>
        <v/>
      </c>
      <c r="AK1980" s="22" t="str">
        <f t="shared" si="998"/>
        <v/>
      </c>
      <c r="AL1980" s="62" t="str">
        <f t="shared" si="999"/>
        <v/>
      </c>
      <c r="AM1980" s="63" t="str">
        <f>IF(AS1980="","",IF(R1980="Refreshment Beverage",ROUND(AS1980*Rates!K$19,4),ROUND(AO1980*(VLOOKUP(VALUE(Q1980),Rates!G$4:L$12,3,0)),4)))</f>
        <v/>
      </c>
      <c r="AN1980" s="68" t="str">
        <f>IF(AS1980="","",IF(R1980="Refreshment Beverage",AS1980*(Rates!J$19/100),MAX(AM1980,AB1980)))</f>
        <v/>
      </c>
      <c r="AO1980" s="69" t="str">
        <f t="shared" si="1000"/>
        <v/>
      </c>
      <c r="AP1980" s="69" t="str">
        <f t="shared" si="1001"/>
        <v/>
      </c>
      <c r="AQ1980" s="70" t="str">
        <f>IF(AS1980="","",IF(R1980="Refreshment Beverage",ROUND(SUM(VLOOKUP(Q:Q,Rates!G$15:L$19,3,0)*(AS1980-Y1980-Z1980-AA1980)),4),ROUND(SUM(Rates!$K$8*AS1980),4)))</f>
        <v/>
      </c>
      <c r="AR1980" s="66" t="str">
        <f t="shared" si="1002"/>
        <v/>
      </c>
      <c r="AS1980" s="22" t="str">
        <f t="shared" si="1003"/>
        <v/>
      </c>
      <c r="AT1980" s="62" t="str">
        <f t="shared" si="1004"/>
        <v/>
      </c>
      <c r="AU1980" s="63" t="str">
        <f>IF(AX1980="","",IF(R1980="Refreshment Beverage",ROUND((BA1980-Y1980-Z1980-AA1980)*VLOOKUP(VALUE(Q1980),Rates!G$15:L$19,3,0),4),ROUND(AW1980*(VLOOKUP(VALUE(Q1980),Rates!G:L,3,0)),4)))</f>
        <v/>
      </c>
      <c r="AV1980" s="68" t="str">
        <f t="shared" si="1005"/>
        <v/>
      </c>
      <c r="AW1980" s="69" t="str">
        <f t="shared" si="1006"/>
        <v/>
      </c>
      <c r="AX1980" s="65" t="str">
        <f t="shared" si="1007"/>
        <v/>
      </c>
      <c r="AY1980" s="70" t="str">
        <f>IF(AX1980="","",IF(R1980="Refreshment Beverage",ROUND(SUM(AX1980*Rates!K$19),4),ROUND(SUM(AX1980*(Rates!J$8/100)),4)))</f>
        <v/>
      </c>
      <c r="AZ1980" s="67" t="str">
        <f t="shared" si="1008"/>
        <v/>
      </c>
      <c r="BA1980" s="22" t="str">
        <f t="shared" si="1009"/>
        <v/>
      </c>
      <c r="BD1980" s="171"/>
      <c r="BE1980" s="171"/>
      <c r="BF1980" s="171"/>
      <c r="BG1980" s="171"/>
    </row>
    <row r="1981" spans="11:59" ht="12.75" customHeight="1" x14ac:dyDescent="0.3">
      <c r="K1981" s="42" t="str">
        <f t="shared" si="981"/>
        <v/>
      </c>
      <c r="L1981" s="55" t="str">
        <f t="shared" si="982"/>
        <v/>
      </c>
      <c r="M1981" s="43" t="str">
        <f t="shared" si="983"/>
        <v/>
      </c>
      <c r="N1981" s="56" t="str" cm="1">
        <f t="array" ref="N1981">IFERROR(IF(_xlfn.SINGLE(B:B)="","",IF(R1981="Beer",SUM(LOOKUP(2,1/(Rates!$B$3:$B$5&lt;=W1981)/(Rates!$C$3:$C$5&gt;=W1981),Rates!$D$3:$D$5)*(X1981/100)*W1981),IF(R1981="Refreshment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56" t="str">
        <f t="shared" si="984"/>
        <v/>
      </c>
      <c r="P1981" s="53"/>
      <c r="Q1981" s="14" t="str">
        <f t="shared" si="985"/>
        <v/>
      </c>
      <c r="R1981" s="57" t="str">
        <f t="shared" si="986"/>
        <v/>
      </c>
      <c r="S1981" s="58" t="str">
        <f>IF(B1981="","",IF(R1981="Refreshment Beverage",VLOOKUP(VALUE(Q1981),Rates!G$15:L$19,2,0),VLOOKUP(VALUE(Q1981),Rates!G$4:L$12,2,0)))</f>
        <v/>
      </c>
      <c r="T1981" s="58" t="str">
        <f t="shared" si="987"/>
        <v/>
      </c>
      <c r="U1981" s="58" t="str">
        <f t="shared" si="988"/>
        <v/>
      </c>
      <c r="V1981" s="58" t="str">
        <f t="shared" si="989"/>
        <v/>
      </c>
      <c r="W1981" s="58" t="str">
        <f t="shared" si="990"/>
        <v/>
      </c>
      <c r="X1981" s="59" t="str">
        <f t="shared" si="991"/>
        <v/>
      </c>
      <c r="Y1981" s="60" t="str">
        <f>IF(B:B="","",IF(R1981="Refreshment Beverage",VLOOKUP(Q1981,Rates!G$15:L$19,6,0)*W1981,VLOOKUP(Q1981,Rates!G$4:L$12,6,0)*W1981))</f>
        <v/>
      </c>
      <c r="Z1981" s="60" t="str">
        <f t="shared" si="992"/>
        <v/>
      </c>
      <c r="AA1981" s="60" t="str">
        <f t="shared" si="980"/>
        <v/>
      </c>
      <c r="AB1981" s="61" t="str" cm="1">
        <f t="array" ref="AB1981">IF(_xlfn.SINGLE(B:B)="","",IF(R1981="Refreshment Beverage","",IF(AND(R1981="Beer",Q1981=0),SUM(LOOKUP(2,1/(Rates!$B$15:$B$18&lt;=W1981)/(Rates!$C$15:$C$18&gt;=W1981),Rates!$D$15:$D$18)*W1981),VLOOKUP(VALUE(_xlfn.SINGLE(Q:Q)),Rates!A:B,2,0)*W1981)))</f>
        <v/>
      </c>
      <c r="AC1981" s="61" t="str" cm="1">
        <f t="array" ref="AC1981">IF(_xlfn.SINGLE(B:B)="","",IF(R1981="Refreshment Beverage","",IF(AND(R1981="Beer",Q1981=0),SUM(LOOKUP(2,1/(Rates!$B$15:$B$18&lt;=W1981)/(Rates!$C$15:$C$18&gt;=W1981),Rates!$E$15:$E$18)*W1981),VLOOKUP(VALUE(_xlfn.SINGLE(Q:Q)),Rates!A:C,3,0)*W1981)))</f>
        <v/>
      </c>
      <c r="AD1981" s="168">
        <f>IFERROR(IF(R1981="Beer","",IF(OR(Q1981=1,Q1981=2,Q1981=3,Q1981=4),VLOOKUP(Q1981,Rates!$A$31:$B$34,2,0)*W1981,IF(V1981=1,VLOOKUP(U1981,'REB BEV MIN MKUP'!B:E,4,0),IF(V1981&gt;1,VLOOKUP(VALUE(W1981),'REB BEV MIN MKUP'!O:Q,3,0),0)))),0)</f>
        <v>0</v>
      </c>
      <c r="AE1981" s="62" t="str">
        <f t="shared" si="993"/>
        <v/>
      </c>
      <c r="AF1981" s="63" t="str">
        <f t="shared" si="994"/>
        <v/>
      </c>
      <c r="AG1981" s="64" t="str">
        <f t="shared" si="995"/>
        <v/>
      </c>
      <c r="AH1981" s="65" t="str">
        <f t="shared" si="996"/>
        <v/>
      </c>
      <c r="AI1981" s="66" t="str">
        <f>IF(AE:AE="","",IF(R1981="Refreshment Beverage",AK1981*(Rates!J$19/100),ROUND(SUM(AH1981*(Rates!$J$8/100)),4)))</f>
        <v/>
      </c>
      <c r="AJ1981" s="67" t="str">
        <f t="shared" si="997"/>
        <v/>
      </c>
      <c r="AK1981" s="22" t="str">
        <f t="shared" si="998"/>
        <v/>
      </c>
      <c r="AL1981" s="62" t="str">
        <f t="shared" si="999"/>
        <v/>
      </c>
      <c r="AM1981" s="63" t="str">
        <f>IF(AS1981="","",IF(R1981="Refreshment Beverage",ROUND(AS1981*Rates!K$19,4),ROUND(AO1981*(VLOOKUP(VALUE(Q1981),Rates!G$4:L$12,3,0)),4)))</f>
        <v/>
      </c>
      <c r="AN1981" s="68" t="str">
        <f>IF(AS1981="","",IF(R1981="Refreshment Beverage",AS1981*(Rates!J$19/100),MAX(AM1981,AB1981)))</f>
        <v/>
      </c>
      <c r="AO1981" s="69" t="str">
        <f t="shared" si="1000"/>
        <v/>
      </c>
      <c r="AP1981" s="69" t="str">
        <f t="shared" si="1001"/>
        <v/>
      </c>
      <c r="AQ1981" s="70" t="str">
        <f>IF(AS1981="","",IF(R1981="Refreshment Beverage",ROUND(SUM(VLOOKUP(Q:Q,Rates!G$15:L$19,3,0)*(AS1981-Y1981-Z1981-AA1981)),4),ROUND(SUM(Rates!$K$8*AS1981),4)))</f>
        <v/>
      </c>
      <c r="AR1981" s="66" t="str">
        <f t="shared" si="1002"/>
        <v/>
      </c>
      <c r="AS1981" s="22" t="str">
        <f t="shared" si="1003"/>
        <v/>
      </c>
      <c r="AT1981" s="62" t="str">
        <f t="shared" si="1004"/>
        <v/>
      </c>
      <c r="AU1981" s="63" t="str">
        <f>IF(AX1981="","",IF(R1981="Refreshment Beverage",ROUND((BA1981-Y1981-Z1981-AA1981)*VLOOKUP(VALUE(Q1981),Rates!G$15:L$19,3,0),4),ROUND(AW1981*(VLOOKUP(VALUE(Q1981),Rates!G:L,3,0)),4)))</f>
        <v/>
      </c>
      <c r="AV1981" s="68" t="str">
        <f t="shared" si="1005"/>
        <v/>
      </c>
      <c r="AW1981" s="69" t="str">
        <f t="shared" si="1006"/>
        <v/>
      </c>
      <c r="AX1981" s="65" t="str">
        <f t="shared" si="1007"/>
        <v/>
      </c>
      <c r="AY1981" s="70" t="str">
        <f>IF(AX1981="","",IF(R1981="Refreshment Beverage",ROUND(SUM(AX1981*Rates!K$19),4),ROUND(SUM(AX1981*(Rates!J$8/100)),4)))</f>
        <v/>
      </c>
      <c r="AZ1981" s="67" t="str">
        <f t="shared" si="1008"/>
        <v/>
      </c>
      <c r="BA1981" s="22" t="str">
        <f t="shared" si="1009"/>
        <v/>
      </c>
      <c r="BD1981" s="171"/>
      <c r="BE1981" s="171"/>
      <c r="BF1981" s="171"/>
      <c r="BG1981" s="171"/>
    </row>
    <row r="1982" spans="11:59" ht="12.75" customHeight="1" x14ac:dyDescent="0.3">
      <c r="K1982" s="42" t="str">
        <f t="shared" si="981"/>
        <v/>
      </c>
      <c r="L1982" s="55" t="str">
        <f t="shared" si="982"/>
        <v/>
      </c>
      <c r="M1982" s="43" t="str">
        <f t="shared" si="983"/>
        <v/>
      </c>
      <c r="N1982" s="56" t="str" cm="1">
        <f t="array" ref="N1982">IFERROR(IF(_xlfn.SINGLE(B:B)="","",IF(R1982="Beer",SUM(LOOKUP(2,1/(Rates!$B$3:$B$5&lt;=W1982)/(Rates!$C$3:$C$5&gt;=W1982),Rates!$D$3:$D$5)*(X1982/100)*W1982),IF(R1982="Refreshment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56" t="str">
        <f t="shared" si="984"/>
        <v/>
      </c>
      <c r="P1982" s="53"/>
      <c r="Q1982" s="14" t="str">
        <f t="shared" si="985"/>
        <v/>
      </c>
      <c r="R1982" s="57" t="str">
        <f t="shared" si="986"/>
        <v/>
      </c>
      <c r="S1982" s="58" t="str">
        <f>IF(B1982="","",IF(R1982="Refreshment Beverage",VLOOKUP(VALUE(Q1982),Rates!G$15:L$19,2,0),VLOOKUP(VALUE(Q1982),Rates!G$4:L$12,2,0)))</f>
        <v/>
      </c>
      <c r="T1982" s="58" t="str">
        <f t="shared" si="987"/>
        <v/>
      </c>
      <c r="U1982" s="58" t="str">
        <f t="shared" si="988"/>
        <v/>
      </c>
      <c r="V1982" s="58" t="str">
        <f t="shared" si="989"/>
        <v/>
      </c>
      <c r="W1982" s="58" t="str">
        <f t="shared" si="990"/>
        <v/>
      </c>
      <c r="X1982" s="59" t="str">
        <f t="shared" si="991"/>
        <v/>
      </c>
      <c r="Y1982" s="60" t="str">
        <f>IF(B:B="","",IF(R1982="Refreshment Beverage",VLOOKUP(Q1982,Rates!G$15:L$19,6,0)*W1982,VLOOKUP(Q1982,Rates!G$4:L$12,6,0)*W1982))</f>
        <v/>
      </c>
      <c r="Z1982" s="60" t="str">
        <f t="shared" si="992"/>
        <v/>
      </c>
      <c r="AA1982" s="60" t="str">
        <f t="shared" si="980"/>
        <v/>
      </c>
      <c r="AB1982" s="61" t="str" cm="1">
        <f t="array" ref="AB1982">IF(_xlfn.SINGLE(B:B)="","",IF(R1982="Refreshment Beverage","",IF(AND(R1982="Beer",Q1982=0),SUM(LOOKUP(2,1/(Rates!$B$15:$B$18&lt;=W1982)/(Rates!$C$15:$C$18&gt;=W1982),Rates!$D$15:$D$18)*W1982),VLOOKUP(VALUE(_xlfn.SINGLE(Q:Q)),Rates!A:B,2,0)*W1982)))</f>
        <v/>
      </c>
      <c r="AC1982" s="61" t="str" cm="1">
        <f t="array" ref="AC1982">IF(_xlfn.SINGLE(B:B)="","",IF(R1982="Refreshment Beverage","",IF(AND(R1982="Beer",Q1982=0),SUM(LOOKUP(2,1/(Rates!$B$15:$B$18&lt;=W1982)/(Rates!$C$15:$C$18&gt;=W1982),Rates!$E$15:$E$18)*W1982),VLOOKUP(VALUE(_xlfn.SINGLE(Q:Q)),Rates!A:C,3,0)*W1982)))</f>
        <v/>
      </c>
      <c r="AD1982" s="168">
        <f>IFERROR(IF(R1982="Beer","",IF(OR(Q1982=1,Q1982=2,Q1982=3,Q1982=4),VLOOKUP(Q1982,Rates!$A$31:$B$34,2,0)*W1982,IF(V1982=1,VLOOKUP(U1982,'REB BEV MIN MKUP'!B:E,4,0),IF(V1982&gt;1,VLOOKUP(VALUE(W1982),'REB BEV MIN MKUP'!O:Q,3,0),0)))),0)</f>
        <v>0</v>
      </c>
      <c r="AE1982" s="62" t="str">
        <f t="shared" si="993"/>
        <v/>
      </c>
      <c r="AF1982" s="63" t="str">
        <f t="shared" si="994"/>
        <v/>
      </c>
      <c r="AG1982" s="64" t="str">
        <f t="shared" si="995"/>
        <v/>
      </c>
      <c r="AH1982" s="65" t="str">
        <f t="shared" si="996"/>
        <v/>
      </c>
      <c r="AI1982" s="66" t="str">
        <f>IF(AE:AE="","",IF(R1982="Refreshment Beverage",AK1982*(Rates!J$19/100),ROUND(SUM(AH1982*(Rates!$J$8/100)),4)))</f>
        <v/>
      </c>
      <c r="AJ1982" s="67" t="str">
        <f t="shared" si="997"/>
        <v/>
      </c>
      <c r="AK1982" s="22" t="str">
        <f t="shared" si="998"/>
        <v/>
      </c>
      <c r="AL1982" s="62" t="str">
        <f t="shared" si="999"/>
        <v/>
      </c>
      <c r="AM1982" s="63" t="str">
        <f>IF(AS1982="","",IF(R1982="Refreshment Beverage",ROUND(AS1982*Rates!K$19,4),ROUND(AO1982*(VLOOKUP(VALUE(Q1982),Rates!G$4:L$12,3,0)),4)))</f>
        <v/>
      </c>
      <c r="AN1982" s="68" t="str">
        <f>IF(AS1982="","",IF(R1982="Refreshment Beverage",AS1982*(Rates!J$19/100),MAX(AM1982,AB1982)))</f>
        <v/>
      </c>
      <c r="AO1982" s="69" t="str">
        <f t="shared" si="1000"/>
        <v/>
      </c>
      <c r="AP1982" s="69" t="str">
        <f t="shared" si="1001"/>
        <v/>
      </c>
      <c r="AQ1982" s="70" t="str">
        <f>IF(AS1982="","",IF(R1982="Refreshment Beverage",ROUND(SUM(VLOOKUP(Q:Q,Rates!G$15:L$19,3,0)*(AS1982-Y1982-Z1982-AA1982)),4),ROUND(SUM(Rates!$K$8*AS1982),4)))</f>
        <v/>
      </c>
      <c r="AR1982" s="66" t="str">
        <f t="shared" si="1002"/>
        <v/>
      </c>
      <c r="AS1982" s="22" t="str">
        <f t="shared" si="1003"/>
        <v/>
      </c>
      <c r="AT1982" s="62" t="str">
        <f t="shared" si="1004"/>
        <v/>
      </c>
      <c r="AU1982" s="63" t="str">
        <f>IF(AX1982="","",IF(R1982="Refreshment Beverage",ROUND((BA1982-Y1982-Z1982-AA1982)*VLOOKUP(VALUE(Q1982),Rates!G$15:L$19,3,0),4),ROUND(AW1982*(VLOOKUP(VALUE(Q1982),Rates!G:L,3,0)),4)))</f>
        <v/>
      </c>
      <c r="AV1982" s="68" t="str">
        <f t="shared" si="1005"/>
        <v/>
      </c>
      <c r="AW1982" s="69" t="str">
        <f t="shared" si="1006"/>
        <v/>
      </c>
      <c r="AX1982" s="65" t="str">
        <f t="shared" si="1007"/>
        <v/>
      </c>
      <c r="AY1982" s="70" t="str">
        <f>IF(AX1982="","",IF(R1982="Refreshment Beverage",ROUND(SUM(AX1982*Rates!K$19),4),ROUND(SUM(AX1982*(Rates!J$8/100)),4)))</f>
        <v/>
      </c>
      <c r="AZ1982" s="67" t="str">
        <f t="shared" si="1008"/>
        <v/>
      </c>
      <c r="BA1982" s="22" t="str">
        <f t="shared" si="1009"/>
        <v/>
      </c>
      <c r="BD1982" s="171"/>
      <c r="BE1982" s="171"/>
      <c r="BF1982" s="171"/>
      <c r="BG1982" s="171"/>
    </row>
    <row r="1983" spans="11:59" ht="12.75" customHeight="1" x14ac:dyDescent="0.3">
      <c r="K1983" s="42" t="str">
        <f t="shared" si="981"/>
        <v/>
      </c>
      <c r="L1983" s="55" t="str">
        <f t="shared" si="982"/>
        <v/>
      </c>
      <c r="M1983" s="43" t="str">
        <f t="shared" si="983"/>
        <v/>
      </c>
      <c r="N1983" s="56" t="str" cm="1">
        <f t="array" ref="N1983">IFERROR(IF(_xlfn.SINGLE(B:B)="","",IF(R1983="Beer",SUM(LOOKUP(2,1/(Rates!$B$3:$B$5&lt;=W1983)/(Rates!$C$3:$C$5&gt;=W1983),Rates!$D$3:$D$5)*(X1983/100)*W1983),IF(R1983="Refreshment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56" t="str">
        <f t="shared" si="984"/>
        <v/>
      </c>
      <c r="P1983" s="53"/>
      <c r="Q1983" s="14" t="str">
        <f t="shared" si="985"/>
        <v/>
      </c>
      <c r="R1983" s="57" t="str">
        <f t="shared" si="986"/>
        <v/>
      </c>
      <c r="S1983" s="58" t="str">
        <f>IF(B1983="","",IF(R1983="Refreshment Beverage",VLOOKUP(VALUE(Q1983),Rates!G$15:L$19,2,0),VLOOKUP(VALUE(Q1983),Rates!G$4:L$12,2,0)))</f>
        <v/>
      </c>
      <c r="T1983" s="58" t="str">
        <f t="shared" si="987"/>
        <v/>
      </c>
      <c r="U1983" s="58" t="str">
        <f t="shared" si="988"/>
        <v/>
      </c>
      <c r="V1983" s="58" t="str">
        <f t="shared" si="989"/>
        <v/>
      </c>
      <c r="W1983" s="58" t="str">
        <f t="shared" si="990"/>
        <v/>
      </c>
      <c r="X1983" s="59" t="str">
        <f t="shared" si="991"/>
        <v/>
      </c>
      <c r="Y1983" s="60" t="str">
        <f>IF(B:B="","",IF(R1983="Refreshment Beverage",VLOOKUP(Q1983,Rates!G$15:L$19,6,0)*W1983,VLOOKUP(Q1983,Rates!G$4:L$12,6,0)*W1983))</f>
        <v/>
      </c>
      <c r="Z1983" s="60" t="str">
        <f t="shared" si="992"/>
        <v/>
      </c>
      <c r="AA1983" s="60" t="str">
        <f t="shared" si="980"/>
        <v/>
      </c>
      <c r="AB1983" s="61" t="str" cm="1">
        <f t="array" ref="AB1983">IF(_xlfn.SINGLE(B:B)="","",IF(R1983="Refreshment Beverage","",IF(AND(R1983="Beer",Q1983=0),SUM(LOOKUP(2,1/(Rates!$B$15:$B$18&lt;=W1983)/(Rates!$C$15:$C$18&gt;=W1983),Rates!$D$15:$D$18)*W1983),VLOOKUP(VALUE(_xlfn.SINGLE(Q:Q)),Rates!A:B,2,0)*W1983)))</f>
        <v/>
      </c>
      <c r="AC1983" s="61" t="str" cm="1">
        <f t="array" ref="AC1983">IF(_xlfn.SINGLE(B:B)="","",IF(R1983="Refreshment Beverage","",IF(AND(R1983="Beer",Q1983=0),SUM(LOOKUP(2,1/(Rates!$B$15:$B$18&lt;=W1983)/(Rates!$C$15:$C$18&gt;=W1983),Rates!$E$15:$E$18)*W1983),VLOOKUP(VALUE(_xlfn.SINGLE(Q:Q)),Rates!A:C,3,0)*W1983)))</f>
        <v/>
      </c>
      <c r="AD1983" s="168">
        <f>IFERROR(IF(R1983="Beer","",IF(OR(Q1983=1,Q1983=2,Q1983=3,Q1983=4),VLOOKUP(Q1983,Rates!$A$31:$B$34,2,0)*W1983,IF(V1983=1,VLOOKUP(U1983,'REB BEV MIN MKUP'!B:E,4,0),IF(V1983&gt;1,VLOOKUP(VALUE(W1983),'REB BEV MIN MKUP'!O:Q,3,0),0)))),0)</f>
        <v>0</v>
      </c>
      <c r="AE1983" s="62" t="str">
        <f t="shared" si="993"/>
        <v/>
      </c>
      <c r="AF1983" s="63" t="str">
        <f t="shared" si="994"/>
        <v/>
      </c>
      <c r="AG1983" s="64" t="str">
        <f t="shared" si="995"/>
        <v/>
      </c>
      <c r="AH1983" s="65" t="str">
        <f t="shared" si="996"/>
        <v/>
      </c>
      <c r="AI1983" s="66" t="str">
        <f>IF(AE:AE="","",IF(R1983="Refreshment Beverage",AK1983*(Rates!J$19/100),ROUND(SUM(AH1983*(Rates!$J$8/100)),4)))</f>
        <v/>
      </c>
      <c r="AJ1983" s="67" t="str">
        <f t="shared" si="997"/>
        <v/>
      </c>
      <c r="AK1983" s="22" t="str">
        <f t="shared" si="998"/>
        <v/>
      </c>
      <c r="AL1983" s="62" t="str">
        <f t="shared" si="999"/>
        <v/>
      </c>
      <c r="AM1983" s="63" t="str">
        <f>IF(AS1983="","",IF(R1983="Refreshment Beverage",ROUND(AS1983*Rates!K$19,4),ROUND(AO1983*(VLOOKUP(VALUE(Q1983),Rates!G$4:L$12,3,0)),4)))</f>
        <v/>
      </c>
      <c r="AN1983" s="68" t="str">
        <f>IF(AS1983="","",IF(R1983="Refreshment Beverage",AS1983*(Rates!J$19/100),MAX(AM1983,AB1983)))</f>
        <v/>
      </c>
      <c r="AO1983" s="69" t="str">
        <f t="shared" si="1000"/>
        <v/>
      </c>
      <c r="AP1983" s="69" t="str">
        <f t="shared" si="1001"/>
        <v/>
      </c>
      <c r="AQ1983" s="70" t="str">
        <f>IF(AS1983="","",IF(R1983="Refreshment Beverage",ROUND(SUM(VLOOKUP(Q:Q,Rates!G$15:L$19,3,0)*(AS1983-Y1983-Z1983-AA1983)),4),ROUND(SUM(Rates!$K$8*AS1983),4)))</f>
        <v/>
      </c>
      <c r="AR1983" s="66" t="str">
        <f t="shared" si="1002"/>
        <v/>
      </c>
      <c r="AS1983" s="22" t="str">
        <f t="shared" si="1003"/>
        <v/>
      </c>
      <c r="AT1983" s="62" t="str">
        <f t="shared" si="1004"/>
        <v/>
      </c>
      <c r="AU1983" s="63" t="str">
        <f>IF(AX1983="","",IF(R1983="Refreshment Beverage",ROUND((BA1983-Y1983-Z1983-AA1983)*VLOOKUP(VALUE(Q1983),Rates!G$15:L$19,3,0),4),ROUND(AW1983*(VLOOKUP(VALUE(Q1983),Rates!G:L,3,0)),4)))</f>
        <v/>
      </c>
      <c r="AV1983" s="68" t="str">
        <f t="shared" si="1005"/>
        <v/>
      </c>
      <c r="AW1983" s="69" t="str">
        <f t="shared" si="1006"/>
        <v/>
      </c>
      <c r="AX1983" s="65" t="str">
        <f t="shared" si="1007"/>
        <v/>
      </c>
      <c r="AY1983" s="70" t="str">
        <f>IF(AX1983="","",IF(R1983="Refreshment Beverage",ROUND(SUM(AX1983*Rates!K$19),4),ROUND(SUM(AX1983*(Rates!J$8/100)),4)))</f>
        <v/>
      </c>
      <c r="AZ1983" s="67" t="str">
        <f t="shared" si="1008"/>
        <v/>
      </c>
      <c r="BA1983" s="22" t="str">
        <f t="shared" si="1009"/>
        <v/>
      </c>
      <c r="BD1983" s="171"/>
      <c r="BE1983" s="171"/>
      <c r="BF1983" s="171"/>
      <c r="BG1983" s="171"/>
    </row>
    <row r="1984" spans="11:59" ht="12.75" customHeight="1" x14ac:dyDescent="0.3">
      <c r="K1984" s="42" t="str">
        <f t="shared" si="981"/>
        <v/>
      </c>
      <c r="L1984" s="55" t="str">
        <f t="shared" si="982"/>
        <v/>
      </c>
      <c r="M1984" s="43" t="str">
        <f t="shared" si="983"/>
        <v/>
      </c>
      <c r="N1984" s="56" t="str" cm="1">
        <f t="array" ref="N1984">IFERROR(IF(_xlfn.SINGLE(B:B)="","",IF(R1984="Beer",SUM(LOOKUP(2,1/(Rates!$B$3:$B$5&lt;=W1984)/(Rates!$C$3:$C$5&gt;=W1984),Rates!$D$3:$D$5)*(X1984/100)*W1984),IF(R1984="Refreshment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56" t="str">
        <f t="shared" si="984"/>
        <v/>
      </c>
      <c r="P1984" s="53"/>
      <c r="Q1984" s="14" t="str">
        <f t="shared" si="985"/>
        <v/>
      </c>
      <c r="R1984" s="57" t="str">
        <f t="shared" si="986"/>
        <v/>
      </c>
      <c r="S1984" s="58" t="str">
        <f>IF(B1984="","",IF(R1984="Refreshment Beverage",VLOOKUP(VALUE(Q1984),Rates!G$15:L$19,2,0),VLOOKUP(VALUE(Q1984),Rates!G$4:L$12,2,0)))</f>
        <v/>
      </c>
      <c r="T1984" s="58" t="str">
        <f t="shared" si="987"/>
        <v/>
      </c>
      <c r="U1984" s="58" t="str">
        <f t="shared" si="988"/>
        <v/>
      </c>
      <c r="V1984" s="58" t="str">
        <f t="shared" si="989"/>
        <v/>
      </c>
      <c r="W1984" s="58" t="str">
        <f t="shared" si="990"/>
        <v/>
      </c>
      <c r="X1984" s="59" t="str">
        <f t="shared" si="991"/>
        <v/>
      </c>
      <c r="Y1984" s="60" t="str">
        <f>IF(B:B="","",IF(R1984="Refreshment Beverage",VLOOKUP(Q1984,Rates!G$15:L$19,6,0)*W1984,VLOOKUP(Q1984,Rates!G$4:L$12,6,0)*W1984))</f>
        <v/>
      </c>
      <c r="Z1984" s="60" t="str">
        <f t="shared" si="992"/>
        <v/>
      </c>
      <c r="AA1984" s="60" t="str">
        <f t="shared" si="980"/>
        <v/>
      </c>
      <c r="AB1984" s="61" t="str" cm="1">
        <f t="array" ref="AB1984">IF(_xlfn.SINGLE(B:B)="","",IF(R1984="Refreshment Beverage","",IF(AND(R1984="Beer",Q1984=0),SUM(LOOKUP(2,1/(Rates!$B$15:$B$18&lt;=W1984)/(Rates!$C$15:$C$18&gt;=W1984),Rates!$D$15:$D$18)*W1984),VLOOKUP(VALUE(_xlfn.SINGLE(Q:Q)),Rates!A:B,2,0)*W1984)))</f>
        <v/>
      </c>
      <c r="AC1984" s="61" t="str" cm="1">
        <f t="array" ref="AC1984">IF(_xlfn.SINGLE(B:B)="","",IF(R1984="Refreshment Beverage","",IF(AND(R1984="Beer",Q1984=0),SUM(LOOKUP(2,1/(Rates!$B$15:$B$18&lt;=W1984)/(Rates!$C$15:$C$18&gt;=W1984),Rates!$E$15:$E$18)*W1984),VLOOKUP(VALUE(_xlfn.SINGLE(Q:Q)),Rates!A:C,3,0)*W1984)))</f>
        <v/>
      </c>
      <c r="AD1984" s="168">
        <f>IFERROR(IF(R1984="Beer","",IF(OR(Q1984=1,Q1984=2,Q1984=3,Q1984=4),VLOOKUP(Q1984,Rates!$A$31:$B$34,2,0)*W1984,IF(V1984=1,VLOOKUP(U1984,'REB BEV MIN MKUP'!B:E,4,0),IF(V1984&gt;1,VLOOKUP(VALUE(W1984),'REB BEV MIN MKUP'!O:Q,3,0),0)))),0)</f>
        <v>0</v>
      </c>
      <c r="AE1984" s="62" t="str">
        <f t="shared" si="993"/>
        <v/>
      </c>
      <c r="AF1984" s="63" t="str">
        <f t="shared" si="994"/>
        <v/>
      </c>
      <c r="AG1984" s="64" t="str">
        <f t="shared" si="995"/>
        <v/>
      </c>
      <c r="AH1984" s="65" t="str">
        <f t="shared" si="996"/>
        <v/>
      </c>
      <c r="AI1984" s="66" t="str">
        <f>IF(AE:AE="","",IF(R1984="Refreshment Beverage",AK1984*(Rates!J$19/100),ROUND(SUM(AH1984*(Rates!$J$8/100)),4)))</f>
        <v/>
      </c>
      <c r="AJ1984" s="67" t="str">
        <f t="shared" si="997"/>
        <v/>
      </c>
      <c r="AK1984" s="22" t="str">
        <f t="shared" si="998"/>
        <v/>
      </c>
      <c r="AL1984" s="62" t="str">
        <f t="shared" si="999"/>
        <v/>
      </c>
      <c r="AM1984" s="63" t="str">
        <f>IF(AS1984="","",IF(R1984="Refreshment Beverage",ROUND(AS1984*Rates!K$19,4),ROUND(AO1984*(VLOOKUP(VALUE(Q1984),Rates!G$4:L$12,3,0)),4)))</f>
        <v/>
      </c>
      <c r="AN1984" s="68" t="str">
        <f>IF(AS1984="","",IF(R1984="Refreshment Beverage",AS1984*(Rates!J$19/100),MAX(AM1984,AB1984)))</f>
        <v/>
      </c>
      <c r="AO1984" s="69" t="str">
        <f t="shared" si="1000"/>
        <v/>
      </c>
      <c r="AP1984" s="69" t="str">
        <f t="shared" si="1001"/>
        <v/>
      </c>
      <c r="AQ1984" s="70" t="str">
        <f>IF(AS1984="","",IF(R1984="Refreshment Beverage",ROUND(SUM(VLOOKUP(Q:Q,Rates!G$15:L$19,3,0)*(AS1984-Y1984-Z1984-AA1984)),4),ROUND(SUM(Rates!$K$8*AS1984),4)))</f>
        <v/>
      </c>
      <c r="AR1984" s="66" t="str">
        <f t="shared" si="1002"/>
        <v/>
      </c>
      <c r="AS1984" s="22" t="str">
        <f t="shared" si="1003"/>
        <v/>
      </c>
      <c r="AT1984" s="62" t="str">
        <f t="shared" si="1004"/>
        <v/>
      </c>
      <c r="AU1984" s="63" t="str">
        <f>IF(AX1984="","",IF(R1984="Refreshment Beverage",ROUND((BA1984-Y1984-Z1984-AA1984)*VLOOKUP(VALUE(Q1984),Rates!G$15:L$19,3,0),4),ROUND(AW1984*(VLOOKUP(VALUE(Q1984),Rates!G:L,3,0)),4)))</f>
        <v/>
      </c>
      <c r="AV1984" s="68" t="str">
        <f t="shared" si="1005"/>
        <v/>
      </c>
      <c r="AW1984" s="69" t="str">
        <f t="shared" si="1006"/>
        <v/>
      </c>
      <c r="AX1984" s="65" t="str">
        <f t="shared" si="1007"/>
        <v/>
      </c>
      <c r="AY1984" s="70" t="str">
        <f>IF(AX1984="","",IF(R1984="Refreshment Beverage",ROUND(SUM(AX1984*Rates!K$19),4),ROUND(SUM(AX1984*(Rates!J$8/100)),4)))</f>
        <v/>
      </c>
      <c r="AZ1984" s="67" t="str">
        <f t="shared" si="1008"/>
        <v/>
      </c>
      <c r="BA1984" s="22" t="str">
        <f t="shared" si="1009"/>
        <v/>
      </c>
      <c r="BD1984" s="171"/>
      <c r="BE1984" s="171"/>
      <c r="BF1984" s="171"/>
      <c r="BG1984" s="171"/>
    </row>
    <row r="1985" spans="11:59" ht="12.75" customHeight="1" x14ac:dyDescent="0.3">
      <c r="K1985" s="42" t="str">
        <f t="shared" si="981"/>
        <v/>
      </c>
      <c r="L1985" s="55" t="str">
        <f t="shared" si="982"/>
        <v/>
      </c>
      <c r="M1985" s="43" t="str">
        <f t="shared" si="983"/>
        <v/>
      </c>
      <c r="N1985" s="56" t="str" cm="1">
        <f t="array" ref="N1985">IFERROR(IF(_xlfn.SINGLE(B:B)="","",IF(R1985="Beer",SUM(LOOKUP(2,1/(Rates!$B$3:$B$5&lt;=W1985)/(Rates!$C$3:$C$5&gt;=W1985),Rates!$D$3:$D$5)*(X1985/100)*W1985),IF(R1985="Refreshment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56" t="str">
        <f t="shared" si="984"/>
        <v/>
      </c>
      <c r="P1985" s="53"/>
      <c r="Q1985" s="14" t="str">
        <f t="shared" si="985"/>
        <v/>
      </c>
      <c r="R1985" s="57" t="str">
        <f t="shared" si="986"/>
        <v/>
      </c>
      <c r="S1985" s="58" t="str">
        <f>IF(B1985="","",IF(R1985="Refreshment Beverage",VLOOKUP(VALUE(Q1985),Rates!G$15:L$19,2,0),VLOOKUP(VALUE(Q1985),Rates!G$4:L$12,2,0)))</f>
        <v/>
      </c>
      <c r="T1985" s="58" t="str">
        <f t="shared" si="987"/>
        <v/>
      </c>
      <c r="U1985" s="58" t="str">
        <f t="shared" si="988"/>
        <v/>
      </c>
      <c r="V1985" s="58" t="str">
        <f t="shared" si="989"/>
        <v/>
      </c>
      <c r="W1985" s="58" t="str">
        <f t="shared" si="990"/>
        <v/>
      </c>
      <c r="X1985" s="59" t="str">
        <f t="shared" si="991"/>
        <v/>
      </c>
      <c r="Y1985" s="60" t="str">
        <f>IF(B:B="","",IF(R1985="Refreshment Beverage",VLOOKUP(Q1985,Rates!G$15:L$19,6,0)*W1985,VLOOKUP(Q1985,Rates!G$4:L$12,6,0)*W1985))</f>
        <v/>
      </c>
      <c r="Z1985" s="60" t="str">
        <f t="shared" si="992"/>
        <v/>
      </c>
      <c r="AA1985" s="60" t="str">
        <f t="shared" si="980"/>
        <v/>
      </c>
      <c r="AB1985" s="61" t="str" cm="1">
        <f t="array" ref="AB1985">IF(_xlfn.SINGLE(B:B)="","",IF(R1985="Refreshment Beverage","",IF(AND(R1985="Beer",Q1985=0),SUM(LOOKUP(2,1/(Rates!$B$15:$B$18&lt;=W1985)/(Rates!$C$15:$C$18&gt;=W1985),Rates!$D$15:$D$18)*W1985),VLOOKUP(VALUE(_xlfn.SINGLE(Q:Q)),Rates!A:B,2,0)*W1985)))</f>
        <v/>
      </c>
      <c r="AC1985" s="61" t="str" cm="1">
        <f t="array" ref="AC1985">IF(_xlfn.SINGLE(B:B)="","",IF(R1985="Refreshment Beverage","",IF(AND(R1985="Beer",Q1985=0),SUM(LOOKUP(2,1/(Rates!$B$15:$B$18&lt;=W1985)/(Rates!$C$15:$C$18&gt;=W1985),Rates!$E$15:$E$18)*W1985),VLOOKUP(VALUE(_xlfn.SINGLE(Q:Q)),Rates!A:C,3,0)*W1985)))</f>
        <v/>
      </c>
      <c r="AD1985" s="168">
        <f>IFERROR(IF(R1985="Beer","",IF(OR(Q1985=1,Q1985=2,Q1985=3,Q1985=4),VLOOKUP(Q1985,Rates!$A$31:$B$34,2,0)*W1985,IF(V1985=1,VLOOKUP(U1985,'REB BEV MIN MKUP'!B:E,4,0),IF(V1985&gt;1,VLOOKUP(VALUE(W1985),'REB BEV MIN MKUP'!O:Q,3,0),0)))),0)</f>
        <v>0</v>
      </c>
      <c r="AE1985" s="62" t="str">
        <f t="shared" si="993"/>
        <v/>
      </c>
      <c r="AF1985" s="63" t="str">
        <f t="shared" si="994"/>
        <v/>
      </c>
      <c r="AG1985" s="64" t="str">
        <f t="shared" si="995"/>
        <v/>
      </c>
      <c r="AH1985" s="65" t="str">
        <f t="shared" si="996"/>
        <v/>
      </c>
      <c r="AI1985" s="66" t="str">
        <f>IF(AE:AE="","",IF(R1985="Refreshment Beverage",AK1985*(Rates!J$19/100),ROUND(SUM(AH1985*(Rates!$J$8/100)),4)))</f>
        <v/>
      </c>
      <c r="AJ1985" s="67" t="str">
        <f t="shared" si="997"/>
        <v/>
      </c>
      <c r="AK1985" s="22" t="str">
        <f t="shared" si="998"/>
        <v/>
      </c>
      <c r="AL1985" s="62" t="str">
        <f t="shared" si="999"/>
        <v/>
      </c>
      <c r="AM1985" s="63" t="str">
        <f>IF(AS1985="","",IF(R1985="Refreshment Beverage",ROUND(AS1985*Rates!K$19,4),ROUND(AO1985*(VLOOKUP(VALUE(Q1985),Rates!G$4:L$12,3,0)),4)))</f>
        <v/>
      </c>
      <c r="AN1985" s="68" t="str">
        <f>IF(AS1985="","",IF(R1985="Refreshment Beverage",AS1985*(Rates!J$19/100),MAX(AM1985,AB1985)))</f>
        <v/>
      </c>
      <c r="AO1985" s="69" t="str">
        <f t="shared" si="1000"/>
        <v/>
      </c>
      <c r="AP1985" s="69" t="str">
        <f t="shared" si="1001"/>
        <v/>
      </c>
      <c r="AQ1985" s="70" t="str">
        <f>IF(AS1985="","",IF(R1985="Refreshment Beverage",ROUND(SUM(VLOOKUP(Q:Q,Rates!G$15:L$19,3,0)*(AS1985-Y1985-Z1985-AA1985)),4),ROUND(SUM(Rates!$K$8*AS1985),4)))</f>
        <v/>
      </c>
      <c r="AR1985" s="66" t="str">
        <f t="shared" si="1002"/>
        <v/>
      </c>
      <c r="AS1985" s="22" t="str">
        <f t="shared" si="1003"/>
        <v/>
      </c>
      <c r="AT1985" s="62" t="str">
        <f t="shared" si="1004"/>
        <v/>
      </c>
      <c r="AU1985" s="63" t="str">
        <f>IF(AX1985="","",IF(R1985="Refreshment Beverage",ROUND((BA1985-Y1985-Z1985-AA1985)*VLOOKUP(VALUE(Q1985),Rates!G$15:L$19,3,0),4),ROUND(AW1985*(VLOOKUP(VALUE(Q1985),Rates!G:L,3,0)),4)))</f>
        <v/>
      </c>
      <c r="AV1985" s="68" t="str">
        <f t="shared" si="1005"/>
        <v/>
      </c>
      <c r="AW1985" s="69" t="str">
        <f t="shared" si="1006"/>
        <v/>
      </c>
      <c r="AX1985" s="65" t="str">
        <f t="shared" si="1007"/>
        <v/>
      </c>
      <c r="AY1985" s="70" t="str">
        <f>IF(AX1985="","",IF(R1985="Refreshment Beverage",ROUND(SUM(AX1985*Rates!K$19),4),ROUND(SUM(AX1985*(Rates!J$8/100)),4)))</f>
        <v/>
      </c>
      <c r="AZ1985" s="67" t="str">
        <f t="shared" si="1008"/>
        <v/>
      </c>
      <c r="BA1985" s="22" t="str">
        <f t="shared" si="1009"/>
        <v/>
      </c>
      <c r="BD1985" s="171"/>
      <c r="BE1985" s="171"/>
      <c r="BF1985" s="171"/>
      <c r="BG1985" s="171"/>
    </row>
    <row r="1986" spans="11:59" ht="12.75" customHeight="1" x14ac:dyDescent="0.3">
      <c r="K1986" s="42" t="str">
        <f t="shared" si="981"/>
        <v/>
      </c>
      <c r="L1986" s="55" t="str">
        <f t="shared" si="982"/>
        <v/>
      </c>
      <c r="M1986" s="43" t="str">
        <f t="shared" si="983"/>
        <v/>
      </c>
      <c r="N1986" s="56" t="str" cm="1">
        <f t="array" ref="N1986">IFERROR(IF(_xlfn.SINGLE(B:B)="","",IF(R1986="Beer",SUM(LOOKUP(2,1/(Rates!$B$3:$B$5&lt;=W1986)/(Rates!$C$3:$C$5&gt;=W1986),Rates!$D$3:$D$5)*(X1986/100)*W1986),IF(R1986="Refreshment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56" t="str">
        <f t="shared" si="984"/>
        <v/>
      </c>
      <c r="P1986" s="53"/>
      <c r="Q1986" s="14" t="str">
        <f t="shared" si="985"/>
        <v/>
      </c>
      <c r="R1986" s="57" t="str">
        <f t="shared" si="986"/>
        <v/>
      </c>
      <c r="S1986" s="58" t="str">
        <f>IF(B1986="","",IF(R1986="Refreshment Beverage",VLOOKUP(VALUE(Q1986),Rates!G$15:L$19,2,0),VLOOKUP(VALUE(Q1986),Rates!G$4:L$12,2,0)))</f>
        <v/>
      </c>
      <c r="T1986" s="58" t="str">
        <f t="shared" si="987"/>
        <v/>
      </c>
      <c r="U1986" s="58" t="str">
        <f t="shared" si="988"/>
        <v/>
      </c>
      <c r="V1986" s="58" t="str">
        <f t="shared" si="989"/>
        <v/>
      </c>
      <c r="W1986" s="58" t="str">
        <f t="shared" si="990"/>
        <v/>
      </c>
      <c r="X1986" s="59" t="str">
        <f t="shared" si="991"/>
        <v/>
      </c>
      <c r="Y1986" s="60" t="str">
        <f>IF(B:B="","",IF(R1986="Refreshment Beverage",VLOOKUP(Q1986,Rates!G$15:L$19,6,0)*W1986,VLOOKUP(Q1986,Rates!G$4:L$12,6,0)*W1986))</f>
        <v/>
      </c>
      <c r="Z1986" s="60" t="str">
        <f t="shared" si="992"/>
        <v/>
      </c>
      <c r="AA1986" s="60" t="str">
        <f t="shared" si="980"/>
        <v/>
      </c>
      <c r="AB1986" s="61" t="str" cm="1">
        <f t="array" ref="AB1986">IF(_xlfn.SINGLE(B:B)="","",IF(R1986="Refreshment Beverage","",IF(AND(R1986="Beer",Q1986=0),SUM(LOOKUP(2,1/(Rates!$B$15:$B$18&lt;=W1986)/(Rates!$C$15:$C$18&gt;=W1986),Rates!$D$15:$D$18)*W1986),VLOOKUP(VALUE(_xlfn.SINGLE(Q:Q)),Rates!A:B,2,0)*W1986)))</f>
        <v/>
      </c>
      <c r="AC1986" s="61" t="str" cm="1">
        <f t="array" ref="AC1986">IF(_xlfn.SINGLE(B:B)="","",IF(R1986="Refreshment Beverage","",IF(AND(R1986="Beer",Q1986=0),SUM(LOOKUP(2,1/(Rates!$B$15:$B$18&lt;=W1986)/(Rates!$C$15:$C$18&gt;=W1986),Rates!$E$15:$E$18)*W1986),VLOOKUP(VALUE(_xlfn.SINGLE(Q:Q)),Rates!A:C,3,0)*W1986)))</f>
        <v/>
      </c>
      <c r="AD1986" s="168">
        <f>IFERROR(IF(R1986="Beer","",IF(OR(Q1986=1,Q1986=2,Q1986=3,Q1986=4),VLOOKUP(Q1986,Rates!$A$31:$B$34,2,0)*W1986,IF(V1986=1,VLOOKUP(U1986,'REB BEV MIN MKUP'!B:E,4,0),IF(V1986&gt;1,VLOOKUP(VALUE(W1986),'REB BEV MIN MKUP'!O:Q,3,0),0)))),0)</f>
        <v>0</v>
      </c>
      <c r="AE1986" s="62" t="str">
        <f t="shared" si="993"/>
        <v/>
      </c>
      <c r="AF1986" s="63" t="str">
        <f t="shared" si="994"/>
        <v/>
      </c>
      <c r="AG1986" s="64" t="str">
        <f t="shared" si="995"/>
        <v/>
      </c>
      <c r="AH1986" s="65" t="str">
        <f t="shared" si="996"/>
        <v/>
      </c>
      <c r="AI1986" s="66" t="str">
        <f>IF(AE:AE="","",IF(R1986="Refreshment Beverage",AK1986*(Rates!J$19/100),ROUND(SUM(AH1986*(Rates!$J$8/100)),4)))</f>
        <v/>
      </c>
      <c r="AJ1986" s="67" t="str">
        <f t="shared" si="997"/>
        <v/>
      </c>
      <c r="AK1986" s="22" t="str">
        <f t="shared" si="998"/>
        <v/>
      </c>
      <c r="AL1986" s="62" t="str">
        <f t="shared" si="999"/>
        <v/>
      </c>
      <c r="AM1986" s="63" t="str">
        <f>IF(AS1986="","",IF(R1986="Refreshment Beverage",ROUND(AS1986*Rates!K$19,4),ROUND(AO1986*(VLOOKUP(VALUE(Q1986),Rates!G$4:L$12,3,0)),4)))</f>
        <v/>
      </c>
      <c r="AN1986" s="68" t="str">
        <f>IF(AS1986="","",IF(R1986="Refreshment Beverage",AS1986*(Rates!J$19/100),MAX(AM1986,AB1986)))</f>
        <v/>
      </c>
      <c r="AO1986" s="69" t="str">
        <f t="shared" si="1000"/>
        <v/>
      </c>
      <c r="AP1986" s="69" t="str">
        <f t="shared" si="1001"/>
        <v/>
      </c>
      <c r="AQ1986" s="70" t="str">
        <f>IF(AS1986="","",IF(R1986="Refreshment Beverage",ROUND(SUM(VLOOKUP(Q:Q,Rates!G$15:L$19,3,0)*(AS1986-Y1986-Z1986-AA1986)),4),ROUND(SUM(Rates!$K$8*AS1986),4)))</f>
        <v/>
      </c>
      <c r="AR1986" s="66" t="str">
        <f t="shared" si="1002"/>
        <v/>
      </c>
      <c r="AS1986" s="22" t="str">
        <f t="shared" si="1003"/>
        <v/>
      </c>
      <c r="AT1986" s="62" t="str">
        <f t="shared" si="1004"/>
        <v/>
      </c>
      <c r="AU1986" s="63" t="str">
        <f>IF(AX1986="","",IF(R1986="Refreshment Beverage",ROUND((BA1986-Y1986-Z1986-AA1986)*VLOOKUP(VALUE(Q1986),Rates!G$15:L$19,3,0),4),ROUND(AW1986*(VLOOKUP(VALUE(Q1986),Rates!G:L,3,0)),4)))</f>
        <v/>
      </c>
      <c r="AV1986" s="68" t="str">
        <f t="shared" si="1005"/>
        <v/>
      </c>
      <c r="AW1986" s="69" t="str">
        <f t="shared" si="1006"/>
        <v/>
      </c>
      <c r="AX1986" s="65" t="str">
        <f t="shared" si="1007"/>
        <v/>
      </c>
      <c r="AY1986" s="70" t="str">
        <f>IF(AX1986="","",IF(R1986="Refreshment Beverage",ROUND(SUM(AX1986*Rates!K$19),4),ROUND(SUM(AX1986*(Rates!J$8/100)),4)))</f>
        <v/>
      </c>
      <c r="AZ1986" s="67" t="str">
        <f t="shared" si="1008"/>
        <v/>
      </c>
      <c r="BA1986" s="22" t="str">
        <f t="shared" si="1009"/>
        <v/>
      </c>
      <c r="BD1986" s="171"/>
      <c r="BE1986" s="171"/>
      <c r="BF1986" s="171"/>
      <c r="BG1986" s="171"/>
    </row>
    <row r="1987" spans="11:59" ht="12.75" customHeight="1" x14ac:dyDescent="0.3">
      <c r="K1987" s="42" t="str">
        <f t="shared" si="981"/>
        <v/>
      </c>
      <c r="L1987" s="55" t="str">
        <f t="shared" si="982"/>
        <v/>
      </c>
      <c r="M1987" s="43" t="str">
        <f t="shared" si="983"/>
        <v/>
      </c>
      <c r="N1987" s="56" t="str" cm="1">
        <f t="array" ref="N1987">IFERROR(IF(_xlfn.SINGLE(B:B)="","",IF(R1987="Beer",SUM(LOOKUP(2,1/(Rates!$B$3:$B$5&lt;=W1987)/(Rates!$C$3:$C$5&gt;=W1987),Rates!$D$3:$D$5)*(X1987/100)*W1987),IF(R1987="Refreshment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56" t="str">
        <f t="shared" si="984"/>
        <v/>
      </c>
      <c r="P1987" s="53"/>
      <c r="Q1987" s="14" t="str">
        <f t="shared" si="985"/>
        <v/>
      </c>
      <c r="R1987" s="57" t="str">
        <f t="shared" si="986"/>
        <v/>
      </c>
      <c r="S1987" s="58" t="str">
        <f>IF(B1987="","",IF(R1987="Refreshment Beverage",VLOOKUP(VALUE(Q1987),Rates!G$15:L$19,2,0),VLOOKUP(VALUE(Q1987),Rates!G$4:L$12,2,0)))</f>
        <v/>
      </c>
      <c r="T1987" s="58" t="str">
        <f t="shared" si="987"/>
        <v/>
      </c>
      <c r="U1987" s="58" t="str">
        <f t="shared" si="988"/>
        <v/>
      </c>
      <c r="V1987" s="58" t="str">
        <f t="shared" si="989"/>
        <v/>
      </c>
      <c r="W1987" s="58" t="str">
        <f t="shared" si="990"/>
        <v/>
      </c>
      <c r="X1987" s="59" t="str">
        <f t="shared" si="991"/>
        <v/>
      </c>
      <c r="Y1987" s="60" t="str">
        <f>IF(B:B="","",IF(R1987="Refreshment Beverage",VLOOKUP(Q1987,Rates!G$15:L$19,6,0)*W1987,VLOOKUP(Q1987,Rates!G$4:L$12,6,0)*W1987))</f>
        <v/>
      </c>
      <c r="Z1987" s="60" t="str">
        <f t="shared" si="992"/>
        <v/>
      </c>
      <c r="AA1987" s="60" t="str">
        <f t="shared" si="980"/>
        <v/>
      </c>
      <c r="AB1987" s="61" t="str" cm="1">
        <f t="array" ref="AB1987">IF(_xlfn.SINGLE(B:B)="","",IF(R1987="Refreshment Beverage","",IF(AND(R1987="Beer",Q1987=0),SUM(LOOKUP(2,1/(Rates!$B$15:$B$18&lt;=W1987)/(Rates!$C$15:$C$18&gt;=W1987),Rates!$D$15:$D$18)*W1987),VLOOKUP(VALUE(_xlfn.SINGLE(Q:Q)),Rates!A:B,2,0)*W1987)))</f>
        <v/>
      </c>
      <c r="AC1987" s="61" t="str" cm="1">
        <f t="array" ref="AC1987">IF(_xlfn.SINGLE(B:B)="","",IF(R1987="Refreshment Beverage","",IF(AND(R1987="Beer",Q1987=0),SUM(LOOKUP(2,1/(Rates!$B$15:$B$18&lt;=W1987)/(Rates!$C$15:$C$18&gt;=W1987),Rates!$E$15:$E$18)*W1987),VLOOKUP(VALUE(_xlfn.SINGLE(Q:Q)),Rates!A:C,3,0)*W1987)))</f>
        <v/>
      </c>
      <c r="AD1987" s="168">
        <f>IFERROR(IF(R1987="Beer","",IF(OR(Q1987=1,Q1987=2,Q1987=3,Q1987=4),VLOOKUP(Q1987,Rates!$A$31:$B$34,2,0)*W1987,IF(V1987=1,VLOOKUP(U1987,'REB BEV MIN MKUP'!B:E,4,0),IF(V1987&gt;1,VLOOKUP(VALUE(W1987),'REB BEV MIN MKUP'!O:Q,3,0),0)))),0)</f>
        <v>0</v>
      </c>
      <c r="AE1987" s="62" t="str">
        <f t="shared" si="993"/>
        <v/>
      </c>
      <c r="AF1987" s="63" t="str">
        <f t="shared" si="994"/>
        <v/>
      </c>
      <c r="AG1987" s="64" t="str">
        <f t="shared" si="995"/>
        <v/>
      </c>
      <c r="AH1987" s="65" t="str">
        <f t="shared" si="996"/>
        <v/>
      </c>
      <c r="AI1987" s="66" t="str">
        <f>IF(AE:AE="","",IF(R1987="Refreshment Beverage",AK1987*(Rates!J$19/100),ROUND(SUM(AH1987*(Rates!$J$8/100)),4)))</f>
        <v/>
      </c>
      <c r="AJ1987" s="67" t="str">
        <f t="shared" si="997"/>
        <v/>
      </c>
      <c r="AK1987" s="22" t="str">
        <f t="shared" si="998"/>
        <v/>
      </c>
      <c r="AL1987" s="62" t="str">
        <f t="shared" si="999"/>
        <v/>
      </c>
      <c r="AM1987" s="63" t="str">
        <f>IF(AS1987="","",IF(R1987="Refreshment Beverage",ROUND(AS1987*Rates!K$19,4),ROUND(AO1987*(VLOOKUP(VALUE(Q1987),Rates!G$4:L$12,3,0)),4)))</f>
        <v/>
      </c>
      <c r="AN1987" s="68" t="str">
        <f>IF(AS1987="","",IF(R1987="Refreshment Beverage",AS1987*(Rates!J$19/100),MAX(AM1987,AB1987)))</f>
        <v/>
      </c>
      <c r="AO1987" s="69" t="str">
        <f t="shared" si="1000"/>
        <v/>
      </c>
      <c r="AP1987" s="69" t="str">
        <f t="shared" si="1001"/>
        <v/>
      </c>
      <c r="AQ1987" s="70" t="str">
        <f>IF(AS1987="","",IF(R1987="Refreshment Beverage",ROUND(SUM(VLOOKUP(Q:Q,Rates!G$15:L$19,3,0)*(AS1987-Y1987-Z1987-AA1987)),4),ROUND(SUM(Rates!$K$8*AS1987),4)))</f>
        <v/>
      </c>
      <c r="AR1987" s="66" t="str">
        <f t="shared" si="1002"/>
        <v/>
      </c>
      <c r="AS1987" s="22" t="str">
        <f t="shared" si="1003"/>
        <v/>
      </c>
      <c r="AT1987" s="62" t="str">
        <f t="shared" si="1004"/>
        <v/>
      </c>
      <c r="AU1987" s="63" t="str">
        <f>IF(AX1987="","",IF(R1987="Refreshment Beverage",ROUND((BA1987-Y1987-Z1987-AA1987)*VLOOKUP(VALUE(Q1987),Rates!G$15:L$19,3,0),4),ROUND(AW1987*(VLOOKUP(VALUE(Q1987),Rates!G:L,3,0)),4)))</f>
        <v/>
      </c>
      <c r="AV1987" s="68" t="str">
        <f t="shared" si="1005"/>
        <v/>
      </c>
      <c r="AW1987" s="69" t="str">
        <f t="shared" si="1006"/>
        <v/>
      </c>
      <c r="AX1987" s="65" t="str">
        <f t="shared" si="1007"/>
        <v/>
      </c>
      <c r="AY1987" s="70" t="str">
        <f>IF(AX1987="","",IF(R1987="Refreshment Beverage",ROUND(SUM(AX1987*Rates!K$19),4),ROUND(SUM(AX1987*(Rates!J$8/100)),4)))</f>
        <v/>
      </c>
      <c r="AZ1987" s="67" t="str">
        <f t="shared" si="1008"/>
        <v/>
      </c>
      <c r="BA1987" s="22" t="str">
        <f t="shared" si="1009"/>
        <v/>
      </c>
      <c r="BD1987" s="171"/>
      <c r="BE1987" s="171"/>
      <c r="BF1987" s="171"/>
      <c r="BG1987" s="171"/>
    </row>
    <row r="1988" spans="11:59" ht="12.75" customHeight="1" x14ac:dyDescent="0.3">
      <c r="K1988" s="42" t="str">
        <f t="shared" si="981"/>
        <v/>
      </c>
      <c r="L1988" s="55" t="str">
        <f t="shared" si="982"/>
        <v/>
      </c>
      <c r="M1988" s="43" t="str">
        <f t="shared" si="983"/>
        <v/>
      </c>
      <c r="N1988" s="56" t="str" cm="1">
        <f t="array" ref="N1988">IFERROR(IF(_xlfn.SINGLE(B:B)="","",IF(R1988="Beer",SUM(LOOKUP(2,1/(Rates!$B$3:$B$5&lt;=W1988)/(Rates!$C$3:$C$5&gt;=W1988),Rates!$D$3:$D$5)*(X1988/100)*W1988),IF(R1988="Refreshment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56" t="str">
        <f t="shared" si="984"/>
        <v/>
      </c>
      <c r="P1988" s="53"/>
      <c r="Q1988" s="14" t="str">
        <f t="shared" si="985"/>
        <v/>
      </c>
      <c r="R1988" s="57" t="str">
        <f t="shared" si="986"/>
        <v/>
      </c>
      <c r="S1988" s="58" t="str">
        <f>IF(B1988="","",IF(R1988="Refreshment Beverage",VLOOKUP(VALUE(Q1988),Rates!G$15:L$19,2,0),VLOOKUP(VALUE(Q1988),Rates!G$4:L$12,2,0)))</f>
        <v/>
      </c>
      <c r="T1988" s="58" t="str">
        <f t="shared" si="987"/>
        <v/>
      </c>
      <c r="U1988" s="58" t="str">
        <f t="shared" si="988"/>
        <v/>
      </c>
      <c r="V1988" s="58" t="str">
        <f t="shared" si="989"/>
        <v/>
      </c>
      <c r="W1988" s="58" t="str">
        <f t="shared" si="990"/>
        <v/>
      </c>
      <c r="X1988" s="59" t="str">
        <f t="shared" si="991"/>
        <v/>
      </c>
      <c r="Y1988" s="60" t="str">
        <f>IF(B:B="","",IF(R1988="Refreshment Beverage",VLOOKUP(Q1988,Rates!G$15:L$19,6,0)*W1988,VLOOKUP(Q1988,Rates!G$4:L$12,6,0)*W1988))</f>
        <v/>
      </c>
      <c r="Z1988" s="60" t="str">
        <f t="shared" si="992"/>
        <v/>
      </c>
      <c r="AA1988" s="60" t="str">
        <f t="shared" si="980"/>
        <v/>
      </c>
      <c r="AB1988" s="61" t="str" cm="1">
        <f t="array" ref="AB1988">IF(_xlfn.SINGLE(B:B)="","",IF(R1988="Refreshment Beverage","",IF(AND(R1988="Beer",Q1988=0),SUM(LOOKUP(2,1/(Rates!$B$15:$B$18&lt;=W1988)/(Rates!$C$15:$C$18&gt;=W1988),Rates!$D$15:$D$18)*W1988),VLOOKUP(VALUE(_xlfn.SINGLE(Q:Q)),Rates!A:B,2,0)*W1988)))</f>
        <v/>
      </c>
      <c r="AC1988" s="61" t="str" cm="1">
        <f t="array" ref="AC1988">IF(_xlfn.SINGLE(B:B)="","",IF(R1988="Refreshment Beverage","",IF(AND(R1988="Beer",Q1988=0),SUM(LOOKUP(2,1/(Rates!$B$15:$B$18&lt;=W1988)/(Rates!$C$15:$C$18&gt;=W1988),Rates!$E$15:$E$18)*W1988),VLOOKUP(VALUE(_xlfn.SINGLE(Q:Q)),Rates!A:C,3,0)*W1988)))</f>
        <v/>
      </c>
      <c r="AD1988" s="168">
        <f>IFERROR(IF(R1988="Beer","",IF(OR(Q1988=1,Q1988=2,Q1988=3,Q1988=4),VLOOKUP(Q1988,Rates!$A$31:$B$34,2,0)*W1988,IF(V1988=1,VLOOKUP(U1988,'REB BEV MIN MKUP'!B:E,4,0),IF(V1988&gt;1,VLOOKUP(VALUE(W1988),'REB BEV MIN MKUP'!O:Q,3,0),0)))),0)</f>
        <v>0</v>
      </c>
      <c r="AE1988" s="62" t="str">
        <f t="shared" si="993"/>
        <v/>
      </c>
      <c r="AF1988" s="63" t="str">
        <f t="shared" si="994"/>
        <v/>
      </c>
      <c r="AG1988" s="64" t="str">
        <f t="shared" si="995"/>
        <v/>
      </c>
      <c r="AH1988" s="65" t="str">
        <f t="shared" si="996"/>
        <v/>
      </c>
      <c r="AI1988" s="66" t="str">
        <f>IF(AE:AE="","",IF(R1988="Refreshment Beverage",AK1988*(Rates!J$19/100),ROUND(SUM(AH1988*(Rates!$J$8/100)),4)))</f>
        <v/>
      </c>
      <c r="AJ1988" s="67" t="str">
        <f t="shared" si="997"/>
        <v/>
      </c>
      <c r="AK1988" s="22" t="str">
        <f t="shared" si="998"/>
        <v/>
      </c>
      <c r="AL1988" s="62" t="str">
        <f t="shared" si="999"/>
        <v/>
      </c>
      <c r="AM1988" s="63" t="str">
        <f>IF(AS1988="","",IF(R1988="Refreshment Beverage",ROUND(AS1988*Rates!K$19,4),ROUND(AO1988*(VLOOKUP(VALUE(Q1988),Rates!G$4:L$12,3,0)),4)))</f>
        <v/>
      </c>
      <c r="AN1988" s="68" t="str">
        <f>IF(AS1988="","",IF(R1988="Refreshment Beverage",AS1988*(Rates!J$19/100),MAX(AM1988,AB1988)))</f>
        <v/>
      </c>
      <c r="AO1988" s="69" t="str">
        <f t="shared" si="1000"/>
        <v/>
      </c>
      <c r="AP1988" s="69" t="str">
        <f t="shared" si="1001"/>
        <v/>
      </c>
      <c r="AQ1988" s="70" t="str">
        <f>IF(AS1988="","",IF(R1988="Refreshment Beverage",ROUND(SUM(VLOOKUP(Q:Q,Rates!G$15:L$19,3,0)*(AS1988-Y1988-Z1988-AA1988)),4),ROUND(SUM(Rates!$K$8*AS1988),4)))</f>
        <v/>
      </c>
      <c r="AR1988" s="66" t="str">
        <f t="shared" si="1002"/>
        <v/>
      </c>
      <c r="AS1988" s="22" t="str">
        <f t="shared" si="1003"/>
        <v/>
      </c>
      <c r="AT1988" s="62" t="str">
        <f t="shared" si="1004"/>
        <v/>
      </c>
      <c r="AU1988" s="63" t="str">
        <f>IF(AX1988="","",IF(R1988="Refreshment Beverage",ROUND((BA1988-Y1988-Z1988-AA1988)*VLOOKUP(VALUE(Q1988),Rates!G$15:L$19,3,0),4),ROUND(AW1988*(VLOOKUP(VALUE(Q1988),Rates!G:L,3,0)),4)))</f>
        <v/>
      </c>
      <c r="AV1988" s="68" t="str">
        <f t="shared" si="1005"/>
        <v/>
      </c>
      <c r="AW1988" s="69" t="str">
        <f t="shared" si="1006"/>
        <v/>
      </c>
      <c r="AX1988" s="65" t="str">
        <f t="shared" si="1007"/>
        <v/>
      </c>
      <c r="AY1988" s="70" t="str">
        <f>IF(AX1988="","",IF(R1988="Refreshment Beverage",ROUND(SUM(AX1988*Rates!K$19),4),ROUND(SUM(AX1988*(Rates!J$8/100)),4)))</f>
        <v/>
      </c>
      <c r="AZ1988" s="67" t="str">
        <f t="shared" si="1008"/>
        <v/>
      </c>
      <c r="BA1988" s="22" t="str">
        <f t="shared" si="1009"/>
        <v/>
      </c>
      <c r="BD1988" s="171"/>
      <c r="BE1988" s="171"/>
      <c r="BF1988" s="171"/>
      <c r="BG1988" s="171"/>
    </row>
    <row r="1989" spans="11:59" ht="12.75" customHeight="1" x14ac:dyDescent="0.3">
      <c r="K1989" s="42" t="str">
        <f t="shared" si="981"/>
        <v/>
      </c>
      <c r="L1989" s="55" t="str">
        <f t="shared" si="982"/>
        <v/>
      </c>
      <c r="M1989" s="43" t="str">
        <f t="shared" si="983"/>
        <v/>
      </c>
      <c r="N1989" s="56" t="str" cm="1">
        <f t="array" ref="N1989">IFERROR(IF(_xlfn.SINGLE(B:B)="","",IF(R1989="Beer",SUM(LOOKUP(2,1/(Rates!$B$3:$B$5&lt;=W1989)/(Rates!$C$3:$C$5&gt;=W1989),Rates!$D$3:$D$5)*(X1989/100)*W1989),IF(R1989="Refreshment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56" t="str">
        <f t="shared" si="984"/>
        <v/>
      </c>
      <c r="P1989" s="53"/>
      <c r="Q1989" s="14" t="str">
        <f t="shared" si="985"/>
        <v/>
      </c>
      <c r="R1989" s="57" t="str">
        <f t="shared" si="986"/>
        <v/>
      </c>
      <c r="S1989" s="58" t="str">
        <f>IF(B1989="","",IF(R1989="Refreshment Beverage",VLOOKUP(VALUE(Q1989),Rates!G$15:L$19,2,0),VLOOKUP(VALUE(Q1989),Rates!G$4:L$12,2,0)))</f>
        <v/>
      </c>
      <c r="T1989" s="58" t="str">
        <f t="shared" si="987"/>
        <v/>
      </c>
      <c r="U1989" s="58" t="str">
        <f t="shared" si="988"/>
        <v/>
      </c>
      <c r="V1989" s="58" t="str">
        <f t="shared" si="989"/>
        <v/>
      </c>
      <c r="W1989" s="58" t="str">
        <f t="shared" si="990"/>
        <v/>
      </c>
      <c r="X1989" s="59" t="str">
        <f t="shared" si="991"/>
        <v/>
      </c>
      <c r="Y1989" s="60" t="str">
        <f>IF(B:B="","",IF(R1989="Refreshment Beverage",VLOOKUP(Q1989,Rates!G$15:L$19,6,0)*W1989,VLOOKUP(Q1989,Rates!G$4:L$12,6,0)*W1989))</f>
        <v/>
      </c>
      <c r="Z1989" s="60" t="str">
        <f t="shared" si="992"/>
        <v/>
      </c>
      <c r="AA1989" s="60" t="str">
        <f t="shared" si="980"/>
        <v/>
      </c>
      <c r="AB1989" s="61" t="str" cm="1">
        <f t="array" ref="AB1989">IF(_xlfn.SINGLE(B:B)="","",IF(R1989="Refreshment Beverage","",IF(AND(R1989="Beer",Q1989=0),SUM(LOOKUP(2,1/(Rates!$B$15:$B$18&lt;=W1989)/(Rates!$C$15:$C$18&gt;=W1989),Rates!$D$15:$D$18)*W1989),VLOOKUP(VALUE(_xlfn.SINGLE(Q:Q)),Rates!A:B,2,0)*W1989)))</f>
        <v/>
      </c>
      <c r="AC1989" s="61" t="str" cm="1">
        <f t="array" ref="AC1989">IF(_xlfn.SINGLE(B:B)="","",IF(R1989="Refreshment Beverage","",IF(AND(R1989="Beer",Q1989=0),SUM(LOOKUP(2,1/(Rates!$B$15:$B$18&lt;=W1989)/(Rates!$C$15:$C$18&gt;=W1989),Rates!$E$15:$E$18)*W1989),VLOOKUP(VALUE(_xlfn.SINGLE(Q:Q)),Rates!A:C,3,0)*W1989)))</f>
        <v/>
      </c>
      <c r="AD1989" s="168">
        <f>IFERROR(IF(R1989="Beer","",IF(OR(Q1989=1,Q1989=2,Q1989=3,Q1989=4),VLOOKUP(Q1989,Rates!$A$31:$B$34,2,0)*W1989,IF(V1989=1,VLOOKUP(U1989,'REB BEV MIN MKUP'!B:E,4,0),IF(V1989&gt;1,VLOOKUP(VALUE(W1989),'REB BEV MIN MKUP'!O:Q,3,0),0)))),0)</f>
        <v>0</v>
      </c>
      <c r="AE1989" s="62" t="str">
        <f t="shared" si="993"/>
        <v/>
      </c>
      <c r="AF1989" s="63" t="str">
        <f t="shared" si="994"/>
        <v/>
      </c>
      <c r="AG1989" s="64" t="str">
        <f t="shared" si="995"/>
        <v/>
      </c>
      <c r="AH1989" s="65" t="str">
        <f t="shared" si="996"/>
        <v/>
      </c>
      <c r="AI1989" s="66" t="str">
        <f>IF(AE:AE="","",IF(R1989="Refreshment Beverage",AK1989*(Rates!J$19/100),ROUND(SUM(AH1989*(Rates!$J$8/100)),4)))</f>
        <v/>
      </c>
      <c r="AJ1989" s="67" t="str">
        <f t="shared" si="997"/>
        <v/>
      </c>
      <c r="AK1989" s="22" t="str">
        <f t="shared" si="998"/>
        <v/>
      </c>
      <c r="AL1989" s="62" t="str">
        <f t="shared" si="999"/>
        <v/>
      </c>
      <c r="AM1989" s="63" t="str">
        <f>IF(AS1989="","",IF(R1989="Refreshment Beverage",ROUND(AS1989*Rates!K$19,4),ROUND(AO1989*(VLOOKUP(VALUE(Q1989),Rates!G$4:L$12,3,0)),4)))</f>
        <v/>
      </c>
      <c r="AN1989" s="68" t="str">
        <f>IF(AS1989="","",IF(R1989="Refreshment Beverage",AS1989*(Rates!J$19/100),MAX(AM1989,AB1989)))</f>
        <v/>
      </c>
      <c r="AO1989" s="69" t="str">
        <f t="shared" si="1000"/>
        <v/>
      </c>
      <c r="AP1989" s="69" t="str">
        <f t="shared" si="1001"/>
        <v/>
      </c>
      <c r="AQ1989" s="70" t="str">
        <f>IF(AS1989="","",IF(R1989="Refreshment Beverage",ROUND(SUM(VLOOKUP(Q:Q,Rates!G$15:L$19,3,0)*(AS1989-Y1989-Z1989-AA1989)),4),ROUND(SUM(Rates!$K$8*AS1989),4)))</f>
        <v/>
      </c>
      <c r="AR1989" s="66" t="str">
        <f t="shared" si="1002"/>
        <v/>
      </c>
      <c r="AS1989" s="22" t="str">
        <f t="shared" si="1003"/>
        <v/>
      </c>
      <c r="AT1989" s="62" t="str">
        <f t="shared" si="1004"/>
        <v/>
      </c>
      <c r="AU1989" s="63" t="str">
        <f>IF(AX1989="","",IF(R1989="Refreshment Beverage",ROUND((BA1989-Y1989-Z1989-AA1989)*VLOOKUP(VALUE(Q1989),Rates!G$15:L$19,3,0),4),ROUND(AW1989*(VLOOKUP(VALUE(Q1989),Rates!G:L,3,0)),4)))</f>
        <v/>
      </c>
      <c r="AV1989" s="68" t="str">
        <f t="shared" si="1005"/>
        <v/>
      </c>
      <c r="AW1989" s="69" t="str">
        <f t="shared" si="1006"/>
        <v/>
      </c>
      <c r="AX1989" s="65" t="str">
        <f t="shared" si="1007"/>
        <v/>
      </c>
      <c r="AY1989" s="70" t="str">
        <f>IF(AX1989="","",IF(R1989="Refreshment Beverage",ROUND(SUM(AX1989*Rates!K$19),4),ROUND(SUM(AX1989*(Rates!J$8/100)),4)))</f>
        <v/>
      </c>
      <c r="AZ1989" s="67" t="str">
        <f t="shared" si="1008"/>
        <v/>
      </c>
      <c r="BA1989" s="22" t="str">
        <f t="shared" si="1009"/>
        <v/>
      </c>
      <c r="BD1989" s="171"/>
      <c r="BE1989" s="171"/>
      <c r="BF1989" s="171"/>
      <c r="BG1989" s="171"/>
    </row>
    <row r="1990" spans="11:59" ht="12.75" customHeight="1" x14ac:dyDescent="0.3">
      <c r="K1990" s="42" t="str">
        <f t="shared" si="981"/>
        <v/>
      </c>
      <c r="L1990" s="55" t="str">
        <f t="shared" si="982"/>
        <v/>
      </c>
      <c r="M1990" s="43" t="str">
        <f t="shared" si="983"/>
        <v/>
      </c>
      <c r="N1990" s="56" t="str" cm="1">
        <f t="array" ref="N1990">IFERROR(IF(_xlfn.SINGLE(B:B)="","",IF(R1990="Beer",SUM(LOOKUP(2,1/(Rates!$B$3:$B$5&lt;=W1990)/(Rates!$C$3:$C$5&gt;=W1990),Rates!$D$3:$D$5)*(X1990/100)*W1990),IF(R1990="Refreshment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56" t="str">
        <f t="shared" si="984"/>
        <v/>
      </c>
      <c r="P1990" s="53"/>
      <c r="Q1990" s="14" t="str">
        <f t="shared" si="985"/>
        <v/>
      </c>
      <c r="R1990" s="57" t="str">
        <f t="shared" si="986"/>
        <v/>
      </c>
      <c r="S1990" s="58" t="str">
        <f>IF(B1990="","",IF(R1990="Refreshment Beverage",VLOOKUP(VALUE(Q1990),Rates!G$15:L$19,2,0),VLOOKUP(VALUE(Q1990),Rates!G$4:L$12,2,0)))</f>
        <v/>
      </c>
      <c r="T1990" s="58" t="str">
        <f t="shared" si="987"/>
        <v/>
      </c>
      <c r="U1990" s="58" t="str">
        <f t="shared" si="988"/>
        <v/>
      </c>
      <c r="V1990" s="58" t="str">
        <f t="shared" si="989"/>
        <v/>
      </c>
      <c r="W1990" s="58" t="str">
        <f t="shared" si="990"/>
        <v/>
      </c>
      <c r="X1990" s="59" t="str">
        <f t="shared" si="991"/>
        <v/>
      </c>
      <c r="Y1990" s="60" t="str">
        <f>IF(B:B="","",IF(R1990="Refreshment Beverage",VLOOKUP(Q1990,Rates!G$15:L$19,6,0)*W1990,VLOOKUP(Q1990,Rates!G$4:L$12,6,0)*W1990))</f>
        <v/>
      </c>
      <c r="Z1990" s="60" t="str">
        <f t="shared" si="992"/>
        <v/>
      </c>
      <c r="AA1990" s="60" t="str">
        <f t="shared" si="980"/>
        <v/>
      </c>
      <c r="AB1990" s="61" t="str" cm="1">
        <f t="array" ref="AB1990">IF(_xlfn.SINGLE(B:B)="","",IF(R1990="Refreshment Beverage","",IF(AND(R1990="Beer",Q1990=0),SUM(LOOKUP(2,1/(Rates!$B$15:$B$18&lt;=W1990)/(Rates!$C$15:$C$18&gt;=W1990),Rates!$D$15:$D$18)*W1990),VLOOKUP(VALUE(_xlfn.SINGLE(Q:Q)),Rates!A:B,2,0)*W1990)))</f>
        <v/>
      </c>
      <c r="AC1990" s="61" t="str" cm="1">
        <f t="array" ref="AC1990">IF(_xlfn.SINGLE(B:B)="","",IF(R1990="Refreshment Beverage","",IF(AND(R1990="Beer",Q1990=0),SUM(LOOKUP(2,1/(Rates!$B$15:$B$18&lt;=W1990)/(Rates!$C$15:$C$18&gt;=W1990),Rates!$E$15:$E$18)*W1990),VLOOKUP(VALUE(_xlfn.SINGLE(Q:Q)),Rates!A:C,3,0)*W1990)))</f>
        <v/>
      </c>
      <c r="AD1990" s="168">
        <f>IFERROR(IF(R1990="Beer","",IF(OR(Q1990=1,Q1990=2,Q1990=3,Q1990=4),VLOOKUP(Q1990,Rates!$A$31:$B$34,2,0)*W1990,IF(V1990=1,VLOOKUP(U1990,'REB BEV MIN MKUP'!B:E,4,0),IF(V1990&gt;1,VLOOKUP(VALUE(W1990),'REB BEV MIN MKUP'!O:Q,3,0),0)))),0)</f>
        <v>0</v>
      </c>
      <c r="AE1990" s="62" t="str">
        <f t="shared" si="993"/>
        <v/>
      </c>
      <c r="AF1990" s="63" t="str">
        <f t="shared" si="994"/>
        <v/>
      </c>
      <c r="AG1990" s="64" t="str">
        <f t="shared" si="995"/>
        <v/>
      </c>
      <c r="AH1990" s="65" t="str">
        <f t="shared" si="996"/>
        <v/>
      </c>
      <c r="AI1990" s="66" t="str">
        <f>IF(AE:AE="","",IF(R1990="Refreshment Beverage",AK1990*(Rates!J$19/100),ROUND(SUM(AH1990*(Rates!$J$8/100)),4)))</f>
        <v/>
      </c>
      <c r="AJ1990" s="67" t="str">
        <f t="shared" si="997"/>
        <v/>
      </c>
      <c r="AK1990" s="22" t="str">
        <f t="shared" si="998"/>
        <v/>
      </c>
      <c r="AL1990" s="62" t="str">
        <f t="shared" si="999"/>
        <v/>
      </c>
      <c r="AM1990" s="63" t="str">
        <f>IF(AS1990="","",IF(R1990="Refreshment Beverage",ROUND(AS1990*Rates!K$19,4),ROUND(AO1990*(VLOOKUP(VALUE(Q1990),Rates!G$4:L$12,3,0)),4)))</f>
        <v/>
      </c>
      <c r="AN1990" s="68" t="str">
        <f>IF(AS1990="","",IF(R1990="Refreshment Beverage",AS1990*(Rates!J$19/100),MAX(AM1990,AB1990)))</f>
        <v/>
      </c>
      <c r="AO1990" s="69" t="str">
        <f t="shared" si="1000"/>
        <v/>
      </c>
      <c r="AP1990" s="69" t="str">
        <f t="shared" si="1001"/>
        <v/>
      </c>
      <c r="AQ1990" s="70" t="str">
        <f>IF(AS1990="","",IF(R1990="Refreshment Beverage",ROUND(SUM(VLOOKUP(Q:Q,Rates!G$15:L$19,3,0)*(AS1990-Y1990-Z1990-AA1990)),4),ROUND(SUM(Rates!$K$8*AS1990),4)))</f>
        <v/>
      </c>
      <c r="AR1990" s="66" t="str">
        <f t="shared" si="1002"/>
        <v/>
      </c>
      <c r="AS1990" s="22" t="str">
        <f t="shared" si="1003"/>
        <v/>
      </c>
      <c r="AT1990" s="62" t="str">
        <f t="shared" si="1004"/>
        <v/>
      </c>
      <c r="AU1990" s="63" t="str">
        <f>IF(AX1990="","",IF(R1990="Refreshment Beverage",ROUND((BA1990-Y1990-Z1990-AA1990)*VLOOKUP(VALUE(Q1990),Rates!G$15:L$19,3,0),4),ROUND(AW1990*(VLOOKUP(VALUE(Q1990),Rates!G:L,3,0)),4)))</f>
        <v/>
      </c>
      <c r="AV1990" s="68" t="str">
        <f t="shared" si="1005"/>
        <v/>
      </c>
      <c r="AW1990" s="69" t="str">
        <f t="shared" si="1006"/>
        <v/>
      </c>
      <c r="AX1990" s="65" t="str">
        <f t="shared" si="1007"/>
        <v/>
      </c>
      <c r="AY1990" s="70" t="str">
        <f>IF(AX1990="","",IF(R1990="Refreshment Beverage",ROUND(SUM(AX1990*Rates!K$19),4),ROUND(SUM(AX1990*(Rates!J$8/100)),4)))</f>
        <v/>
      </c>
      <c r="AZ1990" s="67" t="str">
        <f t="shared" si="1008"/>
        <v/>
      </c>
      <c r="BA1990" s="22" t="str">
        <f t="shared" si="1009"/>
        <v/>
      </c>
      <c r="BD1990" s="171"/>
      <c r="BE1990" s="171"/>
      <c r="BF1990" s="171"/>
      <c r="BG1990" s="171"/>
    </row>
    <row r="1991" spans="11:59" ht="12.75" customHeight="1" x14ac:dyDescent="0.3">
      <c r="K1991" s="42" t="str">
        <f t="shared" si="981"/>
        <v/>
      </c>
      <c r="L1991" s="55" t="str">
        <f t="shared" si="982"/>
        <v/>
      </c>
      <c r="M1991" s="43" t="str">
        <f t="shared" si="983"/>
        <v/>
      </c>
      <c r="N1991" s="56" t="str" cm="1">
        <f t="array" ref="N1991">IFERROR(IF(_xlfn.SINGLE(B:B)="","",IF(R1991="Beer",SUM(LOOKUP(2,1/(Rates!$B$3:$B$5&lt;=W1991)/(Rates!$C$3:$C$5&gt;=W1991),Rates!$D$3:$D$5)*(X1991/100)*W1991),IF(R1991="Refreshment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56" t="str">
        <f t="shared" si="984"/>
        <v/>
      </c>
      <c r="P1991" s="53"/>
      <c r="Q1991" s="14" t="str">
        <f t="shared" si="985"/>
        <v/>
      </c>
      <c r="R1991" s="57" t="str">
        <f t="shared" si="986"/>
        <v/>
      </c>
      <c r="S1991" s="58" t="str">
        <f>IF(B1991="","",IF(R1991="Refreshment Beverage",VLOOKUP(VALUE(Q1991),Rates!G$15:L$19,2,0),VLOOKUP(VALUE(Q1991),Rates!G$4:L$12,2,0)))</f>
        <v/>
      </c>
      <c r="T1991" s="58" t="str">
        <f t="shared" si="987"/>
        <v/>
      </c>
      <c r="U1991" s="58" t="str">
        <f t="shared" si="988"/>
        <v/>
      </c>
      <c r="V1991" s="58" t="str">
        <f t="shared" si="989"/>
        <v/>
      </c>
      <c r="W1991" s="58" t="str">
        <f t="shared" si="990"/>
        <v/>
      </c>
      <c r="X1991" s="59" t="str">
        <f t="shared" si="991"/>
        <v/>
      </c>
      <c r="Y1991" s="60" t="str">
        <f>IF(B:B="","",IF(R1991="Refreshment Beverage",VLOOKUP(Q1991,Rates!G$15:L$19,6,0)*W1991,VLOOKUP(Q1991,Rates!G$4:L$12,6,0)*W1991))</f>
        <v/>
      </c>
      <c r="Z1991" s="60" t="str">
        <f t="shared" si="992"/>
        <v/>
      </c>
      <c r="AA1991" s="60" t="str">
        <f t="shared" ref="AA1991:AA2000" si="1010">IF(B:B="","",IF(AND(T1991="Can",V1991=8,R1991="Beer"),V1991*0.0201,IF(AND(T1991="Can",V1991=15,R1991="Beer"),V1991*0.0101,IF(AND(T1991="Can",V1991=20,R1991="Beer"),V1991*0.0107,IF(AND(T1991="Can",V1991=30,R1991="Beer"),V1991*0.0089,IF(AND(T1991="Can",V1991=36,R1991="Beer"),V1991*0.0074,IF(AND(T1991="Bottle",V1991=24,R1991="Beer"),V1991*0.016,IF(AND(R1991="Refreshment Beverage",U1991&gt;0.049,U1991&lt;0.401),V1991*0.0536,IF(AND(R1991="Refreshment Beverage",U1991&gt;0.4,U1991&lt;0.47),V1991*0.0643,IF(AND(R1991="Refreshment Beverage",U1991&gt;0.469,U1991&lt;0.66),V1991*0.075,IF(AND(R1991="Refreshment Beverage",U1991&gt;0.659,U1991&lt;0.75),V1991*0.1071,IF(AND(R1991="Refreshment Beverage",U1991&gt;0.749,U1991&lt;0.9),V1991*0.1178,IF(AND(R1991="Refreshment Beverage",U1991&gt;0.899,U1991&lt;1),V1991*0.1393,IF(AND(R1991="Refreshment Beverage",U1991=1),V1991*0.1499,IF(AND(R1991="Refreshment Beverage",U1991=1.14),V1991*0.1714,IF(AND(R1991="Refreshment Beverage",U1991=2),V1991*0.2999,IF(AND(R1991="Refreshment Beverage",U1991=3),V1991*0.4499,IF(AND(R1991="Refreshment Beverage",U1991=1.75),V1991*0.2678,0))))))))))))))))))</f>
        <v/>
      </c>
      <c r="AB1991" s="61" t="str" cm="1">
        <f t="array" ref="AB1991">IF(_xlfn.SINGLE(B:B)="","",IF(R1991="Refreshment Beverage","",IF(AND(R1991="Beer",Q1991=0),SUM(LOOKUP(2,1/(Rates!$B$15:$B$18&lt;=W1991)/(Rates!$C$15:$C$18&gt;=W1991),Rates!$D$15:$D$18)*W1991),VLOOKUP(VALUE(_xlfn.SINGLE(Q:Q)),Rates!A:B,2,0)*W1991)))</f>
        <v/>
      </c>
      <c r="AC1991" s="61" t="str" cm="1">
        <f t="array" ref="AC1991">IF(_xlfn.SINGLE(B:B)="","",IF(R1991="Refreshment Beverage","",IF(AND(R1991="Beer",Q1991=0),SUM(LOOKUP(2,1/(Rates!$B$15:$B$18&lt;=W1991)/(Rates!$C$15:$C$18&gt;=W1991),Rates!$E$15:$E$18)*W1991),VLOOKUP(VALUE(_xlfn.SINGLE(Q:Q)),Rates!A:C,3,0)*W1991)))</f>
        <v/>
      </c>
      <c r="AD1991" s="168">
        <f>IFERROR(IF(R1991="Beer","",IF(OR(Q1991=1,Q1991=2,Q1991=3,Q1991=4),VLOOKUP(Q1991,Rates!$A$31:$B$34,2,0)*W1991,IF(V1991=1,VLOOKUP(U1991,'REB BEV MIN MKUP'!B:E,4,0),IF(V1991&gt;1,VLOOKUP(VALUE(W1991),'REB BEV MIN MKUP'!O:Q,3,0),0)))),0)</f>
        <v>0</v>
      </c>
      <c r="AE1991" s="62" t="str">
        <f t="shared" si="993"/>
        <v/>
      </c>
      <c r="AF1991" s="63" t="str">
        <f t="shared" si="994"/>
        <v/>
      </c>
      <c r="AG1991" s="64" t="str">
        <f t="shared" si="995"/>
        <v/>
      </c>
      <c r="AH1991" s="65" t="str">
        <f t="shared" si="996"/>
        <v/>
      </c>
      <c r="AI1991" s="66" t="str">
        <f>IF(AE:AE="","",IF(R1991="Refreshment Beverage",AK1991*(Rates!J$19/100),ROUND(SUM(AH1991*(Rates!$J$8/100)),4)))</f>
        <v/>
      </c>
      <c r="AJ1991" s="67" t="str">
        <f t="shared" si="997"/>
        <v/>
      </c>
      <c r="AK1991" s="22" t="str">
        <f t="shared" si="998"/>
        <v/>
      </c>
      <c r="AL1991" s="62" t="str">
        <f t="shared" si="999"/>
        <v/>
      </c>
      <c r="AM1991" s="63" t="str">
        <f>IF(AS1991="","",IF(R1991="Refreshment Beverage",ROUND(AS1991*Rates!K$19,4),ROUND(AO1991*(VLOOKUP(VALUE(Q1991),Rates!G$4:L$12,3,0)),4)))</f>
        <v/>
      </c>
      <c r="AN1991" s="68" t="str">
        <f>IF(AS1991="","",IF(R1991="Refreshment Beverage",AS1991*(Rates!J$19/100),MAX(AM1991,AB1991)))</f>
        <v/>
      </c>
      <c r="AO1991" s="69" t="str">
        <f t="shared" si="1000"/>
        <v/>
      </c>
      <c r="AP1991" s="69" t="str">
        <f t="shared" si="1001"/>
        <v/>
      </c>
      <c r="AQ1991" s="70" t="str">
        <f>IF(AS1991="","",IF(R1991="Refreshment Beverage",ROUND(SUM(VLOOKUP(Q:Q,Rates!G$15:L$19,3,0)*(AS1991-Y1991-Z1991-AA1991)),4),ROUND(SUM(Rates!$K$8*AS1991),4)))</f>
        <v/>
      </c>
      <c r="AR1991" s="66" t="str">
        <f t="shared" si="1002"/>
        <v/>
      </c>
      <c r="AS1991" s="22" t="str">
        <f t="shared" si="1003"/>
        <v/>
      </c>
      <c r="AT1991" s="62" t="str">
        <f t="shared" si="1004"/>
        <v/>
      </c>
      <c r="AU1991" s="63" t="str">
        <f>IF(AX1991="","",IF(R1991="Refreshment Beverage",ROUND((BA1991-Y1991-Z1991-AA1991)*VLOOKUP(VALUE(Q1991),Rates!G$15:L$19,3,0),4),ROUND(AW1991*(VLOOKUP(VALUE(Q1991),Rates!G:L,3,0)),4)))</f>
        <v/>
      </c>
      <c r="AV1991" s="68" t="str">
        <f t="shared" si="1005"/>
        <v/>
      </c>
      <c r="AW1991" s="69" t="str">
        <f t="shared" si="1006"/>
        <v/>
      </c>
      <c r="AX1991" s="65" t="str">
        <f t="shared" si="1007"/>
        <v/>
      </c>
      <c r="AY1991" s="70" t="str">
        <f>IF(AX1991="","",IF(R1991="Refreshment Beverage",ROUND(SUM(AX1991*Rates!K$19),4),ROUND(SUM(AX1991*(Rates!J$8/100)),4)))</f>
        <v/>
      </c>
      <c r="AZ1991" s="67" t="str">
        <f t="shared" si="1008"/>
        <v/>
      </c>
      <c r="BA1991" s="22" t="str">
        <f t="shared" si="1009"/>
        <v/>
      </c>
      <c r="BD1991" s="171"/>
      <c r="BE1991" s="171"/>
      <c r="BF1991" s="171"/>
      <c r="BG1991" s="171"/>
    </row>
    <row r="1992" spans="11:59" ht="12.75" customHeight="1" x14ac:dyDescent="0.3">
      <c r="K1992" s="42" t="str">
        <f t="shared" si="981"/>
        <v/>
      </c>
      <c r="L1992" s="55" t="str">
        <f t="shared" si="982"/>
        <v/>
      </c>
      <c r="M1992" s="43" t="str">
        <f t="shared" si="983"/>
        <v/>
      </c>
      <c r="N1992" s="56" t="str" cm="1">
        <f t="array" ref="N1992">IFERROR(IF(_xlfn.SINGLE(B:B)="","",IF(R1992="Beer",SUM(LOOKUP(2,1/(Rates!$B$3:$B$5&lt;=W1992)/(Rates!$C$3:$C$5&gt;=W1992),Rates!$D$3:$D$5)*(X1992/100)*W1992),IF(R1992="Refreshment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56" t="str">
        <f t="shared" si="984"/>
        <v/>
      </c>
      <c r="P1992" s="53"/>
      <c r="Q1992" s="14" t="str">
        <f t="shared" si="985"/>
        <v/>
      </c>
      <c r="R1992" s="57" t="str">
        <f t="shared" si="986"/>
        <v/>
      </c>
      <c r="S1992" s="58" t="str">
        <f>IF(B1992="","",IF(R1992="Refreshment Beverage",VLOOKUP(VALUE(Q1992),Rates!G$15:L$19,2,0),VLOOKUP(VALUE(Q1992),Rates!G$4:L$12,2,0)))</f>
        <v/>
      </c>
      <c r="T1992" s="58" t="str">
        <f t="shared" si="987"/>
        <v/>
      </c>
      <c r="U1992" s="58" t="str">
        <f t="shared" si="988"/>
        <v/>
      </c>
      <c r="V1992" s="58" t="str">
        <f t="shared" si="989"/>
        <v/>
      </c>
      <c r="W1992" s="58" t="str">
        <f t="shared" si="990"/>
        <v/>
      </c>
      <c r="X1992" s="59" t="str">
        <f t="shared" si="991"/>
        <v/>
      </c>
      <c r="Y1992" s="60" t="str">
        <f>IF(B:B="","",IF(R1992="Refreshment Beverage",VLOOKUP(Q1992,Rates!G$15:L$19,6,0)*W1992,VLOOKUP(Q1992,Rates!G$4:L$12,6,0)*W1992))</f>
        <v/>
      </c>
      <c r="Z1992" s="60" t="str">
        <f t="shared" si="992"/>
        <v/>
      </c>
      <c r="AA1992" s="60" t="str">
        <f t="shared" si="1010"/>
        <v/>
      </c>
      <c r="AB1992" s="61" t="str" cm="1">
        <f t="array" ref="AB1992">IF(_xlfn.SINGLE(B:B)="","",IF(R1992="Refreshment Beverage","",IF(AND(R1992="Beer",Q1992=0),SUM(LOOKUP(2,1/(Rates!$B$15:$B$18&lt;=W1992)/(Rates!$C$15:$C$18&gt;=W1992),Rates!$D$15:$D$18)*W1992),VLOOKUP(VALUE(_xlfn.SINGLE(Q:Q)),Rates!A:B,2,0)*W1992)))</f>
        <v/>
      </c>
      <c r="AC1992" s="61" t="str" cm="1">
        <f t="array" ref="AC1992">IF(_xlfn.SINGLE(B:B)="","",IF(R1992="Refreshment Beverage","",IF(AND(R1992="Beer",Q1992=0),SUM(LOOKUP(2,1/(Rates!$B$15:$B$18&lt;=W1992)/(Rates!$C$15:$C$18&gt;=W1992),Rates!$E$15:$E$18)*W1992),VLOOKUP(VALUE(_xlfn.SINGLE(Q:Q)),Rates!A:C,3,0)*W1992)))</f>
        <v/>
      </c>
      <c r="AD1992" s="168">
        <f>IFERROR(IF(R1992="Beer","",IF(OR(Q1992=1,Q1992=2,Q1992=3,Q1992=4),VLOOKUP(Q1992,Rates!$A$31:$B$34,2,0)*W1992,IF(V1992=1,VLOOKUP(U1992,'REB BEV MIN MKUP'!B:E,4,0),IF(V1992&gt;1,VLOOKUP(VALUE(W1992),'REB BEV MIN MKUP'!O:Q,3,0),0)))),0)</f>
        <v>0</v>
      </c>
      <c r="AE1992" s="62" t="str">
        <f t="shared" si="993"/>
        <v/>
      </c>
      <c r="AF1992" s="63" t="str">
        <f t="shared" si="994"/>
        <v/>
      </c>
      <c r="AG1992" s="64" t="str">
        <f t="shared" si="995"/>
        <v/>
      </c>
      <c r="AH1992" s="65" t="str">
        <f t="shared" si="996"/>
        <v/>
      </c>
      <c r="AI1992" s="66" t="str">
        <f>IF(AE:AE="","",IF(R1992="Refreshment Beverage",AK1992*(Rates!J$19/100),ROUND(SUM(AH1992*(Rates!$J$8/100)),4)))</f>
        <v/>
      </c>
      <c r="AJ1992" s="67" t="str">
        <f t="shared" si="997"/>
        <v/>
      </c>
      <c r="AK1992" s="22" t="str">
        <f t="shared" si="998"/>
        <v/>
      </c>
      <c r="AL1992" s="62" t="str">
        <f t="shared" si="999"/>
        <v/>
      </c>
      <c r="AM1992" s="63" t="str">
        <f>IF(AS1992="","",IF(R1992="Refreshment Beverage",ROUND(AS1992*Rates!K$19,4),ROUND(AO1992*(VLOOKUP(VALUE(Q1992),Rates!G$4:L$12,3,0)),4)))</f>
        <v/>
      </c>
      <c r="AN1992" s="68" t="str">
        <f>IF(AS1992="","",IF(R1992="Refreshment Beverage",AS1992*(Rates!J$19/100),MAX(AM1992,AB1992)))</f>
        <v/>
      </c>
      <c r="AO1992" s="69" t="str">
        <f t="shared" si="1000"/>
        <v/>
      </c>
      <c r="AP1992" s="69" t="str">
        <f t="shared" si="1001"/>
        <v/>
      </c>
      <c r="AQ1992" s="70" t="str">
        <f>IF(AS1992="","",IF(R1992="Refreshment Beverage",ROUND(SUM(VLOOKUP(Q:Q,Rates!G$15:L$19,3,0)*(AS1992-Y1992-Z1992-AA1992)),4),ROUND(SUM(Rates!$K$8*AS1992),4)))</f>
        <v/>
      </c>
      <c r="AR1992" s="66" t="str">
        <f t="shared" si="1002"/>
        <v/>
      </c>
      <c r="AS1992" s="22" t="str">
        <f t="shared" si="1003"/>
        <v/>
      </c>
      <c r="AT1992" s="62" t="str">
        <f t="shared" si="1004"/>
        <v/>
      </c>
      <c r="AU1992" s="63" t="str">
        <f>IF(AX1992="","",IF(R1992="Refreshment Beverage",ROUND((BA1992-Y1992-Z1992-AA1992)*VLOOKUP(VALUE(Q1992),Rates!G$15:L$19,3,0),4),ROUND(AW1992*(VLOOKUP(VALUE(Q1992),Rates!G:L,3,0)),4)))</f>
        <v/>
      </c>
      <c r="AV1992" s="68" t="str">
        <f t="shared" si="1005"/>
        <v/>
      </c>
      <c r="AW1992" s="69" t="str">
        <f t="shared" si="1006"/>
        <v/>
      </c>
      <c r="AX1992" s="65" t="str">
        <f t="shared" si="1007"/>
        <v/>
      </c>
      <c r="AY1992" s="70" t="str">
        <f>IF(AX1992="","",IF(R1992="Refreshment Beverage",ROUND(SUM(AX1992*Rates!K$19),4),ROUND(SUM(AX1992*(Rates!J$8/100)),4)))</f>
        <v/>
      </c>
      <c r="AZ1992" s="67" t="str">
        <f t="shared" si="1008"/>
        <v/>
      </c>
      <c r="BA1992" s="22" t="str">
        <f t="shared" si="1009"/>
        <v/>
      </c>
      <c r="BD1992" s="171"/>
      <c r="BE1992" s="171"/>
      <c r="BF1992" s="171"/>
      <c r="BG1992" s="171"/>
    </row>
    <row r="1993" spans="11:59" ht="12.75" customHeight="1" x14ac:dyDescent="0.3">
      <c r="K1993" s="42" t="str">
        <f t="shared" si="981"/>
        <v/>
      </c>
      <c r="L1993" s="55" t="str">
        <f t="shared" si="982"/>
        <v/>
      </c>
      <c r="M1993" s="43" t="str">
        <f t="shared" si="983"/>
        <v/>
      </c>
      <c r="N1993" s="56" t="str" cm="1">
        <f t="array" ref="N1993">IFERROR(IF(_xlfn.SINGLE(B:B)="","",IF(R1993="Beer",SUM(LOOKUP(2,1/(Rates!$B$3:$B$5&lt;=W1993)/(Rates!$C$3:$C$5&gt;=W1993),Rates!$D$3:$D$5)*(X1993/100)*W1993),IF(R1993="Refreshment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56" t="str">
        <f t="shared" si="984"/>
        <v/>
      </c>
      <c r="P1993" s="53"/>
      <c r="Q1993" s="14" t="str">
        <f t="shared" si="985"/>
        <v/>
      </c>
      <c r="R1993" s="57" t="str">
        <f t="shared" si="986"/>
        <v/>
      </c>
      <c r="S1993" s="58" t="str">
        <f>IF(B1993="","",IF(R1993="Refreshment Beverage",VLOOKUP(VALUE(Q1993),Rates!G$15:L$19,2,0),VLOOKUP(VALUE(Q1993),Rates!G$4:L$12,2,0)))</f>
        <v/>
      </c>
      <c r="T1993" s="58" t="str">
        <f t="shared" si="987"/>
        <v/>
      </c>
      <c r="U1993" s="58" t="str">
        <f t="shared" si="988"/>
        <v/>
      </c>
      <c r="V1993" s="58" t="str">
        <f t="shared" si="989"/>
        <v/>
      </c>
      <c r="W1993" s="58" t="str">
        <f t="shared" si="990"/>
        <v/>
      </c>
      <c r="X1993" s="59" t="str">
        <f t="shared" si="991"/>
        <v/>
      </c>
      <c r="Y1993" s="60" t="str">
        <f>IF(B:B="","",IF(R1993="Refreshment Beverage",VLOOKUP(Q1993,Rates!G$15:L$19,6,0)*W1993,VLOOKUP(Q1993,Rates!G$4:L$12,6,0)*W1993))</f>
        <v/>
      </c>
      <c r="Z1993" s="60" t="str">
        <f t="shared" si="992"/>
        <v/>
      </c>
      <c r="AA1993" s="60" t="str">
        <f t="shared" si="1010"/>
        <v/>
      </c>
      <c r="AB1993" s="61" t="str" cm="1">
        <f t="array" ref="AB1993">IF(_xlfn.SINGLE(B:B)="","",IF(R1993="Refreshment Beverage","",IF(AND(R1993="Beer",Q1993=0),SUM(LOOKUP(2,1/(Rates!$B$15:$B$18&lt;=W1993)/(Rates!$C$15:$C$18&gt;=W1993),Rates!$D$15:$D$18)*W1993),VLOOKUP(VALUE(_xlfn.SINGLE(Q:Q)),Rates!A:B,2,0)*W1993)))</f>
        <v/>
      </c>
      <c r="AC1993" s="61" t="str" cm="1">
        <f t="array" ref="AC1993">IF(_xlfn.SINGLE(B:B)="","",IF(R1993="Refreshment Beverage","",IF(AND(R1993="Beer",Q1993=0),SUM(LOOKUP(2,1/(Rates!$B$15:$B$18&lt;=W1993)/(Rates!$C$15:$C$18&gt;=W1993),Rates!$E$15:$E$18)*W1993),VLOOKUP(VALUE(_xlfn.SINGLE(Q:Q)),Rates!A:C,3,0)*W1993)))</f>
        <v/>
      </c>
      <c r="AD1993" s="168">
        <f>IFERROR(IF(R1993="Beer","",IF(OR(Q1993=1,Q1993=2,Q1993=3,Q1993=4),VLOOKUP(Q1993,Rates!$A$31:$B$34,2,0)*W1993,IF(V1993=1,VLOOKUP(U1993,'REB BEV MIN MKUP'!B:E,4,0),IF(V1993&gt;1,VLOOKUP(VALUE(W1993),'REB BEV MIN MKUP'!O:Q,3,0),0)))),0)</f>
        <v>0</v>
      </c>
      <c r="AE1993" s="62" t="str">
        <f t="shared" si="993"/>
        <v/>
      </c>
      <c r="AF1993" s="63" t="str">
        <f t="shared" si="994"/>
        <v/>
      </c>
      <c r="AG1993" s="64" t="str">
        <f t="shared" si="995"/>
        <v/>
      </c>
      <c r="AH1993" s="65" t="str">
        <f t="shared" si="996"/>
        <v/>
      </c>
      <c r="AI1993" s="66" t="str">
        <f>IF(AE:AE="","",IF(R1993="Refreshment Beverage",AK1993*(Rates!J$19/100),ROUND(SUM(AH1993*(Rates!$J$8/100)),4)))</f>
        <v/>
      </c>
      <c r="AJ1993" s="67" t="str">
        <f t="shared" si="997"/>
        <v/>
      </c>
      <c r="AK1993" s="22" t="str">
        <f t="shared" si="998"/>
        <v/>
      </c>
      <c r="AL1993" s="62" t="str">
        <f t="shared" si="999"/>
        <v/>
      </c>
      <c r="AM1993" s="63" t="str">
        <f>IF(AS1993="","",IF(R1993="Refreshment Beverage",ROUND(AS1993*Rates!K$19,4),ROUND(AO1993*(VLOOKUP(VALUE(Q1993),Rates!G$4:L$12,3,0)),4)))</f>
        <v/>
      </c>
      <c r="AN1993" s="68" t="str">
        <f>IF(AS1993="","",IF(R1993="Refreshment Beverage",AS1993*(Rates!J$19/100),MAX(AM1993,AB1993)))</f>
        <v/>
      </c>
      <c r="AO1993" s="69" t="str">
        <f t="shared" si="1000"/>
        <v/>
      </c>
      <c r="AP1993" s="69" t="str">
        <f t="shared" si="1001"/>
        <v/>
      </c>
      <c r="AQ1993" s="70" t="str">
        <f>IF(AS1993="","",IF(R1993="Refreshment Beverage",ROUND(SUM(VLOOKUP(Q:Q,Rates!G$15:L$19,3,0)*(AS1993-Y1993-Z1993-AA1993)),4),ROUND(SUM(Rates!$K$8*AS1993),4)))</f>
        <v/>
      </c>
      <c r="AR1993" s="66" t="str">
        <f t="shared" si="1002"/>
        <v/>
      </c>
      <c r="AS1993" s="22" t="str">
        <f t="shared" si="1003"/>
        <v/>
      </c>
      <c r="AT1993" s="62" t="str">
        <f t="shared" si="1004"/>
        <v/>
      </c>
      <c r="AU1993" s="63" t="str">
        <f>IF(AX1993="","",IF(R1993="Refreshment Beverage",ROUND((BA1993-Y1993-Z1993-AA1993)*VLOOKUP(VALUE(Q1993),Rates!G$15:L$19,3,0),4),ROUND(AW1993*(VLOOKUP(VALUE(Q1993),Rates!G:L,3,0)),4)))</f>
        <v/>
      </c>
      <c r="AV1993" s="68" t="str">
        <f t="shared" si="1005"/>
        <v/>
      </c>
      <c r="AW1993" s="69" t="str">
        <f t="shared" si="1006"/>
        <v/>
      </c>
      <c r="AX1993" s="65" t="str">
        <f t="shared" si="1007"/>
        <v/>
      </c>
      <c r="AY1993" s="70" t="str">
        <f>IF(AX1993="","",IF(R1993="Refreshment Beverage",ROUND(SUM(AX1993*Rates!K$19),4),ROUND(SUM(AX1993*(Rates!J$8/100)),4)))</f>
        <v/>
      </c>
      <c r="AZ1993" s="67" t="str">
        <f t="shared" si="1008"/>
        <v/>
      </c>
      <c r="BA1993" s="22" t="str">
        <f t="shared" si="1009"/>
        <v/>
      </c>
      <c r="BD1993" s="171"/>
      <c r="BE1993" s="171"/>
      <c r="BF1993" s="171"/>
      <c r="BG1993" s="171"/>
    </row>
    <row r="1994" spans="11:59" ht="12.75" customHeight="1" x14ac:dyDescent="0.3">
      <c r="K1994" s="42" t="str">
        <f t="shared" si="981"/>
        <v/>
      </c>
      <c r="L1994" s="55" t="str">
        <f t="shared" si="982"/>
        <v/>
      </c>
      <c r="M1994" s="43" t="str">
        <f t="shared" si="983"/>
        <v/>
      </c>
      <c r="N1994" s="56" t="str" cm="1">
        <f t="array" ref="N1994">IFERROR(IF(_xlfn.SINGLE(B:B)="","",IF(R1994="Beer",SUM(LOOKUP(2,1/(Rates!$B$3:$B$5&lt;=W1994)/(Rates!$C$3:$C$5&gt;=W1994),Rates!$D$3:$D$5)*(X1994/100)*W1994),IF(R1994="Refreshment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56" t="str">
        <f t="shared" si="984"/>
        <v/>
      </c>
      <c r="P1994" s="53"/>
      <c r="Q1994" s="14" t="str">
        <f t="shared" si="985"/>
        <v/>
      </c>
      <c r="R1994" s="57" t="str">
        <f t="shared" si="986"/>
        <v/>
      </c>
      <c r="S1994" s="58" t="str">
        <f>IF(B1994="","",IF(R1994="Refreshment Beverage",VLOOKUP(VALUE(Q1994),Rates!G$15:L$19,2,0),VLOOKUP(VALUE(Q1994),Rates!G$4:L$12,2,0)))</f>
        <v/>
      </c>
      <c r="T1994" s="58" t="str">
        <f t="shared" si="987"/>
        <v/>
      </c>
      <c r="U1994" s="58" t="str">
        <f t="shared" si="988"/>
        <v/>
      </c>
      <c r="V1994" s="58" t="str">
        <f t="shared" si="989"/>
        <v/>
      </c>
      <c r="W1994" s="58" t="str">
        <f t="shared" si="990"/>
        <v/>
      </c>
      <c r="X1994" s="59" t="str">
        <f t="shared" si="991"/>
        <v/>
      </c>
      <c r="Y1994" s="60" t="str">
        <f>IF(B:B="","",IF(R1994="Refreshment Beverage",VLOOKUP(Q1994,Rates!G$15:L$19,6,0)*W1994,VLOOKUP(Q1994,Rates!G$4:L$12,6,0)*W1994))</f>
        <v/>
      </c>
      <c r="Z1994" s="60" t="str">
        <f t="shared" si="992"/>
        <v/>
      </c>
      <c r="AA1994" s="60" t="str">
        <f t="shared" si="1010"/>
        <v/>
      </c>
      <c r="AB1994" s="61" t="str" cm="1">
        <f t="array" ref="AB1994">IF(_xlfn.SINGLE(B:B)="","",IF(R1994="Refreshment Beverage","",IF(AND(R1994="Beer",Q1994=0),SUM(LOOKUP(2,1/(Rates!$B$15:$B$18&lt;=W1994)/(Rates!$C$15:$C$18&gt;=W1994),Rates!$D$15:$D$18)*W1994),VLOOKUP(VALUE(_xlfn.SINGLE(Q:Q)),Rates!A:B,2,0)*W1994)))</f>
        <v/>
      </c>
      <c r="AC1994" s="61" t="str" cm="1">
        <f t="array" ref="AC1994">IF(_xlfn.SINGLE(B:B)="","",IF(R1994="Refreshment Beverage","",IF(AND(R1994="Beer",Q1994=0),SUM(LOOKUP(2,1/(Rates!$B$15:$B$18&lt;=W1994)/(Rates!$C$15:$C$18&gt;=W1994),Rates!$E$15:$E$18)*W1994),VLOOKUP(VALUE(_xlfn.SINGLE(Q:Q)),Rates!A:C,3,0)*W1994)))</f>
        <v/>
      </c>
      <c r="AD1994" s="168">
        <f>IFERROR(IF(R1994="Beer","",IF(OR(Q1994=1,Q1994=2,Q1994=3,Q1994=4),VLOOKUP(Q1994,Rates!$A$31:$B$34,2,0)*W1994,IF(V1994=1,VLOOKUP(U1994,'REB BEV MIN MKUP'!B:E,4,0),IF(V1994&gt;1,VLOOKUP(VALUE(W1994),'REB BEV MIN MKUP'!O:Q,3,0),0)))),0)</f>
        <v>0</v>
      </c>
      <c r="AE1994" s="62" t="str">
        <f t="shared" si="993"/>
        <v/>
      </c>
      <c r="AF1994" s="63" t="str">
        <f t="shared" si="994"/>
        <v/>
      </c>
      <c r="AG1994" s="64" t="str">
        <f t="shared" si="995"/>
        <v/>
      </c>
      <c r="AH1994" s="65" t="str">
        <f t="shared" si="996"/>
        <v/>
      </c>
      <c r="AI1994" s="66" t="str">
        <f>IF(AE:AE="","",IF(R1994="Refreshment Beverage",AK1994*(Rates!J$19/100),ROUND(SUM(AH1994*(Rates!$J$8/100)),4)))</f>
        <v/>
      </c>
      <c r="AJ1994" s="67" t="str">
        <f t="shared" si="997"/>
        <v/>
      </c>
      <c r="AK1994" s="22" t="str">
        <f t="shared" si="998"/>
        <v/>
      </c>
      <c r="AL1994" s="62" t="str">
        <f t="shared" si="999"/>
        <v/>
      </c>
      <c r="AM1994" s="63" t="str">
        <f>IF(AS1994="","",IF(R1994="Refreshment Beverage",ROUND(AS1994*Rates!K$19,4),ROUND(AO1994*(VLOOKUP(VALUE(Q1994),Rates!G$4:L$12,3,0)),4)))</f>
        <v/>
      </c>
      <c r="AN1994" s="68" t="str">
        <f>IF(AS1994="","",IF(R1994="Refreshment Beverage",AS1994*(Rates!J$19/100),MAX(AM1994,AB1994)))</f>
        <v/>
      </c>
      <c r="AO1994" s="69" t="str">
        <f t="shared" si="1000"/>
        <v/>
      </c>
      <c r="AP1994" s="69" t="str">
        <f t="shared" si="1001"/>
        <v/>
      </c>
      <c r="AQ1994" s="70" t="str">
        <f>IF(AS1994="","",IF(R1994="Refreshment Beverage",ROUND(SUM(VLOOKUP(Q:Q,Rates!G$15:L$19,3,0)*(AS1994-Y1994-Z1994-AA1994)),4),ROUND(SUM(Rates!$K$8*AS1994),4)))</f>
        <v/>
      </c>
      <c r="AR1994" s="66" t="str">
        <f t="shared" si="1002"/>
        <v/>
      </c>
      <c r="AS1994" s="22" t="str">
        <f t="shared" si="1003"/>
        <v/>
      </c>
      <c r="AT1994" s="62" t="str">
        <f t="shared" si="1004"/>
        <v/>
      </c>
      <c r="AU1994" s="63" t="str">
        <f>IF(AX1994="","",IF(R1994="Refreshment Beverage",ROUND((BA1994-Y1994-Z1994-AA1994)*VLOOKUP(VALUE(Q1994),Rates!G$15:L$19,3,0),4),ROUND(AW1994*(VLOOKUP(VALUE(Q1994),Rates!G:L,3,0)),4)))</f>
        <v/>
      </c>
      <c r="AV1994" s="68" t="str">
        <f t="shared" si="1005"/>
        <v/>
      </c>
      <c r="AW1994" s="69" t="str">
        <f t="shared" si="1006"/>
        <v/>
      </c>
      <c r="AX1994" s="65" t="str">
        <f t="shared" si="1007"/>
        <v/>
      </c>
      <c r="AY1994" s="70" t="str">
        <f>IF(AX1994="","",IF(R1994="Refreshment Beverage",ROUND(SUM(AX1994*Rates!K$19),4),ROUND(SUM(AX1994*(Rates!J$8/100)),4)))</f>
        <v/>
      </c>
      <c r="AZ1994" s="67" t="str">
        <f t="shared" si="1008"/>
        <v/>
      </c>
      <c r="BA1994" s="22" t="str">
        <f t="shared" si="1009"/>
        <v/>
      </c>
      <c r="BD1994" s="171"/>
      <c r="BE1994" s="171"/>
      <c r="BF1994" s="171"/>
      <c r="BG1994" s="171"/>
    </row>
    <row r="1995" spans="11:59" ht="12.75" customHeight="1" x14ac:dyDescent="0.3">
      <c r="K1995" s="42" t="str">
        <f t="shared" si="981"/>
        <v/>
      </c>
      <c r="L1995" s="55" t="str">
        <f t="shared" si="982"/>
        <v/>
      </c>
      <c r="M1995" s="43" t="str">
        <f t="shared" si="983"/>
        <v/>
      </c>
      <c r="N1995" s="56" t="str" cm="1">
        <f t="array" ref="N1995">IFERROR(IF(_xlfn.SINGLE(B:B)="","",IF(R1995="Beer",SUM(LOOKUP(2,1/(Rates!$B$3:$B$5&lt;=W1995)/(Rates!$C$3:$C$5&gt;=W1995),Rates!$D$3:$D$5)*(X1995/100)*W1995),IF(R1995="Refreshment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56" t="str">
        <f t="shared" si="984"/>
        <v/>
      </c>
      <c r="P1995" s="53"/>
      <c r="Q1995" s="14" t="str">
        <f t="shared" si="985"/>
        <v/>
      </c>
      <c r="R1995" s="57" t="str">
        <f t="shared" si="986"/>
        <v/>
      </c>
      <c r="S1995" s="58" t="str">
        <f>IF(B1995="","",IF(R1995="Refreshment Beverage",VLOOKUP(VALUE(Q1995),Rates!G$15:L$19,2,0),VLOOKUP(VALUE(Q1995),Rates!G$4:L$12,2,0)))</f>
        <v/>
      </c>
      <c r="T1995" s="58" t="str">
        <f t="shared" si="987"/>
        <v/>
      </c>
      <c r="U1995" s="58" t="str">
        <f t="shared" si="988"/>
        <v/>
      </c>
      <c r="V1995" s="58" t="str">
        <f t="shared" si="989"/>
        <v/>
      </c>
      <c r="W1995" s="58" t="str">
        <f t="shared" si="990"/>
        <v/>
      </c>
      <c r="X1995" s="59" t="str">
        <f t="shared" si="991"/>
        <v/>
      </c>
      <c r="Y1995" s="60" t="str">
        <f>IF(B:B="","",IF(R1995="Refreshment Beverage",VLOOKUP(Q1995,Rates!G$15:L$19,6,0)*W1995,VLOOKUP(Q1995,Rates!G$4:L$12,6,0)*W1995))</f>
        <v/>
      </c>
      <c r="Z1995" s="60" t="str">
        <f t="shared" si="992"/>
        <v/>
      </c>
      <c r="AA1995" s="60" t="str">
        <f t="shared" si="1010"/>
        <v/>
      </c>
      <c r="AB1995" s="61" t="str" cm="1">
        <f t="array" ref="AB1995">IF(_xlfn.SINGLE(B:B)="","",IF(R1995="Refreshment Beverage","",IF(AND(R1995="Beer",Q1995=0),SUM(LOOKUP(2,1/(Rates!$B$15:$B$18&lt;=W1995)/(Rates!$C$15:$C$18&gt;=W1995),Rates!$D$15:$D$18)*W1995),VLOOKUP(VALUE(_xlfn.SINGLE(Q:Q)),Rates!A:B,2,0)*W1995)))</f>
        <v/>
      </c>
      <c r="AC1995" s="61" t="str" cm="1">
        <f t="array" ref="AC1995">IF(_xlfn.SINGLE(B:B)="","",IF(R1995="Refreshment Beverage","",IF(AND(R1995="Beer",Q1995=0),SUM(LOOKUP(2,1/(Rates!$B$15:$B$18&lt;=W1995)/(Rates!$C$15:$C$18&gt;=W1995),Rates!$E$15:$E$18)*W1995),VLOOKUP(VALUE(_xlfn.SINGLE(Q:Q)),Rates!A:C,3,0)*W1995)))</f>
        <v/>
      </c>
      <c r="AD1995" s="168">
        <f>IFERROR(IF(R1995="Beer","",IF(OR(Q1995=1,Q1995=2,Q1995=3,Q1995=4),VLOOKUP(Q1995,Rates!$A$31:$B$34,2,0)*W1995,IF(V1995=1,VLOOKUP(U1995,'REB BEV MIN MKUP'!B:E,4,0),IF(V1995&gt;1,VLOOKUP(VALUE(W1995),'REB BEV MIN MKUP'!O:Q,3,0),0)))),0)</f>
        <v>0</v>
      </c>
      <c r="AE1995" s="62" t="str">
        <f t="shared" si="993"/>
        <v/>
      </c>
      <c r="AF1995" s="63" t="str">
        <f t="shared" si="994"/>
        <v/>
      </c>
      <c r="AG1995" s="64" t="str">
        <f t="shared" si="995"/>
        <v/>
      </c>
      <c r="AH1995" s="65" t="str">
        <f t="shared" si="996"/>
        <v/>
      </c>
      <c r="AI1995" s="66" t="str">
        <f>IF(AE:AE="","",IF(R1995="Refreshment Beverage",AK1995*(Rates!J$19/100),ROUND(SUM(AH1995*(Rates!$J$8/100)),4)))</f>
        <v/>
      </c>
      <c r="AJ1995" s="67" t="str">
        <f t="shared" si="997"/>
        <v/>
      </c>
      <c r="AK1995" s="22" t="str">
        <f t="shared" si="998"/>
        <v/>
      </c>
      <c r="AL1995" s="62" t="str">
        <f t="shared" si="999"/>
        <v/>
      </c>
      <c r="AM1995" s="63" t="str">
        <f>IF(AS1995="","",IF(R1995="Refreshment Beverage",ROUND(AS1995*Rates!K$19,4),ROUND(AO1995*(VLOOKUP(VALUE(Q1995),Rates!G$4:L$12,3,0)),4)))</f>
        <v/>
      </c>
      <c r="AN1995" s="68" t="str">
        <f>IF(AS1995="","",IF(R1995="Refreshment Beverage",AS1995*(Rates!J$19/100),MAX(AM1995,AB1995)))</f>
        <v/>
      </c>
      <c r="AO1995" s="69" t="str">
        <f t="shared" si="1000"/>
        <v/>
      </c>
      <c r="AP1995" s="69" t="str">
        <f t="shared" si="1001"/>
        <v/>
      </c>
      <c r="AQ1995" s="70" t="str">
        <f>IF(AS1995="","",IF(R1995="Refreshment Beverage",ROUND(SUM(VLOOKUP(Q:Q,Rates!G$15:L$19,3,0)*(AS1995-Y1995-Z1995-AA1995)),4),ROUND(SUM(Rates!$K$8*AS1995),4)))</f>
        <v/>
      </c>
      <c r="AR1995" s="66" t="str">
        <f t="shared" si="1002"/>
        <v/>
      </c>
      <c r="AS1995" s="22" t="str">
        <f t="shared" si="1003"/>
        <v/>
      </c>
      <c r="AT1995" s="62" t="str">
        <f t="shared" si="1004"/>
        <v/>
      </c>
      <c r="AU1995" s="63" t="str">
        <f>IF(AX1995="","",IF(R1995="Refreshment Beverage",ROUND((BA1995-Y1995-Z1995-AA1995)*VLOOKUP(VALUE(Q1995),Rates!G$15:L$19,3,0),4),ROUND(AW1995*(VLOOKUP(VALUE(Q1995),Rates!G:L,3,0)),4)))</f>
        <v/>
      </c>
      <c r="AV1995" s="68" t="str">
        <f t="shared" si="1005"/>
        <v/>
      </c>
      <c r="AW1995" s="69" t="str">
        <f t="shared" si="1006"/>
        <v/>
      </c>
      <c r="AX1995" s="65" t="str">
        <f t="shared" si="1007"/>
        <v/>
      </c>
      <c r="AY1995" s="70" t="str">
        <f>IF(AX1995="","",IF(R1995="Refreshment Beverage",ROUND(SUM(AX1995*Rates!K$19),4),ROUND(SUM(AX1995*(Rates!J$8/100)),4)))</f>
        <v/>
      </c>
      <c r="AZ1995" s="67" t="str">
        <f t="shared" si="1008"/>
        <v/>
      </c>
      <c r="BA1995" s="22" t="str">
        <f t="shared" si="1009"/>
        <v/>
      </c>
      <c r="BD1995" s="171"/>
      <c r="BE1995" s="171"/>
      <c r="BF1995" s="171"/>
      <c r="BG1995" s="171"/>
    </row>
    <row r="1996" spans="11:59" ht="12.75" customHeight="1" x14ac:dyDescent="0.3">
      <c r="K1996" s="42" t="str">
        <f t="shared" si="981"/>
        <v/>
      </c>
      <c r="L1996" s="55" t="str">
        <f t="shared" si="982"/>
        <v/>
      </c>
      <c r="M1996" s="43" t="str">
        <f t="shared" si="983"/>
        <v/>
      </c>
      <c r="N1996" s="56" t="str" cm="1">
        <f t="array" ref="N1996">IFERROR(IF(_xlfn.SINGLE(B:B)="","",IF(R1996="Beer",SUM(LOOKUP(2,1/(Rates!$B$3:$B$5&lt;=W1996)/(Rates!$C$3:$C$5&gt;=W1996),Rates!$D$3:$D$5)*(X1996/100)*W1996),IF(R1996="Refreshment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56" t="str">
        <f t="shared" si="984"/>
        <v/>
      </c>
      <c r="P1996" s="53"/>
      <c r="Q1996" s="14" t="str">
        <f t="shared" si="985"/>
        <v/>
      </c>
      <c r="R1996" s="57" t="str">
        <f t="shared" si="986"/>
        <v/>
      </c>
      <c r="S1996" s="58" t="str">
        <f>IF(B1996="","",IF(R1996="Refreshment Beverage",VLOOKUP(VALUE(Q1996),Rates!G$15:L$19,2,0),VLOOKUP(VALUE(Q1996),Rates!G$4:L$12,2,0)))</f>
        <v/>
      </c>
      <c r="T1996" s="58" t="str">
        <f t="shared" si="987"/>
        <v/>
      </c>
      <c r="U1996" s="58" t="str">
        <f t="shared" si="988"/>
        <v/>
      </c>
      <c r="V1996" s="58" t="str">
        <f t="shared" si="989"/>
        <v/>
      </c>
      <c r="W1996" s="58" t="str">
        <f t="shared" si="990"/>
        <v/>
      </c>
      <c r="X1996" s="59" t="str">
        <f t="shared" si="991"/>
        <v/>
      </c>
      <c r="Y1996" s="60" t="str">
        <f>IF(B:B="","",IF(R1996="Refreshment Beverage",VLOOKUP(Q1996,Rates!G$15:L$19,6,0)*W1996,VLOOKUP(Q1996,Rates!G$4:L$12,6,0)*W1996))</f>
        <v/>
      </c>
      <c r="Z1996" s="60" t="str">
        <f t="shared" si="992"/>
        <v/>
      </c>
      <c r="AA1996" s="60" t="str">
        <f t="shared" si="1010"/>
        <v/>
      </c>
      <c r="AB1996" s="61" t="str" cm="1">
        <f t="array" ref="AB1996">IF(_xlfn.SINGLE(B:B)="","",IF(R1996="Refreshment Beverage","",IF(AND(R1996="Beer",Q1996=0),SUM(LOOKUP(2,1/(Rates!$B$15:$B$18&lt;=W1996)/(Rates!$C$15:$C$18&gt;=W1996),Rates!$D$15:$D$18)*W1996),VLOOKUP(VALUE(_xlfn.SINGLE(Q:Q)),Rates!A:B,2,0)*W1996)))</f>
        <v/>
      </c>
      <c r="AC1996" s="61" t="str" cm="1">
        <f t="array" ref="AC1996">IF(_xlfn.SINGLE(B:B)="","",IF(R1996="Refreshment Beverage","",IF(AND(R1996="Beer",Q1996=0),SUM(LOOKUP(2,1/(Rates!$B$15:$B$18&lt;=W1996)/(Rates!$C$15:$C$18&gt;=W1996),Rates!$E$15:$E$18)*W1996),VLOOKUP(VALUE(_xlfn.SINGLE(Q:Q)),Rates!A:C,3,0)*W1996)))</f>
        <v/>
      </c>
      <c r="AD1996" s="168">
        <f>IFERROR(IF(R1996="Beer","",IF(OR(Q1996=1,Q1996=2,Q1996=3,Q1996=4),VLOOKUP(Q1996,Rates!$A$31:$B$34,2,0)*W1996,IF(V1996=1,VLOOKUP(U1996,'REB BEV MIN MKUP'!B:E,4,0),IF(V1996&gt;1,VLOOKUP(VALUE(W1996),'REB BEV MIN MKUP'!O:Q,3,0),0)))),0)</f>
        <v>0</v>
      </c>
      <c r="AE1996" s="62" t="str">
        <f t="shared" si="993"/>
        <v/>
      </c>
      <c r="AF1996" s="63" t="str">
        <f t="shared" si="994"/>
        <v/>
      </c>
      <c r="AG1996" s="64" t="str">
        <f t="shared" si="995"/>
        <v/>
      </c>
      <c r="AH1996" s="65" t="str">
        <f t="shared" si="996"/>
        <v/>
      </c>
      <c r="AI1996" s="66" t="str">
        <f>IF(AE:AE="","",IF(R1996="Refreshment Beverage",AK1996*(Rates!J$19/100),ROUND(SUM(AH1996*(Rates!$J$8/100)),4)))</f>
        <v/>
      </c>
      <c r="AJ1996" s="67" t="str">
        <f t="shared" si="997"/>
        <v/>
      </c>
      <c r="AK1996" s="22" t="str">
        <f t="shared" si="998"/>
        <v/>
      </c>
      <c r="AL1996" s="62" t="str">
        <f t="shared" si="999"/>
        <v/>
      </c>
      <c r="AM1996" s="63" t="str">
        <f>IF(AS1996="","",IF(R1996="Refreshment Beverage",ROUND(AS1996*Rates!K$19,4),ROUND(AO1996*(VLOOKUP(VALUE(Q1996),Rates!G$4:L$12,3,0)),4)))</f>
        <v/>
      </c>
      <c r="AN1996" s="68" t="str">
        <f>IF(AS1996="","",IF(R1996="Refreshment Beverage",AS1996*(Rates!J$19/100),MAX(AM1996,AB1996)))</f>
        <v/>
      </c>
      <c r="AO1996" s="69" t="str">
        <f t="shared" si="1000"/>
        <v/>
      </c>
      <c r="AP1996" s="69" t="str">
        <f t="shared" si="1001"/>
        <v/>
      </c>
      <c r="AQ1996" s="70" t="str">
        <f>IF(AS1996="","",IF(R1996="Refreshment Beverage",ROUND(SUM(VLOOKUP(Q:Q,Rates!G$15:L$19,3,0)*(AS1996-Y1996-Z1996-AA1996)),4),ROUND(SUM(Rates!$K$8*AS1996),4)))</f>
        <v/>
      </c>
      <c r="AR1996" s="66" t="str">
        <f t="shared" si="1002"/>
        <v/>
      </c>
      <c r="AS1996" s="22" t="str">
        <f t="shared" si="1003"/>
        <v/>
      </c>
      <c r="AT1996" s="62" t="str">
        <f t="shared" si="1004"/>
        <v/>
      </c>
      <c r="AU1996" s="63" t="str">
        <f>IF(AX1996="","",IF(R1996="Refreshment Beverage",ROUND((BA1996-Y1996-Z1996-AA1996)*VLOOKUP(VALUE(Q1996),Rates!G$15:L$19,3,0),4),ROUND(AW1996*(VLOOKUP(VALUE(Q1996),Rates!G:L,3,0)),4)))</f>
        <v/>
      </c>
      <c r="AV1996" s="68" t="str">
        <f t="shared" si="1005"/>
        <v/>
      </c>
      <c r="AW1996" s="69" t="str">
        <f t="shared" si="1006"/>
        <v/>
      </c>
      <c r="AX1996" s="65" t="str">
        <f t="shared" si="1007"/>
        <v/>
      </c>
      <c r="AY1996" s="70" t="str">
        <f>IF(AX1996="","",IF(R1996="Refreshment Beverage",ROUND(SUM(AX1996*Rates!K$19),4),ROUND(SUM(AX1996*(Rates!J$8/100)),4)))</f>
        <v/>
      </c>
      <c r="AZ1996" s="67" t="str">
        <f t="shared" si="1008"/>
        <v/>
      </c>
      <c r="BA1996" s="22" t="str">
        <f t="shared" si="1009"/>
        <v/>
      </c>
      <c r="BD1996" s="171"/>
      <c r="BE1996" s="171"/>
      <c r="BF1996" s="171"/>
      <c r="BG1996" s="171"/>
    </row>
    <row r="1997" spans="11:59" ht="12.75" customHeight="1" x14ac:dyDescent="0.3">
      <c r="K1997" s="42" t="str">
        <f t="shared" si="981"/>
        <v/>
      </c>
      <c r="L1997" s="55" t="str">
        <f t="shared" si="982"/>
        <v/>
      </c>
      <c r="M1997" s="43" t="str">
        <f t="shared" si="983"/>
        <v/>
      </c>
      <c r="N1997" s="56" t="str" cm="1">
        <f t="array" ref="N1997">IFERROR(IF(_xlfn.SINGLE(B:B)="","",IF(R1997="Beer",SUM(LOOKUP(2,1/(Rates!$B$3:$B$5&lt;=W1997)/(Rates!$C$3:$C$5&gt;=W1997),Rates!$D$3:$D$5)*(X1997/100)*W1997),IF(R1997="Refreshment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56" t="str">
        <f t="shared" si="984"/>
        <v/>
      </c>
      <c r="P1997" s="53"/>
      <c r="Q1997" s="14" t="str">
        <f t="shared" si="985"/>
        <v/>
      </c>
      <c r="R1997" s="57" t="str">
        <f t="shared" si="986"/>
        <v/>
      </c>
      <c r="S1997" s="58" t="str">
        <f>IF(B1997="","",IF(R1997="Refreshment Beverage",VLOOKUP(VALUE(Q1997),Rates!G$15:L$19,2,0),VLOOKUP(VALUE(Q1997),Rates!G$4:L$12,2,0)))</f>
        <v/>
      </c>
      <c r="T1997" s="58" t="str">
        <f t="shared" si="987"/>
        <v/>
      </c>
      <c r="U1997" s="58" t="str">
        <f t="shared" si="988"/>
        <v/>
      </c>
      <c r="V1997" s="58" t="str">
        <f t="shared" si="989"/>
        <v/>
      </c>
      <c r="W1997" s="58" t="str">
        <f t="shared" si="990"/>
        <v/>
      </c>
      <c r="X1997" s="59" t="str">
        <f t="shared" si="991"/>
        <v/>
      </c>
      <c r="Y1997" s="60" t="str">
        <f>IF(B:B="","",IF(R1997="Refreshment Beverage",VLOOKUP(Q1997,Rates!G$15:L$19,6,0)*W1997,VLOOKUP(Q1997,Rates!G$4:L$12,6,0)*W1997))</f>
        <v/>
      </c>
      <c r="Z1997" s="60" t="str">
        <f t="shared" si="992"/>
        <v/>
      </c>
      <c r="AA1997" s="60" t="str">
        <f t="shared" si="1010"/>
        <v/>
      </c>
      <c r="AB1997" s="61" t="str" cm="1">
        <f t="array" ref="AB1997">IF(_xlfn.SINGLE(B:B)="","",IF(R1997="Refreshment Beverage","",IF(AND(R1997="Beer",Q1997=0),SUM(LOOKUP(2,1/(Rates!$B$15:$B$18&lt;=W1997)/(Rates!$C$15:$C$18&gt;=W1997),Rates!$D$15:$D$18)*W1997),VLOOKUP(VALUE(_xlfn.SINGLE(Q:Q)),Rates!A:B,2,0)*W1997)))</f>
        <v/>
      </c>
      <c r="AC1997" s="61" t="str" cm="1">
        <f t="array" ref="AC1997">IF(_xlfn.SINGLE(B:B)="","",IF(R1997="Refreshment Beverage","",IF(AND(R1997="Beer",Q1997=0),SUM(LOOKUP(2,1/(Rates!$B$15:$B$18&lt;=W1997)/(Rates!$C$15:$C$18&gt;=W1997),Rates!$E$15:$E$18)*W1997),VLOOKUP(VALUE(_xlfn.SINGLE(Q:Q)),Rates!A:C,3,0)*W1997)))</f>
        <v/>
      </c>
      <c r="AD1997" s="168">
        <f>IFERROR(IF(R1997="Beer","",IF(OR(Q1997=1,Q1997=2,Q1997=3,Q1997=4),VLOOKUP(Q1997,Rates!$A$31:$B$34,2,0)*W1997,IF(V1997=1,VLOOKUP(U1997,'REB BEV MIN MKUP'!B:E,4,0),IF(V1997&gt;1,VLOOKUP(VALUE(W1997),'REB BEV MIN MKUP'!O:Q,3,0),0)))),0)</f>
        <v>0</v>
      </c>
      <c r="AE1997" s="62" t="str">
        <f t="shared" si="993"/>
        <v/>
      </c>
      <c r="AF1997" s="63" t="str">
        <f t="shared" si="994"/>
        <v/>
      </c>
      <c r="AG1997" s="64" t="str">
        <f t="shared" si="995"/>
        <v/>
      </c>
      <c r="AH1997" s="65" t="str">
        <f t="shared" si="996"/>
        <v/>
      </c>
      <c r="AI1997" s="66" t="str">
        <f>IF(AE:AE="","",IF(R1997="Refreshment Beverage",AK1997*(Rates!J$19/100),ROUND(SUM(AH1997*(Rates!$J$8/100)),4)))</f>
        <v/>
      </c>
      <c r="AJ1997" s="67" t="str">
        <f t="shared" si="997"/>
        <v/>
      </c>
      <c r="AK1997" s="22" t="str">
        <f t="shared" si="998"/>
        <v/>
      </c>
      <c r="AL1997" s="62" t="str">
        <f t="shared" si="999"/>
        <v/>
      </c>
      <c r="AM1997" s="63" t="str">
        <f>IF(AS1997="","",IF(R1997="Refreshment Beverage",ROUND(AS1997*Rates!K$19,4),ROUND(AO1997*(VLOOKUP(VALUE(Q1997),Rates!G$4:L$12,3,0)),4)))</f>
        <v/>
      </c>
      <c r="AN1997" s="68" t="str">
        <f>IF(AS1997="","",IF(R1997="Refreshment Beverage",AS1997*(Rates!J$19/100),MAX(AM1997,AB1997)))</f>
        <v/>
      </c>
      <c r="AO1997" s="69" t="str">
        <f t="shared" si="1000"/>
        <v/>
      </c>
      <c r="AP1997" s="69" t="str">
        <f t="shared" si="1001"/>
        <v/>
      </c>
      <c r="AQ1997" s="70" t="str">
        <f>IF(AS1997="","",IF(R1997="Refreshment Beverage",ROUND(SUM(VLOOKUP(Q:Q,Rates!G$15:L$19,3,0)*(AS1997-Y1997-Z1997-AA1997)),4),ROUND(SUM(Rates!$K$8*AS1997),4)))</f>
        <v/>
      </c>
      <c r="AR1997" s="66" t="str">
        <f t="shared" si="1002"/>
        <v/>
      </c>
      <c r="AS1997" s="22" t="str">
        <f t="shared" si="1003"/>
        <v/>
      </c>
      <c r="AT1997" s="62" t="str">
        <f t="shared" si="1004"/>
        <v/>
      </c>
      <c r="AU1997" s="63" t="str">
        <f>IF(AX1997="","",IF(R1997="Refreshment Beverage",ROUND((BA1997-Y1997-Z1997-AA1997)*VLOOKUP(VALUE(Q1997),Rates!G$15:L$19,3,0),4),ROUND(AW1997*(VLOOKUP(VALUE(Q1997),Rates!G:L,3,0)),4)))</f>
        <v/>
      </c>
      <c r="AV1997" s="68" t="str">
        <f t="shared" si="1005"/>
        <v/>
      </c>
      <c r="AW1997" s="69" t="str">
        <f t="shared" si="1006"/>
        <v/>
      </c>
      <c r="AX1997" s="65" t="str">
        <f t="shared" si="1007"/>
        <v/>
      </c>
      <c r="AY1997" s="70" t="str">
        <f>IF(AX1997="","",IF(R1997="Refreshment Beverage",ROUND(SUM(AX1997*Rates!K$19),4),ROUND(SUM(AX1997*(Rates!J$8/100)),4)))</f>
        <v/>
      </c>
      <c r="AZ1997" s="67" t="str">
        <f t="shared" si="1008"/>
        <v/>
      </c>
      <c r="BA1997" s="22" t="str">
        <f t="shared" si="1009"/>
        <v/>
      </c>
      <c r="BD1997" s="171"/>
      <c r="BE1997" s="171"/>
      <c r="BF1997" s="171"/>
      <c r="BG1997" s="171"/>
    </row>
    <row r="1998" spans="11:59" ht="12.75" customHeight="1" x14ac:dyDescent="0.3">
      <c r="K1998" s="42" t="str">
        <f t="shared" si="981"/>
        <v/>
      </c>
      <c r="L1998" s="55" t="str">
        <f t="shared" si="982"/>
        <v/>
      </c>
      <c r="M1998" s="43" t="str">
        <f t="shared" si="983"/>
        <v/>
      </c>
      <c r="N1998" s="56" t="str" cm="1">
        <f t="array" ref="N1998">IFERROR(IF(_xlfn.SINGLE(B:B)="","",IF(R1998="Beer",SUM(LOOKUP(2,1/(Rates!$B$3:$B$5&lt;=W1998)/(Rates!$C$3:$C$5&gt;=W1998),Rates!$D$3:$D$5)*(X1998/100)*W1998),IF(R1998="Refreshment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56" t="str">
        <f t="shared" si="984"/>
        <v/>
      </c>
      <c r="P1998" s="53"/>
      <c r="Q1998" s="14" t="str">
        <f t="shared" si="985"/>
        <v/>
      </c>
      <c r="R1998" s="57" t="str">
        <f t="shared" si="986"/>
        <v/>
      </c>
      <c r="S1998" s="58" t="str">
        <f>IF(B1998="","",IF(R1998="Refreshment Beverage",VLOOKUP(VALUE(Q1998),Rates!G$15:L$19,2,0),VLOOKUP(VALUE(Q1998),Rates!G$4:L$12,2,0)))</f>
        <v/>
      </c>
      <c r="T1998" s="58" t="str">
        <f t="shared" si="987"/>
        <v/>
      </c>
      <c r="U1998" s="58" t="str">
        <f t="shared" si="988"/>
        <v/>
      </c>
      <c r="V1998" s="58" t="str">
        <f t="shared" si="989"/>
        <v/>
      </c>
      <c r="W1998" s="58" t="str">
        <f t="shared" si="990"/>
        <v/>
      </c>
      <c r="X1998" s="59" t="str">
        <f t="shared" si="991"/>
        <v/>
      </c>
      <c r="Y1998" s="60" t="str">
        <f>IF(B:B="","",IF(R1998="Refreshment Beverage",VLOOKUP(Q1998,Rates!G$15:L$19,6,0)*W1998,VLOOKUP(Q1998,Rates!G$4:L$12,6,0)*W1998))</f>
        <v/>
      </c>
      <c r="Z1998" s="60" t="str">
        <f t="shared" si="992"/>
        <v/>
      </c>
      <c r="AA1998" s="60" t="str">
        <f t="shared" si="1010"/>
        <v/>
      </c>
      <c r="AB1998" s="61" t="str" cm="1">
        <f t="array" ref="AB1998">IF(_xlfn.SINGLE(B:B)="","",IF(R1998="Refreshment Beverage","",IF(AND(R1998="Beer",Q1998=0),SUM(LOOKUP(2,1/(Rates!$B$15:$B$18&lt;=W1998)/(Rates!$C$15:$C$18&gt;=W1998),Rates!$D$15:$D$18)*W1998),VLOOKUP(VALUE(_xlfn.SINGLE(Q:Q)),Rates!A:B,2,0)*W1998)))</f>
        <v/>
      </c>
      <c r="AC1998" s="61" t="str" cm="1">
        <f t="array" ref="AC1998">IF(_xlfn.SINGLE(B:B)="","",IF(R1998="Refreshment Beverage","",IF(AND(R1998="Beer",Q1998=0),SUM(LOOKUP(2,1/(Rates!$B$15:$B$18&lt;=W1998)/(Rates!$C$15:$C$18&gt;=W1998),Rates!$E$15:$E$18)*W1998),VLOOKUP(VALUE(_xlfn.SINGLE(Q:Q)),Rates!A:C,3,0)*W1998)))</f>
        <v/>
      </c>
      <c r="AD1998" s="168">
        <f>IFERROR(IF(R1998="Beer","",IF(OR(Q1998=1,Q1998=2,Q1998=3,Q1998=4),VLOOKUP(Q1998,Rates!$A$31:$B$34,2,0)*W1998,IF(V1998=1,VLOOKUP(U1998,'REB BEV MIN MKUP'!B:E,4,0),IF(V1998&gt;1,VLOOKUP(VALUE(W1998),'REB BEV MIN MKUP'!O:Q,3,0),0)))),0)</f>
        <v>0</v>
      </c>
      <c r="AE1998" s="62" t="str">
        <f t="shared" si="993"/>
        <v/>
      </c>
      <c r="AF1998" s="63" t="str">
        <f t="shared" si="994"/>
        <v/>
      </c>
      <c r="AG1998" s="64" t="str">
        <f t="shared" si="995"/>
        <v/>
      </c>
      <c r="AH1998" s="65" t="str">
        <f t="shared" si="996"/>
        <v/>
      </c>
      <c r="AI1998" s="66" t="str">
        <f>IF(AE:AE="","",IF(R1998="Refreshment Beverage",AK1998*(Rates!J$19/100),ROUND(SUM(AH1998*(Rates!$J$8/100)),4)))</f>
        <v/>
      </c>
      <c r="AJ1998" s="67" t="str">
        <f t="shared" si="997"/>
        <v/>
      </c>
      <c r="AK1998" s="22" t="str">
        <f t="shared" si="998"/>
        <v/>
      </c>
      <c r="AL1998" s="62" t="str">
        <f t="shared" si="999"/>
        <v/>
      </c>
      <c r="AM1998" s="63" t="str">
        <f>IF(AS1998="","",IF(R1998="Refreshment Beverage",ROUND(AS1998*Rates!K$19,4),ROUND(AO1998*(VLOOKUP(VALUE(Q1998),Rates!G$4:L$12,3,0)),4)))</f>
        <v/>
      </c>
      <c r="AN1998" s="68" t="str">
        <f>IF(AS1998="","",IF(R1998="Refreshment Beverage",AS1998*(Rates!J$19/100),MAX(AM1998,AB1998)))</f>
        <v/>
      </c>
      <c r="AO1998" s="69" t="str">
        <f t="shared" si="1000"/>
        <v/>
      </c>
      <c r="AP1998" s="69" t="str">
        <f t="shared" si="1001"/>
        <v/>
      </c>
      <c r="AQ1998" s="70" t="str">
        <f>IF(AS1998="","",IF(R1998="Refreshment Beverage",ROUND(SUM(VLOOKUP(Q:Q,Rates!G$15:L$19,3,0)*(AS1998-Y1998-Z1998-AA1998)),4),ROUND(SUM(Rates!$K$8*AS1998),4)))</f>
        <v/>
      </c>
      <c r="AR1998" s="66" t="str">
        <f t="shared" si="1002"/>
        <v/>
      </c>
      <c r="AS1998" s="22" t="str">
        <f t="shared" si="1003"/>
        <v/>
      </c>
      <c r="AT1998" s="62" t="str">
        <f t="shared" si="1004"/>
        <v/>
      </c>
      <c r="AU1998" s="63" t="str">
        <f>IF(AX1998="","",IF(R1998="Refreshment Beverage",ROUND((BA1998-Y1998-Z1998-AA1998)*VLOOKUP(VALUE(Q1998),Rates!G$15:L$19,3,0),4),ROUND(AW1998*(VLOOKUP(VALUE(Q1998),Rates!G:L,3,0)),4)))</f>
        <v/>
      </c>
      <c r="AV1998" s="68" t="str">
        <f t="shared" si="1005"/>
        <v/>
      </c>
      <c r="AW1998" s="69" t="str">
        <f t="shared" si="1006"/>
        <v/>
      </c>
      <c r="AX1998" s="65" t="str">
        <f t="shared" si="1007"/>
        <v/>
      </c>
      <c r="AY1998" s="70" t="str">
        <f>IF(AX1998="","",IF(R1998="Refreshment Beverage",ROUND(SUM(AX1998*Rates!K$19),4),ROUND(SUM(AX1998*(Rates!J$8/100)),4)))</f>
        <v/>
      </c>
      <c r="AZ1998" s="67" t="str">
        <f t="shared" si="1008"/>
        <v/>
      </c>
      <c r="BA1998" s="22" t="str">
        <f t="shared" si="1009"/>
        <v/>
      </c>
      <c r="BD1998" s="171"/>
      <c r="BE1998" s="171"/>
      <c r="BF1998" s="171"/>
      <c r="BG1998" s="171"/>
    </row>
    <row r="1999" spans="11:59" ht="12.75" customHeight="1" x14ac:dyDescent="0.3">
      <c r="K1999" s="42" t="str">
        <f t="shared" si="981"/>
        <v/>
      </c>
      <c r="L1999" s="55" t="str">
        <f t="shared" si="982"/>
        <v/>
      </c>
      <c r="M1999" s="43" t="str">
        <f t="shared" si="983"/>
        <v/>
      </c>
      <c r="N1999" s="56" t="str" cm="1">
        <f t="array" ref="N1999">IFERROR(IF(_xlfn.SINGLE(B:B)="","",IF(R1999="Beer",SUM(LOOKUP(2,1/(Rates!$B$3:$B$5&lt;=W1999)/(Rates!$C$3:$C$5&gt;=W1999),Rates!$D$3:$D$5)*(X1999/100)*W1999),IF(R1999="Refreshment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56" t="str">
        <f t="shared" si="984"/>
        <v/>
      </c>
      <c r="P1999" s="53"/>
      <c r="Q1999" s="14" t="str">
        <f t="shared" si="985"/>
        <v/>
      </c>
      <c r="R1999" s="57" t="str">
        <f t="shared" si="986"/>
        <v/>
      </c>
      <c r="S1999" s="58" t="str">
        <f>IF(B1999="","",IF(R1999="Refreshment Beverage",VLOOKUP(VALUE(Q1999),Rates!G$15:L$19,2,0),VLOOKUP(VALUE(Q1999),Rates!G$4:L$12,2,0)))</f>
        <v/>
      </c>
      <c r="T1999" s="58" t="str">
        <f t="shared" si="987"/>
        <v/>
      </c>
      <c r="U1999" s="58" t="str">
        <f t="shared" si="988"/>
        <v/>
      </c>
      <c r="V1999" s="58" t="str">
        <f t="shared" si="989"/>
        <v/>
      </c>
      <c r="W1999" s="58" t="str">
        <f t="shared" si="990"/>
        <v/>
      </c>
      <c r="X1999" s="59" t="str">
        <f t="shared" si="991"/>
        <v/>
      </c>
      <c r="Y1999" s="60" t="str">
        <f>IF(B:B="","",IF(R1999="Refreshment Beverage",VLOOKUP(Q1999,Rates!G$15:L$19,6,0)*W1999,VLOOKUP(Q1999,Rates!G$4:L$12,6,0)*W1999))</f>
        <v/>
      </c>
      <c r="Z1999" s="60" t="str">
        <f t="shared" si="992"/>
        <v/>
      </c>
      <c r="AA1999" s="60" t="str">
        <f t="shared" si="1010"/>
        <v/>
      </c>
      <c r="AB1999" s="61" t="str" cm="1">
        <f t="array" ref="AB1999">IF(_xlfn.SINGLE(B:B)="","",IF(R1999="Refreshment Beverage","",IF(AND(R1999="Beer",Q1999=0),SUM(LOOKUP(2,1/(Rates!$B$15:$B$18&lt;=W1999)/(Rates!$C$15:$C$18&gt;=W1999),Rates!$D$15:$D$18)*W1999),VLOOKUP(VALUE(_xlfn.SINGLE(Q:Q)),Rates!A:B,2,0)*W1999)))</f>
        <v/>
      </c>
      <c r="AC1999" s="61" t="str" cm="1">
        <f t="array" ref="AC1999">IF(_xlfn.SINGLE(B:B)="","",IF(R1999="Refreshment Beverage","",IF(AND(R1999="Beer",Q1999=0),SUM(LOOKUP(2,1/(Rates!$B$15:$B$18&lt;=W1999)/(Rates!$C$15:$C$18&gt;=W1999),Rates!$E$15:$E$18)*W1999),VLOOKUP(VALUE(_xlfn.SINGLE(Q:Q)),Rates!A:C,3,0)*W1999)))</f>
        <v/>
      </c>
      <c r="AD1999" s="168">
        <f>IFERROR(IF(R1999="Beer","",IF(OR(Q1999=1,Q1999=2,Q1999=3,Q1999=4),VLOOKUP(Q1999,Rates!$A$31:$B$34,2,0)*W1999,IF(V1999=1,VLOOKUP(U1999,'REB BEV MIN MKUP'!B:E,4,0),IF(V1999&gt;1,VLOOKUP(VALUE(W1999),'REB BEV MIN MKUP'!O:Q,3,0),0)))),0)</f>
        <v>0</v>
      </c>
      <c r="AE1999" s="62" t="str">
        <f t="shared" si="993"/>
        <v/>
      </c>
      <c r="AF1999" s="63" t="str">
        <f t="shared" si="994"/>
        <v/>
      </c>
      <c r="AG1999" s="64" t="str">
        <f t="shared" si="995"/>
        <v/>
      </c>
      <c r="AH1999" s="65" t="str">
        <f t="shared" si="996"/>
        <v/>
      </c>
      <c r="AI1999" s="66" t="str">
        <f>IF(AE:AE="","",IF(R1999="Refreshment Beverage",AK1999*(Rates!J$19/100),ROUND(SUM(AH1999*(Rates!$J$8/100)),4)))</f>
        <v/>
      </c>
      <c r="AJ1999" s="67" t="str">
        <f t="shared" si="997"/>
        <v/>
      </c>
      <c r="AK1999" s="22" t="str">
        <f t="shared" si="998"/>
        <v/>
      </c>
      <c r="AL1999" s="62" t="str">
        <f t="shared" si="999"/>
        <v/>
      </c>
      <c r="AM1999" s="63" t="str">
        <f>IF(AS1999="","",IF(R1999="Refreshment Beverage",ROUND(AS1999*Rates!K$19,4),ROUND(AO1999*(VLOOKUP(VALUE(Q1999),Rates!G$4:L$12,3,0)),4)))</f>
        <v/>
      </c>
      <c r="AN1999" s="68" t="str">
        <f>IF(AS1999="","",IF(R1999="Refreshment Beverage",AS1999*(Rates!J$19/100),MAX(AM1999,AB1999)))</f>
        <v/>
      </c>
      <c r="AO1999" s="69" t="str">
        <f t="shared" si="1000"/>
        <v/>
      </c>
      <c r="AP1999" s="69" t="str">
        <f t="shared" si="1001"/>
        <v/>
      </c>
      <c r="AQ1999" s="70" t="str">
        <f>IF(AS1999="","",IF(R1999="Refreshment Beverage",ROUND(SUM(VLOOKUP(Q:Q,Rates!G$15:L$19,3,0)*(AS1999-Y1999-Z1999-AA1999)),4),ROUND(SUM(Rates!$K$8*AS1999),4)))</f>
        <v/>
      </c>
      <c r="AR1999" s="66" t="str">
        <f t="shared" si="1002"/>
        <v/>
      </c>
      <c r="AS1999" s="22" t="str">
        <f t="shared" si="1003"/>
        <v/>
      </c>
      <c r="AT1999" s="62" t="str">
        <f t="shared" si="1004"/>
        <v/>
      </c>
      <c r="AU1999" s="63" t="str">
        <f>IF(AX1999="","",IF(R1999="Refreshment Beverage",ROUND((BA1999-Y1999-Z1999-AA1999)*VLOOKUP(VALUE(Q1999),Rates!G$15:L$19,3,0),4),ROUND(AW1999*(VLOOKUP(VALUE(Q1999),Rates!G:L,3,0)),4)))</f>
        <v/>
      </c>
      <c r="AV1999" s="68" t="str">
        <f t="shared" si="1005"/>
        <v/>
      </c>
      <c r="AW1999" s="69" t="str">
        <f t="shared" si="1006"/>
        <v/>
      </c>
      <c r="AX1999" s="65" t="str">
        <f t="shared" si="1007"/>
        <v/>
      </c>
      <c r="AY1999" s="70" t="str">
        <f>IF(AX1999="","",IF(R1999="Refreshment Beverage",ROUND(SUM(AX1999*Rates!K$19),4),ROUND(SUM(AX1999*(Rates!J$8/100)),4)))</f>
        <v/>
      </c>
      <c r="AZ1999" s="67" t="str">
        <f t="shared" si="1008"/>
        <v/>
      </c>
      <c r="BA1999" s="22" t="str">
        <f t="shared" si="1009"/>
        <v/>
      </c>
      <c r="BD1999" s="171"/>
      <c r="BE1999" s="171"/>
      <c r="BF1999" s="171"/>
      <c r="BG1999" s="171"/>
    </row>
    <row r="2000" spans="11:59" ht="12.75" customHeight="1" x14ac:dyDescent="0.3">
      <c r="K2000" s="42" t="str">
        <f t="shared" si="981"/>
        <v/>
      </c>
      <c r="L2000" s="55" t="str">
        <f t="shared" si="982"/>
        <v/>
      </c>
      <c r="M2000" s="43" t="str">
        <f t="shared" si="983"/>
        <v/>
      </c>
      <c r="N2000" s="56" t="str" cm="1">
        <f t="array" ref="N2000">IFERROR(IF(_xlfn.SINGLE(B:B)="","",IF(R2000="Beer",SUM(LOOKUP(2,1/(Rates!$B$3:$B$5&lt;=W2000)/(Rates!$C$3:$C$5&gt;=W2000),Rates!$D$3:$D$5)*(X2000/100)*W2000),IF(R2000="Refreshment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56" t="str">
        <f t="shared" si="984"/>
        <v/>
      </c>
      <c r="P2000" s="53"/>
      <c r="Q2000" s="14" t="str">
        <f t="shared" si="985"/>
        <v/>
      </c>
      <c r="R2000" s="57" t="str">
        <f t="shared" si="986"/>
        <v/>
      </c>
      <c r="S2000" s="58" t="str">
        <f>IF(B2000="","",IF(R2000="Refreshment Beverage",VLOOKUP(VALUE(Q2000),Rates!G$15:L$19,2,0),VLOOKUP(VALUE(Q2000),Rates!G$4:L$12,2,0)))</f>
        <v/>
      </c>
      <c r="T2000" s="58" t="str">
        <f t="shared" si="987"/>
        <v/>
      </c>
      <c r="U2000" s="58" t="str">
        <f t="shared" si="988"/>
        <v/>
      </c>
      <c r="V2000" s="58" t="str">
        <f t="shared" si="989"/>
        <v/>
      </c>
      <c r="W2000" s="58" t="str">
        <f t="shared" si="990"/>
        <v/>
      </c>
      <c r="X2000" s="59" t="str">
        <f t="shared" si="991"/>
        <v/>
      </c>
      <c r="Y2000" s="60" t="str">
        <f>IF(B:B="","",IF(R2000="Refreshment Beverage",VLOOKUP(Q2000,Rates!G$15:L$19,6,0)*W2000,VLOOKUP(Q2000,Rates!G$4:L$12,6,0)*W2000))</f>
        <v/>
      </c>
      <c r="Z2000" s="60" t="str">
        <f t="shared" si="992"/>
        <v/>
      </c>
      <c r="AA2000" s="60" t="str">
        <f t="shared" si="1010"/>
        <v/>
      </c>
      <c r="AB2000" s="61" t="str" cm="1">
        <f t="array" ref="AB2000">IF(_xlfn.SINGLE(B:B)="","",IF(R2000="Refreshment Beverage","",IF(AND(R2000="Beer",Q2000=0),SUM(LOOKUP(2,1/(Rates!$B$15:$B$18&lt;=W2000)/(Rates!$C$15:$C$18&gt;=W2000),Rates!$D$15:$D$18)*W2000),VLOOKUP(VALUE(_xlfn.SINGLE(Q:Q)),Rates!A:B,2,0)*W2000)))</f>
        <v/>
      </c>
      <c r="AC2000" s="61" t="str" cm="1">
        <f t="array" ref="AC2000">IF(_xlfn.SINGLE(B:B)="","",IF(R2000="Refreshment Beverage","",IF(AND(R2000="Beer",Q2000=0),SUM(LOOKUP(2,1/(Rates!$B$15:$B$18&lt;=W2000)/(Rates!$C$15:$C$18&gt;=W2000),Rates!$E$15:$E$18)*W2000),VLOOKUP(VALUE(_xlfn.SINGLE(Q:Q)),Rates!A:C,3,0)*W2000)))</f>
        <v/>
      </c>
      <c r="AD2000" s="168">
        <f>IFERROR(IF(R2000="Beer","",IF(OR(Q2000=1,Q2000=2,Q2000=3,Q2000=4),VLOOKUP(Q2000,Rates!$A$31:$B$34,2,0)*W2000,IF(V2000=1,VLOOKUP(U2000,'REB BEV MIN MKUP'!B:E,4,0),IF(V2000&gt;1,VLOOKUP(VALUE(W2000),'REB BEV MIN MKUP'!O:Q,3,0),0)))),0)</f>
        <v>0</v>
      </c>
      <c r="AE2000" s="62" t="str">
        <f t="shared" si="993"/>
        <v/>
      </c>
      <c r="AF2000" s="63" t="str">
        <f t="shared" si="994"/>
        <v/>
      </c>
      <c r="AG2000" s="64" t="str">
        <f t="shared" si="995"/>
        <v/>
      </c>
      <c r="AH2000" s="65" t="str">
        <f t="shared" si="996"/>
        <v/>
      </c>
      <c r="AI2000" s="66" t="str">
        <f>IF(AE:AE="","",IF(R2000="Refreshment Beverage",AK2000*(Rates!J$19/100),ROUND(SUM(AH2000*(Rates!$J$8/100)),4)))</f>
        <v/>
      </c>
      <c r="AJ2000" s="67" t="str">
        <f t="shared" si="997"/>
        <v/>
      </c>
      <c r="AK2000" s="22" t="str">
        <f t="shared" si="998"/>
        <v/>
      </c>
      <c r="AL2000" s="62" t="str">
        <f t="shared" si="999"/>
        <v/>
      </c>
      <c r="AM2000" s="63" t="str">
        <f>IF(AS2000="","",IF(R2000="Refreshment Beverage",ROUND(AS2000*Rates!K$19,4),ROUND(AO2000*(VLOOKUP(VALUE(Q2000),Rates!G$4:L$12,3,0)),4)))</f>
        <v/>
      </c>
      <c r="AN2000" s="68" t="str">
        <f>IF(AS2000="","",IF(R2000="Refreshment Beverage",AS2000*(Rates!J$19/100),MAX(AM2000,AB2000)))</f>
        <v/>
      </c>
      <c r="AO2000" s="69" t="str">
        <f t="shared" si="1000"/>
        <v/>
      </c>
      <c r="AP2000" s="69" t="str">
        <f t="shared" si="1001"/>
        <v/>
      </c>
      <c r="AQ2000" s="70" t="str">
        <f>IF(AS2000="","",IF(R2000="Refreshment Beverage",ROUND(SUM(VLOOKUP(Q:Q,Rates!G$15:L$19,3,0)*(AS2000-Y2000-Z2000-AA2000)),4),ROUND(SUM(Rates!$K$8*AS2000),4)))</f>
        <v/>
      </c>
      <c r="AR2000" s="66" t="str">
        <f t="shared" si="1002"/>
        <v/>
      </c>
      <c r="AS2000" s="22" t="str">
        <f t="shared" si="1003"/>
        <v/>
      </c>
      <c r="AT2000" s="62" t="str">
        <f t="shared" si="1004"/>
        <v/>
      </c>
      <c r="AU2000" s="63" t="str">
        <f>IF(AX2000="","",IF(R2000="Refreshment Beverage",ROUND((BA2000-Y2000-Z2000-AA2000)*VLOOKUP(VALUE(Q2000),Rates!G$15:L$19,3,0),4),ROUND(AW2000*(VLOOKUP(VALUE(Q2000),Rates!G:L,3,0)),4)))</f>
        <v/>
      </c>
      <c r="AV2000" s="68" t="str">
        <f t="shared" si="1005"/>
        <v/>
      </c>
      <c r="AW2000" s="69" t="str">
        <f t="shared" si="1006"/>
        <v/>
      </c>
      <c r="AX2000" s="65" t="str">
        <f t="shared" si="1007"/>
        <v/>
      </c>
      <c r="AY2000" s="70" t="str">
        <f>IF(AX2000="","",IF(R2000="Refreshment Beverage",ROUND(SUM(AX2000*Rates!K$19),4),ROUND(SUM(AX2000*(Rates!J$8/100)),4)))</f>
        <v/>
      </c>
      <c r="AZ2000" s="67" t="str">
        <f t="shared" si="1008"/>
        <v/>
      </c>
      <c r="BA2000" s="22" t="str">
        <f t="shared" si="1009"/>
        <v/>
      </c>
      <c r="BD2000" s="171"/>
      <c r="BE2000" s="171"/>
      <c r="BF2000" s="171"/>
      <c r="BG2000" s="171"/>
    </row>
  </sheetData>
  <sheetProtection algorithmName="SHA-512" hashValue="3H1VKQn7ViExv5JMxqljzVFVJCoARwmjlG5dCLj9vaNYhewAK34a2QPmAEyrloYGtHH2bfQfmFQU1iekR+HR8g==" saltValue="JboGm+3Kn4Di1aSRaGctjg==" spinCount="100000" sheet="1" objects="1" scenarios="1" selectLockedCells="1"/>
  <mergeCells count="3">
    <mergeCell ref="AE4:AK4"/>
    <mergeCell ref="AL4:AS4"/>
    <mergeCell ref="AT4:BA4"/>
  </mergeCells>
  <conditionalFormatting sqref="J5">
    <cfRule type="containsText" dxfId="95" priority="48" operator="containsText" text="Licensee Retail">
      <formula>NOT(ISERROR(SEARCH("Licensee Retail",J5)))</formula>
    </cfRule>
    <cfRule type="containsText" dxfId="94" priority="52" operator="containsText" text="Gross Price to Brewers">
      <formula>NOT(ISERROR(SEARCH("Gross Price to Brewers",J5)))</formula>
    </cfRule>
    <cfRule type="containsText" dxfId="93" priority="53" operator="containsText" text="Retail Price">
      <formula>NOT(ISERROR(SEARCH("Retail Price",J5)))</formula>
    </cfRule>
  </conditionalFormatting>
  <conditionalFormatting sqref="P5:P6 P1001:P1048576">
    <cfRule type="cellIs" dxfId="92" priority="47" operator="equal">
      <formula>"T"</formula>
    </cfRule>
  </conditionalFormatting>
  <conditionalFormatting sqref="K6">
    <cfRule type="expression" dxfId="91" priority="51">
      <formula>MOD(ROW(),2)=1</formula>
    </cfRule>
  </conditionalFormatting>
  <conditionalFormatting sqref="L6">
    <cfRule type="expression" dxfId="90" priority="50">
      <formula>MOD(ROW(),2)=1</formula>
    </cfRule>
  </conditionalFormatting>
  <conditionalFormatting sqref="M6">
    <cfRule type="expression" dxfId="89" priority="49">
      <formula>MOD(ROW(),2)=1</formula>
    </cfRule>
  </conditionalFormatting>
  <conditionalFormatting sqref="N6:P6 B6:I6 C6:C1048576">
    <cfRule type="expression" dxfId="88" priority="54">
      <formula>MOD(ROW(),2)=1</formula>
    </cfRule>
  </conditionalFormatting>
  <conditionalFormatting sqref="B5:B6 A4 B1001:B1048576">
    <cfRule type="duplicateValues" dxfId="87" priority="46"/>
  </conditionalFormatting>
  <conditionalFormatting sqref="A1 A3">
    <cfRule type="duplicateValues" dxfId="86" priority="45"/>
  </conditionalFormatting>
  <conditionalFormatting sqref="R1 R3 O1:O6 O1001:O1048576">
    <cfRule type="cellIs" dxfId="85" priority="44" operator="equal">
      <formula>"No"</formula>
    </cfRule>
  </conditionalFormatting>
  <conditionalFormatting sqref="A2">
    <cfRule type="duplicateValues" dxfId="84" priority="43"/>
  </conditionalFormatting>
  <conditionalFormatting sqref="R2">
    <cfRule type="cellIs" dxfId="83" priority="42" operator="equal">
      <formula>"No"</formula>
    </cfRule>
  </conditionalFormatting>
  <conditionalFormatting sqref="J7:J1048576">
    <cfRule type="containsText" dxfId="82" priority="35" operator="containsText" text="Licensee Retail">
      <formula>NOT(ISERROR(SEARCH("Licensee Retail",J7)))</formula>
    </cfRule>
    <cfRule type="containsText" dxfId="81" priority="39" operator="containsText" text="Gross Price to Brewers">
      <formula>NOT(ISERROR(SEARCH("Gross Price to Brewers",J7)))</formula>
    </cfRule>
    <cfRule type="containsText" dxfId="80" priority="40" operator="containsText" text="Retail Price">
      <formula>NOT(ISERROR(SEARCH("Retail Price",J7)))</formula>
    </cfRule>
  </conditionalFormatting>
  <conditionalFormatting sqref="P7">
    <cfRule type="cellIs" dxfId="79" priority="34" operator="equal">
      <formula>"T"</formula>
    </cfRule>
  </conditionalFormatting>
  <conditionalFormatting sqref="K7">
    <cfRule type="expression" dxfId="78" priority="38">
      <formula>MOD(ROW(),2)=1</formula>
    </cfRule>
  </conditionalFormatting>
  <conditionalFormatting sqref="L7">
    <cfRule type="expression" dxfId="77" priority="37">
      <formula>MOD(ROW(),2)=1</formula>
    </cfRule>
  </conditionalFormatting>
  <conditionalFormatting sqref="M7">
    <cfRule type="expression" dxfId="76" priority="36">
      <formula>MOD(ROW(),2)=1</formula>
    </cfRule>
  </conditionalFormatting>
  <conditionalFormatting sqref="N7:P7 B7:C1048576 E7:J1048576">
    <cfRule type="expression" dxfId="75" priority="41">
      <formula>MOD(ROW(),2)=1</formula>
    </cfRule>
  </conditionalFormatting>
  <conditionalFormatting sqref="B7:B1048576">
    <cfRule type="duplicateValues" dxfId="74" priority="33"/>
  </conditionalFormatting>
  <conditionalFormatting sqref="O7">
    <cfRule type="cellIs" dxfId="73" priority="32" operator="equal">
      <formula>"No"</formula>
    </cfRule>
  </conditionalFormatting>
  <conditionalFormatting sqref="D7:D1048576">
    <cfRule type="expression" dxfId="72" priority="21">
      <formula>MOD(ROW(),2)=1</formula>
    </cfRule>
  </conditionalFormatting>
  <conditionalFormatting sqref="A6">
    <cfRule type="expression" dxfId="71" priority="20">
      <formula>MOD(ROW(),2)=1</formula>
    </cfRule>
  </conditionalFormatting>
  <conditionalFormatting sqref="A5:A6">
    <cfRule type="duplicateValues" dxfId="70" priority="19"/>
  </conditionalFormatting>
  <conditionalFormatting sqref="A7:A1048576">
    <cfRule type="expression" dxfId="69" priority="18">
      <formula>MOD(ROW(),2)=1</formula>
    </cfRule>
  </conditionalFormatting>
  <conditionalFormatting sqref="A7:A1048576">
    <cfRule type="duplicateValues" dxfId="68" priority="17"/>
  </conditionalFormatting>
  <conditionalFormatting sqref="C8:C2000">
    <cfRule type="expression" dxfId="67" priority="14">
      <formula>MOD(ROW(),2)=1</formula>
    </cfRule>
  </conditionalFormatting>
  <conditionalFormatting sqref="J8:J2000">
    <cfRule type="containsText" dxfId="66" priority="7" operator="containsText" text="Licensee Retail">
      <formula>NOT(ISERROR(SEARCH("Licensee Retail",J8)))</formula>
    </cfRule>
    <cfRule type="containsText" dxfId="65" priority="11" operator="containsText" text="Gross Price to Brewers">
      <formula>NOT(ISERROR(SEARCH("Gross Price to Brewers",J8)))</formula>
    </cfRule>
    <cfRule type="containsText" dxfId="64" priority="12" operator="containsText" text="Retail Price">
      <formula>NOT(ISERROR(SEARCH("Retail Price",J8)))</formula>
    </cfRule>
  </conditionalFormatting>
  <conditionalFormatting sqref="P8:P2000">
    <cfRule type="cellIs" dxfId="63" priority="6" operator="equal">
      <formula>"T"</formula>
    </cfRule>
  </conditionalFormatting>
  <conditionalFormatting sqref="K8:K2000">
    <cfRule type="expression" dxfId="62" priority="10">
      <formula>MOD(ROW(),2)=1</formula>
    </cfRule>
  </conditionalFormatting>
  <conditionalFormatting sqref="L8:L2000">
    <cfRule type="expression" dxfId="61" priority="9">
      <formula>MOD(ROW(),2)=1</formula>
    </cfRule>
  </conditionalFormatting>
  <conditionalFormatting sqref="M8:M2000">
    <cfRule type="expression" dxfId="60" priority="8">
      <formula>MOD(ROW(),2)=1</formula>
    </cfRule>
  </conditionalFormatting>
  <conditionalFormatting sqref="N8:P2000 B8:C2000 E8:J2000">
    <cfRule type="expression" dxfId="59" priority="13">
      <formula>MOD(ROW(),2)=1</formula>
    </cfRule>
  </conditionalFormatting>
  <conditionalFormatting sqref="B8:B2000">
    <cfRule type="duplicateValues" dxfId="58" priority="5"/>
  </conditionalFormatting>
  <conditionalFormatting sqref="O8:O2000">
    <cfRule type="cellIs" dxfId="57" priority="4" operator="equal">
      <formula>"No"</formula>
    </cfRule>
  </conditionalFormatting>
  <conditionalFormatting sqref="D8:D2000">
    <cfRule type="expression" dxfId="56" priority="3">
      <formula>MOD(ROW(),2)=1</formula>
    </cfRule>
  </conditionalFormatting>
  <conditionalFormatting sqref="A8:A2000">
    <cfRule type="expression" dxfId="55" priority="2">
      <formula>MOD(ROW(),2)=1</formula>
    </cfRule>
  </conditionalFormatting>
  <conditionalFormatting sqref="A8:A2000">
    <cfRule type="duplicateValues" dxfId="54" priority="1"/>
  </conditionalFormatting>
  <dataValidations count="4">
    <dataValidation type="list" allowBlank="1" showInputMessage="1" showErrorMessage="1" sqref="G6:G1048576" xr:uid="{85A02EFD-E104-46DD-B0C1-645E7C7EE7F5}">
      <formula1>"Can,Bottle,Keg"</formula1>
    </dataValidation>
    <dataValidation type="list" allowBlank="1" showInputMessage="1" showErrorMessage="1" sqref="J6:J1048576" xr:uid="{6C566163-31D6-4911-9303-44574EE7C6C9}">
      <formula1>"Gross Price to Brewers,Licensee Retail,Retail Price"</formula1>
    </dataValidation>
    <dataValidation type="list" allowBlank="1" showInputMessage="1" showErrorMessage="1" sqref="D6:D1048576" xr:uid="{C353DFF2-B315-45D1-8DBA-2F73FCA73C72}">
      <formula1>"1,2,3,4,0"</formula1>
    </dataValidation>
    <dataValidation type="list" allowBlank="1" showInputMessage="1" showErrorMessage="1" sqref="C6:C1048576" xr:uid="{4427A45F-FAD0-4ED4-98FF-C89A66E5E0C3}">
      <formula1>"Beer,Malt-Based Cooler"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90179"/>
  </sheetPr>
  <dimension ref="A1:BG1800"/>
  <sheetViews>
    <sheetView zoomScaleNormal="100" workbookViewId="0">
      <selection activeCell="A7" sqref="A7"/>
    </sheetView>
  </sheetViews>
  <sheetFormatPr defaultColWidth="0" defaultRowHeight="13" zeroHeight="1" x14ac:dyDescent="0.3"/>
  <cols>
    <col min="1" max="1" width="9.1796875" style="50" customWidth="1"/>
    <col min="2" max="2" width="40.26953125" style="50" customWidth="1"/>
    <col min="3" max="3" width="18.453125" style="26" bestFit="1" customWidth="1"/>
    <col min="4" max="4" width="8.1796875" style="13" customWidth="1"/>
    <col min="5" max="5" width="8.7265625" style="13" customWidth="1"/>
    <col min="6" max="6" width="8.81640625" style="13" customWidth="1"/>
    <col min="7" max="8" width="8.1796875" style="13" customWidth="1"/>
    <col min="9" max="9" width="9.1796875" style="27" customWidth="1"/>
    <col min="10" max="10" width="19.81640625" style="28" customWidth="1"/>
    <col min="11" max="13" width="9.1796875" style="25" customWidth="1"/>
    <col min="14" max="14" width="9.81640625" style="10" customWidth="1"/>
    <col min="15" max="15" width="6.26953125" style="10" customWidth="1"/>
    <col min="16" max="16" width="3.26953125" style="11" customWidth="1"/>
    <col min="17" max="17" width="7.54296875" style="13" hidden="1" customWidth="1"/>
    <col min="18" max="18" width="18.81640625" style="32" hidden="1" customWidth="1"/>
    <col min="19" max="19" width="8.453125" style="13" hidden="1" customWidth="1"/>
    <col min="20" max="20" width="12.81640625" style="11" hidden="1" customWidth="1"/>
    <col min="21" max="21" width="10.26953125" style="29" hidden="1" customWidth="1"/>
    <col min="22" max="22" width="9.1796875" style="11" hidden="1" customWidth="1"/>
    <col min="23" max="23" width="10.1796875" style="11" hidden="1" customWidth="1"/>
    <col min="24" max="24" width="9.1796875" style="30" hidden="1" customWidth="1"/>
    <col min="25" max="26" width="9.1796875" style="11" hidden="1" customWidth="1"/>
    <col min="27" max="27" width="9.1796875" style="13" hidden="1" customWidth="1"/>
    <col min="28" max="28" width="10.54296875" style="25" hidden="1" customWidth="1"/>
    <col min="29" max="30" width="9.7265625" style="25" hidden="1" customWidth="1"/>
    <col min="31" max="31" width="9.1796875" style="11" hidden="1" customWidth="1"/>
    <col min="32" max="32" width="9.1796875" style="13" hidden="1" customWidth="1"/>
    <col min="33" max="34" width="9.1796875" style="11" hidden="1" customWidth="1"/>
    <col min="35" max="35" width="7.81640625" style="11" hidden="1" customWidth="1"/>
    <col min="36" max="38" width="9.1796875" style="11" hidden="1" customWidth="1"/>
    <col min="39" max="39" width="9.1796875" style="13" hidden="1" customWidth="1"/>
    <col min="40" max="42" width="9.1796875" style="11" hidden="1" customWidth="1"/>
    <col min="43" max="43" width="9.81640625" style="11" hidden="1" customWidth="1"/>
    <col min="44" max="46" width="9.1796875" style="11" hidden="1" customWidth="1"/>
    <col min="47" max="47" width="9.1796875" style="13" hidden="1" customWidth="1"/>
    <col min="48" max="50" width="9.1796875" style="11" hidden="1" customWidth="1"/>
    <col min="51" max="51" width="9.453125" style="11" hidden="1" customWidth="1"/>
    <col min="52" max="54" width="9.1796875" style="11" hidden="1" customWidth="1"/>
    <col min="55" max="55" width="1.453125" style="127" customWidth="1"/>
    <col min="56" max="59" width="10.54296875" style="187" customWidth="1"/>
    <col min="60" max="16384" width="9.1796875" style="11" hidden="1"/>
  </cols>
  <sheetData>
    <row r="1" spans="1:59" s="31" customFormat="1" ht="33.75" customHeight="1" x14ac:dyDescent="0.3">
      <c r="A1" s="110" t="s">
        <v>241</v>
      </c>
      <c r="B1" s="111"/>
      <c r="C1" s="111"/>
      <c r="D1" s="112"/>
      <c r="E1" s="112"/>
      <c r="F1" s="112"/>
      <c r="G1" s="112"/>
      <c r="H1" s="112"/>
      <c r="I1" s="112"/>
      <c r="J1" s="111"/>
      <c r="K1" s="113"/>
      <c r="L1" s="114"/>
      <c r="M1" s="113"/>
      <c r="N1" s="112"/>
      <c r="O1" s="112"/>
      <c r="P1" s="112"/>
      <c r="Q1" s="112"/>
      <c r="R1" s="115"/>
      <c r="S1" s="111"/>
      <c r="T1" s="112"/>
      <c r="U1" s="112"/>
      <c r="V1" s="112"/>
      <c r="W1" s="112"/>
      <c r="X1" s="112"/>
      <c r="Y1" s="112"/>
      <c r="Z1" s="111"/>
      <c r="AA1" s="111"/>
      <c r="AB1" s="111"/>
      <c r="AC1" s="116"/>
      <c r="AD1" s="112"/>
      <c r="AE1" s="112"/>
      <c r="AF1" s="112"/>
      <c r="AG1" s="112"/>
      <c r="AH1" s="112"/>
      <c r="AI1" s="112"/>
      <c r="AJ1" s="117"/>
      <c r="AK1" s="117"/>
      <c r="AL1" s="117"/>
      <c r="AM1" s="111"/>
      <c r="AN1" s="111"/>
      <c r="AO1" s="111"/>
      <c r="AP1" s="111"/>
      <c r="AQ1" s="111"/>
      <c r="AR1" s="111"/>
      <c r="AS1" s="117"/>
      <c r="AT1" s="117"/>
      <c r="AU1" s="117"/>
      <c r="AV1" s="111"/>
      <c r="AW1" s="111"/>
      <c r="AX1" s="111"/>
      <c r="AY1" s="111"/>
      <c r="AZ1" s="111"/>
      <c r="BA1" s="111"/>
      <c r="BC1" s="127"/>
    </row>
    <row r="2" spans="1:59" s="31" customFormat="1" ht="3.65" customHeight="1" x14ac:dyDescent="0.3">
      <c r="A2" s="139"/>
      <c r="B2" s="140"/>
      <c r="C2" s="140"/>
      <c r="D2" s="141"/>
      <c r="E2" s="141"/>
      <c r="F2" s="141"/>
      <c r="G2" s="141"/>
      <c r="H2" s="141"/>
      <c r="I2" s="141"/>
      <c r="J2" s="140"/>
      <c r="K2" s="142"/>
      <c r="L2" s="143"/>
      <c r="M2" s="142"/>
      <c r="N2" s="141"/>
      <c r="O2" s="141"/>
      <c r="P2" s="141"/>
      <c r="Q2" s="141"/>
      <c r="R2" s="139"/>
      <c r="S2" s="140"/>
      <c r="T2" s="141"/>
      <c r="U2" s="141"/>
      <c r="V2" s="141"/>
      <c r="W2" s="141"/>
      <c r="X2" s="141"/>
      <c r="Y2" s="141"/>
      <c r="Z2" s="140"/>
      <c r="AA2" s="140"/>
      <c r="AB2" s="140"/>
      <c r="AC2" s="144"/>
      <c r="AD2" s="141"/>
      <c r="AE2" s="141"/>
      <c r="AF2" s="141"/>
      <c r="AG2" s="141"/>
      <c r="AH2" s="141"/>
      <c r="AI2" s="141"/>
      <c r="AJ2" s="145"/>
      <c r="AK2" s="145"/>
      <c r="AL2" s="145"/>
      <c r="AM2" s="140"/>
      <c r="AN2" s="140"/>
      <c r="AO2" s="140"/>
      <c r="AP2" s="140"/>
      <c r="AQ2" s="140"/>
      <c r="AR2" s="140"/>
      <c r="AS2" s="145"/>
      <c r="AT2" s="145"/>
      <c r="AU2" s="145"/>
      <c r="AV2" s="140"/>
      <c r="AW2" s="140"/>
      <c r="AX2" s="140"/>
      <c r="AY2" s="140"/>
      <c r="AZ2" s="140"/>
      <c r="BA2" s="140"/>
      <c r="BC2" s="127"/>
    </row>
    <row r="3" spans="1:59" s="31" customFormat="1" ht="3.65" customHeight="1" x14ac:dyDescent="0.3">
      <c r="A3" s="139"/>
      <c r="B3" s="140"/>
      <c r="C3" s="140"/>
      <c r="D3" s="141"/>
      <c r="E3" s="141"/>
      <c r="F3" s="141"/>
      <c r="G3" s="141"/>
      <c r="H3" s="141"/>
      <c r="I3" s="141"/>
      <c r="J3" s="140"/>
      <c r="K3" s="142"/>
      <c r="L3" s="143"/>
      <c r="M3" s="142"/>
      <c r="N3" s="141"/>
      <c r="O3" s="141"/>
      <c r="P3" s="141"/>
      <c r="Q3" s="141"/>
      <c r="R3" s="139"/>
      <c r="S3" s="140"/>
      <c r="T3" s="141"/>
      <c r="U3" s="141"/>
      <c r="V3" s="141"/>
      <c r="W3" s="141"/>
      <c r="X3" s="141"/>
      <c r="Y3" s="141"/>
      <c r="Z3" s="140"/>
      <c r="AA3" s="140"/>
      <c r="AB3" s="140"/>
      <c r="AC3" s="144"/>
      <c r="AD3" s="141"/>
      <c r="AE3" s="141"/>
      <c r="AF3" s="141"/>
      <c r="AG3" s="141"/>
      <c r="AH3" s="141"/>
      <c r="AI3" s="141"/>
      <c r="AJ3" s="145"/>
      <c r="AK3" s="145"/>
      <c r="AL3" s="145"/>
      <c r="AM3" s="140"/>
      <c r="AN3" s="140"/>
      <c r="AO3" s="140"/>
      <c r="AP3" s="140"/>
      <c r="AQ3" s="140"/>
      <c r="AR3" s="140"/>
      <c r="AS3" s="145"/>
      <c r="AT3" s="145"/>
      <c r="AU3" s="145"/>
      <c r="AV3" s="140"/>
      <c r="AW3" s="140"/>
      <c r="AX3" s="140"/>
      <c r="AY3" s="140"/>
      <c r="AZ3" s="140"/>
      <c r="BA3" s="140"/>
      <c r="BC3" s="127"/>
    </row>
    <row r="4" spans="1:59" ht="17" x14ac:dyDescent="0.4">
      <c r="A4" s="155"/>
      <c r="B4" s="155"/>
      <c r="C4" s="155"/>
      <c r="D4" s="156"/>
      <c r="E4" s="156"/>
      <c r="F4" s="156"/>
      <c r="G4" s="156"/>
      <c r="H4" s="156"/>
      <c r="I4" s="155"/>
      <c r="J4" s="155"/>
      <c r="K4" s="155"/>
      <c r="L4" s="155"/>
      <c r="M4" s="155"/>
      <c r="N4" s="155"/>
      <c r="O4" s="155"/>
      <c r="P4" s="155"/>
      <c r="Q4" s="137"/>
      <c r="R4" s="138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93" t="s">
        <v>0</v>
      </c>
      <c r="AF4" s="194"/>
      <c r="AG4" s="194"/>
      <c r="AH4" s="194"/>
      <c r="AI4" s="194"/>
      <c r="AJ4" s="194"/>
      <c r="AK4" s="195"/>
      <c r="AL4" s="193" t="s">
        <v>1</v>
      </c>
      <c r="AM4" s="194"/>
      <c r="AN4" s="194"/>
      <c r="AO4" s="194"/>
      <c r="AP4" s="194"/>
      <c r="AQ4" s="194"/>
      <c r="AR4" s="194"/>
      <c r="AS4" s="195"/>
      <c r="AT4" s="193" t="s">
        <v>2</v>
      </c>
      <c r="AU4" s="194"/>
      <c r="AV4" s="194"/>
      <c r="AW4" s="194"/>
      <c r="AX4" s="194"/>
      <c r="AY4" s="194"/>
      <c r="AZ4" s="194"/>
      <c r="BA4" s="195"/>
      <c r="BD4" s="31"/>
      <c r="BE4" s="31"/>
      <c r="BF4" s="31"/>
      <c r="BG4" s="31"/>
    </row>
    <row r="5" spans="1:59" s="12" customFormat="1" ht="39" x14ac:dyDescent="0.3">
      <c r="A5" s="118" t="s">
        <v>139</v>
      </c>
      <c r="B5" s="108" t="s">
        <v>3</v>
      </c>
      <c r="C5" s="108" t="s">
        <v>3</v>
      </c>
      <c r="D5" s="108" t="s">
        <v>4</v>
      </c>
      <c r="E5" s="108" t="s">
        <v>243</v>
      </c>
      <c r="F5" s="108" t="s">
        <v>132</v>
      </c>
      <c r="G5" s="108" t="s">
        <v>131</v>
      </c>
      <c r="H5" s="108" t="s">
        <v>29</v>
      </c>
      <c r="I5" s="119" t="s">
        <v>5</v>
      </c>
      <c r="J5" s="108" t="s">
        <v>6</v>
      </c>
      <c r="K5" s="107" t="s">
        <v>7</v>
      </c>
      <c r="L5" s="108" t="s">
        <v>8</v>
      </c>
      <c r="M5" s="109" t="s">
        <v>134</v>
      </c>
      <c r="N5" s="120" t="s">
        <v>9</v>
      </c>
      <c r="O5" s="120" t="s">
        <v>10</v>
      </c>
      <c r="P5" s="108"/>
      <c r="Q5" s="147" t="s">
        <v>11</v>
      </c>
      <c r="R5" s="149" t="s">
        <v>3</v>
      </c>
      <c r="S5" s="146" t="s">
        <v>12</v>
      </c>
      <c r="T5" s="146" t="s">
        <v>13</v>
      </c>
      <c r="U5" s="150" t="s">
        <v>14</v>
      </c>
      <c r="V5" s="146" t="s">
        <v>15</v>
      </c>
      <c r="W5" s="146" t="s">
        <v>16</v>
      </c>
      <c r="X5" s="151" t="s">
        <v>17</v>
      </c>
      <c r="Y5" s="146" t="s">
        <v>18</v>
      </c>
      <c r="Z5" s="146" t="s">
        <v>19</v>
      </c>
      <c r="AA5" s="152" t="s">
        <v>20</v>
      </c>
      <c r="AB5" s="146" t="s">
        <v>21</v>
      </c>
      <c r="AC5" s="153" t="s">
        <v>22</v>
      </c>
      <c r="AD5" s="154" t="s">
        <v>23</v>
      </c>
      <c r="AE5" s="146" t="s">
        <v>7</v>
      </c>
      <c r="AF5" s="146" t="s">
        <v>24</v>
      </c>
      <c r="AG5" s="146" t="s">
        <v>25</v>
      </c>
      <c r="AH5" s="146" t="s">
        <v>26</v>
      </c>
      <c r="AI5" s="146" t="s">
        <v>24</v>
      </c>
      <c r="AJ5" s="146" t="s">
        <v>25</v>
      </c>
      <c r="AK5" s="148" t="s">
        <v>27</v>
      </c>
      <c r="AL5" s="146" t="s">
        <v>7</v>
      </c>
      <c r="AM5" s="146" t="s">
        <v>24</v>
      </c>
      <c r="AN5" s="146" t="s">
        <v>25</v>
      </c>
      <c r="AO5" s="146" t="s">
        <v>28</v>
      </c>
      <c r="AP5" s="146" t="s">
        <v>26</v>
      </c>
      <c r="AQ5" s="146" t="s">
        <v>24</v>
      </c>
      <c r="AR5" s="146" t="s">
        <v>25</v>
      </c>
      <c r="AS5" s="148" t="s">
        <v>27</v>
      </c>
      <c r="AT5" s="146" t="s">
        <v>7</v>
      </c>
      <c r="AU5" s="146" t="s">
        <v>24</v>
      </c>
      <c r="AV5" s="146" t="s">
        <v>25</v>
      </c>
      <c r="AW5" s="146" t="s">
        <v>28</v>
      </c>
      <c r="AX5" s="146" t="s">
        <v>26</v>
      </c>
      <c r="AY5" s="146" t="s">
        <v>24</v>
      </c>
      <c r="AZ5" s="146" t="s">
        <v>25</v>
      </c>
      <c r="BA5" s="148" t="s">
        <v>27</v>
      </c>
      <c r="BC5" s="128"/>
      <c r="BD5" s="51"/>
      <c r="BE5" s="51"/>
      <c r="BF5" s="51"/>
      <c r="BG5" s="51"/>
    </row>
    <row r="6" spans="1:59" ht="15" customHeight="1" x14ac:dyDescent="0.3">
      <c r="A6" s="134">
        <v>12345</v>
      </c>
      <c r="B6" s="134" t="s">
        <v>244</v>
      </c>
      <c r="C6" s="134" t="s">
        <v>137</v>
      </c>
      <c r="D6" s="133">
        <v>0</v>
      </c>
      <c r="E6" s="133">
        <v>0.35499999999999998</v>
      </c>
      <c r="F6" s="133">
        <v>6</v>
      </c>
      <c r="G6" s="133" t="s">
        <v>135</v>
      </c>
      <c r="H6" s="133">
        <v>5</v>
      </c>
      <c r="I6" s="129">
        <v>12.99</v>
      </c>
      <c r="J6" s="135" t="s">
        <v>27</v>
      </c>
      <c r="K6" s="129">
        <f>IFERROR(IF(A:A="","",IF(OR(C6="",E6="",F6="",G6="",H6="",I6="",J6=""),"",ROUND(IF(J6="Gross Price to Brewers",AE6,IF(J6="Retail Price",AL6,IF(J6="Licensee Retail",AT6,""))),2))),"")</f>
        <v>5.53</v>
      </c>
      <c r="L6" s="130">
        <f>M6</f>
        <v>12.99</v>
      </c>
      <c r="M6" s="131">
        <f>IFERROR(IF(A:A="","",IF(OR(C6="",E6="",F6="",G6="",H6="",I6="",J6=""),"",ROUND(IF(J6="Gross Price to Brewers",AK6,IF(J6="Retail Price",AS6,IF(J6="Licensee Retail",BA6,""))),2))),"")</f>
        <v>12.99</v>
      </c>
      <c r="N6" s="132" cm="1">
        <f t="array" ref="N6">IFERROR(IF(_xlfn.SINGLE(A:A)="","",IF(R6="Beer",SUM(LOOKUP(2,1/(Rates!$B$3:$B$5&lt;=W6)/(Rates!$C$3:$C$5&gt;=W6),Rates!$D$3:$D$5)*(X6/100)*W6),IF(R6="Refreshment Beverage",SUM(LOOKUP(2,1/(Rates!$B$7:$B$11&lt;=W6)/(Rates!$C$7:$C$11&gt;=W6),Rates!$D$7:$D$11)*(X6/100)*W6)))),"")</f>
        <v>7.4347650000000005</v>
      </c>
      <c r="O6" s="132" t="str">
        <f t="shared" ref="O6" si="0">IF(B:B="","",IF(M6&gt;N6,"YES","NO"))</f>
        <v>YES</v>
      </c>
      <c r="P6" s="133"/>
      <c r="Q6" s="14">
        <f>IF(A6="","",IF(OR(D6="",D6=0),0,D6))</f>
        <v>0</v>
      </c>
      <c r="R6" s="33" t="str">
        <f>IF(C6="","",IF(OR(C6="Spirit-Based Cooler",C6="Wine-Based Cooler",C6="Cider",C6="Other"),"Refreshment Beverage",""))</f>
        <v>Refreshment Beverage</v>
      </c>
      <c r="S6" s="45">
        <f>IF(A6="","",IF(R6="Refreshment Beverage",VLOOKUP(VALUE(Q6),Rates!G$15:L$19,2,0),VLOOKUP(VALUE(Q6),Rates!G$4:L$8,2,0)))</f>
        <v>95</v>
      </c>
      <c r="T6" s="45" t="str">
        <f>IF(A6="","",G6)</f>
        <v>Can</v>
      </c>
      <c r="U6" s="15">
        <f>IF(A:A="","",SUM(W6/V6))</f>
        <v>0.35499999999999998</v>
      </c>
      <c r="V6" s="45">
        <f>IF(A6="","",F6)</f>
        <v>6</v>
      </c>
      <c r="W6" s="45">
        <f>IF(A6="","",E6*F6)</f>
        <v>2.13</v>
      </c>
      <c r="X6" s="16">
        <f>IF(A6="","",H6)</f>
        <v>5</v>
      </c>
      <c r="Y6" s="17">
        <f>IF(A:A="","",IF(R6="Refreshment Beverage",VLOOKUP(Q6,Rates!G$15:L$19,6,0)*W6,VLOOKUP(Q6,Rates!G$4:L$12,6,0)*W6))</f>
        <v>1.8980429999999999</v>
      </c>
      <c r="Z6" s="17">
        <f>IF(A:A="","",IF(R6="Refreshment Beverage",0,IF(T6="Keg",0,ROUND(0.34/12*V6,2))))</f>
        <v>0</v>
      </c>
      <c r="AA6" s="17">
        <f>IF(AND(U6&gt;0.049,U6&lt;0.401),SUM(0.0536*V6),IF(AND(U6&gt;0.4,U6&lt;0.47),SUM(0.0643*V6),IF(AND(U6&gt;0.469,U6&lt;0.66),SUM(0.075*V6),IF(AND(U6&gt;0.659,U6&lt;0.75),SUM(0.1071*V6),IF(AND(U6&gt;0.749,U6&lt;0.9),SUM(0.1178*V6),IF(AND(U6&gt;0.899,U6&lt;1),SUM(0.1393*V6),IF(U6=1,SUM(0.1499*V6),IF(U6=1.14,SUM(0.1714*V6),IF(U6=1.75,SUM(0.2678*V6),IF(U6=2,SUM(0.2999*V6),IF(U6=3,SUM(0.4499*V6),0)))))))))))</f>
        <v>0.3216</v>
      </c>
      <c r="AB6" s="46" t="str" cm="1">
        <f t="array" ref="AB6">IF(_xlfn.SINGLE(A:A)="","",IF(R6="Refreshment Beverage","",IF(AND(R6="Beer",Q6=0),SUM(LOOKUP(2,1/(Rates!$B$15:$B$18&lt;=W6)/(Rates!$C$15:$C$18&gt;=W6),Rates!$D$15:$D$18)*W6),VLOOKUP(VALUE(_xlfn.SINGLE(Q:Q)),Rates!A:B,2,0)*W6)))</f>
        <v/>
      </c>
      <c r="AC6" s="46" t="str" cm="1">
        <f t="array" ref="AC6">IF(_xlfn.SINGLE(A:A)="","",IF(R6="Refreshment Beverage","",IF(AND(R6="Beer",Q6=0),SUM(LOOKUP(2,1/(Rates!$B$15:$B$18&lt;=W6)/(Rates!$C$15:$C$18&gt;=W6),Rates!$E$15:$E$18)*W6),VLOOKUP(VALUE(_xlfn.SINGLE(Q:Q)),Rates!A:C,3,0)*W6)))</f>
        <v/>
      </c>
      <c r="AD6" s="168">
        <f>IFERROR(IF(OR(Q6=1,Q6=2,Q6=3,Q6=4),VLOOKUP(Q6,Rates!$A$31:$B$34,2,0)*W6,IF(V6=1,VLOOKUP(U6,'REB BEV MIN MKUP'!B:E,4,0),IF(V6&gt;1,VLOOKUP(VALUE(W6),'REB BEV MIN MKUP'!O:Q,3,0),0))),0)</f>
        <v>4.9371</v>
      </c>
      <c r="AE6" s="18" t="str">
        <f t="shared" ref="AE6" si="1">IF(J6="Gross Price to Brewers",I6,"")</f>
        <v/>
      </c>
      <c r="AF6" s="47" t="str">
        <f t="shared" ref="AF6" si="2">IF(AE:AE="","",ROUND(SUM(AE6*(S6/100)),4))</f>
        <v/>
      </c>
      <c r="AG6" s="19" t="str">
        <f t="shared" ref="AG6" si="3">IF(AE:AE="","",IF(R6="Refreshment Beverage",MAX(AF6,AD6),MAX(AB6,AF6)))</f>
        <v/>
      </c>
      <c r="AH6" s="20" t="str">
        <f t="shared" ref="AH6" si="4">IF(AE:AE="","",IF(R6="Refreshment Beverage",AK6-AJ6,SUM(Y6:AA6)+AE6+AG6))</f>
        <v/>
      </c>
      <c r="AI6" s="48" t="str">
        <f>IF(AE:AE="","",IF(R6="Refreshment Beverage",AK6*(Rates!J$19/100),ROUND(SUM(AH6*(Rates!$J$8/100)),4)))</f>
        <v/>
      </c>
      <c r="AJ6" s="21" t="str">
        <f t="shared" ref="AJ6" si="5">IF(AE:AE="","",IF(R6="Refreshment Beverage",AI6,MAX(AC6,AI6)))</f>
        <v/>
      </c>
      <c r="AK6" s="22" t="str">
        <f t="shared" ref="AK6" si="6">IF(AE:AE="","",IF(R6="Refreshment Beverage",SUM(AE6+Y6+Z6+AA6+AG6),SUM(AH6+AJ6)))</f>
        <v/>
      </c>
      <c r="AL6" s="18">
        <f t="shared" ref="AL6" si="7">IF(AS6="","",IF(R6="Refreshment Beverage",ROUND(SUM(AS6-AR6-AA6-Z6-Y6),2),ROUND(SUM(AS6-AR6-AN6-Y6-Z6-AA6),2)))</f>
        <v>5.53</v>
      </c>
      <c r="AM6" s="47">
        <f>IF(AS6="","",IF(R6="Refreshment Beverage",ROUND(AS6*Rates!K$19,4),ROUND(AO6*(VLOOKUP(VALUE(Q6),Rates!G$4:L$12,3,0)),4)))</f>
        <v>1.7299</v>
      </c>
      <c r="AN6" s="23">
        <f>IF(AS6="","",IF(R6="Refreshment Beverage",AS6*(Rates!J$19/100),MAX(AM6,AB6)))</f>
        <v>1.5267949999999999</v>
      </c>
      <c r="AO6" s="24">
        <f t="shared" ref="AO6" si="8">IF(AS6="","",ROUND(SUM(AS6-AR6-Y6-Z6-AA6),4))</f>
        <v>5.5254000000000003</v>
      </c>
      <c r="AP6" s="24">
        <f t="shared" ref="AP6" si="9">IF(AS6="","",IF(R6="Refreshment Beverage",ROUND(AS6-AN6,2),ROUND(SUM(AS6-AR6),2)))</f>
        <v>11.47</v>
      </c>
      <c r="AQ6" s="49">
        <f>IF(AS6="","",IF(R6="Refreshment Beverage",ROUND(SUM(VLOOKUP(Q:Q,Rates!G$15:L$19,3,0)*(AS6-Y6-Z6-AA6)),4),ROUND(SUM(Rates!$K$8*AS6),4)))</f>
        <v>5.2489999999999997</v>
      </c>
      <c r="AR6" s="48">
        <f t="shared" ref="AR6" si="10">IF(AS6="","",IF(R6="Refreshment Beverage",MAX(AD6,AQ6),MAX(AQ6,AC6)))</f>
        <v>5.2489999999999997</v>
      </c>
      <c r="AS6" s="22">
        <f t="shared" ref="AS6" si="11">IF(J6="Retail Price",SUM(I6+0.004),"")</f>
        <v>12.994</v>
      </c>
      <c r="AT6" s="18" t="str">
        <f t="shared" ref="AT6" si="12">IF(AX6="","",IF(R6="Refreshment Beverage",SUM(BA6-AV6-Y6-Z6-AA6),SUM(AX6-AV6-Y6-Z6-AA6)))</f>
        <v/>
      </c>
      <c r="AU6" s="47" t="str">
        <f>IF(AX6="","",IF(R6="Refreshment Beverage",ROUND((BA6-Y6-Z6-AA6)*VLOOKUP(VALUE(Q6),Rates!G$15:L$19,3,0),4),ROUND(AW6*(VLOOKUP(VALUE(Q6),Rates!G:L,3,0)),4)))</f>
        <v/>
      </c>
      <c r="AV6" s="23" t="str">
        <f>IF(AX6="","",IF(R6="Refreshment Beverage",MAX(AU6,AD6),MAX(AB6,AU6)))</f>
        <v/>
      </c>
      <c r="AW6" s="24" t="str">
        <f t="shared" ref="AW6" si="13">IF(AX6="","",IF(R6="Refreshment Beverage",SUM(BA6-AV6-Y6-Z6-AA6),ROUND(SUM(BA6-AZ6-Y6-Z6-AA6),4)))</f>
        <v/>
      </c>
      <c r="AX6" s="20" t="str">
        <f t="shared" ref="AX6" si="14">IF(J6="Licensee Retail",I6,"")</f>
        <v/>
      </c>
      <c r="AY6" s="49" t="str">
        <f>IF(AX6="","",IF(R6="Refreshment Beverage",ROUND(SUM(AX6*Rates!K$19),4),ROUND(SUM(AX6*(Rates!J$8/100)),4)))</f>
        <v/>
      </c>
      <c r="AZ6" s="21" t="str">
        <f t="shared" ref="AZ6" si="15">IF(AX6="","",MAX($AC6,AY6))</f>
        <v/>
      </c>
      <c r="BA6" s="22" t="str">
        <f t="shared" ref="BA6" si="16">IF(AX6="","",SUM(AX6+AZ6))</f>
        <v/>
      </c>
      <c r="BD6" s="31"/>
      <c r="BE6" s="31"/>
      <c r="BF6" s="31"/>
      <c r="BG6" s="31"/>
    </row>
    <row r="7" spans="1:59" ht="15" customHeight="1" x14ac:dyDescent="0.3">
      <c r="A7" s="172"/>
      <c r="B7" s="172"/>
      <c r="C7" s="172"/>
      <c r="D7" s="173"/>
      <c r="E7" s="173"/>
      <c r="F7" s="173"/>
      <c r="G7" s="173"/>
      <c r="H7" s="173"/>
      <c r="I7" s="174"/>
      <c r="J7" s="175"/>
      <c r="K7" s="176" t="str">
        <f>IFERROR(IF(A:A="","",IF(OR(C7="",E7="",F7="",G7="",H7="",I7="",J7=""),"",ROUND(IF(J7="Gross Price to Brewers",AE7,IF(J7="Retail Price",AL7,IF(J7="Licensee Retail",AT7,""))),2))),"")</f>
        <v/>
      </c>
      <c r="L7" s="177" t="str">
        <f t="shared" ref="L7" si="17">M7</f>
        <v/>
      </c>
      <c r="M7" s="178" t="str">
        <f>IFERROR(IF(A:A="","",IF(OR(C7="",E7="",F7="",G7="",H7="",I7="",J7=""),"",ROUND(IF(J7="Gross Price to Brewers",AK7,IF(J7="Retail Price",AS7,IF(J7="Licensee Retail",BA7,""))),2))),"")</f>
        <v/>
      </c>
      <c r="N7" s="44" t="str" cm="1">
        <f t="array" ref="N7">IFERROR(IF(_xlfn.SINGLE(A:A)="","",IF(R7="Beer",SUM(LOOKUP(2,1/(Rates!$B$3:$B$5&lt;=W7)/(Rates!$C$3:$C$5&gt;=W7),Rates!$D$3:$D$5)*(X7/100)*W7),IF(R7="Refreshment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44" t="str">
        <f t="shared" ref="O7" si="18">IF(B:B="","",IF(M7&gt;N7,"YES","NO"))</f>
        <v/>
      </c>
      <c r="P7" s="13"/>
      <c r="Q7" s="179" t="str">
        <f>IF(A7="","",IF(OR(D7="",D7=0),0,D7))</f>
        <v/>
      </c>
      <c r="R7" s="180" t="str">
        <f>IF(C7="","",IF(OR(C7="Spirit-Based Cooler",C7="Wine-Based Cooler",C7="Cider",C7="Other"),"Refreshment Beverage",""))</f>
        <v/>
      </c>
      <c r="S7" s="13" t="str">
        <f>IF(A7="","",IF(R7="Refreshment Beverage",VLOOKUP(VALUE(Q7),Rates!G$15:L$19,2,0),VLOOKUP(VALUE(Q7),Rates!G$4:L$8,2,0)))</f>
        <v/>
      </c>
      <c r="T7" s="13" t="str">
        <f>IF(A7="","",G7)</f>
        <v/>
      </c>
      <c r="U7" s="181" t="str">
        <f>IF(A:A="","",SUM(W7/V7))</f>
        <v/>
      </c>
      <c r="V7" s="13" t="str">
        <f>IF(A7="","",F7)</f>
        <v/>
      </c>
      <c r="W7" s="13" t="str">
        <f>IF(A7="","",E7*F7)</f>
        <v/>
      </c>
      <c r="X7" s="182" t="str">
        <f>IF(A7="","",H7)</f>
        <v/>
      </c>
      <c r="Y7" s="183" t="str">
        <f>IF(A:A="","",IF(R7="Refreshment Beverage",VLOOKUP(Q7,Rates!G$15:L$19,6,0)*W7,VLOOKUP(Q7,Rates!G$4:L$12,6,0)*W7))</f>
        <v/>
      </c>
      <c r="Z7" s="183" t="str">
        <f>IF(A:A="","",IF(R7="Refreshment Beverage",0,IF(T7="Keg",0,ROUND(0.34/12*V7,2))))</f>
        <v/>
      </c>
      <c r="AA7" s="17">
        <f t="shared" ref="AA7:AA70" si="19">IF(AND(U7&gt;0.049,U7&lt;0.401),SUM(0.0536*V7),IF(AND(U7&gt;0.4,U7&lt;0.47),SUM(0.0643*V7),IF(AND(U7&gt;0.469,U7&lt;0.66),SUM(0.075*V7),IF(AND(U7&gt;0.659,U7&lt;0.75),SUM(0.1071*V7),IF(AND(U7&gt;0.749,U7&lt;0.9),SUM(0.1178*V7),IF(AND(U7&gt;0.899,U7&lt;1),SUM(0.1393*V7),IF(U7=1,SUM(0.1499*V7),IF(U7=1.14,SUM(0.1714*V7),IF(U7=1.75,SUM(0.2678*V7),IF(U7=2,SUM(0.2999*V7),IF(U7=3,SUM(0.4499*V7),0)))))))))))</f>
        <v>0</v>
      </c>
      <c r="AB7" s="177" t="str" cm="1">
        <f t="array" ref="AB7">IF(_xlfn.SINGLE(A:A)="","",IF(R7="Refreshment Beverage","",IF(AND(R7="Beer",Q7=0),SUM(LOOKUP(2,1/(Rates!$B$15:$B$18&lt;=W7)/(Rates!$C$15:$C$18&gt;=W7),Rates!$D$15:$D$18)*W7),VLOOKUP(VALUE(_xlfn.SINGLE(Q:Q)),Rates!A:B,2,0)*W7)))</f>
        <v/>
      </c>
      <c r="AC7" s="177" t="str" cm="1">
        <f t="array" ref="AC7">IF(_xlfn.SINGLE(A:A)="","",IF(R7="Refreshment Beverage","",IF(AND(R7="Beer",Q7=0),SUM(LOOKUP(2,1/(Rates!$B$15:$B$18&lt;=W7)/(Rates!$C$15:$C$18&gt;=W7),Rates!$E$15:$E$18)*W7),VLOOKUP(VALUE(_xlfn.SINGLE(Q:Q)),Rates!A:C,3,0)*W7)))</f>
        <v/>
      </c>
      <c r="AD7" s="168">
        <f>IFERROR(IF(OR(Q7=1,Q7=2,Q7=3,Q7=4),VLOOKUP(Q7,Rates!$A$31:$B$34,2,0)*W7,IF(V7=1,VLOOKUP(U7,'REB BEV MIN MKUP'!B:E,4,0),IF(V7&gt;1,VLOOKUP(VALUE(W7),'REB BEV MIN MKUP'!O:Q,3,0),0))),0)</f>
        <v>0</v>
      </c>
      <c r="AE7" s="177" t="str">
        <f t="shared" ref="AE7" si="20">IF(J7="Gross Price to Brewers",I7,"")</f>
        <v/>
      </c>
      <c r="AF7" s="13" t="str">
        <f t="shared" ref="AF7" si="21">IF(AE:AE="","",ROUND(SUM(AE7*(S7/100)),4))</f>
        <v/>
      </c>
      <c r="AG7" s="177" t="str">
        <f t="shared" ref="AG7" si="22">IF(AE:AE="","",IF(R7="Refreshment Beverage",MAX(AF7,AD7),MAX(AB7,AF7)))</f>
        <v/>
      </c>
      <c r="AH7" s="184" t="str">
        <f t="shared" ref="AH7" si="23">IF(AE:AE="","",IF(R7="Refreshment Beverage",AK7-AJ7,SUM(Y7:AA7)+AE7+AG7))</f>
        <v/>
      </c>
      <c r="AI7" s="184" t="str">
        <f>IF(AE:AE="","",IF(R7="Refreshment Beverage",AK7*(Rates!J$19/100),ROUND(SUM(AH7*(Rates!$J$8/100)),4)))</f>
        <v/>
      </c>
      <c r="AJ7" s="183" t="str">
        <f t="shared" ref="AJ7" si="24">IF(AE:AE="","",IF(R7="Refreshment Beverage",AI7,MAX(AC7,AI7)))</f>
        <v/>
      </c>
      <c r="AK7" s="185" t="str">
        <f t="shared" ref="AK7" si="25">IF(AE:AE="","",IF(R7="Refreshment Beverage",SUM(AE7+Y7+Z7+AA7+AG7),SUM(AH7+AJ7)))</f>
        <v/>
      </c>
      <c r="AL7" s="177" t="str">
        <f t="shared" ref="AL7" si="26">IF(AS7="","",IF(R7="Refreshment Beverage",ROUND(SUM(AS7-AR7-AA7-Z7-Y7),2),ROUND(SUM(AS7-AR7-AN7-Y7-Z7-AA7),2)))</f>
        <v/>
      </c>
      <c r="AM7" s="13" t="str">
        <f>IF(AS7="","",IF(R7="Refreshment Beverage",ROUND(AS7*Rates!K$19,4),ROUND(AO7*(VLOOKUP(VALUE(Q7),Rates!G$4:L$12,3,0)),4)))</f>
        <v/>
      </c>
      <c r="AN7" s="183" t="str">
        <f>IF(AS7="","",IF(R7="Refreshment Beverage",AS7*(Rates!J$19/100),MAX(AM7,AB7)))</f>
        <v/>
      </c>
      <c r="AO7" s="186" t="str">
        <f t="shared" ref="AO7" si="27">IF(AS7="","",ROUND(SUM(AS7-AR7-Y7-Z7-AA7),4))</f>
        <v/>
      </c>
      <c r="AP7" s="186" t="str">
        <f t="shared" ref="AP7" si="28">IF(AS7="","",IF(R7="Refreshment Beverage",ROUND(AS7-AN7,2),ROUND(SUM(AS7-AR7),2)))</f>
        <v/>
      </c>
      <c r="AQ7" s="186" t="str">
        <f>IF(AS7="","",IF(R7="Refreshment Beverage",ROUND(SUM(VLOOKUP(Q:Q,Rates!G$15:L$19,3,0)*(AS7-Y7-Z7-AA7)),4),ROUND(SUM(Rates!$K$8*AS7),4)))</f>
        <v/>
      </c>
      <c r="AR7" s="184" t="str">
        <f t="shared" ref="AR7" si="29">IF(AS7="","",IF(R7="Refreshment Beverage",MAX(AD7,AQ7),MAX(AQ7,AC7)))</f>
        <v/>
      </c>
      <c r="AS7" s="185" t="str">
        <f t="shared" ref="AS7" si="30">IF(J7="Retail Price",SUM(I7+0.004),"")</f>
        <v/>
      </c>
      <c r="AT7" s="177" t="str">
        <f t="shared" ref="AT7" si="31">IF(AX7="","",IF(R7="Refreshment Beverage",SUM(BA7-AV7-Y7-Z7-AA7),SUM(AX7-AV7-Y7-Z7-AA7)))</f>
        <v/>
      </c>
      <c r="AU7" s="13" t="str">
        <f>IF(AX7="","",IF(R7="Refreshment Beverage",ROUND((BA7-Y7-Z7-AA7)*VLOOKUP(VALUE(Q7),Rates!G$15:L$19,3,0),4),ROUND(AW7*(VLOOKUP(VALUE(Q7),Rates!G:L,3,0)),4)))</f>
        <v/>
      </c>
      <c r="AV7" s="183" t="str">
        <f>IF(AX7="","",IF(R7="Refreshment Beverage",MAX(AU7,AD7),MAX(AB7,AU7)))</f>
        <v/>
      </c>
      <c r="AW7" s="186" t="str">
        <f t="shared" ref="AW7" si="32">IF(AX7="","",IF(R7="Refreshment Beverage",SUM(BA7-AV7-Y7-Z7-AA7),ROUND(SUM(BA7-AZ7-Y7-Z7-AA7),4)))</f>
        <v/>
      </c>
      <c r="AX7" s="184" t="str">
        <f t="shared" ref="AX7" si="33">IF(J7="Licensee Retail",I7,"")</f>
        <v/>
      </c>
      <c r="AY7" s="186" t="str">
        <f>IF(AX7="","",IF(R7="Refreshment Beverage",ROUND(SUM(AX7*Rates!K$19),4),ROUND(SUM(AX7*(Rates!J$8/100)),4)))</f>
        <v/>
      </c>
      <c r="AZ7" s="183" t="str">
        <f t="shared" ref="AZ7" si="34">IF(AX7="","",MAX($AC7,AY7))</f>
        <v/>
      </c>
      <c r="BA7" s="185" t="str">
        <f t="shared" ref="BA7" si="35">IF(AX7="","",SUM(AX7+AZ7))</f>
        <v/>
      </c>
    </row>
    <row r="8" spans="1:59" ht="15" customHeight="1" x14ac:dyDescent="0.3">
      <c r="A8" s="172"/>
      <c r="B8" s="172"/>
      <c r="C8" s="172"/>
      <c r="D8" s="173"/>
      <c r="E8" s="173"/>
      <c r="F8" s="173"/>
      <c r="G8" s="173"/>
      <c r="H8" s="173"/>
      <c r="I8" s="174"/>
      <c r="J8" s="175"/>
      <c r="K8" s="176" t="str">
        <f t="shared" ref="K8:K71" si="36">IFERROR(IF(A:A="","",IF(OR(C8="",E8="",F8="",G8="",H8="",I8="",J8=""),"",ROUND(IF(J8="Gross Price to Brewers",AE8,IF(J8="Retail Price",AL8,IF(J8="Licensee Retail",AT8,""))),2))),"")</f>
        <v/>
      </c>
      <c r="L8" s="177" t="str">
        <f t="shared" ref="L8:L71" si="37">M8</f>
        <v/>
      </c>
      <c r="M8" s="178" t="str">
        <f t="shared" ref="M8:M71" si="38">IFERROR(IF(A:A="","",IF(OR(C8="",E8="",F8="",G8="",H8="",I8="",J8=""),"",ROUND(IF(J8="Gross Price to Brewers",AK8,IF(J8="Retail Price",AS8,IF(J8="Licensee Retail",BA8,""))),2))),"")</f>
        <v/>
      </c>
      <c r="N8" s="44" t="str" cm="1">
        <f t="array" ref="N8">IFERROR(IF(_xlfn.SINGLE(A:A)="","",IF(R8="Beer",SUM(LOOKUP(2,1/(Rates!$B$3:$B$5&lt;=W8)/(Rates!$C$3:$C$5&gt;=W8),Rates!$D$3:$D$5)*(X8/100)*W8),IF(R8="Refreshment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44" t="str">
        <f t="shared" ref="O8:O71" si="39">IF(B:B="","",IF(M8&gt;N8,"YES","NO"))</f>
        <v/>
      </c>
      <c r="P8" s="13"/>
      <c r="Q8" s="179" t="str">
        <f t="shared" ref="Q8:Q71" si="40">IF(A8="","",IF(OR(D8="",D8=0),0,D8))</f>
        <v/>
      </c>
      <c r="R8" s="180" t="str">
        <f t="shared" ref="R8:R71" si="41">IF(C8="","",IF(OR(C8="Spirit-Based Cooler",C8="Wine-Based Cooler",C8="Cider",C8="Other"),"Refreshment Beverage",""))</f>
        <v/>
      </c>
      <c r="S8" s="13" t="str">
        <f>IF(A8="","",IF(R8="Refreshment Beverage",VLOOKUP(VALUE(Q8),Rates!G$15:L$19,2,0),VLOOKUP(VALUE(Q8),Rates!G$4:L$8,2,0)))</f>
        <v/>
      </c>
      <c r="T8" s="13" t="str">
        <f t="shared" ref="T8:T71" si="42">IF(A8="","",G8)</f>
        <v/>
      </c>
      <c r="U8" s="181" t="str">
        <f t="shared" ref="U8:U71" si="43">IF(A:A="","",SUM(W8/V8))</f>
        <v/>
      </c>
      <c r="V8" s="13" t="str">
        <f t="shared" ref="V8:V71" si="44">IF(A8="","",F8)</f>
        <v/>
      </c>
      <c r="W8" s="13" t="str">
        <f t="shared" ref="W8:W71" si="45">IF(A8="","",E8*F8)</f>
        <v/>
      </c>
      <c r="X8" s="182" t="str">
        <f t="shared" ref="X8:X71" si="46">IF(A8="","",H8)</f>
        <v/>
      </c>
      <c r="Y8" s="183" t="str">
        <f>IF(A:A="","",IF(R8="Refreshment Beverage",VLOOKUP(Q8,Rates!G$15:L$19,6,0)*W8,VLOOKUP(Q8,Rates!G$4:L$12,6,0)*W8))</f>
        <v/>
      </c>
      <c r="Z8" s="183" t="str">
        <f t="shared" ref="Z8:Z71" si="47">IF(A:A="","",IF(R8="Refreshment Beverage",0,IF(T8="Keg",0,ROUND(0.34/12*V8,2))))</f>
        <v/>
      </c>
      <c r="AA8" s="17">
        <f t="shared" si="19"/>
        <v>0</v>
      </c>
      <c r="AB8" s="177" t="str" cm="1">
        <f t="array" ref="AB8">IF(_xlfn.SINGLE(A:A)="","",IF(R8="Refreshment Beverage","",IF(AND(R8="Beer",Q8=0),SUM(LOOKUP(2,1/(Rates!$B$15:$B$18&lt;=W8)/(Rates!$C$15:$C$18&gt;=W8),Rates!$D$15:$D$18)*W8),VLOOKUP(VALUE(_xlfn.SINGLE(Q:Q)),Rates!A:B,2,0)*W8)))</f>
        <v/>
      </c>
      <c r="AC8" s="177" t="str" cm="1">
        <f t="array" ref="AC8">IF(_xlfn.SINGLE(A:A)="","",IF(R8="Refreshment Beverage","",IF(AND(R8="Beer",Q8=0),SUM(LOOKUP(2,1/(Rates!$B$15:$B$18&lt;=W8)/(Rates!$C$15:$C$18&gt;=W8),Rates!$E$15:$E$18)*W8),VLOOKUP(VALUE(_xlfn.SINGLE(Q:Q)),Rates!A:C,3,0)*W8)))</f>
        <v/>
      </c>
      <c r="AD8" s="168">
        <f>IFERROR(IF(OR(Q8=1,Q8=2,Q8=3,Q8=4),VLOOKUP(Q8,Rates!$A$31:$B$34,2,0)*W8,IF(V8=1,VLOOKUP(U8,'REB BEV MIN MKUP'!B:E,4,0),IF(V8&gt;1,VLOOKUP(VALUE(W8),'REB BEV MIN MKUP'!O:Q,3,0),0))),0)</f>
        <v>0</v>
      </c>
      <c r="AE8" s="177" t="str">
        <f t="shared" ref="AE8:AE71" si="48">IF(J8="Gross Price to Brewers",I8,"")</f>
        <v/>
      </c>
      <c r="AF8" s="13" t="str">
        <f t="shared" ref="AF8:AF71" si="49">IF(AE:AE="","",ROUND(SUM(AE8*(S8/100)),4))</f>
        <v/>
      </c>
      <c r="AG8" s="177" t="str">
        <f t="shared" ref="AG8:AG71" si="50">IF(AE:AE="","",IF(R8="Refreshment Beverage",MAX(AF8,AD8),MAX(AB8,AF8)))</f>
        <v/>
      </c>
      <c r="AH8" s="184" t="str">
        <f t="shared" ref="AH8:AH71" si="51">IF(AE:AE="","",IF(R8="Refreshment Beverage",AK8-AJ8,SUM(Y8:AA8)+AE8+AG8))</f>
        <v/>
      </c>
      <c r="AI8" s="184" t="str">
        <f>IF(AE:AE="","",IF(R8="Refreshment Beverage",AK8*(Rates!J$19/100),ROUND(SUM(AH8*(Rates!$J$8/100)),4)))</f>
        <v/>
      </c>
      <c r="AJ8" s="183" t="str">
        <f t="shared" ref="AJ8:AJ71" si="52">IF(AE:AE="","",IF(R8="Refreshment Beverage",AI8,MAX(AC8,AI8)))</f>
        <v/>
      </c>
      <c r="AK8" s="185" t="str">
        <f t="shared" ref="AK8:AK71" si="53">IF(AE:AE="","",IF(R8="Refreshment Beverage",SUM(AE8+Y8+Z8+AA8+AG8),SUM(AH8+AJ8)))</f>
        <v/>
      </c>
      <c r="AL8" s="177" t="str">
        <f t="shared" ref="AL8:AL71" si="54">IF(AS8="","",IF(R8="Refreshment Beverage",ROUND(SUM(AS8-AR8-AA8-Z8-Y8),2),ROUND(SUM(AS8-AR8-AN8-Y8-Z8-AA8),2)))</f>
        <v/>
      </c>
      <c r="AM8" s="13" t="str">
        <f>IF(AS8="","",IF(R8="Refreshment Beverage",ROUND(AS8*Rates!K$19,4),ROUND(AO8*(VLOOKUP(VALUE(Q8),Rates!G$4:L$12,3,0)),4)))</f>
        <v/>
      </c>
      <c r="AN8" s="183" t="str">
        <f>IF(AS8="","",IF(R8="Refreshment Beverage",AS8*(Rates!J$19/100),MAX(AM8,AB8)))</f>
        <v/>
      </c>
      <c r="AO8" s="186" t="str">
        <f t="shared" ref="AO8:AO71" si="55">IF(AS8="","",ROUND(SUM(AS8-AR8-Y8-Z8-AA8),4))</f>
        <v/>
      </c>
      <c r="AP8" s="186" t="str">
        <f t="shared" ref="AP8:AP71" si="56">IF(AS8="","",IF(R8="Refreshment Beverage",ROUND(AS8-AN8,2),ROUND(SUM(AS8-AR8),2)))</f>
        <v/>
      </c>
      <c r="AQ8" s="186" t="str">
        <f>IF(AS8="","",IF(R8="Refreshment Beverage",ROUND(SUM(VLOOKUP(Q:Q,Rates!G$15:L$19,3,0)*(AS8-Y8-Z8-AA8)),4),ROUND(SUM(Rates!$K$8*AS8),4)))</f>
        <v/>
      </c>
      <c r="AR8" s="184" t="str">
        <f t="shared" ref="AR8:AR71" si="57">IF(AS8="","",IF(R8="Refreshment Beverage",MAX(AD8,AQ8),MAX(AQ8,AC8)))</f>
        <v/>
      </c>
      <c r="AS8" s="185" t="str">
        <f t="shared" ref="AS8:AS71" si="58">IF(J8="Retail Price",SUM(I8+0.004),"")</f>
        <v/>
      </c>
      <c r="AT8" s="177" t="str">
        <f t="shared" ref="AT8:AT71" si="59">IF(AX8="","",IF(R8="Refreshment Beverage",SUM(BA8-AV8-Y8-Z8-AA8),SUM(AX8-AV8-Y8-Z8-AA8)))</f>
        <v/>
      </c>
      <c r="AU8" s="13" t="str">
        <f>IF(AX8="","",IF(R8="Refreshment Beverage",ROUND((BA8-Y8-Z8-AA8)*VLOOKUP(VALUE(Q8),Rates!G$15:L$19,3,0),4),ROUND(AW8*(VLOOKUP(VALUE(Q8),Rates!G:L,3,0)),4)))</f>
        <v/>
      </c>
      <c r="AV8" s="183" t="str">
        <f t="shared" ref="AV8:AV71" si="60">IF(AX8="","",IF(R8="Refreshment Beverage",MAX(AU8,AD8),MAX(AB8,AU8)))</f>
        <v/>
      </c>
      <c r="AW8" s="186" t="str">
        <f t="shared" ref="AW8:AW71" si="61">IF(AX8="","",IF(R8="Refreshment Beverage",SUM(BA8-AV8-Y8-Z8-AA8),ROUND(SUM(BA8-AZ8-Y8-Z8-AA8),4)))</f>
        <v/>
      </c>
      <c r="AX8" s="184" t="str">
        <f t="shared" ref="AX8:AX71" si="62">IF(J8="Licensee Retail",I8,"")</f>
        <v/>
      </c>
      <c r="AY8" s="186" t="str">
        <f>IF(AX8="","",IF(R8="Refreshment Beverage",ROUND(SUM(AX8*Rates!K$19),4),ROUND(SUM(AX8*(Rates!J$8/100)),4)))</f>
        <v/>
      </c>
      <c r="AZ8" s="183" t="str">
        <f t="shared" ref="AZ8:AZ71" si="63">IF(AX8="","",MAX($AC8,AY8))</f>
        <v/>
      </c>
      <c r="BA8" s="185" t="str">
        <f t="shared" ref="BA8:BA71" si="64">IF(AX8="","",SUM(AX8+AZ8))</f>
        <v/>
      </c>
    </row>
    <row r="9" spans="1:59" ht="15" customHeight="1" x14ac:dyDescent="0.3">
      <c r="A9" s="172"/>
      <c r="B9" s="172"/>
      <c r="C9" s="172"/>
      <c r="D9" s="173"/>
      <c r="E9" s="173"/>
      <c r="F9" s="173"/>
      <c r="G9" s="173"/>
      <c r="H9" s="173"/>
      <c r="I9" s="174"/>
      <c r="J9" s="175"/>
      <c r="K9" s="176" t="str">
        <f t="shared" si="36"/>
        <v/>
      </c>
      <c r="L9" s="177" t="str">
        <f t="shared" si="37"/>
        <v/>
      </c>
      <c r="M9" s="178" t="str">
        <f t="shared" si="38"/>
        <v/>
      </c>
      <c r="N9" s="44" t="str" cm="1">
        <f t="array" ref="N9">IFERROR(IF(_xlfn.SINGLE(A:A)="","",IF(R9="Beer",SUM(LOOKUP(2,1/(Rates!$B$3:$B$5&lt;=W9)/(Rates!$C$3:$C$5&gt;=W9),Rates!$D$3:$D$5)*(X9/100)*W9),IF(R9="Refreshment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44" t="str">
        <f t="shared" si="39"/>
        <v/>
      </c>
      <c r="P9" s="13"/>
      <c r="Q9" s="179" t="str">
        <f t="shared" si="40"/>
        <v/>
      </c>
      <c r="R9" s="180" t="str">
        <f t="shared" si="41"/>
        <v/>
      </c>
      <c r="S9" s="13" t="str">
        <f>IF(A9="","",IF(R9="Refreshment Beverage",VLOOKUP(VALUE(Q9),Rates!G$15:L$19,2,0),VLOOKUP(VALUE(Q9),Rates!G$4:L$8,2,0)))</f>
        <v/>
      </c>
      <c r="T9" s="13" t="str">
        <f t="shared" si="42"/>
        <v/>
      </c>
      <c r="U9" s="181" t="str">
        <f t="shared" si="43"/>
        <v/>
      </c>
      <c r="V9" s="13" t="str">
        <f t="shared" si="44"/>
        <v/>
      </c>
      <c r="W9" s="13" t="str">
        <f t="shared" si="45"/>
        <v/>
      </c>
      <c r="X9" s="182" t="str">
        <f t="shared" si="46"/>
        <v/>
      </c>
      <c r="Y9" s="183" t="str">
        <f>IF(A:A="","",IF(R9="Refreshment Beverage",VLOOKUP(Q9,Rates!G$15:L$19,6,0)*W9,VLOOKUP(Q9,Rates!G$4:L$12,6,0)*W9))</f>
        <v/>
      </c>
      <c r="Z9" s="183" t="str">
        <f t="shared" si="47"/>
        <v/>
      </c>
      <c r="AA9" s="17">
        <f t="shared" si="19"/>
        <v>0</v>
      </c>
      <c r="AB9" s="177" t="str" cm="1">
        <f t="array" ref="AB9">IF(_xlfn.SINGLE(A:A)="","",IF(R9="Refreshment Beverage","",IF(AND(R9="Beer",Q9=0),SUM(LOOKUP(2,1/(Rates!$B$15:$B$18&lt;=W9)/(Rates!$C$15:$C$18&gt;=W9),Rates!$D$15:$D$18)*W9),VLOOKUP(VALUE(_xlfn.SINGLE(Q:Q)),Rates!A:B,2,0)*W9)))</f>
        <v/>
      </c>
      <c r="AC9" s="177" t="str" cm="1">
        <f t="array" ref="AC9">IF(_xlfn.SINGLE(A:A)="","",IF(R9="Refreshment Beverage","",IF(AND(R9="Beer",Q9=0),SUM(LOOKUP(2,1/(Rates!$B$15:$B$18&lt;=W9)/(Rates!$C$15:$C$18&gt;=W9),Rates!$E$15:$E$18)*W9),VLOOKUP(VALUE(_xlfn.SINGLE(Q:Q)),Rates!A:C,3,0)*W9)))</f>
        <v/>
      </c>
      <c r="AD9" s="168">
        <f>IFERROR(IF(OR(Q9=1,Q9=2,Q9=3,Q9=4),VLOOKUP(Q9,Rates!$A$31:$B$34,2,0)*W9,IF(V9=1,VLOOKUP(U9,'REB BEV MIN MKUP'!B:E,4,0),IF(V9&gt;1,VLOOKUP(VALUE(W9),'REB BEV MIN MKUP'!O:Q,3,0),0))),0)</f>
        <v>0</v>
      </c>
      <c r="AE9" s="177" t="str">
        <f t="shared" si="48"/>
        <v/>
      </c>
      <c r="AF9" s="13" t="str">
        <f t="shared" si="49"/>
        <v/>
      </c>
      <c r="AG9" s="177" t="str">
        <f t="shared" si="50"/>
        <v/>
      </c>
      <c r="AH9" s="184" t="str">
        <f t="shared" si="51"/>
        <v/>
      </c>
      <c r="AI9" s="184" t="str">
        <f>IF(AE:AE="","",IF(R9="Refreshment Beverage",AK9*(Rates!J$19/100),ROUND(SUM(AH9*(Rates!$J$8/100)),4)))</f>
        <v/>
      </c>
      <c r="AJ9" s="183" t="str">
        <f t="shared" si="52"/>
        <v/>
      </c>
      <c r="AK9" s="185" t="str">
        <f t="shared" si="53"/>
        <v/>
      </c>
      <c r="AL9" s="177" t="str">
        <f t="shared" si="54"/>
        <v/>
      </c>
      <c r="AM9" s="13" t="str">
        <f>IF(AS9="","",IF(R9="Refreshment Beverage",ROUND(AS9*Rates!K$19,4),ROUND(AO9*(VLOOKUP(VALUE(Q9),Rates!G$4:L$12,3,0)),4)))</f>
        <v/>
      </c>
      <c r="AN9" s="183" t="str">
        <f>IF(AS9="","",IF(R9="Refreshment Beverage",AS9*(Rates!J$19/100),MAX(AM9,AB9)))</f>
        <v/>
      </c>
      <c r="AO9" s="186" t="str">
        <f t="shared" si="55"/>
        <v/>
      </c>
      <c r="AP9" s="186" t="str">
        <f t="shared" si="56"/>
        <v/>
      </c>
      <c r="AQ9" s="186" t="str">
        <f>IF(AS9="","",IF(R9="Refreshment Beverage",ROUND(SUM(VLOOKUP(Q:Q,Rates!G$15:L$19,3,0)*(AS9-Y9-Z9-AA9)),4),ROUND(SUM(Rates!$K$8*AS9),4)))</f>
        <v/>
      </c>
      <c r="AR9" s="184" t="str">
        <f t="shared" si="57"/>
        <v/>
      </c>
      <c r="AS9" s="185" t="str">
        <f t="shared" si="58"/>
        <v/>
      </c>
      <c r="AT9" s="177" t="str">
        <f t="shared" si="59"/>
        <v/>
      </c>
      <c r="AU9" s="13" t="str">
        <f>IF(AX9="","",IF(R9="Refreshment Beverage",ROUND((BA9-Y9-Z9-AA9)*VLOOKUP(VALUE(Q9),Rates!G$15:L$19,3,0),4),ROUND(AW9*(VLOOKUP(VALUE(Q9),Rates!G:L,3,0)),4)))</f>
        <v/>
      </c>
      <c r="AV9" s="183" t="str">
        <f t="shared" si="60"/>
        <v/>
      </c>
      <c r="AW9" s="186" t="str">
        <f t="shared" si="61"/>
        <v/>
      </c>
      <c r="AX9" s="184" t="str">
        <f t="shared" si="62"/>
        <v/>
      </c>
      <c r="AY9" s="186" t="str">
        <f>IF(AX9="","",IF(R9="Refreshment Beverage",ROUND(SUM(AX9*Rates!K$19),4),ROUND(SUM(AX9*(Rates!J$8/100)),4)))</f>
        <v/>
      </c>
      <c r="AZ9" s="183" t="str">
        <f t="shared" si="63"/>
        <v/>
      </c>
      <c r="BA9" s="185" t="str">
        <f t="shared" si="64"/>
        <v/>
      </c>
    </row>
    <row r="10" spans="1:59" ht="15" customHeight="1" x14ac:dyDescent="0.3">
      <c r="A10" s="172"/>
      <c r="B10" s="172"/>
      <c r="C10" s="172"/>
      <c r="D10" s="173"/>
      <c r="E10" s="173"/>
      <c r="F10" s="173"/>
      <c r="G10" s="173"/>
      <c r="H10" s="173"/>
      <c r="I10" s="174"/>
      <c r="J10" s="175"/>
      <c r="K10" s="176" t="str">
        <f t="shared" si="36"/>
        <v/>
      </c>
      <c r="L10" s="177" t="str">
        <f t="shared" si="37"/>
        <v/>
      </c>
      <c r="M10" s="178" t="str">
        <f t="shared" si="38"/>
        <v/>
      </c>
      <c r="N10" s="44" t="str" cm="1">
        <f t="array" ref="N10">IFERROR(IF(_xlfn.SINGLE(A:A)="","",IF(R10="Beer",SUM(LOOKUP(2,1/(Rates!$B$3:$B$5&lt;=W10)/(Rates!$C$3:$C$5&gt;=W10),Rates!$D$3:$D$5)*(X10/100)*W10),IF(R10="Refreshment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44" t="str">
        <f t="shared" si="39"/>
        <v/>
      </c>
      <c r="P10" s="13"/>
      <c r="Q10" s="179" t="str">
        <f t="shared" si="40"/>
        <v/>
      </c>
      <c r="R10" s="180" t="str">
        <f t="shared" si="41"/>
        <v/>
      </c>
      <c r="S10" s="13" t="str">
        <f>IF(A10="","",IF(R10="Refreshment Beverage",VLOOKUP(VALUE(Q10),Rates!G$15:L$19,2,0),VLOOKUP(VALUE(Q10),Rates!G$4:L$8,2,0)))</f>
        <v/>
      </c>
      <c r="T10" s="13" t="str">
        <f t="shared" si="42"/>
        <v/>
      </c>
      <c r="U10" s="181" t="str">
        <f t="shared" si="43"/>
        <v/>
      </c>
      <c r="V10" s="13" t="str">
        <f t="shared" si="44"/>
        <v/>
      </c>
      <c r="W10" s="13" t="str">
        <f t="shared" si="45"/>
        <v/>
      </c>
      <c r="X10" s="182" t="str">
        <f t="shared" si="46"/>
        <v/>
      </c>
      <c r="Y10" s="183" t="str">
        <f>IF(A:A="","",IF(R10="Refreshment Beverage",VLOOKUP(Q10,Rates!G$15:L$19,6,0)*W10,VLOOKUP(Q10,Rates!G$4:L$12,6,0)*W10))</f>
        <v/>
      </c>
      <c r="Z10" s="183" t="str">
        <f t="shared" si="47"/>
        <v/>
      </c>
      <c r="AA10" s="17">
        <f t="shared" si="19"/>
        <v>0</v>
      </c>
      <c r="AB10" s="177" t="str" cm="1">
        <f t="array" ref="AB10">IF(_xlfn.SINGLE(A:A)="","",IF(R10="Refreshment Beverage","",IF(AND(R10="Beer",Q10=0),SUM(LOOKUP(2,1/(Rates!$B$15:$B$18&lt;=W10)/(Rates!$C$15:$C$18&gt;=W10),Rates!$D$15:$D$18)*W10),VLOOKUP(VALUE(_xlfn.SINGLE(Q:Q)),Rates!A:B,2,0)*W10)))</f>
        <v/>
      </c>
      <c r="AC10" s="177" t="str" cm="1">
        <f t="array" ref="AC10">IF(_xlfn.SINGLE(A:A)="","",IF(R10="Refreshment Beverage","",IF(AND(R10="Beer",Q10=0),SUM(LOOKUP(2,1/(Rates!$B$15:$B$18&lt;=W10)/(Rates!$C$15:$C$18&gt;=W10),Rates!$E$15:$E$18)*W10),VLOOKUP(VALUE(_xlfn.SINGLE(Q:Q)),Rates!A:C,3,0)*W10)))</f>
        <v/>
      </c>
      <c r="AD10" s="168">
        <f>IFERROR(IF(OR(Q10=1,Q10=2,Q10=3,Q10=4),VLOOKUP(Q10,Rates!$A$31:$B$34,2,0)*W10,IF(V10=1,VLOOKUP(U10,'REB BEV MIN MKUP'!B:E,4,0),IF(V10&gt;1,VLOOKUP(VALUE(W10),'REB BEV MIN MKUP'!O:Q,3,0),0))),0)</f>
        <v>0</v>
      </c>
      <c r="AE10" s="177" t="str">
        <f t="shared" si="48"/>
        <v/>
      </c>
      <c r="AF10" s="13" t="str">
        <f t="shared" si="49"/>
        <v/>
      </c>
      <c r="AG10" s="177" t="str">
        <f t="shared" si="50"/>
        <v/>
      </c>
      <c r="AH10" s="184" t="str">
        <f t="shared" si="51"/>
        <v/>
      </c>
      <c r="AI10" s="184" t="str">
        <f>IF(AE:AE="","",IF(R10="Refreshment Beverage",AK10*(Rates!J$19/100),ROUND(SUM(AH10*(Rates!$J$8/100)),4)))</f>
        <v/>
      </c>
      <c r="AJ10" s="183" t="str">
        <f t="shared" si="52"/>
        <v/>
      </c>
      <c r="AK10" s="185" t="str">
        <f t="shared" si="53"/>
        <v/>
      </c>
      <c r="AL10" s="177" t="str">
        <f t="shared" si="54"/>
        <v/>
      </c>
      <c r="AM10" s="13" t="str">
        <f>IF(AS10="","",IF(R10="Refreshment Beverage",ROUND(AS10*Rates!K$19,4),ROUND(AO10*(VLOOKUP(VALUE(Q10),Rates!G$4:L$12,3,0)),4)))</f>
        <v/>
      </c>
      <c r="AN10" s="183" t="str">
        <f>IF(AS10="","",IF(R10="Refreshment Beverage",AS10*(Rates!J$19/100),MAX(AM10,AB10)))</f>
        <v/>
      </c>
      <c r="AO10" s="186" t="str">
        <f t="shared" si="55"/>
        <v/>
      </c>
      <c r="AP10" s="186" t="str">
        <f t="shared" si="56"/>
        <v/>
      </c>
      <c r="AQ10" s="186" t="str">
        <f>IF(AS10="","",IF(R10="Refreshment Beverage",ROUND(SUM(VLOOKUP(Q:Q,Rates!G$15:L$19,3,0)*(AS10-Y10-Z10-AA10)),4),ROUND(SUM(Rates!$K$8*AS10),4)))</f>
        <v/>
      </c>
      <c r="AR10" s="184" t="str">
        <f t="shared" si="57"/>
        <v/>
      </c>
      <c r="AS10" s="185" t="str">
        <f t="shared" si="58"/>
        <v/>
      </c>
      <c r="AT10" s="177" t="str">
        <f t="shared" si="59"/>
        <v/>
      </c>
      <c r="AU10" s="13" t="str">
        <f>IF(AX10="","",IF(R10="Refreshment Beverage",ROUND((BA10-Y10-Z10-AA10)*VLOOKUP(VALUE(Q10),Rates!G$15:L$19,3,0),4),ROUND(AW10*(VLOOKUP(VALUE(Q10),Rates!G:L,3,0)),4)))</f>
        <v/>
      </c>
      <c r="AV10" s="183" t="str">
        <f t="shared" si="60"/>
        <v/>
      </c>
      <c r="AW10" s="186" t="str">
        <f t="shared" si="61"/>
        <v/>
      </c>
      <c r="AX10" s="184" t="str">
        <f t="shared" si="62"/>
        <v/>
      </c>
      <c r="AY10" s="186" t="str">
        <f>IF(AX10="","",IF(R10="Refreshment Beverage",ROUND(SUM(AX10*Rates!K$19),4),ROUND(SUM(AX10*(Rates!J$8/100)),4)))</f>
        <v/>
      </c>
      <c r="AZ10" s="183" t="str">
        <f t="shared" si="63"/>
        <v/>
      </c>
      <c r="BA10" s="185" t="str">
        <f t="shared" si="64"/>
        <v/>
      </c>
    </row>
    <row r="11" spans="1:59" ht="15" customHeight="1" x14ac:dyDescent="0.3">
      <c r="A11" s="172"/>
      <c r="B11" s="172"/>
      <c r="C11" s="172"/>
      <c r="D11" s="173"/>
      <c r="E11" s="173"/>
      <c r="F11" s="173"/>
      <c r="G11" s="173"/>
      <c r="H11" s="173"/>
      <c r="I11" s="174"/>
      <c r="J11" s="175"/>
      <c r="K11" s="176" t="str">
        <f t="shared" si="36"/>
        <v/>
      </c>
      <c r="L11" s="177" t="str">
        <f t="shared" si="37"/>
        <v/>
      </c>
      <c r="M11" s="178" t="str">
        <f t="shared" si="38"/>
        <v/>
      </c>
      <c r="N11" s="44" t="str" cm="1">
        <f t="array" ref="N11">IFERROR(IF(_xlfn.SINGLE(A:A)="","",IF(R11="Beer",SUM(LOOKUP(2,1/(Rates!$B$3:$B$5&lt;=W11)/(Rates!$C$3:$C$5&gt;=W11),Rates!$D$3:$D$5)*(X11/100)*W11),IF(R11="Refreshment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44" t="str">
        <f t="shared" si="39"/>
        <v/>
      </c>
      <c r="P11" s="13"/>
      <c r="Q11" s="179" t="str">
        <f t="shared" si="40"/>
        <v/>
      </c>
      <c r="R11" s="180" t="str">
        <f t="shared" si="41"/>
        <v/>
      </c>
      <c r="S11" s="13" t="str">
        <f>IF(A11="","",IF(R11="Refreshment Beverage",VLOOKUP(VALUE(Q11),Rates!G$15:L$19,2,0),VLOOKUP(VALUE(Q11),Rates!G$4:L$8,2,0)))</f>
        <v/>
      </c>
      <c r="T11" s="13" t="str">
        <f t="shared" si="42"/>
        <v/>
      </c>
      <c r="U11" s="181" t="str">
        <f t="shared" si="43"/>
        <v/>
      </c>
      <c r="V11" s="13" t="str">
        <f t="shared" si="44"/>
        <v/>
      </c>
      <c r="W11" s="13" t="str">
        <f t="shared" si="45"/>
        <v/>
      </c>
      <c r="X11" s="182" t="str">
        <f t="shared" si="46"/>
        <v/>
      </c>
      <c r="Y11" s="183" t="str">
        <f>IF(A:A="","",IF(R11="Refreshment Beverage",VLOOKUP(Q11,Rates!G$15:L$19,6,0)*W11,VLOOKUP(Q11,Rates!G$4:L$12,6,0)*W11))</f>
        <v/>
      </c>
      <c r="Z11" s="183" t="str">
        <f t="shared" si="47"/>
        <v/>
      </c>
      <c r="AA11" s="17">
        <f t="shared" si="19"/>
        <v>0</v>
      </c>
      <c r="AB11" s="177" t="str" cm="1">
        <f t="array" ref="AB11">IF(_xlfn.SINGLE(A:A)="","",IF(R11="Refreshment Beverage","",IF(AND(R11="Beer",Q11=0),SUM(LOOKUP(2,1/(Rates!$B$15:$B$18&lt;=W11)/(Rates!$C$15:$C$18&gt;=W11),Rates!$D$15:$D$18)*W11),VLOOKUP(VALUE(_xlfn.SINGLE(Q:Q)),Rates!A:B,2,0)*W11)))</f>
        <v/>
      </c>
      <c r="AC11" s="177" t="str" cm="1">
        <f t="array" ref="AC11">IF(_xlfn.SINGLE(A:A)="","",IF(R11="Refreshment Beverage","",IF(AND(R11="Beer",Q11=0),SUM(LOOKUP(2,1/(Rates!$B$15:$B$18&lt;=W11)/(Rates!$C$15:$C$18&gt;=W11),Rates!$E$15:$E$18)*W11),VLOOKUP(VALUE(_xlfn.SINGLE(Q:Q)),Rates!A:C,3,0)*W11)))</f>
        <v/>
      </c>
      <c r="AD11" s="168">
        <f>IFERROR(IF(OR(Q11=1,Q11=2,Q11=3,Q11=4),VLOOKUP(Q11,Rates!$A$31:$B$34,2,0)*W11,IF(V11=1,VLOOKUP(U11,'REB BEV MIN MKUP'!B:E,4,0),IF(V11&gt;1,VLOOKUP(VALUE(W11),'REB BEV MIN MKUP'!O:Q,3,0),0))),0)</f>
        <v>0</v>
      </c>
      <c r="AE11" s="177" t="str">
        <f t="shared" si="48"/>
        <v/>
      </c>
      <c r="AF11" s="13" t="str">
        <f t="shared" si="49"/>
        <v/>
      </c>
      <c r="AG11" s="177" t="str">
        <f t="shared" si="50"/>
        <v/>
      </c>
      <c r="AH11" s="184" t="str">
        <f t="shared" si="51"/>
        <v/>
      </c>
      <c r="AI11" s="184" t="str">
        <f>IF(AE:AE="","",IF(R11="Refreshment Beverage",AK11*(Rates!J$19/100),ROUND(SUM(AH11*(Rates!$J$8/100)),4)))</f>
        <v/>
      </c>
      <c r="AJ11" s="183" t="str">
        <f t="shared" si="52"/>
        <v/>
      </c>
      <c r="AK11" s="185" t="str">
        <f t="shared" si="53"/>
        <v/>
      </c>
      <c r="AL11" s="177" t="str">
        <f t="shared" si="54"/>
        <v/>
      </c>
      <c r="AM11" s="13" t="str">
        <f>IF(AS11="","",IF(R11="Refreshment Beverage",ROUND(AS11*Rates!K$19,4),ROUND(AO11*(VLOOKUP(VALUE(Q11),Rates!G$4:L$12,3,0)),4)))</f>
        <v/>
      </c>
      <c r="AN11" s="183" t="str">
        <f>IF(AS11="","",IF(R11="Refreshment Beverage",AS11*(Rates!J$19/100),MAX(AM11,AB11)))</f>
        <v/>
      </c>
      <c r="AO11" s="186" t="str">
        <f t="shared" si="55"/>
        <v/>
      </c>
      <c r="AP11" s="186" t="str">
        <f t="shared" si="56"/>
        <v/>
      </c>
      <c r="AQ11" s="186" t="str">
        <f>IF(AS11="","",IF(R11="Refreshment Beverage",ROUND(SUM(VLOOKUP(Q:Q,Rates!G$15:L$19,3,0)*(AS11-Y11-Z11-AA11)),4),ROUND(SUM(Rates!$K$8*AS11),4)))</f>
        <v/>
      </c>
      <c r="AR11" s="184" t="str">
        <f t="shared" si="57"/>
        <v/>
      </c>
      <c r="AS11" s="185" t="str">
        <f t="shared" si="58"/>
        <v/>
      </c>
      <c r="AT11" s="177" t="str">
        <f t="shared" si="59"/>
        <v/>
      </c>
      <c r="AU11" s="13" t="str">
        <f>IF(AX11="","",IF(R11="Refreshment Beverage",ROUND((BA11-Y11-Z11-AA11)*VLOOKUP(VALUE(Q11),Rates!G$15:L$19,3,0),4),ROUND(AW11*(VLOOKUP(VALUE(Q11),Rates!G:L,3,0)),4)))</f>
        <v/>
      </c>
      <c r="AV11" s="183" t="str">
        <f t="shared" si="60"/>
        <v/>
      </c>
      <c r="AW11" s="186" t="str">
        <f t="shared" si="61"/>
        <v/>
      </c>
      <c r="AX11" s="184" t="str">
        <f t="shared" si="62"/>
        <v/>
      </c>
      <c r="AY11" s="186" t="str">
        <f>IF(AX11="","",IF(R11="Refreshment Beverage",ROUND(SUM(AX11*Rates!K$19),4),ROUND(SUM(AX11*(Rates!J$8/100)),4)))</f>
        <v/>
      </c>
      <c r="AZ11" s="183" t="str">
        <f t="shared" si="63"/>
        <v/>
      </c>
      <c r="BA11" s="185" t="str">
        <f t="shared" si="64"/>
        <v/>
      </c>
    </row>
    <row r="12" spans="1:59" ht="15" customHeight="1" x14ac:dyDescent="0.3">
      <c r="A12" s="172"/>
      <c r="B12" s="172"/>
      <c r="C12" s="172"/>
      <c r="D12" s="173"/>
      <c r="E12" s="173"/>
      <c r="F12" s="173"/>
      <c r="G12" s="173"/>
      <c r="H12" s="173"/>
      <c r="I12" s="174"/>
      <c r="J12" s="175"/>
      <c r="K12" s="176" t="str">
        <f t="shared" si="36"/>
        <v/>
      </c>
      <c r="L12" s="177" t="str">
        <f t="shared" si="37"/>
        <v/>
      </c>
      <c r="M12" s="178" t="str">
        <f t="shared" si="38"/>
        <v/>
      </c>
      <c r="N12" s="44" t="str" cm="1">
        <f t="array" ref="N12">IFERROR(IF(_xlfn.SINGLE(A:A)="","",IF(R12="Beer",SUM(LOOKUP(2,1/(Rates!$B$3:$B$5&lt;=W12)/(Rates!$C$3:$C$5&gt;=W12),Rates!$D$3:$D$5)*(X12/100)*W12),IF(R12="Refreshment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44" t="str">
        <f t="shared" si="39"/>
        <v/>
      </c>
      <c r="P12" s="13"/>
      <c r="Q12" s="179" t="str">
        <f t="shared" si="40"/>
        <v/>
      </c>
      <c r="R12" s="180" t="str">
        <f t="shared" si="41"/>
        <v/>
      </c>
      <c r="S12" s="13" t="str">
        <f>IF(A12="","",IF(R12="Refreshment Beverage",VLOOKUP(VALUE(Q12),Rates!G$15:L$19,2,0),VLOOKUP(VALUE(Q12),Rates!G$4:L$8,2,0)))</f>
        <v/>
      </c>
      <c r="T12" s="13" t="str">
        <f t="shared" si="42"/>
        <v/>
      </c>
      <c r="U12" s="181" t="str">
        <f t="shared" si="43"/>
        <v/>
      </c>
      <c r="V12" s="13" t="str">
        <f t="shared" si="44"/>
        <v/>
      </c>
      <c r="W12" s="13" t="str">
        <f t="shared" si="45"/>
        <v/>
      </c>
      <c r="X12" s="182" t="str">
        <f t="shared" si="46"/>
        <v/>
      </c>
      <c r="Y12" s="183" t="str">
        <f>IF(A:A="","",IF(R12="Refreshment Beverage",VLOOKUP(Q12,Rates!G$15:L$19,6,0)*W12,VLOOKUP(Q12,Rates!G$4:L$12,6,0)*W12))</f>
        <v/>
      </c>
      <c r="Z12" s="183" t="str">
        <f t="shared" si="47"/>
        <v/>
      </c>
      <c r="AA12" s="17">
        <f t="shared" si="19"/>
        <v>0</v>
      </c>
      <c r="AB12" s="177" t="str" cm="1">
        <f t="array" ref="AB12">IF(_xlfn.SINGLE(A:A)="","",IF(R12="Refreshment Beverage","",IF(AND(R12="Beer",Q12=0),SUM(LOOKUP(2,1/(Rates!$B$15:$B$18&lt;=W12)/(Rates!$C$15:$C$18&gt;=W12),Rates!$D$15:$D$18)*W12),VLOOKUP(VALUE(_xlfn.SINGLE(Q:Q)),Rates!A:B,2,0)*W12)))</f>
        <v/>
      </c>
      <c r="AC12" s="177" t="str" cm="1">
        <f t="array" ref="AC12">IF(_xlfn.SINGLE(A:A)="","",IF(R12="Refreshment Beverage","",IF(AND(R12="Beer",Q12=0),SUM(LOOKUP(2,1/(Rates!$B$15:$B$18&lt;=W12)/(Rates!$C$15:$C$18&gt;=W12),Rates!$E$15:$E$18)*W12),VLOOKUP(VALUE(_xlfn.SINGLE(Q:Q)),Rates!A:C,3,0)*W12)))</f>
        <v/>
      </c>
      <c r="AD12" s="168">
        <f>IFERROR(IF(OR(Q12=1,Q12=2,Q12=3,Q12=4),VLOOKUP(Q12,Rates!$A$31:$B$34,2,0)*W12,IF(V12=1,VLOOKUP(U12,'REB BEV MIN MKUP'!B:E,4,0),IF(V12&gt;1,VLOOKUP(VALUE(W12),'REB BEV MIN MKUP'!O:Q,3,0),0))),0)</f>
        <v>0</v>
      </c>
      <c r="AE12" s="177" t="str">
        <f t="shared" si="48"/>
        <v/>
      </c>
      <c r="AF12" s="13" t="str">
        <f t="shared" si="49"/>
        <v/>
      </c>
      <c r="AG12" s="177" t="str">
        <f t="shared" si="50"/>
        <v/>
      </c>
      <c r="AH12" s="184" t="str">
        <f t="shared" si="51"/>
        <v/>
      </c>
      <c r="AI12" s="184" t="str">
        <f>IF(AE:AE="","",IF(R12="Refreshment Beverage",AK12*(Rates!J$19/100),ROUND(SUM(AH12*(Rates!$J$8/100)),4)))</f>
        <v/>
      </c>
      <c r="AJ12" s="183" t="str">
        <f t="shared" si="52"/>
        <v/>
      </c>
      <c r="AK12" s="185" t="str">
        <f t="shared" si="53"/>
        <v/>
      </c>
      <c r="AL12" s="177" t="str">
        <f t="shared" si="54"/>
        <v/>
      </c>
      <c r="AM12" s="13" t="str">
        <f>IF(AS12="","",IF(R12="Refreshment Beverage",ROUND(AS12*Rates!K$19,4),ROUND(AO12*(VLOOKUP(VALUE(Q12),Rates!G$4:L$12,3,0)),4)))</f>
        <v/>
      </c>
      <c r="AN12" s="183" t="str">
        <f>IF(AS12="","",IF(R12="Refreshment Beverage",AS12*(Rates!J$19/100),MAX(AM12,AB12)))</f>
        <v/>
      </c>
      <c r="AO12" s="186" t="str">
        <f t="shared" si="55"/>
        <v/>
      </c>
      <c r="AP12" s="186" t="str">
        <f t="shared" si="56"/>
        <v/>
      </c>
      <c r="AQ12" s="186" t="str">
        <f>IF(AS12="","",IF(R12="Refreshment Beverage",ROUND(SUM(VLOOKUP(Q:Q,Rates!G$15:L$19,3,0)*(AS12-Y12-Z12-AA12)),4),ROUND(SUM(Rates!$K$8*AS12),4)))</f>
        <v/>
      </c>
      <c r="AR12" s="184" t="str">
        <f t="shared" si="57"/>
        <v/>
      </c>
      <c r="AS12" s="185" t="str">
        <f t="shared" si="58"/>
        <v/>
      </c>
      <c r="AT12" s="177" t="str">
        <f t="shared" si="59"/>
        <v/>
      </c>
      <c r="AU12" s="13" t="str">
        <f>IF(AX12="","",IF(R12="Refreshment Beverage",ROUND((BA12-Y12-Z12-AA12)*VLOOKUP(VALUE(Q12),Rates!G$15:L$19,3,0),4),ROUND(AW12*(VLOOKUP(VALUE(Q12),Rates!G:L,3,0)),4)))</f>
        <v/>
      </c>
      <c r="AV12" s="183" t="str">
        <f t="shared" si="60"/>
        <v/>
      </c>
      <c r="AW12" s="186" t="str">
        <f t="shared" si="61"/>
        <v/>
      </c>
      <c r="AX12" s="184" t="str">
        <f t="shared" si="62"/>
        <v/>
      </c>
      <c r="AY12" s="186" t="str">
        <f>IF(AX12="","",IF(R12="Refreshment Beverage",ROUND(SUM(AX12*Rates!K$19),4),ROUND(SUM(AX12*(Rates!J$8/100)),4)))</f>
        <v/>
      </c>
      <c r="AZ12" s="183" t="str">
        <f t="shared" si="63"/>
        <v/>
      </c>
      <c r="BA12" s="185" t="str">
        <f t="shared" si="64"/>
        <v/>
      </c>
    </row>
    <row r="13" spans="1:59" ht="15" customHeight="1" x14ac:dyDescent="0.3">
      <c r="A13" s="172"/>
      <c r="B13" s="172"/>
      <c r="C13" s="172"/>
      <c r="D13" s="173"/>
      <c r="E13" s="173"/>
      <c r="F13" s="173"/>
      <c r="G13" s="173"/>
      <c r="H13" s="173"/>
      <c r="I13" s="174"/>
      <c r="J13" s="175"/>
      <c r="K13" s="176" t="str">
        <f t="shared" si="36"/>
        <v/>
      </c>
      <c r="L13" s="177" t="str">
        <f t="shared" si="37"/>
        <v/>
      </c>
      <c r="M13" s="178" t="str">
        <f t="shared" si="38"/>
        <v/>
      </c>
      <c r="N13" s="44" t="str" cm="1">
        <f t="array" ref="N13">IFERROR(IF(_xlfn.SINGLE(A:A)="","",IF(R13="Beer",SUM(LOOKUP(2,1/(Rates!$B$3:$B$5&lt;=W13)/(Rates!$C$3:$C$5&gt;=W13),Rates!$D$3:$D$5)*(X13/100)*W13),IF(R13="Refreshment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44" t="str">
        <f t="shared" si="39"/>
        <v/>
      </c>
      <c r="P13" s="13"/>
      <c r="Q13" s="179" t="str">
        <f t="shared" si="40"/>
        <v/>
      </c>
      <c r="R13" s="180" t="str">
        <f t="shared" si="41"/>
        <v/>
      </c>
      <c r="S13" s="13" t="str">
        <f>IF(A13="","",IF(R13="Refreshment Beverage",VLOOKUP(VALUE(Q13),Rates!G$15:L$19,2,0),VLOOKUP(VALUE(Q13),Rates!G$4:L$8,2,0)))</f>
        <v/>
      </c>
      <c r="T13" s="13" t="str">
        <f t="shared" si="42"/>
        <v/>
      </c>
      <c r="U13" s="181" t="str">
        <f t="shared" si="43"/>
        <v/>
      </c>
      <c r="V13" s="13" t="str">
        <f t="shared" si="44"/>
        <v/>
      </c>
      <c r="W13" s="13" t="str">
        <f t="shared" si="45"/>
        <v/>
      </c>
      <c r="X13" s="182" t="str">
        <f t="shared" si="46"/>
        <v/>
      </c>
      <c r="Y13" s="183" t="str">
        <f>IF(A:A="","",IF(R13="Refreshment Beverage",VLOOKUP(Q13,Rates!G$15:L$19,6,0)*W13,VLOOKUP(Q13,Rates!G$4:L$12,6,0)*W13))</f>
        <v/>
      </c>
      <c r="Z13" s="183" t="str">
        <f t="shared" si="47"/>
        <v/>
      </c>
      <c r="AA13" s="17">
        <f t="shared" si="19"/>
        <v>0</v>
      </c>
      <c r="AB13" s="177" t="str" cm="1">
        <f t="array" ref="AB13">IF(_xlfn.SINGLE(A:A)="","",IF(R13="Refreshment Beverage","",IF(AND(R13="Beer",Q13=0),SUM(LOOKUP(2,1/(Rates!$B$15:$B$18&lt;=W13)/(Rates!$C$15:$C$18&gt;=W13),Rates!$D$15:$D$18)*W13),VLOOKUP(VALUE(_xlfn.SINGLE(Q:Q)),Rates!A:B,2,0)*W13)))</f>
        <v/>
      </c>
      <c r="AC13" s="177" t="str" cm="1">
        <f t="array" ref="AC13">IF(_xlfn.SINGLE(A:A)="","",IF(R13="Refreshment Beverage","",IF(AND(R13="Beer",Q13=0),SUM(LOOKUP(2,1/(Rates!$B$15:$B$18&lt;=W13)/(Rates!$C$15:$C$18&gt;=W13),Rates!$E$15:$E$18)*W13),VLOOKUP(VALUE(_xlfn.SINGLE(Q:Q)),Rates!A:C,3,0)*W13)))</f>
        <v/>
      </c>
      <c r="AD13" s="168">
        <f>IFERROR(IF(OR(Q13=1,Q13=2,Q13=3,Q13=4),VLOOKUP(Q13,Rates!$A$31:$B$34,2,0)*W13,IF(V13=1,VLOOKUP(U13,'REB BEV MIN MKUP'!B:E,4,0),IF(V13&gt;1,VLOOKUP(VALUE(W13),'REB BEV MIN MKUP'!O:Q,3,0),0))),0)</f>
        <v>0</v>
      </c>
      <c r="AE13" s="177" t="str">
        <f t="shared" si="48"/>
        <v/>
      </c>
      <c r="AF13" s="13" t="str">
        <f t="shared" si="49"/>
        <v/>
      </c>
      <c r="AG13" s="177" t="str">
        <f t="shared" si="50"/>
        <v/>
      </c>
      <c r="AH13" s="184" t="str">
        <f t="shared" si="51"/>
        <v/>
      </c>
      <c r="AI13" s="184" t="str">
        <f>IF(AE:AE="","",IF(R13="Refreshment Beverage",AK13*(Rates!J$19/100),ROUND(SUM(AH13*(Rates!$J$8/100)),4)))</f>
        <v/>
      </c>
      <c r="AJ13" s="183" t="str">
        <f t="shared" si="52"/>
        <v/>
      </c>
      <c r="AK13" s="185" t="str">
        <f t="shared" si="53"/>
        <v/>
      </c>
      <c r="AL13" s="177" t="str">
        <f t="shared" si="54"/>
        <v/>
      </c>
      <c r="AM13" s="13" t="str">
        <f>IF(AS13="","",IF(R13="Refreshment Beverage",ROUND(AS13*Rates!K$19,4),ROUND(AO13*(VLOOKUP(VALUE(Q13),Rates!G$4:L$12,3,0)),4)))</f>
        <v/>
      </c>
      <c r="AN13" s="183" t="str">
        <f>IF(AS13="","",IF(R13="Refreshment Beverage",AS13*(Rates!J$19/100),MAX(AM13,AB13)))</f>
        <v/>
      </c>
      <c r="AO13" s="186" t="str">
        <f t="shared" si="55"/>
        <v/>
      </c>
      <c r="AP13" s="186" t="str">
        <f t="shared" si="56"/>
        <v/>
      </c>
      <c r="AQ13" s="186" t="str">
        <f>IF(AS13="","",IF(R13="Refreshment Beverage",ROUND(SUM(VLOOKUP(Q:Q,Rates!G$15:L$19,3,0)*(AS13-Y13-Z13-AA13)),4),ROUND(SUM(Rates!$K$8*AS13),4)))</f>
        <v/>
      </c>
      <c r="AR13" s="184" t="str">
        <f t="shared" si="57"/>
        <v/>
      </c>
      <c r="AS13" s="185" t="str">
        <f t="shared" si="58"/>
        <v/>
      </c>
      <c r="AT13" s="177" t="str">
        <f t="shared" si="59"/>
        <v/>
      </c>
      <c r="AU13" s="13" t="str">
        <f>IF(AX13="","",IF(R13="Refreshment Beverage",ROUND((BA13-Y13-Z13-AA13)*VLOOKUP(VALUE(Q13),Rates!G$15:L$19,3,0),4),ROUND(AW13*(VLOOKUP(VALUE(Q13),Rates!G:L,3,0)),4)))</f>
        <v/>
      </c>
      <c r="AV13" s="183" t="str">
        <f t="shared" si="60"/>
        <v/>
      </c>
      <c r="AW13" s="186" t="str">
        <f t="shared" si="61"/>
        <v/>
      </c>
      <c r="AX13" s="184" t="str">
        <f t="shared" si="62"/>
        <v/>
      </c>
      <c r="AY13" s="186" t="str">
        <f>IF(AX13="","",IF(R13="Refreshment Beverage",ROUND(SUM(AX13*Rates!K$19),4),ROUND(SUM(AX13*(Rates!J$8/100)),4)))</f>
        <v/>
      </c>
      <c r="AZ13" s="183" t="str">
        <f t="shared" si="63"/>
        <v/>
      </c>
      <c r="BA13" s="185" t="str">
        <f t="shared" si="64"/>
        <v/>
      </c>
    </row>
    <row r="14" spans="1:59" ht="15" customHeight="1" x14ac:dyDescent="0.3">
      <c r="A14" s="172"/>
      <c r="B14" s="172"/>
      <c r="C14" s="172"/>
      <c r="D14" s="173"/>
      <c r="E14" s="173"/>
      <c r="F14" s="173"/>
      <c r="G14" s="173"/>
      <c r="H14" s="173"/>
      <c r="I14" s="174"/>
      <c r="J14" s="175"/>
      <c r="K14" s="176" t="str">
        <f t="shared" si="36"/>
        <v/>
      </c>
      <c r="L14" s="177" t="str">
        <f t="shared" si="37"/>
        <v/>
      </c>
      <c r="M14" s="178" t="str">
        <f t="shared" si="38"/>
        <v/>
      </c>
      <c r="N14" s="44" t="str" cm="1">
        <f t="array" ref="N14">IFERROR(IF(_xlfn.SINGLE(A:A)="","",IF(R14="Beer",SUM(LOOKUP(2,1/(Rates!$B$3:$B$5&lt;=W14)/(Rates!$C$3:$C$5&gt;=W14),Rates!$D$3:$D$5)*(X14/100)*W14),IF(R14="Refreshment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44" t="str">
        <f t="shared" si="39"/>
        <v/>
      </c>
      <c r="P14" s="13"/>
      <c r="Q14" s="179" t="str">
        <f t="shared" si="40"/>
        <v/>
      </c>
      <c r="R14" s="180" t="str">
        <f t="shared" si="41"/>
        <v/>
      </c>
      <c r="S14" s="13" t="str">
        <f>IF(A14="","",IF(R14="Refreshment Beverage",VLOOKUP(VALUE(Q14),Rates!G$15:L$19,2,0),VLOOKUP(VALUE(Q14),Rates!G$4:L$8,2,0)))</f>
        <v/>
      </c>
      <c r="T14" s="13" t="str">
        <f t="shared" si="42"/>
        <v/>
      </c>
      <c r="U14" s="181" t="str">
        <f t="shared" si="43"/>
        <v/>
      </c>
      <c r="V14" s="13" t="str">
        <f t="shared" si="44"/>
        <v/>
      </c>
      <c r="W14" s="13" t="str">
        <f t="shared" si="45"/>
        <v/>
      </c>
      <c r="X14" s="182" t="str">
        <f t="shared" si="46"/>
        <v/>
      </c>
      <c r="Y14" s="183" t="str">
        <f>IF(A:A="","",IF(R14="Refreshment Beverage",VLOOKUP(Q14,Rates!G$15:L$19,6,0)*W14,VLOOKUP(Q14,Rates!G$4:L$12,6,0)*W14))</f>
        <v/>
      </c>
      <c r="Z14" s="183" t="str">
        <f t="shared" si="47"/>
        <v/>
      </c>
      <c r="AA14" s="17">
        <f t="shared" si="19"/>
        <v>0</v>
      </c>
      <c r="AB14" s="177" t="str" cm="1">
        <f t="array" ref="AB14">IF(_xlfn.SINGLE(A:A)="","",IF(R14="Refreshment Beverage","",IF(AND(R14="Beer",Q14=0),SUM(LOOKUP(2,1/(Rates!$B$15:$B$18&lt;=W14)/(Rates!$C$15:$C$18&gt;=W14),Rates!$D$15:$D$18)*W14),VLOOKUP(VALUE(_xlfn.SINGLE(Q:Q)),Rates!A:B,2,0)*W14)))</f>
        <v/>
      </c>
      <c r="AC14" s="177" t="str" cm="1">
        <f t="array" ref="AC14">IF(_xlfn.SINGLE(A:A)="","",IF(R14="Refreshment Beverage","",IF(AND(R14="Beer",Q14=0),SUM(LOOKUP(2,1/(Rates!$B$15:$B$18&lt;=W14)/(Rates!$C$15:$C$18&gt;=W14),Rates!$E$15:$E$18)*W14),VLOOKUP(VALUE(_xlfn.SINGLE(Q:Q)),Rates!A:C,3,0)*W14)))</f>
        <v/>
      </c>
      <c r="AD14" s="168">
        <f>IFERROR(IF(OR(Q14=1,Q14=2,Q14=3,Q14=4),VLOOKUP(Q14,Rates!$A$31:$B$34,2,0)*W14,IF(V14=1,VLOOKUP(U14,'REB BEV MIN MKUP'!B:E,4,0),IF(V14&gt;1,VLOOKUP(VALUE(W14),'REB BEV MIN MKUP'!O:Q,3,0),0))),0)</f>
        <v>0</v>
      </c>
      <c r="AE14" s="177" t="str">
        <f t="shared" si="48"/>
        <v/>
      </c>
      <c r="AF14" s="13" t="str">
        <f t="shared" si="49"/>
        <v/>
      </c>
      <c r="AG14" s="177" t="str">
        <f t="shared" si="50"/>
        <v/>
      </c>
      <c r="AH14" s="184" t="str">
        <f t="shared" si="51"/>
        <v/>
      </c>
      <c r="AI14" s="184" t="str">
        <f>IF(AE:AE="","",IF(R14="Refreshment Beverage",AK14*(Rates!J$19/100),ROUND(SUM(AH14*(Rates!$J$8/100)),4)))</f>
        <v/>
      </c>
      <c r="AJ14" s="183" t="str">
        <f t="shared" si="52"/>
        <v/>
      </c>
      <c r="AK14" s="185" t="str">
        <f t="shared" si="53"/>
        <v/>
      </c>
      <c r="AL14" s="177" t="str">
        <f t="shared" si="54"/>
        <v/>
      </c>
      <c r="AM14" s="13" t="str">
        <f>IF(AS14="","",IF(R14="Refreshment Beverage",ROUND(AS14*Rates!K$19,4),ROUND(AO14*(VLOOKUP(VALUE(Q14),Rates!G$4:L$12,3,0)),4)))</f>
        <v/>
      </c>
      <c r="AN14" s="183" t="str">
        <f>IF(AS14="","",IF(R14="Refreshment Beverage",AS14*(Rates!J$19/100),MAX(AM14,AB14)))</f>
        <v/>
      </c>
      <c r="AO14" s="186" t="str">
        <f t="shared" si="55"/>
        <v/>
      </c>
      <c r="AP14" s="186" t="str">
        <f t="shared" si="56"/>
        <v/>
      </c>
      <c r="AQ14" s="186" t="str">
        <f>IF(AS14="","",IF(R14="Refreshment Beverage",ROUND(SUM(VLOOKUP(Q:Q,Rates!G$15:L$19,3,0)*(AS14-Y14-Z14-AA14)),4),ROUND(SUM(Rates!$K$8*AS14),4)))</f>
        <v/>
      </c>
      <c r="AR14" s="184" t="str">
        <f t="shared" si="57"/>
        <v/>
      </c>
      <c r="AS14" s="185" t="str">
        <f t="shared" si="58"/>
        <v/>
      </c>
      <c r="AT14" s="177" t="str">
        <f t="shared" si="59"/>
        <v/>
      </c>
      <c r="AU14" s="13" t="str">
        <f>IF(AX14="","",IF(R14="Refreshment Beverage",ROUND((BA14-Y14-Z14-AA14)*VLOOKUP(VALUE(Q14),Rates!G$15:L$19,3,0),4),ROUND(AW14*(VLOOKUP(VALUE(Q14),Rates!G:L,3,0)),4)))</f>
        <v/>
      </c>
      <c r="AV14" s="183" t="str">
        <f t="shared" si="60"/>
        <v/>
      </c>
      <c r="AW14" s="186" t="str">
        <f t="shared" si="61"/>
        <v/>
      </c>
      <c r="AX14" s="184" t="str">
        <f t="shared" si="62"/>
        <v/>
      </c>
      <c r="AY14" s="186" t="str">
        <f>IF(AX14="","",IF(R14="Refreshment Beverage",ROUND(SUM(AX14*Rates!K$19),4),ROUND(SUM(AX14*(Rates!J$8/100)),4)))</f>
        <v/>
      </c>
      <c r="AZ14" s="183" t="str">
        <f t="shared" si="63"/>
        <v/>
      </c>
      <c r="BA14" s="185" t="str">
        <f t="shared" si="64"/>
        <v/>
      </c>
    </row>
    <row r="15" spans="1:59" ht="15" customHeight="1" x14ac:dyDescent="0.3">
      <c r="A15" s="172"/>
      <c r="B15" s="172"/>
      <c r="C15" s="172"/>
      <c r="D15" s="173"/>
      <c r="E15" s="173"/>
      <c r="F15" s="173"/>
      <c r="G15" s="173"/>
      <c r="H15" s="173"/>
      <c r="I15" s="174"/>
      <c r="J15" s="175"/>
      <c r="K15" s="176" t="str">
        <f t="shared" si="36"/>
        <v/>
      </c>
      <c r="L15" s="177" t="str">
        <f t="shared" si="37"/>
        <v/>
      </c>
      <c r="M15" s="178" t="str">
        <f t="shared" si="38"/>
        <v/>
      </c>
      <c r="N15" s="44" t="str" cm="1">
        <f t="array" ref="N15">IFERROR(IF(_xlfn.SINGLE(A:A)="","",IF(R15="Beer",SUM(LOOKUP(2,1/(Rates!$B$3:$B$5&lt;=W15)/(Rates!$C$3:$C$5&gt;=W15),Rates!$D$3:$D$5)*(X15/100)*W15),IF(R15="Refreshment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44" t="str">
        <f t="shared" si="39"/>
        <v/>
      </c>
      <c r="P15" s="13"/>
      <c r="Q15" s="179" t="str">
        <f t="shared" si="40"/>
        <v/>
      </c>
      <c r="R15" s="180" t="str">
        <f t="shared" si="41"/>
        <v/>
      </c>
      <c r="S15" s="13" t="str">
        <f>IF(A15="","",IF(R15="Refreshment Beverage",VLOOKUP(VALUE(Q15),Rates!G$15:L$19,2,0),VLOOKUP(VALUE(Q15),Rates!G$4:L$8,2,0)))</f>
        <v/>
      </c>
      <c r="T15" s="13" t="str">
        <f t="shared" si="42"/>
        <v/>
      </c>
      <c r="U15" s="181" t="str">
        <f t="shared" si="43"/>
        <v/>
      </c>
      <c r="V15" s="13" t="str">
        <f t="shared" si="44"/>
        <v/>
      </c>
      <c r="W15" s="13" t="str">
        <f t="shared" si="45"/>
        <v/>
      </c>
      <c r="X15" s="182" t="str">
        <f t="shared" si="46"/>
        <v/>
      </c>
      <c r="Y15" s="183" t="str">
        <f>IF(A:A="","",IF(R15="Refreshment Beverage",VLOOKUP(Q15,Rates!G$15:L$19,6,0)*W15,VLOOKUP(Q15,Rates!G$4:L$12,6,0)*W15))</f>
        <v/>
      </c>
      <c r="Z15" s="183" t="str">
        <f t="shared" si="47"/>
        <v/>
      </c>
      <c r="AA15" s="17">
        <f t="shared" si="19"/>
        <v>0</v>
      </c>
      <c r="AB15" s="177" t="str" cm="1">
        <f t="array" ref="AB15">IF(_xlfn.SINGLE(A:A)="","",IF(R15="Refreshment Beverage","",IF(AND(R15="Beer",Q15=0),SUM(LOOKUP(2,1/(Rates!$B$15:$B$18&lt;=W15)/(Rates!$C$15:$C$18&gt;=W15),Rates!$D$15:$D$18)*W15),VLOOKUP(VALUE(_xlfn.SINGLE(Q:Q)),Rates!A:B,2,0)*W15)))</f>
        <v/>
      </c>
      <c r="AC15" s="177" t="str" cm="1">
        <f t="array" ref="AC15">IF(_xlfn.SINGLE(A:A)="","",IF(R15="Refreshment Beverage","",IF(AND(R15="Beer",Q15=0),SUM(LOOKUP(2,1/(Rates!$B$15:$B$18&lt;=W15)/(Rates!$C$15:$C$18&gt;=W15),Rates!$E$15:$E$18)*W15),VLOOKUP(VALUE(_xlfn.SINGLE(Q:Q)),Rates!A:C,3,0)*W15)))</f>
        <v/>
      </c>
      <c r="AD15" s="168">
        <f>IFERROR(IF(OR(Q15=1,Q15=2,Q15=3,Q15=4),VLOOKUP(Q15,Rates!$A$31:$B$34,2,0)*W15,IF(V15=1,VLOOKUP(U15,'REB BEV MIN MKUP'!B:E,4,0),IF(V15&gt;1,VLOOKUP(VALUE(W15),'REB BEV MIN MKUP'!O:Q,3,0),0))),0)</f>
        <v>0</v>
      </c>
      <c r="AE15" s="177" t="str">
        <f t="shared" si="48"/>
        <v/>
      </c>
      <c r="AF15" s="13" t="str">
        <f t="shared" si="49"/>
        <v/>
      </c>
      <c r="AG15" s="177" t="str">
        <f t="shared" si="50"/>
        <v/>
      </c>
      <c r="AH15" s="184" t="str">
        <f t="shared" si="51"/>
        <v/>
      </c>
      <c r="AI15" s="184" t="str">
        <f>IF(AE:AE="","",IF(R15="Refreshment Beverage",AK15*(Rates!J$19/100),ROUND(SUM(AH15*(Rates!$J$8/100)),4)))</f>
        <v/>
      </c>
      <c r="AJ15" s="183" t="str">
        <f t="shared" si="52"/>
        <v/>
      </c>
      <c r="AK15" s="185" t="str">
        <f t="shared" si="53"/>
        <v/>
      </c>
      <c r="AL15" s="177" t="str">
        <f t="shared" si="54"/>
        <v/>
      </c>
      <c r="AM15" s="13" t="str">
        <f>IF(AS15="","",IF(R15="Refreshment Beverage",ROUND(AS15*Rates!K$19,4),ROUND(AO15*(VLOOKUP(VALUE(Q15),Rates!G$4:L$12,3,0)),4)))</f>
        <v/>
      </c>
      <c r="AN15" s="183" t="str">
        <f>IF(AS15="","",IF(R15="Refreshment Beverage",AS15*(Rates!J$19/100),MAX(AM15,AB15)))</f>
        <v/>
      </c>
      <c r="AO15" s="186" t="str">
        <f t="shared" si="55"/>
        <v/>
      </c>
      <c r="AP15" s="186" t="str">
        <f t="shared" si="56"/>
        <v/>
      </c>
      <c r="AQ15" s="186" t="str">
        <f>IF(AS15="","",IF(R15="Refreshment Beverage",ROUND(SUM(VLOOKUP(Q:Q,Rates!G$15:L$19,3,0)*(AS15-Y15-Z15-AA15)),4),ROUND(SUM(Rates!$K$8*AS15),4)))</f>
        <v/>
      </c>
      <c r="AR15" s="184" t="str">
        <f t="shared" si="57"/>
        <v/>
      </c>
      <c r="AS15" s="185" t="str">
        <f t="shared" si="58"/>
        <v/>
      </c>
      <c r="AT15" s="177" t="str">
        <f t="shared" si="59"/>
        <v/>
      </c>
      <c r="AU15" s="13" t="str">
        <f>IF(AX15="","",IF(R15="Refreshment Beverage",ROUND((BA15-Y15-Z15-AA15)*VLOOKUP(VALUE(Q15),Rates!G$15:L$19,3,0),4),ROUND(AW15*(VLOOKUP(VALUE(Q15),Rates!G:L,3,0)),4)))</f>
        <v/>
      </c>
      <c r="AV15" s="183" t="str">
        <f t="shared" si="60"/>
        <v/>
      </c>
      <c r="AW15" s="186" t="str">
        <f t="shared" si="61"/>
        <v/>
      </c>
      <c r="AX15" s="184" t="str">
        <f t="shared" si="62"/>
        <v/>
      </c>
      <c r="AY15" s="186" t="str">
        <f>IF(AX15="","",IF(R15="Refreshment Beverage",ROUND(SUM(AX15*Rates!K$19),4),ROUND(SUM(AX15*(Rates!J$8/100)),4)))</f>
        <v/>
      </c>
      <c r="AZ15" s="183" t="str">
        <f t="shared" si="63"/>
        <v/>
      </c>
      <c r="BA15" s="185" t="str">
        <f t="shared" si="64"/>
        <v/>
      </c>
    </row>
    <row r="16" spans="1:59" ht="15" customHeight="1" x14ac:dyDescent="0.3">
      <c r="A16" s="172"/>
      <c r="B16" s="172"/>
      <c r="C16" s="172"/>
      <c r="D16" s="173"/>
      <c r="E16" s="173"/>
      <c r="F16" s="173"/>
      <c r="G16" s="173"/>
      <c r="H16" s="173"/>
      <c r="I16" s="174"/>
      <c r="J16" s="175"/>
      <c r="K16" s="176" t="str">
        <f t="shared" si="36"/>
        <v/>
      </c>
      <c r="L16" s="177" t="str">
        <f t="shared" si="37"/>
        <v/>
      </c>
      <c r="M16" s="178" t="str">
        <f t="shared" si="38"/>
        <v/>
      </c>
      <c r="N16" s="44" t="str" cm="1">
        <f t="array" ref="N16">IFERROR(IF(_xlfn.SINGLE(A:A)="","",IF(R16="Beer",SUM(LOOKUP(2,1/(Rates!$B$3:$B$5&lt;=W16)/(Rates!$C$3:$C$5&gt;=W16),Rates!$D$3:$D$5)*(X16/100)*W16),IF(R16="Refreshment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44" t="str">
        <f t="shared" si="39"/>
        <v/>
      </c>
      <c r="P16" s="13"/>
      <c r="Q16" s="179" t="str">
        <f t="shared" si="40"/>
        <v/>
      </c>
      <c r="R16" s="180" t="str">
        <f t="shared" si="41"/>
        <v/>
      </c>
      <c r="S16" s="13" t="str">
        <f>IF(A16="","",IF(R16="Refreshment Beverage",VLOOKUP(VALUE(Q16),Rates!G$15:L$19,2,0),VLOOKUP(VALUE(Q16),Rates!G$4:L$8,2,0)))</f>
        <v/>
      </c>
      <c r="T16" s="13" t="str">
        <f t="shared" si="42"/>
        <v/>
      </c>
      <c r="U16" s="181" t="str">
        <f t="shared" si="43"/>
        <v/>
      </c>
      <c r="V16" s="13" t="str">
        <f t="shared" si="44"/>
        <v/>
      </c>
      <c r="W16" s="13" t="str">
        <f t="shared" si="45"/>
        <v/>
      </c>
      <c r="X16" s="182" t="str">
        <f t="shared" si="46"/>
        <v/>
      </c>
      <c r="Y16" s="183" t="str">
        <f>IF(A:A="","",IF(R16="Refreshment Beverage",VLOOKUP(Q16,Rates!G$15:L$19,6,0)*W16,VLOOKUP(Q16,Rates!G$4:L$12,6,0)*W16))</f>
        <v/>
      </c>
      <c r="Z16" s="183" t="str">
        <f t="shared" si="47"/>
        <v/>
      </c>
      <c r="AA16" s="17">
        <f t="shared" si="19"/>
        <v>0</v>
      </c>
      <c r="AB16" s="177" t="str" cm="1">
        <f t="array" ref="AB16">IF(_xlfn.SINGLE(A:A)="","",IF(R16="Refreshment Beverage","",IF(AND(R16="Beer",Q16=0),SUM(LOOKUP(2,1/(Rates!$B$15:$B$18&lt;=W16)/(Rates!$C$15:$C$18&gt;=W16),Rates!$D$15:$D$18)*W16),VLOOKUP(VALUE(_xlfn.SINGLE(Q:Q)),Rates!A:B,2,0)*W16)))</f>
        <v/>
      </c>
      <c r="AC16" s="177" t="str" cm="1">
        <f t="array" ref="AC16">IF(_xlfn.SINGLE(A:A)="","",IF(R16="Refreshment Beverage","",IF(AND(R16="Beer",Q16=0),SUM(LOOKUP(2,1/(Rates!$B$15:$B$18&lt;=W16)/(Rates!$C$15:$C$18&gt;=W16),Rates!$E$15:$E$18)*W16),VLOOKUP(VALUE(_xlfn.SINGLE(Q:Q)),Rates!A:C,3,0)*W16)))</f>
        <v/>
      </c>
      <c r="AD16" s="168">
        <f>IFERROR(IF(OR(Q16=1,Q16=2,Q16=3,Q16=4),VLOOKUP(Q16,Rates!$A$31:$B$34,2,0)*W16,IF(V16=1,VLOOKUP(U16,'REB BEV MIN MKUP'!B:E,4,0),IF(V16&gt;1,VLOOKUP(VALUE(W16),'REB BEV MIN MKUP'!O:Q,3,0),0))),0)</f>
        <v>0</v>
      </c>
      <c r="AE16" s="177" t="str">
        <f t="shared" si="48"/>
        <v/>
      </c>
      <c r="AF16" s="13" t="str">
        <f t="shared" si="49"/>
        <v/>
      </c>
      <c r="AG16" s="177" t="str">
        <f t="shared" si="50"/>
        <v/>
      </c>
      <c r="AH16" s="184" t="str">
        <f t="shared" si="51"/>
        <v/>
      </c>
      <c r="AI16" s="184" t="str">
        <f>IF(AE:AE="","",IF(R16="Refreshment Beverage",AK16*(Rates!J$19/100),ROUND(SUM(AH16*(Rates!$J$8/100)),4)))</f>
        <v/>
      </c>
      <c r="AJ16" s="183" t="str">
        <f t="shared" si="52"/>
        <v/>
      </c>
      <c r="AK16" s="185" t="str">
        <f t="shared" si="53"/>
        <v/>
      </c>
      <c r="AL16" s="177" t="str">
        <f t="shared" si="54"/>
        <v/>
      </c>
      <c r="AM16" s="13" t="str">
        <f>IF(AS16="","",IF(R16="Refreshment Beverage",ROUND(AS16*Rates!K$19,4),ROUND(AO16*(VLOOKUP(VALUE(Q16),Rates!G$4:L$12,3,0)),4)))</f>
        <v/>
      </c>
      <c r="AN16" s="183" t="str">
        <f>IF(AS16="","",IF(R16="Refreshment Beverage",AS16*(Rates!J$19/100),MAX(AM16,AB16)))</f>
        <v/>
      </c>
      <c r="AO16" s="186" t="str">
        <f t="shared" si="55"/>
        <v/>
      </c>
      <c r="AP16" s="186" t="str">
        <f t="shared" si="56"/>
        <v/>
      </c>
      <c r="AQ16" s="186" t="str">
        <f>IF(AS16="","",IF(R16="Refreshment Beverage",ROUND(SUM(VLOOKUP(Q:Q,Rates!G$15:L$19,3,0)*(AS16-Y16-Z16-AA16)),4),ROUND(SUM(Rates!$K$8*AS16),4)))</f>
        <v/>
      </c>
      <c r="AR16" s="184" t="str">
        <f t="shared" si="57"/>
        <v/>
      </c>
      <c r="AS16" s="185" t="str">
        <f t="shared" si="58"/>
        <v/>
      </c>
      <c r="AT16" s="177" t="str">
        <f t="shared" si="59"/>
        <v/>
      </c>
      <c r="AU16" s="13" t="str">
        <f>IF(AX16="","",IF(R16="Refreshment Beverage",ROUND((BA16-Y16-Z16-AA16)*VLOOKUP(VALUE(Q16),Rates!G$15:L$19,3,0),4),ROUND(AW16*(VLOOKUP(VALUE(Q16),Rates!G:L,3,0)),4)))</f>
        <v/>
      </c>
      <c r="AV16" s="183" t="str">
        <f t="shared" si="60"/>
        <v/>
      </c>
      <c r="AW16" s="186" t="str">
        <f t="shared" si="61"/>
        <v/>
      </c>
      <c r="AX16" s="184" t="str">
        <f t="shared" si="62"/>
        <v/>
      </c>
      <c r="AY16" s="186" t="str">
        <f>IF(AX16="","",IF(R16="Refreshment Beverage",ROUND(SUM(AX16*Rates!K$19),4),ROUND(SUM(AX16*(Rates!J$8/100)),4)))</f>
        <v/>
      </c>
      <c r="AZ16" s="183" t="str">
        <f t="shared" si="63"/>
        <v/>
      </c>
      <c r="BA16" s="185" t="str">
        <f t="shared" si="64"/>
        <v/>
      </c>
    </row>
    <row r="17" spans="1:59" ht="15" customHeight="1" x14ac:dyDescent="0.3">
      <c r="A17" s="172"/>
      <c r="B17" s="172"/>
      <c r="C17" s="172"/>
      <c r="D17" s="173"/>
      <c r="E17" s="173"/>
      <c r="F17" s="173"/>
      <c r="G17" s="173"/>
      <c r="H17" s="173"/>
      <c r="I17" s="174"/>
      <c r="J17" s="175"/>
      <c r="K17" s="176" t="str">
        <f t="shared" si="36"/>
        <v/>
      </c>
      <c r="L17" s="177" t="str">
        <f t="shared" si="37"/>
        <v/>
      </c>
      <c r="M17" s="178" t="str">
        <f t="shared" si="38"/>
        <v/>
      </c>
      <c r="N17" s="44" t="str" cm="1">
        <f t="array" ref="N17">IFERROR(IF(_xlfn.SINGLE(A:A)="","",IF(R17="Beer",SUM(LOOKUP(2,1/(Rates!$B$3:$B$5&lt;=W17)/(Rates!$C$3:$C$5&gt;=W17),Rates!$D$3:$D$5)*(X17/100)*W17),IF(R17="Refreshment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44" t="str">
        <f t="shared" si="39"/>
        <v/>
      </c>
      <c r="P17" s="13"/>
      <c r="Q17" s="179" t="str">
        <f t="shared" si="40"/>
        <v/>
      </c>
      <c r="R17" s="180" t="str">
        <f t="shared" si="41"/>
        <v/>
      </c>
      <c r="S17" s="13" t="str">
        <f>IF(A17="","",IF(R17="Refreshment Beverage",VLOOKUP(VALUE(Q17),Rates!G$15:L$19,2,0),VLOOKUP(VALUE(Q17),Rates!G$4:L$8,2,0)))</f>
        <v/>
      </c>
      <c r="T17" s="13" t="str">
        <f t="shared" si="42"/>
        <v/>
      </c>
      <c r="U17" s="181" t="str">
        <f t="shared" si="43"/>
        <v/>
      </c>
      <c r="V17" s="13" t="str">
        <f t="shared" si="44"/>
        <v/>
      </c>
      <c r="W17" s="13" t="str">
        <f t="shared" si="45"/>
        <v/>
      </c>
      <c r="X17" s="182" t="str">
        <f t="shared" si="46"/>
        <v/>
      </c>
      <c r="Y17" s="183" t="str">
        <f>IF(A:A="","",IF(R17="Refreshment Beverage",VLOOKUP(Q17,Rates!G$15:L$19,6,0)*W17,VLOOKUP(Q17,Rates!G$4:L$12,6,0)*W17))</f>
        <v/>
      </c>
      <c r="Z17" s="183" t="str">
        <f t="shared" si="47"/>
        <v/>
      </c>
      <c r="AA17" s="17">
        <f t="shared" si="19"/>
        <v>0</v>
      </c>
      <c r="AB17" s="177" t="str" cm="1">
        <f t="array" ref="AB17">IF(_xlfn.SINGLE(A:A)="","",IF(R17="Refreshment Beverage","",IF(AND(R17="Beer",Q17=0),SUM(LOOKUP(2,1/(Rates!$B$15:$B$18&lt;=W17)/(Rates!$C$15:$C$18&gt;=W17),Rates!$D$15:$D$18)*W17),VLOOKUP(VALUE(_xlfn.SINGLE(Q:Q)),Rates!A:B,2,0)*W17)))</f>
        <v/>
      </c>
      <c r="AC17" s="177" t="str" cm="1">
        <f t="array" ref="AC17">IF(_xlfn.SINGLE(A:A)="","",IF(R17="Refreshment Beverage","",IF(AND(R17="Beer",Q17=0),SUM(LOOKUP(2,1/(Rates!$B$15:$B$18&lt;=W17)/(Rates!$C$15:$C$18&gt;=W17),Rates!$E$15:$E$18)*W17),VLOOKUP(VALUE(_xlfn.SINGLE(Q:Q)),Rates!A:C,3,0)*W17)))</f>
        <v/>
      </c>
      <c r="AD17" s="168">
        <f>IFERROR(IF(OR(Q17=1,Q17=2,Q17=3,Q17=4),VLOOKUP(Q17,Rates!$A$31:$B$34,2,0)*W17,IF(V17=1,VLOOKUP(U17,'REB BEV MIN MKUP'!B:E,4,0),IF(V17&gt;1,VLOOKUP(VALUE(W17),'REB BEV MIN MKUP'!O:Q,3,0),0))),0)</f>
        <v>0</v>
      </c>
      <c r="AE17" s="177" t="str">
        <f t="shared" si="48"/>
        <v/>
      </c>
      <c r="AF17" s="13" t="str">
        <f t="shared" si="49"/>
        <v/>
      </c>
      <c r="AG17" s="177" t="str">
        <f t="shared" si="50"/>
        <v/>
      </c>
      <c r="AH17" s="184" t="str">
        <f t="shared" si="51"/>
        <v/>
      </c>
      <c r="AI17" s="184" t="str">
        <f>IF(AE:AE="","",IF(R17="Refreshment Beverage",AK17*(Rates!J$19/100),ROUND(SUM(AH17*(Rates!$J$8/100)),4)))</f>
        <v/>
      </c>
      <c r="AJ17" s="183" t="str">
        <f t="shared" si="52"/>
        <v/>
      </c>
      <c r="AK17" s="185" t="str">
        <f t="shared" si="53"/>
        <v/>
      </c>
      <c r="AL17" s="177" t="str">
        <f t="shared" si="54"/>
        <v/>
      </c>
      <c r="AM17" s="13" t="str">
        <f>IF(AS17="","",IF(R17="Refreshment Beverage",ROUND(AS17*Rates!K$19,4),ROUND(AO17*(VLOOKUP(VALUE(Q17),Rates!G$4:L$12,3,0)),4)))</f>
        <v/>
      </c>
      <c r="AN17" s="183" t="str">
        <f>IF(AS17="","",IF(R17="Refreshment Beverage",AS17*(Rates!J$19/100),MAX(AM17,AB17)))</f>
        <v/>
      </c>
      <c r="AO17" s="186" t="str">
        <f t="shared" si="55"/>
        <v/>
      </c>
      <c r="AP17" s="186" t="str">
        <f t="shared" si="56"/>
        <v/>
      </c>
      <c r="AQ17" s="186" t="str">
        <f>IF(AS17="","",IF(R17="Refreshment Beverage",ROUND(SUM(VLOOKUP(Q:Q,Rates!G$15:L$19,3,0)*(AS17-Y17-Z17-AA17)),4),ROUND(SUM(Rates!$K$8*AS17),4)))</f>
        <v/>
      </c>
      <c r="AR17" s="184" t="str">
        <f t="shared" si="57"/>
        <v/>
      </c>
      <c r="AS17" s="185" t="str">
        <f t="shared" si="58"/>
        <v/>
      </c>
      <c r="AT17" s="177" t="str">
        <f t="shared" si="59"/>
        <v/>
      </c>
      <c r="AU17" s="13" t="str">
        <f>IF(AX17="","",IF(R17="Refreshment Beverage",ROUND((BA17-Y17-Z17-AA17)*VLOOKUP(VALUE(Q17),Rates!G$15:L$19,3,0),4),ROUND(AW17*(VLOOKUP(VALUE(Q17),Rates!G:L,3,0)),4)))</f>
        <v/>
      </c>
      <c r="AV17" s="183" t="str">
        <f t="shared" si="60"/>
        <v/>
      </c>
      <c r="AW17" s="186" t="str">
        <f t="shared" si="61"/>
        <v/>
      </c>
      <c r="AX17" s="184" t="str">
        <f t="shared" si="62"/>
        <v/>
      </c>
      <c r="AY17" s="186" t="str">
        <f>IF(AX17="","",IF(R17="Refreshment Beverage",ROUND(SUM(AX17*Rates!K$19),4),ROUND(SUM(AX17*(Rates!J$8/100)),4)))</f>
        <v/>
      </c>
      <c r="AZ17" s="183" t="str">
        <f t="shared" si="63"/>
        <v/>
      </c>
      <c r="BA17" s="185" t="str">
        <f t="shared" si="64"/>
        <v/>
      </c>
    </row>
    <row r="18" spans="1:59" ht="15" customHeight="1" x14ac:dyDescent="0.3">
      <c r="A18" s="172"/>
      <c r="B18" s="172"/>
      <c r="C18" s="172"/>
      <c r="D18" s="173"/>
      <c r="E18" s="173"/>
      <c r="F18" s="173"/>
      <c r="G18" s="173"/>
      <c r="H18" s="173"/>
      <c r="I18" s="174"/>
      <c r="J18" s="175"/>
      <c r="K18" s="176" t="str">
        <f t="shared" si="36"/>
        <v/>
      </c>
      <c r="L18" s="177" t="str">
        <f t="shared" si="37"/>
        <v/>
      </c>
      <c r="M18" s="178" t="str">
        <f t="shared" si="38"/>
        <v/>
      </c>
      <c r="N18" s="44" t="str" cm="1">
        <f t="array" ref="N18">IFERROR(IF(_xlfn.SINGLE(A:A)="","",IF(R18="Beer",SUM(LOOKUP(2,1/(Rates!$B$3:$B$5&lt;=W18)/(Rates!$C$3:$C$5&gt;=W18),Rates!$D$3:$D$5)*(X18/100)*W18),IF(R18="Refreshment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44" t="str">
        <f t="shared" si="39"/>
        <v/>
      </c>
      <c r="P18" s="13"/>
      <c r="Q18" s="179" t="str">
        <f t="shared" si="40"/>
        <v/>
      </c>
      <c r="R18" s="180" t="str">
        <f t="shared" si="41"/>
        <v/>
      </c>
      <c r="S18" s="13" t="str">
        <f>IF(A18="","",IF(R18="Refreshment Beverage",VLOOKUP(VALUE(Q18),Rates!G$15:L$19,2,0),VLOOKUP(VALUE(Q18),Rates!G$4:L$8,2,0)))</f>
        <v/>
      </c>
      <c r="T18" s="13" t="str">
        <f t="shared" si="42"/>
        <v/>
      </c>
      <c r="U18" s="181" t="str">
        <f t="shared" si="43"/>
        <v/>
      </c>
      <c r="V18" s="13" t="str">
        <f t="shared" si="44"/>
        <v/>
      </c>
      <c r="W18" s="13" t="str">
        <f t="shared" si="45"/>
        <v/>
      </c>
      <c r="X18" s="182" t="str">
        <f t="shared" si="46"/>
        <v/>
      </c>
      <c r="Y18" s="183" t="str">
        <f>IF(A:A="","",IF(R18="Refreshment Beverage",VLOOKUP(Q18,Rates!G$15:L$19,6,0)*W18,VLOOKUP(Q18,Rates!G$4:L$12,6,0)*W18))</f>
        <v/>
      </c>
      <c r="Z18" s="183" t="str">
        <f t="shared" si="47"/>
        <v/>
      </c>
      <c r="AA18" s="17">
        <f t="shared" si="19"/>
        <v>0</v>
      </c>
      <c r="AB18" s="177" t="str" cm="1">
        <f t="array" ref="AB18">IF(_xlfn.SINGLE(A:A)="","",IF(R18="Refreshment Beverage","",IF(AND(R18="Beer",Q18=0),SUM(LOOKUP(2,1/(Rates!$B$15:$B$18&lt;=W18)/(Rates!$C$15:$C$18&gt;=W18),Rates!$D$15:$D$18)*W18),VLOOKUP(VALUE(_xlfn.SINGLE(Q:Q)),Rates!A:B,2,0)*W18)))</f>
        <v/>
      </c>
      <c r="AC18" s="177" t="str" cm="1">
        <f t="array" ref="AC18">IF(_xlfn.SINGLE(A:A)="","",IF(R18="Refreshment Beverage","",IF(AND(R18="Beer",Q18=0),SUM(LOOKUP(2,1/(Rates!$B$15:$B$18&lt;=W18)/(Rates!$C$15:$C$18&gt;=W18),Rates!$E$15:$E$18)*W18),VLOOKUP(VALUE(_xlfn.SINGLE(Q:Q)),Rates!A:C,3,0)*W18)))</f>
        <v/>
      </c>
      <c r="AD18" s="168">
        <f>IFERROR(IF(OR(Q18=1,Q18=2,Q18=3,Q18=4),VLOOKUP(Q18,Rates!$A$31:$B$34,2,0)*W18,IF(V18=1,VLOOKUP(U18,'REB BEV MIN MKUP'!B:E,4,0),IF(V18&gt;1,VLOOKUP(VALUE(W18),'REB BEV MIN MKUP'!O:Q,3,0),0))),0)</f>
        <v>0</v>
      </c>
      <c r="AE18" s="177" t="str">
        <f t="shared" si="48"/>
        <v/>
      </c>
      <c r="AF18" s="13" t="str">
        <f t="shared" si="49"/>
        <v/>
      </c>
      <c r="AG18" s="177" t="str">
        <f t="shared" si="50"/>
        <v/>
      </c>
      <c r="AH18" s="184" t="str">
        <f t="shared" si="51"/>
        <v/>
      </c>
      <c r="AI18" s="184" t="str">
        <f>IF(AE:AE="","",IF(R18="Refreshment Beverage",AK18*(Rates!J$19/100),ROUND(SUM(AH18*(Rates!$J$8/100)),4)))</f>
        <v/>
      </c>
      <c r="AJ18" s="183" t="str">
        <f t="shared" si="52"/>
        <v/>
      </c>
      <c r="AK18" s="185" t="str">
        <f t="shared" si="53"/>
        <v/>
      </c>
      <c r="AL18" s="177" t="str">
        <f t="shared" si="54"/>
        <v/>
      </c>
      <c r="AM18" s="13" t="str">
        <f>IF(AS18="","",IF(R18="Refreshment Beverage",ROUND(AS18*Rates!K$19,4),ROUND(AO18*(VLOOKUP(VALUE(Q18),Rates!G$4:L$12,3,0)),4)))</f>
        <v/>
      </c>
      <c r="AN18" s="183" t="str">
        <f>IF(AS18="","",IF(R18="Refreshment Beverage",AS18*(Rates!J$19/100),MAX(AM18,AB18)))</f>
        <v/>
      </c>
      <c r="AO18" s="186" t="str">
        <f t="shared" si="55"/>
        <v/>
      </c>
      <c r="AP18" s="186" t="str">
        <f t="shared" si="56"/>
        <v/>
      </c>
      <c r="AQ18" s="186" t="str">
        <f>IF(AS18="","",IF(R18="Refreshment Beverage",ROUND(SUM(VLOOKUP(Q:Q,Rates!G$15:L$19,3,0)*(AS18-Y18-Z18-AA18)),4),ROUND(SUM(Rates!$K$8*AS18),4)))</f>
        <v/>
      </c>
      <c r="AR18" s="184" t="str">
        <f t="shared" si="57"/>
        <v/>
      </c>
      <c r="AS18" s="185" t="str">
        <f t="shared" si="58"/>
        <v/>
      </c>
      <c r="AT18" s="177" t="str">
        <f t="shared" si="59"/>
        <v/>
      </c>
      <c r="AU18" s="13" t="str">
        <f>IF(AX18="","",IF(R18="Refreshment Beverage",ROUND((BA18-Y18-Z18-AA18)*VLOOKUP(VALUE(Q18),Rates!G$15:L$19,3,0),4),ROUND(AW18*(VLOOKUP(VALUE(Q18),Rates!G:L,3,0)),4)))</f>
        <v/>
      </c>
      <c r="AV18" s="183" t="str">
        <f t="shared" si="60"/>
        <v/>
      </c>
      <c r="AW18" s="186" t="str">
        <f t="shared" si="61"/>
        <v/>
      </c>
      <c r="AX18" s="184" t="str">
        <f t="shared" si="62"/>
        <v/>
      </c>
      <c r="AY18" s="186" t="str">
        <f>IF(AX18="","",IF(R18="Refreshment Beverage",ROUND(SUM(AX18*Rates!K$19),4),ROUND(SUM(AX18*(Rates!J$8/100)),4)))</f>
        <v/>
      </c>
      <c r="AZ18" s="183" t="str">
        <f t="shared" si="63"/>
        <v/>
      </c>
      <c r="BA18" s="185" t="str">
        <f t="shared" si="64"/>
        <v/>
      </c>
    </row>
    <row r="19" spans="1:59" ht="15" customHeight="1" x14ac:dyDescent="0.3">
      <c r="A19" s="172"/>
      <c r="B19" s="172"/>
      <c r="C19" s="172"/>
      <c r="D19" s="173"/>
      <c r="E19" s="173"/>
      <c r="F19" s="173"/>
      <c r="G19" s="173"/>
      <c r="H19" s="173"/>
      <c r="I19" s="174"/>
      <c r="J19" s="175"/>
      <c r="K19" s="176" t="str">
        <f t="shared" si="36"/>
        <v/>
      </c>
      <c r="L19" s="177" t="str">
        <f t="shared" si="37"/>
        <v/>
      </c>
      <c r="M19" s="178" t="str">
        <f t="shared" si="38"/>
        <v/>
      </c>
      <c r="N19" s="44" t="str" cm="1">
        <f t="array" ref="N19">IFERROR(IF(_xlfn.SINGLE(A:A)="","",IF(R19="Beer",SUM(LOOKUP(2,1/(Rates!$B$3:$B$5&lt;=W19)/(Rates!$C$3:$C$5&gt;=W19),Rates!$D$3:$D$5)*(X19/100)*W19),IF(R19="Refreshment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44" t="str">
        <f t="shared" si="39"/>
        <v/>
      </c>
      <c r="P19" s="13"/>
      <c r="Q19" s="179" t="str">
        <f t="shared" si="40"/>
        <v/>
      </c>
      <c r="R19" s="180" t="str">
        <f t="shared" si="41"/>
        <v/>
      </c>
      <c r="S19" s="13" t="str">
        <f>IF(A19="","",IF(R19="Refreshment Beverage",VLOOKUP(VALUE(Q19),Rates!G$15:L$19,2,0),VLOOKUP(VALUE(Q19),Rates!G$4:L$8,2,0)))</f>
        <v/>
      </c>
      <c r="T19" s="13" t="str">
        <f t="shared" si="42"/>
        <v/>
      </c>
      <c r="U19" s="181" t="str">
        <f t="shared" si="43"/>
        <v/>
      </c>
      <c r="V19" s="13" t="str">
        <f t="shared" si="44"/>
        <v/>
      </c>
      <c r="W19" s="13" t="str">
        <f t="shared" si="45"/>
        <v/>
      </c>
      <c r="X19" s="182" t="str">
        <f t="shared" si="46"/>
        <v/>
      </c>
      <c r="Y19" s="183" t="str">
        <f>IF(A:A="","",IF(R19="Refreshment Beverage",VLOOKUP(Q19,Rates!G$15:L$19,6,0)*W19,VLOOKUP(Q19,Rates!G$4:L$12,6,0)*W19))</f>
        <v/>
      </c>
      <c r="Z19" s="183" t="str">
        <f t="shared" si="47"/>
        <v/>
      </c>
      <c r="AA19" s="17">
        <f t="shared" si="19"/>
        <v>0</v>
      </c>
      <c r="AB19" s="177" t="str" cm="1">
        <f t="array" ref="AB19">IF(_xlfn.SINGLE(A:A)="","",IF(R19="Refreshment Beverage","",IF(AND(R19="Beer",Q19=0),SUM(LOOKUP(2,1/(Rates!$B$15:$B$18&lt;=W19)/(Rates!$C$15:$C$18&gt;=W19),Rates!$D$15:$D$18)*W19),VLOOKUP(VALUE(_xlfn.SINGLE(Q:Q)),Rates!A:B,2,0)*W19)))</f>
        <v/>
      </c>
      <c r="AC19" s="177" t="str" cm="1">
        <f t="array" ref="AC19">IF(_xlfn.SINGLE(A:A)="","",IF(R19="Refreshment Beverage","",IF(AND(R19="Beer",Q19=0),SUM(LOOKUP(2,1/(Rates!$B$15:$B$18&lt;=W19)/(Rates!$C$15:$C$18&gt;=W19),Rates!$E$15:$E$18)*W19),VLOOKUP(VALUE(_xlfn.SINGLE(Q:Q)),Rates!A:C,3,0)*W19)))</f>
        <v/>
      </c>
      <c r="AD19" s="168">
        <f>IFERROR(IF(OR(Q19=1,Q19=2,Q19=3,Q19=4),VLOOKUP(Q19,Rates!$A$31:$B$34,2,0)*W19,IF(V19=1,VLOOKUP(U19,'REB BEV MIN MKUP'!B:E,4,0),IF(V19&gt;1,VLOOKUP(VALUE(W19),'REB BEV MIN MKUP'!O:Q,3,0),0))),0)</f>
        <v>0</v>
      </c>
      <c r="AE19" s="177" t="str">
        <f t="shared" si="48"/>
        <v/>
      </c>
      <c r="AF19" s="13" t="str">
        <f t="shared" si="49"/>
        <v/>
      </c>
      <c r="AG19" s="177" t="str">
        <f t="shared" si="50"/>
        <v/>
      </c>
      <c r="AH19" s="184" t="str">
        <f t="shared" si="51"/>
        <v/>
      </c>
      <c r="AI19" s="184" t="str">
        <f>IF(AE:AE="","",IF(R19="Refreshment Beverage",AK19*(Rates!J$19/100),ROUND(SUM(AH19*(Rates!$J$8/100)),4)))</f>
        <v/>
      </c>
      <c r="AJ19" s="183" t="str">
        <f t="shared" si="52"/>
        <v/>
      </c>
      <c r="AK19" s="185" t="str">
        <f t="shared" si="53"/>
        <v/>
      </c>
      <c r="AL19" s="177" t="str">
        <f t="shared" si="54"/>
        <v/>
      </c>
      <c r="AM19" s="13" t="str">
        <f>IF(AS19="","",IF(R19="Refreshment Beverage",ROUND(AS19*Rates!K$19,4),ROUND(AO19*(VLOOKUP(VALUE(Q19),Rates!G$4:L$12,3,0)),4)))</f>
        <v/>
      </c>
      <c r="AN19" s="183" t="str">
        <f>IF(AS19="","",IF(R19="Refreshment Beverage",AS19*(Rates!J$19/100),MAX(AM19,AB19)))</f>
        <v/>
      </c>
      <c r="AO19" s="186" t="str">
        <f t="shared" si="55"/>
        <v/>
      </c>
      <c r="AP19" s="186" t="str">
        <f t="shared" si="56"/>
        <v/>
      </c>
      <c r="AQ19" s="186" t="str">
        <f>IF(AS19="","",IF(R19="Refreshment Beverage",ROUND(SUM(VLOOKUP(Q:Q,Rates!G$15:L$19,3,0)*(AS19-Y19-Z19-AA19)),4),ROUND(SUM(Rates!$K$8*AS19),4)))</f>
        <v/>
      </c>
      <c r="AR19" s="184" t="str">
        <f t="shared" si="57"/>
        <v/>
      </c>
      <c r="AS19" s="185" t="str">
        <f t="shared" si="58"/>
        <v/>
      </c>
      <c r="AT19" s="177" t="str">
        <f t="shared" si="59"/>
        <v/>
      </c>
      <c r="AU19" s="13" t="str">
        <f>IF(AX19="","",IF(R19="Refreshment Beverage",ROUND((BA19-Y19-Z19-AA19)*VLOOKUP(VALUE(Q19),Rates!G$15:L$19,3,0),4),ROUND(AW19*(VLOOKUP(VALUE(Q19),Rates!G:L,3,0)),4)))</f>
        <v/>
      </c>
      <c r="AV19" s="183" t="str">
        <f t="shared" si="60"/>
        <v/>
      </c>
      <c r="AW19" s="186" t="str">
        <f t="shared" si="61"/>
        <v/>
      </c>
      <c r="AX19" s="184" t="str">
        <f t="shared" si="62"/>
        <v/>
      </c>
      <c r="AY19" s="186" t="str">
        <f>IF(AX19="","",IF(R19="Refreshment Beverage",ROUND(SUM(AX19*Rates!K$19),4),ROUND(SUM(AX19*(Rates!J$8/100)),4)))</f>
        <v/>
      </c>
      <c r="AZ19" s="183" t="str">
        <f t="shared" si="63"/>
        <v/>
      </c>
      <c r="BA19" s="185" t="str">
        <f t="shared" si="64"/>
        <v/>
      </c>
    </row>
    <row r="20" spans="1:59" ht="15" customHeight="1" x14ac:dyDescent="0.3">
      <c r="A20" s="172"/>
      <c r="B20" s="172"/>
      <c r="C20" s="172"/>
      <c r="D20" s="173"/>
      <c r="E20" s="173"/>
      <c r="F20" s="173"/>
      <c r="G20" s="173"/>
      <c r="H20" s="173"/>
      <c r="I20" s="174"/>
      <c r="J20" s="175"/>
      <c r="K20" s="176" t="str">
        <f t="shared" si="36"/>
        <v/>
      </c>
      <c r="L20" s="177" t="str">
        <f t="shared" si="37"/>
        <v/>
      </c>
      <c r="M20" s="178" t="str">
        <f t="shared" si="38"/>
        <v/>
      </c>
      <c r="N20" s="44" t="str" cm="1">
        <f t="array" ref="N20">IFERROR(IF(_xlfn.SINGLE(A:A)="","",IF(R20="Beer",SUM(LOOKUP(2,1/(Rates!$B$3:$B$5&lt;=W20)/(Rates!$C$3:$C$5&gt;=W20),Rates!$D$3:$D$5)*(X20/100)*W20),IF(R20="Refreshment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44" t="str">
        <f t="shared" si="39"/>
        <v/>
      </c>
      <c r="P20" s="13"/>
      <c r="Q20" s="179" t="str">
        <f t="shared" si="40"/>
        <v/>
      </c>
      <c r="R20" s="180" t="str">
        <f t="shared" si="41"/>
        <v/>
      </c>
      <c r="S20" s="13" t="str">
        <f>IF(A20="","",IF(R20="Refreshment Beverage",VLOOKUP(VALUE(Q20),Rates!G$15:L$19,2,0),VLOOKUP(VALUE(Q20),Rates!G$4:L$8,2,0)))</f>
        <v/>
      </c>
      <c r="T20" s="13" t="str">
        <f t="shared" si="42"/>
        <v/>
      </c>
      <c r="U20" s="181" t="str">
        <f t="shared" si="43"/>
        <v/>
      </c>
      <c r="V20" s="13" t="str">
        <f t="shared" si="44"/>
        <v/>
      </c>
      <c r="W20" s="13" t="str">
        <f t="shared" si="45"/>
        <v/>
      </c>
      <c r="X20" s="182" t="str">
        <f t="shared" si="46"/>
        <v/>
      </c>
      <c r="Y20" s="183" t="str">
        <f>IF(A:A="","",IF(R20="Refreshment Beverage",VLOOKUP(Q20,Rates!G$15:L$19,6,0)*W20,VLOOKUP(Q20,Rates!G$4:L$12,6,0)*W20))</f>
        <v/>
      </c>
      <c r="Z20" s="183" t="str">
        <f t="shared" si="47"/>
        <v/>
      </c>
      <c r="AA20" s="17">
        <f t="shared" si="19"/>
        <v>0</v>
      </c>
      <c r="AB20" s="177" t="str" cm="1">
        <f t="array" ref="AB20">IF(_xlfn.SINGLE(A:A)="","",IF(R20="Refreshment Beverage","",IF(AND(R20="Beer",Q20=0),SUM(LOOKUP(2,1/(Rates!$B$15:$B$18&lt;=W20)/(Rates!$C$15:$C$18&gt;=W20),Rates!$D$15:$D$18)*W20),VLOOKUP(VALUE(_xlfn.SINGLE(Q:Q)),Rates!A:B,2,0)*W20)))</f>
        <v/>
      </c>
      <c r="AC20" s="177" t="str" cm="1">
        <f t="array" ref="AC20">IF(_xlfn.SINGLE(A:A)="","",IF(R20="Refreshment Beverage","",IF(AND(R20="Beer",Q20=0),SUM(LOOKUP(2,1/(Rates!$B$15:$B$18&lt;=W20)/(Rates!$C$15:$C$18&gt;=W20),Rates!$E$15:$E$18)*W20),VLOOKUP(VALUE(_xlfn.SINGLE(Q:Q)),Rates!A:C,3,0)*W20)))</f>
        <v/>
      </c>
      <c r="AD20" s="168">
        <f>IFERROR(IF(OR(Q20=1,Q20=2,Q20=3,Q20=4),VLOOKUP(Q20,Rates!$A$31:$B$34,2,0)*W20,IF(V20=1,VLOOKUP(U20,'REB BEV MIN MKUP'!B:E,4,0),IF(V20&gt;1,VLOOKUP(VALUE(W20),'REB BEV MIN MKUP'!O:Q,3,0),0))),0)</f>
        <v>0</v>
      </c>
      <c r="AE20" s="177" t="str">
        <f t="shared" si="48"/>
        <v/>
      </c>
      <c r="AF20" s="13" t="str">
        <f t="shared" si="49"/>
        <v/>
      </c>
      <c r="AG20" s="177" t="str">
        <f t="shared" si="50"/>
        <v/>
      </c>
      <c r="AH20" s="184" t="str">
        <f t="shared" si="51"/>
        <v/>
      </c>
      <c r="AI20" s="184" t="str">
        <f>IF(AE:AE="","",IF(R20="Refreshment Beverage",AK20*(Rates!J$19/100),ROUND(SUM(AH20*(Rates!$J$8/100)),4)))</f>
        <v/>
      </c>
      <c r="AJ20" s="183" t="str">
        <f t="shared" si="52"/>
        <v/>
      </c>
      <c r="AK20" s="185" t="str">
        <f t="shared" si="53"/>
        <v/>
      </c>
      <c r="AL20" s="177" t="str">
        <f t="shared" si="54"/>
        <v/>
      </c>
      <c r="AM20" s="13" t="str">
        <f>IF(AS20="","",IF(R20="Refreshment Beverage",ROUND(AS20*Rates!K$19,4),ROUND(AO20*(VLOOKUP(VALUE(Q20),Rates!G$4:L$12,3,0)),4)))</f>
        <v/>
      </c>
      <c r="AN20" s="183" t="str">
        <f>IF(AS20="","",IF(R20="Refreshment Beverage",AS20*(Rates!J$19/100),MAX(AM20,AB20)))</f>
        <v/>
      </c>
      <c r="AO20" s="186" t="str">
        <f t="shared" si="55"/>
        <v/>
      </c>
      <c r="AP20" s="186" t="str">
        <f t="shared" si="56"/>
        <v/>
      </c>
      <c r="AQ20" s="186" t="str">
        <f>IF(AS20="","",IF(R20="Refreshment Beverage",ROUND(SUM(VLOOKUP(Q:Q,Rates!G$15:L$19,3,0)*(AS20-Y20-Z20-AA20)),4),ROUND(SUM(Rates!$K$8*AS20),4)))</f>
        <v/>
      </c>
      <c r="AR20" s="184" t="str">
        <f t="shared" si="57"/>
        <v/>
      </c>
      <c r="AS20" s="185" t="str">
        <f t="shared" si="58"/>
        <v/>
      </c>
      <c r="AT20" s="177" t="str">
        <f t="shared" si="59"/>
        <v/>
      </c>
      <c r="AU20" s="13" t="str">
        <f>IF(AX20="","",IF(R20="Refreshment Beverage",ROUND((BA20-Y20-Z20-AA20)*VLOOKUP(VALUE(Q20),Rates!G$15:L$19,3,0),4),ROUND(AW20*(VLOOKUP(VALUE(Q20),Rates!G:L,3,0)),4)))</f>
        <v/>
      </c>
      <c r="AV20" s="183" t="str">
        <f t="shared" si="60"/>
        <v/>
      </c>
      <c r="AW20" s="186" t="str">
        <f t="shared" si="61"/>
        <v/>
      </c>
      <c r="AX20" s="184" t="str">
        <f t="shared" si="62"/>
        <v/>
      </c>
      <c r="AY20" s="186" t="str">
        <f>IF(AX20="","",IF(R20="Refreshment Beverage",ROUND(SUM(AX20*Rates!K$19),4),ROUND(SUM(AX20*(Rates!J$8/100)),4)))</f>
        <v/>
      </c>
      <c r="AZ20" s="183" t="str">
        <f t="shared" si="63"/>
        <v/>
      </c>
      <c r="BA20" s="185" t="str">
        <f t="shared" si="64"/>
        <v/>
      </c>
    </row>
    <row r="21" spans="1:59" ht="15" customHeight="1" x14ac:dyDescent="0.3">
      <c r="A21" s="172"/>
      <c r="B21" s="172"/>
      <c r="C21" s="172"/>
      <c r="D21" s="173"/>
      <c r="E21" s="173"/>
      <c r="F21" s="173"/>
      <c r="G21" s="173"/>
      <c r="H21" s="173"/>
      <c r="I21" s="174"/>
      <c r="J21" s="175"/>
      <c r="K21" s="176" t="str">
        <f t="shared" si="36"/>
        <v/>
      </c>
      <c r="L21" s="177" t="str">
        <f t="shared" si="37"/>
        <v/>
      </c>
      <c r="M21" s="178" t="str">
        <f t="shared" si="38"/>
        <v/>
      </c>
      <c r="N21" s="44" t="str" cm="1">
        <f t="array" ref="N21">IFERROR(IF(_xlfn.SINGLE(A:A)="","",IF(R21="Beer",SUM(LOOKUP(2,1/(Rates!$B$3:$B$5&lt;=W21)/(Rates!$C$3:$C$5&gt;=W21),Rates!$D$3:$D$5)*(X21/100)*W21),IF(R21="Refreshment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44" t="str">
        <f t="shared" si="39"/>
        <v/>
      </c>
      <c r="P21" s="13"/>
      <c r="Q21" s="179" t="str">
        <f t="shared" si="40"/>
        <v/>
      </c>
      <c r="R21" s="180" t="str">
        <f t="shared" si="41"/>
        <v/>
      </c>
      <c r="S21" s="13" t="str">
        <f>IF(A21="","",IF(R21="Refreshment Beverage",VLOOKUP(VALUE(Q21),Rates!G$15:L$19,2,0),VLOOKUP(VALUE(Q21),Rates!G$4:L$8,2,0)))</f>
        <v/>
      </c>
      <c r="T21" s="13" t="str">
        <f t="shared" si="42"/>
        <v/>
      </c>
      <c r="U21" s="181" t="str">
        <f t="shared" si="43"/>
        <v/>
      </c>
      <c r="V21" s="13" t="str">
        <f t="shared" si="44"/>
        <v/>
      </c>
      <c r="W21" s="13" t="str">
        <f t="shared" si="45"/>
        <v/>
      </c>
      <c r="X21" s="182" t="str">
        <f t="shared" si="46"/>
        <v/>
      </c>
      <c r="Y21" s="183" t="str">
        <f>IF(A:A="","",IF(R21="Refreshment Beverage",VLOOKUP(Q21,Rates!G$15:L$19,6,0)*W21,VLOOKUP(Q21,Rates!G$4:L$12,6,0)*W21))</f>
        <v/>
      </c>
      <c r="Z21" s="183" t="str">
        <f t="shared" si="47"/>
        <v/>
      </c>
      <c r="AA21" s="17">
        <f t="shared" si="19"/>
        <v>0</v>
      </c>
      <c r="AB21" s="177" t="str" cm="1">
        <f t="array" ref="AB21">IF(_xlfn.SINGLE(A:A)="","",IF(R21="Refreshment Beverage","",IF(AND(R21="Beer",Q21=0),SUM(LOOKUP(2,1/(Rates!$B$15:$B$18&lt;=W21)/(Rates!$C$15:$C$18&gt;=W21),Rates!$D$15:$D$18)*W21),VLOOKUP(VALUE(_xlfn.SINGLE(Q:Q)),Rates!A:B,2,0)*W21)))</f>
        <v/>
      </c>
      <c r="AC21" s="177" t="str" cm="1">
        <f t="array" ref="AC21">IF(_xlfn.SINGLE(A:A)="","",IF(R21="Refreshment Beverage","",IF(AND(R21="Beer",Q21=0),SUM(LOOKUP(2,1/(Rates!$B$15:$B$18&lt;=W21)/(Rates!$C$15:$C$18&gt;=W21),Rates!$E$15:$E$18)*W21),VLOOKUP(VALUE(_xlfn.SINGLE(Q:Q)),Rates!A:C,3,0)*W21)))</f>
        <v/>
      </c>
      <c r="AD21" s="168">
        <f>IFERROR(IF(OR(Q21=1,Q21=2,Q21=3,Q21=4),VLOOKUP(Q21,Rates!$A$31:$B$34,2,0)*W21,IF(V21=1,VLOOKUP(U21,'REB BEV MIN MKUP'!B:E,4,0),IF(V21&gt;1,VLOOKUP(VALUE(W21),'REB BEV MIN MKUP'!O:Q,3,0),0))),0)</f>
        <v>0</v>
      </c>
      <c r="AE21" s="177" t="str">
        <f t="shared" si="48"/>
        <v/>
      </c>
      <c r="AF21" s="13" t="str">
        <f t="shared" si="49"/>
        <v/>
      </c>
      <c r="AG21" s="177" t="str">
        <f t="shared" si="50"/>
        <v/>
      </c>
      <c r="AH21" s="184" t="str">
        <f t="shared" si="51"/>
        <v/>
      </c>
      <c r="AI21" s="184" t="str">
        <f>IF(AE:AE="","",IF(R21="Refreshment Beverage",AK21*(Rates!J$19/100),ROUND(SUM(AH21*(Rates!$J$8/100)),4)))</f>
        <v/>
      </c>
      <c r="AJ21" s="183" t="str">
        <f t="shared" si="52"/>
        <v/>
      </c>
      <c r="AK21" s="185" t="str">
        <f t="shared" si="53"/>
        <v/>
      </c>
      <c r="AL21" s="177" t="str">
        <f t="shared" si="54"/>
        <v/>
      </c>
      <c r="AM21" s="13" t="str">
        <f>IF(AS21="","",IF(R21="Refreshment Beverage",ROUND(AS21*Rates!K$19,4),ROUND(AO21*(VLOOKUP(VALUE(Q21),Rates!G$4:L$12,3,0)),4)))</f>
        <v/>
      </c>
      <c r="AN21" s="183" t="str">
        <f>IF(AS21="","",IF(R21="Refreshment Beverage",AS21*(Rates!J$19/100),MAX(AM21,AB21)))</f>
        <v/>
      </c>
      <c r="AO21" s="186" t="str">
        <f t="shared" si="55"/>
        <v/>
      </c>
      <c r="AP21" s="186" t="str">
        <f t="shared" si="56"/>
        <v/>
      </c>
      <c r="AQ21" s="186" t="str">
        <f>IF(AS21="","",IF(R21="Refreshment Beverage",ROUND(SUM(VLOOKUP(Q:Q,Rates!G$15:L$19,3,0)*(AS21-Y21-Z21-AA21)),4),ROUND(SUM(Rates!$K$8*AS21),4)))</f>
        <v/>
      </c>
      <c r="AR21" s="184" t="str">
        <f t="shared" si="57"/>
        <v/>
      </c>
      <c r="AS21" s="185" t="str">
        <f t="shared" si="58"/>
        <v/>
      </c>
      <c r="AT21" s="177" t="str">
        <f t="shared" si="59"/>
        <v/>
      </c>
      <c r="AU21" s="13" t="str">
        <f>IF(AX21="","",IF(R21="Refreshment Beverage",ROUND((BA21-Y21-Z21-AA21)*VLOOKUP(VALUE(Q21),Rates!G$15:L$19,3,0),4),ROUND(AW21*(VLOOKUP(VALUE(Q21),Rates!G:L,3,0)),4)))</f>
        <v/>
      </c>
      <c r="AV21" s="183" t="str">
        <f t="shared" si="60"/>
        <v/>
      </c>
      <c r="AW21" s="186" t="str">
        <f t="shared" si="61"/>
        <v/>
      </c>
      <c r="AX21" s="184" t="str">
        <f t="shared" si="62"/>
        <v/>
      </c>
      <c r="AY21" s="186" t="str">
        <f>IF(AX21="","",IF(R21="Refreshment Beverage",ROUND(SUM(AX21*Rates!K$19),4),ROUND(SUM(AX21*(Rates!J$8/100)),4)))</f>
        <v/>
      </c>
      <c r="AZ21" s="183" t="str">
        <f t="shared" si="63"/>
        <v/>
      </c>
      <c r="BA21" s="185" t="str">
        <f t="shared" si="64"/>
        <v/>
      </c>
    </row>
    <row r="22" spans="1:59" ht="15" customHeight="1" x14ac:dyDescent="0.3">
      <c r="A22" s="172"/>
      <c r="B22" s="172"/>
      <c r="C22" s="172"/>
      <c r="D22" s="173"/>
      <c r="E22" s="173"/>
      <c r="F22" s="173"/>
      <c r="G22" s="173"/>
      <c r="H22" s="173"/>
      <c r="I22" s="174"/>
      <c r="J22" s="175"/>
      <c r="K22" s="176" t="str">
        <f t="shared" si="36"/>
        <v/>
      </c>
      <c r="L22" s="177" t="str">
        <f t="shared" si="37"/>
        <v/>
      </c>
      <c r="M22" s="178" t="str">
        <f t="shared" si="38"/>
        <v/>
      </c>
      <c r="N22" s="44" t="str" cm="1">
        <f t="array" ref="N22">IFERROR(IF(_xlfn.SINGLE(A:A)="","",IF(R22="Beer",SUM(LOOKUP(2,1/(Rates!$B$3:$B$5&lt;=W22)/(Rates!$C$3:$C$5&gt;=W22),Rates!$D$3:$D$5)*(X22/100)*W22),IF(R22="Refreshment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44" t="str">
        <f t="shared" si="39"/>
        <v/>
      </c>
      <c r="P22" s="13"/>
      <c r="Q22" s="179" t="str">
        <f t="shared" si="40"/>
        <v/>
      </c>
      <c r="R22" s="180" t="str">
        <f t="shared" si="41"/>
        <v/>
      </c>
      <c r="S22" s="13" t="str">
        <f>IF(A22="","",IF(R22="Refreshment Beverage",VLOOKUP(VALUE(Q22),Rates!G$15:L$19,2,0),VLOOKUP(VALUE(Q22),Rates!G$4:L$8,2,0)))</f>
        <v/>
      </c>
      <c r="T22" s="13" t="str">
        <f t="shared" si="42"/>
        <v/>
      </c>
      <c r="U22" s="181" t="str">
        <f t="shared" si="43"/>
        <v/>
      </c>
      <c r="V22" s="13" t="str">
        <f t="shared" si="44"/>
        <v/>
      </c>
      <c r="W22" s="13" t="str">
        <f t="shared" si="45"/>
        <v/>
      </c>
      <c r="X22" s="182" t="str">
        <f t="shared" si="46"/>
        <v/>
      </c>
      <c r="Y22" s="183" t="str">
        <f>IF(A:A="","",IF(R22="Refreshment Beverage",VLOOKUP(Q22,Rates!G$15:L$19,6,0)*W22,VLOOKUP(Q22,Rates!G$4:L$12,6,0)*W22))</f>
        <v/>
      </c>
      <c r="Z22" s="183" t="str">
        <f t="shared" si="47"/>
        <v/>
      </c>
      <c r="AA22" s="17">
        <f t="shared" si="19"/>
        <v>0</v>
      </c>
      <c r="AB22" s="177" t="str" cm="1">
        <f t="array" ref="AB22">IF(_xlfn.SINGLE(A:A)="","",IF(R22="Refreshment Beverage","",IF(AND(R22="Beer",Q22=0),SUM(LOOKUP(2,1/(Rates!$B$15:$B$18&lt;=W22)/(Rates!$C$15:$C$18&gt;=W22),Rates!$D$15:$D$18)*W22),VLOOKUP(VALUE(_xlfn.SINGLE(Q:Q)),Rates!A:B,2,0)*W22)))</f>
        <v/>
      </c>
      <c r="AC22" s="177" t="str" cm="1">
        <f t="array" ref="AC22">IF(_xlfn.SINGLE(A:A)="","",IF(R22="Refreshment Beverage","",IF(AND(R22="Beer",Q22=0),SUM(LOOKUP(2,1/(Rates!$B$15:$B$18&lt;=W22)/(Rates!$C$15:$C$18&gt;=W22),Rates!$E$15:$E$18)*W22),VLOOKUP(VALUE(_xlfn.SINGLE(Q:Q)),Rates!A:C,3,0)*W22)))</f>
        <v/>
      </c>
      <c r="AD22" s="168">
        <f>IFERROR(IF(OR(Q22=1,Q22=2,Q22=3,Q22=4),VLOOKUP(Q22,Rates!$A$31:$B$34,2,0)*W22,IF(V22=1,VLOOKUP(U22,'REB BEV MIN MKUP'!B:E,4,0),IF(V22&gt;1,VLOOKUP(VALUE(W22),'REB BEV MIN MKUP'!O:Q,3,0),0))),0)</f>
        <v>0</v>
      </c>
      <c r="AE22" s="177" t="str">
        <f t="shared" si="48"/>
        <v/>
      </c>
      <c r="AF22" s="13" t="str">
        <f t="shared" si="49"/>
        <v/>
      </c>
      <c r="AG22" s="177" t="str">
        <f t="shared" si="50"/>
        <v/>
      </c>
      <c r="AH22" s="184" t="str">
        <f t="shared" si="51"/>
        <v/>
      </c>
      <c r="AI22" s="184" t="str">
        <f>IF(AE:AE="","",IF(R22="Refreshment Beverage",AK22*(Rates!J$19/100),ROUND(SUM(AH22*(Rates!$J$8/100)),4)))</f>
        <v/>
      </c>
      <c r="AJ22" s="183" t="str">
        <f t="shared" si="52"/>
        <v/>
      </c>
      <c r="AK22" s="185" t="str">
        <f t="shared" si="53"/>
        <v/>
      </c>
      <c r="AL22" s="177" t="str">
        <f t="shared" si="54"/>
        <v/>
      </c>
      <c r="AM22" s="13" t="str">
        <f>IF(AS22="","",IF(R22="Refreshment Beverage",ROUND(AS22*Rates!K$19,4),ROUND(AO22*(VLOOKUP(VALUE(Q22),Rates!G$4:L$12,3,0)),4)))</f>
        <v/>
      </c>
      <c r="AN22" s="183" t="str">
        <f>IF(AS22="","",IF(R22="Refreshment Beverage",AS22*(Rates!J$19/100),MAX(AM22,AB22)))</f>
        <v/>
      </c>
      <c r="AO22" s="186" t="str">
        <f t="shared" si="55"/>
        <v/>
      </c>
      <c r="AP22" s="186" t="str">
        <f t="shared" si="56"/>
        <v/>
      </c>
      <c r="AQ22" s="186" t="str">
        <f>IF(AS22="","",IF(R22="Refreshment Beverage",ROUND(SUM(VLOOKUP(Q:Q,Rates!G$15:L$19,3,0)*(AS22-Y22-Z22-AA22)),4),ROUND(SUM(Rates!$K$8*AS22),4)))</f>
        <v/>
      </c>
      <c r="AR22" s="184" t="str">
        <f t="shared" si="57"/>
        <v/>
      </c>
      <c r="AS22" s="185" t="str">
        <f t="shared" si="58"/>
        <v/>
      </c>
      <c r="AT22" s="177" t="str">
        <f t="shared" si="59"/>
        <v/>
      </c>
      <c r="AU22" s="13" t="str">
        <f>IF(AX22="","",IF(R22="Refreshment Beverage",ROUND((BA22-Y22-Z22-AA22)*VLOOKUP(VALUE(Q22),Rates!G$15:L$19,3,0),4),ROUND(AW22*(VLOOKUP(VALUE(Q22),Rates!G:L,3,0)),4)))</f>
        <v/>
      </c>
      <c r="AV22" s="183" t="str">
        <f t="shared" si="60"/>
        <v/>
      </c>
      <c r="AW22" s="186" t="str">
        <f t="shared" si="61"/>
        <v/>
      </c>
      <c r="AX22" s="184" t="str">
        <f t="shared" si="62"/>
        <v/>
      </c>
      <c r="AY22" s="186" t="str">
        <f>IF(AX22="","",IF(R22="Refreshment Beverage",ROUND(SUM(AX22*Rates!K$19),4),ROUND(SUM(AX22*(Rates!J$8/100)),4)))</f>
        <v/>
      </c>
      <c r="AZ22" s="183" t="str">
        <f t="shared" si="63"/>
        <v/>
      </c>
      <c r="BA22" s="185" t="str">
        <f t="shared" si="64"/>
        <v/>
      </c>
    </row>
    <row r="23" spans="1:59" ht="15" customHeight="1" x14ac:dyDescent="0.3">
      <c r="A23" s="172"/>
      <c r="B23" s="172"/>
      <c r="C23" s="172"/>
      <c r="D23" s="173"/>
      <c r="E23" s="173"/>
      <c r="F23" s="173"/>
      <c r="G23" s="173"/>
      <c r="H23" s="173"/>
      <c r="I23" s="174"/>
      <c r="J23" s="175"/>
      <c r="K23" s="176" t="str">
        <f t="shared" si="36"/>
        <v/>
      </c>
      <c r="L23" s="177" t="str">
        <f t="shared" si="37"/>
        <v/>
      </c>
      <c r="M23" s="178" t="str">
        <f t="shared" si="38"/>
        <v/>
      </c>
      <c r="N23" s="44" t="str" cm="1">
        <f t="array" ref="N23">IFERROR(IF(_xlfn.SINGLE(A:A)="","",IF(R23="Beer",SUM(LOOKUP(2,1/(Rates!$B$3:$B$5&lt;=W23)/(Rates!$C$3:$C$5&gt;=W23),Rates!$D$3:$D$5)*(X23/100)*W23),IF(R23="Refreshment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44" t="str">
        <f t="shared" si="39"/>
        <v/>
      </c>
      <c r="P23" s="13"/>
      <c r="Q23" s="179" t="str">
        <f t="shared" si="40"/>
        <v/>
      </c>
      <c r="R23" s="180" t="str">
        <f t="shared" si="41"/>
        <v/>
      </c>
      <c r="S23" s="13" t="str">
        <f>IF(A23="","",IF(R23="Refreshment Beverage",VLOOKUP(VALUE(Q23),Rates!G$15:L$19,2,0),VLOOKUP(VALUE(Q23),Rates!G$4:L$8,2,0)))</f>
        <v/>
      </c>
      <c r="T23" s="13" t="str">
        <f t="shared" si="42"/>
        <v/>
      </c>
      <c r="U23" s="181" t="str">
        <f t="shared" si="43"/>
        <v/>
      </c>
      <c r="V23" s="13" t="str">
        <f t="shared" si="44"/>
        <v/>
      </c>
      <c r="W23" s="13" t="str">
        <f t="shared" si="45"/>
        <v/>
      </c>
      <c r="X23" s="182" t="str">
        <f t="shared" si="46"/>
        <v/>
      </c>
      <c r="Y23" s="183" t="str">
        <f>IF(A:A="","",IF(R23="Refreshment Beverage",VLOOKUP(Q23,Rates!G$15:L$19,6,0)*W23,VLOOKUP(Q23,Rates!G$4:L$12,6,0)*W23))</f>
        <v/>
      </c>
      <c r="Z23" s="183" t="str">
        <f t="shared" si="47"/>
        <v/>
      </c>
      <c r="AA23" s="17">
        <f t="shared" si="19"/>
        <v>0</v>
      </c>
      <c r="AB23" s="177" t="str" cm="1">
        <f t="array" ref="AB23">IF(_xlfn.SINGLE(A:A)="","",IF(R23="Refreshment Beverage","",IF(AND(R23="Beer",Q23=0),SUM(LOOKUP(2,1/(Rates!$B$15:$B$18&lt;=W23)/(Rates!$C$15:$C$18&gt;=W23),Rates!$D$15:$D$18)*W23),VLOOKUP(VALUE(_xlfn.SINGLE(Q:Q)),Rates!A:B,2,0)*W23)))</f>
        <v/>
      </c>
      <c r="AC23" s="177" t="str" cm="1">
        <f t="array" ref="AC23">IF(_xlfn.SINGLE(A:A)="","",IF(R23="Refreshment Beverage","",IF(AND(R23="Beer",Q23=0),SUM(LOOKUP(2,1/(Rates!$B$15:$B$18&lt;=W23)/(Rates!$C$15:$C$18&gt;=W23),Rates!$E$15:$E$18)*W23),VLOOKUP(VALUE(_xlfn.SINGLE(Q:Q)),Rates!A:C,3,0)*W23)))</f>
        <v/>
      </c>
      <c r="AD23" s="168">
        <f>IFERROR(IF(OR(Q23=1,Q23=2,Q23=3,Q23=4),VLOOKUP(Q23,Rates!$A$31:$B$34,2,0)*W23,IF(V23=1,VLOOKUP(U23,'REB BEV MIN MKUP'!B:E,4,0),IF(V23&gt;1,VLOOKUP(VALUE(W23),'REB BEV MIN MKUP'!O:Q,3,0),0))),0)</f>
        <v>0</v>
      </c>
      <c r="AE23" s="177" t="str">
        <f t="shared" si="48"/>
        <v/>
      </c>
      <c r="AF23" s="13" t="str">
        <f t="shared" si="49"/>
        <v/>
      </c>
      <c r="AG23" s="177" t="str">
        <f t="shared" si="50"/>
        <v/>
      </c>
      <c r="AH23" s="184" t="str">
        <f t="shared" si="51"/>
        <v/>
      </c>
      <c r="AI23" s="184" t="str">
        <f>IF(AE:AE="","",IF(R23="Refreshment Beverage",AK23*(Rates!J$19/100),ROUND(SUM(AH23*(Rates!$J$8/100)),4)))</f>
        <v/>
      </c>
      <c r="AJ23" s="183" t="str">
        <f t="shared" si="52"/>
        <v/>
      </c>
      <c r="AK23" s="185" t="str">
        <f t="shared" si="53"/>
        <v/>
      </c>
      <c r="AL23" s="177" t="str">
        <f t="shared" si="54"/>
        <v/>
      </c>
      <c r="AM23" s="13" t="str">
        <f>IF(AS23="","",IF(R23="Refreshment Beverage",ROUND(AS23*Rates!K$19,4),ROUND(AO23*(VLOOKUP(VALUE(Q23),Rates!G$4:L$12,3,0)),4)))</f>
        <v/>
      </c>
      <c r="AN23" s="183" t="str">
        <f>IF(AS23="","",IF(R23="Refreshment Beverage",AS23*(Rates!J$19/100),MAX(AM23,AB23)))</f>
        <v/>
      </c>
      <c r="AO23" s="186" t="str">
        <f t="shared" si="55"/>
        <v/>
      </c>
      <c r="AP23" s="186" t="str">
        <f t="shared" si="56"/>
        <v/>
      </c>
      <c r="AQ23" s="186" t="str">
        <f>IF(AS23="","",IF(R23="Refreshment Beverage",ROUND(SUM(VLOOKUP(Q:Q,Rates!G$15:L$19,3,0)*(AS23-Y23-Z23-AA23)),4),ROUND(SUM(Rates!$K$8*AS23),4)))</f>
        <v/>
      </c>
      <c r="AR23" s="184" t="str">
        <f t="shared" si="57"/>
        <v/>
      </c>
      <c r="AS23" s="185" t="str">
        <f t="shared" si="58"/>
        <v/>
      </c>
      <c r="AT23" s="177" t="str">
        <f t="shared" si="59"/>
        <v/>
      </c>
      <c r="AU23" s="13" t="str">
        <f>IF(AX23="","",IF(R23="Refreshment Beverage",ROUND((BA23-Y23-Z23-AA23)*VLOOKUP(VALUE(Q23),Rates!G$15:L$19,3,0),4),ROUND(AW23*(VLOOKUP(VALUE(Q23),Rates!G:L,3,0)),4)))</f>
        <v/>
      </c>
      <c r="AV23" s="183" t="str">
        <f t="shared" si="60"/>
        <v/>
      </c>
      <c r="AW23" s="186" t="str">
        <f t="shared" si="61"/>
        <v/>
      </c>
      <c r="AX23" s="184" t="str">
        <f t="shared" si="62"/>
        <v/>
      </c>
      <c r="AY23" s="186" t="str">
        <f>IF(AX23="","",IF(R23="Refreshment Beverage",ROUND(SUM(AX23*Rates!K$19),4),ROUND(SUM(AX23*(Rates!J$8/100)),4)))</f>
        <v/>
      </c>
      <c r="AZ23" s="183" t="str">
        <f t="shared" si="63"/>
        <v/>
      </c>
      <c r="BA23" s="185" t="str">
        <f t="shared" si="64"/>
        <v/>
      </c>
    </row>
    <row r="24" spans="1:59" ht="15" customHeight="1" x14ac:dyDescent="0.3">
      <c r="A24" s="172"/>
      <c r="B24" s="172"/>
      <c r="C24" s="172"/>
      <c r="D24" s="173"/>
      <c r="E24" s="173"/>
      <c r="F24" s="173"/>
      <c r="G24" s="173"/>
      <c r="H24" s="173"/>
      <c r="I24" s="174"/>
      <c r="J24" s="175"/>
      <c r="K24" s="176" t="str">
        <f t="shared" si="36"/>
        <v/>
      </c>
      <c r="L24" s="177" t="str">
        <f t="shared" si="37"/>
        <v/>
      </c>
      <c r="M24" s="178" t="str">
        <f t="shared" si="38"/>
        <v/>
      </c>
      <c r="N24" s="44" t="str" cm="1">
        <f t="array" ref="N24">IFERROR(IF(_xlfn.SINGLE(A:A)="","",IF(R24="Beer",SUM(LOOKUP(2,1/(Rates!$B$3:$B$5&lt;=W24)/(Rates!$C$3:$C$5&gt;=W24),Rates!$D$3:$D$5)*(X24/100)*W24),IF(R24="Refreshment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44" t="str">
        <f t="shared" si="39"/>
        <v/>
      </c>
      <c r="P24" s="13"/>
      <c r="Q24" s="179" t="str">
        <f t="shared" si="40"/>
        <v/>
      </c>
      <c r="R24" s="180" t="str">
        <f t="shared" si="41"/>
        <v/>
      </c>
      <c r="S24" s="13" t="str">
        <f>IF(A24="","",IF(R24="Refreshment Beverage",VLOOKUP(VALUE(Q24),Rates!G$15:L$19,2,0),VLOOKUP(VALUE(Q24),Rates!G$4:L$8,2,0)))</f>
        <v/>
      </c>
      <c r="T24" s="13" t="str">
        <f t="shared" si="42"/>
        <v/>
      </c>
      <c r="U24" s="181" t="str">
        <f t="shared" si="43"/>
        <v/>
      </c>
      <c r="V24" s="13" t="str">
        <f t="shared" si="44"/>
        <v/>
      </c>
      <c r="W24" s="13" t="str">
        <f t="shared" si="45"/>
        <v/>
      </c>
      <c r="X24" s="182" t="str">
        <f t="shared" si="46"/>
        <v/>
      </c>
      <c r="Y24" s="183" t="str">
        <f>IF(A:A="","",IF(R24="Refreshment Beverage",VLOOKUP(Q24,Rates!G$15:L$19,6,0)*W24,VLOOKUP(Q24,Rates!G$4:L$12,6,0)*W24))</f>
        <v/>
      </c>
      <c r="Z24" s="183" t="str">
        <f t="shared" si="47"/>
        <v/>
      </c>
      <c r="AA24" s="17">
        <f t="shared" si="19"/>
        <v>0</v>
      </c>
      <c r="AB24" s="177" t="str" cm="1">
        <f t="array" ref="AB24">IF(_xlfn.SINGLE(A:A)="","",IF(R24="Refreshment Beverage","",IF(AND(R24="Beer",Q24=0),SUM(LOOKUP(2,1/(Rates!$B$15:$B$18&lt;=W24)/(Rates!$C$15:$C$18&gt;=W24),Rates!$D$15:$D$18)*W24),VLOOKUP(VALUE(_xlfn.SINGLE(Q:Q)),Rates!A:B,2,0)*W24)))</f>
        <v/>
      </c>
      <c r="AC24" s="177" t="str" cm="1">
        <f t="array" ref="AC24">IF(_xlfn.SINGLE(A:A)="","",IF(R24="Refreshment Beverage","",IF(AND(R24="Beer",Q24=0),SUM(LOOKUP(2,1/(Rates!$B$15:$B$18&lt;=W24)/(Rates!$C$15:$C$18&gt;=W24),Rates!$E$15:$E$18)*W24),VLOOKUP(VALUE(_xlfn.SINGLE(Q:Q)),Rates!A:C,3,0)*W24)))</f>
        <v/>
      </c>
      <c r="AD24" s="168">
        <f>IFERROR(IF(OR(Q24=1,Q24=2,Q24=3,Q24=4),VLOOKUP(Q24,Rates!$A$31:$B$34,2,0)*W24,IF(V24=1,VLOOKUP(U24,'REB BEV MIN MKUP'!B:E,4,0),IF(V24&gt;1,VLOOKUP(VALUE(W24),'REB BEV MIN MKUP'!O:Q,3,0),0))),0)</f>
        <v>0</v>
      </c>
      <c r="AE24" s="177" t="str">
        <f t="shared" si="48"/>
        <v/>
      </c>
      <c r="AF24" s="13" t="str">
        <f t="shared" si="49"/>
        <v/>
      </c>
      <c r="AG24" s="177" t="str">
        <f t="shared" si="50"/>
        <v/>
      </c>
      <c r="AH24" s="184" t="str">
        <f t="shared" si="51"/>
        <v/>
      </c>
      <c r="AI24" s="184" t="str">
        <f>IF(AE:AE="","",IF(R24="Refreshment Beverage",AK24*(Rates!J$19/100),ROUND(SUM(AH24*(Rates!$J$8/100)),4)))</f>
        <v/>
      </c>
      <c r="AJ24" s="183" t="str">
        <f t="shared" si="52"/>
        <v/>
      </c>
      <c r="AK24" s="185" t="str">
        <f t="shared" si="53"/>
        <v/>
      </c>
      <c r="AL24" s="177" t="str">
        <f t="shared" si="54"/>
        <v/>
      </c>
      <c r="AM24" s="13" t="str">
        <f>IF(AS24="","",IF(R24="Refreshment Beverage",ROUND(AS24*Rates!K$19,4),ROUND(AO24*(VLOOKUP(VALUE(Q24),Rates!G$4:L$12,3,0)),4)))</f>
        <v/>
      </c>
      <c r="AN24" s="183" t="str">
        <f>IF(AS24="","",IF(R24="Refreshment Beverage",AS24*(Rates!J$19/100),MAX(AM24,AB24)))</f>
        <v/>
      </c>
      <c r="AO24" s="186" t="str">
        <f t="shared" si="55"/>
        <v/>
      </c>
      <c r="AP24" s="186" t="str">
        <f t="shared" si="56"/>
        <v/>
      </c>
      <c r="AQ24" s="186" t="str">
        <f>IF(AS24="","",IF(R24="Refreshment Beverage",ROUND(SUM(VLOOKUP(Q:Q,Rates!G$15:L$19,3,0)*(AS24-Y24-Z24-AA24)),4),ROUND(SUM(Rates!$K$8*AS24),4)))</f>
        <v/>
      </c>
      <c r="AR24" s="184" t="str">
        <f t="shared" si="57"/>
        <v/>
      </c>
      <c r="AS24" s="185" t="str">
        <f t="shared" si="58"/>
        <v/>
      </c>
      <c r="AT24" s="177" t="str">
        <f t="shared" si="59"/>
        <v/>
      </c>
      <c r="AU24" s="13" t="str">
        <f>IF(AX24="","",IF(R24="Refreshment Beverage",ROUND((BA24-Y24-Z24-AA24)*VLOOKUP(VALUE(Q24),Rates!G$15:L$19,3,0),4),ROUND(AW24*(VLOOKUP(VALUE(Q24),Rates!G:L,3,0)),4)))</f>
        <v/>
      </c>
      <c r="AV24" s="183" t="str">
        <f t="shared" si="60"/>
        <v/>
      </c>
      <c r="AW24" s="186" t="str">
        <f t="shared" si="61"/>
        <v/>
      </c>
      <c r="AX24" s="184" t="str">
        <f t="shared" si="62"/>
        <v/>
      </c>
      <c r="AY24" s="186" t="str">
        <f>IF(AX24="","",IF(R24="Refreshment Beverage",ROUND(SUM(AX24*Rates!K$19),4),ROUND(SUM(AX24*(Rates!J$8/100)),4)))</f>
        <v/>
      </c>
      <c r="AZ24" s="183" t="str">
        <f t="shared" si="63"/>
        <v/>
      </c>
      <c r="BA24" s="185" t="str">
        <f t="shared" si="64"/>
        <v/>
      </c>
    </row>
    <row r="25" spans="1:59" ht="15" customHeight="1" x14ac:dyDescent="0.3">
      <c r="A25" s="172"/>
      <c r="B25" s="172"/>
      <c r="C25" s="172"/>
      <c r="D25" s="173"/>
      <c r="E25" s="173"/>
      <c r="F25" s="173"/>
      <c r="G25" s="173"/>
      <c r="H25" s="173"/>
      <c r="I25" s="174"/>
      <c r="J25" s="175"/>
      <c r="K25" s="176" t="str">
        <f t="shared" si="36"/>
        <v/>
      </c>
      <c r="L25" s="177" t="str">
        <f t="shared" si="37"/>
        <v/>
      </c>
      <c r="M25" s="178" t="str">
        <f t="shared" si="38"/>
        <v/>
      </c>
      <c r="N25" s="44" t="str" cm="1">
        <f t="array" ref="N25">IFERROR(IF(_xlfn.SINGLE(A:A)="","",IF(R25="Beer",SUM(LOOKUP(2,1/(Rates!$B$3:$B$5&lt;=W25)/(Rates!$C$3:$C$5&gt;=W25),Rates!$D$3:$D$5)*(X25/100)*W25),IF(R25="Refreshment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44" t="str">
        <f t="shared" si="39"/>
        <v/>
      </c>
      <c r="P25" s="13"/>
      <c r="Q25" s="179" t="str">
        <f t="shared" si="40"/>
        <v/>
      </c>
      <c r="R25" s="180" t="str">
        <f t="shared" si="41"/>
        <v/>
      </c>
      <c r="S25" s="13" t="str">
        <f>IF(A25="","",IF(R25="Refreshment Beverage",VLOOKUP(VALUE(Q25),Rates!G$15:L$19,2,0),VLOOKUP(VALUE(Q25),Rates!G$4:L$8,2,0)))</f>
        <v/>
      </c>
      <c r="T25" s="13" t="str">
        <f t="shared" si="42"/>
        <v/>
      </c>
      <c r="U25" s="181" t="str">
        <f t="shared" si="43"/>
        <v/>
      </c>
      <c r="V25" s="13" t="str">
        <f t="shared" si="44"/>
        <v/>
      </c>
      <c r="W25" s="13" t="str">
        <f t="shared" si="45"/>
        <v/>
      </c>
      <c r="X25" s="182" t="str">
        <f t="shared" si="46"/>
        <v/>
      </c>
      <c r="Y25" s="183" t="str">
        <f>IF(A:A="","",IF(R25="Refreshment Beverage",VLOOKUP(Q25,Rates!G$15:L$19,6,0)*W25,VLOOKUP(Q25,Rates!G$4:L$12,6,0)*W25))</f>
        <v/>
      </c>
      <c r="Z25" s="183" t="str">
        <f t="shared" si="47"/>
        <v/>
      </c>
      <c r="AA25" s="17">
        <f t="shared" si="19"/>
        <v>0</v>
      </c>
      <c r="AB25" s="177" t="str" cm="1">
        <f t="array" ref="AB25">IF(_xlfn.SINGLE(A:A)="","",IF(R25="Refreshment Beverage","",IF(AND(R25="Beer",Q25=0),SUM(LOOKUP(2,1/(Rates!$B$15:$B$18&lt;=W25)/(Rates!$C$15:$C$18&gt;=W25),Rates!$D$15:$D$18)*W25),VLOOKUP(VALUE(_xlfn.SINGLE(Q:Q)),Rates!A:B,2,0)*W25)))</f>
        <v/>
      </c>
      <c r="AC25" s="177" t="str" cm="1">
        <f t="array" ref="AC25">IF(_xlfn.SINGLE(A:A)="","",IF(R25="Refreshment Beverage","",IF(AND(R25="Beer",Q25=0),SUM(LOOKUP(2,1/(Rates!$B$15:$B$18&lt;=W25)/(Rates!$C$15:$C$18&gt;=W25),Rates!$E$15:$E$18)*W25),VLOOKUP(VALUE(_xlfn.SINGLE(Q:Q)),Rates!A:C,3,0)*W25)))</f>
        <v/>
      </c>
      <c r="AD25" s="168">
        <f>IFERROR(IF(OR(Q25=1,Q25=2,Q25=3,Q25=4),VLOOKUP(Q25,Rates!$A$31:$B$34,2,0)*W25,IF(V25=1,VLOOKUP(U25,'REB BEV MIN MKUP'!B:E,4,0),IF(V25&gt;1,VLOOKUP(VALUE(W25),'REB BEV MIN MKUP'!O:Q,3,0),0))),0)</f>
        <v>0</v>
      </c>
      <c r="AE25" s="177" t="str">
        <f t="shared" si="48"/>
        <v/>
      </c>
      <c r="AF25" s="13" t="str">
        <f t="shared" si="49"/>
        <v/>
      </c>
      <c r="AG25" s="177" t="str">
        <f t="shared" si="50"/>
        <v/>
      </c>
      <c r="AH25" s="184" t="str">
        <f t="shared" si="51"/>
        <v/>
      </c>
      <c r="AI25" s="184" t="str">
        <f>IF(AE:AE="","",IF(R25="Refreshment Beverage",AK25*(Rates!J$19/100),ROUND(SUM(AH25*(Rates!$J$8/100)),4)))</f>
        <v/>
      </c>
      <c r="AJ25" s="183" t="str">
        <f t="shared" si="52"/>
        <v/>
      </c>
      <c r="AK25" s="185" t="str">
        <f t="shared" si="53"/>
        <v/>
      </c>
      <c r="AL25" s="177" t="str">
        <f t="shared" si="54"/>
        <v/>
      </c>
      <c r="AM25" s="13" t="str">
        <f>IF(AS25="","",IF(R25="Refreshment Beverage",ROUND(AS25*Rates!K$19,4),ROUND(AO25*(VLOOKUP(VALUE(Q25),Rates!G$4:L$12,3,0)),4)))</f>
        <v/>
      </c>
      <c r="AN25" s="183" t="str">
        <f>IF(AS25="","",IF(R25="Refreshment Beverage",AS25*(Rates!J$19/100),MAX(AM25,AB25)))</f>
        <v/>
      </c>
      <c r="AO25" s="186" t="str">
        <f t="shared" si="55"/>
        <v/>
      </c>
      <c r="AP25" s="186" t="str">
        <f t="shared" si="56"/>
        <v/>
      </c>
      <c r="AQ25" s="186" t="str">
        <f>IF(AS25="","",IF(R25="Refreshment Beverage",ROUND(SUM(VLOOKUP(Q:Q,Rates!G$15:L$19,3,0)*(AS25-Y25-Z25-AA25)),4),ROUND(SUM(Rates!$K$8*AS25),4)))</f>
        <v/>
      </c>
      <c r="AR25" s="184" t="str">
        <f t="shared" si="57"/>
        <v/>
      </c>
      <c r="AS25" s="185" t="str">
        <f t="shared" si="58"/>
        <v/>
      </c>
      <c r="AT25" s="177" t="str">
        <f t="shared" si="59"/>
        <v/>
      </c>
      <c r="AU25" s="13" t="str">
        <f>IF(AX25="","",IF(R25="Refreshment Beverage",ROUND((BA25-Y25-Z25-AA25)*VLOOKUP(VALUE(Q25),Rates!G$15:L$19,3,0),4),ROUND(AW25*(VLOOKUP(VALUE(Q25),Rates!G:L,3,0)),4)))</f>
        <v/>
      </c>
      <c r="AV25" s="183" t="str">
        <f t="shared" si="60"/>
        <v/>
      </c>
      <c r="AW25" s="186" t="str">
        <f t="shared" si="61"/>
        <v/>
      </c>
      <c r="AX25" s="184" t="str">
        <f t="shared" si="62"/>
        <v/>
      </c>
      <c r="AY25" s="186" t="str">
        <f>IF(AX25="","",IF(R25="Refreshment Beverage",ROUND(SUM(AX25*Rates!K$19),4),ROUND(SUM(AX25*(Rates!J$8/100)),4)))</f>
        <v/>
      </c>
      <c r="AZ25" s="183" t="str">
        <f t="shared" si="63"/>
        <v/>
      </c>
      <c r="BA25" s="185" t="str">
        <f t="shared" si="64"/>
        <v/>
      </c>
    </row>
    <row r="26" spans="1:59" ht="15" customHeight="1" x14ac:dyDescent="0.3">
      <c r="A26" s="172"/>
      <c r="B26" s="172"/>
      <c r="C26" s="172"/>
      <c r="D26" s="173"/>
      <c r="E26" s="173"/>
      <c r="F26" s="173"/>
      <c r="G26" s="173"/>
      <c r="H26" s="173"/>
      <c r="I26" s="174"/>
      <c r="J26" s="175"/>
      <c r="K26" s="176" t="str">
        <f t="shared" si="36"/>
        <v/>
      </c>
      <c r="L26" s="177" t="str">
        <f t="shared" si="37"/>
        <v/>
      </c>
      <c r="M26" s="178" t="str">
        <f t="shared" si="38"/>
        <v/>
      </c>
      <c r="N26" s="44" t="str" cm="1">
        <f t="array" ref="N26">IFERROR(IF(_xlfn.SINGLE(A:A)="","",IF(R26="Beer",SUM(LOOKUP(2,1/(Rates!$B$3:$B$5&lt;=W26)/(Rates!$C$3:$C$5&gt;=W26),Rates!$D$3:$D$5)*(X26/100)*W26),IF(R26="Refreshment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44" t="str">
        <f t="shared" si="39"/>
        <v/>
      </c>
      <c r="P26" s="13"/>
      <c r="Q26" s="179" t="str">
        <f t="shared" si="40"/>
        <v/>
      </c>
      <c r="R26" s="180" t="str">
        <f t="shared" si="41"/>
        <v/>
      </c>
      <c r="S26" s="13" t="str">
        <f>IF(A26="","",IF(R26="Refreshment Beverage",VLOOKUP(VALUE(Q26),Rates!G$15:L$19,2,0),VLOOKUP(VALUE(Q26),Rates!G$4:L$8,2,0)))</f>
        <v/>
      </c>
      <c r="T26" s="13" t="str">
        <f t="shared" si="42"/>
        <v/>
      </c>
      <c r="U26" s="181" t="str">
        <f t="shared" si="43"/>
        <v/>
      </c>
      <c r="V26" s="13" t="str">
        <f t="shared" si="44"/>
        <v/>
      </c>
      <c r="W26" s="13" t="str">
        <f t="shared" si="45"/>
        <v/>
      </c>
      <c r="X26" s="182" t="str">
        <f t="shared" si="46"/>
        <v/>
      </c>
      <c r="Y26" s="183" t="str">
        <f>IF(A:A="","",IF(R26="Refreshment Beverage",VLOOKUP(Q26,Rates!G$15:L$19,6,0)*W26,VLOOKUP(Q26,Rates!G$4:L$12,6,0)*W26))</f>
        <v/>
      </c>
      <c r="Z26" s="183" t="str">
        <f t="shared" si="47"/>
        <v/>
      </c>
      <c r="AA26" s="17">
        <f t="shared" si="19"/>
        <v>0</v>
      </c>
      <c r="AB26" s="177" t="str" cm="1">
        <f t="array" ref="AB26">IF(_xlfn.SINGLE(A:A)="","",IF(R26="Refreshment Beverage","",IF(AND(R26="Beer",Q26=0),SUM(LOOKUP(2,1/(Rates!$B$15:$B$18&lt;=W26)/(Rates!$C$15:$C$18&gt;=W26),Rates!$D$15:$D$18)*W26),VLOOKUP(VALUE(_xlfn.SINGLE(Q:Q)),Rates!A:B,2,0)*W26)))</f>
        <v/>
      </c>
      <c r="AC26" s="177" t="str" cm="1">
        <f t="array" ref="AC26">IF(_xlfn.SINGLE(A:A)="","",IF(R26="Refreshment Beverage","",IF(AND(R26="Beer",Q26=0),SUM(LOOKUP(2,1/(Rates!$B$15:$B$18&lt;=W26)/(Rates!$C$15:$C$18&gt;=W26),Rates!$E$15:$E$18)*W26),VLOOKUP(VALUE(_xlfn.SINGLE(Q:Q)),Rates!A:C,3,0)*W26)))</f>
        <v/>
      </c>
      <c r="AD26" s="168">
        <f>IFERROR(IF(OR(Q26=1,Q26=2,Q26=3,Q26=4),VLOOKUP(Q26,Rates!$A$31:$B$34,2,0)*W26,IF(V26=1,VLOOKUP(U26,'REB BEV MIN MKUP'!B:E,4,0),IF(V26&gt;1,VLOOKUP(VALUE(W26),'REB BEV MIN MKUP'!O:Q,3,0),0))),0)</f>
        <v>0</v>
      </c>
      <c r="AE26" s="177" t="str">
        <f t="shared" si="48"/>
        <v/>
      </c>
      <c r="AF26" s="13" t="str">
        <f t="shared" si="49"/>
        <v/>
      </c>
      <c r="AG26" s="177" t="str">
        <f t="shared" si="50"/>
        <v/>
      </c>
      <c r="AH26" s="184" t="str">
        <f t="shared" si="51"/>
        <v/>
      </c>
      <c r="AI26" s="184" t="str">
        <f>IF(AE:AE="","",IF(R26="Refreshment Beverage",AK26*(Rates!J$19/100),ROUND(SUM(AH26*(Rates!$J$8/100)),4)))</f>
        <v/>
      </c>
      <c r="AJ26" s="183" t="str">
        <f t="shared" si="52"/>
        <v/>
      </c>
      <c r="AK26" s="185" t="str">
        <f t="shared" si="53"/>
        <v/>
      </c>
      <c r="AL26" s="177" t="str">
        <f t="shared" si="54"/>
        <v/>
      </c>
      <c r="AM26" s="13" t="str">
        <f>IF(AS26="","",IF(R26="Refreshment Beverage",ROUND(AS26*Rates!K$19,4),ROUND(AO26*(VLOOKUP(VALUE(Q26),Rates!G$4:L$12,3,0)),4)))</f>
        <v/>
      </c>
      <c r="AN26" s="183" t="str">
        <f>IF(AS26="","",IF(R26="Refreshment Beverage",AS26*(Rates!J$19/100),MAX(AM26,AB26)))</f>
        <v/>
      </c>
      <c r="AO26" s="186" t="str">
        <f t="shared" si="55"/>
        <v/>
      </c>
      <c r="AP26" s="186" t="str">
        <f t="shared" si="56"/>
        <v/>
      </c>
      <c r="AQ26" s="186" t="str">
        <f>IF(AS26="","",IF(R26="Refreshment Beverage",ROUND(SUM(VLOOKUP(Q:Q,Rates!G$15:L$19,3,0)*(AS26-Y26-Z26-AA26)),4),ROUND(SUM(Rates!$K$8*AS26),4)))</f>
        <v/>
      </c>
      <c r="AR26" s="184" t="str">
        <f t="shared" si="57"/>
        <v/>
      </c>
      <c r="AS26" s="185" t="str">
        <f t="shared" si="58"/>
        <v/>
      </c>
      <c r="AT26" s="177" t="str">
        <f t="shared" si="59"/>
        <v/>
      </c>
      <c r="AU26" s="13" t="str">
        <f>IF(AX26="","",IF(R26="Refreshment Beverage",ROUND((BA26-Y26-Z26-AA26)*VLOOKUP(VALUE(Q26),Rates!G$15:L$19,3,0),4),ROUND(AW26*(VLOOKUP(VALUE(Q26),Rates!G:L,3,0)),4)))</f>
        <v/>
      </c>
      <c r="AV26" s="183" t="str">
        <f t="shared" si="60"/>
        <v/>
      </c>
      <c r="AW26" s="186" t="str">
        <f t="shared" si="61"/>
        <v/>
      </c>
      <c r="AX26" s="184" t="str">
        <f t="shared" si="62"/>
        <v/>
      </c>
      <c r="AY26" s="186" t="str">
        <f>IF(AX26="","",IF(R26="Refreshment Beverage",ROUND(SUM(AX26*Rates!K$19),4),ROUND(SUM(AX26*(Rates!J$8/100)),4)))</f>
        <v/>
      </c>
      <c r="AZ26" s="183" t="str">
        <f t="shared" si="63"/>
        <v/>
      </c>
      <c r="BA26" s="185" t="str">
        <f t="shared" si="64"/>
        <v/>
      </c>
    </row>
    <row r="27" spans="1:59" ht="15" customHeight="1" x14ac:dyDescent="0.3">
      <c r="A27" s="172"/>
      <c r="B27" s="172"/>
      <c r="C27" s="172"/>
      <c r="D27" s="173"/>
      <c r="E27" s="173"/>
      <c r="F27" s="173"/>
      <c r="G27" s="173"/>
      <c r="H27" s="173"/>
      <c r="I27" s="174"/>
      <c r="J27" s="175"/>
      <c r="K27" s="176" t="str">
        <f t="shared" si="36"/>
        <v/>
      </c>
      <c r="L27" s="177" t="str">
        <f t="shared" si="37"/>
        <v/>
      </c>
      <c r="M27" s="178" t="str">
        <f t="shared" si="38"/>
        <v/>
      </c>
      <c r="N27" s="44" t="str" cm="1">
        <f t="array" ref="N27">IFERROR(IF(_xlfn.SINGLE(A:A)="","",IF(R27="Beer",SUM(LOOKUP(2,1/(Rates!$B$3:$B$5&lt;=W27)/(Rates!$C$3:$C$5&gt;=W27),Rates!$D$3:$D$5)*(X27/100)*W27),IF(R27="Refreshment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44" t="str">
        <f t="shared" si="39"/>
        <v/>
      </c>
      <c r="P27" s="13"/>
      <c r="Q27" s="179" t="str">
        <f t="shared" si="40"/>
        <v/>
      </c>
      <c r="R27" s="180" t="str">
        <f t="shared" si="41"/>
        <v/>
      </c>
      <c r="S27" s="13" t="str">
        <f>IF(A27="","",IF(R27="Refreshment Beverage",VLOOKUP(VALUE(Q27),Rates!G$15:L$19,2,0),VLOOKUP(VALUE(Q27),Rates!G$4:L$8,2,0)))</f>
        <v/>
      </c>
      <c r="T27" s="13" t="str">
        <f t="shared" si="42"/>
        <v/>
      </c>
      <c r="U27" s="181" t="str">
        <f t="shared" si="43"/>
        <v/>
      </c>
      <c r="V27" s="13" t="str">
        <f t="shared" si="44"/>
        <v/>
      </c>
      <c r="W27" s="13" t="str">
        <f t="shared" si="45"/>
        <v/>
      </c>
      <c r="X27" s="182" t="str">
        <f t="shared" si="46"/>
        <v/>
      </c>
      <c r="Y27" s="183" t="str">
        <f>IF(A:A="","",IF(R27="Refreshment Beverage",VLOOKUP(Q27,Rates!G$15:L$19,6,0)*W27,VLOOKUP(Q27,Rates!G$4:L$12,6,0)*W27))</f>
        <v/>
      </c>
      <c r="Z27" s="183" t="str">
        <f t="shared" si="47"/>
        <v/>
      </c>
      <c r="AA27" s="17">
        <f t="shared" si="19"/>
        <v>0</v>
      </c>
      <c r="AB27" s="177" t="str" cm="1">
        <f t="array" ref="AB27">IF(_xlfn.SINGLE(A:A)="","",IF(R27="Refreshment Beverage","",IF(AND(R27="Beer",Q27=0),SUM(LOOKUP(2,1/(Rates!$B$15:$B$18&lt;=W27)/(Rates!$C$15:$C$18&gt;=W27),Rates!$D$15:$D$18)*W27),VLOOKUP(VALUE(_xlfn.SINGLE(Q:Q)),Rates!A:B,2,0)*W27)))</f>
        <v/>
      </c>
      <c r="AC27" s="177" t="str" cm="1">
        <f t="array" ref="AC27">IF(_xlfn.SINGLE(A:A)="","",IF(R27="Refreshment Beverage","",IF(AND(R27="Beer",Q27=0),SUM(LOOKUP(2,1/(Rates!$B$15:$B$18&lt;=W27)/(Rates!$C$15:$C$18&gt;=W27),Rates!$E$15:$E$18)*W27),VLOOKUP(VALUE(_xlfn.SINGLE(Q:Q)),Rates!A:C,3,0)*W27)))</f>
        <v/>
      </c>
      <c r="AD27" s="168">
        <f>IFERROR(IF(OR(Q27=1,Q27=2,Q27=3,Q27=4),VLOOKUP(Q27,Rates!$A$31:$B$34,2,0)*W27,IF(V27=1,VLOOKUP(U27,'REB BEV MIN MKUP'!B:E,4,0),IF(V27&gt;1,VLOOKUP(VALUE(W27),'REB BEV MIN MKUP'!O:Q,3,0),0))),0)</f>
        <v>0</v>
      </c>
      <c r="AE27" s="177" t="str">
        <f t="shared" si="48"/>
        <v/>
      </c>
      <c r="AF27" s="13" t="str">
        <f t="shared" si="49"/>
        <v/>
      </c>
      <c r="AG27" s="177" t="str">
        <f t="shared" si="50"/>
        <v/>
      </c>
      <c r="AH27" s="184" t="str">
        <f t="shared" si="51"/>
        <v/>
      </c>
      <c r="AI27" s="184" t="str">
        <f>IF(AE:AE="","",IF(R27="Refreshment Beverage",AK27*(Rates!J$19/100),ROUND(SUM(AH27*(Rates!$J$8/100)),4)))</f>
        <v/>
      </c>
      <c r="AJ27" s="183" t="str">
        <f t="shared" si="52"/>
        <v/>
      </c>
      <c r="AK27" s="185" t="str">
        <f t="shared" si="53"/>
        <v/>
      </c>
      <c r="AL27" s="177" t="str">
        <f t="shared" si="54"/>
        <v/>
      </c>
      <c r="AM27" s="13" t="str">
        <f>IF(AS27="","",IF(R27="Refreshment Beverage",ROUND(AS27*Rates!K$19,4),ROUND(AO27*(VLOOKUP(VALUE(Q27),Rates!G$4:L$12,3,0)),4)))</f>
        <v/>
      </c>
      <c r="AN27" s="183" t="str">
        <f>IF(AS27="","",IF(R27="Refreshment Beverage",AS27*(Rates!J$19/100),MAX(AM27,AB27)))</f>
        <v/>
      </c>
      <c r="AO27" s="186" t="str">
        <f t="shared" si="55"/>
        <v/>
      </c>
      <c r="AP27" s="186" t="str">
        <f t="shared" si="56"/>
        <v/>
      </c>
      <c r="AQ27" s="186" t="str">
        <f>IF(AS27="","",IF(R27="Refreshment Beverage",ROUND(SUM(VLOOKUP(Q:Q,Rates!G$15:L$19,3,0)*(AS27-Y27-Z27-AA27)),4),ROUND(SUM(Rates!$K$8*AS27),4)))</f>
        <v/>
      </c>
      <c r="AR27" s="184" t="str">
        <f t="shared" si="57"/>
        <v/>
      </c>
      <c r="AS27" s="185" t="str">
        <f t="shared" si="58"/>
        <v/>
      </c>
      <c r="AT27" s="177" t="str">
        <f t="shared" si="59"/>
        <v/>
      </c>
      <c r="AU27" s="13" t="str">
        <f>IF(AX27="","",IF(R27="Refreshment Beverage",ROUND((BA27-Y27-Z27-AA27)*VLOOKUP(VALUE(Q27),Rates!G$15:L$19,3,0),4),ROUND(AW27*(VLOOKUP(VALUE(Q27),Rates!G:L,3,0)),4)))</f>
        <v/>
      </c>
      <c r="AV27" s="183" t="str">
        <f t="shared" si="60"/>
        <v/>
      </c>
      <c r="AW27" s="186" t="str">
        <f t="shared" si="61"/>
        <v/>
      </c>
      <c r="AX27" s="184" t="str">
        <f t="shared" si="62"/>
        <v/>
      </c>
      <c r="AY27" s="186" t="str">
        <f>IF(AX27="","",IF(R27="Refreshment Beverage",ROUND(SUM(AX27*Rates!K$19),4),ROUND(SUM(AX27*(Rates!J$8/100)),4)))</f>
        <v/>
      </c>
      <c r="AZ27" s="183" t="str">
        <f t="shared" si="63"/>
        <v/>
      </c>
      <c r="BA27" s="185" t="str">
        <f t="shared" si="64"/>
        <v/>
      </c>
    </row>
    <row r="28" spans="1:59" ht="15" customHeight="1" x14ac:dyDescent="0.3">
      <c r="A28" s="172"/>
      <c r="B28" s="172"/>
      <c r="C28" s="172"/>
      <c r="D28" s="173"/>
      <c r="E28" s="173"/>
      <c r="F28" s="173"/>
      <c r="G28" s="173"/>
      <c r="H28" s="173"/>
      <c r="I28" s="174"/>
      <c r="J28" s="175"/>
      <c r="K28" s="176" t="str">
        <f t="shared" si="36"/>
        <v/>
      </c>
      <c r="L28" s="177" t="str">
        <f t="shared" si="37"/>
        <v/>
      </c>
      <c r="M28" s="178" t="str">
        <f t="shared" si="38"/>
        <v/>
      </c>
      <c r="N28" s="44" t="str" cm="1">
        <f t="array" ref="N28">IFERROR(IF(_xlfn.SINGLE(A:A)="","",IF(R28="Beer",SUM(LOOKUP(2,1/(Rates!$B$3:$B$5&lt;=W28)/(Rates!$C$3:$C$5&gt;=W28),Rates!$D$3:$D$5)*(X28/100)*W28),IF(R28="Refreshment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44" t="str">
        <f t="shared" si="39"/>
        <v/>
      </c>
      <c r="P28" s="13"/>
      <c r="Q28" s="179" t="str">
        <f t="shared" si="40"/>
        <v/>
      </c>
      <c r="R28" s="180" t="str">
        <f t="shared" si="41"/>
        <v/>
      </c>
      <c r="S28" s="13" t="str">
        <f>IF(A28="","",IF(R28="Refreshment Beverage",VLOOKUP(VALUE(Q28),Rates!G$15:L$19,2,0),VLOOKUP(VALUE(Q28),Rates!G$4:L$8,2,0)))</f>
        <v/>
      </c>
      <c r="T28" s="13" t="str">
        <f t="shared" si="42"/>
        <v/>
      </c>
      <c r="U28" s="181" t="str">
        <f t="shared" si="43"/>
        <v/>
      </c>
      <c r="V28" s="13" t="str">
        <f t="shared" si="44"/>
        <v/>
      </c>
      <c r="W28" s="13" t="str">
        <f t="shared" si="45"/>
        <v/>
      </c>
      <c r="X28" s="182" t="str">
        <f t="shared" si="46"/>
        <v/>
      </c>
      <c r="Y28" s="183" t="str">
        <f>IF(A:A="","",IF(R28="Refreshment Beverage",VLOOKUP(Q28,Rates!G$15:L$19,6,0)*W28,VLOOKUP(Q28,Rates!G$4:L$12,6,0)*W28))</f>
        <v/>
      </c>
      <c r="Z28" s="183" t="str">
        <f t="shared" si="47"/>
        <v/>
      </c>
      <c r="AA28" s="17">
        <f t="shared" si="19"/>
        <v>0</v>
      </c>
      <c r="AB28" s="177" t="str" cm="1">
        <f t="array" ref="AB28">IF(_xlfn.SINGLE(A:A)="","",IF(R28="Refreshment Beverage","",IF(AND(R28="Beer",Q28=0),SUM(LOOKUP(2,1/(Rates!$B$15:$B$18&lt;=W28)/(Rates!$C$15:$C$18&gt;=W28),Rates!$D$15:$D$18)*W28),VLOOKUP(VALUE(_xlfn.SINGLE(Q:Q)),Rates!A:B,2,0)*W28)))</f>
        <v/>
      </c>
      <c r="AC28" s="177" t="str" cm="1">
        <f t="array" ref="AC28">IF(_xlfn.SINGLE(A:A)="","",IF(R28="Refreshment Beverage","",IF(AND(R28="Beer",Q28=0),SUM(LOOKUP(2,1/(Rates!$B$15:$B$18&lt;=W28)/(Rates!$C$15:$C$18&gt;=W28),Rates!$E$15:$E$18)*W28),VLOOKUP(VALUE(_xlfn.SINGLE(Q:Q)),Rates!A:C,3,0)*W28)))</f>
        <v/>
      </c>
      <c r="AD28" s="168">
        <f>IFERROR(IF(OR(Q28=1,Q28=2,Q28=3,Q28=4),VLOOKUP(Q28,Rates!$A$31:$B$34,2,0)*W28,IF(V28=1,VLOOKUP(U28,'REB BEV MIN MKUP'!B:E,4,0),IF(V28&gt;1,VLOOKUP(VALUE(W28),'REB BEV MIN MKUP'!O:Q,3,0),0))),0)</f>
        <v>0</v>
      </c>
      <c r="AE28" s="177" t="str">
        <f t="shared" si="48"/>
        <v/>
      </c>
      <c r="AF28" s="13" t="str">
        <f t="shared" si="49"/>
        <v/>
      </c>
      <c r="AG28" s="177" t="str">
        <f t="shared" si="50"/>
        <v/>
      </c>
      <c r="AH28" s="184" t="str">
        <f t="shared" si="51"/>
        <v/>
      </c>
      <c r="AI28" s="184" t="str">
        <f>IF(AE:AE="","",IF(R28="Refreshment Beverage",AK28*(Rates!J$19/100),ROUND(SUM(AH28*(Rates!$J$8/100)),4)))</f>
        <v/>
      </c>
      <c r="AJ28" s="183" t="str">
        <f t="shared" si="52"/>
        <v/>
      </c>
      <c r="AK28" s="185" t="str">
        <f t="shared" si="53"/>
        <v/>
      </c>
      <c r="AL28" s="177" t="str">
        <f t="shared" si="54"/>
        <v/>
      </c>
      <c r="AM28" s="13" t="str">
        <f>IF(AS28="","",IF(R28="Refreshment Beverage",ROUND(AS28*Rates!K$19,4),ROUND(AO28*(VLOOKUP(VALUE(Q28),Rates!G$4:L$12,3,0)),4)))</f>
        <v/>
      </c>
      <c r="AN28" s="183" t="str">
        <f>IF(AS28="","",IF(R28="Refreshment Beverage",AS28*(Rates!J$19/100),MAX(AM28,AB28)))</f>
        <v/>
      </c>
      <c r="AO28" s="186" t="str">
        <f t="shared" si="55"/>
        <v/>
      </c>
      <c r="AP28" s="186" t="str">
        <f t="shared" si="56"/>
        <v/>
      </c>
      <c r="AQ28" s="186" t="str">
        <f>IF(AS28="","",IF(R28="Refreshment Beverage",ROUND(SUM(VLOOKUP(Q:Q,Rates!G$15:L$19,3,0)*(AS28-Y28-Z28-AA28)),4),ROUND(SUM(Rates!$K$8*AS28),4)))</f>
        <v/>
      </c>
      <c r="AR28" s="184" t="str">
        <f t="shared" si="57"/>
        <v/>
      </c>
      <c r="AS28" s="185" t="str">
        <f t="shared" si="58"/>
        <v/>
      </c>
      <c r="AT28" s="177" t="str">
        <f t="shared" si="59"/>
        <v/>
      </c>
      <c r="AU28" s="13" t="str">
        <f>IF(AX28="","",IF(R28="Refreshment Beverage",ROUND((BA28-Y28-Z28-AA28)*VLOOKUP(VALUE(Q28),Rates!G$15:L$19,3,0),4),ROUND(AW28*(VLOOKUP(VALUE(Q28),Rates!G:L,3,0)),4)))</f>
        <v/>
      </c>
      <c r="AV28" s="183" t="str">
        <f t="shared" si="60"/>
        <v/>
      </c>
      <c r="AW28" s="186" t="str">
        <f t="shared" si="61"/>
        <v/>
      </c>
      <c r="AX28" s="184" t="str">
        <f t="shared" si="62"/>
        <v/>
      </c>
      <c r="AY28" s="186" t="str">
        <f>IF(AX28="","",IF(R28="Refreshment Beverage",ROUND(SUM(AX28*Rates!K$19),4),ROUND(SUM(AX28*(Rates!J$8/100)),4)))</f>
        <v/>
      </c>
      <c r="AZ28" s="183" t="str">
        <f t="shared" si="63"/>
        <v/>
      </c>
      <c r="BA28" s="185" t="str">
        <f t="shared" si="64"/>
        <v/>
      </c>
    </row>
    <row r="29" spans="1:59" ht="15" customHeight="1" x14ac:dyDescent="0.3">
      <c r="A29" s="172"/>
      <c r="B29" s="172"/>
      <c r="C29" s="172"/>
      <c r="D29" s="173"/>
      <c r="E29" s="173"/>
      <c r="F29" s="173"/>
      <c r="G29" s="173"/>
      <c r="H29" s="173"/>
      <c r="I29" s="174"/>
      <c r="J29" s="175"/>
      <c r="K29" s="176" t="str">
        <f t="shared" si="36"/>
        <v/>
      </c>
      <c r="L29" s="177" t="str">
        <f t="shared" si="37"/>
        <v/>
      </c>
      <c r="M29" s="178" t="str">
        <f t="shared" si="38"/>
        <v/>
      </c>
      <c r="N29" s="44" t="str" cm="1">
        <f t="array" ref="N29">IFERROR(IF(_xlfn.SINGLE(A:A)="","",IF(R29="Beer",SUM(LOOKUP(2,1/(Rates!$B$3:$B$5&lt;=W29)/(Rates!$C$3:$C$5&gt;=W29),Rates!$D$3:$D$5)*(X29/100)*W29),IF(R29="Refreshment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44" t="str">
        <f t="shared" si="39"/>
        <v/>
      </c>
      <c r="P29" s="13"/>
      <c r="Q29" s="179" t="str">
        <f t="shared" si="40"/>
        <v/>
      </c>
      <c r="R29" s="180" t="str">
        <f t="shared" si="41"/>
        <v/>
      </c>
      <c r="S29" s="13" t="str">
        <f>IF(A29="","",IF(R29="Refreshment Beverage",VLOOKUP(VALUE(Q29),Rates!G$15:L$19,2,0),VLOOKUP(VALUE(Q29),Rates!G$4:L$8,2,0)))</f>
        <v/>
      </c>
      <c r="T29" s="13" t="str">
        <f t="shared" si="42"/>
        <v/>
      </c>
      <c r="U29" s="181" t="str">
        <f t="shared" si="43"/>
        <v/>
      </c>
      <c r="V29" s="13" t="str">
        <f t="shared" si="44"/>
        <v/>
      </c>
      <c r="W29" s="13" t="str">
        <f t="shared" si="45"/>
        <v/>
      </c>
      <c r="X29" s="182" t="str">
        <f t="shared" si="46"/>
        <v/>
      </c>
      <c r="Y29" s="183" t="str">
        <f>IF(A:A="","",IF(R29="Refreshment Beverage",VLOOKUP(Q29,Rates!G$15:L$19,6,0)*W29,VLOOKUP(Q29,Rates!G$4:L$12,6,0)*W29))</f>
        <v/>
      </c>
      <c r="Z29" s="183" t="str">
        <f t="shared" si="47"/>
        <v/>
      </c>
      <c r="AA29" s="17">
        <f t="shared" si="19"/>
        <v>0</v>
      </c>
      <c r="AB29" s="177" t="str" cm="1">
        <f t="array" ref="AB29">IF(_xlfn.SINGLE(A:A)="","",IF(R29="Refreshment Beverage","",IF(AND(R29="Beer",Q29=0),SUM(LOOKUP(2,1/(Rates!$B$15:$B$18&lt;=W29)/(Rates!$C$15:$C$18&gt;=W29),Rates!$D$15:$D$18)*W29),VLOOKUP(VALUE(_xlfn.SINGLE(Q:Q)),Rates!A:B,2,0)*W29)))</f>
        <v/>
      </c>
      <c r="AC29" s="177" t="str" cm="1">
        <f t="array" ref="AC29">IF(_xlfn.SINGLE(A:A)="","",IF(R29="Refreshment Beverage","",IF(AND(R29="Beer",Q29=0),SUM(LOOKUP(2,1/(Rates!$B$15:$B$18&lt;=W29)/(Rates!$C$15:$C$18&gt;=W29),Rates!$E$15:$E$18)*W29),VLOOKUP(VALUE(_xlfn.SINGLE(Q:Q)),Rates!A:C,3,0)*W29)))</f>
        <v/>
      </c>
      <c r="AD29" s="168">
        <f>IFERROR(IF(OR(Q29=1,Q29=2,Q29=3,Q29=4),VLOOKUP(Q29,Rates!$A$31:$B$34,2,0)*W29,IF(V29=1,VLOOKUP(U29,'REB BEV MIN MKUP'!B:E,4,0),IF(V29&gt;1,VLOOKUP(VALUE(W29),'REB BEV MIN MKUP'!O:Q,3,0),0))),0)</f>
        <v>0</v>
      </c>
      <c r="AE29" s="177" t="str">
        <f t="shared" si="48"/>
        <v/>
      </c>
      <c r="AF29" s="13" t="str">
        <f t="shared" si="49"/>
        <v/>
      </c>
      <c r="AG29" s="177" t="str">
        <f t="shared" si="50"/>
        <v/>
      </c>
      <c r="AH29" s="184" t="str">
        <f t="shared" si="51"/>
        <v/>
      </c>
      <c r="AI29" s="184" t="str">
        <f>IF(AE:AE="","",IF(R29="Refreshment Beverage",AK29*(Rates!J$19/100),ROUND(SUM(AH29*(Rates!$J$8/100)),4)))</f>
        <v/>
      </c>
      <c r="AJ29" s="183" t="str">
        <f t="shared" si="52"/>
        <v/>
      </c>
      <c r="AK29" s="185" t="str">
        <f t="shared" si="53"/>
        <v/>
      </c>
      <c r="AL29" s="177" t="str">
        <f t="shared" si="54"/>
        <v/>
      </c>
      <c r="AM29" s="13" t="str">
        <f>IF(AS29="","",IF(R29="Refreshment Beverage",ROUND(AS29*Rates!K$19,4),ROUND(AO29*(VLOOKUP(VALUE(Q29),Rates!G$4:L$12,3,0)),4)))</f>
        <v/>
      </c>
      <c r="AN29" s="183" t="str">
        <f>IF(AS29="","",IF(R29="Refreshment Beverage",AS29*(Rates!J$19/100),MAX(AM29,AB29)))</f>
        <v/>
      </c>
      <c r="AO29" s="186" t="str">
        <f t="shared" si="55"/>
        <v/>
      </c>
      <c r="AP29" s="186" t="str">
        <f t="shared" si="56"/>
        <v/>
      </c>
      <c r="AQ29" s="186" t="str">
        <f>IF(AS29="","",IF(R29="Refreshment Beverage",ROUND(SUM(VLOOKUP(Q:Q,Rates!G$15:L$19,3,0)*(AS29-Y29-Z29-AA29)),4),ROUND(SUM(Rates!$K$8*AS29),4)))</f>
        <v/>
      </c>
      <c r="AR29" s="184" t="str">
        <f t="shared" si="57"/>
        <v/>
      </c>
      <c r="AS29" s="185" t="str">
        <f t="shared" si="58"/>
        <v/>
      </c>
      <c r="AT29" s="177" t="str">
        <f t="shared" si="59"/>
        <v/>
      </c>
      <c r="AU29" s="13" t="str">
        <f>IF(AX29="","",IF(R29="Refreshment Beverage",ROUND((BA29-Y29-Z29-AA29)*VLOOKUP(VALUE(Q29),Rates!G$15:L$19,3,0),4),ROUND(AW29*(VLOOKUP(VALUE(Q29),Rates!G:L,3,0)),4)))</f>
        <v/>
      </c>
      <c r="AV29" s="183" t="str">
        <f t="shared" si="60"/>
        <v/>
      </c>
      <c r="AW29" s="186" t="str">
        <f t="shared" si="61"/>
        <v/>
      </c>
      <c r="AX29" s="184" t="str">
        <f t="shared" si="62"/>
        <v/>
      </c>
      <c r="AY29" s="186" t="str">
        <f>IF(AX29="","",IF(R29="Refreshment Beverage",ROUND(SUM(AX29*Rates!K$19),4),ROUND(SUM(AX29*(Rates!J$8/100)),4)))</f>
        <v/>
      </c>
      <c r="AZ29" s="183" t="str">
        <f t="shared" si="63"/>
        <v/>
      </c>
      <c r="BA29" s="185" t="str">
        <f t="shared" si="64"/>
        <v/>
      </c>
    </row>
    <row r="30" spans="1:59" ht="15" customHeight="1" x14ac:dyDescent="0.3">
      <c r="A30" s="172"/>
      <c r="B30" s="172"/>
      <c r="C30" s="172"/>
      <c r="D30" s="173"/>
      <c r="E30" s="173"/>
      <c r="F30" s="173"/>
      <c r="G30" s="173"/>
      <c r="H30" s="173"/>
      <c r="I30" s="174"/>
      <c r="J30" s="175"/>
      <c r="K30" s="176" t="str">
        <f t="shared" si="36"/>
        <v/>
      </c>
      <c r="L30" s="177" t="str">
        <f t="shared" si="37"/>
        <v/>
      </c>
      <c r="M30" s="178" t="str">
        <f t="shared" si="38"/>
        <v/>
      </c>
      <c r="N30" s="44" t="str" cm="1">
        <f t="array" ref="N30">IFERROR(IF(_xlfn.SINGLE(A:A)="","",IF(R30="Beer",SUM(LOOKUP(2,1/(Rates!$B$3:$B$5&lt;=W30)/(Rates!$C$3:$C$5&gt;=W30),Rates!$D$3:$D$5)*(X30/100)*W30),IF(R30="Refreshment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44" t="str">
        <f t="shared" si="39"/>
        <v/>
      </c>
      <c r="P30" s="13"/>
      <c r="Q30" s="179" t="str">
        <f t="shared" si="40"/>
        <v/>
      </c>
      <c r="R30" s="180" t="str">
        <f t="shared" si="41"/>
        <v/>
      </c>
      <c r="S30" s="13" t="str">
        <f>IF(A30="","",IF(R30="Refreshment Beverage",VLOOKUP(VALUE(Q30),Rates!G$15:L$19,2,0),VLOOKUP(VALUE(Q30),Rates!G$4:L$8,2,0)))</f>
        <v/>
      </c>
      <c r="T30" s="13" t="str">
        <f t="shared" si="42"/>
        <v/>
      </c>
      <c r="U30" s="181" t="str">
        <f t="shared" si="43"/>
        <v/>
      </c>
      <c r="V30" s="13" t="str">
        <f t="shared" si="44"/>
        <v/>
      </c>
      <c r="W30" s="13" t="str">
        <f t="shared" si="45"/>
        <v/>
      </c>
      <c r="X30" s="182" t="str">
        <f t="shared" si="46"/>
        <v/>
      </c>
      <c r="Y30" s="183" t="str">
        <f>IF(A:A="","",IF(R30="Refreshment Beverage",VLOOKUP(Q30,Rates!G$15:L$19,6,0)*W30,VLOOKUP(Q30,Rates!G$4:L$12,6,0)*W30))</f>
        <v/>
      </c>
      <c r="Z30" s="183" t="str">
        <f t="shared" si="47"/>
        <v/>
      </c>
      <c r="AA30" s="17">
        <f t="shared" si="19"/>
        <v>0</v>
      </c>
      <c r="AB30" s="177" t="str" cm="1">
        <f t="array" ref="AB30">IF(_xlfn.SINGLE(A:A)="","",IF(R30="Refreshment Beverage","",IF(AND(R30="Beer",Q30=0),SUM(LOOKUP(2,1/(Rates!$B$15:$B$18&lt;=W30)/(Rates!$C$15:$C$18&gt;=W30),Rates!$D$15:$D$18)*W30),VLOOKUP(VALUE(_xlfn.SINGLE(Q:Q)),Rates!A:B,2,0)*W30)))</f>
        <v/>
      </c>
      <c r="AC30" s="177" t="str" cm="1">
        <f t="array" ref="AC30">IF(_xlfn.SINGLE(A:A)="","",IF(R30="Refreshment Beverage","",IF(AND(R30="Beer",Q30=0),SUM(LOOKUP(2,1/(Rates!$B$15:$B$18&lt;=W30)/(Rates!$C$15:$C$18&gt;=W30),Rates!$E$15:$E$18)*W30),VLOOKUP(VALUE(_xlfn.SINGLE(Q:Q)),Rates!A:C,3,0)*W30)))</f>
        <v/>
      </c>
      <c r="AD30" s="168">
        <f>IFERROR(IF(OR(Q30=1,Q30=2,Q30=3,Q30=4),VLOOKUP(Q30,Rates!$A$31:$B$34,2,0)*W30,IF(V30=1,VLOOKUP(U30,'REB BEV MIN MKUP'!B:E,4,0),IF(V30&gt;1,VLOOKUP(VALUE(W30),'REB BEV MIN MKUP'!O:Q,3,0),0))),0)</f>
        <v>0</v>
      </c>
      <c r="AE30" s="177" t="str">
        <f t="shared" si="48"/>
        <v/>
      </c>
      <c r="AF30" s="13" t="str">
        <f t="shared" si="49"/>
        <v/>
      </c>
      <c r="AG30" s="177" t="str">
        <f t="shared" si="50"/>
        <v/>
      </c>
      <c r="AH30" s="184" t="str">
        <f t="shared" si="51"/>
        <v/>
      </c>
      <c r="AI30" s="184" t="str">
        <f>IF(AE:AE="","",IF(R30="Refreshment Beverage",AK30*(Rates!J$19/100),ROUND(SUM(AH30*(Rates!$J$8/100)),4)))</f>
        <v/>
      </c>
      <c r="AJ30" s="183" t="str">
        <f t="shared" si="52"/>
        <v/>
      </c>
      <c r="AK30" s="185" t="str">
        <f t="shared" si="53"/>
        <v/>
      </c>
      <c r="AL30" s="177" t="str">
        <f t="shared" si="54"/>
        <v/>
      </c>
      <c r="AM30" s="13" t="str">
        <f>IF(AS30="","",IF(R30="Refreshment Beverage",ROUND(AS30*Rates!K$19,4),ROUND(AO30*(VLOOKUP(VALUE(Q30),Rates!G$4:L$12,3,0)),4)))</f>
        <v/>
      </c>
      <c r="AN30" s="183" t="str">
        <f>IF(AS30="","",IF(R30="Refreshment Beverage",AS30*(Rates!J$19/100),MAX(AM30,AB30)))</f>
        <v/>
      </c>
      <c r="AO30" s="186" t="str">
        <f t="shared" si="55"/>
        <v/>
      </c>
      <c r="AP30" s="186" t="str">
        <f t="shared" si="56"/>
        <v/>
      </c>
      <c r="AQ30" s="186" t="str">
        <f>IF(AS30="","",IF(R30="Refreshment Beverage",ROUND(SUM(VLOOKUP(Q:Q,Rates!G$15:L$19,3,0)*(AS30-Y30-Z30-AA30)),4),ROUND(SUM(Rates!$K$8*AS30),4)))</f>
        <v/>
      </c>
      <c r="AR30" s="184" t="str">
        <f t="shared" si="57"/>
        <v/>
      </c>
      <c r="AS30" s="185" t="str">
        <f t="shared" si="58"/>
        <v/>
      </c>
      <c r="AT30" s="177" t="str">
        <f t="shared" si="59"/>
        <v/>
      </c>
      <c r="AU30" s="13" t="str">
        <f>IF(AX30="","",IF(R30="Refreshment Beverage",ROUND((BA30-Y30-Z30-AA30)*VLOOKUP(VALUE(Q30),Rates!G$15:L$19,3,0),4),ROUND(AW30*(VLOOKUP(VALUE(Q30),Rates!G:L,3,0)),4)))</f>
        <v/>
      </c>
      <c r="AV30" s="183" t="str">
        <f t="shared" si="60"/>
        <v/>
      </c>
      <c r="AW30" s="186" t="str">
        <f t="shared" si="61"/>
        <v/>
      </c>
      <c r="AX30" s="184" t="str">
        <f t="shared" si="62"/>
        <v/>
      </c>
      <c r="AY30" s="186" t="str">
        <f>IF(AX30="","",IF(R30="Refreshment Beverage",ROUND(SUM(AX30*Rates!K$19),4),ROUND(SUM(AX30*(Rates!J$8/100)),4)))</f>
        <v/>
      </c>
      <c r="AZ30" s="183" t="str">
        <f t="shared" si="63"/>
        <v/>
      </c>
      <c r="BA30" s="185" t="str">
        <f t="shared" si="64"/>
        <v/>
      </c>
    </row>
    <row r="31" spans="1:59" ht="15" customHeight="1" x14ac:dyDescent="0.3">
      <c r="A31" s="172"/>
      <c r="B31" s="172"/>
      <c r="C31" s="172"/>
      <c r="D31" s="173"/>
      <c r="E31" s="173"/>
      <c r="F31" s="173"/>
      <c r="G31" s="173"/>
      <c r="H31" s="173"/>
      <c r="I31" s="174"/>
      <c r="J31" s="175"/>
      <c r="K31" s="176" t="str">
        <f t="shared" si="36"/>
        <v/>
      </c>
      <c r="L31" s="177" t="str">
        <f t="shared" si="37"/>
        <v/>
      </c>
      <c r="M31" s="178" t="str">
        <f t="shared" si="38"/>
        <v/>
      </c>
      <c r="N31" s="44" t="str" cm="1">
        <f t="array" ref="N31">IFERROR(IF(_xlfn.SINGLE(A:A)="","",IF(R31="Beer",SUM(LOOKUP(2,1/(Rates!$B$3:$B$5&lt;=W31)/(Rates!$C$3:$C$5&gt;=W31),Rates!$D$3:$D$5)*(X31/100)*W31),IF(R31="Refreshment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44" t="str">
        <f t="shared" si="39"/>
        <v/>
      </c>
      <c r="P31" s="13"/>
      <c r="Q31" s="179" t="str">
        <f t="shared" si="40"/>
        <v/>
      </c>
      <c r="R31" s="180" t="str">
        <f t="shared" si="41"/>
        <v/>
      </c>
      <c r="S31" s="13" t="str">
        <f>IF(A31="","",IF(R31="Refreshment Beverage",VLOOKUP(VALUE(Q31),Rates!G$15:L$19,2,0),VLOOKUP(VALUE(Q31),Rates!G$4:L$8,2,0)))</f>
        <v/>
      </c>
      <c r="T31" s="13" t="str">
        <f t="shared" si="42"/>
        <v/>
      </c>
      <c r="U31" s="181" t="str">
        <f t="shared" si="43"/>
        <v/>
      </c>
      <c r="V31" s="13" t="str">
        <f t="shared" si="44"/>
        <v/>
      </c>
      <c r="W31" s="13" t="str">
        <f t="shared" si="45"/>
        <v/>
      </c>
      <c r="X31" s="182" t="str">
        <f t="shared" si="46"/>
        <v/>
      </c>
      <c r="Y31" s="183" t="str">
        <f>IF(A:A="","",IF(R31="Refreshment Beverage",VLOOKUP(Q31,Rates!G$15:L$19,6,0)*W31,VLOOKUP(Q31,Rates!G$4:L$12,6,0)*W31))</f>
        <v/>
      </c>
      <c r="Z31" s="183" t="str">
        <f t="shared" si="47"/>
        <v/>
      </c>
      <c r="AA31" s="17">
        <f t="shared" si="19"/>
        <v>0</v>
      </c>
      <c r="AB31" s="177" t="str" cm="1">
        <f t="array" ref="AB31">IF(_xlfn.SINGLE(A:A)="","",IF(R31="Refreshment Beverage","",IF(AND(R31="Beer",Q31=0),SUM(LOOKUP(2,1/(Rates!$B$15:$B$18&lt;=W31)/(Rates!$C$15:$C$18&gt;=W31),Rates!$D$15:$D$18)*W31),VLOOKUP(VALUE(_xlfn.SINGLE(Q:Q)),Rates!A:B,2,0)*W31)))</f>
        <v/>
      </c>
      <c r="AC31" s="177" t="str" cm="1">
        <f t="array" ref="AC31">IF(_xlfn.SINGLE(A:A)="","",IF(R31="Refreshment Beverage","",IF(AND(R31="Beer",Q31=0),SUM(LOOKUP(2,1/(Rates!$B$15:$B$18&lt;=W31)/(Rates!$C$15:$C$18&gt;=W31),Rates!$E$15:$E$18)*W31),VLOOKUP(VALUE(_xlfn.SINGLE(Q:Q)),Rates!A:C,3,0)*W31)))</f>
        <v/>
      </c>
      <c r="AD31" s="168">
        <f>IFERROR(IF(OR(Q31=1,Q31=2,Q31=3,Q31=4),VLOOKUP(Q31,Rates!$A$31:$B$34,2,0)*W31,IF(V31=1,VLOOKUP(U31,'REB BEV MIN MKUP'!B:E,4,0),IF(V31&gt;1,VLOOKUP(VALUE(W31),'REB BEV MIN MKUP'!O:Q,3,0),0))),0)</f>
        <v>0</v>
      </c>
      <c r="AE31" s="177" t="str">
        <f t="shared" si="48"/>
        <v/>
      </c>
      <c r="AF31" s="13" t="str">
        <f t="shared" si="49"/>
        <v/>
      </c>
      <c r="AG31" s="177" t="str">
        <f t="shared" si="50"/>
        <v/>
      </c>
      <c r="AH31" s="184" t="str">
        <f t="shared" si="51"/>
        <v/>
      </c>
      <c r="AI31" s="184" t="str">
        <f>IF(AE:AE="","",IF(R31="Refreshment Beverage",AK31*(Rates!J$19/100),ROUND(SUM(AH31*(Rates!$J$8/100)),4)))</f>
        <v/>
      </c>
      <c r="AJ31" s="183" t="str">
        <f t="shared" si="52"/>
        <v/>
      </c>
      <c r="AK31" s="185" t="str">
        <f t="shared" si="53"/>
        <v/>
      </c>
      <c r="AL31" s="177" t="str">
        <f t="shared" si="54"/>
        <v/>
      </c>
      <c r="AM31" s="13" t="str">
        <f>IF(AS31="","",IF(R31="Refreshment Beverage",ROUND(AS31*Rates!K$19,4),ROUND(AO31*(VLOOKUP(VALUE(Q31),Rates!G$4:L$12,3,0)),4)))</f>
        <v/>
      </c>
      <c r="AN31" s="183" t="str">
        <f>IF(AS31="","",IF(R31="Refreshment Beverage",AS31*(Rates!J$19/100),MAX(AM31,AB31)))</f>
        <v/>
      </c>
      <c r="AO31" s="186" t="str">
        <f t="shared" si="55"/>
        <v/>
      </c>
      <c r="AP31" s="186" t="str">
        <f t="shared" si="56"/>
        <v/>
      </c>
      <c r="AQ31" s="186" t="str">
        <f>IF(AS31="","",IF(R31="Refreshment Beverage",ROUND(SUM(VLOOKUP(Q:Q,Rates!G$15:L$19,3,0)*(AS31-Y31-Z31-AA31)),4),ROUND(SUM(Rates!$K$8*AS31),4)))</f>
        <v/>
      </c>
      <c r="AR31" s="184" t="str">
        <f t="shared" si="57"/>
        <v/>
      </c>
      <c r="AS31" s="185" t="str">
        <f t="shared" si="58"/>
        <v/>
      </c>
      <c r="AT31" s="177" t="str">
        <f t="shared" si="59"/>
        <v/>
      </c>
      <c r="AU31" s="13" t="str">
        <f>IF(AX31="","",IF(R31="Refreshment Beverage",ROUND((BA31-Y31-Z31-AA31)*VLOOKUP(VALUE(Q31),Rates!G$15:L$19,3,0),4),ROUND(AW31*(VLOOKUP(VALUE(Q31),Rates!G:L,3,0)),4)))</f>
        <v/>
      </c>
      <c r="AV31" s="183" t="str">
        <f t="shared" si="60"/>
        <v/>
      </c>
      <c r="AW31" s="186" t="str">
        <f t="shared" si="61"/>
        <v/>
      </c>
      <c r="AX31" s="184" t="str">
        <f t="shared" si="62"/>
        <v/>
      </c>
      <c r="AY31" s="186" t="str">
        <f>IF(AX31="","",IF(R31="Refreshment Beverage",ROUND(SUM(AX31*Rates!K$19),4),ROUND(SUM(AX31*(Rates!J$8/100)),4)))</f>
        <v/>
      </c>
      <c r="AZ31" s="183" t="str">
        <f t="shared" si="63"/>
        <v/>
      </c>
      <c r="BA31" s="185" t="str">
        <f t="shared" si="64"/>
        <v/>
      </c>
      <c r="BD31" s="171"/>
      <c r="BE31" s="171"/>
      <c r="BF31" s="171"/>
      <c r="BG31" s="171"/>
    </row>
    <row r="32" spans="1:59" ht="15" customHeight="1" x14ac:dyDescent="0.3">
      <c r="A32" s="172"/>
      <c r="B32" s="172"/>
      <c r="C32" s="172"/>
      <c r="D32" s="173"/>
      <c r="E32" s="173"/>
      <c r="F32" s="173"/>
      <c r="G32" s="173"/>
      <c r="H32" s="173"/>
      <c r="I32" s="174"/>
      <c r="J32" s="175"/>
      <c r="K32" s="176" t="str">
        <f t="shared" si="36"/>
        <v/>
      </c>
      <c r="L32" s="177" t="str">
        <f t="shared" si="37"/>
        <v/>
      </c>
      <c r="M32" s="178" t="str">
        <f t="shared" si="38"/>
        <v/>
      </c>
      <c r="N32" s="44" t="str" cm="1">
        <f t="array" ref="N32">IFERROR(IF(_xlfn.SINGLE(A:A)="","",IF(R32="Beer",SUM(LOOKUP(2,1/(Rates!$B$3:$B$5&lt;=W32)/(Rates!$C$3:$C$5&gt;=W32),Rates!$D$3:$D$5)*(X32/100)*W32),IF(R32="Refreshment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44" t="str">
        <f t="shared" si="39"/>
        <v/>
      </c>
      <c r="P32" s="13"/>
      <c r="Q32" s="179" t="str">
        <f t="shared" si="40"/>
        <v/>
      </c>
      <c r="R32" s="180" t="str">
        <f t="shared" si="41"/>
        <v/>
      </c>
      <c r="S32" s="13" t="str">
        <f>IF(A32="","",IF(R32="Refreshment Beverage",VLOOKUP(VALUE(Q32),Rates!G$15:L$19,2,0),VLOOKUP(VALUE(Q32),Rates!G$4:L$8,2,0)))</f>
        <v/>
      </c>
      <c r="T32" s="13" t="str">
        <f t="shared" si="42"/>
        <v/>
      </c>
      <c r="U32" s="181" t="str">
        <f t="shared" si="43"/>
        <v/>
      </c>
      <c r="V32" s="13" t="str">
        <f t="shared" si="44"/>
        <v/>
      </c>
      <c r="W32" s="13" t="str">
        <f t="shared" si="45"/>
        <v/>
      </c>
      <c r="X32" s="182" t="str">
        <f t="shared" si="46"/>
        <v/>
      </c>
      <c r="Y32" s="183" t="str">
        <f>IF(A:A="","",IF(R32="Refreshment Beverage",VLOOKUP(Q32,Rates!G$15:L$19,6,0)*W32,VLOOKUP(Q32,Rates!G$4:L$12,6,0)*W32))</f>
        <v/>
      </c>
      <c r="Z32" s="183" t="str">
        <f t="shared" si="47"/>
        <v/>
      </c>
      <c r="AA32" s="17">
        <f t="shared" si="19"/>
        <v>0</v>
      </c>
      <c r="AB32" s="177" t="str" cm="1">
        <f t="array" ref="AB32">IF(_xlfn.SINGLE(A:A)="","",IF(R32="Refreshment Beverage","",IF(AND(R32="Beer",Q32=0),SUM(LOOKUP(2,1/(Rates!$B$15:$B$18&lt;=W32)/(Rates!$C$15:$C$18&gt;=W32),Rates!$D$15:$D$18)*W32),VLOOKUP(VALUE(_xlfn.SINGLE(Q:Q)),Rates!A:B,2,0)*W32)))</f>
        <v/>
      </c>
      <c r="AC32" s="177" t="str" cm="1">
        <f t="array" ref="AC32">IF(_xlfn.SINGLE(A:A)="","",IF(R32="Refreshment Beverage","",IF(AND(R32="Beer",Q32=0),SUM(LOOKUP(2,1/(Rates!$B$15:$B$18&lt;=W32)/(Rates!$C$15:$C$18&gt;=W32),Rates!$E$15:$E$18)*W32),VLOOKUP(VALUE(_xlfn.SINGLE(Q:Q)),Rates!A:C,3,0)*W32)))</f>
        <v/>
      </c>
      <c r="AD32" s="168">
        <f>IFERROR(IF(OR(Q32=1,Q32=2,Q32=3,Q32=4),VLOOKUP(Q32,Rates!$A$31:$B$34,2,0)*W32,IF(V32=1,VLOOKUP(U32,'REB BEV MIN MKUP'!B:E,4,0),IF(V32&gt;1,VLOOKUP(VALUE(W32),'REB BEV MIN MKUP'!O:Q,3,0),0))),0)</f>
        <v>0</v>
      </c>
      <c r="AE32" s="177" t="str">
        <f t="shared" si="48"/>
        <v/>
      </c>
      <c r="AF32" s="13" t="str">
        <f t="shared" si="49"/>
        <v/>
      </c>
      <c r="AG32" s="177" t="str">
        <f t="shared" si="50"/>
        <v/>
      </c>
      <c r="AH32" s="184" t="str">
        <f t="shared" si="51"/>
        <v/>
      </c>
      <c r="AI32" s="184" t="str">
        <f>IF(AE:AE="","",IF(R32="Refreshment Beverage",AK32*(Rates!J$19/100),ROUND(SUM(AH32*(Rates!$J$8/100)),4)))</f>
        <v/>
      </c>
      <c r="AJ32" s="183" t="str">
        <f t="shared" si="52"/>
        <v/>
      </c>
      <c r="AK32" s="185" t="str">
        <f t="shared" si="53"/>
        <v/>
      </c>
      <c r="AL32" s="177" t="str">
        <f t="shared" si="54"/>
        <v/>
      </c>
      <c r="AM32" s="13" t="str">
        <f>IF(AS32="","",IF(R32="Refreshment Beverage",ROUND(AS32*Rates!K$19,4),ROUND(AO32*(VLOOKUP(VALUE(Q32),Rates!G$4:L$12,3,0)),4)))</f>
        <v/>
      </c>
      <c r="AN32" s="183" t="str">
        <f>IF(AS32="","",IF(R32="Refreshment Beverage",AS32*(Rates!J$19/100),MAX(AM32,AB32)))</f>
        <v/>
      </c>
      <c r="AO32" s="186" t="str">
        <f t="shared" si="55"/>
        <v/>
      </c>
      <c r="AP32" s="186" t="str">
        <f t="shared" si="56"/>
        <v/>
      </c>
      <c r="AQ32" s="186" t="str">
        <f>IF(AS32="","",IF(R32="Refreshment Beverage",ROUND(SUM(VLOOKUP(Q:Q,Rates!G$15:L$19,3,0)*(AS32-Y32-Z32-AA32)),4),ROUND(SUM(Rates!$K$8*AS32),4)))</f>
        <v/>
      </c>
      <c r="AR32" s="184" t="str">
        <f t="shared" si="57"/>
        <v/>
      </c>
      <c r="AS32" s="185" t="str">
        <f t="shared" si="58"/>
        <v/>
      </c>
      <c r="AT32" s="177" t="str">
        <f t="shared" si="59"/>
        <v/>
      </c>
      <c r="AU32" s="13" t="str">
        <f>IF(AX32="","",IF(R32="Refreshment Beverage",ROUND((BA32-Y32-Z32-AA32)*VLOOKUP(VALUE(Q32),Rates!G$15:L$19,3,0),4),ROUND(AW32*(VLOOKUP(VALUE(Q32),Rates!G:L,3,0)),4)))</f>
        <v/>
      </c>
      <c r="AV32" s="183" t="str">
        <f t="shared" si="60"/>
        <v/>
      </c>
      <c r="AW32" s="186" t="str">
        <f t="shared" si="61"/>
        <v/>
      </c>
      <c r="AX32" s="184" t="str">
        <f t="shared" si="62"/>
        <v/>
      </c>
      <c r="AY32" s="186" t="str">
        <f>IF(AX32="","",IF(R32="Refreshment Beverage",ROUND(SUM(AX32*Rates!K$19),4),ROUND(SUM(AX32*(Rates!J$8/100)),4)))</f>
        <v/>
      </c>
      <c r="AZ32" s="183" t="str">
        <f t="shared" si="63"/>
        <v/>
      </c>
      <c r="BA32" s="185" t="str">
        <f t="shared" si="64"/>
        <v/>
      </c>
      <c r="BD32" s="171"/>
      <c r="BE32" s="171"/>
      <c r="BF32" s="171"/>
      <c r="BG32" s="171"/>
    </row>
    <row r="33" spans="1:59" ht="15" customHeight="1" x14ac:dyDescent="0.3">
      <c r="A33" s="172"/>
      <c r="B33" s="172"/>
      <c r="C33" s="172"/>
      <c r="D33" s="173"/>
      <c r="E33" s="173"/>
      <c r="F33" s="173"/>
      <c r="G33" s="173"/>
      <c r="H33" s="173"/>
      <c r="I33" s="174"/>
      <c r="J33" s="175"/>
      <c r="K33" s="176" t="str">
        <f t="shared" si="36"/>
        <v/>
      </c>
      <c r="L33" s="177" t="str">
        <f t="shared" si="37"/>
        <v/>
      </c>
      <c r="M33" s="178" t="str">
        <f t="shared" si="38"/>
        <v/>
      </c>
      <c r="N33" s="44" t="str" cm="1">
        <f t="array" ref="N33">IFERROR(IF(_xlfn.SINGLE(A:A)="","",IF(R33="Beer",SUM(LOOKUP(2,1/(Rates!$B$3:$B$5&lt;=W33)/(Rates!$C$3:$C$5&gt;=W33),Rates!$D$3:$D$5)*(X33/100)*W33),IF(R33="Refreshment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44" t="str">
        <f t="shared" si="39"/>
        <v/>
      </c>
      <c r="P33" s="13"/>
      <c r="Q33" s="179" t="str">
        <f t="shared" si="40"/>
        <v/>
      </c>
      <c r="R33" s="180" t="str">
        <f t="shared" si="41"/>
        <v/>
      </c>
      <c r="S33" s="13" t="str">
        <f>IF(A33="","",IF(R33="Refreshment Beverage",VLOOKUP(VALUE(Q33),Rates!G$15:L$19,2,0),VLOOKUP(VALUE(Q33),Rates!G$4:L$8,2,0)))</f>
        <v/>
      </c>
      <c r="T33" s="13" t="str">
        <f t="shared" si="42"/>
        <v/>
      </c>
      <c r="U33" s="181" t="str">
        <f t="shared" si="43"/>
        <v/>
      </c>
      <c r="V33" s="13" t="str">
        <f t="shared" si="44"/>
        <v/>
      </c>
      <c r="W33" s="13" t="str">
        <f t="shared" si="45"/>
        <v/>
      </c>
      <c r="X33" s="182" t="str">
        <f t="shared" si="46"/>
        <v/>
      </c>
      <c r="Y33" s="183" t="str">
        <f>IF(A:A="","",IF(R33="Refreshment Beverage",VLOOKUP(Q33,Rates!G$15:L$19,6,0)*W33,VLOOKUP(Q33,Rates!G$4:L$12,6,0)*W33))</f>
        <v/>
      </c>
      <c r="Z33" s="183" t="str">
        <f t="shared" si="47"/>
        <v/>
      </c>
      <c r="AA33" s="17">
        <f t="shared" si="19"/>
        <v>0</v>
      </c>
      <c r="AB33" s="177" t="str" cm="1">
        <f t="array" ref="AB33">IF(_xlfn.SINGLE(A:A)="","",IF(R33="Refreshment Beverage","",IF(AND(R33="Beer",Q33=0),SUM(LOOKUP(2,1/(Rates!$B$15:$B$18&lt;=W33)/(Rates!$C$15:$C$18&gt;=W33),Rates!$D$15:$D$18)*W33),VLOOKUP(VALUE(_xlfn.SINGLE(Q:Q)),Rates!A:B,2,0)*W33)))</f>
        <v/>
      </c>
      <c r="AC33" s="177" t="str" cm="1">
        <f t="array" ref="AC33">IF(_xlfn.SINGLE(A:A)="","",IF(R33="Refreshment Beverage","",IF(AND(R33="Beer",Q33=0),SUM(LOOKUP(2,1/(Rates!$B$15:$B$18&lt;=W33)/(Rates!$C$15:$C$18&gt;=W33),Rates!$E$15:$E$18)*W33),VLOOKUP(VALUE(_xlfn.SINGLE(Q:Q)),Rates!A:C,3,0)*W33)))</f>
        <v/>
      </c>
      <c r="AD33" s="168">
        <f>IFERROR(IF(OR(Q33=1,Q33=2,Q33=3,Q33=4),VLOOKUP(Q33,Rates!$A$31:$B$34,2,0)*W33,IF(V33=1,VLOOKUP(U33,'REB BEV MIN MKUP'!B:E,4,0),IF(V33&gt;1,VLOOKUP(VALUE(W33),'REB BEV MIN MKUP'!O:Q,3,0),0))),0)</f>
        <v>0</v>
      </c>
      <c r="AE33" s="177" t="str">
        <f t="shared" si="48"/>
        <v/>
      </c>
      <c r="AF33" s="13" t="str">
        <f t="shared" si="49"/>
        <v/>
      </c>
      <c r="AG33" s="177" t="str">
        <f t="shared" si="50"/>
        <v/>
      </c>
      <c r="AH33" s="184" t="str">
        <f t="shared" si="51"/>
        <v/>
      </c>
      <c r="AI33" s="184" t="str">
        <f>IF(AE:AE="","",IF(R33="Refreshment Beverage",AK33*(Rates!J$19/100),ROUND(SUM(AH33*(Rates!$J$8/100)),4)))</f>
        <v/>
      </c>
      <c r="AJ33" s="183" t="str">
        <f t="shared" si="52"/>
        <v/>
      </c>
      <c r="AK33" s="185" t="str">
        <f t="shared" si="53"/>
        <v/>
      </c>
      <c r="AL33" s="177" t="str">
        <f t="shared" si="54"/>
        <v/>
      </c>
      <c r="AM33" s="13" t="str">
        <f>IF(AS33="","",IF(R33="Refreshment Beverage",ROUND(AS33*Rates!K$19,4),ROUND(AO33*(VLOOKUP(VALUE(Q33),Rates!G$4:L$12,3,0)),4)))</f>
        <v/>
      </c>
      <c r="AN33" s="183" t="str">
        <f>IF(AS33="","",IF(R33="Refreshment Beverage",AS33*(Rates!J$19/100),MAX(AM33,AB33)))</f>
        <v/>
      </c>
      <c r="AO33" s="186" t="str">
        <f t="shared" si="55"/>
        <v/>
      </c>
      <c r="AP33" s="186" t="str">
        <f t="shared" si="56"/>
        <v/>
      </c>
      <c r="AQ33" s="186" t="str">
        <f>IF(AS33="","",IF(R33="Refreshment Beverage",ROUND(SUM(VLOOKUP(Q:Q,Rates!G$15:L$19,3,0)*(AS33-Y33-Z33-AA33)),4),ROUND(SUM(Rates!$K$8*AS33),4)))</f>
        <v/>
      </c>
      <c r="AR33" s="184" t="str">
        <f t="shared" si="57"/>
        <v/>
      </c>
      <c r="AS33" s="185" t="str">
        <f t="shared" si="58"/>
        <v/>
      </c>
      <c r="AT33" s="177" t="str">
        <f t="shared" si="59"/>
        <v/>
      </c>
      <c r="AU33" s="13" t="str">
        <f>IF(AX33="","",IF(R33="Refreshment Beverage",ROUND((BA33-Y33-Z33-AA33)*VLOOKUP(VALUE(Q33),Rates!G$15:L$19,3,0),4),ROUND(AW33*(VLOOKUP(VALUE(Q33),Rates!G:L,3,0)),4)))</f>
        <v/>
      </c>
      <c r="AV33" s="183" t="str">
        <f t="shared" si="60"/>
        <v/>
      </c>
      <c r="AW33" s="186" t="str">
        <f t="shared" si="61"/>
        <v/>
      </c>
      <c r="AX33" s="184" t="str">
        <f t="shared" si="62"/>
        <v/>
      </c>
      <c r="AY33" s="186" t="str">
        <f>IF(AX33="","",IF(R33="Refreshment Beverage",ROUND(SUM(AX33*Rates!K$19),4),ROUND(SUM(AX33*(Rates!J$8/100)),4)))</f>
        <v/>
      </c>
      <c r="AZ33" s="183" t="str">
        <f t="shared" si="63"/>
        <v/>
      </c>
      <c r="BA33" s="185" t="str">
        <f t="shared" si="64"/>
        <v/>
      </c>
      <c r="BD33" s="171"/>
      <c r="BE33" s="171"/>
      <c r="BF33" s="171"/>
      <c r="BG33" s="171"/>
    </row>
    <row r="34" spans="1:59" ht="15" customHeight="1" x14ac:dyDescent="0.3">
      <c r="A34" s="172"/>
      <c r="B34" s="172"/>
      <c r="C34" s="172"/>
      <c r="D34" s="173"/>
      <c r="E34" s="173"/>
      <c r="F34" s="173"/>
      <c r="G34" s="173"/>
      <c r="H34" s="173"/>
      <c r="I34" s="174"/>
      <c r="J34" s="175"/>
      <c r="K34" s="176" t="str">
        <f t="shared" si="36"/>
        <v/>
      </c>
      <c r="L34" s="177" t="str">
        <f t="shared" si="37"/>
        <v/>
      </c>
      <c r="M34" s="178" t="str">
        <f t="shared" si="38"/>
        <v/>
      </c>
      <c r="N34" s="44" t="str" cm="1">
        <f t="array" ref="N34">IFERROR(IF(_xlfn.SINGLE(A:A)="","",IF(R34="Beer",SUM(LOOKUP(2,1/(Rates!$B$3:$B$5&lt;=W34)/(Rates!$C$3:$C$5&gt;=W34),Rates!$D$3:$D$5)*(X34/100)*W34),IF(R34="Refreshment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44" t="str">
        <f t="shared" si="39"/>
        <v/>
      </c>
      <c r="P34" s="13"/>
      <c r="Q34" s="179" t="str">
        <f t="shared" si="40"/>
        <v/>
      </c>
      <c r="R34" s="180" t="str">
        <f t="shared" si="41"/>
        <v/>
      </c>
      <c r="S34" s="13" t="str">
        <f>IF(A34="","",IF(R34="Refreshment Beverage",VLOOKUP(VALUE(Q34),Rates!G$15:L$19,2,0),VLOOKUP(VALUE(Q34),Rates!G$4:L$8,2,0)))</f>
        <v/>
      </c>
      <c r="T34" s="13" t="str">
        <f t="shared" si="42"/>
        <v/>
      </c>
      <c r="U34" s="181" t="str">
        <f t="shared" si="43"/>
        <v/>
      </c>
      <c r="V34" s="13" t="str">
        <f t="shared" si="44"/>
        <v/>
      </c>
      <c r="W34" s="13" t="str">
        <f t="shared" si="45"/>
        <v/>
      </c>
      <c r="X34" s="182" t="str">
        <f t="shared" si="46"/>
        <v/>
      </c>
      <c r="Y34" s="183" t="str">
        <f>IF(A:A="","",IF(R34="Refreshment Beverage",VLOOKUP(Q34,Rates!G$15:L$19,6,0)*W34,VLOOKUP(Q34,Rates!G$4:L$12,6,0)*W34))</f>
        <v/>
      </c>
      <c r="Z34" s="183" t="str">
        <f t="shared" si="47"/>
        <v/>
      </c>
      <c r="AA34" s="17">
        <f t="shared" si="19"/>
        <v>0</v>
      </c>
      <c r="AB34" s="177" t="str" cm="1">
        <f t="array" ref="AB34">IF(_xlfn.SINGLE(A:A)="","",IF(R34="Refreshment Beverage","",IF(AND(R34="Beer",Q34=0),SUM(LOOKUP(2,1/(Rates!$B$15:$B$18&lt;=W34)/(Rates!$C$15:$C$18&gt;=W34),Rates!$D$15:$D$18)*W34),VLOOKUP(VALUE(_xlfn.SINGLE(Q:Q)),Rates!A:B,2,0)*W34)))</f>
        <v/>
      </c>
      <c r="AC34" s="177" t="str" cm="1">
        <f t="array" ref="AC34">IF(_xlfn.SINGLE(A:A)="","",IF(R34="Refreshment Beverage","",IF(AND(R34="Beer",Q34=0),SUM(LOOKUP(2,1/(Rates!$B$15:$B$18&lt;=W34)/(Rates!$C$15:$C$18&gt;=W34),Rates!$E$15:$E$18)*W34),VLOOKUP(VALUE(_xlfn.SINGLE(Q:Q)),Rates!A:C,3,0)*W34)))</f>
        <v/>
      </c>
      <c r="AD34" s="168">
        <f>IFERROR(IF(OR(Q34=1,Q34=2,Q34=3,Q34=4),VLOOKUP(Q34,Rates!$A$31:$B$34,2,0)*W34,IF(V34=1,VLOOKUP(U34,'REB BEV MIN MKUP'!B:E,4,0),IF(V34&gt;1,VLOOKUP(VALUE(W34),'REB BEV MIN MKUP'!O:Q,3,0),0))),0)</f>
        <v>0</v>
      </c>
      <c r="AE34" s="177" t="str">
        <f t="shared" si="48"/>
        <v/>
      </c>
      <c r="AF34" s="13" t="str">
        <f t="shared" si="49"/>
        <v/>
      </c>
      <c r="AG34" s="177" t="str">
        <f t="shared" si="50"/>
        <v/>
      </c>
      <c r="AH34" s="184" t="str">
        <f t="shared" si="51"/>
        <v/>
      </c>
      <c r="AI34" s="184" t="str">
        <f>IF(AE:AE="","",IF(R34="Refreshment Beverage",AK34*(Rates!J$19/100),ROUND(SUM(AH34*(Rates!$J$8/100)),4)))</f>
        <v/>
      </c>
      <c r="AJ34" s="183" t="str">
        <f t="shared" si="52"/>
        <v/>
      </c>
      <c r="AK34" s="185" t="str">
        <f t="shared" si="53"/>
        <v/>
      </c>
      <c r="AL34" s="177" t="str">
        <f t="shared" si="54"/>
        <v/>
      </c>
      <c r="AM34" s="13" t="str">
        <f>IF(AS34="","",IF(R34="Refreshment Beverage",ROUND(AS34*Rates!K$19,4),ROUND(AO34*(VLOOKUP(VALUE(Q34),Rates!G$4:L$12,3,0)),4)))</f>
        <v/>
      </c>
      <c r="AN34" s="183" t="str">
        <f>IF(AS34="","",IF(R34="Refreshment Beverage",AS34*(Rates!J$19/100),MAX(AM34,AB34)))</f>
        <v/>
      </c>
      <c r="AO34" s="186" t="str">
        <f t="shared" si="55"/>
        <v/>
      </c>
      <c r="AP34" s="186" t="str">
        <f t="shared" si="56"/>
        <v/>
      </c>
      <c r="AQ34" s="186" t="str">
        <f>IF(AS34="","",IF(R34="Refreshment Beverage",ROUND(SUM(VLOOKUP(Q:Q,Rates!G$15:L$19,3,0)*(AS34-Y34-Z34-AA34)),4),ROUND(SUM(Rates!$K$8*AS34),4)))</f>
        <v/>
      </c>
      <c r="AR34" s="184" t="str">
        <f t="shared" si="57"/>
        <v/>
      </c>
      <c r="AS34" s="185" t="str">
        <f t="shared" si="58"/>
        <v/>
      </c>
      <c r="AT34" s="177" t="str">
        <f t="shared" si="59"/>
        <v/>
      </c>
      <c r="AU34" s="13" t="str">
        <f>IF(AX34="","",IF(R34="Refreshment Beverage",ROUND((BA34-Y34-Z34-AA34)*VLOOKUP(VALUE(Q34),Rates!G$15:L$19,3,0),4),ROUND(AW34*(VLOOKUP(VALUE(Q34),Rates!G:L,3,0)),4)))</f>
        <v/>
      </c>
      <c r="AV34" s="183" t="str">
        <f t="shared" si="60"/>
        <v/>
      </c>
      <c r="AW34" s="186" t="str">
        <f t="shared" si="61"/>
        <v/>
      </c>
      <c r="AX34" s="184" t="str">
        <f t="shared" si="62"/>
        <v/>
      </c>
      <c r="AY34" s="186" t="str">
        <f>IF(AX34="","",IF(R34="Refreshment Beverage",ROUND(SUM(AX34*Rates!K$19),4),ROUND(SUM(AX34*(Rates!J$8/100)),4)))</f>
        <v/>
      </c>
      <c r="AZ34" s="183" t="str">
        <f t="shared" si="63"/>
        <v/>
      </c>
      <c r="BA34" s="185" t="str">
        <f t="shared" si="64"/>
        <v/>
      </c>
      <c r="BD34" s="171"/>
      <c r="BE34" s="171"/>
      <c r="BF34" s="171"/>
      <c r="BG34" s="171"/>
    </row>
    <row r="35" spans="1:59" ht="15" customHeight="1" x14ac:dyDescent="0.3">
      <c r="A35" s="172"/>
      <c r="B35" s="172"/>
      <c r="C35" s="172"/>
      <c r="D35" s="173"/>
      <c r="E35" s="173"/>
      <c r="F35" s="173"/>
      <c r="G35" s="173"/>
      <c r="H35" s="173"/>
      <c r="I35" s="174"/>
      <c r="J35" s="175"/>
      <c r="K35" s="176" t="str">
        <f t="shared" si="36"/>
        <v/>
      </c>
      <c r="L35" s="177" t="str">
        <f t="shared" si="37"/>
        <v/>
      </c>
      <c r="M35" s="178" t="str">
        <f t="shared" si="38"/>
        <v/>
      </c>
      <c r="N35" s="44" t="str" cm="1">
        <f t="array" ref="N35">IFERROR(IF(_xlfn.SINGLE(A:A)="","",IF(R35="Beer",SUM(LOOKUP(2,1/(Rates!$B$3:$B$5&lt;=W35)/(Rates!$C$3:$C$5&gt;=W35),Rates!$D$3:$D$5)*(X35/100)*W35),IF(R35="Refreshment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44" t="str">
        <f t="shared" si="39"/>
        <v/>
      </c>
      <c r="P35" s="13"/>
      <c r="Q35" s="179" t="str">
        <f t="shared" si="40"/>
        <v/>
      </c>
      <c r="R35" s="180" t="str">
        <f t="shared" si="41"/>
        <v/>
      </c>
      <c r="S35" s="13" t="str">
        <f>IF(A35="","",IF(R35="Refreshment Beverage",VLOOKUP(VALUE(Q35),Rates!G$15:L$19,2,0),VLOOKUP(VALUE(Q35),Rates!G$4:L$8,2,0)))</f>
        <v/>
      </c>
      <c r="T35" s="13" t="str">
        <f t="shared" si="42"/>
        <v/>
      </c>
      <c r="U35" s="181" t="str">
        <f t="shared" si="43"/>
        <v/>
      </c>
      <c r="V35" s="13" t="str">
        <f t="shared" si="44"/>
        <v/>
      </c>
      <c r="W35" s="13" t="str">
        <f t="shared" si="45"/>
        <v/>
      </c>
      <c r="X35" s="182" t="str">
        <f t="shared" si="46"/>
        <v/>
      </c>
      <c r="Y35" s="183" t="str">
        <f>IF(A:A="","",IF(R35="Refreshment Beverage",VLOOKUP(Q35,Rates!G$15:L$19,6,0)*W35,VLOOKUP(Q35,Rates!G$4:L$12,6,0)*W35))</f>
        <v/>
      </c>
      <c r="Z35" s="183" t="str">
        <f t="shared" si="47"/>
        <v/>
      </c>
      <c r="AA35" s="17">
        <f t="shared" si="19"/>
        <v>0</v>
      </c>
      <c r="AB35" s="177" t="str" cm="1">
        <f t="array" ref="AB35">IF(_xlfn.SINGLE(A:A)="","",IF(R35="Refreshment Beverage","",IF(AND(R35="Beer",Q35=0),SUM(LOOKUP(2,1/(Rates!$B$15:$B$18&lt;=W35)/(Rates!$C$15:$C$18&gt;=W35),Rates!$D$15:$D$18)*W35),VLOOKUP(VALUE(_xlfn.SINGLE(Q:Q)),Rates!A:B,2,0)*W35)))</f>
        <v/>
      </c>
      <c r="AC35" s="177" t="str" cm="1">
        <f t="array" ref="AC35">IF(_xlfn.SINGLE(A:A)="","",IF(R35="Refreshment Beverage","",IF(AND(R35="Beer",Q35=0),SUM(LOOKUP(2,1/(Rates!$B$15:$B$18&lt;=W35)/(Rates!$C$15:$C$18&gt;=W35),Rates!$E$15:$E$18)*W35),VLOOKUP(VALUE(_xlfn.SINGLE(Q:Q)),Rates!A:C,3,0)*W35)))</f>
        <v/>
      </c>
      <c r="AD35" s="168">
        <f>IFERROR(IF(OR(Q35=1,Q35=2,Q35=3,Q35=4),VLOOKUP(Q35,Rates!$A$31:$B$34,2,0)*W35,IF(V35=1,VLOOKUP(U35,'REB BEV MIN MKUP'!B:E,4,0),IF(V35&gt;1,VLOOKUP(VALUE(W35),'REB BEV MIN MKUP'!O:Q,3,0),0))),0)</f>
        <v>0</v>
      </c>
      <c r="AE35" s="177" t="str">
        <f t="shared" si="48"/>
        <v/>
      </c>
      <c r="AF35" s="13" t="str">
        <f t="shared" si="49"/>
        <v/>
      </c>
      <c r="AG35" s="177" t="str">
        <f t="shared" si="50"/>
        <v/>
      </c>
      <c r="AH35" s="184" t="str">
        <f t="shared" si="51"/>
        <v/>
      </c>
      <c r="AI35" s="184" t="str">
        <f>IF(AE:AE="","",IF(R35="Refreshment Beverage",AK35*(Rates!J$19/100),ROUND(SUM(AH35*(Rates!$J$8/100)),4)))</f>
        <v/>
      </c>
      <c r="AJ35" s="183" t="str">
        <f t="shared" si="52"/>
        <v/>
      </c>
      <c r="AK35" s="185" t="str">
        <f t="shared" si="53"/>
        <v/>
      </c>
      <c r="AL35" s="177" t="str">
        <f t="shared" si="54"/>
        <v/>
      </c>
      <c r="AM35" s="13" t="str">
        <f>IF(AS35="","",IF(R35="Refreshment Beverage",ROUND(AS35*Rates!K$19,4),ROUND(AO35*(VLOOKUP(VALUE(Q35),Rates!G$4:L$12,3,0)),4)))</f>
        <v/>
      </c>
      <c r="AN35" s="183" t="str">
        <f>IF(AS35="","",IF(R35="Refreshment Beverage",AS35*(Rates!J$19/100),MAX(AM35,AB35)))</f>
        <v/>
      </c>
      <c r="AO35" s="186" t="str">
        <f t="shared" si="55"/>
        <v/>
      </c>
      <c r="AP35" s="186" t="str">
        <f t="shared" si="56"/>
        <v/>
      </c>
      <c r="AQ35" s="186" t="str">
        <f>IF(AS35="","",IF(R35="Refreshment Beverage",ROUND(SUM(VLOOKUP(Q:Q,Rates!G$15:L$19,3,0)*(AS35-Y35-Z35-AA35)),4),ROUND(SUM(Rates!$K$8*AS35),4)))</f>
        <v/>
      </c>
      <c r="AR35" s="184" t="str">
        <f t="shared" si="57"/>
        <v/>
      </c>
      <c r="AS35" s="185" t="str">
        <f t="shared" si="58"/>
        <v/>
      </c>
      <c r="AT35" s="177" t="str">
        <f t="shared" si="59"/>
        <v/>
      </c>
      <c r="AU35" s="13" t="str">
        <f>IF(AX35="","",IF(R35="Refreshment Beverage",ROUND((BA35-Y35-Z35-AA35)*VLOOKUP(VALUE(Q35),Rates!G$15:L$19,3,0),4),ROUND(AW35*(VLOOKUP(VALUE(Q35),Rates!G:L,3,0)),4)))</f>
        <v/>
      </c>
      <c r="AV35" s="183" t="str">
        <f t="shared" si="60"/>
        <v/>
      </c>
      <c r="AW35" s="186" t="str">
        <f t="shared" si="61"/>
        <v/>
      </c>
      <c r="AX35" s="184" t="str">
        <f t="shared" si="62"/>
        <v/>
      </c>
      <c r="AY35" s="186" t="str">
        <f>IF(AX35="","",IF(R35="Refreshment Beverage",ROUND(SUM(AX35*Rates!K$19),4),ROUND(SUM(AX35*(Rates!J$8/100)),4)))</f>
        <v/>
      </c>
      <c r="AZ35" s="183" t="str">
        <f t="shared" si="63"/>
        <v/>
      </c>
      <c r="BA35" s="185" t="str">
        <f t="shared" si="64"/>
        <v/>
      </c>
      <c r="BD35" s="171"/>
      <c r="BE35" s="171"/>
      <c r="BF35" s="171"/>
      <c r="BG35" s="171"/>
    </row>
    <row r="36" spans="1:59" ht="15" customHeight="1" x14ac:dyDescent="0.3">
      <c r="A36" s="172"/>
      <c r="B36" s="172"/>
      <c r="C36" s="172"/>
      <c r="D36" s="173"/>
      <c r="E36" s="173"/>
      <c r="F36" s="173"/>
      <c r="G36" s="173"/>
      <c r="H36" s="173"/>
      <c r="I36" s="174"/>
      <c r="J36" s="175"/>
      <c r="K36" s="176" t="str">
        <f t="shared" si="36"/>
        <v/>
      </c>
      <c r="L36" s="177" t="str">
        <f t="shared" si="37"/>
        <v/>
      </c>
      <c r="M36" s="178" t="str">
        <f t="shared" si="38"/>
        <v/>
      </c>
      <c r="N36" s="44" t="str" cm="1">
        <f t="array" ref="N36">IFERROR(IF(_xlfn.SINGLE(A:A)="","",IF(R36="Beer",SUM(LOOKUP(2,1/(Rates!$B$3:$B$5&lt;=W36)/(Rates!$C$3:$C$5&gt;=W36),Rates!$D$3:$D$5)*(X36/100)*W36),IF(R36="Refreshment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44" t="str">
        <f t="shared" si="39"/>
        <v/>
      </c>
      <c r="P36" s="13"/>
      <c r="Q36" s="179" t="str">
        <f t="shared" si="40"/>
        <v/>
      </c>
      <c r="R36" s="180" t="str">
        <f t="shared" si="41"/>
        <v/>
      </c>
      <c r="S36" s="13" t="str">
        <f>IF(A36="","",IF(R36="Refreshment Beverage",VLOOKUP(VALUE(Q36),Rates!G$15:L$19,2,0),VLOOKUP(VALUE(Q36),Rates!G$4:L$8,2,0)))</f>
        <v/>
      </c>
      <c r="T36" s="13" t="str">
        <f t="shared" si="42"/>
        <v/>
      </c>
      <c r="U36" s="181" t="str">
        <f t="shared" si="43"/>
        <v/>
      </c>
      <c r="V36" s="13" t="str">
        <f t="shared" si="44"/>
        <v/>
      </c>
      <c r="W36" s="13" t="str">
        <f t="shared" si="45"/>
        <v/>
      </c>
      <c r="X36" s="182" t="str">
        <f t="shared" si="46"/>
        <v/>
      </c>
      <c r="Y36" s="183" t="str">
        <f>IF(A:A="","",IF(R36="Refreshment Beverage",VLOOKUP(Q36,Rates!G$15:L$19,6,0)*W36,VLOOKUP(Q36,Rates!G$4:L$12,6,0)*W36))</f>
        <v/>
      </c>
      <c r="Z36" s="183" t="str">
        <f t="shared" si="47"/>
        <v/>
      </c>
      <c r="AA36" s="17">
        <f t="shared" si="19"/>
        <v>0</v>
      </c>
      <c r="AB36" s="177" t="str" cm="1">
        <f t="array" ref="AB36">IF(_xlfn.SINGLE(A:A)="","",IF(R36="Refreshment Beverage","",IF(AND(R36="Beer",Q36=0),SUM(LOOKUP(2,1/(Rates!$B$15:$B$18&lt;=W36)/(Rates!$C$15:$C$18&gt;=W36),Rates!$D$15:$D$18)*W36),VLOOKUP(VALUE(_xlfn.SINGLE(Q:Q)),Rates!A:B,2,0)*W36)))</f>
        <v/>
      </c>
      <c r="AC36" s="177" t="str" cm="1">
        <f t="array" ref="AC36">IF(_xlfn.SINGLE(A:A)="","",IF(R36="Refreshment Beverage","",IF(AND(R36="Beer",Q36=0),SUM(LOOKUP(2,1/(Rates!$B$15:$B$18&lt;=W36)/(Rates!$C$15:$C$18&gt;=W36),Rates!$E$15:$E$18)*W36),VLOOKUP(VALUE(_xlfn.SINGLE(Q:Q)),Rates!A:C,3,0)*W36)))</f>
        <v/>
      </c>
      <c r="AD36" s="168">
        <f>IFERROR(IF(OR(Q36=1,Q36=2,Q36=3,Q36=4),VLOOKUP(Q36,Rates!$A$31:$B$34,2,0)*W36,IF(V36=1,VLOOKUP(U36,'REB BEV MIN MKUP'!B:E,4,0),IF(V36&gt;1,VLOOKUP(VALUE(W36),'REB BEV MIN MKUP'!O:Q,3,0),0))),0)</f>
        <v>0</v>
      </c>
      <c r="AE36" s="177" t="str">
        <f t="shared" si="48"/>
        <v/>
      </c>
      <c r="AF36" s="13" t="str">
        <f t="shared" si="49"/>
        <v/>
      </c>
      <c r="AG36" s="177" t="str">
        <f t="shared" si="50"/>
        <v/>
      </c>
      <c r="AH36" s="184" t="str">
        <f t="shared" si="51"/>
        <v/>
      </c>
      <c r="AI36" s="184" t="str">
        <f>IF(AE:AE="","",IF(R36="Refreshment Beverage",AK36*(Rates!J$19/100),ROUND(SUM(AH36*(Rates!$J$8/100)),4)))</f>
        <v/>
      </c>
      <c r="AJ36" s="183" t="str">
        <f t="shared" si="52"/>
        <v/>
      </c>
      <c r="AK36" s="185" t="str">
        <f t="shared" si="53"/>
        <v/>
      </c>
      <c r="AL36" s="177" t="str">
        <f t="shared" si="54"/>
        <v/>
      </c>
      <c r="AM36" s="13" t="str">
        <f>IF(AS36="","",IF(R36="Refreshment Beverage",ROUND(AS36*Rates!K$19,4),ROUND(AO36*(VLOOKUP(VALUE(Q36),Rates!G$4:L$12,3,0)),4)))</f>
        <v/>
      </c>
      <c r="AN36" s="183" t="str">
        <f>IF(AS36="","",IF(R36="Refreshment Beverage",AS36*(Rates!J$19/100),MAX(AM36,AB36)))</f>
        <v/>
      </c>
      <c r="AO36" s="186" t="str">
        <f t="shared" si="55"/>
        <v/>
      </c>
      <c r="AP36" s="186" t="str">
        <f t="shared" si="56"/>
        <v/>
      </c>
      <c r="AQ36" s="186" t="str">
        <f>IF(AS36="","",IF(R36="Refreshment Beverage",ROUND(SUM(VLOOKUP(Q:Q,Rates!G$15:L$19,3,0)*(AS36-Y36-Z36-AA36)),4),ROUND(SUM(Rates!$K$8*AS36),4)))</f>
        <v/>
      </c>
      <c r="AR36" s="184" t="str">
        <f t="shared" si="57"/>
        <v/>
      </c>
      <c r="AS36" s="185" t="str">
        <f t="shared" si="58"/>
        <v/>
      </c>
      <c r="AT36" s="177" t="str">
        <f t="shared" si="59"/>
        <v/>
      </c>
      <c r="AU36" s="13" t="str">
        <f>IF(AX36="","",IF(R36="Refreshment Beverage",ROUND((BA36-Y36-Z36-AA36)*VLOOKUP(VALUE(Q36),Rates!G$15:L$19,3,0),4),ROUND(AW36*(VLOOKUP(VALUE(Q36),Rates!G:L,3,0)),4)))</f>
        <v/>
      </c>
      <c r="AV36" s="183" t="str">
        <f t="shared" si="60"/>
        <v/>
      </c>
      <c r="AW36" s="186" t="str">
        <f t="shared" si="61"/>
        <v/>
      </c>
      <c r="AX36" s="184" t="str">
        <f t="shared" si="62"/>
        <v/>
      </c>
      <c r="AY36" s="186" t="str">
        <f>IF(AX36="","",IF(R36="Refreshment Beverage",ROUND(SUM(AX36*Rates!K$19),4),ROUND(SUM(AX36*(Rates!J$8/100)),4)))</f>
        <v/>
      </c>
      <c r="AZ36" s="183" t="str">
        <f t="shared" si="63"/>
        <v/>
      </c>
      <c r="BA36" s="185" t="str">
        <f t="shared" si="64"/>
        <v/>
      </c>
      <c r="BD36" s="171"/>
      <c r="BE36" s="171"/>
      <c r="BF36" s="171"/>
      <c r="BG36" s="171"/>
    </row>
    <row r="37" spans="1:59" ht="15" customHeight="1" x14ac:dyDescent="0.3">
      <c r="A37" s="172"/>
      <c r="B37" s="172"/>
      <c r="C37" s="172"/>
      <c r="D37" s="173"/>
      <c r="E37" s="173"/>
      <c r="F37" s="173"/>
      <c r="G37" s="173"/>
      <c r="H37" s="173"/>
      <c r="I37" s="174"/>
      <c r="J37" s="175"/>
      <c r="K37" s="176" t="str">
        <f t="shared" si="36"/>
        <v/>
      </c>
      <c r="L37" s="177" t="str">
        <f t="shared" si="37"/>
        <v/>
      </c>
      <c r="M37" s="178" t="str">
        <f t="shared" si="38"/>
        <v/>
      </c>
      <c r="N37" s="44" t="str" cm="1">
        <f t="array" ref="N37">IFERROR(IF(_xlfn.SINGLE(A:A)="","",IF(R37="Beer",SUM(LOOKUP(2,1/(Rates!$B$3:$B$5&lt;=W37)/(Rates!$C$3:$C$5&gt;=W37),Rates!$D$3:$D$5)*(X37/100)*W37),IF(R37="Refreshment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44" t="str">
        <f t="shared" si="39"/>
        <v/>
      </c>
      <c r="P37" s="13"/>
      <c r="Q37" s="179" t="str">
        <f t="shared" si="40"/>
        <v/>
      </c>
      <c r="R37" s="180" t="str">
        <f t="shared" si="41"/>
        <v/>
      </c>
      <c r="S37" s="13" t="str">
        <f>IF(A37="","",IF(R37="Refreshment Beverage",VLOOKUP(VALUE(Q37),Rates!G$15:L$19,2,0),VLOOKUP(VALUE(Q37),Rates!G$4:L$8,2,0)))</f>
        <v/>
      </c>
      <c r="T37" s="13" t="str">
        <f t="shared" si="42"/>
        <v/>
      </c>
      <c r="U37" s="181" t="str">
        <f t="shared" si="43"/>
        <v/>
      </c>
      <c r="V37" s="13" t="str">
        <f t="shared" si="44"/>
        <v/>
      </c>
      <c r="W37" s="13" t="str">
        <f t="shared" si="45"/>
        <v/>
      </c>
      <c r="X37" s="182" t="str">
        <f t="shared" si="46"/>
        <v/>
      </c>
      <c r="Y37" s="183" t="str">
        <f>IF(A:A="","",IF(R37="Refreshment Beverage",VLOOKUP(Q37,Rates!G$15:L$19,6,0)*W37,VLOOKUP(Q37,Rates!G$4:L$12,6,0)*W37))</f>
        <v/>
      </c>
      <c r="Z37" s="183" t="str">
        <f t="shared" si="47"/>
        <v/>
      </c>
      <c r="AA37" s="17">
        <f t="shared" si="19"/>
        <v>0</v>
      </c>
      <c r="AB37" s="177" t="str" cm="1">
        <f t="array" ref="AB37">IF(_xlfn.SINGLE(A:A)="","",IF(R37="Refreshment Beverage","",IF(AND(R37="Beer",Q37=0),SUM(LOOKUP(2,1/(Rates!$B$15:$B$18&lt;=W37)/(Rates!$C$15:$C$18&gt;=W37),Rates!$D$15:$D$18)*W37),VLOOKUP(VALUE(_xlfn.SINGLE(Q:Q)),Rates!A:B,2,0)*W37)))</f>
        <v/>
      </c>
      <c r="AC37" s="177" t="str" cm="1">
        <f t="array" ref="AC37">IF(_xlfn.SINGLE(A:A)="","",IF(R37="Refreshment Beverage","",IF(AND(R37="Beer",Q37=0),SUM(LOOKUP(2,1/(Rates!$B$15:$B$18&lt;=W37)/(Rates!$C$15:$C$18&gt;=W37),Rates!$E$15:$E$18)*W37),VLOOKUP(VALUE(_xlfn.SINGLE(Q:Q)),Rates!A:C,3,0)*W37)))</f>
        <v/>
      </c>
      <c r="AD37" s="168">
        <f>IFERROR(IF(OR(Q37=1,Q37=2,Q37=3,Q37=4),VLOOKUP(Q37,Rates!$A$31:$B$34,2,0)*W37,IF(V37=1,VLOOKUP(U37,'REB BEV MIN MKUP'!B:E,4,0),IF(V37&gt;1,VLOOKUP(VALUE(W37),'REB BEV MIN MKUP'!O:Q,3,0),0))),0)</f>
        <v>0</v>
      </c>
      <c r="AE37" s="177" t="str">
        <f t="shared" si="48"/>
        <v/>
      </c>
      <c r="AF37" s="13" t="str">
        <f t="shared" si="49"/>
        <v/>
      </c>
      <c r="AG37" s="177" t="str">
        <f t="shared" si="50"/>
        <v/>
      </c>
      <c r="AH37" s="184" t="str">
        <f t="shared" si="51"/>
        <v/>
      </c>
      <c r="AI37" s="184" t="str">
        <f>IF(AE:AE="","",IF(R37="Refreshment Beverage",AK37*(Rates!J$19/100),ROUND(SUM(AH37*(Rates!$J$8/100)),4)))</f>
        <v/>
      </c>
      <c r="AJ37" s="183" t="str">
        <f t="shared" si="52"/>
        <v/>
      </c>
      <c r="AK37" s="185" t="str">
        <f t="shared" si="53"/>
        <v/>
      </c>
      <c r="AL37" s="177" t="str">
        <f t="shared" si="54"/>
        <v/>
      </c>
      <c r="AM37" s="13" t="str">
        <f>IF(AS37="","",IF(R37="Refreshment Beverage",ROUND(AS37*Rates!K$19,4),ROUND(AO37*(VLOOKUP(VALUE(Q37),Rates!G$4:L$12,3,0)),4)))</f>
        <v/>
      </c>
      <c r="AN37" s="183" t="str">
        <f>IF(AS37="","",IF(R37="Refreshment Beverage",AS37*(Rates!J$19/100),MAX(AM37,AB37)))</f>
        <v/>
      </c>
      <c r="AO37" s="186" t="str">
        <f t="shared" si="55"/>
        <v/>
      </c>
      <c r="AP37" s="186" t="str">
        <f t="shared" si="56"/>
        <v/>
      </c>
      <c r="AQ37" s="186" t="str">
        <f>IF(AS37="","",IF(R37="Refreshment Beverage",ROUND(SUM(VLOOKUP(Q:Q,Rates!G$15:L$19,3,0)*(AS37-Y37-Z37-AA37)),4),ROUND(SUM(Rates!$K$8*AS37),4)))</f>
        <v/>
      </c>
      <c r="AR37" s="184" t="str">
        <f t="shared" si="57"/>
        <v/>
      </c>
      <c r="AS37" s="185" t="str">
        <f t="shared" si="58"/>
        <v/>
      </c>
      <c r="AT37" s="177" t="str">
        <f t="shared" si="59"/>
        <v/>
      </c>
      <c r="AU37" s="13" t="str">
        <f>IF(AX37="","",IF(R37="Refreshment Beverage",ROUND((BA37-Y37-Z37-AA37)*VLOOKUP(VALUE(Q37),Rates!G$15:L$19,3,0),4),ROUND(AW37*(VLOOKUP(VALUE(Q37),Rates!G:L,3,0)),4)))</f>
        <v/>
      </c>
      <c r="AV37" s="183" t="str">
        <f t="shared" si="60"/>
        <v/>
      </c>
      <c r="AW37" s="186" t="str">
        <f t="shared" si="61"/>
        <v/>
      </c>
      <c r="AX37" s="184" t="str">
        <f t="shared" si="62"/>
        <v/>
      </c>
      <c r="AY37" s="186" t="str">
        <f>IF(AX37="","",IF(R37="Refreshment Beverage",ROUND(SUM(AX37*Rates!K$19),4),ROUND(SUM(AX37*(Rates!J$8/100)),4)))</f>
        <v/>
      </c>
      <c r="AZ37" s="183" t="str">
        <f t="shared" si="63"/>
        <v/>
      </c>
      <c r="BA37" s="185" t="str">
        <f t="shared" si="64"/>
        <v/>
      </c>
      <c r="BD37" s="171"/>
      <c r="BE37" s="171"/>
      <c r="BF37" s="171"/>
      <c r="BG37" s="171"/>
    </row>
    <row r="38" spans="1:59" ht="15" customHeight="1" x14ac:dyDescent="0.3">
      <c r="A38" s="172"/>
      <c r="B38" s="172"/>
      <c r="C38" s="172"/>
      <c r="D38" s="173"/>
      <c r="E38" s="173"/>
      <c r="F38" s="173"/>
      <c r="G38" s="173"/>
      <c r="H38" s="173"/>
      <c r="I38" s="174"/>
      <c r="J38" s="175"/>
      <c r="K38" s="176" t="str">
        <f t="shared" si="36"/>
        <v/>
      </c>
      <c r="L38" s="177" t="str">
        <f t="shared" si="37"/>
        <v/>
      </c>
      <c r="M38" s="178" t="str">
        <f t="shared" si="38"/>
        <v/>
      </c>
      <c r="N38" s="44" t="str" cm="1">
        <f t="array" ref="N38">IFERROR(IF(_xlfn.SINGLE(A:A)="","",IF(R38="Beer",SUM(LOOKUP(2,1/(Rates!$B$3:$B$5&lt;=W38)/(Rates!$C$3:$C$5&gt;=W38),Rates!$D$3:$D$5)*(X38/100)*W38),IF(R38="Refreshment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44" t="str">
        <f t="shared" si="39"/>
        <v/>
      </c>
      <c r="P38" s="13"/>
      <c r="Q38" s="179" t="str">
        <f t="shared" si="40"/>
        <v/>
      </c>
      <c r="R38" s="180" t="str">
        <f t="shared" si="41"/>
        <v/>
      </c>
      <c r="S38" s="13" t="str">
        <f>IF(A38="","",IF(R38="Refreshment Beverage",VLOOKUP(VALUE(Q38),Rates!G$15:L$19,2,0),VLOOKUP(VALUE(Q38),Rates!G$4:L$8,2,0)))</f>
        <v/>
      </c>
      <c r="T38" s="13" t="str">
        <f t="shared" si="42"/>
        <v/>
      </c>
      <c r="U38" s="181" t="str">
        <f t="shared" si="43"/>
        <v/>
      </c>
      <c r="V38" s="13" t="str">
        <f t="shared" si="44"/>
        <v/>
      </c>
      <c r="W38" s="13" t="str">
        <f t="shared" si="45"/>
        <v/>
      </c>
      <c r="X38" s="182" t="str">
        <f t="shared" si="46"/>
        <v/>
      </c>
      <c r="Y38" s="183" t="str">
        <f>IF(A:A="","",IF(R38="Refreshment Beverage",VLOOKUP(Q38,Rates!G$15:L$19,6,0)*W38,VLOOKUP(Q38,Rates!G$4:L$12,6,0)*W38))</f>
        <v/>
      </c>
      <c r="Z38" s="183" t="str">
        <f t="shared" si="47"/>
        <v/>
      </c>
      <c r="AA38" s="17">
        <f t="shared" si="19"/>
        <v>0</v>
      </c>
      <c r="AB38" s="177" t="str" cm="1">
        <f t="array" ref="AB38">IF(_xlfn.SINGLE(A:A)="","",IF(R38="Refreshment Beverage","",IF(AND(R38="Beer",Q38=0),SUM(LOOKUP(2,1/(Rates!$B$15:$B$18&lt;=W38)/(Rates!$C$15:$C$18&gt;=W38),Rates!$D$15:$D$18)*W38),VLOOKUP(VALUE(_xlfn.SINGLE(Q:Q)),Rates!A:B,2,0)*W38)))</f>
        <v/>
      </c>
      <c r="AC38" s="177" t="str" cm="1">
        <f t="array" ref="AC38">IF(_xlfn.SINGLE(A:A)="","",IF(R38="Refreshment Beverage","",IF(AND(R38="Beer",Q38=0),SUM(LOOKUP(2,1/(Rates!$B$15:$B$18&lt;=W38)/(Rates!$C$15:$C$18&gt;=W38),Rates!$E$15:$E$18)*W38),VLOOKUP(VALUE(_xlfn.SINGLE(Q:Q)),Rates!A:C,3,0)*W38)))</f>
        <v/>
      </c>
      <c r="AD38" s="168">
        <f>IFERROR(IF(OR(Q38=1,Q38=2,Q38=3,Q38=4),VLOOKUP(Q38,Rates!$A$31:$B$34,2,0)*W38,IF(V38=1,VLOOKUP(U38,'REB BEV MIN MKUP'!B:E,4,0),IF(V38&gt;1,VLOOKUP(VALUE(W38),'REB BEV MIN MKUP'!O:Q,3,0),0))),0)</f>
        <v>0</v>
      </c>
      <c r="AE38" s="177" t="str">
        <f t="shared" si="48"/>
        <v/>
      </c>
      <c r="AF38" s="13" t="str">
        <f t="shared" si="49"/>
        <v/>
      </c>
      <c r="AG38" s="177" t="str">
        <f t="shared" si="50"/>
        <v/>
      </c>
      <c r="AH38" s="184" t="str">
        <f t="shared" si="51"/>
        <v/>
      </c>
      <c r="AI38" s="184" t="str">
        <f>IF(AE:AE="","",IF(R38="Refreshment Beverage",AK38*(Rates!J$19/100),ROUND(SUM(AH38*(Rates!$J$8/100)),4)))</f>
        <v/>
      </c>
      <c r="AJ38" s="183" t="str">
        <f t="shared" si="52"/>
        <v/>
      </c>
      <c r="AK38" s="185" t="str">
        <f t="shared" si="53"/>
        <v/>
      </c>
      <c r="AL38" s="177" t="str">
        <f t="shared" si="54"/>
        <v/>
      </c>
      <c r="AM38" s="13" t="str">
        <f>IF(AS38="","",IF(R38="Refreshment Beverage",ROUND(AS38*Rates!K$19,4),ROUND(AO38*(VLOOKUP(VALUE(Q38),Rates!G$4:L$12,3,0)),4)))</f>
        <v/>
      </c>
      <c r="AN38" s="183" t="str">
        <f>IF(AS38="","",IF(R38="Refreshment Beverage",AS38*(Rates!J$19/100),MAX(AM38,AB38)))</f>
        <v/>
      </c>
      <c r="AO38" s="186" t="str">
        <f t="shared" si="55"/>
        <v/>
      </c>
      <c r="AP38" s="186" t="str">
        <f t="shared" si="56"/>
        <v/>
      </c>
      <c r="AQ38" s="186" t="str">
        <f>IF(AS38="","",IF(R38="Refreshment Beverage",ROUND(SUM(VLOOKUP(Q:Q,Rates!G$15:L$19,3,0)*(AS38-Y38-Z38-AA38)),4),ROUND(SUM(Rates!$K$8*AS38),4)))</f>
        <v/>
      </c>
      <c r="AR38" s="184" t="str">
        <f t="shared" si="57"/>
        <v/>
      </c>
      <c r="AS38" s="185" t="str">
        <f t="shared" si="58"/>
        <v/>
      </c>
      <c r="AT38" s="177" t="str">
        <f t="shared" si="59"/>
        <v/>
      </c>
      <c r="AU38" s="13" t="str">
        <f>IF(AX38="","",IF(R38="Refreshment Beverage",ROUND((BA38-Y38-Z38-AA38)*VLOOKUP(VALUE(Q38),Rates!G$15:L$19,3,0),4),ROUND(AW38*(VLOOKUP(VALUE(Q38),Rates!G:L,3,0)),4)))</f>
        <v/>
      </c>
      <c r="AV38" s="183" t="str">
        <f t="shared" si="60"/>
        <v/>
      </c>
      <c r="AW38" s="186" t="str">
        <f t="shared" si="61"/>
        <v/>
      </c>
      <c r="AX38" s="184" t="str">
        <f t="shared" si="62"/>
        <v/>
      </c>
      <c r="AY38" s="186" t="str">
        <f>IF(AX38="","",IF(R38="Refreshment Beverage",ROUND(SUM(AX38*Rates!K$19),4),ROUND(SUM(AX38*(Rates!J$8/100)),4)))</f>
        <v/>
      </c>
      <c r="AZ38" s="183" t="str">
        <f t="shared" si="63"/>
        <v/>
      </c>
      <c r="BA38" s="185" t="str">
        <f t="shared" si="64"/>
        <v/>
      </c>
      <c r="BD38" s="171"/>
      <c r="BE38" s="171"/>
      <c r="BF38" s="171"/>
      <c r="BG38" s="171"/>
    </row>
    <row r="39" spans="1:59" ht="15" customHeight="1" x14ac:dyDescent="0.3">
      <c r="A39" s="172"/>
      <c r="B39" s="172"/>
      <c r="C39" s="172"/>
      <c r="D39" s="173"/>
      <c r="E39" s="173"/>
      <c r="F39" s="173"/>
      <c r="G39" s="173"/>
      <c r="H39" s="173"/>
      <c r="I39" s="174"/>
      <c r="J39" s="175"/>
      <c r="K39" s="176" t="str">
        <f t="shared" si="36"/>
        <v/>
      </c>
      <c r="L39" s="177" t="str">
        <f t="shared" si="37"/>
        <v/>
      </c>
      <c r="M39" s="178" t="str">
        <f t="shared" si="38"/>
        <v/>
      </c>
      <c r="N39" s="44" t="str" cm="1">
        <f t="array" ref="N39">IFERROR(IF(_xlfn.SINGLE(A:A)="","",IF(R39="Beer",SUM(LOOKUP(2,1/(Rates!$B$3:$B$5&lt;=W39)/(Rates!$C$3:$C$5&gt;=W39),Rates!$D$3:$D$5)*(X39/100)*W39),IF(R39="Refreshment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44" t="str">
        <f t="shared" si="39"/>
        <v/>
      </c>
      <c r="P39" s="13"/>
      <c r="Q39" s="179" t="str">
        <f t="shared" si="40"/>
        <v/>
      </c>
      <c r="R39" s="180" t="str">
        <f t="shared" si="41"/>
        <v/>
      </c>
      <c r="S39" s="13" t="str">
        <f>IF(A39="","",IF(R39="Refreshment Beverage",VLOOKUP(VALUE(Q39),Rates!G$15:L$19,2,0),VLOOKUP(VALUE(Q39),Rates!G$4:L$8,2,0)))</f>
        <v/>
      </c>
      <c r="T39" s="13" t="str">
        <f t="shared" si="42"/>
        <v/>
      </c>
      <c r="U39" s="181" t="str">
        <f t="shared" si="43"/>
        <v/>
      </c>
      <c r="V39" s="13" t="str">
        <f t="shared" si="44"/>
        <v/>
      </c>
      <c r="W39" s="13" t="str">
        <f t="shared" si="45"/>
        <v/>
      </c>
      <c r="X39" s="182" t="str">
        <f t="shared" si="46"/>
        <v/>
      </c>
      <c r="Y39" s="183" t="str">
        <f>IF(A:A="","",IF(R39="Refreshment Beverage",VLOOKUP(Q39,Rates!G$15:L$19,6,0)*W39,VLOOKUP(Q39,Rates!G$4:L$12,6,0)*W39))</f>
        <v/>
      </c>
      <c r="Z39" s="183" t="str">
        <f t="shared" si="47"/>
        <v/>
      </c>
      <c r="AA39" s="17">
        <f t="shared" si="19"/>
        <v>0</v>
      </c>
      <c r="AB39" s="177" t="str" cm="1">
        <f t="array" ref="AB39">IF(_xlfn.SINGLE(A:A)="","",IF(R39="Refreshment Beverage","",IF(AND(R39="Beer",Q39=0),SUM(LOOKUP(2,1/(Rates!$B$15:$B$18&lt;=W39)/(Rates!$C$15:$C$18&gt;=W39),Rates!$D$15:$D$18)*W39),VLOOKUP(VALUE(_xlfn.SINGLE(Q:Q)),Rates!A:B,2,0)*W39)))</f>
        <v/>
      </c>
      <c r="AC39" s="177" t="str" cm="1">
        <f t="array" ref="AC39">IF(_xlfn.SINGLE(A:A)="","",IF(R39="Refreshment Beverage","",IF(AND(R39="Beer",Q39=0),SUM(LOOKUP(2,1/(Rates!$B$15:$B$18&lt;=W39)/(Rates!$C$15:$C$18&gt;=W39),Rates!$E$15:$E$18)*W39),VLOOKUP(VALUE(_xlfn.SINGLE(Q:Q)),Rates!A:C,3,0)*W39)))</f>
        <v/>
      </c>
      <c r="AD39" s="168">
        <f>IFERROR(IF(OR(Q39=1,Q39=2,Q39=3,Q39=4),VLOOKUP(Q39,Rates!$A$31:$B$34,2,0)*W39,IF(V39=1,VLOOKUP(U39,'REB BEV MIN MKUP'!B:E,4,0),IF(V39&gt;1,VLOOKUP(VALUE(W39),'REB BEV MIN MKUP'!O:Q,3,0),0))),0)</f>
        <v>0</v>
      </c>
      <c r="AE39" s="177" t="str">
        <f t="shared" si="48"/>
        <v/>
      </c>
      <c r="AF39" s="13" t="str">
        <f t="shared" si="49"/>
        <v/>
      </c>
      <c r="AG39" s="177" t="str">
        <f t="shared" si="50"/>
        <v/>
      </c>
      <c r="AH39" s="184" t="str">
        <f t="shared" si="51"/>
        <v/>
      </c>
      <c r="AI39" s="184" t="str">
        <f>IF(AE:AE="","",IF(R39="Refreshment Beverage",AK39*(Rates!J$19/100),ROUND(SUM(AH39*(Rates!$J$8/100)),4)))</f>
        <v/>
      </c>
      <c r="AJ39" s="183" t="str">
        <f t="shared" si="52"/>
        <v/>
      </c>
      <c r="AK39" s="185" t="str">
        <f t="shared" si="53"/>
        <v/>
      </c>
      <c r="AL39" s="177" t="str">
        <f t="shared" si="54"/>
        <v/>
      </c>
      <c r="AM39" s="13" t="str">
        <f>IF(AS39="","",IF(R39="Refreshment Beverage",ROUND(AS39*Rates!K$19,4),ROUND(AO39*(VLOOKUP(VALUE(Q39),Rates!G$4:L$12,3,0)),4)))</f>
        <v/>
      </c>
      <c r="AN39" s="183" t="str">
        <f>IF(AS39="","",IF(R39="Refreshment Beverage",AS39*(Rates!J$19/100),MAX(AM39,AB39)))</f>
        <v/>
      </c>
      <c r="AO39" s="186" t="str">
        <f t="shared" si="55"/>
        <v/>
      </c>
      <c r="AP39" s="186" t="str">
        <f t="shared" si="56"/>
        <v/>
      </c>
      <c r="AQ39" s="186" t="str">
        <f>IF(AS39="","",IF(R39="Refreshment Beverage",ROUND(SUM(VLOOKUP(Q:Q,Rates!G$15:L$19,3,0)*(AS39-Y39-Z39-AA39)),4),ROUND(SUM(Rates!$K$8*AS39),4)))</f>
        <v/>
      </c>
      <c r="AR39" s="184" t="str">
        <f t="shared" si="57"/>
        <v/>
      </c>
      <c r="AS39" s="185" t="str">
        <f t="shared" si="58"/>
        <v/>
      </c>
      <c r="AT39" s="177" t="str">
        <f t="shared" si="59"/>
        <v/>
      </c>
      <c r="AU39" s="13" t="str">
        <f>IF(AX39="","",IF(R39="Refreshment Beverage",ROUND((BA39-Y39-Z39-AA39)*VLOOKUP(VALUE(Q39),Rates!G$15:L$19,3,0),4),ROUND(AW39*(VLOOKUP(VALUE(Q39),Rates!G:L,3,0)),4)))</f>
        <v/>
      </c>
      <c r="AV39" s="183" t="str">
        <f t="shared" si="60"/>
        <v/>
      </c>
      <c r="AW39" s="186" t="str">
        <f t="shared" si="61"/>
        <v/>
      </c>
      <c r="AX39" s="184" t="str">
        <f t="shared" si="62"/>
        <v/>
      </c>
      <c r="AY39" s="186" t="str">
        <f>IF(AX39="","",IF(R39="Refreshment Beverage",ROUND(SUM(AX39*Rates!K$19),4),ROUND(SUM(AX39*(Rates!J$8/100)),4)))</f>
        <v/>
      </c>
      <c r="AZ39" s="183" t="str">
        <f t="shared" si="63"/>
        <v/>
      </c>
      <c r="BA39" s="185" t="str">
        <f t="shared" si="64"/>
        <v/>
      </c>
      <c r="BD39" s="171"/>
      <c r="BE39" s="171"/>
      <c r="BF39" s="171"/>
      <c r="BG39" s="171"/>
    </row>
    <row r="40" spans="1:59" ht="15" customHeight="1" x14ac:dyDescent="0.3">
      <c r="A40" s="172"/>
      <c r="B40" s="172"/>
      <c r="C40" s="172"/>
      <c r="D40" s="173"/>
      <c r="E40" s="173"/>
      <c r="F40" s="173"/>
      <c r="G40" s="173"/>
      <c r="H40" s="173"/>
      <c r="I40" s="174"/>
      <c r="J40" s="175"/>
      <c r="K40" s="176" t="str">
        <f t="shared" si="36"/>
        <v/>
      </c>
      <c r="L40" s="177" t="str">
        <f t="shared" si="37"/>
        <v/>
      </c>
      <c r="M40" s="178" t="str">
        <f t="shared" si="38"/>
        <v/>
      </c>
      <c r="N40" s="44" t="str" cm="1">
        <f t="array" ref="N40">IFERROR(IF(_xlfn.SINGLE(A:A)="","",IF(R40="Beer",SUM(LOOKUP(2,1/(Rates!$B$3:$B$5&lt;=W40)/(Rates!$C$3:$C$5&gt;=W40),Rates!$D$3:$D$5)*(X40/100)*W40),IF(R40="Refreshment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44" t="str">
        <f t="shared" si="39"/>
        <v/>
      </c>
      <c r="P40" s="13"/>
      <c r="Q40" s="179" t="str">
        <f t="shared" si="40"/>
        <v/>
      </c>
      <c r="R40" s="180" t="str">
        <f t="shared" si="41"/>
        <v/>
      </c>
      <c r="S40" s="13" t="str">
        <f>IF(A40="","",IF(R40="Refreshment Beverage",VLOOKUP(VALUE(Q40),Rates!G$15:L$19,2,0),VLOOKUP(VALUE(Q40),Rates!G$4:L$8,2,0)))</f>
        <v/>
      </c>
      <c r="T40" s="13" t="str">
        <f t="shared" si="42"/>
        <v/>
      </c>
      <c r="U40" s="181" t="str">
        <f t="shared" si="43"/>
        <v/>
      </c>
      <c r="V40" s="13" t="str">
        <f t="shared" si="44"/>
        <v/>
      </c>
      <c r="W40" s="13" t="str">
        <f t="shared" si="45"/>
        <v/>
      </c>
      <c r="X40" s="182" t="str">
        <f t="shared" si="46"/>
        <v/>
      </c>
      <c r="Y40" s="183" t="str">
        <f>IF(A:A="","",IF(R40="Refreshment Beverage",VLOOKUP(Q40,Rates!G$15:L$19,6,0)*W40,VLOOKUP(Q40,Rates!G$4:L$12,6,0)*W40))</f>
        <v/>
      </c>
      <c r="Z40" s="183" t="str">
        <f t="shared" si="47"/>
        <v/>
      </c>
      <c r="AA40" s="17">
        <f t="shared" si="19"/>
        <v>0</v>
      </c>
      <c r="AB40" s="177" t="str" cm="1">
        <f t="array" ref="AB40">IF(_xlfn.SINGLE(A:A)="","",IF(R40="Refreshment Beverage","",IF(AND(R40="Beer",Q40=0),SUM(LOOKUP(2,1/(Rates!$B$15:$B$18&lt;=W40)/(Rates!$C$15:$C$18&gt;=W40),Rates!$D$15:$D$18)*W40),VLOOKUP(VALUE(_xlfn.SINGLE(Q:Q)),Rates!A:B,2,0)*W40)))</f>
        <v/>
      </c>
      <c r="AC40" s="177" t="str" cm="1">
        <f t="array" ref="AC40">IF(_xlfn.SINGLE(A:A)="","",IF(R40="Refreshment Beverage","",IF(AND(R40="Beer",Q40=0),SUM(LOOKUP(2,1/(Rates!$B$15:$B$18&lt;=W40)/(Rates!$C$15:$C$18&gt;=W40),Rates!$E$15:$E$18)*W40),VLOOKUP(VALUE(_xlfn.SINGLE(Q:Q)),Rates!A:C,3,0)*W40)))</f>
        <v/>
      </c>
      <c r="AD40" s="168">
        <f>IFERROR(IF(OR(Q40=1,Q40=2,Q40=3,Q40=4),VLOOKUP(Q40,Rates!$A$31:$B$34,2,0)*W40,IF(V40=1,VLOOKUP(U40,'REB BEV MIN MKUP'!B:E,4,0),IF(V40&gt;1,VLOOKUP(VALUE(W40),'REB BEV MIN MKUP'!O:Q,3,0),0))),0)</f>
        <v>0</v>
      </c>
      <c r="AE40" s="177" t="str">
        <f t="shared" si="48"/>
        <v/>
      </c>
      <c r="AF40" s="13" t="str">
        <f t="shared" si="49"/>
        <v/>
      </c>
      <c r="AG40" s="177" t="str">
        <f t="shared" si="50"/>
        <v/>
      </c>
      <c r="AH40" s="184" t="str">
        <f t="shared" si="51"/>
        <v/>
      </c>
      <c r="AI40" s="184" t="str">
        <f>IF(AE:AE="","",IF(R40="Refreshment Beverage",AK40*(Rates!J$19/100),ROUND(SUM(AH40*(Rates!$J$8/100)),4)))</f>
        <v/>
      </c>
      <c r="AJ40" s="183" t="str">
        <f t="shared" si="52"/>
        <v/>
      </c>
      <c r="AK40" s="185" t="str">
        <f t="shared" si="53"/>
        <v/>
      </c>
      <c r="AL40" s="177" t="str">
        <f t="shared" si="54"/>
        <v/>
      </c>
      <c r="AM40" s="13" t="str">
        <f>IF(AS40="","",IF(R40="Refreshment Beverage",ROUND(AS40*Rates!K$19,4),ROUND(AO40*(VLOOKUP(VALUE(Q40),Rates!G$4:L$12,3,0)),4)))</f>
        <v/>
      </c>
      <c r="AN40" s="183" t="str">
        <f>IF(AS40="","",IF(R40="Refreshment Beverage",AS40*(Rates!J$19/100),MAX(AM40,AB40)))</f>
        <v/>
      </c>
      <c r="AO40" s="186" t="str">
        <f t="shared" si="55"/>
        <v/>
      </c>
      <c r="AP40" s="186" t="str">
        <f t="shared" si="56"/>
        <v/>
      </c>
      <c r="AQ40" s="186" t="str">
        <f>IF(AS40="","",IF(R40="Refreshment Beverage",ROUND(SUM(VLOOKUP(Q:Q,Rates!G$15:L$19,3,0)*(AS40-Y40-Z40-AA40)),4),ROUND(SUM(Rates!$K$8*AS40),4)))</f>
        <v/>
      </c>
      <c r="AR40" s="184" t="str">
        <f t="shared" si="57"/>
        <v/>
      </c>
      <c r="AS40" s="185" t="str">
        <f t="shared" si="58"/>
        <v/>
      </c>
      <c r="AT40" s="177" t="str">
        <f t="shared" si="59"/>
        <v/>
      </c>
      <c r="AU40" s="13" t="str">
        <f>IF(AX40="","",IF(R40="Refreshment Beverage",ROUND((BA40-Y40-Z40-AA40)*VLOOKUP(VALUE(Q40),Rates!G$15:L$19,3,0),4),ROUND(AW40*(VLOOKUP(VALUE(Q40),Rates!G:L,3,0)),4)))</f>
        <v/>
      </c>
      <c r="AV40" s="183" t="str">
        <f t="shared" si="60"/>
        <v/>
      </c>
      <c r="AW40" s="186" t="str">
        <f t="shared" si="61"/>
        <v/>
      </c>
      <c r="AX40" s="184" t="str">
        <f t="shared" si="62"/>
        <v/>
      </c>
      <c r="AY40" s="186" t="str">
        <f>IF(AX40="","",IF(R40="Refreshment Beverage",ROUND(SUM(AX40*Rates!K$19),4),ROUND(SUM(AX40*(Rates!J$8/100)),4)))</f>
        <v/>
      </c>
      <c r="AZ40" s="183" t="str">
        <f t="shared" si="63"/>
        <v/>
      </c>
      <c r="BA40" s="185" t="str">
        <f t="shared" si="64"/>
        <v/>
      </c>
      <c r="BD40" s="171"/>
      <c r="BE40" s="171"/>
      <c r="BF40" s="171"/>
      <c r="BG40" s="171"/>
    </row>
    <row r="41" spans="1:59" ht="15" customHeight="1" x14ac:dyDescent="0.3">
      <c r="A41" s="172"/>
      <c r="B41" s="172"/>
      <c r="C41" s="172"/>
      <c r="D41" s="173"/>
      <c r="E41" s="173"/>
      <c r="F41" s="173"/>
      <c r="G41" s="173"/>
      <c r="H41" s="173"/>
      <c r="I41" s="174"/>
      <c r="J41" s="175"/>
      <c r="K41" s="176" t="str">
        <f t="shared" si="36"/>
        <v/>
      </c>
      <c r="L41" s="177" t="str">
        <f t="shared" si="37"/>
        <v/>
      </c>
      <c r="M41" s="178" t="str">
        <f t="shared" si="38"/>
        <v/>
      </c>
      <c r="N41" s="44" t="str" cm="1">
        <f t="array" ref="N41">IFERROR(IF(_xlfn.SINGLE(A:A)="","",IF(R41="Beer",SUM(LOOKUP(2,1/(Rates!$B$3:$B$5&lt;=W41)/(Rates!$C$3:$C$5&gt;=W41),Rates!$D$3:$D$5)*(X41/100)*W41),IF(R41="Refreshment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44" t="str">
        <f t="shared" si="39"/>
        <v/>
      </c>
      <c r="P41" s="13"/>
      <c r="Q41" s="179" t="str">
        <f t="shared" si="40"/>
        <v/>
      </c>
      <c r="R41" s="180" t="str">
        <f t="shared" si="41"/>
        <v/>
      </c>
      <c r="S41" s="13" t="str">
        <f>IF(A41="","",IF(R41="Refreshment Beverage",VLOOKUP(VALUE(Q41),Rates!G$15:L$19,2,0),VLOOKUP(VALUE(Q41),Rates!G$4:L$8,2,0)))</f>
        <v/>
      </c>
      <c r="T41" s="13" t="str">
        <f t="shared" si="42"/>
        <v/>
      </c>
      <c r="U41" s="181" t="str">
        <f t="shared" si="43"/>
        <v/>
      </c>
      <c r="V41" s="13" t="str">
        <f t="shared" si="44"/>
        <v/>
      </c>
      <c r="W41" s="13" t="str">
        <f t="shared" si="45"/>
        <v/>
      </c>
      <c r="X41" s="182" t="str">
        <f t="shared" si="46"/>
        <v/>
      </c>
      <c r="Y41" s="183" t="str">
        <f>IF(A:A="","",IF(R41="Refreshment Beverage",VLOOKUP(Q41,Rates!G$15:L$19,6,0)*W41,VLOOKUP(Q41,Rates!G$4:L$12,6,0)*W41))</f>
        <v/>
      </c>
      <c r="Z41" s="183" t="str">
        <f t="shared" si="47"/>
        <v/>
      </c>
      <c r="AA41" s="17">
        <f t="shared" si="19"/>
        <v>0</v>
      </c>
      <c r="AB41" s="177" t="str" cm="1">
        <f t="array" ref="AB41">IF(_xlfn.SINGLE(A:A)="","",IF(R41="Refreshment Beverage","",IF(AND(R41="Beer",Q41=0),SUM(LOOKUP(2,1/(Rates!$B$15:$B$18&lt;=W41)/(Rates!$C$15:$C$18&gt;=W41),Rates!$D$15:$D$18)*W41),VLOOKUP(VALUE(_xlfn.SINGLE(Q:Q)),Rates!A:B,2,0)*W41)))</f>
        <v/>
      </c>
      <c r="AC41" s="177" t="str" cm="1">
        <f t="array" ref="AC41">IF(_xlfn.SINGLE(A:A)="","",IF(R41="Refreshment Beverage","",IF(AND(R41="Beer",Q41=0),SUM(LOOKUP(2,1/(Rates!$B$15:$B$18&lt;=W41)/(Rates!$C$15:$C$18&gt;=W41),Rates!$E$15:$E$18)*W41),VLOOKUP(VALUE(_xlfn.SINGLE(Q:Q)),Rates!A:C,3,0)*W41)))</f>
        <v/>
      </c>
      <c r="AD41" s="168">
        <f>IFERROR(IF(OR(Q41=1,Q41=2,Q41=3,Q41=4),VLOOKUP(Q41,Rates!$A$31:$B$34,2,0)*W41,IF(V41=1,VLOOKUP(U41,'REB BEV MIN MKUP'!B:E,4,0),IF(V41&gt;1,VLOOKUP(VALUE(W41),'REB BEV MIN MKUP'!O:Q,3,0),0))),0)</f>
        <v>0</v>
      </c>
      <c r="AE41" s="177" t="str">
        <f t="shared" si="48"/>
        <v/>
      </c>
      <c r="AF41" s="13" t="str">
        <f t="shared" si="49"/>
        <v/>
      </c>
      <c r="AG41" s="177" t="str">
        <f t="shared" si="50"/>
        <v/>
      </c>
      <c r="AH41" s="184" t="str">
        <f t="shared" si="51"/>
        <v/>
      </c>
      <c r="AI41" s="184" t="str">
        <f>IF(AE:AE="","",IF(R41="Refreshment Beverage",AK41*(Rates!J$19/100),ROUND(SUM(AH41*(Rates!$J$8/100)),4)))</f>
        <v/>
      </c>
      <c r="AJ41" s="183" t="str">
        <f t="shared" si="52"/>
        <v/>
      </c>
      <c r="AK41" s="185" t="str">
        <f t="shared" si="53"/>
        <v/>
      </c>
      <c r="AL41" s="177" t="str">
        <f t="shared" si="54"/>
        <v/>
      </c>
      <c r="AM41" s="13" t="str">
        <f>IF(AS41="","",IF(R41="Refreshment Beverage",ROUND(AS41*Rates!K$19,4),ROUND(AO41*(VLOOKUP(VALUE(Q41),Rates!G$4:L$12,3,0)),4)))</f>
        <v/>
      </c>
      <c r="AN41" s="183" t="str">
        <f>IF(AS41="","",IF(R41="Refreshment Beverage",AS41*(Rates!J$19/100),MAX(AM41,AB41)))</f>
        <v/>
      </c>
      <c r="AO41" s="186" t="str">
        <f t="shared" si="55"/>
        <v/>
      </c>
      <c r="AP41" s="186" t="str">
        <f t="shared" si="56"/>
        <v/>
      </c>
      <c r="AQ41" s="186" t="str">
        <f>IF(AS41="","",IF(R41="Refreshment Beverage",ROUND(SUM(VLOOKUP(Q:Q,Rates!G$15:L$19,3,0)*(AS41-Y41-Z41-AA41)),4),ROUND(SUM(Rates!$K$8*AS41),4)))</f>
        <v/>
      </c>
      <c r="AR41" s="184" t="str">
        <f t="shared" si="57"/>
        <v/>
      </c>
      <c r="AS41" s="185" t="str">
        <f t="shared" si="58"/>
        <v/>
      </c>
      <c r="AT41" s="177" t="str">
        <f t="shared" si="59"/>
        <v/>
      </c>
      <c r="AU41" s="13" t="str">
        <f>IF(AX41="","",IF(R41="Refreshment Beverage",ROUND((BA41-Y41-Z41-AA41)*VLOOKUP(VALUE(Q41),Rates!G$15:L$19,3,0),4),ROUND(AW41*(VLOOKUP(VALUE(Q41),Rates!G:L,3,0)),4)))</f>
        <v/>
      </c>
      <c r="AV41" s="183" t="str">
        <f t="shared" si="60"/>
        <v/>
      </c>
      <c r="AW41" s="186" t="str">
        <f t="shared" si="61"/>
        <v/>
      </c>
      <c r="AX41" s="184" t="str">
        <f t="shared" si="62"/>
        <v/>
      </c>
      <c r="AY41" s="186" t="str">
        <f>IF(AX41="","",IF(R41="Refreshment Beverage",ROUND(SUM(AX41*Rates!K$19),4),ROUND(SUM(AX41*(Rates!J$8/100)),4)))</f>
        <v/>
      </c>
      <c r="AZ41" s="183" t="str">
        <f t="shared" si="63"/>
        <v/>
      </c>
      <c r="BA41" s="185" t="str">
        <f t="shared" si="64"/>
        <v/>
      </c>
      <c r="BD41" s="171"/>
      <c r="BE41" s="171"/>
      <c r="BF41" s="171"/>
      <c r="BG41" s="171"/>
    </row>
    <row r="42" spans="1:59" ht="15" customHeight="1" x14ac:dyDescent="0.3">
      <c r="A42" s="172"/>
      <c r="B42" s="172"/>
      <c r="C42" s="172"/>
      <c r="D42" s="173"/>
      <c r="E42" s="173"/>
      <c r="F42" s="173"/>
      <c r="G42" s="173"/>
      <c r="H42" s="173"/>
      <c r="I42" s="174"/>
      <c r="J42" s="175"/>
      <c r="K42" s="176" t="str">
        <f t="shared" si="36"/>
        <v/>
      </c>
      <c r="L42" s="177" t="str">
        <f t="shared" si="37"/>
        <v/>
      </c>
      <c r="M42" s="178" t="str">
        <f t="shared" si="38"/>
        <v/>
      </c>
      <c r="N42" s="44" t="str" cm="1">
        <f t="array" ref="N42">IFERROR(IF(_xlfn.SINGLE(A:A)="","",IF(R42="Beer",SUM(LOOKUP(2,1/(Rates!$B$3:$B$5&lt;=W42)/(Rates!$C$3:$C$5&gt;=W42),Rates!$D$3:$D$5)*(X42/100)*W42),IF(R42="Refreshment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44" t="str">
        <f t="shared" si="39"/>
        <v/>
      </c>
      <c r="P42" s="13"/>
      <c r="Q42" s="179" t="str">
        <f t="shared" si="40"/>
        <v/>
      </c>
      <c r="R42" s="180" t="str">
        <f t="shared" si="41"/>
        <v/>
      </c>
      <c r="S42" s="13" t="str">
        <f>IF(A42="","",IF(R42="Refreshment Beverage",VLOOKUP(VALUE(Q42),Rates!G$15:L$19,2,0),VLOOKUP(VALUE(Q42),Rates!G$4:L$8,2,0)))</f>
        <v/>
      </c>
      <c r="T42" s="13" t="str">
        <f t="shared" si="42"/>
        <v/>
      </c>
      <c r="U42" s="181" t="str">
        <f t="shared" si="43"/>
        <v/>
      </c>
      <c r="V42" s="13" t="str">
        <f t="shared" si="44"/>
        <v/>
      </c>
      <c r="W42" s="13" t="str">
        <f t="shared" si="45"/>
        <v/>
      </c>
      <c r="X42" s="182" t="str">
        <f t="shared" si="46"/>
        <v/>
      </c>
      <c r="Y42" s="183" t="str">
        <f>IF(A:A="","",IF(R42="Refreshment Beverage",VLOOKUP(Q42,Rates!G$15:L$19,6,0)*W42,VLOOKUP(Q42,Rates!G$4:L$12,6,0)*W42))</f>
        <v/>
      </c>
      <c r="Z42" s="183" t="str">
        <f t="shared" si="47"/>
        <v/>
      </c>
      <c r="AA42" s="17">
        <f t="shared" si="19"/>
        <v>0</v>
      </c>
      <c r="AB42" s="177" t="str" cm="1">
        <f t="array" ref="AB42">IF(_xlfn.SINGLE(A:A)="","",IF(R42="Refreshment Beverage","",IF(AND(R42="Beer",Q42=0),SUM(LOOKUP(2,1/(Rates!$B$15:$B$18&lt;=W42)/(Rates!$C$15:$C$18&gt;=W42),Rates!$D$15:$D$18)*W42),VLOOKUP(VALUE(_xlfn.SINGLE(Q:Q)),Rates!A:B,2,0)*W42)))</f>
        <v/>
      </c>
      <c r="AC42" s="177" t="str" cm="1">
        <f t="array" ref="AC42">IF(_xlfn.SINGLE(A:A)="","",IF(R42="Refreshment Beverage","",IF(AND(R42="Beer",Q42=0),SUM(LOOKUP(2,1/(Rates!$B$15:$B$18&lt;=W42)/(Rates!$C$15:$C$18&gt;=W42),Rates!$E$15:$E$18)*W42),VLOOKUP(VALUE(_xlfn.SINGLE(Q:Q)),Rates!A:C,3,0)*W42)))</f>
        <v/>
      </c>
      <c r="AD42" s="168">
        <f>IFERROR(IF(OR(Q42=1,Q42=2,Q42=3,Q42=4),VLOOKUP(Q42,Rates!$A$31:$B$34,2,0)*W42,IF(V42=1,VLOOKUP(U42,'REB BEV MIN MKUP'!B:E,4,0),IF(V42&gt;1,VLOOKUP(VALUE(W42),'REB BEV MIN MKUP'!O:Q,3,0),0))),0)</f>
        <v>0</v>
      </c>
      <c r="AE42" s="177" t="str">
        <f t="shared" si="48"/>
        <v/>
      </c>
      <c r="AF42" s="13" t="str">
        <f t="shared" si="49"/>
        <v/>
      </c>
      <c r="AG42" s="177" t="str">
        <f t="shared" si="50"/>
        <v/>
      </c>
      <c r="AH42" s="184" t="str">
        <f t="shared" si="51"/>
        <v/>
      </c>
      <c r="AI42" s="184" t="str">
        <f>IF(AE:AE="","",IF(R42="Refreshment Beverage",AK42*(Rates!J$19/100),ROUND(SUM(AH42*(Rates!$J$8/100)),4)))</f>
        <v/>
      </c>
      <c r="AJ42" s="183" t="str">
        <f t="shared" si="52"/>
        <v/>
      </c>
      <c r="AK42" s="185" t="str">
        <f t="shared" si="53"/>
        <v/>
      </c>
      <c r="AL42" s="177" t="str">
        <f t="shared" si="54"/>
        <v/>
      </c>
      <c r="AM42" s="13" t="str">
        <f>IF(AS42="","",IF(R42="Refreshment Beverage",ROUND(AS42*Rates!K$19,4),ROUND(AO42*(VLOOKUP(VALUE(Q42),Rates!G$4:L$12,3,0)),4)))</f>
        <v/>
      </c>
      <c r="AN42" s="183" t="str">
        <f>IF(AS42="","",IF(R42="Refreshment Beverage",AS42*(Rates!J$19/100),MAX(AM42,AB42)))</f>
        <v/>
      </c>
      <c r="AO42" s="186" t="str">
        <f t="shared" si="55"/>
        <v/>
      </c>
      <c r="AP42" s="186" t="str">
        <f t="shared" si="56"/>
        <v/>
      </c>
      <c r="AQ42" s="186" t="str">
        <f>IF(AS42="","",IF(R42="Refreshment Beverage",ROUND(SUM(VLOOKUP(Q:Q,Rates!G$15:L$19,3,0)*(AS42-Y42-Z42-AA42)),4),ROUND(SUM(Rates!$K$8*AS42),4)))</f>
        <v/>
      </c>
      <c r="AR42" s="184" t="str">
        <f t="shared" si="57"/>
        <v/>
      </c>
      <c r="AS42" s="185" t="str">
        <f t="shared" si="58"/>
        <v/>
      </c>
      <c r="AT42" s="177" t="str">
        <f t="shared" si="59"/>
        <v/>
      </c>
      <c r="AU42" s="13" t="str">
        <f>IF(AX42="","",IF(R42="Refreshment Beverage",ROUND((BA42-Y42-Z42-AA42)*VLOOKUP(VALUE(Q42),Rates!G$15:L$19,3,0),4),ROUND(AW42*(VLOOKUP(VALUE(Q42),Rates!G:L,3,0)),4)))</f>
        <v/>
      </c>
      <c r="AV42" s="183" t="str">
        <f t="shared" si="60"/>
        <v/>
      </c>
      <c r="AW42" s="186" t="str">
        <f t="shared" si="61"/>
        <v/>
      </c>
      <c r="AX42" s="184" t="str">
        <f t="shared" si="62"/>
        <v/>
      </c>
      <c r="AY42" s="186" t="str">
        <f>IF(AX42="","",IF(R42="Refreshment Beverage",ROUND(SUM(AX42*Rates!K$19),4),ROUND(SUM(AX42*(Rates!J$8/100)),4)))</f>
        <v/>
      </c>
      <c r="AZ42" s="183" t="str">
        <f t="shared" si="63"/>
        <v/>
      </c>
      <c r="BA42" s="185" t="str">
        <f t="shared" si="64"/>
        <v/>
      </c>
      <c r="BD42" s="171"/>
      <c r="BE42" s="171"/>
      <c r="BF42" s="171"/>
      <c r="BG42" s="171"/>
    </row>
    <row r="43" spans="1:59" ht="15" customHeight="1" x14ac:dyDescent="0.3">
      <c r="A43" s="172"/>
      <c r="B43" s="172"/>
      <c r="C43" s="172"/>
      <c r="D43" s="173"/>
      <c r="E43" s="173"/>
      <c r="F43" s="173"/>
      <c r="G43" s="173"/>
      <c r="H43" s="173"/>
      <c r="I43" s="174"/>
      <c r="J43" s="175"/>
      <c r="K43" s="176" t="str">
        <f t="shared" si="36"/>
        <v/>
      </c>
      <c r="L43" s="177" t="str">
        <f t="shared" si="37"/>
        <v/>
      </c>
      <c r="M43" s="178" t="str">
        <f t="shared" si="38"/>
        <v/>
      </c>
      <c r="N43" s="44" t="str" cm="1">
        <f t="array" ref="N43">IFERROR(IF(_xlfn.SINGLE(A:A)="","",IF(R43="Beer",SUM(LOOKUP(2,1/(Rates!$B$3:$B$5&lt;=W43)/(Rates!$C$3:$C$5&gt;=W43),Rates!$D$3:$D$5)*(X43/100)*W43),IF(R43="Refreshment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44" t="str">
        <f t="shared" si="39"/>
        <v/>
      </c>
      <c r="P43" s="13"/>
      <c r="Q43" s="179" t="str">
        <f t="shared" si="40"/>
        <v/>
      </c>
      <c r="R43" s="180" t="str">
        <f t="shared" si="41"/>
        <v/>
      </c>
      <c r="S43" s="13" t="str">
        <f>IF(A43="","",IF(R43="Refreshment Beverage",VLOOKUP(VALUE(Q43),Rates!G$15:L$19,2,0),VLOOKUP(VALUE(Q43),Rates!G$4:L$8,2,0)))</f>
        <v/>
      </c>
      <c r="T43" s="13" t="str">
        <f t="shared" si="42"/>
        <v/>
      </c>
      <c r="U43" s="181" t="str">
        <f t="shared" si="43"/>
        <v/>
      </c>
      <c r="V43" s="13" t="str">
        <f t="shared" si="44"/>
        <v/>
      </c>
      <c r="W43" s="13" t="str">
        <f t="shared" si="45"/>
        <v/>
      </c>
      <c r="X43" s="182" t="str">
        <f t="shared" si="46"/>
        <v/>
      </c>
      <c r="Y43" s="183" t="str">
        <f>IF(A:A="","",IF(R43="Refreshment Beverage",VLOOKUP(Q43,Rates!G$15:L$19,6,0)*W43,VLOOKUP(Q43,Rates!G$4:L$12,6,0)*W43))</f>
        <v/>
      </c>
      <c r="Z43" s="183" t="str">
        <f t="shared" si="47"/>
        <v/>
      </c>
      <c r="AA43" s="17">
        <f t="shared" si="19"/>
        <v>0</v>
      </c>
      <c r="AB43" s="177" t="str" cm="1">
        <f t="array" ref="AB43">IF(_xlfn.SINGLE(A:A)="","",IF(R43="Refreshment Beverage","",IF(AND(R43="Beer",Q43=0),SUM(LOOKUP(2,1/(Rates!$B$15:$B$18&lt;=W43)/(Rates!$C$15:$C$18&gt;=W43),Rates!$D$15:$D$18)*W43),VLOOKUP(VALUE(_xlfn.SINGLE(Q:Q)),Rates!A:B,2,0)*W43)))</f>
        <v/>
      </c>
      <c r="AC43" s="177" t="str" cm="1">
        <f t="array" ref="AC43">IF(_xlfn.SINGLE(A:A)="","",IF(R43="Refreshment Beverage","",IF(AND(R43="Beer",Q43=0),SUM(LOOKUP(2,1/(Rates!$B$15:$B$18&lt;=W43)/(Rates!$C$15:$C$18&gt;=W43),Rates!$E$15:$E$18)*W43),VLOOKUP(VALUE(_xlfn.SINGLE(Q:Q)),Rates!A:C,3,0)*W43)))</f>
        <v/>
      </c>
      <c r="AD43" s="168">
        <f>IFERROR(IF(OR(Q43=1,Q43=2,Q43=3,Q43=4),VLOOKUP(Q43,Rates!$A$31:$B$34,2,0)*W43,IF(V43=1,VLOOKUP(U43,'REB BEV MIN MKUP'!B:E,4,0),IF(V43&gt;1,VLOOKUP(VALUE(W43),'REB BEV MIN MKUP'!O:Q,3,0),0))),0)</f>
        <v>0</v>
      </c>
      <c r="AE43" s="177" t="str">
        <f t="shared" si="48"/>
        <v/>
      </c>
      <c r="AF43" s="13" t="str">
        <f t="shared" si="49"/>
        <v/>
      </c>
      <c r="AG43" s="177" t="str">
        <f t="shared" si="50"/>
        <v/>
      </c>
      <c r="AH43" s="184" t="str">
        <f t="shared" si="51"/>
        <v/>
      </c>
      <c r="AI43" s="184" t="str">
        <f>IF(AE:AE="","",IF(R43="Refreshment Beverage",AK43*(Rates!J$19/100),ROUND(SUM(AH43*(Rates!$J$8/100)),4)))</f>
        <v/>
      </c>
      <c r="AJ43" s="183" t="str">
        <f t="shared" si="52"/>
        <v/>
      </c>
      <c r="AK43" s="185" t="str">
        <f t="shared" si="53"/>
        <v/>
      </c>
      <c r="AL43" s="177" t="str">
        <f t="shared" si="54"/>
        <v/>
      </c>
      <c r="AM43" s="13" t="str">
        <f>IF(AS43="","",IF(R43="Refreshment Beverage",ROUND(AS43*Rates!K$19,4),ROUND(AO43*(VLOOKUP(VALUE(Q43),Rates!G$4:L$12,3,0)),4)))</f>
        <v/>
      </c>
      <c r="AN43" s="183" t="str">
        <f>IF(AS43="","",IF(R43="Refreshment Beverage",AS43*(Rates!J$19/100),MAX(AM43,AB43)))</f>
        <v/>
      </c>
      <c r="AO43" s="186" t="str">
        <f t="shared" si="55"/>
        <v/>
      </c>
      <c r="AP43" s="186" t="str">
        <f t="shared" si="56"/>
        <v/>
      </c>
      <c r="AQ43" s="186" t="str">
        <f>IF(AS43="","",IF(R43="Refreshment Beverage",ROUND(SUM(VLOOKUP(Q:Q,Rates!G$15:L$19,3,0)*(AS43-Y43-Z43-AA43)),4),ROUND(SUM(Rates!$K$8*AS43),4)))</f>
        <v/>
      </c>
      <c r="AR43" s="184" t="str">
        <f t="shared" si="57"/>
        <v/>
      </c>
      <c r="AS43" s="185" t="str">
        <f t="shared" si="58"/>
        <v/>
      </c>
      <c r="AT43" s="177" t="str">
        <f t="shared" si="59"/>
        <v/>
      </c>
      <c r="AU43" s="13" t="str">
        <f>IF(AX43="","",IF(R43="Refreshment Beverage",ROUND((BA43-Y43-Z43-AA43)*VLOOKUP(VALUE(Q43),Rates!G$15:L$19,3,0),4),ROUND(AW43*(VLOOKUP(VALUE(Q43),Rates!G:L,3,0)),4)))</f>
        <v/>
      </c>
      <c r="AV43" s="183" t="str">
        <f t="shared" si="60"/>
        <v/>
      </c>
      <c r="AW43" s="186" t="str">
        <f t="shared" si="61"/>
        <v/>
      </c>
      <c r="AX43" s="184" t="str">
        <f t="shared" si="62"/>
        <v/>
      </c>
      <c r="AY43" s="186" t="str">
        <f>IF(AX43="","",IF(R43="Refreshment Beverage",ROUND(SUM(AX43*Rates!K$19),4),ROUND(SUM(AX43*(Rates!J$8/100)),4)))</f>
        <v/>
      </c>
      <c r="AZ43" s="183" t="str">
        <f t="shared" si="63"/>
        <v/>
      </c>
      <c r="BA43" s="185" t="str">
        <f t="shared" si="64"/>
        <v/>
      </c>
      <c r="BD43" s="171"/>
      <c r="BE43" s="171"/>
      <c r="BF43" s="171"/>
      <c r="BG43" s="171"/>
    </row>
    <row r="44" spans="1:59" ht="15" customHeight="1" x14ac:dyDescent="0.3">
      <c r="A44" s="172"/>
      <c r="B44" s="172"/>
      <c r="C44" s="172"/>
      <c r="D44" s="173"/>
      <c r="E44" s="173"/>
      <c r="F44" s="173"/>
      <c r="G44" s="173"/>
      <c r="H44" s="173"/>
      <c r="I44" s="174"/>
      <c r="J44" s="175"/>
      <c r="K44" s="176" t="str">
        <f t="shared" si="36"/>
        <v/>
      </c>
      <c r="L44" s="177" t="str">
        <f t="shared" si="37"/>
        <v/>
      </c>
      <c r="M44" s="178" t="str">
        <f t="shared" si="38"/>
        <v/>
      </c>
      <c r="N44" s="44" t="str" cm="1">
        <f t="array" ref="N44">IFERROR(IF(_xlfn.SINGLE(A:A)="","",IF(R44="Beer",SUM(LOOKUP(2,1/(Rates!$B$3:$B$5&lt;=W44)/(Rates!$C$3:$C$5&gt;=W44),Rates!$D$3:$D$5)*(X44/100)*W44),IF(R44="Refreshment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44" t="str">
        <f t="shared" si="39"/>
        <v/>
      </c>
      <c r="P44" s="13"/>
      <c r="Q44" s="179" t="str">
        <f t="shared" si="40"/>
        <v/>
      </c>
      <c r="R44" s="180" t="str">
        <f t="shared" si="41"/>
        <v/>
      </c>
      <c r="S44" s="13" t="str">
        <f>IF(A44="","",IF(R44="Refreshment Beverage",VLOOKUP(VALUE(Q44),Rates!G$15:L$19,2,0),VLOOKUP(VALUE(Q44),Rates!G$4:L$8,2,0)))</f>
        <v/>
      </c>
      <c r="T44" s="13" t="str">
        <f t="shared" si="42"/>
        <v/>
      </c>
      <c r="U44" s="181" t="str">
        <f t="shared" si="43"/>
        <v/>
      </c>
      <c r="V44" s="13" t="str">
        <f t="shared" si="44"/>
        <v/>
      </c>
      <c r="W44" s="13" t="str">
        <f t="shared" si="45"/>
        <v/>
      </c>
      <c r="X44" s="182" t="str">
        <f t="shared" si="46"/>
        <v/>
      </c>
      <c r="Y44" s="183" t="str">
        <f>IF(A:A="","",IF(R44="Refreshment Beverage",VLOOKUP(Q44,Rates!G$15:L$19,6,0)*W44,VLOOKUP(Q44,Rates!G$4:L$12,6,0)*W44))</f>
        <v/>
      </c>
      <c r="Z44" s="183" t="str">
        <f t="shared" si="47"/>
        <v/>
      </c>
      <c r="AA44" s="17">
        <f t="shared" si="19"/>
        <v>0</v>
      </c>
      <c r="AB44" s="177" t="str" cm="1">
        <f t="array" ref="AB44">IF(_xlfn.SINGLE(A:A)="","",IF(R44="Refreshment Beverage","",IF(AND(R44="Beer",Q44=0),SUM(LOOKUP(2,1/(Rates!$B$15:$B$18&lt;=W44)/(Rates!$C$15:$C$18&gt;=W44),Rates!$D$15:$D$18)*W44),VLOOKUP(VALUE(_xlfn.SINGLE(Q:Q)),Rates!A:B,2,0)*W44)))</f>
        <v/>
      </c>
      <c r="AC44" s="177" t="str" cm="1">
        <f t="array" ref="AC44">IF(_xlfn.SINGLE(A:A)="","",IF(R44="Refreshment Beverage","",IF(AND(R44="Beer",Q44=0),SUM(LOOKUP(2,1/(Rates!$B$15:$B$18&lt;=W44)/(Rates!$C$15:$C$18&gt;=W44),Rates!$E$15:$E$18)*W44),VLOOKUP(VALUE(_xlfn.SINGLE(Q:Q)),Rates!A:C,3,0)*W44)))</f>
        <v/>
      </c>
      <c r="AD44" s="168">
        <f>IFERROR(IF(OR(Q44=1,Q44=2,Q44=3,Q44=4),VLOOKUP(Q44,Rates!$A$31:$B$34,2,0)*W44,IF(V44=1,VLOOKUP(U44,'REB BEV MIN MKUP'!B:E,4,0),IF(V44&gt;1,VLOOKUP(VALUE(W44),'REB BEV MIN MKUP'!O:Q,3,0),0))),0)</f>
        <v>0</v>
      </c>
      <c r="AE44" s="177" t="str">
        <f t="shared" si="48"/>
        <v/>
      </c>
      <c r="AF44" s="13" t="str">
        <f t="shared" si="49"/>
        <v/>
      </c>
      <c r="AG44" s="177" t="str">
        <f t="shared" si="50"/>
        <v/>
      </c>
      <c r="AH44" s="184" t="str">
        <f t="shared" si="51"/>
        <v/>
      </c>
      <c r="AI44" s="184" t="str">
        <f>IF(AE:AE="","",IF(R44="Refreshment Beverage",AK44*(Rates!J$19/100),ROUND(SUM(AH44*(Rates!$J$8/100)),4)))</f>
        <v/>
      </c>
      <c r="AJ44" s="183" t="str">
        <f t="shared" si="52"/>
        <v/>
      </c>
      <c r="AK44" s="185" t="str">
        <f t="shared" si="53"/>
        <v/>
      </c>
      <c r="AL44" s="177" t="str">
        <f t="shared" si="54"/>
        <v/>
      </c>
      <c r="AM44" s="13" t="str">
        <f>IF(AS44="","",IF(R44="Refreshment Beverage",ROUND(AS44*Rates!K$19,4),ROUND(AO44*(VLOOKUP(VALUE(Q44),Rates!G$4:L$12,3,0)),4)))</f>
        <v/>
      </c>
      <c r="AN44" s="183" t="str">
        <f>IF(AS44="","",IF(R44="Refreshment Beverage",AS44*(Rates!J$19/100),MAX(AM44,AB44)))</f>
        <v/>
      </c>
      <c r="AO44" s="186" t="str">
        <f t="shared" si="55"/>
        <v/>
      </c>
      <c r="AP44" s="186" t="str">
        <f t="shared" si="56"/>
        <v/>
      </c>
      <c r="AQ44" s="186" t="str">
        <f>IF(AS44="","",IF(R44="Refreshment Beverage",ROUND(SUM(VLOOKUP(Q:Q,Rates!G$15:L$19,3,0)*(AS44-Y44-Z44-AA44)),4),ROUND(SUM(Rates!$K$8*AS44),4)))</f>
        <v/>
      </c>
      <c r="AR44" s="184" t="str">
        <f t="shared" si="57"/>
        <v/>
      </c>
      <c r="AS44" s="185" t="str">
        <f t="shared" si="58"/>
        <v/>
      </c>
      <c r="AT44" s="177" t="str">
        <f t="shared" si="59"/>
        <v/>
      </c>
      <c r="AU44" s="13" t="str">
        <f>IF(AX44="","",IF(R44="Refreshment Beverage",ROUND((BA44-Y44-Z44-AA44)*VLOOKUP(VALUE(Q44),Rates!G$15:L$19,3,0),4),ROUND(AW44*(VLOOKUP(VALUE(Q44),Rates!G:L,3,0)),4)))</f>
        <v/>
      </c>
      <c r="AV44" s="183" t="str">
        <f t="shared" si="60"/>
        <v/>
      </c>
      <c r="AW44" s="186" t="str">
        <f t="shared" si="61"/>
        <v/>
      </c>
      <c r="AX44" s="184" t="str">
        <f t="shared" si="62"/>
        <v/>
      </c>
      <c r="AY44" s="186" t="str">
        <f>IF(AX44="","",IF(R44="Refreshment Beverage",ROUND(SUM(AX44*Rates!K$19),4),ROUND(SUM(AX44*(Rates!J$8/100)),4)))</f>
        <v/>
      </c>
      <c r="AZ44" s="183" t="str">
        <f t="shared" si="63"/>
        <v/>
      </c>
      <c r="BA44" s="185" t="str">
        <f t="shared" si="64"/>
        <v/>
      </c>
      <c r="BD44" s="171"/>
      <c r="BE44" s="171"/>
      <c r="BF44" s="171"/>
      <c r="BG44" s="171"/>
    </row>
    <row r="45" spans="1:59" ht="15" customHeight="1" x14ac:dyDescent="0.3">
      <c r="A45" s="172"/>
      <c r="B45" s="172"/>
      <c r="C45" s="172"/>
      <c r="D45" s="173"/>
      <c r="E45" s="173"/>
      <c r="F45" s="173"/>
      <c r="G45" s="173"/>
      <c r="H45" s="173"/>
      <c r="I45" s="174"/>
      <c r="J45" s="175"/>
      <c r="K45" s="176" t="str">
        <f t="shared" si="36"/>
        <v/>
      </c>
      <c r="L45" s="177" t="str">
        <f t="shared" si="37"/>
        <v/>
      </c>
      <c r="M45" s="178" t="str">
        <f t="shared" si="38"/>
        <v/>
      </c>
      <c r="N45" s="44" t="str" cm="1">
        <f t="array" ref="N45">IFERROR(IF(_xlfn.SINGLE(A:A)="","",IF(R45="Beer",SUM(LOOKUP(2,1/(Rates!$B$3:$B$5&lt;=W45)/(Rates!$C$3:$C$5&gt;=W45),Rates!$D$3:$D$5)*(X45/100)*W45),IF(R45="Refreshment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44" t="str">
        <f t="shared" si="39"/>
        <v/>
      </c>
      <c r="P45" s="13"/>
      <c r="Q45" s="179" t="str">
        <f t="shared" si="40"/>
        <v/>
      </c>
      <c r="R45" s="180" t="str">
        <f t="shared" si="41"/>
        <v/>
      </c>
      <c r="S45" s="13" t="str">
        <f>IF(A45="","",IF(R45="Refreshment Beverage",VLOOKUP(VALUE(Q45),Rates!G$15:L$19,2,0),VLOOKUP(VALUE(Q45),Rates!G$4:L$8,2,0)))</f>
        <v/>
      </c>
      <c r="T45" s="13" t="str">
        <f t="shared" si="42"/>
        <v/>
      </c>
      <c r="U45" s="181" t="str">
        <f t="shared" si="43"/>
        <v/>
      </c>
      <c r="V45" s="13" t="str">
        <f t="shared" si="44"/>
        <v/>
      </c>
      <c r="W45" s="13" t="str">
        <f t="shared" si="45"/>
        <v/>
      </c>
      <c r="X45" s="182" t="str">
        <f t="shared" si="46"/>
        <v/>
      </c>
      <c r="Y45" s="183" t="str">
        <f>IF(A:A="","",IF(R45="Refreshment Beverage",VLOOKUP(Q45,Rates!G$15:L$19,6,0)*W45,VLOOKUP(Q45,Rates!G$4:L$12,6,0)*W45))</f>
        <v/>
      </c>
      <c r="Z45" s="183" t="str">
        <f t="shared" si="47"/>
        <v/>
      </c>
      <c r="AA45" s="17">
        <f t="shared" si="19"/>
        <v>0</v>
      </c>
      <c r="AB45" s="177" t="str" cm="1">
        <f t="array" ref="AB45">IF(_xlfn.SINGLE(A:A)="","",IF(R45="Refreshment Beverage","",IF(AND(R45="Beer",Q45=0),SUM(LOOKUP(2,1/(Rates!$B$15:$B$18&lt;=W45)/(Rates!$C$15:$C$18&gt;=W45),Rates!$D$15:$D$18)*W45),VLOOKUP(VALUE(_xlfn.SINGLE(Q:Q)),Rates!A:B,2,0)*W45)))</f>
        <v/>
      </c>
      <c r="AC45" s="177" t="str" cm="1">
        <f t="array" ref="AC45">IF(_xlfn.SINGLE(A:A)="","",IF(R45="Refreshment Beverage","",IF(AND(R45="Beer",Q45=0),SUM(LOOKUP(2,1/(Rates!$B$15:$B$18&lt;=W45)/(Rates!$C$15:$C$18&gt;=W45),Rates!$E$15:$E$18)*W45),VLOOKUP(VALUE(_xlfn.SINGLE(Q:Q)),Rates!A:C,3,0)*W45)))</f>
        <v/>
      </c>
      <c r="AD45" s="168">
        <f>IFERROR(IF(OR(Q45=1,Q45=2,Q45=3,Q45=4),VLOOKUP(Q45,Rates!$A$31:$B$34,2,0)*W45,IF(V45=1,VLOOKUP(U45,'REB BEV MIN MKUP'!B:E,4,0),IF(V45&gt;1,VLOOKUP(VALUE(W45),'REB BEV MIN MKUP'!O:Q,3,0),0))),0)</f>
        <v>0</v>
      </c>
      <c r="AE45" s="177" t="str">
        <f t="shared" si="48"/>
        <v/>
      </c>
      <c r="AF45" s="13" t="str">
        <f t="shared" si="49"/>
        <v/>
      </c>
      <c r="AG45" s="177" t="str">
        <f t="shared" si="50"/>
        <v/>
      </c>
      <c r="AH45" s="184" t="str">
        <f t="shared" si="51"/>
        <v/>
      </c>
      <c r="AI45" s="184" t="str">
        <f>IF(AE:AE="","",IF(R45="Refreshment Beverage",AK45*(Rates!J$19/100),ROUND(SUM(AH45*(Rates!$J$8/100)),4)))</f>
        <v/>
      </c>
      <c r="AJ45" s="183" t="str">
        <f t="shared" si="52"/>
        <v/>
      </c>
      <c r="AK45" s="185" t="str">
        <f t="shared" si="53"/>
        <v/>
      </c>
      <c r="AL45" s="177" t="str">
        <f t="shared" si="54"/>
        <v/>
      </c>
      <c r="AM45" s="13" t="str">
        <f>IF(AS45="","",IF(R45="Refreshment Beverage",ROUND(AS45*Rates!K$19,4),ROUND(AO45*(VLOOKUP(VALUE(Q45),Rates!G$4:L$12,3,0)),4)))</f>
        <v/>
      </c>
      <c r="AN45" s="183" t="str">
        <f>IF(AS45="","",IF(R45="Refreshment Beverage",AS45*(Rates!J$19/100),MAX(AM45,AB45)))</f>
        <v/>
      </c>
      <c r="AO45" s="186" t="str">
        <f t="shared" si="55"/>
        <v/>
      </c>
      <c r="AP45" s="186" t="str">
        <f t="shared" si="56"/>
        <v/>
      </c>
      <c r="AQ45" s="186" t="str">
        <f>IF(AS45="","",IF(R45="Refreshment Beverage",ROUND(SUM(VLOOKUP(Q:Q,Rates!G$15:L$19,3,0)*(AS45-Y45-Z45-AA45)),4),ROUND(SUM(Rates!$K$8*AS45),4)))</f>
        <v/>
      </c>
      <c r="AR45" s="184" t="str">
        <f t="shared" si="57"/>
        <v/>
      </c>
      <c r="AS45" s="185" t="str">
        <f t="shared" si="58"/>
        <v/>
      </c>
      <c r="AT45" s="177" t="str">
        <f t="shared" si="59"/>
        <v/>
      </c>
      <c r="AU45" s="13" t="str">
        <f>IF(AX45="","",IF(R45="Refreshment Beverage",ROUND((BA45-Y45-Z45-AA45)*VLOOKUP(VALUE(Q45),Rates!G$15:L$19,3,0),4),ROUND(AW45*(VLOOKUP(VALUE(Q45),Rates!G:L,3,0)),4)))</f>
        <v/>
      </c>
      <c r="AV45" s="183" t="str">
        <f t="shared" si="60"/>
        <v/>
      </c>
      <c r="AW45" s="186" t="str">
        <f t="shared" si="61"/>
        <v/>
      </c>
      <c r="AX45" s="184" t="str">
        <f t="shared" si="62"/>
        <v/>
      </c>
      <c r="AY45" s="186" t="str">
        <f>IF(AX45="","",IF(R45="Refreshment Beverage",ROUND(SUM(AX45*Rates!K$19),4),ROUND(SUM(AX45*(Rates!J$8/100)),4)))</f>
        <v/>
      </c>
      <c r="AZ45" s="183" t="str">
        <f t="shared" si="63"/>
        <v/>
      </c>
      <c r="BA45" s="185" t="str">
        <f t="shared" si="64"/>
        <v/>
      </c>
      <c r="BD45" s="171"/>
      <c r="BE45" s="171"/>
      <c r="BF45" s="171"/>
      <c r="BG45" s="171"/>
    </row>
    <row r="46" spans="1:59" ht="15" customHeight="1" x14ac:dyDescent="0.3">
      <c r="A46" s="172"/>
      <c r="B46" s="172"/>
      <c r="C46" s="172"/>
      <c r="D46" s="173"/>
      <c r="E46" s="173"/>
      <c r="F46" s="173"/>
      <c r="G46" s="173"/>
      <c r="H46" s="173"/>
      <c r="I46" s="174"/>
      <c r="J46" s="175"/>
      <c r="K46" s="176" t="str">
        <f t="shared" si="36"/>
        <v/>
      </c>
      <c r="L46" s="177" t="str">
        <f t="shared" si="37"/>
        <v/>
      </c>
      <c r="M46" s="178" t="str">
        <f t="shared" si="38"/>
        <v/>
      </c>
      <c r="N46" s="44" t="str" cm="1">
        <f t="array" ref="N46">IFERROR(IF(_xlfn.SINGLE(A:A)="","",IF(R46="Beer",SUM(LOOKUP(2,1/(Rates!$B$3:$B$5&lt;=W46)/(Rates!$C$3:$C$5&gt;=W46),Rates!$D$3:$D$5)*(X46/100)*W46),IF(R46="Refreshment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44" t="str">
        <f t="shared" si="39"/>
        <v/>
      </c>
      <c r="P46" s="13"/>
      <c r="Q46" s="179" t="str">
        <f t="shared" si="40"/>
        <v/>
      </c>
      <c r="R46" s="180" t="str">
        <f t="shared" si="41"/>
        <v/>
      </c>
      <c r="S46" s="13" t="str">
        <f>IF(A46="","",IF(R46="Refreshment Beverage",VLOOKUP(VALUE(Q46),Rates!G$15:L$19,2,0),VLOOKUP(VALUE(Q46),Rates!G$4:L$8,2,0)))</f>
        <v/>
      </c>
      <c r="T46" s="13" t="str">
        <f t="shared" si="42"/>
        <v/>
      </c>
      <c r="U46" s="181" t="str">
        <f t="shared" si="43"/>
        <v/>
      </c>
      <c r="V46" s="13" t="str">
        <f t="shared" si="44"/>
        <v/>
      </c>
      <c r="W46" s="13" t="str">
        <f t="shared" si="45"/>
        <v/>
      </c>
      <c r="X46" s="182" t="str">
        <f t="shared" si="46"/>
        <v/>
      </c>
      <c r="Y46" s="183" t="str">
        <f>IF(A:A="","",IF(R46="Refreshment Beverage",VLOOKUP(Q46,Rates!G$15:L$19,6,0)*W46,VLOOKUP(Q46,Rates!G$4:L$12,6,0)*W46))</f>
        <v/>
      </c>
      <c r="Z46" s="183" t="str">
        <f t="shared" si="47"/>
        <v/>
      </c>
      <c r="AA46" s="17">
        <f t="shared" si="19"/>
        <v>0</v>
      </c>
      <c r="AB46" s="177" t="str" cm="1">
        <f t="array" ref="AB46">IF(_xlfn.SINGLE(A:A)="","",IF(R46="Refreshment Beverage","",IF(AND(R46="Beer",Q46=0),SUM(LOOKUP(2,1/(Rates!$B$15:$B$18&lt;=W46)/(Rates!$C$15:$C$18&gt;=W46),Rates!$D$15:$D$18)*W46),VLOOKUP(VALUE(_xlfn.SINGLE(Q:Q)),Rates!A:B,2,0)*W46)))</f>
        <v/>
      </c>
      <c r="AC46" s="177" t="str" cm="1">
        <f t="array" ref="AC46">IF(_xlfn.SINGLE(A:A)="","",IF(R46="Refreshment Beverage","",IF(AND(R46="Beer",Q46=0),SUM(LOOKUP(2,1/(Rates!$B$15:$B$18&lt;=W46)/(Rates!$C$15:$C$18&gt;=W46),Rates!$E$15:$E$18)*W46),VLOOKUP(VALUE(_xlfn.SINGLE(Q:Q)),Rates!A:C,3,0)*W46)))</f>
        <v/>
      </c>
      <c r="AD46" s="168">
        <f>IFERROR(IF(OR(Q46=1,Q46=2,Q46=3,Q46=4),VLOOKUP(Q46,Rates!$A$31:$B$34,2,0)*W46,IF(V46=1,VLOOKUP(U46,'REB BEV MIN MKUP'!B:E,4,0),IF(V46&gt;1,VLOOKUP(VALUE(W46),'REB BEV MIN MKUP'!O:Q,3,0),0))),0)</f>
        <v>0</v>
      </c>
      <c r="AE46" s="177" t="str">
        <f t="shared" si="48"/>
        <v/>
      </c>
      <c r="AF46" s="13" t="str">
        <f t="shared" si="49"/>
        <v/>
      </c>
      <c r="AG46" s="177" t="str">
        <f t="shared" si="50"/>
        <v/>
      </c>
      <c r="AH46" s="184" t="str">
        <f t="shared" si="51"/>
        <v/>
      </c>
      <c r="AI46" s="184" t="str">
        <f>IF(AE:AE="","",IF(R46="Refreshment Beverage",AK46*(Rates!J$19/100),ROUND(SUM(AH46*(Rates!$J$8/100)),4)))</f>
        <v/>
      </c>
      <c r="AJ46" s="183" t="str">
        <f t="shared" si="52"/>
        <v/>
      </c>
      <c r="AK46" s="185" t="str">
        <f t="shared" si="53"/>
        <v/>
      </c>
      <c r="AL46" s="177" t="str">
        <f t="shared" si="54"/>
        <v/>
      </c>
      <c r="AM46" s="13" t="str">
        <f>IF(AS46="","",IF(R46="Refreshment Beverage",ROUND(AS46*Rates!K$19,4),ROUND(AO46*(VLOOKUP(VALUE(Q46),Rates!G$4:L$12,3,0)),4)))</f>
        <v/>
      </c>
      <c r="AN46" s="183" t="str">
        <f>IF(AS46="","",IF(R46="Refreshment Beverage",AS46*(Rates!J$19/100),MAX(AM46,AB46)))</f>
        <v/>
      </c>
      <c r="AO46" s="186" t="str">
        <f t="shared" si="55"/>
        <v/>
      </c>
      <c r="AP46" s="186" t="str">
        <f t="shared" si="56"/>
        <v/>
      </c>
      <c r="AQ46" s="186" t="str">
        <f>IF(AS46="","",IF(R46="Refreshment Beverage",ROUND(SUM(VLOOKUP(Q:Q,Rates!G$15:L$19,3,0)*(AS46-Y46-Z46-AA46)),4),ROUND(SUM(Rates!$K$8*AS46),4)))</f>
        <v/>
      </c>
      <c r="AR46" s="184" t="str">
        <f t="shared" si="57"/>
        <v/>
      </c>
      <c r="AS46" s="185" t="str">
        <f t="shared" si="58"/>
        <v/>
      </c>
      <c r="AT46" s="177" t="str">
        <f t="shared" si="59"/>
        <v/>
      </c>
      <c r="AU46" s="13" t="str">
        <f>IF(AX46="","",IF(R46="Refreshment Beverage",ROUND((BA46-Y46-Z46-AA46)*VLOOKUP(VALUE(Q46),Rates!G$15:L$19,3,0),4),ROUND(AW46*(VLOOKUP(VALUE(Q46),Rates!G:L,3,0)),4)))</f>
        <v/>
      </c>
      <c r="AV46" s="183" t="str">
        <f t="shared" si="60"/>
        <v/>
      </c>
      <c r="AW46" s="186" t="str">
        <f t="shared" si="61"/>
        <v/>
      </c>
      <c r="AX46" s="184" t="str">
        <f t="shared" si="62"/>
        <v/>
      </c>
      <c r="AY46" s="186" t="str">
        <f>IF(AX46="","",IF(R46="Refreshment Beverage",ROUND(SUM(AX46*Rates!K$19),4),ROUND(SUM(AX46*(Rates!J$8/100)),4)))</f>
        <v/>
      </c>
      <c r="AZ46" s="183" t="str">
        <f t="shared" si="63"/>
        <v/>
      </c>
      <c r="BA46" s="185" t="str">
        <f t="shared" si="64"/>
        <v/>
      </c>
      <c r="BD46" s="171"/>
      <c r="BE46" s="171"/>
      <c r="BF46" s="171"/>
      <c r="BG46" s="171"/>
    </row>
    <row r="47" spans="1:59" ht="15" customHeight="1" x14ac:dyDescent="0.3">
      <c r="A47" s="172"/>
      <c r="B47" s="172"/>
      <c r="C47" s="172"/>
      <c r="D47" s="173"/>
      <c r="E47" s="173"/>
      <c r="F47" s="173"/>
      <c r="G47" s="173"/>
      <c r="H47" s="173"/>
      <c r="I47" s="174"/>
      <c r="J47" s="175"/>
      <c r="K47" s="176" t="str">
        <f t="shared" si="36"/>
        <v/>
      </c>
      <c r="L47" s="177" t="str">
        <f t="shared" si="37"/>
        <v/>
      </c>
      <c r="M47" s="178" t="str">
        <f t="shared" si="38"/>
        <v/>
      </c>
      <c r="N47" s="44" t="str" cm="1">
        <f t="array" ref="N47">IFERROR(IF(_xlfn.SINGLE(A:A)="","",IF(R47="Beer",SUM(LOOKUP(2,1/(Rates!$B$3:$B$5&lt;=W47)/(Rates!$C$3:$C$5&gt;=W47),Rates!$D$3:$D$5)*(X47/100)*W47),IF(R47="Refreshment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44" t="str">
        <f t="shared" si="39"/>
        <v/>
      </c>
      <c r="P47" s="13"/>
      <c r="Q47" s="179" t="str">
        <f t="shared" si="40"/>
        <v/>
      </c>
      <c r="R47" s="180" t="str">
        <f t="shared" si="41"/>
        <v/>
      </c>
      <c r="S47" s="13" t="str">
        <f>IF(A47="","",IF(R47="Refreshment Beverage",VLOOKUP(VALUE(Q47),Rates!G$15:L$19,2,0),VLOOKUP(VALUE(Q47),Rates!G$4:L$8,2,0)))</f>
        <v/>
      </c>
      <c r="T47" s="13" t="str">
        <f t="shared" si="42"/>
        <v/>
      </c>
      <c r="U47" s="181" t="str">
        <f t="shared" si="43"/>
        <v/>
      </c>
      <c r="V47" s="13" t="str">
        <f t="shared" si="44"/>
        <v/>
      </c>
      <c r="W47" s="13" t="str">
        <f t="shared" si="45"/>
        <v/>
      </c>
      <c r="X47" s="182" t="str">
        <f t="shared" si="46"/>
        <v/>
      </c>
      <c r="Y47" s="183" t="str">
        <f>IF(A:A="","",IF(R47="Refreshment Beverage",VLOOKUP(Q47,Rates!G$15:L$19,6,0)*W47,VLOOKUP(Q47,Rates!G$4:L$12,6,0)*W47))</f>
        <v/>
      </c>
      <c r="Z47" s="183" t="str">
        <f t="shared" si="47"/>
        <v/>
      </c>
      <c r="AA47" s="17">
        <f t="shared" si="19"/>
        <v>0</v>
      </c>
      <c r="AB47" s="177" t="str" cm="1">
        <f t="array" ref="AB47">IF(_xlfn.SINGLE(A:A)="","",IF(R47="Refreshment Beverage","",IF(AND(R47="Beer",Q47=0),SUM(LOOKUP(2,1/(Rates!$B$15:$B$18&lt;=W47)/(Rates!$C$15:$C$18&gt;=W47),Rates!$D$15:$D$18)*W47),VLOOKUP(VALUE(_xlfn.SINGLE(Q:Q)),Rates!A:B,2,0)*W47)))</f>
        <v/>
      </c>
      <c r="AC47" s="177" t="str" cm="1">
        <f t="array" ref="AC47">IF(_xlfn.SINGLE(A:A)="","",IF(R47="Refreshment Beverage","",IF(AND(R47="Beer",Q47=0),SUM(LOOKUP(2,1/(Rates!$B$15:$B$18&lt;=W47)/(Rates!$C$15:$C$18&gt;=W47),Rates!$E$15:$E$18)*W47),VLOOKUP(VALUE(_xlfn.SINGLE(Q:Q)),Rates!A:C,3,0)*W47)))</f>
        <v/>
      </c>
      <c r="AD47" s="168">
        <f>IFERROR(IF(OR(Q47=1,Q47=2,Q47=3,Q47=4),VLOOKUP(Q47,Rates!$A$31:$B$34,2,0)*W47,IF(V47=1,VLOOKUP(U47,'REB BEV MIN MKUP'!B:E,4,0),IF(V47&gt;1,VLOOKUP(VALUE(W47),'REB BEV MIN MKUP'!O:Q,3,0),0))),0)</f>
        <v>0</v>
      </c>
      <c r="AE47" s="177" t="str">
        <f t="shared" si="48"/>
        <v/>
      </c>
      <c r="AF47" s="13" t="str">
        <f t="shared" si="49"/>
        <v/>
      </c>
      <c r="AG47" s="177" t="str">
        <f t="shared" si="50"/>
        <v/>
      </c>
      <c r="AH47" s="184" t="str">
        <f t="shared" si="51"/>
        <v/>
      </c>
      <c r="AI47" s="184" t="str">
        <f>IF(AE:AE="","",IF(R47="Refreshment Beverage",AK47*(Rates!J$19/100),ROUND(SUM(AH47*(Rates!$J$8/100)),4)))</f>
        <v/>
      </c>
      <c r="AJ47" s="183" t="str">
        <f t="shared" si="52"/>
        <v/>
      </c>
      <c r="AK47" s="185" t="str">
        <f t="shared" si="53"/>
        <v/>
      </c>
      <c r="AL47" s="177" t="str">
        <f t="shared" si="54"/>
        <v/>
      </c>
      <c r="AM47" s="13" t="str">
        <f>IF(AS47="","",IF(R47="Refreshment Beverage",ROUND(AS47*Rates!K$19,4),ROUND(AO47*(VLOOKUP(VALUE(Q47),Rates!G$4:L$12,3,0)),4)))</f>
        <v/>
      </c>
      <c r="AN47" s="183" t="str">
        <f>IF(AS47="","",IF(R47="Refreshment Beverage",AS47*(Rates!J$19/100),MAX(AM47,AB47)))</f>
        <v/>
      </c>
      <c r="AO47" s="186" t="str">
        <f t="shared" si="55"/>
        <v/>
      </c>
      <c r="AP47" s="186" t="str">
        <f t="shared" si="56"/>
        <v/>
      </c>
      <c r="AQ47" s="186" t="str">
        <f>IF(AS47="","",IF(R47="Refreshment Beverage",ROUND(SUM(VLOOKUP(Q:Q,Rates!G$15:L$19,3,0)*(AS47-Y47-Z47-AA47)),4),ROUND(SUM(Rates!$K$8*AS47),4)))</f>
        <v/>
      </c>
      <c r="AR47" s="184" t="str">
        <f t="shared" si="57"/>
        <v/>
      </c>
      <c r="AS47" s="185" t="str">
        <f t="shared" si="58"/>
        <v/>
      </c>
      <c r="AT47" s="177" t="str">
        <f t="shared" si="59"/>
        <v/>
      </c>
      <c r="AU47" s="13" t="str">
        <f>IF(AX47="","",IF(R47="Refreshment Beverage",ROUND((BA47-Y47-Z47-AA47)*VLOOKUP(VALUE(Q47),Rates!G$15:L$19,3,0),4),ROUND(AW47*(VLOOKUP(VALUE(Q47),Rates!G:L,3,0)),4)))</f>
        <v/>
      </c>
      <c r="AV47" s="183" t="str">
        <f t="shared" si="60"/>
        <v/>
      </c>
      <c r="AW47" s="186" t="str">
        <f t="shared" si="61"/>
        <v/>
      </c>
      <c r="AX47" s="184" t="str">
        <f t="shared" si="62"/>
        <v/>
      </c>
      <c r="AY47" s="186" t="str">
        <f>IF(AX47="","",IF(R47="Refreshment Beverage",ROUND(SUM(AX47*Rates!K$19),4),ROUND(SUM(AX47*(Rates!J$8/100)),4)))</f>
        <v/>
      </c>
      <c r="AZ47" s="183" t="str">
        <f t="shared" si="63"/>
        <v/>
      </c>
      <c r="BA47" s="185" t="str">
        <f t="shared" si="64"/>
        <v/>
      </c>
      <c r="BD47" s="171"/>
      <c r="BE47" s="171"/>
      <c r="BF47" s="171"/>
      <c r="BG47" s="171"/>
    </row>
    <row r="48" spans="1:59" ht="15" customHeight="1" x14ac:dyDescent="0.3">
      <c r="A48" s="172"/>
      <c r="B48" s="172"/>
      <c r="C48" s="172"/>
      <c r="D48" s="173"/>
      <c r="E48" s="173"/>
      <c r="F48" s="173"/>
      <c r="G48" s="173"/>
      <c r="H48" s="173"/>
      <c r="I48" s="174"/>
      <c r="J48" s="175"/>
      <c r="K48" s="176" t="str">
        <f t="shared" si="36"/>
        <v/>
      </c>
      <c r="L48" s="177" t="str">
        <f t="shared" si="37"/>
        <v/>
      </c>
      <c r="M48" s="178" t="str">
        <f t="shared" si="38"/>
        <v/>
      </c>
      <c r="N48" s="44" t="str" cm="1">
        <f t="array" ref="N48">IFERROR(IF(_xlfn.SINGLE(A:A)="","",IF(R48="Beer",SUM(LOOKUP(2,1/(Rates!$B$3:$B$5&lt;=W48)/(Rates!$C$3:$C$5&gt;=W48),Rates!$D$3:$D$5)*(X48/100)*W48),IF(R48="Refreshment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44" t="str">
        <f t="shared" si="39"/>
        <v/>
      </c>
      <c r="P48" s="13"/>
      <c r="Q48" s="179" t="str">
        <f t="shared" si="40"/>
        <v/>
      </c>
      <c r="R48" s="180" t="str">
        <f t="shared" si="41"/>
        <v/>
      </c>
      <c r="S48" s="13" t="str">
        <f>IF(A48="","",IF(R48="Refreshment Beverage",VLOOKUP(VALUE(Q48),Rates!G$15:L$19,2,0),VLOOKUP(VALUE(Q48),Rates!G$4:L$8,2,0)))</f>
        <v/>
      </c>
      <c r="T48" s="13" t="str">
        <f t="shared" si="42"/>
        <v/>
      </c>
      <c r="U48" s="181" t="str">
        <f t="shared" si="43"/>
        <v/>
      </c>
      <c r="V48" s="13" t="str">
        <f t="shared" si="44"/>
        <v/>
      </c>
      <c r="W48" s="13" t="str">
        <f t="shared" si="45"/>
        <v/>
      </c>
      <c r="X48" s="182" t="str">
        <f t="shared" si="46"/>
        <v/>
      </c>
      <c r="Y48" s="183" t="str">
        <f>IF(A:A="","",IF(R48="Refreshment Beverage",VLOOKUP(Q48,Rates!G$15:L$19,6,0)*W48,VLOOKUP(Q48,Rates!G$4:L$12,6,0)*W48))</f>
        <v/>
      </c>
      <c r="Z48" s="183" t="str">
        <f t="shared" si="47"/>
        <v/>
      </c>
      <c r="AA48" s="17">
        <f t="shared" si="19"/>
        <v>0</v>
      </c>
      <c r="AB48" s="177" t="str" cm="1">
        <f t="array" ref="AB48">IF(_xlfn.SINGLE(A:A)="","",IF(R48="Refreshment Beverage","",IF(AND(R48="Beer",Q48=0),SUM(LOOKUP(2,1/(Rates!$B$15:$B$18&lt;=W48)/(Rates!$C$15:$C$18&gt;=W48),Rates!$D$15:$D$18)*W48),VLOOKUP(VALUE(_xlfn.SINGLE(Q:Q)),Rates!A:B,2,0)*W48)))</f>
        <v/>
      </c>
      <c r="AC48" s="177" t="str" cm="1">
        <f t="array" ref="AC48">IF(_xlfn.SINGLE(A:A)="","",IF(R48="Refreshment Beverage","",IF(AND(R48="Beer",Q48=0),SUM(LOOKUP(2,1/(Rates!$B$15:$B$18&lt;=W48)/(Rates!$C$15:$C$18&gt;=W48),Rates!$E$15:$E$18)*W48),VLOOKUP(VALUE(_xlfn.SINGLE(Q:Q)),Rates!A:C,3,0)*W48)))</f>
        <v/>
      </c>
      <c r="AD48" s="168">
        <f>IFERROR(IF(OR(Q48=1,Q48=2,Q48=3,Q48=4),VLOOKUP(Q48,Rates!$A$31:$B$34,2,0)*W48,IF(V48=1,VLOOKUP(U48,'REB BEV MIN MKUP'!B:E,4,0),IF(V48&gt;1,VLOOKUP(VALUE(W48),'REB BEV MIN MKUP'!O:Q,3,0),0))),0)</f>
        <v>0</v>
      </c>
      <c r="AE48" s="177" t="str">
        <f t="shared" si="48"/>
        <v/>
      </c>
      <c r="AF48" s="13" t="str">
        <f t="shared" si="49"/>
        <v/>
      </c>
      <c r="AG48" s="177" t="str">
        <f t="shared" si="50"/>
        <v/>
      </c>
      <c r="AH48" s="184" t="str">
        <f t="shared" si="51"/>
        <v/>
      </c>
      <c r="AI48" s="184" t="str">
        <f>IF(AE:AE="","",IF(R48="Refreshment Beverage",AK48*(Rates!J$19/100),ROUND(SUM(AH48*(Rates!$J$8/100)),4)))</f>
        <v/>
      </c>
      <c r="AJ48" s="183" t="str">
        <f t="shared" si="52"/>
        <v/>
      </c>
      <c r="AK48" s="185" t="str">
        <f t="shared" si="53"/>
        <v/>
      </c>
      <c r="AL48" s="177" t="str">
        <f t="shared" si="54"/>
        <v/>
      </c>
      <c r="AM48" s="13" t="str">
        <f>IF(AS48="","",IF(R48="Refreshment Beverage",ROUND(AS48*Rates!K$19,4),ROUND(AO48*(VLOOKUP(VALUE(Q48),Rates!G$4:L$12,3,0)),4)))</f>
        <v/>
      </c>
      <c r="AN48" s="183" t="str">
        <f>IF(AS48="","",IF(R48="Refreshment Beverage",AS48*(Rates!J$19/100),MAX(AM48,AB48)))</f>
        <v/>
      </c>
      <c r="AO48" s="186" t="str">
        <f t="shared" si="55"/>
        <v/>
      </c>
      <c r="AP48" s="186" t="str">
        <f t="shared" si="56"/>
        <v/>
      </c>
      <c r="AQ48" s="186" t="str">
        <f>IF(AS48="","",IF(R48="Refreshment Beverage",ROUND(SUM(VLOOKUP(Q:Q,Rates!G$15:L$19,3,0)*(AS48-Y48-Z48-AA48)),4),ROUND(SUM(Rates!$K$8*AS48),4)))</f>
        <v/>
      </c>
      <c r="AR48" s="184" t="str">
        <f t="shared" si="57"/>
        <v/>
      </c>
      <c r="AS48" s="185" t="str">
        <f t="shared" si="58"/>
        <v/>
      </c>
      <c r="AT48" s="177" t="str">
        <f t="shared" si="59"/>
        <v/>
      </c>
      <c r="AU48" s="13" t="str">
        <f>IF(AX48="","",IF(R48="Refreshment Beverage",ROUND((BA48-Y48-Z48-AA48)*VLOOKUP(VALUE(Q48),Rates!G$15:L$19,3,0),4),ROUND(AW48*(VLOOKUP(VALUE(Q48),Rates!G:L,3,0)),4)))</f>
        <v/>
      </c>
      <c r="AV48" s="183" t="str">
        <f t="shared" si="60"/>
        <v/>
      </c>
      <c r="AW48" s="186" t="str">
        <f t="shared" si="61"/>
        <v/>
      </c>
      <c r="AX48" s="184" t="str">
        <f t="shared" si="62"/>
        <v/>
      </c>
      <c r="AY48" s="186" t="str">
        <f>IF(AX48="","",IF(R48="Refreshment Beverage",ROUND(SUM(AX48*Rates!K$19),4),ROUND(SUM(AX48*(Rates!J$8/100)),4)))</f>
        <v/>
      </c>
      <c r="AZ48" s="183" t="str">
        <f t="shared" si="63"/>
        <v/>
      </c>
      <c r="BA48" s="185" t="str">
        <f t="shared" si="64"/>
        <v/>
      </c>
      <c r="BD48" s="171"/>
      <c r="BE48" s="171"/>
      <c r="BF48" s="171"/>
      <c r="BG48" s="171"/>
    </row>
    <row r="49" spans="1:59" ht="15" customHeight="1" x14ac:dyDescent="0.3">
      <c r="A49" s="172"/>
      <c r="B49" s="172"/>
      <c r="C49" s="172"/>
      <c r="D49" s="173"/>
      <c r="E49" s="173"/>
      <c r="F49" s="173"/>
      <c r="G49" s="173"/>
      <c r="H49" s="173"/>
      <c r="I49" s="174"/>
      <c r="J49" s="175"/>
      <c r="K49" s="176" t="str">
        <f t="shared" si="36"/>
        <v/>
      </c>
      <c r="L49" s="177" t="str">
        <f t="shared" si="37"/>
        <v/>
      </c>
      <c r="M49" s="178" t="str">
        <f t="shared" si="38"/>
        <v/>
      </c>
      <c r="N49" s="44" t="str" cm="1">
        <f t="array" ref="N49">IFERROR(IF(_xlfn.SINGLE(A:A)="","",IF(R49="Beer",SUM(LOOKUP(2,1/(Rates!$B$3:$B$5&lt;=W49)/(Rates!$C$3:$C$5&gt;=W49),Rates!$D$3:$D$5)*(X49/100)*W49),IF(R49="Refreshment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44" t="str">
        <f t="shared" si="39"/>
        <v/>
      </c>
      <c r="P49" s="13"/>
      <c r="Q49" s="179" t="str">
        <f t="shared" si="40"/>
        <v/>
      </c>
      <c r="R49" s="180" t="str">
        <f t="shared" si="41"/>
        <v/>
      </c>
      <c r="S49" s="13" t="str">
        <f>IF(A49="","",IF(R49="Refreshment Beverage",VLOOKUP(VALUE(Q49),Rates!G$15:L$19,2,0),VLOOKUP(VALUE(Q49),Rates!G$4:L$8,2,0)))</f>
        <v/>
      </c>
      <c r="T49" s="13" t="str">
        <f t="shared" si="42"/>
        <v/>
      </c>
      <c r="U49" s="181" t="str">
        <f t="shared" si="43"/>
        <v/>
      </c>
      <c r="V49" s="13" t="str">
        <f t="shared" si="44"/>
        <v/>
      </c>
      <c r="W49" s="13" t="str">
        <f t="shared" si="45"/>
        <v/>
      </c>
      <c r="X49" s="182" t="str">
        <f t="shared" si="46"/>
        <v/>
      </c>
      <c r="Y49" s="183" t="str">
        <f>IF(A:A="","",IF(R49="Refreshment Beverage",VLOOKUP(Q49,Rates!G$15:L$19,6,0)*W49,VLOOKUP(Q49,Rates!G$4:L$12,6,0)*W49))</f>
        <v/>
      </c>
      <c r="Z49" s="183" t="str">
        <f t="shared" si="47"/>
        <v/>
      </c>
      <c r="AA49" s="17">
        <f t="shared" si="19"/>
        <v>0</v>
      </c>
      <c r="AB49" s="177" t="str" cm="1">
        <f t="array" ref="AB49">IF(_xlfn.SINGLE(A:A)="","",IF(R49="Refreshment Beverage","",IF(AND(R49="Beer",Q49=0),SUM(LOOKUP(2,1/(Rates!$B$15:$B$18&lt;=W49)/(Rates!$C$15:$C$18&gt;=W49),Rates!$D$15:$D$18)*W49),VLOOKUP(VALUE(_xlfn.SINGLE(Q:Q)),Rates!A:B,2,0)*W49)))</f>
        <v/>
      </c>
      <c r="AC49" s="177" t="str" cm="1">
        <f t="array" ref="AC49">IF(_xlfn.SINGLE(A:A)="","",IF(R49="Refreshment Beverage","",IF(AND(R49="Beer",Q49=0),SUM(LOOKUP(2,1/(Rates!$B$15:$B$18&lt;=W49)/(Rates!$C$15:$C$18&gt;=W49),Rates!$E$15:$E$18)*W49),VLOOKUP(VALUE(_xlfn.SINGLE(Q:Q)),Rates!A:C,3,0)*W49)))</f>
        <v/>
      </c>
      <c r="AD49" s="168">
        <f>IFERROR(IF(OR(Q49=1,Q49=2,Q49=3,Q49=4),VLOOKUP(Q49,Rates!$A$31:$B$34,2,0)*W49,IF(V49=1,VLOOKUP(U49,'REB BEV MIN MKUP'!B:E,4,0),IF(V49&gt;1,VLOOKUP(VALUE(W49),'REB BEV MIN MKUP'!O:Q,3,0),0))),0)</f>
        <v>0</v>
      </c>
      <c r="AE49" s="177" t="str">
        <f t="shared" si="48"/>
        <v/>
      </c>
      <c r="AF49" s="13" t="str">
        <f t="shared" si="49"/>
        <v/>
      </c>
      <c r="AG49" s="177" t="str">
        <f t="shared" si="50"/>
        <v/>
      </c>
      <c r="AH49" s="184" t="str">
        <f t="shared" si="51"/>
        <v/>
      </c>
      <c r="AI49" s="184" t="str">
        <f>IF(AE:AE="","",IF(R49="Refreshment Beverage",AK49*(Rates!J$19/100),ROUND(SUM(AH49*(Rates!$J$8/100)),4)))</f>
        <v/>
      </c>
      <c r="AJ49" s="183" t="str">
        <f t="shared" si="52"/>
        <v/>
      </c>
      <c r="AK49" s="185" t="str">
        <f t="shared" si="53"/>
        <v/>
      </c>
      <c r="AL49" s="177" t="str">
        <f t="shared" si="54"/>
        <v/>
      </c>
      <c r="AM49" s="13" t="str">
        <f>IF(AS49="","",IF(R49="Refreshment Beverage",ROUND(AS49*Rates!K$19,4),ROUND(AO49*(VLOOKUP(VALUE(Q49),Rates!G$4:L$12,3,0)),4)))</f>
        <v/>
      </c>
      <c r="AN49" s="183" t="str">
        <f>IF(AS49="","",IF(R49="Refreshment Beverage",AS49*(Rates!J$19/100),MAX(AM49,AB49)))</f>
        <v/>
      </c>
      <c r="AO49" s="186" t="str">
        <f t="shared" si="55"/>
        <v/>
      </c>
      <c r="AP49" s="186" t="str">
        <f t="shared" si="56"/>
        <v/>
      </c>
      <c r="AQ49" s="186" t="str">
        <f>IF(AS49="","",IF(R49="Refreshment Beverage",ROUND(SUM(VLOOKUP(Q:Q,Rates!G$15:L$19,3,0)*(AS49-Y49-Z49-AA49)),4),ROUND(SUM(Rates!$K$8*AS49),4)))</f>
        <v/>
      </c>
      <c r="AR49" s="184" t="str">
        <f t="shared" si="57"/>
        <v/>
      </c>
      <c r="AS49" s="185" t="str">
        <f t="shared" si="58"/>
        <v/>
      </c>
      <c r="AT49" s="177" t="str">
        <f t="shared" si="59"/>
        <v/>
      </c>
      <c r="AU49" s="13" t="str">
        <f>IF(AX49="","",IF(R49="Refreshment Beverage",ROUND((BA49-Y49-Z49-AA49)*VLOOKUP(VALUE(Q49),Rates!G$15:L$19,3,0),4),ROUND(AW49*(VLOOKUP(VALUE(Q49),Rates!G:L,3,0)),4)))</f>
        <v/>
      </c>
      <c r="AV49" s="183" t="str">
        <f t="shared" si="60"/>
        <v/>
      </c>
      <c r="AW49" s="186" t="str">
        <f t="shared" si="61"/>
        <v/>
      </c>
      <c r="AX49" s="184" t="str">
        <f t="shared" si="62"/>
        <v/>
      </c>
      <c r="AY49" s="186" t="str">
        <f>IF(AX49="","",IF(R49="Refreshment Beverage",ROUND(SUM(AX49*Rates!K$19),4),ROUND(SUM(AX49*(Rates!J$8/100)),4)))</f>
        <v/>
      </c>
      <c r="AZ49" s="183" t="str">
        <f t="shared" si="63"/>
        <v/>
      </c>
      <c r="BA49" s="185" t="str">
        <f t="shared" si="64"/>
        <v/>
      </c>
      <c r="BD49" s="171"/>
      <c r="BE49" s="171"/>
      <c r="BF49" s="171"/>
      <c r="BG49" s="171"/>
    </row>
    <row r="50" spans="1:59" ht="15" customHeight="1" x14ac:dyDescent="0.3">
      <c r="A50" s="172"/>
      <c r="B50" s="172"/>
      <c r="C50" s="172"/>
      <c r="D50" s="173"/>
      <c r="E50" s="173"/>
      <c r="F50" s="173"/>
      <c r="G50" s="173"/>
      <c r="H50" s="173"/>
      <c r="I50" s="174"/>
      <c r="J50" s="175"/>
      <c r="K50" s="176" t="str">
        <f t="shared" si="36"/>
        <v/>
      </c>
      <c r="L50" s="177" t="str">
        <f t="shared" si="37"/>
        <v/>
      </c>
      <c r="M50" s="178" t="str">
        <f t="shared" si="38"/>
        <v/>
      </c>
      <c r="N50" s="44" t="str" cm="1">
        <f t="array" ref="N50">IFERROR(IF(_xlfn.SINGLE(A:A)="","",IF(R50="Beer",SUM(LOOKUP(2,1/(Rates!$B$3:$B$5&lt;=W50)/(Rates!$C$3:$C$5&gt;=W50),Rates!$D$3:$D$5)*(X50/100)*W50),IF(R50="Refreshment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44" t="str">
        <f t="shared" si="39"/>
        <v/>
      </c>
      <c r="P50" s="13"/>
      <c r="Q50" s="179" t="str">
        <f t="shared" si="40"/>
        <v/>
      </c>
      <c r="R50" s="180" t="str">
        <f t="shared" si="41"/>
        <v/>
      </c>
      <c r="S50" s="13" t="str">
        <f>IF(A50="","",IF(R50="Refreshment Beverage",VLOOKUP(VALUE(Q50),Rates!G$15:L$19,2,0),VLOOKUP(VALUE(Q50),Rates!G$4:L$8,2,0)))</f>
        <v/>
      </c>
      <c r="T50" s="13" t="str">
        <f t="shared" si="42"/>
        <v/>
      </c>
      <c r="U50" s="181" t="str">
        <f t="shared" si="43"/>
        <v/>
      </c>
      <c r="V50" s="13" t="str">
        <f t="shared" si="44"/>
        <v/>
      </c>
      <c r="W50" s="13" t="str">
        <f t="shared" si="45"/>
        <v/>
      </c>
      <c r="X50" s="182" t="str">
        <f t="shared" si="46"/>
        <v/>
      </c>
      <c r="Y50" s="183" t="str">
        <f>IF(A:A="","",IF(R50="Refreshment Beverage",VLOOKUP(Q50,Rates!G$15:L$19,6,0)*W50,VLOOKUP(Q50,Rates!G$4:L$12,6,0)*W50))</f>
        <v/>
      </c>
      <c r="Z50" s="183" t="str">
        <f t="shared" si="47"/>
        <v/>
      </c>
      <c r="AA50" s="17">
        <f t="shared" si="19"/>
        <v>0</v>
      </c>
      <c r="AB50" s="177" t="str" cm="1">
        <f t="array" ref="AB50">IF(_xlfn.SINGLE(A:A)="","",IF(R50="Refreshment Beverage","",IF(AND(R50="Beer",Q50=0),SUM(LOOKUP(2,1/(Rates!$B$15:$B$18&lt;=W50)/(Rates!$C$15:$C$18&gt;=W50),Rates!$D$15:$D$18)*W50),VLOOKUP(VALUE(_xlfn.SINGLE(Q:Q)),Rates!A:B,2,0)*W50)))</f>
        <v/>
      </c>
      <c r="AC50" s="177" t="str" cm="1">
        <f t="array" ref="AC50">IF(_xlfn.SINGLE(A:A)="","",IF(R50="Refreshment Beverage","",IF(AND(R50="Beer",Q50=0),SUM(LOOKUP(2,1/(Rates!$B$15:$B$18&lt;=W50)/(Rates!$C$15:$C$18&gt;=W50),Rates!$E$15:$E$18)*W50),VLOOKUP(VALUE(_xlfn.SINGLE(Q:Q)),Rates!A:C,3,0)*W50)))</f>
        <v/>
      </c>
      <c r="AD50" s="168">
        <f>IFERROR(IF(OR(Q50=1,Q50=2,Q50=3,Q50=4),VLOOKUP(Q50,Rates!$A$31:$B$34,2,0)*W50,IF(V50=1,VLOOKUP(U50,'REB BEV MIN MKUP'!B:E,4,0),IF(V50&gt;1,VLOOKUP(VALUE(W50),'REB BEV MIN MKUP'!O:Q,3,0),0))),0)</f>
        <v>0</v>
      </c>
      <c r="AE50" s="177" t="str">
        <f t="shared" si="48"/>
        <v/>
      </c>
      <c r="AF50" s="13" t="str">
        <f t="shared" si="49"/>
        <v/>
      </c>
      <c r="AG50" s="177" t="str">
        <f t="shared" si="50"/>
        <v/>
      </c>
      <c r="AH50" s="184" t="str">
        <f t="shared" si="51"/>
        <v/>
      </c>
      <c r="AI50" s="184" t="str">
        <f>IF(AE:AE="","",IF(R50="Refreshment Beverage",AK50*(Rates!J$19/100),ROUND(SUM(AH50*(Rates!$J$8/100)),4)))</f>
        <v/>
      </c>
      <c r="AJ50" s="183" t="str">
        <f t="shared" si="52"/>
        <v/>
      </c>
      <c r="AK50" s="185" t="str">
        <f t="shared" si="53"/>
        <v/>
      </c>
      <c r="AL50" s="177" t="str">
        <f t="shared" si="54"/>
        <v/>
      </c>
      <c r="AM50" s="13" t="str">
        <f>IF(AS50="","",IF(R50="Refreshment Beverage",ROUND(AS50*Rates!K$19,4),ROUND(AO50*(VLOOKUP(VALUE(Q50),Rates!G$4:L$12,3,0)),4)))</f>
        <v/>
      </c>
      <c r="AN50" s="183" t="str">
        <f>IF(AS50="","",IF(R50="Refreshment Beverage",AS50*(Rates!J$19/100),MAX(AM50,AB50)))</f>
        <v/>
      </c>
      <c r="AO50" s="186" t="str">
        <f t="shared" si="55"/>
        <v/>
      </c>
      <c r="AP50" s="186" t="str">
        <f t="shared" si="56"/>
        <v/>
      </c>
      <c r="AQ50" s="186" t="str">
        <f>IF(AS50="","",IF(R50="Refreshment Beverage",ROUND(SUM(VLOOKUP(Q:Q,Rates!G$15:L$19,3,0)*(AS50-Y50-Z50-AA50)),4),ROUND(SUM(Rates!$K$8*AS50),4)))</f>
        <v/>
      </c>
      <c r="AR50" s="184" t="str">
        <f t="shared" si="57"/>
        <v/>
      </c>
      <c r="AS50" s="185" t="str">
        <f t="shared" si="58"/>
        <v/>
      </c>
      <c r="AT50" s="177" t="str">
        <f t="shared" si="59"/>
        <v/>
      </c>
      <c r="AU50" s="13" t="str">
        <f>IF(AX50="","",IF(R50="Refreshment Beverage",ROUND((BA50-Y50-Z50-AA50)*VLOOKUP(VALUE(Q50),Rates!G$15:L$19,3,0),4),ROUND(AW50*(VLOOKUP(VALUE(Q50),Rates!G:L,3,0)),4)))</f>
        <v/>
      </c>
      <c r="AV50" s="183" t="str">
        <f t="shared" si="60"/>
        <v/>
      </c>
      <c r="AW50" s="186" t="str">
        <f t="shared" si="61"/>
        <v/>
      </c>
      <c r="AX50" s="184" t="str">
        <f t="shared" si="62"/>
        <v/>
      </c>
      <c r="AY50" s="186" t="str">
        <f>IF(AX50="","",IF(R50="Refreshment Beverage",ROUND(SUM(AX50*Rates!K$19),4),ROUND(SUM(AX50*(Rates!J$8/100)),4)))</f>
        <v/>
      </c>
      <c r="AZ50" s="183" t="str">
        <f t="shared" si="63"/>
        <v/>
      </c>
      <c r="BA50" s="185" t="str">
        <f t="shared" si="64"/>
        <v/>
      </c>
      <c r="BD50" s="171"/>
      <c r="BE50" s="171"/>
      <c r="BF50" s="171"/>
      <c r="BG50" s="171"/>
    </row>
    <row r="51" spans="1:59" ht="15" customHeight="1" x14ac:dyDescent="0.3">
      <c r="A51" s="172"/>
      <c r="B51" s="172"/>
      <c r="C51" s="172"/>
      <c r="D51" s="173"/>
      <c r="E51" s="173"/>
      <c r="F51" s="173"/>
      <c r="G51" s="173"/>
      <c r="H51" s="173"/>
      <c r="I51" s="174"/>
      <c r="J51" s="175"/>
      <c r="K51" s="176" t="str">
        <f t="shared" si="36"/>
        <v/>
      </c>
      <c r="L51" s="177" t="str">
        <f t="shared" si="37"/>
        <v/>
      </c>
      <c r="M51" s="178" t="str">
        <f t="shared" si="38"/>
        <v/>
      </c>
      <c r="N51" s="44" t="str" cm="1">
        <f t="array" ref="N51">IFERROR(IF(_xlfn.SINGLE(A:A)="","",IF(R51="Beer",SUM(LOOKUP(2,1/(Rates!$B$3:$B$5&lt;=W51)/(Rates!$C$3:$C$5&gt;=W51),Rates!$D$3:$D$5)*(X51/100)*W51),IF(R51="Refreshment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44" t="str">
        <f t="shared" si="39"/>
        <v/>
      </c>
      <c r="P51" s="13"/>
      <c r="Q51" s="179" t="str">
        <f t="shared" si="40"/>
        <v/>
      </c>
      <c r="R51" s="180" t="str">
        <f t="shared" si="41"/>
        <v/>
      </c>
      <c r="S51" s="13" t="str">
        <f>IF(A51="","",IF(R51="Refreshment Beverage",VLOOKUP(VALUE(Q51),Rates!G$15:L$19,2,0),VLOOKUP(VALUE(Q51),Rates!G$4:L$8,2,0)))</f>
        <v/>
      </c>
      <c r="T51" s="13" t="str">
        <f t="shared" si="42"/>
        <v/>
      </c>
      <c r="U51" s="181" t="str">
        <f t="shared" si="43"/>
        <v/>
      </c>
      <c r="V51" s="13" t="str">
        <f t="shared" si="44"/>
        <v/>
      </c>
      <c r="W51" s="13" t="str">
        <f t="shared" si="45"/>
        <v/>
      </c>
      <c r="X51" s="182" t="str">
        <f t="shared" si="46"/>
        <v/>
      </c>
      <c r="Y51" s="183" t="str">
        <f>IF(A:A="","",IF(R51="Refreshment Beverage",VLOOKUP(Q51,Rates!G$15:L$19,6,0)*W51,VLOOKUP(Q51,Rates!G$4:L$12,6,0)*W51))</f>
        <v/>
      </c>
      <c r="Z51" s="183" t="str">
        <f t="shared" si="47"/>
        <v/>
      </c>
      <c r="AA51" s="17">
        <f t="shared" si="19"/>
        <v>0</v>
      </c>
      <c r="AB51" s="177" t="str" cm="1">
        <f t="array" ref="AB51">IF(_xlfn.SINGLE(A:A)="","",IF(R51="Refreshment Beverage","",IF(AND(R51="Beer",Q51=0),SUM(LOOKUP(2,1/(Rates!$B$15:$B$18&lt;=W51)/(Rates!$C$15:$C$18&gt;=W51),Rates!$D$15:$D$18)*W51),VLOOKUP(VALUE(_xlfn.SINGLE(Q:Q)),Rates!A:B,2,0)*W51)))</f>
        <v/>
      </c>
      <c r="AC51" s="177" t="str" cm="1">
        <f t="array" ref="AC51">IF(_xlfn.SINGLE(A:A)="","",IF(R51="Refreshment Beverage","",IF(AND(R51="Beer",Q51=0),SUM(LOOKUP(2,1/(Rates!$B$15:$B$18&lt;=W51)/(Rates!$C$15:$C$18&gt;=W51),Rates!$E$15:$E$18)*W51),VLOOKUP(VALUE(_xlfn.SINGLE(Q:Q)),Rates!A:C,3,0)*W51)))</f>
        <v/>
      </c>
      <c r="AD51" s="168">
        <f>IFERROR(IF(OR(Q51=1,Q51=2,Q51=3,Q51=4),VLOOKUP(Q51,Rates!$A$31:$B$34,2,0)*W51,IF(V51=1,VLOOKUP(U51,'REB BEV MIN MKUP'!B:E,4,0),IF(V51&gt;1,VLOOKUP(VALUE(W51),'REB BEV MIN MKUP'!O:Q,3,0),0))),0)</f>
        <v>0</v>
      </c>
      <c r="AE51" s="177" t="str">
        <f t="shared" si="48"/>
        <v/>
      </c>
      <c r="AF51" s="13" t="str">
        <f t="shared" si="49"/>
        <v/>
      </c>
      <c r="AG51" s="177" t="str">
        <f t="shared" si="50"/>
        <v/>
      </c>
      <c r="AH51" s="184" t="str">
        <f t="shared" si="51"/>
        <v/>
      </c>
      <c r="AI51" s="184" t="str">
        <f>IF(AE:AE="","",IF(R51="Refreshment Beverage",AK51*(Rates!J$19/100),ROUND(SUM(AH51*(Rates!$J$8/100)),4)))</f>
        <v/>
      </c>
      <c r="AJ51" s="183" t="str">
        <f t="shared" si="52"/>
        <v/>
      </c>
      <c r="AK51" s="185" t="str">
        <f t="shared" si="53"/>
        <v/>
      </c>
      <c r="AL51" s="177" t="str">
        <f t="shared" si="54"/>
        <v/>
      </c>
      <c r="AM51" s="13" t="str">
        <f>IF(AS51="","",IF(R51="Refreshment Beverage",ROUND(AS51*Rates!K$19,4),ROUND(AO51*(VLOOKUP(VALUE(Q51),Rates!G$4:L$12,3,0)),4)))</f>
        <v/>
      </c>
      <c r="AN51" s="183" t="str">
        <f>IF(AS51="","",IF(R51="Refreshment Beverage",AS51*(Rates!J$19/100),MAX(AM51,AB51)))</f>
        <v/>
      </c>
      <c r="AO51" s="186" t="str">
        <f t="shared" si="55"/>
        <v/>
      </c>
      <c r="AP51" s="186" t="str">
        <f t="shared" si="56"/>
        <v/>
      </c>
      <c r="AQ51" s="186" t="str">
        <f>IF(AS51="","",IF(R51="Refreshment Beverage",ROUND(SUM(VLOOKUP(Q:Q,Rates!G$15:L$19,3,0)*(AS51-Y51-Z51-AA51)),4),ROUND(SUM(Rates!$K$8*AS51),4)))</f>
        <v/>
      </c>
      <c r="AR51" s="184" t="str">
        <f t="shared" si="57"/>
        <v/>
      </c>
      <c r="AS51" s="185" t="str">
        <f t="shared" si="58"/>
        <v/>
      </c>
      <c r="AT51" s="177" t="str">
        <f t="shared" si="59"/>
        <v/>
      </c>
      <c r="AU51" s="13" t="str">
        <f>IF(AX51="","",IF(R51="Refreshment Beverage",ROUND((BA51-Y51-Z51-AA51)*VLOOKUP(VALUE(Q51),Rates!G$15:L$19,3,0),4),ROUND(AW51*(VLOOKUP(VALUE(Q51),Rates!G:L,3,0)),4)))</f>
        <v/>
      </c>
      <c r="AV51" s="183" t="str">
        <f t="shared" si="60"/>
        <v/>
      </c>
      <c r="AW51" s="186" t="str">
        <f t="shared" si="61"/>
        <v/>
      </c>
      <c r="AX51" s="184" t="str">
        <f t="shared" si="62"/>
        <v/>
      </c>
      <c r="AY51" s="186" t="str">
        <f>IF(AX51="","",IF(R51="Refreshment Beverage",ROUND(SUM(AX51*Rates!K$19),4),ROUND(SUM(AX51*(Rates!J$8/100)),4)))</f>
        <v/>
      </c>
      <c r="AZ51" s="183" t="str">
        <f t="shared" si="63"/>
        <v/>
      </c>
      <c r="BA51" s="185" t="str">
        <f t="shared" si="64"/>
        <v/>
      </c>
      <c r="BD51" s="171"/>
      <c r="BE51" s="171"/>
      <c r="BF51" s="171"/>
      <c r="BG51" s="171"/>
    </row>
    <row r="52" spans="1:59" ht="15" customHeight="1" x14ac:dyDescent="0.3">
      <c r="A52" s="172"/>
      <c r="B52" s="172"/>
      <c r="C52" s="172"/>
      <c r="D52" s="173"/>
      <c r="E52" s="173"/>
      <c r="F52" s="173"/>
      <c r="G52" s="173"/>
      <c r="H52" s="173"/>
      <c r="I52" s="174"/>
      <c r="J52" s="175"/>
      <c r="K52" s="176" t="str">
        <f t="shared" si="36"/>
        <v/>
      </c>
      <c r="L52" s="177" t="str">
        <f t="shared" si="37"/>
        <v/>
      </c>
      <c r="M52" s="178" t="str">
        <f t="shared" si="38"/>
        <v/>
      </c>
      <c r="N52" s="44" t="str" cm="1">
        <f t="array" ref="N52">IFERROR(IF(_xlfn.SINGLE(A:A)="","",IF(R52="Beer",SUM(LOOKUP(2,1/(Rates!$B$3:$B$5&lt;=W52)/(Rates!$C$3:$C$5&gt;=W52),Rates!$D$3:$D$5)*(X52/100)*W52),IF(R52="Refreshment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44" t="str">
        <f t="shared" si="39"/>
        <v/>
      </c>
      <c r="P52" s="13"/>
      <c r="Q52" s="179" t="str">
        <f t="shared" si="40"/>
        <v/>
      </c>
      <c r="R52" s="180" t="str">
        <f t="shared" si="41"/>
        <v/>
      </c>
      <c r="S52" s="13" t="str">
        <f>IF(A52="","",IF(R52="Refreshment Beverage",VLOOKUP(VALUE(Q52),Rates!G$15:L$19,2,0),VLOOKUP(VALUE(Q52),Rates!G$4:L$8,2,0)))</f>
        <v/>
      </c>
      <c r="T52" s="13" t="str">
        <f t="shared" si="42"/>
        <v/>
      </c>
      <c r="U52" s="181" t="str">
        <f t="shared" si="43"/>
        <v/>
      </c>
      <c r="V52" s="13" t="str">
        <f t="shared" si="44"/>
        <v/>
      </c>
      <c r="W52" s="13" t="str">
        <f t="shared" si="45"/>
        <v/>
      </c>
      <c r="X52" s="182" t="str">
        <f t="shared" si="46"/>
        <v/>
      </c>
      <c r="Y52" s="183" t="str">
        <f>IF(A:A="","",IF(R52="Refreshment Beverage",VLOOKUP(Q52,Rates!G$15:L$19,6,0)*W52,VLOOKUP(Q52,Rates!G$4:L$12,6,0)*W52))</f>
        <v/>
      </c>
      <c r="Z52" s="183" t="str">
        <f t="shared" si="47"/>
        <v/>
      </c>
      <c r="AA52" s="17">
        <f t="shared" si="19"/>
        <v>0</v>
      </c>
      <c r="AB52" s="177" t="str" cm="1">
        <f t="array" ref="AB52">IF(_xlfn.SINGLE(A:A)="","",IF(R52="Refreshment Beverage","",IF(AND(R52="Beer",Q52=0),SUM(LOOKUP(2,1/(Rates!$B$15:$B$18&lt;=W52)/(Rates!$C$15:$C$18&gt;=W52),Rates!$D$15:$D$18)*W52),VLOOKUP(VALUE(_xlfn.SINGLE(Q:Q)),Rates!A:B,2,0)*W52)))</f>
        <v/>
      </c>
      <c r="AC52" s="177" t="str" cm="1">
        <f t="array" ref="AC52">IF(_xlfn.SINGLE(A:A)="","",IF(R52="Refreshment Beverage","",IF(AND(R52="Beer",Q52=0),SUM(LOOKUP(2,1/(Rates!$B$15:$B$18&lt;=W52)/(Rates!$C$15:$C$18&gt;=W52),Rates!$E$15:$E$18)*W52),VLOOKUP(VALUE(_xlfn.SINGLE(Q:Q)),Rates!A:C,3,0)*W52)))</f>
        <v/>
      </c>
      <c r="AD52" s="168">
        <f>IFERROR(IF(OR(Q52=1,Q52=2,Q52=3,Q52=4),VLOOKUP(Q52,Rates!$A$31:$B$34,2,0)*W52,IF(V52=1,VLOOKUP(U52,'REB BEV MIN MKUP'!B:E,4,0),IF(V52&gt;1,VLOOKUP(VALUE(W52),'REB BEV MIN MKUP'!O:Q,3,0),0))),0)</f>
        <v>0</v>
      </c>
      <c r="AE52" s="177" t="str">
        <f t="shared" si="48"/>
        <v/>
      </c>
      <c r="AF52" s="13" t="str">
        <f t="shared" si="49"/>
        <v/>
      </c>
      <c r="AG52" s="177" t="str">
        <f t="shared" si="50"/>
        <v/>
      </c>
      <c r="AH52" s="184" t="str">
        <f t="shared" si="51"/>
        <v/>
      </c>
      <c r="AI52" s="184" t="str">
        <f>IF(AE:AE="","",IF(R52="Refreshment Beverage",AK52*(Rates!J$19/100),ROUND(SUM(AH52*(Rates!$J$8/100)),4)))</f>
        <v/>
      </c>
      <c r="AJ52" s="183" t="str">
        <f t="shared" si="52"/>
        <v/>
      </c>
      <c r="AK52" s="185" t="str">
        <f t="shared" si="53"/>
        <v/>
      </c>
      <c r="AL52" s="177" t="str">
        <f t="shared" si="54"/>
        <v/>
      </c>
      <c r="AM52" s="13" t="str">
        <f>IF(AS52="","",IF(R52="Refreshment Beverage",ROUND(AS52*Rates!K$19,4),ROUND(AO52*(VLOOKUP(VALUE(Q52),Rates!G$4:L$12,3,0)),4)))</f>
        <v/>
      </c>
      <c r="AN52" s="183" t="str">
        <f>IF(AS52="","",IF(R52="Refreshment Beverage",AS52*(Rates!J$19/100),MAX(AM52,AB52)))</f>
        <v/>
      </c>
      <c r="AO52" s="186" t="str">
        <f t="shared" si="55"/>
        <v/>
      </c>
      <c r="AP52" s="186" t="str">
        <f t="shared" si="56"/>
        <v/>
      </c>
      <c r="AQ52" s="186" t="str">
        <f>IF(AS52="","",IF(R52="Refreshment Beverage",ROUND(SUM(VLOOKUP(Q:Q,Rates!G$15:L$19,3,0)*(AS52-Y52-Z52-AA52)),4),ROUND(SUM(Rates!$K$8*AS52),4)))</f>
        <v/>
      </c>
      <c r="AR52" s="184" t="str">
        <f t="shared" si="57"/>
        <v/>
      </c>
      <c r="AS52" s="185" t="str">
        <f t="shared" si="58"/>
        <v/>
      </c>
      <c r="AT52" s="177" t="str">
        <f t="shared" si="59"/>
        <v/>
      </c>
      <c r="AU52" s="13" t="str">
        <f>IF(AX52="","",IF(R52="Refreshment Beverage",ROUND((BA52-Y52-Z52-AA52)*VLOOKUP(VALUE(Q52),Rates!G$15:L$19,3,0),4),ROUND(AW52*(VLOOKUP(VALUE(Q52),Rates!G:L,3,0)),4)))</f>
        <v/>
      </c>
      <c r="AV52" s="183" t="str">
        <f t="shared" si="60"/>
        <v/>
      </c>
      <c r="AW52" s="186" t="str">
        <f t="shared" si="61"/>
        <v/>
      </c>
      <c r="AX52" s="184" t="str">
        <f t="shared" si="62"/>
        <v/>
      </c>
      <c r="AY52" s="186" t="str">
        <f>IF(AX52="","",IF(R52="Refreshment Beverage",ROUND(SUM(AX52*Rates!K$19),4),ROUND(SUM(AX52*(Rates!J$8/100)),4)))</f>
        <v/>
      </c>
      <c r="AZ52" s="183" t="str">
        <f t="shared" si="63"/>
        <v/>
      </c>
      <c r="BA52" s="185" t="str">
        <f t="shared" si="64"/>
        <v/>
      </c>
      <c r="BD52" s="171"/>
      <c r="BE52" s="171"/>
      <c r="BF52" s="171"/>
      <c r="BG52" s="171"/>
    </row>
    <row r="53" spans="1:59" ht="15" customHeight="1" x14ac:dyDescent="0.3">
      <c r="A53" s="172"/>
      <c r="B53" s="172"/>
      <c r="C53" s="172"/>
      <c r="D53" s="173"/>
      <c r="E53" s="173"/>
      <c r="F53" s="173"/>
      <c r="G53" s="173"/>
      <c r="H53" s="173"/>
      <c r="I53" s="174"/>
      <c r="J53" s="175"/>
      <c r="K53" s="176" t="str">
        <f t="shared" si="36"/>
        <v/>
      </c>
      <c r="L53" s="177" t="str">
        <f t="shared" si="37"/>
        <v/>
      </c>
      <c r="M53" s="178" t="str">
        <f t="shared" si="38"/>
        <v/>
      </c>
      <c r="N53" s="44" t="str" cm="1">
        <f t="array" ref="N53">IFERROR(IF(_xlfn.SINGLE(A:A)="","",IF(R53="Beer",SUM(LOOKUP(2,1/(Rates!$B$3:$B$5&lt;=W53)/(Rates!$C$3:$C$5&gt;=W53),Rates!$D$3:$D$5)*(X53/100)*W53),IF(R53="Refreshment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44" t="str">
        <f t="shared" si="39"/>
        <v/>
      </c>
      <c r="P53" s="13"/>
      <c r="Q53" s="179" t="str">
        <f t="shared" si="40"/>
        <v/>
      </c>
      <c r="R53" s="180" t="str">
        <f t="shared" si="41"/>
        <v/>
      </c>
      <c r="S53" s="13" t="str">
        <f>IF(A53="","",IF(R53="Refreshment Beverage",VLOOKUP(VALUE(Q53),Rates!G$15:L$19,2,0),VLOOKUP(VALUE(Q53),Rates!G$4:L$8,2,0)))</f>
        <v/>
      </c>
      <c r="T53" s="13" t="str">
        <f t="shared" si="42"/>
        <v/>
      </c>
      <c r="U53" s="181" t="str">
        <f t="shared" si="43"/>
        <v/>
      </c>
      <c r="V53" s="13" t="str">
        <f t="shared" si="44"/>
        <v/>
      </c>
      <c r="W53" s="13" t="str">
        <f t="shared" si="45"/>
        <v/>
      </c>
      <c r="X53" s="182" t="str">
        <f t="shared" si="46"/>
        <v/>
      </c>
      <c r="Y53" s="183" t="str">
        <f>IF(A:A="","",IF(R53="Refreshment Beverage",VLOOKUP(Q53,Rates!G$15:L$19,6,0)*W53,VLOOKUP(Q53,Rates!G$4:L$12,6,0)*W53))</f>
        <v/>
      </c>
      <c r="Z53" s="183" t="str">
        <f t="shared" si="47"/>
        <v/>
      </c>
      <c r="AA53" s="17">
        <f t="shared" si="19"/>
        <v>0</v>
      </c>
      <c r="AB53" s="177" t="str" cm="1">
        <f t="array" ref="AB53">IF(_xlfn.SINGLE(A:A)="","",IF(R53="Refreshment Beverage","",IF(AND(R53="Beer",Q53=0),SUM(LOOKUP(2,1/(Rates!$B$15:$B$18&lt;=W53)/(Rates!$C$15:$C$18&gt;=W53),Rates!$D$15:$D$18)*W53),VLOOKUP(VALUE(_xlfn.SINGLE(Q:Q)),Rates!A:B,2,0)*W53)))</f>
        <v/>
      </c>
      <c r="AC53" s="177" t="str" cm="1">
        <f t="array" ref="AC53">IF(_xlfn.SINGLE(A:A)="","",IF(R53="Refreshment Beverage","",IF(AND(R53="Beer",Q53=0),SUM(LOOKUP(2,1/(Rates!$B$15:$B$18&lt;=W53)/(Rates!$C$15:$C$18&gt;=W53),Rates!$E$15:$E$18)*W53),VLOOKUP(VALUE(_xlfn.SINGLE(Q:Q)),Rates!A:C,3,0)*W53)))</f>
        <v/>
      </c>
      <c r="AD53" s="168">
        <f>IFERROR(IF(OR(Q53=1,Q53=2,Q53=3,Q53=4),VLOOKUP(Q53,Rates!$A$31:$B$34,2,0)*W53,IF(V53=1,VLOOKUP(U53,'REB BEV MIN MKUP'!B:E,4,0),IF(V53&gt;1,VLOOKUP(VALUE(W53),'REB BEV MIN MKUP'!O:Q,3,0),0))),0)</f>
        <v>0</v>
      </c>
      <c r="AE53" s="177" t="str">
        <f t="shared" si="48"/>
        <v/>
      </c>
      <c r="AF53" s="13" t="str">
        <f t="shared" si="49"/>
        <v/>
      </c>
      <c r="AG53" s="177" t="str">
        <f t="shared" si="50"/>
        <v/>
      </c>
      <c r="AH53" s="184" t="str">
        <f t="shared" si="51"/>
        <v/>
      </c>
      <c r="AI53" s="184" t="str">
        <f>IF(AE:AE="","",IF(R53="Refreshment Beverage",AK53*(Rates!J$19/100),ROUND(SUM(AH53*(Rates!$J$8/100)),4)))</f>
        <v/>
      </c>
      <c r="AJ53" s="183" t="str">
        <f t="shared" si="52"/>
        <v/>
      </c>
      <c r="AK53" s="185" t="str">
        <f t="shared" si="53"/>
        <v/>
      </c>
      <c r="AL53" s="177" t="str">
        <f t="shared" si="54"/>
        <v/>
      </c>
      <c r="AM53" s="13" t="str">
        <f>IF(AS53="","",IF(R53="Refreshment Beverage",ROUND(AS53*Rates!K$19,4),ROUND(AO53*(VLOOKUP(VALUE(Q53),Rates!G$4:L$12,3,0)),4)))</f>
        <v/>
      </c>
      <c r="AN53" s="183" t="str">
        <f>IF(AS53="","",IF(R53="Refreshment Beverage",AS53*(Rates!J$19/100),MAX(AM53,AB53)))</f>
        <v/>
      </c>
      <c r="AO53" s="186" t="str">
        <f t="shared" si="55"/>
        <v/>
      </c>
      <c r="AP53" s="186" t="str">
        <f t="shared" si="56"/>
        <v/>
      </c>
      <c r="AQ53" s="186" t="str">
        <f>IF(AS53="","",IF(R53="Refreshment Beverage",ROUND(SUM(VLOOKUP(Q:Q,Rates!G$15:L$19,3,0)*(AS53-Y53-Z53-AA53)),4),ROUND(SUM(Rates!$K$8*AS53),4)))</f>
        <v/>
      </c>
      <c r="AR53" s="184" t="str">
        <f t="shared" si="57"/>
        <v/>
      </c>
      <c r="AS53" s="185" t="str">
        <f t="shared" si="58"/>
        <v/>
      </c>
      <c r="AT53" s="177" t="str">
        <f t="shared" si="59"/>
        <v/>
      </c>
      <c r="AU53" s="13" t="str">
        <f>IF(AX53="","",IF(R53="Refreshment Beverage",ROUND((BA53-Y53-Z53-AA53)*VLOOKUP(VALUE(Q53),Rates!G$15:L$19,3,0),4),ROUND(AW53*(VLOOKUP(VALUE(Q53),Rates!G:L,3,0)),4)))</f>
        <v/>
      </c>
      <c r="AV53" s="183" t="str">
        <f t="shared" si="60"/>
        <v/>
      </c>
      <c r="AW53" s="186" t="str">
        <f t="shared" si="61"/>
        <v/>
      </c>
      <c r="AX53" s="184" t="str">
        <f t="shared" si="62"/>
        <v/>
      </c>
      <c r="AY53" s="186" t="str">
        <f>IF(AX53="","",IF(R53="Refreshment Beverage",ROUND(SUM(AX53*Rates!K$19),4),ROUND(SUM(AX53*(Rates!J$8/100)),4)))</f>
        <v/>
      </c>
      <c r="AZ53" s="183" t="str">
        <f t="shared" si="63"/>
        <v/>
      </c>
      <c r="BA53" s="185" t="str">
        <f t="shared" si="64"/>
        <v/>
      </c>
      <c r="BD53" s="171"/>
      <c r="BE53" s="171"/>
      <c r="BF53" s="171"/>
      <c r="BG53" s="171"/>
    </row>
    <row r="54" spans="1:59" ht="15" customHeight="1" x14ac:dyDescent="0.3">
      <c r="A54" s="172"/>
      <c r="B54" s="172"/>
      <c r="C54" s="172"/>
      <c r="D54" s="173"/>
      <c r="E54" s="173"/>
      <c r="F54" s="173"/>
      <c r="G54" s="173"/>
      <c r="H54" s="173"/>
      <c r="I54" s="174"/>
      <c r="J54" s="175"/>
      <c r="K54" s="176" t="str">
        <f t="shared" si="36"/>
        <v/>
      </c>
      <c r="L54" s="177" t="str">
        <f t="shared" si="37"/>
        <v/>
      </c>
      <c r="M54" s="178" t="str">
        <f t="shared" si="38"/>
        <v/>
      </c>
      <c r="N54" s="44" t="str" cm="1">
        <f t="array" ref="N54">IFERROR(IF(_xlfn.SINGLE(A:A)="","",IF(R54="Beer",SUM(LOOKUP(2,1/(Rates!$B$3:$B$5&lt;=W54)/(Rates!$C$3:$C$5&gt;=W54),Rates!$D$3:$D$5)*(X54/100)*W54),IF(R54="Refreshment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44" t="str">
        <f t="shared" si="39"/>
        <v/>
      </c>
      <c r="P54" s="13"/>
      <c r="Q54" s="179" t="str">
        <f t="shared" si="40"/>
        <v/>
      </c>
      <c r="R54" s="180" t="str">
        <f t="shared" si="41"/>
        <v/>
      </c>
      <c r="S54" s="13" t="str">
        <f>IF(A54="","",IF(R54="Refreshment Beverage",VLOOKUP(VALUE(Q54),Rates!G$15:L$19,2,0),VLOOKUP(VALUE(Q54),Rates!G$4:L$8,2,0)))</f>
        <v/>
      </c>
      <c r="T54" s="13" t="str">
        <f t="shared" si="42"/>
        <v/>
      </c>
      <c r="U54" s="181" t="str">
        <f t="shared" si="43"/>
        <v/>
      </c>
      <c r="V54" s="13" t="str">
        <f t="shared" si="44"/>
        <v/>
      </c>
      <c r="W54" s="13" t="str">
        <f t="shared" si="45"/>
        <v/>
      </c>
      <c r="X54" s="182" t="str">
        <f t="shared" si="46"/>
        <v/>
      </c>
      <c r="Y54" s="183" t="str">
        <f>IF(A:A="","",IF(R54="Refreshment Beverage",VLOOKUP(Q54,Rates!G$15:L$19,6,0)*W54,VLOOKUP(Q54,Rates!G$4:L$12,6,0)*W54))</f>
        <v/>
      </c>
      <c r="Z54" s="183" t="str">
        <f t="shared" si="47"/>
        <v/>
      </c>
      <c r="AA54" s="17">
        <f t="shared" si="19"/>
        <v>0</v>
      </c>
      <c r="AB54" s="177" t="str" cm="1">
        <f t="array" ref="AB54">IF(_xlfn.SINGLE(A:A)="","",IF(R54="Refreshment Beverage","",IF(AND(R54="Beer",Q54=0),SUM(LOOKUP(2,1/(Rates!$B$15:$B$18&lt;=W54)/(Rates!$C$15:$C$18&gt;=W54),Rates!$D$15:$D$18)*W54),VLOOKUP(VALUE(_xlfn.SINGLE(Q:Q)),Rates!A:B,2,0)*W54)))</f>
        <v/>
      </c>
      <c r="AC54" s="177" t="str" cm="1">
        <f t="array" ref="AC54">IF(_xlfn.SINGLE(A:A)="","",IF(R54="Refreshment Beverage","",IF(AND(R54="Beer",Q54=0),SUM(LOOKUP(2,1/(Rates!$B$15:$B$18&lt;=W54)/(Rates!$C$15:$C$18&gt;=W54),Rates!$E$15:$E$18)*W54),VLOOKUP(VALUE(_xlfn.SINGLE(Q:Q)),Rates!A:C,3,0)*W54)))</f>
        <v/>
      </c>
      <c r="AD54" s="168">
        <f>IFERROR(IF(OR(Q54=1,Q54=2,Q54=3,Q54=4),VLOOKUP(Q54,Rates!$A$31:$B$34,2,0)*W54,IF(V54=1,VLOOKUP(U54,'REB BEV MIN MKUP'!B:E,4,0),IF(V54&gt;1,VLOOKUP(VALUE(W54),'REB BEV MIN MKUP'!O:Q,3,0),0))),0)</f>
        <v>0</v>
      </c>
      <c r="AE54" s="177" t="str">
        <f t="shared" si="48"/>
        <v/>
      </c>
      <c r="AF54" s="13" t="str">
        <f t="shared" si="49"/>
        <v/>
      </c>
      <c r="AG54" s="177" t="str">
        <f t="shared" si="50"/>
        <v/>
      </c>
      <c r="AH54" s="184" t="str">
        <f t="shared" si="51"/>
        <v/>
      </c>
      <c r="AI54" s="184" t="str">
        <f>IF(AE:AE="","",IF(R54="Refreshment Beverage",AK54*(Rates!J$19/100),ROUND(SUM(AH54*(Rates!$J$8/100)),4)))</f>
        <v/>
      </c>
      <c r="AJ54" s="183" t="str">
        <f t="shared" si="52"/>
        <v/>
      </c>
      <c r="AK54" s="185" t="str">
        <f t="shared" si="53"/>
        <v/>
      </c>
      <c r="AL54" s="177" t="str">
        <f t="shared" si="54"/>
        <v/>
      </c>
      <c r="AM54" s="13" t="str">
        <f>IF(AS54="","",IF(R54="Refreshment Beverage",ROUND(AS54*Rates!K$19,4),ROUND(AO54*(VLOOKUP(VALUE(Q54),Rates!G$4:L$12,3,0)),4)))</f>
        <v/>
      </c>
      <c r="AN54" s="183" t="str">
        <f>IF(AS54="","",IF(R54="Refreshment Beverage",AS54*(Rates!J$19/100),MAX(AM54,AB54)))</f>
        <v/>
      </c>
      <c r="AO54" s="186" t="str">
        <f t="shared" si="55"/>
        <v/>
      </c>
      <c r="AP54" s="186" t="str">
        <f t="shared" si="56"/>
        <v/>
      </c>
      <c r="AQ54" s="186" t="str">
        <f>IF(AS54="","",IF(R54="Refreshment Beverage",ROUND(SUM(VLOOKUP(Q:Q,Rates!G$15:L$19,3,0)*(AS54-Y54-Z54-AA54)),4),ROUND(SUM(Rates!$K$8*AS54),4)))</f>
        <v/>
      </c>
      <c r="AR54" s="184" t="str">
        <f t="shared" si="57"/>
        <v/>
      </c>
      <c r="AS54" s="185" t="str">
        <f t="shared" si="58"/>
        <v/>
      </c>
      <c r="AT54" s="177" t="str">
        <f t="shared" si="59"/>
        <v/>
      </c>
      <c r="AU54" s="13" t="str">
        <f>IF(AX54="","",IF(R54="Refreshment Beverage",ROUND((BA54-Y54-Z54-AA54)*VLOOKUP(VALUE(Q54),Rates!G$15:L$19,3,0),4),ROUND(AW54*(VLOOKUP(VALUE(Q54),Rates!G:L,3,0)),4)))</f>
        <v/>
      </c>
      <c r="AV54" s="183" t="str">
        <f t="shared" si="60"/>
        <v/>
      </c>
      <c r="AW54" s="186" t="str">
        <f t="shared" si="61"/>
        <v/>
      </c>
      <c r="AX54" s="184" t="str">
        <f t="shared" si="62"/>
        <v/>
      </c>
      <c r="AY54" s="186" t="str">
        <f>IF(AX54="","",IF(R54="Refreshment Beverage",ROUND(SUM(AX54*Rates!K$19),4),ROUND(SUM(AX54*(Rates!J$8/100)),4)))</f>
        <v/>
      </c>
      <c r="AZ54" s="183" t="str">
        <f t="shared" si="63"/>
        <v/>
      </c>
      <c r="BA54" s="185" t="str">
        <f t="shared" si="64"/>
        <v/>
      </c>
      <c r="BD54" s="171"/>
      <c r="BE54" s="171"/>
      <c r="BF54" s="171"/>
      <c r="BG54" s="171"/>
    </row>
    <row r="55" spans="1:59" ht="15" customHeight="1" x14ac:dyDescent="0.3">
      <c r="A55" s="172"/>
      <c r="B55" s="172"/>
      <c r="C55" s="172"/>
      <c r="D55" s="173"/>
      <c r="E55" s="173"/>
      <c r="F55" s="173"/>
      <c r="G55" s="173"/>
      <c r="H55" s="173"/>
      <c r="I55" s="174"/>
      <c r="J55" s="175"/>
      <c r="K55" s="176" t="str">
        <f t="shared" si="36"/>
        <v/>
      </c>
      <c r="L55" s="177" t="str">
        <f t="shared" si="37"/>
        <v/>
      </c>
      <c r="M55" s="178" t="str">
        <f t="shared" si="38"/>
        <v/>
      </c>
      <c r="N55" s="44" t="str" cm="1">
        <f t="array" ref="N55">IFERROR(IF(_xlfn.SINGLE(A:A)="","",IF(R55="Beer",SUM(LOOKUP(2,1/(Rates!$B$3:$B$5&lt;=W55)/(Rates!$C$3:$C$5&gt;=W55),Rates!$D$3:$D$5)*(X55/100)*W55),IF(R55="Refreshment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44" t="str">
        <f t="shared" si="39"/>
        <v/>
      </c>
      <c r="P55" s="13"/>
      <c r="Q55" s="179" t="str">
        <f t="shared" si="40"/>
        <v/>
      </c>
      <c r="R55" s="180" t="str">
        <f t="shared" si="41"/>
        <v/>
      </c>
      <c r="S55" s="13" t="str">
        <f>IF(A55="","",IF(R55="Refreshment Beverage",VLOOKUP(VALUE(Q55),Rates!G$15:L$19,2,0),VLOOKUP(VALUE(Q55),Rates!G$4:L$8,2,0)))</f>
        <v/>
      </c>
      <c r="T55" s="13" t="str">
        <f t="shared" si="42"/>
        <v/>
      </c>
      <c r="U55" s="181" t="str">
        <f t="shared" si="43"/>
        <v/>
      </c>
      <c r="V55" s="13" t="str">
        <f t="shared" si="44"/>
        <v/>
      </c>
      <c r="W55" s="13" t="str">
        <f t="shared" si="45"/>
        <v/>
      </c>
      <c r="X55" s="182" t="str">
        <f t="shared" si="46"/>
        <v/>
      </c>
      <c r="Y55" s="183" t="str">
        <f>IF(A:A="","",IF(R55="Refreshment Beverage",VLOOKUP(Q55,Rates!G$15:L$19,6,0)*W55,VLOOKUP(Q55,Rates!G$4:L$12,6,0)*W55))</f>
        <v/>
      </c>
      <c r="Z55" s="183" t="str">
        <f t="shared" si="47"/>
        <v/>
      </c>
      <c r="AA55" s="17">
        <f t="shared" si="19"/>
        <v>0</v>
      </c>
      <c r="AB55" s="177" t="str" cm="1">
        <f t="array" ref="AB55">IF(_xlfn.SINGLE(A:A)="","",IF(R55="Refreshment Beverage","",IF(AND(R55="Beer",Q55=0),SUM(LOOKUP(2,1/(Rates!$B$15:$B$18&lt;=W55)/(Rates!$C$15:$C$18&gt;=W55),Rates!$D$15:$D$18)*W55),VLOOKUP(VALUE(_xlfn.SINGLE(Q:Q)),Rates!A:B,2,0)*W55)))</f>
        <v/>
      </c>
      <c r="AC55" s="177" t="str" cm="1">
        <f t="array" ref="AC55">IF(_xlfn.SINGLE(A:A)="","",IF(R55="Refreshment Beverage","",IF(AND(R55="Beer",Q55=0),SUM(LOOKUP(2,1/(Rates!$B$15:$B$18&lt;=W55)/(Rates!$C$15:$C$18&gt;=W55),Rates!$E$15:$E$18)*W55),VLOOKUP(VALUE(_xlfn.SINGLE(Q:Q)),Rates!A:C,3,0)*W55)))</f>
        <v/>
      </c>
      <c r="AD55" s="168">
        <f>IFERROR(IF(OR(Q55=1,Q55=2,Q55=3,Q55=4),VLOOKUP(Q55,Rates!$A$31:$B$34,2,0)*W55,IF(V55=1,VLOOKUP(U55,'REB BEV MIN MKUP'!B:E,4,0),IF(V55&gt;1,VLOOKUP(VALUE(W55),'REB BEV MIN MKUP'!O:Q,3,0),0))),0)</f>
        <v>0</v>
      </c>
      <c r="AE55" s="177" t="str">
        <f t="shared" si="48"/>
        <v/>
      </c>
      <c r="AF55" s="13" t="str">
        <f t="shared" si="49"/>
        <v/>
      </c>
      <c r="AG55" s="177" t="str">
        <f t="shared" si="50"/>
        <v/>
      </c>
      <c r="AH55" s="184" t="str">
        <f t="shared" si="51"/>
        <v/>
      </c>
      <c r="AI55" s="184" t="str">
        <f>IF(AE:AE="","",IF(R55="Refreshment Beverage",AK55*(Rates!J$19/100),ROUND(SUM(AH55*(Rates!$J$8/100)),4)))</f>
        <v/>
      </c>
      <c r="AJ55" s="183" t="str">
        <f t="shared" si="52"/>
        <v/>
      </c>
      <c r="AK55" s="185" t="str">
        <f t="shared" si="53"/>
        <v/>
      </c>
      <c r="AL55" s="177" t="str">
        <f t="shared" si="54"/>
        <v/>
      </c>
      <c r="AM55" s="13" t="str">
        <f>IF(AS55="","",IF(R55="Refreshment Beverage",ROUND(AS55*Rates!K$19,4),ROUND(AO55*(VLOOKUP(VALUE(Q55),Rates!G$4:L$12,3,0)),4)))</f>
        <v/>
      </c>
      <c r="AN55" s="183" t="str">
        <f>IF(AS55="","",IF(R55="Refreshment Beverage",AS55*(Rates!J$19/100),MAX(AM55,AB55)))</f>
        <v/>
      </c>
      <c r="AO55" s="186" t="str">
        <f t="shared" si="55"/>
        <v/>
      </c>
      <c r="AP55" s="186" t="str">
        <f t="shared" si="56"/>
        <v/>
      </c>
      <c r="AQ55" s="186" t="str">
        <f>IF(AS55="","",IF(R55="Refreshment Beverage",ROUND(SUM(VLOOKUP(Q:Q,Rates!G$15:L$19,3,0)*(AS55-Y55-Z55-AA55)),4),ROUND(SUM(Rates!$K$8*AS55),4)))</f>
        <v/>
      </c>
      <c r="AR55" s="184" t="str">
        <f t="shared" si="57"/>
        <v/>
      </c>
      <c r="AS55" s="185" t="str">
        <f t="shared" si="58"/>
        <v/>
      </c>
      <c r="AT55" s="177" t="str">
        <f t="shared" si="59"/>
        <v/>
      </c>
      <c r="AU55" s="13" t="str">
        <f>IF(AX55="","",IF(R55="Refreshment Beverage",ROUND((BA55-Y55-Z55-AA55)*VLOOKUP(VALUE(Q55),Rates!G$15:L$19,3,0),4),ROUND(AW55*(VLOOKUP(VALUE(Q55),Rates!G:L,3,0)),4)))</f>
        <v/>
      </c>
      <c r="AV55" s="183" t="str">
        <f t="shared" si="60"/>
        <v/>
      </c>
      <c r="AW55" s="186" t="str">
        <f t="shared" si="61"/>
        <v/>
      </c>
      <c r="AX55" s="184" t="str">
        <f t="shared" si="62"/>
        <v/>
      </c>
      <c r="AY55" s="186" t="str">
        <f>IF(AX55="","",IF(R55="Refreshment Beverage",ROUND(SUM(AX55*Rates!K$19),4),ROUND(SUM(AX55*(Rates!J$8/100)),4)))</f>
        <v/>
      </c>
      <c r="AZ55" s="183" t="str">
        <f t="shared" si="63"/>
        <v/>
      </c>
      <c r="BA55" s="185" t="str">
        <f t="shared" si="64"/>
        <v/>
      </c>
      <c r="BD55" s="171"/>
      <c r="BE55" s="171"/>
      <c r="BF55" s="171"/>
      <c r="BG55" s="171"/>
    </row>
    <row r="56" spans="1:59" ht="15" customHeight="1" x14ac:dyDescent="0.3">
      <c r="A56" s="172"/>
      <c r="B56" s="172"/>
      <c r="C56" s="172"/>
      <c r="D56" s="173"/>
      <c r="E56" s="173"/>
      <c r="F56" s="173"/>
      <c r="G56" s="173"/>
      <c r="H56" s="173"/>
      <c r="I56" s="174"/>
      <c r="J56" s="175"/>
      <c r="K56" s="176" t="str">
        <f t="shared" si="36"/>
        <v/>
      </c>
      <c r="L56" s="177" t="str">
        <f t="shared" si="37"/>
        <v/>
      </c>
      <c r="M56" s="178" t="str">
        <f t="shared" si="38"/>
        <v/>
      </c>
      <c r="N56" s="44" t="str" cm="1">
        <f t="array" ref="N56">IFERROR(IF(_xlfn.SINGLE(A:A)="","",IF(R56="Beer",SUM(LOOKUP(2,1/(Rates!$B$3:$B$5&lt;=W56)/(Rates!$C$3:$C$5&gt;=W56),Rates!$D$3:$D$5)*(X56/100)*W56),IF(R56="Refreshment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44" t="str">
        <f t="shared" si="39"/>
        <v/>
      </c>
      <c r="P56" s="13"/>
      <c r="Q56" s="179" t="str">
        <f t="shared" si="40"/>
        <v/>
      </c>
      <c r="R56" s="180" t="str">
        <f t="shared" si="41"/>
        <v/>
      </c>
      <c r="S56" s="13" t="str">
        <f>IF(A56="","",IF(R56="Refreshment Beverage",VLOOKUP(VALUE(Q56),Rates!G$15:L$19,2,0),VLOOKUP(VALUE(Q56),Rates!G$4:L$8,2,0)))</f>
        <v/>
      </c>
      <c r="T56" s="13" t="str">
        <f t="shared" si="42"/>
        <v/>
      </c>
      <c r="U56" s="181" t="str">
        <f t="shared" si="43"/>
        <v/>
      </c>
      <c r="V56" s="13" t="str">
        <f t="shared" si="44"/>
        <v/>
      </c>
      <c r="W56" s="13" t="str">
        <f t="shared" si="45"/>
        <v/>
      </c>
      <c r="X56" s="182" t="str">
        <f t="shared" si="46"/>
        <v/>
      </c>
      <c r="Y56" s="183" t="str">
        <f>IF(A:A="","",IF(R56="Refreshment Beverage",VLOOKUP(Q56,Rates!G$15:L$19,6,0)*W56,VLOOKUP(Q56,Rates!G$4:L$12,6,0)*W56))</f>
        <v/>
      </c>
      <c r="Z56" s="183" t="str">
        <f t="shared" si="47"/>
        <v/>
      </c>
      <c r="AA56" s="17">
        <f t="shared" si="19"/>
        <v>0</v>
      </c>
      <c r="AB56" s="177" t="str" cm="1">
        <f t="array" ref="AB56">IF(_xlfn.SINGLE(A:A)="","",IF(R56="Refreshment Beverage","",IF(AND(R56="Beer",Q56=0),SUM(LOOKUP(2,1/(Rates!$B$15:$B$18&lt;=W56)/(Rates!$C$15:$C$18&gt;=W56),Rates!$D$15:$D$18)*W56),VLOOKUP(VALUE(_xlfn.SINGLE(Q:Q)),Rates!A:B,2,0)*W56)))</f>
        <v/>
      </c>
      <c r="AC56" s="177" t="str" cm="1">
        <f t="array" ref="AC56">IF(_xlfn.SINGLE(A:A)="","",IF(R56="Refreshment Beverage","",IF(AND(R56="Beer",Q56=0),SUM(LOOKUP(2,1/(Rates!$B$15:$B$18&lt;=W56)/(Rates!$C$15:$C$18&gt;=W56),Rates!$E$15:$E$18)*W56),VLOOKUP(VALUE(_xlfn.SINGLE(Q:Q)),Rates!A:C,3,0)*W56)))</f>
        <v/>
      </c>
      <c r="AD56" s="168">
        <f>IFERROR(IF(OR(Q56=1,Q56=2,Q56=3,Q56=4),VLOOKUP(Q56,Rates!$A$31:$B$34,2,0)*W56,IF(V56=1,VLOOKUP(U56,'REB BEV MIN MKUP'!B:E,4,0),IF(V56&gt;1,VLOOKUP(VALUE(W56),'REB BEV MIN MKUP'!O:Q,3,0),0))),0)</f>
        <v>0</v>
      </c>
      <c r="AE56" s="177" t="str">
        <f t="shared" si="48"/>
        <v/>
      </c>
      <c r="AF56" s="13" t="str">
        <f t="shared" si="49"/>
        <v/>
      </c>
      <c r="AG56" s="177" t="str">
        <f t="shared" si="50"/>
        <v/>
      </c>
      <c r="AH56" s="184" t="str">
        <f t="shared" si="51"/>
        <v/>
      </c>
      <c r="AI56" s="184" t="str">
        <f>IF(AE:AE="","",IF(R56="Refreshment Beverage",AK56*(Rates!J$19/100),ROUND(SUM(AH56*(Rates!$J$8/100)),4)))</f>
        <v/>
      </c>
      <c r="AJ56" s="183" t="str">
        <f t="shared" si="52"/>
        <v/>
      </c>
      <c r="AK56" s="185" t="str">
        <f t="shared" si="53"/>
        <v/>
      </c>
      <c r="AL56" s="177" t="str">
        <f t="shared" si="54"/>
        <v/>
      </c>
      <c r="AM56" s="13" t="str">
        <f>IF(AS56="","",IF(R56="Refreshment Beverage",ROUND(AS56*Rates!K$19,4),ROUND(AO56*(VLOOKUP(VALUE(Q56),Rates!G$4:L$12,3,0)),4)))</f>
        <v/>
      </c>
      <c r="AN56" s="183" t="str">
        <f>IF(AS56="","",IF(R56="Refreshment Beverage",AS56*(Rates!J$19/100),MAX(AM56,AB56)))</f>
        <v/>
      </c>
      <c r="AO56" s="186" t="str">
        <f t="shared" si="55"/>
        <v/>
      </c>
      <c r="AP56" s="186" t="str">
        <f t="shared" si="56"/>
        <v/>
      </c>
      <c r="AQ56" s="186" t="str">
        <f>IF(AS56="","",IF(R56="Refreshment Beverage",ROUND(SUM(VLOOKUP(Q:Q,Rates!G$15:L$19,3,0)*(AS56-Y56-Z56-AA56)),4),ROUND(SUM(Rates!$K$8*AS56),4)))</f>
        <v/>
      </c>
      <c r="AR56" s="184" t="str">
        <f t="shared" si="57"/>
        <v/>
      </c>
      <c r="AS56" s="185" t="str">
        <f t="shared" si="58"/>
        <v/>
      </c>
      <c r="AT56" s="177" t="str">
        <f t="shared" si="59"/>
        <v/>
      </c>
      <c r="AU56" s="13" t="str">
        <f>IF(AX56="","",IF(R56="Refreshment Beverage",ROUND((BA56-Y56-Z56-AA56)*VLOOKUP(VALUE(Q56),Rates!G$15:L$19,3,0),4),ROUND(AW56*(VLOOKUP(VALUE(Q56),Rates!G:L,3,0)),4)))</f>
        <v/>
      </c>
      <c r="AV56" s="183" t="str">
        <f t="shared" si="60"/>
        <v/>
      </c>
      <c r="AW56" s="186" t="str">
        <f t="shared" si="61"/>
        <v/>
      </c>
      <c r="AX56" s="184" t="str">
        <f t="shared" si="62"/>
        <v/>
      </c>
      <c r="AY56" s="186" t="str">
        <f>IF(AX56="","",IF(R56="Refreshment Beverage",ROUND(SUM(AX56*Rates!K$19),4),ROUND(SUM(AX56*(Rates!J$8/100)),4)))</f>
        <v/>
      </c>
      <c r="AZ56" s="183" t="str">
        <f t="shared" si="63"/>
        <v/>
      </c>
      <c r="BA56" s="185" t="str">
        <f t="shared" si="64"/>
        <v/>
      </c>
      <c r="BD56" s="171"/>
      <c r="BE56" s="171"/>
      <c r="BF56" s="171"/>
      <c r="BG56" s="171"/>
    </row>
    <row r="57" spans="1:59" ht="15" customHeight="1" x14ac:dyDescent="0.3">
      <c r="A57" s="172"/>
      <c r="B57" s="172"/>
      <c r="C57" s="172"/>
      <c r="D57" s="173"/>
      <c r="E57" s="173"/>
      <c r="F57" s="173"/>
      <c r="G57" s="173"/>
      <c r="H57" s="173"/>
      <c r="I57" s="174"/>
      <c r="J57" s="175"/>
      <c r="K57" s="176" t="str">
        <f t="shared" si="36"/>
        <v/>
      </c>
      <c r="L57" s="177" t="str">
        <f t="shared" si="37"/>
        <v/>
      </c>
      <c r="M57" s="178" t="str">
        <f t="shared" si="38"/>
        <v/>
      </c>
      <c r="N57" s="44" t="str" cm="1">
        <f t="array" ref="N57">IFERROR(IF(_xlfn.SINGLE(A:A)="","",IF(R57="Beer",SUM(LOOKUP(2,1/(Rates!$B$3:$B$5&lt;=W57)/(Rates!$C$3:$C$5&gt;=W57),Rates!$D$3:$D$5)*(X57/100)*W57),IF(R57="Refreshment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44" t="str">
        <f t="shared" si="39"/>
        <v/>
      </c>
      <c r="P57" s="13"/>
      <c r="Q57" s="179" t="str">
        <f t="shared" si="40"/>
        <v/>
      </c>
      <c r="R57" s="180" t="str">
        <f t="shared" si="41"/>
        <v/>
      </c>
      <c r="S57" s="13" t="str">
        <f>IF(A57="","",IF(R57="Refreshment Beverage",VLOOKUP(VALUE(Q57),Rates!G$15:L$19,2,0),VLOOKUP(VALUE(Q57),Rates!G$4:L$8,2,0)))</f>
        <v/>
      </c>
      <c r="T57" s="13" t="str">
        <f t="shared" si="42"/>
        <v/>
      </c>
      <c r="U57" s="181" t="str">
        <f t="shared" si="43"/>
        <v/>
      </c>
      <c r="V57" s="13" t="str">
        <f t="shared" si="44"/>
        <v/>
      </c>
      <c r="W57" s="13" t="str">
        <f t="shared" si="45"/>
        <v/>
      </c>
      <c r="X57" s="182" t="str">
        <f t="shared" si="46"/>
        <v/>
      </c>
      <c r="Y57" s="183" t="str">
        <f>IF(A:A="","",IF(R57="Refreshment Beverage",VLOOKUP(Q57,Rates!G$15:L$19,6,0)*W57,VLOOKUP(Q57,Rates!G$4:L$12,6,0)*W57))</f>
        <v/>
      </c>
      <c r="Z57" s="183" t="str">
        <f t="shared" si="47"/>
        <v/>
      </c>
      <c r="AA57" s="17">
        <f t="shared" si="19"/>
        <v>0</v>
      </c>
      <c r="AB57" s="177" t="str" cm="1">
        <f t="array" ref="AB57">IF(_xlfn.SINGLE(A:A)="","",IF(R57="Refreshment Beverage","",IF(AND(R57="Beer",Q57=0),SUM(LOOKUP(2,1/(Rates!$B$15:$B$18&lt;=W57)/(Rates!$C$15:$C$18&gt;=W57),Rates!$D$15:$D$18)*W57),VLOOKUP(VALUE(_xlfn.SINGLE(Q:Q)),Rates!A:B,2,0)*W57)))</f>
        <v/>
      </c>
      <c r="AC57" s="177" t="str" cm="1">
        <f t="array" ref="AC57">IF(_xlfn.SINGLE(A:A)="","",IF(R57="Refreshment Beverage","",IF(AND(R57="Beer",Q57=0),SUM(LOOKUP(2,1/(Rates!$B$15:$B$18&lt;=W57)/(Rates!$C$15:$C$18&gt;=W57),Rates!$E$15:$E$18)*W57),VLOOKUP(VALUE(_xlfn.SINGLE(Q:Q)),Rates!A:C,3,0)*W57)))</f>
        <v/>
      </c>
      <c r="AD57" s="168">
        <f>IFERROR(IF(OR(Q57=1,Q57=2,Q57=3,Q57=4),VLOOKUP(Q57,Rates!$A$31:$B$34,2,0)*W57,IF(V57=1,VLOOKUP(U57,'REB BEV MIN MKUP'!B:E,4,0),IF(V57&gt;1,VLOOKUP(VALUE(W57),'REB BEV MIN MKUP'!O:Q,3,0),0))),0)</f>
        <v>0</v>
      </c>
      <c r="AE57" s="177" t="str">
        <f t="shared" si="48"/>
        <v/>
      </c>
      <c r="AF57" s="13" t="str">
        <f t="shared" si="49"/>
        <v/>
      </c>
      <c r="AG57" s="177" t="str">
        <f t="shared" si="50"/>
        <v/>
      </c>
      <c r="AH57" s="184" t="str">
        <f t="shared" si="51"/>
        <v/>
      </c>
      <c r="AI57" s="184" t="str">
        <f>IF(AE:AE="","",IF(R57="Refreshment Beverage",AK57*(Rates!J$19/100),ROUND(SUM(AH57*(Rates!$J$8/100)),4)))</f>
        <v/>
      </c>
      <c r="AJ57" s="183" t="str">
        <f t="shared" si="52"/>
        <v/>
      </c>
      <c r="AK57" s="185" t="str">
        <f t="shared" si="53"/>
        <v/>
      </c>
      <c r="AL57" s="177" t="str">
        <f t="shared" si="54"/>
        <v/>
      </c>
      <c r="AM57" s="13" t="str">
        <f>IF(AS57="","",IF(R57="Refreshment Beverage",ROUND(AS57*Rates!K$19,4),ROUND(AO57*(VLOOKUP(VALUE(Q57),Rates!G$4:L$12,3,0)),4)))</f>
        <v/>
      </c>
      <c r="AN57" s="183" t="str">
        <f>IF(AS57="","",IF(R57="Refreshment Beverage",AS57*(Rates!J$19/100),MAX(AM57,AB57)))</f>
        <v/>
      </c>
      <c r="AO57" s="186" t="str">
        <f t="shared" si="55"/>
        <v/>
      </c>
      <c r="AP57" s="186" t="str">
        <f t="shared" si="56"/>
        <v/>
      </c>
      <c r="AQ57" s="186" t="str">
        <f>IF(AS57="","",IF(R57="Refreshment Beverage",ROUND(SUM(VLOOKUP(Q:Q,Rates!G$15:L$19,3,0)*(AS57-Y57-Z57-AA57)),4),ROUND(SUM(Rates!$K$8*AS57),4)))</f>
        <v/>
      </c>
      <c r="AR57" s="184" t="str">
        <f t="shared" si="57"/>
        <v/>
      </c>
      <c r="AS57" s="185" t="str">
        <f t="shared" si="58"/>
        <v/>
      </c>
      <c r="AT57" s="177" t="str">
        <f t="shared" si="59"/>
        <v/>
      </c>
      <c r="AU57" s="13" t="str">
        <f>IF(AX57="","",IF(R57="Refreshment Beverage",ROUND((BA57-Y57-Z57-AA57)*VLOOKUP(VALUE(Q57),Rates!G$15:L$19,3,0),4),ROUND(AW57*(VLOOKUP(VALUE(Q57),Rates!G:L,3,0)),4)))</f>
        <v/>
      </c>
      <c r="AV57" s="183" t="str">
        <f t="shared" si="60"/>
        <v/>
      </c>
      <c r="AW57" s="186" t="str">
        <f t="shared" si="61"/>
        <v/>
      </c>
      <c r="AX57" s="184" t="str">
        <f t="shared" si="62"/>
        <v/>
      </c>
      <c r="AY57" s="186" t="str">
        <f>IF(AX57="","",IF(R57="Refreshment Beverage",ROUND(SUM(AX57*Rates!K$19),4),ROUND(SUM(AX57*(Rates!J$8/100)),4)))</f>
        <v/>
      </c>
      <c r="AZ57" s="183" t="str">
        <f t="shared" si="63"/>
        <v/>
      </c>
      <c r="BA57" s="185" t="str">
        <f t="shared" si="64"/>
        <v/>
      </c>
      <c r="BD57" s="171"/>
      <c r="BE57" s="171"/>
      <c r="BF57" s="171"/>
      <c r="BG57" s="171"/>
    </row>
    <row r="58" spans="1:59" ht="15" customHeight="1" x14ac:dyDescent="0.3">
      <c r="A58" s="172"/>
      <c r="B58" s="172"/>
      <c r="C58" s="172"/>
      <c r="D58" s="173"/>
      <c r="E58" s="173"/>
      <c r="F58" s="173"/>
      <c r="G58" s="173"/>
      <c r="H58" s="173"/>
      <c r="I58" s="174"/>
      <c r="J58" s="175"/>
      <c r="K58" s="176" t="str">
        <f t="shared" si="36"/>
        <v/>
      </c>
      <c r="L58" s="177" t="str">
        <f t="shared" si="37"/>
        <v/>
      </c>
      <c r="M58" s="178" t="str">
        <f t="shared" si="38"/>
        <v/>
      </c>
      <c r="N58" s="44" t="str" cm="1">
        <f t="array" ref="N58">IFERROR(IF(_xlfn.SINGLE(A:A)="","",IF(R58="Beer",SUM(LOOKUP(2,1/(Rates!$B$3:$B$5&lt;=W58)/(Rates!$C$3:$C$5&gt;=W58),Rates!$D$3:$D$5)*(X58/100)*W58),IF(R58="Refreshment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44" t="str">
        <f t="shared" si="39"/>
        <v/>
      </c>
      <c r="P58" s="13"/>
      <c r="Q58" s="179" t="str">
        <f t="shared" si="40"/>
        <v/>
      </c>
      <c r="R58" s="180" t="str">
        <f t="shared" si="41"/>
        <v/>
      </c>
      <c r="S58" s="13" t="str">
        <f>IF(A58="","",IF(R58="Refreshment Beverage",VLOOKUP(VALUE(Q58),Rates!G$15:L$19,2,0),VLOOKUP(VALUE(Q58),Rates!G$4:L$8,2,0)))</f>
        <v/>
      </c>
      <c r="T58" s="13" t="str">
        <f t="shared" si="42"/>
        <v/>
      </c>
      <c r="U58" s="181" t="str">
        <f t="shared" si="43"/>
        <v/>
      </c>
      <c r="V58" s="13" t="str">
        <f t="shared" si="44"/>
        <v/>
      </c>
      <c r="W58" s="13" t="str">
        <f t="shared" si="45"/>
        <v/>
      </c>
      <c r="X58" s="182" t="str">
        <f t="shared" si="46"/>
        <v/>
      </c>
      <c r="Y58" s="183" t="str">
        <f>IF(A:A="","",IF(R58="Refreshment Beverage",VLOOKUP(Q58,Rates!G$15:L$19,6,0)*W58,VLOOKUP(Q58,Rates!G$4:L$12,6,0)*W58))</f>
        <v/>
      </c>
      <c r="Z58" s="183" t="str">
        <f t="shared" si="47"/>
        <v/>
      </c>
      <c r="AA58" s="17">
        <f t="shared" si="19"/>
        <v>0</v>
      </c>
      <c r="AB58" s="177" t="str" cm="1">
        <f t="array" ref="AB58">IF(_xlfn.SINGLE(A:A)="","",IF(R58="Refreshment Beverage","",IF(AND(R58="Beer",Q58=0),SUM(LOOKUP(2,1/(Rates!$B$15:$B$18&lt;=W58)/(Rates!$C$15:$C$18&gt;=W58),Rates!$D$15:$D$18)*W58),VLOOKUP(VALUE(_xlfn.SINGLE(Q:Q)),Rates!A:B,2,0)*W58)))</f>
        <v/>
      </c>
      <c r="AC58" s="177" t="str" cm="1">
        <f t="array" ref="AC58">IF(_xlfn.SINGLE(A:A)="","",IF(R58="Refreshment Beverage","",IF(AND(R58="Beer",Q58=0),SUM(LOOKUP(2,1/(Rates!$B$15:$B$18&lt;=W58)/(Rates!$C$15:$C$18&gt;=W58),Rates!$E$15:$E$18)*W58),VLOOKUP(VALUE(_xlfn.SINGLE(Q:Q)),Rates!A:C,3,0)*W58)))</f>
        <v/>
      </c>
      <c r="AD58" s="168">
        <f>IFERROR(IF(OR(Q58=1,Q58=2,Q58=3,Q58=4),VLOOKUP(Q58,Rates!$A$31:$B$34,2,0)*W58,IF(V58=1,VLOOKUP(U58,'REB BEV MIN MKUP'!B:E,4,0),IF(V58&gt;1,VLOOKUP(VALUE(W58),'REB BEV MIN MKUP'!O:Q,3,0),0))),0)</f>
        <v>0</v>
      </c>
      <c r="AE58" s="177" t="str">
        <f t="shared" si="48"/>
        <v/>
      </c>
      <c r="AF58" s="13" t="str">
        <f t="shared" si="49"/>
        <v/>
      </c>
      <c r="AG58" s="177" t="str">
        <f t="shared" si="50"/>
        <v/>
      </c>
      <c r="AH58" s="184" t="str">
        <f t="shared" si="51"/>
        <v/>
      </c>
      <c r="AI58" s="184" t="str">
        <f>IF(AE:AE="","",IF(R58="Refreshment Beverage",AK58*(Rates!J$19/100),ROUND(SUM(AH58*(Rates!$J$8/100)),4)))</f>
        <v/>
      </c>
      <c r="AJ58" s="183" t="str">
        <f t="shared" si="52"/>
        <v/>
      </c>
      <c r="AK58" s="185" t="str">
        <f t="shared" si="53"/>
        <v/>
      </c>
      <c r="AL58" s="177" t="str">
        <f t="shared" si="54"/>
        <v/>
      </c>
      <c r="AM58" s="13" t="str">
        <f>IF(AS58="","",IF(R58="Refreshment Beverage",ROUND(AS58*Rates!K$19,4),ROUND(AO58*(VLOOKUP(VALUE(Q58),Rates!G$4:L$12,3,0)),4)))</f>
        <v/>
      </c>
      <c r="AN58" s="183" t="str">
        <f>IF(AS58="","",IF(R58="Refreshment Beverage",AS58*(Rates!J$19/100),MAX(AM58,AB58)))</f>
        <v/>
      </c>
      <c r="AO58" s="186" t="str">
        <f t="shared" si="55"/>
        <v/>
      </c>
      <c r="AP58" s="186" t="str">
        <f t="shared" si="56"/>
        <v/>
      </c>
      <c r="AQ58" s="186" t="str">
        <f>IF(AS58="","",IF(R58="Refreshment Beverage",ROUND(SUM(VLOOKUP(Q:Q,Rates!G$15:L$19,3,0)*(AS58-Y58-Z58-AA58)),4),ROUND(SUM(Rates!$K$8*AS58),4)))</f>
        <v/>
      </c>
      <c r="AR58" s="184" t="str">
        <f t="shared" si="57"/>
        <v/>
      </c>
      <c r="AS58" s="185" t="str">
        <f t="shared" si="58"/>
        <v/>
      </c>
      <c r="AT58" s="177" t="str">
        <f t="shared" si="59"/>
        <v/>
      </c>
      <c r="AU58" s="13" t="str">
        <f>IF(AX58="","",IF(R58="Refreshment Beverage",ROUND((BA58-Y58-Z58-AA58)*VLOOKUP(VALUE(Q58),Rates!G$15:L$19,3,0),4),ROUND(AW58*(VLOOKUP(VALUE(Q58),Rates!G:L,3,0)),4)))</f>
        <v/>
      </c>
      <c r="AV58" s="183" t="str">
        <f t="shared" si="60"/>
        <v/>
      </c>
      <c r="AW58" s="186" t="str">
        <f t="shared" si="61"/>
        <v/>
      </c>
      <c r="AX58" s="184" t="str">
        <f t="shared" si="62"/>
        <v/>
      </c>
      <c r="AY58" s="186" t="str">
        <f>IF(AX58="","",IF(R58="Refreshment Beverage",ROUND(SUM(AX58*Rates!K$19),4),ROUND(SUM(AX58*(Rates!J$8/100)),4)))</f>
        <v/>
      </c>
      <c r="AZ58" s="183" t="str">
        <f t="shared" si="63"/>
        <v/>
      </c>
      <c r="BA58" s="185" t="str">
        <f t="shared" si="64"/>
        <v/>
      </c>
      <c r="BD58" s="171"/>
      <c r="BE58" s="171"/>
      <c r="BF58" s="171"/>
      <c r="BG58" s="171"/>
    </row>
    <row r="59" spans="1:59" ht="15" customHeight="1" x14ac:dyDescent="0.3">
      <c r="A59" s="172"/>
      <c r="B59" s="172"/>
      <c r="C59" s="172"/>
      <c r="D59" s="173"/>
      <c r="E59" s="173"/>
      <c r="F59" s="173"/>
      <c r="G59" s="173"/>
      <c r="H59" s="173"/>
      <c r="I59" s="174"/>
      <c r="J59" s="175"/>
      <c r="K59" s="176" t="str">
        <f t="shared" si="36"/>
        <v/>
      </c>
      <c r="L59" s="177" t="str">
        <f t="shared" si="37"/>
        <v/>
      </c>
      <c r="M59" s="178" t="str">
        <f t="shared" si="38"/>
        <v/>
      </c>
      <c r="N59" s="44" t="str" cm="1">
        <f t="array" ref="N59">IFERROR(IF(_xlfn.SINGLE(A:A)="","",IF(R59="Beer",SUM(LOOKUP(2,1/(Rates!$B$3:$B$5&lt;=W59)/(Rates!$C$3:$C$5&gt;=W59),Rates!$D$3:$D$5)*(X59/100)*W59),IF(R59="Refreshment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44" t="str">
        <f t="shared" si="39"/>
        <v/>
      </c>
      <c r="P59" s="13"/>
      <c r="Q59" s="179" t="str">
        <f t="shared" si="40"/>
        <v/>
      </c>
      <c r="R59" s="180" t="str">
        <f t="shared" si="41"/>
        <v/>
      </c>
      <c r="S59" s="13" t="str">
        <f>IF(A59="","",IF(R59="Refreshment Beverage",VLOOKUP(VALUE(Q59),Rates!G$15:L$19,2,0),VLOOKUP(VALUE(Q59),Rates!G$4:L$8,2,0)))</f>
        <v/>
      </c>
      <c r="T59" s="13" t="str">
        <f t="shared" si="42"/>
        <v/>
      </c>
      <c r="U59" s="181" t="str">
        <f t="shared" si="43"/>
        <v/>
      </c>
      <c r="V59" s="13" t="str">
        <f t="shared" si="44"/>
        <v/>
      </c>
      <c r="W59" s="13" t="str">
        <f t="shared" si="45"/>
        <v/>
      </c>
      <c r="X59" s="182" t="str">
        <f t="shared" si="46"/>
        <v/>
      </c>
      <c r="Y59" s="183" t="str">
        <f>IF(A:A="","",IF(R59="Refreshment Beverage",VLOOKUP(Q59,Rates!G$15:L$19,6,0)*W59,VLOOKUP(Q59,Rates!G$4:L$12,6,0)*W59))</f>
        <v/>
      </c>
      <c r="Z59" s="183" t="str">
        <f t="shared" si="47"/>
        <v/>
      </c>
      <c r="AA59" s="17">
        <f t="shared" si="19"/>
        <v>0</v>
      </c>
      <c r="AB59" s="177" t="str" cm="1">
        <f t="array" ref="AB59">IF(_xlfn.SINGLE(A:A)="","",IF(R59="Refreshment Beverage","",IF(AND(R59="Beer",Q59=0),SUM(LOOKUP(2,1/(Rates!$B$15:$B$18&lt;=W59)/(Rates!$C$15:$C$18&gt;=W59),Rates!$D$15:$D$18)*W59),VLOOKUP(VALUE(_xlfn.SINGLE(Q:Q)),Rates!A:B,2,0)*W59)))</f>
        <v/>
      </c>
      <c r="AC59" s="177" t="str" cm="1">
        <f t="array" ref="AC59">IF(_xlfn.SINGLE(A:A)="","",IF(R59="Refreshment Beverage","",IF(AND(R59="Beer",Q59=0),SUM(LOOKUP(2,1/(Rates!$B$15:$B$18&lt;=W59)/(Rates!$C$15:$C$18&gt;=W59),Rates!$E$15:$E$18)*W59),VLOOKUP(VALUE(_xlfn.SINGLE(Q:Q)),Rates!A:C,3,0)*W59)))</f>
        <v/>
      </c>
      <c r="AD59" s="168">
        <f>IFERROR(IF(OR(Q59=1,Q59=2,Q59=3,Q59=4),VLOOKUP(Q59,Rates!$A$31:$B$34,2,0)*W59,IF(V59=1,VLOOKUP(U59,'REB BEV MIN MKUP'!B:E,4,0),IF(V59&gt;1,VLOOKUP(VALUE(W59),'REB BEV MIN MKUP'!O:Q,3,0),0))),0)</f>
        <v>0</v>
      </c>
      <c r="AE59" s="177" t="str">
        <f t="shared" si="48"/>
        <v/>
      </c>
      <c r="AF59" s="13" t="str">
        <f t="shared" si="49"/>
        <v/>
      </c>
      <c r="AG59" s="177" t="str">
        <f t="shared" si="50"/>
        <v/>
      </c>
      <c r="AH59" s="184" t="str">
        <f t="shared" si="51"/>
        <v/>
      </c>
      <c r="AI59" s="184" t="str">
        <f>IF(AE:AE="","",IF(R59="Refreshment Beverage",AK59*(Rates!J$19/100),ROUND(SUM(AH59*(Rates!$J$8/100)),4)))</f>
        <v/>
      </c>
      <c r="AJ59" s="183" t="str">
        <f t="shared" si="52"/>
        <v/>
      </c>
      <c r="AK59" s="185" t="str">
        <f t="shared" si="53"/>
        <v/>
      </c>
      <c r="AL59" s="177" t="str">
        <f t="shared" si="54"/>
        <v/>
      </c>
      <c r="AM59" s="13" t="str">
        <f>IF(AS59="","",IF(R59="Refreshment Beverage",ROUND(AS59*Rates!K$19,4),ROUND(AO59*(VLOOKUP(VALUE(Q59),Rates!G$4:L$12,3,0)),4)))</f>
        <v/>
      </c>
      <c r="AN59" s="183" t="str">
        <f>IF(AS59="","",IF(R59="Refreshment Beverage",AS59*(Rates!J$19/100),MAX(AM59,AB59)))</f>
        <v/>
      </c>
      <c r="AO59" s="186" t="str">
        <f t="shared" si="55"/>
        <v/>
      </c>
      <c r="AP59" s="186" t="str">
        <f t="shared" si="56"/>
        <v/>
      </c>
      <c r="AQ59" s="186" t="str">
        <f>IF(AS59="","",IF(R59="Refreshment Beverage",ROUND(SUM(VLOOKUP(Q:Q,Rates!G$15:L$19,3,0)*(AS59-Y59-Z59-AA59)),4),ROUND(SUM(Rates!$K$8*AS59),4)))</f>
        <v/>
      </c>
      <c r="AR59" s="184" t="str">
        <f t="shared" si="57"/>
        <v/>
      </c>
      <c r="AS59" s="185" t="str">
        <f t="shared" si="58"/>
        <v/>
      </c>
      <c r="AT59" s="177" t="str">
        <f t="shared" si="59"/>
        <v/>
      </c>
      <c r="AU59" s="13" t="str">
        <f>IF(AX59="","",IF(R59="Refreshment Beverage",ROUND((BA59-Y59-Z59-AA59)*VLOOKUP(VALUE(Q59),Rates!G$15:L$19,3,0),4),ROUND(AW59*(VLOOKUP(VALUE(Q59),Rates!G:L,3,0)),4)))</f>
        <v/>
      </c>
      <c r="AV59" s="183" t="str">
        <f t="shared" si="60"/>
        <v/>
      </c>
      <c r="AW59" s="186" t="str">
        <f t="shared" si="61"/>
        <v/>
      </c>
      <c r="AX59" s="184" t="str">
        <f t="shared" si="62"/>
        <v/>
      </c>
      <c r="AY59" s="186" t="str">
        <f>IF(AX59="","",IF(R59="Refreshment Beverage",ROUND(SUM(AX59*Rates!K$19),4),ROUND(SUM(AX59*(Rates!J$8/100)),4)))</f>
        <v/>
      </c>
      <c r="AZ59" s="183" t="str">
        <f t="shared" si="63"/>
        <v/>
      </c>
      <c r="BA59" s="185" t="str">
        <f t="shared" si="64"/>
        <v/>
      </c>
      <c r="BD59" s="171"/>
      <c r="BE59" s="171"/>
      <c r="BF59" s="171"/>
      <c r="BG59" s="171"/>
    </row>
    <row r="60" spans="1:59" ht="15" customHeight="1" x14ac:dyDescent="0.3">
      <c r="A60" s="172"/>
      <c r="B60" s="172"/>
      <c r="C60" s="172"/>
      <c r="D60" s="173"/>
      <c r="E60" s="173"/>
      <c r="F60" s="173"/>
      <c r="G60" s="173"/>
      <c r="H60" s="173"/>
      <c r="I60" s="174"/>
      <c r="J60" s="175"/>
      <c r="K60" s="176" t="str">
        <f t="shared" si="36"/>
        <v/>
      </c>
      <c r="L60" s="177" t="str">
        <f t="shared" si="37"/>
        <v/>
      </c>
      <c r="M60" s="178" t="str">
        <f t="shared" si="38"/>
        <v/>
      </c>
      <c r="N60" s="44" t="str" cm="1">
        <f t="array" ref="N60">IFERROR(IF(_xlfn.SINGLE(A:A)="","",IF(R60="Beer",SUM(LOOKUP(2,1/(Rates!$B$3:$B$5&lt;=W60)/(Rates!$C$3:$C$5&gt;=W60),Rates!$D$3:$D$5)*(X60/100)*W60),IF(R60="Refreshment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44" t="str">
        <f t="shared" si="39"/>
        <v/>
      </c>
      <c r="P60" s="13"/>
      <c r="Q60" s="179" t="str">
        <f t="shared" si="40"/>
        <v/>
      </c>
      <c r="R60" s="180" t="str">
        <f t="shared" si="41"/>
        <v/>
      </c>
      <c r="S60" s="13" t="str">
        <f>IF(A60="","",IF(R60="Refreshment Beverage",VLOOKUP(VALUE(Q60),Rates!G$15:L$19,2,0),VLOOKUP(VALUE(Q60),Rates!G$4:L$8,2,0)))</f>
        <v/>
      </c>
      <c r="T60" s="13" t="str">
        <f t="shared" si="42"/>
        <v/>
      </c>
      <c r="U60" s="181" t="str">
        <f t="shared" si="43"/>
        <v/>
      </c>
      <c r="V60" s="13" t="str">
        <f t="shared" si="44"/>
        <v/>
      </c>
      <c r="W60" s="13" t="str">
        <f t="shared" si="45"/>
        <v/>
      </c>
      <c r="X60" s="182" t="str">
        <f t="shared" si="46"/>
        <v/>
      </c>
      <c r="Y60" s="183" t="str">
        <f>IF(A:A="","",IF(R60="Refreshment Beverage",VLOOKUP(Q60,Rates!G$15:L$19,6,0)*W60,VLOOKUP(Q60,Rates!G$4:L$12,6,0)*W60))</f>
        <v/>
      </c>
      <c r="Z60" s="183" t="str">
        <f t="shared" si="47"/>
        <v/>
      </c>
      <c r="AA60" s="17">
        <f t="shared" si="19"/>
        <v>0</v>
      </c>
      <c r="AB60" s="177" t="str" cm="1">
        <f t="array" ref="AB60">IF(_xlfn.SINGLE(A:A)="","",IF(R60="Refreshment Beverage","",IF(AND(R60="Beer",Q60=0),SUM(LOOKUP(2,1/(Rates!$B$15:$B$18&lt;=W60)/(Rates!$C$15:$C$18&gt;=W60),Rates!$D$15:$D$18)*W60),VLOOKUP(VALUE(_xlfn.SINGLE(Q:Q)),Rates!A:B,2,0)*W60)))</f>
        <v/>
      </c>
      <c r="AC60" s="177" t="str" cm="1">
        <f t="array" ref="AC60">IF(_xlfn.SINGLE(A:A)="","",IF(R60="Refreshment Beverage","",IF(AND(R60="Beer",Q60=0),SUM(LOOKUP(2,1/(Rates!$B$15:$B$18&lt;=W60)/(Rates!$C$15:$C$18&gt;=W60),Rates!$E$15:$E$18)*W60),VLOOKUP(VALUE(_xlfn.SINGLE(Q:Q)),Rates!A:C,3,0)*W60)))</f>
        <v/>
      </c>
      <c r="AD60" s="168">
        <f>IFERROR(IF(OR(Q60=1,Q60=2,Q60=3,Q60=4),VLOOKUP(Q60,Rates!$A$31:$B$34,2,0)*W60,IF(V60=1,VLOOKUP(U60,'REB BEV MIN MKUP'!B:E,4,0),IF(V60&gt;1,VLOOKUP(VALUE(W60),'REB BEV MIN MKUP'!O:Q,3,0),0))),0)</f>
        <v>0</v>
      </c>
      <c r="AE60" s="177" t="str">
        <f t="shared" si="48"/>
        <v/>
      </c>
      <c r="AF60" s="13" t="str">
        <f t="shared" si="49"/>
        <v/>
      </c>
      <c r="AG60" s="177" t="str">
        <f t="shared" si="50"/>
        <v/>
      </c>
      <c r="AH60" s="184" t="str">
        <f t="shared" si="51"/>
        <v/>
      </c>
      <c r="AI60" s="184" t="str">
        <f>IF(AE:AE="","",IF(R60="Refreshment Beverage",AK60*(Rates!J$19/100),ROUND(SUM(AH60*(Rates!$J$8/100)),4)))</f>
        <v/>
      </c>
      <c r="AJ60" s="183" t="str">
        <f t="shared" si="52"/>
        <v/>
      </c>
      <c r="AK60" s="185" t="str">
        <f t="shared" si="53"/>
        <v/>
      </c>
      <c r="AL60" s="177" t="str">
        <f t="shared" si="54"/>
        <v/>
      </c>
      <c r="AM60" s="13" t="str">
        <f>IF(AS60="","",IF(R60="Refreshment Beverage",ROUND(AS60*Rates!K$19,4),ROUND(AO60*(VLOOKUP(VALUE(Q60),Rates!G$4:L$12,3,0)),4)))</f>
        <v/>
      </c>
      <c r="AN60" s="183" t="str">
        <f>IF(AS60="","",IF(R60="Refreshment Beverage",AS60*(Rates!J$19/100),MAX(AM60,AB60)))</f>
        <v/>
      </c>
      <c r="AO60" s="186" t="str">
        <f t="shared" si="55"/>
        <v/>
      </c>
      <c r="AP60" s="186" t="str">
        <f t="shared" si="56"/>
        <v/>
      </c>
      <c r="AQ60" s="186" t="str">
        <f>IF(AS60="","",IF(R60="Refreshment Beverage",ROUND(SUM(VLOOKUP(Q:Q,Rates!G$15:L$19,3,0)*(AS60-Y60-Z60-AA60)),4),ROUND(SUM(Rates!$K$8*AS60),4)))</f>
        <v/>
      </c>
      <c r="AR60" s="184" t="str">
        <f t="shared" si="57"/>
        <v/>
      </c>
      <c r="AS60" s="185" t="str">
        <f t="shared" si="58"/>
        <v/>
      </c>
      <c r="AT60" s="177" t="str">
        <f t="shared" si="59"/>
        <v/>
      </c>
      <c r="AU60" s="13" t="str">
        <f>IF(AX60="","",IF(R60="Refreshment Beverage",ROUND((BA60-Y60-Z60-AA60)*VLOOKUP(VALUE(Q60),Rates!G$15:L$19,3,0),4),ROUND(AW60*(VLOOKUP(VALUE(Q60),Rates!G:L,3,0)),4)))</f>
        <v/>
      </c>
      <c r="AV60" s="183" t="str">
        <f t="shared" si="60"/>
        <v/>
      </c>
      <c r="AW60" s="186" t="str">
        <f t="shared" si="61"/>
        <v/>
      </c>
      <c r="AX60" s="184" t="str">
        <f t="shared" si="62"/>
        <v/>
      </c>
      <c r="AY60" s="186" t="str">
        <f>IF(AX60="","",IF(R60="Refreshment Beverage",ROUND(SUM(AX60*Rates!K$19),4),ROUND(SUM(AX60*(Rates!J$8/100)),4)))</f>
        <v/>
      </c>
      <c r="AZ60" s="183" t="str">
        <f t="shared" si="63"/>
        <v/>
      </c>
      <c r="BA60" s="185" t="str">
        <f t="shared" si="64"/>
        <v/>
      </c>
      <c r="BD60" s="171"/>
      <c r="BE60" s="171"/>
      <c r="BF60" s="171"/>
      <c r="BG60" s="171"/>
    </row>
    <row r="61" spans="1:59" ht="15" customHeight="1" x14ac:dyDescent="0.3">
      <c r="A61" s="172"/>
      <c r="B61" s="172"/>
      <c r="C61" s="172"/>
      <c r="D61" s="173"/>
      <c r="E61" s="173"/>
      <c r="F61" s="173"/>
      <c r="G61" s="173"/>
      <c r="H61" s="173"/>
      <c r="I61" s="174"/>
      <c r="J61" s="175"/>
      <c r="K61" s="176" t="str">
        <f t="shared" si="36"/>
        <v/>
      </c>
      <c r="L61" s="177" t="str">
        <f t="shared" si="37"/>
        <v/>
      </c>
      <c r="M61" s="178" t="str">
        <f t="shared" si="38"/>
        <v/>
      </c>
      <c r="N61" s="44" t="str" cm="1">
        <f t="array" ref="N61">IFERROR(IF(_xlfn.SINGLE(A:A)="","",IF(R61="Beer",SUM(LOOKUP(2,1/(Rates!$B$3:$B$5&lt;=W61)/(Rates!$C$3:$C$5&gt;=W61),Rates!$D$3:$D$5)*(X61/100)*W61),IF(R61="Refreshment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44" t="str">
        <f t="shared" si="39"/>
        <v/>
      </c>
      <c r="P61" s="13"/>
      <c r="Q61" s="179" t="str">
        <f t="shared" si="40"/>
        <v/>
      </c>
      <c r="R61" s="180" t="str">
        <f t="shared" si="41"/>
        <v/>
      </c>
      <c r="S61" s="13" t="str">
        <f>IF(A61="","",IF(R61="Refreshment Beverage",VLOOKUP(VALUE(Q61),Rates!G$15:L$19,2,0),VLOOKUP(VALUE(Q61),Rates!G$4:L$8,2,0)))</f>
        <v/>
      </c>
      <c r="T61" s="13" t="str">
        <f t="shared" si="42"/>
        <v/>
      </c>
      <c r="U61" s="181" t="str">
        <f t="shared" si="43"/>
        <v/>
      </c>
      <c r="V61" s="13" t="str">
        <f t="shared" si="44"/>
        <v/>
      </c>
      <c r="W61" s="13" t="str">
        <f t="shared" si="45"/>
        <v/>
      </c>
      <c r="X61" s="182" t="str">
        <f t="shared" si="46"/>
        <v/>
      </c>
      <c r="Y61" s="183" t="str">
        <f>IF(A:A="","",IF(R61="Refreshment Beverage",VLOOKUP(Q61,Rates!G$15:L$19,6,0)*W61,VLOOKUP(Q61,Rates!G$4:L$12,6,0)*W61))</f>
        <v/>
      </c>
      <c r="Z61" s="183" t="str">
        <f t="shared" si="47"/>
        <v/>
      </c>
      <c r="AA61" s="17">
        <f t="shared" si="19"/>
        <v>0</v>
      </c>
      <c r="AB61" s="177" t="str" cm="1">
        <f t="array" ref="AB61">IF(_xlfn.SINGLE(A:A)="","",IF(R61="Refreshment Beverage","",IF(AND(R61="Beer",Q61=0),SUM(LOOKUP(2,1/(Rates!$B$15:$B$18&lt;=W61)/(Rates!$C$15:$C$18&gt;=W61),Rates!$D$15:$D$18)*W61),VLOOKUP(VALUE(_xlfn.SINGLE(Q:Q)),Rates!A:B,2,0)*W61)))</f>
        <v/>
      </c>
      <c r="AC61" s="177" t="str" cm="1">
        <f t="array" ref="AC61">IF(_xlfn.SINGLE(A:A)="","",IF(R61="Refreshment Beverage","",IF(AND(R61="Beer",Q61=0),SUM(LOOKUP(2,1/(Rates!$B$15:$B$18&lt;=W61)/(Rates!$C$15:$C$18&gt;=W61),Rates!$E$15:$E$18)*W61),VLOOKUP(VALUE(_xlfn.SINGLE(Q:Q)),Rates!A:C,3,0)*W61)))</f>
        <v/>
      </c>
      <c r="AD61" s="168">
        <f>IFERROR(IF(OR(Q61=1,Q61=2,Q61=3,Q61=4),VLOOKUP(Q61,Rates!$A$31:$B$34,2,0)*W61,IF(V61=1,VLOOKUP(U61,'REB BEV MIN MKUP'!B:E,4,0),IF(V61&gt;1,VLOOKUP(VALUE(W61),'REB BEV MIN MKUP'!O:Q,3,0),0))),0)</f>
        <v>0</v>
      </c>
      <c r="AE61" s="177" t="str">
        <f t="shared" si="48"/>
        <v/>
      </c>
      <c r="AF61" s="13" t="str">
        <f t="shared" si="49"/>
        <v/>
      </c>
      <c r="AG61" s="177" t="str">
        <f t="shared" si="50"/>
        <v/>
      </c>
      <c r="AH61" s="184" t="str">
        <f t="shared" si="51"/>
        <v/>
      </c>
      <c r="AI61" s="184" t="str">
        <f>IF(AE:AE="","",IF(R61="Refreshment Beverage",AK61*(Rates!J$19/100),ROUND(SUM(AH61*(Rates!$J$8/100)),4)))</f>
        <v/>
      </c>
      <c r="AJ61" s="183" t="str">
        <f t="shared" si="52"/>
        <v/>
      </c>
      <c r="AK61" s="185" t="str">
        <f t="shared" si="53"/>
        <v/>
      </c>
      <c r="AL61" s="177" t="str">
        <f t="shared" si="54"/>
        <v/>
      </c>
      <c r="AM61" s="13" t="str">
        <f>IF(AS61="","",IF(R61="Refreshment Beverage",ROUND(AS61*Rates!K$19,4),ROUND(AO61*(VLOOKUP(VALUE(Q61),Rates!G$4:L$12,3,0)),4)))</f>
        <v/>
      </c>
      <c r="AN61" s="183" t="str">
        <f>IF(AS61="","",IF(R61="Refreshment Beverage",AS61*(Rates!J$19/100),MAX(AM61,AB61)))</f>
        <v/>
      </c>
      <c r="AO61" s="186" t="str">
        <f t="shared" si="55"/>
        <v/>
      </c>
      <c r="AP61" s="186" t="str">
        <f t="shared" si="56"/>
        <v/>
      </c>
      <c r="AQ61" s="186" t="str">
        <f>IF(AS61="","",IF(R61="Refreshment Beverage",ROUND(SUM(VLOOKUP(Q:Q,Rates!G$15:L$19,3,0)*(AS61-Y61-Z61-AA61)),4),ROUND(SUM(Rates!$K$8*AS61),4)))</f>
        <v/>
      </c>
      <c r="AR61" s="184" t="str">
        <f t="shared" si="57"/>
        <v/>
      </c>
      <c r="AS61" s="185" t="str">
        <f t="shared" si="58"/>
        <v/>
      </c>
      <c r="AT61" s="177" t="str">
        <f t="shared" si="59"/>
        <v/>
      </c>
      <c r="AU61" s="13" t="str">
        <f>IF(AX61="","",IF(R61="Refreshment Beverage",ROUND((BA61-Y61-Z61-AA61)*VLOOKUP(VALUE(Q61),Rates!G$15:L$19,3,0),4),ROUND(AW61*(VLOOKUP(VALUE(Q61),Rates!G:L,3,0)),4)))</f>
        <v/>
      </c>
      <c r="AV61" s="183" t="str">
        <f t="shared" si="60"/>
        <v/>
      </c>
      <c r="AW61" s="186" t="str">
        <f t="shared" si="61"/>
        <v/>
      </c>
      <c r="AX61" s="184" t="str">
        <f t="shared" si="62"/>
        <v/>
      </c>
      <c r="AY61" s="186" t="str">
        <f>IF(AX61="","",IF(R61="Refreshment Beverage",ROUND(SUM(AX61*Rates!K$19),4),ROUND(SUM(AX61*(Rates!J$8/100)),4)))</f>
        <v/>
      </c>
      <c r="AZ61" s="183" t="str">
        <f t="shared" si="63"/>
        <v/>
      </c>
      <c r="BA61" s="185" t="str">
        <f t="shared" si="64"/>
        <v/>
      </c>
      <c r="BD61" s="171"/>
      <c r="BE61" s="171"/>
      <c r="BF61" s="171"/>
      <c r="BG61" s="171"/>
    </row>
    <row r="62" spans="1:59" ht="15" customHeight="1" x14ac:dyDescent="0.3">
      <c r="A62" s="172"/>
      <c r="B62" s="172"/>
      <c r="C62" s="172"/>
      <c r="D62" s="173"/>
      <c r="E62" s="173"/>
      <c r="F62" s="173"/>
      <c r="G62" s="173"/>
      <c r="H62" s="173"/>
      <c r="I62" s="174"/>
      <c r="J62" s="175"/>
      <c r="K62" s="176" t="str">
        <f t="shared" si="36"/>
        <v/>
      </c>
      <c r="L62" s="177" t="str">
        <f t="shared" si="37"/>
        <v/>
      </c>
      <c r="M62" s="178" t="str">
        <f t="shared" si="38"/>
        <v/>
      </c>
      <c r="N62" s="44" t="str" cm="1">
        <f t="array" ref="N62">IFERROR(IF(_xlfn.SINGLE(A:A)="","",IF(R62="Beer",SUM(LOOKUP(2,1/(Rates!$B$3:$B$5&lt;=W62)/(Rates!$C$3:$C$5&gt;=W62),Rates!$D$3:$D$5)*(X62/100)*W62),IF(R62="Refreshment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44" t="str">
        <f t="shared" si="39"/>
        <v/>
      </c>
      <c r="P62" s="13"/>
      <c r="Q62" s="179" t="str">
        <f t="shared" si="40"/>
        <v/>
      </c>
      <c r="R62" s="180" t="str">
        <f t="shared" si="41"/>
        <v/>
      </c>
      <c r="S62" s="13" t="str">
        <f>IF(A62="","",IF(R62="Refreshment Beverage",VLOOKUP(VALUE(Q62),Rates!G$15:L$19,2,0),VLOOKUP(VALUE(Q62),Rates!G$4:L$8,2,0)))</f>
        <v/>
      </c>
      <c r="T62" s="13" t="str">
        <f t="shared" si="42"/>
        <v/>
      </c>
      <c r="U62" s="181" t="str">
        <f t="shared" si="43"/>
        <v/>
      </c>
      <c r="V62" s="13" t="str">
        <f t="shared" si="44"/>
        <v/>
      </c>
      <c r="W62" s="13" t="str">
        <f t="shared" si="45"/>
        <v/>
      </c>
      <c r="X62" s="182" t="str">
        <f t="shared" si="46"/>
        <v/>
      </c>
      <c r="Y62" s="183" t="str">
        <f>IF(A:A="","",IF(R62="Refreshment Beverage",VLOOKUP(Q62,Rates!G$15:L$19,6,0)*W62,VLOOKUP(Q62,Rates!G$4:L$12,6,0)*W62))</f>
        <v/>
      </c>
      <c r="Z62" s="183" t="str">
        <f t="shared" si="47"/>
        <v/>
      </c>
      <c r="AA62" s="17">
        <f t="shared" si="19"/>
        <v>0</v>
      </c>
      <c r="AB62" s="177" t="str" cm="1">
        <f t="array" ref="AB62">IF(_xlfn.SINGLE(A:A)="","",IF(R62="Refreshment Beverage","",IF(AND(R62="Beer",Q62=0),SUM(LOOKUP(2,1/(Rates!$B$15:$B$18&lt;=W62)/(Rates!$C$15:$C$18&gt;=W62),Rates!$D$15:$D$18)*W62),VLOOKUP(VALUE(_xlfn.SINGLE(Q:Q)),Rates!A:B,2,0)*W62)))</f>
        <v/>
      </c>
      <c r="AC62" s="177" t="str" cm="1">
        <f t="array" ref="AC62">IF(_xlfn.SINGLE(A:A)="","",IF(R62="Refreshment Beverage","",IF(AND(R62="Beer",Q62=0),SUM(LOOKUP(2,1/(Rates!$B$15:$B$18&lt;=W62)/(Rates!$C$15:$C$18&gt;=W62),Rates!$E$15:$E$18)*W62),VLOOKUP(VALUE(_xlfn.SINGLE(Q:Q)),Rates!A:C,3,0)*W62)))</f>
        <v/>
      </c>
      <c r="AD62" s="168">
        <f>IFERROR(IF(OR(Q62=1,Q62=2,Q62=3,Q62=4),VLOOKUP(Q62,Rates!$A$31:$B$34,2,0)*W62,IF(V62=1,VLOOKUP(U62,'REB BEV MIN MKUP'!B:E,4,0),IF(V62&gt;1,VLOOKUP(VALUE(W62),'REB BEV MIN MKUP'!O:Q,3,0),0))),0)</f>
        <v>0</v>
      </c>
      <c r="AE62" s="177" t="str">
        <f t="shared" si="48"/>
        <v/>
      </c>
      <c r="AF62" s="13" t="str">
        <f t="shared" si="49"/>
        <v/>
      </c>
      <c r="AG62" s="177" t="str">
        <f t="shared" si="50"/>
        <v/>
      </c>
      <c r="AH62" s="184" t="str">
        <f t="shared" si="51"/>
        <v/>
      </c>
      <c r="AI62" s="184" t="str">
        <f>IF(AE:AE="","",IF(R62="Refreshment Beverage",AK62*(Rates!J$19/100),ROUND(SUM(AH62*(Rates!$J$8/100)),4)))</f>
        <v/>
      </c>
      <c r="AJ62" s="183" t="str">
        <f t="shared" si="52"/>
        <v/>
      </c>
      <c r="AK62" s="185" t="str">
        <f t="shared" si="53"/>
        <v/>
      </c>
      <c r="AL62" s="177" t="str">
        <f t="shared" si="54"/>
        <v/>
      </c>
      <c r="AM62" s="13" t="str">
        <f>IF(AS62="","",IF(R62="Refreshment Beverage",ROUND(AS62*Rates!K$19,4),ROUND(AO62*(VLOOKUP(VALUE(Q62),Rates!G$4:L$12,3,0)),4)))</f>
        <v/>
      </c>
      <c r="AN62" s="183" t="str">
        <f>IF(AS62="","",IF(R62="Refreshment Beverage",AS62*(Rates!J$19/100),MAX(AM62,AB62)))</f>
        <v/>
      </c>
      <c r="AO62" s="186" t="str">
        <f t="shared" si="55"/>
        <v/>
      </c>
      <c r="AP62" s="186" t="str">
        <f t="shared" si="56"/>
        <v/>
      </c>
      <c r="AQ62" s="186" t="str">
        <f>IF(AS62="","",IF(R62="Refreshment Beverage",ROUND(SUM(VLOOKUP(Q:Q,Rates!G$15:L$19,3,0)*(AS62-Y62-Z62-AA62)),4),ROUND(SUM(Rates!$K$8*AS62),4)))</f>
        <v/>
      </c>
      <c r="AR62" s="184" t="str">
        <f t="shared" si="57"/>
        <v/>
      </c>
      <c r="AS62" s="185" t="str">
        <f t="shared" si="58"/>
        <v/>
      </c>
      <c r="AT62" s="177" t="str">
        <f t="shared" si="59"/>
        <v/>
      </c>
      <c r="AU62" s="13" t="str">
        <f>IF(AX62="","",IF(R62="Refreshment Beverage",ROUND((BA62-Y62-Z62-AA62)*VLOOKUP(VALUE(Q62),Rates!G$15:L$19,3,0),4),ROUND(AW62*(VLOOKUP(VALUE(Q62),Rates!G:L,3,0)),4)))</f>
        <v/>
      </c>
      <c r="AV62" s="183" t="str">
        <f t="shared" si="60"/>
        <v/>
      </c>
      <c r="AW62" s="186" t="str">
        <f t="shared" si="61"/>
        <v/>
      </c>
      <c r="AX62" s="184" t="str">
        <f t="shared" si="62"/>
        <v/>
      </c>
      <c r="AY62" s="186" t="str">
        <f>IF(AX62="","",IF(R62="Refreshment Beverage",ROUND(SUM(AX62*Rates!K$19),4),ROUND(SUM(AX62*(Rates!J$8/100)),4)))</f>
        <v/>
      </c>
      <c r="AZ62" s="183" t="str">
        <f t="shared" si="63"/>
        <v/>
      </c>
      <c r="BA62" s="185" t="str">
        <f t="shared" si="64"/>
        <v/>
      </c>
      <c r="BD62" s="171"/>
      <c r="BE62" s="171"/>
      <c r="BF62" s="171"/>
      <c r="BG62" s="171"/>
    </row>
    <row r="63" spans="1:59" ht="15" customHeight="1" x14ac:dyDescent="0.3">
      <c r="A63" s="172"/>
      <c r="B63" s="172"/>
      <c r="C63" s="172"/>
      <c r="D63" s="173"/>
      <c r="E63" s="173"/>
      <c r="F63" s="173"/>
      <c r="G63" s="173"/>
      <c r="H63" s="173"/>
      <c r="I63" s="174"/>
      <c r="J63" s="175"/>
      <c r="K63" s="176" t="str">
        <f t="shared" si="36"/>
        <v/>
      </c>
      <c r="L63" s="177" t="str">
        <f t="shared" si="37"/>
        <v/>
      </c>
      <c r="M63" s="178" t="str">
        <f t="shared" si="38"/>
        <v/>
      </c>
      <c r="N63" s="44" t="str" cm="1">
        <f t="array" ref="N63">IFERROR(IF(_xlfn.SINGLE(A:A)="","",IF(R63="Beer",SUM(LOOKUP(2,1/(Rates!$B$3:$B$5&lt;=W63)/(Rates!$C$3:$C$5&gt;=W63),Rates!$D$3:$D$5)*(X63/100)*W63),IF(R63="Refreshment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44" t="str">
        <f t="shared" si="39"/>
        <v/>
      </c>
      <c r="P63" s="13"/>
      <c r="Q63" s="179" t="str">
        <f t="shared" si="40"/>
        <v/>
      </c>
      <c r="R63" s="180" t="str">
        <f t="shared" si="41"/>
        <v/>
      </c>
      <c r="S63" s="13" t="str">
        <f>IF(A63="","",IF(R63="Refreshment Beverage",VLOOKUP(VALUE(Q63),Rates!G$15:L$19,2,0),VLOOKUP(VALUE(Q63),Rates!G$4:L$8,2,0)))</f>
        <v/>
      </c>
      <c r="T63" s="13" t="str">
        <f t="shared" si="42"/>
        <v/>
      </c>
      <c r="U63" s="181" t="str">
        <f t="shared" si="43"/>
        <v/>
      </c>
      <c r="V63" s="13" t="str">
        <f t="shared" si="44"/>
        <v/>
      </c>
      <c r="W63" s="13" t="str">
        <f t="shared" si="45"/>
        <v/>
      </c>
      <c r="X63" s="182" t="str">
        <f t="shared" si="46"/>
        <v/>
      </c>
      <c r="Y63" s="183" t="str">
        <f>IF(A:A="","",IF(R63="Refreshment Beverage",VLOOKUP(Q63,Rates!G$15:L$19,6,0)*W63,VLOOKUP(Q63,Rates!G$4:L$12,6,0)*W63))</f>
        <v/>
      </c>
      <c r="Z63" s="183" t="str">
        <f t="shared" si="47"/>
        <v/>
      </c>
      <c r="AA63" s="17">
        <f t="shared" si="19"/>
        <v>0</v>
      </c>
      <c r="AB63" s="177" t="str" cm="1">
        <f t="array" ref="AB63">IF(_xlfn.SINGLE(A:A)="","",IF(R63="Refreshment Beverage","",IF(AND(R63="Beer",Q63=0),SUM(LOOKUP(2,1/(Rates!$B$15:$B$18&lt;=W63)/(Rates!$C$15:$C$18&gt;=W63),Rates!$D$15:$D$18)*W63),VLOOKUP(VALUE(_xlfn.SINGLE(Q:Q)),Rates!A:B,2,0)*W63)))</f>
        <v/>
      </c>
      <c r="AC63" s="177" t="str" cm="1">
        <f t="array" ref="AC63">IF(_xlfn.SINGLE(A:A)="","",IF(R63="Refreshment Beverage","",IF(AND(R63="Beer",Q63=0),SUM(LOOKUP(2,1/(Rates!$B$15:$B$18&lt;=W63)/(Rates!$C$15:$C$18&gt;=W63),Rates!$E$15:$E$18)*W63),VLOOKUP(VALUE(_xlfn.SINGLE(Q:Q)),Rates!A:C,3,0)*W63)))</f>
        <v/>
      </c>
      <c r="AD63" s="168">
        <f>IFERROR(IF(OR(Q63=1,Q63=2,Q63=3,Q63=4),VLOOKUP(Q63,Rates!$A$31:$B$34,2,0)*W63,IF(V63=1,VLOOKUP(U63,'REB BEV MIN MKUP'!B:E,4,0),IF(V63&gt;1,VLOOKUP(VALUE(W63),'REB BEV MIN MKUP'!O:Q,3,0),0))),0)</f>
        <v>0</v>
      </c>
      <c r="AE63" s="177" t="str">
        <f t="shared" si="48"/>
        <v/>
      </c>
      <c r="AF63" s="13" t="str">
        <f t="shared" si="49"/>
        <v/>
      </c>
      <c r="AG63" s="177" t="str">
        <f t="shared" si="50"/>
        <v/>
      </c>
      <c r="AH63" s="184" t="str">
        <f t="shared" si="51"/>
        <v/>
      </c>
      <c r="AI63" s="184" t="str">
        <f>IF(AE:AE="","",IF(R63="Refreshment Beverage",AK63*(Rates!J$19/100),ROUND(SUM(AH63*(Rates!$J$8/100)),4)))</f>
        <v/>
      </c>
      <c r="AJ63" s="183" t="str">
        <f t="shared" si="52"/>
        <v/>
      </c>
      <c r="AK63" s="185" t="str">
        <f t="shared" si="53"/>
        <v/>
      </c>
      <c r="AL63" s="177" t="str">
        <f t="shared" si="54"/>
        <v/>
      </c>
      <c r="AM63" s="13" t="str">
        <f>IF(AS63="","",IF(R63="Refreshment Beverage",ROUND(AS63*Rates!K$19,4),ROUND(AO63*(VLOOKUP(VALUE(Q63),Rates!G$4:L$12,3,0)),4)))</f>
        <v/>
      </c>
      <c r="AN63" s="183" t="str">
        <f>IF(AS63="","",IF(R63="Refreshment Beverage",AS63*(Rates!J$19/100),MAX(AM63,AB63)))</f>
        <v/>
      </c>
      <c r="AO63" s="186" t="str">
        <f t="shared" si="55"/>
        <v/>
      </c>
      <c r="AP63" s="186" t="str">
        <f t="shared" si="56"/>
        <v/>
      </c>
      <c r="AQ63" s="186" t="str">
        <f>IF(AS63="","",IF(R63="Refreshment Beverage",ROUND(SUM(VLOOKUP(Q:Q,Rates!G$15:L$19,3,0)*(AS63-Y63-Z63-AA63)),4),ROUND(SUM(Rates!$K$8*AS63),4)))</f>
        <v/>
      </c>
      <c r="AR63" s="184" t="str">
        <f t="shared" si="57"/>
        <v/>
      </c>
      <c r="AS63" s="185" t="str">
        <f t="shared" si="58"/>
        <v/>
      </c>
      <c r="AT63" s="177" t="str">
        <f t="shared" si="59"/>
        <v/>
      </c>
      <c r="AU63" s="13" t="str">
        <f>IF(AX63="","",IF(R63="Refreshment Beverage",ROUND((BA63-Y63-Z63-AA63)*VLOOKUP(VALUE(Q63),Rates!G$15:L$19,3,0),4),ROUND(AW63*(VLOOKUP(VALUE(Q63),Rates!G:L,3,0)),4)))</f>
        <v/>
      </c>
      <c r="AV63" s="183" t="str">
        <f t="shared" si="60"/>
        <v/>
      </c>
      <c r="AW63" s="186" t="str">
        <f t="shared" si="61"/>
        <v/>
      </c>
      <c r="AX63" s="184" t="str">
        <f t="shared" si="62"/>
        <v/>
      </c>
      <c r="AY63" s="186" t="str">
        <f>IF(AX63="","",IF(R63="Refreshment Beverage",ROUND(SUM(AX63*Rates!K$19),4),ROUND(SUM(AX63*(Rates!J$8/100)),4)))</f>
        <v/>
      </c>
      <c r="AZ63" s="183" t="str">
        <f t="shared" si="63"/>
        <v/>
      </c>
      <c r="BA63" s="185" t="str">
        <f t="shared" si="64"/>
        <v/>
      </c>
      <c r="BD63" s="171"/>
      <c r="BE63" s="171"/>
      <c r="BF63" s="171"/>
      <c r="BG63" s="171"/>
    </row>
    <row r="64" spans="1:59" ht="15" customHeight="1" x14ac:dyDescent="0.3">
      <c r="A64" s="172"/>
      <c r="B64" s="172"/>
      <c r="C64" s="172"/>
      <c r="D64" s="173"/>
      <c r="E64" s="173"/>
      <c r="F64" s="173"/>
      <c r="G64" s="173"/>
      <c r="H64" s="173"/>
      <c r="I64" s="174"/>
      <c r="J64" s="175"/>
      <c r="K64" s="176" t="str">
        <f t="shared" si="36"/>
        <v/>
      </c>
      <c r="L64" s="177" t="str">
        <f t="shared" si="37"/>
        <v/>
      </c>
      <c r="M64" s="178" t="str">
        <f t="shared" si="38"/>
        <v/>
      </c>
      <c r="N64" s="44" t="str" cm="1">
        <f t="array" ref="N64">IFERROR(IF(_xlfn.SINGLE(A:A)="","",IF(R64="Beer",SUM(LOOKUP(2,1/(Rates!$B$3:$B$5&lt;=W64)/(Rates!$C$3:$C$5&gt;=W64),Rates!$D$3:$D$5)*(X64/100)*W64),IF(R64="Refreshment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44" t="str">
        <f t="shared" si="39"/>
        <v/>
      </c>
      <c r="P64" s="13"/>
      <c r="Q64" s="179" t="str">
        <f t="shared" si="40"/>
        <v/>
      </c>
      <c r="R64" s="180" t="str">
        <f t="shared" si="41"/>
        <v/>
      </c>
      <c r="S64" s="13" t="str">
        <f>IF(A64="","",IF(R64="Refreshment Beverage",VLOOKUP(VALUE(Q64),Rates!G$15:L$19,2,0),VLOOKUP(VALUE(Q64),Rates!G$4:L$8,2,0)))</f>
        <v/>
      </c>
      <c r="T64" s="13" t="str">
        <f t="shared" si="42"/>
        <v/>
      </c>
      <c r="U64" s="181" t="str">
        <f t="shared" si="43"/>
        <v/>
      </c>
      <c r="V64" s="13" t="str">
        <f t="shared" si="44"/>
        <v/>
      </c>
      <c r="W64" s="13" t="str">
        <f t="shared" si="45"/>
        <v/>
      </c>
      <c r="X64" s="182" t="str">
        <f t="shared" si="46"/>
        <v/>
      </c>
      <c r="Y64" s="183" t="str">
        <f>IF(A:A="","",IF(R64="Refreshment Beverage",VLOOKUP(Q64,Rates!G$15:L$19,6,0)*W64,VLOOKUP(Q64,Rates!G$4:L$12,6,0)*W64))</f>
        <v/>
      </c>
      <c r="Z64" s="183" t="str">
        <f t="shared" si="47"/>
        <v/>
      </c>
      <c r="AA64" s="17">
        <f t="shared" si="19"/>
        <v>0</v>
      </c>
      <c r="AB64" s="177" t="str" cm="1">
        <f t="array" ref="AB64">IF(_xlfn.SINGLE(A:A)="","",IF(R64="Refreshment Beverage","",IF(AND(R64="Beer",Q64=0),SUM(LOOKUP(2,1/(Rates!$B$15:$B$18&lt;=W64)/(Rates!$C$15:$C$18&gt;=W64),Rates!$D$15:$D$18)*W64),VLOOKUP(VALUE(_xlfn.SINGLE(Q:Q)),Rates!A:B,2,0)*W64)))</f>
        <v/>
      </c>
      <c r="AC64" s="177" t="str" cm="1">
        <f t="array" ref="AC64">IF(_xlfn.SINGLE(A:A)="","",IF(R64="Refreshment Beverage","",IF(AND(R64="Beer",Q64=0),SUM(LOOKUP(2,1/(Rates!$B$15:$B$18&lt;=W64)/(Rates!$C$15:$C$18&gt;=W64),Rates!$E$15:$E$18)*W64),VLOOKUP(VALUE(_xlfn.SINGLE(Q:Q)),Rates!A:C,3,0)*W64)))</f>
        <v/>
      </c>
      <c r="AD64" s="168">
        <f>IFERROR(IF(OR(Q64=1,Q64=2,Q64=3,Q64=4),VLOOKUP(Q64,Rates!$A$31:$B$34,2,0)*W64,IF(V64=1,VLOOKUP(U64,'REB BEV MIN MKUP'!B:E,4,0),IF(V64&gt;1,VLOOKUP(VALUE(W64),'REB BEV MIN MKUP'!O:Q,3,0),0))),0)</f>
        <v>0</v>
      </c>
      <c r="AE64" s="177" t="str">
        <f t="shared" si="48"/>
        <v/>
      </c>
      <c r="AF64" s="13" t="str">
        <f t="shared" si="49"/>
        <v/>
      </c>
      <c r="AG64" s="177" t="str">
        <f t="shared" si="50"/>
        <v/>
      </c>
      <c r="AH64" s="184" t="str">
        <f t="shared" si="51"/>
        <v/>
      </c>
      <c r="AI64" s="184" t="str">
        <f>IF(AE:AE="","",IF(R64="Refreshment Beverage",AK64*(Rates!J$19/100),ROUND(SUM(AH64*(Rates!$J$8/100)),4)))</f>
        <v/>
      </c>
      <c r="AJ64" s="183" t="str">
        <f t="shared" si="52"/>
        <v/>
      </c>
      <c r="AK64" s="185" t="str">
        <f t="shared" si="53"/>
        <v/>
      </c>
      <c r="AL64" s="177" t="str">
        <f t="shared" si="54"/>
        <v/>
      </c>
      <c r="AM64" s="13" t="str">
        <f>IF(AS64="","",IF(R64="Refreshment Beverage",ROUND(AS64*Rates!K$19,4),ROUND(AO64*(VLOOKUP(VALUE(Q64),Rates!G$4:L$12,3,0)),4)))</f>
        <v/>
      </c>
      <c r="AN64" s="183" t="str">
        <f>IF(AS64="","",IF(R64="Refreshment Beverage",AS64*(Rates!J$19/100),MAX(AM64,AB64)))</f>
        <v/>
      </c>
      <c r="AO64" s="186" t="str">
        <f t="shared" si="55"/>
        <v/>
      </c>
      <c r="AP64" s="186" t="str">
        <f t="shared" si="56"/>
        <v/>
      </c>
      <c r="AQ64" s="186" t="str">
        <f>IF(AS64="","",IF(R64="Refreshment Beverage",ROUND(SUM(VLOOKUP(Q:Q,Rates!G$15:L$19,3,0)*(AS64-Y64-Z64-AA64)),4),ROUND(SUM(Rates!$K$8*AS64),4)))</f>
        <v/>
      </c>
      <c r="AR64" s="184" t="str">
        <f t="shared" si="57"/>
        <v/>
      </c>
      <c r="AS64" s="185" t="str">
        <f t="shared" si="58"/>
        <v/>
      </c>
      <c r="AT64" s="177" t="str">
        <f t="shared" si="59"/>
        <v/>
      </c>
      <c r="AU64" s="13" t="str">
        <f>IF(AX64="","",IF(R64="Refreshment Beverage",ROUND((BA64-Y64-Z64-AA64)*VLOOKUP(VALUE(Q64),Rates!G$15:L$19,3,0),4),ROUND(AW64*(VLOOKUP(VALUE(Q64),Rates!G:L,3,0)),4)))</f>
        <v/>
      </c>
      <c r="AV64" s="183" t="str">
        <f t="shared" si="60"/>
        <v/>
      </c>
      <c r="AW64" s="186" t="str">
        <f t="shared" si="61"/>
        <v/>
      </c>
      <c r="AX64" s="184" t="str">
        <f t="shared" si="62"/>
        <v/>
      </c>
      <c r="AY64" s="186" t="str">
        <f>IF(AX64="","",IF(R64="Refreshment Beverage",ROUND(SUM(AX64*Rates!K$19),4),ROUND(SUM(AX64*(Rates!J$8/100)),4)))</f>
        <v/>
      </c>
      <c r="AZ64" s="183" t="str">
        <f t="shared" si="63"/>
        <v/>
      </c>
      <c r="BA64" s="185" t="str">
        <f t="shared" si="64"/>
        <v/>
      </c>
      <c r="BD64" s="171"/>
      <c r="BE64" s="171"/>
      <c r="BF64" s="171"/>
      <c r="BG64" s="171"/>
    </row>
    <row r="65" spans="1:59" ht="15" customHeight="1" x14ac:dyDescent="0.3">
      <c r="A65" s="172"/>
      <c r="B65" s="172"/>
      <c r="C65" s="172"/>
      <c r="D65" s="173"/>
      <c r="E65" s="173"/>
      <c r="F65" s="173"/>
      <c r="G65" s="173"/>
      <c r="H65" s="173"/>
      <c r="I65" s="174"/>
      <c r="J65" s="175"/>
      <c r="K65" s="176" t="str">
        <f t="shared" si="36"/>
        <v/>
      </c>
      <c r="L65" s="177" t="str">
        <f t="shared" si="37"/>
        <v/>
      </c>
      <c r="M65" s="178" t="str">
        <f t="shared" si="38"/>
        <v/>
      </c>
      <c r="N65" s="44" t="str" cm="1">
        <f t="array" ref="N65">IFERROR(IF(_xlfn.SINGLE(A:A)="","",IF(R65="Beer",SUM(LOOKUP(2,1/(Rates!$B$3:$B$5&lt;=W65)/(Rates!$C$3:$C$5&gt;=W65),Rates!$D$3:$D$5)*(X65/100)*W65),IF(R65="Refreshment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44" t="str">
        <f t="shared" si="39"/>
        <v/>
      </c>
      <c r="P65" s="13"/>
      <c r="Q65" s="179" t="str">
        <f t="shared" si="40"/>
        <v/>
      </c>
      <c r="R65" s="180" t="str">
        <f t="shared" si="41"/>
        <v/>
      </c>
      <c r="S65" s="13" t="str">
        <f>IF(A65="","",IF(R65="Refreshment Beverage",VLOOKUP(VALUE(Q65),Rates!G$15:L$19,2,0),VLOOKUP(VALUE(Q65),Rates!G$4:L$8,2,0)))</f>
        <v/>
      </c>
      <c r="T65" s="13" t="str">
        <f t="shared" si="42"/>
        <v/>
      </c>
      <c r="U65" s="181" t="str">
        <f t="shared" si="43"/>
        <v/>
      </c>
      <c r="V65" s="13" t="str">
        <f t="shared" si="44"/>
        <v/>
      </c>
      <c r="W65" s="13" t="str">
        <f t="shared" si="45"/>
        <v/>
      </c>
      <c r="X65" s="182" t="str">
        <f t="shared" si="46"/>
        <v/>
      </c>
      <c r="Y65" s="183" t="str">
        <f>IF(A:A="","",IF(R65="Refreshment Beverage",VLOOKUP(Q65,Rates!G$15:L$19,6,0)*W65,VLOOKUP(Q65,Rates!G$4:L$12,6,0)*W65))</f>
        <v/>
      </c>
      <c r="Z65" s="183" t="str">
        <f t="shared" si="47"/>
        <v/>
      </c>
      <c r="AA65" s="17">
        <f t="shared" si="19"/>
        <v>0</v>
      </c>
      <c r="AB65" s="177" t="str" cm="1">
        <f t="array" ref="AB65">IF(_xlfn.SINGLE(A:A)="","",IF(R65="Refreshment Beverage","",IF(AND(R65="Beer",Q65=0),SUM(LOOKUP(2,1/(Rates!$B$15:$B$18&lt;=W65)/(Rates!$C$15:$C$18&gt;=W65),Rates!$D$15:$D$18)*W65),VLOOKUP(VALUE(_xlfn.SINGLE(Q:Q)),Rates!A:B,2,0)*W65)))</f>
        <v/>
      </c>
      <c r="AC65" s="177" t="str" cm="1">
        <f t="array" ref="AC65">IF(_xlfn.SINGLE(A:A)="","",IF(R65="Refreshment Beverage","",IF(AND(R65="Beer",Q65=0),SUM(LOOKUP(2,1/(Rates!$B$15:$B$18&lt;=W65)/(Rates!$C$15:$C$18&gt;=W65),Rates!$E$15:$E$18)*W65),VLOOKUP(VALUE(_xlfn.SINGLE(Q:Q)),Rates!A:C,3,0)*W65)))</f>
        <v/>
      </c>
      <c r="AD65" s="168">
        <f>IFERROR(IF(OR(Q65=1,Q65=2,Q65=3,Q65=4),VLOOKUP(Q65,Rates!$A$31:$B$34,2,0)*W65,IF(V65=1,VLOOKUP(U65,'REB BEV MIN MKUP'!B:E,4,0),IF(V65&gt;1,VLOOKUP(VALUE(W65),'REB BEV MIN MKUP'!O:Q,3,0),0))),0)</f>
        <v>0</v>
      </c>
      <c r="AE65" s="177" t="str">
        <f t="shared" si="48"/>
        <v/>
      </c>
      <c r="AF65" s="13" t="str">
        <f t="shared" si="49"/>
        <v/>
      </c>
      <c r="AG65" s="177" t="str">
        <f t="shared" si="50"/>
        <v/>
      </c>
      <c r="AH65" s="184" t="str">
        <f t="shared" si="51"/>
        <v/>
      </c>
      <c r="AI65" s="184" t="str">
        <f>IF(AE:AE="","",IF(R65="Refreshment Beverage",AK65*(Rates!J$19/100),ROUND(SUM(AH65*(Rates!$J$8/100)),4)))</f>
        <v/>
      </c>
      <c r="AJ65" s="183" t="str">
        <f t="shared" si="52"/>
        <v/>
      </c>
      <c r="AK65" s="185" t="str">
        <f t="shared" si="53"/>
        <v/>
      </c>
      <c r="AL65" s="177" t="str">
        <f t="shared" si="54"/>
        <v/>
      </c>
      <c r="AM65" s="13" t="str">
        <f>IF(AS65="","",IF(R65="Refreshment Beverage",ROUND(AS65*Rates!K$19,4),ROUND(AO65*(VLOOKUP(VALUE(Q65),Rates!G$4:L$12,3,0)),4)))</f>
        <v/>
      </c>
      <c r="AN65" s="183" t="str">
        <f>IF(AS65="","",IF(R65="Refreshment Beverage",AS65*(Rates!J$19/100),MAX(AM65,AB65)))</f>
        <v/>
      </c>
      <c r="AO65" s="186" t="str">
        <f t="shared" si="55"/>
        <v/>
      </c>
      <c r="AP65" s="186" t="str">
        <f t="shared" si="56"/>
        <v/>
      </c>
      <c r="AQ65" s="186" t="str">
        <f>IF(AS65="","",IF(R65="Refreshment Beverage",ROUND(SUM(VLOOKUP(Q:Q,Rates!G$15:L$19,3,0)*(AS65-Y65-Z65-AA65)),4),ROUND(SUM(Rates!$K$8*AS65),4)))</f>
        <v/>
      </c>
      <c r="AR65" s="184" t="str">
        <f t="shared" si="57"/>
        <v/>
      </c>
      <c r="AS65" s="185" t="str">
        <f t="shared" si="58"/>
        <v/>
      </c>
      <c r="AT65" s="177" t="str">
        <f t="shared" si="59"/>
        <v/>
      </c>
      <c r="AU65" s="13" t="str">
        <f>IF(AX65="","",IF(R65="Refreshment Beverage",ROUND((BA65-Y65-Z65-AA65)*VLOOKUP(VALUE(Q65),Rates!G$15:L$19,3,0),4),ROUND(AW65*(VLOOKUP(VALUE(Q65),Rates!G:L,3,0)),4)))</f>
        <v/>
      </c>
      <c r="AV65" s="183" t="str">
        <f t="shared" si="60"/>
        <v/>
      </c>
      <c r="AW65" s="186" t="str">
        <f t="shared" si="61"/>
        <v/>
      </c>
      <c r="AX65" s="184" t="str">
        <f t="shared" si="62"/>
        <v/>
      </c>
      <c r="AY65" s="186" t="str">
        <f>IF(AX65="","",IF(R65="Refreshment Beverage",ROUND(SUM(AX65*Rates!K$19),4),ROUND(SUM(AX65*(Rates!J$8/100)),4)))</f>
        <v/>
      </c>
      <c r="AZ65" s="183" t="str">
        <f t="shared" si="63"/>
        <v/>
      </c>
      <c r="BA65" s="185" t="str">
        <f t="shared" si="64"/>
        <v/>
      </c>
      <c r="BD65" s="171"/>
      <c r="BE65" s="171"/>
      <c r="BF65" s="171"/>
      <c r="BG65" s="171"/>
    </row>
    <row r="66" spans="1:59" ht="15" customHeight="1" x14ac:dyDescent="0.3">
      <c r="A66" s="172"/>
      <c r="B66" s="172"/>
      <c r="C66" s="172"/>
      <c r="D66" s="173"/>
      <c r="E66" s="173"/>
      <c r="F66" s="173"/>
      <c r="G66" s="173"/>
      <c r="H66" s="173"/>
      <c r="I66" s="174"/>
      <c r="J66" s="175"/>
      <c r="K66" s="176" t="str">
        <f t="shared" si="36"/>
        <v/>
      </c>
      <c r="L66" s="177" t="str">
        <f t="shared" si="37"/>
        <v/>
      </c>
      <c r="M66" s="178" t="str">
        <f t="shared" si="38"/>
        <v/>
      </c>
      <c r="N66" s="44" t="str" cm="1">
        <f t="array" ref="N66">IFERROR(IF(_xlfn.SINGLE(A:A)="","",IF(R66="Beer",SUM(LOOKUP(2,1/(Rates!$B$3:$B$5&lt;=W66)/(Rates!$C$3:$C$5&gt;=W66),Rates!$D$3:$D$5)*(X66/100)*W66),IF(R66="Refreshment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44" t="str">
        <f t="shared" si="39"/>
        <v/>
      </c>
      <c r="P66" s="13"/>
      <c r="Q66" s="179" t="str">
        <f t="shared" si="40"/>
        <v/>
      </c>
      <c r="R66" s="180" t="str">
        <f t="shared" si="41"/>
        <v/>
      </c>
      <c r="S66" s="13" t="str">
        <f>IF(A66="","",IF(R66="Refreshment Beverage",VLOOKUP(VALUE(Q66),Rates!G$15:L$19,2,0),VLOOKUP(VALUE(Q66),Rates!G$4:L$8,2,0)))</f>
        <v/>
      </c>
      <c r="T66" s="13" t="str">
        <f t="shared" si="42"/>
        <v/>
      </c>
      <c r="U66" s="181" t="str">
        <f t="shared" si="43"/>
        <v/>
      </c>
      <c r="V66" s="13" t="str">
        <f t="shared" si="44"/>
        <v/>
      </c>
      <c r="W66" s="13" t="str">
        <f t="shared" si="45"/>
        <v/>
      </c>
      <c r="X66" s="182" t="str">
        <f t="shared" si="46"/>
        <v/>
      </c>
      <c r="Y66" s="183" t="str">
        <f>IF(A:A="","",IF(R66="Refreshment Beverage",VLOOKUP(Q66,Rates!G$15:L$19,6,0)*W66,VLOOKUP(Q66,Rates!G$4:L$12,6,0)*W66))</f>
        <v/>
      </c>
      <c r="Z66" s="183" t="str">
        <f t="shared" si="47"/>
        <v/>
      </c>
      <c r="AA66" s="17">
        <f t="shared" si="19"/>
        <v>0</v>
      </c>
      <c r="AB66" s="177" t="str" cm="1">
        <f t="array" ref="AB66">IF(_xlfn.SINGLE(A:A)="","",IF(R66="Refreshment Beverage","",IF(AND(R66="Beer",Q66=0),SUM(LOOKUP(2,1/(Rates!$B$15:$B$18&lt;=W66)/(Rates!$C$15:$C$18&gt;=W66),Rates!$D$15:$D$18)*W66),VLOOKUP(VALUE(_xlfn.SINGLE(Q:Q)),Rates!A:B,2,0)*W66)))</f>
        <v/>
      </c>
      <c r="AC66" s="177" t="str" cm="1">
        <f t="array" ref="AC66">IF(_xlfn.SINGLE(A:A)="","",IF(R66="Refreshment Beverage","",IF(AND(R66="Beer",Q66=0),SUM(LOOKUP(2,1/(Rates!$B$15:$B$18&lt;=W66)/(Rates!$C$15:$C$18&gt;=W66),Rates!$E$15:$E$18)*W66),VLOOKUP(VALUE(_xlfn.SINGLE(Q:Q)),Rates!A:C,3,0)*W66)))</f>
        <v/>
      </c>
      <c r="AD66" s="168">
        <f>IFERROR(IF(OR(Q66=1,Q66=2,Q66=3,Q66=4),VLOOKUP(Q66,Rates!$A$31:$B$34,2,0)*W66,IF(V66=1,VLOOKUP(U66,'REB BEV MIN MKUP'!B:E,4,0),IF(V66&gt;1,VLOOKUP(VALUE(W66),'REB BEV MIN MKUP'!O:Q,3,0),0))),0)</f>
        <v>0</v>
      </c>
      <c r="AE66" s="177" t="str">
        <f t="shared" si="48"/>
        <v/>
      </c>
      <c r="AF66" s="13" t="str">
        <f t="shared" si="49"/>
        <v/>
      </c>
      <c r="AG66" s="177" t="str">
        <f t="shared" si="50"/>
        <v/>
      </c>
      <c r="AH66" s="184" t="str">
        <f t="shared" si="51"/>
        <v/>
      </c>
      <c r="AI66" s="184" t="str">
        <f>IF(AE:AE="","",IF(R66="Refreshment Beverage",AK66*(Rates!J$19/100),ROUND(SUM(AH66*(Rates!$J$8/100)),4)))</f>
        <v/>
      </c>
      <c r="AJ66" s="183" t="str">
        <f t="shared" si="52"/>
        <v/>
      </c>
      <c r="AK66" s="185" t="str">
        <f t="shared" si="53"/>
        <v/>
      </c>
      <c r="AL66" s="177" t="str">
        <f t="shared" si="54"/>
        <v/>
      </c>
      <c r="AM66" s="13" t="str">
        <f>IF(AS66="","",IF(R66="Refreshment Beverage",ROUND(AS66*Rates!K$19,4),ROUND(AO66*(VLOOKUP(VALUE(Q66),Rates!G$4:L$12,3,0)),4)))</f>
        <v/>
      </c>
      <c r="AN66" s="183" t="str">
        <f>IF(AS66="","",IF(R66="Refreshment Beverage",AS66*(Rates!J$19/100),MAX(AM66,AB66)))</f>
        <v/>
      </c>
      <c r="AO66" s="186" t="str">
        <f t="shared" si="55"/>
        <v/>
      </c>
      <c r="AP66" s="186" t="str">
        <f t="shared" si="56"/>
        <v/>
      </c>
      <c r="AQ66" s="186" t="str">
        <f>IF(AS66="","",IF(R66="Refreshment Beverage",ROUND(SUM(VLOOKUP(Q:Q,Rates!G$15:L$19,3,0)*(AS66-Y66-Z66-AA66)),4),ROUND(SUM(Rates!$K$8*AS66),4)))</f>
        <v/>
      </c>
      <c r="AR66" s="184" t="str">
        <f t="shared" si="57"/>
        <v/>
      </c>
      <c r="AS66" s="185" t="str">
        <f t="shared" si="58"/>
        <v/>
      </c>
      <c r="AT66" s="177" t="str">
        <f t="shared" si="59"/>
        <v/>
      </c>
      <c r="AU66" s="13" t="str">
        <f>IF(AX66="","",IF(R66="Refreshment Beverage",ROUND((BA66-Y66-Z66-AA66)*VLOOKUP(VALUE(Q66),Rates!G$15:L$19,3,0),4),ROUND(AW66*(VLOOKUP(VALUE(Q66),Rates!G:L,3,0)),4)))</f>
        <v/>
      </c>
      <c r="AV66" s="183" t="str">
        <f t="shared" si="60"/>
        <v/>
      </c>
      <c r="AW66" s="186" t="str">
        <f t="shared" si="61"/>
        <v/>
      </c>
      <c r="AX66" s="184" t="str">
        <f t="shared" si="62"/>
        <v/>
      </c>
      <c r="AY66" s="186" t="str">
        <f>IF(AX66="","",IF(R66="Refreshment Beverage",ROUND(SUM(AX66*Rates!K$19),4),ROUND(SUM(AX66*(Rates!J$8/100)),4)))</f>
        <v/>
      </c>
      <c r="AZ66" s="183" t="str">
        <f t="shared" si="63"/>
        <v/>
      </c>
      <c r="BA66" s="185" t="str">
        <f t="shared" si="64"/>
        <v/>
      </c>
      <c r="BD66" s="171"/>
      <c r="BE66" s="171"/>
      <c r="BF66" s="171"/>
      <c r="BG66" s="171"/>
    </row>
    <row r="67" spans="1:59" ht="15" customHeight="1" x14ac:dyDescent="0.3">
      <c r="A67" s="172"/>
      <c r="B67" s="172"/>
      <c r="C67" s="172"/>
      <c r="D67" s="173"/>
      <c r="E67" s="173"/>
      <c r="F67" s="173"/>
      <c r="G67" s="173"/>
      <c r="H67" s="173"/>
      <c r="I67" s="174"/>
      <c r="J67" s="175"/>
      <c r="K67" s="176" t="str">
        <f t="shared" si="36"/>
        <v/>
      </c>
      <c r="L67" s="177" t="str">
        <f t="shared" si="37"/>
        <v/>
      </c>
      <c r="M67" s="178" t="str">
        <f t="shared" si="38"/>
        <v/>
      </c>
      <c r="N67" s="44" t="str" cm="1">
        <f t="array" ref="N67">IFERROR(IF(_xlfn.SINGLE(A:A)="","",IF(R67="Beer",SUM(LOOKUP(2,1/(Rates!$B$3:$B$5&lt;=W67)/(Rates!$C$3:$C$5&gt;=W67),Rates!$D$3:$D$5)*(X67/100)*W67),IF(R67="Refreshment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44" t="str">
        <f t="shared" si="39"/>
        <v/>
      </c>
      <c r="P67" s="13"/>
      <c r="Q67" s="179" t="str">
        <f t="shared" si="40"/>
        <v/>
      </c>
      <c r="R67" s="180" t="str">
        <f t="shared" si="41"/>
        <v/>
      </c>
      <c r="S67" s="13" t="str">
        <f>IF(A67="","",IF(R67="Refreshment Beverage",VLOOKUP(VALUE(Q67),Rates!G$15:L$19,2,0),VLOOKUP(VALUE(Q67),Rates!G$4:L$8,2,0)))</f>
        <v/>
      </c>
      <c r="T67" s="13" t="str">
        <f t="shared" si="42"/>
        <v/>
      </c>
      <c r="U67" s="181" t="str">
        <f t="shared" si="43"/>
        <v/>
      </c>
      <c r="V67" s="13" t="str">
        <f t="shared" si="44"/>
        <v/>
      </c>
      <c r="W67" s="13" t="str">
        <f t="shared" si="45"/>
        <v/>
      </c>
      <c r="X67" s="182" t="str">
        <f t="shared" si="46"/>
        <v/>
      </c>
      <c r="Y67" s="183" t="str">
        <f>IF(A:A="","",IF(R67="Refreshment Beverage",VLOOKUP(Q67,Rates!G$15:L$19,6,0)*W67,VLOOKUP(Q67,Rates!G$4:L$12,6,0)*W67))</f>
        <v/>
      </c>
      <c r="Z67" s="183" t="str">
        <f t="shared" si="47"/>
        <v/>
      </c>
      <c r="AA67" s="17">
        <f t="shared" si="19"/>
        <v>0</v>
      </c>
      <c r="AB67" s="177" t="str" cm="1">
        <f t="array" ref="AB67">IF(_xlfn.SINGLE(A:A)="","",IF(R67="Refreshment Beverage","",IF(AND(R67="Beer",Q67=0),SUM(LOOKUP(2,1/(Rates!$B$15:$B$18&lt;=W67)/(Rates!$C$15:$C$18&gt;=W67),Rates!$D$15:$D$18)*W67),VLOOKUP(VALUE(_xlfn.SINGLE(Q:Q)),Rates!A:B,2,0)*W67)))</f>
        <v/>
      </c>
      <c r="AC67" s="177" t="str" cm="1">
        <f t="array" ref="AC67">IF(_xlfn.SINGLE(A:A)="","",IF(R67="Refreshment Beverage","",IF(AND(R67="Beer",Q67=0),SUM(LOOKUP(2,1/(Rates!$B$15:$B$18&lt;=W67)/(Rates!$C$15:$C$18&gt;=W67),Rates!$E$15:$E$18)*W67),VLOOKUP(VALUE(_xlfn.SINGLE(Q:Q)),Rates!A:C,3,0)*W67)))</f>
        <v/>
      </c>
      <c r="AD67" s="168">
        <f>IFERROR(IF(OR(Q67=1,Q67=2,Q67=3,Q67=4),VLOOKUP(Q67,Rates!$A$31:$B$34,2,0)*W67,IF(V67=1,VLOOKUP(U67,'REB BEV MIN MKUP'!B:E,4,0),IF(V67&gt;1,VLOOKUP(VALUE(W67),'REB BEV MIN MKUP'!O:Q,3,0),0))),0)</f>
        <v>0</v>
      </c>
      <c r="AE67" s="177" t="str">
        <f t="shared" si="48"/>
        <v/>
      </c>
      <c r="AF67" s="13" t="str">
        <f t="shared" si="49"/>
        <v/>
      </c>
      <c r="AG67" s="177" t="str">
        <f t="shared" si="50"/>
        <v/>
      </c>
      <c r="AH67" s="184" t="str">
        <f t="shared" si="51"/>
        <v/>
      </c>
      <c r="AI67" s="184" t="str">
        <f>IF(AE:AE="","",IF(R67="Refreshment Beverage",AK67*(Rates!J$19/100),ROUND(SUM(AH67*(Rates!$J$8/100)),4)))</f>
        <v/>
      </c>
      <c r="AJ67" s="183" t="str">
        <f t="shared" si="52"/>
        <v/>
      </c>
      <c r="AK67" s="185" t="str">
        <f t="shared" si="53"/>
        <v/>
      </c>
      <c r="AL67" s="177" t="str">
        <f t="shared" si="54"/>
        <v/>
      </c>
      <c r="AM67" s="13" t="str">
        <f>IF(AS67="","",IF(R67="Refreshment Beverage",ROUND(AS67*Rates!K$19,4),ROUND(AO67*(VLOOKUP(VALUE(Q67),Rates!G$4:L$12,3,0)),4)))</f>
        <v/>
      </c>
      <c r="AN67" s="183" t="str">
        <f>IF(AS67="","",IF(R67="Refreshment Beverage",AS67*(Rates!J$19/100),MAX(AM67,AB67)))</f>
        <v/>
      </c>
      <c r="AO67" s="186" t="str">
        <f t="shared" si="55"/>
        <v/>
      </c>
      <c r="AP67" s="186" t="str">
        <f t="shared" si="56"/>
        <v/>
      </c>
      <c r="AQ67" s="186" t="str">
        <f>IF(AS67="","",IF(R67="Refreshment Beverage",ROUND(SUM(VLOOKUP(Q:Q,Rates!G$15:L$19,3,0)*(AS67-Y67-Z67-AA67)),4),ROUND(SUM(Rates!$K$8*AS67),4)))</f>
        <v/>
      </c>
      <c r="AR67" s="184" t="str">
        <f t="shared" si="57"/>
        <v/>
      </c>
      <c r="AS67" s="185" t="str">
        <f t="shared" si="58"/>
        <v/>
      </c>
      <c r="AT67" s="177" t="str">
        <f t="shared" si="59"/>
        <v/>
      </c>
      <c r="AU67" s="13" t="str">
        <f>IF(AX67="","",IF(R67="Refreshment Beverage",ROUND((BA67-Y67-Z67-AA67)*VLOOKUP(VALUE(Q67),Rates!G$15:L$19,3,0),4),ROUND(AW67*(VLOOKUP(VALUE(Q67),Rates!G:L,3,0)),4)))</f>
        <v/>
      </c>
      <c r="AV67" s="183" t="str">
        <f t="shared" si="60"/>
        <v/>
      </c>
      <c r="AW67" s="186" t="str">
        <f t="shared" si="61"/>
        <v/>
      </c>
      <c r="AX67" s="184" t="str">
        <f t="shared" si="62"/>
        <v/>
      </c>
      <c r="AY67" s="186" t="str">
        <f>IF(AX67="","",IF(R67="Refreshment Beverage",ROUND(SUM(AX67*Rates!K$19),4),ROUND(SUM(AX67*(Rates!J$8/100)),4)))</f>
        <v/>
      </c>
      <c r="AZ67" s="183" t="str">
        <f t="shared" si="63"/>
        <v/>
      </c>
      <c r="BA67" s="185" t="str">
        <f t="shared" si="64"/>
        <v/>
      </c>
      <c r="BD67" s="171"/>
      <c r="BE67" s="171"/>
      <c r="BF67" s="171"/>
      <c r="BG67" s="171"/>
    </row>
    <row r="68" spans="1:59" ht="15" customHeight="1" x14ac:dyDescent="0.3">
      <c r="A68" s="172"/>
      <c r="B68" s="172"/>
      <c r="C68" s="172"/>
      <c r="D68" s="173"/>
      <c r="E68" s="173"/>
      <c r="F68" s="173"/>
      <c r="G68" s="173"/>
      <c r="H68" s="173"/>
      <c r="I68" s="174"/>
      <c r="J68" s="175"/>
      <c r="K68" s="176" t="str">
        <f t="shared" si="36"/>
        <v/>
      </c>
      <c r="L68" s="177" t="str">
        <f t="shared" si="37"/>
        <v/>
      </c>
      <c r="M68" s="178" t="str">
        <f t="shared" si="38"/>
        <v/>
      </c>
      <c r="N68" s="44" t="str" cm="1">
        <f t="array" ref="N68">IFERROR(IF(_xlfn.SINGLE(A:A)="","",IF(R68="Beer",SUM(LOOKUP(2,1/(Rates!$B$3:$B$5&lt;=W68)/(Rates!$C$3:$C$5&gt;=W68),Rates!$D$3:$D$5)*(X68/100)*W68),IF(R68="Refreshment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44" t="str">
        <f t="shared" si="39"/>
        <v/>
      </c>
      <c r="P68" s="13"/>
      <c r="Q68" s="179" t="str">
        <f t="shared" si="40"/>
        <v/>
      </c>
      <c r="R68" s="180" t="str">
        <f t="shared" si="41"/>
        <v/>
      </c>
      <c r="S68" s="13" t="str">
        <f>IF(A68="","",IF(R68="Refreshment Beverage",VLOOKUP(VALUE(Q68),Rates!G$15:L$19,2,0),VLOOKUP(VALUE(Q68),Rates!G$4:L$8,2,0)))</f>
        <v/>
      </c>
      <c r="T68" s="13" t="str">
        <f t="shared" si="42"/>
        <v/>
      </c>
      <c r="U68" s="181" t="str">
        <f t="shared" si="43"/>
        <v/>
      </c>
      <c r="V68" s="13" t="str">
        <f t="shared" si="44"/>
        <v/>
      </c>
      <c r="W68" s="13" t="str">
        <f t="shared" si="45"/>
        <v/>
      </c>
      <c r="X68" s="182" t="str">
        <f t="shared" si="46"/>
        <v/>
      </c>
      <c r="Y68" s="183" t="str">
        <f>IF(A:A="","",IF(R68="Refreshment Beverage",VLOOKUP(Q68,Rates!G$15:L$19,6,0)*W68,VLOOKUP(Q68,Rates!G$4:L$12,6,0)*W68))</f>
        <v/>
      </c>
      <c r="Z68" s="183" t="str">
        <f t="shared" si="47"/>
        <v/>
      </c>
      <c r="AA68" s="17">
        <f t="shared" si="19"/>
        <v>0</v>
      </c>
      <c r="AB68" s="177" t="str" cm="1">
        <f t="array" ref="AB68">IF(_xlfn.SINGLE(A:A)="","",IF(R68="Refreshment Beverage","",IF(AND(R68="Beer",Q68=0),SUM(LOOKUP(2,1/(Rates!$B$15:$B$18&lt;=W68)/(Rates!$C$15:$C$18&gt;=W68),Rates!$D$15:$D$18)*W68),VLOOKUP(VALUE(_xlfn.SINGLE(Q:Q)),Rates!A:B,2,0)*W68)))</f>
        <v/>
      </c>
      <c r="AC68" s="177" t="str" cm="1">
        <f t="array" ref="AC68">IF(_xlfn.SINGLE(A:A)="","",IF(R68="Refreshment Beverage","",IF(AND(R68="Beer",Q68=0),SUM(LOOKUP(2,1/(Rates!$B$15:$B$18&lt;=W68)/(Rates!$C$15:$C$18&gt;=W68),Rates!$E$15:$E$18)*W68),VLOOKUP(VALUE(_xlfn.SINGLE(Q:Q)),Rates!A:C,3,0)*W68)))</f>
        <v/>
      </c>
      <c r="AD68" s="168">
        <f>IFERROR(IF(OR(Q68=1,Q68=2,Q68=3,Q68=4),VLOOKUP(Q68,Rates!$A$31:$B$34,2,0)*W68,IF(V68=1,VLOOKUP(U68,'REB BEV MIN MKUP'!B:E,4,0),IF(V68&gt;1,VLOOKUP(VALUE(W68),'REB BEV MIN MKUP'!O:Q,3,0),0))),0)</f>
        <v>0</v>
      </c>
      <c r="AE68" s="177" t="str">
        <f t="shared" si="48"/>
        <v/>
      </c>
      <c r="AF68" s="13" t="str">
        <f t="shared" si="49"/>
        <v/>
      </c>
      <c r="AG68" s="177" t="str">
        <f t="shared" si="50"/>
        <v/>
      </c>
      <c r="AH68" s="184" t="str">
        <f t="shared" si="51"/>
        <v/>
      </c>
      <c r="AI68" s="184" t="str">
        <f>IF(AE:AE="","",IF(R68="Refreshment Beverage",AK68*(Rates!J$19/100),ROUND(SUM(AH68*(Rates!$J$8/100)),4)))</f>
        <v/>
      </c>
      <c r="AJ68" s="183" t="str">
        <f t="shared" si="52"/>
        <v/>
      </c>
      <c r="AK68" s="185" t="str">
        <f t="shared" si="53"/>
        <v/>
      </c>
      <c r="AL68" s="177" t="str">
        <f t="shared" si="54"/>
        <v/>
      </c>
      <c r="AM68" s="13" t="str">
        <f>IF(AS68="","",IF(R68="Refreshment Beverage",ROUND(AS68*Rates!K$19,4),ROUND(AO68*(VLOOKUP(VALUE(Q68),Rates!G$4:L$12,3,0)),4)))</f>
        <v/>
      </c>
      <c r="AN68" s="183" t="str">
        <f>IF(AS68="","",IF(R68="Refreshment Beverage",AS68*(Rates!J$19/100),MAX(AM68,AB68)))</f>
        <v/>
      </c>
      <c r="AO68" s="186" t="str">
        <f t="shared" si="55"/>
        <v/>
      </c>
      <c r="AP68" s="186" t="str">
        <f t="shared" si="56"/>
        <v/>
      </c>
      <c r="AQ68" s="186" t="str">
        <f>IF(AS68="","",IF(R68="Refreshment Beverage",ROUND(SUM(VLOOKUP(Q:Q,Rates!G$15:L$19,3,0)*(AS68-Y68-Z68-AA68)),4),ROUND(SUM(Rates!$K$8*AS68),4)))</f>
        <v/>
      </c>
      <c r="AR68" s="184" t="str">
        <f t="shared" si="57"/>
        <v/>
      </c>
      <c r="AS68" s="185" t="str">
        <f t="shared" si="58"/>
        <v/>
      </c>
      <c r="AT68" s="177" t="str">
        <f t="shared" si="59"/>
        <v/>
      </c>
      <c r="AU68" s="13" t="str">
        <f>IF(AX68="","",IF(R68="Refreshment Beverage",ROUND((BA68-Y68-Z68-AA68)*VLOOKUP(VALUE(Q68),Rates!G$15:L$19,3,0),4),ROUND(AW68*(VLOOKUP(VALUE(Q68),Rates!G:L,3,0)),4)))</f>
        <v/>
      </c>
      <c r="AV68" s="183" t="str">
        <f t="shared" si="60"/>
        <v/>
      </c>
      <c r="AW68" s="186" t="str">
        <f t="shared" si="61"/>
        <v/>
      </c>
      <c r="AX68" s="184" t="str">
        <f t="shared" si="62"/>
        <v/>
      </c>
      <c r="AY68" s="186" t="str">
        <f>IF(AX68="","",IF(R68="Refreshment Beverage",ROUND(SUM(AX68*Rates!K$19),4),ROUND(SUM(AX68*(Rates!J$8/100)),4)))</f>
        <v/>
      </c>
      <c r="AZ68" s="183" t="str">
        <f t="shared" si="63"/>
        <v/>
      </c>
      <c r="BA68" s="185" t="str">
        <f t="shared" si="64"/>
        <v/>
      </c>
      <c r="BD68" s="171"/>
      <c r="BE68" s="171"/>
      <c r="BF68" s="171"/>
      <c r="BG68" s="171"/>
    </row>
    <row r="69" spans="1:59" ht="15" customHeight="1" x14ac:dyDescent="0.3">
      <c r="A69" s="172"/>
      <c r="B69" s="172"/>
      <c r="C69" s="172"/>
      <c r="D69" s="173"/>
      <c r="E69" s="173"/>
      <c r="F69" s="173"/>
      <c r="G69" s="173"/>
      <c r="H69" s="173"/>
      <c r="I69" s="174"/>
      <c r="J69" s="175"/>
      <c r="K69" s="176" t="str">
        <f t="shared" si="36"/>
        <v/>
      </c>
      <c r="L69" s="177" t="str">
        <f t="shared" si="37"/>
        <v/>
      </c>
      <c r="M69" s="178" t="str">
        <f t="shared" si="38"/>
        <v/>
      </c>
      <c r="N69" s="44" t="str" cm="1">
        <f t="array" ref="N69">IFERROR(IF(_xlfn.SINGLE(A:A)="","",IF(R69="Beer",SUM(LOOKUP(2,1/(Rates!$B$3:$B$5&lt;=W69)/(Rates!$C$3:$C$5&gt;=W69),Rates!$D$3:$D$5)*(X69/100)*W69),IF(R69="Refreshment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44" t="str">
        <f t="shared" si="39"/>
        <v/>
      </c>
      <c r="P69" s="13"/>
      <c r="Q69" s="179" t="str">
        <f t="shared" si="40"/>
        <v/>
      </c>
      <c r="R69" s="180" t="str">
        <f t="shared" si="41"/>
        <v/>
      </c>
      <c r="S69" s="13" t="str">
        <f>IF(A69="","",IF(R69="Refreshment Beverage",VLOOKUP(VALUE(Q69),Rates!G$15:L$19,2,0),VLOOKUP(VALUE(Q69),Rates!G$4:L$8,2,0)))</f>
        <v/>
      </c>
      <c r="T69" s="13" t="str">
        <f t="shared" si="42"/>
        <v/>
      </c>
      <c r="U69" s="181" t="str">
        <f t="shared" si="43"/>
        <v/>
      </c>
      <c r="V69" s="13" t="str">
        <f t="shared" si="44"/>
        <v/>
      </c>
      <c r="W69" s="13" t="str">
        <f t="shared" si="45"/>
        <v/>
      </c>
      <c r="X69" s="182" t="str">
        <f t="shared" si="46"/>
        <v/>
      </c>
      <c r="Y69" s="183" t="str">
        <f>IF(A:A="","",IF(R69="Refreshment Beverage",VLOOKUP(Q69,Rates!G$15:L$19,6,0)*W69,VLOOKUP(Q69,Rates!G$4:L$12,6,0)*W69))</f>
        <v/>
      </c>
      <c r="Z69" s="183" t="str">
        <f t="shared" si="47"/>
        <v/>
      </c>
      <c r="AA69" s="17">
        <f t="shared" si="19"/>
        <v>0</v>
      </c>
      <c r="AB69" s="177" t="str" cm="1">
        <f t="array" ref="AB69">IF(_xlfn.SINGLE(A:A)="","",IF(R69="Refreshment Beverage","",IF(AND(R69="Beer",Q69=0),SUM(LOOKUP(2,1/(Rates!$B$15:$B$18&lt;=W69)/(Rates!$C$15:$C$18&gt;=W69),Rates!$D$15:$D$18)*W69),VLOOKUP(VALUE(_xlfn.SINGLE(Q:Q)),Rates!A:B,2,0)*W69)))</f>
        <v/>
      </c>
      <c r="AC69" s="177" t="str" cm="1">
        <f t="array" ref="AC69">IF(_xlfn.SINGLE(A:A)="","",IF(R69="Refreshment Beverage","",IF(AND(R69="Beer",Q69=0),SUM(LOOKUP(2,1/(Rates!$B$15:$B$18&lt;=W69)/(Rates!$C$15:$C$18&gt;=W69),Rates!$E$15:$E$18)*W69),VLOOKUP(VALUE(_xlfn.SINGLE(Q:Q)),Rates!A:C,3,0)*W69)))</f>
        <v/>
      </c>
      <c r="AD69" s="168">
        <f>IFERROR(IF(OR(Q69=1,Q69=2,Q69=3,Q69=4),VLOOKUP(Q69,Rates!$A$31:$B$34,2,0)*W69,IF(V69=1,VLOOKUP(U69,'REB BEV MIN MKUP'!B:E,4,0),IF(V69&gt;1,VLOOKUP(VALUE(W69),'REB BEV MIN MKUP'!O:Q,3,0),0))),0)</f>
        <v>0</v>
      </c>
      <c r="AE69" s="177" t="str">
        <f t="shared" si="48"/>
        <v/>
      </c>
      <c r="AF69" s="13" t="str">
        <f t="shared" si="49"/>
        <v/>
      </c>
      <c r="AG69" s="177" t="str">
        <f t="shared" si="50"/>
        <v/>
      </c>
      <c r="AH69" s="184" t="str">
        <f t="shared" si="51"/>
        <v/>
      </c>
      <c r="AI69" s="184" t="str">
        <f>IF(AE:AE="","",IF(R69="Refreshment Beverage",AK69*(Rates!J$19/100),ROUND(SUM(AH69*(Rates!$J$8/100)),4)))</f>
        <v/>
      </c>
      <c r="AJ69" s="183" t="str">
        <f t="shared" si="52"/>
        <v/>
      </c>
      <c r="AK69" s="185" t="str">
        <f t="shared" si="53"/>
        <v/>
      </c>
      <c r="AL69" s="177" t="str">
        <f t="shared" si="54"/>
        <v/>
      </c>
      <c r="AM69" s="13" t="str">
        <f>IF(AS69="","",IF(R69="Refreshment Beverage",ROUND(AS69*Rates!K$19,4),ROUND(AO69*(VLOOKUP(VALUE(Q69),Rates!G$4:L$12,3,0)),4)))</f>
        <v/>
      </c>
      <c r="AN69" s="183" t="str">
        <f>IF(AS69="","",IF(R69="Refreshment Beverage",AS69*(Rates!J$19/100),MAX(AM69,AB69)))</f>
        <v/>
      </c>
      <c r="AO69" s="186" t="str">
        <f t="shared" si="55"/>
        <v/>
      </c>
      <c r="AP69" s="186" t="str">
        <f t="shared" si="56"/>
        <v/>
      </c>
      <c r="AQ69" s="186" t="str">
        <f>IF(AS69="","",IF(R69="Refreshment Beverage",ROUND(SUM(VLOOKUP(Q:Q,Rates!G$15:L$19,3,0)*(AS69-Y69-Z69-AA69)),4),ROUND(SUM(Rates!$K$8*AS69),4)))</f>
        <v/>
      </c>
      <c r="AR69" s="184" t="str">
        <f t="shared" si="57"/>
        <v/>
      </c>
      <c r="AS69" s="185" t="str">
        <f t="shared" si="58"/>
        <v/>
      </c>
      <c r="AT69" s="177" t="str">
        <f t="shared" si="59"/>
        <v/>
      </c>
      <c r="AU69" s="13" t="str">
        <f>IF(AX69="","",IF(R69="Refreshment Beverage",ROUND((BA69-Y69-Z69-AA69)*VLOOKUP(VALUE(Q69),Rates!G$15:L$19,3,0),4),ROUND(AW69*(VLOOKUP(VALUE(Q69),Rates!G:L,3,0)),4)))</f>
        <v/>
      </c>
      <c r="AV69" s="183" t="str">
        <f t="shared" si="60"/>
        <v/>
      </c>
      <c r="AW69" s="186" t="str">
        <f t="shared" si="61"/>
        <v/>
      </c>
      <c r="AX69" s="184" t="str">
        <f t="shared" si="62"/>
        <v/>
      </c>
      <c r="AY69" s="186" t="str">
        <f>IF(AX69="","",IF(R69="Refreshment Beverage",ROUND(SUM(AX69*Rates!K$19),4),ROUND(SUM(AX69*(Rates!J$8/100)),4)))</f>
        <v/>
      </c>
      <c r="AZ69" s="183" t="str">
        <f t="shared" si="63"/>
        <v/>
      </c>
      <c r="BA69" s="185" t="str">
        <f t="shared" si="64"/>
        <v/>
      </c>
      <c r="BD69" s="171"/>
      <c r="BE69" s="171"/>
      <c r="BF69" s="171"/>
      <c r="BG69" s="171"/>
    </row>
    <row r="70" spans="1:59" ht="15" customHeight="1" x14ac:dyDescent="0.3">
      <c r="A70" s="172"/>
      <c r="B70" s="172"/>
      <c r="C70" s="172"/>
      <c r="D70" s="173"/>
      <c r="E70" s="173"/>
      <c r="F70" s="173"/>
      <c r="G70" s="173"/>
      <c r="H70" s="173"/>
      <c r="I70" s="174"/>
      <c r="J70" s="175"/>
      <c r="K70" s="176" t="str">
        <f t="shared" si="36"/>
        <v/>
      </c>
      <c r="L70" s="177" t="str">
        <f t="shared" si="37"/>
        <v/>
      </c>
      <c r="M70" s="178" t="str">
        <f t="shared" si="38"/>
        <v/>
      </c>
      <c r="N70" s="44" t="str" cm="1">
        <f t="array" ref="N70">IFERROR(IF(_xlfn.SINGLE(A:A)="","",IF(R70="Beer",SUM(LOOKUP(2,1/(Rates!$B$3:$B$5&lt;=W70)/(Rates!$C$3:$C$5&gt;=W70),Rates!$D$3:$D$5)*(X70/100)*W70),IF(R70="Refreshment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44" t="str">
        <f t="shared" si="39"/>
        <v/>
      </c>
      <c r="P70" s="13"/>
      <c r="Q70" s="179" t="str">
        <f t="shared" si="40"/>
        <v/>
      </c>
      <c r="R70" s="180" t="str">
        <f t="shared" si="41"/>
        <v/>
      </c>
      <c r="S70" s="13" t="str">
        <f>IF(A70="","",IF(R70="Refreshment Beverage",VLOOKUP(VALUE(Q70),Rates!G$15:L$19,2,0),VLOOKUP(VALUE(Q70),Rates!G$4:L$8,2,0)))</f>
        <v/>
      </c>
      <c r="T70" s="13" t="str">
        <f t="shared" si="42"/>
        <v/>
      </c>
      <c r="U70" s="181" t="str">
        <f t="shared" si="43"/>
        <v/>
      </c>
      <c r="V70" s="13" t="str">
        <f t="shared" si="44"/>
        <v/>
      </c>
      <c r="W70" s="13" t="str">
        <f t="shared" si="45"/>
        <v/>
      </c>
      <c r="X70" s="182" t="str">
        <f t="shared" si="46"/>
        <v/>
      </c>
      <c r="Y70" s="183" t="str">
        <f>IF(A:A="","",IF(R70="Refreshment Beverage",VLOOKUP(Q70,Rates!G$15:L$19,6,0)*W70,VLOOKUP(Q70,Rates!G$4:L$12,6,0)*W70))</f>
        <v/>
      </c>
      <c r="Z70" s="183" t="str">
        <f t="shared" si="47"/>
        <v/>
      </c>
      <c r="AA70" s="17">
        <f t="shared" si="19"/>
        <v>0</v>
      </c>
      <c r="AB70" s="177" t="str" cm="1">
        <f t="array" ref="AB70">IF(_xlfn.SINGLE(A:A)="","",IF(R70="Refreshment Beverage","",IF(AND(R70="Beer",Q70=0),SUM(LOOKUP(2,1/(Rates!$B$15:$B$18&lt;=W70)/(Rates!$C$15:$C$18&gt;=W70),Rates!$D$15:$D$18)*W70),VLOOKUP(VALUE(_xlfn.SINGLE(Q:Q)),Rates!A:B,2,0)*W70)))</f>
        <v/>
      </c>
      <c r="AC70" s="177" t="str" cm="1">
        <f t="array" ref="AC70">IF(_xlfn.SINGLE(A:A)="","",IF(R70="Refreshment Beverage","",IF(AND(R70="Beer",Q70=0),SUM(LOOKUP(2,1/(Rates!$B$15:$B$18&lt;=W70)/(Rates!$C$15:$C$18&gt;=W70),Rates!$E$15:$E$18)*W70),VLOOKUP(VALUE(_xlfn.SINGLE(Q:Q)),Rates!A:C,3,0)*W70)))</f>
        <v/>
      </c>
      <c r="AD70" s="168">
        <f>IFERROR(IF(OR(Q70=1,Q70=2,Q70=3,Q70=4),VLOOKUP(Q70,Rates!$A$31:$B$34,2,0)*W70,IF(V70=1,VLOOKUP(U70,'REB BEV MIN MKUP'!B:E,4,0),IF(V70&gt;1,VLOOKUP(VALUE(W70),'REB BEV MIN MKUP'!O:Q,3,0),0))),0)</f>
        <v>0</v>
      </c>
      <c r="AE70" s="177" t="str">
        <f t="shared" si="48"/>
        <v/>
      </c>
      <c r="AF70" s="13" t="str">
        <f t="shared" si="49"/>
        <v/>
      </c>
      <c r="AG70" s="177" t="str">
        <f t="shared" si="50"/>
        <v/>
      </c>
      <c r="AH70" s="184" t="str">
        <f t="shared" si="51"/>
        <v/>
      </c>
      <c r="AI70" s="184" t="str">
        <f>IF(AE:AE="","",IF(R70="Refreshment Beverage",AK70*(Rates!J$19/100),ROUND(SUM(AH70*(Rates!$J$8/100)),4)))</f>
        <v/>
      </c>
      <c r="AJ70" s="183" t="str">
        <f t="shared" si="52"/>
        <v/>
      </c>
      <c r="AK70" s="185" t="str">
        <f t="shared" si="53"/>
        <v/>
      </c>
      <c r="AL70" s="177" t="str">
        <f t="shared" si="54"/>
        <v/>
      </c>
      <c r="AM70" s="13" t="str">
        <f>IF(AS70="","",IF(R70="Refreshment Beverage",ROUND(AS70*Rates!K$19,4),ROUND(AO70*(VLOOKUP(VALUE(Q70),Rates!G$4:L$12,3,0)),4)))</f>
        <v/>
      </c>
      <c r="AN70" s="183" t="str">
        <f>IF(AS70="","",IF(R70="Refreshment Beverage",AS70*(Rates!J$19/100),MAX(AM70,AB70)))</f>
        <v/>
      </c>
      <c r="AO70" s="186" t="str">
        <f t="shared" si="55"/>
        <v/>
      </c>
      <c r="AP70" s="186" t="str">
        <f t="shared" si="56"/>
        <v/>
      </c>
      <c r="AQ70" s="186" t="str">
        <f>IF(AS70="","",IF(R70="Refreshment Beverage",ROUND(SUM(VLOOKUP(Q:Q,Rates!G$15:L$19,3,0)*(AS70-Y70-Z70-AA70)),4),ROUND(SUM(Rates!$K$8*AS70),4)))</f>
        <v/>
      </c>
      <c r="AR70" s="184" t="str">
        <f t="shared" si="57"/>
        <v/>
      </c>
      <c r="AS70" s="185" t="str">
        <f t="shared" si="58"/>
        <v/>
      </c>
      <c r="AT70" s="177" t="str">
        <f t="shared" si="59"/>
        <v/>
      </c>
      <c r="AU70" s="13" t="str">
        <f>IF(AX70="","",IF(R70="Refreshment Beverage",ROUND((BA70-Y70-Z70-AA70)*VLOOKUP(VALUE(Q70),Rates!G$15:L$19,3,0),4),ROUND(AW70*(VLOOKUP(VALUE(Q70),Rates!G:L,3,0)),4)))</f>
        <v/>
      </c>
      <c r="AV70" s="183" t="str">
        <f t="shared" si="60"/>
        <v/>
      </c>
      <c r="AW70" s="186" t="str">
        <f t="shared" si="61"/>
        <v/>
      </c>
      <c r="AX70" s="184" t="str">
        <f t="shared" si="62"/>
        <v/>
      </c>
      <c r="AY70" s="186" t="str">
        <f>IF(AX70="","",IF(R70="Refreshment Beverage",ROUND(SUM(AX70*Rates!K$19),4),ROUND(SUM(AX70*(Rates!J$8/100)),4)))</f>
        <v/>
      </c>
      <c r="AZ70" s="183" t="str">
        <f t="shared" si="63"/>
        <v/>
      </c>
      <c r="BA70" s="185" t="str">
        <f t="shared" si="64"/>
        <v/>
      </c>
      <c r="BD70" s="171"/>
      <c r="BE70" s="171"/>
      <c r="BF70" s="171"/>
      <c r="BG70" s="171"/>
    </row>
    <row r="71" spans="1:59" ht="15" customHeight="1" x14ac:dyDescent="0.3">
      <c r="A71" s="172"/>
      <c r="B71" s="172"/>
      <c r="C71" s="172"/>
      <c r="D71" s="173"/>
      <c r="E71" s="173"/>
      <c r="F71" s="173"/>
      <c r="G71" s="173"/>
      <c r="H71" s="173"/>
      <c r="I71" s="174"/>
      <c r="J71" s="175"/>
      <c r="K71" s="176" t="str">
        <f t="shared" si="36"/>
        <v/>
      </c>
      <c r="L71" s="177" t="str">
        <f t="shared" si="37"/>
        <v/>
      </c>
      <c r="M71" s="178" t="str">
        <f t="shared" si="38"/>
        <v/>
      </c>
      <c r="N71" s="44" t="str" cm="1">
        <f t="array" ref="N71">IFERROR(IF(_xlfn.SINGLE(A:A)="","",IF(R71="Beer",SUM(LOOKUP(2,1/(Rates!$B$3:$B$5&lt;=W71)/(Rates!$C$3:$C$5&gt;=W71),Rates!$D$3:$D$5)*(X71/100)*W71),IF(R71="Refreshment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44" t="str">
        <f t="shared" si="39"/>
        <v/>
      </c>
      <c r="P71" s="13"/>
      <c r="Q71" s="179" t="str">
        <f t="shared" si="40"/>
        <v/>
      </c>
      <c r="R71" s="180" t="str">
        <f t="shared" si="41"/>
        <v/>
      </c>
      <c r="S71" s="13" t="str">
        <f>IF(A71="","",IF(R71="Refreshment Beverage",VLOOKUP(VALUE(Q71),Rates!G$15:L$19,2,0),VLOOKUP(VALUE(Q71),Rates!G$4:L$8,2,0)))</f>
        <v/>
      </c>
      <c r="T71" s="13" t="str">
        <f t="shared" si="42"/>
        <v/>
      </c>
      <c r="U71" s="181" t="str">
        <f t="shared" si="43"/>
        <v/>
      </c>
      <c r="V71" s="13" t="str">
        <f t="shared" si="44"/>
        <v/>
      </c>
      <c r="W71" s="13" t="str">
        <f t="shared" si="45"/>
        <v/>
      </c>
      <c r="X71" s="182" t="str">
        <f t="shared" si="46"/>
        <v/>
      </c>
      <c r="Y71" s="183" t="str">
        <f>IF(A:A="","",IF(R71="Refreshment Beverage",VLOOKUP(Q71,Rates!G$15:L$19,6,0)*W71,VLOOKUP(Q71,Rates!G$4:L$12,6,0)*W71))</f>
        <v/>
      </c>
      <c r="Z71" s="183" t="str">
        <f t="shared" si="47"/>
        <v/>
      </c>
      <c r="AA71" s="17">
        <f t="shared" ref="AA71:AA134" si="65">IF(AND(U71&gt;0.049,U71&lt;0.401),SUM(0.0536*V71),IF(AND(U71&gt;0.4,U71&lt;0.47),SUM(0.0643*V71),IF(AND(U71&gt;0.469,U71&lt;0.66),SUM(0.075*V71),IF(AND(U71&gt;0.659,U71&lt;0.75),SUM(0.1071*V71),IF(AND(U71&gt;0.749,U71&lt;0.9),SUM(0.1178*V71),IF(AND(U71&gt;0.899,U71&lt;1),SUM(0.1393*V71),IF(U71=1,SUM(0.1499*V71),IF(U71=1.14,SUM(0.1714*V71),IF(U71=1.75,SUM(0.2678*V71),IF(U71=2,SUM(0.2999*V71),IF(U71=3,SUM(0.4499*V71),0)))))))))))</f>
        <v>0</v>
      </c>
      <c r="AB71" s="177" t="str" cm="1">
        <f t="array" ref="AB71">IF(_xlfn.SINGLE(A:A)="","",IF(R71="Refreshment Beverage","",IF(AND(R71="Beer",Q71=0),SUM(LOOKUP(2,1/(Rates!$B$15:$B$18&lt;=W71)/(Rates!$C$15:$C$18&gt;=W71),Rates!$D$15:$D$18)*W71),VLOOKUP(VALUE(_xlfn.SINGLE(Q:Q)),Rates!A:B,2,0)*W71)))</f>
        <v/>
      </c>
      <c r="AC71" s="177" t="str" cm="1">
        <f t="array" ref="AC71">IF(_xlfn.SINGLE(A:A)="","",IF(R71="Refreshment Beverage","",IF(AND(R71="Beer",Q71=0),SUM(LOOKUP(2,1/(Rates!$B$15:$B$18&lt;=W71)/(Rates!$C$15:$C$18&gt;=W71),Rates!$E$15:$E$18)*W71),VLOOKUP(VALUE(_xlfn.SINGLE(Q:Q)),Rates!A:C,3,0)*W71)))</f>
        <v/>
      </c>
      <c r="AD71" s="168">
        <f>IFERROR(IF(OR(Q71=1,Q71=2,Q71=3,Q71=4),VLOOKUP(Q71,Rates!$A$31:$B$34,2,0)*W71,IF(V71=1,VLOOKUP(U71,'REB BEV MIN MKUP'!B:E,4,0),IF(V71&gt;1,VLOOKUP(VALUE(W71),'REB BEV MIN MKUP'!O:Q,3,0),0))),0)</f>
        <v>0</v>
      </c>
      <c r="AE71" s="177" t="str">
        <f t="shared" si="48"/>
        <v/>
      </c>
      <c r="AF71" s="13" t="str">
        <f t="shared" si="49"/>
        <v/>
      </c>
      <c r="AG71" s="177" t="str">
        <f t="shared" si="50"/>
        <v/>
      </c>
      <c r="AH71" s="184" t="str">
        <f t="shared" si="51"/>
        <v/>
      </c>
      <c r="AI71" s="184" t="str">
        <f>IF(AE:AE="","",IF(R71="Refreshment Beverage",AK71*(Rates!J$19/100),ROUND(SUM(AH71*(Rates!$J$8/100)),4)))</f>
        <v/>
      </c>
      <c r="AJ71" s="183" t="str">
        <f t="shared" si="52"/>
        <v/>
      </c>
      <c r="AK71" s="185" t="str">
        <f t="shared" si="53"/>
        <v/>
      </c>
      <c r="AL71" s="177" t="str">
        <f t="shared" si="54"/>
        <v/>
      </c>
      <c r="AM71" s="13" t="str">
        <f>IF(AS71="","",IF(R71="Refreshment Beverage",ROUND(AS71*Rates!K$19,4),ROUND(AO71*(VLOOKUP(VALUE(Q71),Rates!G$4:L$12,3,0)),4)))</f>
        <v/>
      </c>
      <c r="AN71" s="183" t="str">
        <f>IF(AS71="","",IF(R71="Refreshment Beverage",AS71*(Rates!J$19/100),MAX(AM71,AB71)))</f>
        <v/>
      </c>
      <c r="AO71" s="186" t="str">
        <f t="shared" si="55"/>
        <v/>
      </c>
      <c r="AP71" s="186" t="str">
        <f t="shared" si="56"/>
        <v/>
      </c>
      <c r="AQ71" s="186" t="str">
        <f>IF(AS71="","",IF(R71="Refreshment Beverage",ROUND(SUM(VLOOKUP(Q:Q,Rates!G$15:L$19,3,0)*(AS71-Y71-Z71-AA71)),4),ROUND(SUM(Rates!$K$8*AS71),4)))</f>
        <v/>
      </c>
      <c r="AR71" s="184" t="str">
        <f t="shared" si="57"/>
        <v/>
      </c>
      <c r="AS71" s="185" t="str">
        <f t="shared" si="58"/>
        <v/>
      </c>
      <c r="AT71" s="177" t="str">
        <f t="shared" si="59"/>
        <v/>
      </c>
      <c r="AU71" s="13" t="str">
        <f>IF(AX71="","",IF(R71="Refreshment Beverage",ROUND((BA71-Y71-Z71-AA71)*VLOOKUP(VALUE(Q71),Rates!G$15:L$19,3,0),4),ROUND(AW71*(VLOOKUP(VALUE(Q71),Rates!G:L,3,0)),4)))</f>
        <v/>
      </c>
      <c r="AV71" s="183" t="str">
        <f t="shared" si="60"/>
        <v/>
      </c>
      <c r="AW71" s="186" t="str">
        <f t="shared" si="61"/>
        <v/>
      </c>
      <c r="AX71" s="184" t="str">
        <f t="shared" si="62"/>
        <v/>
      </c>
      <c r="AY71" s="186" t="str">
        <f>IF(AX71="","",IF(R71="Refreshment Beverage",ROUND(SUM(AX71*Rates!K$19),4),ROUND(SUM(AX71*(Rates!J$8/100)),4)))</f>
        <v/>
      </c>
      <c r="AZ71" s="183" t="str">
        <f t="shared" si="63"/>
        <v/>
      </c>
      <c r="BA71" s="185" t="str">
        <f t="shared" si="64"/>
        <v/>
      </c>
      <c r="BD71" s="171"/>
      <c r="BE71" s="171"/>
      <c r="BF71" s="171"/>
      <c r="BG71" s="171"/>
    </row>
    <row r="72" spans="1:59" ht="15" customHeight="1" x14ac:dyDescent="0.3">
      <c r="A72" s="172"/>
      <c r="B72" s="172"/>
      <c r="C72" s="172"/>
      <c r="D72" s="173"/>
      <c r="E72" s="173"/>
      <c r="F72" s="173"/>
      <c r="G72" s="173"/>
      <c r="H72" s="173"/>
      <c r="I72" s="174"/>
      <c r="J72" s="175"/>
      <c r="K72" s="176" t="str">
        <f t="shared" ref="K72:K135" si="66">IFERROR(IF(A:A="","",IF(OR(C72="",E72="",F72="",G72="",H72="",I72="",J72=""),"",ROUND(IF(J72="Gross Price to Brewers",AE72,IF(J72="Retail Price",AL72,IF(J72="Licensee Retail",AT72,""))),2))),"")</f>
        <v/>
      </c>
      <c r="L72" s="177" t="str">
        <f t="shared" ref="L72:L135" si="67">M72</f>
        <v/>
      </c>
      <c r="M72" s="178" t="str">
        <f t="shared" ref="M72:M135" si="68">IFERROR(IF(A:A="","",IF(OR(C72="",E72="",F72="",G72="",H72="",I72="",J72=""),"",ROUND(IF(J72="Gross Price to Brewers",AK72,IF(J72="Retail Price",AS72,IF(J72="Licensee Retail",BA72,""))),2))),"")</f>
        <v/>
      </c>
      <c r="N72" s="44" t="str" cm="1">
        <f t="array" ref="N72">IFERROR(IF(_xlfn.SINGLE(A:A)="","",IF(R72="Beer",SUM(LOOKUP(2,1/(Rates!$B$3:$B$5&lt;=W72)/(Rates!$C$3:$C$5&gt;=W72),Rates!$D$3:$D$5)*(X72/100)*W72),IF(R72="Refreshment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44" t="str">
        <f t="shared" ref="O72:O135" si="69">IF(B:B="","",IF(M72&gt;N72,"YES","NO"))</f>
        <v/>
      </c>
      <c r="P72" s="13"/>
      <c r="Q72" s="179" t="str">
        <f t="shared" ref="Q72:Q135" si="70">IF(A72="","",IF(OR(D72="",D72=0),0,D72))</f>
        <v/>
      </c>
      <c r="R72" s="180" t="str">
        <f t="shared" ref="R72:R135" si="71">IF(C72="","",IF(OR(C72="Spirit-Based Cooler",C72="Wine-Based Cooler",C72="Cider",C72="Other"),"Refreshment Beverage",""))</f>
        <v/>
      </c>
      <c r="S72" s="13" t="str">
        <f>IF(A72="","",IF(R72="Refreshment Beverage",VLOOKUP(VALUE(Q72),Rates!G$15:L$19,2,0),VLOOKUP(VALUE(Q72),Rates!G$4:L$8,2,0)))</f>
        <v/>
      </c>
      <c r="T72" s="13" t="str">
        <f t="shared" ref="T72:T135" si="72">IF(A72="","",G72)</f>
        <v/>
      </c>
      <c r="U72" s="181" t="str">
        <f t="shared" ref="U72:U135" si="73">IF(A:A="","",SUM(W72/V72))</f>
        <v/>
      </c>
      <c r="V72" s="13" t="str">
        <f t="shared" ref="V72:V135" si="74">IF(A72="","",F72)</f>
        <v/>
      </c>
      <c r="W72" s="13" t="str">
        <f t="shared" ref="W72:W135" si="75">IF(A72="","",E72*F72)</f>
        <v/>
      </c>
      <c r="X72" s="182" t="str">
        <f t="shared" ref="X72:X135" si="76">IF(A72="","",H72)</f>
        <v/>
      </c>
      <c r="Y72" s="183" t="str">
        <f>IF(A:A="","",IF(R72="Refreshment Beverage",VLOOKUP(Q72,Rates!G$15:L$19,6,0)*W72,VLOOKUP(Q72,Rates!G$4:L$12,6,0)*W72))</f>
        <v/>
      </c>
      <c r="Z72" s="183" t="str">
        <f t="shared" ref="Z72:Z135" si="77">IF(A:A="","",IF(R72="Refreshment Beverage",0,IF(T72="Keg",0,ROUND(0.34/12*V72,2))))</f>
        <v/>
      </c>
      <c r="AA72" s="17">
        <f t="shared" si="65"/>
        <v>0</v>
      </c>
      <c r="AB72" s="177" t="str" cm="1">
        <f t="array" ref="AB72">IF(_xlfn.SINGLE(A:A)="","",IF(R72="Refreshment Beverage","",IF(AND(R72="Beer",Q72=0),SUM(LOOKUP(2,1/(Rates!$B$15:$B$18&lt;=W72)/(Rates!$C$15:$C$18&gt;=W72),Rates!$D$15:$D$18)*W72),VLOOKUP(VALUE(_xlfn.SINGLE(Q:Q)),Rates!A:B,2,0)*W72)))</f>
        <v/>
      </c>
      <c r="AC72" s="177" t="str" cm="1">
        <f t="array" ref="AC72">IF(_xlfn.SINGLE(A:A)="","",IF(R72="Refreshment Beverage","",IF(AND(R72="Beer",Q72=0),SUM(LOOKUP(2,1/(Rates!$B$15:$B$18&lt;=W72)/(Rates!$C$15:$C$18&gt;=W72),Rates!$E$15:$E$18)*W72),VLOOKUP(VALUE(_xlfn.SINGLE(Q:Q)),Rates!A:C,3,0)*W72)))</f>
        <v/>
      </c>
      <c r="AD72" s="168">
        <f>IFERROR(IF(OR(Q72=1,Q72=2,Q72=3,Q72=4),VLOOKUP(Q72,Rates!$A$31:$B$34,2,0)*W72,IF(V72=1,VLOOKUP(U72,'REB BEV MIN MKUP'!B:E,4,0),IF(V72&gt;1,VLOOKUP(VALUE(W72),'REB BEV MIN MKUP'!O:Q,3,0),0))),0)</f>
        <v>0</v>
      </c>
      <c r="AE72" s="177" t="str">
        <f t="shared" ref="AE72:AE135" si="78">IF(J72="Gross Price to Brewers",I72,"")</f>
        <v/>
      </c>
      <c r="AF72" s="13" t="str">
        <f t="shared" ref="AF72:AF135" si="79">IF(AE:AE="","",ROUND(SUM(AE72*(S72/100)),4))</f>
        <v/>
      </c>
      <c r="AG72" s="177" t="str">
        <f t="shared" ref="AG72:AG135" si="80">IF(AE:AE="","",IF(R72="Refreshment Beverage",MAX(AF72,AD72),MAX(AB72,AF72)))</f>
        <v/>
      </c>
      <c r="AH72" s="184" t="str">
        <f t="shared" ref="AH72:AH135" si="81">IF(AE:AE="","",IF(R72="Refreshment Beverage",AK72-AJ72,SUM(Y72:AA72)+AE72+AG72))</f>
        <v/>
      </c>
      <c r="AI72" s="184" t="str">
        <f>IF(AE:AE="","",IF(R72="Refreshment Beverage",AK72*(Rates!J$19/100),ROUND(SUM(AH72*(Rates!$J$8/100)),4)))</f>
        <v/>
      </c>
      <c r="AJ72" s="183" t="str">
        <f t="shared" ref="AJ72:AJ135" si="82">IF(AE:AE="","",IF(R72="Refreshment Beverage",AI72,MAX(AC72,AI72)))</f>
        <v/>
      </c>
      <c r="AK72" s="185" t="str">
        <f t="shared" ref="AK72:AK135" si="83">IF(AE:AE="","",IF(R72="Refreshment Beverage",SUM(AE72+Y72+Z72+AA72+AG72),SUM(AH72+AJ72)))</f>
        <v/>
      </c>
      <c r="AL72" s="177" t="str">
        <f t="shared" ref="AL72:AL135" si="84">IF(AS72="","",IF(R72="Refreshment Beverage",ROUND(SUM(AS72-AR72-AA72-Z72-Y72),2),ROUND(SUM(AS72-AR72-AN72-Y72-Z72-AA72),2)))</f>
        <v/>
      </c>
      <c r="AM72" s="13" t="str">
        <f>IF(AS72="","",IF(R72="Refreshment Beverage",ROUND(AS72*Rates!K$19,4),ROUND(AO72*(VLOOKUP(VALUE(Q72),Rates!G$4:L$12,3,0)),4)))</f>
        <v/>
      </c>
      <c r="AN72" s="183" t="str">
        <f>IF(AS72="","",IF(R72="Refreshment Beverage",AS72*(Rates!J$19/100),MAX(AM72,AB72)))</f>
        <v/>
      </c>
      <c r="AO72" s="186" t="str">
        <f t="shared" ref="AO72:AO135" si="85">IF(AS72="","",ROUND(SUM(AS72-AR72-Y72-Z72-AA72),4))</f>
        <v/>
      </c>
      <c r="AP72" s="186" t="str">
        <f t="shared" ref="AP72:AP135" si="86">IF(AS72="","",IF(R72="Refreshment Beverage",ROUND(AS72-AN72,2),ROUND(SUM(AS72-AR72),2)))</f>
        <v/>
      </c>
      <c r="AQ72" s="186" t="str">
        <f>IF(AS72="","",IF(R72="Refreshment Beverage",ROUND(SUM(VLOOKUP(Q:Q,Rates!G$15:L$19,3,0)*(AS72-Y72-Z72-AA72)),4),ROUND(SUM(Rates!$K$8*AS72),4)))</f>
        <v/>
      </c>
      <c r="AR72" s="184" t="str">
        <f t="shared" ref="AR72:AR135" si="87">IF(AS72="","",IF(R72="Refreshment Beverage",MAX(AD72,AQ72),MAX(AQ72,AC72)))</f>
        <v/>
      </c>
      <c r="AS72" s="185" t="str">
        <f t="shared" ref="AS72:AS135" si="88">IF(J72="Retail Price",SUM(I72+0.004),"")</f>
        <v/>
      </c>
      <c r="AT72" s="177" t="str">
        <f t="shared" ref="AT72:AT135" si="89">IF(AX72="","",IF(R72="Refreshment Beverage",SUM(BA72-AV72-Y72-Z72-AA72),SUM(AX72-AV72-Y72-Z72-AA72)))</f>
        <v/>
      </c>
      <c r="AU72" s="13" t="str">
        <f>IF(AX72="","",IF(R72="Refreshment Beverage",ROUND((BA72-Y72-Z72-AA72)*VLOOKUP(VALUE(Q72),Rates!G$15:L$19,3,0),4),ROUND(AW72*(VLOOKUP(VALUE(Q72),Rates!G:L,3,0)),4)))</f>
        <v/>
      </c>
      <c r="AV72" s="183" t="str">
        <f t="shared" ref="AV72:AV135" si="90">IF(AX72="","",IF(R72="Refreshment Beverage",MAX(AU72,AD72),MAX(AB72,AU72)))</f>
        <v/>
      </c>
      <c r="AW72" s="186" t="str">
        <f t="shared" ref="AW72:AW135" si="91">IF(AX72="","",IF(R72="Refreshment Beverage",SUM(BA72-AV72-Y72-Z72-AA72),ROUND(SUM(BA72-AZ72-Y72-Z72-AA72),4)))</f>
        <v/>
      </c>
      <c r="AX72" s="184" t="str">
        <f t="shared" ref="AX72:AX135" si="92">IF(J72="Licensee Retail",I72,"")</f>
        <v/>
      </c>
      <c r="AY72" s="186" t="str">
        <f>IF(AX72="","",IF(R72="Refreshment Beverage",ROUND(SUM(AX72*Rates!K$19),4),ROUND(SUM(AX72*(Rates!J$8/100)),4)))</f>
        <v/>
      </c>
      <c r="AZ72" s="183" t="str">
        <f t="shared" ref="AZ72:AZ135" si="93">IF(AX72="","",MAX($AC72,AY72))</f>
        <v/>
      </c>
      <c r="BA72" s="185" t="str">
        <f t="shared" ref="BA72:BA135" si="94">IF(AX72="","",SUM(AX72+AZ72))</f>
        <v/>
      </c>
      <c r="BD72" s="171"/>
      <c r="BE72" s="171"/>
      <c r="BF72" s="171"/>
      <c r="BG72" s="171"/>
    </row>
    <row r="73" spans="1:59" ht="15" customHeight="1" x14ac:dyDescent="0.3">
      <c r="A73" s="172"/>
      <c r="B73" s="172"/>
      <c r="C73" s="172"/>
      <c r="D73" s="173"/>
      <c r="E73" s="173"/>
      <c r="F73" s="173"/>
      <c r="G73" s="173"/>
      <c r="H73" s="173"/>
      <c r="I73" s="174"/>
      <c r="J73" s="175"/>
      <c r="K73" s="176" t="str">
        <f t="shared" si="66"/>
        <v/>
      </c>
      <c r="L73" s="177" t="str">
        <f t="shared" si="67"/>
        <v/>
      </c>
      <c r="M73" s="178" t="str">
        <f t="shared" si="68"/>
        <v/>
      </c>
      <c r="N73" s="44" t="str" cm="1">
        <f t="array" ref="N73">IFERROR(IF(_xlfn.SINGLE(A:A)="","",IF(R73="Beer",SUM(LOOKUP(2,1/(Rates!$B$3:$B$5&lt;=W73)/(Rates!$C$3:$C$5&gt;=W73),Rates!$D$3:$D$5)*(X73/100)*W73),IF(R73="Refreshment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44" t="str">
        <f t="shared" si="69"/>
        <v/>
      </c>
      <c r="P73" s="13"/>
      <c r="Q73" s="179" t="str">
        <f t="shared" si="70"/>
        <v/>
      </c>
      <c r="R73" s="180" t="str">
        <f t="shared" si="71"/>
        <v/>
      </c>
      <c r="S73" s="13" t="str">
        <f>IF(A73="","",IF(R73="Refreshment Beverage",VLOOKUP(VALUE(Q73),Rates!G$15:L$19,2,0),VLOOKUP(VALUE(Q73),Rates!G$4:L$8,2,0)))</f>
        <v/>
      </c>
      <c r="T73" s="13" t="str">
        <f t="shared" si="72"/>
        <v/>
      </c>
      <c r="U73" s="181" t="str">
        <f t="shared" si="73"/>
        <v/>
      </c>
      <c r="V73" s="13" t="str">
        <f t="shared" si="74"/>
        <v/>
      </c>
      <c r="W73" s="13" t="str">
        <f t="shared" si="75"/>
        <v/>
      </c>
      <c r="X73" s="182" t="str">
        <f t="shared" si="76"/>
        <v/>
      </c>
      <c r="Y73" s="183" t="str">
        <f>IF(A:A="","",IF(R73="Refreshment Beverage",VLOOKUP(Q73,Rates!G$15:L$19,6,0)*W73,VLOOKUP(Q73,Rates!G$4:L$12,6,0)*W73))</f>
        <v/>
      </c>
      <c r="Z73" s="183" t="str">
        <f t="shared" si="77"/>
        <v/>
      </c>
      <c r="AA73" s="17">
        <f t="shared" si="65"/>
        <v>0</v>
      </c>
      <c r="AB73" s="177" t="str" cm="1">
        <f t="array" ref="AB73">IF(_xlfn.SINGLE(A:A)="","",IF(R73="Refreshment Beverage","",IF(AND(R73="Beer",Q73=0),SUM(LOOKUP(2,1/(Rates!$B$15:$B$18&lt;=W73)/(Rates!$C$15:$C$18&gt;=W73),Rates!$D$15:$D$18)*W73),VLOOKUP(VALUE(_xlfn.SINGLE(Q:Q)),Rates!A:B,2,0)*W73)))</f>
        <v/>
      </c>
      <c r="AC73" s="177" t="str" cm="1">
        <f t="array" ref="AC73">IF(_xlfn.SINGLE(A:A)="","",IF(R73="Refreshment Beverage","",IF(AND(R73="Beer",Q73=0),SUM(LOOKUP(2,1/(Rates!$B$15:$B$18&lt;=W73)/(Rates!$C$15:$C$18&gt;=W73),Rates!$E$15:$E$18)*W73),VLOOKUP(VALUE(_xlfn.SINGLE(Q:Q)),Rates!A:C,3,0)*W73)))</f>
        <v/>
      </c>
      <c r="AD73" s="168">
        <f>IFERROR(IF(OR(Q73=1,Q73=2,Q73=3,Q73=4),VLOOKUP(Q73,Rates!$A$31:$B$34,2,0)*W73,IF(V73=1,VLOOKUP(U73,'REB BEV MIN MKUP'!B:E,4,0),IF(V73&gt;1,VLOOKUP(VALUE(W73),'REB BEV MIN MKUP'!O:Q,3,0),0))),0)</f>
        <v>0</v>
      </c>
      <c r="AE73" s="177" t="str">
        <f t="shared" si="78"/>
        <v/>
      </c>
      <c r="AF73" s="13" t="str">
        <f t="shared" si="79"/>
        <v/>
      </c>
      <c r="AG73" s="177" t="str">
        <f t="shared" si="80"/>
        <v/>
      </c>
      <c r="AH73" s="184" t="str">
        <f t="shared" si="81"/>
        <v/>
      </c>
      <c r="AI73" s="184" t="str">
        <f>IF(AE:AE="","",IF(R73="Refreshment Beverage",AK73*(Rates!J$19/100),ROUND(SUM(AH73*(Rates!$J$8/100)),4)))</f>
        <v/>
      </c>
      <c r="AJ73" s="183" t="str">
        <f t="shared" si="82"/>
        <v/>
      </c>
      <c r="AK73" s="185" t="str">
        <f t="shared" si="83"/>
        <v/>
      </c>
      <c r="AL73" s="177" t="str">
        <f t="shared" si="84"/>
        <v/>
      </c>
      <c r="AM73" s="13" t="str">
        <f>IF(AS73="","",IF(R73="Refreshment Beverage",ROUND(AS73*Rates!K$19,4),ROUND(AO73*(VLOOKUP(VALUE(Q73),Rates!G$4:L$12,3,0)),4)))</f>
        <v/>
      </c>
      <c r="AN73" s="183" t="str">
        <f>IF(AS73="","",IF(R73="Refreshment Beverage",AS73*(Rates!J$19/100),MAX(AM73,AB73)))</f>
        <v/>
      </c>
      <c r="AO73" s="186" t="str">
        <f t="shared" si="85"/>
        <v/>
      </c>
      <c r="AP73" s="186" t="str">
        <f t="shared" si="86"/>
        <v/>
      </c>
      <c r="AQ73" s="186" t="str">
        <f>IF(AS73="","",IF(R73="Refreshment Beverage",ROUND(SUM(VLOOKUP(Q:Q,Rates!G$15:L$19,3,0)*(AS73-Y73-Z73-AA73)),4),ROUND(SUM(Rates!$K$8*AS73),4)))</f>
        <v/>
      </c>
      <c r="AR73" s="184" t="str">
        <f t="shared" si="87"/>
        <v/>
      </c>
      <c r="AS73" s="185" t="str">
        <f t="shared" si="88"/>
        <v/>
      </c>
      <c r="AT73" s="177" t="str">
        <f t="shared" si="89"/>
        <v/>
      </c>
      <c r="AU73" s="13" t="str">
        <f>IF(AX73="","",IF(R73="Refreshment Beverage",ROUND((BA73-Y73-Z73-AA73)*VLOOKUP(VALUE(Q73),Rates!G$15:L$19,3,0),4),ROUND(AW73*(VLOOKUP(VALUE(Q73),Rates!G:L,3,0)),4)))</f>
        <v/>
      </c>
      <c r="AV73" s="183" t="str">
        <f t="shared" si="90"/>
        <v/>
      </c>
      <c r="AW73" s="186" t="str">
        <f t="shared" si="91"/>
        <v/>
      </c>
      <c r="AX73" s="184" t="str">
        <f t="shared" si="92"/>
        <v/>
      </c>
      <c r="AY73" s="186" t="str">
        <f>IF(AX73="","",IF(R73="Refreshment Beverage",ROUND(SUM(AX73*Rates!K$19),4),ROUND(SUM(AX73*(Rates!J$8/100)),4)))</f>
        <v/>
      </c>
      <c r="AZ73" s="183" t="str">
        <f t="shared" si="93"/>
        <v/>
      </c>
      <c r="BA73" s="185" t="str">
        <f t="shared" si="94"/>
        <v/>
      </c>
      <c r="BD73" s="171"/>
      <c r="BE73" s="171"/>
      <c r="BF73" s="171"/>
      <c r="BG73" s="171"/>
    </row>
    <row r="74" spans="1:59" ht="15" customHeight="1" x14ac:dyDescent="0.3">
      <c r="A74" s="172"/>
      <c r="B74" s="172"/>
      <c r="C74" s="172"/>
      <c r="D74" s="173"/>
      <c r="E74" s="173"/>
      <c r="F74" s="173"/>
      <c r="G74" s="173"/>
      <c r="H74" s="173"/>
      <c r="I74" s="174"/>
      <c r="J74" s="175"/>
      <c r="K74" s="176" t="str">
        <f t="shared" si="66"/>
        <v/>
      </c>
      <c r="L74" s="177" t="str">
        <f t="shared" si="67"/>
        <v/>
      </c>
      <c r="M74" s="178" t="str">
        <f t="shared" si="68"/>
        <v/>
      </c>
      <c r="N74" s="44" t="str" cm="1">
        <f t="array" ref="N74">IFERROR(IF(_xlfn.SINGLE(A:A)="","",IF(R74="Beer",SUM(LOOKUP(2,1/(Rates!$B$3:$B$5&lt;=W74)/(Rates!$C$3:$C$5&gt;=W74),Rates!$D$3:$D$5)*(X74/100)*W74),IF(R74="Refreshment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44" t="str">
        <f t="shared" si="69"/>
        <v/>
      </c>
      <c r="P74" s="13"/>
      <c r="Q74" s="179" t="str">
        <f t="shared" si="70"/>
        <v/>
      </c>
      <c r="R74" s="180" t="str">
        <f t="shared" si="71"/>
        <v/>
      </c>
      <c r="S74" s="13" t="str">
        <f>IF(A74="","",IF(R74="Refreshment Beverage",VLOOKUP(VALUE(Q74),Rates!G$15:L$19,2,0),VLOOKUP(VALUE(Q74),Rates!G$4:L$8,2,0)))</f>
        <v/>
      </c>
      <c r="T74" s="13" t="str">
        <f t="shared" si="72"/>
        <v/>
      </c>
      <c r="U74" s="181" t="str">
        <f t="shared" si="73"/>
        <v/>
      </c>
      <c r="V74" s="13" t="str">
        <f t="shared" si="74"/>
        <v/>
      </c>
      <c r="W74" s="13" t="str">
        <f t="shared" si="75"/>
        <v/>
      </c>
      <c r="X74" s="182" t="str">
        <f t="shared" si="76"/>
        <v/>
      </c>
      <c r="Y74" s="183" t="str">
        <f>IF(A:A="","",IF(R74="Refreshment Beverage",VLOOKUP(Q74,Rates!G$15:L$19,6,0)*W74,VLOOKUP(Q74,Rates!G$4:L$12,6,0)*W74))</f>
        <v/>
      </c>
      <c r="Z74" s="183" t="str">
        <f t="shared" si="77"/>
        <v/>
      </c>
      <c r="AA74" s="17">
        <f t="shared" si="65"/>
        <v>0</v>
      </c>
      <c r="AB74" s="177" t="str" cm="1">
        <f t="array" ref="AB74">IF(_xlfn.SINGLE(A:A)="","",IF(R74="Refreshment Beverage","",IF(AND(R74="Beer",Q74=0),SUM(LOOKUP(2,1/(Rates!$B$15:$B$18&lt;=W74)/(Rates!$C$15:$C$18&gt;=W74),Rates!$D$15:$D$18)*W74),VLOOKUP(VALUE(_xlfn.SINGLE(Q:Q)),Rates!A:B,2,0)*W74)))</f>
        <v/>
      </c>
      <c r="AC74" s="177" t="str" cm="1">
        <f t="array" ref="AC74">IF(_xlfn.SINGLE(A:A)="","",IF(R74="Refreshment Beverage","",IF(AND(R74="Beer",Q74=0),SUM(LOOKUP(2,1/(Rates!$B$15:$B$18&lt;=W74)/(Rates!$C$15:$C$18&gt;=W74),Rates!$E$15:$E$18)*W74),VLOOKUP(VALUE(_xlfn.SINGLE(Q:Q)),Rates!A:C,3,0)*W74)))</f>
        <v/>
      </c>
      <c r="AD74" s="168">
        <f>IFERROR(IF(OR(Q74=1,Q74=2,Q74=3,Q74=4),VLOOKUP(Q74,Rates!$A$31:$B$34,2,0)*W74,IF(V74=1,VLOOKUP(U74,'REB BEV MIN MKUP'!B:E,4,0),IF(V74&gt;1,VLOOKUP(VALUE(W74),'REB BEV MIN MKUP'!O:Q,3,0),0))),0)</f>
        <v>0</v>
      </c>
      <c r="AE74" s="177" t="str">
        <f t="shared" si="78"/>
        <v/>
      </c>
      <c r="AF74" s="13" t="str">
        <f t="shared" si="79"/>
        <v/>
      </c>
      <c r="AG74" s="177" t="str">
        <f t="shared" si="80"/>
        <v/>
      </c>
      <c r="AH74" s="184" t="str">
        <f t="shared" si="81"/>
        <v/>
      </c>
      <c r="AI74" s="184" t="str">
        <f>IF(AE:AE="","",IF(R74="Refreshment Beverage",AK74*(Rates!J$19/100),ROUND(SUM(AH74*(Rates!$J$8/100)),4)))</f>
        <v/>
      </c>
      <c r="AJ74" s="183" t="str">
        <f t="shared" si="82"/>
        <v/>
      </c>
      <c r="AK74" s="185" t="str">
        <f t="shared" si="83"/>
        <v/>
      </c>
      <c r="AL74" s="177" t="str">
        <f t="shared" si="84"/>
        <v/>
      </c>
      <c r="AM74" s="13" t="str">
        <f>IF(AS74="","",IF(R74="Refreshment Beverage",ROUND(AS74*Rates!K$19,4),ROUND(AO74*(VLOOKUP(VALUE(Q74),Rates!G$4:L$12,3,0)),4)))</f>
        <v/>
      </c>
      <c r="AN74" s="183" t="str">
        <f>IF(AS74="","",IF(R74="Refreshment Beverage",AS74*(Rates!J$19/100),MAX(AM74,AB74)))</f>
        <v/>
      </c>
      <c r="AO74" s="186" t="str">
        <f t="shared" si="85"/>
        <v/>
      </c>
      <c r="AP74" s="186" t="str">
        <f t="shared" si="86"/>
        <v/>
      </c>
      <c r="AQ74" s="186" t="str">
        <f>IF(AS74="","",IF(R74="Refreshment Beverage",ROUND(SUM(VLOOKUP(Q:Q,Rates!G$15:L$19,3,0)*(AS74-Y74-Z74-AA74)),4),ROUND(SUM(Rates!$K$8*AS74),4)))</f>
        <v/>
      </c>
      <c r="AR74" s="184" t="str">
        <f t="shared" si="87"/>
        <v/>
      </c>
      <c r="AS74" s="185" t="str">
        <f t="shared" si="88"/>
        <v/>
      </c>
      <c r="AT74" s="177" t="str">
        <f t="shared" si="89"/>
        <v/>
      </c>
      <c r="AU74" s="13" t="str">
        <f>IF(AX74="","",IF(R74="Refreshment Beverage",ROUND((BA74-Y74-Z74-AA74)*VLOOKUP(VALUE(Q74),Rates!G$15:L$19,3,0),4),ROUND(AW74*(VLOOKUP(VALUE(Q74),Rates!G:L,3,0)),4)))</f>
        <v/>
      </c>
      <c r="AV74" s="183" t="str">
        <f t="shared" si="90"/>
        <v/>
      </c>
      <c r="AW74" s="186" t="str">
        <f t="shared" si="91"/>
        <v/>
      </c>
      <c r="AX74" s="184" t="str">
        <f t="shared" si="92"/>
        <v/>
      </c>
      <c r="AY74" s="186" t="str">
        <f>IF(AX74="","",IF(R74="Refreshment Beverage",ROUND(SUM(AX74*Rates!K$19),4),ROUND(SUM(AX74*(Rates!J$8/100)),4)))</f>
        <v/>
      </c>
      <c r="AZ74" s="183" t="str">
        <f t="shared" si="93"/>
        <v/>
      </c>
      <c r="BA74" s="185" t="str">
        <f t="shared" si="94"/>
        <v/>
      </c>
      <c r="BD74" s="171"/>
      <c r="BE74" s="171"/>
      <c r="BF74" s="171"/>
      <c r="BG74" s="171"/>
    </row>
    <row r="75" spans="1:59" ht="15" customHeight="1" x14ac:dyDescent="0.3">
      <c r="A75" s="172"/>
      <c r="B75" s="172"/>
      <c r="C75" s="172"/>
      <c r="D75" s="173"/>
      <c r="E75" s="173"/>
      <c r="F75" s="173"/>
      <c r="G75" s="173"/>
      <c r="H75" s="173"/>
      <c r="I75" s="174"/>
      <c r="J75" s="175"/>
      <c r="K75" s="176" t="str">
        <f t="shared" si="66"/>
        <v/>
      </c>
      <c r="L75" s="177" t="str">
        <f t="shared" si="67"/>
        <v/>
      </c>
      <c r="M75" s="178" t="str">
        <f t="shared" si="68"/>
        <v/>
      </c>
      <c r="N75" s="44" t="str" cm="1">
        <f t="array" ref="N75">IFERROR(IF(_xlfn.SINGLE(A:A)="","",IF(R75="Beer",SUM(LOOKUP(2,1/(Rates!$B$3:$B$5&lt;=W75)/(Rates!$C$3:$C$5&gt;=W75),Rates!$D$3:$D$5)*(X75/100)*W75),IF(R75="Refreshment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44" t="str">
        <f t="shared" si="69"/>
        <v/>
      </c>
      <c r="P75" s="13"/>
      <c r="Q75" s="179" t="str">
        <f t="shared" si="70"/>
        <v/>
      </c>
      <c r="R75" s="180" t="str">
        <f t="shared" si="71"/>
        <v/>
      </c>
      <c r="S75" s="13" t="str">
        <f>IF(A75="","",IF(R75="Refreshment Beverage",VLOOKUP(VALUE(Q75),Rates!G$15:L$19,2,0),VLOOKUP(VALUE(Q75),Rates!G$4:L$8,2,0)))</f>
        <v/>
      </c>
      <c r="T75" s="13" t="str">
        <f t="shared" si="72"/>
        <v/>
      </c>
      <c r="U75" s="181" t="str">
        <f t="shared" si="73"/>
        <v/>
      </c>
      <c r="V75" s="13" t="str">
        <f t="shared" si="74"/>
        <v/>
      </c>
      <c r="W75" s="13" t="str">
        <f t="shared" si="75"/>
        <v/>
      </c>
      <c r="X75" s="182" t="str">
        <f t="shared" si="76"/>
        <v/>
      </c>
      <c r="Y75" s="183" t="str">
        <f>IF(A:A="","",IF(R75="Refreshment Beverage",VLOOKUP(Q75,Rates!G$15:L$19,6,0)*W75,VLOOKUP(Q75,Rates!G$4:L$12,6,0)*W75))</f>
        <v/>
      </c>
      <c r="Z75" s="183" t="str">
        <f t="shared" si="77"/>
        <v/>
      </c>
      <c r="AA75" s="17">
        <f t="shared" si="65"/>
        <v>0</v>
      </c>
      <c r="AB75" s="177" t="str" cm="1">
        <f t="array" ref="AB75">IF(_xlfn.SINGLE(A:A)="","",IF(R75="Refreshment Beverage","",IF(AND(R75="Beer",Q75=0),SUM(LOOKUP(2,1/(Rates!$B$15:$B$18&lt;=W75)/(Rates!$C$15:$C$18&gt;=W75),Rates!$D$15:$D$18)*W75),VLOOKUP(VALUE(_xlfn.SINGLE(Q:Q)),Rates!A:B,2,0)*W75)))</f>
        <v/>
      </c>
      <c r="AC75" s="177" t="str" cm="1">
        <f t="array" ref="AC75">IF(_xlfn.SINGLE(A:A)="","",IF(R75="Refreshment Beverage","",IF(AND(R75="Beer",Q75=0),SUM(LOOKUP(2,1/(Rates!$B$15:$B$18&lt;=W75)/(Rates!$C$15:$C$18&gt;=W75),Rates!$E$15:$E$18)*W75),VLOOKUP(VALUE(_xlfn.SINGLE(Q:Q)),Rates!A:C,3,0)*W75)))</f>
        <v/>
      </c>
      <c r="AD75" s="168">
        <f>IFERROR(IF(OR(Q75=1,Q75=2,Q75=3,Q75=4),VLOOKUP(Q75,Rates!$A$31:$B$34,2,0)*W75,IF(V75=1,VLOOKUP(U75,'REB BEV MIN MKUP'!B:E,4,0),IF(V75&gt;1,VLOOKUP(VALUE(W75),'REB BEV MIN MKUP'!O:Q,3,0),0))),0)</f>
        <v>0</v>
      </c>
      <c r="AE75" s="177" t="str">
        <f t="shared" si="78"/>
        <v/>
      </c>
      <c r="AF75" s="13" t="str">
        <f t="shared" si="79"/>
        <v/>
      </c>
      <c r="AG75" s="177" t="str">
        <f t="shared" si="80"/>
        <v/>
      </c>
      <c r="AH75" s="184" t="str">
        <f t="shared" si="81"/>
        <v/>
      </c>
      <c r="AI75" s="184" t="str">
        <f>IF(AE:AE="","",IF(R75="Refreshment Beverage",AK75*(Rates!J$19/100),ROUND(SUM(AH75*(Rates!$J$8/100)),4)))</f>
        <v/>
      </c>
      <c r="AJ75" s="183" t="str">
        <f t="shared" si="82"/>
        <v/>
      </c>
      <c r="AK75" s="185" t="str">
        <f t="shared" si="83"/>
        <v/>
      </c>
      <c r="AL75" s="177" t="str">
        <f t="shared" si="84"/>
        <v/>
      </c>
      <c r="AM75" s="13" t="str">
        <f>IF(AS75="","",IF(R75="Refreshment Beverage",ROUND(AS75*Rates!K$19,4),ROUND(AO75*(VLOOKUP(VALUE(Q75),Rates!G$4:L$12,3,0)),4)))</f>
        <v/>
      </c>
      <c r="AN75" s="183" t="str">
        <f>IF(AS75="","",IF(R75="Refreshment Beverage",AS75*(Rates!J$19/100),MAX(AM75,AB75)))</f>
        <v/>
      </c>
      <c r="AO75" s="186" t="str">
        <f t="shared" si="85"/>
        <v/>
      </c>
      <c r="AP75" s="186" t="str">
        <f t="shared" si="86"/>
        <v/>
      </c>
      <c r="AQ75" s="186" t="str">
        <f>IF(AS75="","",IF(R75="Refreshment Beverage",ROUND(SUM(VLOOKUP(Q:Q,Rates!G$15:L$19,3,0)*(AS75-Y75-Z75-AA75)),4),ROUND(SUM(Rates!$K$8*AS75),4)))</f>
        <v/>
      </c>
      <c r="AR75" s="184" t="str">
        <f t="shared" si="87"/>
        <v/>
      </c>
      <c r="AS75" s="185" t="str">
        <f t="shared" si="88"/>
        <v/>
      </c>
      <c r="AT75" s="177" t="str">
        <f t="shared" si="89"/>
        <v/>
      </c>
      <c r="AU75" s="13" t="str">
        <f>IF(AX75="","",IF(R75="Refreshment Beverage",ROUND((BA75-Y75-Z75-AA75)*VLOOKUP(VALUE(Q75),Rates!G$15:L$19,3,0),4),ROUND(AW75*(VLOOKUP(VALUE(Q75),Rates!G:L,3,0)),4)))</f>
        <v/>
      </c>
      <c r="AV75" s="183" t="str">
        <f t="shared" si="90"/>
        <v/>
      </c>
      <c r="AW75" s="186" t="str">
        <f t="shared" si="91"/>
        <v/>
      </c>
      <c r="AX75" s="184" t="str">
        <f t="shared" si="92"/>
        <v/>
      </c>
      <c r="AY75" s="186" t="str">
        <f>IF(AX75="","",IF(R75="Refreshment Beverage",ROUND(SUM(AX75*Rates!K$19),4),ROUND(SUM(AX75*(Rates!J$8/100)),4)))</f>
        <v/>
      </c>
      <c r="AZ75" s="183" t="str">
        <f t="shared" si="93"/>
        <v/>
      </c>
      <c r="BA75" s="185" t="str">
        <f t="shared" si="94"/>
        <v/>
      </c>
      <c r="BD75" s="171"/>
      <c r="BE75" s="171"/>
      <c r="BF75" s="171"/>
      <c r="BG75" s="171"/>
    </row>
    <row r="76" spans="1:59" ht="15" customHeight="1" x14ac:dyDescent="0.3">
      <c r="A76" s="172"/>
      <c r="B76" s="172"/>
      <c r="C76" s="172"/>
      <c r="D76" s="173"/>
      <c r="E76" s="173"/>
      <c r="F76" s="173"/>
      <c r="G76" s="173"/>
      <c r="H76" s="173"/>
      <c r="I76" s="174"/>
      <c r="J76" s="175"/>
      <c r="K76" s="176" t="str">
        <f t="shared" si="66"/>
        <v/>
      </c>
      <c r="L76" s="177" t="str">
        <f t="shared" si="67"/>
        <v/>
      </c>
      <c r="M76" s="178" t="str">
        <f t="shared" si="68"/>
        <v/>
      </c>
      <c r="N76" s="44" t="str" cm="1">
        <f t="array" ref="N76">IFERROR(IF(_xlfn.SINGLE(A:A)="","",IF(R76="Beer",SUM(LOOKUP(2,1/(Rates!$B$3:$B$5&lt;=W76)/(Rates!$C$3:$C$5&gt;=W76),Rates!$D$3:$D$5)*(X76/100)*W76),IF(R76="Refreshment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44" t="str">
        <f t="shared" si="69"/>
        <v/>
      </c>
      <c r="P76" s="13"/>
      <c r="Q76" s="179" t="str">
        <f t="shared" si="70"/>
        <v/>
      </c>
      <c r="R76" s="180" t="str">
        <f t="shared" si="71"/>
        <v/>
      </c>
      <c r="S76" s="13" t="str">
        <f>IF(A76="","",IF(R76="Refreshment Beverage",VLOOKUP(VALUE(Q76),Rates!G$15:L$19,2,0),VLOOKUP(VALUE(Q76),Rates!G$4:L$8,2,0)))</f>
        <v/>
      </c>
      <c r="T76" s="13" t="str">
        <f t="shared" si="72"/>
        <v/>
      </c>
      <c r="U76" s="181" t="str">
        <f t="shared" si="73"/>
        <v/>
      </c>
      <c r="V76" s="13" t="str">
        <f t="shared" si="74"/>
        <v/>
      </c>
      <c r="W76" s="13" t="str">
        <f t="shared" si="75"/>
        <v/>
      </c>
      <c r="X76" s="182" t="str">
        <f t="shared" si="76"/>
        <v/>
      </c>
      <c r="Y76" s="183" t="str">
        <f>IF(A:A="","",IF(R76="Refreshment Beverage",VLOOKUP(Q76,Rates!G$15:L$19,6,0)*W76,VLOOKUP(Q76,Rates!G$4:L$12,6,0)*W76))</f>
        <v/>
      </c>
      <c r="Z76" s="183" t="str">
        <f t="shared" si="77"/>
        <v/>
      </c>
      <c r="AA76" s="17">
        <f t="shared" si="65"/>
        <v>0</v>
      </c>
      <c r="AB76" s="177" t="str" cm="1">
        <f t="array" ref="AB76">IF(_xlfn.SINGLE(A:A)="","",IF(R76="Refreshment Beverage","",IF(AND(R76="Beer",Q76=0),SUM(LOOKUP(2,1/(Rates!$B$15:$B$18&lt;=W76)/(Rates!$C$15:$C$18&gt;=W76),Rates!$D$15:$D$18)*W76),VLOOKUP(VALUE(_xlfn.SINGLE(Q:Q)),Rates!A:B,2,0)*W76)))</f>
        <v/>
      </c>
      <c r="AC76" s="177" t="str" cm="1">
        <f t="array" ref="AC76">IF(_xlfn.SINGLE(A:A)="","",IF(R76="Refreshment Beverage","",IF(AND(R76="Beer",Q76=0),SUM(LOOKUP(2,1/(Rates!$B$15:$B$18&lt;=W76)/(Rates!$C$15:$C$18&gt;=W76),Rates!$E$15:$E$18)*W76),VLOOKUP(VALUE(_xlfn.SINGLE(Q:Q)),Rates!A:C,3,0)*W76)))</f>
        <v/>
      </c>
      <c r="AD76" s="168">
        <f>IFERROR(IF(OR(Q76=1,Q76=2,Q76=3,Q76=4),VLOOKUP(Q76,Rates!$A$31:$B$34,2,0)*W76,IF(V76=1,VLOOKUP(U76,'REB BEV MIN MKUP'!B:E,4,0),IF(V76&gt;1,VLOOKUP(VALUE(W76),'REB BEV MIN MKUP'!O:Q,3,0),0))),0)</f>
        <v>0</v>
      </c>
      <c r="AE76" s="177" t="str">
        <f t="shared" si="78"/>
        <v/>
      </c>
      <c r="AF76" s="13" t="str">
        <f t="shared" si="79"/>
        <v/>
      </c>
      <c r="AG76" s="177" t="str">
        <f t="shared" si="80"/>
        <v/>
      </c>
      <c r="AH76" s="184" t="str">
        <f t="shared" si="81"/>
        <v/>
      </c>
      <c r="AI76" s="184" t="str">
        <f>IF(AE:AE="","",IF(R76="Refreshment Beverage",AK76*(Rates!J$19/100),ROUND(SUM(AH76*(Rates!$J$8/100)),4)))</f>
        <v/>
      </c>
      <c r="AJ76" s="183" t="str">
        <f t="shared" si="82"/>
        <v/>
      </c>
      <c r="AK76" s="185" t="str">
        <f t="shared" si="83"/>
        <v/>
      </c>
      <c r="AL76" s="177" t="str">
        <f t="shared" si="84"/>
        <v/>
      </c>
      <c r="AM76" s="13" t="str">
        <f>IF(AS76="","",IF(R76="Refreshment Beverage",ROUND(AS76*Rates!K$19,4),ROUND(AO76*(VLOOKUP(VALUE(Q76),Rates!G$4:L$12,3,0)),4)))</f>
        <v/>
      </c>
      <c r="AN76" s="183" t="str">
        <f>IF(AS76="","",IF(R76="Refreshment Beverage",AS76*(Rates!J$19/100),MAX(AM76,AB76)))</f>
        <v/>
      </c>
      <c r="AO76" s="186" t="str">
        <f t="shared" si="85"/>
        <v/>
      </c>
      <c r="AP76" s="186" t="str">
        <f t="shared" si="86"/>
        <v/>
      </c>
      <c r="AQ76" s="186" t="str">
        <f>IF(AS76="","",IF(R76="Refreshment Beverage",ROUND(SUM(VLOOKUP(Q:Q,Rates!G$15:L$19,3,0)*(AS76-Y76-Z76-AA76)),4),ROUND(SUM(Rates!$K$8*AS76),4)))</f>
        <v/>
      </c>
      <c r="AR76" s="184" t="str">
        <f t="shared" si="87"/>
        <v/>
      </c>
      <c r="AS76" s="185" t="str">
        <f t="shared" si="88"/>
        <v/>
      </c>
      <c r="AT76" s="177" t="str">
        <f t="shared" si="89"/>
        <v/>
      </c>
      <c r="AU76" s="13" t="str">
        <f>IF(AX76="","",IF(R76="Refreshment Beverage",ROUND((BA76-Y76-Z76-AA76)*VLOOKUP(VALUE(Q76),Rates!G$15:L$19,3,0),4),ROUND(AW76*(VLOOKUP(VALUE(Q76),Rates!G:L,3,0)),4)))</f>
        <v/>
      </c>
      <c r="AV76" s="183" t="str">
        <f t="shared" si="90"/>
        <v/>
      </c>
      <c r="AW76" s="186" t="str">
        <f t="shared" si="91"/>
        <v/>
      </c>
      <c r="AX76" s="184" t="str">
        <f t="shared" si="92"/>
        <v/>
      </c>
      <c r="AY76" s="186" t="str">
        <f>IF(AX76="","",IF(R76="Refreshment Beverage",ROUND(SUM(AX76*Rates!K$19),4),ROUND(SUM(AX76*(Rates!J$8/100)),4)))</f>
        <v/>
      </c>
      <c r="AZ76" s="183" t="str">
        <f t="shared" si="93"/>
        <v/>
      </c>
      <c r="BA76" s="185" t="str">
        <f t="shared" si="94"/>
        <v/>
      </c>
      <c r="BD76" s="171"/>
      <c r="BE76" s="171"/>
      <c r="BF76" s="171"/>
      <c r="BG76" s="171"/>
    </row>
    <row r="77" spans="1:59" ht="15" customHeight="1" x14ac:dyDescent="0.3">
      <c r="A77" s="172"/>
      <c r="B77" s="172"/>
      <c r="C77" s="172"/>
      <c r="D77" s="173"/>
      <c r="E77" s="173"/>
      <c r="F77" s="173"/>
      <c r="G77" s="173"/>
      <c r="H77" s="173"/>
      <c r="I77" s="174"/>
      <c r="J77" s="175"/>
      <c r="K77" s="176" t="str">
        <f t="shared" si="66"/>
        <v/>
      </c>
      <c r="L77" s="177" t="str">
        <f t="shared" si="67"/>
        <v/>
      </c>
      <c r="M77" s="178" t="str">
        <f t="shared" si="68"/>
        <v/>
      </c>
      <c r="N77" s="44" t="str" cm="1">
        <f t="array" ref="N77">IFERROR(IF(_xlfn.SINGLE(A:A)="","",IF(R77="Beer",SUM(LOOKUP(2,1/(Rates!$B$3:$B$5&lt;=W77)/(Rates!$C$3:$C$5&gt;=W77),Rates!$D$3:$D$5)*(X77/100)*W77),IF(R77="Refreshment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44" t="str">
        <f t="shared" si="69"/>
        <v/>
      </c>
      <c r="P77" s="13"/>
      <c r="Q77" s="179" t="str">
        <f t="shared" si="70"/>
        <v/>
      </c>
      <c r="R77" s="180" t="str">
        <f t="shared" si="71"/>
        <v/>
      </c>
      <c r="S77" s="13" t="str">
        <f>IF(A77="","",IF(R77="Refreshment Beverage",VLOOKUP(VALUE(Q77),Rates!G$15:L$19,2,0),VLOOKUP(VALUE(Q77),Rates!G$4:L$8,2,0)))</f>
        <v/>
      </c>
      <c r="T77" s="13" t="str">
        <f t="shared" si="72"/>
        <v/>
      </c>
      <c r="U77" s="181" t="str">
        <f t="shared" si="73"/>
        <v/>
      </c>
      <c r="V77" s="13" t="str">
        <f t="shared" si="74"/>
        <v/>
      </c>
      <c r="W77" s="13" t="str">
        <f t="shared" si="75"/>
        <v/>
      </c>
      <c r="X77" s="182" t="str">
        <f t="shared" si="76"/>
        <v/>
      </c>
      <c r="Y77" s="183" t="str">
        <f>IF(A:A="","",IF(R77="Refreshment Beverage",VLOOKUP(Q77,Rates!G$15:L$19,6,0)*W77,VLOOKUP(Q77,Rates!G$4:L$12,6,0)*W77))</f>
        <v/>
      </c>
      <c r="Z77" s="183" t="str">
        <f t="shared" si="77"/>
        <v/>
      </c>
      <c r="AA77" s="17">
        <f t="shared" si="65"/>
        <v>0</v>
      </c>
      <c r="AB77" s="177" t="str" cm="1">
        <f t="array" ref="AB77">IF(_xlfn.SINGLE(A:A)="","",IF(R77="Refreshment Beverage","",IF(AND(R77="Beer",Q77=0),SUM(LOOKUP(2,1/(Rates!$B$15:$B$18&lt;=W77)/(Rates!$C$15:$C$18&gt;=W77),Rates!$D$15:$D$18)*W77),VLOOKUP(VALUE(_xlfn.SINGLE(Q:Q)),Rates!A:B,2,0)*W77)))</f>
        <v/>
      </c>
      <c r="AC77" s="177" t="str" cm="1">
        <f t="array" ref="AC77">IF(_xlfn.SINGLE(A:A)="","",IF(R77="Refreshment Beverage","",IF(AND(R77="Beer",Q77=0),SUM(LOOKUP(2,1/(Rates!$B$15:$B$18&lt;=W77)/(Rates!$C$15:$C$18&gt;=W77),Rates!$E$15:$E$18)*W77),VLOOKUP(VALUE(_xlfn.SINGLE(Q:Q)),Rates!A:C,3,0)*W77)))</f>
        <v/>
      </c>
      <c r="AD77" s="168">
        <f>IFERROR(IF(OR(Q77=1,Q77=2,Q77=3,Q77=4),VLOOKUP(Q77,Rates!$A$31:$B$34,2,0)*W77,IF(V77=1,VLOOKUP(U77,'REB BEV MIN MKUP'!B:E,4,0),IF(V77&gt;1,VLOOKUP(VALUE(W77),'REB BEV MIN MKUP'!O:Q,3,0),0))),0)</f>
        <v>0</v>
      </c>
      <c r="AE77" s="177" t="str">
        <f t="shared" si="78"/>
        <v/>
      </c>
      <c r="AF77" s="13" t="str">
        <f t="shared" si="79"/>
        <v/>
      </c>
      <c r="AG77" s="177" t="str">
        <f t="shared" si="80"/>
        <v/>
      </c>
      <c r="AH77" s="184" t="str">
        <f t="shared" si="81"/>
        <v/>
      </c>
      <c r="AI77" s="184" t="str">
        <f>IF(AE:AE="","",IF(R77="Refreshment Beverage",AK77*(Rates!J$19/100),ROUND(SUM(AH77*(Rates!$J$8/100)),4)))</f>
        <v/>
      </c>
      <c r="AJ77" s="183" t="str">
        <f t="shared" si="82"/>
        <v/>
      </c>
      <c r="AK77" s="185" t="str">
        <f t="shared" si="83"/>
        <v/>
      </c>
      <c r="AL77" s="177" t="str">
        <f t="shared" si="84"/>
        <v/>
      </c>
      <c r="AM77" s="13" t="str">
        <f>IF(AS77="","",IF(R77="Refreshment Beverage",ROUND(AS77*Rates!K$19,4),ROUND(AO77*(VLOOKUP(VALUE(Q77),Rates!G$4:L$12,3,0)),4)))</f>
        <v/>
      </c>
      <c r="AN77" s="183" t="str">
        <f>IF(AS77="","",IF(R77="Refreshment Beverage",AS77*(Rates!J$19/100),MAX(AM77,AB77)))</f>
        <v/>
      </c>
      <c r="AO77" s="186" t="str">
        <f t="shared" si="85"/>
        <v/>
      </c>
      <c r="AP77" s="186" t="str">
        <f t="shared" si="86"/>
        <v/>
      </c>
      <c r="AQ77" s="186" t="str">
        <f>IF(AS77="","",IF(R77="Refreshment Beverage",ROUND(SUM(VLOOKUP(Q:Q,Rates!G$15:L$19,3,0)*(AS77-Y77-Z77-AA77)),4),ROUND(SUM(Rates!$K$8*AS77),4)))</f>
        <v/>
      </c>
      <c r="AR77" s="184" t="str">
        <f t="shared" si="87"/>
        <v/>
      </c>
      <c r="AS77" s="185" t="str">
        <f t="shared" si="88"/>
        <v/>
      </c>
      <c r="AT77" s="177" t="str">
        <f t="shared" si="89"/>
        <v/>
      </c>
      <c r="AU77" s="13" t="str">
        <f>IF(AX77="","",IF(R77="Refreshment Beverage",ROUND((BA77-Y77-Z77-AA77)*VLOOKUP(VALUE(Q77),Rates!G$15:L$19,3,0),4),ROUND(AW77*(VLOOKUP(VALUE(Q77),Rates!G:L,3,0)),4)))</f>
        <v/>
      </c>
      <c r="AV77" s="183" t="str">
        <f t="shared" si="90"/>
        <v/>
      </c>
      <c r="AW77" s="186" t="str">
        <f t="shared" si="91"/>
        <v/>
      </c>
      <c r="AX77" s="184" t="str">
        <f t="shared" si="92"/>
        <v/>
      </c>
      <c r="AY77" s="186" t="str">
        <f>IF(AX77="","",IF(R77="Refreshment Beverage",ROUND(SUM(AX77*Rates!K$19),4),ROUND(SUM(AX77*(Rates!J$8/100)),4)))</f>
        <v/>
      </c>
      <c r="AZ77" s="183" t="str">
        <f t="shared" si="93"/>
        <v/>
      </c>
      <c r="BA77" s="185" t="str">
        <f t="shared" si="94"/>
        <v/>
      </c>
      <c r="BD77" s="171"/>
      <c r="BE77" s="171"/>
      <c r="BF77" s="171"/>
      <c r="BG77" s="171"/>
    </row>
    <row r="78" spans="1:59" ht="15" customHeight="1" x14ac:dyDescent="0.3">
      <c r="A78" s="172"/>
      <c r="B78" s="172"/>
      <c r="C78" s="172"/>
      <c r="D78" s="173"/>
      <c r="E78" s="173"/>
      <c r="F78" s="173"/>
      <c r="G78" s="173"/>
      <c r="H78" s="173"/>
      <c r="I78" s="174"/>
      <c r="J78" s="175"/>
      <c r="K78" s="176" t="str">
        <f t="shared" si="66"/>
        <v/>
      </c>
      <c r="L78" s="177" t="str">
        <f t="shared" si="67"/>
        <v/>
      </c>
      <c r="M78" s="178" t="str">
        <f t="shared" si="68"/>
        <v/>
      </c>
      <c r="N78" s="44" t="str" cm="1">
        <f t="array" ref="N78">IFERROR(IF(_xlfn.SINGLE(A:A)="","",IF(R78="Beer",SUM(LOOKUP(2,1/(Rates!$B$3:$B$5&lt;=W78)/(Rates!$C$3:$C$5&gt;=W78),Rates!$D$3:$D$5)*(X78/100)*W78),IF(R78="Refreshment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44" t="str">
        <f t="shared" si="69"/>
        <v/>
      </c>
      <c r="P78" s="13"/>
      <c r="Q78" s="179" t="str">
        <f t="shared" si="70"/>
        <v/>
      </c>
      <c r="R78" s="180" t="str">
        <f t="shared" si="71"/>
        <v/>
      </c>
      <c r="S78" s="13" t="str">
        <f>IF(A78="","",IF(R78="Refreshment Beverage",VLOOKUP(VALUE(Q78),Rates!G$15:L$19,2,0),VLOOKUP(VALUE(Q78),Rates!G$4:L$8,2,0)))</f>
        <v/>
      </c>
      <c r="T78" s="13" t="str">
        <f t="shared" si="72"/>
        <v/>
      </c>
      <c r="U78" s="181" t="str">
        <f t="shared" si="73"/>
        <v/>
      </c>
      <c r="V78" s="13" t="str">
        <f t="shared" si="74"/>
        <v/>
      </c>
      <c r="W78" s="13" t="str">
        <f t="shared" si="75"/>
        <v/>
      </c>
      <c r="X78" s="182" t="str">
        <f t="shared" si="76"/>
        <v/>
      </c>
      <c r="Y78" s="183" t="str">
        <f>IF(A:A="","",IF(R78="Refreshment Beverage",VLOOKUP(Q78,Rates!G$15:L$19,6,0)*W78,VLOOKUP(Q78,Rates!G$4:L$12,6,0)*W78))</f>
        <v/>
      </c>
      <c r="Z78" s="183" t="str">
        <f t="shared" si="77"/>
        <v/>
      </c>
      <c r="AA78" s="17">
        <f t="shared" si="65"/>
        <v>0</v>
      </c>
      <c r="AB78" s="177" t="str" cm="1">
        <f t="array" ref="AB78">IF(_xlfn.SINGLE(A:A)="","",IF(R78="Refreshment Beverage","",IF(AND(R78="Beer",Q78=0),SUM(LOOKUP(2,1/(Rates!$B$15:$B$18&lt;=W78)/(Rates!$C$15:$C$18&gt;=W78),Rates!$D$15:$D$18)*W78),VLOOKUP(VALUE(_xlfn.SINGLE(Q:Q)),Rates!A:B,2,0)*W78)))</f>
        <v/>
      </c>
      <c r="AC78" s="177" t="str" cm="1">
        <f t="array" ref="AC78">IF(_xlfn.SINGLE(A:A)="","",IF(R78="Refreshment Beverage","",IF(AND(R78="Beer",Q78=0),SUM(LOOKUP(2,1/(Rates!$B$15:$B$18&lt;=W78)/(Rates!$C$15:$C$18&gt;=W78),Rates!$E$15:$E$18)*W78),VLOOKUP(VALUE(_xlfn.SINGLE(Q:Q)),Rates!A:C,3,0)*W78)))</f>
        <v/>
      </c>
      <c r="AD78" s="168">
        <f>IFERROR(IF(OR(Q78=1,Q78=2,Q78=3,Q78=4),VLOOKUP(Q78,Rates!$A$31:$B$34,2,0)*W78,IF(V78=1,VLOOKUP(U78,'REB BEV MIN MKUP'!B:E,4,0),IF(V78&gt;1,VLOOKUP(VALUE(W78),'REB BEV MIN MKUP'!O:Q,3,0),0))),0)</f>
        <v>0</v>
      </c>
      <c r="AE78" s="177" t="str">
        <f t="shared" si="78"/>
        <v/>
      </c>
      <c r="AF78" s="13" t="str">
        <f t="shared" si="79"/>
        <v/>
      </c>
      <c r="AG78" s="177" t="str">
        <f t="shared" si="80"/>
        <v/>
      </c>
      <c r="AH78" s="184" t="str">
        <f t="shared" si="81"/>
        <v/>
      </c>
      <c r="AI78" s="184" t="str">
        <f>IF(AE:AE="","",IF(R78="Refreshment Beverage",AK78*(Rates!J$19/100),ROUND(SUM(AH78*(Rates!$J$8/100)),4)))</f>
        <v/>
      </c>
      <c r="AJ78" s="183" t="str">
        <f t="shared" si="82"/>
        <v/>
      </c>
      <c r="AK78" s="185" t="str">
        <f t="shared" si="83"/>
        <v/>
      </c>
      <c r="AL78" s="177" t="str">
        <f t="shared" si="84"/>
        <v/>
      </c>
      <c r="AM78" s="13" t="str">
        <f>IF(AS78="","",IF(R78="Refreshment Beverage",ROUND(AS78*Rates!K$19,4),ROUND(AO78*(VLOOKUP(VALUE(Q78),Rates!G$4:L$12,3,0)),4)))</f>
        <v/>
      </c>
      <c r="AN78" s="183" t="str">
        <f>IF(AS78="","",IF(R78="Refreshment Beverage",AS78*(Rates!J$19/100),MAX(AM78,AB78)))</f>
        <v/>
      </c>
      <c r="AO78" s="186" t="str">
        <f t="shared" si="85"/>
        <v/>
      </c>
      <c r="AP78" s="186" t="str">
        <f t="shared" si="86"/>
        <v/>
      </c>
      <c r="AQ78" s="186" t="str">
        <f>IF(AS78="","",IF(R78="Refreshment Beverage",ROUND(SUM(VLOOKUP(Q:Q,Rates!G$15:L$19,3,0)*(AS78-Y78-Z78-AA78)),4),ROUND(SUM(Rates!$K$8*AS78),4)))</f>
        <v/>
      </c>
      <c r="AR78" s="184" t="str">
        <f t="shared" si="87"/>
        <v/>
      </c>
      <c r="AS78" s="185" t="str">
        <f t="shared" si="88"/>
        <v/>
      </c>
      <c r="AT78" s="177" t="str">
        <f t="shared" si="89"/>
        <v/>
      </c>
      <c r="AU78" s="13" t="str">
        <f>IF(AX78="","",IF(R78="Refreshment Beverage",ROUND((BA78-Y78-Z78-AA78)*VLOOKUP(VALUE(Q78),Rates!G$15:L$19,3,0),4),ROUND(AW78*(VLOOKUP(VALUE(Q78),Rates!G:L,3,0)),4)))</f>
        <v/>
      </c>
      <c r="AV78" s="183" t="str">
        <f t="shared" si="90"/>
        <v/>
      </c>
      <c r="AW78" s="186" t="str">
        <f t="shared" si="91"/>
        <v/>
      </c>
      <c r="AX78" s="184" t="str">
        <f t="shared" si="92"/>
        <v/>
      </c>
      <c r="AY78" s="186" t="str">
        <f>IF(AX78="","",IF(R78="Refreshment Beverage",ROUND(SUM(AX78*Rates!K$19),4),ROUND(SUM(AX78*(Rates!J$8/100)),4)))</f>
        <v/>
      </c>
      <c r="AZ78" s="183" t="str">
        <f t="shared" si="93"/>
        <v/>
      </c>
      <c r="BA78" s="185" t="str">
        <f t="shared" si="94"/>
        <v/>
      </c>
      <c r="BD78" s="171"/>
      <c r="BE78" s="171"/>
      <c r="BF78" s="171"/>
      <c r="BG78" s="171"/>
    </row>
    <row r="79" spans="1:59" ht="15" customHeight="1" x14ac:dyDescent="0.3">
      <c r="A79" s="172"/>
      <c r="B79" s="172"/>
      <c r="C79" s="172"/>
      <c r="D79" s="173"/>
      <c r="E79" s="173"/>
      <c r="F79" s="173"/>
      <c r="G79" s="173"/>
      <c r="H79" s="173"/>
      <c r="I79" s="174"/>
      <c r="J79" s="175"/>
      <c r="K79" s="176" t="str">
        <f t="shared" si="66"/>
        <v/>
      </c>
      <c r="L79" s="177" t="str">
        <f t="shared" si="67"/>
        <v/>
      </c>
      <c r="M79" s="178" t="str">
        <f t="shared" si="68"/>
        <v/>
      </c>
      <c r="N79" s="44" t="str" cm="1">
        <f t="array" ref="N79">IFERROR(IF(_xlfn.SINGLE(A:A)="","",IF(R79="Beer",SUM(LOOKUP(2,1/(Rates!$B$3:$B$5&lt;=W79)/(Rates!$C$3:$C$5&gt;=W79),Rates!$D$3:$D$5)*(X79/100)*W79),IF(R79="Refreshment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44" t="str">
        <f t="shared" si="69"/>
        <v/>
      </c>
      <c r="P79" s="13"/>
      <c r="Q79" s="179" t="str">
        <f t="shared" si="70"/>
        <v/>
      </c>
      <c r="R79" s="180" t="str">
        <f t="shared" si="71"/>
        <v/>
      </c>
      <c r="S79" s="13" t="str">
        <f>IF(A79="","",IF(R79="Refreshment Beverage",VLOOKUP(VALUE(Q79),Rates!G$15:L$19,2,0),VLOOKUP(VALUE(Q79),Rates!G$4:L$8,2,0)))</f>
        <v/>
      </c>
      <c r="T79" s="13" t="str">
        <f t="shared" si="72"/>
        <v/>
      </c>
      <c r="U79" s="181" t="str">
        <f t="shared" si="73"/>
        <v/>
      </c>
      <c r="V79" s="13" t="str">
        <f t="shared" si="74"/>
        <v/>
      </c>
      <c r="W79" s="13" t="str">
        <f t="shared" si="75"/>
        <v/>
      </c>
      <c r="X79" s="182" t="str">
        <f t="shared" si="76"/>
        <v/>
      </c>
      <c r="Y79" s="183" t="str">
        <f>IF(A:A="","",IF(R79="Refreshment Beverage",VLOOKUP(Q79,Rates!G$15:L$19,6,0)*W79,VLOOKUP(Q79,Rates!G$4:L$12,6,0)*W79))</f>
        <v/>
      </c>
      <c r="Z79" s="183" t="str">
        <f t="shared" si="77"/>
        <v/>
      </c>
      <c r="AA79" s="17">
        <f t="shared" si="65"/>
        <v>0</v>
      </c>
      <c r="AB79" s="177" t="str" cm="1">
        <f t="array" ref="AB79">IF(_xlfn.SINGLE(A:A)="","",IF(R79="Refreshment Beverage","",IF(AND(R79="Beer",Q79=0),SUM(LOOKUP(2,1/(Rates!$B$15:$B$18&lt;=W79)/(Rates!$C$15:$C$18&gt;=W79),Rates!$D$15:$D$18)*W79),VLOOKUP(VALUE(_xlfn.SINGLE(Q:Q)),Rates!A:B,2,0)*W79)))</f>
        <v/>
      </c>
      <c r="AC79" s="177" t="str" cm="1">
        <f t="array" ref="AC79">IF(_xlfn.SINGLE(A:A)="","",IF(R79="Refreshment Beverage","",IF(AND(R79="Beer",Q79=0),SUM(LOOKUP(2,1/(Rates!$B$15:$B$18&lt;=W79)/(Rates!$C$15:$C$18&gt;=W79),Rates!$E$15:$E$18)*W79),VLOOKUP(VALUE(_xlfn.SINGLE(Q:Q)),Rates!A:C,3,0)*W79)))</f>
        <v/>
      </c>
      <c r="AD79" s="168">
        <f>IFERROR(IF(OR(Q79=1,Q79=2,Q79=3,Q79=4),VLOOKUP(Q79,Rates!$A$31:$B$34,2,0)*W79,IF(V79=1,VLOOKUP(U79,'REB BEV MIN MKUP'!B:E,4,0),IF(V79&gt;1,VLOOKUP(VALUE(W79),'REB BEV MIN MKUP'!O:Q,3,0),0))),0)</f>
        <v>0</v>
      </c>
      <c r="AE79" s="177" t="str">
        <f t="shared" si="78"/>
        <v/>
      </c>
      <c r="AF79" s="13" t="str">
        <f t="shared" si="79"/>
        <v/>
      </c>
      <c r="AG79" s="177" t="str">
        <f t="shared" si="80"/>
        <v/>
      </c>
      <c r="AH79" s="184" t="str">
        <f t="shared" si="81"/>
        <v/>
      </c>
      <c r="AI79" s="184" t="str">
        <f>IF(AE:AE="","",IF(R79="Refreshment Beverage",AK79*(Rates!J$19/100),ROUND(SUM(AH79*(Rates!$J$8/100)),4)))</f>
        <v/>
      </c>
      <c r="AJ79" s="183" t="str">
        <f t="shared" si="82"/>
        <v/>
      </c>
      <c r="AK79" s="185" t="str">
        <f t="shared" si="83"/>
        <v/>
      </c>
      <c r="AL79" s="177" t="str">
        <f t="shared" si="84"/>
        <v/>
      </c>
      <c r="AM79" s="13" t="str">
        <f>IF(AS79="","",IF(R79="Refreshment Beverage",ROUND(AS79*Rates!K$19,4),ROUND(AO79*(VLOOKUP(VALUE(Q79),Rates!G$4:L$12,3,0)),4)))</f>
        <v/>
      </c>
      <c r="AN79" s="183" t="str">
        <f>IF(AS79="","",IF(R79="Refreshment Beverage",AS79*(Rates!J$19/100),MAX(AM79,AB79)))</f>
        <v/>
      </c>
      <c r="AO79" s="186" t="str">
        <f t="shared" si="85"/>
        <v/>
      </c>
      <c r="AP79" s="186" t="str">
        <f t="shared" si="86"/>
        <v/>
      </c>
      <c r="AQ79" s="186" t="str">
        <f>IF(AS79="","",IF(R79="Refreshment Beverage",ROUND(SUM(VLOOKUP(Q:Q,Rates!G$15:L$19,3,0)*(AS79-Y79-Z79-AA79)),4),ROUND(SUM(Rates!$K$8*AS79),4)))</f>
        <v/>
      </c>
      <c r="AR79" s="184" t="str">
        <f t="shared" si="87"/>
        <v/>
      </c>
      <c r="AS79" s="185" t="str">
        <f t="shared" si="88"/>
        <v/>
      </c>
      <c r="AT79" s="177" t="str">
        <f t="shared" si="89"/>
        <v/>
      </c>
      <c r="AU79" s="13" t="str">
        <f>IF(AX79="","",IF(R79="Refreshment Beverage",ROUND((BA79-Y79-Z79-AA79)*VLOOKUP(VALUE(Q79),Rates!G$15:L$19,3,0),4),ROUND(AW79*(VLOOKUP(VALUE(Q79),Rates!G:L,3,0)),4)))</f>
        <v/>
      </c>
      <c r="AV79" s="183" t="str">
        <f t="shared" si="90"/>
        <v/>
      </c>
      <c r="AW79" s="186" t="str">
        <f t="shared" si="91"/>
        <v/>
      </c>
      <c r="AX79" s="184" t="str">
        <f t="shared" si="92"/>
        <v/>
      </c>
      <c r="AY79" s="186" t="str">
        <f>IF(AX79="","",IF(R79="Refreshment Beverage",ROUND(SUM(AX79*Rates!K$19),4),ROUND(SUM(AX79*(Rates!J$8/100)),4)))</f>
        <v/>
      </c>
      <c r="AZ79" s="183" t="str">
        <f t="shared" si="93"/>
        <v/>
      </c>
      <c r="BA79" s="185" t="str">
        <f t="shared" si="94"/>
        <v/>
      </c>
      <c r="BD79" s="171"/>
      <c r="BE79" s="171"/>
      <c r="BF79" s="171"/>
      <c r="BG79" s="171"/>
    </row>
    <row r="80" spans="1:59" ht="15" customHeight="1" x14ac:dyDescent="0.3">
      <c r="A80" s="172"/>
      <c r="B80" s="172"/>
      <c r="C80" s="172"/>
      <c r="D80" s="173"/>
      <c r="E80" s="173"/>
      <c r="F80" s="173"/>
      <c r="G80" s="173"/>
      <c r="H80" s="173"/>
      <c r="I80" s="174"/>
      <c r="J80" s="175"/>
      <c r="K80" s="176" t="str">
        <f t="shared" si="66"/>
        <v/>
      </c>
      <c r="L80" s="177" t="str">
        <f t="shared" si="67"/>
        <v/>
      </c>
      <c r="M80" s="178" t="str">
        <f t="shared" si="68"/>
        <v/>
      </c>
      <c r="N80" s="44" t="str" cm="1">
        <f t="array" ref="N80">IFERROR(IF(_xlfn.SINGLE(A:A)="","",IF(R80="Beer",SUM(LOOKUP(2,1/(Rates!$B$3:$B$5&lt;=W80)/(Rates!$C$3:$C$5&gt;=W80),Rates!$D$3:$D$5)*(X80/100)*W80),IF(R80="Refreshment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44" t="str">
        <f t="shared" si="69"/>
        <v/>
      </c>
      <c r="P80" s="13"/>
      <c r="Q80" s="179" t="str">
        <f t="shared" si="70"/>
        <v/>
      </c>
      <c r="R80" s="180" t="str">
        <f t="shared" si="71"/>
        <v/>
      </c>
      <c r="S80" s="13" t="str">
        <f>IF(A80="","",IF(R80="Refreshment Beverage",VLOOKUP(VALUE(Q80),Rates!G$15:L$19,2,0),VLOOKUP(VALUE(Q80),Rates!G$4:L$8,2,0)))</f>
        <v/>
      </c>
      <c r="T80" s="13" t="str">
        <f t="shared" si="72"/>
        <v/>
      </c>
      <c r="U80" s="181" t="str">
        <f t="shared" si="73"/>
        <v/>
      </c>
      <c r="V80" s="13" t="str">
        <f t="shared" si="74"/>
        <v/>
      </c>
      <c r="W80" s="13" t="str">
        <f t="shared" si="75"/>
        <v/>
      </c>
      <c r="X80" s="182" t="str">
        <f t="shared" si="76"/>
        <v/>
      </c>
      <c r="Y80" s="183" t="str">
        <f>IF(A:A="","",IF(R80="Refreshment Beverage",VLOOKUP(Q80,Rates!G$15:L$19,6,0)*W80,VLOOKUP(Q80,Rates!G$4:L$12,6,0)*W80))</f>
        <v/>
      </c>
      <c r="Z80" s="183" t="str">
        <f t="shared" si="77"/>
        <v/>
      </c>
      <c r="AA80" s="17">
        <f t="shared" si="65"/>
        <v>0</v>
      </c>
      <c r="AB80" s="177" t="str" cm="1">
        <f t="array" ref="AB80">IF(_xlfn.SINGLE(A:A)="","",IF(R80="Refreshment Beverage","",IF(AND(R80="Beer",Q80=0),SUM(LOOKUP(2,1/(Rates!$B$15:$B$18&lt;=W80)/(Rates!$C$15:$C$18&gt;=W80),Rates!$D$15:$D$18)*W80),VLOOKUP(VALUE(_xlfn.SINGLE(Q:Q)),Rates!A:B,2,0)*W80)))</f>
        <v/>
      </c>
      <c r="AC80" s="177" t="str" cm="1">
        <f t="array" ref="AC80">IF(_xlfn.SINGLE(A:A)="","",IF(R80="Refreshment Beverage","",IF(AND(R80="Beer",Q80=0),SUM(LOOKUP(2,1/(Rates!$B$15:$B$18&lt;=W80)/(Rates!$C$15:$C$18&gt;=W80),Rates!$E$15:$E$18)*W80),VLOOKUP(VALUE(_xlfn.SINGLE(Q:Q)),Rates!A:C,3,0)*W80)))</f>
        <v/>
      </c>
      <c r="AD80" s="168">
        <f>IFERROR(IF(OR(Q80=1,Q80=2,Q80=3,Q80=4),VLOOKUP(Q80,Rates!$A$31:$B$34,2,0)*W80,IF(V80=1,VLOOKUP(U80,'REB BEV MIN MKUP'!B:E,4,0),IF(V80&gt;1,VLOOKUP(VALUE(W80),'REB BEV MIN MKUP'!O:Q,3,0),0))),0)</f>
        <v>0</v>
      </c>
      <c r="AE80" s="177" t="str">
        <f t="shared" si="78"/>
        <v/>
      </c>
      <c r="AF80" s="13" t="str">
        <f t="shared" si="79"/>
        <v/>
      </c>
      <c r="AG80" s="177" t="str">
        <f t="shared" si="80"/>
        <v/>
      </c>
      <c r="AH80" s="184" t="str">
        <f t="shared" si="81"/>
        <v/>
      </c>
      <c r="AI80" s="184" t="str">
        <f>IF(AE:AE="","",IF(R80="Refreshment Beverage",AK80*(Rates!J$19/100),ROUND(SUM(AH80*(Rates!$J$8/100)),4)))</f>
        <v/>
      </c>
      <c r="AJ80" s="183" t="str">
        <f t="shared" si="82"/>
        <v/>
      </c>
      <c r="AK80" s="185" t="str">
        <f t="shared" si="83"/>
        <v/>
      </c>
      <c r="AL80" s="177" t="str">
        <f t="shared" si="84"/>
        <v/>
      </c>
      <c r="AM80" s="13" t="str">
        <f>IF(AS80="","",IF(R80="Refreshment Beverage",ROUND(AS80*Rates!K$19,4),ROUND(AO80*(VLOOKUP(VALUE(Q80),Rates!G$4:L$12,3,0)),4)))</f>
        <v/>
      </c>
      <c r="AN80" s="183" t="str">
        <f>IF(AS80="","",IF(R80="Refreshment Beverage",AS80*(Rates!J$19/100),MAX(AM80,AB80)))</f>
        <v/>
      </c>
      <c r="AO80" s="186" t="str">
        <f t="shared" si="85"/>
        <v/>
      </c>
      <c r="AP80" s="186" t="str">
        <f t="shared" si="86"/>
        <v/>
      </c>
      <c r="AQ80" s="186" t="str">
        <f>IF(AS80="","",IF(R80="Refreshment Beverage",ROUND(SUM(VLOOKUP(Q:Q,Rates!G$15:L$19,3,0)*(AS80-Y80-Z80-AA80)),4),ROUND(SUM(Rates!$K$8*AS80),4)))</f>
        <v/>
      </c>
      <c r="AR80" s="184" t="str">
        <f t="shared" si="87"/>
        <v/>
      </c>
      <c r="AS80" s="185" t="str">
        <f t="shared" si="88"/>
        <v/>
      </c>
      <c r="AT80" s="177" t="str">
        <f t="shared" si="89"/>
        <v/>
      </c>
      <c r="AU80" s="13" t="str">
        <f>IF(AX80="","",IF(R80="Refreshment Beverage",ROUND((BA80-Y80-Z80-AA80)*VLOOKUP(VALUE(Q80),Rates!G$15:L$19,3,0),4),ROUND(AW80*(VLOOKUP(VALUE(Q80),Rates!G:L,3,0)),4)))</f>
        <v/>
      </c>
      <c r="AV80" s="183" t="str">
        <f t="shared" si="90"/>
        <v/>
      </c>
      <c r="AW80" s="186" t="str">
        <f t="shared" si="91"/>
        <v/>
      </c>
      <c r="AX80" s="184" t="str">
        <f t="shared" si="92"/>
        <v/>
      </c>
      <c r="AY80" s="186" t="str">
        <f>IF(AX80="","",IF(R80="Refreshment Beverage",ROUND(SUM(AX80*Rates!K$19),4),ROUND(SUM(AX80*(Rates!J$8/100)),4)))</f>
        <v/>
      </c>
      <c r="AZ80" s="183" t="str">
        <f t="shared" si="93"/>
        <v/>
      </c>
      <c r="BA80" s="185" t="str">
        <f t="shared" si="94"/>
        <v/>
      </c>
      <c r="BD80" s="171"/>
      <c r="BE80" s="171"/>
      <c r="BF80" s="171"/>
      <c r="BG80" s="171"/>
    </row>
    <row r="81" spans="1:59" ht="15" customHeight="1" x14ac:dyDescent="0.3">
      <c r="A81" s="172"/>
      <c r="B81" s="172"/>
      <c r="C81" s="172"/>
      <c r="D81" s="173"/>
      <c r="E81" s="173"/>
      <c r="F81" s="173"/>
      <c r="G81" s="173"/>
      <c r="H81" s="173"/>
      <c r="I81" s="174"/>
      <c r="J81" s="175"/>
      <c r="K81" s="176" t="str">
        <f t="shared" si="66"/>
        <v/>
      </c>
      <c r="L81" s="177" t="str">
        <f t="shared" si="67"/>
        <v/>
      </c>
      <c r="M81" s="178" t="str">
        <f t="shared" si="68"/>
        <v/>
      </c>
      <c r="N81" s="44" t="str" cm="1">
        <f t="array" ref="N81">IFERROR(IF(_xlfn.SINGLE(A:A)="","",IF(R81="Beer",SUM(LOOKUP(2,1/(Rates!$B$3:$B$5&lt;=W81)/(Rates!$C$3:$C$5&gt;=W81),Rates!$D$3:$D$5)*(X81/100)*W81),IF(R81="Refreshment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44" t="str">
        <f t="shared" si="69"/>
        <v/>
      </c>
      <c r="P81" s="13"/>
      <c r="Q81" s="179" t="str">
        <f t="shared" si="70"/>
        <v/>
      </c>
      <c r="R81" s="180" t="str">
        <f t="shared" si="71"/>
        <v/>
      </c>
      <c r="S81" s="13" t="str">
        <f>IF(A81="","",IF(R81="Refreshment Beverage",VLOOKUP(VALUE(Q81),Rates!G$15:L$19,2,0),VLOOKUP(VALUE(Q81),Rates!G$4:L$8,2,0)))</f>
        <v/>
      </c>
      <c r="T81" s="13" t="str">
        <f t="shared" si="72"/>
        <v/>
      </c>
      <c r="U81" s="181" t="str">
        <f t="shared" si="73"/>
        <v/>
      </c>
      <c r="V81" s="13" t="str">
        <f t="shared" si="74"/>
        <v/>
      </c>
      <c r="W81" s="13" t="str">
        <f t="shared" si="75"/>
        <v/>
      </c>
      <c r="X81" s="182" t="str">
        <f t="shared" si="76"/>
        <v/>
      </c>
      <c r="Y81" s="183" t="str">
        <f>IF(A:A="","",IF(R81="Refreshment Beverage",VLOOKUP(Q81,Rates!G$15:L$19,6,0)*W81,VLOOKUP(Q81,Rates!G$4:L$12,6,0)*W81))</f>
        <v/>
      </c>
      <c r="Z81" s="183" t="str">
        <f t="shared" si="77"/>
        <v/>
      </c>
      <c r="AA81" s="17">
        <f t="shared" si="65"/>
        <v>0</v>
      </c>
      <c r="AB81" s="177" t="str" cm="1">
        <f t="array" ref="AB81">IF(_xlfn.SINGLE(A:A)="","",IF(R81="Refreshment Beverage","",IF(AND(R81="Beer",Q81=0),SUM(LOOKUP(2,1/(Rates!$B$15:$B$18&lt;=W81)/(Rates!$C$15:$C$18&gt;=W81),Rates!$D$15:$D$18)*W81),VLOOKUP(VALUE(_xlfn.SINGLE(Q:Q)),Rates!A:B,2,0)*W81)))</f>
        <v/>
      </c>
      <c r="AC81" s="177" t="str" cm="1">
        <f t="array" ref="AC81">IF(_xlfn.SINGLE(A:A)="","",IF(R81="Refreshment Beverage","",IF(AND(R81="Beer",Q81=0),SUM(LOOKUP(2,1/(Rates!$B$15:$B$18&lt;=W81)/(Rates!$C$15:$C$18&gt;=W81),Rates!$E$15:$E$18)*W81),VLOOKUP(VALUE(_xlfn.SINGLE(Q:Q)),Rates!A:C,3,0)*W81)))</f>
        <v/>
      </c>
      <c r="AD81" s="168">
        <f>IFERROR(IF(OR(Q81=1,Q81=2,Q81=3,Q81=4),VLOOKUP(Q81,Rates!$A$31:$B$34,2,0)*W81,IF(V81=1,VLOOKUP(U81,'REB BEV MIN MKUP'!B:E,4,0),IF(V81&gt;1,VLOOKUP(VALUE(W81),'REB BEV MIN MKUP'!O:Q,3,0),0))),0)</f>
        <v>0</v>
      </c>
      <c r="AE81" s="177" t="str">
        <f t="shared" si="78"/>
        <v/>
      </c>
      <c r="AF81" s="13" t="str">
        <f t="shared" si="79"/>
        <v/>
      </c>
      <c r="AG81" s="177" t="str">
        <f t="shared" si="80"/>
        <v/>
      </c>
      <c r="AH81" s="184" t="str">
        <f t="shared" si="81"/>
        <v/>
      </c>
      <c r="AI81" s="184" t="str">
        <f>IF(AE:AE="","",IF(R81="Refreshment Beverage",AK81*(Rates!J$19/100),ROUND(SUM(AH81*(Rates!$J$8/100)),4)))</f>
        <v/>
      </c>
      <c r="AJ81" s="183" t="str">
        <f t="shared" si="82"/>
        <v/>
      </c>
      <c r="AK81" s="185" t="str">
        <f t="shared" si="83"/>
        <v/>
      </c>
      <c r="AL81" s="177" t="str">
        <f t="shared" si="84"/>
        <v/>
      </c>
      <c r="AM81" s="13" t="str">
        <f>IF(AS81="","",IF(R81="Refreshment Beverage",ROUND(AS81*Rates!K$19,4),ROUND(AO81*(VLOOKUP(VALUE(Q81),Rates!G$4:L$12,3,0)),4)))</f>
        <v/>
      </c>
      <c r="AN81" s="183" t="str">
        <f>IF(AS81="","",IF(R81="Refreshment Beverage",AS81*(Rates!J$19/100),MAX(AM81,AB81)))</f>
        <v/>
      </c>
      <c r="AO81" s="186" t="str">
        <f t="shared" si="85"/>
        <v/>
      </c>
      <c r="AP81" s="186" t="str">
        <f t="shared" si="86"/>
        <v/>
      </c>
      <c r="AQ81" s="186" t="str">
        <f>IF(AS81="","",IF(R81="Refreshment Beverage",ROUND(SUM(VLOOKUP(Q:Q,Rates!G$15:L$19,3,0)*(AS81-Y81-Z81-AA81)),4),ROUND(SUM(Rates!$K$8*AS81),4)))</f>
        <v/>
      </c>
      <c r="AR81" s="184" t="str">
        <f t="shared" si="87"/>
        <v/>
      </c>
      <c r="AS81" s="185" t="str">
        <f t="shared" si="88"/>
        <v/>
      </c>
      <c r="AT81" s="177" t="str">
        <f t="shared" si="89"/>
        <v/>
      </c>
      <c r="AU81" s="13" t="str">
        <f>IF(AX81="","",IF(R81="Refreshment Beverage",ROUND((BA81-Y81-Z81-AA81)*VLOOKUP(VALUE(Q81),Rates!G$15:L$19,3,0),4),ROUND(AW81*(VLOOKUP(VALUE(Q81),Rates!G:L,3,0)),4)))</f>
        <v/>
      </c>
      <c r="AV81" s="183" t="str">
        <f t="shared" si="90"/>
        <v/>
      </c>
      <c r="AW81" s="186" t="str">
        <f t="shared" si="91"/>
        <v/>
      </c>
      <c r="AX81" s="184" t="str">
        <f t="shared" si="92"/>
        <v/>
      </c>
      <c r="AY81" s="186" t="str">
        <f>IF(AX81="","",IF(R81="Refreshment Beverage",ROUND(SUM(AX81*Rates!K$19),4),ROUND(SUM(AX81*(Rates!J$8/100)),4)))</f>
        <v/>
      </c>
      <c r="AZ81" s="183" t="str">
        <f t="shared" si="93"/>
        <v/>
      </c>
      <c r="BA81" s="185" t="str">
        <f t="shared" si="94"/>
        <v/>
      </c>
      <c r="BD81" s="171"/>
      <c r="BE81" s="171"/>
      <c r="BF81" s="171"/>
      <c r="BG81" s="171"/>
    </row>
    <row r="82" spans="1:59" ht="15" customHeight="1" x14ac:dyDescent="0.3">
      <c r="A82" s="172"/>
      <c r="B82" s="172"/>
      <c r="C82" s="172"/>
      <c r="D82" s="173"/>
      <c r="E82" s="173"/>
      <c r="F82" s="173"/>
      <c r="G82" s="173"/>
      <c r="H82" s="173"/>
      <c r="I82" s="174"/>
      <c r="J82" s="175"/>
      <c r="K82" s="176" t="str">
        <f t="shared" si="66"/>
        <v/>
      </c>
      <c r="L82" s="177" t="str">
        <f t="shared" si="67"/>
        <v/>
      </c>
      <c r="M82" s="178" t="str">
        <f t="shared" si="68"/>
        <v/>
      </c>
      <c r="N82" s="44" t="str" cm="1">
        <f t="array" ref="N82">IFERROR(IF(_xlfn.SINGLE(A:A)="","",IF(R82="Beer",SUM(LOOKUP(2,1/(Rates!$B$3:$B$5&lt;=W82)/(Rates!$C$3:$C$5&gt;=W82),Rates!$D$3:$D$5)*(X82/100)*W82),IF(R82="Refreshment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44" t="str">
        <f t="shared" si="69"/>
        <v/>
      </c>
      <c r="P82" s="13"/>
      <c r="Q82" s="179" t="str">
        <f t="shared" si="70"/>
        <v/>
      </c>
      <c r="R82" s="180" t="str">
        <f t="shared" si="71"/>
        <v/>
      </c>
      <c r="S82" s="13" t="str">
        <f>IF(A82="","",IF(R82="Refreshment Beverage",VLOOKUP(VALUE(Q82),Rates!G$15:L$19,2,0),VLOOKUP(VALUE(Q82),Rates!G$4:L$8,2,0)))</f>
        <v/>
      </c>
      <c r="T82" s="13" t="str">
        <f t="shared" si="72"/>
        <v/>
      </c>
      <c r="U82" s="181" t="str">
        <f t="shared" si="73"/>
        <v/>
      </c>
      <c r="V82" s="13" t="str">
        <f t="shared" si="74"/>
        <v/>
      </c>
      <c r="W82" s="13" t="str">
        <f t="shared" si="75"/>
        <v/>
      </c>
      <c r="X82" s="182" t="str">
        <f t="shared" si="76"/>
        <v/>
      </c>
      <c r="Y82" s="183" t="str">
        <f>IF(A:A="","",IF(R82="Refreshment Beverage",VLOOKUP(Q82,Rates!G$15:L$19,6,0)*W82,VLOOKUP(Q82,Rates!G$4:L$12,6,0)*W82))</f>
        <v/>
      </c>
      <c r="Z82" s="183" t="str">
        <f t="shared" si="77"/>
        <v/>
      </c>
      <c r="AA82" s="17">
        <f t="shared" si="65"/>
        <v>0</v>
      </c>
      <c r="AB82" s="177" t="str" cm="1">
        <f t="array" ref="AB82">IF(_xlfn.SINGLE(A:A)="","",IF(R82="Refreshment Beverage","",IF(AND(R82="Beer",Q82=0),SUM(LOOKUP(2,1/(Rates!$B$15:$B$18&lt;=W82)/(Rates!$C$15:$C$18&gt;=W82),Rates!$D$15:$D$18)*W82),VLOOKUP(VALUE(_xlfn.SINGLE(Q:Q)),Rates!A:B,2,0)*W82)))</f>
        <v/>
      </c>
      <c r="AC82" s="177" t="str" cm="1">
        <f t="array" ref="AC82">IF(_xlfn.SINGLE(A:A)="","",IF(R82="Refreshment Beverage","",IF(AND(R82="Beer",Q82=0),SUM(LOOKUP(2,1/(Rates!$B$15:$B$18&lt;=W82)/(Rates!$C$15:$C$18&gt;=W82),Rates!$E$15:$E$18)*W82),VLOOKUP(VALUE(_xlfn.SINGLE(Q:Q)),Rates!A:C,3,0)*W82)))</f>
        <v/>
      </c>
      <c r="AD82" s="168">
        <f>IFERROR(IF(OR(Q82=1,Q82=2,Q82=3,Q82=4),VLOOKUP(Q82,Rates!$A$31:$B$34,2,0)*W82,IF(V82=1,VLOOKUP(U82,'REB BEV MIN MKUP'!B:E,4,0),IF(V82&gt;1,VLOOKUP(VALUE(W82),'REB BEV MIN MKUP'!O:Q,3,0),0))),0)</f>
        <v>0</v>
      </c>
      <c r="AE82" s="177" t="str">
        <f t="shared" si="78"/>
        <v/>
      </c>
      <c r="AF82" s="13" t="str">
        <f t="shared" si="79"/>
        <v/>
      </c>
      <c r="AG82" s="177" t="str">
        <f t="shared" si="80"/>
        <v/>
      </c>
      <c r="AH82" s="184" t="str">
        <f t="shared" si="81"/>
        <v/>
      </c>
      <c r="AI82" s="184" t="str">
        <f>IF(AE:AE="","",IF(R82="Refreshment Beverage",AK82*(Rates!J$19/100),ROUND(SUM(AH82*(Rates!$J$8/100)),4)))</f>
        <v/>
      </c>
      <c r="AJ82" s="183" t="str">
        <f t="shared" si="82"/>
        <v/>
      </c>
      <c r="AK82" s="185" t="str">
        <f t="shared" si="83"/>
        <v/>
      </c>
      <c r="AL82" s="177" t="str">
        <f t="shared" si="84"/>
        <v/>
      </c>
      <c r="AM82" s="13" t="str">
        <f>IF(AS82="","",IF(R82="Refreshment Beverage",ROUND(AS82*Rates!K$19,4),ROUND(AO82*(VLOOKUP(VALUE(Q82),Rates!G$4:L$12,3,0)),4)))</f>
        <v/>
      </c>
      <c r="AN82" s="183" t="str">
        <f>IF(AS82="","",IF(R82="Refreshment Beverage",AS82*(Rates!J$19/100),MAX(AM82,AB82)))</f>
        <v/>
      </c>
      <c r="AO82" s="186" t="str">
        <f t="shared" si="85"/>
        <v/>
      </c>
      <c r="AP82" s="186" t="str">
        <f t="shared" si="86"/>
        <v/>
      </c>
      <c r="AQ82" s="186" t="str">
        <f>IF(AS82="","",IF(R82="Refreshment Beverage",ROUND(SUM(VLOOKUP(Q:Q,Rates!G$15:L$19,3,0)*(AS82-Y82-Z82-AA82)),4),ROUND(SUM(Rates!$K$8*AS82),4)))</f>
        <v/>
      </c>
      <c r="AR82" s="184" t="str">
        <f t="shared" si="87"/>
        <v/>
      </c>
      <c r="AS82" s="185" t="str">
        <f t="shared" si="88"/>
        <v/>
      </c>
      <c r="AT82" s="177" t="str">
        <f t="shared" si="89"/>
        <v/>
      </c>
      <c r="AU82" s="13" t="str">
        <f>IF(AX82="","",IF(R82="Refreshment Beverage",ROUND((BA82-Y82-Z82-AA82)*VLOOKUP(VALUE(Q82),Rates!G$15:L$19,3,0),4),ROUND(AW82*(VLOOKUP(VALUE(Q82),Rates!G:L,3,0)),4)))</f>
        <v/>
      </c>
      <c r="AV82" s="183" t="str">
        <f t="shared" si="90"/>
        <v/>
      </c>
      <c r="AW82" s="186" t="str">
        <f t="shared" si="91"/>
        <v/>
      </c>
      <c r="AX82" s="184" t="str">
        <f t="shared" si="92"/>
        <v/>
      </c>
      <c r="AY82" s="186" t="str">
        <f>IF(AX82="","",IF(R82="Refreshment Beverage",ROUND(SUM(AX82*Rates!K$19),4),ROUND(SUM(AX82*(Rates!J$8/100)),4)))</f>
        <v/>
      </c>
      <c r="AZ82" s="183" t="str">
        <f t="shared" si="93"/>
        <v/>
      </c>
      <c r="BA82" s="185" t="str">
        <f t="shared" si="94"/>
        <v/>
      </c>
      <c r="BD82" s="171"/>
      <c r="BE82" s="171"/>
      <c r="BF82" s="171"/>
      <c r="BG82" s="171"/>
    </row>
    <row r="83" spans="1:59" ht="15" customHeight="1" x14ac:dyDescent="0.3">
      <c r="A83" s="172"/>
      <c r="B83" s="172"/>
      <c r="C83" s="172"/>
      <c r="D83" s="173"/>
      <c r="E83" s="173"/>
      <c r="F83" s="173"/>
      <c r="G83" s="173"/>
      <c r="H83" s="173"/>
      <c r="I83" s="174"/>
      <c r="J83" s="175"/>
      <c r="K83" s="176" t="str">
        <f t="shared" si="66"/>
        <v/>
      </c>
      <c r="L83" s="177" t="str">
        <f t="shared" si="67"/>
        <v/>
      </c>
      <c r="M83" s="178" t="str">
        <f t="shared" si="68"/>
        <v/>
      </c>
      <c r="N83" s="44" t="str" cm="1">
        <f t="array" ref="N83">IFERROR(IF(_xlfn.SINGLE(A:A)="","",IF(R83="Beer",SUM(LOOKUP(2,1/(Rates!$B$3:$B$5&lt;=W83)/(Rates!$C$3:$C$5&gt;=W83),Rates!$D$3:$D$5)*(X83/100)*W83),IF(R83="Refreshment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44" t="str">
        <f t="shared" si="69"/>
        <v/>
      </c>
      <c r="P83" s="13"/>
      <c r="Q83" s="179" t="str">
        <f t="shared" si="70"/>
        <v/>
      </c>
      <c r="R83" s="180" t="str">
        <f t="shared" si="71"/>
        <v/>
      </c>
      <c r="S83" s="13" t="str">
        <f>IF(A83="","",IF(R83="Refreshment Beverage",VLOOKUP(VALUE(Q83),Rates!G$15:L$19,2,0),VLOOKUP(VALUE(Q83),Rates!G$4:L$8,2,0)))</f>
        <v/>
      </c>
      <c r="T83" s="13" t="str">
        <f t="shared" si="72"/>
        <v/>
      </c>
      <c r="U83" s="181" t="str">
        <f t="shared" si="73"/>
        <v/>
      </c>
      <c r="V83" s="13" t="str">
        <f t="shared" si="74"/>
        <v/>
      </c>
      <c r="W83" s="13" t="str">
        <f t="shared" si="75"/>
        <v/>
      </c>
      <c r="X83" s="182" t="str">
        <f t="shared" si="76"/>
        <v/>
      </c>
      <c r="Y83" s="183" t="str">
        <f>IF(A:A="","",IF(R83="Refreshment Beverage",VLOOKUP(Q83,Rates!G$15:L$19,6,0)*W83,VLOOKUP(Q83,Rates!G$4:L$12,6,0)*W83))</f>
        <v/>
      </c>
      <c r="Z83" s="183" t="str">
        <f t="shared" si="77"/>
        <v/>
      </c>
      <c r="AA83" s="17">
        <f t="shared" si="65"/>
        <v>0</v>
      </c>
      <c r="AB83" s="177" t="str" cm="1">
        <f t="array" ref="AB83">IF(_xlfn.SINGLE(A:A)="","",IF(R83="Refreshment Beverage","",IF(AND(R83="Beer",Q83=0),SUM(LOOKUP(2,1/(Rates!$B$15:$B$18&lt;=W83)/(Rates!$C$15:$C$18&gt;=W83),Rates!$D$15:$D$18)*W83),VLOOKUP(VALUE(_xlfn.SINGLE(Q:Q)),Rates!A:B,2,0)*W83)))</f>
        <v/>
      </c>
      <c r="AC83" s="177" t="str" cm="1">
        <f t="array" ref="AC83">IF(_xlfn.SINGLE(A:A)="","",IF(R83="Refreshment Beverage","",IF(AND(R83="Beer",Q83=0),SUM(LOOKUP(2,1/(Rates!$B$15:$B$18&lt;=W83)/(Rates!$C$15:$C$18&gt;=W83),Rates!$E$15:$E$18)*W83),VLOOKUP(VALUE(_xlfn.SINGLE(Q:Q)),Rates!A:C,3,0)*W83)))</f>
        <v/>
      </c>
      <c r="AD83" s="168">
        <f>IFERROR(IF(OR(Q83=1,Q83=2,Q83=3,Q83=4),VLOOKUP(Q83,Rates!$A$31:$B$34,2,0)*W83,IF(V83=1,VLOOKUP(U83,'REB BEV MIN MKUP'!B:E,4,0),IF(V83&gt;1,VLOOKUP(VALUE(W83),'REB BEV MIN MKUP'!O:Q,3,0),0))),0)</f>
        <v>0</v>
      </c>
      <c r="AE83" s="177" t="str">
        <f t="shared" si="78"/>
        <v/>
      </c>
      <c r="AF83" s="13" t="str">
        <f t="shared" si="79"/>
        <v/>
      </c>
      <c r="AG83" s="177" t="str">
        <f t="shared" si="80"/>
        <v/>
      </c>
      <c r="AH83" s="184" t="str">
        <f t="shared" si="81"/>
        <v/>
      </c>
      <c r="AI83" s="184" t="str">
        <f>IF(AE:AE="","",IF(R83="Refreshment Beverage",AK83*(Rates!J$19/100),ROUND(SUM(AH83*(Rates!$J$8/100)),4)))</f>
        <v/>
      </c>
      <c r="AJ83" s="183" t="str">
        <f t="shared" si="82"/>
        <v/>
      </c>
      <c r="AK83" s="185" t="str">
        <f t="shared" si="83"/>
        <v/>
      </c>
      <c r="AL83" s="177" t="str">
        <f t="shared" si="84"/>
        <v/>
      </c>
      <c r="AM83" s="13" t="str">
        <f>IF(AS83="","",IF(R83="Refreshment Beverage",ROUND(AS83*Rates!K$19,4),ROUND(AO83*(VLOOKUP(VALUE(Q83),Rates!G$4:L$12,3,0)),4)))</f>
        <v/>
      </c>
      <c r="AN83" s="183" t="str">
        <f>IF(AS83="","",IF(R83="Refreshment Beverage",AS83*(Rates!J$19/100),MAX(AM83,AB83)))</f>
        <v/>
      </c>
      <c r="AO83" s="186" t="str">
        <f t="shared" si="85"/>
        <v/>
      </c>
      <c r="AP83" s="186" t="str">
        <f t="shared" si="86"/>
        <v/>
      </c>
      <c r="AQ83" s="186" t="str">
        <f>IF(AS83="","",IF(R83="Refreshment Beverage",ROUND(SUM(VLOOKUP(Q:Q,Rates!G$15:L$19,3,0)*(AS83-Y83-Z83-AA83)),4),ROUND(SUM(Rates!$K$8*AS83),4)))</f>
        <v/>
      </c>
      <c r="AR83" s="184" t="str">
        <f t="shared" si="87"/>
        <v/>
      </c>
      <c r="AS83" s="185" t="str">
        <f t="shared" si="88"/>
        <v/>
      </c>
      <c r="AT83" s="177" t="str">
        <f t="shared" si="89"/>
        <v/>
      </c>
      <c r="AU83" s="13" t="str">
        <f>IF(AX83="","",IF(R83="Refreshment Beverage",ROUND((BA83-Y83-Z83-AA83)*VLOOKUP(VALUE(Q83),Rates!G$15:L$19,3,0),4),ROUND(AW83*(VLOOKUP(VALUE(Q83),Rates!G:L,3,0)),4)))</f>
        <v/>
      </c>
      <c r="AV83" s="183" t="str">
        <f t="shared" si="90"/>
        <v/>
      </c>
      <c r="AW83" s="186" t="str">
        <f t="shared" si="91"/>
        <v/>
      </c>
      <c r="AX83" s="184" t="str">
        <f t="shared" si="92"/>
        <v/>
      </c>
      <c r="AY83" s="186" t="str">
        <f>IF(AX83="","",IF(R83="Refreshment Beverage",ROUND(SUM(AX83*Rates!K$19),4),ROUND(SUM(AX83*(Rates!J$8/100)),4)))</f>
        <v/>
      </c>
      <c r="AZ83" s="183" t="str">
        <f t="shared" si="93"/>
        <v/>
      </c>
      <c r="BA83" s="185" t="str">
        <f t="shared" si="94"/>
        <v/>
      </c>
      <c r="BD83" s="171"/>
      <c r="BE83" s="171"/>
      <c r="BF83" s="171"/>
      <c r="BG83" s="171"/>
    </row>
    <row r="84" spans="1:59" ht="15" customHeight="1" x14ac:dyDescent="0.3">
      <c r="A84" s="172"/>
      <c r="B84" s="172"/>
      <c r="C84" s="172"/>
      <c r="D84" s="173"/>
      <c r="E84" s="173"/>
      <c r="F84" s="173"/>
      <c r="G84" s="173"/>
      <c r="H84" s="173"/>
      <c r="I84" s="174"/>
      <c r="J84" s="175"/>
      <c r="K84" s="176" t="str">
        <f t="shared" si="66"/>
        <v/>
      </c>
      <c r="L84" s="177" t="str">
        <f t="shared" si="67"/>
        <v/>
      </c>
      <c r="M84" s="178" t="str">
        <f t="shared" si="68"/>
        <v/>
      </c>
      <c r="N84" s="44" t="str" cm="1">
        <f t="array" ref="N84">IFERROR(IF(_xlfn.SINGLE(A:A)="","",IF(R84="Beer",SUM(LOOKUP(2,1/(Rates!$B$3:$B$5&lt;=W84)/(Rates!$C$3:$C$5&gt;=W84),Rates!$D$3:$D$5)*(X84/100)*W84),IF(R84="Refreshment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44" t="str">
        <f t="shared" si="69"/>
        <v/>
      </c>
      <c r="P84" s="13"/>
      <c r="Q84" s="179" t="str">
        <f t="shared" si="70"/>
        <v/>
      </c>
      <c r="R84" s="180" t="str">
        <f t="shared" si="71"/>
        <v/>
      </c>
      <c r="S84" s="13" t="str">
        <f>IF(A84="","",IF(R84="Refreshment Beverage",VLOOKUP(VALUE(Q84),Rates!G$15:L$19,2,0),VLOOKUP(VALUE(Q84),Rates!G$4:L$8,2,0)))</f>
        <v/>
      </c>
      <c r="T84" s="13" t="str">
        <f t="shared" si="72"/>
        <v/>
      </c>
      <c r="U84" s="181" t="str">
        <f t="shared" si="73"/>
        <v/>
      </c>
      <c r="V84" s="13" t="str">
        <f t="shared" si="74"/>
        <v/>
      </c>
      <c r="W84" s="13" t="str">
        <f t="shared" si="75"/>
        <v/>
      </c>
      <c r="X84" s="182" t="str">
        <f t="shared" si="76"/>
        <v/>
      </c>
      <c r="Y84" s="183" t="str">
        <f>IF(A:A="","",IF(R84="Refreshment Beverage",VLOOKUP(Q84,Rates!G$15:L$19,6,0)*W84,VLOOKUP(Q84,Rates!G$4:L$12,6,0)*W84))</f>
        <v/>
      </c>
      <c r="Z84" s="183" t="str">
        <f t="shared" si="77"/>
        <v/>
      </c>
      <c r="AA84" s="17">
        <f t="shared" si="65"/>
        <v>0</v>
      </c>
      <c r="AB84" s="177" t="str" cm="1">
        <f t="array" ref="AB84">IF(_xlfn.SINGLE(A:A)="","",IF(R84="Refreshment Beverage","",IF(AND(R84="Beer",Q84=0),SUM(LOOKUP(2,1/(Rates!$B$15:$B$18&lt;=W84)/(Rates!$C$15:$C$18&gt;=W84),Rates!$D$15:$D$18)*W84),VLOOKUP(VALUE(_xlfn.SINGLE(Q:Q)),Rates!A:B,2,0)*W84)))</f>
        <v/>
      </c>
      <c r="AC84" s="177" t="str" cm="1">
        <f t="array" ref="AC84">IF(_xlfn.SINGLE(A:A)="","",IF(R84="Refreshment Beverage","",IF(AND(R84="Beer",Q84=0),SUM(LOOKUP(2,1/(Rates!$B$15:$B$18&lt;=W84)/(Rates!$C$15:$C$18&gt;=W84),Rates!$E$15:$E$18)*W84),VLOOKUP(VALUE(_xlfn.SINGLE(Q:Q)),Rates!A:C,3,0)*W84)))</f>
        <v/>
      </c>
      <c r="AD84" s="168">
        <f>IFERROR(IF(OR(Q84=1,Q84=2,Q84=3,Q84=4),VLOOKUP(Q84,Rates!$A$31:$B$34,2,0)*W84,IF(V84=1,VLOOKUP(U84,'REB BEV MIN MKUP'!B:E,4,0),IF(V84&gt;1,VLOOKUP(VALUE(W84),'REB BEV MIN MKUP'!O:Q,3,0),0))),0)</f>
        <v>0</v>
      </c>
      <c r="AE84" s="177" t="str">
        <f t="shared" si="78"/>
        <v/>
      </c>
      <c r="AF84" s="13" t="str">
        <f t="shared" si="79"/>
        <v/>
      </c>
      <c r="AG84" s="177" t="str">
        <f t="shared" si="80"/>
        <v/>
      </c>
      <c r="AH84" s="184" t="str">
        <f t="shared" si="81"/>
        <v/>
      </c>
      <c r="AI84" s="184" t="str">
        <f>IF(AE:AE="","",IF(R84="Refreshment Beverage",AK84*(Rates!J$19/100),ROUND(SUM(AH84*(Rates!$J$8/100)),4)))</f>
        <v/>
      </c>
      <c r="AJ84" s="183" t="str">
        <f t="shared" si="82"/>
        <v/>
      </c>
      <c r="AK84" s="185" t="str">
        <f t="shared" si="83"/>
        <v/>
      </c>
      <c r="AL84" s="177" t="str">
        <f t="shared" si="84"/>
        <v/>
      </c>
      <c r="AM84" s="13" t="str">
        <f>IF(AS84="","",IF(R84="Refreshment Beverage",ROUND(AS84*Rates!K$19,4),ROUND(AO84*(VLOOKUP(VALUE(Q84),Rates!G$4:L$12,3,0)),4)))</f>
        <v/>
      </c>
      <c r="AN84" s="183" t="str">
        <f>IF(AS84="","",IF(R84="Refreshment Beverage",AS84*(Rates!J$19/100),MAX(AM84,AB84)))</f>
        <v/>
      </c>
      <c r="AO84" s="186" t="str">
        <f t="shared" si="85"/>
        <v/>
      </c>
      <c r="AP84" s="186" t="str">
        <f t="shared" si="86"/>
        <v/>
      </c>
      <c r="AQ84" s="186" t="str">
        <f>IF(AS84="","",IF(R84="Refreshment Beverage",ROUND(SUM(VLOOKUP(Q:Q,Rates!G$15:L$19,3,0)*(AS84-Y84-Z84-AA84)),4),ROUND(SUM(Rates!$K$8*AS84),4)))</f>
        <v/>
      </c>
      <c r="AR84" s="184" t="str">
        <f t="shared" si="87"/>
        <v/>
      </c>
      <c r="AS84" s="185" t="str">
        <f t="shared" si="88"/>
        <v/>
      </c>
      <c r="AT84" s="177" t="str">
        <f t="shared" si="89"/>
        <v/>
      </c>
      <c r="AU84" s="13" t="str">
        <f>IF(AX84="","",IF(R84="Refreshment Beverage",ROUND((BA84-Y84-Z84-AA84)*VLOOKUP(VALUE(Q84),Rates!G$15:L$19,3,0),4),ROUND(AW84*(VLOOKUP(VALUE(Q84),Rates!G:L,3,0)),4)))</f>
        <v/>
      </c>
      <c r="AV84" s="183" t="str">
        <f t="shared" si="90"/>
        <v/>
      </c>
      <c r="AW84" s="186" t="str">
        <f t="shared" si="91"/>
        <v/>
      </c>
      <c r="AX84" s="184" t="str">
        <f t="shared" si="92"/>
        <v/>
      </c>
      <c r="AY84" s="186" t="str">
        <f>IF(AX84="","",IF(R84="Refreshment Beverage",ROUND(SUM(AX84*Rates!K$19),4),ROUND(SUM(AX84*(Rates!J$8/100)),4)))</f>
        <v/>
      </c>
      <c r="AZ84" s="183" t="str">
        <f t="shared" si="93"/>
        <v/>
      </c>
      <c r="BA84" s="185" t="str">
        <f t="shared" si="94"/>
        <v/>
      </c>
      <c r="BD84" s="171"/>
      <c r="BE84" s="171"/>
      <c r="BF84" s="171"/>
      <c r="BG84" s="171"/>
    </row>
    <row r="85" spans="1:59" ht="15" customHeight="1" x14ac:dyDescent="0.3">
      <c r="A85" s="172"/>
      <c r="B85" s="172"/>
      <c r="C85" s="172"/>
      <c r="D85" s="173"/>
      <c r="E85" s="173"/>
      <c r="F85" s="173"/>
      <c r="G85" s="173"/>
      <c r="H85" s="173"/>
      <c r="I85" s="174"/>
      <c r="J85" s="175"/>
      <c r="K85" s="176" t="str">
        <f t="shared" si="66"/>
        <v/>
      </c>
      <c r="L85" s="177" t="str">
        <f t="shared" si="67"/>
        <v/>
      </c>
      <c r="M85" s="178" t="str">
        <f t="shared" si="68"/>
        <v/>
      </c>
      <c r="N85" s="44" t="str" cm="1">
        <f t="array" ref="N85">IFERROR(IF(_xlfn.SINGLE(A:A)="","",IF(R85="Beer",SUM(LOOKUP(2,1/(Rates!$B$3:$B$5&lt;=W85)/(Rates!$C$3:$C$5&gt;=W85),Rates!$D$3:$D$5)*(X85/100)*W85),IF(R85="Refreshment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44" t="str">
        <f t="shared" si="69"/>
        <v/>
      </c>
      <c r="P85" s="13"/>
      <c r="Q85" s="179" t="str">
        <f t="shared" si="70"/>
        <v/>
      </c>
      <c r="R85" s="180" t="str">
        <f t="shared" si="71"/>
        <v/>
      </c>
      <c r="S85" s="13" t="str">
        <f>IF(A85="","",IF(R85="Refreshment Beverage",VLOOKUP(VALUE(Q85),Rates!G$15:L$19,2,0),VLOOKUP(VALUE(Q85),Rates!G$4:L$8,2,0)))</f>
        <v/>
      </c>
      <c r="T85" s="13" t="str">
        <f t="shared" si="72"/>
        <v/>
      </c>
      <c r="U85" s="181" t="str">
        <f t="shared" si="73"/>
        <v/>
      </c>
      <c r="V85" s="13" t="str">
        <f t="shared" si="74"/>
        <v/>
      </c>
      <c r="W85" s="13" t="str">
        <f t="shared" si="75"/>
        <v/>
      </c>
      <c r="X85" s="182" t="str">
        <f t="shared" si="76"/>
        <v/>
      </c>
      <c r="Y85" s="183" t="str">
        <f>IF(A:A="","",IF(R85="Refreshment Beverage",VLOOKUP(Q85,Rates!G$15:L$19,6,0)*W85,VLOOKUP(Q85,Rates!G$4:L$12,6,0)*W85))</f>
        <v/>
      </c>
      <c r="Z85" s="183" t="str">
        <f t="shared" si="77"/>
        <v/>
      </c>
      <c r="AA85" s="17">
        <f t="shared" si="65"/>
        <v>0</v>
      </c>
      <c r="AB85" s="177" t="str" cm="1">
        <f t="array" ref="AB85">IF(_xlfn.SINGLE(A:A)="","",IF(R85="Refreshment Beverage","",IF(AND(R85="Beer",Q85=0),SUM(LOOKUP(2,1/(Rates!$B$15:$B$18&lt;=W85)/(Rates!$C$15:$C$18&gt;=W85),Rates!$D$15:$D$18)*W85),VLOOKUP(VALUE(_xlfn.SINGLE(Q:Q)),Rates!A:B,2,0)*W85)))</f>
        <v/>
      </c>
      <c r="AC85" s="177" t="str" cm="1">
        <f t="array" ref="AC85">IF(_xlfn.SINGLE(A:A)="","",IF(R85="Refreshment Beverage","",IF(AND(R85="Beer",Q85=0),SUM(LOOKUP(2,1/(Rates!$B$15:$B$18&lt;=W85)/(Rates!$C$15:$C$18&gt;=W85),Rates!$E$15:$E$18)*W85),VLOOKUP(VALUE(_xlfn.SINGLE(Q:Q)),Rates!A:C,3,0)*W85)))</f>
        <v/>
      </c>
      <c r="AD85" s="168">
        <f>IFERROR(IF(OR(Q85=1,Q85=2,Q85=3,Q85=4),VLOOKUP(Q85,Rates!$A$31:$B$34,2,0)*W85,IF(V85=1,VLOOKUP(U85,'REB BEV MIN MKUP'!B:E,4,0),IF(V85&gt;1,VLOOKUP(VALUE(W85),'REB BEV MIN MKUP'!O:Q,3,0),0))),0)</f>
        <v>0</v>
      </c>
      <c r="AE85" s="177" t="str">
        <f t="shared" si="78"/>
        <v/>
      </c>
      <c r="AF85" s="13" t="str">
        <f t="shared" si="79"/>
        <v/>
      </c>
      <c r="AG85" s="177" t="str">
        <f t="shared" si="80"/>
        <v/>
      </c>
      <c r="AH85" s="184" t="str">
        <f t="shared" si="81"/>
        <v/>
      </c>
      <c r="AI85" s="184" t="str">
        <f>IF(AE:AE="","",IF(R85="Refreshment Beverage",AK85*(Rates!J$19/100),ROUND(SUM(AH85*(Rates!$J$8/100)),4)))</f>
        <v/>
      </c>
      <c r="AJ85" s="183" t="str">
        <f t="shared" si="82"/>
        <v/>
      </c>
      <c r="AK85" s="185" t="str">
        <f t="shared" si="83"/>
        <v/>
      </c>
      <c r="AL85" s="177" t="str">
        <f t="shared" si="84"/>
        <v/>
      </c>
      <c r="AM85" s="13" t="str">
        <f>IF(AS85="","",IF(R85="Refreshment Beverage",ROUND(AS85*Rates!K$19,4),ROUND(AO85*(VLOOKUP(VALUE(Q85),Rates!G$4:L$12,3,0)),4)))</f>
        <v/>
      </c>
      <c r="AN85" s="183" t="str">
        <f>IF(AS85="","",IF(R85="Refreshment Beverage",AS85*(Rates!J$19/100),MAX(AM85,AB85)))</f>
        <v/>
      </c>
      <c r="AO85" s="186" t="str">
        <f t="shared" si="85"/>
        <v/>
      </c>
      <c r="AP85" s="186" t="str">
        <f t="shared" si="86"/>
        <v/>
      </c>
      <c r="AQ85" s="186" t="str">
        <f>IF(AS85="","",IF(R85="Refreshment Beverage",ROUND(SUM(VLOOKUP(Q:Q,Rates!G$15:L$19,3,0)*(AS85-Y85-Z85-AA85)),4),ROUND(SUM(Rates!$K$8*AS85),4)))</f>
        <v/>
      </c>
      <c r="AR85" s="184" t="str">
        <f t="shared" si="87"/>
        <v/>
      </c>
      <c r="AS85" s="185" t="str">
        <f t="shared" si="88"/>
        <v/>
      </c>
      <c r="AT85" s="177" t="str">
        <f t="shared" si="89"/>
        <v/>
      </c>
      <c r="AU85" s="13" t="str">
        <f>IF(AX85="","",IF(R85="Refreshment Beverage",ROUND((BA85-Y85-Z85-AA85)*VLOOKUP(VALUE(Q85),Rates!G$15:L$19,3,0),4),ROUND(AW85*(VLOOKUP(VALUE(Q85),Rates!G:L,3,0)),4)))</f>
        <v/>
      </c>
      <c r="AV85" s="183" t="str">
        <f t="shared" si="90"/>
        <v/>
      </c>
      <c r="AW85" s="186" t="str">
        <f t="shared" si="91"/>
        <v/>
      </c>
      <c r="AX85" s="184" t="str">
        <f t="shared" si="92"/>
        <v/>
      </c>
      <c r="AY85" s="186" t="str">
        <f>IF(AX85="","",IF(R85="Refreshment Beverage",ROUND(SUM(AX85*Rates!K$19),4),ROUND(SUM(AX85*(Rates!J$8/100)),4)))</f>
        <v/>
      </c>
      <c r="AZ85" s="183" t="str">
        <f t="shared" si="93"/>
        <v/>
      </c>
      <c r="BA85" s="185" t="str">
        <f t="shared" si="94"/>
        <v/>
      </c>
      <c r="BD85" s="171"/>
      <c r="BE85" s="171"/>
      <c r="BF85" s="171"/>
      <c r="BG85" s="171"/>
    </row>
    <row r="86" spans="1:59" ht="15" customHeight="1" x14ac:dyDescent="0.3">
      <c r="A86" s="172"/>
      <c r="B86" s="172"/>
      <c r="C86" s="172"/>
      <c r="D86" s="173"/>
      <c r="E86" s="173"/>
      <c r="F86" s="173"/>
      <c r="G86" s="173"/>
      <c r="H86" s="173"/>
      <c r="I86" s="174"/>
      <c r="J86" s="175"/>
      <c r="K86" s="176" t="str">
        <f t="shared" si="66"/>
        <v/>
      </c>
      <c r="L86" s="177" t="str">
        <f t="shared" si="67"/>
        <v/>
      </c>
      <c r="M86" s="178" t="str">
        <f t="shared" si="68"/>
        <v/>
      </c>
      <c r="N86" s="44" t="str" cm="1">
        <f t="array" ref="N86">IFERROR(IF(_xlfn.SINGLE(A:A)="","",IF(R86="Beer",SUM(LOOKUP(2,1/(Rates!$B$3:$B$5&lt;=W86)/(Rates!$C$3:$C$5&gt;=W86),Rates!$D$3:$D$5)*(X86/100)*W86),IF(R86="Refreshment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44" t="str">
        <f t="shared" si="69"/>
        <v/>
      </c>
      <c r="P86" s="13"/>
      <c r="Q86" s="179" t="str">
        <f t="shared" si="70"/>
        <v/>
      </c>
      <c r="R86" s="180" t="str">
        <f t="shared" si="71"/>
        <v/>
      </c>
      <c r="S86" s="13" t="str">
        <f>IF(A86="","",IF(R86="Refreshment Beverage",VLOOKUP(VALUE(Q86),Rates!G$15:L$19,2,0),VLOOKUP(VALUE(Q86),Rates!G$4:L$8,2,0)))</f>
        <v/>
      </c>
      <c r="T86" s="13" t="str">
        <f t="shared" si="72"/>
        <v/>
      </c>
      <c r="U86" s="181" t="str">
        <f t="shared" si="73"/>
        <v/>
      </c>
      <c r="V86" s="13" t="str">
        <f t="shared" si="74"/>
        <v/>
      </c>
      <c r="W86" s="13" t="str">
        <f t="shared" si="75"/>
        <v/>
      </c>
      <c r="X86" s="182" t="str">
        <f t="shared" si="76"/>
        <v/>
      </c>
      <c r="Y86" s="183" t="str">
        <f>IF(A:A="","",IF(R86="Refreshment Beverage",VLOOKUP(Q86,Rates!G$15:L$19,6,0)*W86,VLOOKUP(Q86,Rates!G$4:L$12,6,0)*W86))</f>
        <v/>
      </c>
      <c r="Z86" s="183" t="str">
        <f t="shared" si="77"/>
        <v/>
      </c>
      <c r="AA86" s="17">
        <f t="shared" si="65"/>
        <v>0</v>
      </c>
      <c r="AB86" s="177" t="str" cm="1">
        <f t="array" ref="AB86">IF(_xlfn.SINGLE(A:A)="","",IF(R86="Refreshment Beverage","",IF(AND(R86="Beer",Q86=0),SUM(LOOKUP(2,1/(Rates!$B$15:$B$18&lt;=W86)/(Rates!$C$15:$C$18&gt;=W86),Rates!$D$15:$D$18)*W86),VLOOKUP(VALUE(_xlfn.SINGLE(Q:Q)),Rates!A:B,2,0)*W86)))</f>
        <v/>
      </c>
      <c r="AC86" s="177" t="str" cm="1">
        <f t="array" ref="AC86">IF(_xlfn.SINGLE(A:A)="","",IF(R86="Refreshment Beverage","",IF(AND(R86="Beer",Q86=0),SUM(LOOKUP(2,1/(Rates!$B$15:$B$18&lt;=W86)/(Rates!$C$15:$C$18&gt;=W86),Rates!$E$15:$E$18)*W86),VLOOKUP(VALUE(_xlfn.SINGLE(Q:Q)),Rates!A:C,3,0)*W86)))</f>
        <v/>
      </c>
      <c r="AD86" s="168">
        <f>IFERROR(IF(OR(Q86=1,Q86=2,Q86=3,Q86=4),VLOOKUP(Q86,Rates!$A$31:$B$34,2,0)*W86,IF(V86=1,VLOOKUP(U86,'REB BEV MIN MKUP'!B:E,4,0),IF(V86&gt;1,VLOOKUP(VALUE(W86),'REB BEV MIN MKUP'!O:Q,3,0),0))),0)</f>
        <v>0</v>
      </c>
      <c r="AE86" s="177" t="str">
        <f t="shared" si="78"/>
        <v/>
      </c>
      <c r="AF86" s="13" t="str">
        <f t="shared" si="79"/>
        <v/>
      </c>
      <c r="AG86" s="177" t="str">
        <f t="shared" si="80"/>
        <v/>
      </c>
      <c r="AH86" s="184" t="str">
        <f t="shared" si="81"/>
        <v/>
      </c>
      <c r="AI86" s="184" t="str">
        <f>IF(AE:AE="","",IF(R86="Refreshment Beverage",AK86*(Rates!J$19/100),ROUND(SUM(AH86*(Rates!$J$8/100)),4)))</f>
        <v/>
      </c>
      <c r="AJ86" s="183" t="str">
        <f t="shared" si="82"/>
        <v/>
      </c>
      <c r="AK86" s="185" t="str">
        <f t="shared" si="83"/>
        <v/>
      </c>
      <c r="AL86" s="177" t="str">
        <f t="shared" si="84"/>
        <v/>
      </c>
      <c r="AM86" s="13" t="str">
        <f>IF(AS86="","",IF(R86="Refreshment Beverage",ROUND(AS86*Rates!K$19,4),ROUND(AO86*(VLOOKUP(VALUE(Q86),Rates!G$4:L$12,3,0)),4)))</f>
        <v/>
      </c>
      <c r="AN86" s="183" t="str">
        <f>IF(AS86="","",IF(R86="Refreshment Beverage",AS86*(Rates!J$19/100),MAX(AM86,AB86)))</f>
        <v/>
      </c>
      <c r="AO86" s="186" t="str">
        <f t="shared" si="85"/>
        <v/>
      </c>
      <c r="AP86" s="186" t="str">
        <f t="shared" si="86"/>
        <v/>
      </c>
      <c r="AQ86" s="186" t="str">
        <f>IF(AS86="","",IF(R86="Refreshment Beverage",ROUND(SUM(VLOOKUP(Q:Q,Rates!G$15:L$19,3,0)*(AS86-Y86-Z86-AA86)),4),ROUND(SUM(Rates!$K$8*AS86),4)))</f>
        <v/>
      </c>
      <c r="AR86" s="184" t="str">
        <f t="shared" si="87"/>
        <v/>
      </c>
      <c r="AS86" s="185" t="str">
        <f t="shared" si="88"/>
        <v/>
      </c>
      <c r="AT86" s="177" t="str">
        <f t="shared" si="89"/>
        <v/>
      </c>
      <c r="AU86" s="13" t="str">
        <f>IF(AX86="","",IF(R86="Refreshment Beverage",ROUND((BA86-Y86-Z86-AA86)*VLOOKUP(VALUE(Q86),Rates!G$15:L$19,3,0),4),ROUND(AW86*(VLOOKUP(VALUE(Q86),Rates!G:L,3,0)),4)))</f>
        <v/>
      </c>
      <c r="AV86" s="183" t="str">
        <f t="shared" si="90"/>
        <v/>
      </c>
      <c r="AW86" s="186" t="str">
        <f t="shared" si="91"/>
        <v/>
      </c>
      <c r="AX86" s="184" t="str">
        <f t="shared" si="92"/>
        <v/>
      </c>
      <c r="AY86" s="186" t="str">
        <f>IF(AX86="","",IF(R86="Refreshment Beverage",ROUND(SUM(AX86*Rates!K$19),4),ROUND(SUM(AX86*(Rates!J$8/100)),4)))</f>
        <v/>
      </c>
      <c r="AZ86" s="183" t="str">
        <f t="shared" si="93"/>
        <v/>
      </c>
      <c r="BA86" s="185" t="str">
        <f t="shared" si="94"/>
        <v/>
      </c>
      <c r="BD86" s="171"/>
      <c r="BE86" s="171"/>
      <c r="BF86" s="171"/>
      <c r="BG86" s="171"/>
    </row>
    <row r="87" spans="1:59" ht="15" customHeight="1" x14ac:dyDescent="0.3">
      <c r="A87" s="172"/>
      <c r="B87" s="172"/>
      <c r="C87" s="172"/>
      <c r="D87" s="173"/>
      <c r="E87" s="173"/>
      <c r="F87" s="173"/>
      <c r="G87" s="173"/>
      <c r="H87" s="173"/>
      <c r="I87" s="174"/>
      <c r="J87" s="175"/>
      <c r="K87" s="176" t="str">
        <f t="shared" si="66"/>
        <v/>
      </c>
      <c r="L87" s="177" t="str">
        <f t="shared" si="67"/>
        <v/>
      </c>
      <c r="M87" s="178" t="str">
        <f t="shared" si="68"/>
        <v/>
      </c>
      <c r="N87" s="44" t="str" cm="1">
        <f t="array" ref="N87">IFERROR(IF(_xlfn.SINGLE(A:A)="","",IF(R87="Beer",SUM(LOOKUP(2,1/(Rates!$B$3:$B$5&lt;=W87)/(Rates!$C$3:$C$5&gt;=W87),Rates!$D$3:$D$5)*(X87/100)*W87),IF(R87="Refreshment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44" t="str">
        <f t="shared" si="69"/>
        <v/>
      </c>
      <c r="P87" s="13"/>
      <c r="Q87" s="179" t="str">
        <f t="shared" si="70"/>
        <v/>
      </c>
      <c r="R87" s="180" t="str">
        <f t="shared" si="71"/>
        <v/>
      </c>
      <c r="S87" s="13" t="str">
        <f>IF(A87="","",IF(R87="Refreshment Beverage",VLOOKUP(VALUE(Q87),Rates!G$15:L$19,2,0),VLOOKUP(VALUE(Q87),Rates!G$4:L$8,2,0)))</f>
        <v/>
      </c>
      <c r="T87" s="13" t="str">
        <f t="shared" si="72"/>
        <v/>
      </c>
      <c r="U87" s="181" t="str">
        <f t="shared" si="73"/>
        <v/>
      </c>
      <c r="V87" s="13" t="str">
        <f t="shared" si="74"/>
        <v/>
      </c>
      <c r="W87" s="13" t="str">
        <f t="shared" si="75"/>
        <v/>
      </c>
      <c r="X87" s="182" t="str">
        <f t="shared" si="76"/>
        <v/>
      </c>
      <c r="Y87" s="183" t="str">
        <f>IF(A:A="","",IF(R87="Refreshment Beverage",VLOOKUP(Q87,Rates!G$15:L$19,6,0)*W87,VLOOKUP(Q87,Rates!G$4:L$12,6,0)*W87))</f>
        <v/>
      </c>
      <c r="Z87" s="183" t="str">
        <f t="shared" si="77"/>
        <v/>
      </c>
      <c r="AA87" s="17">
        <f t="shared" si="65"/>
        <v>0</v>
      </c>
      <c r="AB87" s="177" t="str" cm="1">
        <f t="array" ref="AB87">IF(_xlfn.SINGLE(A:A)="","",IF(R87="Refreshment Beverage","",IF(AND(R87="Beer",Q87=0),SUM(LOOKUP(2,1/(Rates!$B$15:$B$18&lt;=W87)/(Rates!$C$15:$C$18&gt;=W87),Rates!$D$15:$D$18)*W87),VLOOKUP(VALUE(_xlfn.SINGLE(Q:Q)),Rates!A:B,2,0)*W87)))</f>
        <v/>
      </c>
      <c r="AC87" s="177" t="str" cm="1">
        <f t="array" ref="AC87">IF(_xlfn.SINGLE(A:A)="","",IF(R87="Refreshment Beverage","",IF(AND(R87="Beer",Q87=0),SUM(LOOKUP(2,1/(Rates!$B$15:$B$18&lt;=W87)/(Rates!$C$15:$C$18&gt;=W87),Rates!$E$15:$E$18)*W87),VLOOKUP(VALUE(_xlfn.SINGLE(Q:Q)),Rates!A:C,3,0)*W87)))</f>
        <v/>
      </c>
      <c r="AD87" s="168">
        <f>IFERROR(IF(OR(Q87=1,Q87=2,Q87=3,Q87=4),VLOOKUP(Q87,Rates!$A$31:$B$34,2,0)*W87,IF(V87=1,VLOOKUP(U87,'REB BEV MIN MKUP'!B:E,4,0),IF(V87&gt;1,VLOOKUP(VALUE(W87),'REB BEV MIN MKUP'!O:Q,3,0),0))),0)</f>
        <v>0</v>
      </c>
      <c r="AE87" s="177" t="str">
        <f t="shared" si="78"/>
        <v/>
      </c>
      <c r="AF87" s="13" t="str">
        <f t="shared" si="79"/>
        <v/>
      </c>
      <c r="AG87" s="177" t="str">
        <f t="shared" si="80"/>
        <v/>
      </c>
      <c r="AH87" s="184" t="str">
        <f t="shared" si="81"/>
        <v/>
      </c>
      <c r="AI87" s="184" t="str">
        <f>IF(AE:AE="","",IF(R87="Refreshment Beverage",AK87*(Rates!J$19/100),ROUND(SUM(AH87*(Rates!$J$8/100)),4)))</f>
        <v/>
      </c>
      <c r="AJ87" s="183" t="str">
        <f t="shared" si="82"/>
        <v/>
      </c>
      <c r="AK87" s="185" t="str">
        <f t="shared" si="83"/>
        <v/>
      </c>
      <c r="AL87" s="177" t="str">
        <f t="shared" si="84"/>
        <v/>
      </c>
      <c r="AM87" s="13" t="str">
        <f>IF(AS87="","",IF(R87="Refreshment Beverage",ROUND(AS87*Rates!K$19,4),ROUND(AO87*(VLOOKUP(VALUE(Q87),Rates!G$4:L$12,3,0)),4)))</f>
        <v/>
      </c>
      <c r="AN87" s="183" t="str">
        <f>IF(AS87="","",IF(R87="Refreshment Beverage",AS87*(Rates!J$19/100),MAX(AM87,AB87)))</f>
        <v/>
      </c>
      <c r="AO87" s="186" t="str">
        <f t="shared" si="85"/>
        <v/>
      </c>
      <c r="AP87" s="186" t="str">
        <f t="shared" si="86"/>
        <v/>
      </c>
      <c r="AQ87" s="186" t="str">
        <f>IF(AS87="","",IF(R87="Refreshment Beverage",ROUND(SUM(VLOOKUP(Q:Q,Rates!G$15:L$19,3,0)*(AS87-Y87-Z87-AA87)),4),ROUND(SUM(Rates!$K$8*AS87),4)))</f>
        <v/>
      </c>
      <c r="AR87" s="184" t="str">
        <f t="shared" si="87"/>
        <v/>
      </c>
      <c r="AS87" s="185" t="str">
        <f t="shared" si="88"/>
        <v/>
      </c>
      <c r="AT87" s="177" t="str">
        <f t="shared" si="89"/>
        <v/>
      </c>
      <c r="AU87" s="13" t="str">
        <f>IF(AX87="","",IF(R87="Refreshment Beverage",ROUND((BA87-Y87-Z87-AA87)*VLOOKUP(VALUE(Q87),Rates!G$15:L$19,3,0),4),ROUND(AW87*(VLOOKUP(VALUE(Q87),Rates!G:L,3,0)),4)))</f>
        <v/>
      </c>
      <c r="AV87" s="183" t="str">
        <f t="shared" si="90"/>
        <v/>
      </c>
      <c r="AW87" s="186" t="str">
        <f t="shared" si="91"/>
        <v/>
      </c>
      <c r="AX87" s="184" t="str">
        <f t="shared" si="92"/>
        <v/>
      </c>
      <c r="AY87" s="186" t="str">
        <f>IF(AX87="","",IF(R87="Refreshment Beverage",ROUND(SUM(AX87*Rates!K$19),4),ROUND(SUM(AX87*(Rates!J$8/100)),4)))</f>
        <v/>
      </c>
      <c r="AZ87" s="183" t="str">
        <f t="shared" si="93"/>
        <v/>
      </c>
      <c r="BA87" s="185" t="str">
        <f t="shared" si="94"/>
        <v/>
      </c>
      <c r="BD87" s="171"/>
      <c r="BE87" s="171"/>
      <c r="BF87" s="171"/>
      <c r="BG87" s="171"/>
    </row>
    <row r="88" spans="1:59" ht="15" customHeight="1" x14ac:dyDescent="0.3">
      <c r="A88" s="172"/>
      <c r="B88" s="172"/>
      <c r="C88" s="172"/>
      <c r="D88" s="173"/>
      <c r="E88" s="173"/>
      <c r="F88" s="173"/>
      <c r="G88" s="173"/>
      <c r="H88" s="173"/>
      <c r="I88" s="174"/>
      <c r="J88" s="175"/>
      <c r="K88" s="176" t="str">
        <f t="shared" si="66"/>
        <v/>
      </c>
      <c r="L88" s="177" t="str">
        <f t="shared" si="67"/>
        <v/>
      </c>
      <c r="M88" s="178" t="str">
        <f t="shared" si="68"/>
        <v/>
      </c>
      <c r="N88" s="44" t="str" cm="1">
        <f t="array" ref="N88">IFERROR(IF(_xlfn.SINGLE(A:A)="","",IF(R88="Beer",SUM(LOOKUP(2,1/(Rates!$B$3:$B$5&lt;=W88)/(Rates!$C$3:$C$5&gt;=W88),Rates!$D$3:$D$5)*(X88/100)*W88),IF(R88="Refreshment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44" t="str">
        <f t="shared" si="69"/>
        <v/>
      </c>
      <c r="P88" s="13"/>
      <c r="Q88" s="179" t="str">
        <f t="shared" si="70"/>
        <v/>
      </c>
      <c r="R88" s="180" t="str">
        <f t="shared" si="71"/>
        <v/>
      </c>
      <c r="S88" s="13" t="str">
        <f>IF(A88="","",IF(R88="Refreshment Beverage",VLOOKUP(VALUE(Q88),Rates!G$15:L$19,2,0),VLOOKUP(VALUE(Q88),Rates!G$4:L$8,2,0)))</f>
        <v/>
      </c>
      <c r="T88" s="13" t="str">
        <f t="shared" si="72"/>
        <v/>
      </c>
      <c r="U88" s="181" t="str">
        <f t="shared" si="73"/>
        <v/>
      </c>
      <c r="V88" s="13" t="str">
        <f t="shared" si="74"/>
        <v/>
      </c>
      <c r="W88" s="13" t="str">
        <f t="shared" si="75"/>
        <v/>
      </c>
      <c r="X88" s="182" t="str">
        <f t="shared" si="76"/>
        <v/>
      </c>
      <c r="Y88" s="183" t="str">
        <f>IF(A:A="","",IF(R88="Refreshment Beverage",VLOOKUP(Q88,Rates!G$15:L$19,6,0)*W88,VLOOKUP(Q88,Rates!G$4:L$12,6,0)*W88))</f>
        <v/>
      </c>
      <c r="Z88" s="183" t="str">
        <f t="shared" si="77"/>
        <v/>
      </c>
      <c r="AA88" s="17">
        <f t="shared" si="65"/>
        <v>0</v>
      </c>
      <c r="AB88" s="177" t="str" cm="1">
        <f t="array" ref="AB88">IF(_xlfn.SINGLE(A:A)="","",IF(R88="Refreshment Beverage","",IF(AND(R88="Beer",Q88=0),SUM(LOOKUP(2,1/(Rates!$B$15:$B$18&lt;=W88)/(Rates!$C$15:$C$18&gt;=W88),Rates!$D$15:$D$18)*W88),VLOOKUP(VALUE(_xlfn.SINGLE(Q:Q)),Rates!A:B,2,0)*W88)))</f>
        <v/>
      </c>
      <c r="AC88" s="177" t="str" cm="1">
        <f t="array" ref="AC88">IF(_xlfn.SINGLE(A:A)="","",IF(R88="Refreshment Beverage","",IF(AND(R88="Beer",Q88=0),SUM(LOOKUP(2,1/(Rates!$B$15:$B$18&lt;=W88)/(Rates!$C$15:$C$18&gt;=W88),Rates!$E$15:$E$18)*W88),VLOOKUP(VALUE(_xlfn.SINGLE(Q:Q)),Rates!A:C,3,0)*W88)))</f>
        <v/>
      </c>
      <c r="AD88" s="168">
        <f>IFERROR(IF(OR(Q88=1,Q88=2,Q88=3,Q88=4),VLOOKUP(Q88,Rates!$A$31:$B$34,2,0)*W88,IF(V88=1,VLOOKUP(U88,'REB BEV MIN MKUP'!B:E,4,0),IF(V88&gt;1,VLOOKUP(VALUE(W88),'REB BEV MIN MKUP'!O:Q,3,0),0))),0)</f>
        <v>0</v>
      </c>
      <c r="AE88" s="177" t="str">
        <f t="shared" si="78"/>
        <v/>
      </c>
      <c r="AF88" s="13" t="str">
        <f t="shared" si="79"/>
        <v/>
      </c>
      <c r="AG88" s="177" t="str">
        <f t="shared" si="80"/>
        <v/>
      </c>
      <c r="AH88" s="184" t="str">
        <f t="shared" si="81"/>
        <v/>
      </c>
      <c r="AI88" s="184" t="str">
        <f>IF(AE:AE="","",IF(R88="Refreshment Beverage",AK88*(Rates!J$19/100),ROUND(SUM(AH88*(Rates!$J$8/100)),4)))</f>
        <v/>
      </c>
      <c r="AJ88" s="183" t="str">
        <f t="shared" si="82"/>
        <v/>
      </c>
      <c r="AK88" s="185" t="str">
        <f t="shared" si="83"/>
        <v/>
      </c>
      <c r="AL88" s="177" t="str">
        <f t="shared" si="84"/>
        <v/>
      </c>
      <c r="AM88" s="13" t="str">
        <f>IF(AS88="","",IF(R88="Refreshment Beverage",ROUND(AS88*Rates!K$19,4),ROUND(AO88*(VLOOKUP(VALUE(Q88),Rates!G$4:L$12,3,0)),4)))</f>
        <v/>
      </c>
      <c r="AN88" s="183" t="str">
        <f>IF(AS88="","",IF(R88="Refreshment Beverage",AS88*(Rates!J$19/100),MAX(AM88,AB88)))</f>
        <v/>
      </c>
      <c r="AO88" s="186" t="str">
        <f t="shared" si="85"/>
        <v/>
      </c>
      <c r="AP88" s="186" t="str">
        <f t="shared" si="86"/>
        <v/>
      </c>
      <c r="AQ88" s="186" t="str">
        <f>IF(AS88="","",IF(R88="Refreshment Beverage",ROUND(SUM(VLOOKUP(Q:Q,Rates!G$15:L$19,3,0)*(AS88-Y88-Z88-AA88)),4),ROUND(SUM(Rates!$K$8*AS88),4)))</f>
        <v/>
      </c>
      <c r="AR88" s="184" t="str">
        <f t="shared" si="87"/>
        <v/>
      </c>
      <c r="AS88" s="185" t="str">
        <f t="shared" si="88"/>
        <v/>
      </c>
      <c r="AT88" s="177" t="str">
        <f t="shared" si="89"/>
        <v/>
      </c>
      <c r="AU88" s="13" t="str">
        <f>IF(AX88="","",IF(R88="Refreshment Beverage",ROUND((BA88-Y88-Z88-AA88)*VLOOKUP(VALUE(Q88),Rates!G$15:L$19,3,0),4),ROUND(AW88*(VLOOKUP(VALUE(Q88),Rates!G:L,3,0)),4)))</f>
        <v/>
      </c>
      <c r="AV88" s="183" t="str">
        <f t="shared" si="90"/>
        <v/>
      </c>
      <c r="AW88" s="186" t="str">
        <f t="shared" si="91"/>
        <v/>
      </c>
      <c r="AX88" s="184" t="str">
        <f t="shared" si="92"/>
        <v/>
      </c>
      <c r="AY88" s="186" t="str">
        <f>IF(AX88="","",IF(R88="Refreshment Beverage",ROUND(SUM(AX88*Rates!K$19),4),ROUND(SUM(AX88*(Rates!J$8/100)),4)))</f>
        <v/>
      </c>
      <c r="AZ88" s="183" t="str">
        <f t="shared" si="93"/>
        <v/>
      </c>
      <c r="BA88" s="185" t="str">
        <f t="shared" si="94"/>
        <v/>
      </c>
      <c r="BD88" s="171"/>
      <c r="BE88" s="171"/>
      <c r="BF88" s="171"/>
      <c r="BG88" s="171"/>
    </row>
    <row r="89" spans="1:59" ht="15" customHeight="1" x14ac:dyDescent="0.3">
      <c r="A89" s="172"/>
      <c r="B89" s="172"/>
      <c r="C89" s="172"/>
      <c r="D89" s="173"/>
      <c r="E89" s="173"/>
      <c r="F89" s="173"/>
      <c r="G89" s="173"/>
      <c r="H89" s="173"/>
      <c r="I89" s="174"/>
      <c r="J89" s="175"/>
      <c r="K89" s="176" t="str">
        <f t="shared" si="66"/>
        <v/>
      </c>
      <c r="L89" s="177" t="str">
        <f t="shared" si="67"/>
        <v/>
      </c>
      <c r="M89" s="178" t="str">
        <f t="shared" si="68"/>
        <v/>
      </c>
      <c r="N89" s="44" t="str" cm="1">
        <f t="array" ref="N89">IFERROR(IF(_xlfn.SINGLE(A:A)="","",IF(R89="Beer",SUM(LOOKUP(2,1/(Rates!$B$3:$B$5&lt;=W89)/(Rates!$C$3:$C$5&gt;=W89),Rates!$D$3:$D$5)*(X89/100)*W89),IF(R89="Refreshment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44" t="str">
        <f t="shared" si="69"/>
        <v/>
      </c>
      <c r="P89" s="13"/>
      <c r="Q89" s="179" t="str">
        <f t="shared" si="70"/>
        <v/>
      </c>
      <c r="R89" s="180" t="str">
        <f t="shared" si="71"/>
        <v/>
      </c>
      <c r="S89" s="13" t="str">
        <f>IF(A89="","",IF(R89="Refreshment Beverage",VLOOKUP(VALUE(Q89),Rates!G$15:L$19,2,0),VLOOKUP(VALUE(Q89),Rates!G$4:L$8,2,0)))</f>
        <v/>
      </c>
      <c r="T89" s="13" t="str">
        <f t="shared" si="72"/>
        <v/>
      </c>
      <c r="U89" s="181" t="str">
        <f t="shared" si="73"/>
        <v/>
      </c>
      <c r="V89" s="13" t="str">
        <f t="shared" si="74"/>
        <v/>
      </c>
      <c r="W89" s="13" t="str">
        <f t="shared" si="75"/>
        <v/>
      </c>
      <c r="X89" s="182" t="str">
        <f t="shared" si="76"/>
        <v/>
      </c>
      <c r="Y89" s="183" t="str">
        <f>IF(A:A="","",IF(R89="Refreshment Beverage",VLOOKUP(Q89,Rates!G$15:L$19,6,0)*W89,VLOOKUP(Q89,Rates!G$4:L$12,6,0)*W89))</f>
        <v/>
      </c>
      <c r="Z89" s="183" t="str">
        <f t="shared" si="77"/>
        <v/>
      </c>
      <c r="AA89" s="17">
        <f t="shared" si="65"/>
        <v>0</v>
      </c>
      <c r="AB89" s="177" t="str" cm="1">
        <f t="array" ref="AB89">IF(_xlfn.SINGLE(A:A)="","",IF(R89="Refreshment Beverage","",IF(AND(R89="Beer",Q89=0),SUM(LOOKUP(2,1/(Rates!$B$15:$B$18&lt;=W89)/(Rates!$C$15:$C$18&gt;=W89),Rates!$D$15:$D$18)*W89),VLOOKUP(VALUE(_xlfn.SINGLE(Q:Q)),Rates!A:B,2,0)*W89)))</f>
        <v/>
      </c>
      <c r="AC89" s="177" t="str" cm="1">
        <f t="array" ref="AC89">IF(_xlfn.SINGLE(A:A)="","",IF(R89="Refreshment Beverage","",IF(AND(R89="Beer",Q89=0),SUM(LOOKUP(2,1/(Rates!$B$15:$B$18&lt;=W89)/(Rates!$C$15:$C$18&gt;=W89),Rates!$E$15:$E$18)*W89),VLOOKUP(VALUE(_xlfn.SINGLE(Q:Q)),Rates!A:C,3,0)*W89)))</f>
        <v/>
      </c>
      <c r="AD89" s="168">
        <f>IFERROR(IF(OR(Q89=1,Q89=2,Q89=3,Q89=4),VLOOKUP(Q89,Rates!$A$31:$B$34,2,0)*W89,IF(V89=1,VLOOKUP(U89,'REB BEV MIN MKUP'!B:E,4,0),IF(V89&gt;1,VLOOKUP(VALUE(W89),'REB BEV MIN MKUP'!O:Q,3,0),0))),0)</f>
        <v>0</v>
      </c>
      <c r="AE89" s="177" t="str">
        <f t="shared" si="78"/>
        <v/>
      </c>
      <c r="AF89" s="13" t="str">
        <f t="shared" si="79"/>
        <v/>
      </c>
      <c r="AG89" s="177" t="str">
        <f t="shared" si="80"/>
        <v/>
      </c>
      <c r="AH89" s="184" t="str">
        <f t="shared" si="81"/>
        <v/>
      </c>
      <c r="AI89" s="184" t="str">
        <f>IF(AE:AE="","",IF(R89="Refreshment Beverage",AK89*(Rates!J$19/100),ROUND(SUM(AH89*(Rates!$J$8/100)),4)))</f>
        <v/>
      </c>
      <c r="AJ89" s="183" t="str">
        <f t="shared" si="82"/>
        <v/>
      </c>
      <c r="AK89" s="185" t="str">
        <f t="shared" si="83"/>
        <v/>
      </c>
      <c r="AL89" s="177" t="str">
        <f t="shared" si="84"/>
        <v/>
      </c>
      <c r="AM89" s="13" t="str">
        <f>IF(AS89="","",IF(R89="Refreshment Beverage",ROUND(AS89*Rates!K$19,4),ROUND(AO89*(VLOOKUP(VALUE(Q89),Rates!G$4:L$12,3,0)),4)))</f>
        <v/>
      </c>
      <c r="AN89" s="183" t="str">
        <f>IF(AS89="","",IF(R89="Refreshment Beverage",AS89*(Rates!J$19/100),MAX(AM89,AB89)))</f>
        <v/>
      </c>
      <c r="AO89" s="186" t="str">
        <f t="shared" si="85"/>
        <v/>
      </c>
      <c r="AP89" s="186" t="str">
        <f t="shared" si="86"/>
        <v/>
      </c>
      <c r="AQ89" s="186" t="str">
        <f>IF(AS89="","",IF(R89="Refreshment Beverage",ROUND(SUM(VLOOKUP(Q:Q,Rates!G$15:L$19,3,0)*(AS89-Y89-Z89-AA89)),4),ROUND(SUM(Rates!$K$8*AS89),4)))</f>
        <v/>
      </c>
      <c r="AR89" s="184" t="str">
        <f t="shared" si="87"/>
        <v/>
      </c>
      <c r="AS89" s="185" t="str">
        <f t="shared" si="88"/>
        <v/>
      </c>
      <c r="AT89" s="177" t="str">
        <f t="shared" si="89"/>
        <v/>
      </c>
      <c r="AU89" s="13" t="str">
        <f>IF(AX89="","",IF(R89="Refreshment Beverage",ROUND((BA89-Y89-Z89-AA89)*VLOOKUP(VALUE(Q89),Rates!G$15:L$19,3,0),4),ROUND(AW89*(VLOOKUP(VALUE(Q89),Rates!G:L,3,0)),4)))</f>
        <v/>
      </c>
      <c r="AV89" s="183" t="str">
        <f t="shared" si="90"/>
        <v/>
      </c>
      <c r="AW89" s="186" t="str">
        <f t="shared" si="91"/>
        <v/>
      </c>
      <c r="AX89" s="184" t="str">
        <f t="shared" si="92"/>
        <v/>
      </c>
      <c r="AY89" s="186" t="str">
        <f>IF(AX89="","",IF(R89="Refreshment Beverage",ROUND(SUM(AX89*Rates!K$19),4),ROUND(SUM(AX89*(Rates!J$8/100)),4)))</f>
        <v/>
      </c>
      <c r="AZ89" s="183" t="str">
        <f t="shared" si="93"/>
        <v/>
      </c>
      <c r="BA89" s="185" t="str">
        <f t="shared" si="94"/>
        <v/>
      </c>
      <c r="BD89" s="171"/>
      <c r="BE89" s="171"/>
      <c r="BF89" s="171"/>
      <c r="BG89" s="171"/>
    </row>
    <row r="90" spans="1:59" ht="15" customHeight="1" x14ac:dyDescent="0.3">
      <c r="A90" s="172"/>
      <c r="B90" s="172"/>
      <c r="C90" s="172"/>
      <c r="D90" s="173"/>
      <c r="E90" s="173"/>
      <c r="F90" s="173"/>
      <c r="G90" s="173"/>
      <c r="H90" s="173"/>
      <c r="I90" s="174"/>
      <c r="J90" s="175"/>
      <c r="K90" s="176" t="str">
        <f t="shared" si="66"/>
        <v/>
      </c>
      <c r="L90" s="177" t="str">
        <f t="shared" si="67"/>
        <v/>
      </c>
      <c r="M90" s="178" t="str">
        <f t="shared" si="68"/>
        <v/>
      </c>
      <c r="N90" s="44" t="str" cm="1">
        <f t="array" ref="N90">IFERROR(IF(_xlfn.SINGLE(A:A)="","",IF(R90="Beer",SUM(LOOKUP(2,1/(Rates!$B$3:$B$5&lt;=W90)/(Rates!$C$3:$C$5&gt;=W90),Rates!$D$3:$D$5)*(X90/100)*W90),IF(R90="Refreshment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44" t="str">
        <f t="shared" si="69"/>
        <v/>
      </c>
      <c r="P90" s="13"/>
      <c r="Q90" s="179" t="str">
        <f t="shared" si="70"/>
        <v/>
      </c>
      <c r="R90" s="180" t="str">
        <f t="shared" si="71"/>
        <v/>
      </c>
      <c r="S90" s="13" t="str">
        <f>IF(A90="","",IF(R90="Refreshment Beverage",VLOOKUP(VALUE(Q90),Rates!G$15:L$19,2,0),VLOOKUP(VALUE(Q90),Rates!G$4:L$8,2,0)))</f>
        <v/>
      </c>
      <c r="T90" s="13" t="str">
        <f t="shared" si="72"/>
        <v/>
      </c>
      <c r="U90" s="181" t="str">
        <f t="shared" si="73"/>
        <v/>
      </c>
      <c r="V90" s="13" t="str">
        <f t="shared" si="74"/>
        <v/>
      </c>
      <c r="W90" s="13" t="str">
        <f t="shared" si="75"/>
        <v/>
      </c>
      <c r="X90" s="182" t="str">
        <f t="shared" si="76"/>
        <v/>
      </c>
      <c r="Y90" s="183" t="str">
        <f>IF(A:A="","",IF(R90="Refreshment Beverage",VLOOKUP(Q90,Rates!G$15:L$19,6,0)*W90,VLOOKUP(Q90,Rates!G$4:L$12,6,0)*W90))</f>
        <v/>
      </c>
      <c r="Z90" s="183" t="str">
        <f t="shared" si="77"/>
        <v/>
      </c>
      <c r="AA90" s="17">
        <f t="shared" si="65"/>
        <v>0</v>
      </c>
      <c r="AB90" s="177" t="str" cm="1">
        <f t="array" ref="AB90">IF(_xlfn.SINGLE(A:A)="","",IF(R90="Refreshment Beverage","",IF(AND(R90="Beer",Q90=0),SUM(LOOKUP(2,1/(Rates!$B$15:$B$18&lt;=W90)/(Rates!$C$15:$C$18&gt;=W90),Rates!$D$15:$D$18)*W90),VLOOKUP(VALUE(_xlfn.SINGLE(Q:Q)),Rates!A:B,2,0)*W90)))</f>
        <v/>
      </c>
      <c r="AC90" s="177" t="str" cm="1">
        <f t="array" ref="AC90">IF(_xlfn.SINGLE(A:A)="","",IF(R90="Refreshment Beverage","",IF(AND(R90="Beer",Q90=0),SUM(LOOKUP(2,1/(Rates!$B$15:$B$18&lt;=W90)/(Rates!$C$15:$C$18&gt;=W90),Rates!$E$15:$E$18)*W90),VLOOKUP(VALUE(_xlfn.SINGLE(Q:Q)),Rates!A:C,3,0)*W90)))</f>
        <v/>
      </c>
      <c r="AD90" s="168">
        <f>IFERROR(IF(OR(Q90=1,Q90=2,Q90=3,Q90=4),VLOOKUP(Q90,Rates!$A$31:$B$34,2,0)*W90,IF(V90=1,VLOOKUP(U90,'REB BEV MIN MKUP'!B:E,4,0),IF(V90&gt;1,VLOOKUP(VALUE(W90),'REB BEV MIN MKUP'!O:Q,3,0),0))),0)</f>
        <v>0</v>
      </c>
      <c r="AE90" s="177" t="str">
        <f t="shared" si="78"/>
        <v/>
      </c>
      <c r="AF90" s="13" t="str">
        <f t="shared" si="79"/>
        <v/>
      </c>
      <c r="AG90" s="177" t="str">
        <f t="shared" si="80"/>
        <v/>
      </c>
      <c r="AH90" s="184" t="str">
        <f t="shared" si="81"/>
        <v/>
      </c>
      <c r="AI90" s="184" t="str">
        <f>IF(AE:AE="","",IF(R90="Refreshment Beverage",AK90*(Rates!J$19/100),ROUND(SUM(AH90*(Rates!$J$8/100)),4)))</f>
        <v/>
      </c>
      <c r="AJ90" s="183" t="str">
        <f t="shared" si="82"/>
        <v/>
      </c>
      <c r="AK90" s="185" t="str">
        <f t="shared" si="83"/>
        <v/>
      </c>
      <c r="AL90" s="177" t="str">
        <f t="shared" si="84"/>
        <v/>
      </c>
      <c r="AM90" s="13" t="str">
        <f>IF(AS90="","",IF(R90="Refreshment Beverage",ROUND(AS90*Rates!K$19,4),ROUND(AO90*(VLOOKUP(VALUE(Q90),Rates!G$4:L$12,3,0)),4)))</f>
        <v/>
      </c>
      <c r="AN90" s="183" t="str">
        <f>IF(AS90="","",IF(R90="Refreshment Beverage",AS90*(Rates!J$19/100),MAX(AM90,AB90)))</f>
        <v/>
      </c>
      <c r="AO90" s="186" t="str">
        <f t="shared" si="85"/>
        <v/>
      </c>
      <c r="AP90" s="186" t="str">
        <f t="shared" si="86"/>
        <v/>
      </c>
      <c r="AQ90" s="186" t="str">
        <f>IF(AS90="","",IF(R90="Refreshment Beverage",ROUND(SUM(VLOOKUP(Q:Q,Rates!G$15:L$19,3,0)*(AS90-Y90-Z90-AA90)),4),ROUND(SUM(Rates!$K$8*AS90),4)))</f>
        <v/>
      </c>
      <c r="AR90" s="184" t="str">
        <f t="shared" si="87"/>
        <v/>
      </c>
      <c r="AS90" s="185" t="str">
        <f t="shared" si="88"/>
        <v/>
      </c>
      <c r="AT90" s="177" t="str">
        <f t="shared" si="89"/>
        <v/>
      </c>
      <c r="AU90" s="13" t="str">
        <f>IF(AX90="","",IF(R90="Refreshment Beverage",ROUND((BA90-Y90-Z90-AA90)*VLOOKUP(VALUE(Q90),Rates!G$15:L$19,3,0),4),ROUND(AW90*(VLOOKUP(VALUE(Q90),Rates!G:L,3,0)),4)))</f>
        <v/>
      </c>
      <c r="AV90" s="183" t="str">
        <f t="shared" si="90"/>
        <v/>
      </c>
      <c r="AW90" s="186" t="str">
        <f t="shared" si="91"/>
        <v/>
      </c>
      <c r="AX90" s="184" t="str">
        <f t="shared" si="92"/>
        <v/>
      </c>
      <c r="AY90" s="186" t="str">
        <f>IF(AX90="","",IF(R90="Refreshment Beverage",ROUND(SUM(AX90*Rates!K$19),4),ROUND(SUM(AX90*(Rates!J$8/100)),4)))</f>
        <v/>
      </c>
      <c r="AZ90" s="183" t="str">
        <f t="shared" si="93"/>
        <v/>
      </c>
      <c r="BA90" s="185" t="str">
        <f t="shared" si="94"/>
        <v/>
      </c>
      <c r="BD90" s="171"/>
      <c r="BE90" s="171"/>
      <c r="BF90" s="171"/>
      <c r="BG90" s="171"/>
    </row>
    <row r="91" spans="1:59" ht="15" customHeight="1" x14ac:dyDescent="0.3">
      <c r="A91" s="172"/>
      <c r="B91" s="172"/>
      <c r="C91" s="172"/>
      <c r="D91" s="173"/>
      <c r="E91" s="173"/>
      <c r="F91" s="173"/>
      <c r="G91" s="173"/>
      <c r="H91" s="173"/>
      <c r="I91" s="174"/>
      <c r="J91" s="175"/>
      <c r="K91" s="176" t="str">
        <f t="shared" si="66"/>
        <v/>
      </c>
      <c r="L91" s="177" t="str">
        <f t="shared" si="67"/>
        <v/>
      </c>
      <c r="M91" s="178" t="str">
        <f t="shared" si="68"/>
        <v/>
      </c>
      <c r="N91" s="44" t="str" cm="1">
        <f t="array" ref="N91">IFERROR(IF(_xlfn.SINGLE(A:A)="","",IF(R91="Beer",SUM(LOOKUP(2,1/(Rates!$B$3:$B$5&lt;=W91)/(Rates!$C$3:$C$5&gt;=W91),Rates!$D$3:$D$5)*(X91/100)*W91),IF(R91="Refreshment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44" t="str">
        <f t="shared" si="69"/>
        <v/>
      </c>
      <c r="P91" s="13"/>
      <c r="Q91" s="179" t="str">
        <f t="shared" si="70"/>
        <v/>
      </c>
      <c r="R91" s="180" t="str">
        <f t="shared" si="71"/>
        <v/>
      </c>
      <c r="S91" s="13" t="str">
        <f>IF(A91="","",IF(R91="Refreshment Beverage",VLOOKUP(VALUE(Q91),Rates!G$15:L$19,2,0),VLOOKUP(VALUE(Q91),Rates!G$4:L$8,2,0)))</f>
        <v/>
      </c>
      <c r="T91" s="13" t="str">
        <f t="shared" si="72"/>
        <v/>
      </c>
      <c r="U91" s="181" t="str">
        <f t="shared" si="73"/>
        <v/>
      </c>
      <c r="V91" s="13" t="str">
        <f t="shared" si="74"/>
        <v/>
      </c>
      <c r="W91" s="13" t="str">
        <f t="shared" si="75"/>
        <v/>
      </c>
      <c r="X91" s="182" t="str">
        <f t="shared" si="76"/>
        <v/>
      </c>
      <c r="Y91" s="183" t="str">
        <f>IF(A:A="","",IF(R91="Refreshment Beverage",VLOOKUP(Q91,Rates!G$15:L$19,6,0)*W91,VLOOKUP(Q91,Rates!G$4:L$12,6,0)*W91))</f>
        <v/>
      </c>
      <c r="Z91" s="183" t="str">
        <f t="shared" si="77"/>
        <v/>
      </c>
      <c r="AA91" s="17">
        <f t="shared" si="65"/>
        <v>0</v>
      </c>
      <c r="AB91" s="177" t="str" cm="1">
        <f t="array" ref="AB91">IF(_xlfn.SINGLE(A:A)="","",IF(R91="Refreshment Beverage","",IF(AND(R91="Beer",Q91=0),SUM(LOOKUP(2,1/(Rates!$B$15:$B$18&lt;=W91)/(Rates!$C$15:$C$18&gt;=W91),Rates!$D$15:$D$18)*W91),VLOOKUP(VALUE(_xlfn.SINGLE(Q:Q)),Rates!A:B,2,0)*W91)))</f>
        <v/>
      </c>
      <c r="AC91" s="177" t="str" cm="1">
        <f t="array" ref="AC91">IF(_xlfn.SINGLE(A:A)="","",IF(R91="Refreshment Beverage","",IF(AND(R91="Beer",Q91=0),SUM(LOOKUP(2,1/(Rates!$B$15:$B$18&lt;=W91)/(Rates!$C$15:$C$18&gt;=W91),Rates!$E$15:$E$18)*W91),VLOOKUP(VALUE(_xlfn.SINGLE(Q:Q)),Rates!A:C,3,0)*W91)))</f>
        <v/>
      </c>
      <c r="AD91" s="168">
        <f>IFERROR(IF(OR(Q91=1,Q91=2,Q91=3,Q91=4),VLOOKUP(Q91,Rates!$A$31:$B$34,2,0)*W91,IF(V91=1,VLOOKUP(U91,'REB BEV MIN MKUP'!B:E,4,0),IF(V91&gt;1,VLOOKUP(VALUE(W91),'REB BEV MIN MKUP'!O:Q,3,0),0))),0)</f>
        <v>0</v>
      </c>
      <c r="AE91" s="177" t="str">
        <f t="shared" si="78"/>
        <v/>
      </c>
      <c r="AF91" s="13" t="str">
        <f t="shared" si="79"/>
        <v/>
      </c>
      <c r="AG91" s="177" t="str">
        <f t="shared" si="80"/>
        <v/>
      </c>
      <c r="AH91" s="184" t="str">
        <f t="shared" si="81"/>
        <v/>
      </c>
      <c r="AI91" s="184" t="str">
        <f>IF(AE:AE="","",IF(R91="Refreshment Beverage",AK91*(Rates!J$19/100),ROUND(SUM(AH91*(Rates!$J$8/100)),4)))</f>
        <v/>
      </c>
      <c r="AJ91" s="183" t="str">
        <f t="shared" si="82"/>
        <v/>
      </c>
      <c r="AK91" s="185" t="str">
        <f t="shared" si="83"/>
        <v/>
      </c>
      <c r="AL91" s="177" t="str">
        <f t="shared" si="84"/>
        <v/>
      </c>
      <c r="AM91" s="13" t="str">
        <f>IF(AS91="","",IF(R91="Refreshment Beverage",ROUND(AS91*Rates!K$19,4),ROUND(AO91*(VLOOKUP(VALUE(Q91),Rates!G$4:L$12,3,0)),4)))</f>
        <v/>
      </c>
      <c r="AN91" s="183" t="str">
        <f>IF(AS91="","",IF(R91="Refreshment Beverage",AS91*(Rates!J$19/100),MAX(AM91,AB91)))</f>
        <v/>
      </c>
      <c r="AO91" s="186" t="str">
        <f t="shared" si="85"/>
        <v/>
      </c>
      <c r="AP91" s="186" t="str">
        <f t="shared" si="86"/>
        <v/>
      </c>
      <c r="AQ91" s="186" t="str">
        <f>IF(AS91="","",IF(R91="Refreshment Beverage",ROUND(SUM(VLOOKUP(Q:Q,Rates!G$15:L$19,3,0)*(AS91-Y91-Z91-AA91)),4),ROUND(SUM(Rates!$K$8*AS91),4)))</f>
        <v/>
      </c>
      <c r="AR91" s="184" t="str">
        <f t="shared" si="87"/>
        <v/>
      </c>
      <c r="AS91" s="185" t="str">
        <f t="shared" si="88"/>
        <v/>
      </c>
      <c r="AT91" s="177" t="str">
        <f t="shared" si="89"/>
        <v/>
      </c>
      <c r="AU91" s="13" t="str">
        <f>IF(AX91="","",IF(R91="Refreshment Beverage",ROUND((BA91-Y91-Z91-AA91)*VLOOKUP(VALUE(Q91),Rates!G$15:L$19,3,0),4),ROUND(AW91*(VLOOKUP(VALUE(Q91),Rates!G:L,3,0)),4)))</f>
        <v/>
      </c>
      <c r="AV91" s="183" t="str">
        <f t="shared" si="90"/>
        <v/>
      </c>
      <c r="AW91" s="186" t="str">
        <f t="shared" si="91"/>
        <v/>
      </c>
      <c r="AX91" s="184" t="str">
        <f t="shared" si="92"/>
        <v/>
      </c>
      <c r="AY91" s="186" t="str">
        <f>IF(AX91="","",IF(R91="Refreshment Beverage",ROUND(SUM(AX91*Rates!K$19),4),ROUND(SUM(AX91*(Rates!J$8/100)),4)))</f>
        <v/>
      </c>
      <c r="AZ91" s="183" t="str">
        <f t="shared" si="93"/>
        <v/>
      </c>
      <c r="BA91" s="185" t="str">
        <f t="shared" si="94"/>
        <v/>
      </c>
      <c r="BD91" s="171"/>
      <c r="BE91" s="171"/>
      <c r="BF91" s="171"/>
      <c r="BG91" s="171"/>
    </row>
    <row r="92" spans="1:59" ht="15" customHeight="1" x14ac:dyDescent="0.3">
      <c r="A92" s="172"/>
      <c r="B92" s="172"/>
      <c r="C92" s="172"/>
      <c r="D92" s="173"/>
      <c r="E92" s="173"/>
      <c r="F92" s="173"/>
      <c r="G92" s="173"/>
      <c r="H92" s="173"/>
      <c r="I92" s="174"/>
      <c r="J92" s="175"/>
      <c r="K92" s="176" t="str">
        <f t="shared" si="66"/>
        <v/>
      </c>
      <c r="L92" s="177" t="str">
        <f t="shared" si="67"/>
        <v/>
      </c>
      <c r="M92" s="178" t="str">
        <f t="shared" si="68"/>
        <v/>
      </c>
      <c r="N92" s="44" t="str" cm="1">
        <f t="array" ref="N92">IFERROR(IF(_xlfn.SINGLE(A:A)="","",IF(R92="Beer",SUM(LOOKUP(2,1/(Rates!$B$3:$B$5&lt;=W92)/(Rates!$C$3:$C$5&gt;=W92),Rates!$D$3:$D$5)*(X92/100)*W92),IF(R92="Refreshment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44" t="str">
        <f t="shared" si="69"/>
        <v/>
      </c>
      <c r="P92" s="13"/>
      <c r="Q92" s="179" t="str">
        <f t="shared" si="70"/>
        <v/>
      </c>
      <c r="R92" s="180" t="str">
        <f t="shared" si="71"/>
        <v/>
      </c>
      <c r="S92" s="13" t="str">
        <f>IF(A92="","",IF(R92="Refreshment Beverage",VLOOKUP(VALUE(Q92),Rates!G$15:L$19,2,0),VLOOKUP(VALUE(Q92),Rates!G$4:L$8,2,0)))</f>
        <v/>
      </c>
      <c r="T92" s="13" t="str">
        <f t="shared" si="72"/>
        <v/>
      </c>
      <c r="U92" s="181" t="str">
        <f t="shared" si="73"/>
        <v/>
      </c>
      <c r="V92" s="13" t="str">
        <f t="shared" si="74"/>
        <v/>
      </c>
      <c r="W92" s="13" t="str">
        <f t="shared" si="75"/>
        <v/>
      </c>
      <c r="X92" s="182" t="str">
        <f t="shared" si="76"/>
        <v/>
      </c>
      <c r="Y92" s="183" t="str">
        <f>IF(A:A="","",IF(R92="Refreshment Beverage",VLOOKUP(Q92,Rates!G$15:L$19,6,0)*W92,VLOOKUP(Q92,Rates!G$4:L$12,6,0)*W92))</f>
        <v/>
      </c>
      <c r="Z92" s="183" t="str">
        <f t="shared" si="77"/>
        <v/>
      </c>
      <c r="AA92" s="17">
        <f t="shared" si="65"/>
        <v>0</v>
      </c>
      <c r="AB92" s="177" t="str" cm="1">
        <f t="array" ref="AB92">IF(_xlfn.SINGLE(A:A)="","",IF(R92="Refreshment Beverage","",IF(AND(R92="Beer",Q92=0),SUM(LOOKUP(2,1/(Rates!$B$15:$B$18&lt;=W92)/(Rates!$C$15:$C$18&gt;=W92),Rates!$D$15:$D$18)*W92),VLOOKUP(VALUE(_xlfn.SINGLE(Q:Q)),Rates!A:B,2,0)*W92)))</f>
        <v/>
      </c>
      <c r="AC92" s="177" t="str" cm="1">
        <f t="array" ref="AC92">IF(_xlfn.SINGLE(A:A)="","",IF(R92="Refreshment Beverage","",IF(AND(R92="Beer",Q92=0),SUM(LOOKUP(2,1/(Rates!$B$15:$B$18&lt;=W92)/(Rates!$C$15:$C$18&gt;=W92),Rates!$E$15:$E$18)*W92),VLOOKUP(VALUE(_xlfn.SINGLE(Q:Q)),Rates!A:C,3,0)*W92)))</f>
        <v/>
      </c>
      <c r="AD92" s="168">
        <f>IFERROR(IF(OR(Q92=1,Q92=2,Q92=3,Q92=4),VLOOKUP(Q92,Rates!$A$31:$B$34,2,0)*W92,IF(V92=1,VLOOKUP(U92,'REB BEV MIN MKUP'!B:E,4,0),IF(V92&gt;1,VLOOKUP(VALUE(W92),'REB BEV MIN MKUP'!O:Q,3,0),0))),0)</f>
        <v>0</v>
      </c>
      <c r="AE92" s="177" t="str">
        <f t="shared" si="78"/>
        <v/>
      </c>
      <c r="AF92" s="13" t="str">
        <f t="shared" si="79"/>
        <v/>
      </c>
      <c r="AG92" s="177" t="str">
        <f t="shared" si="80"/>
        <v/>
      </c>
      <c r="AH92" s="184" t="str">
        <f t="shared" si="81"/>
        <v/>
      </c>
      <c r="AI92" s="184" t="str">
        <f>IF(AE:AE="","",IF(R92="Refreshment Beverage",AK92*(Rates!J$19/100),ROUND(SUM(AH92*(Rates!$J$8/100)),4)))</f>
        <v/>
      </c>
      <c r="AJ92" s="183" t="str">
        <f t="shared" si="82"/>
        <v/>
      </c>
      <c r="AK92" s="185" t="str">
        <f t="shared" si="83"/>
        <v/>
      </c>
      <c r="AL92" s="177" t="str">
        <f t="shared" si="84"/>
        <v/>
      </c>
      <c r="AM92" s="13" t="str">
        <f>IF(AS92="","",IF(R92="Refreshment Beverage",ROUND(AS92*Rates!K$19,4),ROUND(AO92*(VLOOKUP(VALUE(Q92),Rates!G$4:L$12,3,0)),4)))</f>
        <v/>
      </c>
      <c r="AN92" s="183" t="str">
        <f>IF(AS92="","",IF(R92="Refreshment Beverage",AS92*(Rates!J$19/100),MAX(AM92,AB92)))</f>
        <v/>
      </c>
      <c r="AO92" s="186" t="str">
        <f t="shared" si="85"/>
        <v/>
      </c>
      <c r="AP92" s="186" t="str">
        <f t="shared" si="86"/>
        <v/>
      </c>
      <c r="AQ92" s="186" t="str">
        <f>IF(AS92="","",IF(R92="Refreshment Beverage",ROUND(SUM(VLOOKUP(Q:Q,Rates!G$15:L$19,3,0)*(AS92-Y92-Z92-AA92)),4),ROUND(SUM(Rates!$K$8*AS92),4)))</f>
        <v/>
      </c>
      <c r="AR92" s="184" t="str">
        <f t="shared" si="87"/>
        <v/>
      </c>
      <c r="AS92" s="185" t="str">
        <f t="shared" si="88"/>
        <v/>
      </c>
      <c r="AT92" s="177" t="str">
        <f t="shared" si="89"/>
        <v/>
      </c>
      <c r="AU92" s="13" t="str">
        <f>IF(AX92="","",IF(R92="Refreshment Beverage",ROUND((BA92-Y92-Z92-AA92)*VLOOKUP(VALUE(Q92),Rates!G$15:L$19,3,0),4),ROUND(AW92*(VLOOKUP(VALUE(Q92),Rates!G:L,3,0)),4)))</f>
        <v/>
      </c>
      <c r="AV92" s="183" t="str">
        <f t="shared" si="90"/>
        <v/>
      </c>
      <c r="AW92" s="186" t="str">
        <f t="shared" si="91"/>
        <v/>
      </c>
      <c r="AX92" s="184" t="str">
        <f t="shared" si="92"/>
        <v/>
      </c>
      <c r="AY92" s="186" t="str">
        <f>IF(AX92="","",IF(R92="Refreshment Beverage",ROUND(SUM(AX92*Rates!K$19),4),ROUND(SUM(AX92*(Rates!J$8/100)),4)))</f>
        <v/>
      </c>
      <c r="AZ92" s="183" t="str">
        <f t="shared" si="93"/>
        <v/>
      </c>
      <c r="BA92" s="185" t="str">
        <f t="shared" si="94"/>
        <v/>
      </c>
      <c r="BD92" s="171"/>
      <c r="BE92" s="171"/>
      <c r="BF92" s="171"/>
      <c r="BG92" s="171"/>
    </row>
    <row r="93" spans="1:59" ht="15" customHeight="1" x14ac:dyDescent="0.3">
      <c r="A93" s="172"/>
      <c r="B93" s="172"/>
      <c r="C93" s="172"/>
      <c r="D93" s="173"/>
      <c r="E93" s="173"/>
      <c r="F93" s="173"/>
      <c r="G93" s="173"/>
      <c r="H93" s="173"/>
      <c r="I93" s="174"/>
      <c r="J93" s="175"/>
      <c r="K93" s="176" t="str">
        <f t="shared" si="66"/>
        <v/>
      </c>
      <c r="L93" s="177" t="str">
        <f t="shared" si="67"/>
        <v/>
      </c>
      <c r="M93" s="178" t="str">
        <f t="shared" si="68"/>
        <v/>
      </c>
      <c r="N93" s="44" t="str" cm="1">
        <f t="array" ref="N93">IFERROR(IF(_xlfn.SINGLE(A:A)="","",IF(R93="Beer",SUM(LOOKUP(2,1/(Rates!$B$3:$B$5&lt;=W93)/(Rates!$C$3:$C$5&gt;=W93),Rates!$D$3:$D$5)*(X93/100)*W93),IF(R93="Refreshment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44" t="str">
        <f t="shared" si="69"/>
        <v/>
      </c>
      <c r="P93" s="13"/>
      <c r="Q93" s="179" t="str">
        <f t="shared" si="70"/>
        <v/>
      </c>
      <c r="R93" s="180" t="str">
        <f t="shared" si="71"/>
        <v/>
      </c>
      <c r="S93" s="13" t="str">
        <f>IF(A93="","",IF(R93="Refreshment Beverage",VLOOKUP(VALUE(Q93),Rates!G$15:L$19,2,0),VLOOKUP(VALUE(Q93),Rates!G$4:L$8,2,0)))</f>
        <v/>
      </c>
      <c r="T93" s="13" t="str">
        <f t="shared" si="72"/>
        <v/>
      </c>
      <c r="U93" s="181" t="str">
        <f t="shared" si="73"/>
        <v/>
      </c>
      <c r="V93" s="13" t="str">
        <f t="shared" si="74"/>
        <v/>
      </c>
      <c r="W93" s="13" t="str">
        <f t="shared" si="75"/>
        <v/>
      </c>
      <c r="X93" s="182" t="str">
        <f t="shared" si="76"/>
        <v/>
      </c>
      <c r="Y93" s="183" t="str">
        <f>IF(A:A="","",IF(R93="Refreshment Beverage",VLOOKUP(Q93,Rates!G$15:L$19,6,0)*W93,VLOOKUP(Q93,Rates!G$4:L$12,6,0)*W93))</f>
        <v/>
      </c>
      <c r="Z93" s="183" t="str">
        <f t="shared" si="77"/>
        <v/>
      </c>
      <c r="AA93" s="17">
        <f t="shared" si="65"/>
        <v>0</v>
      </c>
      <c r="AB93" s="177" t="str" cm="1">
        <f t="array" ref="AB93">IF(_xlfn.SINGLE(A:A)="","",IF(R93="Refreshment Beverage","",IF(AND(R93="Beer",Q93=0),SUM(LOOKUP(2,1/(Rates!$B$15:$B$18&lt;=W93)/(Rates!$C$15:$C$18&gt;=W93),Rates!$D$15:$D$18)*W93),VLOOKUP(VALUE(_xlfn.SINGLE(Q:Q)),Rates!A:B,2,0)*W93)))</f>
        <v/>
      </c>
      <c r="AC93" s="177" t="str" cm="1">
        <f t="array" ref="AC93">IF(_xlfn.SINGLE(A:A)="","",IF(R93="Refreshment Beverage","",IF(AND(R93="Beer",Q93=0),SUM(LOOKUP(2,1/(Rates!$B$15:$B$18&lt;=W93)/(Rates!$C$15:$C$18&gt;=W93),Rates!$E$15:$E$18)*W93),VLOOKUP(VALUE(_xlfn.SINGLE(Q:Q)),Rates!A:C,3,0)*W93)))</f>
        <v/>
      </c>
      <c r="AD93" s="168">
        <f>IFERROR(IF(OR(Q93=1,Q93=2,Q93=3,Q93=4),VLOOKUP(Q93,Rates!$A$31:$B$34,2,0)*W93,IF(V93=1,VLOOKUP(U93,'REB BEV MIN MKUP'!B:E,4,0),IF(V93&gt;1,VLOOKUP(VALUE(W93),'REB BEV MIN MKUP'!O:Q,3,0),0))),0)</f>
        <v>0</v>
      </c>
      <c r="AE93" s="177" t="str">
        <f t="shared" si="78"/>
        <v/>
      </c>
      <c r="AF93" s="13" t="str">
        <f t="shared" si="79"/>
        <v/>
      </c>
      <c r="AG93" s="177" t="str">
        <f t="shared" si="80"/>
        <v/>
      </c>
      <c r="AH93" s="184" t="str">
        <f t="shared" si="81"/>
        <v/>
      </c>
      <c r="AI93" s="184" t="str">
        <f>IF(AE:AE="","",IF(R93="Refreshment Beverage",AK93*(Rates!J$19/100),ROUND(SUM(AH93*(Rates!$J$8/100)),4)))</f>
        <v/>
      </c>
      <c r="AJ93" s="183" t="str">
        <f t="shared" si="82"/>
        <v/>
      </c>
      <c r="AK93" s="185" t="str">
        <f t="shared" si="83"/>
        <v/>
      </c>
      <c r="AL93" s="177" t="str">
        <f t="shared" si="84"/>
        <v/>
      </c>
      <c r="AM93" s="13" t="str">
        <f>IF(AS93="","",IF(R93="Refreshment Beverage",ROUND(AS93*Rates!K$19,4),ROUND(AO93*(VLOOKUP(VALUE(Q93),Rates!G$4:L$12,3,0)),4)))</f>
        <v/>
      </c>
      <c r="AN93" s="183" t="str">
        <f>IF(AS93="","",IF(R93="Refreshment Beverage",AS93*(Rates!J$19/100),MAX(AM93,AB93)))</f>
        <v/>
      </c>
      <c r="AO93" s="186" t="str">
        <f t="shared" si="85"/>
        <v/>
      </c>
      <c r="AP93" s="186" t="str">
        <f t="shared" si="86"/>
        <v/>
      </c>
      <c r="AQ93" s="186" t="str">
        <f>IF(AS93="","",IF(R93="Refreshment Beverage",ROUND(SUM(VLOOKUP(Q:Q,Rates!G$15:L$19,3,0)*(AS93-Y93-Z93-AA93)),4),ROUND(SUM(Rates!$K$8*AS93),4)))</f>
        <v/>
      </c>
      <c r="AR93" s="184" t="str">
        <f t="shared" si="87"/>
        <v/>
      </c>
      <c r="AS93" s="185" t="str">
        <f t="shared" si="88"/>
        <v/>
      </c>
      <c r="AT93" s="177" t="str">
        <f t="shared" si="89"/>
        <v/>
      </c>
      <c r="AU93" s="13" t="str">
        <f>IF(AX93="","",IF(R93="Refreshment Beverage",ROUND((BA93-Y93-Z93-AA93)*VLOOKUP(VALUE(Q93),Rates!G$15:L$19,3,0),4),ROUND(AW93*(VLOOKUP(VALUE(Q93),Rates!G:L,3,0)),4)))</f>
        <v/>
      </c>
      <c r="AV93" s="183" t="str">
        <f t="shared" si="90"/>
        <v/>
      </c>
      <c r="AW93" s="186" t="str">
        <f t="shared" si="91"/>
        <v/>
      </c>
      <c r="AX93" s="184" t="str">
        <f t="shared" si="92"/>
        <v/>
      </c>
      <c r="AY93" s="186" t="str">
        <f>IF(AX93="","",IF(R93="Refreshment Beverage",ROUND(SUM(AX93*Rates!K$19),4),ROUND(SUM(AX93*(Rates!J$8/100)),4)))</f>
        <v/>
      </c>
      <c r="AZ93" s="183" t="str">
        <f t="shared" si="93"/>
        <v/>
      </c>
      <c r="BA93" s="185" t="str">
        <f t="shared" si="94"/>
        <v/>
      </c>
      <c r="BD93" s="171"/>
      <c r="BE93" s="171"/>
      <c r="BF93" s="171"/>
      <c r="BG93" s="171"/>
    </row>
    <row r="94" spans="1:59" ht="15" customHeight="1" x14ac:dyDescent="0.3">
      <c r="A94" s="172"/>
      <c r="B94" s="172"/>
      <c r="C94" s="172"/>
      <c r="D94" s="173"/>
      <c r="E94" s="173"/>
      <c r="F94" s="173"/>
      <c r="G94" s="173"/>
      <c r="H94" s="173"/>
      <c r="I94" s="174"/>
      <c r="J94" s="175"/>
      <c r="K94" s="176" t="str">
        <f t="shared" si="66"/>
        <v/>
      </c>
      <c r="L94" s="177" t="str">
        <f t="shared" si="67"/>
        <v/>
      </c>
      <c r="M94" s="178" t="str">
        <f t="shared" si="68"/>
        <v/>
      </c>
      <c r="N94" s="44" t="str" cm="1">
        <f t="array" ref="N94">IFERROR(IF(_xlfn.SINGLE(A:A)="","",IF(R94="Beer",SUM(LOOKUP(2,1/(Rates!$B$3:$B$5&lt;=W94)/(Rates!$C$3:$C$5&gt;=W94),Rates!$D$3:$D$5)*(X94/100)*W94),IF(R94="Refreshment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44" t="str">
        <f t="shared" si="69"/>
        <v/>
      </c>
      <c r="P94" s="13"/>
      <c r="Q94" s="179" t="str">
        <f t="shared" si="70"/>
        <v/>
      </c>
      <c r="R94" s="180" t="str">
        <f t="shared" si="71"/>
        <v/>
      </c>
      <c r="S94" s="13" t="str">
        <f>IF(A94="","",IF(R94="Refreshment Beverage",VLOOKUP(VALUE(Q94),Rates!G$15:L$19,2,0),VLOOKUP(VALUE(Q94),Rates!G$4:L$8,2,0)))</f>
        <v/>
      </c>
      <c r="T94" s="13" t="str">
        <f t="shared" si="72"/>
        <v/>
      </c>
      <c r="U94" s="181" t="str">
        <f t="shared" si="73"/>
        <v/>
      </c>
      <c r="V94" s="13" t="str">
        <f t="shared" si="74"/>
        <v/>
      </c>
      <c r="W94" s="13" t="str">
        <f t="shared" si="75"/>
        <v/>
      </c>
      <c r="X94" s="182" t="str">
        <f t="shared" si="76"/>
        <v/>
      </c>
      <c r="Y94" s="183" t="str">
        <f>IF(A:A="","",IF(R94="Refreshment Beverage",VLOOKUP(Q94,Rates!G$15:L$19,6,0)*W94,VLOOKUP(Q94,Rates!G$4:L$12,6,0)*W94))</f>
        <v/>
      </c>
      <c r="Z94" s="183" t="str">
        <f t="shared" si="77"/>
        <v/>
      </c>
      <c r="AA94" s="17">
        <f t="shared" si="65"/>
        <v>0</v>
      </c>
      <c r="AB94" s="177" t="str" cm="1">
        <f t="array" ref="AB94">IF(_xlfn.SINGLE(A:A)="","",IF(R94="Refreshment Beverage","",IF(AND(R94="Beer",Q94=0),SUM(LOOKUP(2,1/(Rates!$B$15:$B$18&lt;=W94)/(Rates!$C$15:$C$18&gt;=W94),Rates!$D$15:$D$18)*W94),VLOOKUP(VALUE(_xlfn.SINGLE(Q:Q)),Rates!A:B,2,0)*W94)))</f>
        <v/>
      </c>
      <c r="AC94" s="177" t="str" cm="1">
        <f t="array" ref="AC94">IF(_xlfn.SINGLE(A:A)="","",IF(R94="Refreshment Beverage","",IF(AND(R94="Beer",Q94=0),SUM(LOOKUP(2,1/(Rates!$B$15:$B$18&lt;=W94)/(Rates!$C$15:$C$18&gt;=W94),Rates!$E$15:$E$18)*W94),VLOOKUP(VALUE(_xlfn.SINGLE(Q:Q)),Rates!A:C,3,0)*W94)))</f>
        <v/>
      </c>
      <c r="AD94" s="168">
        <f>IFERROR(IF(OR(Q94=1,Q94=2,Q94=3,Q94=4),VLOOKUP(Q94,Rates!$A$31:$B$34,2,0)*W94,IF(V94=1,VLOOKUP(U94,'REB BEV MIN MKUP'!B:E,4,0),IF(V94&gt;1,VLOOKUP(VALUE(W94),'REB BEV MIN MKUP'!O:Q,3,0),0))),0)</f>
        <v>0</v>
      </c>
      <c r="AE94" s="177" t="str">
        <f t="shared" si="78"/>
        <v/>
      </c>
      <c r="AF94" s="13" t="str">
        <f t="shared" si="79"/>
        <v/>
      </c>
      <c r="AG94" s="177" t="str">
        <f t="shared" si="80"/>
        <v/>
      </c>
      <c r="AH94" s="184" t="str">
        <f t="shared" si="81"/>
        <v/>
      </c>
      <c r="AI94" s="184" t="str">
        <f>IF(AE:AE="","",IF(R94="Refreshment Beverage",AK94*(Rates!J$19/100),ROUND(SUM(AH94*(Rates!$J$8/100)),4)))</f>
        <v/>
      </c>
      <c r="AJ94" s="183" t="str">
        <f t="shared" si="82"/>
        <v/>
      </c>
      <c r="AK94" s="185" t="str">
        <f t="shared" si="83"/>
        <v/>
      </c>
      <c r="AL94" s="177" t="str">
        <f t="shared" si="84"/>
        <v/>
      </c>
      <c r="AM94" s="13" t="str">
        <f>IF(AS94="","",IF(R94="Refreshment Beverage",ROUND(AS94*Rates!K$19,4),ROUND(AO94*(VLOOKUP(VALUE(Q94),Rates!G$4:L$12,3,0)),4)))</f>
        <v/>
      </c>
      <c r="AN94" s="183" t="str">
        <f>IF(AS94="","",IF(R94="Refreshment Beverage",AS94*(Rates!J$19/100),MAX(AM94,AB94)))</f>
        <v/>
      </c>
      <c r="AO94" s="186" t="str">
        <f t="shared" si="85"/>
        <v/>
      </c>
      <c r="AP94" s="186" t="str">
        <f t="shared" si="86"/>
        <v/>
      </c>
      <c r="AQ94" s="186" t="str">
        <f>IF(AS94="","",IF(R94="Refreshment Beverage",ROUND(SUM(VLOOKUP(Q:Q,Rates!G$15:L$19,3,0)*(AS94-Y94-Z94-AA94)),4),ROUND(SUM(Rates!$K$8*AS94),4)))</f>
        <v/>
      </c>
      <c r="AR94" s="184" t="str">
        <f t="shared" si="87"/>
        <v/>
      </c>
      <c r="AS94" s="185" t="str">
        <f t="shared" si="88"/>
        <v/>
      </c>
      <c r="AT94" s="177" t="str">
        <f t="shared" si="89"/>
        <v/>
      </c>
      <c r="AU94" s="13" t="str">
        <f>IF(AX94="","",IF(R94="Refreshment Beverage",ROUND((BA94-Y94-Z94-AA94)*VLOOKUP(VALUE(Q94),Rates!G$15:L$19,3,0),4),ROUND(AW94*(VLOOKUP(VALUE(Q94),Rates!G:L,3,0)),4)))</f>
        <v/>
      </c>
      <c r="AV94" s="183" t="str">
        <f t="shared" si="90"/>
        <v/>
      </c>
      <c r="AW94" s="186" t="str">
        <f t="shared" si="91"/>
        <v/>
      </c>
      <c r="AX94" s="184" t="str">
        <f t="shared" si="92"/>
        <v/>
      </c>
      <c r="AY94" s="186" t="str">
        <f>IF(AX94="","",IF(R94="Refreshment Beverage",ROUND(SUM(AX94*Rates!K$19),4),ROUND(SUM(AX94*(Rates!J$8/100)),4)))</f>
        <v/>
      </c>
      <c r="AZ94" s="183" t="str">
        <f t="shared" si="93"/>
        <v/>
      </c>
      <c r="BA94" s="185" t="str">
        <f t="shared" si="94"/>
        <v/>
      </c>
      <c r="BD94" s="171"/>
      <c r="BE94" s="171"/>
      <c r="BF94" s="171"/>
      <c r="BG94" s="171"/>
    </row>
    <row r="95" spans="1:59" ht="15" customHeight="1" x14ac:dyDescent="0.3">
      <c r="A95" s="172"/>
      <c r="B95" s="172"/>
      <c r="C95" s="172"/>
      <c r="D95" s="173"/>
      <c r="E95" s="173"/>
      <c r="F95" s="173"/>
      <c r="G95" s="173"/>
      <c r="H95" s="173"/>
      <c r="I95" s="174"/>
      <c r="J95" s="175"/>
      <c r="K95" s="176" t="str">
        <f t="shared" si="66"/>
        <v/>
      </c>
      <c r="L95" s="177" t="str">
        <f t="shared" si="67"/>
        <v/>
      </c>
      <c r="M95" s="178" t="str">
        <f t="shared" si="68"/>
        <v/>
      </c>
      <c r="N95" s="44" t="str" cm="1">
        <f t="array" ref="N95">IFERROR(IF(_xlfn.SINGLE(A:A)="","",IF(R95="Beer",SUM(LOOKUP(2,1/(Rates!$B$3:$B$5&lt;=W95)/(Rates!$C$3:$C$5&gt;=W95),Rates!$D$3:$D$5)*(X95/100)*W95),IF(R95="Refreshment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44" t="str">
        <f t="shared" si="69"/>
        <v/>
      </c>
      <c r="P95" s="13"/>
      <c r="Q95" s="179" t="str">
        <f t="shared" si="70"/>
        <v/>
      </c>
      <c r="R95" s="180" t="str">
        <f t="shared" si="71"/>
        <v/>
      </c>
      <c r="S95" s="13" t="str">
        <f>IF(A95="","",IF(R95="Refreshment Beverage",VLOOKUP(VALUE(Q95),Rates!G$15:L$19,2,0),VLOOKUP(VALUE(Q95),Rates!G$4:L$8,2,0)))</f>
        <v/>
      </c>
      <c r="T95" s="13" t="str">
        <f t="shared" si="72"/>
        <v/>
      </c>
      <c r="U95" s="181" t="str">
        <f t="shared" si="73"/>
        <v/>
      </c>
      <c r="V95" s="13" t="str">
        <f t="shared" si="74"/>
        <v/>
      </c>
      <c r="W95" s="13" t="str">
        <f t="shared" si="75"/>
        <v/>
      </c>
      <c r="X95" s="182" t="str">
        <f t="shared" si="76"/>
        <v/>
      </c>
      <c r="Y95" s="183" t="str">
        <f>IF(A:A="","",IF(R95="Refreshment Beverage",VLOOKUP(Q95,Rates!G$15:L$19,6,0)*W95,VLOOKUP(Q95,Rates!G$4:L$12,6,0)*W95))</f>
        <v/>
      </c>
      <c r="Z95" s="183" t="str">
        <f t="shared" si="77"/>
        <v/>
      </c>
      <c r="AA95" s="17">
        <f t="shared" si="65"/>
        <v>0</v>
      </c>
      <c r="AB95" s="177" t="str" cm="1">
        <f t="array" ref="AB95">IF(_xlfn.SINGLE(A:A)="","",IF(R95="Refreshment Beverage","",IF(AND(R95="Beer",Q95=0),SUM(LOOKUP(2,1/(Rates!$B$15:$B$18&lt;=W95)/(Rates!$C$15:$C$18&gt;=W95),Rates!$D$15:$D$18)*W95),VLOOKUP(VALUE(_xlfn.SINGLE(Q:Q)),Rates!A:B,2,0)*W95)))</f>
        <v/>
      </c>
      <c r="AC95" s="177" t="str" cm="1">
        <f t="array" ref="AC95">IF(_xlfn.SINGLE(A:A)="","",IF(R95="Refreshment Beverage","",IF(AND(R95="Beer",Q95=0),SUM(LOOKUP(2,1/(Rates!$B$15:$B$18&lt;=W95)/(Rates!$C$15:$C$18&gt;=W95),Rates!$E$15:$E$18)*W95),VLOOKUP(VALUE(_xlfn.SINGLE(Q:Q)),Rates!A:C,3,0)*W95)))</f>
        <v/>
      </c>
      <c r="AD95" s="168">
        <f>IFERROR(IF(OR(Q95=1,Q95=2,Q95=3,Q95=4),VLOOKUP(Q95,Rates!$A$31:$B$34,2,0)*W95,IF(V95=1,VLOOKUP(U95,'REB BEV MIN MKUP'!B:E,4,0),IF(V95&gt;1,VLOOKUP(VALUE(W95),'REB BEV MIN MKUP'!O:Q,3,0),0))),0)</f>
        <v>0</v>
      </c>
      <c r="AE95" s="177" t="str">
        <f t="shared" si="78"/>
        <v/>
      </c>
      <c r="AF95" s="13" t="str">
        <f t="shared" si="79"/>
        <v/>
      </c>
      <c r="AG95" s="177" t="str">
        <f t="shared" si="80"/>
        <v/>
      </c>
      <c r="AH95" s="184" t="str">
        <f t="shared" si="81"/>
        <v/>
      </c>
      <c r="AI95" s="184" t="str">
        <f>IF(AE:AE="","",IF(R95="Refreshment Beverage",AK95*(Rates!J$19/100),ROUND(SUM(AH95*(Rates!$J$8/100)),4)))</f>
        <v/>
      </c>
      <c r="AJ95" s="183" t="str">
        <f t="shared" si="82"/>
        <v/>
      </c>
      <c r="AK95" s="185" t="str">
        <f t="shared" si="83"/>
        <v/>
      </c>
      <c r="AL95" s="177" t="str">
        <f t="shared" si="84"/>
        <v/>
      </c>
      <c r="AM95" s="13" t="str">
        <f>IF(AS95="","",IF(R95="Refreshment Beverage",ROUND(AS95*Rates!K$19,4),ROUND(AO95*(VLOOKUP(VALUE(Q95),Rates!G$4:L$12,3,0)),4)))</f>
        <v/>
      </c>
      <c r="AN95" s="183" t="str">
        <f>IF(AS95="","",IF(R95="Refreshment Beverage",AS95*(Rates!J$19/100),MAX(AM95,AB95)))</f>
        <v/>
      </c>
      <c r="AO95" s="186" t="str">
        <f t="shared" si="85"/>
        <v/>
      </c>
      <c r="AP95" s="186" t="str">
        <f t="shared" si="86"/>
        <v/>
      </c>
      <c r="AQ95" s="186" t="str">
        <f>IF(AS95="","",IF(R95="Refreshment Beverage",ROUND(SUM(VLOOKUP(Q:Q,Rates!G$15:L$19,3,0)*(AS95-Y95-Z95-AA95)),4),ROUND(SUM(Rates!$K$8*AS95),4)))</f>
        <v/>
      </c>
      <c r="AR95" s="184" t="str">
        <f t="shared" si="87"/>
        <v/>
      </c>
      <c r="AS95" s="185" t="str">
        <f t="shared" si="88"/>
        <v/>
      </c>
      <c r="AT95" s="177" t="str">
        <f t="shared" si="89"/>
        <v/>
      </c>
      <c r="AU95" s="13" t="str">
        <f>IF(AX95="","",IF(R95="Refreshment Beverage",ROUND((BA95-Y95-Z95-AA95)*VLOOKUP(VALUE(Q95),Rates!G$15:L$19,3,0),4),ROUND(AW95*(VLOOKUP(VALUE(Q95),Rates!G:L,3,0)),4)))</f>
        <v/>
      </c>
      <c r="AV95" s="183" t="str">
        <f t="shared" si="90"/>
        <v/>
      </c>
      <c r="AW95" s="186" t="str">
        <f t="shared" si="91"/>
        <v/>
      </c>
      <c r="AX95" s="184" t="str">
        <f t="shared" si="92"/>
        <v/>
      </c>
      <c r="AY95" s="186" t="str">
        <f>IF(AX95="","",IF(R95="Refreshment Beverage",ROUND(SUM(AX95*Rates!K$19),4),ROUND(SUM(AX95*(Rates!J$8/100)),4)))</f>
        <v/>
      </c>
      <c r="AZ95" s="183" t="str">
        <f t="shared" si="93"/>
        <v/>
      </c>
      <c r="BA95" s="185" t="str">
        <f t="shared" si="94"/>
        <v/>
      </c>
      <c r="BD95" s="171"/>
      <c r="BE95" s="171"/>
      <c r="BF95" s="171"/>
      <c r="BG95" s="171"/>
    </row>
    <row r="96" spans="1:59" ht="15" customHeight="1" x14ac:dyDescent="0.3">
      <c r="A96" s="172"/>
      <c r="B96" s="172"/>
      <c r="C96" s="172"/>
      <c r="D96" s="173"/>
      <c r="E96" s="173"/>
      <c r="F96" s="173"/>
      <c r="G96" s="173"/>
      <c r="H96" s="173"/>
      <c r="I96" s="174"/>
      <c r="J96" s="175"/>
      <c r="K96" s="176" t="str">
        <f t="shared" si="66"/>
        <v/>
      </c>
      <c r="L96" s="177" t="str">
        <f t="shared" si="67"/>
        <v/>
      </c>
      <c r="M96" s="178" t="str">
        <f t="shared" si="68"/>
        <v/>
      </c>
      <c r="N96" s="44" t="str" cm="1">
        <f t="array" ref="N96">IFERROR(IF(_xlfn.SINGLE(A:A)="","",IF(R96="Beer",SUM(LOOKUP(2,1/(Rates!$B$3:$B$5&lt;=W96)/(Rates!$C$3:$C$5&gt;=W96),Rates!$D$3:$D$5)*(X96/100)*W96),IF(R96="Refreshment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44" t="str">
        <f t="shared" si="69"/>
        <v/>
      </c>
      <c r="P96" s="13"/>
      <c r="Q96" s="179" t="str">
        <f t="shared" si="70"/>
        <v/>
      </c>
      <c r="R96" s="180" t="str">
        <f t="shared" si="71"/>
        <v/>
      </c>
      <c r="S96" s="13" t="str">
        <f>IF(A96="","",IF(R96="Refreshment Beverage",VLOOKUP(VALUE(Q96),Rates!G$15:L$19,2,0),VLOOKUP(VALUE(Q96),Rates!G$4:L$8,2,0)))</f>
        <v/>
      </c>
      <c r="T96" s="13" t="str">
        <f t="shared" si="72"/>
        <v/>
      </c>
      <c r="U96" s="181" t="str">
        <f t="shared" si="73"/>
        <v/>
      </c>
      <c r="V96" s="13" t="str">
        <f t="shared" si="74"/>
        <v/>
      </c>
      <c r="W96" s="13" t="str">
        <f t="shared" si="75"/>
        <v/>
      </c>
      <c r="X96" s="182" t="str">
        <f t="shared" si="76"/>
        <v/>
      </c>
      <c r="Y96" s="183" t="str">
        <f>IF(A:A="","",IF(R96="Refreshment Beverage",VLOOKUP(Q96,Rates!G$15:L$19,6,0)*W96,VLOOKUP(Q96,Rates!G$4:L$12,6,0)*W96))</f>
        <v/>
      </c>
      <c r="Z96" s="183" t="str">
        <f t="shared" si="77"/>
        <v/>
      </c>
      <c r="AA96" s="17">
        <f t="shared" si="65"/>
        <v>0</v>
      </c>
      <c r="AB96" s="177" t="str" cm="1">
        <f t="array" ref="AB96">IF(_xlfn.SINGLE(A:A)="","",IF(R96="Refreshment Beverage","",IF(AND(R96="Beer",Q96=0),SUM(LOOKUP(2,1/(Rates!$B$15:$B$18&lt;=W96)/(Rates!$C$15:$C$18&gt;=W96),Rates!$D$15:$D$18)*W96),VLOOKUP(VALUE(_xlfn.SINGLE(Q:Q)),Rates!A:B,2,0)*W96)))</f>
        <v/>
      </c>
      <c r="AC96" s="177" t="str" cm="1">
        <f t="array" ref="AC96">IF(_xlfn.SINGLE(A:A)="","",IF(R96="Refreshment Beverage","",IF(AND(R96="Beer",Q96=0),SUM(LOOKUP(2,1/(Rates!$B$15:$B$18&lt;=W96)/(Rates!$C$15:$C$18&gt;=W96),Rates!$E$15:$E$18)*W96),VLOOKUP(VALUE(_xlfn.SINGLE(Q:Q)),Rates!A:C,3,0)*W96)))</f>
        <v/>
      </c>
      <c r="AD96" s="168">
        <f>IFERROR(IF(OR(Q96=1,Q96=2,Q96=3,Q96=4),VLOOKUP(Q96,Rates!$A$31:$B$34,2,0)*W96,IF(V96=1,VLOOKUP(U96,'REB BEV MIN MKUP'!B:E,4,0),IF(V96&gt;1,VLOOKUP(VALUE(W96),'REB BEV MIN MKUP'!O:Q,3,0),0))),0)</f>
        <v>0</v>
      </c>
      <c r="AE96" s="177" t="str">
        <f t="shared" si="78"/>
        <v/>
      </c>
      <c r="AF96" s="13" t="str">
        <f t="shared" si="79"/>
        <v/>
      </c>
      <c r="AG96" s="177" t="str">
        <f t="shared" si="80"/>
        <v/>
      </c>
      <c r="AH96" s="184" t="str">
        <f t="shared" si="81"/>
        <v/>
      </c>
      <c r="AI96" s="184" t="str">
        <f>IF(AE:AE="","",IF(R96="Refreshment Beverage",AK96*(Rates!J$19/100),ROUND(SUM(AH96*(Rates!$J$8/100)),4)))</f>
        <v/>
      </c>
      <c r="AJ96" s="183" t="str">
        <f t="shared" si="82"/>
        <v/>
      </c>
      <c r="AK96" s="185" t="str">
        <f t="shared" si="83"/>
        <v/>
      </c>
      <c r="AL96" s="177" t="str">
        <f t="shared" si="84"/>
        <v/>
      </c>
      <c r="AM96" s="13" t="str">
        <f>IF(AS96="","",IF(R96="Refreshment Beverage",ROUND(AS96*Rates!K$19,4),ROUND(AO96*(VLOOKUP(VALUE(Q96),Rates!G$4:L$12,3,0)),4)))</f>
        <v/>
      </c>
      <c r="AN96" s="183" t="str">
        <f>IF(AS96="","",IF(R96="Refreshment Beverage",AS96*(Rates!J$19/100),MAX(AM96,AB96)))</f>
        <v/>
      </c>
      <c r="AO96" s="186" t="str">
        <f t="shared" si="85"/>
        <v/>
      </c>
      <c r="AP96" s="186" t="str">
        <f t="shared" si="86"/>
        <v/>
      </c>
      <c r="AQ96" s="186" t="str">
        <f>IF(AS96="","",IF(R96="Refreshment Beverage",ROUND(SUM(VLOOKUP(Q:Q,Rates!G$15:L$19,3,0)*(AS96-Y96-Z96-AA96)),4),ROUND(SUM(Rates!$K$8*AS96),4)))</f>
        <v/>
      </c>
      <c r="AR96" s="184" t="str">
        <f t="shared" si="87"/>
        <v/>
      </c>
      <c r="AS96" s="185" t="str">
        <f t="shared" si="88"/>
        <v/>
      </c>
      <c r="AT96" s="177" t="str">
        <f t="shared" si="89"/>
        <v/>
      </c>
      <c r="AU96" s="13" t="str">
        <f>IF(AX96="","",IF(R96="Refreshment Beverage",ROUND((BA96-Y96-Z96-AA96)*VLOOKUP(VALUE(Q96),Rates!G$15:L$19,3,0),4),ROUND(AW96*(VLOOKUP(VALUE(Q96),Rates!G:L,3,0)),4)))</f>
        <v/>
      </c>
      <c r="AV96" s="183" t="str">
        <f t="shared" si="90"/>
        <v/>
      </c>
      <c r="AW96" s="186" t="str">
        <f t="shared" si="91"/>
        <v/>
      </c>
      <c r="AX96" s="184" t="str">
        <f t="shared" si="92"/>
        <v/>
      </c>
      <c r="AY96" s="186" t="str">
        <f>IF(AX96="","",IF(R96="Refreshment Beverage",ROUND(SUM(AX96*Rates!K$19),4),ROUND(SUM(AX96*(Rates!J$8/100)),4)))</f>
        <v/>
      </c>
      <c r="AZ96" s="183" t="str">
        <f t="shared" si="93"/>
        <v/>
      </c>
      <c r="BA96" s="185" t="str">
        <f t="shared" si="94"/>
        <v/>
      </c>
      <c r="BD96" s="171"/>
      <c r="BE96" s="171"/>
      <c r="BF96" s="171"/>
      <c r="BG96" s="171"/>
    </row>
    <row r="97" spans="1:59" ht="15" customHeight="1" x14ac:dyDescent="0.3">
      <c r="A97" s="172"/>
      <c r="B97" s="172"/>
      <c r="C97" s="172"/>
      <c r="D97" s="173"/>
      <c r="E97" s="173"/>
      <c r="F97" s="173"/>
      <c r="G97" s="173"/>
      <c r="H97" s="173"/>
      <c r="I97" s="174"/>
      <c r="J97" s="175"/>
      <c r="K97" s="176" t="str">
        <f t="shared" si="66"/>
        <v/>
      </c>
      <c r="L97" s="177" t="str">
        <f t="shared" si="67"/>
        <v/>
      </c>
      <c r="M97" s="178" t="str">
        <f t="shared" si="68"/>
        <v/>
      </c>
      <c r="N97" s="44" t="str" cm="1">
        <f t="array" ref="N97">IFERROR(IF(_xlfn.SINGLE(A:A)="","",IF(R97="Beer",SUM(LOOKUP(2,1/(Rates!$B$3:$B$5&lt;=W97)/(Rates!$C$3:$C$5&gt;=W97),Rates!$D$3:$D$5)*(X97/100)*W97),IF(R97="Refreshment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44" t="str">
        <f t="shared" si="69"/>
        <v/>
      </c>
      <c r="P97" s="13"/>
      <c r="Q97" s="179" t="str">
        <f t="shared" si="70"/>
        <v/>
      </c>
      <c r="R97" s="180" t="str">
        <f t="shared" si="71"/>
        <v/>
      </c>
      <c r="S97" s="13" t="str">
        <f>IF(A97="","",IF(R97="Refreshment Beverage",VLOOKUP(VALUE(Q97),Rates!G$15:L$19,2,0),VLOOKUP(VALUE(Q97),Rates!G$4:L$8,2,0)))</f>
        <v/>
      </c>
      <c r="T97" s="13" t="str">
        <f t="shared" si="72"/>
        <v/>
      </c>
      <c r="U97" s="181" t="str">
        <f t="shared" si="73"/>
        <v/>
      </c>
      <c r="V97" s="13" t="str">
        <f t="shared" si="74"/>
        <v/>
      </c>
      <c r="W97" s="13" t="str">
        <f t="shared" si="75"/>
        <v/>
      </c>
      <c r="X97" s="182" t="str">
        <f t="shared" si="76"/>
        <v/>
      </c>
      <c r="Y97" s="183" t="str">
        <f>IF(A:A="","",IF(R97="Refreshment Beverage",VLOOKUP(Q97,Rates!G$15:L$19,6,0)*W97,VLOOKUP(Q97,Rates!G$4:L$12,6,0)*W97))</f>
        <v/>
      </c>
      <c r="Z97" s="183" t="str">
        <f t="shared" si="77"/>
        <v/>
      </c>
      <c r="AA97" s="17">
        <f t="shared" si="65"/>
        <v>0</v>
      </c>
      <c r="AB97" s="177" t="str" cm="1">
        <f t="array" ref="AB97">IF(_xlfn.SINGLE(A:A)="","",IF(R97="Refreshment Beverage","",IF(AND(R97="Beer",Q97=0),SUM(LOOKUP(2,1/(Rates!$B$15:$B$18&lt;=W97)/(Rates!$C$15:$C$18&gt;=W97),Rates!$D$15:$D$18)*W97),VLOOKUP(VALUE(_xlfn.SINGLE(Q:Q)),Rates!A:B,2,0)*W97)))</f>
        <v/>
      </c>
      <c r="AC97" s="177" t="str" cm="1">
        <f t="array" ref="AC97">IF(_xlfn.SINGLE(A:A)="","",IF(R97="Refreshment Beverage","",IF(AND(R97="Beer",Q97=0),SUM(LOOKUP(2,1/(Rates!$B$15:$B$18&lt;=W97)/(Rates!$C$15:$C$18&gt;=W97),Rates!$E$15:$E$18)*W97),VLOOKUP(VALUE(_xlfn.SINGLE(Q:Q)),Rates!A:C,3,0)*W97)))</f>
        <v/>
      </c>
      <c r="AD97" s="168">
        <f>IFERROR(IF(OR(Q97=1,Q97=2,Q97=3,Q97=4),VLOOKUP(Q97,Rates!$A$31:$B$34,2,0)*W97,IF(V97=1,VLOOKUP(U97,'REB BEV MIN MKUP'!B:E,4,0),IF(V97&gt;1,VLOOKUP(VALUE(W97),'REB BEV MIN MKUP'!O:Q,3,0),0))),0)</f>
        <v>0</v>
      </c>
      <c r="AE97" s="177" t="str">
        <f t="shared" si="78"/>
        <v/>
      </c>
      <c r="AF97" s="13" t="str">
        <f t="shared" si="79"/>
        <v/>
      </c>
      <c r="AG97" s="177" t="str">
        <f t="shared" si="80"/>
        <v/>
      </c>
      <c r="AH97" s="184" t="str">
        <f t="shared" si="81"/>
        <v/>
      </c>
      <c r="AI97" s="184" t="str">
        <f>IF(AE:AE="","",IF(R97="Refreshment Beverage",AK97*(Rates!J$19/100),ROUND(SUM(AH97*(Rates!$J$8/100)),4)))</f>
        <v/>
      </c>
      <c r="AJ97" s="183" t="str">
        <f t="shared" si="82"/>
        <v/>
      </c>
      <c r="AK97" s="185" t="str">
        <f t="shared" si="83"/>
        <v/>
      </c>
      <c r="AL97" s="177" t="str">
        <f t="shared" si="84"/>
        <v/>
      </c>
      <c r="AM97" s="13" t="str">
        <f>IF(AS97="","",IF(R97="Refreshment Beverage",ROUND(AS97*Rates!K$19,4),ROUND(AO97*(VLOOKUP(VALUE(Q97),Rates!G$4:L$12,3,0)),4)))</f>
        <v/>
      </c>
      <c r="AN97" s="183" t="str">
        <f>IF(AS97="","",IF(R97="Refreshment Beverage",AS97*(Rates!J$19/100),MAX(AM97,AB97)))</f>
        <v/>
      </c>
      <c r="AO97" s="186" t="str">
        <f t="shared" si="85"/>
        <v/>
      </c>
      <c r="AP97" s="186" t="str">
        <f t="shared" si="86"/>
        <v/>
      </c>
      <c r="AQ97" s="186" t="str">
        <f>IF(AS97="","",IF(R97="Refreshment Beverage",ROUND(SUM(VLOOKUP(Q:Q,Rates!G$15:L$19,3,0)*(AS97-Y97-Z97-AA97)),4),ROUND(SUM(Rates!$K$8*AS97),4)))</f>
        <v/>
      </c>
      <c r="AR97" s="184" t="str">
        <f t="shared" si="87"/>
        <v/>
      </c>
      <c r="AS97" s="185" t="str">
        <f t="shared" si="88"/>
        <v/>
      </c>
      <c r="AT97" s="177" t="str">
        <f t="shared" si="89"/>
        <v/>
      </c>
      <c r="AU97" s="13" t="str">
        <f>IF(AX97="","",IF(R97="Refreshment Beverage",ROUND((BA97-Y97-Z97-AA97)*VLOOKUP(VALUE(Q97),Rates!G$15:L$19,3,0),4),ROUND(AW97*(VLOOKUP(VALUE(Q97),Rates!G:L,3,0)),4)))</f>
        <v/>
      </c>
      <c r="AV97" s="183" t="str">
        <f t="shared" si="90"/>
        <v/>
      </c>
      <c r="AW97" s="186" t="str">
        <f t="shared" si="91"/>
        <v/>
      </c>
      <c r="AX97" s="184" t="str">
        <f t="shared" si="92"/>
        <v/>
      </c>
      <c r="AY97" s="186" t="str">
        <f>IF(AX97="","",IF(R97="Refreshment Beverage",ROUND(SUM(AX97*Rates!K$19),4),ROUND(SUM(AX97*(Rates!J$8/100)),4)))</f>
        <v/>
      </c>
      <c r="AZ97" s="183" t="str">
        <f t="shared" si="93"/>
        <v/>
      </c>
      <c r="BA97" s="185" t="str">
        <f t="shared" si="94"/>
        <v/>
      </c>
      <c r="BD97" s="171"/>
      <c r="BE97" s="171"/>
      <c r="BF97" s="171"/>
      <c r="BG97" s="171"/>
    </row>
    <row r="98" spans="1:59" ht="15" customHeight="1" x14ac:dyDescent="0.3">
      <c r="A98" s="172"/>
      <c r="B98" s="172"/>
      <c r="C98" s="172"/>
      <c r="D98" s="173"/>
      <c r="E98" s="173"/>
      <c r="F98" s="173"/>
      <c r="G98" s="173"/>
      <c r="H98" s="173"/>
      <c r="I98" s="174"/>
      <c r="J98" s="175"/>
      <c r="K98" s="176" t="str">
        <f t="shared" si="66"/>
        <v/>
      </c>
      <c r="L98" s="177" t="str">
        <f t="shared" si="67"/>
        <v/>
      </c>
      <c r="M98" s="178" t="str">
        <f t="shared" si="68"/>
        <v/>
      </c>
      <c r="N98" s="44" t="str" cm="1">
        <f t="array" ref="N98">IFERROR(IF(_xlfn.SINGLE(A:A)="","",IF(R98="Beer",SUM(LOOKUP(2,1/(Rates!$B$3:$B$5&lt;=W98)/(Rates!$C$3:$C$5&gt;=W98),Rates!$D$3:$D$5)*(X98/100)*W98),IF(R98="Refreshment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44" t="str">
        <f t="shared" si="69"/>
        <v/>
      </c>
      <c r="P98" s="13"/>
      <c r="Q98" s="179" t="str">
        <f t="shared" si="70"/>
        <v/>
      </c>
      <c r="R98" s="180" t="str">
        <f t="shared" si="71"/>
        <v/>
      </c>
      <c r="S98" s="13" t="str">
        <f>IF(A98="","",IF(R98="Refreshment Beverage",VLOOKUP(VALUE(Q98),Rates!G$15:L$19,2,0),VLOOKUP(VALUE(Q98),Rates!G$4:L$8,2,0)))</f>
        <v/>
      </c>
      <c r="T98" s="13" t="str">
        <f t="shared" si="72"/>
        <v/>
      </c>
      <c r="U98" s="181" t="str">
        <f t="shared" si="73"/>
        <v/>
      </c>
      <c r="V98" s="13" t="str">
        <f t="shared" si="74"/>
        <v/>
      </c>
      <c r="W98" s="13" t="str">
        <f t="shared" si="75"/>
        <v/>
      </c>
      <c r="X98" s="182" t="str">
        <f t="shared" si="76"/>
        <v/>
      </c>
      <c r="Y98" s="183" t="str">
        <f>IF(A:A="","",IF(R98="Refreshment Beverage",VLOOKUP(Q98,Rates!G$15:L$19,6,0)*W98,VLOOKUP(Q98,Rates!G$4:L$12,6,0)*W98))</f>
        <v/>
      </c>
      <c r="Z98" s="183" t="str">
        <f t="shared" si="77"/>
        <v/>
      </c>
      <c r="AA98" s="17">
        <f t="shared" si="65"/>
        <v>0</v>
      </c>
      <c r="AB98" s="177" t="str" cm="1">
        <f t="array" ref="AB98">IF(_xlfn.SINGLE(A:A)="","",IF(R98="Refreshment Beverage","",IF(AND(R98="Beer",Q98=0),SUM(LOOKUP(2,1/(Rates!$B$15:$B$18&lt;=W98)/(Rates!$C$15:$C$18&gt;=W98),Rates!$D$15:$D$18)*W98),VLOOKUP(VALUE(_xlfn.SINGLE(Q:Q)),Rates!A:B,2,0)*W98)))</f>
        <v/>
      </c>
      <c r="AC98" s="177" t="str" cm="1">
        <f t="array" ref="AC98">IF(_xlfn.SINGLE(A:A)="","",IF(R98="Refreshment Beverage","",IF(AND(R98="Beer",Q98=0),SUM(LOOKUP(2,1/(Rates!$B$15:$B$18&lt;=W98)/(Rates!$C$15:$C$18&gt;=W98),Rates!$E$15:$E$18)*W98),VLOOKUP(VALUE(_xlfn.SINGLE(Q:Q)),Rates!A:C,3,0)*W98)))</f>
        <v/>
      </c>
      <c r="AD98" s="168">
        <f>IFERROR(IF(OR(Q98=1,Q98=2,Q98=3,Q98=4),VLOOKUP(Q98,Rates!$A$31:$B$34,2,0)*W98,IF(V98=1,VLOOKUP(U98,'REB BEV MIN MKUP'!B:E,4,0),IF(V98&gt;1,VLOOKUP(VALUE(W98),'REB BEV MIN MKUP'!O:Q,3,0),0))),0)</f>
        <v>0</v>
      </c>
      <c r="AE98" s="177" t="str">
        <f t="shared" si="78"/>
        <v/>
      </c>
      <c r="AF98" s="13" t="str">
        <f t="shared" si="79"/>
        <v/>
      </c>
      <c r="AG98" s="177" t="str">
        <f t="shared" si="80"/>
        <v/>
      </c>
      <c r="AH98" s="184" t="str">
        <f t="shared" si="81"/>
        <v/>
      </c>
      <c r="AI98" s="184" t="str">
        <f>IF(AE:AE="","",IF(R98="Refreshment Beverage",AK98*(Rates!J$19/100),ROUND(SUM(AH98*(Rates!$J$8/100)),4)))</f>
        <v/>
      </c>
      <c r="AJ98" s="183" t="str">
        <f t="shared" si="82"/>
        <v/>
      </c>
      <c r="AK98" s="185" t="str">
        <f t="shared" si="83"/>
        <v/>
      </c>
      <c r="AL98" s="177" t="str">
        <f t="shared" si="84"/>
        <v/>
      </c>
      <c r="AM98" s="13" t="str">
        <f>IF(AS98="","",IF(R98="Refreshment Beverage",ROUND(AS98*Rates!K$19,4),ROUND(AO98*(VLOOKUP(VALUE(Q98),Rates!G$4:L$12,3,0)),4)))</f>
        <v/>
      </c>
      <c r="AN98" s="183" t="str">
        <f>IF(AS98="","",IF(R98="Refreshment Beverage",AS98*(Rates!J$19/100),MAX(AM98,AB98)))</f>
        <v/>
      </c>
      <c r="AO98" s="186" t="str">
        <f t="shared" si="85"/>
        <v/>
      </c>
      <c r="AP98" s="186" t="str">
        <f t="shared" si="86"/>
        <v/>
      </c>
      <c r="AQ98" s="186" t="str">
        <f>IF(AS98="","",IF(R98="Refreshment Beverage",ROUND(SUM(VLOOKUP(Q:Q,Rates!G$15:L$19,3,0)*(AS98-Y98-Z98-AA98)),4),ROUND(SUM(Rates!$K$8*AS98),4)))</f>
        <v/>
      </c>
      <c r="AR98" s="184" t="str">
        <f t="shared" si="87"/>
        <v/>
      </c>
      <c r="AS98" s="185" t="str">
        <f t="shared" si="88"/>
        <v/>
      </c>
      <c r="AT98" s="177" t="str">
        <f t="shared" si="89"/>
        <v/>
      </c>
      <c r="AU98" s="13" t="str">
        <f>IF(AX98="","",IF(R98="Refreshment Beverage",ROUND((BA98-Y98-Z98-AA98)*VLOOKUP(VALUE(Q98),Rates!G$15:L$19,3,0),4),ROUND(AW98*(VLOOKUP(VALUE(Q98),Rates!G:L,3,0)),4)))</f>
        <v/>
      </c>
      <c r="AV98" s="183" t="str">
        <f t="shared" si="90"/>
        <v/>
      </c>
      <c r="AW98" s="186" t="str">
        <f t="shared" si="91"/>
        <v/>
      </c>
      <c r="AX98" s="184" t="str">
        <f t="shared" si="92"/>
        <v/>
      </c>
      <c r="AY98" s="186" t="str">
        <f>IF(AX98="","",IF(R98="Refreshment Beverage",ROUND(SUM(AX98*Rates!K$19),4),ROUND(SUM(AX98*(Rates!J$8/100)),4)))</f>
        <v/>
      </c>
      <c r="AZ98" s="183" t="str">
        <f t="shared" si="93"/>
        <v/>
      </c>
      <c r="BA98" s="185" t="str">
        <f t="shared" si="94"/>
        <v/>
      </c>
      <c r="BD98" s="171"/>
      <c r="BE98" s="171"/>
      <c r="BF98" s="171"/>
      <c r="BG98" s="171"/>
    </row>
    <row r="99" spans="1:59" ht="15" customHeight="1" x14ac:dyDescent="0.3">
      <c r="A99" s="172"/>
      <c r="B99" s="172"/>
      <c r="C99" s="172"/>
      <c r="D99" s="173"/>
      <c r="E99" s="173"/>
      <c r="F99" s="173"/>
      <c r="G99" s="173"/>
      <c r="H99" s="173"/>
      <c r="I99" s="174"/>
      <c r="J99" s="175"/>
      <c r="K99" s="176" t="str">
        <f t="shared" si="66"/>
        <v/>
      </c>
      <c r="L99" s="177" t="str">
        <f t="shared" si="67"/>
        <v/>
      </c>
      <c r="M99" s="178" t="str">
        <f t="shared" si="68"/>
        <v/>
      </c>
      <c r="N99" s="44" t="str" cm="1">
        <f t="array" ref="N99">IFERROR(IF(_xlfn.SINGLE(A:A)="","",IF(R99="Beer",SUM(LOOKUP(2,1/(Rates!$B$3:$B$5&lt;=W99)/(Rates!$C$3:$C$5&gt;=W99),Rates!$D$3:$D$5)*(X99/100)*W99),IF(R99="Refreshment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44" t="str">
        <f t="shared" si="69"/>
        <v/>
      </c>
      <c r="P99" s="13"/>
      <c r="Q99" s="179" t="str">
        <f t="shared" si="70"/>
        <v/>
      </c>
      <c r="R99" s="180" t="str">
        <f t="shared" si="71"/>
        <v/>
      </c>
      <c r="S99" s="13" t="str">
        <f>IF(A99="","",IF(R99="Refreshment Beverage",VLOOKUP(VALUE(Q99),Rates!G$15:L$19,2,0),VLOOKUP(VALUE(Q99),Rates!G$4:L$8,2,0)))</f>
        <v/>
      </c>
      <c r="T99" s="13" t="str">
        <f t="shared" si="72"/>
        <v/>
      </c>
      <c r="U99" s="181" t="str">
        <f t="shared" si="73"/>
        <v/>
      </c>
      <c r="V99" s="13" t="str">
        <f t="shared" si="74"/>
        <v/>
      </c>
      <c r="W99" s="13" t="str">
        <f t="shared" si="75"/>
        <v/>
      </c>
      <c r="X99" s="182" t="str">
        <f t="shared" si="76"/>
        <v/>
      </c>
      <c r="Y99" s="183" t="str">
        <f>IF(A:A="","",IF(R99="Refreshment Beverage",VLOOKUP(Q99,Rates!G$15:L$19,6,0)*W99,VLOOKUP(Q99,Rates!G$4:L$12,6,0)*W99))</f>
        <v/>
      </c>
      <c r="Z99" s="183" t="str">
        <f t="shared" si="77"/>
        <v/>
      </c>
      <c r="AA99" s="17">
        <f t="shared" si="65"/>
        <v>0</v>
      </c>
      <c r="AB99" s="177" t="str" cm="1">
        <f t="array" ref="AB99">IF(_xlfn.SINGLE(A:A)="","",IF(R99="Refreshment Beverage","",IF(AND(R99="Beer",Q99=0),SUM(LOOKUP(2,1/(Rates!$B$15:$B$18&lt;=W99)/(Rates!$C$15:$C$18&gt;=W99),Rates!$D$15:$D$18)*W99),VLOOKUP(VALUE(_xlfn.SINGLE(Q:Q)),Rates!A:B,2,0)*W99)))</f>
        <v/>
      </c>
      <c r="AC99" s="177" t="str" cm="1">
        <f t="array" ref="AC99">IF(_xlfn.SINGLE(A:A)="","",IF(R99="Refreshment Beverage","",IF(AND(R99="Beer",Q99=0),SUM(LOOKUP(2,1/(Rates!$B$15:$B$18&lt;=W99)/(Rates!$C$15:$C$18&gt;=W99),Rates!$E$15:$E$18)*W99),VLOOKUP(VALUE(_xlfn.SINGLE(Q:Q)),Rates!A:C,3,0)*W99)))</f>
        <v/>
      </c>
      <c r="AD99" s="168">
        <f>IFERROR(IF(OR(Q99=1,Q99=2,Q99=3,Q99=4),VLOOKUP(Q99,Rates!$A$31:$B$34,2,0)*W99,IF(V99=1,VLOOKUP(U99,'REB BEV MIN MKUP'!B:E,4,0),IF(V99&gt;1,VLOOKUP(VALUE(W99),'REB BEV MIN MKUP'!O:Q,3,0),0))),0)</f>
        <v>0</v>
      </c>
      <c r="AE99" s="177" t="str">
        <f t="shared" si="78"/>
        <v/>
      </c>
      <c r="AF99" s="13" t="str">
        <f t="shared" si="79"/>
        <v/>
      </c>
      <c r="AG99" s="177" t="str">
        <f t="shared" si="80"/>
        <v/>
      </c>
      <c r="AH99" s="184" t="str">
        <f t="shared" si="81"/>
        <v/>
      </c>
      <c r="AI99" s="184" t="str">
        <f>IF(AE:AE="","",IF(R99="Refreshment Beverage",AK99*(Rates!J$19/100),ROUND(SUM(AH99*(Rates!$J$8/100)),4)))</f>
        <v/>
      </c>
      <c r="AJ99" s="183" t="str">
        <f t="shared" si="82"/>
        <v/>
      </c>
      <c r="AK99" s="185" t="str">
        <f t="shared" si="83"/>
        <v/>
      </c>
      <c r="AL99" s="177" t="str">
        <f t="shared" si="84"/>
        <v/>
      </c>
      <c r="AM99" s="13" t="str">
        <f>IF(AS99="","",IF(R99="Refreshment Beverage",ROUND(AS99*Rates!K$19,4),ROUND(AO99*(VLOOKUP(VALUE(Q99),Rates!G$4:L$12,3,0)),4)))</f>
        <v/>
      </c>
      <c r="AN99" s="183" t="str">
        <f>IF(AS99="","",IF(R99="Refreshment Beverage",AS99*(Rates!J$19/100),MAX(AM99,AB99)))</f>
        <v/>
      </c>
      <c r="AO99" s="186" t="str">
        <f t="shared" si="85"/>
        <v/>
      </c>
      <c r="AP99" s="186" t="str">
        <f t="shared" si="86"/>
        <v/>
      </c>
      <c r="AQ99" s="186" t="str">
        <f>IF(AS99="","",IF(R99="Refreshment Beverage",ROUND(SUM(VLOOKUP(Q:Q,Rates!G$15:L$19,3,0)*(AS99-Y99-Z99-AA99)),4),ROUND(SUM(Rates!$K$8*AS99),4)))</f>
        <v/>
      </c>
      <c r="AR99" s="184" t="str">
        <f t="shared" si="87"/>
        <v/>
      </c>
      <c r="AS99" s="185" t="str">
        <f t="shared" si="88"/>
        <v/>
      </c>
      <c r="AT99" s="177" t="str">
        <f t="shared" si="89"/>
        <v/>
      </c>
      <c r="AU99" s="13" t="str">
        <f>IF(AX99="","",IF(R99="Refreshment Beverage",ROUND((BA99-Y99-Z99-AA99)*VLOOKUP(VALUE(Q99),Rates!G$15:L$19,3,0),4),ROUND(AW99*(VLOOKUP(VALUE(Q99),Rates!G:L,3,0)),4)))</f>
        <v/>
      </c>
      <c r="AV99" s="183" t="str">
        <f t="shared" si="90"/>
        <v/>
      </c>
      <c r="AW99" s="186" t="str">
        <f t="shared" si="91"/>
        <v/>
      </c>
      <c r="AX99" s="184" t="str">
        <f t="shared" si="92"/>
        <v/>
      </c>
      <c r="AY99" s="186" t="str">
        <f>IF(AX99="","",IF(R99="Refreshment Beverage",ROUND(SUM(AX99*Rates!K$19),4),ROUND(SUM(AX99*(Rates!J$8/100)),4)))</f>
        <v/>
      </c>
      <c r="AZ99" s="183" t="str">
        <f t="shared" si="93"/>
        <v/>
      </c>
      <c r="BA99" s="185" t="str">
        <f t="shared" si="94"/>
        <v/>
      </c>
      <c r="BD99" s="171"/>
      <c r="BE99" s="171"/>
      <c r="BF99" s="171"/>
      <c r="BG99" s="171"/>
    </row>
    <row r="100" spans="1:59" ht="15" customHeight="1" x14ac:dyDescent="0.3">
      <c r="A100" s="172"/>
      <c r="B100" s="172"/>
      <c r="C100" s="172"/>
      <c r="D100" s="173"/>
      <c r="E100" s="173"/>
      <c r="F100" s="173"/>
      <c r="G100" s="173"/>
      <c r="H100" s="173"/>
      <c r="I100" s="174"/>
      <c r="J100" s="175"/>
      <c r="K100" s="176" t="str">
        <f t="shared" si="66"/>
        <v/>
      </c>
      <c r="L100" s="177" t="str">
        <f t="shared" si="67"/>
        <v/>
      </c>
      <c r="M100" s="178" t="str">
        <f t="shared" si="68"/>
        <v/>
      </c>
      <c r="N100" s="44" t="str" cm="1">
        <f t="array" ref="N100">IFERROR(IF(_xlfn.SINGLE(A:A)="","",IF(R100="Beer",SUM(LOOKUP(2,1/(Rates!$B$3:$B$5&lt;=W100)/(Rates!$C$3:$C$5&gt;=W100),Rates!$D$3:$D$5)*(X100/100)*W100),IF(R100="Refreshment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44" t="str">
        <f t="shared" si="69"/>
        <v/>
      </c>
      <c r="P100" s="13"/>
      <c r="Q100" s="179" t="str">
        <f t="shared" si="70"/>
        <v/>
      </c>
      <c r="R100" s="180" t="str">
        <f t="shared" si="71"/>
        <v/>
      </c>
      <c r="S100" s="13" t="str">
        <f>IF(A100="","",IF(R100="Refreshment Beverage",VLOOKUP(VALUE(Q100),Rates!G$15:L$19,2,0),VLOOKUP(VALUE(Q100),Rates!G$4:L$8,2,0)))</f>
        <v/>
      </c>
      <c r="T100" s="13" t="str">
        <f t="shared" si="72"/>
        <v/>
      </c>
      <c r="U100" s="181" t="str">
        <f t="shared" si="73"/>
        <v/>
      </c>
      <c r="V100" s="13" t="str">
        <f t="shared" si="74"/>
        <v/>
      </c>
      <c r="W100" s="13" t="str">
        <f t="shared" si="75"/>
        <v/>
      </c>
      <c r="X100" s="182" t="str">
        <f t="shared" si="76"/>
        <v/>
      </c>
      <c r="Y100" s="183" t="str">
        <f>IF(A:A="","",IF(R100="Refreshment Beverage",VLOOKUP(Q100,Rates!G$15:L$19,6,0)*W100,VLOOKUP(Q100,Rates!G$4:L$12,6,0)*W100))</f>
        <v/>
      </c>
      <c r="Z100" s="183" t="str">
        <f t="shared" si="77"/>
        <v/>
      </c>
      <c r="AA100" s="17">
        <f t="shared" si="65"/>
        <v>0</v>
      </c>
      <c r="AB100" s="177" t="str" cm="1">
        <f t="array" ref="AB100">IF(_xlfn.SINGLE(A:A)="","",IF(R100="Refreshment Beverage","",IF(AND(R100="Beer",Q100=0),SUM(LOOKUP(2,1/(Rates!$B$15:$B$18&lt;=W100)/(Rates!$C$15:$C$18&gt;=W100),Rates!$D$15:$D$18)*W100),VLOOKUP(VALUE(_xlfn.SINGLE(Q:Q)),Rates!A:B,2,0)*W100)))</f>
        <v/>
      </c>
      <c r="AC100" s="177" t="str" cm="1">
        <f t="array" ref="AC100">IF(_xlfn.SINGLE(A:A)="","",IF(R100="Refreshment Beverage","",IF(AND(R100="Beer",Q100=0),SUM(LOOKUP(2,1/(Rates!$B$15:$B$18&lt;=W100)/(Rates!$C$15:$C$18&gt;=W100),Rates!$E$15:$E$18)*W100),VLOOKUP(VALUE(_xlfn.SINGLE(Q:Q)),Rates!A:C,3,0)*W100)))</f>
        <v/>
      </c>
      <c r="AD100" s="168">
        <f>IFERROR(IF(OR(Q100=1,Q100=2,Q100=3,Q100=4),VLOOKUP(Q100,Rates!$A$31:$B$34,2,0)*W100,IF(V100=1,VLOOKUP(U100,'REB BEV MIN MKUP'!B:E,4,0),IF(V100&gt;1,VLOOKUP(VALUE(W100),'REB BEV MIN MKUP'!O:Q,3,0),0))),0)</f>
        <v>0</v>
      </c>
      <c r="AE100" s="177" t="str">
        <f t="shared" si="78"/>
        <v/>
      </c>
      <c r="AF100" s="13" t="str">
        <f t="shared" si="79"/>
        <v/>
      </c>
      <c r="AG100" s="177" t="str">
        <f t="shared" si="80"/>
        <v/>
      </c>
      <c r="AH100" s="184" t="str">
        <f t="shared" si="81"/>
        <v/>
      </c>
      <c r="AI100" s="184" t="str">
        <f>IF(AE:AE="","",IF(R100="Refreshment Beverage",AK100*(Rates!J$19/100),ROUND(SUM(AH100*(Rates!$J$8/100)),4)))</f>
        <v/>
      </c>
      <c r="AJ100" s="183" t="str">
        <f t="shared" si="82"/>
        <v/>
      </c>
      <c r="AK100" s="185" t="str">
        <f t="shared" si="83"/>
        <v/>
      </c>
      <c r="AL100" s="177" t="str">
        <f t="shared" si="84"/>
        <v/>
      </c>
      <c r="AM100" s="13" t="str">
        <f>IF(AS100="","",IF(R100="Refreshment Beverage",ROUND(AS100*Rates!K$19,4),ROUND(AO100*(VLOOKUP(VALUE(Q100),Rates!G$4:L$12,3,0)),4)))</f>
        <v/>
      </c>
      <c r="AN100" s="183" t="str">
        <f>IF(AS100="","",IF(R100="Refreshment Beverage",AS100*(Rates!J$19/100),MAX(AM100,AB100)))</f>
        <v/>
      </c>
      <c r="AO100" s="186" t="str">
        <f t="shared" si="85"/>
        <v/>
      </c>
      <c r="AP100" s="186" t="str">
        <f t="shared" si="86"/>
        <v/>
      </c>
      <c r="AQ100" s="186" t="str">
        <f>IF(AS100="","",IF(R100="Refreshment Beverage",ROUND(SUM(VLOOKUP(Q:Q,Rates!G$15:L$19,3,0)*(AS100-Y100-Z100-AA100)),4),ROUND(SUM(Rates!$K$8*AS100),4)))</f>
        <v/>
      </c>
      <c r="AR100" s="184" t="str">
        <f t="shared" si="87"/>
        <v/>
      </c>
      <c r="AS100" s="185" t="str">
        <f t="shared" si="88"/>
        <v/>
      </c>
      <c r="AT100" s="177" t="str">
        <f t="shared" si="89"/>
        <v/>
      </c>
      <c r="AU100" s="13" t="str">
        <f>IF(AX100="","",IF(R100="Refreshment Beverage",ROUND((BA100-Y100-Z100-AA100)*VLOOKUP(VALUE(Q100),Rates!G$15:L$19,3,0),4),ROUND(AW100*(VLOOKUP(VALUE(Q100),Rates!G:L,3,0)),4)))</f>
        <v/>
      </c>
      <c r="AV100" s="183" t="str">
        <f t="shared" si="90"/>
        <v/>
      </c>
      <c r="AW100" s="186" t="str">
        <f t="shared" si="91"/>
        <v/>
      </c>
      <c r="AX100" s="184" t="str">
        <f t="shared" si="92"/>
        <v/>
      </c>
      <c r="AY100" s="186" t="str">
        <f>IF(AX100="","",IF(R100="Refreshment Beverage",ROUND(SUM(AX100*Rates!K$19),4),ROUND(SUM(AX100*(Rates!J$8/100)),4)))</f>
        <v/>
      </c>
      <c r="AZ100" s="183" t="str">
        <f t="shared" si="93"/>
        <v/>
      </c>
      <c r="BA100" s="185" t="str">
        <f t="shared" si="94"/>
        <v/>
      </c>
      <c r="BD100" s="171"/>
      <c r="BE100" s="171"/>
      <c r="BF100" s="171"/>
      <c r="BG100" s="171"/>
    </row>
    <row r="101" spans="1:59" ht="15" customHeight="1" x14ac:dyDescent="0.3">
      <c r="A101" s="172"/>
      <c r="B101" s="172"/>
      <c r="C101" s="172"/>
      <c r="D101" s="173"/>
      <c r="E101" s="173"/>
      <c r="F101" s="173"/>
      <c r="G101" s="173"/>
      <c r="H101" s="173"/>
      <c r="I101" s="174"/>
      <c r="J101" s="175"/>
      <c r="K101" s="176" t="str">
        <f t="shared" si="66"/>
        <v/>
      </c>
      <c r="L101" s="177" t="str">
        <f t="shared" si="67"/>
        <v/>
      </c>
      <c r="M101" s="178" t="str">
        <f t="shared" si="68"/>
        <v/>
      </c>
      <c r="N101" s="44" t="str" cm="1">
        <f t="array" ref="N101">IFERROR(IF(_xlfn.SINGLE(A:A)="","",IF(R101="Beer",SUM(LOOKUP(2,1/(Rates!$B$3:$B$5&lt;=W101)/(Rates!$C$3:$C$5&gt;=W101),Rates!$D$3:$D$5)*(X101/100)*W101),IF(R101="Refreshment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44" t="str">
        <f t="shared" si="69"/>
        <v/>
      </c>
      <c r="P101" s="13"/>
      <c r="Q101" s="179" t="str">
        <f t="shared" si="70"/>
        <v/>
      </c>
      <c r="R101" s="180" t="str">
        <f t="shared" si="71"/>
        <v/>
      </c>
      <c r="S101" s="13" t="str">
        <f>IF(A101="","",IF(R101="Refreshment Beverage",VLOOKUP(VALUE(Q101),Rates!G$15:L$19,2,0),VLOOKUP(VALUE(Q101),Rates!G$4:L$8,2,0)))</f>
        <v/>
      </c>
      <c r="T101" s="13" t="str">
        <f t="shared" si="72"/>
        <v/>
      </c>
      <c r="U101" s="181" t="str">
        <f t="shared" si="73"/>
        <v/>
      </c>
      <c r="V101" s="13" t="str">
        <f t="shared" si="74"/>
        <v/>
      </c>
      <c r="W101" s="13" t="str">
        <f t="shared" si="75"/>
        <v/>
      </c>
      <c r="X101" s="182" t="str">
        <f t="shared" si="76"/>
        <v/>
      </c>
      <c r="Y101" s="183" t="str">
        <f>IF(A:A="","",IF(R101="Refreshment Beverage",VLOOKUP(Q101,Rates!G$15:L$19,6,0)*W101,VLOOKUP(Q101,Rates!G$4:L$12,6,0)*W101))</f>
        <v/>
      </c>
      <c r="Z101" s="183" t="str">
        <f t="shared" si="77"/>
        <v/>
      </c>
      <c r="AA101" s="17">
        <f t="shared" si="65"/>
        <v>0</v>
      </c>
      <c r="AB101" s="177" t="str" cm="1">
        <f t="array" ref="AB101">IF(_xlfn.SINGLE(A:A)="","",IF(R101="Refreshment Beverage","",IF(AND(R101="Beer",Q101=0),SUM(LOOKUP(2,1/(Rates!$B$15:$B$18&lt;=W101)/(Rates!$C$15:$C$18&gt;=W101),Rates!$D$15:$D$18)*W101),VLOOKUP(VALUE(_xlfn.SINGLE(Q:Q)),Rates!A:B,2,0)*W101)))</f>
        <v/>
      </c>
      <c r="AC101" s="177" t="str" cm="1">
        <f t="array" ref="AC101">IF(_xlfn.SINGLE(A:A)="","",IF(R101="Refreshment Beverage","",IF(AND(R101="Beer",Q101=0),SUM(LOOKUP(2,1/(Rates!$B$15:$B$18&lt;=W101)/(Rates!$C$15:$C$18&gt;=W101),Rates!$E$15:$E$18)*W101),VLOOKUP(VALUE(_xlfn.SINGLE(Q:Q)),Rates!A:C,3,0)*W101)))</f>
        <v/>
      </c>
      <c r="AD101" s="168">
        <f>IFERROR(IF(OR(Q101=1,Q101=2,Q101=3,Q101=4),VLOOKUP(Q101,Rates!$A$31:$B$34,2,0)*W101,IF(V101=1,VLOOKUP(U101,'REB BEV MIN MKUP'!B:E,4,0),IF(V101&gt;1,VLOOKUP(VALUE(W101),'REB BEV MIN MKUP'!O:Q,3,0),0))),0)</f>
        <v>0</v>
      </c>
      <c r="AE101" s="177" t="str">
        <f t="shared" si="78"/>
        <v/>
      </c>
      <c r="AF101" s="13" t="str">
        <f t="shared" si="79"/>
        <v/>
      </c>
      <c r="AG101" s="177" t="str">
        <f t="shared" si="80"/>
        <v/>
      </c>
      <c r="AH101" s="184" t="str">
        <f t="shared" si="81"/>
        <v/>
      </c>
      <c r="AI101" s="184" t="str">
        <f>IF(AE:AE="","",IF(R101="Refreshment Beverage",AK101*(Rates!J$19/100),ROUND(SUM(AH101*(Rates!$J$8/100)),4)))</f>
        <v/>
      </c>
      <c r="AJ101" s="183" t="str">
        <f t="shared" si="82"/>
        <v/>
      </c>
      <c r="AK101" s="185" t="str">
        <f t="shared" si="83"/>
        <v/>
      </c>
      <c r="AL101" s="177" t="str">
        <f t="shared" si="84"/>
        <v/>
      </c>
      <c r="AM101" s="13" t="str">
        <f>IF(AS101="","",IF(R101="Refreshment Beverage",ROUND(AS101*Rates!K$19,4),ROUND(AO101*(VLOOKUP(VALUE(Q101),Rates!G$4:L$12,3,0)),4)))</f>
        <v/>
      </c>
      <c r="AN101" s="183" t="str">
        <f>IF(AS101="","",IF(R101="Refreshment Beverage",AS101*(Rates!J$19/100),MAX(AM101,AB101)))</f>
        <v/>
      </c>
      <c r="AO101" s="186" t="str">
        <f t="shared" si="85"/>
        <v/>
      </c>
      <c r="AP101" s="186" t="str">
        <f t="shared" si="86"/>
        <v/>
      </c>
      <c r="AQ101" s="186" t="str">
        <f>IF(AS101="","",IF(R101="Refreshment Beverage",ROUND(SUM(VLOOKUP(Q:Q,Rates!G$15:L$19,3,0)*(AS101-Y101-Z101-AA101)),4),ROUND(SUM(Rates!$K$8*AS101),4)))</f>
        <v/>
      </c>
      <c r="AR101" s="184" t="str">
        <f t="shared" si="87"/>
        <v/>
      </c>
      <c r="AS101" s="185" t="str">
        <f t="shared" si="88"/>
        <v/>
      </c>
      <c r="AT101" s="177" t="str">
        <f t="shared" si="89"/>
        <v/>
      </c>
      <c r="AU101" s="13" t="str">
        <f>IF(AX101="","",IF(R101="Refreshment Beverage",ROUND((BA101-Y101-Z101-AA101)*VLOOKUP(VALUE(Q101),Rates!G$15:L$19,3,0),4),ROUND(AW101*(VLOOKUP(VALUE(Q101),Rates!G:L,3,0)),4)))</f>
        <v/>
      </c>
      <c r="AV101" s="183" t="str">
        <f t="shared" si="90"/>
        <v/>
      </c>
      <c r="AW101" s="186" t="str">
        <f t="shared" si="91"/>
        <v/>
      </c>
      <c r="AX101" s="184" t="str">
        <f t="shared" si="92"/>
        <v/>
      </c>
      <c r="AY101" s="186" t="str">
        <f>IF(AX101="","",IF(R101="Refreshment Beverage",ROUND(SUM(AX101*Rates!K$19),4),ROUND(SUM(AX101*(Rates!J$8/100)),4)))</f>
        <v/>
      </c>
      <c r="AZ101" s="183" t="str">
        <f t="shared" si="93"/>
        <v/>
      </c>
      <c r="BA101" s="185" t="str">
        <f t="shared" si="94"/>
        <v/>
      </c>
      <c r="BD101" s="171"/>
      <c r="BE101" s="171"/>
      <c r="BF101" s="171"/>
      <c r="BG101" s="171"/>
    </row>
    <row r="102" spans="1:59" ht="15" customHeight="1" x14ac:dyDescent="0.3">
      <c r="A102" s="172"/>
      <c r="B102" s="172"/>
      <c r="C102" s="172"/>
      <c r="D102" s="173"/>
      <c r="E102" s="173"/>
      <c r="F102" s="173"/>
      <c r="G102" s="173"/>
      <c r="H102" s="173"/>
      <c r="I102" s="174"/>
      <c r="J102" s="175"/>
      <c r="K102" s="176" t="str">
        <f t="shared" si="66"/>
        <v/>
      </c>
      <c r="L102" s="177" t="str">
        <f t="shared" si="67"/>
        <v/>
      </c>
      <c r="M102" s="178" t="str">
        <f t="shared" si="68"/>
        <v/>
      </c>
      <c r="N102" s="44" t="str" cm="1">
        <f t="array" ref="N102">IFERROR(IF(_xlfn.SINGLE(A:A)="","",IF(R102="Beer",SUM(LOOKUP(2,1/(Rates!$B$3:$B$5&lt;=W102)/(Rates!$C$3:$C$5&gt;=W102),Rates!$D$3:$D$5)*(X102/100)*W102),IF(R102="Refreshment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44" t="str">
        <f t="shared" si="69"/>
        <v/>
      </c>
      <c r="P102" s="13"/>
      <c r="Q102" s="179" t="str">
        <f t="shared" si="70"/>
        <v/>
      </c>
      <c r="R102" s="180" t="str">
        <f t="shared" si="71"/>
        <v/>
      </c>
      <c r="S102" s="13" t="str">
        <f>IF(A102="","",IF(R102="Refreshment Beverage",VLOOKUP(VALUE(Q102),Rates!G$15:L$19,2,0),VLOOKUP(VALUE(Q102),Rates!G$4:L$8,2,0)))</f>
        <v/>
      </c>
      <c r="T102" s="13" t="str">
        <f t="shared" si="72"/>
        <v/>
      </c>
      <c r="U102" s="181" t="str">
        <f t="shared" si="73"/>
        <v/>
      </c>
      <c r="V102" s="13" t="str">
        <f t="shared" si="74"/>
        <v/>
      </c>
      <c r="W102" s="13" t="str">
        <f t="shared" si="75"/>
        <v/>
      </c>
      <c r="X102" s="182" t="str">
        <f t="shared" si="76"/>
        <v/>
      </c>
      <c r="Y102" s="183" t="str">
        <f>IF(A:A="","",IF(R102="Refreshment Beverage",VLOOKUP(Q102,Rates!G$15:L$19,6,0)*W102,VLOOKUP(Q102,Rates!G$4:L$12,6,0)*W102))</f>
        <v/>
      </c>
      <c r="Z102" s="183" t="str">
        <f t="shared" si="77"/>
        <v/>
      </c>
      <c r="AA102" s="17">
        <f t="shared" si="65"/>
        <v>0</v>
      </c>
      <c r="AB102" s="177" t="str" cm="1">
        <f t="array" ref="AB102">IF(_xlfn.SINGLE(A:A)="","",IF(R102="Refreshment Beverage","",IF(AND(R102="Beer",Q102=0),SUM(LOOKUP(2,1/(Rates!$B$15:$B$18&lt;=W102)/(Rates!$C$15:$C$18&gt;=W102),Rates!$D$15:$D$18)*W102),VLOOKUP(VALUE(_xlfn.SINGLE(Q:Q)),Rates!A:B,2,0)*W102)))</f>
        <v/>
      </c>
      <c r="AC102" s="177" t="str" cm="1">
        <f t="array" ref="AC102">IF(_xlfn.SINGLE(A:A)="","",IF(R102="Refreshment Beverage","",IF(AND(R102="Beer",Q102=0),SUM(LOOKUP(2,1/(Rates!$B$15:$B$18&lt;=W102)/(Rates!$C$15:$C$18&gt;=W102),Rates!$E$15:$E$18)*W102),VLOOKUP(VALUE(_xlfn.SINGLE(Q:Q)),Rates!A:C,3,0)*W102)))</f>
        <v/>
      </c>
      <c r="AD102" s="168">
        <f>IFERROR(IF(OR(Q102=1,Q102=2,Q102=3,Q102=4),VLOOKUP(Q102,Rates!$A$31:$B$34,2,0)*W102,IF(V102=1,VLOOKUP(U102,'REB BEV MIN MKUP'!B:E,4,0),IF(V102&gt;1,VLOOKUP(VALUE(W102),'REB BEV MIN MKUP'!O:Q,3,0),0))),0)</f>
        <v>0</v>
      </c>
      <c r="AE102" s="177" t="str">
        <f t="shared" si="78"/>
        <v/>
      </c>
      <c r="AF102" s="13" t="str">
        <f t="shared" si="79"/>
        <v/>
      </c>
      <c r="AG102" s="177" t="str">
        <f t="shared" si="80"/>
        <v/>
      </c>
      <c r="AH102" s="184" t="str">
        <f t="shared" si="81"/>
        <v/>
      </c>
      <c r="AI102" s="184" t="str">
        <f>IF(AE:AE="","",IF(R102="Refreshment Beverage",AK102*(Rates!J$19/100),ROUND(SUM(AH102*(Rates!$J$8/100)),4)))</f>
        <v/>
      </c>
      <c r="AJ102" s="183" t="str">
        <f t="shared" si="82"/>
        <v/>
      </c>
      <c r="AK102" s="185" t="str">
        <f t="shared" si="83"/>
        <v/>
      </c>
      <c r="AL102" s="177" t="str">
        <f t="shared" si="84"/>
        <v/>
      </c>
      <c r="AM102" s="13" t="str">
        <f>IF(AS102="","",IF(R102="Refreshment Beverage",ROUND(AS102*Rates!K$19,4),ROUND(AO102*(VLOOKUP(VALUE(Q102),Rates!G$4:L$12,3,0)),4)))</f>
        <v/>
      </c>
      <c r="AN102" s="183" t="str">
        <f>IF(AS102="","",IF(R102="Refreshment Beverage",AS102*(Rates!J$19/100),MAX(AM102,AB102)))</f>
        <v/>
      </c>
      <c r="AO102" s="186" t="str">
        <f t="shared" si="85"/>
        <v/>
      </c>
      <c r="AP102" s="186" t="str">
        <f t="shared" si="86"/>
        <v/>
      </c>
      <c r="AQ102" s="186" t="str">
        <f>IF(AS102="","",IF(R102="Refreshment Beverage",ROUND(SUM(VLOOKUP(Q:Q,Rates!G$15:L$19,3,0)*(AS102-Y102-Z102-AA102)),4),ROUND(SUM(Rates!$K$8*AS102),4)))</f>
        <v/>
      </c>
      <c r="AR102" s="184" t="str">
        <f t="shared" si="87"/>
        <v/>
      </c>
      <c r="AS102" s="185" t="str">
        <f t="shared" si="88"/>
        <v/>
      </c>
      <c r="AT102" s="177" t="str">
        <f t="shared" si="89"/>
        <v/>
      </c>
      <c r="AU102" s="13" t="str">
        <f>IF(AX102="","",IF(R102="Refreshment Beverage",ROUND((BA102-Y102-Z102-AA102)*VLOOKUP(VALUE(Q102),Rates!G$15:L$19,3,0),4),ROUND(AW102*(VLOOKUP(VALUE(Q102),Rates!G:L,3,0)),4)))</f>
        <v/>
      </c>
      <c r="AV102" s="183" t="str">
        <f t="shared" si="90"/>
        <v/>
      </c>
      <c r="AW102" s="186" t="str">
        <f t="shared" si="91"/>
        <v/>
      </c>
      <c r="AX102" s="184" t="str">
        <f t="shared" si="92"/>
        <v/>
      </c>
      <c r="AY102" s="186" t="str">
        <f>IF(AX102="","",IF(R102="Refreshment Beverage",ROUND(SUM(AX102*Rates!K$19),4),ROUND(SUM(AX102*(Rates!J$8/100)),4)))</f>
        <v/>
      </c>
      <c r="AZ102" s="183" t="str">
        <f t="shared" si="93"/>
        <v/>
      </c>
      <c r="BA102" s="185" t="str">
        <f t="shared" si="94"/>
        <v/>
      </c>
      <c r="BD102" s="171"/>
      <c r="BE102" s="171"/>
      <c r="BF102" s="171"/>
      <c r="BG102" s="171"/>
    </row>
    <row r="103" spans="1:59" ht="15" customHeight="1" x14ac:dyDescent="0.3">
      <c r="A103" s="172"/>
      <c r="B103" s="172"/>
      <c r="C103" s="172"/>
      <c r="D103" s="173"/>
      <c r="E103" s="173"/>
      <c r="F103" s="173"/>
      <c r="G103" s="173"/>
      <c r="H103" s="173"/>
      <c r="I103" s="174"/>
      <c r="J103" s="175"/>
      <c r="K103" s="176" t="str">
        <f t="shared" si="66"/>
        <v/>
      </c>
      <c r="L103" s="177" t="str">
        <f t="shared" si="67"/>
        <v/>
      </c>
      <c r="M103" s="178" t="str">
        <f t="shared" si="68"/>
        <v/>
      </c>
      <c r="N103" s="44" t="str" cm="1">
        <f t="array" ref="N103">IFERROR(IF(_xlfn.SINGLE(A:A)="","",IF(R103="Beer",SUM(LOOKUP(2,1/(Rates!$B$3:$B$5&lt;=W103)/(Rates!$C$3:$C$5&gt;=W103),Rates!$D$3:$D$5)*(X103/100)*W103),IF(R103="Refreshment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44" t="str">
        <f t="shared" si="69"/>
        <v/>
      </c>
      <c r="P103" s="13"/>
      <c r="Q103" s="179" t="str">
        <f t="shared" si="70"/>
        <v/>
      </c>
      <c r="R103" s="180" t="str">
        <f t="shared" si="71"/>
        <v/>
      </c>
      <c r="S103" s="13" t="str">
        <f>IF(A103="","",IF(R103="Refreshment Beverage",VLOOKUP(VALUE(Q103),Rates!G$15:L$19,2,0),VLOOKUP(VALUE(Q103),Rates!G$4:L$8,2,0)))</f>
        <v/>
      </c>
      <c r="T103" s="13" t="str">
        <f t="shared" si="72"/>
        <v/>
      </c>
      <c r="U103" s="181" t="str">
        <f t="shared" si="73"/>
        <v/>
      </c>
      <c r="V103" s="13" t="str">
        <f t="shared" si="74"/>
        <v/>
      </c>
      <c r="W103" s="13" t="str">
        <f t="shared" si="75"/>
        <v/>
      </c>
      <c r="X103" s="182" t="str">
        <f t="shared" si="76"/>
        <v/>
      </c>
      <c r="Y103" s="183" t="str">
        <f>IF(A:A="","",IF(R103="Refreshment Beverage",VLOOKUP(Q103,Rates!G$15:L$19,6,0)*W103,VLOOKUP(Q103,Rates!G$4:L$12,6,0)*W103))</f>
        <v/>
      </c>
      <c r="Z103" s="183" t="str">
        <f t="shared" si="77"/>
        <v/>
      </c>
      <c r="AA103" s="17">
        <f t="shared" si="65"/>
        <v>0</v>
      </c>
      <c r="AB103" s="177" t="str" cm="1">
        <f t="array" ref="AB103">IF(_xlfn.SINGLE(A:A)="","",IF(R103="Refreshment Beverage","",IF(AND(R103="Beer",Q103=0),SUM(LOOKUP(2,1/(Rates!$B$15:$B$18&lt;=W103)/(Rates!$C$15:$C$18&gt;=W103),Rates!$D$15:$D$18)*W103),VLOOKUP(VALUE(_xlfn.SINGLE(Q:Q)),Rates!A:B,2,0)*W103)))</f>
        <v/>
      </c>
      <c r="AC103" s="177" t="str" cm="1">
        <f t="array" ref="AC103">IF(_xlfn.SINGLE(A:A)="","",IF(R103="Refreshment Beverage","",IF(AND(R103="Beer",Q103=0),SUM(LOOKUP(2,1/(Rates!$B$15:$B$18&lt;=W103)/(Rates!$C$15:$C$18&gt;=W103),Rates!$E$15:$E$18)*W103),VLOOKUP(VALUE(_xlfn.SINGLE(Q:Q)),Rates!A:C,3,0)*W103)))</f>
        <v/>
      </c>
      <c r="AD103" s="168">
        <f>IFERROR(IF(OR(Q103=1,Q103=2,Q103=3,Q103=4),VLOOKUP(Q103,Rates!$A$31:$B$34,2,0)*W103,IF(V103=1,VLOOKUP(U103,'REB BEV MIN MKUP'!B:E,4,0),IF(V103&gt;1,VLOOKUP(VALUE(W103),'REB BEV MIN MKUP'!O:Q,3,0),0))),0)</f>
        <v>0</v>
      </c>
      <c r="AE103" s="177" t="str">
        <f t="shared" si="78"/>
        <v/>
      </c>
      <c r="AF103" s="13" t="str">
        <f t="shared" si="79"/>
        <v/>
      </c>
      <c r="AG103" s="177" t="str">
        <f t="shared" si="80"/>
        <v/>
      </c>
      <c r="AH103" s="184" t="str">
        <f t="shared" si="81"/>
        <v/>
      </c>
      <c r="AI103" s="184" t="str">
        <f>IF(AE:AE="","",IF(R103="Refreshment Beverage",AK103*(Rates!J$19/100),ROUND(SUM(AH103*(Rates!$J$8/100)),4)))</f>
        <v/>
      </c>
      <c r="AJ103" s="183" t="str">
        <f t="shared" si="82"/>
        <v/>
      </c>
      <c r="AK103" s="185" t="str">
        <f t="shared" si="83"/>
        <v/>
      </c>
      <c r="AL103" s="177" t="str">
        <f t="shared" si="84"/>
        <v/>
      </c>
      <c r="AM103" s="13" t="str">
        <f>IF(AS103="","",IF(R103="Refreshment Beverage",ROUND(AS103*Rates!K$19,4),ROUND(AO103*(VLOOKUP(VALUE(Q103),Rates!G$4:L$12,3,0)),4)))</f>
        <v/>
      </c>
      <c r="AN103" s="183" t="str">
        <f>IF(AS103="","",IF(R103="Refreshment Beverage",AS103*(Rates!J$19/100),MAX(AM103,AB103)))</f>
        <v/>
      </c>
      <c r="AO103" s="186" t="str">
        <f t="shared" si="85"/>
        <v/>
      </c>
      <c r="AP103" s="186" t="str">
        <f t="shared" si="86"/>
        <v/>
      </c>
      <c r="AQ103" s="186" t="str">
        <f>IF(AS103="","",IF(R103="Refreshment Beverage",ROUND(SUM(VLOOKUP(Q:Q,Rates!G$15:L$19,3,0)*(AS103-Y103-Z103-AA103)),4),ROUND(SUM(Rates!$K$8*AS103),4)))</f>
        <v/>
      </c>
      <c r="AR103" s="184" t="str">
        <f t="shared" si="87"/>
        <v/>
      </c>
      <c r="AS103" s="185" t="str">
        <f t="shared" si="88"/>
        <v/>
      </c>
      <c r="AT103" s="177" t="str">
        <f t="shared" si="89"/>
        <v/>
      </c>
      <c r="AU103" s="13" t="str">
        <f>IF(AX103="","",IF(R103="Refreshment Beverage",ROUND((BA103-Y103-Z103-AA103)*VLOOKUP(VALUE(Q103),Rates!G$15:L$19,3,0),4),ROUND(AW103*(VLOOKUP(VALUE(Q103),Rates!G:L,3,0)),4)))</f>
        <v/>
      </c>
      <c r="AV103" s="183" t="str">
        <f t="shared" si="90"/>
        <v/>
      </c>
      <c r="AW103" s="186" t="str">
        <f t="shared" si="91"/>
        <v/>
      </c>
      <c r="AX103" s="184" t="str">
        <f t="shared" si="92"/>
        <v/>
      </c>
      <c r="AY103" s="186" t="str">
        <f>IF(AX103="","",IF(R103="Refreshment Beverage",ROUND(SUM(AX103*Rates!K$19),4),ROUND(SUM(AX103*(Rates!J$8/100)),4)))</f>
        <v/>
      </c>
      <c r="AZ103" s="183" t="str">
        <f t="shared" si="93"/>
        <v/>
      </c>
      <c r="BA103" s="185" t="str">
        <f t="shared" si="94"/>
        <v/>
      </c>
      <c r="BD103" s="171"/>
      <c r="BE103" s="171"/>
      <c r="BF103" s="171"/>
      <c r="BG103" s="171"/>
    </row>
    <row r="104" spans="1:59" ht="15" customHeight="1" x14ac:dyDescent="0.3">
      <c r="A104" s="172"/>
      <c r="B104" s="172"/>
      <c r="C104" s="172"/>
      <c r="D104" s="173"/>
      <c r="E104" s="173"/>
      <c r="F104" s="173"/>
      <c r="G104" s="173"/>
      <c r="H104" s="173"/>
      <c r="I104" s="174"/>
      <c r="J104" s="175"/>
      <c r="K104" s="176" t="str">
        <f t="shared" si="66"/>
        <v/>
      </c>
      <c r="L104" s="177" t="str">
        <f t="shared" si="67"/>
        <v/>
      </c>
      <c r="M104" s="178" t="str">
        <f t="shared" si="68"/>
        <v/>
      </c>
      <c r="N104" s="44" t="str" cm="1">
        <f t="array" ref="N104">IFERROR(IF(_xlfn.SINGLE(A:A)="","",IF(R104="Beer",SUM(LOOKUP(2,1/(Rates!$B$3:$B$5&lt;=W104)/(Rates!$C$3:$C$5&gt;=W104),Rates!$D$3:$D$5)*(X104/100)*W104),IF(R104="Refreshment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44" t="str">
        <f t="shared" si="69"/>
        <v/>
      </c>
      <c r="P104" s="13"/>
      <c r="Q104" s="179" t="str">
        <f t="shared" si="70"/>
        <v/>
      </c>
      <c r="R104" s="180" t="str">
        <f t="shared" si="71"/>
        <v/>
      </c>
      <c r="S104" s="13" t="str">
        <f>IF(A104="","",IF(R104="Refreshment Beverage",VLOOKUP(VALUE(Q104),Rates!G$15:L$19,2,0),VLOOKUP(VALUE(Q104),Rates!G$4:L$8,2,0)))</f>
        <v/>
      </c>
      <c r="T104" s="13" t="str">
        <f t="shared" si="72"/>
        <v/>
      </c>
      <c r="U104" s="181" t="str">
        <f t="shared" si="73"/>
        <v/>
      </c>
      <c r="V104" s="13" t="str">
        <f t="shared" si="74"/>
        <v/>
      </c>
      <c r="W104" s="13" t="str">
        <f t="shared" si="75"/>
        <v/>
      </c>
      <c r="X104" s="182" t="str">
        <f t="shared" si="76"/>
        <v/>
      </c>
      <c r="Y104" s="183" t="str">
        <f>IF(A:A="","",IF(R104="Refreshment Beverage",VLOOKUP(Q104,Rates!G$15:L$19,6,0)*W104,VLOOKUP(Q104,Rates!G$4:L$12,6,0)*W104))</f>
        <v/>
      </c>
      <c r="Z104" s="183" t="str">
        <f t="shared" si="77"/>
        <v/>
      </c>
      <c r="AA104" s="17">
        <f t="shared" si="65"/>
        <v>0</v>
      </c>
      <c r="AB104" s="177" t="str" cm="1">
        <f t="array" ref="AB104">IF(_xlfn.SINGLE(A:A)="","",IF(R104="Refreshment Beverage","",IF(AND(R104="Beer",Q104=0),SUM(LOOKUP(2,1/(Rates!$B$15:$B$18&lt;=W104)/(Rates!$C$15:$C$18&gt;=W104),Rates!$D$15:$D$18)*W104),VLOOKUP(VALUE(_xlfn.SINGLE(Q:Q)),Rates!A:B,2,0)*W104)))</f>
        <v/>
      </c>
      <c r="AC104" s="177" t="str" cm="1">
        <f t="array" ref="AC104">IF(_xlfn.SINGLE(A:A)="","",IF(R104="Refreshment Beverage","",IF(AND(R104="Beer",Q104=0),SUM(LOOKUP(2,1/(Rates!$B$15:$B$18&lt;=W104)/(Rates!$C$15:$C$18&gt;=W104),Rates!$E$15:$E$18)*W104),VLOOKUP(VALUE(_xlfn.SINGLE(Q:Q)),Rates!A:C,3,0)*W104)))</f>
        <v/>
      </c>
      <c r="AD104" s="168">
        <f>IFERROR(IF(OR(Q104=1,Q104=2,Q104=3,Q104=4),VLOOKUP(Q104,Rates!$A$31:$B$34,2,0)*W104,IF(V104=1,VLOOKUP(U104,'REB BEV MIN MKUP'!B:E,4,0),IF(V104&gt;1,VLOOKUP(VALUE(W104),'REB BEV MIN MKUP'!O:Q,3,0),0))),0)</f>
        <v>0</v>
      </c>
      <c r="AE104" s="177" t="str">
        <f t="shared" si="78"/>
        <v/>
      </c>
      <c r="AF104" s="13" t="str">
        <f t="shared" si="79"/>
        <v/>
      </c>
      <c r="AG104" s="177" t="str">
        <f t="shared" si="80"/>
        <v/>
      </c>
      <c r="AH104" s="184" t="str">
        <f t="shared" si="81"/>
        <v/>
      </c>
      <c r="AI104" s="184" t="str">
        <f>IF(AE:AE="","",IF(R104="Refreshment Beverage",AK104*(Rates!J$19/100),ROUND(SUM(AH104*(Rates!$J$8/100)),4)))</f>
        <v/>
      </c>
      <c r="AJ104" s="183" t="str">
        <f t="shared" si="82"/>
        <v/>
      </c>
      <c r="AK104" s="185" t="str">
        <f t="shared" si="83"/>
        <v/>
      </c>
      <c r="AL104" s="177" t="str">
        <f t="shared" si="84"/>
        <v/>
      </c>
      <c r="AM104" s="13" t="str">
        <f>IF(AS104="","",IF(R104="Refreshment Beverage",ROUND(AS104*Rates!K$19,4),ROUND(AO104*(VLOOKUP(VALUE(Q104),Rates!G$4:L$12,3,0)),4)))</f>
        <v/>
      </c>
      <c r="AN104" s="183" t="str">
        <f>IF(AS104="","",IF(R104="Refreshment Beverage",AS104*(Rates!J$19/100),MAX(AM104,AB104)))</f>
        <v/>
      </c>
      <c r="AO104" s="186" t="str">
        <f t="shared" si="85"/>
        <v/>
      </c>
      <c r="AP104" s="186" t="str">
        <f t="shared" si="86"/>
        <v/>
      </c>
      <c r="AQ104" s="186" t="str">
        <f>IF(AS104="","",IF(R104="Refreshment Beverage",ROUND(SUM(VLOOKUP(Q:Q,Rates!G$15:L$19,3,0)*(AS104-Y104-Z104-AA104)),4),ROUND(SUM(Rates!$K$8*AS104),4)))</f>
        <v/>
      </c>
      <c r="AR104" s="184" t="str">
        <f t="shared" si="87"/>
        <v/>
      </c>
      <c r="AS104" s="185" t="str">
        <f t="shared" si="88"/>
        <v/>
      </c>
      <c r="AT104" s="177" t="str">
        <f t="shared" si="89"/>
        <v/>
      </c>
      <c r="AU104" s="13" t="str">
        <f>IF(AX104="","",IF(R104="Refreshment Beverage",ROUND((BA104-Y104-Z104-AA104)*VLOOKUP(VALUE(Q104),Rates!G$15:L$19,3,0),4),ROUND(AW104*(VLOOKUP(VALUE(Q104),Rates!G:L,3,0)),4)))</f>
        <v/>
      </c>
      <c r="AV104" s="183" t="str">
        <f t="shared" si="90"/>
        <v/>
      </c>
      <c r="AW104" s="186" t="str">
        <f t="shared" si="91"/>
        <v/>
      </c>
      <c r="AX104" s="184" t="str">
        <f t="shared" si="92"/>
        <v/>
      </c>
      <c r="AY104" s="186" t="str">
        <f>IF(AX104="","",IF(R104="Refreshment Beverage",ROUND(SUM(AX104*Rates!K$19),4),ROUND(SUM(AX104*(Rates!J$8/100)),4)))</f>
        <v/>
      </c>
      <c r="AZ104" s="183" t="str">
        <f t="shared" si="93"/>
        <v/>
      </c>
      <c r="BA104" s="185" t="str">
        <f t="shared" si="94"/>
        <v/>
      </c>
      <c r="BD104" s="171"/>
      <c r="BE104" s="171"/>
      <c r="BF104" s="171"/>
      <c r="BG104" s="171"/>
    </row>
    <row r="105" spans="1:59" ht="15" customHeight="1" x14ac:dyDescent="0.3">
      <c r="A105" s="172"/>
      <c r="B105" s="172"/>
      <c r="C105" s="172"/>
      <c r="D105" s="173"/>
      <c r="E105" s="173"/>
      <c r="F105" s="173"/>
      <c r="G105" s="173"/>
      <c r="H105" s="173"/>
      <c r="I105" s="174"/>
      <c r="J105" s="175"/>
      <c r="K105" s="176" t="str">
        <f t="shared" si="66"/>
        <v/>
      </c>
      <c r="L105" s="177" t="str">
        <f t="shared" si="67"/>
        <v/>
      </c>
      <c r="M105" s="178" t="str">
        <f t="shared" si="68"/>
        <v/>
      </c>
      <c r="N105" s="44" t="str" cm="1">
        <f t="array" ref="N105">IFERROR(IF(_xlfn.SINGLE(A:A)="","",IF(R105="Beer",SUM(LOOKUP(2,1/(Rates!$B$3:$B$5&lt;=W105)/(Rates!$C$3:$C$5&gt;=W105),Rates!$D$3:$D$5)*(X105/100)*W105),IF(R105="Refreshment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44" t="str">
        <f t="shared" si="69"/>
        <v/>
      </c>
      <c r="P105" s="13"/>
      <c r="Q105" s="179" t="str">
        <f t="shared" si="70"/>
        <v/>
      </c>
      <c r="R105" s="180" t="str">
        <f t="shared" si="71"/>
        <v/>
      </c>
      <c r="S105" s="13" t="str">
        <f>IF(A105="","",IF(R105="Refreshment Beverage",VLOOKUP(VALUE(Q105),Rates!G$15:L$19,2,0),VLOOKUP(VALUE(Q105),Rates!G$4:L$8,2,0)))</f>
        <v/>
      </c>
      <c r="T105" s="13" t="str">
        <f t="shared" si="72"/>
        <v/>
      </c>
      <c r="U105" s="181" t="str">
        <f t="shared" si="73"/>
        <v/>
      </c>
      <c r="V105" s="13" t="str">
        <f t="shared" si="74"/>
        <v/>
      </c>
      <c r="W105" s="13" t="str">
        <f t="shared" si="75"/>
        <v/>
      </c>
      <c r="X105" s="182" t="str">
        <f t="shared" si="76"/>
        <v/>
      </c>
      <c r="Y105" s="183" t="str">
        <f>IF(A:A="","",IF(R105="Refreshment Beverage",VLOOKUP(Q105,Rates!G$15:L$19,6,0)*W105,VLOOKUP(Q105,Rates!G$4:L$12,6,0)*W105))</f>
        <v/>
      </c>
      <c r="Z105" s="183" t="str">
        <f t="shared" si="77"/>
        <v/>
      </c>
      <c r="AA105" s="17">
        <f t="shared" si="65"/>
        <v>0</v>
      </c>
      <c r="AB105" s="177" t="str" cm="1">
        <f t="array" ref="AB105">IF(_xlfn.SINGLE(A:A)="","",IF(R105="Refreshment Beverage","",IF(AND(R105="Beer",Q105=0),SUM(LOOKUP(2,1/(Rates!$B$15:$B$18&lt;=W105)/(Rates!$C$15:$C$18&gt;=W105),Rates!$D$15:$D$18)*W105),VLOOKUP(VALUE(_xlfn.SINGLE(Q:Q)),Rates!A:B,2,0)*W105)))</f>
        <v/>
      </c>
      <c r="AC105" s="177" t="str" cm="1">
        <f t="array" ref="AC105">IF(_xlfn.SINGLE(A:A)="","",IF(R105="Refreshment Beverage","",IF(AND(R105="Beer",Q105=0),SUM(LOOKUP(2,1/(Rates!$B$15:$B$18&lt;=W105)/(Rates!$C$15:$C$18&gt;=W105),Rates!$E$15:$E$18)*W105),VLOOKUP(VALUE(_xlfn.SINGLE(Q:Q)),Rates!A:C,3,0)*W105)))</f>
        <v/>
      </c>
      <c r="AD105" s="168">
        <f>IFERROR(IF(OR(Q105=1,Q105=2,Q105=3,Q105=4),VLOOKUP(Q105,Rates!$A$31:$B$34,2,0)*W105,IF(V105=1,VLOOKUP(U105,'REB BEV MIN MKUP'!B:E,4,0),IF(V105&gt;1,VLOOKUP(VALUE(W105),'REB BEV MIN MKUP'!O:Q,3,0),0))),0)</f>
        <v>0</v>
      </c>
      <c r="AE105" s="177" t="str">
        <f t="shared" si="78"/>
        <v/>
      </c>
      <c r="AF105" s="13" t="str">
        <f t="shared" si="79"/>
        <v/>
      </c>
      <c r="AG105" s="177" t="str">
        <f t="shared" si="80"/>
        <v/>
      </c>
      <c r="AH105" s="184" t="str">
        <f t="shared" si="81"/>
        <v/>
      </c>
      <c r="AI105" s="184" t="str">
        <f>IF(AE:AE="","",IF(R105="Refreshment Beverage",AK105*(Rates!J$19/100),ROUND(SUM(AH105*(Rates!$J$8/100)),4)))</f>
        <v/>
      </c>
      <c r="AJ105" s="183" t="str">
        <f t="shared" si="82"/>
        <v/>
      </c>
      <c r="AK105" s="185" t="str">
        <f t="shared" si="83"/>
        <v/>
      </c>
      <c r="AL105" s="177" t="str">
        <f t="shared" si="84"/>
        <v/>
      </c>
      <c r="AM105" s="13" t="str">
        <f>IF(AS105="","",IF(R105="Refreshment Beverage",ROUND(AS105*Rates!K$19,4),ROUND(AO105*(VLOOKUP(VALUE(Q105),Rates!G$4:L$12,3,0)),4)))</f>
        <v/>
      </c>
      <c r="AN105" s="183" t="str">
        <f>IF(AS105="","",IF(R105="Refreshment Beverage",AS105*(Rates!J$19/100),MAX(AM105,AB105)))</f>
        <v/>
      </c>
      <c r="AO105" s="186" t="str">
        <f t="shared" si="85"/>
        <v/>
      </c>
      <c r="AP105" s="186" t="str">
        <f t="shared" si="86"/>
        <v/>
      </c>
      <c r="AQ105" s="186" t="str">
        <f>IF(AS105="","",IF(R105="Refreshment Beverage",ROUND(SUM(VLOOKUP(Q:Q,Rates!G$15:L$19,3,0)*(AS105-Y105-Z105-AA105)),4),ROUND(SUM(Rates!$K$8*AS105),4)))</f>
        <v/>
      </c>
      <c r="AR105" s="184" t="str">
        <f t="shared" si="87"/>
        <v/>
      </c>
      <c r="AS105" s="185" t="str">
        <f t="shared" si="88"/>
        <v/>
      </c>
      <c r="AT105" s="177" t="str">
        <f t="shared" si="89"/>
        <v/>
      </c>
      <c r="AU105" s="13" t="str">
        <f>IF(AX105="","",IF(R105="Refreshment Beverage",ROUND((BA105-Y105-Z105-AA105)*VLOOKUP(VALUE(Q105),Rates!G$15:L$19,3,0),4),ROUND(AW105*(VLOOKUP(VALUE(Q105),Rates!G:L,3,0)),4)))</f>
        <v/>
      </c>
      <c r="AV105" s="183" t="str">
        <f t="shared" si="90"/>
        <v/>
      </c>
      <c r="AW105" s="186" t="str">
        <f t="shared" si="91"/>
        <v/>
      </c>
      <c r="AX105" s="184" t="str">
        <f t="shared" si="92"/>
        <v/>
      </c>
      <c r="AY105" s="186" t="str">
        <f>IF(AX105="","",IF(R105="Refreshment Beverage",ROUND(SUM(AX105*Rates!K$19),4),ROUND(SUM(AX105*(Rates!J$8/100)),4)))</f>
        <v/>
      </c>
      <c r="AZ105" s="183" t="str">
        <f t="shared" si="93"/>
        <v/>
      </c>
      <c r="BA105" s="185" t="str">
        <f t="shared" si="94"/>
        <v/>
      </c>
      <c r="BD105" s="171"/>
      <c r="BE105" s="171"/>
      <c r="BF105" s="171"/>
      <c r="BG105" s="171"/>
    </row>
    <row r="106" spans="1:59" ht="15" customHeight="1" x14ac:dyDescent="0.3">
      <c r="A106" s="172"/>
      <c r="B106" s="172"/>
      <c r="C106" s="172"/>
      <c r="D106" s="173"/>
      <c r="E106" s="173"/>
      <c r="F106" s="173"/>
      <c r="G106" s="173"/>
      <c r="H106" s="173"/>
      <c r="I106" s="174"/>
      <c r="J106" s="175"/>
      <c r="K106" s="176" t="str">
        <f t="shared" si="66"/>
        <v/>
      </c>
      <c r="L106" s="177" t="str">
        <f t="shared" si="67"/>
        <v/>
      </c>
      <c r="M106" s="178" t="str">
        <f t="shared" si="68"/>
        <v/>
      </c>
      <c r="N106" s="44" t="str" cm="1">
        <f t="array" ref="N106">IFERROR(IF(_xlfn.SINGLE(A:A)="","",IF(R106="Beer",SUM(LOOKUP(2,1/(Rates!$B$3:$B$5&lt;=W106)/(Rates!$C$3:$C$5&gt;=W106),Rates!$D$3:$D$5)*(X106/100)*W106),IF(R106="Refreshment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44" t="str">
        <f t="shared" si="69"/>
        <v/>
      </c>
      <c r="P106" s="13"/>
      <c r="Q106" s="179" t="str">
        <f t="shared" si="70"/>
        <v/>
      </c>
      <c r="R106" s="180" t="str">
        <f t="shared" si="71"/>
        <v/>
      </c>
      <c r="S106" s="13" t="str">
        <f>IF(A106="","",IF(R106="Refreshment Beverage",VLOOKUP(VALUE(Q106),Rates!G$15:L$19,2,0),VLOOKUP(VALUE(Q106),Rates!G$4:L$8,2,0)))</f>
        <v/>
      </c>
      <c r="T106" s="13" t="str">
        <f t="shared" si="72"/>
        <v/>
      </c>
      <c r="U106" s="181" t="str">
        <f t="shared" si="73"/>
        <v/>
      </c>
      <c r="V106" s="13" t="str">
        <f t="shared" si="74"/>
        <v/>
      </c>
      <c r="W106" s="13" t="str">
        <f t="shared" si="75"/>
        <v/>
      </c>
      <c r="X106" s="182" t="str">
        <f t="shared" si="76"/>
        <v/>
      </c>
      <c r="Y106" s="183" t="str">
        <f>IF(A:A="","",IF(R106="Refreshment Beverage",VLOOKUP(Q106,Rates!G$15:L$19,6,0)*W106,VLOOKUP(Q106,Rates!G$4:L$12,6,0)*W106))</f>
        <v/>
      </c>
      <c r="Z106" s="183" t="str">
        <f t="shared" si="77"/>
        <v/>
      </c>
      <c r="AA106" s="17">
        <f t="shared" si="65"/>
        <v>0</v>
      </c>
      <c r="AB106" s="177" t="str" cm="1">
        <f t="array" ref="AB106">IF(_xlfn.SINGLE(A:A)="","",IF(R106="Refreshment Beverage","",IF(AND(R106="Beer",Q106=0),SUM(LOOKUP(2,1/(Rates!$B$15:$B$18&lt;=W106)/(Rates!$C$15:$C$18&gt;=W106),Rates!$D$15:$D$18)*W106),VLOOKUP(VALUE(_xlfn.SINGLE(Q:Q)),Rates!A:B,2,0)*W106)))</f>
        <v/>
      </c>
      <c r="AC106" s="177" t="str" cm="1">
        <f t="array" ref="AC106">IF(_xlfn.SINGLE(A:A)="","",IF(R106="Refreshment Beverage","",IF(AND(R106="Beer",Q106=0),SUM(LOOKUP(2,1/(Rates!$B$15:$B$18&lt;=W106)/(Rates!$C$15:$C$18&gt;=W106),Rates!$E$15:$E$18)*W106),VLOOKUP(VALUE(_xlfn.SINGLE(Q:Q)),Rates!A:C,3,0)*W106)))</f>
        <v/>
      </c>
      <c r="AD106" s="168">
        <f>IFERROR(IF(OR(Q106=1,Q106=2,Q106=3,Q106=4),VLOOKUP(Q106,Rates!$A$31:$B$34,2,0)*W106,IF(V106=1,VLOOKUP(U106,'REB BEV MIN MKUP'!B:E,4,0),IF(V106&gt;1,VLOOKUP(VALUE(W106),'REB BEV MIN MKUP'!O:Q,3,0),0))),0)</f>
        <v>0</v>
      </c>
      <c r="AE106" s="177" t="str">
        <f t="shared" si="78"/>
        <v/>
      </c>
      <c r="AF106" s="13" t="str">
        <f t="shared" si="79"/>
        <v/>
      </c>
      <c r="AG106" s="177" t="str">
        <f t="shared" si="80"/>
        <v/>
      </c>
      <c r="AH106" s="184" t="str">
        <f t="shared" si="81"/>
        <v/>
      </c>
      <c r="AI106" s="184" t="str">
        <f>IF(AE:AE="","",IF(R106="Refreshment Beverage",AK106*(Rates!J$19/100),ROUND(SUM(AH106*(Rates!$J$8/100)),4)))</f>
        <v/>
      </c>
      <c r="AJ106" s="183" t="str">
        <f t="shared" si="82"/>
        <v/>
      </c>
      <c r="AK106" s="185" t="str">
        <f t="shared" si="83"/>
        <v/>
      </c>
      <c r="AL106" s="177" t="str">
        <f t="shared" si="84"/>
        <v/>
      </c>
      <c r="AM106" s="13" t="str">
        <f>IF(AS106="","",IF(R106="Refreshment Beverage",ROUND(AS106*Rates!K$19,4),ROUND(AO106*(VLOOKUP(VALUE(Q106),Rates!G$4:L$12,3,0)),4)))</f>
        <v/>
      </c>
      <c r="AN106" s="183" t="str">
        <f>IF(AS106="","",IF(R106="Refreshment Beverage",AS106*(Rates!J$19/100),MAX(AM106,AB106)))</f>
        <v/>
      </c>
      <c r="AO106" s="186" t="str">
        <f t="shared" si="85"/>
        <v/>
      </c>
      <c r="AP106" s="186" t="str">
        <f t="shared" si="86"/>
        <v/>
      </c>
      <c r="AQ106" s="186" t="str">
        <f>IF(AS106="","",IF(R106="Refreshment Beverage",ROUND(SUM(VLOOKUP(Q:Q,Rates!G$15:L$19,3,0)*(AS106-Y106-Z106-AA106)),4),ROUND(SUM(Rates!$K$8*AS106),4)))</f>
        <v/>
      </c>
      <c r="AR106" s="184" t="str">
        <f t="shared" si="87"/>
        <v/>
      </c>
      <c r="AS106" s="185" t="str">
        <f t="shared" si="88"/>
        <v/>
      </c>
      <c r="AT106" s="177" t="str">
        <f t="shared" si="89"/>
        <v/>
      </c>
      <c r="AU106" s="13" t="str">
        <f>IF(AX106="","",IF(R106="Refreshment Beverage",ROUND((BA106-Y106-Z106-AA106)*VLOOKUP(VALUE(Q106),Rates!G$15:L$19,3,0),4),ROUND(AW106*(VLOOKUP(VALUE(Q106),Rates!G:L,3,0)),4)))</f>
        <v/>
      </c>
      <c r="AV106" s="183" t="str">
        <f t="shared" si="90"/>
        <v/>
      </c>
      <c r="AW106" s="186" t="str">
        <f t="shared" si="91"/>
        <v/>
      </c>
      <c r="AX106" s="184" t="str">
        <f t="shared" si="92"/>
        <v/>
      </c>
      <c r="AY106" s="186" t="str">
        <f>IF(AX106="","",IF(R106="Refreshment Beverage",ROUND(SUM(AX106*Rates!K$19),4),ROUND(SUM(AX106*(Rates!J$8/100)),4)))</f>
        <v/>
      </c>
      <c r="AZ106" s="183" t="str">
        <f t="shared" si="93"/>
        <v/>
      </c>
      <c r="BA106" s="185" t="str">
        <f t="shared" si="94"/>
        <v/>
      </c>
      <c r="BD106" s="171"/>
      <c r="BE106" s="171"/>
      <c r="BF106" s="171"/>
      <c r="BG106" s="171"/>
    </row>
    <row r="107" spans="1:59" ht="15" customHeight="1" x14ac:dyDescent="0.3">
      <c r="A107" s="172"/>
      <c r="B107" s="172"/>
      <c r="C107" s="172"/>
      <c r="D107" s="173"/>
      <c r="E107" s="173"/>
      <c r="F107" s="173"/>
      <c r="G107" s="173"/>
      <c r="H107" s="173"/>
      <c r="I107" s="174"/>
      <c r="J107" s="175"/>
      <c r="K107" s="176" t="str">
        <f t="shared" si="66"/>
        <v/>
      </c>
      <c r="L107" s="177" t="str">
        <f t="shared" si="67"/>
        <v/>
      </c>
      <c r="M107" s="178" t="str">
        <f t="shared" si="68"/>
        <v/>
      </c>
      <c r="N107" s="44" t="str" cm="1">
        <f t="array" ref="N107">IFERROR(IF(_xlfn.SINGLE(A:A)="","",IF(R107="Beer",SUM(LOOKUP(2,1/(Rates!$B$3:$B$5&lt;=W107)/(Rates!$C$3:$C$5&gt;=W107),Rates!$D$3:$D$5)*(X107/100)*W107),IF(R107="Refreshment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44" t="str">
        <f t="shared" si="69"/>
        <v/>
      </c>
      <c r="P107" s="13"/>
      <c r="Q107" s="179" t="str">
        <f t="shared" si="70"/>
        <v/>
      </c>
      <c r="R107" s="180" t="str">
        <f t="shared" si="71"/>
        <v/>
      </c>
      <c r="S107" s="13" t="str">
        <f>IF(A107="","",IF(R107="Refreshment Beverage",VLOOKUP(VALUE(Q107),Rates!G$15:L$19,2,0),VLOOKUP(VALUE(Q107),Rates!G$4:L$8,2,0)))</f>
        <v/>
      </c>
      <c r="T107" s="13" t="str">
        <f t="shared" si="72"/>
        <v/>
      </c>
      <c r="U107" s="181" t="str">
        <f t="shared" si="73"/>
        <v/>
      </c>
      <c r="V107" s="13" t="str">
        <f t="shared" si="74"/>
        <v/>
      </c>
      <c r="W107" s="13" t="str">
        <f t="shared" si="75"/>
        <v/>
      </c>
      <c r="X107" s="182" t="str">
        <f t="shared" si="76"/>
        <v/>
      </c>
      <c r="Y107" s="183" t="str">
        <f>IF(A:A="","",IF(R107="Refreshment Beverage",VLOOKUP(Q107,Rates!G$15:L$19,6,0)*W107,VLOOKUP(Q107,Rates!G$4:L$12,6,0)*W107))</f>
        <v/>
      </c>
      <c r="Z107" s="183" t="str">
        <f t="shared" si="77"/>
        <v/>
      </c>
      <c r="AA107" s="17">
        <f t="shared" si="65"/>
        <v>0</v>
      </c>
      <c r="AB107" s="177" t="str" cm="1">
        <f t="array" ref="AB107">IF(_xlfn.SINGLE(A:A)="","",IF(R107="Refreshment Beverage","",IF(AND(R107="Beer",Q107=0),SUM(LOOKUP(2,1/(Rates!$B$15:$B$18&lt;=W107)/(Rates!$C$15:$C$18&gt;=W107),Rates!$D$15:$D$18)*W107),VLOOKUP(VALUE(_xlfn.SINGLE(Q:Q)),Rates!A:B,2,0)*W107)))</f>
        <v/>
      </c>
      <c r="AC107" s="177" t="str" cm="1">
        <f t="array" ref="AC107">IF(_xlfn.SINGLE(A:A)="","",IF(R107="Refreshment Beverage","",IF(AND(R107="Beer",Q107=0),SUM(LOOKUP(2,1/(Rates!$B$15:$B$18&lt;=W107)/(Rates!$C$15:$C$18&gt;=W107),Rates!$E$15:$E$18)*W107),VLOOKUP(VALUE(_xlfn.SINGLE(Q:Q)),Rates!A:C,3,0)*W107)))</f>
        <v/>
      </c>
      <c r="AD107" s="168">
        <f>IFERROR(IF(OR(Q107=1,Q107=2,Q107=3,Q107=4),VLOOKUP(Q107,Rates!$A$31:$B$34,2,0)*W107,IF(V107=1,VLOOKUP(U107,'REB BEV MIN MKUP'!B:E,4,0),IF(V107&gt;1,VLOOKUP(VALUE(W107),'REB BEV MIN MKUP'!O:Q,3,0),0))),0)</f>
        <v>0</v>
      </c>
      <c r="AE107" s="177" t="str">
        <f t="shared" si="78"/>
        <v/>
      </c>
      <c r="AF107" s="13" t="str">
        <f t="shared" si="79"/>
        <v/>
      </c>
      <c r="AG107" s="177" t="str">
        <f t="shared" si="80"/>
        <v/>
      </c>
      <c r="AH107" s="184" t="str">
        <f t="shared" si="81"/>
        <v/>
      </c>
      <c r="AI107" s="184" t="str">
        <f>IF(AE:AE="","",IF(R107="Refreshment Beverage",AK107*(Rates!J$19/100),ROUND(SUM(AH107*(Rates!$J$8/100)),4)))</f>
        <v/>
      </c>
      <c r="AJ107" s="183" t="str">
        <f t="shared" si="82"/>
        <v/>
      </c>
      <c r="AK107" s="185" t="str">
        <f t="shared" si="83"/>
        <v/>
      </c>
      <c r="AL107" s="177" t="str">
        <f t="shared" si="84"/>
        <v/>
      </c>
      <c r="AM107" s="13" t="str">
        <f>IF(AS107="","",IF(R107="Refreshment Beverage",ROUND(AS107*Rates!K$19,4),ROUND(AO107*(VLOOKUP(VALUE(Q107),Rates!G$4:L$12,3,0)),4)))</f>
        <v/>
      </c>
      <c r="AN107" s="183" t="str">
        <f>IF(AS107="","",IF(R107="Refreshment Beverage",AS107*(Rates!J$19/100),MAX(AM107,AB107)))</f>
        <v/>
      </c>
      <c r="AO107" s="186" t="str">
        <f t="shared" si="85"/>
        <v/>
      </c>
      <c r="AP107" s="186" t="str">
        <f t="shared" si="86"/>
        <v/>
      </c>
      <c r="AQ107" s="186" t="str">
        <f>IF(AS107="","",IF(R107="Refreshment Beverage",ROUND(SUM(VLOOKUP(Q:Q,Rates!G$15:L$19,3,0)*(AS107-Y107-Z107-AA107)),4),ROUND(SUM(Rates!$K$8*AS107),4)))</f>
        <v/>
      </c>
      <c r="AR107" s="184" t="str">
        <f t="shared" si="87"/>
        <v/>
      </c>
      <c r="AS107" s="185" t="str">
        <f t="shared" si="88"/>
        <v/>
      </c>
      <c r="AT107" s="177" t="str">
        <f t="shared" si="89"/>
        <v/>
      </c>
      <c r="AU107" s="13" t="str">
        <f>IF(AX107="","",IF(R107="Refreshment Beverage",ROUND((BA107-Y107-Z107-AA107)*VLOOKUP(VALUE(Q107),Rates!G$15:L$19,3,0),4),ROUND(AW107*(VLOOKUP(VALUE(Q107),Rates!G:L,3,0)),4)))</f>
        <v/>
      </c>
      <c r="AV107" s="183" t="str">
        <f t="shared" si="90"/>
        <v/>
      </c>
      <c r="AW107" s="186" t="str">
        <f t="shared" si="91"/>
        <v/>
      </c>
      <c r="AX107" s="184" t="str">
        <f t="shared" si="92"/>
        <v/>
      </c>
      <c r="AY107" s="186" t="str">
        <f>IF(AX107="","",IF(R107="Refreshment Beverage",ROUND(SUM(AX107*Rates!K$19),4),ROUND(SUM(AX107*(Rates!J$8/100)),4)))</f>
        <v/>
      </c>
      <c r="AZ107" s="183" t="str">
        <f t="shared" si="93"/>
        <v/>
      </c>
      <c r="BA107" s="185" t="str">
        <f t="shared" si="94"/>
        <v/>
      </c>
      <c r="BD107" s="171"/>
      <c r="BE107" s="171"/>
      <c r="BF107" s="171"/>
      <c r="BG107" s="171"/>
    </row>
    <row r="108" spans="1:59" ht="15" customHeight="1" x14ac:dyDescent="0.3">
      <c r="A108" s="172"/>
      <c r="B108" s="172"/>
      <c r="C108" s="172"/>
      <c r="D108" s="173"/>
      <c r="E108" s="173"/>
      <c r="F108" s="173"/>
      <c r="G108" s="173"/>
      <c r="H108" s="173"/>
      <c r="I108" s="174"/>
      <c r="J108" s="175"/>
      <c r="K108" s="176" t="str">
        <f t="shared" si="66"/>
        <v/>
      </c>
      <c r="L108" s="177" t="str">
        <f t="shared" si="67"/>
        <v/>
      </c>
      <c r="M108" s="178" t="str">
        <f t="shared" si="68"/>
        <v/>
      </c>
      <c r="N108" s="44" t="str" cm="1">
        <f t="array" ref="N108">IFERROR(IF(_xlfn.SINGLE(A:A)="","",IF(R108="Beer",SUM(LOOKUP(2,1/(Rates!$B$3:$B$5&lt;=W108)/(Rates!$C$3:$C$5&gt;=W108),Rates!$D$3:$D$5)*(X108/100)*W108),IF(R108="Refreshment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44" t="str">
        <f t="shared" si="69"/>
        <v/>
      </c>
      <c r="P108" s="13"/>
      <c r="Q108" s="179" t="str">
        <f t="shared" si="70"/>
        <v/>
      </c>
      <c r="R108" s="180" t="str">
        <f t="shared" si="71"/>
        <v/>
      </c>
      <c r="S108" s="13" t="str">
        <f>IF(A108="","",IF(R108="Refreshment Beverage",VLOOKUP(VALUE(Q108),Rates!G$15:L$19,2,0),VLOOKUP(VALUE(Q108),Rates!G$4:L$8,2,0)))</f>
        <v/>
      </c>
      <c r="T108" s="13" t="str">
        <f t="shared" si="72"/>
        <v/>
      </c>
      <c r="U108" s="181" t="str">
        <f t="shared" si="73"/>
        <v/>
      </c>
      <c r="V108" s="13" t="str">
        <f t="shared" si="74"/>
        <v/>
      </c>
      <c r="W108" s="13" t="str">
        <f t="shared" si="75"/>
        <v/>
      </c>
      <c r="X108" s="182" t="str">
        <f t="shared" si="76"/>
        <v/>
      </c>
      <c r="Y108" s="183" t="str">
        <f>IF(A:A="","",IF(R108="Refreshment Beverage",VLOOKUP(Q108,Rates!G$15:L$19,6,0)*W108,VLOOKUP(Q108,Rates!G$4:L$12,6,0)*W108))</f>
        <v/>
      </c>
      <c r="Z108" s="183" t="str">
        <f t="shared" si="77"/>
        <v/>
      </c>
      <c r="AA108" s="17">
        <f t="shared" si="65"/>
        <v>0</v>
      </c>
      <c r="AB108" s="177" t="str" cm="1">
        <f t="array" ref="AB108">IF(_xlfn.SINGLE(A:A)="","",IF(R108="Refreshment Beverage","",IF(AND(R108="Beer",Q108=0),SUM(LOOKUP(2,1/(Rates!$B$15:$B$18&lt;=W108)/(Rates!$C$15:$C$18&gt;=W108),Rates!$D$15:$D$18)*W108),VLOOKUP(VALUE(_xlfn.SINGLE(Q:Q)),Rates!A:B,2,0)*W108)))</f>
        <v/>
      </c>
      <c r="AC108" s="177" t="str" cm="1">
        <f t="array" ref="AC108">IF(_xlfn.SINGLE(A:A)="","",IF(R108="Refreshment Beverage","",IF(AND(R108="Beer",Q108=0),SUM(LOOKUP(2,1/(Rates!$B$15:$B$18&lt;=W108)/(Rates!$C$15:$C$18&gt;=W108),Rates!$E$15:$E$18)*W108),VLOOKUP(VALUE(_xlfn.SINGLE(Q:Q)),Rates!A:C,3,0)*W108)))</f>
        <v/>
      </c>
      <c r="AD108" s="168">
        <f>IFERROR(IF(OR(Q108=1,Q108=2,Q108=3,Q108=4),VLOOKUP(Q108,Rates!$A$31:$B$34,2,0)*W108,IF(V108=1,VLOOKUP(U108,'REB BEV MIN MKUP'!B:E,4,0),IF(V108&gt;1,VLOOKUP(VALUE(W108),'REB BEV MIN MKUP'!O:Q,3,0),0))),0)</f>
        <v>0</v>
      </c>
      <c r="AE108" s="177" t="str">
        <f t="shared" si="78"/>
        <v/>
      </c>
      <c r="AF108" s="13" t="str">
        <f t="shared" si="79"/>
        <v/>
      </c>
      <c r="AG108" s="177" t="str">
        <f t="shared" si="80"/>
        <v/>
      </c>
      <c r="AH108" s="184" t="str">
        <f t="shared" si="81"/>
        <v/>
      </c>
      <c r="AI108" s="184" t="str">
        <f>IF(AE:AE="","",IF(R108="Refreshment Beverage",AK108*(Rates!J$19/100),ROUND(SUM(AH108*(Rates!$J$8/100)),4)))</f>
        <v/>
      </c>
      <c r="AJ108" s="183" t="str">
        <f t="shared" si="82"/>
        <v/>
      </c>
      <c r="AK108" s="185" t="str">
        <f t="shared" si="83"/>
        <v/>
      </c>
      <c r="AL108" s="177" t="str">
        <f t="shared" si="84"/>
        <v/>
      </c>
      <c r="AM108" s="13" t="str">
        <f>IF(AS108="","",IF(R108="Refreshment Beverage",ROUND(AS108*Rates!K$19,4),ROUND(AO108*(VLOOKUP(VALUE(Q108),Rates!G$4:L$12,3,0)),4)))</f>
        <v/>
      </c>
      <c r="AN108" s="183" t="str">
        <f>IF(AS108="","",IF(R108="Refreshment Beverage",AS108*(Rates!J$19/100),MAX(AM108,AB108)))</f>
        <v/>
      </c>
      <c r="AO108" s="186" t="str">
        <f t="shared" si="85"/>
        <v/>
      </c>
      <c r="AP108" s="186" t="str">
        <f t="shared" si="86"/>
        <v/>
      </c>
      <c r="AQ108" s="186" t="str">
        <f>IF(AS108="","",IF(R108="Refreshment Beverage",ROUND(SUM(VLOOKUP(Q:Q,Rates!G$15:L$19,3,0)*(AS108-Y108-Z108-AA108)),4),ROUND(SUM(Rates!$K$8*AS108),4)))</f>
        <v/>
      </c>
      <c r="AR108" s="184" t="str">
        <f t="shared" si="87"/>
        <v/>
      </c>
      <c r="AS108" s="185" t="str">
        <f t="shared" si="88"/>
        <v/>
      </c>
      <c r="AT108" s="177" t="str">
        <f t="shared" si="89"/>
        <v/>
      </c>
      <c r="AU108" s="13" t="str">
        <f>IF(AX108="","",IF(R108="Refreshment Beverage",ROUND((BA108-Y108-Z108-AA108)*VLOOKUP(VALUE(Q108),Rates!G$15:L$19,3,0),4),ROUND(AW108*(VLOOKUP(VALUE(Q108),Rates!G:L,3,0)),4)))</f>
        <v/>
      </c>
      <c r="AV108" s="183" t="str">
        <f t="shared" si="90"/>
        <v/>
      </c>
      <c r="AW108" s="186" t="str">
        <f t="shared" si="91"/>
        <v/>
      </c>
      <c r="AX108" s="184" t="str">
        <f t="shared" si="92"/>
        <v/>
      </c>
      <c r="AY108" s="186" t="str">
        <f>IF(AX108="","",IF(R108="Refreshment Beverage",ROUND(SUM(AX108*Rates!K$19),4),ROUND(SUM(AX108*(Rates!J$8/100)),4)))</f>
        <v/>
      </c>
      <c r="AZ108" s="183" t="str">
        <f t="shared" si="93"/>
        <v/>
      </c>
      <c r="BA108" s="185" t="str">
        <f t="shared" si="94"/>
        <v/>
      </c>
      <c r="BD108" s="171"/>
      <c r="BE108" s="171"/>
      <c r="BF108" s="171"/>
      <c r="BG108" s="171"/>
    </row>
    <row r="109" spans="1:59" ht="15" customHeight="1" x14ac:dyDescent="0.3">
      <c r="A109" s="172"/>
      <c r="B109" s="172"/>
      <c r="C109" s="172"/>
      <c r="D109" s="173"/>
      <c r="E109" s="173"/>
      <c r="F109" s="173"/>
      <c r="G109" s="173"/>
      <c r="H109" s="173"/>
      <c r="I109" s="174"/>
      <c r="J109" s="175"/>
      <c r="K109" s="176" t="str">
        <f t="shared" si="66"/>
        <v/>
      </c>
      <c r="L109" s="177" t="str">
        <f t="shared" si="67"/>
        <v/>
      </c>
      <c r="M109" s="178" t="str">
        <f t="shared" si="68"/>
        <v/>
      </c>
      <c r="N109" s="44" t="str" cm="1">
        <f t="array" ref="N109">IFERROR(IF(_xlfn.SINGLE(A:A)="","",IF(R109="Beer",SUM(LOOKUP(2,1/(Rates!$B$3:$B$5&lt;=W109)/(Rates!$C$3:$C$5&gt;=W109),Rates!$D$3:$D$5)*(X109/100)*W109),IF(R109="Refreshment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44" t="str">
        <f t="shared" si="69"/>
        <v/>
      </c>
      <c r="P109" s="13"/>
      <c r="Q109" s="179" t="str">
        <f t="shared" si="70"/>
        <v/>
      </c>
      <c r="R109" s="180" t="str">
        <f t="shared" si="71"/>
        <v/>
      </c>
      <c r="S109" s="13" t="str">
        <f>IF(A109="","",IF(R109="Refreshment Beverage",VLOOKUP(VALUE(Q109),Rates!G$15:L$19,2,0),VLOOKUP(VALUE(Q109),Rates!G$4:L$8,2,0)))</f>
        <v/>
      </c>
      <c r="T109" s="13" t="str">
        <f t="shared" si="72"/>
        <v/>
      </c>
      <c r="U109" s="181" t="str">
        <f t="shared" si="73"/>
        <v/>
      </c>
      <c r="V109" s="13" t="str">
        <f t="shared" si="74"/>
        <v/>
      </c>
      <c r="W109" s="13" t="str">
        <f t="shared" si="75"/>
        <v/>
      </c>
      <c r="X109" s="182" t="str">
        <f t="shared" si="76"/>
        <v/>
      </c>
      <c r="Y109" s="183" t="str">
        <f>IF(A:A="","",IF(R109="Refreshment Beverage",VLOOKUP(Q109,Rates!G$15:L$19,6,0)*W109,VLOOKUP(Q109,Rates!G$4:L$12,6,0)*W109))</f>
        <v/>
      </c>
      <c r="Z109" s="183" t="str">
        <f t="shared" si="77"/>
        <v/>
      </c>
      <c r="AA109" s="17">
        <f t="shared" si="65"/>
        <v>0</v>
      </c>
      <c r="AB109" s="177" t="str" cm="1">
        <f t="array" ref="AB109">IF(_xlfn.SINGLE(A:A)="","",IF(R109="Refreshment Beverage","",IF(AND(R109="Beer",Q109=0),SUM(LOOKUP(2,1/(Rates!$B$15:$B$18&lt;=W109)/(Rates!$C$15:$C$18&gt;=W109),Rates!$D$15:$D$18)*W109),VLOOKUP(VALUE(_xlfn.SINGLE(Q:Q)),Rates!A:B,2,0)*W109)))</f>
        <v/>
      </c>
      <c r="AC109" s="177" t="str" cm="1">
        <f t="array" ref="AC109">IF(_xlfn.SINGLE(A:A)="","",IF(R109="Refreshment Beverage","",IF(AND(R109="Beer",Q109=0),SUM(LOOKUP(2,1/(Rates!$B$15:$B$18&lt;=W109)/(Rates!$C$15:$C$18&gt;=W109),Rates!$E$15:$E$18)*W109),VLOOKUP(VALUE(_xlfn.SINGLE(Q:Q)),Rates!A:C,3,0)*W109)))</f>
        <v/>
      </c>
      <c r="AD109" s="168">
        <f>IFERROR(IF(OR(Q109=1,Q109=2,Q109=3,Q109=4),VLOOKUP(Q109,Rates!$A$31:$B$34,2,0)*W109,IF(V109=1,VLOOKUP(U109,'REB BEV MIN MKUP'!B:E,4,0),IF(V109&gt;1,VLOOKUP(VALUE(W109),'REB BEV MIN MKUP'!O:Q,3,0),0))),0)</f>
        <v>0</v>
      </c>
      <c r="AE109" s="177" t="str">
        <f t="shared" si="78"/>
        <v/>
      </c>
      <c r="AF109" s="13" t="str">
        <f t="shared" si="79"/>
        <v/>
      </c>
      <c r="AG109" s="177" t="str">
        <f t="shared" si="80"/>
        <v/>
      </c>
      <c r="AH109" s="184" t="str">
        <f t="shared" si="81"/>
        <v/>
      </c>
      <c r="AI109" s="184" t="str">
        <f>IF(AE:AE="","",IF(R109="Refreshment Beverage",AK109*(Rates!J$19/100),ROUND(SUM(AH109*(Rates!$J$8/100)),4)))</f>
        <v/>
      </c>
      <c r="AJ109" s="183" t="str">
        <f t="shared" si="82"/>
        <v/>
      </c>
      <c r="AK109" s="185" t="str">
        <f t="shared" si="83"/>
        <v/>
      </c>
      <c r="AL109" s="177" t="str">
        <f t="shared" si="84"/>
        <v/>
      </c>
      <c r="AM109" s="13" t="str">
        <f>IF(AS109="","",IF(R109="Refreshment Beverage",ROUND(AS109*Rates!K$19,4),ROUND(AO109*(VLOOKUP(VALUE(Q109),Rates!G$4:L$12,3,0)),4)))</f>
        <v/>
      </c>
      <c r="AN109" s="183" t="str">
        <f>IF(AS109="","",IF(R109="Refreshment Beverage",AS109*(Rates!J$19/100),MAX(AM109,AB109)))</f>
        <v/>
      </c>
      <c r="AO109" s="186" t="str">
        <f t="shared" si="85"/>
        <v/>
      </c>
      <c r="AP109" s="186" t="str">
        <f t="shared" si="86"/>
        <v/>
      </c>
      <c r="AQ109" s="186" t="str">
        <f>IF(AS109="","",IF(R109="Refreshment Beverage",ROUND(SUM(VLOOKUP(Q:Q,Rates!G$15:L$19,3,0)*(AS109-Y109-Z109-AA109)),4),ROUND(SUM(Rates!$K$8*AS109),4)))</f>
        <v/>
      </c>
      <c r="AR109" s="184" t="str">
        <f t="shared" si="87"/>
        <v/>
      </c>
      <c r="AS109" s="185" t="str">
        <f t="shared" si="88"/>
        <v/>
      </c>
      <c r="AT109" s="177" t="str">
        <f t="shared" si="89"/>
        <v/>
      </c>
      <c r="AU109" s="13" t="str">
        <f>IF(AX109="","",IF(R109="Refreshment Beverage",ROUND((BA109-Y109-Z109-AA109)*VLOOKUP(VALUE(Q109),Rates!G$15:L$19,3,0),4),ROUND(AW109*(VLOOKUP(VALUE(Q109),Rates!G:L,3,0)),4)))</f>
        <v/>
      </c>
      <c r="AV109" s="183" t="str">
        <f t="shared" si="90"/>
        <v/>
      </c>
      <c r="AW109" s="186" t="str">
        <f t="shared" si="91"/>
        <v/>
      </c>
      <c r="AX109" s="184" t="str">
        <f t="shared" si="92"/>
        <v/>
      </c>
      <c r="AY109" s="186" t="str">
        <f>IF(AX109="","",IF(R109="Refreshment Beverage",ROUND(SUM(AX109*Rates!K$19),4),ROUND(SUM(AX109*(Rates!J$8/100)),4)))</f>
        <v/>
      </c>
      <c r="AZ109" s="183" t="str">
        <f t="shared" si="93"/>
        <v/>
      </c>
      <c r="BA109" s="185" t="str">
        <f t="shared" si="94"/>
        <v/>
      </c>
      <c r="BD109" s="171"/>
      <c r="BE109" s="171"/>
      <c r="BF109" s="171"/>
      <c r="BG109" s="171"/>
    </row>
    <row r="110" spans="1:59" ht="15" customHeight="1" x14ac:dyDescent="0.3">
      <c r="A110" s="172"/>
      <c r="B110" s="172"/>
      <c r="C110" s="172"/>
      <c r="D110" s="173"/>
      <c r="E110" s="173"/>
      <c r="F110" s="173"/>
      <c r="G110" s="173"/>
      <c r="H110" s="173"/>
      <c r="I110" s="174"/>
      <c r="J110" s="175"/>
      <c r="K110" s="176" t="str">
        <f t="shared" si="66"/>
        <v/>
      </c>
      <c r="L110" s="177" t="str">
        <f t="shared" si="67"/>
        <v/>
      </c>
      <c r="M110" s="178" t="str">
        <f t="shared" si="68"/>
        <v/>
      </c>
      <c r="N110" s="44" t="str" cm="1">
        <f t="array" ref="N110">IFERROR(IF(_xlfn.SINGLE(A:A)="","",IF(R110="Beer",SUM(LOOKUP(2,1/(Rates!$B$3:$B$5&lt;=W110)/(Rates!$C$3:$C$5&gt;=W110),Rates!$D$3:$D$5)*(X110/100)*W110),IF(R110="Refreshment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44" t="str">
        <f t="shared" si="69"/>
        <v/>
      </c>
      <c r="P110" s="13"/>
      <c r="Q110" s="179" t="str">
        <f t="shared" si="70"/>
        <v/>
      </c>
      <c r="R110" s="180" t="str">
        <f t="shared" si="71"/>
        <v/>
      </c>
      <c r="S110" s="13" t="str">
        <f>IF(A110="","",IF(R110="Refreshment Beverage",VLOOKUP(VALUE(Q110),Rates!G$15:L$19,2,0),VLOOKUP(VALUE(Q110),Rates!G$4:L$8,2,0)))</f>
        <v/>
      </c>
      <c r="T110" s="13" t="str">
        <f t="shared" si="72"/>
        <v/>
      </c>
      <c r="U110" s="181" t="str">
        <f t="shared" si="73"/>
        <v/>
      </c>
      <c r="V110" s="13" t="str">
        <f t="shared" si="74"/>
        <v/>
      </c>
      <c r="W110" s="13" t="str">
        <f t="shared" si="75"/>
        <v/>
      </c>
      <c r="X110" s="182" t="str">
        <f t="shared" si="76"/>
        <v/>
      </c>
      <c r="Y110" s="183" t="str">
        <f>IF(A:A="","",IF(R110="Refreshment Beverage",VLOOKUP(Q110,Rates!G$15:L$19,6,0)*W110,VLOOKUP(Q110,Rates!G$4:L$12,6,0)*W110))</f>
        <v/>
      </c>
      <c r="Z110" s="183" t="str">
        <f t="shared" si="77"/>
        <v/>
      </c>
      <c r="AA110" s="17">
        <f t="shared" si="65"/>
        <v>0</v>
      </c>
      <c r="AB110" s="177" t="str" cm="1">
        <f t="array" ref="AB110">IF(_xlfn.SINGLE(A:A)="","",IF(R110="Refreshment Beverage","",IF(AND(R110="Beer",Q110=0),SUM(LOOKUP(2,1/(Rates!$B$15:$B$18&lt;=W110)/(Rates!$C$15:$C$18&gt;=W110),Rates!$D$15:$D$18)*W110),VLOOKUP(VALUE(_xlfn.SINGLE(Q:Q)),Rates!A:B,2,0)*W110)))</f>
        <v/>
      </c>
      <c r="AC110" s="177" t="str" cm="1">
        <f t="array" ref="AC110">IF(_xlfn.SINGLE(A:A)="","",IF(R110="Refreshment Beverage","",IF(AND(R110="Beer",Q110=0),SUM(LOOKUP(2,1/(Rates!$B$15:$B$18&lt;=W110)/(Rates!$C$15:$C$18&gt;=W110),Rates!$E$15:$E$18)*W110),VLOOKUP(VALUE(_xlfn.SINGLE(Q:Q)),Rates!A:C,3,0)*W110)))</f>
        <v/>
      </c>
      <c r="AD110" s="168">
        <f>IFERROR(IF(OR(Q110=1,Q110=2,Q110=3,Q110=4),VLOOKUP(Q110,Rates!$A$31:$B$34,2,0)*W110,IF(V110=1,VLOOKUP(U110,'REB BEV MIN MKUP'!B:E,4,0),IF(V110&gt;1,VLOOKUP(VALUE(W110),'REB BEV MIN MKUP'!O:Q,3,0),0))),0)</f>
        <v>0</v>
      </c>
      <c r="AE110" s="177" t="str">
        <f t="shared" si="78"/>
        <v/>
      </c>
      <c r="AF110" s="13" t="str">
        <f t="shared" si="79"/>
        <v/>
      </c>
      <c r="AG110" s="177" t="str">
        <f t="shared" si="80"/>
        <v/>
      </c>
      <c r="AH110" s="184" t="str">
        <f t="shared" si="81"/>
        <v/>
      </c>
      <c r="AI110" s="184" t="str">
        <f>IF(AE:AE="","",IF(R110="Refreshment Beverage",AK110*(Rates!J$19/100),ROUND(SUM(AH110*(Rates!$J$8/100)),4)))</f>
        <v/>
      </c>
      <c r="AJ110" s="183" t="str">
        <f t="shared" si="82"/>
        <v/>
      </c>
      <c r="AK110" s="185" t="str">
        <f t="shared" si="83"/>
        <v/>
      </c>
      <c r="AL110" s="177" t="str">
        <f t="shared" si="84"/>
        <v/>
      </c>
      <c r="AM110" s="13" t="str">
        <f>IF(AS110="","",IF(R110="Refreshment Beverage",ROUND(AS110*Rates!K$19,4),ROUND(AO110*(VLOOKUP(VALUE(Q110),Rates!G$4:L$12,3,0)),4)))</f>
        <v/>
      </c>
      <c r="AN110" s="183" t="str">
        <f>IF(AS110="","",IF(R110="Refreshment Beverage",AS110*(Rates!J$19/100),MAX(AM110,AB110)))</f>
        <v/>
      </c>
      <c r="AO110" s="186" t="str">
        <f t="shared" si="85"/>
        <v/>
      </c>
      <c r="AP110" s="186" t="str">
        <f t="shared" si="86"/>
        <v/>
      </c>
      <c r="AQ110" s="186" t="str">
        <f>IF(AS110="","",IF(R110="Refreshment Beverage",ROUND(SUM(VLOOKUP(Q:Q,Rates!G$15:L$19,3,0)*(AS110-Y110-Z110-AA110)),4),ROUND(SUM(Rates!$K$8*AS110),4)))</f>
        <v/>
      </c>
      <c r="AR110" s="184" t="str">
        <f t="shared" si="87"/>
        <v/>
      </c>
      <c r="AS110" s="185" t="str">
        <f t="shared" si="88"/>
        <v/>
      </c>
      <c r="AT110" s="177" t="str">
        <f t="shared" si="89"/>
        <v/>
      </c>
      <c r="AU110" s="13" t="str">
        <f>IF(AX110="","",IF(R110="Refreshment Beverage",ROUND((BA110-Y110-Z110-AA110)*VLOOKUP(VALUE(Q110),Rates!G$15:L$19,3,0),4),ROUND(AW110*(VLOOKUP(VALUE(Q110),Rates!G:L,3,0)),4)))</f>
        <v/>
      </c>
      <c r="AV110" s="183" t="str">
        <f t="shared" si="90"/>
        <v/>
      </c>
      <c r="AW110" s="186" t="str">
        <f t="shared" si="91"/>
        <v/>
      </c>
      <c r="AX110" s="184" t="str">
        <f t="shared" si="92"/>
        <v/>
      </c>
      <c r="AY110" s="186" t="str">
        <f>IF(AX110="","",IF(R110="Refreshment Beverage",ROUND(SUM(AX110*Rates!K$19),4),ROUND(SUM(AX110*(Rates!J$8/100)),4)))</f>
        <v/>
      </c>
      <c r="AZ110" s="183" t="str">
        <f t="shared" si="93"/>
        <v/>
      </c>
      <c r="BA110" s="185" t="str">
        <f t="shared" si="94"/>
        <v/>
      </c>
      <c r="BD110" s="171"/>
      <c r="BE110" s="171"/>
      <c r="BF110" s="171"/>
      <c r="BG110" s="171"/>
    </row>
    <row r="111" spans="1:59" ht="15" customHeight="1" x14ac:dyDescent="0.3">
      <c r="A111" s="172"/>
      <c r="B111" s="172"/>
      <c r="C111" s="172"/>
      <c r="D111" s="173"/>
      <c r="E111" s="173"/>
      <c r="F111" s="173"/>
      <c r="G111" s="173"/>
      <c r="H111" s="173"/>
      <c r="I111" s="174"/>
      <c r="J111" s="175"/>
      <c r="K111" s="176" t="str">
        <f t="shared" si="66"/>
        <v/>
      </c>
      <c r="L111" s="177" t="str">
        <f t="shared" si="67"/>
        <v/>
      </c>
      <c r="M111" s="178" t="str">
        <f t="shared" si="68"/>
        <v/>
      </c>
      <c r="N111" s="44" t="str" cm="1">
        <f t="array" ref="N111">IFERROR(IF(_xlfn.SINGLE(A:A)="","",IF(R111="Beer",SUM(LOOKUP(2,1/(Rates!$B$3:$B$5&lt;=W111)/(Rates!$C$3:$C$5&gt;=W111),Rates!$D$3:$D$5)*(X111/100)*W111),IF(R111="Refreshment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44" t="str">
        <f t="shared" si="69"/>
        <v/>
      </c>
      <c r="P111" s="13"/>
      <c r="Q111" s="179" t="str">
        <f t="shared" si="70"/>
        <v/>
      </c>
      <c r="R111" s="180" t="str">
        <f t="shared" si="71"/>
        <v/>
      </c>
      <c r="S111" s="13" t="str">
        <f>IF(A111="","",IF(R111="Refreshment Beverage",VLOOKUP(VALUE(Q111),Rates!G$15:L$19,2,0),VLOOKUP(VALUE(Q111),Rates!G$4:L$8,2,0)))</f>
        <v/>
      </c>
      <c r="T111" s="13" t="str">
        <f t="shared" si="72"/>
        <v/>
      </c>
      <c r="U111" s="181" t="str">
        <f t="shared" si="73"/>
        <v/>
      </c>
      <c r="V111" s="13" t="str">
        <f t="shared" si="74"/>
        <v/>
      </c>
      <c r="W111" s="13" t="str">
        <f t="shared" si="75"/>
        <v/>
      </c>
      <c r="X111" s="182" t="str">
        <f t="shared" si="76"/>
        <v/>
      </c>
      <c r="Y111" s="183" t="str">
        <f>IF(A:A="","",IF(R111="Refreshment Beverage",VLOOKUP(Q111,Rates!G$15:L$19,6,0)*W111,VLOOKUP(Q111,Rates!G$4:L$12,6,0)*W111))</f>
        <v/>
      </c>
      <c r="Z111" s="183" t="str">
        <f t="shared" si="77"/>
        <v/>
      </c>
      <c r="AA111" s="17">
        <f t="shared" si="65"/>
        <v>0</v>
      </c>
      <c r="AB111" s="177" t="str" cm="1">
        <f t="array" ref="AB111">IF(_xlfn.SINGLE(A:A)="","",IF(R111="Refreshment Beverage","",IF(AND(R111="Beer",Q111=0),SUM(LOOKUP(2,1/(Rates!$B$15:$B$18&lt;=W111)/(Rates!$C$15:$C$18&gt;=W111),Rates!$D$15:$D$18)*W111),VLOOKUP(VALUE(_xlfn.SINGLE(Q:Q)),Rates!A:B,2,0)*W111)))</f>
        <v/>
      </c>
      <c r="AC111" s="177" t="str" cm="1">
        <f t="array" ref="AC111">IF(_xlfn.SINGLE(A:A)="","",IF(R111="Refreshment Beverage","",IF(AND(R111="Beer",Q111=0),SUM(LOOKUP(2,1/(Rates!$B$15:$B$18&lt;=W111)/(Rates!$C$15:$C$18&gt;=W111),Rates!$E$15:$E$18)*W111),VLOOKUP(VALUE(_xlfn.SINGLE(Q:Q)),Rates!A:C,3,0)*W111)))</f>
        <v/>
      </c>
      <c r="AD111" s="168">
        <f>IFERROR(IF(OR(Q111=1,Q111=2,Q111=3,Q111=4),VLOOKUP(Q111,Rates!$A$31:$B$34,2,0)*W111,IF(V111=1,VLOOKUP(U111,'REB BEV MIN MKUP'!B:E,4,0),IF(V111&gt;1,VLOOKUP(VALUE(W111),'REB BEV MIN MKUP'!O:Q,3,0),0))),0)</f>
        <v>0</v>
      </c>
      <c r="AE111" s="177" t="str">
        <f t="shared" si="78"/>
        <v/>
      </c>
      <c r="AF111" s="13" t="str">
        <f t="shared" si="79"/>
        <v/>
      </c>
      <c r="AG111" s="177" t="str">
        <f t="shared" si="80"/>
        <v/>
      </c>
      <c r="AH111" s="184" t="str">
        <f t="shared" si="81"/>
        <v/>
      </c>
      <c r="AI111" s="184" t="str">
        <f>IF(AE:AE="","",IF(R111="Refreshment Beverage",AK111*(Rates!J$19/100),ROUND(SUM(AH111*(Rates!$J$8/100)),4)))</f>
        <v/>
      </c>
      <c r="AJ111" s="183" t="str">
        <f t="shared" si="82"/>
        <v/>
      </c>
      <c r="AK111" s="185" t="str">
        <f t="shared" si="83"/>
        <v/>
      </c>
      <c r="AL111" s="177" t="str">
        <f t="shared" si="84"/>
        <v/>
      </c>
      <c r="AM111" s="13" t="str">
        <f>IF(AS111="","",IF(R111="Refreshment Beverage",ROUND(AS111*Rates!K$19,4),ROUND(AO111*(VLOOKUP(VALUE(Q111),Rates!G$4:L$12,3,0)),4)))</f>
        <v/>
      </c>
      <c r="AN111" s="183" t="str">
        <f>IF(AS111="","",IF(R111="Refreshment Beverage",AS111*(Rates!J$19/100),MAX(AM111,AB111)))</f>
        <v/>
      </c>
      <c r="AO111" s="186" t="str">
        <f t="shared" si="85"/>
        <v/>
      </c>
      <c r="AP111" s="186" t="str">
        <f t="shared" si="86"/>
        <v/>
      </c>
      <c r="AQ111" s="186" t="str">
        <f>IF(AS111="","",IF(R111="Refreshment Beverage",ROUND(SUM(VLOOKUP(Q:Q,Rates!G$15:L$19,3,0)*(AS111-Y111-Z111-AA111)),4),ROUND(SUM(Rates!$K$8*AS111),4)))</f>
        <v/>
      </c>
      <c r="AR111" s="184" t="str">
        <f t="shared" si="87"/>
        <v/>
      </c>
      <c r="AS111" s="185" t="str">
        <f t="shared" si="88"/>
        <v/>
      </c>
      <c r="AT111" s="177" t="str">
        <f t="shared" si="89"/>
        <v/>
      </c>
      <c r="AU111" s="13" t="str">
        <f>IF(AX111="","",IF(R111="Refreshment Beverage",ROUND((BA111-Y111-Z111-AA111)*VLOOKUP(VALUE(Q111),Rates!G$15:L$19,3,0),4),ROUND(AW111*(VLOOKUP(VALUE(Q111),Rates!G:L,3,0)),4)))</f>
        <v/>
      </c>
      <c r="AV111" s="183" t="str">
        <f t="shared" si="90"/>
        <v/>
      </c>
      <c r="AW111" s="186" t="str">
        <f t="shared" si="91"/>
        <v/>
      </c>
      <c r="AX111" s="184" t="str">
        <f t="shared" si="92"/>
        <v/>
      </c>
      <c r="AY111" s="186" t="str">
        <f>IF(AX111="","",IF(R111="Refreshment Beverage",ROUND(SUM(AX111*Rates!K$19),4),ROUND(SUM(AX111*(Rates!J$8/100)),4)))</f>
        <v/>
      </c>
      <c r="AZ111" s="183" t="str">
        <f t="shared" si="93"/>
        <v/>
      </c>
      <c r="BA111" s="185" t="str">
        <f t="shared" si="94"/>
        <v/>
      </c>
      <c r="BD111" s="171"/>
      <c r="BE111" s="171"/>
      <c r="BF111" s="171"/>
      <c r="BG111" s="171"/>
    </row>
    <row r="112" spans="1:59" ht="15" customHeight="1" x14ac:dyDescent="0.3">
      <c r="A112" s="172"/>
      <c r="B112" s="172"/>
      <c r="C112" s="172"/>
      <c r="D112" s="173"/>
      <c r="E112" s="173"/>
      <c r="F112" s="173"/>
      <c r="G112" s="173"/>
      <c r="H112" s="173"/>
      <c r="I112" s="174"/>
      <c r="J112" s="175"/>
      <c r="K112" s="176" t="str">
        <f t="shared" si="66"/>
        <v/>
      </c>
      <c r="L112" s="177" t="str">
        <f t="shared" si="67"/>
        <v/>
      </c>
      <c r="M112" s="178" t="str">
        <f t="shared" si="68"/>
        <v/>
      </c>
      <c r="N112" s="44" t="str" cm="1">
        <f t="array" ref="N112">IFERROR(IF(_xlfn.SINGLE(A:A)="","",IF(R112="Beer",SUM(LOOKUP(2,1/(Rates!$B$3:$B$5&lt;=W112)/(Rates!$C$3:$C$5&gt;=W112),Rates!$D$3:$D$5)*(X112/100)*W112),IF(R112="Refreshment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44" t="str">
        <f t="shared" si="69"/>
        <v/>
      </c>
      <c r="P112" s="13"/>
      <c r="Q112" s="179" t="str">
        <f t="shared" si="70"/>
        <v/>
      </c>
      <c r="R112" s="180" t="str">
        <f t="shared" si="71"/>
        <v/>
      </c>
      <c r="S112" s="13" t="str">
        <f>IF(A112="","",IF(R112="Refreshment Beverage",VLOOKUP(VALUE(Q112),Rates!G$15:L$19,2,0),VLOOKUP(VALUE(Q112),Rates!G$4:L$8,2,0)))</f>
        <v/>
      </c>
      <c r="T112" s="13" t="str">
        <f t="shared" si="72"/>
        <v/>
      </c>
      <c r="U112" s="181" t="str">
        <f t="shared" si="73"/>
        <v/>
      </c>
      <c r="V112" s="13" t="str">
        <f t="shared" si="74"/>
        <v/>
      </c>
      <c r="W112" s="13" t="str">
        <f t="shared" si="75"/>
        <v/>
      </c>
      <c r="X112" s="182" t="str">
        <f t="shared" si="76"/>
        <v/>
      </c>
      <c r="Y112" s="183" t="str">
        <f>IF(A:A="","",IF(R112="Refreshment Beverage",VLOOKUP(Q112,Rates!G$15:L$19,6,0)*W112,VLOOKUP(Q112,Rates!G$4:L$12,6,0)*W112))</f>
        <v/>
      </c>
      <c r="Z112" s="183" t="str">
        <f t="shared" si="77"/>
        <v/>
      </c>
      <c r="AA112" s="17">
        <f t="shared" si="65"/>
        <v>0</v>
      </c>
      <c r="AB112" s="177" t="str" cm="1">
        <f t="array" ref="AB112">IF(_xlfn.SINGLE(A:A)="","",IF(R112="Refreshment Beverage","",IF(AND(R112="Beer",Q112=0),SUM(LOOKUP(2,1/(Rates!$B$15:$B$18&lt;=W112)/(Rates!$C$15:$C$18&gt;=W112),Rates!$D$15:$D$18)*W112),VLOOKUP(VALUE(_xlfn.SINGLE(Q:Q)),Rates!A:B,2,0)*W112)))</f>
        <v/>
      </c>
      <c r="AC112" s="177" t="str" cm="1">
        <f t="array" ref="AC112">IF(_xlfn.SINGLE(A:A)="","",IF(R112="Refreshment Beverage","",IF(AND(R112="Beer",Q112=0),SUM(LOOKUP(2,1/(Rates!$B$15:$B$18&lt;=W112)/(Rates!$C$15:$C$18&gt;=W112),Rates!$E$15:$E$18)*W112),VLOOKUP(VALUE(_xlfn.SINGLE(Q:Q)),Rates!A:C,3,0)*W112)))</f>
        <v/>
      </c>
      <c r="AD112" s="168">
        <f>IFERROR(IF(OR(Q112=1,Q112=2,Q112=3,Q112=4),VLOOKUP(Q112,Rates!$A$31:$B$34,2,0)*W112,IF(V112=1,VLOOKUP(U112,'REB BEV MIN MKUP'!B:E,4,0),IF(V112&gt;1,VLOOKUP(VALUE(W112),'REB BEV MIN MKUP'!O:Q,3,0),0))),0)</f>
        <v>0</v>
      </c>
      <c r="AE112" s="177" t="str">
        <f t="shared" si="78"/>
        <v/>
      </c>
      <c r="AF112" s="13" t="str">
        <f t="shared" si="79"/>
        <v/>
      </c>
      <c r="AG112" s="177" t="str">
        <f t="shared" si="80"/>
        <v/>
      </c>
      <c r="AH112" s="184" t="str">
        <f t="shared" si="81"/>
        <v/>
      </c>
      <c r="AI112" s="184" t="str">
        <f>IF(AE:AE="","",IF(R112="Refreshment Beverage",AK112*(Rates!J$19/100),ROUND(SUM(AH112*(Rates!$J$8/100)),4)))</f>
        <v/>
      </c>
      <c r="AJ112" s="183" t="str">
        <f t="shared" si="82"/>
        <v/>
      </c>
      <c r="AK112" s="185" t="str">
        <f t="shared" si="83"/>
        <v/>
      </c>
      <c r="AL112" s="177" t="str">
        <f t="shared" si="84"/>
        <v/>
      </c>
      <c r="AM112" s="13" t="str">
        <f>IF(AS112="","",IF(R112="Refreshment Beverage",ROUND(AS112*Rates!K$19,4),ROUND(AO112*(VLOOKUP(VALUE(Q112),Rates!G$4:L$12,3,0)),4)))</f>
        <v/>
      </c>
      <c r="AN112" s="183" t="str">
        <f>IF(AS112="","",IF(R112="Refreshment Beverage",AS112*(Rates!J$19/100),MAX(AM112,AB112)))</f>
        <v/>
      </c>
      <c r="AO112" s="186" t="str">
        <f t="shared" si="85"/>
        <v/>
      </c>
      <c r="AP112" s="186" t="str">
        <f t="shared" si="86"/>
        <v/>
      </c>
      <c r="AQ112" s="186" t="str">
        <f>IF(AS112="","",IF(R112="Refreshment Beverage",ROUND(SUM(VLOOKUP(Q:Q,Rates!G$15:L$19,3,0)*(AS112-Y112-Z112-AA112)),4),ROUND(SUM(Rates!$K$8*AS112),4)))</f>
        <v/>
      </c>
      <c r="AR112" s="184" t="str">
        <f t="shared" si="87"/>
        <v/>
      </c>
      <c r="AS112" s="185" t="str">
        <f t="shared" si="88"/>
        <v/>
      </c>
      <c r="AT112" s="177" t="str">
        <f t="shared" si="89"/>
        <v/>
      </c>
      <c r="AU112" s="13" t="str">
        <f>IF(AX112="","",IF(R112="Refreshment Beverage",ROUND((BA112-Y112-Z112-AA112)*VLOOKUP(VALUE(Q112),Rates!G$15:L$19,3,0),4),ROUND(AW112*(VLOOKUP(VALUE(Q112),Rates!G:L,3,0)),4)))</f>
        <v/>
      </c>
      <c r="AV112" s="183" t="str">
        <f t="shared" si="90"/>
        <v/>
      </c>
      <c r="AW112" s="186" t="str">
        <f t="shared" si="91"/>
        <v/>
      </c>
      <c r="AX112" s="184" t="str">
        <f t="shared" si="92"/>
        <v/>
      </c>
      <c r="AY112" s="186" t="str">
        <f>IF(AX112="","",IF(R112="Refreshment Beverage",ROUND(SUM(AX112*Rates!K$19),4),ROUND(SUM(AX112*(Rates!J$8/100)),4)))</f>
        <v/>
      </c>
      <c r="AZ112" s="183" t="str">
        <f t="shared" si="93"/>
        <v/>
      </c>
      <c r="BA112" s="185" t="str">
        <f t="shared" si="94"/>
        <v/>
      </c>
      <c r="BD112" s="171"/>
      <c r="BE112" s="171"/>
      <c r="BF112" s="171"/>
      <c r="BG112" s="171"/>
    </row>
    <row r="113" spans="1:59" ht="15" customHeight="1" x14ac:dyDescent="0.3">
      <c r="A113" s="172"/>
      <c r="B113" s="172"/>
      <c r="C113" s="172"/>
      <c r="D113" s="173"/>
      <c r="E113" s="173"/>
      <c r="F113" s="173"/>
      <c r="G113" s="173"/>
      <c r="H113" s="173"/>
      <c r="I113" s="174"/>
      <c r="J113" s="175"/>
      <c r="K113" s="176" t="str">
        <f t="shared" si="66"/>
        <v/>
      </c>
      <c r="L113" s="177" t="str">
        <f t="shared" si="67"/>
        <v/>
      </c>
      <c r="M113" s="178" t="str">
        <f t="shared" si="68"/>
        <v/>
      </c>
      <c r="N113" s="44" t="str" cm="1">
        <f t="array" ref="N113">IFERROR(IF(_xlfn.SINGLE(A:A)="","",IF(R113="Beer",SUM(LOOKUP(2,1/(Rates!$B$3:$B$5&lt;=W113)/(Rates!$C$3:$C$5&gt;=W113),Rates!$D$3:$D$5)*(X113/100)*W113),IF(R113="Refreshment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44" t="str">
        <f t="shared" si="69"/>
        <v/>
      </c>
      <c r="P113" s="13"/>
      <c r="Q113" s="179" t="str">
        <f t="shared" si="70"/>
        <v/>
      </c>
      <c r="R113" s="180" t="str">
        <f t="shared" si="71"/>
        <v/>
      </c>
      <c r="S113" s="13" t="str">
        <f>IF(A113="","",IF(R113="Refreshment Beverage",VLOOKUP(VALUE(Q113),Rates!G$15:L$19,2,0),VLOOKUP(VALUE(Q113),Rates!G$4:L$8,2,0)))</f>
        <v/>
      </c>
      <c r="T113" s="13" t="str">
        <f t="shared" si="72"/>
        <v/>
      </c>
      <c r="U113" s="181" t="str">
        <f t="shared" si="73"/>
        <v/>
      </c>
      <c r="V113" s="13" t="str">
        <f t="shared" si="74"/>
        <v/>
      </c>
      <c r="W113" s="13" t="str">
        <f t="shared" si="75"/>
        <v/>
      </c>
      <c r="X113" s="182" t="str">
        <f t="shared" si="76"/>
        <v/>
      </c>
      <c r="Y113" s="183" t="str">
        <f>IF(A:A="","",IF(R113="Refreshment Beverage",VLOOKUP(Q113,Rates!G$15:L$19,6,0)*W113,VLOOKUP(Q113,Rates!G$4:L$12,6,0)*W113))</f>
        <v/>
      </c>
      <c r="Z113" s="183" t="str">
        <f t="shared" si="77"/>
        <v/>
      </c>
      <c r="AA113" s="17">
        <f t="shared" si="65"/>
        <v>0</v>
      </c>
      <c r="AB113" s="177" t="str" cm="1">
        <f t="array" ref="AB113">IF(_xlfn.SINGLE(A:A)="","",IF(R113="Refreshment Beverage","",IF(AND(R113="Beer",Q113=0),SUM(LOOKUP(2,1/(Rates!$B$15:$B$18&lt;=W113)/(Rates!$C$15:$C$18&gt;=W113),Rates!$D$15:$D$18)*W113),VLOOKUP(VALUE(_xlfn.SINGLE(Q:Q)),Rates!A:B,2,0)*W113)))</f>
        <v/>
      </c>
      <c r="AC113" s="177" t="str" cm="1">
        <f t="array" ref="AC113">IF(_xlfn.SINGLE(A:A)="","",IF(R113="Refreshment Beverage","",IF(AND(R113="Beer",Q113=0),SUM(LOOKUP(2,1/(Rates!$B$15:$B$18&lt;=W113)/(Rates!$C$15:$C$18&gt;=W113),Rates!$E$15:$E$18)*W113),VLOOKUP(VALUE(_xlfn.SINGLE(Q:Q)),Rates!A:C,3,0)*W113)))</f>
        <v/>
      </c>
      <c r="AD113" s="168">
        <f>IFERROR(IF(OR(Q113=1,Q113=2,Q113=3,Q113=4),VLOOKUP(Q113,Rates!$A$31:$B$34,2,0)*W113,IF(V113=1,VLOOKUP(U113,'REB BEV MIN MKUP'!B:E,4,0),IF(V113&gt;1,VLOOKUP(VALUE(W113),'REB BEV MIN MKUP'!O:Q,3,0),0))),0)</f>
        <v>0</v>
      </c>
      <c r="AE113" s="177" t="str">
        <f t="shared" si="78"/>
        <v/>
      </c>
      <c r="AF113" s="13" t="str">
        <f t="shared" si="79"/>
        <v/>
      </c>
      <c r="AG113" s="177" t="str">
        <f t="shared" si="80"/>
        <v/>
      </c>
      <c r="AH113" s="184" t="str">
        <f t="shared" si="81"/>
        <v/>
      </c>
      <c r="AI113" s="184" t="str">
        <f>IF(AE:AE="","",IF(R113="Refreshment Beverage",AK113*(Rates!J$19/100),ROUND(SUM(AH113*(Rates!$J$8/100)),4)))</f>
        <v/>
      </c>
      <c r="AJ113" s="183" t="str">
        <f t="shared" si="82"/>
        <v/>
      </c>
      <c r="AK113" s="185" t="str">
        <f t="shared" si="83"/>
        <v/>
      </c>
      <c r="AL113" s="177" t="str">
        <f t="shared" si="84"/>
        <v/>
      </c>
      <c r="AM113" s="13" t="str">
        <f>IF(AS113="","",IF(R113="Refreshment Beverage",ROUND(AS113*Rates!K$19,4),ROUND(AO113*(VLOOKUP(VALUE(Q113),Rates!G$4:L$12,3,0)),4)))</f>
        <v/>
      </c>
      <c r="AN113" s="183" t="str">
        <f>IF(AS113="","",IF(R113="Refreshment Beverage",AS113*(Rates!J$19/100),MAX(AM113,AB113)))</f>
        <v/>
      </c>
      <c r="AO113" s="186" t="str">
        <f t="shared" si="85"/>
        <v/>
      </c>
      <c r="AP113" s="186" t="str">
        <f t="shared" si="86"/>
        <v/>
      </c>
      <c r="AQ113" s="186" t="str">
        <f>IF(AS113="","",IF(R113="Refreshment Beverage",ROUND(SUM(VLOOKUP(Q:Q,Rates!G$15:L$19,3,0)*(AS113-Y113-Z113-AA113)),4),ROUND(SUM(Rates!$K$8*AS113),4)))</f>
        <v/>
      </c>
      <c r="AR113" s="184" t="str">
        <f t="shared" si="87"/>
        <v/>
      </c>
      <c r="AS113" s="185" t="str">
        <f t="shared" si="88"/>
        <v/>
      </c>
      <c r="AT113" s="177" t="str">
        <f t="shared" si="89"/>
        <v/>
      </c>
      <c r="AU113" s="13" t="str">
        <f>IF(AX113="","",IF(R113="Refreshment Beverage",ROUND((BA113-Y113-Z113-AA113)*VLOOKUP(VALUE(Q113),Rates!G$15:L$19,3,0),4),ROUND(AW113*(VLOOKUP(VALUE(Q113),Rates!G:L,3,0)),4)))</f>
        <v/>
      </c>
      <c r="AV113" s="183" t="str">
        <f t="shared" si="90"/>
        <v/>
      </c>
      <c r="AW113" s="186" t="str">
        <f t="shared" si="91"/>
        <v/>
      </c>
      <c r="AX113" s="184" t="str">
        <f t="shared" si="92"/>
        <v/>
      </c>
      <c r="AY113" s="186" t="str">
        <f>IF(AX113="","",IF(R113="Refreshment Beverage",ROUND(SUM(AX113*Rates!K$19),4),ROUND(SUM(AX113*(Rates!J$8/100)),4)))</f>
        <v/>
      </c>
      <c r="AZ113" s="183" t="str">
        <f t="shared" si="93"/>
        <v/>
      </c>
      <c r="BA113" s="185" t="str">
        <f t="shared" si="94"/>
        <v/>
      </c>
      <c r="BD113" s="171"/>
      <c r="BE113" s="171"/>
      <c r="BF113" s="171"/>
      <c r="BG113" s="171"/>
    </row>
    <row r="114" spans="1:59" ht="15" customHeight="1" x14ac:dyDescent="0.3">
      <c r="A114" s="172"/>
      <c r="B114" s="172"/>
      <c r="C114" s="172"/>
      <c r="D114" s="173"/>
      <c r="E114" s="173"/>
      <c r="F114" s="173"/>
      <c r="G114" s="173"/>
      <c r="H114" s="173"/>
      <c r="I114" s="174"/>
      <c r="J114" s="175"/>
      <c r="K114" s="176" t="str">
        <f t="shared" si="66"/>
        <v/>
      </c>
      <c r="L114" s="177" t="str">
        <f t="shared" si="67"/>
        <v/>
      </c>
      <c r="M114" s="178" t="str">
        <f t="shared" si="68"/>
        <v/>
      </c>
      <c r="N114" s="44" t="str" cm="1">
        <f t="array" ref="N114">IFERROR(IF(_xlfn.SINGLE(A:A)="","",IF(R114="Beer",SUM(LOOKUP(2,1/(Rates!$B$3:$B$5&lt;=W114)/(Rates!$C$3:$C$5&gt;=W114),Rates!$D$3:$D$5)*(X114/100)*W114),IF(R114="Refreshment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44" t="str">
        <f t="shared" si="69"/>
        <v/>
      </c>
      <c r="P114" s="13"/>
      <c r="Q114" s="179" t="str">
        <f t="shared" si="70"/>
        <v/>
      </c>
      <c r="R114" s="180" t="str">
        <f t="shared" si="71"/>
        <v/>
      </c>
      <c r="S114" s="13" t="str">
        <f>IF(A114="","",IF(R114="Refreshment Beverage",VLOOKUP(VALUE(Q114),Rates!G$15:L$19,2,0),VLOOKUP(VALUE(Q114),Rates!G$4:L$8,2,0)))</f>
        <v/>
      </c>
      <c r="T114" s="13" t="str">
        <f t="shared" si="72"/>
        <v/>
      </c>
      <c r="U114" s="181" t="str">
        <f t="shared" si="73"/>
        <v/>
      </c>
      <c r="V114" s="13" t="str">
        <f t="shared" si="74"/>
        <v/>
      </c>
      <c r="W114" s="13" t="str">
        <f t="shared" si="75"/>
        <v/>
      </c>
      <c r="X114" s="182" t="str">
        <f t="shared" si="76"/>
        <v/>
      </c>
      <c r="Y114" s="183" t="str">
        <f>IF(A:A="","",IF(R114="Refreshment Beverage",VLOOKUP(Q114,Rates!G$15:L$19,6,0)*W114,VLOOKUP(Q114,Rates!G$4:L$12,6,0)*W114))</f>
        <v/>
      </c>
      <c r="Z114" s="183" t="str">
        <f t="shared" si="77"/>
        <v/>
      </c>
      <c r="AA114" s="17">
        <f t="shared" si="65"/>
        <v>0</v>
      </c>
      <c r="AB114" s="177" t="str" cm="1">
        <f t="array" ref="AB114">IF(_xlfn.SINGLE(A:A)="","",IF(R114="Refreshment Beverage","",IF(AND(R114="Beer",Q114=0),SUM(LOOKUP(2,1/(Rates!$B$15:$B$18&lt;=W114)/(Rates!$C$15:$C$18&gt;=W114),Rates!$D$15:$D$18)*W114),VLOOKUP(VALUE(_xlfn.SINGLE(Q:Q)),Rates!A:B,2,0)*W114)))</f>
        <v/>
      </c>
      <c r="AC114" s="177" t="str" cm="1">
        <f t="array" ref="AC114">IF(_xlfn.SINGLE(A:A)="","",IF(R114="Refreshment Beverage","",IF(AND(R114="Beer",Q114=0),SUM(LOOKUP(2,1/(Rates!$B$15:$B$18&lt;=W114)/(Rates!$C$15:$C$18&gt;=W114),Rates!$E$15:$E$18)*W114),VLOOKUP(VALUE(_xlfn.SINGLE(Q:Q)),Rates!A:C,3,0)*W114)))</f>
        <v/>
      </c>
      <c r="AD114" s="168">
        <f>IFERROR(IF(OR(Q114=1,Q114=2,Q114=3,Q114=4),VLOOKUP(Q114,Rates!$A$31:$B$34,2,0)*W114,IF(V114=1,VLOOKUP(U114,'REB BEV MIN MKUP'!B:E,4,0),IF(V114&gt;1,VLOOKUP(VALUE(W114),'REB BEV MIN MKUP'!O:Q,3,0),0))),0)</f>
        <v>0</v>
      </c>
      <c r="AE114" s="177" t="str">
        <f t="shared" si="78"/>
        <v/>
      </c>
      <c r="AF114" s="13" t="str">
        <f t="shared" si="79"/>
        <v/>
      </c>
      <c r="AG114" s="177" t="str">
        <f t="shared" si="80"/>
        <v/>
      </c>
      <c r="AH114" s="184" t="str">
        <f t="shared" si="81"/>
        <v/>
      </c>
      <c r="AI114" s="184" t="str">
        <f>IF(AE:AE="","",IF(R114="Refreshment Beverage",AK114*(Rates!J$19/100),ROUND(SUM(AH114*(Rates!$J$8/100)),4)))</f>
        <v/>
      </c>
      <c r="AJ114" s="183" t="str">
        <f t="shared" si="82"/>
        <v/>
      </c>
      <c r="AK114" s="185" t="str">
        <f t="shared" si="83"/>
        <v/>
      </c>
      <c r="AL114" s="177" t="str">
        <f t="shared" si="84"/>
        <v/>
      </c>
      <c r="AM114" s="13" t="str">
        <f>IF(AS114="","",IF(R114="Refreshment Beverage",ROUND(AS114*Rates!K$19,4),ROUND(AO114*(VLOOKUP(VALUE(Q114),Rates!G$4:L$12,3,0)),4)))</f>
        <v/>
      </c>
      <c r="AN114" s="183" t="str">
        <f>IF(AS114="","",IF(R114="Refreshment Beverage",AS114*(Rates!J$19/100),MAX(AM114,AB114)))</f>
        <v/>
      </c>
      <c r="AO114" s="186" t="str">
        <f t="shared" si="85"/>
        <v/>
      </c>
      <c r="AP114" s="186" t="str">
        <f t="shared" si="86"/>
        <v/>
      </c>
      <c r="AQ114" s="186" t="str">
        <f>IF(AS114="","",IF(R114="Refreshment Beverage",ROUND(SUM(VLOOKUP(Q:Q,Rates!G$15:L$19,3,0)*(AS114-Y114-Z114-AA114)),4),ROUND(SUM(Rates!$K$8*AS114),4)))</f>
        <v/>
      </c>
      <c r="AR114" s="184" t="str">
        <f t="shared" si="87"/>
        <v/>
      </c>
      <c r="AS114" s="185" t="str">
        <f t="shared" si="88"/>
        <v/>
      </c>
      <c r="AT114" s="177" t="str">
        <f t="shared" si="89"/>
        <v/>
      </c>
      <c r="AU114" s="13" t="str">
        <f>IF(AX114="","",IF(R114="Refreshment Beverage",ROUND((BA114-Y114-Z114-AA114)*VLOOKUP(VALUE(Q114),Rates!G$15:L$19,3,0),4),ROUND(AW114*(VLOOKUP(VALUE(Q114),Rates!G:L,3,0)),4)))</f>
        <v/>
      </c>
      <c r="AV114" s="183" t="str">
        <f t="shared" si="90"/>
        <v/>
      </c>
      <c r="AW114" s="186" t="str">
        <f t="shared" si="91"/>
        <v/>
      </c>
      <c r="AX114" s="184" t="str">
        <f t="shared" si="92"/>
        <v/>
      </c>
      <c r="AY114" s="186" t="str">
        <f>IF(AX114="","",IF(R114="Refreshment Beverage",ROUND(SUM(AX114*Rates!K$19),4),ROUND(SUM(AX114*(Rates!J$8/100)),4)))</f>
        <v/>
      </c>
      <c r="AZ114" s="183" t="str">
        <f t="shared" si="93"/>
        <v/>
      </c>
      <c r="BA114" s="185" t="str">
        <f t="shared" si="94"/>
        <v/>
      </c>
      <c r="BD114" s="171"/>
      <c r="BE114" s="171"/>
      <c r="BF114" s="171"/>
      <c r="BG114" s="171"/>
    </row>
    <row r="115" spans="1:59" ht="15" customHeight="1" x14ac:dyDescent="0.3">
      <c r="A115" s="172"/>
      <c r="B115" s="172"/>
      <c r="C115" s="172"/>
      <c r="D115" s="173"/>
      <c r="E115" s="173"/>
      <c r="F115" s="173"/>
      <c r="G115" s="173"/>
      <c r="H115" s="173"/>
      <c r="I115" s="174"/>
      <c r="J115" s="175"/>
      <c r="K115" s="176" t="str">
        <f t="shared" si="66"/>
        <v/>
      </c>
      <c r="L115" s="177" t="str">
        <f t="shared" si="67"/>
        <v/>
      </c>
      <c r="M115" s="178" t="str">
        <f t="shared" si="68"/>
        <v/>
      </c>
      <c r="N115" s="44" t="str" cm="1">
        <f t="array" ref="N115">IFERROR(IF(_xlfn.SINGLE(A:A)="","",IF(R115="Beer",SUM(LOOKUP(2,1/(Rates!$B$3:$B$5&lt;=W115)/(Rates!$C$3:$C$5&gt;=W115),Rates!$D$3:$D$5)*(X115/100)*W115),IF(R115="Refreshment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44" t="str">
        <f t="shared" si="69"/>
        <v/>
      </c>
      <c r="P115" s="13"/>
      <c r="Q115" s="179" t="str">
        <f t="shared" si="70"/>
        <v/>
      </c>
      <c r="R115" s="180" t="str">
        <f t="shared" si="71"/>
        <v/>
      </c>
      <c r="S115" s="13" t="str">
        <f>IF(A115="","",IF(R115="Refreshment Beverage",VLOOKUP(VALUE(Q115),Rates!G$15:L$19,2,0),VLOOKUP(VALUE(Q115),Rates!G$4:L$8,2,0)))</f>
        <v/>
      </c>
      <c r="T115" s="13" t="str">
        <f t="shared" si="72"/>
        <v/>
      </c>
      <c r="U115" s="181" t="str">
        <f t="shared" si="73"/>
        <v/>
      </c>
      <c r="V115" s="13" t="str">
        <f t="shared" si="74"/>
        <v/>
      </c>
      <c r="W115" s="13" t="str">
        <f t="shared" si="75"/>
        <v/>
      </c>
      <c r="X115" s="182" t="str">
        <f t="shared" si="76"/>
        <v/>
      </c>
      <c r="Y115" s="183" t="str">
        <f>IF(A:A="","",IF(R115="Refreshment Beverage",VLOOKUP(Q115,Rates!G$15:L$19,6,0)*W115,VLOOKUP(Q115,Rates!G$4:L$12,6,0)*W115))</f>
        <v/>
      </c>
      <c r="Z115" s="183" t="str">
        <f t="shared" si="77"/>
        <v/>
      </c>
      <c r="AA115" s="17">
        <f t="shared" si="65"/>
        <v>0</v>
      </c>
      <c r="AB115" s="177" t="str" cm="1">
        <f t="array" ref="AB115">IF(_xlfn.SINGLE(A:A)="","",IF(R115="Refreshment Beverage","",IF(AND(R115="Beer",Q115=0),SUM(LOOKUP(2,1/(Rates!$B$15:$B$18&lt;=W115)/(Rates!$C$15:$C$18&gt;=W115),Rates!$D$15:$D$18)*W115),VLOOKUP(VALUE(_xlfn.SINGLE(Q:Q)),Rates!A:B,2,0)*W115)))</f>
        <v/>
      </c>
      <c r="AC115" s="177" t="str" cm="1">
        <f t="array" ref="AC115">IF(_xlfn.SINGLE(A:A)="","",IF(R115="Refreshment Beverage","",IF(AND(R115="Beer",Q115=0),SUM(LOOKUP(2,1/(Rates!$B$15:$B$18&lt;=W115)/(Rates!$C$15:$C$18&gt;=W115),Rates!$E$15:$E$18)*W115),VLOOKUP(VALUE(_xlfn.SINGLE(Q:Q)),Rates!A:C,3,0)*W115)))</f>
        <v/>
      </c>
      <c r="AD115" s="168">
        <f>IFERROR(IF(OR(Q115=1,Q115=2,Q115=3,Q115=4),VLOOKUP(Q115,Rates!$A$31:$B$34,2,0)*W115,IF(V115=1,VLOOKUP(U115,'REB BEV MIN MKUP'!B:E,4,0),IF(V115&gt;1,VLOOKUP(VALUE(W115),'REB BEV MIN MKUP'!O:Q,3,0),0))),0)</f>
        <v>0</v>
      </c>
      <c r="AE115" s="177" t="str">
        <f t="shared" si="78"/>
        <v/>
      </c>
      <c r="AF115" s="13" t="str">
        <f t="shared" si="79"/>
        <v/>
      </c>
      <c r="AG115" s="177" t="str">
        <f t="shared" si="80"/>
        <v/>
      </c>
      <c r="AH115" s="184" t="str">
        <f t="shared" si="81"/>
        <v/>
      </c>
      <c r="AI115" s="184" t="str">
        <f>IF(AE:AE="","",IF(R115="Refreshment Beverage",AK115*(Rates!J$19/100),ROUND(SUM(AH115*(Rates!$J$8/100)),4)))</f>
        <v/>
      </c>
      <c r="AJ115" s="183" t="str">
        <f t="shared" si="82"/>
        <v/>
      </c>
      <c r="AK115" s="185" t="str">
        <f t="shared" si="83"/>
        <v/>
      </c>
      <c r="AL115" s="177" t="str">
        <f t="shared" si="84"/>
        <v/>
      </c>
      <c r="AM115" s="13" t="str">
        <f>IF(AS115="","",IF(R115="Refreshment Beverage",ROUND(AS115*Rates!K$19,4),ROUND(AO115*(VLOOKUP(VALUE(Q115),Rates!G$4:L$12,3,0)),4)))</f>
        <v/>
      </c>
      <c r="AN115" s="183" t="str">
        <f>IF(AS115="","",IF(R115="Refreshment Beverage",AS115*(Rates!J$19/100),MAX(AM115,AB115)))</f>
        <v/>
      </c>
      <c r="AO115" s="186" t="str">
        <f t="shared" si="85"/>
        <v/>
      </c>
      <c r="AP115" s="186" t="str">
        <f t="shared" si="86"/>
        <v/>
      </c>
      <c r="AQ115" s="186" t="str">
        <f>IF(AS115="","",IF(R115="Refreshment Beverage",ROUND(SUM(VLOOKUP(Q:Q,Rates!G$15:L$19,3,0)*(AS115-Y115-Z115-AA115)),4),ROUND(SUM(Rates!$K$8*AS115),4)))</f>
        <v/>
      </c>
      <c r="AR115" s="184" t="str">
        <f t="shared" si="87"/>
        <v/>
      </c>
      <c r="AS115" s="185" t="str">
        <f t="shared" si="88"/>
        <v/>
      </c>
      <c r="AT115" s="177" t="str">
        <f t="shared" si="89"/>
        <v/>
      </c>
      <c r="AU115" s="13" t="str">
        <f>IF(AX115="","",IF(R115="Refreshment Beverage",ROUND((BA115-Y115-Z115-AA115)*VLOOKUP(VALUE(Q115),Rates!G$15:L$19,3,0),4),ROUND(AW115*(VLOOKUP(VALUE(Q115),Rates!G:L,3,0)),4)))</f>
        <v/>
      </c>
      <c r="AV115" s="183" t="str">
        <f t="shared" si="90"/>
        <v/>
      </c>
      <c r="AW115" s="186" t="str">
        <f t="shared" si="91"/>
        <v/>
      </c>
      <c r="AX115" s="184" t="str">
        <f t="shared" si="92"/>
        <v/>
      </c>
      <c r="AY115" s="186" t="str">
        <f>IF(AX115="","",IF(R115="Refreshment Beverage",ROUND(SUM(AX115*Rates!K$19),4),ROUND(SUM(AX115*(Rates!J$8/100)),4)))</f>
        <v/>
      </c>
      <c r="AZ115" s="183" t="str">
        <f t="shared" si="93"/>
        <v/>
      </c>
      <c r="BA115" s="185" t="str">
        <f t="shared" si="94"/>
        <v/>
      </c>
      <c r="BD115" s="171"/>
      <c r="BE115" s="171"/>
      <c r="BF115" s="171"/>
      <c r="BG115" s="171"/>
    </row>
    <row r="116" spans="1:59" ht="15" customHeight="1" x14ac:dyDescent="0.3">
      <c r="A116" s="172"/>
      <c r="B116" s="172"/>
      <c r="C116" s="172"/>
      <c r="D116" s="173"/>
      <c r="E116" s="173"/>
      <c r="F116" s="173"/>
      <c r="G116" s="173"/>
      <c r="H116" s="173"/>
      <c r="I116" s="174"/>
      <c r="J116" s="175"/>
      <c r="K116" s="176" t="str">
        <f t="shared" si="66"/>
        <v/>
      </c>
      <c r="L116" s="177" t="str">
        <f t="shared" si="67"/>
        <v/>
      </c>
      <c r="M116" s="178" t="str">
        <f t="shared" si="68"/>
        <v/>
      </c>
      <c r="N116" s="44" t="str" cm="1">
        <f t="array" ref="N116">IFERROR(IF(_xlfn.SINGLE(A:A)="","",IF(R116="Beer",SUM(LOOKUP(2,1/(Rates!$B$3:$B$5&lt;=W116)/(Rates!$C$3:$C$5&gt;=W116),Rates!$D$3:$D$5)*(X116/100)*W116),IF(R116="Refreshment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44" t="str">
        <f t="shared" si="69"/>
        <v/>
      </c>
      <c r="P116" s="13"/>
      <c r="Q116" s="179" t="str">
        <f t="shared" si="70"/>
        <v/>
      </c>
      <c r="R116" s="180" t="str">
        <f t="shared" si="71"/>
        <v/>
      </c>
      <c r="S116" s="13" t="str">
        <f>IF(A116="","",IF(R116="Refreshment Beverage",VLOOKUP(VALUE(Q116),Rates!G$15:L$19,2,0),VLOOKUP(VALUE(Q116),Rates!G$4:L$8,2,0)))</f>
        <v/>
      </c>
      <c r="T116" s="13" t="str">
        <f t="shared" si="72"/>
        <v/>
      </c>
      <c r="U116" s="181" t="str">
        <f t="shared" si="73"/>
        <v/>
      </c>
      <c r="V116" s="13" t="str">
        <f t="shared" si="74"/>
        <v/>
      </c>
      <c r="W116" s="13" t="str">
        <f t="shared" si="75"/>
        <v/>
      </c>
      <c r="X116" s="182" t="str">
        <f t="shared" si="76"/>
        <v/>
      </c>
      <c r="Y116" s="183" t="str">
        <f>IF(A:A="","",IF(R116="Refreshment Beverage",VLOOKUP(Q116,Rates!G$15:L$19,6,0)*W116,VLOOKUP(Q116,Rates!G$4:L$12,6,0)*W116))</f>
        <v/>
      </c>
      <c r="Z116" s="183" t="str">
        <f t="shared" si="77"/>
        <v/>
      </c>
      <c r="AA116" s="17">
        <f t="shared" si="65"/>
        <v>0</v>
      </c>
      <c r="AB116" s="177" t="str" cm="1">
        <f t="array" ref="AB116">IF(_xlfn.SINGLE(A:A)="","",IF(R116="Refreshment Beverage","",IF(AND(R116="Beer",Q116=0),SUM(LOOKUP(2,1/(Rates!$B$15:$B$18&lt;=W116)/(Rates!$C$15:$C$18&gt;=W116),Rates!$D$15:$D$18)*W116),VLOOKUP(VALUE(_xlfn.SINGLE(Q:Q)),Rates!A:B,2,0)*W116)))</f>
        <v/>
      </c>
      <c r="AC116" s="177" t="str" cm="1">
        <f t="array" ref="AC116">IF(_xlfn.SINGLE(A:A)="","",IF(R116="Refreshment Beverage","",IF(AND(R116="Beer",Q116=0),SUM(LOOKUP(2,1/(Rates!$B$15:$B$18&lt;=W116)/(Rates!$C$15:$C$18&gt;=W116),Rates!$E$15:$E$18)*W116),VLOOKUP(VALUE(_xlfn.SINGLE(Q:Q)),Rates!A:C,3,0)*W116)))</f>
        <v/>
      </c>
      <c r="AD116" s="168">
        <f>IFERROR(IF(OR(Q116=1,Q116=2,Q116=3,Q116=4),VLOOKUP(Q116,Rates!$A$31:$B$34,2,0)*W116,IF(V116=1,VLOOKUP(U116,'REB BEV MIN MKUP'!B:E,4,0),IF(V116&gt;1,VLOOKUP(VALUE(W116),'REB BEV MIN MKUP'!O:Q,3,0),0))),0)</f>
        <v>0</v>
      </c>
      <c r="AE116" s="177" t="str">
        <f t="shared" si="78"/>
        <v/>
      </c>
      <c r="AF116" s="13" t="str">
        <f t="shared" si="79"/>
        <v/>
      </c>
      <c r="AG116" s="177" t="str">
        <f t="shared" si="80"/>
        <v/>
      </c>
      <c r="AH116" s="184" t="str">
        <f t="shared" si="81"/>
        <v/>
      </c>
      <c r="AI116" s="184" t="str">
        <f>IF(AE:AE="","",IF(R116="Refreshment Beverage",AK116*(Rates!J$19/100),ROUND(SUM(AH116*(Rates!$J$8/100)),4)))</f>
        <v/>
      </c>
      <c r="AJ116" s="183" t="str">
        <f t="shared" si="82"/>
        <v/>
      </c>
      <c r="AK116" s="185" t="str">
        <f t="shared" si="83"/>
        <v/>
      </c>
      <c r="AL116" s="177" t="str">
        <f t="shared" si="84"/>
        <v/>
      </c>
      <c r="AM116" s="13" t="str">
        <f>IF(AS116="","",IF(R116="Refreshment Beverage",ROUND(AS116*Rates!K$19,4),ROUND(AO116*(VLOOKUP(VALUE(Q116),Rates!G$4:L$12,3,0)),4)))</f>
        <v/>
      </c>
      <c r="AN116" s="183" t="str">
        <f>IF(AS116="","",IF(R116="Refreshment Beverage",AS116*(Rates!J$19/100),MAX(AM116,AB116)))</f>
        <v/>
      </c>
      <c r="AO116" s="186" t="str">
        <f t="shared" si="85"/>
        <v/>
      </c>
      <c r="AP116" s="186" t="str">
        <f t="shared" si="86"/>
        <v/>
      </c>
      <c r="AQ116" s="186" t="str">
        <f>IF(AS116="","",IF(R116="Refreshment Beverage",ROUND(SUM(VLOOKUP(Q:Q,Rates!G$15:L$19,3,0)*(AS116-Y116-Z116-AA116)),4),ROUND(SUM(Rates!$K$8*AS116),4)))</f>
        <v/>
      </c>
      <c r="AR116" s="184" t="str">
        <f t="shared" si="87"/>
        <v/>
      </c>
      <c r="AS116" s="185" t="str">
        <f t="shared" si="88"/>
        <v/>
      </c>
      <c r="AT116" s="177" t="str">
        <f t="shared" si="89"/>
        <v/>
      </c>
      <c r="AU116" s="13" t="str">
        <f>IF(AX116="","",IF(R116="Refreshment Beverage",ROUND((BA116-Y116-Z116-AA116)*VLOOKUP(VALUE(Q116),Rates!G$15:L$19,3,0),4),ROUND(AW116*(VLOOKUP(VALUE(Q116),Rates!G:L,3,0)),4)))</f>
        <v/>
      </c>
      <c r="AV116" s="183" t="str">
        <f t="shared" si="90"/>
        <v/>
      </c>
      <c r="AW116" s="186" t="str">
        <f t="shared" si="91"/>
        <v/>
      </c>
      <c r="AX116" s="184" t="str">
        <f t="shared" si="92"/>
        <v/>
      </c>
      <c r="AY116" s="186" t="str">
        <f>IF(AX116="","",IF(R116="Refreshment Beverage",ROUND(SUM(AX116*Rates!K$19),4),ROUND(SUM(AX116*(Rates!J$8/100)),4)))</f>
        <v/>
      </c>
      <c r="AZ116" s="183" t="str">
        <f t="shared" si="93"/>
        <v/>
      </c>
      <c r="BA116" s="185" t="str">
        <f t="shared" si="94"/>
        <v/>
      </c>
      <c r="BD116" s="171"/>
      <c r="BE116" s="171"/>
      <c r="BF116" s="171"/>
      <c r="BG116" s="171"/>
    </row>
    <row r="117" spans="1:59" ht="15" customHeight="1" x14ac:dyDescent="0.3">
      <c r="A117" s="172"/>
      <c r="B117" s="172"/>
      <c r="C117" s="172"/>
      <c r="D117" s="173"/>
      <c r="E117" s="173"/>
      <c r="F117" s="173"/>
      <c r="G117" s="173"/>
      <c r="H117" s="173"/>
      <c r="I117" s="174"/>
      <c r="J117" s="175"/>
      <c r="K117" s="176" t="str">
        <f t="shared" si="66"/>
        <v/>
      </c>
      <c r="L117" s="177" t="str">
        <f t="shared" si="67"/>
        <v/>
      </c>
      <c r="M117" s="178" t="str">
        <f t="shared" si="68"/>
        <v/>
      </c>
      <c r="N117" s="44" t="str" cm="1">
        <f t="array" ref="N117">IFERROR(IF(_xlfn.SINGLE(A:A)="","",IF(R117="Beer",SUM(LOOKUP(2,1/(Rates!$B$3:$B$5&lt;=W117)/(Rates!$C$3:$C$5&gt;=W117),Rates!$D$3:$D$5)*(X117/100)*W117),IF(R117="Refreshment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44" t="str">
        <f t="shared" si="69"/>
        <v/>
      </c>
      <c r="P117" s="13"/>
      <c r="Q117" s="179" t="str">
        <f t="shared" si="70"/>
        <v/>
      </c>
      <c r="R117" s="180" t="str">
        <f t="shared" si="71"/>
        <v/>
      </c>
      <c r="S117" s="13" t="str">
        <f>IF(A117="","",IF(R117="Refreshment Beverage",VLOOKUP(VALUE(Q117),Rates!G$15:L$19,2,0),VLOOKUP(VALUE(Q117),Rates!G$4:L$8,2,0)))</f>
        <v/>
      </c>
      <c r="T117" s="13" t="str">
        <f t="shared" si="72"/>
        <v/>
      </c>
      <c r="U117" s="181" t="str">
        <f t="shared" si="73"/>
        <v/>
      </c>
      <c r="V117" s="13" t="str">
        <f t="shared" si="74"/>
        <v/>
      </c>
      <c r="W117" s="13" t="str">
        <f t="shared" si="75"/>
        <v/>
      </c>
      <c r="X117" s="182" t="str">
        <f t="shared" si="76"/>
        <v/>
      </c>
      <c r="Y117" s="183" t="str">
        <f>IF(A:A="","",IF(R117="Refreshment Beverage",VLOOKUP(Q117,Rates!G$15:L$19,6,0)*W117,VLOOKUP(Q117,Rates!G$4:L$12,6,0)*W117))</f>
        <v/>
      </c>
      <c r="Z117" s="183" t="str">
        <f t="shared" si="77"/>
        <v/>
      </c>
      <c r="AA117" s="17">
        <f t="shared" si="65"/>
        <v>0</v>
      </c>
      <c r="AB117" s="177" t="str" cm="1">
        <f t="array" ref="AB117">IF(_xlfn.SINGLE(A:A)="","",IF(R117="Refreshment Beverage","",IF(AND(R117="Beer",Q117=0),SUM(LOOKUP(2,1/(Rates!$B$15:$B$18&lt;=W117)/(Rates!$C$15:$C$18&gt;=W117),Rates!$D$15:$D$18)*W117),VLOOKUP(VALUE(_xlfn.SINGLE(Q:Q)),Rates!A:B,2,0)*W117)))</f>
        <v/>
      </c>
      <c r="AC117" s="177" t="str" cm="1">
        <f t="array" ref="AC117">IF(_xlfn.SINGLE(A:A)="","",IF(R117="Refreshment Beverage","",IF(AND(R117="Beer",Q117=0),SUM(LOOKUP(2,1/(Rates!$B$15:$B$18&lt;=W117)/(Rates!$C$15:$C$18&gt;=W117),Rates!$E$15:$E$18)*W117),VLOOKUP(VALUE(_xlfn.SINGLE(Q:Q)),Rates!A:C,3,0)*W117)))</f>
        <v/>
      </c>
      <c r="AD117" s="168">
        <f>IFERROR(IF(OR(Q117=1,Q117=2,Q117=3,Q117=4),VLOOKUP(Q117,Rates!$A$31:$B$34,2,0)*W117,IF(V117=1,VLOOKUP(U117,'REB BEV MIN MKUP'!B:E,4,0),IF(V117&gt;1,VLOOKUP(VALUE(W117),'REB BEV MIN MKUP'!O:Q,3,0),0))),0)</f>
        <v>0</v>
      </c>
      <c r="AE117" s="177" t="str">
        <f t="shared" si="78"/>
        <v/>
      </c>
      <c r="AF117" s="13" t="str">
        <f t="shared" si="79"/>
        <v/>
      </c>
      <c r="AG117" s="177" t="str">
        <f t="shared" si="80"/>
        <v/>
      </c>
      <c r="AH117" s="184" t="str">
        <f t="shared" si="81"/>
        <v/>
      </c>
      <c r="AI117" s="184" t="str">
        <f>IF(AE:AE="","",IF(R117="Refreshment Beverage",AK117*(Rates!J$19/100),ROUND(SUM(AH117*(Rates!$J$8/100)),4)))</f>
        <v/>
      </c>
      <c r="AJ117" s="183" t="str">
        <f t="shared" si="82"/>
        <v/>
      </c>
      <c r="AK117" s="185" t="str">
        <f t="shared" si="83"/>
        <v/>
      </c>
      <c r="AL117" s="177" t="str">
        <f t="shared" si="84"/>
        <v/>
      </c>
      <c r="AM117" s="13" t="str">
        <f>IF(AS117="","",IF(R117="Refreshment Beverage",ROUND(AS117*Rates!K$19,4),ROUND(AO117*(VLOOKUP(VALUE(Q117),Rates!G$4:L$12,3,0)),4)))</f>
        <v/>
      </c>
      <c r="AN117" s="183" t="str">
        <f>IF(AS117="","",IF(R117="Refreshment Beverage",AS117*(Rates!J$19/100),MAX(AM117,AB117)))</f>
        <v/>
      </c>
      <c r="AO117" s="186" t="str">
        <f t="shared" si="85"/>
        <v/>
      </c>
      <c r="AP117" s="186" t="str">
        <f t="shared" si="86"/>
        <v/>
      </c>
      <c r="AQ117" s="186" t="str">
        <f>IF(AS117="","",IF(R117="Refreshment Beverage",ROUND(SUM(VLOOKUP(Q:Q,Rates!G$15:L$19,3,0)*(AS117-Y117-Z117-AA117)),4),ROUND(SUM(Rates!$K$8*AS117),4)))</f>
        <v/>
      </c>
      <c r="AR117" s="184" t="str">
        <f t="shared" si="87"/>
        <v/>
      </c>
      <c r="AS117" s="185" t="str">
        <f t="shared" si="88"/>
        <v/>
      </c>
      <c r="AT117" s="177" t="str">
        <f t="shared" si="89"/>
        <v/>
      </c>
      <c r="AU117" s="13" t="str">
        <f>IF(AX117="","",IF(R117="Refreshment Beverage",ROUND((BA117-Y117-Z117-AA117)*VLOOKUP(VALUE(Q117),Rates!G$15:L$19,3,0),4),ROUND(AW117*(VLOOKUP(VALUE(Q117),Rates!G:L,3,0)),4)))</f>
        <v/>
      </c>
      <c r="AV117" s="183" t="str">
        <f t="shared" si="90"/>
        <v/>
      </c>
      <c r="AW117" s="186" t="str">
        <f t="shared" si="91"/>
        <v/>
      </c>
      <c r="AX117" s="184" t="str">
        <f t="shared" si="92"/>
        <v/>
      </c>
      <c r="AY117" s="186" t="str">
        <f>IF(AX117="","",IF(R117="Refreshment Beverage",ROUND(SUM(AX117*Rates!K$19),4),ROUND(SUM(AX117*(Rates!J$8/100)),4)))</f>
        <v/>
      </c>
      <c r="AZ117" s="183" t="str">
        <f t="shared" si="93"/>
        <v/>
      </c>
      <c r="BA117" s="185" t="str">
        <f t="shared" si="94"/>
        <v/>
      </c>
      <c r="BD117" s="171"/>
      <c r="BE117" s="171"/>
      <c r="BF117" s="171"/>
      <c r="BG117" s="171"/>
    </row>
    <row r="118" spans="1:59" ht="15" customHeight="1" x14ac:dyDescent="0.3">
      <c r="A118" s="172"/>
      <c r="B118" s="172"/>
      <c r="C118" s="172"/>
      <c r="D118" s="173"/>
      <c r="E118" s="173"/>
      <c r="F118" s="173"/>
      <c r="G118" s="173"/>
      <c r="H118" s="173"/>
      <c r="I118" s="174"/>
      <c r="J118" s="175"/>
      <c r="K118" s="176" t="str">
        <f t="shared" si="66"/>
        <v/>
      </c>
      <c r="L118" s="177" t="str">
        <f t="shared" si="67"/>
        <v/>
      </c>
      <c r="M118" s="178" t="str">
        <f t="shared" si="68"/>
        <v/>
      </c>
      <c r="N118" s="44" t="str" cm="1">
        <f t="array" ref="N118">IFERROR(IF(_xlfn.SINGLE(A:A)="","",IF(R118="Beer",SUM(LOOKUP(2,1/(Rates!$B$3:$B$5&lt;=W118)/(Rates!$C$3:$C$5&gt;=W118),Rates!$D$3:$D$5)*(X118/100)*W118),IF(R118="Refreshment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44" t="str">
        <f t="shared" si="69"/>
        <v/>
      </c>
      <c r="P118" s="13"/>
      <c r="Q118" s="179" t="str">
        <f t="shared" si="70"/>
        <v/>
      </c>
      <c r="R118" s="180" t="str">
        <f t="shared" si="71"/>
        <v/>
      </c>
      <c r="S118" s="13" t="str">
        <f>IF(A118="","",IF(R118="Refreshment Beverage",VLOOKUP(VALUE(Q118),Rates!G$15:L$19,2,0),VLOOKUP(VALUE(Q118),Rates!G$4:L$8,2,0)))</f>
        <v/>
      </c>
      <c r="T118" s="13" t="str">
        <f t="shared" si="72"/>
        <v/>
      </c>
      <c r="U118" s="181" t="str">
        <f t="shared" si="73"/>
        <v/>
      </c>
      <c r="V118" s="13" t="str">
        <f t="shared" si="74"/>
        <v/>
      </c>
      <c r="W118" s="13" t="str">
        <f t="shared" si="75"/>
        <v/>
      </c>
      <c r="X118" s="182" t="str">
        <f t="shared" si="76"/>
        <v/>
      </c>
      <c r="Y118" s="183" t="str">
        <f>IF(A:A="","",IF(R118="Refreshment Beverage",VLOOKUP(Q118,Rates!G$15:L$19,6,0)*W118,VLOOKUP(Q118,Rates!G$4:L$12,6,0)*W118))</f>
        <v/>
      </c>
      <c r="Z118" s="183" t="str">
        <f t="shared" si="77"/>
        <v/>
      </c>
      <c r="AA118" s="17">
        <f t="shared" si="65"/>
        <v>0</v>
      </c>
      <c r="AB118" s="177" t="str" cm="1">
        <f t="array" ref="AB118">IF(_xlfn.SINGLE(A:A)="","",IF(R118="Refreshment Beverage","",IF(AND(R118="Beer",Q118=0),SUM(LOOKUP(2,1/(Rates!$B$15:$B$18&lt;=W118)/(Rates!$C$15:$C$18&gt;=W118),Rates!$D$15:$D$18)*W118),VLOOKUP(VALUE(_xlfn.SINGLE(Q:Q)),Rates!A:B,2,0)*W118)))</f>
        <v/>
      </c>
      <c r="AC118" s="177" t="str" cm="1">
        <f t="array" ref="AC118">IF(_xlfn.SINGLE(A:A)="","",IF(R118="Refreshment Beverage","",IF(AND(R118="Beer",Q118=0),SUM(LOOKUP(2,1/(Rates!$B$15:$B$18&lt;=W118)/(Rates!$C$15:$C$18&gt;=W118),Rates!$E$15:$E$18)*W118),VLOOKUP(VALUE(_xlfn.SINGLE(Q:Q)),Rates!A:C,3,0)*W118)))</f>
        <v/>
      </c>
      <c r="AD118" s="168">
        <f>IFERROR(IF(OR(Q118=1,Q118=2,Q118=3,Q118=4),VLOOKUP(Q118,Rates!$A$31:$B$34,2,0)*W118,IF(V118=1,VLOOKUP(U118,'REB BEV MIN MKUP'!B:E,4,0),IF(V118&gt;1,VLOOKUP(VALUE(W118),'REB BEV MIN MKUP'!O:Q,3,0),0))),0)</f>
        <v>0</v>
      </c>
      <c r="AE118" s="177" t="str">
        <f t="shared" si="78"/>
        <v/>
      </c>
      <c r="AF118" s="13" t="str">
        <f t="shared" si="79"/>
        <v/>
      </c>
      <c r="AG118" s="177" t="str">
        <f t="shared" si="80"/>
        <v/>
      </c>
      <c r="AH118" s="184" t="str">
        <f t="shared" si="81"/>
        <v/>
      </c>
      <c r="AI118" s="184" t="str">
        <f>IF(AE:AE="","",IF(R118="Refreshment Beverage",AK118*(Rates!J$19/100),ROUND(SUM(AH118*(Rates!$J$8/100)),4)))</f>
        <v/>
      </c>
      <c r="AJ118" s="183" t="str">
        <f t="shared" si="82"/>
        <v/>
      </c>
      <c r="AK118" s="185" t="str">
        <f t="shared" si="83"/>
        <v/>
      </c>
      <c r="AL118" s="177" t="str">
        <f t="shared" si="84"/>
        <v/>
      </c>
      <c r="AM118" s="13" t="str">
        <f>IF(AS118="","",IF(R118="Refreshment Beverage",ROUND(AS118*Rates!K$19,4),ROUND(AO118*(VLOOKUP(VALUE(Q118),Rates!G$4:L$12,3,0)),4)))</f>
        <v/>
      </c>
      <c r="AN118" s="183" t="str">
        <f>IF(AS118="","",IF(R118="Refreshment Beverage",AS118*(Rates!J$19/100),MAX(AM118,AB118)))</f>
        <v/>
      </c>
      <c r="AO118" s="186" t="str">
        <f t="shared" si="85"/>
        <v/>
      </c>
      <c r="AP118" s="186" t="str">
        <f t="shared" si="86"/>
        <v/>
      </c>
      <c r="AQ118" s="186" t="str">
        <f>IF(AS118="","",IF(R118="Refreshment Beverage",ROUND(SUM(VLOOKUP(Q:Q,Rates!G$15:L$19,3,0)*(AS118-Y118-Z118-AA118)),4),ROUND(SUM(Rates!$K$8*AS118),4)))</f>
        <v/>
      </c>
      <c r="AR118" s="184" t="str">
        <f t="shared" si="87"/>
        <v/>
      </c>
      <c r="AS118" s="185" t="str">
        <f t="shared" si="88"/>
        <v/>
      </c>
      <c r="AT118" s="177" t="str">
        <f t="shared" si="89"/>
        <v/>
      </c>
      <c r="AU118" s="13" t="str">
        <f>IF(AX118="","",IF(R118="Refreshment Beverage",ROUND((BA118-Y118-Z118-AA118)*VLOOKUP(VALUE(Q118),Rates!G$15:L$19,3,0),4),ROUND(AW118*(VLOOKUP(VALUE(Q118),Rates!G:L,3,0)),4)))</f>
        <v/>
      </c>
      <c r="AV118" s="183" t="str">
        <f t="shared" si="90"/>
        <v/>
      </c>
      <c r="AW118" s="186" t="str">
        <f t="shared" si="91"/>
        <v/>
      </c>
      <c r="AX118" s="184" t="str">
        <f t="shared" si="92"/>
        <v/>
      </c>
      <c r="AY118" s="186" t="str">
        <f>IF(AX118="","",IF(R118="Refreshment Beverage",ROUND(SUM(AX118*Rates!K$19),4),ROUND(SUM(AX118*(Rates!J$8/100)),4)))</f>
        <v/>
      </c>
      <c r="AZ118" s="183" t="str">
        <f t="shared" si="93"/>
        <v/>
      </c>
      <c r="BA118" s="185" t="str">
        <f t="shared" si="94"/>
        <v/>
      </c>
      <c r="BD118" s="171"/>
      <c r="BE118" s="171"/>
      <c r="BF118" s="171"/>
      <c r="BG118" s="171"/>
    </row>
    <row r="119" spans="1:59" ht="15" customHeight="1" x14ac:dyDescent="0.3">
      <c r="A119" s="172"/>
      <c r="B119" s="172"/>
      <c r="C119" s="172"/>
      <c r="D119" s="173"/>
      <c r="E119" s="173"/>
      <c r="F119" s="173"/>
      <c r="G119" s="173"/>
      <c r="H119" s="173"/>
      <c r="I119" s="174"/>
      <c r="J119" s="175"/>
      <c r="K119" s="176" t="str">
        <f t="shared" si="66"/>
        <v/>
      </c>
      <c r="L119" s="177" t="str">
        <f t="shared" si="67"/>
        <v/>
      </c>
      <c r="M119" s="178" t="str">
        <f t="shared" si="68"/>
        <v/>
      </c>
      <c r="N119" s="44" t="str" cm="1">
        <f t="array" ref="N119">IFERROR(IF(_xlfn.SINGLE(A:A)="","",IF(R119="Beer",SUM(LOOKUP(2,1/(Rates!$B$3:$B$5&lt;=W119)/(Rates!$C$3:$C$5&gt;=W119),Rates!$D$3:$D$5)*(X119/100)*W119),IF(R119="Refreshment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44" t="str">
        <f t="shared" si="69"/>
        <v/>
      </c>
      <c r="P119" s="13"/>
      <c r="Q119" s="179" t="str">
        <f t="shared" si="70"/>
        <v/>
      </c>
      <c r="R119" s="180" t="str">
        <f t="shared" si="71"/>
        <v/>
      </c>
      <c r="S119" s="13" t="str">
        <f>IF(A119="","",IF(R119="Refreshment Beverage",VLOOKUP(VALUE(Q119),Rates!G$15:L$19,2,0),VLOOKUP(VALUE(Q119),Rates!G$4:L$8,2,0)))</f>
        <v/>
      </c>
      <c r="T119" s="13" t="str">
        <f t="shared" si="72"/>
        <v/>
      </c>
      <c r="U119" s="181" t="str">
        <f t="shared" si="73"/>
        <v/>
      </c>
      <c r="V119" s="13" t="str">
        <f t="shared" si="74"/>
        <v/>
      </c>
      <c r="W119" s="13" t="str">
        <f t="shared" si="75"/>
        <v/>
      </c>
      <c r="X119" s="182" t="str">
        <f t="shared" si="76"/>
        <v/>
      </c>
      <c r="Y119" s="183" t="str">
        <f>IF(A:A="","",IF(R119="Refreshment Beverage",VLOOKUP(Q119,Rates!G$15:L$19,6,0)*W119,VLOOKUP(Q119,Rates!G$4:L$12,6,0)*W119))</f>
        <v/>
      </c>
      <c r="Z119" s="183" t="str">
        <f t="shared" si="77"/>
        <v/>
      </c>
      <c r="AA119" s="17">
        <f t="shared" si="65"/>
        <v>0</v>
      </c>
      <c r="AB119" s="177" t="str" cm="1">
        <f t="array" ref="AB119">IF(_xlfn.SINGLE(A:A)="","",IF(R119="Refreshment Beverage","",IF(AND(R119="Beer",Q119=0),SUM(LOOKUP(2,1/(Rates!$B$15:$B$18&lt;=W119)/(Rates!$C$15:$C$18&gt;=W119),Rates!$D$15:$D$18)*W119),VLOOKUP(VALUE(_xlfn.SINGLE(Q:Q)),Rates!A:B,2,0)*W119)))</f>
        <v/>
      </c>
      <c r="AC119" s="177" t="str" cm="1">
        <f t="array" ref="AC119">IF(_xlfn.SINGLE(A:A)="","",IF(R119="Refreshment Beverage","",IF(AND(R119="Beer",Q119=0),SUM(LOOKUP(2,1/(Rates!$B$15:$B$18&lt;=W119)/(Rates!$C$15:$C$18&gt;=W119),Rates!$E$15:$E$18)*W119),VLOOKUP(VALUE(_xlfn.SINGLE(Q:Q)),Rates!A:C,3,0)*W119)))</f>
        <v/>
      </c>
      <c r="AD119" s="168">
        <f>IFERROR(IF(OR(Q119=1,Q119=2,Q119=3,Q119=4),VLOOKUP(Q119,Rates!$A$31:$B$34,2,0)*W119,IF(V119=1,VLOOKUP(U119,'REB BEV MIN MKUP'!B:E,4,0),IF(V119&gt;1,VLOOKUP(VALUE(W119),'REB BEV MIN MKUP'!O:Q,3,0),0))),0)</f>
        <v>0</v>
      </c>
      <c r="AE119" s="177" t="str">
        <f t="shared" si="78"/>
        <v/>
      </c>
      <c r="AF119" s="13" t="str">
        <f t="shared" si="79"/>
        <v/>
      </c>
      <c r="AG119" s="177" t="str">
        <f t="shared" si="80"/>
        <v/>
      </c>
      <c r="AH119" s="184" t="str">
        <f t="shared" si="81"/>
        <v/>
      </c>
      <c r="AI119" s="184" t="str">
        <f>IF(AE:AE="","",IF(R119="Refreshment Beverage",AK119*(Rates!J$19/100),ROUND(SUM(AH119*(Rates!$J$8/100)),4)))</f>
        <v/>
      </c>
      <c r="AJ119" s="183" t="str">
        <f t="shared" si="82"/>
        <v/>
      </c>
      <c r="AK119" s="185" t="str">
        <f t="shared" si="83"/>
        <v/>
      </c>
      <c r="AL119" s="177" t="str">
        <f t="shared" si="84"/>
        <v/>
      </c>
      <c r="AM119" s="13" t="str">
        <f>IF(AS119="","",IF(R119="Refreshment Beverage",ROUND(AS119*Rates!K$19,4),ROUND(AO119*(VLOOKUP(VALUE(Q119),Rates!G$4:L$12,3,0)),4)))</f>
        <v/>
      </c>
      <c r="AN119" s="183" t="str">
        <f>IF(AS119="","",IF(R119="Refreshment Beverage",AS119*(Rates!J$19/100),MAX(AM119,AB119)))</f>
        <v/>
      </c>
      <c r="AO119" s="186" t="str">
        <f t="shared" si="85"/>
        <v/>
      </c>
      <c r="AP119" s="186" t="str">
        <f t="shared" si="86"/>
        <v/>
      </c>
      <c r="AQ119" s="186" t="str">
        <f>IF(AS119="","",IF(R119="Refreshment Beverage",ROUND(SUM(VLOOKUP(Q:Q,Rates!G$15:L$19,3,0)*(AS119-Y119-Z119-AA119)),4),ROUND(SUM(Rates!$K$8*AS119),4)))</f>
        <v/>
      </c>
      <c r="AR119" s="184" t="str">
        <f t="shared" si="87"/>
        <v/>
      </c>
      <c r="AS119" s="185" t="str">
        <f t="shared" si="88"/>
        <v/>
      </c>
      <c r="AT119" s="177" t="str">
        <f t="shared" si="89"/>
        <v/>
      </c>
      <c r="AU119" s="13" t="str">
        <f>IF(AX119="","",IF(R119="Refreshment Beverage",ROUND((BA119-Y119-Z119-AA119)*VLOOKUP(VALUE(Q119),Rates!G$15:L$19,3,0),4),ROUND(AW119*(VLOOKUP(VALUE(Q119),Rates!G:L,3,0)),4)))</f>
        <v/>
      </c>
      <c r="AV119" s="183" t="str">
        <f t="shared" si="90"/>
        <v/>
      </c>
      <c r="AW119" s="186" t="str">
        <f t="shared" si="91"/>
        <v/>
      </c>
      <c r="AX119" s="184" t="str">
        <f t="shared" si="92"/>
        <v/>
      </c>
      <c r="AY119" s="186" t="str">
        <f>IF(AX119="","",IF(R119="Refreshment Beverage",ROUND(SUM(AX119*Rates!K$19),4),ROUND(SUM(AX119*(Rates!J$8/100)),4)))</f>
        <v/>
      </c>
      <c r="AZ119" s="183" t="str">
        <f t="shared" si="93"/>
        <v/>
      </c>
      <c r="BA119" s="185" t="str">
        <f t="shared" si="94"/>
        <v/>
      </c>
      <c r="BD119" s="171"/>
      <c r="BE119" s="171"/>
      <c r="BF119" s="171"/>
      <c r="BG119" s="171"/>
    </row>
    <row r="120" spans="1:59" ht="15" customHeight="1" x14ac:dyDescent="0.3">
      <c r="A120" s="172"/>
      <c r="B120" s="172"/>
      <c r="C120" s="172"/>
      <c r="D120" s="173"/>
      <c r="E120" s="173"/>
      <c r="F120" s="173"/>
      <c r="G120" s="173"/>
      <c r="H120" s="173"/>
      <c r="I120" s="174"/>
      <c r="J120" s="175"/>
      <c r="K120" s="176" t="str">
        <f t="shared" si="66"/>
        <v/>
      </c>
      <c r="L120" s="177" t="str">
        <f t="shared" si="67"/>
        <v/>
      </c>
      <c r="M120" s="178" t="str">
        <f t="shared" si="68"/>
        <v/>
      </c>
      <c r="N120" s="44" t="str" cm="1">
        <f t="array" ref="N120">IFERROR(IF(_xlfn.SINGLE(A:A)="","",IF(R120="Beer",SUM(LOOKUP(2,1/(Rates!$B$3:$B$5&lt;=W120)/(Rates!$C$3:$C$5&gt;=W120),Rates!$D$3:$D$5)*(X120/100)*W120),IF(R120="Refreshment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44" t="str">
        <f t="shared" si="69"/>
        <v/>
      </c>
      <c r="P120" s="13"/>
      <c r="Q120" s="179" t="str">
        <f t="shared" si="70"/>
        <v/>
      </c>
      <c r="R120" s="180" t="str">
        <f t="shared" si="71"/>
        <v/>
      </c>
      <c r="S120" s="13" t="str">
        <f>IF(A120="","",IF(R120="Refreshment Beverage",VLOOKUP(VALUE(Q120),Rates!G$15:L$19,2,0),VLOOKUP(VALUE(Q120),Rates!G$4:L$8,2,0)))</f>
        <v/>
      </c>
      <c r="T120" s="13" t="str">
        <f t="shared" si="72"/>
        <v/>
      </c>
      <c r="U120" s="181" t="str">
        <f t="shared" si="73"/>
        <v/>
      </c>
      <c r="V120" s="13" t="str">
        <f t="shared" si="74"/>
        <v/>
      </c>
      <c r="W120" s="13" t="str">
        <f t="shared" si="75"/>
        <v/>
      </c>
      <c r="X120" s="182" t="str">
        <f t="shared" si="76"/>
        <v/>
      </c>
      <c r="Y120" s="183" t="str">
        <f>IF(A:A="","",IF(R120="Refreshment Beverage",VLOOKUP(Q120,Rates!G$15:L$19,6,0)*W120,VLOOKUP(Q120,Rates!G$4:L$12,6,0)*W120))</f>
        <v/>
      </c>
      <c r="Z120" s="183" t="str">
        <f t="shared" si="77"/>
        <v/>
      </c>
      <c r="AA120" s="17">
        <f t="shared" si="65"/>
        <v>0</v>
      </c>
      <c r="AB120" s="177" t="str" cm="1">
        <f t="array" ref="AB120">IF(_xlfn.SINGLE(A:A)="","",IF(R120="Refreshment Beverage","",IF(AND(R120="Beer",Q120=0),SUM(LOOKUP(2,1/(Rates!$B$15:$B$18&lt;=W120)/(Rates!$C$15:$C$18&gt;=W120),Rates!$D$15:$D$18)*W120),VLOOKUP(VALUE(_xlfn.SINGLE(Q:Q)),Rates!A:B,2,0)*W120)))</f>
        <v/>
      </c>
      <c r="AC120" s="177" t="str" cm="1">
        <f t="array" ref="AC120">IF(_xlfn.SINGLE(A:A)="","",IF(R120="Refreshment Beverage","",IF(AND(R120="Beer",Q120=0),SUM(LOOKUP(2,1/(Rates!$B$15:$B$18&lt;=W120)/(Rates!$C$15:$C$18&gt;=W120),Rates!$E$15:$E$18)*W120),VLOOKUP(VALUE(_xlfn.SINGLE(Q:Q)),Rates!A:C,3,0)*W120)))</f>
        <v/>
      </c>
      <c r="AD120" s="168">
        <f>IFERROR(IF(OR(Q120=1,Q120=2,Q120=3,Q120=4),VLOOKUP(Q120,Rates!$A$31:$B$34,2,0)*W120,IF(V120=1,VLOOKUP(U120,'REB BEV MIN MKUP'!B:E,4,0),IF(V120&gt;1,VLOOKUP(VALUE(W120),'REB BEV MIN MKUP'!O:Q,3,0),0))),0)</f>
        <v>0</v>
      </c>
      <c r="AE120" s="177" t="str">
        <f t="shared" si="78"/>
        <v/>
      </c>
      <c r="AF120" s="13" t="str">
        <f t="shared" si="79"/>
        <v/>
      </c>
      <c r="AG120" s="177" t="str">
        <f t="shared" si="80"/>
        <v/>
      </c>
      <c r="AH120" s="184" t="str">
        <f t="shared" si="81"/>
        <v/>
      </c>
      <c r="AI120" s="184" t="str">
        <f>IF(AE:AE="","",IF(R120="Refreshment Beverage",AK120*(Rates!J$19/100),ROUND(SUM(AH120*(Rates!$J$8/100)),4)))</f>
        <v/>
      </c>
      <c r="AJ120" s="183" t="str">
        <f t="shared" si="82"/>
        <v/>
      </c>
      <c r="AK120" s="185" t="str">
        <f t="shared" si="83"/>
        <v/>
      </c>
      <c r="AL120" s="177" t="str">
        <f t="shared" si="84"/>
        <v/>
      </c>
      <c r="AM120" s="13" t="str">
        <f>IF(AS120="","",IF(R120="Refreshment Beverage",ROUND(AS120*Rates!K$19,4),ROUND(AO120*(VLOOKUP(VALUE(Q120),Rates!G$4:L$12,3,0)),4)))</f>
        <v/>
      </c>
      <c r="AN120" s="183" t="str">
        <f>IF(AS120="","",IF(R120="Refreshment Beverage",AS120*(Rates!J$19/100),MAX(AM120,AB120)))</f>
        <v/>
      </c>
      <c r="AO120" s="186" t="str">
        <f t="shared" si="85"/>
        <v/>
      </c>
      <c r="AP120" s="186" t="str">
        <f t="shared" si="86"/>
        <v/>
      </c>
      <c r="AQ120" s="186" t="str">
        <f>IF(AS120="","",IF(R120="Refreshment Beverage",ROUND(SUM(VLOOKUP(Q:Q,Rates!G$15:L$19,3,0)*(AS120-Y120-Z120-AA120)),4),ROUND(SUM(Rates!$K$8*AS120),4)))</f>
        <v/>
      </c>
      <c r="AR120" s="184" t="str">
        <f t="shared" si="87"/>
        <v/>
      </c>
      <c r="AS120" s="185" t="str">
        <f t="shared" si="88"/>
        <v/>
      </c>
      <c r="AT120" s="177" t="str">
        <f t="shared" si="89"/>
        <v/>
      </c>
      <c r="AU120" s="13" t="str">
        <f>IF(AX120="","",IF(R120="Refreshment Beverage",ROUND((BA120-Y120-Z120-AA120)*VLOOKUP(VALUE(Q120),Rates!G$15:L$19,3,0),4),ROUND(AW120*(VLOOKUP(VALUE(Q120),Rates!G:L,3,0)),4)))</f>
        <v/>
      </c>
      <c r="AV120" s="183" t="str">
        <f t="shared" si="90"/>
        <v/>
      </c>
      <c r="AW120" s="186" t="str">
        <f t="shared" si="91"/>
        <v/>
      </c>
      <c r="AX120" s="184" t="str">
        <f t="shared" si="92"/>
        <v/>
      </c>
      <c r="AY120" s="186" t="str">
        <f>IF(AX120="","",IF(R120="Refreshment Beverage",ROUND(SUM(AX120*Rates!K$19),4),ROUND(SUM(AX120*(Rates!J$8/100)),4)))</f>
        <v/>
      </c>
      <c r="AZ120" s="183" t="str">
        <f t="shared" si="93"/>
        <v/>
      </c>
      <c r="BA120" s="185" t="str">
        <f t="shared" si="94"/>
        <v/>
      </c>
      <c r="BD120" s="171"/>
      <c r="BE120" s="171"/>
      <c r="BF120" s="171"/>
      <c r="BG120" s="171"/>
    </row>
    <row r="121" spans="1:59" ht="15" customHeight="1" x14ac:dyDescent="0.3">
      <c r="A121" s="172"/>
      <c r="B121" s="172"/>
      <c r="C121" s="172"/>
      <c r="D121" s="173"/>
      <c r="E121" s="173"/>
      <c r="F121" s="173"/>
      <c r="G121" s="173"/>
      <c r="H121" s="173"/>
      <c r="I121" s="174"/>
      <c r="J121" s="175"/>
      <c r="K121" s="176" t="str">
        <f t="shared" si="66"/>
        <v/>
      </c>
      <c r="L121" s="177" t="str">
        <f t="shared" si="67"/>
        <v/>
      </c>
      <c r="M121" s="178" t="str">
        <f t="shared" si="68"/>
        <v/>
      </c>
      <c r="N121" s="44" t="str" cm="1">
        <f t="array" ref="N121">IFERROR(IF(_xlfn.SINGLE(A:A)="","",IF(R121="Beer",SUM(LOOKUP(2,1/(Rates!$B$3:$B$5&lt;=W121)/(Rates!$C$3:$C$5&gt;=W121),Rates!$D$3:$D$5)*(X121/100)*W121),IF(R121="Refreshment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44" t="str">
        <f t="shared" si="69"/>
        <v/>
      </c>
      <c r="P121" s="13"/>
      <c r="Q121" s="179" t="str">
        <f t="shared" si="70"/>
        <v/>
      </c>
      <c r="R121" s="180" t="str">
        <f t="shared" si="71"/>
        <v/>
      </c>
      <c r="S121" s="13" t="str">
        <f>IF(A121="","",IF(R121="Refreshment Beverage",VLOOKUP(VALUE(Q121),Rates!G$15:L$19,2,0),VLOOKUP(VALUE(Q121),Rates!G$4:L$8,2,0)))</f>
        <v/>
      </c>
      <c r="T121" s="13" t="str">
        <f t="shared" si="72"/>
        <v/>
      </c>
      <c r="U121" s="181" t="str">
        <f t="shared" si="73"/>
        <v/>
      </c>
      <c r="V121" s="13" t="str">
        <f t="shared" si="74"/>
        <v/>
      </c>
      <c r="W121" s="13" t="str">
        <f t="shared" si="75"/>
        <v/>
      </c>
      <c r="X121" s="182" t="str">
        <f t="shared" si="76"/>
        <v/>
      </c>
      <c r="Y121" s="183" t="str">
        <f>IF(A:A="","",IF(R121="Refreshment Beverage",VLOOKUP(Q121,Rates!G$15:L$19,6,0)*W121,VLOOKUP(Q121,Rates!G$4:L$12,6,0)*W121))</f>
        <v/>
      </c>
      <c r="Z121" s="183" t="str">
        <f t="shared" si="77"/>
        <v/>
      </c>
      <c r="AA121" s="17">
        <f t="shared" si="65"/>
        <v>0</v>
      </c>
      <c r="AB121" s="177" t="str" cm="1">
        <f t="array" ref="AB121">IF(_xlfn.SINGLE(A:A)="","",IF(R121="Refreshment Beverage","",IF(AND(R121="Beer",Q121=0),SUM(LOOKUP(2,1/(Rates!$B$15:$B$18&lt;=W121)/(Rates!$C$15:$C$18&gt;=W121),Rates!$D$15:$D$18)*W121),VLOOKUP(VALUE(_xlfn.SINGLE(Q:Q)),Rates!A:B,2,0)*W121)))</f>
        <v/>
      </c>
      <c r="AC121" s="177" t="str" cm="1">
        <f t="array" ref="AC121">IF(_xlfn.SINGLE(A:A)="","",IF(R121="Refreshment Beverage","",IF(AND(R121="Beer",Q121=0),SUM(LOOKUP(2,1/(Rates!$B$15:$B$18&lt;=W121)/(Rates!$C$15:$C$18&gt;=W121),Rates!$E$15:$E$18)*W121),VLOOKUP(VALUE(_xlfn.SINGLE(Q:Q)),Rates!A:C,3,0)*W121)))</f>
        <v/>
      </c>
      <c r="AD121" s="168">
        <f>IFERROR(IF(OR(Q121=1,Q121=2,Q121=3,Q121=4),VLOOKUP(Q121,Rates!$A$31:$B$34,2,0)*W121,IF(V121=1,VLOOKUP(U121,'REB BEV MIN MKUP'!B:E,4,0),IF(V121&gt;1,VLOOKUP(VALUE(W121),'REB BEV MIN MKUP'!O:Q,3,0),0))),0)</f>
        <v>0</v>
      </c>
      <c r="AE121" s="177" t="str">
        <f t="shared" si="78"/>
        <v/>
      </c>
      <c r="AF121" s="13" t="str">
        <f t="shared" si="79"/>
        <v/>
      </c>
      <c r="AG121" s="177" t="str">
        <f t="shared" si="80"/>
        <v/>
      </c>
      <c r="AH121" s="184" t="str">
        <f t="shared" si="81"/>
        <v/>
      </c>
      <c r="AI121" s="184" t="str">
        <f>IF(AE:AE="","",IF(R121="Refreshment Beverage",AK121*(Rates!J$19/100),ROUND(SUM(AH121*(Rates!$J$8/100)),4)))</f>
        <v/>
      </c>
      <c r="AJ121" s="183" t="str">
        <f t="shared" si="82"/>
        <v/>
      </c>
      <c r="AK121" s="185" t="str">
        <f t="shared" si="83"/>
        <v/>
      </c>
      <c r="AL121" s="177" t="str">
        <f t="shared" si="84"/>
        <v/>
      </c>
      <c r="AM121" s="13" t="str">
        <f>IF(AS121="","",IF(R121="Refreshment Beverage",ROUND(AS121*Rates!K$19,4),ROUND(AO121*(VLOOKUP(VALUE(Q121),Rates!G$4:L$12,3,0)),4)))</f>
        <v/>
      </c>
      <c r="AN121" s="183" t="str">
        <f>IF(AS121="","",IF(R121="Refreshment Beverage",AS121*(Rates!J$19/100),MAX(AM121,AB121)))</f>
        <v/>
      </c>
      <c r="AO121" s="186" t="str">
        <f t="shared" si="85"/>
        <v/>
      </c>
      <c r="AP121" s="186" t="str">
        <f t="shared" si="86"/>
        <v/>
      </c>
      <c r="AQ121" s="186" t="str">
        <f>IF(AS121="","",IF(R121="Refreshment Beverage",ROUND(SUM(VLOOKUP(Q:Q,Rates!G$15:L$19,3,0)*(AS121-Y121-Z121-AA121)),4),ROUND(SUM(Rates!$K$8*AS121),4)))</f>
        <v/>
      </c>
      <c r="AR121" s="184" t="str">
        <f t="shared" si="87"/>
        <v/>
      </c>
      <c r="AS121" s="185" t="str">
        <f t="shared" si="88"/>
        <v/>
      </c>
      <c r="AT121" s="177" t="str">
        <f t="shared" si="89"/>
        <v/>
      </c>
      <c r="AU121" s="13" t="str">
        <f>IF(AX121="","",IF(R121="Refreshment Beverage",ROUND((BA121-Y121-Z121-AA121)*VLOOKUP(VALUE(Q121),Rates!G$15:L$19,3,0),4),ROUND(AW121*(VLOOKUP(VALUE(Q121),Rates!G:L,3,0)),4)))</f>
        <v/>
      </c>
      <c r="AV121" s="183" t="str">
        <f t="shared" si="90"/>
        <v/>
      </c>
      <c r="AW121" s="186" t="str">
        <f t="shared" si="91"/>
        <v/>
      </c>
      <c r="AX121" s="184" t="str">
        <f t="shared" si="92"/>
        <v/>
      </c>
      <c r="AY121" s="186" t="str">
        <f>IF(AX121="","",IF(R121="Refreshment Beverage",ROUND(SUM(AX121*Rates!K$19),4),ROUND(SUM(AX121*(Rates!J$8/100)),4)))</f>
        <v/>
      </c>
      <c r="AZ121" s="183" t="str">
        <f t="shared" si="93"/>
        <v/>
      </c>
      <c r="BA121" s="185" t="str">
        <f t="shared" si="94"/>
        <v/>
      </c>
      <c r="BD121" s="171"/>
      <c r="BE121" s="171"/>
      <c r="BF121" s="171"/>
      <c r="BG121" s="171"/>
    </row>
    <row r="122" spans="1:59" ht="15" customHeight="1" x14ac:dyDescent="0.3">
      <c r="A122" s="172"/>
      <c r="B122" s="172"/>
      <c r="C122" s="172"/>
      <c r="D122" s="173"/>
      <c r="E122" s="173"/>
      <c r="F122" s="173"/>
      <c r="G122" s="173"/>
      <c r="H122" s="173"/>
      <c r="I122" s="174"/>
      <c r="J122" s="175"/>
      <c r="K122" s="176" t="str">
        <f t="shared" si="66"/>
        <v/>
      </c>
      <c r="L122" s="177" t="str">
        <f t="shared" si="67"/>
        <v/>
      </c>
      <c r="M122" s="178" t="str">
        <f t="shared" si="68"/>
        <v/>
      </c>
      <c r="N122" s="44" t="str" cm="1">
        <f t="array" ref="N122">IFERROR(IF(_xlfn.SINGLE(A:A)="","",IF(R122="Beer",SUM(LOOKUP(2,1/(Rates!$B$3:$B$5&lt;=W122)/(Rates!$C$3:$C$5&gt;=W122),Rates!$D$3:$D$5)*(X122/100)*W122),IF(R122="Refreshment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44" t="str">
        <f t="shared" si="69"/>
        <v/>
      </c>
      <c r="P122" s="13"/>
      <c r="Q122" s="179" t="str">
        <f t="shared" si="70"/>
        <v/>
      </c>
      <c r="R122" s="180" t="str">
        <f t="shared" si="71"/>
        <v/>
      </c>
      <c r="S122" s="13" t="str">
        <f>IF(A122="","",IF(R122="Refreshment Beverage",VLOOKUP(VALUE(Q122),Rates!G$15:L$19,2,0),VLOOKUP(VALUE(Q122),Rates!G$4:L$8,2,0)))</f>
        <v/>
      </c>
      <c r="T122" s="13" t="str">
        <f t="shared" si="72"/>
        <v/>
      </c>
      <c r="U122" s="181" t="str">
        <f t="shared" si="73"/>
        <v/>
      </c>
      <c r="V122" s="13" t="str">
        <f t="shared" si="74"/>
        <v/>
      </c>
      <c r="W122" s="13" t="str">
        <f t="shared" si="75"/>
        <v/>
      </c>
      <c r="X122" s="182" t="str">
        <f t="shared" si="76"/>
        <v/>
      </c>
      <c r="Y122" s="183" t="str">
        <f>IF(A:A="","",IF(R122="Refreshment Beverage",VLOOKUP(Q122,Rates!G$15:L$19,6,0)*W122,VLOOKUP(Q122,Rates!G$4:L$12,6,0)*W122))</f>
        <v/>
      </c>
      <c r="Z122" s="183" t="str">
        <f t="shared" si="77"/>
        <v/>
      </c>
      <c r="AA122" s="17">
        <f t="shared" si="65"/>
        <v>0</v>
      </c>
      <c r="AB122" s="177" t="str" cm="1">
        <f t="array" ref="AB122">IF(_xlfn.SINGLE(A:A)="","",IF(R122="Refreshment Beverage","",IF(AND(R122="Beer",Q122=0),SUM(LOOKUP(2,1/(Rates!$B$15:$B$18&lt;=W122)/(Rates!$C$15:$C$18&gt;=W122),Rates!$D$15:$D$18)*W122),VLOOKUP(VALUE(_xlfn.SINGLE(Q:Q)),Rates!A:B,2,0)*W122)))</f>
        <v/>
      </c>
      <c r="AC122" s="177" t="str" cm="1">
        <f t="array" ref="AC122">IF(_xlfn.SINGLE(A:A)="","",IF(R122="Refreshment Beverage","",IF(AND(R122="Beer",Q122=0),SUM(LOOKUP(2,1/(Rates!$B$15:$B$18&lt;=W122)/(Rates!$C$15:$C$18&gt;=W122),Rates!$E$15:$E$18)*W122),VLOOKUP(VALUE(_xlfn.SINGLE(Q:Q)),Rates!A:C,3,0)*W122)))</f>
        <v/>
      </c>
      <c r="AD122" s="168">
        <f>IFERROR(IF(OR(Q122=1,Q122=2,Q122=3,Q122=4),VLOOKUP(Q122,Rates!$A$31:$B$34,2,0)*W122,IF(V122=1,VLOOKUP(U122,'REB BEV MIN MKUP'!B:E,4,0),IF(V122&gt;1,VLOOKUP(VALUE(W122),'REB BEV MIN MKUP'!O:Q,3,0),0))),0)</f>
        <v>0</v>
      </c>
      <c r="AE122" s="177" t="str">
        <f t="shared" si="78"/>
        <v/>
      </c>
      <c r="AF122" s="13" t="str">
        <f t="shared" si="79"/>
        <v/>
      </c>
      <c r="AG122" s="177" t="str">
        <f t="shared" si="80"/>
        <v/>
      </c>
      <c r="AH122" s="184" t="str">
        <f t="shared" si="81"/>
        <v/>
      </c>
      <c r="AI122" s="184" t="str">
        <f>IF(AE:AE="","",IF(R122="Refreshment Beverage",AK122*(Rates!J$19/100),ROUND(SUM(AH122*(Rates!$J$8/100)),4)))</f>
        <v/>
      </c>
      <c r="AJ122" s="183" t="str">
        <f t="shared" si="82"/>
        <v/>
      </c>
      <c r="AK122" s="185" t="str">
        <f t="shared" si="83"/>
        <v/>
      </c>
      <c r="AL122" s="177" t="str">
        <f t="shared" si="84"/>
        <v/>
      </c>
      <c r="AM122" s="13" t="str">
        <f>IF(AS122="","",IF(R122="Refreshment Beverage",ROUND(AS122*Rates!K$19,4),ROUND(AO122*(VLOOKUP(VALUE(Q122),Rates!G$4:L$12,3,0)),4)))</f>
        <v/>
      </c>
      <c r="AN122" s="183" t="str">
        <f>IF(AS122="","",IF(R122="Refreshment Beverage",AS122*(Rates!J$19/100),MAX(AM122,AB122)))</f>
        <v/>
      </c>
      <c r="AO122" s="186" t="str">
        <f t="shared" si="85"/>
        <v/>
      </c>
      <c r="AP122" s="186" t="str">
        <f t="shared" si="86"/>
        <v/>
      </c>
      <c r="AQ122" s="186" t="str">
        <f>IF(AS122="","",IF(R122="Refreshment Beverage",ROUND(SUM(VLOOKUP(Q:Q,Rates!G$15:L$19,3,0)*(AS122-Y122-Z122-AA122)),4),ROUND(SUM(Rates!$K$8*AS122),4)))</f>
        <v/>
      </c>
      <c r="AR122" s="184" t="str">
        <f t="shared" si="87"/>
        <v/>
      </c>
      <c r="AS122" s="185" t="str">
        <f t="shared" si="88"/>
        <v/>
      </c>
      <c r="AT122" s="177" t="str">
        <f t="shared" si="89"/>
        <v/>
      </c>
      <c r="AU122" s="13" t="str">
        <f>IF(AX122="","",IF(R122="Refreshment Beverage",ROUND((BA122-Y122-Z122-AA122)*VLOOKUP(VALUE(Q122),Rates!G$15:L$19,3,0),4),ROUND(AW122*(VLOOKUP(VALUE(Q122),Rates!G:L,3,0)),4)))</f>
        <v/>
      </c>
      <c r="AV122" s="183" t="str">
        <f t="shared" si="90"/>
        <v/>
      </c>
      <c r="AW122" s="186" t="str">
        <f t="shared" si="91"/>
        <v/>
      </c>
      <c r="AX122" s="184" t="str">
        <f t="shared" si="92"/>
        <v/>
      </c>
      <c r="AY122" s="186" t="str">
        <f>IF(AX122="","",IF(R122="Refreshment Beverage",ROUND(SUM(AX122*Rates!K$19),4),ROUND(SUM(AX122*(Rates!J$8/100)),4)))</f>
        <v/>
      </c>
      <c r="AZ122" s="183" t="str">
        <f t="shared" si="93"/>
        <v/>
      </c>
      <c r="BA122" s="185" t="str">
        <f t="shared" si="94"/>
        <v/>
      </c>
      <c r="BD122" s="171"/>
      <c r="BE122" s="171"/>
      <c r="BF122" s="171"/>
      <c r="BG122" s="171"/>
    </row>
    <row r="123" spans="1:59" ht="15" customHeight="1" x14ac:dyDescent="0.3">
      <c r="A123" s="172"/>
      <c r="B123" s="172"/>
      <c r="C123" s="172"/>
      <c r="D123" s="173"/>
      <c r="E123" s="173"/>
      <c r="F123" s="173"/>
      <c r="G123" s="173"/>
      <c r="H123" s="173"/>
      <c r="I123" s="174"/>
      <c r="J123" s="175"/>
      <c r="K123" s="176" t="str">
        <f t="shared" si="66"/>
        <v/>
      </c>
      <c r="L123" s="177" t="str">
        <f t="shared" si="67"/>
        <v/>
      </c>
      <c r="M123" s="178" t="str">
        <f t="shared" si="68"/>
        <v/>
      </c>
      <c r="N123" s="44" t="str" cm="1">
        <f t="array" ref="N123">IFERROR(IF(_xlfn.SINGLE(A:A)="","",IF(R123="Beer",SUM(LOOKUP(2,1/(Rates!$B$3:$B$5&lt;=W123)/(Rates!$C$3:$C$5&gt;=W123),Rates!$D$3:$D$5)*(X123/100)*W123),IF(R123="Refreshment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44" t="str">
        <f t="shared" si="69"/>
        <v/>
      </c>
      <c r="P123" s="13"/>
      <c r="Q123" s="179" t="str">
        <f t="shared" si="70"/>
        <v/>
      </c>
      <c r="R123" s="180" t="str">
        <f t="shared" si="71"/>
        <v/>
      </c>
      <c r="S123" s="13" t="str">
        <f>IF(A123="","",IF(R123="Refreshment Beverage",VLOOKUP(VALUE(Q123),Rates!G$15:L$19,2,0),VLOOKUP(VALUE(Q123),Rates!G$4:L$8,2,0)))</f>
        <v/>
      </c>
      <c r="T123" s="13" t="str">
        <f t="shared" si="72"/>
        <v/>
      </c>
      <c r="U123" s="181" t="str">
        <f t="shared" si="73"/>
        <v/>
      </c>
      <c r="V123" s="13" t="str">
        <f t="shared" si="74"/>
        <v/>
      </c>
      <c r="W123" s="13" t="str">
        <f t="shared" si="75"/>
        <v/>
      </c>
      <c r="X123" s="182" t="str">
        <f t="shared" si="76"/>
        <v/>
      </c>
      <c r="Y123" s="183" t="str">
        <f>IF(A:A="","",IF(R123="Refreshment Beverage",VLOOKUP(Q123,Rates!G$15:L$19,6,0)*W123,VLOOKUP(Q123,Rates!G$4:L$12,6,0)*W123))</f>
        <v/>
      </c>
      <c r="Z123" s="183" t="str">
        <f t="shared" si="77"/>
        <v/>
      </c>
      <c r="AA123" s="17">
        <f t="shared" si="65"/>
        <v>0</v>
      </c>
      <c r="AB123" s="177" t="str" cm="1">
        <f t="array" ref="AB123">IF(_xlfn.SINGLE(A:A)="","",IF(R123="Refreshment Beverage","",IF(AND(R123="Beer",Q123=0),SUM(LOOKUP(2,1/(Rates!$B$15:$B$18&lt;=W123)/(Rates!$C$15:$C$18&gt;=W123),Rates!$D$15:$D$18)*W123),VLOOKUP(VALUE(_xlfn.SINGLE(Q:Q)),Rates!A:B,2,0)*W123)))</f>
        <v/>
      </c>
      <c r="AC123" s="177" t="str" cm="1">
        <f t="array" ref="AC123">IF(_xlfn.SINGLE(A:A)="","",IF(R123="Refreshment Beverage","",IF(AND(R123="Beer",Q123=0),SUM(LOOKUP(2,1/(Rates!$B$15:$B$18&lt;=W123)/(Rates!$C$15:$C$18&gt;=W123),Rates!$E$15:$E$18)*W123),VLOOKUP(VALUE(_xlfn.SINGLE(Q:Q)),Rates!A:C,3,0)*W123)))</f>
        <v/>
      </c>
      <c r="AD123" s="168">
        <f>IFERROR(IF(OR(Q123=1,Q123=2,Q123=3,Q123=4),VLOOKUP(Q123,Rates!$A$31:$B$34,2,0)*W123,IF(V123=1,VLOOKUP(U123,'REB BEV MIN MKUP'!B:E,4,0),IF(V123&gt;1,VLOOKUP(VALUE(W123),'REB BEV MIN MKUP'!O:Q,3,0),0))),0)</f>
        <v>0</v>
      </c>
      <c r="AE123" s="177" t="str">
        <f t="shared" si="78"/>
        <v/>
      </c>
      <c r="AF123" s="13" t="str">
        <f t="shared" si="79"/>
        <v/>
      </c>
      <c r="AG123" s="177" t="str">
        <f t="shared" si="80"/>
        <v/>
      </c>
      <c r="AH123" s="184" t="str">
        <f t="shared" si="81"/>
        <v/>
      </c>
      <c r="AI123" s="184" t="str">
        <f>IF(AE:AE="","",IF(R123="Refreshment Beverage",AK123*(Rates!J$19/100),ROUND(SUM(AH123*(Rates!$J$8/100)),4)))</f>
        <v/>
      </c>
      <c r="AJ123" s="183" t="str">
        <f t="shared" si="82"/>
        <v/>
      </c>
      <c r="AK123" s="185" t="str">
        <f t="shared" si="83"/>
        <v/>
      </c>
      <c r="AL123" s="177" t="str">
        <f t="shared" si="84"/>
        <v/>
      </c>
      <c r="AM123" s="13" t="str">
        <f>IF(AS123="","",IF(R123="Refreshment Beverage",ROUND(AS123*Rates!K$19,4),ROUND(AO123*(VLOOKUP(VALUE(Q123),Rates!G$4:L$12,3,0)),4)))</f>
        <v/>
      </c>
      <c r="AN123" s="183" t="str">
        <f>IF(AS123="","",IF(R123="Refreshment Beverage",AS123*(Rates!J$19/100),MAX(AM123,AB123)))</f>
        <v/>
      </c>
      <c r="AO123" s="186" t="str">
        <f t="shared" si="85"/>
        <v/>
      </c>
      <c r="AP123" s="186" t="str">
        <f t="shared" si="86"/>
        <v/>
      </c>
      <c r="AQ123" s="186" t="str">
        <f>IF(AS123="","",IF(R123="Refreshment Beverage",ROUND(SUM(VLOOKUP(Q:Q,Rates!G$15:L$19,3,0)*(AS123-Y123-Z123-AA123)),4),ROUND(SUM(Rates!$K$8*AS123),4)))</f>
        <v/>
      </c>
      <c r="AR123" s="184" t="str">
        <f t="shared" si="87"/>
        <v/>
      </c>
      <c r="AS123" s="185" t="str">
        <f t="shared" si="88"/>
        <v/>
      </c>
      <c r="AT123" s="177" t="str">
        <f t="shared" si="89"/>
        <v/>
      </c>
      <c r="AU123" s="13" t="str">
        <f>IF(AX123="","",IF(R123="Refreshment Beverage",ROUND((BA123-Y123-Z123-AA123)*VLOOKUP(VALUE(Q123),Rates!G$15:L$19,3,0),4),ROUND(AW123*(VLOOKUP(VALUE(Q123),Rates!G:L,3,0)),4)))</f>
        <v/>
      </c>
      <c r="AV123" s="183" t="str">
        <f t="shared" si="90"/>
        <v/>
      </c>
      <c r="AW123" s="186" t="str">
        <f t="shared" si="91"/>
        <v/>
      </c>
      <c r="AX123" s="184" t="str">
        <f t="shared" si="92"/>
        <v/>
      </c>
      <c r="AY123" s="186" t="str">
        <f>IF(AX123="","",IF(R123="Refreshment Beverage",ROUND(SUM(AX123*Rates!K$19),4),ROUND(SUM(AX123*(Rates!J$8/100)),4)))</f>
        <v/>
      </c>
      <c r="AZ123" s="183" t="str">
        <f t="shared" si="93"/>
        <v/>
      </c>
      <c r="BA123" s="185" t="str">
        <f t="shared" si="94"/>
        <v/>
      </c>
      <c r="BD123" s="171"/>
      <c r="BE123" s="171"/>
      <c r="BF123" s="171"/>
      <c r="BG123" s="171"/>
    </row>
    <row r="124" spans="1:59" ht="15" customHeight="1" x14ac:dyDescent="0.3">
      <c r="A124" s="172"/>
      <c r="B124" s="172"/>
      <c r="C124" s="172"/>
      <c r="D124" s="173"/>
      <c r="E124" s="173"/>
      <c r="F124" s="173"/>
      <c r="G124" s="173"/>
      <c r="H124" s="173"/>
      <c r="I124" s="174"/>
      <c r="J124" s="175"/>
      <c r="K124" s="176" t="str">
        <f t="shared" si="66"/>
        <v/>
      </c>
      <c r="L124" s="177" t="str">
        <f t="shared" si="67"/>
        <v/>
      </c>
      <c r="M124" s="178" t="str">
        <f t="shared" si="68"/>
        <v/>
      </c>
      <c r="N124" s="44" t="str" cm="1">
        <f t="array" ref="N124">IFERROR(IF(_xlfn.SINGLE(A:A)="","",IF(R124="Beer",SUM(LOOKUP(2,1/(Rates!$B$3:$B$5&lt;=W124)/(Rates!$C$3:$C$5&gt;=W124),Rates!$D$3:$D$5)*(X124/100)*W124),IF(R124="Refreshment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44" t="str">
        <f t="shared" si="69"/>
        <v/>
      </c>
      <c r="P124" s="13"/>
      <c r="Q124" s="179" t="str">
        <f t="shared" si="70"/>
        <v/>
      </c>
      <c r="R124" s="180" t="str">
        <f t="shared" si="71"/>
        <v/>
      </c>
      <c r="S124" s="13" t="str">
        <f>IF(A124="","",IF(R124="Refreshment Beverage",VLOOKUP(VALUE(Q124),Rates!G$15:L$19,2,0),VLOOKUP(VALUE(Q124),Rates!G$4:L$8,2,0)))</f>
        <v/>
      </c>
      <c r="T124" s="13" t="str">
        <f t="shared" si="72"/>
        <v/>
      </c>
      <c r="U124" s="181" t="str">
        <f t="shared" si="73"/>
        <v/>
      </c>
      <c r="V124" s="13" t="str">
        <f t="shared" si="74"/>
        <v/>
      </c>
      <c r="W124" s="13" t="str">
        <f t="shared" si="75"/>
        <v/>
      </c>
      <c r="X124" s="182" t="str">
        <f t="shared" si="76"/>
        <v/>
      </c>
      <c r="Y124" s="183" t="str">
        <f>IF(A:A="","",IF(R124="Refreshment Beverage",VLOOKUP(Q124,Rates!G$15:L$19,6,0)*W124,VLOOKUP(Q124,Rates!G$4:L$12,6,0)*W124))</f>
        <v/>
      </c>
      <c r="Z124" s="183" t="str">
        <f t="shared" si="77"/>
        <v/>
      </c>
      <c r="AA124" s="17">
        <f t="shared" si="65"/>
        <v>0</v>
      </c>
      <c r="AB124" s="177" t="str" cm="1">
        <f t="array" ref="AB124">IF(_xlfn.SINGLE(A:A)="","",IF(R124="Refreshment Beverage","",IF(AND(R124="Beer",Q124=0),SUM(LOOKUP(2,1/(Rates!$B$15:$B$18&lt;=W124)/(Rates!$C$15:$C$18&gt;=W124),Rates!$D$15:$D$18)*W124),VLOOKUP(VALUE(_xlfn.SINGLE(Q:Q)),Rates!A:B,2,0)*W124)))</f>
        <v/>
      </c>
      <c r="AC124" s="177" t="str" cm="1">
        <f t="array" ref="AC124">IF(_xlfn.SINGLE(A:A)="","",IF(R124="Refreshment Beverage","",IF(AND(R124="Beer",Q124=0),SUM(LOOKUP(2,1/(Rates!$B$15:$B$18&lt;=W124)/(Rates!$C$15:$C$18&gt;=W124),Rates!$E$15:$E$18)*W124),VLOOKUP(VALUE(_xlfn.SINGLE(Q:Q)),Rates!A:C,3,0)*W124)))</f>
        <v/>
      </c>
      <c r="AD124" s="168">
        <f>IFERROR(IF(OR(Q124=1,Q124=2,Q124=3,Q124=4),VLOOKUP(Q124,Rates!$A$31:$B$34,2,0)*W124,IF(V124=1,VLOOKUP(U124,'REB BEV MIN MKUP'!B:E,4,0),IF(V124&gt;1,VLOOKUP(VALUE(W124),'REB BEV MIN MKUP'!O:Q,3,0),0))),0)</f>
        <v>0</v>
      </c>
      <c r="AE124" s="177" t="str">
        <f t="shared" si="78"/>
        <v/>
      </c>
      <c r="AF124" s="13" t="str">
        <f t="shared" si="79"/>
        <v/>
      </c>
      <c r="AG124" s="177" t="str">
        <f t="shared" si="80"/>
        <v/>
      </c>
      <c r="AH124" s="184" t="str">
        <f t="shared" si="81"/>
        <v/>
      </c>
      <c r="AI124" s="184" t="str">
        <f>IF(AE:AE="","",IF(R124="Refreshment Beverage",AK124*(Rates!J$19/100),ROUND(SUM(AH124*(Rates!$J$8/100)),4)))</f>
        <v/>
      </c>
      <c r="AJ124" s="183" t="str">
        <f t="shared" si="82"/>
        <v/>
      </c>
      <c r="AK124" s="185" t="str">
        <f t="shared" si="83"/>
        <v/>
      </c>
      <c r="AL124" s="177" t="str">
        <f t="shared" si="84"/>
        <v/>
      </c>
      <c r="AM124" s="13" t="str">
        <f>IF(AS124="","",IF(R124="Refreshment Beverage",ROUND(AS124*Rates!K$19,4),ROUND(AO124*(VLOOKUP(VALUE(Q124),Rates!G$4:L$12,3,0)),4)))</f>
        <v/>
      </c>
      <c r="AN124" s="183" t="str">
        <f>IF(AS124="","",IF(R124="Refreshment Beverage",AS124*(Rates!J$19/100),MAX(AM124,AB124)))</f>
        <v/>
      </c>
      <c r="AO124" s="186" t="str">
        <f t="shared" si="85"/>
        <v/>
      </c>
      <c r="AP124" s="186" t="str">
        <f t="shared" si="86"/>
        <v/>
      </c>
      <c r="AQ124" s="186" t="str">
        <f>IF(AS124="","",IF(R124="Refreshment Beverage",ROUND(SUM(VLOOKUP(Q:Q,Rates!G$15:L$19,3,0)*(AS124-Y124-Z124-AA124)),4),ROUND(SUM(Rates!$K$8*AS124),4)))</f>
        <v/>
      </c>
      <c r="AR124" s="184" t="str">
        <f t="shared" si="87"/>
        <v/>
      </c>
      <c r="AS124" s="185" t="str">
        <f t="shared" si="88"/>
        <v/>
      </c>
      <c r="AT124" s="177" t="str">
        <f t="shared" si="89"/>
        <v/>
      </c>
      <c r="AU124" s="13" t="str">
        <f>IF(AX124="","",IF(R124="Refreshment Beverage",ROUND((BA124-Y124-Z124-AA124)*VLOOKUP(VALUE(Q124),Rates!G$15:L$19,3,0),4),ROUND(AW124*(VLOOKUP(VALUE(Q124),Rates!G:L,3,0)),4)))</f>
        <v/>
      </c>
      <c r="AV124" s="183" t="str">
        <f t="shared" si="90"/>
        <v/>
      </c>
      <c r="AW124" s="186" t="str">
        <f t="shared" si="91"/>
        <v/>
      </c>
      <c r="AX124" s="184" t="str">
        <f t="shared" si="92"/>
        <v/>
      </c>
      <c r="AY124" s="186" t="str">
        <f>IF(AX124="","",IF(R124="Refreshment Beverage",ROUND(SUM(AX124*Rates!K$19),4),ROUND(SUM(AX124*(Rates!J$8/100)),4)))</f>
        <v/>
      </c>
      <c r="AZ124" s="183" t="str">
        <f t="shared" si="93"/>
        <v/>
      </c>
      <c r="BA124" s="185" t="str">
        <f t="shared" si="94"/>
        <v/>
      </c>
      <c r="BD124" s="171"/>
      <c r="BE124" s="171"/>
      <c r="BF124" s="171"/>
      <c r="BG124" s="171"/>
    </row>
    <row r="125" spans="1:59" ht="15" customHeight="1" x14ac:dyDescent="0.3">
      <c r="A125" s="172"/>
      <c r="B125" s="172"/>
      <c r="C125" s="172"/>
      <c r="D125" s="173"/>
      <c r="E125" s="173"/>
      <c r="F125" s="173"/>
      <c r="G125" s="173"/>
      <c r="H125" s="173"/>
      <c r="I125" s="174"/>
      <c r="J125" s="175"/>
      <c r="K125" s="176" t="str">
        <f t="shared" si="66"/>
        <v/>
      </c>
      <c r="L125" s="177" t="str">
        <f t="shared" si="67"/>
        <v/>
      </c>
      <c r="M125" s="178" t="str">
        <f t="shared" si="68"/>
        <v/>
      </c>
      <c r="N125" s="44" t="str" cm="1">
        <f t="array" ref="N125">IFERROR(IF(_xlfn.SINGLE(A:A)="","",IF(R125="Beer",SUM(LOOKUP(2,1/(Rates!$B$3:$B$5&lt;=W125)/(Rates!$C$3:$C$5&gt;=W125),Rates!$D$3:$D$5)*(X125/100)*W125),IF(R125="Refreshment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44" t="str">
        <f t="shared" si="69"/>
        <v/>
      </c>
      <c r="P125" s="13"/>
      <c r="Q125" s="179" t="str">
        <f t="shared" si="70"/>
        <v/>
      </c>
      <c r="R125" s="180" t="str">
        <f t="shared" si="71"/>
        <v/>
      </c>
      <c r="S125" s="13" t="str">
        <f>IF(A125="","",IF(R125="Refreshment Beverage",VLOOKUP(VALUE(Q125),Rates!G$15:L$19,2,0),VLOOKUP(VALUE(Q125),Rates!G$4:L$8,2,0)))</f>
        <v/>
      </c>
      <c r="T125" s="13" t="str">
        <f t="shared" si="72"/>
        <v/>
      </c>
      <c r="U125" s="181" t="str">
        <f t="shared" si="73"/>
        <v/>
      </c>
      <c r="V125" s="13" t="str">
        <f t="shared" si="74"/>
        <v/>
      </c>
      <c r="W125" s="13" t="str">
        <f t="shared" si="75"/>
        <v/>
      </c>
      <c r="X125" s="182" t="str">
        <f t="shared" si="76"/>
        <v/>
      </c>
      <c r="Y125" s="183" t="str">
        <f>IF(A:A="","",IF(R125="Refreshment Beverage",VLOOKUP(Q125,Rates!G$15:L$19,6,0)*W125,VLOOKUP(Q125,Rates!G$4:L$12,6,0)*W125))</f>
        <v/>
      </c>
      <c r="Z125" s="183" t="str">
        <f t="shared" si="77"/>
        <v/>
      </c>
      <c r="AA125" s="17">
        <f t="shared" si="65"/>
        <v>0</v>
      </c>
      <c r="AB125" s="177" t="str" cm="1">
        <f t="array" ref="AB125">IF(_xlfn.SINGLE(A:A)="","",IF(R125="Refreshment Beverage","",IF(AND(R125="Beer",Q125=0),SUM(LOOKUP(2,1/(Rates!$B$15:$B$18&lt;=W125)/(Rates!$C$15:$C$18&gt;=W125),Rates!$D$15:$D$18)*W125),VLOOKUP(VALUE(_xlfn.SINGLE(Q:Q)),Rates!A:B,2,0)*W125)))</f>
        <v/>
      </c>
      <c r="AC125" s="177" t="str" cm="1">
        <f t="array" ref="AC125">IF(_xlfn.SINGLE(A:A)="","",IF(R125="Refreshment Beverage","",IF(AND(R125="Beer",Q125=0),SUM(LOOKUP(2,1/(Rates!$B$15:$B$18&lt;=W125)/(Rates!$C$15:$C$18&gt;=W125),Rates!$E$15:$E$18)*W125),VLOOKUP(VALUE(_xlfn.SINGLE(Q:Q)),Rates!A:C,3,0)*W125)))</f>
        <v/>
      </c>
      <c r="AD125" s="168">
        <f>IFERROR(IF(OR(Q125=1,Q125=2,Q125=3,Q125=4),VLOOKUP(Q125,Rates!$A$31:$B$34,2,0)*W125,IF(V125=1,VLOOKUP(U125,'REB BEV MIN MKUP'!B:E,4,0),IF(V125&gt;1,VLOOKUP(VALUE(W125),'REB BEV MIN MKUP'!O:Q,3,0),0))),0)</f>
        <v>0</v>
      </c>
      <c r="AE125" s="177" t="str">
        <f t="shared" si="78"/>
        <v/>
      </c>
      <c r="AF125" s="13" t="str">
        <f t="shared" si="79"/>
        <v/>
      </c>
      <c r="AG125" s="177" t="str">
        <f t="shared" si="80"/>
        <v/>
      </c>
      <c r="AH125" s="184" t="str">
        <f t="shared" si="81"/>
        <v/>
      </c>
      <c r="AI125" s="184" t="str">
        <f>IF(AE:AE="","",IF(R125="Refreshment Beverage",AK125*(Rates!J$19/100),ROUND(SUM(AH125*(Rates!$J$8/100)),4)))</f>
        <v/>
      </c>
      <c r="AJ125" s="183" t="str">
        <f t="shared" si="82"/>
        <v/>
      </c>
      <c r="AK125" s="185" t="str">
        <f t="shared" si="83"/>
        <v/>
      </c>
      <c r="AL125" s="177" t="str">
        <f t="shared" si="84"/>
        <v/>
      </c>
      <c r="AM125" s="13" t="str">
        <f>IF(AS125="","",IF(R125="Refreshment Beverage",ROUND(AS125*Rates!K$19,4),ROUND(AO125*(VLOOKUP(VALUE(Q125),Rates!G$4:L$12,3,0)),4)))</f>
        <v/>
      </c>
      <c r="AN125" s="183" t="str">
        <f>IF(AS125="","",IF(R125="Refreshment Beverage",AS125*(Rates!J$19/100),MAX(AM125,AB125)))</f>
        <v/>
      </c>
      <c r="AO125" s="186" t="str">
        <f t="shared" si="85"/>
        <v/>
      </c>
      <c r="AP125" s="186" t="str">
        <f t="shared" si="86"/>
        <v/>
      </c>
      <c r="AQ125" s="186" t="str">
        <f>IF(AS125="","",IF(R125="Refreshment Beverage",ROUND(SUM(VLOOKUP(Q:Q,Rates!G$15:L$19,3,0)*(AS125-Y125-Z125-AA125)),4),ROUND(SUM(Rates!$K$8*AS125),4)))</f>
        <v/>
      </c>
      <c r="AR125" s="184" t="str">
        <f t="shared" si="87"/>
        <v/>
      </c>
      <c r="AS125" s="185" t="str">
        <f t="shared" si="88"/>
        <v/>
      </c>
      <c r="AT125" s="177" t="str">
        <f t="shared" si="89"/>
        <v/>
      </c>
      <c r="AU125" s="13" t="str">
        <f>IF(AX125="","",IF(R125="Refreshment Beverage",ROUND((BA125-Y125-Z125-AA125)*VLOOKUP(VALUE(Q125),Rates!G$15:L$19,3,0),4),ROUND(AW125*(VLOOKUP(VALUE(Q125),Rates!G:L,3,0)),4)))</f>
        <v/>
      </c>
      <c r="AV125" s="183" t="str">
        <f t="shared" si="90"/>
        <v/>
      </c>
      <c r="AW125" s="186" t="str">
        <f t="shared" si="91"/>
        <v/>
      </c>
      <c r="AX125" s="184" t="str">
        <f t="shared" si="92"/>
        <v/>
      </c>
      <c r="AY125" s="186" t="str">
        <f>IF(AX125="","",IF(R125="Refreshment Beverage",ROUND(SUM(AX125*Rates!K$19),4),ROUND(SUM(AX125*(Rates!J$8/100)),4)))</f>
        <v/>
      </c>
      <c r="AZ125" s="183" t="str">
        <f t="shared" si="93"/>
        <v/>
      </c>
      <c r="BA125" s="185" t="str">
        <f t="shared" si="94"/>
        <v/>
      </c>
      <c r="BD125" s="171"/>
      <c r="BE125" s="171"/>
      <c r="BF125" s="171"/>
      <c r="BG125" s="171"/>
    </row>
    <row r="126" spans="1:59" ht="15" customHeight="1" x14ac:dyDescent="0.3">
      <c r="A126" s="172"/>
      <c r="B126" s="172"/>
      <c r="C126" s="172"/>
      <c r="D126" s="173"/>
      <c r="E126" s="173"/>
      <c r="F126" s="173"/>
      <c r="G126" s="173"/>
      <c r="H126" s="173"/>
      <c r="I126" s="174"/>
      <c r="J126" s="175"/>
      <c r="K126" s="176" t="str">
        <f t="shared" si="66"/>
        <v/>
      </c>
      <c r="L126" s="177" t="str">
        <f t="shared" si="67"/>
        <v/>
      </c>
      <c r="M126" s="178" t="str">
        <f t="shared" si="68"/>
        <v/>
      </c>
      <c r="N126" s="44" t="str" cm="1">
        <f t="array" ref="N126">IFERROR(IF(_xlfn.SINGLE(A:A)="","",IF(R126="Beer",SUM(LOOKUP(2,1/(Rates!$B$3:$B$5&lt;=W126)/(Rates!$C$3:$C$5&gt;=W126),Rates!$D$3:$D$5)*(X126/100)*W126),IF(R126="Refreshment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44" t="str">
        <f t="shared" si="69"/>
        <v/>
      </c>
      <c r="P126" s="13"/>
      <c r="Q126" s="179" t="str">
        <f t="shared" si="70"/>
        <v/>
      </c>
      <c r="R126" s="180" t="str">
        <f t="shared" si="71"/>
        <v/>
      </c>
      <c r="S126" s="13" t="str">
        <f>IF(A126="","",IF(R126="Refreshment Beverage",VLOOKUP(VALUE(Q126),Rates!G$15:L$19,2,0),VLOOKUP(VALUE(Q126),Rates!G$4:L$8,2,0)))</f>
        <v/>
      </c>
      <c r="T126" s="13" t="str">
        <f t="shared" si="72"/>
        <v/>
      </c>
      <c r="U126" s="181" t="str">
        <f t="shared" si="73"/>
        <v/>
      </c>
      <c r="V126" s="13" t="str">
        <f t="shared" si="74"/>
        <v/>
      </c>
      <c r="W126" s="13" t="str">
        <f t="shared" si="75"/>
        <v/>
      </c>
      <c r="X126" s="182" t="str">
        <f t="shared" si="76"/>
        <v/>
      </c>
      <c r="Y126" s="183" t="str">
        <f>IF(A:A="","",IF(R126="Refreshment Beverage",VLOOKUP(Q126,Rates!G$15:L$19,6,0)*W126,VLOOKUP(Q126,Rates!G$4:L$12,6,0)*W126))</f>
        <v/>
      </c>
      <c r="Z126" s="183" t="str">
        <f t="shared" si="77"/>
        <v/>
      </c>
      <c r="AA126" s="17">
        <f t="shared" si="65"/>
        <v>0</v>
      </c>
      <c r="AB126" s="177" t="str" cm="1">
        <f t="array" ref="AB126">IF(_xlfn.SINGLE(A:A)="","",IF(R126="Refreshment Beverage","",IF(AND(R126="Beer",Q126=0),SUM(LOOKUP(2,1/(Rates!$B$15:$B$18&lt;=W126)/(Rates!$C$15:$C$18&gt;=W126),Rates!$D$15:$D$18)*W126),VLOOKUP(VALUE(_xlfn.SINGLE(Q:Q)),Rates!A:B,2,0)*W126)))</f>
        <v/>
      </c>
      <c r="AC126" s="177" t="str" cm="1">
        <f t="array" ref="AC126">IF(_xlfn.SINGLE(A:A)="","",IF(R126="Refreshment Beverage","",IF(AND(R126="Beer",Q126=0),SUM(LOOKUP(2,1/(Rates!$B$15:$B$18&lt;=W126)/(Rates!$C$15:$C$18&gt;=W126),Rates!$E$15:$E$18)*W126),VLOOKUP(VALUE(_xlfn.SINGLE(Q:Q)),Rates!A:C,3,0)*W126)))</f>
        <v/>
      </c>
      <c r="AD126" s="168">
        <f>IFERROR(IF(OR(Q126=1,Q126=2,Q126=3,Q126=4),VLOOKUP(Q126,Rates!$A$31:$B$34,2,0)*W126,IF(V126=1,VLOOKUP(U126,'REB BEV MIN MKUP'!B:E,4,0),IF(V126&gt;1,VLOOKUP(VALUE(W126),'REB BEV MIN MKUP'!O:Q,3,0),0))),0)</f>
        <v>0</v>
      </c>
      <c r="AE126" s="177" t="str">
        <f t="shared" si="78"/>
        <v/>
      </c>
      <c r="AF126" s="13" t="str">
        <f t="shared" si="79"/>
        <v/>
      </c>
      <c r="AG126" s="177" t="str">
        <f t="shared" si="80"/>
        <v/>
      </c>
      <c r="AH126" s="184" t="str">
        <f t="shared" si="81"/>
        <v/>
      </c>
      <c r="AI126" s="184" t="str">
        <f>IF(AE:AE="","",IF(R126="Refreshment Beverage",AK126*(Rates!J$19/100),ROUND(SUM(AH126*(Rates!$J$8/100)),4)))</f>
        <v/>
      </c>
      <c r="AJ126" s="183" t="str">
        <f t="shared" si="82"/>
        <v/>
      </c>
      <c r="AK126" s="185" t="str">
        <f t="shared" si="83"/>
        <v/>
      </c>
      <c r="AL126" s="177" t="str">
        <f t="shared" si="84"/>
        <v/>
      </c>
      <c r="AM126" s="13" t="str">
        <f>IF(AS126="","",IF(R126="Refreshment Beverage",ROUND(AS126*Rates!K$19,4),ROUND(AO126*(VLOOKUP(VALUE(Q126),Rates!G$4:L$12,3,0)),4)))</f>
        <v/>
      </c>
      <c r="AN126" s="183" t="str">
        <f>IF(AS126="","",IF(R126="Refreshment Beverage",AS126*(Rates!J$19/100),MAX(AM126,AB126)))</f>
        <v/>
      </c>
      <c r="AO126" s="186" t="str">
        <f t="shared" si="85"/>
        <v/>
      </c>
      <c r="AP126" s="186" t="str">
        <f t="shared" si="86"/>
        <v/>
      </c>
      <c r="AQ126" s="186" t="str">
        <f>IF(AS126="","",IF(R126="Refreshment Beverage",ROUND(SUM(VLOOKUP(Q:Q,Rates!G$15:L$19,3,0)*(AS126-Y126-Z126-AA126)),4),ROUND(SUM(Rates!$K$8*AS126),4)))</f>
        <v/>
      </c>
      <c r="AR126" s="184" t="str">
        <f t="shared" si="87"/>
        <v/>
      </c>
      <c r="AS126" s="185" t="str">
        <f t="shared" si="88"/>
        <v/>
      </c>
      <c r="AT126" s="177" t="str">
        <f t="shared" si="89"/>
        <v/>
      </c>
      <c r="AU126" s="13" t="str">
        <f>IF(AX126="","",IF(R126="Refreshment Beverage",ROUND((BA126-Y126-Z126-AA126)*VLOOKUP(VALUE(Q126),Rates!G$15:L$19,3,0),4),ROUND(AW126*(VLOOKUP(VALUE(Q126),Rates!G:L,3,0)),4)))</f>
        <v/>
      </c>
      <c r="AV126" s="183" t="str">
        <f t="shared" si="90"/>
        <v/>
      </c>
      <c r="AW126" s="186" t="str">
        <f t="shared" si="91"/>
        <v/>
      </c>
      <c r="AX126" s="184" t="str">
        <f t="shared" si="92"/>
        <v/>
      </c>
      <c r="AY126" s="186" t="str">
        <f>IF(AX126="","",IF(R126="Refreshment Beverage",ROUND(SUM(AX126*Rates!K$19),4),ROUND(SUM(AX126*(Rates!J$8/100)),4)))</f>
        <v/>
      </c>
      <c r="AZ126" s="183" t="str">
        <f t="shared" si="93"/>
        <v/>
      </c>
      <c r="BA126" s="185" t="str">
        <f t="shared" si="94"/>
        <v/>
      </c>
      <c r="BD126" s="171"/>
      <c r="BE126" s="171"/>
      <c r="BF126" s="171"/>
      <c r="BG126" s="171"/>
    </row>
    <row r="127" spans="1:59" ht="15" customHeight="1" x14ac:dyDescent="0.3">
      <c r="A127" s="172"/>
      <c r="B127" s="172"/>
      <c r="C127" s="172"/>
      <c r="D127" s="173"/>
      <c r="E127" s="173"/>
      <c r="F127" s="173"/>
      <c r="G127" s="173"/>
      <c r="H127" s="173"/>
      <c r="I127" s="174"/>
      <c r="J127" s="175"/>
      <c r="K127" s="176" t="str">
        <f t="shared" si="66"/>
        <v/>
      </c>
      <c r="L127" s="177" t="str">
        <f t="shared" si="67"/>
        <v/>
      </c>
      <c r="M127" s="178" t="str">
        <f t="shared" si="68"/>
        <v/>
      </c>
      <c r="N127" s="44" t="str" cm="1">
        <f t="array" ref="N127">IFERROR(IF(_xlfn.SINGLE(A:A)="","",IF(R127="Beer",SUM(LOOKUP(2,1/(Rates!$B$3:$B$5&lt;=W127)/(Rates!$C$3:$C$5&gt;=W127),Rates!$D$3:$D$5)*(X127/100)*W127),IF(R127="Refreshment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44" t="str">
        <f t="shared" si="69"/>
        <v/>
      </c>
      <c r="P127" s="13"/>
      <c r="Q127" s="179" t="str">
        <f t="shared" si="70"/>
        <v/>
      </c>
      <c r="R127" s="180" t="str">
        <f t="shared" si="71"/>
        <v/>
      </c>
      <c r="S127" s="13" t="str">
        <f>IF(A127="","",IF(R127="Refreshment Beverage",VLOOKUP(VALUE(Q127),Rates!G$15:L$19,2,0),VLOOKUP(VALUE(Q127),Rates!G$4:L$8,2,0)))</f>
        <v/>
      </c>
      <c r="T127" s="13" t="str">
        <f t="shared" si="72"/>
        <v/>
      </c>
      <c r="U127" s="181" t="str">
        <f t="shared" si="73"/>
        <v/>
      </c>
      <c r="V127" s="13" t="str">
        <f t="shared" si="74"/>
        <v/>
      </c>
      <c r="W127" s="13" t="str">
        <f t="shared" si="75"/>
        <v/>
      </c>
      <c r="X127" s="182" t="str">
        <f t="shared" si="76"/>
        <v/>
      </c>
      <c r="Y127" s="183" t="str">
        <f>IF(A:A="","",IF(R127="Refreshment Beverage",VLOOKUP(Q127,Rates!G$15:L$19,6,0)*W127,VLOOKUP(Q127,Rates!G$4:L$12,6,0)*W127))</f>
        <v/>
      </c>
      <c r="Z127" s="183" t="str">
        <f t="shared" si="77"/>
        <v/>
      </c>
      <c r="AA127" s="17">
        <f t="shared" si="65"/>
        <v>0</v>
      </c>
      <c r="AB127" s="177" t="str" cm="1">
        <f t="array" ref="AB127">IF(_xlfn.SINGLE(A:A)="","",IF(R127="Refreshment Beverage","",IF(AND(R127="Beer",Q127=0),SUM(LOOKUP(2,1/(Rates!$B$15:$B$18&lt;=W127)/(Rates!$C$15:$C$18&gt;=W127),Rates!$D$15:$D$18)*W127),VLOOKUP(VALUE(_xlfn.SINGLE(Q:Q)),Rates!A:B,2,0)*W127)))</f>
        <v/>
      </c>
      <c r="AC127" s="177" t="str" cm="1">
        <f t="array" ref="AC127">IF(_xlfn.SINGLE(A:A)="","",IF(R127="Refreshment Beverage","",IF(AND(R127="Beer",Q127=0),SUM(LOOKUP(2,1/(Rates!$B$15:$B$18&lt;=W127)/(Rates!$C$15:$C$18&gt;=W127),Rates!$E$15:$E$18)*W127),VLOOKUP(VALUE(_xlfn.SINGLE(Q:Q)),Rates!A:C,3,0)*W127)))</f>
        <v/>
      </c>
      <c r="AD127" s="168">
        <f>IFERROR(IF(OR(Q127=1,Q127=2,Q127=3,Q127=4),VLOOKUP(Q127,Rates!$A$31:$B$34,2,0)*W127,IF(V127=1,VLOOKUP(U127,'REB BEV MIN MKUP'!B:E,4,0),IF(V127&gt;1,VLOOKUP(VALUE(W127),'REB BEV MIN MKUP'!O:Q,3,0),0))),0)</f>
        <v>0</v>
      </c>
      <c r="AE127" s="177" t="str">
        <f t="shared" si="78"/>
        <v/>
      </c>
      <c r="AF127" s="13" t="str">
        <f t="shared" si="79"/>
        <v/>
      </c>
      <c r="AG127" s="177" t="str">
        <f t="shared" si="80"/>
        <v/>
      </c>
      <c r="AH127" s="184" t="str">
        <f t="shared" si="81"/>
        <v/>
      </c>
      <c r="AI127" s="184" t="str">
        <f>IF(AE:AE="","",IF(R127="Refreshment Beverage",AK127*(Rates!J$19/100),ROUND(SUM(AH127*(Rates!$J$8/100)),4)))</f>
        <v/>
      </c>
      <c r="AJ127" s="183" t="str">
        <f t="shared" si="82"/>
        <v/>
      </c>
      <c r="AK127" s="185" t="str">
        <f t="shared" si="83"/>
        <v/>
      </c>
      <c r="AL127" s="177" t="str">
        <f t="shared" si="84"/>
        <v/>
      </c>
      <c r="AM127" s="13" t="str">
        <f>IF(AS127="","",IF(R127="Refreshment Beverage",ROUND(AS127*Rates!K$19,4),ROUND(AO127*(VLOOKUP(VALUE(Q127),Rates!G$4:L$12,3,0)),4)))</f>
        <v/>
      </c>
      <c r="AN127" s="183" t="str">
        <f>IF(AS127="","",IF(R127="Refreshment Beverage",AS127*(Rates!J$19/100),MAX(AM127,AB127)))</f>
        <v/>
      </c>
      <c r="AO127" s="186" t="str">
        <f t="shared" si="85"/>
        <v/>
      </c>
      <c r="AP127" s="186" t="str">
        <f t="shared" si="86"/>
        <v/>
      </c>
      <c r="AQ127" s="186" t="str">
        <f>IF(AS127="","",IF(R127="Refreshment Beverage",ROUND(SUM(VLOOKUP(Q:Q,Rates!G$15:L$19,3,0)*(AS127-Y127-Z127-AA127)),4),ROUND(SUM(Rates!$K$8*AS127),4)))</f>
        <v/>
      </c>
      <c r="AR127" s="184" t="str">
        <f t="shared" si="87"/>
        <v/>
      </c>
      <c r="AS127" s="185" t="str">
        <f t="shared" si="88"/>
        <v/>
      </c>
      <c r="AT127" s="177" t="str">
        <f t="shared" si="89"/>
        <v/>
      </c>
      <c r="AU127" s="13" t="str">
        <f>IF(AX127="","",IF(R127="Refreshment Beverage",ROUND((BA127-Y127-Z127-AA127)*VLOOKUP(VALUE(Q127),Rates!G$15:L$19,3,0),4),ROUND(AW127*(VLOOKUP(VALUE(Q127),Rates!G:L,3,0)),4)))</f>
        <v/>
      </c>
      <c r="AV127" s="183" t="str">
        <f t="shared" si="90"/>
        <v/>
      </c>
      <c r="AW127" s="186" t="str">
        <f t="shared" si="91"/>
        <v/>
      </c>
      <c r="AX127" s="184" t="str">
        <f t="shared" si="92"/>
        <v/>
      </c>
      <c r="AY127" s="186" t="str">
        <f>IF(AX127="","",IF(R127="Refreshment Beverage",ROUND(SUM(AX127*Rates!K$19),4),ROUND(SUM(AX127*(Rates!J$8/100)),4)))</f>
        <v/>
      </c>
      <c r="AZ127" s="183" t="str">
        <f t="shared" si="93"/>
        <v/>
      </c>
      <c r="BA127" s="185" t="str">
        <f t="shared" si="94"/>
        <v/>
      </c>
      <c r="BD127" s="171"/>
      <c r="BE127" s="171"/>
      <c r="BF127" s="171"/>
      <c r="BG127" s="171"/>
    </row>
    <row r="128" spans="1:59" ht="15" customHeight="1" x14ac:dyDescent="0.3">
      <c r="A128" s="172"/>
      <c r="B128" s="172"/>
      <c r="C128" s="172"/>
      <c r="D128" s="173"/>
      <c r="E128" s="173"/>
      <c r="F128" s="173"/>
      <c r="G128" s="173"/>
      <c r="H128" s="173"/>
      <c r="I128" s="174"/>
      <c r="J128" s="175"/>
      <c r="K128" s="176" t="str">
        <f t="shared" si="66"/>
        <v/>
      </c>
      <c r="L128" s="177" t="str">
        <f t="shared" si="67"/>
        <v/>
      </c>
      <c r="M128" s="178" t="str">
        <f t="shared" si="68"/>
        <v/>
      </c>
      <c r="N128" s="44" t="str" cm="1">
        <f t="array" ref="N128">IFERROR(IF(_xlfn.SINGLE(A:A)="","",IF(R128="Beer",SUM(LOOKUP(2,1/(Rates!$B$3:$B$5&lt;=W128)/(Rates!$C$3:$C$5&gt;=W128),Rates!$D$3:$D$5)*(X128/100)*W128),IF(R128="Refreshment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44" t="str">
        <f t="shared" si="69"/>
        <v/>
      </c>
      <c r="P128" s="13"/>
      <c r="Q128" s="179" t="str">
        <f t="shared" si="70"/>
        <v/>
      </c>
      <c r="R128" s="180" t="str">
        <f t="shared" si="71"/>
        <v/>
      </c>
      <c r="S128" s="13" t="str">
        <f>IF(A128="","",IF(R128="Refreshment Beverage",VLOOKUP(VALUE(Q128),Rates!G$15:L$19,2,0),VLOOKUP(VALUE(Q128),Rates!G$4:L$8,2,0)))</f>
        <v/>
      </c>
      <c r="T128" s="13" t="str">
        <f t="shared" si="72"/>
        <v/>
      </c>
      <c r="U128" s="181" t="str">
        <f t="shared" si="73"/>
        <v/>
      </c>
      <c r="V128" s="13" t="str">
        <f t="shared" si="74"/>
        <v/>
      </c>
      <c r="W128" s="13" t="str">
        <f t="shared" si="75"/>
        <v/>
      </c>
      <c r="X128" s="182" t="str">
        <f t="shared" si="76"/>
        <v/>
      </c>
      <c r="Y128" s="183" t="str">
        <f>IF(A:A="","",IF(R128="Refreshment Beverage",VLOOKUP(Q128,Rates!G$15:L$19,6,0)*W128,VLOOKUP(Q128,Rates!G$4:L$12,6,0)*W128))</f>
        <v/>
      </c>
      <c r="Z128" s="183" t="str">
        <f t="shared" si="77"/>
        <v/>
      </c>
      <c r="AA128" s="17">
        <f t="shared" si="65"/>
        <v>0</v>
      </c>
      <c r="AB128" s="177" t="str" cm="1">
        <f t="array" ref="AB128">IF(_xlfn.SINGLE(A:A)="","",IF(R128="Refreshment Beverage","",IF(AND(R128="Beer",Q128=0),SUM(LOOKUP(2,1/(Rates!$B$15:$B$18&lt;=W128)/(Rates!$C$15:$C$18&gt;=W128),Rates!$D$15:$D$18)*W128),VLOOKUP(VALUE(_xlfn.SINGLE(Q:Q)),Rates!A:B,2,0)*W128)))</f>
        <v/>
      </c>
      <c r="AC128" s="177" t="str" cm="1">
        <f t="array" ref="AC128">IF(_xlfn.SINGLE(A:A)="","",IF(R128="Refreshment Beverage","",IF(AND(R128="Beer",Q128=0),SUM(LOOKUP(2,1/(Rates!$B$15:$B$18&lt;=W128)/(Rates!$C$15:$C$18&gt;=W128),Rates!$E$15:$E$18)*W128),VLOOKUP(VALUE(_xlfn.SINGLE(Q:Q)),Rates!A:C,3,0)*W128)))</f>
        <v/>
      </c>
      <c r="AD128" s="168">
        <f>IFERROR(IF(OR(Q128=1,Q128=2,Q128=3,Q128=4),VLOOKUP(Q128,Rates!$A$31:$B$34,2,0)*W128,IF(V128=1,VLOOKUP(U128,'REB BEV MIN MKUP'!B:E,4,0),IF(V128&gt;1,VLOOKUP(VALUE(W128),'REB BEV MIN MKUP'!O:Q,3,0),0))),0)</f>
        <v>0</v>
      </c>
      <c r="AE128" s="177" t="str">
        <f t="shared" si="78"/>
        <v/>
      </c>
      <c r="AF128" s="13" t="str">
        <f t="shared" si="79"/>
        <v/>
      </c>
      <c r="AG128" s="177" t="str">
        <f t="shared" si="80"/>
        <v/>
      </c>
      <c r="AH128" s="184" t="str">
        <f t="shared" si="81"/>
        <v/>
      </c>
      <c r="AI128" s="184" t="str">
        <f>IF(AE:AE="","",IF(R128="Refreshment Beverage",AK128*(Rates!J$19/100),ROUND(SUM(AH128*(Rates!$J$8/100)),4)))</f>
        <v/>
      </c>
      <c r="AJ128" s="183" t="str">
        <f t="shared" si="82"/>
        <v/>
      </c>
      <c r="AK128" s="185" t="str">
        <f t="shared" si="83"/>
        <v/>
      </c>
      <c r="AL128" s="177" t="str">
        <f t="shared" si="84"/>
        <v/>
      </c>
      <c r="AM128" s="13" t="str">
        <f>IF(AS128="","",IF(R128="Refreshment Beverage",ROUND(AS128*Rates!K$19,4),ROUND(AO128*(VLOOKUP(VALUE(Q128),Rates!G$4:L$12,3,0)),4)))</f>
        <v/>
      </c>
      <c r="AN128" s="183" t="str">
        <f>IF(AS128="","",IF(R128="Refreshment Beverage",AS128*(Rates!J$19/100),MAX(AM128,AB128)))</f>
        <v/>
      </c>
      <c r="AO128" s="186" t="str">
        <f t="shared" si="85"/>
        <v/>
      </c>
      <c r="AP128" s="186" t="str">
        <f t="shared" si="86"/>
        <v/>
      </c>
      <c r="AQ128" s="186" t="str">
        <f>IF(AS128="","",IF(R128="Refreshment Beverage",ROUND(SUM(VLOOKUP(Q:Q,Rates!G$15:L$19,3,0)*(AS128-Y128-Z128-AA128)),4),ROUND(SUM(Rates!$K$8*AS128),4)))</f>
        <v/>
      </c>
      <c r="AR128" s="184" t="str">
        <f t="shared" si="87"/>
        <v/>
      </c>
      <c r="AS128" s="185" t="str">
        <f t="shared" si="88"/>
        <v/>
      </c>
      <c r="AT128" s="177" t="str">
        <f t="shared" si="89"/>
        <v/>
      </c>
      <c r="AU128" s="13" t="str">
        <f>IF(AX128="","",IF(R128="Refreshment Beverage",ROUND((BA128-Y128-Z128-AA128)*VLOOKUP(VALUE(Q128),Rates!G$15:L$19,3,0),4),ROUND(AW128*(VLOOKUP(VALUE(Q128),Rates!G:L,3,0)),4)))</f>
        <v/>
      </c>
      <c r="AV128" s="183" t="str">
        <f t="shared" si="90"/>
        <v/>
      </c>
      <c r="AW128" s="186" t="str">
        <f t="shared" si="91"/>
        <v/>
      </c>
      <c r="AX128" s="184" t="str">
        <f t="shared" si="92"/>
        <v/>
      </c>
      <c r="AY128" s="186" t="str">
        <f>IF(AX128="","",IF(R128="Refreshment Beverage",ROUND(SUM(AX128*Rates!K$19),4),ROUND(SUM(AX128*(Rates!J$8/100)),4)))</f>
        <v/>
      </c>
      <c r="AZ128" s="183" t="str">
        <f t="shared" si="93"/>
        <v/>
      </c>
      <c r="BA128" s="185" t="str">
        <f t="shared" si="94"/>
        <v/>
      </c>
      <c r="BD128" s="171"/>
      <c r="BE128" s="171"/>
      <c r="BF128" s="171"/>
      <c r="BG128" s="171"/>
    </row>
    <row r="129" spans="1:59" ht="15" customHeight="1" x14ac:dyDescent="0.3">
      <c r="A129" s="172"/>
      <c r="B129" s="172"/>
      <c r="C129" s="172"/>
      <c r="D129" s="173"/>
      <c r="E129" s="173"/>
      <c r="F129" s="173"/>
      <c r="G129" s="173"/>
      <c r="H129" s="173"/>
      <c r="I129" s="174"/>
      <c r="J129" s="175"/>
      <c r="K129" s="176" t="str">
        <f t="shared" si="66"/>
        <v/>
      </c>
      <c r="L129" s="177" t="str">
        <f t="shared" si="67"/>
        <v/>
      </c>
      <c r="M129" s="178" t="str">
        <f t="shared" si="68"/>
        <v/>
      </c>
      <c r="N129" s="44" t="str" cm="1">
        <f t="array" ref="N129">IFERROR(IF(_xlfn.SINGLE(A:A)="","",IF(R129="Beer",SUM(LOOKUP(2,1/(Rates!$B$3:$B$5&lt;=W129)/(Rates!$C$3:$C$5&gt;=W129),Rates!$D$3:$D$5)*(X129/100)*W129),IF(R129="Refreshment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44" t="str">
        <f t="shared" si="69"/>
        <v/>
      </c>
      <c r="P129" s="13"/>
      <c r="Q129" s="179" t="str">
        <f t="shared" si="70"/>
        <v/>
      </c>
      <c r="R129" s="180" t="str">
        <f t="shared" si="71"/>
        <v/>
      </c>
      <c r="S129" s="13" t="str">
        <f>IF(A129="","",IF(R129="Refreshment Beverage",VLOOKUP(VALUE(Q129),Rates!G$15:L$19,2,0),VLOOKUP(VALUE(Q129),Rates!G$4:L$8,2,0)))</f>
        <v/>
      </c>
      <c r="T129" s="13" t="str">
        <f t="shared" si="72"/>
        <v/>
      </c>
      <c r="U129" s="181" t="str">
        <f t="shared" si="73"/>
        <v/>
      </c>
      <c r="V129" s="13" t="str">
        <f t="shared" si="74"/>
        <v/>
      </c>
      <c r="W129" s="13" t="str">
        <f t="shared" si="75"/>
        <v/>
      </c>
      <c r="X129" s="182" t="str">
        <f t="shared" si="76"/>
        <v/>
      </c>
      <c r="Y129" s="183" t="str">
        <f>IF(A:A="","",IF(R129="Refreshment Beverage",VLOOKUP(Q129,Rates!G$15:L$19,6,0)*W129,VLOOKUP(Q129,Rates!G$4:L$12,6,0)*W129))</f>
        <v/>
      </c>
      <c r="Z129" s="183" t="str">
        <f t="shared" si="77"/>
        <v/>
      </c>
      <c r="AA129" s="17">
        <f t="shared" si="65"/>
        <v>0</v>
      </c>
      <c r="AB129" s="177" t="str" cm="1">
        <f t="array" ref="AB129">IF(_xlfn.SINGLE(A:A)="","",IF(R129="Refreshment Beverage","",IF(AND(R129="Beer",Q129=0),SUM(LOOKUP(2,1/(Rates!$B$15:$B$18&lt;=W129)/(Rates!$C$15:$C$18&gt;=W129),Rates!$D$15:$D$18)*W129),VLOOKUP(VALUE(_xlfn.SINGLE(Q:Q)),Rates!A:B,2,0)*W129)))</f>
        <v/>
      </c>
      <c r="AC129" s="177" t="str" cm="1">
        <f t="array" ref="AC129">IF(_xlfn.SINGLE(A:A)="","",IF(R129="Refreshment Beverage","",IF(AND(R129="Beer",Q129=0),SUM(LOOKUP(2,1/(Rates!$B$15:$B$18&lt;=W129)/(Rates!$C$15:$C$18&gt;=W129),Rates!$E$15:$E$18)*W129),VLOOKUP(VALUE(_xlfn.SINGLE(Q:Q)),Rates!A:C,3,0)*W129)))</f>
        <v/>
      </c>
      <c r="AD129" s="168">
        <f>IFERROR(IF(OR(Q129=1,Q129=2,Q129=3,Q129=4),VLOOKUP(Q129,Rates!$A$31:$B$34,2,0)*W129,IF(V129=1,VLOOKUP(U129,'REB BEV MIN MKUP'!B:E,4,0),IF(V129&gt;1,VLOOKUP(VALUE(W129),'REB BEV MIN MKUP'!O:Q,3,0),0))),0)</f>
        <v>0</v>
      </c>
      <c r="AE129" s="177" t="str">
        <f t="shared" si="78"/>
        <v/>
      </c>
      <c r="AF129" s="13" t="str">
        <f t="shared" si="79"/>
        <v/>
      </c>
      <c r="AG129" s="177" t="str">
        <f t="shared" si="80"/>
        <v/>
      </c>
      <c r="AH129" s="184" t="str">
        <f t="shared" si="81"/>
        <v/>
      </c>
      <c r="AI129" s="184" t="str">
        <f>IF(AE:AE="","",IF(R129="Refreshment Beverage",AK129*(Rates!J$19/100),ROUND(SUM(AH129*(Rates!$J$8/100)),4)))</f>
        <v/>
      </c>
      <c r="AJ129" s="183" t="str">
        <f t="shared" si="82"/>
        <v/>
      </c>
      <c r="AK129" s="185" t="str">
        <f t="shared" si="83"/>
        <v/>
      </c>
      <c r="AL129" s="177" t="str">
        <f t="shared" si="84"/>
        <v/>
      </c>
      <c r="AM129" s="13" t="str">
        <f>IF(AS129="","",IF(R129="Refreshment Beverage",ROUND(AS129*Rates!K$19,4),ROUND(AO129*(VLOOKUP(VALUE(Q129),Rates!G$4:L$12,3,0)),4)))</f>
        <v/>
      </c>
      <c r="AN129" s="183" t="str">
        <f>IF(AS129="","",IF(R129="Refreshment Beverage",AS129*(Rates!J$19/100),MAX(AM129,AB129)))</f>
        <v/>
      </c>
      <c r="AO129" s="186" t="str">
        <f t="shared" si="85"/>
        <v/>
      </c>
      <c r="AP129" s="186" t="str">
        <f t="shared" si="86"/>
        <v/>
      </c>
      <c r="AQ129" s="186" t="str">
        <f>IF(AS129="","",IF(R129="Refreshment Beverage",ROUND(SUM(VLOOKUP(Q:Q,Rates!G$15:L$19,3,0)*(AS129-Y129-Z129-AA129)),4),ROUND(SUM(Rates!$K$8*AS129),4)))</f>
        <v/>
      </c>
      <c r="AR129" s="184" t="str">
        <f t="shared" si="87"/>
        <v/>
      </c>
      <c r="AS129" s="185" t="str">
        <f t="shared" si="88"/>
        <v/>
      </c>
      <c r="AT129" s="177" t="str">
        <f t="shared" si="89"/>
        <v/>
      </c>
      <c r="AU129" s="13" t="str">
        <f>IF(AX129="","",IF(R129="Refreshment Beverage",ROUND((BA129-Y129-Z129-AA129)*VLOOKUP(VALUE(Q129),Rates!G$15:L$19,3,0),4),ROUND(AW129*(VLOOKUP(VALUE(Q129),Rates!G:L,3,0)),4)))</f>
        <v/>
      </c>
      <c r="AV129" s="183" t="str">
        <f t="shared" si="90"/>
        <v/>
      </c>
      <c r="AW129" s="186" t="str">
        <f t="shared" si="91"/>
        <v/>
      </c>
      <c r="AX129" s="184" t="str">
        <f t="shared" si="92"/>
        <v/>
      </c>
      <c r="AY129" s="186" t="str">
        <f>IF(AX129="","",IF(R129="Refreshment Beverage",ROUND(SUM(AX129*Rates!K$19),4),ROUND(SUM(AX129*(Rates!J$8/100)),4)))</f>
        <v/>
      </c>
      <c r="AZ129" s="183" t="str">
        <f t="shared" si="93"/>
        <v/>
      </c>
      <c r="BA129" s="185" t="str">
        <f t="shared" si="94"/>
        <v/>
      </c>
      <c r="BD129" s="171"/>
      <c r="BE129" s="171"/>
      <c r="BF129" s="171"/>
      <c r="BG129" s="171"/>
    </row>
    <row r="130" spans="1:59" ht="15" customHeight="1" x14ac:dyDescent="0.3">
      <c r="A130" s="172"/>
      <c r="B130" s="172"/>
      <c r="C130" s="172"/>
      <c r="D130" s="173"/>
      <c r="E130" s="173"/>
      <c r="F130" s="173"/>
      <c r="G130" s="173"/>
      <c r="H130" s="173"/>
      <c r="I130" s="174"/>
      <c r="J130" s="175"/>
      <c r="K130" s="176" t="str">
        <f t="shared" si="66"/>
        <v/>
      </c>
      <c r="L130" s="177" t="str">
        <f t="shared" si="67"/>
        <v/>
      </c>
      <c r="M130" s="178" t="str">
        <f t="shared" si="68"/>
        <v/>
      </c>
      <c r="N130" s="44" t="str" cm="1">
        <f t="array" ref="N130">IFERROR(IF(_xlfn.SINGLE(A:A)="","",IF(R130="Beer",SUM(LOOKUP(2,1/(Rates!$B$3:$B$5&lt;=W130)/(Rates!$C$3:$C$5&gt;=W130),Rates!$D$3:$D$5)*(X130/100)*W130),IF(R130="Refreshment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44" t="str">
        <f t="shared" si="69"/>
        <v/>
      </c>
      <c r="P130" s="13"/>
      <c r="Q130" s="179" t="str">
        <f t="shared" si="70"/>
        <v/>
      </c>
      <c r="R130" s="180" t="str">
        <f t="shared" si="71"/>
        <v/>
      </c>
      <c r="S130" s="13" t="str">
        <f>IF(A130="","",IF(R130="Refreshment Beverage",VLOOKUP(VALUE(Q130),Rates!G$15:L$19,2,0),VLOOKUP(VALUE(Q130),Rates!G$4:L$8,2,0)))</f>
        <v/>
      </c>
      <c r="T130" s="13" t="str">
        <f t="shared" si="72"/>
        <v/>
      </c>
      <c r="U130" s="181" t="str">
        <f t="shared" si="73"/>
        <v/>
      </c>
      <c r="V130" s="13" t="str">
        <f t="shared" si="74"/>
        <v/>
      </c>
      <c r="W130" s="13" t="str">
        <f t="shared" si="75"/>
        <v/>
      </c>
      <c r="X130" s="182" t="str">
        <f t="shared" si="76"/>
        <v/>
      </c>
      <c r="Y130" s="183" t="str">
        <f>IF(A:A="","",IF(R130="Refreshment Beverage",VLOOKUP(Q130,Rates!G$15:L$19,6,0)*W130,VLOOKUP(Q130,Rates!G$4:L$12,6,0)*W130))</f>
        <v/>
      </c>
      <c r="Z130" s="183" t="str">
        <f t="shared" si="77"/>
        <v/>
      </c>
      <c r="AA130" s="17">
        <f t="shared" si="65"/>
        <v>0</v>
      </c>
      <c r="AB130" s="177" t="str" cm="1">
        <f t="array" ref="AB130">IF(_xlfn.SINGLE(A:A)="","",IF(R130="Refreshment Beverage","",IF(AND(R130="Beer",Q130=0),SUM(LOOKUP(2,1/(Rates!$B$15:$B$18&lt;=W130)/(Rates!$C$15:$C$18&gt;=W130),Rates!$D$15:$D$18)*W130),VLOOKUP(VALUE(_xlfn.SINGLE(Q:Q)),Rates!A:B,2,0)*W130)))</f>
        <v/>
      </c>
      <c r="AC130" s="177" t="str" cm="1">
        <f t="array" ref="AC130">IF(_xlfn.SINGLE(A:A)="","",IF(R130="Refreshment Beverage","",IF(AND(R130="Beer",Q130=0),SUM(LOOKUP(2,1/(Rates!$B$15:$B$18&lt;=W130)/(Rates!$C$15:$C$18&gt;=W130),Rates!$E$15:$E$18)*W130),VLOOKUP(VALUE(_xlfn.SINGLE(Q:Q)),Rates!A:C,3,0)*W130)))</f>
        <v/>
      </c>
      <c r="AD130" s="168">
        <f>IFERROR(IF(OR(Q130=1,Q130=2,Q130=3,Q130=4),VLOOKUP(Q130,Rates!$A$31:$B$34,2,0)*W130,IF(V130=1,VLOOKUP(U130,'REB BEV MIN MKUP'!B:E,4,0),IF(V130&gt;1,VLOOKUP(VALUE(W130),'REB BEV MIN MKUP'!O:Q,3,0),0))),0)</f>
        <v>0</v>
      </c>
      <c r="AE130" s="177" t="str">
        <f t="shared" si="78"/>
        <v/>
      </c>
      <c r="AF130" s="13" t="str">
        <f t="shared" si="79"/>
        <v/>
      </c>
      <c r="AG130" s="177" t="str">
        <f t="shared" si="80"/>
        <v/>
      </c>
      <c r="AH130" s="184" t="str">
        <f t="shared" si="81"/>
        <v/>
      </c>
      <c r="AI130" s="184" t="str">
        <f>IF(AE:AE="","",IF(R130="Refreshment Beverage",AK130*(Rates!J$19/100),ROUND(SUM(AH130*(Rates!$J$8/100)),4)))</f>
        <v/>
      </c>
      <c r="AJ130" s="183" t="str">
        <f t="shared" si="82"/>
        <v/>
      </c>
      <c r="AK130" s="185" t="str">
        <f t="shared" si="83"/>
        <v/>
      </c>
      <c r="AL130" s="177" t="str">
        <f t="shared" si="84"/>
        <v/>
      </c>
      <c r="AM130" s="13" t="str">
        <f>IF(AS130="","",IF(R130="Refreshment Beverage",ROUND(AS130*Rates!K$19,4),ROUND(AO130*(VLOOKUP(VALUE(Q130),Rates!G$4:L$12,3,0)),4)))</f>
        <v/>
      </c>
      <c r="AN130" s="183" t="str">
        <f>IF(AS130="","",IF(R130="Refreshment Beverage",AS130*(Rates!J$19/100),MAX(AM130,AB130)))</f>
        <v/>
      </c>
      <c r="AO130" s="186" t="str">
        <f t="shared" si="85"/>
        <v/>
      </c>
      <c r="AP130" s="186" t="str">
        <f t="shared" si="86"/>
        <v/>
      </c>
      <c r="AQ130" s="186" t="str">
        <f>IF(AS130="","",IF(R130="Refreshment Beverage",ROUND(SUM(VLOOKUP(Q:Q,Rates!G$15:L$19,3,0)*(AS130-Y130-Z130-AA130)),4),ROUND(SUM(Rates!$K$8*AS130),4)))</f>
        <v/>
      </c>
      <c r="AR130" s="184" t="str">
        <f t="shared" si="87"/>
        <v/>
      </c>
      <c r="AS130" s="185" t="str">
        <f t="shared" si="88"/>
        <v/>
      </c>
      <c r="AT130" s="177" t="str">
        <f t="shared" si="89"/>
        <v/>
      </c>
      <c r="AU130" s="13" t="str">
        <f>IF(AX130="","",IF(R130="Refreshment Beverage",ROUND((BA130-Y130-Z130-AA130)*VLOOKUP(VALUE(Q130),Rates!G$15:L$19,3,0),4),ROUND(AW130*(VLOOKUP(VALUE(Q130),Rates!G:L,3,0)),4)))</f>
        <v/>
      </c>
      <c r="AV130" s="183" t="str">
        <f t="shared" si="90"/>
        <v/>
      </c>
      <c r="AW130" s="186" t="str">
        <f t="shared" si="91"/>
        <v/>
      </c>
      <c r="AX130" s="184" t="str">
        <f t="shared" si="92"/>
        <v/>
      </c>
      <c r="AY130" s="186" t="str">
        <f>IF(AX130="","",IF(R130="Refreshment Beverage",ROUND(SUM(AX130*Rates!K$19),4),ROUND(SUM(AX130*(Rates!J$8/100)),4)))</f>
        <v/>
      </c>
      <c r="AZ130" s="183" t="str">
        <f t="shared" si="93"/>
        <v/>
      </c>
      <c r="BA130" s="185" t="str">
        <f t="shared" si="94"/>
        <v/>
      </c>
      <c r="BD130" s="171"/>
      <c r="BE130" s="171"/>
      <c r="BF130" s="171"/>
      <c r="BG130" s="171"/>
    </row>
    <row r="131" spans="1:59" ht="15" customHeight="1" x14ac:dyDescent="0.3">
      <c r="A131" s="172"/>
      <c r="B131" s="172"/>
      <c r="C131" s="172"/>
      <c r="D131" s="173"/>
      <c r="E131" s="173"/>
      <c r="F131" s="173"/>
      <c r="G131" s="173"/>
      <c r="H131" s="173"/>
      <c r="I131" s="174"/>
      <c r="J131" s="175"/>
      <c r="K131" s="176" t="str">
        <f t="shared" si="66"/>
        <v/>
      </c>
      <c r="L131" s="177" t="str">
        <f t="shared" si="67"/>
        <v/>
      </c>
      <c r="M131" s="178" t="str">
        <f t="shared" si="68"/>
        <v/>
      </c>
      <c r="N131" s="44" t="str" cm="1">
        <f t="array" ref="N131">IFERROR(IF(_xlfn.SINGLE(A:A)="","",IF(R131="Beer",SUM(LOOKUP(2,1/(Rates!$B$3:$B$5&lt;=W131)/(Rates!$C$3:$C$5&gt;=W131),Rates!$D$3:$D$5)*(X131/100)*W131),IF(R131="Refreshment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44" t="str">
        <f t="shared" si="69"/>
        <v/>
      </c>
      <c r="P131" s="13"/>
      <c r="Q131" s="179" t="str">
        <f t="shared" si="70"/>
        <v/>
      </c>
      <c r="R131" s="180" t="str">
        <f t="shared" si="71"/>
        <v/>
      </c>
      <c r="S131" s="13" t="str">
        <f>IF(A131="","",IF(R131="Refreshment Beverage",VLOOKUP(VALUE(Q131),Rates!G$15:L$19,2,0),VLOOKUP(VALUE(Q131),Rates!G$4:L$8,2,0)))</f>
        <v/>
      </c>
      <c r="T131" s="13" t="str">
        <f t="shared" si="72"/>
        <v/>
      </c>
      <c r="U131" s="181" t="str">
        <f t="shared" si="73"/>
        <v/>
      </c>
      <c r="V131" s="13" t="str">
        <f t="shared" si="74"/>
        <v/>
      </c>
      <c r="W131" s="13" t="str">
        <f t="shared" si="75"/>
        <v/>
      </c>
      <c r="X131" s="182" t="str">
        <f t="shared" si="76"/>
        <v/>
      </c>
      <c r="Y131" s="183" t="str">
        <f>IF(A:A="","",IF(R131="Refreshment Beverage",VLOOKUP(Q131,Rates!G$15:L$19,6,0)*W131,VLOOKUP(Q131,Rates!G$4:L$12,6,0)*W131))</f>
        <v/>
      </c>
      <c r="Z131" s="183" t="str">
        <f t="shared" si="77"/>
        <v/>
      </c>
      <c r="AA131" s="17">
        <f t="shared" si="65"/>
        <v>0</v>
      </c>
      <c r="AB131" s="177" t="str" cm="1">
        <f t="array" ref="AB131">IF(_xlfn.SINGLE(A:A)="","",IF(R131="Refreshment Beverage","",IF(AND(R131="Beer",Q131=0),SUM(LOOKUP(2,1/(Rates!$B$15:$B$18&lt;=W131)/(Rates!$C$15:$C$18&gt;=W131),Rates!$D$15:$D$18)*W131),VLOOKUP(VALUE(_xlfn.SINGLE(Q:Q)),Rates!A:B,2,0)*W131)))</f>
        <v/>
      </c>
      <c r="AC131" s="177" t="str" cm="1">
        <f t="array" ref="AC131">IF(_xlfn.SINGLE(A:A)="","",IF(R131="Refreshment Beverage","",IF(AND(R131="Beer",Q131=0),SUM(LOOKUP(2,1/(Rates!$B$15:$B$18&lt;=W131)/(Rates!$C$15:$C$18&gt;=W131),Rates!$E$15:$E$18)*W131),VLOOKUP(VALUE(_xlfn.SINGLE(Q:Q)),Rates!A:C,3,0)*W131)))</f>
        <v/>
      </c>
      <c r="AD131" s="168">
        <f>IFERROR(IF(OR(Q131=1,Q131=2,Q131=3,Q131=4),VLOOKUP(Q131,Rates!$A$31:$B$34,2,0)*W131,IF(V131=1,VLOOKUP(U131,'REB BEV MIN MKUP'!B:E,4,0),IF(V131&gt;1,VLOOKUP(VALUE(W131),'REB BEV MIN MKUP'!O:Q,3,0),0))),0)</f>
        <v>0</v>
      </c>
      <c r="AE131" s="177" t="str">
        <f t="shared" si="78"/>
        <v/>
      </c>
      <c r="AF131" s="13" t="str">
        <f t="shared" si="79"/>
        <v/>
      </c>
      <c r="AG131" s="177" t="str">
        <f t="shared" si="80"/>
        <v/>
      </c>
      <c r="AH131" s="184" t="str">
        <f t="shared" si="81"/>
        <v/>
      </c>
      <c r="AI131" s="184" t="str">
        <f>IF(AE:AE="","",IF(R131="Refreshment Beverage",AK131*(Rates!J$19/100),ROUND(SUM(AH131*(Rates!$J$8/100)),4)))</f>
        <v/>
      </c>
      <c r="AJ131" s="183" t="str">
        <f t="shared" si="82"/>
        <v/>
      </c>
      <c r="AK131" s="185" t="str">
        <f t="shared" si="83"/>
        <v/>
      </c>
      <c r="AL131" s="177" t="str">
        <f t="shared" si="84"/>
        <v/>
      </c>
      <c r="AM131" s="13" t="str">
        <f>IF(AS131="","",IF(R131="Refreshment Beverage",ROUND(AS131*Rates!K$19,4),ROUND(AO131*(VLOOKUP(VALUE(Q131),Rates!G$4:L$12,3,0)),4)))</f>
        <v/>
      </c>
      <c r="AN131" s="183" t="str">
        <f>IF(AS131="","",IF(R131="Refreshment Beverage",AS131*(Rates!J$19/100),MAX(AM131,AB131)))</f>
        <v/>
      </c>
      <c r="AO131" s="186" t="str">
        <f t="shared" si="85"/>
        <v/>
      </c>
      <c r="AP131" s="186" t="str">
        <f t="shared" si="86"/>
        <v/>
      </c>
      <c r="AQ131" s="186" t="str">
        <f>IF(AS131="","",IF(R131="Refreshment Beverage",ROUND(SUM(VLOOKUP(Q:Q,Rates!G$15:L$19,3,0)*(AS131-Y131-Z131-AA131)),4),ROUND(SUM(Rates!$K$8*AS131),4)))</f>
        <v/>
      </c>
      <c r="AR131" s="184" t="str">
        <f t="shared" si="87"/>
        <v/>
      </c>
      <c r="AS131" s="185" t="str">
        <f t="shared" si="88"/>
        <v/>
      </c>
      <c r="AT131" s="177" t="str">
        <f t="shared" si="89"/>
        <v/>
      </c>
      <c r="AU131" s="13" t="str">
        <f>IF(AX131="","",IF(R131="Refreshment Beverage",ROUND((BA131-Y131-Z131-AA131)*VLOOKUP(VALUE(Q131),Rates!G$15:L$19,3,0),4),ROUND(AW131*(VLOOKUP(VALUE(Q131),Rates!G:L,3,0)),4)))</f>
        <v/>
      </c>
      <c r="AV131" s="183" t="str">
        <f t="shared" si="90"/>
        <v/>
      </c>
      <c r="AW131" s="186" t="str">
        <f t="shared" si="91"/>
        <v/>
      </c>
      <c r="AX131" s="184" t="str">
        <f t="shared" si="92"/>
        <v/>
      </c>
      <c r="AY131" s="186" t="str">
        <f>IF(AX131="","",IF(R131="Refreshment Beverage",ROUND(SUM(AX131*Rates!K$19),4),ROUND(SUM(AX131*(Rates!J$8/100)),4)))</f>
        <v/>
      </c>
      <c r="AZ131" s="183" t="str">
        <f t="shared" si="93"/>
        <v/>
      </c>
      <c r="BA131" s="185" t="str">
        <f t="shared" si="94"/>
        <v/>
      </c>
      <c r="BD131" s="171"/>
      <c r="BE131" s="171"/>
      <c r="BF131" s="171"/>
      <c r="BG131" s="171"/>
    </row>
    <row r="132" spans="1:59" ht="15" customHeight="1" x14ac:dyDescent="0.3">
      <c r="A132" s="172"/>
      <c r="B132" s="172"/>
      <c r="C132" s="172"/>
      <c r="D132" s="173"/>
      <c r="E132" s="173"/>
      <c r="F132" s="173"/>
      <c r="G132" s="173"/>
      <c r="H132" s="173"/>
      <c r="I132" s="174"/>
      <c r="J132" s="175"/>
      <c r="K132" s="176" t="str">
        <f t="shared" si="66"/>
        <v/>
      </c>
      <c r="L132" s="177" t="str">
        <f t="shared" si="67"/>
        <v/>
      </c>
      <c r="M132" s="178" t="str">
        <f t="shared" si="68"/>
        <v/>
      </c>
      <c r="N132" s="44" t="str" cm="1">
        <f t="array" ref="N132">IFERROR(IF(_xlfn.SINGLE(A:A)="","",IF(R132="Beer",SUM(LOOKUP(2,1/(Rates!$B$3:$B$5&lt;=W132)/(Rates!$C$3:$C$5&gt;=W132),Rates!$D$3:$D$5)*(X132/100)*W132),IF(R132="Refreshment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44" t="str">
        <f t="shared" si="69"/>
        <v/>
      </c>
      <c r="P132" s="13"/>
      <c r="Q132" s="179" t="str">
        <f t="shared" si="70"/>
        <v/>
      </c>
      <c r="R132" s="180" t="str">
        <f t="shared" si="71"/>
        <v/>
      </c>
      <c r="S132" s="13" t="str">
        <f>IF(A132="","",IF(R132="Refreshment Beverage",VLOOKUP(VALUE(Q132),Rates!G$15:L$19,2,0),VLOOKUP(VALUE(Q132),Rates!G$4:L$8,2,0)))</f>
        <v/>
      </c>
      <c r="T132" s="13" t="str">
        <f t="shared" si="72"/>
        <v/>
      </c>
      <c r="U132" s="181" t="str">
        <f t="shared" si="73"/>
        <v/>
      </c>
      <c r="V132" s="13" t="str">
        <f t="shared" si="74"/>
        <v/>
      </c>
      <c r="W132" s="13" t="str">
        <f t="shared" si="75"/>
        <v/>
      </c>
      <c r="X132" s="182" t="str">
        <f t="shared" si="76"/>
        <v/>
      </c>
      <c r="Y132" s="183" t="str">
        <f>IF(A:A="","",IF(R132="Refreshment Beverage",VLOOKUP(Q132,Rates!G$15:L$19,6,0)*W132,VLOOKUP(Q132,Rates!G$4:L$12,6,0)*W132))</f>
        <v/>
      </c>
      <c r="Z132" s="183" t="str">
        <f t="shared" si="77"/>
        <v/>
      </c>
      <c r="AA132" s="17">
        <f t="shared" si="65"/>
        <v>0</v>
      </c>
      <c r="AB132" s="177" t="str" cm="1">
        <f t="array" ref="AB132">IF(_xlfn.SINGLE(A:A)="","",IF(R132="Refreshment Beverage","",IF(AND(R132="Beer",Q132=0),SUM(LOOKUP(2,1/(Rates!$B$15:$B$18&lt;=W132)/(Rates!$C$15:$C$18&gt;=W132),Rates!$D$15:$D$18)*W132),VLOOKUP(VALUE(_xlfn.SINGLE(Q:Q)),Rates!A:B,2,0)*W132)))</f>
        <v/>
      </c>
      <c r="AC132" s="177" t="str" cm="1">
        <f t="array" ref="AC132">IF(_xlfn.SINGLE(A:A)="","",IF(R132="Refreshment Beverage","",IF(AND(R132="Beer",Q132=0),SUM(LOOKUP(2,1/(Rates!$B$15:$B$18&lt;=W132)/(Rates!$C$15:$C$18&gt;=W132),Rates!$E$15:$E$18)*W132),VLOOKUP(VALUE(_xlfn.SINGLE(Q:Q)),Rates!A:C,3,0)*W132)))</f>
        <v/>
      </c>
      <c r="AD132" s="168">
        <f>IFERROR(IF(OR(Q132=1,Q132=2,Q132=3,Q132=4),VLOOKUP(Q132,Rates!$A$31:$B$34,2,0)*W132,IF(V132=1,VLOOKUP(U132,'REB BEV MIN MKUP'!B:E,4,0),IF(V132&gt;1,VLOOKUP(VALUE(W132),'REB BEV MIN MKUP'!O:Q,3,0),0))),0)</f>
        <v>0</v>
      </c>
      <c r="AE132" s="177" t="str">
        <f t="shared" si="78"/>
        <v/>
      </c>
      <c r="AF132" s="13" t="str">
        <f t="shared" si="79"/>
        <v/>
      </c>
      <c r="AG132" s="177" t="str">
        <f t="shared" si="80"/>
        <v/>
      </c>
      <c r="AH132" s="184" t="str">
        <f t="shared" si="81"/>
        <v/>
      </c>
      <c r="AI132" s="184" t="str">
        <f>IF(AE:AE="","",IF(R132="Refreshment Beverage",AK132*(Rates!J$19/100),ROUND(SUM(AH132*(Rates!$J$8/100)),4)))</f>
        <v/>
      </c>
      <c r="AJ132" s="183" t="str">
        <f t="shared" si="82"/>
        <v/>
      </c>
      <c r="AK132" s="185" t="str">
        <f t="shared" si="83"/>
        <v/>
      </c>
      <c r="AL132" s="177" t="str">
        <f t="shared" si="84"/>
        <v/>
      </c>
      <c r="AM132" s="13" t="str">
        <f>IF(AS132="","",IF(R132="Refreshment Beverage",ROUND(AS132*Rates!K$19,4),ROUND(AO132*(VLOOKUP(VALUE(Q132),Rates!G$4:L$12,3,0)),4)))</f>
        <v/>
      </c>
      <c r="AN132" s="183" t="str">
        <f>IF(AS132="","",IF(R132="Refreshment Beverage",AS132*(Rates!J$19/100),MAX(AM132,AB132)))</f>
        <v/>
      </c>
      <c r="AO132" s="186" t="str">
        <f t="shared" si="85"/>
        <v/>
      </c>
      <c r="AP132" s="186" t="str">
        <f t="shared" si="86"/>
        <v/>
      </c>
      <c r="AQ132" s="186" t="str">
        <f>IF(AS132="","",IF(R132="Refreshment Beverage",ROUND(SUM(VLOOKUP(Q:Q,Rates!G$15:L$19,3,0)*(AS132-Y132-Z132-AA132)),4),ROUND(SUM(Rates!$K$8*AS132),4)))</f>
        <v/>
      </c>
      <c r="AR132" s="184" t="str">
        <f t="shared" si="87"/>
        <v/>
      </c>
      <c r="AS132" s="185" t="str">
        <f t="shared" si="88"/>
        <v/>
      </c>
      <c r="AT132" s="177" t="str">
        <f t="shared" si="89"/>
        <v/>
      </c>
      <c r="AU132" s="13" t="str">
        <f>IF(AX132="","",IF(R132="Refreshment Beverage",ROUND((BA132-Y132-Z132-AA132)*VLOOKUP(VALUE(Q132),Rates!G$15:L$19,3,0),4),ROUND(AW132*(VLOOKUP(VALUE(Q132),Rates!G:L,3,0)),4)))</f>
        <v/>
      </c>
      <c r="AV132" s="183" t="str">
        <f t="shared" si="90"/>
        <v/>
      </c>
      <c r="AW132" s="186" t="str">
        <f t="shared" si="91"/>
        <v/>
      </c>
      <c r="AX132" s="184" t="str">
        <f t="shared" si="92"/>
        <v/>
      </c>
      <c r="AY132" s="186" t="str">
        <f>IF(AX132="","",IF(R132="Refreshment Beverage",ROUND(SUM(AX132*Rates!K$19),4),ROUND(SUM(AX132*(Rates!J$8/100)),4)))</f>
        <v/>
      </c>
      <c r="AZ132" s="183" t="str">
        <f t="shared" si="93"/>
        <v/>
      </c>
      <c r="BA132" s="185" t="str">
        <f t="shared" si="94"/>
        <v/>
      </c>
      <c r="BD132" s="171"/>
      <c r="BE132" s="171"/>
      <c r="BF132" s="171"/>
      <c r="BG132" s="171"/>
    </row>
    <row r="133" spans="1:59" ht="15" customHeight="1" x14ac:dyDescent="0.3">
      <c r="A133" s="172"/>
      <c r="B133" s="172"/>
      <c r="C133" s="172"/>
      <c r="D133" s="173"/>
      <c r="E133" s="173"/>
      <c r="F133" s="173"/>
      <c r="G133" s="173"/>
      <c r="H133" s="173"/>
      <c r="I133" s="174"/>
      <c r="J133" s="175"/>
      <c r="K133" s="176" t="str">
        <f t="shared" si="66"/>
        <v/>
      </c>
      <c r="L133" s="177" t="str">
        <f t="shared" si="67"/>
        <v/>
      </c>
      <c r="M133" s="178" t="str">
        <f t="shared" si="68"/>
        <v/>
      </c>
      <c r="N133" s="44" t="str" cm="1">
        <f t="array" ref="N133">IFERROR(IF(_xlfn.SINGLE(A:A)="","",IF(R133="Beer",SUM(LOOKUP(2,1/(Rates!$B$3:$B$5&lt;=W133)/(Rates!$C$3:$C$5&gt;=W133),Rates!$D$3:$D$5)*(X133/100)*W133),IF(R133="Refreshment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44" t="str">
        <f t="shared" si="69"/>
        <v/>
      </c>
      <c r="P133" s="13"/>
      <c r="Q133" s="179" t="str">
        <f t="shared" si="70"/>
        <v/>
      </c>
      <c r="R133" s="180" t="str">
        <f t="shared" si="71"/>
        <v/>
      </c>
      <c r="S133" s="13" t="str">
        <f>IF(A133="","",IF(R133="Refreshment Beverage",VLOOKUP(VALUE(Q133),Rates!G$15:L$19,2,0),VLOOKUP(VALUE(Q133),Rates!G$4:L$8,2,0)))</f>
        <v/>
      </c>
      <c r="T133" s="13" t="str">
        <f t="shared" si="72"/>
        <v/>
      </c>
      <c r="U133" s="181" t="str">
        <f t="shared" si="73"/>
        <v/>
      </c>
      <c r="V133" s="13" t="str">
        <f t="shared" si="74"/>
        <v/>
      </c>
      <c r="W133" s="13" t="str">
        <f t="shared" si="75"/>
        <v/>
      </c>
      <c r="X133" s="182" t="str">
        <f t="shared" si="76"/>
        <v/>
      </c>
      <c r="Y133" s="183" t="str">
        <f>IF(A:A="","",IF(R133="Refreshment Beverage",VLOOKUP(Q133,Rates!G$15:L$19,6,0)*W133,VLOOKUP(Q133,Rates!G$4:L$12,6,0)*W133))</f>
        <v/>
      </c>
      <c r="Z133" s="183" t="str">
        <f t="shared" si="77"/>
        <v/>
      </c>
      <c r="AA133" s="17">
        <f t="shared" si="65"/>
        <v>0</v>
      </c>
      <c r="AB133" s="177" t="str" cm="1">
        <f t="array" ref="AB133">IF(_xlfn.SINGLE(A:A)="","",IF(R133="Refreshment Beverage","",IF(AND(R133="Beer",Q133=0),SUM(LOOKUP(2,1/(Rates!$B$15:$B$18&lt;=W133)/(Rates!$C$15:$C$18&gt;=W133),Rates!$D$15:$D$18)*W133),VLOOKUP(VALUE(_xlfn.SINGLE(Q:Q)),Rates!A:B,2,0)*W133)))</f>
        <v/>
      </c>
      <c r="AC133" s="177" t="str" cm="1">
        <f t="array" ref="AC133">IF(_xlfn.SINGLE(A:A)="","",IF(R133="Refreshment Beverage","",IF(AND(R133="Beer",Q133=0),SUM(LOOKUP(2,1/(Rates!$B$15:$B$18&lt;=W133)/(Rates!$C$15:$C$18&gt;=W133),Rates!$E$15:$E$18)*W133),VLOOKUP(VALUE(_xlfn.SINGLE(Q:Q)),Rates!A:C,3,0)*W133)))</f>
        <v/>
      </c>
      <c r="AD133" s="168">
        <f>IFERROR(IF(OR(Q133=1,Q133=2,Q133=3,Q133=4),VLOOKUP(Q133,Rates!$A$31:$B$34,2,0)*W133,IF(V133=1,VLOOKUP(U133,'REB BEV MIN MKUP'!B:E,4,0),IF(V133&gt;1,VLOOKUP(VALUE(W133),'REB BEV MIN MKUP'!O:Q,3,0),0))),0)</f>
        <v>0</v>
      </c>
      <c r="AE133" s="177" t="str">
        <f t="shared" si="78"/>
        <v/>
      </c>
      <c r="AF133" s="13" t="str">
        <f t="shared" si="79"/>
        <v/>
      </c>
      <c r="AG133" s="177" t="str">
        <f t="shared" si="80"/>
        <v/>
      </c>
      <c r="AH133" s="184" t="str">
        <f t="shared" si="81"/>
        <v/>
      </c>
      <c r="AI133" s="184" t="str">
        <f>IF(AE:AE="","",IF(R133="Refreshment Beverage",AK133*(Rates!J$19/100),ROUND(SUM(AH133*(Rates!$J$8/100)),4)))</f>
        <v/>
      </c>
      <c r="AJ133" s="183" t="str">
        <f t="shared" si="82"/>
        <v/>
      </c>
      <c r="AK133" s="185" t="str">
        <f t="shared" si="83"/>
        <v/>
      </c>
      <c r="AL133" s="177" t="str">
        <f t="shared" si="84"/>
        <v/>
      </c>
      <c r="AM133" s="13" t="str">
        <f>IF(AS133="","",IF(R133="Refreshment Beverage",ROUND(AS133*Rates!K$19,4),ROUND(AO133*(VLOOKUP(VALUE(Q133),Rates!G$4:L$12,3,0)),4)))</f>
        <v/>
      </c>
      <c r="AN133" s="183" t="str">
        <f>IF(AS133="","",IF(R133="Refreshment Beverage",AS133*(Rates!J$19/100),MAX(AM133,AB133)))</f>
        <v/>
      </c>
      <c r="AO133" s="186" t="str">
        <f t="shared" si="85"/>
        <v/>
      </c>
      <c r="AP133" s="186" t="str">
        <f t="shared" si="86"/>
        <v/>
      </c>
      <c r="AQ133" s="186" t="str">
        <f>IF(AS133="","",IF(R133="Refreshment Beverage",ROUND(SUM(VLOOKUP(Q:Q,Rates!G$15:L$19,3,0)*(AS133-Y133-Z133-AA133)),4),ROUND(SUM(Rates!$K$8*AS133),4)))</f>
        <v/>
      </c>
      <c r="AR133" s="184" t="str">
        <f t="shared" si="87"/>
        <v/>
      </c>
      <c r="AS133" s="185" t="str">
        <f t="shared" si="88"/>
        <v/>
      </c>
      <c r="AT133" s="177" t="str">
        <f t="shared" si="89"/>
        <v/>
      </c>
      <c r="AU133" s="13" t="str">
        <f>IF(AX133="","",IF(R133="Refreshment Beverage",ROUND((BA133-Y133-Z133-AA133)*VLOOKUP(VALUE(Q133),Rates!G$15:L$19,3,0),4),ROUND(AW133*(VLOOKUP(VALUE(Q133),Rates!G:L,3,0)),4)))</f>
        <v/>
      </c>
      <c r="AV133" s="183" t="str">
        <f t="shared" si="90"/>
        <v/>
      </c>
      <c r="AW133" s="186" t="str">
        <f t="shared" si="91"/>
        <v/>
      </c>
      <c r="AX133" s="184" t="str">
        <f t="shared" si="92"/>
        <v/>
      </c>
      <c r="AY133" s="186" t="str">
        <f>IF(AX133="","",IF(R133="Refreshment Beverage",ROUND(SUM(AX133*Rates!K$19),4),ROUND(SUM(AX133*(Rates!J$8/100)),4)))</f>
        <v/>
      </c>
      <c r="AZ133" s="183" t="str">
        <f t="shared" si="93"/>
        <v/>
      </c>
      <c r="BA133" s="185" t="str">
        <f t="shared" si="94"/>
        <v/>
      </c>
      <c r="BD133" s="171"/>
      <c r="BE133" s="171"/>
      <c r="BF133" s="171"/>
      <c r="BG133" s="171"/>
    </row>
    <row r="134" spans="1:59" ht="15" customHeight="1" x14ac:dyDescent="0.3">
      <c r="A134" s="172"/>
      <c r="B134" s="172"/>
      <c r="C134" s="172"/>
      <c r="D134" s="173"/>
      <c r="E134" s="173"/>
      <c r="F134" s="173"/>
      <c r="G134" s="173"/>
      <c r="H134" s="173"/>
      <c r="I134" s="174"/>
      <c r="J134" s="175"/>
      <c r="K134" s="176" t="str">
        <f t="shared" si="66"/>
        <v/>
      </c>
      <c r="L134" s="177" t="str">
        <f t="shared" si="67"/>
        <v/>
      </c>
      <c r="M134" s="178" t="str">
        <f t="shared" si="68"/>
        <v/>
      </c>
      <c r="N134" s="44" t="str" cm="1">
        <f t="array" ref="N134">IFERROR(IF(_xlfn.SINGLE(A:A)="","",IF(R134="Beer",SUM(LOOKUP(2,1/(Rates!$B$3:$B$5&lt;=W134)/(Rates!$C$3:$C$5&gt;=W134),Rates!$D$3:$D$5)*(X134/100)*W134),IF(R134="Refreshment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44" t="str">
        <f t="shared" si="69"/>
        <v/>
      </c>
      <c r="P134" s="13"/>
      <c r="Q134" s="179" t="str">
        <f t="shared" si="70"/>
        <v/>
      </c>
      <c r="R134" s="180" t="str">
        <f t="shared" si="71"/>
        <v/>
      </c>
      <c r="S134" s="13" t="str">
        <f>IF(A134="","",IF(R134="Refreshment Beverage",VLOOKUP(VALUE(Q134),Rates!G$15:L$19,2,0),VLOOKUP(VALUE(Q134),Rates!G$4:L$8,2,0)))</f>
        <v/>
      </c>
      <c r="T134" s="13" t="str">
        <f t="shared" si="72"/>
        <v/>
      </c>
      <c r="U134" s="181" t="str">
        <f t="shared" si="73"/>
        <v/>
      </c>
      <c r="V134" s="13" t="str">
        <f t="shared" si="74"/>
        <v/>
      </c>
      <c r="W134" s="13" t="str">
        <f t="shared" si="75"/>
        <v/>
      </c>
      <c r="X134" s="182" t="str">
        <f t="shared" si="76"/>
        <v/>
      </c>
      <c r="Y134" s="183" t="str">
        <f>IF(A:A="","",IF(R134="Refreshment Beverage",VLOOKUP(Q134,Rates!G$15:L$19,6,0)*W134,VLOOKUP(Q134,Rates!G$4:L$12,6,0)*W134))</f>
        <v/>
      </c>
      <c r="Z134" s="183" t="str">
        <f t="shared" si="77"/>
        <v/>
      </c>
      <c r="AA134" s="17">
        <f t="shared" si="65"/>
        <v>0</v>
      </c>
      <c r="AB134" s="177" t="str" cm="1">
        <f t="array" ref="AB134">IF(_xlfn.SINGLE(A:A)="","",IF(R134="Refreshment Beverage","",IF(AND(R134="Beer",Q134=0),SUM(LOOKUP(2,1/(Rates!$B$15:$B$18&lt;=W134)/(Rates!$C$15:$C$18&gt;=W134),Rates!$D$15:$D$18)*W134),VLOOKUP(VALUE(_xlfn.SINGLE(Q:Q)),Rates!A:B,2,0)*W134)))</f>
        <v/>
      </c>
      <c r="AC134" s="177" t="str" cm="1">
        <f t="array" ref="AC134">IF(_xlfn.SINGLE(A:A)="","",IF(R134="Refreshment Beverage","",IF(AND(R134="Beer",Q134=0),SUM(LOOKUP(2,1/(Rates!$B$15:$B$18&lt;=W134)/(Rates!$C$15:$C$18&gt;=W134),Rates!$E$15:$E$18)*W134),VLOOKUP(VALUE(_xlfn.SINGLE(Q:Q)),Rates!A:C,3,0)*W134)))</f>
        <v/>
      </c>
      <c r="AD134" s="168">
        <f>IFERROR(IF(OR(Q134=1,Q134=2,Q134=3,Q134=4),VLOOKUP(Q134,Rates!$A$31:$B$34,2,0)*W134,IF(V134=1,VLOOKUP(U134,'REB BEV MIN MKUP'!B:E,4,0),IF(V134&gt;1,VLOOKUP(VALUE(W134),'REB BEV MIN MKUP'!O:Q,3,0),0))),0)</f>
        <v>0</v>
      </c>
      <c r="AE134" s="177" t="str">
        <f t="shared" si="78"/>
        <v/>
      </c>
      <c r="AF134" s="13" t="str">
        <f t="shared" si="79"/>
        <v/>
      </c>
      <c r="AG134" s="177" t="str">
        <f t="shared" si="80"/>
        <v/>
      </c>
      <c r="AH134" s="184" t="str">
        <f t="shared" si="81"/>
        <v/>
      </c>
      <c r="AI134" s="184" t="str">
        <f>IF(AE:AE="","",IF(R134="Refreshment Beverage",AK134*(Rates!J$19/100),ROUND(SUM(AH134*(Rates!$J$8/100)),4)))</f>
        <v/>
      </c>
      <c r="AJ134" s="183" t="str">
        <f t="shared" si="82"/>
        <v/>
      </c>
      <c r="AK134" s="185" t="str">
        <f t="shared" si="83"/>
        <v/>
      </c>
      <c r="AL134" s="177" t="str">
        <f t="shared" si="84"/>
        <v/>
      </c>
      <c r="AM134" s="13" t="str">
        <f>IF(AS134="","",IF(R134="Refreshment Beverage",ROUND(AS134*Rates!K$19,4),ROUND(AO134*(VLOOKUP(VALUE(Q134),Rates!G$4:L$12,3,0)),4)))</f>
        <v/>
      </c>
      <c r="AN134" s="183" t="str">
        <f>IF(AS134="","",IF(R134="Refreshment Beverage",AS134*(Rates!J$19/100),MAX(AM134,AB134)))</f>
        <v/>
      </c>
      <c r="AO134" s="186" t="str">
        <f t="shared" si="85"/>
        <v/>
      </c>
      <c r="AP134" s="186" t="str">
        <f t="shared" si="86"/>
        <v/>
      </c>
      <c r="AQ134" s="186" t="str">
        <f>IF(AS134="","",IF(R134="Refreshment Beverage",ROUND(SUM(VLOOKUP(Q:Q,Rates!G$15:L$19,3,0)*(AS134-Y134-Z134-AA134)),4),ROUND(SUM(Rates!$K$8*AS134),4)))</f>
        <v/>
      </c>
      <c r="AR134" s="184" t="str">
        <f t="shared" si="87"/>
        <v/>
      </c>
      <c r="AS134" s="185" t="str">
        <f t="shared" si="88"/>
        <v/>
      </c>
      <c r="AT134" s="177" t="str">
        <f t="shared" si="89"/>
        <v/>
      </c>
      <c r="AU134" s="13" t="str">
        <f>IF(AX134="","",IF(R134="Refreshment Beverage",ROUND((BA134-Y134-Z134-AA134)*VLOOKUP(VALUE(Q134),Rates!G$15:L$19,3,0),4),ROUND(AW134*(VLOOKUP(VALUE(Q134),Rates!G:L,3,0)),4)))</f>
        <v/>
      </c>
      <c r="AV134" s="183" t="str">
        <f t="shared" si="90"/>
        <v/>
      </c>
      <c r="AW134" s="186" t="str">
        <f t="shared" si="91"/>
        <v/>
      </c>
      <c r="AX134" s="184" t="str">
        <f t="shared" si="92"/>
        <v/>
      </c>
      <c r="AY134" s="186" t="str">
        <f>IF(AX134="","",IF(R134="Refreshment Beverage",ROUND(SUM(AX134*Rates!K$19),4),ROUND(SUM(AX134*(Rates!J$8/100)),4)))</f>
        <v/>
      </c>
      <c r="AZ134" s="183" t="str">
        <f t="shared" si="93"/>
        <v/>
      </c>
      <c r="BA134" s="185" t="str">
        <f t="shared" si="94"/>
        <v/>
      </c>
      <c r="BD134" s="171"/>
      <c r="BE134" s="171"/>
      <c r="BF134" s="171"/>
      <c r="BG134" s="171"/>
    </row>
    <row r="135" spans="1:59" ht="15" customHeight="1" x14ac:dyDescent="0.3">
      <c r="A135" s="172"/>
      <c r="B135" s="172"/>
      <c r="C135" s="172"/>
      <c r="D135" s="173"/>
      <c r="E135" s="173"/>
      <c r="F135" s="173"/>
      <c r="G135" s="173"/>
      <c r="H135" s="173"/>
      <c r="I135" s="174"/>
      <c r="J135" s="175"/>
      <c r="K135" s="176" t="str">
        <f t="shared" si="66"/>
        <v/>
      </c>
      <c r="L135" s="177" t="str">
        <f t="shared" si="67"/>
        <v/>
      </c>
      <c r="M135" s="178" t="str">
        <f t="shared" si="68"/>
        <v/>
      </c>
      <c r="N135" s="44" t="str" cm="1">
        <f t="array" ref="N135">IFERROR(IF(_xlfn.SINGLE(A:A)="","",IF(R135="Beer",SUM(LOOKUP(2,1/(Rates!$B$3:$B$5&lt;=W135)/(Rates!$C$3:$C$5&gt;=W135),Rates!$D$3:$D$5)*(X135/100)*W135),IF(R135="Refreshment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44" t="str">
        <f t="shared" si="69"/>
        <v/>
      </c>
      <c r="P135" s="13"/>
      <c r="Q135" s="179" t="str">
        <f t="shared" si="70"/>
        <v/>
      </c>
      <c r="R135" s="180" t="str">
        <f t="shared" si="71"/>
        <v/>
      </c>
      <c r="S135" s="13" t="str">
        <f>IF(A135="","",IF(R135="Refreshment Beverage",VLOOKUP(VALUE(Q135),Rates!G$15:L$19,2,0),VLOOKUP(VALUE(Q135),Rates!G$4:L$8,2,0)))</f>
        <v/>
      </c>
      <c r="T135" s="13" t="str">
        <f t="shared" si="72"/>
        <v/>
      </c>
      <c r="U135" s="181" t="str">
        <f t="shared" si="73"/>
        <v/>
      </c>
      <c r="V135" s="13" t="str">
        <f t="shared" si="74"/>
        <v/>
      </c>
      <c r="W135" s="13" t="str">
        <f t="shared" si="75"/>
        <v/>
      </c>
      <c r="X135" s="182" t="str">
        <f t="shared" si="76"/>
        <v/>
      </c>
      <c r="Y135" s="183" t="str">
        <f>IF(A:A="","",IF(R135="Refreshment Beverage",VLOOKUP(Q135,Rates!G$15:L$19,6,0)*W135,VLOOKUP(Q135,Rates!G$4:L$12,6,0)*W135))</f>
        <v/>
      </c>
      <c r="Z135" s="183" t="str">
        <f t="shared" si="77"/>
        <v/>
      </c>
      <c r="AA135" s="17">
        <f t="shared" ref="AA135:AA198" si="95">IF(AND(U135&gt;0.049,U135&lt;0.401),SUM(0.0536*V135),IF(AND(U135&gt;0.4,U135&lt;0.47),SUM(0.0643*V135),IF(AND(U135&gt;0.469,U135&lt;0.66),SUM(0.075*V135),IF(AND(U135&gt;0.659,U135&lt;0.75),SUM(0.1071*V135),IF(AND(U135&gt;0.749,U135&lt;0.9),SUM(0.1178*V135),IF(AND(U135&gt;0.899,U135&lt;1),SUM(0.1393*V135),IF(U135=1,SUM(0.1499*V135),IF(U135=1.14,SUM(0.1714*V135),IF(U135=1.75,SUM(0.2678*V135),IF(U135=2,SUM(0.2999*V135),IF(U135=3,SUM(0.4499*V135),0)))))))))))</f>
        <v>0</v>
      </c>
      <c r="AB135" s="177" t="str" cm="1">
        <f t="array" ref="AB135">IF(_xlfn.SINGLE(A:A)="","",IF(R135="Refreshment Beverage","",IF(AND(R135="Beer",Q135=0),SUM(LOOKUP(2,1/(Rates!$B$15:$B$18&lt;=W135)/(Rates!$C$15:$C$18&gt;=W135),Rates!$D$15:$D$18)*W135),VLOOKUP(VALUE(_xlfn.SINGLE(Q:Q)),Rates!A:B,2,0)*W135)))</f>
        <v/>
      </c>
      <c r="AC135" s="177" t="str" cm="1">
        <f t="array" ref="AC135">IF(_xlfn.SINGLE(A:A)="","",IF(R135="Refreshment Beverage","",IF(AND(R135="Beer",Q135=0),SUM(LOOKUP(2,1/(Rates!$B$15:$B$18&lt;=W135)/(Rates!$C$15:$C$18&gt;=W135),Rates!$E$15:$E$18)*W135),VLOOKUP(VALUE(_xlfn.SINGLE(Q:Q)),Rates!A:C,3,0)*W135)))</f>
        <v/>
      </c>
      <c r="AD135" s="168">
        <f>IFERROR(IF(OR(Q135=1,Q135=2,Q135=3,Q135=4),VLOOKUP(Q135,Rates!$A$31:$B$34,2,0)*W135,IF(V135=1,VLOOKUP(U135,'REB BEV MIN MKUP'!B:E,4,0),IF(V135&gt;1,VLOOKUP(VALUE(W135),'REB BEV MIN MKUP'!O:Q,3,0),0))),0)</f>
        <v>0</v>
      </c>
      <c r="AE135" s="177" t="str">
        <f t="shared" si="78"/>
        <v/>
      </c>
      <c r="AF135" s="13" t="str">
        <f t="shared" si="79"/>
        <v/>
      </c>
      <c r="AG135" s="177" t="str">
        <f t="shared" si="80"/>
        <v/>
      </c>
      <c r="AH135" s="184" t="str">
        <f t="shared" si="81"/>
        <v/>
      </c>
      <c r="AI135" s="184" t="str">
        <f>IF(AE:AE="","",IF(R135="Refreshment Beverage",AK135*(Rates!J$19/100),ROUND(SUM(AH135*(Rates!$J$8/100)),4)))</f>
        <v/>
      </c>
      <c r="AJ135" s="183" t="str">
        <f t="shared" si="82"/>
        <v/>
      </c>
      <c r="AK135" s="185" t="str">
        <f t="shared" si="83"/>
        <v/>
      </c>
      <c r="AL135" s="177" t="str">
        <f t="shared" si="84"/>
        <v/>
      </c>
      <c r="AM135" s="13" t="str">
        <f>IF(AS135="","",IF(R135="Refreshment Beverage",ROUND(AS135*Rates!K$19,4),ROUND(AO135*(VLOOKUP(VALUE(Q135),Rates!G$4:L$12,3,0)),4)))</f>
        <v/>
      </c>
      <c r="AN135" s="183" t="str">
        <f>IF(AS135="","",IF(R135="Refreshment Beverage",AS135*(Rates!J$19/100),MAX(AM135,AB135)))</f>
        <v/>
      </c>
      <c r="AO135" s="186" t="str">
        <f t="shared" si="85"/>
        <v/>
      </c>
      <c r="AP135" s="186" t="str">
        <f t="shared" si="86"/>
        <v/>
      </c>
      <c r="AQ135" s="186" t="str">
        <f>IF(AS135="","",IF(R135="Refreshment Beverage",ROUND(SUM(VLOOKUP(Q:Q,Rates!G$15:L$19,3,0)*(AS135-Y135-Z135-AA135)),4),ROUND(SUM(Rates!$K$8*AS135),4)))</f>
        <v/>
      </c>
      <c r="AR135" s="184" t="str">
        <f t="shared" si="87"/>
        <v/>
      </c>
      <c r="AS135" s="185" t="str">
        <f t="shared" si="88"/>
        <v/>
      </c>
      <c r="AT135" s="177" t="str">
        <f t="shared" si="89"/>
        <v/>
      </c>
      <c r="AU135" s="13" t="str">
        <f>IF(AX135="","",IF(R135="Refreshment Beverage",ROUND((BA135-Y135-Z135-AA135)*VLOOKUP(VALUE(Q135),Rates!G$15:L$19,3,0),4),ROUND(AW135*(VLOOKUP(VALUE(Q135),Rates!G:L,3,0)),4)))</f>
        <v/>
      </c>
      <c r="AV135" s="183" t="str">
        <f t="shared" si="90"/>
        <v/>
      </c>
      <c r="AW135" s="186" t="str">
        <f t="shared" si="91"/>
        <v/>
      </c>
      <c r="AX135" s="184" t="str">
        <f t="shared" si="92"/>
        <v/>
      </c>
      <c r="AY135" s="186" t="str">
        <f>IF(AX135="","",IF(R135="Refreshment Beverage",ROUND(SUM(AX135*Rates!K$19),4),ROUND(SUM(AX135*(Rates!J$8/100)),4)))</f>
        <v/>
      </c>
      <c r="AZ135" s="183" t="str">
        <f t="shared" si="93"/>
        <v/>
      </c>
      <c r="BA135" s="185" t="str">
        <f t="shared" si="94"/>
        <v/>
      </c>
      <c r="BD135" s="171"/>
      <c r="BE135" s="171"/>
      <c r="BF135" s="171"/>
      <c r="BG135" s="171"/>
    </row>
    <row r="136" spans="1:59" ht="15" customHeight="1" x14ac:dyDescent="0.3">
      <c r="A136" s="172"/>
      <c r="B136" s="172"/>
      <c r="C136" s="172"/>
      <c r="D136" s="173"/>
      <c r="E136" s="173"/>
      <c r="F136" s="173"/>
      <c r="G136" s="173"/>
      <c r="H136" s="173"/>
      <c r="I136" s="174"/>
      <c r="J136" s="175"/>
      <c r="K136" s="176" t="str">
        <f t="shared" ref="K136:K199" si="96">IFERROR(IF(A:A="","",IF(OR(C136="",E136="",F136="",G136="",H136="",I136="",J136=""),"",ROUND(IF(J136="Gross Price to Brewers",AE136,IF(J136="Retail Price",AL136,IF(J136="Licensee Retail",AT136,""))),2))),"")</f>
        <v/>
      </c>
      <c r="L136" s="177" t="str">
        <f t="shared" ref="L136:L199" si="97">M136</f>
        <v/>
      </c>
      <c r="M136" s="178" t="str">
        <f t="shared" ref="M136:M199" si="98">IFERROR(IF(A:A="","",IF(OR(C136="",E136="",F136="",G136="",H136="",I136="",J136=""),"",ROUND(IF(J136="Gross Price to Brewers",AK136,IF(J136="Retail Price",AS136,IF(J136="Licensee Retail",BA136,""))),2))),"")</f>
        <v/>
      </c>
      <c r="N136" s="44" t="str" cm="1">
        <f t="array" ref="N136">IFERROR(IF(_xlfn.SINGLE(A:A)="","",IF(R136="Beer",SUM(LOOKUP(2,1/(Rates!$B$3:$B$5&lt;=W136)/(Rates!$C$3:$C$5&gt;=W136),Rates!$D$3:$D$5)*(X136/100)*W136),IF(R136="Refreshment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44" t="str">
        <f t="shared" ref="O136:O199" si="99">IF(B:B="","",IF(M136&gt;N136,"YES","NO"))</f>
        <v/>
      </c>
      <c r="P136" s="13"/>
      <c r="Q136" s="179" t="str">
        <f t="shared" ref="Q136:Q199" si="100">IF(A136="","",IF(OR(D136="",D136=0),0,D136))</f>
        <v/>
      </c>
      <c r="R136" s="180" t="str">
        <f t="shared" ref="R136:R199" si="101">IF(C136="","",IF(OR(C136="Spirit-Based Cooler",C136="Wine-Based Cooler",C136="Cider",C136="Other"),"Refreshment Beverage",""))</f>
        <v/>
      </c>
      <c r="S136" s="13" t="str">
        <f>IF(A136="","",IF(R136="Refreshment Beverage",VLOOKUP(VALUE(Q136),Rates!G$15:L$19,2,0),VLOOKUP(VALUE(Q136),Rates!G$4:L$8,2,0)))</f>
        <v/>
      </c>
      <c r="T136" s="13" t="str">
        <f t="shared" ref="T136:T199" si="102">IF(A136="","",G136)</f>
        <v/>
      </c>
      <c r="U136" s="181" t="str">
        <f t="shared" ref="U136:U199" si="103">IF(A:A="","",SUM(W136/V136))</f>
        <v/>
      </c>
      <c r="V136" s="13" t="str">
        <f t="shared" ref="V136:V199" si="104">IF(A136="","",F136)</f>
        <v/>
      </c>
      <c r="W136" s="13" t="str">
        <f t="shared" ref="W136:W199" si="105">IF(A136="","",E136*F136)</f>
        <v/>
      </c>
      <c r="X136" s="182" t="str">
        <f t="shared" ref="X136:X199" si="106">IF(A136="","",H136)</f>
        <v/>
      </c>
      <c r="Y136" s="183" t="str">
        <f>IF(A:A="","",IF(R136="Refreshment Beverage",VLOOKUP(Q136,Rates!G$15:L$19,6,0)*W136,VLOOKUP(Q136,Rates!G$4:L$12,6,0)*W136))</f>
        <v/>
      </c>
      <c r="Z136" s="183" t="str">
        <f t="shared" ref="Z136:Z199" si="107">IF(A:A="","",IF(R136="Refreshment Beverage",0,IF(T136="Keg",0,ROUND(0.34/12*V136,2))))</f>
        <v/>
      </c>
      <c r="AA136" s="17">
        <f t="shared" si="95"/>
        <v>0</v>
      </c>
      <c r="AB136" s="177" t="str" cm="1">
        <f t="array" ref="AB136">IF(_xlfn.SINGLE(A:A)="","",IF(R136="Refreshment Beverage","",IF(AND(R136="Beer",Q136=0),SUM(LOOKUP(2,1/(Rates!$B$15:$B$18&lt;=W136)/(Rates!$C$15:$C$18&gt;=W136),Rates!$D$15:$D$18)*W136),VLOOKUP(VALUE(_xlfn.SINGLE(Q:Q)),Rates!A:B,2,0)*W136)))</f>
        <v/>
      </c>
      <c r="AC136" s="177" t="str" cm="1">
        <f t="array" ref="AC136">IF(_xlfn.SINGLE(A:A)="","",IF(R136="Refreshment Beverage","",IF(AND(R136="Beer",Q136=0),SUM(LOOKUP(2,1/(Rates!$B$15:$B$18&lt;=W136)/(Rates!$C$15:$C$18&gt;=W136),Rates!$E$15:$E$18)*W136),VLOOKUP(VALUE(_xlfn.SINGLE(Q:Q)),Rates!A:C,3,0)*W136)))</f>
        <v/>
      </c>
      <c r="AD136" s="168">
        <f>IFERROR(IF(OR(Q136=1,Q136=2,Q136=3,Q136=4),VLOOKUP(Q136,Rates!$A$31:$B$34,2,0)*W136,IF(V136=1,VLOOKUP(U136,'REB BEV MIN MKUP'!B:E,4,0),IF(V136&gt;1,VLOOKUP(VALUE(W136),'REB BEV MIN MKUP'!O:Q,3,0),0))),0)</f>
        <v>0</v>
      </c>
      <c r="AE136" s="177" t="str">
        <f t="shared" ref="AE136:AE199" si="108">IF(J136="Gross Price to Brewers",I136,"")</f>
        <v/>
      </c>
      <c r="AF136" s="13" t="str">
        <f t="shared" ref="AF136:AF199" si="109">IF(AE:AE="","",ROUND(SUM(AE136*(S136/100)),4))</f>
        <v/>
      </c>
      <c r="AG136" s="177" t="str">
        <f t="shared" ref="AG136:AG199" si="110">IF(AE:AE="","",IF(R136="Refreshment Beverage",MAX(AF136,AD136),MAX(AB136,AF136)))</f>
        <v/>
      </c>
      <c r="AH136" s="184" t="str">
        <f t="shared" ref="AH136:AH199" si="111">IF(AE:AE="","",IF(R136="Refreshment Beverage",AK136-AJ136,SUM(Y136:AA136)+AE136+AG136))</f>
        <v/>
      </c>
      <c r="AI136" s="184" t="str">
        <f>IF(AE:AE="","",IF(R136="Refreshment Beverage",AK136*(Rates!J$19/100),ROUND(SUM(AH136*(Rates!$J$8/100)),4)))</f>
        <v/>
      </c>
      <c r="AJ136" s="183" t="str">
        <f t="shared" ref="AJ136:AJ199" si="112">IF(AE:AE="","",IF(R136="Refreshment Beverage",AI136,MAX(AC136,AI136)))</f>
        <v/>
      </c>
      <c r="AK136" s="185" t="str">
        <f t="shared" ref="AK136:AK199" si="113">IF(AE:AE="","",IF(R136="Refreshment Beverage",SUM(AE136+Y136+Z136+AA136+AG136),SUM(AH136+AJ136)))</f>
        <v/>
      </c>
      <c r="AL136" s="177" t="str">
        <f t="shared" ref="AL136:AL199" si="114">IF(AS136="","",IF(R136="Refreshment Beverage",ROUND(SUM(AS136-AR136-AA136-Z136-Y136),2),ROUND(SUM(AS136-AR136-AN136-Y136-Z136-AA136),2)))</f>
        <v/>
      </c>
      <c r="AM136" s="13" t="str">
        <f>IF(AS136="","",IF(R136="Refreshment Beverage",ROUND(AS136*Rates!K$19,4),ROUND(AO136*(VLOOKUP(VALUE(Q136),Rates!G$4:L$12,3,0)),4)))</f>
        <v/>
      </c>
      <c r="AN136" s="183" t="str">
        <f>IF(AS136="","",IF(R136="Refreshment Beverage",AS136*(Rates!J$19/100),MAX(AM136,AB136)))</f>
        <v/>
      </c>
      <c r="AO136" s="186" t="str">
        <f t="shared" ref="AO136:AO199" si="115">IF(AS136="","",ROUND(SUM(AS136-AR136-Y136-Z136-AA136),4))</f>
        <v/>
      </c>
      <c r="AP136" s="186" t="str">
        <f t="shared" ref="AP136:AP199" si="116">IF(AS136="","",IF(R136="Refreshment Beverage",ROUND(AS136-AN136,2),ROUND(SUM(AS136-AR136),2)))</f>
        <v/>
      </c>
      <c r="AQ136" s="186" t="str">
        <f>IF(AS136="","",IF(R136="Refreshment Beverage",ROUND(SUM(VLOOKUP(Q:Q,Rates!G$15:L$19,3,0)*(AS136-Y136-Z136-AA136)),4),ROUND(SUM(Rates!$K$8*AS136),4)))</f>
        <v/>
      </c>
      <c r="AR136" s="184" t="str">
        <f t="shared" ref="AR136:AR199" si="117">IF(AS136="","",IF(R136="Refreshment Beverage",MAX(AD136,AQ136),MAX(AQ136,AC136)))</f>
        <v/>
      </c>
      <c r="AS136" s="185" t="str">
        <f t="shared" ref="AS136:AS199" si="118">IF(J136="Retail Price",SUM(I136+0.004),"")</f>
        <v/>
      </c>
      <c r="AT136" s="177" t="str">
        <f t="shared" ref="AT136:AT199" si="119">IF(AX136="","",IF(R136="Refreshment Beverage",SUM(BA136-AV136-Y136-Z136-AA136),SUM(AX136-AV136-Y136-Z136-AA136)))</f>
        <v/>
      </c>
      <c r="AU136" s="13" t="str">
        <f>IF(AX136="","",IF(R136="Refreshment Beverage",ROUND((BA136-Y136-Z136-AA136)*VLOOKUP(VALUE(Q136),Rates!G$15:L$19,3,0),4),ROUND(AW136*(VLOOKUP(VALUE(Q136),Rates!G:L,3,0)),4)))</f>
        <v/>
      </c>
      <c r="AV136" s="183" t="str">
        <f t="shared" ref="AV136:AV199" si="120">IF(AX136="","",IF(R136="Refreshment Beverage",MAX(AU136,AD136),MAX(AB136,AU136)))</f>
        <v/>
      </c>
      <c r="AW136" s="186" t="str">
        <f t="shared" ref="AW136:AW199" si="121">IF(AX136="","",IF(R136="Refreshment Beverage",SUM(BA136-AV136-Y136-Z136-AA136),ROUND(SUM(BA136-AZ136-Y136-Z136-AA136),4)))</f>
        <v/>
      </c>
      <c r="AX136" s="184" t="str">
        <f t="shared" ref="AX136:AX199" si="122">IF(J136="Licensee Retail",I136,"")</f>
        <v/>
      </c>
      <c r="AY136" s="186" t="str">
        <f>IF(AX136="","",IF(R136="Refreshment Beverage",ROUND(SUM(AX136*Rates!K$19),4),ROUND(SUM(AX136*(Rates!J$8/100)),4)))</f>
        <v/>
      </c>
      <c r="AZ136" s="183" t="str">
        <f t="shared" ref="AZ136:AZ199" si="123">IF(AX136="","",MAX($AC136,AY136))</f>
        <v/>
      </c>
      <c r="BA136" s="185" t="str">
        <f t="shared" ref="BA136:BA199" si="124">IF(AX136="","",SUM(AX136+AZ136))</f>
        <v/>
      </c>
      <c r="BD136" s="171"/>
      <c r="BE136" s="171"/>
      <c r="BF136" s="171"/>
      <c r="BG136" s="171"/>
    </row>
    <row r="137" spans="1:59" ht="15" customHeight="1" x14ac:dyDescent="0.3">
      <c r="A137" s="172"/>
      <c r="B137" s="172"/>
      <c r="C137" s="172"/>
      <c r="D137" s="173"/>
      <c r="E137" s="173"/>
      <c r="F137" s="173"/>
      <c r="G137" s="173"/>
      <c r="H137" s="173"/>
      <c r="I137" s="174"/>
      <c r="J137" s="175"/>
      <c r="K137" s="176" t="str">
        <f t="shared" si="96"/>
        <v/>
      </c>
      <c r="L137" s="177" t="str">
        <f t="shared" si="97"/>
        <v/>
      </c>
      <c r="M137" s="178" t="str">
        <f t="shared" si="98"/>
        <v/>
      </c>
      <c r="N137" s="44" t="str" cm="1">
        <f t="array" ref="N137">IFERROR(IF(_xlfn.SINGLE(A:A)="","",IF(R137="Beer",SUM(LOOKUP(2,1/(Rates!$B$3:$B$5&lt;=W137)/(Rates!$C$3:$C$5&gt;=W137),Rates!$D$3:$D$5)*(X137/100)*W137),IF(R137="Refreshment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44" t="str">
        <f t="shared" si="99"/>
        <v/>
      </c>
      <c r="P137" s="13"/>
      <c r="Q137" s="179" t="str">
        <f t="shared" si="100"/>
        <v/>
      </c>
      <c r="R137" s="180" t="str">
        <f t="shared" si="101"/>
        <v/>
      </c>
      <c r="S137" s="13" t="str">
        <f>IF(A137="","",IF(R137="Refreshment Beverage",VLOOKUP(VALUE(Q137),Rates!G$15:L$19,2,0),VLOOKUP(VALUE(Q137),Rates!G$4:L$8,2,0)))</f>
        <v/>
      </c>
      <c r="T137" s="13" t="str">
        <f t="shared" si="102"/>
        <v/>
      </c>
      <c r="U137" s="181" t="str">
        <f t="shared" si="103"/>
        <v/>
      </c>
      <c r="V137" s="13" t="str">
        <f t="shared" si="104"/>
        <v/>
      </c>
      <c r="W137" s="13" t="str">
        <f t="shared" si="105"/>
        <v/>
      </c>
      <c r="X137" s="182" t="str">
        <f t="shared" si="106"/>
        <v/>
      </c>
      <c r="Y137" s="183" t="str">
        <f>IF(A:A="","",IF(R137="Refreshment Beverage",VLOOKUP(Q137,Rates!G$15:L$19,6,0)*W137,VLOOKUP(Q137,Rates!G$4:L$12,6,0)*W137))</f>
        <v/>
      </c>
      <c r="Z137" s="183" t="str">
        <f t="shared" si="107"/>
        <v/>
      </c>
      <c r="AA137" s="17">
        <f t="shared" si="95"/>
        <v>0</v>
      </c>
      <c r="AB137" s="177" t="str" cm="1">
        <f t="array" ref="AB137">IF(_xlfn.SINGLE(A:A)="","",IF(R137="Refreshment Beverage","",IF(AND(R137="Beer",Q137=0),SUM(LOOKUP(2,1/(Rates!$B$15:$B$18&lt;=W137)/(Rates!$C$15:$C$18&gt;=W137),Rates!$D$15:$D$18)*W137),VLOOKUP(VALUE(_xlfn.SINGLE(Q:Q)),Rates!A:B,2,0)*W137)))</f>
        <v/>
      </c>
      <c r="AC137" s="177" t="str" cm="1">
        <f t="array" ref="AC137">IF(_xlfn.SINGLE(A:A)="","",IF(R137="Refreshment Beverage","",IF(AND(R137="Beer",Q137=0),SUM(LOOKUP(2,1/(Rates!$B$15:$B$18&lt;=W137)/(Rates!$C$15:$C$18&gt;=W137),Rates!$E$15:$E$18)*W137),VLOOKUP(VALUE(_xlfn.SINGLE(Q:Q)),Rates!A:C,3,0)*W137)))</f>
        <v/>
      </c>
      <c r="AD137" s="168">
        <f>IFERROR(IF(OR(Q137=1,Q137=2,Q137=3,Q137=4),VLOOKUP(Q137,Rates!$A$31:$B$34,2,0)*W137,IF(V137=1,VLOOKUP(U137,'REB BEV MIN MKUP'!B:E,4,0),IF(V137&gt;1,VLOOKUP(VALUE(W137),'REB BEV MIN MKUP'!O:Q,3,0),0))),0)</f>
        <v>0</v>
      </c>
      <c r="AE137" s="177" t="str">
        <f t="shared" si="108"/>
        <v/>
      </c>
      <c r="AF137" s="13" t="str">
        <f t="shared" si="109"/>
        <v/>
      </c>
      <c r="AG137" s="177" t="str">
        <f t="shared" si="110"/>
        <v/>
      </c>
      <c r="AH137" s="184" t="str">
        <f t="shared" si="111"/>
        <v/>
      </c>
      <c r="AI137" s="184" t="str">
        <f>IF(AE:AE="","",IF(R137="Refreshment Beverage",AK137*(Rates!J$19/100),ROUND(SUM(AH137*(Rates!$J$8/100)),4)))</f>
        <v/>
      </c>
      <c r="AJ137" s="183" t="str">
        <f t="shared" si="112"/>
        <v/>
      </c>
      <c r="AK137" s="185" t="str">
        <f t="shared" si="113"/>
        <v/>
      </c>
      <c r="AL137" s="177" t="str">
        <f t="shared" si="114"/>
        <v/>
      </c>
      <c r="AM137" s="13" t="str">
        <f>IF(AS137="","",IF(R137="Refreshment Beverage",ROUND(AS137*Rates!K$19,4),ROUND(AO137*(VLOOKUP(VALUE(Q137),Rates!G$4:L$12,3,0)),4)))</f>
        <v/>
      </c>
      <c r="AN137" s="183" t="str">
        <f>IF(AS137="","",IF(R137="Refreshment Beverage",AS137*(Rates!J$19/100),MAX(AM137,AB137)))</f>
        <v/>
      </c>
      <c r="AO137" s="186" t="str">
        <f t="shared" si="115"/>
        <v/>
      </c>
      <c r="AP137" s="186" t="str">
        <f t="shared" si="116"/>
        <v/>
      </c>
      <c r="AQ137" s="186" t="str">
        <f>IF(AS137="","",IF(R137="Refreshment Beverage",ROUND(SUM(VLOOKUP(Q:Q,Rates!G$15:L$19,3,0)*(AS137-Y137-Z137-AA137)),4),ROUND(SUM(Rates!$K$8*AS137),4)))</f>
        <v/>
      </c>
      <c r="AR137" s="184" t="str">
        <f t="shared" si="117"/>
        <v/>
      </c>
      <c r="AS137" s="185" t="str">
        <f t="shared" si="118"/>
        <v/>
      </c>
      <c r="AT137" s="177" t="str">
        <f t="shared" si="119"/>
        <v/>
      </c>
      <c r="AU137" s="13" t="str">
        <f>IF(AX137="","",IF(R137="Refreshment Beverage",ROUND((BA137-Y137-Z137-AA137)*VLOOKUP(VALUE(Q137),Rates!G$15:L$19,3,0),4),ROUND(AW137*(VLOOKUP(VALUE(Q137),Rates!G:L,3,0)),4)))</f>
        <v/>
      </c>
      <c r="AV137" s="183" t="str">
        <f t="shared" si="120"/>
        <v/>
      </c>
      <c r="AW137" s="186" t="str">
        <f t="shared" si="121"/>
        <v/>
      </c>
      <c r="AX137" s="184" t="str">
        <f t="shared" si="122"/>
        <v/>
      </c>
      <c r="AY137" s="186" t="str">
        <f>IF(AX137="","",IF(R137="Refreshment Beverage",ROUND(SUM(AX137*Rates!K$19),4),ROUND(SUM(AX137*(Rates!J$8/100)),4)))</f>
        <v/>
      </c>
      <c r="AZ137" s="183" t="str">
        <f t="shared" si="123"/>
        <v/>
      </c>
      <c r="BA137" s="185" t="str">
        <f t="shared" si="124"/>
        <v/>
      </c>
      <c r="BD137" s="171"/>
      <c r="BE137" s="171"/>
      <c r="BF137" s="171"/>
      <c r="BG137" s="171"/>
    </row>
    <row r="138" spans="1:59" ht="15" customHeight="1" x14ac:dyDescent="0.3">
      <c r="A138" s="172"/>
      <c r="B138" s="172"/>
      <c r="C138" s="172"/>
      <c r="D138" s="173"/>
      <c r="E138" s="173"/>
      <c r="F138" s="173"/>
      <c r="G138" s="173"/>
      <c r="H138" s="173"/>
      <c r="I138" s="174"/>
      <c r="J138" s="175"/>
      <c r="K138" s="176" t="str">
        <f t="shared" si="96"/>
        <v/>
      </c>
      <c r="L138" s="177" t="str">
        <f t="shared" si="97"/>
        <v/>
      </c>
      <c r="M138" s="178" t="str">
        <f t="shared" si="98"/>
        <v/>
      </c>
      <c r="N138" s="44" t="str" cm="1">
        <f t="array" ref="N138">IFERROR(IF(_xlfn.SINGLE(A:A)="","",IF(R138="Beer",SUM(LOOKUP(2,1/(Rates!$B$3:$B$5&lt;=W138)/(Rates!$C$3:$C$5&gt;=W138),Rates!$D$3:$D$5)*(X138/100)*W138),IF(R138="Refreshment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44" t="str">
        <f t="shared" si="99"/>
        <v/>
      </c>
      <c r="P138" s="13"/>
      <c r="Q138" s="179" t="str">
        <f t="shared" si="100"/>
        <v/>
      </c>
      <c r="R138" s="180" t="str">
        <f t="shared" si="101"/>
        <v/>
      </c>
      <c r="S138" s="13" t="str">
        <f>IF(A138="","",IF(R138="Refreshment Beverage",VLOOKUP(VALUE(Q138),Rates!G$15:L$19,2,0),VLOOKUP(VALUE(Q138),Rates!G$4:L$8,2,0)))</f>
        <v/>
      </c>
      <c r="T138" s="13" t="str">
        <f t="shared" si="102"/>
        <v/>
      </c>
      <c r="U138" s="181" t="str">
        <f t="shared" si="103"/>
        <v/>
      </c>
      <c r="V138" s="13" t="str">
        <f t="shared" si="104"/>
        <v/>
      </c>
      <c r="W138" s="13" t="str">
        <f t="shared" si="105"/>
        <v/>
      </c>
      <c r="X138" s="182" t="str">
        <f t="shared" si="106"/>
        <v/>
      </c>
      <c r="Y138" s="183" t="str">
        <f>IF(A:A="","",IF(R138="Refreshment Beverage",VLOOKUP(Q138,Rates!G$15:L$19,6,0)*W138,VLOOKUP(Q138,Rates!G$4:L$12,6,0)*W138))</f>
        <v/>
      </c>
      <c r="Z138" s="183" t="str">
        <f t="shared" si="107"/>
        <v/>
      </c>
      <c r="AA138" s="17">
        <f t="shared" si="95"/>
        <v>0</v>
      </c>
      <c r="AB138" s="177" t="str" cm="1">
        <f t="array" ref="AB138">IF(_xlfn.SINGLE(A:A)="","",IF(R138="Refreshment Beverage","",IF(AND(R138="Beer",Q138=0),SUM(LOOKUP(2,1/(Rates!$B$15:$B$18&lt;=W138)/(Rates!$C$15:$C$18&gt;=W138),Rates!$D$15:$D$18)*W138),VLOOKUP(VALUE(_xlfn.SINGLE(Q:Q)),Rates!A:B,2,0)*W138)))</f>
        <v/>
      </c>
      <c r="AC138" s="177" t="str" cm="1">
        <f t="array" ref="AC138">IF(_xlfn.SINGLE(A:A)="","",IF(R138="Refreshment Beverage","",IF(AND(R138="Beer",Q138=0),SUM(LOOKUP(2,1/(Rates!$B$15:$B$18&lt;=W138)/(Rates!$C$15:$C$18&gt;=W138),Rates!$E$15:$E$18)*W138),VLOOKUP(VALUE(_xlfn.SINGLE(Q:Q)),Rates!A:C,3,0)*W138)))</f>
        <v/>
      </c>
      <c r="AD138" s="168">
        <f>IFERROR(IF(OR(Q138=1,Q138=2,Q138=3,Q138=4),VLOOKUP(Q138,Rates!$A$31:$B$34,2,0)*W138,IF(V138=1,VLOOKUP(U138,'REB BEV MIN MKUP'!B:E,4,0),IF(V138&gt;1,VLOOKUP(VALUE(W138),'REB BEV MIN MKUP'!O:Q,3,0),0))),0)</f>
        <v>0</v>
      </c>
      <c r="AE138" s="177" t="str">
        <f t="shared" si="108"/>
        <v/>
      </c>
      <c r="AF138" s="13" t="str">
        <f t="shared" si="109"/>
        <v/>
      </c>
      <c r="AG138" s="177" t="str">
        <f t="shared" si="110"/>
        <v/>
      </c>
      <c r="AH138" s="184" t="str">
        <f t="shared" si="111"/>
        <v/>
      </c>
      <c r="AI138" s="184" t="str">
        <f>IF(AE:AE="","",IF(R138="Refreshment Beverage",AK138*(Rates!J$19/100),ROUND(SUM(AH138*(Rates!$J$8/100)),4)))</f>
        <v/>
      </c>
      <c r="AJ138" s="183" t="str">
        <f t="shared" si="112"/>
        <v/>
      </c>
      <c r="AK138" s="185" t="str">
        <f t="shared" si="113"/>
        <v/>
      </c>
      <c r="AL138" s="177" t="str">
        <f t="shared" si="114"/>
        <v/>
      </c>
      <c r="AM138" s="13" t="str">
        <f>IF(AS138="","",IF(R138="Refreshment Beverage",ROUND(AS138*Rates!K$19,4),ROUND(AO138*(VLOOKUP(VALUE(Q138),Rates!G$4:L$12,3,0)),4)))</f>
        <v/>
      </c>
      <c r="AN138" s="183" t="str">
        <f>IF(AS138="","",IF(R138="Refreshment Beverage",AS138*(Rates!J$19/100),MAX(AM138,AB138)))</f>
        <v/>
      </c>
      <c r="AO138" s="186" t="str">
        <f t="shared" si="115"/>
        <v/>
      </c>
      <c r="AP138" s="186" t="str">
        <f t="shared" si="116"/>
        <v/>
      </c>
      <c r="AQ138" s="186" t="str">
        <f>IF(AS138="","",IF(R138="Refreshment Beverage",ROUND(SUM(VLOOKUP(Q:Q,Rates!G$15:L$19,3,0)*(AS138-Y138-Z138-AA138)),4),ROUND(SUM(Rates!$K$8*AS138),4)))</f>
        <v/>
      </c>
      <c r="AR138" s="184" t="str">
        <f t="shared" si="117"/>
        <v/>
      </c>
      <c r="AS138" s="185" t="str">
        <f t="shared" si="118"/>
        <v/>
      </c>
      <c r="AT138" s="177" t="str">
        <f t="shared" si="119"/>
        <v/>
      </c>
      <c r="AU138" s="13" t="str">
        <f>IF(AX138="","",IF(R138="Refreshment Beverage",ROUND((BA138-Y138-Z138-AA138)*VLOOKUP(VALUE(Q138),Rates!G$15:L$19,3,0),4),ROUND(AW138*(VLOOKUP(VALUE(Q138),Rates!G:L,3,0)),4)))</f>
        <v/>
      </c>
      <c r="AV138" s="183" t="str">
        <f t="shared" si="120"/>
        <v/>
      </c>
      <c r="AW138" s="186" t="str">
        <f t="shared" si="121"/>
        <v/>
      </c>
      <c r="AX138" s="184" t="str">
        <f t="shared" si="122"/>
        <v/>
      </c>
      <c r="AY138" s="186" t="str">
        <f>IF(AX138="","",IF(R138="Refreshment Beverage",ROUND(SUM(AX138*Rates!K$19),4),ROUND(SUM(AX138*(Rates!J$8/100)),4)))</f>
        <v/>
      </c>
      <c r="AZ138" s="183" t="str">
        <f t="shared" si="123"/>
        <v/>
      </c>
      <c r="BA138" s="185" t="str">
        <f t="shared" si="124"/>
        <v/>
      </c>
      <c r="BD138" s="171"/>
      <c r="BE138" s="171"/>
      <c r="BF138" s="171"/>
      <c r="BG138" s="171"/>
    </row>
    <row r="139" spans="1:59" ht="15" customHeight="1" x14ac:dyDescent="0.3">
      <c r="A139" s="172"/>
      <c r="B139" s="172"/>
      <c r="C139" s="172"/>
      <c r="D139" s="173"/>
      <c r="E139" s="173"/>
      <c r="F139" s="173"/>
      <c r="G139" s="173"/>
      <c r="H139" s="173"/>
      <c r="I139" s="174"/>
      <c r="J139" s="175"/>
      <c r="K139" s="176" t="str">
        <f t="shared" si="96"/>
        <v/>
      </c>
      <c r="L139" s="177" t="str">
        <f t="shared" si="97"/>
        <v/>
      </c>
      <c r="M139" s="178" t="str">
        <f t="shared" si="98"/>
        <v/>
      </c>
      <c r="N139" s="44" t="str" cm="1">
        <f t="array" ref="N139">IFERROR(IF(_xlfn.SINGLE(A:A)="","",IF(R139="Beer",SUM(LOOKUP(2,1/(Rates!$B$3:$B$5&lt;=W139)/(Rates!$C$3:$C$5&gt;=W139),Rates!$D$3:$D$5)*(X139/100)*W139),IF(R139="Refreshment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44" t="str">
        <f t="shared" si="99"/>
        <v/>
      </c>
      <c r="P139" s="13"/>
      <c r="Q139" s="179" t="str">
        <f t="shared" si="100"/>
        <v/>
      </c>
      <c r="R139" s="180" t="str">
        <f t="shared" si="101"/>
        <v/>
      </c>
      <c r="S139" s="13" t="str">
        <f>IF(A139="","",IF(R139="Refreshment Beverage",VLOOKUP(VALUE(Q139),Rates!G$15:L$19,2,0),VLOOKUP(VALUE(Q139),Rates!G$4:L$8,2,0)))</f>
        <v/>
      </c>
      <c r="T139" s="13" t="str">
        <f t="shared" si="102"/>
        <v/>
      </c>
      <c r="U139" s="181" t="str">
        <f t="shared" si="103"/>
        <v/>
      </c>
      <c r="V139" s="13" t="str">
        <f t="shared" si="104"/>
        <v/>
      </c>
      <c r="W139" s="13" t="str">
        <f t="shared" si="105"/>
        <v/>
      </c>
      <c r="X139" s="182" t="str">
        <f t="shared" si="106"/>
        <v/>
      </c>
      <c r="Y139" s="183" t="str">
        <f>IF(A:A="","",IF(R139="Refreshment Beverage",VLOOKUP(Q139,Rates!G$15:L$19,6,0)*W139,VLOOKUP(Q139,Rates!G$4:L$12,6,0)*W139))</f>
        <v/>
      </c>
      <c r="Z139" s="183" t="str">
        <f t="shared" si="107"/>
        <v/>
      </c>
      <c r="AA139" s="17">
        <f t="shared" si="95"/>
        <v>0</v>
      </c>
      <c r="AB139" s="177" t="str" cm="1">
        <f t="array" ref="AB139">IF(_xlfn.SINGLE(A:A)="","",IF(R139="Refreshment Beverage","",IF(AND(R139="Beer",Q139=0),SUM(LOOKUP(2,1/(Rates!$B$15:$B$18&lt;=W139)/(Rates!$C$15:$C$18&gt;=W139),Rates!$D$15:$D$18)*W139),VLOOKUP(VALUE(_xlfn.SINGLE(Q:Q)),Rates!A:B,2,0)*W139)))</f>
        <v/>
      </c>
      <c r="AC139" s="177" t="str" cm="1">
        <f t="array" ref="AC139">IF(_xlfn.SINGLE(A:A)="","",IF(R139="Refreshment Beverage","",IF(AND(R139="Beer",Q139=0),SUM(LOOKUP(2,1/(Rates!$B$15:$B$18&lt;=W139)/(Rates!$C$15:$C$18&gt;=W139),Rates!$E$15:$E$18)*W139),VLOOKUP(VALUE(_xlfn.SINGLE(Q:Q)),Rates!A:C,3,0)*W139)))</f>
        <v/>
      </c>
      <c r="AD139" s="168">
        <f>IFERROR(IF(OR(Q139=1,Q139=2,Q139=3,Q139=4),VLOOKUP(Q139,Rates!$A$31:$B$34,2,0)*W139,IF(V139=1,VLOOKUP(U139,'REB BEV MIN MKUP'!B:E,4,0),IF(V139&gt;1,VLOOKUP(VALUE(W139),'REB BEV MIN MKUP'!O:Q,3,0),0))),0)</f>
        <v>0</v>
      </c>
      <c r="AE139" s="177" t="str">
        <f t="shared" si="108"/>
        <v/>
      </c>
      <c r="AF139" s="13" t="str">
        <f t="shared" si="109"/>
        <v/>
      </c>
      <c r="AG139" s="177" t="str">
        <f t="shared" si="110"/>
        <v/>
      </c>
      <c r="AH139" s="184" t="str">
        <f t="shared" si="111"/>
        <v/>
      </c>
      <c r="AI139" s="184" t="str">
        <f>IF(AE:AE="","",IF(R139="Refreshment Beverage",AK139*(Rates!J$19/100),ROUND(SUM(AH139*(Rates!$J$8/100)),4)))</f>
        <v/>
      </c>
      <c r="AJ139" s="183" t="str">
        <f t="shared" si="112"/>
        <v/>
      </c>
      <c r="AK139" s="185" t="str">
        <f t="shared" si="113"/>
        <v/>
      </c>
      <c r="AL139" s="177" t="str">
        <f t="shared" si="114"/>
        <v/>
      </c>
      <c r="AM139" s="13" t="str">
        <f>IF(AS139="","",IF(R139="Refreshment Beverage",ROUND(AS139*Rates!K$19,4),ROUND(AO139*(VLOOKUP(VALUE(Q139),Rates!G$4:L$12,3,0)),4)))</f>
        <v/>
      </c>
      <c r="AN139" s="183" t="str">
        <f>IF(AS139="","",IF(R139="Refreshment Beverage",AS139*(Rates!J$19/100),MAX(AM139,AB139)))</f>
        <v/>
      </c>
      <c r="AO139" s="186" t="str">
        <f t="shared" si="115"/>
        <v/>
      </c>
      <c r="AP139" s="186" t="str">
        <f t="shared" si="116"/>
        <v/>
      </c>
      <c r="AQ139" s="186" t="str">
        <f>IF(AS139="","",IF(R139="Refreshment Beverage",ROUND(SUM(VLOOKUP(Q:Q,Rates!G$15:L$19,3,0)*(AS139-Y139-Z139-AA139)),4),ROUND(SUM(Rates!$K$8*AS139),4)))</f>
        <v/>
      </c>
      <c r="AR139" s="184" t="str">
        <f t="shared" si="117"/>
        <v/>
      </c>
      <c r="AS139" s="185" t="str">
        <f t="shared" si="118"/>
        <v/>
      </c>
      <c r="AT139" s="177" t="str">
        <f t="shared" si="119"/>
        <v/>
      </c>
      <c r="AU139" s="13" t="str">
        <f>IF(AX139="","",IF(R139="Refreshment Beverage",ROUND((BA139-Y139-Z139-AA139)*VLOOKUP(VALUE(Q139),Rates!G$15:L$19,3,0),4),ROUND(AW139*(VLOOKUP(VALUE(Q139),Rates!G:L,3,0)),4)))</f>
        <v/>
      </c>
      <c r="AV139" s="183" t="str">
        <f t="shared" si="120"/>
        <v/>
      </c>
      <c r="AW139" s="186" t="str">
        <f t="shared" si="121"/>
        <v/>
      </c>
      <c r="AX139" s="184" t="str">
        <f t="shared" si="122"/>
        <v/>
      </c>
      <c r="AY139" s="186" t="str">
        <f>IF(AX139="","",IF(R139="Refreshment Beverage",ROUND(SUM(AX139*Rates!K$19),4),ROUND(SUM(AX139*(Rates!J$8/100)),4)))</f>
        <v/>
      </c>
      <c r="AZ139" s="183" t="str">
        <f t="shared" si="123"/>
        <v/>
      </c>
      <c r="BA139" s="185" t="str">
        <f t="shared" si="124"/>
        <v/>
      </c>
      <c r="BD139" s="171"/>
      <c r="BE139" s="171"/>
      <c r="BF139" s="171"/>
      <c r="BG139" s="171"/>
    </row>
    <row r="140" spans="1:59" ht="15" customHeight="1" x14ac:dyDescent="0.3">
      <c r="A140" s="172"/>
      <c r="B140" s="172"/>
      <c r="C140" s="172"/>
      <c r="D140" s="173"/>
      <c r="E140" s="173"/>
      <c r="F140" s="173"/>
      <c r="G140" s="173"/>
      <c r="H140" s="173"/>
      <c r="I140" s="174"/>
      <c r="J140" s="175"/>
      <c r="K140" s="176" t="str">
        <f t="shared" si="96"/>
        <v/>
      </c>
      <c r="L140" s="177" t="str">
        <f t="shared" si="97"/>
        <v/>
      </c>
      <c r="M140" s="178" t="str">
        <f t="shared" si="98"/>
        <v/>
      </c>
      <c r="N140" s="44" t="str" cm="1">
        <f t="array" ref="N140">IFERROR(IF(_xlfn.SINGLE(A:A)="","",IF(R140="Beer",SUM(LOOKUP(2,1/(Rates!$B$3:$B$5&lt;=W140)/(Rates!$C$3:$C$5&gt;=W140),Rates!$D$3:$D$5)*(X140/100)*W140),IF(R140="Refreshment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44" t="str">
        <f t="shared" si="99"/>
        <v/>
      </c>
      <c r="P140" s="13"/>
      <c r="Q140" s="179" t="str">
        <f t="shared" si="100"/>
        <v/>
      </c>
      <c r="R140" s="180" t="str">
        <f t="shared" si="101"/>
        <v/>
      </c>
      <c r="S140" s="13" t="str">
        <f>IF(A140="","",IF(R140="Refreshment Beverage",VLOOKUP(VALUE(Q140),Rates!G$15:L$19,2,0),VLOOKUP(VALUE(Q140),Rates!G$4:L$8,2,0)))</f>
        <v/>
      </c>
      <c r="T140" s="13" t="str">
        <f t="shared" si="102"/>
        <v/>
      </c>
      <c r="U140" s="181" t="str">
        <f t="shared" si="103"/>
        <v/>
      </c>
      <c r="V140" s="13" t="str">
        <f t="shared" si="104"/>
        <v/>
      </c>
      <c r="W140" s="13" t="str">
        <f t="shared" si="105"/>
        <v/>
      </c>
      <c r="X140" s="182" t="str">
        <f t="shared" si="106"/>
        <v/>
      </c>
      <c r="Y140" s="183" t="str">
        <f>IF(A:A="","",IF(R140="Refreshment Beverage",VLOOKUP(Q140,Rates!G$15:L$19,6,0)*W140,VLOOKUP(Q140,Rates!G$4:L$12,6,0)*W140))</f>
        <v/>
      </c>
      <c r="Z140" s="183" t="str">
        <f t="shared" si="107"/>
        <v/>
      </c>
      <c r="AA140" s="17">
        <f t="shared" si="95"/>
        <v>0</v>
      </c>
      <c r="AB140" s="177" t="str" cm="1">
        <f t="array" ref="AB140">IF(_xlfn.SINGLE(A:A)="","",IF(R140="Refreshment Beverage","",IF(AND(R140="Beer",Q140=0),SUM(LOOKUP(2,1/(Rates!$B$15:$B$18&lt;=W140)/(Rates!$C$15:$C$18&gt;=W140),Rates!$D$15:$D$18)*W140),VLOOKUP(VALUE(_xlfn.SINGLE(Q:Q)),Rates!A:B,2,0)*W140)))</f>
        <v/>
      </c>
      <c r="AC140" s="177" t="str" cm="1">
        <f t="array" ref="AC140">IF(_xlfn.SINGLE(A:A)="","",IF(R140="Refreshment Beverage","",IF(AND(R140="Beer",Q140=0),SUM(LOOKUP(2,1/(Rates!$B$15:$B$18&lt;=W140)/(Rates!$C$15:$C$18&gt;=W140),Rates!$E$15:$E$18)*W140),VLOOKUP(VALUE(_xlfn.SINGLE(Q:Q)),Rates!A:C,3,0)*W140)))</f>
        <v/>
      </c>
      <c r="AD140" s="168">
        <f>IFERROR(IF(OR(Q140=1,Q140=2,Q140=3,Q140=4),VLOOKUP(Q140,Rates!$A$31:$B$34,2,0)*W140,IF(V140=1,VLOOKUP(U140,'REB BEV MIN MKUP'!B:E,4,0),IF(V140&gt;1,VLOOKUP(VALUE(W140),'REB BEV MIN MKUP'!O:Q,3,0),0))),0)</f>
        <v>0</v>
      </c>
      <c r="AE140" s="177" t="str">
        <f t="shared" si="108"/>
        <v/>
      </c>
      <c r="AF140" s="13" t="str">
        <f t="shared" si="109"/>
        <v/>
      </c>
      <c r="AG140" s="177" t="str">
        <f t="shared" si="110"/>
        <v/>
      </c>
      <c r="AH140" s="184" t="str">
        <f t="shared" si="111"/>
        <v/>
      </c>
      <c r="AI140" s="184" t="str">
        <f>IF(AE:AE="","",IF(R140="Refreshment Beverage",AK140*(Rates!J$19/100),ROUND(SUM(AH140*(Rates!$J$8/100)),4)))</f>
        <v/>
      </c>
      <c r="AJ140" s="183" t="str">
        <f t="shared" si="112"/>
        <v/>
      </c>
      <c r="AK140" s="185" t="str">
        <f t="shared" si="113"/>
        <v/>
      </c>
      <c r="AL140" s="177" t="str">
        <f t="shared" si="114"/>
        <v/>
      </c>
      <c r="AM140" s="13" t="str">
        <f>IF(AS140="","",IF(R140="Refreshment Beverage",ROUND(AS140*Rates!K$19,4),ROUND(AO140*(VLOOKUP(VALUE(Q140),Rates!G$4:L$12,3,0)),4)))</f>
        <v/>
      </c>
      <c r="AN140" s="183" t="str">
        <f>IF(AS140="","",IF(R140="Refreshment Beverage",AS140*(Rates!J$19/100),MAX(AM140,AB140)))</f>
        <v/>
      </c>
      <c r="AO140" s="186" t="str">
        <f t="shared" si="115"/>
        <v/>
      </c>
      <c r="AP140" s="186" t="str">
        <f t="shared" si="116"/>
        <v/>
      </c>
      <c r="AQ140" s="186" t="str">
        <f>IF(AS140="","",IF(R140="Refreshment Beverage",ROUND(SUM(VLOOKUP(Q:Q,Rates!G$15:L$19,3,0)*(AS140-Y140-Z140-AA140)),4),ROUND(SUM(Rates!$K$8*AS140),4)))</f>
        <v/>
      </c>
      <c r="AR140" s="184" t="str">
        <f t="shared" si="117"/>
        <v/>
      </c>
      <c r="AS140" s="185" t="str">
        <f t="shared" si="118"/>
        <v/>
      </c>
      <c r="AT140" s="177" t="str">
        <f t="shared" si="119"/>
        <v/>
      </c>
      <c r="AU140" s="13" t="str">
        <f>IF(AX140="","",IF(R140="Refreshment Beverage",ROUND((BA140-Y140-Z140-AA140)*VLOOKUP(VALUE(Q140),Rates!G$15:L$19,3,0),4),ROUND(AW140*(VLOOKUP(VALUE(Q140),Rates!G:L,3,0)),4)))</f>
        <v/>
      </c>
      <c r="AV140" s="183" t="str">
        <f t="shared" si="120"/>
        <v/>
      </c>
      <c r="AW140" s="186" t="str">
        <f t="shared" si="121"/>
        <v/>
      </c>
      <c r="AX140" s="184" t="str">
        <f t="shared" si="122"/>
        <v/>
      </c>
      <c r="AY140" s="186" t="str">
        <f>IF(AX140="","",IF(R140="Refreshment Beverage",ROUND(SUM(AX140*Rates!K$19),4),ROUND(SUM(AX140*(Rates!J$8/100)),4)))</f>
        <v/>
      </c>
      <c r="AZ140" s="183" t="str">
        <f t="shared" si="123"/>
        <v/>
      </c>
      <c r="BA140" s="185" t="str">
        <f t="shared" si="124"/>
        <v/>
      </c>
      <c r="BD140" s="171"/>
      <c r="BE140" s="171"/>
      <c r="BF140" s="171"/>
      <c r="BG140" s="171"/>
    </row>
    <row r="141" spans="1:59" ht="15" customHeight="1" x14ac:dyDescent="0.3">
      <c r="A141" s="172"/>
      <c r="B141" s="172"/>
      <c r="C141" s="172"/>
      <c r="D141" s="173"/>
      <c r="E141" s="173"/>
      <c r="F141" s="173"/>
      <c r="G141" s="173"/>
      <c r="H141" s="173"/>
      <c r="I141" s="174"/>
      <c r="J141" s="175"/>
      <c r="K141" s="176" t="str">
        <f t="shared" si="96"/>
        <v/>
      </c>
      <c r="L141" s="177" t="str">
        <f t="shared" si="97"/>
        <v/>
      </c>
      <c r="M141" s="178" t="str">
        <f t="shared" si="98"/>
        <v/>
      </c>
      <c r="N141" s="44" t="str" cm="1">
        <f t="array" ref="N141">IFERROR(IF(_xlfn.SINGLE(A:A)="","",IF(R141="Beer",SUM(LOOKUP(2,1/(Rates!$B$3:$B$5&lt;=W141)/(Rates!$C$3:$C$5&gt;=W141),Rates!$D$3:$D$5)*(X141/100)*W141),IF(R141="Refreshment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44" t="str">
        <f t="shared" si="99"/>
        <v/>
      </c>
      <c r="P141" s="13"/>
      <c r="Q141" s="179" t="str">
        <f t="shared" si="100"/>
        <v/>
      </c>
      <c r="R141" s="180" t="str">
        <f t="shared" si="101"/>
        <v/>
      </c>
      <c r="S141" s="13" t="str">
        <f>IF(A141="","",IF(R141="Refreshment Beverage",VLOOKUP(VALUE(Q141),Rates!G$15:L$19,2,0),VLOOKUP(VALUE(Q141),Rates!G$4:L$8,2,0)))</f>
        <v/>
      </c>
      <c r="T141" s="13" t="str">
        <f t="shared" si="102"/>
        <v/>
      </c>
      <c r="U141" s="181" t="str">
        <f t="shared" si="103"/>
        <v/>
      </c>
      <c r="V141" s="13" t="str">
        <f t="shared" si="104"/>
        <v/>
      </c>
      <c r="W141" s="13" t="str">
        <f t="shared" si="105"/>
        <v/>
      </c>
      <c r="X141" s="182" t="str">
        <f t="shared" si="106"/>
        <v/>
      </c>
      <c r="Y141" s="183" t="str">
        <f>IF(A:A="","",IF(R141="Refreshment Beverage",VLOOKUP(Q141,Rates!G$15:L$19,6,0)*W141,VLOOKUP(Q141,Rates!G$4:L$12,6,0)*W141))</f>
        <v/>
      </c>
      <c r="Z141" s="183" t="str">
        <f t="shared" si="107"/>
        <v/>
      </c>
      <c r="AA141" s="17">
        <f t="shared" si="95"/>
        <v>0</v>
      </c>
      <c r="AB141" s="177" t="str" cm="1">
        <f t="array" ref="AB141">IF(_xlfn.SINGLE(A:A)="","",IF(R141="Refreshment Beverage","",IF(AND(R141="Beer",Q141=0),SUM(LOOKUP(2,1/(Rates!$B$15:$B$18&lt;=W141)/(Rates!$C$15:$C$18&gt;=W141),Rates!$D$15:$D$18)*W141),VLOOKUP(VALUE(_xlfn.SINGLE(Q:Q)),Rates!A:B,2,0)*W141)))</f>
        <v/>
      </c>
      <c r="AC141" s="177" t="str" cm="1">
        <f t="array" ref="AC141">IF(_xlfn.SINGLE(A:A)="","",IF(R141="Refreshment Beverage","",IF(AND(R141="Beer",Q141=0),SUM(LOOKUP(2,1/(Rates!$B$15:$B$18&lt;=W141)/(Rates!$C$15:$C$18&gt;=W141),Rates!$E$15:$E$18)*W141),VLOOKUP(VALUE(_xlfn.SINGLE(Q:Q)),Rates!A:C,3,0)*W141)))</f>
        <v/>
      </c>
      <c r="AD141" s="168">
        <f>IFERROR(IF(OR(Q141=1,Q141=2,Q141=3,Q141=4),VLOOKUP(Q141,Rates!$A$31:$B$34,2,0)*W141,IF(V141=1,VLOOKUP(U141,'REB BEV MIN MKUP'!B:E,4,0),IF(V141&gt;1,VLOOKUP(VALUE(W141),'REB BEV MIN MKUP'!O:Q,3,0),0))),0)</f>
        <v>0</v>
      </c>
      <c r="AE141" s="177" t="str">
        <f t="shared" si="108"/>
        <v/>
      </c>
      <c r="AF141" s="13" t="str">
        <f t="shared" si="109"/>
        <v/>
      </c>
      <c r="AG141" s="177" t="str">
        <f t="shared" si="110"/>
        <v/>
      </c>
      <c r="AH141" s="184" t="str">
        <f t="shared" si="111"/>
        <v/>
      </c>
      <c r="AI141" s="184" t="str">
        <f>IF(AE:AE="","",IF(R141="Refreshment Beverage",AK141*(Rates!J$19/100),ROUND(SUM(AH141*(Rates!$J$8/100)),4)))</f>
        <v/>
      </c>
      <c r="AJ141" s="183" t="str">
        <f t="shared" si="112"/>
        <v/>
      </c>
      <c r="AK141" s="185" t="str">
        <f t="shared" si="113"/>
        <v/>
      </c>
      <c r="AL141" s="177" t="str">
        <f t="shared" si="114"/>
        <v/>
      </c>
      <c r="AM141" s="13" t="str">
        <f>IF(AS141="","",IF(R141="Refreshment Beverage",ROUND(AS141*Rates!K$19,4),ROUND(AO141*(VLOOKUP(VALUE(Q141),Rates!G$4:L$12,3,0)),4)))</f>
        <v/>
      </c>
      <c r="AN141" s="183" t="str">
        <f>IF(AS141="","",IF(R141="Refreshment Beverage",AS141*(Rates!J$19/100),MAX(AM141,AB141)))</f>
        <v/>
      </c>
      <c r="AO141" s="186" t="str">
        <f t="shared" si="115"/>
        <v/>
      </c>
      <c r="AP141" s="186" t="str">
        <f t="shared" si="116"/>
        <v/>
      </c>
      <c r="AQ141" s="186" t="str">
        <f>IF(AS141="","",IF(R141="Refreshment Beverage",ROUND(SUM(VLOOKUP(Q:Q,Rates!G$15:L$19,3,0)*(AS141-Y141-Z141-AA141)),4),ROUND(SUM(Rates!$K$8*AS141),4)))</f>
        <v/>
      </c>
      <c r="AR141" s="184" t="str">
        <f t="shared" si="117"/>
        <v/>
      </c>
      <c r="AS141" s="185" t="str">
        <f t="shared" si="118"/>
        <v/>
      </c>
      <c r="AT141" s="177" t="str">
        <f t="shared" si="119"/>
        <v/>
      </c>
      <c r="AU141" s="13" t="str">
        <f>IF(AX141="","",IF(R141="Refreshment Beverage",ROUND((BA141-Y141-Z141-AA141)*VLOOKUP(VALUE(Q141),Rates!G$15:L$19,3,0),4),ROUND(AW141*(VLOOKUP(VALUE(Q141),Rates!G:L,3,0)),4)))</f>
        <v/>
      </c>
      <c r="AV141" s="183" t="str">
        <f t="shared" si="120"/>
        <v/>
      </c>
      <c r="AW141" s="186" t="str">
        <f t="shared" si="121"/>
        <v/>
      </c>
      <c r="AX141" s="184" t="str">
        <f t="shared" si="122"/>
        <v/>
      </c>
      <c r="AY141" s="186" t="str">
        <f>IF(AX141="","",IF(R141="Refreshment Beverage",ROUND(SUM(AX141*Rates!K$19),4),ROUND(SUM(AX141*(Rates!J$8/100)),4)))</f>
        <v/>
      </c>
      <c r="AZ141" s="183" t="str">
        <f t="shared" si="123"/>
        <v/>
      </c>
      <c r="BA141" s="185" t="str">
        <f t="shared" si="124"/>
        <v/>
      </c>
      <c r="BD141" s="171"/>
      <c r="BE141" s="171"/>
      <c r="BF141" s="171"/>
      <c r="BG141" s="171"/>
    </row>
    <row r="142" spans="1:59" ht="15" customHeight="1" x14ac:dyDescent="0.3">
      <c r="A142" s="172"/>
      <c r="B142" s="172"/>
      <c r="C142" s="172"/>
      <c r="D142" s="173"/>
      <c r="E142" s="173"/>
      <c r="F142" s="173"/>
      <c r="G142" s="173"/>
      <c r="H142" s="173"/>
      <c r="I142" s="174"/>
      <c r="J142" s="175"/>
      <c r="K142" s="176" t="str">
        <f t="shared" si="96"/>
        <v/>
      </c>
      <c r="L142" s="177" t="str">
        <f t="shared" si="97"/>
        <v/>
      </c>
      <c r="M142" s="178" t="str">
        <f t="shared" si="98"/>
        <v/>
      </c>
      <c r="N142" s="44" t="str" cm="1">
        <f t="array" ref="N142">IFERROR(IF(_xlfn.SINGLE(A:A)="","",IF(R142="Beer",SUM(LOOKUP(2,1/(Rates!$B$3:$B$5&lt;=W142)/(Rates!$C$3:$C$5&gt;=W142),Rates!$D$3:$D$5)*(X142/100)*W142),IF(R142="Refreshment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44" t="str">
        <f t="shared" si="99"/>
        <v/>
      </c>
      <c r="P142" s="13"/>
      <c r="Q142" s="179" t="str">
        <f t="shared" si="100"/>
        <v/>
      </c>
      <c r="R142" s="180" t="str">
        <f t="shared" si="101"/>
        <v/>
      </c>
      <c r="S142" s="13" t="str">
        <f>IF(A142="","",IF(R142="Refreshment Beverage",VLOOKUP(VALUE(Q142),Rates!G$15:L$19,2,0),VLOOKUP(VALUE(Q142),Rates!G$4:L$8,2,0)))</f>
        <v/>
      </c>
      <c r="T142" s="13" t="str">
        <f t="shared" si="102"/>
        <v/>
      </c>
      <c r="U142" s="181" t="str">
        <f t="shared" si="103"/>
        <v/>
      </c>
      <c r="V142" s="13" t="str">
        <f t="shared" si="104"/>
        <v/>
      </c>
      <c r="W142" s="13" t="str">
        <f t="shared" si="105"/>
        <v/>
      </c>
      <c r="X142" s="182" t="str">
        <f t="shared" si="106"/>
        <v/>
      </c>
      <c r="Y142" s="183" t="str">
        <f>IF(A:A="","",IF(R142="Refreshment Beverage",VLOOKUP(Q142,Rates!G$15:L$19,6,0)*W142,VLOOKUP(Q142,Rates!G$4:L$12,6,0)*W142))</f>
        <v/>
      </c>
      <c r="Z142" s="183" t="str">
        <f t="shared" si="107"/>
        <v/>
      </c>
      <c r="AA142" s="17">
        <f t="shared" si="95"/>
        <v>0</v>
      </c>
      <c r="AB142" s="177" t="str" cm="1">
        <f t="array" ref="AB142">IF(_xlfn.SINGLE(A:A)="","",IF(R142="Refreshment Beverage","",IF(AND(R142="Beer",Q142=0),SUM(LOOKUP(2,1/(Rates!$B$15:$B$18&lt;=W142)/(Rates!$C$15:$C$18&gt;=W142),Rates!$D$15:$D$18)*W142),VLOOKUP(VALUE(_xlfn.SINGLE(Q:Q)),Rates!A:B,2,0)*W142)))</f>
        <v/>
      </c>
      <c r="AC142" s="177" t="str" cm="1">
        <f t="array" ref="AC142">IF(_xlfn.SINGLE(A:A)="","",IF(R142="Refreshment Beverage","",IF(AND(R142="Beer",Q142=0),SUM(LOOKUP(2,1/(Rates!$B$15:$B$18&lt;=W142)/(Rates!$C$15:$C$18&gt;=W142),Rates!$E$15:$E$18)*W142),VLOOKUP(VALUE(_xlfn.SINGLE(Q:Q)),Rates!A:C,3,0)*W142)))</f>
        <v/>
      </c>
      <c r="AD142" s="168">
        <f>IFERROR(IF(OR(Q142=1,Q142=2,Q142=3,Q142=4),VLOOKUP(Q142,Rates!$A$31:$B$34,2,0)*W142,IF(V142=1,VLOOKUP(U142,'REB BEV MIN MKUP'!B:E,4,0),IF(V142&gt;1,VLOOKUP(VALUE(W142),'REB BEV MIN MKUP'!O:Q,3,0),0))),0)</f>
        <v>0</v>
      </c>
      <c r="AE142" s="177" t="str">
        <f t="shared" si="108"/>
        <v/>
      </c>
      <c r="AF142" s="13" t="str">
        <f t="shared" si="109"/>
        <v/>
      </c>
      <c r="AG142" s="177" t="str">
        <f t="shared" si="110"/>
        <v/>
      </c>
      <c r="AH142" s="184" t="str">
        <f t="shared" si="111"/>
        <v/>
      </c>
      <c r="AI142" s="184" t="str">
        <f>IF(AE:AE="","",IF(R142="Refreshment Beverage",AK142*(Rates!J$19/100),ROUND(SUM(AH142*(Rates!$J$8/100)),4)))</f>
        <v/>
      </c>
      <c r="AJ142" s="183" t="str">
        <f t="shared" si="112"/>
        <v/>
      </c>
      <c r="AK142" s="185" t="str">
        <f t="shared" si="113"/>
        <v/>
      </c>
      <c r="AL142" s="177" t="str">
        <f t="shared" si="114"/>
        <v/>
      </c>
      <c r="AM142" s="13" t="str">
        <f>IF(AS142="","",IF(R142="Refreshment Beverage",ROUND(AS142*Rates!K$19,4),ROUND(AO142*(VLOOKUP(VALUE(Q142),Rates!G$4:L$12,3,0)),4)))</f>
        <v/>
      </c>
      <c r="AN142" s="183" t="str">
        <f>IF(AS142="","",IF(R142="Refreshment Beverage",AS142*(Rates!J$19/100),MAX(AM142,AB142)))</f>
        <v/>
      </c>
      <c r="AO142" s="186" t="str">
        <f t="shared" si="115"/>
        <v/>
      </c>
      <c r="AP142" s="186" t="str">
        <f t="shared" si="116"/>
        <v/>
      </c>
      <c r="AQ142" s="186" t="str">
        <f>IF(AS142="","",IF(R142="Refreshment Beverage",ROUND(SUM(VLOOKUP(Q:Q,Rates!G$15:L$19,3,0)*(AS142-Y142-Z142-AA142)),4),ROUND(SUM(Rates!$K$8*AS142),4)))</f>
        <v/>
      </c>
      <c r="AR142" s="184" t="str">
        <f t="shared" si="117"/>
        <v/>
      </c>
      <c r="AS142" s="185" t="str">
        <f t="shared" si="118"/>
        <v/>
      </c>
      <c r="AT142" s="177" t="str">
        <f t="shared" si="119"/>
        <v/>
      </c>
      <c r="AU142" s="13" t="str">
        <f>IF(AX142="","",IF(R142="Refreshment Beverage",ROUND((BA142-Y142-Z142-AA142)*VLOOKUP(VALUE(Q142),Rates!G$15:L$19,3,0),4),ROUND(AW142*(VLOOKUP(VALUE(Q142),Rates!G:L,3,0)),4)))</f>
        <v/>
      </c>
      <c r="AV142" s="183" t="str">
        <f t="shared" si="120"/>
        <v/>
      </c>
      <c r="AW142" s="186" t="str">
        <f t="shared" si="121"/>
        <v/>
      </c>
      <c r="AX142" s="184" t="str">
        <f t="shared" si="122"/>
        <v/>
      </c>
      <c r="AY142" s="186" t="str">
        <f>IF(AX142="","",IF(R142="Refreshment Beverage",ROUND(SUM(AX142*Rates!K$19),4),ROUND(SUM(AX142*(Rates!J$8/100)),4)))</f>
        <v/>
      </c>
      <c r="AZ142" s="183" t="str">
        <f t="shared" si="123"/>
        <v/>
      </c>
      <c r="BA142" s="185" t="str">
        <f t="shared" si="124"/>
        <v/>
      </c>
      <c r="BD142" s="171"/>
      <c r="BE142" s="171"/>
      <c r="BF142" s="171"/>
      <c r="BG142" s="171"/>
    </row>
    <row r="143" spans="1:59" ht="15" customHeight="1" x14ac:dyDescent="0.3">
      <c r="A143" s="172"/>
      <c r="B143" s="172"/>
      <c r="C143" s="172"/>
      <c r="D143" s="173"/>
      <c r="E143" s="173"/>
      <c r="F143" s="173"/>
      <c r="G143" s="173"/>
      <c r="H143" s="173"/>
      <c r="I143" s="174"/>
      <c r="J143" s="175"/>
      <c r="K143" s="176" t="str">
        <f t="shared" si="96"/>
        <v/>
      </c>
      <c r="L143" s="177" t="str">
        <f t="shared" si="97"/>
        <v/>
      </c>
      <c r="M143" s="178" t="str">
        <f t="shared" si="98"/>
        <v/>
      </c>
      <c r="N143" s="44" t="str" cm="1">
        <f t="array" ref="N143">IFERROR(IF(_xlfn.SINGLE(A:A)="","",IF(R143="Beer",SUM(LOOKUP(2,1/(Rates!$B$3:$B$5&lt;=W143)/(Rates!$C$3:$C$5&gt;=W143),Rates!$D$3:$D$5)*(X143/100)*W143),IF(R143="Refreshment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44" t="str">
        <f t="shared" si="99"/>
        <v/>
      </c>
      <c r="P143" s="13"/>
      <c r="Q143" s="179" t="str">
        <f t="shared" si="100"/>
        <v/>
      </c>
      <c r="R143" s="180" t="str">
        <f t="shared" si="101"/>
        <v/>
      </c>
      <c r="S143" s="13" t="str">
        <f>IF(A143="","",IF(R143="Refreshment Beverage",VLOOKUP(VALUE(Q143),Rates!G$15:L$19,2,0),VLOOKUP(VALUE(Q143),Rates!G$4:L$8,2,0)))</f>
        <v/>
      </c>
      <c r="T143" s="13" t="str">
        <f t="shared" si="102"/>
        <v/>
      </c>
      <c r="U143" s="181" t="str">
        <f t="shared" si="103"/>
        <v/>
      </c>
      <c r="V143" s="13" t="str">
        <f t="shared" si="104"/>
        <v/>
      </c>
      <c r="W143" s="13" t="str">
        <f t="shared" si="105"/>
        <v/>
      </c>
      <c r="X143" s="182" t="str">
        <f t="shared" si="106"/>
        <v/>
      </c>
      <c r="Y143" s="183" t="str">
        <f>IF(A:A="","",IF(R143="Refreshment Beverage",VLOOKUP(Q143,Rates!G$15:L$19,6,0)*W143,VLOOKUP(Q143,Rates!G$4:L$12,6,0)*W143))</f>
        <v/>
      </c>
      <c r="Z143" s="183" t="str">
        <f t="shared" si="107"/>
        <v/>
      </c>
      <c r="AA143" s="17">
        <f t="shared" si="95"/>
        <v>0</v>
      </c>
      <c r="AB143" s="177" t="str" cm="1">
        <f t="array" ref="AB143">IF(_xlfn.SINGLE(A:A)="","",IF(R143="Refreshment Beverage","",IF(AND(R143="Beer",Q143=0),SUM(LOOKUP(2,1/(Rates!$B$15:$B$18&lt;=W143)/(Rates!$C$15:$C$18&gt;=W143),Rates!$D$15:$D$18)*W143),VLOOKUP(VALUE(_xlfn.SINGLE(Q:Q)),Rates!A:B,2,0)*W143)))</f>
        <v/>
      </c>
      <c r="AC143" s="177" t="str" cm="1">
        <f t="array" ref="AC143">IF(_xlfn.SINGLE(A:A)="","",IF(R143="Refreshment Beverage","",IF(AND(R143="Beer",Q143=0),SUM(LOOKUP(2,1/(Rates!$B$15:$B$18&lt;=W143)/(Rates!$C$15:$C$18&gt;=W143),Rates!$E$15:$E$18)*W143),VLOOKUP(VALUE(_xlfn.SINGLE(Q:Q)),Rates!A:C,3,0)*W143)))</f>
        <v/>
      </c>
      <c r="AD143" s="168">
        <f>IFERROR(IF(OR(Q143=1,Q143=2,Q143=3,Q143=4),VLOOKUP(Q143,Rates!$A$31:$B$34,2,0)*W143,IF(V143=1,VLOOKUP(U143,'REB BEV MIN MKUP'!B:E,4,0),IF(V143&gt;1,VLOOKUP(VALUE(W143),'REB BEV MIN MKUP'!O:Q,3,0),0))),0)</f>
        <v>0</v>
      </c>
      <c r="AE143" s="177" t="str">
        <f t="shared" si="108"/>
        <v/>
      </c>
      <c r="AF143" s="13" t="str">
        <f t="shared" si="109"/>
        <v/>
      </c>
      <c r="AG143" s="177" t="str">
        <f t="shared" si="110"/>
        <v/>
      </c>
      <c r="AH143" s="184" t="str">
        <f t="shared" si="111"/>
        <v/>
      </c>
      <c r="AI143" s="184" t="str">
        <f>IF(AE:AE="","",IF(R143="Refreshment Beverage",AK143*(Rates!J$19/100),ROUND(SUM(AH143*(Rates!$J$8/100)),4)))</f>
        <v/>
      </c>
      <c r="AJ143" s="183" t="str">
        <f t="shared" si="112"/>
        <v/>
      </c>
      <c r="AK143" s="185" t="str">
        <f t="shared" si="113"/>
        <v/>
      </c>
      <c r="AL143" s="177" t="str">
        <f t="shared" si="114"/>
        <v/>
      </c>
      <c r="AM143" s="13" t="str">
        <f>IF(AS143="","",IF(R143="Refreshment Beverage",ROUND(AS143*Rates!K$19,4),ROUND(AO143*(VLOOKUP(VALUE(Q143),Rates!G$4:L$12,3,0)),4)))</f>
        <v/>
      </c>
      <c r="AN143" s="183" t="str">
        <f>IF(AS143="","",IF(R143="Refreshment Beverage",AS143*(Rates!J$19/100),MAX(AM143,AB143)))</f>
        <v/>
      </c>
      <c r="AO143" s="186" t="str">
        <f t="shared" si="115"/>
        <v/>
      </c>
      <c r="AP143" s="186" t="str">
        <f t="shared" si="116"/>
        <v/>
      </c>
      <c r="AQ143" s="186" t="str">
        <f>IF(AS143="","",IF(R143="Refreshment Beverage",ROUND(SUM(VLOOKUP(Q:Q,Rates!G$15:L$19,3,0)*(AS143-Y143-Z143-AA143)),4),ROUND(SUM(Rates!$K$8*AS143),4)))</f>
        <v/>
      </c>
      <c r="AR143" s="184" t="str">
        <f t="shared" si="117"/>
        <v/>
      </c>
      <c r="AS143" s="185" t="str">
        <f t="shared" si="118"/>
        <v/>
      </c>
      <c r="AT143" s="177" t="str">
        <f t="shared" si="119"/>
        <v/>
      </c>
      <c r="AU143" s="13" t="str">
        <f>IF(AX143="","",IF(R143="Refreshment Beverage",ROUND((BA143-Y143-Z143-AA143)*VLOOKUP(VALUE(Q143),Rates!G$15:L$19,3,0),4),ROUND(AW143*(VLOOKUP(VALUE(Q143),Rates!G:L,3,0)),4)))</f>
        <v/>
      </c>
      <c r="AV143" s="183" t="str">
        <f t="shared" si="120"/>
        <v/>
      </c>
      <c r="AW143" s="186" t="str">
        <f t="shared" si="121"/>
        <v/>
      </c>
      <c r="AX143" s="184" t="str">
        <f t="shared" si="122"/>
        <v/>
      </c>
      <c r="AY143" s="186" t="str">
        <f>IF(AX143="","",IF(R143="Refreshment Beverage",ROUND(SUM(AX143*Rates!K$19),4),ROUND(SUM(AX143*(Rates!J$8/100)),4)))</f>
        <v/>
      </c>
      <c r="AZ143" s="183" t="str">
        <f t="shared" si="123"/>
        <v/>
      </c>
      <c r="BA143" s="185" t="str">
        <f t="shared" si="124"/>
        <v/>
      </c>
      <c r="BD143" s="171"/>
      <c r="BE143" s="171"/>
      <c r="BF143" s="171"/>
      <c r="BG143" s="171"/>
    </row>
    <row r="144" spans="1:59" ht="15" customHeight="1" x14ac:dyDescent="0.3">
      <c r="A144" s="172"/>
      <c r="B144" s="172"/>
      <c r="C144" s="172"/>
      <c r="D144" s="173"/>
      <c r="E144" s="173"/>
      <c r="F144" s="173"/>
      <c r="G144" s="173"/>
      <c r="H144" s="173"/>
      <c r="I144" s="174"/>
      <c r="J144" s="175"/>
      <c r="K144" s="176" t="str">
        <f t="shared" si="96"/>
        <v/>
      </c>
      <c r="L144" s="177" t="str">
        <f t="shared" si="97"/>
        <v/>
      </c>
      <c r="M144" s="178" t="str">
        <f t="shared" si="98"/>
        <v/>
      </c>
      <c r="N144" s="44" t="str" cm="1">
        <f t="array" ref="N144">IFERROR(IF(_xlfn.SINGLE(A:A)="","",IF(R144="Beer",SUM(LOOKUP(2,1/(Rates!$B$3:$B$5&lt;=W144)/(Rates!$C$3:$C$5&gt;=W144),Rates!$D$3:$D$5)*(X144/100)*W144),IF(R144="Refreshment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44" t="str">
        <f t="shared" si="99"/>
        <v/>
      </c>
      <c r="P144" s="13"/>
      <c r="Q144" s="179" t="str">
        <f t="shared" si="100"/>
        <v/>
      </c>
      <c r="R144" s="180" t="str">
        <f t="shared" si="101"/>
        <v/>
      </c>
      <c r="S144" s="13" t="str">
        <f>IF(A144="","",IF(R144="Refreshment Beverage",VLOOKUP(VALUE(Q144),Rates!G$15:L$19,2,0),VLOOKUP(VALUE(Q144),Rates!G$4:L$8,2,0)))</f>
        <v/>
      </c>
      <c r="T144" s="13" t="str">
        <f t="shared" si="102"/>
        <v/>
      </c>
      <c r="U144" s="181" t="str">
        <f t="shared" si="103"/>
        <v/>
      </c>
      <c r="V144" s="13" t="str">
        <f t="shared" si="104"/>
        <v/>
      </c>
      <c r="W144" s="13" t="str">
        <f t="shared" si="105"/>
        <v/>
      </c>
      <c r="X144" s="182" t="str">
        <f t="shared" si="106"/>
        <v/>
      </c>
      <c r="Y144" s="183" t="str">
        <f>IF(A:A="","",IF(R144="Refreshment Beverage",VLOOKUP(Q144,Rates!G$15:L$19,6,0)*W144,VLOOKUP(Q144,Rates!G$4:L$12,6,0)*W144))</f>
        <v/>
      </c>
      <c r="Z144" s="183" t="str">
        <f t="shared" si="107"/>
        <v/>
      </c>
      <c r="AA144" s="17">
        <f t="shared" si="95"/>
        <v>0</v>
      </c>
      <c r="AB144" s="177" t="str" cm="1">
        <f t="array" ref="AB144">IF(_xlfn.SINGLE(A:A)="","",IF(R144="Refreshment Beverage","",IF(AND(R144="Beer",Q144=0),SUM(LOOKUP(2,1/(Rates!$B$15:$B$18&lt;=W144)/(Rates!$C$15:$C$18&gt;=W144),Rates!$D$15:$D$18)*W144),VLOOKUP(VALUE(_xlfn.SINGLE(Q:Q)),Rates!A:B,2,0)*W144)))</f>
        <v/>
      </c>
      <c r="AC144" s="177" t="str" cm="1">
        <f t="array" ref="AC144">IF(_xlfn.SINGLE(A:A)="","",IF(R144="Refreshment Beverage","",IF(AND(R144="Beer",Q144=0),SUM(LOOKUP(2,1/(Rates!$B$15:$B$18&lt;=W144)/(Rates!$C$15:$C$18&gt;=W144),Rates!$E$15:$E$18)*W144),VLOOKUP(VALUE(_xlfn.SINGLE(Q:Q)),Rates!A:C,3,0)*W144)))</f>
        <v/>
      </c>
      <c r="AD144" s="168">
        <f>IFERROR(IF(OR(Q144=1,Q144=2,Q144=3,Q144=4),VLOOKUP(Q144,Rates!$A$31:$B$34,2,0)*W144,IF(V144=1,VLOOKUP(U144,'REB BEV MIN MKUP'!B:E,4,0),IF(V144&gt;1,VLOOKUP(VALUE(W144),'REB BEV MIN MKUP'!O:Q,3,0),0))),0)</f>
        <v>0</v>
      </c>
      <c r="AE144" s="177" t="str">
        <f t="shared" si="108"/>
        <v/>
      </c>
      <c r="AF144" s="13" t="str">
        <f t="shared" si="109"/>
        <v/>
      </c>
      <c r="AG144" s="177" t="str">
        <f t="shared" si="110"/>
        <v/>
      </c>
      <c r="AH144" s="184" t="str">
        <f t="shared" si="111"/>
        <v/>
      </c>
      <c r="AI144" s="184" t="str">
        <f>IF(AE:AE="","",IF(R144="Refreshment Beverage",AK144*(Rates!J$19/100),ROUND(SUM(AH144*(Rates!$J$8/100)),4)))</f>
        <v/>
      </c>
      <c r="AJ144" s="183" t="str">
        <f t="shared" si="112"/>
        <v/>
      </c>
      <c r="AK144" s="185" t="str">
        <f t="shared" si="113"/>
        <v/>
      </c>
      <c r="AL144" s="177" t="str">
        <f t="shared" si="114"/>
        <v/>
      </c>
      <c r="AM144" s="13" t="str">
        <f>IF(AS144="","",IF(R144="Refreshment Beverage",ROUND(AS144*Rates!K$19,4),ROUND(AO144*(VLOOKUP(VALUE(Q144),Rates!G$4:L$12,3,0)),4)))</f>
        <v/>
      </c>
      <c r="AN144" s="183" t="str">
        <f>IF(AS144="","",IF(R144="Refreshment Beverage",AS144*(Rates!J$19/100),MAX(AM144,AB144)))</f>
        <v/>
      </c>
      <c r="AO144" s="186" t="str">
        <f t="shared" si="115"/>
        <v/>
      </c>
      <c r="AP144" s="186" t="str">
        <f t="shared" si="116"/>
        <v/>
      </c>
      <c r="AQ144" s="186" t="str">
        <f>IF(AS144="","",IF(R144="Refreshment Beverage",ROUND(SUM(VLOOKUP(Q:Q,Rates!G$15:L$19,3,0)*(AS144-Y144-Z144-AA144)),4),ROUND(SUM(Rates!$K$8*AS144),4)))</f>
        <v/>
      </c>
      <c r="AR144" s="184" t="str">
        <f t="shared" si="117"/>
        <v/>
      </c>
      <c r="AS144" s="185" t="str">
        <f t="shared" si="118"/>
        <v/>
      </c>
      <c r="AT144" s="177" t="str">
        <f t="shared" si="119"/>
        <v/>
      </c>
      <c r="AU144" s="13" t="str">
        <f>IF(AX144="","",IF(R144="Refreshment Beverage",ROUND((BA144-Y144-Z144-AA144)*VLOOKUP(VALUE(Q144),Rates!G$15:L$19,3,0),4),ROUND(AW144*(VLOOKUP(VALUE(Q144),Rates!G:L,3,0)),4)))</f>
        <v/>
      </c>
      <c r="AV144" s="183" t="str">
        <f t="shared" si="120"/>
        <v/>
      </c>
      <c r="AW144" s="186" t="str">
        <f t="shared" si="121"/>
        <v/>
      </c>
      <c r="AX144" s="184" t="str">
        <f t="shared" si="122"/>
        <v/>
      </c>
      <c r="AY144" s="186" t="str">
        <f>IF(AX144="","",IF(R144="Refreshment Beverage",ROUND(SUM(AX144*Rates!K$19),4),ROUND(SUM(AX144*(Rates!J$8/100)),4)))</f>
        <v/>
      </c>
      <c r="AZ144" s="183" t="str">
        <f t="shared" si="123"/>
        <v/>
      </c>
      <c r="BA144" s="185" t="str">
        <f t="shared" si="124"/>
        <v/>
      </c>
      <c r="BD144" s="171"/>
      <c r="BE144" s="171"/>
      <c r="BF144" s="171"/>
      <c r="BG144" s="171"/>
    </row>
    <row r="145" spans="1:59" ht="15" customHeight="1" x14ac:dyDescent="0.3">
      <c r="A145" s="172"/>
      <c r="B145" s="172"/>
      <c r="C145" s="172"/>
      <c r="D145" s="173"/>
      <c r="E145" s="173"/>
      <c r="F145" s="173"/>
      <c r="G145" s="173"/>
      <c r="H145" s="173"/>
      <c r="I145" s="174"/>
      <c r="J145" s="175"/>
      <c r="K145" s="176" t="str">
        <f t="shared" si="96"/>
        <v/>
      </c>
      <c r="L145" s="177" t="str">
        <f t="shared" si="97"/>
        <v/>
      </c>
      <c r="M145" s="178" t="str">
        <f t="shared" si="98"/>
        <v/>
      </c>
      <c r="N145" s="44" t="str" cm="1">
        <f t="array" ref="N145">IFERROR(IF(_xlfn.SINGLE(A:A)="","",IF(R145="Beer",SUM(LOOKUP(2,1/(Rates!$B$3:$B$5&lt;=W145)/(Rates!$C$3:$C$5&gt;=W145),Rates!$D$3:$D$5)*(X145/100)*W145),IF(R145="Refreshment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44" t="str">
        <f t="shared" si="99"/>
        <v/>
      </c>
      <c r="P145" s="13"/>
      <c r="Q145" s="179" t="str">
        <f t="shared" si="100"/>
        <v/>
      </c>
      <c r="R145" s="180" t="str">
        <f t="shared" si="101"/>
        <v/>
      </c>
      <c r="S145" s="13" t="str">
        <f>IF(A145="","",IF(R145="Refreshment Beverage",VLOOKUP(VALUE(Q145),Rates!G$15:L$19,2,0),VLOOKUP(VALUE(Q145),Rates!G$4:L$8,2,0)))</f>
        <v/>
      </c>
      <c r="T145" s="13" t="str">
        <f t="shared" si="102"/>
        <v/>
      </c>
      <c r="U145" s="181" t="str">
        <f t="shared" si="103"/>
        <v/>
      </c>
      <c r="V145" s="13" t="str">
        <f t="shared" si="104"/>
        <v/>
      </c>
      <c r="W145" s="13" t="str">
        <f t="shared" si="105"/>
        <v/>
      </c>
      <c r="X145" s="182" t="str">
        <f t="shared" si="106"/>
        <v/>
      </c>
      <c r="Y145" s="183" t="str">
        <f>IF(A:A="","",IF(R145="Refreshment Beverage",VLOOKUP(Q145,Rates!G$15:L$19,6,0)*W145,VLOOKUP(Q145,Rates!G$4:L$12,6,0)*W145))</f>
        <v/>
      </c>
      <c r="Z145" s="183" t="str">
        <f t="shared" si="107"/>
        <v/>
      </c>
      <c r="AA145" s="17">
        <f t="shared" si="95"/>
        <v>0</v>
      </c>
      <c r="AB145" s="177" t="str" cm="1">
        <f t="array" ref="AB145">IF(_xlfn.SINGLE(A:A)="","",IF(R145="Refreshment Beverage","",IF(AND(R145="Beer",Q145=0),SUM(LOOKUP(2,1/(Rates!$B$15:$B$18&lt;=W145)/(Rates!$C$15:$C$18&gt;=W145),Rates!$D$15:$D$18)*W145),VLOOKUP(VALUE(_xlfn.SINGLE(Q:Q)),Rates!A:B,2,0)*W145)))</f>
        <v/>
      </c>
      <c r="AC145" s="177" t="str" cm="1">
        <f t="array" ref="AC145">IF(_xlfn.SINGLE(A:A)="","",IF(R145="Refreshment Beverage","",IF(AND(R145="Beer",Q145=0),SUM(LOOKUP(2,1/(Rates!$B$15:$B$18&lt;=W145)/(Rates!$C$15:$C$18&gt;=W145),Rates!$E$15:$E$18)*W145),VLOOKUP(VALUE(_xlfn.SINGLE(Q:Q)),Rates!A:C,3,0)*W145)))</f>
        <v/>
      </c>
      <c r="AD145" s="168">
        <f>IFERROR(IF(OR(Q145=1,Q145=2,Q145=3,Q145=4),VLOOKUP(Q145,Rates!$A$31:$B$34,2,0)*W145,IF(V145=1,VLOOKUP(U145,'REB BEV MIN MKUP'!B:E,4,0),IF(V145&gt;1,VLOOKUP(VALUE(W145),'REB BEV MIN MKUP'!O:Q,3,0),0))),0)</f>
        <v>0</v>
      </c>
      <c r="AE145" s="177" t="str">
        <f t="shared" si="108"/>
        <v/>
      </c>
      <c r="AF145" s="13" t="str">
        <f t="shared" si="109"/>
        <v/>
      </c>
      <c r="AG145" s="177" t="str">
        <f t="shared" si="110"/>
        <v/>
      </c>
      <c r="AH145" s="184" t="str">
        <f t="shared" si="111"/>
        <v/>
      </c>
      <c r="AI145" s="184" t="str">
        <f>IF(AE:AE="","",IF(R145="Refreshment Beverage",AK145*(Rates!J$19/100),ROUND(SUM(AH145*(Rates!$J$8/100)),4)))</f>
        <v/>
      </c>
      <c r="AJ145" s="183" t="str">
        <f t="shared" si="112"/>
        <v/>
      </c>
      <c r="AK145" s="185" t="str">
        <f t="shared" si="113"/>
        <v/>
      </c>
      <c r="AL145" s="177" t="str">
        <f t="shared" si="114"/>
        <v/>
      </c>
      <c r="AM145" s="13" t="str">
        <f>IF(AS145="","",IF(R145="Refreshment Beverage",ROUND(AS145*Rates!K$19,4),ROUND(AO145*(VLOOKUP(VALUE(Q145),Rates!G$4:L$12,3,0)),4)))</f>
        <v/>
      </c>
      <c r="AN145" s="183" t="str">
        <f>IF(AS145="","",IF(R145="Refreshment Beverage",AS145*(Rates!J$19/100),MAX(AM145,AB145)))</f>
        <v/>
      </c>
      <c r="AO145" s="186" t="str">
        <f t="shared" si="115"/>
        <v/>
      </c>
      <c r="AP145" s="186" t="str">
        <f t="shared" si="116"/>
        <v/>
      </c>
      <c r="AQ145" s="186" t="str">
        <f>IF(AS145="","",IF(R145="Refreshment Beverage",ROUND(SUM(VLOOKUP(Q:Q,Rates!G$15:L$19,3,0)*(AS145-Y145-Z145-AA145)),4),ROUND(SUM(Rates!$K$8*AS145),4)))</f>
        <v/>
      </c>
      <c r="AR145" s="184" t="str">
        <f t="shared" si="117"/>
        <v/>
      </c>
      <c r="AS145" s="185" t="str">
        <f t="shared" si="118"/>
        <v/>
      </c>
      <c r="AT145" s="177" t="str">
        <f t="shared" si="119"/>
        <v/>
      </c>
      <c r="AU145" s="13" t="str">
        <f>IF(AX145="","",IF(R145="Refreshment Beverage",ROUND((BA145-Y145-Z145-AA145)*VLOOKUP(VALUE(Q145),Rates!G$15:L$19,3,0),4),ROUND(AW145*(VLOOKUP(VALUE(Q145),Rates!G:L,3,0)),4)))</f>
        <v/>
      </c>
      <c r="AV145" s="183" t="str">
        <f t="shared" si="120"/>
        <v/>
      </c>
      <c r="AW145" s="186" t="str">
        <f t="shared" si="121"/>
        <v/>
      </c>
      <c r="AX145" s="184" t="str">
        <f t="shared" si="122"/>
        <v/>
      </c>
      <c r="AY145" s="186" t="str">
        <f>IF(AX145="","",IF(R145="Refreshment Beverage",ROUND(SUM(AX145*Rates!K$19),4),ROUND(SUM(AX145*(Rates!J$8/100)),4)))</f>
        <v/>
      </c>
      <c r="AZ145" s="183" t="str">
        <f t="shared" si="123"/>
        <v/>
      </c>
      <c r="BA145" s="185" t="str">
        <f t="shared" si="124"/>
        <v/>
      </c>
      <c r="BD145" s="171"/>
      <c r="BE145" s="171"/>
      <c r="BF145" s="171"/>
      <c r="BG145" s="171"/>
    </row>
    <row r="146" spans="1:59" ht="15" customHeight="1" x14ac:dyDescent="0.3">
      <c r="A146" s="172"/>
      <c r="B146" s="172"/>
      <c r="C146" s="172"/>
      <c r="D146" s="173"/>
      <c r="E146" s="173"/>
      <c r="F146" s="173"/>
      <c r="G146" s="173"/>
      <c r="H146" s="173"/>
      <c r="I146" s="174"/>
      <c r="J146" s="175"/>
      <c r="K146" s="176" t="str">
        <f t="shared" si="96"/>
        <v/>
      </c>
      <c r="L146" s="177" t="str">
        <f t="shared" si="97"/>
        <v/>
      </c>
      <c r="M146" s="178" t="str">
        <f t="shared" si="98"/>
        <v/>
      </c>
      <c r="N146" s="44" t="str" cm="1">
        <f t="array" ref="N146">IFERROR(IF(_xlfn.SINGLE(A:A)="","",IF(R146="Beer",SUM(LOOKUP(2,1/(Rates!$B$3:$B$5&lt;=W146)/(Rates!$C$3:$C$5&gt;=W146),Rates!$D$3:$D$5)*(X146/100)*W146),IF(R146="Refreshment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44" t="str">
        <f t="shared" si="99"/>
        <v/>
      </c>
      <c r="P146" s="13"/>
      <c r="Q146" s="179" t="str">
        <f t="shared" si="100"/>
        <v/>
      </c>
      <c r="R146" s="180" t="str">
        <f t="shared" si="101"/>
        <v/>
      </c>
      <c r="S146" s="13" t="str">
        <f>IF(A146="","",IF(R146="Refreshment Beverage",VLOOKUP(VALUE(Q146),Rates!G$15:L$19,2,0),VLOOKUP(VALUE(Q146),Rates!G$4:L$8,2,0)))</f>
        <v/>
      </c>
      <c r="T146" s="13" t="str">
        <f t="shared" si="102"/>
        <v/>
      </c>
      <c r="U146" s="181" t="str">
        <f t="shared" si="103"/>
        <v/>
      </c>
      <c r="V146" s="13" t="str">
        <f t="shared" si="104"/>
        <v/>
      </c>
      <c r="W146" s="13" t="str">
        <f t="shared" si="105"/>
        <v/>
      </c>
      <c r="X146" s="182" t="str">
        <f t="shared" si="106"/>
        <v/>
      </c>
      <c r="Y146" s="183" t="str">
        <f>IF(A:A="","",IF(R146="Refreshment Beverage",VLOOKUP(Q146,Rates!G$15:L$19,6,0)*W146,VLOOKUP(Q146,Rates!G$4:L$12,6,0)*W146))</f>
        <v/>
      </c>
      <c r="Z146" s="183" t="str">
        <f t="shared" si="107"/>
        <v/>
      </c>
      <c r="AA146" s="17">
        <f t="shared" si="95"/>
        <v>0</v>
      </c>
      <c r="AB146" s="177" t="str" cm="1">
        <f t="array" ref="AB146">IF(_xlfn.SINGLE(A:A)="","",IF(R146="Refreshment Beverage","",IF(AND(R146="Beer",Q146=0),SUM(LOOKUP(2,1/(Rates!$B$15:$B$18&lt;=W146)/(Rates!$C$15:$C$18&gt;=W146),Rates!$D$15:$D$18)*W146),VLOOKUP(VALUE(_xlfn.SINGLE(Q:Q)),Rates!A:B,2,0)*W146)))</f>
        <v/>
      </c>
      <c r="AC146" s="177" t="str" cm="1">
        <f t="array" ref="AC146">IF(_xlfn.SINGLE(A:A)="","",IF(R146="Refreshment Beverage","",IF(AND(R146="Beer",Q146=0),SUM(LOOKUP(2,1/(Rates!$B$15:$B$18&lt;=W146)/(Rates!$C$15:$C$18&gt;=W146),Rates!$E$15:$E$18)*W146),VLOOKUP(VALUE(_xlfn.SINGLE(Q:Q)),Rates!A:C,3,0)*W146)))</f>
        <v/>
      </c>
      <c r="AD146" s="168">
        <f>IFERROR(IF(OR(Q146=1,Q146=2,Q146=3,Q146=4),VLOOKUP(Q146,Rates!$A$31:$B$34,2,0)*W146,IF(V146=1,VLOOKUP(U146,'REB BEV MIN MKUP'!B:E,4,0),IF(V146&gt;1,VLOOKUP(VALUE(W146),'REB BEV MIN MKUP'!O:Q,3,0),0))),0)</f>
        <v>0</v>
      </c>
      <c r="AE146" s="177" t="str">
        <f t="shared" si="108"/>
        <v/>
      </c>
      <c r="AF146" s="13" t="str">
        <f t="shared" si="109"/>
        <v/>
      </c>
      <c r="AG146" s="177" t="str">
        <f t="shared" si="110"/>
        <v/>
      </c>
      <c r="AH146" s="184" t="str">
        <f t="shared" si="111"/>
        <v/>
      </c>
      <c r="AI146" s="184" t="str">
        <f>IF(AE:AE="","",IF(R146="Refreshment Beverage",AK146*(Rates!J$19/100),ROUND(SUM(AH146*(Rates!$J$8/100)),4)))</f>
        <v/>
      </c>
      <c r="AJ146" s="183" t="str">
        <f t="shared" si="112"/>
        <v/>
      </c>
      <c r="AK146" s="185" t="str">
        <f t="shared" si="113"/>
        <v/>
      </c>
      <c r="AL146" s="177" t="str">
        <f t="shared" si="114"/>
        <v/>
      </c>
      <c r="AM146" s="13" t="str">
        <f>IF(AS146="","",IF(R146="Refreshment Beverage",ROUND(AS146*Rates!K$19,4),ROUND(AO146*(VLOOKUP(VALUE(Q146),Rates!G$4:L$12,3,0)),4)))</f>
        <v/>
      </c>
      <c r="AN146" s="183" t="str">
        <f>IF(AS146="","",IF(R146="Refreshment Beverage",AS146*(Rates!J$19/100),MAX(AM146,AB146)))</f>
        <v/>
      </c>
      <c r="AO146" s="186" t="str">
        <f t="shared" si="115"/>
        <v/>
      </c>
      <c r="AP146" s="186" t="str">
        <f t="shared" si="116"/>
        <v/>
      </c>
      <c r="AQ146" s="186" t="str">
        <f>IF(AS146="","",IF(R146="Refreshment Beverage",ROUND(SUM(VLOOKUP(Q:Q,Rates!G$15:L$19,3,0)*(AS146-Y146-Z146-AA146)),4),ROUND(SUM(Rates!$K$8*AS146),4)))</f>
        <v/>
      </c>
      <c r="AR146" s="184" t="str">
        <f t="shared" si="117"/>
        <v/>
      </c>
      <c r="AS146" s="185" t="str">
        <f t="shared" si="118"/>
        <v/>
      </c>
      <c r="AT146" s="177" t="str">
        <f t="shared" si="119"/>
        <v/>
      </c>
      <c r="AU146" s="13" t="str">
        <f>IF(AX146="","",IF(R146="Refreshment Beverage",ROUND((BA146-Y146-Z146-AA146)*VLOOKUP(VALUE(Q146),Rates!G$15:L$19,3,0),4),ROUND(AW146*(VLOOKUP(VALUE(Q146),Rates!G:L,3,0)),4)))</f>
        <v/>
      </c>
      <c r="AV146" s="183" t="str">
        <f t="shared" si="120"/>
        <v/>
      </c>
      <c r="AW146" s="186" t="str">
        <f t="shared" si="121"/>
        <v/>
      </c>
      <c r="AX146" s="184" t="str">
        <f t="shared" si="122"/>
        <v/>
      </c>
      <c r="AY146" s="186" t="str">
        <f>IF(AX146="","",IF(R146="Refreshment Beverage",ROUND(SUM(AX146*Rates!K$19),4),ROUND(SUM(AX146*(Rates!J$8/100)),4)))</f>
        <v/>
      </c>
      <c r="AZ146" s="183" t="str">
        <f t="shared" si="123"/>
        <v/>
      </c>
      <c r="BA146" s="185" t="str">
        <f t="shared" si="124"/>
        <v/>
      </c>
      <c r="BD146" s="171"/>
      <c r="BE146" s="171"/>
      <c r="BF146" s="171"/>
      <c r="BG146" s="171"/>
    </row>
    <row r="147" spans="1:59" ht="15" customHeight="1" x14ac:dyDescent="0.3">
      <c r="A147" s="172"/>
      <c r="B147" s="172"/>
      <c r="C147" s="172"/>
      <c r="D147" s="173"/>
      <c r="E147" s="173"/>
      <c r="F147" s="173"/>
      <c r="G147" s="173"/>
      <c r="H147" s="173"/>
      <c r="I147" s="174"/>
      <c r="J147" s="175"/>
      <c r="K147" s="176" t="str">
        <f t="shared" si="96"/>
        <v/>
      </c>
      <c r="L147" s="177" t="str">
        <f t="shared" si="97"/>
        <v/>
      </c>
      <c r="M147" s="178" t="str">
        <f t="shared" si="98"/>
        <v/>
      </c>
      <c r="N147" s="44" t="str" cm="1">
        <f t="array" ref="N147">IFERROR(IF(_xlfn.SINGLE(A:A)="","",IF(R147="Beer",SUM(LOOKUP(2,1/(Rates!$B$3:$B$5&lt;=W147)/(Rates!$C$3:$C$5&gt;=W147),Rates!$D$3:$D$5)*(X147/100)*W147),IF(R147="Refreshment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44" t="str">
        <f t="shared" si="99"/>
        <v/>
      </c>
      <c r="P147" s="13"/>
      <c r="Q147" s="179" t="str">
        <f t="shared" si="100"/>
        <v/>
      </c>
      <c r="R147" s="180" t="str">
        <f t="shared" si="101"/>
        <v/>
      </c>
      <c r="S147" s="13" t="str">
        <f>IF(A147="","",IF(R147="Refreshment Beverage",VLOOKUP(VALUE(Q147),Rates!G$15:L$19,2,0),VLOOKUP(VALUE(Q147),Rates!G$4:L$8,2,0)))</f>
        <v/>
      </c>
      <c r="T147" s="13" t="str">
        <f t="shared" si="102"/>
        <v/>
      </c>
      <c r="U147" s="181" t="str">
        <f t="shared" si="103"/>
        <v/>
      </c>
      <c r="V147" s="13" t="str">
        <f t="shared" si="104"/>
        <v/>
      </c>
      <c r="W147" s="13" t="str">
        <f t="shared" si="105"/>
        <v/>
      </c>
      <c r="X147" s="182" t="str">
        <f t="shared" si="106"/>
        <v/>
      </c>
      <c r="Y147" s="183" t="str">
        <f>IF(A:A="","",IF(R147="Refreshment Beverage",VLOOKUP(Q147,Rates!G$15:L$19,6,0)*W147,VLOOKUP(Q147,Rates!G$4:L$12,6,0)*W147))</f>
        <v/>
      </c>
      <c r="Z147" s="183" t="str">
        <f t="shared" si="107"/>
        <v/>
      </c>
      <c r="AA147" s="17">
        <f t="shared" si="95"/>
        <v>0</v>
      </c>
      <c r="AB147" s="177" t="str" cm="1">
        <f t="array" ref="AB147">IF(_xlfn.SINGLE(A:A)="","",IF(R147="Refreshment Beverage","",IF(AND(R147="Beer",Q147=0),SUM(LOOKUP(2,1/(Rates!$B$15:$B$18&lt;=W147)/(Rates!$C$15:$C$18&gt;=W147),Rates!$D$15:$D$18)*W147),VLOOKUP(VALUE(_xlfn.SINGLE(Q:Q)),Rates!A:B,2,0)*W147)))</f>
        <v/>
      </c>
      <c r="AC147" s="177" t="str" cm="1">
        <f t="array" ref="AC147">IF(_xlfn.SINGLE(A:A)="","",IF(R147="Refreshment Beverage","",IF(AND(R147="Beer",Q147=0),SUM(LOOKUP(2,1/(Rates!$B$15:$B$18&lt;=W147)/(Rates!$C$15:$C$18&gt;=W147),Rates!$E$15:$E$18)*W147),VLOOKUP(VALUE(_xlfn.SINGLE(Q:Q)),Rates!A:C,3,0)*W147)))</f>
        <v/>
      </c>
      <c r="AD147" s="168">
        <f>IFERROR(IF(OR(Q147=1,Q147=2,Q147=3,Q147=4),VLOOKUP(Q147,Rates!$A$31:$B$34,2,0)*W147,IF(V147=1,VLOOKUP(U147,'REB BEV MIN MKUP'!B:E,4,0),IF(V147&gt;1,VLOOKUP(VALUE(W147),'REB BEV MIN MKUP'!O:Q,3,0),0))),0)</f>
        <v>0</v>
      </c>
      <c r="AE147" s="177" t="str">
        <f t="shared" si="108"/>
        <v/>
      </c>
      <c r="AF147" s="13" t="str">
        <f t="shared" si="109"/>
        <v/>
      </c>
      <c r="AG147" s="177" t="str">
        <f t="shared" si="110"/>
        <v/>
      </c>
      <c r="AH147" s="184" t="str">
        <f t="shared" si="111"/>
        <v/>
      </c>
      <c r="AI147" s="184" t="str">
        <f>IF(AE:AE="","",IF(R147="Refreshment Beverage",AK147*(Rates!J$19/100),ROUND(SUM(AH147*(Rates!$J$8/100)),4)))</f>
        <v/>
      </c>
      <c r="AJ147" s="183" t="str">
        <f t="shared" si="112"/>
        <v/>
      </c>
      <c r="AK147" s="185" t="str">
        <f t="shared" si="113"/>
        <v/>
      </c>
      <c r="AL147" s="177" t="str">
        <f t="shared" si="114"/>
        <v/>
      </c>
      <c r="AM147" s="13" t="str">
        <f>IF(AS147="","",IF(R147="Refreshment Beverage",ROUND(AS147*Rates!K$19,4),ROUND(AO147*(VLOOKUP(VALUE(Q147),Rates!G$4:L$12,3,0)),4)))</f>
        <v/>
      </c>
      <c r="AN147" s="183" t="str">
        <f>IF(AS147="","",IF(R147="Refreshment Beverage",AS147*(Rates!J$19/100),MAX(AM147,AB147)))</f>
        <v/>
      </c>
      <c r="AO147" s="186" t="str">
        <f t="shared" si="115"/>
        <v/>
      </c>
      <c r="AP147" s="186" t="str">
        <f t="shared" si="116"/>
        <v/>
      </c>
      <c r="AQ147" s="186" t="str">
        <f>IF(AS147="","",IF(R147="Refreshment Beverage",ROUND(SUM(VLOOKUP(Q:Q,Rates!G$15:L$19,3,0)*(AS147-Y147-Z147-AA147)),4),ROUND(SUM(Rates!$K$8*AS147),4)))</f>
        <v/>
      </c>
      <c r="AR147" s="184" t="str">
        <f t="shared" si="117"/>
        <v/>
      </c>
      <c r="AS147" s="185" t="str">
        <f t="shared" si="118"/>
        <v/>
      </c>
      <c r="AT147" s="177" t="str">
        <f t="shared" si="119"/>
        <v/>
      </c>
      <c r="AU147" s="13" t="str">
        <f>IF(AX147="","",IF(R147="Refreshment Beverage",ROUND((BA147-Y147-Z147-AA147)*VLOOKUP(VALUE(Q147),Rates!G$15:L$19,3,0),4),ROUND(AW147*(VLOOKUP(VALUE(Q147),Rates!G:L,3,0)),4)))</f>
        <v/>
      </c>
      <c r="AV147" s="183" t="str">
        <f t="shared" si="120"/>
        <v/>
      </c>
      <c r="AW147" s="186" t="str">
        <f t="shared" si="121"/>
        <v/>
      </c>
      <c r="AX147" s="184" t="str">
        <f t="shared" si="122"/>
        <v/>
      </c>
      <c r="AY147" s="186" t="str">
        <f>IF(AX147="","",IF(R147="Refreshment Beverage",ROUND(SUM(AX147*Rates!K$19),4),ROUND(SUM(AX147*(Rates!J$8/100)),4)))</f>
        <v/>
      </c>
      <c r="AZ147" s="183" t="str">
        <f t="shared" si="123"/>
        <v/>
      </c>
      <c r="BA147" s="185" t="str">
        <f t="shared" si="124"/>
        <v/>
      </c>
      <c r="BD147" s="171"/>
      <c r="BE147" s="171"/>
      <c r="BF147" s="171"/>
      <c r="BG147" s="171"/>
    </row>
    <row r="148" spans="1:59" ht="15" customHeight="1" x14ac:dyDescent="0.3">
      <c r="A148" s="172"/>
      <c r="B148" s="172"/>
      <c r="C148" s="172"/>
      <c r="D148" s="173"/>
      <c r="E148" s="173"/>
      <c r="F148" s="173"/>
      <c r="G148" s="173"/>
      <c r="H148" s="173"/>
      <c r="I148" s="174"/>
      <c r="J148" s="175"/>
      <c r="K148" s="176" t="str">
        <f t="shared" si="96"/>
        <v/>
      </c>
      <c r="L148" s="177" t="str">
        <f t="shared" si="97"/>
        <v/>
      </c>
      <c r="M148" s="178" t="str">
        <f t="shared" si="98"/>
        <v/>
      </c>
      <c r="N148" s="44" t="str" cm="1">
        <f t="array" ref="N148">IFERROR(IF(_xlfn.SINGLE(A:A)="","",IF(R148="Beer",SUM(LOOKUP(2,1/(Rates!$B$3:$B$5&lt;=W148)/(Rates!$C$3:$C$5&gt;=W148),Rates!$D$3:$D$5)*(X148/100)*W148),IF(R148="Refreshment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44" t="str">
        <f t="shared" si="99"/>
        <v/>
      </c>
      <c r="P148" s="13"/>
      <c r="Q148" s="179" t="str">
        <f t="shared" si="100"/>
        <v/>
      </c>
      <c r="R148" s="180" t="str">
        <f t="shared" si="101"/>
        <v/>
      </c>
      <c r="S148" s="13" t="str">
        <f>IF(A148="","",IF(R148="Refreshment Beverage",VLOOKUP(VALUE(Q148),Rates!G$15:L$19,2,0),VLOOKUP(VALUE(Q148),Rates!G$4:L$8,2,0)))</f>
        <v/>
      </c>
      <c r="T148" s="13" t="str">
        <f t="shared" si="102"/>
        <v/>
      </c>
      <c r="U148" s="181" t="str">
        <f t="shared" si="103"/>
        <v/>
      </c>
      <c r="V148" s="13" t="str">
        <f t="shared" si="104"/>
        <v/>
      </c>
      <c r="W148" s="13" t="str">
        <f t="shared" si="105"/>
        <v/>
      </c>
      <c r="X148" s="182" t="str">
        <f t="shared" si="106"/>
        <v/>
      </c>
      <c r="Y148" s="183" t="str">
        <f>IF(A:A="","",IF(R148="Refreshment Beverage",VLOOKUP(Q148,Rates!G$15:L$19,6,0)*W148,VLOOKUP(Q148,Rates!G$4:L$12,6,0)*W148))</f>
        <v/>
      </c>
      <c r="Z148" s="183" t="str">
        <f t="shared" si="107"/>
        <v/>
      </c>
      <c r="AA148" s="17">
        <f t="shared" si="95"/>
        <v>0</v>
      </c>
      <c r="AB148" s="177" t="str" cm="1">
        <f t="array" ref="AB148">IF(_xlfn.SINGLE(A:A)="","",IF(R148="Refreshment Beverage","",IF(AND(R148="Beer",Q148=0),SUM(LOOKUP(2,1/(Rates!$B$15:$B$18&lt;=W148)/(Rates!$C$15:$C$18&gt;=W148),Rates!$D$15:$D$18)*W148),VLOOKUP(VALUE(_xlfn.SINGLE(Q:Q)),Rates!A:B,2,0)*W148)))</f>
        <v/>
      </c>
      <c r="AC148" s="177" t="str" cm="1">
        <f t="array" ref="AC148">IF(_xlfn.SINGLE(A:A)="","",IF(R148="Refreshment Beverage","",IF(AND(R148="Beer",Q148=0),SUM(LOOKUP(2,1/(Rates!$B$15:$B$18&lt;=W148)/(Rates!$C$15:$C$18&gt;=W148),Rates!$E$15:$E$18)*W148),VLOOKUP(VALUE(_xlfn.SINGLE(Q:Q)),Rates!A:C,3,0)*W148)))</f>
        <v/>
      </c>
      <c r="AD148" s="168">
        <f>IFERROR(IF(OR(Q148=1,Q148=2,Q148=3,Q148=4),VLOOKUP(Q148,Rates!$A$31:$B$34,2,0)*W148,IF(V148=1,VLOOKUP(U148,'REB BEV MIN MKUP'!B:E,4,0),IF(V148&gt;1,VLOOKUP(VALUE(W148),'REB BEV MIN MKUP'!O:Q,3,0),0))),0)</f>
        <v>0</v>
      </c>
      <c r="AE148" s="177" t="str">
        <f t="shared" si="108"/>
        <v/>
      </c>
      <c r="AF148" s="13" t="str">
        <f t="shared" si="109"/>
        <v/>
      </c>
      <c r="AG148" s="177" t="str">
        <f t="shared" si="110"/>
        <v/>
      </c>
      <c r="AH148" s="184" t="str">
        <f t="shared" si="111"/>
        <v/>
      </c>
      <c r="AI148" s="184" t="str">
        <f>IF(AE:AE="","",IF(R148="Refreshment Beverage",AK148*(Rates!J$19/100),ROUND(SUM(AH148*(Rates!$J$8/100)),4)))</f>
        <v/>
      </c>
      <c r="AJ148" s="183" t="str">
        <f t="shared" si="112"/>
        <v/>
      </c>
      <c r="AK148" s="185" t="str">
        <f t="shared" si="113"/>
        <v/>
      </c>
      <c r="AL148" s="177" t="str">
        <f t="shared" si="114"/>
        <v/>
      </c>
      <c r="AM148" s="13" t="str">
        <f>IF(AS148="","",IF(R148="Refreshment Beverage",ROUND(AS148*Rates!K$19,4),ROUND(AO148*(VLOOKUP(VALUE(Q148),Rates!G$4:L$12,3,0)),4)))</f>
        <v/>
      </c>
      <c r="AN148" s="183" t="str">
        <f>IF(AS148="","",IF(R148="Refreshment Beverage",AS148*(Rates!J$19/100),MAX(AM148,AB148)))</f>
        <v/>
      </c>
      <c r="AO148" s="186" t="str">
        <f t="shared" si="115"/>
        <v/>
      </c>
      <c r="AP148" s="186" t="str">
        <f t="shared" si="116"/>
        <v/>
      </c>
      <c r="AQ148" s="186" t="str">
        <f>IF(AS148="","",IF(R148="Refreshment Beverage",ROUND(SUM(VLOOKUP(Q:Q,Rates!G$15:L$19,3,0)*(AS148-Y148-Z148-AA148)),4),ROUND(SUM(Rates!$K$8*AS148),4)))</f>
        <v/>
      </c>
      <c r="AR148" s="184" t="str">
        <f t="shared" si="117"/>
        <v/>
      </c>
      <c r="AS148" s="185" t="str">
        <f t="shared" si="118"/>
        <v/>
      </c>
      <c r="AT148" s="177" t="str">
        <f t="shared" si="119"/>
        <v/>
      </c>
      <c r="AU148" s="13" t="str">
        <f>IF(AX148="","",IF(R148="Refreshment Beverage",ROUND((BA148-Y148-Z148-AA148)*VLOOKUP(VALUE(Q148),Rates!G$15:L$19,3,0),4),ROUND(AW148*(VLOOKUP(VALUE(Q148),Rates!G:L,3,0)),4)))</f>
        <v/>
      </c>
      <c r="AV148" s="183" t="str">
        <f t="shared" si="120"/>
        <v/>
      </c>
      <c r="AW148" s="186" t="str">
        <f t="shared" si="121"/>
        <v/>
      </c>
      <c r="AX148" s="184" t="str">
        <f t="shared" si="122"/>
        <v/>
      </c>
      <c r="AY148" s="186" t="str">
        <f>IF(AX148="","",IF(R148="Refreshment Beverage",ROUND(SUM(AX148*Rates!K$19),4),ROUND(SUM(AX148*(Rates!J$8/100)),4)))</f>
        <v/>
      </c>
      <c r="AZ148" s="183" t="str">
        <f t="shared" si="123"/>
        <v/>
      </c>
      <c r="BA148" s="185" t="str">
        <f t="shared" si="124"/>
        <v/>
      </c>
      <c r="BD148" s="171"/>
      <c r="BE148" s="171"/>
      <c r="BF148" s="171"/>
      <c r="BG148" s="171"/>
    </row>
    <row r="149" spans="1:59" ht="15" customHeight="1" x14ac:dyDescent="0.3">
      <c r="A149" s="172"/>
      <c r="B149" s="172"/>
      <c r="C149" s="172"/>
      <c r="D149" s="173"/>
      <c r="E149" s="173"/>
      <c r="F149" s="173"/>
      <c r="G149" s="173"/>
      <c r="H149" s="173"/>
      <c r="I149" s="174"/>
      <c r="J149" s="175"/>
      <c r="K149" s="176" t="str">
        <f t="shared" si="96"/>
        <v/>
      </c>
      <c r="L149" s="177" t="str">
        <f t="shared" si="97"/>
        <v/>
      </c>
      <c r="M149" s="178" t="str">
        <f t="shared" si="98"/>
        <v/>
      </c>
      <c r="N149" s="44" t="str" cm="1">
        <f t="array" ref="N149">IFERROR(IF(_xlfn.SINGLE(A:A)="","",IF(R149="Beer",SUM(LOOKUP(2,1/(Rates!$B$3:$B$5&lt;=W149)/(Rates!$C$3:$C$5&gt;=W149),Rates!$D$3:$D$5)*(X149/100)*W149),IF(R149="Refreshment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44" t="str">
        <f t="shared" si="99"/>
        <v/>
      </c>
      <c r="P149" s="13"/>
      <c r="Q149" s="179" t="str">
        <f t="shared" si="100"/>
        <v/>
      </c>
      <c r="R149" s="180" t="str">
        <f t="shared" si="101"/>
        <v/>
      </c>
      <c r="S149" s="13" t="str">
        <f>IF(A149="","",IF(R149="Refreshment Beverage",VLOOKUP(VALUE(Q149),Rates!G$15:L$19,2,0),VLOOKUP(VALUE(Q149),Rates!G$4:L$8,2,0)))</f>
        <v/>
      </c>
      <c r="T149" s="13" t="str">
        <f t="shared" si="102"/>
        <v/>
      </c>
      <c r="U149" s="181" t="str">
        <f t="shared" si="103"/>
        <v/>
      </c>
      <c r="V149" s="13" t="str">
        <f t="shared" si="104"/>
        <v/>
      </c>
      <c r="W149" s="13" t="str">
        <f t="shared" si="105"/>
        <v/>
      </c>
      <c r="X149" s="182" t="str">
        <f t="shared" si="106"/>
        <v/>
      </c>
      <c r="Y149" s="183" t="str">
        <f>IF(A:A="","",IF(R149="Refreshment Beverage",VLOOKUP(Q149,Rates!G$15:L$19,6,0)*W149,VLOOKUP(Q149,Rates!G$4:L$12,6,0)*W149))</f>
        <v/>
      </c>
      <c r="Z149" s="183" t="str">
        <f t="shared" si="107"/>
        <v/>
      </c>
      <c r="AA149" s="17">
        <f t="shared" si="95"/>
        <v>0</v>
      </c>
      <c r="AB149" s="177" t="str" cm="1">
        <f t="array" ref="AB149">IF(_xlfn.SINGLE(A:A)="","",IF(R149="Refreshment Beverage","",IF(AND(R149="Beer",Q149=0),SUM(LOOKUP(2,1/(Rates!$B$15:$B$18&lt;=W149)/(Rates!$C$15:$C$18&gt;=W149),Rates!$D$15:$D$18)*W149),VLOOKUP(VALUE(_xlfn.SINGLE(Q:Q)),Rates!A:B,2,0)*W149)))</f>
        <v/>
      </c>
      <c r="AC149" s="177" t="str" cm="1">
        <f t="array" ref="AC149">IF(_xlfn.SINGLE(A:A)="","",IF(R149="Refreshment Beverage","",IF(AND(R149="Beer",Q149=0),SUM(LOOKUP(2,1/(Rates!$B$15:$B$18&lt;=W149)/(Rates!$C$15:$C$18&gt;=W149),Rates!$E$15:$E$18)*W149),VLOOKUP(VALUE(_xlfn.SINGLE(Q:Q)),Rates!A:C,3,0)*W149)))</f>
        <v/>
      </c>
      <c r="AD149" s="168">
        <f>IFERROR(IF(OR(Q149=1,Q149=2,Q149=3,Q149=4),VLOOKUP(Q149,Rates!$A$31:$B$34,2,0)*W149,IF(V149=1,VLOOKUP(U149,'REB BEV MIN MKUP'!B:E,4,0),IF(V149&gt;1,VLOOKUP(VALUE(W149),'REB BEV MIN MKUP'!O:Q,3,0),0))),0)</f>
        <v>0</v>
      </c>
      <c r="AE149" s="177" t="str">
        <f t="shared" si="108"/>
        <v/>
      </c>
      <c r="AF149" s="13" t="str">
        <f t="shared" si="109"/>
        <v/>
      </c>
      <c r="AG149" s="177" t="str">
        <f t="shared" si="110"/>
        <v/>
      </c>
      <c r="AH149" s="184" t="str">
        <f t="shared" si="111"/>
        <v/>
      </c>
      <c r="AI149" s="184" t="str">
        <f>IF(AE:AE="","",IF(R149="Refreshment Beverage",AK149*(Rates!J$19/100),ROUND(SUM(AH149*(Rates!$J$8/100)),4)))</f>
        <v/>
      </c>
      <c r="AJ149" s="183" t="str">
        <f t="shared" si="112"/>
        <v/>
      </c>
      <c r="AK149" s="185" t="str">
        <f t="shared" si="113"/>
        <v/>
      </c>
      <c r="AL149" s="177" t="str">
        <f t="shared" si="114"/>
        <v/>
      </c>
      <c r="AM149" s="13" t="str">
        <f>IF(AS149="","",IF(R149="Refreshment Beverage",ROUND(AS149*Rates!K$19,4),ROUND(AO149*(VLOOKUP(VALUE(Q149),Rates!G$4:L$12,3,0)),4)))</f>
        <v/>
      </c>
      <c r="AN149" s="183" t="str">
        <f>IF(AS149="","",IF(R149="Refreshment Beverage",AS149*(Rates!J$19/100),MAX(AM149,AB149)))</f>
        <v/>
      </c>
      <c r="AO149" s="186" t="str">
        <f t="shared" si="115"/>
        <v/>
      </c>
      <c r="AP149" s="186" t="str">
        <f t="shared" si="116"/>
        <v/>
      </c>
      <c r="AQ149" s="186" t="str">
        <f>IF(AS149="","",IF(R149="Refreshment Beverage",ROUND(SUM(VLOOKUP(Q:Q,Rates!G$15:L$19,3,0)*(AS149-Y149-Z149-AA149)),4),ROUND(SUM(Rates!$K$8*AS149),4)))</f>
        <v/>
      </c>
      <c r="AR149" s="184" t="str">
        <f t="shared" si="117"/>
        <v/>
      </c>
      <c r="AS149" s="185" t="str">
        <f t="shared" si="118"/>
        <v/>
      </c>
      <c r="AT149" s="177" t="str">
        <f t="shared" si="119"/>
        <v/>
      </c>
      <c r="AU149" s="13" t="str">
        <f>IF(AX149="","",IF(R149="Refreshment Beverage",ROUND((BA149-Y149-Z149-AA149)*VLOOKUP(VALUE(Q149),Rates!G$15:L$19,3,0),4),ROUND(AW149*(VLOOKUP(VALUE(Q149),Rates!G:L,3,0)),4)))</f>
        <v/>
      </c>
      <c r="AV149" s="183" t="str">
        <f t="shared" si="120"/>
        <v/>
      </c>
      <c r="AW149" s="186" t="str">
        <f t="shared" si="121"/>
        <v/>
      </c>
      <c r="AX149" s="184" t="str">
        <f t="shared" si="122"/>
        <v/>
      </c>
      <c r="AY149" s="186" t="str">
        <f>IF(AX149="","",IF(R149="Refreshment Beverage",ROUND(SUM(AX149*Rates!K$19),4),ROUND(SUM(AX149*(Rates!J$8/100)),4)))</f>
        <v/>
      </c>
      <c r="AZ149" s="183" t="str">
        <f t="shared" si="123"/>
        <v/>
      </c>
      <c r="BA149" s="185" t="str">
        <f t="shared" si="124"/>
        <v/>
      </c>
      <c r="BD149" s="171"/>
      <c r="BE149" s="171"/>
      <c r="BF149" s="171"/>
      <c r="BG149" s="171"/>
    </row>
    <row r="150" spans="1:59" ht="15" customHeight="1" x14ac:dyDescent="0.3">
      <c r="A150" s="172"/>
      <c r="B150" s="172"/>
      <c r="C150" s="172"/>
      <c r="D150" s="173"/>
      <c r="E150" s="173"/>
      <c r="F150" s="173"/>
      <c r="G150" s="173"/>
      <c r="H150" s="173"/>
      <c r="I150" s="174"/>
      <c r="J150" s="175"/>
      <c r="K150" s="176" t="str">
        <f t="shared" si="96"/>
        <v/>
      </c>
      <c r="L150" s="177" t="str">
        <f t="shared" si="97"/>
        <v/>
      </c>
      <c r="M150" s="178" t="str">
        <f t="shared" si="98"/>
        <v/>
      </c>
      <c r="N150" s="44" t="str" cm="1">
        <f t="array" ref="N150">IFERROR(IF(_xlfn.SINGLE(A:A)="","",IF(R150="Beer",SUM(LOOKUP(2,1/(Rates!$B$3:$B$5&lt;=W150)/(Rates!$C$3:$C$5&gt;=W150),Rates!$D$3:$D$5)*(X150/100)*W150),IF(R150="Refreshment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44" t="str">
        <f t="shared" si="99"/>
        <v/>
      </c>
      <c r="P150" s="13"/>
      <c r="Q150" s="179" t="str">
        <f t="shared" si="100"/>
        <v/>
      </c>
      <c r="R150" s="180" t="str">
        <f t="shared" si="101"/>
        <v/>
      </c>
      <c r="S150" s="13" t="str">
        <f>IF(A150="","",IF(R150="Refreshment Beverage",VLOOKUP(VALUE(Q150),Rates!G$15:L$19,2,0),VLOOKUP(VALUE(Q150),Rates!G$4:L$8,2,0)))</f>
        <v/>
      </c>
      <c r="T150" s="13" t="str">
        <f t="shared" si="102"/>
        <v/>
      </c>
      <c r="U150" s="181" t="str">
        <f t="shared" si="103"/>
        <v/>
      </c>
      <c r="V150" s="13" t="str">
        <f t="shared" si="104"/>
        <v/>
      </c>
      <c r="W150" s="13" t="str">
        <f t="shared" si="105"/>
        <v/>
      </c>
      <c r="X150" s="182" t="str">
        <f t="shared" si="106"/>
        <v/>
      </c>
      <c r="Y150" s="183" t="str">
        <f>IF(A:A="","",IF(R150="Refreshment Beverage",VLOOKUP(Q150,Rates!G$15:L$19,6,0)*W150,VLOOKUP(Q150,Rates!G$4:L$12,6,0)*W150))</f>
        <v/>
      </c>
      <c r="Z150" s="183" t="str">
        <f t="shared" si="107"/>
        <v/>
      </c>
      <c r="AA150" s="17">
        <f t="shared" si="95"/>
        <v>0</v>
      </c>
      <c r="AB150" s="177" t="str" cm="1">
        <f t="array" ref="AB150">IF(_xlfn.SINGLE(A:A)="","",IF(R150="Refreshment Beverage","",IF(AND(R150="Beer",Q150=0),SUM(LOOKUP(2,1/(Rates!$B$15:$B$18&lt;=W150)/(Rates!$C$15:$C$18&gt;=W150),Rates!$D$15:$D$18)*W150),VLOOKUP(VALUE(_xlfn.SINGLE(Q:Q)),Rates!A:B,2,0)*W150)))</f>
        <v/>
      </c>
      <c r="AC150" s="177" t="str" cm="1">
        <f t="array" ref="AC150">IF(_xlfn.SINGLE(A:A)="","",IF(R150="Refreshment Beverage","",IF(AND(R150="Beer",Q150=0),SUM(LOOKUP(2,1/(Rates!$B$15:$B$18&lt;=W150)/(Rates!$C$15:$C$18&gt;=W150),Rates!$E$15:$E$18)*W150),VLOOKUP(VALUE(_xlfn.SINGLE(Q:Q)),Rates!A:C,3,0)*W150)))</f>
        <v/>
      </c>
      <c r="AD150" s="168">
        <f>IFERROR(IF(OR(Q150=1,Q150=2,Q150=3,Q150=4),VLOOKUP(Q150,Rates!$A$31:$B$34,2,0)*W150,IF(V150=1,VLOOKUP(U150,'REB BEV MIN MKUP'!B:E,4,0),IF(V150&gt;1,VLOOKUP(VALUE(W150),'REB BEV MIN MKUP'!O:Q,3,0),0))),0)</f>
        <v>0</v>
      </c>
      <c r="AE150" s="177" t="str">
        <f t="shared" si="108"/>
        <v/>
      </c>
      <c r="AF150" s="13" t="str">
        <f t="shared" si="109"/>
        <v/>
      </c>
      <c r="AG150" s="177" t="str">
        <f t="shared" si="110"/>
        <v/>
      </c>
      <c r="AH150" s="184" t="str">
        <f t="shared" si="111"/>
        <v/>
      </c>
      <c r="AI150" s="184" t="str">
        <f>IF(AE:AE="","",IF(R150="Refreshment Beverage",AK150*(Rates!J$19/100),ROUND(SUM(AH150*(Rates!$J$8/100)),4)))</f>
        <v/>
      </c>
      <c r="AJ150" s="183" t="str">
        <f t="shared" si="112"/>
        <v/>
      </c>
      <c r="AK150" s="185" t="str">
        <f t="shared" si="113"/>
        <v/>
      </c>
      <c r="AL150" s="177" t="str">
        <f t="shared" si="114"/>
        <v/>
      </c>
      <c r="AM150" s="13" t="str">
        <f>IF(AS150="","",IF(R150="Refreshment Beverage",ROUND(AS150*Rates!K$19,4),ROUND(AO150*(VLOOKUP(VALUE(Q150),Rates!G$4:L$12,3,0)),4)))</f>
        <v/>
      </c>
      <c r="AN150" s="183" t="str">
        <f>IF(AS150="","",IF(R150="Refreshment Beverage",AS150*(Rates!J$19/100),MAX(AM150,AB150)))</f>
        <v/>
      </c>
      <c r="AO150" s="186" t="str">
        <f t="shared" si="115"/>
        <v/>
      </c>
      <c r="AP150" s="186" t="str">
        <f t="shared" si="116"/>
        <v/>
      </c>
      <c r="AQ150" s="186" t="str">
        <f>IF(AS150="","",IF(R150="Refreshment Beverage",ROUND(SUM(VLOOKUP(Q:Q,Rates!G$15:L$19,3,0)*(AS150-Y150-Z150-AA150)),4),ROUND(SUM(Rates!$K$8*AS150),4)))</f>
        <v/>
      </c>
      <c r="AR150" s="184" t="str">
        <f t="shared" si="117"/>
        <v/>
      </c>
      <c r="AS150" s="185" t="str">
        <f t="shared" si="118"/>
        <v/>
      </c>
      <c r="AT150" s="177" t="str">
        <f t="shared" si="119"/>
        <v/>
      </c>
      <c r="AU150" s="13" t="str">
        <f>IF(AX150="","",IF(R150="Refreshment Beverage",ROUND((BA150-Y150-Z150-AA150)*VLOOKUP(VALUE(Q150),Rates!G$15:L$19,3,0),4),ROUND(AW150*(VLOOKUP(VALUE(Q150),Rates!G:L,3,0)),4)))</f>
        <v/>
      </c>
      <c r="AV150" s="183" t="str">
        <f t="shared" si="120"/>
        <v/>
      </c>
      <c r="AW150" s="186" t="str">
        <f t="shared" si="121"/>
        <v/>
      </c>
      <c r="AX150" s="184" t="str">
        <f t="shared" si="122"/>
        <v/>
      </c>
      <c r="AY150" s="186" t="str">
        <f>IF(AX150="","",IF(R150="Refreshment Beverage",ROUND(SUM(AX150*Rates!K$19),4),ROUND(SUM(AX150*(Rates!J$8/100)),4)))</f>
        <v/>
      </c>
      <c r="AZ150" s="183" t="str">
        <f t="shared" si="123"/>
        <v/>
      </c>
      <c r="BA150" s="185" t="str">
        <f t="shared" si="124"/>
        <v/>
      </c>
      <c r="BD150" s="171"/>
      <c r="BE150" s="171"/>
      <c r="BF150" s="171"/>
      <c r="BG150" s="171"/>
    </row>
    <row r="151" spans="1:59" ht="15" customHeight="1" x14ac:dyDescent="0.3">
      <c r="A151" s="172"/>
      <c r="B151" s="172"/>
      <c r="C151" s="172"/>
      <c r="D151" s="173"/>
      <c r="E151" s="173"/>
      <c r="F151" s="173"/>
      <c r="G151" s="173"/>
      <c r="H151" s="173"/>
      <c r="I151" s="174"/>
      <c r="J151" s="175"/>
      <c r="K151" s="176" t="str">
        <f t="shared" si="96"/>
        <v/>
      </c>
      <c r="L151" s="177" t="str">
        <f t="shared" si="97"/>
        <v/>
      </c>
      <c r="M151" s="178" t="str">
        <f t="shared" si="98"/>
        <v/>
      </c>
      <c r="N151" s="44" t="str" cm="1">
        <f t="array" ref="N151">IFERROR(IF(_xlfn.SINGLE(A:A)="","",IF(R151="Beer",SUM(LOOKUP(2,1/(Rates!$B$3:$B$5&lt;=W151)/(Rates!$C$3:$C$5&gt;=W151),Rates!$D$3:$D$5)*(X151/100)*W151),IF(R151="Refreshment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44" t="str">
        <f t="shared" si="99"/>
        <v/>
      </c>
      <c r="P151" s="13"/>
      <c r="Q151" s="179" t="str">
        <f t="shared" si="100"/>
        <v/>
      </c>
      <c r="R151" s="180" t="str">
        <f t="shared" si="101"/>
        <v/>
      </c>
      <c r="S151" s="13" t="str">
        <f>IF(A151="","",IF(R151="Refreshment Beverage",VLOOKUP(VALUE(Q151),Rates!G$15:L$19,2,0),VLOOKUP(VALUE(Q151),Rates!G$4:L$8,2,0)))</f>
        <v/>
      </c>
      <c r="T151" s="13" t="str">
        <f t="shared" si="102"/>
        <v/>
      </c>
      <c r="U151" s="181" t="str">
        <f t="shared" si="103"/>
        <v/>
      </c>
      <c r="V151" s="13" t="str">
        <f t="shared" si="104"/>
        <v/>
      </c>
      <c r="W151" s="13" t="str">
        <f t="shared" si="105"/>
        <v/>
      </c>
      <c r="X151" s="182" t="str">
        <f t="shared" si="106"/>
        <v/>
      </c>
      <c r="Y151" s="183" t="str">
        <f>IF(A:A="","",IF(R151="Refreshment Beverage",VLOOKUP(Q151,Rates!G$15:L$19,6,0)*W151,VLOOKUP(Q151,Rates!G$4:L$12,6,0)*W151))</f>
        <v/>
      </c>
      <c r="Z151" s="183" t="str">
        <f t="shared" si="107"/>
        <v/>
      </c>
      <c r="AA151" s="17">
        <f t="shared" si="95"/>
        <v>0</v>
      </c>
      <c r="AB151" s="177" t="str" cm="1">
        <f t="array" ref="AB151">IF(_xlfn.SINGLE(A:A)="","",IF(R151="Refreshment Beverage","",IF(AND(R151="Beer",Q151=0),SUM(LOOKUP(2,1/(Rates!$B$15:$B$18&lt;=W151)/(Rates!$C$15:$C$18&gt;=W151),Rates!$D$15:$D$18)*W151),VLOOKUP(VALUE(_xlfn.SINGLE(Q:Q)),Rates!A:B,2,0)*W151)))</f>
        <v/>
      </c>
      <c r="AC151" s="177" t="str" cm="1">
        <f t="array" ref="AC151">IF(_xlfn.SINGLE(A:A)="","",IF(R151="Refreshment Beverage","",IF(AND(R151="Beer",Q151=0),SUM(LOOKUP(2,1/(Rates!$B$15:$B$18&lt;=W151)/(Rates!$C$15:$C$18&gt;=W151),Rates!$E$15:$E$18)*W151),VLOOKUP(VALUE(_xlfn.SINGLE(Q:Q)),Rates!A:C,3,0)*W151)))</f>
        <v/>
      </c>
      <c r="AD151" s="168">
        <f>IFERROR(IF(OR(Q151=1,Q151=2,Q151=3,Q151=4),VLOOKUP(Q151,Rates!$A$31:$B$34,2,0)*W151,IF(V151=1,VLOOKUP(U151,'REB BEV MIN MKUP'!B:E,4,0),IF(V151&gt;1,VLOOKUP(VALUE(W151),'REB BEV MIN MKUP'!O:Q,3,0),0))),0)</f>
        <v>0</v>
      </c>
      <c r="AE151" s="177" t="str">
        <f t="shared" si="108"/>
        <v/>
      </c>
      <c r="AF151" s="13" t="str">
        <f t="shared" si="109"/>
        <v/>
      </c>
      <c r="AG151" s="177" t="str">
        <f t="shared" si="110"/>
        <v/>
      </c>
      <c r="AH151" s="184" t="str">
        <f t="shared" si="111"/>
        <v/>
      </c>
      <c r="AI151" s="184" t="str">
        <f>IF(AE:AE="","",IF(R151="Refreshment Beverage",AK151*(Rates!J$19/100),ROUND(SUM(AH151*(Rates!$J$8/100)),4)))</f>
        <v/>
      </c>
      <c r="AJ151" s="183" t="str">
        <f t="shared" si="112"/>
        <v/>
      </c>
      <c r="AK151" s="185" t="str">
        <f t="shared" si="113"/>
        <v/>
      </c>
      <c r="AL151" s="177" t="str">
        <f t="shared" si="114"/>
        <v/>
      </c>
      <c r="AM151" s="13" t="str">
        <f>IF(AS151="","",IF(R151="Refreshment Beverage",ROUND(AS151*Rates!K$19,4),ROUND(AO151*(VLOOKUP(VALUE(Q151),Rates!G$4:L$12,3,0)),4)))</f>
        <v/>
      </c>
      <c r="AN151" s="183" t="str">
        <f>IF(AS151="","",IF(R151="Refreshment Beverage",AS151*(Rates!J$19/100),MAX(AM151,AB151)))</f>
        <v/>
      </c>
      <c r="AO151" s="186" t="str">
        <f t="shared" si="115"/>
        <v/>
      </c>
      <c r="AP151" s="186" t="str">
        <f t="shared" si="116"/>
        <v/>
      </c>
      <c r="AQ151" s="186" t="str">
        <f>IF(AS151="","",IF(R151="Refreshment Beverage",ROUND(SUM(VLOOKUP(Q:Q,Rates!G$15:L$19,3,0)*(AS151-Y151-Z151-AA151)),4),ROUND(SUM(Rates!$K$8*AS151),4)))</f>
        <v/>
      </c>
      <c r="AR151" s="184" t="str">
        <f t="shared" si="117"/>
        <v/>
      </c>
      <c r="AS151" s="185" t="str">
        <f t="shared" si="118"/>
        <v/>
      </c>
      <c r="AT151" s="177" t="str">
        <f t="shared" si="119"/>
        <v/>
      </c>
      <c r="AU151" s="13" t="str">
        <f>IF(AX151="","",IF(R151="Refreshment Beverage",ROUND((BA151-Y151-Z151-AA151)*VLOOKUP(VALUE(Q151),Rates!G$15:L$19,3,0),4),ROUND(AW151*(VLOOKUP(VALUE(Q151),Rates!G:L,3,0)),4)))</f>
        <v/>
      </c>
      <c r="AV151" s="183" t="str">
        <f t="shared" si="120"/>
        <v/>
      </c>
      <c r="AW151" s="186" t="str">
        <f t="shared" si="121"/>
        <v/>
      </c>
      <c r="AX151" s="184" t="str">
        <f t="shared" si="122"/>
        <v/>
      </c>
      <c r="AY151" s="186" t="str">
        <f>IF(AX151="","",IF(R151="Refreshment Beverage",ROUND(SUM(AX151*Rates!K$19),4),ROUND(SUM(AX151*(Rates!J$8/100)),4)))</f>
        <v/>
      </c>
      <c r="AZ151" s="183" t="str">
        <f t="shared" si="123"/>
        <v/>
      </c>
      <c r="BA151" s="185" t="str">
        <f t="shared" si="124"/>
        <v/>
      </c>
      <c r="BD151" s="171"/>
      <c r="BE151" s="171"/>
      <c r="BF151" s="171"/>
      <c r="BG151" s="171"/>
    </row>
    <row r="152" spans="1:59" ht="15" customHeight="1" x14ac:dyDescent="0.3">
      <c r="A152" s="172"/>
      <c r="B152" s="172"/>
      <c r="C152" s="172"/>
      <c r="D152" s="173"/>
      <c r="E152" s="173"/>
      <c r="F152" s="173"/>
      <c r="G152" s="173"/>
      <c r="H152" s="173"/>
      <c r="I152" s="174"/>
      <c r="J152" s="175"/>
      <c r="K152" s="176" t="str">
        <f t="shared" si="96"/>
        <v/>
      </c>
      <c r="L152" s="177" t="str">
        <f t="shared" si="97"/>
        <v/>
      </c>
      <c r="M152" s="178" t="str">
        <f t="shared" si="98"/>
        <v/>
      </c>
      <c r="N152" s="44" t="str" cm="1">
        <f t="array" ref="N152">IFERROR(IF(_xlfn.SINGLE(A:A)="","",IF(R152="Beer",SUM(LOOKUP(2,1/(Rates!$B$3:$B$5&lt;=W152)/(Rates!$C$3:$C$5&gt;=W152),Rates!$D$3:$D$5)*(X152/100)*W152),IF(R152="Refreshment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44" t="str">
        <f t="shared" si="99"/>
        <v/>
      </c>
      <c r="P152" s="13"/>
      <c r="Q152" s="179" t="str">
        <f t="shared" si="100"/>
        <v/>
      </c>
      <c r="R152" s="180" t="str">
        <f t="shared" si="101"/>
        <v/>
      </c>
      <c r="S152" s="13" t="str">
        <f>IF(A152="","",IF(R152="Refreshment Beverage",VLOOKUP(VALUE(Q152),Rates!G$15:L$19,2,0),VLOOKUP(VALUE(Q152),Rates!G$4:L$8,2,0)))</f>
        <v/>
      </c>
      <c r="T152" s="13" t="str">
        <f t="shared" si="102"/>
        <v/>
      </c>
      <c r="U152" s="181" t="str">
        <f t="shared" si="103"/>
        <v/>
      </c>
      <c r="V152" s="13" t="str">
        <f t="shared" si="104"/>
        <v/>
      </c>
      <c r="W152" s="13" t="str">
        <f t="shared" si="105"/>
        <v/>
      </c>
      <c r="X152" s="182" t="str">
        <f t="shared" si="106"/>
        <v/>
      </c>
      <c r="Y152" s="183" t="str">
        <f>IF(A:A="","",IF(R152="Refreshment Beverage",VLOOKUP(Q152,Rates!G$15:L$19,6,0)*W152,VLOOKUP(Q152,Rates!G$4:L$12,6,0)*W152))</f>
        <v/>
      </c>
      <c r="Z152" s="183" t="str">
        <f t="shared" si="107"/>
        <v/>
      </c>
      <c r="AA152" s="17">
        <f t="shared" si="95"/>
        <v>0</v>
      </c>
      <c r="AB152" s="177" t="str" cm="1">
        <f t="array" ref="AB152">IF(_xlfn.SINGLE(A:A)="","",IF(R152="Refreshment Beverage","",IF(AND(R152="Beer",Q152=0),SUM(LOOKUP(2,1/(Rates!$B$15:$B$18&lt;=W152)/(Rates!$C$15:$C$18&gt;=W152),Rates!$D$15:$D$18)*W152),VLOOKUP(VALUE(_xlfn.SINGLE(Q:Q)),Rates!A:B,2,0)*W152)))</f>
        <v/>
      </c>
      <c r="AC152" s="177" t="str" cm="1">
        <f t="array" ref="AC152">IF(_xlfn.SINGLE(A:A)="","",IF(R152="Refreshment Beverage","",IF(AND(R152="Beer",Q152=0),SUM(LOOKUP(2,1/(Rates!$B$15:$B$18&lt;=W152)/(Rates!$C$15:$C$18&gt;=W152),Rates!$E$15:$E$18)*W152),VLOOKUP(VALUE(_xlfn.SINGLE(Q:Q)),Rates!A:C,3,0)*W152)))</f>
        <v/>
      </c>
      <c r="AD152" s="168">
        <f>IFERROR(IF(OR(Q152=1,Q152=2,Q152=3,Q152=4),VLOOKUP(Q152,Rates!$A$31:$B$34,2,0)*W152,IF(V152=1,VLOOKUP(U152,'REB BEV MIN MKUP'!B:E,4,0),IF(V152&gt;1,VLOOKUP(VALUE(W152),'REB BEV MIN MKUP'!O:Q,3,0),0))),0)</f>
        <v>0</v>
      </c>
      <c r="AE152" s="177" t="str">
        <f t="shared" si="108"/>
        <v/>
      </c>
      <c r="AF152" s="13" t="str">
        <f t="shared" si="109"/>
        <v/>
      </c>
      <c r="AG152" s="177" t="str">
        <f t="shared" si="110"/>
        <v/>
      </c>
      <c r="AH152" s="184" t="str">
        <f t="shared" si="111"/>
        <v/>
      </c>
      <c r="AI152" s="184" t="str">
        <f>IF(AE:AE="","",IF(R152="Refreshment Beverage",AK152*(Rates!J$19/100),ROUND(SUM(AH152*(Rates!$J$8/100)),4)))</f>
        <v/>
      </c>
      <c r="AJ152" s="183" t="str">
        <f t="shared" si="112"/>
        <v/>
      </c>
      <c r="AK152" s="185" t="str">
        <f t="shared" si="113"/>
        <v/>
      </c>
      <c r="AL152" s="177" t="str">
        <f t="shared" si="114"/>
        <v/>
      </c>
      <c r="AM152" s="13" t="str">
        <f>IF(AS152="","",IF(R152="Refreshment Beverage",ROUND(AS152*Rates!K$19,4),ROUND(AO152*(VLOOKUP(VALUE(Q152),Rates!G$4:L$12,3,0)),4)))</f>
        <v/>
      </c>
      <c r="AN152" s="183" t="str">
        <f>IF(AS152="","",IF(R152="Refreshment Beverage",AS152*(Rates!J$19/100),MAX(AM152,AB152)))</f>
        <v/>
      </c>
      <c r="AO152" s="186" t="str">
        <f t="shared" si="115"/>
        <v/>
      </c>
      <c r="AP152" s="186" t="str">
        <f t="shared" si="116"/>
        <v/>
      </c>
      <c r="AQ152" s="186" t="str">
        <f>IF(AS152="","",IF(R152="Refreshment Beverage",ROUND(SUM(VLOOKUP(Q:Q,Rates!G$15:L$19,3,0)*(AS152-Y152-Z152-AA152)),4),ROUND(SUM(Rates!$K$8*AS152),4)))</f>
        <v/>
      </c>
      <c r="AR152" s="184" t="str">
        <f t="shared" si="117"/>
        <v/>
      </c>
      <c r="AS152" s="185" t="str">
        <f t="shared" si="118"/>
        <v/>
      </c>
      <c r="AT152" s="177" t="str">
        <f t="shared" si="119"/>
        <v/>
      </c>
      <c r="AU152" s="13" t="str">
        <f>IF(AX152="","",IF(R152="Refreshment Beverage",ROUND((BA152-Y152-Z152-AA152)*VLOOKUP(VALUE(Q152),Rates!G$15:L$19,3,0),4),ROUND(AW152*(VLOOKUP(VALUE(Q152),Rates!G:L,3,0)),4)))</f>
        <v/>
      </c>
      <c r="AV152" s="183" t="str">
        <f t="shared" si="120"/>
        <v/>
      </c>
      <c r="AW152" s="186" t="str">
        <f t="shared" si="121"/>
        <v/>
      </c>
      <c r="AX152" s="184" t="str">
        <f t="shared" si="122"/>
        <v/>
      </c>
      <c r="AY152" s="186" t="str">
        <f>IF(AX152="","",IF(R152="Refreshment Beverage",ROUND(SUM(AX152*Rates!K$19),4),ROUND(SUM(AX152*(Rates!J$8/100)),4)))</f>
        <v/>
      </c>
      <c r="AZ152" s="183" t="str">
        <f t="shared" si="123"/>
        <v/>
      </c>
      <c r="BA152" s="185" t="str">
        <f t="shared" si="124"/>
        <v/>
      </c>
      <c r="BD152" s="171"/>
      <c r="BE152" s="171"/>
      <c r="BF152" s="171"/>
      <c r="BG152" s="171"/>
    </row>
    <row r="153" spans="1:59" ht="15" customHeight="1" x14ac:dyDescent="0.3">
      <c r="A153" s="172"/>
      <c r="B153" s="172"/>
      <c r="C153" s="172"/>
      <c r="D153" s="173"/>
      <c r="E153" s="173"/>
      <c r="F153" s="173"/>
      <c r="G153" s="173"/>
      <c r="H153" s="173"/>
      <c r="I153" s="174"/>
      <c r="J153" s="175"/>
      <c r="K153" s="176" t="str">
        <f t="shared" si="96"/>
        <v/>
      </c>
      <c r="L153" s="177" t="str">
        <f t="shared" si="97"/>
        <v/>
      </c>
      <c r="M153" s="178" t="str">
        <f t="shared" si="98"/>
        <v/>
      </c>
      <c r="N153" s="44" t="str" cm="1">
        <f t="array" ref="N153">IFERROR(IF(_xlfn.SINGLE(A:A)="","",IF(R153="Beer",SUM(LOOKUP(2,1/(Rates!$B$3:$B$5&lt;=W153)/(Rates!$C$3:$C$5&gt;=W153),Rates!$D$3:$D$5)*(X153/100)*W153),IF(R153="Refreshment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44" t="str">
        <f t="shared" si="99"/>
        <v/>
      </c>
      <c r="P153" s="13"/>
      <c r="Q153" s="179" t="str">
        <f t="shared" si="100"/>
        <v/>
      </c>
      <c r="R153" s="180" t="str">
        <f t="shared" si="101"/>
        <v/>
      </c>
      <c r="S153" s="13" t="str">
        <f>IF(A153="","",IF(R153="Refreshment Beverage",VLOOKUP(VALUE(Q153),Rates!G$15:L$19,2,0),VLOOKUP(VALUE(Q153),Rates!G$4:L$8,2,0)))</f>
        <v/>
      </c>
      <c r="T153" s="13" t="str">
        <f t="shared" si="102"/>
        <v/>
      </c>
      <c r="U153" s="181" t="str">
        <f t="shared" si="103"/>
        <v/>
      </c>
      <c r="V153" s="13" t="str">
        <f t="shared" si="104"/>
        <v/>
      </c>
      <c r="W153" s="13" t="str">
        <f t="shared" si="105"/>
        <v/>
      </c>
      <c r="X153" s="182" t="str">
        <f t="shared" si="106"/>
        <v/>
      </c>
      <c r="Y153" s="183" t="str">
        <f>IF(A:A="","",IF(R153="Refreshment Beverage",VLOOKUP(Q153,Rates!G$15:L$19,6,0)*W153,VLOOKUP(Q153,Rates!G$4:L$12,6,0)*W153))</f>
        <v/>
      </c>
      <c r="Z153" s="183" t="str">
        <f t="shared" si="107"/>
        <v/>
      </c>
      <c r="AA153" s="17">
        <f t="shared" si="95"/>
        <v>0</v>
      </c>
      <c r="AB153" s="177" t="str" cm="1">
        <f t="array" ref="AB153">IF(_xlfn.SINGLE(A:A)="","",IF(R153="Refreshment Beverage","",IF(AND(R153="Beer",Q153=0),SUM(LOOKUP(2,1/(Rates!$B$15:$B$18&lt;=W153)/(Rates!$C$15:$C$18&gt;=W153),Rates!$D$15:$D$18)*W153),VLOOKUP(VALUE(_xlfn.SINGLE(Q:Q)),Rates!A:B,2,0)*W153)))</f>
        <v/>
      </c>
      <c r="AC153" s="177" t="str" cm="1">
        <f t="array" ref="AC153">IF(_xlfn.SINGLE(A:A)="","",IF(R153="Refreshment Beverage","",IF(AND(R153="Beer",Q153=0),SUM(LOOKUP(2,1/(Rates!$B$15:$B$18&lt;=W153)/(Rates!$C$15:$C$18&gt;=W153),Rates!$E$15:$E$18)*W153),VLOOKUP(VALUE(_xlfn.SINGLE(Q:Q)),Rates!A:C,3,0)*W153)))</f>
        <v/>
      </c>
      <c r="AD153" s="168">
        <f>IFERROR(IF(OR(Q153=1,Q153=2,Q153=3,Q153=4),VLOOKUP(Q153,Rates!$A$31:$B$34,2,0)*W153,IF(V153=1,VLOOKUP(U153,'REB BEV MIN MKUP'!B:E,4,0),IF(V153&gt;1,VLOOKUP(VALUE(W153),'REB BEV MIN MKUP'!O:Q,3,0),0))),0)</f>
        <v>0</v>
      </c>
      <c r="AE153" s="177" t="str">
        <f t="shared" si="108"/>
        <v/>
      </c>
      <c r="AF153" s="13" t="str">
        <f t="shared" si="109"/>
        <v/>
      </c>
      <c r="AG153" s="177" t="str">
        <f t="shared" si="110"/>
        <v/>
      </c>
      <c r="AH153" s="184" t="str">
        <f t="shared" si="111"/>
        <v/>
      </c>
      <c r="AI153" s="184" t="str">
        <f>IF(AE:AE="","",IF(R153="Refreshment Beverage",AK153*(Rates!J$19/100),ROUND(SUM(AH153*(Rates!$J$8/100)),4)))</f>
        <v/>
      </c>
      <c r="AJ153" s="183" t="str">
        <f t="shared" si="112"/>
        <v/>
      </c>
      <c r="AK153" s="185" t="str">
        <f t="shared" si="113"/>
        <v/>
      </c>
      <c r="AL153" s="177" t="str">
        <f t="shared" si="114"/>
        <v/>
      </c>
      <c r="AM153" s="13" t="str">
        <f>IF(AS153="","",IF(R153="Refreshment Beverage",ROUND(AS153*Rates!K$19,4),ROUND(AO153*(VLOOKUP(VALUE(Q153),Rates!G$4:L$12,3,0)),4)))</f>
        <v/>
      </c>
      <c r="AN153" s="183" t="str">
        <f>IF(AS153="","",IF(R153="Refreshment Beverage",AS153*(Rates!J$19/100),MAX(AM153,AB153)))</f>
        <v/>
      </c>
      <c r="AO153" s="186" t="str">
        <f t="shared" si="115"/>
        <v/>
      </c>
      <c r="AP153" s="186" t="str">
        <f t="shared" si="116"/>
        <v/>
      </c>
      <c r="AQ153" s="186" t="str">
        <f>IF(AS153="","",IF(R153="Refreshment Beverage",ROUND(SUM(VLOOKUP(Q:Q,Rates!G$15:L$19,3,0)*(AS153-Y153-Z153-AA153)),4),ROUND(SUM(Rates!$K$8*AS153),4)))</f>
        <v/>
      </c>
      <c r="AR153" s="184" t="str">
        <f t="shared" si="117"/>
        <v/>
      </c>
      <c r="AS153" s="185" t="str">
        <f t="shared" si="118"/>
        <v/>
      </c>
      <c r="AT153" s="177" t="str">
        <f t="shared" si="119"/>
        <v/>
      </c>
      <c r="AU153" s="13" t="str">
        <f>IF(AX153="","",IF(R153="Refreshment Beverage",ROUND((BA153-Y153-Z153-AA153)*VLOOKUP(VALUE(Q153),Rates!G$15:L$19,3,0),4),ROUND(AW153*(VLOOKUP(VALUE(Q153),Rates!G:L,3,0)),4)))</f>
        <v/>
      </c>
      <c r="AV153" s="183" t="str">
        <f t="shared" si="120"/>
        <v/>
      </c>
      <c r="AW153" s="186" t="str">
        <f t="shared" si="121"/>
        <v/>
      </c>
      <c r="AX153" s="184" t="str">
        <f t="shared" si="122"/>
        <v/>
      </c>
      <c r="AY153" s="186" t="str">
        <f>IF(AX153="","",IF(R153="Refreshment Beverage",ROUND(SUM(AX153*Rates!K$19),4),ROUND(SUM(AX153*(Rates!J$8/100)),4)))</f>
        <v/>
      </c>
      <c r="AZ153" s="183" t="str">
        <f t="shared" si="123"/>
        <v/>
      </c>
      <c r="BA153" s="185" t="str">
        <f t="shared" si="124"/>
        <v/>
      </c>
      <c r="BD153" s="171"/>
      <c r="BE153" s="171"/>
      <c r="BF153" s="171"/>
      <c r="BG153" s="171"/>
    </row>
    <row r="154" spans="1:59" ht="15" customHeight="1" x14ac:dyDescent="0.3">
      <c r="A154" s="172"/>
      <c r="B154" s="172"/>
      <c r="C154" s="172"/>
      <c r="D154" s="173"/>
      <c r="E154" s="173"/>
      <c r="F154" s="173"/>
      <c r="G154" s="173"/>
      <c r="H154" s="173"/>
      <c r="I154" s="174"/>
      <c r="J154" s="175"/>
      <c r="K154" s="176" t="str">
        <f t="shared" si="96"/>
        <v/>
      </c>
      <c r="L154" s="177" t="str">
        <f t="shared" si="97"/>
        <v/>
      </c>
      <c r="M154" s="178" t="str">
        <f t="shared" si="98"/>
        <v/>
      </c>
      <c r="N154" s="44" t="str" cm="1">
        <f t="array" ref="N154">IFERROR(IF(_xlfn.SINGLE(A:A)="","",IF(R154="Beer",SUM(LOOKUP(2,1/(Rates!$B$3:$B$5&lt;=W154)/(Rates!$C$3:$C$5&gt;=W154),Rates!$D$3:$D$5)*(X154/100)*W154),IF(R154="Refreshment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44" t="str">
        <f t="shared" si="99"/>
        <v/>
      </c>
      <c r="P154" s="13"/>
      <c r="Q154" s="179" t="str">
        <f t="shared" si="100"/>
        <v/>
      </c>
      <c r="R154" s="180" t="str">
        <f t="shared" si="101"/>
        <v/>
      </c>
      <c r="S154" s="13" t="str">
        <f>IF(A154="","",IF(R154="Refreshment Beverage",VLOOKUP(VALUE(Q154),Rates!G$15:L$19,2,0),VLOOKUP(VALUE(Q154),Rates!G$4:L$8,2,0)))</f>
        <v/>
      </c>
      <c r="T154" s="13" t="str">
        <f t="shared" si="102"/>
        <v/>
      </c>
      <c r="U154" s="181" t="str">
        <f t="shared" si="103"/>
        <v/>
      </c>
      <c r="V154" s="13" t="str">
        <f t="shared" si="104"/>
        <v/>
      </c>
      <c r="W154" s="13" t="str">
        <f t="shared" si="105"/>
        <v/>
      </c>
      <c r="X154" s="182" t="str">
        <f t="shared" si="106"/>
        <v/>
      </c>
      <c r="Y154" s="183" t="str">
        <f>IF(A:A="","",IF(R154="Refreshment Beverage",VLOOKUP(Q154,Rates!G$15:L$19,6,0)*W154,VLOOKUP(Q154,Rates!G$4:L$12,6,0)*W154))</f>
        <v/>
      </c>
      <c r="Z154" s="183" t="str">
        <f t="shared" si="107"/>
        <v/>
      </c>
      <c r="AA154" s="17">
        <f t="shared" si="95"/>
        <v>0</v>
      </c>
      <c r="AB154" s="177" t="str" cm="1">
        <f t="array" ref="AB154">IF(_xlfn.SINGLE(A:A)="","",IF(R154="Refreshment Beverage","",IF(AND(R154="Beer",Q154=0),SUM(LOOKUP(2,1/(Rates!$B$15:$B$18&lt;=W154)/(Rates!$C$15:$C$18&gt;=W154),Rates!$D$15:$D$18)*W154),VLOOKUP(VALUE(_xlfn.SINGLE(Q:Q)),Rates!A:B,2,0)*W154)))</f>
        <v/>
      </c>
      <c r="AC154" s="177" t="str" cm="1">
        <f t="array" ref="AC154">IF(_xlfn.SINGLE(A:A)="","",IF(R154="Refreshment Beverage","",IF(AND(R154="Beer",Q154=0),SUM(LOOKUP(2,1/(Rates!$B$15:$B$18&lt;=W154)/(Rates!$C$15:$C$18&gt;=W154),Rates!$E$15:$E$18)*W154),VLOOKUP(VALUE(_xlfn.SINGLE(Q:Q)),Rates!A:C,3,0)*W154)))</f>
        <v/>
      </c>
      <c r="AD154" s="168">
        <f>IFERROR(IF(OR(Q154=1,Q154=2,Q154=3,Q154=4),VLOOKUP(Q154,Rates!$A$31:$B$34,2,0)*W154,IF(V154=1,VLOOKUP(U154,'REB BEV MIN MKUP'!B:E,4,0),IF(V154&gt;1,VLOOKUP(VALUE(W154),'REB BEV MIN MKUP'!O:Q,3,0),0))),0)</f>
        <v>0</v>
      </c>
      <c r="AE154" s="177" t="str">
        <f t="shared" si="108"/>
        <v/>
      </c>
      <c r="AF154" s="13" t="str">
        <f t="shared" si="109"/>
        <v/>
      </c>
      <c r="AG154" s="177" t="str">
        <f t="shared" si="110"/>
        <v/>
      </c>
      <c r="AH154" s="184" t="str">
        <f t="shared" si="111"/>
        <v/>
      </c>
      <c r="AI154" s="184" t="str">
        <f>IF(AE:AE="","",IF(R154="Refreshment Beverage",AK154*(Rates!J$19/100),ROUND(SUM(AH154*(Rates!$J$8/100)),4)))</f>
        <v/>
      </c>
      <c r="AJ154" s="183" t="str">
        <f t="shared" si="112"/>
        <v/>
      </c>
      <c r="AK154" s="185" t="str">
        <f t="shared" si="113"/>
        <v/>
      </c>
      <c r="AL154" s="177" t="str">
        <f t="shared" si="114"/>
        <v/>
      </c>
      <c r="AM154" s="13" t="str">
        <f>IF(AS154="","",IF(R154="Refreshment Beverage",ROUND(AS154*Rates!K$19,4),ROUND(AO154*(VLOOKUP(VALUE(Q154),Rates!G$4:L$12,3,0)),4)))</f>
        <v/>
      </c>
      <c r="AN154" s="183" t="str">
        <f>IF(AS154="","",IF(R154="Refreshment Beverage",AS154*(Rates!J$19/100),MAX(AM154,AB154)))</f>
        <v/>
      </c>
      <c r="AO154" s="186" t="str">
        <f t="shared" si="115"/>
        <v/>
      </c>
      <c r="AP154" s="186" t="str">
        <f t="shared" si="116"/>
        <v/>
      </c>
      <c r="AQ154" s="186" t="str">
        <f>IF(AS154="","",IF(R154="Refreshment Beverage",ROUND(SUM(VLOOKUP(Q:Q,Rates!G$15:L$19,3,0)*(AS154-Y154-Z154-AA154)),4),ROUND(SUM(Rates!$K$8*AS154),4)))</f>
        <v/>
      </c>
      <c r="AR154" s="184" t="str">
        <f t="shared" si="117"/>
        <v/>
      </c>
      <c r="AS154" s="185" t="str">
        <f t="shared" si="118"/>
        <v/>
      </c>
      <c r="AT154" s="177" t="str">
        <f t="shared" si="119"/>
        <v/>
      </c>
      <c r="AU154" s="13" t="str">
        <f>IF(AX154="","",IF(R154="Refreshment Beverage",ROUND((BA154-Y154-Z154-AA154)*VLOOKUP(VALUE(Q154),Rates!G$15:L$19,3,0),4),ROUND(AW154*(VLOOKUP(VALUE(Q154),Rates!G:L,3,0)),4)))</f>
        <v/>
      </c>
      <c r="AV154" s="183" t="str">
        <f t="shared" si="120"/>
        <v/>
      </c>
      <c r="AW154" s="186" t="str">
        <f t="shared" si="121"/>
        <v/>
      </c>
      <c r="AX154" s="184" t="str">
        <f t="shared" si="122"/>
        <v/>
      </c>
      <c r="AY154" s="186" t="str">
        <f>IF(AX154="","",IF(R154="Refreshment Beverage",ROUND(SUM(AX154*Rates!K$19),4),ROUND(SUM(AX154*(Rates!J$8/100)),4)))</f>
        <v/>
      </c>
      <c r="AZ154" s="183" t="str">
        <f t="shared" si="123"/>
        <v/>
      </c>
      <c r="BA154" s="185" t="str">
        <f t="shared" si="124"/>
        <v/>
      </c>
      <c r="BD154" s="171"/>
      <c r="BE154" s="171"/>
      <c r="BF154" s="171"/>
      <c r="BG154" s="171"/>
    </row>
    <row r="155" spans="1:59" ht="15" customHeight="1" x14ac:dyDescent="0.3">
      <c r="A155" s="172"/>
      <c r="B155" s="172"/>
      <c r="C155" s="172"/>
      <c r="D155" s="173"/>
      <c r="E155" s="173"/>
      <c r="F155" s="173"/>
      <c r="G155" s="173"/>
      <c r="H155" s="173"/>
      <c r="I155" s="174"/>
      <c r="J155" s="175"/>
      <c r="K155" s="176" t="str">
        <f t="shared" si="96"/>
        <v/>
      </c>
      <c r="L155" s="177" t="str">
        <f t="shared" si="97"/>
        <v/>
      </c>
      <c r="M155" s="178" t="str">
        <f t="shared" si="98"/>
        <v/>
      </c>
      <c r="N155" s="44" t="str" cm="1">
        <f t="array" ref="N155">IFERROR(IF(_xlfn.SINGLE(A:A)="","",IF(R155="Beer",SUM(LOOKUP(2,1/(Rates!$B$3:$B$5&lt;=W155)/(Rates!$C$3:$C$5&gt;=W155),Rates!$D$3:$D$5)*(X155/100)*W155),IF(R155="Refreshment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44" t="str">
        <f t="shared" si="99"/>
        <v/>
      </c>
      <c r="P155" s="13"/>
      <c r="Q155" s="179" t="str">
        <f t="shared" si="100"/>
        <v/>
      </c>
      <c r="R155" s="180" t="str">
        <f t="shared" si="101"/>
        <v/>
      </c>
      <c r="S155" s="13" t="str">
        <f>IF(A155="","",IF(R155="Refreshment Beverage",VLOOKUP(VALUE(Q155),Rates!G$15:L$19,2,0),VLOOKUP(VALUE(Q155),Rates!G$4:L$8,2,0)))</f>
        <v/>
      </c>
      <c r="T155" s="13" t="str">
        <f t="shared" si="102"/>
        <v/>
      </c>
      <c r="U155" s="181" t="str">
        <f t="shared" si="103"/>
        <v/>
      </c>
      <c r="V155" s="13" t="str">
        <f t="shared" si="104"/>
        <v/>
      </c>
      <c r="W155" s="13" t="str">
        <f t="shared" si="105"/>
        <v/>
      </c>
      <c r="X155" s="182" t="str">
        <f t="shared" si="106"/>
        <v/>
      </c>
      <c r="Y155" s="183" t="str">
        <f>IF(A:A="","",IF(R155="Refreshment Beverage",VLOOKUP(Q155,Rates!G$15:L$19,6,0)*W155,VLOOKUP(Q155,Rates!G$4:L$12,6,0)*W155))</f>
        <v/>
      </c>
      <c r="Z155" s="183" t="str">
        <f t="shared" si="107"/>
        <v/>
      </c>
      <c r="AA155" s="17">
        <f t="shared" si="95"/>
        <v>0</v>
      </c>
      <c r="AB155" s="177" t="str" cm="1">
        <f t="array" ref="AB155">IF(_xlfn.SINGLE(A:A)="","",IF(R155="Refreshment Beverage","",IF(AND(R155="Beer",Q155=0),SUM(LOOKUP(2,1/(Rates!$B$15:$B$18&lt;=W155)/(Rates!$C$15:$C$18&gt;=W155),Rates!$D$15:$D$18)*W155),VLOOKUP(VALUE(_xlfn.SINGLE(Q:Q)),Rates!A:B,2,0)*W155)))</f>
        <v/>
      </c>
      <c r="AC155" s="177" t="str" cm="1">
        <f t="array" ref="AC155">IF(_xlfn.SINGLE(A:A)="","",IF(R155="Refreshment Beverage","",IF(AND(R155="Beer",Q155=0),SUM(LOOKUP(2,1/(Rates!$B$15:$B$18&lt;=W155)/(Rates!$C$15:$C$18&gt;=W155),Rates!$E$15:$E$18)*W155),VLOOKUP(VALUE(_xlfn.SINGLE(Q:Q)),Rates!A:C,3,0)*W155)))</f>
        <v/>
      </c>
      <c r="AD155" s="168">
        <f>IFERROR(IF(OR(Q155=1,Q155=2,Q155=3,Q155=4),VLOOKUP(Q155,Rates!$A$31:$B$34,2,0)*W155,IF(V155=1,VLOOKUP(U155,'REB BEV MIN MKUP'!B:E,4,0),IF(V155&gt;1,VLOOKUP(VALUE(W155),'REB BEV MIN MKUP'!O:Q,3,0),0))),0)</f>
        <v>0</v>
      </c>
      <c r="AE155" s="177" t="str">
        <f t="shared" si="108"/>
        <v/>
      </c>
      <c r="AF155" s="13" t="str">
        <f t="shared" si="109"/>
        <v/>
      </c>
      <c r="AG155" s="177" t="str">
        <f t="shared" si="110"/>
        <v/>
      </c>
      <c r="AH155" s="184" t="str">
        <f t="shared" si="111"/>
        <v/>
      </c>
      <c r="AI155" s="184" t="str">
        <f>IF(AE:AE="","",IF(R155="Refreshment Beverage",AK155*(Rates!J$19/100),ROUND(SUM(AH155*(Rates!$J$8/100)),4)))</f>
        <v/>
      </c>
      <c r="AJ155" s="183" t="str">
        <f t="shared" si="112"/>
        <v/>
      </c>
      <c r="AK155" s="185" t="str">
        <f t="shared" si="113"/>
        <v/>
      </c>
      <c r="AL155" s="177" t="str">
        <f t="shared" si="114"/>
        <v/>
      </c>
      <c r="AM155" s="13" t="str">
        <f>IF(AS155="","",IF(R155="Refreshment Beverage",ROUND(AS155*Rates!K$19,4),ROUND(AO155*(VLOOKUP(VALUE(Q155),Rates!G$4:L$12,3,0)),4)))</f>
        <v/>
      </c>
      <c r="AN155" s="183" t="str">
        <f>IF(AS155="","",IF(R155="Refreshment Beverage",AS155*(Rates!J$19/100),MAX(AM155,AB155)))</f>
        <v/>
      </c>
      <c r="AO155" s="186" t="str">
        <f t="shared" si="115"/>
        <v/>
      </c>
      <c r="AP155" s="186" t="str">
        <f t="shared" si="116"/>
        <v/>
      </c>
      <c r="AQ155" s="186" t="str">
        <f>IF(AS155="","",IF(R155="Refreshment Beverage",ROUND(SUM(VLOOKUP(Q:Q,Rates!G$15:L$19,3,0)*(AS155-Y155-Z155-AA155)),4),ROUND(SUM(Rates!$K$8*AS155),4)))</f>
        <v/>
      </c>
      <c r="AR155" s="184" t="str">
        <f t="shared" si="117"/>
        <v/>
      </c>
      <c r="AS155" s="185" t="str">
        <f t="shared" si="118"/>
        <v/>
      </c>
      <c r="AT155" s="177" t="str">
        <f t="shared" si="119"/>
        <v/>
      </c>
      <c r="AU155" s="13" t="str">
        <f>IF(AX155="","",IF(R155="Refreshment Beverage",ROUND((BA155-Y155-Z155-AA155)*VLOOKUP(VALUE(Q155),Rates!G$15:L$19,3,0),4),ROUND(AW155*(VLOOKUP(VALUE(Q155),Rates!G:L,3,0)),4)))</f>
        <v/>
      </c>
      <c r="AV155" s="183" t="str">
        <f t="shared" si="120"/>
        <v/>
      </c>
      <c r="AW155" s="186" t="str">
        <f t="shared" si="121"/>
        <v/>
      </c>
      <c r="AX155" s="184" t="str">
        <f t="shared" si="122"/>
        <v/>
      </c>
      <c r="AY155" s="186" t="str">
        <f>IF(AX155="","",IF(R155="Refreshment Beverage",ROUND(SUM(AX155*Rates!K$19),4),ROUND(SUM(AX155*(Rates!J$8/100)),4)))</f>
        <v/>
      </c>
      <c r="AZ155" s="183" t="str">
        <f t="shared" si="123"/>
        <v/>
      </c>
      <c r="BA155" s="185" t="str">
        <f t="shared" si="124"/>
        <v/>
      </c>
      <c r="BD155" s="171"/>
      <c r="BE155" s="171"/>
      <c r="BF155" s="171"/>
      <c r="BG155" s="171"/>
    </row>
    <row r="156" spans="1:59" ht="15" customHeight="1" x14ac:dyDescent="0.3">
      <c r="A156" s="172"/>
      <c r="B156" s="172"/>
      <c r="C156" s="172"/>
      <c r="D156" s="173"/>
      <c r="E156" s="173"/>
      <c r="F156" s="173"/>
      <c r="G156" s="173"/>
      <c r="H156" s="173"/>
      <c r="I156" s="174"/>
      <c r="J156" s="175"/>
      <c r="K156" s="176" t="str">
        <f t="shared" si="96"/>
        <v/>
      </c>
      <c r="L156" s="177" t="str">
        <f t="shared" si="97"/>
        <v/>
      </c>
      <c r="M156" s="178" t="str">
        <f t="shared" si="98"/>
        <v/>
      </c>
      <c r="N156" s="44" t="str" cm="1">
        <f t="array" ref="N156">IFERROR(IF(_xlfn.SINGLE(A:A)="","",IF(R156="Beer",SUM(LOOKUP(2,1/(Rates!$B$3:$B$5&lt;=W156)/(Rates!$C$3:$C$5&gt;=W156),Rates!$D$3:$D$5)*(X156/100)*W156),IF(R156="Refreshment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44" t="str">
        <f t="shared" si="99"/>
        <v/>
      </c>
      <c r="P156" s="13"/>
      <c r="Q156" s="179" t="str">
        <f t="shared" si="100"/>
        <v/>
      </c>
      <c r="R156" s="180" t="str">
        <f t="shared" si="101"/>
        <v/>
      </c>
      <c r="S156" s="13" t="str">
        <f>IF(A156="","",IF(R156="Refreshment Beverage",VLOOKUP(VALUE(Q156),Rates!G$15:L$19,2,0),VLOOKUP(VALUE(Q156),Rates!G$4:L$8,2,0)))</f>
        <v/>
      </c>
      <c r="T156" s="13" t="str">
        <f t="shared" si="102"/>
        <v/>
      </c>
      <c r="U156" s="181" t="str">
        <f t="shared" si="103"/>
        <v/>
      </c>
      <c r="V156" s="13" t="str">
        <f t="shared" si="104"/>
        <v/>
      </c>
      <c r="W156" s="13" t="str">
        <f t="shared" si="105"/>
        <v/>
      </c>
      <c r="X156" s="182" t="str">
        <f t="shared" si="106"/>
        <v/>
      </c>
      <c r="Y156" s="183" t="str">
        <f>IF(A:A="","",IF(R156="Refreshment Beverage",VLOOKUP(Q156,Rates!G$15:L$19,6,0)*W156,VLOOKUP(Q156,Rates!G$4:L$12,6,0)*W156))</f>
        <v/>
      </c>
      <c r="Z156" s="183" t="str">
        <f t="shared" si="107"/>
        <v/>
      </c>
      <c r="AA156" s="17">
        <f t="shared" si="95"/>
        <v>0</v>
      </c>
      <c r="AB156" s="177" t="str" cm="1">
        <f t="array" ref="AB156">IF(_xlfn.SINGLE(A:A)="","",IF(R156="Refreshment Beverage","",IF(AND(R156="Beer",Q156=0),SUM(LOOKUP(2,1/(Rates!$B$15:$B$18&lt;=W156)/(Rates!$C$15:$C$18&gt;=W156),Rates!$D$15:$D$18)*W156),VLOOKUP(VALUE(_xlfn.SINGLE(Q:Q)),Rates!A:B,2,0)*W156)))</f>
        <v/>
      </c>
      <c r="AC156" s="177" t="str" cm="1">
        <f t="array" ref="AC156">IF(_xlfn.SINGLE(A:A)="","",IF(R156="Refreshment Beverage","",IF(AND(R156="Beer",Q156=0),SUM(LOOKUP(2,1/(Rates!$B$15:$B$18&lt;=W156)/(Rates!$C$15:$C$18&gt;=W156),Rates!$E$15:$E$18)*W156),VLOOKUP(VALUE(_xlfn.SINGLE(Q:Q)),Rates!A:C,3,0)*W156)))</f>
        <v/>
      </c>
      <c r="AD156" s="168">
        <f>IFERROR(IF(OR(Q156=1,Q156=2,Q156=3,Q156=4),VLOOKUP(Q156,Rates!$A$31:$B$34,2,0)*W156,IF(V156=1,VLOOKUP(U156,'REB BEV MIN MKUP'!B:E,4,0),IF(V156&gt;1,VLOOKUP(VALUE(W156),'REB BEV MIN MKUP'!O:Q,3,0),0))),0)</f>
        <v>0</v>
      </c>
      <c r="AE156" s="177" t="str">
        <f t="shared" si="108"/>
        <v/>
      </c>
      <c r="AF156" s="13" t="str">
        <f t="shared" si="109"/>
        <v/>
      </c>
      <c r="AG156" s="177" t="str">
        <f t="shared" si="110"/>
        <v/>
      </c>
      <c r="AH156" s="184" t="str">
        <f t="shared" si="111"/>
        <v/>
      </c>
      <c r="AI156" s="184" t="str">
        <f>IF(AE:AE="","",IF(R156="Refreshment Beverage",AK156*(Rates!J$19/100),ROUND(SUM(AH156*(Rates!$J$8/100)),4)))</f>
        <v/>
      </c>
      <c r="AJ156" s="183" t="str">
        <f t="shared" si="112"/>
        <v/>
      </c>
      <c r="AK156" s="185" t="str">
        <f t="shared" si="113"/>
        <v/>
      </c>
      <c r="AL156" s="177" t="str">
        <f t="shared" si="114"/>
        <v/>
      </c>
      <c r="AM156" s="13" t="str">
        <f>IF(AS156="","",IF(R156="Refreshment Beverage",ROUND(AS156*Rates!K$19,4),ROUND(AO156*(VLOOKUP(VALUE(Q156),Rates!G$4:L$12,3,0)),4)))</f>
        <v/>
      </c>
      <c r="AN156" s="183" t="str">
        <f>IF(AS156="","",IF(R156="Refreshment Beverage",AS156*(Rates!J$19/100),MAX(AM156,AB156)))</f>
        <v/>
      </c>
      <c r="AO156" s="186" t="str">
        <f t="shared" si="115"/>
        <v/>
      </c>
      <c r="AP156" s="186" t="str">
        <f t="shared" si="116"/>
        <v/>
      </c>
      <c r="AQ156" s="186" t="str">
        <f>IF(AS156="","",IF(R156="Refreshment Beverage",ROUND(SUM(VLOOKUP(Q:Q,Rates!G$15:L$19,3,0)*(AS156-Y156-Z156-AA156)),4),ROUND(SUM(Rates!$K$8*AS156),4)))</f>
        <v/>
      </c>
      <c r="AR156" s="184" t="str">
        <f t="shared" si="117"/>
        <v/>
      </c>
      <c r="AS156" s="185" t="str">
        <f t="shared" si="118"/>
        <v/>
      </c>
      <c r="AT156" s="177" t="str">
        <f t="shared" si="119"/>
        <v/>
      </c>
      <c r="AU156" s="13" t="str">
        <f>IF(AX156="","",IF(R156="Refreshment Beverage",ROUND((BA156-Y156-Z156-AA156)*VLOOKUP(VALUE(Q156),Rates!G$15:L$19,3,0),4),ROUND(AW156*(VLOOKUP(VALUE(Q156),Rates!G:L,3,0)),4)))</f>
        <v/>
      </c>
      <c r="AV156" s="183" t="str">
        <f t="shared" si="120"/>
        <v/>
      </c>
      <c r="AW156" s="186" t="str">
        <f t="shared" si="121"/>
        <v/>
      </c>
      <c r="AX156" s="184" t="str">
        <f t="shared" si="122"/>
        <v/>
      </c>
      <c r="AY156" s="186" t="str">
        <f>IF(AX156="","",IF(R156="Refreshment Beverage",ROUND(SUM(AX156*Rates!K$19),4),ROUND(SUM(AX156*(Rates!J$8/100)),4)))</f>
        <v/>
      </c>
      <c r="AZ156" s="183" t="str">
        <f t="shared" si="123"/>
        <v/>
      </c>
      <c r="BA156" s="185" t="str">
        <f t="shared" si="124"/>
        <v/>
      </c>
      <c r="BD156" s="171"/>
      <c r="BE156" s="171"/>
      <c r="BF156" s="171"/>
      <c r="BG156" s="171"/>
    </row>
    <row r="157" spans="1:59" ht="15" customHeight="1" x14ac:dyDescent="0.3">
      <c r="A157" s="172"/>
      <c r="B157" s="172"/>
      <c r="C157" s="172"/>
      <c r="D157" s="173"/>
      <c r="E157" s="173"/>
      <c r="F157" s="173"/>
      <c r="G157" s="173"/>
      <c r="H157" s="173"/>
      <c r="I157" s="174"/>
      <c r="J157" s="175"/>
      <c r="K157" s="176" t="str">
        <f t="shared" si="96"/>
        <v/>
      </c>
      <c r="L157" s="177" t="str">
        <f t="shared" si="97"/>
        <v/>
      </c>
      <c r="M157" s="178" t="str">
        <f t="shared" si="98"/>
        <v/>
      </c>
      <c r="N157" s="44" t="str" cm="1">
        <f t="array" ref="N157">IFERROR(IF(_xlfn.SINGLE(A:A)="","",IF(R157="Beer",SUM(LOOKUP(2,1/(Rates!$B$3:$B$5&lt;=W157)/(Rates!$C$3:$C$5&gt;=W157),Rates!$D$3:$D$5)*(X157/100)*W157),IF(R157="Refreshment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44" t="str">
        <f t="shared" si="99"/>
        <v/>
      </c>
      <c r="P157" s="13"/>
      <c r="Q157" s="179" t="str">
        <f t="shared" si="100"/>
        <v/>
      </c>
      <c r="R157" s="180" t="str">
        <f t="shared" si="101"/>
        <v/>
      </c>
      <c r="S157" s="13" t="str">
        <f>IF(A157="","",IF(R157="Refreshment Beverage",VLOOKUP(VALUE(Q157),Rates!G$15:L$19,2,0),VLOOKUP(VALUE(Q157),Rates!G$4:L$8,2,0)))</f>
        <v/>
      </c>
      <c r="T157" s="13" t="str">
        <f t="shared" si="102"/>
        <v/>
      </c>
      <c r="U157" s="181" t="str">
        <f t="shared" si="103"/>
        <v/>
      </c>
      <c r="V157" s="13" t="str">
        <f t="shared" si="104"/>
        <v/>
      </c>
      <c r="W157" s="13" t="str">
        <f t="shared" si="105"/>
        <v/>
      </c>
      <c r="X157" s="182" t="str">
        <f t="shared" si="106"/>
        <v/>
      </c>
      <c r="Y157" s="183" t="str">
        <f>IF(A:A="","",IF(R157="Refreshment Beverage",VLOOKUP(Q157,Rates!G$15:L$19,6,0)*W157,VLOOKUP(Q157,Rates!G$4:L$12,6,0)*W157))</f>
        <v/>
      </c>
      <c r="Z157" s="183" t="str">
        <f t="shared" si="107"/>
        <v/>
      </c>
      <c r="AA157" s="17">
        <f t="shared" si="95"/>
        <v>0</v>
      </c>
      <c r="AB157" s="177" t="str" cm="1">
        <f t="array" ref="AB157">IF(_xlfn.SINGLE(A:A)="","",IF(R157="Refreshment Beverage","",IF(AND(R157="Beer",Q157=0),SUM(LOOKUP(2,1/(Rates!$B$15:$B$18&lt;=W157)/(Rates!$C$15:$C$18&gt;=W157),Rates!$D$15:$D$18)*W157),VLOOKUP(VALUE(_xlfn.SINGLE(Q:Q)),Rates!A:B,2,0)*W157)))</f>
        <v/>
      </c>
      <c r="AC157" s="177" t="str" cm="1">
        <f t="array" ref="AC157">IF(_xlfn.SINGLE(A:A)="","",IF(R157="Refreshment Beverage","",IF(AND(R157="Beer",Q157=0),SUM(LOOKUP(2,1/(Rates!$B$15:$B$18&lt;=W157)/(Rates!$C$15:$C$18&gt;=W157),Rates!$E$15:$E$18)*W157),VLOOKUP(VALUE(_xlfn.SINGLE(Q:Q)),Rates!A:C,3,0)*W157)))</f>
        <v/>
      </c>
      <c r="AD157" s="168">
        <f>IFERROR(IF(OR(Q157=1,Q157=2,Q157=3,Q157=4),VLOOKUP(Q157,Rates!$A$31:$B$34,2,0)*W157,IF(V157=1,VLOOKUP(U157,'REB BEV MIN MKUP'!B:E,4,0),IF(V157&gt;1,VLOOKUP(VALUE(W157),'REB BEV MIN MKUP'!O:Q,3,0),0))),0)</f>
        <v>0</v>
      </c>
      <c r="AE157" s="177" t="str">
        <f t="shared" si="108"/>
        <v/>
      </c>
      <c r="AF157" s="13" t="str">
        <f t="shared" si="109"/>
        <v/>
      </c>
      <c r="AG157" s="177" t="str">
        <f t="shared" si="110"/>
        <v/>
      </c>
      <c r="AH157" s="184" t="str">
        <f t="shared" si="111"/>
        <v/>
      </c>
      <c r="AI157" s="184" t="str">
        <f>IF(AE:AE="","",IF(R157="Refreshment Beverage",AK157*(Rates!J$19/100),ROUND(SUM(AH157*(Rates!$J$8/100)),4)))</f>
        <v/>
      </c>
      <c r="AJ157" s="183" t="str">
        <f t="shared" si="112"/>
        <v/>
      </c>
      <c r="AK157" s="185" t="str">
        <f t="shared" si="113"/>
        <v/>
      </c>
      <c r="AL157" s="177" t="str">
        <f t="shared" si="114"/>
        <v/>
      </c>
      <c r="AM157" s="13" t="str">
        <f>IF(AS157="","",IF(R157="Refreshment Beverage",ROUND(AS157*Rates!K$19,4),ROUND(AO157*(VLOOKUP(VALUE(Q157),Rates!G$4:L$12,3,0)),4)))</f>
        <v/>
      </c>
      <c r="AN157" s="183" t="str">
        <f>IF(AS157="","",IF(R157="Refreshment Beverage",AS157*(Rates!J$19/100),MAX(AM157,AB157)))</f>
        <v/>
      </c>
      <c r="AO157" s="186" t="str">
        <f t="shared" si="115"/>
        <v/>
      </c>
      <c r="AP157" s="186" t="str">
        <f t="shared" si="116"/>
        <v/>
      </c>
      <c r="AQ157" s="186" t="str">
        <f>IF(AS157="","",IF(R157="Refreshment Beverage",ROUND(SUM(VLOOKUP(Q:Q,Rates!G$15:L$19,3,0)*(AS157-Y157-Z157-AA157)),4),ROUND(SUM(Rates!$K$8*AS157),4)))</f>
        <v/>
      </c>
      <c r="AR157" s="184" t="str">
        <f t="shared" si="117"/>
        <v/>
      </c>
      <c r="AS157" s="185" t="str">
        <f t="shared" si="118"/>
        <v/>
      </c>
      <c r="AT157" s="177" t="str">
        <f t="shared" si="119"/>
        <v/>
      </c>
      <c r="AU157" s="13" t="str">
        <f>IF(AX157="","",IF(R157="Refreshment Beverage",ROUND((BA157-Y157-Z157-AA157)*VLOOKUP(VALUE(Q157),Rates!G$15:L$19,3,0),4),ROUND(AW157*(VLOOKUP(VALUE(Q157),Rates!G:L,3,0)),4)))</f>
        <v/>
      </c>
      <c r="AV157" s="183" t="str">
        <f t="shared" si="120"/>
        <v/>
      </c>
      <c r="AW157" s="186" t="str">
        <f t="shared" si="121"/>
        <v/>
      </c>
      <c r="AX157" s="184" t="str">
        <f t="shared" si="122"/>
        <v/>
      </c>
      <c r="AY157" s="186" t="str">
        <f>IF(AX157="","",IF(R157="Refreshment Beverage",ROUND(SUM(AX157*Rates!K$19),4),ROUND(SUM(AX157*(Rates!J$8/100)),4)))</f>
        <v/>
      </c>
      <c r="AZ157" s="183" t="str">
        <f t="shared" si="123"/>
        <v/>
      </c>
      <c r="BA157" s="185" t="str">
        <f t="shared" si="124"/>
        <v/>
      </c>
      <c r="BD157" s="171"/>
      <c r="BE157" s="171"/>
      <c r="BF157" s="171"/>
      <c r="BG157" s="171"/>
    </row>
    <row r="158" spans="1:59" ht="15" customHeight="1" x14ac:dyDescent="0.3">
      <c r="A158" s="172"/>
      <c r="B158" s="172"/>
      <c r="C158" s="172"/>
      <c r="D158" s="173"/>
      <c r="E158" s="173"/>
      <c r="F158" s="173"/>
      <c r="G158" s="173"/>
      <c r="H158" s="173"/>
      <c r="I158" s="174"/>
      <c r="J158" s="175"/>
      <c r="K158" s="176" t="str">
        <f t="shared" si="96"/>
        <v/>
      </c>
      <c r="L158" s="177" t="str">
        <f t="shared" si="97"/>
        <v/>
      </c>
      <c r="M158" s="178" t="str">
        <f t="shared" si="98"/>
        <v/>
      </c>
      <c r="N158" s="44" t="str" cm="1">
        <f t="array" ref="N158">IFERROR(IF(_xlfn.SINGLE(A:A)="","",IF(R158="Beer",SUM(LOOKUP(2,1/(Rates!$B$3:$B$5&lt;=W158)/(Rates!$C$3:$C$5&gt;=W158),Rates!$D$3:$D$5)*(X158/100)*W158),IF(R158="Refreshment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44" t="str">
        <f t="shared" si="99"/>
        <v/>
      </c>
      <c r="P158" s="13"/>
      <c r="Q158" s="179" t="str">
        <f t="shared" si="100"/>
        <v/>
      </c>
      <c r="R158" s="180" t="str">
        <f t="shared" si="101"/>
        <v/>
      </c>
      <c r="S158" s="13" t="str">
        <f>IF(A158="","",IF(R158="Refreshment Beverage",VLOOKUP(VALUE(Q158),Rates!G$15:L$19,2,0),VLOOKUP(VALUE(Q158),Rates!G$4:L$8,2,0)))</f>
        <v/>
      </c>
      <c r="T158" s="13" t="str">
        <f t="shared" si="102"/>
        <v/>
      </c>
      <c r="U158" s="181" t="str">
        <f t="shared" si="103"/>
        <v/>
      </c>
      <c r="V158" s="13" t="str">
        <f t="shared" si="104"/>
        <v/>
      </c>
      <c r="W158" s="13" t="str">
        <f t="shared" si="105"/>
        <v/>
      </c>
      <c r="X158" s="182" t="str">
        <f t="shared" si="106"/>
        <v/>
      </c>
      <c r="Y158" s="183" t="str">
        <f>IF(A:A="","",IF(R158="Refreshment Beverage",VLOOKUP(Q158,Rates!G$15:L$19,6,0)*W158,VLOOKUP(Q158,Rates!G$4:L$12,6,0)*W158))</f>
        <v/>
      </c>
      <c r="Z158" s="183" t="str">
        <f t="shared" si="107"/>
        <v/>
      </c>
      <c r="AA158" s="17">
        <f t="shared" si="95"/>
        <v>0</v>
      </c>
      <c r="AB158" s="177" t="str" cm="1">
        <f t="array" ref="AB158">IF(_xlfn.SINGLE(A:A)="","",IF(R158="Refreshment Beverage","",IF(AND(R158="Beer",Q158=0),SUM(LOOKUP(2,1/(Rates!$B$15:$B$18&lt;=W158)/(Rates!$C$15:$C$18&gt;=W158),Rates!$D$15:$D$18)*W158),VLOOKUP(VALUE(_xlfn.SINGLE(Q:Q)),Rates!A:B,2,0)*W158)))</f>
        <v/>
      </c>
      <c r="AC158" s="177" t="str" cm="1">
        <f t="array" ref="AC158">IF(_xlfn.SINGLE(A:A)="","",IF(R158="Refreshment Beverage","",IF(AND(R158="Beer",Q158=0),SUM(LOOKUP(2,1/(Rates!$B$15:$B$18&lt;=W158)/(Rates!$C$15:$C$18&gt;=W158),Rates!$E$15:$E$18)*W158),VLOOKUP(VALUE(_xlfn.SINGLE(Q:Q)),Rates!A:C,3,0)*W158)))</f>
        <v/>
      </c>
      <c r="AD158" s="168">
        <f>IFERROR(IF(OR(Q158=1,Q158=2,Q158=3,Q158=4),VLOOKUP(Q158,Rates!$A$31:$B$34,2,0)*W158,IF(V158=1,VLOOKUP(U158,'REB BEV MIN MKUP'!B:E,4,0),IF(V158&gt;1,VLOOKUP(VALUE(W158),'REB BEV MIN MKUP'!O:Q,3,0),0))),0)</f>
        <v>0</v>
      </c>
      <c r="AE158" s="177" t="str">
        <f t="shared" si="108"/>
        <v/>
      </c>
      <c r="AF158" s="13" t="str">
        <f t="shared" si="109"/>
        <v/>
      </c>
      <c r="AG158" s="177" t="str">
        <f t="shared" si="110"/>
        <v/>
      </c>
      <c r="AH158" s="184" t="str">
        <f t="shared" si="111"/>
        <v/>
      </c>
      <c r="AI158" s="184" t="str">
        <f>IF(AE:AE="","",IF(R158="Refreshment Beverage",AK158*(Rates!J$19/100),ROUND(SUM(AH158*(Rates!$J$8/100)),4)))</f>
        <v/>
      </c>
      <c r="AJ158" s="183" t="str">
        <f t="shared" si="112"/>
        <v/>
      </c>
      <c r="AK158" s="185" t="str">
        <f t="shared" si="113"/>
        <v/>
      </c>
      <c r="AL158" s="177" t="str">
        <f t="shared" si="114"/>
        <v/>
      </c>
      <c r="AM158" s="13" t="str">
        <f>IF(AS158="","",IF(R158="Refreshment Beverage",ROUND(AS158*Rates!K$19,4),ROUND(AO158*(VLOOKUP(VALUE(Q158),Rates!G$4:L$12,3,0)),4)))</f>
        <v/>
      </c>
      <c r="AN158" s="183" t="str">
        <f>IF(AS158="","",IF(R158="Refreshment Beverage",AS158*(Rates!J$19/100),MAX(AM158,AB158)))</f>
        <v/>
      </c>
      <c r="AO158" s="186" t="str">
        <f t="shared" si="115"/>
        <v/>
      </c>
      <c r="AP158" s="186" t="str">
        <f t="shared" si="116"/>
        <v/>
      </c>
      <c r="AQ158" s="186" t="str">
        <f>IF(AS158="","",IF(R158="Refreshment Beverage",ROUND(SUM(VLOOKUP(Q:Q,Rates!G$15:L$19,3,0)*(AS158-Y158-Z158-AA158)),4),ROUND(SUM(Rates!$K$8*AS158),4)))</f>
        <v/>
      </c>
      <c r="AR158" s="184" t="str">
        <f t="shared" si="117"/>
        <v/>
      </c>
      <c r="AS158" s="185" t="str">
        <f t="shared" si="118"/>
        <v/>
      </c>
      <c r="AT158" s="177" t="str">
        <f t="shared" si="119"/>
        <v/>
      </c>
      <c r="AU158" s="13" t="str">
        <f>IF(AX158="","",IF(R158="Refreshment Beverage",ROUND((BA158-Y158-Z158-AA158)*VLOOKUP(VALUE(Q158),Rates!G$15:L$19,3,0),4),ROUND(AW158*(VLOOKUP(VALUE(Q158),Rates!G:L,3,0)),4)))</f>
        <v/>
      </c>
      <c r="AV158" s="183" t="str">
        <f t="shared" si="120"/>
        <v/>
      </c>
      <c r="AW158" s="186" t="str">
        <f t="shared" si="121"/>
        <v/>
      </c>
      <c r="AX158" s="184" t="str">
        <f t="shared" si="122"/>
        <v/>
      </c>
      <c r="AY158" s="186" t="str">
        <f>IF(AX158="","",IF(R158="Refreshment Beverage",ROUND(SUM(AX158*Rates!K$19),4),ROUND(SUM(AX158*(Rates!J$8/100)),4)))</f>
        <v/>
      </c>
      <c r="AZ158" s="183" t="str">
        <f t="shared" si="123"/>
        <v/>
      </c>
      <c r="BA158" s="185" t="str">
        <f t="shared" si="124"/>
        <v/>
      </c>
      <c r="BD158" s="171"/>
      <c r="BE158" s="171"/>
      <c r="BF158" s="171"/>
      <c r="BG158" s="171"/>
    </row>
    <row r="159" spans="1:59" ht="15" customHeight="1" x14ac:dyDescent="0.3">
      <c r="A159" s="172"/>
      <c r="B159" s="172"/>
      <c r="C159" s="172"/>
      <c r="D159" s="173"/>
      <c r="E159" s="173"/>
      <c r="F159" s="173"/>
      <c r="G159" s="173"/>
      <c r="H159" s="173"/>
      <c r="I159" s="174"/>
      <c r="J159" s="175"/>
      <c r="K159" s="176" t="str">
        <f t="shared" si="96"/>
        <v/>
      </c>
      <c r="L159" s="177" t="str">
        <f t="shared" si="97"/>
        <v/>
      </c>
      <c r="M159" s="178" t="str">
        <f t="shared" si="98"/>
        <v/>
      </c>
      <c r="N159" s="44" t="str" cm="1">
        <f t="array" ref="N159">IFERROR(IF(_xlfn.SINGLE(A:A)="","",IF(R159="Beer",SUM(LOOKUP(2,1/(Rates!$B$3:$B$5&lt;=W159)/(Rates!$C$3:$C$5&gt;=W159),Rates!$D$3:$D$5)*(X159/100)*W159),IF(R159="Refreshment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44" t="str">
        <f t="shared" si="99"/>
        <v/>
      </c>
      <c r="P159" s="13"/>
      <c r="Q159" s="179" t="str">
        <f t="shared" si="100"/>
        <v/>
      </c>
      <c r="R159" s="180" t="str">
        <f t="shared" si="101"/>
        <v/>
      </c>
      <c r="S159" s="13" t="str">
        <f>IF(A159="","",IF(R159="Refreshment Beverage",VLOOKUP(VALUE(Q159),Rates!G$15:L$19,2,0),VLOOKUP(VALUE(Q159),Rates!G$4:L$8,2,0)))</f>
        <v/>
      </c>
      <c r="T159" s="13" t="str">
        <f t="shared" si="102"/>
        <v/>
      </c>
      <c r="U159" s="181" t="str">
        <f t="shared" si="103"/>
        <v/>
      </c>
      <c r="V159" s="13" t="str">
        <f t="shared" si="104"/>
        <v/>
      </c>
      <c r="W159" s="13" t="str">
        <f t="shared" si="105"/>
        <v/>
      </c>
      <c r="X159" s="182" t="str">
        <f t="shared" si="106"/>
        <v/>
      </c>
      <c r="Y159" s="183" t="str">
        <f>IF(A:A="","",IF(R159="Refreshment Beverage",VLOOKUP(Q159,Rates!G$15:L$19,6,0)*W159,VLOOKUP(Q159,Rates!G$4:L$12,6,0)*W159))</f>
        <v/>
      </c>
      <c r="Z159" s="183" t="str">
        <f t="shared" si="107"/>
        <v/>
      </c>
      <c r="AA159" s="17">
        <f t="shared" si="95"/>
        <v>0</v>
      </c>
      <c r="AB159" s="177" t="str" cm="1">
        <f t="array" ref="AB159">IF(_xlfn.SINGLE(A:A)="","",IF(R159="Refreshment Beverage","",IF(AND(R159="Beer",Q159=0),SUM(LOOKUP(2,1/(Rates!$B$15:$B$18&lt;=W159)/(Rates!$C$15:$C$18&gt;=W159),Rates!$D$15:$D$18)*W159),VLOOKUP(VALUE(_xlfn.SINGLE(Q:Q)),Rates!A:B,2,0)*W159)))</f>
        <v/>
      </c>
      <c r="AC159" s="177" t="str" cm="1">
        <f t="array" ref="AC159">IF(_xlfn.SINGLE(A:A)="","",IF(R159="Refreshment Beverage","",IF(AND(R159="Beer",Q159=0),SUM(LOOKUP(2,1/(Rates!$B$15:$B$18&lt;=W159)/(Rates!$C$15:$C$18&gt;=W159),Rates!$E$15:$E$18)*W159),VLOOKUP(VALUE(_xlfn.SINGLE(Q:Q)),Rates!A:C,3,0)*W159)))</f>
        <v/>
      </c>
      <c r="AD159" s="168">
        <f>IFERROR(IF(OR(Q159=1,Q159=2,Q159=3,Q159=4),VLOOKUP(Q159,Rates!$A$31:$B$34,2,0)*W159,IF(V159=1,VLOOKUP(U159,'REB BEV MIN MKUP'!B:E,4,0),IF(V159&gt;1,VLOOKUP(VALUE(W159),'REB BEV MIN MKUP'!O:Q,3,0),0))),0)</f>
        <v>0</v>
      </c>
      <c r="AE159" s="177" t="str">
        <f t="shared" si="108"/>
        <v/>
      </c>
      <c r="AF159" s="13" t="str">
        <f t="shared" si="109"/>
        <v/>
      </c>
      <c r="AG159" s="177" t="str">
        <f t="shared" si="110"/>
        <v/>
      </c>
      <c r="AH159" s="184" t="str">
        <f t="shared" si="111"/>
        <v/>
      </c>
      <c r="AI159" s="184" t="str">
        <f>IF(AE:AE="","",IF(R159="Refreshment Beverage",AK159*(Rates!J$19/100),ROUND(SUM(AH159*(Rates!$J$8/100)),4)))</f>
        <v/>
      </c>
      <c r="AJ159" s="183" t="str">
        <f t="shared" si="112"/>
        <v/>
      </c>
      <c r="AK159" s="185" t="str">
        <f t="shared" si="113"/>
        <v/>
      </c>
      <c r="AL159" s="177" t="str">
        <f t="shared" si="114"/>
        <v/>
      </c>
      <c r="AM159" s="13" t="str">
        <f>IF(AS159="","",IF(R159="Refreshment Beverage",ROUND(AS159*Rates!K$19,4),ROUND(AO159*(VLOOKUP(VALUE(Q159),Rates!G$4:L$12,3,0)),4)))</f>
        <v/>
      </c>
      <c r="AN159" s="183" t="str">
        <f>IF(AS159="","",IF(R159="Refreshment Beverage",AS159*(Rates!J$19/100),MAX(AM159,AB159)))</f>
        <v/>
      </c>
      <c r="AO159" s="186" t="str">
        <f t="shared" si="115"/>
        <v/>
      </c>
      <c r="AP159" s="186" t="str">
        <f t="shared" si="116"/>
        <v/>
      </c>
      <c r="AQ159" s="186" t="str">
        <f>IF(AS159="","",IF(R159="Refreshment Beverage",ROUND(SUM(VLOOKUP(Q:Q,Rates!G$15:L$19,3,0)*(AS159-Y159-Z159-AA159)),4),ROUND(SUM(Rates!$K$8*AS159),4)))</f>
        <v/>
      </c>
      <c r="AR159" s="184" t="str">
        <f t="shared" si="117"/>
        <v/>
      </c>
      <c r="AS159" s="185" t="str">
        <f t="shared" si="118"/>
        <v/>
      </c>
      <c r="AT159" s="177" t="str">
        <f t="shared" si="119"/>
        <v/>
      </c>
      <c r="AU159" s="13" t="str">
        <f>IF(AX159="","",IF(R159="Refreshment Beverage",ROUND((BA159-Y159-Z159-AA159)*VLOOKUP(VALUE(Q159),Rates!G$15:L$19,3,0),4),ROUND(AW159*(VLOOKUP(VALUE(Q159),Rates!G:L,3,0)),4)))</f>
        <v/>
      </c>
      <c r="AV159" s="183" t="str">
        <f t="shared" si="120"/>
        <v/>
      </c>
      <c r="AW159" s="186" t="str">
        <f t="shared" si="121"/>
        <v/>
      </c>
      <c r="AX159" s="184" t="str">
        <f t="shared" si="122"/>
        <v/>
      </c>
      <c r="AY159" s="186" t="str">
        <f>IF(AX159="","",IF(R159="Refreshment Beverage",ROUND(SUM(AX159*Rates!K$19),4),ROUND(SUM(AX159*(Rates!J$8/100)),4)))</f>
        <v/>
      </c>
      <c r="AZ159" s="183" t="str">
        <f t="shared" si="123"/>
        <v/>
      </c>
      <c r="BA159" s="185" t="str">
        <f t="shared" si="124"/>
        <v/>
      </c>
      <c r="BD159" s="171"/>
      <c r="BE159" s="171"/>
      <c r="BF159" s="171"/>
      <c r="BG159" s="171"/>
    </row>
    <row r="160" spans="1:59" ht="15" customHeight="1" x14ac:dyDescent="0.3">
      <c r="A160" s="172"/>
      <c r="B160" s="172"/>
      <c r="C160" s="172"/>
      <c r="D160" s="173"/>
      <c r="E160" s="173"/>
      <c r="F160" s="173"/>
      <c r="G160" s="173"/>
      <c r="H160" s="173"/>
      <c r="I160" s="174"/>
      <c r="J160" s="175"/>
      <c r="K160" s="176" t="str">
        <f t="shared" si="96"/>
        <v/>
      </c>
      <c r="L160" s="177" t="str">
        <f t="shared" si="97"/>
        <v/>
      </c>
      <c r="M160" s="178" t="str">
        <f t="shared" si="98"/>
        <v/>
      </c>
      <c r="N160" s="44" t="str" cm="1">
        <f t="array" ref="N160">IFERROR(IF(_xlfn.SINGLE(A:A)="","",IF(R160="Beer",SUM(LOOKUP(2,1/(Rates!$B$3:$B$5&lt;=W160)/(Rates!$C$3:$C$5&gt;=W160),Rates!$D$3:$D$5)*(X160/100)*W160),IF(R160="Refreshment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44" t="str">
        <f t="shared" si="99"/>
        <v/>
      </c>
      <c r="P160" s="13"/>
      <c r="Q160" s="179" t="str">
        <f t="shared" si="100"/>
        <v/>
      </c>
      <c r="R160" s="180" t="str">
        <f t="shared" si="101"/>
        <v/>
      </c>
      <c r="S160" s="13" t="str">
        <f>IF(A160="","",IF(R160="Refreshment Beverage",VLOOKUP(VALUE(Q160),Rates!G$15:L$19,2,0),VLOOKUP(VALUE(Q160),Rates!G$4:L$8,2,0)))</f>
        <v/>
      </c>
      <c r="T160" s="13" t="str">
        <f t="shared" si="102"/>
        <v/>
      </c>
      <c r="U160" s="181" t="str">
        <f t="shared" si="103"/>
        <v/>
      </c>
      <c r="V160" s="13" t="str">
        <f t="shared" si="104"/>
        <v/>
      </c>
      <c r="W160" s="13" t="str">
        <f t="shared" si="105"/>
        <v/>
      </c>
      <c r="X160" s="182" t="str">
        <f t="shared" si="106"/>
        <v/>
      </c>
      <c r="Y160" s="183" t="str">
        <f>IF(A:A="","",IF(R160="Refreshment Beverage",VLOOKUP(Q160,Rates!G$15:L$19,6,0)*W160,VLOOKUP(Q160,Rates!G$4:L$12,6,0)*W160))</f>
        <v/>
      </c>
      <c r="Z160" s="183" t="str">
        <f t="shared" si="107"/>
        <v/>
      </c>
      <c r="AA160" s="17">
        <f t="shared" si="95"/>
        <v>0</v>
      </c>
      <c r="AB160" s="177" t="str" cm="1">
        <f t="array" ref="AB160">IF(_xlfn.SINGLE(A:A)="","",IF(R160="Refreshment Beverage","",IF(AND(R160="Beer",Q160=0),SUM(LOOKUP(2,1/(Rates!$B$15:$B$18&lt;=W160)/(Rates!$C$15:$C$18&gt;=W160),Rates!$D$15:$D$18)*W160),VLOOKUP(VALUE(_xlfn.SINGLE(Q:Q)),Rates!A:B,2,0)*W160)))</f>
        <v/>
      </c>
      <c r="AC160" s="177" t="str" cm="1">
        <f t="array" ref="AC160">IF(_xlfn.SINGLE(A:A)="","",IF(R160="Refreshment Beverage","",IF(AND(R160="Beer",Q160=0),SUM(LOOKUP(2,1/(Rates!$B$15:$B$18&lt;=W160)/(Rates!$C$15:$C$18&gt;=W160),Rates!$E$15:$E$18)*W160),VLOOKUP(VALUE(_xlfn.SINGLE(Q:Q)),Rates!A:C,3,0)*W160)))</f>
        <v/>
      </c>
      <c r="AD160" s="168">
        <f>IFERROR(IF(OR(Q160=1,Q160=2,Q160=3,Q160=4),VLOOKUP(Q160,Rates!$A$31:$B$34,2,0)*W160,IF(V160=1,VLOOKUP(U160,'REB BEV MIN MKUP'!B:E,4,0),IF(V160&gt;1,VLOOKUP(VALUE(W160),'REB BEV MIN MKUP'!O:Q,3,0),0))),0)</f>
        <v>0</v>
      </c>
      <c r="AE160" s="177" t="str">
        <f t="shared" si="108"/>
        <v/>
      </c>
      <c r="AF160" s="13" t="str">
        <f t="shared" si="109"/>
        <v/>
      </c>
      <c r="AG160" s="177" t="str">
        <f t="shared" si="110"/>
        <v/>
      </c>
      <c r="AH160" s="184" t="str">
        <f t="shared" si="111"/>
        <v/>
      </c>
      <c r="AI160" s="184" t="str">
        <f>IF(AE:AE="","",IF(R160="Refreshment Beverage",AK160*(Rates!J$19/100),ROUND(SUM(AH160*(Rates!$J$8/100)),4)))</f>
        <v/>
      </c>
      <c r="AJ160" s="183" t="str">
        <f t="shared" si="112"/>
        <v/>
      </c>
      <c r="AK160" s="185" t="str">
        <f t="shared" si="113"/>
        <v/>
      </c>
      <c r="AL160" s="177" t="str">
        <f t="shared" si="114"/>
        <v/>
      </c>
      <c r="AM160" s="13" t="str">
        <f>IF(AS160="","",IF(R160="Refreshment Beverage",ROUND(AS160*Rates!K$19,4),ROUND(AO160*(VLOOKUP(VALUE(Q160),Rates!G$4:L$12,3,0)),4)))</f>
        <v/>
      </c>
      <c r="AN160" s="183" t="str">
        <f>IF(AS160="","",IF(R160="Refreshment Beverage",AS160*(Rates!J$19/100),MAX(AM160,AB160)))</f>
        <v/>
      </c>
      <c r="AO160" s="186" t="str">
        <f t="shared" si="115"/>
        <v/>
      </c>
      <c r="AP160" s="186" t="str">
        <f t="shared" si="116"/>
        <v/>
      </c>
      <c r="AQ160" s="186" t="str">
        <f>IF(AS160="","",IF(R160="Refreshment Beverage",ROUND(SUM(VLOOKUP(Q:Q,Rates!G$15:L$19,3,0)*(AS160-Y160-Z160-AA160)),4),ROUND(SUM(Rates!$K$8*AS160),4)))</f>
        <v/>
      </c>
      <c r="AR160" s="184" t="str">
        <f t="shared" si="117"/>
        <v/>
      </c>
      <c r="AS160" s="185" t="str">
        <f t="shared" si="118"/>
        <v/>
      </c>
      <c r="AT160" s="177" t="str">
        <f t="shared" si="119"/>
        <v/>
      </c>
      <c r="AU160" s="13" t="str">
        <f>IF(AX160="","",IF(R160="Refreshment Beverage",ROUND((BA160-Y160-Z160-AA160)*VLOOKUP(VALUE(Q160),Rates!G$15:L$19,3,0),4),ROUND(AW160*(VLOOKUP(VALUE(Q160),Rates!G:L,3,0)),4)))</f>
        <v/>
      </c>
      <c r="AV160" s="183" t="str">
        <f t="shared" si="120"/>
        <v/>
      </c>
      <c r="AW160" s="186" t="str">
        <f t="shared" si="121"/>
        <v/>
      </c>
      <c r="AX160" s="184" t="str">
        <f t="shared" si="122"/>
        <v/>
      </c>
      <c r="AY160" s="186" t="str">
        <f>IF(AX160="","",IF(R160="Refreshment Beverage",ROUND(SUM(AX160*Rates!K$19),4),ROUND(SUM(AX160*(Rates!J$8/100)),4)))</f>
        <v/>
      </c>
      <c r="AZ160" s="183" t="str">
        <f t="shared" si="123"/>
        <v/>
      </c>
      <c r="BA160" s="185" t="str">
        <f t="shared" si="124"/>
        <v/>
      </c>
      <c r="BD160" s="171"/>
      <c r="BE160" s="171"/>
      <c r="BF160" s="171"/>
      <c r="BG160" s="171"/>
    </row>
    <row r="161" spans="1:59" ht="15" customHeight="1" x14ac:dyDescent="0.3">
      <c r="A161" s="172"/>
      <c r="B161" s="172"/>
      <c r="C161" s="172"/>
      <c r="D161" s="173"/>
      <c r="E161" s="173"/>
      <c r="F161" s="173"/>
      <c r="G161" s="173"/>
      <c r="H161" s="173"/>
      <c r="I161" s="174"/>
      <c r="J161" s="175"/>
      <c r="K161" s="176" t="str">
        <f t="shared" si="96"/>
        <v/>
      </c>
      <c r="L161" s="177" t="str">
        <f t="shared" si="97"/>
        <v/>
      </c>
      <c r="M161" s="178" t="str">
        <f t="shared" si="98"/>
        <v/>
      </c>
      <c r="N161" s="44" t="str" cm="1">
        <f t="array" ref="N161">IFERROR(IF(_xlfn.SINGLE(A:A)="","",IF(R161="Beer",SUM(LOOKUP(2,1/(Rates!$B$3:$B$5&lt;=W161)/(Rates!$C$3:$C$5&gt;=W161),Rates!$D$3:$D$5)*(X161/100)*W161),IF(R161="Refreshment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44" t="str">
        <f t="shared" si="99"/>
        <v/>
      </c>
      <c r="P161" s="13"/>
      <c r="Q161" s="179" t="str">
        <f t="shared" si="100"/>
        <v/>
      </c>
      <c r="R161" s="180" t="str">
        <f t="shared" si="101"/>
        <v/>
      </c>
      <c r="S161" s="13" t="str">
        <f>IF(A161="","",IF(R161="Refreshment Beverage",VLOOKUP(VALUE(Q161),Rates!G$15:L$19,2,0),VLOOKUP(VALUE(Q161),Rates!G$4:L$8,2,0)))</f>
        <v/>
      </c>
      <c r="T161" s="13" t="str">
        <f t="shared" si="102"/>
        <v/>
      </c>
      <c r="U161" s="181" t="str">
        <f t="shared" si="103"/>
        <v/>
      </c>
      <c r="V161" s="13" t="str">
        <f t="shared" si="104"/>
        <v/>
      </c>
      <c r="W161" s="13" t="str">
        <f t="shared" si="105"/>
        <v/>
      </c>
      <c r="X161" s="182" t="str">
        <f t="shared" si="106"/>
        <v/>
      </c>
      <c r="Y161" s="183" t="str">
        <f>IF(A:A="","",IF(R161="Refreshment Beverage",VLOOKUP(Q161,Rates!G$15:L$19,6,0)*W161,VLOOKUP(Q161,Rates!G$4:L$12,6,0)*W161))</f>
        <v/>
      </c>
      <c r="Z161" s="183" t="str">
        <f t="shared" si="107"/>
        <v/>
      </c>
      <c r="AA161" s="17">
        <f t="shared" si="95"/>
        <v>0</v>
      </c>
      <c r="AB161" s="177" t="str" cm="1">
        <f t="array" ref="AB161">IF(_xlfn.SINGLE(A:A)="","",IF(R161="Refreshment Beverage","",IF(AND(R161="Beer",Q161=0),SUM(LOOKUP(2,1/(Rates!$B$15:$B$18&lt;=W161)/(Rates!$C$15:$C$18&gt;=W161),Rates!$D$15:$D$18)*W161),VLOOKUP(VALUE(_xlfn.SINGLE(Q:Q)),Rates!A:B,2,0)*W161)))</f>
        <v/>
      </c>
      <c r="AC161" s="177" t="str" cm="1">
        <f t="array" ref="AC161">IF(_xlfn.SINGLE(A:A)="","",IF(R161="Refreshment Beverage","",IF(AND(R161="Beer",Q161=0),SUM(LOOKUP(2,1/(Rates!$B$15:$B$18&lt;=W161)/(Rates!$C$15:$C$18&gt;=W161),Rates!$E$15:$E$18)*W161),VLOOKUP(VALUE(_xlfn.SINGLE(Q:Q)),Rates!A:C,3,0)*W161)))</f>
        <v/>
      </c>
      <c r="AD161" s="168">
        <f>IFERROR(IF(OR(Q161=1,Q161=2,Q161=3,Q161=4),VLOOKUP(Q161,Rates!$A$31:$B$34,2,0)*W161,IF(V161=1,VLOOKUP(U161,'REB BEV MIN MKUP'!B:E,4,0),IF(V161&gt;1,VLOOKUP(VALUE(W161),'REB BEV MIN MKUP'!O:Q,3,0),0))),0)</f>
        <v>0</v>
      </c>
      <c r="AE161" s="177" t="str">
        <f t="shared" si="108"/>
        <v/>
      </c>
      <c r="AF161" s="13" t="str">
        <f t="shared" si="109"/>
        <v/>
      </c>
      <c r="AG161" s="177" t="str">
        <f t="shared" si="110"/>
        <v/>
      </c>
      <c r="AH161" s="184" t="str">
        <f t="shared" si="111"/>
        <v/>
      </c>
      <c r="AI161" s="184" t="str">
        <f>IF(AE:AE="","",IF(R161="Refreshment Beverage",AK161*(Rates!J$19/100),ROUND(SUM(AH161*(Rates!$J$8/100)),4)))</f>
        <v/>
      </c>
      <c r="AJ161" s="183" t="str">
        <f t="shared" si="112"/>
        <v/>
      </c>
      <c r="AK161" s="185" t="str">
        <f t="shared" si="113"/>
        <v/>
      </c>
      <c r="AL161" s="177" t="str">
        <f t="shared" si="114"/>
        <v/>
      </c>
      <c r="AM161" s="13" t="str">
        <f>IF(AS161="","",IF(R161="Refreshment Beverage",ROUND(AS161*Rates!K$19,4),ROUND(AO161*(VLOOKUP(VALUE(Q161),Rates!G$4:L$12,3,0)),4)))</f>
        <v/>
      </c>
      <c r="AN161" s="183" t="str">
        <f>IF(AS161="","",IF(R161="Refreshment Beverage",AS161*(Rates!J$19/100),MAX(AM161,AB161)))</f>
        <v/>
      </c>
      <c r="AO161" s="186" t="str">
        <f t="shared" si="115"/>
        <v/>
      </c>
      <c r="AP161" s="186" t="str">
        <f t="shared" si="116"/>
        <v/>
      </c>
      <c r="AQ161" s="186" t="str">
        <f>IF(AS161="","",IF(R161="Refreshment Beverage",ROUND(SUM(VLOOKUP(Q:Q,Rates!G$15:L$19,3,0)*(AS161-Y161-Z161-AA161)),4),ROUND(SUM(Rates!$K$8*AS161),4)))</f>
        <v/>
      </c>
      <c r="AR161" s="184" t="str">
        <f t="shared" si="117"/>
        <v/>
      </c>
      <c r="AS161" s="185" t="str">
        <f t="shared" si="118"/>
        <v/>
      </c>
      <c r="AT161" s="177" t="str">
        <f t="shared" si="119"/>
        <v/>
      </c>
      <c r="AU161" s="13" t="str">
        <f>IF(AX161="","",IF(R161="Refreshment Beverage",ROUND((BA161-Y161-Z161-AA161)*VLOOKUP(VALUE(Q161),Rates!G$15:L$19,3,0),4),ROUND(AW161*(VLOOKUP(VALUE(Q161),Rates!G:L,3,0)),4)))</f>
        <v/>
      </c>
      <c r="AV161" s="183" t="str">
        <f t="shared" si="120"/>
        <v/>
      </c>
      <c r="AW161" s="186" t="str">
        <f t="shared" si="121"/>
        <v/>
      </c>
      <c r="AX161" s="184" t="str">
        <f t="shared" si="122"/>
        <v/>
      </c>
      <c r="AY161" s="186" t="str">
        <f>IF(AX161="","",IF(R161="Refreshment Beverage",ROUND(SUM(AX161*Rates!K$19),4),ROUND(SUM(AX161*(Rates!J$8/100)),4)))</f>
        <v/>
      </c>
      <c r="AZ161" s="183" t="str">
        <f t="shared" si="123"/>
        <v/>
      </c>
      <c r="BA161" s="185" t="str">
        <f t="shared" si="124"/>
        <v/>
      </c>
      <c r="BD161" s="171"/>
      <c r="BE161" s="171"/>
      <c r="BF161" s="171"/>
      <c r="BG161" s="171"/>
    </row>
    <row r="162" spans="1:59" ht="15" customHeight="1" x14ac:dyDescent="0.3">
      <c r="A162" s="172"/>
      <c r="B162" s="172"/>
      <c r="C162" s="172"/>
      <c r="D162" s="173"/>
      <c r="E162" s="173"/>
      <c r="F162" s="173"/>
      <c r="G162" s="173"/>
      <c r="H162" s="173"/>
      <c r="I162" s="174"/>
      <c r="J162" s="175"/>
      <c r="K162" s="176" t="str">
        <f t="shared" si="96"/>
        <v/>
      </c>
      <c r="L162" s="177" t="str">
        <f t="shared" si="97"/>
        <v/>
      </c>
      <c r="M162" s="178" t="str">
        <f t="shared" si="98"/>
        <v/>
      </c>
      <c r="N162" s="44" t="str" cm="1">
        <f t="array" ref="N162">IFERROR(IF(_xlfn.SINGLE(A:A)="","",IF(R162="Beer",SUM(LOOKUP(2,1/(Rates!$B$3:$B$5&lt;=W162)/(Rates!$C$3:$C$5&gt;=W162),Rates!$D$3:$D$5)*(X162/100)*W162),IF(R162="Refreshment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44" t="str">
        <f t="shared" si="99"/>
        <v/>
      </c>
      <c r="P162" s="13"/>
      <c r="Q162" s="179" t="str">
        <f t="shared" si="100"/>
        <v/>
      </c>
      <c r="R162" s="180" t="str">
        <f t="shared" si="101"/>
        <v/>
      </c>
      <c r="S162" s="13" t="str">
        <f>IF(A162="","",IF(R162="Refreshment Beverage",VLOOKUP(VALUE(Q162),Rates!G$15:L$19,2,0),VLOOKUP(VALUE(Q162),Rates!G$4:L$8,2,0)))</f>
        <v/>
      </c>
      <c r="T162" s="13" t="str">
        <f t="shared" si="102"/>
        <v/>
      </c>
      <c r="U162" s="181" t="str">
        <f t="shared" si="103"/>
        <v/>
      </c>
      <c r="V162" s="13" t="str">
        <f t="shared" si="104"/>
        <v/>
      </c>
      <c r="W162" s="13" t="str">
        <f t="shared" si="105"/>
        <v/>
      </c>
      <c r="X162" s="182" t="str">
        <f t="shared" si="106"/>
        <v/>
      </c>
      <c r="Y162" s="183" t="str">
        <f>IF(A:A="","",IF(R162="Refreshment Beverage",VLOOKUP(Q162,Rates!G$15:L$19,6,0)*W162,VLOOKUP(Q162,Rates!G$4:L$12,6,0)*W162))</f>
        <v/>
      </c>
      <c r="Z162" s="183" t="str">
        <f t="shared" si="107"/>
        <v/>
      </c>
      <c r="AA162" s="17">
        <f t="shared" si="95"/>
        <v>0</v>
      </c>
      <c r="AB162" s="177" t="str" cm="1">
        <f t="array" ref="AB162">IF(_xlfn.SINGLE(A:A)="","",IF(R162="Refreshment Beverage","",IF(AND(R162="Beer",Q162=0),SUM(LOOKUP(2,1/(Rates!$B$15:$B$18&lt;=W162)/(Rates!$C$15:$C$18&gt;=W162),Rates!$D$15:$D$18)*W162),VLOOKUP(VALUE(_xlfn.SINGLE(Q:Q)),Rates!A:B,2,0)*W162)))</f>
        <v/>
      </c>
      <c r="AC162" s="177" t="str" cm="1">
        <f t="array" ref="AC162">IF(_xlfn.SINGLE(A:A)="","",IF(R162="Refreshment Beverage","",IF(AND(R162="Beer",Q162=0),SUM(LOOKUP(2,1/(Rates!$B$15:$B$18&lt;=W162)/(Rates!$C$15:$C$18&gt;=W162),Rates!$E$15:$E$18)*W162),VLOOKUP(VALUE(_xlfn.SINGLE(Q:Q)),Rates!A:C,3,0)*W162)))</f>
        <v/>
      </c>
      <c r="AD162" s="168">
        <f>IFERROR(IF(OR(Q162=1,Q162=2,Q162=3,Q162=4),VLOOKUP(Q162,Rates!$A$31:$B$34,2,0)*W162,IF(V162=1,VLOOKUP(U162,'REB BEV MIN MKUP'!B:E,4,0),IF(V162&gt;1,VLOOKUP(VALUE(W162),'REB BEV MIN MKUP'!O:Q,3,0),0))),0)</f>
        <v>0</v>
      </c>
      <c r="AE162" s="177" t="str">
        <f t="shared" si="108"/>
        <v/>
      </c>
      <c r="AF162" s="13" t="str">
        <f t="shared" si="109"/>
        <v/>
      </c>
      <c r="AG162" s="177" t="str">
        <f t="shared" si="110"/>
        <v/>
      </c>
      <c r="AH162" s="184" t="str">
        <f t="shared" si="111"/>
        <v/>
      </c>
      <c r="AI162" s="184" t="str">
        <f>IF(AE:AE="","",IF(R162="Refreshment Beverage",AK162*(Rates!J$19/100),ROUND(SUM(AH162*(Rates!$J$8/100)),4)))</f>
        <v/>
      </c>
      <c r="AJ162" s="183" t="str">
        <f t="shared" si="112"/>
        <v/>
      </c>
      <c r="AK162" s="185" t="str">
        <f t="shared" si="113"/>
        <v/>
      </c>
      <c r="AL162" s="177" t="str">
        <f t="shared" si="114"/>
        <v/>
      </c>
      <c r="AM162" s="13" t="str">
        <f>IF(AS162="","",IF(R162="Refreshment Beverage",ROUND(AS162*Rates!K$19,4),ROUND(AO162*(VLOOKUP(VALUE(Q162),Rates!G$4:L$12,3,0)),4)))</f>
        <v/>
      </c>
      <c r="AN162" s="183" t="str">
        <f>IF(AS162="","",IF(R162="Refreshment Beverage",AS162*(Rates!J$19/100),MAX(AM162,AB162)))</f>
        <v/>
      </c>
      <c r="AO162" s="186" t="str">
        <f t="shared" si="115"/>
        <v/>
      </c>
      <c r="AP162" s="186" t="str">
        <f t="shared" si="116"/>
        <v/>
      </c>
      <c r="AQ162" s="186" t="str">
        <f>IF(AS162="","",IF(R162="Refreshment Beverage",ROUND(SUM(VLOOKUP(Q:Q,Rates!G$15:L$19,3,0)*(AS162-Y162-Z162-AA162)),4),ROUND(SUM(Rates!$K$8*AS162),4)))</f>
        <v/>
      </c>
      <c r="AR162" s="184" t="str">
        <f t="shared" si="117"/>
        <v/>
      </c>
      <c r="AS162" s="185" t="str">
        <f t="shared" si="118"/>
        <v/>
      </c>
      <c r="AT162" s="177" t="str">
        <f t="shared" si="119"/>
        <v/>
      </c>
      <c r="AU162" s="13" t="str">
        <f>IF(AX162="","",IF(R162="Refreshment Beverage",ROUND((BA162-Y162-Z162-AA162)*VLOOKUP(VALUE(Q162),Rates!G$15:L$19,3,0),4),ROUND(AW162*(VLOOKUP(VALUE(Q162),Rates!G:L,3,0)),4)))</f>
        <v/>
      </c>
      <c r="AV162" s="183" t="str">
        <f t="shared" si="120"/>
        <v/>
      </c>
      <c r="AW162" s="186" t="str">
        <f t="shared" si="121"/>
        <v/>
      </c>
      <c r="AX162" s="184" t="str">
        <f t="shared" si="122"/>
        <v/>
      </c>
      <c r="AY162" s="186" t="str">
        <f>IF(AX162="","",IF(R162="Refreshment Beverage",ROUND(SUM(AX162*Rates!K$19),4),ROUND(SUM(AX162*(Rates!J$8/100)),4)))</f>
        <v/>
      </c>
      <c r="AZ162" s="183" t="str">
        <f t="shared" si="123"/>
        <v/>
      </c>
      <c r="BA162" s="185" t="str">
        <f t="shared" si="124"/>
        <v/>
      </c>
      <c r="BD162" s="171"/>
      <c r="BE162" s="171"/>
      <c r="BF162" s="171"/>
      <c r="BG162" s="171"/>
    </row>
    <row r="163" spans="1:59" ht="15" customHeight="1" x14ac:dyDescent="0.3">
      <c r="A163" s="172"/>
      <c r="B163" s="172"/>
      <c r="C163" s="172"/>
      <c r="D163" s="173"/>
      <c r="E163" s="173"/>
      <c r="F163" s="173"/>
      <c r="G163" s="173"/>
      <c r="H163" s="173"/>
      <c r="I163" s="174"/>
      <c r="J163" s="175"/>
      <c r="K163" s="176" t="str">
        <f t="shared" si="96"/>
        <v/>
      </c>
      <c r="L163" s="177" t="str">
        <f t="shared" si="97"/>
        <v/>
      </c>
      <c r="M163" s="178" t="str">
        <f t="shared" si="98"/>
        <v/>
      </c>
      <c r="N163" s="44" t="str" cm="1">
        <f t="array" ref="N163">IFERROR(IF(_xlfn.SINGLE(A:A)="","",IF(R163="Beer",SUM(LOOKUP(2,1/(Rates!$B$3:$B$5&lt;=W163)/(Rates!$C$3:$C$5&gt;=W163),Rates!$D$3:$D$5)*(X163/100)*W163),IF(R163="Refreshment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44" t="str">
        <f t="shared" si="99"/>
        <v/>
      </c>
      <c r="P163" s="13"/>
      <c r="Q163" s="179" t="str">
        <f t="shared" si="100"/>
        <v/>
      </c>
      <c r="R163" s="180" t="str">
        <f t="shared" si="101"/>
        <v/>
      </c>
      <c r="S163" s="13" t="str">
        <f>IF(A163="","",IF(R163="Refreshment Beverage",VLOOKUP(VALUE(Q163),Rates!G$15:L$19,2,0),VLOOKUP(VALUE(Q163),Rates!G$4:L$8,2,0)))</f>
        <v/>
      </c>
      <c r="T163" s="13" t="str">
        <f t="shared" si="102"/>
        <v/>
      </c>
      <c r="U163" s="181" t="str">
        <f t="shared" si="103"/>
        <v/>
      </c>
      <c r="V163" s="13" t="str">
        <f t="shared" si="104"/>
        <v/>
      </c>
      <c r="W163" s="13" t="str">
        <f t="shared" si="105"/>
        <v/>
      </c>
      <c r="X163" s="182" t="str">
        <f t="shared" si="106"/>
        <v/>
      </c>
      <c r="Y163" s="183" t="str">
        <f>IF(A:A="","",IF(R163="Refreshment Beverage",VLOOKUP(Q163,Rates!G$15:L$19,6,0)*W163,VLOOKUP(Q163,Rates!G$4:L$12,6,0)*W163))</f>
        <v/>
      </c>
      <c r="Z163" s="183" t="str">
        <f t="shared" si="107"/>
        <v/>
      </c>
      <c r="AA163" s="17">
        <f t="shared" si="95"/>
        <v>0</v>
      </c>
      <c r="AB163" s="177" t="str" cm="1">
        <f t="array" ref="AB163">IF(_xlfn.SINGLE(A:A)="","",IF(R163="Refreshment Beverage","",IF(AND(R163="Beer",Q163=0),SUM(LOOKUP(2,1/(Rates!$B$15:$B$18&lt;=W163)/(Rates!$C$15:$C$18&gt;=W163),Rates!$D$15:$D$18)*W163),VLOOKUP(VALUE(_xlfn.SINGLE(Q:Q)),Rates!A:B,2,0)*W163)))</f>
        <v/>
      </c>
      <c r="AC163" s="177" t="str" cm="1">
        <f t="array" ref="AC163">IF(_xlfn.SINGLE(A:A)="","",IF(R163="Refreshment Beverage","",IF(AND(R163="Beer",Q163=0),SUM(LOOKUP(2,1/(Rates!$B$15:$B$18&lt;=W163)/(Rates!$C$15:$C$18&gt;=W163),Rates!$E$15:$E$18)*W163),VLOOKUP(VALUE(_xlfn.SINGLE(Q:Q)),Rates!A:C,3,0)*W163)))</f>
        <v/>
      </c>
      <c r="AD163" s="168">
        <f>IFERROR(IF(OR(Q163=1,Q163=2,Q163=3,Q163=4),VLOOKUP(Q163,Rates!$A$31:$B$34,2,0)*W163,IF(V163=1,VLOOKUP(U163,'REB BEV MIN MKUP'!B:E,4,0),IF(V163&gt;1,VLOOKUP(VALUE(W163),'REB BEV MIN MKUP'!O:Q,3,0),0))),0)</f>
        <v>0</v>
      </c>
      <c r="AE163" s="177" t="str">
        <f t="shared" si="108"/>
        <v/>
      </c>
      <c r="AF163" s="13" t="str">
        <f t="shared" si="109"/>
        <v/>
      </c>
      <c r="AG163" s="177" t="str">
        <f t="shared" si="110"/>
        <v/>
      </c>
      <c r="AH163" s="184" t="str">
        <f t="shared" si="111"/>
        <v/>
      </c>
      <c r="AI163" s="184" t="str">
        <f>IF(AE:AE="","",IF(R163="Refreshment Beverage",AK163*(Rates!J$19/100),ROUND(SUM(AH163*(Rates!$J$8/100)),4)))</f>
        <v/>
      </c>
      <c r="AJ163" s="183" t="str">
        <f t="shared" si="112"/>
        <v/>
      </c>
      <c r="AK163" s="185" t="str">
        <f t="shared" si="113"/>
        <v/>
      </c>
      <c r="AL163" s="177" t="str">
        <f t="shared" si="114"/>
        <v/>
      </c>
      <c r="AM163" s="13" t="str">
        <f>IF(AS163="","",IF(R163="Refreshment Beverage",ROUND(AS163*Rates!K$19,4),ROUND(AO163*(VLOOKUP(VALUE(Q163),Rates!G$4:L$12,3,0)),4)))</f>
        <v/>
      </c>
      <c r="AN163" s="183" t="str">
        <f>IF(AS163="","",IF(R163="Refreshment Beverage",AS163*(Rates!J$19/100),MAX(AM163,AB163)))</f>
        <v/>
      </c>
      <c r="AO163" s="186" t="str">
        <f t="shared" si="115"/>
        <v/>
      </c>
      <c r="AP163" s="186" t="str">
        <f t="shared" si="116"/>
        <v/>
      </c>
      <c r="AQ163" s="186" t="str">
        <f>IF(AS163="","",IF(R163="Refreshment Beverage",ROUND(SUM(VLOOKUP(Q:Q,Rates!G$15:L$19,3,0)*(AS163-Y163-Z163-AA163)),4),ROUND(SUM(Rates!$K$8*AS163),4)))</f>
        <v/>
      </c>
      <c r="AR163" s="184" t="str">
        <f t="shared" si="117"/>
        <v/>
      </c>
      <c r="AS163" s="185" t="str">
        <f t="shared" si="118"/>
        <v/>
      </c>
      <c r="AT163" s="177" t="str">
        <f t="shared" si="119"/>
        <v/>
      </c>
      <c r="AU163" s="13" t="str">
        <f>IF(AX163="","",IF(R163="Refreshment Beverage",ROUND((BA163-Y163-Z163-AA163)*VLOOKUP(VALUE(Q163),Rates!G$15:L$19,3,0),4),ROUND(AW163*(VLOOKUP(VALUE(Q163),Rates!G:L,3,0)),4)))</f>
        <v/>
      </c>
      <c r="AV163" s="183" t="str">
        <f t="shared" si="120"/>
        <v/>
      </c>
      <c r="AW163" s="186" t="str">
        <f t="shared" si="121"/>
        <v/>
      </c>
      <c r="AX163" s="184" t="str">
        <f t="shared" si="122"/>
        <v/>
      </c>
      <c r="AY163" s="186" t="str">
        <f>IF(AX163="","",IF(R163="Refreshment Beverage",ROUND(SUM(AX163*Rates!K$19),4),ROUND(SUM(AX163*(Rates!J$8/100)),4)))</f>
        <v/>
      </c>
      <c r="AZ163" s="183" t="str">
        <f t="shared" si="123"/>
        <v/>
      </c>
      <c r="BA163" s="185" t="str">
        <f t="shared" si="124"/>
        <v/>
      </c>
      <c r="BD163" s="171"/>
      <c r="BE163" s="171"/>
      <c r="BF163" s="171"/>
      <c r="BG163" s="171"/>
    </row>
    <row r="164" spans="1:59" ht="15" customHeight="1" x14ac:dyDescent="0.3">
      <c r="A164" s="172"/>
      <c r="B164" s="172"/>
      <c r="C164" s="172"/>
      <c r="D164" s="173"/>
      <c r="E164" s="173"/>
      <c r="F164" s="173"/>
      <c r="G164" s="173"/>
      <c r="H164" s="173"/>
      <c r="I164" s="174"/>
      <c r="J164" s="175"/>
      <c r="K164" s="176" t="str">
        <f t="shared" si="96"/>
        <v/>
      </c>
      <c r="L164" s="177" t="str">
        <f t="shared" si="97"/>
        <v/>
      </c>
      <c r="M164" s="178" t="str">
        <f t="shared" si="98"/>
        <v/>
      </c>
      <c r="N164" s="44" t="str" cm="1">
        <f t="array" ref="N164">IFERROR(IF(_xlfn.SINGLE(A:A)="","",IF(R164="Beer",SUM(LOOKUP(2,1/(Rates!$B$3:$B$5&lt;=W164)/(Rates!$C$3:$C$5&gt;=W164),Rates!$D$3:$D$5)*(X164/100)*W164),IF(R164="Refreshment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44" t="str">
        <f t="shared" si="99"/>
        <v/>
      </c>
      <c r="P164" s="13"/>
      <c r="Q164" s="179" t="str">
        <f t="shared" si="100"/>
        <v/>
      </c>
      <c r="R164" s="180" t="str">
        <f t="shared" si="101"/>
        <v/>
      </c>
      <c r="S164" s="13" t="str">
        <f>IF(A164="","",IF(R164="Refreshment Beverage",VLOOKUP(VALUE(Q164),Rates!G$15:L$19,2,0),VLOOKUP(VALUE(Q164),Rates!G$4:L$8,2,0)))</f>
        <v/>
      </c>
      <c r="T164" s="13" t="str">
        <f t="shared" si="102"/>
        <v/>
      </c>
      <c r="U164" s="181" t="str">
        <f t="shared" si="103"/>
        <v/>
      </c>
      <c r="V164" s="13" t="str">
        <f t="shared" si="104"/>
        <v/>
      </c>
      <c r="W164" s="13" t="str">
        <f t="shared" si="105"/>
        <v/>
      </c>
      <c r="X164" s="182" t="str">
        <f t="shared" si="106"/>
        <v/>
      </c>
      <c r="Y164" s="183" t="str">
        <f>IF(A:A="","",IF(R164="Refreshment Beverage",VLOOKUP(Q164,Rates!G$15:L$19,6,0)*W164,VLOOKUP(Q164,Rates!G$4:L$12,6,0)*W164))</f>
        <v/>
      </c>
      <c r="Z164" s="183" t="str">
        <f t="shared" si="107"/>
        <v/>
      </c>
      <c r="AA164" s="17">
        <f t="shared" si="95"/>
        <v>0</v>
      </c>
      <c r="AB164" s="177" t="str" cm="1">
        <f t="array" ref="AB164">IF(_xlfn.SINGLE(A:A)="","",IF(R164="Refreshment Beverage","",IF(AND(R164="Beer",Q164=0),SUM(LOOKUP(2,1/(Rates!$B$15:$B$18&lt;=W164)/(Rates!$C$15:$C$18&gt;=W164),Rates!$D$15:$D$18)*W164),VLOOKUP(VALUE(_xlfn.SINGLE(Q:Q)),Rates!A:B,2,0)*W164)))</f>
        <v/>
      </c>
      <c r="AC164" s="177" t="str" cm="1">
        <f t="array" ref="AC164">IF(_xlfn.SINGLE(A:A)="","",IF(R164="Refreshment Beverage","",IF(AND(R164="Beer",Q164=0),SUM(LOOKUP(2,1/(Rates!$B$15:$B$18&lt;=W164)/(Rates!$C$15:$C$18&gt;=W164),Rates!$E$15:$E$18)*W164),VLOOKUP(VALUE(_xlfn.SINGLE(Q:Q)),Rates!A:C,3,0)*W164)))</f>
        <v/>
      </c>
      <c r="AD164" s="168">
        <f>IFERROR(IF(OR(Q164=1,Q164=2,Q164=3,Q164=4),VLOOKUP(Q164,Rates!$A$31:$B$34,2,0)*W164,IF(V164=1,VLOOKUP(U164,'REB BEV MIN MKUP'!B:E,4,0),IF(V164&gt;1,VLOOKUP(VALUE(W164),'REB BEV MIN MKUP'!O:Q,3,0),0))),0)</f>
        <v>0</v>
      </c>
      <c r="AE164" s="177" t="str">
        <f t="shared" si="108"/>
        <v/>
      </c>
      <c r="AF164" s="13" t="str">
        <f t="shared" si="109"/>
        <v/>
      </c>
      <c r="AG164" s="177" t="str">
        <f t="shared" si="110"/>
        <v/>
      </c>
      <c r="AH164" s="184" t="str">
        <f t="shared" si="111"/>
        <v/>
      </c>
      <c r="AI164" s="184" t="str">
        <f>IF(AE:AE="","",IF(R164="Refreshment Beverage",AK164*(Rates!J$19/100),ROUND(SUM(AH164*(Rates!$J$8/100)),4)))</f>
        <v/>
      </c>
      <c r="AJ164" s="183" t="str">
        <f t="shared" si="112"/>
        <v/>
      </c>
      <c r="AK164" s="185" t="str">
        <f t="shared" si="113"/>
        <v/>
      </c>
      <c r="AL164" s="177" t="str">
        <f t="shared" si="114"/>
        <v/>
      </c>
      <c r="AM164" s="13" t="str">
        <f>IF(AS164="","",IF(R164="Refreshment Beverage",ROUND(AS164*Rates!K$19,4),ROUND(AO164*(VLOOKUP(VALUE(Q164),Rates!G$4:L$12,3,0)),4)))</f>
        <v/>
      </c>
      <c r="AN164" s="183" t="str">
        <f>IF(AS164="","",IF(R164="Refreshment Beverage",AS164*(Rates!J$19/100),MAX(AM164,AB164)))</f>
        <v/>
      </c>
      <c r="AO164" s="186" t="str">
        <f t="shared" si="115"/>
        <v/>
      </c>
      <c r="AP164" s="186" t="str">
        <f t="shared" si="116"/>
        <v/>
      </c>
      <c r="AQ164" s="186" t="str">
        <f>IF(AS164="","",IF(R164="Refreshment Beverage",ROUND(SUM(VLOOKUP(Q:Q,Rates!G$15:L$19,3,0)*(AS164-Y164-Z164-AA164)),4),ROUND(SUM(Rates!$K$8*AS164),4)))</f>
        <v/>
      </c>
      <c r="AR164" s="184" t="str">
        <f t="shared" si="117"/>
        <v/>
      </c>
      <c r="AS164" s="185" t="str">
        <f t="shared" si="118"/>
        <v/>
      </c>
      <c r="AT164" s="177" t="str">
        <f t="shared" si="119"/>
        <v/>
      </c>
      <c r="AU164" s="13" t="str">
        <f>IF(AX164="","",IF(R164="Refreshment Beverage",ROUND((BA164-Y164-Z164-AA164)*VLOOKUP(VALUE(Q164),Rates!G$15:L$19,3,0),4),ROUND(AW164*(VLOOKUP(VALUE(Q164),Rates!G:L,3,0)),4)))</f>
        <v/>
      </c>
      <c r="AV164" s="183" t="str">
        <f t="shared" si="120"/>
        <v/>
      </c>
      <c r="AW164" s="186" t="str">
        <f t="shared" si="121"/>
        <v/>
      </c>
      <c r="AX164" s="184" t="str">
        <f t="shared" si="122"/>
        <v/>
      </c>
      <c r="AY164" s="186" t="str">
        <f>IF(AX164="","",IF(R164="Refreshment Beverage",ROUND(SUM(AX164*Rates!K$19),4),ROUND(SUM(AX164*(Rates!J$8/100)),4)))</f>
        <v/>
      </c>
      <c r="AZ164" s="183" t="str">
        <f t="shared" si="123"/>
        <v/>
      </c>
      <c r="BA164" s="185" t="str">
        <f t="shared" si="124"/>
        <v/>
      </c>
      <c r="BD164" s="171"/>
      <c r="BE164" s="171"/>
      <c r="BF164" s="171"/>
      <c r="BG164" s="171"/>
    </row>
    <row r="165" spans="1:59" ht="15" customHeight="1" x14ac:dyDescent="0.3">
      <c r="A165" s="172"/>
      <c r="B165" s="172"/>
      <c r="C165" s="172"/>
      <c r="D165" s="173"/>
      <c r="E165" s="173"/>
      <c r="F165" s="173"/>
      <c r="G165" s="173"/>
      <c r="H165" s="173"/>
      <c r="I165" s="174"/>
      <c r="J165" s="175"/>
      <c r="K165" s="176" t="str">
        <f t="shared" si="96"/>
        <v/>
      </c>
      <c r="L165" s="177" t="str">
        <f t="shared" si="97"/>
        <v/>
      </c>
      <c r="M165" s="178" t="str">
        <f t="shared" si="98"/>
        <v/>
      </c>
      <c r="N165" s="44" t="str" cm="1">
        <f t="array" ref="N165">IFERROR(IF(_xlfn.SINGLE(A:A)="","",IF(R165="Beer",SUM(LOOKUP(2,1/(Rates!$B$3:$B$5&lt;=W165)/(Rates!$C$3:$C$5&gt;=W165),Rates!$D$3:$D$5)*(X165/100)*W165),IF(R165="Refreshment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44" t="str">
        <f t="shared" si="99"/>
        <v/>
      </c>
      <c r="P165" s="13"/>
      <c r="Q165" s="179" t="str">
        <f t="shared" si="100"/>
        <v/>
      </c>
      <c r="R165" s="180" t="str">
        <f t="shared" si="101"/>
        <v/>
      </c>
      <c r="S165" s="13" t="str">
        <f>IF(A165="","",IF(R165="Refreshment Beverage",VLOOKUP(VALUE(Q165),Rates!G$15:L$19,2,0),VLOOKUP(VALUE(Q165),Rates!G$4:L$8,2,0)))</f>
        <v/>
      </c>
      <c r="T165" s="13" t="str">
        <f t="shared" si="102"/>
        <v/>
      </c>
      <c r="U165" s="181" t="str">
        <f t="shared" si="103"/>
        <v/>
      </c>
      <c r="V165" s="13" t="str">
        <f t="shared" si="104"/>
        <v/>
      </c>
      <c r="W165" s="13" t="str">
        <f t="shared" si="105"/>
        <v/>
      </c>
      <c r="X165" s="182" t="str">
        <f t="shared" si="106"/>
        <v/>
      </c>
      <c r="Y165" s="183" t="str">
        <f>IF(A:A="","",IF(R165="Refreshment Beverage",VLOOKUP(Q165,Rates!G$15:L$19,6,0)*W165,VLOOKUP(Q165,Rates!G$4:L$12,6,0)*W165))</f>
        <v/>
      </c>
      <c r="Z165" s="183" t="str">
        <f t="shared" si="107"/>
        <v/>
      </c>
      <c r="AA165" s="17">
        <f t="shared" si="95"/>
        <v>0</v>
      </c>
      <c r="AB165" s="177" t="str" cm="1">
        <f t="array" ref="AB165">IF(_xlfn.SINGLE(A:A)="","",IF(R165="Refreshment Beverage","",IF(AND(R165="Beer",Q165=0),SUM(LOOKUP(2,1/(Rates!$B$15:$B$18&lt;=W165)/(Rates!$C$15:$C$18&gt;=W165),Rates!$D$15:$D$18)*W165),VLOOKUP(VALUE(_xlfn.SINGLE(Q:Q)),Rates!A:B,2,0)*W165)))</f>
        <v/>
      </c>
      <c r="AC165" s="177" t="str" cm="1">
        <f t="array" ref="AC165">IF(_xlfn.SINGLE(A:A)="","",IF(R165="Refreshment Beverage","",IF(AND(R165="Beer",Q165=0),SUM(LOOKUP(2,1/(Rates!$B$15:$B$18&lt;=W165)/(Rates!$C$15:$C$18&gt;=W165),Rates!$E$15:$E$18)*W165),VLOOKUP(VALUE(_xlfn.SINGLE(Q:Q)),Rates!A:C,3,0)*W165)))</f>
        <v/>
      </c>
      <c r="AD165" s="168">
        <f>IFERROR(IF(OR(Q165=1,Q165=2,Q165=3,Q165=4),VLOOKUP(Q165,Rates!$A$31:$B$34,2,0)*W165,IF(V165=1,VLOOKUP(U165,'REB BEV MIN MKUP'!B:E,4,0),IF(V165&gt;1,VLOOKUP(VALUE(W165),'REB BEV MIN MKUP'!O:Q,3,0),0))),0)</f>
        <v>0</v>
      </c>
      <c r="AE165" s="177" t="str">
        <f t="shared" si="108"/>
        <v/>
      </c>
      <c r="AF165" s="13" t="str">
        <f t="shared" si="109"/>
        <v/>
      </c>
      <c r="AG165" s="177" t="str">
        <f t="shared" si="110"/>
        <v/>
      </c>
      <c r="AH165" s="184" t="str">
        <f t="shared" si="111"/>
        <v/>
      </c>
      <c r="AI165" s="184" t="str">
        <f>IF(AE:AE="","",IF(R165="Refreshment Beverage",AK165*(Rates!J$19/100),ROUND(SUM(AH165*(Rates!$J$8/100)),4)))</f>
        <v/>
      </c>
      <c r="AJ165" s="183" t="str">
        <f t="shared" si="112"/>
        <v/>
      </c>
      <c r="AK165" s="185" t="str">
        <f t="shared" si="113"/>
        <v/>
      </c>
      <c r="AL165" s="177" t="str">
        <f t="shared" si="114"/>
        <v/>
      </c>
      <c r="AM165" s="13" t="str">
        <f>IF(AS165="","",IF(R165="Refreshment Beverage",ROUND(AS165*Rates!K$19,4),ROUND(AO165*(VLOOKUP(VALUE(Q165),Rates!G$4:L$12,3,0)),4)))</f>
        <v/>
      </c>
      <c r="AN165" s="183" t="str">
        <f>IF(AS165="","",IF(R165="Refreshment Beverage",AS165*(Rates!J$19/100),MAX(AM165,AB165)))</f>
        <v/>
      </c>
      <c r="AO165" s="186" t="str">
        <f t="shared" si="115"/>
        <v/>
      </c>
      <c r="AP165" s="186" t="str">
        <f t="shared" si="116"/>
        <v/>
      </c>
      <c r="AQ165" s="186" t="str">
        <f>IF(AS165="","",IF(R165="Refreshment Beverage",ROUND(SUM(VLOOKUP(Q:Q,Rates!G$15:L$19,3,0)*(AS165-Y165-Z165-AA165)),4),ROUND(SUM(Rates!$K$8*AS165),4)))</f>
        <v/>
      </c>
      <c r="AR165" s="184" t="str">
        <f t="shared" si="117"/>
        <v/>
      </c>
      <c r="AS165" s="185" t="str">
        <f t="shared" si="118"/>
        <v/>
      </c>
      <c r="AT165" s="177" t="str">
        <f t="shared" si="119"/>
        <v/>
      </c>
      <c r="AU165" s="13" t="str">
        <f>IF(AX165="","",IF(R165="Refreshment Beverage",ROUND((BA165-Y165-Z165-AA165)*VLOOKUP(VALUE(Q165),Rates!G$15:L$19,3,0),4),ROUND(AW165*(VLOOKUP(VALUE(Q165),Rates!G:L,3,0)),4)))</f>
        <v/>
      </c>
      <c r="AV165" s="183" t="str">
        <f t="shared" si="120"/>
        <v/>
      </c>
      <c r="AW165" s="186" t="str">
        <f t="shared" si="121"/>
        <v/>
      </c>
      <c r="AX165" s="184" t="str">
        <f t="shared" si="122"/>
        <v/>
      </c>
      <c r="AY165" s="186" t="str">
        <f>IF(AX165="","",IF(R165="Refreshment Beverage",ROUND(SUM(AX165*Rates!K$19),4),ROUND(SUM(AX165*(Rates!J$8/100)),4)))</f>
        <v/>
      </c>
      <c r="AZ165" s="183" t="str">
        <f t="shared" si="123"/>
        <v/>
      </c>
      <c r="BA165" s="185" t="str">
        <f t="shared" si="124"/>
        <v/>
      </c>
      <c r="BD165" s="171"/>
      <c r="BE165" s="171"/>
      <c r="BF165" s="171"/>
      <c r="BG165" s="171"/>
    </row>
    <row r="166" spans="1:59" ht="15" customHeight="1" x14ac:dyDescent="0.3">
      <c r="A166" s="172"/>
      <c r="B166" s="172"/>
      <c r="C166" s="172"/>
      <c r="D166" s="173"/>
      <c r="E166" s="173"/>
      <c r="F166" s="173"/>
      <c r="G166" s="173"/>
      <c r="H166" s="173"/>
      <c r="I166" s="174"/>
      <c r="J166" s="175"/>
      <c r="K166" s="176" t="str">
        <f t="shared" si="96"/>
        <v/>
      </c>
      <c r="L166" s="177" t="str">
        <f t="shared" si="97"/>
        <v/>
      </c>
      <c r="M166" s="178" t="str">
        <f t="shared" si="98"/>
        <v/>
      </c>
      <c r="N166" s="44" t="str" cm="1">
        <f t="array" ref="N166">IFERROR(IF(_xlfn.SINGLE(A:A)="","",IF(R166="Beer",SUM(LOOKUP(2,1/(Rates!$B$3:$B$5&lt;=W166)/(Rates!$C$3:$C$5&gt;=W166),Rates!$D$3:$D$5)*(X166/100)*W166),IF(R166="Refreshment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44" t="str">
        <f t="shared" si="99"/>
        <v/>
      </c>
      <c r="P166" s="13"/>
      <c r="Q166" s="179" t="str">
        <f t="shared" si="100"/>
        <v/>
      </c>
      <c r="R166" s="180" t="str">
        <f t="shared" si="101"/>
        <v/>
      </c>
      <c r="S166" s="13" t="str">
        <f>IF(A166="","",IF(R166="Refreshment Beverage",VLOOKUP(VALUE(Q166),Rates!G$15:L$19,2,0),VLOOKUP(VALUE(Q166),Rates!G$4:L$8,2,0)))</f>
        <v/>
      </c>
      <c r="T166" s="13" t="str">
        <f t="shared" si="102"/>
        <v/>
      </c>
      <c r="U166" s="181" t="str">
        <f t="shared" si="103"/>
        <v/>
      </c>
      <c r="V166" s="13" t="str">
        <f t="shared" si="104"/>
        <v/>
      </c>
      <c r="W166" s="13" t="str">
        <f t="shared" si="105"/>
        <v/>
      </c>
      <c r="X166" s="182" t="str">
        <f t="shared" si="106"/>
        <v/>
      </c>
      <c r="Y166" s="183" t="str">
        <f>IF(A:A="","",IF(R166="Refreshment Beverage",VLOOKUP(Q166,Rates!G$15:L$19,6,0)*W166,VLOOKUP(Q166,Rates!G$4:L$12,6,0)*W166))</f>
        <v/>
      </c>
      <c r="Z166" s="183" t="str">
        <f t="shared" si="107"/>
        <v/>
      </c>
      <c r="AA166" s="17">
        <f t="shared" si="95"/>
        <v>0</v>
      </c>
      <c r="AB166" s="177" t="str" cm="1">
        <f t="array" ref="AB166">IF(_xlfn.SINGLE(A:A)="","",IF(R166="Refreshment Beverage","",IF(AND(R166="Beer",Q166=0),SUM(LOOKUP(2,1/(Rates!$B$15:$B$18&lt;=W166)/(Rates!$C$15:$C$18&gt;=W166),Rates!$D$15:$D$18)*W166),VLOOKUP(VALUE(_xlfn.SINGLE(Q:Q)),Rates!A:B,2,0)*W166)))</f>
        <v/>
      </c>
      <c r="AC166" s="177" t="str" cm="1">
        <f t="array" ref="AC166">IF(_xlfn.SINGLE(A:A)="","",IF(R166="Refreshment Beverage","",IF(AND(R166="Beer",Q166=0),SUM(LOOKUP(2,1/(Rates!$B$15:$B$18&lt;=W166)/(Rates!$C$15:$C$18&gt;=W166),Rates!$E$15:$E$18)*W166),VLOOKUP(VALUE(_xlfn.SINGLE(Q:Q)),Rates!A:C,3,0)*W166)))</f>
        <v/>
      </c>
      <c r="AD166" s="168">
        <f>IFERROR(IF(OR(Q166=1,Q166=2,Q166=3,Q166=4),VLOOKUP(Q166,Rates!$A$31:$B$34,2,0)*W166,IF(V166=1,VLOOKUP(U166,'REB BEV MIN MKUP'!B:E,4,0),IF(V166&gt;1,VLOOKUP(VALUE(W166),'REB BEV MIN MKUP'!O:Q,3,0),0))),0)</f>
        <v>0</v>
      </c>
      <c r="AE166" s="177" t="str">
        <f t="shared" si="108"/>
        <v/>
      </c>
      <c r="AF166" s="13" t="str">
        <f t="shared" si="109"/>
        <v/>
      </c>
      <c r="AG166" s="177" t="str">
        <f t="shared" si="110"/>
        <v/>
      </c>
      <c r="AH166" s="184" t="str">
        <f t="shared" si="111"/>
        <v/>
      </c>
      <c r="AI166" s="184" t="str">
        <f>IF(AE:AE="","",IF(R166="Refreshment Beverage",AK166*(Rates!J$19/100),ROUND(SUM(AH166*(Rates!$J$8/100)),4)))</f>
        <v/>
      </c>
      <c r="AJ166" s="183" t="str">
        <f t="shared" si="112"/>
        <v/>
      </c>
      <c r="AK166" s="185" t="str">
        <f t="shared" si="113"/>
        <v/>
      </c>
      <c r="AL166" s="177" t="str">
        <f t="shared" si="114"/>
        <v/>
      </c>
      <c r="AM166" s="13" t="str">
        <f>IF(AS166="","",IF(R166="Refreshment Beverage",ROUND(AS166*Rates!K$19,4),ROUND(AO166*(VLOOKUP(VALUE(Q166),Rates!G$4:L$12,3,0)),4)))</f>
        <v/>
      </c>
      <c r="AN166" s="183" t="str">
        <f>IF(AS166="","",IF(R166="Refreshment Beverage",AS166*(Rates!J$19/100),MAX(AM166,AB166)))</f>
        <v/>
      </c>
      <c r="AO166" s="186" t="str">
        <f t="shared" si="115"/>
        <v/>
      </c>
      <c r="AP166" s="186" t="str">
        <f t="shared" si="116"/>
        <v/>
      </c>
      <c r="AQ166" s="186" t="str">
        <f>IF(AS166="","",IF(R166="Refreshment Beverage",ROUND(SUM(VLOOKUP(Q:Q,Rates!G$15:L$19,3,0)*(AS166-Y166-Z166-AA166)),4),ROUND(SUM(Rates!$K$8*AS166),4)))</f>
        <v/>
      </c>
      <c r="AR166" s="184" t="str">
        <f t="shared" si="117"/>
        <v/>
      </c>
      <c r="AS166" s="185" t="str">
        <f t="shared" si="118"/>
        <v/>
      </c>
      <c r="AT166" s="177" t="str">
        <f t="shared" si="119"/>
        <v/>
      </c>
      <c r="AU166" s="13" t="str">
        <f>IF(AX166="","",IF(R166="Refreshment Beverage",ROUND((BA166-Y166-Z166-AA166)*VLOOKUP(VALUE(Q166),Rates!G$15:L$19,3,0),4),ROUND(AW166*(VLOOKUP(VALUE(Q166),Rates!G:L,3,0)),4)))</f>
        <v/>
      </c>
      <c r="AV166" s="183" t="str">
        <f t="shared" si="120"/>
        <v/>
      </c>
      <c r="AW166" s="186" t="str">
        <f t="shared" si="121"/>
        <v/>
      </c>
      <c r="AX166" s="184" t="str">
        <f t="shared" si="122"/>
        <v/>
      </c>
      <c r="AY166" s="186" t="str">
        <f>IF(AX166="","",IF(R166="Refreshment Beverage",ROUND(SUM(AX166*Rates!K$19),4),ROUND(SUM(AX166*(Rates!J$8/100)),4)))</f>
        <v/>
      </c>
      <c r="AZ166" s="183" t="str">
        <f t="shared" si="123"/>
        <v/>
      </c>
      <c r="BA166" s="185" t="str">
        <f t="shared" si="124"/>
        <v/>
      </c>
      <c r="BD166" s="171"/>
      <c r="BE166" s="171"/>
      <c r="BF166" s="171"/>
      <c r="BG166" s="171"/>
    </row>
    <row r="167" spans="1:59" ht="15" customHeight="1" x14ac:dyDescent="0.3">
      <c r="A167" s="172"/>
      <c r="B167" s="172"/>
      <c r="C167" s="172"/>
      <c r="D167" s="173"/>
      <c r="E167" s="173"/>
      <c r="F167" s="173"/>
      <c r="G167" s="173"/>
      <c r="H167" s="173"/>
      <c r="I167" s="174"/>
      <c r="J167" s="175"/>
      <c r="K167" s="176" t="str">
        <f t="shared" si="96"/>
        <v/>
      </c>
      <c r="L167" s="177" t="str">
        <f t="shared" si="97"/>
        <v/>
      </c>
      <c r="M167" s="178" t="str">
        <f t="shared" si="98"/>
        <v/>
      </c>
      <c r="N167" s="44" t="str" cm="1">
        <f t="array" ref="N167">IFERROR(IF(_xlfn.SINGLE(A:A)="","",IF(R167="Beer",SUM(LOOKUP(2,1/(Rates!$B$3:$B$5&lt;=W167)/(Rates!$C$3:$C$5&gt;=W167),Rates!$D$3:$D$5)*(X167/100)*W167),IF(R167="Refreshment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44" t="str">
        <f t="shared" si="99"/>
        <v/>
      </c>
      <c r="P167" s="13"/>
      <c r="Q167" s="179" t="str">
        <f t="shared" si="100"/>
        <v/>
      </c>
      <c r="R167" s="180" t="str">
        <f t="shared" si="101"/>
        <v/>
      </c>
      <c r="S167" s="13" t="str">
        <f>IF(A167="","",IF(R167="Refreshment Beverage",VLOOKUP(VALUE(Q167),Rates!G$15:L$19,2,0),VLOOKUP(VALUE(Q167),Rates!G$4:L$8,2,0)))</f>
        <v/>
      </c>
      <c r="T167" s="13" t="str">
        <f t="shared" si="102"/>
        <v/>
      </c>
      <c r="U167" s="181" t="str">
        <f t="shared" si="103"/>
        <v/>
      </c>
      <c r="V167" s="13" t="str">
        <f t="shared" si="104"/>
        <v/>
      </c>
      <c r="W167" s="13" t="str">
        <f t="shared" si="105"/>
        <v/>
      </c>
      <c r="X167" s="182" t="str">
        <f t="shared" si="106"/>
        <v/>
      </c>
      <c r="Y167" s="183" t="str">
        <f>IF(A:A="","",IF(R167="Refreshment Beverage",VLOOKUP(Q167,Rates!G$15:L$19,6,0)*W167,VLOOKUP(Q167,Rates!G$4:L$12,6,0)*W167))</f>
        <v/>
      </c>
      <c r="Z167" s="183" t="str">
        <f t="shared" si="107"/>
        <v/>
      </c>
      <c r="AA167" s="17">
        <f t="shared" si="95"/>
        <v>0</v>
      </c>
      <c r="AB167" s="177" t="str" cm="1">
        <f t="array" ref="AB167">IF(_xlfn.SINGLE(A:A)="","",IF(R167="Refreshment Beverage","",IF(AND(R167="Beer",Q167=0),SUM(LOOKUP(2,1/(Rates!$B$15:$B$18&lt;=W167)/(Rates!$C$15:$C$18&gt;=W167),Rates!$D$15:$D$18)*W167),VLOOKUP(VALUE(_xlfn.SINGLE(Q:Q)),Rates!A:B,2,0)*W167)))</f>
        <v/>
      </c>
      <c r="AC167" s="177" t="str" cm="1">
        <f t="array" ref="AC167">IF(_xlfn.SINGLE(A:A)="","",IF(R167="Refreshment Beverage","",IF(AND(R167="Beer",Q167=0),SUM(LOOKUP(2,1/(Rates!$B$15:$B$18&lt;=W167)/(Rates!$C$15:$C$18&gt;=W167),Rates!$E$15:$E$18)*W167),VLOOKUP(VALUE(_xlfn.SINGLE(Q:Q)),Rates!A:C,3,0)*W167)))</f>
        <v/>
      </c>
      <c r="AD167" s="168">
        <f>IFERROR(IF(OR(Q167=1,Q167=2,Q167=3,Q167=4),VLOOKUP(Q167,Rates!$A$31:$B$34,2,0)*W167,IF(V167=1,VLOOKUP(U167,'REB BEV MIN MKUP'!B:E,4,0),IF(V167&gt;1,VLOOKUP(VALUE(W167),'REB BEV MIN MKUP'!O:Q,3,0),0))),0)</f>
        <v>0</v>
      </c>
      <c r="AE167" s="177" t="str">
        <f t="shared" si="108"/>
        <v/>
      </c>
      <c r="AF167" s="13" t="str">
        <f t="shared" si="109"/>
        <v/>
      </c>
      <c r="AG167" s="177" t="str">
        <f t="shared" si="110"/>
        <v/>
      </c>
      <c r="AH167" s="184" t="str">
        <f t="shared" si="111"/>
        <v/>
      </c>
      <c r="AI167" s="184" t="str">
        <f>IF(AE:AE="","",IF(R167="Refreshment Beverage",AK167*(Rates!J$19/100),ROUND(SUM(AH167*(Rates!$J$8/100)),4)))</f>
        <v/>
      </c>
      <c r="AJ167" s="183" t="str">
        <f t="shared" si="112"/>
        <v/>
      </c>
      <c r="AK167" s="185" t="str">
        <f t="shared" si="113"/>
        <v/>
      </c>
      <c r="AL167" s="177" t="str">
        <f t="shared" si="114"/>
        <v/>
      </c>
      <c r="AM167" s="13" t="str">
        <f>IF(AS167="","",IF(R167="Refreshment Beverage",ROUND(AS167*Rates!K$19,4),ROUND(AO167*(VLOOKUP(VALUE(Q167),Rates!G$4:L$12,3,0)),4)))</f>
        <v/>
      </c>
      <c r="AN167" s="183" t="str">
        <f>IF(AS167="","",IF(R167="Refreshment Beverage",AS167*(Rates!J$19/100),MAX(AM167,AB167)))</f>
        <v/>
      </c>
      <c r="AO167" s="186" t="str">
        <f t="shared" si="115"/>
        <v/>
      </c>
      <c r="AP167" s="186" t="str">
        <f t="shared" si="116"/>
        <v/>
      </c>
      <c r="AQ167" s="186" t="str">
        <f>IF(AS167="","",IF(R167="Refreshment Beverage",ROUND(SUM(VLOOKUP(Q:Q,Rates!G$15:L$19,3,0)*(AS167-Y167-Z167-AA167)),4),ROUND(SUM(Rates!$K$8*AS167),4)))</f>
        <v/>
      </c>
      <c r="AR167" s="184" t="str">
        <f t="shared" si="117"/>
        <v/>
      </c>
      <c r="AS167" s="185" t="str">
        <f t="shared" si="118"/>
        <v/>
      </c>
      <c r="AT167" s="177" t="str">
        <f t="shared" si="119"/>
        <v/>
      </c>
      <c r="AU167" s="13" t="str">
        <f>IF(AX167="","",IF(R167="Refreshment Beverage",ROUND((BA167-Y167-Z167-AA167)*VLOOKUP(VALUE(Q167),Rates!G$15:L$19,3,0),4),ROUND(AW167*(VLOOKUP(VALUE(Q167),Rates!G:L,3,0)),4)))</f>
        <v/>
      </c>
      <c r="AV167" s="183" t="str">
        <f t="shared" si="120"/>
        <v/>
      </c>
      <c r="AW167" s="186" t="str">
        <f t="shared" si="121"/>
        <v/>
      </c>
      <c r="AX167" s="184" t="str">
        <f t="shared" si="122"/>
        <v/>
      </c>
      <c r="AY167" s="186" t="str">
        <f>IF(AX167="","",IF(R167="Refreshment Beverage",ROUND(SUM(AX167*Rates!K$19),4),ROUND(SUM(AX167*(Rates!J$8/100)),4)))</f>
        <v/>
      </c>
      <c r="AZ167" s="183" t="str">
        <f t="shared" si="123"/>
        <v/>
      </c>
      <c r="BA167" s="185" t="str">
        <f t="shared" si="124"/>
        <v/>
      </c>
      <c r="BD167" s="171"/>
      <c r="BE167" s="171"/>
      <c r="BF167" s="171"/>
      <c r="BG167" s="171"/>
    </row>
    <row r="168" spans="1:59" ht="15" customHeight="1" x14ac:dyDescent="0.3">
      <c r="A168" s="172"/>
      <c r="B168" s="172"/>
      <c r="C168" s="172"/>
      <c r="D168" s="173"/>
      <c r="E168" s="173"/>
      <c r="F168" s="173"/>
      <c r="G168" s="173"/>
      <c r="H168" s="173"/>
      <c r="I168" s="174"/>
      <c r="J168" s="175"/>
      <c r="K168" s="176" t="str">
        <f t="shared" si="96"/>
        <v/>
      </c>
      <c r="L168" s="177" t="str">
        <f t="shared" si="97"/>
        <v/>
      </c>
      <c r="M168" s="178" t="str">
        <f t="shared" si="98"/>
        <v/>
      </c>
      <c r="N168" s="44" t="str" cm="1">
        <f t="array" ref="N168">IFERROR(IF(_xlfn.SINGLE(A:A)="","",IF(R168="Beer",SUM(LOOKUP(2,1/(Rates!$B$3:$B$5&lt;=W168)/(Rates!$C$3:$C$5&gt;=W168),Rates!$D$3:$D$5)*(X168/100)*W168),IF(R168="Refreshment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44" t="str">
        <f t="shared" si="99"/>
        <v/>
      </c>
      <c r="P168" s="13"/>
      <c r="Q168" s="179" t="str">
        <f t="shared" si="100"/>
        <v/>
      </c>
      <c r="R168" s="180" t="str">
        <f t="shared" si="101"/>
        <v/>
      </c>
      <c r="S168" s="13" t="str">
        <f>IF(A168="","",IF(R168="Refreshment Beverage",VLOOKUP(VALUE(Q168),Rates!G$15:L$19,2,0),VLOOKUP(VALUE(Q168),Rates!G$4:L$8,2,0)))</f>
        <v/>
      </c>
      <c r="T168" s="13" t="str">
        <f t="shared" si="102"/>
        <v/>
      </c>
      <c r="U168" s="181" t="str">
        <f t="shared" si="103"/>
        <v/>
      </c>
      <c r="V168" s="13" t="str">
        <f t="shared" si="104"/>
        <v/>
      </c>
      <c r="W168" s="13" t="str">
        <f t="shared" si="105"/>
        <v/>
      </c>
      <c r="X168" s="182" t="str">
        <f t="shared" si="106"/>
        <v/>
      </c>
      <c r="Y168" s="183" t="str">
        <f>IF(A:A="","",IF(R168="Refreshment Beverage",VLOOKUP(Q168,Rates!G$15:L$19,6,0)*W168,VLOOKUP(Q168,Rates!G$4:L$12,6,0)*W168))</f>
        <v/>
      </c>
      <c r="Z168" s="183" t="str">
        <f t="shared" si="107"/>
        <v/>
      </c>
      <c r="AA168" s="17">
        <f t="shared" si="95"/>
        <v>0</v>
      </c>
      <c r="AB168" s="177" t="str" cm="1">
        <f t="array" ref="AB168">IF(_xlfn.SINGLE(A:A)="","",IF(R168="Refreshment Beverage","",IF(AND(R168="Beer",Q168=0),SUM(LOOKUP(2,1/(Rates!$B$15:$B$18&lt;=W168)/(Rates!$C$15:$C$18&gt;=W168),Rates!$D$15:$D$18)*W168),VLOOKUP(VALUE(_xlfn.SINGLE(Q:Q)),Rates!A:B,2,0)*W168)))</f>
        <v/>
      </c>
      <c r="AC168" s="177" t="str" cm="1">
        <f t="array" ref="AC168">IF(_xlfn.SINGLE(A:A)="","",IF(R168="Refreshment Beverage","",IF(AND(R168="Beer",Q168=0),SUM(LOOKUP(2,1/(Rates!$B$15:$B$18&lt;=W168)/(Rates!$C$15:$C$18&gt;=W168),Rates!$E$15:$E$18)*W168),VLOOKUP(VALUE(_xlfn.SINGLE(Q:Q)),Rates!A:C,3,0)*W168)))</f>
        <v/>
      </c>
      <c r="AD168" s="168">
        <f>IFERROR(IF(OR(Q168=1,Q168=2,Q168=3,Q168=4),VLOOKUP(Q168,Rates!$A$31:$B$34,2,0)*W168,IF(V168=1,VLOOKUP(U168,'REB BEV MIN MKUP'!B:E,4,0),IF(V168&gt;1,VLOOKUP(VALUE(W168),'REB BEV MIN MKUP'!O:Q,3,0),0))),0)</f>
        <v>0</v>
      </c>
      <c r="AE168" s="177" t="str">
        <f t="shared" si="108"/>
        <v/>
      </c>
      <c r="AF168" s="13" t="str">
        <f t="shared" si="109"/>
        <v/>
      </c>
      <c r="AG168" s="177" t="str">
        <f t="shared" si="110"/>
        <v/>
      </c>
      <c r="AH168" s="184" t="str">
        <f t="shared" si="111"/>
        <v/>
      </c>
      <c r="AI168" s="184" t="str">
        <f>IF(AE:AE="","",IF(R168="Refreshment Beverage",AK168*(Rates!J$19/100),ROUND(SUM(AH168*(Rates!$J$8/100)),4)))</f>
        <v/>
      </c>
      <c r="AJ168" s="183" t="str">
        <f t="shared" si="112"/>
        <v/>
      </c>
      <c r="AK168" s="185" t="str">
        <f t="shared" si="113"/>
        <v/>
      </c>
      <c r="AL168" s="177" t="str">
        <f t="shared" si="114"/>
        <v/>
      </c>
      <c r="AM168" s="13" t="str">
        <f>IF(AS168="","",IF(R168="Refreshment Beverage",ROUND(AS168*Rates!K$19,4),ROUND(AO168*(VLOOKUP(VALUE(Q168),Rates!G$4:L$12,3,0)),4)))</f>
        <v/>
      </c>
      <c r="AN168" s="183" t="str">
        <f>IF(AS168="","",IF(R168="Refreshment Beverage",AS168*(Rates!J$19/100),MAX(AM168,AB168)))</f>
        <v/>
      </c>
      <c r="AO168" s="186" t="str">
        <f t="shared" si="115"/>
        <v/>
      </c>
      <c r="AP168" s="186" t="str">
        <f t="shared" si="116"/>
        <v/>
      </c>
      <c r="AQ168" s="186" t="str">
        <f>IF(AS168="","",IF(R168="Refreshment Beverage",ROUND(SUM(VLOOKUP(Q:Q,Rates!G$15:L$19,3,0)*(AS168-Y168-Z168-AA168)),4),ROUND(SUM(Rates!$K$8*AS168),4)))</f>
        <v/>
      </c>
      <c r="AR168" s="184" t="str">
        <f t="shared" si="117"/>
        <v/>
      </c>
      <c r="AS168" s="185" t="str">
        <f t="shared" si="118"/>
        <v/>
      </c>
      <c r="AT168" s="177" t="str">
        <f t="shared" si="119"/>
        <v/>
      </c>
      <c r="AU168" s="13" t="str">
        <f>IF(AX168="","",IF(R168="Refreshment Beverage",ROUND((BA168-Y168-Z168-AA168)*VLOOKUP(VALUE(Q168),Rates!G$15:L$19,3,0),4),ROUND(AW168*(VLOOKUP(VALUE(Q168),Rates!G:L,3,0)),4)))</f>
        <v/>
      </c>
      <c r="AV168" s="183" t="str">
        <f t="shared" si="120"/>
        <v/>
      </c>
      <c r="AW168" s="186" t="str">
        <f t="shared" si="121"/>
        <v/>
      </c>
      <c r="AX168" s="184" t="str">
        <f t="shared" si="122"/>
        <v/>
      </c>
      <c r="AY168" s="186" t="str">
        <f>IF(AX168="","",IF(R168="Refreshment Beverage",ROUND(SUM(AX168*Rates!K$19),4),ROUND(SUM(AX168*(Rates!J$8/100)),4)))</f>
        <v/>
      </c>
      <c r="AZ168" s="183" t="str">
        <f t="shared" si="123"/>
        <v/>
      </c>
      <c r="BA168" s="185" t="str">
        <f t="shared" si="124"/>
        <v/>
      </c>
      <c r="BD168" s="171"/>
      <c r="BE168" s="171"/>
      <c r="BF168" s="171"/>
      <c r="BG168" s="171"/>
    </row>
    <row r="169" spans="1:59" ht="15" customHeight="1" x14ac:dyDescent="0.3">
      <c r="A169" s="172"/>
      <c r="B169" s="172"/>
      <c r="C169" s="172"/>
      <c r="D169" s="173"/>
      <c r="E169" s="173"/>
      <c r="F169" s="173"/>
      <c r="G169" s="173"/>
      <c r="H169" s="173"/>
      <c r="I169" s="174"/>
      <c r="J169" s="175"/>
      <c r="K169" s="176" t="str">
        <f t="shared" si="96"/>
        <v/>
      </c>
      <c r="L169" s="177" t="str">
        <f t="shared" si="97"/>
        <v/>
      </c>
      <c r="M169" s="178" t="str">
        <f t="shared" si="98"/>
        <v/>
      </c>
      <c r="N169" s="44" t="str" cm="1">
        <f t="array" ref="N169">IFERROR(IF(_xlfn.SINGLE(A:A)="","",IF(R169="Beer",SUM(LOOKUP(2,1/(Rates!$B$3:$B$5&lt;=W169)/(Rates!$C$3:$C$5&gt;=W169),Rates!$D$3:$D$5)*(X169/100)*W169),IF(R169="Refreshment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44" t="str">
        <f t="shared" si="99"/>
        <v/>
      </c>
      <c r="P169" s="13"/>
      <c r="Q169" s="179" t="str">
        <f t="shared" si="100"/>
        <v/>
      </c>
      <c r="R169" s="180" t="str">
        <f t="shared" si="101"/>
        <v/>
      </c>
      <c r="S169" s="13" t="str">
        <f>IF(A169="","",IF(R169="Refreshment Beverage",VLOOKUP(VALUE(Q169),Rates!G$15:L$19,2,0),VLOOKUP(VALUE(Q169),Rates!G$4:L$8,2,0)))</f>
        <v/>
      </c>
      <c r="T169" s="13" t="str">
        <f t="shared" si="102"/>
        <v/>
      </c>
      <c r="U169" s="181" t="str">
        <f t="shared" si="103"/>
        <v/>
      </c>
      <c r="V169" s="13" t="str">
        <f t="shared" si="104"/>
        <v/>
      </c>
      <c r="W169" s="13" t="str">
        <f t="shared" si="105"/>
        <v/>
      </c>
      <c r="X169" s="182" t="str">
        <f t="shared" si="106"/>
        <v/>
      </c>
      <c r="Y169" s="183" t="str">
        <f>IF(A:A="","",IF(R169="Refreshment Beverage",VLOOKUP(Q169,Rates!G$15:L$19,6,0)*W169,VLOOKUP(Q169,Rates!G$4:L$12,6,0)*W169))</f>
        <v/>
      </c>
      <c r="Z169" s="183" t="str">
        <f t="shared" si="107"/>
        <v/>
      </c>
      <c r="AA169" s="17">
        <f t="shared" si="95"/>
        <v>0</v>
      </c>
      <c r="AB169" s="177" t="str" cm="1">
        <f t="array" ref="AB169">IF(_xlfn.SINGLE(A:A)="","",IF(R169="Refreshment Beverage","",IF(AND(R169="Beer",Q169=0),SUM(LOOKUP(2,1/(Rates!$B$15:$B$18&lt;=W169)/(Rates!$C$15:$C$18&gt;=W169),Rates!$D$15:$D$18)*W169),VLOOKUP(VALUE(_xlfn.SINGLE(Q:Q)),Rates!A:B,2,0)*W169)))</f>
        <v/>
      </c>
      <c r="AC169" s="177" t="str" cm="1">
        <f t="array" ref="AC169">IF(_xlfn.SINGLE(A:A)="","",IF(R169="Refreshment Beverage","",IF(AND(R169="Beer",Q169=0),SUM(LOOKUP(2,1/(Rates!$B$15:$B$18&lt;=W169)/(Rates!$C$15:$C$18&gt;=W169),Rates!$E$15:$E$18)*W169),VLOOKUP(VALUE(_xlfn.SINGLE(Q:Q)),Rates!A:C,3,0)*W169)))</f>
        <v/>
      </c>
      <c r="AD169" s="168">
        <f>IFERROR(IF(OR(Q169=1,Q169=2,Q169=3,Q169=4),VLOOKUP(Q169,Rates!$A$31:$B$34,2,0)*W169,IF(V169=1,VLOOKUP(U169,'REB BEV MIN MKUP'!B:E,4,0),IF(V169&gt;1,VLOOKUP(VALUE(W169),'REB BEV MIN MKUP'!O:Q,3,0),0))),0)</f>
        <v>0</v>
      </c>
      <c r="AE169" s="177" t="str">
        <f t="shared" si="108"/>
        <v/>
      </c>
      <c r="AF169" s="13" t="str">
        <f t="shared" si="109"/>
        <v/>
      </c>
      <c r="AG169" s="177" t="str">
        <f t="shared" si="110"/>
        <v/>
      </c>
      <c r="AH169" s="184" t="str">
        <f t="shared" si="111"/>
        <v/>
      </c>
      <c r="AI169" s="184" t="str">
        <f>IF(AE:AE="","",IF(R169="Refreshment Beverage",AK169*(Rates!J$19/100),ROUND(SUM(AH169*(Rates!$J$8/100)),4)))</f>
        <v/>
      </c>
      <c r="AJ169" s="183" t="str">
        <f t="shared" si="112"/>
        <v/>
      </c>
      <c r="AK169" s="185" t="str">
        <f t="shared" si="113"/>
        <v/>
      </c>
      <c r="AL169" s="177" t="str">
        <f t="shared" si="114"/>
        <v/>
      </c>
      <c r="AM169" s="13" t="str">
        <f>IF(AS169="","",IF(R169="Refreshment Beverage",ROUND(AS169*Rates!K$19,4),ROUND(AO169*(VLOOKUP(VALUE(Q169),Rates!G$4:L$12,3,0)),4)))</f>
        <v/>
      </c>
      <c r="AN169" s="183" t="str">
        <f>IF(AS169="","",IF(R169="Refreshment Beverage",AS169*(Rates!J$19/100),MAX(AM169,AB169)))</f>
        <v/>
      </c>
      <c r="AO169" s="186" t="str">
        <f t="shared" si="115"/>
        <v/>
      </c>
      <c r="AP169" s="186" t="str">
        <f t="shared" si="116"/>
        <v/>
      </c>
      <c r="AQ169" s="186" t="str">
        <f>IF(AS169="","",IF(R169="Refreshment Beverage",ROUND(SUM(VLOOKUP(Q:Q,Rates!G$15:L$19,3,0)*(AS169-Y169-Z169-AA169)),4),ROUND(SUM(Rates!$K$8*AS169),4)))</f>
        <v/>
      </c>
      <c r="AR169" s="184" t="str">
        <f t="shared" si="117"/>
        <v/>
      </c>
      <c r="AS169" s="185" t="str">
        <f t="shared" si="118"/>
        <v/>
      </c>
      <c r="AT169" s="177" t="str">
        <f t="shared" si="119"/>
        <v/>
      </c>
      <c r="AU169" s="13" t="str">
        <f>IF(AX169="","",IF(R169="Refreshment Beverage",ROUND((BA169-Y169-Z169-AA169)*VLOOKUP(VALUE(Q169),Rates!G$15:L$19,3,0),4),ROUND(AW169*(VLOOKUP(VALUE(Q169),Rates!G:L,3,0)),4)))</f>
        <v/>
      </c>
      <c r="AV169" s="183" t="str">
        <f t="shared" si="120"/>
        <v/>
      </c>
      <c r="AW169" s="186" t="str">
        <f t="shared" si="121"/>
        <v/>
      </c>
      <c r="AX169" s="184" t="str">
        <f t="shared" si="122"/>
        <v/>
      </c>
      <c r="AY169" s="186" t="str">
        <f>IF(AX169="","",IF(R169="Refreshment Beverage",ROUND(SUM(AX169*Rates!K$19),4),ROUND(SUM(AX169*(Rates!J$8/100)),4)))</f>
        <v/>
      </c>
      <c r="AZ169" s="183" t="str">
        <f t="shared" si="123"/>
        <v/>
      </c>
      <c r="BA169" s="185" t="str">
        <f t="shared" si="124"/>
        <v/>
      </c>
      <c r="BD169" s="171"/>
      <c r="BE169" s="171"/>
      <c r="BF169" s="171"/>
      <c r="BG169" s="171"/>
    </row>
    <row r="170" spans="1:59" ht="15" customHeight="1" x14ac:dyDescent="0.3">
      <c r="A170" s="172"/>
      <c r="B170" s="172"/>
      <c r="C170" s="172"/>
      <c r="D170" s="173"/>
      <c r="E170" s="173"/>
      <c r="F170" s="173"/>
      <c r="G170" s="173"/>
      <c r="H170" s="173"/>
      <c r="I170" s="174"/>
      <c r="J170" s="175"/>
      <c r="K170" s="176" t="str">
        <f t="shared" si="96"/>
        <v/>
      </c>
      <c r="L170" s="177" t="str">
        <f t="shared" si="97"/>
        <v/>
      </c>
      <c r="M170" s="178" t="str">
        <f t="shared" si="98"/>
        <v/>
      </c>
      <c r="N170" s="44" t="str" cm="1">
        <f t="array" ref="N170">IFERROR(IF(_xlfn.SINGLE(A:A)="","",IF(R170="Beer",SUM(LOOKUP(2,1/(Rates!$B$3:$B$5&lt;=W170)/(Rates!$C$3:$C$5&gt;=W170),Rates!$D$3:$D$5)*(X170/100)*W170),IF(R170="Refreshment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44" t="str">
        <f t="shared" si="99"/>
        <v/>
      </c>
      <c r="P170" s="13"/>
      <c r="Q170" s="179" t="str">
        <f t="shared" si="100"/>
        <v/>
      </c>
      <c r="R170" s="180" t="str">
        <f t="shared" si="101"/>
        <v/>
      </c>
      <c r="S170" s="13" t="str">
        <f>IF(A170="","",IF(R170="Refreshment Beverage",VLOOKUP(VALUE(Q170),Rates!G$15:L$19,2,0),VLOOKUP(VALUE(Q170),Rates!G$4:L$8,2,0)))</f>
        <v/>
      </c>
      <c r="T170" s="13" t="str">
        <f t="shared" si="102"/>
        <v/>
      </c>
      <c r="U170" s="181" t="str">
        <f t="shared" si="103"/>
        <v/>
      </c>
      <c r="V170" s="13" t="str">
        <f t="shared" si="104"/>
        <v/>
      </c>
      <c r="W170" s="13" t="str">
        <f t="shared" si="105"/>
        <v/>
      </c>
      <c r="X170" s="182" t="str">
        <f t="shared" si="106"/>
        <v/>
      </c>
      <c r="Y170" s="183" t="str">
        <f>IF(A:A="","",IF(R170="Refreshment Beverage",VLOOKUP(Q170,Rates!G$15:L$19,6,0)*W170,VLOOKUP(Q170,Rates!G$4:L$12,6,0)*W170))</f>
        <v/>
      </c>
      <c r="Z170" s="183" t="str">
        <f t="shared" si="107"/>
        <v/>
      </c>
      <c r="AA170" s="17">
        <f t="shared" si="95"/>
        <v>0</v>
      </c>
      <c r="AB170" s="177" t="str" cm="1">
        <f t="array" ref="AB170">IF(_xlfn.SINGLE(A:A)="","",IF(R170="Refreshment Beverage","",IF(AND(R170="Beer",Q170=0),SUM(LOOKUP(2,1/(Rates!$B$15:$B$18&lt;=W170)/(Rates!$C$15:$C$18&gt;=W170),Rates!$D$15:$D$18)*W170),VLOOKUP(VALUE(_xlfn.SINGLE(Q:Q)),Rates!A:B,2,0)*W170)))</f>
        <v/>
      </c>
      <c r="AC170" s="177" t="str" cm="1">
        <f t="array" ref="AC170">IF(_xlfn.SINGLE(A:A)="","",IF(R170="Refreshment Beverage","",IF(AND(R170="Beer",Q170=0),SUM(LOOKUP(2,1/(Rates!$B$15:$B$18&lt;=W170)/(Rates!$C$15:$C$18&gt;=W170),Rates!$E$15:$E$18)*W170),VLOOKUP(VALUE(_xlfn.SINGLE(Q:Q)),Rates!A:C,3,0)*W170)))</f>
        <v/>
      </c>
      <c r="AD170" s="168">
        <f>IFERROR(IF(OR(Q170=1,Q170=2,Q170=3,Q170=4),VLOOKUP(Q170,Rates!$A$31:$B$34,2,0)*W170,IF(V170=1,VLOOKUP(U170,'REB BEV MIN MKUP'!B:E,4,0),IF(V170&gt;1,VLOOKUP(VALUE(W170),'REB BEV MIN MKUP'!O:Q,3,0),0))),0)</f>
        <v>0</v>
      </c>
      <c r="AE170" s="177" t="str">
        <f t="shared" si="108"/>
        <v/>
      </c>
      <c r="AF170" s="13" t="str">
        <f t="shared" si="109"/>
        <v/>
      </c>
      <c r="AG170" s="177" t="str">
        <f t="shared" si="110"/>
        <v/>
      </c>
      <c r="AH170" s="184" t="str">
        <f t="shared" si="111"/>
        <v/>
      </c>
      <c r="AI170" s="184" t="str">
        <f>IF(AE:AE="","",IF(R170="Refreshment Beverage",AK170*(Rates!J$19/100),ROUND(SUM(AH170*(Rates!$J$8/100)),4)))</f>
        <v/>
      </c>
      <c r="AJ170" s="183" t="str">
        <f t="shared" si="112"/>
        <v/>
      </c>
      <c r="AK170" s="185" t="str">
        <f t="shared" si="113"/>
        <v/>
      </c>
      <c r="AL170" s="177" t="str">
        <f t="shared" si="114"/>
        <v/>
      </c>
      <c r="AM170" s="13" t="str">
        <f>IF(AS170="","",IF(R170="Refreshment Beverage",ROUND(AS170*Rates!K$19,4),ROUND(AO170*(VLOOKUP(VALUE(Q170),Rates!G$4:L$12,3,0)),4)))</f>
        <v/>
      </c>
      <c r="AN170" s="183" t="str">
        <f>IF(AS170="","",IF(R170="Refreshment Beverage",AS170*(Rates!J$19/100),MAX(AM170,AB170)))</f>
        <v/>
      </c>
      <c r="AO170" s="186" t="str">
        <f t="shared" si="115"/>
        <v/>
      </c>
      <c r="AP170" s="186" t="str">
        <f t="shared" si="116"/>
        <v/>
      </c>
      <c r="AQ170" s="186" t="str">
        <f>IF(AS170="","",IF(R170="Refreshment Beverage",ROUND(SUM(VLOOKUP(Q:Q,Rates!G$15:L$19,3,0)*(AS170-Y170-Z170-AA170)),4),ROUND(SUM(Rates!$K$8*AS170),4)))</f>
        <v/>
      </c>
      <c r="AR170" s="184" t="str">
        <f t="shared" si="117"/>
        <v/>
      </c>
      <c r="AS170" s="185" t="str">
        <f t="shared" si="118"/>
        <v/>
      </c>
      <c r="AT170" s="177" t="str">
        <f t="shared" si="119"/>
        <v/>
      </c>
      <c r="AU170" s="13" t="str">
        <f>IF(AX170="","",IF(R170="Refreshment Beverage",ROUND((BA170-Y170-Z170-AA170)*VLOOKUP(VALUE(Q170),Rates!G$15:L$19,3,0),4),ROUND(AW170*(VLOOKUP(VALUE(Q170),Rates!G:L,3,0)),4)))</f>
        <v/>
      </c>
      <c r="AV170" s="183" t="str">
        <f t="shared" si="120"/>
        <v/>
      </c>
      <c r="AW170" s="186" t="str">
        <f t="shared" si="121"/>
        <v/>
      </c>
      <c r="AX170" s="184" t="str">
        <f t="shared" si="122"/>
        <v/>
      </c>
      <c r="AY170" s="186" t="str">
        <f>IF(AX170="","",IF(R170="Refreshment Beverage",ROUND(SUM(AX170*Rates!K$19),4),ROUND(SUM(AX170*(Rates!J$8/100)),4)))</f>
        <v/>
      </c>
      <c r="AZ170" s="183" t="str">
        <f t="shared" si="123"/>
        <v/>
      </c>
      <c r="BA170" s="185" t="str">
        <f t="shared" si="124"/>
        <v/>
      </c>
      <c r="BD170" s="171"/>
      <c r="BE170" s="171"/>
      <c r="BF170" s="171"/>
      <c r="BG170" s="171"/>
    </row>
    <row r="171" spans="1:59" ht="15" customHeight="1" x14ac:dyDescent="0.3">
      <c r="A171" s="172"/>
      <c r="B171" s="172"/>
      <c r="C171" s="172"/>
      <c r="D171" s="173"/>
      <c r="E171" s="173"/>
      <c r="F171" s="173"/>
      <c r="G171" s="173"/>
      <c r="H171" s="173"/>
      <c r="I171" s="174"/>
      <c r="J171" s="175"/>
      <c r="K171" s="176" t="str">
        <f t="shared" si="96"/>
        <v/>
      </c>
      <c r="L171" s="177" t="str">
        <f t="shared" si="97"/>
        <v/>
      </c>
      <c r="M171" s="178" t="str">
        <f t="shared" si="98"/>
        <v/>
      </c>
      <c r="N171" s="44" t="str" cm="1">
        <f t="array" ref="N171">IFERROR(IF(_xlfn.SINGLE(A:A)="","",IF(R171="Beer",SUM(LOOKUP(2,1/(Rates!$B$3:$B$5&lt;=W171)/(Rates!$C$3:$C$5&gt;=W171),Rates!$D$3:$D$5)*(X171/100)*W171),IF(R171="Refreshment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44" t="str">
        <f t="shared" si="99"/>
        <v/>
      </c>
      <c r="P171" s="13"/>
      <c r="Q171" s="179" t="str">
        <f t="shared" si="100"/>
        <v/>
      </c>
      <c r="R171" s="180" t="str">
        <f t="shared" si="101"/>
        <v/>
      </c>
      <c r="S171" s="13" t="str">
        <f>IF(A171="","",IF(R171="Refreshment Beverage",VLOOKUP(VALUE(Q171),Rates!G$15:L$19,2,0),VLOOKUP(VALUE(Q171),Rates!G$4:L$8,2,0)))</f>
        <v/>
      </c>
      <c r="T171" s="13" t="str">
        <f t="shared" si="102"/>
        <v/>
      </c>
      <c r="U171" s="181" t="str">
        <f t="shared" si="103"/>
        <v/>
      </c>
      <c r="V171" s="13" t="str">
        <f t="shared" si="104"/>
        <v/>
      </c>
      <c r="W171" s="13" t="str">
        <f t="shared" si="105"/>
        <v/>
      </c>
      <c r="X171" s="182" t="str">
        <f t="shared" si="106"/>
        <v/>
      </c>
      <c r="Y171" s="183" t="str">
        <f>IF(A:A="","",IF(R171="Refreshment Beverage",VLOOKUP(Q171,Rates!G$15:L$19,6,0)*W171,VLOOKUP(Q171,Rates!G$4:L$12,6,0)*W171))</f>
        <v/>
      </c>
      <c r="Z171" s="183" t="str">
        <f t="shared" si="107"/>
        <v/>
      </c>
      <c r="AA171" s="17">
        <f t="shared" si="95"/>
        <v>0</v>
      </c>
      <c r="AB171" s="177" t="str" cm="1">
        <f t="array" ref="AB171">IF(_xlfn.SINGLE(A:A)="","",IF(R171="Refreshment Beverage","",IF(AND(R171="Beer",Q171=0),SUM(LOOKUP(2,1/(Rates!$B$15:$B$18&lt;=W171)/(Rates!$C$15:$C$18&gt;=W171),Rates!$D$15:$D$18)*W171),VLOOKUP(VALUE(_xlfn.SINGLE(Q:Q)),Rates!A:B,2,0)*W171)))</f>
        <v/>
      </c>
      <c r="AC171" s="177" t="str" cm="1">
        <f t="array" ref="AC171">IF(_xlfn.SINGLE(A:A)="","",IF(R171="Refreshment Beverage","",IF(AND(R171="Beer",Q171=0),SUM(LOOKUP(2,1/(Rates!$B$15:$B$18&lt;=W171)/(Rates!$C$15:$C$18&gt;=W171),Rates!$E$15:$E$18)*W171),VLOOKUP(VALUE(_xlfn.SINGLE(Q:Q)),Rates!A:C,3,0)*W171)))</f>
        <v/>
      </c>
      <c r="AD171" s="168">
        <f>IFERROR(IF(OR(Q171=1,Q171=2,Q171=3,Q171=4),VLOOKUP(Q171,Rates!$A$31:$B$34,2,0)*W171,IF(V171=1,VLOOKUP(U171,'REB BEV MIN MKUP'!B:E,4,0),IF(V171&gt;1,VLOOKUP(VALUE(W171),'REB BEV MIN MKUP'!O:Q,3,0),0))),0)</f>
        <v>0</v>
      </c>
      <c r="AE171" s="177" t="str">
        <f t="shared" si="108"/>
        <v/>
      </c>
      <c r="AF171" s="13" t="str">
        <f t="shared" si="109"/>
        <v/>
      </c>
      <c r="AG171" s="177" t="str">
        <f t="shared" si="110"/>
        <v/>
      </c>
      <c r="AH171" s="184" t="str">
        <f t="shared" si="111"/>
        <v/>
      </c>
      <c r="AI171" s="184" t="str">
        <f>IF(AE:AE="","",IF(R171="Refreshment Beverage",AK171*(Rates!J$19/100),ROUND(SUM(AH171*(Rates!$J$8/100)),4)))</f>
        <v/>
      </c>
      <c r="AJ171" s="183" t="str">
        <f t="shared" si="112"/>
        <v/>
      </c>
      <c r="AK171" s="185" t="str">
        <f t="shared" si="113"/>
        <v/>
      </c>
      <c r="AL171" s="177" t="str">
        <f t="shared" si="114"/>
        <v/>
      </c>
      <c r="AM171" s="13" t="str">
        <f>IF(AS171="","",IF(R171="Refreshment Beverage",ROUND(AS171*Rates!K$19,4),ROUND(AO171*(VLOOKUP(VALUE(Q171),Rates!G$4:L$12,3,0)),4)))</f>
        <v/>
      </c>
      <c r="AN171" s="183" t="str">
        <f>IF(AS171="","",IF(R171="Refreshment Beverage",AS171*(Rates!J$19/100),MAX(AM171,AB171)))</f>
        <v/>
      </c>
      <c r="AO171" s="186" t="str">
        <f t="shared" si="115"/>
        <v/>
      </c>
      <c r="AP171" s="186" t="str">
        <f t="shared" si="116"/>
        <v/>
      </c>
      <c r="AQ171" s="186" t="str">
        <f>IF(AS171="","",IF(R171="Refreshment Beverage",ROUND(SUM(VLOOKUP(Q:Q,Rates!G$15:L$19,3,0)*(AS171-Y171-Z171-AA171)),4),ROUND(SUM(Rates!$K$8*AS171),4)))</f>
        <v/>
      </c>
      <c r="AR171" s="184" t="str">
        <f t="shared" si="117"/>
        <v/>
      </c>
      <c r="AS171" s="185" t="str">
        <f t="shared" si="118"/>
        <v/>
      </c>
      <c r="AT171" s="177" t="str">
        <f t="shared" si="119"/>
        <v/>
      </c>
      <c r="AU171" s="13" t="str">
        <f>IF(AX171="","",IF(R171="Refreshment Beverage",ROUND((BA171-Y171-Z171-AA171)*VLOOKUP(VALUE(Q171),Rates!G$15:L$19,3,0),4),ROUND(AW171*(VLOOKUP(VALUE(Q171),Rates!G:L,3,0)),4)))</f>
        <v/>
      </c>
      <c r="AV171" s="183" t="str">
        <f t="shared" si="120"/>
        <v/>
      </c>
      <c r="AW171" s="186" t="str">
        <f t="shared" si="121"/>
        <v/>
      </c>
      <c r="AX171" s="184" t="str">
        <f t="shared" si="122"/>
        <v/>
      </c>
      <c r="AY171" s="186" t="str">
        <f>IF(AX171="","",IF(R171="Refreshment Beverage",ROUND(SUM(AX171*Rates!K$19),4),ROUND(SUM(AX171*(Rates!J$8/100)),4)))</f>
        <v/>
      </c>
      <c r="AZ171" s="183" t="str">
        <f t="shared" si="123"/>
        <v/>
      </c>
      <c r="BA171" s="185" t="str">
        <f t="shared" si="124"/>
        <v/>
      </c>
      <c r="BD171" s="171"/>
      <c r="BE171" s="171"/>
      <c r="BF171" s="171"/>
      <c r="BG171" s="171"/>
    </row>
    <row r="172" spans="1:59" ht="15" customHeight="1" x14ac:dyDescent="0.3">
      <c r="A172" s="172"/>
      <c r="B172" s="172"/>
      <c r="C172" s="172"/>
      <c r="D172" s="173"/>
      <c r="E172" s="173"/>
      <c r="F172" s="173"/>
      <c r="G172" s="173"/>
      <c r="H172" s="173"/>
      <c r="I172" s="174"/>
      <c r="J172" s="175"/>
      <c r="K172" s="176" t="str">
        <f t="shared" si="96"/>
        <v/>
      </c>
      <c r="L172" s="177" t="str">
        <f t="shared" si="97"/>
        <v/>
      </c>
      <c r="M172" s="178" t="str">
        <f t="shared" si="98"/>
        <v/>
      </c>
      <c r="N172" s="44" t="str" cm="1">
        <f t="array" ref="N172">IFERROR(IF(_xlfn.SINGLE(A:A)="","",IF(R172="Beer",SUM(LOOKUP(2,1/(Rates!$B$3:$B$5&lt;=W172)/(Rates!$C$3:$C$5&gt;=W172),Rates!$D$3:$D$5)*(X172/100)*W172),IF(R172="Refreshment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44" t="str">
        <f t="shared" si="99"/>
        <v/>
      </c>
      <c r="P172" s="13"/>
      <c r="Q172" s="179" t="str">
        <f t="shared" si="100"/>
        <v/>
      </c>
      <c r="R172" s="180" t="str">
        <f t="shared" si="101"/>
        <v/>
      </c>
      <c r="S172" s="13" t="str">
        <f>IF(A172="","",IF(R172="Refreshment Beverage",VLOOKUP(VALUE(Q172),Rates!G$15:L$19,2,0),VLOOKUP(VALUE(Q172),Rates!G$4:L$8,2,0)))</f>
        <v/>
      </c>
      <c r="T172" s="13" t="str">
        <f t="shared" si="102"/>
        <v/>
      </c>
      <c r="U172" s="181" t="str">
        <f t="shared" si="103"/>
        <v/>
      </c>
      <c r="V172" s="13" t="str">
        <f t="shared" si="104"/>
        <v/>
      </c>
      <c r="W172" s="13" t="str">
        <f t="shared" si="105"/>
        <v/>
      </c>
      <c r="X172" s="182" t="str">
        <f t="shared" si="106"/>
        <v/>
      </c>
      <c r="Y172" s="183" t="str">
        <f>IF(A:A="","",IF(R172="Refreshment Beverage",VLOOKUP(Q172,Rates!G$15:L$19,6,0)*W172,VLOOKUP(Q172,Rates!G$4:L$12,6,0)*W172))</f>
        <v/>
      </c>
      <c r="Z172" s="183" t="str">
        <f t="shared" si="107"/>
        <v/>
      </c>
      <c r="AA172" s="17">
        <f t="shared" si="95"/>
        <v>0</v>
      </c>
      <c r="AB172" s="177" t="str" cm="1">
        <f t="array" ref="AB172">IF(_xlfn.SINGLE(A:A)="","",IF(R172="Refreshment Beverage","",IF(AND(R172="Beer",Q172=0),SUM(LOOKUP(2,1/(Rates!$B$15:$B$18&lt;=W172)/(Rates!$C$15:$C$18&gt;=W172),Rates!$D$15:$D$18)*W172),VLOOKUP(VALUE(_xlfn.SINGLE(Q:Q)),Rates!A:B,2,0)*W172)))</f>
        <v/>
      </c>
      <c r="AC172" s="177" t="str" cm="1">
        <f t="array" ref="AC172">IF(_xlfn.SINGLE(A:A)="","",IF(R172="Refreshment Beverage","",IF(AND(R172="Beer",Q172=0),SUM(LOOKUP(2,1/(Rates!$B$15:$B$18&lt;=W172)/(Rates!$C$15:$C$18&gt;=W172),Rates!$E$15:$E$18)*W172),VLOOKUP(VALUE(_xlfn.SINGLE(Q:Q)),Rates!A:C,3,0)*W172)))</f>
        <v/>
      </c>
      <c r="AD172" s="168">
        <f>IFERROR(IF(OR(Q172=1,Q172=2,Q172=3,Q172=4),VLOOKUP(Q172,Rates!$A$31:$B$34,2,0)*W172,IF(V172=1,VLOOKUP(U172,'REB BEV MIN MKUP'!B:E,4,0),IF(V172&gt;1,VLOOKUP(VALUE(W172),'REB BEV MIN MKUP'!O:Q,3,0),0))),0)</f>
        <v>0</v>
      </c>
      <c r="AE172" s="177" t="str">
        <f t="shared" si="108"/>
        <v/>
      </c>
      <c r="AF172" s="13" t="str">
        <f t="shared" si="109"/>
        <v/>
      </c>
      <c r="AG172" s="177" t="str">
        <f t="shared" si="110"/>
        <v/>
      </c>
      <c r="AH172" s="184" t="str">
        <f t="shared" si="111"/>
        <v/>
      </c>
      <c r="AI172" s="184" t="str">
        <f>IF(AE:AE="","",IF(R172="Refreshment Beverage",AK172*(Rates!J$19/100),ROUND(SUM(AH172*(Rates!$J$8/100)),4)))</f>
        <v/>
      </c>
      <c r="AJ172" s="183" t="str">
        <f t="shared" si="112"/>
        <v/>
      </c>
      <c r="AK172" s="185" t="str">
        <f t="shared" si="113"/>
        <v/>
      </c>
      <c r="AL172" s="177" t="str">
        <f t="shared" si="114"/>
        <v/>
      </c>
      <c r="AM172" s="13" t="str">
        <f>IF(AS172="","",IF(R172="Refreshment Beverage",ROUND(AS172*Rates!K$19,4),ROUND(AO172*(VLOOKUP(VALUE(Q172),Rates!G$4:L$12,3,0)),4)))</f>
        <v/>
      </c>
      <c r="AN172" s="183" t="str">
        <f>IF(AS172="","",IF(R172="Refreshment Beverage",AS172*(Rates!J$19/100),MAX(AM172,AB172)))</f>
        <v/>
      </c>
      <c r="AO172" s="186" t="str">
        <f t="shared" si="115"/>
        <v/>
      </c>
      <c r="AP172" s="186" t="str">
        <f t="shared" si="116"/>
        <v/>
      </c>
      <c r="AQ172" s="186" t="str">
        <f>IF(AS172="","",IF(R172="Refreshment Beverage",ROUND(SUM(VLOOKUP(Q:Q,Rates!G$15:L$19,3,0)*(AS172-Y172-Z172-AA172)),4),ROUND(SUM(Rates!$K$8*AS172),4)))</f>
        <v/>
      </c>
      <c r="AR172" s="184" t="str">
        <f t="shared" si="117"/>
        <v/>
      </c>
      <c r="AS172" s="185" t="str">
        <f t="shared" si="118"/>
        <v/>
      </c>
      <c r="AT172" s="177" t="str">
        <f t="shared" si="119"/>
        <v/>
      </c>
      <c r="AU172" s="13" t="str">
        <f>IF(AX172="","",IF(R172="Refreshment Beverage",ROUND((BA172-Y172-Z172-AA172)*VLOOKUP(VALUE(Q172),Rates!G$15:L$19,3,0),4),ROUND(AW172*(VLOOKUP(VALUE(Q172),Rates!G:L,3,0)),4)))</f>
        <v/>
      </c>
      <c r="AV172" s="183" t="str">
        <f t="shared" si="120"/>
        <v/>
      </c>
      <c r="AW172" s="186" t="str">
        <f t="shared" si="121"/>
        <v/>
      </c>
      <c r="AX172" s="184" t="str">
        <f t="shared" si="122"/>
        <v/>
      </c>
      <c r="AY172" s="186" t="str">
        <f>IF(AX172="","",IF(R172="Refreshment Beverage",ROUND(SUM(AX172*Rates!K$19),4),ROUND(SUM(AX172*(Rates!J$8/100)),4)))</f>
        <v/>
      </c>
      <c r="AZ172" s="183" t="str">
        <f t="shared" si="123"/>
        <v/>
      </c>
      <c r="BA172" s="185" t="str">
        <f t="shared" si="124"/>
        <v/>
      </c>
      <c r="BD172" s="171"/>
      <c r="BE172" s="171"/>
      <c r="BF172" s="171"/>
      <c r="BG172" s="171"/>
    </row>
    <row r="173" spans="1:59" ht="15" customHeight="1" x14ac:dyDescent="0.3">
      <c r="A173" s="172"/>
      <c r="B173" s="172"/>
      <c r="C173" s="172"/>
      <c r="D173" s="173"/>
      <c r="E173" s="173"/>
      <c r="F173" s="173"/>
      <c r="G173" s="173"/>
      <c r="H173" s="173"/>
      <c r="I173" s="174"/>
      <c r="J173" s="175"/>
      <c r="K173" s="176" t="str">
        <f t="shared" si="96"/>
        <v/>
      </c>
      <c r="L173" s="177" t="str">
        <f t="shared" si="97"/>
        <v/>
      </c>
      <c r="M173" s="178" t="str">
        <f t="shared" si="98"/>
        <v/>
      </c>
      <c r="N173" s="44" t="str" cm="1">
        <f t="array" ref="N173">IFERROR(IF(_xlfn.SINGLE(A:A)="","",IF(R173="Beer",SUM(LOOKUP(2,1/(Rates!$B$3:$B$5&lt;=W173)/(Rates!$C$3:$C$5&gt;=W173),Rates!$D$3:$D$5)*(X173/100)*W173),IF(R173="Refreshment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44" t="str">
        <f t="shared" si="99"/>
        <v/>
      </c>
      <c r="P173" s="13"/>
      <c r="Q173" s="179" t="str">
        <f t="shared" si="100"/>
        <v/>
      </c>
      <c r="R173" s="180" t="str">
        <f t="shared" si="101"/>
        <v/>
      </c>
      <c r="S173" s="13" t="str">
        <f>IF(A173="","",IF(R173="Refreshment Beverage",VLOOKUP(VALUE(Q173),Rates!G$15:L$19,2,0),VLOOKUP(VALUE(Q173),Rates!G$4:L$8,2,0)))</f>
        <v/>
      </c>
      <c r="T173" s="13" t="str">
        <f t="shared" si="102"/>
        <v/>
      </c>
      <c r="U173" s="181" t="str">
        <f t="shared" si="103"/>
        <v/>
      </c>
      <c r="V173" s="13" t="str">
        <f t="shared" si="104"/>
        <v/>
      </c>
      <c r="W173" s="13" t="str">
        <f t="shared" si="105"/>
        <v/>
      </c>
      <c r="X173" s="182" t="str">
        <f t="shared" si="106"/>
        <v/>
      </c>
      <c r="Y173" s="183" t="str">
        <f>IF(A:A="","",IF(R173="Refreshment Beverage",VLOOKUP(Q173,Rates!G$15:L$19,6,0)*W173,VLOOKUP(Q173,Rates!G$4:L$12,6,0)*W173))</f>
        <v/>
      </c>
      <c r="Z173" s="183" t="str">
        <f t="shared" si="107"/>
        <v/>
      </c>
      <c r="AA173" s="17">
        <f t="shared" si="95"/>
        <v>0</v>
      </c>
      <c r="AB173" s="177" t="str" cm="1">
        <f t="array" ref="AB173">IF(_xlfn.SINGLE(A:A)="","",IF(R173="Refreshment Beverage","",IF(AND(R173="Beer",Q173=0),SUM(LOOKUP(2,1/(Rates!$B$15:$B$18&lt;=W173)/(Rates!$C$15:$C$18&gt;=W173),Rates!$D$15:$D$18)*W173),VLOOKUP(VALUE(_xlfn.SINGLE(Q:Q)),Rates!A:B,2,0)*W173)))</f>
        <v/>
      </c>
      <c r="AC173" s="177" t="str" cm="1">
        <f t="array" ref="AC173">IF(_xlfn.SINGLE(A:A)="","",IF(R173="Refreshment Beverage","",IF(AND(R173="Beer",Q173=0),SUM(LOOKUP(2,1/(Rates!$B$15:$B$18&lt;=W173)/(Rates!$C$15:$C$18&gt;=W173),Rates!$E$15:$E$18)*W173),VLOOKUP(VALUE(_xlfn.SINGLE(Q:Q)),Rates!A:C,3,0)*W173)))</f>
        <v/>
      </c>
      <c r="AD173" s="168">
        <f>IFERROR(IF(OR(Q173=1,Q173=2,Q173=3,Q173=4),VLOOKUP(Q173,Rates!$A$31:$B$34,2,0)*W173,IF(V173=1,VLOOKUP(U173,'REB BEV MIN MKUP'!B:E,4,0),IF(V173&gt;1,VLOOKUP(VALUE(W173),'REB BEV MIN MKUP'!O:Q,3,0),0))),0)</f>
        <v>0</v>
      </c>
      <c r="AE173" s="177" t="str">
        <f t="shared" si="108"/>
        <v/>
      </c>
      <c r="AF173" s="13" t="str">
        <f t="shared" si="109"/>
        <v/>
      </c>
      <c r="AG173" s="177" t="str">
        <f t="shared" si="110"/>
        <v/>
      </c>
      <c r="AH173" s="184" t="str">
        <f t="shared" si="111"/>
        <v/>
      </c>
      <c r="AI173" s="184" t="str">
        <f>IF(AE:AE="","",IF(R173="Refreshment Beverage",AK173*(Rates!J$19/100),ROUND(SUM(AH173*(Rates!$J$8/100)),4)))</f>
        <v/>
      </c>
      <c r="AJ173" s="183" t="str">
        <f t="shared" si="112"/>
        <v/>
      </c>
      <c r="AK173" s="185" t="str">
        <f t="shared" si="113"/>
        <v/>
      </c>
      <c r="AL173" s="177" t="str">
        <f t="shared" si="114"/>
        <v/>
      </c>
      <c r="AM173" s="13" t="str">
        <f>IF(AS173="","",IF(R173="Refreshment Beverage",ROUND(AS173*Rates!K$19,4),ROUND(AO173*(VLOOKUP(VALUE(Q173),Rates!G$4:L$12,3,0)),4)))</f>
        <v/>
      </c>
      <c r="AN173" s="183" t="str">
        <f>IF(AS173="","",IF(R173="Refreshment Beverage",AS173*(Rates!J$19/100),MAX(AM173,AB173)))</f>
        <v/>
      </c>
      <c r="AO173" s="186" t="str">
        <f t="shared" si="115"/>
        <v/>
      </c>
      <c r="AP173" s="186" t="str">
        <f t="shared" si="116"/>
        <v/>
      </c>
      <c r="AQ173" s="186" t="str">
        <f>IF(AS173="","",IF(R173="Refreshment Beverage",ROUND(SUM(VLOOKUP(Q:Q,Rates!G$15:L$19,3,0)*(AS173-Y173-Z173-AA173)),4),ROUND(SUM(Rates!$K$8*AS173),4)))</f>
        <v/>
      </c>
      <c r="AR173" s="184" t="str">
        <f t="shared" si="117"/>
        <v/>
      </c>
      <c r="AS173" s="185" t="str">
        <f t="shared" si="118"/>
        <v/>
      </c>
      <c r="AT173" s="177" t="str">
        <f t="shared" si="119"/>
        <v/>
      </c>
      <c r="AU173" s="13" t="str">
        <f>IF(AX173="","",IF(R173="Refreshment Beverage",ROUND((BA173-Y173-Z173-AA173)*VLOOKUP(VALUE(Q173),Rates!G$15:L$19,3,0),4),ROUND(AW173*(VLOOKUP(VALUE(Q173),Rates!G:L,3,0)),4)))</f>
        <v/>
      </c>
      <c r="AV173" s="183" t="str">
        <f t="shared" si="120"/>
        <v/>
      </c>
      <c r="AW173" s="186" t="str">
        <f t="shared" si="121"/>
        <v/>
      </c>
      <c r="AX173" s="184" t="str">
        <f t="shared" si="122"/>
        <v/>
      </c>
      <c r="AY173" s="186" t="str">
        <f>IF(AX173="","",IF(R173="Refreshment Beverage",ROUND(SUM(AX173*Rates!K$19),4),ROUND(SUM(AX173*(Rates!J$8/100)),4)))</f>
        <v/>
      </c>
      <c r="AZ173" s="183" t="str">
        <f t="shared" si="123"/>
        <v/>
      </c>
      <c r="BA173" s="185" t="str">
        <f t="shared" si="124"/>
        <v/>
      </c>
      <c r="BD173" s="171"/>
      <c r="BE173" s="171"/>
      <c r="BF173" s="171"/>
      <c r="BG173" s="171"/>
    </row>
    <row r="174" spans="1:59" ht="15" customHeight="1" x14ac:dyDescent="0.3">
      <c r="A174" s="172"/>
      <c r="B174" s="172"/>
      <c r="C174" s="172"/>
      <c r="D174" s="173"/>
      <c r="E174" s="173"/>
      <c r="F174" s="173"/>
      <c r="G174" s="173"/>
      <c r="H174" s="173"/>
      <c r="I174" s="174"/>
      <c r="J174" s="175"/>
      <c r="K174" s="176" t="str">
        <f t="shared" si="96"/>
        <v/>
      </c>
      <c r="L174" s="177" t="str">
        <f t="shared" si="97"/>
        <v/>
      </c>
      <c r="M174" s="178" t="str">
        <f t="shared" si="98"/>
        <v/>
      </c>
      <c r="N174" s="44" t="str" cm="1">
        <f t="array" ref="N174">IFERROR(IF(_xlfn.SINGLE(A:A)="","",IF(R174="Beer",SUM(LOOKUP(2,1/(Rates!$B$3:$B$5&lt;=W174)/(Rates!$C$3:$C$5&gt;=W174),Rates!$D$3:$D$5)*(X174/100)*W174),IF(R174="Refreshment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44" t="str">
        <f t="shared" si="99"/>
        <v/>
      </c>
      <c r="P174" s="13"/>
      <c r="Q174" s="179" t="str">
        <f t="shared" si="100"/>
        <v/>
      </c>
      <c r="R174" s="180" t="str">
        <f t="shared" si="101"/>
        <v/>
      </c>
      <c r="S174" s="13" t="str">
        <f>IF(A174="","",IF(R174="Refreshment Beverage",VLOOKUP(VALUE(Q174),Rates!G$15:L$19,2,0),VLOOKUP(VALUE(Q174),Rates!G$4:L$8,2,0)))</f>
        <v/>
      </c>
      <c r="T174" s="13" t="str">
        <f t="shared" si="102"/>
        <v/>
      </c>
      <c r="U174" s="181" t="str">
        <f t="shared" si="103"/>
        <v/>
      </c>
      <c r="V174" s="13" t="str">
        <f t="shared" si="104"/>
        <v/>
      </c>
      <c r="W174" s="13" t="str">
        <f t="shared" si="105"/>
        <v/>
      </c>
      <c r="X174" s="182" t="str">
        <f t="shared" si="106"/>
        <v/>
      </c>
      <c r="Y174" s="183" t="str">
        <f>IF(A:A="","",IF(R174="Refreshment Beverage",VLOOKUP(Q174,Rates!G$15:L$19,6,0)*W174,VLOOKUP(Q174,Rates!G$4:L$12,6,0)*W174))</f>
        <v/>
      </c>
      <c r="Z174" s="183" t="str">
        <f t="shared" si="107"/>
        <v/>
      </c>
      <c r="AA174" s="17">
        <f t="shared" si="95"/>
        <v>0</v>
      </c>
      <c r="AB174" s="177" t="str" cm="1">
        <f t="array" ref="AB174">IF(_xlfn.SINGLE(A:A)="","",IF(R174="Refreshment Beverage","",IF(AND(R174="Beer",Q174=0),SUM(LOOKUP(2,1/(Rates!$B$15:$B$18&lt;=W174)/(Rates!$C$15:$C$18&gt;=W174),Rates!$D$15:$D$18)*W174),VLOOKUP(VALUE(_xlfn.SINGLE(Q:Q)),Rates!A:B,2,0)*W174)))</f>
        <v/>
      </c>
      <c r="AC174" s="177" t="str" cm="1">
        <f t="array" ref="AC174">IF(_xlfn.SINGLE(A:A)="","",IF(R174="Refreshment Beverage","",IF(AND(R174="Beer",Q174=0),SUM(LOOKUP(2,1/(Rates!$B$15:$B$18&lt;=W174)/(Rates!$C$15:$C$18&gt;=W174),Rates!$E$15:$E$18)*W174),VLOOKUP(VALUE(_xlfn.SINGLE(Q:Q)),Rates!A:C,3,0)*W174)))</f>
        <v/>
      </c>
      <c r="AD174" s="168">
        <f>IFERROR(IF(OR(Q174=1,Q174=2,Q174=3,Q174=4),VLOOKUP(Q174,Rates!$A$31:$B$34,2,0)*W174,IF(V174=1,VLOOKUP(U174,'REB BEV MIN MKUP'!B:E,4,0),IF(V174&gt;1,VLOOKUP(VALUE(W174),'REB BEV MIN MKUP'!O:Q,3,0),0))),0)</f>
        <v>0</v>
      </c>
      <c r="AE174" s="177" t="str">
        <f t="shared" si="108"/>
        <v/>
      </c>
      <c r="AF174" s="13" t="str">
        <f t="shared" si="109"/>
        <v/>
      </c>
      <c r="AG174" s="177" t="str">
        <f t="shared" si="110"/>
        <v/>
      </c>
      <c r="AH174" s="184" t="str">
        <f t="shared" si="111"/>
        <v/>
      </c>
      <c r="AI174" s="184" t="str">
        <f>IF(AE:AE="","",IF(R174="Refreshment Beverage",AK174*(Rates!J$19/100),ROUND(SUM(AH174*(Rates!$J$8/100)),4)))</f>
        <v/>
      </c>
      <c r="AJ174" s="183" t="str">
        <f t="shared" si="112"/>
        <v/>
      </c>
      <c r="AK174" s="185" t="str">
        <f t="shared" si="113"/>
        <v/>
      </c>
      <c r="AL174" s="177" t="str">
        <f t="shared" si="114"/>
        <v/>
      </c>
      <c r="AM174" s="13" t="str">
        <f>IF(AS174="","",IF(R174="Refreshment Beverage",ROUND(AS174*Rates!K$19,4),ROUND(AO174*(VLOOKUP(VALUE(Q174),Rates!G$4:L$12,3,0)),4)))</f>
        <v/>
      </c>
      <c r="AN174" s="183" t="str">
        <f>IF(AS174="","",IF(R174="Refreshment Beverage",AS174*(Rates!J$19/100),MAX(AM174,AB174)))</f>
        <v/>
      </c>
      <c r="AO174" s="186" t="str">
        <f t="shared" si="115"/>
        <v/>
      </c>
      <c r="AP174" s="186" t="str">
        <f t="shared" si="116"/>
        <v/>
      </c>
      <c r="AQ174" s="186" t="str">
        <f>IF(AS174="","",IF(R174="Refreshment Beverage",ROUND(SUM(VLOOKUP(Q:Q,Rates!G$15:L$19,3,0)*(AS174-Y174-Z174-AA174)),4),ROUND(SUM(Rates!$K$8*AS174),4)))</f>
        <v/>
      </c>
      <c r="AR174" s="184" t="str">
        <f t="shared" si="117"/>
        <v/>
      </c>
      <c r="AS174" s="185" t="str">
        <f t="shared" si="118"/>
        <v/>
      </c>
      <c r="AT174" s="177" t="str">
        <f t="shared" si="119"/>
        <v/>
      </c>
      <c r="AU174" s="13" t="str">
        <f>IF(AX174="","",IF(R174="Refreshment Beverage",ROUND((BA174-Y174-Z174-AA174)*VLOOKUP(VALUE(Q174),Rates!G$15:L$19,3,0),4),ROUND(AW174*(VLOOKUP(VALUE(Q174),Rates!G:L,3,0)),4)))</f>
        <v/>
      </c>
      <c r="AV174" s="183" t="str">
        <f t="shared" si="120"/>
        <v/>
      </c>
      <c r="AW174" s="186" t="str">
        <f t="shared" si="121"/>
        <v/>
      </c>
      <c r="AX174" s="184" t="str">
        <f t="shared" si="122"/>
        <v/>
      </c>
      <c r="AY174" s="186" t="str">
        <f>IF(AX174="","",IF(R174="Refreshment Beverage",ROUND(SUM(AX174*Rates!K$19),4),ROUND(SUM(AX174*(Rates!J$8/100)),4)))</f>
        <v/>
      </c>
      <c r="AZ174" s="183" t="str">
        <f t="shared" si="123"/>
        <v/>
      </c>
      <c r="BA174" s="185" t="str">
        <f t="shared" si="124"/>
        <v/>
      </c>
      <c r="BD174" s="171"/>
      <c r="BE174" s="171"/>
      <c r="BF174" s="171"/>
      <c r="BG174" s="171"/>
    </row>
    <row r="175" spans="1:59" ht="15" customHeight="1" x14ac:dyDescent="0.3">
      <c r="A175" s="172"/>
      <c r="B175" s="172"/>
      <c r="C175" s="172"/>
      <c r="D175" s="173"/>
      <c r="E175" s="173"/>
      <c r="F175" s="173"/>
      <c r="G175" s="173"/>
      <c r="H175" s="173"/>
      <c r="I175" s="174"/>
      <c r="J175" s="175"/>
      <c r="K175" s="176" t="str">
        <f t="shared" si="96"/>
        <v/>
      </c>
      <c r="L175" s="177" t="str">
        <f t="shared" si="97"/>
        <v/>
      </c>
      <c r="M175" s="178" t="str">
        <f t="shared" si="98"/>
        <v/>
      </c>
      <c r="N175" s="44" t="str" cm="1">
        <f t="array" ref="N175">IFERROR(IF(_xlfn.SINGLE(A:A)="","",IF(R175="Beer",SUM(LOOKUP(2,1/(Rates!$B$3:$B$5&lt;=W175)/(Rates!$C$3:$C$5&gt;=W175),Rates!$D$3:$D$5)*(X175/100)*W175),IF(R175="Refreshment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44" t="str">
        <f t="shared" si="99"/>
        <v/>
      </c>
      <c r="P175" s="13"/>
      <c r="Q175" s="179" t="str">
        <f t="shared" si="100"/>
        <v/>
      </c>
      <c r="R175" s="180" t="str">
        <f t="shared" si="101"/>
        <v/>
      </c>
      <c r="S175" s="13" t="str">
        <f>IF(A175="","",IF(R175="Refreshment Beverage",VLOOKUP(VALUE(Q175),Rates!G$15:L$19,2,0),VLOOKUP(VALUE(Q175),Rates!G$4:L$8,2,0)))</f>
        <v/>
      </c>
      <c r="T175" s="13" t="str">
        <f t="shared" si="102"/>
        <v/>
      </c>
      <c r="U175" s="181" t="str">
        <f t="shared" si="103"/>
        <v/>
      </c>
      <c r="V175" s="13" t="str">
        <f t="shared" si="104"/>
        <v/>
      </c>
      <c r="W175" s="13" t="str">
        <f t="shared" si="105"/>
        <v/>
      </c>
      <c r="X175" s="182" t="str">
        <f t="shared" si="106"/>
        <v/>
      </c>
      <c r="Y175" s="183" t="str">
        <f>IF(A:A="","",IF(R175="Refreshment Beverage",VLOOKUP(Q175,Rates!G$15:L$19,6,0)*W175,VLOOKUP(Q175,Rates!G$4:L$12,6,0)*W175))</f>
        <v/>
      </c>
      <c r="Z175" s="183" t="str">
        <f t="shared" si="107"/>
        <v/>
      </c>
      <c r="AA175" s="17">
        <f t="shared" si="95"/>
        <v>0</v>
      </c>
      <c r="AB175" s="177" t="str" cm="1">
        <f t="array" ref="AB175">IF(_xlfn.SINGLE(A:A)="","",IF(R175="Refreshment Beverage","",IF(AND(R175="Beer",Q175=0),SUM(LOOKUP(2,1/(Rates!$B$15:$B$18&lt;=W175)/(Rates!$C$15:$C$18&gt;=W175),Rates!$D$15:$D$18)*W175),VLOOKUP(VALUE(_xlfn.SINGLE(Q:Q)),Rates!A:B,2,0)*W175)))</f>
        <v/>
      </c>
      <c r="AC175" s="177" t="str" cm="1">
        <f t="array" ref="AC175">IF(_xlfn.SINGLE(A:A)="","",IF(R175="Refreshment Beverage","",IF(AND(R175="Beer",Q175=0),SUM(LOOKUP(2,1/(Rates!$B$15:$B$18&lt;=W175)/(Rates!$C$15:$C$18&gt;=W175),Rates!$E$15:$E$18)*W175),VLOOKUP(VALUE(_xlfn.SINGLE(Q:Q)),Rates!A:C,3,0)*W175)))</f>
        <v/>
      </c>
      <c r="AD175" s="168">
        <f>IFERROR(IF(OR(Q175=1,Q175=2,Q175=3,Q175=4),VLOOKUP(Q175,Rates!$A$31:$B$34,2,0)*W175,IF(V175=1,VLOOKUP(U175,'REB BEV MIN MKUP'!B:E,4,0),IF(V175&gt;1,VLOOKUP(VALUE(W175),'REB BEV MIN MKUP'!O:Q,3,0),0))),0)</f>
        <v>0</v>
      </c>
      <c r="AE175" s="177" t="str">
        <f t="shared" si="108"/>
        <v/>
      </c>
      <c r="AF175" s="13" t="str">
        <f t="shared" si="109"/>
        <v/>
      </c>
      <c r="AG175" s="177" t="str">
        <f t="shared" si="110"/>
        <v/>
      </c>
      <c r="AH175" s="184" t="str">
        <f t="shared" si="111"/>
        <v/>
      </c>
      <c r="AI175" s="184" t="str">
        <f>IF(AE:AE="","",IF(R175="Refreshment Beverage",AK175*(Rates!J$19/100),ROUND(SUM(AH175*(Rates!$J$8/100)),4)))</f>
        <v/>
      </c>
      <c r="AJ175" s="183" t="str">
        <f t="shared" si="112"/>
        <v/>
      </c>
      <c r="AK175" s="185" t="str">
        <f t="shared" si="113"/>
        <v/>
      </c>
      <c r="AL175" s="177" t="str">
        <f t="shared" si="114"/>
        <v/>
      </c>
      <c r="AM175" s="13" t="str">
        <f>IF(AS175="","",IF(R175="Refreshment Beverage",ROUND(AS175*Rates!K$19,4),ROUND(AO175*(VLOOKUP(VALUE(Q175),Rates!G$4:L$12,3,0)),4)))</f>
        <v/>
      </c>
      <c r="AN175" s="183" t="str">
        <f>IF(AS175="","",IF(R175="Refreshment Beverage",AS175*(Rates!J$19/100),MAX(AM175,AB175)))</f>
        <v/>
      </c>
      <c r="AO175" s="186" t="str">
        <f t="shared" si="115"/>
        <v/>
      </c>
      <c r="AP175" s="186" t="str">
        <f t="shared" si="116"/>
        <v/>
      </c>
      <c r="AQ175" s="186" t="str">
        <f>IF(AS175="","",IF(R175="Refreshment Beverage",ROUND(SUM(VLOOKUP(Q:Q,Rates!G$15:L$19,3,0)*(AS175-Y175-Z175-AA175)),4),ROUND(SUM(Rates!$K$8*AS175),4)))</f>
        <v/>
      </c>
      <c r="AR175" s="184" t="str">
        <f t="shared" si="117"/>
        <v/>
      </c>
      <c r="AS175" s="185" t="str">
        <f t="shared" si="118"/>
        <v/>
      </c>
      <c r="AT175" s="177" t="str">
        <f t="shared" si="119"/>
        <v/>
      </c>
      <c r="AU175" s="13" t="str">
        <f>IF(AX175="","",IF(R175="Refreshment Beverage",ROUND((BA175-Y175-Z175-AA175)*VLOOKUP(VALUE(Q175),Rates!G$15:L$19,3,0),4),ROUND(AW175*(VLOOKUP(VALUE(Q175),Rates!G:L,3,0)),4)))</f>
        <v/>
      </c>
      <c r="AV175" s="183" t="str">
        <f t="shared" si="120"/>
        <v/>
      </c>
      <c r="AW175" s="186" t="str">
        <f t="shared" si="121"/>
        <v/>
      </c>
      <c r="AX175" s="184" t="str">
        <f t="shared" si="122"/>
        <v/>
      </c>
      <c r="AY175" s="186" t="str">
        <f>IF(AX175="","",IF(R175="Refreshment Beverage",ROUND(SUM(AX175*Rates!K$19),4),ROUND(SUM(AX175*(Rates!J$8/100)),4)))</f>
        <v/>
      </c>
      <c r="AZ175" s="183" t="str">
        <f t="shared" si="123"/>
        <v/>
      </c>
      <c r="BA175" s="185" t="str">
        <f t="shared" si="124"/>
        <v/>
      </c>
      <c r="BD175" s="171"/>
      <c r="BE175" s="171"/>
      <c r="BF175" s="171"/>
      <c r="BG175" s="171"/>
    </row>
    <row r="176" spans="1:59" ht="15" customHeight="1" x14ac:dyDescent="0.3">
      <c r="A176" s="172"/>
      <c r="B176" s="172"/>
      <c r="C176" s="172"/>
      <c r="D176" s="173"/>
      <c r="E176" s="173"/>
      <c r="F176" s="173"/>
      <c r="G176" s="173"/>
      <c r="H176" s="173"/>
      <c r="I176" s="174"/>
      <c r="J176" s="175"/>
      <c r="K176" s="176" t="str">
        <f t="shared" si="96"/>
        <v/>
      </c>
      <c r="L176" s="177" t="str">
        <f t="shared" si="97"/>
        <v/>
      </c>
      <c r="M176" s="178" t="str">
        <f t="shared" si="98"/>
        <v/>
      </c>
      <c r="N176" s="44" t="str" cm="1">
        <f t="array" ref="N176">IFERROR(IF(_xlfn.SINGLE(A:A)="","",IF(R176="Beer",SUM(LOOKUP(2,1/(Rates!$B$3:$B$5&lt;=W176)/(Rates!$C$3:$C$5&gt;=W176),Rates!$D$3:$D$5)*(X176/100)*W176),IF(R176="Refreshment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44" t="str">
        <f t="shared" si="99"/>
        <v/>
      </c>
      <c r="P176" s="13"/>
      <c r="Q176" s="179" t="str">
        <f t="shared" si="100"/>
        <v/>
      </c>
      <c r="R176" s="180" t="str">
        <f t="shared" si="101"/>
        <v/>
      </c>
      <c r="S176" s="13" t="str">
        <f>IF(A176="","",IF(R176="Refreshment Beverage",VLOOKUP(VALUE(Q176),Rates!G$15:L$19,2,0),VLOOKUP(VALUE(Q176),Rates!G$4:L$8,2,0)))</f>
        <v/>
      </c>
      <c r="T176" s="13" t="str">
        <f t="shared" si="102"/>
        <v/>
      </c>
      <c r="U176" s="181" t="str">
        <f t="shared" si="103"/>
        <v/>
      </c>
      <c r="V176" s="13" t="str">
        <f t="shared" si="104"/>
        <v/>
      </c>
      <c r="W176" s="13" t="str">
        <f t="shared" si="105"/>
        <v/>
      </c>
      <c r="X176" s="182" t="str">
        <f t="shared" si="106"/>
        <v/>
      </c>
      <c r="Y176" s="183" t="str">
        <f>IF(A:A="","",IF(R176="Refreshment Beverage",VLOOKUP(Q176,Rates!G$15:L$19,6,0)*W176,VLOOKUP(Q176,Rates!G$4:L$12,6,0)*W176))</f>
        <v/>
      </c>
      <c r="Z176" s="183" t="str">
        <f t="shared" si="107"/>
        <v/>
      </c>
      <c r="AA176" s="17">
        <f t="shared" si="95"/>
        <v>0</v>
      </c>
      <c r="AB176" s="177" t="str" cm="1">
        <f t="array" ref="AB176">IF(_xlfn.SINGLE(A:A)="","",IF(R176="Refreshment Beverage","",IF(AND(R176="Beer",Q176=0),SUM(LOOKUP(2,1/(Rates!$B$15:$B$18&lt;=W176)/(Rates!$C$15:$C$18&gt;=W176),Rates!$D$15:$D$18)*W176),VLOOKUP(VALUE(_xlfn.SINGLE(Q:Q)),Rates!A:B,2,0)*W176)))</f>
        <v/>
      </c>
      <c r="AC176" s="177" t="str" cm="1">
        <f t="array" ref="AC176">IF(_xlfn.SINGLE(A:A)="","",IF(R176="Refreshment Beverage","",IF(AND(R176="Beer",Q176=0),SUM(LOOKUP(2,1/(Rates!$B$15:$B$18&lt;=W176)/(Rates!$C$15:$C$18&gt;=W176),Rates!$E$15:$E$18)*W176),VLOOKUP(VALUE(_xlfn.SINGLE(Q:Q)),Rates!A:C,3,0)*W176)))</f>
        <v/>
      </c>
      <c r="AD176" s="168">
        <f>IFERROR(IF(OR(Q176=1,Q176=2,Q176=3,Q176=4),VLOOKUP(Q176,Rates!$A$31:$B$34,2,0)*W176,IF(V176=1,VLOOKUP(U176,'REB BEV MIN MKUP'!B:E,4,0),IF(V176&gt;1,VLOOKUP(VALUE(W176),'REB BEV MIN MKUP'!O:Q,3,0),0))),0)</f>
        <v>0</v>
      </c>
      <c r="AE176" s="177" t="str">
        <f t="shared" si="108"/>
        <v/>
      </c>
      <c r="AF176" s="13" t="str">
        <f t="shared" si="109"/>
        <v/>
      </c>
      <c r="AG176" s="177" t="str">
        <f t="shared" si="110"/>
        <v/>
      </c>
      <c r="AH176" s="184" t="str">
        <f t="shared" si="111"/>
        <v/>
      </c>
      <c r="AI176" s="184" t="str">
        <f>IF(AE:AE="","",IF(R176="Refreshment Beverage",AK176*(Rates!J$19/100),ROUND(SUM(AH176*(Rates!$J$8/100)),4)))</f>
        <v/>
      </c>
      <c r="AJ176" s="183" t="str">
        <f t="shared" si="112"/>
        <v/>
      </c>
      <c r="AK176" s="185" t="str">
        <f t="shared" si="113"/>
        <v/>
      </c>
      <c r="AL176" s="177" t="str">
        <f t="shared" si="114"/>
        <v/>
      </c>
      <c r="AM176" s="13" t="str">
        <f>IF(AS176="","",IF(R176="Refreshment Beverage",ROUND(AS176*Rates!K$19,4),ROUND(AO176*(VLOOKUP(VALUE(Q176),Rates!G$4:L$12,3,0)),4)))</f>
        <v/>
      </c>
      <c r="AN176" s="183" t="str">
        <f>IF(AS176="","",IF(R176="Refreshment Beverage",AS176*(Rates!J$19/100),MAX(AM176,AB176)))</f>
        <v/>
      </c>
      <c r="AO176" s="186" t="str">
        <f t="shared" si="115"/>
        <v/>
      </c>
      <c r="AP176" s="186" t="str">
        <f t="shared" si="116"/>
        <v/>
      </c>
      <c r="AQ176" s="186" t="str">
        <f>IF(AS176="","",IF(R176="Refreshment Beverage",ROUND(SUM(VLOOKUP(Q:Q,Rates!G$15:L$19,3,0)*(AS176-Y176-Z176-AA176)),4),ROUND(SUM(Rates!$K$8*AS176),4)))</f>
        <v/>
      </c>
      <c r="AR176" s="184" t="str">
        <f t="shared" si="117"/>
        <v/>
      </c>
      <c r="AS176" s="185" t="str">
        <f t="shared" si="118"/>
        <v/>
      </c>
      <c r="AT176" s="177" t="str">
        <f t="shared" si="119"/>
        <v/>
      </c>
      <c r="AU176" s="13" t="str">
        <f>IF(AX176="","",IF(R176="Refreshment Beverage",ROUND((BA176-Y176-Z176-AA176)*VLOOKUP(VALUE(Q176),Rates!G$15:L$19,3,0),4),ROUND(AW176*(VLOOKUP(VALUE(Q176),Rates!G:L,3,0)),4)))</f>
        <v/>
      </c>
      <c r="AV176" s="183" t="str">
        <f t="shared" si="120"/>
        <v/>
      </c>
      <c r="AW176" s="186" t="str">
        <f t="shared" si="121"/>
        <v/>
      </c>
      <c r="AX176" s="184" t="str">
        <f t="shared" si="122"/>
        <v/>
      </c>
      <c r="AY176" s="186" t="str">
        <f>IF(AX176="","",IF(R176="Refreshment Beverage",ROUND(SUM(AX176*Rates!K$19),4),ROUND(SUM(AX176*(Rates!J$8/100)),4)))</f>
        <v/>
      </c>
      <c r="AZ176" s="183" t="str">
        <f t="shared" si="123"/>
        <v/>
      </c>
      <c r="BA176" s="185" t="str">
        <f t="shared" si="124"/>
        <v/>
      </c>
      <c r="BD176" s="171"/>
      <c r="BE176" s="171"/>
      <c r="BF176" s="171"/>
      <c r="BG176" s="171"/>
    </row>
    <row r="177" spans="1:59" ht="15" customHeight="1" x14ac:dyDescent="0.3">
      <c r="A177" s="172"/>
      <c r="B177" s="172"/>
      <c r="C177" s="172"/>
      <c r="D177" s="173"/>
      <c r="E177" s="173"/>
      <c r="F177" s="173"/>
      <c r="G177" s="173"/>
      <c r="H177" s="173"/>
      <c r="I177" s="174"/>
      <c r="J177" s="175"/>
      <c r="K177" s="176" t="str">
        <f t="shared" si="96"/>
        <v/>
      </c>
      <c r="L177" s="177" t="str">
        <f t="shared" si="97"/>
        <v/>
      </c>
      <c r="M177" s="178" t="str">
        <f t="shared" si="98"/>
        <v/>
      </c>
      <c r="N177" s="44" t="str" cm="1">
        <f t="array" ref="N177">IFERROR(IF(_xlfn.SINGLE(A:A)="","",IF(R177="Beer",SUM(LOOKUP(2,1/(Rates!$B$3:$B$5&lt;=W177)/(Rates!$C$3:$C$5&gt;=W177),Rates!$D$3:$D$5)*(X177/100)*W177),IF(R177="Refreshment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44" t="str">
        <f t="shared" si="99"/>
        <v/>
      </c>
      <c r="P177" s="13"/>
      <c r="Q177" s="179" t="str">
        <f t="shared" si="100"/>
        <v/>
      </c>
      <c r="R177" s="180" t="str">
        <f t="shared" si="101"/>
        <v/>
      </c>
      <c r="S177" s="13" t="str">
        <f>IF(A177="","",IF(R177="Refreshment Beverage",VLOOKUP(VALUE(Q177),Rates!G$15:L$19,2,0),VLOOKUP(VALUE(Q177),Rates!G$4:L$8,2,0)))</f>
        <v/>
      </c>
      <c r="T177" s="13" t="str">
        <f t="shared" si="102"/>
        <v/>
      </c>
      <c r="U177" s="181" t="str">
        <f t="shared" si="103"/>
        <v/>
      </c>
      <c r="V177" s="13" t="str">
        <f t="shared" si="104"/>
        <v/>
      </c>
      <c r="W177" s="13" t="str">
        <f t="shared" si="105"/>
        <v/>
      </c>
      <c r="X177" s="182" t="str">
        <f t="shared" si="106"/>
        <v/>
      </c>
      <c r="Y177" s="183" t="str">
        <f>IF(A:A="","",IF(R177="Refreshment Beverage",VLOOKUP(Q177,Rates!G$15:L$19,6,0)*W177,VLOOKUP(Q177,Rates!G$4:L$12,6,0)*W177))</f>
        <v/>
      </c>
      <c r="Z177" s="183" t="str">
        <f t="shared" si="107"/>
        <v/>
      </c>
      <c r="AA177" s="17">
        <f t="shared" si="95"/>
        <v>0</v>
      </c>
      <c r="AB177" s="177" t="str" cm="1">
        <f t="array" ref="AB177">IF(_xlfn.SINGLE(A:A)="","",IF(R177="Refreshment Beverage","",IF(AND(R177="Beer",Q177=0),SUM(LOOKUP(2,1/(Rates!$B$15:$B$18&lt;=W177)/(Rates!$C$15:$C$18&gt;=W177),Rates!$D$15:$D$18)*W177),VLOOKUP(VALUE(_xlfn.SINGLE(Q:Q)),Rates!A:B,2,0)*W177)))</f>
        <v/>
      </c>
      <c r="AC177" s="177" t="str" cm="1">
        <f t="array" ref="AC177">IF(_xlfn.SINGLE(A:A)="","",IF(R177="Refreshment Beverage","",IF(AND(R177="Beer",Q177=0),SUM(LOOKUP(2,1/(Rates!$B$15:$B$18&lt;=W177)/(Rates!$C$15:$C$18&gt;=W177),Rates!$E$15:$E$18)*W177),VLOOKUP(VALUE(_xlfn.SINGLE(Q:Q)),Rates!A:C,3,0)*W177)))</f>
        <v/>
      </c>
      <c r="AD177" s="168">
        <f>IFERROR(IF(OR(Q177=1,Q177=2,Q177=3,Q177=4),VLOOKUP(Q177,Rates!$A$31:$B$34,2,0)*W177,IF(V177=1,VLOOKUP(U177,'REB BEV MIN MKUP'!B:E,4,0),IF(V177&gt;1,VLOOKUP(VALUE(W177),'REB BEV MIN MKUP'!O:Q,3,0),0))),0)</f>
        <v>0</v>
      </c>
      <c r="AE177" s="177" t="str">
        <f t="shared" si="108"/>
        <v/>
      </c>
      <c r="AF177" s="13" t="str">
        <f t="shared" si="109"/>
        <v/>
      </c>
      <c r="AG177" s="177" t="str">
        <f t="shared" si="110"/>
        <v/>
      </c>
      <c r="AH177" s="184" t="str">
        <f t="shared" si="111"/>
        <v/>
      </c>
      <c r="AI177" s="184" t="str">
        <f>IF(AE:AE="","",IF(R177="Refreshment Beverage",AK177*(Rates!J$19/100),ROUND(SUM(AH177*(Rates!$J$8/100)),4)))</f>
        <v/>
      </c>
      <c r="AJ177" s="183" t="str">
        <f t="shared" si="112"/>
        <v/>
      </c>
      <c r="AK177" s="185" t="str">
        <f t="shared" si="113"/>
        <v/>
      </c>
      <c r="AL177" s="177" t="str">
        <f t="shared" si="114"/>
        <v/>
      </c>
      <c r="AM177" s="13" t="str">
        <f>IF(AS177="","",IF(R177="Refreshment Beverage",ROUND(AS177*Rates!K$19,4),ROUND(AO177*(VLOOKUP(VALUE(Q177),Rates!G$4:L$12,3,0)),4)))</f>
        <v/>
      </c>
      <c r="AN177" s="183" t="str">
        <f>IF(AS177="","",IF(R177="Refreshment Beverage",AS177*(Rates!J$19/100),MAX(AM177,AB177)))</f>
        <v/>
      </c>
      <c r="AO177" s="186" t="str">
        <f t="shared" si="115"/>
        <v/>
      </c>
      <c r="AP177" s="186" t="str">
        <f t="shared" si="116"/>
        <v/>
      </c>
      <c r="AQ177" s="186" t="str">
        <f>IF(AS177="","",IF(R177="Refreshment Beverage",ROUND(SUM(VLOOKUP(Q:Q,Rates!G$15:L$19,3,0)*(AS177-Y177-Z177-AA177)),4),ROUND(SUM(Rates!$K$8*AS177),4)))</f>
        <v/>
      </c>
      <c r="AR177" s="184" t="str">
        <f t="shared" si="117"/>
        <v/>
      </c>
      <c r="AS177" s="185" t="str">
        <f t="shared" si="118"/>
        <v/>
      </c>
      <c r="AT177" s="177" t="str">
        <f t="shared" si="119"/>
        <v/>
      </c>
      <c r="AU177" s="13" t="str">
        <f>IF(AX177="","",IF(R177="Refreshment Beverage",ROUND((BA177-Y177-Z177-AA177)*VLOOKUP(VALUE(Q177),Rates!G$15:L$19,3,0),4),ROUND(AW177*(VLOOKUP(VALUE(Q177),Rates!G:L,3,0)),4)))</f>
        <v/>
      </c>
      <c r="AV177" s="183" t="str">
        <f t="shared" si="120"/>
        <v/>
      </c>
      <c r="AW177" s="186" t="str">
        <f t="shared" si="121"/>
        <v/>
      </c>
      <c r="AX177" s="184" t="str">
        <f t="shared" si="122"/>
        <v/>
      </c>
      <c r="AY177" s="186" t="str">
        <f>IF(AX177="","",IF(R177="Refreshment Beverage",ROUND(SUM(AX177*Rates!K$19),4),ROUND(SUM(AX177*(Rates!J$8/100)),4)))</f>
        <v/>
      </c>
      <c r="AZ177" s="183" t="str">
        <f t="shared" si="123"/>
        <v/>
      </c>
      <c r="BA177" s="185" t="str">
        <f t="shared" si="124"/>
        <v/>
      </c>
      <c r="BD177" s="171"/>
      <c r="BE177" s="171"/>
      <c r="BF177" s="171"/>
      <c r="BG177" s="171"/>
    </row>
    <row r="178" spans="1:59" ht="15" customHeight="1" x14ac:dyDescent="0.3">
      <c r="A178" s="172"/>
      <c r="B178" s="172"/>
      <c r="C178" s="172"/>
      <c r="D178" s="173"/>
      <c r="E178" s="173"/>
      <c r="F178" s="173"/>
      <c r="G178" s="173"/>
      <c r="H178" s="173"/>
      <c r="I178" s="174"/>
      <c r="J178" s="175"/>
      <c r="K178" s="176" t="str">
        <f t="shared" si="96"/>
        <v/>
      </c>
      <c r="L178" s="177" t="str">
        <f t="shared" si="97"/>
        <v/>
      </c>
      <c r="M178" s="178" t="str">
        <f t="shared" si="98"/>
        <v/>
      </c>
      <c r="N178" s="44" t="str" cm="1">
        <f t="array" ref="N178">IFERROR(IF(_xlfn.SINGLE(A:A)="","",IF(R178="Beer",SUM(LOOKUP(2,1/(Rates!$B$3:$B$5&lt;=W178)/(Rates!$C$3:$C$5&gt;=W178),Rates!$D$3:$D$5)*(X178/100)*W178),IF(R178="Refreshment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44" t="str">
        <f t="shared" si="99"/>
        <v/>
      </c>
      <c r="P178" s="13"/>
      <c r="Q178" s="179" t="str">
        <f t="shared" si="100"/>
        <v/>
      </c>
      <c r="R178" s="180" t="str">
        <f t="shared" si="101"/>
        <v/>
      </c>
      <c r="S178" s="13" t="str">
        <f>IF(A178="","",IF(R178="Refreshment Beverage",VLOOKUP(VALUE(Q178),Rates!G$15:L$19,2,0),VLOOKUP(VALUE(Q178),Rates!G$4:L$8,2,0)))</f>
        <v/>
      </c>
      <c r="T178" s="13" t="str">
        <f t="shared" si="102"/>
        <v/>
      </c>
      <c r="U178" s="181" t="str">
        <f t="shared" si="103"/>
        <v/>
      </c>
      <c r="V178" s="13" t="str">
        <f t="shared" si="104"/>
        <v/>
      </c>
      <c r="W178" s="13" t="str">
        <f t="shared" si="105"/>
        <v/>
      </c>
      <c r="X178" s="182" t="str">
        <f t="shared" si="106"/>
        <v/>
      </c>
      <c r="Y178" s="183" t="str">
        <f>IF(A:A="","",IF(R178="Refreshment Beverage",VLOOKUP(Q178,Rates!G$15:L$19,6,0)*W178,VLOOKUP(Q178,Rates!G$4:L$12,6,0)*W178))</f>
        <v/>
      </c>
      <c r="Z178" s="183" t="str">
        <f t="shared" si="107"/>
        <v/>
      </c>
      <c r="AA178" s="17">
        <f t="shared" si="95"/>
        <v>0</v>
      </c>
      <c r="AB178" s="177" t="str" cm="1">
        <f t="array" ref="AB178">IF(_xlfn.SINGLE(A:A)="","",IF(R178="Refreshment Beverage","",IF(AND(R178="Beer",Q178=0),SUM(LOOKUP(2,1/(Rates!$B$15:$B$18&lt;=W178)/(Rates!$C$15:$C$18&gt;=W178),Rates!$D$15:$D$18)*W178),VLOOKUP(VALUE(_xlfn.SINGLE(Q:Q)),Rates!A:B,2,0)*W178)))</f>
        <v/>
      </c>
      <c r="AC178" s="177" t="str" cm="1">
        <f t="array" ref="AC178">IF(_xlfn.SINGLE(A:A)="","",IF(R178="Refreshment Beverage","",IF(AND(R178="Beer",Q178=0),SUM(LOOKUP(2,1/(Rates!$B$15:$B$18&lt;=W178)/(Rates!$C$15:$C$18&gt;=W178),Rates!$E$15:$E$18)*W178),VLOOKUP(VALUE(_xlfn.SINGLE(Q:Q)),Rates!A:C,3,0)*W178)))</f>
        <v/>
      </c>
      <c r="AD178" s="168">
        <f>IFERROR(IF(OR(Q178=1,Q178=2,Q178=3,Q178=4),VLOOKUP(Q178,Rates!$A$31:$B$34,2,0)*W178,IF(V178=1,VLOOKUP(U178,'REB BEV MIN MKUP'!B:E,4,0),IF(V178&gt;1,VLOOKUP(VALUE(W178),'REB BEV MIN MKUP'!O:Q,3,0),0))),0)</f>
        <v>0</v>
      </c>
      <c r="AE178" s="177" t="str">
        <f t="shared" si="108"/>
        <v/>
      </c>
      <c r="AF178" s="13" t="str">
        <f t="shared" si="109"/>
        <v/>
      </c>
      <c r="AG178" s="177" t="str">
        <f t="shared" si="110"/>
        <v/>
      </c>
      <c r="AH178" s="184" t="str">
        <f t="shared" si="111"/>
        <v/>
      </c>
      <c r="AI178" s="184" t="str">
        <f>IF(AE:AE="","",IF(R178="Refreshment Beverage",AK178*(Rates!J$19/100),ROUND(SUM(AH178*(Rates!$J$8/100)),4)))</f>
        <v/>
      </c>
      <c r="AJ178" s="183" t="str">
        <f t="shared" si="112"/>
        <v/>
      </c>
      <c r="AK178" s="185" t="str">
        <f t="shared" si="113"/>
        <v/>
      </c>
      <c r="AL178" s="177" t="str">
        <f t="shared" si="114"/>
        <v/>
      </c>
      <c r="AM178" s="13" t="str">
        <f>IF(AS178="","",IF(R178="Refreshment Beverage",ROUND(AS178*Rates!K$19,4),ROUND(AO178*(VLOOKUP(VALUE(Q178),Rates!G$4:L$12,3,0)),4)))</f>
        <v/>
      </c>
      <c r="AN178" s="183" t="str">
        <f>IF(AS178="","",IF(R178="Refreshment Beverage",AS178*(Rates!J$19/100),MAX(AM178,AB178)))</f>
        <v/>
      </c>
      <c r="AO178" s="186" t="str">
        <f t="shared" si="115"/>
        <v/>
      </c>
      <c r="AP178" s="186" t="str">
        <f t="shared" si="116"/>
        <v/>
      </c>
      <c r="AQ178" s="186" t="str">
        <f>IF(AS178="","",IF(R178="Refreshment Beverage",ROUND(SUM(VLOOKUP(Q:Q,Rates!G$15:L$19,3,0)*(AS178-Y178-Z178-AA178)),4),ROUND(SUM(Rates!$K$8*AS178),4)))</f>
        <v/>
      </c>
      <c r="AR178" s="184" t="str">
        <f t="shared" si="117"/>
        <v/>
      </c>
      <c r="AS178" s="185" t="str">
        <f t="shared" si="118"/>
        <v/>
      </c>
      <c r="AT178" s="177" t="str">
        <f t="shared" si="119"/>
        <v/>
      </c>
      <c r="AU178" s="13" t="str">
        <f>IF(AX178="","",IF(R178="Refreshment Beverage",ROUND((BA178-Y178-Z178-AA178)*VLOOKUP(VALUE(Q178),Rates!G$15:L$19,3,0),4),ROUND(AW178*(VLOOKUP(VALUE(Q178),Rates!G:L,3,0)),4)))</f>
        <v/>
      </c>
      <c r="AV178" s="183" t="str">
        <f t="shared" si="120"/>
        <v/>
      </c>
      <c r="AW178" s="186" t="str">
        <f t="shared" si="121"/>
        <v/>
      </c>
      <c r="AX178" s="184" t="str">
        <f t="shared" si="122"/>
        <v/>
      </c>
      <c r="AY178" s="186" t="str">
        <f>IF(AX178="","",IF(R178="Refreshment Beverage",ROUND(SUM(AX178*Rates!K$19),4),ROUND(SUM(AX178*(Rates!J$8/100)),4)))</f>
        <v/>
      </c>
      <c r="AZ178" s="183" t="str">
        <f t="shared" si="123"/>
        <v/>
      </c>
      <c r="BA178" s="185" t="str">
        <f t="shared" si="124"/>
        <v/>
      </c>
      <c r="BD178" s="171"/>
      <c r="BE178" s="171"/>
      <c r="BF178" s="171"/>
      <c r="BG178" s="171"/>
    </row>
    <row r="179" spans="1:59" ht="15" customHeight="1" x14ac:dyDescent="0.3">
      <c r="A179" s="172"/>
      <c r="B179" s="172"/>
      <c r="C179" s="172"/>
      <c r="D179" s="173"/>
      <c r="E179" s="173"/>
      <c r="F179" s="173"/>
      <c r="G179" s="173"/>
      <c r="H179" s="173"/>
      <c r="I179" s="174"/>
      <c r="J179" s="175"/>
      <c r="K179" s="176" t="str">
        <f t="shared" si="96"/>
        <v/>
      </c>
      <c r="L179" s="177" t="str">
        <f t="shared" si="97"/>
        <v/>
      </c>
      <c r="M179" s="178" t="str">
        <f t="shared" si="98"/>
        <v/>
      </c>
      <c r="N179" s="44" t="str" cm="1">
        <f t="array" ref="N179">IFERROR(IF(_xlfn.SINGLE(A:A)="","",IF(R179="Beer",SUM(LOOKUP(2,1/(Rates!$B$3:$B$5&lt;=W179)/(Rates!$C$3:$C$5&gt;=W179),Rates!$D$3:$D$5)*(X179/100)*W179),IF(R179="Refreshment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44" t="str">
        <f t="shared" si="99"/>
        <v/>
      </c>
      <c r="P179" s="13"/>
      <c r="Q179" s="179" t="str">
        <f t="shared" si="100"/>
        <v/>
      </c>
      <c r="R179" s="180" t="str">
        <f t="shared" si="101"/>
        <v/>
      </c>
      <c r="S179" s="13" t="str">
        <f>IF(A179="","",IF(R179="Refreshment Beverage",VLOOKUP(VALUE(Q179),Rates!G$15:L$19,2,0),VLOOKUP(VALUE(Q179),Rates!G$4:L$8,2,0)))</f>
        <v/>
      </c>
      <c r="T179" s="13" t="str">
        <f t="shared" si="102"/>
        <v/>
      </c>
      <c r="U179" s="181" t="str">
        <f t="shared" si="103"/>
        <v/>
      </c>
      <c r="V179" s="13" t="str">
        <f t="shared" si="104"/>
        <v/>
      </c>
      <c r="W179" s="13" t="str">
        <f t="shared" si="105"/>
        <v/>
      </c>
      <c r="X179" s="182" t="str">
        <f t="shared" si="106"/>
        <v/>
      </c>
      <c r="Y179" s="183" t="str">
        <f>IF(A:A="","",IF(R179="Refreshment Beverage",VLOOKUP(Q179,Rates!G$15:L$19,6,0)*W179,VLOOKUP(Q179,Rates!G$4:L$12,6,0)*W179))</f>
        <v/>
      </c>
      <c r="Z179" s="183" t="str">
        <f t="shared" si="107"/>
        <v/>
      </c>
      <c r="AA179" s="17">
        <f t="shared" si="95"/>
        <v>0</v>
      </c>
      <c r="AB179" s="177" t="str" cm="1">
        <f t="array" ref="AB179">IF(_xlfn.SINGLE(A:A)="","",IF(R179="Refreshment Beverage","",IF(AND(R179="Beer",Q179=0),SUM(LOOKUP(2,1/(Rates!$B$15:$B$18&lt;=W179)/(Rates!$C$15:$C$18&gt;=W179),Rates!$D$15:$D$18)*W179),VLOOKUP(VALUE(_xlfn.SINGLE(Q:Q)),Rates!A:B,2,0)*W179)))</f>
        <v/>
      </c>
      <c r="AC179" s="177" t="str" cm="1">
        <f t="array" ref="AC179">IF(_xlfn.SINGLE(A:A)="","",IF(R179="Refreshment Beverage","",IF(AND(R179="Beer",Q179=0),SUM(LOOKUP(2,1/(Rates!$B$15:$B$18&lt;=W179)/(Rates!$C$15:$C$18&gt;=W179),Rates!$E$15:$E$18)*W179),VLOOKUP(VALUE(_xlfn.SINGLE(Q:Q)),Rates!A:C,3,0)*W179)))</f>
        <v/>
      </c>
      <c r="AD179" s="168">
        <f>IFERROR(IF(OR(Q179=1,Q179=2,Q179=3,Q179=4),VLOOKUP(Q179,Rates!$A$31:$B$34,2,0)*W179,IF(V179=1,VLOOKUP(U179,'REB BEV MIN MKUP'!B:E,4,0),IF(V179&gt;1,VLOOKUP(VALUE(W179),'REB BEV MIN MKUP'!O:Q,3,0),0))),0)</f>
        <v>0</v>
      </c>
      <c r="AE179" s="177" t="str">
        <f t="shared" si="108"/>
        <v/>
      </c>
      <c r="AF179" s="13" t="str">
        <f t="shared" si="109"/>
        <v/>
      </c>
      <c r="AG179" s="177" t="str">
        <f t="shared" si="110"/>
        <v/>
      </c>
      <c r="AH179" s="184" t="str">
        <f t="shared" si="111"/>
        <v/>
      </c>
      <c r="AI179" s="184" t="str">
        <f>IF(AE:AE="","",IF(R179="Refreshment Beverage",AK179*(Rates!J$19/100),ROUND(SUM(AH179*(Rates!$J$8/100)),4)))</f>
        <v/>
      </c>
      <c r="AJ179" s="183" t="str">
        <f t="shared" si="112"/>
        <v/>
      </c>
      <c r="AK179" s="185" t="str">
        <f t="shared" si="113"/>
        <v/>
      </c>
      <c r="AL179" s="177" t="str">
        <f t="shared" si="114"/>
        <v/>
      </c>
      <c r="AM179" s="13" t="str">
        <f>IF(AS179="","",IF(R179="Refreshment Beverage",ROUND(AS179*Rates!K$19,4),ROUND(AO179*(VLOOKUP(VALUE(Q179),Rates!G$4:L$12,3,0)),4)))</f>
        <v/>
      </c>
      <c r="AN179" s="183" t="str">
        <f>IF(AS179="","",IF(R179="Refreshment Beverage",AS179*(Rates!J$19/100),MAX(AM179,AB179)))</f>
        <v/>
      </c>
      <c r="AO179" s="186" t="str">
        <f t="shared" si="115"/>
        <v/>
      </c>
      <c r="AP179" s="186" t="str">
        <f t="shared" si="116"/>
        <v/>
      </c>
      <c r="AQ179" s="186" t="str">
        <f>IF(AS179="","",IF(R179="Refreshment Beverage",ROUND(SUM(VLOOKUP(Q:Q,Rates!G$15:L$19,3,0)*(AS179-Y179-Z179-AA179)),4),ROUND(SUM(Rates!$K$8*AS179),4)))</f>
        <v/>
      </c>
      <c r="AR179" s="184" t="str">
        <f t="shared" si="117"/>
        <v/>
      </c>
      <c r="AS179" s="185" t="str">
        <f t="shared" si="118"/>
        <v/>
      </c>
      <c r="AT179" s="177" t="str">
        <f t="shared" si="119"/>
        <v/>
      </c>
      <c r="AU179" s="13" t="str">
        <f>IF(AX179="","",IF(R179="Refreshment Beverage",ROUND((BA179-Y179-Z179-AA179)*VLOOKUP(VALUE(Q179),Rates!G$15:L$19,3,0),4),ROUND(AW179*(VLOOKUP(VALUE(Q179),Rates!G:L,3,0)),4)))</f>
        <v/>
      </c>
      <c r="AV179" s="183" t="str">
        <f t="shared" si="120"/>
        <v/>
      </c>
      <c r="AW179" s="186" t="str">
        <f t="shared" si="121"/>
        <v/>
      </c>
      <c r="AX179" s="184" t="str">
        <f t="shared" si="122"/>
        <v/>
      </c>
      <c r="AY179" s="186" t="str">
        <f>IF(AX179="","",IF(R179="Refreshment Beverage",ROUND(SUM(AX179*Rates!K$19),4),ROUND(SUM(AX179*(Rates!J$8/100)),4)))</f>
        <v/>
      </c>
      <c r="AZ179" s="183" t="str">
        <f t="shared" si="123"/>
        <v/>
      </c>
      <c r="BA179" s="185" t="str">
        <f t="shared" si="124"/>
        <v/>
      </c>
      <c r="BD179" s="171"/>
      <c r="BE179" s="171"/>
      <c r="BF179" s="171"/>
      <c r="BG179" s="171"/>
    </row>
    <row r="180" spans="1:59" ht="15" customHeight="1" x14ac:dyDescent="0.3">
      <c r="A180" s="172"/>
      <c r="B180" s="172"/>
      <c r="C180" s="172"/>
      <c r="D180" s="173"/>
      <c r="E180" s="173"/>
      <c r="F180" s="173"/>
      <c r="G180" s="173"/>
      <c r="H180" s="173"/>
      <c r="I180" s="174"/>
      <c r="J180" s="175"/>
      <c r="K180" s="176" t="str">
        <f t="shared" si="96"/>
        <v/>
      </c>
      <c r="L180" s="177" t="str">
        <f t="shared" si="97"/>
        <v/>
      </c>
      <c r="M180" s="178" t="str">
        <f t="shared" si="98"/>
        <v/>
      </c>
      <c r="N180" s="44" t="str" cm="1">
        <f t="array" ref="N180">IFERROR(IF(_xlfn.SINGLE(A:A)="","",IF(R180="Beer",SUM(LOOKUP(2,1/(Rates!$B$3:$B$5&lt;=W180)/(Rates!$C$3:$C$5&gt;=W180),Rates!$D$3:$D$5)*(X180/100)*W180),IF(R180="Refreshment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44" t="str">
        <f t="shared" si="99"/>
        <v/>
      </c>
      <c r="P180" s="13"/>
      <c r="Q180" s="179" t="str">
        <f t="shared" si="100"/>
        <v/>
      </c>
      <c r="R180" s="180" t="str">
        <f t="shared" si="101"/>
        <v/>
      </c>
      <c r="S180" s="13" t="str">
        <f>IF(A180="","",IF(R180="Refreshment Beverage",VLOOKUP(VALUE(Q180),Rates!G$15:L$19,2,0),VLOOKUP(VALUE(Q180),Rates!G$4:L$8,2,0)))</f>
        <v/>
      </c>
      <c r="T180" s="13" t="str">
        <f t="shared" si="102"/>
        <v/>
      </c>
      <c r="U180" s="181" t="str">
        <f t="shared" si="103"/>
        <v/>
      </c>
      <c r="V180" s="13" t="str">
        <f t="shared" si="104"/>
        <v/>
      </c>
      <c r="W180" s="13" t="str">
        <f t="shared" si="105"/>
        <v/>
      </c>
      <c r="X180" s="182" t="str">
        <f t="shared" si="106"/>
        <v/>
      </c>
      <c r="Y180" s="183" t="str">
        <f>IF(A:A="","",IF(R180="Refreshment Beverage",VLOOKUP(Q180,Rates!G$15:L$19,6,0)*W180,VLOOKUP(Q180,Rates!G$4:L$12,6,0)*W180))</f>
        <v/>
      </c>
      <c r="Z180" s="183" t="str">
        <f t="shared" si="107"/>
        <v/>
      </c>
      <c r="AA180" s="17">
        <f t="shared" si="95"/>
        <v>0</v>
      </c>
      <c r="AB180" s="177" t="str" cm="1">
        <f t="array" ref="AB180">IF(_xlfn.SINGLE(A:A)="","",IF(R180="Refreshment Beverage","",IF(AND(R180="Beer",Q180=0),SUM(LOOKUP(2,1/(Rates!$B$15:$B$18&lt;=W180)/(Rates!$C$15:$C$18&gt;=W180),Rates!$D$15:$D$18)*W180),VLOOKUP(VALUE(_xlfn.SINGLE(Q:Q)),Rates!A:B,2,0)*W180)))</f>
        <v/>
      </c>
      <c r="AC180" s="177" t="str" cm="1">
        <f t="array" ref="AC180">IF(_xlfn.SINGLE(A:A)="","",IF(R180="Refreshment Beverage","",IF(AND(R180="Beer",Q180=0),SUM(LOOKUP(2,1/(Rates!$B$15:$B$18&lt;=W180)/(Rates!$C$15:$C$18&gt;=W180),Rates!$E$15:$E$18)*W180),VLOOKUP(VALUE(_xlfn.SINGLE(Q:Q)),Rates!A:C,3,0)*W180)))</f>
        <v/>
      </c>
      <c r="AD180" s="168">
        <f>IFERROR(IF(OR(Q180=1,Q180=2,Q180=3,Q180=4),VLOOKUP(Q180,Rates!$A$31:$B$34,2,0)*W180,IF(V180=1,VLOOKUP(U180,'REB BEV MIN MKUP'!B:E,4,0),IF(V180&gt;1,VLOOKUP(VALUE(W180),'REB BEV MIN MKUP'!O:Q,3,0),0))),0)</f>
        <v>0</v>
      </c>
      <c r="AE180" s="177" t="str">
        <f t="shared" si="108"/>
        <v/>
      </c>
      <c r="AF180" s="13" t="str">
        <f t="shared" si="109"/>
        <v/>
      </c>
      <c r="AG180" s="177" t="str">
        <f t="shared" si="110"/>
        <v/>
      </c>
      <c r="AH180" s="184" t="str">
        <f t="shared" si="111"/>
        <v/>
      </c>
      <c r="AI180" s="184" t="str">
        <f>IF(AE:AE="","",IF(R180="Refreshment Beverage",AK180*(Rates!J$19/100),ROUND(SUM(AH180*(Rates!$J$8/100)),4)))</f>
        <v/>
      </c>
      <c r="AJ180" s="183" t="str">
        <f t="shared" si="112"/>
        <v/>
      </c>
      <c r="AK180" s="185" t="str">
        <f t="shared" si="113"/>
        <v/>
      </c>
      <c r="AL180" s="177" t="str">
        <f t="shared" si="114"/>
        <v/>
      </c>
      <c r="AM180" s="13" t="str">
        <f>IF(AS180="","",IF(R180="Refreshment Beverage",ROUND(AS180*Rates!K$19,4),ROUND(AO180*(VLOOKUP(VALUE(Q180),Rates!G$4:L$12,3,0)),4)))</f>
        <v/>
      </c>
      <c r="AN180" s="183" t="str">
        <f>IF(AS180="","",IF(R180="Refreshment Beverage",AS180*(Rates!J$19/100),MAX(AM180,AB180)))</f>
        <v/>
      </c>
      <c r="AO180" s="186" t="str">
        <f t="shared" si="115"/>
        <v/>
      </c>
      <c r="AP180" s="186" t="str">
        <f t="shared" si="116"/>
        <v/>
      </c>
      <c r="AQ180" s="186" t="str">
        <f>IF(AS180="","",IF(R180="Refreshment Beverage",ROUND(SUM(VLOOKUP(Q:Q,Rates!G$15:L$19,3,0)*(AS180-Y180-Z180-AA180)),4),ROUND(SUM(Rates!$K$8*AS180),4)))</f>
        <v/>
      </c>
      <c r="AR180" s="184" t="str">
        <f t="shared" si="117"/>
        <v/>
      </c>
      <c r="AS180" s="185" t="str">
        <f t="shared" si="118"/>
        <v/>
      </c>
      <c r="AT180" s="177" t="str">
        <f t="shared" si="119"/>
        <v/>
      </c>
      <c r="AU180" s="13" t="str">
        <f>IF(AX180="","",IF(R180="Refreshment Beverage",ROUND((BA180-Y180-Z180-AA180)*VLOOKUP(VALUE(Q180),Rates!G$15:L$19,3,0),4),ROUND(AW180*(VLOOKUP(VALUE(Q180),Rates!G:L,3,0)),4)))</f>
        <v/>
      </c>
      <c r="AV180" s="183" t="str">
        <f t="shared" si="120"/>
        <v/>
      </c>
      <c r="AW180" s="186" t="str">
        <f t="shared" si="121"/>
        <v/>
      </c>
      <c r="AX180" s="184" t="str">
        <f t="shared" si="122"/>
        <v/>
      </c>
      <c r="AY180" s="186" t="str">
        <f>IF(AX180="","",IF(R180="Refreshment Beverage",ROUND(SUM(AX180*Rates!K$19),4),ROUND(SUM(AX180*(Rates!J$8/100)),4)))</f>
        <v/>
      </c>
      <c r="AZ180" s="183" t="str">
        <f t="shared" si="123"/>
        <v/>
      </c>
      <c r="BA180" s="185" t="str">
        <f t="shared" si="124"/>
        <v/>
      </c>
      <c r="BD180" s="171"/>
      <c r="BE180" s="171"/>
      <c r="BF180" s="171"/>
      <c r="BG180" s="171"/>
    </row>
    <row r="181" spans="1:59" ht="15" customHeight="1" x14ac:dyDescent="0.3">
      <c r="A181" s="172"/>
      <c r="B181" s="172"/>
      <c r="C181" s="172"/>
      <c r="D181" s="173"/>
      <c r="E181" s="173"/>
      <c r="F181" s="173"/>
      <c r="G181" s="173"/>
      <c r="H181" s="173"/>
      <c r="I181" s="174"/>
      <c r="J181" s="175"/>
      <c r="K181" s="176" t="str">
        <f t="shared" si="96"/>
        <v/>
      </c>
      <c r="L181" s="177" t="str">
        <f t="shared" si="97"/>
        <v/>
      </c>
      <c r="M181" s="178" t="str">
        <f t="shared" si="98"/>
        <v/>
      </c>
      <c r="N181" s="44" t="str" cm="1">
        <f t="array" ref="N181">IFERROR(IF(_xlfn.SINGLE(A:A)="","",IF(R181="Beer",SUM(LOOKUP(2,1/(Rates!$B$3:$B$5&lt;=W181)/(Rates!$C$3:$C$5&gt;=W181),Rates!$D$3:$D$5)*(X181/100)*W181),IF(R181="Refreshment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44" t="str">
        <f t="shared" si="99"/>
        <v/>
      </c>
      <c r="P181" s="13"/>
      <c r="Q181" s="179" t="str">
        <f t="shared" si="100"/>
        <v/>
      </c>
      <c r="R181" s="180" t="str">
        <f t="shared" si="101"/>
        <v/>
      </c>
      <c r="S181" s="13" t="str">
        <f>IF(A181="","",IF(R181="Refreshment Beverage",VLOOKUP(VALUE(Q181),Rates!G$15:L$19,2,0),VLOOKUP(VALUE(Q181),Rates!G$4:L$8,2,0)))</f>
        <v/>
      </c>
      <c r="T181" s="13" t="str">
        <f t="shared" si="102"/>
        <v/>
      </c>
      <c r="U181" s="181" t="str">
        <f t="shared" si="103"/>
        <v/>
      </c>
      <c r="V181" s="13" t="str">
        <f t="shared" si="104"/>
        <v/>
      </c>
      <c r="W181" s="13" t="str">
        <f t="shared" si="105"/>
        <v/>
      </c>
      <c r="X181" s="182" t="str">
        <f t="shared" si="106"/>
        <v/>
      </c>
      <c r="Y181" s="183" t="str">
        <f>IF(A:A="","",IF(R181="Refreshment Beverage",VLOOKUP(Q181,Rates!G$15:L$19,6,0)*W181,VLOOKUP(Q181,Rates!G$4:L$12,6,0)*W181))</f>
        <v/>
      </c>
      <c r="Z181" s="183" t="str">
        <f t="shared" si="107"/>
        <v/>
      </c>
      <c r="AA181" s="17">
        <f t="shared" si="95"/>
        <v>0</v>
      </c>
      <c r="AB181" s="177" t="str" cm="1">
        <f t="array" ref="AB181">IF(_xlfn.SINGLE(A:A)="","",IF(R181="Refreshment Beverage","",IF(AND(R181="Beer",Q181=0),SUM(LOOKUP(2,1/(Rates!$B$15:$B$18&lt;=W181)/(Rates!$C$15:$C$18&gt;=W181),Rates!$D$15:$D$18)*W181),VLOOKUP(VALUE(_xlfn.SINGLE(Q:Q)),Rates!A:B,2,0)*W181)))</f>
        <v/>
      </c>
      <c r="AC181" s="177" t="str" cm="1">
        <f t="array" ref="AC181">IF(_xlfn.SINGLE(A:A)="","",IF(R181="Refreshment Beverage","",IF(AND(R181="Beer",Q181=0),SUM(LOOKUP(2,1/(Rates!$B$15:$B$18&lt;=W181)/(Rates!$C$15:$C$18&gt;=W181),Rates!$E$15:$E$18)*W181),VLOOKUP(VALUE(_xlfn.SINGLE(Q:Q)),Rates!A:C,3,0)*W181)))</f>
        <v/>
      </c>
      <c r="AD181" s="168">
        <f>IFERROR(IF(OR(Q181=1,Q181=2,Q181=3,Q181=4),VLOOKUP(Q181,Rates!$A$31:$B$34,2,0)*W181,IF(V181=1,VLOOKUP(U181,'REB BEV MIN MKUP'!B:E,4,0),IF(V181&gt;1,VLOOKUP(VALUE(W181),'REB BEV MIN MKUP'!O:Q,3,0),0))),0)</f>
        <v>0</v>
      </c>
      <c r="AE181" s="177" t="str">
        <f t="shared" si="108"/>
        <v/>
      </c>
      <c r="AF181" s="13" t="str">
        <f t="shared" si="109"/>
        <v/>
      </c>
      <c r="AG181" s="177" t="str">
        <f t="shared" si="110"/>
        <v/>
      </c>
      <c r="AH181" s="184" t="str">
        <f t="shared" si="111"/>
        <v/>
      </c>
      <c r="AI181" s="184" t="str">
        <f>IF(AE:AE="","",IF(R181="Refreshment Beverage",AK181*(Rates!J$19/100),ROUND(SUM(AH181*(Rates!$J$8/100)),4)))</f>
        <v/>
      </c>
      <c r="AJ181" s="183" t="str">
        <f t="shared" si="112"/>
        <v/>
      </c>
      <c r="AK181" s="185" t="str">
        <f t="shared" si="113"/>
        <v/>
      </c>
      <c r="AL181" s="177" t="str">
        <f t="shared" si="114"/>
        <v/>
      </c>
      <c r="AM181" s="13" t="str">
        <f>IF(AS181="","",IF(R181="Refreshment Beverage",ROUND(AS181*Rates!K$19,4),ROUND(AO181*(VLOOKUP(VALUE(Q181),Rates!G$4:L$12,3,0)),4)))</f>
        <v/>
      </c>
      <c r="AN181" s="183" t="str">
        <f>IF(AS181="","",IF(R181="Refreshment Beverage",AS181*(Rates!J$19/100),MAX(AM181,AB181)))</f>
        <v/>
      </c>
      <c r="AO181" s="186" t="str">
        <f t="shared" si="115"/>
        <v/>
      </c>
      <c r="AP181" s="186" t="str">
        <f t="shared" si="116"/>
        <v/>
      </c>
      <c r="AQ181" s="186" t="str">
        <f>IF(AS181="","",IF(R181="Refreshment Beverage",ROUND(SUM(VLOOKUP(Q:Q,Rates!G$15:L$19,3,0)*(AS181-Y181-Z181-AA181)),4),ROUND(SUM(Rates!$K$8*AS181),4)))</f>
        <v/>
      </c>
      <c r="AR181" s="184" t="str">
        <f t="shared" si="117"/>
        <v/>
      </c>
      <c r="AS181" s="185" t="str">
        <f t="shared" si="118"/>
        <v/>
      </c>
      <c r="AT181" s="177" t="str">
        <f t="shared" si="119"/>
        <v/>
      </c>
      <c r="AU181" s="13" t="str">
        <f>IF(AX181="","",IF(R181="Refreshment Beverage",ROUND((BA181-Y181-Z181-AA181)*VLOOKUP(VALUE(Q181),Rates!G$15:L$19,3,0),4),ROUND(AW181*(VLOOKUP(VALUE(Q181),Rates!G:L,3,0)),4)))</f>
        <v/>
      </c>
      <c r="AV181" s="183" t="str">
        <f t="shared" si="120"/>
        <v/>
      </c>
      <c r="AW181" s="186" t="str">
        <f t="shared" si="121"/>
        <v/>
      </c>
      <c r="AX181" s="184" t="str">
        <f t="shared" si="122"/>
        <v/>
      </c>
      <c r="AY181" s="186" t="str">
        <f>IF(AX181="","",IF(R181="Refreshment Beverage",ROUND(SUM(AX181*Rates!K$19),4),ROUND(SUM(AX181*(Rates!J$8/100)),4)))</f>
        <v/>
      </c>
      <c r="AZ181" s="183" t="str">
        <f t="shared" si="123"/>
        <v/>
      </c>
      <c r="BA181" s="185" t="str">
        <f t="shared" si="124"/>
        <v/>
      </c>
      <c r="BD181" s="171"/>
      <c r="BE181" s="171"/>
      <c r="BF181" s="171"/>
      <c r="BG181" s="171"/>
    </row>
    <row r="182" spans="1:59" ht="15" customHeight="1" x14ac:dyDescent="0.3">
      <c r="A182" s="172"/>
      <c r="B182" s="172"/>
      <c r="C182" s="172"/>
      <c r="D182" s="173"/>
      <c r="E182" s="173"/>
      <c r="F182" s="173"/>
      <c r="G182" s="173"/>
      <c r="H182" s="173"/>
      <c r="I182" s="174"/>
      <c r="J182" s="175"/>
      <c r="K182" s="176" t="str">
        <f t="shared" si="96"/>
        <v/>
      </c>
      <c r="L182" s="177" t="str">
        <f t="shared" si="97"/>
        <v/>
      </c>
      <c r="M182" s="178" t="str">
        <f t="shared" si="98"/>
        <v/>
      </c>
      <c r="N182" s="44" t="str" cm="1">
        <f t="array" ref="N182">IFERROR(IF(_xlfn.SINGLE(A:A)="","",IF(R182="Beer",SUM(LOOKUP(2,1/(Rates!$B$3:$B$5&lt;=W182)/(Rates!$C$3:$C$5&gt;=W182),Rates!$D$3:$D$5)*(X182/100)*W182),IF(R182="Refreshment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44" t="str">
        <f t="shared" si="99"/>
        <v/>
      </c>
      <c r="P182" s="13"/>
      <c r="Q182" s="179" t="str">
        <f t="shared" si="100"/>
        <v/>
      </c>
      <c r="R182" s="180" t="str">
        <f t="shared" si="101"/>
        <v/>
      </c>
      <c r="S182" s="13" t="str">
        <f>IF(A182="","",IF(R182="Refreshment Beverage",VLOOKUP(VALUE(Q182),Rates!G$15:L$19,2,0),VLOOKUP(VALUE(Q182),Rates!G$4:L$8,2,0)))</f>
        <v/>
      </c>
      <c r="T182" s="13" t="str">
        <f t="shared" si="102"/>
        <v/>
      </c>
      <c r="U182" s="181" t="str">
        <f t="shared" si="103"/>
        <v/>
      </c>
      <c r="V182" s="13" t="str">
        <f t="shared" si="104"/>
        <v/>
      </c>
      <c r="W182" s="13" t="str">
        <f t="shared" si="105"/>
        <v/>
      </c>
      <c r="X182" s="182" t="str">
        <f t="shared" si="106"/>
        <v/>
      </c>
      <c r="Y182" s="183" t="str">
        <f>IF(A:A="","",IF(R182="Refreshment Beverage",VLOOKUP(Q182,Rates!G$15:L$19,6,0)*W182,VLOOKUP(Q182,Rates!G$4:L$12,6,0)*W182))</f>
        <v/>
      </c>
      <c r="Z182" s="183" t="str">
        <f t="shared" si="107"/>
        <v/>
      </c>
      <c r="AA182" s="17">
        <f t="shared" si="95"/>
        <v>0</v>
      </c>
      <c r="AB182" s="177" t="str" cm="1">
        <f t="array" ref="AB182">IF(_xlfn.SINGLE(A:A)="","",IF(R182="Refreshment Beverage","",IF(AND(R182="Beer",Q182=0),SUM(LOOKUP(2,1/(Rates!$B$15:$B$18&lt;=W182)/(Rates!$C$15:$C$18&gt;=W182),Rates!$D$15:$D$18)*W182),VLOOKUP(VALUE(_xlfn.SINGLE(Q:Q)),Rates!A:B,2,0)*W182)))</f>
        <v/>
      </c>
      <c r="AC182" s="177" t="str" cm="1">
        <f t="array" ref="AC182">IF(_xlfn.SINGLE(A:A)="","",IF(R182="Refreshment Beverage","",IF(AND(R182="Beer",Q182=0),SUM(LOOKUP(2,1/(Rates!$B$15:$B$18&lt;=W182)/(Rates!$C$15:$C$18&gt;=W182),Rates!$E$15:$E$18)*W182),VLOOKUP(VALUE(_xlfn.SINGLE(Q:Q)),Rates!A:C,3,0)*W182)))</f>
        <v/>
      </c>
      <c r="AD182" s="168">
        <f>IFERROR(IF(OR(Q182=1,Q182=2,Q182=3,Q182=4),VLOOKUP(Q182,Rates!$A$31:$B$34,2,0)*W182,IF(V182=1,VLOOKUP(U182,'REB BEV MIN MKUP'!B:E,4,0),IF(V182&gt;1,VLOOKUP(VALUE(W182),'REB BEV MIN MKUP'!O:Q,3,0),0))),0)</f>
        <v>0</v>
      </c>
      <c r="AE182" s="177" t="str">
        <f t="shared" si="108"/>
        <v/>
      </c>
      <c r="AF182" s="13" t="str">
        <f t="shared" si="109"/>
        <v/>
      </c>
      <c r="AG182" s="177" t="str">
        <f t="shared" si="110"/>
        <v/>
      </c>
      <c r="AH182" s="184" t="str">
        <f t="shared" si="111"/>
        <v/>
      </c>
      <c r="AI182" s="184" t="str">
        <f>IF(AE:AE="","",IF(R182="Refreshment Beverage",AK182*(Rates!J$19/100),ROUND(SUM(AH182*(Rates!$J$8/100)),4)))</f>
        <v/>
      </c>
      <c r="AJ182" s="183" t="str">
        <f t="shared" si="112"/>
        <v/>
      </c>
      <c r="AK182" s="185" t="str">
        <f t="shared" si="113"/>
        <v/>
      </c>
      <c r="AL182" s="177" t="str">
        <f t="shared" si="114"/>
        <v/>
      </c>
      <c r="AM182" s="13" t="str">
        <f>IF(AS182="","",IF(R182="Refreshment Beverage",ROUND(AS182*Rates!K$19,4),ROUND(AO182*(VLOOKUP(VALUE(Q182),Rates!G$4:L$12,3,0)),4)))</f>
        <v/>
      </c>
      <c r="AN182" s="183" t="str">
        <f>IF(AS182="","",IF(R182="Refreshment Beverage",AS182*(Rates!J$19/100),MAX(AM182,AB182)))</f>
        <v/>
      </c>
      <c r="AO182" s="186" t="str">
        <f t="shared" si="115"/>
        <v/>
      </c>
      <c r="AP182" s="186" t="str">
        <f t="shared" si="116"/>
        <v/>
      </c>
      <c r="AQ182" s="186" t="str">
        <f>IF(AS182="","",IF(R182="Refreshment Beverage",ROUND(SUM(VLOOKUP(Q:Q,Rates!G$15:L$19,3,0)*(AS182-Y182-Z182-AA182)),4),ROUND(SUM(Rates!$K$8*AS182),4)))</f>
        <v/>
      </c>
      <c r="AR182" s="184" t="str">
        <f t="shared" si="117"/>
        <v/>
      </c>
      <c r="AS182" s="185" t="str">
        <f t="shared" si="118"/>
        <v/>
      </c>
      <c r="AT182" s="177" t="str">
        <f t="shared" si="119"/>
        <v/>
      </c>
      <c r="AU182" s="13" t="str">
        <f>IF(AX182="","",IF(R182="Refreshment Beverage",ROUND((BA182-Y182-Z182-AA182)*VLOOKUP(VALUE(Q182),Rates!G$15:L$19,3,0),4),ROUND(AW182*(VLOOKUP(VALUE(Q182),Rates!G:L,3,0)),4)))</f>
        <v/>
      </c>
      <c r="AV182" s="183" t="str">
        <f t="shared" si="120"/>
        <v/>
      </c>
      <c r="AW182" s="186" t="str">
        <f t="shared" si="121"/>
        <v/>
      </c>
      <c r="AX182" s="184" t="str">
        <f t="shared" si="122"/>
        <v/>
      </c>
      <c r="AY182" s="186" t="str">
        <f>IF(AX182="","",IF(R182="Refreshment Beverage",ROUND(SUM(AX182*Rates!K$19),4),ROUND(SUM(AX182*(Rates!J$8/100)),4)))</f>
        <v/>
      </c>
      <c r="AZ182" s="183" t="str">
        <f t="shared" si="123"/>
        <v/>
      </c>
      <c r="BA182" s="185" t="str">
        <f t="shared" si="124"/>
        <v/>
      </c>
      <c r="BD182" s="171"/>
      <c r="BE182" s="171"/>
      <c r="BF182" s="171"/>
      <c r="BG182" s="171"/>
    </row>
    <row r="183" spans="1:59" ht="15" customHeight="1" x14ac:dyDescent="0.3">
      <c r="A183" s="172"/>
      <c r="B183" s="172"/>
      <c r="C183" s="172"/>
      <c r="D183" s="173"/>
      <c r="E183" s="173"/>
      <c r="F183" s="173"/>
      <c r="G183" s="173"/>
      <c r="H183" s="173"/>
      <c r="I183" s="174"/>
      <c r="J183" s="175"/>
      <c r="K183" s="176" t="str">
        <f t="shared" si="96"/>
        <v/>
      </c>
      <c r="L183" s="177" t="str">
        <f t="shared" si="97"/>
        <v/>
      </c>
      <c r="M183" s="178" t="str">
        <f t="shared" si="98"/>
        <v/>
      </c>
      <c r="N183" s="44" t="str" cm="1">
        <f t="array" ref="N183">IFERROR(IF(_xlfn.SINGLE(A:A)="","",IF(R183="Beer",SUM(LOOKUP(2,1/(Rates!$B$3:$B$5&lt;=W183)/(Rates!$C$3:$C$5&gt;=W183),Rates!$D$3:$D$5)*(X183/100)*W183),IF(R183="Refreshment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44" t="str">
        <f t="shared" si="99"/>
        <v/>
      </c>
      <c r="P183" s="13"/>
      <c r="Q183" s="179" t="str">
        <f t="shared" si="100"/>
        <v/>
      </c>
      <c r="R183" s="180" t="str">
        <f t="shared" si="101"/>
        <v/>
      </c>
      <c r="S183" s="13" t="str">
        <f>IF(A183="","",IF(R183="Refreshment Beverage",VLOOKUP(VALUE(Q183),Rates!G$15:L$19,2,0),VLOOKUP(VALUE(Q183),Rates!G$4:L$8,2,0)))</f>
        <v/>
      </c>
      <c r="T183" s="13" t="str">
        <f t="shared" si="102"/>
        <v/>
      </c>
      <c r="U183" s="181" t="str">
        <f t="shared" si="103"/>
        <v/>
      </c>
      <c r="V183" s="13" t="str">
        <f t="shared" si="104"/>
        <v/>
      </c>
      <c r="W183" s="13" t="str">
        <f t="shared" si="105"/>
        <v/>
      </c>
      <c r="X183" s="182" t="str">
        <f t="shared" si="106"/>
        <v/>
      </c>
      <c r="Y183" s="183" t="str">
        <f>IF(A:A="","",IF(R183="Refreshment Beverage",VLOOKUP(Q183,Rates!G$15:L$19,6,0)*W183,VLOOKUP(Q183,Rates!G$4:L$12,6,0)*W183))</f>
        <v/>
      </c>
      <c r="Z183" s="183" t="str">
        <f t="shared" si="107"/>
        <v/>
      </c>
      <c r="AA183" s="17">
        <f t="shared" si="95"/>
        <v>0</v>
      </c>
      <c r="AB183" s="177" t="str" cm="1">
        <f t="array" ref="AB183">IF(_xlfn.SINGLE(A:A)="","",IF(R183="Refreshment Beverage","",IF(AND(R183="Beer",Q183=0),SUM(LOOKUP(2,1/(Rates!$B$15:$B$18&lt;=W183)/(Rates!$C$15:$C$18&gt;=W183),Rates!$D$15:$D$18)*W183),VLOOKUP(VALUE(_xlfn.SINGLE(Q:Q)),Rates!A:B,2,0)*W183)))</f>
        <v/>
      </c>
      <c r="AC183" s="177" t="str" cm="1">
        <f t="array" ref="AC183">IF(_xlfn.SINGLE(A:A)="","",IF(R183="Refreshment Beverage","",IF(AND(R183="Beer",Q183=0),SUM(LOOKUP(2,1/(Rates!$B$15:$B$18&lt;=W183)/(Rates!$C$15:$C$18&gt;=W183),Rates!$E$15:$E$18)*W183),VLOOKUP(VALUE(_xlfn.SINGLE(Q:Q)),Rates!A:C,3,0)*W183)))</f>
        <v/>
      </c>
      <c r="AD183" s="168">
        <f>IFERROR(IF(OR(Q183=1,Q183=2,Q183=3,Q183=4),VLOOKUP(Q183,Rates!$A$31:$B$34,2,0)*W183,IF(V183=1,VLOOKUP(U183,'REB BEV MIN MKUP'!B:E,4,0),IF(V183&gt;1,VLOOKUP(VALUE(W183),'REB BEV MIN MKUP'!O:Q,3,0),0))),0)</f>
        <v>0</v>
      </c>
      <c r="AE183" s="177" t="str">
        <f t="shared" si="108"/>
        <v/>
      </c>
      <c r="AF183" s="13" t="str">
        <f t="shared" si="109"/>
        <v/>
      </c>
      <c r="AG183" s="177" t="str">
        <f t="shared" si="110"/>
        <v/>
      </c>
      <c r="AH183" s="184" t="str">
        <f t="shared" si="111"/>
        <v/>
      </c>
      <c r="AI183" s="184" t="str">
        <f>IF(AE:AE="","",IF(R183="Refreshment Beverage",AK183*(Rates!J$19/100),ROUND(SUM(AH183*(Rates!$J$8/100)),4)))</f>
        <v/>
      </c>
      <c r="AJ183" s="183" t="str">
        <f t="shared" si="112"/>
        <v/>
      </c>
      <c r="AK183" s="185" t="str">
        <f t="shared" si="113"/>
        <v/>
      </c>
      <c r="AL183" s="177" t="str">
        <f t="shared" si="114"/>
        <v/>
      </c>
      <c r="AM183" s="13" t="str">
        <f>IF(AS183="","",IF(R183="Refreshment Beverage",ROUND(AS183*Rates!K$19,4),ROUND(AO183*(VLOOKUP(VALUE(Q183),Rates!G$4:L$12,3,0)),4)))</f>
        <v/>
      </c>
      <c r="AN183" s="183" t="str">
        <f>IF(AS183="","",IF(R183="Refreshment Beverage",AS183*(Rates!J$19/100),MAX(AM183,AB183)))</f>
        <v/>
      </c>
      <c r="AO183" s="186" t="str">
        <f t="shared" si="115"/>
        <v/>
      </c>
      <c r="AP183" s="186" t="str">
        <f t="shared" si="116"/>
        <v/>
      </c>
      <c r="AQ183" s="186" t="str">
        <f>IF(AS183="","",IF(R183="Refreshment Beverage",ROUND(SUM(VLOOKUP(Q:Q,Rates!G$15:L$19,3,0)*(AS183-Y183-Z183-AA183)),4),ROUND(SUM(Rates!$K$8*AS183),4)))</f>
        <v/>
      </c>
      <c r="AR183" s="184" t="str">
        <f t="shared" si="117"/>
        <v/>
      </c>
      <c r="AS183" s="185" t="str">
        <f t="shared" si="118"/>
        <v/>
      </c>
      <c r="AT183" s="177" t="str">
        <f t="shared" si="119"/>
        <v/>
      </c>
      <c r="AU183" s="13" t="str">
        <f>IF(AX183="","",IF(R183="Refreshment Beverage",ROUND((BA183-Y183-Z183-AA183)*VLOOKUP(VALUE(Q183),Rates!G$15:L$19,3,0),4),ROUND(AW183*(VLOOKUP(VALUE(Q183),Rates!G:L,3,0)),4)))</f>
        <v/>
      </c>
      <c r="AV183" s="183" t="str">
        <f t="shared" si="120"/>
        <v/>
      </c>
      <c r="AW183" s="186" t="str">
        <f t="shared" si="121"/>
        <v/>
      </c>
      <c r="AX183" s="184" t="str">
        <f t="shared" si="122"/>
        <v/>
      </c>
      <c r="AY183" s="186" t="str">
        <f>IF(AX183="","",IF(R183="Refreshment Beverage",ROUND(SUM(AX183*Rates!K$19),4),ROUND(SUM(AX183*(Rates!J$8/100)),4)))</f>
        <v/>
      </c>
      <c r="AZ183" s="183" t="str">
        <f t="shared" si="123"/>
        <v/>
      </c>
      <c r="BA183" s="185" t="str">
        <f t="shared" si="124"/>
        <v/>
      </c>
      <c r="BD183" s="171"/>
      <c r="BE183" s="171"/>
      <c r="BF183" s="171"/>
      <c r="BG183" s="171"/>
    </row>
    <row r="184" spans="1:59" ht="15" customHeight="1" x14ac:dyDescent="0.3">
      <c r="A184" s="172"/>
      <c r="B184" s="172"/>
      <c r="C184" s="172"/>
      <c r="D184" s="173"/>
      <c r="E184" s="173"/>
      <c r="F184" s="173"/>
      <c r="G184" s="173"/>
      <c r="H184" s="173"/>
      <c r="I184" s="174"/>
      <c r="J184" s="175"/>
      <c r="K184" s="176" t="str">
        <f t="shared" si="96"/>
        <v/>
      </c>
      <c r="L184" s="177" t="str">
        <f t="shared" si="97"/>
        <v/>
      </c>
      <c r="M184" s="178" t="str">
        <f t="shared" si="98"/>
        <v/>
      </c>
      <c r="N184" s="44" t="str" cm="1">
        <f t="array" ref="N184">IFERROR(IF(_xlfn.SINGLE(A:A)="","",IF(R184="Beer",SUM(LOOKUP(2,1/(Rates!$B$3:$B$5&lt;=W184)/(Rates!$C$3:$C$5&gt;=W184),Rates!$D$3:$D$5)*(X184/100)*W184),IF(R184="Refreshment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44" t="str">
        <f t="shared" si="99"/>
        <v/>
      </c>
      <c r="P184" s="13"/>
      <c r="Q184" s="179" t="str">
        <f t="shared" si="100"/>
        <v/>
      </c>
      <c r="R184" s="180" t="str">
        <f t="shared" si="101"/>
        <v/>
      </c>
      <c r="S184" s="13" t="str">
        <f>IF(A184="","",IF(R184="Refreshment Beverage",VLOOKUP(VALUE(Q184),Rates!G$15:L$19,2,0),VLOOKUP(VALUE(Q184),Rates!G$4:L$8,2,0)))</f>
        <v/>
      </c>
      <c r="T184" s="13" t="str">
        <f t="shared" si="102"/>
        <v/>
      </c>
      <c r="U184" s="181" t="str">
        <f t="shared" si="103"/>
        <v/>
      </c>
      <c r="V184" s="13" t="str">
        <f t="shared" si="104"/>
        <v/>
      </c>
      <c r="W184" s="13" t="str">
        <f t="shared" si="105"/>
        <v/>
      </c>
      <c r="X184" s="182" t="str">
        <f t="shared" si="106"/>
        <v/>
      </c>
      <c r="Y184" s="183" t="str">
        <f>IF(A:A="","",IF(R184="Refreshment Beverage",VLOOKUP(Q184,Rates!G$15:L$19,6,0)*W184,VLOOKUP(Q184,Rates!G$4:L$12,6,0)*W184))</f>
        <v/>
      </c>
      <c r="Z184" s="183" t="str">
        <f t="shared" si="107"/>
        <v/>
      </c>
      <c r="AA184" s="17">
        <f t="shared" si="95"/>
        <v>0</v>
      </c>
      <c r="AB184" s="177" t="str" cm="1">
        <f t="array" ref="AB184">IF(_xlfn.SINGLE(A:A)="","",IF(R184="Refreshment Beverage","",IF(AND(R184="Beer",Q184=0),SUM(LOOKUP(2,1/(Rates!$B$15:$B$18&lt;=W184)/(Rates!$C$15:$C$18&gt;=W184),Rates!$D$15:$D$18)*W184),VLOOKUP(VALUE(_xlfn.SINGLE(Q:Q)),Rates!A:B,2,0)*W184)))</f>
        <v/>
      </c>
      <c r="AC184" s="177" t="str" cm="1">
        <f t="array" ref="AC184">IF(_xlfn.SINGLE(A:A)="","",IF(R184="Refreshment Beverage","",IF(AND(R184="Beer",Q184=0),SUM(LOOKUP(2,1/(Rates!$B$15:$B$18&lt;=W184)/(Rates!$C$15:$C$18&gt;=W184),Rates!$E$15:$E$18)*W184),VLOOKUP(VALUE(_xlfn.SINGLE(Q:Q)),Rates!A:C,3,0)*W184)))</f>
        <v/>
      </c>
      <c r="AD184" s="168">
        <f>IFERROR(IF(OR(Q184=1,Q184=2,Q184=3,Q184=4),VLOOKUP(Q184,Rates!$A$31:$B$34,2,0)*W184,IF(V184=1,VLOOKUP(U184,'REB BEV MIN MKUP'!B:E,4,0),IF(V184&gt;1,VLOOKUP(VALUE(W184),'REB BEV MIN MKUP'!O:Q,3,0),0))),0)</f>
        <v>0</v>
      </c>
      <c r="AE184" s="177" t="str">
        <f t="shared" si="108"/>
        <v/>
      </c>
      <c r="AF184" s="13" t="str">
        <f t="shared" si="109"/>
        <v/>
      </c>
      <c r="AG184" s="177" t="str">
        <f t="shared" si="110"/>
        <v/>
      </c>
      <c r="AH184" s="184" t="str">
        <f t="shared" si="111"/>
        <v/>
      </c>
      <c r="AI184" s="184" t="str">
        <f>IF(AE:AE="","",IF(R184="Refreshment Beverage",AK184*(Rates!J$19/100),ROUND(SUM(AH184*(Rates!$J$8/100)),4)))</f>
        <v/>
      </c>
      <c r="AJ184" s="183" t="str">
        <f t="shared" si="112"/>
        <v/>
      </c>
      <c r="AK184" s="185" t="str">
        <f t="shared" si="113"/>
        <v/>
      </c>
      <c r="AL184" s="177" t="str">
        <f t="shared" si="114"/>
        <v/>
      </c>
      <c r="AM184" s="13" t="str">
        <f>IF(AS184="","",IF(R184="Refreshment Beverage",ROUND(AS184*Rates!K$19,4),ROUND(AO184*(VLOOKUP(VALUE(Q184),Rates!G$4:L$12,3,0)),4)))</f>
        <v/>
      </c>
      <c r="AN184" s="183" t="str">
        <f>IF(AS184="","",IF(R184="Refreshment Beverage",AS184*(Rates!J$19/100),MAX(AM184,AB184)))</f>
        <v/>
      </c>
      <c r="AO184" s="186" t="str">
        <f t="shared" si="115"/>
        <v/>
      </c>
      <c r="AP184" s="186" t="str">
        <f t="shared" si="116"/>
        <v/>
      </c>
      <c r="AQ184" s="186" t="str">
        <f>IF(AS184="","",IF(R184="Refreshment Beverage",ROUND(SUM(VLOOKUP(Q:Q,Rates!G$15:L$19,3,0)*(AS184-Y184-Z184-AA184)),4),ROUND(SUM(Rates!$K$8*AS184),4)))</f>
        <v/>
      </c>
      <c r="AR184" s="184" t="str">
        <f t="shared" si="117"/>
        <v/>
      </c>
      <c r="AS184" s="185" t="str">
        <f t="shared" si="118"/>
        <v/>
      </c>
      <c r="AT184" s="177" t="str">
        <f t="shared" si="119"/>
        <v/>
      </c>
      <c r="AU184" s="13" t="str">
        <f>IF(AX184="","",IF(R184="Refreshment Beverage",ROUND((BA184-Y184-Z184-AA184)*VLOOKUP(VALUE(Q184),Rates!G$15:L$19,3,0),4),ROUND(AW184*(VLOOKUP(VALUE(Q184),Rates!G:L,3,0)),4)))</f>
        <v/>
      </c>
      <c r="AV184" s="183" t="str">
        <f t="shared" si="120"/>
        <v/>
      </c>
      <c r="AW184" s="186" t="str">
        <f t="shared" si="121"/>
        <v/>
      </c>
      <c r="AX184" s="184" t="str">
        <f t="shared" si="122"/>
        <v/>
      </c>
      <c r="AY184" s="186" t="str">
        <f>IF(AX184="","",IF(R184="Refreshment Beverage",ROUND(SUM(AX184*Rates!K$19),4),ROUND(SUM(AX184*(Rates!J$8/100)),4)))</f>
        <v/>
      </c>
      <c r="AZ184" s="183" t="str">
        <f t="shared" si="123"/>
        <v/>
      </c>
      <c r="BA184" s="185" t="str">
        <f t="shared" si="124"/>
        <v/>
      </c>
      <c r="BD184" s="171"/>
      <c r="BE184" s="171"/>
      <c r="BF184" s="171"/>
      <c r="BG184" s="171"/>
    </row>
    <row r="185" spans="1:59" ht="15" customHeight="1" x14ac:dyDescent="0.3">
      <c r="A185" s="172"/>
      <c r="B185" s="172"/>
      <c r="C185" s="172"/>
      <c r="D185" s="173"/>
      <c r="E185" s="173"/>
      <c r="F185" s="173"/>
      <c r="G185" s="173"/>
      <c r="H185" s="173"/>
      <c r="I185" s="174"/>
      <c r="J185" s="175"/>
      <c r="K185" s="176" t="str">
        <f t="shared" si="96"/>
        <v/>
      </c>
      <c r="L185" s="177" t="str">
        <f t="shared" si="97"/>
        <v/>
      </c>
      <c r="M185" s="178" t="str">
        <f t="shared" si="98"/>
        <v/>
      </c>
      <c r="N185" s="44" t="str" cm="1">
        <f t="array" ref="N185">IFERROR(IF(_xlfn.SINGLE(A:A)="","",IF(R185="Beer",SUM(LOOKUP(2,1/(Rates!$B$3:$B$5&lt;=W185)/(Rates!$C$3:$C$5&gt;=W185),Rates!$D$3:$D$5)*(X185/100)*W185),IF(R185="Refreshment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44" t="str">
        <f t="shared" si="99"/>
        <v/>
      </c>
      <c r="P185" s="13"/>
      <c r="Q185" s="179" t="str">
        <f t="shared" si="100"/>
        <v/>
      </c>
      <c r="R185" s="180" t="str">
        <f t="shared" si="101"/>
        <v/>
      </c>
      <c r="S185" s="13" t="str">
        <f>IF(A185="","",IF(R185="Refreshment Beverage",VLOOKUP(VALUE(Q185),Rates!G$15:L$19,2,0),VLOOKUP(VALUE(Q185),Rates!G$4:L$8,2,0)))</f>
        <v/>
      </c>
      <c r="T185" s="13" t="str">
        <f t="shared" si="102"/>
        <v/>
      </c>
      <c r="U185" s="181" t="str">
        <f t="shared" si="103"/>
        <v/>
      </c>
      <c r="V185" s="13" t="str">
        <f t="shared" si="104"/>
        <v/>
      </c>
      <c r="W185" s="13" t="str">
        <f t="shared" si="105"/>
        <v/>
      </c>
      <c r="X185" s="182" t="str">
        <f t="shared" si="106"/>
        <v/>
      </c>
      <c r="Y185" s="183" t="str">
        <f>IF(A:A="","",IF(R185="Refreshment Beverage",VLOOKUP(Q185,Rates!G$15:L$19,6,0)*W185,VLOOKUP(Q185,Rates!G$4:L$12,6,0)*W185))</f>
        <v/>
      </c>
      <c r="Z185" s="183" t="str">
        <f t="shared" si="107"/>
        <v/>
      </c>
      <c r="AA185" s="17">
        <f t="shared" si="95"/>
        <v>0</v>
      </c>
      <c r="AB185" s="177" t="str" cm="1">
        <f t="array" ref="AB185">IF(_xlfn.SINGLE(A:A)="","",IF(R185="Refreshment Beverage","",IF(AND(R185="Beer",Q185=0),SUM(LOOKUP(2,1/(Rates!$B$15:$B$18&lt;=W185)/(Rates!$C$15:$C$18&gt;=W185),Rates!$D$15:$D$18)*W185),VLOOKUP(VALUE(_xlfn.SINGLE(Q:Q)),Rates!A:B,2,0)*W185)))</f>
        <v/>
      </c>
      <c r="AC185" s="177" t="str" cm="1">
        <f t="array" ref="AC185">IF(_xlfn.SINGLE(A:A)="","",IF(R185="Refreshment Beverage","",IF(AND(R185="Beer",Q185=0),SUM(LOOKUP(2,1/(Rates!$B$15:$B$18&lt;=W185)/(Rates!$C$15:$C$18&gt;=W185),Rates!$E$15:$E$18)*W185),VLOOKUP(VALUE(_xlfn.SINGLE(Q:Q)),Rates!A:C,3,0)*W185)))</f>
        <v/>
      </c>
      <c r="AD185" s="168">
        <f>IFERROR(IF(OR(Q185=1,Q185=2,Q185=3,Q185=4),VLOOKUP(Q185,Rates!$A$31:$B$34,2,0)*W185,IF(V185=1,VLOOKUP(U185,'REB BEV MIN MKUP'!B:E,4,0),IF(V185&gt;1,VLOOKUP(VALUE(W185),'REB BEV MIN MKUP'!O:Q,3,0),0))),0)</f>
        <v>0</v>
      </c>
      <c r="AE185" s="177" t="str">
        <f t="shared" si="108"/>
        <v/>
      </c>
      <c r="AF185" s="13" t="str">
        <f t="shared" si="109"/>
        <v/>
      </c>
      <c r="AG185" s="177" t="str">
        <f t="shared" si="110"/>
        <v/>
      </c>
      <c r="AH185" s="184" t="str">
        <f t="shared" si="111"/>
        <v/>
      </c>
      <c r="AI185" s="184" t="str">
        <f>IF(AE:AE="","",IF(R185="Refreshment Beverage",AK185*(Rates!J$19/100),ROUND(SUM(AH185*(Rates!$J$8/100)),4)))</f>
        <v/>
      </c>
      <c r="AJ185" s="183" t="str">
        <f t="shared" si="112"/>
        <v/>
      </c>
      <c r="AK185" s="185" t="str">
        <f t="shared" si="113"/>
        <v/>
      </c>
      <c r="AL185" s="177" t="str">
        <f t="shared" si="114"/>
        <v/>
      </c>
      <c r="AM185" s="13" t="str">
        <f>IF(AS185="","",IF(R185="Refreshment Beverage",ROUND(AS185*Rates!K$19,4),ROUND(AO185*(VLOOKUP(VALUE(Q185),Rates!G$4:L$12,3,0)),4)))</f>
        <v/>
      </c>
      <c r="AN185" s="183" t="str">
        <f>IF(AS185="","",IF(R185="Refreshment Beverage",AS185*(Rates!J$19/100),MAX(AM185,AB185)))</f>
        <v/>
      </c>
      <c r="AO185" s="186" t="str">
        <f t="shared" si="115"/>
        <v/>
      </c>
      <c r="AP185" s="186" t="str">
        <f t="shared" si="116"/>
        <v/>
      </c>
      <c r="AQ185" s="186" t="str">
        <f>IF(AS185="","",IF(R185="Refreshment Beverage",ROUND(SUM(VLOOKUP(Q:Q,Rates!G$15:L$19,3,0)*(AS185-Y185-Z185-AA185)),4),ROUND(SUM(Rates!$K$8*AS185),4)))</f>
        <v/>
      </c>
      <c r="AR185" s="184" t="str">
        <f t="shared" si="117"/>
        <v/>
      </c>
      <c r="AS185" s="185" t="str">
        <f t="shared" si="118"/>
        <v/>
      </c>
      <c r="AT185" s="177" t="str">
        <f t="shared" si="119"/>
        <v/>
      </c>
      <c r="AU185" s="13" t="str">
        <f>IF(AX185="","",IF(R185="Refreshment Beverage",ROUND((BA185-Y185-Z185-AA185)*VLOOKUP(VALUE(Q185),Rates!G$15:L$19,3,0),4),ROUND(AW185*(VLOOKUP(VALUE(Q185),Rates!G:L,3,0)),4)))</f>
        <v/>
      </c>
      <c r="AV185" s="183" t="str">
        <f t="shared" si="120"/>
        <v/>
      </c>
      <c r="AW185" s="186" t="str">
        <f t="shared" si="121"/>
        <v/>
      </c>
      <c r="AX185" s="184" t="str">
        <f t="shared" si="122"/>
        <v/>
      </c>
      <c r="AY185" s="186" t="str">
        <f>IF(AX185="","",IF(R185="Refreshment Beverage",ROUND(SUM(AX185*Rates!K$19),4),ROUND(SUM(AX185*(Rates!J$8/100)),4)))</f>
        <v/>
      </c>
      <c r="AZ185" s="183" t="str">
        <f t="shared" si="123"/>
        <v/>
      </c>
      <c r="BA185" s="185" t="str">
        <f t="shared" si="124"/>
        <v/>
      </c>
      <c r="BD185" s="171"/>
      <c r="BE185" s="171"/>
      <c r="BF185" s="171"/>
      <c r="BG185" s="171"/>
    </row>
    <row r="186" spans="1:59" ht="15" customHeight="1" x14ac:dyDescent="0.3">
      <c r="A186" s="172"/>
      <c r="B186" s="172"/>
      <c r="C186" s="172"/>
      <c r="D186" s="173"/>
      <c r="E186" s="173"/>
      <c r="F186" s="173"/>
      <c r="G186" s="173"/>
      <c r="H186" s="173"/>
      <c r="I186" s="174"/>
      <c r="J186" s="175"/>
      <c r="K186" s="176" t="str">
        <f t="shared" si="96"/>
        <v/>
      </c>
      <c r="L186" s="177" t="str">
        <f t="shared" si="97"/>
        <v/>
      </c>
      <c r="M186" s="178" t="str">
        <f t="shared" si="98"/>
        <v/>
      </c>
      <c r="N186" s="44" t="str" cm="1">
        <f t="array" ref="N186">IFERROR(IF(_xlfn.SINGLE(A:A)="","",IF(R186="Beer",SUM(LOOKUP(2,1/(Rates!$B$3:$B$5&lt;=W186)/(Rates!$C$3:$C$5&gt;=W186),Rates!$D$3:$D$5)*(X186/100)*W186),IF(R186="Refreshment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44" t="str">
        <f t="shared" si="99"/>
        <v/>
      </c>
      <c r="P186" s="13"/>
      <c r="Q186" s="179" t="str">
        <f t="shared" si="100"/>
        <v/>
      </c>
      <c r="R186" s="180" t="str">
        <f t="shared" si="101"/>
        <v/>
      </c>
      <c r="S186" s="13" t="str">
        <f>IF(A186="","",IF(R186="Refreshment Beverage",VLOOKUP(VALUE(Q186),Rates!G$15:L$19,2,0),VLOOKUP(VALUE(Q186),Rates!G$4:L$8,2,0)))</f>
        <v/>
      </c>
      <c r="T186" s="13" t="str">
        <f t="shared" si="102"/>
        <v/>
      </c>
      <c r="U186" s="181" t="str">
        <f t="shared" si="103"/>
        <v/>
      </c>
      <c r="V186" s="13" t="str">
        <f t="shared" si="104"/>
        <v/>
      </c>
      <c r="W186" s="13" t="str">
        <f t="shared" si="105"/>
        <v/>
      </c>
      <c r="X186" s="182" t="str">
        <f t="shared" si="106"/>
        <v/>
      </c>
      <c r="Y186" s="183" t="str">
        <f>IF(A:A="","",IF(R186="Refreshment Beverage",VLOOKUP(Q186,Rates!G$15:L$19,6,0)*W186,VLOOKUP(Q186,Rates!G$4:L$12,6,0)*W186))</f>
        <v/>
      </c>
      <c r="Z186" s="183" t="str">
        <f t="shared" si="107"/>
        <v/>
      </c>
      <c r="AA186" s="17">
        <f t="shared" si="95"/>
        <v>0</v>
      </c>
      <c r="AB186" s="177" t="str" cm="1">
        <f t="array" ref="AB186">IF(_xlfn.SINGLE(A:A)="","",IF(R186="Refreshment Beverage","",IF(AND(R186="Beer",Q186=0),SUM(LOOKUP(2,1/(Rates!$B$15:$B$18&lt;=W186)/(Rates!$C$15:$C$18&gt;=W186),Rates!$D$15:$D$18)*W186),VLOOKUP(VALUE(_xlfn.SINGLE(Q:Q)),Rates!A:B,2,0)*W186)))</f>
        <v/>
      </c>
      <c r="AC186" s="177" t="str" cm="1">
        <f t="array" ref="AC186">IF(_xlfn.SINGLE(A:A)="","",IF(R186="Refreshment Beverage","",IF(AND(R186="Beer",Q186=0),SUM(LOOKUP(2,1/(Rates!$B$15:$B$18&lt;=W186)/(Rates!$C$15:$C$18&gt;=W186),Rates!$E$15:$E$18)*W186),VLOOKUP(VALUE(_xlfn.SINGLE(Q:Q)),Rates!A:C,3,0)*W186)))</f>
        <v/>
      </c>
      <c r="AD186" s="168">
        <f>IFERROR(IF(OR(Q186=1,Q186=2,Q186=3,Q186=4),VLOOKUP(Q186,Rates!$A$31:$B$34,2,0)*W186,IF(V186=1,VLOOKUP(U186,'REB BEV MIN MKUP'!B:E,4,0),IF(V186&gt;1,VLOOKUP(VALUE(W186),'REB BEV MIN MKUP'!O:Q,3,0),0))),0)</f>
        <v>0</v>
      </c>
      <c r="AE186" s="177" t="str">
        <f t="shared" si="108"/>
        <v/>
      </c>
      <c r="AF186" s="13" t="str">
        <f t="shared" si="109"/>
        <v/>
      </c>
      <c r="AG186" s="177" t="str">
        <f t="shared" si="110"/>
        <v/>
      </c>
      <c r="AH186" s="184" t="str">
        <f t="shared" si="111"/>
        <v/>
      </c>
      <c r="AI186" s="184" t="str">
        <f>IF(AE:AE="","",IF(R186="Refreshment Beverage",AK186*(Rates!J$19/100),ROUND(SUM(AH186*(Rates!$J$8/100)),4)))</f>
        <v/>
      </c>
      <c r="AJ186" s="183" t="str">
        <f t="shared" si="112"/>
        <v/>
      </c>
      <c r="AK186" s="185" t="str">
        <f t="shared" si="113"/>
        <v/>
      </c>
      <c r="AL186" s="177" t="str">
        <f t="shared" si="114"/>
        <v/>
      </c>
      <c r="AM186" s="13" t="str">
        <f>IF(AS186="","",IF(R186="Refreshment Beverage",ROUND(AS186*Rates!K$19,4),ROUND(AO186*(VLOOKUP(VALUE(Q186),Rates!G$4:L$12,3,0)),4)))</f>
        <v/>
      </c>
      <c r="AN186" s="183" t="str">
        <f>IF(AS186="","",IF(R186="Refreshment Beverage",AS186*(Rates!J$19/100),MAX(AM186,AB186)))</f>
        <v/>
      </c>
      <c r="AO186" s="186" t="str">
        <f t="shared" si="115"/>
        <v/>
      </c>
      <c r="AP186" s="186" t="str">
        <f t="shared" si="116"/>
        <v/>
      </c>
      <c r="AQ186" s="186" t="str">
        <f>IF(AS186="","",IF(R186="Refreshment Beverage",ROUND(SUM(VLOOKUP(Q:Q,Rates!G$15:L$19,3,0)*(AS186-Y186-Z186-AA186)),4),ROUND(SUM(Rates!$K$8*AS186),4)))</f>
        <v/>
      </c>
      <c r="AR186" s="184" t="str">
        <f t="shared" si="117"/>
        <v/>
      </c>
      <c r="AS186" s="185" t="str">
        <f t="shared" si="118"/>
        <v/>
      </c>
      <c r="AT186" s="177" t="str">
        <f t="shared" si="119"/>
        <v/>
      </c>
      <c r="AU186" s="13" t="str">
        <f>IF(AX186="","",IF(R186="Refreshment Beverage",ROUND((BA186-Y186-Z186-AA186)*VLOOKUP(VALUE(Q186),Rates!G$15:L$19,3,0),4),ROUND(AW186*(VLOOKUP(VALUE(Q186),Rates!G:L,3,0)),4)))</f>
        <v/>
      </c>
      <c r="AV186" s="183" t="str">
        <f t="shared" si="120"/>
        <v/>
      </c>
      <c r="AW186" s="186" t="str">
        <f t="shared" si="121"/>
        <v/>
      </c>
      <c r="AX186" s="184" t="str">
        <f t="shared" si="122"/>
        <v/>
      </c>
      <c r="AY186" s="186" t="str">
        <f>IF(AX186="","",IF(R186="Refreshment Beverage",ROUND(SUM(AX186*Rates!K$19),4),ROUND(SUM(AX186*(Rates!J$8/100)),4)))</f>
        <v/>
      </c>
      <c r="AZ186" s="183" t="str">
        <f t="shared" si="123"/>
        <v/>
      </c>
      <c r="BA186" s="185" t="str">
        <f t="shared" si="124"/>
        <v/>
      </c>
      <c r="BD186" s="171"/>
      <c r="BE186" s="171"/>
      <c r="BF186" s="171"/>
      <c r="BG186" s="171"/>
    </row>
    <row r="187" spans="1:59" ht="15" customHeight="1" x14ac:dyDescent="0.3">
      <c r="A187" s="172"/>
      <c r="B187" s="172"/>
      <c r="C187" s="172"/>
      <c r="D187" s="173"/>
      <c r="E187" s="173"/>
      <c r="F187" s="173"/>
      <c r="G187" s="173"/>
      <c r="H187" s="173"/>
      <c r="I187" s="174"/>
      <c r="J187" s="175"/>
      <c r="K187" s="176" t="str">
        <f t="shared" si="96"/>
        <v/>
      </c>
      <c r="L187" s="177" t="str">
        <f t="shared" si="97"/>
        <v/>
      </c>
      <c r="M187" s="178" t="str">
        <f t="shared" si="98"/>
        <v/>
      </c>
      <c r="N187" s="44" t="str" cm="1">
        <f t="array" ref="N187">IFERROR(IF(_xlfn.SINGLE(A:A)="","",IF(R187="Beer",SUM(LOOKUP(2,1/(Rates!$B$3:$B$5&lt;=W187)/(Rates!$C$3:$C$5&gt;=W187),Rates!$D$3:$D$5)*(X187/100)*W187),IF(R187="Refreshment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44" t="str">
        <f t="shared" si="99"/>
        <v/>
      </c>
      <c r="P187" s="13"/>
      <c r="Q187" s="179" t="str">
        <f t="shared" si="100"/>
        <v/>
      </c>
      <c r="R187" s="180" t="str">
        <f t="shared" si="101"/>
        <v/>
      </c>
      <c r="S187" s="13" t="str">
        <f>IF(A187="","",IF(R187="Refreshment Beverage",VLOOKUP(VALUE(Q187),Rates!G$15:L$19,2,0),VLOOKUP(VALUE(Q187),Rates!G$4:L$8,2,0)))</f>
        <v/>
      </c>
      <c r="T187" s="13" t="str">
        <f t="shared" si="102"/>
        <v/>
      </c>
      <c r="U187" s="181" t="str">
        <f t="shared" si="103"/>
        <v/>
      </c>
      <c r="V187" s="13" t="str">
        <f t="shared" si="104"/>
        <v/>
      </c>
      <c r="W187" s="13" t="str">
        <f t="shared" si="105"/>
        <v/>
      </c>
      <c r="X187" s="182" t="str">
        <f t="shared" si="106"/>
        <v/>
      </c>
      <c r="Y187" s="183" t="str">
        <f>IF(A:A="","",IF(R187="Refreshment Beverage",VLOOKUP(Q187,Rates!G$15:L$19,6,0)*W187,VLOOKUP(Q187,Rates!G$4:L$12,6,0)*W187))</f>
        <v/>
      </c>
      <c r="Z187" s="183" t="str">
        <f t="shared" si="107"/>
        <v/>
      </c>
      <c r="AA187" s="17">
        <f t="shared" si="95"/>
        <v>0</v>
      </c>
      <c r="AB187" s="177" t="str" cm="1">
        <f t="array" ref="AB187">IF(_xlfn.SINGLE(A:A)="","",IF(R187="Refreshment Beverage","",IF(AND(R187="Beer",Q187=0),SUM(LOOKUP(2,1/(Rates!$B$15:$B$18&lt;=W187)/(Rates!$C$15:$C$18&gt;=W187),Rates!$D$15:$D$18)*W187),VLOOKUP(VALUE(_xlfn.SINGLE(Q:Q)),Rates!A:B,2,0)*W187)))</f>
        <v/>
      </c>
      <c r="AC187" s="177" t="str" cm="1">
        <f t="array" ref="AC187">IF(_xlfn.SINGLE(A:A)="","",IF(R187="Refreshment Beverage","",IF(AND(R187="Beer",Q187=0),SUM(LOOKUP(2,1/(Rates!$B$15:$B$18&lt;=W187)/(Rates!$C$15:$C$18&gt;=W187),Rates!$E$15:$E$18)*W187),VLOOKUP(VALUE(_xlfn.SINGLE(Q:Q)),Rates!A:C,3,0)*W187)))</f>
        <v/>
      </c>
      <c r="AD187" s="168">
        <f>IFERROR(IF(OR(Q187=1,Q187=2,Q187=3,Q187=4),VLOOKUP(Q187,Rates!$A$31:$B$34,2,0)*W187,IF(V187=1,VLOOKUP(U187,'REB BEV MIN MKUP'!B:E,4,0),IF(V187&gt;1,VLOOKUP(VALUE(W187),'REB BEV MIN MKUP'!O:Q,3,0),0))),0)</f>
        <v>0</v>
      </c>
      <c r="AE187" s="177" t="str">
        <f t="shared" si="108"/>
        <v/>
      </c>
      <c r="AF187" s="13" t="str">
        <f t="shared" si="109"/>
        <v/>
      </c>
      <c r="AG187" s="177" t="str">
        <f t="shared" si="110"/>
        <v/>
      </c>
      <c r="AH187" s="184" t="str">
        <f t="shared" si="111"/>
        <v/>
      </c>
      <c r="AI187" s="184" t="str">
        <f>IF(AE:AE="","",IF(R187="Refreshment Beverage",AK187*(Rates!J$19/100),ROUND(SUM(AH187*(Rates!$J$8/100)),4)))</f>
        <v/>
      </c>
      <c r="AJ187" s="183" t="str">
        <f t="shared" si="112"/>
        <v/>
      </c>
      <c r="AK187" s="185" t="str">
        <f t="shared" si="113"/>
        <v/>
      </c>
      <c r="AL187" s="177" t="str">
        <f t="shared" si="114"/>
        <v/>
      </c>
      <c r="AM187" s="13" t="str">
        <f>IF(AS187="","",IF(R187="Refreshment Beverage",ROUND(AS187*Rates!K$19,4),ROUND(AO187*(VLOOKUP(VALUE(Q187),Rates!G$4:L$12,3,0)),4)))</f>
        <v/>
      </c>
      <c r="AN187" s="183" t="str">
        <f>IF(AS187="","",IF(R187="Refreshment Beverage",AS187*(Rates!J$19/100),MAX(AM187,AB187)))</f>
        <v/>
      </c>
      <c r="AO187" s="186" t="str">
        <f t="shared" si="115"/>
        <v/>
      </c>
      <c r="AP187" s="186" t="str">
        <f t="shared" si="116"/>
        <v/>
      </c>
      <c r="AQ187" s="186" t="str">
        <f>IF(AS187="","",IF(R187="Refreshment Beverage",ROUND(SUM(VLOOKUP(Q:Q,Rates!G$15:L$19,3,0)*(AS187-Y187-Z187-AA187)),4),ROUND(SUM(Rates!$K$8*AS187),4)))</f>
        <v/>
      </c>
      <c r="AR187" s="184" t="str">
        <f t="shared" si="117"/>
        <v/>
      </c>
      <c r="AS187" s="185" t="str">
        <f t="shared" si="118"/>
        <v/>
      </c>
      <c r="AT187" s="177" t="str">
        <f t="shared" si="119"/>
        <v/>
      </c>
      <c r="AU187" s="13" t="str">
        <f>IF(AX187="","",IF(R187="Refreshment Beverage",ROUND((BA187-Y187-Z187-AA187)*VLOOKUP(VALUE(Q187),Rates!G$15:L$19,3,0),4),ROUND(AW187*(VLOOKUP(VALUE(Q187),Rates!G:L,3,0)),4)))</f>
        <v/>
      </c>
      <c r="AV187" s="183" t="str">
        <f t="shared" si="120"/>
        <v/>
      </c>
      <c r="AW187" s="186" t="str">
        <f t="shared" si="121"/>
        <v/>
      </c>
      <c r="AX187" s="184" t="str">
        <f t="shared" si="122"/>
        <v/>
      </c>
      <c r="AY187" s="186" t="str">
        <f>IF(AX187="","",IF(R187="Refreshment Beverage",ROUND(SUM(AX187*Rates!K$19),4),ROUND(SUM(AX187*(Rates!J$8/100)),4)))</f>
        <v/>
      </c>
      <c r="AZ187" s="183" t="str">
        <f t="shared" si="123"/>
        <v/>
      </c>
      <c r="BA187" s="185" t="str">
        <f t="shared" si="124"/>
        <v/>
      </c>
      <c r="BD187" s="171"/>
      <c r="BE187" s="171"/>
      <c r="BF187" s="171"/>
      <c r="BG187" s="171"/>
    </row>
    <row r="188" spans="1:59" ht="15" customHeight="1" x14ac:dyDescent="0.3">
      <c r="A188" s="172"/>
      <c r="B188" s="172"/>
      <c r="C188" s="172"/>
      <c r="D188" s="173"/>
      <c r="E188" s="173"/>
      <c r="F188" s="173"/>
      <c r="G188" s="173"/>
      <c r="H188" s="173"/>
      <c r="I188" s="174"/>
      <c r="J188" s="175"/>
      <c r="K188" s="176" t="str">
        <f t="shared" si="96"/>
        <v/>
      </c>
      <c r="L188" s="177" t="str">
        <f t="shared" si="97"/>
        <v/>
      </c>
      <c r="M188" s="178" t="str">
        <f t="shared" si="98"/>
        <v/>
      </c>
      <c r="N188" s="44" t="str" cm="1">
        <f t="array" ref="N188">IFERROR(IF(_xlfn.SINGLE(A:A)="","",IF(R188="Beer",SUM(LOOKUP(2,1/(Rates!$B$3:$B$5&lt;=W188)/(Rates!$C$3:$C$5&gt;=W188),Rates!$D$3:$D$5)*(X188/100)*W188),IF(R188="Refreshment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44" t="str">
        <f t="shared" si="99"/>
        <v/>
      </c>
      <c r="P188" s="13"/>
      <c r="Q188" s="179" t="str">
        <f t="shared" si="100"/>
        <v/>
      </c>
      <c r="R188" s="180" t="str">
        <f t="shared" si="101"/>
        <v/>
      </c>
      <c r="S188" s="13" t="str">
        <f>IF(A188="","",IF(R188="Refreshment Beverage",VLOOKUP(VALUE(Q188),Rates!G$15:L$19,2,0),VLOOKUP(VALUE(Q188),Rates!G$4:L$8,2,0)))</f>
        <v/>
      </c>
      <c r="T188" s="13" t="str">
        <f t="shared" si="102"/>
        <v/>
      </c>
      <c r="U188" s="181" t="str">
        <f t="shared" si="103"/>
        <v/>
      </c>
      <c r="V188" s="13" t="str">
        <f t="shared" si="104"/>
        <v/>
      </c>
      <c r="W188" s="13" t="str">
        <f t="shared" si="105"/>
        <v/>
      </c>
      <c r="X188" s="182" t="str">
        <f t="shared" si="106"/>
        <v/>
      </c>
      <c r="Y188" s="183" t="str">
        <f>IF(A:A="","",IF(R188="Refreshment Beverage",VLOOKUP(Q188,Rates!G$15:L$19,6,0)*W188,VLOOKUP(Q188,Rates!G$4:L$12,6,0)*W188))</f>
        <v/>
      </c>
      <c r="Z188" s="183" t="str">
        <f t="shared" si="107"/>
        <v/>
      </c>
      <c r="AA188" s="17">
        <f t="shared" si="95"/>
        <v>0</v>
      </c>
      <c r="AB188" s="177" t="str" cm="1">
        <f t="array" ref="AB188">IF(_xlfn.SINGLE(A:A)="","",IF(R188="Refreshment Beverage","",IF(AND(R188="Beer",Q188=0),SUM(LOOKUP(2,1/(Rates!$B$15:$B$18&lt;=W188)/(Rates!$C$15:$C$18&gt;=W188),Rates!$D$15:$D$18)*W188),VLOOKUP(VALUE(_xlfn.SINGLE(Q:Q)),Rates!A:B,2,0)*W188)))</f>
        <v/>
      </c>
      <c r="AC188" s="177" t="str" cm="1">
        <f t="array" ref="AC188">IF(_xlfn.SINGLE(A:A)="","",IF(R188="Refreshment Beverage","",IF(AND(R188="Beer",Q188=0),SUM(LOOKUP(2,1/(Rates!$B$15:$B$18&lt;=W188)/(Rates!$C$15:$C$18&gt;=W188),Rates!$E$15:$E$18)*W188),VLOOKUP(VALUE(_xlfn.SINGLE(Q:Q)),Rates!A:C,3,0)*W188)))</f>
        <v/>
      </c>
      <c r="AD188" s="168">
        <f>IFERROR(IF(OR(Q188=1,Q188=2,Q188=3,Q188=4),VLOOKUP(Q188,Rates!$A$31:$B$34,2,0)*W188,IF(V188=1,VLOOKUP(U188,'REB BEV MIN MKUP'!B:E,4,0),IF(V188&gt;1,VLOOKUP(VALUE(W188),'REB BEV MIN MKUP'!O:Q,3,0),0))),0)</f>
        <v>0</v>
      </c>
      <c r="AE188" s="177" t="str">
        <f t="shared" si="108"/>
        <v/>
      </c>
      <c r="AF188" s="13" t="str">
        <f t="shared" si="109"/>
        <v/>
      </c>
      <c r="AG188" s="177" t="str">
        <f t="shared" si="110"/>
        <v/>
      </c>
      <c r="AH188" s="184" t="str">
        <f t="shared" si="111"/>
        <v/>
      </c>
      <c r="AI188" s="184" t="str">
        <f>IF(AE:AE="","",IF(R188="Refreshment Beverage",AK188*(Rates!J$19/100),ROUND(SUM(AH188*(Rates!$J$8/100)),4)))</f>
        <v/>
      </c>
      <c r="AJ188" s="183" t="str">
        <f t="shared" si="112"/>
        <v/>
      </c>
      <c r="AK188" s="185" t="str">
        <f t="shared" si="113"/>
        <v/>
      </c>
      <c r="AL188" s="177" t="str">
        <f t="shared" si="114"/>
        <v/>
      </c>
      <c r="AM188" s="13" t="str">
        <f>IF(AS188="","",IF(R188="Refreshment Beverage",ROUND(AS188*Rates!K$19,4),ROUND(AO188*(VLOOKUP(VALUE(Q188),Rates!G$4:L$12,3,0)),4)))</f>
        <v/>
      </c>
      <c r="AN188" s="183" t="str">
        <f>IF(AS188="","",IF(R188="Refreshment Beverage",AS188*(Rates!J$19/100),MAX(AM188,AB188)))</f>
        <v/>
      </c>
      <c r="AO188" s="186" t="str">
        <f t="shared" si="115"/>
        <v/>
      </c>
      <c r="AP188" s="186" t="str">
        <f t="shared" si="116"/>
        <v/>
      </c>
      <c r="AQ188" s="186" t="str">
        <f>IF(AS188="","",IF(R188="Refreshment Beverage",ROUND(SUM(VLOOKUP(Q:Q,Rates!G$15:L$19,3,0)*(AS188-Y188-Z188-AA188)),4),ROUND(SUM(Rates!$K$8*AS188),4)))</f>
        <v/>
      </c>
      <c r="AR188" s="184" t="str">
        <f t="shared" si="117"/>
        <v/>
      </c>
      <c r="AS188" s="185" t="str">
        <f t="shared" si="118"/>
        <v/>
      </c>
      <c r="AT188" s="177" t="str">
        <f t="shared" si="119"/>
        <v/>
      </c>
      <c r="AU188" s="13" t="str">
        <f>IF(AX188="","",IF(R188="Refreshment Beverage",ROUND((BA188-Y188-Z188-AA188)*VLOOKUP(VALUE(Q188),Rates!G$15:L$19,3,0),4),ROUND(AW188*(VLOOKUP(VALUE(Q188),Rates!G:L,3,0)),4)))</f>
        <v/>
      </c>
      <c r="AV188" s="183" t="str">
        <f t="shared" si="120"/>
        <v/>
      </c>
      <c r="AW188" s="186" t="str">
        <f t="shared" si="121"/>
        <v/>
      </c>
      <c r="AX188" s="184" t="str">
        <f t="shared" si="122"/>
        <v/>
      </c>
      <c r="AY188" s="186" t="str">
        <f>IF(AX188="","",IF(R188="Refreshment Beverage",ROUND(SUM(AX188*Rates!K$19),4),ROUND(SUM(AX188*(Rates!J$8/100)),4)))</f>
        <v/>
      </c>
      <c r="AZ188" s="183" t="str">
        <f t="shared" si="123"/>
        <v/>
      </c>
      <c r="BA188" s="185" t="str">
        <f t="shared" si="124"/>
        <v/>
      </c>
      <c r="BD188" s="171"/>
      <c r="BE188" s="171"/>
      <c r="BF188" s="171"/>
      <c r="BG188" s="171"/>
    </row>
    <row r="189" spans="1:59" ht="15" customHeight="1" x14ac:dyDescent="0.3">
      <c r="A189" s="172"/>
      <c r="B189" s="172"/>
      <c r="C189" s="172"/>
      <c r="D189" s="173"/>
      <c r="E189" s="173"/>
      <c r="F189" s="173"/>
      <c r="G189" s="173"/>
      <c r="H189" s="173"/>
      <c r="I189" s="174"/>
      <c r="J189" s="175"/>
      <c r="K189" s="176" t="str">
        <f t="shared" si="96"/>
        <v/>
      </c>
      <c r="L189" s="177" t="str">
        <f t="shared" si="97"/>
        <v/>
      </c>
      <c r="M189" s="178" t="str">
        <f t="shared" si="98"/>
        <v/>
      </c>
      <c r="N189" s="44" t="str" cm="1">
        <f t="array" ref="N189">IFERROR(IF(_xlfn.SINGLE(A:A)="","",IF(R189="Beer",SUM(LOOKUP(2,1/(Rates!$B$3:$B$5&lt;=W189)/(Rates!$C$3:$C$5&gt;=W189),Rates!$D$3:$D$5)*(X189/100)*W189),IF(R189="Refreshment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44" t="str">
        <f t="shared" si="99"/>
        <v/>
      </c>
      <c r="P189" s="13"/>
      <c r="Q189" s="179" t="str">
        <f t="shared" si="100"/>
        <v/>
      </c>
      <c r="R189" s="180" t="str">
        <f t="shared" si="101"/>
        <v/>
      </c>
      <c r="S189" s="13" t="str">
        <f>IF(A189="","",IF(R189="Refreshment Beverage",VLOOKUP(VALUE(Q189),Rates!G$15:L$19,2,0),VLOOKUP(VALUE(Q189),Rates!G$4:L$8,2,0)))</f>
        <v/>
      </c>
      <c r="T189" s="13" t="str">
        <f t="shared" si="102"/>
        <v/>
      </c>
      <c r="U189" s="181" t="str">
        <f t="shared" si="103"/>
        <v/>
      </c>
      <c r="V189" s="13" t="str">
        <f t="shared" si="104"/>
        <v/>
      </c>
      <c r="W189" s="13" t="str">
        <f t="shared" si="105"/>
        <v/>
      </c>
      <c r="X189" s="182" t="str">
        <f t="shared" si="106"/>
        <v/>
      </c>
      <c r="Y189" s="183" t="str">
        <f>IF(A:A="","",IF(R189="Refreshment Beverage",VLOOKUP(Q189,Rates!G$15:L$19,6,0)*W189,VLOOKUP(Q189,Rates!G$4:L$12,6,0)*W189))</f>
        <v/>
      </c>
      <c r="Z189" s="183" t="str">
        <f t="shared" si="107"/>
        <v/>
      </c>
      <c r="AA189" s="17">
        <f t="shared" si="95"/>
        <v>0</v>
      </c>
      <c r="AB189" s="177" t="str" cm="1">
        <f t="array" ref="AB189">IF(_xlfn.SINGLE(A:A)="","",IF(R189="Refreshment Beverage","",IF(AND(R189="Beer",Q189=0),SUM(LOOKUP(2,1/(Rates!$B$15:$B$18&lt;=W189)/(Rates!$C$15:$C$18&gt;=W189),Rates!$D$15:$D$18)*W189),VLOOKUP(VALUE(_xlfn.SINGLE(Q:Q)),Rates!A:B,2,0)*W189)))</f>
        <v/>
      </c>
      <c r="AC189" s="177" t="str" cm="1">
        <f t="array" ref="AC189">IF(_xlfn.SINGLE(A:A)="","",IF(R189="Refreshment Beverage","",IF(AND(R189="Beer",Q189=0),SUM(LOOKUP(2,1/(Rates!$B$15:$B$18&lt;=W189)/(Rates!$C$15:$C$18&gt;=W189),Rates!$E$15:$E$18)*W189),VLOOKUP(VALUE(_xlfn.SINGLE(Q:Q)),Rates!A:C,3,0)*W189)))</f>
        <v/>
      </c>
      <c r="AD189" s="168">
        <f>IFERROR(IF(OR(Q189=1,Q189=2,Q189=3,Q189=4),VLOOKUP(Q189,Rates!$A$31:$B$34,2,0)*W189,IF(V189=1,VLOOKUP(U189,'REB BEV MIN MKUP'!B:E,4,0),IF(V189&gt;1,VLOOKUP(VALUE(W189),'REB BEV MIN MKUP'!O:Q,3,0),0))),0)</f>
        <v>0</v>
      </c>
      <c r="AE189" s="177" t="str">
        <f t="shared" si="108"/>
        <v/>
      </c>
      <c r="AF189" s="13" t="str">
        <f t="shared" si="109"/>
        <v/>
      </c>
      <c r="AG189" s="177" t="str">
        <f t="shared" si="110"/>
        <v/>
      </c>
      <c r="AH189" s="184" t="str">
        <f t="shared" si="111"/>
        <v/>
      </c>
      <c r="AI189" s="184" t="str">
        <f>IF(AE:AE="","",IF(R189="Refreshment Beverage",AK189*(Rates!J$19/100),ROUND(SUM(AH189*(Rates!$J$8/100)),4)))</f>
        <v/>
      </c>
      <c r="AJ189" s="183" t="str">
        <f t="shared" si="112"/>
        <v/>
      </c>
      <c r="AK189" s="185" t="str">
        <f t="shared" si="113"/>
        <v/>
      </c>
      <c r="AL189" s="177" t="str">
        <f t="shared" si="114"/>
        <v/>
      </c>
      <c r="AM189" s="13" t="str">
        <f>IF(AS189="","",IF(R189="Refreshment Beverage",ROUND(AS189*Rates!K$19,4),ROUND(AO189*(VLOOKUP(VALUE(Q189),Rates!G$4:L$12,3,0)),4)))</f>
        <v/>
      </c>
      <c r="AN189" s="183" t="str">
        <f>IF(AS189="","",IF(R189="Refreshment Beverage",AS189*(Rates!J$19/100),MAX(AM189,AB189)))</f>
        <v/>
      </c>
      <c r="AO189" s="186" t="str">
        <f t="shared" si="115"/>
        <v/>
      </c>
      <c r="AP189" s="186" t="str">
        <f t="shared" si="116"/>
        <v/>
      </c>
      <c r="AQ189" s="186" t="str">
        <f>IF(AS189="","",IF(R189="Refreshment Beverage",ROUND(SUM(VLOOKUP(Q:Q,Rates!G$15:L$19,3,0)*(AS189-Y189-Z189-AA189)),4),ROUND(SUM(Rates!$K$8*AS189),4)))</f>
        <v/>
      </c>
      <c r="AR189" s="184" t="str">
        <f t="shared" si="117"/>
        <v/>
      </c>
      <c r="AS189" s="185" t="str">
        <f t="shared" si="118"/>
        <v/>
      </c>
      <c r="AT189" s="177" t="str">
        <f t="shared" si="119"/>
        <v/>
      </c>
      <c r="AU189" s="13" t="str">
        <f>IF(AX189="","",IF(R189="Refreshment Beverage",ROUND((BA189-Y189-Z189-AA189)*VLOOKUP(VALUE(Q189),Rates!G$15:L$19,3,0),4),ROUND(AW189*(VLOOKUP(VALUE(Q189),Rates!G:L,3,0)),4)))</f>
        <v/>
      </c>
      <c r="AV189" s="183" t="str">
        <f t="shared" si="120"/>
        <v/>
      </c>
      <c r="AW189" s="186" t="str">
        <f t="shared" si="121"/>
        <v/>
      </c>
      <c r="AX189" s="184" t="str">
        <f t="shared" si="122"/>
        <v/>
      </c>
      <c r="AY189" s="186" t="str">
        <f>IF(AX189="","",IF(R189="Refreshment Beverage",ROUND(SUM(AX189*Rates!K$19),4),ROUND(SUM(AX189*(Rates!J$8/100)),4)))</f>
        <v/>
      </c>
      <c r="AZ189" s="183" t="str">
        <f t="shared" si="123"/>
        <v/>
      </c>
      <c r="BA189" s="185" t="str">
        <f t="shared" si="124"/>
        <v/>
      </c>
      <c r="BD189" s="171"/>
      <c r="BE189" s="171"/>
      <c r="BF189" s="171"/>
      <c r="BG189" s="171"/>
    </row>
    <row r="190" spans="1:59" ht="15" customHeight="1" x14ac:dyDescent="0.3">
      <c r="A190" s="172"/>
      <c r="B190" s="172"/>
      <c r="C190" s="172"/>
      <c r="D190" s="173"/>
      <c r="E190" s="173"/>
      <c r="F190" s="173"/>
      <c r="G190" s="173"/>
      <c r="H190" s="173"/>
      <c r="I190" s="174"/>
      <c r="J190" s="175"/>
      <c r="K190" s="176" t="str">
        <f t="shared" si="96"/>
        <v/>
      </c>
      <c r="L190" s="177" t="str">
        <f t="shared" si="97"/>
        <v/>
      </c>
      <c r="M190" s="178" t="str">
        <f t="shared" si="98"/>
        <v/>
      </c>
      <c r="N190" s="44" t="str" cm="1">
        <f t="array" ref="N190">IFERROR(IF(_xlfn.SINGLE(A:A)="","",IF(R190="Beer",SUM(LOOKUP(2,1/(Rates!$B$3:$B$5&lt;=W190)/(Rates!$C$3:$C$5&gt;=W190),Rates!$D$3:$D$5)*(X190/100)*W190),IF(R190="Refreshment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44" t="str">
        <f t="shared" si="99"/>
        <v/>
      </c>
      <c r="P190" s="13"/>
      <c r="Q190" s="179" t="str">
        <f t="shared" si="100"/>
        <v/>
      </c>
      <c r="R190" s="180" t="str">
        <f t="shared" si="101"/>
        <v/>
      </c>
      <c r="S190" s="13" t="str">
        <f>IF(A190="","",IF(R190="Refreshment Beverage",VLOOKUP(VALUE(Q190),Rates!G$15:L$19,2,0),VLOOKUP(VALUE(Q190),Rates!G$4:L$8,2,0)))</f>
        <v/>
      </c>
      <c r="T190" s="13" t="str">
        <f t="shared" si="102"/>
        <v/>
      </c>
      <c r="U190" s="181" t="str">
        <f t="shared" si="103"/>
        <v/>
      </c>
      <c r="V190" s="13" t="str">
        <f t="shared" si="104"/>
        <v/>
      </c>
      <c r="W190" s="13" t="str">
        <f t="shared" si="105"/>
        <v/>
      </c>
      <c r="X190" s="182" t="str">
        <f t="shared" si="106"/>
        <v/>
      </c>
      <c r="Y190" s="183" t="str">
        <f>IF(A:A="","",IF(R190="Refreshment Beverage",VLOOKUP(Q190,Rates!G$15:L$19,6,0)*W190,VLOOKUP(Q190,Rates!G$4:L$12,6,0)*W190))</f>
        <v/>
      </c>
      <c r="Z190" s="183" t="str">
        <f t="shared" si="107"/>
        <v/>
      </c>
      <c r="AA190" s="17">
        <f t="shared" si="95"/>
        <v>0</v>
      </c>
      <c r="AB190" s="177" t="str" cm="1">
        <f t="array" ref="AB190">IF(_xlfn.SINGLE(A:A)="","",IF(R190="Refreshment Beverage","",IF(AND(R190="Beer",Q190=0),SUM(LOOKUP(2,1/(Rates!$B$15:$B$18&lt;=W190)/(Rates!$C$15:$C$18&gt;=W190),Rates!$D$15:$D$18)*W190),VLOOKUP(VALUE(_xlfn.SINGLE(Q:Q)),Rates!A:B,2,0)*W190)))</f>
        <v/>
      </c>
      <c r="AC190" s="177" t="str" cm="1">
        <f t="array" ref="AC190">IF(_xlfn.SINGLE(A:A)="","",IF(R190="Refreshment Beverage","",IF(AND(R190="Beer",Q190=0),SUM(LOOKUP(2,1/(Rates!$B$15:$B$18&lt;=W190)/(Rates!$C$15:$C$18&gt;=W190),Rates!$E$15:$E$18)*W190),VLOOKUP(VALUE(_xlfn.SINGLE(Q:Q)),Rates!A:C,3,0)*W190)))</f>
        <v/>
      </c>
      <c r="AD190" s="168">
        <f>IFERROR(IF(OR(Q190=1,Q190=2,Q190=3,Q190=4),VLOOKUP(Q190,Rates!$A$31:$B$34,2,0)*W190,IF(V190=1,VLOOKUP(U190,'REB BEV MIN MKUP'!B:E,4,0),IF(V190&gt;1,VLOOKUP(VALUE(W190),'REB BEV MIN MKUP'!O:Q,3,0),0))),0)</f>
        <v>0</v>
      </c>
      <c r="AE190" s="177" t="str">
        <f t="shared" si="108"/>
        <v/>
      </c>
      <c r="AF190" s="13" t="str">
        <f t="shared" si="109"/>
        <v/>
      </c>
      <c r="AG190" s="177" t="str">
        <f t="shared" si="110"/>
        <v/>
      </c>
      <c r="AH190" s="184" t="str">
        <f t="shared" si="111"/>
        <v/>
      </c>
      <c r="AI190" s="184" t="str">
        <f>IF(AE:AE="","",IF(R190="Refreshment Beverage",AK190*(Rates!J$19/100),ROUND(SUM(AH190*(Rates!$J$8/100)),4)))</f>
        <v/>
      </c>
      <c r="AJ190" s="183" t="str">
        <f t="shared" si="112"/>
        <v/>
      </c>
      <c r="AK190" s="185" t="str">
        <f t="shared" si="113"/>
        <v/>
      </c>
      <c r="AL190" s="177" t="str">
        <f t="shared" si="114"/>
        <v/>
      </c>
      <c r="AM190" s="13" t="str">
        <f>IF(AS190="","",IF(R190="Refreshment Beverage",ROUND(AS190*Rates!K$19,4),ROUND(AO190*(VLOOKUP(VALUE(Q190),Rates!G$4:L$12,3,0)),4)))</f>
        <v/>
      </c>
      <c r="AN190" s="183" t="str">
        <f>IF(AS190="","",IF(R190="Refreshment Beverage",AS190*(Rates!J$19/100),MAX(AM190,AB190)))</f>
        <v/>
      </c>
      <c r="AO190" s="186" t="str">
        <f t="shared" si="115"/>
        <v/>
      </c>
      <c r="AP190" s="186" t="str">
        <f t="shared" si="116"/>
        <v/>
      </c>
      <c r="AQ190" s="186" t="str">
        <f>IF(AS190="","",IF(R190="Refreshment Beverage",ROUND(SUM(VLOOKUP(Q:Q,Rates!G$15:L$19,3,0)*(AS190-Y190-Z190-AA190)),4),ROUND(SUM(Rates!$K$8*AS190),4)))</f>
        <v/>
      </c>
      <c r="AR190" s="184" t="str">
        <f t="shared" si="117"/>
        <v/>
      </c>
      <c r="AS190" s="185" t="str">
        <f t="shared" si="118"/>
        <v/>
      </c>
      <c r="AT190" s="177" t="str">
        <f t="shared" si="119"/>
        <v/>
      </c>
      <c r="AU190" s="13" t="str">
        <f>IF(AX190="","",IF(R190="Refreshment Beverage",ROUND((BA190-Y190-Z190-AA190)*VLOOKUP(VALUE(Q190),Rates!G$15:L$19,3,0),4),ROUND(AW190*(VLOOKUP(VALUE(Q190),Rates!G:L,3,0)),4)))</f>
        <v/>
      </c>
      <c r="AV190" s="183" t="str">
        <f t="shared" si="120"/>
        <v/>
      </c>
      <c r="AW190" s="186" t="str">
        <f t="shared" si="121"/>
        <v/>
      </c>
      <c r="AX190" s="184" t="str">
        <f t="shared" si="122"/>
        <v/>
      </c>
      <c r="AY190" s="186" t="str">
        <f>IF(AX190="","",IF(R190="Refreshment Beverage",ROUND(SUM(AX190*Rates!K$19),4),ROUND(SUM(AX190*(Rates!J$8/100)),4)))</f>
        <v/>
      </c>
      <c r="AZ190" s="183" t="str">
        <f t="shared" si="123"/>
        <v/>
      </c>
      <c r="BA190" s="185" t="str">
        <f t="shared" si="124"/>
        <v/>
      </c>
      <c r="BD190" s="171"/>
      <c r="BE190" s="171"/>
      <c r="BF190" s="171"/>
      <c r="BG190" s="171"/>
    </row>
    <row r="191" spans="1:59" ht="15" customHeight="1" x14ac:dyDescent="0.3">
      <c r="A191" s="172"/>
      <c r="B191" s="172"/>
      <c r="C191" s="172"/>
      <c r="D191" s="173"/>
      <c r="E191" s="173"/>
      <c r="F191" s="173"/>
      <c r="G191" s="173"/>
      <c r="H191" s="173"/>
      <c r="I191" s="174"/>
      <c r="J191" s="175"/>
      <c r="K191" s="176" t="str">
        <f t="shared" si="96"/>
        <v/>
      </c>
      <c r="L191" s="177" t="str">
        <f t="shared" si="97"/>
        <v/>
      </c>
      <c r="M191" s="178" t="str">
        <f t="shared" si="98"/>
        <v/>
      </c>
      <c r="N191" s="44" t="str" cm="1">
        <f t="array" ref="N191">IFERROR(IF(_xlfn.SINGLE(A:A)="","",IF(R191="Beer",SUM(LOOKUP(2,1/(Rates!$B$3:$B$5&lt;=W191)/(Rates!$C$3:$C$5&gt;=W191),Rates!$D$3:$D$5)*(X191/100)*W191),IF(R191="Refreshment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44" t="str">
        <f t="shared" si="99"/>
        <v/>
      </c>
      <c r="P191" s="13"/>
      <c r="Q191" s="179" t="str">
        <f t="shared" si="100"/>
        <v/>
      </c>
      <c r="R191" s="180" t="str">
        <f t="shared" si="101"/>
        <v/>
      </c>
      <c r="S191" s="13" t="str">
        <f>IF(A191="","",IF(R191="Refreshment Beverage",VLOOKUP(VALUE(Q191),Rates!G$15:L$19,2,0),VLOOKUP(VALUE(Q191),Rates!G$4:L$8,2,0)))</f>
        <v/>
      </c>
      <c r="T191" s="13" t="str">
        <f t="shared" si="102"/>
        <v/>
      </c>
      <c r="U191" s="181" t="str">
        <f t="shared" si="103"/>
        <v/>
      </c>
      <c r="V191" s="13" t="str">
        <f t="shared" si="104"/>
        <v/>
      </c>
      <c r="W191" s="13" t="str">
        <f t="shared" si="105"/>
        <v/>
      </c>
      <c r="X191" s="182" t="str">
        <f t="shared" si="106"/>
        <v/>
      </c>
      <c r="Y191" s="183" t="str">
        <f>IF(A:A="","",IF(R191="Refreshment Beverage",VLOOKUP(Q191,Rates!G$15:L$19,6,0)*W191,VLOOKUP(Q191,Rates!G$4:L$12,6,0)*W191))</f>
        <v/>
      </c>
      <c r="Z191" s="183" t="str">
        <f t="shared" si="107"/>
        <v/>
      </c>
      <c r="AA191" s="17">
        <f t="shared" si="95"/>
        <v>0</v>
      </c>
      <c r="AB191" s="177" t="str" cm="1">
        <f t="array" ref="AB191">IF(_xlfn.SINGLE(A:A)="","",IF(R191="Refreshment Beverage","",IF(AND(R191="Beer",Q191=0),SUM(LOOKUP(2,1/(Rates!$B$15:$B$18&lt;=W191)/(Rates!$C$15:$C$18&gt;=W191),Rates!$D$15:$D$18)*W191),VLOOKUP(VALUE(_xlfn.SINGLE(Q:Q)),Rates!A:B,2,0)*W191)))</f>
        <v/>
      </c>
      <c r="AC191" s="177" t="str" cm="1">
        <f t="array" ref="AC191">IF(_xlfn.SINGLE(A:A)="","",IF(R191="Refreshment Beverage","",IF(AND(R191="Beer",Q191=0),SUM(LOOKUP(2,1/(Rates!$B$15:$B$18&lt;=W191)/(Rates!$C$15:$C$18&gt;=W191),Rates!$E$15:$E$18)*W191),VLOOKUP(VALUE(_xlfn.SINGLE(Q:Q)),Rates!A:C,3,0)*W191)))</f>
        <v/>
      </c>
      <c r="AD191" s="168">
        <f>IFERROR(IF(OR(Q191=1,Q191=2,Q191=3,Q191=4),VLOOKUP(Q191,Rates!$A$31:$B$34,2,0)*W191,IF(V191=1,VLOOKUP(U191,'REB BEV MIN MKUP'!B:E,4,0),IF(V191&gt;1,VLOOKUP(VALUE(W191),'REB BEV MIN MKUP'!O:Q,3,0),0))),0)</f>
        <v>0</v>
      </c>
      <c r="AE191" s="177" t="str">
        <f t="shared" si="108"/>
        <v/>
      </c>
      <c r="AF191" s="13" t="str">
        <f t="shared" si="109"/>
        <v/>
      </c>
      <c r="AG191" s="177" t="str">
        <f t="shared" si="110"/>
        <v/>
      </c>
      <c r="AH191" s="184" t="str">
        <f t="shared" si="111"/>
        <v/>
      </c>
      <c r="AI191" s="184" t="str">
        <f>IF(AE:AE="","",IF(R191="Refreshment Beverage",AK191*(Rates!J$19/100),ROUND(SUM(AH191*(Rates!$J$8/100)),4)))</f>
        <v/>
      </c>
      <c r="AJ191" s="183" t="str">
        <f t="shared" si="112"/>
        <v/>
      </c>
      <c r="AK191" s="185" t="str">
        <f t="shared" si="113"/>
        <v/>
      </c>
      <c r="AL191" s="177" t="str">
        <f t="shared" si="114"/>
        <v/>
      </c>
      <c r="AM191" s="13" t="str">
        <f>IF(AS191="","",IF(R191="Refreshment Beverage",ROUND(AS191*Rates!K$19,4),ROUND(AO191*(VLOOKUP(VALUE(Q191),Rates!G$4:L$12,3,0)),4)))</f>
        <v/>
      </c>
      <c r="AN191" s="183" t="str">
        <f>IF(AS191="","",IF(R191="Refreshment Beverage",AS191*(Rates!J$19/100),MAX(AM191,AB191)))</f>
        <v/>
      </c>
      <c r="AO191" s="186" t="str">
        <f t="shared" si="115"/>
        <v/>
      </c>
      <c r="AP191" s="186" t="str">
        <f t="shared" si="116"/>
        <v/>
      </c>
      <c r="AQ191" s="186" t="str">
        <f>IF(AS191="","",IF(R191="Refreshment Beverage",ROUND(SUM(VLOOKUP(Q:Q,Rates!G$15:L$19,3,0)*(AS191-Y191-Z191-AA191)),4),ROUND(SUM(Rates!$K$8*AS191),4)))</f>
        <v/>
      </c>
      <c r="AR191" s="184" t="str">
        <f t="shared" si="117"/>
        <v/>
      </c>
      <c r="AS191" s="185" t="str">
        <f t="shared" si="118"/>
        <v/>
      </c>
      <c r="AT191" s="177" t="str">
        <f t="shared" si="119"/>
        <v/>
      </c>
      <c r="AU191" s="13" t="str">
        <f>IF(AX191="","",IF(R191="Refreshment Beverage",ROUND((BA191-Y191-Z191-AA191)*VLOOKUP(VALUE(Q191),Rates!G$15:L$19,3,0),4),ROUND(AW191*(VLOOKUP(VALUE(Q191),Rates!G:L,3,0)),4)))</f>
        <v/>
      </c>
      <c r="AV191" s="183" t="str">
        <f t="shared" si="120"/>
        <v/>
      </c>
      <c r="AW191" s="186" t="str">
        <f t="shared" si="121"/>
        <v/>
      </c>
      <c r="AX191" s="184" t="str">
        <f t="shared" si="122"/>
        <v/>
      </c>
      <c r="AY191" s="186" t="str">
        <f>IF(AX191="","",IF(R191="Refreshment Beverage",ROUND(SUM(AX191*Rates!K$19),4),ROUND(SUM(AX191*(Rates!J$8/100)),4)))</f>
        <v/>
      </c>
      <c r="AZ191" s="183" t="str">
        <f t="shared" si="123"/>
        <v/>
      </c>
      <c r="BA191" s="185" t="str">
        <f t="shared" si="124"/>
        <v/>
      </c>
      <c r="BD191" s="171"/>
      <c r="BE191" s="171"/>
      <c r="BF191" s="171"/>
      <c r="BG191" s="171"/>
    </row>
    <row r="192" spans="1:59" ht="15" customHeight="1" x14ac:dyDescent="0.3">
      <c r="A192" s="172"/>
      <c r="B192" s="172"/>
      <c r="C192" s="172"/>
      <c r="D192" s="173"/>
      <c r="E192" s="173"/>
      <c r="F192" s="173"/>
      <c r="G192" s="173"/>
      <c r="H192" s="173"/>
      <c r="I192" s="174"/>
      <c r="J192" s="175"/>
      <c r="K192" s="176" t="str">
        <f t="shared" si="96"/>
        <v/>
      </c>
      <c r="L192" s="177" t="str">
        <f t="shared" si="97"/>
        <v/>
      </c>
      <c r="M192" s="178" t="str">
        <f t="shared" si="98"/>
        <v/>
      </c>
      <c r="N192" s="44" t="str" cm="1">
        <f t="array" ref="N192">IFERROR(IF(_xlfn.SINGLE(A:A)="","",IF(R192="Beer",SUM(LOOKUP(2,1/(Rates!$B$3:$B$5&lt;=W192)/(Rates!$C$3:$C$5&gt;=W192),Rates!$D$3:$D$5)*(X192/100)*W192),IF(R192="Refreshment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44" t="str">
        <f t="shared" si="99"/>
        <v/>
      </c>
      <c r="P192" s="13"/>
      <c r="Q192" s="179" t="str">
        <f t="shared" si="100"/>
        <v/>
      </c>
      <c r="R192" s="180" t="str">
        <f t="shared" si="101"/>
        <v/>
      </c>
      <c r="S192" s="13" t="str">
        <f>IF(A192="","",IF(R192="Refreshment Beverage",VLOOKUP(VALUE(Q192),Rates!G$15:L$19,2,0),VLOOKUP(VALUE(Q192),Rates!G$4:L$8,2,0)))</f>
        <v/>
      </c>
      <c r="T192" s="13" t="str">
        <f t="shared" si="102"/>
        <v/>
      </c>
      <c r="U192" s="181" t="str">
        <f t="shared" si="103"/>
        <v/>
      </c>
      <c r="V192" s="13" t="str">
        <f t="shared" si="104"/>
        <v/>
      </c>
      <c r="W192" s="13" t="str">
        <f t="shared" si="105"/>
        <v/>
      </c>
      <c r="X192" s="182" t="str">
        <f t="shared" si="106"/>
        <v/>
      </c>
      <c r="Y192" s="183" t="str">
        <f>IF(A:A="","",IF(R192="Refreshment Beverage",VLOOKUP(Q192,Rates!G$15:L$19,6,0)*W192,VLOOKUP(Q192,Rates!G$4:L$12,6,0)*W192))</f>
        <v/>
      </c>
      <c r="Z192" s="183" t="str">
        <f t="shared" si="107"/>
        <v/>
      </c>
      <c r="AA192" s="17">
        <f t="shared" si="95"/>
        <v>0</v>
      </c>
      <c r="AB192" s="177" t="str" cm="1">
        <f t="array" ref="AB192">IF(_xlfn.SINGLE(A:A)="","",IF(R192="Refreshment Beverage","",IF(AND(R192="Beer",Q192=0),SUM(LOOKUP(2,1/(Rates!$B$15:$B$18&lt;=W192)/(Rates!$C$15:$C$18&gt;=W192),Rates!$D$15:$D$18)*W192),VLOOKUP(VALUE(_xlfn.SINGLE(Q:Q)),Rates!A:B,2,0)*W192)))</f>
        <v/>
      </c>
      <c r="AC192" s="177" t="str" cm="1">
        <f t="array" ref="AC192">IF(_xlfn.SINGLE(A:A)="","",IF(R192="Refreshment Beverage","",IF(AND(R192="Beer",Q192=0),SUM(LOOKUP(2,1/(Rates!$B$15:$B$18&lt;=W192)/(Rates!$C$15:$C$18&gt;=W192),Rates!$E$15:$E$18)*W192),VLOOKUP(VALUE(_xlfn.SINGLE(Q:Q)),Rates!A:C,3,0)*W192)))</f>
        <v/>
      </c>
      <c r="AD192" s="168">
        <f>IFERROR(IF(OR(Q192=1,Q192=2,Q192=3,Q192=4),VLOOKUP(Q192,Rates!$A$31:$B$34,2,0)*W192,IF(V192=1,VLOOKUP(U192,'REB BEV MIN MKUP'!B:E,4,0),IF(V192&gt;1,VLOOKUP(VALUE(W192),'REB BEV MIN MKUP'!O:Q,3,0),0))),0)</f>
        <v>0</v>
      </c>
      <c r="AE192" s="177" t="str">
        <f t="shared" si="108"/>
        <v/>
      </c>
      <c r="AF192" s="13" t="str">
        <f t="shared" si="109"/>
        <v/>
      </c>
      <c r="AG192" s="177" t="str">
        <f t="shared" si="110"/>
        <v/>
      </c>
      <c r="AH192" s="184" t="str">
        <f t="shared" si="111"/>
        <v/>
      </c>
      <c r="AI192" s="184" t="str">
        <f>IF(AE:AE="","",IF(R192="Refreshment Beverage",AK192*(Rates!J$19/100),ROUND(SUM(AH192*(Rates!$J$8/100)),4)))</f>
        <v/>
      </c>
      <c r="AJ192" s="183" t="str">
        <f t="shared" si="112"/>
        <v/>
      </c>
      <c r="AK192" s="185" t="str">
        <f t="shared" si="113"/>
        <v/>
      </c>
      <c r="AL192" s="177" t="str">
        <f t="shared" si="114"/>
        <v/>
      </c>
      <c r="AM192" s="13" t="str">
        <f>IF(AS192="","",IF(R192="Refreshment Beverage",ROUND(AS192*Rates!K$19,4),ROUND(AO192*(VLOOKUP(VALUE(Q192),Rates!G$4:L$12,3,0)),4)))</f>
        <v/>
      </c>
      <c r="AN192" s="183" t="str">
        <f>IF(AS192="","",IF(R192="Refreshment Beverage",AS192*(Rates!J$19/100),MAX(AM192,AB192)))</f>
        <v/>
      </c>
      <c r="AO192" s="186" t="str">
        <f t="shared" si="115"/>
        <v/>
      </c>
      <c r="AP192" s="186" t="str">
        <f t="shared" si="116"/>
        <v/>
      </c>
      <c r="AQ192" s="186" t="str">
        <f>IF(AS192="","",IF(R192="Refreshment Beverage",ROUND(SUM(VLOOKUP(Q:Q,Rates!G$15:L$19,3,0)*(AS192-Y192-Z192-AA192)),4),ROUND(SUM(Rates!$K$8*AS192),4)))</f>
        <v/>
      </c>
      <c r="AR192" s="184" t="str">
        <f t="shared" si="117"/>
        <v/>
      </c>
      <c r="AS192" s="185" t="str">
        <f t="shared" si="118"/>
        <v/>
      </c>
      <c r="AT192" s="177" t="str">
        <f t="shared" si="119"/>
        <v/>
      </c>
      <c r="AU192" s="13" t="str">
        <f>IF(AX192="","",IF(R192="Refreshment Beverage",ROUND((BA192-Y192-Z192-AA192)*VLOOKUP(VALUE(Q192),Rates!G$15:L$19,3,0),4),ROUND(AW192*(VLOOKUP(VALUE(Q192),Rates!G:L,3,0)),4)))</f>
        <v/>
      </c>
      <c r="AV192" s="183" t="str">
        <f t="shared" si="120"/>
        <v/>
      </c>
      <c r="AW192" s="186" t="str">
        <f t="shared" si="121"/>
        <v/>
      </c>
      <c r="AX192" s="184" t="str">
        <f t="shared" si="122"/>
        <v/>
      </c>
      <c r="AY192" s="186" t="str">
        <f>IF(AX192="","",IF(R192="Refreshment Beverage",ROUND(SUM(AX192*Rates!K$19),4),ROUND(SUM(AX192*(Rates!J$8/100)),4)))</f>
        <v/>
      </c>
      <c r="AZ192" s="183" t="str">
        <f t="shared" si="123"/>
        <v/>
      </c>
      <c r="BA192" s="185" t="str">
        <f t="shared" si="124"/>
        <v/>
      </c>
      <c r="BD192" s="171"/>
      <c r="BE192" s="171"/>
      <c r="BF192" s="171"/>
      <c r="BG192" s="171"/>
    </row>
    <row r="193" spans="1:59" ht="15" customHeight="1" x14ac:dyDescent="0.3">
      <c r="A193" s="172"/>
      <c r="B193" s="172"/>
      <c r="C193" s="172"/>
      <c r="D193" s="173"/>
      <c r="E193" s="173"/>
      <c r="F193" s="173"/>
      <c r="G193" s="173"/>
      <c r="H193" s="173"/>
      <c r="I193" s="174"/>
      <c r="J193" s="175"/>
      <c r="K193" s="176" t="str">
        <f t="shared" si="96"/>
        <v/>
      </c>
      <c r="L193" s="177" t="str">
        <f t="shared" si="97"/>
        <v/>
      </c>
      <c r="M193" s="178" t="str">
        <f t="shared" si="98"/>
        <v/>
      </c>
      <c r="N193" s="44" t="str" cm="1">
        <f t="array" ref="N193">IFERROR(IF(_xlfn.SINGLE(A:A)="","",IF(R193="Beer",SUM(LOOKUP(2,1/(Rates!$B$3:$B$5&lt;=W193)/(Rates!$C$3:$C$5&gt;=W193),Rates!$D$3:$D$5)*(X193/100)*W193),IF(R193="Refreshment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44" t="str">
        <f t="shared" si="99"/>
        <v/>
      </c>
      <c r="P193" s="13"/>
      <c r="Q193" s="179" t="str">
        <f t="shared" si="100"/>
        <v/>
      </c>
      <c r="R193" s="180" t="str">
        <f t="shared" si="101"/>
        <v/>
      </c>
      <c r="S193" s="13" t="str">
        <f>IF(A193="","",IF(R193="Refreshment Beverage",VLOOKUP(VALUE(Q193),Rates!G$15:L$19,2,0),VLOOKUP(VALUE(Q193),Rates!G$4:L$8,2,0)))</f>
        <v/>
      </c>
      <c r="T193" s="13" t="str">
        <f t="shared" si="102"/>
        <v/>
      </c>
      <c r="U193" s="181" t="str">
        <f t="shared" si="103"/>
        <v/>
      </c>
      <c r="V193" s="13" t="str">
        <f t="shared" si="104"/>
        <v/>
      </c>
      <c r="W193" s="13" t="str">
        <f t="shared" si="105"/>
        <v/>
      </c>
      <c r="X193" s="182" t="str">
        <f t="shared" si="106"/>
        <v/>
      </c>
      <c r="Y193" s="183" t="str">
        <f>IF(A:A="","",IF(R193="Refreshment Beverage",VLOOKUP(Q193,Rates!G$15:L$19,6,0)*W193,VLOOKUP(Q193,Rates!G$4:L$12,6,0)*W193))</f>
        <v/>
      </c>
      <c r="Z193" s="183" t="str">
        <f t="shared" si="107"/>
        <v/>
      </c>
      <c r="AA193" s="17">
        <f t="shared" si="95"/>
        <v>0</v>
      </c>
      <c r="AB193" s="177" t="str" cm="1">
        <f t="array" ref="AB193">IF(_xlfn.SINGLE(A:A)="","",IF(R193="Refreshment Beverage","",IF(AND(R193="Beer",Q193=0),SUM(LOOKUP(2,1/(Rates!$B$15:$B$18&lt;=W193)/(Rates!$C$15:$C$18&gt;=W193),Rates!$D$15:$D$18)*W193),VLOOKUP(VALUE(_xlfn.SINGLE(Q:Q)),Rates!A:B,2,0)*W193)))</f>
        <v/>
      </c>
      <c r="AC193" s="177" t="str" cm="1">
        <f t="array" ref="AC193">IF(_xlfn.SINGLE(A:A)="","",IF(R193="Refreshment Beverage","",IF(AND(R193="Beer",Q193=0),SUM(LOOKUP(2,1/(Rates!$B$15:$B$18&lt;=W193)/(Rates!$C$15:$C$18&gt;=W193),Rates!$E$15:$E$18)*W193),VLOOKUP(VALUE(_xlfn.SINGLE(Q:Q)),Rates!A:C,3,0)*W193)))</f>
        <v/>
      </c>
      <c r="AD193" s="168">
        <f>IFERROR(IF(OR(Q193=1,Q193=2,Q193=3,Q193=4),VLOOKUP(Q193,Rates!$A$31:$B$34,2,0)*W193,IF(V193=1,VLOOKUP(U193,'REB BEV MIN MKUP'!B:E,4,0),IF(V193&gt;1,VLOOKUP(VALUE(W193),'REB BEV MIN MKUP'!O:Q,3,0),0))),0)</f>
        <v>0</v>
      </c>
      <c r="AE193" s="177" t="str">
        <f t="shared" si="108"/>
        <v/>
      </c>
      <c r="AF193" s="13" t="str">
        <f t="shared" si="109"/>
        <v/>
      </c>
      <c r="AG193" s="177" t="str">
        <f t="shared" si="110"/>
        <v/>
      </c>
      <c r="AH193" s="184" t="str">
        <f t="shared" si="111"/>
        <v/>
      </c>
      <c r="AI193" s="184" t="str">
        <f>IF(AE:AE="","",IF(R193="Refreshment Beverage",AK193*(Rates!J$19/100),ROUND(SUM(AH193*(Rates!$J$8/100)),4)))</f>
        <v/>
      </c>
      <c r="AJ193" s="183" t="str">
        <f t="shared" si="112"/>
        <v/>
      </c>
      <c r="AK193" s="185" t="str">
        <f t="shared" si="113"/>
        <v/>
      </c>
      <c r="AL193" s="177" t="str">
        <f t="shared" si="114"/>
        <v/>
      </c>
      <c r="AM193" s="13" t="str">
        <f>IF(AS193="","",IF(R193="Refreshment Beverage",ROUND(AS193*Rates!K$19,4),ROUND(AO193*(VLOOKUP(VALUE(Q193),Rates!G$4:L$12,3,0)),4)))</f>
        <v/>
      </c>
      <c r="AN193" s="183" t="str">
        <f>IF(AS193="","",IF(R193="Refreshment Beverage",AS193*(Rates!J$19/100),MAX(AM193,AB193)))</f>
        <v/>
      </c>
      <c r="AO193" s="186" t="str">
        <f t="shared" si="115"/>
        <v/>
      </c>
      <c r="AP193" s="186" t="str">
        <f t="shared" si="116"/>
        <v/>
      </c>
      <c r="AQ193" s="186" t="str">
        <f>IF(AS193="","",IF(R193="Refreshment Beverage",ROUND(SUM(VLOOKUP(Q:Q,Rates!G$15:L$19,3,0)*(AS193-Y193-Z193-AA193)),4),ROUND(SUM(Rates!$K$8*AS193),4)))</f>
        <v/>
      </c>
      <c r="AR193" s="184" t="str">
        <f t="shared" si="117"/>
        <v/>
      </c>
      <c r="AS193" s="185" t="str">
        <f t="shared" si="118"/>
        <v/>
      </c>
      <c r="AT193" s="177" t="str">
        <f t="shared" si="119"/>
        <v/>
      </c>
      <c r="AU193" s="13" t="str">
        <f>IF(AX193="","",IF(R193="Refreshment Beverage",ROUND((BA193-Y193-Z193-AA193)*VLOOKUP(VALUE(Q193),Rates!G$15:L$19,3,0),4),ROUND(AW193*(VLOOKUP(VALUE(Q193),Rates!G:L,3,0)),4)))</f>
        <v/>
      </c>
      <c r="AV193" s="183" t="str">
        <f t="shared" si="120"/>
        <v/>
      </c>
      <c r="AW193" s="186" t="str">
        <f t="shared" si="121"/>
        <v/>
      </c>
      <c r="AX193" s="184" t="str">
        <f t="shared" si="122"/>
        <v/>
      </c>
      <c r="AY193" s="186" t="str">
        <f>IF(AX193="","",IF(R193="Refreshment Beverage",ROUND(SUM(AX193*Rates!K$19),4),ROUND(SUM(AX193*(Rates!J$8/100)),4)))</f>
        <v/>
      </c>
      <c r="AZ193" s="183" t="str">
        <f t="shared" si="123"/>
        <v/>
      </c>
      <c r="BA193" s="185" t="str">
        <f t="shared" si="124"/>
        <v/>
      </c>
      <c r="BD193" s="171"/>
      <c r="BE193" s="171"/>
      <c r="BF193" s="171"/>
      <c r="BG193" s="171"/>
    </row>
    <row r="194" spans="1:59" ht="15" customHeight="1" x14ac:dyDescent="0.3">
      <c r="A194" s="172"/>
      <c r="B194" s="172"/>
      <c r="C194" s="172"/>
      <c r="D194" s="173"/>
      <c r="E194" s="173"/>
      <c r="F194" s="173"/>
      <c r="G194" s="173"/>
      <c r="H194" s="173"/>
      <c r="I194" s="174"/>
      <c r="J194" s="175"/>
      <c r="K194" s="176" t="str">
        <f t="shared" si="96"/>
        <v/>
      </c>
      <c r="L194" s="177" t="str">
        <f t="shared" si="97"/>
        <v/>
      </c>
      <c r="M194" s="178" t="str">
        <f t="shared" si="98"/>
        <v/>
      </c>
      <c r="N194" s="44" t="str" cm="1">
        <f t="array" ref="N194">IFERROR(IF(_xlfn.SINGLE(A:A)="","",IF(R194="Beer",SUM(LOOKUP(2,1/(Rates!$B$3:$B$5&lt;=W194)/(Rates!$C$3:$C$5&gt;=W194),Rates!$D$3:$D$5)*(X194/100)*W194),IF(R194="Refreshment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44" t="str">
        <f t="shared" si="99"/>
        <v/>
      </c>
      <c r="P194" s="13"/>
      <c r="Q194" s="179" t="str">
        <f t="shared" si="100"/>
        <v/>
      </c>
      <c r="R194" s="180" t="str">
        <f t="shared" si="101"/>
        <v/>
      </c>
      <c r="S194" s="13" t="str">
        <f>IF(A194="","",IF(R194="Refreshment Beverage",VLOOKUP(VALUE(Q194),Rates!G$15:L$19,2,0),VLOOKUP(VALUE(Q194),Rates!G$4:L$8,2,0)))</f>
        <v/>
      </c>
      <c r="T194" s="13" t="str">
        <f t="shared" si="102"/>
        <v/>
      </c>
      <c r="U194" s="181" t="str">
        <f t="shared" si="103"/>
        <v/>
      </c>
      <c r="V194" s="13" t="str">
        <f t="shared" si="104"/>
        <v/>
      </c>
      <c r="W194" s="13" t="str">
        <f t="shared" si="105"/>
        <v/>
      </c>
      <c r="X194" s="182" t="str">
        <f t="shared" si="106"/>
        <v/>
      </c>
      <c r="Y194" s="183" t="str">
        <f>IF(A:A="","",IF(R194="Refreshment Beverage",VLOOKUP(Q194,Rates!G$15:L$19,6,0)*W194,VLOOKUP(Q194,Rates!G$4:L$12,6,0)*W194))</f>
        <v/>
      </c>
      <c r="Z194" s="183" t="str">
        <f t="shared" si="107"/>
        <v/>
      </c>
      <c r="AA194" s="17">
        <f t="shared" si="95"/>
        <v>0</v>
      </c>
      <c r="AB194" s="177" t="str" cm="1">
        <f t="array" ref="AB194">IF(_xlfn.SINGLE(A:A)="","",IF(R194="Refreshment Beverage","",IF(AND(R194="Beer",Q194=0),SUM(LOOKUP(2,1/(Rates!$B$15:$B$18&lt;=W194)/(Rates!$C$15:$C$18&gt;=W194),Rates!$D$15:$D$18)*W194),VLOOKUP(VALUE(_xlfn.SINGLE(Q:Q)),Rates!A:B,2,0)*W194)))</f>
        <v/>
      </c>
      <c r="AC194" s="177" t="str" cm="1">
        <f t="array" ref="AC194">IF(_xlfn.SINGLE(A:A)="","",IF(R194="Refreshment Beverage","",IF(AND(R194="Beer",Q194=0),SUM(LOOKUP(2,1/(Rates!$B$15:$B$18&lt;=W194)/(Rates!$C$15:$C$18&gt;=W194),Rates!$E$15:$E$18)*W194),VLOOKUP(VALUE(_xlfn.SINGLE(Q:Q)),Rates!A:C,3,0)*W194)))</f>
        <v/>
      </c>
      <c r="AD194" s="168">
        <f>IFERROR(IF(OR(Q194=1,Q194=2,Q194=3,Q194=4),VLOOKUP(Q194,Rates!$A$31:$B$34,2,0)*W194,IF(V194=1,VLOOKUP(U194,'REB BEV MIN MKUP'!B:E,4,0),IF(V194&gt;1,VLOOKUP(VALUE(W194),'REB BEV MIN MKUP'!O:Q,3,0),0))),0)</f>
        <v>0</v>
      </c>
      <c r="AE194" s="177" t="str">
        <f t="shared" si="108"/>
        <v/>
      </c>
      <c r="AF194" s="13" t="str">
        <f t="shared" si="109"/>
        <v/>
      </c>
      <c r="AG194" s="177" t="str">
        <f t="shared" si="110"/>
        <v/>
      </c>
      <c r="AH194" s="184" t="str">
        <f t="shared" si="111"/>
        <v/>
      </c>
      <c r="AI194" s="184" t="str">
        <f>IF(AE:AE="","",IF(R194="Refreshment Beverage",AK194*(Rates!J$19/100),ROUND(SUM(AH194*(Rates!$J$8/100)),4)))</f>
        <v/>
      </c>
      <c r="AJ194" s="183" t="str">
        <f t="shared" si="112"/>
        <v/>
      </c>
      <c r="AK194" s="185" t="str">
        <f t="shared" si="113"/>
        <v/>
      </c>
      <c r="AL194" s="177" t="str">
        <f t="shared" si="114"/>
        <v/>
      </c>
      <c r="AM194" s="13" t="str">
        <f>IF(AS194="","",IF(R194="Refreshment Beverage",ROUND(AS194*Rates!K$19,4),ROUND(AO194*(VLOOKUP(VALUE(Q194),Rates!G$4:L$12,3,0)),4)))</f>
        <v/>
      </c>
      <c r="AN194" s="183" t="str">
        <f>IF(AS194="","",IF(R194="Refreshment Beverage",AS194*(Rates!J$19/100),MAX(AM194,AB194)))</f>
        <v/>
      </c>
      <c r="AO194" s="186" t="str">
        <f t="shared" si="115"/>
        <v/>
      </c>
      <c r="AP194" s="186" t="str">
        <f t="shared" si="116"/>
        <v/>
      </c>
      <c r="AQ194" s="186" t="str">
        <f>IF(AS194="","",IF(R194="Refreshment Beverage",ROUND(SUM(VLOOKUP(Q:Q,Rates!G$15:L$19,3,0)*(AS194-Y194-Z194-AA194)),4),ROUND(SUM(Rates!$K$8*AS194),4)))</f>
        <v/>
      </c>
      <c r="AR194" s="184" t="str">
        <f t="shared" si="117"/>
        <v/>
      </c>
      <c r="AS194" s="185" t="str">
        <f t="shared" si="118"/>
        <v/>
      </c>
      <c r="AT194" s="177" t="str">
        <f t="shared" si="119"/>
        <v/>
      </c>
      <c r="AU194" s="13" t="str">
        <f>IF(AX194="","",IF(R194="Refreshment Beverage",ROUND((BA194-Y194-Z194-AA194)*VLOOKUP(VALUE(Q194),Rates!G$15:L$19,3,0),4),ROUND(AW194*(VLOOKUP(VALUE(Q194),Rates!G:L,3,0)),4)))</f>
        <v/>
      </c>
      <c r="AV194" s="183" t="str">
        <f t="shared" si="120"/>
        <v/>
      </c>
      <c r="AW194" s="186" t="str">
        <f t="shared" si="121"/>
        <v/>
      </c>
      <c r="AX194" s="184" t="str">
        <f t="shared" si="122"/>
        <v/>
      </c>
      <c r="AY194" s="186" t="str">
        <f>IF(AX194="","",IF(R194="Refreshment Beverage",ROUND(SUM(AX194*Rates!K$19),4),ROUND(SUM(AX194*(Rates!J$8/100)),4)))</f>
        <v/>
      </c>
      <c r="AZ194" s="183" t="str">
        <f t="shared" si="123"/>
        <v/>
      </c>
      <c r="BA194" s="185" t="str">
        <f t="shared" si="124"/>
        <v/>
      </c>
      <c r="BD194" s="171"/>
      <c r="BE194" s="171"/>
      <c r="BF194" s="171"/>
      <c r="BG194" s="171"/>
    </row>
    <row r="195" spans="1:59" ht="15" customHeight="1" x14ac:dyDescent="0.3">
      <c r="A195" s="172"/>
      <c r="B195" s="172"/>
      <c r="C195" s="172"/>
      <c r="D195" s="173"/>
      <c r="E195" s="173"/>
      <c r="F195" s="173"/>
      <c r="G195" s="173"/>
      <c r="H195" s="173"/>
      <c r="I195" s="174"/>
      <c r="J195" s="175"/>
      <c r="K195" s="176" t="str">
        <f t="shared" si="96"/>
        <v/>
      </c>
      <c r="L195" s="177" t="str">
        <f t="shared" si="97"/>
        <v/>
      </c>
      <c r="M195" s="178" t="str">
        <f t="shared" si="98"/>
        <v/>
      </c>
      <c r="N195" s="44" t="str" cm="1">
        <f t="array" ref="N195">IFERROR(IF(_xlfn.SINGLE(A:A)="","",IF(R195="Beer",SUM(LOOKUP(2,1/(Rates!$B$3:$B$5&lt;=W195)/(Rates!$C$3:$C$5&gt;=W195),Rates!$D$3:$D$5)*(X195/100)*W195),IF(R195="Refreshment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44" t="str">
        <f t="shared" si="99"/>
        <v/>
      </c>
      <c r="P195" s="13"/>
      <c r="Q195" s="179" t="str">
        <f t="shared" si="100"/>
        <v/>
      </c>
      <c r="R195" s="180" t="str">
        <f t="shared" si="101"/>
        <v/>
      </c>
      <c r="S195" s="13" t="str">
        <f>IF(A195="","",IF(R195="Refreshment Beverage",VLOOKUP(VALUE(Q195),Rates!G$15:L$19,2,0),VLOOKUP(VALUE(Q195),Rates!G$4:L$8,2,0)))</f>
        <v/>
      </c>
      <c r="T195" s="13" t="str">
        <f t="shared" si="102"/>
        <v/>
      </c>
      <c r="U195" s="181" t="str">
        <f t="shared" si="103"/>
        <v/>
      </c>
      <c r="V195" s="13" t="str">
        <f t="shared" si="104"/>
        <v/>
      </c>
      <c r="W195" s="13" t="str">
        <f t="shared" si="105"/>
        <v/>
      </c>
      <c r="X195" s="182" t="str">
        <f t="shared" si="106"/>
        <v/>
      </c>
      <c r="Y195" s="183" t="str">
        <f>IF(A:A="","",IF(R195="Refreshment Beverage",VLOOKUP(Q195,Rates!G$15:L$19,6,0)*W195,VLOOKUP(Q195,Rates!G$4:L$12,6,0)*W195))</f>
        <v/>
      </c>
      <c r="Z195" s="183" t="str">
        <f t="shared" si="107"/>
        <v/>
      </c>
      <c r="AA195" s="17">
        <f t="shared" si="95"/>
        <v>0</v>
      </c>
      <c r="AB195" s="177" t="str" cm="1">
        <f t="array" ref="AB195">IF(_xlfn.SINGLE(A:A)="","",IF(R195="Refreshment Beverage","",IF(AND(R195="Beer",Q195=0),SUM(LOOKUP(2,1/(Rates!$B$15:$B$18&lt;=W195)/(Rates!$C$15:$C$18&gt;=W195),Rates!$D$15:$D$18)*W195),VLOOKUP(VALUE(_xlfn.SINGLE(Q:Q)),Rates!A:B,2,0)*W195)))</f>
        <v/>
      </c>
      <c r="AC195" s="177" t="str" cm="1">
        <f t="array" ref="AC195">IF(_xlfn.SINGLE(A:A)="","",IF(R195="Refreshment Beverage","",IF(AND(R195="Beer",Q195=0),SUM(LOOKUP(2,1/(Rates!$B$15:$B$18&lt;=W195)/(Rates!$C$15:$C$18&gt;=W195),Rates!$E$15:$E$18)*W195),VLOOKUP(VALUE(_xlfn.SINGLE(Q:Q)),Rates!A:C,3,0)*W195)))</f>
        <v/>
      </c>
      <c r="AD195" s="168">
        <f>IFERROR(IF(OR(Q195=1,Q195=2,Q195=3,Q195=4),VLOOKUP(Q195,Rates!$A$31:$B$34,2,0)*W195,IF(V195=1,VLOOKUP(U195,'REB BEV MIN MKUP'!B:E,4,0),IF(V195&gt;1,VLOOKUP(VALUE(W195),'REB BEV MIN MKUP'!O:Q,3,0),0))),0)</f>
        <v>0</v>
      </c>
      <c r="AE195" s="177" t="str">
        <f t="shared" si="108"/>
        <v/>
      </c>
      <c r="AF195" s="13" t="str">
        <f t="shared" si="109"/>
        <v/>
      </c>
      <c r="AG195" s="177" t="str">
        <f t="shared" si="110"/>
        <v/>
      </c>
      <c r="AH195" s="184" t="str">
        <f t="shared" si="111"/>
        <v/>
      </c>
      <c r="AI195" s="184" t="str">
        <f>IF(AE:AE="","",IF(R195="Refreshment Beverage",AK195*(Rates!J$19/100),ROUND(SUM(AH195*(Rates!$J$8/100)),4)))</f>
        <v/>
      </c>
      <c r="AJ195" s="183" t="str">
        <f t="shared" si="112"/>
        <v/>
      </c>
      <c r="AK195" s="185" t="str">
        <f t="shared" si="113"/>
        <v/>
      </c>
      <c r="AL195" s="177" t="str">
        <f t="shared" si="114"/>
        <v/>
      </c>
      <c r="AM195" s="13" t="str">
        <f>IF(AS195="","",IF(R195="Refreshment Beverage",ROUND(AS195*Rates!K$19,4),ROUND(AO195*(VLOOKUP(VALUE(Q195),Rates!G$4:L$12,3,0)),4)))</f>
        <v/>
      </c>
      <c r="AN195" s="183" t="str">
        <f>IF(AS195="","",IF(R195="Refreshment Beverage",AS195*(Rates!J$19/100),MAX(AM195,AB195)))</f>
        <v/>
      </c>
      <c r="AO195" s="186" t="str">
        <f t="shared" si="115"/>
        <v/>
      </c>
      <c r="AP195" s="186" t="str">
        <f t="shared" si="116"/>
        <v/>
      </c>
      <c r="AQ195" s="186" t="str">
        <f>IF(AS195="","",IF(R195="Refreshment Beverage",ROUND(SUM(VLOOKUP(Q:Q,Rates!G$15:L$19,3,0)*(AS195-Y195-Z195-AA195)),4),ROUND(SUM(Rates!$K$8*AS195),4)))</f>
        <v/>
      </c>
      <c r="AR195" s="184" t="str">
        <f t="shared" si="117"/>
        <v/>
      </c>
      <c r="AS195" s="185" t="str">
        <f t="shared" si="118"/>
        <v/>
      </c>
      <c r="AT195" s="177" t="str">
        <f t="shared" si="119"/>
        <v/>
      </c>
      <c r="AU195" s="13" t="str">
        <f>IF(AX195="","",IF(R195="Refreshment Beverage",ROUND((BA195-Y195-Z195-AA195)*VLOOKUP(VALUE(Q195),Rates!G$15:L$19,3,0),4),ROUND(AW195*(VLOOKUP(VALUE(Q195),Rates!G:L,3,0)),4)))</f>
        <v/>
      </c>
      <c r="AV195" s="183" t="str">
        <f t="shared" si="120"/>
        <v/>
      </c>
      <c r="AW195" s="186" t="str">
        <f t="shared" si="121"/>
        <v/>
      </c>
      <c r="AX195" s="184" t="str">
        <f t="shared" si="122"/>
        <v/>
      </c>
      <c r="AY195" s="186" t="str">
        <f>IF(AX195="","",IF(R195="Refreshment Beverage",ROUND(SUM(AX195*Rates!K$19),4),ROUND(SUM(AX195*(Rates!J$8/100)),4)))</f>
        <v/>
      </c>
      <c r="AZ195" s="183" t="str">
        <f t="shared" si="123"/>
        <v/>
      </c>
      <c r="BA195" s="185" t="str">
        <f t="shared" si="124"/>
        <v/>
      </c>
      <c r="BD195" s="171"/>
      <c r="BE195" s="171"/>
      <c r="BF195" s="171"/>
      <c r="BG195" s="171"/>
    </row>
    <row r="196" spans="1:59" ht="15" customHeight="1" x14ac:dyDescent="0.3">
      <c r="A196" s="172"/>
      <c r="B196" s="172"/>
      <c r="C196" s="172"/>
      <c r="D196" s="173"/>
      <c r="E196" s="173"/>
      <c r="F196" s="173"/>
      <c r="G196" s="173"/>
      <c r="H196" s="173"/>
      <c r="I196" s="174"/>
      <c r="J196" s="175"/>
      <c r="K196" s="176" t="str">
        <f t="shared" si="96"/>
        <v/>
      </c>
      <c r="L196" s="177" t="str">
        <f t="shared" si="97"/>
        <v/>
      </c>
      <c r="M196" s="178" t="str">
        <f t="shared" si="98"/>
        <v/>
      </c>
      <c r="N196" s="44" t="str" cm="1">
        <f t="array" ref="N196">IFERROR(IF(_xlfn.SINGLE(A:A)="","",IF(R196="Beer",SUM(LOOKUP(2,1/(Rates!$B$3:$B$5&lt;=W196)/(Rates!$C$3:$C$5&gt;=W196),Rates!$D$3:$D$5)*(X196/100)*W196),IF(R196="Refreshment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44" t="str">
        <f t="shared" si="99"/>
        <v/>
      </c>
      <c r="P196" s="13"/>
      <c r="Q196" s="179" t="str">
        <f t="shared" si="100"/>
        <v/>
      </c>
      <c r="R196" s="180" t="str">
        <f t="shared" si="101"/>
        <v/>
      </c>
      <c r="S196" s="13" t="str">
        <f>IF(A196="","",IF(R196="Refreshment Beverage",VLOOKUP(VALUE(Q196),Rates!G$15:L$19,2,0),VLOOKUP(VALUE(Q196),Rates!G$4:L$8,2,0)))</f>
        <v/>
      </c>
      <c r="T196" s="13" t="str">
        <f t="shared" si="102"/>
        <v/>
      </c>
      <c r="U196" s="181" t="str">
        <f t="shared" si="103"/>
        <v/>
      </c>
      <c r="V196" s="13" t="str">
        <f t="shared" si="104"/>
        <v/>
      </c>
      <c r="W196" s="13" t="str">
        <f t="shared" si="105"/>
        <v/>
      </c>
      <c r="X196" s="182" t="str">
        <f t="shared" si="106"/>
        <v/>
      </c>
      <c r="Y196" s="183" t="str">
        <f>IF(A:A="","",IF(R196="Refreshment Beverage",VLOOKUP(Q196,Rates!G$15:L$19,6,0)*W196,VLOOKUP(Q196,Rates!G$4:L$12,6,0)*W196))</f>
        <v/>
      </c>
      <c r="Z196" s="183" t="str">
        <f t="shared" si="107"/>
        <v/>
      </c>
      <c r="AA196" s="17">
        <f t="shared" si="95"/>
        <v>0</v>
      </c>
      <c r="AB196" s="177" t="str" cm="1">
        <f t="array" ref="AB196">IF(_xlfn.SINGLE(A:A)="","",IF(R196="Refreshment Beverage","",IF(AND(R196="Beer",Q196=0),SUM(LOOKUP(2,1/(Rates!$B$15:$B$18&lt;=W196)/(Rates!$C$15:$C$18&gt;=W196),Rates!$D$15:$D$18)*W196),VLOOKUP(VALUE(_xlfn.SINGLE(Q:Q)),Rates!A:B,2,0)*W196)))</f>
        <v/>
      </c>
      <c r="AC196" s="177" t="str" cm="1">
        <f t="array" ref="AC196">IF(_xlfn.SINGLE(A:A)="","",IF(R196="Refreshment Beverage","",IF(AND(R196="Beer",Q196=0),SUM(LOOKUP(2,1/(Rates!$B$15:$B$18&lt;=W196)/(Rates!$C$15:$C$18&gt;=W196),Rates!$E$15:$E$18)*W196),VLOOKUP(VALUE(_xlfn.SINGLE(Q:Q)),Rates!A:C,3,0)*W196)))</f>
        <v/>
      </c>
      <c r="AD196" s="168">
        <f>IFERROR(IF(OR(Q196=1,Q196=2,Q196=3,Q196=4),VLOOKUP(Q196,Rates!$A$31:$B$34,2,0)*W196,IF(V196=1,VLOOKUP(U196,'REB BEV MIN MKUP'!B:E,4,0),IF(V196&gt;1,VLOOKUP(VALUE(W196),'REB BEV MIN MKUP'!O:Q,3,0),0))),0)</f>
        <v>0</v>
      </c>
      <c r="AE196" s="177" t="str">
        <f t="shared" si="108"/>
        <v/>
      </c>
      <c r="AF196" s="13" t="str">
        <f t="shared" si="109"/>
        <v/>
      </c>
      <c r="AG196" s="177" t="str">
        <f t="shared" si="110"/>
        <v/>
      </c>
      <c r="AH196" s="184" t="str">
        <f t="shared" si="111"/>
        <v/>
      </c>
      <c r="AI196" s="184" t="str">
        <f>IF(AE:AE="","",IF(R196="Refreshment Beverage",AK196*(Rates!J$19/100),ROUND(SUM(AH196*(Rates!$J$8/100)),4)))</f>
        <v/>
      </c>
      <c r="AJ196" s="183" t="str">
        <f t="shared" si="112"/>
        <v/>
      </c>
      <c r="AK196" s="185" t="str">
        <f t="shared" si="113"/>
        <v/>
      </c>
      <c r="AL196" s="177" t="str">
        <f t="shared" si="114"/>
        <v/>
      </c>
      <c r="AM196" s="13" t="str">
        <f>IF(AS196="","",IF(R196="Refreshment Beverage",ROUND(AS196*Rates!K$19,4),ROUND(AO196*(VLOOKUP(VALUE(Q196),Rates!G$4:L$12,3,0)),4)))</f>
        <v/>
      </c>
      <c r="AN196" s="183" t="str">
        <f>IF(AS196="","",IF(R196="Refreshment Beverage",AS196*(Rates!J$19/100),MAX(AM196,AB196)))</f>
        <v/>
      </c>
      <c r="AO196" s="186" t="str">
        <f t="shared" si="115"/>
        <v/>
      </c>
      <c r="AP196" s="186" t="str">
        <f t="shared" si="116"/>
        <v/>
      </c>
      <c r="AQ196" s="186" t="str">
        <f>IF(AS196="","",IF(R196="Refreshment Beverage",ROUND(SUM(VLOOKUP(Q:Q,Rates!G$15:L$19,3,0)*(AS196-Y196-Z196-AA196)),4),ROUND(SUM(Rates!$K$8*AS196),4)))</f>
        <v/>
      </c>
      <c r="AR196" s="184" t="str">
        <f t="shared" si="117"/>
        <v/>
      </c>
      <c r="AS196" s="185" t="str">
        <f t="shared" si="118"/>
        <v/>
      </c>
      <c r="AT196" s="177" t="str">
        <f t="shared" si="119"/>
        <v/>
      </c>
      <c r="AU196" s="13" t="str">
        <f>IF(AX196="","",IF(R196="Refreshment Beverage",ROUND((BA196-Y196-Z196-AA196)*VLOOKUP(VALUE(Q196),Rates!G$15:L$19,3,0),4),ROUND(AW196*(VLOOKUP(VALUE(Q196),Rates!G:L,3,0)),4)))</f>
        <v/>
      </c>
      <c r="AV196" s="183" t="str">
        <f t="shared" si="120"/>
        <v/>
      </c>
      <c r="AW196" s="186" t="str">
        <f t="shared" si="121"/>
        <v/>
      </c>
      <c r="AX196" s="184" t="str">
        <f t="shared" si="122"/>
        <v/>
      </c>
      <c r="AY196" s="186" t="str">
        <f>IF(AX196="","",IF(R196="Refreshment Beverage",ROUND(SUM(AX196*Rates!K$19),4),ROUND(SUM(AX196*(Rates!J$8/100)),4)))</f>
        <v/>
      </c>
      <c r="AZ196" s="183" t="str">
        <f t="shared" si="123"/>
        <v/>
      </c>
      <c r="BA196" s="185" t="str">
        <f t="shared" si="124"/>
        <v/>
      </c>
      <c r="BD196" s="171"/>
      <c r="BE196" s="171"/>
      <c r="BF196" s="171"/>
      <c r="BG196" s="171"/>
    </row>
    <row r="197" spans="1:59" ht="15" customHeight="1" x14ac:dyDescent="0.3">
      <c r="A197" s="172"/>
      <c r="B197" s="172"/>
      <c r="C197" s="172"/>
      <c r="D197" s="173"/>
      <c r="E197" s="173"/>
      <c r="F197" s="173"/>
      <c r="G197" s="173"/>
      <c r="H197" s="173"/>
      <c r="I197" s="174"/>
      <c r="J197" s="175"/>
      <c r="K197" s="176" t="str">
        <f t="shared" si="96"/>
        <v/>
      </c>
      <c r="L197" s="177" t="str">
        <f t="shared" si="97"/>
        <v/>
      </c>
      <c r="M197" s="178" t="str">
        <f t="shared" si="98"/>
        <v/>
      </c>
      <c r="N197" s="44" t="str" cm="1">
        <f t="array" ref="N197">IFERROR(IF(_xlfn.SINGLE(A:A)="","",IF(R197="Beer",SUM(LOOKUP(2,1/(Rates!$B$3:$B$5&lt;=W197)/(Rates!$C$3:$C$5&gt;=W197),Rates!$D$3:$D$5)*(X197/100)*W197),IF(R197="Refreshment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44" t="str">
        <f t="shared" si="99"/>
        <v/>
      </c>
      <c r="P197" s="13"/>
      <c r="Q197" s="179" t="str">
        <f t="shared" si="100"/>
        <v/>
      </c>
      <c r="R197" s="180" t="str">
        <f t="shared" si="101"/>
        <v/>
      </c>
      <c r="S197" s="13" t="str">
        <f>IF(A197="","",IF(R197="Refreshment Beverage",VLOOKUP(VALUE(Q197),Rates!G$15:L$19,2,0),VLOOKUP(VALUE(Q197),Rates!G$4:L$8,2,0)))</f>
        <v/>
      </c>
      <c r="T197" s="13" t="str">
        <f t="shared" si="102"/>
        <v/>
      </c>
      <c r="U197" s="181" t="str">
        <f t="shared" si="103"/>
        <v/>
      </c>
      <c r="V197" s="13" t="str">
        <f t="shared" si="104"/>
        <v/>
      </c>
      <c r="W197" s="13" t="str">
        <f t="shared" si="105"/>
        <v/>
      </c>
      <c r="X197" s="182" t="str">
        <f t="shared" si="106"/>
        <v/>
      </c>
      <c r="Y197" s="183" t="str">
        <f>IF(A:A="","",IF(R197="Refreshment Beverage",VLOOKUP(Q197,Rates!G$15:L$19,6,0)*W197,VLOOKUP(Q197,Rates!G$4:L$12,6,0)*W197))</f>
        <v/>
      </c>
      <c r="Z197" s="183" t="str">
        <f t="shared" si="107"/>
        <v/>
      </c>
      <c r="AA197" s="17">
        <f t="shared" si="95"/>
        <v>0</v>
      </c>
      <c r="AB197" s="177" t="str" cm="1">
        <f t="array" ref="AB197">IF(_xlfn.SINGLE(A:A)="","",IF(R197="Refreshment Beverage","",IF(AND(R197="Beer",Q197=0),SUM(LOOKUP(2,1/(Rates!$B$15:$B$18&lt;=W197)/(Rates!$C$15:$C$18&gt;=W197),Rates!$D$15:$D$18)*W197),VLOOKUP(VALUE(_xlfn.SINGLE(Q:Q)),Rates!A:B,2,0)*W197)))</f>
        <v/>
      </c>
      <c r="AC197" s="177" t="str" cm="1">
        <f t="array" ref="AC197">IF(_xlfn.SINGLE(A:A)="","",IF(R197="Refreshment Beverage","",IF(AND(R197="Beer",Q197=0),SUM(LOOKUP(2,1/(Rates!$B$15:$B$18&lt;=W197)/(Rates!$C$15:$C$18&gt;=W197),Rates!$E$15:$E$18)*W197),VLOOKUP(VALUE(_xlfn.SINGLE(Q:Q)),Rates!A:C,3,0)*W197)))</f>
        <v/>
      </c>
      <c r="AD197" s="168">
        <f>IFERROR(IF(OR(Q197=1,Q197=2,Q197=3,Q197=4),VLOOKUP(Q197,Rates!$A$31:$B$34,2,0)*W197,IF(V197=1,VLOOKUP(U197,'REB BEV MIN MKUP'!B:E,4,0),IF(V197&gt;1,VLOOKUP(VALUE(W197),'REB BEV MIN MKUP'!O:Q,3,0),0))),0)</f>
        <v>0</v>
      </c>
      <c r="AE197" s="177" t="str">
        <f t="shared" si="108"/>
        <v/>
      </c>
      <c r="AF197" s="13" t="str">
        <f t="shared" si="109"/>
        <v/>
      </c>
      <c r="AG197" s="177" t="str">
        <f t="shared" si="110"/>
        <v/>
      </c>
      <c r="AH197" s="184" t="str">
        <f t="shared" si="111"/>
        <v/>
      </c>
      <c r="AI197" s="184" t="str">
        <f>IF(AE:AE="","",IF(R197="Refreshment Beverage",AK197*(Rates!J$19/100),ROUND(SUM(AH197*(Rates!$J$8/100)),4)))</f>
        <v/>
      </c>
      <c r="AJ197" s="183" t="str">
        <f t="shared" si="112"/>
        <v/>
      </c>
      <c r="AK197" s="185" t="str">
        <f t="shared" si="113"/>
        <v/>
      </c>
      <c r="AL197" s="177" t="str">
        <f t="shared" si="114"/>
        <v/>
      </c>
      <c r="AM197" s="13" t="str">
        <f>IF(AS197="","",IF(R197="Refreshment Beverage",ROUND(AS197*Rates!K$19,4),ROUND(AO197*(VLOOKUP(VALUE(Q197),Rates!G$4:L$12,3,0)),4)))</f>
        <v/>
      </c>
      <c r="AN197" s="183" t="str">
        <f>IF(AS197="","",IF(R197="Refreshment Beverage",AS197*(Rates!J$19/100),MAX(AM197,AB197)))</f>
        <v/>
      </c>
      <c r="AO197" s="186" t="str">
        <f t="shared" si="115"/>
        <v/>
      </c>
      <c r="AP197" s="186" t="str">
        <f t="shared" si="116"/>
        <v/>
      </c>
      <c r="AQ197" s="186" t="str">
        <f>IF(AS197="","",IF(R197="Refreshment Beverage",ROUND(SUM(VLOOKUP(Q:Q,Rates!G$15:L$19,3,0)*(AS197-Y197-Z197-AA197)),4),ROUND(SUM(Rates!$K$8*AS197),4)))</f>
        <v/>
      </c>
      <c r="AR197" s="184" t="str">
        <f t="shared" si="117"/>
        <v/>
      </c>
      <c r="AS197" s="185" t="str">
        <f t="shared" si="118"/>
        <v/>
      </c>
      <c r="AT197" s="177" t="str">
        <f t="shared" si="119"/>
        <v/>
      </c>
      <c r="AU197" s="13" t="str">
        <f>IF(AX197="","",IF(R197="Refreshment Beverage",ROUND((BA197-Y197-Z197-AA197)*VLOOKUP(VALUE(Q197),Rates!G$15:L$19,3,0),4),ROUND(AW197*(VLOOKUP(VALUE(Q197),Rates!G:L,3,0)),4)))</f>
        <v/>
      </c>
      <c r="AV197" s="183" t="str">
        <f t="shared" si="120"/>
        <v/>
      </c>
      <c r="AW197" s="186" t="str">
        <f t="shared" si="121"/>
        <v/>
      </c>
      <c r="AX197" s="184" t="str">
        <f t="shared" si="122"/>
        <v/>
      </c>
      <c r="AY197" s="186" t="str">
        <f>IF(AX197="","",IF(R197="Refreshment Beverage",ROUND(SUM(AX197*Rates!K$19),4),ROUND(SUM(AX197*(Rates!J$8/100)),4)))</f>
        <v/>
      </c>
      <c r="AZ197" s="183" t="str">
        <f t="shared" si="123"/>
        <v/>
      </c>
      <c r="BA197" s="185" t="str">
        <f t="shared" si="124"/>
        <v/>
      </c>
      <c r="BD197" s="171"/>
      <c r="BE197" s="171"/>
      <c r="BF197" s="171"/>
      <c r="BG197" s="171"/>
    </row>
    <row r="198" spans="1:59" ht="15" customHeight="1" x14ac:dyDescent="0.3">
      <c r="A198" s="172"/>
      <c r="B198" s="172"/>
      <c r="C198" s="172"/>
      <c r="D198" s="173"/>
      <c r="E198" s="173"/>
      <c r="F198" s="173"/>
      <c r="G198" s="173"/>
      <c r="H198" s="173"/>
      <c r="I198" s="174"/>
      <c r="J198" s="175"/>
      <c r="K198" s="176" t="str">
        <f t="shared" si="96"/>
        <v/>
      </c>
      <c r="L198" s="177" t="str">
        <f t="shared" si="97"/>
        <v/>
      </c>
      <c r="M198" s="178" t="str">
        <f t="shared" si="98"/>
        <v/>
      </c>
      <c r="N198" s="44" t="str" cm="1">
        <f t="array" ref="N198">IFERROR(IF(_xlfn.SINGLE(A:A)="","",IF(R198="Beer",SUM(LOOKUP(2,1/(Rates!$B$3:$B$5&lt;=W198)/(Rates!$C$3:$C$5&gt;=W198),Rates!$D$3:$D$5)*(X198/100)*W198),IF(R198="Refreshment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44" t="str">
        <f t="shared" si="99"/>
        <v/>
      </c>
      <c r="P198" s="13"/>
      <c r="Q198" s="179" t="str">
        <f t="shared" si="100"/>
        <v/>
      </c>
      <c r="R198" s="180" t="str">
        <f t="shared" si="101"/>
        <v/>
      </c>
      <c r="S198" s="13" t="str">
        <f>IF(A198="","",IF(R198="Refreshment Beverage",VLOOKUP(VALUE(Q198),Rates!G$15:L$19,2,0),VLOOKUP(VALUE(Q198),Rates!G$4:L$8,2,0)))</f>
        <v/>
      </c>
      <c r="T198" s="13" t="str">
        <f t="shared" si="102"/>
        <v/>
      </c>
      <c r="U198" s="181" t="str">
        <f t="shared" si="103"/>
        <v/>
      </c>
      <c r="V198" s="13" t="str">
        <f t="shared" si="104"/>
        <v/>
      </c>
      <c r="W198" s="13" t="str">
        <f t="shared" si="105"/>
        <v/>
      </c>
      <c r="X198" s="182" t="str">
        <f t="shared" si="106"/>
        <v/>
      </c>
      <c r="Y198" s="183" t="str">
        <f>IF(A:A="","",IF(R198="Refreshment Beverage",VLOOKUP(Q198,Rates!G$15:L$19,6,0)*W198,VLOOKUP(Q198,Rates!G$4:L$12,6,0)*W198))</f>
        <v/>
      </c>
      <c r="Z198" s="183" t="str">
        <f t="shared" si="107"/>
        <v/>
      </c>
      <c r="AA198" s="17">
        <f t="shared" si="95"/>
        <v>0</v>
      </c>
      <c r="AB198" s="177" t="str" cm="1">
        <f t="array" ref="AB198">IF(_xlfn.SINGLE(A:A)="","",IF(R198="Refreshment Beverage","",IF(AND(R198="Beer",Q198=0),SUM(LOOKUP(2,1/(Rates!$B$15:$B$18&lt;=W198)/(Rates!$C$15:$C$18&gt;=W198),Rates!$D$15:$D$18)*W198),VLOOKUP(VALUE(_xlfn.SINGLE(Q:Q)),Rates!A:B,2,0)*W198)))</f>
        <v/>
      </c>
      <c r="AC198" s="177" t="str" cm="1">
        <f t="array" ref="AC198">IF(_xlfn.SINGLE(A:A)="","",IF(R198="Refreshment Beverage","",IF(AND(R198="Beer",Q198=0),SUM(LOOKUP(2,1/(Rates!$B$15:$B$18&lt;=W198)/(Rates!$C$15:$C$18&gt;=W198),Rates!$E$15:$E$18)*W198),VLOOKUP(VALUE(_xlfn.SINGLE(Q:Q)),Rates!A:C,3,0)*W198)))</f>
        <v/>
      </c>
      <c r="AD198" s="168">
        <f>IFERROR(IF(OR(Q198=1,Q198=2,Q198=3,Q198=4),VLOOKUP(Q198,Rates!$A$31:$B$34,2,0)*W198,IF(V198=1,VLOOKUP(U198,'REB BEV MIN MKUP'!B:E,4,0),IF(V198&gt;1,VLOOKUP(VALUE(W198),'REB BEV MIN MKUP'!O:Q,3,0),0))),0)</f>
        <v>0</v>
      </c>
      <c r="AE198" s="177" t="str">
        <f t="shared" si="108"/>
        <v/>
      </c>
      <c r="AF198" s="13" t="str">
        <f t="shared" si="109"/>
        <v/>
      </c>
      <c r="AG198" s="177" t="str">
        <f t="shared" si="110"/>
        <v/>
      </c>
      <c r="AH198" s="184" t="str">
        <f t="shared" si="111"/>
        <v/>
      </c>
      <c r="AI198" s="184" t="str">
        <f>IF(AE:AE="","",IF(R198="Refreshment Beverage",AK198*(Rates!J$19/100),ROUND(SUM(AH198*(Rates!$J$8/100)),4)))</f>
        <v/>
      </c>
      <c r="AJ198" s="183" t="str">
        <f t="shared" si="112"/>
        <v/>
      </c>
      <c r="AK198" s="185" t="str">
        <f t="shared" si="113"/>
        <v/>
      </c>
      <c r="AL198" s="177" t="str">
        <f t="shared" si="114"/>
        <v/>
      </c>
      <c r="AM198" s="13" t="str">
        <f>IF(AS198="","",IF(R198="Refreshment Beverage",ROUND(AS198*Rates!K$19,4),ROUND(AO198*(VLOOKUP(VALUE(Q198),Rates!G$4:L$12,3,0)),4)))</f>
        <v/>
      </c>
      <c r="AN198" s="183" t="str">
        <f>IF(AS198="","",IF(R198="Refreshment Beverage",AS198*(Rates!J$19/100),MAX(AM198,AB198)))</f>
        <v/>
      </c>
      <c r="AO198" s="186" t="str">
        <f t="shared" si="115"/>
        <v/>
      </c>
      <c r="AP198" s="186" t="str">
        <f t="shared" si="116"/>
        <v/>
      </c>
      <c r="AQ198" s="186" t="str">
        <f>IF(AS198="","",IF(R198="Refreshment Beverage",ROUND(SUM(VLOOKUP(Q:Q,Rates!G$15:L$19,3,0)*(AS198-Y198-Z198-AA198)),4),ROUND(SUM(Rates!$K$8*AS198),4)))</f>
        <v/>
      </c>
      <c r="AR198" s="184" t="str">
        <f t="shared" si="117"/>
        <v/>
      </c>
      <c r="AS198" s="185" t="str">
        <f t="shared" si="118"/>
        <v/>
      </c>
      <c r="AT198" s="177" t="str">
        <f t="shared" si="119"/>
        <v/>
      </c>
      <c r="AU198" s="13" t="str">
        <f>IF(AX198="","",IF(R198="Refreshment Beverage",ROUND((BA198-Y198-Z198-AA198)*VLOOKUP(VALUE(Q198),Rates!G$15:L$19,3,0),4),ROUND(AW198*(VLOOKUP(VALUE(Q198),Rates!G:L,3,0)),4)))</f>
        <v/>
      </c>
      <c r="AV198" s="183" t="str">
        <f t="shared" si="120"/>
        <v/>
      </c>
      <c r="AW198" s="186" t="str">
        <f t="shared" si="121"/>
        <v/>
      </c>
      <c r="AX198" s="184" t="str">
        <f t="shared" si="122"/>
        <v/>
      </c>
      <c r="AY198" s="186" t="str">
        <f>IF(AX198="","",IF(R198="Refreshment Beverage",ROUND(SUM(AX198*Rates!K$19),4),ROUND(SUM(AX198*(Rates!J$8/100)),4)))</f>
        <v/>
      </c>
      <c r="AZ198" s="183" t="str">
        <f t="shared" si="123"/>
        <v/>
      </c>
      <c r="BA198" s="185" t="str">
        <f t="shared" si="124"/>
        <v/>
      </c>
      <c r="BD198" s="171"/>
      <c r="BE198" s="171"/>
      <c r="BF198" s="171"/>
      <c r="BG198" s="171"/>
    </row>
    <row r="199" spans="1:59" ht="15" customHeight="1" x14ac:dyDescent="0.3">
      <c r="A199" s="172"/>
      <c r="B199" s="172"/>
      <c r="C199" s="172"/>
      <c r="D199" s="173"/>
      <c r="E199" s="173"/>
      <c r="F199" s="173"/>
      <c r="G199" s="173"/>
      <c r="H199" s="173"/>
      <c r="I199" s="174"/>
      <c r="J199" s="175"/>
      <c r="K199" s="176" t="str">
        <f t="shared" si="96"/>
        <v/>
      </c>
      <c r="L199" s="177" t="str">
        <f t="shared" si="97"/>
        <v/>
      </c>
      <c r="M199" s="178" t="str">
        <f t="shared" si="98"/>
        <v/>
      </c>
      <c r="N199" s="44" t="str" cm="1">
        <f t="array" ref="N199">IFERROR(IF(_xlfn.SINGLE(A:A)="","",IF(R199="Beer",SUM(LOOKUP(2,1/(Rates!$B$3:$B$5&lt;=W199)/(Rates!$C$3:$C$5&gt;=W199),Rates!$D$3:$D$5)*(X199/100)*W199),IF(R199="Refreshment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44" t="str">
        <f t="shared" si="99"/>
        <v/>
      </c>
      <c r="P199" s="13"/>
      <c r="Q199" s="179" t="str">
        <f t="shared" si="100"/>
        <v/>
      </c>
      <c r="R199" s="180" t="str">
        <f t="shared" si="101"/>
        <v/>
      </c>
      <c r="S199" s="13" t="str">
        <f>IF(A199="","",IF(R199="Refreshment Beverage",VLOOKUP(VALUE(Q199),Rates!G$15:L$19,2,0),VLOOKUP(VALUE(Q199),Rates!G$4:L$8,2,0)))</f>
        <v/>
      </c>
      <c r="T199" s="13" t="str">
        <f t="shared" si="102"/>
        <v/>
      </c>
      <c r="U199" s="181" t="str">
        <f t="shared" si="103"/>
        <v/>
      </c>
      <c r="V199" s="13" t="str">
        <f t="shared" si="104"/>
        <v/>
      </c>
      <c r="W199" s="13" t="str">
        <f t="shared" si="105"/>
        <v/>
      </c>
      <c r="X199" s="182" t="str">
        <f t="shared" si="106"/>
        <v/>
      </c>
      <c r="Y199" s="183" t="str">
        <f>IF(A:A="","",IF(R199="Refreshment Beverage",VLOOKUP(Q199,Rates!G$15:L$19,6,0)*W199,VLOOKUP(Q199,Rates!G$4:L$12,6,0)*W199))</f>
        <v/>
      </c>
      <c r="Z199" s="183" t="str">
        <f t="shared" si="107"/>
        <v/>
      </c>
      <c r="AA199" s="17">
        <f t="shared" ref="AA199:AA262" si="125">IF(AND(U199&gt;0.049,U199&lt;0.401),SUM(0.0536*V199),IF(AND(U199&gt;0.4,U199&lt;0.47),SUM(0.0643*V199),IF(AND(U199&gt;0.469,U199&lt;0.66),SUM(0.075*V199),IF(AND(U199&gt;0.659,U199&lt;0.75),SUM(0.1071*V199),IF(AND(U199&gt;0.749,U199&lt;0.9),SUM(0.1178*V199),IF(AND(U199&gt;0.899,U199&lt;1),SUM(0.1393*V199),IF(U199=1,SUM(0.1499*V199),IF(U199=1.14,SUM(0.1714*V199),IF(U199=1.75,SUM(0.2678*V199),IF(U199=2,SUM(0.2999*V199),IF(U199=3,SUM(0.4499*V199),0)))))))))))</f>
        <v>0</v>
      </c>
      <c r="AB199" s="177" t="str" cm="1">
        <f t="array" ref="AB199">IF(_xlfn.SINGLE(A:A)="","",IF(R199="Refreshment Beverage","",IF(AND(R199="Beer",Q199=0),SUM(LOOKUP(2,1/(Rates!$B$15:$B$18&lt;=W199)/(Rates!$C$15:$C$18&gt;=W199),Rates!$D$15:$D$18)*W199),VLOOKUP(VALUE(_xlfn.SINGLE(Q:Q)),Rates!A:B,2,0)*W199)))</f>
        <v/>
      </c>
      <c r="AC199" s="177" t="str" cm="1">
        <f t="array" ref="AC199">IF(_xlfn.SINGLE(A:A)="","",IF(R199="Refreshment Beverage","",IF(AND(R199="Beer",Q199=0),SUM(LOOKUP(2,1/(Rates!$B$15:$B$18&lt;=W199)/(Rates!$C$15:$C$18&gt;=W199),Rates!$E$15:$E$18)*W199),VLOOKUP(VALUE(_xlfn.SINGLE(Q:Q)),Rates!A:C,3,0)*W199)))</f>
        <v/>
      </c>
      <c r="AD199" s="168">
        <f>IFERROR(IF(OR(Q199=1,Q199=2,Q199=3,Q199=4),VLOOKUP(Q199,Rates!$A$31:$B$34,2,0)*W199,IF(V199=1,VLOOKUP(U199,'REB BEV MIN MKUP'!B:E,4,0),IF(V199&gt;1,VLOOKUP(VALUE(W199),'REB BEV MIN MKUP'!O:Q,3,0),0))),0)</f>
        <v>0</v>
      </c>
      <c r="AE199" s="177" t="str">
        <f t="shared" si="108"/>
        <v/>
      </c>
      <c r="AF199" s="13" t="str">
        <f t="shared" si="109"/>
        <v/>
      </c>
      <c r="AG199" s="177" t="str">
        <f t="shared" si="110"/>
        <v/>
      </c>
      <c r="AH199" s="184" t="str">
        <f t="shared" si="111"/>
        <v/>
      </c>
      <c r="AI199" s="184" t="str">
        <f>IF(AE:AE="","",IF(R199="Refreshment Beverage",AK199*(Rates!J$19/100),ROUND(SUM(AH199*(Rates!$J$8/100)),4)))</f>
        <v/>
      </c>
      <c r="AJ199" s="183" t="str">
        <f t="shared" si="112"/>
        <v/>
      </c>
      <c r="AK199" s="185" t="str">
        <f t="shared" si="113"/>
        <v/>
      </c>
      <c r="AL199" s="177" t="str">
        <f t="shared" si="114"/>
        <v/>
      </c>
      <c r="AM199" s="13" t="str">
        <f>IF(AS199="","",IF(R199="Refreshment Beverage",ROUND(AS199*Rates!K$19,4),ROUND(AO199*(VLOOKUP(VALUE(Q199),Rates!G$4:L$12,3,0)),4)))</f>
        <v/>
      </c>
      <c r="AN199" s="183" t="str">
        <f>IF(AS199="","",IF(R199="Refreshment Beverage",AS199*(Rates!J$19/100),MAX(AM199,AB199)))</f>
        <v/>
      </c>
      <c r="AO199" s="186" t="str">
        <f t="shared" si="115"/>
        <v/>
      </c>
      <c r="AP199" s="186" t="str">
        <f t="shared" si="116"/>
        <v/>
      </c>
      <c r="AQ199" s="186" t="str">
        <f>IF(AS199="","",IF(R199="Refreshment Beverage",ROUND(SUM(VLOOKUP(Q:Q,Rates!G$15:L$19,3,0)*(AS199-Y199-Z199-AA199)),4),ROUND(SUM(Rates!$K$8*AS199),4)))</f>
        <v/>
      </c>
      <c r="AR199" s="184" t="str">
        <f t="shared" si="117"/>
        <v/>
      </c>
      <c r="AS199" s="185" t="str">
        <f t="shared" si="118"/>
        <v/>
      </c>
      <c r="AT199" s="177" t="str">
        <f t="shared" si="119"/>
        <v/>
      </c>
      <c r="AU199" s="13" t="str">
        <f>IF(AX199="","",IF(R199="Refreshment Beverage",ROUND((BA199-Y199-Z199-AA199)*VLOOKUP(VALUE(Q199),Rates!G$15:L$19,3,0),4),ROUND(AW199*(VLOOKUP(VALUE(Q199),Rates!G:L,3,0)),4)))</f>
        <v/>
      </c>
      <c r="AV199" s="183" t="str">
        <f t="shared" si="120"/>
        <v/>
      </c>
      <c r="AW199" s="186" t="str">
        <f t="shared" si="121"/>
        <v/>
      </c>
      <c r="AX199" s="184" t="str">
        <f t="shared" si="122"/>
        <v/>
      </c>
      <c r="AY199" s="186" t="str">
        <f>IF(AX199="","",IF(R199="Refreshment Beverage",ROUND(SUM(AX199*Rates!K$19),4),ROUND(SUM(AX199*(Rates!J$8/100)),4)))</f>
        <v/>
      </c>
      <c r="AZ199" s="183" t="str">
        <f t="shared" si="123"/>
        <v/>
      </c>
      <c r="BA199" s="185" t="str">
        <f t="shared" si="124"/>
        <v/>
      </c>
      <c r="BD199" s="171"/>
      <c r="BE199" s="171"/>
      <c r="BF199" s="171"/>
      <c r="BG199" s="171"/>
    </row>
    <row r="200" spans="1:59" ht="15" customHeight="1" x14ac:dyDescent="0.3">
      <c r="A200" s="172"/>
      <c r="B200" s="172"/>
      <c r="C200" s="172"/>
      <c r="D200" s="173"/>
      <c r="E200" s="173"/>
      <c r="F200" s="173"/>
      <c r="G200" s="173"/>
      <c r="H200" s="173"/>
      <c r="I200" s="174"/>
      <c r="J200" s="175"/>
      <c r="K200" s="176" t="str">
        <f t="shared" ref="K200:K263" si="126">IFERROR(IF(A:A="","",IF(OR(C200="",E200="",F200="",G200="",H200="",I200="",J200=""),"",ROUND(IF(J200="Gross Price to Brewers",AE200,IF(J200="Retail Price",AL200,IF(J200="Licensee Retail",AT200,""))),2))),"")</f>
        <v/>
      </c>
      <c r="L200" s="177" t="str">
        <f t="shared" ref="L200:L263" si="127">M200</f>
        <v/>
      </c>
      <c r="M200" s="178" t="str">
        <f t="shared" ref="M200:M263" si="128">IFERROR(IF(A:A="","",IF(OR(C200="",E200="",F200="",G200="",H200="",I200="",J200=""),"",ROUND(IF(J200="Gross Price to Brewers",AK200,IF(J200="Retail Price",AS200,IF(J200="Licensee Retail",BA200,""))),2))),"")</f>
        <v/>
      </c>
      <c r="N200" s="44" t="str" cm="1">
        <f t="array" ref="N200">IFERROR(IF(_xlfn.SINGLE(A:A)="","",IF(R200="Beer",SUM(LOOKUP(2,1/(Rates!$B$3:$B$5&lt;=W200)/(Rates!$C$3:$C$5&gt;=W200),Rates!$D$3:$D$5)*(X200/100)*W200),IF(R200="Refreshment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44" t="str">
        <f t="shared" ref="O200:O263" si="129">IF(B:B="","",IF(M200&gt;N200,"YES","NO"))</f>
        <v/>
      </c>
      <c r="P200" s="13"/>
      <c r="Q200" s="179" t="str">
        <f t="shared" ref="Q200:Q263" si="130">IF(A200="","",IF(OR(D200="",D200=0),0,D200))</f>
        <v/>
      </c>
      <c r="R200" s="180" t="str">
        <f t="shared" ref="R200:R263" si="131">IF(C200="","",IF(OR(C200="Spirit-Based Cooler",C200="Wine-Based Cooler",C200="Cider",C200="Other"),"Refreshment Beverage",""))</f>
        <v/>
      </c>
      <c r="S200" s="13" t="str">
        <f>IF(A200="","",IF(R200="Refreshment Beverage",VLOOKUP(VALUE(Q200),Rates!G$15:L$19,2,0),VLOOKUP(VALUE(Q200),Rates!G$4:L$8,2,0)))</f>
        <v/>
      </c>
      <c r="T200" s="13" t="str">
        <f t="shared" ref="T200:T263" si="132">IF(A200="","",G200)</f>
        <v/>
      </c>
      <c r="U200" s="181" t="str">
        <f t="shared" ref="U200:U263" si="133">IF(A:A="","",SUM(W200/V200))</f>
        <v/>
      </c>
      <c r="V200" s="13" t="str">
        <f t="shared" ref="V200:V263" si="134">IF(A200="","",F200)</f>
        <v/>
      </c>
      <c r="W200" s="13" t="str">
        <f t="shared" ref="W200:W263" si="135">IF(A200="","",E200*F200)</f>
        <v/>
      </c>
      <c r="X200" s="182" t="str">
        <f t="shared" ref="X200:X263" si="136">IF(A200="","",H200)</f>
        <v/>
      </c>
      <c r="Y200" s="183" t="str">
        <f>IF(A:A="","",IF(R200="Refreshment Beverage",VLOOKUP(Q200,Rates!G$15:L$19,6,0)*W200,VLOOKUP(Q200,Rates!G$4:L$12,6,0)*W200))</f>
        <v/>
      </c>
      <c r="Z200" s="183" t="str">
        <f t="shared" ref="Z200:Z263" si="137">IF(A:A="","",IF(R200="Refreshment Beverage",0,IF(T200="Keg",0,ROUND(0.34/12*V200,2))))</f>
        <v/>
      </c>
      <c r="AA200" s="17">
        <f t="shared" si="125"/>
        <v>0</v>
      </c>
      <c r="AB200" s="177" t="str" cm="1">
        <f t="array" ref="AB200">IF(_xlfn.SINGLE(A:A)="","",IF(R200="Refreshment Beverage","",IF(AND(R200="Beer",Q200=0),SUM(LOOKUP(2,1/(Rates!$B$15:$B$18&lt;=W200)/(Rates!$C$15:$C$18&gt;=W200),Rates!$D$15:$D$18)*W200),VLOOKUP(VALUE(_xlfn.SINGLE(Q:Q)),Rates!A:B,2,0)*W200)))</f>
        <v/>
      </c>
      <c r="AC200" s="177" t="str" cm="1">
        <f t="array" ref="AC200">IF(_xlfn.SINGLE(A:A)="","",IF(R200="Refreshment Beverage","",IF(AND(R200="Beer",Q200=0),SUM(LOOKUP(2,1/(Rates!$B$15:$B$18&lt;=W200)/(Rates!$C$15:$C$18&gt;=W200),Rates!$E$15:$E$18)*W200),VLOOKUP(VALUE(_xlfn.SINGLE(Q:Q)),Rates!A:C,3,0)*W200)))</f>
        <v/>
      </c>
      <c r="AD200" s="168">
        <f>IFERROR(IF(OR(Q200=1,Q200=2,Q200=3,Q200=4),VLOOKUP(Q200,Rates!$A$31:$B$34,2,0)*W200,IF(V200=1,VLOOKUP(U200,'REB BEV MIN MKUP'!B:E,4,0),IF(V200&gt;1,VLOOKUP(VALUE(W200),'REB BEV MIN MKUP'!O:Q,3,0),0))),0)</f>
        <v>0</v>
      </c>
      <c r="AE200" s="177" t="str">
        <f t="shared" ref="AE200:AE263" si="138">IF(J200="Gross Price to Brewers",I200,"")</f>
        <v/>
      </c>
      <c r="AF200" s="13" t="str">
        <f t="shared" ref="AF200:AF263" si="139">IF(AE:AE="","",ROUND(SUM(AE200*(S200/100)),4))</f>
        <v/>
      </c>
      <c r="AG200" s="177" t="str">
        <f t="shared" ref="AG200:AG263" si="140">IF(AE:AE="","",IF(R200="Refreshment Beverage",MAX(AF200,AD200),MAX(AB200,AF200)))</f>
        <v/>
      </c>
      <c r="AH200" s="184" t="str">
        <f t="shared" ref="AH200:AH263" si="141">IF(AE:AE="","",IF(R200="Refreshment Beverage",AK200-AJ200,SUM(Y200:AA200)+AE200+AG200))</f>
        <v/>
      </c>
      <c r="AI200" s="184" t="str">
        <f>IF(AE:AE="","",IF(R200="Refreshment Beverage",AK200*(Rates!J$19/100),ROUND(SUM(AH200*(Rates!$J$8/100)),4)))</f>
        <v/>
      </c>
      <c r="AJ200" s="183" t="str">
        <f t="shared" ref="AJ200:AJ263" si="142">IF(AE:AE="","",IF(R200="Refreshment Beverage",AI200,MAX(AC200,AI200)))</f>
        <v/>
      </c>
      <c r="AK200" s="185" t="str">
        <f t="shared" ref="AK200:AK263" si="143">IF(AE:AE="","",IF(R200="Refreshment Beverage",SUM(AE200+Y200+Z200+AA200+AG200),SUM(AH200+AJ200)))</f>
        <v/>
      </c>
      <c r="AL200" s="177" t="str">
        <f t="shared" ref="AL200:AL263" si="144">IF(AS200="","",IF(R200="Refreshment Beverage",ROUND(SUM(AS200-AR200-AA200-Z200-Y200),2),ROUND(SUM(AS200-AR200-AN200-Y200-Z200-AA200),2)))</f>
        <v/>
      </c>
      <c r="AM200" s="13" t="str">
        <f>IF(AS200="","",IF(R200="Refreshment Beverage",ROUND(AS200*Rates!K$19,4),ROUND(AO200*(VLOOKUP(VALUE(Q200),Rates!G$4:L$12,3,0)),4)))</f>
        <v/>
      </c>
      <c r="AN200" s="183" t="str">
        <f>IF(AS200="","",IF(R200="Refreshment Beverage",AS200*(Rates!J$19/100),MAX(AM200,AB200)))</f>
        <v/>
      </c>
      <c r="AO200" s="186" t="str">
        <f t="shared" ref="AO200:AO263" si="145">IF(AS200="","",ROUND(SUM(AS200-AR200-Y200-Z200-AA200),4))</f>
        <v/>
      </c>
      <c r="AP200" s="186" t="str">
        <f t="shared" ref="AP200:AP263" si="146">IF(AS200="","",IF(R200="Refreshment Beverage",ROUND(AS200-AN200,2),ROUND(SUM(AS200-AR200),2)))</f>
        <v/>
      </c>
      <c r="AQ200" s="186" t="str">
        <f>IF(AS200="","",IF(R200="Refreshment Beverage",ROUND(SUM(VLOOKUP(Q:Q,Rates!G$15:L$19,3,0)*(AS200-Y200-Z200-AA200)),4),ROUND(SUM(Rates!$K$8*AS200),4)))</f>
        <v/>
      </c>
      <c r="AR200" s="184" t="str">
        <f t="shared" ref="AR200:AR263" si="147">IF(AS200="","",IF(R200="Refreshment Beverage",MAX(AD200,AQ200),MAX(AQ200,AC200)))</f>
        <v/>
      </c>
      <c r="AS200" s="185" t="str">
        <f t="shared" ref="AS200:AS263" si="148">IF(J200="Retail Price",SUM(I200+0.004),"")</f>
        <v/>
      </c>
      <c r="AT200" s="177" t="str">
        <f t="shared" ref="AT200:AT263" si="149">IF(AX200="","",IF(R200="Refreshment Beverage",SUM(BA200-AV200-Y200-Z200-AA200),SUM(AX200-AV200-Y200-Z200-AA200)))</f>
        <v/>
      </c>
      <c r="AU200" s="13" t="str">
        <f>IF(AX200="","",IF(R200="Refreshment Beverage",ROUND((BA200-Y200-Z200-AA200)*VLOOKUP(VALUE(Q200),Rates!G$15:L$19,3,0),4),ROUND(AW200*(VLOOKUP(VALUE(Q200),Rates!G:L,3,0)),4)))</f>
        <v/>
      </c>
      <c r="AV200" s="183" t="str">
        <f t="shared" ref="AV200:AV263" si="150">IF(AX200="","",IF(R200="Refreshment Beverage",MAX(AU200,AD200),MAX(AB200,AU200)))</f>
        <v/>
      </c>
      <c r="AW200" s="186" t="str">
        <f t="shared" ref="AW200:AW263" si="151">IF(AX200="","",IF(R200="Refreshment Beverage",SUM(BA200-AV200-Y200-Z200-AA200),ROUND(SUM(BA200-AZ200-Y200-Z200-AA200),4)))</f>
        <v/>
      </c>
      <c r="AX200" s="184" t="str">
        <f t="shared" ref="AX200:AX263" si="152">IF(J200="Licensee Retail",I200,"")</f>
        <v/>
      </c>
      <c r="AY200" s="186" t="str">
        <f>IF(AX200="","",IF(R200="Refreshment Beverage",ROUND(SUM(AX200*Rates!K$19),4),ROUND(SUM(AX200*(Rates!J$8/100)),4)))</f>
        <v/>
      </c>
      <c r="AZ200" s="183" t="str">
        <f t="shared" ref="AZ200:AZ263" si="153">IF(AX200="","",MAX($AC200,AY200))</f>
        <v/>
      </c>
      <c r="BA200" s="185" t="str">
        <f t="shared" ref="BA200:BA263" si="154">IF(AX200="","",SUM(AX200+AZ200))</f>
        <v/>
      </c>
      <c r="BD200" s="171"/>
      <c r="BE200" s="171"/>
      <c r="BF200" s="171"/>
      <c r="BG200" s="171"/>
    </row>
    <row r="201" spans="1:59" ht="15" customHeight="1" x14ac:dyDescent="0.3">
      <c r="A201" s="172"/>
      <c r="B201" s="172"/>
      <c r="C201" s="172"/>
      <c r="D201" s="173"/>
      <c r="E201" s="173"/>
      <c r="F201" s="173"/>
      <c r="G201" s="173"/>
      <c r="H201" s="173"/>
      <c r="I201" s="174"/>
      <c r="J201" s="175"/>
      <c r="K201" s="176" t="str">
        <f t="shared" si="126"/>
        <v/>
      </c>
      <c r="L201" s="177" t="str">
        <f t="shared" si="127"/>
        <v/>
      </c>
      <c r="M201" s="178" t="str">
        <f t="shared" si="128"/>
        <v/>
      </c>
      <c r="N201" s="44" t="str" cm="1">
        <f t="array" ref="N201">IFERROR(IF(_xlfn.SINGLE(A:A)="","",IF(R201="Beer",SUM(LOOKUP(2,1/(Rates!$B$3:$B$5&lt;=W201)/(Rates!$C$3:$C$5&gt;=W201),Rates!$D$3:$D$5)*(X201/100)*W201),IF(R201="Refreshment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44" t="str">
        <f t="shared" si="129"/>
        <v/>
      </c>
      <c r="P201" s="13"/>
      <c r="Q201" s="179" t="str">
        <f t="shared" si="130"/>
        <v/>
      </c>
      <c r="R201" s="180" t="str">
        <f t="shared" si="131"/>
        <v/>
      </c>
      <c r="S201" s="13" t="str">
        <f>IF(A201="","",IF(R201="Refreshment Beverage",VLOOKUP(VALUE(Q201),Rates!G$15:L$19,2,0),VLOOKUP(VALUE(Q201),Rates!G$4:L$8,2,0)))</f>
        <v/>
      </c>
      <c r="T201" s="13" t="str">
        <f t="shared" si="132"/>
        <v/>
      </c>
      <c r="U201" s="181" t="str">
        <f t="shared" si="133"/>
        <v/>
      </c>
      <c r="V201" s="13" t="str">
        <f t="shared" si="134"/>
        <v/>
      </c>
      <c r="W201" s="13" t="str">
        <f t="shared" si="135"/>
        <v/>
      </c>
      <c r="X201" s="182" t="str">
        <f t="shared" si="136"/>
        <v/>
      </c>
      <c r="Y201" s="183" t="str">
        <f>IF(A:A="","",IF(R201="Refreshment Beverage",VLOOKUP(Q201,Rates!G$15:L$19,6,0)*W201,VLOOKUP(Q201,Rates!G$4:L$12,6,0)*W201))</f>
        <v/>
      </c>
      <c r="Z201" s="183" t="str">
        <f t="shared" si="137"/>
        <v/>
      </c>
      <c r="AA201" s="17">
        <f t="shared" si="125"/>
        <v>0</v>
      </c>
      <c r="AB201" s="177" t="str" cm="1">
        <f t="array" ref="AB201">IF(_xlfn.SINGLE(A:A)="","",IF(R201="Refreshment Beverage","",IF(AND(R201="Beer",Q201=0),SUM(LOOKUP(2,1/(Rates!$B$15:$B$18&lt;=W201)/(Rates!$C$15:$C$18&gt;=W201),Rates!$D$15:$D$18)*W201),VLOOKUP(VALUE(_xlfn.SINGLE(Q:Q)),Rates!A:B,2,0)*W201)))</f>
        <v/>
      </c>
      <c r="AC201" s="177" t="str" cm="1">
        <f t="array" ref="AC201">IF(_xlfn.SINGLE(A:A)="","",IF(R201="Refreshment Beverage","",IF(AND(R201="Beer",Q201=0),SUM(LOOKUP(2,1/(Rates!$B$15:$B$18&lt;=W201)/(Rates!$C$15:$C$18&gt;=W201),Rates!$E$15:$E$18)*W201),VLOOKUP(VALUE(_xlfn.SINGLE(Q:Q)),Rates!A:C,3,0)*W201)))</f>
        <v/>
      </c>
      <c r="AD201" s="168">
        <f>IFERROR(IF(OR(Q201=1,Q201=2,Q201=3,Q201=4),VLOOKUP(Q201,Rates!$A$31:$B$34,2,0)*W201,IF(V201=1,VLOOKUP(U201,'REB BEV MIN MKUP'!B:E,4,0),IF(V201&gt;1,VLOOKUP(VALUE(W201),'REB BEV MIN MKUP'!O:Q,3,0),0))),0)</f>
        <v>0</v>
      </c>
      <c r="AE201" s="177" t="str">
        <f t="shared" si="138"/>
        <v/>
      </c>
      <c r="AF201" s="13" t="str">
        <f t="shared" si="139"/>
        <v/>
      </c>
      <c r="AG201" s="177" t="str">
        <f t="shared" si="140"/>
        <v/>
      </c>
      <c r="AH201" s="184" t="str">
        <f t="shared" si="141"/>
        <v/>
      </c>
      <c r="AI201" s="184" t="str">
        <f>IF(AE:AE="","",IF(R201="Refreshment Beverage",AK201*(Rates!J$19/100),ROUND(SUM(AH201*(Rates!$J$8/100)),4)))</f>
        <v/>
      </c>
      <c r="AJ201" s="183" t="str">
        <f t="shared" si="142"/>
        <v/>
      </c>
      <c r="AK201" s="185" t="str">
        <f t="shared" si="143"/>
        <v/>
      </c>
      <c r="AL201" s="177" t="str">
        <f t="shared" si="144"/>
        <v/>
      </c>
      <c r="AM201" s="13" t="str">
        <f>IF(AS201="","",IF(R201="Refreshment Beverage",ROUND(AS201*Rates!K$19,4),ROUND(AO201*(VLOOKUP(VALUE(Q201),Rates!G$4:L$12,3,0)),4)))</f>
        <v/>
      </c>
      <c r="AN201" s="183" t="str">
        <f>IF(AS201="","",IF(R201="Refreshment Beverage",AS201*(Rates!J$19/100),MAX(AM201,AB201)))</f>
        <v/>
      </c>
      <c r="AO201" s="186" t="str">
        <f t="shared" si="145"/>
        <v/>
      </c>
      <c r="AP201" s="186" t="str">
        <f t="shared" si="146"/>
        <v/>
      </c>
      <c r="AQ201" s="186" t="str">
        <f>IF(AS201="","",IF(R201="Refreshment Beverage",ROUND(SUM(VLOOKUP(Q:Q,Rates!G$15:L$19,3,0)*(AS201-Y201-Z201-AA201)),4),ROUND(SUM(Rates!$K$8*AS201),4)))</f>
        <v/>
      </c>
      <c r="AR201" s="184" t="str">
        <f t="shared" si="147"/>
        <v/>
      </c>
      <c r="AS201" s="185" t="str">
        <f t="shared" si="148"/>
        <v/>
      </c>
      <c r="AT201" s="177" t="str">
        <f t="shared" si="149"/>
        <v/>
      </c>
      <c r="AU201" s="13" t="str">
        <f>IF(AX201="","",IF(R201="Refreshment Beverage",ROUND((BA201-Y201-Z201-AA201)*VLOOKUP(VALUE(Q201),Rates!G$15:L$19,3,0),4),ROUND(AW201*(VLOOKUP(VALUE(Q201),Rates!G:L,3,0)),4)))</f>
        <v/>
      </c>
      <c r="AV201" s="183" t="str">
        <f t="shared" si="150"/>
        <v/>
      </c>
      <c r="AW201" s="186" t="str">
        <f t="shared" si="151"/>
        <v/>
      </c>
      <c r="AX201" s="184" t="str">
        <f t="shared" si="152"/>
        <v/>
      </c>
      <c r="AY201" s="186" t="str">
        <f>IF(AX201="","",IF(R201="Refreshment Beverage",ROUND(SUM(AX201*Rates!K$19),4),ROUND(SUM(AX201*(Rates!J$8/100)),4)))</f>
        <v/>
      </c>
      <c r="AZ201" s="183" t="str">
        <f t="shared" si="153"/>
        <v/>
      </c>
      <c r="BA201" s="185" t="str">
        <f t="shared" si="154"/>
        <v/>
      </c>
      <c r="BD201" s="171"/>
      <c r="BE201" s="171"/>
      <c r="BF201" s="171"/>
      <c r="BG201" s="171"/>
    </row>
    <row r="202" spans="1:59" ht="15" customHeight="1" x14ac:dyDescent="0.3">
      <c r="A202" s="172"/>
      <c r="B202" s="172"/>
      <c r="C202" s="172"/>
      <c r="D202" s="173"/>
      <c r="E202" s="173"/>
      <c r="F202" s="173"/>
      <c r="G202" s="173"/>
      <c r="H202" s="173"/>
      <c r="I202" s="174"/>
      <c r="J202" s="175"/>
      <c r="K202" s="176" t="str">
        <f t="shared" si="126"/>
        <v/>
      </c>
      <c r="L202" s="177" t="str">
        <f t="shared" si="127"/>
        <v/>
      </c>
      <c r="M202" s="178" t="str">
        <f t="shared" si="128"/>
        <v/>
      </c>
      <c r="N202" s="44" t="str" cm="1">
        <f t="array" ref="N202">IFERROR(IF(_xlfn.SINGLE(A:A)="","",IF(R202="Beer",SUM(LOOKUP(2,1/(Rates!$B$3:$B$5&lt;=W202)/(Rates!$C$3:$C$5&gt;=W202),Rates!$D$3:$D$5)*(X202/100)*W202),IF(R202="Refreshment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44" t="str">
        <f t="shared" si="129"/>
        <v/>
      </c>
      <c r="P202" s="13"/>
      <c r="Q202" s="179" t="str">
        <f t="shared" si="130"/>
        <v/>
      </c>
      <c r="R202" s="180" t="str">
        <f t="shared" si="131"/>
        <v/>
      </c>
      <c r="S202" s="13" t="str">
        <f>IF(A202="","",IF(R202="Refreshment Beverage",VLOOKUP(VALUE(Q202),Rates!G$15:L$19,2,0),VLOOKUP(VALUE(Q202),Rates!G$4:L$8,2,0)))</f>
        <v/>
      </c>
      <c r="T202" s="13" t="str">
        <f t="shared" si="132"/>
        <v/>
      </c>
      <c r="U202" s="181" t="str">
        <f t="shared" si="133"/>
        <v/>
      </c>
      <c r="V202" s="13" t="str">
        <f t="shared" si="134"/>
        <v/>
      </c>
      <c r="W202" s="13" t="str">
        <f t="shared" si="135"/>
        <v/>
      </c>
      <c r="X202" s="182" t="str">
        <f t="shared" si="136"/>
        <v/>
      </c>
      <c r="Y202" s="183" t="str">
        <f>IF(A:A="","",IF(R202="Refreshment Beverage",VLOOKUP(Q202,Rates!G$15:L$19,6,0)*W202,VLOOKUP(Q202,Rates!G$4:L$12,6,0)*W202))</f>
        <v/>
      </c>
      <c r="Z202" s="183" t="str">
        <f t="shared" si="137"/>
        <v/>
      </c>
      <c r="AA202" s="17">
        <f t="shared" si="125"/>
        <v>0</v>
      </c>
      <c r="AB202" s="177" t="str" cm="1">
        <f t="array" ref="AB202">IF(_xlfn.SINGLE(A:A)="","",IF(R202="Refreshment Beverage","",IF(AND(R202="Beer",Q202=0),SUM(LOOKUP(2,1/(Rates!$B$15:$B$18&lt;=W202)/(Rates!$C$15:$C$18&gt;=W202),Rates!$D$15:$D$18)*W202),VLOOKUP(VALUE(_xlfn.SINGLE(Q:Q)),Rates!A:B,2,0)*W202)))</f>
        <v/>
      </c>
      <c r="AC202" s="177" t="str" cm="1">
        <f t="array" ref="AC202">IF(_xlfn.SINGLE(A:A)="","",IF(R202="Refreshment Beverage","",IF(AND(R202="Beer",Q202=0),SUM(LOOKUP(2,1/(Rates!$B$15:$B$18&lt;=W202)/(Rates!$C$15:$C$18&gt;=W202),Rates!$E$15:$E$18)*W202),VLOOKUP(VALUE(_xlfn.SINGLE(Q:Q)),Rates!A:C,3,0)*W202)))</f>
        <v/>
      </c>
      <c r="AD202" s="168">
        <f>IFERROR(IF(OR(Q202=1,Q202=2,Q202=3,Q202=4),VLOOKUP(Q202,Rates!$A$31:$B$34,2,0)*W202,IF(V202=1,VLOOKUP(U202,'REB BEV MIN MKUP'!B:E,4,0),IF(V202&gt;1,VLOOKUP(VALUE(W202),'REB BEV MIN MKUP'!O:Q,3,0),0))),0)</f>
        <v>0</v>
      </c>
      <c r="AE202" s="177" t="str">
        <f t="shared" si="138"/>
        <v/>
      </c>
      <c r="AF202" s="13" t="str">
        <f t="shared" si="139"/>
        <v/>
      </c>
      <c r="AG202" s="177" t="str">
        <f t="shared" si="140"/>
        <v/>
      </c>
      <c r="AH202" s="184" t="str">
        <f t="shared" si="141"/>
        <v/>
      </c>
      <c r="AI202" s="184" t="str">
        <f>IF(AE:AE="","",IF(R202="Refreshment Beverage",AK202*(Rates!J$19/100),ROUND(SUM(AH202*(Rates!$J$8/100)),4)))</f>
        <v/>
      </c>
      <c r="AJ202" s="183" t="str">
        <f t="shared" si="142"/>
        <v/>
      </c>
      <c r="AK202" s="185" t="str">
        <f t="shared" si="143"/>
        <v/>
      </c>
      <c r="AL202" s="177" t="str">
        <f t="shared" si="144"/>
        <v/>
      </c>
      <c r="AM202" s="13" t="str">
        <f>IF(AS202="","",IF(R202="Refreshment Beverage",ROUND(AS202*Rates!K$19,4),ROUND(AO202*(VLOOKUP(VALUE(Q202),Rates!G$4:L$12,3,0)),4)))</f>
        <v/>
      </c>
      <c r="AN202" s="183" t="str">
        <f>IF(AS202="","",IF(R202="Refreshment Beverage",AS202*(Rates!J$19/100),MAX(AM202,AB202)))</f>
        <v/>
      </c>
      <c r="AO202" s="186" t="str">
        <f t="shared" si="145"/>
        <v/>
      </c>
      <c r="AP202" s="186" t="str">
        <f t="shared" si="146"/>
        <v/>
      </c>
      <c r="AQ202" s="186" t="str">
        <f>IF(AS202="","",IF(R202="Refreshment Beverage",ROUND(SUM(VLOOKUP(Q:Q,Rates!G$15:L$19,3,0)*(AS202-Y202-Z202-AA202)),4),ROUND(SUM(Rates!$K$8*AS202),4)))</f>
        <v/>
      </c>
      <c r="AR202" s="184" t="str">
        <f t="shared" si="147"/>
        <v/>
      </c>
      <c r="AS202" s="185" t="str">
        <f t="shared" si="148"/>
        <v/>
      </c>
      <c r="AT202" s="177" t="str">
        <f t="shared" si="149"/>
        <v/>
      </c>
      <c r="AU202" s="13" t="str">
        <f>IF(AX202="","",IF(R202="Refreshment Beverage",ROUND((BA202-Y202-Z202-AA202)*VLOOKUP(VALUE(Q202),Rates!G$15:L$19,3,0),4),ROUND(AW202*(VLOOKUP(VALUE(Q202),Rates!G:L,3,0)),4)))</f>
        <v/>
      </c>
      <c r="AV202" s="183" t="str">
        <f t="shared" si="150"/>
        <v/>
      </c>
      <c r="AW202" s="186" t="str">
        <f t="shared" si="151"/>
        <v/>
      </c>
      <c r="AX202" s="184" t="str">
        <f t="shared" si="152"/>
        <v/>
      </c>
      <c r="AY202" s="186" t="str">
        <f>IF(AX202="","",IF(R202="Refreshment Beverage",ROUND(SUM(AX202*Rates!K$19),4),ROUND(SUM(AX202*(Rates!J$8/100)),4)))</f>
        <v/>
      </c>
      <c r="AZ202" s="183" t="str">
        <f t="shared" si="153"/>
        <v/>
      </c>
      <c r="BA202" s="185" t="str">
        <f t="shared" si="154"/>
        <v/>
      </c>
      <c r="BD202" s="171"/>
      <c r="BE202" s="171"/>
      <c r="BF202" s="171"/>
      <c r="BG202" s="171"/>
    </row>
    <row r="203" spans="1:59" ht="15" customHeight="1" x14ac:dyDescent="0.3">
      <c r="A203" s="172"/>
      <c r="B203" s="172"/>
      <c r="C203" s="172"/>
      <c r="D203" s="173"/>
      <c r="E203" s="173"/>
      <c r="F203" s="173"/>
      <c r="G203" s="173"/>
      <c r="H203" s="173"/>
      <c r="I203" s="174"/>
      <c r="J203" s="175"/>
      <c r="K203" s="176" t="str">
        <f t="shared" si="126"/>
        <v/>
      </c>
      <c r="L203" s="177" t="str">
        <f t="shared" si="127"/>
        <v/>
      </c>
      <c r="M203" s="178" t="str">
        <f t="shared" si="128"/>
        <v/>
      </c>
      <c r="N203" s="44" t="str" cm="1">
        <f t="array" ref="N203">IFERROR(IF(_xlfn.SINGLE(A:A)="","",IF(R203="Beer",SUM(LOOKUP(2,1/(Rates!$B$3:$B$5&lt;=W203)/(Rates!$C$3:$C$5&gt;=W203),Rates!$D$3:$D$5)*(X203/100)*W203),IF(R203="Refreshment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44" t="str">
        <f t="shared" si="129"/>
        <v/>
      </c>
      <c r="P203" s="13"/>
      <c r="Q203" s="179" t="str">
        <f t="shared" si="130"/>
        <v/>
      </c>
      <c r="R203" s="180" t="str">
        <f t="shared" si="131"/>
        <v/>
      </c>
      <c r="S203" s="13" t="str">
        <f>IF(A203="","",IF(R203="Refreshment Beverage",VLOOKUP(VALUE(Q203),Rates!G$15:L$19,2,0),VLOOKUP(VALUE(Q203),Rates!G$4:L$8,2,0)))</f>
        <v/>
      </c>
      <c r="T203" s="13" t="str">
        <f t="shared" si="132"/>
        <v/>
      </c>
      <c r="U203" s="181" t="str">
        <f t="shared" si="133"/>
        <v/>
      </c>
      <c r="V203" s="13" t="str">
        <f t="shared" si="134"/>
        <v/>
      </c>
      <c r="W203" s="13" t="str">
        <f t="shared" si="135"/>
        <v/>
      </c>
      <c r="X203" s="182" t="str">
        <f t="shared" si="136"/>
        <v/>
      </c>
      <c r="Y203" s="183" t="str">
        <f>IF(A:A="","",IF(R203="Refreshment Beverage",VLOOKUP(Q203,Rates!G$15:L$19,6,0)*W203,VLOOKUP(Q203,Rates!G$4:L$12,6,0)*W203))</f>
        <v/>
      </c>
      <c r="Z203" s="183" t="str">
        <f t="shared" si="137"/>
        <v/>
      </c>
      <c r="AA203" s="17">
        <f t="shared" si="125"/>
        <v>0</v>
      </c>
      <c r="AB203" s="177" t="str" cm="1">
        <f t="array" ref="AB203">IF(_xlfn.SINGLE(A:A)="","",IF(R203="Refreshment Beverage","",IF(AND(R203="Beer",Q203=0),SUM(LOOKUP(2,1/(Rates!$B$15:$B$18&lt;=W203)/(Rates!$C$15:$C$18&gt;=W203),Rates!$D$15:$D$18)*W203),VLOOKUP(VALUE(_xlfn.SINGLE(Q:Q)),Rates!A:B,2,0)*W203)))</f>
        <v/>
      </c>
      <c r="AC203" s="177" t="str" cm="1">
        <f t="array" ref="AC203">IF(_xlfn.SINGLE(A:A)="","",IF(R203="Refreshment Beverage","",IF(AND(R203="Beer",Q203=0),SUM(LOOKUP(2,1/(Rates!$B$15:$B$18&lt;=W203)/(Rates!$C$15:$C$18&gt;=W203),Rates!$E$15:$E$18)*W203),VLOOKUP(VALUE(_xlfn.SINGLE(Q:Q)),Rates!A:C,3,0)*W203)))</f>
        <v/>
      </c>
      <c r="AD203" s="168">
        <f>IFERROR(IF(OR(Q203=1,Q203=2,Q203=3,Q203=4),VLOOKUP(Q203,Rates!$A$31:$B$34,2,0)*W203,IF(V203=1,VLOOKUP(U203,'REB BEV MIN MKUP'!B:E,4,0),IF(V203&gt;1,VLOOKUP(VALUE(W203),'REB BEV MIN MKUP'!O:Q,3,0),0))),0)</f>
        <v>0</v>
      </c>
      <c r="AE203" s="177" t="str">
        <f t="shared" si="138"/>
        <v/>
      </c>
      <c r="AF203" s="13" t="str">
        <f t="shared" si="139"/>
        <v/>
      </c>
      <c r="AG203" s="177" t="str">
        <f t="shared" si="140"/>
        <v/>
      </c>
      <c r="AH203" s="184" t="str">
        <f t="shared" si="141"/>
        <v/>
      </c>
      <c r="AI203" s="184" t="str">
        <f>IF(AE:AE="","",IF(R203="Refreshment Beverage",AK203*(Rates!J$19/100),ROUND(SUM(AH203*(Rates!$J$8/100)),4)))</f>
        <v/>
      </c>
      <c r="AJ203" s="183" t="str">
        <f t="shared" si="142"/>
        <v/>
      </c>
      <c r="AK203" s="185" t="str">
        <f t="shared" si="143"/>
        <v/>
      </c>
      <c r="AL203" s="177" t="str">
        <f t="shared" si="144"/>
        <v/>
      </c>
      <c r="AM203" s="13" t="str">
        <f>IF(AS203="","",IF(R203="Refreshment Beverage",ROUND(AS203*Rates!K$19,4),ROUND(AO203*(VLOOKUP(VALUE(Q203),Rates!G$4:L$12,3,0)),4)))</f>
        <v/>
      </c>
      <c r="AN203" s="183" t="str">
        <f>IF(AS203="","",IF(R203="Refreshment Beverage",AS203*(Rates!J$19/100),MAX(AM203,AB203)))</f>
        <v/>
      </c>
      <c r="AO203" s="186" t="str">
        <f t="shared" si="145"/>
        <v/>
      </c>
      <c r="AP203" s="186" t="str">
        <f t="shared" si="146"/>
        <v/>
      </c>
      <c r="AQ203" s="186" t="str">
        <f>IF(AS203="","",IF(R203="Refreshment Beverage",ROUND(SUM(VLOOKUP(Q:Q,Rates!G$15:L$19,3,0)*(AS203-Y203-Z203-AA203)),4),ROUND(SUM(Rates!$K$8*AS203),4)))</f>
        <v/>
      </c>
      <c r="AR203" s="184" t="str">
        <f t="shared" si="147"/>
        <v/>
      </c>
      <c r="AS203" s="185" t="str">
        <f t="shared" si="148"/>
        <v/>
      </c>
      <c r="AT203" s="177" t="str">
        <f t="shared" si="149"/>
        <v/>
      </c>
      <c r="AU203" s="13" t="str">
        <f>IF(AX203="","",IF(R203="Refreshment Beverage",ROUND((BA203-Y203-Z203-AA203)*VLOOKUP(VALUE(Q203),Rates!G$15:L$19,3,0),4),ROUND(AW203*(VLOOKUP(VALUE(Q203),Rates!G:L,3,0)),4)))</f>
        <v/>
      </c>
      <c r="AV203" s="183" t="str">
        <f t="shared" si="150"/>
        <v/>
      </c>
      <c r="AW203" s="186" t="str">
        <f t="shared" si="151"/>
        <v/>
      </c>
      <c r="AX203" s="184" t="str">
        <f t="shared" si="152"/>
        <v/>
      </c>
      <c r="AY203" s="186" t="str">
        <f>IF(AX203="","",IF(R203="Refreshment Beverage",ROUND(SUM(AX203*Rates!K$19),4),ROUND(SUM(AX203*(Rates!J$8/100)),4)))</f>
        <v/>
      </c>
      <c r="AZ203" s="183" t="str">
        <f t="shared" si="153"/>
        <v/>
      </c>
      <c r="BA203" s="185" t="str">
        <f t="shared" si="154"/>
        <v/>
      </c>
      <c r="BD203" s="171"/>
      <c r="BE203" s="171"/>
      <c r="BF203" s="171"/>
      <c r="BG203" s="171"/>
    </row>
    <row r="204" spans="1:59" ht="15" customHeight="1" x14ac:dyDescent="0.3">
      <c r="A204" s="172"/>
      <c r="B204" s="172"/>
      <c r="C204" s="172"/>
      <c r="D204" s="173"/>
      <c r="E204" s="173"/>
      <c r="F204" s="173"/>
      <c r="G204" s="173"/>
      <c r="H204" s="173"/>
      <c r="I204" s="174"/>
      <c r="J204" s="175"/>
      <c r="K204" s="176" t="str">
        <f t="shared" si="126"/>
        <v/>
      </c>
      <c r="L204" s="177" t="str">
        <f t="shared" si="127"/>
        <v/>
      </c>
      <c r="M204" s="178" t="str">
        <f t="shared" si="128"/>
        <v/>
      </c>
      <c r="N204" s="44" t="str" cm="1">
        <f t="array" ref="N204">IFERROR(IF(_xlfn.SINGLE(A:A)="","",IF(R204="Beer",SUM(LOOKUP(2,1/(Rates!$B$3:$B$5&lt;=W204)/(Rates!$C$3:$C$5&gt;=W204),Rates!$D$3:$D$5)*(X204/100)*W204),IF(R204="Refreshment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44" t="str">
        <f t="shared" si="129"/>
        <v/>
      </c>
      <c r="P204" s="13"/>
      <c r="Q204" s="179" t="str">
        <f t="shared" si="130"/>
        <v/>
      </c>
      <c r="R204" s="180" t="str">
        <f t="shared" si="131"/>
        <v/>
      </c>
      <c r="S204" s="13" t="str">
        <f>IF(A204="","",IF(R204="Refreshment Beverage",VLOOKUP(VALUE(Q204),Rates!G$15:L$19,2,0),VLOOKUP(VALUE(Q204),Rates!G$4:L$8,2,0)))</f>
        <v/>
      </c>
      <c r="T204" s="13" t="str">
        <f t="shared" si="132"/>
        <v/>
      </c>
      <c r="U204" s="181" t="str">
        <f t="shared" si="133"/>
        <v/>
      </c>
      <c r="V204" s="13" t="str">
        <f t="shared" si="134"/>
        <v/>
      </c>
      <c r="W204" s="13" t="str">
        <f t="shared" si="135"/>
        <v/>
      </c>
      <c r="X204" s="182" t="str">
        <f t="shared" si="136"/>
        <v/>
      </c>
      <c r="Y204" s="183" t="str">
        <f>IF(A:A="","",IF(R204="Refreshment Beverage",VLOOKUP(Q204,Rates!G$15:L$19,6,0)*W204,VLOOKUP(Q204,Rates!G$4:L$12,6,0)*W204))</f>
        <v/>
      </c>
      <c r="Z204" s="183" t="str">
        <f t="shared" si="137"/>
        <v/>
      </c>
      <c r="AA204" s="17">
        <f t="shared" si="125"/>
        <v>0</v>
      </c>
      <c r="AB204" s="177" t="str" cm="1">
        <f t="array" ref="AB204">IF(_xlfn.SINGLE(A:A)="","",IF(R204="Refreshment Beverage","",IF(AND(R204="Beer",Q204=0),SUM(LOOKUP(2,1/(Rates!$B$15:$B$18&lt;=W204)/(Rates!$C$15:$C$18&gt;=W204),Rates!$D$15:$D$18)*W204),VLOOKUP(VALUE(_xlfn.SINGLE(Q:Q)),Rates!A:B,2,0)*W204)))</f>
        <v/>
      </c>
      <c r="AC204" s="177" t="str" cm="1">
        <f t="array" ref="AC204">IF(_xlfn.SINGLE(A:A)="","",IF(R204="Refreshment Beverage","",IF(AND(R204="Beer",Q204=0),SUM(LOOKUP(2,1/(Rates!$B$15:$B$18&lt;=W204)/(Rates!$C$15:$C$18&gt;=W204),Rates!$E$15:$E$18)*W204),VLOOKUP(VALUE(_xlfn.SINGLE(Q:Q)),Rates!A:C,3,0)*W204)))</f>
        <v/>
      </c>
      <c r="AD204" s="168">
        <f>IFERROR(IF(OR(Q204=1,Q204=2,Q204=3,Q204=4),VLOOKUP(Q204,Rates!$A$31:$B$34,2,0)*W204,IF(V204=1,VLOOKUP(U204,'REB BEV MIN MKUP'!B:E,4,0),IF(V204&gt;1,VLOOKUP(VALUE(W204),'REB BEV MIN MKUP'!O:Q,3,0),0))),0)</f>
        <v>0</v>
      </c>
      <c r="AE204" s="177" t="str">
        <f t="shared" si="138"/>
        <v/>
      </c>
      <c r="AF204" s="13" t="str">
        <f t="shared" si="139"/>
        <v/>
      </c>
      <c r="AG204" s="177" t="str">
        <f t="shared" si="140"/>
        <v/>
      </c>
      <c r="AH204" s="184" t="str">
        <f t="shared" si="141"/>
        <v/>
      </c>
      <c r="AI204" s="184" t="str">
        <f>IF(AE:AE="","",IF(R204="Refreshment Beverage",AK204*(Rates!J$19/100),ROUND(SUM(AH204*(Rates!$J$8/100)),4)))</f>
        <v/>
      </c>
      <c r="AJ204" s="183" t="str">
        <f t="shared" si="142"/>
        <v/>
      </c>
      <c r="AK204" s="185" t="str">
        <f t="shared" si="143"/>
        <v/>
      </c>
      <c r="AL204" s="177" t="str">
        <f t="shared" si="144"/>
        <v/>
      </c>
      <c r="AM204" s="13" t="str">
        <f>IF(AS204="","",IF(R204="Refreshment Beverage",ROUND(AS204*Rates!K$19,4),ROUND(AO204*(VLOOKUP(VALUE(Q204),Rates!G$4:L$12,3,0)),4)))</f>
        <v/>
      </c>
      <c r="AN204" s="183" t="str">
        <f>IF(AS204="","",IF(R204="Refreshment Beverage",AS204*(Rates!J$19/100),MAX(AM204,AB204)))</f>
        <v/>
      </c>
      <c r="AO204" s="186" t="str">
        <f t="shared" si="145"/>
        <v/>
      </c>
      <c r="AP204" s="186" t="str">
        <f t="shared" si="146"/>
        <v/>
      </c>
      <c r="AQ204" s="186" t="str">
        <f>IF(AS204="","",IF(R204="Refreshment Beverage",ROUND(SUM(VLOOKUP(Q:Q,Rates!G$15:L$19,3,0)*(AS204-Y204-Z204-AA204)),4),ROUND(SUM(Rates!$K$8*AS204),4)))</f>
        <v/>
      </c>
      <c r="AR204" s="184" t="str">
        <f t="shared" si="147"/>
        <v/>
      </c>
      <c r="AS204" s="185" t="str">
        <f t="shared" si="148"/>
        <v/>
      </c>
      <c r="AT204" s="177" t="str">
        <f t="shared" si="149"/>
        <v/>
      </c>
      <c r="AU204" s="13" t="str">
        <f>IF(AX204="","",IF(R204="Refreshment Beverage",ROUND((BA204-Y204-Z204-AA204)*VLOOKUP(VALUE(Q204),Rates!G$15:L$19,3,0),4),ROUND(AW204*(VLOOKUP(VALUE(Q204),Rates!G:L,3,0)),4)))</f>
        <v/>
      </c>
      <c r="AV204" s="183" t="str">
        <f t="shared" si="150"/>
        <v/>
      </c>
      <c r="AW204" s="186" t="str">
        <f t="shared" si="151"/>
        <v/>
      </c>
      <c r="AX204" s="184" t="str">
        <f t="shared" si="152"/>
        <v/>
      </c>
      <c r="AY204" s="186" t="str">
        <f>IF(AX204="","",IF(R204="Refreshment Beverage",ROUND(SUM(AX204*Rates!K$19),4),ROUND(SUM(AX204*(Rates!J$8/100)),4)))</f>
        <v/>
      </c>
      <c r="AZ204" s="183" t="str">
        <f t="shared" si="153"/>
        <v/>
      </c>
      <c r="BA204" s="185" t="str">
        <f t="shared" si="154"/>
        <v/>
      </c>
      <c r="BD204" s="171"/>
      <c r="BE204" s="171"/>
      <c r="BF204" s="171"/>
      <c r="BG204" s="171"/>
    </row>
    <row r="205" spans="1:59" ht="15" customHeight="1" x14ac:dyDescent="0.3">
      <c r="A205" s="172"/>
      <c r="B205" s="172"/>
      <c r="C205" s="172"/>
      <c r="D205" s="173"/>
      <c r="E205" s="173"/>
      <c r="F205" s="173"/>
      <c r="G205" s="173"/>
      <c r="H205" s="173"/>
      <c r="I205" s="174"/>
      <c r="J205" s="175"/>
      <c r="K205" s="176" t="str">
        <f t="shared" si="126"/>
        <v/>
      </c>
      <c r="L205" s="177" t="str">
        <f t="shared" si="127"/>
        <v/>
      </c>
      <c r="M205" s="178" t="str">
        <f t="shared" si="128"/>
        <v/>
      </c>
      <c r="N205" s="44" t="str" cm="1">
        <f t="array" ref="N205">IFERROR(IF(_xlfn.SINGLE(A:A)="","",IF(R205="Beer",SUM(LOOKUP(2,1/(Rates!$B$3:$B$5&lt;=W205)/(Rates!$C$3:$C$5&gt;=W205),Rates!$D$3:$D$5)*(X205/100)*W205),IF(R205="Refreshment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44" t="str">
        <f t="shared" si="129"/>
        <v/>
      </c>
      <c r="P205" s="13"/>
      <c r="Q205" s="179" t="str">
        <f t="shared" si="130"/>
        <v/>
      </c>
      <c r="R205" s="180" t="str">
        <f t="shared" si="131"/>
        <v/>
      </c>
      <c r="S205" s="13" t="str">
        <f>IF(A205="","",IF(R205="Refreshment Beverage",VLOOKUP(VALUE(Q205),Rates!G$15:L$19,2,0),VLOOKUP(VALUE(Q205),Rates!G$4:L$8,2,0)))</f>
        <v/>
      </c>
      <c r="T205" s="13" t="str">
        <f t="shared" si="132"/>
        <v/>
      </c>
      <c r="U205" s="181" t="str">
        <f t="shared" si="133"/>
        <v/>
      </c>
      <c r="V205" s="13" t="str">
        <f t="shared" si="134"/>
        <v/>
      </c>
      <c r="W205" s="13" t="str">
        <f t="shared" si="135"/>
        <v/>
      </c>
      <c r="X205" s="182" t="str">
        <f t="shared" si="136"/>
        <v/>
      </c>
      <c r="Y205" s="183" t="str">
        <f>IF(A:A="","",IF(R205="Refreshment Beverage",VLOOKUP(Q205,Rates!G$15:L$19,6,0)*W205,VLOOKUP(Q205,Rates!G$4:L$12,6,0)*W205))</f>
        <v/>
      </c>
      <c r="Z205" s="183" t="str">
        <f t="shared" si="137"/>
        <v/>
      </c>
      <c r="AA205" s="17">
        <f t="shared" si="125"/>
        <v>0</v>
      </c>
      <c r="AB205" s="177" t="str" cm="1">
        <f t="array" ref="AB205">IF(_xlfn.SINGLE(A:A)="","",IF(R205="Refreshment Beverage","",IF(AND(R205="Beer",Q205=0),SUM(LOOKUP(2,1/(Rates!$B$15:$B$18&lt;=W205)/(Rates!$C$15:$C$18&gt;=W205),Rates!$D$15:$D$18)*W205),VLOOKUP(VALUE(_xlfn.SINGLE(Q:Q)),Rates!A:B,2,0)*W205)))</f>
        <v/>
      </c>
      <c r="AC205" s="177" t="str" cm="1">
        <f t="array" ref="AC205">IF(_xlfn.SINGLE(A:A)="","",IF(R205="Refreshment Beverage","",IF(AND(R205="Beer",Q205=0),SUM(LOOKUP(2,1/(Rates!$B$15:$B$18&lt;=W205)/(Rates!$C$15:$C$18&gt;=W205),Rates!$E$15:$E$18)*W205),VLOOKUP(VALUE(_xlfn.SINGLE(Q:Q)),Rates!A:C,3,0)*W205)))</f>
        <v/>
      </c>
      <c r="AD205" s="168">
        <f>IFERROR(IF(OR(Q205=1,Q205=2,Q205=3,Q205=4),VLOOKUP(Q205,Rates!$A$31:$B$34,2,0)*W205,IF(V205=1,VLOOKUP(U205,'REB BEV MIN MKUP'!B:E,4,0),IF(V205&gt;1,VLOOKUP(VALUE(W205),'REB BEV MIN MKUP'!O:Q,3,0),0))),0)</f>
        <v>0</v>
      </c>
      <c r="AE205" s="177" t="str">
        <f t="shared" si="138"/>
        <v/>
      </c>
      <c r="AF205" s="13" t="str">
        <f t="shared" si="139"/>
        <v/>
      </c>
      <c r="AG205" s="177" t="str">
        <f t="shared" si="140"/>
        <v/>
      </c>
      <c r="AH205" s="184" t="str">
        <f t="shared" si="141"/>
        <v/>
      </c>
      <c r="AI205" s="184" t="str">
        <f>IF(AE:AE="","",IF(R205="Refreshment Beverage",AK205*(Rates!J$19/100),ROUND(SUM(AH205*(Rates!$J$8/100)),4)))</f>
        <v/>
      </c>
      <c r="AJ205" s="183" t="str">
        <f t="shared" si="142"/>
        <v/>
      </c>
      <c r="AK205" s="185" t="str">
        <f t="shared" si="143"/>
        <v/>
      </c>
      <c r="AL205" s="177" t="str">
        <f t="shared" si="144"/>
        <v/>
      </c>
      <c r="AM205" s="13" t="str">
        <f>IF(AS205="","",IF(R205="Refreshment Beverage",ROUND(AS205*Rates!K$19,4),ROUND(AO205*(VLOOKUP(VALUE(Q205),Rates!G$4:L$12,3,0)),4)))</f>
        <v/>
      </c>
      <c r="AN205" s="183" t="str">
        <f>IF(AS205="","",IF(R205="Refreshment Beverage",AS205*(Rates!J$19/100),MAX(AM205,AB205)))</f>
        <v/>
      </c>
      <c r="AO205" s="186" t="str">
        <f t="shared" si="145"/>
        <v/>
      </c>
      <c r="AP205" s="186" t="str">
        <f t="shared" si="146"/>
        <v/>
      </c>
      <c r="AQ205" s="186" t="str">
        <f>IF(AS205="","",IF(R205="Refreshment Beverage",ROUND(SUM(VLOOKUP(Q:Q,Rates!G$15:L$19,3,0)*(AS205-Y205-Z205-AA205)),4),ROUND(SUM(Rates!$K$8*AS205),4)))</f>
        <v/>
      </c>
      <c r="AR205" s="184" t="str">
        <f t="shared" si="147"/>
        <v/>
      </c>
      <c r="AS205" s="185" t="str">
        <f t="shared" si="148"/>
        <v/>
      </c>
      <c r="AT205" s="177" t="str">
        <f t="shared" si="149"/>
        <v/>
      </c>
      <c r="AU205" s="13" t="str">
        <f>IF(AX205="","",IF(R205="Refreshment Beverage",ROUND((BA205-Y205-Z205-AA205)*VLOOKUP(VALUE(Q205),Rates!G$15:L$19,3,0),4),ROUND(AW205*(VLOOKUP(VALUE(Q205),Rates!G:L,3,0)),4)))</f>
        <v/>
      </c>
      <c r="AV205" s="183" t="str">
        <f t="shared" si="150"/>
        <v/>
      </c>
      <c r="AW205" s="186" t="str">
        <f t="shared" si="151"/>
        <v/>
      </c>
      <c r="AX205" s="184" t="str">
        <f t="shared" si="152"/>
        <v/>
      </c>
      <c r="AY205" s="186" t="str">
        <f>IF(AX205="","",IF(R205="Refreshment Beverage",ROUND(SUM(AX205*Rates!K$19),4),ROUND(SUM(AX205*(Rates!J$8/100)),4)))</f>
        <v/>
      </c>
      <c r="AZ205" s="183" t="str">
        <f t="shared" si="153"/>
        <v/>
      </c>
      <c r="BA205" s="185" t="str">
        <f t="shared" si="154"/>
        <v/>
      </c>
      <c r="BD205" s="171"/>
      <c r="BE205" s="171"/>
      <c r="BF205" s="171"/>
      <c r="BG205" s="171"/>
    </row>
    <row r="206" spans="1:59" ht="15" customHeight="1" x14ac:dyDescent="0.3">
      <c r="A206" s="172"/>
      <c r="B206" s="172"/>
      <c r="C206" s="172"/>
      <c r="D206" s="173"/>
      <c r="E206" s="173"/>
      <c r="F206" s="173"/>
      <c r="G206" s="173"/>
      <c r="H206" s="173"/>
      <c r="I206" s="174"/>
      <c r="J206" s="175"/>
      <c r="K206" s="176" t="str">
        <f t="shared" si="126"/>
        <v/>
      </c>
      <c r="L206" s="177" t="str">
        <f t="shared" si="127"/>
        <v/>
      </c>
      <c r="M206" s="178" t="str">
        <f t="shared" si="128"/>
        <v/>
      </c>
      <c r="N206" s="44" t="str" cm="1">
        <f t="array" ref="N206">IFERROR(IF(_xlfn.SINGLE(A:A)="","",IF(R206="Beer",SUM(LOOKUP(2,1/(Rates!$B$3:$B$5&lt;=W206)/(Rates!$C$3:$C$5&gt;=W206),Rates!$D$3:$D$5)*(X206/100)*W206),IF(R206="Refreshment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44" t="str">
        <f t="shared" si="129"/>
        <v/>
      </c>
      <c r="P206" s="13"/>
      <c r="Q206" s="179" t="str">
        <f t="shared" si="130"/>
        <v/>
      </c>
      <c r="R206" s="180" t="str">
        <f t="shared" si="131"/>
        <v/>
      </c>
      <c r="S206" s="13" t="str">
        <f>IF(A206="","",IF(R206="Refreshment Beverage",VLOOKUP(VALUE(Q206),Rates!G$15:L$19,2,0),VLOOKUP(VALUE(Q206),Rates!G$4:L$8,2,0)))</f>
        <v/>
      </c>
      <c r="T206" s="13" t="str">
        <f t="shared" si="132"/>
        <v/>
      </c>
      <c r="U206" s="181" t="str">
        <f t="shared" si="133"/>
        <v/>
      </c>
      <c r="V206" s="13" t="str">
        <f t="shared" si="134"/>
        <v/>
      </c>
      <c r="W206" s="13" t="str">
        <f t="shared" si="135"/>
        <v/>
      </c>
      <c r="X206" s="182" t="str">
        <f t="shared" si="136"/>
        <v/>
      </c>
      <c r="Y206" s="183" t="str">
        <f>IF(A:A="","",IF(R206="Refreshment Beverage",VLOOKUP(Q206,Rates!G$15:L$19,6,0)*W206,VLOOKUP(Q206,Rates!G$4:L$12,6,0)*W206))</f>
        <v/>
      </c>
      <c r="Z206" s="183" t="str">
        <f t="shared" si="137"/>
        <v/>
      </c>
      <c r="AA206" s="17">
        <f t="shared" si="125"/>
        <v>0</v>
      </c>
      <c r="AB206" s="177" t="str" cm="1">
        <f t="array" ref="AB206">IF(_xlfn.SINGLE(A:A)="","",IF(R206="Refreshment Beverage","",IF(AND(R206="Beer",Q206=0),SUM(LOOKUP(2,1/(Rates!$B$15:$B$18&lt;=W206)/(Rates!$C$15:$C$18&gt;=W206),Rates!$D$15:$D$18)*W206),VLOOKUP(VALUE(_xlfn.SINGLE(Q:Q)),Rates!A:B,2,0)*W206)))</f>
        <v/>
      </c>
      <c r="AC206" s="177" t="str" cm="1">
        <f t="array" ref="AC206">IF(_xlfn.SINGLE(A:A)="","",IF(R206="Refreshment Beverage","",IF(AND(R206="Beer",Q206=0),SUM(LOOKUP(2,1/(Rates!$B$15:$B$18&lt;=W206)/(Rates!$C$15:$C$18&gt;=W206),Rates!$E$15:$E$18)*W206),VLOOKUP(VALUE(_xlfn.SINGLE(Q:Q)),Rates!A:C,3,0)*W206)))</f>
        <v/>
      </c>
      <c r="AD206" s="168">
        <f>IFERROR(IF(OR(Q206=1,Q206=2,Q206=3,Q206=4),VLOOKUP(Q206,Rates!$A$31:$B$34,2,0)*W206,IF(V206=1,VLOOKUP(U206,'REB BEV MIN MKUP'!B:E,4,0),IF(V206&gt;1,VLOOKUP(VALUE(W206),'REB BEV MIN MKUP'!O:Q,3,0),0))),0)</f>
        <v>0</v>
      </c>
      <c r="AE206" s="177" t="str">
        <f t="shared" si="138"/>
        <v/>
      </c>
      <c r="AF206" s="13" t="str">
        <f t="shared" si="139"/>
        <v/>
      </c>
      <c r="AG206" s="177" t="str">
        <f t="shared" si="140"/>
        <v/>
      </c>
      <c r="AH206" s="184" t="str">
        <f t="shared" si="141"/>
        <v/>
      </c>
      <c r="AI206" s="184" t="str">
        <f>IF(AE:AE="","",IF(R206="Refreshment Beverage",AK206*(Rates!J$19/100),ROUND(SUM(AH206*(Rates!$J$8/100)),4)))</f>
        <v/>
      </c>
      <c r="AJ206" s="183" t="str">
        <f t="shared" si="142"/>
        <v/>
      </c>
      <c r="AK206" s="185" t="str">
        <f t="shared" si="143"/>
        <v/>
      </c>
      <c r="AL206" s="177" t="str">
        <f t="shared" si="144"/>
        <v/>
      </c>
      <c r="AM206" s="13" t="str">
        <f>IF(AS206="","",IF(R206="Refreshment Beverage",ROUND(AS206*Rates!K$19,4),ROUND(AO206*(VLOOKUP(VALUE(Q206),Rates!G$4:L$12,3,0)),4)))</f>
        <v/>
      </c>
      <c r="AN206" s="183" t="str">
        <f>IF(AS206="","",IF(R206="Refreshment Beverage",AS206*(Rates!J$19/100),MAX(AM206,AB206)))</f>
        <v/>
      </c>
      <c r="AO206" s="186" t="str">
        <f t="shared" si="145"/>
        <v/>
      </c>
      <c r="AP206" s="186" t="str">
        <f t="shared" si="146"/>
        <v/>
      </c>
      <c r="AQ206" s="186" t="str">
        <f>IF(AS206="","",IF(R206="Refreshment Beverage",ROUND(SUM(VLOOKUP(Q:Q,Rates!G$15:L$19,3,0)*(AS206-Y206-Z206-AA206)),4),ROUND(SUM(Rates!$K$8*AS206),4)))</f>
        <v/>
      </c>
      <c r="AR206" s="184" t="str">
        <f t="shared" si="147"/>
        <v/>
      </c>
      <c r="AS206" s="185" t="str">
        <f t="shared" si="148"/>
        <v/>
      </c>
      <c r="AT206" s="177" t="str">
        <f t="shared" si="149"/>
        <v/>
      </c>
      <c r="AU206" s="13" t="str">
        <f>IF(AX206="","",IF(R206="Refreshment Beverage",ROUND((BA206-Y206-Z206-AA206)*VLOOKUP(VALUE(Q206),Rates!G$15:L$19,3,0),4),ROUND(AW206*(VLOOKUP(VALUE(Q206),Rates!G:L,3,0)),4)))</f>
        <v/>
      </c>
      <c r="AV206" s="183" t="str">
        <f t="shared" si="150"/>
        <v/>
      </c>
      <c r="AW206" s="186" t="str">
        <f t="shared" si="151"/>
        <v/>
      </c>
      <c r="AX206" s="184" t="str">
        <f t="shared" si="152"/>
        <v/>
      </c>
      <c r="AY206" s="186" t="str">
        <f>IF(AX206="","",IF(R206="Refreshment Beverage",ROUND(SUM(AX206*Rates!K$19),4),ROUND(SUM(AX206*(Rates!J$8/100)),4)))</f>
        <v/>
      </c>
      <c r="AZ206" s="183" t="str">
        <f t="shared" si="153"/>
        <v/>
      </c>
      <c r="BA206" s="185" t="str">
        <f t="shared" si="154"/>
        <v/>
      </c>
      <c r="BD206" s="171"/>
      <c r="BE206" s="171"/>
      <c r="BF206" s="171"/>
      <c r="BG206" s="171"/>
    </row>
    <row r="207" spans="1:59" ht="15" customHeight="1" x14ac:dyDescent="0.3">
      <c r="A207" s="172"/>
      <c r="B207" s="172"/>
      <c r="C207" s="172"/>
      <c r="D207" s="173"/>
      <c r="E207" s="173"/>
      <c r="F207" s="173"/>
      <c r="G207" s="173"/>
      <c r="H207" s="173"/>
      <c r="I207" s="174"/>
      <c r="J207" s="175"/>
      <c r="K207" s="176" t="str">
        <f t="shared" si="126"/>
        <v/>
      </c>
      <c r="L207" s="177" t="str">
        <f t="shared" si="127"/>
        <v/>
      </c>
      <c r="M207" s="178" t="str">
        <f t="shared" si="128"/>
        <v/>
      </c>
      <c r="N207" s="44" t="str" cm="1">
        <f t="array" ref="N207">IFERROR(IF(_xlfn.SINGLE(A:A)="","",IF(R207="Beer",SUM(LOOKUP(2,1/(Rates!$B$3:$B$5&lt;=W207)/(Rates!$C$3:$C$5&gt;=W207),Rates!$D$3:$D$5)*(X207/100)*W207),IF(R207="Refreshment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44" t="str">
        <f t="shared" si="129"/>
        <v/>
      </c>
      <c r="P207" s="13"/>
      <c r="Q207" s="179" t="str">
        <f t="shared" si="130"/>
        <v/>
      </c>
      <c r="R207" s="180" t="str">
        <f t="shared" si="131"/>
        <v/>
      </c>
      <c r="S207" s="13" t="str">
        <f>IF(A207="","",IF(R207="Refreshment Beverage",VLOOKUP(VALUE(Q207),Rates!G$15:L$19,2,0),VLOOKUP(VALUE(Q207),Rates!G$4:L$8,2,0)))</f>
        <v/>
      </c>
      <c r="T207" s="13" t="str">
        <f t="shared" si="132"/>
        <v/>
      </c>
      <c r="U207" s="181" t="str">
        <f t="shared" si="133"/>
        <v/>
      </c>
      <c r="V207" s="13" t="str">
        <f t="shared" si="134"/>
        <v/>
      </c>
      <c r="W207" s="13" t="str">
        <f t="shared" si="135"/>
        <v/>
      </c>
      <c r="X207" s="182" t="str">
        <f t="shared" si="136"/>
        <v/>
      </c>
      <c r="Y207" s="183" t="str">
        <f>IF(A:A="","",IF(R207="Refreshment Beverage",VLOOKUP(Q207,Rates!G$15:L$19,6,0)*W207,VLOOKUP(Q207,Rates!G$4:L$12,6,0)*W207))</f>
        <v/>
      </c>
      <c r="Z207" s="183" t="str">
        <f t="shared" si="137"/>
        <v/>
      </c>
      <c r="AA207" s="17">
        <f t="shared" si="125"/>
        <v>0</v>
      </c>
      <c r="AB207" s="177" t="str" cm="1">
        <f t="array" ref="AB207">IF(_xlfn.SINGLE(A:A)="","",IF(R207="Refreshment Beverage","",IF(AND(R207="Beer",Q207=0),SUM(LOOKUP(2,1/(Rates!$B$15:$B$18&lt;=W207)/(Rates!$C$15:$C$18&gt;=W207),Rates!$D$15:$D$18)*W207),VLOOKUP(VALUE(_xlfn.SINGLE(Q:Q)),Rates!A:B,2,0)*W207)))</f>
        <v/>
      </c>
      <c r="AC207" s="177" t="str" cm="1">
        <f t="array" ref="AC207">IF(_xlfn.SINGLE(A:A)="","",IF(R207="Refreshment Beverage","",IF(AND(R207="Beer",Q207=0),SUM(LOOKUP(2,1/(Rates!$B$15:$B$18&lt;=W207)/(Rates!$C$15:$C$18&gt;=W207),Rates!$E$15:$E$18)*W207),VLOOKUP(VALUE(_xlfn.SINGLE(Q:Q)),Rates!A:C,3,0)*W207)))</f>
        <v/>
      </c>
      <c r="AD207" s="168">
        <f>IFERROR(IF(OR(Q207=1,Q207=2,Q207=3,Q207=4),VLOOKUP(Q207,Rates!$A$31:$B$34,2,0)*W207,IF(V207=1,VLOOKUP(U207,'REB BEV MIN MKUP'!B:E,4,0),IF(V207&gt;1,VLOOKUP(VALUE(W207),'REB BEV MIN MKUP'!O:Q,3,0),0))),0)</f>
        <v>0</v>
      </c>
      <c r="AE207" s="177" t="str">
        <f t="shared" si="138"/>
        <v/>
      </c>
      <c r="AF207" s="13" t="str">
        <f t="shared" si="139"/>
        <v/>
      </c>
      <c r="AG207" s="177" t="str">
        <f t="shared" si="140"/>
        <v/>
      </c>
      <c r="AH207" s="184" t="str">
        <f t="shared" si="141"/>
        <v/>
      </c>
      <c r="AI207" s="184" t="str">
        <f>IF(AE:AE="","",IF(R207="Refreshment Beverage",AK207*(Rates!J$19/100),ROUND(SUM(AH207*(Rates!$J$8/100)),4)))</f>
        <v/>
      </c>
      <c r="AJ207" s="183" t="str">
        <f t="shared" si="142"/>
        <v/>
      </c>
      <c r="AK207" s="185" t="str">
        <f t="shared" si="143"/>
        <v/>
      </c>
      <c r="AL207" s="177" t="str">
        <f t="shared" si="144"/>
        <v/>
      </c>
      <c r="AM207" s="13" t="str">
        <f>IF(AS207="","",IF(R207="Refreshment Beverage",ROUND(AS207*Rates!K$19,4),ROUND(AO207*(VLOOKUP(VALUE(Q207),Rates!G$4:L$12,3,0)),4)))</f>
        <v/>
      </c>
      <c r="AN207" s="183" t="str">
        <f>IF(AS207="","",IF(R207="Refreshment Beverage",AS207*(Rates!J$19/100),MAX(AM207,AB207)))</f>
        <v/>
      </c>
      <c r="AO207" s="186" t="str">
        <f t="shared" si="145"/>
        <v/>
      </c>
      <c r="AP207" s="186" t="str">
        <f t="shared" si="146"/>
        <v/>
      </c>
      <c r="AQ207" s="186" t="str">
        <f>IF(AS207="","",IF(R207="Refreshment Beverage",ROUND(SUM(VLOOKUP(Q:Q,Rates!G$15:L$19,3,0)*(AS207-Y207-Z207-AA207)),4),ROUND(SUM(Rates!$K$8*AS207),4)))</f>
        <v/>
      </c>
      <c r="AR207" s="184" t="str">
        <f t="shared" si="147"/>
        <v/>
      </c>
      <c r="AS207" s="185" t="str">
        <f t="shared" si="148"/>
        <v/>
      </c>
      <c r="AT207" s="177" t="str">
        <f t="shared" si="149"/>
        <v/>
      </c>
      <c r="AU207" s="13" t="str">
        <f>IF(AX207="","",IF(R207="Refreshment Beverage",ROUND((BA207-Y207-Z207-AA207)*VLOOKUP(VALUE(Q207),Rates!G$15:L$19,3,0),4),ROUND(AW207*(VLOOKUP(VALUE(Q207),Rates!G:L,3,0)),4)))</f>
        <v/>
      </c>
      <c r="AV207" s="183" t="str">
        <f t="shared" si="150"/>
        <v/>
      </c>
      <c r="AW207" s="186" t="str">
        <f t="shared" si="151"/>
        <v/>
      </c>
      <c r="AX207" s="184" t="str">
        <f t="shared" si="152"/>
        <v/>
      </c>
      <c r="AY207" s="186" t="str">
        <f>IF(AX207="","",IF(R207="Refreshment Beverage",ROUND(SUM(AX207*Rates!K$19),4),ROUND(SUM(AX207*(Rates!J$8/100)),4)))</f>
        <v/>
      </c>
      <c r="AZ207" s="183" t="str">
        <f t="shared" si="153"/>
        <v/>
      </c>
      <c r="BA207" s="185" t="str">
        <f t="shared" si="154"/>
        <v/>
      </c>
      <c r="BD207" s="171"/>
      <c r="BE207" s="171"/>
      <c r="BF207" s="171"/>
      <c r="BG207" s="171"/>
    </row>
    <row r="208" spans="1:59" ht="15" customHeight="1" x14ac:dyDescent="0.3">
      <c r="A208" s="172"/>
      <c r="B208" s="172"/>
      <c r="C208" s="172"/>
      <c r="D208" s="173"/>
      <c r="E208" s="173"/>
      <c r="F208" s="173"/>
      <c r="G208" s="173"/>
      <c r="H208" s="173"/>
      <c r="I208" s="174"/>
      <c r="J208" s="175"/>
      <c r="K208" s="176" t="str">
        <f t="shared" si="126"/>
        <v/>
      </c>
      <c r="L208" s="177" t="str">
        <f t="shared" si="127"/>
        <v/>
      </c>
      <c r="M208" s="178" t="str">
        <f t="shared" si="128"/>
        <v/>
      </c>
      <c r="N208" s="44" t="str" cm="1">
        <f t="array" ref="N208">IFERROR(IF(_xlfn.SINGLE(A:A)="","",IF(R208="Beer",SUM(LOOKUP(2,1/(Rates!$B$3:$B$5&lt;=W208)/(Rates!$C$3:$C$5&gt;=W208),Rates!$D$3:$D$5)*(X208/100)*W208),IF(R208="Refreshment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44" t="str">
        <f t="shared" si="129"/>
        <v/>
      </c>
      <c r="P208" s="13"/>
      <c r="Q208" s="179" t="str">
        <f t="shared" si="130"/>
        <v/>
      </c>
      <c r="R208" s="180" t="str">
        <f t="shared" si="131"/>
        <v/>
      </c>
      <c r="S208" s="13" t="str">
        <f>IF(A208="","",IF(R208="Refreshment Beverage",VLOOKUP(VALUE(Q208),Rates!G$15:L$19,2,0),VLOOKUP(VALUE(Q208),Rates!G$4:L$8,2,0)))</f>
        <v/>
      </c>
      <c r="T208" s="13" t="str">
        <f t="shared" si="132"/>
        <v/>
      </c>
      <c r="U208" s="181" t="str">
        <f t="shared" si="133"/>
        <v/>
      </c>
      <c r="V208" s="13" t="str">
        <f t="shared" si="134"/>
        <v/>
      </c>
      <c r="W208" s="13" t="str">
        <f t="shared" si="135"/>
        <v/>
      </c>
      <c r="X208" s="182" t="str">
        <f t="shared" si="136"/>
        <v/>
      </c>
      <c r="Y208" s="183" t="str">
        <f>IF(A:A="","",IF(R208="Refreshment Beverage",VLOOKUP(Q208,Rates!G$15:L$19,6,0)*W208,VLOOKUP(Q208,Rates!G$4:L$12,6,0)*W208))</f>
        <v/>
      </c>
      <c r="Z208" s="183" t="str">
        <f t="shared" si="137"/>
        <v/>
      </c>
      <c r="AA208" s="17">
        <f t="shared" si="125"/>
        <v>0</v>
      </c>
      <c r="AB208" s="177" t="str" cm="1">
        <f t="array" ref="AB208">IF(_xlfn.SINGLE(A:A)="","",IF(R208="Refreshment Beverage","",IF(AND(R208="Beer",Q208=0),SUM(LOOKUP(2,1/(Rates!$B$15:$B$18&lt;=W208)/(Rates!$C$15:$C$18&gt;=W208),Rates!$D$15:$D$18)*W208),VLOOKUP(VALUE(_xlfn.SINGLE(Q:Q)),Rates!A:B,2,0)*W208)))</f>
        <v/>
      </c>
      <c r="AC208" s="177" t="str" cm="1">
        <f t="array" ref="AC208">IF(_xlfn.SINGLE(A:A)="","",IF(R208="Refreshment Beverage","",IF(AND(R208="Beer",Q208=0),SUM(LOOKUP(2,1/(Rates!$B$15:$B$18&lt;=W208)/(Rates!$C$15:$C$18&gt;=W208),Rates!$E$15:$E$18)*W208),VLOOKUP(VALUE(_xlfn.SINGLE(Q:Q)),Rates!A:C,3,0)*W208)))</f>
        <v/>
      </c>
      <c r="AD208" s="168">
        <f>IFERROR(IF(OR(Q208=1,Q208=2,Q208=3,Q208=4),VLOOKUP(Q208,Rates!$A$31:$B$34,2,0)*W208,IF(V208=1,VLOOKUP(U208,'REB BEV MIN MKUP'!B:E,4,0),IF(V208&gt;1,VLOOKUP(VALUE(W208),'REB BEV MIN MKUP'!O:Q,3,0),0))),0)</f>
        <v>0</v>
      </c>
      <c r="AE208" s="177" t="str">
        <f t="shared" si="138"/>
        <v/>
      </c>
      <c r="AF208" s="13" t="str">
        <f t="shared" si="139"/>
        <v/>
      </c>
      <c r="AG208" s="177" t="str">
        <f t="shared" si="140"/>
        <v/>
      </c>
      <c r="AH208" s="184" t="str">
        <f t="shared" si="141"/>
        <v/>
      </c>
      <c r="AI208" s="184" t="str">
        <f>IF(AE:AE="","",IF(R208="Refreshment Beverage",AK208*(Rates!J$19/100),ROUND(SUM(AH208*(Rates!$J$8/100)),4)))</f>
        <v/>
      </c>
      <c r="AJ208" s="183" t="str">
        <f t="shared" si="142"/>
        <v/>
      </c>
      <c r="AK208" s="185" t="str">
        <f t="shared" si="143"/>
        <v/>
      </c>
      <c r="AL208" s="177" t="str">
        <f t="shared" si="144"/>
        <v/>
      </c>
      <c r="AM208" s="13" t="str">
        <f>IF(AS208="","",IF(R208="Refreshment Beverage",ROUND(AS208*Rates!K$19,4),ROUND(AO208*(VLOOKUP(VALUE(Q208),Rates!G$4:L$12,3,0)),4)))</f>
        <v/>
      </c>
      <c r="AN208" s="183" t="str">
        <f>IF(AS208="","",IF(R208="Refreshment Beverage",AS208*(Rates!J$19/100),MAX(AM208,AB208)))</f>
        <v/>
      </c>
      <c r="AO208" s="186" t="str">
        <f t="shared" si="145"/>
        <v/>
      </c>
      <c r="AP208" s="186" t="str">
        <f t="shared" si="146"/>
        <v/>
      </c>
      <c r="AQ208" s="186" t="str">
        <f>IF(AS208="","",IF(R208="Refreshment Beverage",ROUND(SUM(VLOOKUP(Q:Q,Rates!G$15:L$19,3,0)*(AS208-Y208-Z208-AA208)),4),ROUND(SUM(Rates!$K$8*AS208),4)))</f>
        <v/>
      </c>
      <c r="AR208" s="184" t="str">
        <f t="shared" si="147"/>
        <v/>
      </c>
      <c r="AS208" s="185" t="str">
        <f t="shared" si="148"/>
        <v/>
      </c>
      <c r="AT208" s="177" t="str">
        <f t="shared" si="149"/>
        <v/>
      </c>
      <c r="AU208" s="13" t="str">
        <f>IF(AX208="","",IF(R208="Refreshment Beverage",ROUND((BA208-Y208-Z208-AA208)*VLOOKUP(VALUE(Q208),Rates!G$15:L$19,3,0),4),ROUND(AW208*(VLOOKUP(VALUE(Q208),Rates!G:L,3,0)),4)))</f>
        <v/>
      </c>
      <c r="AV208" s="183" t="str">
        <f t="shared" si="150"/>
        <v/>
      </c>
      <c r="AW208" s="186" t="str">
        <f t="shared" si="151"/>
        <v/>
      </c>
      <c r="AX208" s="184" t="str">
        <f t="shared" si="152"/>
        <v/>
      </c>
      <c r="AY208" s="186" t="str">
        <f>IF(AX208="","",IF(R208="Refreshment Beverage",ROUND(SUM(AX208*Rates!K$19),4),ROUND(SUM(AX208*(Rates!J$8/100)),4)))</f>
        <v/>
      </c>
      <c r="AZ208" s="183" t="str">
        <f t="shared" si="153"/>
        <v/>
      </c>
      <c r="BA208" s="185" t="str">
        <f t="shared" si="154"/>
        <v/>
      </c>
      <c r="BD208" s="171"/>
      <c r="BE208" s="171"/>
      <c r="BF208" s="171"/>
      <c r="BG208" s="171"/>
    </row>
    <row r="209" spans="1:59" ht="15" customHeight="1" x14ac:dyDescent="0.3">
      <c r="A209" s="172"/>
      <c r="B209" s="172"/>
      <c r="C209" s="172"/>
      <c r="D209" s="173"/>
      <c r="E209" s="173"/>
      <c r="F209" s="173"/>
      <c r="G209" s="173"/>
      <c r="H209" s="173"/>
      <c r="I209" s="174"/>
      <c r="J209" s="175"/>
      <c r="K209" s="176" t="str">
        <f t="shared" si="126"/>
        <v/>
      </c>
      <c r="L209" s="177" t="str">
        <f t="shared" si="127"/>
        <v/>
      </c>
      <c r="M209" s="178" t="str">
        <f t="shared" si="128"/>
        <v/>
      </c>
      <c r="N209" s="44" t="str" cm="1">
        <f t="array" ref="N209">IFERROR(IF(_xlfn.SINGLE(A:A)="","",IF(R209="Beer",SUM(LOOKUP(2,1/(Rates!$B$3:$B$5&lt;=W209)/(Rates!$C$3:$C$5&gt;=W209),Rates!$D$3:$D$5)*(X209/100)*W209),IF(R209="Refreshment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44" t="str">
        <f t="shared" si="129"/>
        <v/>
      </c>
      <c r="P209" s="13"/>
      <c r="Q209" s="179" t="str">
        <f t="shared" si="130"/>
        <v/>
      </c>
      <c r="R209" s="180" t="str">
        <f t="shared" si="131"/>
        <v/>
      </c>
      <c r="S209" s="13" t="str">
        <f>IF(A209="","",IF(R209="Refreshment Beverage",VLOOKUP(VALUE(Q209),Rates!G$15:L$19,2,0),VLOOKUP(VALUE(Q209),Rates!G$4:L$8,2,0)))</f>
        <v/>
      </c>
      <c r="T209" s="13" t="str">
        <f t="shared" si="132"/>
        <v/>
      </c>
      <c r="U209" s="181" t="str">
        <f t="shared" si="133"/>
        <v/>
      </c>
      <c r="V209" s="13" t="str">
        <f t="shared" si="134"/>
        <v/>
      </c>
      <c r="W209" s="13" t="str">
        <f t="shared" si="135"/>
        <v/>
      </c>
      <c r="X209" s="182" t="str">
        <f t="shared" si="136"/>
        <v/>
      </c>
      <c r="Y209" s="183" t="str">
        <f>IF(A:A="","",IF(R209="Refreshment Beverage",VLOOKUP(Q209,Rates!G$15:L$19,6,0)*W209,VLOOKUP(Q209,Rates!G$4:L$12,6,0)*W209))</f>
        <v/>
      </c>
      <c r="Z209" s="183" t="str">
        <f t="shared" si="137"/>
        <v/>
      </c>
      <c r="AA209" s="17">
        <f t="shared" si="125"/>
        <v>0</v>
      </c>
      <c r="AB209" s="177" t="str" cm="1">
        <f t="array" ref="AB209">IF(_xlfn.SINGLE(A:A)="","",IF(R209="Refreshment Beverage","",IF(AND(R209="Beer",Q209=0),SUM(LOOKUP(2,1/(Rates!$B$15:$B$18&lt;=W209)/(Rates!$C$15:$C$18&gt;=W209),Rates!$D$15:$D$18)*W209),VLOOKUP(VALUE(_xlfn.SINGLE(Q:Q)),Rates!A:B,2,0)*W209)))</f>
        <v/>
      </c>
      <c r="AC209" s="177" t="str" cm="1">
        <f t="array" ref="AC209">IF(_xlfn.SINGLE(A:A)="","",IF(R209="Refreshment Beverage","",IF(AND(R209="Beer",Q209=0),SUM(LOOKUP(2,1/(Rates!$B$15:$B$18&lt;=W209)/(Rates!$C$15:$C$18&gt;=W209),Rates!$E$15:$E$18)*W209),VLOOKUP(VALUE(_xlfn.SINGLE(Q:Q)),Rates!A:C,3,0)*W209)))</f>
        <v/>
      </c>
      <c r="AD209" s="168">
        <f>IFERROR(IF(OR(Q209=1,Q209=2,Q209=3,Q209=4),VLOOKUP(Q209,Rates!$A$31:$B$34,2,0)*W209,IF(V209=1,VLOOKUP(U209,'REB BEV MIN MKUP'!B:E,4,0),IF(V209&gt;1,VLOOKUP(VALUE(W209),'REB BEV MIN MKUP'!O:Q,3,0),0))),0)</f>
        <v>0</v>
      </c>
      <c r="AE209" s="177" t="str">
        <f t="shared" si="138"/>
        <v/>
      </c>
      <c r="AF209" s="13" t="str">
        <f t="shared" si="139"/>
        <v/>
      </c>
      <c r="AG209" s="177" t="str">
        <f t="shared" si="140"/>
        <v/>
      </c>
      <c r="AH209" s="184" t="str">
        <f t="shared" si="141"/>
        <v/>
      </c>
      <c r="AI209" s="184" t="str">
        <f>IF(AE:AE="","",IF(R209="Refreshment Beverage",AK209*(Rates!J$19/100),ROUND(SUM(AH209*(Rates!$J$8/100)),4)))</f>
        <v/>
      </c>
      <c r="AJ209" s="183" t="str">
        <f t="shared" si="142"/>
        <v/>
      </c>
      <c r="AK209" s="185" t="str">
        <f t="shared" si="143"/>
        <v/>
      </c>
      <c r="AL209" s="177" t="str">
        <f t="shared" si="144"/>
        <v/>
      </c>
      <c r="AM209" s="13" t="str">
        <f>IF(AS209="","",IF(R209="Refreshment Beverage",ROUND(AS209*Rates!K$19,4),ROUND(AO209*(VLOOKUP(VALUE(Q209),Rates!G$4:L$12,3,0)),4)))</f>
        <v/>
      </c>
      <c r="AN209" s="183" t="str">
        <f>IF(AS209="","",IF(R209="Refreshment Beverage",AS209*(Rates!J$19/100),MAX(AM209,AB209)))</f>
        <v/>
      </c>
      <c r="AO209" s="186" t="str">
        <f t="shared" si="145"/>
        <v/>
      </c>
      <c r="AP209" s="186" t="str">
        <f t="shared" si="146"/>
        <v/>
      </c>
      <c r="AQ209" s="186" t="str">
        <f>IF(AS209="","",IF(R209="Refreshment Beverage",ROUND(SUM(VLOOKUP(Q:Q,Rates!G$15:L$19,3,0)*(AS209-Y209-Z209-AA209)),4),ROUND(SUM(Rates!$K$8*AS209),4)))</f>
        <v/>
      </c>
      <c r="AR209" s="184" t="str">
        <f t="shared" si="147"/>
        <v/>
      </c>
      <c r="AS209" s="185" t="str">
        <f t="shared" si="148"/>
        <v/>
      </c>
      <c r="AT209" s="177" t="str">
        <f t="shared" si="149"/>
        <v/>
      </c>
      <c r="AU209" s="13" t="str">
        <f>IF(AX209="","",IF(R209="Refreshment Beverage",ROUND((BA209-Y209-Z209-AA209)*VLOOKUP(VALUE(Q209),Rates!G$15:L$19,3,0),4),ROUND(AW209*(VLOOKUP(VALUE(Q209),Rates!G:L,3,0)),4)))</f>
        <v/>
      </c>
      <c r="AV209" s="183" t="str">
        <f t="shared" si="150"/>
        <v/>
      </c>
      <c r="AW209" s="186" t="str">
        <f t="shared" si="151"/>
        <v/>
      </c>
      <c r="AX209" s="184" t="str">
        <f t="shared" si="152"/>
        <v/>
      </c>
      <c r="AY209" s="186" t="str">
        <f>IF(AX209="","",IF(R209="Refreshment Beverage",ROUND(SUM(AX209*Rates!K$19),4),ROUND(SUM(AX209*(Rates!J$8/100)),4)))</f>
        <v/>
      </c>
      <c r="AZ209" s="183" t="str">
        <f t="shared" si="153"/>
        <v/>
      </c>
      <c r="BA209" s="185" t="str">
        <f t="shared" si="154"/>
        <v/>
      </c>
      <c r="BD209" s="171"/>
      <c r="BE209" s="171"/>
      <c r="BF209" s="171"/>
      <c r="BG209" s="171"/>
    </row>
    <row r="210" spans="1:59" ht="15" customHeight="1" x14ac:dyDescent="0.3">
      <c r="A210" s="172"/>
      <c r="B210" s="172"/>
      <c r="C210" s="172"/>
      <c r="D210" s="173"/>
      <c r="E210" s="173"/>
      <c r="F210" s="173"/>
      <c r="G210" s="173"/>
      <c r="H210" s="173"/>
      <c r="I210" s="174"/>
      <c r="J210" s="175"/>
      <c r="K210" s="176" t="str">
        <f t="shared" si="126"/>
        <v/>
      </c>
      <c r="L210" s="177" t="str">
        <f t="shared" si="127"/>
        <v/>
      </c>
      <c r="M210" s="178" t="str">
        <f t="shared" si="128"/>
        <v/>
      </c>
      <c r="N210" s="44" t="str" cm="1">
        <f t="array" ref="N210">IFERROR(IF(_xlfn.SINGLE(A:A)="","",IF(R210="Beer",SUM(LOOKUP(2,1/(Rates!$B$3:$B$5&lt;=W210)/(Rates!$C$3:$C$5&gt;=W210),Rates!$D$3:$D$5)*(X210/100)*W210),IF(R210="Refreshment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44" t="str">
        <f t="shared" si="129"/>
        <v/>
      </c>
      <c r="P210" s="13"/>
      <c r="Q210" s="179" t="str">
        <f t="shared" si="130"/>
        <v/>
      </c>
      <c r="R210" s="180" t="str">
        <f t="shared" si="131"/>
        <v/>
      </c>
      <c r="S210" s="13" t="str">
        <f>IF(A210="","",IF(R210="Refreshment Beverage",VLOOKUP(VALUE(Q210),Rates!G$15:L$19,2,0),VLOOKUP(VALUE(Q210),Rates!G$4:L$8,2,0)))</f>
        <v/>
      </c>
      <c r="T210" s="13" t="str">
        <f t="shared" si="132"/>
        <v/>
      </c>
      <c r="U210" s="181" t="str">
        <f t="shared" si="133"/>
        <v/>
      </c>
      <c r="V210" s="13" t="str">
        <f t="shared" si="134"/>
        <v/>
      </c>
      <c r="W210" s="13" t="str">
        <f t="shared" si="135"/>
        <v/>
      </c>
      <c r="X210" s="182" t="str">
        <f t="shared" si="136"/>
        <v/>
      </c>
      <c r="Y210" s="183" t="str">
        <f>IF(A:A="","",IF(R210="Refreshment Beverage",VLOOKUP(Q210,Rates!G$15:L$19,6,0)*W210,VLOOKUP(Q210,Rates!G$4:L$12,6,0)*W210))</f>
        <v/>
      </c>
      <c r="Z210" s="183" t="str">
        <f t="shared" si="137"/>
        <v/>
      </c>
      <c r="AA210" s="17">
        <f t="shared" si="125"/>
        <v>0</v>
      </c>
      <c r="AB210" s="177" t="str" cm="1">
        <f t="array" ref="AB210">IF(_xlfn.SINGLE(A:A)="","",IF(R210="Refreshment Beverage","",IF(AND(R210="Beer",Q210=0),SUM(LOOKUP(2,1/(Rates!$B$15:$B$18&lt;=W210)/(Rates!$C$15:$C$18&gt;=W210),Rates!$D$15:$D$18)*W210),VLOOKUP(VALUE(_xlfn.SINGLE(Q:Q)),Rates!A:B,2,0)*W210)))</f>
        <v/>
      </c>
      <c r="AC210" s="177" t="str" cm="1">
        <f t="array" ref="AC210">IF(_xlfn.SINGLE(A:A)="","",IF(R210="Refreshment Beverage","",IF(AND(R210="Beer",Q210=0),SUM(LOOKUP(2,1/(Rates!$B$15:$B$18&lt;=W210)/(Rates!$C$15:$C$18&gt;=W210),Rates!$E$15:$E$18)*W210),VLOOKUP(VALUE(_xlfn.SINGLE(Q:Q)),Rates!A:C,3,0)*W210)))</f>
        <v/>
      </c>
      <c r="AD210" s="168">
        <f>IFERROR(IF(OR(Q210=1,Q210=2,Q210=3,Q210=4),VLOOKUP(Q210,Rates!$A$31:$B$34,2,0)*W210,IF(V210=1,VLOOKUP(U210,'REB BEV MIN MKUP'!B:E,4,0),IF(V210&gt;1,VLOOKUP(VALUE(W210),'REB BEV MIN MKUP'!O:Q,3,0),0))),0)</f>
        <v>0</v>
      </c>
      <c r="AE210" s="177" t="str">
        <f t="shared" si="138"/>
        <v/>
      </c>
      <c r="AF210" s="13" t="str">
        <f t="shared" si="139"/>
        <v/>
      </c>
      <c r="AG210" s="177" t="str">
        <f t="shared" si="140"/>
        <v/>
      </c>
      <c r="AH210" s="184" t="str">
        <f t="shared" si="141"/>
        <v/>
      </c>
      <c r="AI210" s="184" t="str">
        <f>IF(AE:AE="","",IF(R210="Refreshment Beverage",AK210*(Rates!J$19/100),ROUND(SUM(AH210*(Rates!$J$8/100)),4)))</f>
        <v/>
      </c>
      <c r="AJ210" s="183" t="str">
        <f t="shared" si="142"/>
        <v/>
      </c>
      <c r="AK210" s="185" t="str">
        <f t="shared" si="143"/>
        <v/>
      </c>
      <c r="AL210" s="177" t="str">
        <f t="shared" si="144"/>
        <v/>
      </c>
      <c r="AM210" s="13" t="str">
        <f>IF(AS210="","",IF(R210="Refreshment Beverage",ROUND(AS210*Rates!K$19,4),ROUND(AO210*(VLOOKUP(VALUE(Q210),Rates!G$4:L$12,3,0)),4)))</f>
        <v/>
      </c>
      <c r="AN210" s="183" t="str">
        <f>IF(AS210="","",IF(R210="Refreshment Beverage",AS210*(Rates!J$19/100),MAX(AM210,AB210)))</f>
        <v/>
      </c>
      <c r="AO210" s="186" t="str">
        <f t="shared" si="145"/>
        <v/>
      </c>
      <c r="AP210" s="186" t="str">
        <f t="shared" si="146"/>
        <v/>
      </c>
      <c r="AQ210" s="186" t="str">
        <f>IF(AS210="","",IF(R210="Refreshment Beverage",ROUND(SUM(VLOOKUP(Q:Q,Rates!G$15:L$19,3,0)*(AS210-Y210-Z210-AA210)),4),ROUND(SUM(Rates!$K$8*AS210),4)))</f>
        <v/>
      </c>
      <c r="AR210" s="184" t="str">
        <f t="shared" si="147"/>
        <v/>
      </c>
      <c r="AS210" s="185" t="str">
        <f t="shared" si="148"/>
        <v/>
      </c>
      <c r="AT210" s="177" t="str">
        <f t="shared" si="149"/>
        <v/>
      </c>
      <c r="AU210" s="13" t="str">
        <f>IF(AX210="","",IF(R210="Refreshment Beverage",ROUND((BA210-Y210-Z210-AA210)*VLOOKUP(VALUE(Q210),Rates!G$15:L$19,3,0),4),ROUND(AW210*(VLOOKUP(VALUE(Q210),Rates!G:L,3,0)),4)))</f>
        <v/>
      </c>
      <c r="AV210" s="183" t="str">
        <f t="shared" si="150"/>
        <v/>
      </c>
      <c r="AW210" s="186" t="str">
        <f t="shared" si="151"/>
        <v/>
      </c>
      <c r="AX210" s="184" t="str">
        <f t="shared" si="152"/>
        <v/>
      </c>
      <c r="AY210" s="186" t="str">
        <f>IF(AX210="","",IF(R210="Refreshment Beverage",ROUND(SUM(AX210*Rates!K$19),4),ROUND(SUM(AX210*(Rates!J$8/100)),4)))</f>
        <v/>
      </c>
      <c r="AZ210" s="183" t="str">
        <f t="shared" si="153"/>
        <v/>
      </c>
      <c r="BA210" s="185" t="str">
        <f t="shared" si="154"/>
        <v/>
      </c>
      <c r="BD210" s="171"/>
      <c r="BE210" s="171"/>
      <c r="BF210" s="171"/>
      <c r="BG210" s="171"/>
    </row>
    <row r="211" spans="1:59" ht="15" customHeight="1" x14ac:dyDescent="0.3">
      <c r="A211" s="172"/>
      <c r="B211" s="172"/>
      <c r="C211" s="172"/>
      <c r="D211" s="173"/>
      <c r="E211" s="173"/>
      <c r="F211" s="173"/>
      <c r="G211" s="173"/>
      <c r="H211" s="173"/>
      <c r="I211" s="174"/>
      <c r="J211" s="175"/>
      <c r="K211" s="176" t="str">
        <f t="shared" si="126"/>
        <v/>
      </c>
      <c r="L211" s="177" t="str">
        <f t="shared" si="127"/>
        <v/>
      </c>
      <c r="M211" s="178" t="str">
        <f t="shared" si="128"/>
        <v/>
      </c>
      <c r="N211" s="44" t="str" cm="1">
        <f t="array" ref="N211">IFERROR(IF(_xlfn.SINGLE(A:A)="","",IF(R211="Beer",SUM(LOOKUP(2,1/(Rates!$B$3:$B$5&lt;=W211)/(Rates!$C$3:$C$5&gt;=W211),Rates!$D$3:$D$5)*(X211/100)*W211),IF(R211="Refreshment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44" t="str">
        <f t="shared" si="129"/>
        <v/>
      </c>
      <c r="P211" s="13"/>
      <c r="Q211" s="179" t="str">
        <f t="shared" si="130"/>
        <v/>
      </c>
      <c r="R211" s="180" t="str">
        <f t="shared" si="131"/>
        <v/>
      </c>
      <c r="S211" s="13" t="str">
        <f>IF(A211="","",IF(R211="Refreshment Beverage",VLOOKUP(VALUE(Q211),Rates!G$15:L$19,2,0),VLOOKUP(VALUE(Q211),Rates!G$4:L$8,2,0)))</f>
        <v/>
      </c>
      <c r="T211" s="13" t="str">
        <f t="shared" si="132"/>
        <v/>
      </c>
      <c r="U211" s="181" t="str">
        <f t="shared" si="133"/>
        <v/>
      </c>
      <c r="V211" s="13" t="str">
        <f t="shared" si="134"/>
        <v/>
      </c>
      <c r="W211" s="13" t="str">
        <f t="shared" si="135"/>
        <v/>
      </c>
      <c r="X211" s="182" t="str">
        <f t="shared" si="136"/>
        <v/>
      </c>
      <c r="Y211" s="183" t="str">
        <f>IF(A:A="","",IF(R211="Refreshment Beverage",VLOOKUP(Q211,Rates!G$15:L$19,6,0)*W211,VLOOKUP(Q211,Rates!G$4:L$12,6,0)*W211))</f>
        <v/>
      </c>
      <c r="Z211" s="183" t="str">
        <f t="shared" si="137"/>
        <v/>
      </c>
      <c r="AA211" s="17">
        <f t="shared" si="125"/>
        <v>0</v>
      </c>
      <c r="AB211" s="177" t="str" cm="1">
        <f t="array" ref="AB211">IF(_xlfn.SINGLE(A:A)="","",IF(R211="Refreshment Beverage","",IF(AND(R211="Beer",Q211=0),SUM(LOOKUP(2,1/(Rates!$B$15:$B$18&lt;=W211)/(Rates!$C$15:$C$18&gt;=W211),Rates!$D$15:$D$18)*W211),VLOOKUP(VALUE(_xlfn.SINGLE(Q:Q)),Rates!A:B,2,0)*W211)))</f>
        <v/>
      </c>
      <c r="AC211" s="177" t="str" cm="1">
        <f t="array" ref="AC211">IF(_xlfn.SINGLE(A:A)="","",IF(R211="Refreshment Beverage","",IF(AND(R211="Beer",Q211=0),SUM(LOOKUP(2,1/(Rates!$B$15:$B$18&lt;=W211)/(Rates!$C$15:$C$18&gt;=W211),Rates!$E$15:$E$18)*W211),VLOOKUP(VALUE(_xlfn.SINGLE(Q:Q)),Rates!A:C,3,0)*W211)))</f>
        <v/>
      </c>
      <c r="AD211" s="168">
        <f>IFERROR(IF(OR(Q211=1,Q211=2,Q211=3,Q211=4),VLOOKUP(Q211,Rates!$A$31:$B$34,2,0)*W211,IF(V211=1,VLOOKUP(U211,'REB BEV MIN MKUP'!B:E,4,0),IF(V211&gt;1,VLOOKUP(VALUE(W211),'REB BEV MIN MKUP'!O:Q,3,0),0))),0)</f>
        <v>0</v>
      </c>
      <c r="AE211" s="177" t="str">
        <f t="shared" si="138"/>
        <v/>
      </c>
      <c r="AF211" s="13" t="str">
        <f t="shared" si="139"/>
        <v/>
      </c>
      <c r="AG211" s="177" t="str">
        <f t="shared" si="140"/>
        <v/>
      </c>
      <c r="AH211" s="184" t="str">
        <f t="shared" si="141"/>
        <v/>
      </c>
      <c r="AI211" s="184" t="str">
        <f>IF(AE:AE="","",IF(R211="Refreshment Beverage",AK211*(Rates!J$19/100),ROUND(SUM(AH211*(Rates!$J$8/100)),4)))</f>
        <v/>
      </c>
      <c r="AJ211" s="183" t="str">
        <f t="shared" si="142"/>
        <v/>
      </c>
      <c r="AK211" s="185" t="str">
        <f t="shared" si="143"/>
        <v/>
      </c>
      <c r="AL211" s="177" t="str">
        <f t="shared" si="144"/>
        <v/>
      </c>
      <c r="AM211" s="13" t="str">
        <f>IF(AS211="","",IF(R211="Refreshment Beverage",ROUND(AS211*Rates!K$19,4),ROUND(AO211*(VLOOKUP(VALUE(Q211),Rates!G$4:L$12,3,0)),4)))</f>
        <v/>
      </c>
      <c r="AN211" s="183" t="str">
        <f>IF(AS211="","",IF(R211="Refreshment Beverage",AS211*(Rates!J$19/100),MAX(AM211,AB211)))</f>
        <v/>
      </c>
      <c r="AO211" s="186" t="str">
        <f t="shared" si="145"/>
        <v/>
      </c>
      <c r="AP211" s="186" t="str">
        <f t="shared" si="146"/>
        <v/>
      </c>
      <c r="AQ211" s="186" t="str">
        <f>IF(AS211="","",IF(R211="Refreshment Beverage",ROUND(SUM(VLOOKUP(Q:Q,Rates!G$15:L$19,3,0)*(AS211-Y211-Z211-AA211)),4),ROUND(SUM(Rates!$K$8*AS211),4)))</f>
        <v/>
      </c>
      <c r="AR211" s="184" t="str">
        <f t="shared" si="147"/>
        <v/>
      </c>
      <c r="AS211" s="185" t="str">
        <f t="shared" si="148"/>
        <v/>
      </c>
      <c r="AT211" s="177" t="str">
        <f t="shared" si="149"/>
        <v/>
      </c>
      <c r="AU211" s="13" t="str">
        <f>IF(AX211="","",IF(R211="Refreshment Beverage",ROUND((BA211-Y211-Z211-AA211)*VLOOKUP(VALUE(Q211),Rates!G$15:L$19,3,0),4),ROUND(AW211*(VLOOKUP(VALUE(Q211),Rates!G:L,3,0)),4)))</f>
        <v/>
      </c>
      <c r="AV211" s="183" t="str">
        <f t="shared" si="150"/>
        <v/>
      </c>
      <c r="AW211" s="186" t="str">
        <f t="shared" si="151"/>
        <v/>
      </c>
      <c r="AX211" s="184" t="str">
        <f t="shared" si="152"/>
        <v/>
      </c>
      <c r="AY211" s="186" t="str">
        <f>IF(AX211="","",IF(R211="Refreshment Beverage",ROUND(SUM(AX211*Rates!K$19),4),ROUND(SUM(AX211*(Rates!J$8/100)),4)))</f>
        <v/>
      </c>
      <c r="AZ211" s="183" t="str">
        <f t="shared" si="153"/>
        <v/>
      </c>
      <c r="BA211" s="185" t="str">
        <f t="shared" si="154"/>
        <v/>
      </c>
      <c r="BD211" s="171"/>
      <c r="BE211" s="171"/>
      <c r="BF211" s="171"/>
      <c r="BG211" s="171"/>
    </row>
    <row r="212" spans="1:59" ht="15" customHeight="1" x14ac:dyDescent="0.3">
      <c r="A212" s="172"/>
      <c r="B212" s="172"/>
      <c r="C212" s="172"/>
      <c r="D212" s="173"/>
      <c r="E212" s="173"/>
      <c r="F212" s="173"/>
      <c r="G212" s="173"/>
      <c r="H212" s="173"/>
      <c r="I212" s="174"/>
      <c r="J212" s="175"/>
      <c r="K212" s="176" t="str">
        <f t="shared" si="126"/>
        <v/>
      </c>
      <c r="L212" s="177" t="str">
        <f t="shared" si="127"/>
        <v/>
      </c>
      <c r="M212" s="178" t="str">
        <f t="shared" si="128"/>
        <v/>
      </c>
      <c r="N212" s="44" t="str" cm="1">
        <f t="array" ref="N212">IFERROR(IF(_xlfn.SINGLE(A:A)="","",IF(R212="Beer",SUM(LOOKUP(2,1/(Rates!$B$3:$B$5&lt;=W212)/(Rates!$C$3:$C$5&gt;=W212),Rates!$D$3:$D$5)*(X212/100)*W212),IF(R212="Refreshment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44" t="str">
        <f t="shared" si="129"/>
        <v/>
      </c>
      <c r="P212" s="13"/>
      <c r="Q212" s="179" t="str">
        <f t="shared" si="130"/>
        <v/>
      </c>
      <c r="R212" s="180" t="str">
        <f t="shared" si="131"/>
        <v/>
      </c>
      <c r="S212" s="13" t="str">
        <f>IF(A212="","",IF(R212="Refreshment Beverage",VLOOKUP(VALUE(Q212),Rates!G$15:L$19,2,0),VLOOKUP(VALUE(Q212),Rates!G$4:L$8,2,0)))</f>
        <v/>
      </c>
      <c r="T212" s="13" t="str">
        <f t="shared" si="132"/>
        <v/>
      </c>
      <c r="U212" s="181" t="str">
        <f t="shared" si="133"/>
        <v/>
      </c>
      <c r="V212" s="13" t="str">
        <f t="shared" si="134"/>
        <v/>
      </c>
      <c r="W212" s="13" t="str">
        <f t="shared" si="135"/>
        <v/>
      </c>
      <c r="X212" s="182" t="str">
        <f t="shared" si="136"/>
        <v/>
      </c>
      <c r="Y212" s="183" t="str">
        <f>IF(A:A="","",IF(R212="Refreshment Beverage",VLOOKUP(Q212,Rates!G$15:L$19,6,0)*W212,VLOOKUP(Q212,Rates!G$4:L$12,6,0)*W212))</f>
        <v/>
      </c>
      <c r="Z212" s="183" t="str">
        <f t="shared" si="137"/>
        <v/>
      </c>
      <c r="AA212" s="17">
        <f t="shared" si="125"/>
        <v>0</v>
      </c>
      <c r="AB212" s="177" t="str" cm="1">
        <f t="array" ref="AB212">IF(_xlfn.SINGLE(A:A)="","",IF(R212="Refreshment Beverage","",IF(AND(R212="Beer",Q212=0),SUM(LOOKUP(2,1/(Rates!$B$15:$B$18&lt;=W212)/(Rates!$C$15:$C$18&gt;=W212),Rates!$D$15:$D$18)*W212),VLOOKUP(VALUE(_xlfn.SINGLE(Q:Q)),Rates!A:B,2,0)*W212)))</f>
        <v/>
      </c>
      <c r="AC212" s="177" t="str" cm="1">
        <f t="array" ref="AC212">IF(_xlfn.SINGLE(A:A)="","",IF(R212="Refreshment Beverage","",IF(AND(R212="Beer",Q212=0),SUM(LOOKUP(2,1/(Rates!$B$15:$B$18&lt;=W212)/(Rates!$C$15:$C$18&gt;=W212),Rates!$E$15:$E$18)*W212),VLOOKUP(VALUE(_xlfn.SINGLE(Q:Q)),Rates!A:C,3,0)*W212)))</f>
        <v/>
      </c>
      <c r="AD212" s="168">
        <f>IFERROR(IF(OR(Q212=1,Q212=2,Q212=3,Q212=4),VLOOKUP(Q212,Rates!$A$31:$B$34,2,0)*W212,IF(V212=1,VLOOKUP(U212,'REB BEV MIN MKUP'!B:E,4,0),IF(V212&gt;1,VLOOKUP(VALUE(W212),'REB BEV MIN MKUP'!O:Q,3,0),0))),0)</f>
        <v>0</v>
      </c>
      <c r="AE212" s="177" t="str">
        <f t="shared" si="138"/>
        <v/>
      </c>
      <c r="AF212" s="13" t="str">
        <f t="shared" si="139"/>
        <v/>
      </c>
      <c r="AG212" s="177" t="str">
        <f t="shared" si="140"/>
        <v/>
      </c>
      <c r="AH212" s="184" t="str">
        <f t="shared" si="141"/>
        <v/>
      </c>
      <c r="AI212" s="184" t="str">
        <f>IF(AE:AE="","",IF(R212="Refreshment Beverage",AK212*(Rates!J$19/100),ROUND(SUM(AH212*(Rates!$J$8/100)),4)))</f>
        <v/>
      </c>
      <c r="AJ212" s="183" t="str">
        <f t="shared" si="142"/>
        <v/>
      </c>
      <c r="AK212" s="185" t="str">
        <f t="shared" si="143"/>
        <v/>
      </c>
      <c r="AL212" s="177" t="str">
        <f t="shared" si="144"/>
        <v/>
      </c>
      <c r="AM212" s="13" t="str">
        <f>IF(AS212="","",IF(R212="Refreshment Beverage",ROUND(AS212*Rates!K$19,4),ROUND(AO212*(VLOOKUP(VALUE(Q212),Rates!G$4:L$12,3,0)),4)))</f>
        <v/>
      </c>
      <c r="AN212" s="183" t="str">
        <f>IF(AS212="","",IF(R212="Refreshment Beverage",AS212*(Rates!J$19/100),MAX(AM212,AB212)))</f>
        <v/>
      </c>
      <c r="AO212" s="186" t="str">
        <f t="shared" si="145"/>
        <v/>
      </c>
      <c r="AP212" s="186" t="str">
        <f t="shared" si="146"/>
        <v/>
      </c>
      <c r="AQ212" s="186" t="str">
        <f>IF(AS212="","",IF(R212="Refreshment Beverage",ROUND(SUM(VLOOKUP(Q:Q,Rates!G$15:L$19,3,0)*(AS212-Y212-Z212-AA212)),4),ROUND(SUM(Rates!$K$8*AS212),4)))</f>
        <v/>
      </c>
      <c r="AR212" s="184" t="str">
        <f t="shared" si="147"/>
        <v/>
      </c>
      <c r="AS212" s="185" t="str">
        <f t="shared" si="148"/>
        <v/>
      </c>
      <c r="AT212" s="177" t="str">
        <f t="shared" si="149"/>
        <v/>
      </c>
      <c r="AU212" s="13" t="str">
        <f>IF(AX212="","",IF(R212="Refreshment Beverage",ROUND((BA212-Y212-Z212-AA212)*VLOOKUP(VALUE(Q212),Rates!G$15:L$19,3,0),4),ROUND(AW212*(VLOOKUP(VALUE(Q212),Rates!G:L,3,0)),4)))</f>
        <v/>
      </c>
      <c r="AV212" s="183" t="str">
        <f t="shared" si="150"/>
        <v/>
      </c>
      <c r="AW212" s="186" t="str">
        <f t="shared" si="151"/>
        <v/>
      </c>
      <c r="AX212" s="184" t="str">
        <f t="shared" si="152"/>
        <v/>
      </c>
      <c r="AY212" s="186" t="str">
        <f>IF(AX212="","",IF(R212="Refreshment Beverage",ROUND(SUM(AX212*Rates!K$19),4),ROUND(SUM(AX212*(Rates!J$8/100)),4)))</f>
        <v/>
      </c>
      <c r="AZ212" s="183" t="str">
        <f t="shared" si="153"/>
        <v/>
      </c>
      <c r="BA212" s="185" t="str">
        <f t="shared" si="154"/>
        <v/>
      </c>
      <c r="BD212" s="171"/>
      <c r="BE212" s="171"/>
      <c r="BF212" s="171"/>
      <c r="BG212" s="171"/>
    </row>
    <row r="213" spans="1:59" ht="15" customHeight="1" x14ac:dyDescent="0.3">
      <c r="A213" s="172"/>
      <c r="B213" s="172"/>
      <c r="C213" s="172"/>
      <c r="D213" s="173"/>
      <c r="E213" s="173"/>
      <c r="F213" s="173"/>
      <c r="G213" s="173"/>
      <c r="H213" s="173"/>
      <c r="I213" s="174"/>
      <c r="J213" s="175"/>
      <c r="K213" s="176" t="str">
        <f t="shared" si="126"/>
        <v/>
      </c>
      <c r="L213" s="177" t="str">
        <f t="shared" si="127"/>
        <v/>
      </c>
      <c r="M213" s="178" t="str">
        <f t="shared" si="128"/>
        <v/>
      </c>
      <c r="N213" s="44" t="str" cm="1">
        <f t="array" ref="N213">IFERROR(IF(_xlfn.SINGLE(A:A)="","",IF(R213="Beer",SUM(LOOKUP(2,1/(Rates!$B$3:$B$5&lt;=W213)/(Rates!$C$3:$C$5&gt;=W213),Rates!$D$3:$D$5)*(X213/100)*W213),IF(R213="Refreshment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44" t="str">
        <f t="shared" si="129"/>
        <v/>
      </c>
      <c r="P213" s="13"/>
      <c r="Q213" s="179" t="str">
        <f t="shared" si="130"/>
        <v/>
      </c>
      <c r="R213" s="180" t="str">
        <f t="shared" si="131"/>
        <v/>
      </c>
      <c r="S213" s="13" t="str">
        <f>IF(A213="","",IF(R213="Refreshment Beverage",VLOOKUP(VALUE(Q213),Rates!G$15:L$19,2,0),VLOOKUP(VALUE(Q213),Rates!G$4:L$8,2,0)))</f>
        <v/>
      </c>
      <c r="T213" s="13" t="str">
        <f t="shared" si="132"/>
        <v/>
      </c>
      <c r="U213" s="181" t="str">
        <f t="shared" si="133"/>
        <v/>
      </c>
      <c r="V213" s="13" t="str">
        <f t="shared" si="134"/>
        <v/>
      </c>
      <c r="W213" s="13" t="str">
        <f t="shared" si="135"/>
        <v/>
      </c>
      <c r="X213" s="182" t="str">
        <f t="shared" si="136"/>
        <v/>
      </c>
      <c r="Y213" s="183" t="str">
        <f>IF(A:A="","",IF(R213="Refreshment Beverage",VLOOKUP(Q213,Rates!G$15:L$19,6,0)*W213,VLOOKUP(Q213,Rates!G$4:L$12,6,0)*W213))</f>
        <v/>
      </c>
      <c r="Z213" s="183" t="str">
        <f t="shared" si="137"/>
        <v/>
      </c>
      <c r="AA213" s="17">
        <f t="shared" si="125"/>
        <v>0</v>
      </c>
      <c r="AB213" s="177" t="str" cm="1">
        <f t="array" ref="AB213">IF(_xlfn.SINGLE(A:A)="","",IF(R213="Refreshment Beverage","",IF(AND(R213="Beer",Q213=0),SUM(LOOKUP(2,1/(Rates!$B$15:$B$18&lt;=W213)/(Rates!$C$15:$C$18&gt;=W213),Rates!$D$15:$D$18)*W213),VLOOKUP(VALUE(_xlfn.SINGLE(Q:Q)),Rates!A:B,2,0)*W213)))</f>
        <v/>
      </c>
      <c r="AC213" s="177" t="str" cm="1">
        <f t="array" ref="AC213">IF(_xlfn.SINGLE(A:A)="","",IF(R213="Refreshment Beverage","",IF(AND(R213="Beer",Q213=0),SUM(LOOKUP(2,1/(Rates!$B$15:$B$18&lt;=W213)/(Rates!$C$15:$C$18&gt;=W213),Rates!$E$15:$E$18)*W213),VLOOKUP(VALUE(_xlfn.SINGLE(Q:Q)),Rates!A:C,3,0)*W213)))</f>
        <v/>
      </c>
      <c r="AD213" s="168">
        <f>IFERROR(IF(OR(Q213=1,Q213=2,Q213=3,Q213=4),VLOOKUP(Q213,Rates!$A$31:$B$34,2,0)*W213,IF(V213=1,VLOOKUP(U213,'REB BEV MIN MKUP'!B:E,4,0),IF(V213&gt;1,VLOOKUP(VALUE(W213),'REB BEV MIN MKUP'!O:Q,3,0),0))),0)</f>
        <v>0</v>
      </c>
      <c r="AE213" s="177" t="str">
        <f t="shared" si="138"/>
        <v/>
      </c>
      <c r="AF213" s="13" t="str">
        <f t="shared" si="139"/>
        <v/>
      </c>
      <c r="AG213" s="177" t="str">
        <f t="shared" si="140"/>
        <v/>
      </c>
      <c r="AH213" s="184" t="str">
        <f t="shared" si="141"/>
        <v/>
      </c>
      <c r="AI213" s="184" t="str">
        <f>IF(AE:AE="","",IF(R213="Refreshment Beverage",AK213*(Rates!J$19/100),ROUND(SUM(AH213*(Rates!$J$8/100)),4)))</f>
        <v/>
      </c>
      <c r="AJ213" s="183" t="str">
        <f t="shared" si="142"/>
        <v/>
      </c>
      <c r="AK213" s="185" t="str">
        <f t="shared" si="143"/>
        <v/>
      </c>
      <c r="AL213" s="177" t="str">
        <f t="shared" si="144"/>
        <v/>
      </c>
      <c r="AM213" s="13" t="str">
        <f>IF(AS213="","",IF(R213="Refreshment Beverage",ROUND(AS213*Rates!K$19,4),ROUND(AO213*(VLOOKUP(VALUE(Q213),Rates!G$4:L$12,3,0)),4)))</f>
        <v/>
      </c>
      <c r="AN213" s="183" t="str">
        <f>IF(AS213="","",IF(R213="Refreshment Beverage",AS213*(Rates!J$19/100),MAX(AM213,AB213)))</f>
        <v/>
      </c>
      <c r="AO213" s="186" t="str">
        <f t="shared" si="145"/>
        <v/>
      </c>
      <c r="AP213" s="186" t="str">
        <f t="shared" si="146"/>
        <v/>
      </c>
      <c r="AQ213" s="186" t="str">
        <f>IF(AS213="","",IF(R213="Refreshment Beverage",ROUND(SUM(VLOOKUP(Q:Q,Rates!G$15:L$19,3,0)*(AS213-Y213-Z213-AA213)),4),ROUND(SUM(Rates!$K$8*AS213),4)))</f>
        <v/>
      </c>
      <c r="AR213" s="184" t="str">
        <f t="shared" si="147"/>
        <v/>
      </c>
      <c r="AS213" s="185" t="str">
        <f t="shared" si="148"/>
        <v/>
      </c>
      <c r="AT213" s="177" t="str">
        <f t="shared" si="149"/>
        <v/>
      </c>
      <c r="AU213" s="13" t="str">
        <f>IF(AX213="","",IF(R213="Refreshment Beverage",ROUND((BA213-Y213-Z213-AA213)*VLOOKUP(VALUE(Q213),Rates!G$15:L$19,3,0),4),ROUND(AW213*(VLOOKUP(VALUE(Q213),Rates!G:L,3,0)),4)))</f>
        <v/>
      </c>
      <c r="AV213" s="183" t="str">
        <f t="shared" si="150"/>
        <v/>
      </c>
      <c r="AW213" s="186" t="str">
        <f t="shared" si="151"/>
        <v/>
      </c>
      <c r="AX213" s="184" t="str">
        <f t="shared" si="152"/>
        <v/>
      </c>
      <c r="AY213" s="186" t="str">
        <f>IF(AX213="","",IF(R213="Refreshment Beverage",ROUND(SUM(AX213*Rates!K$19),4),ROUND(SUM(AX213*(Rates!J$8/100)),4)))</f>
        <v/>
      </c>
      <c r="AZ213" s="183" t="str">
        <f t="shared" si="153"/>
        <v/>
      </c>
      <c r="BA213" s="185" t="str">
        <f t="shared" si="154"/>
        <v/>
      </c>
      <c r="BD213" s="171"/>
      <c r="BE213" s="171"/>
      <c r="BF213" s="171"/>
      <c r="BG213" s="171"/>
    </row>
    <row r="214" spans="1:59" ht="15" customHeight="1" x14ac:dyDescent="0.3">
      <c r="A214" s="172"/>
      <c r="B214" s="172"/>
      <c r="C214" s="172"/>
      <c r="D214" s="173"/>
      <c r="E214" s="173"/>
      <c r="F214" s="173"/>
      <c r="G214" s="173"/>
      <c r="H214" s="173"/>
      <c r="I214" s="174"/>
      <c r="J214" s="175"/>
      <c r="K214" s="176" t="str">
        <f t="shared" si="126"/>
        <v/>
      </c>
      <c r="L214" s="177" t="str">
        <f t="shared" si="127"/>
        <v/>
      </c>
      <c r="M214" s="178" t="str">
        <f t="shared" si="128"/>
        <v/>
      </c>
      <c r="N214" s="44" t="str" cm="1">
        <f t="array" ref="N214">IFERROR(IF(_xlfn.SINGLE(A:A)="","",IF(R214="Beer",SUM(LOOKUP(2,1/(Rates!$B$3:$B$5&lt;=W214)/(Rates!$C$3:$C$5&gt;=W214),Rates!$D$3:$D$5)*(X214/100)*W214),IF(R214="Refreshment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44" t="str">
        <f t="shared" si="129"/>
        <v/>
      </c>
      <c r="P214" s="13"/>
      <c r="Q214" s="179" t="str">
        <f t="shared" si="130"/>
        <v/>
      </c>
      <c r="R214" s="180" t="str">
        <f t="shared" si="131"/>
        <v/>
      </c>
      <c r="S214" s="13" t="str">
        <f>IF(A214="","",IF(R214="Refreshment Beverage",VLOOKUP(VALUE(Q214),Rates!G$15:L$19,2,0),VLOOKUP(VALUE(Q214),Rates!G$4:L$8,2,0)))</f>
        <v/>
      </c>
      <c r="T214" s="13" t="str">
        <f t="shared" si="132"/>
        <v/>
      </c>
      <c r="U214" s="181" t="str">
        <f t="shared" si="133"/>
        <v/>
      </c>
      <c r="V214" s="13" t="str">
        <f t="shared" si="134"/>
        <v/>
      </c>
      <c r="W214" s="13" t="str">
        <f t="shared" si="135"/>
        <v/>
      </c>
      <c r="X214" s="182" t="str">
        <f t="shared" si="136"/>
        <v/>
      </c>
      <c r="Y214" s="183" t="str">
        <f>IF(A:A="","",IF(R214="Refreshment Beverage",VLOOKUP(Q214,Rates!G$15:L$19,6,0)*W214,VLOOKUP(Q214,Rates!G$4:L$12,6,0)*W214))</f>
        <v/>
      </c>
      <c r="Z214" s="183" t="str">
        <f t="shared" si="137"/>
        <v/>
      </c>
      <c r="AA214" s="17">
        <f t="shared" si="125"/>
        <v>0</v>
      </c>
      <c r="AB214" s="177" t="str" cm="1">
        <f t="array" ref="AB214">IF(_xlfn.SINGLE(A:A)="","",IF(R214="Refreshment Beverage","",IF(AND(R214="Beer",Q214=0),SUM(LOOKUP(2,1/(Rates!$B$15:$B$18&lt;=W214)/(Rates!$C$15:$C$18&gt;=W214),Rates!$D$15:$D$18)*W214),VLOOKUP(VALUE(_xlfn.SINGLE(Q:Q)),Rates!A:B,2,0)*W214)))</f>
        <v/>
      </c>
      <c r="AC214" s="177" t="str" cm="1">
        <f t="array" ref="AC214">IF(_xlfn.SINGLE(A:A)="","",IF(R214="Refreshment Beverage","",IF(AND(R214="Beer",Q214=0),SUM(LOOKUP(2,1/(Rates!$B$15:$B$18&lt;=W214)/(Rates!$C$15:$C$18&gt;=W214),Rates!$E$15:$E$18)*W214),VLOOKUP(VALUE(_xlfn.SINGLE(Q:Q)),Rates!A:C,3,0)*W214)))</f>
        <v/>
      </c>
      <c r="AD214" s="168">
        <f>IFERROR(IF(OR(Q214=1,Q214=2,Q214=3,Q214=4),VLOOKUP(Q214,Rates!$A$31:$B$34,2,0)*W214,IF(V214=1,VLOOKUP(U214,'REB BEV MIN MKUP'!B:E,4,0),IF(V214&gt;1,VLOOKUP(VALUE(W214),'REB BEV MIN MKUP'!O:Q,3,0),0))),0)</f>
        <v>0</v>
      </c>
      <c r="AE214" s="177" t="str">
        <f t="shared" si="138"/>
        <v/>
      </c>
      <c r="AF214" s="13" t="str">
        <f t="shared" si="139"/>
        <v/>
      </c>
      <c r="AG214" s="177" t="str">
        <f t="shared" si="140"/>
        <v/>
      </c>
      <c r="AH214" s="184" t="str">
        <f t="shared" si="141"/>
        <v/>
      </c>
      <c r="AI214" s="184" t="str">
        <f>IF(AE:AE="","",IF(R214="Refreshment Beverage",AK214*(Rates!J$19/100),ROUND(SUM(AH214*(Rates!$J$8/100)),4)))</f>
        <v/>
      </c>
      <c r="AJ214" s="183" t="str">
        <f t="shared" si="142"/>
        <v/>
      </c>
      <c r="AK214" s="185" t="str">
        <f t="shared" si="143"/>
        <v/>
      </c>
      <c r="AL214" s="177" t="str">
        <f t="shared" si="144"/>
        <v/>
      </c>
      <c r="AM214" s="13" t="str">
        <f>IF(AS214="","",IF(R214="Refreshment Beverage",ROUND(AS214*Rates!K$19,4),ROUND(AO214*(VLOOKUP(VALUE(Q214),Rates!G$4:L$12,3,0)),4)))</f>
        <v/>
      </c>
      <c r="AN214" s="183" t="str">
        <f>IF(AS214="","",IF(R214="Refreshment Beverage",AS214*(Rates!J$19/100),MAX(AM214,AB214)))</f>
        <v/>
      </c>
      <c r="AO214" s="186" t="str">
        <f t="shared" si="145"/>
        <v/>
      </c>
      <c r="AP214" s="186" t="str">
        <f t="shared" si="146"/>
        <v/>
      </c>
      <c r="AQ214" s="186" t="str">
        <f>IF(AS214="","",IF(R214="Refreshment Beverage",ROUND(SUM(VLOOKUP(Q:Q,Rates!G$15:L$19,3,0)*(AS214-Y214-Z214-AA214)),4),ROUND(SUM(Rates!$K$8*AS214),4)))</f>
        <v/>
      </c>
      <c r="AR214" s="184" t="str">
        <f t="shared" si="147"/>
        <v/>
      </c>
      <c r="AS214" s="185" t="str">
        <f t="shared" si="148"/>
        <v/>
      </c>
      <c r="AT214" s="177" t="str">
        <f t="shared" si="149"/>
        <v/>
      </c>
      <c r="AU214" s="13" t="str">
        <f>IF(AX214="","",IF(R214="Refreshment Beverage",ROUND((BA214-Y214-Z214-AA214)*VLOOKUP(VALUE(Q214),Rates!G$15:L$19,3,0),4),ROUND(AW214*(VLOOKUP(VALUE(Q214),Rates!G:L,3,0)),4)))</f>
        <v/>
      </c>
      <c r="AV214" s="183" t="str">
        <f t="shared" si="150"/>
        <v/>
      </c>
      <c r="AW214" s="186" t="str">
        <f t="shared" si="151"/>
        <v/>
      </c>
      <c r="AX214" s="184" t="str">
        <f t="shared" si="152"/>
        <v/>
      </c>
      <c r="AY214" s="186" t="str">
        <f>IF(AX214="","",IF(R214="Refreshment Beverage",ROUND(SUM(AX214*Rates!K$19),4),ROUND(SUM(AX214*(Rates!J$8/100)),4)))</f>
        <v/>
      </c>
      <c r="AZ214" s="183" t="str">
        <f t="shared" si="153"/>
        <v/>
      </c>
      <c r="BA214" s="185" t="str">
        <f t="shared" si="154"/>
        <v/>
      </c>
      <c r="BD214" s="171"/>
      <c r="BE214" s="171"/>
      <c r="BF214" s="171"/>
      <c r="BG214" s="171"/>
    </row>
    <row r="215" spans="1:59" ht="15" customHeight="1" x14ac:dyDescent="0.3">
      <c r="A215" s="172"/>
      <c r="B215" s="172"/>
      <c r="C215" s="172"/>
      <c r="D215" s="173"/>
      <c r="E215" s="173"/>
      <c r="F215" s="173"/>
      <c r="G215" s="173"/>
      <c r="H215" s="173"/>
      <c r="I215" s="174"/>
      <c r="J215" s="175"/>
      <c r="K215" s="176" t="str">
        <f t="shared" si="126"/>
        <v/>
      </c>
      <c r="L215" s="177" t="str">
        <f t="shared" si="127"/>
        <v/>
      </c>
      <c r="M215" s="178" t="str">
        <f t="shared" si="128"/>
        <v/>
      </c>
      <c r="N215" s="44" t="str" cm="1">
        <f t="array" ref="N215">IFERROR(IF(_xlfn.SINGLE(A:A)="","",IF(R215="Beer",SUM(LOOKUP(2,1/(Rates!$B$3:$B$5&lt;=W215)/(Rates!$C$3:$C$5&gt;=W215),Rates!$D$3:$D$5)*(X215/100)*W215),IF(R215="Refreshment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44" t="str">
        <f t="shared" si="129"/>
        <v/>
      </c>
      <c r="P215" s="13"/>
      <c r="Q215" s="179" t="str">
        <f t="shared" si="130"/>
        <v/>
      </c>
      <c r="R215" s="180" t="str">
        <f t="shared" si="131"/>
        <v/>
      </c>
      <c r="S215" s="13" t="str">
        <f>IF(A215="","",IF(R215="Refreshment Beverage",VLOOKUP(VALUE(Q215),Rates!G$15:L$19,2,0),VLOOKUP(VALUE(Q215),Rates!G$4:L$8,2,0)))</f>
        <v/>
      </c>
      <c r="T215" s="13" t="str">
        <f t="shared" si="132"/>
        <v/>
      </c>
      <c r="U215" s="181" t="str">
        <f t="shared" si="133"/>
        <v/>
      </c>
      <c r="V215" s="13" t="str">
        <f t="shared" si="134"/>
        <v/>
      </c>
      <c r="W215" s="13" t="str">
        <f t="shared" si="135"/>
        <v/>
      </c>
      <c r="X215" s="182" t="str">
        <f t="shared" si="136"/>
        <v/>
      </c>
      <c r="Y215" s="183" t="str">
        <f>IF(A:A="","",IF(R215="Refreshment Beverage",VLOOKUP(Q215,Rates!G$15:L$19,6,0)*W215,VLOOKUP(Q215,Rates!G$4:L$12,6,0)*W215))</f>
        <v/>
      </c>
      <c r="Z215" s="183" t="str">
        <f t="shared" si="137"/>
        <v/>
      </c>
      <c r="AA215" s="17">
        <f t="shared" si="125"/>
        <v>0</v>
      </c>
      <c r="AB215" s="177" t="str" cm="1">
        <f t="array" ref="AB215">IF(_xlfn.SINGLE(A:A)="","",IF(R215="Refreshment Beverage","",IF(AND(R215="Beer",Q215=0),SUM(LOOKUP(2,1/(Rates!$B$15:$B$18&lt;=W215)/(Rates!$C$15:$C$18&gt;=W215),Rates!$D$15:$D$18)*W215),VLOOKUP(VALUE(_xlfn.SINGLE(Q:Q)),Rates!A:B,2,0)*W215)))</f>
        <v/>
      </c>
      <c r="AC215" s="177" t="str" cm="1">
        <f t="array" ref="AC215">IF(_xlfn.SINGLE(A:A)="","",IF(R215="Refreshment Beverage","",IF(AND(R215="Beer",Q215=0),SUM(LOOKUP(2,1/(Rates!$B$15:$B$18&lt;=W215)/(Rates!$C$15:$C$18&gt;=W215),Rates!$E$15:$E$18)*W215),VLOOKUP(VALUE(_xlfn.SINGLE(Q:Q)),Rates!A:C,3,0)*W215)))</f>
        <v/>
      </c>
      <c r="AD215" s="168">
        <f>IFERROR(IF(OR(Q215=1,Q215=2,Q215=3,Q215=4),VLOOKUP(Q215,Rates!$A$31:$B$34,2,0)*W215,IF(V215=1,VLOOKUP(U215,'REB BEV MIN MKUP'!B:E,4,0),IF(V215&gt;1,VLOOKUP(VALUE(W215),'REB BEV MIN MKUP'!O:Q,3,0),0))),0)</f>
        <v>0</v>
      </c>
      <c r="AE215" s="177" t="str">
        <f t="shared" si="138"/>
        <v/>
      </c>
      <c r="AF215" s="13" t="str">
        <f t="shared" si="139"/>
        <v/>
      </c>
      <c r="AG215" s="177" t="str">
        <f t="shared" si="140"/>
        <v/>
      </c>
      <c r="AH215" s="184" t="str">
        <f t="shared" si="141"/>
        <v/>
      </c>
      <c r="AI215" s="184" t="str">
        <f>IF(AE:AE="","",IF(R215="Refreshment Beverage",AK215*(Rates!J$19/100),ROUND(SUM(AH215*(Rates!$J$8/100)),4)))</f>
        <v/>
      </c>
      <c r="AJ215" s="183" t="str">
        <f t="shared" si="142"/>
        <v/>
      </c>
      <c r="AK215" s="185" t="str">
        <f t="shared" si="143"/>
        <v/>
      </c>
      <c r="AL215" s="177" t="str">
        <f t="shared" si="144"/>
        <v/>
      </c>
      <c r="AM215" s="13" t="str">
        <f>IF(AS215="","",IF(R215="Refreshment Beverage",ROUND(AS215*Rates!K$19,4),ROUND(AO215*(VLOOKUP(VALUE(Q215),Rates!G$4:L$12,3,0)),4)))</f>
        <v/>
      </c>
      <c r="AN215" s="183" t="str">
        <f>IF(AS215="","",IF(R215="Refreshment Beverage",AS215*(Rates!J$19/100),MAX(AM215,AB215)))</f>
        <v/>
      </c>
      <c r="AO215" s="186" t="str">
        <f t="shared" si="145"/>
        <v/>
      </c>
      <c r="AP215" s="186" t="str">
        <f t="shared" si="146"/>
        <v/>
      </c>
      <c r="AQ215" s="186" t="str">
        <f>IF(AS215="","",IF(R215="Refreshment Beverage",ROUND(SUM(VLOOKUP(Q:Q,Rates!G$15:L$19,3,0)*(AS215-Y215-Z215-AA215)),4),ROUND(SUM(Rates!$K$8*AS215),4)))</f>
        <v/>
      </c>
      <c r="AR215" s="184" t="str">
        <f t="shared" si="147"/>
        <v/>
      </c>
      <c r="AS215" s="185" t="str">
        <f t="shared" si="148"/>
        <v/>
      </c>
      <c r="AT215" s="177" t="str">
        <f t="shared" si="149"/>
        <v/>
      </c>
      <c r="AU215" s="13" t="str">
        <f>IF(AX215="","",IF(R215="Refreshment Beverage",ROUND((BA215-Y215-Z215-AA215)*VLOOKUP(VALUE(Q215),Rates!G$15:L$19,3,0),4),ROUND(AW215*(VLOOKUP(VALUE(Q215),Rates!G:L,3,0)),4)))</f>
        <v/>
      </c>
      <c r="AV215" s="183" t="str">
        <f t="shared" si="150"/>
        <v/>
      </c>
      <c r="AW215" s="186" t="str">
        <f t="shared" si="151"/>
        <v/>
      </c>
      <c r="AX215" s="184" t="str">
        <f t="shared" si="152"/>
        <v/>
      </c>
      <c r="AY215" s="186" t="str">
        <f>IF(AX215="","",IF(R215="Refreshment Beverage",ROUND(SUM(AX215*Rates!K$19),4),ROUND(SUM(AX215*(Rates!J$8/100)),4)))</f>
        <v/>
      </c>
      <c r="AZ215" s="183" t="str">
        <f t="shared" si="153"/>
        <v/>
      </c>
      <c r="BA215" s="185" t="str">
        <f t="shared" si="154"/>
        <v/>
      </c>
      <c r="BD215" s="171"/>
      <c r="BE215" s="171"/>
      <c r="BF215" s="171"/>
      <c r="BG215" s="171"/>
    </row>
    <row r="216" spans="1:59" ht="15" customHeight="1" x14ac:dyDescent="0.3">
      <c r="A216" s="172"/>
      <c r="B216" s="172"/>
      <c r="C216" s="172"/>
      <c r="D216" s="173"/>
      <c r="E216" s="173"/>
      <c r="F216" s="173"/>
      <c r="G216" s="173"/>
      <c r="H216" s="173"/>
      <c r="I216" s="174"/>
      <c r="J216" s="175"/>
      <c r="K216" s="176" t="str">
        <f t="shared" si="126"/>
        <v/>
      </c>
      <c r="L216" s="177" t="str">
        <f t="shared" si="127"/>
        <v/>
      </c>
      <c r="M216" s="178" t="str">
        <f t="shared" si="128"/>
        <v/>
      </c>
      <c r="N216" s="44" t="str" cm="1">
        <f t="array" ref="N216">IFERROR(IF(_xlfn.SINGLE(A:A)="","",IF(R216="Beer",SUM(LOOKUP(2,1/(Rates!$B$3:$B$5&lt;=W216)/(Rates!$C$3:$C$5&gt;=W216),Rates!$D$3:$D$5)*(X216/100)*W216),IF(R216="Refreshment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44" t="str">
        <f t="shared" si="129"/>
        <v/>
      </c>
      <c r="P216" s="13"/>
      <c r="Q216" s="179" t="str">
        <f t="shared" si="130"/>
        <v/>
      </c>
      <c r="R216" s="180" t="str">
        <f t="shared" si="131"/>
        <v/>
      </c>
      <c r="S216" s="13" t="str">
        <f>IF(A216="","",IF(R216="Refreshment Beverage",VLOOKUP(VALUE(Q216),Rates!G$15:L$19,2,0),VLOOKUP(VALUE(Q216),Rates!G$4:L$8,2,0)))</f>
        <v/>
      </c>
      <c r="T216" s="13" t="str">
        <f t="shared" si="132"/>
        <v/>
      </c>
      <c r="U216" s="181" t="str">
        <f t="shared" si="133"/>
        <v/>
      </c>
      <c r="V216" s="13" t="str">
        <f t="shared" si="134"/>
        <v/>
      </c>
      <c r="W216" s="13" t="str">
        <f t="shared" si="135"/>
        <v/>
      </c>
      <c r="X216" s="182" t="str">
        <f t="shared" si="136"/>
        <v/>
      </c>
      <c r="Y216" s="183" t="str">
        <f>IF(A:A="","",IF(R216="Refreshment Beverage",VLOOKUP(Q216,Rates!G$15:L$19,6,0)*W216,VLOOKUP(Q216,Rates!G$4:L$12,6,0)*W216))</f>
        <v/>
      </c>
      <c r="Z216" s="183" t="str">
        <f t="shared" si="137"/>
        <v/>
      </c>
      <c r="AA216" s="17">
        <f t="shared" si="125"/>
        <v>0</v>
      </c>
      <c r="AB216" s="177" t="str" cm="1">
        <f t="array" ref="AB216">IF(_xlfn.SINGLE(A:A)="","",IF(R216="Refreshment Beverage","",IF(AND(R216="Beer",Q216=0),SUM(LOOKUP(2,1/(Rates!$B$15:$B$18&lt;=W216)/(Rates!$C$15:$C$18&gt;=W216),Rates!$D$15:$D$18)*W216),VLOOKUP(VALUE(_xlfn.SINGLE(Q:Q)),Rates!A:B,2,0)*W216)))</f>
        <v/>
      </c>
      <c r="AC216" s="177" t="str" cm="1">
        <f t="array" ref="AC216">IF(_xlfn.SINGLE(A:A)="","",IF(R216="Refreshment Beverage","",IF(AND(R216="Beer",Q216=0),SUM(LOOKUP(2,1/(Rates!$B$15:$B$18&lt;=W216)/(Rates!$C$15:$C$18&gt;=W216),Rates!$E$15:$E$18)*W216),VLOOKUP(VALUE(_xlfn.SINGLE(Q:Q)),Rates!A:C,3,0)*W216)))</f>
        <v/>
      </c>
      <c r="AD216" s="168">
        <f>IFERROR(IF(OR(Q216=1,Q216=2,Q216=3,Q216=4),VLOOKUP(Q216,Rates!$A$31:$B$34,2,0)*W216,IF(V216=1,VLOOKUP(U216,'REB BEV MIN MKUP'!B:E,4,0),IF(V216&gt;1,VLOOKUP(VALUE(W216),'REB BEV MIN MKUP'!O:Q,3,0),0))),0)</f>
        <v>0</v>
      </c>
      <c r="AE216" s="177" t="str">
        <f t="shared" si="138"/>
        <v/>
      </c>
      <c r="AF216" s="13" t="str">
        <f t="shared" si="139"/>
        <v/>
      </c>
      <c r="AG216" s="177" t="str">
        <f t="shared" si="140"/>
        <v/>
      </c>
      <c r="AH216" s="184" t="str">
        <f t="shared" si="141"/>
        <v/>
      </c>
      <c r="AI216" s="184" t="str">
        <f>IF(AE:AE="","",IF(R216="Refreshment Beverage",AK216*(Rates!J$19/100),ROUND(SUM(AH216*(Rates!$J$8/100)),4)))</f>
        <v/>
      </c>
      <c r="AJ216" s="183" t="str">
        <f t="shared" si="142"/>
        <v/>
      </c>
      <c r="AK216" s="185" t="str">
        <f t="shared" si="143"/>
        <v/>
      </c>
      <c r="AL216" s="177" t="str">
        <f t="shared" si="144"/>
        <v/>
      </c>
      <c r="AM216" s="13" t="str">
        <f>IF(AS216="","",IF(R216="Refreshment Beverage",ROUND(AS216*Rates!K$19,4),ROUND(AO216*(VLOOKUP(VALUE(Q216),Rates!G$4:L$12,3,0)),4)))</f>
        <v/>
      </c>
      <c r="AN216" s="183" t="str">
        <f>IF(AS216="","",IF(R216="Refreshment Beverage",AS216*(Rates!J$19/100),MAX(AM216,AB216)))</f>
        <v/>
      </c>
      <c r="AO216" s="186" t="str">
        <f t="shared" si="145"/>
        <v/>
      </c>
      <c r="AP216" s="186" t="str">
        <f t="shared" si="146"/>
        <v/>
      </c>
      <c r="AQ216" s="186" t="str">
        <f>IF(AS216="","",IF(R216="Refreshment Beverage",ROUND(SUM(VLOOKUP(Q:Q,Rates!G$15:L$19,3,0)*(AS216-Y216-Z216-AA216)),4),ROUND(SUM(Rates!$K$8*AS216),4)))</f>
        <v/>
      </c>
      <c r="AR216" s="184" t="str">
        <f t="shared" si="147"/>
        <v/>
      </c>
      <c r="AS216" s="185" t="str">
        <f t="shared" si="148"/>
        <v/>
      </c>
      <c r="AT216" s="177" t="str">
        <f t="shared" si="149"/>
        <v/>
      </c>
      <c r="AU216" s="13" t="str">
        <f>IF(AX216="","",IF(R216="Refreshment Beverage",ROUND((BA216-Y216-Z216-AA216)*VLOOKUP(VALUE(Q216),Rates!G$15:L$19,3,0),4),ROUND(AW216*(VLOOKUP(VALUE(Q216),Rates!G:L,3,0)),4)))</f>
        <v/>
      </c>
      <c r="AV216" s="183" t="str">
        <f t="shared" si="150"/>
        <v/>
      </c>
      <c r="AW216" s="186" t="str">
        <f t="shared" si="151"/>
        <v/>
      </c>
      <c r="AX216" s="184" t="str">
        <f t="shared" si="152"/>
        <v/>
      </c>
      <c r="AY216" s="186" t="str">
        <f>IF(AX216="","",IF(R216="Refreshment Beverage",ROUND(SUM(AX216*Rates!K$19),4),ROUND(SUM(AX216*(Rates!J$8/100)),4)))</f>
        <v/>
      </c>
      <c r="AZ216" s="183" t="str">
        <f t="shared" si="153"/>
        <v/>
      </c>
      <c r="BA216" s="185" t="str">
        <f t="shared" si="154"/>
        <v/>
      </c>
      <c r="BD216" s="171"/>
      <c r="BE216" s="171"/>
      <c r="BF216" s="171"/>
      <c r="BG216" s="171"/>
    </row>
    <row r="217" spans="1:59" ht="15" customHeight="1" x14ac:dyDescent="0.3">
      <c r="A217" s="172"/>
      <c r="B217" s="172"/>
      <c r="C217" s="172"/>
      <c r="D217" s="173"/>
      <c r="E217" s="173"/>
      <c r="F217" s="173"/>
      <c r="G217" s="173"/>
      <c r="H217" s="173"/>
      <c r="I217" s="174"/>
      <c r="J217" s="175"/>
      <c r="K217" s="176" t="str">
        <f t="shared" si="126"/>
        <v/>
      </c>
      <c r="L217" s="177" t="str">
        <f t="shared" si="127"/>
        <v/>
      </c>
      <c r="M217" s="178" t="str">
        <f t="shared" si="128"/>
        <v/>
      </c>
      <c r="N217" s="44" t="str" cm="1">
        <f t="array" ref="N217">IFERROR(IF(_xlfn.SINGLE(A:A)="","",IF(R217="Beer",SUM(LOOKUP(2,1/(Rates!$B$3:$B$5&lt;=W217)/(Rates!$C$3:$C$5&gt;=W217),Rates!$D$3:$D$5)*(X217/100)*W217),IF(R217="Refreshment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44" t="str">
        <f t="shared" si="129"/>
        <v/>
      </c>
      <c r="P217" s="13"/>
      <c r="Q217" s="179" t="str">
        <f t="shared" si="130"/>
        <v/>
      </c>
      <c r="R217" s="180" t="str">
        <f t="shared" si="131"/>
        <v/>
      </c>
      <c r="S217" s="13" t="str">
        <f>IF(A217="","",IF(R217="Refreshment Beverage",VLOOKUP(VALUE(Q217),Rates!G$15:L$19,2,0),VLOOKUP(VALUE(Q217),Rates!G$4:L$8,2,0)))</f>
        <v/>
      </c>
      <c r="T217" s="13" t="str">
        <f t="shared" si="132"/>
        <v/>
      </c>
      <c r="U217" s="181" t="str">
        <f t="shared" si="133"/>
        <v/>
      </c>
      <c r="V217" s="13" t="str">
        <f t="shared" si="134"/>
        <v/>
      </c>
      <c r="W217" s="13" t="str">
        <f t="shared" si="135"/>
        <v/>
      </c>
      <c r="X217" s="182" t="str">
        <f t="shared" si="136"/>
        <v/>
      </c>
      <c r="Y217" s="183" t="str">
        <f>IF(A:A="","",IF(R217="Refreshment Beverage",VLOOKUP(Q217,Rates!G$15:L$19,6,0)*W217,VLOOKUP(Q217,Rates!G$4:L$12,6,0)*W217))</f>
        <v/>
      </c>
      <c r="Z217" s="183" t="str">
        <f t="shared" si="137"/>
        <v/>
      </c>
      <c r="AA217" s="17">
        <f t="shared" si="125"/>
        <v>0</v>
      </c>
      <c r="AB217" s="177" t="str" cm="1">
        <f t="array" ref="AB217">IF(_xlfn.SINGLE(A:A)="","",IF(R217="Refreshment Beverage","",IF(AND(R217="Beer",Q217=0),SUM(LOOKUP(2,1/(Rates!$B$15:$B$18&lt;=W217)/(Rates!$C$15:$C$18&gt;=W217),Rates!$D$15:$D$18)*W217),VLOOKUP(VALUE(_xlfn.SINGLE(Q:Q)),Rates!A:B,2,0)*W217)))</f>
        <v/>
      </c>
      <c r="AC217" s="177" t="str" cm="1">
        <f t="array" ref="AC217">IF(_xlfn.SINGLE(A:A)="","",IF(R217="Refreshment Beverage","",IF(AND(R217="Beer",Q217=0),SUM(LOOKUP(2,1/(Rates!$B$15:$B$18&lt;=W217)/(Rates!$C$15:$C$18&gt;=W217),Rates!$E$15:$E$18)*W217),VLOOKUP(VALUE(_xlfn.SINGLE(Q:Q)),Rates!A:C,3,0)*W217)))</f>
        <v/>
      </c>
      <c r="AD217" s="168">
        <f>IFERROR(IF(OR(Q217=1,Q217=2,Q217=3,Q217=4),VLOOKUP(Q217,Rates!$A$31:$B$34,2,0)*W217,IF(V217=1,VLOOKUP(U217,'REB BEV MIN MKUP'!B:E,4,0),IF(V217&gt;1,VLOOKUP(VALUE(W217),'REB BEV MIN MKUP'!O:Q,3,0),0))),0)</f>
        <v>0</v>
      </c>
      <c r="AE217" s="177" t="str">
        <f t="shared" si="138"/>
        <v/>
      </c>
      <c r="AF217" s="13" t="str">
        <f t="shared" si="139"/>
        <v/>
      </c>
      <c r="AG217" s="177" t="str">
        <f t="shared" si="140"/>
        <v/>
      </c>
      <c r="AH217" s="184" t="str">
        <f t="shared" si="141"/>
        <v/>
      </c>
      <c r="AI217" s="184" t="str">
        <f>IF(AE:AE="","",IF(R217="Refreshment Beverage",AK217*(Rates!J$19/100),ROUND(SUM(AH217*(Rates!$J$8/100)),4)))</f>
        <v/>
      </c>
      <c r="AJ217" s="183" t="str">
        <f t="shared" si="142"/>
        <v/>
      </c>
      <c r="AK217" s="185" t="str">
        <f t="shared" si="143"/>
        <v/>
      </c>
      <c r="AL217" s="177" t="str">
        <f t="shared" si="144"/>
        <v/>
      </c>
      <c r="AM217" s="13" t="str">
        <f>IF(AS217="","",IF(R217="Refreshment Beverage",ROUND(AS217*Rates!K$19,4),ROUND(AO217*(VLOOKUP(VALUE(Q217),Rates!G$4:L$12,3,0)),4)))</f>
        <v/>
      </c>
      <c r="AN217" s="183" t="str">
        <f>IF(AS217="","",IF(R217="Refreshment Beverage",AS217*(Rates!J$19/100),MAX(AM217,AB217)))</f>
        <v/>
      </c>
      <c r="AO217" s="186" t="str">
        <f t="shared" si="145"/>
        <v/>
      </c>
      <c r="AP217" s="186" t="str">
        <f t="shared" si="146"/>
        <v/>
      </c>
      <c r="AQ217" s="186" t="str">
        <f>IF(AS217="","",IF(R217="Refreshment Beverage",ROUND(SUM(VLOOKUP(Q:Q,Rates!G$15:L$19,3,0)*(AS217-Y217-Z217-AA217)),4),ROUND(SUM(Rates!$K$8*AS217),4)))</f>
        <v/>
      </c>
      <c r="AR217" s="184" t="str">
        <f t="shared" si="147"/>
        <v/>
      </c>
      <c r="AS217" s="185" t="str">
        <f t="shared" si="148"/>
        <v/>
      </c>
      <c r="AT217" s="177" t="str">
        <f t="shared" si="149"/>
        <v/>
      </c>
      <c r="AU217" s="13" t="str">
        <f>IF(AX217="","",IF(R217="Refreshment Beverage",ROUND((BA217-Y217-Z217-AA217)*VLOOKUP(VALUE(Q217),Rates!G$15:L$19,3,0),4),ROUND(AW217*(VLOOKUP(VALUE(Q217),Rates!G:L,3,0)),4)))</f>
        <v/>
      </c>
      <c r="AV217" s="183" t="str">
        <f t="shared" si="150"/>
        <v/>
      </c>
      <c r="AW217" s="186" t="str">
        <f t="shared" si="151"/>
        <v/>
      </c>
      <c r="AX217" s="184" t="str">
        <f t="shared" si="152"/>
        <v/>
      </c>
      <c r="AY217" s="186" t="str">
        <f>IF(AX217="","",IF(R217="Refreshment Beverage",ROUND(SUM(AX217*Rates!K$19),4),ROUND(SUM(AX217*(Rates!J$8/100)),4)))</f>
        <v/>
      </c>
      <c r="AZ217" s="183" t="str">
        <f t="shared" si="153"/>
        <v/>
      </c>
      <c r="BA217" s="185" t="str">
        <f t="shared" si="154"/>
        <v/>
      </c>
      <c r="BD217" s="171"/>
      <c r="BE217" s="171"/>
      <c r="BF217" s="171"/>
      <c r="BG217" s="171"/>
    </row>
    <row r="218" spans="1:59" ht="15" customHeight="1" x14ac:dyDescent="0.3">
      <c r="A218" s="172"/>
      <c r="B218" s="172"/>
      <c r="C218" s="172"/>
      <c r="D218" s="173"/>
      <c r="E218" s="173"/>
      <c r="F218" s="173"/>
      <c r="G218" s="173"/>
      <c r="H218" s="173"/>
      <c r="I218" s="174"/>
      <c r="J218" s="175"/>
      <c r="K218" s="176" t="str">
        <f t="shared" si="126"/>
        <v/>
      </c>
      <c r="L218" s="177" t="str">
        <f t="shared" si="127"/>
        <v/>
      </c>
      <c r="M218" s="178" t="str">
        <f t="shared" si="128"/>
        <v/>
      </c>
      <c r="N218" s="44" t="str" cm="1">
        <f t="array" ref="N218">IFERROR(IF(_xlfn.SINGLE(A:A)="","",IF(R218="Beer",SUM(LOOKUP(2,1/(Rates!$B$3:$B$5&lt;=W218)/(Rates!$C$3:$C$5&gt;=W218),Rates!$D$3:$D$5)*(X218/100)*W218),IF(R218="Refreshment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44" t="str">
        <f t="shared" si="129"/>
        <v/>
      </c>
      <c r="P218" s="13"/>
      <c r="Q218" s="179" t="str">
        <f t="shared" si="130"/>
        <v/>
      </c>
      <c r="R218" s="180" t="str">
        <f t="shared" si="131"/>
        <v/>
      </c>
      <c r="S218" s="13" t="str">
        <f>IF(A218="","",IF(R218="Refreshment Beverage",VLOOKUP(VALUE(Q218),Rates!G$15:L$19,2,0),VLOOKUP(VALUE(Q218),Rates!G$4:L$8,2,0)))</f>
        <v/>
      </c>
      <c r="T218" s="13" t="str">
        <f t="shared" si="132"/>
        <v/>
      </c>
      <c r="U218" s="181" t="str">
        <f t="shared" si="133"/>
        <v/>
      </c>
      <c r="V218" s="13" t="str">
        <f t="shared" si="134"/>
        <v/>
      </c>
      <c r="W218" s="13" t="str">
        <f t="shared" si="135"/>
        <v/>
      </c>
      <c r="X218" s="182" t="str">
        <f t="shared" si="136"/>
        <v/>
      </c>
      <c r="Y218" s="183" t="str">
        <f>IF(A:A="","",IF(R218="Refreshment Beverage",VLOOKUP(Q218,Rates!G$15:L$19,6,0)*W218,VLOOKUP(Q218,Rates!G$4:L$12,6,0)*W218))</f>
        <v/>
      </c>
      <c r="Z218" s="183" t="str">
        <f t="shared" si="137"/>
        <v/>
      </c>
      <c r="AA218" s="17">
        <f t="shared" si="125"/>
        <v>0</v>
      </c>
      <c r="AB218" s="177" t="str" cm="1">
        <f t="array" ref="AB218">IF(_xlfn.SINGLE(A:A)="","",IF(R218="Refreshment Beverage","",IF(AND(R218="Beer",Q218=0),SUM(LOOKUP(2,1/(Rates!$B$15:$B$18&lt;=W218)/(Rates!$C$15:$C$18&gt;=W218),Rates!$D$15:$D$18)*W218),VLOOKUP(VALUE(_xlfn.SINGLE(Q:Q)),Rates!A:B,2,0)*W218)))</f>
        <v/>
      </c>
      <c r="AC218" s="177" t="str" cm="1">
        <f t="array" ref="AC218">IF(_xlfn.SINGLE(A:A)="","",IF(R218="Refreshment Beverage","",IF(AND(R218="Beer",Q218=0),SUM(LOOKUP(2,1/(Rates!$B$15:$B$18&lt;=W218)/(Rates!$C$15:$C$18&gt;=W218),Rates!$E$15:$E$18)*W218),VLOOKUP(VALUE(_xlfn.SINGLE(Q:Q)),Rates!A:C,3,0)*W218)))</f>
        <v/>
      </c>
      <c r="AD218" s="168">
        <f>IFERROR(IF(OR(Q218=1,Q218=2,Q218=3,Q218=4),VLOOKUP(Q218,Rates!$A$31:$B$34,2,0)*W218,IF(V218=1,VLOOKUP(U218,'REB BEV MIN MKUP'!B:E,4,0),IF(V218&gt;1,VLOOKUP(VALUE(W218),'REB BEV MIN MKUP'!O:Q,3,0),0))),0)</f>
        <v>0</v>
      </c>
      <c r="AE218" s="177" t="str">
        <f t="shared" si="138"/>
        <v/>
      </c>
      <c r="AF218" s="13" t="str">
        <f t="shared" si="139"/>
        <v/>
      </c>
      <c r="AG218" s="177" t="str">
        <f t="shared" si="140"/>
        <v/>
      </c>
      <c r="AH218" s="184" t="str">
        <f t="shared" si="141"/>
        <v/>
      </c>
      <c r="AI218" s="184" t="str">
        <f>IF(AE:AE="","",IF(R218="Refreshment Beverage",AK218*(Rates!J$19/100),ROUND(SUM(AH218*(Rates!$J$8/100)),4)))</f>
        <v/>
      </c>
      <c r="AJ218" s="183" t="str">
        <f t="shared" si="142"/>
        <v/>
      </c>
      <c r="AK218" s="185" t="str">
        <f t="shared" si="143"/>
        <v/>
      </c>
      <c r="AL218" s="177" t="str">
        <f t="shared" si="144"/>
        <v/>
      </c>
      <c r="AM218" s="13" t="str">
        <f>IF(AS218="","",IF(R218="Refreshment Beverage",ROUND(AS218*Rates!K$19,4),ROUND(AO218*(VLOOKUP(VALUE(Q218),Rates!G$4:L$12,3,0)),4)))</f>
        <v/>
      </c>
      <c r="AN218" s="183" t="str">
        <f>IF(AS218="","",IF(R218="Refreshment Beverage",AS218*(Rates!J$19/100),MAX(AM218,AB218)))</f>
        <v/>
      </c>
      <c r="AO218" s="186" t="str">
        <f t="shared" si="145"/>
        <v/>
      </c>
      <c r="AP218" s="186" t="str">
        <f t="shared" si="146"/>
        <v/>
      </c>
      <c r="AQ218" s="186" t="str">
        <f>IF(AS218="","",IF(R218="Refreshment Beverage",ROUND(SUM(VLOOKUP(Q:Q,Rates!G$15:L$19,3,0)*(AS218-Y218-Z218-AA218)),4),ROUND(SUM(Rates!$K$8*AS218),4)))</f>
        <v/>
      </c>
      <c r="AR218" s="184" t="str">
        <f t="shared" si="147"/>
        <v/>
      </c>
      <c r="AS218" s="185" t="str">
        <f t="shared" si="148"/>
        <v/>
      </c>
      <c r="AT218" s="177" t="str">
        <f t="shared" si="149"/>
        <v/>
      </c>
      <c r="AU218" s="13" t="str">
        <f>IF(AX218="","",IF(R218="Refreshment Beverage",ROUND((BA218-Y218-Z218-AA218)*VLOOKUP(VALUE(Q218),Rates!G$15:L$19,3,0),4),ROUND(AW218*(VLOOKUP(VALUE(Q218),Rates!G:L,3,0)),4)))</f>
        <v/>
      </c>
      <c r="AV218" s="183" t="str">
        <f t="shared" si="150"/>
        <v/>
      </c>
      <c r="AW218" s="186" t="str">
        <f t="shared" si="151"/>
        <v/>
      </c>
      <c r="AX218" s="184" t="str">
        <f t="shared" si="152"/>
        <v/>
      </c>
      <c r="AY218" s="186" t="str">
        <f>IF(AX218="","",IF(R218="Refreshment Beverage",ROUND(SUM(AX218*Rates!K$19),4),ROUND(SUM(AX218*(Rates!J$8/100)),4)))</f>
        <v/>
      </c>
      <c r="AZ218" s="183" t="str">
        <f t="shared" si="153"/>
        <v/>
      </c>
      <c r="BA218" s="185" t="str">
        <f t="shared" si="154"/>
        <v/>
      </c>
      <c r="BD218" s="171"/>
      <c r="BE218" s="171"/>
      <c r="BF218" s="171"/>
      <c r="BG218" s="171"/>
    </row>
    <row r="219" spans="1:59" ht="15" customHeight="1" x14ac:dyDescent="0.3">
      <c r="A219" s="172"/>
      <c r="B219" s="172"/>
      <c r="C219" s="172"/>
      <c r="D219" s="173"/>
      <c r="E219" s="173"/>
      <c r="F219" s="173"/>
      <c r="G219" s="173"/>
      <c r="H219" s="173"/>
      <c r="I219" s="174"/>
      <c r="J219" s="175"/>
      <c r="K219" s="176" t="str">
        <f t="shared" si="126"/>
        <v/>
      </c>
      <c r="L219" s="177" t="str">
        <f t="shared" si="127"/>
        <v/>
      </c>
      <c r="M219" s="178" t="str">
        <f t="shared" si="128"/>
        <v/>
      </c>
      <c r="N219" s="44" t="str" cm="1">
        <f t="array" ref="N219">IFERROR(IF(_xlfn.SINGLE(A:A)="","",IF(R219="Beer",SUM(LOOKUP(2,1/(Rates!$B$3:$B$5&lt;=W219)/(Rates!$C$3:$C$5&gt;=W219),Rates!$D$3:$D$5)*(X219/100)*W219),IF(R219="Refreshment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44" t="str">
        <f t="shared" si="129"/>
        <v/>
      </c>
      <c r="P219" s="13"/>
      <c r="Q219" s="179" t="str">
        <f t="shared" si="130"/>
        <v/>
      </c>
      <c r="R219" s="180" t="str">
        <f t="shared" si="131"/>
        <v/>
      </c>
      <c r="S219" s="13" t="str">
        <f>IF(A219="","",IF(R219="Refreshment Beverage",VLOOKUP(VALUE(Q219),Rates!G$15:L$19,2,0),VLOOKUP(VALUE(Q219),Rates!G$4:L$8,2,0)))</f>
        <v/>
      </c>
      <c r="T219" s="13" t="str">
        <f t="shared" si="132"/>
        <v/>
      </c>
      <c r="U219" s="181" t="str">
        <f t="shared" si="133"/>
        <v/>
      </c>
      <c r="V219" s="13" t="str">
        <f t="shared" si="134"/>
        <v/>
      </c>
      <c r="W219" s="13" t="str">
        <f t="shared" si="135"/>
        <v/>
      </c>
      <c r="X219" s="182" t="str">
        <f t="shared" si="136"/>
        <v/>
      </c>
      <c r="Y219" s="183" t="str">
        <f>IF(A:A="","",IF(R219="Refreshment Beverage",VLOOKUP(Q219,Rates!G$15:L$19,6,0)*W219,VLOOKUP(Q219,Rates!G$4:L$12,6,0)*W219))</f>
        <v/>
      </c>
      <c r="Z219" s="183" t="str">
        <f t="shared" si="137"/>
        <v/>
      </c>
      <c r="AA219" s="17">
        <f t="shared" si="125"/>
        <v>0</v>
      </c>
      <c r="AB219" s="177" t="str" cm="1">
        <f t="array" ref="AB219">IF(_xlfn.SINGLE(A:A)="","",IF(R219="Refreshment Beverage","",IF(AND(R219="Beer",Q219=0),SUM(LOOKUP(2,1/(Rates!$B$15:$B$18&lt;=W219)/(Rates!$C$15:$C$18&gt;=W219),Rates!$D$15:$D$18)*W219),VLOOKUP(VALUE(_xlfn.SINGLE(Q:Q)),Rates!A:B,2,0)*W219)))</f>
        <v/>
      </c>
      <c r="AC219" s="177" t="str" cm="1">
        <f t="array" ref="AC219">IF(_xlfn.SINGLE(A:A)="","",IF(R219="Refreshment Beverage","",IF(AND(R219="Beer",Q219=0),SUM(LOOKUP(2,1/(Rates!$B$15:$B$18&lt;=W219)/(Rates!$C$15:$C$18&gt;=W219),Rates!$E$15:$E$18)*W219),VLOOKUP(VALUE(_xlfn.SINGLE(Q:Q)),Rates!A:C,3,0)*W219)))</f>
        <v/>
      </c>
      <c r="AD219" s="168">
        <f>IFERROR(IF(OR(Q219=1,Q219=2,Q219=3,Q219=4),VLOOKUP(Q219,Rates!$A$31:$B$34,2,0)*W219,IF(V219=1,VLOOKUP(U219,'REB BEV MIN MKUP'!B:E,4,0),IF(V219&gt;1,VLOOKUP(VALUE(W219),'REB BEV MIN MKUP'!O:Q,3,0),0))),0)</f>
        <v>0</v>
      </c>
      <c r="AE219" s="177" t="str">
        <f t="shared" si="138"/>
        <v/>
      </c>
      <c r="AF219" s="13" t="str">
        <f t="shared" si="139"/>
        <v/>
      </c>
      <c r="AG219" s="177" t="str">
        <f t="shared" si="140"/>
        <v/>
      </c>
      <c r="AH219" s="184" t="str">
        <f t="shared" si="141"/>
        <v/>
      </c>
      <c r="AI219" s="184" t="str">
        <f>IF(AE:AE="","",IF(R219="Refreshment Beverage",AK219*(Rates!J$19/100),ROUND(SUM(AH219*(Rates!$J$8/100)),4)))</f>
        <v/>
      </c>
      <c r="AJ219" s="183" t="str">
        <f t="shared" si="142"/>
        <v/>
      </c>
      <c r="AK219" s="185" t="str">
        <f t="shared" si="143"/>
        <v/>
      </c>
      <c r="AL219" s="177" t="str">
        <f t="shared" si="144"/>
        <v/>
      </c>
      <c r="AM219" s="13" t="str">
        <f>IF(AS219="","",IF(R219="Refreshment Beverage",ROUND(AS219*Rates!K$19,4),ROUND(AO219*(VLOOKUP(VALUE(Q219),Rates!G$4:L$12,3,0)),4)))</f>
        <v/>
      </c>
      <c r="AN219" s="183" t="str">
        <f>IF(AS219="","",IF(R219="Refreshment Beverage",AS219*(Rates!J$19/100),MAX(AM219,AB219)))</f>
        <v/>
      </c>
      <c r="AO219" s="186" t="str">
        <f t="shared" si="145"/>
        <v/>
      </c>
      <c r="AP219" s="186" t="str">
        <f t="shared" si="146"/>
        <v/>
      </c>
      <c r="AQ219" s="186" t="str">
        <f>IF(AS219="","",IF(R219="Refreshment Beverage",ROUND(SUM(VLOOKUP(Q:Q,Rates!G$15:L$19,3,0)*(AS219-Y219-Z219-AA219)),4),ROUND(SUM(Rates!$K$8*AS219),4)))</f>
        <v/>
      </c>
      <c r="AR219" s="184" t="str">
        <f t="shared" si="147"/>
        <v/>
      </c>
      <c r="AS219" s="185" t="str">
        <f t="shared" si="148"/>
        <v/>
      </c>
      <c r="AT219" s="177" t="str">
        <f t="shared" si="149"/>
        <v/>
      </c>
      <c r="AU219" s="13" t="str">
        <f>IF(AX219="","",IF(R219="Refreshment Beverage",ROUND((BA219-Y219-Z219-AA219)*VLOOKUP(VALUE(Q219),Rates!G$15:L$19,3,0),4),ROUND(AW219*(VLOOKUP(VALUE(Q219),Rates!G:L,3,0)),4)))</f>
        <v/>
      </c>
      <c r="AV219" s="183" t="str">
        <f t="shared" si="150"/>
        <v/>
      </c>
      <c r="AW219" s="186" t="str">
        <f t="shared" si="151"/>
        <v/>
      </c>
      <c r="AX219" s="184" t="str">
        <f t="shared" si="152"/>
        <v/>
      </c>
      <c r="AY219" s="186" t="str">
        <f>IF(AX219="","",IF(R219="Refreshment Beverage",ROUND(SUM(AX219*Rates!K$19),4),ROUND(SUM(AX219*(Rates!J$8/100)),4)))</f>
        <v/>
      </c>
      <c r="AZ219" s="183" t="str">
        <f t="shared" si="153"/>
        <v/>
      </c>
      <c r="BA219" s="185" t="str">
        <f t="shared" si="154"/>
        <v/>
      </c>
      <c r="BD219" s="171"/>
      <c r="BE219" s="171"/>
      <c r="BF219" s="171"/>
      <c r="BG219" s="171"/>
    </row>
    <row r="220" spans="1:59" ht="15" customHeight="1" x14ac:dyDescent="0.3">
      <c r="A220" s="172"/>
      <c r="B220" s="172"/>
      <c r="C220" s="172"/>
      <c r="D220" s="173"/>
      <c r="E220" s="173"/>
      <c r="F220" s="173"/>
      <c r="G220" s="173"/>
      <c r="H220" s="173"/>
      <c r="I220" s="174"/>
      <c r="J220" s="175"/>
      <c r="K220" s="176" t="str">
        <f t="shared" si="126"/>
        <v/>
      </c>
      <c r="L220" s="177" t="str">
        <f t="shared" si="127"/>
        <v/>
      </c>
      <c r="M220" s="178" t="str">
        <f t="shared" si="128"/>
        <v/>
      </c>
      <c r="N220" s="44" t="str" cm="1">
        <f t="array" ref="N220">IFERROR(IF(_xlfn.SINGLE(A:A)="","",IF(R220="Beer",SUM(LOOKUP(2,1/(Rates!$B$3:$B$5&lt;=W220)/(Rates!$C$3:$C$5&gt;=W220),Rates!$D$3:$D$5)*(X220/100)*W220),IF(R220="Refreshment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44" t="str">
        <f t="shared" si="129"/>
        <v/>
      </c>
      <c r="P220" s="13"/>
      <c r="Q220" s="179" t="str">
        <f t="shared" si="130"/>
        <v/>
      </c>
      <c r="R220" s="180" t="str">
        <f t="shared" si="131"/>
        <v/>
      </c>
      <c r="S220" s="13" t="str">
        <f>IF(A220="","",IF(R220="Refreshment Beverage",VLOOKUP(VALUE(Q220),Rates!G$15:L$19,2,0),VLOOKUP(VALUE(Q220),Rates!G$4:L$8,2,0)))</f>
        <v/>
      </c>
      <c r="T220" s="13" t="str">
        <f t="shared" si="132"/>
        <v/>
      </c>
      <c r="U220" s="181" t="str">
        <f t="shared" si="133"/>
        <v/>
      </c>
      <c r="V220" s="13" t="str">
        <f t="shared" si="134"/>
        <v/>
      </c>
      <c r="W220" s="13" t="str">
        <f t="shared" si="135"/>
        <v/>
      </c>
      <c r="X220" s="182" t="str">
        <f t="shared" si="136"/>
        <v/>
      </c>
      <c r="Y220" s="183" t="str">
        <f>IF(A:A="","",IF(R220="Refreshment Beverage",VLOOKUP(Q220,Rates!G$15:L$19,6,0)*W220,VLOOKUP(Q220,Rates!G$4:L$12,6,0)*W220))</f>
        <v/>
      </c>
      <c r="Z220" s="183" t="str">
        <f t="shared" si="137"/>
        <v/>
      </c>
      <c r="AA220" s="17">
        <f t="shared" si="125"/>
        <v>0</v>
      </c>
      <c r="AB220" s="177" t="str" cm="1">
        <f t="array" ref="AB220">IF(_xlfn.SINGLE(A:A)="","",IF(R220="Refreshment Beverage","",IF(AND(R220="Beer",Q220=0),SUM(LOOKUP(2,1/(Rates!$B$15:$B$18&lt;=W220)/(Rates!$C$15:$C$18&gt;=W220),Rates!$D$15:$D$18)*W220),VLOOKUP(VALUE(_xlfn.SINGLE(Q:Q)),Rates!A:B,2,0)*W220)))</f>
        <v/>
      </c>
      <c r="AC220" s="177" t="str" cm="1">
        <f t="array" ref="AC220">IF(_xlfn.SINGLE(A:A)="","",IF(R220="Refreshment Beverage","",IF(AND(R220="Beer",Q220=0),SUM(LOOKUP(2,1/(Rates!$B$15:$B$18&lt;=W220)/(Rates!$C$15:$C$18&gt;=W220),Rates!$E$15:$E$18)*W220),VLOOKUP(VALUE(_xlfn.SINGLE(Q:Q)),Rates!A:C,3,0)*W220)))</f>
        <v/>
      </c>
      <c r="AD220" s="168">
        <f>IFERROR(IF(OR(Q220=1,Q220=2,Q220=3,Q220=4),VLOOKUP(Q220,Rates!$A$31:$B$34,2,0)*W220,IF(V220=1,VLOOKUP(U220,'REB BEV MIN MKUP'!B:E,4,0),IF(V220&gt;1,VLOOKUP(VALUE(W220),'REB BEV MIN MKUP'!O:Q,3,0),0))),0)</f>
        <v>0</v>
      </c>
      <c r="AE220" s="177" t="str">
        <f t="shared" si="138"/>
        <v/>
      </c>
      <c r="AF220" s="13" t="str">
        <f t="shared" si="139"/>
        <v/>
      </c>
      <c r="AG220" s="177" t="str">
        <f t="shared" si="140"/>
        <v/>
      </c>
      <c r="AH220" s="184" t="str">
        <f t="shared" si="141"/>
        <v/>
      </c>
      <c r="AI220" s="184" t="str">
        <f>IF(AE:AE="","",IF(R220="Refreshment Beverage",AK220*(Rates!J$19/100),ROUND(SUM(AH220*(Rates!$J$8/100)),4)))</f>
        <v/>
      </c>
      <c r="AJ220" s="183" t="str">
        <f t="shared" si="142"/>
        <v/>
      </c>
      <c r="AK220" s="185" t="str">
        <f t="shared" si="143"/>
        <v/>
      </c>
      <c r="AL220" s="177" t="str">
        <f t="shared" si="144"/>
        <v/>
      </c>
      <c r="AM220" s="13" t="str">
        <f>IF(AS220="","",IF(R220="Refreshment Beverage",ROUND(AS220*Rates!K$19,4),ROUND(AO220*(VLOOKUP(VALUE(Q220),Rates!G$4:L$12,3,0)),4)))</f>
        <v/>
      </c>
      <c r="AN220" s="183" t="str">
        <f>IF(AS220="","",IF(R220="Refreshment Beverage",AS220*(Rates!J$19/100),MAX(AM220,AB220)))</f>
        <v/>
      </c>
      <c r="AO220" s="186" t="str">
        <f t="shared" si="145"/>
        <v/>
      </c>
      <c r="AP220" s="186" t="str">
        <f t="shared" si="146"/>
        <v/>
      </c>
      <c r="AQ220" s="186" t="str">
        <f>IF(AS220="","",IF(R220="Refreshment Beverage",ROUND(SUM(VLOOKUP(Q:Q,Rates!G$15:L$19,3,0)*(AS220-Y220-Z220-AA220)),4),ROUND(SUM(Rates!$K$8*AS220),4)))</f>
        <v/>
      </c>
      <c r="AR220" s="184" t="str">
        <f t="shared" si="147"/>
        <v/>
      </c>
      <c r="AS220" s="185" t="str">
        <f t="shared" si="148"/>
        <v/>
      </c>
      <c r="AT220" s="177" t="str">
        <f t="shared" si="149"/>
        <v/>
      </c>
      <c r="AU220" s="13" t="str">
        <f>IF(AX220="","",IF(R220="Refreshment Beverage",ROUND((BA220-Y220-Z220-AA220)*VLOOKUP(VALUE(Q220),Rates!G$15:L$19,3,0),4),ROUND(AW220*(VLOOKUP(VALUE(Q220),Rates!G:L,3,0)),4)))</f>
        <v/>
      </c>
      <c r="AV220" s="183" t="str">
        <f t="shared" si="150"/>
        <v/>
      </c>
      <c r="AW220" s="186" t="str">
        <f t="shared" si="151"/>
        <v/>
      </c>
      <c r="AX220" s="184" t="str">
        <f t="shared" si="152"/>
        <v/>
      </c>
      <c r="AY220" s="186" t="str">
        <f>IF(AX220="","",IF(R220="Refreshment Beverage",ROUND(SUM(AX220*Rates!K$19),4),ROUND(SUM(AX220*(Rates!J$8/100)),4)))</f>
        <v/>
      </c>
      <c r="AZ220" s="183" t="str">
        <f t="shared" si="153"/>
        <v/>
      </c>
      <c r="BA220" s="185" t="str">
        <f t="shared" si="154"/>
        <v/>
      </c>
      <c r="BD220" s="171"/>
      <c r="BE220" s="171"/>
      <c r="BF220" s="171"/>
      <c r="BG220" s="171"/>
    </row>
    <row r="221" spans="1:59" ht="15" customHeight="1" x14ac:dyDescent="0.3">
      <c r="A221" s="172"/>
      <c r="B221" s="172"/>
      <c r="C221" s="172"/>
      <c r="D221" s="173"/>
      <c r="E221" s="173"/>
      <c r="F221" s="173"/>
      <c r="G221" s="173"/>
      <c r="H221" s="173"/>
      <c r="I221" s="174"/>
      <c r="J221" s="175"/>
      <c r="K221" s="176" t="str">
        <f t="shared" si="126"/>
        <v/>
      </c>
      <c r="L221" s="177" t="str">
        <f t="shared" si="127"/>
        <v/>
      </c>
      <c r="M221" s="178" t="str">
        <f t="shared" si="128"/>
        <v/>
      </c>
      <c r="N221" s="44" t="str" cm="1">
        <f t="array" ref="N221">IFERROR(IF(_xlfn.SINGLE(A:A)="","",IF(R221="Beer",SUM(LOOKUP(2,1/(Rates!$B$3:$B$5&lt;=W221)/(Rates!$C$3:$C$5&gt;=W221),Rates!$D$3:$D$5)*(X221/100)*W221),IF(R221="Refreshment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44" t="str">
        <f t="shared" si="129"/>
        <v/>
      </c>
      <c r="P221" s="13"/>
      <c r="Q221" s="179" t="str">
        <f t="shared" si="130"/>
        <v/>
      </c>
      <c r="R221" s="180" t="str">
        <f t="shared" si="131"/>
        <v/>
      </c>
      <c r="S221" s="13" t="str">
        <f>IF(A221="","",IF(R221="Refreshment Beverage",VLOOKUP(VALUE(Q221),Rates!G$15:L$19,2,0),VLOOKUP(VALUE(Q221),Rates!G$4:L$8,2,0)))</f>
        <v/>
      </c>
      <c r="T221" s="13" t="str">
        <f t="shared" si="132"/>
        <v/>
      </c>
      <c r="U221" s="181" t="str">
        <f t="shared" si="133"/>
        <v/>
      </c>
      <c r="V221" s="13" t="str">
        <f t="shared" si="134"/>
        <v/>
      </c>
      <c r="W221" s="13" t="str">
        <f t="shared" si="135"/>
        <v/>
      </c>
      <c r="X221" s="182" t="str">
        <f t="shared" si="136"/>
        <v/>
      </c>
      <c r="Y221" s="183" t="str">
        <f>IF(A:A="","",IF(R221="Refreshment Beverage",VLOOKUP(Q221,Rates!G$15:L$19,6,0)*W221,VLOOKUP(Q221,Rates!G$4:L$12,6,0)*W221))</f>
        <v/>
      </c>
      <c r="Z221" s="183" t="str">
        <f t="shared" si="137"/>
        <v/>
      </c>
      <c r="AA221" s="17">
        <f t="shared" si="125"/>
        <v>0</v>
      </c>
      <c r="AB221" s="177" t="str" cm="1">
        <f t="array" ref="AB221">IF(_xlfn.SINGLE(A:A)="","",IF(R221="Refreshment Beverage","",IF(AND(R221="Beer",Q221=0),SUM(LOOKUP(2,1/(Rates!$B$15:$B$18&lt;=W221)/(Rates!$C$15:$C$18&gt;=W221),Rates!$D$15:$D$18)*W221),VLOOKUP(VALUE(_xlfn.SINGLE(Q:Q)),Rates!A:B,2,0)*W221)))</f>
        <v/>
      </c>
      <c r="AC221" s="177" t="str" cm="1">
        <f t="array" ref="AC221">IF(_xlfn.SINGLE(A:A)="","",IF(R221="Refreshment Beverage","",IF(AND(R221="Beer",Q221=0),SUM(LOOKUP(2,1/(Rates!$B$15:$B$18&lt;=W221)/(Rates!$C$15:$C$18&gt;=W221),Rates!$E$15:$E$18)*W221),VLOOKUP(VALUE(_xlfn.SINGLE(Q:Q)),Rates!A:C,3,0)*W221)))</f>
        <v/>
      </c>
      <c r="AD221" s="168">
        <f>IFERROR(IF(OR(Q221=1,Q221=2,Q221=3,Q221=4),VLOOKUP(Q221,Rates!$A$31:$B$34,2,0)*W221,IF(V221=1,VLOOKUP(U221,'REB BEV MIN MKUP'!B:E,4,0),IF(V221&gt;1,VLOOKUP(VALUE(W221),'REB BEV MIN MKUP'!O:Q,3,0),0))),0)</f>
        <v>0</v>
      </c>
      <c r="AE221" s="177" t="str">
        <f t="shared" si="138"/>
        <v/>
      </c>
      <c r="AF221" s="13" t="str">
        <f t="shared" si="139"/>
        <v/>
      </c>
      <c r="AG221" s="177" t="str">
        <f t="shared" si="140"/>
        <v/>
      </c>
      <c r="AH221" s="184" t="str">
        <f t="shared" si="141"/>
        <v/>
      </c>
      <c r="AI221" s="184" t="str">
        <f>IF(AE:AE="","",IF(R221="Refreshment Beverage",AK221*(Rates!J$19/100),ROUND(SUM(AH221*(Rates!$J$8/100)),4)))</f>
        <v/>
      </c>
      <c r="AJ221" s="183" t="str">
        <f t="shared" si="142"/>
        <v/>
      </c>
      <c r="AK221" s="185" t="str">
        <f t="shared" si="143"/>
        <v/>
      </c>
      <c r="AL221" s="177" t="str">
        <f t="shared" si="144"/>
        <v/>
      </c>
      <c r="AM221" s="13" t="str">
        <f>IF(AS221="","",IF(R221="Refreshment Beverage",ROUND(AS221*Rates!K$19,4),ROUND(AO221*(VLOOKUP(VALUE(Q221),Rates!G$4:L$12,3,0)),4)))</f>
        <v/>
      </c>
      <c r="AN221" s="183" t="str">
        <f>IF(AS221="","",IF(R221="Refreshment Beverage",AS221*(Rates!J$19/100),MAX(AM221,AB221)))</f>
        <v/>
      </c>
      <c r="AO221" s="186" t="str">
        <f t="shared" si="145"/>
        <v/>
      </c>
      <c r="AP221" s="186" t="str">
        <f t="shared" si="146"/>
        <v/>
      </c>
      <c r="AQ221" s="186" t="str">
        <f>IF(AS221="","",IF(R221="Refreshment Beverage",ROUND(SUM(VLOOKUP(Q:Q,Rates!G$15:L$19,3,0)*(AS221-Y221-Z221-AA221)),4),ROUND(SUM(Rates!$K$8*AS221),4)))</f>
        <v/>
      </c>
      <c r="AR221" s="184" t="str">
        <f t="shared" si="147"/>
        <v/>
      </c>
      <c r="AS221" s="185" t="str">
        <f t="shared" si="148"/>
        <v/>
      </c>
      <c r="AT221" s="177" t="str">
        <f t="shared" si="149"/>
        <v/>
      </c>
      <c r="AU221" s="13" t="str">
        <f>IF(AX221="","",IF(R221="Refreshment Beverage",ROUND((BA221-Y221-Z221-AA221)*VLOOKUP(VALUE(Q221),Rates!G$15:L$19,3,0),4),ROUND(AW221*(VLOOKUP(VALUE(Q221),Rates!G:L,3,0)),4)))</f>
        <v/>
      </c>
      <c r="AV221" s="183" t="str">
        <f t="shared" si="150"/>
        <v/>
      </c>
      <c r="AW221" s="186" t="str">
        <f t="shared" si="151"/>
        <v/>
      </c>
      <c r="AX221" s="184" t="str">
        <f t="shared" si="152"/>
        <v/>
      </c>
      <c r="AY221" s="186" t="str">
        <f>IF(AX221="","",IF(R221="Refreshment Beverage",ROUND(SUM(AX221*Rates!K$19),4),ROUND(SUM(AX221*(Rates!J$8/100)),4)))</f>
        <v/>
      </c>
      <c r="AZ221" s="183" t="str">
        <f t="shared" si="153"/>
        <v/>
      </c>
      <c r="BA221" s="185" t="str">
        <f t="shared" si="154"/>
        <v/>
      </c>
      <c r="BD221" s="171"/>
      <c r="BE221" s="171"/>
      <c r="BF221" s="171"/>
      <c r="BG221" s="171"/>
    </row>
    <row r="222" spans="1:59" ht="15" customHeight="1" x14ac:dyDescent="0.3">
      <c r="A222" s="172"/>
      <c r="B222" s="172"/>
      <c r="C222" s="172"/>
      <c r="D222" s="173"/>
      <c r="E222" s="173"/>
      <c r="F222" s="173"/>
      <c r="G222" s="173"/>
      <c r="H222" s="173"/>
      <c r="I222" s="174"/>
      <c r="J222" s="175"/>
      <c r="K222" s="176" t="str">
        <f t="shared" si="126"/>
        <v/>
      </c>
      <c r="L222" s="177" t="str">
        <f t="shared" si="127"/>
        <v/>
      </c>
      <c r="M222" s="178" t="str">
        <f t="shared" si="128"/>
        <v/>
      </c>
      <c r="N222" s="44" t="str" cm="1">
        <f t="array" ref="N222">IFERROR(IF(_xlfn.SINGLE(A:A)="","",IF(R222="Beer",SUM(LOOKUP(2,1/(Rates!$B$3:$B$5&lt;=W222)/(Rates!$C$3:$C$5&gt;=W222),Rates!$D$3:$D$5)*(X222/100)*W222),IF(R222="Refreshment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44" t="str">
        <f t="shared" si="129"/>
        <v/>
      </c>
      <c r="P222" s="13"/>
      <c r="Q222" s="179" t="str">
        <f t="shared" si="130"/>
        <v/>
      </c>
      <c r="R222" s="180" t="str">
        <f t="shared" si="131"/>
        <v/>
      </c>
      <c r="S222" s="13" t="str">
        <f>IF(A222="","",IF(R222="Refreshment Beverage",VLOOKUP(VALUE(Q222),Rates!G$15:L$19,2,0),VLOOKUP(VALUE(Q222),Rates!G$4:L$8,2,0)))</f>
        <v/>
      </c>
      <c r="T222" s="13" t="str">
        <f t="shared" si="132"/>
        <v/>
      </c>
      <c r="U222" s="181" t="str">
        <f t="shared" si="133"/>
        <v/>
      </c>
      <c r="V222" s="13" t="str">
        <f t="shared" si="134"/>
        <v/>
      </c>
      <c r="W222" s="13" t="str">
        <f t="shared" si="135"/>
        <v/>
      </c>
      <c r="X222" s="182" t="str">
        <f t="shared" si="136"/>
        <v/>
      </c>
      <c r="Y222" s="183" t="str">
        <f>IF(A:A="","",IF(R222="Refreshment Beverage",VLOOKUP(Q222,Rates!G$15:L$19,6,0)*W222,VLOOKUP(Q222,Rates!G$4:L$12,6,0)*W222))</f>
        <v/>
      </c>
      <c r="Z222" s="183" t="str">
        <f t="shared" si="137"/>
        <v/>
      </c>
      <c r="AA222" s="17">
        <f t="shared" si="125"/>
        <v>0</v>
      </c>
      <c r="AB222" s="177" t="str" cm="1">
        <f t="array" ref="AB222">IF(_xlfn.SINGLE(A:A)="","",IF(R222="Refreshment Beverage","",IF(AND(R222="Beer",Q222=0),SUM(LOOKUP(2,1/(Rates!$B$15:$B$18&lt;=W222)/(Rates!$C$15:$C$18&gt;=W222),Rates!$D$15:$D$18)*W222),VLOOKUP(VALUE(_xlfn.SINGLE(Q:Q)),Rates!A:B,2,0)*W222)))</f>
        <v/>
      </c>
      <c r="AC222" s="177" t="str" cm="1">
        <f t="array" ref="AC222">IF(_xlfn.SINGLE(A:A)="","",IF(R222="Refreshment Beverage","",IF(AND(R222="Beer",Q222=0),SUM(LOOKUP(2,1/(Rates!$B$15:$B$18&lt;=W222)/(Rates!$C$15:$C$18&gt;=W222),Rates!$E$15:$E$18)*W222),VLOOKUP(VALUE(_xlfn.SINGLE(Q:Q)),Rates!A:C,3,0)*W222)))</f>
        <v/>
      </c>
      <c r="AD222" s="168">
        <f>IFERROR(IF(OR(Q222=1,Q222=2,Q222=3,Q222=4),VLOOKUP(Q222,Rates!$A$31:$B$34,2,0)*W222,IF(V222=1,VLOOKUP(U222,'REB BEV MIN MKUP'!B:E,4,0),IF(V222&gt;1,VLOOKUP(VALUE(W222),'REB BEV MIN MKUP'!O:Q,3,0),0))),0)</f>
        <v>0</v>
      </c>
      <c r="AE222" s="177" t="str">
        <f t="shared" si="138"/>
        <v/>
      </c>
      <c r="AF222" s="13" t="str">
        <f t="shared" si="139"/>
        <v/>
      </c>
      <c r="AG222" s="177" t="str">
        <f t="shared" si="140"/>
        <v/>
      </c>
      <c r="AH222" s="184" t="str">
        <f t="shared" si="141"/>
        <v/>
      </c>
      <c r="AI222" s="184" t="str">
        <f>IF(AE:AE="","",IF(R222="Refreshment Beverage",AK222*(Rates!J$19/100),ROUND(SUM(AH222*(Rates!$J$8/100)),4)))</f>
        <v/>
      </c>
      <c r="AJ222" s="183" t="str">
        <f t="shared" si="142"/>
        <v/>
      </c>
      <c r="AK222" s="185" t="str">
        <f t="shared" si="143"/>
        <v/>
      </c>
      <c r="AL222" s="177" t="str">
        <f t="shared" si="144"/>
        <v/>
      </c>
      <c r="AM222" s="13" t="str">
        <f>IF(AS222="","",IF(R222="Refreshment Beverage",ROUND(AS222*Rates!K$19,4),ROUND(AO222*(VLOOKUP(VALUE(Q222),Rates!G$4:L$12,3,0)),4)))</f>
        <v/>
      </c>
      <c r="AN222" s="183" t="str">
        <f>IF(AS222="","",IF(R222="Refreshment Beverage",AS222*(Rates!J$19/100),MAX(AM222,AB222)))</f>
        <v/>
      </c>
      <c r="AO222" s="186" t="str">
        <f t="shared" si="145"/>
        <v/>
      </c>
      <c r="AP222" s="186" t="str">
        <f t="shared" si="146"/>
        <v/>
      </c>
      <c r="AQ222" s="186" t="str">
        <f>IF(AS222="","",IF(R222="Refreshment Beverage",ROUND(SUM(VLOOKUP(Q:Q,Rates!G$15:L$19,3,0)*(AS222-Y222-Z222-AA222)),4),ROUND(SUM(Rates!$K$8*AS222),4)))</f>
        <v/>
      </c>
      <c r="AR222" s="184" t="str">
        <f t="shared" si="147"/>
        <v/>
      </c>
      <c r="AS222" s="185" t="str">
        <f t="shared" si="148"/>
        <v/>
      </c>
      <c r="AT222" s="177" t="str">
        <f t="shared" si="149"/>
        <v/>
      </c>
      <c r="AU222" s="13" t="str">
        <f>IF(AX222="","",IF(R222="Refreshment Beverage",ROUND((BA222-Y222-Z222-AA222)*VLOOKUP(VALUE(Q222),Rates!G$15:L$19,3,0),4),ROUND(AW222*(VLOOKUP(VALUE(Q222),Rates!G:L,3,0)),4)))</f>
        <v/>
      </c>
      <c r="AV222" s="183" t="str">
        <f t="shared" si="150"/>
        <v/>
      </c>
      <c r="AW222" s="186" t="str">
        <f t="shared" si="151"/>
        <v/>
      </c>
      <c r="AX222" s="184" t="str">
        <f t="shared" si="152"/>
        <v/>
      </c>
      <c r="AY222" s="186" t="str">
        <f>IF(AX222="","",IF(R222="Refreshment Beverage",ROUND(SUM(AX222*Rates!K$19),4),ROUND(SUM(AX222*(Rates!J$8/100)),4)))</f>
        <v/>
      </c>
      <c r="AZ222" s="183" t="str">
        <f t="shared" si="153"/>
        <v/>
      </c>
      <c r="BA222" s="185" t="str">
        <f t="shared" si="154"/>
        <v/>
      </c>
      <c r="BD222" s="171"/>
      <c r="BE222" s="171"/>
      <c r="BF222" s="171"/>
      <c r="BG222" s="171"/>
    </row>
    <row r="223" spans="1:59" ht="15" customHeight="1" x14ac:dyDescent="0.3">
      <c r="A223" s="172"/>
      <c r="B223" s="172"/>
      <c r="C223" s="172"/>
      <c r="D223" s="173"/>
      <c r="E223" s="173"/>
      <c r="F223" s="173"/>
      <c r="G223" s="173"/>
      <c r="H223" s="173"/>
      <c r="I223" s="174"/>
      <c r="J223" s="175"/>
      <c r="K223" s="176" t="str">
        <f t="shared" si="126"/>
        <v/>
      </c>
      <c r="L223" s="177" t="str">
        <f t="shared" si="127"/>
        <v/>
      </c>
      <c r="M223" s="178" t="str">
        <f t="shared" si="128"/>
        <v/>
      </c>
      <c r="N223" s="44" t="str" cm="1">
        <f t="array" ref="N223">IFERROR(IF(_xlfn.SINGLE(A:A)="","",IF(R223="Beer",SUM(LOOKUP(2,1/(Rates!$B$3:$B$5&lt;=W223)/(Rates!$C$3:$C$5&gt;=W223),Rates!$D$3:$D$5)*(X223/100)*W223),IF(R223="Refreshment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44" t="str">
        <f t="shared" si="129"/>
        <v/>
      </c>
      <c r="P223" s="13"/>
      <c r="Q223" s="179" t="str">
        <f t="shared" si="130"/>
        <v/>
      </c>
      <c r="R223" s="180" t="str">
        <f t="shared" si="131"/>
        <v/>
      </c>
      <c r="S223" s="13" t="str">
        <f>IF(A223="","",IF(R223="Refreshment Beverage",VLOOKUP(VALUE(Q223),Rates!G$15:L$19,2,0),VLOOKUP(VALUE(Q223),Rates!G$4:L$8,2,0)))</f>
        <v/>
      </c>
      <c r="T223" s="13" t="str">
        <f t="shared" si="132"/>
        <v/>
      </c>
      <c r="U223" s="181" t="str">
        <f t="shared" si="133"/>
        <v/>
      </c>
      <c r="V223" s="13" t="str">
        <f t="shared" si="134"/>
        <v/>
      </c>
      <c r="W223" s="13" t="str">
        <f t="shared" si="135"/>
        <v/>
      </c>
      <c r="X223" s="182" t="str">
        <f t="shared" si="136"/>
        <v/>
      </c>
      <c r="Y223" s="183" t="str">
        <f>IF(A:A="","",IF(R223="Refreshment Beverage",VLOOKUP(Q223,Rates!G$15:L$19,6,0)*W223,VLOOKUP(Q223,Rates!G$4:L$12,6,0)*W223))</f>
        <v/>
      </c>
      <c r="Z223" s="183" t="str">
        <f t="shared" si="137"/>
        <v/>
      </c>
      <c r="AA223" s="17">
        <f t="shared" si="125"/>
        <v>0</v>
      </c>
      <c r="AB223" s="177" t="str" cm="1">
        <f t="array" ref="AB223">IF(_xlfn.SINGLE(A:A)="","",IF(R223="Refreshment Beverage","",IF(AND(R223="Beer",Q223=0),SUM(LOOKUP(2,1/(Rates!$B$15:$B$18&lt;=W223)/(Rates!$C$15:$C$18&gt;=W223),Rates!$D$15:$D$18)*W223),VLOOKUP(VALUE(_xlfn.SINGLE(Q:Q)),Rates!A:B,2,0)*W223)))</f>
        <v/>
      </c>
      <c r="AC223" s="177" t="str" cm="1">
        <f t="array" ref="AC223">IF(_xlfn.SINGLE(A:A)="","",IF(R223="Refreshment Beverage","",IF(AND(R223="Beer",Q223=0),SUM(LOOKUP(2,1/(Rates!$B$15:$B$18&lt;=W223)/(Rates!$C$15:$C$18&gt;=W223),Rates!$E$15:$E$18)*W223),VLOOKUP(VALUE(_xlfn.SINGLE(Q:Q)),Rates!A:C,3,0)*W223)))</f>
        <v/>
      </c>
      <c r="AD223" s="168">
        <f>IFERROR(IF(OR(Q223=1,Q223=2,Q223=3,Q223=4),VLOOKUP(Q223,Rates!$A$31:$B$34,2,0)*W223,IF(V223=1,VLOOKUP(U223,'REB BEV MIN MKUP'!B:E,4,0),IF(V223&gt;1,VLOOKUP(VALUE(W223),'REB BEV MIN MKUP'!O:Q,3,0),0))),0)</f>
        <v>0</v>
      </c>
      <c r="AE223" s="177" t="str">
        <f t="shared" si="138"/>
        <v/>
      </c>
      <c r="AF223" s="13" t="str">
        <f t="shared" si="139"/>
        <v/>
      </c>
      <c r="AG223" s="177" t="str">
        <f t="shared" si="140"/>
        <v/>
      </c>
      <c r="AH223" s="184" t="str">
        <f t="shared" si="141"/>
        <v/>
      </c>
      <c r="AI223" s="184" t="str">
        <f>IF(AE:AE="","",IF(R223="Refreshment Beverage",AK223*(Rates!J$19/100),ROUND(SUM(AH223*(Rates!$J$8/100)),4)))</f>
        <v/>
      </c>
      <c r="AJ223" s="183" t="str">
        <f t="shared" si="142"/>
        <v/>
      </c>
      <c r="AK223" s="185" t="str">
        <f t="shared" si="143"/>
        <v/>
      </c>
      <c r="AL223" s="177" t="str">
        <f t="shared" si="144"/>
        <v/>
      </c>
      <c r="AM223" s="13" t="str">
        <f>IF(AS223="","",IF(R223="Refreshment Beverage",ROUND(AS223*Rates!K$19,4),ROUND(AO223*(VLOOKUP(VALUE(Q223),Rates!G$4:L$12,3,0)),4)))</f>
        <v/>
      </c>
      <c r="AN223" s="183" t="str">
        <f>IF(AS223="","",IF(R223="Refreshment Beverage",AS223*(Rates!J$19/100),MAX(AM223,AB223)))</f>
        <v/>
      </c>
      <c r="AO223" s="186" t="str">
        <f t="shared" si="145"/>
        <v/>
      </c>
      <c r="AP223" s="186" t="str">
        <f t="shared" si="146"/>
        <v/>
      </c>
      <c r="AQ223" s="186" t="str">
        <f>IF(AS223="","",IF(R223="Refreshment Beverage",ROUND(SUM(VLOOKUP(Q:Q,Rates!G$15:L$19,3,0)*(AS223-Y223-Z223-AA223)),4),ROUND(SUM(Rates!$K$8*AS223),4)))</f>
        <v/>
      </c>
      <c r="AR223" s="184" t="str">
        <f t="shared" si="147"/>
        <v/>
      </c>
      <c r="AS223" s="185" t="str">
        <f t="shared" si="148"/>
        <v/>
      </c>
      <c r="AT223" s="177" t="str">
        <f t="shared" si="149"/>
        <v/>
      </c>
      <c r="AU223" s="13" t="str">
        <f>IF(AX223="","",IF(R223="Refreshment Beverage",ROUND((BA223-Y223-Z223-AA223)*VLOOKUP(VALUE(Q223),Rates!G$15:L$19,3,0),4),ROUND(AW223*(VLOOKUP(VALUE(Q223),Rates!G:L,3,0)),4)))</f>
        <v/>
      </c>
      <c r="AV223" s="183" t="str">
        <f t="shared" si="150"/>
        <v/>
      </c>
      <c r="AW223" s="186" t="str">
        <f t="shared" si="151"/>
        <v/>
      </c>
      <c r="AX223" s="184" t="str">
        <f t="shared" si="152"/>
        <v/>
      </c>
      <c r="AY223" s="186" t="str">
        <f>IF(AX223="","",IF(R223="Refreshment Beverage",ROUND(SUM(AX223*Rates!K$19),4),ROUND(SUM(AX223*(Rates!J$8/100)),4)))</f>
        <v/>
      </c>
      <c r="AZ223" s="183" t="str">
        <f t="shared" si="153"/>
        <v/>
      </c>
      <c r="BA223" s="185" t="str">
        <f t="shared" si="154"/>
        <v/>
      </c>
      <c r="BD223" s="171"/>
      <c r="BE223" s="171"/>
      <c r="BF223" s="171"/>
      <c r="BG223" s="171"/>
    </row>
    <row r="224" spans="1:59" ht="15" customHeight="1" x14ac:dyDescent="0.3">
      <c r="A224" s="172"/>
      <c r="B224" s="172"/>
      <c r="C224" s="172"/>
      <c r="D224" s="173"/>
      <c r="E224" s="173"/>
      <c r="F224" s="173"/>
      <c r="G224" s="173"/>
      <c r="H224" s="173"/>
      <c r="I224" s="174"/>
      <c r="J224" s="175"/>
      <c r="K224" s="176" t="str">
        <f t="shared" si="126"/>
        <v/>
      </c>
      <c r="L224" s="177" t="str">
        <f t="shared" si="127"/>
        <v/>
      </c>
      <c r="M224" s="178" t="str">
        <f t="shared" si="128"/>
        <v/>
      </c>
      <c r="N224" s="44" t="str" cm="1">
        <f t="array" ref="N224">IFERROR(IF(_xlfn.SINGLE(A:A)="","",IF(R224="Beer",SUM(LOOKUP(2,1/(Rates!$B$3:$B$5&lt;=W224)/(Rates!$C$3:$C$5&gt;=W224),Rates!$D$3:$D$5)*(X224/100)*W224),IF(R224="Refreshment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44" t="str">
        <f t="shared" si="129"/>
        <v/>
      </c>
      <c r="P224" s="13"/>
      <c r="Q224" s="179" t="str">
        <f t="shared" si="130"/>
        <v/>
      </c>
      <c r="R224" s="180" t="str">
        <f t="shared" si="131"/>
        <v/>
      </c>
      <c r="S224" s="13" t="str">
        <f>IF(A224="","",IF(R224="Refreshment Beverage",VLOOKUP(VALUE(Q224),Rates!G$15:L$19,2,0),VLOOKUP(VALUE(Q224),Rates!G$4:L$8,2,0)))</f>
        <v/>
      </c>
      <c r="T224" s="13" t="str">
        <f t="shared" si="132"/>
        <v/>
      </c>
      <c r="U224" s="181" t="str">
        <f t="shared" si="133"/>
        <v/>
      </c>
      <c r="V224" s="13" t="str">
        <f t="shared" si="134"/>
        <v/>
      </c>
      <c r="W224" s="13" t="str">
        <f t="shared" si="135"/>
        <v/>
      </c>
      <c r="X224" s="182" t="str">
        <f t="shared" si="136"/>
        <v/>
      </c>
      <c r="Y224" s="183" t="str">
        <f>IF(A:A="","",IF(R224="Refreshment Beverage",VLOOKUP(Q224,Rates!G$15:L$19,6,0)*W224,VLOOKUP(Q224,Rates!G$4:L$12,6,0)*W224))</f>
        <v/>
      </c>
      <c r="Z224" s="183" t="str">
        <f t="shared" si="137"/>
        <v/>
      </c>
      <c r="AA224" s="17">
        <f t="shared" si="125"/>
        <v>0</v>
      </c>
      <c r="AB224" s="177" t="str" cm="1">
        <f t="array" ref="AB224">IF(_xlfn.SINGLE(A:A)="","",IF(R224="Refreshment Beverage","",IF(AND(R224="Beer",Q224=0),SUM(LOOKUP(2,1/(Rates!$B$15:$B$18&lt;=W224)/(Rates!$C$15:$C$18&gt;=W224),Rates!$D$15:$D$18)*W224),VLOOKUP(VALUE(_xlfn.SINGLE(Q:Q)),Rates!A:B,2,0)*W224)))</f>
        <v/>
      </c>
      <c r="AC224" s="177" t="str" cm="1">
        <f t="array" ref="AC224">IF(_xlfn.SINGLE(A:A)="","",IF(R224="Refreshment Beverage","",IF(AND(R224="Beer",Q224=0),SUM(LOOKUP(2,1/(Rates!$B$15:$B$18&lt;=W224)/(Rates!$C$15:$C$18&gt;=W224),Rates!$E$15:$E$18)*W224),VLOOKUP(VALUE(_xlfn.SINGLE(Q:Q)),Rates!A:C,3,0)*W224)))</f>
        <v/>
      </c>
      <c r="AD224" s="168">
        <f>IFERROR(IF(OR(Q224=1,Q224=2,Q224=3,Q224=4),VLOOKUP(Q224,Rates!$A$31:$B$34,2,0)*W224,IF(V224=1,VLOOKUP(U224,'REB BEV MIN MKUP'!B:E,4,0),IF(V224&gt;1,VLOOKUP(VALUE(W224),'REB BEV MIN MKUP'!O:Q,3,0),0))),0)</f>
        <v>0</v>
      </c>
      <c r="AE224" s="177" t="str">
        <f t="shared" si="138"/>
        <v/>
      </c>
      <c r="AF224" s="13" t="str">
        <f t="shared" si="139"/>
        <v/>
      </c>
      <c r="AG224" s="177" t="str">
        <f t="shared" si="140"/>
        <v/>
      </c>
      <c r="AH224" s="184" t="str">
        <f t="shared" si="141"/>
        <v/>
      </c>
      <c r="AI224" s="184" t="str">
        <f>IF(AE:AE="","",IF(R224="Refreshment Beverage",AK224*(Rates!J$19/100),ROUND(SUM(AH224*(Rates!$J$8/100)),4)))</f>
        <v/>
      </c>
      <c r="AJ224" s="183" t="str">
        <f t="shared" si="142"/>
        <v/>
      </c>
      <c r="AK224" s="185" t="str">
        <f t="shared" si="143"/>
        <v/>
      </c>
      <c r="AL224" s="177" t="str">
        <f t="shared" si="144"/>
        <v/>
      </c>
      <c r="AM224" s="13" t="str">
        <f>IF(AS224="","",IF(R224="Refreshment Beverage",ROUND(AS224*Rates!K$19,4),ROUND(AO224*(VLOOKUP(VALUE(Q224),Rates!G$4:L$12,3,0)),4)))</f>
        <v/>
      </c>
      <c r="AN224" s="183" t="str">
        <f>IF(AS224="","",IF(R224="Refreshment Beverage",AS224*(Rates!J$19/100),MAX(AM224,AB224)))</f>
        <v/>
      </c>
      <c r="AO224" s="186" t="str">
        <f t="shared" si="145"/>
        <v/>
      </c>
      <c r="AP224" s="186" t="str">
        <f t="shared" si="146"/>
        <v/>
      </c>
      <c r="AQ224" s="186" t="str">
        <f>IF(AS224="","",IF(R224="Refreshment Beverage",ROUND(SUM(VLOOKUP(Q:Q,Rates!G$15:L$19,3,0)*(AS224-Y224-Z224-AA224)),4),ROUND(SUM(Rates!$K$8*AS224),4)))</f>
        <v/>
      </c>
      <c r="AR224" s="184" t="str">
        <f t="shared" si="147"/>
        <v/>
      </c>
      <c r="AS224" s="185" t="str">
        <f t="shared" si="148"/>
        <v/>
      </c>
      <c r="AT224" s="177" t="str">
        <f t="shared" si="149"/>
        <v/>
      </c>
      <c r="AU224" s="13" t="str">
        <f>IF(AX224="","",IF(R224="Refreshment Beverage",ROUND((BA224-Y224-Z224-AA224)*VLOOKUP(VALUE(Q224),Rates!G$15:L$19,3,0),4),ROUND(AW224*(VLOOKUP(VALUE(Q224),Rates!G:L,3,0)),4)))</f>
        <v/>
      </c>
      <c r="AV224" s="183" t="str">
        <f t="shared" si="150"/>
        <v/>
      </c>
      <c r="AW224" s="186" t="str">
        <f t="shared" si="151"/>
        <v/>
      </c>
      <c r="AX224" s="184" t="str">
        <f t="shared" si="152"/>
        <v/>
      </c>
      <c r="AY224" s="186" t="str">
        <f>IF(AX224="","",IF(R224="Refreshment Beverage",ROUND(SUM(AX224*Rates!K$19),4),ROUND(SUM(AX224*(Rates!J$8/100)),4)))</f>
        <v/>
      </c>
      <c r="AZ224" s="183" t="str">
        <f t="shared" si="153"/>
        <v/>
      </c>
      <c r="BA224" s="185" t="str">
        <f t="shared" si="154"/>
        <v/>
      </c>
      <c r="BD224" s="171"/>
      <c r="BE224" s="171"/>
      <c r="BF224" s="171"/>
      <c r="BG224" s="171"/>
    </row>
    <row r="225" spans="1:59" ht="15" customHeight="1" x14ac:dyDescent="0.3">
      <c r="A225" s="172"/>
      <c r="B225" s="172"/>
      <c r="C225" s="172"/>
      <c r="D225" s="173"/>
      <c r="E225" s="173"/>
      <c r="F225" s="173"/>
      <c r="G225" s="173"/>
      <c r="H225" s="173"/>
      <c r="I225" s="174"/>
      <c r="J225" s="175"/>
      <c r="K225" s="176" t="str">
        <f t="shared" si="126"/>
        <v/>
      </c>
      <c r="L225" s="177" t="str">
        <f t="shared" si="127"/>
        <v/>
      </c>
      <c r="M225" s="178" t="str">
        <f t="shared" si="128"/>
        <v/>
      </c>
      <c r="N225" s="44" t="str" cm="1">
        <f t="array" ref="N225">IFERROR(IF(_xlfn.SINGLE(A:A)="","",IF(R225="Beer",SUM(LOOKUP(2,1/(Rates!$B$3:$B$5&lt;=W225)/(Rates!$C$3:$C$5&gt;=W225),Rates!$D$3:$D$5)*(X225/100)*W225),IF(R225="Refreshment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44" t="str">
        <f t="shared" si="129"/>
        <v/>
      </c>
      <c r="P225" s="13"/>
      <c r="Q225" s="179" t="str">
        <f t="shared" si="130"/>
        <v/>
      </c>
      <c r="R225" s="180" t="str">
        <f t="shared" si="131"/>
        <v/>
      </c>
      <c r="S225" s="13" t="str">
        <f>IF(A225="","",IF(R225="Refreshment Beverage",VLOOKUP(VALUE(Q225),Rates!G$15:L$19,2,0),VLOOKUP(VALUE(Q225),Rates!G$4:L$8,2,0)))</f>
        <v/>
      </c>
      <c r="T225" s="13" t="str">
        <f t="shared" si="132"/>
        <v/>
      </c>
      <c r="U225" s="181" t="str">
        <f t="shared" si="133"/>
        <v/>
      </c>
      <c r="V225" s="13" t="str">
        <f t="shared" si="134"/>
        <v/>
      </c>
      <c r="W225" s="13" t="str">
        <f t="shared" si="135"/>
        <v/>
      </c>
      <c r="X225" s="182" t="str">
        <f t="shared" si="136"/>
        <v/>
      </c>
      <c r="Y225" s="183" t="str">
        <f>IF(A:A="","",IF(R225="Refreshment Beverage",VLOOKUP(Q225,Rates!G$15:L$19,6,0)*W225,VLOOKUP(Q225,Rates!G$4:L$12,6,0)*W225))</f>
        <v/>
      </c>
      <c r="Z225" s="183" t="str">
        <f t="shared" si="137"/>
        <v/>
      </c>
      <c r="AA225" s="17">
        <f t="shared" si="125"/>
        <v>0</v>
      </c>
      <c r="AB225" s="177" t="str" cm="1">
        <f t="array" ref="AB225">IF(_xlfn.SINGLE(A:A)="","",IF(R225="Refreshment Beverage","",IF(AND(R225="Beer",Q225=0),SUM(LOOKUP(2,1/(Rates!$B$15:$B$18&lt;=W225)/(Rates!$C$15:$C$18&gt;=W225),Rates!$D$15:$D$18)*W225),VLOOKUP(VALUE(_xlfn.SINGLE(Q:Q)),Rates!A:B,2,0)*W225)))</f>
        <v/>
      </c>
      <c r="AC225" s="177" t="str" cm="1">
        <f t="array" ref="AC225">IF(_xlfn.SINGLE(A:A)="","",IF(R225="Refreshment Beverage","",IF(AND(R225="Beer",Q225=0),SUM(LOOKUP(2,1/(Rates!$B$15:$B$18&lt;=W225)/(Rates!$C$15:$C$18&gt;=W225),Rates!$E$15:$E$18)*W225),VLOOKUP(VALUE(_xlfn.SINGLE(Q:Q)),Rates!A:C,3,0)*W225)))</f>
        <v/>
      </c>
      <c r="AD225" s="168">
        <f>IFERROR(IF(OR(Q225=1,Q225=2,Q225=3,Q225=4),VLOOKUP(Q225,Rates!$A$31:$B$34,2,0)*W225,IF(V225=1,VLOOKUP(U225,'REB BEV MIN MKUP'!B:E,4,0),IF(V225&gt;1,VLOOKUP(VALUE(W225),'REB BEV MIN MKUP'!O:Q,3,0),0))),0)</f>
        <v>0</v>
      </c>
      <c r="AE225" s="177" t="str">
        <f t="shared" si="138"/>
        <v/>
      </c>
      <c r="AF225" s="13" t="str">
        <f t="shared" si="139"/>
        <v/>
      </c>
      <c r="AG225" s="177" t="str">
        <f t="shared" si="140"/>
        <v/>
      </c>
      <c r="AH225" s="184" t="str">
        <f t="shared" si="141"/>
        <v/>
      </c>
      <c r="AI225" s="184" t="str">
        <f>IF(AE:AE="","",IF(R225="Refreshment Beverage",AK225*(Rates!J$19/100),ROUND(SUM(AH225*(Rates!$J$8/100)),4)))</f>
        <v/>
      </c>
      <c r="AJ225" s="183" t="str">
        <f t="shared" si="142"/>
        <v/>
      </c>
      <c r="AK225" s="185" t="str">
        <f t="shared" si="143"/>
        <v/>
      </c>
      <c r="AL225" s="177" t="str">
        <f t="shared" si="144"/>
        <v/>
      </c>
      <c r="AM225" s="13" t="str">
        <f>IF(AS225="","",IF(R225="Refreshment Beverage",ROUND(AS225*Rates!K$19,4),ROUND(AO225*(VLOOKUP(VALUE(Q225),Rates!G$4:L$12,3,0)),4)))</f>
        <v/>
      </c>
      <c r="AN225" s="183" t="str">
        <f>IF(AS225="","",IF(R225="Refreshment Beverage",AS225*(Rates!J$19/100),MAX(AM225,AB225)))</f>
        <v/>
      </c>
      <c r="AO225" s="186" t="str">
        <f t="shared" si="145"/>
        <v/>
      </c>
      <c r="AP225" s="186" t="str">
        <f t="shared" si="146"/>
        <v/>
      </c>
      <c r="AQ225" s="186" t="str">
        <f>IF(AS225="","",IF(R225="Refreshment Beverage",ROUND(SUM(VLOOKUP(Q:Q,Rates!G$15:L$19,3,0)*(AS225-Y225-Z225-AA225)),4),ROUND(SUM(Rates!$K$8*AS225),4)))</f>
        <v/>
      </c>
      <c r="AR225" s="184" t="str">
        <f t="shared" si="147"/>
        <v/>
      </c>
      <c r="AS225" s="185" t="str">
        <f t="shared" si="148"/>
        <v/>
      </c>
      <c r="AT225" s="177" t="str">
        <f t="shared" si="149"/>
        <v/>
      </c>
      <c r="AU225" s="13" t="str">
        <f>IF(AX225="","",IF(R225="Refreshment Beverage",ROUND((BA225-Y225-Z225-AA225)*VLOOKUP(VALUE(Q225),Rates!G$15:L$19,3,0),4),ROUND(AW225*(VLOOKUP(VALUE(Q225),Rates!G:L,3,0)),4)))</f>
        <v/>
      </c>
      <c r="AV225" s="183" t="str">
        <f t="shared" si="150"/>
        <v/>
      </c>
      <c r="AW225" s="186" t="str">
        <f t="shared" si="151"/>
        <v/>
      </c>
      <c r="AX225" s="184" t="str">
        <f t="shared" si="152"/>
        <v/>
      </c>
      <c r="AY225" s="186" t="str">
        <f>IF(AX225="","",IF(R225="Refreshment Beverage",ROUND(SUM(AX225*Rates!K$19),4),ROUND(SUM(AX225*(Rates!J$8/100)),4)))</f>
        <v/>
      </c>
      <c r="AZ225" s="183" t="str">
        <f t="shared" si="153"/>
        <v/>
      </c>
      <c r="BA225" s="185" t="str">
        <f t="shared" si="154"/>
        <v/>
      </c>
      <c r="BD225" s="171"/>
      <c r="BE225" s="171"/>
      <c r="BF225" s="171"/>
      <c r="BG225" s="171"/>
    </row>
    <row r="226" spans="1:59" ht="15" customHeight="1" x14ac:dyDescent="0.3">
      <c r="A226" s="172"/>
      <c r="B226" s="172"/>
      <c r="C226" s="172"/>
      <c r="D226" s="173"/>
      <c r="E226" s="173"/>
      <c r="F226" s="173"/>
      <c r="G226" s="173"/>
      <c r="H226" s="173"/>
      <c r="I226" s="174"/>
      <c r="J226" s="175"/>
      <c r="K226" s="176" t="str">
        <f t="shared" si="126"/>
        <v/>
      </c>
      <c r="L226" s="177" t="str">
        <f t="shared" si="127"/>
        <v/>
      </c>
      <c r="M226" s="178" t="str">
        <f t="shared" si="128"/>
        <v/>
      </c>
      <c r="N226" s="44" t="str" cm="1">
        <f t="array" ref="N226">IFERROR(IF(_xlfn.SINGLE(A:A)="","",IF(R226="Beer",SUM(LOOKUP(2,1/(Rates!$B$3:$B$5&lt;=W226)/(Rates!$C$3:$C$5&gt;=W226),Rates!$D$3:$D$5)*(X226/100)*W226),IF(R226="Refreshment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44" t="str">
        <f t="shared" si="129"/>
        <v/>
      </c>
      <c r="P226" s="13"/>
      <c r="Q226" s="179" t="str">
        <f t="shared" si="130"/>
        <v/>
      </c>
      <c r="R226" s="180" t="str">
        <f t="shared" si="131"/>
        <v/>
      </c>
      <c r="S226" s="13" t="str">
        <f>IF(A226="","",IF(R226="Refreshment Beverage",VLOOKUP(VALUE(Q226),Rates!G$15:L$19,2,0),VLOOKUP(VALUE(Q226),Rates!G$4:L$8,2,0)))</f>
        <v/>
      </c>
      <c r="T226" s="13" t="str">
        <f t="shared" si="132"/>
        <v/>
      </c>
      <c r="U226" s="181" t="str">
        <f t="shared" si="133"/>
        <v/>
      </c>
      <c r="V226" s="13" t="str">
        <f t="shared" si="134"/>
        <v/>
      </c>
      <c r="W226" s="13" t="str">
        <f t="shared" si="135"/>
        <v/>
      </c>
      <c r="X226" s="182" t="str">
        <f t="shared" si="136"/>
        <v/>
      </c>
      <c r="Y226" s="183" t="str">
        <f>IF(A:A="","",IF(R226="Refreshment Beverage",VLOOKUP(Q226,Rates!G$15:L$19,6,0)*W226,VLOOKUP(Q226,Rates!G$4:L$12,6,0)*W226))</f>
        <v/>
      </c>
      <c r="Z226" s="183" t="str">
        <f t="shared" si="137"/>
        <v/>
      </c>
      <c r="AA226" s="17">
        <f t="shared" si="125"/>
        <v>0</v>
      </c>
      <c r="AB226" s="177" t="str" cm="1">
        <f t="array" ref="AB226">IF(_xlfn.SINGLE(A:A)="","",IF(R226="Refreshment Beverage","",IF(AND(R226="Beer",Q226=0),SUM(LOOKUP(2,1/(Rates!$B$15:$B$18&lt;=W226)/(Rates!$C$15:$C$18&gt;=W226),Rates!$D$15:$D$18)*W226),VLOOKUP(VALUE(_xlfn.SINGLE(Q:Q)),Rates!A:B,2,0)*W226)))</f>
        <v/>
      </c>
      <c r="AC226" s="177" t="str" cm="1">
        <f t="array" ref="AC226">IF(_xlfn.SINGLE(A:A)="","",IF(R226="Refreshment Beverage","",IF(AND(R226="Beer",Q226=0),SUM(LOOKUP(2,1/(Rates!$B$15:$B$18&lt;=W226)/(Rates!$C$15:$C$18&gt;=W226),Rates!$E$15:$E$18)*W226),VLOOKUP(VALUE(_xlfn.SINGLE(Q:Q)),Rates!A:C,3,0)*W226)))</f>
        <v/>
      </c>
      <c r="AD226" s="168">
        <f>IFERROR(IF(OR(Q226=1,Q226=2,Q226=3,Q226=4),VLOOKUP(Q226,Rates!$A$31:$B$34,2,0)*W226,IF(V226=1,VLOOKUP(U226,'REB BEV MIN MKUP'!B:E,4,0),IF(V226&gt;1,VLOOKUP(VALUE(W226),'REB BEV MIN MKUP'!O:Q,3,0),0))),0)</f>
        <v>0</v>
      </c>
      <c r="AE226" s="177" t="str">
        <f t="shared" si="138"/>
        <v/>
      </c>
      <c r="AF226" s="13" t="str">
        <f t="shared" si="139"/>
        <v/>
      </c>
      <c r="AG226" s="177" t="str">
        <f t="shared" si="140"/>
        <v/>
      </c>
      <c r="AH226" s="184" t="str">
        <f t="shared" si="141"/>
        <v/>
      </c>
      <c r="AI226" s="184" t="str">
        <f>IF(AE:AE="","",IF(R226="Refreshment Beverage",AK226*(Rates!J$19/100),ROUND(SUM(AH226*(Rates!$J$8/100)),4)))</f>
        <v/>
      </c>
      <c r="AJ226" s="183" t="str">
        <f t="shared" si="142"/>
        <v/>
      </c>
      <c r="AK226" s="185" t="str">
        <f t="shared" si="143"/>
        <v/>
      </c>
      <c r="AL226" s="177" t="str">
        <f t="shared" si="144"/>
        <v/>
      </c>
      <c r="AM226" s="13" t="str">
        <f>IF(AS226="","",IF(R226="Refreshment Beverage",ROUND(AS226*Rates!K$19,4),ROUND(AO226*(VLOOKUP(VALUE(Q226),Rates!G$4:L$12,3,0)),4)))</f>
        <v/>
      </c>
      <c r="AN226" s="183" t="str">
        <f>IF(AS226="","",IF(R226="Refreshment Beverage",AS226*(Rates!J$19/100),MAX(AM226,AB226)))</f>
        <v/>
      </c>
      <c r="AO226" s="186" t="str">
        <f t="shared" si="145"/>
        <v/>
      </c>
      <c r="AP226" s="186" t="str">
        <f t="shared" si="146"/>
        <v/>
      </c>
      <c r="AQ226" s="186" t="str">
        <f>IF(AS226="","",IF(R226="Refreshment Beverage",ROUND(SUM(VLOOKUP(Q:Q,Rates!G$15:L$19,3,0)*(AS226-Y226-Z226-AA226)),4),ROUND(SUM(Rates!$K$8*AS226),4)))</f>
        <v/>
      </c>
      <c r="AR226" s="184" t="str">
        <f t="shared" si="147"/>
        <v/>
      </c>
      <c r="AS226" s="185" t="str">
        <f t="shared" si="148"/>
        <v/>
      </c>
      <c r="AT226" s="177" t="str">
        <f t="shared" si="149"/>
        <v/>
      </c>
      <c r="AU226" s="13" t="str">
        <f>IF(AX226="","",IF(R226="Refreshment Beverage",ROUND((BA226-Y226-Z226-AA226)*VLOOKUP(VALUE(Q226),Rates!G$15:L$19,3,0),4),ROUND(AW226*(VLOOKUP(VALUE(Q226),Rates!G:L,3,0)),4)))</f>
        <v/>
      </c>
      <c r="AV226" s="183" t="str">
        <f t="shared" si="150"/>
        <v/>
      </c>
      <c r="AW226" s="186" t="str">
        <f t="shared" si="151"/>
        <v/>
      </c>
      <c r="AX226" s="184" t="str">
        <f t="shared" si="152"/>
        <v/>
      </c>
      <c r="AY226" s="186" t="str">
        <f>IF(AX226="","",IF(R226="Refreshment Beverage",ROUND(SUM(AX226*Rates!K$19),4),ROUND(SUM(AX226*(Rates!J$8/100)),4)))</f>
        <v/>
      </c>
      <c r="AZ226" s="183" t="str">
        <f t="shared" si="153"/>
        <v/>
      </c>
      <c r="BA226" s="185" t="str">
        <f t="shared" si="154"/>
        <v/>
      </c>
      <c r="BD226" s="171"/>
      <c r="BE226" s="171"/>
      <c r="BF226" s="171"/>
      <c r="BG226" s="171"/>
    </row>
    <row r="227" spans="1:59" ht="15" customHeight="1" x14ac:dyDescent="0.3">
      <c r="A227" s="172"/>
      <c r="B227" s="172"/>
      <c r="C227" s="172"/>
      <c r="D227" s="173"/>
      <c r="E227" s="173"/>
      <c r="F227" s="173"/>
      <c r="G227" s="173"/>
      <c r="H227" s="173"/>
      <c r="I227" s="174"/>
      <c r="J227" s="175"/>
      <c r="K227" s="176" t="str">
        <f t="shared" si="126"/>
        <v/>
      </c>
      <c r="L227" s="177" t="str">
        <f t="shared" si="127"/>
        <v/>
      </c>
      <c r="M227" s="178" t="str">
        <f t="shared" si="128"/>
        <v/>
      </c>
      <c r="N227" s="44" t="str" cm="1">
        <f t="array" ref="N227">IFERROR(IF(_xlfn.SINGLE(A:A)="","",IF(R227="Beer",SUM(LOOKUP(2,1/(Rates!$B$3:$B$5&lt;=W227)/(Rates!$C$3:$C$5&gt;=W227),Rates!$D$3:$D$5)*(X227/100)*W227),IF(R227="Refreshment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44" t="str">
        <f t="shared" si="129"/>
        <v/>
      </c>
      <c r="P227" s="13"/>
      <c r="Q227" s="179" t="str">
        <f t="shared" si="130"/>
        <v/>
      </c>
      <c r="R227" s="180" t="str">
        <f t="shared" si="131"/>
        <v/>
      </c>
      <c r="S227" s="13" t="str">
        <f>IF(A227="","",IF(R227="Refreshment Beverage",VLOOKUP(VALUE(Q227),Rates!G$15:L$19,2,0),VLOOKUP(VALUE(Q227),Rates!G$4:L$8,2,0)))</f>
        <v/>
      </c>
      <c r="T227" s="13" t="str">
        <f t="shared" si="132"/>
        <v/>
      </c>
      <c r="U227" s="181" t="str">
        <f t="shared" si="133"/>
        <v/>
      </c>
      <c r="V227" s="13" t="str">
        <f t="shared" si="134"/>
        <v/>
      </c>
      <c r="W227" s="13" t="str">
        <f t="shared" si="135"/>
        <v/>
      </c>
      <c r="X227" s="182" t="str">
        <f t="shared" si="136"/>
        <v/>
      </c>
      <c r="Y227" s="183" t="str">
        <f>IF(A:A="","",IF(R227="Refreshment Beverage",VLOOKUP(Q227,Rates!G$15:L$19,6,0)*W227,VLOOKUP(Q227,Rates!G$4:L$12,6,0)*W227))</f>
        <v/>
      </c>
      <c r="Z227" s="183" t="str">
        <f t="shared" si="137"/>
        <v/>
      </c>
      <c r="AA227" s="17">
        <f t="shared" si="125"/>
        <v>0</v>
      </c>
      <c r="AB227" s="177" t="str" cm="1">
        <f t="array" ref="AB227">IF(_xlfn.SINGLE(A:A)="","",IF(R227="Refreshment Beverage","",IF(AND(R227="Beer",Q227=0),SUM(LOOKUP(2,1/(Rates!$B$15:$B$18&lt;=W227)/(Rates!$C$15:$C$18&gt;=W227),Rates!$D$15:$D$18)*W227),VLOOKUP(VALUE(_xlfn.SINGLE(Q:Q)),Rates!A:B,2,0)*W227)))</f>
        <v/>
      </c>
      <c r="AC227" s="177" t="str" cm="1">
        <f t="array" ref="AC227">IF(_xlfn.SINGLE(A:A)="","",IF(R227="Refreshment Beverage","",IF(AND(R227="Beer",Q227=0),SUM(LOOKUP(2,1/(Rates!$B$15:$B$18&lt;=W227)/(Rates!$C$15:$C$18&gt;=W227),Rates!$E$15:$E$18)*W227),VLOOKUP(VALUE(_xlfn.SINGLE(Q:Q)),Rates!A:C,3,0)*W227)))</f>
        <v/>
      </c>
      <c r="AD227" s="168">
        <f>IFERROR(IF(OR(Q227=1,Q227=2,Q227=3,Q227=4),VLOOKUP(Q227,Rates!$A$31:$B$34,2,0)*W227,IF(V227=1,VLOOKUP(U227,'REB BEV MIN MKUP'!B:E,4,0),IF(V227&gt;1,VLOOKUP(VALUE(W227),'REB BEV MIN MKUP'!O:Q,3,0),0))),0)</f>
        <v>0</v>
      </c>
      <c r="AE227" s="177" t="str">
        <f t="shared" si="138"/>
        <v/>
      </c>
      <c r="AF227" s="13" t="str">
        <f t="shared" si="139"/>
        <v/>
      </c>
      <c r="AG227" s="177" t="str">
        <f t="shared" si="140"/>
        <v/>
      </c>
      <c r="AH227" s="184" t="str">
        <f t="shared" si="141"/>
        <v/>
      </c>
      <c r="AI227" s="184" t="str">
        <f>IF(AE:AE="","",IF(R227="Refreshment Beverage",AK227*(Rates!J$19/100),ROUND(SUM(AH227*(Rates!$J$8/100)),4)))</f>
        <v/>
      </c>
      <c r="AJ227" s="183" t="str">
        <f t="shared" si="142"/>
        <v/>
      </c>
      <c r="AK227" s="185" t="str">
        <f t="shared" si="143"/>
        <v/>
      </c>
      <c r="AL227" s="177" t="str">
        <f t="shared" si="144"/>
        <v/>
      </c>
      <c r="AM227" s="13" t="str">
        <f>IF(AS227="","",IF(R227="Refreshment Beverage",ROUND(AS227*Rates!K$19,4),ROUND(AO227*(VLOOKUP(VALUE(Q227),Rates!G$4:L$12,3,0)),4)))</f>
        <v/>
      </c>
      <c r="AN227" s="183" t="str">
        <f>IF(AS227="","",IF(R227="Refreshment Beverage",AS227*(Rates!J$19/100),MAX(AM227,AB227)))</f>
        <v/>
      </c>
      <c r="AO227" s="186" t="str">
        <f t="shared" si="145"/>
        <v/>
      </c>
      <c r="AP227" s="186" t="str">
        <f t="shared" si="146"/>
        <v/>
      </c>
      <c r="AQ227" s="186" t="str">
        <f>IF(AS227="","",IF(R227="Refreshment Beverage",ROUND(SUM(VLOOKUP(Q:Q,Rates!G$15:L$19,3,0)*(AS227-Y227-Z227-AA227)),4),ROUND(SUM(Rates!$K$8*AS227),4)))</f>
        <v/>
      </c>
      <c r="AR227" s="184" t="str">
        <f t="shared" si="147"/>
        <v/>
      </c>
      <c r="AS227" s="185" t="str">
        <f t="shared" si="148"/>
        <v/>
      </c>
      <c r="AT227" s="177" t="str">
        <f t="shared" si="149"/>
        <v/>
      </c>
      <c r="AU227" s="13" t="str">
        <f>IF(AX227="","",IF(R227="Refreshment Beverage",ROUND((BA227-Y227-Z227-AA227)*VLOOKUP(VALUE(Q227),Rates!G$15:L$19,3,0),4),ROUND(AW227*(VLOOKUP(VALUE(Q227),Rates!G:L,3,0)),4)))</f>
        <v/>
      </c>
      <c r="AV227" s="183" t="str">
        <f t="shared" si="150"/>
        <v/>
      </c>
      <c r="AW227" s="186" t="str">
        <f t="shared" si="151"/>
        <v/>
      </c>
      <c r="AX227" s="184" t="str">
        <f t="shared" si="152"/>
        <v/>
      </c>
      <c r="AY227" s="186" t="str">
        <f>IF(AX227="","",IF(R227="Refreshment Beverage",ROUND(SUM(AX227*Rates!K$19),4),ROUND(SUM(AX227*(Rates!J$8/100)),4)))</f>
        <v/>
      </c>
      <c r="AZ227" s="183" t="str">
        <f t="shared" si="153"/>
        <v/>
      </c>
      <c r="BA227" s="185" t="str">
        <f t="shared" si="154"/>
        <v/>
      </c>
      <c r="BD227" s="171"/>
      <c r="BE227" s="171"/>
      <c r="BF227" s="171"/>
      <c r="BG227" s="171"/>
    </row>
    <row r="228" spans="1:59" ht="15" customHeight="1" x14ac:dyDescent="0.3">
      <c r="A228" s="172"/>
      <c r="B228" s="172"/>
      <c r="C228" s="172"/>
      <c r="D228" s="173"/>
      <c r="E228" s="173"/>
      <c r="F228" s="173"/>
      <c r="G228" s="173"/>
      <c r="H228" s="173"/>
      <c r="I228" s="174"/>
      <c r="J228" s="175"/>
      <c r="K228" s="176" t="str">
        <f t="shared" si="126"/>
        <v/>
      </c>
      <c r="L228" s="177" t="str">
        <f t="shared" si="127"/>
        <v/>
      </c>
      <c r="M228" s="178" t="str">
        <f t="shared" si="128"/>
        <v/>
      </c>
      <c r="N228" s="44" t="str" cm="1">
        <f t="array" ref="N228">IFERROR(IF(_xlfn.SINGLE(A:A)="","",IF(R228="Beer",SUM(LOOKUP(2,1/(Rates!$B$3:$B$5&lt;=W228)/(Rates!$C$3:$C$5&gt;=W228),Rates!$D$3:$D$5)*(X228/100)*W228),IF(R228="Refreshment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44" t="str">
        <f t="shared" si="129"/>
        <v/>
      </c>
      <c r="P228" s="13"/>
      <c r="Q228" s="179" t="str">
        <f t="shared" si="130"/>
        <v/>
      </c>
      <c r="R228" s="180" t="str">
        <f t="shared" si="131"/>
        <v/>
      </c>
      <c r="S228" s="13" t="str">
        <f>IF(A228="","",IF(R228="Refreshment Beverage",VLOOKUP(VALUE(Q228),Rates!G$15:L$19,2,0),VLOOKUP(VALUE(Q228),Rates!G$4:L$8,2,0)))</f>
        <v/>
      </c>
      <c r="T228" s="13" t="str">
        <f t="shared" si="132"/>
        <v/>
      </c>
      <c r="U228" s="181" t="str">
        <f t="shared" si="133"/>
        <v/>
      </c>
      <c r="V228" s="13" t="str">
        <f t="shared" si="134"/>
        <v/>
      </c>
      <c r="W228" s="13" t="str">
        <f t="shared" si="135"/>
        <v/>
      </c>
      <c r="X228" s="182" t="str">
        <f t="shared" si="136"/>
        <v/>
      </c>
      <c r="Y228" s="183" t="str">
        <f>IF(A:A="","",IF(R228="Refreshment Beverage",VLOOKUP(Q228,Rates!G$15:L$19,6,0)*W228,VLOOKUP(Q228,Rates!G$4:L$12,6,0)*W228))</f>
        <v/>
      </c>
      <c r="Z228" s="183" t="str">
        <f t="shared" si="137"/>
        <v/>
      </c>
      <c r="AA228" s="17">
        <f t="shared" si="125"/>
        <v>0</v>
      </c>
      <c r="AB228" s="177" t="str" cm="1">
        <f t="array" ref="AB228">IF(_xlfn.SINGLE(A:A)="","",IF(R228="Refreshment Beverage","",IF(AND(R228="Beer",Q228=0),SUM(LOOKUP(2,1/(Rates!$B$15:$B$18&lt;=W228)/(Rates!$C$15:$C$18&gt;=W228),Rates!$D$15:$D$18)*W228),VLOOKUP(VALUE(_xlfn.SINGLE(Q:Q)),Rates!A:B,2,0)*W228)))</f>
        <v/>
      </c>
      <c r="AC228" s="177" t="str" cm="1">
        <f t="array" ref="AC228">IF(_xlfn.SINGLE(A:A)="","",IF(R228="Refreshment Beverage","",IF(AND(R228="Beer",Q228=0),SUM(LOOKUP(2,1/(Rates!$B$15:$B$18&lt;=W228)/(Rates!$C$15:$C$18&gt;=W228),Rates!$E$15:$E$18)*W228),VLOOKUP(VALUE(_xlfn.SINGLE(Q:Q)),Rates!A:C,3,0)*W228)))</f>
        <v/>
      </c>
      <c r="AD228" s="168">
        <f>IFERROR(IF(OR(Q228=1,Q228=2,Q228=3,Q228=4),VLOOKUP(Q228,Rates!$A$31:$B$34,2,0)*W228,IF(V228=1,VLOOKUP(U228,'REB BEV MIN MKUP'!B:E,4,0),IF(V228&gt;1,VLOOKUP(VALUE(W228),'REB BEV MIN MKUP'!O:Q,3,0),0))),0)</f>
        <v>0</v>
      </c>
      <c r="AE228" s="177" t="str">
        <f t="shared" si="138"/>
        <v/>
      </c>
      <c r="AF228" s="13" t="str">
        <f t="shared" si="139"/>
        <v/>
      </c>
      <c r="AG228" s="177" t="str">
        <f t="shared" si="140"/>
        <v/>
      </c>
      <c r="AH228" s="184" t="str">
        <f t="shared" si="141"/>
        <v/>
      </c>
      <c r="AI228" s="184" t="str">
        <f>IF(AE:AE="","",IF(R228="Refreshment Beverage",AK228*(Rates!J$19/100),ROUND(SUM(AH228*(Rates!$J$8/100)),4)))</f>
        <v/>
      </c>
      <c r="AJ228" s="183" t="str">
        <f t="shared" si="142"/>
        <v/>
      </c>
      <c r="AK228" s="185" t="str">
        <f t="shared" si="143"/>
        <v/>
      </c>
      <c r="AL228" s="177" t="str">
        <f t="shared" si="144"/>
        <v/>
      </c>
      <c r="AM228" s="13" t="str">
        <f>IF(AS228="","",IF(R228="Refreshment Beverage",ROUND(AS228*Rates!K$19,4),ROUND(AO228*(VLOOKUP(VALUE(Q228),Rates!G$4:L$12,3,0)),4)))</f>
        <v/>
      </c>
      <c r="AN228" s="183" t="str">
        <f>IF(AS228="","",IF(R228="Refreshment Beverage",AS228*(Rates!J$19/100),MAX(AM228,AB228)))</f>
        <v/>
      </c>
      <c r="AO228" s="186" t="str">
        <f t="shared" si="145"/>
        <v/>
      </c>
      <c r="AP228" s="186" t="str">
        <f t="shared" si="146"/>
        <v/>
      </c>
      <c r="AQ228" s="186" t="str">
        <f>IF(AS228="","",IF(R228="Refreshment Beverage",ROUND(SUM(VLOOKUP(Q:Q,Rates!G$15:L$19,3,0)*(AS228-Y228-Z228-AA228)),4),ROUND(SUM(Rates!$K$8*AS228),4)))</f>
        <v/>
      </c>
      <c r="AR228" s="184" t="str">
        <f t="shared" si="147"/>
        <v/>
      </c>
      <c r="AS228" s="185" t="str">
        <f t="shared" si="148"/>
        <v/>
      </c>
      <c r="AT228" s="177" t="str">
        <f t="shared" si="149"/>
        <v/>
      </c>
      <c r="AU228" s="13" t="str">
        <f>IF(AX228="","",IF(R228="Refreshment Beverage",ROUND((BA228-Y228-Z228-AA228)*VLOOKUP(VALUE(Q228),Rates!G$15:L$19,3,0),4),ROUND(AW228*(VLOOKUP(VALUE(Q228),Rates!G:L,3,0)),4)))</f>
        <v/>
      </c>
      <c r="AV228" s="183" t="str">
        <f t="shared" si="150"/>
        <v/>
      </c>
      <c r="AW228" s="186" t="str">
        <f t="shared" si="151"/>
        <v/>
      </c>
      <c r="AX228" s="184" t="str">
        <f t="shared" si="152"/>
        <v/>
      </c>
      <c r="AY228" s="186" t="str">
        <f>IF(AX228="","",IF(R228="Refreshment Beverage",ROUND(SUM(AX228*Rates!K$19),4),ROUND(SUM(AX228*(Rates!J$8/100)),4)))</f>
        <v/>
      </c>
      <c r="AZ228" s="183" t="str">
        <f t="shared" si="153"/>
        <v/>
      </c>
      <c r="BA228" s="185" t="str">
        <f t="shared" si="154"/>
        <v/>
      </c>
      <c r="BD228" s="171"/>
      <c r="BE228" s="171"/>
      <c r="BF228" s="171"/>
      <c r="BG228" s="171"/>
    </row>
    <row r="229" spans="1:59" ht="15" customHeight="1" x14ac:dyDescent="0.3">
      <c r="A229" s="172"/>
      <c r="B229" s="172"/>
      <c r="C229" s="172"/>
      <c r="D229" s="173"/>
      <c r="E229" s="173"/>
      <c r="F229" s="173"/>
      <c r="G229" s="173"/>
      <c r="H229" s="173"/>
      <c r="I229" s="174"/>
      <c r="J229" s="175"/>
      <c r="K229" s="176" t="str">
        <f t="shared" si="126"/>
        <v/>
      </c>
      <c r="L229" s="177" t="str">
        <f t="shared" si="127"/>
        <v/>
      </c>
      <c r="M229" s="178" t="str">
        <f t="shared" si="128"/>
        <v/>
      </c>
      <c r="N229" s="44" t="str" cm="1">
        <f t="array" ref="N229">IFERROR(IF(_xlfn.SINGLE(A:A)="","",IF(R229="Beer",SUM(LOOKUP(2,1/(Rates!$B$3:$B$5&lt;=W229)/(Rates!$C$3:$C$5&gt;=W229),Rates!$D$3:$D$5)*(X229/100)*W229),IF(R229="Refreshment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44" t="str">
        <f t="shared" si="129"/>
        <v/>
      </c>
      <c r="P229" s="13"/>
      <c r="Q229" s="179" t="str">
        <f t="shared" si="130"/>
        <v/>
      </c>
      <c r="R229" s="180" t="str">
        <f t="shared" si="131"/>
        <v/>
      </c>
      <c r="S229" s="13" t="str">
        <f>IF(A229="","",IF(R229="Refreshment Beverage",VLOOKUP(VALUE(Q229),Rates!G$15:L$19,2,0),VLOOKUP(VALUE(Q229),Rates!G$4:L$8,2,0)))</f>
        <v/>
      </c>
      <c r="T229" s="13" t="str">
        <f t="shared" si="132"/>
        <v/>
      </c>
      <c r="U229" s="181" t="str">
        <f t="shared" si="133"/>
        <v/>
      </c>
      <c r="V229" s="13" t="str">
        <f t="shared" si="134"/>
        <v/>
      </c>
      <c r="W229" s="13" t="str">
        <f t="shared" si="135"/>
        <v/>
      </c>
      <c r="X229" s="182" t="str">
        <f t="shared" si="136"/>
        <v/>
      </c>
      <c r="Y229" s="183" t="str">
        <f>IF(A:A="","",IF(R229="Refreshment Beverage",VLOOKUP(Q229,Rates!G$15:L$19,6,0)*W229,VLOOKUP(Q229,Rates!G$4:L$12,6,0)*W229))</f>
        <v/>
      </c>
      <c r="Z229" s="183" t="str">
        <f t="shared" si="137"/>
        <v/>
      </c>
      <c r="AA229" s="17">
        <f t="shared" si="125"/>
        <v>0</v>
      </c>
      <c r="AB229" s="177" t="str" cm="1">
        <f t="array" ref="AB229">IF(_xlfn.SINGLE(A:A)="","",IF(R229="Refreshment Beverage","",IF(AND(R229="Beer",Q229=0),SUM(LOOKUP(2,1/(Rates!$B$15:$B$18&lt;=W229)/(Rates!$C$15:$C$18&gt;=W229),Rates!$D$15:$D$18)*W229),VLOOKUP(VALUE(_xlfn.SINGLE(Q:Q)),Rates!A:B,2,0)*W229)))</f>
        <v/>
      </c>
      <c r="AC229" s="177" t="str" cm="1">
        <f t="array" ref="AC229">IF(_xlfn.SINGLE(A:A)="","",IF(R229="Refreshment Beverage","",IF(AND(R229="Beer",Q229=0),SUM(LOOKUP(2,1/(Rates!$B$15:$B$18&lt;=W229)/(Rates!$C$15:$C$18&gt;=W229),Rates!$E$15:$E$18)*W229),VLOOKUP(VALUE(_xlfn.SINGLE(Q:Q)),Rates!A:C,3,0)*W229)))</f>
        <v/>
      </c>
      <c r="AD229" s="168">
        <f>IFERROR(IF(OR(Q229=1,Q229=2,Q229=3,Q229=4),VLOOKUP(Q229,Rates!$A$31:$B$34,2,0)*W229,IF(V229=1,VLOOKUP(U229,'REB BEV MIN MKUP'!B:E,4,0),IF(V229&gt;1,VLOOKUP(VALUE(W229),'REB BEV MIN MKUP'!O:Q,3,0),0))),0)</f>
        <v>0</v>
      </c>
      <c r="AE229" s="177" t="str">
        <f t="shared" si="138"/>
        <v/>
      </c>
      <c r="AF229" s="13" t="str">
        <f t="shared" si="139"/>
        <v/>
      </c>
      <c r="AG229" s="177" t="str">
        <f t="shared" si="140"/>
        <v/>
      </c>
      <c r="AH229" s="184" t="str">
        <f t="shared" si="141"/>
        <v/>
      </c>
      <c r="AI229" s="184" t="str">
        <f>IF(AE:AE="","",IF(R229="Refreshment Beverage",AK229*(Rates!J$19/100),ROUND(SUM(AH229*(Rates!$J$8/100)),4)))</f>
        <v/>
      </c>
      <c r="AJ229" s="183" t="str">
        <f t="shared" si="142"/>
        <v/>
      </c>
      <c r="AK229" s="185" t="str">
        <f t="shared" si="143"/>
        <v/>
      </c>
      <c r="AL229" s="177" t="str">
        <f t="shared" si="144"/>
        <v/>
      </c>
      <c r="AM229" s="13" t="str">
        <f>IF(AS229="","",IF(R229="Refreshment Beverage",ROUND(AS229*Rates!K$19,4),ROUND(AO229*(VLOOKUP(VALUE(Q229),Rates!G$4:L$12,3,0)),4)))</f>
        <v/>
      </c>
      <c r="AN229" s="183" t="str">
        <f>IF(AS229="","",IF(R229="Refreshment Beverage",AS229*(Rates!J$19/100),MAX(AM229,AB229)))</f>
        <v/>
      </c>
      <c r="AO229" s="186" t="str">
        <f t="shared" si="145"/>
        <v/>
      </c>
      <c r="AP229" s="186" t="str">
        <f t="shared" si="146"/>
        <v/>
      </c>
      <c r="AQ229" s="186" t="str">
        <f>IF(AS229="","",IF(R229="Refreshment Beverage",ROUND(SUM(VLOOKUP(Q:Q,Rates!G$15:L$19,3,0)*(AS229-Y229-Z229-AA229)),4),ROUND(SUM(Rates!$K$8*AS229),4)))</f>
        <v/>
      </c>
      <c r="AR229" s="184" t="str">
        <f t="shared" si="147"/>
        <v/>
      </c>
      <c r="AS229" s="185" t="str">
        <f t="shared" si="148"/>
        <v/>
      </c>
      <c r="AT229" s="177" t="str">
        <f t="shared" si="149"/>
        <v/>
      </c>
      <c r="AU229" s="13" t="str">
        <f>IF(AX229="","",IF(R229="Refreshment Beverage",ROUND((BA229-Y229-Z229-AA229)*VLOOKUP(VALUE(Q229),Rates!G$15:L$19,3,0),4),ROUND(AW229*(VLOOKUP(VALUE(Q229),Rates!G:L,3,0)),4)))</f>
        <v/>
      </c>
      <c r="AV229" s="183" t="str">
        <f t="shared" si="150"/>
        <v/>
      </c>
      <c r="AW229" s="186" t="str">
        <f t="shared" si="151"/>
        <v/>
      </c>
      <c r="AX229" s="184" t="str">
        <f t="shared" si="152"/>
        <v/>
      </c>
      <c r="AY229" s="186" t="str">
        <f>IF(AX229="","",IF(R229="Refreshment Beverage",ROUND(SUM(AX229*Rates!K$19),4),ROUND(SUM(AX229*(Rates!J$8/100)),4)))</f>
        <v/>
      </c>
      <c r="AZ229" s="183" t="str">
        <f t="shared" si="153"/>
        <v/>
      </c>
      <c r="BA229" s="185" t="str">
        <f t="shared" si="154"/>
        <v/>
      </c>
      <c r="BD229" s="171"/>
      <c r="BE229" s="171"/>
      <c r="BF229" s="171"/>
      <c r="BG229" s="171"/>
    </row>
    <row r="230" spans="1:59" ht="15" customHeight="1" x14ac:dyDescent="0.3">
      <c r="A230" s="172"/>
      <c r="B230" s="172"/>
      <c r="C230" s="172"/>
      <c r="D230" s="173"/>
      <c r="E230" s="173"/>
      <c r="F230" s="173"/>
      <c r="G230" s="173"/>
      <c r="H230" s="173"/>
      <c r="I230" s="174"/>
      <c r="J230" s="175"/>
      <c r="K230" s="176" t="str">
        <f t="shared" si="126"/>
        <v/>
      </c>
      <c r="L230" s="177" t="str">
        <f t="shared" si="127"/>
        <v/>
      </c>
      <c r="M230" s="178" t="str">
        <f t="shared" si="128"/>
        <v/>
      </c>
      <c r="N230" s="44" t="str" cm="1">
        <f t="array" ref="N230">IFERROR(IF(_xlfn.SINGLE(A:A)="","",IF(R230="Beer",SUM(LOOKUP(2,1/(Rates!$B$3:$B$5&lt;=W230)/(Rates!$C$3:$C$5&gt;=W230),Rates!$D$3:$D$5)*(X230/100)*W230),IF(R230="Refreshment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44" t="str">
        <f t="shared" si="129"/>
        <v/>
      </c>
      <c r="P230" s="13"/>
      <c r="Q230" s="179" t="str">
        <f t="shared" si="130"/>
        <v/>
      </c>
      <c r="R230" s="180" t="str">
        <f t="shared" si="131"/>
        <v/>
      </c>
      <c r="S230" s="13" t="str">
        <f>IF(A230="","",IF(R230="Refreshment Beverage",VLOOKUP(VALUE(Q230),Rates!G$15:L$19,2,0),VLOOKUP(VALUE(Q230),Rates!G$4:L$8,2,0)))</f>
        <v/>
      </c>
      <c r="T230" s="13" t="str">
        <f t="shared" si="132"/>
        <v/>
      </c>
      <c r="U230" s="181" t="str">
        <f t="shared" si="133"/>
        <v/>
      </c>
      <c r="V230" s="13" t="str">
        <f t="shared" si="134"/>
        <v/>
      </c>
      <c r="W230" s="13" t="str">
        <f t="shared" si="135"/>
        <v/>
      </c>
      <c r="X230" s="182" t="str">
        <f t="shared" si="136"/>
        <v/>
      </c>
      <c r="Y230" s="183" t="str">
        <f>IF(A:A="","",IF(R230="Refreshment Beverage",VLOOKUP(Q230,Rates!G$15:L$19,6,0)*W230,VLOOKUP(Q230,Rates!G$4:L$12,6,0)*W230))</f>
        <v/>
      </c>
      <c r="Z230" s="183" t="str">
        <f t="shared" si="137"/>
        <v/>
      </c>
      <c r="AA230" s="17">
        <f t="shared" si="125"/>
        <v>0</v>
      </c>
      <c r="AB230" s="177" t="str" cm="1">
        <f t="array" ref="AB230">IF(_xlfn.SINGLE(A:A)="","",IF(R230="Refreshment Beverage","",IF(AND(R230="Beer",Q230=0),SUM(LOOKUP(2,1/(Rates!$B$15:$B$18&lt;=W230)/(Rates!$C$15:$C$18&gt;=W230),Rates!$D$15:$D$18)*W230),VLOOKUP(VALUE(_xlfn.SINGLE(Q:Q)),Rates!A:B,2,0)*W230)))</f>
        <v/>
      </c>
      <c r="AC230" s="177" t="str" cm="1">
        <f t="array" ref="AC230">IF(_xlfn.SINGLE(A:A)="","",IF(R230="Refreshment Beverage","",IF(AND(R230="Beer",Q230=0),SUM(LOOKUP(2,1/(Rates!$B$15:$B$18&lt;=W230)/(Rates!$C$15:$C$18&gt;=W230),Rates!$E$15:$E$18)*W230),VLOOKUP(VALUE(_xlfn.SINGLE(Q:Q)),Rates!A:C,3,0)*W230)))</f>
        <v/>
      </c>
      <c r="AD230" s="168">
        <f>IFERROR(IF(OR(Q230=1,Q230=2,Q230=3,Q230=4),VLOOKUP(Q230,Rates!$A$31:$B$34,2,0)*W230,IF(V230=1,VLOOKUP(U230,'REB BEV MIN MKUP'!B:E,4,0),IF(V230&gt;1,VLOOKUP(VALUE(W230),'REB BEV MIN MKUP'!O:Q,3,0),0))),0)</f>
        <v>0</v>
      </c>
      <c r="AE230" s="177" t="str">
        <f t="shared" si="138"/>
        <v/>
      </c>
      <c r="AF230" s="13" t="str">
        <f t="shared" si="139"/>
        <v/>
      </c>
      <c r="AG230" s="177" t="str">
        <f t="shared" si="140"/>
        <v/>
      </c>
      <c r="AH230" s="184" t="str">
        <f t="shared" si="141"/>
        <v/>
      </c>
      <c r="AI230" s="184" t="str">
        <f>IF(AE:AE="","",IF(R230="Refreshment Beverage",AK230*(Rates!J$19/100),ROUND(SUM(AH230*(Rates!$J$8/100)),4)))</f>
        <v/>
      </c>
      <c r="AJ230" s="183" t="str">
        <f t="shared" si="142"/>
        <v/>
      </c>
      <c r="AK230" s="185" t="str">
        <f t="shared" si="143"/>
        <v/>
      </c>
      <c r="AL230" s="177" t="str">
        <f t="shared" si="144"/>
        <v/>
      </c>
      <c r="AM230" s="13" t="str">
        <f>IF(AS230="","",IF(R230="Refreshment Beverage",ROUND(AS230*Rates!K$19,4),ROUND(AO230*(VLOOKUP(VALUE(Q230),Rates!G$4:L$12,3,0)),4)))</f>
        <v/>
      </c>
      <c r="AN230" s="183" t="str">
        <f>IF(AS230="","",IF(R230="Refreshment Beverage",AS230*(Rates!J$19/100),MAX(AM230,AB230)))</f>
        <v/>
      </c>
      <c r="AO230" s="186" t="str">
        <f t="shared" si="145"/>
        <v/>
      </c>
      <c r="AP230" s="186" t="str">
        <f t="shared" si="146"/>
        <v/>
      </c>
      <c r="AQ230" s="186" t="str">
        <f>IF(AS230="","",IF(R230="Refreshment Beverage",ROUND(SUM(VLOOKUP(Q:Q,Rates!G$15:L$19,3,0)*(AS230-Y230-Z230-AA230)),4),ROUND(SUM(Rates!$K$8*AS230),4)))</f>
        <v/>
      </c>
      <c r="AR230" s="184" t="str">
        <f t="shared" si="147"/>
        <v/>
      </c>
      <c r="AS230" s="185" t="str">
        <f t="shared" si="148"/>
        <v/>
      </c>
      <c r="AT230" s="177" t="str">
        <f t="shared" si="149"/>
        <v/>
      </c>
      <c r="AU230" s="13" t="str">
        <f>IF(AX230="","",IF(R230="Refreshment Beverage",ROUND((BA230-Y230-Z230-AA230)*VLOOKUP(VALUE(Q230),Rates!G$15:L$19,3,0),4),ROUND(AW230*(VLOOKUP(VALUE(Q230),Rates!G:L,3,0)),4)))</f>
        <v/>
      </c>
      <c r="AV230" s="183" t="str">
        <f t="shared" si="150"/>
        <v/>
      </c>
      <c r="AW230" s="186" t="str">
        <f t="shared" si="151"/>
        <v/>
      </c>
      <c r="AX230" s="184" t="str">
        <f t="shared" si="152"/>
        <v/>
      </c>
      <c r="AY230" s="186" t="str">
        <f>IF(AX230="","",IF(R230="Refreshment Beverage",ROUND(SUM(AX230*Rates!K$19),4),ROUND(SUM(AX230*(Rates!J$8/100)),4)))</f>
        <v/>
      </c>
      <c r="AZ230" s="183" t="str">
        <f t="shared" si="153"/>
        <v/>
      </c>
      <c r="BA230" s="185" t="str">
        <f t="shared" si="154"/>
        <v/>
      </c>
      <c r="BD230" s="171"/>
      <c r="BE230" s="171"/>
      <c r="BF230" s="171"/>
      <c r="BG230" s="171"/>
    </row>
    <row r="231" spans="1:59" ht="15" customHeight="1" x14ac:dyDescent="0.3">
      <c r="A231" s="172"/>
      <c r="B231" s="172"/>
      <c r="C231" s="172"/>
      <c r="D231" s="173"/>
      <c r="E231" s="173"/>
      <c r="F231" s="173"/>
      <c r="G231" s="173"/>
      <c r="H231" s="173"/>
      <c r="I231" s="174"/>
      <c r="J231" s="175"/>
      <c r="K231" s="176" t="str">
        <f t="shared" si="126"/>
        <v/>
      </c>
      <c r="L231" s="177" t="str">
        <f t="shared" si="127"/>
        <v/>
      </c>
      <c r="M231" s="178" t="str">
        <f t="shared" si="128"/>
        <v/>
      </c>
      <c r="N231" s="44" t="str" cm="1">
        <f t="array" ref="N231">IFERROR(IF(_xlfn.SINGLE(A:A)="","",IF(R231="Beer",SUM(LOOKUP(2,1/(Rates!$B$3:$B$5&lt;=W231)/(Rates!$C$3:$C$5&gt;=W231),Rates!$D$3:$D$5)*(X231/100)*W231),IF(R231="Refreshment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44" t="str">
        <f t="shared" si="129"/>
        <v/>
      </c>
      <c r="P231" s="13"/>
      <c r="Q231" s="179" t="str">
        <f t="shared" si="130"/>
        <v/>
      </c>
      <c r="R231" s="180" t="str">
        <f t="shared" si="131"/>
        <v/>
      </c>
      <c r="S231" s="13" t="str">
        <f>IF(A231="","",IF(R231="Refreshment Beverage",VLOOKUP(VALUE(Q231),Rates!G$15:L$19,2,0),VLOOKUP(VALUE(Q231),Rates!G$4:L$8,2,0)))</f>
        <v/>
      </c>
      <c r="T231" s="13" t="str">
        <f t="shared" si="132"/>
        <v/>
      </c>
      <c r="U231" s="181" t="str">
        <f t="shared" si="133"/>
        <v/>
      </c>
      <c r="V231" s="13" t="str">
        <f t="shared" si="134"/>
        <v/>
      </c>
      <c r="W231" s="13" t="str">
        <f t="shared" si="135"/>
        <v/>
      </c>
      <c r="X231" s="182" t="str">
        <f t="shared" si="136"/>
        <v/>
      </c>
      <c r="Y231" s="183" t="str">
        <f>IF(A:A="","",IF(R231="Refreshment Beverage",VLOOKUP(Q231,Rates!G$15:L$19,6,0)*W231,VLOOKUP(Q231,Rates!G$4:L$12,6,0)*W231))</f>
        <v/>
      </c>
      <c r="Z231" s="183" t="str">
        <f t="shared" si="137"/>
        <v/>
      </c>
      <c r="AA231" s="17">
        <f t="shared" si="125"/>
        <v>0</v>
      </c>
      <c r="AB231" s="177" t="str" cm="1">
        <f t="array" ref="AB231">IF(_xlfn.SINGLE(A:A)="","",IF(R231="Refreshment Beverage","",IF(AND(R231="Beer",Q231=0),SUM(LOOKUP(2,1/(Rates!$B$15:$B$18&lt;=W231)/(Rates!$C$15:$C$18&gt;=W231),Rates!$D$15:$D$18)*W231),VLOOKUP(VALUE(_xlfn.SINGLE(Q:Q)),Rates!A:B,2,0)*W231)))</f>
        <v/>
      </c>
      <c r="AC231" s="177" t="str" cm="1">
        <f t="array" ref="AC231">IF(_xlfn.SINGLE(A:A)="","",IF(R231="Refreshment Beverage","",IF(AND(R231="Beer",Q231=0),SUM(LOOKUP(2,1/(Rates!$B$15:$B$18&lt;=W231)/(Rates!$C$15:$C$18&gt;=W231),Rates!$E$15:$E$18)*W231),VLOOKUP(VALUE(_xlfn.SINGLE(Q:Q)),Rates!A:C,3,0)*W231)))</f>
        <v/>
      </c>
      <c r="AD231" s="168">
        <f>IFERROR(IF(OR(Q231=1,Q231=2,Q231=3,Q231=4),VLOOKUP(Q231,Rates!$A$31:$B$34,2,0)*W231,IF(V231=1,VLOOKUP(U231,'REB BEV MIN MKUP'!B:E,4,0),IF(V231&gt;1,VLOOKUP(VALUE(W231),'REB BEV MIN MKUP'!O:Q,3,0),0))),0)</f>
        <v>0</v>
      </c>
      <c r="AE231" s="177" t="str">
        <f t="shared" si="138"/>
        <v/>
      </c>
      <c r="AF231" s="13" t="str">
        <f t="shared" si="139"/>
        <v/>
      </c>
      <c r="AG231" s="177" t="str">
        <f t="shared" si="140"/>
        <v/>
      </c>
      <c r="AH231" s="184" t="str">
        <f t="shared" si="141"/>
        <v/>
      </c>
      <c r="AI231" s="184" t="str">
        <f>IF(AE:AE="","",IF(R231="Refreshment Beverage",AK231*(Rates!J$19/100),ROUND(SUM(AH231*(Rates!$J$8/100)),4)))</f>
        <v/>
      </c>
      <c r="AJ231" s="183" t="str">
        <f t="shared" si="142"/>
        <v/>
      </c>
      <c r="AK231" s="185" t="str">
        <f t="shared" si="143"/>
        <v/>
      </c>
      <c r="AL231" s="177" t="str">
        <f t="shared" si="144"/>
        <v/>
      </c>
      <c r="AM231" s="13" t="str">
        <f>IF(AS231="","",IF(R231="Refreshment Beverage",ROUND(AS231*Rates!K$19,4),ROUND(AO231*(VLOOKUP(VALUE(Q231),Rates!G$4:L$12,3,0)),4)))</f>
        <v/>
      </c>
      <c r="AN231" s="183" t="str">
        <f>IF(AS231="","",IF(R231="Refreshment Beverage",AS231*(Rates!J$19/100),MAX(AM231,AB231)))</f>
        <v/>
      </c>
      <c r="AO231" s="186" t="str">
        <f t="shared" si="145"/>
        <v/>
      </c>
      <c r="AP231" s="186" t="str">
        <f t="shared" si="146"/>
        <v/>
      </c>
      <c r="AQ231" s="186" t="str">
        <f>IF(AS231="","",IF(R231="Refreshment Beverage",ROUND(SUM(VLOOKUP(Q:Q,Rates!G$15:L$19,3,0)*(AS231-Y231-Z231-AA231)),4),ROUND(SUM(Rates!$K$8*AS231),4)))</f>
        <v/>
      </c>
      <c r="AR231" s="184" t="str">
        <f t="shared" si="147"/>
        <v/>
      </c>
      <c r="AS231" s="185" t="str">
        <f t="shared" si="148"/>
        <v/>
      </c>
      <c r="AT231" s="177" t="str">
        <f t="shared" si="149"/>
        <v/>
      </c>
      <c r="AU231" s="13" t="str">
        <f>IF(AX231="","",IF(R231="Refreshment Beverage",ROUND((BA231-Y231-Z231-AA231)*VLOOKUP(VALUE(Q231),Rates!G$15:L$19,3,0),4),ROUND(AW231*(VLOOKUP(VALUE(Q231),Rates!G:L,3,0)),4)))</f>
        <v/>
      </c>
      <c r="AV231" s="183" t="str">
        <f t="shared" si="150"/>
        <v/>
      </c>
      <c r="AW231" s="186" t="str">
        <f t="shared" si="151"/>
        <v/>
      </c>
      <c r="AX231" s="184" t="str">
        <f t="shared" si="152"/>
        <v/>
      </c>
      <c r="AY231" s="186" t="str">
        <f>IF(AX231="","",IF(R231="Refreshment Beverage",ROUND(SUM(AX231*Rates!K$19),4),ROUND(SUM(AX231*(Rates!J$8/100)),4)))</f>
        <v/>
      </c>
      <c r="AZ231" s="183" t="str">
        <f t="shared" si="153"/>
        <v/>
      </c>
      <c r="BA231" s="185" t="str">
        <f t="shared" si="154"/>
        <v/>
      </c>
      <c r="BD231" s="171"/>
      <c r="BE231" s="171"/>
      <c r="BF231" s="171"/>
      <c r="BG231" s="171"/>
    </row>
    <row r="232" spans="1:59" ht="15" customHeight="1" x14ac:dyDescent="0.3">
      <c r="A232" s="172"/>
      <c r="B232" s="172"/>
      <c r="C232" s="172"/>
      <c r="D232" s="173"/>
      <c r="E232" s="173"/>
      <c r="F232" s="173"/>
      <c r="G232" s="173"/>
      <c r="H232" s="173"/>
      <c r="I232" s="174"/>
      <c r="J232" s="175"/>
      <c r="K232" s="176" t="str">
        <f t="shared" si="126"/>
        <v/>
      </c>
      <c r="L232" s="177" t="str">
        <f t="shared" si="127"/>
        <v/>
      </c>
      <c r="M232" s="178" t="str">
        <f t="shared" si="128"/>
        <v/>
      </c>
      <c r="N232" s="44" t="str" cm="1">
        <f t="array" ref="N232">IFERROR(IF(_xlfn.SINGLE(A:A)="","",IF(R232="Beer",SUM(LOOKUP(2,1/(Rates!$B$3:$B$5&lt;=W232)/(Rates!$C$3:$C$5&gt;=W232),Rates!$D$3:$D$5)*(X232/100)*W232),IF(R232="Refreshment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44" t="str">
        <f t="shared" si="129"/>
        <v/>
      </c>
      <c r="P232" s="13"/>
      <c r="Q232" s="179" t="str">
        <f t="shared" si="130"/>
        <v/>
      </c>
      <c r="R232" s="180" t="str">
        <f t="shared" si="131"/>
        <v/>
      </c>
      <c r="S232" s="13" t="str">
        <f>IF(A232="","",IF(R232="Refreshment Beverage",VLOOKUP(VALUE(Q232),Rates!G$15:L$19,2,0),VLOOKUP(VALUE(Q232),Rates!G$4:L$8,2,0)))</f>
        <v/>
      </c>
      <c r="T232" s="13" t="str">
        <f t="shared" si="132"/>
        <v/>
      </c>
      <c r="U232" s="181" t="str">
        <f t="shared" si="133"/>
        <v/>
      </c>
      <c r="V232" s="13" t="str">
        <f t="shared" si="134"/>
        <v/>
      </c>
      <c r="W232" s="13" t="str">
        <f t="shared" si="135"/>
        <v/>
      </c>
      <c r="X232" s="182" t="str">
        <f t="shared" si="136"/>
        <v/>
      </c>
      <c r="Y232" s="183" t="str">
        <f>IF(A:A="","",IF(R232="Refreshment Beverage",VLOOKUP(Q232,Rates!G$15:L$19,6,0)*W232,VLOOKUP(Q232,Rates!G$4:L$12,6,0)*W232))</f>
        <v/>
      </c>
      <c r="Z232" s="183" t="str">
        <f t="shared" si="137"/>
        <v/>
      </c>
      <c r="AA232" s="17">
        <f t="shared" si="125"/>
        <v>0</v>
      </c>
      <c r="AB232" s="177" t="str" cm="1">
        <f t="array" ref="AB232">IF(_xlfn.SINGLE(A:A)="","",IF(R232="Refreshment Beverage","",IF(AND(R232="Beer",Q232=0),SUM(LOOKUP(2,1/(Rates!$B$15:$B$18&lt;=W232)/(Rates!$C$15:$C$18&gt;=W232),Rates!$D$15:$D$18)*W232),VLOOKUP(VALUE(_xlfn.SINGLE(Q:Q)),Rates!A:B,2,0)*W232)))</f>
        <v/>
      </c>
      <c r="AC232" s="177" t="str" cm="1">
        <f t="array" ref="AC232">IF(_xlfn.SINGLE(A:A)="","",IF(R232="Refreshment Beverage","",IF(AND(R232="Beer",Q232=0),SUM(LOOKUP(2,1/(Rates!$B$15:$B$18&lt;=W232)/(Rates!$C$15:$C$18&gt;=W232),Rates!$E$15:$E$18)*W232),VLOOKUP(VALUE(_xlfn.SINGLE(Q:Q)),Rates!A:C,3,0)*W232)))</f>
        <v/>
      </c>
      <c r="AD232" s="168">
        <f>IFERROR(IF(OR(Q232=1,Q232=2,Q232=3,Q232=4),VLOOKUP(Q232,Rates!$A$31:$B$34,2,0)*W232,IF(V232=1,VLOOKUP(U232,'REB BEV MIN MKUP'!B:E,4,0),IF(V232&gt;1,VLOOKUP(VALUE(W232),'REB BEV MIN MKUP'!O:Q,3,0),0))),0)</f>
        <v>0</v>
      </c>
      <c r="AE232" s="177" t="str">
        <f t="shared" si="138"/>
        <v/>
      </c>
      <c r="AF232" s="13" t="str">
        <f t="shared" si="139"/>
        <v/>
      </c>
      <c r="AG232" s="177" t="str">
        <f t="shared" si="140"/>
        <v/>
      </c>
      <c r="AH232" s="184" t="str">
        <f t="shared" si="141"/>
        <v/>
      </c>
      <c r="AI232" s="184" t="str">
        <f>IF(AE:AE="","",IF(R232="Refreshment Beverage",AK232*(Rates!J$19/100),ROUND(SUM(AH232*(Rates!$J$8/100)),4)))</f>
        <v/>
      </c>
      <c r="AJ232" s="183" t="str">
        <f t="shared" si="142"/>
        <v/>
      </c>
      <c r="AK232" s="185" t="str">
        <f t="shared" si="143"/>
        <v/>
      </c>
      <c r="AL232" s="177" t="str">
        <f t="shared" si="144"/>
        <v/>
      </c>
      <c r="AM232" s="13" t="str">
        <f>IF(AS232="","",IF(R232="Refreshment Beverage",ROUND(AS232*Rates!K$19,4),ROUND(AO232*(VLOOKUP(VALUE(Q232),Rates!G$4:L$12,3,0)),4)))</f>
        <v/>
      </c>
      <c r="AN232" s="183" t="str">
        <f>IF(AS232="","",IF(R232="Refreshment Beverage",AS232*(Rates!J$19/100),MAX(AM232,AB232)))</f>
        <v/>
      </c>
      <c r="AO232" s="186" t="str">
        <f t="shared" si="145"/>
        <v/>
      </c>
      <c r="AP232" s="186" t="str">
        <f t="shared" si="146"/>
        <v/>
      </c>
      <c r="AQ232" s="186" t="str">
        <f>IF(AS232="","",IF(R232="Refreshment Beverage",ROUND(SUM(VLOOKUP(Q:Q,Rates!G$15:L$19,3,0)*(AS232-Y232-Z232-AA232)),4),ROUND(SUM(Rates!$K$8*AS232),4)))</f>
        <v/>
      </c>
      <c r="AR232" s="184" t="str">
        <f t="shared" si="147"/>
        <v/>
      </c>
      <c r="AS232" s="185" t="str">
        <f t="shared" si="148"/>
        <v/>
      </c>
      <c r="AT232" s="177" t="str">
        <f t="shared" si="149"/>
        <v/>
      </c>
      <c r="AU232" s="13" t="str">
        <f>IF(AX232="","",IF(R232="Refreshment Beverage",ROUND((BA232-Y232-Z232-AA232)*VLOOKUP(VALUE(Q232),Rates!G$15:L$19,3,0),4),ROUND(AW232*(VLOOKUP(VALUE(Q232),Rates!G:L,3,0)),4)))</f>
        <v/>
      </c>
      <c r="AV232" s="183" t="str">
        <f t="shared" si="150"/>
        <v/>
      </c>
      <c r="AW232" s="186" t="str">
        <f t="shared" si="151"/>
        <v/>
      </c>
      <c r="AX232" s="184" t="str">
        <f t="shared" si="152"/>
        <v/>
      </c>
      <c r="AY232" s="186" t="str">
        <f>IF(AX232="","",IF(R232="Refreshment Beverage",ROUND(SUM(AX232*Rates!K$19),4),ROUND(SUM(AX232*(Rates!J$8/100)),4)))</f>
        <v/>
      </c>
      <c r="AZ232" s="183" t="str">
        <f t="shared" si="153"/>
        <v/>
      </c>
      <c r="BA232" s="185" t="str">
        <f t="shared" si="154"/>
        <v/>
      </c>
      <c r="BD232" s="171"/>
      <c r="BE232" s="171"/>
      <c r="BF232" s="171"/>
      <c r="BG232" s="171"/>
    </row>
    <row r="233" spans="1:59" ht="15" customHeight="1" x14ac:dyDescent="0.3">
      <c r="A233" s="172"/>
      <c r="B233" s="172"/>
      <c r="C233" s="172"/>
      <c r="D233" s="173"/>
      <c r="E233" s="173"/>
      <c r="F233" s="173"/>
      <c r="G233" s="173"/>
      <c r="H233" s="173"/>
      <c r="I233" s="174"/>
      <c r="J233" s="175"/>
      <c r="K233" s="176" t="str">
        <f t="shared" si="126"/>
        <v/>
      </c>
      <c r="L233" s="177" t="str">
        <f t="shared" si="127"/>
        <v/>
      </c>
      <c r="M233" s="178" t="str">
        <f t="shared" si="128"/>
        <v/>
      </c>
      <c r="N233" s="44" t="str" cm="1">
        <f t="array" ref="N233">IFERROR(IF(_xlfn.SINGLE(A:A)="","",IF(R233="Beer",SUM(LOOKUP(2,1/(Rates!$B$3:$B$5&lt;=W233)/(Rates!$C$3:$C$5&gt;=W233),Rates!$D$3:$D$5)*(X233/100)*W233),IF(R233="Refreshment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44" t="str">
        <f t="shared" si="129"/>
        <v/>
      </c>
      <c r="P233" s="13"/>
      <c r="Q233" s="179" t="str">
        <f t="shared" si="130"/>
        <v/>
      </c>
      <c r="R233" s="180" t="str">
        <f t="shared" si="131"/>
        <v/>
      </c>
      <c r="S233" s="13" t="str">
        <f>IF(A233="","",IF(R233="Refreshment Beverage",VLOOKUP(VALUE(Q233),Rates!G$15:L$19,2,0),VLOOKUP(VALUE(Q233),Rates!G$4:L$8,2,0)))</f>
        <v/>
      </c>
      <c r="T233" s="13" t="str">
        <f t="shared" si="132"/>
        <v/>
      </c>
      <c r="U233" s="181" t="str">
        <f t="shared" si="133"/>
        <v/>
      </c>
      <c r="V233" s="13" t="str">
        <f t="shared" si="134"/>
        <v/>
      </c>
      <c r="W233" s="13" t="str">
        <f t="shared" si="135"/>
        <v/>
      </c>
      <c r="X233" s="182" t="str">
        <f t="shared" si="136"/>
        <v/>
      </c>
      <c r="Y233" s="183" t="str">
        <f>IF(A:A="","",IF(R233="Refreshment Beverage",VLOOKUP(Q233,Rates!G$15:L$19,6,0)*W233,VLOOKUP(Q233,Rates!G$4:L$12,6,0)*W233))</f>
        <v/>
      </c>
      <c r="Z233" s="183" t="str">
        <f t="shared" si="137"/>
        <v/>
      </c>
      <c r="AA233" s="17">
        <f t="shared" si="125"/>
        <v>0</v>
      </c>
      <c r="AB233" s="177" t="str" cm="1">
        <f t="array" ref="AB233">IF(_xlfn.SINGLE(A:A)="","",IF(R233="Refreshment Beverage","",IF(AND(R233="Beer",Q233=0),SUM(LOOKUP(2,1/(Rates!$B$15:$B$18&lt;=W233)/(Rates!$C$15:$C$18&gt;=W233),Rates!$D$15:$D$18)*W233),VLOOKUP(VALUE(_xlfn.SINGLE(Q:Q)),Rates!A:B,2,0)*W233)))</f>
        <v/>
      </c>
      <c r="AC233" s="177" t="str" cm="1">
        <f t="array" ref="AC233">IF(_xlfn.SINGLE(A:A)="","",IF(R233="Refreshment Beverage","",IF(AND(R233="Beer",Q233=0),SUM(LOOKUP(2,1/(Rates!$B$15:$B$18&lt;=W233)/(Rates!$C$15:$C$18&gt;=W233),Rates!$E$15:$E$18)*W233),VLOOKUP(VALUE(_xlfn.SINGLE(Q:Q)),Rates!A:C,3,0)*W233)))</f>
        <v/>
      </c>
      <c r="AD233" s="168">
        <f>IFERROR(IF(OR(Q233=1,Q233=2,Q233=3,Q233=4),VLOOKUP(Q233,Rates!$A$31:$B$34,2,0)*W233,IF(V233=1,VLOOKUP(U233,'REB BEV MIN MKUP'!B:E,4,0),IF(V233&gt;1,VLOOKUP(VALUE(W233),'REB BEV MIN MKUP'!O:Q,3,0),0))),0)</f>
        <v>0</v>
      </c>
      <c r="AE233" s="177" t="str">
        <f t="shared" si="138"/>
        <v/>
      </c>
      <c r="AF233" s="13" t="str">
        <f t="shared" si="139"/>
        <v/>
      </c>
      <c r="AG233" s="177" t="str">
        <f t="shared" si="140"/>
        <v/>
      </c>
      <c r="AH233" s="184" t="str">
        <f t="shared" si="141"/>
        <v/>
      </c>
      <c r="AI233" s="184" t="str">
        <f>IF(AE:AE="","",IF(R233="Refreshment Beverage",AK233*(Rates!J$19/100),ROUND(SUM(AH233*(Rates!$J$8/100)),4)))</f>
        <v/>
      </c>
      <c r="AJ233" s="183" t="str">
        <f t="shared" si="142"/>
        <v/>
      </c>
      <c r="AK233" s="185" t="str">
        <f t="shared" si="143"/>
        <v/>
      </c>
      <c r="AL233" s="177" t="str">
        <f t="shared" si="144"/>
        <v/>
      </c>
      <c r="AM233" s="13" t="str">
        <f>IF(AS233="","",IF(R233="Refreshment Beverage",ROUND(AS233*Rates!K$19,4),ROUND(AO233*(VLOOKUP(VALUE(Q233),Rates!G$4:L$12,3,0)),4)))</f>
        <v/>
      </c>
      <c r="AN233" s="183" t="str">
        <f>IF(AS233="","",IF(R233="Refreshment Beverage",AS233*(Rates!J$19/100),MAX(AM233,AB233)))</f>
        <v/>
      </c>
      <c r="AO233" s="186" t="str">
        <f t="shared" si="145"/>
        <v/>
      </c>
      <c r="AP233" s="186" t="str">
        <f t="shared" si="146"/>
        <v/>
      </c>
      <c r="AQ233" s="186" t="str">
        <f>IF(AS233="","",IF(R233="Refreshment Beverage",ROUND(SUM(VLOOKUP(Q:Q,Rates!G$15:L$19,3,0)*(AS233-Y233-Z233-AA233)),4),ROUND(SUM(Rates!$K$8*AS233),4)))</f>
        <v/>
      </c>
      <c r="AR233" s="184" t="str">
        <f t="shared" si="147"/>
        <v/>
      </c>
      <c r="AS233" s="185" t="str">
        <f t="shared" si="148"/>
        <v/>
      </c>
      <c r="AT233" s="177" t="str">
        <f t="shared" si="149"/>
        <v/>
      </c>
      <c r="AU233" s="13" t="str">
        <f>IF(AX233="","",IF(R233="Refreshment Beverage",ROUND((BA233-Y233-Z233-AA233)*VLOOKUP(VALUE(Q233),Rates!G$15:L$19,3,0),4),ROUND(AW233*(VLOOKUP(VALUE(Q233),Rates!G:L,3,0)),4)))</f>
        <v/>
      </c>
      <c r="AV233" s="183" t="str">
        <f t="shared" si="150"/>
        <v/>
      </c>
      <c r="AW233" s="186" t="str">
        <f t="shared" si="151"/>
        <v/>
      </c>
      <c r="AX233" s="184" t="str">
        <f t="shared" si="152"/>
        <v/>
      </c>
      <c r="AY233" s="186" t="str">
        <f>IF(AX233="","",IF(R233="Refreshment Beverage",ROUND(SUM(AX233*Rates!K$19),4),ROUND(SUM(AX233*(Rates!J$8/100)),4)))</f>
        <v/>
      </c>
      <c r="AZ233" s="183" t="str">
        <f t="shared" si="153"/>
        <v/>
      </c>
      <c r="BA233" s="185" t="str">
        <f t="shared" si="154"/>
        <v/>
      </c>
      <c r="BD233" s="171"/>
      <c r="BE233" s="171"/>
      <c r="BF233" s="171"/>
      <c r="BG233" s="171"/>
    </row>
    <row r="234" spans="1:59" ht="15" customHeight="1" x14ac:dyDescent="0.3">
      <c r="A234" s="172"/>
      <c r="B234" s="172"/>
      <c r="C234" s="172"/>
      <c r="D234" s="173"/>
      <c r="E234" s="173"/>
      <c r="F234" s="173"/>
      <c r="G234" s="173"/>
      <c r="H234" s="173"/>
      <c r="I234" s="174"/>
      <c r="J234" s="175"/>
      <c r="K234" s="176" t="str">
        <f t="shared" si="126"/>
        <v/>
      </c>
      <c r="L234" s="177" t="str">
        <f t="shared" si="127"/>
        <v/>
      </c>
      <c r="M234" s="178" t="str">
        <f t="shared" si="128"/>
        <v/>
      </c>
      <c r="N234" s="44" t="str" cm="1">
        <f t="array" ref="N234">IFERROR(IF(_xlfn.SINGLE(A:A)="","",IF(R234="Beer",SUM(LOOKUP(2,1/(Rates!$B$3:$B$5&lt;=W234)/(Rates!$C$3:$C$5&gt;=W234),Rates!$D$3:$D$5)*(X234/100)*W234),IF(R234="Refreshment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44" t="str">
        <f t="shared" si="129"/>
        <v/>
      </c>
      <c r="P234" s="13"/>
      <c r="Q234" s="179" t="str">
        <f t="shared" si="130"/>
        <v/>
      </c>
      <c r="R234" s="180" t="str">
        <f t="shared" si="131"/>
        <v/>
      </c>
      <c r="S234" s="13" t="str">
        <f>IF(A234="","",IF(R234="Refreshment Beverage",VLOOKUP(VALUE(Q234),Rates!G$15:L$19,2,0),VLOOKUP(VALUE(Q234),Rates!G$4:L$8,2,0)))</f>
        <v/>
      </c>
      <c r="T234" s="13" t="str">
        <f t="shared" si="132"/>
        <v/>
      </c>
      <c r="U234" s="181" t="str">
        <f t="shared" si="133"/>
        <v/>
      </c>
      <c r="V234" s="13" t="str">
        <f t="shared" si="134"/>
        <v/>
      </c>
      <c r="W234" s="13" t="str">
        <f t="shared" si="135"/>
        <v/>
      </c>
      <c r="X234" s="182" t="str">
        <f t="shared" si="136"/>
        <v/>
      </c>
      <c r="Y234" s="183" t="str">
        <f>IF(A:A="","",IF(R234="Refreshment Beverage",VLOOKUP(Q234,Rates!G$15:L$19,6,0)*W234,VLOOKUP(Q234,Rates!G$4:L$12,6,0)*W234))</f>
        <v/>
      </c>
      <c r="Z234" s="183" t="str">
        <f t="shared" si="137"/>
        <v/>
      </c>
      <c r="AA234" s="17">
        <f t="shared" si="125"/>
        <v>0</v>
      </c>
      <c r="AB234" s="177" t="str" cm="1">
        <f t="array" ref="AB234">IF(_xlfn.SINGLE(A:A)="","",IF(R234="Refreshment Beverage","",IF(AND(R234="Beer",Q234=0),SUM(LOOKUP(2,1/(Rates!$B$15:$B$18&lt;=W234)/(Rates!$C$15:$C$18&gt;=W234),Rates!$D$15:$D$18)*W234),VLOOKUP(VALUE(_xlfn.SINGLE(Q:Q)),Rates!A:B,2,0)*W234)))</f>
        <v/>
      </c>
      <c r="AC234" s="177" t="str" cm="1">
        <f t="array" ref="AC234">IF(_xlfn.SINGLE(A:A)="","",IF(R234="Refreshment Beverage","",IF(AND(R234="Beer",Q234=0),SUM(LOOKUP(2,1/(Rates!$B$15:$B$18&lt;=W234)/(Rates!$C$15:$C$18&gt;=W234),Rates!$E$15:$E$18)*W234),VLOOKUP(VALUE(_xlfn.SINGLE(Q:Q)),Rates!A:C,3,0)*W234)))</f>
        <v/>
      </c>
      <c r="AD234" s="168">
        <f>IFERROR(IF(OR(Q234=1,Q234=2,Q234=3,Q234=4),VLOOKUP(Q234,Rates!$A$31:$B$34,2,0)*W234,IF(V234=1,VLOOKUP(U234,'REB BEV MIN MKUP'!B:E,4,0),IF(V234&gt;1,VLOOKUP(VALUE(W234),'REB BEV MIN MKUP'!O:Q,3,0),0))),0)</f>
        <v>0</v>
      </c>
      <c r="AE234" s="177" t="str">
        <f t="shared" si="138"/>
        <v/>
      </c>
      <c r="AF234" s="13" t="str">
        <f t="shared" si="139"/>
        <v/>
      </c>
      <c r="AG234" s="177" t="str">
        <f t="shared" si="140"/>
        <v/>
      </c>
      <c r="AH234" s="184" t="str">
        <f t="shared" si="141"/>
        <v/>
      </c>
      <c r="AI234" s="184" t="str">
        <f>IF(AE:AE="","",IF(R234="Refreshment Beverage",AK234*(Rates!J$19/100),ROUND(SUM(AH234*(Rates!$J$8/100)),4)))</f>
        <v/>
      </c>
      <c r="AJ234" s="183" t="str">
        <f t="shared" si="142"/>
        <v/>
      </c>
      <c r="AK234" s="185" t="str">
        <f t="shared" si="143"/>
        <v/>
      </c>
      <c r="AL234" s="177" t="str">
        <f t="shared" si="144"/>
        <v/>
      </c>
      <c r="AM234" s="13" t="str">
        <f>IF(AS234="","",IF(R234="Refreshment Beverage",ROUND(AS234*Rates!K$19,4),ROUND(AO234*(VLOOKUP(VALUE(Q234),Rates!G$4:L$12,3,0)),4)))</f>
        <v/>
      </c>
      <c r="AN234" s="183" t="str">
        <f>IF(AS234="","",IF(R234="Refreshment Beverage",AS234*(Rates!J$19/100),MAX(AM234,AB234)))</f>
        <v/>
      </c>
      <c r="AO234" s="186" t="str">
        <f t="shared" si="145"/>
        <v/>
      </c>
      <c r="AP234" s="186" t="str">
        <f t="shared" si="146"/>
        <v/>
      </c>
      <c r="AQ234" s="186" t="str">
        <f>IF(AS234="","",IF(R234="Refreshment Beverage",ROUND(SUM(VLOOKUP(Q:Q,Rates!G$15:L$19,3,0)*(AS234-Y234-Z234-AA234)),4),ROUND(SUM(Rates!$K$8*AS234),4)))</f>
        <v/>
      </c>
      <c r="AR234" s="184" t="str">
        <f t="shared" si="147"/>
        <v/>
      </c>
      <c r="AS234" s="185" t="str">
        <f t="shared" si="148"/>
        <v/>
      </c>
      <c r="AT234" s="177" t="str">
        <f t="shared" si="149"/>
        <v/>
      </c>
      <c r="AU234" s="13" t="str">
        <f>IF(AX234="","",IF(R234="Refreshment Beverage",ROUND((BA234-Y234-Z234-AA234)*VLOOKUP(VALUE(Q234),Rates!G$15:L$19,3,0),4),ROUND(AW234*(VLOOKUP(VALUE(Q234),Rates!G:L,3,0)),4)))</f>
        <v/>
      </c>
      <c r="AV234" s="183" t="str">
        <f t="shared" si="150"/>
        <v/>
      </c>
      <c r="AW234" s="186" t="str">
        <f t="shared" si="151"/>
        <v/>
      </c>
      <c r="AX234" s="184" t="str">
        <f t="shared" si="152"/>
        <v/>
      </c>
      <c r="AY234" s="186" t="str">
        <f>IF(AX234="","",IF(R234="Refreshment Beverage",ROUND(SUM(AX234*Rates!K$19),4),ROUND(SUM(AX234*(Rates!J$8/100)),4)))</f>
        <v/>
      </c>
      <c r="AZ234" s="183" t="str">
        <f t="shared" si="153"/>
        <v/>
      </c>
      <c r="BA234" s="185" t="str">
        <f t="shared" si="154"/>
        <v/>
      </c>
      <c r="BD234" s="171"/>
      <c r="BE234" s="171"/>
      <c r="BF234" s="171"/>
      <c r="BG234" s="171"/>
    </row>
    <row r="235" spans="1:59" ht="15" customHeight="1" x14ac:dyDescent="0.3">
      <c r="A235" s="172"/>
      <c r="B235" s="172"/>
      <c r="C235" s="172"/>
      <c r="D235" s="173"/>
      <c r="E235" s="173"/>
      <c r="F235" s="173"/>
      <c r="G235" s="173"/>
      <c r="H235" s="173"/>
      <c r="I235" s="174"/>
      <c r="J235" s="175"/>
      <c r="K235" s="176" t="str">
        <f t="shared" si="126"/>
        <v/>
      </c>
      <c r="L235" s="177" t="str">
        <f t="shared" si="127"/>
        <v/>
      </c>
      <c r="M235" s="178" t="str">
        <f t="shared" si="128"/>
        <v/>
      </c>
      <c r="N235" s="44" t="str" cm="1">
        <f t="array" ref="N235">IFERROR(IF(_xlfn.SINGLE(A:A)="","",IF(R235="Beer",SUM(LOOKUP(2,1/(Rates!$B$3:$B$5&lt;=W235)/(Rates!$C$3:$C$5&gt;=W235),Rates!$D$3:$D$5)*(X235/100)*W235),IF(R235="Refreshment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44" t="str">
        <f t="shared" si="129"/>
        <v/>
      </c>
      <c r="P235" s="13"/>
      <c r="Q235" s="179" t="str">
        <f t="shared" si="130"/>
        <v/>
      </c>
      <c r="R235" s="180" t="str">
        <f t="shared" si="131"/>
        <v/>
      </c>
      <c r="S235" s="13" t="str">
        <f>IF(A235="","",IF(R235="Refreshment Beverage",VLOOKUP(VALUE(Q235),Rates!G$15:L$19,2,0),VLOOKUP(VALUE(Q235),Rates!G$4:L$8,2,0)))</f>
        <v/>
      </c>
      <c r="T235" s="13" t="str">
        <f t="shared" si="132"/>
        <v/>
      </c>
      <c r="U235" s="181" t="str">
        <f t="shared" si="133"/>
        <v/>
      </c>
      <c r="V235" s="13" t="str">
        <f t="shared" si="134"/>
        <v/>
      </c>
      <c r="W235" s="13" t="str">
        <f t="shared" si="135"/>
        <v/>
      </c>
      <c r="X235" s="182" t="str">
        <f t="shared" si="136"/>
        <v/>
      </c>
      <c r="Y235" s="183" t="str">
        <f>IF(A:A="","",IF(R235="Refreshment Beverage",VLOOKUP(Q235,Rates!G$15:L$19,6,0)*W235,VLOOKUP(Q235,Rates!G$4:L$12,6,0)*W235))</f>
        <v/>
      </c>
      <c r="Z235" s="183" t="str">
        <f t="shared" si="137"/>
        <v/>
      </c>
      <c r="AA235" s="17">
        <f t="shared" si="125"/>
        <v>0</v>
      </c>
      <c r="AB235" s="177" t="str" cm="1">
        <f t="array" ref="AB235">IF(_xlfn.SINGLE(A:A)="","",IF(R235="Refreshment Beverage","",IF(AND(R235="Beer",Q235=0),SUM(LOOKUP(2,1/(Rates!$B$15:$B$18&lt;=W235)/(Rates!$C$15:$C$18&gt;=W235),Rates!$D$15:$D$18)*W235),VLOOKUP(VALUE(_xlfn.SINGLE(Q:Q)),Rates!A:B,2,0)*W235)))</f>
        <v/>
      </c>
      <c r="AC235" s="177" t="str" cm="1">
        <f t="array" ref="AC235">IF(_xlfn.SINGLE(A:A)="","",IF(R235="Refreshment Beverage","",IF(AND(R235="Beer",Q235=0),SUM(LOOKUP(2,1/(Rates!$B$15:$B$18&lt;=W235)/(Rates!$C$15:$C$18&gt;=W235),Rates!$E$15:$E$18)*W235),VLOOKUP(VALUE(_xlfn.SINGLE(Q:Q)),Rates!A:C,3,0)*W235)))</f>
        <v/>
      </c>
      <c r="AD235" s="168">
        <f>IFERROR(IF(OR(Q235=1,Q235=2,Q235=3,Q235=4),VLOOKUP(Q235,Rates!$A$31:$B$34,2,0)*W235,IF(V235=1,VLOOKUP(U235,'REB BEV MIN MKUP'!B:E,4,0),IF(V235&gt;1,VLOOKUP(VALUE(W235),'REB BEV MIN MKUP'!O:Q,3,0),0))),0)</f>
        <v>0</v>
      </c>
      <c r="AE235" s="177" t="str">
        <f t="shared" si="138"/>
        <v/>
      </c>
      <c r="AF235" s="13" t="str">
        <f t="shared" si="139"/>
        <v/>
      </c>
      <c r="AG235" s="177" t="str">
        <f t="shared" si="140"/>
        <v/>
      </c>
      <c r="AH235" s="184" t="str">
        <f t="shared" si="141"/>
        <v/>
      </c>
      <c r="AI235" s="184" t="str">
        <f>IF(AE:AE="","",IF(R235="Refreshment Beverage",AK235*(Rates!J$19/100),ROUND(SUM(AH235*(Rates!$J$8/100)),4)))</f>
        <v/>
      </c>
      <c r="AJ235" s="183" t="str">
        <f t="shared" si="142"/>
        <v/>
      </c>
      <c r="AK235" s="185" t="str">
        <f t="shared" si="143"/>
        <v/>
      </c>
      <c r="AL235" s="177" t="str">
        <f t="shared" si="144"/>
        <v/>
      </c>
      <c r="AM235" s="13" t="str">
        <f>IF(AS235="","",IF(R235="Refreshment Beverage",ROUND(AS235*Rates!K$19,4),ROUND(AO235*(VLOOKUP(VALUE(Q235),Rates!G$4:L$12,3,0)),4)))</f>
        <v/>
      </c>
      <c r="AN235" s="183" t="str">
        <f>IF(AS235="","",IF(R235="Refreshment Beverage",AS235*(Rates!J$19/100),MAX(AM235,AB235)))</f>
        <v/>
      </c>
      <c r="AO235" s="186" t="str">
        <f t="shared" si="145"/>
        <v/>
      </c>
      <c r="AP235" s="186" t="str">
        <f t="shared" si="146"/>
        <v/>
      </c>
      <c r="AQ235" s="186" t="str">
        <f>IF(AS235="","",IF(R235="Refreshment Beverage",ROUND(SUM(VLOOKUP(Q:Q,Rates!G$15:L$19,3,0)*(AS235-Y235-Z235-AA235)),4),ROUND(SUM(Rates!$K$8*AS235),4)))</f>
        <v/>
      </c>
      <c r="AR235" s="184" t="str">
        <f t="shared" si="147"/>
        <v/>
      </c>
      <c r="AS235" s="185" t="str">
        <f t="shared" si="148"/>
        <v/>
      </c>
      <c r="AT235" s="177" t="str">
        <f t="shared" si="149"/>
        <v/>
      </c>
      <c r="AU235" s="13" t="str">
        <f>IF(AX235="","",IF(R235="Refreshment Beverage",ROUND((BA235-Y235-Z235-AA235)*VLOOKUP(VALUE(Q235),Rates!G$15:L$19,3,0),4),ROUND(AW235*(VLOOKUP(VALUE(Q235),Rates!G:L,3,0)),4)))</f>
        <v/>
      </c>
      <c r="AV235" s="183" t="str">
        <f t="shared" si="150"/>
        <v/>
      </c>
      <c r="AW235" s="186" t="str">
        <f t="shared" si="151"/>
        <v/>
      </c>
      <c r="AX235" s="184" t="str">
        <f t="shared" si="152"/>
        <v/>
      </c>
      <c r="AY235" s="186" t="str">
        <f>IF(AX235="","",IF(R235="Refreshment Beverage",ROUND(SUM(AX235*Rates!K$19),4),ROUND(SUM(AX235*(Rates!J$8/100)),4)))</f>
        <v/>
      </c>
      <c r="AZ235" s="183" t="str">
        <f t="shared" si="153"/>
        <v/>
      </c>
      <c r="BA235" s="185" t="str">
        <f t="shared" si="154"/>
        <v/>
      </c>
      <c r="BD235" s="171"/>
      <c r="BE235" s="171"/>
      <c r="BF235" s="171"/>
      <c r="BG235" s="171"/>
    </row>
    <row r="236" spans="1:59" ht="15" customHeight="1" x14ac:dyDescent="0.3">
      <c r="A236" s="172"/>
      <c r="B236" s="172"/>
      <c r="C236" s="172"/>
      <c r="D236" s="173"/>
      <c r="E236" s="173"/>
      <c r="F236" s="173"/>
      <c r="G236" s="173"/>
      <c r="H236" s="173"/>
      <c r="I236" s="174"/>
      <c r="J236" s="175"/>
      <c r="K236" s="176" t="str">
        <f t="shared" si="126"/>
        <v/>
      </c>
      <c r="L236" s="177" t="str">
        <f t="shared" si="127"/>
        <v/>
      </c>
      <c r="M236" s="178" t="str">
        <f t="shared" si="128"/>
        <v/>
      </c>
      <c r="N236" s="44" t="str" cm="1">
        <f t="array" ref="N236">IFERROR(IF(_xlfn.SINGLE(A:A)="","",IF(R236="Beer",SUM(LOOKUP(2,1/(Rates!$B$3:$B$5&lt;=W236)/(Rates!$C$3:$C$5&gt;=W236),Rates!$D$3:$D$5)*(X236/100)*W236),IF(R236="Refreshment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44" t="str">
        <f t="shared" si="129"/>
        <v/>
      </c>
      <c r="P236" s="13"/>
      <c r="Q236" s="179" t="str">
        <f t="shared" si="130"/>
        <v/>
      </c>
      <c r="R236" s="180" t="str">
        <f t="shared" si="131"/>
        <v/>
      </c>
      <c r="S236" s="13" t="str">
        <f>IF(A236="","",IF(R236="Refreshment Beverage",VLOOKUP(VALUE(Q236),Rates!G$15:L$19,2,0),VLOOKUP(VALUE(Q236),Rates!G$4:L$8,2,0)))</f>
        <v/>
      </c>
      <c r="T236" s="13" t="str">
        <f t="shared" si="132"/>
        <v/>
      </c>
      <c r="U236" s="181" t="str">
        <f t="shared" si="133"/>
        <v/>
      </c>
      <c r="V236" s="13" t="str">
        <f t="shared" si="134"/>
        <v/>
      </c>
      <c r="W236" s="13" t="str">
        <f t="shared" si="135"/>
        <v/>
      </c>
      <c r="X236" s="182" t="str">
        <f t="shared" si="136"/>
        <v/>
      </c>
      <c r="Y236" s="183" t="str">
        <f>IF(A:A="","",IF(R236="Refreshment Beverage",VLOOKUP(Q236,Rates!G$15:L$19,6,0)*W236,VLOOKUP(Q236,Rates!G$4:L$12,6,0)*W236))</f>
        <v/>
      </c>
      <c r="Z236" s="183" t="str">
        <f t="shared" si="137"/>
        <v/>
      </c>
      <c r="AA236" s="17">
        <f t="shared" si="125"/>
        <v>0</v>
      </c>
      <c r="AB236" s="177" t="str" cm="1">
        <f t="array" ref="AB236">IF(_xlfn.SINGLE(A:A)="","",IF(R236="Refreshment Beverage","",IF(AND(R236="Beer",Q236=0),SUM(LOOKUP(2,1/(Rates!$B$15:$B$18&lt;=W236)/(Rates!$C$15:$C$18&gt;=W236),Rates!$D$15:$D$18)*W236),VLOOKUP(VALUE(_xlfn.SINGLE(Q:Q)),Rates!A:B,2,0)*W236)))</f>
        <v/>
      </c>
      <c r="AC236" s="177" t="str" cm="1">
        <f t="array" ref="AC236">IF(_xlfn.SINGLE(A:A)="","",IF(R236="Refreshment Beverage","",IF(AND(R236="Beer",Q236=0),SUM(LOOKUP(2,1/(Rates!$B$15:$B$18&lt;=W236)/(Rates!$C$15:$C$18&gt;=W236),Rates!$E$15:$E$18)*W236),VLOOKUP(VALUE(_xlfn.SINGLE(Q:Q)),Rates!A:C,3,0)*W236)))</f>
        <v/>
      </c>
      <c r="AD236" s="168">
        <f>IFERROR(IF(OR(Q236=1,Q236=2,Q236=3,Q236=4),VLOOKUP(Q236,Rates!$A$31:$B$34,2,0)*W236,IF(V236=1,VLOOKUP(U236,'REB BEV MIN MKUP'!B:E,4,0),IF(V236&gt;1,VLOOKUP(VALUE(W236),'REB BEV MIN MKUP'!O:Q,3,0),0))),0)</f>
        <v>0</v>
      </c>
      <c r="AE236" s="177" t="str">
        <f t="shared" si="138"/>
        <v/>
      </c>
      <c r="AF236" s="13" t="str">
        <f t="shared" si="139"/>
        <v/>
      </c>
      <c r="AG236" s="177" t="str">
        <f t="shared" si="140"/>
        <v/>
      </c>
      <c r="AH236" s="184" t="str">
        <f t="shared" si="141"/>
        <v/>
      </c>
      <c r="AI236" s="184" t="str">
        <f>IF(AE:AE="","",IF(R236="Refreshment Beverage",AK236*(Rates!J$19/100),ROUND(SUM(AH236*(Rates!$J$8/100)),4)))</f>
        <v/>
      </c>
      <c r="AJ236" s="183" t="str">
        <f t="shared" si="142"/>
        <v/>
      </c>
      <c r="AK236" s="185" t="str">
        <f t="shared" si="143"/>
        <v/>
      </c>
      <c r="AL236" s="177" t="str">
        <f t="shared" si="144"/>
        <v/>
      </c>
      <c r="AM236" s="13" t="str">
        <f>IF(AS236="","",IF(R236="Refreshment Beverage",ROUND(AS236*Rates!K$19,4),ROUND(AO236*(VLOOKUP(VALUE(Q236),Rates!G$4:L$12,3,0)),4)))</f>
        <v/>
      </c>
      <c r="AN236" s="183" t="str">
        <f>IF(AS236="","",IF(R236="Refreshment Beverage",AS236*(Rates!J$19/100),MAX(AM236,AB236)))</f>
        <v/>
      </c>
      <c r="AO236" s="186" t="str">
        <f t="shared" si="145"/>
        <v/>
      </c>
      <c r="AP236" s="186" t="str">
        <f t="shared" si="146"/>
        <v/>
      </c>
      <c r="AQ236" s="186" t="str">
        <f>IF(AS236="","",IF(R236="Refreshment Beverage",ROUND(SUM(VLOOKUP(Q:Q,Rates!G$15:L$19,3,0)*(AS236-Y236-Z236-AA236)),4),ROUND(SUM(Rates!$K$8*AS236),4)))</f>
        <v/>
      </c>
      <c r="AR236" s="184" t="str">
        <f t="shared" si="147"/>
        <v/>
      </c>
      <c r="AS236" s="185" t="str">
        <f t="shared" si="148"/>
        <v/>
      </c>
      <c r="AT236" s="177" t="str">
        <f t="shared" si="149"/>
        <v/>
      </c>
      <c r="AU236" s="13" t="str">
        <f>IF(AX236="","",IF(R236="Refreshment Beverage",ROUND((BA236-Y236-Z236-AA236)*VLOOKUP(VALUE(Q236),Rates!G$15:L$19,3,0),4),ROUND(AW236*(VLOOKUP(VALUE(Q236),Rates!G:L,3,0)),4)))</f>
        <v/>
      </c>
      <c r="AV236" s="183" t="str">
        <f t="shared" si="150"/>
        <v/>
      </c>
      <c r="AW236" s="186" t="str">
        <f t="shared" si="151"/>
        <v/>
      </c>
      <c r="AX236" s="184" t="str">
        <f t="shared" si="152"/>
        <v/>
      </c>
      <c r="AY236" s="186" t="str">
        <f>IF(AX236="","",IF(R236="Refreshment Beverage",ROUND(SUM(AX236*Rates!K$19),4),ROUND(SUM(AX236*(Rates!J$8/100)),4)))</f>
        <v/>
      </c>
      <c r="AZ236" s="183" t="str">
        <f t="shared" si="153"/>
        <v/>
      </c>
      <c r="BA236" s="185" t="str">
        <f t="shared" si="154"/>
        <v/>
      </c>
      <c r="BD236" s="171"/>
      <c r="BE236" s="171"/>
      <c r="BF236" s="171"/>
      <c r="BG236" s="171"/>
    </row>
    <row r="237" spans="1:59" ht="15" customHeight="1" x14ac:dyDescent="0.3">
      <c r="A237" s="172"/>
      <c r="B237" s="172"/>
      <c r="C237" s="172"/>
      <c r="D237" s="173"/>
      <c r="E237" s="173"/>
      <c r="F237" s="173"/>
      <c r="G237" s="173"/>
      <c r="H237" s="173"/>
      <c r="I237" s="174"/>
      <c r="J237" s="175"/>
      <c r="K237" s="176" t="str">
        <f t="shared" si="126"/>
        <v/>
      </c>
      <c r="L237" s="177" t="str">
        <f t="shared" si="127"/>
        <v/>
      </c>
      <c r="M237" s="178" t="str">
        <f t="shared" si="128"/>
        <v/>
      </c>
      <c r="N237" s="44" t="str" cm="1">
        <f t="array" ref="N237">IFERROR(IF(_xlfn.SINGLE(A:A)="","",IF(R237="Beer",SUM(LOOKUP(2,1/(Rates!$B$3:$B$5&lt;=W237)/(Rates!$C$3:$C$5&gt;=W237),Rates!$D$3:$D$5)*(X237/100)*W237),IF(R237="Refreshment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44" t="str">
        <f t="shared" si="129"/>
        <v/>
      </c>
      <c r="P237" s="13"/>
      <c r="Q237" s="179" t="str">
        <f t="shared" si="130"/>
        <v/>
      </c>
      <c r="R237" s="180" t="str">
        <f t="shared" si="131"/>
        <v/>
      </c>
      <c r="S237" s="13" t="str">
        <f>IF(A237="","",IF(R237="Refreshment Beverage",VLOOKUP(VALUE(Q237),Rates!G$15:L$19,2,0),VLOOKUP(VALUE(Q237),Rates!G$4:L$8,2,0)))</f>
        <v/>
      </c>
      <c r="T237" s="13" t="str">
        <f t="shared" si="132"/>
        <v/>
      </c>
      <c r="U237" s="181" t="str">
        <f t="shared" si="133"/>
        <v/>
      </c>
      <c r="V237" s="13" t="str">
        <f t="shared" si="134"/>
        <v/>
      </c>
      <c r="W237" s="13" t="str">
        <f t="shared" si="135"/>
        <v/>
      </c>
      <c r="X237" s="182" t="str">
        <f t="shared" si="136"/>
        <v/>
      </c>
      <c r="Y237" s="183" t="str">
        <f>IF(A:A="","",IF(R237="Refreshment Beverage",VLOOKUP(Q237,Rates!G$15:L$19,6,0)*W237,VLOOKUP(Q237,Rates!G$4:L$12,6,0)*W237))</f>
        <v/>
      </c>
      <c r="Z237" s="183" t="str">
        <f t="shared" si="137"/>
        <v/>
      </c>
      <c r="AA237" s="17">
        <f t="shared" si="125"/>
        <v>0</v>
      </c>
      <c r="AB237" s="177" t="str" cm="1">
        <f t="array" ref="AB237">IF(_xlfn.SINGLE(A:A)="","",IF(R237="Refreshment Beverage","",IF(AND(R237="Beer",Q237=0),SUM(LOOKUP(2,1/(Rates!$B$15:$B$18&lt;=W237)/(Rates!$C$15:$C$18&gt;=W237),Rates!$D$15:$D$18)*W237),VLOOKUP(VALUE(_xlfn.SINGLE(Q:Q)),Rates!A:B,2,0)*W237)))</f>
        <v/>
      </c>
      <c r="AC237" s="177" t="str" cm="1">
        <f t="array" ref="AC237">IF(_xlfn.SINGLE(A:A)="","",IF(R237="Refreshment Beverage","",IF(AND(R237="Beer",Q237=0),SUM(LOOKUP(2,1/(Rates!$B$15:$B$18&lt;=W237)/(Rates!$C$15:$C$18&gt;=W237),Rates!$E$15:$E$18)*W237),VLOOKUP(VALUE(_xlfn.SINGLE(Q:Q)),Rates!A:C,3,0)*W237)))</f>
        <v/>
      </c>
      <c r="AD237" s="168">
        <f>IFERROR(IF(OR(Q237=1,Q237=2,Q237=3,Q237=4),VLOOKUP(Q237,Rates!$A$31:$B$34,2,0)*W237,IF(V237=1,VLOOKUP(U237,'REB BEV MIN MKUP'!B:E,4,0),IF(V237&gt;1,VLOOKUP(VALUE(W237),'REB BEV MIN MKUP'!O:Q,3,0),0))),0)</f>
        <v>0</v>
      </c>
      <c r="AE237" s="177" t="str">
        <f t="shared" si="138"/>
        <v/>
      </c>
      <c r="AF237" s="13" t="str">
        <f t="shared" si="139"/>
        <v/>
      </c>
      <c r="AG237" s="177" t="str">
        <f t="shared" si="140"/>
        <v/>
      </c>
      <c r="AH237" s="184" t="str">
        <f t="shared" si="141"/>
        <v/>
      </c>
      <c r="AI237" s="184" t="str">
        <f>IF(AE:AE="","",IF(R237="Refreshment Beverage",AK237*(Rates!J$19/100),ROUND(SUM(AH237*(Rates!$J$8/100)),4)))</f>
        <v/>
      </c>
      <c r="AJ237" s="183" t="str">
        <f t="shared" si="142"/>
        <v/>
      </c>
      <c r="AK237" s="185" t="str">
        <f t="shared" si="143"/>
        <v/>
      </c>
      <c r="AL237" s="177" t="str">
        <f t="shared" si="144"/>
        <v/>
      </c>
      <c r="AM237" s="13" t="str">
        <f>IF(AS237="","",IF(R237="Refreshment Beverage",ROUND(AS237*Rates!K$19,4),ROUND(AO237*(VLOOKUP(VALUE(Q237),Rates!G$4:L$12,3,0)),4)))</f>
        <v/>
      </c>
      <c r="AN237" s="183" t="str">
        <f>IF(AS237="","",IF(R237="Refreshment Beverage",AS237*(Rates!J$19/100),MAX(AM237,AB237)))</f>
        <v/>
      </c>
      <c r="AO237" s="186" t="str">
        <f t="shared" si="145"/>
        <v/>
      </c>
      <c r="AP237" s="186" t="str">
        <f t="shared" si="146"/>
        <v/>
      </c>
      <c r="AQ237" s="186" t="str">
        <f>IF(AS237="","",IF(R237="Refreshment Beverage",ROUND(SUM(VLOOKUP(Q:Q,Rates!G$15:L$19,3,0)*(AS237-Y237-Z237-AA237)),4),ROUND(SUM(Rates!$K$8*AS237),4)))</f>
        <v/>
      </c>
      <c r="AR237" s="184" t="str">
        <f t="shared" si="147"/>
        <v/>
      </c>
      <c r="AS237" s="185" t="str">
        <f t="shared" si="148"/>
        <v/>
      </c>
      <c r="AT237" s="177" t="str">
        <f t="shared" si="149"/>
        <v/>
      </c>
      <c r="AU237" s="13" t="str">
        <f>IF(AX237="","",IF(R237="Refreshment Beverage",ROUND((BA237-Y237-Z237-AA237)*VLOOKUP(VALUE(Q237),Rates!G$15:L$19,3,0),4),ROUND(AW237*(VLOOKUP(VALUE(Q237),Rates!G:L,3,0)),4)))</f>
        <v/>
      </c>
      <c r="AV237" s="183" t="str">
        <f t="shared" si="150"/>
        <v/>
      </c>
      <c r="AW237" s="186" t="str">
        <f t="shared" si="151"/>
        <v/>
      </c>
      <c r="AX237" s="184" t="str">
        <f t="shared" si="152"/>
        <v/>
      </c>
      <c r="AY237" s="186" t="str">
        <f>IF(AX237="","",IF(R237="Refreshment Beverage",ROUND(SUM(AX237*Rates!K$19),4),ROUND(SUM(AX237*(Rates!J$8/100)),4)))</f>
        <v/>
      </c>
      <c r="AZ237" s="183" t="str">
        <f t="shared" si="153"/>
        <v/>
      </c>
      <c r="BA237" s="185" t="str">
        <f t="shared" si="154"/>
        <v/>
      </c>
      <c r="BD237" s="171"/>
      <c r="BE237" s="171"/>
      <c r="BF237" s="171"/>
      <c r="BG237" s="171"/>
    </row>
    <row r="238" spans="1:59" ht="15" customHeight="1" x14ac:dyDescent="0.3">
      <c r="A238" s="172"/>
      <c r="B238" s="172"/>
      <c r="C238" s="172"/>
      <c r="D238" s="173"/>
      <c r="E238" s="173"/>
      <c r="F238" s="173"/>
      <c r="G238" s="173"/>
      <c r="H238" s="173"/>
      <c r="I238" s="174"/>
      <c r="J238" s="175"/>
      <c r="K238" s="176" t="str">
        <f t="shared" si="126"/>
        <v/>
      </c>
      <c r="L238" s="177" t="str">
        <f t="shared" si="127"/>
        <v/>
      </c>
      <c r="M238" s="178" t="str">
        <f t="shared" si="128"/>
        <v/>
      </c>
      <c r="N238" s="44" t="str" cm="1">
        <f t="array" ref="N238">IFERROR(IF(_xlfn.SINGLE(A:A)="","",IF(R238="Beer",SUM(LOOKUP(2,1/(Rates!$B$3:$B$5&lt;=W238)/(Rates!$C$3:$C$5&gt;=W238),Rates!$D$3:$D$5)*(X238/100)*W238),IF(R238="Refreshment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44" t="str">
        <f t="shared" si="129"/>
        <v/>
      </c>
      <c r="P238" s="13"/>
      <c r="Q238" s="179" t="str">
        <f t="shared" si="130"/>
        <v/>
      </c>
      <c r="R238" s="180" t="str">
        <f t="shared" si="131"/>
        <v/>
      </c>
      <c r="S238" s="13" t="str">
        <f>IF(A238="","",IF(R238="Refreshment Beverage",VLOOKUP(VALUE(Q238),Rates!G$15:L$19,2,0),VLOOKUP(VALUE(Q238),Rates!G$4:L$8,2,0)))</f>
        <v/>
      </c>
      <c r="T238" s="13" t="str">
        <f t="shared" si="132"/>
        <v/>
      </c>
      <c r="U238" s="181" t="str">
        <f t="shared" si="133"/>
        <v/>
      </c>
      <c r="V238" s="13" t="str">
        <f t="shared" si="134"/>
        <v/>
      </c>
      <c r="W238" s="13" t="str">
        <f t="shared" si="135"/>
        <v/>
      </c>
      <c r="X238" s="182" t="str">
        <f t="shared" si="136"/>
        <v/>
      </c>
      <c r="Y238" s="183" t="str">
        <f>IF(A:A="","",IF(R238="Refreshment Beverage",VLOOKUP(Q238,Rates!G$15:L$19,6,0)*W238,VLOOKUP(Q238,Rates!G$4:L$12,6,0)*W238))</f>
        <v/>
      </c>
      <c r="Z238" s="183" t="str">
        <f t="shared" si="137"/>
        <v/>
      </c>
      <c r="AA238" s="17">
        <f t="shared" si="125"/>
        <v>0</v>
      </c>
      <c r="AB238" s="177" t="str" cm="1">
        <f t="array" ref="AB238">IF(_xlfn.SINGLE(A:A)="","",IF(R238="Refreshment Beverage","",IF(AND(R238="Beer",Q238=0),SUM(LOOKUP(2,1/(Rates!$B$15:$B$18&lt;=W238)/(Rates!$C$15:$C$18&gt;=W238),Rates!$D$15:$D$18)*W238),VLOOKUP(VALUE(_xlfn.SINGLE(Q:Q)),Rates!A:B,2,0)*W238)))</f>
        <v/>
      </c>
      <c r="AC238" s="177" t="str" cm="1">
        <f t="array" ref="AC238">IF(_xlfn.SINGLE(A:A)="","",IF(R238="Refreshment Beverage","",IF(AND(R238="Beer",Q238=0),SUM(LOOKUP(2,1/(Rates!$B$15:$B$18&lt;=W238)/(Rates!$C$15:$C$18&gt;=W238),Rates!$E$15:$E$18)*W238),VLOOKUP(VALUE(_xlfn.SINGLE(Q:Q)),Rates!A:C,3,0)*W238)))</f>
        <v/>
      </c>
      <c r="AD238" s="168">
        <f>IFERROR(IF(OR(Q238=1,Q238=2,Q238=3,Q238=4),VLOOKUP(Q238,Rates!$A$31:$B$34,2,0)*W238,IF(V238=1,VLOOKUP(U238,'REB BEV MIN MKUP'!B:E,4,0),IF(V238&gt;1,VLOOKUP(VALUE(W238),'REB BEV MIN MKUP'!O:Q,3,0),0))),0)</f>
        <v>0</v>
      </c>
      <c r="AE238" s="177" t="str">
        <f t="shared" si="138"/>
        <v/>
      </c>
      <c r="AF238" s="13" t="str">
        <f t="shared" si="139"/>
        <v/>
      </c>
      <c r="AG238" s="177" t="str">
        <f t="shared" si="140"/>
        <v/>
      </c>
      <c r="AH238" s="184" t="str">
        <f t="shared" si="141"/>
        <v/>
      </c>
      <c r="AI238" s="184" t="str">
        <f>IF(AE:AE="","",IF(R238="Refreshment Beverage",AK238*(Rates!J$19/100),ROUND(SUM(AH238*(Rates!$J$8/100)),4)))</f>
        <v/>
      </c>
      <c r="AJ238" s="183" t="str">
        <f t="shared" si="142"/>
        <v/>
      </c>
      <c r="AK238" s="185" t="str">
        <f t="shared" si="143"/>
        <v/>
      </c>
      <c r="AL238" s="177" t="str">
        <f t="shared" si="144"/>
        <v/>
      </c>
      <c r="AM238" s="13" t="str">
        <f>IF(AS238="","",IF(R238="Refreshment Beverage",ROUND(AS238*Rates!K$19,4),ROUND(AO238*(VLOOKUP(VALUE(Q238),Rates!G$4:L$12,3,0)),4)))</f>
        <v/>
      </c>
      <c r="AN238" s="183" t="str">
        <f>IF(AS238="","",IF(R238="Refreshment Beverage",AS238*(Rates!J$19/100),MAX(AM238,AB238)))</f>
        <v/>
      </c>
      <c r="AO238" s="186" t="str">
        <f t="shared" si="145"/>
        <v/>
      </c>
      <c r="AP238" s="186" t="str">
        <f t="shared" si="146"/>
        <v/>
      </c>
      <c r="AQ238" s="186" t="str">
        <f>IF(AS238="","",IF(R238="Refreshment Beverage",ROUND(SUM(VLOOKUP(Q:Q,Rates!G$15:L$19,3,0)*(AS238-Y238-Z238-AA238)),4),ROUND(SUM(Rates!$K$8*AS238),4)))</f>
        <v/>
      </c>
      <c r="AR238" s="184" t="str">
        <f t="shared" si="147"/>
        <v/>
      </c>
      <c r="AS238" s="185" t="str">
        <f t="shared" si="148"/>
        <v/>
      </c>
      <c r="AT238" s="177" t="str">
        <f t="shared" si="149"/>
        <v/>
      </c>
      <c r="AU238" s="13" t="str">
        <f>IF(AX238="","",IF(R238="Refreshment Beverage",ROUND((BA238-Y238-Z238-AA238)*VLOOKUP(VALUE(Q238),Rates!G$15:L$19,3,0),4),ROUND(AW238*(VLOOKUP(VALUE(Q238),Rates!G:L,3,0)),4)))</f>
        <v/>
      </c>
      <c r="AV238" s="183" t="str">
        <f t="shared" si="150"/>
        <v/>
      </c>
      <c r="AW238" s="186" t="str">
        <f t="shared" si="151"/>
        <v/>
      </c>
      <c r="AX238" s="184" t="str">
        <f t="shared" si="152"/>
        <v/>
      </c>
      <c r="AY238" s="186" t="str">
        <f>IF(AX238="","",IF(R238="Refreshment Beverage",ROUND(SUM(AX238*Rates!K$19),4),ROUND(SUM(AX238*(Rates!J$8/100)),4)))</f>
        <v/>
      </c>
      <c r="AZ238" s="183" t="str">
        <f t="shared" si="153"/>
        <v/>
      </c>
      <c r="BA238" s="185" t="str">
        <f t="shared" si="154"/>
        <v/>
      </c>
      <c r="BD238" s="171"/>
      <c r="BE238" s="171"/>
      <c r="BF238" s="171"/>
      <c r="BG238" s="171"/>
    </row>
    <row r="239" spans="1:59" ht="15" customHeight="1" x14ac:dyDescent="0.3">
      <c r="A239" s="172"/>
      <c r="B239" s="172"/>
      <c r="C239" s="172"/>
      <c r="D239" s="173"/>
      <c r="E239" s="173"/>
      <c r="F239" s="173"/>
      <c r="G239" s="173"/>
      <c r="H239" s="173"/>
      <c r="I239" s="174"/>
      <c r="J239" s="175"/>
      <c r="K239" s="176" t="str">
        <f t="shared" si="126"/>
        <v/>
      </c>
      <c r="L239" s="177" t="str">
        <f t="shared" si="127"/>
        <v/>
      </c>
      <c r="M239" s="178" t="str">
        <f t="shared" si="128"/>
        <v/>
      </c>
      <c r="N239" s="44" t="str" cm="1">
        <f t="array" ref="N239">IFERROR(IF(_xlfn.SINGLE(A:A)="","",IF(R239="Beer",SUM(LOOKUP(2,1/(Rates!$B$3:$B$5&lt;=W239)/(Rates!$C$3:$C$5&gt;=W239),Rates!$D$3:$D$5)*(X239/100)*W239),IF(R239="Refreshment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44" t="str">
        <f t="shared" si="129"/>
        <v/>
      </c>
      <c r="P239" s="13"/>
      <c r="Q239" s="179" t="str">
        <f t="shared" si="130"/>
        <v/>
      </c>
      <c r="R239" s="180" t="str">
        <f t="shared" si="131"/>
        <v/>
      </c>
      <c r="S239" s="13" t="str">
        <f>IF(A239="","",IF(R239="Refreshment Beverage",VLOOKUP(VALUE(Q239),Rates!G$15:L$19,2,0),VLOOKUP(VALUE(Q239),Rates!G$4:L$8,2,0)))</f>
        <v/>
      </c>
      <c r="T239" s="13" t="str">
        <f t="shared" si="132"/>
        <v/>
      </c>
      <c r="U239" s="181" t="str">
        <f t="shared" si="133"/>
        <v/>
      </c>
      <c r="V239" s="13" t="str">
        <f t="shared" si="134"/>
        <v/>
      </c>
      <c r="W239" s="13" t="str">
        <f t="shared" si="135"/>
        <v/>
      </c>
      <c r="X239" s="182" t="str">
        <f t="shared" si="136"/>
        <v/>
      </c>
      <c r="Y239" s="183" t="str">
        <f>IF(A:A="","",IF(R239="Refreshment Beverage",VLOOKUP(Q239,Rates!G$15:L$19,6,0)*W239,VLOOKUP(Q239,Rates!G$4:L$12,6,0)*W239))</f>
        <v/>
      </c>
      <c r="Z239" s="183" t="str">
        <f t="shared" si="137"/>
        <v/>
      </c>
      <c r="AA239" s="17">
        <f t="shared" si="125"/>
        <v>0</v>
      </c>
      <c r="AB239" s="177" t="str" cm="1">
        <f t="array" ref="AB239">IF(_xlfn.SINGLE(A:A)="","",IF(R239="Refreshment Beverage","",IF(AND(R239="Beer",Q239=0),SUM(LOOKUP(2,1/(Rates!$B$15:$B$18&lt;=W239)/(Rates!$C$15:$C$18&gt;=W239),Rates!$D$15:$D$18)*W239),VLOOKUP(VALUE(_xlfn.SINGLE(Q:Q)),Rates!A:B,2,0)*W239)))</f>
        <v/>
      </c>
      <c r="AC239" s="177" t="str" cm="1">
        <f t="array" ref="AC239">IF(_xlfn.SINGLE(A:A)="","",IF(R239="Refreshment Beverage","",IF(AND(R239="Beer",Q239=0),SUM(LOOKUP(2,1/(Rates!$B$15:$B$18&lt;=W239)/(Rates!$C$15:$C$18&gt;=W239),Rates!$E$15:$E$18)*W239),VLOOKUP(VALUE(_xlfn.SINGLE(Q:Q)),Rates!A:C,3,0)*W239)))</f>
        <v/>
      </c>
      <c r="AD239" s="168">
        <f>IFERROR(IF(OR(Q239=1,Q239=2,Q239=3,Q239=4),VLOOKUP(Q239,Rates!$A$31:$B$34,2,0)*W239,IF(V239=1,VLOOKUP(U239,'REB BEV MIN MKUP'!B:E,4,0),IF(V239&gt;1,VLOOKUP(VALUE(W239),'REB BEV MIN MKUP'!O:Q,3,0),0))),0)</f>
        <v>0</v>
      </c>
      <c r="AE239" s="177" t="str">
        <f t="shared" si="138"/>
        <v/>
      </c>
      <c r="AF239" s="13" t="str">
        <f t="shared" si="139"/>
        <v/>
      </c>
      <c r="AG239" s="177" t="str">
        <f t="shared" si="140"/>
        <v/>
      </c>
      <c r="AH239" s="184" t="str">
        <f t="shared" si="141"/>
        <v/>
      </c>
      <c r="AI239" s="184" t="str">
        <f>IF(AE:AE="","",IF(R239="Refreshment Beverage",AK239*(Rates!J$19/100),ROUND(SUM(AH239*(Rates!$J$8/100)),4)))</f>
        <v/>
      </c>
      <c r="AJ239" s="183" t="str">
        <f t="shared" si="142"/>
        <v/>
      </c>
      <c r="AK239" s="185" t="str">
        <f t="shared" si="143"/>
        <v/>
      </c>
      <c r="AL239" s="177" t="str">
        <f t="shared" si="144"/>
        <v/>
      </c>
      <c r="AM239" s="13" t="str">
        <f>IF(AS239="","",IF(R239="Refreshment Beverage",ROUND(AS239*Rates!K$19,4),ROUND(AO239*(VLOOKUP(VALUE(Q239),Rates!G$4:L$12,3,0)),4)))</f>
        <v/>
      </c>
      <c r="AN239" s="183" t="str">
        <f>IF(AS239="","",IF(R239="Refreshment Beverage",AS239*(Rates!J$19/100),MAX(AM239,AB239)))</f>
        <v/>
      </c>
      <c r="AO239" s="186" t="str">
        <f t="shared" si="145"/>
        <v/>
      </c>
      <c r="AP239" s="186" t="str">
        <f t="shared" si="146"/>
        <v/>
      </c>
      <c r="AQ239" s="186" t="str">
        <f>IF(AS239="","",IF(R239="Refreshment Beverage",ROUND(SUM(VLOOKUP(Q:Q,Rates!G$15:L$19,3,0)*(AS239-Y239-Z239-AA239)),4),ROUND(SUM(Rates!$K$8*AS239),4)))</f>
        <v/>
      </c>
      <c r="AR239" s="184" t="str">
        <f t="shared" si="147"/>
        <v/>
      </c>
      <c r="AS239" s="185" t="str">
        <f t="shared" si="148"/>
        <v/>
      </c>
      <c r="AT239" s="177" t="str">
        <f t="shared" si="149"/>
        <v/>
      </c>
      <c r="AU239" s="13" t="str">
        <f>IF(AX239="","",IF(R239="Refreshment Beverage",ROUND((BA239-Y239-Z239-AA239)*VLOOKUP(VALUE(Q239),Rates!G$15:L$19,3,0),4),ROUND(AW239*(VLOOKUP(VALUE(Q239),Rates!G:L,3,0)),4)))</f>
        <v/>
      </c>
      <c r="AV239" s="183" t="str">
        <f t="shared" si="150"/>
        <v/>
      </c>
      <c r="AW239" s="186" t="str">
        <f t="shared" si="151"/>
        <v/>
      </c>
      <c r="AX239" s="184" t="str">
        <f t="shared" si="152"/>
        <v/>
      </c>
      <c r="AY239" s="186" t="str">
        <f>IF(AX239="","",IF(R239="Refreshment Beverage",ROUND(SUM(AX239*Rates!K$19),4),ROUND(SUM(AX239*(Rates!J$8/100)),4)))</f>
        <v/>
      </c>
      <c r="AZ239" s="183" t="str">
        <f t="shared" si="153"/>
        <v/>
      </c>
      <c r="BA239" s="185" t="str">
        <f t="shared" si="154"/>
        <v/>
      </c>
      <c r="BD239" s="171"/>
      <c r="BE239" s="171"/>
      <c r="BF239" s="171"/>
      <c r="BG239" s="171"/>
    </row>
    <row r="240" spans="1:59" ht="15" customHeight="1" x14ac:dyDescent="0.3">
      <c r="A240" s="172"/>
      <c r="B240" s="172"/>
      <c r="C240" s="172"/>
      <c r="D240" s="173"/>
      <c r="E240" s="173"/>
      <c r="F240" s="173"/>
      <c r="G240" s="173"/>
      <c r="H240" s="173"/>
      <c r="I240" s="174"/>
      <c r="J240" s="175"/>
      <c r="K240" s="176" t="str">
        <f t="shared" si="126"/>
        <v/>
      </c>
      <c r="L240" s="177" t="str">
        <f t="shared" si="127"/>
        <v/>
      </c>
      <c r="M240" s="178" t="str">
        <f t="shared" si="128"/>
        <v/>
      </c>
      <c r="N240" s="44" t="str" cm="1">
        <f t="array" ref="N240">IFERROR(IF(_xlfn.SINGLE(A:A)="","",IF(R240="Beer",SUM(LOOKUP(2,1/(Rates!$B$3:$B$5&lt;=W240)/(Rates!$C$3:$C$5&gt;=W240),Rates!$D$3:$D$5)*(X240/100)*W240),IF(R240="Refreshment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44" t="str">
        <f t="shared" si="129"/>
        <v/>
      </c>
      <c r="P240" s="13"/>
      <c r="Q240" s="179" t="str">
        <f t="shared" si="130"/>
        <v/>
      </c>
      <c r="R240" s="180" t="str">
        <f t="shared" si="131"/>
        <v/>
      </c>
      <c r="S240" s="13" t="str">
        <f>IF(A240="","",IF(R240="Refreshment Beverage",VLOOKUP(VALUE(Q240),Rates!G$15:L$19,2,0),VLOOKUP(VALUE(Q240),Rates!G$4:L$8,2,0)))</f>
        <v/>
      </c>
      <c r="T240" s="13" t="str">
        <f t="shared" si="132"/>
        <v/>
      </c>
      <c r="U240" s="181" t="str">
        <f t="shared" si="133"/>
        <v/>
      </c>
      <c r="V240" s="13" t="str">
        <f t="shared" si="134"/>
        <v/>
      </c>
      <c r="W240" s="13" t="str">
        <f t="shared" si="135"/>
        <v/>
      </c>
      <c r="X240" s="182" t="str">
        <f t="shared" si="136"/>
        <v/>
      </c>
      <c r="Y240" s="183" t="str">
        <f>IF(A:A="","",IF(R240="Refreshment Beverage",VLOOKUP(Q240,Rates!G$15:L$19,6,0)*W240,VLOOKUP(Q240,Rates!G$4:L$12,6,0)*W240))</f>
        <v/>
      </c>
      <c r="Z240" s="183" t="str">
        <f t="shared" si="137"/>
        <v/>
      </c>
      <c r="AA240" s="17">
        <f t="shared" si="125"/>
        <v>0</v>
      </c>
      <c r="AB240" s="177" t="str" cm="1">
        <f t="array" ref="AB240">IF(_xlfn.SINGLE(A:A)="","",IF(R240="Refreshment Beverage","",IF(AND(R240="Beer",Q240=0),SUM(LOOKUP(2,1/(Rates!$B$15:$B$18&lt;=W240)/(Rates!$C$15:$C$18&gt;=W240),Rates!$D$15:$D$18)*W240),VLOOKUP(VALUE(_xlfn.SINGLE(Q:Q)),Rates!A:B,2,0)*W240)))</f>
        <v/>
      </c>
      <c r="AC240" s="177" t="str" cm="1">
        <f t="array" ref="AC240">IF(_xlfn.SINGLE(A:A)="","",IF(R240="Refreshment Beverage","",IF(AND(R240="Beer",Q240=0),SUM(LOOKUP(2,1/(Rates!$B$15:$B$18&lt;=W240)/(Rates!$C$15:$C$18&gt;=W240),Rates!$E$15:$E$18)*W240),VLOOKUP(VALUE(_xlfn.SINGLE(Q:Q)),Rates!A:C,3,0)*W240)))</f>
        <v/>
      </c>
      <c r="AD240" s="168">
        <f>IFERROR(IF(OR(Q240=1,Q240=2,Q240=3,Q240=4),VLOOKUP(Q240,Rates!$A$31:$B$34,2,0)*W240,IF(V240=1,VLOOKUP(U240,'REB BEV MIN MKUP'!B:E,4,0),IF(V240&gt;1,VLOOKUP(VALUE(W240),'REB BEV MIN MKUP'!O:Q,3,0),0))),0)</f>
        <v>0</v>
      </c>
      <c r="AE240" s="177" t="str">
        <f t="shared" si="138"/>
        <v/>
      </c>
      <c r="AF240" s="13" t="str">
        <f t="shared" si="139"/>
        <v/>
      </c>
      <c r="AG240" s="177" t="str">
        <f t="shared" si="140"/>
        <v/>
      </c>
      <c r="AH240" s="184" t="str">
        <f t="shared" si="141"/>
        <v/>
      </c>
      <c r="AI240" s="184" t="str">
        <f>IF(AE:AE="","",IF(R240="Refreshment Beverage",AK240*(Rates!J$19/100),ROUND(SUM(AH240*(Rates!$J$8/100)),4)))</f>
        <v/>
      </c>
      <c r="AJ240" s="183" t="str">
        <f t="shared" si="142"/>
        <v/>
      </c>
      <c r="AK240" s="185" t="str">
        <f t="shared" si="143"/>
        <v/>
      </c>
      <c r="AL240" s="177" t="str">
        <f t="shared" si="144"/>
        <v/>
      </c>
      <c r="AM240" s="13" t="str">
        <f>IF(AS240="","",IF(R240="Refreshment Beverage",ROUND(AS240*Rates!K$19,4),ROUND(AO240*(VLOOKUP(VALUE(Q240),Rates!G$4:L$12,3,0)),4)))</f>
        <v/>
      </c>
      <c r="AN240" s="183" t="str">
        <f>IF(AS240="","",IF(R240="Refreshment Beverage",AS240*(Rates!J$19/100),MAX(AM240,AB240)))</f>
        <v/>
      </c>
      <c r="AO240" s="186" t="str">
        <f t="shared" si="145"/>
        <v/>
      </c>
      <c r="AP240" s="186" t="str">
        <f t="shared" si="146"/>
        <v/>
      </c>
      <c r="AQ240" s="186" t="str">
        <f>IF(AS240="","",IF(R240="Refreshment Beverage",ROUND(SUM(VLOOKUP(Q:Q,Rates!G$15:L$19,3,0)*(AS240-Y240-Z240-AA240)),4),ROUND(SUM(Rates!$K$8*AS240),4)))</f>
        <v/>
      </c>
      <c r="AR240" s="184" t="str">
        <f t="shared" si="147"/>
        <v/>
      </c>
      <c r="AS240" s="185" t="str">
        <f t="shared" si="148"/>
        <v/>
      </c>
      <c r="AT240" s="177" t="str">
        <f t="shared" si="149"/>
        <v/>
      </c>
      <c r="AU240" s="13" t="str">
        <f>IF(AX240="","",IF(R240="Refreshment Beverage",ROUND((BA240-Y240-Z240-AA240)*VLOOKUP(VALUE(Q240),Rates!G$15:L$19,3,0),4),ROUND(AW240*(VLOOKUP(VALUE(Q240),Rates!G:L,3,0)),4)))</f>
        <v/>
      </c>
      <c r="AV240" s="183" t="str">
        <f t="shared" si="150"/>
        <v/>
      </c>
      <c r="AW240" s="186" t="str">
        <f t="shared" si="151"/>
        <v/>
      </c>
      <c r="AX240" s="184" t="str">
        <f t="shared" si="152"/>
        <v/>
      </c>
      <c r="AY240" s="186" t="str">
        <f>IF(AX240="","",IF(R240="Refreshment Beverage",ROUND(SUM(AX240*Rates!K$19),4),ROUND(SUM(AX240*(Rates!J$8/100)),4)))</f>
        <v/>
      </c>
      <c r="AZ240" s="183" t="str">
        <f t="shared" si="153"/>
        <v/>
      </c>
      <c r="BA240" s="185" t="str">
        <f t="shared" si="154"/>
        <v/>
      </c>
      <c r="BD240" s="171"/>
      <c r="BE240" s="171"/>
      <c r="BF240" s="171"/>
      <c r="BG240" s="171"/>
    </row>
    <row r="241" spans="1:59" ht="15" customHeight="1" x14ac:dyDescent="0.3">
      <c r="A241" s="172"/>
      <c r="B241" s="172"/>
      <c r="C241" s="172"/>
      <c r="D241" s="173"/>
      <c r="E241" s="173"/>
      <c r="F241" s="173"/>
      <c r="G241" s="173"/>
      <c r="H241" s="173"/>
      <c r="I241" s="174"/>
      <c r="J241" s="175"/>
      <c r="K241" s="176" t="str">
        <f t="shared" si="126"/>
        <v/>
      </c>
      <c r="L241" s="177" t="str">
        <f t="shared" si="127"/>
        <v/>
      </c>
      <c r="M241" s="178" t="str">
        <f t="shared" si="128"/>
        <v/>
      </c>
      <c r="N241" s="44" t="str" cm="1">
        <f t="array" ref="N241">IFERROR(IF(_xlfn.SINGLE(A:A)="","",IF(R241="Beer",SUM(LOOKUP(2,1/(Rates!$B$3:$B$5&lt;=W241)/(Rates!$C$3:$C$5&gt;=W241),Rates!$D$3:$D$5)*(X241/100)*W241),IF(R241="Refreshment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44" t="str">
        <f t="shared" si="129"/>
        <v/>
      </c>
      <c r="P241" s="13"/>
      <c r="Q241" s="179" t="str">
        <f t="shared" si="130"/>
        <v/>
      </c>
      <c r="R241" s="180" t="str">
        <f t="shared" si="131"/>
        <v/>
      </c>
      <c r="S241" s="13" t="str">
        <f>IF(A241="","",IF(R241="Refreshment Beverage",VLOOKUP(VALUE(Q241),Rates!G$15:L$19,2,0),VLOOKUP(VALUE(Q241),Rates!G$4:L$8,2,0)))</f>
        <v/>
      </c>
      <c r="T241" s="13" t="str">
        <f t="shared" si="132"/>
        <v/>
      </c>
      <c r="U241" s="181" t="str">
        <f t="shared" si="133"/>
        <v/>
      </c>
      <c r="V241" s="13" t="str">
        <f t="shared" si="134"/>
        <v/>
      </c>
      <c r="W241" s="13" t="str">
        <f t="shared" si="135"/>
        <v/>
      </c>
      <c r="X241" s="182" t="str">
        <f t="shared" si="136"/>
        <v/>
      </c>
      <c r="Y241" s="183" t="str">
        <f>IF(A:A="","",IF(R241="Refreshment Beverage",VLOOKUP(Q241,Rates!G$15:L$19,6,0)*W241,VLOOKUP(Q241,Rates!G$4:L$12,6,0)*W241))</f>
        <v/>
      </c>
      <c r="Z241" s="183" t="str">
        <f t="shared" si="137"/>
        <v/>
      </c>
      <c r="AA241" s="17">
        <f t="shared" si="125"/>
        <v>0</v>
      </c>
      <c r="AB241" s="177" t="str" cm="1">
        <f t="array" ref="AB241">IF(_xlfn.SINGLE(A:A)="","",IF(R241="Refreshment Beverage","",IF(AND(R241="Beer",Q241=0),SUM(LOOKUP(2,1/(Rates!$B$15:$B$18&lt;=W241)/(Rates!$C$15:$C$18&gt;=W241),Rates!$D$15:$D$18)*W241),VLOOKUP(VALUE(_xlfn.SINGLE(Q:Q)),Rates!A:B,2,0)*W241)))</f>
        <v/>
      </c>
      <c r="AC241" s="177" t="str" cm="1">
        <f t="array" ref="AC241">IF(_xlfn.SINGLE(A:A)="","",IF(R241="Refreshment Beverage","",IF(AND(R241="Beer",Q241=0),SUM(LOOKUP(2,1/(Rates!$B$15:$B$18&lt;=W241)/(Rates!$C$15:$C$18&gt;=W241),Rates!$E$15:$E$18)*W241),VLOOKUP(VALUE(_xlfn.SINGLE(Q:Q)),Rates!A:C,3,0)*W241)))</f>
        <v/>
      </c>
      <c r="AD241" s="168">
        <f>IFERROR(IF(OR(Q241=1,Q241=2,Q241=3,Q241=4),VLOOKUP(Q241,Rates!$A$31:$B$34,2,0)*W241,IF(V241=1,VLOOKUP(U241,'REB BEV MIN MKUP'!B:E,4,0),IF(V241&gt;1,VLOOKUP(VALUE(W241),'REB BEV MIN MKUP'!O:Q,3,0),0))),0)</f>
        <v>0</v>
      </c>
      <c r="AE241" s="177" t="str">
        <f t="shared" si="138"/>
        <v/>
      </c>
      <c r="AF241" s="13" t="str">
        <f t="shared" si="139"/>
        <v/>
      </c>
      <c r="AG241" s="177" t="str">
        <f t="shared" si="140"/>
        <v/>
      </c>
      <c r="AH241" s="184" t="str">
        <f t="shared" si="141"/>
        <v/>
      </c>
      <c r="AI241" s="184" t="str">
        <f>IF(AE:AE="","",IF(R241="Refreshment Beverage",AK241*(Rates!J$19/100),ROUND(SUM(AH241*(Rates!$J$8/100)),4)))</f>
        <v/>
      </c>
      <c r="AJ241" s="183" t="str">
        <f t="shared" si="142"/>
        <v/>
      </c>
      <c r="AK241" s="185" t="str">
        <f t="shared" si="143"/>
        <v/>
      </c>
      <c r="AL241" s="177" t="str">
        <f t="shared" si="144"/>
        <v/>
      </c>
      <c r="AM241" s="13" t="str">
        <f>IF(AS241="","",IF(R241="Refreshment Beverage",ROUND(AS241*Rates!K$19,4),ROUND(AO241*(VLOOKUP(VALUE(Q241),Rates!G$4:L$12,3,0)),4)))</f>
        <v/>
      </c>
      <c r="AN241" s="183" t="str">
        <f>IF(AS241="","",IF(R241="Refreshment Beverage",AS241*(Rates!J$19/100),MAX(AM241,AB241)))</f>
        <v/>
      </c>
      <c r="AO241" s="186" t="str">
        <f t="shared" si="145"/>
        <v/>
      </c>
      <c r="AP241" s="186" t="str">
        <f t="shared" si="146"/>
        <v/>
      </c>
      <c r="AQ241" s="186" t="str">
        <f>IF(AS241="","",IF(R241="Refreshment Beverage",ROUND(SUM(VLOOKUP(Q:Q,Rates!G$15:L$19,3,0)*(AS241-Y241-Z241-AA241)),4),ROUND(SUM(Rates!$K$8*AS241),4)))</f>
        <v/>
      </c>
      <c r="AR241" s="184" t="str">
        <f t="shared" si="147"/>
        <v/>
      </c>
      <c r="AS241" s="185" t="str">
        <f t="shared" si="148"/>
        <v/>
      </c>
      <c r="AT241" s="177" t="str">
        <f t="shared" si="149"/>
        <v/>
      </c>
      <c r="AU241" s="13" t="str">
        <f>IF(AX241="","",IF(R241="Refreshment Beverage",ROUND((BA241-Y241-Z241-AA241)*VLOOKUP(VALUE(Q241),Rates!G$15:L$19,3,0),4),ROUND(AW241*(VLOOKUP(VALUE(Q241),Rates!G:L,3,0)),4)))</f>
        <v/>
      </c>
      <c r="AV241" s="183" t="str">
        <f t="shared" si="150"/>
        <v/>
      </c>
      <c r="AW241" s="186" t="str">
        <f t="shared" si="151"/>
        <v/>
      </c>
      <c r="AX241" s="184" t="str">
        <f t="shared" si="152"/>
        <v/>
      </c>
      <c r="AY241" s="186" t="str">
        <f>IF(AX241="","",IF(R241="Refreshment Beverage",ROUND(SUM(AX241*Rates!K$19),4),ROUND(SUM(AX241*(Rates!J$8/100)),4)))</f>
        <v/>
      </c>
      <c r="AZ241" s="183" t="str">
        <f t="shared" si="153"/>
        <v/>
      </c>
      <c r="BA241" s="185" t="str">
        <f t="shared" si="154"/>
        <v/>
      </c>
      <c r="BD241" s="171"/>
      <c r="BE241" s="171"/>
      <c r="BF241" s="171"/>
      <c r="BG241" s="171"/>
    </row>
    <row r="242" spans="1:59" ht="15" customHeight="1" x14ac:dyDescent="0.3">
      <c r="A242" s="172"/>
      <c r="B242" s="172"/>
      <c r="C242" s="172"/>
      <c r="D242" s="173"/>
      <c r="E242" s="173"/>
      <c r="F242" s="173"/>
      <c r="G242" s="173"/>
      <c r="H242" s="173"/>
      <c r="I242" s="174"/>
      <c r="J242" s="175"/>
      <c r="K242" s="176" t="str">
        <f t="shared" si="126"/>
        <v/>
      </c>
      <c r="L242" s="177" t="str">
        <f t="shared" si="127"/>
        <v/>
      </c>
      <c r="M242" s="178" t="str">
        <f t="shared" si="128"/>
        <v/>
      </c>
      <c r="N242" s="44" t="str" cm="1">
        <f t="array" ref="N242">IFERROR(IF(_xlfn.SINGLE(A:A)="","",IF(R242="Beer",SUM(LOOKUP(2,1/(Rates!$B$3:$B$5&lt;=W242)/(Rates!$C$3:$C$5&gt;=W242),Rates!$D$3:$D$5)*(X242/100)*W242),IF(R242="Refreshment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44" t="str">
        <f t="shared" si="129"/>
        <v/>
      </c>
      <c r="P242" s="13"/>
      <c r="Q242" s="179" t="str">
        <f t="shared" si="130"/>
        <v/>
      </c>
      <c r="R242" s="180" t="str">
        <f t="shared" si="131"/>
        <v/>
      </c>
      <c r="S242" s="13" t="str">
        <f>IF(A242="","",IF(R242="Refreshment Beverage",VLOOKUP(VALUE(Q242),Rates!G$15:L$19,2,0),VLOOKUP(VALUE(Q242),Rates!G$4:L$8,2,0)))</f>
        <v/>
      </c>
      <c r="T242" s="13" t="str">
        <f t="shared" si="132"/>
        <v/>
      </c>
      <c r="U242" s="181" t="str">
        <f t="shared" si="133"/>
        <v/>
      </c>
      <c r="V242" s="13" t="str">
        <f t="shared" si="134"/>
        <v/>
      </c>
      <c r="W242" s="13" t="str">
        <f t="shared" si="135"/>
        <v/>
      </c>
      <c r="X242" s="182" t="str">
        <f t="shared" si="136"/>
        <v/>
      </c>
      <c r="Y242" s="183" t="str">
        <f>IF(A:A="","",IF(R242="Refreshment Beverage",VLOOKUP(Q242,Rates!G$15:L$19,6,0)*W242,VLOOKUP(Q242,Rates!G$4:L$12,6,0)*W242))</f>
        <v/>
      </c>
      <c r="Z242" s="183" t="str">
        <f t="shared" si="137"/>
        <v/>
      </c>
      <c r="AA242" s="17">
        <f t="shared" si="125"/>
        <v>0</v>
      </c>
      <c r="AB242" s="177" t="str" cm="1">
        <f t="array" ref="AB242">IF(_xlfn.SINGLE(A:A)="","",IF(R242="Refreshment Beverage","",IF(AND(R242="Beer",Q242=0),SUM(LOOKUP(2,1/(Rates!$B$15:$B$18&lt;=W242)/(Rates!$C$15:$C$18&gt;=W242),Rates!$D$15:$D$18)*W242),VLOOKUP(VALUE(_xlfn.SINGLE(Q:Q)),Rates!A:B,2,0)*W242)))</f>
        <v/>
      </c>
      <c r="AC242" s="177" t="str" cm="1">
        <f t="array" ref="AC242">IF(_xlfn.SINGLE(A:A)="","",IF(R242="Refreshment Beverage","",IF(AND(R242="Beer",Q242=0),SUM(LOOKUP(2,1/(Rates!$B$15:$B$18&lt;=W242)/(Rates!$C$15:$C$18&gt;=W242),Rates!$E$15:$E$18)*W242),VLOOKUP(VALUE(_xlfn.SINGLE(Q:Q)),Rates!A:C,3,0)*W242)))</f>
        <v/>
      </c>
      <c r="AD242" s="168">
        <f>IFERROR(IF(OR(Q242=1,Q242=2,Q242=3,Q242=4),VLOOKUP(Q242,Rates!$A$31:$B$34,2,0)*W242,IF(V242=1,VLOOKUP(U242,'REB BEV MIN MKUP'!B:E,4,0),IF(V242&gt;1,VLOOKUP(VALUE(W242),'REB BEV MIN MKUP'!O:Q,3,0),0))),0)</f>
        <v>0</v>
      </c>
      <c r="AE242" s="177" t="str">
        <f t="shared" si="138"/>
        <v/>
      </c>
      <c r="AF242" s="13" t="str">
        <f t="shared" si="139"/>
        <v/>
      </c>
      <c r="AG242" s="177" t="str">
        <f t="shared" si="140"/>
        <v/>
      </c>
      <c r="AH242" s="184" t="str">
        <f t="shared" si="141"/>
        <v/>
      </c>
      <c r="AI242" s="184" t="str">
        <f>IF(AE:AE="","",IF(R242="Refreshment Beverage",AK242*(Rates!J$19/100),ROUND(SUM(AH242*(Rates!$J$8/100)),4)))</f>
        <v/>
      </c>
      <c r="AJ242" s="183" t="str">
        <f t="shared" si="142"/>
        <v/>
      </c>
      <c r="AK242" s="185" t="str">
        <f t="shared" si="143"/>
        <v/>
      </c>
      <c r="AL242" s="177" t="str">
        <f t="shared" si="144"/>
        <v/>
      </c>
      <c r="AM242" s="13" t="str">
        <f>IF(AS242="","",IF(R242="Refreshment Beverage",ROUND(AS242*Rates!K$19,4),ROUND(AO242*(VLOOKUP(VALUE(Q242),Rates!G$4:L$12,3,0)),4)))</f>
        <v/>
      </c>
      <c r="AN242" s="183" t="str">
        <f>IF(AS242="","",IF(R242="Refreshment Beverage",AS242*(Rates!J$19/100),MAX(AM242,AB242)))</f>
        <v/>
      </c>
      <c r="AO242" s="186" t="str">
        <f t="shared" si="145"/>
        <v/>
      </c>
      <c r="AP242" s="186" t="str">
        <f t="shared" si="146"/>
        <v/>
      </c>
      <c r="AQ242" s="186" t="str">
        <f>IF(AS242="","",IF(R242="Refreshment Beverage",ROUND(SUM(VLOOKUP(Q:Q,Rates!G$15:L$19,3,0)*(AS242-Y242-Z242-AA242)),4),ROUND(SUM(Rates!$K$8*AS242),4)))</f>
        <v/>
      </c>
      <c r="AR242" s="184" t="str">
        <f t="shared" si="147"/>
        <v/>
      </c>
      <c r="AS242" s="185" t="str">
        <f t="shared" si="148"/>
        <v/>
      </c>
      <c r="AT242" s="177" t="str">
        <f t="shared" si="149"/>
        <v/>
      </c>
      <c r="AU242" s="13" t="str">
        <f>IF(AX242="","",IF(R242="Refreshment Beverage",ROUND((BA242-Y242-Z242-AA242)*VLOOKUP(VALUE(Q242),Rates!G$15:L$19,3,0),4),ROUND(AW242*(VLOOKUP(VALUE(Q242),Rates!G:L,3,0)),4)))</f>
        <v/>
      </c>
      <c r="AV242" s="183" t="str">
        <f t="shared" si="150"/>
        <v/>
      </c>
      <c r="AW242" s="186" t="str">
        <f t="shared" si="151"/>
        <v/>
      </c>
      <c r="AX242" s="184" t="str">
        <f t="shared" si="152"/>
        <v/>
      </c>
      <c r="AY242" s="186" t="str">
        <f>IF(AX242="","",IF(R242="Refreshment Beverage",ROUND(SUM(AX242*Rates!K$19),4),ROUND(SUM(AX242*(Rates!J$8/100)),4)))</f>
        <v/>
      </c>
      <c r="AZ242" s="183" t="str">
        <f t="shared" si="153"/>
        <v/>
      </c>
      <c r="BA242" s="185" t="str">
        <f t="shared" si="154"/>
        <v/>
      </c>
      <c r="BD242" s="171"/>
      <c r="BE242" s="171"/>
      <c r="BF242" s="171"/>
      <c r="BG242" s="171"/>
    </row>
    <row r="243" spans="1:59" ht="15" customHeight="1" x14ac:dyDescent="0.3">
      <c r="A243" s="172"/>
      <c r="B243" s="172"/>
      <c r="C243" s="172"/>
      <c r="D243" s="173"/>
      <c r="E243" s="173"/>
      <c r="F243" s="173"/>
      <c r="G243" s="173"/>
      <c r="H243" s="173"/>
      <c r="I243" s="174"/>
      <c r="J243" s="175"/>
      <c r="K243" s="176" t="str">
        <f t="shared" si="126"/>
        <v/>
      </c>
      <c r="L243" s="177" t="str">
        <f t="shared" si="127"/>
        <v/>
      </c>
      <c r="M243" s="178" t="str">
        <f t="shared" si="128"/>
        <v/>
      </c>
      <c r="N243" s="44" t="str" cm="1">
        <f t="array" ref="N243">IFERROR(IF(_xlfn.SINGLE(A:A)="","",IF(R243="Beer",SUM(LOOKUP(2,1/(Rates!$B$3:$B$5&lt;=W243)/(Rates!$C$3:$C$5&gt;=W243),Rates!$D$3:$D$5)*(X243/100)*W243),IF(R243="Refreshment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44" t="str">
        <f t="shared" si="129"/>
        <v/>
      </c>
      <c r="P243" s="13"/>
      <c r="Q243" s="179" t="str">
        <f t="shared" si="130"/>
        <v/>
      </c>
      <c r="R243" s="180" t="str">
        <f t="shared" si="131"/>
        <v/>
      </c>
      <c r="S243" s="13" t="str">
        <f>IF(A243="","",IF(R243="Refreshment Beverage",VLOOKUP(VALUE(Q243),Rates!G$15:L$19,2,0),VLOOKUP(VALUE(Q243),Rates!G$4:L$8,2,0)))</f>
        <v/>
      </c>
      <c r="T243" s="13" t="str">
        <f t="shared" si="132"/>
        <v/>
      </c>
      <c r="U243" s="181" t="str">
        <f t="shared" si="133"/>
        <v/>
      </c>
      <c r="V243" s="13" t="str">
        <f t="shared" si="134"/>
        <v/>
      </c>
      <c r="W243" s="13" t="str">
        <f t="shared" si="135"/>
        <v/>
      </c>
      <c r="X243" s="182" t="str">
        <f t="shared" si="136"/>
        <v/>
      </c>
      <c r="Y243" s="183" t="str">
        <f>IF(A:A="","",IF(R243="Refreshment Beverage",VLOOKUP(Q243,Rates!G$15:L$19,6,0)*W243,VLOOKUP(Q243,Rates!G$4:L$12,6,0)*W243))</f>
        <v/>
      </c>
      <c r="Z243" s="183" t="str">
        <f t="shared" si="137"/>
        <v/>
      </c>
      <c r="AA243" s="17">
        <f t="shared" si="125"/>
        <v>0</v>
      </c>
      <c r="AB243" s="177" t="str" cm="1">
        <f t="array" ref="AB243">IF(_xlfn.SINGLE(A:A)="","",IF(R243="Refreshment Beverage","",IF(AND(R243="Beer",Q243=0),SUM(LOOKUP(2,1/(Rates!$B$15:$B$18&lt;=W243)/(Rates!$C$15:$C$18&gt;=W243),Rates!$D$15:$D$18)*W243),VLOOKUP(VALUE(_xlfn.SINGLE(Q:Q)),Rates!A:B,2,0)*W243)))</f>
        <v/>
      </c>
      <c r="AC243" s="177" t="str" cm="1">
        <f t="array" ref="AC243">IF(_xlfn.SINGLE(A:A)="","",IF(R243="Refreshment Beverage","",IF(AND(R243="Beer",Q243=0),SUM(LOOKUP(2,1/(Rates!$B$15:$B$18&lt;=W243)/(Rates!$C$15:$C$18&gt;=W243),Rates!$E$15:$E$18)*W243),VLOOKUP(VALUE(_xlfn.SINGLE(Q:Q)),Rates!A:C,3,0)*W243)))</f>
        <v/>
      </c>
      <c r="AD243" s="168">
        <f>IFERROR(IF(OR(Q243=1,Q243=2,Q243=3,Q243=4),VLOOKUP(Q243,Rates!$A$31:$B$34,2,0)*W243,IF(V243=1,VLOOKUP(U243,'REB BEV MIN MKUP'!B:E,4,0),IF(V243&gt;1,VLOOKUP(VALUE(W243),'REB BEV MIN MKUP'!O:Q,3,0),0))),0)</f>
        <v>0</v>
      </c>
      <c r="AE243" s="177" t="str">
        <f t="shared" si="138"/>
        <v/>
      </c>
      <c r="AF243" s="13" t="str">
        <f t="shared" si="139"/>
        <v/>
      </c>
      <c r="AG243" s="177" t="str">
        <f t="shared" si="140"/>
        <v/>
      </c>
      <c r="AH243" s="184" t="str">
        <f t="shared" si="141"/>
        <v/>
      </c>
      <c r="AI243" s="184" t="str">
        <f>IF(AE:AE="","",IF(R243="Refreshment Beverage",AK243*(Rates!J$19/100),ROUND(SUM(AH243*(Rates!$J$8/100)),4)))</f>
        <v/>
      </c>
      <c r="AJ243" s="183" t="str">
        <f t="shared" si="142"/>
        <v/>
      </c>
      <c r="AK243" s="185" t="str">
        <f t="shared" si="143"/>
        <v/>
      </c>
      <c r="AL243" s="177" t="str">
        <f t="shared" si="144"/>
        <v/>
      </c>
      <c r="AM243" s="13" t="str">
        <f>IF(AS243="","",IF(R243="Refreshment Beverage",ROUND(AS243*Rates!K$19,4),ROUND(AO243*(VLOOKUP(VALUE(Q243),Rates!G$4:L$12,3,0)),4)))</f>
        <v/>
      </c>
      <c r="AN243" s="183" t="str">
        <f>IF(AS243="","",IF(R243="Refreshment Beverage",AS243*(Rates!J$19/100),MAX(AM243,AB243)))</f>
        <v/>
      </c>
      <c r="AO243" s="186" t="str">
        <f t="shared" si="145"/>
        <v/>
      </c>
      <c r="AP243" s="186" t="str">
        <f t="shared" si="146"/>
        <v/>
      </c>
      <c r="AQ243" s="186" t="str">
        <f>IF(AS243="","",IF(R243="Refreshment Beverage",ROUND(SUM(VLOOKUP(Q:Q,Rates!G$15:L$19,3,0)*(AS243-Y243-Z243-AA243)),4),ROUND(SUM(Rates!$K$8*AS243),4)))</f>
        <v/>
      </c>
      <c r="AR243" s="184" t="str">
        <f t="shared" si="147"/>
        <v/>
      </c>
      <c r="AS243" s="185" t="str">
        <f t="shared" si="148"/>
        <v/>
      </c>
      <c r="AT243" s="177" t="str">
        <f t="shared" si="149"/>
        <v/>
      </c>
      <c r="AU243" s="13" t="str">
        <f>IF(AX243="","",IF(R243="Refreshment Beverage",ROUND((BA243-Y243-Z243-AA243)*VLOOKUP(VALUE(Q243),Rates!G$15:L$19,3,0),4),ROUND(AW243*(VLOOKUP(VALUE(Q243),Rates!G:L,3,0)),4)))</f>
        <v/>
      </c>
      <c r="AV243" s="183" t="str">
        <f t="shared" si="150"/>
        <v/>
      </c>
      <c r="AW243" s="186" t="str">
        <f t="shared" si="151"/>
        <v/>
      </c>
      <c r="AX243" s="184" t="str">
        <f t="shared" si="152"/>
        <v/>
      </c>
      <c r="AY243" s="186" t="str">
        <f>IF(AX243="","",IF(R243="Refreshment Beverage",ROUND(SUM(AX243*Rates!K$19),4),ROUND(SUM(AX243*(Rates!J$8/100)),4)))</f>
        <v/>
      </c>
      <c r="AZ243" s="183" t="str">
        <f t="shared" si="153"/>
        <v/>
      </c>
      <c r="BA243" s="185" t="str">
        <f t="shared" si="154"/>
        <v/>
      </c>
      <c r="BD243" s="171"/>
      <c r="BE243" s="171"/>
      <c r="BF243" s="171"/>
      <c r="BG243" s="171"/>
    </row>
    <row r="244" spans="1:59" ht="15" customHeight="1" x14ac:dyDescent="0.3">
      <c r="A244" s="172"/>
      <c r="B244" s="172"/>
      <c r="C244" s="172"/>
      <c r="D244" s="173"/>
      <c r="E244" s="173"/>
      <c r="F244" s="173"/>
      <c r="G244" s="173"/>
      <c r="H244" s="173"/>
      <c r="I244" s="174"/>
      <c r="J244" s="175"/>
      <c r="K244" s="176" t="str">
        <f t="shared" si="126"/>
        <v/>
      </c>
      <c r="L244" s="177" t="str">
        <f t="shared" si="127"/>
        <v/>
      </c>
      <c r="M244" s="178" t="str">
        <f t="shared" si="128"/>
        <v/>
      </c>
      <c r="N244" s="44" t="str" cm="1">
        <f t="array" ref="N244">IFERROR(IF(_xlfn.SINGLE(A:A)="","",IF(R244="Beer",SUM(LOOKUP(2,1/(Rates!$B$3:$B$5&lt;=W244)/(Rates!$C$3:$C$5&gt;=W244),Rates!$D$3:$D$5)*(X244/100)*W244),IF(R244="Refreshment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44" t="str">
        <f t="shared" si="129"/>
        <v/>
      </c>
      <c r="P244" s="13"/>
      <c r="Q244" s="179" t="str">
        <f t="shared" si="130"/>
        <v/>
      </c>
      <c r="R244" s="180" t="str">
        <f t="shared" si="131"/>
        <v/>
      </c>
      <c r="S244" s="13" t="str">
        <f>IF(A244="","",IF(R244="Refreshment Beverage",VLOOKUP(VALUE(Q244),Rates!G$15:L$19,2,0),VLOOKUP(VALUE(Q244),Rates!G$4:L$8,2,0)))</f>
        <v/>
      </c>
      <c r="T244" s="13" t="str">
        <f t="shared" si="132"/>
        <v/>
      </c>
      <c r="U244" s="181" t="str">
        <f t="shared" si="133"/>
        <v/>
      </c>
      <c r="V244" s="13" t="str">
        <f t="shared" si="134"/>
        <v/>
      </c>
      <c r="W244" s="13" t="str">
        <f t="shared" si="135"/>
        <v/>
      </c>
      <c r="X244" s="182" t="str">
        <f t="shared" si="136"/>
        <v/>
      </c>
      <c r="Y244" s="183" t="str">
        <f>IF(A:A="","",IF(R244="Refreshment Beverage",VLOOKUP(Q244,Rates!G$15:L$19,6,0)*W244,VLOOKUP(Q244,Rates!G$4:L$12,6,0)*W244))</f>
        <v/>
      </c>
      <c r="Z244" s="183" t="str">
        <f t="shared" si="137"/>
        <v/>
      </c>
      <c r="AA244" s="17">
        <f t="shared" si="125"/>
        <v>0</v>
      </c>
      <c r="AB244" s="177" t="str" cm="1">
        <f t="array" ref="AB244">IF(_xlfn.SINGLE(A:A)="","",IF(R244="Refreshment Beverage","",IF(AND(R244="Beer",Q244=0),SUM(LOOKUP(2,1/(Rates!$B$15:$B$18&lt;=W244)/(Rates!$C$15:$C$18&gt;=W244),Rates!$D$15:$D$18)*W244),VLOOKUP(VALUE(_xlfn.SINGLE(Q:Q)),Rates!A:B,2,0)*W244)))</f>
        <v/>
      </c>
      <c r="AC244" s="177" t="str" cm="1">
        <f t="array" ref="AC244">IF(_xlfn.SINGLE(A:A)="","",IF(R244="Refreshment Beverage","",IF(AND(R244="Beer",Q244=0),SUM(LOOKUP(2,1/(Rates!$B$15:$B$18&lt;=W244)/(Rates!$C$15:$C$18&gt;=W244),Rates!$E$15:$E$18)*W244),VLOOKUP(VALUE(_xlfn.SINGLE(Q:Q)),Rates!A:C,3,0)*W244)))</f>
        <v/>
      </c>
      <c r="AD244" s="168">
        <f>IFERROR(IF(OR(Q244=1,Q244=2,Q244=3,Q244=4),VLOOKUP(Q244,Rates!$A$31:$B$34,2,0)*W244,IF(V244=1,VLOOKUP(U244,'REB BEV MIN MKUP'!B:E,4,0),IF(V244&gt;1,VLOOKUP(VALUE(W244),'REB BEV MIN MKUP'!O:Q,3,0),0))),0)</f>
        <v>0</v>
      </c>
      <c r="AE244" s="177" t="str">
        <f t="shared" si="138"/>
        <v/>
      </c>
      <c r="AF244" s="13" t="str">
        <f t="shared" si="139"/>
        <v/>
      </c>
      <c r="AG244" s="177" t="str">
        <f t="shared" si="140"/>
        <v/>
      </c>
      <c r="AH244" s="184" t="str">
        <f t="shared" si="141"/>
        <v/>
      </c>
      <c r="AI244" s="184" t="str">
        <f>IF(AE:AE="","",IF(R244="Refreshment Beverage",AK244*(Rates!J$19/100),ROUND(SUM(AH244*(Rates!$J$8/100)),4)))</f>
        <v/>
      </c>
      <c r="AJ244" s="183" t="str">
        <f t="shared" si="142"/>
        <v/>
      </c>
      <c r="AK244" s="185" t="str">
        <f t="shared" si="143"/>
        <v/>
      </c>
      <c r="AL244" s="177" t="str">
        <f t="shared" si="144"/>
        <v/>
      </c>
      <c r="AM244" s="13" t="str">
        <f>IF(AS244="","",IF(R244="Refreshment Beverage",ROUND(AS244*Rates!K$19,4),ROUND(AO244*(VLOOKUP(VALUE(Q244),Rates!G$4:L$12,3,0)),4)))</f>
        <v/>
      </c>
      <c r="AN244" s="183" t="str">
        <f>IF(AS244="","",IF(R244="Refreshment Beverage",AS244*(Rates!J$19/100),MAX(AM244,AB244)))</f>
        <v/>
      </c>
      <c r="AO244" s="186" t="str">
        <f t="shared" si="145"/>
        <v/>
      </c>
      <c r="AP244" s="186" t="str">
        <f t="shared" si="146"/>
        <v/>
      </c>
      <c r="AQ244" s="186" t="str">
        <f>IF(AS244="","",IF(R244="Refreshment Beverage",ROUND(SUM(VLOOKUP(Q:Q,Rates!G$15:L$19,3,0)*(AS244-Y244-Z244-AA244)),4),ROUND(SUM(Rates!$K$8*AS244),4)))</f>
        <v/>
      </c>
      <c r="AR244" s="184" t="str">
        <f t="shared" si="147"/>
        <v/>
      </c>
      <c r="AS244" s="185" t="str">
        <f t="shared" si="148"/>
        <v/>
      </c>
      <c r="AT244" s="177" t="str">
        <f t="shared" si="149"/>
        <v/>
      </c>
      <c r="AU244" s="13" t="str">
        <f>IF(AX244="","",IF(R244="Refreshment Beverage",ROUND((BA244-Y244-Z244-AA244)*VLOOKUP(VALUE(Q244),Rates!G$15:L$19,3,0),4),ROUND(AW244*(VLOOKUP(VALUE(Q244),Rates!G:L,3,0)),4)))</f>
        <v/>
      </c>
      <c r="AV244" s="183" t="str">
        <f t="shared" si="150"/>
        <v/>
      </c>
      <c r="AW244" s="186" t="str">
        <f t="shared" si="151"/>
        <v/>
      </c>
      <c r="AX244" s="184" t="str">
        <f t="shared" si="152"/>
        <v/>
      </c>
      <c r="AY244" s="186" t="str">
        <f>IF(AX244="","",IF(R244="Refreshment Beverage",ROUND(SUM(AX244*Rates!K$19),4),ROUND(SUM(AX244*(Rates!J$8/100)),4)))</f>
        <v/>
      </c>
      <c r="AZ244" s="183" t="str">
        <f t="shared" si="153"/>
        <v/>
      </c>
      <c r="BA244" s="185" t="str">
        <f t="shared" si="154"/>
        <v/>
      </c>
      <c r="BD244" s="171"/>
      <c r="BE244" s="171"/>
      <c r="BF244" s="171"/>
      <c r="BG244" s="171"/>
    </row>
    <row r="245" spans="1:59" ht="15" customHeight="1" x14ac:dyDescent="0.3">
      <c r="A245" s="172"/>
      <c r="B245" s="172"/>
      <c r="C245" s="172"/>
      <c r="D245" s="173"/>
      <c r="E245" s="173"/>
      <c r="F245" s="173"/>
      <c r="G245" s="173"/>
      <c r="H245" s="173"/>
      <c r="I245" s="174"/>
      <c r="J245" s="175"/>
      <c r="K245" s="176" t="str">
        <f t="shared" si="126"/>
        <v/>
      </c>
      <c r="L245" s="177" t="str">
        <f t="shared" si="127"/>
        <v/>
      </c>
      <c r="M245" s="178" t="str">
        <f t="shared" si="128"/>
        <v/>
      </c>
      <c r="N245" s="44" t="str" cm="1">
        <f t="array" ref="N245">IFERROR(IF(_xlfn.SINGLE(A:A)="","",IF(R245="Beer",SUM(LOOKUP(2,1/(Rates!$B$3:$B$5&lt;=W245)/(Rates!$C$3:$C$5&gt;=W245),Rates!$D$3:$D$5)*(X245/100)*W245),IF(R245="Refreshment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44" t="str">
        <f t="shared" si="129"/>
        <v/>
      </c>
      <c r="P245" s="13"/>
      <c r="Q245" s="179" t="str">
        <f t="shared" si="130"/>
        <v/>
      </c>
      <c r="R245" s="180" t="str">
        <f t="shared" si="131"/>
        <v/>
      </c>
      <c r="S245" s="13" t="str">
        <f>IF(A245="","",IF(R245="Refreshment Beverage",VLOOKUP(VALUE(Q245),Rates!G$15:L$19,2,0),VLOOKUP(VALUE(Q245),Rates!G$4:L$8,2,0)))</f>
        <v/>
      </c>
      <c r="T245" s="13" t="str">
        <f t="shared" si="132"/>
        <v/>
      </c>
      <c r="U245" s="181" t="str">
        <f t="shared" si="133"/>
        <v/>
      </c>
      <c r="V245" s="13" t="str">
        <f t="shared" si="134"/>
        <v/>
      </c>
      <c r="W245" s="13" t="str">
        <f t="shared" si="135"/>
        <v/>
      </c>
      <c r="X245" s="182" t="str">
        <f t="shared" si="136"/>
        <v/>
      </c>
      <c r="Y245" s="183" t="str">
        <f>IF(A:A="","",IF(R245="Refreshment Beverage",VLOOKUP(Q245,Rates!G$15:L$19,6,0)*W245,VLOOKUP(Q245,Rates!G$4:L$12,6,0)*W245))</f>
        <v/>
      </c>
      <c r="Z245" s="183" t="str">
        <f t="shared" si="137"/>
        <v/>
      </c>
      <c r="AA245" s="17">
        <f t="shared" si="125"/>
        <v>0</v>
      </c>
      <c r="AB245" s="177" t="str" cm="1">
        <f t="array" ref="AB245">IF(_xlfn.SINGLE(A:A)="","",IF(R245="Refreshment Beverage","",IF(AND(R245="Beer",Q245=0),SUM(LOOKUP(2,1/(Rates!$B$15:$B$18&lt;=W245)/(Rates!$C$15:$C$18&gt;=W245),Rates!$D$15:$D$18)*W245),VLOOKUP(VALUE(_xlfn.SINGLE(Q:Q)),Rates!A:B,2,0)*W245)))</f>
        <v/>
      </c>
      <c r="AC245" s="177" t="str" cm="1">
        <f t="array" ref="AC245">IF(_xlfn.SINGLE(A:A)="","",IF(R245="Refreshment Beverage","",IF(AND(R245="Beer",Q245=0),SUM(LOOKUP(2,1/(Rates!$B$15:$B$18&lt;=W245)/(Rates!$C$15:$C$18&gt;=W245),Rates!$E$15:$E$18)*W245),VLOOKUP(VALUE(_xlfn.SINGLE(Q:Q)),Rates!A:C,3,0)*W245)))</f>
        <v/>
      </c>
      <c r="AD245" s="168">
        <f>IFERROR(IF(OR(Q245=1,Q245=2,Q245=3,Q245=4),VLOOKUP(Q245,Rates!$A$31:$B$34,2,0)*W245,IF(V245=1,VLOOKUP(U245,'REB BEV MIN MKUP'!B:E,4,0),IF(V245&gt;1,VLOOKUP(VALUE(W245),'REB BEV MIN MKUP'!O:Q,3,0),0))),0)</f>
        <v>0</v>
      </c>
      <c r="AE245" s="177" t="str">
        <f t="shared" si="138"/>
        <v/>
      </c>
      <c r="AF245" s="13" t="str">
        <f t="shared" si="139"/>
        <v/>
      </c>
      <c r="AG245" s="177" t="str">
        <f t="shared" si="140"/>
        <v/>
      </c>
      <c r="AH245" s="184" t="str">
        <f t="shared" si="141"/>
        <v/>
      </c>
      <c r="AI245" s="184" t="str">
        <f>IF(AE:AE="","",IF(R245="Refreshment Beverage",AK245*(Rates!J$19/100),ROUND(SUM(AH245*(Rates!$J$8/100)),4)))</f>
        <v/>
      </c>
      <c r="AJ245" s="183" t="str">
        <f t="shared" si="142"/>
        <v/>
      </c>
      <c r="AK245" s="185" t="str">
        <f t="shared" si="143"/>
        <v/>
      </c>
      <c r="AL245" s="177" t="str">
        <f t="shared" si="144"/>
        <v/>
      </c>
      <c r="AM245" s="13" t="str">
        <f>IF(AS245="","",IF(R245="Refreshment Beverage",ROUND(AS245*Rates!K$19,4),ROUND(AO245*(VLOOKUP(VALUE(Q245),Rates!G$4:L$12,3,0)),4)))</f>
        <v/>
      </c>
      <c r="AN245" s="183" t="str">
        <f>IF(AS245="","",IF(R245="Refreshment Beverage",AS245*(Rates!J$19/100),MAX(AM245,AB245)))</f>
        <v/>
      </c>
      <c r="AO245" s="186" t="str">
        <f t="shared" si="145"/>
        <v/>
      </c>
      <c r="AP245" s="186" t="str">
        <f t="shared" si="146"/>
        <v/>
      </c>
      <c r="AQ245" s="186" t="str">
        <f>IF(AS245="","",IF(R245="Refreshment Beverage",ROUND(SUM(VLOOKUP(Q:Q,Rates!G$15:L$19,3,0)*(AS245-Y245-Z245-AA245)),4),ROUND(SUM(Rates!$K$8*AS245),4)))</f>
        <v/>
      </c>
      <c r="AR245" s="184" t="str">
        <f t="shared" si="147"/>
        <v/>
      </c>
      <c r="AS245" s="185" t="str">
        <f t="shared" si="148"/>
        <v/>
      </c>
      <c r="AT245" s="177" t="str">
        <f t="shared" si="149"/>
        <v/>
      </c>
      <c r="AU245" s="13" t="str">
        <f>IF(AX245="","",IF(R245="Refreshment Beverage",ROUND((BA245-Y245-Z245-AA245)*VLOOKUP(VALUE(Q245),Rates!G$15:L$19,3,0),4),ROUND(AW245*(VLOOKUP(VALUE(Q245),Rates!G:L,3,0)),4)))</f>
        <v/>
      </c>
      <c r="AV245" s="183" t="str">
        <f t="shared" si="150"/>
        <v/>
      </c>
      <c r="AW245" s="186" t="str">
        <f t="shared" si="151"/>
        <v/>
      </c>
      <c r="AX245" s="184" t="str">
        <f t="shared" si="152"/>
        <v/>
      </c>
      <c r="AY245" s="186" t="str">
        <f>IF(AX245="","",IF(R245="Refreshment Beverage",ROUND(SUM(AX245*Rates!K$19),4),ROUND(SUM(AX245*(Rates!J$8/100)),4)))</f>
        <v/>
      </c>
      <c r="AZ245" s="183" t="str">
        <f t="shared" si="153"/>
        <v/>
      </c>
      <c r="BA245" s="185" t="str">
        <f t="shared" si="154"/>
        <v/>
      </c>
      <c r="BD245" s="171"/>
      <c r="BE245" s="171"/>
      <c r="BF245" s="171"/>
      <c r="BG245" s="171"/>
    </row>
    <row r="246" spans="1:59" ht="15" customHeight="1" x14ac:dyDescent="0.3">
      <c r="A246" s="172"/>
      <c r="B246" s="172"/>
      <c r="C246" s="172"/>
      <c r="D246" s="173"/>
      <c r="E246" s="173"/>
      <c r="F246" s="173"/>
      <c r="G246" s="173"/>
      <c r="H246" s="173"/>
      <c r="I246" s="174"/>
      <c r="J246" s="175"/>
      <c r="K246" s="176" t="str">
        <f t="shared" si="126"/>
        <v/>
      </c>
      <c r="L246" s="177" t="str">
        <f t="shared" si="127"/>
        <v/>
      </c>
      <c r="M246" s="178" t="str">
        <f t="shared" si="128"/>
        <v/>
      </c>
      <c r="N246" s="44" t="str" cm="1">
        <f t="array" ref="N246">IFERROR(IF(_xlfn.SINGLE(A:A)="","",IF(R246="Beer",SUM(LOOKUP(2,1/(Rates!$B$3:$B$5&lt;=W246)/(Rates!$C$3:$C$5&gt;=W246),Rates!$D$3:$D$5)*(X246/100)*W246),IF(R246="Refreshment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44" t="str">
        <f t="shared" si="129"/>
        <v/>
      </c>
      <c r="P246" s="13"/>
      <c r="Q246" s="179" t="str">
        <f t="shared" si="130"/>
        <v/>
      </c>
      <c r="R246" s="180" t="str">
        <f t="shared" si="131"/>
        <v/>
      </c>
      <c r="S246" s="13" t="str">
        <f>IF(A246="","",IF(R246="Refreshment Beverage",VLOOKUP(VALUE(Q246),Rates!G$15:L$19,2,0),VLOOKUP(VALUE(Q246),Rates!G$4:L$8,2,0)))</f>
        <v/>
      </c>
      <c r="T246" s="13" t="str">
        <f t="shared" si="132"/>
        <v/>
      </c>
      <c r="U246" s="181" t="str">
        <f t="shared" si="133"/>
        <v/>
      </c>
      <c r="V246" s="13" t="str">
        <f t="shared" si="134"/>
        <v/>
      </c>
      <c r="W246" s="13" t="str">
        <f t="shared" si="135"/>
        <v/>
      </c>
      <c r="X246" s="182" t="str">
        <f t="shared" si="136"/>
        <v/>
      </c>
      <c r="Y246" s="183" t="str">
        <f>IF(A:A="","",IF(R246="Refreshment Beverage",VLOOKUP(Q246,Rates!G$15:L$19,6,0)*W246,VLOOKUP(Q246,Rates!G$4:L$12,6,0)*W246))</f>
        <v/>
      </c>
      <c r="Z246" s="183" t="str">
        <f t="shared" si="137"/>
        <v/>
      </c>
      <c r="AA246" s="17">
        <f t="shared" si="125"/>
        <v>0</v>
      </c>
      <c r="AB246" s="177" t="str" cm="1">
        <f t="array" ref="AB246">IF(_xlfn.SINGLE(A:A)="","",IF(R246="Refreshment Beverage","",IF(AND(R246="Beer",Q246=0),SUM(LOOKUP(2,1/(Rates!$B$15:$B$18&lt;=W246)/(Rates!$C$15:$C$18&gt;=W246),Rates!$D$15:$D$18)*W246),VLOOKUP(VALUE(_xlfn.SINGLE(Q:Q)),Rates!A:B,2,0)*W246)))</f>
        <v/>
      </c>
      <c r="AC246" s="177" t="str" cm="1">
        <f t="array" ref="AC246">IF(_xlfn.SINGLE(A:A)="","",IF(R246="Refreshment Beverage","",IF(AND(R246="Beer",Q246=0),SUM(LOOKUP(2,1/(Rates!$B$15:$B$18&lt;=W246)/(Rates!$C$15:$C$18&gt;=W246),Rates!$E$15:$E$18)*W246),VLOOKUP(VALUE(_xlfn.SINGLE(Q:Q)),Rates!A:C,3,0)*W246)))</f>
        <v/>
      </c>
      <c r="AD246" s="168">
        <f>IFERROR(IF(OR(Q246=1,Q246=2,Q246=3,Q246=4),VLOOKUP(Q246,Rates!$A$31:$B$34,2,0)*W246,IF(V246=1,VLOOKUP(U246,'REB BEV MIN MKUP'!B:E,4,0),IF(V246&gt;1,VLOOKUP(VALUE(W246),'REB BEV MIN MKUP'!O:Q,3,0),0))),0)</f>
        <v>0</v>
      </c>
      <c r="AE246" s="177" t="str">
        <f t="shared" si="138"/>
        <v/>
      </c>
      <c r="AF246" s="13" t="str">
        <f t="shared" si="139"/>
        <v/>
      </c>
      <c r="AG246" s="177" t="str">
        <f t="shared" si="140"/>
        <v/>
      </c>
      <c r="AH246" s="184" t="str">
        <f t="shared" si="141"/>
        <v/>
      </c>
      <c r="AI246" s="184" t="str">
        <f>IF(AE:AE="","",IF(R246="Refreshment Beverage",AK246*(Rates!J$19/100),ROUND(SUM(AH246*(Rates!$J$8/100)),4)))</f>
        <v/>
      </c>
      <c r="AJ246" s="183" t="str">
        <f t="shared" si="142"/>
        <v/>
      </c>
      <c r="AK246" s="185" t="str">
        <f t="shared" si="143"/>
        <v/>
      </c>
      <c r="AL246" s="177" t="str">
        <f t="shared" si="144"/>
        <v/>
      </c>
      <c r="AM246" s="13" t="str">
        <f>IF(AS246="","",IF(R246="Refreshment Beverage",ROUND(AS246*Rates!K$19,4),ROUND(AO246*(VLOOKUP(VALUE(Q246),Rates!G$4:L$12,3,0)),4)))</f>
        <v/>
      </c>
      <c r="AN246" s="183" t="str">
        <f>IF(AS246="","",IF(R246="Refreshment Beverage",AS246*(Rates!J$19/100),MAX(AM246,AB246)))</f>
        <v/>
      </c>
      <c r="AO246" s="186" t="str">
        <f t="shared" si="145"/>
        <v/>
      </c>
      <c r="AP246" s="186" t="str">
        <f t="shared" si="146"/>
        <v/>
      </c>
      <c r="AQ246" s="186" t="str">
        <f>IF(AS246="","",IF(R246="Refreshment Beverage",ROUND(SUM(VLOOKUP(Q:Q,Rates!G$15:L$19,3,0)*(AS246-Y246-Z246-AA246)),4),ROUND(SUM(Rates!$K$8*AS246),4)))</f>
        <v/>
      </c>
      <c r="AR246" s="184" t="str">
        <f t="shared" si="147"/>
        <v/>
      </c>
      <c r="AS246" s="185" t="str">
        <f t="shared" si="148"/>
        <v/>
      </c>
      <c r="AT246" s="177" t="str">
        <f t="shared" si="149"/>
        <v/>
      </c>
      <c r="AU246" s="13" t="str">
        <f>IF(AX246="","",IF(R246="Refreshment Beverage",ROUND((BA246-Y246-Z246-AA246)*VLOOKUP(VALUE(Q246),Rates!G$15:L$19,3,0),4),ROUND(AW246*(VLOOKUP(VALUE(Q246),Rates!G:L,3,0)),4)))</f>
        <v/>
      </c>
      <c r="AV246" s="183" t="str">
        <f t="shared" si="150"/>
        <v/>
      </c>
      <c r="AW246" s="186" t="str">
        <f t="shared" si="151"/>
        <v/>
      </c>
      <c r="AX246" s="184" t="str">
        <f t="shared" si="152"/>
        <v/>
      </c>
      <c r="AY246" s="186" t="str">
        <f>IF(AX246="","",IF(R246="Refreshment Beverage",ROUND(SUM(AX246*Rates!K$19),4),ROUND(SUM(AX246*(Rates!J$8/100)),4)))</f>
        <v/>
      </c>
      <c r="AZ246" s="183" t="str">
        <f t="shared" si="153"/>
        <v/>
      </c>
      <c r="BA246" s="185" t="str">
        <f t="shared" si="154"/>
        <v/>
      </c>
      <c r="BD246" s="171"/>
      <c r="BE246" s="171"/>
      <c r="BF246" s="171"/>
      <c r="BG246" s="171"/>
    </row>
    <row r="247" spans="1:59" ht="15" customHeight="1" x14ac:dyDescent="0.3">
      <c r="A247" s="172"/>
      <c r="B247" s="172"/>
      <c r="C247" s="172"/>
      <c r="D247" s="173"/>
      <c r="E247" s="173"/>
      <c r="F247" s="173"/>
      <c r="G247" s="173"/>
      <c r="H247" s="173"/>
      <c r="I247" s="174"/>
      <c r="J247" s="175"/>
      <c r="K247" s="176" t="str">
        <f t="shared" si="126"/>
        <v/>
      </c>
      <c r="L247" s="177" t="str">
        <f t="shared" si="127"/>
        <v/>
      </c>
      <c r="M247" s="178" t="str">
        <f t="shared" si="128"/>
        <v/>
      </c>
      <c r="N247" s="44" t="str" cm="1">
        <f t="array" ref="N247">IFERROR(IF(_xlfn.SINGLE(A:A)="","",IF(R247="Beer",SUM(LOOKUP(2,1/(Rates!$B$3:$B$5&lt;=W247)/(Rates!$C$3:$C$5&gt;=W247),Rates!$D$3:$D$5)*(X247/100)*W247),IF(R247="Refreshment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44" t="str">
        <f t="shared" si="129"/>
        <v/>
      </c>
      <c r="P247" s="13"/>
      <c r="Q247" s="179" t="str">
        <f t="shared" si="130"/>
        <v/>
      </c>
      <c r="R247" s="180" t="str">
        <f t="shared" si="131"/>
        <v/>
      </c>
      <c r="S247" s="13" t="str">
        <f>IF(A247="","",IF(R247="Refreshment Beverage",VLOOKUP(VALUE(Q247),Rates!G$15:L$19,2,0),VLOOKUP(VALUE(Q247),Rates!G$4:L$8,2,0)))</f>
        <v/>
      </c>
      <c r="T247" s="13" t="str">
        <f t="shared" si="132"/>
        <v/>
      </c>
      <c r="U247" s="181" t="str">
        <f t="shared" si="133"/>
        <v/>
      </c>
      <c r="V247" s="13" t="str">
        <f t="shared" si="134"/>
        <v/>
      </c>
      <c r="W247" s="13" t="str">
        <f t="shared" si="135"/>
        <v/>
      </c>
      <c r="X247" s="182" t="str">
        <f t="shared" si="136"/>
        <v/>
      </c>
      <c r="Y247" s="183" t="str">
        <f>IF(A:A="","",IF(R247="Refreshment Beverage",VLOOKUP(Q247,Rates!G$15:L$19,6,0)*W247,VLOOKUP(Q247,Rates!G$4:L$12,6,0)*W247))</f>
        <v/>
      </c>
      <c r="Z247" s="183" t="str">
        <f t="shared" si="137"/>
        <v/>
      </c>
      <c r="AA247" s="17">
        <f t="shared" si="125"/>
        <v>0</v>
      </c>
      <c r="AB247" s="177" t="str" cm="1">
        <f t="array" ref="AB247">IF(_xlfn.SINGLE(A:A)="","",IF(R247="Refreshment Beverage","",IF(AND(R247="Beer",Q247=0),SUM(LOOKUP(2,1/(Rates!$B$15:$B$18&lt;=W247)/(Rates!$C$15:$C$18&gt;=W247),Rates!$D$15:$D$18)*W247),VLOOKUP(VALUE(_xlfn.SINGLE(Q:Q)),Rates!A:B,2,0)*W247)))</f>
        <v/>
      </c>
      <c r="AC247" s="177" t="str" cm="1">
        <f t="array" ref="AC247">IF(_xlfn.SINGLE(A:A)="","",IF(R247="Refreshment Beverage","",IF(AND(R247="Beer",Q247=0),SUM(LOOKUP(2,1/(Rates!$B$15:$B$18&lt;=W247)/(Rates!$C$15:$C$18&gt;=W247),Rates!$E$15:$E$18)*W247),VLOOKUP(VALUE(_xlfn.SINGLE(Q:Q)),Rates!A:C,3,0)*W247)))</f>
        <v/>
      </c>
      <c r="AD247" s="168">
        <f>IFERROR(IF(OR(Q247=1,Q247=2,Q247=3,Q247=4),VLOOKUP(Q247,Rates!$A$31:$B$34,2,0)*W247,IF(V247=1,VLOOKUP(U247,'REB BEV MIN MKUP'!B:E,4,0),IF(V247&gt;1,VLOOKUP(VALUE(W247),'REB BEV MIN MKUP'!O:Q,3,0),0))),0)</f>
        <v>0</v>
      </c>
      <c r="AE247" s="177" t="str">
        <f t="shared" si="138"/>
        <v/>
      </c>
      <c r="AF247" s="13" t="str">
        <f t="shared" si="139"/>
        <v/>
      </c>
      <c r="AG247" s="177" t="str">
        <f t="shared" si="140"/>
        <v/>
      </c>
      <c r="AH247" s="184" t="str">
        <f t="shared" si="141"/>
        <v/>
      </c>
      <c r="AI247" s="184" t="str">
        <f>IF(AE:AE="","",IF(R247="Refreshment Beverage",AK247*(Rates!J$19/100),ROUND(SUM(AH247*(Rates!$J$8/100)),4)))</f>
        <v/>
      </c>
      <c r="AJ247" s="183" t="str">
        <f t="shared" si="142"/>
        <v/>
      </c>
      <c r="AK247" s="185" t="str">
        <f t="shared" si="143"/>
        <v/>
      </c>
      <c r="AL247" s="177" t="str">
        <f t="shared" si="144"/>
        <v/>
      </c>
      <c r="AM247" s="13" t="str">
        <f>IF(AS247="","",IF(R247="Refreshment Beverage",ROUND(AS247*Rates!K$19,4),ROUND(AO247*(VLOOKUP(VALUE(Q247),Rates!G$4:L$12,3,0)),4)))</f>
        <v/>
      </c>
      <c r="AN247" s="183" t="str">
        <f>IF(AS247="","",IF(R247="Refreshment Beverage",AS247*(Rates!J$19/100),MAX(AM247,AB247)))</f>
        <v/>
      </c>
      <c r="AO247" s="186" t="str">
        <f t="shared" si="145"/>
        <v/>
      </c>
      <c r="AP247" s="186" t="str">
        <f t="shared" si="146"/>
        <v/>
      </c>
      <c r="AQ247" s="186" t="str">
        <f>IF(AS247="","",IF(R247="Refreshment Beverage",ROUND(SUM(VLOOKUP(Q:Q,Rates!G$15:L$19,3,0)*(AS247-Y247-Z247-AA247)),4),ROUND(SUM(Rates!$K$8*AS247),4)))</f>
        <v/>
      </c>
      <c r="AR247" s="184" t="str">
        <f t="shared" si="147"/>
        <v/>
      </c>
      <c r="AS247" s="185" t="str">
        <f t="shared" si="148"/>
        <v/>
      </c>
      <c r="AT247" s="177" t="str">
        <f t="shared" si="149"/>
        <v/>
      </c>
      <c r="AU247" s="13" t="str">
        <f>IF(AX247="","",IF(R247="Refreshment Beverage",ROUND((BA247-Y247-Z247-AA247)*VLOOKUP(VALUE(Q247),Rates!G$15:L$19,3,0),4),ROUND(AW247*(VLOOKUP(VALUE(Q247),Rates!G:L,3,0)),4)))</f>
        <v/>
      </c>
      <c r="AV247" s="183" t="str">
        <f t="shared" si="150"/>
        <v/>
      </c>
      <c r="AW247" s="186" t="str">
        <f t="shared" si="151"/>
        <v/>
      </c>
      <c r="AX247" s="184" t="str">
        <f t="shared" si="152"/>
        <v/>
      </c>
      <c r="AY247" s="186" t="str">
        <f>IF(AX247="","",IF(R247="Refreshment Beverage",ROUND(SUM(AX247*Rates!K$19),4),ROUND(SUM(AX247*(Rates!J$8/100)),4)))</f>
        <v/>
      </c>
      <c r="AZ247" s="183" t="str">
        <f t="shared" si="153"/>
        <v/>
      </c>
      <c r="BA247" s="185" t="str">
        <f t="shared" si="154"/>
        <v/>
      </c>
      <c r="BD247" s="171"/>
      <c r="BE247" s="171"/>
      <c r="BF247" s="171"/>
      <c r="BG247" s="171"/>
    </row>
    <row r="248" spans="1:59" ht="15" customHeight="1" x14ac:dyDescent="0.3">
      <c r="A248" s="172"/>
      <c r="B248" s="172"/>
      <c r="C248" s="172"/>
      <c r="D248" s="173"/>
      <c r="E248" s="173"/>
      <c r="F248" s="173"/>
      <c r="G248" s="173"/>
      <c r="H248" s="173"/>
      <c r="I248" s="174"/>
      <c r="J248" s="175"/>
      <c r="K248" s="176" t="str">
        <f t="shared" si="126"/>
        <v/>
      </c>
      <c r="L248" s="177" t="str">
        <f t="shared" si="127"/>
        <v/>
      </c>
      <c r="M248" s="178" t="str">
        <f t="shared" si="128"/>
        <v/>
      </c>
      <c r="N248" s="44" t="str" cm="1">
        <f t="array" ref="N248">IFERROR(IF(_xlfn.SINGLE(A:A)="","",IF(R248="Beer",SUM(LOOKUP(2,1/(Rates!$B$3:$B$5&lt;=W248)/(Rates!$C$3:$C$5&gt;=W248),Rates!$D$3:$D$5)*(X248/100)*W248),IF(R248="Refreshment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44" t="str">
        <f t="shared" si="129"/>
        <v/>
      </c>
      <c r="P248" s="13"/>
      <c r="Q248" s="179" t="str">
        <f t="shared" si="130"/>
        <v/>
      </c>
      <c r="R248" s="180" t="str">
        <f t="shared" si="131"/>
        <v/>
      </c>
      <c r="S248" s="13" t="str">
        <f>IF(A248="","",IF(R248="Refreshment Beverage",VLOOKUP(VALUE(Q248),Rates!G$15:L$19,2,0),VLOOKUP(VALUE(Q248),Rates!G$4:L$8,2,0)))</f>
        <v/>
      </c>
      <c r="T248" s="13" t="str">
        <f t="shared" si="132"/>
        <v/>
      </c>
      <c r="U248" s="181" t="str">
        <f t="shared" si="133"/>
        <v/>
      </c>
      <c r="V248" s="13" t="str">
        <f t="shared" si="134"/>
        <v/>
      </c>
      <c r="W248" s="13" t="str">
        <f t="shared" si="135"/>
        <v/>
      </c>
      <c r="X248" s="182" t="str">
        <f t="shared" si="136"/>
        <v/>
      </c>
      <c r="Y248" s="183" t="str">
        <f>IF(A:A="","",IF(R248="Refreshment Beverage",VLOOKUP(Q248,Rates!G$15:L$19,6,0)*W248,VLOOKUP(Q248,Rates!G$4:L$12,6,0)*W248))</f>
        <v/>
      </c>
      <c r="Z248" s="183" t="str">
        <f t="shared" si="137"/>
        <v/>
      </c>
      <c r="AA248" s="17">
        <f t="shared" si="125"/>
        <v>0</v>
      </c>
      <c r="AB248" s="177" t="str" cm="1">
        <f t="array" ref="AB248">IF(_xlfn.SINGLE(A:A)="","",IF(R248="Refreshment Beverage","",IF(AND(R248="Beer",Q248=0),SUM(LOOKUP(2,1/(Rates!$B$15:$B$18&lt;=W248)/(Rates!$C$15:$C$18&gt;=W248),Rates!$D$15:$D$18)*W248),VLOOKUP(VALUE(_xlfn.SINGLE(Q:Q)),Rates!A:B,2,0)*W248)))</f>
        <v/>
      </c>
      <c r="AC248" s="177" t="str" cm="1">
        <f t="array" ref="AC248">IF(_xlfn.SINGLE(A:A)="","",IF(R248="Refreshment Beverage","",IF(AND(R248="Beer",Q248=0),SUM(LOOKUP(2,1/(Rates!$B$15:$B$18&lt;=W248)/(Rates!$C$15:$C$18&gt;=W248),Rates!$E$15:$E$18)*W248),VLOOKUP(VALUE(_xlfn.SINGLE(Q:Q)),Rates!A:C,3,0)*W248)))</f>
        <v/>
      </c>
      <c r="AD248" s="168">
        <f>IFERROR(IF(OR(Q248=1,Q248=2,Q248=3,Q248=4),VLOOKUP(Q248,Rates!$A$31:$B$34,2,0)*W248,IF(V248=1,VLOOKUP(U248,'REB BEV MIN MKUP'!B:E,4,0),IF(V248&gt;1,VLOOKUP(VALUE(W248),'REB BEV MIN MKUP'!O:Q,3,0),0))),0)</f>
        <v>0</v>
      </c>
      <c r="AE248" s="177" t="str">
        <f t="shared" si="138"/>
        <v/>
      </c>
      <c r="AF248" s="13" t="str">
        <f t="shared" si="139"/>
        <v/>
      </c>
      <c r="AG248" s="177" t="str">
        <f t="shared" si="140"/>
        <v/>
      </c>
      <c r="AH248" s="184" t="str">
        <f t="shared" si="141"/>
        <v/>
      </c>
      <c r="AI248" s="184" t="str">
        <f>IF(AE:AE="","",IF(R248="Refreshment Beverage",AK248*(Rates!J$19/100),ROUND(SUM(AH248*(Rates!$J$8/100)),4)))</f>
        <v/>
      </c>
      <c r="AJ248" s="183" t="str">
        <f t="shared" si="142"/>
        <v/>
      </c>
      <c r="AK248" s="185" t="str">
        <f t="shared" si="143"/>
        <v/>
      </c>
      <c r="AL248" s="177" t="str">
        <f t="shared" si="144"/>
        <v/>
      </c>
      <c r="AM248" s="13" t="str">
        <f>IF(AS248="","",IF(R248="Refreshment Beverage",ROUND(AS248*Rates!K$19,4),ROUND(AO248*(VLOOKUP(VALUE(Q248),Rates!G$4:L$12,3,0)),4)))</f>
        <v/>
      </c>
      <c r="AN248" s="183" t="str">
        <f>IF(AS248="","",IF(R248="Refreshment Beverage",AS248*(Rates!J$19/100),MAX(AM248,AB248)))</f>
        <v/>
      </c>
      <c r="AO248" s="186" t="str">
        <f t="shared" si="145"/>
        <v/>
      </c>
      <c r="AP248" s="186" t="str">
        <f t="shared" si="146"/>
        <v/>
      </c>
      <c r="AQ248" s="186" t="str">
        <f>IF(AS248="","",IF(R248="Refreshment Beverage",ROUND(SUM(VLOOKUP(Q:Q,Rates!G$15:L$19,3,0)*(AS248-Y248-Z248-AA248)),4),ROUND(SUM(Rates!$K$8*AS248),4)))</f>
        <v/>
      </c>
      <c r="AR248" s="184" t="str">
        <f t="shared" si="147"/>
        <v/>
      </c>
      <c r="AS248" s="185" t="str">
        <f t="shared" si="148"/>
        <v/>
      </c>
      <c r="AT248" s="177" t="str">
        <f t="shared" si="149"/>
        <v/>
      </c>
      <c r="AU248" s="13" t="str">
        <f>IF(AX248="","",IF(R248="Refreshment Beverage",ROUND((BA248-Y248-Z248-AA248)*VLOOKUP(VALUE(Q248),Rates!G$15:L$19,3,0),4),ROUND(AW248*(VLOOKUP(VALUE(Q248),Rates!G:L,3,0)),4)))</f>
        <v/>
      </c>
      <c r="AV248" s="183" t="str">
        <f t="shared" si="150"/>
        <v/>
      </c>
      <c r="AW248" s="186" t="str">
        <f t="shared" si="151"/>
        <v/>
      </c>
      <c r="AX248" s="184" t="str">
        <f t="shared" si="152"/>
        <v/>
      </c>
      <c r="AY248" s="186" t="str">
        <f>IF(AX248="","",IF(R248="Refreshment Beverage",ROUND(SUM(AX248*Rates!K$19),4),ROUND(SUM(AX248*(Rates!J$8/100)),4)))</f>
        <v/>
      </c>
      <c r="AZ248" s="183" t="str">
        <f t="shared" si="153"/>
        <v/>
      </c>
      <c r="BA248" s="185" t="str">
        <f t="shared" si="154"/>
        <v/>
      </c>
      <c r="BD248" s="171"/>
      <c r="BE248" s="171"/>
      <c r="BF248" s="171"/>
      <c r="BG248" s="171"/>
    </row>
    <row r="249" spans="1:59" ht="15" customHeight="1" x14ac:dyDescent="0.3">
      <c r="A249" s="172"/>
      <c r="B249" s="172"/>
      <c r="C249" s="172"/>
      <c r="D249" s="173"/>
      <c r="E249" s="173"/>
      <c r="F249" s="173"/>
      <c r="G249" s="173"/>
      <c r="H249" s="173"/>
      <c r="I249" s="174"/>
      <c r="J249" s="175"/>
      <c r="K249" s="176" t="str">
        <f t="shared" si="126"/>
        <v/>
      </c>
      <c r="L249" s="177" t="str">
        <f t="shared" si="127"/>
        <v/>
      </c>
      <c r="M249" s="178" t="str">
        <f t="shared" si="128"/>
        <v/>
      </c>
      <c r="N249" s="44" t="str" cm="1">
        <f t="array" ref="N249">IFERROR(IF(_xlfn.SINGLE(A:A)="","",IF(R249="Beer",SUM(LOOKUP(2,1/(Rates!$B$3:$B$5&lt;=W249)/(Rates!$C$3:$C$5&gt;=W249),Rates!$D$3:$D$5)*(X249/100)*W249),IF(R249="Refreshment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44" t="str">
        <f t="shared" si="129"/>
        <v/>
      </c>
      <c r="P249" s="13"/>
      <c r="Q249" s="179" t="str">
        <f t="shared" si="130"/>
        <v/>
      </c>
      <c r="R249" s="180" t="str">
        <f t="shared" si="131"/>
        <v/>
      </c>
      <c r="S249" s="13" t="str">
        <f>IF(A249="","",IF(R249="Refreshment Beverage",VLOOKUP(VALUE(Q249),Rates!G$15:L$19,2,0),VLOOKUP(VALUE(Q249),Rates!G$4:L$8,2,0)))</f>
        <v/>
      </c>
      <c r="T249" s="13" t="str">
        <f t="shared" si="132"/>
        <v/>
      </c>
      <c r="U249" s="181" t="str">
        <f t="shared" si="133"/>
        <v/>
      </c>
      <c r="V249" s="13" t="str">
        <f t="shared" si="134"/>
        <v/>
      </c>
      <c r="W249" s="13" t="str">
        <f t="shared" si="135"/>
        <v/>
      </c>
      <c r="X249" s="182" t="str">
        <f t="shared" si="136"/>
        <v/>
      </c>
      <c r="Y249" s="183" t="str">
        <f>IF(A:A="","",IF(R249="Refreshment Beverage",VLOOKUP(Q249,Rates!G$15:L$19,6,0)*W249,VLOOKUP(Q249,Rates!G$4:L$12,6,0)*W249))</f>
        <v/>
      </c>
      <c r="Z249" s="183" t="str">
        <f t="shared" si="137"/>
        <v/>
      </c>
      <c r="AA249" s="17">
        <f t="shared" si="125"/>
        <v>0</v>
      </c>
      <c r="AB249" s="177" t="str" cm="1">
        <f t="array" ref="AB249">IF(_xlfn.SINGLE(A:A)="","",IF(R249="Refreshment Beverage","",IF(AND(R249="Beer",Q249=0),SUM(LOOKUP(2,1/(Rates!$B$15:$B$18&lt;=W249)/(Rates!$C$15:$C$18&gt;=W249),Rates!$D$15:$D$18)*W249),VLOOKUP(VALUE(_xlfn.SINGLE(Q:Q)),Rates!A:B,2,0)*W249)))</f>
        <v/>
      </c>
      <c r="AC249" s="177" t="str" cm="1">
        <f t="array" ref="AC249">IF(_xlfn.SINGLE(A:A)="","",IF(R249="Refreshment Beverage","",IF(AND(R249="Beer",Q249=0),SUM(LOOKUP(2,1/(Rates!$B$15:$B$18&lt;=W249)/(Rates!$C$15:$C$18&gt;=W249),Rates!$E$15:$E$18)*W249),VLOOKUP(VALUE(_xlfn.SINGLE(Q:Q)),Rates!A:C,3,0)*W249)))</f>
        <v/>
      </c>
      <c r="AD249" s="168">
        <f>IFERROR(IF(OR(Q249=1,Q249=2,Q249=3,Q249=4),VLOOKUP(Q249,Rates!$A$31:$B$34,2,0)*W249,IF(V249=1,VLOOKUP(U249,'REB BEV MIN MKUP'!B:E,4,0),IF(V249&gt;1,VLOOKUP(VALUE(W249),'REB BEV MIN MKUP'!O:Q,3,0),0))),0)</f>
        <v>0</v>
      </c>
      <c r="AE249" s="177" t="str">
        <f t="shared" si="138"/>
        <v/>
      </c>
      <c r="AF249" s="13" t="str">
        <f t="shared" si="139"/>
        <v/>
      </c>
      <c r="AG249" s="177" t="str">
        <f t="shared" si="140"/>
        <v/>
      </c>
      <c r="AH249" s="184" t="str">
        <f t="shared" si="141"/>
        <v/>
      </c>
      <c r="AI249" s="184" t="str">
        <f>IF(AE:AE="","",IF(R249="Refreshment Beverage",AK249*(Rates!J$19/100),ROUND(SUM(AH249*(Rates!$J$8/100)),4)))</f>
        <v/>
      </c>
      <c r="AJ249" s="183" t="str">
        <f t="shared" si="142"/>
        <v/>
      </c>
      <c r="AK249" s="185" t="str">
        <f t="shared" si="143"/>
        <v/>
      </c>
      <c r="AL249" s="177" t="str">
        <f t="shared" si="144"/>
        <v/>
      </c>
      <c r="AM249" s="13" t="str">
        <f>IF(AS249="","",IF(R249="Refreshment Beverage",ROUND(AS249*Rates!K$19,4),ROUND(AO249*(VLOOKUP(VALUE(Q249),Rates!G$4:L$12,3,0)),4)))</f>
        <v/>
      </c>
      <c r="AN249" s="183" t="str">
        <f>IF(AS249="","",IF(R249="Refreshment Beverage",AS249*(Rates!J$19/100),MAX(AM249,AB249)))</f>
        <v/>
      </c>
      <c r="AO249" s="186" t="str">
        <f t="shared" si="145"/>
        <v/>
      </c>
      <c r="AP249" s="186" t="str">
        <f t="shared" si="146"/>
        <v/>
      </c>
      <c r="AQ249" s="186" t="str">
        <f>IF(AS249="","",IF(R249="Refreshment Beverage",ROUND(SUM(VLOOKUP(Q:Q,Rates!G$15:L$19,3,0)*(AS249-Y249-Z249-AA249)),4),ROUND(SUM(Rates!$K$8*AS249),4)))</f>
        <v/>
      </c>
      <c r="AR249" s="184" t="str">
        <f t="shared" si="147"/>
        <v/>
      </c>
      <c r="AS249" s="185" t="str">
        <f t="shared" si="148"/>
        <v/>
      </c>
      <c r="AT249" s="177" t="str">
        <f t="shared" si="149"/>
        <v/>
      </c>
      <c r="AU249" s="13" t="str">
        <f>IF(AX249="","",IF(R249="Refreshment Beverage",ROUND((BA249-Y249-Z249-AA249)*VLOOKUP(VALUE(Q249),Rates!G$15:L$19,3,0),4),ROUND(AW249*(VLOOKUP(VALUE(Q249),Rates!G:L,3,0)),4)))</f>
        <v/>
      </c>
      <c r="AV249" s="183" t="str">
        <f t="shared" si="150"/>
        <v/>
      </c>
      <c r="AW249" s="186" t="str">
        <f t="shared" si="151"/>
        <v/>
      </c>
      <c r="AX249" s="184" t="str">
        <f t="shared" si="152"/>
        <v/>
      </c>
      <c r="AY249" s="186" t="str">
        <f>IF(AX249="","",IF(R249="Refreshment Beverage",ROUND(SUM(AX249*Rates!K$19),4),ROUND(SUM(AX249*(Rates!J$8/100)),4)))</f>
        <v/>
      </c>
      <c r="AZ249" s="183" t="str">
        <f t="shared" si="153"/>
        <v/>
      </c>
      <c r="BA249" s="185" t="str">
        <f t="shared" si="154"/>
        <v/>
      </c>
      <c r="BD249" s="171"/>
      <c r="BE249" s="171"/>
      <c r="BF249" s="171"/>
      <c r="BG249" s="171"/>
    </row>
    <row r="250" spans="1:59" ht="15" customHeight="1" x14ac:dyDescent="0.3">
      <c r="A250" s="172"/>
      <c r="B250" s="172"/>
      <c r="C250" s="172"/>
      <c r="D250" s="173"/>
      <c r="E250" s="173"/>
      <c r="F250" s="173"/>
      <c r="G250" s="173"/>
      <c r="H250" s="173"/>
      <c r="I250" s="174"/>
      <c r="J250" s="175"/>
      <c r="K250" s="176" t="str">
        <f t="shared" si="126"/>
        <v/>
      </c>
      <c r="L250" s="177" t="str">
        <f t="shared" si="127"/>
        <v/>
      </c>
      <c r="M250" s="178" t="str">
        <f t="shared" si="128"/>
        <v/>
      </c>
      <c r="N250" s="44" t="str" cm="1">
        <f t="array" ref="N250">IFERROR(IF(_xlfn.SINGLE(A:A)="","",IF(R250="Beer",SUM(LOOKUP(2,1/(Rates!$B$3:$B$5&lt;=W250)/(Rates!$C$3:$C$5&gt;=W250),Rates!$D$3:$D$5)*(X250/100)*W250),IF(R250="Refreshment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44" t="str">
        <f t="shared" si="129"/>
        <v/>
      </c>
      <c r="P250" s="13"/>
      <c r="Q250" s="179" t="str">
        <f t="shared" si="130"/>
        <v/>
      </c>
      <c r="R250" s="180" t="str">
        <f t="shared" si="131"/>
        <v/>
      </c>
      <c r="S250" s="13" t="str">
        <f>IF(A250="","",IF(R250="Refreshment Beverage",VLOOKUP(VALUE(Q250),Rates!G$15:L$19,2,0),VLOOKUP(VALUE(Q250),Rates!G$4:L$8,2,0)))</f>
        <v/>
      </c>
      <c r="T250" s="13" t="str">
        <f t="shared" si="132"/>
        <v/>
      </c>
      <c r="U250" s="181" t="str">
        <f t="shared" si="133"/>
        <v/>
      </c>
      <c r="V250" s="13" t="str">
        <f t="shared" si="134"/>
        <v/>
      </c>
      <c r="W250" s="13" t="str">
        <f t="shared" si="135"/>
        <v/>
      </c>
      <c r="X250" s="182" t="str">
        <f t="shared" si="136"/>
        <v/>
      </c>
      <c r="Y250" s="183" t="str">
        <f>IF(A:A="","",IF(R250="Refreshment Beverage",VLOOKUP(Q250,Rates!G$15:L$19,6,0)*W250,VLOOKUP(Q250,Rates!G$4:L$12,6,0)*W250))</f>
        <v/>
      </c>
      <c r="Z250" s="183" t="str">
        <f t="shared" si="137"/>
        <v/>
      </c>
      <c r="AA250" s="17">
        <f t="shared" si="125"/>
        <v>0</v>
      </c>
      <c r="AB250" s="177" t="str" cm="1">
        <f t="array" ref="AB250">IF(_xlfn.SINGLE(A:A)="","",IF(R250="Refreshment Beverage","",IF(AND(R250="Beer",Q250=0),SUM(LOOKUP(2,1/(Rates!$B$15:$B$18&lt;=W250)/(Rates!$C$15:$C$18&gt;=W250),Rates!$D$15:$D$18)*W250),VLOOKUP(VALUE(_xlfn.SINGLE(Q:Q)),Rates!A:B,2,0)*W250)))</f>
        <v/>
      </c>
      <c r="AC250" s="177" t="str" cm="1">
        <f t="array" ref="AC250">IF(_xlfn.SINGLE(A:A)="","",IF(R250="Refreshment Beverage","",IF(AND(R250="Beer",Q250=0),SUM(LOOKUP(2,1/(Rates!$B$15:$B$18&lt;=W250)/(Rates!$C$15:$C$18&gt;=W250),Rates!$E$15:$E$18)*W250),VLOOKUP(VALUE(_xlfn.SINGLE(Q:Q)),Rates!A:C,3,0)*W250)))</f>
        <v/>
      </c>
      <c r="AD250" s="168">
        <f>IFERROR(IF(OR(Q250=1,Q250=2,Q250=3,Q250=4),VLOOKUP(Q250,Rates!$A$31:$B$34,2,0)*W250,IF(V250=1,VLOOKUP(U250,'REB BEV MIN MKUP'!B:E,4,0),IF(V250&gt;1,VLOOKUP(VALUE(W250),'REB BEV MIN MKUP'!O:Q,3,0),0))),0)</f>
        <v>0</v>
      </c>
      <c r="AE250" s="177" t="str">
        <f t="shared" si="138"/>
        <v/>
      </c>
      <c r="AF250" s="13" t="str">
        <f t="shared" si="139"/>
        <v/>
      </c>
      <c r="AG250" s="177" t="str">
        <f t="shared" si="140"/>
        <v/>
      </c>
      <c r="AH250" s="184" t="str">
        <f t="shared" si="141"/>
        <v/>
      </c>
      <c r="AI250" s="184" t="str">
        <f>IF(AE:AE="","",IF(R250="Refreshment Beverage",AK250*(Rates!J$19/100),ROUND(SUM(AH250*(Rates!$J$8/100)),4)))</f>
        <v/>
      </c>
      <c r="AJ250" s="183" t="str">
        <f t="shared" si="142"/>
        <v/>
      </c>
      <c r="AK250" s="185" t="str">
        <f t="shared" si="143"/>
        <v/>
      </c>
      <c r="AL250" s="177" t="str">
        <f t="shared" si="144"/>
        <v/>
      </c>
      <c r="AM250" s="13" t="str">
        <f>IF(AS250="","",IF(R250="Refreshment Beverage",ROUND(AS250*Rates!K$19,4),ROUND(AO250*(VLOOKUP(VALUE(Q250),Rates!G$4:L$12,3,0)),4)))</f>
        <v/>
      </c>
      <c r="AN250" s="183" t="str">
        <f>IF(AS250="","",IF(R250="Refreshment Beverage",AS250*(Rates!J$19/100),MAX(AM250,AB250)))</f>
        <v/>
      </c>
      <c r="AO250" s="186" t="str">
        <f t="shared" si="145"/>
        <v/>
      </c>
      <c r="AP250" s="186" t="str">
        <f t="shared" si="146"/>
        <v/>
      </c>
      <c r="AQ250" s="186" t="str">
        <f>IF(AS250="","",IF(R250="Refreshment Beverage",ROUND(SUM(VLOOKUP(Q:Q,Rates!G$15:L$19,3,0)*(AS250-Y250-Z250-AA250)),4),ROUND(SUM(Rates!$K$8*AS250),4)))</f>
        <v/>
      </c>
      <c r="AR250" s="184" t="str">
        <f t="shared" si="147"/>
        <v/>
      </c>
      <c r="AS250" s="185" t="str">
        <f t="shared" si="148"/>
        <v/>
      </c>
      <c r="AT250" s="177" t="str">
        <f t="shared" si="149"/>
        <v/>
      </c>
      <c r="AU250" s="13" t="str">
        <f>IF(AX250="","",IF(R250="Refreshment Beverage",ROUND((BA250-Y250-Z250-AA250)*VLOOKUP(VALUE(Q250),Rates!G$15:L$19,3,0),4),ROUND(AW250*(VLOOKUP(VALUE(Q250),Rates!G:L,3,0)),4)))</f>
        <v/>
      </c>
      <c r="AV250" s="183" t="str">
        <f t="shared" si="150"/>
        <v/>
      </c>
      <c r="AW250" s="186" t="str">
        <f t="shared" si="151"/>
        <v/>
      </c>
      <c r="AX250" s="184" t="str">
        <f t="shared" si="152"/>
        <v/>
      </c>
      <c r="AY250" s="186" t="str">
        <f>IF(AX250="","",IF(R250="Refreshment Beverage",ROUND(SUM(AX250*Rates!K$19),4),ROUND(SUM(AX250*(Rates!J$8/100)),4)))</f>
        <v/>
      </c>
      <c r="AZ250" s="183" t="str">
        <f t="shared" si="153"/>
        <v/>
      </c>
      <c r="BA250" s="185" t="str">
        <f t="shared" si="154"/>
        <v/>
      </c>
      <c r="BD250" s="171"/>
      <c r="BE250" s="171"/>
      <c r="BF250" s="171"/>
      <c r="BG250" s="171"/>
    </row>
    <row r="251" spans="1:59" ht="15" customHeight="1" x14ac:dyDescent="0.3">
      <c r="A251" s="172"/>
      <c r="B251" s="172"/>
      <c r="C251" s="172"/>
      <c r="D251" s="173"/>
      <c r="E251" s="173"/>
      <c r="F251" s="173"/>
      <c r="G251" s="173"/>
      <c r="H251" s="173"/>
      <c r="I251" s="174"/>
      <c r="J251" s="175"/>
      <c r="K251" s="176" t="str">
        <f t="shared" si="126"/>
        <v/>
      </c>
      <c r="L251" s="177" t="str">
        <f t="shared" si="127"/>
        <v/>
      </c>
      <c r="M251" s="178" t="str">
        <f t="shared" si="128"/>
        <v/>
      </c>
      <c r="N251" s="44" t="str" cm="1">
        <f t="array" ref="N251">IFERROR(IF(_xlfn.SINGLE(A:A)="","",IF(R251="Beer",SUM(LOOKUP(2,1/(Rates!$B$3:$B$5&lt;=W251)/(Rates!$C$3:$C$5&gt;=W251),Rates!$D$3:$D$5)*(X251/100)*W251),IF(R251="Refreshment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44" t="str">
        <f t="shared" si="129"/>
        <v/>
      </c>
      <c r="P251" s="13"/>
      <c r="Q251" s="179" t="str">
        <f t="shared" si="130"/>
        <v/>
      </c>
      <c r="R251" s="180" t="str">
        <f t="shared" si="131"/>
        <v/>
      </c>
      <c r="S251" s="13" t="str">
        <f>IF(A251="","",IF(R251="Refreshment Beverage",VLOOKUP(VALUE(Q251),Rates!G$15:L$19,2,0),VLOOKUP(VALUE(Q251),Rates!G$4:L$8,2,0)))</f>
        <v/>
      </c>
      <c r="T251" s="13" t="str">
        <f t="shared" si="132"/>
        <v/>
      </c>
      <c r="U251" s="181" t="str">
        <f t="shared" si="133"/>
        <v/>
      </c>
      <c r="V251" s="13" t="str">
        <f t="shared" si="134"/>
        <v/>
      </c>
      <c r="W251" s="13" t="str">
        <f t="shared" si="135"/>
        <v/>
      </c>
      <c r="X251" s="182" t="str">
        <f t="shared" si="136"/>
        <v/>
      </c>
      <c r="Y251" s="183" t="str">
        <f>IF(A:A="","",IF(R251="Refreshment Beverage",VLOOKUP(Q251,Rates!G$15:L$19,6,0)*W251,VLOOKUP(Q251,Rates!G$4:L$12,6,0)*W251))</f>
        <v/>
      </c>
      <c r="Z251" s="183" t="str">
        <f t="shared" si="137"/>
        <v/>
      </c>
      <c r="AA251" s="17">
        <f t="shared" si="125"/>
        <v>0</v>
      </c>
      <c r="AB251" s="177" t="str" cm="1">
        <f t="array" ref="AB251">IF(_xlfn.SINGLE(A:A)="","",IF(R251="Refreshment Beverage","",IF(AND(R251="Beer",Q251=0),SUM(LOOKUP(2,1/(Rates!$B$15:$B$18&lt;=W251)/(Rates!$C$15:$C$18&gt;=W251),Rates!$D$15:$D$18)*W251),VLOOKUP(VALUE(_xlfn.SINGLE(Q:Q)),Rates!A:B,2,0)*W251)))</f>
        <v/>
      </c>
      <c r="AC251" s="177" t="str" cm="1">
        <f t="array" ref="AC251">IF(_xlfn.SINGLE(A:A)="","",IF(R251="Refreshment Beverage","",IF(AND(R251="Beer",Q251=0),SUM(LOOKUP(2,1/(Rates!$B$15:$B$18&lt;=W251)/(Rates!$C$15:$C$18&gt;=W251),Rates!$E$15:$E$18)*W251),VLOOKUP(VALUE(_xlfn.SINGLE(Q:Q)),Rates!A:C,3,0)*W251)))</f>
        <v/>
      </c>
      <c r="AD251" s="168">
        <f>IFERROR(IF(OR(Q251=1,Q251=2,Q251=3,Q251=4),VLOOKUP(Q251,Rates!$A$31:$B$34,2,0)*W251,IF(V251=1,VLOOKUP(U251,'REB BEV MIN MKUP'!B:E,4,0),IF(V251&gt;1,VLOOKUP(VALUE(W251),'REB BEV MIN MKUP'!O:Q,3,0),0))),0)</f>
        <v>0</v>
      </c>
      <c r="AE251" s="177" t="str">
        <f t="shared" si="138"/>
        <v/>
      </c>
      <c r="AF251" s="13" t="str">
        <f t="shared" si="139"/>
        <v/>
      </c>
      <c r="AG251" s="177" t="str">
        <f t="shared" si="140"/>
        <v/>
      </c>
      <c r="AH251" s="184" t="str">
        <f t="shared" si="141"/>
        <v/>
      </c>
      <c r="AI251" s="184" t="str">
        <f>IF(AE:AE="","",IF(R251="Refreshment Beverage",AK251*(Rates!J$19/100),ROUND(SUM(AH251*(Rates!$J$8/100)),4)))</f>
        <v/>
      </c>
      <c r="AJ251" s="183" t="str">
        <f t="shared" si="142"/>
        <v/>
      </c>
      <c r="AK251" s="185" t="str">
        <f t="shared" si="143"/>
        <v/>
      </c>
      <c r="AL251" s="177" t="str">
        <f t="shared" si="144"/>
        <v/>
      </c>
      <c r="AM251" s="13" t="str">
        <f>IF(AS251="","",IF(R251="Refreshment Beverage",ROUND(AS251*Rates!K$19,4),ROUND(AO251*(VLOOKUP(VALUE(Q251),Rates!G$4:L$12,3,0)),4)))</f>
        <v/>
      </c>
      <c r="AN251" s="183" t="str">
        <f>IF(AS251="","",IF(R251="Refreshment Beverage",AS251*(Rates!J$19/100),MAX(AM251,AB251)))</f>
        <v/>
      </c>
      <c r="AO251" s="186" t="str">
        <f t="shared" si="145"/>
        <v/>
      </c>
      <c r="AP251" s="186" t="str">
        <f t="shared" si="146"/>
        <v/>
      </c>
      <c r="AQ251" s="186" t="str">
        <f>IF(AS251="","",IF(R251="Refreshment Beverage",ROUND(SUM(VLOOKUP(Q:Q,Rates!G$15:L$19,3,0)*(AS251-Y251-Z251-AA251)),4),ROUND(SUM(Rates!$K$8*AS251),4)))</f>
        <v/>
      </c>
      <c r="AR251" s="184" t="str">
        <f t="shared" si="147"/>
        <v/>
      </c>
      <c r="AS251" s="185" t="str">
        <f t="shared" si="148"/>
        <v/>
      </c>
      <c r="AT251" s="177" t="str">
        <f t="shared" si="149"/>
        <v/>
      </c>
      <c r="AU251" s="13" t="str">
        <f>IF(AX251="","",IF(R251="Refreshment Beverage",ROUND((BA251-Y251-Z251-AA251)*VLOOKUP(VALUE(Q251),Rates!G$15:L$19,3,0),4),ROUND(AW251*(VLOOKUP(VALUE(Q251),Rates!G:L,3,0)),4)))</f>
        <v/>
      </c>
      <c r="AV251" s="183" t="str">
        <f t="shared" si="150"/>
        <v/>
      </c>
      <c r="AW251" s="186" t="str">
        <f t="shared" si="151"/>
        <v/>
      </c>
      <c r="AX251" s="184" t="str">
        <f t="shared" si="152"/>
        <v/>
      </c>
      <c r="AY251" s="186" t="str">
        <f>IF(AX251="","",IF(R251="Refreshment Beverage",ROUND(SUM(AX251*Rates!K$19),4),ROUND(SUM(AX251*(Rates!J$8/100)),4)))</f>
        <v/>
      </c>
      <c r="AZ251" s="183" t="str">
        <f t="shared" si="153"/>
        <v/>
      </c>
      <c r="BA251" s="185" t="str">
        <f t="shared" si="154"/>
        <v/>
      </c>
      <c r="BD251" s="171"/>
      <c r="BE251" s="171"/>
      <c r="BF251" s="171"/>
      <c r="BG251" s="171"/>
    </row>
    <row r="252" spans="1:59" ht="15" customHeight="1" x14ac:dyDescent="0.3">
      <c r="A252" s="172"/>
      <c r="B252" s="172"/>
      <c r="C252" s="172"/>
      <c r="D252" s="173"/>
      <c r="E252" s="173"/>
      <c r="F252" s="173"/>
      <c r="G252" s="173"/>
      <c r="H252" s="173"/>
      <c r="I252" s="174"/>
      <c r="J252" s="175"/>
      <c r="K252" s="176" t="str">
        <f t="shared" si="126"/>
        <v/>
      </c>
      <c r="L252" s="177" t="str">
        <f t="shared" si="127"/>
        <v/>
      </c>
      <c r="M252" s="178" t="str">
        <f t="shared" si="128"/>
        <v/>
      </c>
      <c r="N252" s="44" t="str" cm="1">
        <f t="array" ref="N252">IFERROR(IF(_xlfn.SINGLE(A:A)="","",IF(R252="Beer",SUM(LOOKUP(2,1/(Rates!$B$3:$B$5&lt;=W252)/(Rates!$C$3:$C$5&gt;=W252),Rates!$D$3:$D$5)*(X252/100)*W252),IF(R252="Refreshment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44" t="str">
        <f t="shared" si="129"/>
        <v/>
      </c>
      <c r="P252" s="13"/>
      <c r="Q252" s="179" t="str">
        <f t="shared" si="130"/>
        <v/>
      </c>
      <c r="R252" s="180" t="str">
        <f t="shared" si="131"/>
        <v/>
      </c>
      <c r="S252" s="13" t="str">
        <f>IF(A252="","",IF(R252="Refreshment Beverage",VLOOKUP(VALUE(Q252),Rates!G$15:L$19,2,0),VLOOKUP(VALUE(Q252),Rates!G$4:L$8,2,0)))</f>
        <v/>
      </c>
      <c r="T252" s="13" t="str">
        <f t="shared" si="132"/>
        <v/>
      </c>
      <c r="U252" s="181" t="str">
        <f t="shared" si="133"/>
        <v/>
      </c>
      <c r="V252" s="13" t="str">
        <f t="shared" si="134"/>
        <v/>
      </c>
      <c r="W252" s="13" t="str">
        <f t="shared" si="135"/>
        <v/>
      </c>
      <c r="X252" s="182" t="str">
        <f t="shared" si="136"/>
        <v/>
      </c>
      <c r="Y252" s="183" t="str">
        <f>IF(A:A="","",IF(R252="Refreshment Beverage",VLOOKUP(Q252,Rates!G$15:L$19,6,0)*W252,VLOOKUP(Q252,Rates!G$4:L$12,6,0)*W252))</f>
        <v/>
      </c>
      <c r="Z252" s="183" t="str">
        <f t="shared" si="137"/>
        <v/>
      </c>
      <c r="AA252" s="17">
        <f t="shared" si="125"/>
        <v>0</v>
      </c>
      <c r="AB252" s="177" t="str" cm="1">
        <f t="array" ref="AB252">IF(_xlfn.SINGLE(A:A)="","",IF(R252="Refreshment Beverage","",IF(AND(R252="Beer",Q252=0),SUM(LOOKUP(2,1/(Rates!$B$15:$B$18&lt;=W252)/(Rates!$C$15:$C$18&gt;=W252),Rates!$D$15:$D$18)*W252),VLOOKUP(VALUE(_xlfn.SINGLE(Q:Q)),Rates!A:B,2,0)*W252)))</f>
        <v/>
      </c>
      <c r="AC252" s="177" t="str" cm="1">
        <f t="array" ref="AC252">IF(_xlfn.SINGLE(A:A)="","",IF(R252="Refreshment Beverage","",IF(AND(R252="Beer",Q252=0),SUM(LOOKUP(2,1/(Rates!$B$15:$B$18&lt;=W252)/(Rates!$C$15:$C$18&gt;=W252),Rates!$E$15:$E$18)*W252),VLOOKUP(VALUE(_xlfn.SINGLE(Q:Q)),Rates!A:C,3,0)*W252)))</f>
        <v/>
      </c>
      <c r="AD252" s="168">
        <f>IFERROR(IF(OR(Q252=1,Q252=2,Q252=3,Q252=4),VLOOKUP(Q252,Rates!$A$31:$B$34,2,0)*W252,IF(V252=1,VLOOKUP(U252,'REB BEV MIN MKUP'!B:E,4,0),IF(V252&gt;1,VLOOKUP(VALUE(W252),'REB BEV MIN MKUP'!O:Q,3,0),0))),0)</f>
        <v>0</v>
      </c>
      <c r="AE252" s="177" t="str">
        <f t="shared" si="138"/>
        <v/>
      </c>
      <c r="AF252" s="13" t="str">
        <f t="shared" si="139"/>
        <v/>
      </c>
      <c r="AG252" s="177" t="str">
        <f t="shared" si="140"/>
        <v/>
      </c>
      <c r="AH252" s="184" t="str">
        <f t="shared" si="141"/>
        <v/>
      </c>
      <c r="AI252" s="184" t="str">
        <f>IF(AE:AE="","",IF(R252="Refreshment Beverage",AK252*(Rates!J$19/100),ROUND(SUM(AH252*(Rates!$J$8/100)),4)))</f>
        <v/>
      </c>
      <c r="AJ252" s="183" t="str">
        <f t="shared" si="142"/>
        <v/>
      </c>
      <c r="AK252" s="185" t="str">
        <f t="shared" si="143"/>
        <v/>
      </c>
      <c r="AL252" s="177" t="str">
        <f t="shared" si="144"/>
        <v/>
      </c>
      <c r="AM252" s="13" t="str">
        <f>IF(AS252="","",IF(R252="Refreshment Beverage",ROUND(AS252*Rates!K$19,4),ROUND(AO252*(VLOOKUP(VALUE(Q252),Rates!G$4:L$12,3,0)),4)))</f>
        <v/>
      </c>
      <c r="AN252" s="183" t="str">
        <f>IF(AS252="","",IF(R252="Refreshment Beverage",AS252*(Rates!J$19/100),MAX(AM252,AB252)))</f>
        <v/>
      </c>
      <c r="AO252" s="186" t="str">
        <f t="shared" si="145"/>
        <v/>
      </c>
      <c r="AP252" s="186" t="str">
        <f t="shared" si="146"/>
        <v/>
      </c>
      <c r="AQ252" s="186" t="str">
        <f>IF(AS252="","",IF(R252="Refreshment Beverage",ROUND(SUM(VLOOKUP(Q:Q,Rates!G$15:L$19,3,0)*(AS252-Y252-Z252-AA252)),4),ROUND(SUM(Rates!$K$8*AS252),4)))</f>
        <v/>
      </c>
      <c r="AR252" s="184" t="str">
        <f t="shared" si="147"/>
        <v/>
      </c>
      <c r="AS252" s="185" t="str">
        <f t="shared" si="148"/>
        <v/>
      </c>
      <c r="AT252" s="177" t="str">
        <f t="shared" si="149"/>
        <v/>
      </c>
      <c r="AU252" s="13" t="str">
        <f>IF(AX252="","",IF(R252="Refreshment Beverage",ROUND((BA252-Y252-Z252-AA252)*VLOOKUP(VALUE(Q252),Rates!G$15:L$19,3,0),4),ROUND(AW252*(VLOOKUP(VALUE(Q252),Rates!G:L,3,0)),4)))</f>
        <v/>
      </c>
      <c r="AV252" s="183" t="str">
        <f t="shared" si="150"/>
        <v/>
      </c>
      <c r="AW252" s="186" t="str">
        <f t="shared" si="151"/>
        <v/>
      </c>
      <c r="AX252" s="184" t="str">
        <f t="shared" si="152"/>
        <v/>
      </c>
      <c r="AY252" s="186" t="str">
        <f>IF(AX252="","",IF(R252="Refreshment Beverage",ROUND(SUM(AX252*Rates!K$19),4),ROUND(SUM(AX252*(Rates!J$8/100)),4)))</f>
        <v/>
      </c>
      <c r="AZ252" s="183" t="str">
        <f t="shared" si="153"/>
        <v/>
      </c>
      <c r="BA252" s="185" t="str">
        <f t="shared" si="154"/>
        <v/>
      </c>
      <c r="BD252" s="171"/>
      <c r="BE252" s="171"/>
      <c r="BF252" s="171"/>
      <c r="BG252" s="171"/>
    </row>
    <row r="253" spans="1:59" ht="15" customHeight="1" x14ac:dyDescent="0.3">
      <c r="A253" s="172"/>
      <c r="B253" s="172"/>
      <c r="C253" s="172"/>
      <c r="D253" s="173"/>
      <c r="E253" s="173"/>
      <c r="F253" s="173"/>
      <c r="G253" s="173"/>
      <c r="H253" s="173"/>
      <c r="I253" s="174"/>
      <c r="J253" s="175"/>
      <c r="K253" s="176" t="str">
        <f t="shared" si="126"/>
        <v/>
      </c>
      <c r="L253" s="177" t="str">
        <f t="shared" si="127"/>
        <v/>
      </c>
      <c r="M253" s="178" t="str">
        <f t="shared" si="128"/>
        <v/>
      </c>
      <c r="N253" s="44" t="str" cm="1">
        <f t="array" ref="N253">IFERROR(IF(_xlfn.SINGLE(A:A)="","",IF(R253="Beer",SUM(LOOKUP(2,1/(Rates!$B$3:$B$5&lt;=W253)/(Rates!$C$3:$C$5&gt;=W253),Rates!$D$3:$D$5)*(X253/100)*W253),IF(R253="Refreshment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44" t="str">
        <f t="shared" si="129"/>
        <v/>
      </c>
      <c r="P253" s="13"/>
      <c r="Q253" s="179" t="str">
        <f t="shared" si="130"/>
        <v/>
      </c>
      <c r="R253" s="180" t="str">
        <f t="shared" si="131"/>
        <v/>
      </c>
      <c r="S253" s="13" t="str">
        <f>IF(A253="","",IF(R253="Refreshment Beverage",VLOOKUP(VALUE(Q253),Rates!G$15:L$19,2,0),VLOOKUP(VALUE(Q253),Rates!G$4:L$8,2,0)))</f>
        <v/>
      </c>
      <c r="T253" s="13" t="str">
        <f t="shared" si="132"/>
        <v/>
      </c>
      <c r="U253" s="181" t="str">
        <f t="shared" si="133"/>
        <v/>
      </c>
      <c r="V253" s="13" t="str">
        <f t="shared" si="134"/>
        <v/>
      </c>
      <c r="W253" s="13" t="str">
        <f t="shared" si="135"/>
        <v/>
      </c>
      <c r="X253" s="182" t="str">
        <f t="shared" si="136"/>
        <v/>
      </c>
      <c r="Y253" s="183" t="str">
        <f>IF(A:A="","",IF(R253="Refreshment Beverage",VLOOKUP(Q253,Rates!G$15:L$19,6,0)*W253,VLOOKUP(Q253,Rates!G$4:L$12,6,0)*W253))</f>
        <v/>
      </c>
      <c r="Z253" s="183" t="str">
        <f t="shared" si="137"/>
        <v/>
      </c>
      <c r="AA253" s="17">
        <f t="shared" si="125"/>
        <v>0</v>
      </c>
      <c r="AB253" s="177" t="str" cm="1">
        <f t="array" ref="AB253">IF(_xlfn.SINGLE(A:A)="","",IF(R253="Refreshment Beverage","",IF(AND(R253="Beer",Q253=0),SUM(LOOKUP(2,1/(Rates!$B$15:$B$18&lt;=W253)/(Rates!$C$15:$C$18&gt;=W253),Rates!$D$15:$D$18)*W253),VLOOKUP(VALUE(_xlfn.SINGLE(Q:Q)),Rates!A:B,2,0)*W253)))</f>
        <v/>
      </c>
      <c r="AC253" s="177" t="str" cm="1">
        <f t="array" ref="AC253">IF(_xlfn.SINGLE(A:A)="","",IF(R253="Refreshment Beverage","",IF(AND(R253="Beer",Q253=0),SUM(LOOKUP(2,1/(Rates!$B$15:$B$18&lt;=W253)/(Rates!$C$15:$C$18&gt;=W253),Rates!$E$15:$E$18)*W253),VLOOKUP(VALUE(_xlfn.SINGLE(Q:Q)),Rates!A:C,3,0)*W253)))</f>
        <v/>
      </c>
      <c r="AD253" s="168">
        <f>IFERROR(IF(OR(Q253=1,Q253=2,Q253=3,Q253=4),VLOOKUP(Q253,Rates!$A$31:$B$34,2,0)*W253,IF(V253=1,VLOOKUP(U253,'REB BEV MIN MKUP'!B:E,4,0),IF(V253&gt;1,VLOOKUP(VALUE(W253),'REB BEV MIN MKUP'!O:Q,3,0),0))),0)</f>
        <v>0</v>
      </c>
      <c r="AE253" s="177" t="str">
        <f t="shared" si="138"/>
        <v/>
      </c>
      <c r="AF253" s="13" t="str">
        <f t="shared" si="139"/>
        <v/>
      </c>
      <c r="AG253" s="177" t="str">
        <f t="shared" si="140"/>
        <v/>
      </c>
      <c r="AH253" s="184" t="str">
        <f t="shared" si="141"/>
        <v/>
      </c>
      <c r="AI253" s="184" t="str">
        <f>IF(AE:AE="","",IF(R253="Refreshment Beverage",AK253*(Rates!J$19/100),ROUND(SUM(AH253*(Rates!$J$8/100)),4)))</f>
        <v/>
      </c>
      <c r="AJ253" s="183" t="str">
        <f t="shared" si="142"/>
        <v/>
      </c>
      <c r="AK253" s="185" t="str">
        <f t="shared" si="143"/>
        <v/>
      </c>
      <c r="AL253" s="177" t="str">
        <f t="shared" si="144"/>
        <v/>
      </c>
      <c r="AM253" s="13" t="str">
        <f>IF(AS253="","",IF(R253="Refreshment Beverage",ROUND(AS253*Rates!K$19,4),ROUND(AO253*(VLOOKUP(VALUE(Q253),Rates!G$4:L$12,3,0)),4)))</f>
        <v/>
      </c>
      <c r="AN253" s="183" t="str">
        <f>IF(AS253="","",IF(R253="Refreshment Beverage",AS253*(Rates!J$19/100),MAX(AM253,AB253)))</f>
        <v/>
      </c>
      <c r="AO253" s="186" t="str">
        <f t="shared" si="145"/>
        <v/>
      </c>
      <c r="AP253" s="186" t="str">
        <f t="shared" si="146"/>
        <v/>
      </c>
      <c r="AQ253" s="186" t="str">
        <f>IF(AS253="","",IF(R253="Refreshment Beverage",ROUND(SUM(VLOOKUP(Q:Q,Rates!G$15:L$19,3,0)*(AS253-Y253-Z253-AA253)),4),ROUND(SUM(Rates!$K$8*AS253),4)))</f>
        <v/>
      </c>
      <c r="AR253" s="184" t="str">
        <f t="shared" si="147"/>
        <v/>
      </c>
      <c r="AS253" s="185" t="str">
        <f t="shared" si="148"/>
        <v/>
      </c>
      <c r="AT253" s="177" t="str">
        <f t="shared" si="149"/>
        <v/>
      </c>
      <c r="AU253" s="13" t="str">
        <f>IF(AX253="","",IF(R253="Refreshment Beverage",ROUND((BA253-Y253-Z253-AA253)*VLOOKUP(VALUE(Q253),Rates!G$15:L$19,3,0),4),ROUND(AW253*(VLOOKUP(VALUE(Q253),Rates!G:L,3,0)),4)))</f>
        <v/>
      </c>
      <c r="AV253" s="183" t="str">
        <f t="shared" si="150"/>
        <v/>
      </c>
      <c r="AW253" s="186" t="str">
        <f t="shared" si="151"/>
        <v/>
      </c>
      <c r="AX253" s="184" t="str">
        <f t="shared" si="152"/>
        <v/>
      </c>
      <c r="AY253" s="186" t="str">
        <f>IF(AX253="","",IF(R253="Refreshment Beverage",ROUND(SUM(AX253*Rates!K$19),4),ROUND(SUM(AX253*(Rates!J$8/100)),4)))</f>
        <v/>
      </c>
      <c r="AZ253" s="183" t="str">
        <f t="shared" si="153"/>
        <v/>
      </c>
      <c r="BA253" s="185" t="str">
        <f t="shared" si="154"/>
        <v/>
      </c>
      <c r="BD253" s="171"/>
      <c r="BE253" s="171"/>
      <c r="BF253" s="171"/>
      <c r="BG253" s="171"/>
    </row>
    <row r="254" spans="1:59" ht="15" customHeight="1" x14ac:dyDescent="0.3">
      <c r="A254" s="172"/>
      <c r="B254" s="172"/>
      <c r="C254" s="172"/>
      <c r="D254" s="173"/>
      <c r="E254" s="173"/>
      <c r="F254" s="173"/>
      <c r="G254" s="173"/>
      <c r="H254" s="173"/>
      <c r="I254" s="174"/>
      <c r="J254" s="175"/>
      <c r="K254" s="176" t="str">
        <f t="shared" si="126"/>
        <v/>
      </c>
      <c r="L254" s="177" t="str">
        <f t="shared" si="127"/>
        <v/>
      </c>
      <c r="M254" s="178" t="str">
        <f t="shared" si="128"/>
        <v/>
      </c>
      <c r="N254" s="44" t="str" cm="1">
        <f t="array" ref="N254">IFERROR(IF(_xlfn.SINGLE(A:A)="","",IF(R254="Beer",SUM(LOOKUP(2,1/(Rates!$B$3:$B$5&lt;=W254)/(Rates!$C$3:$C$5&gt;=W254),Rates!$D$3:$D$5)*(X254/100)*W254),IF(R254="Refreshment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44" t="str">
        <f t="shared" si="129"/>
        <v/>
      </c>
      <c r="P254" s="13"/>
      <c r="Q254" s="179" t="str">
        <f t="shared" si="130"/>
        <v/>
      </c>
      <c r="R254" s="180" t="str">
        <f t="shared" si="131"/>
        <v/>
      </c>
      <c r="S254" s="13" t="str">
        <f>IF(A254="","",IF(R254="Refreshment Beverage",VLOOKUP(VALUE(Q254),Rates!G$15:L$19,2,0),VLOOKUP(VALUE(Q254),Rates!G$4:L$8,2,0)))</f>
        <v/>
      </c>
      <c r="T254" s="13" t="str">
        <f t="shared" si="132"/>
        <v/>
      </c>
      <c r="U254" s="181" t="str">
        <f t="shared" si="133"/>
        <v/>
      </c>
      <c r="V254" s="13" t="str">
        <f t="shared" si="134"/>
        <v/>
      </c>
      <c r="W254" s="13" t="str">
        <f t="shared" si="135"/>
        <v/>
      </c>
      <c r="X254" s="182" t="str">
        <f t="shared" si="136"/>
        <v/>
      </c>
      <c r="Y254" s="183" t="str">
        <f>IF(A:A="","",IF(R254="Refreshment Beverage",VLOOKUP(Q254,Rates!G$15:L$19,6,0)*W254,VLOOKUP(Q254,Rates!G$4:L$12,6,0)*W254))</f>
        <v/>
      </c>
      <c r="Z254" s="183" t="str">
        <f t="shared" si="137"/>
        <v/>
      </c>
      <c r="AA254" s="17">
        <f t="shared" si="125"/>
        <v>0</v>
      </c>
      <c r="AB254" s="177" t="str" cm="1">
        <f t="array" ref="AB254">IF(_xlfn.SINGLE(A:A)="","",IF(R254="Refreshment Beverage","",IF(AND(R254="Beer",Q254=0),SUM(LOOKUP(2,1/(Rates!$B$15:$B$18&lt;=W254)/(Rates!$C$15:$C$18&gt;=W254),Rates!$D$15:$D$18)*W254),VLOOKUP(VALUE(_xlfn.SINGLE(Q:Q)),Rates!A:B,2,0)*W254)))</f>
        <v/>
      </c>
      <c r="AC254" s="177" t="str" cm="1">
        <f t="array" ref="AC254">IF(_xlfn.SINGLE(A:A)="","",IF(R254="Refreshment Beverage","",IF(AND(R254="Beer",Q254=0),SUM(LOOKUP(2,1/(Rates!$B$15:$B$18&lt;=W254)/(Rates!$C$15:$C$18&gt;=W254),Rates!$E$15:$E$18)*W254),VLOOKUP(VALUE(_xlfn.SINGLE(Q:Q)),Rates!A:C,3,0)*W254)))</f>
        <v/>
      </c>
      <c r="AD254" s="168">
        <f>IFERROR(IF(OR(Q254=1,Q254=2,Q254=3,Q254=4),VLOOKUP(Q254,Rates!$A$31:$B$34,2,0)*W254,IF(V254=1,VLOOKUP(U254,'REB BEV MIN MKUP'!B:E,4,0),IF(V254&gt;1,VLOOKUP(VALUE(W254),'REB BEV MIN MKUP'!O:Q,3,0),0))),0)</f>
        <v>0</v>
      </c>
      <c r="AE254" s="177" t="str">
        <f t="shared" si="138"/>
        <v/>
      </c>
      <c r="AF254" s="13" t="str">
        <f t="shared" si="139"/>
        <v/>
      </c>
      <c r="AG254" s="177" t="str">
        <f t="shared" si="140"/>
        <v/>
      </c>
      <c r="AH254" s="184" t="str">
        <f t="shared" si="141"/>
        <v/>
      </c>
      <c r="AI254" s="184" t="str">
        <f>IF(AE:AE="","",IF(R254="Refreshment Beverage",AK254*(Rates!J$19/100),ROUND(SUM(AH254*(Rates!$J$8/100)),4)))</f>
        <v/>
      </c>
      <c r="AJ254" s="183" t="str">
        <f t="shared" si="142"/>
        <v/>
      </c>
      <c r="AK254" s="185" t="str">
        <f t="shared" si="143"/>
        <v/>
      </c>
      <c r="AL254" s="177" t="str">
        <f t="shared" si="144"/>
        <v/>
      </c>
      <c r="AM254" s="13" t="str">
        <f>IF(AS254="","",IF(R254="Refreshment Beverage",ROUND(AS254*Rates!K$19,4),ROUND(AO254*(VLOOKUP(VALUE(Q254),Rates!G$4:L$12,3,0)),4)))</f>
        <v/>
      </c>
      <c r="AN254" s="183" t="str">
        <f>IF(AS254="","",IF(R254="Refreshment Beverage",AS254*(Rates!J$19/100),MAX(AM254,AB254)))</f>
        <v/>
      </c>
      <c r="AO254" s="186" t="str">
        <f t="shared" si="145"/>
        <v/>
      </c>
      <c r="AP254" s="186" t="str">
        <f t="shared" si="146"/>
        <v/>
      </c>
      <c r="AQ254" s="186" t="str">
        <f>IF(AS254="","",IF(R254="Refreshment Beverage",ROUND(SUM(VLOOKUP(Q:Q,Rates!G$15:L$19,3,0)*(AS254-Y254-Z254-AA254)),4),ROUND(SUM(Rates!$K$8*AS254),4)))</f>
        <v/>
      </c>
      <c r="AR254" s="184" t="str">
        <f t="shared" si="147"/>
        <v/>
      </c>
      <c r="AS254" s="185" t="str">
        <f t="shared" si="148"/>
        <v/>
      </c>
      <c r="AT254" s="177" t="str">
        <f t="shared" si="149"/>
        <v/>
      </c>
      <c r="AU254" s="13" t="str">
        <f>IF(AX254="","",IF(R254="Refreshment Beverage",ROUND((BA254-Y254-Z254-AA254)*VLOOKUP(VALUE(Q254),Rates!G$15:L$19,3,0),4),ROUND(AW254*(VLOOKUP(VALUE(Q254),Rates!G:L,3,0)),4)))</f>
        <v/>
      </c>
      <c r="AV254" s="183" t="str">
        <f t="shared" si="150"/>
        <v/>
      </c>
      <c r="AW254" s="186" t="str">
        <f t="shared" si="151"/>
        <v/>
      </c>
      <c r="AX254" s="184" t="str">
        <f t="shared" si="152"/>
        <v/>
      </c>
      <c r="AY254" s="186" t="str">
        <f>IF(AX254="","",IF(R254="Refreshment Beverage",ROUND(SUM(AX254*Rates!K$19),4),ROUND(SUM(AX254*(Rates!J$8/100)),4)))</f>
        <v/>
      </c>
      <c r="AZ254" s="183" t="str">
        <f t="shared" si="153"/>
        <v/>
      </c>
      <c r="BA254" s="185" t="str">
        <f t="shared" si="154"/>
        <v/>
      </c>
      <c r="BD254" s="171"/>
      <c r="BE254" s="171"/>
      <c r="BF254" s="171"/>
      <c r="BG254" s="171"/>
    </row>
    <row r="255" spans="1:59" ht="15" customHeight="1" x14ac:dyDescent="0.3">
      <c r="A255" s="172"/>
      <c r="B255" s="172"/>
      <c r="C255" s="172"/>
      <c r="D255" s="173"/>
      <c r="E255" s="173"/>
      <c r="F255" s="173"/>
      <c r="G255" s="173"/>
      <c r="H255" s="173"/>
      <c r="I255" s="174"/>
      <c r="J255" s="175"/>
      <c r="K255" s="176" t="str">
        <f t="shared" si="126"/>
        <v/>
      </c>
      <c r="L255" s="177" t="str">
        <f t="shared" si="127"/>
        <v/>
      </c>
      <c r="M255" s="178" t="str">
        <f t="shared" si="128"/>
        <v/>
      </c>
      <c r="N255" s="44" t="str" cm="1">
        <f t="array" ref="N255">IFERROR(IF(_xlfn.SINGLE(A:A)="","",IF(R255="Beer",SUM(LOOKUP(2,1/(Rates!$B$3:$B$5&lt;=W255)/(Rates!$C$3:$C$5&gt;=W255),Rates!$D$3:$D$5)*(X255/100)*W255),IF(R255="Refreshment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44" t="str">
        <f t="shared" si="129"/>
        <v/>
      </c>
      <c r="P255" s="13"/>
      <c r="Q255" s="179" t="str">
        <f t="shared" si="130"/>
        <v/>
      </c>
      <c r="R255" s="180" t="str">
        <f t="shared" si="131"/>
        <v/>
      </c>
      <c r="S255" s="13" t="str">
        <f>IF(A255="","",IF(R255="Refreshment Beverage",VLOOKUP(VALUE(Q255),Rates!G$15:L$19,2,0),VLOOKUP(VALUE(Q255),Rates!G$4:L$8,2,0)))</f>
        <v/>
      </c>
      <c r="T255" s="13" t="str">
        <f t="shared" si="132"/>
        <v/>
      </c>
      <c r="U255" s="181" t="str">
        <f t="shared" si="133"/>
        <v/>
      </c>
      <c r="V255" s="13" t="str">
        <f t="shared" si="134"/>
        <v/>
      </c>
      <c r="W255" s="13" t="str">
        <f t="shared" si="135"/>
        <v/>
      </c>
      <c r="X255" s="182" t="str">
        <f t="shared" si="136"/>
        <v/>
      </c>
      <c r="Y255" s="183" t="str">
        <f>IF(A:A="","",IF(R255="Refreshment Beverage",VLOOKUP(Q255,Rates!G$15:L$19,6,0)*W255,VLOOKUP(Q255,Rates!G$4:L$12,6,0)*W255))</f>
        <v/>
      </c>
      <c r="Z255" s="183" t="str">
        <f t="shared" si="137"/>
        <v/>
      </c>
      <c r="AA255" s="17">
        <f t="shared" si="125"/>
        <v>0</v>
      </c>
      <c r="AB255" s="177" t="str" cm="1">
        <f t="array" ref="AB255">IF(_xlfn.SINGLE(A:A)="","",IF(R255="Refreshment Beverage","",IF(AND(R255="Beer",Q255=0),SUM(LOOKUP(2,1/(Rates!$B$15:$B$18&lt;=W255)/(Rates!$C$15:$C$18&gt;=W255),Rates!$D$15:$D$18)*W255),VLOOKUP(VALUE(_xlfn.SINGLE(Q:Q)),Rates!A:B,2,0)*W255)))</f>
        <v/>
      </c>
      <c r="AC255" s="177" t="str" cm="1">
        <f t="array" ref="AC255">IF(_xlfn.SINGLE(A:A)="","",IF(R255="Refreshment Beverage","",IF(AND(R255="Beer",Q255=0),SUM(LOOKUP(2,1/(Rates!$B$15:$B$18&lt;=W255)/(Rates!$C$15:$C$18&gt;=W255),Rates!$E$15:$E$18)*W255),VLOOKUP(VALUE(_xlfn.SINGLE(Q:Q)),Rates!A:C,3,0)*W255)))</f>
        <v/>
      </c>
      <c r="AD255" s="168">
        <f>IFERROR(IF(OR(Q255=1,Q255=2,Q255=3,Q255=4),VLOOKUP(Q255,Rates!$A$31:$B$34,2,0)*W255,IF(V255=1,VLOOKUP(U255,'REB BEV MIN MKUP'!B:E,4,0),IF(V255&gt;1,VLOOKUP(VALUE(W255),'REB BEV MIN MKUP'!O:Q,3,0),0))),0)</f>
        <v>0</v>
      </c>
      <c r="AE255" s="177" t="str">
        <f t="shared" si="138"/>
        <v/>
      </c>
      <c r="AF255" s="13" t="str">
        <f t="shared" si="139"/>
        <v/>
      </c>
      <c r="AG255" s="177" t="str">
        <f t="shared" si="140"/>
        <v/>
      </c>
      <c r="AH255" s="184" t="str">
        <f t="shared" si="141"/>
        <v/>
      </c>
      <c r="AI255" s="184" t="str">
        <f>IF(AE:AE="","",IF(R255="Refreshment Beverage",AK255*(Rates!J$19/100),ROUND(SUM(AH255*(Rates!$J$8/100)),4)))</f>
        <v/>
      </c>
      <c r="AJ255" s="183" t="str">
        <f t="shared" si="142"/>
        <v/>
      </c>
      <c r="AK255" s="185" t="str">
        <f t="shared" si="143"/>
        <v/>
      </c>
      <c r="AL255" s="177" t="str">
        <f t="shared" si="144"/>
        <v/>
      </c>
      <c r="AM255" s="13" t="str">
        <f>IF(AS255="","",IF(R255="Refreshment Beverage",ROUND(AS255*Rates!K$19,4),ROUND(AO255*(VLOOKUP(VALUE(Q255),Rates!G$4:L$12,3,0)),4)))</f>
        <v/>
      </c>
      <c r="AN255" s="183" t="str">
        <f>IF(AS255="","",IF(R255="Refreshment Beverage",AS255*(Rates!J$19/100),MAX(AM255,AB255)))</f>
        <v/>
      </c>
      <c r="AO255" s="186" t="str">
        <f t="shared" si="145"/>
        <v/>
      </c>
      <c r="AP255" s="186" t="str">
        <f t="shared" si="146"/>
        <v/>
      </c>
      <c r="AQ255" s="186" t="str">
        <f>IF(AS255="","",IF(R255="Refreshment Beverage",ROUND(SUM(VLOOKUP(Q:Q,Rates!G$15:L$19,3,0)*(AS255-Y255-Z255-AA255)),4),ROUND(SUM(Rates!$K$8*AS255),4)))</f>
        <v/>
      </c>
      <c r="AR255" s="184" t="str">
        <f t="shared" si="147"/>
        <v/>
      </c>
      <c r="AS255" s="185" t="str">
        <f t="shared" si="148"/>
        <v/>
      </c>
      <c r="AT255" s="177" t="str">
        <f t="shared" si="149"/>
        <v/>
      </c>
      <c r="AU255" s="13" t="str">
        <f>IF(AX255="","",IF(R255="Refreshment Beverage",ROUND((BA255-Y255-Z255-AA255)*VLOOKUP(VALUE(Q255),Rates!G$15:L$19,3,0),4),ROUND(AW255*(VLOOKUP(VALUE(Q255),Rates!G:L,3,0)),4)))</f>
        <v/>
      </c>
      <c r="AV255" s="183" t="str">
        <f t="shared" si="150"/>
        <v/>
      </c>
      <c r="AW255" s="186" t="str">
        <f t="shared" si="151"/>
        <v/>
      </c>
      <c r="AX255" s="184" t="str">
        <f t="shared" si="152"/>
        <v/>
      </c>
      <c r="AY255" s="186" t="str">
        <f>IF(AX255="","",IF(R255="Refreshment Beverage",ROUND(SUM(AX255*Rates!K$19),4),ROUND(SUM(AX255*(Rates!J$8/100)),4)))</f>
        <v/>
      </c>
      <c r="AZ255" s="183" t="str">
        <f t="shared" si="153"/>
        <v/>
      </c>
      <c r="BA255" s="185" t="str">
        <f t="shared" si="154"/>
        <v/>
      </c>
      <c r="BD255" s="171"/>
      <c r="BE255" s="171"/>
      <c r="BF255" s="171"/>
      <c r="BG255" s="171"/>
    </row>
    <row r="256" spans="1:59" ht="15" customHeight="1" x14ac:dyDescent="0.3">
      <c r="A256" s="172"/>
      <c r="B256" s="172"/>
      <c r="C256" s="172"/>
      <c r="D256" s="173"/>
      <c r="E256" s="173"/>
      <c r="F256" s="173"/>
      <c r="G256" s="173"/>
      <c r="H256" s="173"/>
      <c r="I256" s="174"/>
      <c r="J256" s="175"/>
      <c r="K256" s="176" t="str">
        <f t="shared" si="126"/>
        <v/>
      </c>
      <c r="L256" s="177" t="str">
        <f t="shared" si="127"/>
        <v/>
      </c>
      <c r="M256" s="178" t="str">
        <f t="shared" si="128"/>
        <v/>
      </c>
      <c r="N256" s="44" t="str" cm="1">
        <f t="array" ref="N256">IFERROR(IF(_xlfn.SINGLE(A:A)="","",IF(R256="Beer",SUM(LOOKUP(2,1/(Rates!$B$3:$B$5&lt;=W256)/(Rates!$C$3:$C$5&gt;=W256),Rates!$D$3:$D$5)*(X256/100)*W256),IF(R256="Refreshment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44" t="str">
        <f t="shared" si="129"/>
        <v/>
      </c>
      <c r="P256" s="13"/>
      <c r="Q256" s="179" t="str">
        <f t="shared" si="130"/>
        <v/>
      </c>
      <c r="R256" s="180" t="str">
        <f t="shared" si="131"/>
        <v/>
      </c>
      <c r="S256" s="13" t="str">
        <f>IF(A256="","",IF(R256="Refreshment Beverage",VLOOKUP(VALUE(Q256),Rates!G$15:L$19,2,0),VLOOKUP(VALUE(Q256),Rates!G$4:L$8,2,0)))</f>
        <v/>
      </c>
      <c r="T256" s="13" t="str">
        <f t="shared" si="132"/>
        <v/>
      </c>
      <c r="U256" s="181" t="str">
        <f t="shared" si="133"/>
        <v/>
      </c>
      <c r="V256" s="13" t="str">
        <f t="shared" si="134"/>
        <v/>
      </c>
      <c r="W256" s="13" t="str">
        <f t="shared" si="135"/>
        <v/>
      </c>
      <c r="X256" s="182" t="str">
        <f t="shared" si="136"/>
        <v/>
      </c>
      <c r="Y256" s="183" t="str">
        <f>IF(A:A="","",IF(R256="Refreshment Beverage",VLOOKUP(Q256,Rates!G$15:L$19,6,0)*W256,VLOOKUP(Q256,Rates!G$4:L$12,6,0)*W256))</f>
        <v/>
      </c>
      <c r="Z256" s="183" t="str">
        <f t="shared" si="137"/>
        <v/>
      </c>
      <c r="AA256" s="17">
        <f t="shared" si="125"/>
        <v>0</v>
      </c>
      <c r="AB256" s="177" t="str" cm="1">
        <f t="array" ref="AB256">IF(_xlfn.SINGLE(A:A)="","",IF(R256="Refreshment Beverage","",IF(AND(R256="Beer",Q256=0),SUM(LOOKUP(2,1/(Rates!$B$15:$B$18&lt;=W256)/(Rates!$C$15:$C$18&gt;=W256),Rates!$D$15:$D$18)*W256),VLOOKUP(VALUE(_xlfn.SINGLE(Q:Q)),Rates!A:B,2,0)*W256)))</f>
        <v/>
      </c>
      <c r="AC256" s="177" t="str" cm="1">
        <f t="array" ref="AC256">IF(_xlfn.SINGLE(A:A)="","",IF(R256="Refreshment Beverage","",IF(AND(R256="Beer",Q256=0),SUM(LOOKUP(2,1/(Rates!$B$15:$B$18&lt;=W256)/(Rates!$C$15:$C$18&gt;=W256),Rates!$E$15:$E$18)*W256),VLOOKUP(VALUE(_xlfn.SINGLE(Q:Q)),Rates!A:C,3,0)*W256)))</f>
        <v/>
      </c>
      <c r="AD256" s="168">
        <f>IFERROR(IF(OR(Q256=1,Q256=2,Q256=3,Q256=4),VLOOKUP(Q256,Rates!$A$31:$B$34,2,0)*W256,IF(V256=1,VLOOKUP(U256,'REB BEV MIN MKUP'!B:E,4,0),IF(V256&gt;1,VLOOKUP(VALUE(W256),'REB BEV MIN MKUP'!O:Q,3,0),0))),0)</f>
        <v>0</v>
      </c>
      <c r="AE256" s="177" t="str">
        <f t="shared" si="138"/>
        <v/>
      </c>
      <c r="AF256" s="13" t="str">
        <f t="shared" si="139"/>
        <v/>
      </c>
      <c r="AG256" s="177" t="str">
        <f t="shared" si="140"/>
        <v/>
      </c>
      <c r="AH256" s="184" t="str">
        <f t="shared" si="141"/>
        <v/>
      </c>
      <c r="AI256" s="184" t="str">
        <f>IF(AE:AE="","",IF(R256="Refreshment Beverage",AK256*(Rates!J$19/100),ROUND(SUM(AH256*(Rates!$J$8/100)),4)))</f>
        <v/>
      </c>
      <c r="AJ256" s="183" t="str">
        <f t="shared" si="142"/>
        <v/>
      </c>
      <c r="AK256" s="185" t="str">
        <f t="shared" si="143"/>
        <v/>
      </c>
      <c r="AL256" s="177" t="str">
        <f t="shared" si="144"/>
        <v/>
      </c>
      <c r="AM256" s="13" t="str">
        <f>IF(AS256="","",IF(R256="Refreshment Beverage",ROUND(AS256*Rates!K$19,4),ROUND(AO256*(VLOOKUP(VALUE(Q256),Rates!G$4:L$12,3,0)),4)))</f>
        <v/>
      </c>
      <c r="AN256" s="183" t="str">
        <f>IF(AS256="","",IF(R256="Refreshment Beverage",AS256*(Rates!J$19/100),MAX(AM256,AB256)))</f>
        <v/>
      </c>
      <c r="AO256" s="186" t="str">
        <f t="shared" si="145"/>
        <v/>
      </c>
      <c r="AP256" s="186" t="str">
        <f t="shared" si="146"/>
        <v/>
      </c>
      <c r="AQ256" s="186" t="str">
        <f>IF(AS256="","",IF(R256="Refreshment Beverage",ROUND(SUM(VLOOKUP(Q:Q,Rates!G$15:L$19,3,0)*(AS256-Y256-Z256-AA256)),4),ROUND(SUM(Rates!$K$8*AS256),4)))</f>
        <v/>
      </c>
      <c r="AR256" s="184" t="str">
        <f t="shared" si="147"/>
        <v/>
      </c>
      <c r="AS256" s="185" t="str">
        <f t="shared" si="148"/>
        <v/>
      </c>
      <c r="AT256" s="177" t="str">
        <f t="shared" si="149"/>
        <v/>
      </c>
      <c r="AU256" s="13" t="str">
        <f>IF(AX256="","",IF(R256="Refreshment Beverage",ROUND((BA256-Y256-Z256-AA256)*VLOOKUP(VALUE(Q256),Rates!G$15:L$19,3,0),4),ROUND(AW256*(VLOOKUP(VALUE(Q256),Rates!G:L,3,0)),4)))</f>
        <v/>
      </c>
      <c r="AV256" s="183" t="str">
        <f t="shared" si="150"/>
        <v/>
      </c>
      <c r="AW256" s="186" t="str">
        <f t="shared" si="151"/>
        <v/>
      </c>
      <c r="AX256" s="184" t="str">
        <f t="shared" si="152"/>
        <v/>
      </c>
      <c r="AY256" s="186" t="str">
        <f>IF(AX256="","",IF(R256="Refreshment Beverage",ROUND(SUM(AX256*Rates!K$19),4),ROUND(SUM(AX256*(Rates!J$8/100)),4)))</f>
        <v/>
      </c>
      <c r="AZ256" s="183" t="str">
        <f t="shared" si="153"/>
        <v/>
      </c>
      <c r="BA256" s="185" t="str">
        <f t="shared" si="154"/>
        <v/>
      </c>
      <c r="BD256" s="171"/>
      <c r="BE256" s="171"/>
      <c r="BF256" s="171"/>
      <c r="BG256" s="171"/>
    </row>
    <row r="257" spans="1:59" ht="15" customHeight="1" x14ac:dyDescent="0.3">
      <c r="A257" s="172"/>
      <c r="B257" s="172"/>
      <c r="C257" s="172"/>
      <c r="D257" s="173"/>
      <c r="E257" s="173"/>
      <c r="F257" s="173"/>
      <c r="G257" s="173"/>
      <c r="H257" s="173"/>
      <c r="I257" s="174"/>
      <c r="J257" s="175"/>
      <c r="K257" s="176" t="str">
        <f t="shared" si="126"/>
        <v/>
      </c>
      <c r="L257" s="177" t="str">
        <f t="shared" si="127"/>
        <v/>
      </c>
      <c r="M257" s="178" t="str">
        <f t="shared" si="128"/>
        <v/>
      </c>
      <c r="N257" s="44" t="str" cm="1">
        <f t="array" ref="N257">IFERROR(IF(_xlfn.SINGLE(A:A)="","",IF(R257="Beer",SUM(LOOKUP(2,1/(Rates!$B$3:$B$5&lt;=W257)/(Rates!$C$3:$C$5&gt;=W257),Rates!$D$3:$D$5)*(X257/100)*W257),IF(R257="Refreshment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44" t="str">
        <f t="shared" si="129"/>
        <v/>
      </c>
      <c r="P257" s="13"/>
      <c r="Q257" s="179" t="str">
        <f t="shared" si="130"/>
        <v/>
      </c>
      <c r="R257" s="180" t="str">
        <f t="shared" si="131"/>
        <v/>
      </c>
      <c r="S257" s="13" t="str">
        <f>IF(A257="","",IF(R257="Refreshment Beverage",VLOOKUP(VALUE(Q257),Rates!G$15:L$19,2,0),VLOOKUP(VALUE(Q257),Rates!G$4:L$8,2,0)))</f>
        <v/>
      </c>
      <c r="T257" s="13" t="str">
        <f t="shared" si="132"/>
        <v/>
      </c>
      <c r="U257" s="181" t="str">
        <f t="shared" si="133"/>
        <v/>
      </c>
      <c r="V257" s="13" t="str">
        <f t="shared" si="134"/>
        <v/>
      </c>
      <c r="W257" s="13" t="str">
        <f t="shared" si="135"/>
        <v/>
      </c>
      <c r="X257" s="182" t="str">
        <f t="shared" si="136"/>
        <v/>
      </c>
      <c r="Y257" s="183" t="str">
        <f>IF(A:A="","",IF(R257="Refreshment Beverage",VLOOKUP(Q257,Rates!G$15:L$19,6,0)*W257,VLOOKUP(Q257,Rates!G$4:L$12,6,0)*W257))</f>
        <v/>
      </c>
      <c r="Z257" s="183" t="str">
        <f t="shared" si="137"/>
        <v/>
      </c>
      <c r="AA257" s="17">
        <f t="shared" si="125"/>
        <v>0</v>
      </c>
      <c r="AB257" s="177" t="str" cm="1">
        <f t="array" ref="AB257">IF(_xlfn.SINGLE(A:A)="","",IF(R257="Refreshment Beverage","",IF(AND(R257="Beer",Q257=0),SUM(LOOKUP(2,1/(Rates!$B$15:$B$18&lt;=W257)/(Rates!$C$15:$C$18&gt;=W257),Rates!$D$15:$D$18)*W257),VLOOKUP(VALUE(_xlfn.SINGLE(Q:Q)),Rates!A:B,2,0)*W257)))</f>
        <v/>
      </c>
      <c r="AC257" s="177" t="str" cm="1">
        <f t="array" ref="AC257">IF(_xlfn.SINGLE(A:A)="","",IF(R257="Refreshment Beverage","",IF(AND(R257="Beer",Q257=0),SUM(LOOKUP(2,1/(Rates!$B$15:$B$18&lt;=W257)/(Rates!$C$15:$C$18&gt;=W257),Rates!$E$15:$E$18)*W257),VLOOKUP(VALUE(_xlfn.SINGLE(Q:Q)),Rates!A:C,3,0)*W257)))</f>
        <v/>
      </c>
      <c r="AD257" s="168">
        <f>IFERROR(IF(OR(Q257=1,Q257=2,Q257=3,Q257=4),VLOOKUP(Q257,Rates!$A$31:$B$34,2,0)*W257,IF(V257=1,VLOOKUP(U257,'REB BEV MIN MKUP'!B:E,4,0),IF(V257&gt;1,VLOOKUP(VALUE(W257),'REB BEV MIN MKUP'!O:Q,3,0),0))),0)</f>
        <v>0</v>
      </c>
      <c r="AE257" s="177" t="str">
        <f t="shared" si="138"/>
        <v/>
      </c>
      <c r="AF257" s="13" t="str">
        <f t="shared" si="139"/>
        <v/>
      </c>
      <c r="AG257" s="177" t="str">
        <f t="shared" si="140"/>
        <v/>
      </c>
      <c r="AH257" s="184" t="str">
        <f t="shared" si="141"/>
        <v/>
      </c>
      <c r="AI257" s="184" t="str">
        <f>IF(AE:AE="","",IF(R257="Refreshment Beverage",AK257*(Rates!J$19/100),ROUND(SUM(AH257*(Rates!$J$8/100)),4)))</f>
        <v/>
      </c>
      <c r="AJ257" s="183" t="str">
        <f t="shared" si="142"/>
        <v/>
      </c>
      <c r="AK257" s="185" t="str">
        <f t="shared" si="143"/>
        <v/>
      </c>
      <c r="AL257" s="177" t="str">
        <f t="shared" si="144"/>
        <v/>
      </c>
      <c r="AM257" s="13" t="str">
        <f>IF(AS257="","",IF(R257="Refreshment Beverage",ROUND(AS257*Rates!K$19,4),ROUND(AO257*(VLOOKUP(VALUE(Q257),Rates!G$4:L$12,3,0)),4)))</f>
        <v/>
      </c>
      <c r="AN257" s="183" t="str">
        <f>IF(AS257="","",IF(R257="Refreshment Beverage",AS257*(Rates!J$19/100),MAX(AM257,AB257)))</f>
        <v/>
      </c>
      <c r="AO257" s="186" t="str">
        <f t="shared" si="145"/>
        <v/>
      </c>
      <c r="AP257" s="186" t="str">
        <f t="shared" si="146"/>
        <v/>
      </c>
      <c r="AQ257" s="186" t="str">
        <f>IF(AS257="","",IF(R257="Refreshment Beverage",ROUND(SUM(VLOOKUP(Q:Q,Rates!G$15:L$19,3,0)*(AS257-Y257-Z257-AA257)),4),ROUND(SUM(Rates!$K$8*AS257),4)))</f>
        <v/>
      </c>
      <c r="AR257" s="184" t="str">
        <f t="shared" si="147"/>
        <v/>
      </c>
      <c r="AS257" s="185" t="str">
        <f t="shared" si="148"/>
        <v/>
      </c>
      <c r="AT257" s="177" t="str">
        <f t="shared" si="149"/>
        <v/>
      </c>
      <c r="AU257" s="13" t="str">
        <f>IF(AX257="","",IF(R257="Refreshment Beverage",ROUND((BA257-Y257-Z257-AA257)*VLOOKUP(VALUE(Q257),Rates!G$15:L$19,3,0),4),ROUND(AW257*(VLOOKUP(VALUE(Q257),Rates!G:L,3,0)),4)))</f>
        <v/>
      </c>
      <c r="AV257" s="183" t="str">
        <f t="shared" si="150"/>
        <v/>
      </c>
      <c r="AW257" s="186" t="str">
        <f t="shared" si="151"/>
        <v/>
      </c>
      <c r="AX257" s="184" t="str">
        <f t="shared" si="152"/>
        <v/>
      </c>
      <c r="AY257" s="186" t="str">
        <f>IF(AX257="","",IF(R257="Refreshment Beverage",ROUND(SUM(AX257*Rates!K$19),4),ROUND(SUM(AX257*(Rates!J$8/100)),4)))</f>
        <v/>
      </c>
      <c r="AZ257" s="183" t="str">
        <f t="shared" si="153"/>
        <v/>
      </c>
      <c r="BA257" s="185" t="str">
        <f t="shared" si="154"/>
        <v/>
      </c>
      <c r="BD257" s="171"/>
      <c r="BE257" s="171"/>
      <c r="BF257" s="171"/>
      <c r="BG257" s="171"/>
    </row>
    <row r="258" spans="1:59" ht="15" customHeight="1" x14ac:dyDescent="0.3">
      <c r="A258" s="172"/>
      <c r="B258" s="172"/>
      <c r="C258" s="172"/>
      <c r="D258" s="173"/>
      <c r="E258" s="173"/>
      <c r="F258" s="173"/>
      <c r="G258" s="173"/>
      <c r="H258" s="173"/>
      <c r="I258" s="174"/>
      <c r="J258" s="175"/>
      <c r="K258" s="176" t="str">
        <f t="shared" si="126"/>
        <v/>
      </c>
      <c r="L258" s="177" t="str">
        <f t="shared" si="127"/>
        <v/>
      </c>
      <c r="M258" s="178" t="str">
        <f t="shared" si="128"/>
        <v/>
      </c>
      <c r="N258" s="44" t="str" cm="1">
        <f t="array" ref="N258">IFERROR(IF(_xlfn.SINGLE(A:A)="","",IF(R258="Beer",SUM(LOOKUP(2,1/(Rates!$B$3:$B$5&lt;=W258)/(Rates!$C$3:$C$5&gt;=W258),Rates!$D$3:$D$5)*(X258/100)*W258),IF(R258="Refreshment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44" t="str">
        <f t="shared" si="129"/>
        <v/>
      </c>
      <c r="P258" s="13"/>
      <c r="Q258" s="179" t="str">
        <f t="shared" si="130"/>
        <v/>
      </c>
      <c r="R258" s="180" t="str">
        <f t="shared" si="131"/>
        <v/>
      </c>
      <c r="S258" s="13" t="str">
        <f>IF(A258="","",IF(R258="Refreshment Beverage",VLOOKUP(VALUE(Q258),Rates!G$15:L$19,2,0),VLOOKUP(VALUE(Q258),Rates!G$4:L$8,2,0)))</f>
        <v/>
      </c>
      <c r="T258" s="13" t="str">
        <f t="shared" si="132"/>
        <v/>
      </c>
      <c r="U258" s="181" t="str">
        <f t="shared" si="133"/>
        <v/>
      </c>
      <c r="V258" s="13" t="str">
        <f t="shared" si="134"/>
        <v/>
      </c>
      <c r="W258" s="13" t="str">
        <f t="shared" si="135"/>
        <v/>
      </c>
      <c r="X258" s="182" t="str">
        <f t="shared" si="136"/>
        <v/>
      </c>
      <c r="Y258" s="183" t="str">
        <f>IF(A:A="","",IF(R258="Refreshment Beverage",VLOOKUP(Q258,Rates!G$15:L$19,6,0)*W258,VLOOKUP(Q258,Rates!G$4:L$12,6,0)*W258))</f>
        <v/>
      </c>
      <c r="Z258" s="183" t="str">
        <f t="shared" si="137"/>
        <v/>
      </c>
      <c r="AA258" s="17">
        <f t="shared" si="125"/>
        <v>0</v>
      </c>
      <c r="AB258" s="177" t="str" cm="1">
        <f t="array" ref="AB258">IF(_xlfn.SINGLE(A:A)="","",IF(R258="Refreshment Beverage","",IF(AND(R258="Beer",Q258=0),SUM(LOOKUP(2,1/(Rates!$B$15:$B$18&lt;=W258)/(Rates!$C$15:$C$18&gt;=W258),Rates!$D$15:$D$18)*W258),VLOOKUP(VALUE(_xlfn.SINGLE(Q:Q)),Rates!A:B,2,0)*W258)))</f>
        <v/>
      </c>
      <c r="AC258" s="177" t="str" cm="1">
        <f t="array" ref="AC258">IF(_xlfn.SINGLE(A:A)="","",IF(R258="Refreshment Beverage","",IF(AND(R258="Beer",Q258=0),SUM(LOOKUP(2,1/(Rates!$B$15:$B$18&lt;=W258)/(Rates!$C$15:$C$18&gt;=W258),Rates!$E$15:$E$18)*W258),VLOOKUP(VALUE(_xlfn.SINGLE(Q:Q)),Rates!A:C,3,0)*W258)))</f>
        <v/>
      </c>
      <c r="AD258" s="168">
        <f>IFERROR(IF(OR(Q258=1,Q258=2,Q258=3,Q258=4),VLOOKUP(Q258,Rates!$A$31:$B$34,2,0)*W258,IF(V258=1,VLOOKUP(U258,'REB BEV MIN MKUP'!B:E,4,0),IF(V258&gt;1,VLOOKUP(VALUE(W258),'REB BEV MIN MKUP'!O:Q,3,0),0))),0)</f>
        <v>0</v>
      </c>
      <c r="AE258" s="177" t="str">
        <f t="shared" si="138"/>
        <v/>
      </c>
      <c r="AF258" s="13" t="str">
        <f t="shared" si="139"/>
        <v/>
      </c>
      <c r="AG258" s="177" t="str">
        <f t="shared" si="140"/>
        <v/>
      </c>
      <c r="AH258" s="184" t="str">
        <f t="shared" si="141"/>
        <v/>
      </c>
      <c r="AI258" s="184" t="str">
        <f>IF(AE:AE="","",IF(R258="Refreshment Beverage",AK258*(Rates!J$19/100),ROUND(SUM(AH258*(Rates!$J$8/100)),4)))</f>
        <v/>
      </c>
      <c r="AJ258" s="183" t="str">
        <f t="shared" si="142"/>
        <v/>
      </c>
      <c r="AK258" s="185" t="str">
        <f t="shared" si="143"/>
        <v/>
      </c>
      <c r="AL258" s="177" t="str">
        <f t="shared" si="144"/>
        <v/>
      </c>
      <c r="AM258" s="13" t="str">
        <f>IF(AS258="","",IF(R258="Refreshment Beverage",ROUND(AS258*Rates!K$19,4),ROUND(AO258*(VLOOKUP(VALUE(Q258),Rates!G$4:L$12,3,0)),4)))</f>
        <v/>
      </c>
      <c r="AN258" s="183" t="str">
        <f>IF(AS258="","",IF(R258="Refreshment Beverage",AS258*(Rates!J$19/100),MAX(AM258,AB258)))</f>
        <v/>
      </c>
      <c r="AO258" s="186" t="str">
        <f t="shared" si="145"/>
        <v/>
      </c>
      <c r="AP258" s="186" t="str">
        <f t="shared" si="146"/>
        <v/>
      </c>
      <c r="AQ258" s="186" t="str">
        <f>IF(AS258="","",IF(R258="Refreshment Beverage",ROUND(SUM(VLOOKUP(Q:Q,Rates!G$15:L$19,3,0)*(AS258-Y258-Z258-AA258)),4),ROUND(SUM(Rates!$K$8*AS258),4)))</f>
        <v/>
      </c>
      <c r="AR258" s="184" t="str">
        <f t="shared" si="147"/>
        <v/>
      </c>
      <c r="AS258" s="185" t="str">
        <f t="shared" si="148"/>
        <v/>
      </c>
      <c r="AT258" s="177" t="str">
        <f t="shared" si="149"/>
        <v/>
      </c>
      <c r="AU258" s="13" t="str">
        <f>IF(AX258="","",IF(R258="Refreshment Beverage",ROUND((BA258-Y258-Z258-AA258)*VLOOKUP(VALUE(Q258),Rates!G$15:L$19,3,0),4),ROUND(AW258*(VLOOKUP(VALUE(Q258),Rates!G:L,3,0)),4)))</f>
        <v/>
      </c>
      <c r="AV258" s="183" t="str">
        <f t="shared" si="150"/>
        <v/>
      </c>
      <c r="AW258" s="186" t="str">
        <f t="shared" si="151"/>
        <v/>
      </c>
      <c r="AX258" s="184" t="str">
        <f t="shared" si="152"/>
        <v/>
      </c>
      <c r="AY258" s="186" t="str">
        <f>IF(AX258="","",IF(R258="Refreshment Beverage",ROUND(SUM(AX258*Rates!K$19),4),ROUND(SUM(AX258*(Rates!J$8/100)),4)))</f>
        <v/>
      </c>
      <c r="AZ258" s="183" t="str">
        <f t="shared" si="153"/>
        <v/>
      </c>
      <c r="BA258" s="185" t="str">
        <f t="shared" si="154"/>
        <v/>
      </c>
      <c r="BD258" s="171"/>
      <c r="BE258" s="171"/>
      <c r="BF258" s="171"/>
      <c r="BG258" s="171"/>
    </row>
    <row r="259" spans="1:59" ht="15" customHeight="1" x14ac:dyDescent="0.3">
      <c r="A259" s="172"/>
      <c r="B259" s="172"/>
      <c r="C259" s="172"/>
      <c r="D259" s="173"/>
      <c r="E259" s="173"/>
      <c r="F259" s="173"/>
      <c r="G259" s="173"/>
      <c r="H259" s="173"/>
      <c r="I259" s="174"/>
      <c r="J259" s="175"/>
      <c r="K259" s="176" t="str">
        <f t="shared" si="126"/>
        <v/>
      </c>
      <c r="L259" s="177" t="str">
        <f t="shared" si="127"/>
        <v/>
      </c>
      <c r="M259" s="178" t="str">
        <f t="shared" si="128"/>
        <v/>
      </c>
      <c r="N259" s="44" t="str" cm="1">
        <f t="array" ref="N259">IFERROR(IF(_xlfn.SINGLE(A:A)="","",IF(R259="Beer",SUM(LOOKUP(2,1/(Rates!$B$3:$B$5&lt;=W259)/(Rates!$C$3:$C$5&gt;=W259),Rates!$D$3:$D$5)*(X259/100)*W259),IF(R259="Refreshment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44" t="str">
        <f t="shared" si="129"/>
        <v/>
      </c>
      <c r="P259" s="13"/>
      <c r="Q259" s="179" t="str">
        <f t="shared" si="130"/>
        <v/>
      </c>
      <c r="R259" s="180" t="str">
        <f t="shared" si="131"/>
        <v/>
      </c>
      <c r="S259" s="13" t="str">
        <f>IF(A259="","",IF(R259="Refreshment Beverage",VLOOKUP(VALUE(Q259),Rates!G$15:L$19,2,0),VLOOKUP(VALUE(Q259),Rates!G$4:L$8,2,0)))</f>
        <v/>
      </c>
      <c r="T259" s="13" t="str">
        <f t="shared" si="132"/>
        <v/>
      </c>
      <c r="U259" s="181" t="str">
        <f t="shared" si="133"/>
        <v/>
      </c>
      <c r="V259" s="13" t="str">
        <f t="shared" si="134"/>
        <v/>
      </c>
      <c r="W259" s="13" t="str">
        <f t="shared" si="135"/>
        <v/>
      </c>
      <c r="X259" s="182" t="str">
        <f t="shared" si="136"/>
        <v/>
      </c>
      <c r="Y259" s="183" t="str">
        <f>IF(A:A="","",IF(R259="Refreshment Beverage",VLOOKUP(Q259,Rates!G$15:L$19,6,0)*W259,VLOOKUP(Q259,Rates!G$4:L$12,6,0)*W259))</f>
        <v/>
      </c>
      <c r="Z259" s="183" t="str">
        <f t="shared" si="137"/>
        <v/>
      </c>
      <c r="AA259" s="17">
        <f t="shared" si="125"/>
        <v>0</v>
      </c>
      <c r="AB259" s="177" t="str" cm="1">
        <f t="array" ref="AB259">IF(_xlfn.SINGLE(A:A)="","",IF(R259="Refreshment Beverage","",IF(AND(R259="Beer",Q259=0),SUM(LOOKUP(2,1/(Rates!$B$15:$B$18&lt;=W259)/(Rates!$C$15:$C$18&gt;=W259),Rates!$D$15:$D$18)*W259),VLOOKUP(VALUE(_xlfn.SINGLE(Q:Q)),Rates!A:B,2,0)*W259)))</f>
        <v/>
      </c>
      <c r="AC259" s="177" t="str" cm="1">
        <f t="array" ref="AC259">IF(_xlfn.SINGLE(A:A)="","",IF(R259="Refreshment Beverage","",IF(AND(R259="Beer",Q259=0),SUM(LOOKUP(2,1/(Rates!$B$15:$B$18&lt;=W259)/(Rates!$C$15:$C$18&gt;=W259),Rates!$E$15:$E$18)*W259),VLOOKUP(VALUE(_xlfn.SINGLE(Q:Q)),Rates!A:C,3,0)*W259)))</f>
        <v/>
      </c>
      <c r="AD259" s="168">
        <f>IFERROR(IF(OR(Q259=1,Q259=2,Q259=3,Q259=4),VLOOKUP(Q259,Rates!$A$31:$B$34,2,0)*W259,IF(V259=1,VLOOKUP(U259,'REB BEV MIN MKUP'!B:E,4,0),IF(V259&gt;1,VLOOKUP(VALUE(W259),'REB BEV MIN MKUP'!O:Q,3,0),0))),0)</f>
        <v>0</v>
      </c>
      <c r="AE259" s="177" t="str">
        <f t="shared" si="138"/>
        <v/>
      </c>
      <c r="AF259" s="13" t="str">
        <f t="shared" si="139"/>
        <v/>
      </c>
      <c r="AG259" s="177" t="str">
        <f t="shared" si="140"/>
        <v/>
      </c>
      <c r="AH259" s="184" t="str">
        <f t="shared" si="141"/>
        <v/>
      </c>
      <c r="AI259" s="184" t="str">
        <f>IF(AE:AE="","",IF(R259="Refreshment Beverage",AK259*(Rates!J$19/100),ROUND(SUM(AH259*(Rates!$J$8/100)),4)))</f>
        <v/>
      </c>
      <c r="AJ259" s="183" t="str">
        <f t="shared" si="142"/>
        <v/>
      </c>
      <c r="AK259" s="185" t="str">
        <f t="shared" si="143"/>
        <v/>
      </c>
      <c r="AL259" s="177" t="str">
        <f t="shared" si="144"/>
        <v/>
      </c>
      <c r="AM259" s="13" t="str">
        <f>IF(AS259="","",IF(R259="Refreshment Beverage",ROUND(AS259*Rates!K$19,4),ROUND(AO259*(VLOOKUP(VALUE(Q259),Rates!G$4:L$12,3,0)),4)))</f>
        <v/>
      </c>
      <c r="AN259" s="183" t="str">
        <f>IF(AS259="","",IF(R259="Refreshment Beverage",AS259*(Rates!J$19/100),MAX(AM259,AB259)))</f>
        <v/>
      </c>
      <c r="AO259" s="186" t="str">
        <f t="shared" si="145"/>
        <v/>
      </c>
      <c r="AP259" s="186" t="str">
        <f t="shared" si="146"/>
        <v/>
      </c>
      <c r="AQ259" s="186" t="str">
        <f>IF(AS259="","",IF(R259="Refreshment Beverage",ROUND(SUM(VLOOKUP(Q:Q,Rates!G$15:L$19,3,0)*(AS259-Y259-Z259-AA259)),4),ROUND(SUM(Rates!$K$8*AS259),4)))</f>
        <v/>
      </c>
      <c r="AR259" s="184" t="str">
        <f t="shared" si="147"/>
        <v/>
      </c>
      <c r="AS259" s="185" t="str">
        <f t="shared" si="148"/>
        <v/>
      </c>
      <c r="AT259" s="177" t="str">
        <f t="shared" si="149"/>
        <v/>
      </c>
      <c r="AU259" s="13" t="str">
        <f>IF(AX259="","",IF(R259="Refreshment Beverage",ROUND((BA259-Y259-Z259-AA259)*VLOOKUP(VALUE(Q259),Rates!G$15:L$19,3,0),4),ROUND(AW259*(VLOOKUP(VALUE(Q259),Rates!G:L,3,0)),4)))</f>
        <v/>
      </c>
      <c r="AV259" s="183" t="str">
        <f t="shared" si="150"/>
        <v/>
      </c>
      <c r="AW259" s="186" t="str">
        <f t="shared" si="151"/>
        <v/>
      </c>
      <c r="AX259" s="184" t="str">
        <f t="shared" si="152"/>
        <v/>
      </c>
      <c r="AY259" s="186" t="str">
        <f>IF(AX259="","",IF(R259="Refreshment Beverage",ROUND(SUM(AX259*Rates!K$19),4),ROUND(SUM(AX259*(Rates!J$8/100)),4)))</f>
        <v/>
      </c>
      <c r="AZ259" s="183" t="str">
        <f t="shared" si="153"/>
        <v/>
      </c>
      <c r="BA259" s="185" t="str">
        <f t="shared" si="154"/>
        <v/>
      </c>
      <c r="BD259" s="171"/>
      <c r="BE259" s="171"/>
      <c r="BF259" s="171"/>
      <c r="BG259" s="171"/>
    </row>
    <row r="260" spans="1:59" ht="15" customHeight="1" x14ac:dyDescent="0.3">
      <c r="A260" s="172"/>
      <c r="B260" s="172"/>
      <c r="C260" s="172"/>
      <c r="D260" s="173"/>
      <c r="E260" s="173"/>
      <c r="F260" s="173"/>
      <c r="G260" s="173"/>
      <c r="H260" s="173"/>
      <c r="I260" s="174"/>
      <c r="J260" s="175"/>
      <c r="K260" s="176" t="str">
        <f t="shared" si="126"/>
        <v/>
      </c>
      <c r="L260" s="177" t="str">
        <f t="shared" si="127"/>
        <v/>
      </c>
      <c r="M260" s="178" t="str">
        <f t="shared" si="128"/>
        <v/>
      </c>
      <c r="N260" s="44" t="str" cm="1">
        <f t="array" ref="N260">IFERROR(IF(_xlfn.SINGLE(A:A)="","",IF(R260="Beer",SUM(LOOKUP(2,1/(Rates!$B$3:$B$5&lt;=W260)/(Rates!$C$3:$C$5&gt;=W260),Rates!$D$3:$D$5)*(X260/100)*W260),IF(R260="Refreshment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44" t="str">
        <f t="shared" si="129"/>
        <v/>
      </c>
      <c r="P260" s="13"/>
      <c r="Q260" s="179" t="str">
        <f t="shared" si="130"/>
        <v/>
      </c>
      <c r="R260" s="180" t="str">
        <f t="shared" si="131"/>
        <v/>
      </c>
      <c r="S260" s="13" t="str">
        <f>IF(A260="","",IF(R260="Refreshment Beverage",VLOOKUP(VALUE(Q260),Rates!G$15:L$19,2,0),VLOOKUP(VALUE(Q260),Rates!G$4:L$8,2,0)))</f>
        <v/>
      </c>
      <c r="T260" s="13" t="str">
        <f t="shared" si="132"/>
        <v/>
      </c>
      <c r="U260" s="181" t="str">
        <f t="shared" si="133"/>
        <v/>
      </c>
      <c r="V260" s="13" t="str">
        <f t="shared" si="134"/>
        <v/>
      </c>
      <c r="W260" s="13" t="str">
        <f t="shared" si="135"/>
        <v/>
      </c>
      <c r="X260" s="182" t="str">
        <f t="shared" si="136"/>
        <v/>
      </c>
      <c r="Y260" s="183" t="str">
        <f>IF(A:A="","",IF(R260="Refreshment Beverage",VLOOKUP(Q260,Rates!G$15:L$19,6,0)*W260,VLOOKUP(Q260,Rates!G$4:L$12,6,0)*W260))</f>
        <v/>
      </c>
      <c r="Z260" s="183" t="str">
        <f t="shared" si="137"/>
        <v/>
      </c>
      <c r="AA260" s="17">
        <f t="shared" si="125"/>
        <v>0</v>
      </c>
      <c r="AB260" s="177" t="str" cm="1">
        <f t="array" ref="AB260">IF(_xlfn.SINGLE(A:A)="","",IF(R260="Refreshment Beverage","",IF(AND(R260="Beer",Q260=0),SUM(LOOKUP(2,1/(Rates!$B$15:$B$18&lt;=W260)/(Rates!$C$15:$C$18&gt;=W260),Rates!$D$15:$D$18)*W260),VLOOKUP(VALUE(_xlfn.SINGLE(Q:Q)),Rates!A:B,2,0)*W260)))</f>
        <v/>
      </c>
      <c r="AC260" s="177" t="str" cm="1">
        <f t="array" ref="AC260">IF(_xlfn.SINGLE(A:A)="","",IF(R260="Refreshment Beverage","",IF(AND(R260="Beer",Q260=0),SUM(LOOKUP(2,1/(Rates!$B$15:$B$18&lt;=W260)/(Rates!$C$15:$C$18&gt;=W260),Rates!$E$15:$E$18)*W260),VLOOKUP(VALUE(_xlfn.SINGLE(Q:Q)),Rates!A:C,3,0)*W260)))</f>
        <v/>
      </c>
      <c r="AD260" s="168">
        <f>IFERROR(IF(OR(Q260=1,Q260=2,Q260=3,Q260=4),VLOOKUP(Q260,Rates!$A$31:$B$34,2,0)*W260,IF(V260=1,VLOOKUP(U260,'REB BEV MIN MKUP'!B:E,4,0),IF(V260&gt;1,VLOOKUP(VALUE(W260),'REB BEV MIN MKUP'!O:Q,3,0),0))),0)</f>
        <v>0</v>
      </c>
      <c r="AE260" s="177" t="str">
        <f t="shared" si="138"/>
        <v/>
      </c>
      <c r="AF260" s="13" t="str">
        <f t="shared" si="139"/>
        <v/>
      </c>
      <c r="AG260" s="177" t="str">
        <f t="shared" si="140"/>
        <v/>
      </c>
      <c r="AH260" s="184" t="str">
        <f t="shared" si="141"/>
        <v/>
      </c>
      <c r="AI260" s="184" t="str">
        <f>IF(AE:AE="","",IF(R260="Refreshment Beverage",AK260*(Rates!J$19/100),ROUND(SUM(AH260*(Rates!$J$8/100)),4)))</f>
        <v/>
      </c>
      <c r="AJ260" s="183" t="str">
        <f t="shared" si="142"/>
        <v/>
      </c>
      <c r="AK260" s="185" t="str">
        <f t="shared" si="143"/>
        <v/>
      </c>
      <c r="AL260" s="177" t="str">
        <f t="shared" si="144"/>
        <v/>
      </c>
      <c r="AM260" s="13" t="str">
        <f>IF(AS260="","",IF(R260="Refreshment Beverage",ROUND(AS260*Rates!K$19,4),ROUND(AO260*(VLOOKUP(VALUE(Q260),Rates!G$4:L$12,3,0)),4)))</f>
        <v/>
      </c>
      <c r="AN260" s="183" t="str">
        <f>IF(AS260="","",IF(R260="Refreshment Beverage",AS260*(Rates!J$19/100),MAX(AM260,AB260)))</f>
        <v/>
      </c>
      <c r="AO260" s="186" t="str">
        <f t="shared" si="145"/>
        <v/>
      </c>
      <c r="AP260" s="186" t="str">
        <f t="shared" si="146"/>
        <v/>
      </c>
      <c r="AQ260" s="186" t="str">
        <f>IF(AS260="","",IF(R260="Refreshment Beverage",ROUND(SUM(VLOOKUP(Q:Q,Rates!G$15:L$19,3,0)*(AS260-Y260-Z260-AA260)),4),ROUND(SUM(Rates!$K$8*AS260),4)))</f>
        <v/>
      </c>
      <c r="AR260" s="184" t="str">
        <f t="shared" si="147"/>
        <v/>
      </c>
      <c r="AS260" s="185" t="str">
        <f t="shared" si="148"/>
        <v/>
      </c>
      <c r="AT260" s="177" t="str">
        <f t="shared" si="149"/>
        <v/>
      </c>
      <c r="AU260" s="13" t="str">
        <f>IF(AX260="","",IF(R260="Refreshment Beverage",ROUND((BA260-Y260-Z260-AA260)*VLOOKUP(VALUE(Q260),Rates!G$15:L$19,3,0),4),ROUND(AW260*(VLOOKUP(VALUE(Q260),Rates!G:L,3,0)),4)))</f>
        <v/>
      </c>
      <c r="AV260" s="183" t="str">
        <f t="shared" si="150"/>
        <v/>
      </c>
      <c r="AW260" s="186" t="str">
        <f t="shared" si="151"/>
        <v/>
      </c>
      <c r="AX260" s="184" t="str">
        <f t="shared" si="152"/>
        <v/>
      </c>
      <c r="AY260" s="186" t="str">
        <f>IF(AX260="","",IF(R260="Refreshment Beverage",ROUND(SUM(AX260*Rates!K$19),4),ROUND(SUM(AX260*(Rates!J$8/100)),4)))</f>
        <v/>
      </c>
      <c r="AZ260" s="183" t="str">
        <f t="shared" si="153"/>
        <v/>
      </c>
      <c r="BA260" s="185" t="str">
        <f t="shared" si="154"/>
        <v/>
      </c>
      <c r="BD260" s="171"/>
      <c r="BE260" s="171"/>
      <c r="BF260" s="171"/>
      <c r="BG260" s="171"/>
    </row>
    <row r="261" spans="1:59" ht="15" customHeight="1" x14ac:dyDescent="0.3">
      <c r="A261" s="172"/>
      <c r="B261" s="172"/>
      <c r="C261" s="172"/>
      <c r="D261" s="173"/>
      <c r="E261" s="173"/>
      <c r="F261" s="173"/>
      <c r="G261" s="173"/>
      <c r="H261" s="173"/>
      <c r="I261" s="174"/>
      <c r="J261" s="175"/>
      <c r="K261" s="176" t="str">
        <f t="shared" si="126"/>
        <v/>
      </c>
      <c r="L261" s="177" t="str">
        <f t="shared" si="127"/>
        <v/>
      </c>
      <c r="M261" s="178" t="str">
        <f t="shared" si="128"/>
        <v/>
      </c>
      <c r="N261" s="44" t="str" cm="1">
        <f t="array" ref="N261">IFERROR(IF(_xlfn.SINGLE(A:A)="","",IF(R261="Beer",SUM(LOOKUP(2,1/(Rates!$B$3:$B$5&lt;=W261)/(Rates!$C$3:$C$5&gt;=W261),Rates!$D$3:$D$5)*(X261/100)*W261),IF(R261="Refreshment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44" t="str">
        <f t="shared" si="129"/>
        <v/>
      </c>
      <c r="P261" s="13"/>
      <c r="Q261" s="179" t="str">
        <f t="shared" si="130"/>
        <v/>
      </c>
      <c r="R261" s="180" t="str">
        <f t="shared" si="131"/>
        <v/>
      </c>
      <c r="S261" s="13" t="str">
        <f>IF(A261="","",IF(R261="Refreshment Beverage",VLOOKUP(VALUE(Q261),Rates!G$15:L$19,2,0),VLOOKUP(VALUE(Q261),Rates!G$4:L$8,2,0)))</f>
        <v/>
      </c>
      <c r="T261" s="13" t="str">
        <f t="shared" si="132"/>
        <v/>
      </c>
      <c r="U261" s="181" t="str">
        <f t="shared" si="133"/>
        <v/>
      </c>
      <c r="V261" s="13" t="str">
        <f t="shared" si="134"/>
        <v/>
      </c>
      <c r="W261" s="13" t="str">
        <f t="shared" si="135"/>
        <v/>
      </c>
      <c r="X261" s="182" t="str">
        <f t="shared" si="136"/>
        <v/>
      </c>
      <c r="Y261" s="183" t="str">
        <f>IF(A:A="","",IF(R261="Refreshment Beverage",VLOOKUP(Q261,Rates!G$15:L$19,6,0)*W261,VLOOKUP(Q261,Rates!G$4:L$12,6,0)*W261))</f>
        <v/>
      </c>
      <c r="Z261" s="183" t="str">
        <f t="shared" si="137"/>
        <v/>
      </c>
      <c r="AA261" s="17">
        <f t="shared" si="125"/>
        <v>0</v>
      </c>
      <c r="AB261" s="177" t="str" cm="1">
        <f t="array" ref="AB261">IF(_xlfn.SINGLE(A:A)="","",IF(R261="Refreshment Beverage","",IF(AND(R261="Beer",Q261=0),SUM(LOOKUP(2,1/(Rates!$B$15:$B$18&lt;=W261)/(Rates!$C$15:$C$18&gt;=W261),Rates!$D$15:$D$18)*W261),VLOOKUP(VALUE(_xlfn.SINGLE(Q:Q)),Rates!A:B,2,0)*W261)))</f>
        <v/>
      </c>
      <c r="AC261" s="177" t="str" cm="1">
        <f t="array" ref="AC261">IF(_xlfn.SINGLE(A:A)="","",IF(R261="Refreshment Beverage","",IF(AND(R261="Beer",Q261=0),SUM(LOOKUP(2,1/(Rates!$B$15:$B$18&lt;=W261)/(Rates!$C$15:$C$18&gt;=W261),Rates!$E$15:$E$18)*W261),VLOOKUP(VALUE(_xlfn.SINGLE(Q:Q)),Rates!A:C,3,0)*W261)))</f>
        <v/>
      </c>
      <c r="AD261" s="168">
        <f>IFERROR(IF(OR(Q261=1,Q261=2,Q261=3,Q261=4),VLOOKUP(Q261,Rates!$A$31:$B$34,2,0)*W261,IF(V261=1,VLOOKUP(U261,'REB BEV MIN MKUP'!B:E,4,0),IF(V261&gt;1,VLOOKUP(VALUE(W261),'REB BEV MIN MKUP'!O:Q,3,0),0))),0)</f>
        <v>0</v>
      </c>
      <c r="AE261" s="177" t="str">
        <f t="shared" si="138"/>
        <v/>
      </c>
      <c r="AF261" s="13" t="str">
        <f t="shared" si="139"/>
        <v/>
      </c>
      <c r="AG261" s="177" t="str">
        <f t="shared" si="140"/>
        <v/>
      </c>
      <c r="AH261" s="184" t="str">
        <f t="shared" si="141"/>
        <v/>
      </c>
      <c r="AI261" s="184" t="str">
        <f>IF(AE:AE="","",IF(R261="Refreshment Beverage",AK261*(Rates!J$19/100),ROUND(SUM(AH261*(Rates!$J$8/100)),4)))</f>
        <v/>
      </c>
      <c r="AJ261" s="183" t="str">
        <f t="shared" si="142"/>
        <v/>
      </c>
      <c r="AK261" s="185" t="str">
        <f t="shared" si="143"/>
        <v/>
      </c>
      <c r="AL261" s="177" t="str">
        <f t="shared" si="144"/>
        <v/>
      </c>
      <c r="AM261" s="13" t="str">
        <f>IF(AS261="","",IF(R261="Refreshment Beverage",ROUND(AS261*Rates!K$19,4),ROUND(AO261*(VLOOKUP(VALUE(Q261),Rates!G$4:L$12,3,0)),4)))</f>
        <v/>
      </c>
      <c r="AN261" s="183" t="str">
        <f>IF(AS261="","",IF(R261="Refreshment Beverage",AS261*(Rates!J$19/100),MAX(AM261,AB261)))</f>
        <v/>
      </c>
      <c r="AO261" s="186" t="str">
        <f t="shared" si="145"/>
        <v/>
      </c>
      <c r="AP261" s="186" t="str">
        <f t="shared" si="146"/>
        <v/>
      </c>
      <c r="AQ261" s="186" t="str">
        <f>IF(AS261="","",IF(R261="Refreshment Beverage",ROUND(SUM(VLOOKUP(Q:Q,Rates!G$15:L$19,3,0)*(AS261-Y261-Z261-AA261)),4),ROUND(SUM(Rates!$K$8*AS261),4)))</f>
        <v/>
      </c>
      <c r="AR261" s="184" t="str">
        <f t="shared" si="147"/>
        <v/>
      </c>
      <c r="AS261" s="185" t="str">
        <f t="shared" si="148"/>
        <v/>
      </c>
      <c r="AT261" s="177" t="str">
        <f t="shared" si="149"/>
        <v/>
      </c>
      <c r="AU261" s="13" t="str">
        <f>IF(AX261="","",IF(R261="Refreshment Beverage",ROUND((BA261-Y261-Z261-AA261)*VLOOKUP(VALUE(Q261),Rates!G$15:L$19,3,0),4),ROUND(AW261*(VLOOKUP(VALUE(Q261),Rates!G:L,3,0)),4)))</f>
        <v/>
      </c>
      <c r="AV261" s="183" t="str">
        <f t="shared" si="150"/>
        <v/>
      </c>
      <c r="AW261" s="186" t="str">
        <f t="shared" si="151"/>
        <v/>
      </c>
      <c r="AX261" s="184" t="str">
        <f t="shared" si="152"/>
        <v/>
      </c>
      <c r="AY261" s="186" t="str">
        <f>IF(AX261="","",IF(R261="Refreshment Beverage",ROUND(SUM(AX261*Rates!K$19),4),ROUND(SUM(AX261*(Rates!J$8/100)),4)))</f>
        <v/>
      </c>
      <c r="AZ261" s="183" t="str">
        <f t="shared" si="153"/>
        <v/>
      </c>
      <c r="BA261" s="185" t="str">
        <f t="shared" si="154"/>
        <v/>
      </c>
      <c r="BD261" s="171"/>
      <c r="BE261" s="171"/>
      <c r="BF261" s="171"/>
      <c r="BG261" s="171"/>
    </row>
    <row r="262" spans="1:59" ht="15" customHeight="1" x14ac:dyDescent="0.3">
      <c r="A262" s="172"/>
      <c r="B262" s="172"/>
      <c r="C262" s="172"/>
      <c r="D262" s="173"/>
      <c r="E262" s="173"/>
      <c r="F262" s="173"/>
      <c r="G262" s="173"/>
      <c r="H262" s="173"/>
      <c r="I262" s="174"/>
      <c r="J262" s="175"/>
      <c r="K262" s="176" t="str">
        <f t="shared" si="126"/>
        <v/>
      </c>
      <c r="L262" s="177" t="str">
        <f t="shared" si="127"/>
        <v/>
      </c>
      <c r="M262" s="178" t="str">
        <f t="shared" si="128"/>
        <v/>
      </c>
      <c r="N262" s="44" t="str" cm="1">
        <f t="array" ref="N262">IFERROR(IF(_xlfn.SINGLE(A:A)="","",IF(R262="Beer",SUM(LOOKUP(2,1/(Rates!$B$3:$B$5&lt;=W262)/(Rates!$C$3:$C$5&gt;=W262),Rates!$D$3:$D$5)*(X262/100)*W262),IF(R262="Refreshment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44" t="str">
        <f t="shared" si="129"/>
        <v/>
      </c>
      <c r="P262" s="13"/>
      <c r="Q262" s="179" t="str">
        <f t="shared" si="130"/>
        <v/>
      </c>
      <c r="R262" s="180" t="str">
        <f t="shared" si="131"/>
        <v/>
      </c>
      <c r="S262" s="13" t="str">
        <f>IF(A262="","",IF(R262="Refreshment Beverage",VLOOKUP(VALUE(Q262),Rates!G$15:L$19,2,0),VLOOKUP(VALUE(Q262),Rates!G$4:L$8,2,0)))</f>
        <v/>
      </c>
      <c r="T262" s="13" t="str">
        <f t="shared" si="132"/>
        <v/>
      </c>
      <c r="U262" s="181" t="str">
        <f t="shared" si="133"/>
        <v/>
      </c>
      <c r="V262" s="13" t="str">
        <f t="shared" si="134"/>
        <v/>
      </c>
      <c r="W262" s="13" t="str">
        <f t="shared" si="135"/>
        <v/>
      </c>
      <c r="X262" s="182" t="str">
        <f t="shared" si="136"/>
        <v/>
      </c>
      <c r="Y262" s="183" t="str">
        <f>IF(A:A="","",IF(R262="Refreshment Beverage",VLOOKUP(Q262,Rates!G$15:L$19,6,0)*W262,VLOOKUP(Q262,Rates!G$4:L$12,6,0)*W262))</f>
        <v/>
      </c>
      <c r="Z262" s="183" t="str">
        <f t="shared" si="137"/>
        <v/>
      </c>
      <c r="AA262" s="17">
        <f t="shared" si="125"/>
        <v>0</v>
      </c>
      <c r="AB262" s="177" t="str" cm="1">
        <f t="array" ref="AB262">IF(_xlfn.SINGLE(A:A)="","",IF(R262="Refreshment Beverage","",IF(AND(R262="Beer",Q262=0),SUM(LOOKUP(2,1/(Rates!$B$15:$B$18&lt;=W262)/(Rates!$C$15:$C$18&gt;=W262),Rates!$D$15:$D$18)*W262),VLOOKUP(VALUE(_xlfn.SINGLE(Q:Q)),Rates!A:B,2,0)*W262)))</f>
        <v/>
      </c>
      <c r="AC262" s="177" t="str" cm="1">
        <f t="array" ref="AC262">IF(_xlfn.SINGLE(A:A)="","",IF(R262="Refreshment Beverage","",IF(AND(R262="Beer",Q262=0),SUM(LOOKUP(2,1/(Rates!$B$15:$B$18&lt;=W262)/(Rates!$C$15:$C$18&gt;=W262),Rates!$E$15:$E$18)*W262),VLOOKUP(VALUE(_xlfn.SINGLE(Q:Q)),Rates!A:C,3,0)*W262)))</f>
        <v/>
      </c>
      <c r="AD262" s="168">
        <f>IFERROR(IF(OR(Q262=1,Q262=2,Q262=3,Q262=4),VLOOKUP(Q262,Rates!$A$31:$B$34,2,0)*W262,IF(V262=1,VLOOKUP(U262,'REB BEV MIN MKUP'!B:E,4,0),IF(V262&gt;1,VLOOKUP(VALUE(W262),'REB BEV MIN MKUP'!O:Q,3,0),0))),0)</f>
        <v>0</v>
      </c>
      <c r="AE262" s="177" t="str">
        <f t="shared" si="138"/>
        <v/>
      </c>
      <c r="AF262" s="13" t="str">
        <f t="shared" si="139"/>
        <v/>
      </c>
      <c r="AG262" s="177" t="str">
        <f t="shared" si="140"/>
        <v/>
      </c>
      <c r="AH262" s="184" t="str">
        <f t="shared" si="141"/>
        <v/>
      </c>
      <c r="AI262" s="184" t="str">
        <f>IF(AE:AE="","",IF(R262="Refreshment Beverage",AK262*(Rates!J$19/100),ROUND(SUM(AH262*(Rates!$J$8/100)),4)))</f>
        <v/>
      </c>
      <c r="AJ262" s="183" t="str">
        <f t="shared" si="142"/>
        <v/>
      </c>
      <c r="AK262" s="185" t="str">
        <f t="shared" si="143"/>
        <v/>
      </c>
      <c r="AL262" s="177" t="str">
        <f t="shared" si="144"/>
        <v/>
      </c>
      <c r="AM262" s="13" t="str">
        <f>IF(AS262="","",IF(R262="Refreshment Beverage",ROUND(AS262*Rates!K$19,4),ROUND(AO262*(VLOOKUP(VALUE(Q262),Rates!G$4:L$12,3,0)),4)))</f>
        <v/>
      </c>
      <c r="AN262" s="183" t="str">
        <f>IF(AS262="","",IF(R262="Refreshment Beverage",AS262*(Rates!J$19/100),MAX(AM262,AB262)))</f>
        <v/>
      </c>
      <c r="AO262" s="186" t="str">
        <f t="shared" si="145"/>
        <v/>
      </c>
      <c r="AP262" s="186" t="str">
        <f t="shared" si="146"/>
        <v/>
      </c>
      <c r="AQ262" s="186" t="str">
        <f>IF(AS262="","",IF(R262="Refreshment Beverage",ROUND(SUM(VLOOKUP(Q:Q,Rates!G$15:L$19,3,0)*(AS262-Y262-Z262-AA262)),4),ROUND(SUM(Rates!$K$8*AS262),4)))</f>
        <v/>
      </c>
      <c r="AR262" s="184" t="str">
        <f t="shared" si="147"/>
        <v/>
      </c>
      <c r="AS262" s="185" t="str">
        <f t="shared" si="148"/>
        <v/>
      </c>
      <c r="AT262" s="177" t="str">
        <f t="shared" si="149"/>
        <v/>
      </c>
      <c r="AU262" s="13" t="str">
        <f>IF(AX262="","",IF(R262="Refreshment Beverage",ROUND((BA262-Y262-Z262-AA262)*VLOOKUP(VALUE(Q262),Rates!G$15:L$19,3,0),4),ROUND(AW262*(VLOOKUP(VALUE(Q262),Rates!G:L,3,0)),4)))</f>
        <v/>
      </c>
      <c r="AV262" s="183" t="str">
        <f t="shared" si="150"/>
        <v/>
      </c>
      <c r="AW262" s="186" t="str">
        <f t="shared" si="151"/>
        <v/>
      </c>
      <c r="AX262" s="184" t="str">
        <f t="shared" si="152"/>
        <v/>
      </c>
      <c r="AY262" s="186" t="str">
        <f>IF(AX262="","",IF(R262="Refreshment Beverage",ROUND(SUM(AX262*Rates!K$19),4),ROUND(SUM(AX262*(Rates!J$8/100)),4)))</f>
        <v/>
      </c>
      <c r="AZ262" s="183" t="str">
        <f t="shared" si="153"/>
        <v/>
      </c>
      <c r="BA262" s="185" t="str">
        <f t="shared" si="154"/>
        <v/>
      </c>
      <c r="BD262" s="171"/>
      <c r="BE262" s="171"/>
      <c r="BF262" s="171"/>
      <c r="BG262" s="171"/>
    </row>
    <row r="263" spans="1:59" ht="15" customHeight="1" x14ac:dyDescent="0.3">
      <c r="A263" s="172"/>
      <c r="B263" s="172"/>
      <c r="C263" s="172"/>
      <c r="D263" s="173"/>
      <c r="E263" s="173"/>
      <c r="F263" s="173"/>
      <c r="G263" s="173"/>
      <c r="H263" s="173"/>
      <c r="I263" s="174"/>
      <c r="J263" s="175"/>
      <c r="K263" s="176" t="str">
        <f t="shared" si="126"/>
        <v/>
      </c>
      <c r="L263" s="177" t="str">
        <f t="shared" si="127"/>
        <v/>
      </c>
      <c r="M263" s="178" t="str">
        <f t="shared" si="128"/>
        <v/>
      </c>
      <c r="N263" s="44" t="str" cm="1">
        <f t="array" ref="N263">IFERROR(IF(_xlfn.SINGLE(A:A)="","",IF(R263="Beer",SUM(LOOKUP(2,1/(Rates!$B$3:$B$5&lt;=W263)/(Rates!$C$3:$C$5&gt;=W263),Rates!$D$3:$D$5)*(X263/100)*W263),IF(R263="Refreshment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44" t="str">
        <f t="shared" si="129"/>
        <v/>
      </c>
      <c r="P263" s="13"/>
      <c r="Q263" s="179" t="str">
        <f t="shared" si="130"/>
        <v/>
      </c>
      <c r="R263" s="180" t="str">
        <f t="shared" si="131"/>
        <v/>
      </c>
      <c r="S263" s="13" t="str">
        <f>IF(A263="","",IF(R263="Refreshment Beverage",VLOOKUP(VALUE(Q263),Rates!G$15:L$19,2,0),VLOOKUP(VALUE(Q263),Rates!G$4:L$8,2,0)))</f>
        <v/>
      </c>
      <c r="T263" s="13" t="str">
        <f t="shared" si="132"/>
        <v/>
      </c>
      <c r="U263" s="181" t="str">
        <f t="shared" si="133"/>
        <v/>
      </c>
      <c r="V263" s="13" t="str">
        <f t="shared" si="134"/>
        <v/>
      </c>
      <c r="W263" s="13" t="str">
        <f t="shared" si="135"/>
        <v/>
      </c>
      <c r="X263" s="182" t="str">
        <f t="shared" si="136"/>
        <v/>
      </c>
      <c r="Y263" s="183" t="str">
        <f>IF(A:A="","",IF(R263="Refreshment Beverage",VLOOKUP(Q263,Rates!G$15:L$19,6,0)*W263,VLOOKUP(Q263,Rates!G$4:L$12,6,0)*W263))</f>
        <v/>
      </c>
      <c r="Z263" s="183" t="str">
        <f t="shared" si="137"/>
        <v/>
      </c>
      <c r="AA263" s="17">
        <f t="shared" ref="AA263:AA326" si="155">IF(AND(U263&gt;0.049,U263&lt;0.401),SUM(0.0536*V263),IF(AND(U263&gt;0.4,U263&lt;0.47),SUM(0.0643*V263),IF(AND(U263&gt;0.469,U263&lt;0.66),SUM(0.075*V263),IF(AND(U263&gt;0.659,U263&lt;0.75),SUM(0.1071*V263),IF(AND(U263&gt;0.749,U263&lt;0.9),SUM(0.1178*V263),IF(AND(U263&gt;0.899,U263&lt;1),SUM(0.1393*V263),IF(U263=1,SUM(0.1499*V263),IF(U263=1.14,SUM(0.1714*V263),IF(U263=1.75,SUM(0.2678*V263),IF(U263=2,SUM(0.2999*V263),IF(U263=3,SUM(0.4499*V263),0)))))))))))</f>
        <v>0</v>
      </c>
      <c r="AB263" s="177" t="str" cm="1">
        <f t="array" ref="AB263">IF(_xlfn.SINGLE(A:A)="","",IF(R263="Refreshment Beverage","",IF(AND(R263="Beer",Q263=0),SUM(LOOKUP(2,1/(Rates!$B$15:$B$18&lt;=W263)/(Rates!$C$15:$C$18&gt;=W263),Rates!$D$15:$D$18)*W263),VLOOKUP(VALUE(_xlfn.SINGLE(Q:Q)),Rates!A:B,2,0)*W263)))</f>
        <v/>
      </c>
      <c r="AC263" s="177" t="str" cm="1">
        <f t="array" ref="AC263">IF(_xlfn.SINGLE(A:A)="","",IF(R263="Refreshment Beverage","",IF(AND(R263="Beer",Q263=0),SUM(LOOKUP(2,1/(Rates!$B$15:$B$18&lt;=W263)/(Rates!$C$15:$C$18&gt;=W263),Rates!$E$15:$E$18)*W263),VLOOKUP(VALUE(_xlfn.SINGLE(Q:Q)),Rates!A:C,3,0)*W263)))</f>
        <v/>
      </c>
      <c r="AD263" s="168">
        <f>IFERROR(IF(OR(Q263=1,Q263=2,Q263=3,Q263=4),VLOOKUP(Q263,Rates!$A$31:$B$34,2,0)*W263,IF(V263=1,VLOOKUP(U263,'REB BEV MIN MKUP'!B:E,4,0),IF(V263&gt;1,VLOOKUP(VALUE(W263),'REB BEV MIN MKUP'!O:Q,3,0),0))),0)</f>
        <v>0</v>
      </c>
      <c r="AE263" s="177" t="str">
        <f t="shared" si="138"/>
        <v/>
      </c>
      <c r="AF263" s="13" t="str">
        <f t="shared" si="139"/>
        <v/>
      </c>
      <c r="AG263" s="177" t="str">
        <f t="shared" si="140"/>
        <v/>
      </c>
      <c r="AH263" s="184" t="str">
        <f t="shared" si="141"/>
        <v/>
      </c>
      <c r="AI263" s="184" t="str">
        <f>IF(AE:AE="","",IF(R263="Refreshment Beverage",AK263*(Rates!J$19/100),ROUND(SUM(AH263*(Rates!$J$8/100)),4)))</f>
        <v/>
      </c>
      <c r="AJ263" s="183" t="str">
        <f t="shared" si="142"/>
        <v/>
      </c>
      <c r="AK263" s="185" t="str">
        <f t="shared" si="143"/>
        <v/>
      </c>
      <c r="AL263" s="177" t="str">
        <f t="shared" si="144"/>
        <v/>
      </c>
      <c r="AM263" s="13" t="str">
        <f>IF(AS263="","",IF(R263="Refreshment Beverage",ROUND(AS263*Rates!K$19,4),ROUND(AO263*(VLOOKUP(VALUE(Q263),Rates!G$4:L$12,3,0)),4)))</f>
        <v/>
      </c>
      <c r="AN263" s="183" t="str">
        <f>IF(AS263="","",IF(R263="Refreshment Beverage",AS263*(Rates!J$19/100),MAX(AM263,AB263)))</f>
        <v/>
      </c>
      <c r="AO263" s="186" t="str">
        <f t="shared" si="145"/>
        <v/>
      </c>
      <c r="AP263" s="186" t="str">
        <f t="shared" si="146"/>
        <v/>
      </c>
      <c r="AQ263" s="186" t="str">
        <f>IF(AS263="","",IF(R263="Refreshment Beverage",ROUND(SUM(VLOOKUP(Q:Q,Rates!G$15:L$19,3,0)*(AS263-Y263-Z263-AA263)),4),ROUND(SUM(Rates!$K$8*AS263),4)))</f>
        <v/>
      </c>
      <c r="AR263" s="184" t="str">
        <f t="shared" si="147"/>
        <v/>
      </c>
      <c r="AS263" s="185" t="str">
        <f t="shared" si="148"/>
        <v/>
      </c>
      <c r="AT263" s="177" t="str">
        <f t="shared" si="149"/>
        <v/>
      </c>
      <c r="AU263" s="13" t="str">
        <f>IF(AX263="","",IF(R263="Refreshment Beverage",ROUND((BA263-Y263-Z263-AA263)*VLOOKUP(VALUE(Q263),Rates!G$15:L$19,3,0),4),ROUND(AW263*(VLOOKUP(VALUE(Q263),Rates!G:L,3,0)),4)))</f>
        <v/>
      </c>
      <c r="AV263" s="183" t="str">
        <f t="shared" si="150"/>
        <v/>
      </c>
      <c r="AW263" s="186" t="str">
        <f t="shared" si="151"/>
        <v/>
      </c>
      <c r="AX263" s="184" t="str">
        <f t="shared" si="152"/>
        <v/>
      </c>
      <c r="AY263" s="186" t="str">
        <f>IF(AX263="","",IF(R263="Refreshment Beverage",ROUND(SUM(AX263*Rates!K$19),4),ROUND(SUM(AX263*(Rates!J$8/100)),4)))</f>
        <v/>
      </c>
      <c r="AZ263" s="183" t="str">
        <f t="shared" si="153"/>
        <v/>
      </c>
      <c r="BA263" s="185" t="str">
        <f t="shared" si="154"/>
        <v/>
      </c>
      <c r="BD263" s="171"/>
      <c r="BE263" s="171"/>
      <c r="BF263" s="171"/>
      <c r="BG263" s="171"/>
    </row>
    <row r="264" spans="1:59" ht="15" customHeight="1" x14ac:dyDescent="0.3">
      <c r="A264" s="172"/>
      <c r="B264" s="172"/>
      <c r="C264" s="172"/>
      <c r="D264" s="173"/>
      <c r="E264" s="173"/>
      <c r="F264" s="173"/>
      <c r="G264" s="173"/>
      <c r="H264" s="173"/>
      <c r="I264" s="174"/>
      <c r="J264" s="175"/>
      <c r="K264" s="176" t="str">
        <f t="shared" ref="K264:K327" si="156">IFERROR(IF(A:A="","",IF(OR(C264="",E264="",F264="",G264="",H264="",I264="",J264=""),"",ROUND(IF(J264="Gross Price to Brewers",AE264,IF(J264="Retail Price",AL264,IF(J264="Licensee Retail",AT264,""))),2))),"")</f>
        <v/>
      </c>
      <c r="L264" s="177" t="str">
        <f t="shared" ref="L264:L327" si="157">M264</f>
        <v/>
      </c>
      <c r="M264" s="178" t="str">
        <f t="shared" ref="M264:M327" si="158">IFERROR(IF(A:A="","",IF(OR(C264="",E264="",F264="",G264="",H264="",I264="",J264=""),"",ROUND(IF(J264="Gross Price to Brewers",AK264,IF(J264="Retail Price",AS264,IF(J264="Licensee Retail",BA264,""))),2))),"")</f>
        <v/>
      </c>
      <c r="N264" s="44" t="str" cm="1">
        <f t="array" ref="N264">IFERROR(IF(_xlfn.SINGLE(A:A)="","",IF(R264="Beer",SUM(LOOKUP(2,1/(Rates!$B$3:$B$5&lt;=W264)/(Rates!$C$3:$C$5&gt;=W264),Rates!$D$3:$D$5)*(X264/100)*W264),IF(R264="Refreshment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44" t="str">
        <f t="shared" ref="O264:O327" si="159">IF(B:B="","",IF(M264&gt;N264,"YES","NO"))</f>
        <v/>
      </c>
      <c r="P264" s="13"/>
      <c r="Q264" s="179" t="str">
        <f t="shared" ref="Q264:Q327" si="160">IF(A264="","",IF(OR(D264="",D264=0),0,D264))</f>
        <v/>
      </c>
      <c r="R264" s="180" t="str">
        <f t="shared" ref="R264:R327" si="161">IF(C264="","",IF(OR(C264="Spirit-Based Cooler",C264="Wine-Based Cooler",C264="Cider",C264="Other"),"Refreshment Beverage",""))</f>
        <v/>
      </c>
      <c r="S264" s="13" t="str">
        <f>IF(A264="","",IF(R264="Refreshment Beverage",VLOOKUP(VALUE(Q264),Rates!G$15:L$19,2,0),VLOOKUP(VALUE(Q264),Rates!G$4:L$8,2,0)))</f>
        <v/>
      </c>
      <c r="T264" s="13" t="str">
        <f t="shared" ref="T264:T327" si="162">IF(A264="","",G264)</f>
        <v/>
      </c>
      <c r="U264" s="181" t="str">
        <f t="shared" ref="U264:U327" si="163">IF(A:A="","",SUM(W264/V264))</f>
        <v/>
      </c>
      <c r="V264" s="13" t="str">
        <f t="shared" ref="V264:V327" si="164">IF(A264="","",F264)</f>
        <v/>
      </c>
      <c r="W264" s="13" t="str">
        <f t="shared" ref="W264:W327" si="165">IF(A264="","",E264*F264)</f>
        <v/>
      </c>
      <c r="X264" s="182" t="str">
        <f t="shared" ref="X264:X327" si="166">IF(A264="","",H264)</f>
        <v/>
      </c>
      <c r="Y264" s="183" t="str">
        <f>IF(A:A="","",IF(R264="Refreshment Beverage",VLOOKUP(Q264,Rates!G$15:L$19,6,0)*W264,VLOOKUP(Q264,Rates!G$4:L$12,6,0)*W264))</f>
        <v/>
      </c>
      <c r="Z264" s="183" t="str">
        <f t="shared" ref="Z264:Z327" si="167">IF(A:A="","",IF(R264="Refreshment Beverage",0,IF(T264="Keg",0,ROUND(0.34/12*V264,2))))</f>
        <v/>
      </c>
      <c r="AA264" s="17">
        <f t="shared" si="155"/>
        <v>0</v>
      </c>
      <c r="AB264" s="177" t="str" cm="1">
        <f t="array" ref="AB264">IF(_xlfn.SINGLE(A:A)="","",IF(R264="Refreshment Beverage","",IF(AND(R264="Beer",Q264=0),SUM(LOOKUP(2,1/(Rates!$B$15:$B$18&lt;=W264)/(Rates!$C$15:$C$18&gt;=W264),Rates!$D$15:$D$18)*W264),VLOOKUP(VALUE(_xlfn.SINGLE(Q:Q)),Rates!A:B,2,0)*W264)))</f>
        <v/>
      </c>
      <c r="AC264" s="177" t="str" cm="1">
        <f t="array" ref="AC264">IF(_xlfn.SINGLE(A:A)="","",IF(R264="Refreshment Beverage","",IF(AND(R264="Beer",Q264=0),SUM(LOOKUP(2,1/(Rates!$B$15:$B$18&lt;=W264)/(Rates!$C$15:$C$18&gt;=W264),Rates!$E$15:$E$18)*W264),VLOOKUP(VALUE(_xlfn.SINGLE(Q:Q)),Rates!A:C,3,0)*W264)))</f>
        <v/>
      </c>
      <c r="AD264" s="168">
        <f>IFERROR(IF(OR(Q264=1,Q264=2,Q264=3,Q264=4),VLOOKUP(Q264,Rates!$A$31:$B$34,2,0)*W264,IF(V264=1,VLOOKUP(U264,'REB BEV MIN MKUP'!B:E,4,0),IF(V264&gt;1,VLOOKUP(VALUE(W264),'REB BEV MIN MKUP'!O:Q,3,0),0))),0)</f>
        <v>0</v>
      </c>
      <c r="AE264" s="177" t="str">
        <f t="shared" ref="AE264:AE327" si="168">IF(J264="Gross Price to Brewers",I264,"")</f>
        <v/>
      </c>
      <c r="AF264" s="13" t="str">
        <f t="shared" ref="AF264:AF327" si="169">IF(AE:AE="","",ROUND(SUM(AE264*(S264/100)),4))</f>
        <v/>
      </c>
      <c r="AG264" s="177" t="str">
        <f t="shared" ref="AG264:AG327" si="170">IF(AE:AE="","",IF(R264="Refreshment Beverage",MAX(AF264,AD264),MAX(AB264,AF264)))</f>
        <v/>
      </c>
      <c r="AH264" s="184" t="str">
        <f t="shared" ref="AH264:AH327" si="171">IF(AE:AE="","",IF(R264="Refreshment Beverage",AK264-AJ264,SUM(Y264:AA264)+AE264+AG264))</f>
        <v/>
      </c>
      <c r="AI264" s="184" t="str">
        <f>IF(AE:AE="","",IF(R264="Refreshment Beverage",AK264*(Rates!J$19/100),ROUND(SUM(AH264*(Rates!$J$8/100)),4)))</f>
        <v/>
      </c>
      <c r="AJ264" s="183" t="str">
        <f t="shared" ref="AJ264:AJ327" si="172">IF(AE:AE="","",IF(R264="Refreshment Beverage",AI264,MAX(AC264,AI264)))</f>
        <v/>
      </c>
      <c r="AK264" s="185" t="str">
        <f t="shared" ref="AK264:AK327" si="173">IF(AE:AE="","",IF(R264="Refreshment Beverage",SUM(AE264+Y264+Z264+AA264+AG264),SUM(AH264+AJ264)))</f>
        <v/>
      </c>
      <c r="AL264" s="177" t="str">
        <f t="shared" ref="AL264:AL327" si="174">IF(AS264="","",IF(R264="Refreshment Beverage",ROUND(SUM(AS264-AR264-AA264-Z264-Y264),2),ROUND(SUM(AS264-AR264-AN264-Y264-Z264-AA264),2)))</f>
        <v/>
      </c>
      <c r="AM264" s="13" t="str">
        <f>IF(AS264="","",IF(R264="Refreshment Beverage",ROUND(AS264*Rates!K$19,4),ROUND(AO264*(VLOOKUP(VALUE(Q264),Rates!G$4:L$12,3,0)),4)))</f>
        <v/>
      </c>
      <c r="AN264" s="183" t="str">
        <f>IF(AS264="","",IF(R264="Refreshment Beverage",AS264*(Rates!J$19/100),MAX(AM264,AB264)))</f>
        <v/>
      </c>
      <c r="AO264" s="186" t="str">
        <f t="shared" ref="AO264:AO327" si="175">IF(AS264="","",ROUND(SUM(AS264-AR264-Y264-Z264-AA264),4))</f>
        <v/>
      </c>
      <c r="AP264" s="186" t="str">
        <f t="shared" ref="AP264:AP327" si="176">IF(AS264="","",IF(R264="Refreshment Beverage",ROUND(AS264-AN264,2),ROUND(SUM(AS264-AR264),2)))</f>
        <v/>
      </c>
      <c r="AQ264" s="186" t="str">
        <f>IF(AS264="","",IF(R264="Refreshment Beverage",ROUND(SUM(VLOOKUP(Q:Q,Rates!G$15:L$19,3,0)*(AS264-Y264-Z264-AA264)),4),ROUND(SUM(Rates!$K$8*AS264),4)))</f>
        <v/>
      </c>
      <c r="AR264" s="184" t="str">
        <f t="shared" ref="AR264:AR327" si="177">IF(AS264="","",IF(R264="Refreshment Beverage",MAX(AD264,AQ264),MAX(AQ264,AC264)))</f>
        <v/>
      </c>
      <c r="AS264" s="185" t="str">
        <f t="shared" ref="AS264:AS327" si="178">IF(J264="Retail Price",SUM(I264+0.004),"")</f>
        <v/>
      </c>
      <c r="AT264" s="177" t="str">
        <f t="shared" ref="AT264:AT327" si="179">IF(AX264="","",IF(R264="Refreshment Beverage",SUM(BA264-AV264-Y264-Z264-AA264),SUM(AX264-AV264-Y264-Z264-AA264)))</f>
        <v/>
      </c>
      <c r="AU264" s="13" t="str">
        <f>IF(AX264="","",IF(R264="Refreshment Beverage",ROUND((BA264-Y264-Z264-AA264)*VLOOKUP(VALUE(Q264),Rates!G$15:L$19,3,0),4),ROUND(AW264*(VLOOKUP(VALUE(Q264),Rates!G:L,3,0)),4)))</f>
        <v/>
      </c>
      <c r="AV264" s="183" t="str">
        <f t="shared" ref="AV264:AV327" si="180">IF(AX264="","",IF(R264="Refreshment Beverage",MAX(AU264,AD264),MAX(AB264,AU264)))</f>
        <v/>
      </c>
      <c r="AW264" s="186" t="str">
        <f t="shared" ref="AW264:AW327" si="181">IF(AX264="","",IF(R264="Refreshment Beverage",SUM(BA264-AV264-Y264-Z264-AA264),ROUND(SUM(BA264-AZ264-Y264-Z264-AA264),4)))</f>
        <v/>
      </c>
      <c r="AX264" s="184" t="str">
        <f t="shared" ref="AX264:AX327" si="182">IF(J264="Licensee Retail",I264,"")</f>
        <v/>
      </c>
      <c r="AY264" s="186" t="str">
        <f>IF(AX264="","",IF(R264="Refreshment Beverage",ROUND(SUM(AX264*Rates!K$19),4),ROUND(SUM(AX264*(Rates!J$8/100)),4)))</f>
        <v/>
      </c>
      <c r="AZ264" s="183" t="str">
        <f t="shared" ref="AZ264:AZ327" si="183">IF(AX264="","",MAX($AC264,AY264))</f>
        <v/>
      </c>
      <c r="BA264" s="185" t="str">
        <f t="shared" ref="BA264:BA327" si="184">IF(AX264="","",SUM(AX264+AZ264))</f>
        <v/>
      </c>
      <c r="BD264" s="171"/>
      <c r="BE264" s="171"/>
      <c r="BF264" s="171"/>
      <c r="BG264" s="171"/>
    </row>
    <row r="265" spans="1:59" ht="15" customHeight="1" x14ac:dyDescent="0.3">
      <c r="A265" s="172"/>
      <c r="B265" s="172"/>
      <c r="C265" s="172"/>
      <c r="D265" s="173"/>
      <c r="E265" s="173"/>
      <c r="F265" s="173"/>
      <c r="G265" s="173"/>
      <c r="H265" s="173"/>
      <c r="I265" s="174"/>
      <c r="J265" s="175"/>
      <c r="K265" s="176" t="str">
        <f t="shared" si="156"/>
        <v/>
      </c>
      <c r="L265" s="177" t="str">
        <f t="shared" si="157"/>
        <v/>
      </c>
      <c r="M265" s="178" t="str">
        <f t="shared" si="158"/>
        <v/>
      </c>
      <c r="N265" s="44" t="str" cm="1">
        <f t="array" ref="N265">IFERROR(IF(_xlfn.SINGLE(A:A)="","",IF(R265="Beer",SUM(LOOKUP(2,1/(Rates!$B$3:$B$5&lt;=W265)/(Rates!$C$3:$C$5&gt;=W265),Rates!$D$3:$D$5)*(X265/100)*W265),IF(R265="Refreshment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44" t="str">
        <f t="shared" si="159"/>
        <v/>
      </c>
      <c r="P265" s="13"/>
      <c r="Q265" s="179" t="str">
        <f t="shared" si="160"/>
        <v/>
      </c>
      <c r="R265" s="180" t="str">
        <f t="shared" si="161"/>
        <v/>
      </c>
      <c r="S265" s="13" t="str">
        <f>IF(A265="","",IF(R265="Refreshment Beverage",VLOOKUP(VALUE(Q265),Rates!G$15:L$19,2,0),VLOOKUP(VALUE(Q265),Rates!G$4:L$8,2,0)))</f>
        <v/>
      </c>
      <c r="T265" s="13" t="str">
        <f t="shared" si="162"/>
        <v/>
      </c>
      <c r="U265" s="181" t="str">
        <f t="shared" si="163"/>
        <v/>
      </c>
      <c r="V265" s="13" t="str">
        <f t="shared" si="164"/>
        <v/>
      </c>
      <c r="W265" s="13" t="str">
        <f t="shared" si="165"/>
        <v/>
      </c>
      <c r="X265" s="182" t="str">
        <f t="shared" si="166"/>
        <v/>
      </c>
      <c r="Y265" s="183" t="str">
        <f>IF(A:A="","",IF(R265="Refreshment Beverage",VLOOKUP(Q265,Rates!G$15:L$19,6,0)*W265,VLOOKUP(Q265,Rates!G$4:L$12,6,0)*W265))</f>
        <v/>
      </c>
      <c r="Z265" s="183" t="str">
        <f t="shared" si="167"/>
        <v/>
      </c>
      <c r="AA265" s="17">
        <f t="shared" si="155"/>
        <v>0</v>
      </c>
      <c r="AB265" s="177" t="str" cm="1">
        <f t="array" ref="AB265">IF(_xlfn.SINGLE(A:A)="","",IF(R265="Refreshment Beverage","",IF(AND(R265="Beer",Q265=0),SUM(LOOKUP(2,1/(Rates!$B$15:$B$18&lt;=W265)/(Rates!$C$15:$C$18&gt;=W265),Rates!$D$15:$D$18)*W265),VLOOKUP(VALUE(_xlfn.SINGLE(Q:Q)),Rates!A:B,2,0)*W265)))</f>
        <v/>
      </c>
      <c r="AC265" s="177" t="str" cm="1">
        <f t="array" ref="AC265">IF(_xlfn.SINGLE(A:A)="","",IF(R265="Refreshment Beverage","",IF(AND(R265="Beer",Q265=0),SUM(LOOKUP(2,1/(Rates!$B$15:$B$18&lt;=W265)/(Rates!$C$15:$C$18&gt;=W265),Rates!$E$15:$E$18)*W265),VLOOKUP(VALUE(_xlfn.SINGLE(Q:Q)),Rates!A:C,3,0)*W265)))</f>
        <v/>
      </c>
      <c r="AD265" s="168">
        <f>IFERROR(IF(OR(Q265=1,Q265=2,Q265=3,Q265=4),VLOOKUP(Q265,Rates!$A$31:$B$34,2,0)*W265,IF(V265=1,VLOOKUP(U265,'REB BEV MIN MKUP'!B:E,4,0),IF(V265&gt;1,VLOOKUP(VALUE(W265),'REB BEV MIN MKUP'!O:Q,3,0),0))),0)</f>
        <v>0</v>
      </c>
      <c r="AE265" s="177" t="str">
        <f t="shared" si="168"/>
        <v/>
      </c>
      <c r="AF265" s="13" t="str">
        <f t="shared" si="169"/>
        <v/>
      </c>
      <c r="AG265" s="177" t="str">
        <f t="shared" si="170"/>
        <v/>
      </c>
      <c r="AH265" s="184" t="str">
        <f t="shared" si="171"/>
        <v/>
      </c>
      <c r="AI265" s="184" t="str">
        <f>IF(AE:AE="","",IF(R265="Refreshment Beverage",AK265*(Rates!J$19/100),ROUND(SUM(AH265*(Rates!$J$8/100)),4)))</f>
        <v/>
      </c>
      <c r="AJ265" s="183" t="str">
        <f t="shared" si="172"/>
        <v/>
      </c>
      <c r="AK265" s="185" t="str">
        <f t="shared" si="173"/>
        <v/>
      </c>
      <c r="AL265" s="177" t="str">
        <f t="shared" si="174"/>
        <v/>
      </c>
      <c r="AM265" s="13" t="str">
        <f>IF(AS265="","",IF(R265="Refreshment Beverage",ROUND(AS265*Rates!K$19,4),ROUND(AO265*(VLOOKUP(VALUE(Q265),Rates!G$4:L$12,3,0)),4)))</f>
        <v/>
      </c>
      <c r="AN265" s="183" t="str">
        <f>IF(AS265="","",IF(R265="Refreshment Beverage",AS265*(Rates!J$19/100),MAX(AM265,AB265)))</f>
        <v/>
      </c>
      <c r="AO265" s="186" t="str">
        <f t="shared" si="175"/>
        <v/>
      </c>
      <c r="AP265" s="186" t="str">
        <f t="shared" si="176"/>
        <v/>
      </c>
      <c r="AQ265" s="186" t="str">
        <f>IF(AS265="","",IF(R265="Refreshment Beverage",ROUND(SUM(VLOOKUP(Q:Q,Rates!G$15:L$19,3,0)*(AS265-Y265-Z265-AA265)),4),ROUND(SUM(Rates!$K$8*AS265),4)))</f>
        <v/>
      </c>
      <c r="AR265" s="184" t="str">
        <f t="shared" si="177"/>
        <v/>
      </c>
      <c r="AS265" s="185" t="str">
        <f t="shared" si="178"/>
        <v/>
      </c>
      <c r="AT265" s="177" t="str">
        <f t="shared" si="179"/>
        <v/>
      </c>
      <c r="AU265" s="13" t="str">
        <f>IF(AX265="","",IF(R265="Refreshment Beverage",ROUND((BA265-Y265-Z265-AA265)*VLOOKUP(VALUE(Q265),Rates!G$15:L$19,3,0),4),ROUND(AW265*(VLOOKUP(VALUE(Q265),Rates!G:L,3,0)),4)))</f>
        <v/>
      </c>
      <c r="AV265" s="183" t="str">
        <f t="shared" si="180"/>
        <v/>
      </c>
      <c r="AW265" s="186" t="str">
        <f t="shared" si="181"/>
        <v/>
      </c>
      <c r="AX265" s="184" t="str">
        <f t="shared" si="182"/>
        <v/>
      </c>
      <c r="AY265" s="186" t="str">
        <f>IF(AX265="","",IF(R265="Refreshment Beverage",ROUND(SUM(AX265*Rates!K$19),4),ROUND(SUM(AX265*(Rates!J$8/100)),4)))</f>
        <v/>
      </c>
      <c r="AZ265" s="183" t="str">
        <f t="shared" si="183"/>
        <v/>
      </c>
      <c r="BA265" s="185" t="str">
        <f t="shared" si="184"/>
        <v/>
      </c>
      <c r="BD265" s="171"/>
      <c r="BE265" s="171"/>
      <c r="BF265" s="171"/>
      <c r="BG265" s="171"/>
    </row>
    <row r="266" spans="1:59" ht="15" customHeight="1" x14ac:dyDescent="0.3">
      <c r="A266" s="172"/>
      <c r="B266" s="172"/>
      <c r="C266" s="172"/>
      <c r="D266" s="173"/>
      <c r="E266" s="173"/>
      <c r="F266" s="173"/>
      <c r="G266" s="173"/>
      <c r="H266" s="173"/>
      <c r="I266" s="174"/>
      <c r="J266" s="175"/>
      <c r="K266" s="176" t="str">
        <f t="shared" si="156"/>
        <v/>
      </c>
      <c r="L266" s="177" t="str">
        <f t="shared" si="157"/>
        <v/>
      </c>
      <c r="M266" s="178" t="str">
        <f t="shared" si="158"/>
        <v/>
      </c>
      <c r="N266" s="44" t="str" cm="1">
        <f t="array" ref="N266">IFERROR(IF(_xlfn.SINGLE(A:A)="","",IF(R266="Beer",SUM(LOOKUP(2,1/(Rates!$B$3:$B$5&lt;=W266)/(Rates!$C$3:$C$5&gt;=W266),Rates!$D$3:$D$5)*(X266/100)*W266),IF(R266="Refreshment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44" t="str">
        <f t="shared" si="159"/>
        <v/>
      </c>
      <c r="P266" s="13"/>
      <c r="Q266" s="179" t="str">
        <f t="shared" si="160"/>
        <v/>
      </c>
      <c r="R266" s="180" t="str">
        <f t="shared" si="161"/>
        <v/>
      </c>
      <c r="S266" s="13" t="str">
        <f>IF(A266="","",IF(R266="Refreshment Beverage",VLOOKUP(VALUE(Q266),Rates!G$15:L$19,2,0),VLOOKUP(VALUE(Q266),Rates!G$4:L$8,2,0)))</f>
        <v/>
      </c>
      <c r="T266" s="13" t="str">
        <f t="shared" si="162"/>
        <v/>
      </c>
      <c r="U266" s="181" t="str">
        <f t="shared" si="163"/>
        <v/>
      </c>
      <c r="V266" s="13" t="str">
        <f t="shared" si="164"/>
        <v/>
      </c>
      <c r="W266" s="13" t="str">
        <f t="shared" si="165"/>
        <v/>
      </c>
      <c r="X266" s="182" t="str">
        <f t="shared" si="166"/>
        <v/>
      </c>
      <c r="Y266" s="183" t="str">
        <f>IF(A:A="","",IF(R266="Refreshment Beverage",VLOOKUP(Q266,Rates!G$15:L$19,6,0)*W266,VLOOKUP(Q266,Rates!G$4:L$12,6,0)*W266))</f>
        <v/>
      </c>
      <c r="Z266" s="183" t="str">
        <f t="shared" si="167"/>
        <v/>
      </c>
      <c r="AA266" s="17">
        <f t="shared" si="155"/>
        <v>0</v>
      </c>
      <c r="AB266" s="177" t="str" cm="1">
        <f t="array" ref="AB266">IF(_xlfn.SINGLE(A:A)="","",IF(R266="Refreshment Beverage","",IF(AND(R266="Beer",Q266=0),SUM(LOOKUP(2,1/(Rates!$B$15:$B$18&lt;=W266)/(Rates!$C$15:$C$18&gt;=W266),Rates!$D$15:$D$18)*W266),VLOOKUP(VALUE(_xlfn.SINGLE(Q:Q)),Rates!A:B,2,0)*W266)))</f>
        <v/>
      </c>
      <c r="AC266" s="177" t="str" cm="1">
        <f t="array" ref="AC266">IF(_xlfn.SINGLE(A:A)="","",IF(R266="Refreshment Beverage","",IF(AND(R266="Beer",Q266=0),SUM(LOOKUP(2,1/(Rates!$B$15:$B$18&lt;=W266)/(Rates!$C$15:$C$18&gt;=W266),Rates!$E$15:$E$18)*W266),VLOOKUP(VALUE(_xlfn.SINGLE(Q:Q)),Rates!A:C,3,0)*W266)))</f>
        <v/>
      </c>
      <c r="AD266" s="168">
        <f>IFERROR(IF(OR(Q266=1,Q266=2,Q266=3,Q266=4),VLOOKUP(Q266,Rates!$A$31:$B$34,2,0)*W266,IF(V266=1,VLOOKUP(U266,'REB BEV MIN MKUP'!B:E,4,0),IF(V266&gt;1,VLOOKUP(VALUE(W266),'REB BEV MIN MKUP'!O:Q,3,0),0))),0)</f>
        <v>0</v>
      </c>
      <c r="AE266" s="177" t="str">
        <f t="shared" si="168"/>
        <v/>
      </c>
      <c r="AF266" s="13" t="str">
        <f t="shared" si="169"/>
        <v/>
      </c>
      <c r="AG266" s="177" t="str">
        <f t="shared" si="170"/>
        <v/>
      </c>
      <c r="AH266" s="184" t="str">
        <f t="shared" si="171"/>
        <v/>
      </c>
      <c r="AI266" s="184" t="str">
        <f>IF(AE:AE="","",IF(R266="Refreshment Beverage",AK266*(Rates!J$19/100),ROUND(SUM(AH266*(Rates!$J$8/100)),4)))</f>
        <v/>
      </c>
      <c r="AJ266" s="183" t="str">
        <f t="shared" si="172"/>
        <v/>
      </c>
      <c r="AK266" s="185" t="str">
        <f t="shared" si="173"/>
        <v/>
      </c>
      <c r="AL266" s="177" t="str">
        <f t="shared" si="174"/>
        <v/>
      </c>
      <c r="AM266" s="13" t="str">
        <f>IF(AS266="","",IF(R266="Refreshment Beverage",ROUND(AS266*Rates!K$19,4),ROUND(AO266*(VLOOKUP(VALUE(Q266),Rates!G$4:L$12,3,0)),4)))</f>
        <v/>
      </c>
      <c r="AN266" s="183" t="str">
        <f>IF(AS266="","",IF(R266="Refreshment Beverage",AS266*(Rates!J$19/100),MAX(AM266,AB266)))</f>
        <v/>
      </c>
      <c r="AO266" s="186" t="str">
        <f t="shared" si="175"/>
        <v/>
      </c>
      <c r="AP266" s="186" t="str">
        <f t="shared" si="176"/>
        <v/>
      </c>
      <c r="AQ266" s="186" t="str">
        <f>IF(AS266="","",IF(R266="Refreshment Beverage",ROUND(SUM(VLOOKUP(Q:Q,Rates!G$15:L$19,3,0)*(AS266-Y266-Z266-AA266)),4),ROUND(SUM(Rates!$K$8*AS266),4)))</f>
        <v/>
      </c>
      <c r="AR266" s="184" t="str">
        <f t="shared" si="177"/>
        <v/>
      </c>
      <c r="AS266" s="185" t="str">
        <f t="shared" si="178"/>
        <v/>
      </c>
      <c r="AT266" s="177" t="str">
        <f t="shared" si="179"/>
        <v/>
      </c>
      <c r="AU266" s="13" t="str">
        <f>IF(AX266="","",IF(R266="Refreshment Beverage",ROUND((BA266-Y266-Z266-AA266)*VLOOKUP(VALUE(Q266),Rates!G$15:L$19,3,0),4),ROUND(AW266*(VLOOKUP(VALUE(Q266),Rates!G:L,3,0)),4)))</f>
        <v/>
      </c>
      <c r="AV266" s="183" t="str">
        <f t="shared" si="180"/>
        <v/>
      </c>
      <c r="AW266" s="186" t="str">
        <f t="shared" si="181"/>
        <v/>
      </c>
      <c r="AX266" s="184" t="str">
        <f t="shared" si="182"/>
        <v/>
      </c>
      <c r="AY266" s="186" t="str">
        <f>IF(AX266="","",IF(R266="Refreshment Beverage",ROUND(SUM(AX266*Rates!K$19),4),ROUND(SUM(AX266*(Rates!J$8/100)),4)))</f>
        <v/>
      </c>
      <c r="AZ266" s="183" t="str">
        <f t="shared" si="183"/>
        <v/>
      </c>
      <c r="BA266" s="185" t="str">
        <f t="shared" si="184"/>
        <v/>
      </c>
      <c r="BD266" s="171"/>
      <c r="BE266" s="171"/>
      <c r="BF266" s="171"/>
      <c r="BG266" s="171"/>
    </row>
    <row r="267" spans="1:59" ht="15" customHeight="1" x14ac:dyDescent="0.3">
      <c r="A267" s="172"/>
      <c r="B267" s="172"/>
      <c r="C267" s="172"/>
      <c r="D267" s="173"/>
      <c r="E267" s="173"/>
      <c r="F267" s="173"/>
      <c r="G267" s="173"/>
      <c r="H267" s="173"/>
      <c r="I267" s="174"/>
      <c r="J267" s="175"/>
      <c r="K267" s="176" t="str">
        <f t="shared" si="156"/>
        <v/>
      </c>
      <c r="L267" s="177" t="str">
        <f t="shared" si="157"/>
        <v/>
      </c>
      <c r="M267" s="178" t="str">
        <f t="shared" si="158"/>
        <v/>
      </c>
      <c r="N267" s="44" t="str" cm="1">
        <f t="array" ref="N267">IFERROR(IF(_xlfn.SINGLE(A:A)="","",IF(R267="Beer",SUM(LOOKUP(2,1/(Rates!$B$3:$B$5&lt;=W267)/(Rates!$C$3:$C$5&gt;=W267),Rates!$D$3:$D$5)*(X267/100)*W267),IF(R267="Refreshment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44" t="str">
        <f t="shared" si="159"/>
        <v/>
      </c>
      <c r="P267" s="13"/>
      <c r="Q267" s="179" t="str">
        <f t="shared" si="160"/>
        <v/>
      </c>
      <c r="R267" s="180" t="str">
        <f t="shared" si="161"/>
        <v/>
      </c>
      <c r="S267" s="13" t="str">
        <f>IF(A267="","",IF(R267="Refreshment Beverage",VLOOKUP(VALUE(Q267),Rates!G$15:L$19,2,0),VLOOKUP(VALUE(Q267),Rates!G$4:L$8,2,0)))</f>
        <v/>
      </c>
      <c r="T267" s="13" t="str">
        <f t="shared" si="162"/>
        <v/>
      </c>
      <c r="U267" s="181" t="str">
        <f t="shared" si="163"/>
        <v/>
      </c>
      <c r="V267" s="13" t="str">
        <f t="shared" si="164"/>
        <v/>
      </c>
      <c r="W267" s="13" t="str">
        <f t="shared" si="165"/>
        <v/>
      </c>
      <c r="X267" s="182" t="str">
        <f t="shared" si="166"/>
        <v/>
      </c>
      <c r="Y267" s="183" t="str">
        <f>IF(A:A="","",IF(R267="Refreshment Beverage",VLOOKUP(Q267,Rates!G$15:L$19,6,0)*W267,VLOOKUP(Q267,Rates!G$4:L$12,6,0)*W267))</f>
        <v/>
      </c>
      <c r="Z267" s="183" t="str">
        <f t="shared" si="167"/>
        <v/>
      </c>
      <c r="AA267" s="17">
        <f t="shared" si="155"/>
        <v>0</v>
      </c>
      <c r="AB267" s="177" t="str" cm="1">
        <f t="array" ref="AB267">IF(_xlfn.SINGLE(A:A)="","",IF(R267="Refreshment Beverage","",IF(AND(R267="Beer",Q267=0),SUM(LOOKUP(2,1/(Rates!$B$15:$B$18&lt;=W267)/(Rates!$C$15:$C$18&gt;=W267),Rates!$D$15:$D$18)*W267),VLOOKUP(VALUE(_xlfn.SINGLE(Q:Q)),Rates!A:B,2,0)*W267)))</f>
        <v/>
      </c>
      <c r="AC267" s="177" t="str" cm="1">
        <f t="array" ref="AC267">IF(_xlfn.SINGLE(A:A)="","",IF(R267="Refreshment Beverage","",IF(AND(R267="Beer",Q267=0),SUM(LOOKUP(2,1/(Rates!$B$15:$B$18&lt;=W267)/(Rates!$C$15:$C$18&gt;=W267),Rates!$E$15:$E$18)*W267),VLOOKUP(VALUE(_xlfn.SINGLE(Q:Q)),Rates!A:C,3,0)*W267)))</f>
        <v/>
      </c>
      <c r="AD267" s="168">
        <f>IFERROR(IF(OR(Q267=1,Q267=2,Q267=3,Q267=4),VLOOKUP(Q267,Rates!$A$31:$B$34,2,0)*W267,IF(V267=1,VLOOKUP(U267,'REB BEV MIN MKUP'!B:E,4,0),IF(V267&gt;1,VLOOKUP(VALUE(W267),'REB BEV MIN MKUP'!O:Q,3,0),0))),0)</f>
        <v>0</v>
      </c>
      <c r="AE267" s="177" t="str">
        <f t="shared" si="168"/>
        <v/>
      </c>
      <c r="AF267" s="13" t="str">
        <f t="shared" si="169"/>
        <v/>
      </c>
      <c r="AG267" s="177" t="str">
        <f t="shared" si="170"/>
        <v/>
      </c>
      <c r="AH267" s="184" t="str">
        <f t="shared" si="171"/>
        <v/>
      </c>
      <c r="AI267" s="184" t="str">
        <f>IF(AE:AE="","",IF(R267="Refreshment Beverage",AK267*(Rates!J$19/100),ROUND(SUM(AH267*(Rates!$J$8/100)),4)))</f>
        <v/>
      </c>
      <c r="AJ267" s="183" t="str">
        <f t="shared" si="172"/>
        <v/>
      </c>
      <c r="AK267" s="185" t="str">
        <f t="shared" si="173"/>
        <v/>
      </c>
      <c r="AL267" s="177" t="str">
        <f t="shared" si="174"/>
        <v/>
      </c>
      <c r="AM267" s="13" t="str">
        <f>IF(AS267="","",IF(R267="Refreshment Beverage",ROUND(AS267*Rates!K$19,4),ROUND(AO267*(VLOOKUP(VALUE(Q267),Rates!G$4:L$12,3,0)),4)))</f>
        <v/>
      </c>
      <c r="AN267" s="183" t="str">
        <f>IF(AS267="","",IF(R267="Refreshment Beverage",AS267*(Rates!J$19/100),MAX(AM267,AB267)))</f>
        <v/>
      </c>
      <c r="AO267" s="186" t="str">
        <f t="shared" si="175"/>
        <v/>
      </c>
      <c r="AP267" s="186" t="str">
        <f t="shared" si="176"/>
        <v/>
      </c>
      <c r="AQ267" s="186" t="str">
        <f>IF(AS267="","",IF(R267="Refreshment Beverage",ROUND(SUM(VLOOKUP(Q:Q,Rates!G$15:L$19,3,0)*(AS267-Y267-Z267-AA267)),4),ROUND(SUM(Rates!$K$8*AS267),4)))</f>
        <v/>
      </c>
      <c r="AR267" s="184" t="str">
        <f t="shared" si="177"/>
        <v/>
      </c>
      <c r="AS267" s="185" t="str">
        <f t="shared" si="178"/>
        <v/>
      </c>
      <c r="AT267" s="177" t="str">
        <f t="shared" si="179"/>
        <v/>
      </c>
      <c r="AU267" s="13" t="str">
        <f>IF(AX267="","",IF(R267="Refreshment Beverage",ROUND((BA267-Y267-Z267-AA267)*VLOOKUP(VALUE(Q267),Rates!G$15:L$19,3,0),4),ROUND(AW267*(VLOOKUP(VALUE(Q267),Rates!G:L,3,0)),4)))</f>
        <v/>
      </c>
      <c r="AV267" s="183" t="str">
        <f t="shared" si="180"/>
        <v/>
      </c>
      <c r="AW267" s="186" t="str">
        <f t="shared" si="181"/>
        <v/>
      </c>
      <c r="AX267" s="184" t="str">
        <f t="shared" si="182"/>
        <v/>
      </c>
      <c r="AY267" s="186" t="str">
        <f>IF(AX267="","",IF(R267="Refreshment Beverage",ROUND(SUM(AX267*Rates!K$19),4),ROUND(SUM(AX267*(Rates!J$8/100)),4)))</f>
        <v/>
      </c>
      <c r="AZ267" s="183" t="str">
        <f t="shared" si="183"/>
        <v/>
      </c>
      <c r="BA267" s="185" t="str">
        <f t="shared" si="184"/>
        <v/>
      </c>
      <c r="BD267" s="171"/>
      <c r="BE267" s="171"/>
      <c r="BF267" s="171"/>
      <c r="BG267" s="171"/>
    </row>
    <row r="268" spans="1:59" ht="15" customHeight="1" x14ac:dyDescent="0.3">
      <c r="A268" s="172"/>
      <c r="B268" s="172"/>
      <c r="C268" s="172"/>
      <c r="D268" s="173"/>
      <c r="E268" s="173"/>
      <c r="F268" s="173"/>
      <c r="G268" s="173"/>
      <c r="H268" s="173"/>
      <c r="I268" s="174"/>
      <c r="J268" s="175"/>
      <c r="K268" s="176" t="str">
        <f t="shared" si="156"/>
        <v/>
      </c>
      <c r="L268" s="177" t="str">
        <f t="shared" si="157"/>
        <v/>
      </c>
      <c r="M268" s="178" t="str">
        <f t="shared" si="158"/>
        <v/>
      </c>
      <c r="N268" s="44" t="str" cm="1">
        <f t="array" ref="N268">IFERROR(IF(_xlfn.SINGLE(A:A)="","",IF(R268="Beer",SUM(LOOKUP(2,1/(Rates!$B$3:$B$5&lt;=W268)/(Rates!$C$3:$C$5&gt;=W268),Rates!$D$3:$D$5)*(X268/100)*W268),IF(R268="Refreshment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44" t="str">
        <f t="shared" si="159"/>
        <v/>
      </c>
      <c r="P268" s="13"/>
      <c r="Q268" s="179" t="str">
        <f t="shared" si="160"/>
        <v/>
      </c>
      <c r="R268" s="180" t="str">
        <f t="shared" si="161"/>
        <v/>
      </c>
      <c r="S268" s="13" t="str">
        <f>IF(A268="","",IF(R268="Refreshment Beverage",VLOOKUP(VALUE(Q268),Rates!G$15:L$19,2,0),VLOOKUP(VALUE(Q268),Rates!G$4:L$8,2,0)))</f>
        <v/>
      </c>
      <c r="T268" s="13" t="str">
        <f t="shared" si="162"/>
        <v/>
      </c>
      <c r="U268" s="181" t="str">
        <f t="shared" si="163"/>
        <v/>
      </c>
      <c r="V268" s="13" t="str">
        <f t="shared" si="164"/>
        <v/>
      </c>
      <c r="W268" s="13" t="str">
        <f t="shared" si="165"/>
        <v/>
      </c>
      <c r="X268" s="182" t="str">
        <f t="shared" si="166"/>
        <v/>
      </c>
      <c r="Y268" s="183" t="str">
        <f>IF(A:A="","",IF(R268="Refreshment Beverage",VLOOKUP(Q268,Rates!G$15:L$19,6,0)*W268,VLOOKUP(Q268,Rates!G$4:L$12,6,0)*W268))</f>
        <v/>
      </c>
      <c r="Z268" s="183" t="str">
        <f t="shared" si="167"/>
        <v/>
      </c>
      <c r="AA268" s="17">
        <f t="shared" si="155"/>
        <v>0</v>
      </c>
      <c r="AB268" s="177" t="str" cm="1">
        <f t="array" ref="AB268">IF(_xlfn.SINGLE(A:A)="","",IF(R268="Refreshment Beverage","",IF(AND(R268="Beer",Q268=0),SUM(LOOKUP(2,1/(Rates!$B$15:$B$18&lt;=W268)/(Rates!$C$15:$C$18&gt;=W268),Rates!$D$15:$D$18)*W268),VLOOKUP(VALUE(_xlfn.SINGLE(Q:Q)),Rates!A:B,2,0)*W268)))</f>
        <v/>
      </c>
      <c r="AC268" s="177" t="str" cm="1">
        <f t="array" ref="AC268">IF(_xlfn.SINGLE(A:A)="","",IF(R268="Refreshment Beverage","",IF(AND(R268="Beer",Q268=0),SUM(LOOKUP(2,1/(Rates!$B$15:$B$18&lt;=W268)/(Rates!$C$15:$C$18&gt;=W268),Rates!$E$15:$E$18)*W268),VLOOKUP(VALUE(_xlfn.SINGLE(Q:Q)),Rates!A:C,3,0)*W268)))</f>
        <v/>
      </c>
      <c r="AD268" s="168">
        <f>IFERROR(IF(OR(Q268=1,Q268=2,Q268=3,Q268=4),VLOOKUP(Q268,Rates!$A$31:$B$34,2,0)*W268,IF(V268=1,VLOOKUP(U268,'REB BEV MIN MKUP'!B:E,4,0),IF(V268&gt;1,VLOOKUP(VALUE(W268),'REB BEV MIN MKUP'!O:Q,3,0),0))),0)</f>
        <v>0</v>
      </c>
      <c r="AE268" s="177" t="str">
        <f t="shared" si="168"/>
        <v/>
      </c>
      <c r="AF268" s="13" t="str">
        <f t="shared" si="169"/>
        <v/>
      </c>
      <c r="AG268" s="177" t="str">
        <f t="shared" si="170"/>
        <v/>
      </c>
      <c r="AH268" s="184" t="str">
        <f t="shared" si="171"/>
        <v/>
      </c>
      <c r="AI268" s="184" t="str">
        <f>IF(AE:AE="","",IF(R268="Refreshment Beverage",AK268*(Rates!J$19/100),ROUND(SUM(AH268*(Rates!$J$8/100)),4)))</f>
        <v/>
      </c>
      <c r="AJ268" s="183" t="str">
        <f t="shared" si="172"/>
        <v/>
      </c>
      <c r="AK268" s="185" t="str">
        <f t="shared" si="173"/>
        <v/>
      </c>
      <c r="AL268" s="177" t="str">
        <f t="shared" si="174"/>
        <v/>
      </c>
      <c r="AM268" s="13" t="str">
        <f>IF(AS268="","",IF(R268="Refreshment Beverage",ROUND(AS268*Rates!K$19,4),ROUND(AO268*(VLOOKUP(VALUE(Q268),Rates!G$4:L$12,3,0)),4)))</f>
        <v/>
      </c>
      <c r="AN268" s="183" t="str">
        <f>IF(AS268="","",IF(R268="Refreshment Beverage",AS268*(Rates!J$19/100),MAX(AM268,AB268)))</f>
        <v/>
      </c>
      <c r="AO268" s="186" t="str">
        <f t="shared" si="175"/>
        <v/>
      </c>
      <c r="AP268" s="186" t="str">
        <f t="shared" si="176"/>
        <v/>
      </c>
      <c r="AQ268" s="186" t="str">
        <f>IF(AS268="","",IF(R268="Refreshment Beverage",ROUND(SUM(VLOOKUP(Q:Q,Rates!G$15:L$19,3,0)*(AS268-Y268-Z268-AA268)),4),ROUND(SUM(Rates!$K$8*AS268),4)))</f>
        <v/>
      </c>
      <c r="AR268" s="184" t="str">
        <f t="shared" si="177"/>
        <v/>
      </c>
      <c r="AS268" s="185" t="str">
        <f t="shared" si="178"/>
        <v/>
      </c>
      <c r="AT268" s="177" t="str">
        <f t="shared" si="179"/>
        <v/>
      </c>
      <c r="AU268" s="13" t="str">
        <f>IF(AX268="","",IF(R268="Refreshment Beverage",ROUND((BA268-Y268-Z268-AA268)*VLOOKUP(VALUE(Q268),Rates!G$15:L$19,3,0),4),ROUND(AW268*(VLOOKUP(VALUE(Q268),Rates!G:L,3,0)),4)))</f>
        <v/>
      </c>
      <c r="AV268" s="183" t="str">
        <f t="shared" si="180"/>
        <v/>
      </c>
      <c r="AW268" s="186" t="str">
        <f t="shared" si="181"/>
        <v/>
      </c>
      <c r="AX268" s="184" t="str">
        <f t="shared" si="182"/>
        <v/>
      </c>
      <c r="AY268" s="186" t="str">
        <f>IF(AX268="","",IF(R268="Refreshment Beverage",ROUND(SUM(AX268*Rates!K$19),4),ROUND(SUM(AX268*(Rates!J$8/100)),4)))</f>
        <v/>
      </c>
      <c r="AZ268" s="183" t="str">
        <f t="shared" si="183"/>
        <v/>
      </c>
      <c r="BA268" s="185" t="str">
        <f t="shared" si="184"/>
        <v/>
      </c>
      <c r="BD268" s="171"/>
      <c r="BE268" s="171"/>
      <c r="BF268" s="171"/>
      <c r="BG268" s="171"/>
    </row>
    <row r="269" spans="1:59" ht="15" customHeight="1" x14ac:dyDescent="0.3">
      <c r="A269" s="172"/>
      <c r="B269" s="172"/>
      <c r="C269" s="172"/>
      <c r="D269" s="173"/>
      <c r="E269" s="173"/>
      <c r="F269" s="173"/>
      <c r="G269" s="173"/>
      <c r="H269" s="173"/>
      <c r="I269" s="174"/>
      <c r="J269" s="175"/>
      <c r="K269" s="176" t="str">
        <f t="shared" si="156"/>
        <v/>
      </c>
      <c r="L269" s="177" t="str">
        <f t="shared" si="157"/>
        <v/>
      </c>
      <c r="M269" s="178" t="str">
        <f t="shared" si="158"/>
        <v/>
      </c>
      <c r="N269" s="44" t="str" cm="1">
        <f t="array" ref="N269">IFERROR(IF(_xlfn.SINGLE(A:A)="","",IF(R269="Beer",SUM(LOOKUP(2,1/(Rates!$B$3:$B$5&lt;=W269)/(Rates!$C$3:$C$5&gt;=W269),Rates!$D$3:$D$5)*(X269/100)*W269),IF(R269="Refreshment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44" t="str">
        <f t="shared" si="159"/>
        <v/>
      </c>
      <c r="P269" s="13"/>
      <c r="Q269" s="179" t="str">
        <f t="shared" si="160"/>
        <v/>
      </c>
      <c r="R269" s="180" t="str">
        <f t="shared" si="161"/>
        <v/>
      </c>
      <c r="S269" s="13" t="str">
        <f>IF(A269="","",IF(R269="Refreshment Beverage",VLOOKUP(VALUE(Q269),Rates!G$15:L$19,2,0),VLOOKUP(VALUE(Q269),Rates!G$4:L$8,2,0)))</f>
        <v/>
      </c>
      <c r="T269" s="13" t="str">
        <f t="shared" si="162"/>
        <v/>
      </c>
      <c r="U269" s="181" t="str">
        <f t="shared" si="163"/>
        <v/>
      </c>
      <c r="V269" s="13" t="str">
        <f t="shared" si="164"/>
        <v/>
      </c>
      <c r="W269" s="13" t="str">
        <f t="shared" si="165"/>
        <v/>
      </c>
      <c r="X269" s="182" t="str">
        <f t="shared" si="166"/>
        <v/>
      </c>
      <c r="Y269" s="183" t="str">
        <f>IF(A:A="","",IF(R269="Refreshment Beverage",VLOOKUP(Q269,Rates!G$15:L$19,6,0)*W269,VLOOKUP(Q269,Rates!G$4:L$12,6,0)*W269))</f>
        <v/>
      </c>
      <c r="Z269" s="183" t="str">
        <f t="shared" si="167"/>
        <v/>
      </c>
      <c r="AA269" s="17">
        <f t="shared" si="155"/>
        <v>0</v>
      </c>
      <c r="AB269" s="177" t="str" cm="1">
        <f t="array" ref="AB269">IF(_xlfn.SINGLE(A:A)="","",IF(R269="Refreshment Beverage","",IF(AND(R269="Beer",Q269=0),SUM(LOOKUP(2,1/(Rates!$B$15:$B$18&lt;=W269)/(Rates!$C$15:$C$18&gt;=W269),Rates!$D$15:$D$18)*W269),VLOOKUP(VALUE(_xlfn.SINGLE(Q:Q)),Rates!A:B,2,0)*W269)))</f>
        <v/>
      </c>
      <c r="AC269" s="177" t="str" cm="1">
        <f t="array" ref="AC269">IF(_xlfn.SINGLE(A:A)="","",IF(R269="Refreshment Beverage","",IF(AND(R269="Beer",Q269=0),SUM(LOOKUP(2,1/(Rates!$B$15:$B$18&lt;=W269)/(Rates!$C$15:$C$18&gt;=W269),Rates!$E$15:$E$18)*W269),VLOOKUP(VALUE(_xlfn.SINGLE(Q:Q)),Rates!A:C,3,0)*W269)))</f>
        <v/>
      </c>
      <c r="AD269" s="168">
        <f>IFERROR(IF(OR(Q269=1,Q269=2,Q269=3,Q269=4),VLOOKUP(Q269,Rates!$A$31:$B$34,2,0)*W269,IF(V269=1,VLOOKUP(U269,'REB BEV MIN MKUP'!B:E,4,0),IF(V269&gt;1,VLOOKUP(VALUE(W269),'REB BEV MIN MKUP'!O:Q,3,0),0))),0)</f>
        <v>0</v>
      </c>
      <c r="AE269" s="177" t="str">
        <f t="shared" si="168"/>
        <v/>
      </c>
      <c r="AF269" s="13" t="str">
        <f t="shared" si="169"/>
        <v/>
      </c>
      <c r="AG269" s="177" t="str">
        <f t="shared" si="170"/>
        <v/>
      </c>
      <c r="AH269" s="184" t="str">
        <f t="shared" si="171"/>
        <v/>
      </c>
      <c r="AI269" s="184" t="str">
        <f>IF(AE:AE="","",IF(R269="Refreshment Beverage",AK269*(Rates!J$19/100),ROUND(SUM(AH269*(Rates!$J$8/100)),4)))</f>
        <v/>
      </c>
      <c r="AJ269" s="183" t="str">
        <f t="shared" si="172"/>
        <v/>
      </c>
      <c r="AK269" s="185" t="str">
        <f t="shared" si="173"/>
        <v/>
      </c>
      <c r="AL269" s="177" t="str">
        <f t="shared" si="174"/>
        <v/>
      </c>
      <c r="AM269" s="13" t="str">
        <f>IF(AS269="","",IF(R269="Refreshment Beverage",ROUND(AS269*Rates!K$19,4),ROUND(AO269*(VLOOKUP(VALUE(Q269),Rates!G$4:L$12,3,0)),4)))</f>
        <v/>
      </c>
      <c r="AN269" s="183" t="str">
        <f>IF(AS269="","",IF(R269="Refreshment Beverage",AS269*(Rates!J$19/100),MAX(AM269,AB269)))</f>
        <v/>
      </c>
      <c r="AO269" s="186" t="str">
        <f t="shared" si="175"/>
        <v/>
      </c>
      <c r="AP269" s="186" t="str">
        <f t="shared" si="176"/>
        <v/>
      </c>
      <c r="AQ269" s="186" t="str">
        <f>IF(AS269="","",IF(R269="Refreshment Beverage",ROUND(SUM(VLOOKUP(Q:Q,Rates!G$15:L$19,3,0)*(AS269-Y269-Z269-AA269)),4),ROUND(SUM(Rates!$K$8*AS269),4)))</f>
        <v/>
      </c>
      <c r="AR269" s="184" t="str">
        <f t="shared" si="177"/>
        <v/>
      </c>
      <c r="AS269" s="185" t="str">
        <f t="shared" si="178"/>
        <v/>
      </c>
      <c r="AT269" s="177" t="str">
        <f t="shared" si="179"/>
        <v/>
      </c>
      <c r="AU269" s="13" t="str">
        <f>IF(AX269="","",IF(R269="Refreshment Beverage",ROUND((BA269-Y269-Z269-AA269)*VLOOKUP(VALUE(Q269),Rates!G$15:L$19,3,0),4),ROUND(AW269*(VLOOKUP(VALUE(Q269),Rates!G:L,3,0)),4)))</f>
        <v/>
      </c>
      <c r="AV269" s="183" t="str">
        <f t="shared" si="180"/>
        <v/>
      </c>
      <c r="AW269" s="186" t="str">
        <f t="shared" si="181"/>
        <v/>
      </c>
      <c r="AX269" s="184" t="str">
        <f t="shared" si="182"/>
        <v/>
      </c>
      <c r="AY269" s="186" t="str">
        <f>IF(AX269="","",IF(R269="Refreshment Beverage",ROUND(SUM(AX269*Rates!K$19),4),ROUND(SUM(AX269*(Rates!J$8/100)),4)))</f>
        <v/>
      </c>
      <c r="AZ269" s="183" t="str">
        <f t="shared" si="183"/>
        <v/>
      </c>
      <c r="BA269" s="185" t="str">
        <f t="shared" si="184"/>
        <v/>
      </c>
      <c r="BD269" s="171"/>
      <c r="BE269" s="171"/>
      <c r="BF269" s="171"/>
      <c r="BG269" s="171"/>
    </row>
    <row r="270" spans="1:59" ht="15" customHeight="1" x14ac:dyDescent="0.3">
      <c r="A270" s="172"/>
      <c r="B270" s="172"/>
      <c r="C270" s="172"/>
      <c r="D270" s="173"/>
      <c r="E270" s="173"/>
      <c r="F270" s="173"/>
      <c r="G270" s="173"/>
      <c r="H270" s="173"/>
      <c r="I270" s="174"/>
      <c r="J270" s="175"/>
      <c r="K270" s="176" t="str">
        <f t="shared" si="156"/>
        <v/>
      </c>
      <c r="L270" s="177" t="str">
        <f t="shared" si="157"/>
        <v/>
      </c>
      <c r="M270" s="178" t="str">
        <f t="shared" si="158"/>
        <v/>
      </c>
      <c r="N270" s="44" t="str" cm="1">
        <f t="array" ref="N270">IFERROR(IF(_xlfn.SINGLE(A:A)="","",IF(R270="Beer",SUM(LOOKUP(2,1/(Rates!$B$3:$B$5&lt;=W270)/(Rates!$C$3:$C$5&gt;=W270),Rates!$D$3:$D$5)*(X270/100)*W270),IF(R270="Refreshment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44" t="str">
        <f t="shared" si="159"/>
        <v/>
      </c>
      <c r="P270" s="13"/>
      <c r="Q270" s="179" t="str">
        <f t="shared" si="160"/>
        <v/>
      </c>
      <c r="R270" s="180" t="str">
        <f t="shared" si="161"/>
        <v/>
      </c>
      <c r="S270" s="13" t="str">
        <f>IF(A270="","",IF(R270="Refreshment Beverage",VLOOKUP(VALUE(Q270),Rates!G$15:L$19,2,0),VLOOKUP(VALUE(Q270),Rates!G$4:L$8,2,0)))</f>
        <v/>
      </c>
      <c r="T270" s="13" t="str">
        <f t="shared" si="162"/>
        <v/>
      </c>
      <c r="U270" s="181" t="str">
        <f t="shared" si="163"/>
        <v/>
      </c>
      <c r="V270" s="13" t="str">
        <f t="shared" si="164"/>
        <v/>
      </c>
      <c r="W270" s="13" t="str">
        <f t="shared" si="165"/>
        <v/>
      </c>
      <c r="X270" s="182" t="str">
        <f t="shared" si="166"/>
        <v/>
      </c>
      <c r="Y270" s="183" t="str">
        <f>IF(A:A="","",IF(R270="Refreshment Beverage",VLOOKUP(Q270,Rates!G$15:L$19,6,0)*W270,VLOOKUP(Q270,Rates!G$4:L$12,6,0)*W270))</f>
        <v/>
      </c>
      <c r="Z270" s="183" t="str">
        <f t="shared" si="167"/>
        <v/>
      </c>
      <c r="AA270" s="17">
        <f t="shared" si="155"/>
        <v>0</v>
      </c>
      <c r="AB270" s="177" t="str" cm="1">
        <f t="array" ref="AB270">IF(_xlfn.SINGLE(A:A)="","",IF(R270="Refreshment Beverage","",IF(AND(R270="Beer",Q270=0),SUM(LOOKUP(2,1/(Rates!$B$15:$B$18&lt;=W270)/(Rates!$C$15:$C$18&gt;=W270),Rates!$D$15:$D$18)*W270),VLOOKUP(VALUE(_xlfn.SINGLE(Q:Q)),Rates!A:B,2,0)*W270)))</f>
        <v/>
      </c>
      <c r="AC270" s="177" t="str" cm="1">
        <f t="array" ref="AC270">IF(_xlfn.SINGLE(A:A)="","",IF(R270="Refreshment Beverage","",IF(AND(R270="Beer",Q270=0),SUM(LOOKUP(2,1/(Rates!$B$15:$B$18&lt;=W270)/(Rates!$C$15:$C$18&gt;=W270),Rates!$E$15:$E$18)*W270),VLOOKUP(VALUE(_xlfn.SINGLE(Q:Q)),Rates!A:C,3,0)*W270)))</f>
        <v/>
      </c>
      <c r="AD270" s="168">
        <f>IFERROR(IF(OR(Q270=1,Q270=2,Q270=3,Q270=4),VLOOKUP(Q270,Rates!$A$31:$B$34,2,0)*W270,IF(V270=1,VLOOKUP(U270,'REB BEV MIN MKUP'!B:E,4,0),IF(V270&gt;1,VLOOKUP(VALUE(W270),'REB BEV MIN MKUP'!O:Q,3,0),0))),0)</f>
        <v>0</v>
      </c>
      <c r="AE270" s="177" t="str">
        <f t="shared" si="168"/>
        <v/>
      </c>
      <c r="AF270" s="13" t="str">
        <f t="shared" si="169"/>
        <v/>
      </c>
      <c r="AG270" s="177" t="str">
        <f t="shared" si="170"/>
        <v/>
      </c>
      <c r="AH270" s="184" t="str">
        <f t="shared" si="171"/>
        <v/>
      </c>
      <c r="AI270" s="184" t="str">
        <f>IF(AE:AE="","",IF(R270="Refreshment Beverage",AK270*(Rates!J$19/100),ROUND(SUM(AH270*(Rates!$J$8/100)),4)))</f>
        <v/>
      </c>
      <c r="AJ270" s="183" t="str">
        <f t="shared" si="172"/>
        <v/>
      </c>
      <c r="AK270" s="185" t="str">
        <f t="shared" si="173"/>
        <v/>
      </c>
      <c r="AL270" s="177" t="str">
        <f t="shared" si="174"/>
        <v/>
      </c>
      <c r="AM270" s="13" t="str">
        <f>IF(AS270="","",IF(R270="Refreshment Beverage",ROUND(AS270*Rates!K$19,4),ROUND(AO270*(VLOOKUP(VALUE(Q270),Rates!G$4:L$12,3,0)),4)))</f>
        <v/>
      </c>
      <c r="AN270" s="183" t="str">
        <f>IF(AS270="","",IF(R270="Refreshment Beverage",AS270*(Rates!J$19/100),MAX(AM270,AB270)))</f>
        <v/>
      </c>
      <c r="AO270" s="186" t="str">
        <f t="shared" si="175"/>
        <v/>
      </c>
      <c r="AP270" s="186" t="str">
        <f t="shared" si="176"/>
        <v/>
      </c>
      <c r="AQ270" s="186" t="str">
        <f>IF(AS270="","",IF(R270="Refreshment Beverage",ROUND(SUM(VLOOKUP(Q:Q,Rates!G$15:L$19,3,0)*(AS270-Y270-Z270-AA270)),4),ROUND(SUM(Rates!$K$8*AS270),4)))</f>
        <v/>
      </c>
      <c r="AR270" s="184" t="str">
        <f t="shared" si="177"/>
        <v/>
      </c>
      <c r="AS270" s="185" t="str">
        <f t="shared" si="178"/>
        <v/>
      </c>
      <c r="AT270" s="177" t="str">
        <f t="shared" si="179"/>
        <v/>
      </c>
      <c r="AU270" s="13" t="str">
        <f>IF(AX270="","",IF(R270="Refreshment Beverage",ROUND((BA270-Y270-Z270-AA270)*VLOOKUP(VALUE(Q270),Rates!G$15:L$19,3,0),4),ROUND(AW270*(VLOOKUP(VALUE(Q270),Rates!G:L,3,0)),4)))</f>
        <v/>
      </c>
      <c r="AV270" s="183" t="str">
        <f t="shared" si="180"/>
        <v/>
      </c>
      <c r="AW270" s="186" t="str">
        <f t="shared" si="181"/>
        <v/>
      </c>
      <c r="AX270" s="184" t="str">
        <f t="shared" si="182"/>
        <v/>
      </c>
      <c r="AY270" s="186" t="str">
        <f>IF(AX270="","",IF(R270="Refreshment Beverage",ROUND(SUM(AX270*Rates!K$19),4),ROUND(SUM(AX270*(Rates!J$8/100)),4)))</f>
        <v/>
      </c>
      <c r="AZ270" s="183" t="str">
        <f t="shared" si="183"/>
        <v/>
      </c>
      <c r="BA270" s="185" t="str">
        <f t="shared" si="184"/>
        <v/>
      </c>
      <c r="BD270" s="171"/>
      <c r="BE270" s="171"/>
      <c r="BF270" s="171"/>
      <c r="BG270" s="171"/>
    </row>
    <row r="271" spans="1:59" ht="15" customHeight="1" x14ac:dyDescent="0.3">
      <c r="A271" s="172"/>
      <c r="B271" s="172"/>
      <c r="C271" s="172"/>
      <c r="D271" s="173"/>
      <c r="E271" s="173"/>
      <c r="F271" s="173"/>
      <c r="G271" s="173"/>
      <c r="H271" s="173"/>
      <c r="I271" s="174"/>
      <c r="J271" s="175"/>
      <c r="K271" s="176" t="str">
        <f t="shared" si="156"/>
        <v/>
      </c>
      <c r="L271" s="177" t="str">
        <f t="shared" si="157"/>
        <v/>
      </c>
      <c r="M271" s="178" t="str">
        <f t="shared" si="158"/>
        <v/>
      </c>
      <c r="N271" s="44" t="str" cm="1">
        <f t="array" ref="N271">IFERROR(IF(_xlfn.SINGLE(A:A)="","",IF(R271="Beer",SUM(LOOKUP(2,1/(Rates!$B$3:$B$5&lt;=W271)/(Rates!$C$3:$C$5&gt;=W271),Rates!$D$3:$D$5)*(X271/100)*W271),IF(R271="Refreshment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44" t="str">
        <f t="shared" si="159"/>
        <v/>
      </c>
      <c r="P271" s="13"/>
      <c r="Q271" s="179" t="str">
        <f t="shared" si="160"/>
        <v/>
      </c>
      <c r="R271" s="180" t="str">
        <f t="shared" si="161"/>
        <v/>
      </c>
      <c r="S271" s="13" t="str">
        <f>IF(A271="","",IF(R271="Refreshment Beverage",VLOOKUP(VALUE(Q271),Rates!G$15:L$19,2,0),VLOOKUP(VALUE(Q271),Rates!G$4:L$8,2,0)))</f>
        <v/>
      </c>
      <c r="T271" s="13" t="str">
        <f t="shared" si="162"/>
        <v/>
      </c>
      <c r="U271" s="181" t="str">
        <f t="shared" si="163"/>
        <v/>
      </c>
      <c r="V271" s="13" t="str">
        <f t="shared" si="164"/>
        <v/>
      </c>
      <c r="W271" s="13" t="str">
        <f t="shared" si="165"/>
        <v/>
      </c>
      <c r="X271" s="182" t="str">
        <f t="shared" si="166"/>
        <v/>
      </c>
      <c r="Y271" s="183" t="str">
        <f>IF(A:A="","",IF(R271="Refreshment Beverage",VLOOKUP(Q271,Rates!G$15:L$19,6,0)*W271,VLOOKUP(Q271,Rates!G$4:L$12,6,0)*W271))</f>
        <v/>
      </c>
      <c r="Z271" s="183" t="str">
        <f t="shared" si="167"/>
        <v/>
      </c>
      <c r="AA271" s="17">
        <f t="shared" si="155"/>
        <v>0</v>
      </c>
      <c r="AB271" s="177" t="str" cm="1">
        <f t="array" ref="AB271">IF(_xlfn.SINGLE(A:A)="","",IF(R271="Refreshment Beverage","",IF(AND(R271="Beer",Q271=0),SUM(LOOKUP(2,1/(Rates!$B$15:$B$18&lt;=W271)/(Rates!$C$15:$C$18&gt;=W271),Rates!$D$15:$D$18)*W271),VLOOKUP(VALUE(_xlfn.SINGLE(Q:Q)),Rates!A:B,2,0)*W271)))</f>
        <v/>
      </c>
      <c r="AC271" s="177" t="str" cm="1">
        <f t="array" ref="AC271">IF(_xlfn.SINGLE(A:A)="","",IF(R271="Refreshment Beverage","",IF(AND(R271="Beer",Q271=0),SUM(LOOKUP(2,1/(Rates!$B$15:$B$18&lt;=W271)/(Rates!$C$15:$C$18&gt;=W271),Rates!$E$15:$E$18)*W271),VLOOKUP(VALUE(_xlfn.SINGLE(Q:Q)),Rates!A:C,3,0)*W271)))</f>
        <v/>
      </c>
      <c r="AD271" s="168">
        <f>IFERROR(IF(OR(Q271=1,Q271=2,Q271=3,Q271=4),VLOOKUP(Q271,Rates!$A$31:$B$34,2,0)*W271,IF(V271=1,VLOOKUP(U271,'REB BEV MIN MKUP'!B:E,4,0),IF(V271&gt;1,VLOOKUP(VALUE(W271),'REB BEV MIN MKUP'!O:Q,3,0),0))),0)</f>
        <v>0</v>
      </c>
      <c r="AE271" s="177" t="str">
        <f t="shared" si="168"/>
        <v/>
      </c>
      <c r="AF271" s="13" t="str">
        <f t="shared" si="169"/>
        <v/>
      </c>
      <c r="AG271" s="177" t="str">
        <f t="shared" si="170"/>
        <v/>
      </c>
      <c r="AH271" s="184" t="str">
        <f t="shared" si="171"/>
        <v/>
      </c>
      <c r="AI271" s="184" t="str">
        <f>IF(AE:AE="","",IF(R271="Refreshment Beverage",AK271*(Rates!J$19/100),ROUND(SUM(AH271*(Rates!$J$8/100)),4)))</f>
        <v/>
      </c>
      <c r="AJ271" s="183" t="str">
        <f t="shared" si="172"/>
        <v/>
      </c>
      <c r="AK271" s="185" t="str">
        <f t="shared" si="173"/>
        <v/>
      </c>
      <c r="AL271" s="177" t="str">
        <f t="shared" si="174"/>
        <v/>
      </c>
      <c r="AM271" s="13" t="str">
        <f>IF(AS271="","",IF(R271="Refreshment Beverage",ROUND(AS271*Rates!K$19,4),ROUND(AO271*(VLOOKUP(VALUE(Q271),Rates!G$4:L$12,3,0)),4)))</f>
        <v/>
      </c>
      <c r="AN271" s="183" t="str">
        <f>IF(AS271="","",IF(R271="Refreshment Beverage",AS271*(Rates!J$19/100),MAX(AM271,AB271)))</f>
        <v/>
      </c>
      <c r="AO271" s="186" t="str">
        <f t="shared" si="175"/>
        <v/>
      </c>
      <c r="AP271" s="186" t="str">
        <f t="shared" si="176"/>
        <v/>
      </c>
      <c r="AQ271" s="186" t="str">
        <f>IF(AS271="","",IF(R271="Refreshment Beverage",ROUND(SUM(VLOOKUP(Q:Q,Rates!G$15:L$19,3,0)*(AS271-Y271-Z271-AA271)),4),ROUND(SUM(Rates!$K$8*AS271),4)))</f>
        <v/>
      </c>
      <c r="AR271" s="184" t="str">
        <f t="shared" si="177"/>
        <v/>
      </c>
      <c r="AS271" s="185" t="str">
        <f t="shared" si="178"/>
        <v/>
      </c>
      <c r="AT271" s="177" t="str">
        <f t="shared" si="179"/>
        <v/>
      </c>
      <c r="AU271" s="13" t="str">
        <f>IF(AX271="","",IF(R271="Refreshment Beverage",ROUND((BA271-Y271-Z271-AA271)*VLOOKUP(VALUE(Q271),Rates!G$15:L$19,3,0),4),ROUND(AW271*(VLOOKUP(VALUE(Q271),Rates!G:L,3,0)),4)))</f>
        <v/>
      </c>
      <c r="AV271" s="183" t="str">
        <f t="shared" si="180"/>
        <v/>
      </c>
      <c r="AW271" s="186" t="str">
        <f t="shared" si="181"/>
        <v/>
      </c>
      <c r="AX271" s="184" t="str">
        <f t="shared" si="182"/>
        <v/>
      </c>
      <c r="AY271" s="186" t="str">
        <f>IF(AX271="","",IF(R271="Refreshment Beverage",ROUND(SUM(AX271*Rates!K$19),4),ROUND(SUM(AX271*(Rates!J$8/100)),4)))</f>
        <v/>
      </c>
      <c r="AZ271" s="183" t="str">
        <f t="shared" si="183"/>
        <v/>
      </c>
      <c r="BA271" s="185" t="str">
        <f t="shared" si="184"/>
        <v/>
      </c>
      <c r="BD271" s="171"/>
      <c r="BE271" s="171"/>
      <c r="BF271" s="171"/>
      <c r="BG271" s="171"/>
    </row>
    <row r="272" spans="1:59" ht="15" customHeight="1" x14ac:dyDescent="0.3">
      <c r="A272" s="172"/>
      <c r="B272" s="172"/>
      <c r="C272" s="172"/>
      <c r="D272" s="173"/>
      <c r="E272" s="173"/>
      <c r="F272" s="173"/>
      <c r="G272" s="173"/>
      <c r="H272" s="173"/>
      <c r="I272" s="174"/>
      <c r="J272" s="175"/>
      <c r="K272" s="176" t="str">
        <f t="shared" si="156"/>
        <v/>
      </c>
      <c r="L272" s="177" t="str">
        <f t="shared" si="157"/>
        <v/>
      </c>
      <c r="M272" s="178" t="str">
        <f t="shared" si="158"/>
        <v/>
      </c>
      <c r="N272" s="44" t="str" cm="1">
        <f t="array" ref="N272">IFERROR(IF(_xlfn.SINGLE(A:A)="","",IF(R272="Beer",SUM(LOOKUP(2,1/(Rates!$B$3:$B$5&lt;=W272)/(Rates!$C$3:$C$5&gt;=W272),Rates!$D$3:$D$5)*(X272/100)*W272),IF(R272="Refreshment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44" t="str">
        <f t="shared" si="159"/>
        <v/>
      </c>
      <c r="P272" s="13"/>
      <c r="Q272" s="179" t="str">
        <f t="shared" si="160"/>
        <v/>
      </c>
      <c r="R272" s="180" t="str">
        <f t="shared" si="161"/>
        <v/>
      </c>
      <c r="S272" s="13" t="str">
        <f>IF(A272="","",IF(R272="Refreshment Beverage",VLOOKUP(VALUE(Q272),Rates!G$15:L$19,2,0),VLOOKUP(VALUE(Q272),Rates!G$4:L$8,2,0)))</f>
        <v/>
      </c>
      <c r="T272" s="13" t="str">
        <f t="shared" si="162"/>
        <v/>
      </c>
      <c r="U272" s="181" t="str">
        <f t="shared" si="163"/>
        <v/>
      </c>
      <c r="V272" s="13" t="str">
        <f t="shared" si="164"/>
        <v/>
      </c>
      <c r="W272" s="13" t="str">
        <f t="shared" si="165"/>
        <v/>
      </c>
      <c r="X272" s="182" t="str">
        <f t="shared" si="166"/>
        <v/>
      </c>
      <c r="Y272" s="183" t="str">
        <f>IF(A:A="","",IF(R272="Refreshment Beverage",VLOOKUP(Q272,Rates!G$15:L$19,6,0)*W272,VLOOKUP(Q272,Rates!G$4:L$12,6,0)*W272))</f>
        <v/>
      </c>
      <c r="Z272" s="183" t="str">
        <f t="shared" si="167"/>
        <v/>
      </c>
      <c r="AA272" s="17">
        <f t="shared" si="155"/>
        <v>0</v>
      </c>
      <c r="AB272" s="177" t="str" cm="1">
        <f t="array" ref="AB272">IF(_xlfn.SINGLE(A:A)="","",IF(R272="Refreshment Beverage","",IF(AND(R272="Beer",Q272=0),SUM(LOOKUP(2,1/(Rates!$B$15:$B$18&lt;=W272)/(Rates!$C$15:$C$18&gt;=W272),Rates!$D$15:$D$18)*W272),VLOOKUP(VALUE(_xlfn.SINGLE(Q:Q)),Rates!A:B,2,0)*W272)))</f>
        <v/>
      </c>
      <c r="AC272" s="177" t="str" cm="1">
        <f t="array" ref="AC272">IF(_xlfn.SINGLE(A:A)="","",IF(R272="Refreshment Beverage","",IF(AND(R272="Beer",Q272=0),SUM(LOOKUP(2,1/(Rates!$B$15:$B$18&lt;=W272)/(Rates!$C$15:$C$18&gt;=W272),Rates!$E$15:$E$18)*W272),VLOOKUP(VALUE(_xlfn.SINGLE(Q:Q)),Rates!A:C,3,0)*W272)))</f>
        <v/>
      </c>
      <c r="AD272" s="168">
        <f>IFERROR(IF(OR(Q272=1,Q272=2,Q272=3,Q272=4),VLOOKUP(Q272,Rates!$A$31:$B$34,2,0)*W272,IF(V272=1,VLOOKUP(U272,'REB BEV MIN MKUP'!B:E,4,0),IF(V272&gt;1,VLOOKUP(VALUE(W272),'REB BEV MIN MKUP'!O:Q,3,0),0))),0)</f>
        <v>0</v>
      </c>
      <c r="AE272" s="177" t="str">
        <f t="shared" si="168"/>
        <v/>
      </c>
      <c r="AF272" s="13" t="str">
        <f t="shared" si="169"/>
        <v/>
      </c>
      <c r="AG272" s="177" t="str">
        <f t="shared" si="170"/>
        <v/>
      </c>
      <c r="AH272" s="184" t="str">
        <f t="shared" si="171"/>
        <v/>
      </c>
      <c r="AI272" s="184" t="str">
        <f>IF(AE:AE="","",IF(R272="Refreshment Beverage",AK272*(Rates!J$19/100),ROUND(SUM(AH272*(Rates!$J$8/100)),4)))</f>
        <v/>
      </c>
      <c r="AJ272" s="183" t="str">
        <f t="shared" si="172"/>
        <v/>
      </c>
      <c r="AK272" s="185" t="str">
        <f t="shared" si="173"/>
        <v/>
      </c>
      <c r="AL272" s="177" t="str">
        <f t="shared" si="174"/>
        <v/>
      </c>
      <c r="AM272" s="13" t="str">
        <f>IF(AS272="","",IF(R272="Refreshment Beverage",ROUND(AS272*Rates!K$19,4),ROUND(AO272*(VLOOKUP(VALUE(Q272),Rates!G$4:L$12,3,0)),4)))</f>
        <v/>
      </c>
      <c r="AN272" s="183" t="str">
        <f>IF(AS272="","",IF(R272="Refreshment Beverage",AS272*(Rates!J$19/100),MAX(AM272,AB272)))</f>
        <v/>
      </c>
      <c r="AO272" s="186" t="str">
        <f t="shared" si="175"/>
        <v/>
      </c>
      <c r="AP272" s="186" t="str">
        <f t="shared" si="176"/>
        <v/>
      </c>
      <c r="AQ272" s="186" t="str">
        <f>IF(AS272="","",IF(R272="Refreshment Beverage",ROUND(SUM(VLOOKUP(Q:Q,Rates!G$15:L$19,3,0)*(AS272-Y272-Z272-AA272)),4),ROUND(SUM(Rates!$K$8*AS272),4)))</f>
        <v/>
      </c>
      <c r="AR272" s="184" t="str">
        <f t="shared" si="177"/>
        <v/>
      </c>
      <c r="AS272" s="185" t="str">
        <f t="shared" si="178"/>
        <v/>
      </c>
      <c r="AT272" s="177" t="str">
        <f t="shared" si="179"/>
        <v/>
      </c>
      <c r="AU272" s="13" t="str">
        <f>IF(AX272="","",IF(R272="Refreshment Beverage",ROUND((BA272-Y272-Z272-AA272)*VLOOKUP(VALUE(Q272),Rates!G$15:L$19,3,0),4),ROUND(AW272*(VLOOKUP(VALUE(Q272),Rates!G:L,3,0)),4)))</f>
        <v/>
      </c>
      <c r="AV272" s="183" t="str">
        <f t="shared" si="180"/>
        <v/>
      </c>
      <c r="AW272" s="186" t="str">
        <f t="shared" si="181"/>
        <v/>
      </c>
      <c r="AX272" s="184" t="str">
        <f t="shared" si="182"/>
        <v/>
      </c>
      <c r="AY272" s="186" t="str">
        <f>IF(AX272="","",IF(R272="Refreshment Beverage",ROUND(SUM(AX272*Rates!K$19),4),ROUND(SUM(AX272*(Rates!J$8/100)),4)))</f>
        <v/>
      </c>
      <c r="AZ272" s="183" t="str">
        <f t="shared" si="183"/>
        <v/>
      </c>
      <c r="BA272" s="185" t="str">
        <f t="shared" si="184"/>
        <v/>
      </c>
      <c r="BD272" s="171"/>
      <c r="BE272" s="171"/>
      <c r="BF272" s="171"/>
      <c r="BG272" s="171"/>
    </row>
    <row r="273" spans="1:59" ht="15" customHeight="1" x14ac:dyDescent="0.3">
      <c r="A273" s="172"/>
      <c r="B273" s="172"/>
      <c r="C273" s="172"/>
      <c r="D273" s="173"/>
      <c r="E273" s="173"/>
      <c r="F273" s="173"/>
      <c r="G273" s="173"/>
      <c r="H273" s="173"/>
      <c r="I273" s="174"/>
      <c r="J273" s="175"/>
      <c r="K273" s="176" t="str">
        <f t="shared" si="156"/>
        <v/>
      </c>
      <c r="L273" s="177" t="str">
        <f t="shared" si="157"/>
        <v/>
      </c>
      <c r="M273" s="178" t="str">
        <f t="shared" si="158"/>
        <v/>
      </c>
      <c r="N273" s="44" t="str" cm="1">
        <f t="array" ref="N273">IFERROR(IF(_xlfn.SINGLE(A:A)="","",IF(R273="Beer",SUM(LOOKUP(2,1/(Rates!$B$3:$B$5&lt;=W273)/(Rates!$C$3:$C$5&gt;=W273),Rates!$D$3:$D$5)*(X273/100)*W273),IF(R273="Refreshment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44" t="str">
        <f t="shared" si="159"/>
        <v/>
      </c>
      <c r="P273" s="13"/>
      <c r="Q273" s="179" t="str">
        <f t="shared" si="160"/>
        <v/>
      </c>
      <c r="R273" s="180" t="str">
        <f t="shared" si="161"/>
        <v/>
      </c>
      <c r="S273" s="13" t="str">
        <f>IF(A273="","",IF(R273="Refreshment Beverage",VLOOKUP(VALUE(Q273),Rates!G$15:L$19,2,0),VLOOKUP(VALUE(Q273),Rates!G$4:L$8,2,0)))</f>
        <v/>
      </c>
      <c r="T273" s="13" t="str">
        <f t="shared" si="162"/>
        <v/>
      </c>
      <c r="U273" s="181" t="str">
        <f t="shared" si="163"/>
        <v/>
      </c>
      <c r="V273" s="13" t="str">
        <f t="shared" si="164"/>
        <v/>
      </c>
      <c r="W273" s="13" t="str">
        <f t="shared" si="165"/>
        <v/>
      </c>
      <c r="X273" s="182" t="str">
        <f t="shared" si="166"/>
        <v/>
      </c>
      <c r="Y273" s="183" t="str">
        <f>IF(A:A="","",IF(R273="Refreshment Beverage",VLOOKUP(Q273,Rates!G$15:L$19,6,0)*W273,VLOOKUP(Q273,Rates!G$4:L$12,6,0)*W273))</f>
        <v/>
      </c>
      <c r="Z273" s="183" t="str">
        <f t="shared" si="167"/>
        <v/>
      </c>
      <c r="AA273" s="17">
        <f t="shared" si="155"/>
        <v>0</v>
      </c>
      <c r="AB273" s="177" t="str" cm="1">
        <f t="array" ref="AB273">IF(_xlfn.SINGLE(A:A)="","",IF(R273="Refreshment Beverage","",IF(AND(R273="Beer",Q273=0),SUM(LOOKUP(2,1/(Rates!$B$15:$B$18&lt;=W273)/(Rates!$C$15:$C$18&gt;=W273),Rates!$D$15:$D$18)*W273),VLOOKUP(VALUE(_xlfn.SINGLE(Q:Q)),Rates!A:B,2,0)*W273)))</f>
        <v/>
      </c>
      <c r="AC273" s="177" t="str" cm="1">
        <f t="array" ref="AC273">IF(_xlfn.SINGLE(A:A)="","",IF(R273="Refreshment Beverage","",IF(AND(R273="Beer",Q273=0),SUM(LOOKUP(2,1/(Rates!$B$15:$B$18&lt;=W273)/(Rates!$C$15:$C$18&gt;=W273),Rates!$E$15:$E$18)*W273),VLOOKUP(VALUE(_xlfn.SINGLE(Q:Q)),Rates!A:C,3,0)*W273)))</f>
        <v/>
      </c>
      <c r="AD273" s="168">
        <f>IFERROR(IF(OR(Q273=1,Q273=2,Q273=3,Q273=4),VLOOKUP(Q273,Rates!$A$31:$B$34,2,0)*W273,IF(V273=1,VLOOKUP(U273,'REB BEV MIN MKUP'!B:E,4,0),IF(V273&gt;1,VLOOKUP(VALUE(W273),'REB BEV MIN MKUP'!O:Q,3,0),0))),0)</f>
        <v>0</v>
      </c>
      <c r="AE273" s="177" t="str">
        <f t="shared" si="168"/>
        <v/>
      </c>
      <c r="AF273" s="13" t="str">
        <f t="shared" si="169"/>
        <v/>
      </c>
      <c r="AG273" s="177" t="str">
        <f t="shared" si="170"/>
        <v/>
      </c>
      <c r="AH273" s="184" t="str">
        <f t="shared" si="171"/>
        <v/>
      </c>
      <c r="AI273" s="184" t="str">
        <f>IF(AE:AE="","",IF(R273="Refreshment Beverage",AK273*(Rates!J$19/100),ROUND(SUM(AH273*(Rates!$J$8/100)),4)))</f>
        <v/>
      </c>
      <c r="AJ273" s="183" t="str">
        <f t="shared" si="172"/>
        <v/>
      </c>
      <c r="AK273" s="185" t="str">
        <f t="shared" si="173"/>
        <v/>
      </c>
      <c r="AL273" s="177" t="str">
        <f t="shared" si="174"/>
        <v/>
      </c>
      <c r="AM273" s="13" t="str">
        <f>IF(AS273="","",IF(R273="Refreshment Beverage",ROUND(AS273*Rates!K$19,4),ROUND(AO273*(VLOOKUP(VALUE(Q273),Rates!G$4:L$12,3,0)),4)))</f>
        <v/>
      </c>
      <c r="AN273" s="183" t="str">
        <f>IF(AS273="","",IF(R273="Refreshment Beverage",AS273*(Rates!J$19/100),MAX(AM273,AB273)))</f>
        <v/>
      </c>
      <c r="AO273" s="186" t="str">
        <f t="shared" si="175"/>
        <v/>
      </c>
      <c r="AP273" s="186" t="str">
        <f t="shared" si="176"/>
        <v/>
      </c>
      <c r="AQ273" s="186" t="str">
        <f>IF(AS273="","",IF(R273="Refreshment Beverage",ROUND(SUM(VLOOKUP(Q:Q,Rates!G$15:L$19,3,0)*(AS273-Y273-Z273-AA273)),4),ROUND(SUM(Rates!$K$8*AS273),4)))</f>
        <v/>
      </c>
      <c r="AR273" s="184" t="str">
        <f t="shared" si="177"/>
        <v/>
      </c>
      <c r="AS273" s="185" t="str">
        <f t="shared" si="178"/>
        <v/>
      </c>
      <c r="AT273" s="177" t="str">
        <f t="shared" si="179"/>
        <v/>
      </c>
      <c r="AU273" s="13" t="str">
        <f>IF(AX273="","",IF(R273="Refreshment Beverage",ROUND((BA273-Y273-Z273-AA273)*VLOOKUP(VALUE(Q273),Rates!G$15:L$19,3,0),4),ROUND(AW273*(VLOOKUP(VALUE(Q273),Rates!G:L,3,0)),4)))</f>
        <v/>
      </c>
      <c r="AV273" s="183" t="str">
        <f t="shared" si="180"/>
        <v/>
      </c>
      <c r="AW273" s="186" t="str">
        <f t="shared" si="181"/>
        <v/>
      </c>
      <c r="AX273" s="184" t="str">
        <f t="shared" si="182"/>
        <v/>
      </c>
      <c r="AY273" s="186" t="str">
        <f>IF(AX273="","",IF(R273="Refreshment Beverage",ROUND(SUM(AX273*Rates!K$19),4),ROUND(SUM(AX273*(Rates!J$8/100)),4)))</f>
        <v/>
      </c>
      <c r="AZ273" s="183" t="str">
        <f t="shared" si="183"/>
        <v/>
      </c>
      <c r="BA273" s="185" t="str">
        <f t="shared" si="184"/>
        <v/>
      </c>
      <c r="BD273" s="171"/>
      <c r="BE273" s="171"/>
      <c r="BF273" s="171"/>
      <c r="BG273" s="171"/>
    </row>
    <row r="274" spans="1:59" ht="15" customHeight="1" x14ac:dyDescent="0.3">
      <c r="A274" s="172"/>
      <c r="B274" s="172"/>
      <c r="C274" s="172"/>
      <c r="D274" s="173"/>
      <c r="E274" s="173"/>
      <c r="F274" s="173"/>
      <c r="G274" s="173"/>
      <c r="H274" s="173"/>
      <c r="I274" s="174"/>
      <c r="J274" s="175"/>
      <c r="K274" s="176" t="str">
        <f t="shared" si="156"/>
        <v/>
      </c>
      <c r="L274" s="177" t="str">
        <f t="shared" si="157"/>
        <v/>
      </c>
      <c r="M274" s="178" t="str">
        <f t="shared" si="158"/>
        <v/>
      </c>
      <c r="N274" s="44" t="str" cm="1">
        <f t="array" ref="N274">IFERROR(IF(_xlfn.SINGLE(A:A)="","",IF(R274="Beer",SUM(LOOKUP(2,1/(Rates!$B$3:$B$5&lt;=W274)/(Rates!$C$3:$C$5&gt;=W274),Rates!$D$3:$D$5)*(X274/100)*W274),IF(R274="Refreshment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44" t="str">
        <f t="shared" si="159"/>
        <v/>
      </c>
      <c r="P274" s="13"/>
      <c r="Q274" s="179" t="str">
        <f t="shared" si="160"/>
        <v/>
      </c>
      <c r="R274" s="180" t="str">
        <f t="shared" si="161"/>
        <v/>
      </c>
      <c r="S274" s="13" t="str">
        <f>IF(A274="","",IF(R274="Refreshment Beverage",VLOOKUP(VALUE(Q274),Rates!G$15:L$19,2,0),VLOOKUP(VALUE(Q274),Rates!G$4:L$8,2,0)))</f>
        <v/>
      </c>
      <c r="T274" s="13" t="str">
        <f t="shared" si="162"/>
        <v/>
      </c>
      <c r="U274" s="181" t="str">
        <f t="shared" si="163"/>
        <v/>
      </c>
      <c r="V274" s="13" t="str">
        <f t="shared" si="164"/>
        <v/>
      </c>
      <c r="W274" s="13" t="str">
        <f t="shared" si="165"/>
        <v/>
      </c>
      <c r="X274" s="182" t="str">
        <f t="shared" si="166"/>
        <v/>
      </c>
      <c r="Y274" s="183" t="str">
        <f>IF(A:A="","",IF(R274="Refreshment Beverage",VLOOKUP(Q274,Rates!G$15:L$19,6,0)*W274,VLOOKUP(Q274,Rates!G$4:L$12,6,0)*W274))</f>
        <v/>
      </c>
      <c r="Z274" s="183" t="str">
        <f t="shared" si="167"/>
        <v/>
      </c>
      <c r="AA274" s="17">
        <f t="shared" si="155"/>
        <v>0</v>
      </c>
      <c r="AB274" s="177" t="str" cm="1">
        <f t="array" ref="AB274">IF(_xlfn.SINGLE(A:A)="","",IF(R274="Refreshment Beverage","",IF(AND(R274="Beer",Q274=0),SUM(LOOKUP(2,1/(Rates!$B$15:$B$18&lt;=W274)/(Rates!$C$15:$C$18&gt;=W274),Rates!$D$15:$D$18)*W274),VLOOKUP(VALUE(_xlfn.SINGLE(Q:Q)),Rates!A:B,2,0)*W274)))</f>
        <v/>
      </c>
      <c r="AC274" s="177" t="str" cm="1">
        <f t="array" ref="AC274">IF(_xlfn.SINGLE(A:A)="","",IF(R274="Refreshment Beverage","",IF(AND(R274="Beer",Q274=0),SUM(LOOKUP(2,1/(Rates!$B$15:$B$18&lt;=W274)/(Rates!$C$15:$C$18&gt;=W274),Rates!$E$15:$E$18)*W274),VLOOKUP(VALUE(_xlfn.SINGLE(Q:Q)),Rates!A:C,3,0)*W274)))</f>
        <v/>
      </c>
      <c r="AD274" s="168">
        <f>IFERROR(IF(OR(Q274=1,Q274=2,Q274=3,Q274=4),VLOOKUP(Q274,Rates!$A$31:$B$34,2,0)*W274,IF(V274=1,VLOOKUP(U274,'REB BEV MIN MKUP'!B:E,4,0),IF(V274&gt;1,VLOOKUP(VALUE(W274),'REB BEV MIN MKUP'!O:Q,3,0),0))),0)</f>
        <v>0</v>
      </c>
      <c r="AE274" s="177" t="str">
        <f t="shared" si="168"/>
        <v/>
      </c>
      <c r="AF274" s="13" t="str">
        <f t="shared" si="169"/>
        <v/>
      </c>
      <c r="AG274" s="177" t="str">
        <f t="shared" si="170"/>
        <v/>
      </c>
      <c r="AH274" s="184" t="str">
        <f t="shared" si="171"/>
        <v/>
      </c>
      <c r="AI274" s="184" t="str">
        <f>IF(AE:AE="","",IF(R274="Refreshment Beverage",AK274*(Rates!J$19/100),ROUND(SUM(AH274*(Rates!$J$8/100)),4)))</f>
        <v/>
      </c>
      <c r="AJ274" s="183" t="str">
        <f t="shared" si="172"/>
        <v/>
      </c>
      <c r="AK274" s="185" t="str">
        <f t="shared" si="173"/>
        <v/>
      </c>
      <c r="AL274" s="177" t="str">
        <f t="shared" si="174"/>
        <v/>
      </c>
      <c r="AM274" s="13" t="str">
        <f>IF(AS274="","",IF(R274="Refreshment Beverage",ROUND(AS274*Rates!K$19,4),ROUND(AO274*(VLOOKUP(VALUE(Q274),Rates!G$4:L$12,3,0)),4)))</f>
        <v/>
      </c>
      <c r="AN274" s="183" t="str">
        <f>IF(AS274="","",IF(R274="Refreshment Beverage",AS274*(Rates!J$19/100),MAX(AM274,AB274)))</f>
        <v/>
      </c>
      <c r="AO274" s="186" t="str">
        <f t="shared" si="175"/>
        <v/>
      </c>
      <c r="AP274" s="186" t="str">
        <f t="shared" si="176"/>
        <v/>
      </c>
      <c r="AQ274" s="186" t="str">
        <f>IF(AS274="","",IF(R274="Refreshment Beverage",ROUND(SUM(VLOOKUP(Q:Q,Rates!G$15:L$19,3,0)*(AS274-Y274-Z274-AA274)),4),ROUND(SUM(Rates!$K$8*AS274),4)))</f>
        <v/>
      </c>
      <c r="AR274" s="184" t="str">
        <f t="shared" si="177"/>
        <v/>
      </c>
      <c r="AS274" s="185" t="str">
        <f t="shared" si="178"/>
        <v/>
      </c>
      <c r="AT274" s="177" t="str">
        <f t="shared" si="179"/>
        <v/>
      </c>
      <c r="AU274" s="13" t="str">
        <f>IF(AX274="","",IF(R274="Refreshment Beverage",ROUND((BA274-Y274-Z274-AA274)*VLOOKUP(VALUE(Q274),Rates!G$15:L$19,3,0),4),ROUND(AW274*(VLOOKUP(VALUE(Q274),Rates!G:L,3,0)),4)))</f>
        <v/>
      </c>
      <c r="AV274" s="183" t="str">
        <f t="shared" si="180"/>
        <v/>
      </c>
      <c r="AW274" s="186" t="str">
        <f t="shared" si="181"/>
        <v/>
      </c>
      <c r="AX274" s="184" t="str">
        <f t="shared" si="182"/>
        <v/>
      </c>
      <c r="AY274" s="186" t="str">
        <f>IF(AX274="","",IF(R274="Refreshment Beverage",ROUND(SUM(AX274*Rates!K$19),4),ROUND(SUM(AX274*(Rates!J$8/100)),4)))</f>
        <v/>
      </c>
      <c r="AZ274" s="183" t="str">
        <f t="shared" si="183"/>
        <v/>
      </c>
      <c r="BA274" s="185" t="str">
        <f t="shared" si="184"/>
        <v/>
      </c>
      <c r="BD274" s="171"/>
      <c r="BE274" s="171"/>
      <c r="BF274" s="171"/>
      <c r="BG274" s="171"/>
    </row>
    <row r="275" spans="1:59" ht="15" customHeight="1" x14ac:dyDescent="0.3">
      <c r="A275" s="172"/>
      <c r="B275" s="172"/>
      <c r="C275" s="172"/>
      <c r="D275" s="173"/>
      <c r="E275" s="173"/>
      <c r="F275" s="173"/>
      <c r="G275" s="173"/>
      <c r="H275" s="173"/>
      <c r="I275" s="174"/>
      <c r="J275" s="175"/>
      <c r="K275" s="176" t="str">
        <f t="shared" si="156"/>
        <v/>
      </c>
      <c r="L275" s="177" t="str">
        <f t="shared" si="157"/>
        <v/>
      </c>
      <c r="M275" s="178" t="str">
        <f t="shared" si="158"/>
        <v/>
      </c>
      <c r="N275" s="44" t="str" cm="1">
        <f t="array" ref="N275">IFERROR(IF(_xlfn.SINGLE(A:A)="","",IF(R275="Beer",SUM(LOOKUP(2,1/(Rates!$B$3:$B$5&lt;=W275)/(Rates!$C$3:$C$5&gt;=W275),Rates!$D$3:$D$5)*(X275/100)*W275),IF(R275="Refreshment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44" t="str">
        <f t="shared" si="159"/>
        <v/>
      </c>
      <c r="P275" s="13"/>
      <c r="Q275" s="179" t="str">
        <f t="shared" si="160"/>
        <v/>
      </c>
      <c r="R275" s="180" t="str">
        <f t="shared" si="161"/>
        <v/>
      </c>
      <c r="S275" s="13" t="str">
        <f>IF(A275="","",IF(R275="Refreshment Beverage",VLOOKUP(VALUE(Q275),Rates!G$15:L$19,2,0),VLOOKUP(VALUE(Q275),Rates!G$4:L$8,2,0)))</f>
        <v/>
      </c>
      <c r="T275" s="13" t="str">
        <f t="shared" si="162"/>
        <v/>
      </c>
      <c r="U275" s="181" t="str">
        <f t="shared" si="163"/>
        <v/>
      </c>
      <c r="V275" s="13" t="str">
        <f t="shared" si="164"/>
        <v/>
      </c>
      <c r="W275" s="13" t="str">
        <f t="shared" si="165"/>
        <v/>
      </c>
      <c r="X275" s="182" t="str">
        <f t="shared" si="166"/>
        <v/>
      </c>
      <c r="Y275" s="183" t="str">
        <f>IF(A:A="","",IF(R275="Refreshment Beverage",VLOOKUP(Q275,Rates!G$15:L$19,6,0)*W275,VLOOKUP(Q275,Rates!G$4:L$12,6,0)*W275))</f>
        <v/>
      </c>
      <c r="Z275" s="183" t="str">
        <f t="shared" si="167"/>
        <v/>
      </c>
      <c r="AA275" s="17">
        <f t="shared" si="155"/>
        <v>0</v>
      </c>
      <c r="AB275" s="177" t="str" cm="1">
        <f t="array" ref="AB275">IF(_xlfn.SINGLE(A:A)="","",IF(R275="Refreshment Beverage","",IF(AND(R275="Beer",Q275=0),SUM(LOOKUP(2,1/(Rates!$B$15:$B$18&lt;=W275)/(Rates!$C$15:$C$18&gt;=W275),Rates!$D$15:$D$18)*W275),VLOOKUP(VALUE(_xlfn.SINGLE(Q:Q)),Rates!A:B,2,0)*W275)))</f>
        <v/>
      </c>
      <c r="AC275" s="177" t="str" cm="1">
        <f t="array" ref="AC275">IF(_xlfn.SINGLE(A:A)="","",IF(R275="Refreshment Beverage","",IF(AND(R275="Beer",Q275=0),SUM(LOOKUP(2,1/(Rates!$B$15:$B$18&lt;=W275)/(Rates!$C$15:$C$18&gt;=W275),Rates!$E$15:$E$18)*W275),VLOOKUP(VALUE(_xlfn.SINGLE(Q:Q)),Rates!A:C,3,0)*W275)))</f>
        <v/>
      </c>
      <c r="AD275" s="168">
        <f>IFERROR(IF(OR(Q275=1,Q275=2,Q275=3,Q275=4),VLOOKUP(Q275,Rates!$A$31:$B$34,2,0)*W275,IF(V275=1,VLOOKUP(U275,'REB BEV MIN MKUP'!B:E,4,0),IF(V275&gt;1,VLOOKUP(VALUE(W275),'REB BEV MIN MKUP'!O:Q,3,0),0))),0)</f>
        <v>0</v>
      </c>
      <c r="AE275" s="177" t="str">
        <f t="shared" si="168"/>
        <v/>
      </c>
      <c r="AF275" s="13" t="str">
        <f t="shared" si="169"/>
        <v/>
      </c>
      <c r="AG275" s="177" t="str">
        <f t="shared" si="170"/>
        <v/>
      </c>
      <c r="AH275" s="184" t="str">
        <f t="shared" si="171"/>
        <v/>
      </c>
      <c r="AI275" s="184" t="str">
        <f>IF(AE:AE="","",IF(R275="Refreshment Beverage",AK275*(Rates!J$19/100),ROUND(SUM(AH275*(Rates!$J$8/100)),4)))</f>
        <v/>
      </c>
      <c r="AJ275" s="183" t="str">
        <f t="shared" si="172"/>
        <v/>
      </c>
      <c r="AK275" s="185" t="str">
        <f t="shared" si="173"/>
        <v/>
      </c>
      <c r="AL275" s="177" t="str">
        <f t="shared" si="174"/>
        <v/>
      </c>
      <c r="AM275" s="13" t="str">
        <f>IF(AS275="","",IF(R275="Refreshment Beverage",ROUND(AS275*Rates!K$19,4),ROUND(AO275*(VLOOKUP(VALUE(Q275),Rates!G$4:L$12,3,0)),4)))</f>
        <v/>
      </c>
      <c r="AN275" s="183" t="str">
        <f>IF(AS275="","",IF(R275="Refreshment Beverage",AS275*(Rates!J$19/100),MAX(AM275,AB275)))</f>
        <v/>
      </c>
      <c r="AO275" s="186" t="str">
        <f t="shared" si="175"/>
        <v/>
      </c>
      <c r="AP275" s="186" t="str">
        <f t="shared" si="176"/>
        <v/>
      </c>
      <c r="AQ275" s="186" t="str">
        <f>IF(AS275="","",IF(R275="Refreshment Beverage",ROUND(SUM(VLOOKUP(Q:Q,Rates!G$15:L$19,3,0)*(AS275-Y275-Z275-AA275)),4),ROUND(SUM(Rates!$K$8*AS275),4)))</f>
        <v/>
      </c>
      <c r="AR275" s="184" t="str">
        <f t="shared" si="177"/>
        <v/>
      </c>
      <c r="AS275" s="185" t="str">
        <f t="shared" si="178"/>
        <v/>
      </c>
      <c r="AT275" s="177" t="str">
        <f t="shared" si="179"/>
        <v/>
      </c>
      <c r="AU275" s="13" t="str">
        <f>IF(AX275="","",IF(R275="Refreshment Beverage",ROUND((BA275-Y275-Z275-AA275)*VLOOKUP(VALUE(Q275),Rates!G$15:L$19,3,0),4),ROUND(AW275*(VLOOKUP(VALUE(Q275),Rates!G:L,3,0)),4)))</f>
        <v/>
      </c>
      <c r="AV275" s="183" t="str">
        <f t="shared" si="180"/>
        <v/>
      </c>
      <c r="AW275" s="186" t="str">
        <f t="shared" si="181"/>
        <v/>
      </c>
      <c r="AX275" s="184" t="str">
        <f t="shared" si="182"/>
        <v/>
      </c>
      <c r="AY275" s="186" t="str">
        <f>IF(AX275="","",IF(R275="Refreshment Beverage",ROUND(SUM(AX275*Rates!K$19),4),ROUND(SUM(AX275*(Rates!J$8/100)),4)))</f>
        <v/>
      </c>
      <c r="AZ275" s="183" t="str">
        <f t="shared" si="183"/>
        <v/>
      </c>
      <c r="BA275" s="185" t="str">
        <f t="shared" si="184"/>
        <v/>
      </c>
      <c r="BD275" s="171"/>
      <c r="BE275" s="171"/>
      <c r="BF275" s="171"/>
      <c r="BG275" s="171"/>
    </row>
    <row r="276" spans="1:59" ht="15" customHeight="1" x14ac:dyDescent="0.3">
      <c r="A276" s="172"/>
      <c r="B276" s="172"/>
      <c r="C276" s="172"/>
      <c r="D276" s="173"/>
      <c r="E276" s="173"/>
      <c r="F276" s="173"/>
      <c r="G276" s="173"/>
      <c r="H276" s="173"/>
      <c r="I276" s="174"/>
      <c r="J276" s="175"/>
      <c r="K276" s="176" t="str">
        <f t="shared" si="156"/>
        <v/>
      </c>
      <c r="L276" s="177" t="str">
        <f t="shared" si="157"/>
        <v/>
      </c>
      <c r="M276" s="178" t="str">
        <f t="shared" si="158"/>
        <v/>
      </c>
      <c r="N276" s="44" t="str" cm="1">
        <f t="array" ref="N276">IFERROR(IF(_xlfn.SINGLE(A:A)="","",IF(R276="Beer",SUM(LOOKUP(2,1/(Rates!$B$3:$B$5&lt;=W276)/(Rates!$C$3:$C$5&gt;=W276),Rates!$D$3:$D$5)*(X276/100)*W276),IF(R276="Refreshment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44" t="str">
        <f t="shared" si="159"/>
        <v/>
      </c>
      <c r="P276" s="13"/>
      <c r="Q276" s="179" t="str">
        <f t="shared" si="160"/>
        <v/>
      </c>
      <c r="R276" s="180" t="str">
        <f t="shared" si="161"/>
        <v/>
      </c>
      <c r="S276" s="13" t="str">
        <f>IF(A276="","",IF(R276="Refreshment Beverage",VLOOKUP(VALUE(Q276),Rates!G$15:L$19,2,0),VLOOKUP(VALUE(Q276),Rates!G$4:L$8,2,0)))</f>
        <v/>
      </c>
      <c r="T276" s="13" t="str">
        <f t="shared" si="162"/>
        <v/>
      </c>
      <c r="U276" s="181" t="str">
        <f t="shared" si="163"/>
        <v/>
      </c>
      <c r="V276" s="13" t="str">
        <f t="shared" si="164"/>
        <v/>
      </c>
      <c r="W276" s="13" t="str">
        <f t="shared" si="165"/>
        <v/>
      </c>
      <c r="X276" s="182" t="str">
        <f t="shared" si="166"/>
        <v/>
      </c>
      <c r="Y276" s="183" t="str">
        <f>IF(A:A="","",IF(R276="Refreshment Beverage",VLOOKUP(Q276,Rates!G$15:L$19,6,0)*W276,VLOOKUP(Q276,Rates!G$4:L$12,6,0)*W276))</f>
        <v/>
      </c>
      <c r="Z276" s="183" t="str">
        <f t="shared" si="167"/>
        <v/>
      </c>
      <c r="AA276" s="17">
        <f t="shared" si="155"/>
        <v>0</v>
      </c>
      <c r="AB276" s="177" t="str" cm="1">
        <f t="array" ref="AB276">IF(_xlfn.SINGLE(A:A)="","",IF(R276="Refreshment Beverage","",IF(AND(R276="Beer",Q276=0),SUM(LOOKUP(2,1/(Rates!$B$15:$B$18&lt;=W276)/(Rates!$C$15:$C$18&gt;=W276),Rates!$D$15:$D$18)*W276),VLOOKUP(VALUE(_xlfn.SINGLE(Q:Q)),Rates!A:B,2,0)*W276)))</f>
        <v/>
      </c>
      <c r="AC276" s="177" t="str" cm="1">
        <f t="array" ref="AC276">IF(_xlfn.SINGLE(A:A)="","",IF(R276="Refreshment Beverage","",IF(AND(R276="Beer",Q276=0),SUM(LOOKUP(2,1/(Rates!$B$15:$B$18&lt;=W276)/(Rates!$C$15:$C$18&gt;=W276),Rates!$E$15:$E$18)*W276),VLOOKUP(VALUE(_xlfn.SINGLE(Q:Q)),Rates!A:C,3,0)*W276)))</f>
        <v/>
      </c>
      <c r="AD276" s="168">
        <f>IFERROR(IF(OR(Q276=1,Q276=2,Q276=3,Q276=4),VLOOKUP(Q276,Rates!$A$31:$B$34,2,0)*W276,IF(V276=1,VLOOKUP(U276,'REB BEV MIN MKUP'!B:E,4,0),IF(V276&gt;1,VLOOKUP(VALUE(W276),'REB BEV MIN MKUP'!O:Q,3,0),0))),0)</f>
        <v>0</v>
      </c>
      <c r="AE276" s="177" t="str">
        <f t="shared" si="168"/>
        <v/>
      </c>
      <c r="AF276" s="13" t="str">
        <f t="shared" si="169"/>
        <v/>
      </c>
      <c r="AG276" s="177" t="str">
        <f t="shared" si="170"/>
        <v/>
      </c>
      <c r="AH276" s="184" t="str">
        <f t="shared" si="171"/>
        <v/>
      </c>
      <c r="AI276" s="184" t="str">
        <f>IF(AE:AE="","",IF(R276="Refreshment Beverage",AK276*(Rates!J$19/100),ROUND(SUM(AH276*(Rates!$J$8/100)),4)))</f>
        <v/>
      </c>
      <c r="AJ276" s="183" t="str">
        <f t="shared" si="172"/>
        <v/>
      </c>
      <c r="AK276" s="185" t="str">
        <f t="shared" si="173"/>
        <v/>
      </c>
      <c r="AL276" s="177" t="str">
        <f t="shared" si="174"/>
        <v/>
      </c>
      <c r="AM276" s="13" t="str">
        <f>IF(AS276="","",IF(R276="Refreshment Beverage",ROUND(AS276*Rates!K$19,4),ROUND(AO276*(VLOOKUP(VALUE(Q276),Rates!G$4:L$12,3,0)),4)))</f>
        <v/>
      </c>
      <c r="AN276" s="183" t="str">
        <f>IF(AS276="","",IF(R276="Refreshment Beverage",AS276*(Rates!J$19/100),MAX(AM276,AB276)))</f>
        <v/>
      </c>
      <c r="AO276" s="186" t="str">
        <f t="shared" si="175"/>
        <v/>
      </c>
      <c r="AP276" s="186" t="str">
        <f t="shared" si="176"/>
        <v/>
      </c>
      <c r="AQ276" s="186" t="str">
        <f>IF(AS276="","",IF(R276="Refreshment Beverage",ROUND(SUM(VLOOKUP(Q:Q,Rates!G$15:L$19,3,0)*(AS276-Y276-Z276-AA276)),4),ROUND(SUM(Rates!$K$8*AS276),4)))</f>
        <v/>
      </c>
      <c r="AR276" s="184" t="str">
        <f t="shared" si="177"/>
        <v/>
      </c>
      <c r="AS276" s="185" t="str">
        <f t="shared" si="178"/>
        <v/>
      </c>
      <c r="AT276" s="177" t="str">
        <f t="shared" si="179"/>
        <v/>
      </c>
      <c r="AU276" s="13" t="str">
        <f>IF(AX276="","",IF(R276="Refreshment Beverage",ROUND((BA276-Y276-Z276-AA276)*VLOOKUP(VALUE(Q276),Rates!G$15:L$19,3,0),4),ROUND(AW276*(VLOOKUP(VALUE(Q276),Rates!G:L,3,0)),4)))</f>
        <v/>
      </c>
      <c r="AV276" s="183" t="str">
        <f t="shared" si="180"/>
        <v/>
      </c>
      <c r="AW276" s="186" t="str">
        <f t="shared" si="181"/>
        <v/>
      </c>
      <c r="AX276" s="184" t="str">
        <f t="shared" si="182"/>
        <v/>
      </c>
      <c r="AY276" s="186" t="str">
        <f>IF(AX276="","",IF(R276="Refreshment Beverage",ROUND(SUM(AX276*Rates!K$19),4),ROUND(SUM(AX276*(Rates!J$8/100)),4)))</f>
        <v/>
      </c>
      <c r="AZ276" s="183" t="str">
        <f t="shared" si="183"/>
        <v/>
      </c>
      <c r="BA276" s="185" t="str">
        <f t="shared" si="184"/>
        <v/>
      </c>
      <c r="BD276" s="171"/>
      <c r="BE276" s="171"/>
      <c r="BF276" s="171"/>
      <c r="BG276" s="171"/>
    </row>
    <row r="277" spans="1:59" ht="15" customHeight="1" x14ac:dyDescent="0.3">
      <c r="A277" s="172"/>
      <c r="B277" s="172"/>
      <c r="C277" s="172"/>
      <c r="D277" s="173"/>
      <c r="E277" s="173"/>
      <c r="F277" s="173"/>
      <c r="G277" s="173"/>
      <c r="H277" s="173"/>
      <c r="I277" s="174"/>
      <c r="J277" s="175"/>
      <c r="K277" s="176" t="str">
        <f t="shared" si="156"/>
        <v/>
      </c>
      <c r="L277" s="177" t="str">
        <f t="shared" si="157"/>
        <v/>
      </c>
      <c r="M277" s="178" t="str">
        <f t="shared" si="158"/>
        <v/>
      </c>
      <c r="N277" s="44" t="str" cm="1">
        <f t="array" ref="N277">IFERROR(IF(_xlfn.SINGLE(A:A)="","",IF(R277="Beer",SUM(LOOKUP(2,1/(Rates!$B$3:$B$5&lt;=W277)/(Rates!$C$3:$C$5&gt;=W277),Rates!$D$3:$D$5)*(X277/100)*W277),IF(R277="Refreshment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44" t="str">
        <f t="shared" si="159"/>
        <v/>
      </c>
      <c r="P277" s="13"/>
      <c r="Q277" s="179" t="str">
        <f t="shared" si="160"/>
        <v/>
      </c>
      <c r="R277" s="180" t="str">
        <f t="shared" si="161"/>
        <v/>
      </c>
      <c r="S277" s="13" t="str">
        <f>IF(A277="","",IF(R277="Refreshment Beverage",VLOOKUP(VALUE(Q277),Rates!G$15:L$19,2,0),VLOOKUP(VALUE(Q277),Rates!G$4:L$8,2,0)))</f>
        <v/>
      </c>
      <c r="T277" s="13" t="str">
        <f t="shared" si="162"/>
        <v/>
      </c>
      <c r="U277" s="181" t="str">
        <f t="shared" si="163"/>
        <v/>
      </c>
      <c r="V277" s="13" t="str">
        <f t="shared" si="164"/>
        <v/>
      </c>
      <c r="W277" s="13" t="str">
        <f t="shared" si="165"/>
        <v/>
      </c>
      <c r="X277" s="182" t="str">
        <f t="shared" si="166"/>
        <v/>
      </c>
      <c r="Y277" s="183" t="str">
        <f>IF(A:A="","",IF(R277="Refreshment Beverage",VLOOKUP(Q277,Rates!G$15:L$19,6,0)*W277,VLOOKUP(Q277,Rates!G$4:L$12,6,0)*W277))</f>
        <v/>
      </c>
      <c r="Z277" s="183" t="str">
        <f t="shared" si="167"/>
        <v/>
      </c>
      <c r="AA277" s="17">
        <f t="shared" si="155"/>
        <v>0</v>
      </c>
      <c r="AB277" s="177" t="str" cm="1">
        <f t="array" ref="AB277">IF(_xlfn.SINGLE(A:A)="","",IF(R277="Refreshment Beverage","",IF(AND(R277="Beer",Q277=0),SUM(LOOKUP(2,1/(Rates!$B$15:$B$18&lt;=W277)/(Rates!$C$15:$C$18&gt;=W277),Rates!$D$15:$D$18)*W277),VLOOKUP(VALUE(_xlfn.SINGLE(Q:Q)),Rates!A:B,2,0)*W277)))</f>
        <v/>
      </c>
      <c r="AC277" s="177" t="str" cm="1">
        <f t="array" ref="AC277">IF(_xlfn.SINGLE(A:A)="","",IF(R277="Refreshment Beverage","",IF(AND(R277="Beer",Q277=0),SUM(LOOKUP(2,1/(Rates!$B$15:$B$18&lt;=W277)/(Rates!$C$15:$C$18&gt;=W277),Rates!$E$15:$E$18)*W277),VLOOKUP(VALUE(_xlfn.SINGLE(Q:Q)),Rates!A:C,3,0)*W277)))</f>
        <v/>
      </c>
      <c r="AD277" s="168">
        <f>IFERROR(IF(OR(Q277=1,Q277=2,Q277=3,Q277=4),VLOOKUP(Q277,Rates!$A$31:$B$34,2,0)*W277,IF(V277=1,VLOOKUP(U277,'REB BEV MIN MKUP'!B:E,4,0),IF(V277&gt;1,VLOOKUP(VALUE(W277),'REB BEV MIN MKUP'!O:Q,3,0),0))),0)</f>
        <v>0</v>
      </c>
      <c r="AE277" s="177" t="str">
        <f t="shared" si="168"/>
        <v/>
      </c>
      <c r="AF277" s="13" t="str">
        <f t="shared" si="169"/>
        <v/>
      </c>
      <c r="AG277" s="177" t="str">
        <f t="shared" si="170"/>
        <v/>
      </c>
      <c r="AH277" s="184" t="str">
        <f t="shared" si="171"/>
        <v/>
      </c>
      <c r="AI277" s="184" t="str">
        <f>IF(AE:AE="","",IF(R277="Refreshment Beverage",AK277*(Rates!J$19/100),ROUND(SUM(AH277*(Rates!$J$8/100)),4)))</f>
        <v/>
      </c>
      <c r="AJ277" s="183" t="str">
        <f t="shared" si="172"/>
        <v/>
      </c>
      <c r="AK277" s="185" t="str">
        <f t="shared" si="173"/>
        <v/>
      </c>
      <c r="AL277" s="177" t="str">
        <f t="shared" si="174"/>
        <v/>
      </c>
      <c r="AM277" s="13" t="str">
        <f>IF(AS277="","",IF(R277="Refreshment Beverage",ROUND(AS277*Rates!K$19,4),ROUND(AO277*(VLOOKUP(VALUE(Q277),Rates!G$4:L$12,3,0)),4)))</f>
        <v/>
      </c>
      <c r="AN277" s="183" t="str">
        <f>IF(AS277="","",IF(R277="Refreshment Beverage",AS277*(Rates!J$19/100),MAX(AM277,AB277)))</f>
        <v/>
      </c>
      <c r="AO277" s="186" t="str">
        <f t="shared" si="175"/>
        <v/>
      </c>
      <c r="AP277" s="186" t="str">
        <f t="shared" si="176"/>
        <v/>
      </c>
      <c r="AQ277" s="186" t="str">
        <f>IF(AS277="","",IF(R277="Refreshment Beverage",ROUND(SUM(VLOOKUP(Q:Q,Rates!G$15:L$19,3,0)*(AS277-Y277-Z277-AA277)),4),ROUND(SUM(Rates!$K$8*AS277),4)))</f>
        <v/>
      </c>
      <c r="AR277" s="184" t="str">
        <f t="shared" si="177"/>
        <v/>
      </c>
      <c r="AS277" s="185" t="str">
        <f t="shared" si="178"/>
        <v/>
      </c>
      <c r="AT277" s="177" t="str">
        <f t="shared" si="179"/>
        <v/>
      </c>
      <c r="AU277" s="13" t="str">
        <f>IF(AX277="","",IF(R277="Refreshment Beverage",ROUND((BA277-Y277-Z277-AA277)*VLOOKUP(VALUE(Q277),Rates!G$15:L$19,3,0),4),ROUND(AW277*(VLOOKUP(VALUE(Q277),Rates!G:L,3,0)),4)))</f>
        <v/>
      </c>
      <c r="AV277" s="183" t="str">
        <f t="shared" si="180"/>
        <v/>
      </c>
      <c r="AW277" s="186" t="str">
        <f t="shared" si="181"/>
        <v/>
      </c>
      <c r="AX277" s="184" t="str">
        <f t="shared" si="182"/>
        <v/>
      </c>
      <c r="AY277" s="186" t="str">
        <f>IF(AX277="","",IF(R277="Refreshment Beverage",ROUND(SUM(AX277*Rates!K$19),4),ROUND(SUM(AX277*(Rates!J$8/100)),4)))</f>
        <v/>
      </c>
      <c r="AZ277" s="183" t="str">
        <f t="shared" si="183"/>
        <v/>
      </c>
      <c r="BA277" s="185" t="str">
        <f t="shared" si="184"/>
        <v/>
      </c>
      <c r="BD277" s="171"/>
      <c r="BE277" s="171"/>
      <c r="BF277" s="171"/>
      <c r="BG277" s="171"/>
    </row>
    <row r="278" spans="1:59" ht="15" customHeight="1" x14ac:dyDescent="0.3">
      <c r="A278" s="172"/>
      <c r="B278" s="172"/>
      <c r="C278" s="172"/>
      <c r="D278" s="173"/>
      <c r="E278" s="173"/>
      <c r="F278" s="173"/>
      <c r="G278" s="173"/>
      <c r="H278" s="173"/>
      <c r="I278" s="174"/>
      <c r="J278" s="175"/>
      <c r="K278" s="176" t="str">
        <f t="shared" si="156"/>
        <v/>
      </c>
      <c r="L278" s="177" t="str">
        <f t="shared" si="157"/>
        <v/>
      </c>
      <c r="M278" s="178" t="str">
        <f t="shared" si="158"/>
        <v/>
      </c>
      <c r="N278" s="44" t="str" cm="1">
        <f t="array" ref="N278">IFERROR(IF(_xlfn.SINGLE(A:A)="","",IF(R278="Beer",SUM(LOOKUP(2,1/(Rates!$B$3:$B$5&lt;=W278)/(Rates!$C$3:$C$5&gt;=W278),Rates!$D$3:$D$5)*(X278/100)*W278),IF(R278="Refreshment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44" t="str">
        <f t="shared" si="159"/>
        <v/>
      </c>
      <c r="P278" s="13"/>
      <c r="Q278" s="179" t="str">
        <f t="shared" si="160"/>
        <v/>
      </c>
      <c r="R278" s="180" t="str">
        <f t="shared" si="161"/>
        <v/>
      </c>
      <c r="S278" s="13" t="str">
        <f>IF(A278="","",IF(R278="Refreshment Beverage",VLOOKUP(VALUE(Q278),Rates!G$15:L$19,2,0),VLOOKUP(VALUE(Q278),Rates!G$4:L$8,2,0)))</f>
        <v/>
      </c>
      <c r="T278" s="13" t="str">
        <f t="shared" si="162"/>
        <v/>
      </c>
      <c r="U278" s="181" t="str">
        <f t="shared" si="163"/>
        <v/>
      </c>
      <c r="V278" s="13" t="str">
        <f t="shared" si="164"/>
        <v/>
      </c>
      <c r="W278" s="13" t="str">
        <f t="shared" si="165"/>
        <v/>
      </c>
      <c r="X278" s="182" t="str">
        <f t="shared" si="166"/>
        <v/>
      </c>
      <c r="Y278" s="183" t="str">
        <f>IF(A:A="","",IF(R278="Refreshment Beverage",VLOOKUP(Q278,Rates!G$15:L$19,6,0)*W278,VLOOKUP(Q278,Rates!G$4:L$12,6,0)*W278))</f>
        <v/>
      </c>
      <c r="Z278" s="183" t="str">
        <f t="shared" si="167"/>
        <v/>
      </c>
      <c r="AA278" s="17">
        <f t="shared" si="155"/>
        <v>0</v>
      </c>
      <c r="AB278" s="177" t="str" cm="1">
        <f t="array" ref="AB278">IF(_xlfn.SINGLE(A:A)="","",IF(R278="Refreshment Beverage","",IF(AND(R278="Beer",Q278=0),SUM(LOOKUP(2,1/(Rates!$B$15:$B$18&lt;=W278)/(Rates!$C$15:$C$18&gt;=W278),Rates!$D$15:$D$18)*W278),VLOOKUP(VALUE(_xlfn.SINGLE(Q:Q)),Rates!A:B,2,0)*W278)))</f>
        <v/>
      </c>
      <c r="AC278" s="177" t="str" cm="1">
        <f t="array" ref="AC278">IF(_xlfn.SINGLE(A:A)="","",IF(R278="Refreshment Beverage","",IF(AND(R278="Beer",Q278=0),SUM(LOOKUP(2,1/(Rates!$B$15:$B$18&lt;=W278)/(Rates!$C$15:$C$18&gt;=W278),Rates!$E$15:$E$18)*W278),VLOOKUP(VALUE(_xlfn.SINGLE(Q:Q)),Rates!A:C,3,0)*W278)))</f>
        <v/>
      </c>
      <c r="AD278" s="168">
        <f>IFERROR(IF(OR(Q278=1,Q278=2,Q278=3,Q278=4),VLOOKUP(Q278,Rates!$A$31:$B$34,2,0)*W278,IF(V278=1,VLOOKUP(U278,'REB BEV MIN MKUP'!B:E,4,0),IF(V278&gt;1,VLOOKUP(VALUE(W278),'REB BEV MIN MKUP'!O:Q,3,0),0))),0)</f>
        <v>0</v>
      </c>
      <c r="AE278" s="177" t="str">
        <f t="shared" si="168"/>
        <v/>
      </c>
      <c r="AF278" s="13" t="str">
        <f t="shared" si="169"/>
        <v/>
      </c>
      <c r="AG278" s="177" t="str">
        <f t="shared" si="170"/>
        <v/>
      </c>
      <c r="AH278" s="184" t="str">
        <f t="shared" si="171"/>
        <v/>
      </c>
      <c r="AI278" s="184" t="str">
        <f>IF(AE:AE="","",IF(R278="Refreshment Beverage",AK278*(Rates!J$19/100),ROUND(SUM(AH278*(Rates!$J$8/100)),4)))</f>
        <v/>
      </c>
      <c r="AJ278" s="183" t="str">
        <f t="shared" si="172"/>
        <v/>
      </c>
      <c r="AK278" s="185" t="str">
        <f t="shared" si="173"/>
        <v/>
      </c>
      <c r="AL278" s="177" t="str">
        <f t="shared" si="174"/>
        <v/>
      </c>
      <c r="AM278" s="13" t="str">
        <f>IF(AS278="","",IF(R278="Refreshment Beverage",ROUND(AS278*Rates!K$19,4),ROUND(AO278*(VLOOKUP(VALUE(Q278),Rates!G$4:L$12,3,0)),4)))</f>
        <v/>
      </c>
      <c r="AN278" s="183" t="str">
        <f>IF(AS278="","",IF(R278="Refreshment Beverage",AS278*(Rates!J$19/100),MAX(AM278,AB278)))</f>
        <v/>
      </c>
      <c r="AO278" s="186" t="str">
        <f t="shared" si="175"/>
        <v/>
      </c>
      <c r="AP278" s="186" t="str">
        <f t="shared" si="176"/>
        <v/>
      </c>
      <c r="AQ278" s="186" t="str">
        <f>IF(AS278="","",IF(R278="Refreshment Beverage",ROUND(SUM(VLOOKUP(Q:Q,Rates!G$15:L$19,3,0)*(AS278-Y278-Z278-AA278)),4),ROUND(SUM(Rates!$K$8*AS278),4)))</f>
        <v/>
      </c>
      <c r="AR278" s="184" t="str">
        <f t="shared" si="177"/>
        <v/>
      </c>
      <c r="AS278" s="185" t="str">
        <f t="shared" si="178"/>
        <v/>
      </c>
      <c r="AT278" s="177" t="str">
        <f t="shared" si="179"/>
        <v/>
      </c>
      <c r="AU278" s="13" t="str">
        <f>IF(AX278="","",IF(R278="Refreshment Beverage",ROUND((BA278-Y278-Z278-AA278)*VLOOKUP(VALUE(Q278),Rates!G$15:L$19,3,0),4),ROUND(AW278*(VLOOKUP(VALUE(Q278),Rates!G:L,3,0)),4)))</f>
        <v/>
      </c>
      <c r="AV278" s="183" t="str">
        <f t="shared" si="180"/>
        <v/>
      </c>
      <c r="AW278" s="186" t="str">
        <f t="shared" si="181"/>
        <v/>
      </c>
      <c r="AX278" s="184" t="str">
        <f t="shared" si="182"/>
        <v/>
      </c>
      <c r="AY278" s="186" t="str">
        <f>IF(AX278="","",IF(R278="Refreshment Beverage",ROUND(SUM(AX278*Rates!K$19),4),ROUND(SUM(AX278*(Rates!J$8/100)),4)))</f>
        <v/>
      </c>
      <c r="AZ278" s="183" t="str">
        <f t="shared" si="183"/>
        <v/>
      </c>
      <c r="BA278" s="185" t="str">
        <f t="shared" si="184"/>
        <v/>
      </c>
      <c r="BD278" s="171"/>
      <c r="BE278" s="171"/>
      <c r="BF278" s="171"/>
      <c r="BG278" s="171"/>
    </row>
    <row r="279" spans="1:59" ht="15" customHeight="1" x14ac:dyDescent="0.3">
      <c r="A279" s="172"/>
      <c r="B279" s="172"/>
      <c r="C279" s="172"/>
      <c r="D279" s="173"/>
      <c r="E279" s="173"/>
      <c r="F279" s="173"/>
      <c r="G279" s="173"/>
      <c r="H279" s="173"/>
      <c r="I279" s="174"/>
      <c r="J279" s="175"/>
      <c r="K279" s="176" t="str">
        <f t="shared" si="156"/>
        <v/>
      </c>
      <c r="L279" s="177" t="str">
        <f t="shared" si="157"/>
        <v/>
      </c>
      <c r="M279" s="178" t="str">
        <f t="shared" si="158"/>
        <v/>
      </c>
      <c r="N279" s="44" t="str" cm="1">
        <f t="array" ref="N279">IFERROR(IF(_xlfn.SINGLE(A:A)="","",IF(R279="Beer",SUM(LOOKUP(2,1/(Rates!$B$3:$B$5&lt;=W279)/(Rates!$C$3:$C$5&gt;=W279),Rates!$D$3:$D$5)*(X279/100)*W279),IF(R279="Refreshment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44" t="str">
        <f t="shared" si="159"/>
        <v/>
      </c>
      <c r="P279" s="13"/>
      <c r="Q279" s="179" t="str">
        <f t="shared" si="160"/>
        <v/>
      </c>
      <c r="R279" s="180" t="str">
        <f t="shared" si="161"/>
        <v/>
      </c>
      <c r="S279" s="13" t="str">
        <f>IF(A279="","",IF(R279="Refreshment Beverage",VLOOKUP(VALUE(Q279),Rates!G$15:L$19,2,0),VLOOKUP(VALUE(Q279),Rates!G$4:L$8,2,0)))</f>
        <v/>
      </c>
      <c r="T279" s="13" t="str">
        <f t="shared" si="162"/>
        <v/>
      </c>
      <c r="U279" s="181" t="str">
        <f t="shared" si="163"/>
        <v/>
      </c>
      <c r="V279" s="13" t="str">
        <f t="shared" si="164"/>
        <v/>
      </c>
      <c r="W279" s="13" t="str">
        <f t="shared" si="165"/>
        <v/>
      </c>
      <c r="X279" s="182" t="str">
        <f t="shared" si="166"/>
        <v/>
      </c>
      <c r="Y279" s="183" t="str">
        <f>IF(A:A="","",IF(R279="Refreshment Beverage",VLOOKUP(Q279,Rates!G$15:L$19,6,0)*W279,VLOOKUP(Q279,Rates!G$4:L$12,6,0)*W279))</f>
        <v/>
      </c>
      <c r="Z279" s="183" t="str">
        <f t="shared" si="167"/>
        <v/>
      </c>
      <c r="AA279" s="17">
        <f t="shared" si="155"/>
        <v>0</v>
      </c>
      <c r="AB279" s="177" t="str" cm="1">
        <f t="array" ref="AB279">IF(_xlfn.SINGLE(A:A)="","",IF(R279="Refreshment Beverage","",IF(AND(R279="Beer",Q279=0),SUM(LOOKUP(2,1/(Rates!$B$15:$B$18&lt;=W279)/(Rates!$C$15:$C$18&gt;=W279),Rates!$D$15:$D$18)*W279),VLOOKUP(VALUE(_xlfn.SINGLE(Q:Q)),Rates!A:B,2,0)*W279)))</f>
        <v/>
      </c>
      <c r="AC279" s="177" t="str" cm="1">
        <f t="array" ref="AC279">IF(_xlfn.SINGLE(A:A)="","",IF(R279="Refreshment Beverage","",IF(AND(R279="Beer",Q279=0),SUM(LOOKUP(2,1/(Rates!$B$15:$B$18&lt;=W279)/(Rates!$C$15:$C$18&gt;=W279),Rates!$E$15:$E$18)*W279),VLOOKUP(VALUE(_xlfn.SINGLE(Q:Q)),Rates!A:C,3,0)*W279)))</f>
        <v/>
      </c>
      <c r="AD279" s="168">
        <f>IFERROR(IF(OR(Q279=1,Q279=2,Q279=3,Q279=4),VLOOKUP(Q279,Rates!$A$31:$B$34,2,0)*W279,IF(V279=1,VLOOKUP(U279,'REB BEV MIN MKUP'!B:E,4,0),IF(V279&gt;1,VLOOKUP(VALUE(W279),'REB BEV MIN MKUP'!O:Q,3,0),0))),0)</f>
        <v>0</v>
      </c>
      <c r="AE279" s="177" t="str">
        <f t="shared" si="168"/>
        <v/>
      </c>
      <c r="AF279" s="13" t="str">
        <f t="shared" si="169"/>
        <v/>
      </c>
      <c r="AG279" s="177" t="str">
        <f t="shared" si="170"/>
        <v/>
      </c>
      <c r="AH279" s="184" t="str">
        <f t="shared" si="171"/>
        <v/>
      </c>
      <c r="AI279" s="184" t="str">
        <f>IF(AE:AE="","",IF(R279="Refreshment Beverage",AK279*(Rates!J$19/100),ROUND(SUM(AH279*(Rates!$J$8/100)),4)))</f>
        <v/>
      </c>
      <c r="AJ279" s="183" t="str">
        <f t="shared" si="172"/>
        <v/>
      </c>
      <c r="AK279" s="185" t="str">
        <f t="shared" si="173"/>
        <v/>
      </c>
      <c r="AL279" s="177" t="str">
        <f t="shared" si="174"/>
        <v/>
      </c>
      <c r="AM279" s="13" t="str">
        <f>IF(AS279="","",IF(R279="Refreshment Beverage",ROUND(AS279*Rates!K$19,4),ROUND(AO279*(VLOOKUP(VALUE(Q279),Rates!G$4:L$12,3,0)),4)))</f>
        <v/>
      </c>
      <c r="AN279" s="183" t="str">
        <f>IF(AS279="","",IF(R279="Refreshment Beverage",AS279*(Rates!J$19/100),MAX(AM279,AB279)))</f>
        <v/>
      </c>
      <c r="AO279" s="186" t="str">
        <f t="shared" si="175"/>
        <v/>
      </c>
      <c r="AP279" s="186" t="str">
        <f t="shared" si="176"/>
        <v/>
      </c>
      <c r="AQ279" s="186" t="str">
        <f>IF(AS279="","",IF(R279="Refreshment Beverage",ROUND(SUM(VLOOKUP(Q:Q,Rates!G$15:L$19,3,0)*(AS279-Y279-Z279-AA279)),4),ROUND(SUM(Rates!$K$8*AS279),4)))</f>
        <v/>
      </c>
      <c r="AR279" s="184" t="str">
        <f t="shared" si="177"/>
        <v/>
      </c>
      <c r="AS279" s="185" t="str">
        <f t="shared" si="178"/>
        <v/>
      </c>
      <c r="AT279" s="177" t="str">
        <f t="shared" si="179"/>
        <v/>
      </c>
      <c r="AU279" s="13" t="str">
        <f>IF(AX279="","",IF(R279="Refreshment Beverage",ROUND((BA279-Y279-Z279-AA279)*VLOOKUP(VALUE(Q279),Rates!G$15:L$19,3,0),4),ROUND(AW279*(VLOOKUP(VALUE(Q279),Rates!G:L,3,0)),4)))</f>
        <v/>
      </c>
      <c r="AV279" s="183" t="str">
        <f t="shared" si="180"/>
        <v/>
      </c>
      <c r="AW279" s="186" t="str">
        <f t="shared" si="181"/>
        <v/>
      </c>
      <c r="AX279" s="184" t="str">
        <f t="shared" si="182"/>
        <v/>
      </c>
      <c r="AY279" s="186" t="str">
        <f>IF(AX279="","",IF(R279="Refreshment Beverage",ROUND(SUM(AX279*Rates!K$19),4),ROUND(SUM(AX279*(Rates!J$8/100)),4)))</f>
        <v/>
      </c>
      <c r="AZ279" s="183" t="str">
        <f t="shared" si="183"/>
        <v/>
      </c>
      <c r="BA279" s="185" t="str">
        <f t="shared" si="184"/>
        <v/>
      </c>
      <c r="BD279" s="171"/>
      <c r="BE279" s="171"/>
      <c r="BF279" s="171"/>
      <c r="BG279" s="171"/>
    </row>
    <row r="280" spans="1:59" ht="15" customHeight="1" x14ac:dyDescent="0.3">
      <c r="A280" s="172"/>
      <c r="B280" s="172"/>
      <c r="C280" s="172"/>
      <c r="D280" s="173"/>
      <c r="E280" s="173"/>
      <c r="F280" s="173"/>
      <c r="G280" s="173"/>
      <c r="H280" s="173"/>
      <c r="I280" s="174"/>
      <c r="J280" s="175"/>
      <c r="K280" s="176" t="str">
        <f t="shared" si="156"/>
        <v/>
      </c>
      <c r="L280" s="177" t="str">
        <f t="shared" si="157"/>
        <v/>
      </c>
      <c r="M280" s="178" t="str">
        <f t="shared" si="158"/>
        <v/>
      </c>
      <c r="N280" s="44" t="str" cm="1">
        <f t="array" ref="N280">IFERROR(IF(_xlfn.SINGLE(A:A)="","",IF(R280="Beer",SUM(LOOKUP(2,1/(Rates!$B$3:$B$5&lt;=W280)/(Rates!$C$3:$C$5&gt;=W280),Rates!$D$3:$D$5)*(X280/100)*W280),IF(R280="Refreshment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44" t="str">
        <f t="shared" si="159"/>
        <v/>
      </c>
      <c r="P280" s="13"/>
      <c r="Q280" s="179" t="str">
        <f t="shared" si="160"/>
        <v/>
      </c>
      <c r="R280" s="180" t="str">
        <f t="shared" si="161"/>
        <v/>
      </c>
      <c r="S280" s="13" t="str">
        <f>IF(A280="","",IF(R280="Refreshment Beverage",VLOOKUP(VALUE(Q280),Rates!G$15:L$19,2,0),VLOOKUP(VALUE(Q280),Rates!G$4:L$8,2,0)))</f>
        <v/>
      </c>
      <c r="T280" s="13" t="str">
        <f t="shared" si="162"/>
        <v/>
      </c>
      <c r="U280" s="181" t="str">
        <f t="shared" si="163"/>
        <v/>
      </c>
      <c r="V280" s="13" t="str">
        <f t="shared" si="164"/>
        <v/>
      </c>
      <c r="W280" s="13" t="str">
        <f t="shared" si="165"/>
        <v/>
      </c>
      <c r="X280" s="182" t="str">
        <f t="shared" si="166"/>
        <v/>
      </c>
      <c r="Y280" s="183" t="str">
        <f>IF(A:A="","",IF(R280="Refreshment Beverage",VLOOKUP(Q280,Rates!G$15:L$19,6,0)*W280,VLOOKUP(Q280,Rates!G$4:L$12,6,0)*W280))</f>
        <v/>
      </c>
      <c r="Z280" s="183" t="str">
        <f t="shared" si="167"/>
        <v/>
      </c>
      <c r="AA280" s="17">
        <f t="shared" si="155"/>
        <v>0</v>
      </c>
      <c r="AB280" s="177" t="str" cm="1">
        <f t="array" ref="AB280">IF(_xlfn.SINGLE(A:A)="","",IF(R280="Refreshment Beverage","",IF(AND(R280="Beer",Q280=0),SUM(LOOKUP(2,1/(Rates!$B$15:$B$18&lt;=W280)/(Rates!$C$15:$C$18&gt;=W280),Rates!$D$15:$D$18)*W280),VLOOKUP(VALUE(_xlfn.SINGLE(Q:Q)),Rates!A:B,2,0)*W280)))</f>
        <v/>
      </c>
      <c r="AC280" s="177" t="str" cm="1">
        <f t="array" ref="AC280">IF(_xlfn.SINGLE(A:A)="","",IF(R280="Refreshment Beverage","",IF(AND(R280="Beer",Q280=0),SUM(LOOKUP(2,1/(Rates!$B$15:$B$18&lt;=W280)/(Rates!$C$15:$C$18&gt;=W280),Rates!$E$15:$E$18)*W280),VLOOKUP(VALUE(_xlfn.SINGLE(Q:Q)),Rates!A:C,3,0)*W280)))</f>
        <v/>
      </c>
      <c r="AD280" s="168">
        <f>IFERROR(IF(OR(Q280=1,Q280=2,Q280=3,Q280=4),VLOOKUP(Q280,Rates!$A$31:$B$34,2,0)*W280,IF(V280=1,VLOOKUP(U280,'REB BEV MIN MKUP'!B:E,4,0),IF(V280&gt;1,VLOOKUP(VALUE(W280),'REB BEV MIN MKUP'!O:Q,3,0),0))),0)</f>
        <v>0</v>
      </c>
      <c r="AE280" s="177" t="str">
        <f t="shared" si="168"/>
        <v/>
      </c>
      <c r="AF280" s="13" t="str">
        <f t="shared" si="169"/>
        <v/>
      </c>
      <c r="AG280" s="177" t="str">
        <f t="shared" si="170"/>
        <v/>
      </c>
      <c r="AH280" s="184" t="str">
        <f t="shared" si="171"/>
        <v/>
      </c>
      <c r="AI280" s="184" t="str">
        <f>IF(AE:AE="","",IF(R280="Refreshment Beverage",AK280*(Rates!J$19/100),ROUND(SUM(AH280*(Rates!$J$8/100)),4)))</f>
        <v/>
      </c>
      <c r="AJ280" s="183" t="str">
        <f t="shared" si="172"/>
        <v/>
      </c>
      <c r="AK280" s="185" t="str">
        <f t="shared" si="173"/>
        <v/>
      </c>
      <c r="AL280" s="177" t="str">
        <f t="shared" si="174"/>
        <v/>
      </c>
      <c r="AM280" s="13" t="str">
        <f>IF(AS280="","",IF(R280="Refreshment Beverage",ROUND(AS280*Rates!K$19,4),ROUND(AO280*(VLOOKUP(VALUE(Q280),Rates!G$4:L$12,3,0)),4)))</f>
        <v/>
      </c>
      <c r="AN280" s="183" t="str">
        <f>IF(AS280="","",IF(R280="Refreshment Beverage",AS280*(Rates!J$19/100),MAX(AM280,AB280)))</f>
        <v/>
      </c>
      <c r="AO280" s="186" t="str">
        <f t="shared" si="175"/>
        <v/>
      </c>
      <c r="AP280" s="186" t="str">
        <f t="shared" si="176"/>
        <v/>
      </c>
      <c r="AQ280" s="186" t="str">
        <f>IF(AS280="","",IF(R280="Refreshment Beverage",ROUND(SUM(VLOOKUP(Q:Q,Rates!G$15:L$19,3,0)*(AS280-Y280-Z280-AA280)),4),ROUND(SUM(Rates!$K$8*AS280),4)))</f>
        <v/>
      </c>
      <c r="AR280" s="184" t="str">
        <f t="shared" si="177"/>
        <v/>
      </c>
      <c r="AS280" s="185" t="str">
        <f t="shared" si="178"/>
        <v/>
      </c>
      <c r="AT280" s="177" t="str">
        <f t="shared" si="179"/>
        <v/>
      </c>
      <c r="AU280" s="13" t="str">
        <f>IF(AX280="","",IF(R280="Refreshment Beverage",ROUND((BA280-Y280-Z280-AA280)*VLOOKUP(VALUE(Q280),Rates!G$15:L$19,3,0),4),ROUND(AW280*(VLOOKUP(VALUE(Q280),Rates!G:L,3,0)),4)))</f>
        <v/>
      </c>
      <c r="AV280" s="183" t="str">
        <f t="shared" si="180"/>
        <v/>
      </c>
      <c r="AW280" s="186" t="str">
        <f t="shared" si="181"/>
        <v/>
      </c>
      <c r="AX280" s="184" t="str">
        <f t="shared" si="182"/>
        <v/>
      </c>
      <c r="AY280" s="186" t="str">
        <f>IF(AX280="","",IF(R280="Refreshment Beverage",ROUND(SUM(AX280*Rates!K$19),4),ROUND(SUM(AX280*(Rates!J$8/100)),4)))</f>
        <v/>
      </c>
      <c r="AZ280" s="183" t="str">
        <f t="shared" si="183"/>
        <v/>
      </c>
      <c r="BA280" s="185" t="str">
        <f t="shared" si="184"/>
        <v/>
      </c>
      <c r="BD280" s="171"/>
      <c r="BE280" s="171"/>
      <c r="BF280" s="171"/>
      <c r="BG280" s="171"/>
    </row>
    <row r="281" spans="1:59" ht="15" customHeight="1" x14ac:dyDescent="0.3">
      <c r="A281" s="172"/>
      <c r="B281" s="172"/>
      <c r="C281" s="172"/>
      <c r="D281" s="173"/>
      <c r="E281" s="173"/>
      <c r="F281" s="173"/>
      <c r="G281" s="173"/>
      <c r="H281" s="173"/>
      <c r="I281" s="174"/>
      <c r="J281" s="175"/>
      <c r="K281" s="176" t="str">
        <f t="shared" si="156"/>
        <v/>
      </c>
      <c r="L281" s="177" t="str">
        <f t="shared" si="157"/>
        <v/>
      </c>
      <c r="M281" s="178" t="str">
        <f t="shared" si="158"/>
        <v/>
      </c>
      <c r="N281" s="44" t="str" cm="1">
        <f t="array" ref="N281">IFERROR(IF(_xlfn.SINGLE(A:A)="","",IF(R281="Beer",SUM(LOOKUP(2,1/(Rates!$B$3:$B$5&lt;=W281)/(Rates!$C$3:$C$5&gt;=W281),Rates!$D$3:$D$5)*(X281/100)*W281),IF(R281="Refreshment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44" t="str">
        <f t="shared" si="159"/>
        <v/>
      </c>
      <c r="P281" s="13"/>
      <c r="Q281" s="179" t="str">
        <f t="shared" si="160"/>
        <v/>
      </c>
      <c r="R281" s="180" t="str">
        <f t="shared" si="161"/>
        <v/>
      </c>
      <c r="S281" s="13" t="str">
        <f>IF(A281="","",IF(R281="Refreshment Beverage",VLOOKUP(VALUE(Q281),Rates!G$15:L$19,2,0),VLOOKUP(VALUE(Q281),Rates!G$4:L$8,2,0)))</f>
        <v/>
      </c>
      <c r="T281" s="13" t="str">
        <f t="shared" si="162"/>
        <v/>
      </c>
      <c r="U281" s="181" t="str">
        <f t="shared" si="163"/>
        <v/>
      </c>
      <c r="V281" s="13" t="str">
        <f t="shared" si="164"/>
        <v/>
      </c>
      <c r="W281" s="13" t="str">
        <f t="shared" si="165"/>
        <v/>
      </c>
      <c r="X281" s="182" t="str">
        <f t="shared" si="166"/>
        <v/>
      </c>
      <c r="Y281" s="183" t="str">
        <f>IF(A:A="","",IF(R281="Refreshment Beverage",VLOOKUP(Q281,Rates!G$15:L$19,6,0)*W281,VLOOKUP(Q281,Rates!G$4:L$12,6,0)*W281))</f>
        <v/>
      </c>
      <c r="Z281" s="183" t="str">
        <f t="shared" si="167"/>
        <v/>
      </c>
      <c r="AA281" s="17">
        <f t="shared" si="155"/>
        <v>0</v>
      </c>
      <c r="AB281" s="177" t="str" cm="1">
        <f t="array" ref="AB281">IF(_xlfn.SINGLE(A:A)="","",IF(R281="Refreshment Beverage","",IF(AND(R281="Beer",Q281=0),SUM(LOOKUP(2,1/(Rates!$B$15:$B$18&lt;=W281)/(Rates!$C$15:$C$18&gt;=W281),Rates!$D$15:$D$18)*W281),VLOOKUP(VALUE(_xlfn.SINGLE(Q:Q)),Rates!A:B,2,0)*W281)))</f>
        <v/>
      </c>
      <c r="AC281" s="177" t="str" cm="1">
        <f t="array" ref="AC281">IF(_xlfn.SINGLE(A:A)="","",IF(R281="Refreshment Beverage","",IF(AND(R281="Beer",Q281=0),SUM(LOOKUP(2,1/(Rates!$B$15:$B$18&lt;=W281)/(Rates!$C$15:$C$18&gt;=W281),Rates!$E$15:$E$18)*W281),VLOOKUP(VALUE(_xlfn.SINGLE(Q:Q)),Rates!A:C,3,0)*W281)))</f>
        <v/>
      </c>
      <c r="AD281" s="168">
        <f>IFERROR(IF(OR(Q281=1,Q281=2,Q281=3,Q281=4),VLOOKUP(Q281,Rates!$A$31:$B$34,2,0)*W281,IF(V281=1,VLOOKUP(U281,'REB BEV MIN MKUP'!B:E,4,0),IF(V281&gt;1,VLOOKUP(VALUE(W281),'REB BEV MIN MKUP'!O:Q,3,0),0))),0)</f>
        <v>0</v>
      </c>
      <c r="AE281" s="177" t="str">
        <f t="shared" si="168"/>
        <v/>
      </c>
      <c r="AF281" s="13" t="str">
        <f t="shared" si="169"/>
        <v/>
      </c>
      <c r="AG281" s="177" t="str">
        <f t="shared" si="170"/>
        <v/>
      </c>
      <c r="AH281" s="184" t="str">
        <f t="shared" si="171"/>
        <v/>
      </c>
      <c r="AI281" s="184" t="str">
        <f>IF(AE:AE="","",IF(R281="Refreshment Beverage",AK281*(Rates!J$19/100),ROUND(SUM(AH281*(Rates!$J$8/100)),4)))</f>
        <v/>
      </c>
      <c r="AJ281" s="183" t="str">
        <f t="shared" si="172"/>
        <v/>
      </c>
      <c r="AK281" s="185" t="str">
        <f t="shared" si="173"/>
        <v/>
      </c>
      <c r="AL281" s="177" t="str">
        <f t="shared" si="174"/>
        <v/>
      </c>
      <c r="AM281" s="13" t="str">
        <f>IF(AS281="","",IF(R281="Refreshment Beverage",ROUND(AS281*Rates!K$19,4),ROUND(AO281*(VLOOKUP(VALUE(Q281),Rates!G$4:L$12,3,0)),4)))</f>
        <v/>
      </c>
      <c r="AN281" s="183" t="str">
        <f>IF(AS281="","",IF(R281="Refreshment Beverage",AS281*(Rates!J$19/100),MAX(AM281,AB281)))</f>
        <v/>
      </c>
      <c r="AO281" s="186" t="str">
        <f t="shared" si="175"/>
        <v/>
      </c>
      <c r="AP281" s="186" t="str">
        <f t="shared" si="176"/>
        <v/>
      </c>
      <c r="AQ281" s="186" t="str">
        <f>IF(AS281="","",IF(R281="Refreshment Beverage",ROUND(SUM(VLOOKUP(Q:Q,Rates!G$15:L$19,3,0)*(AS281-Y281-Z281-AA281)),4),ROUND(SUM(Rates!$K$8*AS281),4)))</f>
        <v/>
      </c>
      <c r="AR281" s="184" t="str">
        <f t="shared" si="177"/>
        <v/>
      </c>
      <c r="AS281" s="185" t="str">
        <f t="shared" si="178"/>
        <v/>
      </c>
      <c r="AT281" s="177" t="str">
        <f t="shared" si="179"/>
        <v/>
      </c>
      <c r="AU281" s="13" t="str">
        <f>IF(AX281="","",IF(R281="Refreshment Beverage",ROUND((BA281-Y281-Z281-AA281)*VLOOKUP(VALUE(Q281),Rates!G$15:L$19,3,0),4),ROUND(AW281*(VLOOKUP(VALUE(Q281),Rates!G:L,3,0)),4)))</f>
        <v/>
      </c>
      <c r="AV281" s="183" t="str">
        <f t="shared" si="180"/>
        <v/>
      </c>
      <c r="AW281" s="186" t="str">
        <f t="shared" si="181"/>
        <v/>
      </c>
      <c r="AX281" s="184" t="str">
        <f t="shared" si="182"/>
        <v/>
      </c>
      <c r="AY281" s="186" t="str">
        <f>IF(AX281="","",IF(R281="Refreshment Beverage",ROUND(SUM(AX281*Rates!K$19),4),ROUND(SUM(AX281*(Rates!J$8/100)),4)))</f>
        <v/>
      </c>
      <c r="AZ281" s="183" t="str">
        <f t="shared" si="183"/>
        <v/>
      </c>
      <c r="BA281" s="185" t="str">
        <f t="shared" si="184"/>
        <v/>
      </c>
      <c r="BD281" s="171"/>
      <c r="BE281" s="171"/>
      <c r="BF281" s="171"/>
      <c r="BG281" s="171"/>
    </row>
    <row r="282" spans="1:59" ht="15" customHeight="1" x14ac:dyDescent="0.3">
      <c r="A282" s="172"/>
      <c r="B282" s="172"/>
      <c r="C282" s="172"/>
      <c r="D282" s="173"/>
      <c r="E282" s="173"/>
      <c r="F282" s="173"/>
      <c r="G282" s="173"/>
      <c r="H282" s="173"/>
      <c r="I282" s="174"/>
      <c r="J282" s="175"/>
      <c r="K282" s="176" t="str">
        <f t="shared" si="156"/>
        <v/>
      </c>
      <c r="L282" s="177" t="str">
        <f t="shared" si="157"/>
        <v/>
      </c>
      <c r="M282" s="178" t="str">
        <f t="shared" si="158"/>
        <v/>
      </c>
      <c r="N282" s="44" t="str" cm="1">
        <f t="array" ref="N282">IFERROR(IF(_xlfn.SINGLE(A:A)="","",IF(R282="Beer",SUM(LOOKUP(2,1/(Rates!$B$3:$B$5&lt;=W282)/(Rates!$C$3:$C$5&gt;=W282),Rates!$D$3:$D$5)*(X282/100)*W282),IF(R282="Refreshment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44" t="str">
        <f t="shared" si="159"/>
        <v/>
      </c>
      <c r="P282" s="13"/>
      <c r="Q282" s="179" t="str">
        <f t="shared" si="160"/>
        <v/>
      </c>
      <c r="R282" s="180" t="str">
        <f t="shared" si="161"/>
        <v/>
      </c>
      <c r="S282" s="13" t="str">
        <f>IF(A282="","",IF(R282="Refreshment Beverage",VLOOKUP(VALUE(Q282),Rates!G$15:L$19,2,0),VLOOKUP(VALUE(Q282),Rates!G$4:L$8,2,0)))</f>
        <v/>
      </c>
      <c r="T282" s="13" t="str">
        <f t="shared" si="162"/>
        <v/>
      </c>
      <c r="U282" s="181" t="str">
        <f t="shared" si="163"/>
        <v/>
      </c>
      <c r="V282" s="13" t="str">
        <f t="shared" si="164"/>
        <v/>
      </c>
      <c r="W282" s="13" t="str">
        <f t="shared" si="165"/>
        <v/>
      </c>
      <c r="X282" s="182" t="str">
        <f t="shared" si="166"/>
        <v/>
      </c>
      <c r="Y282" s="183" t="str">
        <f>IF(A:A="","",IF(R282="Refreshment Beverage",VLOOKUP(Q282,Rates!G$15:L$19,6,0)*W282,VLOOKUP(Q282,Rates!G$4:L$12,6,0)*W282))</f>
        <v/>
      </c>
      <c r="Z282" s="183" t="str">
        <f t="shared" si="167"/>
        <v/>
      </c>
      <c r="AA282" s="17">
        <f t="shared" si="155"/>
        <v>0</v>
      </c>
      <c r="AB282" s="177" t="str" cm="1">
        <f t="array" ref="AB282">IF(_xlfn.SINGLE(A:A)="","",IF(R282="Refreshment Beverage","",IF(AND(R282="Beer",Q282=0),SUM(LOOKUP(2,1/(Rates!$B$15:$B$18&lt;=W282)/(Rates!$C$15:$C$18&gt;=W282),Rates!$D$15:$D$18)*W282),VLOOKUP(VALUE(_xlfn.SINGLE(Q:Q)),Rates!A:B,2,0)*W282)))</f>
        <v/>
      </c>
      <c r="AC282" s="177" t="str" cm="1">
        <f t="array" ref="AC282">IF(_xlfn.SINGLE(A:A)="","",IF(R282="Refreshment Beverage","",IF(AND(R282="Beer",Q282=0),SUM(LOOKUP(2,1/(Rates!$B$15:$B$18&lt;=W282)/(Rates!$C$15:$C$18&gt;=W282),Rates!$E$15:$E$18)*W282),VLOOKUP(VALUE(_xlfn.SINGLE(Q:Q)),Rates!A:C,3,0)*W282)))</f>
        <v/>
      </c>
      <c r="AD282" s="168">
        <f>IFERROR(IF(OR(Q282=1,Q282=2,Q282=3,Q282=4),VLOOKUP(Q282,Rates!$A$31:$B$34,2,0)*W282,IF(V282=1,VLOOKUP(U282,'REB BEV MIN MKUP'!B:E,4,0),IF(V282&gt;1,VLOOKUP(VALUE(W282),'REB BEV MIN MKUP'!O:Q,3,0),0))),0)</f>
        <v>0</v>
      </c>
      <c r="AE282" s="177" t="str">
        <f t="shared" si="168"/>
        <v/>
      </c>
      <c r="AF282" s="13" t="str">
        <f t="shared" si="169"/>
        <v/>
      </c>
      <c r="AG282" s="177" t="str">
        <f t="shared" si="170"/>
        <v/>
      </c>
      <c r="AH282" s="184" t="str">
        <f t="shared" si="171"/>
        <v/>
      </c>
      <c r="AI282" s="184" t="str">
        <f>IF(AE:AE="","",IF(R282="Refreshment Beverage",AK282*(Rates!J$19/100),ROUND(SUM(AH282*(Rates!$J$8/100)),4)))</f>
        <v/>
      </c>
      <c r="AJ282" s="183" t="str">
        <f t="shared" si="172"/>
        <v/>
      </c>
      <c r="AK282" s="185" t="str">
        <f t="shared" si="173"/>
        <v/>
      </c>
      <c r="AL282" s="177" t="str">
        <f t="shared" si="174"/>
        <v/>
      </c>
      <c r="AM282" s="13" t="str">
        <f>IF(AS282="","",IF(R282="Refreshment Beverage",ROUND(AS282*Rates!K$19,4),ROUND(AO282*(VLOOKUP(VALUE(Q282),Rates!G$4:L$12,3,0)),4)))</f>
        <v/>
      </c>
      <c r="AN282" s="183" t="str">
        <f>IF(AS282="","",IF(R282="Refreshment Beverage",AS282*(Rates!J$19/100),MAX(AM282,AB282)))</f>
        <v/>
      </c>
      <c r="AO282" s="186" t="str">
        <f t="shared" si="175"/>
        <v/>
      </c>
      <c r="AP282" s="186" t="str">
        <f t="shared" si="176"/>
        <v/>
      </c>
      <c r="AQ282" s="186" t="str">
        <f>IF(AS282="","",IF(R282="Refreshment Beverage",ROUND(SUM(VLOOKUP(Q:Q,Rates!G$15:L$19,3,0)*(AS282-Y282-Z282-AA282)),4),ROUND(SUM(Rates!$K$8*AS282),4)))</f>
        <v/>
      </c>
      <c r="AR282" s="184" t="str">
        <f t="shared" si="177"/>
        <v/>
      </c>
      <c r="AS282" s="185" t="str">
        <f t="shared" si="178"/>
        <v/>
      </c>
      <c r="AT282" s="177" t="str">
        <f t="shared" si="179"/>
        <v/>
      </c>
      <c r="AU282" s="13" t="str">
        <f>IF(AX282="","",IF(R282="Refreshment Beverage",ROUND((BA282-Y282-Z282-AA282)*VLOOKUP(VALUE(Q282),Rates!G$15:L$19,3,0),4),ROUND(AW282*(VLOOKUP(VALUE(Q282),Rates!G:L,3,0)),4)))</f>
        <v/>
      </c>
      <c r="AV282" s="183" t="str">
        <f t="shared" si="180"/>
        <v/>
      </c>
      <c r="AW282" s="186" t="str">
        <f t="shared" si="181"/>
        <v/>
      </c>
      <c r="AX282" s="184" t="str">
        <f t="shared" si="182"/>
        <v/>
      </c>
      <c r="AY282" s="186" t="str">
        <f>IF(AX282="","",IF(R282="Refreshment Beverage",ROUND(SUM(AX282*Rates!K$19),4),ROUND(SUM(AX282*(Rates!J$8/100)),4)))</f>
        <v/>
      </c>
      <c r="AZ282" s="183" t="str">
        <f t="shared" si="183"/>
        <v/>
      </c>
      <c r="BA282" s="185" t="str">
        <f t="shared" si="184"/>
        <v/>
      </c>
      <c r="BD282" s="171"/>
      <c r="BE282" s="171"/>
      <c r="BF282" s="171"/>
      <c r="BG282" s="171"/>
    </row>
    <row r="283" spans="1:59" ht="15" customHeight="1" x14ac:dyDescent="0.3">
      <c r="A283" s="172"/>
      <c r="B283" s="172"/>
      <c r="C283" s="172"/>
      <c r="D283" s="173"/>
      <c r="E283" s="173"/>
      <c r="F283" s="173"/>
      <c r="G283" s="173"/>
      <c r="H283" s="173"/>
      <c r="I283" s="174"/>
      <c r="J283" s="175"/>
      <c r="K283" s="176" t="str">
        <f t="shared" si="156"/>
        <v/>
      </c>
      <c r="L283" s="177" t="str">
        <f t="shared" si="157"/>
        <v/>
      </c>
      <c r="M283" s="178" t="str">
        <f t="shared" si="158"/>
        <v/>
      </c>
      <c r="N283" s="44" t="str" cm="1">
        <f t="array" ref="N283">IFERROR(IF(_xlfn.SINGLE(A:A)="","",IF(R283="Beer",SUM(LOOKUP(2,1/(Rates!$B$3:$B$5&lt;=W283)/(Rates!$C$3:$C$5&gt;=W283),Rates!$D$3:$D$5)*(X283/100)*W283),IF(R283="Refreshment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44" t="str">
        <f t="shared" si="159"/>
        <v/>
      </c>
      <c r="P283" s="13"/>
      <c r="Q283" s="179" t="str">
        <f t="shared" si="160"/>
        <v/>
      </c>
      <c r="R283" s="180" t="str">
        <f t="shared" si="161"/>
        <v/>
      </c>
      <c r="S283" s="13" t="str">
        <f>IF(A283="","",IF(R283="Refreshment Beverage",VLOOKUP(VALUE(Q283),Rates!G$15:L$19,2,0),VLOOKUP(VALUE(Q283),Rates!G$4:L$8,2,0)))</f>
        <v/>
      </c>
      <c r="T283" s="13" t="str">
        <f t="shared" si="162"/>
        <v/>
      </c>
      <c r="U283" s="181" t="str">
        <f t="shared" si="163"/>
        <v/>
      </c>
      <c r="V283" s="13" t="str">
        <f t="shared" si="164"/>
        <v/>
      </c>
      <c r="W283" s="13" t="str">
        <f t="shared" si="165"/>
        <v/>
      </c>
      <c r="X283" s="182" t="str">
        <f t="shared" si="166"/>
        <v/>
      </c>
      <c r="Y283" s="183" t="str">
        <f>IF(A:A="","",IF(R283="Refreshment Beverage",VLOOKUP(Q283,Rates!G$15:L$19,6,0)*W283,VLOOKUP(Q283,Rates!G$4:L$12,6,0)*W283))</f>
        <v/>
      </c>
      <c r="Z283" s="183" t="str">
        <f t="shared" si="167"/>
        <v/>
      </c>
      <c r="AA283" s="17">
        <f t="shared" si="155"/>
        <v>0</v>
      </c>
      <c r="AB283" s="177" t="str" cm="1">
        <f t="array" ref="AB283">IF(_xlfn.SINGLE(A:A)="","",IF(R283="Refreshment Beverage","",IF(AND(R283="Beer",Q283=0),SUM(LOOKUP(2,1/(Rates!$B$15:$B$18&lt;=W283)/(Rates!$C$15:$C$18&gt;=W283),Rates!$D$15:$D$18)*W283),VLOOKUP(VALUE(_xlfn.SINGLE(Q:Q)),Rates!A:B,2,0)*W283)))</f>
        <v/>
      </c>
      <c r="AC283" s="177" t="str" cm="1">
        <f t="array" ref="AC283">IF(_xlfn.SINGLE(A:A)="","",IF(R283="Refreshment Beverage","",IF(AND(R283="Beer",Q283=0),SUM(LOOKUP(2,1/(Rates!$B$15:$B$18&lt;=W283)/(Rates!$C$15:$C$18&gt;=W283),Rates!$E$15:$E$18)*W283),VLOOKUP(VALUE(_xlfn.SINGLE(Q:Q)),Rates!A:C,3,0)*W283)))</f>
        <v/>
      </c>
      <c r="AD283" s="168">
        <f>IFERROR(IF(OR(Q283=1,Q283=2,Q283=3,Q283=4),VLOOKUP(Q283,Rates!$A$31:$B$34,2,0)*W283,IF(V283=1,VLOOKUP(U283,'REB BEV MIN MKUP'!B:E,4,0),IF(V283&gt;1,VLOOKUP(VALUE(W283),'REB BEV MIN MKUP'!O:Q,3,0),0))),0)</f>
        <v>0</v>
      </c>
      <c r="AE283" s="177" t="str">
        <f t="shared" si="168"/>
        <v/>
      </c>
      <c r="AF283" s="13" t="str">
        <f t="shared" si="169"/>
        <v/>
      </c>
      <c r="AG283" s="177" t="str">
        <f t="shared" si="170"/>
        <v/>
      </c>
      <c r="AH283" s="184" t="str">
        <f t="shared" si="171"/>
        <v/>
      </c>
      <c r="AI283" s="184" t="str">
        <f>IF(AE:AE="","",IF(R283="Refreshment Beverage",AK283*(Rates!J$19/100),ROUND(SUM(AH283*(Rates!$J$8/100)),4)))</f>
        <v/>
      </c>
      <c r="AJ283" s="183" t="str">
        <f t="shared" si="172"/>
        <v/>
      </c>
      <c r="AK283" s="185" t="str">
        <f t="shared" si="173"/>
        <v/>
      </c>
      <c r="AL283" s="177" t="str">
        <f t="shared" si="174"/>
        <v/>
      </c>
      <c r="AM283" s="13" t="str">
        <f>IF(AS283="","",IF(R283="Refreshment Beverage",ROUND(AS283*Rates!K$19,4),ROUND(AO283*(VLOOKUP(VALUE(Q283),Rates!G$4:L$12,3,0)),4)))</f>
        <v/>
      </c>
      <c r="AN283" s="183" t="str">
        <f>IF(AS283="","",IF(R283="Refreshment Beverage",AS283*(Rates!J$19/100),MAX(AM283,AB283)))</f>
        <v/>
      </c>
      <c r="AO283" s="186" t="str">
        <f t="shared" si="175"/>
        <v/>
      </c>
      <c r="AP283" s="186" t="str">
        <f t="shared" si="176"/>
        <v/>
      </c>
      <c r="AQ283" s="186" t="str">
        <f>IF(AS283="","",IF(R283="Refreshment Beverage",ROUND(SUM(VLOOKUP(Q:Q,Rates!G$15:L$19,3,0)*(AS283-Y283-Z283-AA283)),4),ROUND(SUM(Rates!$K$8*AS283),4)))</f>
        <v/>
      </c>
      <c r="AR283" s="184" t="str">
        <f t="shared" si="177"/>
        <v/>
      </c>
      <c r="AS283" s="185" t="str">
        <f t="shared" si="178"/>
        <v/>
      </c>
      <c r="AT283" s="177" t="str">
        <f t="shared" si="179"/>
        <v/>
      </c>
      <c r="AU283" s="13" t="str">
        <f>IF(AX283="","",IF(R283="Refreshment Beverage",ROUND((BA283-Y283-Z283-AA283)*VLOOKUP(VALUE(Q283),Rates!G$15:L$19,3,0),4),ROUND(AW283*(VLOOKUP(VALUE(Q283),Rates!G:L,3,0)),4)))</f>
        <v/>
      </c>
      <c r="AV283" s="183" t="str">
        <f t="shared" si="180"/>
        <v/>
      </c>
      <c r="AW283" s="186" t="str">
        <f t="shared" si="181"/>
        <v/>
      </c>
      <c r="AX283" s="184" t="str">
        <f t="shared" si="182"/>
        <v/>
      </c>
      <c r="AY283" s="186" t="str">
        <f>IF(AX283="","",IF(R283="Refreshment Beverage",ROUND(SUM(AX283*Rates!K$19),4),ROUND(SUM(AX283*(Rates!J$8/100)),4)))</f>
        <v/>
      </c>
      <c r="AZ283" s="183" t="str">
        <f t="shared" si="183"/>
        <v/>
      </c>
      <c r="BA283" s="185" t="str">
        <f t="shared" si="184"/>
        <v/>
      </c>
      <c r="BD283" s="171"/>
      <c r="BE283" s="171"/>
      <c r="BF283" s="171"/>
      <c r="BG283" s="171"/>
    </row>
    <row r="284" spans="1:59" ht="15" customHeight="1" x14ac:dyDescent="0.3">
      <c r="A284" s="172"/>
      <c r="B284" s="172"/>
      <c r="C284" s="172"/>
      <c r="D284" s="173"/>
      <c r="E284" s="173"/>
      <c r="F284" s="173"/>
      <c r="G284" s="173"/>
      <c r="H284" s="173"/>
      <c r="I284" s="174"/>
      <c r="J284" s="175"/>
      <c r="K284" s="176" t="str">
        <f t="shared" si="156"/>
        <v/>
      </c>
      <c r="L284" s="177" t="str">
        <f t="shared" si="157"/>
        <v/>
      </c>
      <c r="M284" s="178" t="str">
        <f t="shared" si="158"/>
        <v/>
      </c>
      <c r="N284" s="44" t="str" cm="1">
        <f t="array" ref="N284">IFERROR(IF(_xlfn.SINGLE(A:A)="","",IF(R284="Beer",SUM(LOOKUP(2,1/(Rates!$B$3:$B$5&lt;=W284)/(Rates!$C$3:$C$5&gt;=W284),Rates!$D$3:$D$5)*(X284/100)*W284),IF(R284="Refreshment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44" t="str">
        <f t="shared" si="159"/>
        <v/>
      </c>
      <c r="P284" s="13"/>
      <c r="Q284" s="179" t="str">
        <f t="shared" si="160"/>
        <v/>
      </c>
      <c r="R284" s="180" t="str">
        <f t="shared" si="161"/>
        <v/>
      </c>
      <c r="S284" s="13" t="str">
        <f>IF(A284="","",IF(R284="Refreshment Beverage",VLOOKUP(VALUE(Q284),Rates!G$15:L$19,2,0),VLOOKUP(VALUE(Q284),Rates!G$4:L$8,2,0)))</f>
        <v/>
      </c>
      <c r="T284" s="13" t="str">
        <f t="shared" si="162"/>
        <v/>
      </c>
      <c r="U284" s="181" t="str">
        <f t="shared" si="163"/>
        <v/>
      </c>
      <c r="V284" s="13" t="str">
        <f t="shared" si="164"/>
        <v/>
      </c>
      <c r="W284" s="13" t="str">
        <f t="shared" si="165"/>
        <v/>
      </c>
      <c r="X284" s="182" t="str">
        <f t="shared" si="166"/>
        <v/>
      </c>
      <c r="Y284" s="183" t="str">
        <f>IF(A:A="","",IF(R284="Refreshment Beverage",VLOOKUP(Q284,Rates!G$15:L$19,6,0)*W284,VLOOKUP(Q284,Rates!G$4:L$12,6,0)*W284))</f>
        <v/>
      </c>
      <c r="Z284" s="183" t="str">
        <f t="shared" si="167"/>
        <v/>
      </c>
      <c r="AA284" s="17">
        <f t="shared" si="155"/>
        <v>0</v>
      </c>
      <c r="AB284" s="177" t="str" cm="1">
        <f t="array" ref="AB284">IF(_xlfn.SINGLE(A:A)="","",IF(R284="Refreshment Beverage","",IF(AND(R284="Beer",Q284=0),SUM(LOOKUP(2,1/(Rates!$B$15:$B$18&lt;=W284)/(Rates!$C$15:$C$18&gt;=W284),Rates!$D$15:$D$18)*W284),VLOOKUP(VALUE(_xlfn.SINGLE(Q:Q)),Rates!A:B,2,0)*W284)))</f>
        <v/>
      </c>
      <c r="AC284" s="177" t="str" cm="1">
        <f t="array" ref="AC284">IF(_xlfn.SINGLE(A:A)="","",IF(R284="Refreshment Beverage","",IF(AND(R284="Beer",Q284=0),SUM(LOOKUP(2,1/(Rates!$B$15:$B$18&lt;=W284)/(Rates!$C$15:$C$18&gt;=W284),Rates!$E$15:$E$18)*W284),VLOOKUP(VALUE(_xlfn.SINGLE(Q:Q)),Rates!A:C,3,0)*W284)))</f>
        <v/>
      </c>
      <c r="AD284" s="168">
        <f>IFERROR(IF(OR(Q284=1,Q284=2,Q284=3,Q284=4),VLOOKUP(Q284,Rates!$A$31:$B$34,2,0)*W284,IF(V284=1,VLOOKUP(U284,'REB BEV MIN MKUP'!B:E,4,0),IF(V284&gt;1,VLOOKUP(VALUE(W284),'REB BEV MIN MKUP'!O:Q,3,0),0))),0)</f>
        <v>0</v>
      </c>
      <c r="AE284" s="177" t="str">
        <f t="shared" si="168"/>
        <v/>
      </c>
      <c r="AF284" s="13" t="str">
        <f t="shared" si="169"/>
        <v/>
      </c>
      <c r="AG284" s="177" t="str">
        <f t="shared" si="170"/>
        <v/>
      </c>
      <c r="AH284" s="184" t="str">
        <f t="shared" si="171"/>
        <v/>
      </c>
      <c r="AI284" s="184" t="str">
        <f>IF(AE:AE="","",IF(R284="Refreshment Beverage",AK284*(Rates!J$19/100),ROUND(SUM(AH284*(Rates!$J$8/100)),4)))</f>
        <v/>
      </c>
      <c r="AJ284" s="183" t="str">
        <f t="shared" si="172"/>
        <v/>
      </c>
      <c r="AK284" s="185" t="str">
        <f t="shared" si="173"/>
        <v/>
      </c>
      <c r="AL284" s="177" t="str">
        <f t="shared" si="174"/>
        <v/>
      </c>
      <c r="AM284" s="13" t="str">
        <f>IF(AS284="","",IF(R284="Refreshment Beverage",ROUND(AS284*Rates!K$19,4),ROUND(AO284*(VLOOKUP(VALUE(Q284),Rates!G$4:L$12,3,0)),4)))</f>
        <v/>
      </c>
      <c r="AN284" s="183" t="str">
        <f>IF(AS284="","",IF(R284="Refreshment Beverage",AS284*(Rates!J$19/100),MAX(AM284,AB284)))</f>
        <v/>
      </c>
      <c r="AO284" s="186" t="str">
        <f t="shared" si="175"/>
        <v/>
      </c>
      <c r="AP284" s="186" t="str">
        <f t="shared" si="176"/>
        <v/>
      </c>
      <c r="AQ284" s="186" t="str">
        <f>IF(AS284="","",IF(R284="Refreshment Beverage",ROUND(SUM(VLOOKUP(Q:Q,Rates!G$15:L$19,3,0)*(AS284-Y284-Z284-AA284)),4),ROUND(SUM(Rates!$K$8*AS284),4)))</f>
        <v/>
      </c>
      <c r="AR284" s="184" t="str">
        <f t="shared" si="177"/>
        <v/>
      </c>
      <c r="AS284" s="185" t="str">
        <f t="shared" si="178"/>
        <v/>
      </c>
      <c r="AT284" s="177" t="str">
        <f t="shared" si="179"/>
        <v/>
      </c>
      <c r="AU284" s="13" t="str">
        <f>IF(AX284="","",IF(R284="Refreshment Beverage",ROUND((BA284-Y284-Z284-AA284)*VLOOKUP(VALUE(Q284),Rates!G$15:L$19,3,0),4),ROUND(AW284*(VLOOKUP(VALUE(Q284),Rates!G:L,3,0)),4)))</f>
        <v/>
      </c>
      <c r="AV284" s="183" t="str">
        <f t="shared" si="180"/>
        <v/>
      </c>
      <c r="AW284" s="186" t="str">
        <f t="shared" si="181"/>
        <v/>
      </c>
      <c r="AX284" s="184" t="str">
        <f t="shared" si="182"/>
        <v/>
      </c>
      <c r="AY284" s="186" t="str">
        <f>IF(AX284="","",IF(R284="Refreshment Beverage",ROUND(SUM(AX284*Rates!K$19),4),ROUND(SUM(AX284*(Rates!J$8/100)),4)))</f>
        <v/>
      </c>
      <c r="AZ284" s="183" t="str">
        <f t="shared" si="183"/>
        <v/>
      </c>
      <c r="BA284" s="185" t="str">
        <f t="shared" si="184"/>
        <v/>
      </c>
      <c r="BD284" s="171"/>
      <c r="BE284" s="171"/>
      <c r="BF284" s="171"/>
      <c r="BG284" s="171"/>
    </row>
    <row r="285" spans="1:59" ht="15" customHeight="1" x14ac:dyDescent="0.3">
      <c r="A285" s="172"/>
      <c r="B285" s="172"/>
      <c r="C285" s="172"/>
      <c r="D285" s="173"/>
      <c r="E285" s="173"/>
      <c r="F285" s="173"/>
      <c r="G285" s="173"/>
      <c r="H285" s="173"/>
      <c r="I285" s="174"/>
      <c r="J285" s="175"/>
      <c r="K285" s="176" t="str">
        <f t="shared" si="156"/>
        <v/>
      </c>
      <c r="L285" s="177" t="str">
        <f t="shared" si="157"/>
        <v/>
      </c>
      <c r="M285" s="178" t="str">
        <f t="shared" si="158"/>
        <v/>
      </c>
      <c r="N285" s="44" t="str" cm="1">
        <f t="array" ref="N285">IFERROR(IF(_xlfn.SINGLE(A:A)="","",IF(R285="Beer",SUM(LOOKUP(2,1/(Rates!$B$3:$B$5&lt;=W285)/(Rates!$C$3:$C$5&gt;=W285),Rates!$D$3:$D$5)*(X285/100)*W285),IF(R285="Refreshment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44" t="str">
        <f t="shared" si="159"/>
        <v/>
      </c>
      <c r="P285" s="13"/>
      <c r="Q285" s="179" t="str">
        <f t="shared" si="160"/>
        <v/>
      </c>
      <c r="R285" s="180" t="str">
        <f t="shared" si="161"/>
        <v/>
      </c>
      <c r="S285" s="13" t="str">
        <f>IF(A285="","",IF(R285="Refreshment Beverage",VLOOKUP(VALUE(Q285),Rates!G$15:L$19,2,0),VLOOKUP(VALUE(Q285),Rates!G$4:L$8,2,0)))</f>
        <v/>
      </c>
      <c r="T285" s="13" t="str">
        <f t="shared" si="162"/>
        <v/>
      </c>
      <c r="U285" s="181" t="str">
        <f t="shared" si="163"/>
        <v/>
      </c>
      <c r="V285" s="13" t="str">
        <f t="shared" si="164"/>
        <v/>
      </c>
      <c r="W285" s="13" t="str">
        <f t="shared" si="165"/>
        <v/>
      </c>
      <c r="X285" s="182" t="str">
        <f t="shared" si="166"/>
        <v/>
      </c>
      <c r="Y285" s="183" t="str">
        <f>IF(A:A="","",IF(R285="Refreshment Beverage",VLOOKUP(Q285,Rates!G$15:L$19,6,0)*W285,VLOOKUP(Q285,Rates!G$4:L$12,6,0)*W285))</f>
        <v/>
      </c>
      <c r="Z285" s="183" t="str">
        <f t="shared" si="167"/>
        <v/>
      </c>
      <c r="AA285" s="17">
        <f t="shared" si="155"/>
        <v>0</v>
      </c>
      <c r="AB285" s="177" t="str" cm="1">
        <f t="array" ref="AB285">IF(_xlfn.SINGLE(A:A)="","",IF(R285="Refreshment Beverage","",IF(AND(R285="Beer",Q285=0),SUM(LOOKUP(2,1/(Rates!$B$15:$B$18&lt;=W285)/(Rates!$C$15:$C$18&gt;=W285),Rates!$D$15:$D$18)*W285),VLOOKUP(VALUE(_xlfn.SINGLE(Q:Q)),Rates!A:B,2,0)*W285)))</f>
        <v/>
      </c>
      <c r="AC285" s="177" t="str" cm="1">
        <f t="array" ref="AC285">IF(_xlfn.SINGLE(A:A)="","",IF(R285="Refreshment Beverage","",IF(AND(R285="Beer",Q285=0),SUM(LOOKUP(2,1/(Rates!$B$15:$B$18&lt;=W285)/(Rates!$C$15:$C$18&gt;=W285),Rates!$E$15:$E$18)*W285),VLOOKUP(VALUE(_xlfn.SINGLE(Q:Q)),Rates!A:C,3,0)*W285)))</f>
        <v/>
      </c>
      <c r="AD285" s="168">
        <f>IFERROR(IF(OR(Q285=1,Q285=2,Q285=3,Q285=4),VLOOKUP(Q285,Rates!$A$31:$B$34,2,0)*W285,IF(V285=1,VLOOKUP(U285,'REB BEV MIN MKUP'!B:E,4,0),IF(V285&gt;1,VLOOKUP(VALUE(W285),'REB BEV MIN MKUP'!O:Q,3,0),0))),0)</f>
        <v>0</v>
      </c>
      <c r="AE285" s="177" t="str">
        <f t="shared" si="168"/>
        <v/>
      </c>
      <c r="AF285" s="13" t="str">
        <f t="shared" si="169"/>
        <v/>
      </c>
      <c r="AG285" s="177" t="str">
        <f t="shared" si="170"/>
        <v/>
      </c>
      <c r="AH285" s="184" t="str">
        <f t="shared" si="171"/>
        <v/>
      </c>
      <c r="AI285" s="184" t="str">
        <f>IF(AE:AE="","",IF(R285="Refreshment Beverage",AK285*(Rates!J$19/100),ROUND(SUM(AH285*(Rates!$J$8/100)),4)))</f>
        <v/>
      </c>
      <c r="AJ285" s="183" t="str">
        <f t="shared" si="172"/>
        <v/>
      </c>
      <c r="AK285" s="185" t="str">
        <f t="shared" si="173"/>
        <v/>
      </c>
      <c r="AL285" s="177" t="str">
        <f t="shared" si="174"/>
        <v/>
      </c>
      <c r="AM285" s="13" t="str">
        <f>IF(AS285="","",IF(R285="Refreshment Beverage",ROUND(AS285*Rates!K$19,4),ROUND(AO285*(VLOOKUP(VALUE(Q285),Rates!G$4:L$12,3,0)),4)))</f>
        <v/>
      </c>
      <c r="AN285" s="183" t="str">
        <f>IF(AS285="","",IF(R285="Refreshment Beverage",AS285*(Rates!J$19/100),MAX(AM285,AB285)))</f>
        <v/>
      </c>
      <c r="AO285" s="186" t="str">
        <f t="shared" si="175"/>
        <v/>
      </c>
      <c r="AP285" s="186" t="str">
        <f t="shared" si="176"/>
        <v/>
      </c>
      <c r="AQ285" s="186" t="str">
        <f>IF(AS285="","",IF(R285="Refreshment Beverage",ROUND(SUM(VLOOKUP(Q:Q,Rates!G$15:L$19,3,0)*(AS285-Y285-Z285-AA285)),4),ROUND(SUM(Rates!$K$8*AS285),4)))</f>
        <v/>
      </c>
      <c r="AR285" s="184" t="str">
        <f t="shared" si="177"/>
        <v/>
      </c>
      <c r="AS285" s="185" t="str">
        <f t="shared" si="178"/>
        <v/>
      </c>
      <c r="AT285" s="177" t="str">
        <f t="shared" si="179"/>
        <v/>
      </c>
      <c r="AU285" s="13" t="str">
        <f>IF(AX285="","",IF(R285="Refreshment Beverage",ROUND((BA285-Y285-Z285-AA285)*VLOOKUP(VALUE(Q285),Rates!G$15:L$19,3,0),4),ROUND(AW285*(VLOOKUP(VALUE(Q285),Rates!G:L,3,0)),4)))</f>
        <v/>
      </c>
      <c r="AV285" s="183" t="str">
        <f t="shared" si="180"/>
        <v/>
      </c>
      <c r="AW285" s="186" t="str">
        <f t="shared" si="181"/>
        <v/>
      </c>
      <c r="AX285" s="184" t="str">
        <f t="shared" si="182"/>
        <v/>
      </c>
      <c r="AY285" s="186" t="str">
        <f>IF(AX285="","",IF(R285="Refreshment Beverage",ROUND(SUM(AX285*Rates!K$19),4),ROUND(SUM(AX285*(Rates!J$8/100)),4)))</f>
        <v/>
      </c>
      <c r="AZ285" s="183" t="str">
        <f t="shared" si="183"/>
        <v/>
      </c>
      <c r="BA285" s="185" t="str">
        <f t="shared" si="184"/>
        <v/>
      </c>
      <c r="BD285" s="171"/>
      <c r="BE285" s="171"/>
      <c r="BF285" s="171"/>
      <c r="BG285" s="171"/>
    </row>
    <row r="286" spans="1:59" ht="15" customHeight="1" x14ac:dyDescent="0.3">
      <c r="A286" s="172"/>
      <c r="B286" s="172"/>
      <c r="C286" s="172"/>
      <c r="D286" s="173"/>
      <c r="E286" s="173"/>
      <c r="F286" s="173"/>
      <c r="G286" s="173"/>
      <c r="H286" s="173"/>
      <c r="I286" s="174"/>
      <c r="J286" s="175"/>
      <c r="K286" s="176" t="str">
        <f t="shared" si="156"/>
        <v/>
      </c>
      <c r="L286" s="177" t="str">
        <f t="shared" si="157"/>
        <v/>
      </c>
      <c r="M286" s="178" t="str">
        <f t="shared" si="158"/>
        <v/>
      </c>
      <c r="N286" s="44" t="str" cm="1">
        <f t="array" ref="N286">IFERROR(IF(_xlfn.SINGLE(A:A)="","",IF(R286="Beer",SUM(LOOKUP(2,1/(Rates!$B$3:$B$5&lt;=W286)/(Rates!$C$3:$C$5&gt;=W286),Rates!$D$3:$D$5)*(X286/100)*W286),IF(R286="Refreshment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44" t="str">
        <f t="shared" si="159"/>
        <v/>
      </c>
      <c r="P286" s="13"/>
      <c r="Q286" s="179" t="str">
        <f t="shared" si="160"/>
        <v/>
      </c>
      <c r="R286" s="180" t="str">
        <f t="shared" si="161"/>
        <v/>
      </c>
      <c r="S286" s="13" t="str">
        <f>IF(A286="","",IF(R286="Refreshment Beverage",VLOOKUP(VALUE(Q286),Rates!G$15:L$19,2,0),VLOOKUP(VALUE(Q286),Rates!G$4:L$8,2,0)))</f>
        <v/>
      </c>
      <c r="T286" s="13" t="str">
        <f t="shared" si="162"/>
        <v/>
      </c>
      <c r="U286" s="181" t="str">
        <f t="shared" si="163"/>
        <v/>
      </c>
      <c r="V286" s="13" t="str">
        <f t="shared" si="164"/>
        <v/>
      </c>
      <c r="W286" s="13" t="str">
        <f t="shared" si="165"/>
        <v/>
      </c>
      <c r="X286" s="182" t="str">
        <f t="shared" si="166"/>
        <v/>
      </c>
      <c r="Y286" s="183" t="str">
        <f>IF(A:A="","",IF(R286="Refreshment Beverage",VLOOKUP(Q286,Rates!G$15:L$19,6,0)*W286,VLOOKUP(Q286,Rates!G$4:L$12,6,0)*W286))</f>
        <v/>
      </c>
      <c r="Z286" s="183" t="str">
        <f t="shared" si="167"/>
        <v/>
      </c>
      <c r="AA286" s="17">
        <f t="shared" si="155"/>
        <v>0</v>
      </c>
      <c r="AB286" s="177" t="str" cm="1">
        <f t="array" ref="AB286">IF(_xlfn.SINGLE(A:A)="","",IF(R286="Refreshment Beverage","",IF(AND(R286="Beer",Q286=0),SUM(LOOKUP(2,1/(Rates!$B$15:$B$18&lt;=W286)/(Rates!$C$15:$C$18&gt;=W286),Rates!$D$15:$D$18)*W286),VLOOKUP(VALUE(_xlfn.SINGLE(Q:Q)),Rates!A:B,2,0)*W286)))</f>
        <v/>
      </c>
      <c r="AC286" s="177" t="str" cm="1">
        <f t="array" ref="AC286">IF(_xlfn.SINGLE(A:A)="","",IF(R286="Refreshment Beverage","",IF(AND(R286="Beer",Q286=0),SUM(LOOKUP(2,1/(Rates!$B$15:$B$18&lt;=W286)/(Rates!$C$15:$C$18&gt;=W286),Rates!$E$15:$E$18)*W286),VLOOKUP(VALUE(_xlfn.SINGLE(Q:Q)),Rates!A:C,3,0)*W286)))</f>
        <v/>
      </c>
      <c r="AD286" s="168">
        <f>IFERROR(IF(OR(Q286=1,Q286=2,Q286=3,Q286=4),VLOOKUP(Q286,Rates!$A$31:$B$34,2,0)*W286,IF(V286=1,VLOOKUP(U286,'REB BEV MIN MKUP'!B:E,4,0),IF(V286&gt;1,VLOOKUP(VALUE(W286),'REB BEV MIN MKUP'!O:Q,3,0),0))),0)</f>
        <v>0</v>
      </c>
      <c r="AE286" s="177" t="str">
        <f t="shared" si="168"/>
        <v/>
      </c>
      <c r="AF286" s="13" t="str">
        <f t="shared" si="169"/>
        <v/>
      </c>
      <c r="AG286" s="177" t="str">
        <f t="shared" si="170"/>
        <v/>
      </c>
      <c r="AH286" s="184" t="str">
        <f t="shared" si="171"/>
        <v/>
      </c>
      <c r="AI286" s="184" t="str">
        <f>IF(AE:AE="","",IF(R286="Refreshment Beverage",AK286*(Rates!J$19/100),ROUND(SUM(AH286*(Rates!$J$8/100)),4)))</f>
        <v/>
      </c>
      <c r="AJ286" s="183" t="str">
        <f t="shared" si="172"/>
        <v/>
      </c>
      <c r="AK286" s="185" t="str">
        <f t="shared" si="173"/>
        <v/>
      </c>
      <c r="AL286" s="177" t="str">
        <f t="shared" si="174"/>
        <v/>
      </c>
      <c r="AM286" s="13" t="str">
        <f>IF(AS286="","",IF(R286="Refreshment Beverage",ROUND(AS286*Rates!K$19,4),ROUND(AO286*(VLOOKUP(VALUE(Q286),Rates!G$4:L$12,3,0)),4)))</f>
        <v/>
      </c>
      <c r="AN286" s="183" t="str">
        <f>IF(AS286="","",IF(R286="Refreshment Beverage",AS286*(Rates!J$19/100),MAX(AM286,AB286)))</f>
        <v/>
      </c>
      <c r="AO286" s="186" t="str">
        <f t="shared" si="175"/>
        <v/>
      </c>
      <c r="AP286" s="186" t="str">
        <f t="shared" si="176"/>
        <v/>
      </c>
      <c r="AQ286" s="186" t="str">
        <f>IF(AS286="","",IF(R286="Refreshment Beverage",ROUND(SUM(VLOOKUP(Q:Q,Rates!G$15:L$19,3,0)*(AS286-Y286-Z286-AA286)),4),ROUND(SUM(Rates!$K$8*AS286),4)))</f>
        <v/>
      </c>
      <c r="AR286" s="184" t="str">
        <f t="shared" si="177"/>
        <v/>
      </c>
      <c r="AS286" s="185" t="str">
        <f t="shared" si="178"/>
        <v/>
      </c>
      <c r="AT286" s="177" t="str">
        <f t="shared" si="179"/>
        <v/>
      </c>
      <c r="AU286" s="13" t="str">
        <f>IF(AX286="","",IF(R286="Refreshment Beverage",ROUND((BA286-Y286-Z286-AA286)*VLOOKUP(VALUE(Q286),Rates!G$15:L$19,3,0),4),ROUND(AW286*(VLOOKUP(VALUE(Q286),Rates!G:L,3,0)),4)))</f>
        <v/>
      </c>
      <c r="AV286" s="183" t="str">
        <f t="shared" si="180"/>
        <v/>
      </c>
      <c r="AW286" s="186" t="str">
        <f t="shared" si="181"/>
        <v/>
      </c>
      <c r="AX286" s="184" t="str">
        <f t="shared" si="182"/>
        <v/>
      </c>
      <c r="AY286" s="186" t="str">
        <f>IF(AX286="","",IF(R286="Refreshment Beverage",ROUND(SUM(AX286*Rates!K$19),4),ROUND(SUM(AX286*(Rates!J$8/100)),4)))</f>
        <v/>
      </c>
      <c r="AZ286" s="183" t="str">
        <f t="shared" si="183"/>
        <v/>
      </c>
      <c r="BA286" s="185" t="str">
        <f t="shared" si="184"/>
        <v/>
      </c>
      <c r="BD286" s="171"/>
      <c r="BE286" s="171"/>
      <c r="BF286" s="171"/>
      <c r="BG286" s="171"/>
    </row>
    <row r="287" spans="1:59" ht="15" customHeight="1" x14ac:dyDescent="0.3">
      <c r="A287" s="172"/>
      <c r="B287" s="172"/>
      <c r="C287" s="172"/>
      <c r="D287" s="173"/>
      <c r="E287" s="173"/>
      <c r="F287" s="173"/>
      <c r="G287" s="173"/>
      <c r="H287" s="173"/>
      <c r="I287" s="174"/>
      <c r="J287" s="175"/>
      <c r="K287" s="176" t="str">
        <f t="shared" si="156"/>
        <v/>
      </c>
      <c r="L287" s="177" t="str">
        <f t="shared" si="157"/>
        <v/>
      </c>
      <c r="M287" s="178" t="str">
        <f t="shared" si="158"/>
        <v/>
      </c>
      <c r="N287" s="44" t="str" cm="1">
        <f t="array" ref="N287">IFERROR(IF(_xlfn.SINGLE(A:A)="","",IF(R287="Beer",SUM(LOOKUP(2,1/(Rates!$B$3:$B$5&lt;=W287)/(Rates!$C$3:$C$5&gt;=W287),Rates!$D$3:$D$5)*(X287/100)*W287),IF(R287="Refreshment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44" t="str">
        <f t="shared" si="159"/>
        <v/>
      </c>
      <c r="P287" s="13"/>
      <c r="Q287" s="179" t="str">
        <f t="shared" si="160"/>
        <v/>
      </c>
      <c r="R287" s="180" t="str">
        <f t="shared" si="161"/>
        <v/>
      </c>
      <c r="S287" s="13" t="str">
        <f>IF(A287="","",IF(R287="Refreshment Beverage",VLOOKUP(VALUE(Q287),Rates!G$15:L$19,2,0),VLOOKUP(VALUE(Q287),Rates!G$4:L$8,2,0)))</f>
        <v/>
      </c>
      <c r="T287" s="13" t="str">
        <f t="shared" si="162"/>
        <v/>
      </c>
      <c r="U287" s="181" t="str">
        <f t="shared" si="163"/>
        <v/>
      </c>
      <c r="V287" s="13" t="str">
        <f t="shared" si="164"/>
        <v/>
      </c>
      <c r="W287" s="13" t="str">
        <f t="shared" si="165"/>
        <v/>
      </c>
      <c r="X287" s="182" t="str">
        <f t="shared" si="166"/>
        <v/>
      </c>
      <c r="Y287" s="183" t="str">
        <f>IF(A:A="","",IF(R287="Refreshment Beverage",VLOOKUP(Q287,Rates!G$15:L$19,6,0)*W287,VLOOKUP(Q287,Rates!G$4:L$12,6,0)*W287))</f>
        <v/>
      </c>
      <c r="Z287" s="183" t="str">
        <f t="shared" si="167"/>
        <v/>
      </c>
      <c r="AA287" s="17">
        <f t="shared" si="155"/>
        <v>0</v>
      </c>
      <c r="AB287" s="177" t="str" cm="1">
        <f t="array" ref="AB287">IF(_xlfn.SINGLE(A:A)="","",IF(R287="Refreshment Beverage","",IF(AND(R287="Beer",Q287=0),SUM(LOOKUP(2,1/(Rates!$B$15:$B$18&lt;=W287)/(Rates!$C$15:$C$18&gt;=W287),Rates!$D$15:$D$18)*W287),VLOOKUP(VALUE(_xlfn.SINGLE(Q:Q)),Rates!A:B,2,0)*W287)))</f>
        <v/>
      </c>
      <c r="AC287" s="177" t="str" cm="1">
        <f t="array" ref="AC287">IF(_xlfn.SINGLE(A:A)="","",IF(R287="Refreshment Beverage","",IF(AND(R287="Beer",Q287=0),SUM(LOOKUP(2,1/(Rates!$B$15:$B$18&lt;=W287)/(Rates!$C$15:$C$18&gt;=W287),Rates!$E$15:$E$18)*W287),VLOOKUP(VALUE(_xlfn.SINGLE(Q:Q)),Rates!A:C,3,0)*W287)))</f>
        <v/>
      </c>
      <c r="AD287" s="168">
        <f>IFERROR(IF(OR(Q287=1,Q287=2,Q287=3,Q287=4),VLOOKUP(Q287,Rates!$A$31:$B$34,2,0)*W287,IF(V287=1,VLOOKUP(U287,'REB BEV MIN MKUP'!B:E,4,0),IF(V287&gt;1,VLOOKUP(VALUE(W287),'REB BEV MIN MKUP'!O:Q,3,0),0))),0)</f>
        <v>0</v>
      </c>
      <c r="AE287" s="177" t="str">
        <f t="shared" si="168"/>
        <v/>
      </c>
      <c r="AF287" s="13" t="str">
        <f t="shared" si="169"/>
        <v/>
      </c>
      <c r="AG287" s="177" t="str">
        <f t="shared" si="170"/>
        <v/>
      </c>
      <c r="AH287" s="184" t="str">
        <f t="shared" si="171"/>
        <v/>
      </c>
      <c r="AI287" s="184" t="str">
        <f>IF(AE:AE="","",IF(R287="Refreshment Beverage",AK287*(Rates!J$19/100),ROUND(SUM(AH287*(Rates!$J$8/100)),4)))</f>
        <v/>
      </c>
      <c r="AJ287" s="183" t="str">
        <f t="shared" si="172"/>
        <v/>
      </c>
      <c r="AK287" s="185" t="str">
        <f t="shared" si="173"/>
        <v/>
      </c>
      <c r="AL287" s="177" t="str">
        <f t="shared" si="174"/>
        <v/>
      </c>
      <c r="AM287" s="13" t="str">
        <f>IF(AS287="","",IF(R287="Refreshment Beverage",ROUND(AS287*Rates!K$19,4),ROUND(AO287*(VLOOKUP(VALUE(Q287),Rates!G$4:L$12,3,0)),4)))</f>
        <v/>
      </c>
      <c r="AN287" s="183" t="str">
        <f>IF(AS287="","",IF(R287="Refreshment Beverage",AS287*(Rates!J$19/100),MAX(AM287,AB287)))</f>
        <v/>
      </c>
      <c r="AO287" s="186" t="str">
        <f t="shared" si="175"/>
        <v/>
      </c>
      <c r="AP287" s="186" t="str">
        <f t="shared" si="176"/>
        <v/>
      </c>
      <c r="AQ287" s="186" t="str">
        <f>IF(AS287="","",IF(R287="Refreshment Beverage",ROUND(SUM(VLOOKUP(Q:Q,Rates!G$15:L$19,3,0)*(AS287-Y287-Z287-AA287)),4),ROUND(SUM(Rates!$K$8*AS287),4)))</f>
        <v/>
      </c>
      <c r="AR287" s="184" t="str">
        <f t="shared" si="177"/>
        <v/>
      </c>
      <c r="AS287" s="185" t="str">
        <f t="shared" si="178"/>
        <v/>
      </c>
      <c r="AT287" s="177" t="str">
        <f t="shared" si="179"/>
        <v/>
      </c>
      <c r="AU287" s="13" t="str">
        <f>IF(AX287="","",IF(R287="Refreshment Beverage",ROUND((BA287-Y287-Z287-AA287)*VLOOKUP(VALUE(Q287),Rates!G$15:L$19,3,0),4),ROUND(AW287*(VLOOKUP(VALUE(Q287),Rates!G:L,3,0)),4)))</f>
        <v/>
      </c>
      <c r="AV287" s="183" t="str">
        <f t="shared" si="180"/>
        <v/>
      </c>
      <c r="AW287" s="186" t="str">
        <f t="shared" si="181"/>
        <v/>
      </c>
      <c r="AX287" s="184" t="str">
        <f t="shared" si="182"/>
        <v/>
      </c>
      <c r="AY287" s="186" t="str">
        <f>IF(AX287="","",IF(R287="Refreshment Beverage",ROUND(SUM(AX287*Rates!K$19),4),ROUND(SUM(AX287*(Rates!J$8/100)),4)))</f>
        <v/>
      </c>
      <c r="AZ287" s="183" t="str">
        <f t="shared" si="183"/>
        <v/>
      </c>
      <c r="BA287" s="185" t="str">
        <f t="shared" si="184"/>
        <v/>
      </c>
      <c r="BD287" s="171"/>
      <c r="BE287" s="171"/>
      <c r="BF287" s="171"/>
      <c r="BG287" s="171"/>
    </row>
    <row r="288" spans="1:59" ht="15" customHeight="1" x14ac:dyDescent="0.3">
      <c r="A288" s="172"/>
      <c r="B288" s="172"/>
      <c r="C288" s="172"/>
      <c r="D288" s="173"/>
      <c r="E288" s="173"/>
      <c r="F288" s="173"/>
      <c r="G288" s="173"/>
      <c r="H288" s="173"/>
      <c r="I288" s="174"/>
      <c r="J288" s="175"/>
      <c r="K288" s="176" t="str">
        <f t="shared" si="156"/>
        <v/>
      </c>
      <c r="L288" s="177" t="str">
        <f t="shared" si="157"/>
        <v/>
      </c>
      <c r="M288" s="178" t="str">
        <f t="shared" si="158"/>
        <v/>
      </c>
      <c r="N288" s="44" t="str" cm="1">
        <f t="array" ref="N288">IFERROR(IF(_xlfn.SINGLE(A:A)="","",IF(R288="Beer",SUM(LOOKUP(2,1/(Rates!$B$3:$B$5&lt;=W288)/(Rates!$C$3:$C$5&gt;=W288),Rates!$D$3:$D$5)*(X288/100)*W288),IF(R288="Refreshment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44" t="str">
        <f t="shared" si="159"/>
        <v/>
      </c>
      <c r="P288" s="13"/>
      <c r="Q288" s="179" t="str">
        <f t="shared" si="160"/>
        <v/>
      </c>
      <c r="R288" s="180" t="str">
        <f t="shared" si="161"/>
        <v/>
      </c>
      <c r="S288" s="13" t="str">
        <f>IF(A288="","",IF(R288="Refreshment Beverage",VLOOKUP(VALUE(Q288),Rates!G$15:L$19,2,0),VLOOKUP(VALUE(Q288),Rates!G$4:L$8,2,0)))</f>
        <v/>
      </c>
      <c r="T288" s="13" t="str">
        <f t="shared" si="162"/>
        <v/>
      </c>
      <c r="U288" s="181" t="str">
        <f t="shared" si="163"/>
        <v/>
      </c>
      <c r="V288" s="13" t="str">
        <f t="shared" si="164"/>
        <v/>
      </c>
      <c r="W288" s="13" t="str">
        <f t="shared" si="165"/>
        <v/>
      </c>
      <c r="X288" s="182" t="str">
        <f t="shared" si="166"/>
        <v/>
      </c>
      <c r="Y288" s="183" t="str">
        <f>IF(A:A="","",IF(R288="Refreshment Beverage",VLOOKUP(Q288,Rates!G$15:L$19,6,0)*W288,VLOOKUP(Q288,Rates!G$4:L$12,6,0)*W288))</f>
        <v/>
      </c>
      <c r="Z288" s="183" t="str">
        <f t="shared" si="167"/>
        <v/>
      </c>
      <c r="AA288" s="17">
        <f t="shared" si="155"/>
        <v>0</v>
      </c>
      <c r="AB288" s="177" t="str" cm="1">
        <f t="array" ref="AB288">IF(_xlfn.SINGLE(A:A)="","",IF(R288="Refreshment Beverage","",IF(AND(R288="Beer",Q288=0),SUM(LOOKUP(2,1/(Rates!$B$15:$B$18&lt;=W288)/(Rates!$C$15:$C$18&gt;=W288),Rates!$D$15:$D$18)*W288),VLOOKUP(VALUE(_xlfn.SINGLE(Q:Q)),Rates!A:B,2,0)*W288)))</f>
        <v/>
      </c>
      <c r="AC288" s="177" t="str" cm="1">
        <f t="array" ref="AC288">IF(_xlfn.SINGLE(A:A)="","",IF(R288="Refreshment Beverage","",IF(AND(R288="Beer",Q288=0),SUM(LOOKUP(2,1/(Rates!$B$15:$B$18&lt;=W288)/(Rates!$C$15:$C$18&gt;=W288),Rates!$E$15:$E$18)*W288),VLOOKUP(VALUE(_xlfn.SINGLE(Q:Q)),Rates!A:C,3,0)*W288)))</f>
        <v/>
      </c>
      <c r="AD288" s="168">
        <f>IFERROR(IF(OR(Q288=1,Q288=2,Q288=3,Q288=4),VLOOKUP(Q288,Rates!$A$31:$B$34,2,0)*W288,IF(V288=1,VLOOKUP(U288,'REB BEV MIN MKUP'!B:E,4,0),IF(V288&gt;1,VLOOKUP(VALUE(W288),'REB BEV MIN MKUP'!O:Q,3,0),0))),0)</f>
        <v>0</v>
      </c>
      <c r="AE288" s="177" t="str">
        <f t="shared" si="168"/>
        <v/>
      </c>
      <c r="AF288" s="13" t="str">
        <f t="shared" si="169"/>
        <v/>
      </c>
      <c r="AG288" s="177" t="str">
        <f t="shared" si="170"/>
        <v/>
      </c>
      <c r="AH288" s="184" t="str">
        <f t="shared" si="171"/>
        <v/>
      </c>
      <c r="AI288" s="184" t="str">
        <f>IF(AE:AE="","",IF(R288="Refreshment Beverage",AK288*(Rates!J$19/100),ROUND(SUM(AH288*(Rates!$J$8/100)),4)))</f>
        <v/>
      </c>
      <c r="AJ288" s="183" t="str">
        <f t="shared" si="172"/>
        <v/>
      </c>
      <c r="AK288" s="185" t="str">
        <f t="shared" si="173"/>
        <v/>
      </c>
      <c r="AL288" s="177" t="str">
        <f t="shared" si="174"/>
        <v/>
      </c>
      <c r="AM288" s="13" t="str">
        <f>IF(AS288="","",IF(R288="Refreshment Beverage",ROUND(AS288*Rates!K$19,4),ROUND(AO288*(VLOOKUP(VALUE(Q288),Rates!G$4:L$12,3,0)),4)))</f>
        <v/>
      </c>
      <c r="AN288" s="183" t="str">
        <f>IF(AS288="","",IF(R288="Refreshment Beverage",AS288*(Rates!J$19/100),MAX(AM288,AB288)))</f>
        <v/>
      </c>
      <c r="AO288" s="186" t="str">
        <f t="shared" si="175"/>
        <v/>
      </c>
      <c r="AP288" s="186" t="str">
        <f t="shared" si="176"/>
        <v/>
      </c>
      <c r="AQ288" s="186" t="str">
        <f>IF(AS288="","",IF(R288="Refreshment Beverage",ROUND(SUM(VLOOKUP(Q:Q,Rates!G$15:L$19,3,0)*(AS288-Y288-Z288-AA288)),4),ROUND(SUM(Rates!$K$8*AS288),4)))</f>
        <v/>
      </c>
      <c r="AR288" s="184" t="str">
        <f t="shared" si="177"/>
        <v/>
      </c>
      <c r="AS288" s="185" t="str">
        <f t="shared" si="178"/>
        <v/>
      </c>
      <c r="AT288" s="177" t="str">
        <f t="shared" si="179"/>
        <v/>
      </c>
      <c r="AU288" s="13" t="str">
        <f>IF(AX288="","",IF(R288="Refreshment Beverage",ROUND((BA288-Y288-Z288-AA288)*VLOOKUP(VALUE(Q288),Rates!G$15:L$19,3,0),4),ROUND(AW288*(VLOOKUP(VALUE(Q288),Rates!G:L,3,0)),4)))</f>
        <v/>
      </c>
      <c r="AV288" s="183" t="str">
        <f t="shared" si="180"/>
        <v/>
      </c>
      <c r="AW288" s="186" t="str">
        <f t="shared" si="181"/>
        <v/>
      </c>
      <c r="AX288" s="184" t="str">
        <f t="shared" si="182"/>
        <v/>
      </c>
      <c r="AY288" s="186" t="str">
        <f>IF(AX288="","",IF(R288="Refreshment Beverage",ROUND(SUM(AX288*Rates!K$19),4),ROUND(SUM(AX288*(Rates!J$8/100)),4)))</f>
        <v/>
      </c>
      <c r="AZ288" s="183" t="str">
        <f t="shared" si="183"/>
        <v/>
      </c>
      <c r="BA288" s="185" t="str">
        <f t="shared" si="184"/>
        <v/>
      </c>
      <c r="BD288" s="171"/>
      <c r="BE288" s="171"/>
      <c r="BF288" s="171"/>
      <c r="BG288" s="171"/>
    </row>
    <row r="289" spans="1:59" ht="15" customHeight="1" x14ac:dyDescent="0.3">
      <c r="A289" s="172"/>
      <c r="B289" s="172"/>
      <c r="C289" s="172"/>
      <c r="D289" s="173"/>
      <c r="E289" s="173"/>
      <c r="F289" s="173"/>
      <c r="G289" s="173"/>
      <c r="H289" s="173"/>
      <c r="I289" s="174"/>
      <c r="J289" s="175"/>
      <c r="K289" s="176" t="str">
        <f t="shared" si="156"/>
        <v/>
      </c>
      <c r="L289" s="177" t="str">
        <f t="shared" si="157"/>
        <v/>
      </c>
      <c r="M289" s="178" t="str">
        <f t="shared" si="158"/>
        <v/>
      </c>
      <c r="N289" s="44" t="str" cm="1">
        <f t="array" ref="N289">IFERROR(IF(_xlfn.SINGLE(A:A)="","",IF(R289="Beer",SUM(LOOKUP(2,1/(Rates!$B$3:$B$5&lt;=W289)/(Rates!$C$3:$C$5&gt;=W289),Rates!$D$3:$D$5)*(X289/100)*W289),IF(R289="Refreshment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44" t="str">
        <f t="shared" si="159"/>
        <v/>
      </c>
      <c r="P289" s="13"/>
      <c r="Q289" s="179" t="str">
        <f t="shared" si="160"/>
        <v/>
      </c>
      <c r="R289" s="180" t="str">
        <f t="shared" si="161"/>
        <v/>
      </c>
      <c r="S289" s="13" t="str">
        <f>IF(A289="","",IF(R289="Refreshment Beverage",VLOOKUP(VALUE(Q289),Rates!G$15:L$19,2,0),VLOOKUP(VALUE(Q289),Rates!G$4:L$8,2,0)))</f>
        <v/>
      </c>
      <c r="T289" s="13" t="str">
        <f t="shared" si="162"/>
        <v/>
      </c>
      <c r="U289" s="181" t="str">
        <f t="shared" si="163"/>
        <v/>
      </c>
      <c r="V289" s="13" t="str">
        <f t="shared" si="164"/>
        <v/>
      </c>
      <c r="W289" s="13" t="str">
        <f t="shared" si="165"/>
        <v/>
      </c>
      <c r="X289" s="182" t="str">
        <f t="shared" si="166"/>
        <v/>
      </c>
      <c r="Y289" s="183" t="str">
        <f>IF(A:A="","",IF(R289="Refreshment Beverage",VLOOKUP(Q289,Rates!G$15:L$19,6,0)*W289,VLOOKUP(Q289,Rates!G$4:L$12,6,0)*W289))</f>
        <v/>
      </c>
      <c r="Z289" s="183" t="str">
        <f t="shared" si="167"/>
        <v/>
      </c>
      <c r="AA289" s="17">
        <f t="shared" si="155"/>
        <v>0</v>
      </c>
      <c r="AB289" s="177" t="str" cm="1">
        <f t="array" ref="AB289">IF(_xlfn.SINGLE(A:A)="","",IF(R289="Refreshment Beverage","",IF(AND(R289="Beer",Q289=0),SUM(LOOKUP(2,1/(Rates!$B$15:$B$18&lt;=W289)/(Rates!$C$15:$C$18&gt;=W289),Rates!$D$15:$D$18)*W289),VLOOKUP(VALUE(_xlfn.SINGLE(Q:Q)),Rates!A:B,2,0)*W289)))</f>
        <v/>
      </c>
      <c r="AC289" s="177" t="str" cm="1">
        <f t="array" ref="AC289">IF(_xlfn.SINGLE(A:A)="","",IF(R289="Refreshment Beverage","",IF(AND(R289="Beer",Q289=0),SUM(LOOKUP(2,1/(Rates!$B$15:$B$18&lt;=W289)/(Rates!$C$15:$C$18&gt;=W289),Rates!$E$15:$E$18)*W289),VLOOKUP(VALUE(_xlfn.SINGLE(Q:Q)),Rates!A:C,3,0)*W289)))</f>
        <v/>
      </c>
      <c r="AD289" s="168">
        <f>IFERROR(IF(OR(Q289=1,Q289=2,Q289=3,Q289=4),VLOOKUP(Q289,Rates!$A$31:$B$34,2,0)*W289,IF(V289=1,VLOOKUP(U289,'REB BEV MIN MKUP'!B:E,4,0),IF(V289&gt;1,VLOOKUP(VALUE(W289),'REB BEV MIN MKUP'!O:Q,3,0),0))),0)</f>
        <v>0</v>
      </c>
      <c r="AE289" s="177" t="str">
        <f t="shared" si="168"/>
        <v/>
      </c>
      <c r="AF289" s="13" t="str">
        <f t="shared" si="169"/>
        <v/>
      </c>
      <c r="AG289" s="177" t="str">
        <f t="shared" si="170"/>
        <v/>
      </c>
      <c r="AH289" s="184" t="str">
        <f t="shared" si="171"/>
        <v/>
      </c>
      <c r="AI289" s="184" t="str">
        <f>IF(AE:AE="","",IF(R289="Refreshment Beverage",AK289*(Rates!J$19/100),ROUND(SUM(AH289*(Rates!$J$8/100)),4)))</f>
        <v/>
      </c>
      <c r="AJ289" s="183" t="str">
        <f t="shared" si="172"/>
        <v/>
      </c>
      <c r="AK289" s="185" t="str">
        <f t="shared" si="173"/>
        <v/>
      </c>
      <c r="AL289" s="177" t="str">
        <f t="shared" si="174"/>
        <v/>
      </c>
      <c r="AM289" s="13" t="str">
        <f>IF(AS289="","",IF(R289="Refreshment Beverage",ROUND(AS289*Rates!K$19,4),ROUND(AO289*(VLOOKUP(VALUE(Q289),Rates!G$4:L$12,3,0)),4)))</f>
        <v/>
      </c>
      <c r="AN289" s="183" t="str">
        <f>IF(AS289="","",IF(R289="Refreshment Beverage",AS289*(Rates!J$19/100),MAX(AM289,AB289)))</f>
        <v/>
      </c>
      <c r="AO289" s="186" t="str">
        <f t="shared" si="175"/>
        <v/>
      </c>
      <c r="AP289" s="186" t="str">
        <f t="shared" si="176"/>
        <v/>
      </c>
      <c r="AQ289" s="186" t="str">
        <f>IF(AS289="","",IF(R289="Refreshment Beverage",ROUND(SUM(VLOOKUP(Q:Q,Rates!G$15:L$19,3,0)*(AS289-Y289-Z289-AA289)),4),ROUND(SUM(Rates!$K$8*AS289),4)))</f>
        <v/>
      </c>
      <c r="AR289" s="184" t="str">
        <f t="shared" si="177"/>
        <v/>
      </c>
      <c r="AS289" s="185" t="str">
        <f t="shared" si="178"/>
        <v/>
      </c>
      <c r="AT289" s="177" t="str">
        <f t="shared" si="179"/>
        <v/>
      </c>
      <c r="AU289" s="13" t="str">
        <f>IF(AX289="","",IF(R289="Refreshment Beverage",ROUND((BA289-Y289-Z289-AA289)*VLOOKUP(VALUE(Q289),Rates!G$15:L$19,3,0),4),ROUND(AW289*(VLOOKUP(VALUE(Q289),Rates!G:L,3,0)),4)))</f>
        <v/>
      </c>
      <c r="AV289" s="183" t="str">
        <f t="shared" si="180"/>
        <v/>
      </c>
      <c r="AW289" s="186" t="str">
        <f t="shared" si="181"/>
        <v/>
      </c>
      <c r="AX289" s="184" t="str">
        <f t="shared" si="182"/>
        <v/>
      </c>
      <c r="AY289" s="186" t="str">
        <f>IF(AX289="","",IF(R289="Refreshment Beverage",ROUND(SUM(AX289*Rates!K$19),4),ROUND(SUM(AX289*(Rates!J$8/100)),4)))</f>
        <v/>
      </c>
      <c r="AZ289" s="183" t="str">
        <f t="shared" si="183"/>
        <v/>
      </c>
      <c r="BA289" s="185" t="str">
        <f t="shared" si="184"/>
        <v/>
      </c>
      <c r="BD289" s="171"/>
      <c r="BE289" s="171"/>
      <c r="BF289" s="171"/>
      <c r="BG289" s="171"/>
    </row>
    <row r="290" spans="1:59" ht="15" customHeight="1" x14ac:dyDescent="0.3">
      <c r="A290" s="172"/>
      <c r="B290" s="172"/>
      <c r="C290" s="172"/>
      <c r="D290" s="173"/>
      <c r="E290" s="173"/>
      <c r="F290" s="173"/>
      <c r="G290" s="173"/>
      <c r="H290" s="173"/>
      <c r="I290" s="174"/>
      <c r="J290" s="175"/>
      <c r="K290" s="176" t="str">
        <f t="shared" si="156"/>
        <v/>
      </c>
      <c r="L290" s="177" t="str">
        <f t="shared" si="157"/>
        <v/>
      </c>
      <c r="M290" s="178" t="str">
        <f t="shared" si="158"/>
        <v/>
      </c>
      <c r="N290" s="44" t="str" cm="1">
        <f t="array" ref="N290">IFERROR(IF(_xlfn.SINGLE(A:A)="","",IF(R290="Beer",SUM(LOOKUP(2,1/(Rates!$B$3:$B$5&lt;=W290)/(Rates!$C$3:$C$5&gt;=W290),Rates!$D$3:$D$5)*(X290/100)*W290),IF(R290="Refreshment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44" t="str">
        <f t="shared" si="159"/>
        <v/>
      </c>
      <c r="P290" s="13"/>
      <c r="Q290" s="179" t="str">
        <f t="shared" si="160"/>
        <v/>
      </c>
      <c r="R290" s="180" t="str">
        <f t="shared" si="161"/>
        <v/>
      </c>
      <c r="S290" s="13" t="str">
        <f>IF(A290="","",IF(R290="Refreshment Beverage",VLOOKUP(VALUE(Q290),Rates!G$15:L$19,2,0),VLOOKUP(VALUE(Q290),Rates!G$4:L$8,2,0)))</f>
        <v/>
      </c>
      <c r="T290" s="13" t="str">
        <f t="shared" si="162"/>
        <v/>
      </c>
      <c r="U290" s="181" t="str">
        <f t="shared" si="163"/>
        <v/>
      </c>
      <c r="V290" s="13" t="str">
        <f t="shared" si="164"/>
        <v/>
      </c>
      <c r="W290" s="13" t="str">
        <f t="shared" si="165"/>
        <v/>
      </c>
      <c r="X290" s="182" t="str">
        <f t="shared" si="166"/>
        <v/>
      </c>
      <c r="Y290" s="183" t="str">
        <f>IF(A:A="","",IF(R290="Refreshment Beverage",VLOOKUP(Q290,Rates!G$15:L$19,6,0)*W290,VLOOKUP(Q290,Rates!G$4:L$12,6,0)*W290))</f>
        <v/>
      </c>
      <c r="Z290" s="183" t="str">
        <f t="shared" si="167"/>
        <v/>
      </c>
      <c r="AA290" s="17">
        <f t="shared" si="155"/>
        <v>0</v>
      </c>
      <c r="AB290" s="177" t="str" cm="1">
        <f t="array" ref="AB290">IF(_xlfn.SINGLE(A:A)="","",IF(R290="Refreshment Beverage","",IF(AND(R290="Beer",Q290=0),SUM(LOOKUP(2,1/(Rates!$B$15:$B$18&lt;=W290)/(Rates!$C$15:$C$18&gt;=W290),Rates!$D$15:$D$18)*W290),VLOOKUP(VALUE(_xlfn.SINGLE(Q:Q)),Rates!A:B,2,0)*W290)))</f>
        <v/>
      </c>
      <c r="AC290" s="177" t="str" cm="1">
        <f t="array" ref="AC290">IF(_xlfn.SINGLE(A:A)="","",IF(R290="Refreshment Beverage","",IF(AND(R290="Beer",Q290=0),SUM(LOOKUP(2,1/(Rates!$B$15:$B$18&lt;=W290)/(Rates!$C$15:$C$18&gt;=W290),Rates!$E$15:$E$18)*W290),VLOOKUP(VALUE(_xlfn.SINGLE(Q:Q)),Rates!A:C,3,0)*W290)))</f>
        <v/>
      </c>
      <c r="AD290" s="168">
        <f>IFERROR(IF(OR(Q290=1,Q290=2,Q290=3,Q290=4),VLOOKUP(Q290,Rates!$A$31:$B$34,2,0)*W290,IF(V290=1,VLOOKUP(U290,'REB BEV MIN MKUP'!B:E,4,0),IF(V290&gt;1,VLOOKUP(VALUE(W290),'REB BEV MIN MKUP'!O:Q,3,0),0))),0)</f>
        <v>0</v>
      </c>
      <c r="AE290" s="177" t="str">
        <f t="shared" si="168"/>
        <v/>
      </c>
      <c r="AF290" s="13" t="str">
        <f t="shared" si="169"/>
        <v/>
      </c>
      <c r="AG290" s="177" t="str">
        <f t="shared" si="170"/>
        <v/>
      </c>
      <c r="AH290" s="184" t="str">
        <f t="shared" si="171"/>
        <v/>
      </c>
      <c r="AI290" s="184" t="str">
        <f>IF(AE:AE="","",IF(R290="Refreshment Beverage",AK290*(Rates!J$19/100),ROUND(SUM(AH290*(Rates!$J$8/100)),4)))</f>
        <v/>
      </c>
      <c r="AJ290" s="183" t="str">
        <f t="shared" si="172"/>
        <v/>
      </c>
      <c r="AK290" s="185" t="str">
        <f t="shared" si="173"/>
        <v/>
      </c>
      <c r="AL290" s="177" t="str">
        <f t="shared" si="174"/>
        <v/>
      </c>
      <c r="AM290" s="13" t="str">
        <f>IF(AS290="","",IF(R290="Refreshment Beverage",ROUND(AS290*Rates!K$19,4),ROUND(AO290*(VLOOKUP(VALUE(Q290),Rates!G$4:L$12,3,0)),4)))</f>
        <v/>
      </c>
      <c r="AN290" s="183" t="str">
        <f>IF(AS290="","",IF(R290="Refreshment Beverage",AS290*(Rates!J$19/100),MAX(AM290,AB290)))</f>
        <v/>
      </c>
      <c r="AO290" s="186" t="str">
        <f t="shared" si="175"/>
        <v/>
      </c>
      <c r="AP290" s="186" t="str">
        <f t="shared" si="176"/>
        <v/>
      </c>
      <c r="AQ290" s="186" t="str">
        <f>IF(AS290="","",IF(R290="Refreshment Beverage",ROUND(SUM(VLOOKUP(Q:Q,Rates!G$15:L$19,3,0)*(AS290-Y290-Z290-AA290)),4),ROUND(SUM(Rates!$K$8*AS290),4)))</f>
        <v/>
      </c>
      <c r="AR290" s="184" t="str">
        <f t="shared" si="177"/>
        <v/>
      </c>
      <c r="AS290" s="185" t="str">
        <f t="shared" si="178"/>
        <v/>
      </c>
      <c r="AT290" s="177" t="str">
        <f t="shared" si="179"/>
        <v/>
      </c>
      <c r="AU290" s="13" t="str">
        <f>IF(AX290="","",IF(R290="Refreshment Beverage",ROUND((BA290-Y290-Z290-AA290)*VLOOKUP(VALUE(Q290),Rates!G$15:L$19,3,0),4),ROUND(AW290*(VLOOKUP(VALUE(Q290),Rates!G:L,3,0)),4)))</f>
        <v/>
      </c>
      <c r="AV290" s="183" t="str">
        <f t="shared" si="180"/>
        <v/>
      </c>
      <c r="AW290" s="186" t="str">
        <f t="shared" si="181"/>
        <v/>
      </c>
      <c r="AX290" s="184" t="str">
        <f t="shared" si="182"/>
        <v/>
      </c>
      <c r="AY290" s="186" t="str">
        <f>IF(AX290="","",IF(R290="Refreshment Beverage",ROUND(SUM(AX290*Rates!K$19),4),ROUND(SUM(AX290*(Rates!J$8/100)),4)))</f>
        <v/>
      </c>
      <c r="AZ290" s="183" t="str">
        <f t="shared" si="183"/>
        <v/>
      </c>
      <c r="BA290" s="185" t="str">
        <f t="shared" si="184"/>
        <v/>
      </c>
      <c r="BD290" s="171"/>
      <c r="BE290" s="171"/>
      <c r="BF290" s="171"/>
      <c r="BG290" s="171"/>
    </row>
    <row r="291" spans="1:59" ht="15" customHeight="1" x14ac:dyDescent="0.3">
      <c r="A291" s="172"/>
      <c r="B291" s="172"/>
      <c r="C291" s="172"/>
      <c r="D291" s="173"/>
      <c r="E291" s="173"/>
      <c r="F291" s="173"/>
      <c r="G291" s="173"/>
      <c r="H291" s="173"/>
      <c r="I291" s="174"/>
      <c r="J291" s="175"/>
      <c r="K291" s="176" t="str">
        <f t="shared" si="156"/>
        <v/>
      </c>
      <c r="L291" s="177" t="str">
        <f t="shared" si="157"/>
        <v/>
      </c>
      <c r="M291" s="178" t="str">
        <f t="shared" si="158"/>
        <v/>
      </c>
      <c r="N291" s="44" t="str" cm="1">
        <f t="array" ref="N291">IFERROR(IF(_xlfn.SINGLE(A:A)="","",IF(R291="Beer",SUM(LOOKUP(2,1/(Rates!$B$3:$B$5&lt;=W291)/(Rates!$C$3:$C$5&gt;=W291),Rates!$D$3:$D$5)*(X291/100)*W291),IF(R291="Refreshment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44" t="str">
        <f t="shared" si="159"/>
        <v/>
      </c>
      <c r="P291" s="13"/>
      <c r="Q291" s="179" t="str">
        <f t="shared" si="160"/>
        <v/>
      </c>
      <c r="R291" s="180" t="str">
        <f t="shared" si="161"/>
        <v/>
      </c>
      <c r="S291" s="13" t="str">
        <f>IF(A291="","",IF(R291="Refreshment Beverage",VLOOKUP(VALUE(Q291),Rates!G$15:L$19,2,0),VLOOKUP(VALUE(Q291),Rates!G$4:L$8,2,0)))</f>
        <v/>
      </c>
      <c r="T291" s="13" t="str">
        <f t="shared" si="162"/>
        <v/>
      </c>
      <c r="U291" s="181" t="str">
        <f t="shared" si="163"/>
        <v/>
      </c>
      <c r="V291" s="13" t="str">
        <f t="shared" si="164"/>
        <v/>
      </c>
      <c r="W291" s="13" t="str">
        <f t="shared" si="165"/>
        <v/>
      </c>
      <c r="X291" s="182" t="str">
        <f t="shared" si="166"/>
        <v/>
      </c>
      <c r="Y291" s="183" t="str">
        <f>IF(A:A="","",IF(R291="Refreshment Beverage",VLOOKUP(Q291,Rates!G$15:L$19,6,0)*W291,VLOOKUP(Q291,Rates!G$4:L$12,6,0)*W291))</f>
        <v/>
      </c>
      <c r="Z291" s="183" t="str">
        <f t="shared" si="167"/>
        <v/>
      </c>
      <c r="AA291" s="17">
        <f t="shared" si="155"/>
        <v>0</v>
      </c>
      <c r="AB291" s="177" t="str" cm="1">
        <f t="array" ref="AB291">IF(_xlfn.SINGLE(A:A)="","",IF(R291="Refreshment Beverage","",IF(AND(R291="Beer",Q291=0),SUM(LOOKUP(2,1/(Rates!$B$15:$B$18&lt;=W291)/(Rates!$C$15:$C$18&gt;=W291),Rates!$D$15:$D$18)*W291),VLOOKUP(VALUE(_xlfn.SINGLE(Q:Q)),Rates!A:B,2,0)*W291)))</f>
        <v/>
      </c>
      <c r="AC291" s="177" t="str" cm="1">
        <f t="array" ref="AC291">IF(_xlfn.SINGLE(A:A)="","",IF(R291="Refreshment Beverage","",IF(AND(R291="Beer",Q291=0),SUM(LOOKUP(2,1/(Rates!$B$15:$B$18&lt;=W291)/(Rates!$C$15:$C$18&gt;=W291),Rates!$E$15:$E$18)*W291),VLOOKUP(VALUE(_xlfn.SINGLE(Q:Q)),Rates!A:C,3,0)*W291)))</f>
        <v/>
      </c>
      <c r="AD291" s="168">
        <f>IFERROR(IF(OR(Q291=1,Q291=2,Q291=3,Q291=4),VLOOKUP(Q291,Rates!$A$31:$B$34,2,0)*W291,IF(V291=1,VLOOKUP(U291,'REB BEV MIN MKUP'!B:E,4,0),IF(V291&gt;1,VLOOKUP(VALUE(W291),'REB BEV MIN MKUP'!O:Q,3,0),0))),0)</f>
        <v>0</v>
      </c>
      <c r="AE291" s="177" t="str">
        <f t="shared" si="168"/>
        <v/>
      </c>
      <c r="AF291" s="13" t="str">
        <f t="shared" si="169"/>
        <v/>
      </c>
      <c r="AG291" s="177" t="str">
        <f t="shared" si="170"/>
        <v/>
      </c>
      <c r="AH291" s="184" t="str">
        <f t="shared" si="171"/>
        <v/>
      </c>
      <c r="AI291" s="184" t="str">
        <f>IF(AE:AE="","",IF(R291="Refreshment Beverage",AK291*(Rates!J$19/100),ROUND(SUM(AH291*(Rates!$J$8/100)),4)))</f>
        <v/>
      </c>
      <c r="AJ291" s="183" t="str">
        <f t="shared" si="172"/>
        <v/>
      </c>
      <c r="AK291" s="185" t="str">
        <f t="shared" si="173"/>
        <v/>
      </c>
      <c r="AL291" s="177" t="str">
        <f t="shared" si="174"/>
        <v/>
      </c>
      <c r="AM291" s="13" t="str">
        <f>IF(AS291="","",IF(R291="Refreshment Beverage",ROUND(AS291*Rates!K$19,4),ROUND(AO291*(VLOOKUP(VALUE(Q291),Rates!G$4:L$12,3,0)),4)))</f>
        <v/>
      </c>
      <c r="AN291" s="183" t="str">
        <f>IF(AS291="","",IF(R291="Refreshment Beverage",AS291*(Rates!J$19/100),MAX(AM291,AB291)))</f>
        <v/>
      </c>
      <c r="AO291" s="186" t="str">
        <f t="shared" si="175"/>
        <v/>
      </c>
      <c r="AP291" s="186" t="str">
        <f t="shared" si="176"/>
        <v/>
      </c>
      <c r="AQ291" s="186" t="str">
        <f>IF(AS291="","",IF(R291="Refreshment Beverage",ROUND(SUM(VLOOKUP(Q:Q,Rates!G$15:L$19,3,0)*(AS291-Y291-Z291-AA291)),4),ROUND(SUM(Rates!$K$8*AS291),4)))</f>
        <v/>
      </c>
      <c r="AR291" s="184" t="str">
        <f t="shared" si="177"/>
        <v/>
      </c>
      <c r="AS291" s="185" t="str">
        <f t="shared" si="178"/>
        <v/>
      </c>
      <c r="AT291" s="177" t="str">
        <f t="shared" si="179"/>
        <v/>
      </c>
      <c r="AU291" s="13" t="str">
        <f>IF(AX291="","",IF(R291="Refreshment Beverage",ROUND((BA291-Y291-Z291-AA291)*VLOOKUP(VALUE(Q291),Rates!G$15:L$19,3,0),4),ROUND(AW291*(VLOOKUP(VALUE(Q291),Rates!G:L,3,0)),4)))</f>
        <v/>
      </c>
      <c r="AV291" s="183" t="str">
        <f t="shared" si="180"/>
        <v/>
      </c>
      <c r="AW291" s="186" t="str">
        <f t="shared" si="181"/>
        <v/>
      </c>
      <c r="AX291" s="184" t="str">
        <f t="shared" si="182"/>
        <v/>
      </c>
      <c r="AY291" s="186" t="str">
        <f>IF(AX291="","",IF(R291="Refreshment Beverage",ROUND(SUM(AX291*Rates!K$19),4),ROUND(SUM(AX291*(Rates!J$8/100)),4)))</f>
        <v/>
      </c>
      <c r="AZ291" s="183" t="str">
        <f t="shared" si="183"/>
        <v/>
      </c>
      <c r="BA291" s="185" t="str">
        <f t="shared" si="184"/>
        <v/>
      </c>
      <c r="BD291" s="171"/>
      <c r="BE291" s="171"/>
      <c r="BF291" s="171"/>
      <c r="BG291" s="171"/>
    </row>
    <row r="292" spans="1:59" ht="15" customHeight="1" x14ac:dyDescent="0.3">
      <c r="A292" s="172"/>
      <c r="B292" s="172"/>
      <c r="C292" s="172"/>
      <c r="D292" s="173"/>
      <c r="E292" s="173"/>
      <c r="F292" s="173"/>
      <c r="G292" s="173"/>
      <c r="H292" s="173"/>
      <c r="I292" s="174"/>
      <c r="J292" s="175"/>
      <c r="K292" s="176" t="str">
        <f t="shared" si="156"/>
        <v/>
      </c>
      <c r="L292" s="177" t="str">
        <f t="shared" si="157"/>
        <v/>
      </c>
      <c r="M292" s="178" t="str">
        <f t="shared" si="158"/>
        <v/>
      </c>
      <c r="N292" s="44" t="str" cm="1">
        <f t="array" ref="N292">IFERROR(IF(_xlfn.SINGLE(A:A)="","",IF(R292="Beer",SUM(LOOKUP(2,1/(Rates!$B$3:$B$5&lt;=W292)/(Rates!$C$3:$C$5&gt;=W292),Rates!$D$3:$D$5)*(X292/100)*W292),IF(R292="Refreshment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44" t="str">
        <f t="shared" si="159"/>
        <v/>
      </c>
      <c r="P292" s="13"/>
      <c r="Q292" s="179" t="str">
        <f t="shared" si="160"/>
        <v/>
      </c>
      <c r="R292" s="180" t="str">
        <f t="shared" si="161"/>
        <v/>
      </c>
      <c r="S292" s="13" t="str">
        <f>IF(A292="","",IF(R292="Refreshment Beverage",VLOOKUP(VALUE(Q292),Rates!G$15:L$19,2,0),VLOOKUP(VALUE(Q292),Rates!G$4:L$8,2,0)))</f>
        <v/>
      </c>
      <c r="T292" s="13" t="str">
        <f t="shared" si="162"/>
        <v/>
      </c>
      <c r="U292" s="181" t="str">
        <f t="shared" si="163"/>
        <v/>
      </c>
      <c r="V292" s="13" t="str">
        <f t="shared" si="164"/>
        <v/>
      </c>
      <c r="W292" s="13" t="str">
        <f t="shared" si="165"/>
        <v/>
      </c>
      <c r="X292" s="182" t="str">
        <f t="shared" si="166"/>
        <v/>
      </c>
      <c r="Y292" s="183" t="str">
        <f>IF(A:A="","",IF(R292="Refreshment Beverage",VLOOKUP(Q292,Rates!G$15:L$19,6,0)*W292,VLOOKUP(Q292,Rates!G$4:L$12,6,0)*W292))</f>
        <v/>
      </c>
      <c r="Z292" s="183" t="str">
        <f t="shared" si="167"/>
        <v/>
      </c>
      <c r="AA292" s="17">
        <f t="shared" si="155"/>
        <v>0</v>
      </c>
      <c r="AB292" s="177" t="str" cm="1">
        <f t="array" ref="AB292">IF(_xlfn.SINGLE(A:A)="","",IF(R292="Refreshment Beverage","",IF(AND(R292="Beer",Q292=0),SUM(LOOKUP(2,1/(Rates!$B$15:$B$18&lt;=W292)/(Rates!$C$15:$C$18&gt;=W292),Rates!$D$15:$D$18)*W292),VLOOKUP(VALUE(_xlfn.SINGLE(Q:Q)),Rates!A:B,2,0)*W292)))</f>
        <v/>
      </c>
      <c r="AC292" s="177" t="str" cm="1">
        <f t="array" ref="AC292">IF(_xlfn.SINGLE(A:A)="","",IF(R292="Refreshment Beverage","",IF(AND(R292="Beer",Q292=0),SUM(LOOKUP(2,1/(Rates!$B$15:$B$18&lt;=W292)/(Rates!$C$15:$C$18&gt;=W292),Rates!$E$15:$E$18)*W292),VLOOKUP(VALUE(_xlfn.SINGLE(Q:Q)),Rates!A:C,3,0)*W292)))</f>
        <v/>
      </c>
      <c r="AD292" s="168">
        <f>IFERROR(IF(OR(Q292=1,Q292=2,Q292=3,Q292=4),VLOOKUP(Q292,Rates!$A$31:$B$34,2,0)*W292,IF(V292=1,VLOOKUP(U292,'REB BEV MIN MKUP'!B:E,4,0),IF(V292&gt;1,VLOOKUP(VALUE(W292),'REB BEV MIN MKUP'!O:Q,3,0),0))),0)</f>
        <v>0</v>
      </c>
      <c r="AE292" s="177" t="str">
        <f t="shared" si="168"/>
        <v/>
      </c>
      <c r="AF292" s="13" t="str">
        <f t="shared" si="169"/>
        <v/>
      </c>
      <c r="AG292" s="177" t="str">
        <f t="shared" si="170"/>
        <v/>
      </c>
      <c r="AH292" s="184" t="str">
        <f t="shared" si="171"/>
        <v/>
      </c>
      <c r="AI292" s="184" t="str">
        <f>IF(AE:AE="","",IF(R292="Refreshment Beverage",AK292*(Rates!J$19/100),ROUND(SUM(AH292*(Rates!$J$8/100)),4)))</f>
        <v/>
      </c>
      <c r="AJ292" s="183" t="str">
        <f t="shared" si="172"/>
        <v/>
      </c>
      <c r="AK292" s="185" t="str">
        <f t="shared" si="173"/>
        <v/>
      </c>
      <c r="AL292" s="177" t="str">
        <f t="shared" si="174"/>
        <v/>
      </c>
      <c r="AM292" s="13" t="str">
        <f>IF(AS292="","",IF(R292="Refreshment Beverage",ROUND(AS292*Rates!K$19,4),ROUND(AO292*(VLOOKUP(VALUE(Q292),Rates!G$4:L$12,3,0)),4)))</f>
        <v/>
      </c>
      <c r="AN292" s="183" t="str">
        <f>IF(AS292="","",IF(R292="Refreshment Beverage",AS292*(Rates!J$19/100),MAX(AM292,AB292)))</f>
        <v/>
      </c>
      <c r="AO292" s="186" t="str">
        <f t="shared" si="175"/>
        <v/>
      </c>
      <c r="AP292" s="186" t="str">
        <f t="shared" si="176"/>
        <v/>
      </c>
      <c r="AQ292" s="186" t="str">
        <f>IF(AS292="","",IF(R292="Refreshment Beverage",ROUND(SUM(VLOOKUP(Q:Q,Rates!G$15:L$19,3,0)*(AS292-Y292-Z292-AA292)),4),ROUND(SUM(Rates!$K$8*AS292),4)))</f>
        <v/>
      </c>
      <c r="AR292" s="184" t="str">
        <f t="shared" si="177"/>
        <v/>
      </c>
      <c r="AS292" s="185" t="str">
        <f t="shared" si="178"/>
        <v/>
      </c>
      <c r="AT292" s="177" t="str">
        <f t="shared" si="179"/>
        <v/>
      </c>
      <c r="AU292" s="13" t="str">
        <f>IF(AX292="","",IF(R292="Refreshment Beverage",ROUND((BA292-Y292-Z292-AA292)*VLOOKUP(VALUE(Q292),Rates!G$15:L$19,3,0),4),ROUND(AW292*(VLOOKUP(VALUE(Q292),Rates!G:L,3,0)),4)))</f>
        <v/>
      </c>
      <c r="AV292" s="183" t="str">
        <f t="shared" si="180"/>
        <v/>
      </c>
      <c r="AW292" s="186" t="str">
        <f t="shared" si="181"/>
        <v/>
      </c>
      <c r="AX292" s="184" t="str">
        <f t="shared" si="182"/>
        <v/>
      </c>
      <c r="AY292" s="186" t="str">
        <f>IF(AX292="","",IF(R292="Refreshment Beverage",ROUND(SUM(AX292*Rates!K$19),4),ROUND(SUM(AX292*(Rates!J$8/100)),4)))</f>
        <v/>
      </c>
      <c r="AZ292" s="183" t="str">
        <f t="shared" si="183"/>
        <v/>
      </c>
      <c r="BA292" s="185" t="str">
        <f t="shared" si="184"/>
        <v/>
      </c>
      <c r="BD292" s="171"/>
      <c r="BE292" s="171"/>
      <c r="BF292" s="171"/>
      <c r="BG292" s="171"/>
    </row>
    <row r="293" spans="1:59" ht="15" customHeight="1" x14ac:dyDescent="0.3">
      <c r="A293" s="172"/>
      <c r="B293" s="172"/>
      <c r="C293" s="172"/>
      <c r="D293" s="173"/>
      <c r="E293" s="173"/>
      <c r="F293" s="173"/>
      <c r="G293" s="173"/>
      <c r="H293" s="173"/>
      <c r="I293" s="174"/>
      <c r="J293" s="175"/>
      <c r="K293" s="176" t="str">
        <f t="shared" si="156"/>
        <v/>
      </c>
      <c r="L293" s="177" t="str">
        <f t="shared" si="157"/>
        <v/>
      </c>
      <c r="M293" s="178" t="str">
        <f t="shared" si="158"/>
        <v/>
      </c>
      <c r="N293" s="44" t="str" cm="1">
        <f t="array" ref="N293">IFERROR(IF(_xlfn.SINGLE(A:A)="","",IF(R293="Beer",SUM(LOOKUP(2,1/(Rates!$B$3:$B$5&lt;=W293)/(Rates!$C$3:$C$5&gt;=W293),Rates!$D$3:$D$5)*(X293/100)*W293),IF(R293="Refreshment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44" t="str">
        <f t="shared" si="159"/>
        <v/>
      </c>
      <c r="P293" s="13"/>
      <c r="Q293" s="179" t="str">
        <f t="shared" si="160"/>
        <v/>
      </c>
      <c r="R293" s="180" t="str">
        <f t="shared" si="161"/>
        <v/>
      </c>
      <c r="S293" s="13" t="str">
        <f>IF(A293="","",IF(R293="Refreshment Beverage",VLOOKUP(VALUE(Q293),Rates!G$15:L$19,2,0),VLOOKUP(VALUE(Q293),Rates!G$4:L$8,2,0)))</f>
        <v/>
      </c>
      <c r="T293" s="13" t="str">
        <f t="shared" si="162"/>
        <v/>
      </c>
      <c r="U293" s="181" t="str">
        <f t="shared" si="163"/>
        <v/>
      </c>
      <c r="V293" s="13" t="str">
        <f t="shared" si="164"/>
        <v/>
      </c>
      <c r="W293" s="13" t="str">
        <f t="shared" si="165"/>
        <v/>
      </c>
      <c r="X293" s="182" t="str">
        <f t="shared" si="166"/>
        <v/>
      </c>
      <c r="Y293" s="183" t="str">
        <f>IF(A:A="","",IF(R293="Refreshment Beverage",VLOOKUP(Q293,Rates!G$15:L$19,6,0)*W293,VLOOKUP(Q293,Rates!G$4:L$12,6,0)*W293))</f>
        <v/>
      </c>
      <c r="Z293" s="183" t="str">
        <f t="shared" si="167"/>
        <v/>
      </c>
      <c r="AA293" s="17">
        <f t="shared" si="155"/>
        <v>0</v>
      </c>
      <c r="AB293" s="177" t="str" cm="1">
        <f t="array" ref="AB293">IF(_xlfn.SINGLE(A:A)="","",IF(R293="Refreshment Beverage","",IF(AND(R293="Beer",Q293=0),SUM(LOOKUP(2,1/(Rates!$B$15:$B$18&lt;=W293)/(Rates!$C$15:$C$18&gt;=W293),Rates!$D$15:$D$18)*W293),VLOOKUP(VALUE(_xlfn.SINGLE(Q:Q)),Rates!A:B,2,0)*W293)))</f>
        <v/>
      </c>
      <c r="AC293" s="177" t="str" cm="1">
        <f t="array" ref="AC293">IF(_xlfn.SINGLE(A:A)="","",IF(R293="Refreshment Beverage","",IF(AND(R293="Beer",Q293=0),SUM(LOOKUP(2,1/(Rates!$B$15:$B$18&lt;=W293)/(Rates!$C$15:$C$18&gt;=W293),Rates!$E$15:$E$18)*W293),VLOOKUP(VALUE(_xlfn.SINGLE(Q:Q)),Rates!A:C,3,0)*W293)))</f>
        <v/>
      </c>
      <c r="AD293" s="168">
        <f>IFERROR(IF(OR(Q293=1,Q293=2,Q293=3,Q293=4),VLOOKUP(Q293,Rates!$A$31:$B$34,2,0)*W293,IF(V293=1,VLOOKUP(U293,'REB BEV MIN MKUP'!B:E,4,0),IF(V293&gt;1,VLOOKUP(VALUE(W293),'REB BEV MIN MKUP'!O:Q,3,0),0))),0)</f>
        <v>0</v>
      </c>
      <c r="AE293" s="177" t="str">
        <f t="shared" si="168"/>
        <v/>
      </c>
      <c r="AF293" s="13" t="str">
        <f t="shared" si="169"/>
        <v/>
      </c>
      <c r="AG293" s="177" t="str">
        <f t="shared" si="170"/>
        <v/>
      </c>
      <c r="AH293" s="184" t="str">
        <f t="shared" si="171"/>
        <v/>
      </c>
      <c r="AI293" s="184" t="str">
        <f>IF(AE:AE="","",IF(R293="Refreshment Beverage",AK293*(Rates!J$19/100),ROUND(SUM(AH293*(Rates!$J$8/100)),4)))</f>
        <v/>
      </c>
      <c r="AJ293" s="183" t="str">
        <f t="shared" si="172"/>
        <v/>
      </c>
      <c r="AK293" s="185" t="str">
        <f t="shared" si="173"/>
        <v/>
      </c>
      <c r="AL293" s="177" t="str">
        <f t="shared" si="174"/>
        <v/>
      </c>
      <c r="AM293" s="13" t="str">
        <f>IF(AS293="","",IF(R293="Refreshment Beverage",ROUND(AS293*Rates!K$19,4),ROUND(AO293*(VLOOKUP(VALUE(Q293),Rates!G$4:L$12,3,0)),4)))</f>
        <v/>
      </c>
      <c r="AN293" s="183" t="str">
        <f>IF(AS293="","",IF(R293="Refreshment Beverage",AS293*(Rates!J$19/100),MAX(AM293,AB293)))</f>
        <v/>
      </c>
      <c r="AO293" s="186" t="str">
        <f t="shared" si="175"/>
        <v/>
      </c>
      <c r="AP293" s="186" t="str">
        <f t="shared" si="176"/>
        <v/>
      </c>
      <c r="AQ293" s="186" t="str">
        <f>IF(AS293="","",IF(R293="Refreshment Beverage",ROUND(SUM(VLOOKUP(Q:Q,Rates!G$15:L$19,3,0)*(AS293-Y293-Z293-AA293)),4),ROUND(SUM(Rates!$K$8*AS293),4)))</f>
        <v/>
      </c>
      <c r="AR293" s="184" t="str">
        <f t="shared" si="177"/>
        <v/>
      </c>
      <c r="AS293" s="185" t="str">
        <f t="shared" si="178"/>
        <v/>
      </c>
      <c r="AT293" s="177" t="str">
        <f t="shared" si="179"/>
        <v/>
      </c>
      <c r="AU293" s="13" t="str">
        <f>IF(AX293="","",IF(R293="Refreshment Beverage",ROUND((BA293-Y293-Z293-AA293)*VLOOKUP(VALUE(Q293),Rates!G$15:L$19,3,0),4),ROUND(AW293*(VLOOKUP(VALUE(Q293),Rates!G:L,3,0)),4)))</f>
        <v/>
      </c>
      <c r="AV293" s="183" t="str">
        <f t="shared" si="180"/>
        <v/>
      </c>
      <c r="AW293" s="186" t="str">
        <f t="shared" si="181"/>
        <v/>
      </c>
      <c r="AX293" s="184" t="str">
        <f t="shared" si="182"/>
        <v/>
      </c>
      <c r="AY293" s="186" t="str">
        <f>IF(AX293="","",IF(R293="Refreshment Beverage",ROUND(SUM(AX293*Rates!K$19),4),ROUND(SUM(AX293*(Rates!J$8/100)),4)))</f>
        <v/>
      </c>
      <c r="AZ293" s="183" t="str">
        <f t="shared" si="183"/>
        <v/>
      </c>
      <c r="BA293" s="185" t="str">
        <f t="shared" si="184"/>
        <v/>
      </c>
      <c r="BD293" s="171"/>
      <c r="BE293" s="171"/>
      <c r="BF293" s="171"/>
      <c r="BG293" s="171"/>
    </row>
    <row r="294" spans="1:59" ht="15" customHeight="1" x14ac:dyDescent="0.3">
      <c r="A294" s="172"/>
      <c r="B294" s="172"/>
      <c r="C294" s="172"/>
      <c r="D294" s="173"/>
      <c r="E294" s="173"/>
      <c r="F294" s="173"/>
      <c r="G294" s="173"/>
      <c r="H294" s="173"/>
      <c r="I294" s="174"/>
      <c r="J294" s="175"/>
      <c r="K294" s="176" t="str">
        <f t="shared" si="156"/>
        <v/>
      </c>
      <c r="L294" s="177" t="str">
        <f t="shared" si="157"/>
        <v/>
      </c>
      <c r="M294" s="178" t="str">
        <f t="shared" si="158"/>
        <v/>
      </c>
      <c r="N294" s="44" t="str" cm="1">
        <f t="array" ref="N294">IFERROR(IF(_xlfn.SINGLE(A:A)="","",IF(R294="Beer",SUM(LOOKUP(2,1/(Rates!$B$3:$B$5&lt;=W294)/(Rates!$C$3:$C$5&gt;=W294),Rates!$D$3:$D$5)*(X294/100)*W294),IF(R294="Refreshment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44" t="str">
        <f t="shared" si="159"/>
        <v/>
      </c>
      <c r="P294" s="13"/>
      <c r="Q294" s="179" t="str">
        <f t="shared" si="160"/>
        <v/>
      </c>
      <c r="R294" s="180" t="str">
        <f t="shared" si="161"/>
        <v/>
      </c>
      <c r="S294" s="13" t="str">
        <f>IF(A294="","",IF(R294="Refreshment Beverage",VLOOKUP(VALUE(Q294),Rates!G$15:L$19,2,0),VLOOKUP(VALUE(Q294),Rates!G$4:L$8,2,0)))</f>
        <v/>
      </c>
      <c r="T294" s="13" t="str">
        <f t="shared" si="162"/>
        <v/>
      </c>
      <c r="U294" s="181" t="str">
        <f t="shared" si="163"/>
        <v/>
      </c>
      <c r="V294" s="13" t="str">
        <f t="shared" si="164"/>
        <v/>
      </c>
      <c r="W294" s="13" t="str">
        <f t="shared" si="165"/>
        <v/>
      </c>
      <c r="X294" s="182" t="str">
        <f t="shared" si="166"/>
        <v/>
      </c>
      <c r="Y294" s="183" t="str">
        <f>IF(A:A="","",IF(R294="Refreshment Beverage",VLOOKUP(Q294,Rates!G$15:L$19,6,0)*W294,VLOOKUP(Q294,Rates!G$4:L$12,6,0)*W294))</f>
        <v/>
      </c>
      <c r="Z294" s="183" t="str">
        <f t="shared" si="167"/>
        <v/>
      </c>
      <c r="AA294" s="17">
        <f t="shared" si="155"/>
        <v>0</v>
      </c>
      <c r="AB294" s="177" t="str" cm="1">
        <f t="array" ref="AB294">IF(_xlfn.SINGLE(A:A)="","",IF(R294="Refreshment Beverage","",IF(AND(R294="Beer",Q294=0),SUM(LOOKUP(2,1/(Rates!$B$15:$B$18&lt;=W294)/(Rates!$C$15:$C$18&gt;=W294),Rates!$D$15:$D$18)*W294),VLOOKUP(VALUE(_xlfn.SINGLE(Q:Q)),Rates!A:B,2,0)*W294)))</f>
        <v/>
      </c>
      <c r="AC294" s="177" t="str" cm="1">
        <f t="array" ref="AC294">IF(_xlfn.SINGLE(A:A)="","",IF(R294="Refreshment Beverage","",IF(AND(R294="Beer",Q294=0),SUM(LOOKUP(2,1/(Rates!$B$15:$B$18&lt;=W294)/(Rates!$C$15:$C$18&gt;=W294),Rates!$E$15:$E$18)*W294),VLOOKUP(VALUE(_xlfn.SINGLE(Q:Q)),Rates!A:C,3,0)*W294)))</f>
        <v/>
      </c>
      <c r="AD294" s="168">
        <f>IFERROR(IF(OR(Q294=1,Q294=2,Q294=3,Q294=4),VLOOKUP(Q294,Rates!$A$31:$B$34,2,0)*W294,IF(V294=1,VLOOKUP(U294,'REB BEV MIN MKUP'!B:E,4,0),IF(V294&gt;1,VLOOKUP(VALUE(W294),'REB BEV MIN MKUP'!O:Q,3,0),0))),0)</f>
        <v>0</v>
      </c>
      <c r="AE294" s="177" t="str">
        <f t="shared" si="168"/>
        <v/>
      </c>
      <c r="AF294" s="13" t="str">
        <f t="shared" si="169"/>
        <v/>
      </c>
      <c r="AG294" s="177" t="str">
        <f t="shared" si="170"/>
        <v/>
      </c>
      <c r="AH294" s="184" t="str">
        <f t="shared" si="171"/>
        <v/>
      </c>
      <c r="AI294" s="184" t="str">
        <f>IF(AE:AE="","",IF(R294="Refreshment Beverage",AK294*(Rates!J$19/100),ROUND(SUM(AH294*(Rates!$J$8/100)),4)))</f>
        <v/>
      </c>
      <c r="AJ294" s="183" t="str">
        <f t="shared" si="172"/>
        <v/>
      </c>
      <c r="AK294" s="185" t="str">
        <f t="shared" si="173"/>
        <v/>
      </c>
      <c r="AL294" s="177" t="str">
        <f t="shared" si="174"/>
        <v/>
      </c>
      <c r="AM294" s="13" t="str">
        <f>IF(AS294="","",IF(R294="Refreshment Beverage",ROUND(AS294*Rates!K$19,4),ROUND(AO294*(VLOOKUP(VALUE(Q294),Rates!G$4:L$12,3,0)),4)))</f>
        <v/>
      </c>
      <c r="AN294" s="183" t="str">
        <f>IF(AS294="","",IF(R294="Refreshment Beverage",AS294*(Rates!J$19/100),MAX(AM294,AB294)))</f>
        <v/>
      </c>
      <c r="AO294" s="186" t="str">
        <f t="shared" si="175"/>
        <v/>
      </c>
      <c r="AP294" s="186" t="str">
        <f t="shared" si="176"/>
        <v/>
      </c>
      <c r="AQ294" s="186" t="str">
        <f>IF(AS294="","",IF(R294="Refreshment Beverage",ROUND(SUM(VLOOKUP(Q:Q,Rates!G$15:L$19,3,0)*(AS294-Y294-Z294-AA294)),4),ROUND(SUM(Rates!$K$8*AS294),4)))</f>
        <v/>
      </c>
      <c r="AR294" s="184" t="str">
        <f t="shared" si="177"/>
        <v/>
      </c>
      <c r="AS294" s="185" t="str">
        <f t="shared" si="178"/>
        <v/>
      </c>
      <c r="AT294" s="177" t="str">
        <f t="shared" si="179"/>
        <v/>
      </c>
      <c r="AU294" s="13" t="str">
        <f>IF(AX294="","",IF(R294="Refreshment Beverage",ROUND((BA294-Y294-Z294-AA294)*VLOOKUP(VALUE(Q294),Rates!G$15:L$19,3,0),4),ROUND(AW294*(VLOOKUP(VALUE(Q294),Rates!G:L,3,0)),4)))</f>
        <v/>
      </c>
      <c r="AV294" s="183" t="str">
        <f t="shared" si="180"/>
        <v/>
      </c>
      <c r="AW294" s="186" t="str">
        <f t="shared" si="181"/>
        <v/>
      </c>
      <c r="AX294" s="184" t="str">
        <f t="shared" si="182"/>
        <v/>
      </c>
      <c r="AY294" s="186" t="str">
        <f>IF(AX294="","",IF(R294="Refreshment Beverage",ROUND(SUM(AX294*Rates!K$19),4),ROUND(SUM(AX294*(Rates!J$8/100)),4)))</f>
        <v/>
      </c>
      <c r="AZ294" s="183" t="str">
        <f t="shared" si="183"/>
        <v/>
      </c>
      <c r="BA294" s="185" t="str">
        <f t="shared" si="184"/>
        <v/>
      </c>
      <c r="BD294" s="171"/>
      <c r="BE294" s="171"/>
      <c r="BF294" s="171"/>
      <c r="BG294" s="171"/>
    </row>
    <row r="295" spans="1:59" ht="15" customHeight="1" x14ac:dyDescent="0.3">
      <c r="A295" s="172"/>
      <c r="B295" s="172"/>
      <c r="C295" s="172"/>
      <c r="D295" s="173"/>
      <c r="E295" s="173"/>
      <c r="F295" s="173"/>
      <c r="G295" s="173"/>
      <c r="H295" s="173"/>
      <c r="I295" s="174"/>
      <c r="J295" s="175"/>
      <c r="K295" s="176" t="str">
        <f t="shared" si="156"/>
        <v/>
      </c>
      <c r="L295" s="177" t="str">
        <f t="shared" si="157"/>
        <v/>
      </c>
      <c r="M295" s="178" t="str">
        <f t="shared" si="158"/>
        <v/>
      </c>
      <c r="N295" s="44" t="str" cm="1">
        <f t="array" ref="N295">IFERROR(IF(_xlfn.SINGLE(A:A)="","",IF(R295="Beer",SUM(LOOKUP(2,1/(Rates!$B$3:$B$5&lt;=W295)/(Rates!$C$3:$C$5&gt;=W295),Rates!$D$3:$D$5)*(X295/100)*W295),IF(R295="Refreshment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44" t="str">
        <f t="shared" si="159"/>
        <v/>
      </c>
      <c r="P295" s="13"/>
      <c r="Q295" s="179" t="str">
        <f t="shared" si="160"/>
        <v/>
      </c>
      <c r="R295" s="180" t="str">
        <f t="shared" si="161"/>
        <v/>
      </c>
      <c r="S295" s="13" t="str">
        <f>IF(A295="","",IF(R295="Refreshment Beverage",VLOOKUP(VALUE(Q295),Rates!G$15:L$19,2,0),VLOOKUP(VALUE(Q295),Rates!G$4:L$8,2,0)))</f>
        <v/>
      </c>
      <c r="T295" s="13" t="str">
        <f t="shared" si="162"/>
        <v/>
      </c>
      <c r="U295" s="181" t="str">
        <f t="shared" si="163"/>
        <v/>
      </c>
      <c r="V295" s="13" t="str">
        <f t="shared" si="164"/>
        <v/>
      </c>
      <c r="W295" s="13" t="str">
        <f t="shared" si="165"/>
        <v/>
      </c>
      <c r="X295" s="182" t="str">
        <f t="shared" si="166"/>
        <v/>
      </c>
      <c r="Y295" s="183" t="str">
        <f>IF(A:A="","",IF(R295="Refreshment Beverage",VLOOKUP(Q295,Rates!G$15:L$19,6,0)*W295,VLOOKUP(Q295,Rates!G$4:L$12,6,0)*W295))</f>
        <v/>
      </c>
      <c r="Z295" s="183" t="str">
        <f t="shared" si="167"/>
        <v/>
      </c>
      <c r="AA295" s="17">
        <f t="shared" si="155"/>
        <v>0</v>
      </c>
      <c r="AB295" s="177" t="str" cm="1">
        <f t="array" ref="AB295">IF(_xlfn.SINGLE(A:A)="","",IF(R295="Refreshment Beverage","",IF(AND(R295="Beer",Q295=0),SUM(LOOKUP(2,1/(Rates!$B$15:$B$18&lt;=W295)/(Rates!$C$15:$C$18&gt;=W295),Rates!$D$15:$D$18)*W295),VLOOKUP(VALUE(_xlfn.SINGLE(Q:Q)),Rates!A:B,2,0)*W295)))</f>
        <v/>
      </c>
      <c r="AC295" s="177" t="str" cm="1">
        <f t="array" ref="AC295">IF(_xlfn.SINGLE(A:A)="","",IF(R295="Refreshment Beverage","",IF(AND(R295="Beer",Q295=0),SUM(LOOKUP(2,1/(Rates!$B$15:$B$18&lt;=W295)/(Rates!$C$15:$C$18&gt;=W295),Rates!$E$15:$E$18)*W295),VLOOKUP(VALUE(_xlfn.SINGLE(Q:Q)),Rates!A:C,3,0)*W295)))</f>
        <v/>
      </c>
      <c r="AD295" s="168">
        <f>IFERROR(IF(OR(Q295=1,Q295=2,Q295=3,Q295=4),VLOOKUP(Q295,Rates!$A$31:$B$34,2,0)*W295,IF(V295=1,VLOOKUP(U295,'REB BEV MIN MKUP'!B:E,4,0),IF(V295&gt;1,VLOOKUP(VALUE(W295),'REB BEV MIN MKUP'!O:Q,3,0),0))),0)</f>
        <v>0</v>
      </c>
      <c r="AE295" s="177" t="str">
        <f t="shared" si="168"/>
        <v/>
      </c>
      <c r="AF295" s="13" t="str">
        <f t="shared" si="169"/>
        <v/>
      </c>
      <c r="AG295" s="177" t="str">
        <f t="shared" si="170"/>
        <v/>
      </c>
      <c r="AH295" s="184" t="str">
        <f t="shared" si="171"/>
        <v/>
      </c>
      <c r="AI295" s="184" t="str">
        <f>IF(AE:AE="","",IF(R295="Refreshment Beverage",AK295*(Rates!J$19/100),ROUND(SUM(AH295*(Rates!$J$8/100)),4)))</f>
        <v/>
      </c>
      <c r="AJ295" s="183" t="str">
        <f t="shared" si="172"/>
        <v/>
      </c>
      <c r="AK295" s="185" t="str">
        <f t="shared" si="173"/>
        <v/>
      </c>
      <c r="AL295" s="177" t="str">
        <f t="shared" si="174"/>
        <v/>
      </c>
      <c r="AM295" s="13" t="str">
        <f>IF(AS295="","",IF(R295="Refreshment Beverage",ROUND(AS295*Rates!K$19,4),ROUND(AO295*(VLOOKUP(VALUE(Q295),Rates!G$4:L$12,3,0)),4)))</f>
        <v/>
      </c>
      <c r="AN295" s="183" t="str">
        <f>IF(AS295="","",IF(R295="Refreshment Beverage",AS295*(Rates!J$19/100),MAX(AM295,AB295)))</f>
        <v/>
      </c>
      <c r="AO295" s="186" t="str">
        <f t="shared" si="175"/>
        <v/>
      </c>
      <c r="AP295" s="186" t="str">
        <f t="shared" si="176"/>
        <v/>
      </c>
      <c r="AQ295" s="186" t="str">
        <f>IF(AS295="","",IF(R295="Refreshment Beverage",ROUND(SUM(VLOOKUP(Q:Q,Rates!G$15:L$19,3,0)*(AS295-Y295-Z295-AA295)),4),ROUND(SUM(Rates!$K$8*AS295),4)))</f>
        <v/>
      </c>
      <c r="AR295" s="184" t="str">
        <f t="shared" si="177"/>
        <v/>
      </c>
      <c r="AS295" s="185" t="str">
        <f t="shared" si="178"/>
        <v/>
      </c>
      <c r="AT295" s="177" t="str">
        <f t="shared" si="179"/>
        <v/>
      </c>
      <c r="AU295" s="13" t="str">
        <f>IF(AX295="","",IF(R295="Refreshment Beverage",ROUND((BA295-Y295-Z295-AA295)*VLOOKUP(VALUE(Q295),Rates!G$15:L$19,3,0),4),ROUND(AW295*(VLOOKUP(VALUE(Q295),Rates!G:L,3,0)),4)))</f>
        <v/>
      </c>
      <c r="AV295" s="183" t="str">
        <f t="shared" si="180"/>
        <v/>
      </c>
      <c r="AW295" s="186" t="str">
        <f t="shared" si="181"/>
        <v/>
      </c>
      <c r="AX295" s="184" t="str">
        <f t="shared" si="182"/>
        <v/>
      </c>
      <c r="AY295" s="186" t="str">
        <f>IF(AX295="","",IF(R295="Refreshment Beverage",ROUND(SUM(AX295*Rates!K$19),4),ROUND(SUM(AX295*(Rates!J$8/100)),4)))</f>
        <v/>
      </c>
      <c r="AZ295" s="183" t="str">
        <f t="shared" si="183"/>
        <v/>
      </c>
      <c r="BA295" s="185" t="str">
        <f t="shared" si="184"/>
        <v/>
      </c>
      <c r="BD295" s="171"/>
      <c r="BE295" s="171"/>
      <c r="BF295" s="171"/>
      <c r="BG295" s="171"/>
    </row>
    <row r="296" spans="1:59" ht="15" customHeight="1" x14ac:dyDescent="0.3">
      <c r="A296" s="172"/>
      <c r="B296" s="172"/>
      <c r="C296" s="172"/>
      <c r="D296" s="173"/>
      <c r="E296" s="173"/>
      <c r="F296" s="173"/>
      <c r="G296" s="173"/>
      <c r="H296" s="173"/>
      <c r="I296" s="174"/>
      <c r="J296" s="175"/>
      <c r="K296" s="176" t="str">
        <f t="shared" si="156"/>
        <v/>
      </c>
      <c r="L296" s="177" t="str">
        <f t="shared" si="157"/>
        <v/>
      </c>
      <c r="M296" s="178" t="str">
        <f t="shared" si="158"/>
        <v/>
      </c>
      <c r="N296" s="44" t="str" cm="1">
        <f t="array" ref="N296">IFERROR(IF(_xlfn.SINGLE(A:A)="","",IF(R296="Beer",SUM(LOOKUP(2,1/(Rates!$B$3:$B$5&lt;=W296)/(Rates!$C$3:$C$5&gt;=W296),Rates!$D$3:$D$5)*(X296/100)*W296),IF(R296="Refreshment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44" t="str">
        <f t="shared" si="159"/>
        <v/>
      </c>
      <c r="P296" s="13"/>
      <c r="Q296" s="179" t="str">
        <f t="shared" si="160"/>
        <v/>
      </c>
      <c r="R296" s="180" t="str">
        <f t="shared" si="161"/>
        <v/>
      </c>
      <c r="S296" s="13" t="str">
        <f>IF(A296="","",IF(R296="Refreshment Beverage",VLOOKUP(VALUE(Q296),Rates!G$15:L$19,2,0),VLOOKUP(VALUE(Q296),Rates!G$4:L$8,2,0)))</f>
        <v/>
      </c>
      <c r="T296" s="13" t="str">
        <f t="shared" si="162"/>
        <v/>
      </c>
      <c r="U296" s="181" t="str">
        <f t="shared" si="163"/>
        <v/>
      </c>
      <c r="V296" s="13" t="str">
        <f t="shared" si="164"/>
        <v/>
      </c>
      <c r="W296" s="13" t="str">
        <f t="shared" si="165"/>
        <v/>
      </c>
      <c r="X296" s="182" t="str">
        <f t="shared" si="166"/>
        <v/>
      </c>
      <c r="Y296" s="183" t="str">
        <f>IF(A:A="","",IF(R296="Refreshment Beverage",VLOOKUP(Q296,Rates!G$15:L$19,6,0)*W296,VLOOKUP(Q296,Rates!G$4:L$12,6,0)*W296))</f>
        <v/>
      </c>
      <c r="Z296" s="183" t="str">
        <f t="shared" si="167"/>
        <v/>
      </c>
      <c r="AA296" s="17">
        <f t="shared" si="155"/>
        <v>0</v>
      </c>
      <c r="AB296" s="177" t="str" cm="1">
        <f t="array" ref="AB296">IF(_xlfn.SINGLE(A:A)="","",IF(R296="Refreshment Beverage","",IF(AND(R296="Beer",Q296=0),SUM(LOOKUP(2,1/(Rates!$B$15:$B$18&lt;=W296)/(Rates!$C$15:$C$18&gt;=W296),Rates!$D$15:$D$18)*W296),VLOOKUP(VALUE(_xlfn.SINGLE(Q:Q)),Rates!A:B,2,0)*W296)))</f>
        <v/>
      </c>
      <c r="AC296" s="177" t="str" cm="1">
        <f t="array" ref="AC296">IF(_xlfn.SINGLE(A:A)="","",IF(R296="Refreshment Beverage","",IF(AND(R296="Beer",Q296=0),SUM(LOOKUP(2,1/(Rates!$B$15:$B$18&lt;=W296)/(Rates!$C$15:$C$18&gt;=W296),Rates!$E$15:$E$18)*W296),VLOOKUP(VALUE(_xlfn.SINGLE(Q:Q)),Rates!A:C,3,0)*W296)))</f>
        <v/>
      </c>
      <c r="AD296" s="168">
        <f>IFERROR(IF(OR(Q296=1,Q296=2,Q296=3,Q296=4),VLOOKUP(Q296,Rates!$A$31:$B$34,2,0)*W296,IF(V296=1,VLOOKUP(U296,'REB BEV MIN MKUP'!B:E,4,0),IF(V296&gt;1,VLOOKUP(VALUE(W296),'REB BEV MIN MKUP'!O:Q,3,0),0))),0)</f>
        <v>0</v>
      </c>
      <c r="AE296" s="177" t="str">
        <f t="shared" si="168"/>
        <v/>
      </c>
      <c r="AF296" s="13" t="str">
        <f t="shared" si="169"/>
        <v/>
      </c>
      <c r="AG296" s="177" t="str">
        <f t="shared" si="170"/>
        <v/>
      </c>
      <c r="AH296" s="184" t="str">
        <f t="shared" si="171"/>
        <v/>
      </c>
      <c r="AI296" s="184" t="str">
        <f>IF(AE:AE="","",IF(R296="Refreshment Beverage",AK296*(Rates!J$19/100),ROUND(SUM(AH296*(Rates!$J$8/100)),4)))</f>
        <v/>
      </c>
      <c r="AJ296" s="183" t="str">
        <f t="shared" si="172"/>
        <v/>
      </c>
      <c r="AK296" s="185" t="str">
        <f t="shared" si="173"/>
        <v/>
      </c>
      <c r="AL296" s="177" t="str">
        <f t="shared" si="174"/>
        <v/>
      </c>
      <c r="AM296" s="13" t="str">
        <f>IF(AS296="","",IF(R296="Refreshment Beverage",ROUND(AS296*Rates!K$19,4),ROUND(AO296*(VLOOKUP(VALUE(Q296),Rates!G$4:L$12,3,0)),4)))</f>
        <v/>
      </c>
      <c r="AN296" s="183" t="str">
        <f>IF(AS296="","",IF(R296="Refreshment Beverage",AS296*(Rates!J$19/100),MAX(AM296,AB296)))</f>
        <v/>
      </c>
      <c r="AO296" s="186" t="str">
        <f t="shared" si="175"/>
        <v/>
      </c>
      <c r="AP296" s="186" t="str">
        <f t="shared" si="176"/>
        <v/>
      </c>
      <c r="AQ296" s="186" t="str">
        <f>IF(AS296="","",IF(R296="Refreshment Beverage",ROUND(SUM(VLOOKUP(Q:Q,Rates!G$15:L$19,3,0)*(AS296-Y296-Z296-AA296)),4),ROUND(SUM(Rates!$K$8*AS296),4)))</f>
        <v/>
      </c>
      <c r="AR296" s="184" t="str">
        <f t="shared" si="177"/>
        <v/>
      </c>
      <c r="AS296" s="185" t="str">
        <f t="shared" si="178"/>
        <v/>
      </c>
      <c r="AT296" s="177" t="str">
        <f t="shared" si="179"/>
        <v/>
      </c>
      <c r="AU296" s="13" t="str">
        <f>IF(AX296="","",IF(R296="Refreshment Beverage",ROUND((BA296-Y296-Z296-AA296)*VLOOKUP(VALUE(Q296),Rates!G$15:L$19,3,0),4),ROUND(AW296*(VLOOKUP(VALUE(Q296),Rates!G:L,3,0)),4)))</f>
        <v/>
      </c>
      <c r="AV296" s="183" t="str">
        <f t="shared" si="180"/>
        <v/>
      </c>
      <c r="AW296" s="186" t="str">
        <f t="shared" si="181"/>
        <v/>
      </c>
      <c r="AX296" s="184" t="str">
        <f t="shared" si="182"/>
        <v/>
      </c>
      <c r="AY296" s="186" t="str">
        <f>IF(AX296="","",IF(R296="Refreshment Beverage",ROUND(SUM(AX296*Rates!K$19),4),ROUND(SUM(AX296*(Rates!J$8/100)),4)))</f>
        <v/>
      </c>
      <c r="AZ296" s="183" t="str">
        <f t="shared" si="183"/>
        <v/>
      </c>
      <c r="BA296" s="185" t="str">
        <f t="shared" si="184"/>
        <v/>
      </c>
      <c r="BD296" s="171"/>
      <c r="BE296" s="171"/>
      <c r="BF296" s="171"/>
      <c r="BG296" s="171"/>
    </row>
    <row r="297" spans="1:59" ht="15" customHeight="1" x14ac:dyDescent="0.3">
      <c r="A297" s="172"/>
      <c r="B297" s="172"/>
      <c r="C297" s="172"/>
      <c r="D297" s="173"/>
      <c r="E297" s="173"/>
      <c r="F297" s="173"/>
      <c r="G297" s="173"/>
      <c r="H297" s="173"/>
      <c r="I297" s="174"/>
      <c r="J297" s="175"/>
      <c r="K297" s="176" t="str">
        <f t="shared" si="156"/>
        <v/>
      </c>
      <c r="L297" s="177" t="str">
        <f t="shared" si="157"/>
        <v/>
      </c>
      <c r="M297" s="178" t="str">
        <f t="shared" si="158"/>
        <v/>
      </c>
      <c r="N297" s="44" t="str" cm="1">
        <f t="array" ref="N297">IFERROR(IF(_xlfn.SINGLE(A:A)="","",IF(R297="Beer",SUM(LOOKUP(2,1/(Rates!$B$3:$B$5&lt;=W297)/(Rates!$C$3:$C$5&gt;=W297),Rates!$D$3:$D$5)*(X297/100)*W297),IF(R297="Refreshment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44" t="str">
        <f t="shared" si="159"/>
        <v/>
      </c>
      <c r="P297" s="13"/>
      <c r="Q297" s="179" t="str">
        <f t="shared" si="160"/>
        <v/>
      </c>
      <c r="R297" s="180" t="str">
        <f t="shared" si="161"/>
        <v/>
      </c>
      <c r="S297" s="13" t="str">
        <f>IF(A297="","",IF(R297="Refreshment Beverage",VLOOKUP(VALUE(Q297),Rates!G$15:L$19,2,0),VLOOKUP(VALUE(Q297),Rates!G$4:L$8,2,0)))</f>
        <v/>
      </c>
      <c r="T297" s="13" t="str">
        <f t="shared" si="162"/>
        <v/>
      </c>
      <c r="U297" s="181" t="str">
        <f t="shared" si="163"/>
        <v/>
      </c>
      <c r="V297" s="13" t="str">
        <f t="shared" si="164"/>
        <v/>
      </c>
      <c r="W297" s="13" t="str">
        <f t="shared" si="165"/>
        <v/>
      </c>
      <c r="X297" s="182" t="str">
        <f t="shared" si="166"/>
        <v/>
      </c>
      <c r="Y297" s="183" t="str">
        <f>IF(A:A="","",IF(R297="Refreshment Beverage",VLOOKUP(Q297,Rates!G$15:L$19,6,0)*W297,VLOOKUP(Q297,Rates!G$4:L$12,6,0)*W297))</f>
        <v/>
      </c>
      <c r="Z297" s="183" t="str">
        <f t="shared" si="167"/>
        <v/>
      </c>
      <c r="AA297" s="17">
        <f t="shared" si="155"/>
        <v>0</v>
      </c>
      <c r="AB297" s="177" t="str" cm="1">
        <f t="array" ref="AB297">IF(_xlfn.SINGLE(A:A)="","",IF(R297="Refreshment Beverage","",IF(AND(R297="Beer",Q297=0),SUM(LOOKUP(2,1/(Rates!$B$15:$B$18&lt;=W297)/(Rates!$C$15:$C$18&gt;=W297),Rates!$D$15:$D$18)*W297),VLOOKUP(VALUE(_xlfn.SINGLE(Q:Q)),Rates!A:B,2,0)*W297)))</f>
        <v/>
      </c>
      <c r="AC297" s="177" t="str" cm="1">
        <f t="array" ref="AC297">IF(_xlfn.SINGLE(A:A)="","",IF(R297="Refreshment Beverage","",IF(AND(R297="Beer",Q297=0),SUM(LOOKUP(2,1/(Rates!$B$15:$B$18&lt;=W297)/(Rates!$C$15:$C$18&gt;=W297),Rates!$E$15:$E$18)*W297),VLOOKUP(VALUE(_xlfn.SINGLE(Q:Q)),Rates!A:C,3,0)*W297)))</f>
        <v/>
      </c>
      <c r="AD297" s="168">
        <f>IFERROR(IF(OR(Q297=1,Q297=2,Q297=3,Q297=4),VLOOKUP(Q297,Rates!$A$31:$B$34,2,0)*W297,IF(V297=1,VLOOKUP(U297,'REB BEV MIN MKUP'!B:E,4,0),IF(V297&gt;1,VLOOKUP(VALUE(W297),'REB BEV MIN MKUP'!O:Q,3,0),0))),0)</f>
        <v>0</v>
      </c>
      <c r="AE297" s="177" t="str">
        <f t="shared" si="168"/>
        <v/>
      </c>
      <c r="AF297" s="13" t="str">
        <f t="shared" si="169"/>
        <v/>
      </c>
      <c r="AG297" s="177" t="str">
        <f t="shared" si="170"/>
        <v/>
      </c>
      <c r="AH297" s="184" t="str">
        <f t="shared" si="171"/>
        <v/>
      </c>
      <c r="AI297" s="184" t="str">
        <f>IF(AE:AE="","",IF(R297="Refreshment Beverage",AK297*(Rates!J$19/100),ROUND(SUM(AH297*(Rates!$J$8/100)),4)))</f>
        <v/>
      </c>
      <c r="AJ297" s="183" t="str">
        <f t="shared" si="172"/>
        <v/>
      </c>
      <c r="AK297" s="185" t="str">
        <f t="shared" si="173"/>
        <v/>
      </c>
      <c r="AL297" s="177" t="str">
        <f t="shared" si="174"/>
        <v/>
      </c>
      <c r="AM297" s="13" t="str">
        <f>IF(AS297="","",IF(R297="Refreshment Beverage",ROUND(AS297*Rates!K$19,4),ROUND(AO297*(VLOOKUP(VALUE(Q297),Rates!G$4:L$12,3,0)),4)))</f>
        <v/>
      </c>
      <c r="AN297" s="183" t="str">
        <f>IF(AS297="","",IF(R297="Refreshment Beverage",AS297*(Rates!J$19/100),MAX(AM297,AB297)))</f>
        <v/>
      </c>
      <c r="AO297" s="186" t="str">
        <f t="shared" si="175"/>
        <v/>
      </c>
      <c r="AP297" s="186" t="str">
        <f t="shared" si="176"/>
        <v/>
      </c>
      <c r="AQ297" s="186" t="str">
        <f>IF(AS297="","",IF(R297="Refreshment Beverage",ROUND(SUM(VLOOKUP(Q:Q,Rates!G$15:L$19,3,0)*(AS297-Y297-Z297-AA297)),4),ROUND(SUM(Rates!$K$8*AS297),4)))</f>
        <v/>
      </c>
      <c r="AR297" s="184" t="str">
        <f t="shared" si="177"/>
        <v/>
      </c>
      <c r="AS297" s="185" t="str">
        <f t="shared" si="178"/>
        <v/>
      </c>
      <c r="AT297" s="177" t="str">
        <f t="shared" si="179"/>
        <v/>
      </c>
      <c r="AU297" s="13" t="str">
        <f>IF(AX297="","",IF(R297="Refreshment Beverage",ROUND((BA297-Y297-Z297-AA297)*VLOOKUP(VALUE(Q297),Rates!G$15:L$19,3,0),4),ROUND(AW297*(VLOOKUP(VALUE(Q297),Rates!G:L,3,0)),4)))</f>
        <v/>
      </c>
      <c r="AV297" s="183" t="str">
        <f t="shared" si="180"/>
        <v/>
      </c>
      <c r="AW297" s="186" t="str">
        <f t="shared" si="181"/>
        <v/>
      </c>
      <c r="AX297" s="184" t="str">
        <f t="shared" si="182"/>
        <v/>
      </c>
      <c r="AY297" s="186" t="str">
        <f>IF(AX297="","",IF(R297="Refreshment Beverage",ROUND(SUM(AX297*Rates!K$19),4),ROUND(SUM(AX297*(Rates!J$8/100)),4)))</f>
        <v/>
      </c>
      <c r="AZ297" s="183" t="str">
        <f t="shared" si="183"/>
        <v/>
      </c>
      <c r="BA297" s="185" t="str">
        <f t="shared" si="184"/>
        <v/>
      </c>
      <c r="BD297" s="171"/>
      <c r="BE297" s="171"/>
      <c r="BF297" s="171"/>
      <c r="BG297" s="171"/>
    </row>
    <row r="298" spans="1:59" ht="15" customHeight="1" x14ac:dyDescent="0.3">
      <c r="A298" s="172"/>
      <c r="B298" s="172"/>
      <c r="C298" s="172"/>
      <c r="D298" s="173"/>
      <c r="E298" s="173"/>
      <c r="F298" s="173"/>
      <c r="G298" s="173"/>
      <c r="H298" s="173"/>
      <c r="I298" s="174"/>
      <c r="J298" s="175"/>
      <c r="K298" s="176" t="str">
        <f t="shared" si="156"/>
        <v/>
      </c>
      <c r="L298" s="177" t="str">
        <f t="shared" si="157"/>
        <v/>
      </c>
      <c r="M298" s="178" t="str">
        <f t="shared" si="158"/>
        <v/>
      </c>
      <c r="N298" s="44" t="str" cm="1">
        <f t="array" ref="N298">IFERROR(IF(_xlfn.SINGLE(A:A)="","",IF(R298="Beer",SUM(LOOKUP(2,1/(Rates!$B$3:$B$5&lt;=W298)/(Rates!$C$3:$C$5&gt;=W298),Rates!$D$3:$D$5)*(X298/100)*W298),IF(R298="Refreshment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44" t="str">
        <f t="shared" si="159"/>
        <v/>
      </c>
      <c r="P298" s="13"/>
      <c r="Q298" s="179" t="str">
        <f t="shared" si="160"/>
        <v/>
      </c>
      <c r="R298" s="180" t="str">
        <f t="shared" si="161"/>
        <v/>
      </c>
      <c r="S298" s="13" t="str">
        <f>IF(A298="","",IF(R298="Refreshment Beverage",VLOOKUP(VALUE(Q298),Rates!G$15:L$19,2,0),VLOOKUP(VALUE(Q298),Rates!G$4:L$8,2,0)))</f>
        <v/>
      </c>
      <c r="T298" s="13" t="str">
        <f t="shared" si="162"/>
        <v/>
      </c>
      <c r="U298" s="181" t="str">
        <f t="shared" si="163"/>
        <v/>
      </c>
      <c r="V298" s="13" t="str">
        <f t="shared" si="164"/>
        <v/>
      </c>
      <c r="W298" s="13" t="str">
        <f t="shared" si="165"/>
        <v/>
      </c>
      <c r="X298" s="182" t="str">
        <f t="shared" si="166"/>
        <v/>
      </c>
      <c r="Y298" s="183" t="str">
        <f>IF(A:A="","",IF(R298="Refreshment Beverage",VLOOKUP(Q298,Rates!G$15:L$19,6,0)*W298,VLOOKUP(Q298,Rates!G$4:L$12,6,0)*W298))</f>
        <v/>
      </c>
      <c r="Z298" s="183" t="str">
        <f t="shared" si="167"/>
        <v/>
      </c>
      <c r="AA298" s="17">
        <f t="shared" si="155"/>
        <v>0</v>
      </c>
      <c r="AB298" s="177" t="str" cm="1">
        <f t="array" ref="AB298">IF(_xlfn.SINGLE(A:A)="","",IF(R298="Refreshment Beverage","",IF(AND(R298="Beer",Q298=0),SUM(LOOKUP(2,1/(Rates!$B$15:$B$18&lt;=W298)/(Rates!$C$15:$C$18&gt;=W298),Rates!$D$15:$D$18)*W298),VLOOKUP(VALUE(_xlfn.SINGLE(Q:Q)),Rates!A:B,2,0)*W298)))</f>
        <v/>
      </c>
      <c r="AC298" s="177" t="str" cm="1">
        <f t="array" ref="AC298">IF(_xlfn.SINGLE(A:A)="","",IF(R298="Refreshment Beverage","",IF(AND(R298="Beer",Q298=0),SUM(LOOKUP(2,1/(Rates!$B$15:$B$18&lt;=W298)/(Rates!$C$15:$C$18&gt;=W298),Rates!$E$15:$E$18)*W298),VLOOKUP(VALUE(_xlfn.SINGLE(Q:Q)),Rates!A:C,3,0)*W298)))</f>
        <v/>
      </c>
      <c r="AD298" s="168">
        <f>IFERROR(IF(OR(Q298=1,Q298=2,Q298=3,Q298=4),VLOOKUP(Q298,Rates!$A$31:$B$34,2,0)*W298,IF(V298=1,VLOOKUP(U298,'REB BEV MIN MKUP'!B:E,4,0),IF(V298&gt;1,VLOOKUP(VALUE(W298),'REB BEV MIN MKUP'!O:Q,3,0),0))),0)</f>
        <v>0</v>
      </c>
      <c r="AE298" s="177" t="str">
        <f t="shared" si="168"/>
        <v/>
      </c>
      <c r="AF298" s="13" t="str">
        <f t="shared" si="169"/>
        <v/>
      </c>
      <c r="AG298" s="177" t="str">
        <f t="shared" si="170"/>
        <v/>
      </c>
      <c r="AH298" s="184" t="str">
        <f t="shared" si="171"/>
        <v/>
      </c>
      <c r="AI298" s="184" t="str">
        <f>IF(AE:AE="","",IF(R298="Refreshment Beverage",AK298*(Rates!J$19/100),ROUND(SUM(AH298*(Rates!$J$8/100)),4)))</f>
        <v/>
      </c>
      <c r="AJ298" s="183" t="str">
        <f t="shared" si="172"/>
        <v/>
      </c>
      <c r="AK298" s="185" t="str">
        <f t="shared" si="173"/>
        <v/>
      </c>
      <c r="AL298" s="177" t="str">
        <f t="shared" si="174"/>
        <v/>
      </c>
      <c r="AM298" s="13" t="str">
        <f>IF(AS298="","",IF(R298="Refreshment Beverage",ROUND(AS298*Rates!K$19,4),ROUND(AO298*(VLOOKUP(VALUE(Q298),Rates!G$4:L$12,3,0)),4)))</f>
        <v/>
      </c>
      <c r="AN298" s="183" t="str">
        <f>IF(AS298="","",IF(R298="Refreshment Beverage",AS298*(Rates!J$19/100),MAX(AM298,AB298)))</f>
        <v/>
      </c>
      <c r="AO298" s="186" t="str">
        <f t="shared" si="175"/>
        <v/>
      </c>
      <c r="AP298" s="186" t="str">
        <f t="shared" si="176"/>
        <v/>
      </c>
      <c r="AQ298" s="186" t="str">
        <f>IF(AS298="","",IF(R298="Refreshment Beverage",ROUND(SUM(VLOOKUP(Q:Q,Rates!G$15:L$19,3,0)*(AS298-Y298-Z298-AA298)),4),ROUND(SUM(Rates!$K$8*AS298),4)))</f>
        <v/>
      </c>
      <c r="AR298" s="184" t="str">
        <f t="shared" si="177"/>
        <v/>
      </c>
      <c r="AS298" s="185" t="str">
        <f t="shared" si="178"/>
        <v/>
      </c>
      <c r="AT298" s="177" t="str">
        <f t="shared" si="179"/>
        <v/>
      </c>
      <c r="AU298" s="13" t="str">
        <f>IF(AX298="","",IF(R298="Refreshment Beverage",ROUND((BA298-Y298-Z298-AA298)*VLOOKUP(VALUE(Q298),Rates!G$15:L$19,3,0),4),ROUND(AW298*(VLOOKUP(VALUE(Q298),Rates!G:L,3,0)),4)))</f>
        <v/>
      </c>
      <c r="AV298" s="183" t="str">
        <f t="shared" si="180"/>
        <v/>
      </c>
      <c r="AW298" s="186" t="str">
        <f t="shared" si="181"/>
        <v/>
      </c>
      <c r="AX298" s="184" t="str">
        <f t="shared" si="182"/>
        <v/>
      </c>
      <c r="AY298" s="186" t="str">
        <f>IF(AX298="","",IF(R298="Refreshment Beverage",ROUND(SUM(AX298*Rates!K$19),4),ROUND(SUM(AX298*(Rates!J$8/100)),4)))</f>
        <v/>
      </c>
      <c r="AZ298" s="183" t="str">
        <f t="shared" si="183"/>
        <v/>
      </c>
      <c r="BA298" s="185" t="str">
        <f t="shared" si="184"/>
        <v/>
      </c>
      <c r="BD298" s="171"/>
      <c r="BE298" s="171"/>
      <c r="BF298" s="171"/>
      <c r="BG298" s="171"/>
    </row>
    <row r="299" spans="1:59" ht="15" customHeight="1" x14ac:dyDescent="0.3">
      <c r="A299" s="172"/>
      <c r="B299" s="172"/>
      <c r="C299" s="172"/>
      <c r="D299" s="173"/>
      <c r="E299" s="173"/>
      <c r="F299" s="173"/>
      <c r="G299" s="173"/>
      <c r="H299" s="173"/>
      <c r="I299" s="174"/>
      <c r="J299" s="175"/>
      <c r="K299" s="176" t="str">
        <f t="shared" si="156"/>
        <v/>
      </c>
      <c r="L299" s="177" t="str">
        <f t="shared" si="157"/>
        <v/>
      </c>
      <c r="M299" s="178" t="str">
        <f t="shared" si="158"/>
        <v/>
      </c>
      <c r="N299" s="44" t="str" cm="1">
        <f t="array" ref="N299">IFERROR(IF(_xlfn.SINGLE(A:A)="","",IF(R299="Beer",SUM(LOOKUP(2,1/(Rates!$B$3:$B$5&lt;=W299)/(Rates!$C$3:$C$5&gt;=W299),Rates!$D$3:$D$5)*(X299/100)*W299),IF(R299="Refreshment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44" t="str">
        <f t="shared" si="159"/>
        <v/>
      </c>
      <c r="P299" s="13"/>
      <c r="Q299" s="179" t="str">
        <f t="shared" si="160"/>
        <v/>
      </c>
      <c r="R299" s="180" t="str">
        <f t="shared" si="161"/>
        <v/>
      </c>
      <c r="S299" s="13" t="str">
        <f>IF(A299="","",IF(R299="Refreshment Beverage",VLOOKUP(VALUE(Q299),Rates!G$15:L$19,2,0),VLOOKUP(VALUE(Q299),Rates!G$4:L$8,2,0)))</f>
        <v/>
      </c>
      <c r="T299" s="13" t="str">
        <f t="shared" si="162"/>
        <v/>
      </c>
      <c r="U299" s="181" t="str">
        <f t="shared" si="163"/>
        <v/>
      </c>
      <c r="V299" s="13" t="str">
        <f t="shared" si="164"/>
        <v/>
      </c>
      <c r="W299" s="13" t="str">
        <f t="shared" si="165"/>
        <v/>
      </c>
      <c r="X299" s="182" t="str">
        <f t="shared" si="166"/>
        <v/>
      </c>
      <c r="Y299" s="183" t="str">
        <f>IF(A:A="","",IF(R299="Refreshment Beverage",VLOOKUP(Q299,Rates!G$15:L$19,6,0)*W299,VLOOKUP(Q299,Rates!G$4:L$12,6,0)*W299))</f>
        <v/>
      </c>
      <c r="Z299" s="183" t="str">
        <f t="shared" si="167"/>
        <v/>
      </c>
      <c r="AA299" s="17">
        <f t="shared" si="155"/>
        <v>0</v>
      </c>
      <c r="AB299" s="177" t="str" cm="1">
        <f t="array" ref="AB299">IF(_xlfn.SINGLE(A:A)="","",IF(R299="Refreshment Beverage","",IF(AND(R299="Beer",Q299=0),SUM(LOOKUP(2,1/(Rates!$B$15:$B$18&lt;=W299)/(Rates!$C$15:$C$18&gt;=W299),Rates!$D$15:$D$18)*W299),VLOOKUP(VALUE(_xlfn.SINGLE(Q:Q)),Rates!A:B,2,0)*W299)))</f>
        <v/>
      </c>
      <c r="AC299" s="177" t="str" cm="1">
        <f t="array" ref="AC299">IF(_xlfn.SINGLE(A:A)="","",IF(R299="Refreshment Beverage","",IF(AND(R299="Beer",Q299=0),SUM(LOOKUP(2,1/(Rates!$B$15:$B$18&lt;=W299)/(Rates!$C$15:$C$18&gt;=W299),Rates!$E$15:$E$18)*W299),VLOOKUP(VALUE(_xlfn.SINGLE(Q:Q)),Rates!A:C,3,0)*W299)))</f>
        <v/>
      </c>
      <c r="AD299" s="168">
        <f>IFERROR(IF(OR(Q299=1,Q299=2,Q299=3,Q299=4),VLOOKUP(Q299,Rates!$A$31:$B$34,2,0)*W299,IF(V299=1,VLOOKUP(U299,'REB BEV MIN MKUP'!B:E,4,0),IF(V299&gt;1,VLOOKUP(VALUE(W299),'REB BEV MIN MKUP'!O:Q,3,0),0))),0)</f>
        <v>0</v>
      </c>
      <c r="AE299" s="177" t="str">
        <f t="shared" si="168"/>
        <v/>
      </c>
      <c r="AF299" s="13" t="str">
        <f t="shared" si="169"/>
        <v/>
      </c>
      <c r="AG299" s="177" t="str">
        <f t="shared" si="170"/>
        <v/>
      </c>
      <c r="AH299" s="184" t="str">
        <f t="shared" si="171"/>
        <v/>
      </c>
      <c r="AI299" s="184" t="str">
        <f>IF(AE:AE="","",IF(R299="Refreshment Beverage",AK299*(Rates!J$19/100),ROUND(SUM(AH299*(Rates!$J$8/100)),4)))</f>
        <v/>
      </c>
      <c r="AJ299" s="183" t="str">
        <f t="shared" si="172"/>
        <v/>
      </c>
      <c r="AK299" s="185" t="str">
        <f t="shared" si="173"/>
        <v/>
      </c>
      <c r="AL299" s="177" t="str">
        <f t="shared" si="174"/>
        <v/>
      </c>
      <c r="AM299" s="13" t="str">
        <f>IF(AS299="","",IF(R299="Refreshment Beverage",ROUND(AS299*Rates!K$19,4),ROUND(AO299*(VLOOKUP(VALUE(Q299),Rates!G$4:L$12,3,0)),4)))</f>
        <v/>
      </c>
      <c r="AN299" s="183" t="str">
        <f>IF(AS299="","",IF(R299="Refreshment Beverage",AS299*(Rates!J$19/100),MAX(AM299,AB299)))</f>
        <v/>
      </c>
      <c r="AO299" s="186" t="str">
        <f t="shared" si="175"/>
        <v/>
      </c>
      <c r="AP299" s="186" t="str">
        <f t="shared" si="176"/>
        <v/>
      </c>
      <c r="AQ299" s="186" t="str">
        <f>IF(AS299="","",IF(R299="Refreshment Beverage",ROUND(SUM(VLOOKUP(Q:Q,Rates!G$15:L$19,3,0)*(AS299-Y299-Z299-AA299)),4),ROUND(SUM(Rates!$K$8*AS299),4)))</f>
        <v/>
      </c>
      <c r="AR299" s="184" t="str">
        <f t="shared" si="177"/>
        <v/>
      </c>
      <c r="AS299" s="185" t="str">
        <f t="shared" si="178"/>
        <v/>
      </c>
      <c r="AT299" s="177" t="str">
        <f t="shared" si="179"/>
        <v/>
      </c>
      <c r="AU299" s="13" t="str">
        <f>IF(AX299="","",IF(R299="Refreshment Beverage",ROUND((BA299-Y299-Z299-AA299)*VLOOKUP(VALUE(Q299),Rates!G$15:L$19,3,0),4),ROUND(AW299*(VLOOKUP(VALUE(Q299),Rates!G:L,3,0)),4)))</f>
        <v/>
      </c>
      <c r="AV299" s="183" t="str">
        <f t="shared" si="180"/>
        <v/>
      </c>
      <c r="AW299" s="186" t="str">
        <f t="shared" si="181"/>
        <v/>
      </c>
      <c r="AX299" s="184" t="str">
        <f t="shared" si="182"/>
        <v/>
      </c>
      <c r="AY299" s="186" t="str">
        <f>IF(AX299="","",IF(R299="Refreshment Beverage",ROUND(SUM(AX299*Rates!K$19),4),ROUND(SUM(AX299*(Rates!J$8/100)),4)))</f>
        <v/>
      </c>
      <c r="AZ299" s="183" t="str">
        <f t="shared" si="183"/>
        <v/>
      </c>
      <c r="BA299" s="185" t="str">
        <f t="shared" si="184"/>
        <v/>
      </c>
      <c r="BD299" s="171"/>
      <c r="BE299" s="171"/>
      <c r="BF299" s="171"/>
      <c r="BG299" s="171"/>
    </row>
    <row r="300" spans="1:59" ht="15" customHeight="1" x14ac:dyDescent="0.3">
      <c r="A300" s="172"/>
      <c r="B300" s="172"/>
      <c r="C300" s="172"/>
      <c r="D300" s="173"/>
      <c r="E300" s="173"/>
      <c r="F300" s="173"/>
      <c r="G300" s="173"/>
      <c r="H300" s="173"/>
      <c r="I300" s="174"/>
      <c r="J300" s="175"/>
      <c r="K300" s="176" t="str">
        <f t="shared" si="156"/>
        <v/>
      </c>
      <c r="L300" s="177" t="str">
        <f t="shared" si="157"/>
        <v/>
      </c>
      <c r="M300" s="178" t="str">
        <f t="shared" si="158"/>
        <v/>
      </c>
      <c r="N300" s="44" t="str" cm="1">
        <f t="array" ref="N300">IFERROR(IF(_xlfn.SINGLE(A:A)="","",IF(R300="Beer",SUM(LOOKUP(2,1/(Rates!$B$3:$B$5&lt;=W300)/(Rates!$C$3:$C$5&gt;=W300),Rates!$D$3:$D$5)*(X300/100)*W300),IF(R300="Refreshment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44" t="str">
        <f t="shared" si="159"/>
        <v/>
      </c>
      <c r="P300" s="13"/>
      <c r="Q300" s="179" t="str">
        <f t="shared" si="160"/>
        <v/>
      </c>
      <c r="R300" s="180" t="str">
        <f t="shared" si="161"/>
        <v/>
      </c>
      <c r="S300" s="13" t="str">
        <f>IF(A300="","",IF(R300="Refreshment Beverage",VLOOKUP(VALUE(Q300),Rates!G$15:L$19,2,0),VLOOKUP(VALUE(Q300),Rates!G$4:L$8,2,0)))</f>
        <v/>
      </c>
      <c r="T300" s="13" t="str">
        <f t="shared" si="162"/>
        <v/>
      </c>
      <c r="U300" s="181" t="str">
        <f t="shared" si="163"/>
        <v/>
      </c>
      <c r="V300" s="13" t="str">
        <f t="shared" si="164"/>
        <v/>
      </c>
      <c r="W300" s="13" t="str">
        <f t="shared" si="165"/>
        <v/>
      </c>
      <c r="X300" s="182" t="str">
        <f t="shared" si="166"/>
        <v/>
      </c>
      <c r="Y300" s="183" t="str">
        <f>IF(A:A="","",IF(R300="Refreshment Beverage",VLOOKUP(Q300,Rates!G$15:L$19,6,0)*W300,VLOOKUP(Q300,Rates!G$4:L$12,6,0)*W300))</f>
        <v/>
      </c>
      <c r="Z300" s="183" t="str">
        <f t="shared" si="167"/>
        <v/>
      </c>
      <c r="AA300" s="17">
        <f t="shared" si="155"/>
        <v>0</v>
      </c>
      <c r="AB300" s="177" t="str" cm="1">
        <f t="array" ref="AB300">IF(_xlfn.SINGLE(A:A)="","",IF(R300="Refreshment Beverage","",IF(AND(R300="Beer",Q300=0),SUM(LOOKUP(2,1/(Rates!$B$15:$B$18&lt;=W300)/(Rates!$C$15:$C$18&gt;=W300),Rates!$D$15:$D$18)*W300),VLOOKUP(VALUE(_xlfn.SINGLE(Q:Q)),Rates!A:B,2,0)*W300)))</f>
        <v/>
      </c>
      <c r="AC300" s="177" t="str" cm="1">
        <f t="array" ref="AC300">IF(_xlfn.SINGLE(A:A)="","",IF(R300="Refreshment Beverage","",IF(AND(R300="Beer",Q300=0),SUM(LOOKUP(2,1/(Rates!$B$15:$B$18&lt;=W300)/(Rates!$C$15:$C$18&gt;=W300),Rates!$E$15:$E$18)*W300),VLOOKUP(VALUE(_xlfn.SINGLE(Q:Q)),Rates!A:C,3,0)*W300)))</f>
        <v/>
      </c>
      <c r="AD300" s="168">
        <f>IFERROR(IF(OR(Q300=1,Q300=2,Q300=3,Q300=4),VLOOKUP(Q300,Rates!$A$31:$B$34,2,0)*W300,IF(V300=1,VLOOKUP(U300,'REB BEV MIN MKUP'!B:E,4,0),IF(V300&gt;1,VLOOKUP(VALUE(W300),'REB BEV MIN MKUP'!O:Q,3,0),0))),0)</f>
        <v>0</v>
      </c>
      <c r="AE300" s="177" t="str">
        <f t="shared" si="168"/>
        <v/>
      </c>
      <c r="AF300" s="13" t="str">
        <f t="shared" si="169"/>
        <v/>
      </c>
      <c r="AG300" s="177" t="str">
        <f t="shared" si="170"/>
        <v/>
      </c>
      <c r="AH300" s="184" t="str">
        <f t="shared" si="171"/>
        <v/>
      </c>
      <c r="AI300" s="184" t="str">
        <f>IF(AE:AE="","",IF(R300="Refreshment Beverage",AK300*(Rates!J$19/100),ROUND(SUM(AH300*(Rates!$J$8/100)),4)))</f>
        <v/>
      </c>
      <c r="AJ300" s="183" t="str">
        <f t="shared" si="172"/>
        <v/>
      </c>
      <c r="AK300" s="185" t="str">
        <f t="shared" si="173"/>
        <v/>
      </c>
      <c r="AL300" s="177" t="str">
        <f t="shared" si="174"/>
        <v/>
      </c>
      <c r="AM300" s="13" t="str">
        <f>IF(AS300="","",IF(R300="Refreshment Beverage",ROUND(AS300*Rates!K$19,4),ROUND(AO300*(VLOOKUP(VALUE(Q300),Rates!G$4:L$12,3,0)),4)))</f>
        <v/>
      </c>
      <c r="AN300" s="183" t="str">
        <f>IF(AS300="","",IF(R300="Refreshment Beverage",AS300*(Rates!J$19/100),MAX(AM300,AB300)))</f>
        <v/>
      </c>
      <c r="AO300" s="186" t="str">
        <f t="shared" si="175"/>
        <v/>
      </c>
      <c r="AP300" s="186" t="str">
        <f t="shared" si="176"/>
        <v/>
      </c>
      <c r="AQ300" s="186" t="str">
        <f>IF(AS300="","",IF(R300="Refreshment Beverage",ROUND(SUM(VLOOKUP(Q:Q,Rates!G$15:L$19,3,0)*(AS300-Y300-Z300-AA300)),4),ROUND(SUM(Rates!$K$8*AS300),4)))</f>
        <v/>
      </c>
      <c r="AR300" s="184" t="str">
        <f t="shared" si="177"/>
        <v/>
      </c>
      <c r="AS300" s="185" t="str">
        <f t="shared" si="178"/>
        <v/>
      </c>
      <c r="AT300" s="177" t="str">
        <f t="shared" si="179"/>
        <v/>
      </c>
      <c r="AU300" s="13" t="str">
        <f>IF(AX300="","",IF(R300="Refreshment Beverage",ROUND((BA300-Y300-Z300-AA300)*VLOOKUP(VALUE(Q300),Rates!G$15:L$19,3,0),4),ROUND(AW300*(VLOOKUP(VALUE(Q300),Rates!G:L,3,0)),4)))</f>
        <v/>
      </c>
      <c r="AV300" s="183" t="str">
        <f t="shared" si="180"/>
        <v/>
      </c>
      <c r="AW300" s="186" t="str">
        <f t="shared" si="181"/>
        <v/>
      </c>
      <c r="AX300" s="184" t="str">
        <f t="shared" si="182"/>
        <v/>
      </c>
      <c r="AY300" s="186" t="str">
        <f>IF(AX300="","",IF(R300="Refreshment Beverage",ROUND(SUM(AX300*Rates!K$19),4),ROUND(SUM(AX300*(Rates!J$8/100)),4)))</f>
        <v/>
      </c>
      <c r="AZ300" s="183" t="str">
        <f t="shared" si="183"/>
        <v/>
      </c>
      <c r="BA300" s="185" t="str">
        <f t="shared" si="184"/>
        <v/>
      </c>
      <c r="BD300" s="171"/>
      <c r="BE300" s="171"/>
      <c r="BF300" s="171"/>
      <c r="BG300" s="171"/>
    </row>
    <row r="301" spans="1:59" ht="15" customHeight="1" x14ac:dyDescent="0.3">
      <c r="A301" s="172"/>
      <c r="B301" s="172"/>
      <c r="C301" s="172"/>
      <c r="D301" s="173"/>
      <c r="E301" s="173"/>
      <c r="F301" s="173"/>
      <c r="G301" s="173"/>
      <c r="H301" s="173"/>
      <c r="I301" s="174"/>
      <c r="J301" s="175"/>
      <c r="K301" s="176" t="str">
        <f t="shared" si="156"/>
        <v/>
      </c>
      <c r="L301" s="177" t="str">
        <f t="shared" si="157"/>
        <v/>
      </c>
      <c r="M301" s="178" t="str">
        <f t="shared" si="158"/>
        <v/>
      </c>
      <c r="N301" s="44" t="str" cm="1">
        <f t="array" ref="N301">IFERROR(IF(_xlfn.SINGLE(A:A)="","",IF(R301="Beer",SUM(LOOKUP(2,1/(Rates!$B$3:$B$5&lt;=W301)/(Rates!$C$3:$C$5&gt;=W301),Rates!$D$3:$D$5)*(X301/100)*W301),IF(R301="Refreshment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44" t="str">
        <f t="shared" si="159"/>
        <v/>
      </c>
      <c r="P301" s="13"/>
      <c r="Q301" s="179" t="str">
        <f t="shared" si="160"/>
        <v/>
      </c>
      <c r="R301" s="180" t="str">
        <f t="shared" si="161"/>
        <v/>
      </c>
      <c r="S301" s="13" t="str">
        <f>IF(A301="","",IF(R301="Refreshment Beverage",VLOOKUP(VALUE(Q301),Rates!G$15:L$19,2,0),VLOOKUP(VALUE(Q301),Rates!G$4:L$8,2,0)))</f>
        <v/>
      </c>
      <c r="T301" s="13" t="str">
        <f t="shared" si="162"/>
        <v/>
      </c>
      <c r="U301" s="181" t="str">
        <f t="shared" si="163"/>
        <v/>
      </c>
      <c r="V301" s="13" t="str">
        <f t="shared" si="164"/>
        <v/>
      </c>
      <c r="W301" s="13" t="str">
        <f t="shared" si="165"/>
        <v/>
      </c>
      <c r="X301" s="182" t="str">
        <f t="shared" si="166"/>
        <v/>
      </c>
      <c r="Y301" s="183" t="str">
        <f>IF(A:A="","",IF(R301="Refreshment Beverage",VLOOKUP(Q301,Rates!G$15:L$19,6,0)*W301,VLOOKUP(Q301,Rates!G$4:L$12,6,0)*W301))</f>
        <v/>
      </c>
      <c r="Z301" s="183" t="str">
        <f t="shared" si="167"/>
        <v/>
      </c>
      <c r="AA301" s="17">
        <f t="shared" si="155"/>
        <v>0</v>
      </c>
      <c r="AB301" s="177" t="str" cm="1">
        <f t="array" ref="AB301">IF(_xlfn.SINGLE(A:A)="","",IF(R301="Refreshment Beverage","",IF(AND(R301="Beer",Q301=0),SUM(LOOKUP(2,1/(Rates!$B$15:$B$18&lt;=W301)/(Rates!$C$15:$C$18&gt;=W301),Rates!$D$15:$D$18)*W301),VLOOKUP(VALUE(_xlfn.SINGLE(Q:Q)),Rates!A:B,2,0)*W301)))</f>
        <v/>
      </c>
      <c r="AC301" s="177" t="str" cm="1">
        <f t="array" ref="AC301">IF(_xlfn.SINGLE(A:A)="","",IF(R301="Refreshment Beverage","",IF(AND(R301="Beer",Q301=0),SUM(LOOKUP(2,1/(Rates!$B$15:$B$18&lt;=W301)/(Rates!$C$15:$C$18&gt;=W301),Rates!$E$15:$E$18)*W301),VLOOKUP(VALUE(_xlfn.SINGLE(Q:Q)),Rates!A:C,3,0)*W301)))</f>
        <v/>
      </c>
      <c r="AD301" s="168">
        <f>IFERROR(IF(OR(Q301=1,Q301=2,Q301=3,Q301=4),VLOOKUP(Q301,Rates!$A$31:$B$34,2,0)*W301,IF(V301=1,VLOOKUP(U301,'REB BEV MIN MKUP'!B:E,4,0),IF(V301&gt;1,VLOOKUP(VALUE(W301),'REB BEV MIN MKUP'!O:Q,3,0),0))),0)</f>
        <v>0</v>
      </c>
      <c r="AE301" s="177" t="str">
        <f t="shared" si="168"/>
        <v/>
      </c>
      <c r="AF301" s="13" t="str">
        <f t="shared" si="169"/>
        <v/>
      </c>
      <c r="AG301" s="177" t="str">
        <f t="shared" si="170"/>
        <v/>
      </c>
      <c r="AH301" s="184" t="str">
        <f t="shared" si="171"/>
        <v/>
      </c>
      <c r="AI301" s="184" t="str">
        <f>IF(AE:AE="","",IF(R301="Refreshment Beverage",AK301*(Rates!J$19/100),ROUND(SUM(AH301*(Rates!$J$8/100)),4)))</f>
        <v/>
      </c>
      <c r="AJ301" s="183" t="str">
        <f t="shared" si="172"/>
        <v/>
      </c>
      <c r="AK301" s="185" t="str">
        <f t="shared" si="173"/>
        <v/>
      </c>
      <c r="AL301" s="177" t="str">
        <f t="shared" si="174"/>
        <v/>
      </c>
      <c r="AM301" s="13" t="str">
        <f>IF(AS301="","",IF(R301="Refreshment Beverage",ROUND(AS301*Rates!K$19,4),ROUND(AO301*(VLOOKUP(VALUE(Q301),Rates!G$4:L$12,3,0)),4)))</f>
        <v/>
      </c>
      <c r="AN301" s="183" t="str">
        <f>IF(AS301="","",IF(R301="Refreshment Beverage",AS301*(Rates!J$19/100),MAX(AM301,AB301)))</f>
        <v/>
      </c>
      <c r="AO301" s="186" t="str">
        <f t="shared" si="175"/>
        <v/>
      </c>
      <c r="AP301" s="186" t="str">
        <f t="shared" si="176"/>
        <v/>
      </c>
      <c r="AQ301" s="186" t="str">
        <f>IF(AS301="","",IF(R301="Refreshment Beverage",ROUND(SUM(VLOOKUP(Q:Q,Rates!G$15:L$19,3,0)*(AS301-Y301-Z301-AA301)),4),ROUND(SUM(Rates!$K$8*AS301),4)))</f>
        <v/>
      </c>
      <c r="AR301" s="184" t="str">
        <f t="shared" si="177"/>
        <v/>
      </c>
      <c r="AS301" s="185" t="str">
        <f t="shared" si="178"/>
        <v/>
      </c>
      <c r="AT301" s="177" t="str">
        <f t="shared" si="179"/>
        <v/>
      </c>
      <c r="AU301" s="13" t="str">
        <f>IF(AX301="","",IF(R301="Refreshment Beverage",ROUND((BA301-Y301-Z301-AA301)*VLOOKUP(VALUE(Q301),Rates!G$15:L$19,3,0),4),ROUND(AW301*(VLOOKUP(VALUE(Q301),Rates!G:L,3,0)),4)))</f>
        <v/>
      </c>
      <c r="AV301" s="183" t="str">
        <f t="shared" si="180"/>
        <v/>
      </c>
      <c r="AW301" s="186" t="str">
        <f t="shared" si="181"/>
        <v/>
      </c>
      <c r="AX301" s="184" t="str">
        <f t="shared" si="182"/>
        <v/>
      </c>
      <c r="AY301" s="186" t="str">
        <f>IF(AX301="","",IF(R301="Refreshment Beverage",ROUND(SUM(AX301*Rates!K$19),4),ROUND(SUM(AX301*(Rates!J$8/100)),4)))</f>
        <v/>
      </c>
      <c r="AZ301" s="183" t="str">
        <f t="shared" si="183"/>
        <v/>
      </c>
      <c r="BA301" s="185" t="str">
        <f t="shared" si="184"/>
        <v/>
      </c>
      <c r="BD301" s="171"/>
      <c r="BE301" s="171"/>
      <c r="BF301" s="171"/>
      <c r="BG301" s="171"/>
    </row>
    <row r="302" spans="1:59" ht="15" customHeight="1" x14ac:dyDescent="0.3">
      <c r="A302" s="172"/>
      <c r="B302" s="172"/>
      <c r="C302" s="172"/>
      <c r="D302" s="173"/>
      <c r="E302" s="173"/>
      <c r="F302" s="173"/>
      <c r="G302" s="173"/>
      <c r="H302" s="173"/>
      <c r="I302" s="174"/>
      <c r="J302" s="175"/>
      <c r="K302" s="176" t="str">
        <f t="shared" si="156"/>
        <v/>
      </c>
      <c r="L302" s="177" t="str">
        <f t="shared" si="157"/>
        <v/>
      </c>
      <c r="M302" s="178" t="str">
        <f t="shared" si="158"/>
        <v/>
      </c>
      <c r="N302" s="44" t="str" cm="1">
        <f t="array" ref="N302">IFERROR(IF(_xlfn.SINGLE(A:A)="","",IF(R302="Beer",SUM(LOOKUP(2,1/(Rates!$B$3:$B$5&lt;=W302)/(Rates!$C$3:$C$5&gt;=W302),Rates!$D$3:$D$5)*(X302/100)*W302),IF(R302="Refreshment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44" t="str">
        <f t="shared" si="159"/>
        <v/>
      </c>
      <c r="P302" s="13"/>
      <c r="Q302" s="179" t="str">
        <f t="shared" si="160"/>
        <v/>
      </c>
      <c r="R302" s="180" t="str">
        <f t="shared" si="161"/>
        <v/>
      </c>
      <c r="S302" s="13" t="str">
        <f>IF(A302="","",IF(R302="Refreshment Beverage",VLOOKUP(VALUE(Q302),Rates!G$15:L$19,2,0),VLOOKUP(VALUE(Q302),Rates!G$4:L$8,2,0)))</f>
        <v/>
      </c>
      <c r="T302" s="13" t="str">
        <f t="shared" si="162"/>
        <v/>
      </c>
      <c r="U302" s="181" t="str">
        <f t="shared" si="163"/>
        <v/>
      </c>
      <c r="V302" s="13" t="str">
        <f t="shared" si="164"/>
        <v/>
      </c>
      <c r="W302" s="13" t="str">
        <f t="shared" si="165"/>
        <v/>
      </c>
      <c r="X302" s="182" t="str">
        <f t="shared" si="166"/>
        <v/>
      </c>
      <c r="Y302" s="183" t="str">
        <f>IF(A:A="","",IF(R302="Refreshment Beverage",VLOOKUP(Q302,Rates!G$15:L$19,6,0)*W302,VLOOKUP(Q302,Rates!G$4:L$12,6,0)*W302))</f>
        <v/>
      </c>
      <c r="Z302" s="183" t="str">
        <f t="shared" si="167"/>
        <v/>
      </c>
      <c r="AA302" s="17">
        <f t="shared" si="155"/>
        <v>0</v>
      </c>
      <c r="AB302" s="177" t="str" cm="1">
        <f t="array" ref="AB302">IF(_xlfn.SINGLE(A:A)="","",IF(R302="Refreshment Beverage","",IF(AND(R302="Beer",Q302=0),SUM(LOOKUP(2,1/(Rates!$B$15:$B$18&lt;=W302)/(Rates!$C$15:$C$18&gt;=W302),Rates!$D$15:$D$18)*W302),VLOOKUP(VALUE(_xlfn.SINGLE(Q:Q)),Rates!A:B,2,0)*W302)))</f>
        <v/>
      </c>
      <c r="AC302" s="177" t="str" cm="1">
        <f t="array" ref="AC302">IF(_xlfn.SINGLE(A:A)="","",IF(R302="Refreshment Beverage","",IF(AND(R302="Beer",Q302=0),SUM(LOOKUP(2,1/(Rates!$B$15:$B$18&lt;=W302)/(Rates!$C$15:$C$18&gt;=W302),Rates!$E$15:$E$18)*W302),VLOOKUP(VALUE(_xlfn.SINGLE(Q:Q)),Rates!A:C,3,0)*W302)))</f>
        <v/>
      </c>
      <c r="AD302" s="168">
        <f>IFERROR(IF(OR(Q302=1,Q302=2,Q302=3,Q302=4),VLOOKUP(Q302,Rates!$A$31:$B$34,2,0)*W302,IF(V302=1,VLOOKUP(U302,'REB BEV MIN MKUP'!B:E,4,0),IF(V302&gt;1,VLOOKUP(VALUE(W302),'REB BEV MIN MKUP'!O:Q,3,0),0))),0)</f>
        <v>0</v>
      </c>
      <c r="AE302" s="177" t="str">
        <f t="shared" si="168"/>
        <v/>
      </c>
      <c r="AF302" s="13" t="str">
        <f t="shared" si="169"/>
        <v/>
      </c>
      <c r="AG302" s="177" t="str">
        <f t="shared" si="170"/>
        <v/>
      </c>
      <c r="AH302" s="184" t="str">
        <f t="shared" si="171"/>
        <v/>
      </c>
      <c r="AI302" s="184" t="str">
        <f>IF(AE:AE="","",IF(R302="Refreshment Beverage",AK302*(Rates!J$19/100),ROUND(SUM(AH302*(Rates!$J$8/100)),4)))</f>
        <v/>
      </c>
      <c r="AJ302" s="183" t="str">
        <f t="shared" si="172"/>
        <v/>
      </c>
      <c r="AK302" s="185" t="str">
        <f t="shared" si="173"/>
        <v/>
      </c>
      <c r="AL302" s="177" t="str">
        <f t="shared" si="174"/>
        <v/>
      </c>
      <c r="AM302" s="13" t="str">
        <f>IF(AS302="","",IF(R302="Refreshment Beverage",ROUND(AS302*Rates!K$19,4),ROUND(AO302*(VLOOKUP(VALUE(Q302),Rates!G$4:L$12,3,0)),4)))</f>
        <v/>
      </c>
      <c r="AN302" s="183" t="str">
        <f>IF(AS302="","",IF(R302="Refreshment Beverage",AS302*(Rates!J$19/100),MAX(AM302,AB302)))</f>
        <v/>
      </c>
      <c r="AO302" s="186" t="str">
        <f t="shared" si="175"/>
        <v/>
      </c>
      <c r="AP302" s="186" t="str">
        <f t="shared" si="176"/>
        <v/>
      </c>
      <c r="AQ302" s="186" t="str">
        <f>IF(AS302="","",IF(R302="Refreshment Beverage",ROUND(SUM(VLOOKUP(Q:Q,Rates!G$15:L$19,3,0)*(AS302-Y302-Z302-AA302)),4),ROUND(SUM(Rates!$K$8*AS302),4)))</f>
        <v/>
      </c>
      <c r="AR302" s="184" t="str">
        <f t="shared" si="177"/>
        <v/>
      </c>
      <c r="AS302" s="185" t="str">
        <f t="shared" si="178"/>
        <v/>
      </c>
      <c r="AT302" s="177" t="str">
        <f t="shared" si="179"/>
        <v/>
      </c>
      <c r="AU302" s="13" t="str">
        <f>IF(AX302="","",IF(R302="Refreshment Beverage",ROUND((BA302-Y302-Z302-AA302)*VLOOKUP(VALUE(Q302),Rates!G$15:L$19,3,0),4),ROUND(AW302*(VLOOKUP(VALUE(Q302),Rates!G:L,3,0)),4)))</f>
        <v/>
      </c>
      <c r="AV302" s="183" t="str">
        <f t="shared" si="180"/>
        <v/>
      </c>
      <c r="AW302" s="186" t="str">
        <f t="shared" si="181"/>
        <v/>
      </c>
      <c r="AX302" s="184" t="str">
        <f t="shared" si="182"/>
        <v/>
      </c>
      <c r="AY302" s="186" t="str">
        <f>IF(AX302="","",IF(R302="Refreshment Beverage",ROUND(SUM(AX302*Rates!K$19),4),ROUND(SUM(AX302*(Rates!J$8/100)),4)))</f>
        <v/>
      </c>
      <c r="AZ302" s="183" t="str">
        <f t="shared" si="183"/>
        <v/>
      </c>
      <c r="BA302" s="185" t="str">
        <f t="shared" si="184"/>
        <v/>
      </c>
      <c r="BD302" s="171"/>
      <c r="BE302" s="171"/>
      <c r="BF302" s="171"/>
      <c r="BG302" s="171"/>
    </row>
    <row r="303" spans="1:59" ht="15" customHeight="1" x14ac:dyDescent="0.3">
      <c r="A303" s="172"/>
      <c r="B303" s="172"/>
      <c r="C303" s="172"/>
      <c r="D303" s="173"/>
      <c r="E303" s="173"/>
      <c r="F303" s="173"/>
      <c r="G303" s="173"/>
      <c r="H303" s="173"/>
      <c r="I303" s="174"/>
      <c r="J303" s="175"/>
      <c r="K303" s="176" t="str">
        <f t="shared" si="156"/>
        <v/>
      </c>
      <c r="L303" s="177" t="str">
        <f t="shared" si="157"/>
        <v/>
      </c>
      <c r="M303" s="178" t="str">
        <f t="shared" si="158"/>
        <v/>
      </c>
      <c r="N303" s="44" t="str" cm="1">
        <f t="array" ref="N303">IFERROR(IF(_xlfn.SINGLE(A:A)="","",IF(R303="Beer",SUM(LOOKUP(2,1/(Rates!$B$3:$B$5&lt;=W303)/(Rates!$C$3:$C$5&gt;=W303),Rates!$D$3:$D$5)*(X303/100)*W303),IF(R303="Refreshment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44" t="str">
        <f t="shared" si="159"/>
        <v/>
      </c>
      <c r="P303" s="13"/>
      <c r="Q303" s="179" t="str">
        <f t="shared" si="160"/>
        <v/>
      </c>
      <c r="R303" s="180" t="str">
        <f t="shared" si="161"/>
        <v/>
      </c>
      <c r="S303" s="13" t="str">
        <f>IF(A303="","",IF(R303="Refreshment Beverage",VLOOKUP(VALUE(Q303),Rates!G$15:L$19,2,0),VLOOKUP(VALUE(Q303),Rates!G$4:L$8,2,0)))</f>
        <v/>
      </c>
      <c r="T303" s="13" t="str">
        <f t="shared" si="162"/>
        <v/>
      </c>
      <c r="U303" s="181" t="str">
        <f t="shared" si="163"/>
        <v/>
      </c>
      <c r="V303" s="13" t="str">
        <f t="shared" si="164"/>
        <v/>
      </c>
      <c r="W303" s="13" t="str">
        <f t="shared" si="165"/>
        <v/>
      </c>
      <c r="X303" s="182" t="str">
        <f t="shared" si="166"/>
        <v/>
      </c>
      <c r="Y303" s="183" t="str">
        <f>IF(A:A="","",IF(R303="Refreshment Beverage",VLOOKUP(Q303,Rates!G$15:L$19,6,0)*W303,VLOOKUP(Q303,Rates!G$4:L$12,6,0)*W303))</f>
        <v/>
      </c>
      <c r="Z303" s="183" t="str">
        <f t="shared" si="167"/>
        <v/>
      </c>
      <c r="AA303" s="17">
        <f t="shared" si="155"/>
        <v>0</v>
      </c>
      <c r="AB303" s="177" t="str" cm="1">
        <f t="array" ref="AB303">IF(_xlfn.SINGLE(A:A)="","",IF(R303="Refreshment Beverage","",IF(AND(R303="Beer",Q303=0),SUM(LOOKUP(2,1/(Rates!$B$15:$B$18&lt;=W303)/(Rates!$C$15:$C$18&gt;=W303),Rates!$D$15:$D$18)*W303),VLOOKUP(VALUE(_xlfn.SINGLE(Q:Q)),Rates!A:B,2,0)*W303)))</f>
        <v/>
      </c>
      <c r="AC303" s="177" t="str" cm="1">
        <f t="array" ref="AC303">IF(_xlfn.SINGLE(A:A)="","",IF(R303="Refreshment Beverage","",IF(AND(R303="Beer",Q303=0),SUM(LOOKUP(2,1/(Rates!$B$15:$B$18&lt;=W303)/(Rates!$C$15:$C$18&gt;=W303),Rates!$E$15:$E$18)*W303),VLOOKUP(VALUE(_xlfn.SINGLE(Q:Q)),Rates!A:C,3,0)*W303)))</f>
        <v/>
      </c>
      <c r="AD303" s="168">
        <f>IFERROR(IF(OR(Q303=1,Q303=2,Q303=3,Q303=4),VLOOKUP(Q303,Rates!$A$31:$B$34,2,0)*W303,IF(V303=1,VLOOKUP(U303,'REB BEV MIN MKUP'!B:E,4,0),IF(V303&gt;1,VLOOKUP(VALUE(W303),'REB BEV MIN MKUP'!O:Q,3,0),0))),0)</f>
        <v>0</v>
      </c>
      <c r="AE303" s="177" t="str">
        <f t="shared" si="168"/>
        <v/>
      </c>
      <c r="AF303" s="13" t="str">
        <f t="shared" si="169"/>
        <v/>
      </c>
      <c r="AG303" s="177" t="str">
        <f t="shared" si="170"/>
        <v/>
      </c>
      <c r="AH303" s="184" t="str">
        <f t="shared" si="171"/>
        <v/>
      </c>
      <c r="AI303" s="184" t="str">
        <f>IF(AE:AE="","",IF(R303="Refreshment Beverage",AK303*(Rates!J$19/100),ROUND(SUM(AH303*(Rates!$J$8/100)),4)))</f>
        <v/>
      </c>
      <c r="AJ303" s="183" t="str">
        <f t="shared" si="172"/>
        <v/>
      </c>
      <c r="AK303" s="185" t="str">
        <f t="shared" si="173"/>
        <v/>
      </c>
      <c r="AL303" s="177" t="str">
        <f t="shared" si="174"/>
        <v/>
      </c>
      <c r="AM303" s="13" t="str">
        <f>IF(AS303="","",IF(R303="Refreshment Beverage",ROUND(AS303*Rates!K$19,4),ROUND(AO303*(VLOOKUP(VALUE(Q303),Rates!G$4:L$12,3,0)),4)))</f>
        <v/>
      </c>
      <c r="AN303" s="183" t="str">
        <f>IF(AS303="","",IF(R303="Refreshment Beverage",AS303*(Rates!J$19/100),MAX(AM303,AB303)))</f>
        <v/>
      </c>
      <c r="AO303" s="186" t="str">
        <f t="shared" si="175"/>
        <v/>
      </c>
      <c r="AP303" s="186" t="str">
        <f t="shared" si="176"/>
        <v/>
      </c>
      <c r="AQ303" s="186" t="str">
        <f>IF(AS303="","",IF(R303="Refreshment Beverage",ROUND(SUM(VLOOKUP(Q:Q,Rates!G$15:L$19,3,0)*(AS303-Y303-Z303-AA303)),4),ROUND(SUM(Rates!$K$8*AS303),4)))</f>
        <v/>
      </c>
      <c r="AR303" s="184" t="str">
        <f t="shared" si="177"/>
        <v/>
      </c>
      <c r="AS303" s="185" t="str">
        <f t="shared" si="178"/>
        <v/>
      </c>
      <c r="AT303" s="177" t="str">
        <f t="shared" si="179"/>
        <v/>
      </c>
      <c r="AU303" s="13" t="str">
        <f>IF(AX303="","",IF(R303="Refreshment Beverage",ROUND((BA303-Y303-Z303-AA303)*VLOOKUP(VALUE(Q303),Rates!G$15:L$19,3,0),4),ROUND(AW303*(VLOOKUP(VALUE(Q303),Rates!G:L,3,0)),4)))</f>
        <v/>
      </c>
      <c r="AV303" s="183" t="str">
        <f t="shared" si="180"/>
        <v/>
      </c>
      <c r="AW303" s="186" t="str">
        <f t="shared" si="181"/>
        <v/>
      </c>
      <c r="AX303" s="184" t="str">
        <f t="shared" si="182"/>
        <v/>
      </c>
      <c r="AY303" s="186" t="str">
        <f>IF(AX303="","",IF(R303="Refreshment Beverage",ROUND(SUM(AX303*Rates!K$19),4),ROUND(SUM(AX303*(Rates!J$8/100)),4)))</f>
        <v/>
      </c>
      <c r="AZ303" s="183" t="str">
        <f t="shared" si="183"/>
        <v/>
      </c>
      <c r="BA303" s="185" t="str">
        <f t="shared" si="184"/>
        <v/>
      </c>
      <c r="BD303" s="171"/>
      <c r="BE303" s="171"/>
      <c r="BF303" s="171"/>
      <c r="BG303" s="171"/>
    </row>
    <row r="304" spans="1:59" ht="15" customHeight="1" x14ac:dyDescent="0.3">
      <c r="A304" s="172"/>
      <c r="B304" s="172"/>
      <c r="C304" s="172"/>
      <c r="D304" s="173"/>
      <c r="E304" s="173"/>
      <c r="F304" s="173"/>
      <c r="G304" s="173"/>
      <c r="H304" s="173"/>
      <c r="I304" s="174"/>
      <c r="J304" s="175"/>
      <c r="K304" s="176" t="str">
        <f t="shared" si="156"/>
        <v/>
      </c>
      <c r="L304" s="177" t="str">
        <f t="shared" si="157"/>
        <v/>
      </c>
      <c r="M304" s="178" t="str">
        <f t="shared" si="158"/>
        <v/>
      </c>
      <c r="N304" s="44" t="str" cm="1">
        <f t="array" ref="N304">IFERROR(IF(_xlfn.SINGLE(A:A)="","",IF(R304="Beer",SUM(LOOKUP(2,1/(Rates!$B$3:$B$5&lt;=W304)/(Rates!$C$3:$C$5&gt;=W304),Rates!$D$3:$D$5)*(X304/100)*W304),IF(R304="Refreshment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44" t="str">
        <f t="shared" si="159"/>
        <v/>
      </c>
      <c r="P304" s="13"/>
      <c r="Q304" s="179" t="str">
        <f t="shared" si="160"/>
        <v/>
      </c>
      <c r="R304" s="180" t="str">
        <f t="shared" si="161"/>
        <v/>
      </c>
      <c r="S304" s="13" t="str">
        <f>IF(A304="","",IF(R304="Refreshment Beverage",VLOOKUP(VALUE(Q304),Rates!G$15:L$19,2,0),VLOOKUP(VALUE(Q304),Rates!G$4:L$8,2,0)))</f>
        <v/>
      </c>
      <c r="T304" s="13" t="str">
        <f t="shared" si="162"/>
        <v/>
      </c>
      <c r="U304" s="181" t="str">
        <f t="shared" si="163"/>
        <v/>
      </c>
      <c r="V304" s="13" t="str">
        <f t="shared" si="164"/>
        <v/>
      </c>
      <c r="W304" s="13" t="str">
        <f t="shared" si="165"/>
        <v/>
      </c>
      <c r="X304" s="182" t="str">
        <f t="shared" si="166"/>
        <v/>
      </c>
      <c r="Y304" s="183" t="str">
        <f>IF(A:A="","",IF(R304="Refreshment Beverage",VLOOKUP(Q304,Rates!G$15:L$19,6,0)*W304,VLOOKUP(Q304,Rates!G$4:L$12,6,0)*W304))</f>
        <v/>
      </c>
      <c r="Z304" s="183" t="str">
        <f t="shared" si="167"/>
        <v/>
      </c>
      <c r="AA304" s="17">
        <f t="shared" si="155"/>
        <v>0</v>
      </c>
      <c r="AB304" s="177" t="str" cm="1">
        <f t="array" ref="AB304">IF(_xlfn.SINGLE(A:A)="","",IF(R304="Refreshment Beverage","",IF(AND(R304="Beer",Q304=0),SUM(LOOKUP(2,1/(Rates!$B$15:$B$18&lt;=W304)/(Rates!$C$15:$C$18&gt;=W304),Rates!$D$15:$D$18)*W304),VLOOKUP(VALUE(_xlfn.SINGLE(Q:Q)),Rates!A:B,2,0)*W304)))</f>
        <v/>
      </c>
      <c r="AC304" s="177" t="str" cm="1">
        <f t="array" ref="AC304">IF(_xlfn.SINGLE(A:A)="","",IF(R304="Refreshment Beverage","",IF(AND(R304="Beer",Q304=0),SUM(LOOKUP(2,1/(Rates!$B$15:$B$18&lt;=W304)/(Rates!$C$15:$C$18&gt;=W304),Rates!$E$15:$E$18)*W304),VLOOKUP(VALUE(_xlfn.SINGLE(Q:Q)),Rates!A:C,3,0)*W304)))</f>
        <v/>
      </c>
      <c r="AD304" s="168">
        <f>IFERROR(IF(OR(Q304=1,Q304=2,Q304=3,Q304=4),VLOOKUP(Q304,Rates!$A$31:$B$34,2,0)*W304,IF(V304=1,VLOOKUP(U304,'REB BEV MIN MKUP'!B:E,4,0),IF(V304&gt;1,VLOOKUP(VALUE(W304),'REB BEV MIN MKUP'!O:Q,3,0),0))),0)</f>
        <v>0</v>
      </c>
      <c r="AE304" s="177" t="str">
        <f t="shared" si="168"/>
        <v/>
      </c>
      <c r="AF304" s="13" t="str">
        <f t="shared" si="169"/>
        <v/>
      </c>
      <c r="AG304" s="177" t="str">
        <f t="shared" si="170"/>
        <v/>
      </c>
      <c r="AH304" s="184" t="str">
        <f t="shared" si="171"/>
        <v/>
      </c>
      <c r="AI304" s="184" t="str">
        <f>IF(AE:AE="","",IF(R304="Refreshment Beverage",AK304*(Rates!J$19/100),ROUND(SUM(AH304*(Rates!$J$8/100)),4)))</f>
        <v/>
      </c>
      <c r="AJ304" s="183" t="str">
        <f t="shared" si="172"/>
        <v/>
      </c>
      <c r="AK304" s="185" t="str">
        <f t="shared" si="173"/>
        <v/>
      </c>
      <c r="AL304" s="177" t="str">
        <f t="shared" si="174"/>
        <v/>
      </c>
      <c r="AM304" s="13" t="str">
        <f>IF(AS304="","",IF(R304="Refreshment Beverage",ROUND(AS304*Rates!K$19,4),ROUND(AO304*(VLOOKUP(VALUE(Q304),Rates!G$4:L$12,3,0)),4)))</f>
        <v/>
      </c>
      <c r="AN304" s="183" t="str">
        <f>IF(AS304="","",IF(R304="Refreshment Beverage",AS304*(Rates!J$19/100),MAX(AM304,AB304)))</f>
        <v/>
      </c>
      <c r="AO304" s="186" t="str">
        <f t="shared" si="175"/>
        <v/>
      </c>
      <c r="AP304" s="186" t="str">
        <f t="shared" si="176"/>
        <v/>
      </c>
      <c r="AQ304" s="186" t="str">
        <f>IF(AS304="","",IF(R304="Refreshment Beverage",ROUND(SUM(VLOOKUP(Q:Q,Rates!G$15:L$19,3,0)*(AS304-Y304-Z304-AA304)),4),ROUND(SUM(Rates!$K$8*AS304),4)))</f>
        <v/>
      </c>
      <c r="AR304" s="184" t="str">
        <f t="shared" si="177"/>
        <v/>
      </c>
      <c r="AS304" s="185" t="str">
        <f t="shared" si="178"/>
        <v/>
      </c>
      <c r="AT304" s="177" t="str">
        <f t="shared" si="179"/>
        <v/>
      </c>
      <c r="AU304" s="13" t="str">
        <f>IF(AX304="","",IF(R304="Refreshment Beverage",ROUND((BA304-Y304-Z304-AA304)*VLOOKUP(VALUE(Q304),Rates!G$15:L$19,3,0),4),ROUND(AW304*(VLOOKUP(VALUE(Q304),Rates!G:L,3,0)),4)))</f>
        <v/>
      </c>
      <c r="AV304" s="183" t="str">
        <f t="shared" si="180"/>
        <v/>
      </c>
      <c r="AW304" s="186" t="str">
        <f t="shared" si="181"/>
        <v/>
      </c>
      <c r="AX304" s="184" t="str">
        <f t="shared" si="182"/>
        <v/>
      </c>
      <c r="AY304" s="186" t="str">
        <f>IF(AX304="","",IF(R304="Refreshment Beverage",ROUND(SUM(AX304*Rates!K$19),4),ROUND(SUM(AX304*(Rates!J$8/100)),4)))</f>
        <v/>
      </c>
      <c r="AZ304" s="183" t="str">
        <f t="shared" si="183"/>
        <v/>
      </c>
      <c r="BA304" s="185" t="str">
        <f t="shared" si="184"/>
        <v/>
      </c>
      <c r="BD304" s="171"/>
      <c r="BE304" s="171"/>
      <c r="BF304" s="171"/>
      <c r="BG304" s="171"/>
    </row>
    <row r="305" spans="1:59" ht="15" customHeight="1" x14ac:dyDescent="0.3">
      <c r="A305" s="172"/>
      <c r="B305" s="172"/>
      <c r="C305" s="172"/>
      <c r="D305" s="173"/>
      <c r="E305" s="173"/>
      <c r="F305" s="173"/>
      <c r="G305" s="173"/>
      <c r="H305" s="173"/>
      <c r="I305" s="174"/>
      <c r="J305" s="175"/>
      <c r="K305" s="176" t="str">
        <f t="shared" si="156"/>
        <v/>
      </c>
      <c r="L305" s="177" t="str">
        <f t="shared" si="157"/>
        <v/>
      </c>
      <c r="M305" s="178" t="str">
        <f t="shared" si="158"/>
        <v/>
      </c>
      <c r="N305" s="44" t="str" cm="1">
        <f t="array" ref="N305">IFERROR(IF(_xlfn.SINGLE(A:A)="","",IF(R305="Beer",SUM(LOOKUP(2,1/(Rates!$B$3:$B$5&lt;=W305)/(Rates!$C$3:$C$5&gt;=W305),Rates!$D$3:$D$5)*(X305/100)*W305),IF(R305="Refreshment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44" t="str">
        <f t="shared" si="159"/>
        <v/>
      </c>
      <c r="P305" s="13"/>
      <c r="Q305" s="179" t="str">
        <f t="shared" si="160"/>
        <v/>
      </c>
      <c r="R305" s="180" t="str">
        <f t="shared" si="161"/>
        <v/>
      </c>
      <c r="S305" s="13" t="str">
        <f>IF(A305="","",IF(R305="Refreshment Beverage",VLOOKUP(VALUE(Q305),Rates!G$15:L$19,2,0),VLOOKUP(VALUE(Q305),Rates!G$4:L$8,2,0)))</f>
        <v/>
      </c>
      <c r="T305" s="13" t="str">
        <f t="shared" si="162"/>
        <v/>
      </c>
      <c r="U305" s="181" t="str">
        <f t="shared" si="163"/>
        <v/>
      </c>
      <c r="V305" s="13" t="str">
        <f t="shared" si="164"/>
        <v/>
      </c>
      <c r="W305" s="13" t="str">
        <f t="shared" si="165"/>
        <v/>
      </c>
      <c r="X305" s="182" t="str">
        <f t="shared" si="166"/>
        <v/>
      </c>
      <c r="Y305" s="183" t="str">
        <f>IF(A:A="","",IF(R305="Refreshment Beverage",VLOOKUP(Q305,Rates!G$15:L$19,6,0)*W305,VLOOKUP(Q305,Rates!G$4:L$12,6,0)*W305))</f>
        <v/>
      </c>
      <c r="Z305" s="183" t="str">
        <f t="shared" si="167"/>
        <v/>
      </c>
      <c r="AA305" s="17">
        <f t="shared" si="155"/>
        <v>0</v>
      </c>
      <c r="AB305" s="177" t="str" cm="1">
        <f t="array" ref="AB305">IF(_xlfn.SINGLE(A:A)="","",IF(R305="Refreshment Beverage","",IF(AND(R305="Beer",Q305=0),SUM(LOOKUP(2,1/(Rates!$B$15:$B$18&lt;=W305)/(Rates!$C$15:$C$18&gt;=W305),Rates!$D$15:$D$18)*W305),VLOOKUP(VALUE(_xlfn.SINGLE(Q:Q)),Rates!A:B,2,0)*W305)))</f>
        <v/>
      </c>
      <c r="AC305" s="177" t="str" cm="1">
        <f t="array" ref="AC305">IF(_xlfn.SINGLE(A:A)="","",IF(R305="Refreshment Beverage","",IF(AND(R305="Beer",Q305=0),SUM(LOOKUP(2,1/(Rates!$B$15:$B$18&lt;=W305)/(Rates!$C$15:$C$18&gt;=W305),Rates!$E$15:$E$18)*W305),VLOOKUP(VALUE(_xlfn.SINGLE(Q:Q)),Rates!A:C,3,0)*W305)))</f>
        <v/>
      </c>
      <c r="AD305" s="168">
        <f>IFERROR(IF(OR(Q305=1,Q305=2,Q305=3,Q305=4),VLOOKUP(Q305,Rates!$A$31:$B$34,2,0)*W305,IF(V305=1,VLOOKUP(U305,'REB BEV MIN MKUP'!B:E,4,0),IF(V305&gt;1,VLOOKUP(VALUE(W305),'REB BEV MIN MKUP'!O:Q,3,0),0))),0)</f>
        <v>0</v>
      </c>
      <c r="AE305" s="177" t="str">
        <f t="shared" si="168"/>
        <v/>
      </c>
      <c r="AF305" s="13" t="str">
        <f t="shared" si="169"/>
        <v/>
      </c>
      <c r="AG305" s="177" t="str">
        <f t="shared" si="170"/>
        <v/>
      </c>
      <c r="AH305" s="184" t="str">
        <f t="shared" si="171"/>
        <v/>
      </c>
      <c r="AI305" s="184" t="str">
        <f>IF(AE:AE="","",IF(R305="Refreshment Beverage",AK305*(Rates!J$19/100),ROUND(SUM(AH305*(Rates!$J$8/100)),4)))</f>
        <v/>
      </c>
      <c r="AJ305" s="183" t="str">
        <f t="shared" si="172"/>
        <v/>
      </c>
      <c r="AK305" s="185" t="str">
        <f t="shared" si="173"/>
        <v/>
      </c>
      <c r="AL305" s="177" t="str">
        <f t="shared" si="174"/>
        <v/>
      </c>
      <c r="AM305" s="13" t="str">
        <f>IF(AS305="","",IF(R305="Refreshment Beverage",ROUND(AS305*Rates!K$19,4),ROUND(AO305*(VLOOKUP(VALUE(Q305),Rates!G$4:L$12,3,0)),4)))</f>
        <v/>
      </c>
      <c r="AN305" s="183" t="str">
        <f>IF(AS305="","",IF(R305="Refreshment Beverage",AS305*(Rates!J$19/100),MAX(AM305,AB305)))</f>
        <v/>
      </c>
      <c r="AO305" s="186" t="str">
        <f t="shared" si="175"/>
        <v/>
      </c>
      <c r="AP305" s="186" t="str">
        <f t="shared" si="176"/>
        <v/>
      </c>
      <c r="AQ305" s="186" t="str">
        <f>IF(AS305="","",IF(R305="Refreshment Beverage",ROUND(SUM(VLOOKUP(Q:Q,Rates!G$15:L$19,3,0)*(AS305-Y305-Z305-AA305)),4),ROUND(SUM(Rates!$K$8*AS305),4)))</f>
        <v/>
      </c>
      <c r="AR305" s="184" t="str">
        <f t="shared" si="177"/>
        <v/>
      </c>
      <c r="AS305" s="185" t="str">
        <f t="shared" si="178"/>
        <v/>
      </c>
      <c r="AT305" s="177" t="str">
        <f t="shared" si="179"/>
        <v/>
      </c>
      <c r="AU305" s="13" t="str">
        <f>IF(AX305="","",IF(R305="Refreshment Beverage",ROUND((BA305-Y305-Z305-AA305)*VLOOKUP(VALUE(Q305),Rates!G$15:L$19,3,0),4),ROUND(AW305*(VLOOKUP(VALUE(Q305),Rates!G:L,3,0)),4)))</f>
        <v/>
      </c>
      <c r="AV305" s="183" t="str">
        <f t="shared" si="180"/>
        <v/>
      </c>
      <c r="AW305" s="186" t="str">
        <f t="shared" si="181"/>
        <v/>
      </c>
      <c r="AX305" s="184" t="str">
        <f t="shared" si="182"/>
        <v/>
      </c>
      <c r="AY305" s="186" t="str">
        <f>IF(AX305="","",IF(R305="Refreshment Beverage",ROUND(SUM(AX305*Rates!K$19),4),ROUND(SUM(AX305*(Rates!J$8/100)),4)))</f>
        <v/>
      </c>
      <c r="AZ305" s="183" t="str">
        <f t="shared" si="183"/>
        <v/>
      </c>
      <c r="BA305" s="185" t="str">
        <f t="shared" si="184"/>
        <v/>
      </c>
      <c r="BD305" s="171"/>
      <c r="BE305" s="171"/>
      <c r="BF305" s="171"/>
      <c r="BG305" s="171"/>
    </row>
    <row r="306" spans="1:59" ht="15" customHeight="1" x14ac:dyDescent="0.3">
      <c r="A306" s="172"/>
      <c r="B306" s="172"/>
      <c r="C306" s="172"/>
      <c r="D306" s="173"/>
      <c r="E306" s="173"/>
      <c r="F306" s="173"/>
      <c r="G306" s="173"/>
      <c r="H306" s="173"/>
      <c r="I306" s="174"/>
      <c r="J306" s="175"/>
      <c r="K306" s="176" t="str">
        <f t="shared" si="156"/>
        <v/>
      </c>
      <c r="L306" s="177" t="str">
        <f t="shared" si="157"/>
        <v/>
      </c>
      <c r="M306" s="178" t="str">
        <f t="shared" si="158"/>
        <v/>
      </c>
      <c r="N306" s="44" t="str" cm="1">
        <f t="array" ref="N306">IFERROR(IF(_xlfn.SINGLE(A:A)="","",IF(R306="Beer",SUM(LOOKUP(2,1/(Rates!$B$3:$B$5&lt;=W306)/(Rates!$C$3:$C$5&gt;=W306),Rates!$D$3:$D$5)*(X306/100)*W306),IF(R306="Refreshment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44" t="str">
        <f t="shared" si="159"/>
        <v/>
      </c>
      <c r="P306" s="13"/>
      <c r="Q306" s="179" t="str">
        <f t="shared" si="160"/>
        <v/>
      </c>
      <c r="R306" s="180" t="str">
        <f t="shared" si="161"/>
        <v/>
      </c>
      <c r="S306" s="13" t="str">
        <f>IF(A306="","",IF(R306="Refreshment Beverage",VLOOKUP(VALUE(Q306),Rates!G$15:L$19,2,0),VLOOKUP(VALUE(Q306),Rates!G$4:L$8,2,0)))</f>
        <v/>
      </c>
      <c r="T306" s="13" t="str">
        <f t="shared" si="162"/>
        <v/>
      </c>
      <c r="U306" s="181" t="str">
        <f t="shared" si="163"/>
        <v/>
      </c>
      <c r="V306" s="13" t="str">
        <f t="shared" si="164"/>
        <v/>
      </c>
      <c r="W306" s="13" t="str">
        <f t="shared" si="165"/>
        <v/>
      </c>
      <c r="X306" s="182" t="str">
        <f t="shared" si="166"/>
        <v/>
      </c>
      <c r="Y306" s="183" t="str">
        <f>IF(A:A="","",IF(R306="Refreshment Beverage",VLOOKUP(Q306,Rates!G$15:L$19,6,0)*W306,VLOOKUP(Q306,Rates!G$4:L$12,6,0)*W306))</f>
        <v/>
      </c>
      <c r="Z306" s="183" t="str">
        <f t="shared" si="167"/>
        <v/>
      </c>
      <c r="AA306" s="17">
        <f t="shared" si="155"/>
        <v>0</v>
      </c>
      <c r="AB306" s="177" t="str" cm="1">
        <f t="array" ref="AB306">IF(_xlfn.SINGLE(A:A)="","",IF(R306="Refreshment Beverage","",IF(AND(R306="Beer",Q306=0),SUM(LOOKUP(2,1/(Rates!$B$15:$B$18&lt;=W306)/(Rates!$C$15:$C$18&gt;=W306),Rates!$D$15:$D$18)*W306),VLOOKUP(VALUE(_xlfn.SINGLE(Q:Q)),Rates!A:B,2,0)*W306)))</f>
        <v/>
      </c>
      <c r="AC306" s="177" t="str" cm="1">
        <f t="array" ref="AC306">IF(_xlfn.SINGLE(A:A)="","",IF(R306="Refreshment Beverage","",IF(AND(R306="Beer",Q306=0),SUM(LOOKUP(2,1/(Rates!$B$15:$B$18&lt;=W306)/(Rates!$C$15:$C$18&gt;=W306),Rates!$E$15:$E$18)*W306),VLOOKUP(VALUE(_xlfn.SINGLE(Q:Q)),Rates!A:C,3,0)*W306)))</f>
        <v/>
      </c>
      <c r="AD306" s="168">
        <f>IFERROR(IF(OR(Q306=1,Q306=2,Q306=3,Q306=4),VLOOKUP(Q306,Rates!$A$31:$B$34,2,0)*W306,IF(V306=1,VLOOKUP(U306,'REB BEV MIN MKUP'!B:E,4,0),IF(V306&gt;1,VLOOKUP(VALUE(W306),'REB BEV MIN MKUP'!O:Q,3,0),0))),0)</f>
        <v>0</v>
      </c>
      <c r="AE306" s="177" t="str">
        <f t="shared" si="168"/>
        <v/>
      </c>
      <c r="AF306" s="13" t="str">
        <f t="shared" si="169"/>
        <v/>
      </c>
      <c r="AG306" s="177" t="str">
        <f t="shared" si="170"/>
        <v/>
      </c>
      <c r="AH306" s="184" t="str">
        <f t="shared" si="171"/>
        <v/>
      </c>
      <c r="AI306" s="184" t="str">
        <f>IF(AE:AE="","",IF(R306="Refreshment Beverage",AK306*(Rates!J$19/100),ROUND(SUM(AH306*(Rates!$J$8/100)),4)))</f>
        <v/>
      </c>
      <c r="AJ306" s="183" t="str">
        <f t="shared" si="172"/>
        <v/>
      </c>
      <c r="AK306" s="185" t="str">
        <f t="shared" si="173"/>
        <v/>
      </c>
      <c r="AL306" s="177" t="str">
        <f t="shared" si="174"/>
        <v/>
      </c>
      <c r="AM306" s="13" t="str">
        <f>IF(AS306="","",IF(R306="Refreshment Beverage",ROUND(AS306*Rates!K$19,4),ROUND(AO306*(VLOOKUP(VALUE(Q306),Rates!G$4:L$12,3,0)),4)))</f>
        <v/>
      </c>
      <c r="AN306" s="183" t="str">
        <f>IF(AS306="","",IF(R306="Refreshment Beverage",AS306*(Rates!J$19/100),MAX(AM306,AB306)))</f>
        <v/>
      </c>
      <c r="AO306" s="186" t="str">
        <f t="shared" si="175"/>
        <v/>
      </c>
      <c r="AP306" s="186" t="str">
        <f t="shared" si="176"/>
        <v/>
      </c>
      <c r="AQ306" s="186" t="str">
        <f>IF(AS306="","",IF(R306="Refreshment Beverage",ROUND(SUM(VLOOKUP(Q:Q,Rates!G$15:L$19,3,0)*(AS306-Y306-Z306-AA306)),4),ROUND(SUM(Rates!$K$8*AS306),4)))</f>
        <v/>
      </c>
      <c r="AR306" s="184" t="str">
        <f t="shared" si="177"/>
        <v/>
      </c>
      <c r="AS306" s="185" t="str">
        <f t="shared" si="178"/>
        <v/>
      </c>
      <c r="AT306" s="177" t="str">
        <f t="shared" si="179"/>
        <v/>
      </c>
      <c r="AU306" s="13" t="str">
        <f>IF(AX306="","",IF(R306="Refreshment Beverage",ROUND((BA306-Y306-Z306-AA306)*VLOOKUP(VALUE(Q306),Rates!G$15:L$19,3,0),4),ROUND(AW306*(VLOOKUP(VALUE(Q306),Rates!G:L,3,0)),4)))</f>
        <v/>
      </c>
      <c r="AV306" s="183" t="str">
        <f t="shared" si="180"/>
        <v/>
      </c>
      <c r="AW306" s="186" t="str">
        <f t="shared" si="181"/>
        <v/>
      </c>
      <c r="AX306" s="184" t="str">
        <f t="shared" si="182"/>
        <v/>
      </c>
      <c r="AY306" s="186" t="str">
        <f>IF(AX306="","",IF(R306="Refreshment Beverage",ROUND(SUM(AX306*Rates!K$19),4),ROUND(SUM(AX306*(Rates!J$8/100)),4)))</f>
        <v/>
      </c>
      <c r="AZ306" s="183" t="str">
        <f t="shared" si="183"/>
        <v/>
      </c>
      <c r="BA306" s="185" t="str">
        <f t="shared" si="184"/>
        <v/>
      </c>
      <c r="BD306" s="171"/>
      <c r="BE306" s="171"/>
      <c r="BF306" s="171"/>
      <c r="BG306" s="171"/>
    </row>
    <row r="307" spans="1:59" ht="15" customHeight="1" x14ac:dyDescent="0.3">
      <c r="A307" s="172"/>
      <c r="B307" s="172"/>
      <c r="C307" s="172"/>
      <c r="D307" s="173"/>
      <c r="E307" s="173"/>
      <c r="F307" s="173"/>
      <c r="G307" s="173"/>
      <c r="H307" s="173"/>
      <c r="I307" s="174"/>
      <c r="J307" s="175"/>
      <c r="K307" s="176" t="str">
        <f t="shared" si="156"/>
        <v/>
      </c>
      <c r="L307" s="177" t="str">
        <f t="shared" si="157"/>
        <v/>
      </c>
      <c r="M307" s="178" t="str">
        <f t="shared" si="158"/>
        <v/>
      </c>
      <c r="N307" s="44" t="str" cm="1">
        <f t="array" ref="N307">IFERROR(IF(_xlfn.SINGLE(A:A)="","",IF(R307="Beer",SUM(LOOKUP(2,1/(Rates!$B$3:$B$5&lt;=W307)/(Rates!$C$3:$C$5&gt;=W307),Rates!$D$3:$D$5)*(X307/100)*W307),IF(R307="Refreshment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44" t="str">
        <f t="shared" si="159"/>
        <v/>
      </c>
      <c r="P307" s="13"/>
      <c r="Q307" s="179" t="str">
        <f t="shared" si="160"/>
        <v/>
      </c>
      <c r="R307" s="180" t="str">
        <f t="shared" si="161"/>
        <v/>
      </c>
      <c r="S307" s="13" t="str">
        <f>IF(A307="","",IF(R307="Refreshment Beverage",VLOOKUP(VALUE(Q307),Rates!G$15:L$19,2,0),VLOOKUP(VALUE(Q307),Rates!G$4:L$8,2,0)))</f>
        <v/>
      </c>
      <c r="T307" s="13" t="str">
        <f t="shared" si="162"/>
        <v/>
      </c>
      <c r="U307" s="181" t="str">
        <f t="shared" si="163"/>
        <v/>
      </c>
      <c r="V307" s="13" t="str">
        <f t="shared" si="164"/>
        <v/>
      </c>
      <c r="W307" s="13" t="str">
        <f t="shared" si="165"/>
        <v/>
      </c>
      <c r="X307" s="182" t="str">
        <f t="shared" si="166"/>
        <v/>
      </c>
      <c r="Y307" s="183" t="str">
        <f>IF(A:A="","",IF(R307="Refreshment Beverage",VLOOKUP(Q307,Rates!G$15:L$19,6,0)*W307,VLOOKUP(Q307,Rates!G$4:L$12,6,0)*W307))</f>
        <v/>
      </c>
      <c r="Z307" s="183" t="str">
        <f t="shared" si="167"/>
        <v/>
      </c>
      <c r="AA307" s="17">
        <f t="shared" si="155"/>
        <v>0</v>
      </c>
      <c r="AB307" s="177" t="str" cm="1">
        <f t="array" ref="AB307">IF(_xlfn.SINGLE(A:A)="","",IF(R307="Refreshment Beverage","",IF(AND(R307="Beer",Q307=0),SUM(LOOKUP(2,1/(Rates!$B$15:$B$18&lt;=W307)/(Rates!$C$15:$C$18&gt;=W307),Rates!$D$15:$D$18)*W307),VLOOKUP(VALUE(_xlfn.SINGLE(Q:Q)),Rates!A:B,2,0)*W307)))</f>
        <v/>
      </c>
      <c r="AC307" s="177" t="str" cm="1">
        <f t="array" ref="AC307">IF(_xlfn.SINGLE(A:A)="","",IF(R307="Refreshment Beverage","",IF(AND(R307="Beer",Q307=0),SUM(LOOKUP(2,1/(Rates!$B$15:$B$18&lt;=W307)/(Rates!$C$15:$C$18&gt;=W307),Rates!$E$15:$E$18)*W307),VLOOKUP(VALUE(_xlfn.SINGLE(Q:Q)),Rates!A:C,3,0)*W307)))</f>
        <v/>
      </c>
      <c r="AD307" s="168">
        <f>IFERROR(IF(OR(Q307=1,Q307=2,Q307=3,Q307=4),VLOOKUP(Q307,Rates!$A$31:$B$34,2,0)*W307,IF(V307=1,VLOOKUP(U307,'REB BEV MIN MKUP'!B:E,4,0),IF(V307&gt;1,VLOOKUP(VALUE(W307),'REB BEV MIN MKUP'!O:Q,3,0),0))),0)</f>
        <v>0</v>
      </c>
      <c r="AE307" s="177" t="str">
        <f t="shared" si="168"/>
        <v/>
      </c>
      <c r="AF307" s="13" t="str">
        <f t="shared" si="169"/>
        <v/>
      </c>
      <c r="AG307" s="177" t="str">
        <f t="shared" si="170"/>
        <v/>
      </c>
      <c r="AH307" s="184" t="str">
        <f t="shared" si="171"/>
        <v/>
      </c>
      <c r="AI307" s="184" t="str">
        <f>IF(AE:AE="","",IF(R307="Refreshment Beverage",AK307*(Rates!J$19/100),ROUND(SUM(AH307*(Rates!$J$8/100)),4)))</f>
        <v/>
      </c>
      <c r="AJ307" s="183" t="str">
        <f t="shared" si="172"/>
        <v/>
      </c>
      <c r="AK307" s="185" t="str">
        <f t="shared" si="173"/>
        <v/>
      </c>
      <c r="AL307" s="177" t="str">
        <f t="shared" si="174"/>
        <v/>
      </c>
      <c r="AM307" s="13" t="str">
        <f>IF(AS307="","",IF(R307="Refreshment Beverage",ROUND(AS307*Rates!K$19,4),ROUND(AO307*(VLOOKUP(VALUE(Q307),Rates!G$4:L$12,3,0)),4)))</f>
        <v/>
      </c>
      <c r="AN307" s="183" t="str">
        <f>IF(AS307="","",IF(R307="Refreshment Beverage",AS307*(Rates!J$19/100),MAX(AM307,AB307)))</f>
        <v/>
      </c>
      <c r="AO307" s="186" t="str">
        <f t="shared" si="175"/>
        <v/>
      </c>
      <c r="AP307" s="186" t="str">
        <f t="shared" si="176"/>
        <v/>
      </c>
      <c r="AQ307" s="186" t="str">
        <f>IF(AS307="","",IF(R307="Refreshment Beverage",ROUND(SUM(VLOOKUP(Q:Q,Rates!G$15:L$19,3,0)*(AS307-Y307-Z307-AA307)),4),ROUND(SUM(Rates!$K$8*AS307),4)))</f>
        <v/>
      </c>
      <c r="AR307" s="184" t="str">
        <f t="shared" si="177"/>
        <v/>
      </c>
      <c r="AS307" s="185" t="str">
        <f t="shared" si="178"/>
        <v/>
      </c>
      <c r="AT307" s="177" t="str">
        <f t="shared" si="179"/>
        <v/>
      </c>
      <c r="AU307" s="13" t="str">
        <f>IF(AX307="","",IF(R307="Refreshment Beverage",ROUND((BA307-Y307-Z307-AA307)*VLOOKUP(VALUE(Q307),Rates!G$15:L$19,3,0),4),ROUND(AW307*(VLOOKUP(VALUE(Q307),Rates!G:L,3,0)),4)))</f>
        <v/>
      </c>
      <c r="AV307" s="183" t="str">
        <f t="shared" si="180"/>
        <v/>
      </c>
      <c r="AW307" s="186" t="str">
        <f t="shared" si="181"/>
        <v/>
      </c>
      <c r="AX307" s="184" t="str">
        <f t="shared" si="182"/>
        <v/>
      </c>
      <c r="AY307" s="186" t="str">
        <f>IF(AX307="","",IF(R307="Refreshment Beverage",ROUND(SUM(AX307*Rates!K$19),4),ROUND(SUM(AX307*(Rates!J$8/100)),4)))</f>
        <v/>
      </c>
      <c r="AZ307" s="183" t="str">
        <f t="shared" si="183"/>
        <v/>
      </c>
      <c r="BA307" s="185" t="str">
        <f t="shared" si="184"/>
        <v/>
      </c>
      <c r="BD307" s="171"/>
      <c r="BE307" s="171"/>
      <c r="BF307" s="171"/>
      <c r="BG307" s="171"/>
    </row>
    <row r="308" spans="1:59" ht="15" customHeight="1" x14ac:dyDescent="0.3">
      <c r="A308" s="172"/>
      <c r="B308" s="172"/>
      <c r="C308" s="172"/>
      <c r="D308" s="173"/>
      <c r="E308" s="173"/>
      <c r="F308" s="173"/>
      <c r="G308" s="173"/>
      <c r="H308" s="173"/>
      <c r="I308" s="174"/>
      <c r="J308" s="175"/>
      <c r="K308" s="176" t="str">
        <f t="shared" si="156"/>
        <v/>
      </c>
      <c r="L308" s="177" t="str">
        <f t="shared" si="157"/>
        <v/>
      </c>
      <c r="M308" s="178" t="str">
        <f t="shared" si="158"/>
        <v/>
      </c>
      <c r="N308" s="44" t="str" cm="1">
        <f t="array" ref="N308">IFERROR(IF(_xlfn.SINGLE(A:A)="","",IF(R308="Beer",SUM(LOOKUP(2,1/(Rates!$B$3:$B$5&lt;=W308)/(Rates!$C$3:$C$5&gt;=W308),Rates!$D$3:$D$5)*(X308/100)*W308),IF(R308="Refreshment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44" t="str">
        <f t="shared" si="159"/>
        <v/>
      </c>
      <c r="P308" s="13"/>
      <c r="Q308" s="179" t="str">
        <f t="shared" si="160"/>
        <v/>
      </c>
      <c r="R308" s="180" t="str">
        <f t="shared" si="161"/>
        <v/>
      </c>
      <c r="S308" s="13" t="str">
        <f>IF(A308="","",IF(R308="Refreshment Beverage",VLOOKUP(VALUE(Q308),Rates!G$15:L$19,2,0),VLOOKUP(VALUE(Q308),Rates!G$4:L$8,2,0)))</f>
        <v/>
      </c>
      <c r="T308" s="13" t="str">
        <f t="shared" si="162"/>
        <v/>
      </c>
      <c r="U308" s="181" t="str">
        <f t="shared" si="163"/>
        <v/>
      </c>
      <c r="V308" s="13" t="str">
        <f t="shared" si="164"/>
        <v/>
      </c>
      <c r="W308" s="13" t="str">
        <f t="shared" si="165"/>
        <v/>
      </c>
      <c r="X308" s="182" t="str">
        <f t="shared" si="166"/>
        <v/>
      </c>
      <c r="Y308" s="183" t="str">
        <f>IF(A:A="","",IF(R308="Refreshment Beverage",VLOOKUP(Q308,Rates!G$15:L$19,6,0)*W308,VLOOKUP(Q308,Rates!G$4:L$12,6,0)*W308))</f>
        <v/>
      </c>
      <c r="Z308" s="183" t="str">
        <f t="shared" si="167"/>
        <v/>
      </c>
      <c r="AA308" s="17">
        <f t="shared" si="155"/>
        <v>0</v>
      </c>
      <c r="AB308" s="177" t="str" cm="1">
        <f t="array" ref="AB308">IF(_xlfn.SINGLE(A:A)="","",IF(R308="Refreshment Beverage","",IF(AND(R308="Beer",Q308=0),SUM(LOOKUP(2,1/(Rates!$B$15:$B$18&lt;=W308)/(Rates!$C$15:$C$18&gt;=W308),Rates!$D$15:$D$18)*W308),VLOOKUP(VALUE(_xlfn.SINGLE(Q:Q)),Rates!A:B,2,0)*W308)))</f>
        <v/>
      </c>
      <c r="AC308" s="177" t="str" cm="1">
        <f t="array" ref="AC308">IF(_xlfn.SINGLE(A:A)="","",IF(R308="Refreshment Beverage","",IF(AND(R308="Beer",Q308=0),SUM(LOOKUP(2,1/(Rates!$B$15:$B$18&lt;=W308)/(Rates!$C$15:$C$18&gt;=W308),Rates!$E$15:$E$18)*W308),VLOOKUP(VALUE(_xlfn.SINGLE(Q:Q)),Rates!A:C,3,0)*W308)))</f>
        <v/>
      </c>
      <c r="AD308" s="168">
        <f>IFERROR(IF(OR(Q308=1,Q308=2,Q308=3,Q308=4),VLOOKUP(Q308,Rates!$A$31:$B$34,2,0)*W308,IF(V308=1,VLOOKUP(U308,'REB BEV MIN MKUP'!B:E,4,0),IF(V308&gt;1,VLOOKUP(VALUE(W308),'REB BEV MIN MKUP'!O:Q,3,0),0))),0)</f>
        <v>0</v>
      </c>
      <c r="AE308" s="177" t="str">
        <f t="shared" si="168"/>
        <v/>
      </c>
      <c r="AF308" s="13" t="str">
        <f t="shared" si="169"/>
        <v/>
      </c>
      <c r="AG308" s="177" t="str">
        <f t="shared" si="170"/>
        <v/>
      </c>
      <c r="AH308" s="184" t="str">
        <f t="shared" si="171"/>
        <v/>
      </c>
      <c r="AI308" s="184" t="str">
        <f>IF(AE:AE="","",IF(R308="Refreshment Beverage",AK308*(Rates!J$19/100),ROUND(SUM(AH308*(Rates!$J$8/100)),4)))</f>
        <v/>
      </c>
      <c r="AJ308" s="183" t="str">
        <f t="shared" si="172"/>
        <v/>
      </c>
      <c r="AK308" s="185" t="str">
        <f t="shared" si="173"/>
        <v/>
      </c>
      <c r="AL308" s="177" t="str">
        <f t="shared" si="174"/>
        <v/>
      </c>
      <c r="AM308" s="13" t="str">
        <f>IF(AS308="","",IF(R308="Refreshment Beverage",ROUND(AS308*Rates!K$19,4),ROUND(AO308*(VLOOKUP(VALUE(Q308),Rates!G$4:L$12,3,0)),4)))</f>
        <v/>
      </c>
      <c r="AN308" s="183" t="str">
        <f>IF(AS308="","",IF(R308="Refreshment Beverage",AS308*(Rates!J$19/100),MAX(AM308,AB308)))</f>
        <v/>
      </c>
      <c r="AO308" s="186" t="str">
        <f t="shared" si="175"/>
        <v/>
      </c>
      <c r="AP308" s="186" t="str">
        <f t="shared" si="176"/>
        <v/>
      </c>
      <c r="AQ308" s="186" t="str">
        <f>IF(AS308="","",IF(R308="Refreshment Beverage",ROUND(SUM(VLOOKUP(Q:Q,Rates!G$15:L$19,3,0)*(AS308-Y308-Z308-AA308)),4),ROUND(SUM(Rates!$K$8*AS308),4)))</f>
        <v/>
      </c>
      <c r="AR308" s="184" t="str">
        <f t="shared" si="177"/>
        <v/>
      </c>
      <c r="AS308" s="185" t="str">
        <f t="shared" si="178"/>
        <v/>
      </c>
      <c r="AT308" s="177" t="str">
        <f t="shared" si="179"/>
        <v/>
      </c>
      <c r="AU308" s="13" t="str">
        <f>IF(AX308="","",IF(R308="Refreshment Beverage",ROUND((BA308-Y308-Z308-AA308)*VLOOKUP(VALUE(Q308),Rates!G$15:L$19,3,0),4),ROUND(AW308*(VLOOKUP(VALUE(Q308),Rates!G:L,3,0)),4)))</f>
        <v/>
      </c>
      <c r="AV308" s="183" t="str">
        <f t="shared" si="180"/>
        <v/>
      </c>
      <c r="AW308" s="186" t="str">
        <f t="shared" si="181"/>
        <v/>
      </c>
      <c r="AX308" s="184" t="str">
        <f t="shared" si="182"/>
        <v/>
      </c>
      <c r="AY308" s="186" t="str">
        <f>IF(AX308="","",IF(R308="Refreshment Beverage",ROUND(SUM(AX308*Rates!K$19),4),ROUND(SUM(AX308*(Rates!J$8/100)),4)))</f>
        <v/>
      </c>
      <c r="AZ308" s="183" t="str">
        <f t="shared" si="183"/>
        <v/>
      </c>
      <c r="BA308" s="185" t="str">
        <f t="shared" si="184"/>
        <v/>
      </c>
      <c r="BD308" s="171"/>
      <c r="BE308" s="171"/>
      <c r="BF308" s="171"/>
      <c r="BG308" s="171"/>
    </row>
    <row r="309" spans="1:59" ht="15" customHeight="1" x14ac:dyDescent="0.3">
      <c r="A309" s="172"/>
      <c r="B309" s="172"/>
      <c r="C309" s="172"/>
      <c r="D309" s="173"/>
      <c r="E309" s="173"/>
      <c r="F309" s="173"/>
      <c r="G309" s="173"/>
      <c r="H309" s="173"/>
      <c r="I309" s="174"/>
      <c r="J309" s="175"/>
      <c r="K309" s="176" t="str">
        <f t="shared" si="156"/>
        <v/>
      </c>
      <c r="L309" s="177" t="str">
        <f t="shared" si="157"/>
        <v/>
      </c>
      <c r="M309" s="178" t="str">
        <f t="shared" si="158"/>
        <v/>
      </c>
      <c r="N309" s="44" t="str" cm="1">
        <f t="array" ref="N309">IFERROR(IF(_xlfn.SINGLE(A:A)="","",IF(R309="Beer",SUM(LOOKUP(2,1/(Rates!$B$3:$B$5&lt;=W309)/(Rates!$C$3:$C$5&gt;=W309),Rates!$D$3:$D$5)*(X309/100)*W309),IF(R309="Refreshment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44" t="str">
        <f t="shared" si="159"/>
        <v/>
      </c>
      <c r="P309" s="13"/>
      <c r="Q309" s="179" t="str">
        <f t="shared" si="160"/>
        <v/>
      </c>
      <c r="R309" s="180" t="str">
        <f t="shared" si="161"/>
        <v/>
      </c>
      <c r="S309" s="13" t="str">
        <f>IF(A309="","",IF(R309="Refreshment Beverage",VLOOKUP(VALUE(Q309),Rates!G$15:L$19,2,0),VLOOKUP(VALUE(Q309),Rates!G$4:L$8,2,0)))</f>
        <v/>
      </c>
      <c r="T309" s="13" t="str">
        <f t="shared" si="162"/>
        <v/>
      </c>
      <c r="U309" s="181" t="str">
        <f t="shared" si="163"/>
        <v/>
      </c>
      <c r="V309" s="13" t="str">
        <f t="shared" si="164"/>
        <v/>
      </c>
      <c r="W309" s="13" t="str">
        <f t="shared" si="165"/>
        <v/>
      </c>
      <c r="X309" s="182" t="str">
        <f t="shared" si="166"/>
        <v/>
      </c>
      <c r="Y309" s="183" t="str">
        <f>IF(A:A="","",IF(R309="Refreshment Beverage",VLOOKUP(Q309,Rates!G$15:L$19,6,0)*W309,VLOOKUP(Q309,Rates!G$4:L$12,6,0)*W309))</f>
        <v/>
      </c>
      <c r="Z309" s="183" t="str">
        <f t="shared" si="167"/>
        <v/>
      </c>
      <c r="AA309" s="17">
        <f t="shared" si="155"/>
        <v>0</v>
      </c>
      <c r="AB309" s="177" t="str" cm="1">
        <f t="array" ref="AB309">IF(_xlfn.SINGLE(A:A)="","",IF(R309="Refreshment Beverage","",IF(AND(R309="Beer",Q309=0),SUM(LOOKUP(2,1/(Rates!$B$15:$B$18&lt;=W309)/(Rates!$C$15:$C$18&gt;=W309),Rates!$D$15:$D$18)*W309),VLOOKUP(VALUE(_xlfn.SINGLE(Q:Q)),Rates!A:B,2,0)*W309)))</f>
        <v/>
      </c>
      <c r="AC309" s="177" t="str" cm="1">
        <f t="array" ref="AC309">IF(_xlfn.SINGLE(A:A)="","",IF(R309="Refreshment Beverage","",IF(AND(R309="Beer",Q309=0),SUM(LOOKUP(2,1/(Rates!$B$15:$B$18&lt;=W309)/(Rates!$C$15:$C$18&gt;=W309),Rates!$E$15:$E$18)*W309),VLOOKUP(VALUE(_xlfn.SINGLE(Q:Q)),Rates!A:C,3,0)*W309)))</f>
        <v/>
      </c>
      <c r="AD309" s="168">
        <f>IFERROR(IF(OR(Q309=1,Q309=2,Q309=3,Q309=4),VLOOKUP(Q309,Rates!$A$31:$B$34,2,0)*W309,IF(V309=1,VLOOKUP(U309,'REB BEV MIN MKUP'!B:E,4,0),IF(V309&gt;1,VLOOKUP(VALUE(W309),'REB BEV MIN MKUP'!O:Q,3,0),0))),0)</f>
        <v>0</v>
      </c>
      <c r="AE309" s="177" t="str">
        <f t="shared" si="168"/>
        <v/>
      </c>
      <c r="AF309" s="13" t="str">
        <f t="shared" si="169"/>
        <v/>
      </c>
      <c r="AG309" s="177" t="str">
        <f t="shared" si="170"/>
        <v/>
      </c>
      <c r="AH309" s="184" t="str">
        <f t="shared" si="171"/>
        <v/>
      </c>
      <c r="AI309" s="184" t="str">
        <f>IF(AE:AE="","",IF(R309="Refreshment Beverage",AK309*(Rates!J$19/100),ROUND(SUM(AH309*(Rates!$J$8/100)),4)))</f>
        <v/>
      </c>
      <c r="AJ309" s="183" t="str">
        <f t="shared" si="172"/>
        <v/>
      </c>
      <c r="AK309" s="185" t="str">
        <f t="shared" si="173"/>
        <v/>
      </c>
      <c r="AL309" s="177" t="str">
        <f t="shared" si="174"/>
        <v/>
      </c>
      <c r="AM309" s="13" t="str">
        <f>IF(AS309="","",IF(R309="Refreshment Beverage",ROUND(AS309*Rates!K$19,4),ROUND(AO309*(VLOOKUP(VALUE(Q309),Rates!G$4:L$12,3,0)),4)))</f>
        <v/>
      </c>
      <c r="AN309" s="183" t="str">
        <f>IF(AS309="","",IF(R309="Refreshment Beverage",AS309*(Rates!J$19/100),MAX(AM309,AB309)))</f>
        <v/>
      </c>
      <c r="AO309" s="186" t="str">
        <f t="shared" si="175"/>
        <v/>
      </c>
      <c r="AP309" s="186" t="str">
        <f t="shared" si="176"/>
        <v/>
      </c>
      <c r="AQ309" s="186" t="str">
        <f>IF(AS309="","",IF(R309="Refreshment Beverage",ROUND(SUM(VLOOKUP(Q:Q,Rates!G$15:L$19,3,0)*(AS309-Y309-Z309-AA309)),4),ROUND(SUM(Rates!$K$8*AS309),4)))</f>
        <v/>
      </c>
      <c r="AR309" s="184" t="str">
        <f t="shared" si="177"/>
        <v/>
      </c>
      <c r="AS309" s="185" t="str">
        <f t="shared" si="178"/>
        <v/>
      </c>
      <c r="AT309" s="177" t="str">
        <f t="shared" si="179"/>
        <v/>
      </c>
      <c r="AU309" s="13" t="str">
        <f>IF(AX309="","",IF(R309="Refreshment Beverage",ROUND((BA309-Y309-Z309-AA309)*VLOOKUP(VALUE(Q309),Rates!G$15:L$19,3,0),4),ROUND(AW309*(VLOOKUP(VALUE(Q309),Rates!G:L,3,0)),4)))</f>
        <v/>
      </c>
      <c r="AV309" s="183" t="str">
        <f t="shared" si="180"/>
        <v/>
      </c>
      <c r="AW309" s="186" t="str">
        <f t="shared" si="181"/>
        <v/>
      </c>
      <c r="AX309" s="184" t="str">
        <f t="shared" si="182"/>
        <v/>
      </c>
      <c r="AY309" s="186" t="str">
        <f>IF(AX309="","",IF(R309="Refreshment Beverage",ROUND(SUM(AX309*Rates!K$19),4),ROUND(SUM(AX309*(Rates!J$8/100)),4)))</f>
        <v/>
      </c>
      <c r="AZ309" s="183" t="str">
        <f t="shared" si="183"/>
        <v/>
      </c>
      <c r="BA309" s="185" t="str">
        <f t="shared" si="184"/>
        <v/>
      </c>
      <c r="BD309" s="171"/>
      <c r="BE309" s="171"/>
      <c r="BF309" s="171"/>
      <c r="BG309" s="171"/>
    </row>
    <row r="310" spans="1:59" ht="15" customHeight="1" x14ac:dyDescent="0.3">
      <c r="A310" s="172"/>
      <c r="B310" s="172"/>
      <c r="C310" s="172"/>
      <c r="D310" s="173"/>
      <c r="E310" s="173"/>
      <c r="F310" s="173"/>
      <c r="G310" s="173"/>
      <c r="H310" s="173"/>
      <c r="I310" s="174"/>
      <c r="J310" s="175"/>
      <c r="K310" s="176" t="str">
        <f t="shared" si="156"/>
        <v/>
      </c>
      <c r="L310" s="177" t="str">
        <f t="shared" si="157"/>
        <v/>
      </c>
      <c r="M310" s="178" t="str">
        <f t="shared" si="158"/>
        <v/>
      </c>
      <c r="N310" s="44" t="str" cm="1">
        <f t="array" ref="N310">IFERROR(IF(_xlfn.SINGLE(A:A)="","",IF(R310="Beer",SUM(LOOKUP(2,1/(Rates!$B$3:$B$5&lt;=W310)/(Rates!$C$3:$C$5&gt;=W310),Rates!$D$3:$D$5)*(X310/100)*W310),IF(R310="Refreshment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44" t="str">
        <f t="shared" si="159"/>
        <v/>
      </c>
      <c r="P310" s="13"/>
      <c r="Q310" s="179" t="str">
        <f t="shared" si="160"/>
        <v/>
      </c>
      <c r="R310" s="180" t="str">
        <f t="shared" si="161"/>
        <v/>
      </c>
      <c r="S310" s="13" t="str">
        <f>IF(A310="","",IF(R310="Refreshment Beverage",VLOOKUP(VALUE(Q310),Rates!G$15:L$19,2,0),VLOOKUP(VALUE(Q310),Rates!G$4:L$8,2,0)))</f>
        <v/>
      </c>
      <c r="T310" s="13" t="str">
        <f t="shared" si="162"/>
        <v/>
      </c>
      <c r="U310" s="181" t="str">
        <f t="shared" si="163"/>
        <v/>
      </c>
      <c r="V310" s="13" t="str">
        <f t="shared" si="164"/>
        <v/>
      </c>
      <c r="W310" s="13" t="str">
        <f t="shared" si="165"/>
        <v/>
      </c>
      <c r="X310" s="182" t="str">
        <f t="shared" si="166"/>
        <v/>
      </c>
      <c r="Y310" s="183" t="str">
        <f>IF(A:A="","",IF(R310="Refreshment Beverage",VLOOKUP(Q310,Rates!G$15:L$19,6,0)*W310,VLOOKUP(Q310,Rates!G$4:L$12,6,0)*W310))</f>
        <v/>
      </c>
      <c r="Z310" s="183" t="str">
        <f t="shared" si="167"/>
        <v/>
      </c>
      <c r="AA310" s="17">
        <f t="shared" si="155"/>
        <v>0</v>
      </c>
      <c r="AB310" s="177" t="str" cm="1">
        <f t="array" ref="AB310">IF(_xlfn.SINGLE(A:A)="","",IF(R310="Refreshment Beverage","",IF(AND(R310="Beer",Q310=0),SUM(LOOKUP(2,1/(Rates!$B$15:$B$18&lt;=W310)/(Rates!$C$15:$C$18&gt;=W310),Rates!$D$15:$D$18)*W310),VLOOKUP(VALUE(_xlfn.SINGLE(Q:Q)),Rates!A:B,2,0)*W310)))</f>
        <v/>
      </c>
      <c r="AC310" s="177" t="str" cm="1">
        <f t="array" ref="AC310">IF(_xlfn.SINGLE(A:A)="","",IF(R310="Refreshment Beverage","",IF(AND(R310="Beer",Q310=0),SUM(LOOKUP(2,1/(Rates!$B$15:$B$18&lt;=W310)/(Rates!$C$15:$C$18&gt;=W310),Rates!$E$15:$E$18)*W310),VLOOKUP(VALUE(_xlfn.SINGLE(Q:Q)),Rates!A:C,3,0)*W310)))</f>
        <v/>
      </c>
      <c r="AD310" s="168">
        <f>IFERROR(IF(OR(Q310=1,Q310=2,Q310=3,Q310=4),VLOOKUP(Q310,Rates!$A$31:$B$34,2,0)*W310,IF(V310=1,VLOOKUP(U310,'REB BEV MIN MKUP'!B:E,4,0),IF(V310&gt;1,VLOOKUP(VALUE(W310),'REB BEV MIN MKUP'!O:Q,3,0),0))),0)</f>
        <v>0</v>
      </c>
      <c r="AE310" s="177" t="str">
        <f t="shared" si="168"/>
        <v/>
      </c>
      <c r="AF310" s="13" t="str">
        <f t="shared" si="169"/>
        <v/>
      </c>
      <c r="AG310" s="177" t="str">
        <f t="shared" si="170"/>
        <v/>
      </c>
      <c r="AH310" s="184" t="str">
        <f t="shared" si="171"/>
        <v/>
      </c>
      <c r="AI310" s="184" t="str">
        <f>IF(AE:AE="","",IF(R310="Refreshment Beverage",AK310*(Rates!J$19/100),ROUND(SUM(AH310*(Rates!$J$8/100)),4)))</f>
        <v/>
      </c>
      <c r="AJ310" s="183" t="str">
        <f t="shared" si="172"/>
        <v/>
      </c>
      <c r="AK310" s="185" t="str">
        <f t="shared" si="173"/>
        <v/>
      </c>
      <c r="AL310" s="177" t="str">
        <f t="shared" si="174"/>
        <v/>
      </c>
      <c r="AM310" s="13" t="str">
        <f>IF(AS310="","",IF(R310="Refreshment Beverage",ROUND(AS310*Rates!K$19,4),ROUND(AO310*(VLOOKUP(VALUE(Q310),Rates!G$4:L$12,3,0)),4)))</f>
        <v/>
      </c>
      <c r="AN310" s="183" t="str">
        <f>IF(AS310="","",IF(R310="Refreshment Beverage",AS310*(Rates!J$19/100),MAX(AM310,AB310)))</f>
        <v/>
      </c>
      <c r="AO310" s="186" t="str">
        <f t="shared" si="175"/>
        <v/>
      </c>
      <c r="AP310" s="186" t="str">
        <f t="shared" si="176"/>
        <v/>
      </c>
      <c r="AQ310" s="186" t="str">
        <f>IF(AS310="","",IF(R310="Refreshment Beverage",ROUND(SUM(VLOOKUP(Q:Q,Rates!G$15:L$19,3,0)*(AS310-Y310-Z310-AA310)),4),ROUND(SUM(Rates!$K$8*AS310),4)))</f>
        <v/>
      </c>
      <c r="AR310" s="184" t="str">
        <f t="shared" si="177"/>
        <v/>
      </c>
      <c r="AS310" s="185" t="str">
        <f t="shared" si="178"/>
        <v/>
      </c>
      <c r="AT310" s="177" t="str">
        <f t="shared" si="179"/>
        <v/>
      </c>
      <c r="AU310" s="13" t="str">
        <f>IF(AX310="","",IF(R310="Refreshment Beverage",ROUND((BA310-Y310-Z310-AA310)*VLOOKUP(VALUE(Q310),Rates!G$15:L$19,3,0),4),ROUND(AW310*(VLOOKUP(VALUE(Q310),Rates!G:L,3,0)),4)))</f>
        <v/>
      </c>
      <c r="AV310" s="183" t="str">
        <f t="shared" si="180"/>
        <v/>
      </c>
      <c r="AW310" s="186" t="str">
        <f t="shared" si="181"/>
        <v/>
      </c>
      <c r="AX310" s="184" t="str">
        <f t="shared" si="182"/>
        <v/>
      </c>
      <c r="AY310" s="186" t="str">
        <f>IF(AX310="","",IF(R310="Refreshment Beverage",ROUND(SUM(AX310*Rates!K$19),4),ROUND(SUM(AX310*(Rates!J$8/100)),4)))</f>
        <v/>
      </c>
      <c r="AZ310" s="183" t="str">
        <f t="shared" si="183"/>
        <v/>
      </c>
      <c r="BA310" s="185" t="str">
        <f t="shared" si="184"/>
        <v/>
      </c>
      <c r="BD310" s="171"/>
      <c r="BE310" s="171"/>
      <c r="BF310" s="171"/>
      <c r="BG310" s="171"/>
    </row>
    <row r="311" spans="1:59" ht="15" customHeight="1" x14ac:dyDescent="0.3">
      <c r="A311" s="172"/>
      <c r="B311" s="172"/>
      <c r="C311" s="172"/>
      <c r="D311" s="173"/>
      <c r="E311" s="173"/>
      <c r="F311" s="173"/>
      <c r="G311" s="173"/>
      <c r="H311" s="173"/>
      <c r="I311" s="174"/>
      <c r="J311" s="175"/>
      <c r="K311" s="176" t="str">
        <f t="shared" si="156"/>
        <v/>
      </c>
      <c r="L311" s="177" t="str">
        <f t="shared" si="157"/>
        <v/>
      </c>
      <c r="M311" s="178" t="str">
        <f t="shared" si="158"/>
        <v/>
      </c>
      <c r="N311" s="44" t="str" cm="1">
        <f t="array" ref="N311">IFERROR(IF(_xlfn.SINGLE(A:A)="","",IF(R311="Beer",SUM(LOOKUP(2,1/(Rates!$B$3:$B$5&lt;=W311)/(Rates!$C$3:$C$5&gt;=W311),Rates!$D$3:$D$5)*(X311/100)*W311),IF(R311="Refreshment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44" t="str">
        <f t="shared" si="159"/>
        <v/>
      </c>
      <c r="P311" s="13"/>
      <c r="Q311" s="179" t="str">
        <f t="shared" si="160"/>
        <v/>
      </c>
      <c r="R311" s="180" t="str">
        <f t="shared" si="161"/>
        <v/>
      </c>
      <c r="S311" s="13" t="str">
        <f>IF(A311="","",IF(R311="Refreshment Beverage",VLOOKUP(VALUE(Q311),Rates!G$15:L$19,2,0),VLOOKUP(VALUE(Q311),Rates!G$4:L$8,2,0)))</f>
        <v/>
      </c>
      <c r="T311" s="13" t="str">
        <f t="shared" si="162"/>
        <v/>
      </c>
      <c r="U311" s="181" t="str">
        <f t="shared" si="163"/>
        <v/>
      </c>
      <c r="V311" s="13" t="str">
        <f t="shared" si="164"/>
        <v/>
      </c>
      <c r="W311" s="13" t="str">
        <f t="shared" si="165"/>
        <v/>
      </c>
      <c r="X311" s="182" t="str">
        <f t="shared" si="166"/>
        <v/>
      </c>
      <c r="Y311" s="183" t="str">
        <f>IF(A:A="","",IF(R311="Refreshment Beverage",VLOOKUP(Q311,Rates!G$15:L$19,6,0)*W311,VLOOKUP(Q311,Rates!G$4:L$12,6,0)*W311))</f>
        <v/>
      </c>
      <c r="Z311" s="183" t="str">
        <f t="shared" si="167"/>
        <v/>
      </c>
      <c r="AA311" s="17">
        <f t="shared" si="155"/>
        <v>0</v>
      </c>
      <c r="AB311" s="177" t="str" cm="1">
        <f t="array" ref="AB311">IF(_xlfn.SINGLE(A:A)="","",IF(R311="Refreshment Beverage","",IF(AND(R311="Beer",Q311=0),SUM(LOOKUP(2,1/(Rates!$B$15:$B$18&lt;=W311)/(Rates!$C$15:$C$18&gt;=W311),Rates!$D$15:$D$18)*W311),VLOOKUP(VALUE(_xlfn.SINGLE(Q:Q)),Rates!A:B,2,0)*W311)))</f>
        <v/>
      </c>
      <c r="AC311" s="177" t="str" cm="1">
        <f t="array" ref="AC311">IF(_xlfn.SINGLE(A:A)="","",IF(R311="Refreshment Beverage","",IF(AND(R311="Beer",Q311=0),SUM(LOOKUP(2,1/(Rates!$B$15:$B$18&lt;=W311)/(Rates!$C$15:$C$18&gt;=W311),Rates!$E$15:$E$18)*W311),VLOOKUP(VALUE(_xlfn.SINGLE(Q:Q)),Rates!A:C,3,0)*W311)))</f>
        <v/>
      </c>
      <c r="AD311" s="168">
        <f>IFERROR(IF(OR(Q311=1,Q311=2,Q311=3,Q311=4),VLOOKUP(Q311,Rates!$A$31:$B$34,2,0)*W311,IF(V311=1,VLOOKUP(U311,'REB BEV MIN MKUP'!B:E,4,0),IF(V311&gt;1,VLOOKUP(VALUE(W311),'REB BEV MIN MKUP'!O:Q,3,0),0))),0)</f>
        <v>0</v>
      </c>
      <c r="AE311" s="177" t="str">
        <f t="shared" si="168"/>
        <v/>
      </c>
      <c r="AF311" s="13" t="str">
        <f t="shared" si="169"/>
        <v/>
      </c>
      <c r="AG311" s="177" t="str">
        <f t="shared" si="170"/>
        <v/>
      </c>
      <c r="AH311" s="184" t="str">
        <f t="shared" si="171"/>
        <v/>
      </c>
      <c r="AI311" s="184" t="str">
        <f>IF(AE:AE="","",IF(R311="Refreshment Beverage",AK311*(Rates!J$19/100),ROUND(SUM(AH311*(Rates!$J$8/100)),4)))</f>
        <v/>
      </c>
      <c r="AJ311" s="183" t="str">
        <f t="shared" si="172"/>
        <v/>
      </c>
      <c r="AK311" s="185" t="str">
        <f t="shared" si="173"/>
        <v/>
      </c>
      <c r="AL311" s="177" t="str">
        <f t="shared" si="174"/>
        <v/>
      </c>
      <c r="AM311" s="13" t="str">
        <f>IF(AS311="","",IF(R311="Refreshment Beverage",ROUND(AS311*Rates!K$19,4),ROUND(AO311*(VLOOKUP(VALUE(Q311),Rates!G$4:L$12,3,0)),4)))</f>
        <v/>
      </c>
      <c r="AN311" s="183" t="str">
        <f>IF(AS311="","",IF(R311="Refreshment Beverage",AS311*(Rates!J$19/100),MAX(AM311,AB311)))</f>
        <v/>
      </c>
      <c r="AO311" s="186" t="str">
        <f t="shared" si="175"/>
        <v/>
      </c>
      <c r="AP311" s="186" t="str">
        <f t="shared" si="176"/>
        <v/>
      </c>
      <c r="AQ311" s="186" t="str">
        <f>IF(AS311="","",IF(R311="Refreshment Beverage",ROUND(SUM(VLOOKUP(Q:Q,Rates!G$15:L$19,3,0)*(AS311-Y311-Z311-AA311)),4),ROUND(SUM(Rates!$K$8*AS311),4)))</f>
        <v/>
      </c>
      <c r="AR311" s="184" t="str">
        <f t="shared" si="177"/>
        <v/>
      </c>
      <c r="AS311" s="185" t="str">
        <f t="shared" si="178"/>
        <v/>
      </c>
      <c r="AT311" s="177" t="str">
        <f t="shared" si="179"/>
        <v/>
      </c>
      <c r="AU311" s="13" t="str">
        <f>IF(AX311="","",IF(R311="Refreshment Beverage",ROUND((BA311-Y311-Z311-AA311)*VLOOKUP(VALUE(Q311),Rates!G$15:L$19,3,0),4),ROUND(AW311*(VLOOKUP(VALUE(Q311),Rates!G:L,3,0)),4)))</f>
        <v/>
      </c>
      <c r="AV311" s="183" t="str">
        <f t="shared" si="180"/>
        <v/>
      </c>
      <c r="AW311" s="186" t="str">
        <f t="shared" si="181"/>
        <v/>
      </c>
      <c r="AX311" s="184" t="str">
        <f t="shared" si="182"/>
        <v/>
      </c>
      <c r="AY311" s="186" t="str">
        <f>IF(AX311="","",IF(R311="Refreshment Beverage",ROUND(SUM(AX311*Rates!K$19),4),ROUND(SUM(AX311*(Rates!J$8/100)),4)))</f>
        <v/>
      </c>
      <c r="AZ311" s="183" t="str">
        <f t="shared" si="183"/>
        <v/>
      </c>
      <c r="BA311" s="185" t="str">
        <f t="shared" si="184"/>
        <v/>
      </c>
      <c r="BD311" s="171"/>
      <c r="BE311" s="171"/>
      <c r="BF311" s="171"/>
      <c r="BG311" s="171"/>
    </row>
    <row r="312" spans="1:59" ht="15" customHeight="1" x14ac:dyDescent="0.3">
      <c r="A312" s="172"/>
      <c r="B312" s="172"/>
      <c r="C312" s="172"/>
      <c r="D312" s="173"/>
      <c r="E312" s="173"/>
      <c r="F312" s="173"/>
      <c r="G312" s="173"/>
      <c r="H312" s="173"/>
      <c r="I312" s="174"/>
      <c r="J312" s="175"/>
      <c r="K312" s="176" t="str">
        <f t="shared" si="156"/>
        <v/>
      </c>
      <c r="L312" s="177" t="str">
        <f t="shared" si="157"/>
        <v/>
      </c>
      <c r="M312" s="178" t="str">
        <f t="shared" si="158"/>
        <v/>
      </c>
      <c r="N312" s="44" t="str" cm="1">
        <f t="array" ref="N312">IFERROR(IF(_xlfn.SINGLE(A:A)="","",IF(R312="Beer",SUM(LOOKUP(2,1/(Rates!$B$3:$B$5&lt;=W312)/(Rates!$C$3:$C$5&gt;=W312),Rates!$D$3:$D$5)*(X312/100)*W312),IF(R312="Refreshment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44" t="str">
        <f t="shared" si="159"/>
        <v/>
      </c>
      <c r="P312" s="13"/>
      <c r="Q312" s="179" t="str">
        <f t="shared" si="160"/>
        <v/>
      </c>
      <c r="R312" s="180" t="str">
        <f t="shared" si="161"/>
        <v/>
      </c>
      <c r="S312" s="13" t="str">
        <f>IF(A312="","",IF(R312="Refreshment Beverage",VLOOKUP(VALUE(Q312),Rates!G$15:L$19,2,0),VLOOKUP(VALUE(Q312),Rates!G$4:L$8,2,0)))</f>
        <v/>
      </c>
      <c r="T312" s="13" t="str">
        <f t="shared" si="162"/>
        <v/>
      </c>
      <c r="U312" s="181" t="str">
        <f t="shared" si="163"/>
        <v/>
      </c>
      <c r="V312" s="13" t="str">
        <f t="shared" si="164"/>
        <v/>
      </c>
      <c r="W312" s="13" t="str">
        <f t="shared" si="165"/>
        <v/>
      </c>
      <c r="X312" s="182" t="str">
        <f t="shared" si="166"/>
        <v/>
      </c>
      <c r="Y312" s="183" t="str">
        <f>IF(A:A="","",IF(R312="Refreshment Beverage",VLOOKUP(Q312,Rates!G$15:L$19,6,0)*W312,VLOOKUP(Q312,Rates!G$4:L$12,6,0)*W312))</f>
        <v/>
      </c>
      <c r="Z312" s="183" t="str">
        <f t="shared" si="167"/>
        <v/>
      </c>
      <c r="AA312" s="17">
        <f t="shared" si="155"/>
        <v>0</v>
      </c>
      <c r="AB312" s="177" t="str" cm="1">
        <f t="array" ref="AB312">IF(_xlfn.SINGLE(A:A)="","",IF(R312="Refreshment Beverage","",IF(AND(R312="Beer",Q312=0),SUM(LOOKUP(2,1/(Rates!$B$15:$B$18&lt;=W312)/(Rates!$C$15:$C$18&gt;=W312),Rates!$D$15:$D$18)*W312),VLOOKUP(VALUE(_xlfn.SINGLE(Q:Q)),Rates!A:B,2,0)*W312)))</f>
        <v/>
      </c>
      <c r="AC312" s="177" t="str" cm="1">
        <f t="array" ref="AC312">IF(_xlfn.SINGLE(A:A)="","",IF(R312="Refreshment Beverage","",IF(AND(R312="Beer",Q312=0),SUM(LOOKUP(2,1/(Rates!$B$15:$B$18&lt;=W312)/(Rates!$C$15:$C$18&gt;=W312),Rates!$E$15:$E$18)*W312),VLOOKUP(VALUE(_xlfn.SINGLE(Q:Q)),Rates!A:C,3,0)*W312)))</f>
        <v/>
      </c>
      <c r="AD312" s="168">
        <f>IFERROR(IF(OR(Q312=1,Q312=2,Q312=3,Q312=4),VLOOKUP(Q312,Rates!$A$31:$B$34,2,0)*W312,IF(V312=1,VLOOKUP(U312,'REB BEV MIN MKUP'!B:E,4,0),IF(V312&gt;1,VLOOKUP(VALUE(W312),'REB BEV MIN MKUP'!O:Q,3,0),0))),0)</f>
        <v>0</v>
      </c>
      <c r="AE312" s="177" t="str">
        <f t="shared" si="168"/>
        <v/>
      </c>
      <c r="AF312" s="13" t="str">
        <f t="shared" si="169"/>
        <v/>
      </c>
      <c r="AG312" s="177" t="str">
        <f t="shared" si="170"/>
        <v/>
      </c>
      <c r="AH312" s="184" t="str">
        <f t="shared" si="171"/>
        <v/>
      </c>
      <c r="AI312" s="184" t="str">
        <f>IF(AE:AE="","",IF(R312="Refreshment Beverage",AK312*(Rates!J$19/100),ROUND(SUM(AH312*(Rates!$J$8/100)),4)))</f>
        <v/>
      </c>
      <c r="AJ312" s="183" t="str">
        <f t="shared" si="172"/>
        <v/>
      </c>
      <c r="AK312" s="185" t="str">
        <f t="shared" si="173"/>
        <v/>
      </c>
      <c r="AL312" s="177" t="str">
        <f t="shared" si="174"/>
        <v/>
      </c>
      <c r="AM312" s="13" t="str">
        <f>IF(AS312="","",IF(R312="Refreshment Beverage",ROUND(AS312*Rates!K$19,4),ROUND(AO312*(VLOOKUP(VALUE(Q312),Rates!G$4:L$12,3,0)),4)))</f>
        <v/>
      </c>
      <c r="AN312" s="183" t="str">
        <f>IF(AS312="","",IF(R312="Refreshment Beverage",AS312*(Rates!J$19/100),MAX(AM312,AB312)))</f>
        <v/>
      </c>
      <c r="AO312" s="186" t="str">
        <f t="shared" si="175"/>
        <v/>
      </c>
      <c r="AP312" s="186" t="str">
        <f t="shared" si="176"/>
        <v/>
      </c>
      <c r="AQ312" s="186" t="str">
        <f>IF(AS312="","",IF(R312="Refreshment Beverage",ROUND(SUM(VLOOKUP(Q:Q,Rates!G$15:L$19,3,0)*(AS312-Y312-Z312-AA312)),4),ROUND(SUM(Rates!$K$8*AS312),4)))</f>
        <v/>
      </c>
      <c r="AR312" s="184" t="str">
        <f t="shared" si="177"/>
        <v/>
      </c>
      <c r="AS312" s="185" t="str">
        <f t="shared" si="178"/>
        <v/>
      </c>
      <c r="AT312" s="177" t="str">
        <f t="shared" si="179"/>
        <v/>
      </c>
      <c r="AU312" s="13" t="str">
        <f>IF(AX312="","",IF(R312="Refreshment Beverage",ROUND((BA312-Y312-Z312-AA312)*VLOOKUP(VALUE(Q312),Rates!G$15:L$19,3,0),4),ROUND(AW312*(VLOOKUP(VALUE(Q312),Rates!G:L,3,0)),4)))</f>
        <v/>
      </c>
      <c r="AV312" s="183" t="str">
        <f t="shared" si="180"/>
        <v/>
      </c>
      <c r="AW312" s="186" t="str">
        <f t="shared" si="181"/>
        <v/>
      </c>
      <c r="AX312" s="184" t="str">
        <f t="shared" si="182"/>
        <v/>
      </c>
      <c r="AY312" s="186" t="str">
        <f>IF(AX312="","",IF(R312="Refreshment Beverage",ROUND(SUM(AX312*Rates!K$19),4),ROUND(SUM(AX312*(Rates!J$8/100)),4)))</f>
        <v/>
      </c>
      <c r="AZ312" s="183" t="str">
        <f t="shared" si="183"/>
        <v/>
      </c>
      <c r="BA312" s="185" t="str">
        <f t="shared" si="184"/>
        <v/>
      </c>
      <c r="BD312" s="171"/>
      <c r="BE312" s="171"/>
      <c r="BF312" s="171"/>
      <c r="BG312" s="171"/>
    </row>
    <row r="313" spans="1:59" ht="15" customHeight="1" x14ac:dyDescent="0.3">
      <c r="A313" s="172"/>
      <c r="B313" s="172"/>
      <c r="C313" s="172"/>
      <c r="D313" s="173"/>
      <c r="E313" s="173"/>
      <c r="F313" s="173"/>
      <c r="G313" s="173"/>
      <c r="H313" s="173"/>
      <c r="I313" s="174"/>
      <c r="J313" s="175"/>
      <c r="K313" s="176" t="str">
        <f t="shared" si="156"/>
        <v/>
      </c>
      <c r="L313" s="177" t="str">
        <f t="shared" si="157"/>
        <v/>
      </c>
      <c r="M313" s="178" t="str">
        <f t="shared" si="158"/>
        <v/>
      </c>
      <c r="N313" s="44" t="str" cm="1">
        <f t="array" ref="N313">IFERROR(IF(_xlfn.SINGLE(A:A)="","",IF(R313="Beer",SUM(LOOKUP(2,1/(Rates!$B$3:$B$5&lt;=W313)/(Rates!$C$3:$C$5&gt;=W313),Rates!$D$3:$D$5)*(X313/100)*W313),IF(R313="Refreshment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44" t="str">
        <f t="shared" si="159"/>
        <v/>
      </c>
      <c r="P313" s="13"/>
      <c r="Q313" s="179" t="str">
        <f t="shared" si="160"/>
        <v/>
      </c>
      <c r="R313" s="180" t="str">
        <f t="shared" si="161"/>
        <v/>
      </c>
      <c r="S313" s="13" t="str">
        <f>IF(A313="","",IF(R313="Refreshment Beverage",VLOOKUP(VALUE(Q313),Rates!G$15:L$19,2,0),VLOOKUP(VALUE(Q313),Rates!G$4:L$8,2,0)))</f>
        <v/>
      </c>
      <c r="T313" s="13" t="str">
        <f t="shared" si="162"/>
        <v/>
      </c>
      <c r="U313" s="181" t="str">
        <f t="shared" si="163"/>
        <v/>
      </c>
      <c r="V313" s="13" t="str">
        <f t="shared" si="164"/>
        <v/>
      </c>
      <c r="W313" s="13" t="str">
        <f t="shared" si="165"/>
        <v/>
      </c>
      <c r="X313" s="182" t="str">
        <f t="shared" si="166"/>
        <v/>
      </c>
      <c r="Y313" s="183" t="str">
        <f>IF(A:A="","",IF(R313="Refreshment Beverage",VLOOKUP(Q313,Rates!G$15:L$19,6,0)*W313,VLOOKUP(Q313,Rates!G$4:L$12,6,0)*W313))</f>
        <v/>
      </c>
      <c r="Z313" s="183" t="str">
        <f t="shared" si="167"/>
        <v/>
      </c>
      <c r="AA313" s="17">
        <f t="shared" si="155"/>
        <v>0</v>
      </c>
      <c r="AB313" s="177" t="str" cm="1">
        <f t="array" ref="AB313">IF(_xlfn.SINGLE(A:A)="","",IF(R313="Refreshment Beverage","",IF(AND(R313="Beer",Q313=0),SUM(LOOKUP(2,1/(Rates!$B$15:$B$18&lt;=W313)/(Rates!$C$15:$C$18&gt;=W313),Rates!$D$15:$D$18)*W313),VLOOKUP(VALUE(_xlfn.SINGLE(Q:Q)),Rates!A:B,2,0)*W313)))</f>
        <v/>
      </c>
      <c r="AC313" s="177" t="str" cm="1">
        <f t="array" ref="AC313">IF(_xlfn.SINGLE(A:A)="","",IF(R313="Refreshment Beverage","",IF(AND(R313="Beer",Q313=0),SUM(LOOKUP(2,1/(Rates!$B$15:$B$18&lt;=W313)/(Rates!$C$15:$C$18&gt;=W313),Rates!$E$15:$E$18)*W313),VLOOKUP(VALUE(_xlfn.SINGLE(Q:Q)),Rates!A:C,3,0)*W313)))</f>
        <v/>
      </c>
      <c r="AD313" s="168">
        <f>IFERROR(IF(OR(Q313=1,Q313=2,Q313=3,Q313=4),VLOOKUP(Q313,Rates!$A$31:$B$34,2,0)*W313,IF(V313=1,VLOOKUP(U313,'REB BEV MIN MKUP'!B:E,4,0),IF(V313&gt;1,VLOOKUP(VALUE(W313),'REB BEV MIN MKUP'!O:Q,3,0),0))),0)</f>
        <v>0</v>
      </c>
      <c r="AE313" s="177" t="str">
        <f t="shared" si="168"/>
        <v/>
      </c>
      <c r="AF313" s="13" t="str">
        <f t="shared" si="169"/>
        <v/>
      </c>
      <c r="AG313" s="177" t="str">
        <f t="shared" si="170"/>
        <v/>
      </c>
      <c r="AH313" s="184" t="str">
        <f t="shared" si="171"/>
        <v/>
      </c>
      <c r="AI313" s="184" t="str">
        <f>IF(AE:AE="","",IF(R313="Refreshment Beverage",AK313*(Rates!J$19/100),ROUND(SUM(AH313*(Rates!$J$8/100)),4)))</f>
        <v/>
      </c>
      <c r="AJ313" s="183" t="str">
        <f t="shared" si="172"/>
        <v/>
      </c>
      <c r="AK313" s="185" t="str">
        <f t="shared" si="173"/>
        <v/>
      </c>
      <c r="AL313" s="177" t="str">
        <f t="shared" si="174"/>
        <v/>
      </c>
      <c r="AM313" s="13" t="str">
        <f>IF(AS313="","",IF(R313="Refreshment Beverage",ROUND(AS313*Rates!K$19,4),ROUND(AO313*(VLOOKUP(VALUE(Q313),Rates!G$4:L$12,3,0)),4)))</f>
        <v/>
      </c>
      <c r="AN313" s="183" t="str">
        <f>IF(AS313="","",IF(R313="Refreshment Beverage",AS313*(Rates!J$19/100),MAX(AM313,AB313)))</f>
        <v/>
      </c>
      <c r="AO313" s="186" t="str">
        <f t="shared" si="175"/>
        <v/>
      </c>
      <c r="AP313" s="186" t="str">
        <f t="shared" si="176"/>
        <v/>
      </c>
      <c r="AQ313" s="186" t="str">
        <f>IF(AS313="","",IF(R313="Refreshment Beverage",ROUND(SUM(VLOOKUP(Q:Q,Rates!G$15:L$19,3,0)*(AS313-Y313-Z313-AA313)),4),ROUND(SUM(Rates!$K$8*AS313),4)))</f>
        <v/>
      </c>
      <c r="AR313" s="184" t="str">
        <f t="shared" si="177"/>
        <v/>
      </c>
      <c r="AS313" s="185" t="str">
        <f t="shared" si="178"/>
        <v/>
      </c>
      <c r="AT313" s="177" t="str">
        <f t="shared" si="179"/>
        <v/>
      </c>
      <c r="AU313" s="13" t="str">
        <f>IF(AX313="","",IF(R313="Refreshment Beverage",ROUND((BA313-Y313-Z313-AA313)*VLOOKUP(VALUE(Q313),Rates!G$15:L$19,3,0),4),ROUND(AW313*(VLOOKUP(VALUE(Q313),Rates!G:L,3,0)),4)))</f>
        <v/>
      </c>
      <c r="AV313" s="183" t="str">
        <f t="shared" si="180"/>
        <v/>
      </c>
      <c r="AW313" s="186" t="str">
        <f t="shared" si="181"/>
        <v/>
      </c>
      <c r="AX313" s="184" t="str">
        <f t="shared" si="182"/>
        <v/>
      </c>
      <c r="AY313" s="186" t="str">
        <f>IF(AX313="","",IF(R313="Refreshment Beverage",ROUND(SUM(AX313*Rates!K$19),4),ROUND(SUM(AX313*(Rates!J$8/100)),4)))</f>
        <v/>
      </c>
      <c r="AZ313" s="183" t="str">
        <f t="shared" si="183"/>
        <v/>
      </c>
      <c r="BA313" s="185" t="str">
        <f t="shared" si="184"/>
        <v/>
      </c>
      <c r="BD313" s="171"/>
      <c r="BE313" s="171"/>
      <c r="BF313" s="171"/>
      <c r="BG313" s="171"/>
    </row>
    <row r="314" spans="1:59" ht="15" customHeight="1" x14ac:dyDescent="0.3">
      <c r="A314" s="172"/>
      <c r="B314" s="172"/>
      <c r="C314" s="172"/>
      <c r="D314" s="173"/>
      <c r="E314" s="173"/>
      <c r="F314" s="173"/>
      <c r="G314" s="173"/>
      <c r="H314" s="173"/>
      <c r="I314" s="174"/>
      <c r="J314" s="175"/>
      <c r="K314" s="176" t="str">
        <f t="shared" si="156"/>
        <v/>
      </c>
      <c r="L314" s="177" t="str">
        <f t="shared" si="157"/>
        <v/>
      </c>
      <c r="M314" s="178" t="str">
        <f t="shared" si="158"/>
        <v/>
      </c>
      <c r="N314" s="44" t="str" cm="1">
        <f t="array" ref="N314">IFERROR(IF(_xlfn.SINGLE(A:A)="","",IF(R314="Beer",SUM(LOOKUP(2,1/(Rates!$B$3:$B$5&lt;=W314)/(Rates!$C$3:$C$5&gt;=W314),Rates!$D$3:$D$5)*(X314/100)*W314),IF(R314="Refreshment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44" t="str">
        <f t="shared" si="159"/>
        <v/>
      </c>
      <c r="P314" s="13"/>
      <c r="Q314" s="179" t="str">
        <f t="shared" si="160"/>
        <v/>
      </c>
      <c r="R314" s="180" t="str">
        <f t="shared" si="161"/>
        <v/>
      </c>
      <c r="S314" s="13" t="str">
        <f>IF(A314="","",IF(R314="Refreshment Beverage",VLOOKUP(VALUE(Q314),Rates!G$15:L$19,2,0),VLOOKUP(VALUE(Q314),Rates!G$4:L$8,2,0)))</f>
        <v/>
      </c>
      <c r="T314" s="13" t="str">
        <f t="shared" si="162"/>
        <v/>
      </c>
      <c r="U314" s="181" t="str">
        <f t="shared" si="163"/>
        <v/>
      </c>
      <c r="V314" s="13" t="str">
        <f t="shared" si="164"/>
        <v/>
      </c>
      <c r="W314" s="13" t="str">
        <f t="shared" si="165"/>
        <v/>
      </c>
      <c r="X314" s="182" t="str">
        <f t="shared" si="166"/>
        <v/>
      </c>
      <c r="Y314" s="183" t="str">
        <f>IF(A:A="","",IF(R314="Refreshment Beverage",VLOOKUP(Q314,Rates!G$15:L$19,6,0)*W314,VLOOKUP(Q314,Rates!G$4:L$12,6,0)*W314))</f>
        <v/>
      </c>
      <c r="Z314" s="183" t="str">
        <f t="shared" si="167"/>
        <v/>
      </c>
      <c r="AA314" s="17">
        <f t="shared" si="155"/>
        <v>0</v>
      </c>
      <c r="AB314" s="177" t="str" cm="1">
        <f t="array" ref="AB314">IF(_xlfn.SINGLE(A:A)="","",IF(R314="Refreshment Beverage","",IF(AND(R314="Beer",Q314=0),SUM(LOOKUP(2,1/(Rates!$B$15:$B$18&lt;=W314)/(Rates!$C$15:$C$18&gt;=W314),Rates!$D$15:$D$18)*W314),VLOOKUP(VALUE(_xlfn.SINGLE(Q:Q)),Rates!A:B,2,0)*W314)))</f>
        <v/>
      </c>
      <c r="AC314" s="177" t="str" cm="1">
        <f t="array" ref="AC314">IF(_xlfn.SINGLE(A:A)="","",IF(R314="Refreshment Beverage","",IF(AND(R314="Beer",Q314=0),SUM(LOOKUP(2,1/(Rates!$B$15:$B$18&lt;=W314)/(Rates!$C$15:$C$18&gt;=W314),Rates!$E$15:$E$18)*W314),VLOOKUP(VALUE(_xlfn.SINGLE(Q:Q)),Rates!A:C,3,0)*W314)))</f>
        <v/>
      </c>
      <c r="AD314" s="168">
        <f>IFERROR(IF(OR(Q314=1,Q314=2,Q314=3,Q314=4),VLOOKUP(Q314,Rates!$A$31:$B$34,2,0)*W314,IF(V314=1,VLOOKUP(U314,'REB BEV MIN MKUP'!B:E,4,0),IF(V314&gt;1,VLOOKUP(VALUE(W314),'REB BEV MIN MKUP'!O:Q,3,0),0))),0)</f>
        <v>0</v>
      </c>
      <c r="AE314" s="177" t="str">
        <f t="shared" si="168"/>
        <v/>
      </c>
      <c r="AF314" s="13" t="str">
        <f t="shared" si="169"/>
        <v/>
      </c>
      <c r="AG314" s="177" t="str">
        <f t="shared" si="170"/>
        <v/>
      </c>
      <c r="AH314" s="184" t="str">
        <f t="shared" si="171"/>
        <v/>
      </c>
      <c r="AI314" s="184" t="str">
        <f>IF(AE:AE="","",IF(R314="Refreshment Beverage",AK314*(Rates!J$19/100),ROUND(SUM(AH314*(Rates!$J$8/100)),4)))</f>
        <v/>
      </c>
      <c r="AJ314" s="183" t="str">
        <f t="shared" si="172"/>
        <v/>
      </c>
      <c r="AK314" s="185" t="str">
        <f t="shared" si="173"/>
        <v/>
      </c>
      <c r="AL314" s="177" t="str">
        <f t="shared" si="174"/>
        <v/>
      </c>
      <c r="AM314" s="13" t="str">
        <f>IF(AS314="","",IF(R314="Refreshment Beverage",ROUND(AS314*Rates!K$19,4),ROUND(AO314*(VLOOKUP(VALUE(Q314),Rates!G$4:L$12,3,0)),4)))</f>
        <v/>
      </c>
      <c r="AN314" s="183" t="str">
        <f>IF(AS314="","",IF(R314="Refreshment Beverage",AS314*(Rates!J$19/100),MAX(AM314,AB314)))</f>
        <v/>
      </c>
      <c r="AO314" s="186" t="str">
        <f t="shared" si="175"/>
        <v/>
      </c>
      <c r="AP314" s="186" t="str">
        <f t="shared" si="176"/>
        <v/>
      </c>
      <c r="AQ314" s="186" t="str">
        <f>IF(AS314="","",IF(R314="Refreshment Beverage",ROUND(SUM(VLOOKUP(Q:Q,Rates!G$15:L$19,3,0)*(AS314-Y314-Z314-AA314)),4),ROUND(SUM(Rates!$K$8*AS314),4)))</f>
        <v/>
      </c>
      <c r="AR314" s="184" t="str">
        <f t="shared" si="177"/>
        <v/>
      </c>
      <c r="AS314" s="185" t="str">
        <f t="shared" si="178"/>
        <v/>
      </c>
      <c r="AT314" s="177" t="str">
        <f t="shared" si="179"/>
        <v/>
      </c>
      <c r="AU314" s="13" t="str">
        <f>IF(AX314="","",IF(R314="Refreshment Beverage",ROUND((BA314-Y314-Z314-AA314)*VLOOKUP(VALUE(Q314),Rates!G$15:L$19,3,0),4),ROUND(AW314*(VLOOKUP(VALUE(Q314),Rates!G:L,3,0)),4)))</f>
        <v/>
      </c>
      <c r="AV314" s="183" t="str">
        <f t="shared" si="180"/>
        <v/>
      </c>
      <c r="AW314" s="186" t="str">
        <f t="shared" si="181"/>
        <v/>
      </c>
      <c r="AX314" s="184" t="str">
        <f t="shared" si="182"/>
        <v/>
      </c>
      <c r="AY314" s="186" t="str">
        <f>IF(AX314="","",IF(R314="Refreshment Beverage",ROUND(SUM(AX314*Rates!K$19),4),ROUND(SUM(AX314*(Rates!J$8/100)),4)))</f>
        <v/>
      </c>
      <c r="AZ314" s="183" t="str">
        <f t="shared" si="183"/>
        <v/>
      </c>
      <c r="BA314" s="185" t="str">
        <f t="shared" si="184"/>
        <v/>
      </c>
      <c r="BD314" s="171"/>
      <c r="BE314" s="171"/>
      <c r="BF314" s="171"/>
      <c r="BG314" s="171"/>
    </row>
    <row r="315" spans="1:59" ht="15" customHeight="1" x14ac:dyDescent="0.3">
      <c r="A315" s="172"/>
      <c r="B315" s="172"/>
      <c r="C315" s="172"/>
      <c r="D315" s="173"/>
      <c r="E315" s="173"/>
      <c r="F315" s="173"/>
      <c r="G315" s="173"/>
      <c r="H315" s="173"/>
      <c r="I315" s="174"/>
      <c r="J315" s="175"/>
      <c r="K315" s="176" t="str">
        <f t="shared" si="156"/>
        <v/>
      </c>
      <c r="L315" s="177" t="str">
        <f t="shared" si="157"/>
        <v/>
      </c>
      <c r="M315" s="178" t="str">
        <f t="shared" si="158"/>
        <v/>
      </c>
      <c r="N315" s="44" t="str" cm="1">
        <f t="array" ref="N315">IFERROR(IF(_xlfn.SINGLE(A:A)="","",IF(R315="Beer",SUM(LOOKUP(2,1/(Rates!$B$3:$B$5&lt;=W315)/(Rates!$C$3:$C$5&gt;=W315),Rates!$D$3:$D$5)*(X315/100)*W315),IF(R315="Refreshment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44" t="str">
        <f t="shared" si="159"/>
        <v/>
      </c>
      <c r="P315" s="13"/>
      <c r="Q315" s="179" t="str">
        <f t="shared" si="160"/>
        <v/>
      </c>
      <c r="R315" s="180" t="str">
        <f t="shared" si="161"/>
        <v/>
      </c>
      <c r="S315" s="13" t="str">
        <f>IF(A315="","",IF(R315="Refreshment Beverage",VLOOKUP(VALUE(Q315),Rates!G$15:L$19,2,0),VLOOKUP(VALUE(Q315),Rates!G$4:L$8,2,0)))</f>
        <v/>
      </c>
      <c r="T315" s="13" t="str">
        <f t="shared" si="162"/>
        <v/>
      </c>
      <c r="U315" s="181" t="str">
        <f t="shared" si="163"/>
        <v/>
      </c>
      <c r="V315" s="13" t="str">
        <f t="shared" si="164"/>
        <v/>
      </c>
      <c r="W315" s="13" t="str">
        <f t="shared" si="165"/>
        <v/>
      </c>
      <c r="X315" s="182" t="str">
        <f t="shared" si="166"/>
        <v/>
      </c>
      <c r="Y315" s="183" t="str">
        <f>IF(A:A="","",IF(R315="Refreshment Beverage",VLOOKUP(Q315,Rates!G$15:L$19,6,0)*W315,VLOOKUP(Q315,Rates!G$4:L$12,6,0)*W315))</f>
        <v/>
      </c>
      <c r="Z315" s="183" t="str">
        <f t="shared" si="167"/>
        <v/>
      </c>
      <c r="AA315" s="17">
        <f t="shared" si="155"/>
        <v>0</v>
      </c>
      <c r="AB315" s="177" t="str" cm="1">
        <f t="array" ref="AB315">IF(_xlfn.SINGLE(A:A)="","",IF(R315="Refreshment Beverage","",IF(AND(R315="Beer",Q315=0),SUM(LOOKUP(2,1/(Rates!$B$15:$B$18&lt;=W315)/(Rates!$C$15:$C$18&gt;=W315),Rates!$D$15:$D$18)*W315),VLOOKUP(VALUE(_xlfn.SINGLE(Q:Q)),Rates!A:B,2,0)*W315)))</f>
        <v/>
      </c>
      <c r="AC315" s="177" t="str" cm="1">
        <f t="array" ref="AC315">IF(_xlfn.SINGLE(A:A)="","",IF(R315="Refreshment Beverage","",IF(AND(R315="Beer",Q315=0),SUM(LOOKUP(2,1/(Rates!$B$15:$B$18&lt;=W315)/(Rates!$C$15:$C$18&gt;=W315),Rates!$E$15:$E$18)*W315),VLOOKUP(VALUE(_xlfn.SINGLE(Q:Q)),Rates!A:C,3,0)*W315)))</f>
        <v/>
      </c>
      <c r="AD315" s="168">
        <f>IFERROR(IF(OR(Q315=1,Q315=2,Q315=3,Q315=4),VLOOKUP(Q315,Rates!$A$31:$B$34,2,0)*W315,IF(V315=1,VLOOKUP(U315,'REB BEV MIN MKUP'!B:E,4,0),IF(V315&gt;1,VLOOKUP(VALUE(W315),'REB BEV MIN MKUP'!O:Q,3,0),0))),0)</f>
        <v>0</v>
      </c>
      <c r="AE315" s="177" t="str">
        <f t="shared" si="168"/>
        <v/>
      </c>
      <c r="AF315" s="13" t="str">
        <f t="shared" si="169"/>
        <v/>
      </c>
      <c r="AG315" s="177" t="str">
        <f t="shared" si="170"/>
        <v/>
      </c>
      <c r="AH315" s="184" t="str">
        <f t="shared" si="171"/>
        <v/>
      </c>
      <c r="AI315" s="184" t="str">
        <f>IF(AE:AE="","",IF(R315="Refreshment Beverage",AK315*(Rates!J$19/100),ROUND(SUM(AH315*(Rates!$J$8/100)),4)))</f>
        <v/>
      </c>
      <c r="AJ315" s="183" t="str">
        <f t="shared" si="172"/>
        <v/>
      </c>
      <c r="AK315" s="185" t="str">
        <f t="shared" si="173"/>
        <v/>
      </c>
      <c r="AL315" s="177" t="str">
        <f t="shared" si="174"/>
        <v/>
      </c>
      <c r="AM315" s="13" t="str">
        <f>IF(AS315="","",IF(R315="Refreshment Beverage",ROUND(AS315*Rates!K$19,4),ROUND(AO315*(VLOOKUP(VALUE(Q315),Rates!G$4:L$12,3,0)),4)))</f>
        <v/>
      </c>
      <c r="AN315" s="183" t="str">
        <f>IF(AS315="","",IF(R315="Refreshment Beverage",AS315*(Rates!J$19/100),MAX(AM315,AB315)))</f>
        <v/>
      </c>
      <c r="AO315" s="186" t="str">
        <f t="shared" si="175"/>
        <v/>
      </c>
      <c r="AP315" s="186" t="str">
        <f t="shared" si="176"/>
        <v/>
      </c>
      <c r="AQ315" s="186" t="str">
        <f>IF(AS315="","",IF(R315="Refreshment Beverage",ROUND(SUM(VLOOKUP(Q:Q,Rates!G$15:L$19,3,0)*(AS315-Y315-Z315-AA315)),4),ROUND(SUM(Rates!$K$8*AS315),4)))</f>
        <v/>
      </c>
      <c r="AR315" s="184" t="str">
        <f t="shared" si="177"/>
        <v/>
      </c>
      <c r="AS315" s="185" t="str">
        <f t="shared" si="178"/>
        <v/>
      </c>
      <c r="AT315" s="177" t="str">
        <f t="shared" si="179"/>
        <v/>
      </c>
      <c r="AU315" s="13" t="str">
        <f>IF(AX315="","",IF(R315="Refreshment Beverage",ROUND((BA315-Y315-Z315-AA315)*VLOOKUP(VALUE(Q315),Rates!G$15:L$19,3,0),4),ROUND(AW315*(VLOOKUP(VALUE(Q315),Rates!G:L,3,0)),4)))</f>
        <v/>
      </c>
      <c r="AV315" s="183" t="str">
        <f t="shared" si="180"/>
        <v/>
      </c>
      <c r="AW315" s="186" t="str">
        <f t="shared" si="181"/>
        <v/>
      </c>
      <c r="AX315" s="184" t="str">
        <f t="shared" si="182"/>
        <v/>
      </c>
      <c r="AY315" s="186" t="str">
        <f>IF(AX315="","",IF(R315="Refreshment Beverage",ROUND(SUM(AX315*Rates!K$19),4),ROUND(SUM(AX315*(Rates!J$8/100)),4)))</f>
        <v/>
      </c>
      <c r="AZ315" s="183" t="str">
        <f t="shared" si="183"/>
        <v/>
      </c>
      <c r="BA315" s="185" t="str">
        <f t="shared" si="184"/>
        <v/>
      </c>
      <c r="BD315" s="171"/>
      <c r="BE315" s="171"/>
      <c r="BF315" s="171"/>
      <c r="BG315" s="171"/>
    </row>
    <row r="316" spans="1:59" ht="15" customHeight="1" x14ac:dyDescent="0.3">
      <c r="A316" s="172"/>
      <c r="B316" s="172"/>
      <c r="C316" s="172"/>
      <c r="D316" s="173"/>
      <c r="E316" s="173"/>
      <c r="F316" s="173"/>
      <c r="G316" s="173"/>
      <c r="H316" s="173"/>
      <c r="I316" s="174"/>
      <c r="J316" s="175"/>
      <c r="K316" s="176" t="str">
        <f t="shared" si="156"/>
        <v/>
      </c>
      <c r="L316" s="177" t="str">
        <f t="shared" si="157"/>
        <v/>
      </c>
      <c r="M316" s="178" t="str">
        <f t="shared" si="158"/>
        <v/>
      </c>
      <c r="N316" s="44" t="str" cm="1">
        <f t="array" ref="N316">IFERROR(IF(_xlfn.SINGLE(A:A)="","",IF(R316="Beer",SUM(LOOKUP(2,1/(Rates!$B$3:$B$5&lt;=W316)/(Rates!$C$3:$C$5&gt;=W316),Rates!$D$3:$D$5)*(X316/100)*W316),IF(R316="Refreshment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44" t="str">
        <f t="shared" si="159"/>
        <v/>
      </c>
      <c r="P316" s="13"/>
      <c r="Q316" s="179" t="str">
        <f t="shared" si="160"/>
        <v/>
      </c>
      <c r="R316" s="180" t="str">
        <f t="shared" si="161"/>
        <v/>
      </c>
      <c r="S316" s="13" t="str">
        <f>IF(A316="","",IF(R316="Refreshment Beverage",VLOOKUP(VALUE(Q316),Rates!G$15:L$19,2,0),VLOOKUP(VALUE(Q316),Rates!G$4:L$8,2,0)))</f>
        <v/>
      </c>
      <c r="T316" s="13" t="str">
        <f t="shared" si="162"/>
        <v/>
      </c>
      <c r="U316" s="181" t="str">
        <f t="shared" si="163"/>
        <v/>
      </c>
      <c r="V316" s="13" t="str">
        <f t="shared" si="164"/>
        <v/>
      </c>
      <c r="W316" s="13" t="str">
        <f t="shared" si="165"/>
        <v/>
      </c>
      <c r="X316" s="182" t="str">
        <f t="shared" si="166"/>
        <v/>
      </c>
      <c r="Y316" s="183" t="str">
        <f>IF(A:A="","",IF(R316="Refreshment Beverage",VLOOKUP(Q316,Rates!G$15:L$19,6,0)*W316,VLOOKUP(Q316,Rates!G$4:L$12,6,0)*W316))</f>
        <v/>
      </c>
      <c r="Z316" s="183" t="str">
        <f t="shared" si="167"/>
        <v/>
      </c>
      <c r="AA316" s="17">
        <f t="shared" si="155"/>
        <v>0</v>
      </c>
      <c r="AB316" s="177" t="str" cm="1">
        <f t="array" ref="AB316">IF(_xlfn.SINGLE(A:A)="","",IF(R316="Refreshment Beverage","",IF(AND(R316="Beer",Q316=0),SUM(LOOKUP(2,1/(Rates!$B$15:$B$18&lt;=W316)/(Rates!$C$15:$C$18&gt;=W316),Rates!$D$15:$D$18)*W316),VLOOKUP(VALUE(_xlfn.SINGLE(Q:Q)),Rates!A:B,2,0)*W316)))</f>
        <v/>
      </c>
      <c r="AC316" s="177" t="str" cm="1">
        <f t="array" ref="AC316">IF(_xlfn.SINGLE(A:A)="","",IF(R316="Refreshment Beverage","",IF(AND(R316="Beer",Q316=0),SUM(LOOKUP(2,1/(Rates!$B$15:$B$18&lt;=W316)/(Rates!$C$15:$C$18&gt;=W316),Rates!$E$15:$E$18)*W316),VLOOKUP(VALUE(_xlfn.SINGLE(Q:Q)),Rates!A:C,3,0)*W316)))</f>
        <v/>
      </c>
      <c r="AD316" s="168">
        <f>IFERROR(IF(OR(Q316=1,Q316=2,Q316=3,Q316=4),VLOOKUP(Q316,Rates!$A$31:$B$34,2,0)*W316,IF(V316=1,VLOOKUP(U316,'REB BEV MIN MKUP'!B:E,4,0),IF(V316&gt;1,VLOOKUP(VALUE(W316),'REB BEV MIN MKUP'!O:Q,3,0),0))),0)</f>
        <v>0</v>
      </c>
      <c r="AE316" s="177" t="str">
        <f t="shared" si="168"/>
        <v/>
      </c>
      <c r="AF316" s="13" t="str">
        <f t="shared" si="169"/>
        <v/>
      </c>
      <c r="AG316" s="177" t="str">
        <f t="shared" si="170"/>
        <v/>
      </c>
      <c r="AH316" s="184" t="str">
        <f t="shared" si="171"/>
        <v/>
      </c>
      <c r="AI316" s="184" t="str">
        <f>IF(AE:AE="","",IF(R316="Refreshment Beverage",AK316*(Rates!J$19/100),ROUND(SUM(AH316*(Rates!$J$8/100)),4)))</f>
        <v/>
      </c>
      <c r="AJ316" s="183" t="str">
        <f t="shared" si="172"/>
        <v/>
      </c>
      <c r="AK316" s="185" t="str">
        <f t="shared" si="173"/>
        <v/>
      </c>
      <c r="AL316" s="177" t="str">
        <f t="shared" si="174"/>
        <v/>
      </c>
      <c r="AM316" s="13" t="str">
        <f>IF(AS316="","",IF(R316="Refreshment Beverage",ROUND(AS316*Rates!K$19,4),ROUND(AO316*(VLOOKUP(VALUE(Q316),Rates!G$4:L$12,3,0)),4)))</f>
        <v/>
      </c>
      <c r="AN316" s="183" t="str">
        <f>IF(AS316="","",IF(R316="Refreshment Beverage",AS316*(Rates!J$19/100),MAX(AM316,AB316)))</f>
        <v/>
      </c>
      <c r="AO316" s="186" t="str">
        <f t="shared" si="175"/>
        <v/>
      </c>
      <c r="AP316" s="186" t="str">
        <f t="shared" si="176"/>
        <v/>
      </c>
      <c r="AQ316" s="186" t="str">
        <f>IF(AS316="","",IF(R316="Refreshment Beverage",ROUND(SUM(VLOOKUP(Q:Q,Rates!G$15:L$19,3,0)*(AS316-Y316-Z316-AA316)),4),ROUND(SUM(Rates!$K$8*AS316),4)))</f>
        <v/>
      </c>
      <c r="AR316" s="184" t="str">
        <f t="shared" si="177"/>
        <v/>
      </c>
      <c r="AS316" s="185" t="str">
        <f t="shared" si="178"/>
        <v/>
      </c>
      <c r="AT316" s="177" t="str">
        <f t="shared" si="179"/>
        <v/>
      </c>
      <c r="AU316" s="13" t="str">
        <f>IF(AX316="","",IF(R316="Refreshment Beverage",ROUND((BA316-Y316-Z316-AA316)*VLOOKUP(VALUE(Q316),Rates!G$15:L$19,3,0),4),ROUND(AW316*(VLOOKUP(VALUE(Q316),Rates!G:L,3,0)),4)))</f>
        <v/>
      </c>
      <c r="AV316" s="183" t="str">
        <f t="shared" si="180"/>
        <v/>
      </c>
      <c r="AW316" s="186" t="str">
        <f t="shared" si="181"/>
        <v/>
      </c>
      <c r="AX316" s="184" t="str">
        <f t="shared" si="182"/>
        <v/>
      </c>
      <c r="AY316" s="186" t="str">
        <f>IF(AX316="","",IF(R316="Refreshment Beverage",ROUND(SUM(AX316*Rates!K$19),4),ROUND(SUM(AX316*(Rates!J$8/100)),4)))</f>
        <v/>
      </c>
      <c r="AZ316" s="183" t="str">
        <f t="shared" si="183"/>
        <v/>
      </c>
      <c r="BA316" s="185" t="str">
        <f t="shared" si="184"/>
        <v/>
      </c>
      <c r="BD316" s="171"/>
      <c r="BE316" s="171"/>
      <c r="BF316" s="171"/>
      <c r="BG316" s="171"/>
    </row>
    <row r="317" spans="1:59" ht="15" customHeight="1" x14ac:dyDescent="0.3">
      <c r="A317" s="172"/>
      <c r="B317" s="172"/>
      <c r="C317" s="172"/>
      <c r="D317" s="173"/>
      <c r="E317" s="173"/>
      <c r="F317" s="173"/>
      <c r="G317" s="173"/>
      <c r="H317" s="173"/>
      <c r="I317" s="174"/>
      <c r="J317" s="175"/>
      <c r="K317" s="176" t="str">
        <f t="shared" si="156"/>
        <v/>
      </c>
      <c r="L317" s="177" t="str">
        <f t="shared" si="157"/>
        <v/>
      </c>
      <c r="M317" s="178" t="str">
        <f t="shared" si="158"/>
        <v/>
      </c>
      <c r="N317" s="44" t="str" cm="1">
        <f t="array" ref="N317">IFERROR(IF(_xlfn.SINGLE(A:A)="","",IF(R317="Beer",SUM(LOOKUP(2,1/(Rates!$B$3:$B$5&lt;=W317)/(Rates!$C$3:$C$5&gt;=W317),Rates!$D$3:$D$5)*(X317/100)*W317),IF(R317="Refreshment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44" t="str">
        <f t="shared" si="159"/>
        <v/>
      </c>
      <c r="P317" s="13"/>
      <c r="Q317" s="179" t="str">
        <f t="shared" si="160"/>
        <v/>
      </c>
      <c r="R317" s="180" t="str">
        <f t="shared" si="161"/>
        <v/>
      </c>
      <c r="S317" s="13" t="str">
        <f>IF(A317="","",IF(R317="Refreshment Beverage",VLOOKUP(VALUE(Q317),Rates!G$15:L$19,2,0),VLOOKUP(VALUE(Q317),Rates!G$4:L$8,2,0)))</f>
        <v/>
      </c>
      <c r="T317" s="13" t="str">
        <f t="shared" si="162"/>
        <v/>
      </c>
      <c r="U317" s="181" t="str">
        <f t="shared" si="163"/>
        <v/>
      </c>
      <c r="V317" s="13" t="str">
        <f t="shared" si="164"/>
        <v/>
      </c>
      <c r="W317" s="13" t="str">
        <f t="shared" si="165"/>
        <v/>
      </c>
      <c r="X317" s="182" t="str">
        <f t="shared" si="166"/>
        <v/>
      </c>
      <c r="Y317" s="183" t="str">
        <f>IF(A:A="","",IF(R317="Refreshment Beverage",VLOOKUP(Q317,Rates!G$15:L$19,6,0)*W317,VLOOKUP(Q317,Rates!G$4:L$12,6,0)*W317))</f>
        <v/>
      </c>
      <c r="Z317" s="183" t="str">
        <f t="shared" si="167"/>
        <v/>
      </c>
      <c r="AA317" s="17">
        <f t="shared" si="155"/>
        <v>0</v>
      </c>
      <c r="AB317" s="177" t="str" cm="1">
        <f t="array" ref="AB317">IF(_xlfn.SINGLE(A:A)="","",IF(R317="Refreshment Beverage","",IF(AND(R317="Beer",Q317=0),SUM(LOOKUP(2,1/(Rates!$B$15:$B$18&lt;=W317)/(Rates!$C$15:$C$18&gt;=W317),Rates!$D$15:$D$18)*W317),VLOOKUP(VALUE(_xlfn.SINGLE(Q:Q)),Rates!A:B,2,0)*W317)))</f>
        <v/>
      </c>
      <c r="AC317" s="177" t="str" cm="1">
        <f t="array" ref="AC317">IF(_xlfn.SINGLE(A:A)="","",IF(R317="Refreshment Beverage","",IF(AND(R317="Beer",Q317=0),SUM(LOOKUP(2,1/(Rates!$B$15:$B$18&lt;=W317)/(Rates!$C$15:$C$18&gt;=W317),Rates!$E$15:$E$18)*W317),VLOOKUP(VALUE(_xlfn.SINGLE(Q:Q)),Rates!A:C,3,0)*W317)))</f>
        <v/>
      </c>
      <c r="AD317" s="168">
        <f>IFERROR(IF(OR(Q317=1,Q317=2,Q317=3,Q317=4),VLOOKUP(Q317,Rates!$A$31:$B$34,2,0)*W317,IF(V317=1,VLOOKUP(U317,'REB BEV MIN MKUP'!B:E,4,0),IF(V317&gt;1,VLOOKUP(VALUE(W317),'REB BEV MIN MKUP'!O:Q,3,0),0))),0)</f>
        <v>0</v>
      </c>
      <c r="AE317" s="177" t="str">
        <f t="shared" si="168"/>
        <v/>
      </c>
      <c r="AF317" s="13" t="str">
        <f t="shared" si="169"/>
        <v/>
      </c>
      <c r="AG317" s="177" t="str">
        <f t="shared" si="170"/>
        <v/>
      </c>
      <c r="AH317" s="184" t="str">
        <f t="shared" si="171"/>
        <v/>
      </c>
      <c r="AI317" s="184" t="str">
        <f>IF(AE:AE="","",IF(R317="Refreshment Beverage",AK317*(Rates!J$19/100),ROUND(SUM(AH317*(Rates!$J$8/100)),4)))</f>
        <v/>
      </c>
      <c r="AJ317" s="183" t="str">
        <f t="shared" si="172"/>
        <v/>
      </c>
      <c r="AK317" s="185" t="str">
        <f t="shared" si="173"/>
        <v/>
      </c>
      <c r="AL317" s="177" t="str">
        <f t="shared" si="174"/>
        <v/>
      </c>
      <c r="AM317" s="13" t="str">
        <f>IF(AS317="","",IF(R317="Refreshment Beverage",ROUND(AS317*Rates!K$19,4),ROUND(AO317*(VLOOKUP(VALUE(Q317),Rates!G$4:L$12,3,0)),4)))</f>
        <v/>
      </c>
      <c r="AN317" s="183" t="str">
        <f>IF(AS317="","",IF(R317="Refreshment Beverage",AS317*(Rates!J$19/100),MAX(AM317,AB317)))</f>
        <v/>
      </c>
      <c r="AO317" s="186" t="str">
        <f t="shared" si="175"/>
        <v/>
      </c>
      <c r="AP317" s="186" t="str">
        <f t="shared" si="176"/>
        <v/>
      </c>
      <c r="AQ317" s="186" t="str">
        <f>IF(AS317="","",IF(R317="Refreshment Beverage",ROUND(SUM(VLOOKUP(Q:Q,Rates!G$15:L$19,3,0)*(AS317-Y317-Z317-AA317)),4),ROUND(SUM(Rates!$K$8*AS317),4)))</f>
        <v/>
      </c>
      <c r="AR317" s="184" t="str">
        <f t="shared" si="177"/>
        <v/>
      </c>
      <c r="AS317" s="185" t="str">
        <f t="shared" si="178"/>
        <v/>
      </c>
      <c r="AT317" s="177" t="str">
        <f t="shared" si="179"/>
        <v/>
      </c>
      <c r="AU317" s="13" t="str">
        <f>IF(AX317="","",IF(R317="Refreshment Beverage",ROUND((BA317-Y317-Z317-AA317)*VLOOKUP(VALUE(Q317),Rates!G$15:L$19,3,0),4),ROUND(AW317*(VLOOKUP(VALUE(Q317),Rates!G:L,3,0)),4)))</f>
        <v/>
      </c>
      <c r="AV317" s="183" t="str">
        <f t="shared" si="180"/>
        <v/>
      </c>
      <c r="AW317" s="186" t="str">
        <f t="shared" si="181"/>
        <v/>
      </c>
      <c r="AX317" s="184" t="str">
        <f t="shared" si="182"/>
        <v/>
      </c>
      <c r="AY317" s="186" t="str">
        <f>IF(AX317="","",IF(R317="Refreshment Beverage",ROUND(SUM(AX317*Rates!K$19),4),ROUND(SUM(AX317*(Rates!J$8/100)),4)))</f>
        <v/>
      </c>
      <c r="AZ317" s="183" t="str">
        <f t="shared" si="183"/>
        <v/>
      </c>
      <c r="BA317" s="185" t="str">
        <f t="shared" si="184"/>
        <v/>
      </c>
      <c r="BD317" s="171"/>
      <c r="BE317" s="171"/>
      <c r="BF317" s="171"/>
      <c r="BG317" s="171"/>
    </row>
    <row r="318" spans="1:59" ht="15" customHeight="1" x14ac:dyDescent="0.3">
      <c r="A318" s="172"/>
      <c r="B318" s="172"/>
      <c r="C318" s="172"/>
      <c r="D318" s="173"/>
      <c r="E318" s="173"/>
      <c r="F318" s="173"/>
      <c r="G318" s="173"/>
      <c r="H318" s="173"/>
      <c r="I318" s="174"/>
      <c r="J318" s="175"/>
      <c r="K318" s="176" t="str">
        <f t="shared" si="156"/>
        <v/>
      </c>
      <c r="L318" s="177" t="str">
        <f t="shared" si="157"/>
        <v/>
      </c>
      <c r="M318" s="178" t="str">
        <f t="shared" si="158"/>
        <v/>
      </c>
      <c r="N318" s="44" t="str" cm="1">
        <f t="array" ref="N318">IFERROR(IF(_xlfn.SINGLE(A:A)="","",IF(R318="Beer",SUM(LOOKUP(2,1/(Rates!$B$3:$B$5&lt;=W318)/(Rates!$C$3:$C$5&gt;=W318),Rates!$D$3:$D$5)*(X318/100)*W318),IF(R318="Refreshment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44" t="str">
        <f t="shared" si="159"/>
        <v/>
      </c>
      <c r="P318" s="13"/>
      <c r="Q318" s="179" t="str">
        <f t="shared" si="160"/>
        <v/>
      </c>
      <c r="R318" s="180" t="str">
        <f t="shared" si="161"/>
        <v/>
      </c>
      <c r="S318" s="13" t="str">
        <f>IF(A318="","",IF(R318="Refreshment Beverage",VLOOKUP(VALUE(Q318),Rates!G$15:L$19,2,0),VLOOKUP(VALUE(Q318),Rates!G$4:L$8,2,0)))</f>
        <v/>
      </c>
      <c r="T318" s="13" t="str">
        <f t="shared" si="162"/>
        <v/>
      </c>
      <c r="U318" s="181" t="str">
        <f t="shared" si="163"/>
        <v/>
      </c>
      <c r="V318" s="13" t="str">
        <f t="shared" si="164"/>
        <v/>
      </c>
      <c r="W318" s="13" t="str">
        <f t="shared" si="165"/>
        <v/>
      </c>
      <c r="X318" s="182" t="str">
        <f t="shared" si="166"/>
        <v/>
      </c>
      <c r="Y318" s="183" t="str">
        <f>IF(A:A="","",IF(R318="Refreshment Beverage",VLOOKUP(Q318,Rates!G$15:L$19,6,0)*W318,VLOOKUP(Q318,Rates!G$4:L$12,6,0)*W318))</f>
        <v/>
      </c>
      <c r="Z318" s="183" t="str">
        <f t="shared" si="167"/>
        <v/>
      </c>
      <c r="AA318" s="17">
        <f t="shared" si="155"/>
        <v>0</v>
      </c>
      <c r="AB318" s="177" t="str" cm="1">
        <f t="array" ref="AB318">IF(_xlfn.SINGLE(A:A)="","",IF(R318="Refreshment Beverage","",IF(AND(R318="Beer",Q318=0),SUM(LOOKUP(2,1/(Rates!$B$15:$B$18&lt;=W318)/(Rates!$C$15:$C$18&gt;=W318),Rates!$D$15:$D$18)*W318),VLOOKUP(VALUE(_xlfn.SINGLE(Q:Q)),Rates!A:B,2,0)*W318)))</f>
        <v/>
      </c>
      <c r="AC318" s="177" t="str" cm="1">
        <f t="array" ref="AC318">IF(_xlfn.SINGLE(A:A)="","",IF(R318="Refreshment Beverage","",IF(AND(R318="Beer",Q318=0),SUM(LOOKUP(2,1/(Rates!$B$15:$B$18&lt;=W318)/(Rates!$C$15:$C$18&gt;=W318),Rates!$E$15:$E$18)*W318),VLOOKUP(VALUE(_xlfn.SINGLE(Q:Q)),Rates!A:C,3,0)*W318)))</f>
        <v/>
      </c>
      <c r="AD318" s="168">
        <f>IFERROR(IF(OR(Q318=1,Q318=2,Q318=3,Q318=4),VLOOKUP(Q318,Rates!$A$31:$B$34,2,0)*W318,IF(V318=1,VLOOKUP(U318,'REB BEV MIN MKUP'!B:E,4,0),IF(V318&gt;1,VLOOKUP(VALUE(W318),'REB BEV MIN MKUP'!O:Q,3,0),0))),0)</f>
        <v>0</v>
      </c>
      <c r="AE318" s="177" t="str">
        <f t="shared" si="168"/>
        <v/>
      </c>
      <c r="AF318" s="13" t="str">
        <f t="shared" si="169"/>
        <v/>
      </c>
      <c r="AG318" s="177" t="str">
        <f t="shared" si="170"/>
        <v/>
      </c>
      <c r="AH318" s="184" t="str">
        <f t="shared" si="171"/>
        <v/>
      </c>
      <c r="AI318" s="184" t="str">
        <f>IF(AE:AE="","",IF(R318="Refreshment Beverage",AK318*(Rates!J$19/100),ROUND(SUM(AH318*(Rates!$J$8/100)),4)))</f>
        <v/>
      </c>
      <c r="AJ318" s="183" t="str">
        <f t="shared" si="172"/>
        <v/>
      </c>
      <c r="AK318" s="185" t="str">
        <f t="shared" si="173"/>
        <v/>
      </c>
      <c r="AL318" s="177" t="str">
        <f t="shared" si="174"/>
        <v/>
      </c>
      <c r="AM318" s="13" t="str">
        <f>IF(AS318="","",IF(R318="Refreshment Beverage",ROUND(AS318*Rates!K$19,4),ROUND(AO318*(VLOOKUP(VALUE(Q318),Rates!G$4:L$12,3,0)),4)))</f>
        <v/>
      </c>
      <c r="AN318" s="183" t="str">
        <f>IF(AS318="","",IF(R318="Refreshment Beverage",AS318*(Rates!J$19/100),MAX(AM318,AB318)))</f>
        <v/>
      </c>
      <c r="AO318" s="186" t="str">
        <f t="shared" si="175"/>
        <v/>
      </c>
      <c r="AP318" s="186" t="str">
        <f t="shared" si="176"/>
        <v/>
      </c>
      <c r="AQ318" s="186" t="str">
        <f>IF(AS318="","",IF(R318="Refreshment Beverage",ROUND(SUM(VLOOKUP(Q:Q,Rates!G$15:L$19,3,0)*(AS318-Y318-Z318-AA318)),4),ROUND(SUM(Rates!$K$8*AS318),4)))</f>
        <v/>
      </c>
      <c r="AR318" s="184" t="str">
        <f t="shared" si="177"/>
        <v/>
      </c>
      <c r="AS318" s="185" t="str">
        <f t="shared" si="178"/>
        <v/>
      </c>
      <c r="AT318" s="177" t="str">
        <f t="shared" si="179"/>
        <v/>
      </c>
      <c r="AU318" s="13" t="str">
        <f>IF(AX318="","",IF(R318="Refreshment Beverage",ROUND((BA318-Y318-Z318-AA318)*VLOOKUP(VALUE(Q318),Rates!G$15:L$19,3,0),4),ROUND(AW318*(VLOOKUP(VALUE(Q318),Rates!G:L,3,0)),4)))</f>
        <v/>
      </c>
      <c r="AV318" s="183" t="str">
        <f t="shared" si="180"/>
        <v/>
      </c>
      <c r="AW318" s="186" t="str">
        <f t="shared" si="181"/>
        <v/>
      </c>
      <c r="AX318" s="184" t="str">
        <f t="shared" si="182"/>
        <v/>
      </c>
      <c r="AY318" s="186" t="str">
        <f>IF(AX318="","",IF(R318="Refreshment Beverage",ROUND(SUM(AX318*Rates!K$19),4),ROUND(SUM(AX318*(Rates!J$8/100)),4)))</f>
        <v/>
      </c>
      <c r="AZ318" s="183" t="str">
        <f t="shared" si="183"/>
        <v/>
      </c>
      <c r="BA318" s="185" t="str">
        <f t="shared" si="184"/>
        <v/>
      </c>
      <c r="BD318" s="171"/>
      <c r="BE318" s="171"/>
      <c r="BF318" s="171"/>
      <c r="BG318" s="171"/>
    </row>
    <row r="319" spans="1:59" ht="15" customHeight="1" x14ac:dyDescent="0.3">
      <c r="A319" s="172"/>
      <c r="B319" s="172"/>
      <c r="C319" s="172"/>
      <c r="D319" s="173"/>
      <c r="E319" s="173"/>
      <c r="F319" s="173"/>
      <c r="G319" s="173"/>
      <c r="H319" s="173"/>
      <c r="I319" s="174"/>
      <c r="J319" s="175"/>
      <c r="K319" s="176" t="str">
        <f t="shared" si="156"/>
        <v/>
      </c>
      <c r="L319" s="177" t="str">
        <f t="shared" si="157"/>
        <v/>
      </c>
      <c r="M319" s="178" t="str">
        <f t="shared" si="158"/>
        <v/>
      </c>
      <c r="N319" s="44" t="str" cm="1">
        <f t="array" ref="N319">IFERROR(IF(_xlfn.SINGLE(A:A)="","",IF(R319="Beer",SUM(LOOKUP(2,1/(Rates!$B$3:$B$5&lt;=W319)/(Rates!$C$3:$C$5&gt;=W319),Rates!$D$3:$D$5)*(X319/100)*W319),IF(R319="Refreshment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44" t="str">
        <f t="shared" si="159"/>
        <v/>
      </c>
      <c r="P319" s="13"/>
      <c r="Q319" s="179" t="str">
        <f t="shared" si="160"/>
        <v/>
      </c>
      <c r="R319" s="180" t="str">
        <f t="shared" si="161"/>
        <v/>
      </c>
      <c r="S319" s="13" t="str">
        <f>IF(A319="","",IF(R319="Refreshment Beverage",VLOOKUP(VALUE(Q319),Rates!G$15:L$19,2,0),VLOOKUP(VALUE(Q319),Rates!G$4:L$8,2,0)))</f>
        <v/>
      </c>
      <c r="T319" s="13" t="str">
        <f t="shared" si="162"/>
        <v/>
      </c>
      <c r="U319" s="181" t="str">
        <f t="shared" si="163"/>
        <v/>
      </c>
      <c r="V319" s="13" t="str">
        <f t="shared" si="164"/>
        <v/>
      </c>
      <c r="W319" s="13" t="str">
        <f t="shared" si="165"/>
        <v/>
      </c>
      <c r="X319" s="182" t="str">
        <f t="shared" si="166"/>
        <v/>
      </c>
      <c r="Y319" s="183" t="str">
        <f>IF(A:A="","",IF(R319="Refreshment Beverage",VLOOKUP(Q319,Rates!G$15:L$19,6,0)*W319,VLOOKUP(Q319,Rates!G$4:L$12,6,0)*W319))</f>
        <v/>
      </c>
      <c r="Z319" s="183" t="str">
        <f t="shared" si="167"/>
        <v/>
      </c>
      <c r="AA319" s="17">
        <f t="shared" si="155"/>
        <v>0</v>
      </c>
      <c r="AB319" s="177" t="str" cm="1">
        <f t="array" ref="AB319">IF(_xlfn.SINGLE(A:A)="","",IF(R319="Refreshment Beverage","",IF(AND(R319="Beer",Q319=0),SUM(LOOKUP(2,1/(Rates!$B$15:$B$18&lt;=W319)/(Rates!$C$15:$C$18&gt;=W319),Rates!$D$15:$D$18)*W319),VLOOKUP(VALUE(_xlfn.SINGLE(Q:Q)),Rates!A:B,2,0)*W319)))</f>
        <v/>
      </c>
      <c r="AC319" s="177" t="str" cm="1">
        <f t="array" ref="AC319">IF(_xlfn.SINGLE(A:A)="","",IF(R319="Refreshment Beverage","",IF(AND(R319="Beer",Q319=0),SUM(LOOKUP(2,1/(Rates!$B$15:$B$18&lt;=W319)/(Rates!$C$15:$C$18&gt;=W319),Rates!$E$15:$E$18)*W319),VLOOKUP(VALUE(_xlfn.SINGLE(Q:Q)),Rates!A:C,3,0)*W319)))</f>
        <v/>
      </c>
      <c r="AD319" s="168">
        <f>IFERROR(IF(OR(Q319=1,Q319=2,Q319=3,Q319=4),VLOOKUP(Q319,Rates!$A$31:$B$34,2,0)*W319,IF(V319=1,VLOOKUP(U319,'REB BEV MIN MKUP'!B:E,4,0),IF(V319&gt;1,VLOOKUP(VALUE(W319),'REB BEV MIN MKUP'!O:Q,3,0),0))),0)</f>
        <v>0</v>
      </c>
      <c r="AE319" s="177" t="str">
        <f t="shared" si="168"/>
        <v/>
      </c>
      <c r="AF319" s="13" t="str">
        <f t="shared" si="169"/>
        <v/>
      </c>
      <c r="AG319" s="177" t="str">
        <f t="shared" si="170"/>
        <v/>
      </c>
      <c r="AH319" s="184" t="str">
        <f t="shared" si="171"/>
        <v/>
      </c>
      <c r="AI319" s="184" t="str">
        <f>IF(AE:AE="","",IF(R319="Refreshment Beverage",AK319*(Rates!J$19/100),ROUND(SUM(AH319*(Rates!$J$8/100)),4)))</f>
        <v/>
      </c>
      <c r="AJ319" s="183" t="str">
        <f t="shared" si="172"/>
        <v/>
      </c>
      <c r="AK319" s="185" t="str">
        <f t="shared" si="173"/>
        <v/>
      </c>
      <c r="AL319" s="177" t="str">
        <f t="shared" si="174"/>
        <v/>
      </c>
      <c r="AM319" s="13" t="str">
        <f>IF(AS319="","",IF(R319="Refreshment Beverage",ROUND(AS319*Rates!K$19,4),ROUND(AO319*(VLOOKUP(VALUE(Q319),Rates!G$4:L$12,3,0)),4)))</f>
        <v/>
      </c>
      <c r="AN319" s="183" t="str">
        <f>IF(AS319="","",IF(R319="Refreshment Beverage",AS319*(Rates!J$19/100),MAX(AM319,AB319)))</f>
        <v/>
      </c>
      <c r="AO319" s="186" t="str">
        <f t="shared" si="175"/>
        <v/>
      </c>
      <c r="AP319" s="186" t="str">
        <f t="shared" si="176"/>
        <v/>
      </c>
      <c r="AQ319" s="186" t="str">
        <f>IF(AS319="","",IF(R319="Refreshment Beverage",ROUND(SUM(VLOOKUP(Q:Q,Rates!G$15:L$19,3,0)*(AS319-Y319-Z319-AA319)),4),ROUND(SUM(Rates!$K$8*AS319),4)))</f>
        <v/>
      </c>
      <c r="AR319" s="184" t="str">
        <f t="shared" si="177"/>
        <v/>
      </c>
      <c r="AS319" s="185" t="str">
        <f t="shared" si="178"/>
        <v/>
      </c>
      <c r="AT319" s="177" t="str">
        <f t="shared" si="179"/>
        <v/>
      </c>
      <c r="AU319" s="13" t="str">
        <f>IF(AX319="","",IF(R319="Refreshment Beverage",ROUND((BA319-Y319-Z319-AA319)*VLOOKUP(VALUE(Q319),Rates!G$15:L$19,3,0),4),ROUND(AW319*(VLOOKUP(VALUE(Q319),Rates!G:L,3,0)),4)))</f>
        <v/>
      </c>
      <c r="AV319" s="183" t="str">
        <f t="shared" si="180"/>
        <v/>
      </c>
      <c r="AW319" s="186" t="str">
        <f t="shared" si="181"/>
        <v/>
      </c>
      <c r="AX319" s="184" t="str">
        <f t="shared" si="182"/>
        <v/>
      </c>
      <c r="AY319" s="186" t="str">
        <f>IF(AX319="","",IF(R319="Refreshment Beverage",ROUND(SUM(AX319*Rates!K$19),4),ROUND(SUM(AX319*(Rates!J$8/100)),4)))</f>
        <v/>
      </c>
      <c r="AZ319" s="183" t="str">
        <f t="shared" si="183"/>
        <v/>
      </c>
      <c r="BA319" s="185" t="str">
        <f t="shared" si="184"/>
        <v/>
      </c>
      <c r="BD319" s="171"/>
      <c r="BE319" s="171"/>
      <c r="BF319" s="171"/>
      <c r="BG319" s="171"/>
    </row>
    <row r="320" spans="1:59" ht="15" customHeight="1" x14ac:dyDescent="0.3">
      <c r="A320" s="172"/>
      <c r="B320" s="172"/>
      <c r="C320" s="172"/>
      <c r="D320" s="173"/>
      <c r="E320" s="173"/>
      <c r="F320" s="173"/>
      <c r="G320" s="173"/>
      <c r="H320" s="173"/>
      <c r="I320" s="174"/>
      <c r="J320" s="175"/>
      <c r="K320" s="176" t="str">
        <f t="shared" si="156"/>
        <v/>
      </c>
      <c r="L320" s="177" t="str">
        <f t="shared" si="157"/>
        <v/>
      </c>
      <c r="M320" s="178" t="str">
        <f t="shared" si="158"/>
        <v/>
      </c>
      <c r="N320" s="44" t="str" cm="1">
        <f t="array" ref="N320">IFERROR(IF(_xlfn.SINGLE(A:A)="","",IF(R320="Beer",SUM(LOOKUP(2,1/(Rates!$B$3:$B$5&lt;=W320)/(Rates!$C$3:$C$5&gt;=W320),Rates!$D$3:$D$5)*(X320/100)*W320),IF(R320="Refreshment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44" t="str">
        <f t="shared" si="159"/>
        <v/>
      </c>
      <c r="P320" s="13"/>
      <c r="Q320" s="179" t="str">
        <f t="shared" si="160"/>
        <v/>
      </c>
      <c r="R320" s="180" t="str">
        <f t="shared" si="161"/>
        <v/>
      </c>
      <c r="S320" s="13" t="str">
        <f>IF(A320="","",IF(R320="Refreshment Beverage",VLOOKUP(VALUE(Q320),Rates!G$15:L$19,2,0),VLOOKUP(VALUE(Q320),Rates!G$4:L$8,2,0)))</f>
        <v/>
      </c>
      <c r="T320" s="13" t="str">
        <f t="shared" si="162"/>
        <v/>
      </c>
      <c r="U320" s="181" t="str">
        <f t="shared" si="163"/>
        <v/>
      </c>
      <c r="V320" s="13" t="str">
        <f t="shared" si="164"/>
        <v/>
      </c>
      <c r="W320" s="13" t="str">
        <f t="shared" si="165"/>
        <v/>
      </c>
      <c r="X320" s="182" t="str">
        <f t="shared" si="166"/>
        <v/>
      </c>
      <c r="Y320" s="183" t="str">
        <f>IF(A:A="","",IF(R320="Refreshment Beverage",VLOOKUP(Q320,Rates!G$15:L$19,6,0)*W320,VLOOKUP(Q320,Rates!G$4:L$12,6,0)*W320))</f>
        <v/>
      </c>
      <c r="Z320" s="183" t="str">
        <f t="shared" si="167"/>
        <v/>
      </c>
      <c r="AA320" s="17">
        <f t="shared" si="155"/>
        <v>0</v>
      </c>
      <c r="AB320" s="177" t="str" cm="1">
        <f t="array" ref="AB320">IF(_xlfn.SINGLE(A:A)="","",IF(R320="Refreshment Beverage","",IF(AND(R320="Beer",Q320=0),SUM(LOOKUP(2,1/(Rates!$B$15:$B$18&lt;=W320)/(Rates!$C$15:$C$18&gt;=W320),Rates!$D$15:$D$18)*W320),VLOOKUP(VALUE(_xlfn.SINGLE(Q:Q)),Rates!A:B,2,0)*W320)))</f>
        <v/>
      </c>
      <c r="AC320" s="177" t="str" cm="1">
        <f t="array" ref="AC320">IF(_xlfn.SINGLE(A:A)="","",IF(R320="Refreshment Beverage","",IF(AND(R320="Beer",Q320=0),SUM(LOOKUP(2,1/(Rates!$B$15:$B$18&lt;=W320)/(Rates!$C$15:$C$18&gt;=W320),Rates!$E$15:$E$18)*W320),VLOOKUP(VALUE(_xlfn.SINGLE(Q:Q)),Rates!A:C,3,0)*W320)))</f>
        <v/>
      </c>
      <c r="AD320" s="168">
        <f>IFERROR(IF(OR(Q320=1,Q320=2,Q320=3,Q320=4),VLOOKUP(Q320,Rates!$A$31:$B$34,2,0)*W320,IF(V320=1,VLOOKUP(U320,'REB BEV MIN MKUP'!B:E,4,0),IF(V320&gt;1,VLOOKUP(VALUE(W320),'REB BEV MIN MKUP'!O:Q,3,0),0))),0)</f>
        <v>0</v>
      </c>
      <c r="AE320" s="177" t="str">
        <f t="shared" si="168"/>
        <v/>
      </c>
      <c r="AF320" s="13" t="str">
        <f t="shared" si="169"/>
        <v/>
      </c>
      <c r="AG320" s="177" t="str">
        <f t="shared" si="170"/>
        <v/>
      </c>
      <c r="AH320" s="184" t="str">
        <f t="shared" si="171"/>
        <v/>
      </c>
      <c r="AI320" s="184" t="str">
        <f>IF(AE:AE="","",IF(R320="Refreshment Beverage",AK320*(Rates!J$19/100),ROUND(SUM(AH320*(Rates!$J$8/100)),4)))</f>
        <v/>
      </c>
      <c r="AJ320" s="183" t="str">
        <f t="shared" si="172"/>
        <v/>
      </c>
      <c r="AK320" s="185" t="str">
        <f t="shared" si="173"/>
        <v/>
      </c>
      <c r="AL320" s="177" t="str">
        <f t="shared" si="174"/>
        <v/>
      </c>
      <c r="AM320" s="13" t="str">
        <f>IF(AS320="","",IF(R320="Refreshment Beverage",ROUND(AS320*Rates!K$19,4),ROUND(AO320*(VLOOKUP(VALUE(Q320),Rates!G$4:L$12,3,0)),4)))</f>
        <v/>
      </c>
      <c r="AN320" s="183" t="str">
        <f>IF(AS320="","",IF(R320="Refreshment Beverage",AS320*(Rates!J$19/100),MAX(AM320,AB320)))</f>
        <v/>
      </c>
      <c r="AO320" s="186" t="str">
        <f t="shared" si="175"/>
        <v/>
      </c>
      <c r="AP320" s="186" t="str">
        <f t="shared" si="176"/>
        <v/>
      </c>
      <c r="AQ320" s="186" t="str">
        <f>IF(AS320="","",IF(R320="Refreshment Beverage",ROUND(SUM(VLOOKUP(Q:Q,Rates!G$15:L$19,3,0)*(AS320-Y320-Z320-AA320)),4),ROUND(SUM(Rates!$K$8*AS320),4)))</f>
        <v/>
      </c>
      <c r="AR320" s="184" t="str">
        <f t="shared" si="177"/>
        <v/>
      </c>
      <c r="AS320" s="185" t="str">
        <f t="shared" si="178"/>
        <v/>
      </c>
      <c r="AT320" s="177" t="str">
        <f t="shared" si="179"/>
        <v/>
      </c>
      <c r="AU320" s="13" t="str">
        <f>IF(AX320="","",IF(R320="Refreshment Beverage",ROUND((BA320-Y320-Z320-AA320)*VLOOKUP(VALUE(Q320),Rates!G$15:L$19,3,0),4),ROUND(AW320*(VLOOKUP(VALUE(Q320),Rates!G:L,3,0)),4)))</f>
        <v/>
      </c>
      <c r="AV320" s="183" t="str">
        <f t="shared" si="180"/>
        <v/>
      </c>
      <c r="AW320" s="186" t="str">
        <f t="shared" si="181"/>
        <v/>
      </c>
      <c r="AX320" s="184" t="str">
        <f t="shared" si="182"/>
        <v/>
      </c>
      <c r="AY320" s="186" t="str">
        <f>IF(AX320="","",IF(R320="Refreshment Beverage",ROUND(SUM(AX320*Rates!K$19),4),ROUND(SUM(AX320*(Rates!J$8/100)),4)))</f>
        <v/>
      </c>
      <c r="AZ320" s="183" t="str">
        <f t="shared" si="183"/>
        <v/>
      </c>
      <c r="BA320" s="185" t="str">
        <f t="shared" si="184"/>
        <v/>
      </c>
      <c r="BD320" s="171"/>
      <c r="BE320" s="171"/>
      <c r="BF320" s="171"/>
      <c r="BG320" s="171"/>
    </row>
    <row r="321" spans="1:59" ht="15" customHeight="1" x14ac:dyDescent="0.3">
      <c r="A321" s="172"/>
      <c r="B321" s="172"/>
      <c r="C321" s="172"/>
      <c r="D321" s="173"/>
      <c r="E321" s="173"/>
      <c r="F321" s="173"/>
      <c r="G321" s="173"/>
      <c r="H321" s="173"/>
      <c r="I321" s="174"/>
      <c r="J321" s="175"/>
      <c r="K321" s="176" t="str">
        <f t="shared" si="156"/>
        <v/>
      </c>
      <c r="L321" s="177" t="str">
        <f t="shared" si="157"/>
        <v/>
      </c>
      <c r="M321" s="178" t="str">
        <f t="shared" si="158"/>
        <v/>
      </c>
      <c r="N321" s="44" t="str" cm="1">
        <f t="array" ref="N321">IFERROR(IF(_xlfn.SINGLE(A:A)="","",IF(R321="Beer",SUM(LOOKUP(2,1/(Rates!$B$3:$B$5&lt;=W321)/(Rates!$C$3:$C$5&gt;=W321),Rates!$D$3:$D$5)*(X321/100)*W321),IF(R321="Refreshment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44" t="str">
        <f t="shared" si="159"/>
        <v/>
      </c>
      <c r="P321" s="13"/>
      <c r="Q321" s="179" t="str">
        <f t="shared" si="160"/>
        <v/>
      </c>
      <c r="R321" s="180" t="str">
        <f t="shared" si="161"/>
        <v/>
      </c>
      <c r="S321" s="13" t="str">
        <f>IF(A321="","",IF(R321="Refreshment Beverage",VLOOKUP(VALUE(Q321),Rates!G$15:L$19,2,0),VLOOKUP(VALUE(Q321),Rates!G$4:L$8,2,0)))</f>
        <v/>
      </c>
      <c r="T321" s="13" t="str">
        <f t="shared" si="162"/>
        <v/>
      </c>
      <c r="U321" s="181" t="str">
        <f t="shared" si="163"/>
        <v/>
      </c>
      <c r="V321" s="13" t="str">
        <f t="shared" si="164"/>
        <v/>
      </c>
      <c r="W321" s="13" t="str">
        <f t="shared" si="165"/>
        <v/>
      </c>
      <c r="X321" s="182" t="str">
        <f t="shared" si="166"/>
        <v/>
      </c>
      <c r="Y321" s="183" t="str">
        <f>IF(A:A="","",IF(R321="Refreshment Beverage",VLOOKUP(Q321,Rates!G$15:L$19,6,0)*W321,VLOOKUP(Q321,Rates!G$4:L$12,6,0)*W321))</f>
        <v/>
      </c>
      <c r="Z321" s="183" t="str">
        <f t="shared" si="167"/>
        <v/>
      </c>
      <c r="AA321" s="17">
        <f t="shared" si="155"/>
        <v>0</v>
      </c>
      <c r="AB321" s="177" t="str" cm="1">
        <f t="array" ref="AB321">IF(_xlfn.SINGLE(A:A)="","",IF(R321="Refreshment Beverage","",IF(AND(R321="Beer",Q321=0),SUM(LOOKUP(2,1/(Rates!$B$15:$B$18&lt;=W321)/(Rates!$C$15:$C$18&gt;=W321),Rates!$D$15:$D$18)*W321),VLOOKUP(VALUE(_xlfn.SINGLE(Q:Q)),Rates!A:B,2,0)*W321)))</f>
        <v/>
      </c>
      <c r="AC321" s="177" t="str" cm="1">
        <f t="array" ref="AC321">IF(_xlfn.SINGLE(A:A)="","",IF(R321="Refreshment Beverage","",IF(AND(R321="Beer",Q321=0),SUM(LOOKUP(2,1/(Rates!$B$15:$B$18&lt;=W321)/(Rates!$C$15:$C$18&gt;=W321),Rates!$E$15:$E$18)*W321),VLOOKUP(VALUE(_xlfn.SINGLE(Q:Q)),Rates!A:C,3,0)*W321)))</f>
        <v/>
      </c>
      <c r="AD321" s="168">
        <f>IFERROR(IF(OR(Q321=1,Q321=2,Q321=3,Q321=4),VLOOKUP(Q321,Rates!$A$31:$B$34,2,0)*W321,IF(V321=1,VLOOKUP(U321,'REB BEV MIN MKUP'!B:E,4,0),IF(V321&gt;1,VLOOKUP(VALUE(W321),'REB BEV MIN MKUP'!O:Q,3,0),0))),0)</f>
        <v>0</v>
      </c>
      <c r="AE321" s="177" t="str">
        <f t="shared" si="168"/>
        <v/>
      </c>
      <c r="AF321" s="13" t="str">
        <f t="shared" si="169"/>
        <v/>
      </c>
      <c r="AG321" s="177" t="str">
        <f t="shared" si="170"/>
        <v/>
      </c>
      <c r="AH321" s="184" t="str">
        <f t="shared" si="171"/>
        <v/>
      </c>
      <c r="AI321" s="184" t="str">
        <f>IF(AE:AE="","",IF(R321="Refreshment Beverage",AK321*(Rates!J$19/100),ROUND(SUM(AH321*(Rates!$J$8/100)),4)))</f>
        <v/>
      </c>
      <c r="AJ321" s="183" t="str">
        <f t="shared" si="172"/>
        <v/>
      </c>
      <c r="AK321" s="185" t="str">
        <f t="shared" si="173"/>
        <v/>
      </c>
      <c r="AL321" s="177" t="str">
        <f t="shared" si="174"/>
        <v/>
      </c>
      <c r="AM321" s="13" t="str">
        <f>IF(AS321="","",IF(R321="Refreshment Beverage",ROUND(AS321*Rates!K$19,4),ROUND(AO321*(VLOOKUP(VALUE(Q321),Rates!G$4:L$12,3,0)),4)))</f>
        <v/>
      </c>
      <c r="AN321" s="183" t="str">
        <f>IF(AS321="","",IF(R321="Refreshment Beverage",AS321*(Rates!J$19/100),MAX(AM321,AB321)))</f>
        <v/>
      </c>
      <c r="AO321" s="186" t="str">
        <f t="shared" si="175"/>
        <v/>
      </c>
      <c r="AP321" s="186" t="str">
        <f t="shared" si="176"/>
        <v/>
      </c>
      <c r="AQ321" s="186" t="str">
        <f>IF(AS321="","",IF(R321="Refreshment Beverage",ROUND(SUM(VLOOKUP(Q:Q,Rates!G$15:L$19,3,0)*(AS321-Y321-Z321-AA321)),4),ROUND(SUM(Rates!$K$8*AS321),4)))</f>
        <v/>
      </c>
      <c r="AR321" s="184" t="str">
        <f t="shared" si="177"/>
        <v/>
      </c>
      <c r="AS321" s="185" t="str">
        <f t="shared" si="178"/>
        <v/>
      </c>
      <c r="AT321" s="177" t="str">
        <f t="shared" si="179"/>
        <v/>
      </c>
      <c r="AU321" s="13" t="str">
        <f>IF(AX321="","",IF(R321="Refreshment Beverage",ROUND((BA321-Y321-Z321-AA321)*VLOOKUP(VALUE(Q321),Rates!G$15:L$19,3,0),4),ROUND(AW321*(VLOOKUP(VALUE(Q321),Rates!G:L,3,0)),4)))</f>
        <v/>
      </c>
      <c r="AV321" s="183" t="str">
        <f t="shared" si="180"/>
        <v/>
      </c>
      <c r="AW321" s="186" t="str">
        <f t="shared" si="181"/>
        <v/>
      </c>
      <c r="AX321" s="184" t="str">
        <f t="shared" si="182"/>
        <v/>
      </c>
      <c r="AY321" s="186" t="str">
        <f>IF(AX321="","",IF(R321="Refreshment Beverage",ROUND(SUM(AX321*Rates!K$19),4),ROUND(SUM(AX321*(Rates!J$8/100)),4)))</f>
        <v/>
      </c>
      <c r="AZ321" s="183" t="str">
        <f t="shared" si="183"/>
        <v/>
      </c>
      <c r="BA321" s="185" t="str">
        <f t="shared" si="184"/>
        <v/>
      </c>
      <c r="BD321" s="171"/>
      <c r="BE321" s="171"/>
      <c r="BF321" s="171"/>
      <c r="BG321" s="171"/>
    </row>
    <row r="322" spans="1:59" ht="15" customHeight="1" x14ac:dyDescent="0.3">
      <c r="A322" s="172"/>
      <c r="B322" s="172"/>
      <c r="C322" s="172"/>
      <c r="D322" s="173"/>
      <c r="E322" s="173"/>
      <c r="F322" s="173"/>
      <c r="G322" s="173"/>
      <c r="H322" s="173"/>
      <c r="I322" s="174"/>
      <c r="J322" s="175"/>
      <c r="K322" s="176" t="str">
        <f t="shared" si="156"/>
        <v/>
      </c>
      <c r="L322" s="177" t="str">
        <f t="shared" si="157"/>
        <v/>
      </c>
      <c r="M322" s="178" t="str">
        <f t="shared" si="158"/>
        <v/>
      </c>
      <c r="N322" s="44" t="str" cm="1">
        <f t="array" ref="N322">IFERROR(IF(_xlfn.SINGLE(A:A)="","",IF(R322="Beer",SUM(LOOKUP(2,1/(Rates!$B$3:$B$5&lt;=W322)/(Rates!$C$3:$C$5&gt;=W322),Rates!$D$3:$D$5)*(X322/100)*W322),IF(R322="Refreshment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44" t="str">
        <f t="shared" si="159"/>
        <v/>
      </c>
      <c r="P322" s="13"/>
      <c r="Q322" s="179" t="str">
        <f t="shared" si="160"/>
        <v/>
      </c>
      <c r="R322" s="180" t="str">
        <f t="shared" si="161"/>
        <v/>
      </c>
      <c r="S322" s="13" t="str">
        <f>IF(A322="","",IF(R322="Refreshment Beverage",VLOOKUP(VALUE(Q322),Rates!G$15:L$19,2,0),VLOOKUP(VALUE(Q322),Rates!G$4:L$8,2,0)))</f>
        <v/>
      </c>
      <c r="T322" s="13" t="str">
        <f t="shared" si="162"/>
        <v/>
      </c>
      <c r="U322" s="181" t="str">
        <f t="shared" si="163"/>
        <v/>
      </c>
      <c r="V322" s="13" t="str">
        <f t="shared" si="164"/>
        <v/>
      </c>
      <c r="W322" s="13" t="str">
        <f t="shared" si="165"/>
        <v/>
      </c>
      <c r="X322" s="182" t="str">
        <f t="shared" si="166"/>
        <v/>
      </c>
      <c r="Y322" s="183" t="str">
        <f>IF(A:A="","",IF(R322="Refreshment Beverage",VLOOKUP(Q322,Rates!G$15:L$19,6,0)*W322,VLOOKUP(Q322,Rates!G$4:L$12,6,0)*W322))</f>
        <v/>
      </c>
      <c r="Z322" s="183" t="str">
        <f t="shared" si="167"/>
        <v/>
      </c>
      <c r="AA322" s="17">
        <f t="shared" si="155"/>
        <v>0</v>
      </c>
      <c r="AB322" s="177" t="str" cm="1">
        <f t="array" ref="AB322">IF(_xlfn.SINGLE(A:A)="","",IF(R322="Refreshment Beverage","",IF(AND(R322="Beer",Q322=0),SUM(LOOKUP(2,1/(Rates!$B$15:$B$18&lt;=W322)/(Rates!$C$15:$C$18&gt;=W322),Rates!$D$15:$D$18)*W322),VLOOKUP(VALUE(_xlfn.SINGLE(Q:Q)),Rates!A:B,2,0)*W322)))</f>
        <v/>
      </c>
      <c r="AC322" s="177" t="str" cm="1">
        <f t="array" ref="AC322">IF(_xlfn.SINGLE(A:A)="","",IF(R322="Refreshment Beverage","",IF(AND(R322="Beer",Q322=0),SUM(LOOKUP(2,1/(Rates!$B$15:$B$18&lt;=W322)/(Rates!$C$15:$C$18&gt;=W322),Rates!$E$15:$E$18)*W322),VLOOKUP(VALUE(_xlfn.SINGLE(Q:Q)),Rates!A:C,3,0)*W322)))</f>
        <v/>
      </c>
      <c r="AD322" s="168">
        <f>IFERROR(IF(OR(Q322=1,Q322=2,Q322=3,Q322=4),VLOOKUP(Q322,Rates!$A$31:$B$34,2,0)*W322,IF(V322=1,VLOOKUP(U322,'REB BEV MIN MKUP'!B:E,4,0),IF(V322&gt;1,VLOOKUP(VALUE(W322),'REB BEV MIN MKUP'!O:Q,3,0),0))),0)</f>
        <v>0</v>
      </c>
      <c r="AE322" s="177" t="str">
        <f t="shared" si="168"/>
        <v/>
      </c>
      <c r="AF322" s="13" t="str">
        <f t="shared" si="169"/>
        <v/>
      </c>
      <c r="AG322" s="177" t="str">
        <f t="shared" si="170"/>
        <v/>
      </c>
      <c r="AH322" s="184" t="str">
        <f t="shared" si="171"/>
        <v/>
      </c>
      <c r="AI322" s="184" t="str">
        <f>IF(AE:AE="","",IF(R322="Refreshment Beverage",AK322*(Rates!J$19/100),ROUND(SUM(AH322*(Rates!$J$8/100)),4)))</f>
        <v/>
      </c>
      <c r="AJ322" s="183" t="str">
        <f t="shared" si="172"/>
        <v/>
      </c>
      <c r="AK322" s="185" t="str">
        <f t="shared" si="173"/>
        <v/>
      </c>
      <c r="AL322" s="177" t="str">
        <f t="shared" si="174"/>
        <v/>
      </c>
      <c r="AM322" s="13" t="str">
        <f>IF(AS322="","",IF(R322="Refreshment Beverage",ROUND(AS322*Rates!K$19,4),ROUND(AO322*(VLOOKUP(VALUE(Q322),Rates!G$4:L$12,3,0)),4)))</f>
        <v/>
      </c>
      <c r="AN322" s="183" t="str">
        <f>IF(AS322="","",IF(R322="Refreshment Beverage",AS322*(Rates!J$19/100),MAX(AM322,AB322)))</f>
        <v/>
      </c>
      <c r="AO322" s="186" t="str">
        <f t="shared" si="175"/>
        <v/>
      </c>
      <c r="AP322" s="186" t="str">
        <f t="shared" si="176"/>
        <v/>
      </c>
      <c r="AQ322" s="186" t="str">
        <f>IF(AS322="","",IF(R322="Refreshment Beverage",ROUND(SUM(VLOOKUP(Q:Q,Rates!G$15:L$19,3,0)*(AS322-Y322-Z322-AA322)),4),ROUND(SUM(Rates!$K$8*AS322),4)))</f>
        <v/>
      </c>
      <c r="AR322" s="184" t="str">
        <f t="shared" si="177"/>
        <v/>
      </c>
      <c r="AS322" s="185" t="str">
        <f t="shared" si="178"/>
        <v/>
      </c>
      <c r="AT322" s="177" t="str">
        <f t="shared" si="179"/>
        <v/>
      </c>
      <c r="AU322" s="13" t="str">
        <f>IF(AX322="","",IF(R322="Refreshment Beverage",ROUND((BA322-Y322-Z322-AA322)*VLOOKUP(VALUE(Q322),Rates!G$15:L$19,3,0),4),ROUND(AW322*(VLOOKUP(VALUE(Q322),Rates!G:L,3,0)),4)))</f>
        <v/>
      </c>
      <c r="AV322" s="183" t="str">
        <f t="shared" si="180"/>
        <v/>
      </c>
      <c r="AW322" s="186" t="str">
        <f t="shared" si="181"/>
        <v/>
      </c>
      <c r="AX322" s="184" t="str">
        <f t="shared" si="182"/>
        <v/>
      </c>
      <c r="AY322" s="186" t="str">
        <f>IF(AX322="","",IF(R322="Refreshment Beverage",ROUND(SUM(AX322*Rates!K$19),4),ROUND(SUM(AX322*(Rates!J$8/100)),4)))</f>
        <v/>
      </c>
      <c r="AZ322" s="183" t="str">
        <f t="shared" si="183"/>
        <v/>
      </c>
      <c r="BA322" s="185" t="str">
        <f t="shared" si="184"/>
        <v/>
      </c>
      <c r="BD322" s="171"/>
      <c r="BE322" s="171"/>
      <c r="BF322" s="171"/>
      <c r="BG322" s="171"/>
    </row>
    <row r="323" spans="1:59" ht="15" customHeight="1" x14ac:dyDescent="0.3">
      <c r="A323" s="172"/>
      <c r="B323" s="172"/>
      <c r="C323" s="172"/>
      <c r="D323" s="173"/>
      <c r="E323" s="173"/>
      <c r="F323" s="173"/>
      <c r="G323" s="173"/>
      <c r="H323" s="173"/>
      <c r="I323" s="174"/>
      <c r="J323" s="175"/>
      <c r="K323" s="176" t="str">
        <f t="shared" si="156"/>
        <v/>
      </c>
      <c r="L323" s="177" t="str">
        <f t="shared" si="157"/>
        <v/>
      </c>
      <c r="M323" s="178" t="str">
        <f t="shared" si="158"/>
        <v/>
      </c>
      <c r="N323" s="44" t="str" cm="1">
        <f t="array" ref="N323">IFERROR(IF(_xlfn.SINGLE(A:A)="","",IF(R323="Beer",SUM(LOOKUP(2,1/(Rates!$B$3:$B$5&lt;=W323)/(Rates!$C$3:$C$5&gt;=W323),Rates!$D$3:$D$5)*(X323/100)*W323),IF(R323="Refreshment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44" t="str">
        <f t="shared" si="159"/>
        <v/>
      </c>
      <c r="P323" s="13"/>
      <c r="Q323" s="179" t="str">
        <f t="shared" si="160"/>
        <v/>
      </c>
      <c r="R323" s="180" t="str">
        <f t="shared" si="161"/>
        <v/>
      </c>
      <c r="S323" s="13" t="str">
        <f>IF(A323="","",IF(R323="Refreshment Beverage",VLOOKUP(VALUE(Q323),Rates!G$15:L$19,2,0),VLOOKUP(VALUE(Q323),Rates!G$4:L$8,2,0)))</f>
        <v/>
      </c>
      <c r="T323" s="13" t="str">
        <f t="shared" si="162"/>
        <v/>
      </c>
      <c r="U323" s="181" t="str">
        <f t="shared" si="163"/>
        <v/>
      </c>
      <c r="V323" s="13" t="str">
        <f t="shared" si="164"/>
        <v/>
      </c>
      <c r="W323" s="13" t="str">
        <f t="shared" si="165"/>
        <v/>
      </c>
      <c r="X323" s="182" t="str">
        <f t="shared" si="166"/>
        <v/>
      </c>
      <c r="Y323" s="183" t="str">
        <f>IF(A:A="","",IF(R323="Refreshment Beverage",VLOOKUP(Q323,Rates!G$15:L$19,6,0)*W323,VLOOKUP(Q323,Rates!G$4:L$12,6,0)*W323))</f>
        <v/>
      </c>
      <c r="Z323" s="183" t="str">
        <f t="shared" si="167"/>
        <v/>
      </c>
      <c r="AA323" s="17">
        <f t="shared" si="155"/>
        <v>0</v>
      </c>
      <c r="AB323" s="177" t="str" cm="1">
        <f t="array" ref="AB323">IF(_xlfn.SINGLE(A:A)="","",IF(R323="Refreshment Beverage","",IF(AND(R323="Beer",Q323=0),SUM(LOOKUP(2,1/(Rates!$B$15:$B$18&lt;=W323)/(Rates!$C$15:$C$18&gt;=W323),Rates!$D$15:$D$18)*W323),VLOOKUP(VALUE(_xlfn.SINGLE(Q:Q)),Rates!A:B,2,0)*W323)))</f>
        <v/>
      </c>
      <c r="AC323" s="177" t="str" cm="1">
        <f t="array" ref="AC323">IF(_xlfn.SINGLE(A:A)="","",IF(R323="Refreshment Beverage","",IF(AND(R323="Beer",Q323=0),SUM(LOOKUP(2,1/(Rates!$B$15:$B$18&lt;=W323)/(Rates!$C$15:$C$18&gt;=W323),Rates!$E$15:$E$18)*W323),VLOOKUP(VALUE(_xlfn.SINGLE(Q:Q)),Rates!A:C,3,0)*W323)))</f>
        <v/>
      </c>
      <c r="AD323" s="168">
        <f>IFERROR(IF(OR(Q323=1,Q323=2,Q323=3,Q323=4),VLOOKUP(Q323,Rates!$A$31:$B$34,2,0)*W323,IF(V323=1,VLOOKUP(U323,'REB BEV MIN MKUP'!B:E,4,0),IF(V323&gt;1,VLOOKUP(VALUE(W323),'REB BEV MIN MKUP'!O:Q,3,0),0))),0)</f>
        <v>0</v>
      </c>
      <c r="AE323" s="177" t="str">
        <f t="shared" si="168"/>
        <v/>
      </c>
      <c r="AF323" s="13" t="str">
        <f t="shared" si="169"/>
        <v/>
      </c>
      <c r="AG323" s="177" t="str">
        <f t="shared" si="170"/>
        <v/>
      </c>
      <c r="AH323" s="184" t="str">
        <f t="shared" si="171"/>
        <v/>
      </c>
      <c r="AI323" s="184" t="str">
        <f>IF(AE:AE="","",IF(R323="Refreshment Beverage",AK323*(Rates!J$19/100),ROUND(SUM(AH323*(Rates!$J$8/100)),4)))</f>
        <v/>
      </c>
      <c r="AJ323" s="183" t="str">
        <f t="shared" si="172"/>
        <v/>
      </c>
      <c r="AK323" s="185" t="str">
        <f t="shared" si="173"/>
        <v/>
      </c>
      <c r="AL323" s="177" t="str">
        <f t="shared" si="174"/>
        <v/>
      </c>
      <c r="AM323" s="13" t="str">
        <f>IF(AS323="","",IF(R323="Refreshment Beverage",ROUND(AS323*Rates!K$19,4),ROUND(AO323*(VLOOKUP(VALUE(Q323),Rates!G$4:L$12,3,0)),4)))</f>
        <v/>
      </c>
      <c r="AN323" s="183" t="str">
        <f>IF(AS323="","",IF(R323="Refreshment Beverage",AS323*(Rates!J$19/100),MAX(AM323,AB323)))</f>
        <v/>
      </c>
      <c r="AO323" s="186" t="str">
        <f t="shared" si="175"/>
        <v/>
      </c>
      <c r="AP323" s="186" t="str">
        <f t="shared" si="176"/>
        <v/>
      </c>
      <c r="AQ323" s="186" t="str">
        <f>IF(AS323="","",IF(R323="Refreshment Beverage",ROUND(SUM(VLOOKUP(Q:Q,Rates!G$15:L$19,3,0)*(AS323-Y323-Z323-AA323)),4),ROUND(SUM(Rates!$K$8*AS323),4)))</f>
        <v/>
      </c>
      <c r="AR323" s="184" t="str">
        <f t="shared" si="177"/>
        <v/>
      </c>
      <c r="AS323" s="185" t="str">
        <f t="shared" si="178"/>
        <v/>
      </c>
      <c r="AT323" s="177" t="str">
        <f t="shared" si="179"/>
        <v/>
      </c>
      <c r="AU323" s="13" t="str">
        <f>IF(AX323="","",IF(R323="Refreshment Beverage",ROUND((BA323-Y323-Z323-AA323)*VLOOKUP(VALUE(Q323),Rates!G$15:L$19,3,0),4),ROUND(AW323*(VLOOKUP(VALUE(Q323),Rates!G:L,3,0)),4)))</f>
        <v/>
      </c>
      <c r="AV323" s="183" t="str">
        <f t="shared" si="180"/>
        <v/>
      </c>
      <c r="AW323" s="186" t="str">
        <f t="shared" si="181"/>
        <v/>
      </c>
      <c r="AX323" s="184" t="str">
        <f t="shared" si="182"/>
        <v/>
      </c>
      <c r="AY323" s="186" t="str">
        <f>IF(AX323="","",IF(R323="Refreshment Beverage",ROUND(SUM(AX323*Rates!K$19),4),ROUND(SUM(AX323*(Rates!J$8/100)),4)))</f>
        <v/>
      </c>
      <c r="AZ323" s="183" t="str">
        <f t="shared" si="183"/>
        <v/>
      </c>
      <c r="BA323" s="185" t="str">
        <f t="shared" si="184"/>
        <v/>
      </c>
      <c r="BD323" s="171"/>
      <c r="BE323" s="171"/>
      <c r="BF323" s="171"/>
      <c r="BG323" s="171"/>
    </row>
    <row r="324" spans="1:59" ht="15" customHeight="1" x14ac:dyDescent="0.3">
      <c r="A324" s="172"/>
      <c r="B324" s="172"/>
      <c r="C324" s="172"/>
      <c r="D324" s="173"/>
      <c r="E324" s="173"/>
      <c r="F324" s="173"/>
      <c r="G324" s="173"/>
      <c r="H324" s="173"/>
      <c r="I324" s="174"/>
      <c r="J324" s="175"/>
      <c r="K324" s="176" t="str">
        <f t="shared" si="156"/>
        <v/>
      </c>
      <c r="L324" s="177" t="str">
        <f t="shared" si="157"/>
        <v/>
      </c>
      <c r="M324" s="178" t="str">
        <f t="shared" si="158"/>
        <v/>
      </c>
      <c r="N324" s="44" t="str" cm="1">
        <f t="array" ref="N324">IFERROR(IF(_xlfn.SINGLE(A:A)="","",IF(R324="Beer",SUM(LOOKUP(2,1/(Rates!$B$3:$B$5&lt;=W324)/(Rates!$C$3:$C$5&gt;=W324),Rates!$D$3:$D$5)*(X324/100)*W324),IF(R324="Refreshment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44" t="str">
        <f t="shared" si="159"/>
        <v/>
      </c>
      <c r="P324" s="13"/>
      <c r="Q324" s="179" t="str">
        <f t="shared" si="160"/>
        <v/>
      </c>
      <c r="R324" s="180" t="str">
        <f t="shared" si="161"/>
        <v/>
      </c>
      <c r="S324" s="13" t="str">
        <f>IF(A324="","",IF(R324="Refreshment Beverage",VLOOKUP(VALUE(Q324),Rates!G$15:L$19,2,0),VLOOKUP(VALUE(Q324),Rates!G$4:L$8,2,0)))</f>
        <v/>
      </c>
      <c r="T324" s="13" t="str">
        <f t="shared" si="162"/>
        <v/>
      </c>
      <c r="U324" s="181" t="str">
        <f t="shared" si="163"/>
        <v/>
      </c>
      <c r="V324" s="13" t="str">
        <f t="shared" si="164"/>
        <v/>
      </c>
      <c r="W324" s="13" t="str">
        <f t="shared" si="165"/>
        <v/>
      </c>
      <c r="X324" s="182" t="str">
        <f t="shared" si="166"/>
        <v/>
      </c>
      <c r="Y324" s="183" t="str">
        <f>IF(A:A="","",IF(R324="Refreshment Beverage",VLOOKUP(Q324,Rates!G$15:L$19,6,0)*W324,VLOOKUP(Q324,Rates!G$4:L$12,6,0)*W324))</f>
        <v/>
      </c>
      <c r="Z324" s="183" t="str">
        <f t="shared" si="167"/>
        <v/>
      </c>
      <c r="AA324" s="17">
        <f t="shared" si="155"/>
        <v>0</v>
      </c>
      <c r="AB324" s="177" t="str" cm="1">
        <f t="array" ref="AB324">IF(_xlfn.SINGLE(A:A)="","",IF(R324="Refreshment Beverage","",IF(AND(R324="Beer",Q324=0),SUM(LOOKUP(2,1/(Rates!$B$15:$B$18&lt;=W324)/(Rates!$C$15:$C$18&gt;=W324),Rates!$D$15:$D$18)*W324),VLOOKUP(VALUE(_xlfn.SINGLE(Q:Q)),Rates!A:B,2,0)*W324)))</f>
        <v/>
      </c>
      <c r="AC324" s="177" t="str" cm="1">
        <f t="array" ref="AC324">IF(_xlfn.SINGLE(A:A)="","",IF(R324="Refreshment Beverage","",IF(AND(R324="Beer",Q324=0),SUM(LOOKUP(2,1/(Rates!$B$15:$B$18&lt;=W324)/(Rates!$C$15:$C$18&gt;=W324),Rates!$E$15:$E$18)*W324),VLOOKUP(VALUE(_xlfn.SINGLE(Q:Q)),Rates!A:C,3,0)*W324)))</f>
        <v/>
      </c>
      <c r="AD324" s="168">
        <f>IFERROR(IF(OR(Q324=1,Q324=2,Q324=3,Q324=4),VLOOKUP(Q324,Rates!$A$31:$B$34,2,0)*W324,IF(V324=1,VLOOKUP(U324,'REB BEV MIN MKUP'!B:E,4,0),IF(V324&gt;1,VLOOKUP(VALUE(W324),'REB BEV MIN MKUP'!O:Q,3,0),0))),0)</f>
        <v>0</v>
      </c>
      <c r="AE324" s="177" t="str">
        <f t="shared" si="168"/>
        <v/>
      </c>
      <c r="AF324" s="13" t="str">
        <f t="shared" si="169"/>
        <v/>
      </c>
      <c r="AG324" s="177" t="str">
        <f t="shared" si="170"/>
        <v/>
      </c>
      <c r="AH324" s="184" t="str">
        <f t="shared" si="171"/>
        <v/>
      </c>
      <c r="AI324" s="184" t="str">
        <f>IF(AE:AE="","",IF(R324="Refreshment Beverage",AK324*(Rates!J$19/100),ROUND(SUM(AH324*(Rates!$J$8/100)),4)))</f>
        <v/>
      </c>
      <c r="AJ324" s="183" t="str">
        <f t="shared" si="172"/>
        <v/>
      </c>
      <c r="AK324" s="185" t="str">
        <f t="shared" si="173"/>
        <v/>
      </c>
      <c r="AL324" s="177" t="str">
        <f t="shared" si="174"/>
        <v/>
      </c>
      <c r="AM324" s="13" t="str">
        <f>IF(AS324="","",IF(R324="Refreshment Beverage",ROUND(AS324*Rates!K$19,4),ROUND(AO324*(VLOOKUP(VALUE(Q324),Rates!G$4:L$12,3,0)),4)))</f>
        <v/>
      </c>
      <c r="AN324" s="183" t="str">
        <f>IF(AS324="","",IF(R324="Refreshment Beverage",AS324*(Rates!J$19/100),MAX(AM324,AB324)))</f>
        <v/>
      </c>
      <c r="AO324" s="186" t="str">
        <f t="shared" si="175"/>
        <v/>
      </c>
      <c r="AP324" s="186" t="str">
        <f t="shared" si="176"/>
        <v/>
      </c>
      <c r="AQ324" s="186" t="str">
        <f>IF(AS324="","",IF(R324="Refreshment Beverage",ROUND(SUM(VLOOKUP(Q:Q,Rates!G$15:L$19,3,0)*(AS324-Y324-Z324-AA324)),4),ROUND(SUM(Rates!$K$8*AS324),4)))</f>
        <v/>
      </c>
      <c r="AR324" s="184" t="str">
        <f t="shared" si="177"/>
        <v/>
      </c>
      <c r="AS324" s="185" t="str">
        <f t="shared" si="178"/>
        <v/>
      </c>
      <c r="AT324" s="177" t="str">
        <f t="shared" si="179"/>
        <v/>
      </c>
      <c r="AU324" s="13" t="str">
        <f>IF(AX324="","",IF(R324="Refreshment Beverage",ROUND((BA324-Y324-Z324-AA324)*VLOOKUP(VALUE(Q324),Rates!G$15:L$19,3,0),4),ROUND(AW324*(VLOOKUP(VALUE(Q324),Rates!G:L,3,0)),4)))</f>
        <v/>
      </c>
      <c r="AV324" s="183" t="str">
        <f t="shared" si="180"/>
        <v/>
      </c>
      <c r="AW324" s="186" t="str">
        <f t="shared" si="181"/>
        <v/>
      </c>
      <c r="AX324" s="184" t="str">
        <f t="shared" si="182"/>
        <v/>
      </c>
      <c r="AY324" s="186" t="str">
        <f>IF(AX324="","",IF(R324="Refreshment Beverage",ROUND(SUM(AX324*Rates!K$19),4),ROUND(SUM(AX324*(Rates!J$8/100)),4)))</f>
        <v/>
      </c>
      <c r="AZ324" s="183" t="str">
        <f t="shared" si="183"/>
        <v/>
      </c>
      <c r="BA324" s="185" t="str">
        <f t="shared" si="184"/>
        <v/>
      </c>
      <c r="BD324" s="171"/>
      <c r="BE324" s="171"/>
      <c r="BF324" s="171"/>
      <c r="BG324" s="171"/>
    </row>
    <row r="325" spans="1:59" ht="15" customHeight="1" x14ac:dyDescent="0.3">
      <c r="A325" s="172"/>
      <c r="B325" s="172"/>
      <c r="C325" s="172"/>
      <c r="D325" s="173"/>
      <c r="E325" s="173"/>
      <c r="F325" s="173"/>
      <c r="G325" s="173"/>
      <c r="H325" s="173"/>
      <c r="I325" s="174"/>
      <c r="J325" s="175"/>
      <c r="K325" s="176" t="str">
        <f t="shared" si="156"/>
        <v/>
      </c>
      <c r="L325" s="177" t="str">
        <f t="shared" si="157"/>
        <v/>
      </c>
      <c r="M325" s="178" t="str">
        <f t="shared" si="158"/>
        <v/>
      </c>
      <c r="N325" s="44" t="str" cm="1">
        <f t="array" ref="N325">IFERROR(IF(_xlfn.SINGLE(A:A)="","",IF(R325="Beer",SUM(LOOKUP(2,1/(Rates!$B$3:$B$5&lt;=W325)/(Rates!$C$3:$C$5&gt;=W325),Rates!$D$3:$D$5)*(X325/100)*W325),IF(R325="Refreshment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44" t="str">
        <f t="shared" si="159"/>
        <v/>
      </c>
      <c r="P325" s="13"/>
      <c r="Q325" s="179" t="str">
        <f t="shared" si="160"/>
        <v/>
      </c>
      <c r="R325" s="180" t="str">
        <f t="shared" si="161"/>
        <v/>
      </c>
      <c r="S325" s="13" t="str">
        <f>IF(A325="","",IF(R325="Refreshment Beverage",VLOOKUP(VALUE(Q325),Rates!G$15:L$19,2,0),VLOOKUP(VALUE(Q325),Rates!G$4:L$8,2,0)))</f>
        <v/>
      </c>
      <c r="T325" s="13" t="str">
        <f t="shared" si="162"/>
        <v/>
      </c>
      <c r="U325" s="181" t="str">
        <f t="shared" si="163"/>
        <v/>
      </c>
      <c r="V325" s="13" t="str">
        <f t="shared" si="164"/>
        <v/>
      </c>
      <c r="W325" s="13" t="str">
        <f t="shared" si="165"/>
        <v/>
      </c>
      <c r="X325" s="182" t="str">
        <f t="shared" si="166"/>
        <v/>
      </c>
      <c r="Y325" s="183" t="str">
        <f>IF(A:A="","",IF(R325="Refreshment Beverage",VLOOKUP(Q325,Rates!G$15:L$19,6,0)*W325,VLOOKUP(Q325,Rates!G$4:L$12,6,0)*W325))</f>
        <v/>
      </c>
      <c r="Z325" s="183" t="str">
        <f t="shared" si="167"/>
        <v/>
      </c>
      <c r="AA325" s="17">
        <f t="shared" si="155"/>
        <v>0</v>
      </c>
      <c r="AB325" s="177" t="str" cm="1">
        <f t="array" ref="AB325">IF(_xlfn.SINGLE(A:A)="","",IF(R325="Refreshment Beverage","",IF(AND(R325="Beer",Q325=0),SUM(LOOKUP(2,1/(Rates!$B$15:$B$18&lt;=W325)/(Rates!$C$15:$C$18&gt;=W325),Rates!$D$15:$D$18)*W325),VLOOKUP(VALUE(_xlfn.SINGLE(Q:Q)),Rates!A:B,2,0)*W325)))</f>
        <v/>
      </c>
      <c r="AC325" s="177" t="str" cm="1">
        <f t="array" ref="AC325">IF(_xlfn.SINGLE(A:A)="","",IF(R325="Refreshment Beverage","",IF(AND(R325="Beer",Q325=0),SUM(LOOKUP(2,1/(Rates!$B$15:$B$18&lt;=W325)/(Rates!$C$15:$C$18&gt;=W325),Rates!$E$15:$E$18)*W325),VLOOKUP(VALUE(_xlfn.SINGLE(Q:Q)),Rates!A:C,3,0)*W325)))</f>
        <v/>
      </c>
      <c r="AD325" s="168">
        <f>IFERROR(IF(OR(Q325=1,Q325=2,Q325=3,Q325=4),VLOOKUP(Q325,Rates!$A$31:$B$34,2,0)*W325,IF(V325=1,VLOOKUP(U325,'REB BEV MIN MKUP'!B:E,4,0),IF(V325&gt;1,VLOOKUP(VALUE(W325),'REB BEV MIN MKUP'!O:Q,3,0),0))),0)</f>
        <v>0</v>
      </c>
      <c r="AE325" s="177" t="str">
        <f t="shared" si="168"/>
        <v/>
      </c>
      <c r="AF325" s="13" t="str">
        <f t="shared" si="169"/>
        <v/>
      </c>
      <c r="AG325" s="177" t="str">
        <f t="shared" si="170"/>
        <v/>
      </c>
      <c r="AH325" s="184" t="str">
        <f t="shared" si="171"/>
        <v/>
      </c>
      <c r="AI325" s="184" t="str">
        <f>IF(AE:AE="","",IF(R325="Refreshment Beverage",AK325*(Rates!J$19/100),ROUND(SUM(AH325*(Rates!$J$8/100)),4)))</f>
        <v/>
      </c>
      <c r="AJ325" s="183" t="str">
        <f t="shared" si="172"/>
        <v/>
      </c>
      <c r="AK325" s="185" t="str">
        <f t="shared" si="173"/>
        <v/>
      </c>
      <c r="AL325" s="177" t="str">
        <f t="shared" si="174"/>
        <v/>
      </c>
      <c r="AM325" s="13" t="str">
        <f>IF(AS325="","",IF(R325="Refreshment Beverage",ROUND(AS325*Rates!K$19,4),ROUND(AO325*(VLOOKUP(VALUE(Q325),Rates!G$4:L$12,3,0)),4)))</f>
        <v/>
      </c>
      <c r="AN325" s="183" t="str">
        <f>IF(AS325="","",IF(R325="Refreshment Beverage",AS325*(Rates!J$19/100),MAX(AM325,AB325)))</f>
        <v/>
      </c>
      <c r="AO325" s="186" t="str">
        <f t="shared" si="175"/>
        <v/>
      </c>
      <c r="AP325" s="186" t="str">
        <f t="shared" si="176"/>
        <v/>
      </c>
      <c r="AQ325" s="186" t="str">
        <f>IF(AS325="","",IF(R325="Refreshment Beverage",ROUND(SUM(VLOOKUP(Q:Q,Rates!G$15:L$19,3,0)*(AS325-Y325-Z325-AA325)),4),ROUND(SUM(Rates!$K$8*AS325),4)))</f>
        <v/>
      </c>
      <c r="AR325" s="184" t="str">
        <f t="shared" si="177"/>
        <v/>
      </c>
      <c r="AS325" s="185" t="str">
        <f t="shared" si="178"/>
        <v/>
      </c>
      <c r="AT325" s="177" t="str">
        <f t="shared" si="179"/>
        <v/>
      </c>
      <c r="AU325" s="13" t="str">
        <f>IF(AX325="","",IF(R325="Refreshment Beverage",ROUND((BA325-Y325-Z325-AA325)*VLOOKUP(VALUE(Q325),Rates!G$15:L$19,3,0),4),ROUND(AW325*(VLOOKUP(VALUE(Q325),Rates!G:L,3,0)),4)))</f>
        <v/>
      </c>
      <c r="AV325" s="183" t="str">
        <f t="shared" si="180"/>
        <v/>
      </c>
      <c r="AW325" s="186" t="str">
        <f t="shared" si="181"/>
        <v/>
      </c>
      <c r="AX325" s="184" t="str">
        <f t="shared" si="182"/>
        <v/>
      </c>
      <c r="AY325" s="186" t="str">
        <f>IF(AX325="","",IF(R325="Refreshment Beverage",ROUND(SUM(AX325*Rates!K$19),4),ROUND(SUM(AX325*(Rates!J$8/100)),4)))</f>
        <v/>
      </c>
      <c r="AZ325" s="183" t="str">
        <f t="shared" si="183"/>
        <v/>
      </c>
      <c r="BA325" s="185" t="str">
        <f t="shared" si="184"/>
        <v/>
      </c>
      <c r="BD325" s="171"/>
      <c r="BE325" s="171"/>
      <c r="BF325" s="171"/>
      <c r="BG325" s="171"/>
    </row>
    <row r="326" spans="1:59" ht="15" customHeight="1" x14ac:dyDescent="0.3">
      <c r="A326" s="172"/>
      <c r="B326" s="172"/>
      <c r="C326" s="172"/>
      <c r="D326" s="173"/>
      <c r="E326" s="173"/>
      <c r="F326" s="173"/>
      <c r="G326" s="173"/>
      <c r="H326" s="173"/>
      <c r="I326" s="174"/>
      <c r="J326" s="175"/>
      <c r="K326" s="176" t="str">
        <f t="shared" si="156"/>
        <v/>
      </c>
      <c r="L326" s="177" t="str">
        <f t="shared" si="157"/>
        <v/>
      </c>
      <c r="M326" s="178" t="str">
        <f t="shared" si="158"/>
        <v/>
      </c>
      <c r="N326" s="44" t="str" cm="1">
        <f t="array" ref="N326">IFERROR(IF(_xlfn.SINGLE(A:A)="","",IF(R326="Beer",SUM(LOOKUP(2,1/(Rates!$B$3:$B$5&lt;=W326)/(Rates!$C$3:$C$5&gt;=W326),Rates!$D$3:$D$5)*(X326/100)*W326),IF(R326="Refreshment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44" t="str">
        <f t="shared" si="159"/>
        <v/>
      </c>
      <c r="P326" s="13"/>
      <c r="Q326" s="179" t="str">
        <f t="shared" si="160"/>
        <v/>
      </c>
      <c r="R326" s="180" t="str">
        <f t="shared" si="161"/>
        <v/>
      </c>
      <c r="S326" s="13" t="str">
        <f>IF(A326="","",IF(R326="Refreshment Beverage",VLOOKUP(VALUE(Q326),Rates!G$15:L$19,2,0),VLOOKUP(VALUE(Q326),Rates!G$4:L$8,2,0)))</f>
        <v/>
      </c>
      <c r="T326" s="13" t="str">
        <f t="shared" si="162"/>
        <v/>
      </c>
      <c r="U326" s="181" t="str">
        <f t="shared" si="163"/>
        <v/>
      </c>
      <c r="V326" s="13" t="str">
        <f t="shared" si="164"/>
        <v/>
      </c>
      <c r="W326" s="13" t="str">
        <f t="shared" si="165"/>
        <v/>
      </c>
      <c r="X326" s="182" t="str">
        <f t="shared" si="166"/>
        <v/>
      </c>
      <c r="Y326" s="183" t="str">
        <f>IF(A:A="","",IF(R326="Refreshment Beverage",VLOOKUP(Q326,Rates!G$15:L$19,6,0)*W326,VLOOKUP(Q326,Rates!G$4:L$12,6,0)*W326))</f>
        <v/>
      </c>
      <c r="Z326" s="183" t="str">
        <f t="shared" si="167"/>
        <v/>
      </c>
      <c r="AA326" s="17">
        <f t="shared" si="155"/>
        <v>0</v>
      </c>
      <c r="AB326" s="177" t="str" cm="1">
        <f t="array" ref="AB326">IF(_xlfn.SINGLE(A:A)="","",IF(R326="Refreshment Beverage","",IF(AND(R326="Beer",Q326=0),SUM(LOOKUP(2,1/(Rates!$B$15:$B$18&lt;=W326)/(Rates!$C$15:$C$18&gt;=W326),Rates!$D$15:$D$18)*W326),VLOOKUP(VALUE(_xlfn.SINGLE(Q:Q)),Rates!A:B,2,0)*W326)))</f>
        <v/>
      </c>
      <c r="AC326" s="177" t="str" cm="1">
        <f t="array" ref="AC326">IF(_xlfn.SINGLE(A:A)="","",IF(R326="Refreshment Beverage","",IF(AND(R326="Beer",Q326=0),SUM(LOOKUP(2,1/(Rates!$B$15:$B$18&lt;=W326)/(Rates!$C$15:$C$18&gt;=W326),Rates!$E$15:$E$18)*W326),VLOOKUP(VALUE(_xlfn.SINGLE(Q:Q)),Rates!A:C,3,0)*W326)))</f>
        <v/>
      </c>
      <c r="AD326" s="168">
        <f>IFERROR(IF(OR(Q326=1,Q326=2,Q326=3,Q326=4),VLOOKUP(Q326,Rates!$A$31:$B$34,2,0)*W326,IF(V326=1,VLOOKUP(U326,'REB BEV MIN MKUP'!B:E,4,0),IF(V326&gt;1,VLOOKUP(VALUE(W326),'REB BEV MIN MKUP'!O:Q,3,0),0))),0)</f>
        <v>0</v>
      </c>
      <c r="AE326" s="177" t="str">
        <f t="shared" si="168"/>
        <v/>
      </c>
      <c r="AF326" s="13" t="str">
        <f t="shared" si="169"/>
        <v/>
      </c>
      <c r="AG326" s="177" t="str">
        <f t="shared" si="170"/>
        <v/>
      </c>
      <c r="AH326" s="184" t="str">
        <f t="shared" si="171"/>
        <v/>
      </c>
      <c r="AI326" s="184" t="str">
        <f>IF(AE:AE="","",IF(R326="Refreshment Beverage",AK326*(Rates!J$19/100),ROUND(SUM(AH326*(Rates!$J$8/100)),4)))</f>
        <v/>
      </c>
      <c r="AJ326" s="183" t="str">
        <f t="shared" si="172"/>
        <v/>
      </c>
      <c r="AK326" s="185" t="str">
        <f t="shared" si="173"/>
        <v/>
      </c>
      <c r="AL326" s="177" t="str">
        <f t="shared" si="174"/>
        <v/>
      </c>
      <c r="AM326" s="13" t="str">
        <f>IF(AS326="","",IF(R326="Refreshment Beverage",ROUND(AS326*Rates!K$19,4),ROUND(AO326*(VLOOKUP(VALUE(Q326),Rates!G$4:L$12,3,0)),4)))</f>
        <v/>
      </c>
      <c r="AN326" s="183" t="str">
        <f>IF(AS326="","",IF(R326="Refreshment Beverage",AS326*(Rates!J$19/100),MAX(AM326,AB326)))</f>
        <v/>
      </c>
      <c r="AO326" s="186" t="str">
        <f t="shared" si="175"/>
        <v/>
      </c>
      <c r="AP326" s="186" t="str">
        <f t="shared" si="176"/>
        <v/>
      </c>
      <c r="AQ326" s="186" t="str">
        <f>IF(AS326="","",IF(R326="Refreshment Beverage",ROUND(SUM(VLOOKUP(Q:Q,Rates!G$15:L$19,3,0)*(AS326-Y326-Z326-AA326)),4),ROUND(SUM(Rates!$K$8*AS326),4)))</f>
        <v/>
      </c>
      <c r="AR326" s="184" t="str">
        <f t="shared" si="177"/>
        <v/>
      </c>
      <c r="AS326" s="185" t="str">
        <f t="shared" si="178"/>
        <v/>
      </c>
      <c r="AT326" s="177" t="str">
        <f t="shared" si="179"/>
        <v/>
      </c>
      <c r="AU326" s="13" t="str">
        <f>IF(AX326="","",IF(R326="Refreshment Beverage",ROUND((BA326-Y326-Z326-AA326)*VLOOKUP(VALUE(Q326),Rates!G$15:L$19,3,0),4),ROUND(AW326*(VLOOKUP(VALUE(Q326),Rates!G:L,3,0)),4)))</f>
        <v/>
      </c>
      <c r="AV326" s="183" t="str">
        <f t="shared" si="180"/>
        <v/>
      </c>
      <c r="AW326" s="186" t="str">
        <f t="shared" si="181"/>
        <v/>
      </c>
      <c r="AX326" s="184" t="str">
        <f t="shared" si="182"/>
        <v/>
      </c>
      <c r="AY326" s="186" t="str">
        <f>IF(AX326="","",IF(R326="Refreshment Beverage",ROUND(SUM(AX326*Rates!K$19),4),ROUND(SUM(AX326*(Rates!J$8/100)),4)))</f>
        <v/>
      </c>
      <c r="AZ326" s="183" t="str">
        <f t="shared" si="183"/>
        <v/>
      </c>
      <c r="BA326" s="185" t="str">
        <f t="shared" si="184"/>
        <v/>
      </c>
      <c r="BD326" s="171"/>
      <c r="BE326" s="171"/>
      <c r="BF326" s="171"/>
      <c r="BG326" s="171"/>
    </row>
    <row r="327" spans="1:59" ht="15" customHeight="1" x14ac:dyDescent="0.3">
      <c r="A327" s="172"/>
      <c r="B327" s="172"/>
      <c r="C327" s="172"/>
      <c r="D327" s="173"/>
      <c r="E327" s="173"/>
      <c r="F327" s="173"/>
      <c r="G327" s="173"/>
      <c r="H327" s="173"/>
      <c r="I327" s="174"/>
      <c r="J327" s="175"/>
      <c r="K327" s="176" t="str">
        <f t="shared" si="156"/>
        <v/>
      </c>
      <c r="L327" s="177" t="str">
        <f t="shared" si="157"/>
        <v/>
      </c>
      <c r="M327" s="178" t="str">
        <f t="shared" si="158"/>
        <v/>
      </c>
      <c r="N327" s="44" t="str" cm="1">
        <f t="array" ref="N327">IFERROR(IF(_xlfn.SINGLE(A:A)="","",IF(R327="Beer",SUM(LOOKUP(2,1/(Rates!$B$3:$B$5&lt;=W327)/(Rates!$C$3:$C$5&gt;=W327),Rates!$D$3:$D$5)*(X327/100)*W327),IF(R327="Refreshment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44" t="str">
        <f t="shared" si="159"/>
        <v/>
      </c>
      <c r="P327" s="13"/>
      <c r="Q327" s="179" t="str">
        <f t="shared" si="160"/>
        <v/>
      </c>
      <c r="R327" s="180" t="str">
        <f t="shared" si="161"/>
        <v/>
      </c>
      <c r="S327" s="13" t="str">
        <f>IF(A327="","",IF(R327="Refreshment Beverage",VLOOKUP(VALUE(Q327),Rates!G$15:L$19,2,0),VLOOKUP(VALUE(Q327),Rates!G$4:L$8,2,0)))</f>
        <v/>
      </c>
      <c r="T327" s="13" t="str">
        <f t="shared" si="162"/>
        <v/>
      </c>
      <c r="U327" s="181" t="str">
        <f t="shared" si="163"/>
        <v/>
      </c>
      <c r="V327" s="13" t="str">
        <f t="shared" si="164"/>
        <v/>
      </c>
      <c r="W327" s="13" t="str">
        <f t="shared" si="165"/>
        <v/>
      </c>
      <c r="X327" s="182" t="str">
        <f t="shared" si="166"/>
        <v/>
      </c>
      <c r="Y327" s="183" t="str">
        <f>IF(A:A="","",IF(R327="Refreshment Beverage",VLOOKUP(Q327,Rates!G$15:L$19,6,0)*W327,VLOOKUP(Q327,Rates!G$4:L$12,6,0)*W327))</f>
        <v/>
      </c>
      <c r="Z327" s="183" t="str">
        <f t="shared" si="167"/>
        <v/>
      </c>
      <c r="AA327" s="17">
        <f t="shared" ref="AA327:AA390" si="185">IF(AND(U327&gt;0.049,U327&lt;0.401),SUM(0.0536*V327),IF(AND(U327&gt;0.4,U327&lt;0.47),SUM(0.0643*V327),IF(AND(U327&gt;0.469,U327&lt;0.66),SUM(0.075*V327),IF(AND(U327&gt;0.659,U327&lt;0.75),SUM(0.1071*V327),IF(AND(U327&gt;0.749,U327&lt;0.9),SUM(0.1178*V327),IF(AND(U327&gt;0.899,U327&lt;1),SUM(0.1393*V327),IF(U327=1,SUM(0.1499*V327),IF(U327=1.14,SUM(0.1714*V327),IF(U327=1.75,SUM(0.2678*V327),IF(U327=2,SUM(0.2999*V327),IF(U327=3,SUM(0.4499*V327),0)))))))))))</f>
        <v>0</v>
      </c>
      <c r="AB327" s="177" t="str" cm="1">
        <f t="array" ref="AB327">IF(_xlfn.SINGLE(A:A)="","",IF(R327="Refreshment Beverage","",IF(AND(R327="Beer",Q327=0),SUM(LOOKUP(2,1/(Rates!$B$15:$B$18&lt;=W327)/(Rates!$C$15:$C$18&gt;=W327),Rates!$D$15:$D$18)*W327),VLOOKUP(VALUE(_xlfn.SINGLE(Q:Q)),Rates!A:B,2,0)*W327)))</f>
        <v/>
      </c>
      <c r="AC327" s="177" t="str" cm="1">
        <f t="array" ref="AC327">IF(_xlfn.SINGLE(A:A)="","",IF(R327="Refreshment Beverage","",IF(AND(R327="Beer",Q327=0),SUM(LOOKUP(2,1/(Rates!$B$15:$B$18&lt;=W327)/(Rates!$C$15:$C$18&gt;=W327),Rates!$E$15:$E$18)*W327),VLOOKUP(VALUE(_xlfn.SINGLE(Q:Q)),Rates!A:C,3,0)*W327)))</f>
        <v/>
      </c>
      <c r="AD327" s="168">
        <f>IFERROR(IF(OR(Q327=1,Q327=2,Q327=3,Q327=4),VLOOKUP(Q327,Rates!$A$31:$B$34,2,0)*W327,IF(V327=1,VLOOKUP(U327,'REB BEV MIN MKUP'!B:E,4,0),IF(V327&gt;1,VLOOKUP(VALUE(W327),'REB BEV MIN MKUP'!O:Q,3,0),0))),0)</f>
        <v>0</v>
      </c>
      <c r="AE327" s="177" t="str">
        <f t="shared" si="168"/>
        <v/>
      </c>
      <c r="AF327" s="13" t="str">
        <f t="shared" si="169"/>
        <v/>
      </c>
      <c r="AG327" s="177" t="str">
        <f t="shared" si="170"/>
        <v/>
      </c>
      <c r="AH327" s="184" t="str">
        <f t="shared" si="171"/>
        <v/>
      </c>
      <c r="AI327" s="184" t="str">
        <f>IF(AE:AE="","",IF(R327="Refreshment Beverage",AK327*(Rates!J$19/100),ROUND(SUM(AH327*(Rates!$J$8/100)),4)))</f>
        <v/>
      </c>
      <c r="AJ327" s="183" t="str">
        <f t="shared" si="172"/>
        <v/>
      </c>
      <c r="AK327" s="185" t="str">
        <f t="shared" si="173"/>
        <v/>
      </c>
      <c r="AL327" s="177" t="str">
        <f t="shared" si="174"/>
        <v/>
      </c>
      <c r="AM327" s="13" t="str">
        <f>IF(AS327="","",IF(R327="Refreshment Beverage",ROUND(AS327*Rates!K$19,4),ROUND(AO327*(VLOOKUP(VALUE(Q327),Rates!G$4:L$12,3,0)),4)))</f>
        <v/>
      </c>
      <c r="AN327" s="183" t="str">
        <f>IF(AS327="","",IF(R327="Refreshment Beverage",AS327*(Rates!J$19/100),MAX(AM327,AB327)))</f>
        <v/>
      </c>
      <c r="AO327" s="186" t="str">
        <f t="shared" si="175"/>
        <v/>
      </c>
      <c r="AP327" s="186" t="str">
        <f t="shared" si="176"/>
        <v/>
      </c>
      <c r="AQ327" s="186" t="str">
        <f>IF(AS327="","",IF(R327="Refreshment Beverage",ROUND(SUM(VLOOKUP(Q:Q,Rates!G$15:L$19,3,0)*(AS327-Y327-Z327-AA327)),4),ROUND(SUM(Rates!$K$8*AS327),4)))</f>
        <v/>
      </c>
      <c r="AR327" s="184" t="str">
        <f t="shared" si="177"/>
        <v/>
      </c>
      <c r="AS327" s="185" t="str">
        <f t="shared" si="178"/>
        <v/>
      </c>
      <c r="AT327" s="177" t="str">
        <f t="shared" si="179"/>
        <v/>
      </c>
      <c r="AU327" s="13" t="str">
        <f>IF(AX327="","",IF(R327="Refreshment Beverage",ROUND((BA327-Y327-Z327-AA327)*VLOOKUP(VALUE(Q327),Rates!G$15:L$19,3,0),4),ROUND(AW327*(VLOOKUP(VALUE(Q327),Rates!G:L,3,0)),4)))</f>
        <v/>
      </c>
      <c r="AV327" s="183" t="str">
        <f t="shared" si="180"/>
        <v/>
      </c>
      <c r="AW327" s="186" t="str">
        <f t="shared" si="181"/>
        <v/>
      </c>
      <c r="AX327" s="184" t="str">
        <f t="shared" si="182"/>
        <v/>
      </c>
      <c r="AY327" s="186" t="str">
        <f>IF(AX327="","",IF(R327="Refreshment Beverage",ROUND(SUM(AX327*Rates!K$19),4),ROUND(SUM(AX327*(Rates!J$8/100)),4)))</f>
        <v/>
      </c>
      <c r="AZ327" s="183" t="str">
        <f t="shared" si="183"/>
        <v/>
      </c>
      <c r="BA327" s="185" t="str">
        <f t="shared" si="184"/>
        <v/>
      </c>
      <c r="BD327" s="171"/>
      <c r="BE327" s="171"/>
      <c r="BF327" s="171"/>
      <c r="BG327" s="171"/>
    </row>
    <row r="328" spans="1:59" ht="15" customHeight="1" x14ac:dyDescent="0.3">
      <c r="A328" s="172"/>
      <c r="B328" s="172"/>
      <c r="C328" s="172"/>
      <c r="D328" s="173"/>
      <c r="E328" s="173"/>
      <c r="F328" s="173"/>
      <c r="G328" s="173"/>
      <c r="H328" s="173"/>
      <c r="I328" s="174"/>
      <c r="J328" s="175"/>
      <c r="K328" s="176" t="str">
        <f t="shared" ref="K328:K391" si="186">IFERROR(IF(A:A="","",IF(OR(C328="",E328="",F328="",G328="",H328="",I328="",J328=""),"",ROUND(IF(J328="Gross Price to Brewers",AE328,IF(J328="Retail Price",AL328,IF(J328="Licensee Retail",AT328,""))),2))),"")</f>
        <v/>
      </c>
      <c r="L328" s="177" t="str">
        <f t="shared" ref="L328:L391" si="187">M328</f>
        <v/>
      </c>
      <c r="M328" s="178" t="str">
        <f t="shared" ref="M328:M391" si="188">IFERROR(IF(A:A="","",IF(OR(C328="",E328="",F328="",G328="",H328="",I328="",J328=""),"",ROUND(IF(J328="Gross Price to Brewers",AK328,IF(J328="Retail Price",AS328,IF(J328="Licensee Retail",BA328,""))),2))),"")</f>
        <v/>
      </c>
      <c r="N328" s="44" t="str" cm="1">
        <f t="array" ref="N328">IFERROR(IF(_xlfn.SINGLE(A:A)="","",IF(R328="Beer",SUM(LOOKUP(2,1/(Rates!$B$3:$B$5&lt;=W328)/(Rates!$C$3:$C$5&gt;=W328),Rates!$D$3:$D$5)*(X328/100)*W328),IF(R328="Refreshment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44" t="str">
        <f t="shared" ref="O328:O391" si="189">IF(B:B="","",IF(M328&gt;N328,"YES","NO"))</f>
        <v/>
      </c>
      <c r="P328" s="13"/>
      <c r="Q328" s="179" t="str">
        <f t="shared" ref="Q328:Q391" si="190">IF(A328="","",IF(OR(D328="",D328=0),0,D328))</f>
        <v/>
      </c>
      <c r="R328" s="180" t="str">
        <f t="shared" ref="R328:R391" si="191">IF(C328="","",IF(OR(C328="Spirit-Based Cooler",C328="Wine-Based Cooler",C328="Cider",C328="Other"),"Refreshment Beverage",""))</f>
        <v/>
      </c>
      <c r="S328" s="13" t="str">
        <f>IF(A328="","",IF(R328="Refreshment Beverage",VLOOKUP(VALUE(Q328),Rates!G$15:L$19,2,0),VLOOKUP(VALUE(Q328),Rates!G$4:L$8,2,0)))</f>
        <v/>
      </c>
      <c r="T328" s="13" t="str">
        <f t="shared" ref="T328:T391" si="192">IF(A328="","",G328)</f>
        <v/>
      </c>
      <c r="U328" s="181" t="str">
        <f t="shared" ref="U328:U391" si="193">IF(A:A="","",SUM(W328/V328))</f>
        <v/>
      </c>
      <c r="V328" s="13" t="str">
        <f t="shared" ref="V328:V391" si="194">IF(A328="","",F328)</f>
        <v/>
      </c>
      <c r="W328" s="13" t="str">
        <f t="shared" ref="W328:W391" si="195">IF(A328="","",E328*F328)</f>
        <v/>
      </c>
      <c r="X328" s="182" t="str">
        <f t="shared" ref="X328:X391" si="196">IF(A328="","",H328)</f>
        <v/>
      </c>
      <c r="Y328" s="183" t="str">
        <f>IF(A:A="","",IF(R328="Refreshment Beverage",VLOOKUP(Q328,Rates!G$15:L$19,6,0)*W328,VLOOKUP(Q328,Rates!G$4:L$12,6,0)*W328))</f>
        <v/>
      </c>
      <c r="Z328" s="183" t="str">
        <f t="shared" ref="Z328:Z391" si="197">IF(A:A="","",IF(R328="Refreshment Beverage",0,IF(T328="Keg",0,ROUND(0.34/12*V328,2))))</f>
        <v/>
      </c>
      <c r="AA328" s="17">
        <f t="shared" si="185"/>
        <v>0</v>
      </c>
      <c r="AB328" s="177" t="str" cm="1">
        <f t="array" ref="AB328">IF(_xlfn.SINGLE(A:A)="","",IF(R328="Refreshment Beverage","",IF(AND(R328="Beer",Q328=0),SUM(LOOKUP(2,1/(Rates!$B$15:$B$18&lt;=W328)/(Rates!$C$15:$C$18&gt;=W328),Rates!$D$15:$D$18)*W328),VLOOKUP(VALUE(_xlfn.SINGLE(Q:Q)),Rates!A:B,2,0)*W328)))</f>
        <v/>
      </c>
      <c r="AC328" s="177" t="str" cm="1">
        <f t="array" ref="AC328">IF(_xlfn.SINGLE(A:A)="","",IF(R328="Refreshment Beverage","",IF(AND(R328="Beer",Q328=0),SUM(LOOKUP(2,1/(Rates!$B$15:$B$18&lt;=W328)/(Rates!$C$15:$C$18&gt;=W328),Rates!$E$15:$E$18)*W328),VLOOKUP(VALUE(_xlfn.SINGLE(Q:Q)),Rates!A:C,3,0)*W328)))</f>
        <v/>
      </c>
      <c r="AD328" s="168">
        <f>IFERROR(IF(OR(Q328=1,Q328=2,Q328=3,Q328=4),VLOOKUP(Q328,Rates!$A$31:$B$34,2,0)*W328,IF(V328=1,VLOOKUP(U328,'REB BEV MIN MKUP'!B:E,4,0),IF(V328&gt;1,VLOOKUP(VALUE(W328),'REB BEV MIN MKUP'!O:Q,3,0),0))),0)</f>
        <v>0</v>
      </c>
      <c r="AE328" s="177" t="str">
        <f t="shared" ref="AE328:AE391" si="198">IF(J328="Gross Price to Brewers",I328,"")</f>
        <v/>
      </c>
      <c r="AF328" s="13" t="str">
        <f t="shared" ref="AF328:AF391" si="199">IF(AE:AE="","",ROUND(SUM(AE328*(S328/100)),4))</f>
        <v/>
      </c>
      <c r="AG328" s="177" t="str">
        <f t="shared" ref="AG328:AG391" si="200">IF(AE:AE="","",IF(R328="Refreshment Beverage",MAX(AF328,AD328),MAX(AB328,AF328)))</f>
        <v/>
      </c>
      <c r="AH328" s="184" t="str">
        <f t="shared" ref="AH328:AH391" si="201">IF(AE:AE="","",IF(R328="Refreshment Beverage",AK328-AJ328,SUM(Y328:AA328)+AE328+AG328))</f>
        <v/>
      </c>
      <c r="AI328" s="184" t="str">
        <f>IF(AE:AE="","",IF(R328="Refreshment Beverage",AK328*(Rates!J$19/100),ROUND(SUM(AH328*(Rates!$J$8/100)),4)))</f>
        <v/>
      </c>
      <c r="AJ328" s="183" t="str">
        <f t="shared" ref="AJ328:AJ391" si="202">IF(AE:AE="","",IF(R328="Refreshment Beverage",AI328,MAX(AC328,AI328)))</f>
        <v/>
      </c>
      <c r="AK328" s="185" t="str">
        <f t="shared" ref="AK328:AK391" si="203">IF(AE:AE="","",IF(R328="Refreshment Beverage",SUM(AE328+Y328+Z328+AA328+AG328),SUM(AH328+AJ328)))</f>
        <v/>
      </c>
      <c r="AL328" s="177" t="str">
        <f t="shared" ref="AL328:AL391" si="204">IF(AS328="","",IF(R328="Refreshment Beverage",ROUND(SUM(AS328-AR328-AA328-Z328-Y328),2),ROUND(SUM(AS328-AR328-AN328-Y328-Z328-AA328),2)))</f>
        <v/>
      </c>
      <c r="AM328" s="13" t="str">
        <f>IF(AS328="","",IF(R328="Refreshment Beverage",ROUND(AS328*Rates!K$19,4),ROUND(AO328*(VLOOKUP(VALUE(Q328),Rates!G$4:L$12,3,0)),4)))</f>
        <v/>
      </c>
      <c r="AN328" s="183" t="str">
        <f>IF(AS328="","",IF(R328="Refreshment Beverage",AS328*(Rates!J$19/100),MAX(AM328,AB328)))</f>
        <v/>
      </c>
      <c r="AO328" s="186" t="str">
        <f t="shared" ref="AO328:AO391" si="205">IF(AS328="","",ROUND(SUM(AS328-AR328-Y328-Z328-AA328),4))</f>
        <v/>
      </c>
      <c r="AP328" s="186" t="str">
        <f t="shared" ref="AP328:AP391" si="206">IF(AS328="","",IF(R328="Refreshment Beverage",ROUND(AS328-AN328,2),ROUND(SUM(AS328-AR328),2)))</f>
        <v/>
      </c>
      <c r="AQ328" s="186" t="str">
        <f>IF(AS328="","",IF(R328="Refreshment Beverage",ROUND(SUM(VLOOKUP(Q:Q,Rates!G$15:L$19,3,0)*(AS328-Y328-Z328-AA328)),4),ROUND(SUM(Rates!$K$8*AS328),4)))</f>
        <v/>
      </c>
      <c r="AR328" s="184" t="str">
        <f t="shared" ref="AR328:AR391" si="207">IF(AS328="","",IF(R328="Refreshment Beverage",MAX(AD328,AQ328),MAX(AQ328,AC328)))</f>
        <v/>
      </c>
      <c r="AS328" s="185" t="str">
        <f t="shared" ref="AS328:AS391" si="208">IF(J328="Retail Price",SUM(I328+0.004),"")</f>
        <v/>
      </c>
      <c r="AT328" s="177" t="str">
        <f t="shared" ref="AT328:AT391" si="209">IF(AX328="","",IF(R328="Refreshment Beverage",SUM(BA328-AV328-Y328-Z328-AA328),SUM(AX328-AV328-Y328-Z328-AA328)))</f>
        <v/>
      </c>
      <c r="AU328" s="13" t="str">
        <f>IF(AX328="","",IF(R328="Refreshment Beverage",ROUND((BA328-Y328-Z328-AA328)*VLOOKUP(VALUE(Q328),Rates!G$15:L$19,3,0),4),ROUND(AW328*(VLOOKUP(VALUE(Q328),Rates!G:L,3,0)),4)))</f>
        <v/>
      </c>
      <c r="AV328" s="183" t="str">
        <f t="shared" ref="AV328:AV391" si="210">IF(AX328="","",IF(R328="Refreshment Beverage",MAX(AU328,AD328),MAX(AB328,AU328)))</f>
        <v/>
      </c>
      <c r="AW328" s="186" t="str">
        <f t="shared" ref="AW328:AW391" si="211">IF(AX328="","",IF(R328="Refreshment Beverage",SUM(BA328-AV328-Y328-Z328-AA328),ROUND(SUM(BA328-AZ328-Y328-Z328-AA328),4)))</f>
        <v/>
      </c>
      <c r="AX328" s="184" t="str">
        <f t="shared" ref="AX328:AX391" si="212">IF(J328="Licensee Retail",I328,"")</f>
        <v/>
      </c>
      <c r="AY328" s="186" t="str">
        <f>IF(AX328="","",IF(R328="Refreshment Beverage",ROUND(SUM(AX328*Rates!K$19),4),ROUND(SUM(AX328*(Rates!J$8/100)),4)))</f>
        <v/>
      </c>
      <c r="AZ328" s="183" t="str">
        <f t="shared" ref="AZ328:AZ391" si="213">IF(AX328="","",MAX($AC328,AY328))</f>
        <v/>
      </c>
      <c r="BA328" s="185" t="str">
        <f t="shared" ref="BA328:BA391" si="214">IF(AX328="","",SUM(AX328+AZ328))</f>
        <v/>
      </c>
      <c r="BD328" s="171"/>
      <c r="BE328" s="171"/>
      <c r="BF328" s="171"/>
      <c r="BG328" s="171"/>
    </row>
    <row r="329" spans="1:59" ht="15" customHeight="1" x14ac:dyDescent="0.3">
      <c r="A329" s="172"/>
      <c r="B329" s="172"/>
      <c r="C329" s="172"/>
      <c r="D329" s="173"/>
      <c r="E329" s="173"/>
      <c r="F329" s="173"/>
      <c r="G329" s="173"/>
      <c r="H329" s="173"/>
      <c r="I329" s="174"/>
      <c r="J329" s="175"/>
      <c r="K329" s="176" t="str">
        <f t="shared" si="186"/>
        <v/>
      </c>
      <c r="L329" s="177" t="str">
        <f t="shared" si="187"/>
        <v/>
      </c>
      <c r="M329" s="178" t="str">
        <f t="shared" si="188"/>
        <v/>
      </c>
      <c r="N329" s="44" t="str" cm="1">
        <f t="array" ref="N329">IFERROR(IF(_xlfn.SINGLE(A:A)="","",IF(R329="Beer",SUM(LOOKUP(2,1/(Rates!$B$3:$B$5&lt;=W329)/(Rates!$C$3:$C$5&gt;=W329),Rates!$D$3:$D$5)*(X329/100)*W329),IF(R329="Refreshment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44" t="str">
        <f t="shared" si="189"/>
        <v/>
      </c>
      <c r="P329" s="13"/>
      <c r="Q329" s="179" t="str">
        <f t="shared" si="190"/>
        <v/>
      </c>
      <c r="R329" s="180" t="str">
        <f t="shared" si="191"/>
        <v/>
      </c>
      <c r="S329" s="13" t="str">
        <f>IF(A329="","",IF(R329="Refreshment Beverage",VLOOKUP(VALUE(Q329),Rates!G$15:L$19,2,0),VLOOKUP(VALUE(Q329),Rates!G$4:L$8,2,0)))</f>
        <v/>
      </c>
      <c r="T329" s="13" t="str">
        <f t="shared" si="192"/>
        <v/>
      </c>
      <c r="U329" s="181" t="str">
        <f t="shared" si="193"/>
        <v/>
      </c>
      <c r="V329" s="13" t="str">
        <f t="shared" si="194"/>
        <v/>
      </c>
      <c r="W329" s="13" t="str">
        <f t="shared" si="195"/>
        <v/>
      </c>
      <c r="X329" s="182" t="str">
        <f t="shared" si="196"/>
        <v/>
      </c>
      <c r="Y329" s="183" t="str">
        <f>IF(A:A="","",IF(R329="Refreshment Beverage",VLOOKUP(Q329,Rates!G$15:L$19,6,0)*W329,VLOOKUP(Q329,Rates!G$4:L$12,6,0)*W329))</f>
        <v/>
      </c>
      <c r="Z329" s="183" t="str">
        <f t="shared" si="197"/>
        <v/>
      </c>
      <c r="AA329" s="17">
        <f t="shared" si="185"/>
        <v>0</v>
      </c>
      <c r="AB329" s="177" t="str" cm="1">
        <f t="array" ref="AB329">IF(_xlfn.SINGLE(A:A)="","",IF(R329="Refreshment Beverage","",IF(AND(R329="Beer",Q329=0),SUM(LOOKUP(2,1/(Rates!$B$15:$B$18&lt;=W329)/(Rates!$C$15:$C$18&gt;=W329),Rates!$D$15:$D$18)*W329),VLOOKUP(VALUE(_xlfn.SINGLE(Q:Q)),Rates!A:B,2,0)*W329)))</f>
        <v/>
      </c>
      <c r="AC329" s="177" t="str" cm="1">
        <f t="array" ref="AC329">IF(_xlfn.SINGLE(A:A)="","",IF(R329="Refreshment Beverage","",IF(AND(R329="Beer",Q329=0),SUM(LOOKUP(2,1/(Rates!$B$15:$B$18&lt;=W329)/(Rates!$C$15:$C$18&gt;=W329),Rates!$E$15:$E$18)*W329),VLOOKUP(VALUE(_xlfn.SINGLE(Q:Q)),Rates!A:C,3,0)*W329)))</f>
        <v/>
      </c>
      <c r="AD329" s="168">
        <f>IFERROR(IF(OR(Q329=1,Q329=2,Q329=3,Q329=4),VLOOKUP(Q329,Rates!$A$31:$B$34,2,0)*W329,IF(V329=1,VLOOKUP(U329,'REB BEV MIN MKUP'!B:E,4,0),IF(V329&gt;1,VLOOKUP(VALUE(W329),'REB BEV MIN MKUP'!O:Q,3,0),0))),0)</f>
        <v>0</v>
      </c>
      <c r="AE329" s="177" t="str">
        <f t="shared" si="198"/>
        <v/>
      </c>
      <c r="AF329" s="13" t="str">
        <f t="shared" si="199"/>
        <v/>
      </c>
      <c r="AG329" s="177" t="str">
        <f t="shared" si="200"/>
        <v/>
      </c>
      <c r="AH329" s="184" t="str">
        <f t="shared" si="201"/>
        <v/>
      </c>
      <c r="AI329" s="184" t="str">
        <f>IF(AE:AE="","",IF(R329="Refreshment Beverage",AK329*(Rates!J$19/100),ROUND(SUM(AH329*(Rates!$J$8/100)),4)))</f>
        <v/>
      </c>
      <c r="AJ329" s="183" t="str">
        <f t="shared" si="202"/>
        <v/>
      </c>
      <c r="AK329" s="185" t="str">
        <f t="shared" si="203"/>
        <v/>
      </c>
      <c r="AL329" s="177" t="str">
        <f t="shared" si="204"/>
        <v/>
      </c>
      <c r="AM329" s="13" t="str">
        <f>IF(AS329="","",IF(R329="Refreshment Beverage",ROUND(AS329*Rates!K$19,4),ROUND(AO329*(VLOOKUP(VALUE(Q329),Rates!G$4:L$12,3,0)),4)))</f>
        <v/>
      </c>
      <c r="AN329" s="183" t="str">
        <f>IF(AS329="","",IF(R329="Refreshment Beverage",AS329*(Rates!J$19/100),MAX(AM329,AB329)))</f>
        <v/>
      </c>
      <c r="AO329" s="186" t="str">
        <f t="shared" si="205"/>
        <v/>
      </c>
      <c r="AP329" s="186" t="str">
        <f t="shared" si="206"/>
        <v/>
      </c>
      <c r="AQ329" s="186" t="str">
        <f>IF(AS329="","",IF(R329="Refreshment Beverage",ROUND(SUM(VLOOKUP(Q:Q,Rates!G$15:L$19,3,0)*(AS329-Y329-Z329-AA329)),4),ROUND(SUM(Rates!$K$8*AS329),4)))</f>
        <v/>
      </c>
      <c r="AR329" s="184" t="str">
        <f t="shared" si="207"/>
        <v/>
      </c>
      <c r="AS329" s="185" t="str">
        <f t="shared" si="208"/>
        <v/>
      </c>
      <c r="AT329" s="177" t="str">
        <f t="shared" si="209"/>
        <v/>
      </c>
      <c r="AU329" s="13" t="str">
        <f>IF(AX329="","",IF(R329="Refreshment Beverage",ROUND((BA329-Y329-Z329-AA329)*VLOOKUP(VALUE(Q329),Rates!G$15:L$19,3,0),4),ROUND(AW329*(VLOOKUP(VALUE(Q329),Rates!G:L,3,0)),4)))</f>
        <v/>
      </c>
      <c r="AV329" s="183" t="str">
        <f t="shared" si="210"/>
        <v/>
      </c>
      <c r="AW329" s="186" t="str">
        <f t="shared" si="211"/>
        <v/>
      </c>
      <c r="AX329" s="184" t="str">
        <f t="shared" si="212"/>
        <v/>
      </c>
      <c r="AY329" s="186" t="str">
        <f>IF(AX329="","",IF(R329="Refreshment Beverage",ROUND(SUM(AX329*Rates!K$19),4),ROUND(SUM(AX329*(Rates!J$8/100)),4)))</f>
        <v/>
      </c>
      <c r="AZ329" s="183" t="str">
        <f t="shared" si="213"/>
        <v/>
      </c>
      <c r="BA329" s="185" t="str">
        <f t="shared" si="214"/>
        <v/>
      </c>
      <c r="BD329" s="171"/>
      <c r="BE329" s="171"/>
      <c r="BF329" s="171"/>
      <c r="BG329" s="171"/>
    </row>
    <row r="330" spans="1:59" ht="15" customHeight="1" x14ac:dyDescent="0.3">
      <c r="A330" s="172"/>
      <c r="B330" s="172"/>
      <c r="C330" s="172"/>
      <c r="D330" s="173"/>
      <c r="E330" s="173"/>
      <c r="F330" s="173"/>
      <c r="G330" s="173"/>
      <c r="H330" s="173"/>
      <c r="I330" s="174"/>
      <c r="J330" s="175"/>
      <c r="K330" s="176" t="str">
        <f t="shared" si="186"/>
        <v/>
      </c>
      <c r="L330" s="177" t="str">
        <f t="shared" si="187"/>
        <v/>
      </c>
      <c r="M330" s="178" t="str">
        <f t="shared" si="188"/>
        <v/>
      </c>
      <c r="N330" s="44" t="str" cm="1">
        <f t="array" ref="N330">IFERROR(IF(_xlfn.SINGLE(A:A)="","",IF(R330="Beer",SUM(LOOKUP(2,1/(Rates!$B$3:$B$5&lt;=W330)/(Rates!$C$3:$C$5&gt;=W330),Rates!$D$3:$D$5)*(X330/100)*W330),IF(R330="Refreshment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44" t="str">
        <f t="shared" si="189"/>
        <v/>
      </c>
      <c r="P330" s="13"/>
      <c r="Q330" s="179" t="str">
        <f t="shared" si="190"/>
        <v/>
      </c>
      <c r="R330" s="180" t="str">
        <f t="shared" si="191"/>
        <v/>
      </c>
      <c r="S330" s="13" t="str">
        <f>IF(A330="","",IF(R330="Refreshment Beverage",VLOOKUP(VALUE(Q330),Rates!G$15:L$19,2,0),VLOOKUP(VALUE(Q330),Rates!G$4:L$8,2,0)))</f>
        <v/>
      </c>
      <c r="T330" s="13" t="str">
        <f t="shared" si="192"/>
        <v/>
      </c>
      <c r="U330" s="181" t="str">
        <f t="shared" si="193"/>
        <v/>
      </c>
      <c r="V330" s="13" t="str">
        <f t="shared" si="194"/>
        <v/>
      </c>
      <c r="W330" s="13" t="str">
        <f t="shared" si="195"/>
        <v/>
      </c>
      <c r="X330" s="182" t="str">
        <f t="shared" si="196"/>
        <v/>
      </c>
      <c r="Y330" s="183" t="str">
        <f>IF(A:A="","",IF(R330="Refreshment Beverage",VLOOKUP(Q330,Rates!G$15:L$19,6,0)*W330,VLOOKUP(Q330,Rates!G$4:L$12,6,0)*W330))</f>
        <v/>
      </c>
      <c r="Z330" s="183" t="str">
        <f t="shared" si="197"/>
        <v/>
      </c>
      <c r="AA330" s="17">
        <f t="shared" si="185"/>
        <v>0</v>
      </c>
      <c r="AB330" s="177" t="str" cm="1">
        <f t="array" ref="AB330">IF(_xlfn.SINGLE(A:A)="","",IF(R330="Refreshment Beverage","",IF(AND(R330="Beer",Q330=0),SUM(LOOKUP(2,1/(Rates!$B$15:$B$18&lt;=W330)/(Rates!$C$15:$C$18&gt;=W330),Rates!$D$15:$D$18)*W330),VLOOKUP(VALUE(_xlfn.SINGLE(Q:Q)),Rates!A:B,2,0)*W330)))</f>
        <v/>
      </c>
      <c r="AC330" s="177" t="str" cm="1">
        <f t="array" ref="AC330">IF(_xlfn.SINGLE(A:A)="","",IF(R330="Refreshment Beverage","",IF(AND(R330="Beer",Q330=0),SUM(LOOKUP(2,1/(Rates!$B$15:$B$18&lt;=W330)/(Rates!$C$15:$C$18&gt;=W330),Rates!$E$15:$E$18)*W330),VLOOKUP(VALUE(_xlfn.SINGLE(Q:Q)),Rates!A:C,3,0)*W330)))</f>
        <v/>
      </c>
      <c r="AD330" s="168">
        <f>IFERROR(IF(OR(Q330=1,Q330=2,Q330=3,Q330=4),VLOOKUP(Q330,Rates!$A$31:$B$34,2,0)*W330,IF(V330=1,VLOOKUP(U330,'REB BEV MIN MKUP'!B:E,4,0),IF(V330&gt;1,VLOOKUP(VALUE(W330),'REB BEV MIN MKUP'!O:Q,3,0),0))),0)</f>
        <v>0</v>
      </c>
      <c r="AE330" s="177" t="str">
        <f t="shared" si="198"/>
        <v/>
      </c>
      <c r="AF330" s="13" t="str">
        <f t="shared" si="199"/>
        <v/>
      </c>
      <c r="AG330" s="177" t="str">
        <f t="shared" si="200"/>
        <v/>
      </c>
      <c r="AH330" s="184" t="str">
        <f t="shared" si="201"/>
        <v/>
      </c>
      <c r="AI330" s="184" t="str">
        <f>IF(AE:AE="","",IF(R330="Refreshment Beverage",AK330*(Rates!J$19/100),ROUND(SUM(AH330*(Rates!$J$8/100)),4)))</f>
        <v/>
      </c>
      <c r="AJ330" s="183" t="str">
        <f t="shared" si="202"/>
        <v/>
      </c>
      <c r="AK330" s="185" t="str">
        <f t="shared" si="203"/>
        <v/>
      </c>
      <c r="AL330" s="177" t="str">
        <f t="shared" si="204"/>
        <v/>
      </c>
      <c r="AM330" s="13" t="str">
        <f>IF(AS330="","",IF(R330="Refreshment Beverage",ROUND(AS330*Rates!K$19,4),ROUND(AO330*(VLOOKUP(VALUE(Q330),Rates!G$4:L$12,3,0)),4)))</f>
        <v/>
      </c>
      <c r="AN330" s="183" t="str">
        <f>IF(AS330="","",IF(R330="Refreshment Beverage",AS330*(Rates!J$19/100),MAX(AM330,AB330)))</f>
        <v/>
      </c>
      <c r="AO330" s="186" t="str">
        <f t="shared" si="205"/>
        <v/>
      </c>
      <c r="AP330" s="186" t="str">
        <f t="shared" si="206"/>
        <v/>
      </c>
      <c r="AQ330" s="186" t="str">
        <f>IF(AS330="","",IF(R330="Refreshment Beverage",ROUND(SUM(VLOOKUP(Q:Q,Rates!G$15:L$19,3,0)*(AS330-Y330-Z330-AA330)),4),ROUND(SUM(Rates!$K$8*AS330),4)))</f>
        <v/>
      </c>
      <c r="AR330" s="184" t="str">
        <f t="shared" si="207"/>
        <v/>
      </c>
      <c r="AS330" s="185" t="str">
        <f t="shared" si="208"/>
        <v/>
      </c>
      <c r="AT330" s="177" t="str">
        <f t="shared" si="209"/>
        <v/>
      </c>
      <c r="AU330" s="13" t="str">
        <f>IF(AX330="","",IF(R330="Refreshment Beverage",ROUND((BA330-Y330-Z330-AA330)*VLOOKUP(VALUE(Q330),Rates!G$15:L$19,3,0),4),ROUND(AW330*(VLOOKUP(VALUE(Q330),Rates!G:L,3,0)),4)))</f>
        <v/>
      </c>
      <c r="AV330" s="183" t="str">
        <f t="shared" si="210"/>
        <v/>
      </c>
      <c r="AW330" s="186" t="str">
        <f t="shared" si="211"/>
        <v/>
      </c>
      <c r="AX330" s="184" t="str">
        <f t="shared" si="212"/>
        <v/>
      </c>
      <c r="AY330" s="186" t="str">
        <f>IF(AX330="","",IF(R330="Refreshment Beverage",ROUND(SUM(AX330*Rates!K$19),4),ROUND(SUM(AX330*(Rates!J$8/100)),4)))</f>
        <v/>
      </c>
      <c r="AZ330" s="183" t="str">
        <f t="shared" si="213"/>
        <v/>
      </c>
      <c r="BA330" s="185" t="str">
        <f t="shared" si="214"/>
        <v/>
      </c>
      <c r="BD330" s="171"/>
      <c r="BE330" s="171"/>
      <c r="BF330" s="171"/>
      <c r="BG330" s="171"/>
    </row>
    <row r="331" spans="1:59" ht="15" customHeight="1" x14ac:dyDescent="0.3">
      <c r="A331" s="172"/>
      <c r="B331" s="172"/>
      <c r="C331" s="172"/>
      <c r="D331" s="173"/>
      <c r="E331" s="173"/>
      <c r="F331" s="173"/>
      <c r="G331" s="173"/>
      <c r="H331" s="173"/>
      <c r="I331" s="174"/>
      <c r="J331" s="175"/>
      <c r="K331" s="176" t="str">
        <f t="shared" si="186"/>
        <v/>
      </c>
      <c r="L331" s="177" t="str">
        <f t="shared" si="187"/>
        <v/>
      </c>
      <c r="M331" s="178" t="str">
        <f t="shared" si="188"/>
        <v/>
      </c>
      <c r="N331" s="44" t="str" cm="1">
        <f t="array" ref="N331">IFERROR(IF(_xlfn.SINGLE(A:A)="","",IF(R331="Beer",SUM(LOOKUP(2,1/(Rates!$B$3:$B$5&lt;=W331)/(Rates!$C$3:$C$5&gt;=W331),Rates!$D$3:$D$5)*(X331/100)*W331),IF(R331="Refreshment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44" t="str">
        <f t="shared" si="189"/>
        <v/>
      </c>
      <c r="P331" s="13"/>
      <c r="Q331" s="179" t="str">
        <f t="shared" si="190"/>
        <v/>
      </c>
      <c r="R331" s="180" t="str">
        <f t="shared" si="191"/>
        <v/>
      </c>
      <c r="S331" s="13" t="str">
        <f>IF(A331="","",IF(R331="Refreshment Beverage",VLOOKUP(VALUE(Q331),Rates!G$15:L$19,2,0),VLOOKUP(VALUE(Q331),Rates!G$4:L$8,2,0)))</f>
        <v/>
      </c>
      <c r="T331" s="13" t="str">
        <f t="shared" si="192"/>
        <v/>
      </c>
      <c r="U331" s="181" t="str">
        <f t="shared" si="193"/>
        <v/>
      </c>
      <c r="V331" s="13" t="str">
        <f t="shared" si="194"/>
        <v/>
      </c>
      <c r="W331" s="13" t="str">
        <f t="shared" si="195"/>
        <v/>
      </c>
      <c r="X331" s="182" t="str">
        <f t="shared" si="196"/>
        <v/>
      </c>
      <c r="Y331" s="183" t="str">
        <f>IF(A:A="","",IF(R331="Refreshment Beverage",VLOOKUP(Q331,Rates!G$15:L$19,6,0)*W331,VLOOKUP(Q331,Rates!G$4:L$12,6,0)*W331))</f>
        <v/>
      </c>
      <c r="Z331" s="183" t="str">
        <f t="shared" si="197"/>
        <v/>
      </c>
      <c r="AA331" s="17">
        <f t="shared" si="185"/>
        <v>0</v>
      </c>
      <c r="AB331" s="177" t="str" cm="1">
        <f t="array" ref="AB331">IF(_xlfn.SINGLE(A:A)="","",IF(R331="Refreshment Beverage","",IF(AND(R331="Beer",Q331=0),SUM(LOOKUP(2,1/(Rates!$B$15:$B$18&lt;=W331)/(Rates!$C$15:$C$18&gt;=W331),Rates!$D$15:$D$18)*W331),VLOOKUP(VALUE(_xlfn.SINGLE(Q:Q)),Rates!A:B,2,0)*W331)))</f>
        <v/>
      </c>
      <c r="AC331" s="177" t="str" cm="1">
        <f t="array" ref="AC331">IF(_xlfn.SINGLE(A:A)="","",IF(R331="Refreshment Beverage","",IF(AND(R331="Beer",Q331=0),SUM(LOOKUP(2,1/(Rates!$B$15:$B$18&lt;=W331)/(Rates!$C$15:$C$18&gt;=W331),Rates!$E$15:$E$18)*W331),VLOOKUP(VALUE(_xlfn.SINGLE(Q:Q)),Rates!A:C,3,0)*W331)))</f>
        <v/>
      </c>
      <c r="AD331" s="168">
        <f>IFERROR(IF(OR(Q331=1,Q331=2,Q331=3,Q331=4),VLOOKUP(Q331,Rates!$A$31:$B$34,2,0)*W331,IF(V331=1,VLOOKUP(U331,'REB BEV MIN MKUP'!B:E,4,0),IF(V331&gt;1,VLOOKUP(VALUE(W331),'REB BEV MIN MKUP'!O:Q,3,0),0))),0)</f>
        <v>0</v>
      </c>
      <c r="AE331" s="177" t="str">
        <f t="shared" si="198"/>
        <v/>
      </c>
      <c r="AF331" s="13" t="str">
        <f t="shared" si="199"/>
        <v/>
      </c>
      <c r="AG331" s="177" t="str">
        <f t="shared" si="200"/>
        <v/>
      </c>
      <c r="AH331" s="184" t="str">
        <f t="shared" si="201"/>
        <v/>
      </c>
      <c r="AI331" s="184" t="str">
        <f>IF(AE:AE="","",IF(R331="Refreshment Beverage",AK331*(Rates!J$19/100),ROUND(SUM(AH331*(Rates!$J$8/100)),4)))</f>
        <v/>
      </c>
      <c r="AJ331" s="183" t="str">
        <f t="shared" si="202"/>
        <v/>
      </c>
      <c r="AK331" s="185" t="str">
        <f t="shared" si="203"/>
        <v/>
      </c>
      <c r="AL331" s="177" t="str">
        <f t="shared" si="204"/>
        <v/>
      </c>
      <c r="AM331" s="13" t="str">
        <f>IF(AS331="","",IF(R331="Refreshment Beverage",ROUND(AS331*Rates!K$19,4),ROUND(AO331*(VLOOKUP(VALUE(Q331),Rates!G$4:L$12,3,0)),4)))</f>
        <v/>
      </c>
      <c r="AN331" s="183" t="str">
        <f>IF(AS331="","",IF(R331="Refreshment Beverage",AS331*(Rates!J$19/100),MAX(AM331,AB331)))</f>
        <v/>
      </c>
      <c r="AO331" s="186" t="str">
        <f t="shared" si="205"/>
        <v/>
      </c>
      <c r="AP331" s="186" t="str">
        <f t="shared" si="206"/>
        <v/>
      </c>
      <c r="AQ331" s="186" t="str">
        <f>IF(AS331="","",IF(R331="Refreshment Beverage",ROUND(SUM(VLOOKUP(Q:Q,Rates!G$15:L$19,3,0)*(AS331-Y331-Z331-AA331)),4),ROUND(SUM(Rates!$K$8*AS331),4)))</f>
        <v/>
      </c>
      <c r="AR331" s="184" t="str">
        <f t="shared" si="207"/>
        <v/>
      </c>
      <c r="AS331" s="185" t="str">
        <f t="shared" si="208"/>
        <v/>
      </c>
      <c r="AT331" s="177" t="str">
        <f t="shared" si="209"/>
        <v/>
      </c>
      <c r="AU331" s="13" t="str">
        <f>IF(AX331="","",IF(R331="Refreshment Beverage",ROUND((BA331-Y331-Z331-AA331)*VLOOKUP(VALUE(Q331),Rates!G$15:L$19,3,0),4),ROUND(AW331*(VLOOKUP(VALUE(Q331),Rates!G:L,3,0)),4)))</f>
        <v/>
      </c>
      <c r="AV331" s="183" t="str">
        <f t="shared" si="210"/>
        <v/>
      </c>
      <c r="AW331" s="186" t="str">
        <f t="shared" si="211"/>
        <v/>
      </c>
      <c r="AX331" s="184" t="str">
        <f t="shared" si="212"/>
        <v/>
      </c>
      <c r="AY331" s="186" t="str">
        <f>IF(AX331="","",IF(R331="Refreshment Beverage",ROUND(SUM(AX331*Rates!K$19),4),ROUND(SUM(AX331*(Rates!J$8/100)),4)))</f>
        <v/>
      </c>
      <c r="AZ331" s="183" t="str">
        <f t="shared" si="213"/>
        <v/>
      </c>
      <c r="BA331" s="185" t="str">
        <f t="shared" si="214"/>
        <v/>
      </c>
      <c r="BD331" s="171"/>
      <c r="BE331" s="171"/>
      <c r="BF331" s="171"/>
      <c r="BG331" s="171"/>
    </row>
    <row r="332" spans="1:59" ht="15" customHeight="1" x14ac:dyDescent="0.3">
      <c r="A332" s="172"/>
      <c r="B332" s="172"/>
      <c r="C332" s="172"/>
      <c r="D332" s="173"/>
      <c r="E332" s="173"/>
      <c r="F332" s="173"/>
      <c r="G332" s="173"/>
      <c r="H332" s="173"/>
      <c r="I332" s="174"/>
      <c r="J332" s="175"/>
      <c r="K332" s="176" t="str">
        <f t="shared" si="186"/>
        <v/>
      </c>
      <c r="L332" s="177" t="str">
        <f t="shared" si="187"/>
        <v/>
      </c>
      <c r="M332" s="178" t="str">
        <f t="shared" si="188"/>
        <v/>
      </c>
      <c r="N332" s="44" t="str" cm="1">
        <f t="array" ref="N332">IFERROR(IF(_xlfn.SINGLE(A:A)="","",IF(R332="Beer",SUM(LOOKUP(2,1/(Rates!$B$3:$B$5&lt;=W332)/(Rates!$C$3:$C$5&gt;=W332),Rates!$D$3:$D$5)*(X332/100)*W332),IF(R332="Refreshment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44" t="str">
        <f t="shared" si="189"/>
        <v/>
      </c>
      <c r="P332" s="13"/>
      <c r="Q332" s="179" t="str">
        <f t="shared" si="190"/>
        <v/>
      </c>
      <c r="R332" s="180" t="str">
        <f t="shared" si="191"/>
        <v/>
      </c>
      <c r="S332" s="13" t="str">
        <f>IF(A332="","",IF(R332="Refreshment Beverage",VLOOKUP(VALUE(Q332),Rates!G$15:L$19,2,0),VLOOKUP(VALUE(Q332),Rates!G$4:L$8,2,0)))</f>
        <v/>
      </c>
      <c r="T332" s="13" t="str">
        <f t="shared" si="192"/>
        <v/>
      </c>
      <c r="U332" s="181" t="str">
        <f t="shared" si="193"/>
        <v/>
      </c>
      <c r="V332" s="13" t="str">
        <f t="shared" si="194"/>
        <v/>
      </c>
      <c r="W332" s="13" t="str">
        <f t="shared" si="195"/>
        <v/>
      </c>
      <c r="X332" s="182" t="str">
        <f t="shared" si="196"/>
        <v/>
      </c>
      <c r="Y332" s="183" t="str">
        <f>IF(A:A="","",IF(R332="Refreshment Beverage",VLOOKUP(Q332,Rates!G$15:L$19,6,0)*W332,VLOOKUP(Q332,Rates!G$4:L$12,6,0)*W332))</f>
        <v/>
      </c>
      <c r="Z332" s="183" t="str">
        <f t="shared" si="197"/>
        <v/>
      </c>
      <c r="AA332" s="17">
        <f t="shared" si="185"/>
        <v>0</v>
      </c>
      <c r="AB332" s="177" t="str" cm="1">
        <f t="array" ref="AB332">IF(_xlfn.SINGLE(A:A)="","",IF(R332="Refreshment Beverage","",IF(AND(R332="Beer",Q332=0),SUM(LOOKUP(2,1/(Rates!$B$15:$B$18&lt;=W332)/(Rates!$C$15:$C$18&gt;=W332),Rates!$D$15:$D$18)*W332),VLOOKUP(VALUE(_xlfn.SINGLE(Q:Q)),Rates!A:B,2,0)*W332)))</f>
        <v/>
      </c>
      <c r="AC332" s="177" t="str" cm="1">
        <f t="array" ref="AC332">IF(_xlfn.SINGLE(A:A)="","",IF(R332="Refreshment Beverage","",IF(AND(R332="Beer",Q332=0),SUM(LOOKUP(2,1/(Rates!$B$15:$B$18&lt;=W332)/(Rates!$C$15:$C$18&gt;=W332),Rates!$E$15:$E$18)*W332),VLOOKUP(VALUE(_xlfn.SINGLE(Q:Q)),Rates!A:C,3,0)*W332)))</f>
        <v/>
      </c>
      <c r="AD332" s="168">
        <f>IFERROR(IF(OR(Q332=1,Q332=2,Q332=3,Q332=4),VLOOKUP(Q332,Rates!$A$31:$B$34,2,0)*W332,IF(V332=1,VLOOKUP(U332,'REB BEV MIN MKUP'!B:E,4,0),IF(V332&gt;1,VLOOKUP(VALUE(W332),'REB BEV MIN MKUP'!O:Q,3,0),0))),0)</f>
        <v>0</v>
      </c>
      <c r="AE332" s="177" t="str">
        <f t="shared" si="198"/>
        <v/>
      </c>
      <c r="AF332" s="13" t="str">
        <f t="shared" si="199"/>
        <v/>
      </c>
      <c r="AG332" s="177" t="str">
        <f t="shared" si="200"/>
        <v/>
      </c>
      <c r="AH332" s="184" t="str">
        <f t="shared" si="201"/>
        <v/>
      </c>
      <c r="AI332" s="184" t="str">
        <f>IF(AE:AE="","",IF(R332="Refreshment Beverage",AK332*(Rates!J$19/100),ROUND(SUM(AH332*(Rates!$J$8/100)),4)))</f>
        <v/>
      </c>
      <c r="AJ332" s="183" t="str">
        <f t="shared" si="202"/>
        <v/>
      </c>
      <c r="AK332" s="185" t="str">
        <f t="shared" si="203"/>
        <v/>
      </c>
      <c r="AL332" s="177" t="str">
        <f t="shared" si="204"/>
        <v/>
      </c>
      <c r="AM332" s="13" t="str">
        <f>IF(AS332="","",IF(R332="Refreshment Beverage",ROUND(AS332*Rates!K$19,4),ROUND(AO332*(VLOOKUP(VALUE(Q332),Rates!G$4:L$12,3,0)),4)))</f>
        <v/>
      </c>
      <c r="AN332" s="183" t="str">
        <f>IF(AS332="","",IF(R332="Refreshment Beverage",AS332*(Rates!J$19/100),MAX(AM332,AB332)))</f>
        <v/>
      </c>
      <c r="AO332" s="186" t="str">
        <f t="shared" si="205"/>
        <v/>
      </c>
      <c r="AP332" s="186" t="str">
        <f t="shared" si="206"/>
        <v/>
      </c>
      <c r="AQ332" s="186" t="str">
        <f>IF(AS332="","",IF(R332="Refreshment Beverage",ROUND(SUM(VLOOKUP(Q:Q,Rates!G$15:L$19,3,0)*(AS332-Y332-Z332-AA332)),4),ROUND(SUM(Rates!$K$8*AS332),4)))</f>
        <v/>
      </c>
      <c r="AR332" s="184" t="str">
        <f t="shared" si="207"/>
        <v/>
      </c>
      <c r="AS332" s="185" t="str">
        <f t="shared" si="208"/>
        <v/>
      </c>
      <c r="AT332" s="177" t="str">
        <f t="shared" si="209"/>
        <v/>
      </c>
      <c r="AU332" s="13" t="str">
        <f>IF(AX332="","",IF(R332="Refreshment Beverage",ROUND((BA332-Y332-Z332-AA332)*VLOOKUP(VALUE(Q332),Rates!G$15:L$19,3,0),4),ROUND(AW332*(VLOOKUP(VALUE(Q332),Rates!G:L,3,0)),4)))</f>
        <v/>
      </c>
      <c r="AV332" s="183" t="str">
        <f t="shared" si="210"/>
        <v/>
      </c>
      <c r="AW332" s="186" t="str">
        <f t="shared" si="211"/>
        <v/>
      </c>
      <c r="AX332" s="184" t="str">
        <f t="shared" si="212"/>
        <v/>
      </c>
      <c r="AY332" s="186" t="str">
        <f>IF(AX332="","",IF(R332="Refreshment Beverage",ROUND(SUM(AX332*Rates!K$19),4),ROUND(SUM(AX332*(Rates!J$8/100)),4)))</f>
        <v/>
      </c>
      <c r="AZ332" s="183" t="str">
        <f t="shared" si="213"/>
        <v/>
      </c>
      <c r="BA332" s="185" t="str">
        <f t="shared" si="214"/>
        <v/>
      </c>
      <c r="BD332" s="171"/>
      <c r="BE332" s="171"/>
      <c r="BF332" s="171"/>
      <c r="BG332" s="171"/>
    </row>
    <row r="333" spans="1:59" ht="15" customHeight="1" x14ac:dyDescent="0.3">
      <c r="A333" s="172"/>
      <c r="B333" s="172"/>
      <c r="C333" s="172"/>
      <c r="D333" s="173"/>
      <c r="E333" s="173"/>
      <c r="F333" s="173"/>
      <c r="G333" s="173"/>
      <c r="H333" s="173"/>
      <c r="I333" s="174"/>
      <c r="J333" s="175"/>
      <c r="K333" s="176" t="str">
        <f t="shared" si="186"/>
        <v/>
      </c>
      <c r="L333" s="177" t="str">
        <f t="shared" si="187"/>
        <v/>
      </c>
      <c r="M333" s="178" t="str">
        <f t="shared" si="188"/>
        <v/>
      </c>
      <c r="N333" s="44" t="str" cm="1">
        <f t="array" ref="N333">IFERROR(IF(_xlfn.SINGLE(A:A)="","",IF(R333="Beer",SUM(LOOKUP(2,1/(Rates!$B$3:$B$5&lt;=W333)/(Rates!$C$3:$C$5&gt;=W333),Rates!$D$3:$D$5)*(X333/100)*W333),IF(R333="Refreshment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44" t="str">
        <f t="shared" si="189"/>
        <v/>
      </c>
      <c r="P333" s="13"/>
      <c r="Q333" s="179" t="str">
        <f t="shared" si="190"/>
        <v/>
      </c>
      <c r="R333" s="180" t="str">
        <f t="shared" si="191"/>
        <v/>
      </c>
      <c r="S333" s="13" t="str">
        <f>IF(A333="","",IF(R333="Refreshment Beverage",VLOOKUP(VALUE(Q333),Rates!G$15:L$19,2,0),VLOOKUP(VALUE(Q333),Rates!G$4:L$8,2,0)))</f>
        <v/>
      </c>
      <c r="T333" s="13" t="str">
        <f t="shared" si="192"/>
        <v/>
      </c>
      <c r="U333" s="181" t="str">
        <f t="shared" si="193"/>
        <v/>
      </c>
      <c r="V333" s="13" t="str">
        <f t="shared" si="194"/>
        <v/>
      </c>
      <c r="W333" s="13" t="str">
        <f t="shared" si="195"/>
        <v/>
      </c>
      <c r="X333" s="182" t="str">
        <f t="shared" si="196"/>
        <v/>
      </c>
      <c r="Y333" s="183" t="str">
        <f>IF(A:A="","",IF(R333="Refreshment Beverage",VLOOKUP(Q333,Rates!G$15:L$19,6,0)*W333,VLOOKUP(Q333,Rates!G$4:L$12,6,0)*W333))</f>
        <v/>
      </c>
      <c r="Z333" s="183" t="str">
        <f t="shared" si="197"/>
        <v/>
      </c>
      <c r="AA333" s="17">
        <f t="shared" si="185"/>
        <v>0</v>
      </c>
      <c r="AB333" s="177" t="str" cm="1">
        <f t="array" ref="AB333">IF(_xlfn.SINGLE(A:A)="","",IF(R333="Refreshment Beverage","",IF(AND(R333="Beer",Q333=0),SUM(LOOKUP(2,1/(Rates!$B$15:$B$18&lt;=W333)/(Rates!$C$15:$C$18&gt;=W333),Rates!$D$15:$D$18)*W333),VLOOKUP(VALUE(_xlfn.SINGLE(Q:Q)),Rates!A:B,2,0)*W333)))</f>
        <v/>
      </c>
      <c r="AC333" s="177" t="str" cm="1">
        <f t="array" ref="AC333">IF(_xlfn.SINGLE(A:A)="","",IF(R333="Refreshment Beverage","",IF(AND(R333="Beer",Q333=0),SUM(LOOKUP(2,1/(Rates!$B$15:$B$18&lt;=W333)/(Rates!$C$15:$C$18&gt;=W333),Rates!$E$15:$E$18)*W333),VLOOKUP(VALUE(_xlfn.SINGLE(Q:Q)),Rates!A:C,3,0)*W333)))</f>
        <v/>
      </c>
      <c r="AD333" s="168">
        <f>IFERROR(IF(OR(Q333=1,Q333=2,Q333=3,Q333=4),VLOOKUP(Q333,Rates!$A$31:$B$34,2,0)*W333,IF(V333=1,VLOOKUP(U333,'REB BEV MIN MKUP'!B:E,4,0),IF(V333&gt;1,VLOOKUP(VALUE(W333),'REB BEV MIN MKUP'!O:Q,3,0),0))),0)</f>
        <v>0</v>
      </c>
      <c r="AE333" s="177" t="str">
        <f t="shared" si="198"/>
        <v/>
      </c>
      <c r="AF333" s="13" t="str">
        <f t="shared" si="199"/>
        <v/>
      </c>
      <c r="AG333" s="177" t="str">
        <f t="shared" si="200"/>
        <v/>
      </c>
      <c r="AH333" s="184" t="str">
        <f t="shared" si="201"/>
        <v/>
      </c>
      <c r="AI333" s="184" t="str">
        <f>IF(AE:AE="","",IF(R333="Refreshment Beverage",AK333*(Rates!J$19/100),ROUND(SUM(AH333*(Rates!$J$8/100)),4)))</f>
        <v/>
      </c>
      <c r="AJ333" s="183" t="str">
        <f t="shared" si="202"/>
        <v/>
      </c>
      <c r="AK333" s="185" t="str">
        <f t="shared" si="203"/>
        <v/>
      </c>
      <c r="AL333" s="177" t="str">
        <f t="shared" si="204"/>
        <v/>
      </c>
      <c r="AM333" s="13" t="str">
        <f>IF(AS333="","",IF(R333="Refreshment Beverage",ROUND(AS333*Rates!K$19,4),ROUND(AO333*(VLOOKUP(VALUE(Q333),Rates!G$4:L$12,3,0)),4)))</f>
        <v/>
      </c>
      <c r="AN333" s="183" t="str">
        <f>IF(AS333="","",IF(R333="Refreshment Beverage",AS333*(Rates!J$19/100),MAX(AM333,AB333)))</f>
        <v/>
      </c>
      <c r="AO333" s="186" t="str">
        <f t="shared" si="205"/>
        <v/>
      </c>
      <c r="AP333" s="186" t="str">
        <f t="shared" si="206"/>
        <v/>
      </c>
      <c r="AQ333" s="186" t="str">
        <f>IF(AS333="","",IF(R333="Refreshment Beverage",ROUND(SUM(VLOOKUP(Q:Q,Rates!G$15:L$19,3,0)*(AS333-Y333-Z333-AA333)),4),ROUND(SUM(Rates!$K$8*AS333),4)))</f>
        <v/>
      </c>
      <c r="AR333" s="184" t="str">
        <f t="shared" si="207"/>
        <v/>
      </c>
      <c r="AS333" s="185" t="str">
        <f t="shared" si="208"/>
        <v/>
      </c>
      <c r="AT333" s="177" t="str">
        <f t="shared" si="209"/>
        <v/>
      </c>
      <c r="AU333" s="13" t="str">
        <f>IF(AX333="","",IF(R333="Refreshment Beverage",ROUND((BA333-Y333-Z333-AA333)*VLOOKUP(VALUE(Q333),Rates!G$15:L$19,3,0),4),ROUND(AW333*(VLOOKUP(VALUE(Q333),Rates!G:L,3,0)),4)))</f>
        <v/>
      </c>
      <c r="AV333" s="183" t="str">
        <f t="shared" si="210"/>
        <v/>
      </c>
      <c r="AW333" s="186" t="str">
        <f t="shared" si="211"/>
        <v/>
      </c>
      <c r="AX333" s="184" t="str">
        <f t="shared" si="212"/>
        <v/>
      </c>
      <c r="AY333" s="186" t="str">
        <f>IF(AX333="","",IF(R333="Refreshment Beverage",ROUND(SUM(AX333*Rates!K$19),4),ROUND(SUM(AX333*(Rates!J$8/100)),4)))</f>
        <v/>
      </c>
      <c r="AZ333" s="183" t="str">
        <f t="shared" si="213"/>
        <v/>
      </c>
      <c r="BA333" s="185" t="str">
        <f t="shared" si="214"/>
        <v/>
      </c>
      <c r="BD333" s="171"/>
      <c r="BE333" s="171"/>
      <c r="BF333" s="171"/>
      <c r="BG333" s="171"/>
    </row>
    <row r="334" spans="1:59" ht="15" customHeight="1" x14ac:dyDescent="0.3">
      <c r="A334" s="172"/>
      <c r="B334" s="172"/>
      <c r="C334" s="172"/>
      <c r="D334" s="173"/>
      <c r="E334" s="173"/>
      <c r="F334" s="173"/>
      <c r="G334" s="173"/>
      <c r="H334" s="173"/>
      <c r="I334" s="174"/>
      <c r="J334" s="175"/>
      <c r="K334" s="176" t="str">
        <f t="shared" si="186"/>
        <v/>
      </c>
      <c r="L334" s="177" t="str">
        <f t="shared" si="187"/>
        <v/>
      </c>
      <c r="M334" s="178" t="str">
        <f t="shared" si="188"/>
        <v/>
      </c>
      <c r="N334" s="44" t="str" cm="1">
        <f t="array" ref="N334">IFERROR(IF(_xlfn.SINGLE(A:A)="","",IF(R334="Beer",SUM(LOOKUP(2,1/(Rates!$B$3:$B$5&lt;=W334)/(Rates!$C$3:$C$5&gt;=W334),Rates!$D$3:$D$5)*(X334/100)*W334),IF(R334="Refreshment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44" t="str">
        <f t="shared" si="189"/>
        <v/>
      </c>
      <c r="P334" s="13"/>
      <c r="Q334" s="179" t="str">
        <f t="shared" si="190"/>
        <v/>
      </c>
      <c r="R334" s="180" t="str">
        <f t="shared" si="191"/>
        <v/>
      </c>
      <c r="S334" s="13" t="str">
        <f>IF(A334="","",IF(R334="Refreshment Beverage",VLOOKUP(VALUE(Q334),Rates!G$15:L$19,2,0),VLOOKUP(VALUE(Q334),Rates!G$4:L$8,2,0)))</f>
        <v/>
      </c>
      <c r="T334" s="13" t="str">
        <f t="shared" si="192"/>
        <v/>
      </c>
      <c r="U334" s="181" t="str">
        <f t="shared" si="193"/>
        <v/>
      </c>
      <c r="V334" s="13" t="str">
        <f t="shared" si="194"/>
        <v/>
      </c>
      <c r="W334" s="13" t="str">
        <f t="shared" si="195"/>
        <v/>
      </c>
      <c r="X334" s="182" t="str">
        <f t="shared" si="196"/>
        <v/>
      </c>
      <c r="Y334" s="183" t="str">
        <f>IF(A:A="","",IF(R334="Refreshment Beverage",VLOOKUP(Q334,Rates!G$15:L$19,6,0)*W334,VLOOKUP(Q334,Rates!G$4:L$12,6,0)*W334))</f>
        <v/>
      </c>
      <c r="Z334" s="183" t="str">
        <f t="shared" si="197"/>
        <v/>
      </c>
      <c r="AA334" s="17">
        <f t="shared" si="185"/>
        <v>0</v>
      </c>
      <c r="AB334" s="177" t="str" cm="1">
        <f t="array" ref="AB334">IF(_xlfn.SINGLE(A:A)="","",IF(R334="Refreshment Beverage","",IF(AND(R334="Beer",Q334=0),SUM(LOOKUP(2,1/(Rates!$B$15:$B$18&lt;=W334)/(Rates!$C$15:$C$18&gt;=W334),Rates!$D$15:$D$18)*W334),VLOOKUP(VALUE(_xlfn.SINGLE(Q:Q)),Rates!A:B,2,0)*W334)))</f>
        <v/>
      </c>
      <c r="AC334" s="177" t="str" cm="1">
        <f t="array" ref="AC334">IF(_xlfn.SINGLE(A:A)="","",IF(R334="Refreshment Beverage","",IF(AND(R334="Beer",Q334=0),SUM(LOOKUP(2,1/(Rates!$B$15:$B$18&lt;=W334)/(Rates!$C$15:$C$18&gt;=W334),Rates!$E$15:$E$18)*W334),VLOOKUP(VALUE(_xlfn.SINGLE(Q:Q)),Rates!A:C,3,0)*W334)))</f>
        <v/>
      </c>
      <c r="AD334" s="168">
        <f>IFERROR(IF(OR(Q334=1,Q334=2,Q334=3,Q334=4),VLOOKUP(Q334,Rates!$A$31:$B$34,2,0)*W334,IF(V334=1,VLOOKUP(U334,'REB BEV MIN MKUP'!B:E,4,0),IF(V334&gt;1,VLOOKUP(VALUE(W334),'REB BEV MIN MKUP'!O:Q,3,0),0))),0)</f>
        <v>0</v>
      </c>
      <c r="AE334" s="177" t="str">
        <f t="shared" si="198"/>
        <v/>
      </c>
      <c r="AF334" s="13" t="str">
        <f t="shared" si="199"/>
        <v/>
      </c>
      <c r="AG334" s="177" t="str">
        <f t="shared" si="200"/>
        <v/>
      </c>
      <c r="AH334" s="184" t="str">
        <f t="shared" si="201"/>
        <v/>
      </c>
      <c r="AI334" s="184" t="str">
        <f>IF(AE:AE="","",IF(R334="Refreshment Beverage",AK334*(Rates!J$19/100),ROUND(SUM(AH334*(Rates!$J$8/100)),4)))</f>
        <v/>
      </c>
      <c r="AJ334" s="183" t="str">
        <f t="shared" si="202"/>
        <v/>
      </c>
      <c r="AK334" s="185" t="str">
        <f t="shared" si="203"/>
        <v/>
      </c>
      <c r="AL334" s="177" t="str">
        <f t="shared" si="204"/>
        <v/>
      </c>
      <c r="AM334" s="13" t="str">
        <f>IF(AS334="","",IF(R334="Refreshment Beverage",ROUND(AS334*Rates!K$19,4),ROUND(AO334*(VLOOKUP(VALUE(Q334),Rates!G$4:L$12,3,0)),4)))</f>
        <v/>
      </c>
      <c r="AN334" s="183" t="str">
        <f>IF(AS334="","",IF(R334="Refreshment Beverage",AS334*(Rates!J$19/100),MAX(AM334,AB334)))</f>
        <v/>
      </c>
      <c r="AO334" s="186" t="str">
        <f t="shared" si="205"/>
        <v/>
      </c>
      <c r="AP334" s="186" t="str">
        <f t="shared" si="206"/>
        <v/>
      </c>
      <c r="AQ334" s="186" t="str">
        <f>IF(AS334="","",IF(R334="Refreshment Beverage",ROUND(SUM(VLOOKUP(Q:Q,Rates!G$15:L$19,3,0)*(AS334-Y334-Z334-AA334)),4),ROUND(SUM(Rates!$K$8*AS334),4)))</f>
        <v/>
      </c>
      <c r="AR334" s="184" t="str">
        <f t="shared" si="207"/>
        <v/>
      </c>
      <c r="AS334" s="185" t="str">
        <f t="shared" si="208"/>
        <v/>
      </c>
      <c r="AT334" s="177" t="str">
        <f t="shared" si="209"/>
        <v/>
      </c>
      <c r="AU334" s="13" t="str">
        <f>IF(AX334="","",IF(R334="Refreshment Beverage",ROUND((BA334-Y334-Z334-AA334)*VLOOKUP(VALUE(Q334),Rates!G$15:L$19,3,0),4),ROUND(AW334*(VLOOKUP(VALUE(Q334),Rates!G:L,3,0)),4)))</f>
        <v/>
      </c>
      <c r="AV334" s="183" t="str">
        <f t="shared" si="210"/>
        <v/>
      </c>
      <c r="AW334" s="186" t="str">
        <f t="shared" si="211"/>
        <v/>
      </c>
      <c r="AX334" s="184" t="str">
        <f t="shared" si="212"/>
        <v/>
      </c>
      <c r="AY334" s="186" t="str">
        <f>IF(AX334="","",IF(R334="Refreshment Beverage",ROUND(SUM(AX334*Rates!K$19),4),ROUND(SUM(AX334*(Rates!J$8/100)),4)))</f>
        <v/>
      </c>
      <c r="AZ334" s="183" t="str">
        <f t="shared" si="213"/>
        <v/>
      </c>
      <c r="BA334" s="185" t="str">
        <f t="shared" si="214"/>
        <v/>
      </c>
      <c r="BD334" s="171"/>
      <c r="BE334" s="171"/>
      <c r="BF334" s="171"/>
      <c r="BG334" s="171"/>
    </row>
    <row r="335" spans="1:59" ht="15" customHeight="1" x14ac:dyDescent="0.3">
      <c r="A335" s="172"/>
      <c r="B335" s="172"/>
      <c r="C335" s="172"/>
      <c r="D335" s="173"/>
      <c r="E335" s="173"/>
      <c r="F335" s="173"/>
      <c r="G335" s="173"/>
      <c r="H335" s="173"/>
      <c r="I335" s="174"/>
      <c r="J335" s="175"/>
      <c r="K335" s="176" t="str">
        <f t="shared" si="186"/>
        <v/>
      </c>
      <c r="L335" s="177" t="str">
        <f t="shared" si="187"/>
        <v/>
      </c>
      <c r="M335" s="178" t="str">
        <f t="shared" si="188"/>
        <v/>
      </c>
      <c r="N335" s="44" t="str" cm="1">
        <f t="array" ref="N335">IFERROR(IF(_xlfn.SINGLE(A:A)="","",IF(R335="Beer",SUM(LOOKUP(2,1/(Rates!$B$3:$B$5&lt;=W335)/(Rates!$C$3:$C$5&gt;=W335),Rates!$D$3:$D$5)*(X335/100)*W335),IF(R335="Refreshment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44" t="str">
        <f t="shared" si="189"/>
        <v/>
      </c>
      <c r="P335" s="13"/>
      <c r="Q335" s="179" t="str">
        <f t="shared" si="190"/>
        <v/>
      </c>
      <c r="R335" s="180" t="str">
        <f t="shared" si="191"/>
        <v/>
      </c>
      <c r="S335" s="13" t="str">
        <f>IF(A335="","",IF(R335="Refreshment Beverage",VLOOKUP(VALUE(Q335),Rates!G$15:L$19,2,0),VLOOKUP(VALUE(Q335),Rates!G$4:L$8,2,0)))</f>
        <v/>
      </c>
      <c r="T335" s="13" t="str">
        <f t="shared" si="192"/>
        <v/>
      </c>
      <c r="U335" s="181" t="str">
        <f t="shared" si="193"/>
        <v/>
      </c>
      <c r="V335" s="13" t="str">
        <f t="shared" si="194"/>
        <v/>
      </c>
      <c r="W335" s="13" t="str">
        <f t="shared" si="195"/>
        <v/>
      </c>
      <c r="X335" s="182" t="str">
        <f t="shared" si="196"/>
        <v/>
      </c>
      <c r="Y335" s="183" t="str">
        <f>IF(A:A="","",IF(R335="Refreshment Beverage",VLOOKUP(Q335,Rates!G$15:L$19,6,0)*W335,VLOOKUP(Q335,Rates!G$4:L$12,6,0)*W335))</f>
        <v/>
      </c>
      <c r="Z335" s="183" t="str">
        <f t="shared" si="197"/>
        <v/>
      </c>
      <c r="AA335" s="17">
        <f t="shared" si="185"/>
        <v>0</v>
      </c>
      <c r="AB335" s="177" t="str" cm="1">
        <f t="array" ref="AB335">IF(_xlfn.SINGLE(A:A)="","",IF(R335="Refreshment Beverage","",IF(AND(R335="Beer",Q335=0),SUM(LOOKUP(2,1/(Rates!$B$15:$B$18&lt;=W335)/(Rates!$C$15:$C$18&gt;=W335),Rates!$D$15:$D$18)*W335),VLOOKUP(VALUE(_xlfn.SINGLE(Q:Q)),Rates!A:B,2,0)*W335)))</f>
        <v/>
      </c>
      <c r="AC335" s="177" t="str" cm="1">
        <f t="array" ref="AC335">IF(_xlfn.SINGLE(A:A)="","",IF(R335="Refreshment Beverage","",IF(AND(R335="Beer",Q335=0),SUM(LOOKUP(2,1/(Rates!$B$15:$B$18&lt;=W335)/(Rates!$C$15:$C$18&gt;=W335),Rates!$E$15:$E$18)*W335),VLOOKUP(VALUE(_xlfn.SINGLE(Q:Q)),Rates!A:C,3,0)*W335)))</f>
        <v/>
      </c>
      <c r="AD335" s="168">
        <f>IFERROR(IF(OR(Q335=1,Q335=2,Q335=3,Q335=4),VLOOKUP(Q335,Rates!$A$31:$B$34,2,0)*W335,IF(V335=1,VLOOKUP(U335,'REB BEV MIN MKUP'!B:E,4,0),IF(V335&gt;1,VLOOKUP(VALUE(W335),'REB BEV MIN MKUP'!O:Q,3,0),0))),0)</f>
        <v>0</v>
      </c>
      <c r="AE335" s="177" t="str">
        <f t="shared" si="198"/>
        <v/>
      </c>
      <c r="AF335" s="13" t="str">
        <f t="shared" si="199"/>
        <v/>
      </c>
      <c r="AG335" s="177" t="str">
        <f t="shared" si="200"/>
        <v/>
      </c>
      <c r="AH335" s="184" t="str">
        <f t="shared" si="201"/>
        <v/>
      </c>
      <c r="AI335" s="184" t="str">
        <f>IF(AE:AE="","",IF(R335="Refreshment Beverage",AK335*(Rates!J$19/100),ROUND(SUM(AH335*(Rates!$J$8/100)),4)))</f>
        <v/>
      </c>
      <c r="AJ335" s="183" t="str">
        <f t="shared" si="202"/>
        <v/>
      </c>
      <c r="AK335" s="185" t="str">
        <f t="shared" si="203"/>
        <v/>
      </c>
      <c r="AL335" s="177" t="str">
        <f t="shared" si="204"/>
        <v/>
      </c>
      <c r="AM335" s="13" t="str">
        <f>IF(AS335="","",IF(R335="Refreshment Beverage",ROUND(AS335*Rates!K$19,4),ROUND(AO335*(VLOOKUP(VALUE(Q335),Rates!G$4:L$12,3,0)),4)))</f>
        <v/>
      </c>
      <c r="AN335" s="183" t="str">
        <f>IF(AS335="","",IF(R335="Refreshment Beverage",AS335*(Rates!J$19/100),MAX(AM335,AB335)))</f>
        <v/>
      </c>
      <c r="AO335" s="186" t="str">
        <f t="shared" si="205"/>
        <v/>
      </c>
      <c r="AP335" s="186" t="str">
        <f t="shared" si="206"/>
        <v/>
      </c>
      <c r="AQ335" s="186" t="str">
        <f>IF(AS335="","",IF(R335="Refreshment Beverage",ROUND(SUM(VLOOKUP(Q:Q,Rates!G$15:L$19,3,0)*(AS335-Y335-Z335-AA335)),4),ROUND(SUM(Rates!$K$8*AS335),4)))</f>
        <v/>
      </c>
      <c r="AR335" s="184" t="str">
        <f t="shared" si="207"/>
        <v/>
      </c>
      <c r="AS335" s="185" t="str">
        <f t="shared" si="208"/>
        <v/>
      </c>
      <c r="AT335" s="177" t="str">
        <f t="shared" si="209"/>
        <v/>
      </c>
      <c r="AU335" s="13" t="str">
        <f>IF(AX335="","",IF(R335="Refreshment Beverage",ROUND((BA335-Y335-Z335-AA335)*VLOOKUP(VALUE(Q335),Rates!G$15:L$19,3,0),4),ROUND(AW335*(VLOOKUP(VALUE(Q335),Rates!G:L,3,0)),4)))</f>
        <v/>
      </c>
      <c r="AV335" s="183" t="str">
        <f t="shared" si="210"/>
        <v/>
      </c>
      <c r="AW335" s="186" t="str">
        <f t="shared" si="211"/>
        <v/>
      </c>
      <c r="AX335" s="184" t="str">
        <f t="shared" si="212"/>
        <v/>
      </c>
      <c r="AY335" s="186" t="str">
        <f>IF(AX335="","",IF(R335="Refreshment Beverage",ROUND(SUM(AX335*Rates!K$19),4),ROUND(SUM(AX335*(Rates!J$8/100)),4)))</f>
        <v/>
      </c>
      <c r="AZ335" s="183" t="str">
        <f t="shared" si="213"/>
        <v/>
      </c>
      <c r="BA335" s="185" t="str">
        <f t="shared" si="214"/>
        <v/>
      </c>
      <c r="BD335" s="171"/>
      <c r="BE335" s="171"/>
      <c r="BF335" s="171"/>
      <c r="BG335" s="171"/>
    </row>
    <row r="336" spans="1:59" ht="15" customHeight="1" x14ac:dyDescent="0.3">
      <c r="A336" s="172"/>
      <c r="B336" s="172"/>
      <c r="C336" s="172"/>
      <c r="D336" s="173"/>
      <c r="E336" s="173"/>
      <c r="F336" s="173"/>
      <c r="G336" s="173"/>
      <c r="H336" s="173"/>
      <c r="I336" s="174"/>
      <c r="J336" s="175"/>
      <c r="K336" s="176" t="str">
        <f t="shared" si="186"/>
        <v/>
      </c>
      <c r="L336" s="177" t="str">
        <f t="shared" si="187"/>
        <v/>
      </c>
      <c r="M336" s="178" t="str">
        <f t="shared" si="188"/>
        <v/>
      </c>
      <c r="N336" s="44" t="str" cm="1">
        <f t="array" ref="N336">IFERROR(IF(_xlfn.SINGLE(A:A)="","",IF(R336="Beer",SUM(LOOKUP(2,1/(Rates!$B$3:$B$5&lt;=W336)/(Rates!$C$3:$C$5&gt;=W336),Rates!$D$3:$D$5)*(X336/100)*W336),IF(R336="Refreshment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44" t="str">
        <f t="shared" si="189"/>
        <v/>
      </c>
      <c r="P336" s="13"/>
      <c r="Q336" s="179" t="str">
        <f t="shared" si="190"/>
        <v/>
      </c>
      <c r="R336" s="180" t="str">
        <f t="shared" si="191"/>
        <v/>
      </c>
      <c r="S336" s="13" t="str">
        <f>IF(A336="","",IF(R336="Refreshment Beverage",VLOOKUP(VALUE(Q336),Rates!G$15:L$19,2,0),VLOOKUP(VALUE(Q336),Rates!G$4:L$8,2,0)))</f>
        <v/>
      </c>
      <c r="T336" s="13" t="str">
        <f t="shared" si="192"/>
        <v/>
      </c>
      <c r="U336" s="181" t="str">
        <f t="shared" si="193"/>
        <v/>
      </c>
      <c r="V336" s="13" t="str">
        <f t="shared" si="194"/>
        <v/>
      </c>
      <c r="W336" s="13" t="str">
        <f t="shared" si="195"/>
        <v/>
      </c>
      <c r="X336" s="182" t="str">
        <f t="shared" si="196"/>
        <v/>
      </c>
      <c r="Y336" s="183" t="str">
        <f>IF(A:A="","",IF(R336="Refreshment Beverage",VLOOKUP(Q336,Rates!G$15:L$19,6,0)*W336,VLOOKUP(Q336,Rates!G$4:L$12,6,0)*W336))</f>
        <v/>
      </c>
      <c r="Z336" s="183" t="str">
        <f t="shared" si="197"/>
        <v/>
      </c>
      <c r="AA336" s="17">
        <f t="shared" si="185"/>
        <v>0</v>
      </c>
      <c r="AB336" s="177" t="str" cm="1">
        <f t="array" ref="AB336">IF(_xlfn.SINGLE(A:A)="","",IF(R336="Refreshment Beverage","",IF(AND(R336="Beer",Q336=0),SUM(LOOKUP(2,1/(Rates!$B$15:$B$18&lt;=W336)/(Rates!$C$15:$C$18&gt;=W336),Rates!$D$15:$D$18)*W336),VLOOKUP(VALUE(_xlfn.SINGLE(Q:Q)),Rates!A:B,2,0)*W336)))</f>
        <v/>
      </c>
      <c r="AC336" s="177" t="str" cm="1">
        <f t="array" ref="AC336">IF(_xlfn.SINGLE(A:A)="","",IF(R336="Refreshment Beverage","",IF(AND(R336="Beer",Q336=0),SUM(LOOKUP(2,1/(Rates!$B$15:$B$18&lt;=W336)/(Rates!$C$15:$C$18&gt;=W336),Rates!$E$15:$E$18)*W336),VLOOKUP(VALUE(_xlfn.SINGLE(Q:Q)),Rates!A:C,3,0)*W336)))</f>
        <v/>
      </c>
      <c r="AD336" s="168">
        <f>IFERROR(IF(OR(Q336=1,Q336=2,Q336=3,Q336=4),VLOOKUP(Q336,Rates!$A$31:$B$34,2,0)*W336,IF(V336=1,VLOOKUP(U336,'REB BEV MIN MKUP'!B:E,4,0),IF(V336&gt;1,VLOOKUP(VALUE(W336),'REB BEV MIN MKUP'!O:Q,3,0),0))),0)</f>
        <v>0</v>
      </c>
      <c r="AE336" s="177" t="str">
        <f t="shared" si="198"/>
        <v/>
      </c>
      <c r="AF336" s="13" t="str">
        <f t="shared" si="199"/>
        <v/>
      </c>
      <c r="AG336" s="177" t="str">
        <f t="shared" si="200"/>
        <v/>
      </c>
      <c r="AH336" s="184" t="str">
        <f t="shared" si="201"/>
        <v/>
      </c>
      <c r="AI336" s="184" t="str">
        <f>IF(AE:AE="","",IF(R336="Refreshment Beverage",AK336*(Rates!J$19/100),ROUND(SUM(AH336*(Rates!$J$8/100)),4)))</f>
        <v/>
      </c>
      <c r="AJ336" s="183" t="str">
        <f t="shared" si="202"/>
        <v/>
      </c>
      <c r="AK336" s="185" t="str">
        <f t="shared" si="203"/>
        <v/>
      </c>
      <c r="AL336" s="177" t="str">
        <f t="shared" si="204"/>
        <v/>
      </c>
      <c r="AM336" s="13" t="str">
        <f>IF(AS336="","",IF(R336="Refreshment Beverage",ROUND(AS336*Rates!K$19,4),ROUND(AO336*(VLOOKUP(VALUE(Q336),Rates!G$4:L$12,3,0)),4)))</f>
        <v/>
      </c>
      <c r="AN336" s="183" t="str">
        <f>IF(AS336="","",IF(R336="Refreshment Beverage",AS336*(Rates!J$19/100),MAX(AM336,AB336)))</f>
        <v/>
      </c>
      <c r="AO336" s="186" t="str">
        <f t="shared" si="205"/>
        <v/>
      </c>
      <c r="AP336" s="186" t="str">
        <f t="shared" si="206"/>
        <v/>
      </c>
      <c r="AQ336" s="186" t="str">
        <f>IF(AS336="","",IF(R336="Refreshment Beverage",ROUND(SUM(VLOOKUP(Q:Q,Rates!G$15:L$19,3,0)*(AS336-Y336-Z336-AA336)),4),ROUND(SUM(Rates!$K$8*AS336),4)))</f>
        <v/>
      </c>
      <c r="AR336" s="184" t="str">
        <f t="shared" si="207"/>
        <v/>
      </c>
      <c r="AS336" s="185" t="str">
        <f t="shared" si="208"/>
        <v/>
      </c>
      <c r="AT336" s="177" t="str">
        <f t="shared" si="209"/>
        <v/>
      </c>
      <c r="AU336" s="13" t="str">
        <f>IF(AX336="","",IF(R336="Refreshment Beverage",ROUND((BA336-Y336-Z336-AA336)*VLOOKUP(VALUE(Q336),Rates!G$15:L$19,3,0),4),ROUND(AW336*(VLOOKUP(VALUE(Q336),Rates!G:L,3,0)),4)))</f>
        <v/>
      </c>
      <c r="AV336" s="183" t="str">
        <f t="shared" si="210"/>
        <v/>
      </c>
      <c r="AW336" s="186" t="str">
        <f t="shared" si="211"/>
        <v/>
      </c>
      <c r="AX336" s="184" t="str">
        <f t="shared" si="212"/>
        <v/>
      </c>
      <c r="AY336" s="186" t="str">
        <f>IF(AX336="","",IF(R336="Refreshment Beverage",ROUND(SUM(AX336*Rates!K$19),4),ROUND(SUM(AX336*(Rates!J$8/100)),4)))</f>
        <v/>
      </c>
      <c r="AZ336" s="183" t="str">
        <f t="shared" si="213"/>
        <v/>
      </c>
      <c r="BA336" s="185" t="str">
        <f t="shared" si="214"/>
        <v/>
      </c>
      <c r="BD336" s="171"/>
      <c r="BE336" s="171"/>
      <c r="BF336" s="171"/>
      <c r="BG336" s="171"/>
    </row>
    <row r="337" spans="1:59" ht="15" customHeight="1" x14ac:dyDescent="0.3">
      <c r="A337" s="172"/>
      <c r="B337" s="172"/>
      <c r="C337" s="172"/>
      <c r="D337" s="173"/>
      <c r="E337" s="173"/>
      <c r="F337" s="173"/>
      <c r="G337" s="173"/>
      <c r="H337" s="173"/>
      <c r="I337" s="174"/>
      <c r="J337" s="175"/>
      <c r="K337" s="176" t="str">
        <f t="shared" si="186"/>
        <v/>
      </c>
      <c r="L337" s="177" t="str">
        <f t="shared" si="187"/>
        <v/>
      </c>
      <c r="M337" s="178" t="str">
        <f t="shared" si="188"/>
        <v/>
      </c>
      <c r="N337" s="44" t="str" cm="1">
        <f t="array" ref="N337">IFERROR(IF(_xlfn.SINGLE(A:A)="","",IF(R337="Beer",SUM(LOOKUP(2,1/(Rates!$B$3:$B$5&lt;=W337)/(Rates!$C$3:$C$5&gt;=W337),Rates!$D$3:$D$5)*(X337/100)*W337),IF(R337="Refreshment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44" t="str">
        <f t="shared" si="189"/>
        <v/>
      </c>
      <c r="P337" s="13"/>
      <c r="Q337" s="179" t="str">
        <f t="shared" si="190"/>
        <v/>
      </c>
      <c r="R337" s="180" t="str">
        <f t="shared" si="191"/>
        <v/>
      </c>
      <c r="S337" s="13" t="str">
        <f>IF(A337="","",IF(R337="Refreshment Beverage",VLOOKUP(VALUE(Q337),Rates!G$15:L$19,2,0),VLOOKUP(VALUE(Q337),Rates!G$4:L$8,2,0)))</f>
        <v/>
      </c>
      <c r="T337" s="13" t="str">
        <f t="shared" si="192"/>
        <v/>
      </c>
      <c r="U337" s="181" t="str">
        <f t="shared" si="193"/>
        <v/>
      </c>
      <c r="V337" s="13" t="str">
        <f t="shared" si="194"/>
        <v/>
      </c>
      <c r="W337" s="13" t="str">
        <f t="shared" si="195"/>
        <v/>
      </c>
      <c r="X337" s="182" t="str">
        <f t="shared" si="196"/>
        <v/>
      </c>
      <c r="Y337" s="183" t="str">
        <f>IF(A:A="","",IF(R337="Refreshment Beverage",VLOOKUP(Q337,Rates!G$15:L$19,6,0)*W337,VLOOKUP(Q337,Rates!G$4:L$12,6,0)*W337))</f>
        <v/>
      </c>
      <c r="Z337" s="183" t="str">
        <f t="shared" si="197"/>
        <v/>
      </c>
      <c r="AA337" s="17">
        <f t="shared" si="185"/>
        <v>0</v>
      </c>
      <c r="AB337" s="177" t="str" cm="1">
        <f t="array" ref="AB337">IF(_xlfn.SINGLE(A:A)="","",IF(R337="Refreshment Beverage","",IF(AND(R337="Beer",Q337=0),SUM(LOOKUP(2,1/(Rates!$B$15:$B$18&lt;=W337)/(Rates!$C$15:$C$18&gt;=W337),Rates!$D$15:$D$18)*W337),VLOOKUP(VALUE(_xlfn.SINGLE(Q:Q)),Rates!A:B,2,0)*W337)))</f>
        <v/>
      </c>
      <c r="AC337" s="177" t="str" cm="1">
        <f t="array" ref="AC337">IF(_xlfn.SINGLE(A:A)="","",IF(R337="Refreshment Beverage","",IF(AND(R337="Beer",Q337=0),SUM(LOOKUP(2,1/(Rates!$B$15:$B$18&lt;=W337)/(Rates!$C$15:$C$18&gt;=W337),Rates!$E$15:$E$18)*W337),VLOOKUP(VALUE(_xlfn.SINGLE(Q:Q)),Rates!A:C,3,0)*W337)))</f>
        <v/>
      </c>
      <c r="AD337" s="168">
        <f>IFERROR(IF(OR(Q337=1,Q337=2,Q337=3,Q337=4),VLOOKUP(Q337,Rates!$A$31:$B$34,2,0)*W337,IF(V337=1,VLOOKUP(U337,'REB BEV MIN MKUP'!B:E,4,0),IF(V337&gt;1,VLOOKUP(VALUE(W337),'REB BEV MIN MKUP'!O:Q,3,0),0))),0)</f>
        <v>0</v>
      </c>
      <c r="AE337" s="177" t="str">
        <f t="shared" si="198"/>
        <v/>
      </c>
      <c r="AF337" s="13" t="str">
        <f t="shared" si="199"/>
        <v/>
      </c>
      <c r="AG337" s="177" t="str">
        <f t="shared" si="200"/>
        <v/>
      </c>
      <c r="AH337" s="184" t="str">
        <f t="shared" si="201"/>
        <v/>
      </c>
      <c r="AI337" s="184" t="str">
        <f>IF(AE:AE="","",IF(R337="Refreshment Beverage",AK337*(Rates!J$19/100),ROUND(SUM(AH337*(Rates!$J$8/100)),4)))</f>
        <v/>
      </c>
      <c r="AJ337" s="183" t="str">
        <f t="shared" si="202"/>
        <v/>
      </c>
      <c r="AK337" s="185" t="str">
        <f t="shared" si="203"/>
        <v/>
      </c>
      <c r="AL337" s="177" t="str">
        <f t="shared" si="204"/>
        <v/>
      </c>
      <c r="AM337" s="13" t="str">
        <f>IF(AS337="","",IF(R337="Refreshment Beverage",ROUND(AS337*Rates!K$19,4),ROUND(AO337*(VLOOKUP(VALUE(Q337),Rates!G$4:L$12,3,0)),4)))</f>
        <v/>
      </c>
      <c r="AN337" s="183" t="str">
        <f>IF(AS337="","",IF(R337="Refreshment Beverage",AS337*(Rates!J$19/100),MAX(AM337,AB337)))</f>
        <v/>
      </c>
      <c r="AO337" s="186" t="str">
        <f t="shared" si="205"/>
        <v/>
      </c>
      <c r="AP337" s="186" t="str">
        <f t="shared" si="206"/>
        <v/>
      </c>
      <c r="AQ337" s="186" t="str">
        <f>IF(AS337="","",IF(R337="Refreshment Beverage",ROUND(SUM(VLOOKUP(Q:Q,Rates!G$15:L$19,3,0)*(AS337-Y337-Z337-AA337)),4),ROUND(SUM(Rates!$K$8*AS337),4)))</f>
        <v/>
      </c>
      <c r="AR337" s="184" t="str">
        <f t="shared" si="207"/>
        <v/>
      </c>
      <c r="AS337" s="185" t="str">
        <f t="shared" si="208"/>
        <v/>
      </c>
      <c r="AT337" s="177" t="str">
        <f t="shared" si="209"/>
        <v/>
      </c>
      <c r="AU337" s="13" t="str">
        <f>IF(AX337="","",IF(R337="Refreshment Beverage",ROUND((BA337-Y337-Z337-AA337)*VLOOKUP(VALUE(Q337),Rates!G$15:L$19,3,0),4),ROUND(AW337*(VLOOKUP(VALUE(Q337),Rates!G:L,3,0)),4)))</f>
        <v/>
      </c>
      <c r="AV337" s="183" t="str">
        <f t="shared" si="210"/>
        <v/>
      </c>
      <c r="AW337" s="186" t="str">
        <f t="shared" si="211"/>
        <v/>
      </c>
      <c r="AX337" s="184" t="str">
        <f t="shared" si="212"/>
        <v/>
      </c>
      <c r="AY337" s="186" t="str">
        <f>IF(AX337="","",IF(R337="Refreshment Beverage",ROUND(SUM(AX337*Rates!K$19),4),ROUND(SUM(AX337*(Rates!J$8/100)),4)))</f>
        <v/>
      </c>
      <c r="AZ337" s="183" t="str">
        <f t="shared" si="213"/>
        <v/>
      </c>
      <c r="BA337" s="185" t="str">
        <f t="shared" si="214"/>
        <v/>
      </c>
      <c r="BD337" s="171"/>
      <c r="BE337" s="171"/>
      <c r="BF337" s="171"/>
      <c r="BG337" s="171"/>
    </row>
    <row r="338" spans="1:59" ht="15" customHeight="1" x14ac:dyDescent="0.3">
      <c r="A338" s="172"/>
      <c r="B338" s="172"/>
      <c r="C338" s="172"/>
      <c r="D338" s="173"/>
      <c r="E338" s="173"/>
      <c r="F338" s="173"/>
      <c r="G338" s="173"/>
      <c r="H338" s="173"/>
      <c r="I338" s="174"/>
      <c r="J338" s="175"/>
      <c r="K338" s="176" t="str">
        <f t="shared" si="186"/>
        <v/>
      </c>
      <c r="L338" s="177" t="str">
        <f t="shared" si="187"/>
        <v/>
      </c>
      <c r="M338" s="178" t="str">
        <f t="shared" si="188"/>
        <v/>
      </c>
      <c r="N338" s="44" t="str" cm="1">
        <f t="array" ref="N338">IFERROR(IF(_xlfn.SINGLE(A:A)="","",IF(R338="Beer",SUM(LOOKUP(2,1/(Rates!$B$3:$B$5&lt;=W338)/(Rates!$C$3:$C$5&gt;=W338),Rates!$D$3:$D$5)*(X338/100)*W338),IF(R338="Refreshment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44" t="str">
        <f t="shared" si="189"/>
        <v/>
      </c>
      <c r="P338" s="13"/>
      <c r="Q338" s="179" t="str">
        <f t="shared" si="190"/>
        <v/>
      </c>
      <c r="R338" s="180" t="str">
        <f t="shared" si="191"/>
        <v/>
      </c>
      <c r="S338" s="13" t="str">
        <f>IF(A338="","",IF(R338="Refreshment Beverage",VLOOKUP(VALUE(Q338),Rates!G$15:L$19,2,0),VLOOKUP(VALUE(Q338),Rates!G$4:L$8,2,0)))</f>
        <v/>
      </c>
      <c r="T338" s="13" t="str">
        <f t="shared" si="192"/>
        <v/>
      </c>
      <c r="U338" s="181" t="str">
        <f t="shared" si="193"/>
        <v/>
      </c>
      <c r="V338" s="13" t="str">
        <f t="shared" si="194"/>
        <v/>
      </c>
      <c r="W338" s="13" t="str">
        <f t="shared" si="195"/>
        <v/>
      </c>
      <c r="X338" s="182" t="str">
        <f t="shared" si="196"/>
        <v/>
      </c>
      <c r="Y338" s="183" t="str">
        <f>IF(A:A="","",IF(R338="Refreshment Beverage",VLOOKUP(Q338,Rates!G$15:L$19,6,0)*W338,VLOOKUP(Q338,Rates!G$4:L$12,6,0)*W338))</f>
        <v/>
      </c>
      <c r="Z338" s="183" t="str">
        <f t="shared" si="197"/>
        <v/>
      </c>
      <c r="AA338" s="17">
        <f t="shared" si="185"/>
        <v>0</v>
      </c>
      <c r="AB338" s="177" t="str" cm="1">
        <f t="array" ref="AB338">IF(_xlfn.SINGLE(A:A)="","",IF(R338="Refreshment Beverage","",IF(AND(R338="Beer",Q338=0),SUM(LOOKUP(2,1/(Rates!$B$15:$B$18&lt;=W338)/(Rates!$C$15:$C$18&gt;=W338),Rates!$D$15:$D$18)*W338),VLOOKUP(VALUE(_xlfn.SINGLE(Q:Q)),Rates!A:B,2,0)*W338)))</f>
        <v/>
      </c>
      <c r="AC338" s="177" t="str" cm="1">
        <f t="array" ref="AC338">IF(_xlfn.SINGLE(A:A)="","",IF(R338="Refreshment Beverage","",IF(AND(R338="Beer",Q338=0),SUM(LOOKUP(2,1/(Rates!$B$15:$B$18&lt;=W338)/(Rates!$C$15:$C$18&gt;=W338),Rates!$E$15:$E$18)*W338),VLOOKUP(VALUE(_xlfn.SINGLE(Q:Q)),Rates!A:C,3,0)*W338)))</f>
        <v/>
      </c>
      <c r="AD338" s="168">
        <f>IFERROR(IF(OR(Q338=1,Q338=2,Q338=3,Q338=4),VLOOKUP(Q338,Rates!$A$31:$B$34,2,0)*W338,IF(V338=1,VLOOKUP(U338,'REB BEV MIN MKUP'!B:E,4,0),IF(V338&gt;1,VLOOKUP(VALUE(W338),'REB BEV MIN MKUP'!O:Q,3,0),0))),0)</f>
        <v>0</v>
      </c>
      <c r="AE338" s="177" t="str">
        <f t="shared" si="198"/>
        <v/>
      </c>
      <c r="AF338" s="13" t="str">
        <f t="shared" si="199"/>
        <v/>
      </c>
      <c r="AG338" s="177" t="str">
        <f t="shared" si="200"/>
        <v/>
      </c>
      <c r="AH338" s="184" t="str">
        <f t="shared" si="201"/>
        <v/>
      </c>
      <c r="AI338" s="184" t="str">
        <f>IF(AE:AE="","",IF(R338="Refreshment Beverage",AK338*(Rates!J$19/100),ROUND(SUM(AH338*(Rates!$J$8/100)),4)))</f>
        <v/>
      </c>
      <c r="AJ338" s="183" t="str">
        <f t="shared" si="202"/>
        <v/>
      </c>
      <c r="AK338" s="185" t="str">
        <f t="shared" si="203"/>
        <v/>
      </c>
      <c r="AL338" s="177" t="str">
        <f t="shared" si="204"/>
        <v/>
      </c>
      <c r="AM338" s="13" t="str">
        <f>IF(AS338="","",IF(R338="Refreshment Beverage",ROUND(AS338*Rates!K$19,4),ROUND(AO338*(VLOOKUP(VALUE(Q338),Rates!G$4:L$12,3,0)),4)))</f>
        <v/>
      </c>
      <c r="AN338" s="183" t="str">
        <f>IF(AS338="","",IF(R338="Refreshment Beverage",AS338*(Rates!J$19/100),MAX(AM338,AB338)))</f>
        <v/>
      </c>
      <c r="AO338" s="186" t="str">
        <f t="shared" si="205"/>
        <v/>
      </c>
      <c r="AP338" s="186" t="str">
        <f t="shared" si="206"/>
        <v/>
      </c>
      <c r="AQ338" s="186" t="str">
        <f>IF(AS338="","",IF(R338="Refreshment Beverage",ROUND(SUM(VLOOKUP(Q:Q,Rates!G$15:L$19,3,0)*(AS338-Y338-Z338-AA338)),4),ROUND(SUM(Rates!$K$8*AS338),4)))</f>
        <v/>
      </c>
      <c r="AR338" s="184" t="str">
        <f t="shared" si="207"/>
        <v/>
      </c>
      <c r="AS338" s="185" t="str">
        <f t="shared" si="208"/>
        <v/>
      </c>
      <c r="AT338" s="177" t="str">
        <f t="shared" si="209"/>
        <v/>
      </c>
      <c r="AU338" s="13" t="str">
        <f>IF(AX338="","",IF(R338="Refreshment Beverage",ROUND((BA338-Y338-Z338-AA338)*VLOOKUP(VALUE(Q338),Rates!G$15:L$19,3,0),4),ROUND(AW338*(VLOOKUP(VALUE(Q338),Rates!G:L,3,0)),4)))</f>
        <v/>
      </c>
      <c r="AV338" s="183" t="str">
        <f t="shared" si="210"/>
        <v/>
      </c>
      <c r="AW338" s="186" t="str">
        <f t="shared" si="211"/>
        <v/>
      </c>
      <c r="AX338" s="184" t="str">
        <f t="shared" si="212"/>
        <v/>
      </c>
      <c r="AY338" s="186" t="str">
        <f>IF(AX338="","",IF(R338="Refreshment Beverage",ROUND(SUM(AX338*Rates!K$19),4),ROUND(SUM(AX338*(Rates!J$8/100)),4)))</f>
        <v/>
      </c>
      <c r="AZ338" s="183" t="str">
        <f t="shared" si="213"/>
        <v/>
      </c>
      <c r="BA338" s="185" t="str">
        <f t="shared" si="214"/>
        <v/>
      </c>
      <c r="BD338" s="171"/>
      <c r="BE338" s="171"/>
      <c r="BF338" s="171"/>
      <c r="BG338" s="171"/>
    </row>
    <row r="339" spans="1:59" ht="15" customHeight="1" x14ac:dyDescent="0.3">
      <c r="A339" s="172"/>
      <c r="B339" s="172"/>
      <c r="C339" s="172"/>
      <c r="D339" s="173"/>
      <c r="E339" s="173"/>
      <c r="F339" s="173"/>
      <c r="G339" s="173"/>
      <c r="H339" s="173"/>
      <c r="I339" s="174"/>
      <c r="J339" s="175"/>
      <c r="K339" s="176" t="str">
        <f t="shared" si="186"/>
        <v/>
      </c>
      <c r="L339" s="177" t="str">
        <f t="shared" si="187"/>
        <v/>
      </c>
      <c r="M339" s="178" t="str">
        <f t="shared" si="188"/>
        <v/>
      </c>
      <c r="N339" s="44" t="str" cm="1">
        <f t="array" ref="N339">IFERROR(IF(_xlfn.SINGLE(A:A)="","",IF(R339="Beer",SUM(LOOKUP(2,1/(Rates!$B$3:$B$5&lt;=W339)/(Rates!$C$3:$C$5&gt;=W339),Rates!$D$3:$D$5)*(X339/100)*W339),IF(R339="Refreshment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44" t="str">
        <f t="shared" si="189"/>
        <v/>
      </c>
      <c r="P339" s="13"/>
      <c r="Q339" s="179" t="str">
        <f t="shared" si="190"/>
        <v/>
      </c>
      <c r="R339" s="180" t="str">
        <f t="shared" si="191"/>
        <v/>
      </c>
      <c r="S339" s="13" t="str">
        <f>IF(A339="","",IF(R339="Refreshment Beverage",VLOOKUP(VALUE(Q339),Rates!G$15:L$19,2,0),VLOOKUP(VALUE(Q339),Rates!G$4:L$8,2,0)))</f>
        <v/>
      </c>
      <c r="T339" s="13" t="str">
        <f t="shared" si="192"/>
        <v/>
      </c>
      <c r="U339" s="181" t="str">
        <f t="shared" si="193"/>
        <v/>
      </c>
      <c r="V339" s="13" t="str">
        <f t="shared" si="194"/>
        <v/>
      </c>
      <c r="W339" s="13" t="str">
        <f t="shared" si="195"/>
        <v/>
      </c>
      <c r="X339" s="182" t="str">
        <f t="shared" si="196"/>
        <v/>
      </c>
      <c r="Y339" s="183" t="str">
        <f>IF(A:A="","",IF(R339="Refreshment Beverage",VLOOKUP(Q339,Rates!G$15:L$19,6,0)*W339,VLOOKUP(Q339,Rates!G$4:L$12,6,0)*W339))</f>
        <v/>
      </c>
      <c r="Z339" s="183" t="str">
        <f t="shared" si="197"/>
        <v/>
      </c>
      <c r="AA339" s="17">
        <f t="shared" si="185"/>
        <v>0</v>
      </c>
      <c r="AB339" s="177" t="str" cm="1">
        <f t="array" ref="AB339">IF(_xlfn.SINGLE(A:A)="","",IF(R339="Refreshment Beverage","",IF(AND(R339="Beer",Q339=0),SUM(LOOKUP(2,1/(Rates!$B$15:$B$18&lt;=W339)/(Rates!$C$15:$C$18&gt;=W339),Rates!$D$15:$D$18)*W339),VLOOKUP(VALUE(_xlfn.SINGLE(Q:Q)),Rates!A:B,2,0)*W339)))</f>
        <v/>
      </c>
      <c r="AC339" s="177" t="str" cm="1">
        <f t="array" ref="AC339">IF(_xlfn.SINGLE(A:A)="","",IF(R339="Refreshment Beverage","",IF(AND(R339="Beer",Q339=0),SUM(LOOKUP(2,1/(Rates!$B$15:$B$18&lt;=W339)/(Rates!$C$15:$C$18&gt;=W339),Rates!$E$15:$E$18)*W339),VLOOKUP(VALUE(_xlfn.SINGLE(Q:Q)),Rates!A:C,3,0)*W339)))</f>
        <v/>
      </c>
      <c r="AD339" s="168">
        <f>IFERROR(IF(OR(Q339=1,Q339=2,Q339=3,Q339=4),VLOOKUP(Q339,Rates!$A$31:$B$34,2,0)*W339,IF(V339=1,VLOOKUP(U339,'REB BEV MIN MKUP'!B:E,4,0),IF(V339&gt;1,VLOOKUP(VALUE(W339),'REB BEV MIN MKUP'!O:Q,3,0),0))),0)</f>
        <v>0</v>
      </c>
      <c r="AE339" s="177" t="str">
        <f t="shared" si="198"/>
        <v/>
      </c>
      <c r="AF339" s="13" t="str">
        <f t="shared" si="199"/>
        <v/>
      </c>
      <c r="AG339" s="177" t="str">
        <f t="shared" si="200"/>
        <v/>
      </c>
      <c r="AH339" s="184" t="str">
        <f t="shared" si="201"/>
        <v/>
      </c>
      <c r="AI339" s="184" t="str">
        <f>IF(AE:AE="","",IF(R339="Refreshment Beverage",AK339*(Rates!J$19/100),ROUND(SUM(AH339*(Rates!$J$8/100)),4)))</f>
        <v/>
      </c>
      <c r="AJ339" s="183" t="str">
        <f t="shared" si="202"/>
        <v/>
      </c>
      <c r="AK339" s="185" t="str">
        <f t="shared" si="203"/>
        <v/>
      </c>
      <c r="AL339" s="177" t="str">
        <f t="shared" si="204"/>
        <v/>
      </c>
      <c r="AM339" s="13" t="str">
        <f>IF(AS339="","",IF(R339="Refreshment Beverage",ROUND(AS339*Rates!K$19,4),ROUND(AO339*(VLOOKUP(VALUE(Q339),Rates!G$4:L$12,3,0)),4)))</f>
        <v/>
      </c>
      <c r="AN339" s="183" t="str">
        <f>IF(AS339="","",IF(R339="Refreshment Beverage",AS339*(Rates!J$19/100),MAX(AM339,AB339)))</f>
        <v/>
      </c>
      <c r="AO339" s="186" t="str">
        <f t="shared" si="205"/>
        <v/>
      </c>
      <c r="AP339" s="186" t="str">
        <f t="shared" si="206"/>
        <v/>
      </c>
      <c r="AQ339" s="186" t="str">
        <f>IF(AS339="","",IF(R339="Refreshment Beverage",ROUND(SUM(VLOOKUP(Q:Q,Rates!G$15:L$19,3,0)*(AS339-Y339-Z339-AA339)),4),ROUND(SUM(Rates!$K$8*AS339),4)))</f>
        <v/>
      </c>
      <c r="AR339" s="184" t="str">
        <f t="shared" si="207"/>
        <v/>
      </c>
      <c r="AS339" s="185" t="str">
        <f t="shared" si="208"/>
        <v/>
      </c>
      <c r="AT339" s="177" t="str">
        <f t="shared" si="209"/>
        <v/>
      </c>
      <c r="AU339" s="13" t="str">
        <f>IF(AX339="","",IF(R339="Refreshment Beverage",ROUND((BA339-Y339-Z339-AA339)*VLOOKUP(VALUE(Q339),Rates!G$15:L$19,3,0),4),ROUND(AW339*(VLOOKUP(VALUE(Q339),Rates!G:L,3,0)),4)))</f>
        <v/>
      </c>
      <c r="AV339" s="183" t="str">
        <f t="shared" si="210"/>
        <v/>
      </c>
      <c r="AW339" s="186" t="str">
        <f t="shared" si="211"/>
        <v/>
      </c>
      <c r="AX339" s="184" t="str">
        <f t="shared" si="212"/>
        <v/>
      </c>
      <c r="AY339" s="186" t="str">
        <f>IF(AX339="","",IF(R339="Refreshment Beverage",ROUND(SUM(AX339*Rates!K$19),4),ROUND(SUM(AX339*(Rates!J$8/100)),4)))</f>
        <v/>
      </c>
      <c r="AZ339" s="183" t="str">
        <f t="shared" si="213"/>
        <v/>
      </c>
      <c r="BA339" s="185" t="str">
        <f t="shared" si="214"/>
        <v/>
      </c>
      <c r="BD339" s="171"/>
      <c r="BE339" s="171"/>
      <c r="BF339" s="171"/>
      <c r="BG339" s="171"/>
    </row>
    <row r="340" spans="1:59" ht="15" customHeight="1" x14ac:dyDescent="0.3">
      <c r="A340" s="172"/>
      <c r="B340" s="172"/>
      <c r="C340" s="172"/>
      <c r="D340" s="173"/>
      <c r="E340" s="173"/>
      <c r="F340" s="173"/>
      <c r="G340" s="173"/>
      <c r="H340" s="173"/>
      <c r="I340" s="174"/>
      <c r="J340" s="175"/>
      <c r="K340" s="176" t="str">
        <f t="shared" si="186"/>
        <v/>
      </c>
      <c r="L340" s="177" t="str">
        <f t="shared" si="187"/>
        <v/>
      </c>
      <c r="M340" s="178" t="str">
        <f t="shared" si="188"/>
        <v/>
      </c>
      <c r="N340" s="44" t="str" cm="1">
        <f t="array" ref="N340">IFERROR(IF(_xlfn.SINGLE(A:A)="","",IF(R340="Beer",SUM(LOOKUP(2,1/(Rates!$B$3:$B$5&lt;=W340)/(Rates!$C$3:$C$5&gt;=W340),Rates!$D$3:$D$5)*(X340/100)*W340),IF(R340="Refreshment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44" t="str">
        <f t="shared" si="189"/>
        <v/>
      </c>
      <c r="P340" s="13"/>
      <c r="Q340" s="179" t="str">
        <f t="shared" si="190"/>
        <v/>
      </c>
      <c r="R340" s="180" t="str">
        <f t="shared" si="191"/>
        <v/>
      </c>
      <c r="S340" s="13" t="str">
        <f>IF(A340="","",IF(R340="Refreshment Beverage",VLOOKUP(VALUE(Q340),Rates!G$15:L$19,2,0),VLOOKUP(VALUE(Q340),Rates!G$4:L$8,2,0)))</f>
        <v/>
      </c>
      <c r="T340" s="13" t="str">
        <f t="shared" si="192"/>
        <v/>
      </c>
      <c r="U340" s="181" t="str">
        <f t="shared" si="193"/>
        <v/>
      </c>
      <c r="V340" s="13" t="str">
        <f t="shared" si="194"/>
        <v/>
      </c>
      <c r="W340" s="13" t="str">
        <f t="shared" si="195"/>
        <v/>
      </c>
      <c r="X340" s="182" t="str">
        <f t="shared" si="196"/>
        <v/>
      </c>
      <c r="Y340" s="183" t="str">
        <f>IF(A:A="","",IF(R340="Refreshment Beverage",VLOOKUP(Q340,Rates!G$15:L$19,6,0)*W340,VLOOKUP(Q340,Rates!G$4:L$12,6,0)*W340))</f>
        <v/>
      </c>
      <c r="Z340" s="183" t="str">
        <f t="shared" si="197"/>
        <v/>
      </c>
      <c r="AA340" s="17">
        <f t="shared" si="185"/>
        <v>0</v>
      </c>
      <c r="AB340" s="177" t="str" cm="1">
        <f t="array" ref="AB340">IF(_xlfn.SINGLE(A:A)="","",IF(R340="Refreshment Beverage","",IF(AND(R340="Beer",Q340=0),SUM(LOOKUP(2,1/(Rates!$B$15:$B$18&lt;=W340)/(Rates!$C$15:$C$18&gt;=W340),Rates!$D$15:$D$18)*W340),VLOOKUP(VALUE(_xlfn.SINGLE(Q:Q)),Rates!A:B,2,0)*W340)))</f>
        <v/>
      </c>
      <c r="AC340" s="177" t="str" cm="1">
        <f t="array" ref="AC340">IF(_xlfn.SINGLE(A:A)="","",IF(R340="Refreshment Beverage","",IF(AND(R340="Beer",Q340=0),SUM(LOOKUP(2,1/(Rates!$B$15:$B$18&lt;=W340)/(Rates!$C$15:$C$18&gt;=W340),Rates!$E$15:$E$18)*W340),VLOOKUP(VALUE(_xlfn.SINGLE(Q:Q)),Rates!A:C,3,0)*W340)))</f>
        <v/>
      </c>
      <c r="AD340" s="168">
        <f>IFERROR(IF(OR(Q340=1,Q340=2,Q340=3,Q340=4),VLOOKUP(Q340,Rates!$A$31:$B$34,2,0)*W340,IF(V340=1,VLOOKUP(U340,'REB BEV MIN MKUP'!B:E,4,0),IF(V340&gt;1,VLOOKUP(VALUE(W340),'REB BEV MIN MKUP'!O:Q,3,0),0))),0)</f>
        <v>0</v>
      </c>
      <c r="AE340" s="177" t="str">
        <f t="shared" si="198"/>
        <v/>
      </c>
      <c r="AF340" s="13" t="str">
        <f t="shared" si="199"/>
        <v/>
      </c>
      <c r="AG340" s="177" t="str">
        <f t="shared" si="200"/>
        <v/>
      </c>
      <c r="AH340" s="184" t="str">
        <f t="shared" si="201"/>
        <v/>
      </c>
      <c r="AI340" s="184" t="str">
        <f>IF(AE:AE="","",IF(R340="Refreshment Beverage",AK340*(Rates!J$19/100),ROUND(SUM(AH340*(Rates!$J$8/100)),4)))</f>
        <v/>
      </c>
      <c r="AJ340" s="183" t="str">
        <f t="shared" si="202"/>
        <v/>
      </c>
      <c r="AK340" s="185" t="str">
        <f t="shared" si="203"/>
        <v/>
      </c>
      <c r="AL340" s="177" t="str">
        <f t="shared" si="204"/>
        <v/>
      </c>
      <c r="AM340" s="13" t="str">
        <f>IF(AS340="","",IF(R340="Refreshment Beverage",ROUND(AS340*Rates!K$19,4),ROUND(AO340*(VLOOKUP(VALUE(Q340),Rates!G$4:L$12,3,0)),4)))</f>
        <v/>
      </c>
      <c r="AN340" s="183" t="str">
        <f>IF(AS340="","",IF(R340="Refreshment Beverage",AS340*(Rates!J$19/100),MAX(AM340,AB340)))</f>
        <v/>
      </c>
      <c r="AO340" s="186" t="str">
        <f t="shared" si="205"/>
        <v/>
      </c>
      <c r="AP340" s="186" t="str">
        <f t="shared" si="206"/>
        <v/>
      </c>
      <c r="AQ340" s="186" t="str">
        <f>IF(AS340="","",IF(R340="Refreshment Beverage",ROUND(SUM(VLOOKUP(Q:Q,Rates!G$15:L$19,3,0)*(AS340-Y340-Z340-AA340)),4),ROUND(SUM(Rates!$K$8*AS340),4)))</f>
        <v/>
      </c>
      <c r="AR340" s="184" t="str">
        <f t="shared" si="207"/>
        <v/>
      </c>
      <c r="AS340" s="185" t="str">
        <f t="shared" si="208"/>
        <v/>
      </c>
      <c r="AT340" s="177" t="str">
        <f t="shared" si="209"/>
        <v/>
      </c>
      <c r="AU340" s="13" t="str">
        <f>IF(AX340="","",IF(R340="Refreshment Beverage",ROUND((BA340-Y340-Z340-AA340)*VLOOKUP(VALUE(Q340),Rates!G$15:L$19,3,0),4),ROUND(AW340*(VLOOKUP(VALUE(Q340),Rates!G:L,3,0)),4)))</f>
        <v/>
      </c>
      <c r="AV340" s="183" t="str">
        <f t="shared" si="210"/>
        <v/>
      </c>
      <c r="AW340" s="186" t="str">
        <f t="shared" si="211"/>
        <v/>
      </c>
      <c r="AX340" s="184" t="str">
        <f t="shared" si="212"/>
        <v/>
      </c>
      <c r="AY340" s="186" t="str">
        <f>IF(AX340="","",IF(R340="Refreshment Beverage",ROUND(SUM(AX340*Rates!K$19),4),ROUND(SUM(AX340*(Rates!J$8/100)),4)))</f>
        <v/>
      </c>
      <c r="AZ340" s="183" t="str">
        <f t="shared" si="213"/>
        <v/>
      </c>
      <c r="BA340" s="185" t="str">
        <f t="shared" si="214"/>
        <v/>
      </c>
      <c r="BD340" s="171"/>
      <c r="BE340" s="171"/>
      <c r="BF340" s="171"/>
      <c r="BG340" s="171"/>
    </row>
    <row r="341" spans="1:59" ht="15" customHeight="1" x14ac:dyDescent="0.3">
      <c r="A341" s="172"/>
      <c r="B341" s="172"/>
      <c r="C341" s="172"/>
      <c r="D341" s="173"/>
      <c r="E341" s="173"/>
      <c r="F341" s="173"/>
      <c r="G341" s="173"/>
      <c r="H341" s="173"/>
      <c r="I341" s="174"/>
      <c r="J341" s="175"/>
      <c r="K341" s="176" t="str">
        <f t="shared" si="186"/>
        <v/>
      </c>
      <c r="L341" s="177" t="str">
        <f t="shared" si="187"/>
        <v/>
      </c>
      <c r="M341" s="178" t="str">
        <f t="shared" si="188"/>
        <v/>
      </c>
      <c r="N341" s="44" t="str" cm="1">
        <f t="array" ref="N341">IFERROR(IF(_xlfn.SINGLE(A:A)="","",IF(R341="Beer",SUM(LOOKUP(2,1/(Rates!$B$3:$B$5&lt;=W341)/(Rates!$C$3:$C$5&gt;=W341),Rates!$D$3:$D$5)*(X341/100)*W341),IF(R341="Refreshment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44" t="str">
        <f t="shared" si="189"/>
        <v/>
      </c>
      <c r="P341" s="13"/>
      <c r="Q341" s="179" t="str">
        <f t="shared" si="190"/>
        <v/>
      </c>
      <c r="R341" s="180" t="str">
        <f t="shared" si="191"/>
        <v/>
      </c>
      <c r="S341" s="13" t="str">
        <f>IF(A341="","",IF(R341="Refreshment Beverage",VLOOKUP(VALUE(Q341),Rates!G$15:L$19,2,0),VLOOKUP(VALUE(Q341),Rates!G$4:L$8,2,0)))</f>
        <v/>
      </c>
      <c r="T341" s="13" t="str">
        <f t="shared" si="192"/>
        <v/>
      </c>
      <c r="U341" s="181" t="str">
        <f t="shared" si="193"/>
        <v/>
      </c>
      <c r="V341" s="13" t="str">
        <f t="shared" si="194"/>
        <v/>
      </c>
      <c r="W341" s="13" t="str">
        <f t="shared" si="195"/>
        <v/>
      </c>
      <c r="X341" s="182" t="str">
        <f t="shared" si="196"/>
        <v/>
      </c>
      <c r="Y341" s="183" t="str">
        <f>IF(A:A="","",IF(R341="Refreshment Beverage",VLOOKUP(Q341,Rates!G$15:L$19,6,0)*W341,VLOOKUP(Q341,Rates!G$4:L$12,6,0)*W341))</f>
        <v/>
      </c>
      <c r="Z341" s="183" t="str">
        <f t="shared" si="197"/>
        <v/>
      </c>
      <c r="AA341" s="17">
        <f t="shared" si="185"/>
        <v>0</v>
      </c>
      <c r="AB341" s="177" t="str" cm="1">
        <f t="array" ref="AB341">IF(_xlfn.SINGLE(A:A)="","",IF(R341="Refreshment Beverage","",IF(AND(R341="Beer",Q341=0),SUM(LOOKUP(2,1/(Rates!$B$15:$B$18&lt;=W341)/(Rates!$C$15:$C$18&gt;=W341),Rates!$D$15:$D$18)*W341),VLOOKUP(VALUE(_xlfn.SINGLE(Q:Q)),Rates!A:B,2,0)*W341)))</f>
        <v/>
      </c>
      <c r="AC341" s="177" t="str" cm="1">
        <f t="array" ref="AC341">IF(_xlfn.SINGLE(A:A)="","",IF(R341="Refreshment Beverage","",IF(AND(R341="Beer",Q341=0),SUM(LOOKUP(2,1/(Rates!$B$15:$B$18&lt;=W341)/(Rates!$C$15:$C$18&gt;=W341),Rates!$E$15:$E$18)*W341),VLOOKUP(VALUE(_xlfn.SINGLE(Q:Q)),Rates!A:C,3,0)*W341)))</f>
        <v/>
      </c>
      <c r="AD341" s="168">
        <f>IFERROR(IF(OR(Q341=1,Q341=2,Q341=3,Q341=4),VLOOKUP(Q341,Rates!$A$31:$B$34,2,0)*W341,IF(V341=1,VLOOKUP(U341,'REB BEV MIN MKUP'!B:E,4,0),IF(V341&gt;1,VLOOKUP(VALUE(W341),'REB BEV MIN MKUP'!O:Q,3,0),0))),0)</f>
        <v>0</v>
      </c>
      <c r="AE341" s="177" t="str">
        <f t="shared" si="198"/>
        <v/>
      </c>
      <c r="AF341" s="13" t="str">
        <f t="shared" si="199"/>
        <v/>
      </c>
      <c r="AG341" s="177" t="str">
        <f t="shared" si="200"/>
        <v/>
      </c>
      <c r="AH341" s="184" t="str">
        <f t="shared" si="201"/>
        <v/>
      </c>
      <c r="AI341" s="184" t="str">
        <f>IF(AE:AE="","",IF(R341="Refreshment Beverage",AK341*(Rates!J$19/100),ROUND(SUM(AH341*(Rates!$J$8/100)),4)))</f>
        <v/>
      </c>
      <c r="AJ341" s="183" t="str">
        <f t="shared" si="202"/>
        <v/>
      </c>
      <c r="AK341" s="185" t="str">
        <f t="shared" si="203"/>
        <v/>
      </c>
      <c r="AL341" s="177" t="str">
        <f t="shared" si="204"/>
        <v/>
      </c>
      <c r="AM341" s="13" t="str">
        <f>IF(AS341="","",IF(R341="Refreshment Beverage",ROUND(AS341*Rates!K$19,4),ROUND(AO341*(VLOOKUP(VALUE(Q341),Rates!G$4:L$12,3,0)),4)))</f>
        <v/>
      </c>
      <c r="AN341" s="183" t="str">
        <f>IF(AS341="","",IF(R341="Refreshment Beverage",AS341*(Rates!J$19/100),MAX(AM341,AB341)))</f>
        <v/>
      </c>
      <c r="AO341" s="186" t="str">
        <f t="shared" si="205"/>
        <v/>
      </c>
      <c r="AP341" s="186" t="str">
        <f t="shared" si="206"/>
        <v/>
      </c>
      <c r="AQ341" s="186" t="str">
        <f>IF(AS341="","",IF(R341="Refreshment Beverage",ROUND(SUM(VLOOKUP(Q:Q,Rates!G$15:L$19,3,0)*(AS341-Y341-Z341-AA341)),4),ROUND(SUM(Rates!$K$8*AS341),4)))</f>
        <v/>
      </c>
      <c r="AR341" s="184" t="str">
        <f t="shared" si="207"/>
        <v/>
      </c>
      <c r="AS341" s="185" t="str">
        <f t="shared" si="208"/>
        <v/>
      </c>
      <c r="AT341" s="177" t="str">
        <f t="shared" si="209"/>
        <v/>
      </c>
      <c r="AU341" s="13" t="str">
        <f>IF(AX341="","",IF(R341="Refreshment Beverage",ROUND((BA341-Y341-Z341-AA341)*VLOOKUP(VALUE(Q341),Rates!G$15:L$19,3,0),4),ROUND(AW341*(VLOOKUP(VALUE(Q341),Rates!G:L,3,0)),4)))</f>
        <v/>
      </c>
      <c r="AV341" s="183" t="str">
        <f t="shared" si="210"/>
        <v/>
      </c>
      <c r="AW341" s="186" t="str">
        <f t="shared" si="211"/>
        <v/>
      </c>
      <c r="AX341" s="184" t="str">
        <f t="shared" si="212"/>
        <v/>
      </c>
      <c r="AY341" s="186" t="str">
        <f>IF(AX341="","",IF(R341="Refreshment Beverage",ROUND(SUM(AX341*Rates!K$19),4),ROUND(SUM(AX341*(Rates!J$8/100)),4)))</f>
        <v/>
      </c>
      <c r="AZ341" s="183" t="str">
        <f t="shared" si="213"/>
        <v/>
      </c>
      <c r="BA341" s="185" t="str">
        <f t="shared" si="214"/>
        <v/>
      </c>
      <c r="BD341" s="171"/>
      <c r="BE341" s="171"/>
      <c r="BF341" s="171"/>
      <c r="BG341" s="171"/>
    </row>
    <row r="342" spans="1:59" ht="15" customHeight="1" x14ac:dyDescent="0.3">
      <c r="A342" s="172"/>
      <c r="B342" s="172"/>
      <c r="C342" s="172"/>
      <c r="D342" s="173"/>
      <c r="E342" s="173"/>
      <c r="F342" s="173"/>
      <c r="G342" s="173"/>
      <c r="H342" s="173"/>
      <c r="I342" s="174"/>
      <c r="J342" s="175"/>
      <c r="K342" s="176" t="str">
        <f t="shared" si="186"/>
        <v/>
      </c>
      <c r="L342" s="177" t="str">
        <f t="shared" si="187"/>
        <v/>
      </c>
      <c r="M342" s="178" t="str">
        <f t="shared" si="188"/>
        <v/>
      </c>
      <c r="N342" s="44" t="str" cm="1">
        <f t="array" ref="N342">IFERROR(IF(_xlfn.SINGLE(A:A)="","",IF(R342="Beer",SUM(LOOKUP(2,1/(Rates!$B$3:$B$5&lt;=W342)/(Rates!$C$3:$C$5&gt;=W342),Rates!$D$3:$D$5)*(X342/100)*W342),IF(R342="Refreshment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44" t="str">
        <f t="shared" si="189"/>
        <v/>
      </c>
      <c r="P342" s="13"/>
      <c r="Q342" s="179" t="str">
        <f t="shared" si="190"/>
        <v/>
      </c>
      <c r="R342" s="180" t="str">
        <f t="shared" si="191"/>
        <v/>
      </c>
      <c r="S342" s="13" t="str">
        <f>IF(A342="","",IF(R342="Refreshment Beverage",VLOOKUP(VALUE(Q342),Rates!G$15:L$19,2,0),VLOOKUP(VALUE(Q342),Rates!G$4:L$8,2,0)))</f>
        <v/>
      </c>
      <c r="T342" s="13" t="str">
        <f t="shared" si="192"/>
        <v/>
      </c>
      <c r="U342" s="181" t="str">
        <f t="shared" si="193"/>
        <v/>
      </c>
      <c r="V342" s="13" t="str">
        <f t="shared" si="194"/>
        <v/>
      </c>
      <c r="W342" s="13" t="str">
        <f t="shared" si="195"/>
        <v/>
      </c>
      <c r="X342" s="182" t="str">
        <f t="shared" si="196"/>
        <v/>
      </c>
      <c r="Y342" s="183" t="str">
        <f>IF(A:A="","",IF(R342="Refreshment Beverage",VLOOKUP(Q342,Rates!G$15:L$19,6,0)*W342,VLOOKUP(Q342,Rates!G$4:L$12,6,0)*W342))</f>
        <v/>
      </c>
      <c r="Z342" s="183" t="str">
        <f t="shared" si="197"/>
        <v/>
      </c>
      <c r="AA342" s="17">
        <f t="shared" si="185"/>
        <v>0</v>
      </c>
      <c r="AB342" s="177" t="str" cm="1">
        <f t="array" ref="AB342">IF(_xlfn.SINGLE(A:A)="","",IF(R342="Refreshment Beverage","",IF(AND(R342="Beer",Q342=0),SUM(LOOKUP(2,1/(Rates!$B$15:$B$18&lt;=W342)/(Rates!$C$15:$C$18&gt;=W342),Rates!$D$15:$D$18)*W342),VLOOKUP(VALUE(_xlfn.SINGLE(Q:Q)),Rates!A:B,2,0)*W342)))</f>
        <v/>
      </c>
      <c r="AC342" s="177" t="str" cm="1">
        <f t="array" ref="AC342">IF(_xlfn.SINGLE(A:A)="","",IF(R342="Refreshment Beverage","",IF(AND(R342="Beer",Q342=0),SUM(LOOKUP(2,1/(Rates!$B$15:$B$18&lt;=W342)/(Rates!$C$15:$C$18&gt;=W342),Rates!$E$15:$E$18)*W342),VLOOKUP(VALUE(_xlfn.SINGLE(Q:Q)),Rates!A:C,3,0)*W342)))</f>
        <v/>
      </c>
      <c r="AD342" s="168">
        <f>IFERROR(IF(OR(Q342=1,Q342=2,Q342=3,Q342=4),VLOOKUP(Q342,Rates!$A$31:$B$34,2,0)*W342,IF(V342=1,VLOOKUP(U342,'REB BEV MIN MKUP'!B:E,4,0),IF(V342&gt;1,VLOOKUP(VALUE(W342),'REB BEV MIN MKUP'!O:Q,3,0),0))),0)</f>
        <v>0</v>
      </c>
      <c r="AE342" s="177" t="str">
        <f t="shared" si="198"/>
        <v/>
      </c>
      <c r="AF342" s="13" t="str">
        <f t="shared" si="199"/>
        <v/>
      </c>
      <c r="AG342" s="177" t="str">
        <f t="shared" si="200"/>
        <v/>
      </c>
      <c r="AH342" s="184" t="str">
        <f t="shared" si="201"/>
        <v/>
      </c>
      <c r="AI342" s="184" t="str">
        <f>IF(AE:AE="","",IF(R342="Refreshment Beverage",AK342*(Rates!J$19/100),ROUND(SUM(AH342*(Rates!$J$8/100)),4)))</f>
        <v/>
      </c>
      <c r="AJ342" s="183" t="str">
        <f t="shared" si="202"/>
        <v/>
      </c>
      <c r="AK342" s="185" t="str">
        <f t="shared" si="203"/>
        <v/>
      </c>
      <c r="AL342" s="177" t="str">
        <f t="shared" si="204"/>
        <v/>
      </c>
      <c r="AM342" s="13" t="str">
        <f>IF(AS342="","",IF(R342="Refreshment Beverage",ROUND(AS342*Rates!K$19,4),ROUND(AO342*(VLOOKUP(VALUE(Q342),Rates!G$4:L$12,3,0)),4)))</f>
        <v/>
      </c>
      <c r="AN342" s="183" t="str">
        <f>IF(AS342="","",IF(R342="Refreshment Beverage",AS342*(Rates!J$19/100),MAX(AM342,AB342)))</f>
        <v/>
      </c>
      <c r="AO342" s="186" t="str">
        <f t="shared" si="205"/>
        <v/>
      </c>
      <c r="AP342" s="186" t="str">
        <f t="shared" si="206"/>
        <v/>
      </c>
      <c r="AQ342" s="186" t="str">
        <f>IF(AS342="","",IF(R342="Refreshment Beverage",ROUND(SUM(VLOOKUP(Q:Q,Rates!G$15:L$19,3,0)*(AS342-Y342-Z342-AA342)),4),ROUND(SUM(Rates!$K$8*AS342),4)))</f>
        <v/>
      </c>
      <c r="AR342" s="184" t="str">
        <f t="shared" si="207"/>
        <v/>
      </c>
      <c r="AS342" s="185" t="str">
        <f t="shared" si="208"/>
        <v/>
      </c>
      <c r="AT342" s="177" t="str">
        <f t="shared" si="209"/>
        <v/>
      </c>
      <c r="AU342" s="13" t="str">
        <f>IF(AX342="","",IF(R342="Refreshment Beverage",ROUND((BA342-Y342-Z342-AA342)*VLOOKUP(VALUE(Q342),Rates!G$15:L$19,3,0),4),ROUND(AW342*(VLOOKUP(VALUE(Q342),Rates!G:L,3,0)),4)))</f>
        <v/>
      </c>
      <c r="AV342" s="183" t="str">
        <f t="shared" si="210"/>
        <v/>
      </c>
      <c r="AW342" s="186" t="str">
        <f t="shared" si="211"/>
        <v/>
      </c>
      <c r="AX342" s="184" t="str">
        <f t="shared" si="212"/>
        <v/>
      </c>
      <c r="AY342" s="186" t="str">
        <f>IF(AX342="","",IF(R342="Refreshment Beverage",ROUND(SUM(AX342*Rates!K$19),4),ROUND(SUM(AX342*(Rates!J$8/100)),4)))</f>
        <v/>
      </c>
      <c r="AZ342" s="183" t="str">
        <f t="shared" si="213"/>
        <v/>
      </c>
      <c r="BA342" s="185" t="str">
        <f t="shared" si="214"/>
        <v/>
      </c>
      <c r="BD342" s="171"/>
      <c r="BE342" s="171"/>
      <c r="BF342" s="171"/>
      <c r="BG342" s="171"/>
    </row>
    <row r="343" spans="1:59" ht="15" customHeight="1" x14ac:dyDescent="0.3">
      <c r="A343" s="172"/>
      <c r="B343" s="172"/>
      <c r="C343" s="172"/>
      <c r="D343" s="173"/>
      <c r="E343" s="173"/>
      <c r="F343" s="173"/>
      <c r="G343" s="173"/>
      <c r="H343" s="173"/>
      <c r="I343" s="174"/>
      <c r="J343" s="175"/>
      <c r="K343" s="176" t="str">
        <f t="shared" si="186"/>
        <v/>
      </c>
      <c r="L343" s="177" t="str">
        <f t="shared" si="187"/>
        <v/>
      </c>
      <c r="M343" s="178" t="str">
        <f t="shared" si="188"/>
        <v/>
      </c>
      <c r="N343" s="44" t="str" cm="1">
        <f t="array" ref="N343">IFERROR(IF(_xlfn.SINGLE(A:A)="","",IF(R343="Beer",SUM(LOOKUP(2,1/(Rates!$B$3:$B$5&lt;=W343)/(Rates!$C$3:$C$5&gt;=W343),Rates!$D$3:$D$5)*(X343/100)*W343),IF(R343="Refreshment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44" t="str">
        <f t="shared" si="189"/>
        <v/>
      </c>
      <c r="P343" s="13"/>
      <c r="Q343" s="179" t="str">
        <f t="shared" si="190"/>
        <v/>
      </c>
      <c r="R343" s="180" t="str">
        <f t="shared" si="191"/>
        <v/>
      </c>
      <c r="S343" s="13" t="str">
        <f>IF(A343="","",IF(R343="Refreshment Beverage",VLOOKUP(VALUE(Q343),Rates!G$15:L$19,2,0),VLOOKUP(VALUE(Q343),Rates!G$4:L$8,2,0)))</f>
        <v/>
      </c>
      <c r="T343" s="13" t="str">
        <f t="shared" si="192"/>
        <v/>
      </c>
      <c r="U343" s="181" t="str">
        <f t="shared" si="193"/>
        <v/>
      </c>
      <c r="V343" s="13" t="str">
        <f t="shared" si="194"/>
        <v/>
      </c>
      <c r="W343" s="13" t="str">
        <f t="shared" si="195"/>
        <v/>
      </c>
      <c r="X343" s="182" t="str">
        <f t="shared" si="196"/>
        <v/>
      </c>
      <c r="Y343" s="183" t="str">
        <f>IF(A:A="","",IF(R343="Refreshment Beverage",VLOOKUP(Q343,Rates!G$15:L$19,6,0)*W343,VLOOKUP(Q343,Rates!G$4:L$12,6,0)*W343))</f>
        <v/>
      </c>
      <c r="Z343" s="183" t="str">
        <f t="shared" si="197"/>
        <v/>
      </c>
      <c r="AA343" s="17">
        <f t="shared" si="185"/>
        <v>0</v>
      </c>
      <c r="AB343" s="177" t="str" cm="1">
        <f t="array" ref="AB343">IF(_xlfn.SINGLE(A:A)="","",IF(R343="Refreshment Beverage","",IF(AND(R343="Beer",Q343=0),SUM(LOOKUP(2,1/(Rates!$B$15:$B$18&lt;=W343)/(Rates!$C$15:$C$18&gt;=W343),Rates!$D$15:$D$18)*W343),VLOOKUP(VALUE(_xlfn.SINGLE(Q:Q)),Rates!A:B,2,0)*W343)))</f>
        <v/>
      </c>
      <c r="AC343" s="177" t="str" cm="1">
        <f t="array" ref="AC343">IF(_xlfn.SINGLE(A:A)="","",IF(R343="Refreshment Beverage","",IF(AND(R343="Beer",Q343=0),SUM(LOOKUP(2,1/(Rates!$B$15:$B$18&lt;=W343)/(Rates!$C$15:$C$18&gt;=W343),Rates!$E$15:$E$18)*W343),VLOOKUP(VALUE(_xlfn.SINGLE(Q:Q)),Rates!A:C,3,0)*W343)))</f>
        <v/>
      </c>
      <c r="AD343" s="168">
        <f>IFERROR(IF(OR(Q343=1,Q343=2,Q343=3,Q343=4),VLOOKUP(Q343,Rates!$A$31:$B$34,2,0)*W343,IF(V343=1,VLOOKUP(U343,'REB BEV MIN MKUP'!B:E,4,0),IF(V343&gt;1,VLOOKUP(VALUE(W343),'REB BEV MIN MKUP'!O:Q,3,0),0))),0)</f>
        <v>0</v>
      </c>
      <c r="AE343" s="177" t="str">
        <f t="shared" si="198"/>
        <v/>
      </c>
      <c r="AF343" s="13" t="str">
        <f t="shared" si="199"/>
        <v/>
      </c>
      <c r="AG343" s="177" t="str">
        <f t="shared" si="200"/>
        <v/>
      </c>
      <c r="AH343" s="184" t="str">
        <f t="shared" si="201"/>
        <v/>
      </c>
      <c r="AI343" s="184" t="str">
        <f>IF(AE:AE="","",IF(R343="Refreshment Beverage",AK343*(Rates!J$19/100),ROUND(SUM(AH343*(Rates!$J$8/100)),4)))</f>
        <v/>
      </c>
      <c r="AJ343" s="183" t="str">
        <f t="shared" si="202"/>
        <v/>
      </c>
      <c r="AK343" s="185" t="str">
        <f t="shared" si="203"/>
        <v/>
      </c>
      <c r="AL343" s="177" t="str">
        <f t="shared" si="204"/>
        <v/>
      </c>
      <c r="AM343" s="13" t="str">
        <f>IF(AS343="","",IF(R343="Refreshment Beverage",ROUND(AS343*Rates!K$19,4),ROUND(AO343*(VLOOKUP(VALUE(Q343),Rates!G$4:L$12,3,0)),4)))</f>
        <v/>
      </c>
      <c r="AN343" s="183" t="str">
        <f>IF(AS343="","",IF(R343="Refreshment Beverage",AS343*(Rates!J$19/100),MAX(AM343,AB343)))</f>
        <v/>
      </c>
      <c r="AO343" s="186" t="str">
        <f t="shared" si="205"/>
        <v/>
      </c>
      <c r="AP343" s="186" t="str">
        <f t="shared" si="206"/>
        <v/>
      </c>
      <c r="AQ343" s="186" t="str">
        <f>IF(AS343="","",IF(R343="Refreshment Beverage",ROUND(SUM(VLOOKUP(Q:Q,Rates!G$15:L$19,3,0)*(AS343-Y343-Z343-AA343)),4),ROUND(SUM(Rates!$K$8*AS343),4)))</f>
        <v/>
      </c>
      <c r="AR343" s="184" t="str">
        <f t="shared" si="207"/>
        <v/>
      </c>
      <c r="AS343" s="185" t="str">
        <f t="shared" si="208"/>
        <v/>
      </c>
      <c r="AT343" s="177" t="str">
        <f t="shared" si="209"/>
        <v/>
      </c>
      <c r="AU343" s="13" t="str">
        <f>IF(AX343="","",IF(R343="Refreshment Beverage",ROUND((BA343-Y343-Z343-AA343)*VLOOKUP(VALUE(Q343),Rates!G$15:L$19,3,0),4),ROUND(AW343*(VLOOKUP(VALUE(Q343),Rates!G:L,3,0)),4)))</f>
        <v/>
      </c>
      <c r="AV343" s="183" t="str">
        <f t="shared" si="210"/>
        <v/>
      </c>
      <c r="AW343" s="186" t="str">
        <f t="shared" si="211"/>
        <v/>
      </c>
      <c r="AX343" s="184" t="str">
        <f t="shared" si="212"/>
        <v/>
      </c>
      <c r="AY343" s="186" t="str">
        <f>IF(AX343="","",IF(R343="Refreshment Beverage",ROUND(SUM(AX343*Rates!K$19),4),ROUND(SUM(AX343*(Rates!J$8/100)),4)))</f>
        <v/>
      </c>
      <c r="AZ343" s="183" t="str">
        <f t="shared" si="213"/>
        <v/>
      </c>
      <c r="BA343" s="185" t="str">
        <f t="shared" si="214"/>
        <v/>
      </c>
      <c r="BD343" s="171"/>
      <c r="BE343" s="171"/>
      <c r="BF343" s="171"/>
      <c r="BG343" s="171"/>
    </row>
    <row r="344" spans="1:59" ht="15" customHeight="1" x14ac:dyDescent="0.3">
      <c r="A344" s="172"/>
      <c r="B344" s="172"/>
      <c r="C344" s="172"/>
      <c r="D344" s="173"/>
      <c r="E344" s="173"/>
      <c r="F344" s="173"/>
      <c r="G344" s="173"/>
      <c r="H344" s="173"/>
      <c r="I344" s="174"/>
      <c r="J344" s="175"/>
      <c r="K344" s="176" t="str">
        <f t="shared" si="186"/>
        <v/>
      </c>
      <c r="L344" s="177" t="str">
        <f t="shared" si="187"/>
        <v/>
      </c>
      <c r="M344" s="178" t="str">
        <f t="shared" si="188"/>
        <v/>
      </c>
      <c r="N344" s="44" t="str" cm="1">
        <f t="array" ref="N344">IFERROR(IF(_xlfn.SINGLE(A:A)="","",IF(R344="Beer",SUM(LOOKUP(2,1/(Rates!$B$3:$B$5&lt;=W344)/(Rates!$C$3:$C$5&gt;=W344),Rates!$D$3:$D$5)*(X344/100)*W344),IF(R344="Refreshment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44" t="str">
        <f t="shared" si="189"/>
        <v/>
      </c>
      <c r="P344" s="13"/>
      <c r="Q344" s="179" t="str">
        <f t="shared" si="190"/>
        <v/>
      </c>
      <c r="R344" s="180" t="str">
        <f t="shared" si="191"/>
        <v/>
      </c>
      <c r="S344" s="13" t="str">
        <f>IF(A344="","",IF(R344="Refreshment Beverage",VLOOKUP(VALUE(Q344),Rates!G$15:L$19,2,0),VLOOKUP(VALUE(Q344),Rates!G$4:L$8,2,0)))</f>
        <v/>
      </c>
      <c r="T344" s="13" t="str">
        <f t="shared" si="192"/>
        <v/>
      </c>
      <c r="U344" s="181" t="str">
        <f t="shared" si="193"/>
        <v/>
      </c>
      <c r="V344" s="13" t="str">
        <f t="shared" si="194"/>
        <v/>
      </c>
      <c r="W344" s="13" t="str">
        <f t="shared" si="195"/>
        <v/>
      </c>
      <c r="X344" s="182" t="str">
        <f t="shared" si="196"/>
        <v/>
      </c>
      <c r="Y344" s="183" t="str">
        <f>IF(A:A="","",IF(R344="Refreshment Beverage",VLOOKUP(Q344,Rates!G$15:L$19,6,0)*W344,VLOOKUP(Q344,Rates!G$4:L$12,6,0)*W344))</f>
        <v/>
      </c>
      <c r="Z344" s="183" t="str">
        <f t="shared" si="197"/>
        <v/>
      </c>
      <c r="AA344" s="17">
        <f t="shared" si="185"/>
        <v>0</v>
      </c>
      <c r="AB344" s="177" t="str" cm="1">
        <f t="array" ref="AB344">IF(_xlfn.SINGLE(A:A)="","",IF(R344="Refreshment Beverage","",IF(AND(R344="Beer",Q344=0),SUM(LOOKUP(2,1/(Rates!$B$15:$B$18&lt;=W344)/(Rates!$C$15:$C$18&gt;=W344),Rates!$D$15:$D$18)*W344),VLOOKUP(VALUE(_xlfn.SINGLE(Q:Q)),Rates!A:B,2,0)*W344)))</f>
        <v/>
      </c>
      <c r="AC344" s="177" t="str" cm="1">
        <f t="array" ref="AC344">IF(_xlfn.SINGLE(A:A)="","",IF(R344="Refreshment Beverage","",IF(AND(R344="Beer",Q344=0),SUM(LOOKUP(2,1/(Rates!$B$15:$B$18&lt;=W344)/(Rates!$C$15:$C$18&gt;=W344),Rates!$E$15:$E$18)*W344),VLOOKUP(VALUE(_xlfn.SINGLE(Q:Q)),Rates!A:C,3,0)*W344)))</f>
        <v/>
      </c>
      <c r="AD344" s="168">
        <f>IFERROR(IF(OR(Q344=1,Q344=2,Q344=3,Q344=4),VLOOKUP(Q344,Rates!$A$31:$B$34,2,0)*W344,IF(V344=1,VLOOKUP(U344,'REB BEV MIN MKUP'!B:E,4,0),IF(V344&gt;1,VLOOKUP(VALUE(W344),'REB BEV MIN MKUP'!O:Q,3,0),0))),0)</f>
        <v>0</v>
      </c>
      <c r="AE344" s="177" t="str">
        <f t="shared" si="198"/>
        <v/>
      </c>
      <c r="AF344" s="13" t="str">
        <f t="shared" si="199"/>
        <v/>
      </c>
      <c r="AG344" s="177" t="str">
        <f t="shared" si="200"/>
        <v/>
      </c>
      <c r="AH344" s="184" t="str">
        <f t="shared" si="201"/>
        <v/>
      </c>
      <c r="AI344" s="184" t="str">
        <f>IF(AE:AE="","",IF(R344="Refreshment Beverage",AK344*(Rates!J$19/100),ROUND(SUM(AH344*(Rates!$J$8/100)),4)))</f>
        <v/>
      </c>
      <c r="AJ344" s="183" t="str">
        <f t="shared" si="202"/>
        <v/>
      </c>
      <c r="AK344" s="185" t="str">
        <f t="shared" si="203"/>
        <v/>
      </c>
      <c r="AL344" s="177" t="str">
        <f t="shared" si="204"/>
        <v/>
      </c>
      <c r="AM344" s="13" t="str">
        <f>IF(AS344="","",IF(R344="Refreshment Beverage",ROUND(AS344*Rates!K$19,4),ROUND(AO344*(VLOOKUP(VALUE(Q344),Rates!G$4:L$12,3,0)),4)))</f>
        <v/>
      </c>
      <c r="AN344" s="183" t="str">
        <f>IF(AS344="","",IF(R344="Refreshment Beverage",AS344*(Rates!J$19/100),MAX(AM344,AB344)))</f>
        <v/>
      </c>
      <c r="AO344" s="186" t="str">
        <f t="shared" si="205"/>
        <v/>
      </c>
      <c r="AP344" s="186" t="str">
        <f t="shared" si="206"/>
        <v/>
      </c>
      <c r="AQ344" s="186" t="str">
        <f>IF(AS344="","",IF(R344="Refreshment Beverage",ROUND(SUM(VLOOKUP(Q:Q,Rates!G$15:L$19,3,0)*(AS344-Y344-Z344-AA344)),4),ROUND(SUM(Rates!$K$8*AS344),4)))</f>
        <v/>
      </c>
      <c r="AR344" s="184" t="str">
        <f t="shared" si="207"/>
        <v/>
      </c>
      <c r="AS344" s="185" t="str">
        <f t="shared" si="208"/>
        <v/>
      </c>
      <c r="AT344" s="177" t="str">
        <f t="shared" si="209"/>
        <v/>
      </c>
      <c r="AU344" s="13" t="str">
        <f>IF(AX344="","",IF(R344="Refreshment Beverage",ROUND((BA344-Y344-Z344-AA344)*VLOOKUP(VALUE(Q344),Rates!G$15:L$19,3,0),4),ROUND(AW344*(VLOOKUP(VALUE(Q344),Rates!G:L,3,0)),4)))</f>
        <v/>
      </c>
      <c r="AV344" s="183" t="str">
        <f t="shared" si="210"/>
        <v/>
      </c>
      <c r="AW344" s="186" t="str">
        <f t="shared" si="211"/>
        <v/>
      </c>
      <c r="AX344" s="184" t="str">
        <f t="shared" si="212"/>
        <v/>
      </c>
      <c r="AY344" s="186" t="str">
        <f>IF(AX344="","",IF(R344="Refreshment Beverage",ROUND(SUM(AX344*Rates!K$19),4),ROUND(SUM(AX344*(Rates!J$8/100)),4)))</f>
        <v/>
      </c>
      <c r="AZ344" s="183" t="str">
        <f t="shared" si="213"/>
        <v/>
      </c>
      <c r="BA344" s="185" t="str">
        <f t="shared" si="214"/>
        <v/>
      </c>
      <c r="BD344" s="171"/>
      <c r="BE344" s="171"/>
      <c r="BF344" s="171"/>
      <c r="BG344" s="171"/>
    </row>
    <row r="345" spans="1:59" ht="15" customHeight="1" x14ac:dyDescent="0.3">
      <c r="A345" s="172"/>
      <c r="B345" s="172"/>
      <c r="C345" s="172"/>
      <c r="D345" s="173"/>
      <c r="E345" s="173"/>
      <c r="F345" s="173"/>
      <c r="G345" s="173"/>
      <c r="H345" s="173"/>
      <c r="I345" s="174"/>
      <c r="J345" s="175"/>
      <c r="K345" s="176" t="str">
        <f t="shared" si="186"/>
        <v/>
      </c>
      <c r="L345" s="177" t="str">
        <f t="shared" si="187"/>
        <v/>
      </c>
      <c r="M345" s="178" t="str">
        <f t="shared" si="188"/>
        <v/>
      </c>
      <c r="N345" s="44" t="str" cm="1">
        <f t="array" ref="N345">IFERROR(IF(_xlfn.SINGLE(A:A)="","",IF(R345="Beer",SUM(LOOKUP(2,1/(Rates!$B$3:$B$5&lt;=W345)/(Rates!$C$3:$C$5&gt;=W345),Rates!$D$3:$D$5)*(X345/100)*W345),IF(R345="Refreshment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44" t="str">
        <f t="shared" si="189"/>
        <v/>
      </c>
      <c r="P345" s="13"/>
      <c r="Q345" s="179" t="str">
        <f t="shared" si="190"/>
        <v/>
      </c>
      <c r="R345" s="180" t="str">
        <f t="shared" si="191"/>
        <v/>
      </c>
      <c r="S345" s="13" t="str">
        <f>IF(A345="","",IF(R345="Refreshment Beverage",VLOOKUP(VALUE(Q345),Rates!G$15:L$19,2,0),VLOOKUP(VALUE(Q345),Rates!G$4:L$8,2,0)))</f>
        <v/>
      </c>
      <c r="T345" s="13" t="str">
        <f t="shared" si="192"/>
        <v/>
      </c>
      <c r="U345" s="181" t="str">
        <f t="shared" si="193"/>
        <v/>
      </c>
      <c r="V345" s="13" t="str">
        <f t="shared" si="194"/>
        <v/>
      </c>
      <c r="W345" s="13" t="str">
        <f t="shared" si="195"/>
        <v/>
      </c>
      <c r="X345" s="182" t="str">
        <f t="shared" si="196"/>
        <v/>
      </c>
      <c r="Y345" s="183" t="str">
        <f>IF(A:A="","",IF(R345="Refreshment Beverage",VLOOKUP(Q345,Rates!G$15:L$19,6,0)*W345,VLOOKUP(Q345,Rates!G$4:L$12,6,0)*W345))</f>
        <v/>
      </c>
      <c r="Z345" s="183" t="str">
        <f t="shared" si="197"/>
        <v/>
      </c>
      <c r="AA345" s="17">
        <f t="shared" si="185"/>
        <v>0</v>
      </c>
      <c r="AB345" s="177" t="str" cm="1">
        <f t="array" ref="AB345">IF(_xlfn.SINGLE(A:A)="","",IF(R345="Refreshment Beverage","",IF(AND(R345="Beer",Q345=0),SUM(LOOKUP(2,1/(Rates!$B$15:$B$18&lt;=W345)/(Rates!$C$15:$C$18&gt;=W345),Rates!$D$15:$D$18)*W345),VLOOKUP(VALUE(_xlfn.SINGLE(Q:Q)),Rates!A:B,2,0)*W345)))</f>
        <v/>
      </c>
      <c r="AC345" s="177" t="str" cm="1">
        <f t="array" ref="AC345">IF(_xlfn.SINGLE(A:A)="","",IF(R345="Refreshment Beverage","",IF(AND(R345="Beer",Q345=0),SUM(LOOKUP(2,1/(Rates!$B$15:$B$18&lt;=W345)/(Rates!$C$15:$C$18&gt;=W345),Rates!$E$15:$E$18)*W345),VLOOKUP(VALUE(_xlfn.SINGLE(Q:Q)),Rates!A:C,3,0)*W345)))</f>
        <v/>
      </c>
      <c r="AD345" s="168">
        <f>IFERROR(IF(OR(Q345=1,Q345=2,Q345=3,Q345=4),VLOOKUP(Q345,Rates!$A$31:$B$34,2,0)*W345,IF(V345=1,VLOOKUP(U345,'REB BEV MIN MKUP'!B:E,4,0),IF(V345&gt;1,VLOOKUP(VALUE(W345),'REB BEV MIN MKUP'!O:Q,3,0),0))),0)</f>
        <v>0</v>
      </c>
      <c r="AE345" s="177" t="str">
        <f t="shared" si="198"/>
        <v/>
      </c>
      <c r="AF345" s="13" t="str">
        <f t="shared" si="199"/>
        <v/>
      </c>
      <c r="AG345" s="177" t="str">
        <f t="shared" si="200"/>
        <v/>
      </c>
      <c r="AH345" s="184" t="str">
        <f t="shared" si="201"/>
        <v/>
      </c>
      <c r="AI345" s="184" t="str">
        <f>IF(AE:AE="","",IF(R345="Refreshment Beverage",AK345*(Rates!J$19/100),ROUND(SUM(AH345*(Rates!$J$8/100)),4)))</f>
        <v/>
      </c>
      <c r="AJ345" s="183" t="str">
        <f t="shared" si="202"/>
        <v/>
      </c>
      <c r="AK345" s="185" t="str">
        <f t="shared" si="203"/>
        <v/>
      </c>
      <c r="AL345" s="177" t="str">
        <f t="shared" si="204"/>
        <v/>
      </c>
      <c r="AM345" s="13" t="str">
        <f>IF(AS345="","",IF(R345="Refreshment Beverage",ROUND(AS345*Rates!K$19,4),ROUND(AO345*(VLOOKUP(VALUE(Q345),Rates!G$4:L$12,3,0)),4)))</f>
        <v/>
      </c>
      <c r="AN345" s="183" t="str">
        <f>IF(AS345="","",IF(R345="Refreshment Beverage",AS345*(Rates!J$19/100),MAX(AM345,AB345)))</f>
        <v/>
      </c>
      <c r="AO345" s="186" t="str">
        <f t="shared" si="205"/>
        <v/>
      </c>
      <c r="AP345" s="186" t="str">
        <f t="shared" si="206"/>
        <v/>
      </c>
      <c r="AQ345" s="186" t="str">
        <f>IF(AS345="","",IF(R345="Refreshment Beverage",ROUND(SUM(VLOOKUP(Q:Q,Rates!G$15:L$19,3,0)*(AS345-Y345-Z345-AA345)),4),ROUND(SUM(Rates!$K$8*AS345),4)))</f>
        <v/>
      </c>
      <c r="AR345" s="184" t="str">
        <f t="shared" si="207"/>
        <v/>
      </c>
      <c r="AS345" s="185" t="str">
        <f t="shared" si="208"/>
        <v/>
      </c>
      <c r="AT345" s="177" t="str">
        <f t="shared" si="209"/>
        <v/>
      </c>
      <c r="AU345" s="13" t="str">
        <f>IF(AX345="","",IF(R345="Refreshment Beverage",ROUND((BA345-Y345-Z345-AA345)*VLOOKUP(VALUE(Q345),Rates!G$15:L$19,3,0),4),ROUND(AW345*(VLOOKUP(VALUE(Q345),Rates!G:L,3,0)),4)))</f>
        <v/>
      </c>
      <c r="AV345" s="183" t="str">
        <f t="shared" si="210"/>
        <v/>
      </c>
      <c r="AW345" s="186" t="str">
        <f t="shared" si="211"/>
        <v/>
      </c>
      <c r="AX345" s="184" t="str">
        <f t="shared" si="212"/>
        <v/>
      </c>
      <c r="AY345" s="186" t="str">
        <f>IF(AX345="","",IF(R345="Refreshment Beverage",ROUND(SUM(AX345*Rates!K$19),4),ROUND(SUM(AX345*(Rates!J$8/100)),4)))</f>
        <v/>
      </c>
      <c r="AZ345" s="183" t="str">
        <f t="shared" si="213"/>
        <v/>
      </c>
      <c r="BA345" s="185" t="str">
        <f t="shared" si="214"/>
        <v/>
      </c>
      <c r="BD345" s="171"/>
      <c r="BE345" s="171"/>
      <c r="BF345" s="171"/>
      <c r="BG345" s="171"/>
    </row>
    <row r="346" spans="1:59" ht="15" customHeight="1" x14ac:dyDescent="0.3">
      <c r="A346" s="172"/>
      <c r="B346" s="172"/>
      <c r="C346" s="172"/>
      <c r="D346" s="173"/>
      <c r="E346" s="173"/>
      <c r="F346" s="173"/>
      <c r="G346" s="173"/>
      <c r="H346" s="173"/>
      <c r="I346" s="174"/>
      <c r="J346" s="175"/>
      <c r="K346" s="176" t="str">
        <f t="shared" si="186"/>
        <v/>
      </c>
      <c r="L346" s="177" t="str">
        <f t="shared" si="187"/>
        <v/>
      </c>
      <c r="M346" s="178" t="str">
        <f t="shared" si="188"/>
        <v/>
      </c>
      <c r="N346" s="44" t="str" cm="1">
        <f t="array" ref="N346">IFERROR(IF(_xlfn.SINGLE(A:A)="","",IF(R346="Beer",SUM(LOOKUP(2,1/(Rates!$B$3:$B$5&lt;=W346)/(Rates!$C$3:$C$5&gt;=W346),Rates!$D$3:$D$5)*(X346/100)*W346),IF(R346="Refreshment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44" t="str">
        <f t="shared" si="189"/>
        <v/>
      </c>
      <c r="P346" s="13"/>
      <c r="Q346" s="179" t="str">
        <f t="shared" si="190"/>
        <v/>
      </c>
      <c r="R346" s="180" t="str">
        <f t="shared" si="191"/>
        <v/>
      </c>
      <c r="S346" s="13" t="str">
        <f>IF(A346="","",IF(R346="Refreshment Beverage",VLOOKUP(VALUE(Q346),Rates!G$15:L$19,2,0),VLOOKUP(VALUE(Q346),Rates!G$4:L$8,2,0)))</f>
        <v/>
      </c>
      <c r="T346" s="13" t="str">
        <f t="shared" si="192"/>
        <v/>
      </c>
      <c r="U346" s="181" t="str">
        <f t="shared" si="193"/>
        <v/>
      </c>
      <c r="V346" s="13" t="str">
        <f t="shared" si="194"/>
        <v/>
      </c>
      <c r="W346" s="13" t="str">
        <f t="shared" si="195"/>
        <v/>
      </c>
      <c r="X346" s="182" t="str">
        <f t="shared" si="196"/>
        <v/>
      </c>
      <c r="Y346" s="183" t="str">
        <f>IF(A:A="","",IF(R346="Refreshment Beverage",VLOOKUP(Q346,Rates!G$15:L$19,6,0)*W346,VLOOKUP(Q346,Rates!G$4:L$12,6,0)*W346))</f>
        <v/>
      </c>
      <c r="Z346" s="183" t="str">
        <f t="shared" si="197"/>
        <v/>
      </c>
      <c r="AA346" s="17">
        <f t="shared" si="185"/>
        <v>0</v>
      </c>
      <c r="AB346" s="177" t="str" cm="1">
        <f t="array" ref="AB346">IF(_xlfn.SINGLE(A:A)="","",IF(R346="Refreshment Beverage","",IF(AND(R346="Beer",Q346=0),SUM(LOOKUP(2,1/(Rates!$B$15:$B$18&lt;=W346)/(Rates!$C$15:$C$18&gt;=W346),Rates!$D$15:$D$18)*W346),VLOOKUP(VALUE(_xlfn.SINGLE(Q:Q)),Rates!A:B,2,0)*W346)))</f>
        <v/>
      </c>
      <c r="AC346" s="177" t="str" cm="1">
        <f t="array" ref="AC346">IF(_xlfn.SINGLE(A:A)="","",IF(R346="Refreshment Beverage","",IF(AND(R346="Beer",Q346=0),SUM(LOOKUP(2,1/(Rates!$B$15:$B$18&lt;=W346)/(Rates!$C$15:$C$18&gt;=W346),Rates!$E$15:$E$18)*W346),VLOOKUP(VALUE(_xlfn.SINGLE(Q:Q)),Rates!A:C,3,0)*W346)))</f>
        <v/>
      </c>
      <c r="AD346" s="168">
        <f>IFERROR(IF(OR(Q346=1,Q346=2,Q346=3,Q346=4),VLOOKUP(Q346,Rates!$A$31:$B$34,2,0)*W346,IF(V346=1,VLOOKUP(U346,'REB BEV MIN MKUP'!B:E,4,0),IF(V346&gt;1,VLOOKUP(VALUE(W346),'REB BEV MIN MKUP'!O:Q,3,0),0))),0)</f>
        <v>0</v>
      </c>
      <c r="AE346" s="177" t="str">
        <f t="shared" si="198"/>
        <v/>
      </c>
      <c r="AF346" s="13" t="str">
        <f t="shared" si="199"/>
        <v/>
      </c>
      <c r="AG346" s="177" t="str">
        <f t="shared" si="200"/>
        <v/>
      </c>
      <c r="AH346" s="184" t="str">
        <f t="shared" si="201"/>
        <v/>
      </c>
      <c r="AI346" s="184" t="str">
        <f>IF(AE:AE="","",IF(R346="Refreshment Beverage",AK346*(Rates!J$19/100),ROUND(SUM(AH346*(Rates!$J$8/100)),4)))</f>
        <v/>
      </c>
      <c r="AJ346" s="183" t="str">
        <f t="shared" si="202"/>
        <v/>
      </c>
      <c r="AK346" s="185" t="str">
        <f t="shared" si="203"/>
        <v/>
      </c>
      <c r="AL346" s="177" t="str">
        <f t="shared" si="204"/>
        <v/>
      </c>
      <c r="AM346" s="13" t="str">
        <f>IF(AS346="","",IF(R346="Refreshment Beverage",ROUND(AS346*Rates!K$19,4),ROUND(AO346*(VLOOKUP(VALUE(Q346),Rates!G$4:L$12,3,0)),4)))</f>
        <v/>
      </c>
      <c r="AN346" s="183" t="str">
        <f>IF(AS346="","",IF(R346="Refreshment Beverage",AS346*(Rates!J$19/100),MAX(AM346,AB346)))</f>
        <v/>
      </c>
      <c r="AO346" s="186" t="str">
        <f t="shared" si="205"/>
        <v/>
      </c>
      <c r="AP346" s="186" t="str">
        <f t="shared" si="206"/>
        <v/>
      </c>
      <c r="AQ346" s="186" t="str">
        <f>IF(AS346="","",IF(R346="Refreshment Beverage",ROUND(SUM(VLOOKUP(Q:Q,Rates!G$15:L$19,3,0)*(AS346-Y346-Z346-AA346)),4),ROUND(SUM(Rates!$K$8*AS346),4)))</f>
        <v/>
      </c>
      <c r="AR346" s="184" t="str">
        <f t="shared" si="207"/>
        <v/>
      </c>
      <c r="AS346" s="185" t="str">
        <f t="shared" si="208"/>
        <v/>
      </c>
      <c r="AT346" s="177" t="str">
        <f t="shared" si="209"/>
        <v/>
      </c>
      <c r="AU346" s="13" t="str">
        <f>IF(AX346="","",IF(R346="Refreshment Beverage",ROUND((BA346-Y346-Z346-AA346)*VLOOKUP(VALUE(Q346),Rates!G$15:L$19,3,0),4),ROUND(AW346*(VLOOKUP(VALUE(Q346),Rates!G:L,3,0)),4)))</f>
        <v/>
      </c>
      <c r="AV346" s="183" t="str">
        <f t="shared" si="210"/>
        <v/>
      </c>
      <c r="AW346" s="186" t="str">
        <f t="shared" si="211"/>
        <v/>
      </c>
      <c r="AX346" s="184" t="str">
        <f t="shared" si="212"/>
        <v/>
      </c>
      <c r="AY346" s="186" t="str">
        <f>IF(AX346="","",IF(R346="Refreshment Beverage",ROUND(SUM(AX346*Rates!K$19),4),ROUND(SUM(AX346*(Rates!J$8/100)),4)))</f>
        <v/>
      </c>
      <c r="AZ346" s="183" t="str">
        <f t="shared" si="213"/>
        <v/>
      </c>
      <c r="BA346" s="185" t="str">
        <f t="shared" si="214"/>
        <v/>
      </c>
      <c r="BD346" s="171"/>
      <c r="BE346" s="171"/>
      <c r="BF346" s="171"/>
      <c r="BG346" s="171"/>
    </row>
    <row r="347" spans="1:59" ht="15" customHeight="1" x14ac:dyDescent="0.3">
      <c r="A347" s="172"/>
      <c r="B347" s="172"/>
      <c r="C347" s="172"/>
      <c r="D347" s="173"/>
      <c r="E347" s="173"/>
      <c r="F347" s="173"/>
      <c r="G347" s="173"/>
      <c r="H347" s="173"/>
      <c r="I347" s="174"/>
      <c r="J347" s="175"/>
      <c r="K347" s="176" t="str">
        <f t="shared" si="186"/>
        <v/>
      </c>
      <c r="L347" s="177" t="str">
        <f t="shared" si="187"/>
        <v/>
      </c>
      <c r="M347" s="178" t="str">
        <f t="shared" si="188"/>
        <v/>
      </c>
      <c r="N347" s="44" t="str" cm="1">
        <f t="array" ref="N347">IFERROR(IF(_xlfn.SINGLE(A:A)="","",IF(R347="Beer",SUM(LOOKUP(2,1/(Rates!$B$3:$B$5&lt;=W347)/(Rates!$C$3:$C$5&gt;=W347),Rates!$D$3:$D$5)*(X347/100)*W347),IF(R347="Refreshment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44" t="str">
        <f t="shared" si="189"/>
        <v/>
      </c>
      <c r="P347" s="13"/>
      <c r="Q347" s="179" t="str">
        <f t="shared" si="190"/>
        <v/>
      </c>
      <c r="R347" s="180" t="str">
        <f t="shared" si="191"/>
        <v/>
      </c>
      <c r="S347" s="13" t="str">
        <f>IF(A347="","",IF(R347="Refreshment Beverage",VLOOKUP(VALUE(Q347),Rates!G$15:L$19,2,0),VLOOKUP(VALUE(Q347),Rates!G$4:L$8,2,0)))</f>
        <v/>
      </c>
      <c r="T347" s="13" t="str">
        <f t="shared" si="192"/>
        <v/>
      </c>
      <c r="U347" s="181" t="str">
        <f t="shared" si="193"/>
        <v/>
      </c>
      <c r="V347" s="13" t="str">
        <f t="shared" si="194"/>
        <v/>
      </c>
      <c r="W347" s="13" t="str">
        <f t="shared" si="195"/>
        <v/>
      </c>
      <c r="X347" s="182" t="str">
        <f t="shared" si="196"/>
        <v/>
      </c>
      <c r="Y347" s="183" t="str">
        <f>IF(A:A="","",IF(R347="Refreshment Beverage",VLOOKUP(Q347,Rates!G$15:L$19,6,0)*W347,VLOOKUP(Q347,Rates!G$4:L$12,6,0)*W347))</f>
        <v/>
      </c>
      <c r="Z347" s="183" t="str">
        <f t="shared" si="197"/>
        <v/>
      </c>
      <c r="AA347" s="17">
        <f t="shared" si="185"/>
        <v>0</v>
      </c>
      <c r="AB347" s="177" t="str" cm="1">
        <f t="array" ref="AB347">IF(_xlfn.SINGLE(A:A)="","",IF(R347="Refreshment Beverage","",IF(AND(R347="Beer",Q347=0),SUM(LOOKUP(2,1/(Rates!$B$15:$B$18&lt;=W347)/(Rates!$C$15:$C$18&gt;=W347),Rates!$D$15:$D$18)*W347),VLOOKUP(VALUE(_xlfn.SINGLE(Q:Q)),Rates!A:B,2,0)*W347)))</f>
        <v/>
      </c>
      <c r="AC347" s="177" t="str" cm="1">
        <f t="array" ref="AC347">IF(_xlfn.SINGLE(A:A)="","",IF(R347="Refreshment Beverage","",IF(AND(R347="Beer",Q347=0),SUM(LOOKUP(2,1/(Rates!$B$15:$B$18&lt;=W347)/(Rates!$C$15:$C$18&gt;=W347),Rates!$E$15:$E$18)*W347),VLOOKUP(VALUE(_xlfn.SINGLE(Q:Q)),Rates!A:C,3,0)*W347)))</f>
        <v/>
      </c>
      <c r="AD347" s="168">
        <f>IFERROR(IF(OR(Q347=1,Q347=2,Q347=3,Q347=4),VLOOKUP(Q347,Rates!$A$31:$B$34,2,0)*W347,IF(V347=1,VLOOKUP(U347,'REB BEV MIN MKUP'!B:E,4,0),IF(V347&gt;1,VLOOKUP(VALUE(W347),'REB BEV MIN MKUP'!O:Q,3,0),0))),0)</f>
        <v>0</v>
      </c>
      <c r="AE347" s="177" t="str">
        <f t="shared" si="198"/>
        <v/>
      </c>
      <c r="AF347" s="13" t="str">
        <f t="shared" si="199"/>
        <v/>
      </c>
      <c r="AG347" s="177" t="str">
        <f t="shared" si="200"/>
        <v/>
      </c>
      <c r="AH347" s="184" t="str">
        <f t="shared" si="201"/>
        <v/>
      </c>
      <c r="AI347" s="184" t="str">
        <f>IF(AE:AE="","",IF(R347="Refreshment Beverage",AK347*(Rates!J$19/100),ROUND(SUM(AH347*(Rates!$J$8/100)),4)))</f>
        <v/>
      </c>
      <c r="AJ347" s="183" t="str">
        <f t="shared" si="202"/>
        <v/>
      </c>
      <c r="AK347" s="185" t="str">
        <f t="shared" si="203"/>
        <v/>
      </c>
      <c r="AL347" s="177" t="str">
        <f t="shared" si="204"/>
        <v/>
      </c>
      <c r="AM347" s="13" t="str">
        <f>IF(AS347="","",IF(R347="Refreshment Beverage",ROUND(AS347*Rates!K$19,4),ROUND(AO347*(VLOOKUP(VALUE(Q347),Rates!G$4:L$12,3,0)),4)))</f>
        <v/>
      </c>
      <c r="AN347" s="183" t="str">
        <f>IF(AS347="","",IF(R347="Refreshment Beverage",AS347*(Rates!J$19/100),MAX(AM347,AB347)))</f>
        <v/>
      </c>
      <c r="AO347" s="186" t="str">
        <f t="shared" si="205"/>
        <v/>
      </c>
      <c r="AP347" s="186" t="str">
        <f t="shared" si="206"/>
        <v/>
      </c>
      <c r="AQ347" s="186" t="str">
        <f>IF(AS347="","",IF(R347="Refreshment Beverage",ROUND(SUM(VLOOKUP(Q:Q,Rates!G$15:L$19,3,0)*(AS347-Y347-Z347-AA347)),4),ROUND(SUM(Rates!$K$8*AS347),4)))</f>
        <v/>
      </c>
      <c r="AR347" s="184" t="str">
        <f t="shared" si="207"/>
        <v/>
      </c>
      <c r="AS347" s="185" t="str">
        <f t="shared" si="208"/>
        <v/>
      </c>
      <c r="AT347" s="177" t="str">
        <f t="shared" si="209"/>
        <v/>
      </c>
      <c r="AU347" s="13" t="str">
        <f>IF(AX347="","",IF(R347="Refreshment Beverage",ROUND((BA347-Y347-Z347-AA347)*VLOOKUP(VALUE(Q347),Rates!G$15:L$19,3,0),4),ROUND(AW347*(VLOOKUP(VALUE(Q347),Rates!G:L,3,0)),4)))</f>
        <v/>
      </c>
      <c r="AV347" s="183" t="str">
        <f t="shared" si="210"/>
        <v/>
      </c>
      <c r="AW347" s="186" t="str">
        <f t="shared" si="211"/>
        <v/>
      </c>
      <c r="AX347" s="184" t="str">
        <f t="shared" si="212"/>
        <v/>
      </c>
      <c r="AY347" s="186" t="str">
        <f>IF(AX347="","",IF(R347="Refreshment Beverage",ROUND(SUM(AX347*Rates!K$19),4),ROUND(SUM(AX347*(Rates!J$8/100)),4)))</f>
        <v/>
      </c>
      <c r="AZ347" s="183" t="str">
        <f t="shared" si="213"/>
        <v/>
      </c>
      <c r="BA347" s="185" t="str">
        <f t="shared" si="214"/>
        <v/>
      </c>
      <c r="BD347" s="171"/>
      <c r="BE347" s="171"/>
      <c r="BF347" s="171"/>
      <c r="BG347" s="171"/>
    </row>
    <row r="348" spans="1:59" ht="15" customHeight="1" x14ac:dyDescent="0.3">
      <c r="A348" s="172"/>
      <c r="B348" s="172"/>
      <c r="C348" s="172"/>
      <c r="D348" s="173"/>
      <c r="E348" s="173"/>
      <c r="F348" s="173"/>
      <c r="G348" s="173"/>
      <c r="H348" s="173"/>
      <c r="I348" s="174"/>
      <c r="J348" s="175"/>
      <c r="K348" s="176" t="str">
        <f t="shared" si="186"/>
        <v/>
      </c>
      <c r="L348" s="177" t="str">
        <f t="shared" si="187"/>
        <v/>
      </c>
      <c r="M348" s="178" t="str">
        <f t="shared" si="188"/>
        <v/>
      </c>
      <c r="N348" s="44" t="str" cm="1">
        <f t="array" ref="N348">IFERROR(IF(_xlfn.SINGLE(A:A)="","",IF(R348="Beer",SUM(LOOKUP(2,1/(Rates!$B$3:$B$5&lt;=W348)/(Rates!$C$3:$C$5&gt;=W348),Rates!$D$3:$D$5)*(X348/100)*W348),IF(R348="Refreshment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44" t="str">
        <f t="shared" si="189"/>
        <v/>
      </c>
      <c r="P348" s="13"/>
      <c r="Q348" s="179" t="str">
        <f t="shared" si="190"/>
        <v/>
      </c>
      <c r="R348" s="180" t="str">
        <f t="shared" si="191"/>
        <v/>
      </c>
      <c r="S348" s="13" t="str">
        <f>IF(A348="","",IF(R348="Refreshment Beverage",VLOOKUP(VALUE(Q348),Rates!G$15:L$19,2,0),VLOOKUP(VALUE(Q348),Rates!G$4:L$8,2,0)))</f>
        <v/>
      </c>
      <c r="T348" s="13" t="str">
        <f t="shared" si="192"/>
        <v/>
      </c>
      <c r="U348" s="181" t="str">
        <f t="shared" si="193"/>
        <v/>
      </c>
      <c r="V348" s="13" t="str">
        <f t="shared" si="194"/>
        <v/>
      </c>
      <c r="W348" s="13" t="str">
        <f t="shared" si="195"/>
        <v/>
      </c>
      <c r="X348" s="182" t="str">
        <f t="shared" si="196"/>
        <v/>
      </c>
      <c r="Y348" s="183" t="str">
        <f>IF(A:A="","",IF(R348="Refreshment Beverage",VLOOKUP(Q348,Rates!G$15:L$19,6,0)*W348,VLOOKUP(Q348,Rates!G$4:L$12,6,0)*W348))</f>
        <v/>
      </c>
      <c r="Z348" s="183" t="str">
        <f t="shared" si="197"/>
        <v/>
      </c>
      <c r="AA348" s="17">
        <f t="shared" si="185"/>
        <v>0</v>
      </c>
      <c r="AB348" s="177" t="str" cm="1">
        <f t="array" ref="AB348">IF(_xlfn.SINGLE(A:A)="","",IF(R348="Refreshment Beverage","",IF(AND(R348="Beer",Q348=0),SUM(LOOKUP(2,1/(Rates!$B$15:$B$18&lt;=W348)/(Rates!$C$15:$C$18&gt;=W348),Rates!$D$15:$D$18)*W348),VLOOKUP(VALUE(_xlfn.SINGLE(Q:Q)),Rates!A:B,2,0)*W348)))</f>
        <v/>
      </c>
      <c r="AC348" s="177" t="str" cm="1">
        <f t="array" ref="AC348">IF(_xlfn.SINGLE(A:A)="","",IF(R348="Refreshment Beverage","",IF(AND(R348="Beer",Q348=0),SUM(LOOKUP(2,1/(Rates!$B$15:$B$18&lt;=W348)/(Rates!$C$15:$C$18&gt;=W348),Rates!$E$15:$E$18)*W348),VLOOKUP(VALUE(_xlfn.SINGLE(Q:Q)),Rates!A:C,3,0)*W348)))</f>
        <v/>
      </c>
      <c r="AD348" s="168">
        <f>IFERROR(IF(OR(Q348=1,Q348=2,Q348=3,Q348=4),VLOOKUP(Q348,Rates!$A$31:$B$34,2,0)*W348,IF(V348=1,VLOOKUP(U348,'REB BEV MIN MKUP'!B:E,4,0),IF(V348&gt;1,VLOOKUP(VALUE(W348),'REB BEV MIN MKUP'!O:Q,3,0),0))),0)</f>
        <v>0</v>
      </c>
      <c r="AE348" s="177" t="str">
        <f t="shared" si="198"/>
        <v/>
      </c>
      <c r="AF348" s="13" t="str">
        <f t="shared" si="199"/>
        <v/>
      </c>
      <c r="AG348" s="177" t="str">
        <f t="shared" si="200"/>
        <v/>
      </c>
      <c r="AH348" s="184" t="str">
        <f t="shared" si="201"/>
        <v/>
      </c>
      <c r="AI348" s="184" t="str">
        <f>IF(AE:AE="","",IF(R348="Refreshment Beverage",AK348*(Rates!J$19/100),ROUND(SUM(AH348*(Rates!$J$8/100)),4)))</f>
        <v/>
      </c>
      <c r="AJ348" s="183" t="str">
        <f t="shared" si="202"/>
        <v/>
      </c>
      <c r="AK348" s="185" t="str">
        <f t="shared" si="203"/>
        <v/>
      </c>
      <c r="AL348" s="177" t="str">
        <f t="shared" si="204"/>
        <v/>
      </c>
      <c r="AM348" s="13" t="str">
        <f>IF(AS348="","",IF(R348="Refreshment Beverage",ROUND(AS348*Rates!K$19,4),ROUND(AO348*(VLOOKUP(VALUE(Q348),Rates!G$4:L$12,3,0)),4)))</f>
        <v/>
      </c>
      <c r="AN348" s="183" t="str">
        <f>IF(AS348="","",IF(R348="Refreshment Beverage",AS348*(Rates!J$19/100),MAX(AM348,AB348)))</f>
        <v/>
      </c>
      <c r="AO348" s="186" t="str">
        <f t="shared" si="205"/>
        <v/>
      </c>
      <c r="AP348" s="186" t="str">
        <f t="shared" si="206"/>
        <v/>
      </c>
      <c r="AQ348" s="186" t="str">
        <f>IF(AS348="","",IF(R348="Refreshment Beverage",ROUND(SUM(VLOOKUP(Q:Q,Rates!G$15:L$19,3,0)*(AS348-Y348-Z348-AA348)),4),ROUND(SUM(Rates!$K$8*AS348),4)))</f>
        <v/>
      </c>
      <c r="AR348" s="184" t="str">
        <f t="shared" si="207"/>
        <v/>
      </c>
      <c r="AS348" s="185" t="str">
        <f t="shared" si="208"/>
        <v/>
      </c>
      <c r="AT348" s="177" t="str">
        <f t="shared" si="209"/>
        <v/>
      </c>
      <c r="AU348" s="13" t="str">
        <f>IF(AX348="","",IF(R348="Refreshment Beverage",ROUND((BA348-Y348-Z348-AA348)*VLOOKUP(VALUE(Q348),Rates!G$15:L$19,3,0),4),ROUND(AW348*(VLOOKUP(VALUE(Q348),Rates!G:L,3,0)),4)))</f>
        <v/>
      </c>
      <c r="AV348" s="183" t="str">
        <f t="shared" si="210"/>
        <v/>
      </c>
      <c r="AW348" s="186" t="str">
        <f t="shared" si="211"/>
        <v/>
      </c>
      <c r="AX348" s="184" t="str">
        <f t="shared" si="212"/>
        <v/>
      </c>
      <c r="AY348" s="186" t="str">
        <f>IF(AX348="","",IF(R348="Refreshment Beverage",ROUND(SUM(AX348*Rates!K$19),4),ROUND(SUM(AX348*(Rates!J$8/100)),4)))</f>
        <v/>
      </c>
      <c r="AZ348" s="183" t="str">
        <f t="shared" si="213"/>
        <v/>
      </c>
      <c r="BA348" s="185" t="str">
        <f t="shared" si="214"/>
        <v/>
      </c>
      <c r="BD348" s="171"/>
      <c r="BE348" s="171"/>
      <c r="BF348" s="171"/>
      <c r="BG348" s="171"/>
    </row>
    <row r="349" spans="1:59" ht="15" customHeight="1" x14ac:dyDescent="0.3">
      <c r="A349" s="172"/>
      <c r="B349" s="172"/>
      <c r="C349" s="172"/>
      <c r="D349" s="173"/>
      <c r="E349" s="173"/>
      <c r="F349" s="173"/>
      <c r="G349" s="173"/>
      <c r="H349" s="173"/>
      <c r="I349" s="174"/>
      <c r="J349" s="175"/>
      <c r="K349" s="176" t="str">
        <f t="shared" si="186"/>
        <v/>
      </c>
      <c r="L349" s="177" t="str">
        <f t="shared" si="187"/>
        <v/>
      </c>
      <c r="M349" s="178" t="str">
        <f t="shared" si="188"/>
        <v/>
      </c>
      <c r="N349" s="44" t="str" cm="1">
        <f t="array" ref="N349">IFERROR(IF(_xlfn.SINGLE(A:A)="","",IF(R349="Beer",SUM(LOOKUP(2,1/(Rates!$B$3:$B$5&lt;=W349)/(Rates!$C$3:$C$5&gt;=W349),Rates!$D$3:$D$5)*(X349/100)*W349),IF(R349="Refreshment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44" t="str">
        <f t="shared" si="189"/>
        <v/>
      </c>
      <c r="P349" s="13"/>
      <c r="Q349" s="179" t="str">
        <f t="shared" si="190"/>
        <v/>
      </c>
      <c r="R349" s="180" t="str">
        <f t="shared" si="191"/>
        <v/>
      </c>
      <c r="S349" s="13" t="str">
        <f>IF(A349="","",IF(R349="Refreshment Beverage",VLOOKUP(VALUE(Q349),Rates!G$15:L$19,2,0),VLOOKUP(VALUE(Q349),Rates!G$4:L$8,2,0)))</f>
        <v/>
      </c>
      <c r="T349" s="13" t="str">
        <f t="shared" si="192"/>
        <v/>
      </c>
      <c r="U349" s="181" t="str">
        <f t="shared" si="193"/>
        <v/>
      </c>
      <c r="V349" s="13" t="str">
        <f t="shared" si="194"/>
        <v/>
      </c>
      <c r="W349" s="13" t="str">
        <f t="shared" si="195"/>
        <v/>
      </c>
      <c r="X349" s="182" t="str">
        <f t="shared" si="196"/>
        <v/>
      </c>
      <c r="Y349" s="183" t="str">
        <f>IF(A:A="","",IF(R349="Refreshment Beverage",VLOOKUP(Q349,Rates!G$15:L$19,6,0)*W349,VLOOKUP(Q349,Rates!G$4:L$12,6,0)*W349))</f>
        <v/>
      </c>
      <c r="Z349" s="183" t="str">
        <f t="shared" si="197"/>
        <v/>
      </c>
      <c r="AA349" s="17">
        <f t="shared" si="185"/>
        <v>0</v>
      </c>
      <c r="AB349" s="177" t="str" cm="1">
        <f t="array" ref="AB349">IF(_xlfn.SINGLE(A:A)="","",IF(R349="Refreshment Beverage","",IF(AND(R349="Beer",Q349=0),SUM(LOOKUP(2,1/(Rates!$B$15:$B$18&lt;=W349)/(Rates!$C$15:$C$18&gt;=W349),Rates!$D$15:$D$18)*W349),VLOOKUP(VALUE(_xlfn.SINGLE(Q:Q)),Rates!A:B,2,0)*W349)))</f>
        <v/>
      </c>
      <c r="AC349" s="177" t="str" cm="1">
        <f t="array" ref="AC349">IF(_xlfn.SINGLE(A:A)="","",IF(R349="Refreshment Beverage","",IF(AND(R349="Beer",Q349=0),SUM(LOOKUP(2,1/(Rates!$B$15:$B$18&lt;=W349)/(Rates!$C$15:$C$18&gt;=W349),Rates!$E$15:$E$18)*W349),VLOOKUP(VALUE(_xlfn.SINGLE(Q:Q)),Rates!A:C,3,0)*W349)))</f>
        <v/>
      </c>
      <c r="AD349" s="168">
        <f>IFERROR(IF(OR(Q349=1,Q349=2,Q349=3,Q349=4),VLOOKUP(Q349,Rates!$A$31:$B$34,2,0)*W349,IF(V349=1,VLOOKUP(U349,'REB BEV MIN MKUP'!B:E,4,0),IF(V349&gt;1,VLOOKUP(VALUE(W349),'REB BEV MIN MKUP'!O:Q,3,0),0))),0)</f>
        <v>0</v>
      </c>
      <c r="AE349" s="177" t="str">
        <f t="shared" si="198"/>
        <v/>
      </c>
      <c r="AF349" s="13" t="str">
        <f t="shared" si="199"/>
        <v/>
      </c>
      <c r="AG349" s="177" t="str">
        <f t="shared" si="200"/>
        <v/>
      </c>
      <c r="AH349" s="184" t="str">
        <f t="shared" si="201"/>
        <v/>
      </c>
      <c r="AI349" s="184" t="str">
        <f>IF(AE:AE="","",IF(R349="Refreshment Beverage",AK349*(Rates!J$19/100),ROUND(SUM(AH349*(Rates!$J$8/100)),4)))</f>
        <v/>
      </c>
      <c r="AJ349" s="183" t="str">
        <f t="shared" si="202"/>
        <v/>
      </c>
      <c r="AK349" s="185" t="str">
        <f t="shared" si="203"/>
        <v/>
      </c>
      <c r="AL349" s="177" t="str">
        <f t="shared" si="204"/>
        <v/>
      </c>
      <c r="AM349" s="13" t="str">
        <f>IF(AS349="","",IF(R349="Refreshment Beverage",ROUND(AS349*Rates!K$19,4),ROUND(AO349*(VLOOKUP(VALUE(Q349),Rates!G$4:L$12,3,0)),4)))</f>
        <v/>
      </c>
      <c r="AN349" s="183" t="str">
        <f>IF(AS349="","",IF(R349="Refreshment Beverage",AS349*(Rates!J$19/100),MAX(AM349,AB349)))</f>
        <v/>
      </c>
      <c r="AO349" s="186" t="str">
        <f t="shared" si="205"/>
        <v/>
      </c>
      <c r="AP349" s="186" t="str">
        <f t="shared" si="206"/>
        <v/>
      </c>
      <c r="AQ349" s="186" t="str">
        <f>IF(AS349="","",IF(R349="Refreshment Beverage",ROUND(SUM(VLOOKUP(Q:Q,Rates!G$15:L$19,3,0)*(AS349-Y349-Z349-AA349)),4),ROUND(SUM(Rates!$K$8*AS349),4)))</f>
        <v/>
      </c>
      <c r="AR349" s="184" t="str">
        <f t="shared" si="207"/>
        <v/>
      </c>
      <c r="AS349" s="185" t="str">
        <f t="shared" si="208"/>
        <v/>
      </c>
      <c r="AT349" s="177" t="str">
        <f t="shared" si="209"/>
        <v/>
      </c>
      <c r="AU349" s="13" t="str">
        <f>IF(AX349="","",IF(R349="Refreshment Beverage",ROUND((BA349-Y349-Z349-AA349)*VLOOKUP(VALUE(Q349),Rates!G$15:L$19,3,0),4),ROUND(AW349*(VLOOKUP(VALUE(Q349),Rates!G:L,3,0)),4)))</f>
        <v/>
      </c>
      <c r="AV349" s="183" t="str">
        <f t="shared" si="210"/>
        <v/>
      </c>
      <c r="AW349" s="186" t="str">
        <f t="shared" si="211"/>
        <v/>
      </c>
      <c r="AX349" s="184" t="str">
        <f t="shared" si="212"/>
        <v/>
      </c>
      <c r="AY349" s="186" t="str">
        <f>IF(AX349="","",IF(R349="Refreshment Beverage",ROUND(SUM(AX349*Rates!K$19),4),ROUND(SUM(AX349*(Rates!J$8/100)),4)))</f>
        <v/>
      </c>
      <c r="AZ349" s="183" t="str">
        <f t="shared" si="213"/>
        <v/>
      </c>
      <c r="BA349" s="185" t="str">
        <f t="shared" si="214"/>
        <v/>
      </c>
      <c r="BD349" s="171"/>
      <c r="BE349" s="171"/>
      <c r="BF349" s="171"/>
      <c r="BG349" s="171"/>
    </row>
    <row r="350" spans="1:59" ht="15" customHeight="1" x14ac:dyDescent="0.3">
      <c r="A350" s="172"/>
      <c r="B350" s="172"/>
      <c r="C350" s="172"/>
      <c r="D350" s="173"/>
      <c r="E350" s="173"/>
      <c r="F350" s="173"/>
      <c r="G350" s="173"/>
      <c r="H350" s="173"/>
      <c r="I350" s="174"/>
      <c r="J350" s="175"/>
      <c r="K350" s="176" t="str">
        <f t="shared" si="186"/>
        <v/>
      </c>
      <c r="L350" s="177" t="str">
        <f t="shared" si="187"/>
        <v/>
      </c>
      <c r="M350" s="178" t="str">
        <f t="shared" si="188"/>
        <v/>
      </c>
      <c r="N350" s="44" t="str" cm="1">
        <f t="array" ref="N350">IFERROR(IF(_xlfn.SINGLE(A:A)="","",IF(R350="Beer",SUM(LOOKUP(2,1/(Rates!$B$3:$B$5&lt;=W350)/(Rates!$C$3:$C$5&gt;=W350),Rates!$D$3:$D$5)*(X350/100)*W350),IF(R350="Refreshment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44" t="str">
        <f t="shared" si="189"/>
        <v/>
      </c>
      <c r="P350" s="13"/>
      <c r="Q350" s="179" t="str">
        <f t="shared" si="190"/>
        <v/>
      </c>
      <c r="R350" s="180" t="str">
        <f t="shared" si="191"/>
        <v/>
      </c>
      <c r="S350" s="13" t="str">
        <f>IF(A350="","",IF(R350="Refreshment Beverage",VLOOKUP(VALUE(Q350),Rates!G$15:L$19,2,0),VLOOKUP(VALUE(Q350),Rates!G$4:L$8,2,0)))</f>
        <v/>
      </c>
      <c r="T350" s="13" t="str">
        <f t="shared" si="192"/>
        <v/>
      </c>
      <c r="U350" s="181" t="str">
        <f t="shared" si="193"/>
        <v/>
      </c>
      <c r="V350" s="13" t="str">
        <f t="shared" si="194"/>
        <v/>
      </c>
      <c r="W350" s="13" t="str">
        <f t="shared" si="195"/>
        <v/>
      </c>
      <c r="X350" s="182" t="str">
        <f t="shared" si="196"/>
        <v/>
      </c>
      <c r="Y350" s="183" t="str">
        <f>IF(A:A="","",IF(R350="Refreshment Beverage",VLOOKUP(Q350,Rates!G$15:L$19,6,0)*W350,VLOOKUP(Q350,Rates!G$4:L$12,6,0)*W350))</f>
        <v/>
      </c>
      <c r="Z350" s="183" t="str">
        <f t="shared" si="197"/>
        <v/>
      </c>
      <c r="AA350" s="17">
        <f t="shared" si="185"/>
        <v>0</v>
      </c>
      <c r="AB350" s="177" t="str" cm="1">
        <f t="array" ref="AB350">IF(_xlfn.SINGLE(A:A)="","",IF(R350="Refreshment Beverage","",IF(AND(R350="Beer",Q350=0),SUM(LOOKUP(2,1/(Rates!$B$15:$B$18&lt;=W350)/(Rates!$C$15:$C$18&gt;=W350),Rates!$D$15:$D$18)*W350),VLOOKUP(VALUE(_xlfn.SINGLE(Q:Q)),Rates!A:B,2,0)*W350)))</f>
        <v/>
      </c>
      <c r="AC350" s="177" t="str" cm="1">
        <f t="array" ref="AC350">IF(_xlfn.SINGLE(A:A)="","",IF(R350="Refreshment Beverage","",IF(AND(R350="Beer",Q350=0),SUM(LOOKUP(2,1/(Rates!$B$15:$B$18&lt;=W350)/(Rates!$C$15:$C$18&gt;=W350),Rates!$E$15:$E$18)*W350),VLOOKUP(VALUE(_xlfn.SINGLE(Q:Q)),Rates!A:C,3,0)*W350)))</f>
        <v/>
      </c>
      <c r="AD350" s="168">
        <f>IFERROR(IF(OR(Q350=1,Q350=2,Q350=3,Q350=4),VLOOKUP(Q350,Rates!$A$31:$B$34,2,0)*W350,IF(V350=1,VLOOKUP(U350,'REB BEV MIN MKUP'!B:E,4,0),IF(V350&gt;1,VLOOKUP(VALUE(W350),'REB BEV MIN MKUP'!O:Q,3,0),0))),0)</f>
        <v>0</v>
      </c>
      <c r="AE350" s="177" t="str">
        <f t="shared" si="198"/>
        <v/>
      </c>
      <c r="AF350" s="13" t="str">
        <f t="shared" si="199"/>
        <v/>
      </c>
      <c r="AG350" s="177" t="str">
        <f t="shared" si="200"/>
        <v/>
      </c>
      <c r="AH350" s="184" t="str">
        <f t="shared" si="201"/>
        <v/>
      </c>
      <c r="AI350" s="184" t="str">
        <f>IF(AE:AE="","",IF(R350="Refreshment Beverage",AK350*(Rates!J$19/100),ROUND(SUM(AH350*(Rates!$J$8/100)),4)))</f>
        <v/>
      </c>
      <c r="AJ350" s="183" t="str">
        <f t="shared" si="202"/>
        <v/>
      </c>
      <c r="AK350" s="185" t="str">
        <f t="shared" si="203"/>
        <v/>
      </c>
      <c r="AL350" s="177" t="str">
        <f t="shared" si="204"/>
        <v/>
      </c>
      <c r="AM350" s="13" t="str">
        <f>IF(AS350="","",IF(R350="Refreshment Beverage",ROUND(AS350*Rates!K$19,4),ROUND(AO350*(VLOOKUP(VALUE(Q350),Rates!G$4:L$12,3,0)),4)))</f>
        <v/>
      </c>
      <c r="AN350" s="183" t="str">
        <f>IF(AS350="","",IF(R350="Refreshment Beverage",AS350*(Rates!J$19/100),MAX(AM350,AB350)))</f>
        <v/>
      </c>
      <c r="AO350" s="186" t="str">
        <f t="shared" si="205"/>
        <v/>
      </c>
      <c r="AP350" s="186" t="str">
        <f t="shared" si="206"/>
        <v/>
      </c>
      <c r="AQ350" s="186" t="str">
        <f>IF(AS350="","",IF(R350="Refreshment Beverage",ROUND(SUM(VLOOKUP(Q:Q,Rates!G$15:L$19,3,0)*(AS350-Y350-Z350-AA350)),4),ROUND(SUM(Rates!$K$8*AS350),4)))</f>
        <v/>
      </c>
      <c r="AR350" s="184" t="str">
        <f t="shared" si="207"/>
        <v/>
      </c>
      <c r="AS350" s="185" t="str">
        <f t="shared" si="208"/>
        <v/>
      </c>
      <c r="AT350" s="177" t="str">
        <f t="shared" si="209"/>
        <v/>
      </c>
      <c r="AU350" s="13" t="str">
        <f>IF(AX350="","",IF(R350="Refreshment Beverage",ROUND((BA350-Y350-Z350-AA350)*VLOOKUP(VALUE(Q350),Rates!G$15:L$19,3,0),4),ROUND(AW350*(VLOOKUP(VALUE(Q350),Rates!G:L,3,0)),4)))</f>
        <v/>
      </c>
      <c r="AV350" s="183" t="str">
        <f t="shared" si="210"/>
        <v/>
      </c>
      <c r="AW350" s="186" t="str">
        <f t="shared" si="211"/>
        <v/>
      </c>
      <c r="AX350" s="184" t="str">
        <f t="shared" si="212"/>
        <v/>
      </c>
      <c r="AY350" s="186" t="str">
        <f>IF(AX350="","",IF(R350="Refreshment Beverage",ROUND(SUM(AX350*Rates!K$19),4),ROUND(SUM(AX350*(Rates!J$8/100)),4)))</f>
        <v/>
      </c>
      <c r="AZ350" s="183" t="str">
        <f t="shared" si="213"/>
        <v/>
      </c>
      <c r="BA350" s="185" t="str">
        <f t="shared" si="214"/>
        <v/>
      </c>
      <c r="BD350" s="171"/>
      <c r="BE350" s="171"/>
      <c r="BF350" s="171"/>
      <c r="BG350" s="171"/>
    </row>
    <row r="351" spans="1:59" ht="15" customHeight="1" x14ac:dyDescent="0.3">
      <c r="A351" s="172"/>
      <c r="B351" s="172"/>
      <c r="C351" s="172"/>
      <c r="D351" s="173"/>
      <c r="E351" s="173"/>
      <c r="F351" s="173"/>
      <c r="G351" s="173"/>
      <c r="H351" s="173"/>
      <c r="I351" s="174"/>
      <c r="J351" s="175"/>
      <c r="K351" s="176" t="str">
        <f t="shared" si="186"/>
        <v/>
      </c>
      <c r="L351" s="177" t="str">
        <f t="shared" si="187"/>
        <v/>
      </c>
      <c r="M351" s="178" t="str">
        <f t="shared" si="188"/>
        <v/>
      </c>
      <c r="N351" s="44" t="str" cm="1">
        <f t="array" ref="N351">IFERROR(IF(_xlfn.SINGLE(A:A)="","",IF(R351="Beer",SUM(LOOKUP(2,1/(Rates!$B$3:$B$5&lt;=W351)/(Rates!$C$3:$C$5&gt;=W351),Rates!$D$3:$D$5)*(X351/100)*W351),IF(R351="Refreshment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44" t="str">
        <f t="shared" si="189"/>
        <v/>
      </c>
      <c r="P351" s="13"/>
      <c r="Q351" s="179" t="str">
        <f t="shared" si="190"/>
        <v/>
      </c>
      <c r="R351" s="180" t="str">
        <f t="shared" si="191"/>
        <v/>
      </c>
      <c r="S351" s="13" t="str">
        <f>IF(A351="","",IF(R351="Refreshment Beverage",VLOOKUP(VALUE(Q351),Rates!G$15:L$19,2,0),VLOOKUP(VALUE(Q351),Rates!G$4:L$8,2,0)))</f>
        <v/>
      </c>
      <c r="T351" s="13" t="str">
        <f t="shared" si="192"/>
        <v/>
      </c>
      <c r="U351" s="181" t="str">
        <f t="shared" si="193"/>
        <v/>
      </c>
      <c r="V351" s="13" t="str">
        <f t="shared" si="194"/>
        <v/>
      </c>
      <c r="W351" s="13" t="str">
        <f t="shared" si="195"/>
        <v/>
      </c>
      <c r="X351" s="182" t="str">
        <f t="shared" si="196"/>
        <v/>
      </c>
      <c r="Y351" s="183" t="str">
        <f>IF(A:A="","",IF(R351="Refreshment Beverage",VLOOKUP(Q351,Rates!G$15:L$19,6,0)*W351,VLOOKUP(Q351,Rates!G$4:L$12,6,0)*W351))</f>
        <v/>
      </c>
      <c r="Z351" s="183" t="str">
        <f t="shared" si="197"/>
        <v/>
      </c>
      <c r="AA351" s="17">
        <f t="shared" si="185"/>
        <v>0</v>
      </c>
      <c r="AB351" s="177" t="str" cm="1">
        <f t="array" ref="AB351">IF(_xlfn.SINGLE(A:A)="","",IF(R351="Refreshment Beverage","",IF(AND(R351="Beer",Q351=0),SUM(LOOKUP(2,1/(Rates!$B$15:$B$18&lt;=W351)/(Rates!$C$15:$C$18&gt;=W351),Rates!$D$15:$D$18)*W351),VLOOKUP(VALUE(_xlfn.SINGLE(Q:Q)),Rates!A:B,2,0)*W351)))</f>
        <v/>
      </c>
      <c r="AC351" s="177" t="str" cm="1">
        <f t="array" ref="AC351">IF(_xlfn.SINGLE(A:A)="","",IF(R351="Refreshment Beverage","",IF(AND(R351="Beer",Q351=0),SUM(LOOKUP(2,1/(Rates!$B$15:$B$18&lt;=W351)/(Rates!$C$15:$C$18&gt;=W351),Rates!$E$15:$E$18)*W351),VLOOKUP(VALUE(_xlfn.SINGLE(Q:Q)),Rates!A:C,3,0)*W351)))</f>
        <v/>
      </c>
      <c r="AD351" s="168">
        <f>IFERROR(IF(OR(Q351=1,Q351=2,Q351=3,Q351=4),VLOOKUP(Q351,Rates!$A$31:$B$34,2,0)*W351,IF(V351=1,VLOOKUP(U351,'REB BEV MIN MKUP'!B:E,4,0),IF(V351&gt;1,VLOOKUP(VALUE(W351),'REB BEV MIN MKUP'!O:Q,3,0),0))),0)</f>
        <v>0</v>
      </c>
      <c r="AE351" s="177" t="str">
        <f t="shared" si="198"/>
        <v/>
      </c>
      <c r="AF351" s="13" t="str">
        <f t="shared" si="199"/>
        <v/>
      </c>
      <c r="AG351" s="177" t="str">
        <f t="shared" si="200"/>
        <v/>
      </c>
      <c r="AH351" s="184" t="str">
        <f t="shared" si="201"/>
        <v/>
      </c>
      <c r="AI351" s="184" t="str">
        <f>IF(AE:AE="","",IF(R351="Refreshment Beverage",AK351*(Rates!J$19/100),ROUND(SUM(AH351*(Rates!$J$8/100)),4)))</f>
        <v/>
      </c>
      <c r="AJ351" s="183" t="str">
        <f t="shared" si="202"/>
        <v/>
      </c>
      <c r="AK351" s="185" t="str">
        <f t="shared" si="203"/>
        <v/>
      </c>
      <c r="AL351" s="177" t="str">
        <f t="shared" si="204"/>
        <v/>
      </c>
      <c r="AM351" s="13" t="str">
        <f>IF(AS351="","",IF(R351="Refreshment Beverage",ROUND(AS351*Rates!K$19,4),ROUND(AO351*(VLOOKUP(VALUE(Q351),Rates!G$4:L$12,3,0)),4)))</f>
        <v/>
      </c>
      <c r="AN351" s="183" t="str">
        <f>IF(AS351="","",IF(R351="Refreshment Beverage",AS351*(Rates!J$19/100),MAX(AM351,AB351)))</f>
        <v/>
      </c>
      <c r="AO351" s="186" t="str">
        <f t="shared" si="205"/>
        <v/>
      </c>
      <c r="AP351" s="186" t="str">
        <f t="shared" si="206"/>
        <v/>
      </c>
      <c r="AQ351" s="186" t="str">
        <f>IF(AS351="","",IF(R351="Refreshment Beverage",ROUND(SUM(VLOOKUP(Q:Q,Rates!G$15:L$19,3,0)*(AS351-Y351-Z351-AA351)),4),ROUND(SUM(Rates!$K$8*AS351),4)))</f>
        <v/>
      </c>
      <c r="AR351" s="184" t="str">
        <f t="shared" si="207"/>
        <v/>
      </c>
      <c r="AS351" s="185" t="str">
        <f t="shared" si="208"/>
        <v/>
      </c>
      <c r="AT351" s="177" t="str">
        <f t="shared" si="209"/>
        <v/>
      </c>
      <c r="AU351" s="13" t="str">
        <f>IF(AX351="","",IF(R351="Refreshment Beverage",ROUND((BA351-Y351-Z351-AA351)*VLOOKUP(VALUE(Q351),Rates!G$15:L$19,3,0),4),ROUND(AW351*(VLOOKUP(VALUE(Q351),Rates!G:L,3,0)),4)))</f>
        <v/>
      </c>
      <c r="AV351" s="183" t="str">
        <f t="shared" si="210"/>
        <v/>
      </c>
      <c r="AW351" s="186" t="str">
        <f t="shared" si="211"/>
        <v/>
      </c>
      <c r="AX351" s="184" t="str">
        <f t="shared" si="212"/>
        <v/>
      </c>
      <c r="AY351" s="186" t="str">
        <f>IF(AX351="","",IF(R351="Refreshment Beverage",ROUND(SUM(AX351*Rates!K$19),4),ROUND(SUM(AX351*(Rates!J$8/100)),4)))</f>
        <v/>
      </c>
      <c r="AZ351" s="183" t="str">
        <f t="shared" si="213"/>
        <v/>
      </c>
      <c r="BA351" s="185" t="str">
        <f t="shared" si="214"/>
        <v/>
      </c>
      <c r="BD351" s="171"/>
      <c r="BE351" s="171"/>
      <c r="BF351" s="171"/>
      <c r="BG351" s="171"/>
    </row>
    <row r="352" spans="1:59" ht="15" customHeight="1" x14ac:dyDescent="0.3">
      <c r="A352" s="172"/>
      <c r="B352" s="172"/>
      <c r="C352" s="172"/>
      <c r="D352" s="173"/>
      <c r="E352" s="173"/>
      <c r="F352" s="173"/>
      <c r="G352" s="173"/>
      <c r="H352" s="173"/>
      <c r="I352" s="174"/>
      <c r="J352" s="175"/>
      <c r="K352" s="176" t="str">
        <f t="shared" si="186"/>
        <v/>
      </c>
      <c r="L352" s="177" t="str">
        <f t="shared" si="187"/>
        <v/>
      </c>
      <c r="M352" s="178" t="str">
        <f t="shared" si="188"/>
        <v/>
      </c>
      <c r="N352" s="44" t="str" cm="1">
        <f t="array" ref="N352">IFERROR(IF(_xlfn.SINGLE(A:A)="","",IF(R352="Beer",SUM(LOOKUP(2,1/(Rates!$B$3:$B$5&lt;=W352)/(Rates!$C$3:$C$5&gt;=W352),Rates!$D$3:$D$5)*(X352/100)*W352),IF(R352="Refreshment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44" t="str">
        <f t="shared" si="189"/>
        <v/>
      </c>
      <c r="P352" s="13"/>
      <c r="Q352" s="179" t="str">
        <f t="shared" si="190"/>
        <v/>
      </c>
      <c r="R352" s="180" t="str">
        <f t="shared" si="191"/>
        <v/>
      </c>
      <c r="S352" s="13" t="str">
        <f>IF(A352="","",IF(R352="Refreshment Beverage",VLOOKUP(VALUE(Q352),Rates!G$15:L$19,2,0),VLOOKUP(VALUE(Q352),Rates!G$4:L$8,2,0)))</f>
        <v/>
      </c>
      <c r="T352" s="13" t="str">
        <f t="shared" si="192"/>
        <v/>
      </c>
      <c r="U352" s="181" t="str">
        <f t="shared" si="193"/>
        <v/>
      </c>
      <c r="V352" s="13" t="str">
        <f t="shared" si="194"/>
        <v/>
      </c>
      <c r="W352" s="13" t="str">
        <f t="shared" si="195"/>
        <v/>
      </c>
      <c r="X352" s="182" t="str">
        <f t="shared" si="196"/>
        <v/>
      </c>
      <c r="Y352" s="183" t="str">
        <f>IF(A:A="","",IF(R352="Refreshment Beverage",VLOOKUP(Q352,Rates!G$15:L$19,6,0)*W352,VLOOKUP(Q352,Rates!G$4:L$12,6,0)*W352))</f>
        <v/>
      </c>
      <c r="Z352" s="183" t="str">
        <f t="shared" si="197"/>
        <v/>
      </c>
      <c r="AA352" s="17">
        <f t="shared" si="185"/>
        <v>0</v>
      </c>
      <c r="AB352" s="177" t="str" cm="1">
        <f t="array" ref="AB352">IF(_xlfn.SINGLE(A:A)="","",IF(R352="Refreshment Beverage","",IF(AND(R352="Beer",Q352=0),SUM(LOOKUP(2,1/(Rates!$B$15:$B$18&lt;=W352)/(Rates!$C$15:$C$18&gt;=W352),Rates!$D$15:$D$18)*W352),VLOOKUP(VALUE(_xlfn.SINGLE(Q:Q)),Rates!A:B,2,0)*W352)))</f>
        <v/>
      </c>
      <c r="AC352" s="177" t="str" cm="1">
        <f t="array" ref="AC352">IF(_xlfn.SINGLE(A:A)="","",IF(R352="Refreshment Beverage","",IF(AND(R352="Beer",Q352=0),SUM(LOOKUP(2,1/(Rates!$B$15:$B$18&lt;=W352)/(Rates!$C$15:$C$18&gt;=W352),Rates!$E$15:$E$18)*W352),VLOOKUP(VALUE(_xlfn.SINGLE(Q:Q)),Rates!A:C,3,0)*W352)))</f>
        <v/>
      </c>
      <c r="AD352" s="168">
        <f>IFERROR(IF(OR(Q352=1,Q352=2,Q352=3,Q352=4),VLOOKUP(Q352,Rates!$A$31:$B$34,2,0)*W352,IF(V352=1,VLOOKUP(U352,'REB BEV MIN MKUP'!B:E,4,0),IF(V352&gt;1,VLOOKUP(VALUE(W352),'REB BEV MIN MKUP'!O:Q,3,0),0))),0)</f>
        <v>0</v>
      </c>
      <c r="AE352" s="177" t="str">
        <f t="shared" si="198"/>
        <v/>
      </c>
      <c r="AF352" s="13" t="str">
        <f t="shared" si="199"/>
        <v/>
      </c>
      <c r="AG352" s="177" t="str">
        <f t="shared" si="200"/>
        <v/>
      </c>
      <c r="AH352" s="184" t="str">
        <f t="shared" si="201"/>
        <v/>
      </c>
      <c r="AI352" s="184" t="str">
        <f>IF(AE:AE="","",IF(R352="Refreshment Beverage",AK352*(Rates!J$19/100),ROUND(SUM(AH352*(Rates!$J$8/100)),4)))</f>
        <v/>
      </c>
      <c r="AJ352" s="183" t="str">
        <f t="shared" si="202"/>
        <v/>
      </c>
      <c r="AK352" s="185" t="str">
        <f t="shared" si="203"/>
        <v/>
      </c>
      <c r="AL352" s="177" t="str">
        <f t="shared" si="204"/>
        <v/>
      </c>
      <c r="AM352" s="13" t="str">
        <f>IF(AS352="","",IF(R352="Refreshment Beverage",ROUND(AS352*Rates!K$19,4),ROUND(AO352*(VLOOKUP(VALUE(Q352),Rates!G$4:L$12,3,0)),4)))</f>
        <v/>
      </c>
      <c r="AN352" s="183" t="str">
        <f>IF(AS352="","",IF(R352="Refreshment Beverage",AS352*(Rates!J$19/100),MAX(AM352,AB352)))</f>
        <v/>
      </c>
      <c r="AO352" s="186" t="str">
        <f t="shared" si="205"/>
        <v/>
      </c>
      <c r="AP352" s="186" t="str">
        <f t="shared" si="206"/>
        <v/>
      </c>
      <c r="AQ352" s="186" t="str">
        <f>IF(AS352="","",IF(R352="Refreshment Beverage",ROUND(SUM(VLOOKUP(Q:Q,Rates!G$15:L$19,3,0)*(AS352-Y352-Z352-AA352)),4),ROUND(SUM(Rates!$K$8*AS352),4)))</f>
        <v/>
      </c>
      <c r="AR352" s="184" t="str">
        <f t="shared" si="207"/>
        <v/>
      </c>
      <c r="AS352" s="185" t="str">
        <f t="shared" si="208"/>
        <v/>
      </c>
      <c r="AT352" s="177" t="str">
        <f t="shared" si="209"/>
        <v/>
      </c>
      <c r="AU352" s="13" t="str">
        <f>IF(AX352="","",IF(R352="Refreshment Beverage",ROUND((BA352-Y352-Z352-AA352)*VLOOKUP(VALUE(Q352),Rates!G$15:L$19,3,0),4),ROUND(AW352*(VLOOKUP(VALUE(Q352),Rates!G:L,3,0)),4)))</f>
        <v/>
      </c>
      <c r="AV352" s="183" t="str">
        <f t="shared" si="210"/>
        <v/>
      </c>
      <c r="AW352" s="186" t="str">
        <f t="shared" si="211"/>
        <v/>
      </c>
      <c r="AX352" s="184" t="str">
        <f t="shared" si="212"/>
        <v/>
      </c>
      <c r="AY352" s="186" t="str">
        <f>IF(AX352="","",IF(R352="Refreshment Beverage",ROUND(SUM(AX352*Rates!K$19),4),ROUND(SUM(AX352*(Rates!J$8/100)),4)))</f>
        <v/>
      </c>
      <c r="AZ352" s="183" t="str">
        <f t="shared" si="213"/>
        <v/>
      </c>
      <c r="BA352" s="185" t="str">
        <f t="shared" si="214"/>
        <v/>
      </c>
      <c r="BD352" s="171"/>
      <c r="BE352" s="171"/>
      <c r="BF352" s="171"/>
      <c r="BG352" s="171"/>
    </row>
    <row r="353" spans="1:59" ht="15" customHeight="1" x14ac:dyDescent="0.3">
      <c r="A353" s="172"/>
      <c r="B353" s="172"/>
      <c r="C353" s="172"/>
      <c r="D353" s="173"/>
      <c r="E353" s="173"/>
      <c r="F353" s="173"/>
      <c r="G353" s="173"/>
      <c r="H353" s="173"/>
      <c r="I353" s="174"/>
      <c r="J353" s="175"/>
      <c r="K353" s="176" t="str">
        <f t="shared" si="186"/>
        <v/>
      </c>
      <c r="L353" s="177" t="str">
        <f t="shared" si="187"/>
        <v/>
      </c>
      <c r="M353" s="178" t="str">
        <f t="shared" si="188"/>
        <v/>
      </c>
      <c r="N353" s="44" t="str" cm="1">
        <f t="array" ref="N353">IFERROR(IF(_xlfn.SINGLE(A:A)="","",IF(R353="Beer",SUM(LOOKUP(2,1/(Rates!$B$3:$B$5&lt;=W353)/(Rates!$C$3:$C$5&gt;=W353),Rates!$D$3:$D$5)*(X353/100)*W353),IF(R353="Refreshment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44" t="str">
        <f t="shared" si="189"/>
        <v/>
      </c>
      <c r="P353" s="13"/>
      <c r="Q353" s="179" t="str">
        <f t="shared" si="190"/>
        <v/>
      </c>
      <c r="R353" s="180" t="str">
        <f t="shared" si="191"/>
        <v/>
      </c>
      <c r="S353" s="13" t="str">
        <f>IF(A353="","",IF(R353="Refreshment Beverage",VLOOKUP(VALUE(Q353),Rates!G$15:L$19,2,0),VLOOKUP(VALUE(Q353),Rates!G$4:L$8,2,0)))</f>
        <v/>
      </c>
      <c r="T353" s="13" t="str">
        <f t="shared" si="192"/>
        <v/>
      </c>
      <c r="U353" s="181" t="str">
        <f t="shared" si="193"/>
        <v/>
      </c>
      <c r="V353" s="13" t="str">
        <f t="shared" si="194"/>
        <v/>
      </c>
      <c r="W353" s="13" t="str">
        <f t="shared" si="195"/>
        <v/>
      </c>
      <c r="X353" s="182" t="str">
        <f t="shared" si="196"/>
        <v/>
      </c>
      <c r="Y353" s="183" t="str">
        <f>IF(A:A="","",IF(R353="Refreshment Beverage",VLOOKUP(Q353,Rates!G$15:L$19,6,0)*W353,VLOOKUP(Q353,Rates!G$4:L$12,6,0)*W353))</f>
        <v/>
      </c>
      <c r="Z353" s="183" t="str">
        <f t="shared" si="197"/>
        <v/>
      </c>
      <c r="AA353" s="17">
        <f t="shared" si="185"/>
        <v>0</v>
      </c>
      <c r="AB353" s="177" t="str" cm="1">
        <f t="array" ref="AB353">IF(_xlfn.SINGLE(A:A)="","",IF(R353="Refreshment Beverage","",IF(AND(R353="Beer",Q353=0),SUM(LOOKUP(2,1/(Rates!$B$15:$B$18&lt;=W353)/(Rates!$C$15:$C$18&gt;=W353),Rates!$D$15:$D$18)*W353),VLOOKUP(VALUE(_xlfn.SINGLE(Q:Q)),Rates!A:B,2,0)*W353)))</f>
        <v/>
      </c>
      <c r="AC353" s="177" t="str" cm="1">
        <f t="array" ref="AC353">IF(_xlfn.SINGLE(A:A)="","",IF(R353="Refreshment Beverage","",IF(AND(R353="Beer",Q353=0),SUM(LOOKUP(2,1/(Rates!$B$15:$B$18&lt;=W353)/(Rates!$C$15:$C$18&gt;=W353),Rates!$E$15:$E$18)*W353),VLOOKUP(VALUE(_xlfn.SINGLE(Q:Q)),Rates!A:C,3,0)*W353)))</f>
        <v/>
      </c>
      <c r="AD353" s="168">
        <f>IFERROR(IF(OR(Q353=1,Q353=2,Q353=3,Q353=4),VLOOKUP(Q353,Rates!$A$31:$B$34,2,0)*W353,IF(V353=1,VLOOKUP(U353,'REB BEV MIN MKUP'!B:E,4,0),IF(V353&gt;1,VLOOKUP(VALUE(W353),'REB BEV MIN MKUP'!O:Q,3,0),0))),0)</f>
        <v>0</v>
      </c>
      <c r="AE353" s="177" t="str">
        <f t="shared" si="198"/>
        <v/>
      </c>
      <c r="AF353" s="13" t="str">
        <f t="shared" si="199"/>
        <v/>
      </c>
      <c r="AG353" s="177" t="str">
        <f t="shared" si="200"/>
        <v/>
      </c>
      <c r="AH353" s="184" t="str">
        <f t="shared" si="201"/>
        <v/>
      </c>
      <c r="AI353" s="184" t="str">
        <f>IF(AE:AE="","",IF(R353="Refreshment Beverage",AK353*(Rates!J$19/100),ROUND(SUM(AH353*(Rates!$J$8/100)),4)))</f>
        <v/>
      </c>
      <c r="AJ353" s="183" t="str">
        <f t="shared" si="202"/>
        <v/>
      </c>
      <c r="AK353" s="185" t="str">
        <f t="shared" si="203"/>
        <v/>
      </c>
      <c r="AL353" s="177" t="str">
        <f t="shared" si="204"/>
        <v/>
      </c>
      <c r="AM353" s="13" t="str">
        <f>IF(AS353="","",IF(R353="Refreshment Beverage",ROUND(AS353*Rates!K$19,4),ROUND(AO353*(VLOOKUP(VALUE(Q353),Rates!G$4:L$12,3,0)),4)))</f>
        <v/>
      </c>
      <c r="AN353" s="183" t="str">
        <f>IF(AS353="","",IF(R353="Refreshment Beverage",AS353*(Rates!J$19/100),MAX(AM353,AB353)))</f>
        <v/>
      </c>
      <c r="AO353" s="186" t="str">
        <f t="shared" si="205"/>
        <v/>
      </c>
      <c r="AP353" s="186" t="str">
        <f t="shared" si="206"/>
        <v/>
      </c>
      <c r="AQ353" s="186" t="str">
        <f>IF(AS353="","",IF(R353="Refreshment Beverage",ROUND(SUM(VLOOKUP(Q:Q,Rates!G$15:L$19,3,0)*(AS353-Y353-Z353-AA353)),4),ROUND(SUM(Rates!$K$8*AS353),4)))</f>
        <v/>
      </c>
      <c r="AR353" s="184" t="str">
        <f t="shared" si="207"/>
        <v/>
      </c>
      <c r="AS353" s="185" t="str">
        <f t="shared" si="208"/>
        <v/>
      </c>
      <c r="AT353" s="177" t="str">
        <f t="shared" si="209"/>
        <v/>
      </c>
      <c r="AU353" s="13" t="str">
        <f>IF(AX353="","",IF(R353="Refreshment Beverage",ROUND((BA353-Y353-Z353-AA353)*VLOOKUP(VALUE(Q353),Rates!G$15:L$19,3,0),4),ROUND(AW353*(VLOOKUP(VALUE(Q353),Rates!G:L,3,0)),4)))</f>
        <v/>
      </c>
      <c r="AV353" s="183" t="str">
        <f t="shared" si="210"/>
        <v/>
      </c>
      <c r="AW353" s="186" t="str">
        <f t="shared" si="211"/>
        <v/>
      </c>
      <c r="AX353" s="184" t="str">
        <f t="shared" si="212"/>
        <v/>
      </c>
      <c r="AY353" s="186" t="str">
        <f>IF(AX353="","",IF(R353="Refreshment Beverage",ROUND(SUM(AX353*Rates!K$19),4),ROUND(SUM(AX353*(Rates!J$8/100)),4)))</f>
        <v/>
      </c>
      <c r="AZ353" s="183" t="str">
        <f t="shared" si="213"/>
        <v/>
      </c>
      <c r="BA353" s="185" t="str">
        <f t="shared" si="214"/>
        <v/>
      </c>
      <c r="BD353" s="171"/>
      <c r="BE353" s="171"/>
      <c r="BF353" s="171"/>
      <c r="BG353" s="171"/>
    </row>
    <row r="354" spans="1:59" ht="15" customHeight="1" x14ac:dyDescent="0.3">
      <c r="A354" s="172"/>
      <c r="B354" s="172"/>
      <c r="C354" s="172"/>
      <c r="D354" s="173"/>
      <c r="E354" s="173"/>
      <c r="F354" s="173"/>
      <c r="G354" s="173"/>
      <c r="H354" s="173"/>
      <c r="I354" s="174"/>
      <c r="J354" s="175"/>
      <c r="K354" s="176" t="str">
        <f t="shared" si="186"/>
        <v/>
      </c>
      <c r="L354" s="177" t="str">
        <f t="shared" si="187"/>
        <v/>
      </c>
      <c r="M354" s="178" t="str">
        <f t="shared" si="188"/>
        <v/>
      </c>
      <c r="N354" s="44" t="str" cm="1">
        <f t="array" ref="N354">IFERROR(IF(_xlfn.SINGLE(A:A)="","",IF(R354="Beer",SUM(LOOKUP(2,1/(Rates!$B$3:$B$5&lt;=W354)/(Rates!$C$3:$C$5&gt;=W354),Rates!$D$3:$D$5)*(X354/100)*W354),IF(R354="Refreshment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44" t="str">
        <f t="shared" si="189"/>
        <v/>
      </c>
      <c r="P354" s="13"/>
      <c r="Q354" s="179" t="str">
        <f t="shared" si="190"/>
        <v/>
      </c>
      <c r="R354" s="180" t="str">
        <f t="shared" si="191"/>
        <v/>
      </c>
      <c r="S354" s="13" t="str">
        <f>IF(A354="","",IF(R354="Refreshment Beverage",VLOOKUP(VALUE(Q354),Rates!G$15:L$19,2,0),VLOOKUP(VALUE(Q354),Rates!G$4:L$8,2,0)))</f>
        <v/>
      </c>
      <c r="T354" s="13" t="str">
        <f t="shared" si="192"/>
        <v/>
      </c>
      <c r="U354" s="181" t="str">
        <f t="shared" si="193"/>
        <v/>
      </c>
      <c r="V354" s="13" t="str">
        <f t="shared" si="194"/>
        <v/>
      </c>
      <c r="W354" s="13" t="str">
        <f t="shared" si="195"/>
        <v/>
      </c>
      <c r="X354" s="182" t="str">
        <f t="shared" si="196"/>
        <v/>
      </c>
      <c r="Y354" s="183" t="str">
        <f>IF(A:A="","",IF(R354="Refreshment Beverage",VLOOKUP(Q354,Rates!G$15:L$19,6,0)*W354,VLOOKUP(Q354,Rates!G$4:L$12,6,0)*W354))</f>
        <v/>
      </c>
      <c r="Z354" s="183" t="str">
        <f t="shared" si="197"/>
        <v/>
      </c>
      <c r="AA354" s="17">
        <f t="shared" si="185"/>
        <v>0</v>
      </c>
      <c r="AB354" s="177" t="str" cm="1">
        <f t="array" ref="AB354">IF(_xlfn.SINGLE(A:A)="","",IF(R354="Refreshment Beverage","",IF(AND(R354="Beer",Q354=0),SUM(LOOKUP(2,1/(Rates!$B$15:$B$18&lt;=W354)/(Rates!$C$15:$C$18&gt;=W354),Rates!$D$15:$D$18)*W354),VLOOKUP(VALUE(_xlfn.SINGLE(Q:Q)),Rates!A:B,2,0)*W354)))</f>
        <v/>
      </c>
      <c r="AC354" s="177" t="str" cm="1">
        <f t="array" ref="AC354">IF(_xlfn.SINGLE(A:A)="","",IF(R354="Refreshment Beverage","",IF(AND(R354="Beer",Q354=0),SUM(LOOKUP(2,1/(Rates!$B$15:$B$18&lt;=W354)/(Rates!$C$15:$C$18&gt;=W354),Rates!$E$15:$E$18)*W354),VLOOKUP(VALUE(_xlfn.SINGLE(Q:Q)),Rates!A:C,3,0)*W354)))</f>
        <v/>
      </c>
      <c r="AD354" s="168">
        <f>IFERROR(IF(OR(Q354=1,Q354=2,Q354=3,Q354=4),VLOOKUP(Q354,Rates!$A$31:$B$34,2,0)*W354,IF(V354=1,VLOOKUP(U354,'REB BEV MIN MKUP'!B:E,4,0),IF(V354&gt;1,VLOOKUP(VALUE(W354),'REB BEV MIN MKUP'!O:Q,3,0),0))),0)</f>
        <v>0</v>
      </c>
      <c r="AE354" s="177" t="str">
        <f t="shared" si="198"/>
        <v/>
      </c>
      <c r="AF354" s="13" t="str">
        <f t="shared" si="199"/>
        <v/>
      </c>
      <c r="AG354" s="177" t="str">
        <f t="shared" si="200"/>
        <v/>
      </c>
      <c r="AH354" s="184" t="str">
        <f t="shared" si="201"/>
        <v/>
      </c>
      <c r="AI354" s="184" t="str">
        <f>IF(AE:AE="","",IF(R354="Refreshment Beverage",AK354*(Rates!J$19/100),ROUND(SUM(AH354*(Rates!$J$8/100)),4)))</f>
        <v/>
      </c>
      <c r="AJ354" s="183" t="str">
        <f t="shared" si="202"/>
        <v/>
      </c>
      <c r="AK354" s="185" t="str">
        <f t="shared" si="203"/>
        <v/>
      </c>
      <c r="AL354" s="177" t="str">
        <f t="shared" si="204"/>
        <v/>
      </c>
      <c r="AM354" s="13" t="str">
        <f>IF(AS354="","",IF(R354="Refreshment Beverage",ROUND(AS354*Rates!K$19,4),ROUND(AO354*(VLOOKUP(VALUE(Q354),Rates!G$4:L$12,3,0)),4)))</f>
        <v/>
      </c>
      <c r="AN354" s="183" t="str">
        <f>IF(AS354="","",IF(R354="Refreshment Beverage",AS354*(Rates!J$19/100),MAX(AM354,AB354)))</f>
        <v/>
      </c>
      <c r="AO354" s="186" t="str">
        <f t="shared" si="205"/>
        <v/>
      </c>
      <c r="AP354" s="186" t="str">
        <f t="shared" si="206"/>
        <v/>
      </c>
      <c r="AQ354" s="186" t="str">
        <f>IF(AS354="","",IF(R354="Refreshment Beverage",ROUND(SUM(VLOOKUP(Q:Q,Rates!G$15:L$19,3,0)*(AS354-Y354-Z354-AA354)),4),ROUND(SUM(Rates!$K$8*AS354),4)))</f>
        <v/>
      </c>
      <c r="AR354" s="184" t="str">
        <f t="shared" si="207"/>
        <v/>
      </c>
      <c r="AS354" s="185" t="str">
        <f t="shared" si="208"/>
        <v/>
      </c>
      <c r="AT354" s="177" t="str">
        <f t="shared" si="209"/>
        <v/>
      </c>
      <c r="AU354" s="13" t="str">
        <f>IF(AX354="","",IF(R354="Refreshment Beverage",ROUND((BA354-Y354-Z354-AA354)*VLOOKUP(VALUE(Q354),Rates!G$15:L$19,3,0),4),ROUND(AW354*(VLOOKUP(VALUE(Q354),Rates!G:L,3,0)),4)))</f>
        <v/>
      </c>
      <c r="AV354" s="183" t="str">
        <f t="shared" si="210"/>
        <v/>
      </c>
      <c r="AW354" s="186" t="str">
        <f t="shared" si="211"/>
        <v/>
      </c>
      <c r="AX354" s="184" t="str">
        <f t="shared" si="212"/>
        <v/>
      </c>
      <c r="AY354" s="186" t="str">
        <f>IF(AX354="","",IF(R354="Refreshment Beverage",ROUND(SUM(AX354*Rates!K$19),4),ROUND(SUM(AX354*(Rates!J$8/100)),4)))</f>
        <v/>
      </c>
      <c r="AZ354" s="183" t="str">
        <f t="shared" si="213"/>
        <v/>
      </c>
      <c r="BA354" s="185" t="str">
        <f t="shared" si="214"/>
        <v/>
      </c>
      <c r="BD354" s="171"/>
      <c r="BE354" s="171"/>
      <c r="BF354" s="171"/>
      <c r="BG354" s="171"/>
    </row>
    <row r="355" spans="1:59" ht="15" customHeight="1" x14ac:dyDescent="0.3">
      <c r="A355" s="172"/>
      <c r="B355" s="172"/>
      <c r="C355" s="172"/>
      <c r="D355" s="173"/>
      <c r="E355" s="173"/>
      <c r="F355" s="173"/>
      <c r="G355" s="173"/>
      <c r="H355" s="173"/>
      <c r="I355" s="174"/>
      <c r="J355" s="175"/>
      <c r="K355" s="176" t="str">
        <f t="shared" si="186"/>
        <v/>
      </c>
      <c r="L355" s="177" t="str">
        <f t="shared" si="187"/>
        <v/>
      </c>
      <c r="M355" s="178" t="str">
        <f t="shared" si="188"/>
        <v/>
      </c>
      <c r="N355" s="44" t="str" cm="1">
        <f t="array" ref="N355">IFERROR(IF(_xlfn.SINGLE(A:A)="","",IF(R355="Beer",SUM(LOOKUP(2,1/(Rates!$B$3:$B$5&lt;=W355)/(Rates!$C$3:$C$5&gt;=W355),Rates!$D$3:$D$5)*(X355/100)*W355),IF(R355="Refreshment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44" t="str">
        <f t="shared" si="189"/>
        <v/>
      </c>
      <c r="P355" s="13"/>
      <c r="Q355" s="179" t="str">
        <f t="shared" si="190"/>
        <v/>
      </c>
      <c r="R355" s="180" t="str">
        <f t="shared" si="191"/>
        <v/>
      </c>
      <c r="S355" s="13" t="str">
        <f>IF(A355="","",IF(R355="Refreshment Beverage",VLOOKUP(VALUE(Q355),Rates!G$15:L$19,2,0),VLOOKUP(VALUE(Q355),Rates!G$4:L$8,2,0)))</f>
        <v/>
      </c>
      <c r="T355" s="13" t="str">
        <f t="shared" si="192"/>
        <v/>
      </c>
      <c r="U355" s="181" t="str">
        <f t="shared" si="193"/>
        <v/>
      </c>
      <c r="V355" s="13" t="str">
        <f t="shared" si="194"/>
        <v/>
      </c>
      <c r="W355" s="13" t="str">
        <f t="shared" si="195"/>
        <v/>
      </c>
      <c r="X355" s="182" t="str">
        <f t="shared" si="196"/>
        <v/>
      </c>
      <c r="Y355" s="183" t="str">
        <f>IF(A:A="","",IF(R355="Refreshment Beverage",VLOOKUP(Q355,Rates!G$15:L$19,6,0)*W355,VLOOKUP(Q355,Rates!G$4:L$12,6,0)*W355))</f>
        <v/>
      </c>
      <c r="Z355" s="183" t="str">
        <f t="shared" si="197"/>
        <v/>
      </c>
      <c r="AA355" s="17">
        <f t="shared" si="185"/>
        <v>0</v>
      </c>
      <c r="AB355" s="177" t="str" cm="1">
        <f t="array" ref="AB355">IF(_xlfn.SINGLE(A:A)="","",IF(R355="Refreshment Beverage","",IF(AND(R355="Beer",Q355=0),SUM(LOOKUP(2,1/(Rates!$B$15:$B$18&lt;=W355)/(Rates!$C$15:$C$18&gt;=W355),Rates!$D$15:$D$18)*W355),VLOOKUP(VALUE(_xlfn.SINGLE(Q:Q)),Rates!A:B,2,0)*W355)))</f>
        <v/>
      </c>
      <c r="AC355" s="177" t="str" cm="1">
        <f t="array" ref="AC355">IF(_xlfn.SINGLE(A:A)="","",IF(R355="Refreshment Beverage","",IF(AND(R355="Beer",Q355=0),SUM(LOOKUP(2,1/(Rates!$B$15:$B$18&lt;=W355)/(Rates!$C$15:$C$18&gt;=W355),Rates!$E$15:$E$18)*W355),VLOOKUP(VALUE(_xlfn.SINGLE(Q:Q)),Rates!A:C,3,0)*W355)))</f>
        <v/>
      </c>
      <c r="AD355" s="168">
        <f>IFERROR(IF(OR(Q355=1,Q355=2,Q355=3,Q355=4),VLOOKUP(Q355,Rates!$A$31:$B$34,2,0)*W355,IF(V355=1,VLOOKUP(U355,'REB BEV MIN MKUP'!B:E,4,0),IF(V355&gt;1,VLOOKUP(VALUE(W355),'REB BEV MIN MKUP'!O:Q,3,0),0))),0)</f>
        <v>0</v>
      </c>
      <c r="AE355" s="177" t="str">
        <f t="shared" si="198"/>
        <v/>
      </c>
      <c r="AF355" s="13" t="str">
        <f t="shared" si="199"/>
        <v/>
      </c>
      <c r="AG355" s="177" t="str">
        <f t="shared" si="200"/>
        <v/>
      </c>
      <c r="AH355" s="184" t="str">
        <f t="shared" si="201"/>
        <v/>
      </c>
      <c r="AI355" s="184" t="str">
        <f>IF(AE:AE="","",IF(R355="Refreshment Beverage",AK355*(Rates!J$19/100),ROUND(SUM(AH355*(Rates!$J$8/100)),4)))</f>
        <v/>
      </c>
      <c r="AJ355" s="183" t="str">
        <f t="shared" si="202"/>
        <v/>
      </c>
      <c r="AK355" s="185" t="str">
        <f t="shared" si="203"/>
        <v/>
      </c>
      <c r="AL355" s="177" t="str">
        <f t="shared" si="204"/>
        <v/>
      </c>
      <c r="AM355" s="13" t="str">
        <f>IF(AS355="","",IF(R355="Refreshment Beverage",ROUND(AS355*Rates!K$19,4),ROUND(AO355*(VLOOKUP(VALUE(Q355),Rates!G$4:L$12,3,0)),4)))</f>
        <v/>
      </c>
      <c r="AN355" s="183" t="str">
        <f>IF(AS355="","",IF(R355="Refreshment Beverage",AS355*(Rates!J$19/100),MAX(AM355,AB355)))</f>
        <v/>
      </c>
      <c r="AO355" s="186" t="str">
        <f t="shared" si="205"/>
        <v/>
      </c>
      <c r="AP355" s="186" t="str">
        <f t="shared" si="206"/>
        <v/>
      </c>
      <c r="AQ355" s="186" t="str">
        <f>IF(AS355="","",IF(R355="Refreshment Beverage",ROUND(SUM(VLOOKUP(Q:Q,Rates!G$15:L$19,3,0)*(AS355-Y355-Z355-AA355)),4),ROUND(SUM(Rates!$K$8*AS355),4)))</f>
        <v/>
      </c>
      <c r="AR355" s="184" t="str">
        <f t="shared" si="207"/>
        <v/>
      </c>
      <c r="AS355" s="185" t="str">
        <f t="shared" si="208"/>
        <v/>
      </c>
      <c r="AT355" s="177" t="str">
        <f t="shared" si="209"/>
        <v/>
      </c>
      <c r="AU355" s="13" t="str">
        <f>IF(AX355="","",IF(R355="Refreshment Beverage",ROUND((BA355-Y355-Z355-AA355)*VLOOKUP(VALUE(Q355),Rates!G$15:L$19,3,0),4),ROUND(AW355*(VLOOKUP(VALUE(Q355),Rates!G:L,3,0)),4)))</f>
        <v/>
      </c>
      <c r="AV355" s="183" t="str">
        <f t="shared" si="210"/>
        <v/>
      </c>
      <c r="AW355" s="186" t="str">
        <f t="shared" si="211"/>
        <v/>
      </c>
      <c r="AX355" s="184" t="str">
        <f t="shared" si="212"/>
        <v/>
      </c>
      <c r="AY355" s="186" t="str">
        <f>IF(AX355="","",IF(R355="Refreshment Beverage",ROUND(SUM(AX355*Rates!K$19),4),ROUND(SUM(AX355*(Rates!J$8/100)),4)))</f>
        <v/>
      </c>
      <c r="AZ355" s="183" t="str">
        <f t="shared" si="213"/>
        <v/>
      </c>
      <c r="BA355" s="185" t="str">
        <f t="shared" si="214"/>
        <v/>
      </c>
      <c r="BD355" s="171"/>
      <c r="BE355" s="171"/>
      <c r="BF355" s="171"/>
      <c r="BG355" s="171"/>
    </row>
    <row r="356" spans="1:59" ht="15" customHeight="1" x14ac:dyDescent="0.3">
      <c r="A356" s="172"/>
      <c r="B356" s="172"/>
      <c r="C356" s="172"/>
      <c r="D356" s="173"/>
      <c r="E356" s="173"/>
      <c r="F356" s="173"/>
      <c r="G356" s="173"/>
      <c r="H356" s="173"/>
      <c r="I356" s="174"/>
      <c r="J356" s="175"/>
      <c r="K356" s="176" t="str">
        <f t="shared" si="186"/>
        <v/>
      </c>
      <c r="L356" s="177" t="str">
        <f t="shared" si="187"/>
        <v/>
      </c>
      <c r="M356" s="178" t="str">
        <f t="shared" si="188"/>
        <v/>
      </c>
      <c r="N356" s="44" t="str" cm="1">
        <f t="array" ref="N356">IFERROR(IF(_xlfn.SINGLE(A:A)="","",IF(R356="Beer",SUM(LOOKUP(2,1/(Rates!$B$3:$B$5&lt;=W356)/(Rates!$C$3:$C$5&gt;=W356),Rates!$D$3:$D$5)*(X356/100)*W356),IF(R356="Refreshment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44" t="str">
        <f t="shared" si="189"/>
        <v/>
      </c>
      <c r="P356" s="13"/>
      <c r="Q356" s="179" t="str">
        <f t="shared" si="190"/>
        <v/>
      </c>
      <c r="R356" s="180" t="str">
        <f t="shared" si="191"/>
        <v/>
      </c>
      <c r="S356" s="13" t="str">
        <f>IF(A356="","",IF(R356="Refreshment Beverage",VLOOKUP(VALUE(Q356),Rates!G$15:L$19,2,0),VLOOKUP(VALUE(Q356),Rates!G$4:L$8,2,0)))</f>
        <v/>
      </c>
      <c r="T356" s="13" t="str">
        <f t="shared" si="192"/>
        <v/>
      </c>
      <c r="U356" s="181" t="str">
        <f t="shared" si="193"/>
        <v/>
      </c>
      <c r="V356" s="13" t="str">
        <f t="shared" si="194"/>
        <v/>
      </c>
      <c r="W356" s="13" t="str">
        <f t="shared" si="195"/>
        <v/>
      </c>
      <c r="X356" s="182" t="str">
        <f t="shared" si="196"/>
        <v/>
      </c>
      <c r="Y356" s="183" t="str">
        <f>IF(A:A="","",IF(R356="Refreshment Beverage",VLOOKUP(Q356,Rates!G$15:L$19,6,0)*W356,VLOOKUP(Q356,Rates!G$4:L$12,6,0)*W356))</f>
        <v/>
      </c>
      <c r="Z356" s="183" t="str">
        <f t="shared" si="197"/>
        <v/>
      </c>
      <c r="AA356" s="17">
        <f t="shared" si="185"/>
        <v>0</v>
      </c>
      <c r="AB356" s="177" t="str" cm="1">
        <f t="array" ref="AB356">IF(_xlfn.SINGLE(A:A)="","",IF(R356="Refreshment Beverage","",IF(AND(R356="Beer",Q356=0),SUM(LOOKUP(2,1/(Rates!$B$15:$B$18&lt;=W356)/(Rates!$C$15:$C$18&gt;=W356),Rates!$D$15:$D$18)*W356),VLOOKUP(VALUE(_xlfn.SINGLE(Q:Q)),Rates!A:B,2,0)*W356)))</f>
        <v/>
      </c>
      <c r="AC356" s="177" t="str" cm="1">
        <f t="array" ref="AC356">IF(_xlfn.SINGLE(A:A)="","",IF(R356="Refreshment Beverage","",IF(AND(R356="Beer",Q356=0),SUM(LOOKUP(2,1/(Rates!$B$15:$B$18&lt;=W356)/(Rates!$C$15:$C$18&gt;=W356),Rates!$E$15:$E$18)*W356),VLOOKUP(VALUE(_xlfn.SINGLE(Q:Q)),Rates!A:C,3,0)*W356)))</f>
        <v/>
      </c>
      <c r="AD356" s="168">
        <f>IFERROR(IF(OR(Q356=1,Q356=2,Q356=3,Q356=4),VLOOKUP(Q356,Rates!$A$31:$B$34,2,0)*W356,IF(V356=1,VLOOKUP(U356,'REB BEV MIN MKUP'!B:E,4,0),IF(V356&gt;1,VLOOKUP(VALUE(W356),'REB BEV MIN MKUP'!O:Q,3,0),0))),0)</f>
        <v>0</v>
      </c>
      <c r="AE356" s="177" t="str">
        <f t="shared" si="198"/>
        <v/>
      </c>
      <c r="AF356" s="13" t="str">
        <f t="shared" si="199"/>
        <v/>
      </c>
      <c r="AG356" s="177" t="str">
        <f t="shared" si="200"/>
        <v/>
      </c>
      <c r="AH356" s="184" t="str">
        <f t="shared" si="201"/>
        <v/>
      </c>
      <c r="AI356" s="184" t="str">
        <f>IF(AE:AE="","",IF(R356="Refreshment Beverage",AK356*(Rates!J$19/100),ROUND(SUM(AH356*(Rates!$J$8/100)),4)))</f>
        <v/>
      </c>
      <c r="AJ356" s="183" t="str">
        <f t="shared" si="202"/>
        <v/>
      </c>
      <c r="AK356" s="185" t="str">
        <f t="shared" si="203"/>
        <v/>
      </c>
      <c r="AL356" s="177" t="str">
        <f t="shared" si="204"/>
        <v/>
      </c>
      <c r="AM356" s="13" t="str">
        <f>IF(AS356="","",IF(R356="Refreshment Beverage",ROUND(AS356*Rates!K$19,4),ROUND(AO356*(VLOOKUP(VALUE(Q356),Rates!G$4:L$12,3,0)),4)))</f>
        <v/>
      </c>
      <c r="AN356" s="183" t="str">
        <f>IF(AS356="","",IF(R356="Refreshment Beverage",AS356*(Rates!J$19/100),MAX(AM356,AB356)))</f>
        <v/>
      </c>
      <c r="AO356" s="186" t="str">
        <f t="shared" si="205"/>
        <v/>
      </c>
      <c r="AP356" s="186" t="str">
        <f t="shared" si="206"/>
        <v/>
      </c>
      <c r="AQ356" s="186" t="str">
        <f>IF(AS356="","",IF(R356="Refreshment Beverage",ROUND(SUM(VLOOKUP(Q:Q,Rates!G$15:L$19,3,0)*(AS356-Y356-Z356-AA356)),4),ROUND(SUM(Rates!$K$8*AS356),4)))</f>
        <v/>
      </c>
      <c r="AR356" s="184" t="str">
        <f t="shared" si="207"/>
        <v/>
      </c>
      <c r="AS356" s="185" t="str">
        <f t="shared" si="208"/>
        <v/>
      </c>
      <c r="AT356" s="177" t="str">
        <f t="shared" si="209"/>
        <v/>
      </c>
      <c r="AU356" s="13" t="str">
        <f>IF(AX356="","",IF(R356="Refreshment Beverage",ROUND((BA356-Y356-Z356-AA356)*VLOOKUP(VALUE(Q356),Rates!G$15:L$19,3,0),4),ROUND(AW356*(VLOOKUP(VALUE(Q356),Rates!G:L,3,0)),4)))</f>
        <v/>
      </c>
      <c r="AV356" s="183" t="str">
        <f t="shared" si="210"/>
        <v/>
      </c>
      <c r="AW356" s="186" t="str">
        <f t="shared" si="211"/>
        <v/>
      </c>
      <c r="AX356" s="184" t="str">
        <f t="shared" si="212"/>
        <v/>
      </c>
      <c r="AY356" s="186" t="str">
        <f>IF(AX356="","",IF(R356="Refreshment Beverage",ROUND(SUM(AX356*Rates!K$19),4),ROUND(SUM(AX356*(Rates!J$8/100)),4)))</f>
        <v/>
      </c>
      <c r="AZ356" s="183" t="str">
        <f t="shared" si="213"/>
        <v/>
      </c>
      <c r="BA356" s="185" t="str">
        <f t="shared" si="214"/>
        <v/>
      </c>
      <c r="BD356" s="171"/>
      <c r="BE356" s="171"/>
      <c r="BF356" s="171"/>
      <c r="BG356" s="171"/>
    </row>
    <row r="357" spans="1:59" ht="15" customHeight="1" x14ac:dyDescent="0.3">
      <c r="A357" s="172"/>
      <c r="B357" s="172"/>
      <c r="C357" s="172"/>
      <c r="D357" s="173"/>
      <c r="E357" s="173"/>
      <c r="F357" s="173"/>
      <c r="G357" s="173"/>
      <c r="H357" s="173"/>
      <c r="I357" s="174"/>
      <c r="J357" s="175"/>
      <c r="K357" s="176" t="str">
        <f t="shared" si="186"/>
        <v/>
      </c>
      <c r="L357" s="177" t="str">
        <f t="shared" si="187"/>
        <v/>
      </c>
      <c r="M357" s="178" t="str">
        <f t="shared" si="188"/>
        <v/>
      </c>
      <c r="N357" s="44" t="str" cm="1">
        <f t="array" ref="N357">IFERROR(IF(_xlfn.SINGLE(A:A)="","",IF(R357="Beer",SUM(LOOKUP(2,1/(Rates!$B$3:$B$5&lt;=W357)/(Rates!$C$3:$C$5&gt;=W357),Rates!$D$3:$D$5)*(X357/100)*W357),IF(R357="Refreshment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44" t="str">
        <f t="shared" si="189"/>
        <v/>
      </c>
      <c r="P357" s="13"/>
      <c r="Q357" s="179" t="str">
        <f t="shared" si="190"/>
        <v/>
      </c>
      <c r="R357" s="180" t="str">
        <f t="shared" si="191"/>
        <v/>
      </c>
      <c r="S357" s="13" t="str">
        <f>IF(A357="","",IF(R357="Refreshment Beverage",VLOOKUP(VALUE(Q357),Rates!G$15:L$19,2,0),VLOOKUP(VALUE(Q357),Rates!G$4:L$8,2,0)))</f>
        <v/>
      </c>
      <c r="T357" s="13" t="str">
        <f t="shared" si="192"/>
        <v/>
      </c>
      <c r="U357" s="181" t="str">
        <f t="shared" si="193"/>
        <v/>
      </c>
      <c r="V357" s="13" t="str">
        <f t="shared" si="194"/>
        <v/>
      </c>
      <c r="W357" s="13" t="str">
        <f t="shared" si="195"/>
        <v/>
      </c>
      <c r="X357" s="182" t="str">
        <f t="shared" si="196"/>
        <v/>
      </c>
      <c r="Y357" s="183" t="str">
        <f>IF(A:A="","",IF(R357="Refreshment Beverage",VLOOKUP(Q357,Rates!G$15:L$19,6,0)*W357,VLOOKUP(Q357,Rates!G$4:L$12,6,0)*W357))</f>
        <v/>
      </c>
      <c r="Z357" s="183" t="str">
        <f t="shared" si="197"/>
        <v/>
      </c>
      <c r="AA357" s="17">
        <f t="shared" si="185"/>
        <v>0</v>
      </c>
      <c r="AB357" s="177" t="str" cm="1">
        <f t="array" ref="AB357">IF(_xlfn.SINGLE(A:A)="","",IF(R357="Refreshment Beverage","",IF(AND(R357="Beer",Q357=0),SUM(LOOKUP(2,1/(Rates!$B$15:$B$18&lt;=W357)/(Rates!$C$15:$C$18&gt;=W357),Rates!$D$15:$D$18)*W357),VLOOKUP(VALUE(_xlfn.SINGLE(Q:Q)),Rates!A:B,2,0)*W357)))</f>
        <v/>
      </c>
      <c r="AC357" s="177" t="str" cm="1">
        <f t="array" ref="AC357">IF(_xlfn.SINGLE(A:A)="","",IF(R357="Refreshment Beverage","",IF(AND(R357="Beer",Q357=0),SUM(LOOKUP(2,1/(Rates!$B$15:$B$18&lt;=W357)/(Rates!$C$15:$C$18&gt;=W357),Rates!$E$15:$E$18)*W357),VLOOKUP(VALUE(_xlfn.SINGLE(Q:Q)),Rates!A:C,3,0)*W357)))</f>
        <v/>
      </c>
      <c r="AD357" s="168">
        <f>IFERROR(IF(OR(Q357=1,Q357=2,Q357=3,Q357=4),VLOOKUP(Q357,Rates!$A$31:$B$34,2,0)*W357,IF(V357=1,VLOOKUP(U357,'REB BEV MIN MKUP'!B:E,4,0),IF(V357&gt;1,VLOOKUP(VALUE(W357),'REB BEV MIN MKUP'!O:Q,3,0),0))),0)</f>
        <v>0</v>
      </c>
      <c r="AE357" s="177" t="str">
        <f t="shared" si="198"/>
        <v/>
      </c>
      <c r="AF357" s="13" t="str">
        <f t="shared" si="199"/>
        <v/>
      </c>
      <c r="AG357" s="177" t="str">
        <f t="shared" si="200"/>
        <v/>
      </c>
      <c r="AH357" s="184" t="str">
        <f t="shared" si="201"/>
        <v/>
      </c>
      <c r="AI357" s="184" t="str">
        <f>IF(AE:AE="","",IF(R357="Refreshment Beverage",AK357*(Rates!J$19/100),ROUND(SUM(AH357*(Rates!$J$8/100)),4)))</f>
        <v/>
      </c>
      <c r="AJ357" s="183" t="str">
        <f t="shared" si="202"/>
        <v/>
      </c>
      <c r="AK357" s="185" t="str">
        <f t="shared" si="203"/>
        <v/>
      </c>
      <c r="AL357" s="177" t="str">
        <f t="shared" si="204"/>
        <v/>
      </c>
      <c r="AM357" s="13" t="str">
        <f>IF(AS357="","",IF(R357="Refreshment Beverage",ROUND(AS357*Rates!K$19,4),ROUND(AO357*(VLOOKUP(VALUE(Q357),Rates!G$4:L$12,3,0)),4)))</f>
        <v/>
      </c>
      <c r="AN357" s="183" t="str">
        <f>IF(AS357="","",IF(R357="Refreshment Beverage",AS357*(Rates!J$19/100),MAX(AM357,AB357)))</f>
        <v/>
      </c>
      <c r="AO357" s="186" t="str">
        <f t="shared" si="205"/>
        <v/>
      </c>
      <c r="AP357" s="186" t="str">
        <f t="shared" si="206"/>
        <v/>
      </c>
      <c r="AQ357" s="186" t="str">
        <f>IF(AS357="","",IF(R357="Refreshment Beverage",ROUND(SUM(VLOOKUP(Q:Q,Rates!G$15:L$19,3,0)*(AS357-Y357-Z357-AA357)),4),ROUND(SUM(Rates!$K$8*AS357),4)))</f>
        <v/>
      </c>
      <c r="AR357" s="184" t="str">
        <f t="shared" si="207"/>
        <v/>
      </c>
      <c r="AS357" s="185" t="str">
        <f t="shared" si="208"/>
        <v/>
      </c>
      <c r="AT357" s="177" t="str">
        <f t="shared" si="209"/>
        <v/>
      </c>
      <c r="AU357" s="13" t="str">
        <f>IF(AX357="","",IF(R357="Refreshment Beverage",ROUND((BA357-Y357-Z357-AA357)*VLOOKUP(VALUE(Q357),Rates!G$15:L$19,3,0),4),ROUND(AW357*(VLOOKUP(VALUE(Q357),Rates!G:L,3,0)),4)))</f>
        <v/>
      </c>
      <c r="AV357" s="183" t="str">
        <f t="shared" si="210"/>
        <v/>
      </c>
      <c r="AW357" s="186" t="str">
        <f t="shared" si="211"/>
        <v/>
      </c>
      <c r="AX357" s="184" t="str">
        <f t="shared" si="212"/>
        <v/>
      </c>
      <c r="AY357" s="186" t="str">
        <f>IF(AX357="","",IF(R357="Refreshment Beverage",ROUND(SUM(AX357*Rates!K$19),4),ROUND(SUM(AX357*(Rates!J$8/100)),4)))</f>
        <v/>
      </c>
      <c r="AZ357" s="183" t="str">
        <f t="shared" si="213"/>
        <v/>
      </c>
      <c r="BA357" s="185" t="str">
        <f t="shared" si="214"/>
        <v/>
      </c>
      <c r="BD357" s="171"/>
      <c r="BE357" s="171"/>
      <c r="BF357" s="171"/>
      <c r="BG357" s="171"/>
    </row>
    <row r="358" spans="1:59" ht="15" customHeight="1" x14ac:dyDescent="0.3">
      <c r="A358" s="172"/>
      <c r="B358" s="172"/>
      <c r="C358" s="172"/>
      <c r="D358" s="173"/>
      <c r="E358" s="173"/>
      <c r="F358" s="173"/>
      <c r="G358" s="173"/>
      <c r="H358" s="173"/>
      <c r="I358" s="174"/>
      <c r="J358" s="175"/>
      <c r="K358" s="176" t="str">
        <f t="shared" si="186"/>
        <v/>
      </c>
      <c r="L358" s="177" t="str">
        <f t="shared" si="187"/>
        <v/>
      </c>
      <c r="M358" s="178" t="str">
        <f t="shared" si="188"/>
        <v/>
      </c>
      <c r="N358" s="44" t="str" cm="1">
        <f t="array" ref="N358">IFERROR(IF(_xlfn.SINGLE(A:A)="","",IF(R358="Beer",SUM(LOOKUP(2,1/(Rates!$B$3:$B$5&lt;=W358)/(Rates!$C$3:$C$5&gt;=W358),Rates!$D$3:$D$5)*(X358/100)*W358),IF(R358="Refreshment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44" t="str">
        <f t="shared" si="189"/>
        <v/>
      </c>
      <c r="P358" s="13"/>
      <c r="Q358" s="179" t="str">
        <f t="shared" si="190"/>
        <v/>
      </c>
      <c r="R358" s="180" t="str">
        <f t="shared" si="191"/>
        <v/>
      </c>
      <c r="S358" s="13" t="str">
        <f>IF(A358="","",IF(R358="Refreshment Beverage",VLOOKUP(VALUE(Q358),Rates!G$15:L$19,2,0),VLOOKUP(VALUE(Q358),Rates!G$4:L$8,2,0)))</f>
        <v/>
      </c>
      <c r="T358" s="13" t="str">
        <f t="shared" si="192"/>
        <v/>
      </c>
      <c r="U358" s="181" t="str">
        <f t="shared" si="193"/>
        <v/>
      </c>
      <c r="V358" s="13" t="str">
        <f t="shared" si="194"/>
        <v/>
      </c>
      <c r="W358" s="13" t="str">
        <f t="shared" si="195"/>
        <v/>
      </c>
      <c r="X358" s="182" t="str">
        <f t="shared" si="196"/>
        <v/>
      </c>
      <c r="Y358" s="183" t="str">
        <f>IF(A:A="","",IF(R358="Refreshment Beverage",VLOOKUP(Q358,Rates!G$15:L$19,6,0)*W358,VLOOKUP(Q358,Rates!G$4:L$12,6,0)*W358))</f>
        <v/>
      </c>
      <c r="Z358" s="183" t="str">
        <f t="shared" si="197"/>
        <v/>
      </c>
      <c r="AA358" s="17">
        <f t="shared" si="185"/>
        <v>0</v>
      </c>
      <c r="AB358" s="177" t="str" cm="1">
        <f t="array" ref="AB358">IF(_xlfn.SINGLE(A:A)="","",IF(R358="Refreshment Beverage","",IF(AND(R358="Beer",Q358=0),SUM(LOOKUP(2,1/(Rates!$B$15:$B$18&lt;=W358)/(Rates!$C$15:$C$18&gt;=W358),Rates!$D$15:$D$18)*W358),VLOOKUP(VALUE(_xlfn.SINGLE(Q:Q)),Rates!A:B,2,0)*W358)))</f>
        <v/>
      </c>
      <c r="AC358" s="177" t="str" cm="1">
        <f t="array" ref="AC358">IF(_xlfn.SINGLE(A:A)="","",IF(R358="Refreshment Beverage","",IF(AND(R358="Beer",Q358=0),SUM(LOOKUP(2,1/(Rates!$B$15:$B$18&lt;=W358)/(Rates!$C$15:$C$18&gt;=W358),Rates!$E$15:$E$18)*W358),VLOOKUP(VALUE(_xlfn.SINGLE(Q:Q)),Rates!A:C,3,0)*W358)))</f>
        <v/>
      </c>
      <c r="AD358" s="168">
        <f>IFERROR(IF(OR(Q358=1,Q358=2,Q358=3,Q358=4),VLOOKUP(Q358,Rates!$A$31:$B$34,2,0)*W358,IF(V358=1,VLOOKUP(U358,'REB BEV MIN MKUP'!B:E,4,0),IF(V358&gt;1,VLOOKUP(VALUE(W358),'REB BEV MIN MKUP'!O:Q,3,0),0))),0)</f>
        <v>0</v>
      </c>
      <c r="AE358" s="177" t="str">
        <f t="shared" si="198"/>
        <v/>
      </c>
      <c r="AF358" s="13" t="str">
        <f t="shared" si="199"/>
        <v/>
      </c>
      <c r="AG358" s="177" t="str">
        <f t="shared" si="200"/>
        <v/>
      </c>
      <c r="AH358" s="184" t="str">
        <f t="shared" si="201"/>
        <v/>
      </c>
      <c r="AI358" s="184" t="str">
        <f>IF(AE:AE="","",IF(R358="Refreshment Beverage",AK358*(Rates!J$19/100),ROUND(SUM(AH358*(Rates!$J$8/100)),4)))</f>
        <v/>
      </c>
      <c r="AJ358" s="183" t="str">
        <f t="shared" si="202"/>
        <v/>
      </c>
      <c r="AK358" s="185" t="str">
        <f t="shared" si="203"/>
        <v/>
      </c>
      <c r="AL358" s="177" t="str">
        <f t="shared" si="204"/>
        <v/>
      </c>
      <c r="AM358" s="13" t="str">
        <f>IF(AS358="","",IF(R358="Refreshment Beverage",ROUND(AS358*Rates!K$19,4),ROUND(AO358*(VLOOKUP(VALUE(Q358),Rates!G$4:L$12,3,0)),4)))</f>
        <v/>
      </c>
      <c r="AN358" s="183" t="str">
        <f>IF(AS358="","",IF(R358="Refreshment Beverage",AS358*(Rates!J$19/100),MAX(AM358,AB358)))</f>
        <v/>
      </c>
      <c r="AO358" s="186" t="str">
        <f t="shared" si="205"/>
        <v/>
      </c>
      <c r="AP358" s="186" t="str">
        <f t="shared" si="206"/>
        <v/>
      </c>
      <c r="AQ358" s="186" t="str">
        <f>IF(AS358="","",IF(R358="Refreshment Beverage",ROUND(SUM(VLOOKUP(Q:Q,Rates!G$15:L$19,3,0)*(AS358-Y358-Z358-AA358)),4),ROUND(SUM(Rates!$K$8*AS358),4)))</f>
        <v/>
      </c>
      <c r="AR358" s="184" t="str">
        <f t="shared" si="207"/>
        <v/>
      </c>
      <c r="AS358" s="185" t="str">
        <f t="shared" si="208"/>
        <v/>
      </c>
      <c r="AT358" s="177" t="str">
        <f t="shared" si="209"/>
        <v/>
      </c>
      <c r="AU358" s="13" t="str">
        <f>IF(AX358="","",IF(R358="Refreshment Beverage",ROUND((BA358-Y358-Z358-AA358)*VLOOKUP(VALUE(Q358),Rates!G$15:L$19,3,0),4),ROUND(AW358*(VLOOKUP(VALUE(Q358),Rates!G:L,3,0)),4)))</f>
        <v/>
      </c>
      <c r="AV358" s="183" t="str">
        <f t="shared" si="210"/>
        <v/>
      </c>
      <c r="AW358" s="186" t="str">
        <f t="shared" si="211"/>
        <v/>
      </c>
      <c r="AX358" s="184" t="str">
        <f t="shared" si="212"/>
        <v/>
      </c>
      <c r="AY358" s="186" t="str">
        <f>IF(AX358="","",IF(R358="Refreshment Beverage",ROUND(SUM(AX358*Rates!K$19),4),ROUND(SUM(AX358*(Rates!J$8/100)),4)))</f>
        <v/>
      </c>
      <c r="AZ358" s="183" t="str">
        <f t="shared" si="213"/>
        <v/>
      </c>
      <c r="BA358" s="185" t="str">
        <f t="shared" si="214"/>
        <v/>
      </c>
      <c r="BD358" s="171"/>
      <c r="BE358" s="171"/>
      <c r="BF358" s="171"/>
      <c r="BG358" s="171"/>
    </row>
    <row r="359" spans="1:59" ht="15" customHeight="1" x14ac:dyDescent="0.3">
      <c r="A359" s="172"/>
      <c r="B359" s="172"/>
      <c r="C359" s="172"/>
      <c r="D359" s="173"/>
      <c r="E359" s="173"/>
      <c r="F359" s="173"/>
      <c r="G359" s="173"/>
      <c r="H359" s="173"/>
      <c r="I359" s="174"/>
      <c r="J359" s="175"/>
      <c r="K359" s="176" t="str">
        <f t="shared" si="186"/>
        <v/>
      </c>
      <c r="L359" s="177" t="str">
        <f t="shared" si="187"/>
        <v/>
      </c>
      <c r="M359" s="178" t="str">
        <f t="shared" si="188"/>
        <v/>
      </c>
      <c r="N359" s="44" t="str" cm="1">
        <f t="array" ref="N359">IFERROR(IF(_xlfn.SINGLE(A:A)="","",IF(R359="Beer",SUM(LOOKUP(2,1/(Rates!$B$3:$B$5&lt;=W359)/(Rates!$C$3:$C$5&gt;=W359),Rates!$D$3:$D$5)*(X359/100)*W359),IF(R359="Refreshment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44" t="str">
        <f t="shared" si="189"/>
        <v/>
      </c>
      <c r="P359" s="13"/>
      <c r="Q359" s="179" t="str">
        <f t="shared" si="190"/>
        <v/>
      </c>
      <c r="R359" s="180" t="str">
        <f t="shared" si="191"/>
        <v/>
      </c>
      <c r="S359" s="13" t="str">
        <f>IF(A359="","",IF(R359="Refreshment Beverage",VLOOKUP(VALUE(Q359),Rates!G$15:L$19,2,0),VLOOKUP(VALUE(Q359),Rates!G$4:L$8,2,0)))</f>
        <v/>
      </c>
      <c r="T359" s="13" t="str">
        <f t="shared" si="192"/>
        <v/>
      </c>
      <c r="U359" s="181" t="str">
        <f t="shared" si="193"/>
        <v/>
      </c>
      <c r="V359" s="13" t="str">
        <f t="shared" si="194"/>
        <v/>
      </c>
      <c r="W359" s="13" t="str">
        <f t="shared" si="195"/>
        <v/>
      </c>
      <c r="X359" s="182" t="str">
        <f t="shared" si="196"/>
        <v/>
      </c>
      <c r="Y359" s="183" t="str">
        <f>IF(A:A="","",IF(R359="Refreshment Beverage",VLOOKUP(Q359,Rates!G$15:L$19,6,0)*W359,VLOOKUP(Q359,Rates!G$4:L$12,6,0)*W359))</f>
        <v/>
      </c>
      <c r="Z359" s="183" t="str">
        <f t="shared" si="197"/>
        <v/>
      </c>
      <c r="AA359" s="17">
        <f t="shared" si="185"/>
        <v>0</v>
      </c>
      <c r="AB359" s="177" t="str" cm="1">
        <f t="array" ref="AB359">IF(_xlfn.SINGLE(A:A)="","",IF(R359="Refreshment Beverage","",IF(AND(R359="Beer",Q359=0),SUM(LOOKUP(2,1/(Rates!$B$15:$B$18&lt;=W359)/(Rates!$C$15:$C$18&gt;=W359),Rates!$D$15:$D$18)*W359),VLOOKUP(VALUE(_xlfn.SINGLE(Q:Q)),Rates!A:B,2,0)*W359)))</f>
        <v/>
      </c>
      <c r="AC359" s="177" t="str" cm="1">
        <f t="array" ref="AC359">IF(_xlfn.SINGLE(A:A)="","",IF(R359="Refreshment Beverage","",IF(AND(R359="Beer",Q359=0),SUM(LOOKUP(2,1/(Rates!$B$15:$B$18&lt;=W359)/(Rates!$C$15:$C$18&gt;=W359),Rates!$E$15:$E$18)*W359),VLOOKUP(VALUE(_xlfn.SINGLE(Q:Q)),Rates!A:C,3,0)*W359)))</f>
        <v/>
      </c>
      <c r="AD359" s="168">
        <f>IFERROR(IF(OR(Q359=1,Q359=2,Q359=3,Q359=4),VLOOKUP(Q359,Rates!$A$31:$B$34,2,0)*W359,IF(V359=1,VLOOKUP(U359,'REB BEV MIN MKUP'!B:E,4,0),IF(V359&gt;1,VLOOKUP(VALUE(W359),'REB BEV MIN MKUP'!O:Q,3,0),0))),0)</f>
        <v>0</v>
      </c>
      <c r="AE359" s="177" t="str">
        <f t="shared" si="198"/>
        <v/>
      </c>
      <c r="AF359" s="13" t="str">
        <f t="shared" si="199"/>
        <v/>
      </c>
      <c r="AG359" s="177" t="str">
        <f t="shared" si="200"/>
        <v/>
      </c>
      <c r="AH359" s="184" t="str">
        <f t="shared" si="201"/>
        <v/>
      </c>
      <c r="AI359" s="184" t="str">
        <f>IF(AE:AE="","",IF(R359="Refreshment Beverage",AK359*(Rates!J$19/100),ROUND(SUM(AH359*(Rates!$J$8/100)),4)))</f>
        <v/>
      </c>
      <c r="AJ359" s="183" t="str">
        <f t="shared" si="202"/>
        <v/>
      </c>
      <c r="AK359" s="185" t="str">
        <f t="shared" si="203"/>
        <v/>
      </c>
      <c r="AL359" s="177" t="str">
        <f t="shared" si="204"/>
        <v/>
      </c>
      <c r="AM359" s="13" t="str">
        <f>IF(AS359="","",IF(R359="Refreshment Beverage",ROUND(AS359*Rates!K$19,4),ROUND(AO359*(VLOOKUP(VALUE(Q359),Rates!G$4:L$12,3,0)),4)))</f>
        <v/>
      </c>
      <c r="AN359" s="183" t="str">
        <f>IF(AS359="","",IF(R359="Refreshment Beverage",AS359*(Rates!J$19/100),MAX(AM359,AB359)))</f>
        <v/>
      </c>
      <c r="AO359" s="186" t="str">
        <f t="shared" si="205"/>
        <v/>
      </c>
      <c r="AP359" s="186" t="str">
        <f t="shared" si="206"/>
        <v/>
      </c>
      <c r="AQ359" s="186" t="str">
        <f>IF(AS359="","",IF(R359="Refreshment Beverage",ROUND(SUM(VLOOKUP(Q:Q,Rates!G$15:L$19,3,0)*(AS359-Y359-Z359-AA359)),4),ROUND(SUM(Rates!$K$8*AS359),4)))</f>
        <v/>
      </c>
      <c r="AR359" s="184" t="str">
        <f t="shared" si="207"/>
        <v/>
      </c>
      <c r="AS359" s="185" t="str">
        <f t="shared" si="208"/>
        <v/>
      </c>
      <c r="AT359" s="177" t="str">
        <f t="shared" si="209"/>
        <v/>
      </c>
      <c r="AU359" s="13" t="str">
        <f>IF(AX359="","",IF(R359="Refreshment Beverage",ROUND((BA359-Y359-Z359-AA359)*VLOOKUP(VALUE(Q359),Rates!G$15:L$19,3,0),4),ROUND(AW359*(VLOOKUP(VALUE(Q359),Rates!G:L,3,0)),4)))</f>
        <v/>
      </c>
      <c r="AV359" s="183" t="str">
        <f t="shared" si="210"/>
        <v/>
      </c>
      <c r="AW359" s="186" t="str">
        <f t="shared" si="211"/>
        <v/>
      </c>
      <c r="AX359" s="184" t="str">
        <f t="shared" si="212"/>
        <v/>
      </c>
      <c r="AY359" s="186" t="str">
        <f>IF(AX359="","",IF(R359="Refreshment Beverage",ROUND(SUM(AX359*Rates!K$19),4),ROUND(SUM(AX359*(Rates!J$8/100)),4)))</f>
        <v/>
      </c>
      <c r="AZ359" s="183" t="str">
        <f t="shared" si="213"/>
        <v/>
      </c>
      <c r="BA359" s="185" t="str">
        <f t="shared" si="214"/>
        <v/>
      </c>
      <c r="BD359" s="171"/>
      <c r="BE359" s="171"/>
      <c r="BF359" s="171"/>
      <c r="BG359" s="171"/>
    </row>
    <row r="360" spans="1:59" ht="15" customHeight="1" x14ac:dyDescent="0.3">
      <c r="A360" s="172"/>
      <c r="B360" s="172"/>
      <c r="C360" s="172"/>
      <c r="D360" s="173"/>
      <c r="E360" s="173"/>
      <c r="F360" s="173"/>
      <c r="G360" s="173"/>
      <c r="H360" s="173"/>
      <c r="I360" s="174"/>
      <c r="J360" s="175"/>
      <c r="K360" s="176" t="str">
        <f t="shared" si="186"/>
        <v/>
      </c>
      <c r="L360" s="177" t="str">
        <f t="shared" si="187"/>
        <v/>
      </c>
      <c r="M360" s="178" t="str">
        <f t="shared" si="188"/>
        <v/>
      </c>
      <c r="N360" s="44" t="str" cm="1">
        <f t="array" ref="N360">IFERROR(IF(_xlfn.SINGLE(A:A)="","",IF(R360="Beer",SUM(LOOKUP(2,1/(Rates!$B$3:$B$5&lt;=W360)/(Rates!$C$3:$C$5&gt;=W360),Rates!$D$3:$D$5)*(X360/100)*W360),IF(R360="Refreshment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44" t="str">
        <f t="shared" si="189"/>
        <v/>
      </c>
      <c r="P360" s="13"/>
      <c r="Q360" s="179" t="str">
        <f t="shared" si="190"/>
        <v/>
      </c>
      <c r="R360" s="180" t="str">
        <f t="shared" si="191"/>
        <v/>
      </c>
      <c r="S360" s="13" t="str">
        <f>IF(A360="","",IF(R360="Refreshment Beverage",VLOOKUP(VALUE(Q360),Rates!G$15:L$19,2,0),VLOOKUP(VALUE(Q360),Rates!G$4:L$8,2,0)))</f>
        <v/>
      </c>
      <c r="T360" s="13" t="str">
        <f t="shared" si="192"/>
        <v/>
      </c>
      <c r="U360" s="181" t="str">
        <f t="shared" si="193"/>
        <v/>
      </c>
      <c r="V360" s="13" t="str">
        <f t="shared" si="194"/>
        <v/>
      </c>
      <c r="W360" s="13" t="str">
        <f t="shared" si="195"/>
        <v/>
      </c>
      <c r="X360" s="182" t="str">
        <f t="shared" si="196"/>
        <v/>
      </c>
      <c r="Y360" s="183" t="str">
        <f>IF(A:A="","",IF(R360="Refreshment Beverage",VLOOKUP(Q360,Rates!G$15:L$19,6,0)*W360,VLOOKUP(Q360,Rates!G$4:L$12,6,0)*W360))</f>
        <v/>
      </c>
      <c r="Z360" s="183" t="str">
        <f t="shared" si="197"/>
        <v/>
      </c>
      <c r="AA360" s="17">
        <f t="shared" si="185"/>
        <v>0</v>
      </c>
      <c r="AB360" s="177" t="str" cm="1">
        <f t="array" ref="AB360">IF(_xlfn.SINGLE(A:A)="","",IF(R360="Refreshment Beverage","",IF(AND(R360="Beer",Q360=0),SUM(LOOKUP(2,1/(Rates!$B$15:$B$18&lt;=W360)/(Rates!$C$15:$C$18&gt;=W360),Rates!$D$15:$D$18)*W360),VLOOKUP(VALUE(_xlfn.SINGLE(Q:Q)),Rates!A:B,2,0)*W360)))</f>
        <v/>
      </c>
      <c r="AC360" s="177" t="str" cm="1">
        <f t="array" ref="AC360">IF(_xlfn.SINGLE(A:A)="","",IF(R360="Refreshment Beverage","",IF(AND(R360="Beer",Q360=0),SUM(LOOKUP(2,1/(Rates!$B$15:$B$18&lt;=W360)/(Rates!$C$15:$C$18&gt;=W360),Rates!$E$15:$E$18)*W360),VLOOKUP(VALUE(_xlfn.SINGLE(Q:Q)),Rates!A:C,3,0)*W360)))</f>
        <v/>
      </c>
      <c r="AD360" s="168">
        <f>IFERROR(IF(OR(Q360=1,Q360=2,Q360=3,Q360=4),VLOOKUP(Q360,Rates!$A$31:$B$34,2,0)*W360,IF(V360=1,VLOOKUP(U360,'REB BEV MIN MKUP'!B:E,4,0),IF(V360&gt;1,VLOOKUP(VALUE(W360),'REB BEV MIN MKUP'!O:Q,3,0),0))),0)</f>
        <v>0</v>
      </c>
      <c r="AE360" s="177" t="str">
        <f t="shared" si="198"/>
        <v/>
      </c>
      <c r="AF360" s="13" t="str">
        <f t="shared" si="199"/>
        <v/>
      </c>
      <c r="AG360" s="177" t="str">
        <f t="shared" si="200"/>
        <v/>
      </c>
      <c r="AH360" s="184" t="str">
        <f t="shared" si="201"/>
        <v/>
      </c>
      <c r="AI360" s="184" t="str">
        <f>IF(AE:AE="","",IF(R360="Refreshment Beverage",AK360*(Rates!J$19/100),ROUND(SUM(AH360*(Rates!$J$8/100)),4)))</f>
        <v/>
      </c>
      <c r="AJ360" s="183" t="str">
        <f t="shared" si="202"/>
        <v/>
      </c>
      <c r="AK360" s="185" t="str">
        <f t="shared" si="203"/>
        <v/>
      </c>
      <c r="AL360" s="177" t="str">
        <f t="shared" si="204"/>
        <v/>
      </c>
      <c r="AM360" s="13" t="str">
        <f>IF(AS360="","",IF(R360="Refreshment Beverage",ROUND(AS360*Rates!K$19,4),ROUND(AO360*(VLOOKUP(VALUE(Q360),Rates!G$4:L$12,3,0)),4)))</f>
        <v/>
      </c>
      <c r="AN360" s="183" t="str">
        <f>IF(AS360="","",IF(R360="Refreshment Beverage",AS360*(Rates!J$19/100),MAX(AM360,AB360)))</f>
        <v/>
      </c>
      <c r="AO360" s="186" t="str">
        <f t="shared" si="205"/>
        <v/>
      </c>
      <c r="AP360" s="186" t="str">
        <f t="shared" si="206"/>
        <v/>
      </c>
      <c r="AQ360" s="186" t="str">
        <f>IF(AS360="","",IF(R360="Refreshment Beverage",ROUND(SUM(VLOOKUP(Q:Q,Rates!G$15:L$19,3,0)*(AS360-Y360-Z360-AA360)),4),ROUND(SUM(Rates!$K$8*AS360),4)))</f>
        <v/>
      </c>
      <c r="AR360" s="184" t="str">
        <f t="shared" si="207"/>
        <v/>
      </c>
      <c r="AS360" s="185" t="str">
        <f t="shared" si="208"/>
        <v/>
      </c>
      <c r="AT360" s="177" t="str">
        <f t="shared" si="209"/>
        <v/>
      </c>
      <c r="AU360" s="13" t="str">
        <f>IF(AX360="","",IF(R360="Refreshment Beverage",ROUND((BA360-Y360-Z360-AA360)*VLOOKUP(VALUE(Q360),Rates!G$15:L$19,3,0),4),ROUND(AW360*(VLOOKUP(VALUE(Q360),Rates!G:L,3,0)),4)))</f>
        <v/>
      </c>
      <c r="AV360" s="183" t="str">
        <f t="shared" si="210"/>
        <v/>
      </c>
      <c r="AW360" s="186" t="str">
        <f t="shared" si="211"/>
        <v/>
      </c>
      <c r="AX360" s="184" t="str">
        <f t="shared" si="212"/>
        <v/>
      </c>
      <c r="AY360" s="186" t="str">
        <f>IF(AX360="","",IF(R360="Refreshment Beverage",ROUND(SUM(AX360*Rates!K$19),4),ROUND(SUM(AX360*(Rates!J$8/100)),4)))</f>
        <v/>
      </c>
      <c r="AZ360" s="183" t="str">
        <f t="shared" si="213"/>
        <v/>
      </c>
      <c r="BA360" s="185" t="str">
        <f t="shared" si="214"/>
        <v/>
      </c>
      <c r="BD360" s="171"/>
      <c r="BE360" s="171"/>
      <c r="BF360" s="171"/>
      <c r="BG360" s="171"/>
    </row>
    <row r="361" spans="1:59" ht="15" customHeight="1" x14ac:dyDescent="0.3">
      <c r="A361" s="172"/>
      <c r="B361" s="172"/>
      <c r="C361" s="172"/>
      <c r="D361" s="173"/>
      <c r="E361" s="173"/>
      <c r="F361" s="173"/>
      <c r="G361" s="173"/>
      <c r="H361" s="173"/>
      <c r="I361" s="174"/>
      <c r="J361" s="175"/>
      <c r="K361" s="176" t="str">
        <f t="shared" si="186"/>
        <v/>
      </c>
      <c r="L361" s="177" t="str">
        <f t="shared" si="187"/>
        <v/>
      </c>
      <c r="M361" s="178" t="str">
        <f t="shared" si="188"/>
        <v/>
      </c>
      <c r="N361" s="44" t="str" cm="1">
        <f t="array" ref="N361">IFERROR(IF(_xlfn.SINGLE(A:A)="","",IF(R361="Beer",SUM(LOOKUP(2,1/(Rates!$B$3:$B$5&lt;=W361)/(Rates!$C$3:$C$5&gt;=W361),Rates!$D$3:$D$5)*(X361/100)*W361),IF(R361="Refreshment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44" t="str">
        <f t="shared" si="189"/>
        <v/>
      </c>
      <c r="P361" s="13"/>
      <c r="Q361" s="179" t="str">
        <f t="shared" si="190"/>
        <v/>
      </c>
      <c r="R361" s="180" t="str">
        <f t="shared" si="191"/>
        <v/>
      </c>
      <c r="S361" s="13" t="str">
        <f>IF(A361="","",IF(R361="Refreshment Beverage",VLOOKUP(VALUE(Q361),Rates!G$15:L$19,2,0),VLOOKUP(VALUE(Q361),Rates!G$4:L$8,2,0)))</f>
        <v/>
      </c>
      <c r="T361" s="13" t="str">
        <f t="shared" si="192"/>
        <v/>
      </c>
      <c r="U361" s="181" t="str">
        <f t="shared" si="193"/>
        <v/>
      </c>
      <c r="V361" s="13" t="str">
        <f t="shared" si="194"/>
        <v/>
      </c>
      <c r="W361" s="13" t="str">
        <f t="shared" si="195"/>
        <v/>
      </c>
      <c r="X361" s="182" t="str">
        <f t="shared" si="196"/>
        <v/>
      </c>
      <c r="Y361" s="183" t="str">
        <f>IF(A:A="","",IF(R361="Refreshment Beverage",VLOOKUP(Q361,Rates!G$15:L$19,6,0)*W361,VLOOKUP(Q361,Rates!G$4:L$12,6,0)*W361))</f>
        <v/>
      </c>
      <c r="Z361" s="183" t="str">
        <f t="shared" si="197"/>
        <v/>
      </c>
      <c r="AA361" s="17">
        <f t="shared" si="185"/>
        <v>0</v>
      </c>
      <c r="AB361" s="177" t="str" cm="1">
        <f t="array" ref="AB361">IF(_xlfn.SINGLE(A:A)="","",IF(R361="Refreshment Beverage","",IF(AND(R361="Beer",Q361=0),SUM(LOOKUP(2,1/(Rates!$B$15:$B$18&lt;=W361)/(Rates!$C$15:$C$18&gt;=W361),Rates!$D$15:$D$18)*W361),VLOOKUP(VALUE(_xlfn.SINGLE(Q:Q)),Rates!A:B,2,0)*W361)))</f>
        <v/>
      </c>
      <c r="AC361" s="177" t="str" cm="1">
        <f t="array" ref="AC361">IF(_xlfn.SINGLE(A:A)="","",IF(R361="Refreshment Beverage","",IF(AND(R361="Beer",Q361=0),SUM(LOOKUP(2,1/(Rates!$B$15:$B$18&lt;=W361)/(Rates!$C$15:$C$18&gt;=W361),Rates!$E$15:$E$18)*W361),VLOOKUP(VALUE(_xlfn.SINGLE(Q:Q)),Rates!A:C,3,0)*W361)))</f>
        <v/>
      </c>
      <c r="AD361" s="168">
        <f>IFERROR(IF(OR(Q361=1,Q361=2,Q361=3,Q361=4),VLOOKUP(Q361,Rates!$A$31:$B$34,2,0)*W361,IF(V361=1,VLOOKUP(U361,'REB BEV MIN MKUP'!B:E,4,0),IF(V361&gt;1,VLOOKUP(VALUE(W361),'REB BEV MIN MKUP'!O:Q,3,0),0))),0)</f>
        <v>0</v>
      </c>
      <c r="AE361" s="177" t="str">
        <f t="shared" si="198"/>
        <v/>
      </c>
      <c r="AF361" s="13" t="str">
        <f t="shared" si="199"/>
        <v/>
      </c>
      <c r="AG361" s="177" t="str">
        <f t="shared" si="200"/>
        <v/>
      </c>
      <c r="AH361" s="184" t="str">
        <f t="shared" si="201"/>
        <v/>
      </c>
      <c r="AI361" s="184" t="str">
        <f>IF(AE:AE="","",IF(R361="Refreshment Beverage",AK361*(Rates!J$19/100),ROUND(SUM(AH361*(Rates!$J$8/100)),4)))</f>
        <v/>
      </c>
      <c r="AJ361" s="183" t="str">
        <f t="shared" si="202"/>
        <v/>
      </c>
      <c r="AK361" s="185" t="str">
        <f t="shared" si="203"/>
        <v/>
      </c>
      <c r="AL361" s="177" t="str">
        <f t="shared" si="204"/>
        <v/>
      </c>
      <c r="AM361" s="13" t="str">
        <f>IF(AS361="","",IF(R361="Refreshment Beverage",ROUND(AS361*Rates!K$19,4),ROUND(AO361*(VLOOKUP(VALUE(Q361),Rates!G$4:L$12,3,0)),4)))</f>
        <v/>
      </c>
      <c r="AN361" s="183" t="str">
        <f>IF(AS361="","",IF(R361="Refreshment Beverage",AS361*(Rates!J$19/100),MAX(AM361,AB361)))</f>
        <v/>
      </c>
      <c r="AO361" s="186" t="str">
        <f t="shared" si="205"/>
        <v/>
      </c>
      <c r="AP361" s="186" t="str">
        <f t="shared" si="206"/>
        <v/>
      </c>
      <c r="AQ361" s="186" t="str">
        <f>IF(AS361="","",IF(R361="Refreshment Beverage",ROUND(SUM(VLOOKUP(Q:Q,Rates!G$15:L$19,3,0)*(AS361-Y361-Z361-AA361)),4),ROUND(SUM(Rates!$K$8*AS361),4)))</f>
        <v/>
      </c>
      <c r="AR361" s="184" t="str">
        <f t="shared" si="207"/>
        <v/>
      </c>
      <c r="AS361" s="185" t="str">
        <f t="shared" si="208"/>
        <v/>
      </c>
      <c r="AT361" s="177" t="str">
        <f t="shared" si="209"/>
        <v/>
      </c>
      <c r="AU361" s="13" t="str">
        <f>IF(AX361="","",IF(R361="Refreshment Beverage",ROUND((BA361-Y361-Z361-AA361)*VLOOKUP(VALUE(Q361),Rates!G$15:L$19,3,0),4),ROUND(AW361*(VLOOKUP(VALUE(Q361),Rates!G:L,3,0)),4)))</f>
        <v/>
      </c>
      <c r="AV361" s="183" t="str">
        <f t="shared" si="210"/>
        <v/>
      </c>
      <c r="AW361" s="186" t="str">
        <f t="shared" si="211"/>
        <v/>
      </c>
      <c r="AX361" s="184" t="str">
        <f t="shared" si="212"/>
        <v/>
      </c>
      <c r="AY361" s="186" t="str">
        <f>IF(AX361="","",IF(R361="Refreshment Beverage",ROUND(SUM(AX361*Rates!K$19),4),ROUND(SUM(AX361*(Rates!J$8/100)),4)))</f>
        <v/>
      </c>
      <c r="AZ361" s="183" t="str">
        <f t="shared" si="213"/>
        <v/>
      </c>
      <c r="BA361" s="185" t="str">
        <f t="shared" si="214"/>
        <v/>
      </c>
      <c r="BD361" s="171"/>
      <c r="BE361" s="171"/>
      <c r="BF361" s="171"/>
      <c r="BG361" s="171"/>
    </row>
    <row r="362" spans="1:59" ht="15" customHeight="1" x14ac:dyDescent="0.3">
      <c r="A362" s="172"/>
      <c r="B362" s="172"/>
      <c r="C362" s="172"/>
      <c r="D362" s="173"/>
      <c r="E362" s="173"/>
      <c r="F362" s="173"/>
      <c r="G362" s="173"/>
      <c r="H362" s="173"/>
      <c r="I362" s="174"/>
      <c r="J362" s="175"/>
      <c r="K362" s="176" t="str">
        <f t="shared" si="186"/>
        <v/>
      </c>
      <c r="L362" s="177" t="str">
        <f t="shared" si="187"/>
        <v/>
      </c>
      <c r="M362" s="178" t="str">
        <f t="shared" si="188"/>
        <v/>
      </c>
      <c r="N362" s="44" t="str" cm="1">
        <f t="array" ref="N362">IFERROR(IF(_xlfn.SINGLE(A:A)="","",IF(R362="Beer",SUM(LOOKUP(2,1/(Rates!$B$3:$B$5&lt;=W362)/(Rates!$C$3:$C$5&gt;=W362),Rates!$D$3:$D$5)*(X362/100)*W362),IF(R362="Refreshment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44" t="str">
        <f t="shared" si="189"/>
        <v/>
      </c>
      <c r="P362" s="13"/>
      <c r="Q362" s="179" t="str">
        <f t="shared" si="190"/>
        <v/>
      </c>
      <c r="R362" s="180" t="str">
        <f t="shared" si="191"/>
        <v/>
      </c>
      <c r="S362" s="13" t="str">
        <f>IF(A362="","",IF(R362="Refreshment Beverage",VLOOKUP(VALUE(Q362),Rates!G$15:L$19,2,0),VLOOKUP(VALUE(Q362),Rates!G$4:L$8,2,0)))</f>
        <v/>
      </c>
      <c r="T362" s="13" t="str">
        <f t="shared" si="192"/>
        <v/>
      </c>
      <c r="U362" s="181" t="str">
        <f t="shared" si="193"/>
        <v/>
      </c>
      <c r="V362" s="13" t="str">
        <f t="shared" si="194"/>
        <v/>
      </c>
      <c r="W362" s="13" t="str">
        <f t="shared" si="195"/>
        <v/>
      </c>
      <c r="X362" s="182" t="str">
        <f t="shared" si="196"/>
        <v/>
      </c>
      <c r="Y362" s="183" t="str">
        <f>IF(A:A="","",IF(R362="Refreshment Beverage",VLOOKUP(Q362,Rates!G$15:L$19,6,0)*W362,VLOOKUP(Q362,Rates!G$4:L$12,6,0)*W362))</f>
        <v/>
      </c>
      <c r="Z362" s="183" t="str">
        <f t="shared" si="197"/>
        <v/>
      </c>
      <c r="AA362" s="17">
        <f t="shared" si="185"/>
        <v>0</v>
      </c>
      <c r="AB362" s="177" t="str" cm="1">
        <f t="array" ref="AB362">IF(_xlfn.SINGLE(A:A)="","",IF(R362="Refreshment Beverage","",IF(AND(R362="Beer",Q362=0),SUM(LOOKUP(2,1/(Rates!$B$15:$B$18&lt;=W362)/(Rates!$C$15:$C$18&gt;=W362),Rates!$D$15:$D$18)*W362),VLOOKUP(VALUE(_xlfn.SINGLE(Q:Q)),Rates!A:B,2,0)*W362)))</f>
        <v/>
      </c>
      <c r="AC362" s="177" t="str" cm="1">
        <f t="array" ref="AC362">IF(_xlfn.SINGLE(A:A)="","",IF(R362="Refreshment Beverage","",IF(AND(R362="Beer",Q362=0),SUM(LOOKUP(2,1/(Rates!$B$15:$B$18&lt;=W362)/(Rates!$C$15:$C$18&gt;=W362),Rates!$E$15:$E$18)*W362),VLOOKUP(VALUE(_xlfn.SINGLE(Q:Q)),Rates!A:C,3,0)*W362)))</f>
        <v/>
      </c>
      <c r="AD362" s="168">
        <f>IFERROR(IF(OR(Q362=1,Q362=2,Q362=3,Q362=4),VLOOKUP(Q362,Rates!$A$31:$B$34,2,0)*W362,IF(V362=1,VLOOKUP(U362,'REB BEV MIN MKUP'!B:E,4,0),IF(V362&gt;1,VLOOKUP(VALUE(W362),'REB BEV MIN MKUP'!O:Q,3,0),0))),0)</f>
        <v>0</v>
      </c>
      <c r="AE362" s="177" t="str">
        <f t="shared" si="198"/>
        <v/>
      </c>
      <c r="AF362" s="13" t="str">
        <f t="shared" si="199"/>
        <v/>
      </c>
      <c r="AG362" s="177" t="str">
        <f t="shared" si="200"/>
        <v/>
      </c>
      <c r="AH362" s="184" t="str">
        <f t="shared" si="201"/>
        <v/>
      </c>
      <c r="AI362" s="184" t="str">
        <f>IF(AE:AE="","",IF(R362="Refreshment Beverage",AK362*(Rates!J$19/100),ROUND(SUM(AH362*(Rates!$J$8/100)),4)))</f>
        <v/>
      </c>
      <c r="AJ362" s="183" t="str">
        <f t="shared" si="202"/>
        <v/>
      </c>
      <c r="AK362" s="185" t="str">
        <f t="shared" si="203"/>
        <v/>
      </c>
      <c r="AL362" s="177" t="str">
        <f t="shared" si="204"/>
        <v/>
      </c>
      <c r="AM362" s="13" t="str">
        <f>IF(AS362="","",IF(R362="Refreshment Beverage",ROUND(AS362*Rates!K$19,4),ROUND(AO362*(VLOOKUP(VALUE(Q362),Rates!G$4:L$12,3,0)),4)))</f>
        <v/>
      </c>
      <c r="AN362" s="183" t="str">
        <f>IF(AS362="","",IF(R362="Refreshment Beverage",AS362*(Rates!J$19/100),MAX(AM362,AB362)))</f>
        <v/>
      </c>
      <c r="AO362" s="186" t="str">
        <f t="shared" si="205"/>
        <v/>
      </c>
      <c r="AP362" s="186" t="str">
        <f t="shared" si="206"/>
        <v/>
      </c>
      <c r="AQ362" s="186" t="str">
        <f>IF(AS362="","",IF(R362="Refreshment Beverage",ROUND(SUM(VLOOKUP(Q:Q,Rates!G$15:L$19,3,0)*(AS362-Y362-Z362-AA362)),4),ROUND(SUM(Rates!$K$8*AS362),4)))</f>
        <v/>
      </c>
      <c r="AR362" s="184" t="str">
        <f t="shared" si="207"/>
        <v/>
      </c>
      <c r="AS362" s="185" t="str">
        <f t="shared" si="208"/>
        <v/>
      </c>
      <c r="AT362" s="177" t="str">
        <f t="shared" si="209"/>
        <v/>
      </c>
      <c r="AU362" s="13" t="str">
        <f>IF(AX362="","",IF(R362="Refreshment Beverage",ROUND((BA362-Y362-Z362-AA362)*VLOOKUP(VALUE(Q362),Rates!G$15:L$19,3,0),4),ROUND(AW362*(VLOOKUP(VALUE(Q362),Rates!G:L,3,0)),4)))</f>
        <v/>
      </c>
      <c r="AV362" s="183" t="str">
        <f t="shared" si="210"/>
        <v/>
      </c>
      <c r="AW362" s="186" t="str">
        <f t="shared" si="211"/>
        <v/>
      </c>
      <c r="AX362" s="184" t="str">
        <f t="shared" si="212"/>
        <v/>
      </c>
      <c r="AY362" s="186" t="str">
        <f>IF(AX362="","",IF(R362="Refreshment Beverage",ROUND(SUM(AX362*Rates!K$19),4),ROUND(SUM(AX362*(Rates!J$8/100)),4)))</f>
        <v/>
      </c>
      <c r="AZ362" s="183" t="str">
        <f t="shared" si="213"/>
        <v/>
      </c>
      <c r="BA362" s="185" t="str">
        <f t="shared" si="214"/>
        <v/>
      </c>
      <c r="BD362" s="171"/>
      <c r="BE362" s="171"/>
      <c r="BF362" s="171"/>
      <c r="BG362" s="171"/>
    </row>
    <row r="363" spans="1:59" ht="15" customHeight="1" x14ac:dyDescent="0.3">
      <c r="A363" s="172"/>
      <c r="B363" s="172"/>
      <c r="C363" s="172"/>
      <c r="D363" s="173"/>
      <c r="E363" s="173"/>
      <c r="F363" s="173"/>
      <c r="G363" s="173"/>
      <c r="H363" s="173"/>
      <c r="I363" s="174"/>
      <c r="J363" s="175"/>
      <c r="K363" s="176" t="str">
        <f t="shared" si="186"/>
        <v/>
      </c>
      <c r="L363" s="177" t="str">
        <f t="shared" si="187"/>
        <v/>
      </c>
      <c r="M363" s="178" t="str">
        <f t="shared" si="188"/>
        <v/>
      </c>
      <c r="N363" s="44" t="str" cm="1">
        <f t="array" ref="N363">IFERROR(IF(_xlfn.SINGLE(A:A)="","",IF(R363="Beer",SUM(LOOKUP(2,1/(Rates!$B$3:$B$5&lt;=W363)/(Rates!$C$3:$C$5&gt;=W363),Rates!$D$3:$D$5)*(X363/100)*W363),IF(R363="Refreshment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44" t="str">
        <f t="shared" si="189"/>
        <v/>
      </c>
      <c r="P363" s="13"/>
      <c r="Q363" s="179" t="str">
        <f t="shared" si="190"/>
        <v/>
      </c>
      <c r="R363" s="180" t="str">
        <f t="shared" si="191"/>
        <v/>
      </c>
      <c r="S363" s="13" t="str">
        <f>IF(A363="","",IF(R363="Refreshment Beverage",VLOOKUP(VALUE(Q363),Rates!G$15:L$19,2,0),VLOOKUP(VALUE(Q363),Rates!G$4:L$8,2,0)))</f>
        <v/>
      </c>
      <c r="T363" s="13" t="str">
        <f t="shared" si="192"/>
        <v/>
      </c>
      <c r="U363" s="181" t="str">
        <f t="shared" si="193"/>
        <v/>
      </c>
      <c r="V363" s="13" t="str">
        <f t="shared" si="194"/>
        <v/>
      </c>
      <c r="W363" s="13" t="str">
        <f t="shared" si="195"/>
        <v/>
      </c>
      <c r="X363" s="182" t="str">
        <f t="shared" si="196"/>
        <v/>
      </c>
      <c r="Y363" s="183" t="str">
        <f>IF(A:A="","",IF(R363="Refreshment Beverage",VLOOKUP(Q363,Rates!G$15:L$19,6,0)*W363,VLOOKUP(Q363,Rates!G$4:L$12,6,0)*W363))</f>
        <v/>
      </c>
      <c r="Z363" s="183" t="str">
        <f t="shared" si="197"/>
        <v/>
      </c>
      <c r="AA363" s="17">
        <f t="shared" si="185"/>
        <v>0</v>
      </c>
      <c r="AB363" s="177" t="str" cm="1">
        <f t="array" ref="AB363">IF(_xlfn.SINGLE(A:A)="","",IF(R363="Refreshment Beverage","",IF(AND(R363="Beer",Q363=0),SUM(LOOKUP(2,1/(Rates!$B$15:$B$18&lt;=W363)/(Rates!$C$15:$C$18&gt;=W363),Rates!$D$15:$D$18)*W363),VLOOKUP(VALUE(_xlfn.SINGLE(Q:Q)),Rates!A:B,2,0)*W363)))</f>
        <v/>
      </c>
      <c r="AC363" s="177" t="str" cm="1">
        <f t="array" ref="AC363">IF(_xlfn.SINGLE(A:A)="","",IF(R363="Refreshment Beverage","",IF(AND(R363="Beer",Q363=0),SUM(LOOKUP(2,1/(Rates!$B$15:$B$18&lt;=W363)/(Rates!$C$15:$C$18&gt;=W363),Rates!$E$15:$E$18)*W363),VLOOKUP(VALUE(_xlfn.SINGLE(Q:Q)),Rates!A:C,3,0)*W363)))</f>
        <v/>
      </c>
      <c r="AD363" s="168">
        <f>IFERROR(IF(OR(Q363=1,Q363=2,Q363=3,Q363=4),VLOOKUP(Q363,Rates!$A$31:$B$34,2,0)*W363,IF(V363=1,VLOOKUP(U363,'REB BEV MIN MKUP'!B:E,4,0),IF(V363&gt;1,VLOOKUP(VALUE(W363),'REB BEV MIN MKUP'!O:Q,3,0),0))),0)</f>
        <v>0</v>
      </c>
      <c r="AE363" s="177" t="str">
        <f t="shared" si="198"/>
        <v/>
      </c>
      <c r="AF363" s="13" t="str">
        <f t="shared" si="199"/>
        <v/>
      </c>
      <c r="AG363" s="177" t="str">
        <f t="shared" si="200"/>
        <v/>
      </c>
      <c r="AH363" s="184" t="str">
        <f t="shared" si="201"/>
        <v/>
      </c>
      <c r="AI363" s="184" t="str">
        <f>IF(AE:AE="","",IF(R363="Refreshment Beverage",AK363*(Rates!J$19/100),ROUND(SUM(AH363*(Rates!$J$8/100)),4)))</f>
        <v/>
      </c>
      <c r="AJ363" s="183" t="str">
        <f t="shared" si="202"/>
        <v/>
      </c>
      <c r="AK363" s="185" t="str">
        <f t="shared" si="203"/>
        <v/>
      </c>
      <c r="AL363" s="177" t="str">
        <f t="shared" si="204"/>
        <v/>
      </c>
      <c r="AM363" s="13" t="str">
        <f>IF(AS363="","",IF(R363="Refreshment Beverage",ROUND(AS363*Rates!K$19,4),ROUND(AO363*(VLOOKUP(VALUE(Q363),Rates!G$4:L$12,3,0)),4)))</f>
        <v/>
      </c>
      <c r="AN363" s="183" t="str">
        <f>IF(AS363="","",IF(R363="Refreshment Beverage",AS363*(Rates!J$19/100),MAX(AM363,AB363)))</f>
        <v/>
      </c>
      <c r="AO363" s="186" t="str">
        <f t="shared" si="205"/>
        <v/>
      </c>
      <c r="AP363" s="186" t="str">
        <f t="shared" si="206"/>
        <v/>
      </c>
      <c r="AQ363" s="186" t="str">
        <f>IF(AS363="","",IF(R363="Refreshment Beverage",ROUND(SUM(VLOOKUP(Q:Q,Rates!G$15:L$19,3,0)*(AS363-Y363-Z363-AA363)),4),ROUND(SUM(Rates!$K$8*AS363),4)))</f>
        <v/>
      </c>
      <c r="AR363" s="184" t="str">
        <f t="shared" si="207"/>
        <v/>
      </c>
      <c r="AS363" s="185" t="str">
        <f t="shared" si="208"/>
        <v/>
      </c>
      <c r="AT363" s="177" t="str">
        <f t="shared" si="209"/>
        <v/>
      </c>
      <c r="AU363" s="13" t="str">
        <f>IF(AX363="","",IF(R363="Refreshment Beverage",ROUND((BA363-Y363-Z363-AA363)*VLOOKUP(VALUE(Q363),Rates!G$15:L$19,3,0),4),ROUND(AW363*(VLOOKUP(VALUE(Q363),Rates!G:L,3,0)),4)))</f>
        <v/>
      </c>
      <c r="AV363" s="183" t="str">
        <f t="shared" si="210"/>
        <v/>
      </c>
      <c r="AW363" s="186" t="str">
        <f t="shared" si="211"/>
        <v/>
      </c>
      <c r="AX363" s="184" t="str">
        <f t="shared" si="212"/>
        <v/>
      </c>
      <c r="AY363" s="186" t="str">
        <f>IF(AX363="","",IF(R363="Refreshment Beverage",ROUND(SUM(AX363*Rates!K$19),4),ROUND(SUM(AX363*(Rates!J$8/100)),4)))</f>
        <v/>
      </c>
      <c r="AZ363" s="183" t="str">
        <f t="shared" si="213"/>
        <v/>
      </c>
      <c r="BA363" s="185" t="str">
        <f t="shared" si="214"/>
        <v/>
      </c>
      <c r="BD363" s="171"/>
      <c r="BE363" s="171"/>
      <c r="BF363" s="171"/>
      <c r="BG363" s="171"/>
    </row>
    <row r="364" spans="1:59" ht="15" customHeight="1" x14ac:dyDescent="0.3">
      <c r="A364" s="172"/>
      <c r="B364" s="172"/>
      <c r="C364" s="172"/>
      <c r="D364" s="173"/>
      <c r="E364" s="173"/>
      <c r="F364" s="173"/>
      <c r="G364" s="173"/>
      <c r="H364" s="173"/>
      <c r="I364" s="174"/>
      <c r="J364" s="175"/>
      <c r="K364" s="176" t="str">
        <f t="shared" si="186"/>
        <v/>
      </c>
      <c r="L364" s="177" t="str">
        <f t="shared" si="187"/>
        <v/>
      </c>
      <c r="M364" s="178" t="str">
        <f t="shared" si="188"/>
        <v/>
      </c>
      <c r="N364" s="44" t="str" cm="1">
        <f t="array" ref="N364">IFERROR(IF(_xlfn.SINGLE(A:A)="","",IF(R364="Beer",SUM(LOOKUP(2,1/(Rates!$B$3:$B$5&lt;=W364)/(Rates!$C$3:$C$5&gt;=W364),Rates!$D$3:$D$5)*(X364/100)*W364),IF(R364="Refreshment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44" t="str">
        <f t="shared" si="189"/>
        <v/>
      </c>
      <c r="P364" s="13"/>
      <c r="Q364" s="179" t="str">
        <f t="shared" si="190"/>
        <v/>
      </c>
      <c r="R364" s="180" t="str">
        <f t="shared" si="191"/>
        <v/>
      </c>
      <c r="S364" s="13" t="str">
        <f>IF(A364="","",IF(R364="Refreshment Beverage",VLOOKUP(VALUE(Q364),Rates!G$15:L$19,2,0),VLOOKUP(VALUE(Q364),Rates!G$4:L$8,2,0)))</f>
        <v/>
      </c>
      <c r="T364" s="13" t="str">
        <f t="shared" si="192"/>
        <v/>
      </c>
      <c r="U364" s="181" t="str">
        <f t="shared" si="193"/>
        <v/>
      </c>
      <c r="V364" s="13" t="str">
        <f t="shared" si="194"/>
        <v/>
      </c>
      <c r="W364" s="13" t="str">
        <f t="shared" si="195"/>
        <v/>
      </c>
      <c r="X364" s="182" t="str">
        <f t="shared" si="196"/>
        <v/>
      </c>
      <c r="Y364" s="183" t="str">
        <f>IF(A:A="","",IF(R364="Refreshment Beverage",VLOOKUP(Q364,Rates!G$15:L$19,6,0)*W364,VLOOKUP(Q364,Rates!G$4:L$12,6,0)*W364))</f>
        <v/>
      </c>
      <c r="Z364" s="183" t="str">
        <f t="shared" si="197"/>
        <v/>
      </c>
      <c r="AA364" s="17">
        <f t="shared" si="185"/>
        <v>0</v>
      </c>
      <c r="AB364" s="177" t="str" cm="1">
        <f t="array" ref="AB364">IF(_xlfn.SINGLE(A:A)="","",IF(R364="Refreshment Beverage","",IF(AND(R364="Beer",Q364=0),SUM(LOOKUP(2,1/(Rates!$B$15:$B$18&lt;=W364)/(Rates!$C$15:$C$18&gt;=W364),Rates!$D$15:$D$18)*W364),VLOOKUP(VALUE(_xlfn.SINGLE(Q:Q)),Rates!A:B,2,0)*W364)))</f>
        <v/>
      </c>
      <c r="AC364" s="177" t="str" cm="1">
        <f t="array" ref="AC364">IF(_xlfn.SINGLE(A:A)="","",IF(R364="Refreshment Beverage","",IF(AND(R364="Beer",Q364=0),SUM(LOOKUP(2,1/(Rates!$B$15:$B$18&lt;=W364)/(Rates!$C$15:$C$18&gt;=W364),Rates!$E$15:$E$18)*W364),VLOOKUP(VALUE(_xlfn.SINGLE(Q:Q)),Rates!A:C,3,0)*W364)))</f>
        <v/>
      </c>
      <c r="AD364" s="168">
        <f>IFERROR(IF(OR(Q364=1,Q364=2,Q364=3,Q364=4),VLOOKUP(Q364,Rates!$A$31:$B$34,2,0)*W364,IF(V364=1,VLOOKUP(U364,'REB BEV MIN MKUP'!B:E,4,0),IF(V364&gt;1,VLOOKUP(VALUE(W364),'REB BEV MIN MKUP'!O:Q,3,0),0))),0)</f>
        <v>0</v>
      </c>
      <c r="AE364" s="177" t="str">
        <f t="shared" si="198"/>
        <v/>
      </c>
      <c r="AF364" s="13" t="str">
        <f t="shared" si="199"/>
        <v/>
      </c>
      <c r="AG364" s="177" t="str">
        <f t="shared" si="200"/>
        <v/>
      </c>
      <c r="AH364" s="184" t="str">
        <f t="shared" si="201"/>
        <v/>
      </c>
      <c r="AI364" s="184" t="str">
        <f>IF(AE:AE="","",IF(R364="Refreshment Beverage",AK364*(Rates!J$19/100),ROUND(SUM(AH364*(Rates!$J$8/100)),4)))</f>
        <v/>
      </c>
      <c r="AJ364" s="183" t="str">
        <f t="shared" si="202"/>
        <v/>
      </c>
      <c r="AK364" s="185" t="str">
        <f t="shared" si="203"/>
        <v/>
      </c>
      <c r="AL364" s="177" t="str">
        <f t="shared" si="204"/>
        <v/>
      </c>
      <c r="AM364" s="13" t="str">
        <f>IF(AS364="","",IF(R364="Refreshment Beverage",ROUND(AS364*Rates!K$19,4),ROUND(AO364*(VLOOKUP(VALUE(Q364),Rates!G$4:L$12,3,0)),4)))</f>
        <v/>
      </c>
      <c r="AN364" s="183" t="str">
        <f>IF(AS364="","",IF(R364="Refreshment Beverage",AS364*(Rates!J$19/100),MAX(AM364,AB364)))</f>
        <v/>
      </c>
      <c r="AO364" s="186" t="str">
        <f t="shared" si="205"/>
        <v/>
      </c>
      <c r="AP364" s="186" t="str">
        <f t="shared" si="206"/>
        <v/>
      </c>
      <c r="AQ364" s="186" t="str">
        <f>IF(AS364="","",IF(R364="Refreshment Beverage",ROUND(SUM(VLOOKUP(Q:Q,Rates!G$15:L$19,3,0)*(AS364-Y364-Z364-AA364)),4),ROUND(SUM(Rates!$K$8*AS364),4)))</f>
        <v/>
      </c>
      <c r="AR364" s="184" t="str">
        <f t="shared" si="207"/>
        <v/>
      </c>
      <c r="AS364" s="185" t="str">
        <f t="shared" si="208"/>
        <v/>
      </c>
      <c r="AT364" s="177" t="str">
        <f t="shared" si="209"/>
        <v/>
      </c>
      <c r="AU364" s="13" t="str">
        <f>IF(AX364="","",IF(R364="Refreshment Beverage",ROUND((BA364-Y364-Z364-AA364)*VLOOKUP(VALUE(Q364),Rates!G$15:L$19,3,0),4),ROUND(AW364*(VLOOKUP(VALUE(Q364),Rates!G:L,3,0)),4)))</f>
        <v/>
      </c>
      <c r="AV364" s="183" t="str">
        <f t="shared" si="210"/>
        <v/>
      </c>
      <c r="AW364" s="186" t="str">
        <f t="shared" si="211"/>
        <v/>
      </c>
      <c r="AX364" s="184" t="str">
        <f t="shared" si="212"/>
        <v/>
      </c>
      <c r="AY364" s="186" t="str">
        <f>IF(AX364="","",IF(R364="Refreshment Beverage",ROUND(SUM(AX364*Rates!K$19),4),ROUND(SUM(AX364*(Rates!J$8/100)),4)))</f>
        <v/>
      </c>
      <c r="AZ364" s="183" t="str">
        <f t="shared" si="213"/>
        <v/>
      </c>
      <c r="BA364" s="185" t="str">
        <f t="shared" si="214"/>
        <v/>
      </c>
      <c r="BD364" s="171"/>
      <c r="BE364" s="171"/>
      <c r="BF364" s="171"/>
      <c r="BG364" s="171"/>
    </row>
    <row r="365" spans="1:59" ht="15" customHeight="1" x14ac:dyDescent="0.3">
      <c r="A365" s="172"/>
      <c r="B365" s="172"/>
      <c r="C365" s="172"/>
      <c r="D365" s="173"/>
      <c r="E365" s="173"/>
      <c r="F365" s="173"/>
      <c r="G365" s="173"/>
      <c r="H365" s="173"/>
      <c r="I365" s="174"/>
      <c r="J365" s="175"/>
      <c r="K365" s="176" t="str">
        <f t="shared" si="186"/>
        <v/>
      </c>
      <c r="L365" s="177" t="str">
        <f t="shared" si="187"/>
        <v/>
      </c>
      <c r="M365" s="178" t="str">
        <f t="shared" si="188"/>
        <v/>
      </c>
      <c r="N365" s="44" t="str" cm="1">
        <f t="array" ref="N365">IFERROR(IF(_xlfn.SINGLE(A:A)="","",IF(R365="Beer",SUM(LOOKUP(2,1/(Rates!$B$3:$B$5&lt;=W365)/(Rates!$C$3:$C$5&gt;=W365),Rates!$D$3:$D$5)*(X365/100)*W365),IF(R365="Refreshment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44" t="str">
        <f t="shared" si="189"/>
        <v/>
      </c>
      <c r="P365" s="13"/>
      <c r="Q365" s="179" t="str">
        <f t="shared" si="190"/>
        <v/>
      </c>
      <c r="R365" s="180" t="str">
        <f t="shared" si="191"/>
        <v/>
      </c>
      <c r="S365" s="13" t="str">
        <f>IF(A365="","",IF(R365="Refreshment Beverage",VLOOKUP(VALUE(Q365),Rates!G$15:L$19,2,0),VLOOKUP(VALUE(Q365),Rates!G$4:L$8,2,0)))</f>
        <v/>
      </c>
      <c r="T365" s="13" t="str">
        <f t="shared" si="192"/>
        <v/>
      </c>
      <c r="U365" s="181" t="str">
        <f t="shared" si="193"/>
        <v/>
      </c>
      <c r="V365" s="13" t="str">
        <f t="shared" si="194"/>
        <v/>
      </c>
      <c r="W365" s="13" t="str">
        <f t="shared" si="195"/>
        <v/>
      </c>
      <c r="X365" s="182" t="str">
        <f t="shared" si="196"/>
        <v/>
      </c>
      <c r="Y365" s="183" t="str">
        <f>IF(A:A="","",IF(R365="Refreshment Beverage",VLOOKUP(Q365,Rates!G$15:L$19,6,0)*W365,VLOOKUP(Q365,Rates!G$4:L$12,6,0)*W365))</f>
        <v/>
      </c>
      <c r="Z365" s="183" t="str">
        <f t="shared" si="197"/>
        <v/>
      </c>
      <c r="AA365" s="17">
        <f t="shared" si="185"/>
        <v>0</v>
      </c>
      <c r="AB365" s="177" t="str" cm="1">
        <f t="array" ref="AB365">IF(_xlfn.SINGLE(A:A)="","",IF(R365="Refreshment Beverage","",IF(AND(R365="Beer",Q365=0),SUM(LOOKUP(2,1/(Rates!$B$15:$B$18&lt;=W365)/(Rates!$C$15:$C$18&gt;=W365),Rates!$D$15:$D$18)*W365),VLOOKUP(VALUE(_xlfn.SINGLE(Q:Q)),Rates!A:B,2,0)*W365)))</f>
        <v/>
      </c>
      <c r="AC365" s="177" t="str" cm="1">
        <f t="array" ref="AC365">IF(_xlfn.SINGLE(A:A)="","",IF(R365="Refreshment Beverage","",IF(AND(R365="Beer",Q365=0),SUM(LOOKUP(2,1/(Rates!$B$15:$B$18&lt;=W365)/(Rates!$C$15:$C$18&gt;=W365),Rates!$E$15:$E$18)*W365),VLOOKUP(VALUE(_xlfn.SINGLE(Q:Q)),Rates!A:C,3,0)*W365)))</f>
        <v/>
      </c>
      <c r="AD365" s="168">
        <f>IFERROR(IF(OR(Q365=1,Q365=2,Q365=3,Q365=4),VLOOKUP(Q365,Rates!$A$31:$B$34,2,0)*W365,IF(V365=1,VLOOKUP(U365,'REB BEV MIN MKUP'!B:E,4,0),IF(V365&gt;1,VLOOKUP(VALUE(W365),'REB BEV MIN MKUP'!O:Q,3,0),0))),0)</f>
        <v>0</v>
      </c>
      <c r="AE365" s="177" t="str">
        <f t="shared" si="198"/>
        <v/>
      </c>
      <c r="AF365" s="13" t="str">
        <f t="shared" si="199"/>
        <v/>
      </c>
      <c r="AG365" s="177" t="str">
        <f t="shared" si="200"/>
        <v/>
      </c>
      <c r="AH365" s="184" t="str">
        <f t="shared" si="201"/>
        <v/>
      </c>
      <c r="AI365" s="184" t="str">
        <f>IF(AE:AE="","",IF(R365="Refreshment Beverage",AK365*(Rates!J$19/100),ROUND(SUM(AH365*(Rates!$J$8/100)),4)))</f>
        <v/>
      </c>
      <c r="AJ365" s="183" t="str">
        <f t="shared" si="202"/>
        <v/>
      </c>
      <c r="AK365" s="185" t="str">
        <f t="shared" si="203"/>
        <v/>
      </c>
      <c r="AL365" s="177" t="str">
        <f t="shared" si="204"/>
        <v/>
      </c>
      <c r="AM365" s="13" t="str">
        <f>IF(AS365="","",IF(R365="Refreshment Beverage",ROUND(AS365*Rates!K$19,4),ROUND(AO365*(VLOOKUP(VALUE(Q365),Rates!G$4:L$12,3,0)),4)))</f>
        <v/>
      </c>
      <c r="AN365" s="183" t="str">
        <f>IF(AS365="","",IF(R365="Refreshment Beverage",AS365*(Rates!J$19/100),MAX(AM365,AB365)))</f>
        <v/>
      </c>
      <c r="AO365" s="186" t="str">
        <f t="shared" si="205"/>
        <v/>
      </c>
      <c r="AP365" s="186" t="str">
        <f t="shared" si="206"/>
        <v/>
      </c>
      <c r="AQ365" s="186" t="str">
        <f>IF(AS365="","",IF(R365="Refreshment Beverage",ROUND(SUM(VLOOKUP(Q:Q,Rates!G$15:L$19,3,0)*(AS365-Y365-Z365-AA365)),4),ROUND(SUM(Rates!$K$8*AS365),4)))</f>
        <v/>
      </c>
      <c r="AR365" s="184" t="str">
        <f t="shared" si="207"/>
        <v/>
      </c>
      <c r="AS365" s="185" t="str">
        <f t="shared" si="208"/>
        <v/>
      </c>
      <c r="AT365" s="177" t="str">
        <f t="shared" si="209"/>
        <v/>
      </c>
      <c r="AU365" s="13" t="str">
        <f>IF(AX365="","",IF(R365="Refreshment Beverage",ROUND((BA365-Y365-Z365-AA365)*VLOOKUP(VALUE(Q365),Rates!G$15:L$19,3,0),4),ROUND(AW365*(VLOOKUP(VALUE(Q365),Rates!G:L,3,0)),4)))</f>
        <v/>
      </c>
      <c r="AV365" s="183" t="str">
        <f t="shared" si="210"/>
        <v/>
      </c>
      <c r="AW365" s="186" t="str">
        <f t="shared" si="211"/>
        <v/>
      </c>
      <c r="AX365" s="184" t="str">
        <f t="shared" si="212"/>
        <v/>
      </c>
      <c r="AY365" s="186" t="str">
        <f>IF(AX365="","",IF(R365="Refreshment Beverage",ROUND(SUM(AX365*Rates!K$19),4),ROUND(SUM(AX365*(Rates!J$8/100)),4)))</f>
        <v/>
      </c>
      <c r="AZ365" s="183" t="str">
        <f t="shared" si="213"/>
        <v/>
      </c>
      <c r="BA365" s="185" t="str">
        <f t="shared" si="214"/>
        <v/>
      </c>
      <c r="BD365" s="171"/>
      <c r="BE365" s="171"/>
      <c r="BF365" s="171"/>
      <c r="BG365" s="171"/>
    </row>
    <row r="366" spans="1:59" ht="15" customHeight="1" x14ac:dyDescent="0.3">
      <c r="A366" s="172"/>
      <c r="B366" s="172"/>
      <c r="C366" s="172"/>
      <c r="D366" s="173"/>
      <c r="E366" s="173"/>
      <c r="F366" s="173"/>
      <c r="G366" s="173"/>
      <c r="H366" s="173"/>
      <c r="I366" s="174"/>
      <c r="J366" s="175"/>
      <c r="K366" s="176" t="str">
        <f t="shared" si="186"/>
        <v/>
      </c>
      <c r="L366" s="177" t="str">
        <f t="shared" si="187"/>
        <v/>
      </c>
      <c r="M366" s="178" t="str">
        <f t="shared" si="188"/>
        <v/>
      </c>
      <c r="N366" s="44" t="str" cm="1">
        <f t="array" ref="N366">IFERROR(IF(_xlfn.SINGLE(A:A)="","",IF(R366="Beer",SUM(LOOKUP(2,1/(Rates!$B$3:$B$5&lt;=W366)/(Rates!$C$3:$C$5&gt;=W366),Rates!$D$3:$D$5)*(X366/100)*W366),IF(R366="Refreshment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44" t="str">
        <f t="shared" si="189"/>
        <v/>
      </c>
      <c r="P366" s="13"/>
      <c r="Q366" s="179" t="str">
        <f t="shared" si="190"/>
        <v/>
      </c>
      <c r="R366" s="180" t="str">
        <f t="shared" si="191"/>
        <v/>
      </c>
      <c r="S366" s="13" t="str">
        <f>IF(A366="","",IF(R366="Refreshment Beverage",VLOOKUP(VALUE(Q366),Rates!G$15:L$19,2,0),VLOOKUP(VALUE(Q366),Rates!G$4:L$8,2,0)))</f>
        <v/>
      </c>
      <c r="T366" s="13" t="str">
        <f t="shared" si="192"/>
        <v/>
      </c>
      <c r="U366" s="181" t="str">
        <f t="shared" si="193"/>
        <v/>
      </c>
      <c r="V366" s="13" t="str">
        <f t="shared" si="194"/>
        <v/>
      </c>
      <c r="W366" s="13" t="str">
        <f t="shared" si="195"/>
        <v/>
      </c>
      <c r="X366" s="182" t="str">
        <f t="shared" si="196"/>
        <v/>
      </c>
      <c r="Y366" s="183" t="str">
        <f>IF(A:A="","",IF(R366="Refreshment Beverage",VLOOKUP(Q366,Rates!G$15:L$19,6,0)*W366,VLOOKUP(Q366,Rates!G$4:L$12,6,0)*W366))</f>
        <v/>
      </c>
      <c r="Z366" s="183" t="str">
        <f t="shared" si="197"/>
        <v/>
      </c>
      <c r="AA366" s="17">
        <f t="shared" si="185"/>
        <v>0</v>
      </c>
      <c r="AB366" s="177" t="str" cm="1">
        <f t="array" ref="AB366">IF(_xlfn.SINGLE(A:A)="","",IF(R366="Refreshment Beverage","",IF(AND(R366="Beer",Q366=0),SUM(LOOKUP(2,1/(Rates!$B$15:$B$18&lt;=W366)/(Rates!$C$15:$C$18&gt;=W366),Rates!$D$15:$D$18)*W366),VLOOKUP(VALUE(_xlfn.SINGLE(Q:Q)),Rates!A:B,2,0)*W366)))</f>
        <v/>
      </c>
      <c r="AC366" s="177" t="str" cm="1">
        <f t="array" ref="AC366">IF(_xlfn.SINGLE(A:A)="","",IF(R366="Refreshment Beverage","",IF(AND(R366="Beer",Q366=0),SUM(LOOKUP(2,1/(Rates!$B$15:$B$18&lt;=W366)/(Rates!$C$15:$C$18&gt;=W366),Rates!$E$15:$E$18)*W366),VLOOKUP(VALUE(_xlfn.SINGLE(Q:Q)),Rates!A:C,3,0)*W366)))</f>
        <v/>
      </c>
      <c r="AD366" s="168">
        <f>IFERROR(IF(OR(Q366=1,Q366=2,Q366=3,Q366=4),VLOOKUP(Q366,Rates!$A$31:$B$34,2,0)*W366,IF(V366=1,VLOOKUP(U366,'REB BEV MIN MKUP'!B:E,4,0),IF(V366&gt;1,VLOOKUP(VALUE(W366),'REB BEV MIN MKUP'!O:Q,3,0),0))),0)</f>
        <v>0</v>
      </c>
      <c r="AE366" s="177" t="str">
        <f t="shared" si="198"/>
        <v/>
      </c>
      <c r="AF366" s="13" t="str">
        <f t="shared" si="199"/>
        <v/>
      </c>
      <c r="AG366" s="177" t="str">
        <f t="shared" si="200"/>
        <v/>
      </c>
      <c r="AH366" s="184" t="str">
        <f t="shared" si="201"/>
        <v/>
      </c>
      <c r="AI366" s="184" t="str">
        <f>IF(AE:AE="","",IF(R366="Refreshment Beverage",AK366*(Rates!J$19/100),ROUND(SUM(AH366*(Rates!$J$8/100)),4)))</f>
        <v/>
      </c>
      <c r="AJ366" s="183" t="str">
        <f t="shared" si="202"/>
        <v/>
      </c>
      <c r="AK366" s="185" t="str">
        <f t="shared" si="203"/>
        <v/>
      </c>
      <c r="AL366" s="177" t="str">
        <f t="shared" si="204"/>
        <v/>
      </c>
      <c r="AM366" s="13" t="str">
        <f>IF(AS366="","",IF(R366="Refreshment Beverage",ROUND(AS366*Rates!K$19,4),ROUND(AO366*(VLOOKUP(VALUE(Q366),Rates!G$4:L$12,3,0)),4)))</f>
        <v/>
      </c>
      <c r="AN366" s="183" t="str">
        <f>IF(AS366="","",IF(R366="Refreshment Beverage",AS366*(Rates!J$19/100),MAX(AM366,AB366)))</f>
        <v/>
      </c>
      <c r="AO366" s="186" t="str">
        <f t="shared" si="205"/>
        <v/>
      </c>
      <c r="AP366" s="186" t="str">
        <f t="shared" si="206"/>
        <v/>
      </c>
      <c r="AQ366" s="186" t="str">
        <f>IF(AS366="","",IF(R366="Refreshment Beverage",ROUND(SUM(VLOOKUP(Q:Q,Rates!G$15:L$19,3,0)*(AS366-Y366-Z366-AA366)),4),ROUND(SUM(Rates!$K$8*AS366),4)))</f>
        <v/>
      </c>
      <c r="AR366" s="184" t="str">
        <f t="shared" si="207"/>
        <v/>
      </c>
      <c r="AS366" s="185" t="str">
        <f t="shared" si="208"/>
        <v/>
      </c>
      <c r="AT366" s="177" t="str">
        <f t="shared" si="209"/>
        <v/>
      </c>
      <c r="AU366" s="13" t="str">
        <f>IF(AX366="","",IF(R366="Refreshment Beverage",ROUND((BA366-Y366-Z366-AA366)*VLOOKUP(VALUE(Q366),Rates!G$15:L$19,3,0),4),ROUND(AW366*(VLOOKUP(VALUE(Q366),Rates!G:L,3,0)),4)))</f>
        <v/>
      </c>
      <c r="AV366" s="183" t="str">
        <f t="shared" si="210"/>
        <v/>
      </c>
      <c r="AW366" s="186" t="str">
        <f t="shared" si="211"/>
        <v/>
      </c>
      <c r="AX366" s="184" t="str">
        <f t="shared" si="212"/>
        <v/>
      </c>
      <c r="AY366" s="186" t="str">
        <f>IF(AX366="","",IF(R366="Refreshment Beverage",ROUND(SUM(AX366*Rates!K$19),4),ROUND(SUM(AX366*(Rates!J$8/100)),4)))</f>
        <v/>
      </c>
      <c r="AZ366" s="183" t="str">
        <f t="shared" si="213"/>
        <v/>
      </c>
      <c r="BA366" s="185" t="str">
        <f t="shared" si="214"/>
        <v/>
      </c>
      <c r="BD366" s="171"/>
      <c r="BE366" s="171"/>
      <c r="BF366" s="171"/>
      <c r="BG366" s="171"/>
    </row>
    <row r="367" spans="1:59" ht="15" customHeight="1" x14ac:dyDescent="0.3">
      <c r="A367" s="172"/>
      <c r="B367" s="172"/>
      <c r="C367" s="172"/>
      <c r="D367" s="173"/>
      <c r="E367" s="173"/>
      <c r="F367" s="173"/>
      <c r="G367" s="173"/>
      <c r="H367" s="173"/>
      <c r="I367" s="174"/>
      <c r="J367" s="175"/>
      <c r="K367" s="176" t="str">
        <f t="shared" si="186"/>
        <v/>
      </c>
      <c r="L367" s="177" t="str">
        <f t="shared" si="187"/>
        <v/>
      </c>
      <c r="M367" s="178" t="str">
        <f t="shared" si="188"/>
        <v/>
      </c>
      <c r="N367" s="44" t="str" cm="1">
        <f t="array" ref="N367">IFERROR(IF(_xlfn.SINGLE(A:A)="","",IF(R367="Beer",SUM(LOOKUP(2,1/(Rates!$B$3:$B$5&lt;=W367)/(Rates!$C$3:$C$5&gt;=W367),Rates!$D$3:$D$5)*(X367/100)*W367),IF(R367="Refreshment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44" t="str">
        <f t="shared" si="189"/>
        <v/>
      </c>
      <c r="P367" s="13"/>
      <c r="Q367" s="179" t="str">
        <f t="shared" si="190"/>
        <v/>
      </c>
      <c r="R367" s="180" t="str">
        <f t="shared" si="191"/>
        <v/>
      </c>
      <c r="S367" s="13" t="str">
        <f>IF(A367="","",IF(R367="Refreshment Beverage",VLOOKUP(VALUE(Q367),Rates!G$15:L$19,2,0),VLOOKUP(VALUE(Q367),Rates!G$4:L$8,2,0)))</f>
        <v/>
      </c>
      <c r="T367" s="13" t="str">
        <f t="shared" si="192"/>
        <v/>
      </c>
      <c r="U367" s="181" t="str">
        <f t="shared" si="193"/>
        <v/>
      </c>
      <c r="V367" s="13" t="str">
        <f t="shared" si="194"/>
        <v/>
      </c>
      <c r="W367" s="13" t="str">
        <f t="shared" si="195"/>
        <v/>
      </c>
      <c r="X367" s="182" t="str">
        <f t="shared" si="196"/>
        <v/>
      </c>
      <c r="Y367" s="183" t="str">
        <f>IF(A:A="","",IF(R367="Refreshment Beverage",VLOOKUP(Q367,Rates!G$15:L$19,6,0)*W367,VLOOKUP(Q367,Rates!G$4:L$12,6,0)*W367))</f>
        <v/>
      </c>
      <c r="Z367" s="183" t="str">
        <f t="shared" si="197"/>
        <v/>
      </c>
      <c r="AA367" s="17">
        <f t="shared" si="185"/>
        <v>0</v>
      </c>
      <c r="AB367" s="177" t="str" cm="1">
        <f t="array" ref="AB367">IF(_xlfn.SINGLE(A:A)="","",IF(R367="Refreshment Beverage","",IF(AND(R367="Beer",Q367=0),SUM(LOOKUP(2,1/(Rates!$B$15:$B$18&lt;=W367)/(Rates!$C$15:$C$18&gt;=W367),Rates!$D$15:$D$18)*W367),VLOOKUP(VALUE(_xlfn.SINGLE(Q:Q)),Rates!A:B,2,0)*W367)))</f>
        <v/>
      </c>
      <c r="AC367" s="177" t="str" cm="1">
        <f t="array" ref="AC367">IF(_xlfn.SINGLE(A:A)="","",IF(R367="Refreshment Beverage","",IF(AND(R367="Beer",Q367=0),SUM(LOOKUP(2,1/(Rates!$B$15:$B$18&lt;=W367)/(Rates!$C$15:$C$18&gt;=W367),Rates!$E$15:$E$18)*W367),VLOOKUP(VALUE(_xlfn.SINGLE(Q:Q)),Rates!A:C,3,0)*W367)))</f>
        <v/>
      </c>
      <c r="AD367" s="168">
        <f>IFERROR(IF(OR(Q367=1,Q367=2,Q367=3,Q367=4),VLOOKUP(Q367,Rates!$A$31:$B$34,2,0)*W367,IF(V367=1,VLOOKUP(U367,'REB BEV MIN MKUP'!B:E,4,0),IF(V367&gt;1,VLOOKUP(VALUE(W367),'REB BEV MIN MKUP'!O:Q,3,0),0))),0)</f>
        <v>0</v>
      </c>
      <c r="AE367" s="177" t="str">
        <f t="shared" si="198"/>
        <v/>
      </c>
      <c r="AF367" s="13" t="str">
        <f t="shared" si="199"/>
        <v/>
      </c>
      <c r="AG367" s="177" t="str">
        <f t="shared" si="200"/>
        <v/>
      </c>
      <c r="AH367" s="184" t="str">
        <f t="shared" si="201"/>
        <v/>
      </c>
      <c r="AI367" s="184" t="str">
        <f>IF(AE:AE="","",IF(R367="Refreshment Beverage",AK367*(Rates!J$19/100),ROUND(SUM(AH367*(Rates!$J$8/100)),4)))</f>
        <v/>
      </c>
      <c r="AJ367" s="183" t="str">
        <f t="shared" si="202"/>
        <v/>
      </c>
      <c r="AK367" s="185" t="str">
        <f t="shared" si="203"/>
        <v/>
      </c>
      <c r="AL367" s="177" t="str">
        <f t="shared" si="204"/>
        <v/>
      </c>
      <c r="AM367" s="13" t="str">
        <f>IF(AS367="","",IF(R367="Refreshment Beverage",ROUND(AS367*Rates!K$19,4),ROUND(AO367*(VLOOKUP(VALUE(Q367),Rates!G$4:L$12,3,0)),4)))</f>
        <v/>
      </c>
      <c r="AN367" s="183" t="str">
        <f>IF(AS367="","",IF(R367="Refreshment Beverage",AS367*(Rates!J$19/100),MAX(AM367,AB367)))</f>
        <v/>
      </c>
      <c r="AO367" s="186" t="str">
        <f t="shared" si="205"/>
        <v/>
      </c>
      <c r="AP367" s="186" t="str">
        <f t="shared" si="206"/>
        <v/>
      </c>
      <c r="AQ367" s="186" t="str">
        <f>IF(AS367="","",IF(R367="Refreshment Beverage",ROUND(SUM(VLOOKUP(Q:Q,Rates!G$15:L$19,3,0)*(AS367-Y367-Z367-AA367)),4),ROUND(SUM(Rates!$K$8*AS367),4)))</f>
        <v/>
      </c>
      <c r="AR367" s="184" t="str">
        <f t="shared" si="207"/>
        <v/>
      </c>
      <c r="AS367" s="185" t="str">
        <f t="shared" si="208"/>
        <v/>
      </c>
      <c r="AT367" s="177" t="str">
        <f t="shared" si="209"/>
        <v/>
      </c>
      <c r="AU367" s="13" t="str">
        <f>IF(AX367="","",IF(R367="Refreshment Beverage",ROUND((BA367-Y367-Z367-AA367)*VLOOKUP(VALUE(Q367),Rates!G$15:L$19,3,0),4),ROUND(AW367*(VLOOKUP(VALUE(Q367),Rates!G:L,3,0)),4)))</f>
        <v/>
      </c>
      <c r="AV367" s="183" t="str">
        <f t="shared" si="210"/>
        <v/>
      </c>
      <c r="AW367" s="186" t="str">
        <f t="shared" si="211"/>
        <v/>
      </c>
      <c r="AX367" s="184" t="str">
        <f t="shared" si="212"/>
        <v/>
      </c>
      <c r="AY367" s="186" t="str">
        <f>IF(AX367="","",IF(R367="Refreshment Beverage",ROUND(SUM(AX367*Rates!K$19),4),ROUND(SUM(AX367*(Rates!J$8/100)),4)))</f>
        <v/>
      </c>
      <c r="AZ367" s="183" t="str">
        <f t="shared" si="213"/>
        <v/>
      </c>
      <c r="BA367" s="185" t="str">
        <f t="shared" si="214"/>
        <v/>
      </c>
      <c r="BD367" s="171"/>
      <c r="BE367" s="171"/>
      <c r="BF367" s="171"/>
      <c r="BG367" s="171"/>
    </row>
    <row r="368" spans="1:59" ht="15" customHeight="1" x14ac:dyDescent="0.3">
      <c r="A368" s="172"/>
      <c r="B368" s="172"/>
      <c r="C368" s="172"/>
      <c r="D368" s="173"/>
      <c r="E368" s="173"/>
      <c r="F368" s="173"/>
      <c r="G368" s="173"/>
      <c r="H368" s="173"/>
      <c r="I368" s="174"/>
      <c r="J368" s="175"/>
      <c r="K368" s="176" t="str">
        <f t="shared" si="186"/>
        <v/>
      </c>
      <c r="L368" s="177" t="str">
        <f t="shared" si="187"/>
        <v/>
      </c>
      <c r="M368" s="178" t="str">
        <f t="shared" si="188"/>
        <v/>
      </c>
      <c r="N368" s="44" t="str" cm="1">
        <f t="array" ref="N368">IFERROR(IF(_xlfn.SINGLE(A:A)="","",IF(R368="Beer",SUM(LOOKUP(2,1/(Rates!$B$3:$B$5&lt;=W368)/(Rates!$C$3:$C$5&gt;=W368),Rates!$D$3:$D$5)*(X368/100)*W368),IF(R368="Refreshment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44" t="str">
        <f t="shared" si="189"/>
        <v/>
      </c>
      <c r="P368" s="13"/>
      <c r="Q368" s="179" t="str">
        <f t="shared" si="190"/>
        <v/>
      </c>
      <c r="R368" s="180" t="str">
        <f t="shared" si="191"/>
        <v/>
      </c>
      <c r="S368" s="13" t="str">
        <f>IF(A368="","",IF(R368="Refreshment Beverage",VLOOKUP(VALUE(Q368),Rates!G$15:L$19,2,0),VLOOKUP(VALUE(Q368),Rates!G$4:L$8,2,0)))</f>
        <v/>
      </c>
      <c r="T368" s="13" t="str">
        <f t="shared" si="192"/>
        <v/>
      </c>
      <c r="U368" s="181" t="str">
        <f t="shared" si="193"/>
        <v/>
      </c>
      <c r="V368" s="13" t="str">
        <f t="shared" si="194"/>
        <v/>
      </c>
      <c r="W368" s="13" t="str">
        <f t="shared" si="195"/>
        <v/>
      </c>
      <c r="X368" s="182" t="str">
        <f t="shared" si="196"/>
        <v/>
      </c>
      <c r="Y368" s="183" t="str">
        <f>IF(A:A="","",IF(R368="Refreshment Beverage",VLOOKUP(Q368,Rates!G$15:L$19,6,0)*W368,VLOOKUP(Q368,Rates!G$4:L$12,6,0)*W368))</f>
        <v/>
      </c>
      <c r="Z368" s="183" t="str">
        <f t="shared" si="197"/>
        <v/>
      </c>
      <c r="AA368" s="17">
        <f t="shared" si="185"/>
        <v>0</v>
      </c>
      <c r="AB368" s="177" t="str" cm="1">
        <f t="array" ref="AB368">IF(_xlfn.SINGLE(A:A)="","",IF(R368="Refreshment Beverage","",IF(AND(R368="Beer",Q368=0),SUM(LOOKUP(2,1/(Rates!$B$15:$B$18&lt;=W368)/(Rates!$C$15:$C$18&gt;=W368),Rates!$D$15:$D$18)*W368),VLOOKUP(VALUE(_xlfn.SINGLE(Q:Q)),Rates!A:B,2,0)*W368)))</f>
        <v/>
      </c>
      <c r="AC368" s="177" t="str" cm="1">
        <f t="array" ref="AC368">IF(_xlfn.SINGLE(A:A)="","",IF(R368="Refreshment Beverage","",IF(AND(R368="Beer",Q368=0),SUM(LOOKUP(2,1/(Rates!$B$15:$B$18&lt;=W368)/(Rates!$C$15:$C$18&gt;=W368),Rates!$E$15:$E$18)*W368),VLOOKUP(VALUE(_xlfn.SINGLE(Q:Q)),Rates!A:C,3,0)*W368)))</f>
        <v/>
      </c>
      <c r="AD368" s="168">
        <f>IFERROR(IF(OR(Q368=1,Q368=2,Q368=3,Q368=4),VLOOKUP(Q368,Rates!$A$31:$B$34,2,0)*W368,IF(V368=1,VLOOKUP(U368,'REB BEV MIN MKUP'!B:E,4,0),IF(V368&gt;1,VLOOKUP(VALUE(W368),'REB BEV MIN MKUP'!O:Q,3,0),0))),0)</f>
        <v>0</v>
      </c>
      <c r="AE368" s="177" t="str">
        <f t="shared" si="198"/>
        <v/>
      </c>
      <c r="AF368" s="13" t="str">
        <f t="shared" si="199"/>
        <v/>
      </c>
      <c r="AG368" s="177" t="str">
        <f t="shared" si="200"/>
        <v/>
      </c>
      <c r="AH368" s="184" t="str">
        <f t="shared" si="201"/>
        <v/>
      </c>
      <c r="AI368" s="184" t="str">
        <f>IF(AE:AE="","",IF(R368="Refreshment Beverage",AK368*(Rates!J$19/100),ROUND(SUM(AH368*(Rates!$J$8/100)),4)))</f>
        <v/>
      </c>
      <c r="AJ368" s="183" t="str">
        <f t="shared" si="202"/>
        <v/>
      </c>
      <c r="AK368" s="185" t="str">
        <f t="shared" si="203"/>
        <v/>
      </c>
      <c r="AL368" s="177" t="str">
        <f t="shared" si="204"/>
        <v/>
      </c>
      <c r="AM368" s="13" t="str">
        <f>IF(AS368="","",IF(R368="Refreshment Beverage",ROUND(AS368*Rates!K$19,4),ROUND(AO368*(VLOOKUP(VALUE(Q368),Rates!G$4:L$12,3,0)),4)))</f>
        <v/>
      </c>
      <c r="AN368" s="183" t="str">
        <f>IF(AS368="","",IF(R368="Refreshment Beverage",AS368*(Rates!J$19/100),MAX(AM368,AB368)))</f>
        <v/>
      </c>
      <c r="AO368" s="186" t="str">
        <f t="shared" si="205"/>
        <v/>
      </c>
      <c r="AP368" s="186" t="str">
        <f t="shared" si="206"/>
        <v/>
      </c>
      <c r="AQ368" s="186" t="str">
        <f>IF(AS368="","",IF(R368="Refreshment Beverage",ROUND(SUM(VLOOKUP(Q:Q,Rates!G$15:L$19,3,0)*(AS368-Y368-Z368-AA368)),4),ROUND(SUM(Rates!$K$8*AS368),4)))</f>
        <v/>
      </c>
      <c r="AR368" s="184" t="str">
        <f t="shared" si="207"/>
        <v/>
      </c>
      <c r="AS368" s="185" t="str">
        <f t="shared" si="208"/>
        <v/>
      </c>
      <c r="AT368" s="177" t="str">
        <f t="shared" si="209"/>
        <v/>
      </c>
      <c r="AU368" s="13" t="str">
        <f>IF(AX368="","",IF(R368="Refreshment Beverage",ROUND((BA368-Y368-Z368-AA368)*VLOOKUP(VALUE(Q368),Rates!G$15:L$19,3,0),4),ROUND(AW368*(VLOOKUP(VALUE(Q368),Rates!G:L,3,0)),4)))</f>
        <v/>
      </c>
      <c r="AV368" s="183" t="str">
        <f t="shared" si="210"/>
        <v/>
      </c>
      <c r="AW368" s="186" t="str">
        <f t="shared" si="211"/>
        <v/>
      </c>
      <c r="AX368" s="184" t="str">
        <f t="shared" si="212"/>
        <v/>
      </c>
      <c r="AY368" s="186" t="str">
        <f>IF(AX368="","",IF(R368="Refreshment Beverage",ROUND(SUM(AX368*Rates!K$19),4),ROUND(SUM(AX368*(Rates!J$8/100)),4)))</f>
        <v/>
      </c>
      <c r="AZ368" s="183" t="str">
        <f t="shared" si="213"/>
        <v/>
      </c>
      <c r="BA368" s="185" t="str">
        <f t="shared" si="214"/>
        <v/>
      </c>
      <c r="BD368" s="171"/>
      <c r="BE368" s="171"/>
      <c r="BF368" s="171"/>
      <c r="BG368" s="171"/>
    </row>
    <row r="369" spans="1:59" ht="15" customHeight="1" x14ac:dyDescent="0.3">
      <c r="A369" s="172"/>
      <c r="B369" s="172"/>
      <c r="C369" s="172"/>
      <c r="D369" s="173"/>
      <c r="E369" s="173"/>
      <c r="F369" s="173"/>
      <c r="G369" s="173"/>
      <c r="H369" s="173"/>
      <c r="I369" s="174"/>
      <c r="J369" s="175"/>
      <c r="K369" s="176" t="str">
        <f t="shared" si="186"/>
        <v/>
      </c>
      <c r="L369" s="177" t="str">
        <f t="shared" si="187"/>
        <v/>
      </c>
      <c r="M369" s="178" t="str">
        <f t="shared" si="188"/>
        <v/>
      </c>
      <c r="N369" s="44" t="str" cm="1">
        <f t="array" ref="N369">IFERROR(IF(_xlfn.SINGLE(A:A)="","",IF(R369="Beer",SUM(LOOKUP(2,1/(Rates!$B$3:$B$5&lt;=W369)/(Rates!$C$3:$C$5&gt;=W369),Rates!$D$3:$D$5)*(X369/100)*W369),IF(R369="Refreshment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44" t="str">
        <f t="shared" si="189"/>
        <v/>
      </c>
      <c r="P369" s="13"/>
      <c r="Q369" s="179" t="str">
        <f t="shared" si="190"/>
        <v/>
      </c>
      <c r="R369" s="180" t="str">
        <f t="shared" si="191"/>
        <v/>
      </c>
      <c r="S369" s="13" t="str">
        <f>IF(A369="","",IF(R369="Refreshment Beverage",VLOOKUP(VALUE(Q369),Rates!G$15:L$19,2,0),VLOOKUP(VALUE(Q369),Rates!G$4:L$8,2,0)))</f>
        <v/>
      </c>
      <c r="T369" s="13" t="str">
        <f t="shared" si="192"/>
        <v/>
      </c>
      <c r="U369" s="181" t="str">
        <f t="shared" si="193"/>
        <v/>
      </c>
      <c r="V369" s="13" t="str">
        <f t="shared" si="194"/>
        <v/>
      </c>
      <c r="W369" s="13" t="str">
        <f t="shared" si="195"/>
        <v/>
      </c>
      <c r="X369" s="182" t="str">
        <f t="shared" si="196"/>
        <v/>
      </c>
      <c r="Y369" s="183" t="str">
        <f>IF(A:A="","",IF(R369="Refreshment Beverage",VLOOKUP(Q369,Rates!G$15:L$19,6,0)*W369,VLOOKUP(Q369,Rates!G$4:L$12,6,0)*W369))</f>
        <v/>
      </c>
      <c r="Z369" s="183" t="str">
        <f t="shared" si="197"/>
        <v/>
      </c>
      <c r="AA369" s="17">
        <f t="shared" si="185"/>
        <v>0</v>
      </c>
      <c r="AB369" s="177" t="str" cm="1">
        <f t="array" ref="AB369">IF(_xlfn.SINGLE(A:A)="","",IF(R369="Refreshment Beverage","",IF(AND(R369="Beer",Q369=0),SUM(LOOKUP(2,1/(Rates!$B$15:$B$18&lt;=W369)/(Rates!$C$15:$C$18&gt;=W369),Rates!$D$15:$D$18)*W369),VLOOKUP(VALUE(_xlfn.SINGLE(Q:Q)),Rates!A:B,2,0)*W369)))</f>
        <v/>
      </c>
      <c r="AC369" s="177" t="str" cm="1">
        <f t="array" ref="AC369">IF(_xlfn.SINGLE(A:A)="","",IF(R369="Refreshment Beverage","",IF(AND(R369="Beer",Q369=0),SUM(LOOKUP(2,1/(Rates!$B$15:$B$18&lt;=W369)/(Rates!$C$15:$C$18&gt;=W369),Rates!$E$15:$E$18)*W369),VLOOKUP(VALUE(_xlfn.SINGLE(Q:Q)),Rates!A:C,3,0)*W369)))</f>
        <v/>
      </c>
      <c r="AD369" s="168">
        <f>IFERROR(IF(OR(Q369=1,Q369=2,Q369=3,Q369=4),VLOOKUP(Q369,Rates!$A$31:$B$34,2,0)*W369,IF(V369=1,VLOOKUP(U369,'REB BEV MIN MKUP'!B:E,4,0),IF(V369&gt;1,VLOOKUP(VALUE(W369),'REB BEV MIN MKUP'!O:Q,3,0),0))),0)</f>
        <v>0</v>
      </c>
      <c r="AE369" s="177" t="str">
        <f t="shared" si="198"/>
        <v/>
      </c>
      <c r="AF369" s="13" t="str">
        <f t="shared" si="199"/>
        <v/>
      </c>
      <c r="AG369" s="177" t="str">
        <f t="shared" si="200"/>
        <v/>
      </c>
      <c r="AH369" s="184" t="str">
        <f t="shared" si="201"/>
        <v/>
      </c>
      <c r="AI369" s="184" t="str">
        <f>IF(AE:AE="","",IF(R369="Refreshment Beverage",AK369*(Rates!J$19/100),ROUND(SUM(AH369*(Rates!$J$8/100)),4)))</f>
        <v/>
      </c>
      <c r="AJ369" s="183" t="str">
        <f t="shared" si="202"/>
        <v/>
      </c>
      <c r="AK369" s="185" t="str">
        <f t="shared" si="203"/>
        <v/>
      </c>
      <c r="AL369" s="177" t="str">
        <f t="shared" si="204"/>
        <v/>
      </c>
      <c r="AM369" s="13" t="str">
        <f>IF(AS369="","",IF(R369="Refreshment Beverage",ROUND(AS369*Rates!K$19,4),ROUND(AO369*(VLOOKUP(VALUE(Q369),Rates!G$4:L$12,3,0)),4)))</f>
        <v/>
      </c>
      <c r="AN369" s="183" t="str">
        <f>IF(AS369="","",IF(R369="Refreshment Beverage",AS369*(Rates!J$19/100),MAX(AM369,AB369)))</f>
        <v/>
      </c>
      <c r="AO369" s="186" t="str">
        <f t="shared" si="205"/>
        <v/>
      </c>
      <c r="AP369" s="186" t="str">
        <f t="shared" si="206"/>
        <v/>
      </c>
      <c r="AQ369" s="186" t="str">
        <f>IF(AS369="","",IF(R369="Refreshment Beverage",ROUND(SUM(VLOOKUP(Q:Q,Rates!G$15:L$19,3,0)*(AS369-Y369-Z369-AA369)),4),ROUND(SUM(Rates!$K$8*AS369),4)))</f>
        <v/>
      </c>
      <c r="AR369" s="184" t="str">
        <f t="shared" si="207"/>
        <v/>
      </c>
      <c r="AS369" s="185" t="str">
        <f t="shared" si="208"/>
        <v/>
      </c>
      <c r="AT369" s="177" t="str">
        <f t="shared" si="209"/>
        <v/>
      </c>
      <c r="AU369" s="13" t="str">
        <f>IF(AX369="","",IF(R369="Refreshment Beverage",ROUND((BA369-Y369-Z369-AA369)*VLOOKUP(VALUE(Q369),Rates!G$15:L$19,3,0),4),ROUND(AW369*(VLOOKUP(VALUE(Q369),Rates!G:L,3,0)),4)))</f>
        <v/>
      </c>
      <c r="AV369" s="183" t="str">
        <f t="shared" si="210"/>
        <v/>
      </c>
      <c r="AW369" s="186" t="str">
        <f t="shared" si="211"/>
        <v/>
      </c>
      <c r="AX369" s="184" t="str">
        <f t="shared" si="212"/>
        <v/>
      </c>
      <c r="AY369" s="186" t="str">
        <f>IF(AX369="","",IF(R369="Refreshment Beverage",ROUND(SUM(AX369*Rates!K$19),4),ROUND(SUM(AX369*(Rates!J$8/100)),4)))</f>
        <v/>
      </c>
      <c r="AZ369" s="183" t="str">
        <f t="shared" si="213"/>
        <v/>
      </c>
      <c r="BA369" s="185" t="str">
        <f t="shared" si="214"/>
        <v/>
      </c>
      <c r="BD369" s="171"/>
      <c r="BE369" s="171"/>
      <c r="BF369" s="171"/>
      <c r="BG369" s="171"/>
    </row>
    <row r="370" spans="1:59" ht="15" customHeight="1" x14ac:dyDescent="0.3">
      <c r="A370" s="172"/>
      <c r="B370" s="172"/>
      <c r="C370" s="172"/>
      <c r="D370" s="173"/>
      <c r="E370" s="173"/>
      <c r="F370" s="173"/>
      <c r="G370" s="173"/>
      <c r="H370" s="173"/>
      <c r="I370" s="174"/>
      <c r="J370" s="175"/>
      <c r="K370" s="176" t="str">
        <f t="shared" si="186"/>
        <v/>
      </c>
      <c r="L370" s="177" t="str">
        <f t="shared" si="187"/>
        <v/>
      </c>
      <c r="M370" s="178" t="str">
        <f t="shared" si="188"/>
        <v/>
      </c>
      <c r="N370" s="44" t="str" cm="1">
        <f t="array" ref="N370">IFERROR(IF(_xlfn.SINGLE(A:A)="","",IF(R370="Beer",SUM(LOOKUP(2,1/(Rates!$B$3:$B$5&lt;=W370)/(Rates!$C$3:$C$5&gt;=W370),Rates!$D$3:$D$5)*(X370/100)*W370),IF(R370="Refreshment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44" t="str">
        <f t="shared" si="189"/>
        <v/>
      </c>
      <c r="P370" s="13"/>
      <c r="Q370" s="179" t="str">
        <f t="shared" si="190"/>
        <v/>
      </c>
      <c r="R370" s="180" t="str">
        <f t="shared" si="191"/>
        <v/>
      </c>
      <c r="S370" s="13" t="str">
        <f>IF(A370="","",IF(R370="Refreshment Beverage",VLOOKUP(VALUE(Q370),Rates!G$15:L$19,2,0),VLOOKUP(VALUE(Q370),Rates!G$4:L$8,2,0)))</f>
        <v/>
      </c>
      <c r="T370" s="13" t="str">
        <f t="shared" si="192"/>
        <v/>
      </c>
      <c r="U370" s="181" t="str">
        <f t="shared" si="193"/>
        <v/>
      </c>
      <c r="V370" s="13" t="str">
        <f t="shared" si="194"/>
        <v/>
      </c>
      <c r="W370" s="13" t="str">
        <f t="shared" si="195"/>
        <v/>
      </c>
      <c r="X370" s="182" t="str">
        <f t="shared" si="196"/>
        <v/>
      </c>
      <c r="Y370" s="183" t="str">
        <f>IF(A:A="","",IF(R370="Refreshment Beverage",VLOOKUP(Q370,Rates!G$15:L$19,6,0)*W370,VLOOKUP(Q370,Rates!G$4:L$12,6,0)*W370))</f>
        <v/>
      </c>
      <c r="Z370" s="183" t="str">
        <f t="shared" si="197"/>
        <v/>
      </c>
      <c r="AA370" s="17">
        <f t="shared" si="185"/>
        <v>0</v>
      </c>
      <c r="AB370" s="177" t="str" cm="1">
        <f t="array" ref="AB370">IF(_xlfn.SINGLE(A:A)="","",IF(R370="Refreshment Beverage","",IF(AND(R370="Beer",Q370=0),SUM(LOOKUP(2,1/(Rates!$B$15:$B$18&lt;=W370)/(Rates!$C$15:$C$18&gt;=W370),Rates!$D$15:$D$18)*W370),VLOOKUP(VALUE(_xlfn.SINGLE(Q:Q)),Rates!A:B,2,0)*W370)))</f>
        <v/>
      </c>
      <c r="AC370" s="177" t="str" cm="1">
        <f t="array" ref="AC370">IF(_xlfn.SINGLE(A:A)="","",IF(R370="Refreshment Beverage","",IF(AND(R370="Beer",Q370=0),SUM(LOOKUP(2,1/(Rates!$B$15:$B$18&lt;=W370)/(Rates!$C$15:$C$18&gt;=W370),Rates!$E$15:$E$18)*W370),VLOOKUP(VALUE(_xlfn.SINGLE(Q:Q)),Rates!A:C,3,0)*W370)))</f>
        <v/>
      </c>
      <c r="AD370" s="168">
        <f>IFERROR(IF(OR(Q370=1,Q370=2,Q370=3,Q370=4),VLOOKUP(Q370,Rates!$A$31:$B$34,2,0)*W370,IF(V370=1,VLOOKUP(U370,'REB BEV MIN MKUP'!B:E,4,0),IF(V370&gt;1,VLOOKUP(VALUE(W370),'REB BEV MIN MKUP'!O:Q,3,0),0))),0)</f>
        <v>0</v>
      </c>
      <c r="AE370" s="177" t="str">
        <f t="shared" si="198"/>
        <v/>
      </c>
      <c r="AF370" s="13" t="str">
        <f t="shared" si="199"/>
        <v/>
      </c>
      <c r="AG370" s="177" t="str">
        <f t="shared" si="200"/>
        <v/>
      </c>
      <c r="AH370" s="184" t="str">
        <f t="shared" si="201"/>
        <v/>
      </c>
      <c r="AI370" s="184" t="str">
        <f>IF(AE:AE="","",IF(R370="Refreshment Beverage",AK370*(Rates!J$19/100),ROUND(SUM(AH370*(Rates!$J$8/100)),4)))</f>
        <v/>
      </c>
      <c r="AJ370" s="183" t="str">
        <f t="shared" si="202"/>
        <v/>
      </c>
      <c r="AK370" s="185" t="str">
        <f t="shared" si="203"/>
        <v/>
      </c>
      <c r="AL370" s="177" t="str">
        <f t="shared" si="204"/>
        <v/>
      </c>
      <c r="AM370" s="13" t="str">
        <f>IF(AS370="","",IF(R370="Refreshment Beverage",ROUND(AS370*Rates!K$19,4),ROUND(AO370*(VLOOKUP(VALUE(Q370),Rates!G$4:L$12,3,0)),4)))</f>
        <v/>
      </c>
      <c r="AN370" s="183" t="str">
        <f>IF(AS370="","",IF(R370="Refreshment Beverage",AS370*(Rates!J$19/100),MAX(AM370,AB370)))</f>
        <v/>
      </c>
      <c r="AO370" s="186" t="str">
        <f t="shared" si="205"/>
        <v/>
      </c>
      <c r="AP370" s="186" t="str">
        <f t="shared" si="206"/>
        <v/>
      </c>
      <c r="AQ370" s="186" t="str">
        <f>IF(AS370="","",IF(R370="Refreshment Beverage",ROUND(SUM(VLOOKUP(Q:Q,Rates!G$15:L$19,3,0)*(AS370-Y370-Z370-AA370)),4),ROUND(SUM(Rates!$K$8*AS370),4)))</f>
        <v/>
      </c>
      <c r="AR370" s="184" t="str">
        <f t="shared" si="207"/>
        <v/>
      </c>
      <c r="AS370" s="185" t="str">
        <f t="shared" si="208"/>
        <v/>
      </c>
      <c r="AT370" s="177" t="str">
        <f t="shared" si="209"/>
        <v/>
      </c>
      <c r="AU370" s="13" t="str">
        <f>IF(AX370="","",IF(R370="Refreshment Beverage",ROUND((BA370-Y370-Z370-AA370)*VLOOKUP(VALUE(Q370),Rates!G$15:L$19,3,0),4),ROUND(AW370*(VLOOKUP(VALUE(Q370),Rates!G:L,3,0)),4)))</f>
        <v/>
      </c>
      <c r="AV370" s="183" t="str">
        <f t="shared" si="210"/>
        <v/>
      </c>
      <c r="AW370" s="186" t="str">
        <f t="shared" si="211"/>
        <v/>
      </c>
      <c r="AX370" s="184" t="str">
        <f t="shared" si="212"/>
        <v/>
      </c>
      <c r="AY370" s="186" t="str">
        <f>IF(AX370="","",IF(R370="Refreshment Beverage",ROUND(SUM(AX370*Rates!K$19),4),ROUND(SUM(AX370*(Rates!J$8/100)),4)))</f>
        <v/>
      </c>
      <c r="AZ370" s="183" t="str">
        <f t="shared" si="213"/>
        <v/>
      </c>
      <c r="BA370" s="185" t="str">
        <f t="shared" si="214"/>
        <v/>
      </c>
      <c r="BD370" s="171"/>
      <c r="BE370" s="171"/>
      <c r="BF370" s="171"/>
      <c r="BG370" s="171"/>
    </row>
    <row r="371" spans="1:59" ht="15" customHeight="1" x14ac:dyDescent="0.3">
      <c r="A371" s="172"/>
      <c r="B371" s="172"/>
      <c r="C371" s="172"/>
      <c r="D371" s="173"/>
      <c r="E371" s="173"/>
      <c r="F371" s="173"/>
      <c r="G371" s="173"/>
      <c r="H371" s="173"/>
      <c r="I371" s="174"/>
      <c r="J371" s="175"/>
      <c r="K371" s="176" t="str">
        <f t="shared" si="186"/>
        <v/>
      </c>
      <c r="L371" s="177" t="str">
        <f t="shared" si="187"/>
        <v/>
      </c>
      <c r="M371" s="178" t="str">
        <f t="shared" si="188"/>
        <v/>
      </c>
      <c r="N371" s="44" t="str" cm="1">
        <f t="array" ref="N371">IFERROR(IF(_xlfn.SINGLE(A:A)="","",IF(R371="Beer",SUM(LOOKUP(2,1/(Rates!$B$3:$B$5&lt;=W371)/(Rates!$C$3:$C$5&gt;=W371),Rates!$D$3:$D$5)*(X371/100)*W371),IF(R371="Refreshment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44" t="str">
        <f t="shared" si="189"/>
        <v/>
      </c>
      <c r="P371" s="13"/>
      <c r="Q371" s="179" t="str">
        <f t="shared" si="190"/>
        <v/>
      </c>
      <c r="R371" s="180" t="str">
        <f t="shared" si="191"/>
        <v/>
      </c>
      <c r="S371" s="13" t="str">
        <f>IF(A371="","",IF(R371="Refreshment Beverage",VLOOKUP(VALUE(Q371),Rates!G$15:L$19,2,0),VLOOKUP(VALUE(Q371),Rates!G$4:L$8,2,0)))</f>
        <v/>
      </c>
      <c r="T371" s="13" t="str">
        <f t="shared" si="192"/>
        <v/>
      </c>
      <c r="U371" s="181" t="str">
        <f t="shared" si="193"/>
        <v/>
      </c>
      <c r="V371" s="13" t="str">
        <f t="shared" si="194"/>
        <v/>
      </c>
      <c r="W371" s="13" t="str">
        <f t="shared" si="195"/>
        <v/>
      </c>
      <c r="X371" s="182" t="str">
        <f t="shared" si="196"/>
        <v/>
      </c>
      <c r="Y371" s="183" t="str">
        <f>IF(A:A="","",IF(R371="Refreshment Beverage",VLOOKUP(Q371,Rates!G$15:L$19,6,0)*W371,VLOOKUP(Q371,Rates!G$4:L$12,6,0)*W371))</f>
        <v/>
      </c>
      <c r="Z371" s="183" t="str">
        <f t="shared" si="197"/>
        <v/>
      </c>
      <c r="AA371" s="17">
        <f t="shared" si="185"/>
        <v>0</v>
      </c>
      <c r="AB371" s="177" t="str" cm="1">
        <f t="array" ref="AB371">IF(_xlfn.SINGLE(A:A)="","",IF(R371="Refreshment Beverage","",IF(AND(R371="Beer",Q371=0),SUM(LOOKUP(2,1/(Rates!$B$15:$B$18&lt;=W371)/(Rates!$C$15:$C$18&gt;=W371),Rates!$D$15:$D$18)*W371),VLOOKUP(VALUE(_xlfn.SINGLE(Q:Q)),Rates!A:B,2,0)*W371)))</f>
        <v/>
      </c>
      <c r="AC371" s="177" t="str" cm="1">
        <f t="array" ref="AC371">IF(_xlfn.SINGLE(A:A)="","",IF(R371="Refreshment Beverage","",IF(AND(R371="Beer",Q371=0),SUM(LOOKUP(2,1/(Rates!$B$15:$B$18&lt;=W371)/(Rates!$C$15:$C$18&gt;=W371),Rates!$E$15:$E$18)*W371),VLOOKUP(VALUE(_xlfn.SINGLE(Q:Q)),Rates!A:C,3,0)*W371)))</f>
        <v/>
      </c>
      <c r="AD371" s="168">
        <f>IFERROR(IF(OR(Q371=1,Q371=2,Q371=3,Q371=4),VLOOKUP(Q371,Rates!$A$31:$B$34,2,0)*W371,IF(V371=1,VLOOKUP(U371,'REB BEV MIN MKUP'!B:E,4,0),IF(V371&gt;1,VLOOKUP(VALUE(W371),'REB BEV MIN MKUP'!O:Q,3,0),0))),0)</f>
        <v>0</v>
      </c>
      <c r="AE371" s="177" t="str">
        <f t="shared" si="198"/>
        <v/>
      </c>
      <c r="AF371" s="13" t="str">
        <f t="shared" si="199"/>
        <v/>
      </c>
      <c r="AG371" s="177" t="str">
        <f t="shared" si="200"/>
        <v/>
      </c>
      <c r="AH371" s="184" t="str">
        <f t="shared" si="201"/>
        <v/>
      </c>
      <c r="AI371" s="184" t="str">
        <f>IF(AE:AE="","",IF(R371="Refreshment Beverage",AK371*(Rates!J$19/100),ROUND(SUM(AH371*(Rates!$J$8/100)),4)))</f>
        <v/>
      </c>
      <c r="AJ371" s="183" t="str">
        <f t="shared" si="202"/>
        <v/>
      </c>
      <c r="AK371" s="185" t="str">
        <f t="shared" si="203"/>
        <v/>
      </c>
      <c r="AL371" s="177" t="str">
        <f t="shared" si="204"/>
        <v/>
      </c>
      <c r="AM371" s="13" t="str">
        <f>IF(AS371="","",IF(R371="Refreshment Beverage",ROUND(AS371*Rates!K$19,4),ROUND(AO371*(VLOOKUP(VALUE(Q371),Rates!G$4:L$12,3,0)),4)))</f>
        <v/>
      </c>
      <c r="AN371" s="183" t="str">
        <f>IF(AS371="","",IF(R371="Refreshment Beverage",AS371*(Rates!J$19/100),MAX(AM371,AB371)))</f>
        <v/>
      </c>
      <c r="AO371" s="186" t="str">
        <f t="shared" si="205"/>
        <v/>
      </c>
      <c r="AP371" s="186" t="str">
        <f t="shared" si="206"/>
        <v/>
      </c>
      <c r="AQ371" s="186" t="str">
        <f>IF(AS371="","",IF(R371="Refreshment Beverage",ROUND(SUM(VLOOKUP(Q:Q,Rates!G$15:L$19,3,0)*(AS371-Y371-Z371-AA371)),4),ROUND(SUM(Rates!$K$8*AS371),4)))</f>
        <v/>
      </c>
      <c r="AR371" s="184" t="str">
        <f t="shared" si="207"/>
        <v/>
      </c>
      <c r="AS371" s="185" t="str">
        <f t="shared" si="208"/>
        <v/>
      </c>
      <c r="AT371" s="177" t="str">
        <f t="shared" si="209"/>
        <v/>
      </c>
      <c r="AU371" s="13" t="str">
        <f>IF(AX371="","",IF(R371="Refreshment Beverage",ROUND((BA371-Y371-Z371-AA371)*VLOOKUP(VALUE(Q371),Rates!G$15:L$19,3,0),4),ROUND(AW371*(VLOOKUP(VALUE(Q371),Rates!G:L,3,0)),4)))</f>
        <v/>
      </c>
      <c r="AV371" s="183" t="str">
        <f t="shared" si="210"/>
        <v/>
      </c>
      <c r="AW371" s="186" t="str">
        <f t="shared" si="211"/>
        <v/>
      </c>
      <c r="AX371" s="184" t="str">
        <f t="shared" si="212"/>
        <v/>
      </c>
      <c r="AY371" s="186" t="str">
        <f>IF(AX371="","",IF(R371="Refreshment Beverage",ROUND(SUM(AX371*Rates!K$19),4),ROUND(SUM(AX371*(Rates!J$8/100)),4)))</f>
        <v/>
      </c>
      <c r="AZ371" s="183" t="str">
        <f t="shared" si="213"/>
        <v/>
      </c>
      <c r="BA371" s="185" t="str">
        <f t="shared" si="214"/>
        <v/>
      </c>
      <c r="BD371" s="171"/>
      <c r="BE371" s="171"/>
      <c r="BF371" s="171"/>
      <c r="BG371" s="171"/>
    </row>
    <row r="372" spans="1:59" ht="15" customHeight="1" x14ac:dyDescent="0.3">
      <c r="A372" s="172"/>
      <c r="B372" s="172"/>
      <c r="C372" s="172"/>
      <c r="D372" s="173"/>
      <c r="E372" s="173"/>
      <c r="F372" s="173"/>
      <c r="G372" s="173"/>
      <c r="H372" s="173"/>
      <c r="I372" s="174"/>
      <c r="J372" s="175"/>
      <c r="K372" s="176" t="str">
        <f t="shared" si="186"/>
        <v/>
      </c>
      <c r="L372" s="177" t="str">
        <f t="shared" si="187"/>
        <v/>
      </c>
      <c r="M372" s="178" t="str">
        <f t="shared" si="188"/>
        <v/>
      </c>
      <c r="N372" s="44" t="str" cm="1">
        <f t="array" ref="N372">IFERROR(IF(_xlfn.SINGLE(A:A)="","",IF(R372="Beer",SUM(LOOKUP(2,1/(Rates!$B$3:$B$5&lt;=W372)/(Rates!$C$3:$C$5&gt;=W372),Rates!$D$3:$D$5)*(X372/100)*W372),IF(R372="Refreshment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44" t="str">
        <f t="shared" si="189"/>
        <v/>
      </c>
      <c r="P372" s="13"/>
      <c r="Q372" s="179" t="str">
        <f t="shared" si="190"/>
        <v/>
      </c>
      <c r="R372" s="180" t="str">
        <f t="shared" si="191"/>
        <v/>
      </c>
      <c r="S372" s="13" t="str">
        <f>IF(A372="","",IF(R372="Refreshment Beverage",VLOOKUP(VALUE(Q372),Rates!G$15:L$19,2,0),VLOOKUP(VALUE(Q372),Rates!G$4:L$8,2,0)))</f>
        <v/>
      </c>
      <c r="T372" s="13" t="str">
        <f t="shared" si="192"/>
        <v/>
      </c>
      <c r="U372" s="181" t="str">
        <f t="shared" si="193"/>
        <v/>
      </c>
      <c r="V372" s="13" t="str">
        <f t="shared" si="194"/>
        <v/>
      </c>
      <c r="W372" s="13" t="str">
        <f t="shared" si="195"/>
        <v/>
      </c>
      <c r="X372" s="182" t="str">
        <f t="shared" si="196"/>
        <v/>
      </c>
      <c r="Y372" s="183" t="str">
        <f>IF(A:A="","",IF(R372="Refreshment Beverage",VLOOKUP(Q372,Rates!G$15:L$19,6,0)*W372,VLOOKUP(Q372,Rates!G$4:L$12,6,0)*W372))</f>
        <v/>
      </c>
      <c r="Z372" s="183" t="str">
        <f t="shared" si="197"/>
        <v/>
      </c>
      <c r="AA372" s="17">
        <f t="shared" si="185"/>
        <v>0</v>
      </c>
      <c r="AB372" s="177" t="str" cm="1">
        <f t="array" ref="AB372">IF(_xlfn.SINGLE(A:A)="","",IF(R372="Refreshment Beverage","",IF(AND(R372="Beer",Q372=0),SUM(LOOKUP(2,1/(Rates!$B$15:$B$18&lt;=W372)/(Rates!$C$15:$C$18&gt;=W372),Rates!$D$15:$D$18)*W372),VLOOKUP(VALUE(_xlfn.SINGLE(Q:Q)),Rates!A:B,2,0)*W372)))</f>
        <v/>
      </c>
      <c r="AC372" s="177" t="str" cm="1">
        <f t="array" ref="AC372">IF(_xlfn.SINGLE(A:A)="","",IF(R372="Refreshment Beverage","",IF(AND(R372="Beer",Q372=0),SUM(LOOKUP(2,1/(Rates!$B$15:$B$18&lt;=W372)/(Rates!$C$15:$C$18&gt;=W372),Rates!$E$15:$E$18)*W372),VLOOKUP(VALUE(_xlfn.SINGLE(Q:Q)),Rates!A:C,3,0)*W372)))</f>
        <v/>
      </c>
      <c r="AD372" s="168">
        <f>IFERROR(IF(OR(Q372=1,Q372=2,Q372=3,Q372=4),VLOOKUP(Q372,Rates!$A$31:$B$34,2,0)*W372,IF(V372=1,VLOOKUP(U372,'REB BEV MIN MKUP'!B:E,4,0),IF(V372&gt;1,VLOOKUP(VALUE(W372),'REB BEV MIN MKUP'!O:Q,3,0),0))),0)</f>
        <v>0</v>
      </c>
      <c r="AE372" s="177" t="str">
        <f t="shared" si="198"/>
        <v/>
      </c>
      <c r="AF372" s="13" t="str">
        <f t="shared" si="199"/>
        <v/>
      </c>
      <c r="AG372" s="177" t="str">
        <f t="shared" si="200"/>
        <v/>
      </c>
      <c r="AH372" s="184" t="str">
        <f t="shared" si="201"/>
        <v/>
      </c>
      <c r="AI372" s="184" t="str">
        <f>IF(AE:AE="","",IF(R372="Refreshment Beverage",AK372*(Rates!J$19/100),ROUND(SUM(AH372*(Rates!$J$8/100)),4)))</f>
        <v/>
      </c>
      <c r="AJ372" s="183" t="str">
        <f t="shared" si="202"/>
        <v/>
      </c>
      <c r="AK372" s="185" t="str">
        <f t="shared" si="203"/>
        <v/>
      </c>
      <c r="AL372" s="177" t="str">
        <f t="shared" si="204"/>
        <v/>
      </c>
      <c r="AM372" s="13" t="str">
        <f>IF(AS372="","",IF(R372="Refreshment Beverage",ROUND(AS372*Rates!K$19,4),ROUND(AO372*(VLOOKUP(VALUE(Q372),Rates!G$4:L$12,3,0)),4)))</f>
        <v/>
      </c>
      <c r="AN372" s="183" t="str">
        <f>IF(AS372="","",IF(R372="Refreshment Beverage",AS372*(Rates!J$19/100),MAX(AM372,AB372)))</f>
        <v/>
      </c>
      <c r="AO372" s="186" t="str">
        <f t="shared" si="205"/>
        <v/>
      </c>
      <c r="AP372" s="186" t="str">
        <f t="shared" si="206"/>
        <v/>
      </c>
      <c r="AQ372" s="186" t="str">
        <f>IF(AS372="","",IF(R372="Refreshment Beverage",ROUND(SUM(VLOOKUP(Q:Q,Rates!G$15:L$19,3,0)*(AS372-Y372-Z372-AA372)),4),ROUND(SUM(Rates!$K$8*AS372),4)))</f>
        <v/>
      </c>
      <c r="AR372" s="184" t="str">
        <f t="shared" si="207"/>
        <v/>
      </c>
      <c r="AS372" s="185" t="str">
        <f t="shared" si="208"/>
        <v/>
      </c>
      <c r="AT372" s="177" t="str">
        <f t="shared" si="209"/>
        <v/>
      </c>
      <c r="AU372" s="13" t="str">
        <f>IF(AX372="","",IF(R372="Refreshment Beverage",ROUND((BA372-Y372-Z372-AA372)*VLOOKUP(VALUE(Q372),Rates!G$15:L$19,3,0),4),ROUND(AW372*(VLOOKUP(VALUE(Q372),Rates!G:L,3,0)),4)))</f>
        <v/>
      </c>
      <c r="AV372" s="183" t="str">
        <f t="shared" si="210"/>
        <v/>
      </c>
      <c r="AW372" s="186" t="str">
        <f t="shared" si="211"/>
        <v/>
      </c>
      <c r="AX372" s="184" t="str">
        <f t="shared" si="212"/>
        <v/>
      </c>
      <c r="AY372" s="186" t="str">
        <f>IF(AX372="","",IF(R372="Refreshment Beverage",ROUND(SUM(AX372*Rates!K$19),4),ROUND(SUM(AX372*(Rates!J$8/100)),4)))</f>
        <v/>
      </c>
      <c r="AZ372" s="183" t="str">
        <f t="shared" si="213"/>
        <v/>
      </c>
      <c r="BA372" s="185" t="str">
        <f t="shared" si="214"/>
        <v/>
      </c>
      <c r="BD372" s="171"/>
      <c r="BE372" s="171"/>
      <c r="BF372" s="171"/>
      <c r="BG372" s="171"/>
    </row>
    <row r="373" spans="1:59" ht="15" customHeight="1" x14ac:dyDescent="0.3">
      <c r="A373" s="172"/>
      <c r="B373" s="172"/>
      <c r="C373" s="172"/>
      <c r="D373" s="173"/>
      <c r="E373" s="173"/>
      <c r="F373" s="173"/>
      <c r="G373" s="173"/>
      <c r="H373" s="173"/>
      <c r="I373" s="174"/>
      <c r="J373" s="175"/>
      <c r="K373" s="176" t="str">
        <f t="shared" si="186"/>
        <v/>
      </c>
      <c r="L373" s="177" t="str">
        <f t="shared" si="187"/>
        <v/>
      </c>
      <c r="M373" s="178" t="str">
        <f t="shared" si="188"/>
        <v/>
      </c>
      <c r="N373" s="44" t="str" cm="1">
        <f t="array" ref="N373">IFERROR(IF(_xlfn.SINGLE(A:A)="","",IF(R373="Beer",SUM(LOOKUP(2,1/(Rates!$B$3:$B$5&lt;=W373)/(Rates!$C$3:$C$5&gt;=W373),Rates!$D$3:$D$5)*(X373/100)*W373),IF(R373="Refreshment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44" t="str">
        <f t="shared" si="189"/>
        <v/>
      </c>
      <c r="P373" s="13"/>
      <c r="Q373" s="179" t="str">
        <f t="shared" si="190"/>
        <v/>
      </c>
      <c r="R373" s="180" t="str">
        <f t="shared" si="191"/>
        <v/>
      </c>
      <c r="S373" s="13" t="str">
        <f>IF(A373="","",IF(R373="Refreshment Beverage",VLOOKUP(VALUE(Q373),Rates!G$15:L$19,2,0),VLOOKUP(VALUE(Q373),Rates!G$4:L$8,2,0)))</f>
        <v/>
      </c>
      <c r="T373" s="13" t="str">
        <f t="shared" si="192"/>
        <v/>
      </c>
      <c r="U373" s="181" t="str">
        <f t="shared" si="193"/>
        <v/>
      </c>
      <c r="V373" s="13" t="str">
        <f t="shared" si="194"/>
        <v/>
      </c>
      <c r="W373" s="13" t="str">
        <f t="shared" si="195"/>
        <v/>
      </c>
      <c r="X373" s="182" t="str">
        <f t="shared" si="196"/>
        <v/>
      </c>
      <c r="Y373" s="183" t="str">
        <f>IF(A:A="","",IF(R373="Refreshment Beverage",VLOOKUP(Q373,Rates!G$15:L$19,6,0)*W373,VLOOKUP(Q373,Rates!G$4:L$12,6,0)*W373))</f>
        <v/>
      </c>
      <c r="Z373" s="183" t="str">
        <f t="shared" si="197"/>
        <v/>
      </c>
      <c r="AA373" s="17">
        <f t="shared" si="185"/>
        <v>0</v>
      </c>
      <c r="AB373" s="177" t="str" cm="1">
        <f t="array" ref="AB373">IF(_xlfn.SINGLE(A:A)="","",IF(R373="Refreshment Beverage","",IF(AND(R373="Beer",Q373=0),SUM(LOOKUP(2,1/(Rates!$B$15:$B$18&lt;=W373)/(Rates!$C$15:$C$18&gt;=W373),Rates!$D$15:$D$18)*W373),VLOOKUP(VALUE(_xlfn.SINGLE(Q:Q)),Rates!A:B,2,0)*W373)))</f>
        <v/>
      </c>
      <c r="AC373" s="177" t="str" cm="1">
        <f t="array" ref="AC373">IF(_xlfn.SINGLE(A:A)="","",IF(R373="Refreshment Beverage","",IF(AND(R373="Beer",Q373=0),SUM(LOOKUP(2,1/(Rates!$B$15:$B$18&lt;=W373)/(Rates!$C$15:$C$18&gt;=W373),Rates!$E$15:$E$18)*W373),VLOOKUP(VALUE(_xlfn.SINGLE(Q:Q)),Rates!A:C,3,0)*W373)))</f>
        <v/>
      </c>
      <c r="AD373" s="168">
        <f>IFERROR(IF(OR(Q373=1,Q373=2,Q373=3,Q373=4),VLOOKUP(Q373,Rates!$A$31:$B$34,2,0)*W373,IF(V373=1,VLOOKUP(U373,'REB BEV MIN MKUP'!B:E,4,0),IF(V373&gt;1,VLOOKUP(VALUE(W373),'REB BEV MIN MKUP'!O:Q,3,0),0))),0)</f>
        <v>0</v>
      </c>
      <c r="AE373" s="177" t="str">
        <f t="shared" si="198"/>
        <v/>
      </c>
      <c r="AF373" s="13" t="str">
        <f t="shared" si="199"/>
        <v/>
      </c>
      <c r="AG373" s="177" t="str">
        <f t="shared" si="200"/>
        <v/>
      </c>
      <c r="AH373" s="184" t="str">
        <f t="shared" si="201"/>
        <v/>
      </c>
      <c r="AI373" s="184" t="str">
        <f>IF(AE:AE="","",IF(R373="Refreshment Beverage",AK373*(Rates!J$19/100),ROUND(SUM(AH373*(Rates!$J$8/100)),4)))</f>
        <v/>
      </c>
      <c r="AJ373" s="183" t="str">
        <f t="shared" si="202"/>
        <v/>
      </c>
      <c r="AK373" s="185" t="str">
        <f t="shared" si="203"/>
        <v/>
      </c>
      <c r="AL373" s="177" t="str">
        <f t="shared" si="204"/>
        <v/>
      </c>
      <c r="AM373" s="13" t="str">
        <f>IF(AS373="","",IF(R373="Refreshment Beverage",ROUND(AS373*Rates!K$19,4),ROUND(AO373*(VLOOKUP(VALUE(Q373),Rates!G$4:L$12,3,0)),4)))</f>
        <v/>
      </c>
      <c r="AN373" s="183" t="str">
        <f>IF(AS373="","",IF(R373="Refreshment Beverage",AS373*(Rates!J$19/100),MAX(AM373,AB373)))</f>
        <v/>
      </c>
      <c r="AO373" s="186" t="str">
        <f t="shared" si="205"/>
        <v/>
      </c>
      <c r="AP373" s="186" t="str">
        <f t="shared" si="206"/>
        <v/>
      </c>
      <c r="AQ373" s="186" t="str">
        <f>IF(AS373="","",IF(R373="Refreshment Beverage",ROUND(SUM(VLOOKUP(Q:Q,Rates!G$15:L$19,3,0)*(AS373-Y373-Z373-AA373)),4),ROUND(SUM(Rates!$K$8*AS373),4)))</f>
        <v/>
      </c>
      <c r="AR373" s="184" t="str">
        <f t="shared" si="207"/>
        <v/>
      </c>
      <c r="AS373" s="185" t="str">
        <f t="shared" si="208"/>
        <v/>
      </c>
      <c r="AT373" s="177" t="str">
        <f t="shared" si="209"/>
        <v/>
      </c>
      <c r="AU373" s="13" t="str">
        <f>IF(AX373="","",IF(R373="Refreshment Beverage",ROUND((BA373-Y373-Z373-AA373)*VLOOKUP(VALUE(Q373),Rates!G$15:L$19,3,0),4),ROUND(AW373*(VLOOKUP(VALUE(Q373),Rates!G:L,3,0)),4)))</f>
        <v/>
      </c>
      <c r="AV373" s="183" t="str">
        <f t="shared" si="210"/>
        <v/>
      </c>
      <c r="AW373" s="186" t="str">
        <f t="shared" si="211"/>
        <v/>
      </c>
      <c r="AX373" s="184" t="str">
        <f t="shared" si="212"/>
        <v/>
      </c>
      <c r="AY373" s="186" t="str">
        <f>IF(AX373="","",IF(R373="Refreshment Beverage",ROUND(SUM(AX373*Rates!K$19),4),ROUND(SUM(AX373*(Rates!J$8/100)),4)))</f>
        <v/>
      </c>
      <c r="AZ373" s="183" t="str">
        <f t="shared" si="213"/>
        <v/>
      </c>
      <c r="BA373" s="185" t="str">
        <f t="shared" si="214"/>
        <v/>
      </c>
      <c r="BD373" s="171"/>
      <c r="BE373" s="171"/>
      <c r="BF373" s="171"/>
      <c r="BG373" s="171"/>
    </row>
    <row r="374" spans="1:59" ht="15" customHeight="1" x14ac:dyDescent="0.3">
      <c r="A374" s="172"/>
      <c r="B374" s="172"/>
      <c r="C374" s="172"/>
      <c r="D374" s="173"/>
      <c r="E374" s="173"/>
      <c r="F374" s="173"/>
      <c r="G374" s="173"/>
      <c r="H374" s="173"/>
      <c r="I374" s="174"/>
      <c r="J374" s="175"/>
      <c r="K374" s="176" t="str">
        <f t="shared" si="186"/>
        <v/>
      </c>
      <c r="L374" s="177" t="str">
        <f t="shared" si="187"/>
        <v/>
      </c>
      <c r="M374" s="178" t="str">
        <f t="shared" si="188"/>
        <v/>
      </c>
      <c r="N374" s="44" t="str" cm="1">
        <f t="array" ref="N374">IFERROR(IF(_xlfn.SINGLE(A:A)="","",IF(R374="Beer",SUM(LOOKUP(2,1/(Rates!$B$3:$B$5&lt;=W374)/(Rates!$C$3:$C$5&gt;=W374),Rates!$D$3:$D$5)*(X374/100)*W374),IF(R374="Refreshment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44" t="str">
        <f t="shared" si="189"/>
        <v/>
      </c>
      <c r="P374" s="13"/>
      <c r="Q374" s="179" t="str">
        <f t="shared" si="190"/>
        <v/>
      </c>
      <c r="R374" s="180" t="str">
        <f t="shared" si="191"/>
        <v/>
      </c>
      <c r="S374" s="13" t="str">
        <f>IF(A374="","",IF(R374="Refreshment Beverage",VLOOKUP(VALUE(Q374),Rates!G$15:L$19,2,0),VLOOKUP(VALUE(Q374),Rates!G$4:L$8,2,0)))</f>
        <v/>
      </c>
      <c r="T374" s="13" t="str">
        <f t="shared" si="192"/>
        <v/>
      </c>
      <c r="U374" s="181" t="str">
        <f t="shared" si="193"/>
        <v/>
      </c>
      <c r="V374" s="13" t="str">
        <f t="shared" si="194"/>
        <v/>
      </c>
      <c r="W374" s="13" t="str">
        <f t="shared" si="195"/>
        <v/>
      </c>
      <c r="X374" s="182" t="str">
        <f t="shared" si="196"/>
        <v/>
      </c>
      <c r="Y374" s="183" t="str">
        <f>IF(A:A="","",IF(R374="Refreshment Beverage",VLOOKUP(Q374,Rates!G$15:L$19,6,0)*W374,VLOOKUP(Q374,Rates!G$4:L$12,6,0)*W374))</f>
        <v/>
      </c>
      <c r="Z374" s="183" t="str">
        <f t="shared" si="197"/>
        <v/>
      </c>
      <c r="AA374" s="17">
        <f t="shared" si="185"/>
        <v>0</v>
      </c>
      <c r="AB374" s="177" t="str" cm="1">
        <f t="array" ref="AB374">IF(_xlfn.SINGLE(A:A)="","",IF(R374="Refreshment Beverage","",IF(AND(R374="Beer",Q374=0),SUM(LOOKUP(2,1/(Rates!$B$15:$B$18&lt;=W374)/(Rates!$C$15:$C$18&gt;=W374),Rates!$D$15:$D$18)*W374),VLOOKUP(VALUE(_xlfn.SINGLE(Q:Q)),Rates!A:B,2,0)*W374)))</f>
        <v/>
      </c>
      <c r="AC374" s="177" t="str" cm="1">
        <f t="array" ref="AC374">IF(_xlfn.SINGLE(A:A)="","",IF(R374="Refreshment Beverage","",IF(AND(R374="Beer",Q374=0),SUM(LOOKUP(2,1/(Rates!$B$15:$B$18&lt;=W374)/(Rates!$C$15:$C$18&gt;=W374),Rates!$E$15:$E$18)*W374),VLOOKUP(VALUE(_xlfn.SINGLE(Q:Q)),Rates!A:C,3,0)*W374)))</f>
        <v/>
      </c>
      <c r="AD374" s="168">
        <f>IFERROR(IF(OR(Q374=1,Q374=2,Q374=3,Q374=4),VLOOKUP(Q374,Rates!$A$31:$B$34,2,0)*W374,IF(V374=1,VLOOKUP(U374,'REB BEV MIN MKUP'!B:E,4,0),IF(V374&gt;1,VLOOKUP(VALUE(W374),'REB BEV MIN MKUP'!O:Q,3,0),0))),0)</f>
        <v>0</v>
      </c>
      <c r="AE374" s="177" t="str">
        <f t="shared" si="198"/>
        <v/>
      </c>
      <c r="AF374" s="13" t="str">
        <f t="shared" si="199"/>
        <v/>
      </c>
      <c r="AG374" s="177" t="str">
        <f t="shared" si="200"/>
        <v/>
      </c>
      <c r="AH374" s="184" t="str">
        <f t="shared" si="201"/>
        <v/>
      </c>
      <c r="AI374" s="184" t="str">
        <f>IF(AE:AE="","",IF(R374="Refreshment Beverage",AK374*(Rates!J$19/100),ROUND(SUM(AH374*(Rates!$J$8/100)),4)))</f>
        <v/>
      </c>
      <c r="AJ374" s="183" t="str">
        <f t="shared" si="202"/>
        <v/>
      </c>
      <c r="AK374" s="185" t="str">
        <f t="shared" si="203"/>
        <v/>
      </c>
      <c r="AL374" s="177" t="str">
        <f t="shared" si="204"/>
        <v/>
      </c>
      <c r="AM374" s="13" t="str">
        <f>IF(AS374="","",IF(R374="Refreshment Beverage",ROUND(AS374*Rates!K$19,4),ROUND(AO374*(VLOOKUP(VALUE(Q374),Rates!G$4:L$12,3,0)),4)))</f>
        <v/>
      </c>
      <c r="AN374" s="183" t="str">
        <f>IF(AS374="","",IF(R374="Refreshment Beverage",AS374*(Rates!J$19/100),MAX(AM374,AB374)))</f>
        <v/>
      </c>
      <c r="AO374" s="186" t="str">
        <f t="shared" si="205"/>
        <v/>
      </c>
      <c r="AP374" s="186" t="str">
        <f t="shared" si="206"/>
        <v/>
      </c>
      <c r="AQ374" s="186" t="str">
        <f>IF(AS374="","",IF(R374="Refreshment Beverage",ROUND(SUM(VLOOKUP(Q:Q,Rates!G$15:L$19,3,0)*(AS374-Y374-Z374-AA374)),4),ROUND(SUM(Rates!$K$8*AS374),4)))</f>
        <v/>
      </c>
      <c r="AR374" s="184" t="str">
        <f t="shared" si="207"/>
        <v/>
      </c>
      <c r="AS374" s="185" t="str">
        <f t="shared" si="208"/>
        <v/>
      </c>
      <c r="AT374" s="177" t="str">
        <f t="shared" si="209"/>
        <v/>
      </c>
      <c r="AU374" s="13" t="str">
        <f>IF(AX374="","",IF(R374="Refreshment Beverage",ROUND((BA374-Y374-Z374-AA374)*VLOOKUP(VALUE(Q374),Rates!G$15:L$19,3,0),4),ROUND(AW374*(VLOOKUP(VALUE(Q374),Rates!G:L,3,0)),4)))</f>
        <v/>
      </c>
      <c r="AV374" s="183" t="str">
        <f t="shared" si="210"/>
        <v/>
      </c>
      <c r="AW374" s="186" t="str">
        <f t="shared" si="211"/>
        <v/>
      </c>
      <c r="AX374" s="184" t="str">
        <f t="shared" si="212"/>
        <v/>
      </c>
      <c r="AY374" s="186" t="str">
        <f>IF(AX374="","",IF(R374="Refreshment Beverage",ROUND(SUM(AX374*Rates!K$19),4),ROUND(SUM(AX374*(Rates!J$8/100)),4)))</f>
        <v/>
      </c>
      <c r="AZ374" s="183" t="str">
        <f t="shared" si="213"/>
        <v/>
      </c>
      <c r="BA374" s="185" t="str">
        <f t="shared" si="214"/>
        <v/>
      </c>
      <c r="BD374" s="171"/>
      <c r="BE374" s="171"/>
      <c r="BF374" s="171"/>
      <c r="BG374" s="171"/>
    </row>
    <row r="375" spans="1:59" ht="15" customHeight="1" x14ac:dyDescent="0.3">
      <c r="A375" s="172"/>
      <c r="B375" s="172"/>
      <c r="C375" s="172"/>
      <c r="D375" s="173"/>
      <c r="E375" s="173"/>
      <c r="F375" s="173"/>
      <c r="G375" s="173"/>
      <c r="H375" s="173"/>
      <c r="I375" s="174"/>
      <c r="J375" s="175"/>
      <c r="K375" s="176" t="str">
        <f t="shared" si="186"/>
        <v/>
      </c>
      <c r="L375" s="177" t="str">
        <f t="shared" si="187"/>
        <v/>
      </c>
      <c r="M375" s="178" t="str">
        <f t="shared" si="188"/>
        <v/>
      </c>
      <c r="N375" s="44" t="str" cm="1">
        <f t="array" ref="N375">IFERROR(IF(_xlfn.SINGLE(A:A)="","",IF(R375="Beer",SUM(LOOKUP(2,1/(Rates!$B$3:$B$5&lt;=W375)/(Rates!$C$3:$C$5&gt;=W375),Rates!$D$3:$D$5)*(X375/100)*W375),IF(R375="Refreshment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44" t="str">
        <f t="shared" si="189"/>
        <v/>
      </c>
      <c r="P375" s="13"/>
      <c r="Q375" s="179" t="str">
        <f t="shared" si="190"/>
        <v/>
      </c>
      <c r="R375" s="180" t="str">
        <f t="shared" si="191"/>
        <v/>
      </c>
      <c r="S375" s="13" t="str">
        <f>IF(A375="","",IF(R375="Refreshment Beverage",VLOOKUP(VALUE(Q375),Rates!G$15:L$19,2,0),VLOOKUP(VALUE(Q375),Rates!G$4:L$8,2,0)))</f>
        <v/>
      </c>
      <c r="T375" s="13" t="str">
        <f t="shared" si="192"/>
        <v/>
      </c>
      <c r="U375" s="181" t="str">
        <f t="shared" si="193"/>
        <v/>
      </c>
      <c r="V375" s="13" t="str">
        <f t="shared" si="194"/>
        <v/>
      </c>
      <c r="W375" s="13" t="str">
        <f t="shared" si="195"/>
        <v/>
      </c>
      <c r="X375" s="182" t="str">
        <f t="shared" si="196"/>
        <v/>
      </c>
      <c r="Y375" s="183" t="str">
        <f>IF(A:A="","",IF(R375="Refreshment Beverage",VLOOKUP(Q375,Rates!G$15:L$19,6,0)*W375,VLOOKUP(Q375,Rates!G$4:L$12,6,0)*W375))</f>
        <v/>
      </c>
      <c r="Z375" s="183" t="str">
        <f t="shared" si="197"/>
        <v/>
      </c>
      <c r="AA375" s="17">
        <f t="shared" si="185"/>
        <v>0</v>
      </c>
      <c r="AB375" s="177" t="str" cm="1">
        <f t="array" ref="AB375">IF(_xlfn.SINGLE(A:A)="","",IF(R375="Refreshment Beverage","",IF(AND(R375="Beer",Q375=0),SUM(LOOKUP(2,1/(Rates!$B$15:$B$18&lt;=W375)/(Rates!$C$15:$C$18&gt;=W375),Rates!$D$15:$D$18)*W375),VLOOKUP(VALUE(_xlfn.SINGLE(Q:Q)),Rates!A:B,2,0)*W375)))</f>
        <v/>
      </c>
      <c r="AC375" s="177" t="str" cm="1">
        <f t="array" ref="AC375">IF(_xlfn.SINGLE(A:A)="","",IF(R375="Refreshment Beverage","",IF(AND(R375="Beer",Q375=0),SUM(LOOKUP(2,1/(Rates!$B$15:$B$18&lt;=W375)/(Rates!$C$15:$C$18&gt;=W375),Rates!$E$15:$E$18)*W375),VLOOKUP(VALUE(_xlfn.SINGLE(Q:Q)),Rates!A:C,3,0)*W375)))</f>
        <v/>
      </c>
      <c r="AD375" s="168">
        <f>IFERROR(IF(OR(Q375=1,Q375=2,Q375=3,Q375=4),VLOOKUP(Q375,Rates!$A$31:$B$34,2,0)*W375,IF(V375=1,VLOOKUP(U375,'REB BEV MIN MKUP'!B:E,4,0),IF(V375&gt;1,VLOOKUP(VALUE(W375),'REB BEV MIN MKUP'!O:Q,3,0),0))),0)</f>
        <v>0</v>
      </c>
      <c r="AE375" s="177" t="str">
        <f t="shared" si="198"/>
        <v/>
      </c>
      <c r="AF375" s="13" t="str">
        <f t="shared" si="199"/>
        <v/>
      </c>
      <c r="AG375" s="177" t="str">
        <f t="shared" si="200"/>
        <v/>
      </c>
      <c r="AH375" s="184" t="str">
        <f t="shared" si="201"/>
        <v/>
      </c>
      <c r="AI375" s="184" t="str">
        <f>IF(AE:AE="","",IF(R375="Refreshment Beverage",AK375*(Rates!J$19/100),ROUND(SUM(AH375*(Rates!$J$8/100)),4)))</f>
        <v/>
      </c>
      <c r="AJ375" s="183" t="str">
        <f t="shared" si="202"/>
        <v/>
      </c>
      <c r="AK375" s="185" t="str">
        <f t="shared" si="203"/>
        <v/>
      </c>
      <c r="AL375" s="177" t="str">
        <f t="shared" si="204"/>
        <v/>
      </c>
      <c r="AM375" s="13" t="str">
        <f>IF(AS375="","",IF(R375="Refreshment Beverage",ROUND(AS375*Rates!K$19,4),ROUND(AO375*(VLOOKUP(VALUE(Q375),Rates!G$4:L$12,3,0)),4)))</f>
        <v/>
      </c>
      <c r="AN375" s="183" t="str">
        <f>IF(AS375="","",IF(R375="Refreshment Beverage",AS375*(Rates!J$19/100),MAX(AM375,AB375)))</f>
        <v/>
      </c>
      <c r="AO375" s="186" t="str">
        <f t="shared" si="205"/>
        <v/>
      </c>
      <c r="AP375" s="186" t="str">
        <f t="shared" si="206"/>
        <v/>
      </c>
      <c r="AQ375" s="186" t="str">
        <f>IF(AS375="","",IF(R375="Refreshment Beverage",ROUND(SUM(VLOOKUP(Q:Q,Rates!G$15:L$19,3,0)*(AS375-Y375-Z375-AA375)),4),ROUND(SUM(Rates!$K$8*AS375),4)))</f>
        <v/>
      </c>
      <c r="AR375" s="184" t="str">
        <f t="shared" si="207"/>
        <v/>
      </c>
      <c r="AS375" s="185" t="str">
        <f t="shared" si="208"/>
        <v/>
      </c>
      <c r="AT375" s="177" t="str">
        <f t="shared" si="209"/>
        <v/>
      </c>
      <c r="AU375" s="13" t="str">
        <f>IF(AX375="","",IF(R375="Refreshment Beverage",ROUND((BA375-Y375-Z375-AA375)*VLOOKUP(VALUE(Q375),Rates!G$15:L$19,3,0),4),ROUND(AW375*(VLOOKUP(VALUE(Q375),Rates!G:L,3,0)),4)))</f>
        <v/>
      </c>
      <c r="AV375" s="183" t="str">
        <f t="shared" si="210"/>
        <v/>
      </c>
      <c r="AW375" s="186" t="str">
        <f t="shared" si="211"/>
        <v/>
      </c>
      <c r="AX375" s="184" t="str">
        <f t="shared" si="212"/>
        <v/>
      </c>
      <c r="AY375" s="186" t="str">
        <f>IF(AX375="","",IF(R375="Refreshment Beverage",ROUND(SUM(AX375*Rates!K$19),4),ROUND(SUM(AX375*(Rates!J$8/100)),4)))</f>
        <v/>
      </c>
      <c r="AZ375" s="183" t="str">
        <f t="shared" si="213"/>
        <v/>
      </c>
      <c r="BA375" s="185" t="str">
        <f t="shared" si="214"/>
        <v/>
      </c>
      <c r="BD375" s="171"/>
      <c r="BE375" s="171"/>
      <c r="BF375" s="171"/>
      <c r="BG375" s="171"/>
    </row>
    <row r="376" spans="1:59" ht="15" customHeight="1" x14ac:dyDescent="0.3">
      <c r="A376" s="172"/>
      <c r="B376" s="172"/>
      <c r="C376" s="172"/>
      <c r="D376" s="173"/>
      <c r="E376" s="173"/>
      <c r="F376" s="173"/>
      <c r="G376" s="173"/>
      <c r="H376" s="173"/>
      <c r="I376" s="174"/>
      <c r="J376" s="175"/>
      <c r="K376" s="176" t="str">
        <f t="shared" si="186"/>
        <v/>
      </c>
      <c r="L376" s="177" t="str">
        <f t="shared" si="187"/>
        <v/>
      </c>
      <c r="M376" s="178" t="str">
        <f t="shared" si="188"/>
        <v/>
      </c>
      <c r="N376" s="44" t="str" cm="1">
        <f t="array" ref="N376">IFERROR(IF(_xlfn.SINGLE(A:A)="","",IF(R376="Beer",SUM(LOOKUP(2,1/(Rates!$B$3:$B$5&lt;=W376)/(Rates!$C$3:$C$5&gt;=W376),Rates!$D$3:$D$5)*(X376/100)*W376),IF(R376="Refreshment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44" t="str">
        <f t="shared" si="189"/>
        <v/>
      </c>
      <c r="P376" s="13"/>
      <c r="Q376" s="179" t="str">
        <f t="shared" si="190"/>
        <v/>
      </c>
      <c r="R376" s="180" t="str">
        <f t="shared" si="191"/>
        <v/>
      </c>
      <c r="S376" s="13" t="str">
        <f>IF(A376="","",IF(R376="Refreshment Beverage",VLOOKUP(VALUE(Q376),Rates!G$15:L$19,2,0),VLOOKUP(VALUE(Q376),Rates!G$4:L$8,2,0)))</f>
        <v/>
      </c>
      <c r="T376" s="13" t="str">
        <f t="shared" si="192"/>
        <v/>
      </c>
      <c r="U376" s="181" t="str">
        <f t="shared" si="193"/>
        <v/>
      </c>
      <c r="V376" s="13" t="str">
        <f t="shared" si="194"/>
        <v/>
      </c>
      <c r="W376" s="13" t="str">
        <f t="shared" si="195"/>
        <v/>
      </c>
      <c r="X376" s="182" t="str">
        <f t="shared" si="196"/>
        <v/>
      </c>
      <c r="Y376" s="183" t="str">
        <f>IF(A:A="","",IF(R376="Refreshment Beverage",VLOOKUP(Q376,Rates!G$15:L$19,6,0)*W376,VLOOKUP(Q376,Rates!G$4:L$12,6,0)*W376))</f>
        <v/>
      </c>
      <c r="Z376" s="183" t="str">
        <f t="shared" si="197"/>
        <v/>
      </c>
      <c r="AA376" s="17">
        <f t="shared" si="185"/>
        <v>0</v>
      </c>
      <c r="AB376" s="177" t="str" cm="1">
        <f t="array" ref="AB376">IF(_xlfn.SINGLE(A:A)="","",IF(R376="Refreshment Beverage","",IF(AND(R376="Beer",Q376=0),SUM(LOOKUP(2,1/(Rates!$B$15:$B$18&lt;=W376)/(Rates!$C$15:$C$18&gt;=W376),Rates!$D$15:$D$18)*W376),VLOOKUP(VALUE(_xlfn.SINGLE(Q:Q)),Rates!A:B,2,0)*W376)))</f>
        <v/>
      </c>
      <c r="AC376" s="177" t="str" cm="1">
        <f t="array" ref="AC376">IF(_xlfn.SINGLE(A:A)="","",IF(R376="Refreshment Beverage","",IF(AND(R376="Beer",Q376=0),SUM(LOOKUP(2,1/(Rates!$B$15:$B$18&lt;=W376)/(Rates!$C$15:$C$18&gt;=W376),Rates!$E$15:$E$18)*W376),VLOOKUP(VALUE(_xlfn.SINGLE(Q:Q)),Rates!A:C,3,0)*W376)))</f>
        <v/>
      </c>
      <c r="AD376" s="168">
        <f>IFERROR(IF(OR(Q376=1,Q376=2,Q376=3,Q376=4),VLOOKUP(Q376,Rates!$A$31:$B$34,2,0)*W376,IF(V376=1,VLOOKUP(U376,'REB BEV MIN MKUP'!B:E,4,0),IF(V376&gt;1,VLOOKUP(VALUE(W376),'REB BEV MIN MKUP'!O:Q,3,0),0))),0)</f>
        <v>0</v>
      </c>
      <c r="AE376" s="177" t="str">
        <f t="shared" si="198"/>
        <v/>
      </c>
      <c r="AF376" s="13" t="str">
        <f t="shared" si="199"/>
        <v/>
      </c>
      <c r="AG376" s="177" t="str">
        <f t="shared" si="200"/>
        <v/>
      </c>
      <c r="AH376" s="184" t="str">
        <f t="shared" si="201"/>
        <v/>
      </c>
      <c r="AI376" s="184" t="str">
        <f>IF(AE:AE="","",IF(R376="Refreshment Beverage",AK376*(Rates!J$19/100),ROUND(SUM(AH376*(Rates!$J$8/100)),4)))</f>
        <v/>
      </c>
      <c r="AJ376" s="183" t="str">
        <f t="shared" si="202"/>
        <v/>
      </c>
      <c r="AK376" s="185" t="str">
        <f t="shared" si="203"/>
        <v/>
      </c>
      <c r="AL376" s="177" t="str">
        <f t="shared" si="204"/>
        <v/>
      </c>
      <c r="AM376" s="13" t="str">
        <f>IF(AS376="","",IF(R376="Refreshment Beverage",ROUND(AS376*Rates!K$19,4),ROUND(AO376*(VLOOKUP(VALUE(Q376),Rates!G$4:L$12,3,0)),4)))</f>
        <v/>
      </c>
      <c r="AN376" s="183" t="str">
        <f>IF(AS376="","",IF(R376="Refreshment Beverage",AS376*(Rates!J$19/100),MAX(AM376,AB376)))</f>
        <v/>
      </c>
      <c r="AO376" s="186" t="str">
        <f t="shared" si="205"/>
        <v/>
      </c>
      <c r="AP376" s="186" t="str">
        <f t="shared" si="206"/>
        <v/>
      </c>
      <c r="AQ376" s="186" t="str">
        <f>IF(AS376="","",IF(R376="Refreshment Beverage",ROUND(SUM(VLOOKUP(Q:Q,Rates!G$15:L$19,3,0)*(AS376-Y376-Z376-AA376)),4),ROUND(SUM(Rates!$K$8*AS376),4)))</f>
        <v/>
      </c>
      <c r="AR376" s="184" t="str">
        <f t="shared" si="207"/>
        <v/>
      </c>
      <c r="AS376" s="185" t="str">
        <f t="shared" si="208"/>
        <v/>
      </c>
      <c r="AT376" s="177" t="str">
        <f t="shared" si="209"/>
        <v/>
      </c>
      <c r="AU376" s="13" t="str">
        <f>IF(AX376="","",IF(R376="Refreshment Beverage",ROUND((BA376-Y376-Z376-AA376)*VLOOKUP(VALUE(Q376),Rates!G$15:L$19,3,0),4),ROUND(AW376*(VLOOKUP(VALUE(Q376),Rates!G:L,3,0)),4)))</f>
        <v/>
      </c>
      <c r="AV376" s="183" t="str">
        <f t="shared" si="210"/>
        <v/>
      </c>
      <c r="AW376" s="186" t="str">
        <f t="shared" si="211"/>
        <v/>
      </c>
      <c r="AX376" s="184" t="str">
        <f t="shared" si="212"/>
        <v/>
      </c>
      <c r="AY376" s="186" t="str">
        <f>IF(AX376="","",IF(R376="Refreshment Beverage",ROUND(SUM(AX376*Rates!K$19),4),ROUND(SUM(AX376*(Rates!J$8/100)),4)))</f>
        <v/>
      </c>
      <c r="AZ376" s="183" t="str">
        <f t="shared" si="213"/>
        <v/>
      </c>
      <c r="BA376" s="185" t="str">
        <f t="shared" si="214"/>
        <v/>
      </c>
      <c r="BD376" s="171"/>
      <c r="BE376" s="171"/>
      <c r="BF376" s="171"/>
      <c r="BG376" s="171"/>
    </row>
    <row r="377" spans="1:59" ht="15" customHeight="1" x14ac:dyDescent="0.3">
      <c r="A377" s="172"/>
      <c r="B377" s="172"/>
      <c r="C377" s="172"/>
      <c r="D377" s="173"/>
      <c r="E377" s="173"/>
      <c r="F377" s="173"/>
      <c r="G377" s="173"/>
      <c r="H377" s="173"/>
      <c r="I377" s="174"/>
      <c r="J377" s="175"/>
      <c r="K377" s="176" t="str">
        <f t="shared" si="186"/>
        <v/>
      </c>
      <c r="L377" s="177" t="str">
        <f t="shared" si="187"/>
        <v/>
      </c>
      <c r="M377" s="178" t="str">
        <f t="shared" si="188"/>
        <v/>
      </c>
      <c r="N377" s="44" t="str" cm="1">
        <f t="array" ref="N377">IFERROR(IF(_xlfn.SINGLE(A:A)="","",IF(R377="Beer",SUM(LOOKUP(2,1/(Rates!$B$3:$B$5&lt;=W377)/(Rates!$C$3:$C$5&gt;=W377),Rates!$D$3:$D$5)*(X377/100)*W377),IF(R377="Refreshment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44" t="str">
        <f t="shared" si="189"/>
        <v/>
      </c>
      <c r="P377" s="13"/>
      <c r="Q377" s="179" t="str">
        <f t="shared" si="190"/>
        <v/>
      </c>
      <c r="R377" s="180" t="str">
        <f t="shared" si="191"/>
        <v/>
      </c>
      <c r="S377" s="13" t="str">
        <f>IF(A377="","",IF(R377="Refreshment Beverage",VLOOKUP(VALUE(Q377),Rates!G$15:L$19,2,0),VLOOKUP(VALUE(Q377),Rates!G$4:L$8,2,0)))</f>
        <v/>
      </c>
      <c r="T377" s="13" t="str">
        <f t="shared" si="192"/>
        <v/>
      </c>
      <c r="U377" s="181" t="str">
        <f t="shared" si="193"/>
        <v/>
      </c>
      <c r="V377" s="13" t="str">
        <f t="shared" si="194"/>
        <v/>
      </c>
      <c r="W377" s="13" t="str">
        <f t="shared" si="195"/>
        <v/>
      </c>
      <c r="X377" s="182" t="str">
        <f t="shared" si="196"/>
        <v/>
      </c>
      <c r="Y377" s="183" t="str">
        <f>IF(A:A="","",IF(R377="Refreshment Beverage",VLOOKUP(Q377,Rates!G$15:L$19,6,0)*W377,VLOOKUP(Q377,Rates!G$4:L$12,6,0)*W377))</f>
        <v/>
      </c>
      <c r="Z377" s="183" t="str">
        <f t="shared" si="197"/>
        <v/>
      </c>
      <c r="AA377" s="17">
        <f t="shared" si="185"/>
        <v>0</v>
      </c>
      <c r="AB377" s="177" t="str" cm="1">
        <f t="array" ref="AB377">IF(_xlfn.SINGLE(A:A)="","",IF(R377="Refreshment Beverage","",IF(AND(R377="Beer",Q377=0),SUM(LOOKUP(2,1/(Rates!$B$15:$B$18&lt;=W377)/(Rates!$C$15:$C$18&gt;=W377),Rates!$D$15:$D$18)*W377),VLOOKUP(VALUE(_xlfn.SINGLE(Q:Q)),Rates!A:B,2,0)*W377)))</f>
        <v/>
      </c>
      <c r="AC377" s="177" t="str" cm="1">
        <f t="array" ref="AC377">IF(_xlfn.SINGLE(A:A)="","",IF(R377="Refreshment Beverage","",IF(AND(R377="Beer",Q377=0),SUM(LOOKUP(2,1/(Rates!$B$15:$B$18&lt;=W377)/(Rates!$C$15:$C$18&gt;=W377),Rates!$E$15:$E$18)*W377),VLOOKUP(VALUE(_xlfn.SINGLE(Q:Q)),Rates!A:C,3,0)*W377)))</f>
        <v/>
      </c>
      <c r="AD377" s="168">
        <f>IFERROR(IF(OR(Q377=1,Q377=2,Q377=3,Q377=4),VLOOKUP(Q377,Rates!$A$31:$B$34,2,0)*W377,IF(V377=1,VLOOKUP(U377,'REB BEV MIN MKUP'!B:E,4,0),IF(V377&gt;1,VLOOKUP(VALUE(W377),'REB BEV MIN MKUP'!O:Q,3,0),0))),0)</f>
        <v>0</v>
      </c>
      <c r="AE377" s="177" t="str">
        <f t="shared" si="198"/>
        <v/>
      </c>
      <c r="AF377" s="13" t="str">
        <f t="shared" si="199"/>
        <v/>
      </c>
      <c r="AG377" s="177" t="str">
        <f t="shared" si="200"/>
        <v/>
      </c>
      <c r="AH377" s="184" t="str">
        <f t="shared" si="201"/>
        <v/>
      </c>
      <c r="AI377" s="184" t="str">
        <f>IF(AE:AE="","",IF(R377="Refreshment Beverage",AK377*(Rates!J$19/100),ROUND(SUM(AH377*(Rates!$J$8/100)),4)))</f>
        <v/>
      </c>
      <c r="AJ377" s="183" t="str">
        <f t="shared" si="202"/>
        <v/>
      </c>
      <c r="AK377" s="185" t="str">
        <f t="shared" si="203"/>
        <v/>
      </c>
      <c r="AL377" s="177" t="str">
        <f t="shared" si="204"/>
        <v/>
      </c>
      <c r="AM377" s="13" t="str">
        <f>IF(AS377="","",IF(R377="Refreshment Beverage",ROUND(AS377*Rates!K$19,4),ROUND(AO377*(VLOOKUP(VALUE(Q377),Rates!G$4:L$12,3,0)),4)))</f>
        <v/>
      </c>
      <c r="AN377" s="183" t="str">
        <f>IF(AS377="","",IF(R377="Refreshment Beverage",AS377*(Rates!J$19/100),MAX(AM377,AB377)))</f>
        <v/>
      </c>
      <c r="AO377" s="186" t="str">
        <f t="shared" si="205"/>
        <v/>
      </c>
      <c r="AP377" s="186" t="str">
        <f t="shared" si="206"/>
        <v/>
      </c>
      <c r="AQ377" s="186" t="str">
        <f>IF(AS377="","",IF(R377="Refreshment Beverage",ROUND(SUM(VLOOKUP(Q:Q,Rates!G$15:L$19,3,0)*(AS377-Y377-Z377-AA377)),4),ROUND(SUM(Rates!$K$8*AS377),4)))</f>
        <v/>
      </c>
      <c r="AR377" s="184" t="str">
        <f t="shared" si="207"/>
        <v/>
      </c>
      <c r="AS377" s="185" t="str">
        <f t="shared" si="208"/>
        <v/>
      </c>
      <c r="AT377" s="177" t="str">
        <f t="shared" si="209"/>
        <v/>
      </c>
      <c r="AU377" s="13" t="str">
        <f>IF(AX377="","",IF(R377="Refreshment Beverage",ROUND((BA377-Y377-Z377-AA377)*VLOOKUP(VALUE(Q377),Rates!G$15:L$19,3,0),4),ROUND(AW377*(VLOOKUP(VALUE(Q377),Rates!G:L,3,0)),4)))</f>
        <v/>
      </c>
      <c r="AV377" s="183" t="str">
        <f t="shared" si="210"/>
        <v/>
      </c>
      <c r="AW377" s="186" t="str">
        <f t="shared" si="211"/>
        <v/>
      </c>
      <c r="AX377" s="184" t="str">
        <f t="shared" si="212"/>
        <v/>
      </c>
      <c r="AY377" s="186" t="str">
        <f>IF(AX377="","",IF(R377="Refreshment Beverage",ROUND(SUM(AX377*Rates!K$19),4),ROUND(SUM(AX377*(Rates!J$8/100)),4)))</f>
        <v/>
      </c>
      <c r="AZ377" s="183" t="str">
        <f t="shared" si="213"/>
        <v/>
      </c>
      <c r="BA377" s="185" t="str">
        <f t="shared" si="214"/>
        <v/>
      </c>
      <c r="BD377" s="171"/>
      <c r="BE377" s="171"/>
      <c r="BF377" s="171"/>
      <c r="BG377" s="171"/>
    </row>
    <row r="378" spans="1:59" ht="15" customHeight="1" x14ac:dyDescent="0.3">
      <c r="A378" s="172"/>
      <c r="B378" s="172"/>
      <c r="C378" s="172"/>
      <c r="D378" s="173"/>
      <c r="E378" s="173"/>
      <c r="F378" s="173"/>
      <c r="G378" s="173"/>
      <c r="H378" s="173"/>
      <c r="I378" s="174"/>
      <c r="J378" s="175"/>
      <c r="K378" s="176" t="str">
        <f t="shared" si="186"/>
        <v/>
      </c>
      <c r="L378" s="177" t="str">
        <f t="shared" si="187"/>
        <v/>
      </c>
      <c r="M378" s="178" t="str">
        <f t="shared" si="188"/>
        <v/>
      </c>
      <c r="N378" s="44" t="str" cm="1">
        <f t="array" ref="N378">IFERROR(IF(_xlfn.SINGLE(A:A)="","",IF(R378="Beer",SUM(LOOKUP(2,1/(Rates!$B$3:$B$5&lt;=W378)/(Rates!$C$3:$C$5&gt;=W378),Rates!$D$3:$D$5)*(X378/100)*W378),IF(R378="Refreshment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44" t="str">
        <f t="shared" si="189"/>
        <v/>
      </c>
      <c r="P378" s="13"/>
      <c r="Q378" s="179" t="str">
        <f t="shared" si="190"/>
        <v/>
      </c>
      <c r="R378" s="180" t="str">
        <f t="shared" si="191"/>
        <v/>
      </c>
      <c r="S378" s="13" t="str">
        <f>IF(A378="","",IF(R378="Refreshment Beverage",VLOOKUP(VALUE(Q378),Rates!G$15:L$19,2,0),VLOOKUP(VALUE(Q378),Rates!G$4:L$8,2,0)))</f>
        <v/>
      </c>
      <c r="T378" s="13" t="str">
        <f t="shared" si="192"/>
        <v/>
      </c>
      <c r="U378" s="181" t="str">
        <f t="shared" si="193"/>
        <v/>
      </c>
      <c r="V378" s="13" t="str">
        <f t="shared" si="194"/>
        <v/>
      </c>
      <c r="W378" s="13" t="str">
        <f t="shared" si="195"/>
        <v/>
      </c>
      <c r="X378" s="182" t="str">
        <f t="shared" si="196"/>
        <v/>
      </c>
      <c r="Y378" s="183" t="str">
        <f>IF(A:A="","",IF(R378="Refreshment Beverage",VLOOKUP(Q378,Rates!G$15:L$19,6,0)*W378,VLOOKUP(Q378,Rates!G$4:L$12,6,0)*W378))</f>
        <v/>
      </c>
      <c r="Z378" s="183" t="str">
        <f t="shared" si="197"/>
        <v/>
      </c>
      <c r="AA378" s="17">
        <f t="shared" si="185"/>
        <v>0</v>
      </c>
      <c r="AB378" s="177" t="str" cm="1">
        <f t="array" ref="AB378">IF(_xlfn.SINGLE(A:A)="","",IF(R378="Refreshment Beverage","",IF(AND(R378="Beer",Q378=0),SUM(LOOKUP(2,1/(Rates!$B$15:$B$18&lt;=W378)/(Rates!$C$15:$C$18&gt;=W378),Rates!$D$15:$D$18)*W378),VLOOKUP(VALUE(_xlfn.SINGLE(Q:Q)),Rates!A:B,2,0)*W378)))</f>
        <v/>
      </c>
      <c r="AC378" s="177" t="str" cm="1">
        <f t="array" ref="AC378">IF(_xlfn.SINGLE(A:A)="","",IF(R378="Refreshment Beverage","",IF(AND(R378="Beer",Q378=0),SUM(LOOKUP(2,1/(Rates!$B$15:$B$18&lt;=W378)/(Rates!$C$15:$C$18&gt;=W378),Rates!$E$15:$E$18)*W378),VLOOKUP(VALUE(_xlfn.SINGLE(Q:Q)),Rates!A:C,3,0)*W378)))</f>
        <v/>
      </c>
      <c r="AD378" s="168">
        <f>IFERROR(IF(OR(Q378=1,Q378=2,Q378=3,Q378=4),VLOOKUP(Q378,Rates!$A$31:$B$34,2,0)*W378,IF(V378=1,VLOOKUP(U378,'REB BEV MIN MKUP'!B:E,4,0),IF(V378&gt;1,VLOOKUP(VALUE(W378),'REB BEV MIN MKUP'!O:Q,3,0),0))),0)</f>
        <v>0</v>
      </c>
      <c r="AE378" s="177" t="str">
        <f t="shared" si="198"/>
        <v/>
      </c>
      <c r="AF378" s="13" t="str">
        <f t="shared" si="199"/>
        <v/>
      </c>
      <c r="AG378" s="177" t="str">
        <f t="shared" si="200"/>
        <v/>
      </c>
      <c r="AH378" s="184" t="str">
        <f t="shared" si="201"/>
        <v/>
      </c>
      <c r="AI378" s="184" t="str">
        <f>IF(AE:AE="","",IF(R378="Refreshment Beverage",AK378*(Rates!J$19/100),ROUND(SUM(AH378*(Rates!$J$8/100)),4)))</f>
        <v/>
      </c>
      <c r="AJ378" s="183" t="str">
        <f t="shared" si="202"/>
        <v/>
      </c>
      <c r="AK378" s="185" t="str">
        <f t="shared" si="203"/>
        <v/>
      </c>
      <c r="AL378" s="177" t="str">
        <f t="shared" si="204"/>
        <v/>
      </c>
      <c r="AM378" s="13" t="str">
        <f>IF(AS378="","",IF(R378="Refreshment Beverage",ROUND(AS378*Rates!K$19,4),ROUND(AO378*(VLOOKUP(VALUE(Q378),Rates!G$4:L$12,3,0)),4)))</f>
        <v/>
      </c>
      <c r="AN378" s="183" t="str">
        <f>IF(AS378="","",IF(R378="Refreshment Beverage",AS378*(Rates!J$19/100),MAX(AM378,AB378)))</f>
        <v/>
      </c>
      <c r="AO378" s="186" t="str">
        <f t="shared" si="205"/>
        <v/>
      </c>
      <c r="AP378" s="186" t="str">
        <f t="shared" si="206"/>
        <v/>
      </c>
      <c r="AQ378" s="186" t="str">
        <f>IF(AS378="","",IF(R378="Refreshment Beverage",ROUND(SUM(VLOOKUP(Q:Q,Rates!G$15:L$19,3,0)*(AS378-Y378-Z378-AA378)),4),ROUND(SUM(Rates!$K$8*AS378),4)))</f>
        <v/>
      </c>
      <c r="AR378" s="184" t="str">
        <f t="shared" si="207"/>
        <v/>
      </c>
      <c r="AS378" s="185" t="str">
        <f t="shared" si="208"/>
        <v/>
      </c>
      <c r="AT378" s="177" t="str">
        <f t="shared" si="209"/>
        <v/>
      </c>
      <c r="AU378" s="13" t="str">
        <f>IF(AX378="","",IF(R378="Refreshment Beverage",ROUND((BA378-Y378-Z378-AA378)*VLOOKUP(VALUE(Q378),Rates!G$15:L$19,3,0),4),ROUND(AW378*(VLOOKUP(VALUE(Q378),Rates!G:L,3,0)),4)))</f>
        <v/>
      </c>
      <c r="AV378" s="183" t="str">
        <f t="shared" si="210"/>
        <v/>
      </c>
      <c r="AW378" s="186" t="str">
        <f t="shared" si="211"/>
        <v/>
      </c>
      <c r="AX378" s="184" t="str">
        <f t="shared" si="212"/>
        <v/>
      </c>
      <c r="AY378" s="186" t="str">
        <f>IF(AX378="","",IF(R378="Refreshment Beverage",ROUND(SUM(AX378*Rates!K$19),4),ROUND(SUM(AX378*(Rates!J$8/100)),4)))</f>
        <v/>
      </c>
      <c r="AZ378" s="183" t="str">
        <f t="shared" si="213"/>
        <v/>
      </c>
      <c r="BA378" s="185" t="str">
        <f t="shared" si="214"/>
        <v/>
      </c>
      <c r="BD378" s="171"/>
      <c r="BE378" s="171"/>
      <c r="BF378" s="171"/>
      <c r="BG378" s="171"/>
    </row>
    <row r="379" spans="1:59" ht="15" customHeight="1" x14ac:dyDescent="0.3">
      <c r="A379" s="172"/>
      <c r="B379" s="172"/>
      <c r="C379" s="172"/>
      <c r="D379" s="173"/>
      <c r="E379" s="173"/>
      <c r="F379" s="173"/>
      <c r="G379" s="173"/>
      <c r="H379" s="173"/>
      <c r="I379" s="174"/>
      <c r="J379" s="175"/>
      <c r="K379" s="176" t="str">
        <f t="shared" si="186"/>
        <v/>
      </c>
      <c r="L379" s="177" t="str">
        <f t="shared" si="187"/>
        <v/>
      </c>
      <c r="M379" s="178" t="str">
        <f t="shared" si="188"/>
        <v/>
      </c>
      <c r="N379" s="44" t="str" cm="1">
        <f t="array" ref="N379">IFERROR(IF(_xlfn.SINGLE(A:A)="","",IF(R379="Beer",SUM(LOOKUP(2,1/(Rates!$B$3:$B$5&lt;=W379)/(Rates!$C$3:$C$5&gt;=W379),Rates!$D$3:$D$5)*(X379/100)*W379),IF(R379="Refreshment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44" t="str">
        <f t="shared" si="189"/>
        <v/>
      </c>
      <c r="P379" s="13"/>
      <c r="Q379" s="179" t="str">
        <f t="shared" si="190"/>
        <v/>
      </c>
      <c r="R379" s="180" t="str">
        <f t="shared" si="191"/>
        <v/>
      </c>
      <c r="S379" s="13" t="str">
        <f>IF(A379="","",IF(R379="Refreshment Beverage",VLOOKUP(VALUE(Q379),Rates!G$15:L$19,2,0),VLOOKUP(VALUE(Q379),Rates!G$4:L$8,2,0)))</f>
        <v/>
      </c>
      <c r="T379" s="13" t="str">
        <f t="shared" si="192"/>
        <v/>
      </c>
      <c r="U379" s="181" t="str">
        <f t="shared" si="193"/>
        <v/>
      </c>
      <c r="V379" s="13" t="str">
        <f t="shared" si="194"/>
        <v/>
      </c>
      <c r="W379" s="13" t="str">
        <f t="shared" si="195"/>
        <v/>
      </c>
      <c r="X379" s="182" t="str">
        <f t="shared" si="196"/>
        <v/>
      </c>
      <c r="Y379" s="183" t="str">
        <f>IF(A:A="","",IF(R379="Refreshment Beverage",VLOOKUP(Q379,Rates!G$15:L$19,6,0)*W379,VLOOKUP(Q379,Rates!G$4:L$12,6,0)*W379))</f>
        <v/>
      </c>
      <c r="Z379" s="183" t="str">
        <f t="shared" si="197"/>
        <v/>
      </c>
      <c r="AA379" s="17">
        <f t="shared" si="185"/>
        <v>0</v>
      </c>
      <c r="AB379" s="177" t="str" cm="1">
        <f t="array" ref="AB379">IF(_xlfn.SINGLE(A:A)="","",IF(R379="Refreshment Beverage","",IF(AND(R379="Beer",Q379=0),SUM(LOOKUP(2,1/(Rates!$B$15:$B$18&lt;=W379)/(Rates!$C$15:$C$18&gt;=W379),Rates!$D$15:$D$18)*W379),VLOOKUP(VALUE(_xlfn.SINGLE(Q:Q)),Rates!A:B,2,0)*W379)))</f>
        <v/>
      </c>
      <c r="AC379" s="177" t="str" cm="1">
        <f t="array" ref="AC379">IF(_xlfn.SINGLE(A:A)="","",IF(R379="Refreshment Beverage","",IF(AND(R379="Beer",Q379=0),SUM(LOOKUP(2,1/(Rates!$B$15:$B$18&lt;=W379)/(Rates!$C$15:$C$18&gt;=W379),Rates!$E$15:$E$18)*W379),VLOOKUP(VALUE(_xlfn.SINGLE(Q:Q)),Rates!A:C,3,0)*W379)))</f>
        <v/>
      </c>
      <c r="AD379" s="168">
        <f>IFERROR(IF(OR(Q379=1,Q379=2,Q379=3,Q379=4),VLOOKUP(Q379,Rates!$A$31:$B$34,2,0)*W379,IF(V379=1,VLOOKUP(U379,'REB BEV MIN MKUP'!B:E,4,0),IF(V379&gt;1,VLOOKUP(VALUE(W379),'REB BEV MIN MKUP'!O:Q,3,0),0))),0)</f>
        <v>0</v>
      </c>
      <c r="AE379" s="177" t="str">
        <f t="shared" si="198"/>
        <v/>
      </c>
      <c r="AF379" s="13" t="str">
        <f t="shared" si="199"/>
        <v/>
      </c>
      <c r="AG379" s="177" t="str">
        <f t="shared" si="200"/>
        <v/>
      </c>
      <c r="AH379" s="184" t="str">
        <f t="shared" si="201"/>
        <v/>
      </c>
      <c r="AI379" s="184" t="str">
        <f>IF(AE:AE="","",IF(R379="Refreshment Beverage",AK379*(Rates!J$19/100),ROUND(SUM(AH379*(Rates!$J$8/100)),4)))</f>
        <v/>
      </c>
      <c r="AJ379" s="183" t="str">
        <f t="shared" si="202"/>
        <v/>
      </c>
      <c r="AK379" s="185" t="str">
        <f t="shared" si="203"/>
        <v/>
      </c>
      <c r="AL379" s="177" t="str">
        <f t="shared" si="204"/>
        <v/>
      </c>
      <c r="AM379" s="13" t="str">
        <f>IF(AS379="","",IF(R379="Refreshment Beverage",ROUND(AS379*Rates!K$19,4),ROUND(AO379*(VLOOKUP(VALUE(Q379),Rates!G$4:L$12,3,0)),4)))</f>
        <v/>
      </c>
      <c r="AN379" s="183" t="str">
        <f>IF(AS379="","",IF(R379="Refreshment Beverage",AS379*(Rates!J$19/100),MAX(AM379,AB379)))</f>
        <v/>
      </c>
      <c r="AO379" s="186" t="str">
        <f t="shared" si="205"/>
        <v/>
      </c>
      <c r="AP379" s="186" t="str">
        <f t="shared" si="206"/>
        <v/>
      </c>
      <c r="AQ379" s="186" t="str">
        <f>IF(AS379="","",IF(R379="Refreshment Beverage",ROUND(SUM(VLOOKUP(Q:Q,Rates!G$15:L$19,3,0)*(AS379-Y379-Z379-AA379)),4),ROUND(SUM(Rates!$K$8*AS379),4)))</f>
        <v/>
      </c>
      <c r="AR379" s="184" t="str">
        <f t="shared" si="207"/>
        <v/>
      </c>
      <c r="AS379" s="185" t="str">
        <f t="shared" si="208"/>
        <v/>
      </c>
      <c r="AT379" s="177" t="str">
        <f t="shared" si="209"/>
        <v/>
      </c>
      <c r="AU379" s="13" t="str">
        <f>IF(AX379="","",IF(R379="Refreshment Beverage",ROUND((BA379-Y379-Z379-AA379)*VLOOKUP(VALUE(Q379),Rates!G$15:L$19,3,0),4),ROUND(AW379*(VLOOKUP(VALUE(Q379),Rates!G:L,3,0)),4)))</f>
        <v/>
      </c>
      <c r="AV379" s="183" t="str">
        <f t="shared" si="210"/>
        <v/>
      </c>
      <c r="AW379" s="186" t="str">
        <f t="shared" si="211"/>
        <v/>
      </c>
      <c r="AX379" s="184" t="str">
        <f t="shared" si="212"/>
        <v/>
      </c>
      <c r="AY379" s="186" t="str">
        <f>IF(AX379="","",IF(R379="Refreshment Beverage",ROUND(SUM(AX379*Rates!K$19),4),ROUND(SUM(AX379*(Rates!J$8/100)),4)))</f>
        <v/>
      </c>
      <c r="AZ379" s="183" t="str">
        <f t="shared" si="213"/>
        <v/>
      </c>
      <c r="BA379" s="185" t="str">
        <f t="shared" si="214"/>
        <v/>
      </c>
      <c r="BD379" s="171"/>
      <c r="BE379" s="171"/>
      <c r="BF379" s="171"/>
      <c r="BG379" s="171"/>
    </row>
    <row r="380" spans="1:59" ht="15" customHeight="1" x14ac:dyDescent="0.3">
      <c r="A380" s="172"/>
      <c r="B380" s="172"/>
      <c r="C380" s="172"/>
      <c r="D380" s="173"/>
      <c r="E380" s="173"/>
      <c r="F380" s="173"/>
      <c r="G380" s="173"/>
      <c r="H380" s="173"/>
      <c r="I380" s="174"/>
      <c r="J380" s="175"/>
      <c r="K380" s="176" t="str">
        <f t="shared" si="186"/>
        <v/>
      </c>
      <c r="L380" s="177" t="str">
        <f t="shared" si="187"/>
        <v/>
      </c>
      <c r="M380" s="178" t="str">
        <f t="shared" si="188"/>
        <v/>
      </c>
      <c r="N380" s="44" t="str" cm="1">
        <f t="array" ref="N380">IFERROR(IF(_xlfn.SINGLE(A:A)="","",IF(R380="Beer",SUM(LOOKUP(2,1/(Rates!$B$3:$B$5&lt;=W380)/(Rates!$C$3:$C$5&gt;=W380),Rates!$D$3:$D$5)*(X380/100)*W380),IF(R380="Refreshment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44" t="str">
        <f t="shared" si="189"/>
        <v/>
      </c>
      <c r="P380" s="13"/>
      <c r="Q380" s="179" t="str">
        <f t="shared" si="190"/>
        <v/>
      </c>
      <c r="R380" s="180" t="str">
        <f t="shared" si="191"/>
        <v/>
      </c>
      <c r="S380" s="13" t="str">
        <f>IF(A380="","",IF(R380="Refreshment Beverage",VLOOKUP(VALUE(Q380),Rates!G$15:L$19,2,0),VLOOKUP(VALUE(Q380),Rates!G$4:L$8,2,0)))</f>
        <v/>
      </c>
      <c r="T380" s="13" t="str">
        <f t="shared" si="192"/>
        <v/>
      </c>
      <c r="U380" s="181" t="str">
        <f t="shared" si="193"/>
        <v/>
      </c>
      <c r="V380" s="13" t="str">
        <f t="shared" si="194"/>
        <v/>
      </c>
      <c r="W380" s="13" t="str">
        <f t="shared" si="195"/>
        <v/>
      </c>
      <c r="X380" s="182" t="str">
        <f t="shared" si="196"/>
        <v/>
      </c>
      <c r="Y380" s="183" t="str">
        <f>IF(A:A="","",IF(R380="Refreshment Beverage",VLOOKUP(Q380,Rates!G$15:L$19,6,0)*W380,VLOOKUP(Q380,Rates!G$4:L$12,6,0)*W380))</f>
        <v/>
      </c>
      <c r="Z380" s="183" t="str">
        <f t="shared" si="197"/>
        <v/>
      </c>
      <c r="AA380" s="17">
        <f t="shared" si="185"/>
        <v>0</v>
      </c>
      <c r="AB380" s="177" t="str" cm="1">
        <f t="array" ref="AB380">IF(_xlfn.SINGLE(A:A)="","",IF(R380="Refreshment Beverage","",IF(AND(R380="Beer",Q380=0),SUM(LOOKUP(2,1/(Rates!$B$15:$B$18&lt;=W380)/(Rates!$C$15:$C$18&gt;=W380),Rates!$D$15:$D$18)*W380),VLOOKUP(VALUE(_xlfn.SINGLE(Q:Q)),Rates!A:B,2,0)*W380)))</f>
        <v/>
      </c>
      <c r="AC380" s="177" t="str" cm="1">
        <f t="array" ref="AC380">IF(_xlfn.SINGLE(A:A)="","",IF(R380="Refreshment Beverage","",IF(AND(R380="Beer",Q380=0),SUM(LOOKUP(2,1/(Rates!$B$15:$B$18&lt;=W380)/(Rates!$C$15:$C$18&gt;=W380),Rates!$E$15:$E$18)*W380),VLOOKUP(VALUE(_xlfn.SINGLE(Q:Q)),Rates!A:C,3,0)*W380)))</f>
        <v/>
      </c>
      <c r="AD380" s="168">
        <f>IFERROR(IF(OR(Q380=1,Q380=2,Q380=3,Q380=4),VLOOKUP(Q380,Rates!$A$31:$B$34,2,0)*W380,IF(V380=1,VLOOKUP(U380,'REB BEV MIN MKUP'!B:E,4,0),IF(V380&gt;1,VLOOKUP(VALUE(W380),'REB BEV MIN MKUP'!O:Q,3,0),0))),0)</f>
        <v>0</v>
      </c>
      <c r="AE380" s="177" t="str">
        <f t="shared" si="198"/>
        <v/>
      </c>
      <c r="AF380" s="13" t="str">
        <f t="shared" si="199"/>
        <v/>
      </c>
      <c r="AG380" s="177" t="str">
        <f t="shared" si="200"/>
        <v/>
      </c>
      <c r="AH380" s="184" t="str">
        <f t="shared" si="201"/>
        <v/>
      </c>
      <c r="AI380" s="184" t="str">
        <f>IF(AE:AE="","",IF(R380="Refreshment Beverage",AK380*(Rates!J$19/100),ROUND(SUM(AH380*(Rates!$J$8/100)),4)))</f>
        <v/>
      </c>
      <c r="AJ380" s="183" t="str">
        <f t="shared" si="202"/>
        <v/>
      </c>
      <c r="AK380" s="185" t="str">
        <f t="shared" si="203"/>
        <v/>
      </c>
      <c r="AL380" s="177" t="str">
        <f t="shared" si="204"/>
        <v/>
      </c>
      <c r="AM380" s="13" t="str">
        <f>IF(AS380="","",IF(R380="Refreshment Beverage",ROUND(AS380*Rates!K$19,4),ROUND(AO380*(VLOOKUP(VALUE(Q380),Rates!G$4:L$12,3,0)),4)))</f>
        <v/>
      </c>
      <c r="AN380" s="183" t="str">
        <f>IF(AS380="","",IF(R380="Refreshment Beverage",AS380*(Rates!J$19/100),MAX(AM380,AB380)))</f>
        <v/>
      </c>
      <c r="AO380" s="186" t="str">
        <f t="shared" si="205"/>
        <v/>
      </c>
      <c r="AP380" s="186" t="str">
        <f t="shared" si="206"/>
        <v/>
      </c>
      <c r="AQ380" s="186" t="str">
        <f>IF(AS380="","",IF(R380="Refreshment Beverage",ROUND(SUM(VLOOKUP(Q:Q,Rates!G$15:L$19,3,0)*(AS380-Y380-Z380-AA380)),4),ROUND(SUM(Rates!$K$8*AS380),4)))</f>
        <v/>
      </c>
      <c r="AR380" s="184" t="str">
        <f t="shared" si="207"/>
        <v/>
      </c>
      <c r="AS380" s="185" t="str">
        <f t="shared" si="208"/>
        <v/>
      </c>
      <c r="AT380" s="177" t="str">
        <f t="shared" si="209"/>
        <v/>
      </c>
      <c r="AU380" s="13" t="str">
        <f>IF(AX380="","",IF(R380="Refreshment Beverage",ROUND((BA380-Y380-Z380-AA380)*VLOOKUP(VALUE(Q380),Rates!G$15:L$19,3,0),4),ROUND(AW380*(VLOOKUP(VALUE(Q380),Rates!G:L,3,0)),4)))</f>
        <v/>
      </c>
      <c r="AV380" s="183" t="str">
        <f t="shared" si="210"/>
        <v/>
      </c>
      <c r="AW380" s="186" t="str">
        <f t="shared" si="211"/>
        <v/>
      </c>
      <c r="AX380" s="184" t="str">
        <f t="shared" si="212"/>
        <v/>
      </c>
      <c r="AY380" s="186" t="str">
        <f>IF(AX380="","",IF(R380="Refreshment Beverage",ROUND(SUM(AX380*Rates!K$19),4),ROUND(SUM(AX380*(Rates!J$8/100)),4)))</f>
        <v/>
      </c>
      <c r="AZ380" s="183" t="str">
        <f t="shared" si="213"/>
        <v/>
      </c>
      <c r="BA380" s="185" t="str">
        <f t="shared" si="214"/>
        <v/>
      </c>
      <c r="BD380" s="171"/>
      <c r="BE380" s="171"/>
      <c r="BF380" s="171"/>
      <c r="BG380" s="171"/>
    </row>
    <row r="381" spans="1:59" ht="15" customHeight="1" x14ac:dyDescent="0.3">
      <c r="A381" s="172"/>
      <c r="B381" s="172"/>
      <c r="C381" s="172"/>
      <c r="D381" s="173"/>
      <c r="E381" s="173"/>
      <c r="F381" s="173"/>
      <c r="G381" s="173"/>
      <c r="H381" s="173"/>
      <c r="I381" s="174"/>
      <c r="J381" s="175"/>
      <c r="K381" s="176" t="str">
        <f t="shared" si="186"/>
        <v/>
      </c>
      <c r="L381" s="177" t="str">
        <f t="shared" si="187"/>
        <v/>
      </c>
      <c r="M381" s="178" t="str">
        <f t="shared" si="188"/>
        <v/>
      </c>
      <c r="N381" s="44" t="str" cm="1">
        <f t="array" ref="N381">IFERROR(IF(_xlfn.SINGLE(A:A)="","",IF(R381="Beer",SUM(LOOKUP(2,1/(Rates!$B$3:$B$5&lt;=W381)/(Rates!$C$3:$C$5&gt;=W381),Rates!$D$3:$D$5)*(X381/100)*W381),IF(R381="Refreshment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44" t="str">
        <f t="shared" si="189"/>
        <v/>
      </c>
      <c r="P381" s="13"/>
      <c r="Q381" s="179" t="str">
        <f t="shared" si="190"/>
        <v/>
      </c>
      <c r="R381" s="180" t="str">
        <f t="shared" si="191"/>
        <v/>
      </c>
      <c r="S381" s="13" t="str">
        <f>IF(A381="","",IF(R381="Refreshment Beverage",VLOOKUP(VALUE(Q381),Rates!G$15:L$19,2,0),VLOOKUP(VALUE(Q381),Rates!G$4:L$8,2,0)))</f>
        <v/>
      </c>
      <c r="T381" s="13" t="str">
        <f t="shared" si="192"/>
        <v/>
      </c>
      <c r="U381" s="181" t="str">
        <f t="shared" si="193"/>
        <v/>
      </c>
      <c r="V381" s="13" t="str">
        <f t="shared" si="194"/>
        <v/>
      </c>
      <c r="W381" s="13" t="str">
        <f t="shared" si="195"/>
        <v/>
      </c>
      <c r="X381" s="182" t="str">
        <f t="shared" si="196"/>
        <v/>
      </c>
      <c r="Y381" s="183" t="str">
        <f>IF(A:A="","",IF(R381="Refreshment Beverage",VLOOKUP(Q381,Rates!G$15:L$19,6,0)*W381,VLOOKUP(Q381,Rates!G$4:L$12,6,0)*W381))</f>
        <v/>
      </c>
      <c r="Z381" s="183" t="str">
        <f t="shared" si="197"/>
        <v/>
      </c>
      <c r="AA381" s="17">
        <f t="shared" si="185"/>
        <v>0</v>
      </c>
      <c r="AB381" s="177" t="str" cm="1">
        <f t="array" ref="AB381">IF(_xlfn.SINGLE(A:A)="","",IF(R381="Refreshment Beverage","",IF(AND(R381="Beer",Q381=0),SUM(LOOKUP(2,1/(Rates!$B$15:$B$18&lt;=W381)/(Rates!$C$15:$C$18&gt;=W381),Rates!$D$15:$D$18)*W381),VLOOKUP(VALUE(_xlfn.SINGLE(Q:Q)),Rates!A:B,2,0)*W381)))</f>
        <v/>
      </c>
      <c r="AC381" s="177" t="str" cm="1">
        <f t="array" ref="AC381">IF(_xlfn.SINGLE(A:A)="","",IF(R381="Refreshment Beverage","",IF(AND(R381="Beer",Q381=0),SUM(LOOKUP(2,1/(Rates!$B$15:$B$18&lt;=W381)/(Rates!$C$15:$C$18&gt;=W381),Rates!$E$15:$E$18)*W381),VLOOKUP(VALUE(_xlfn.SINGLE(Q:Q)),Rates!A:C,3,0)*W381)))</f>
        <v/>
      </c>
      <c r="AD381" s="168">
        <f>IFERROR(IF(OR(Q381=1,Q381=2,Q381=3,Q381=4),VLOOKUP(Q381,Rates!$A$31:$B$34,2,0)*W381,IF(V381=1,VLOOKUP(U381,'REB BEV MIN MKUP'!B:E,4,0),IF(V381&gt;1,VLOOKUP(VALUE(W381),'REB BEV MIN MKUP'!O:Q,3,0),0))),0)</f>
        <v>0</v>
      </c>
      <c r="AE381" s="177" t="str">
        <f t="shared" si="198"/>
        <v/>
      </c>
      <c r="AF381" s="13" t="str">
        <f t="shared" si="199"/>
        <v/>
      </c>
      <c r="AG381" s="177" t="str">
        <f t="shared" si="200"/>
        <v/>
      </c>
      <c r="AH381" s="184" t="str">
        <f t="shared" si="201"/>
        <v/>
      </c>
      <c r="AI381" s="184" t="str">
        <f>IF(AE:AE="","",IF(R381="Refreshment Beverage",AK381*(Rates!J$19/100),ROUND(SUM(AH381*(Rates!$J$8/100)),4)))</f>
        <v/>
      </c>
      <c r="AJ381" s="183" t="str">
        <f t="shared" si="202"/>
        <v/>
      </c>
      <c r="AK381" s="185" t="str">
        <f t="shared" si="203"/>
        <v/>
      </c>
      <c r="AL381" s="177" t="str">
        <f t="shared" si="204"/>
        <v/>
      </c>
      <c r="AM381" s="13" t="str">
        <f>IF(AS381="","",IF(R381="Refreshment Beverage",ROUND(AS381*Rates!K$19,4),ROUND(AO381*(VLOOKUP(VALUE(Q381),Rates!G$4:L$12,3,0)),4)))</f>
        <v/>
      </c>
      <c r="AN381" s="183" t="str">
        <f>IF(AS381="","",IF(R381="Refreshment Beverage",AS381*(Rates!J$19/100),MAX(AM381,AB381)))</f>
        <v/>
      </c>
      <c r="AO381" s="186" t="str">
        <f t="shared" si="205"/>
        <v/>
      </c>
      <c r="AP381" s="186" t="str">
        <f t="shared" si="206"/>
        <v/>
      </c>
      <c r="AQ381" s="186" t="str">
        <f>IF(AS381="","",IF(R381="Refreshment Beverage",ROUND(SUM(VLOOKUP(Q:Q,Rates!G$15:L$19,3,0)*(AS381-Y381-Z381-AA381)),4),ROUND(SUM(Rates!$K$8*AS381),4)))</f>
        <v/>
      </c>
      <c r="AR381" s="184" t="str">
        <f t="shared" si="207"/>
        <v/>
      </c>
      <c r="AS381" s="185" t="str">
        <f t="shared" si="208"/>
        <v/>
      </c>
      <c r="AT381" s="177" t="str">
        <f t="shared" si="209"/>
        <v/>
      </c>
      <c r="AU381" s="13" t="str">
        <f>IF(AX381="","",IF(R381="Refreshment Beverage",ROUND((BA381-Y381-Z381-AA381)*VLOOKUP(VALUE(Q381),Rates!G$15:L$19,3,0),4),ROUND(AW381*(VLOOKUP(VALUE(Q381),Rates!G:L,3,0)),4)))</f>
        <v/>
      </c>
      <c r="AV381" s="183" t="str">
        <f t="shared" si="210"/>
        <v/>
      </c>
      <c r="AW381" s="186" t="str">
        <f t="shared" si="211"/>
        <v/>
      </c>
      <c r="AX381" s="184" t="str">
        <f t="shared" si="212"/>
        <v/>
      </c>
      <c r="AY381" s="186" t="str">
        <f>IF(AX381="","",IF(R381="Refreshment Beverage",ROUND(SUM(AX381*Rates!K$19),4),ROUND(SUM(AX381*(Rates!J$8/100)),4)))</f>
        <v/>
      </c>
      <c r="AZ381" s="183" t="str">
        <f t="shared" si="213"/>
        <v/>
      </c>
      <c r="BA381" s="185" t="str">
        <f t="shared" si="214"/>
        <v/>
      </c>
      <c r="BD381" s="171"/>
      <c r="BE381" s="171"/>
      <c r="BF381" s="171"/>
      <c r="BG381" s="171"/>
    </row>
    <row r="382" spans="1:59" ht="15" customHeight="1" x14ac:dyDescent="0.3">
      <c r="A382" s="172"/>
      <c r="B382" s="172"/>
      <c r="C382" s="172"/>
      <c r="D382" s="173"/>
      <c r="E382" s="173"/>
      <c r="F382" s="173"/>
      <c r="G382" s="173"/>
      <c r="H382" s="173"/>
      <c r="I382" s="174"/>
      <c r="J382" s="175"/>
      <c r="K382" s="176" t="str">
        <f t="shared" si="186"/>
        <v/>
      </c>
      <c r="L382" s="177" t="str">
        <f t="shared" si="187"/>
        <v/>
      </c>
      <c r="M382" s="178" t="str">
        <f t="shared" si="188"/>
        <v/>
      </c>
      <c r="N382" s="44" t="str" cm="1">
        <f t="array" ref="N382">IFERROR(IF(_xlfn.SINGLE(A:A)="","",IF(R382="Beer",SUM(LOOKUP(2,1/(Rates!$B$3:$B$5&lt;=W382)/(Rates!$C$3:$C$5&gt;=W382),Rates!$D$3:$D$5)*(X382/100)*W382),IF(R382="Refreshment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44" t="str">
        <f t="shared" si="189"/>
        <v/>
      </c>
      <c r="P382" s="13"/>
      <c r="Q382" s="179" t="str">
        <f t="shared" si="190"/>
        <v/>
      </c>
      <c r="R382" s="180" t="str">
        <f t="shared" si="191"/>
        <v/>
      </c>
      <c r="S382" s="13" t="str">
        <f>IF(A382="","",IF(R382="Refreshment Beverage",VLOOKUP(VALUE(Q382),Rates!G$15:L$19,2,0),VLOOKUP(VALUE(Q382),Rates!G$4:L$8,2,0)))</f>
        <v/>
      </c>
      <c r="T382" s="13" t="str">
        <f t="shared" si="192"/>
        <v/>
      </c>
      <c r="U382" s="181" t="str">
        <f t="shared" si="193"/>
        <v/>
      </c>
      <c r="V382" s="13" t="str">
        <f t="shared" si="194"/>
        <v/>
      </c>
      <c r="W382" s="13" t="str">
        <f t="shared" si="195"/>
        <v/>
      </c>
      <c r="X382" s="182" t="str">
        <f t="shared" si="196"/>
        <v/>
      </c>
      <c r="Y382" s="183" t="str">
        <f>IF(A:A="","",IF(R382="Refreshment Beverage",VLOOKUP(Q382,Rates!G$15:L$19,6,0)*W382,VLOOKUP(Q382,Rates!G$4:L$12,6,0)*W382))</f>
        <v/>
      </c>
      <c r="Z382" s="183" t="str">
        <f t="shared" si="197"/>
        <v/>
      </c>
      <c r="AA382" s="17">
        <f t="shared" si="185"/>
        <v>0</v>
      </c>
      <c r="AB382" s="177" t="str" cm="1">
        <f t="array" ref="AB382">IF(_xlfn.SINGLE(A:A)="","",IF(R382="Refreshment Beverage","",IF(AND(R382="Beer",Q382=0),SUM(LOOKUP(2,1/(Rates!$B$15:$B$18&lt;=W382)/(Rates!$C$15:$C$18&gt;=W382),Rates!$D$15:$D$18)*W382),VLOOKUP(VALUE(_xlfn.SINGLE(Q:Q)),Rates!A:B,2,0)*W382)))</f>
        <v/>
      </c>
      <c r="AC382" s="177" t="str" cm="1">
        <f t="array" ref="AC382">IF(_xlfn.SINGLE(A:A)="","",IF(R382="Refreshment Beverage","",IF(AND(R382="Beer",Q382=0),SUM(LOOKUP(2,1/(Rates!$B$15:$B$18&lt;=W382)/(Rates!$C$15:$C$18&gt;=W382),Rates!$E$15:$E$18)*W382),VLOOKUP(VALUE(_xlfn.SINGLE(Q:Q)),Rates!A:C,3,0)*W382)))</f>
        <v/>
      </c>
      <c r="AD382" s="168">
        <f>IFERROR(IF(OR(Q382=1,Q382=2,Q382=3,Q382=4),VLOOKUP(Q382,Rates!$A$31:$B$34,2,0)*W382,IF(V382=1,VLOOKUP(U382,'REB BEV MIN MKUP'!B:E,4,0),IF(V382&gt;1,VLOOKUP(VALUE(W382),'REB BEV MIN MKUP'!O:Q,3,0),0))),0)</f>
        <v>0</v>
      </c>
      <c r="AE382" s="177" t="str">
        <f t="shared" si="198"/>
        <v/>
      </c>
      <c r="AF382" s="13" t="str">
        <f t="shared" si="199"/>
        <v/>
      </c>
      <c r="AG382" s="177" t="str">
        <f t="shared" si="200"/>
        <v/>
      </c>
      <c r="AH382" s="184" t="str">
        <f t="shared" si="201"/>
        <v/>
      </c>
      <c r="AI382" s="184" t="str">
        <f>IF(AE:AE="","",IF(R382="Refreshment Beverage",AK382*(Rates!J$19/100),ROUND(SUM(AH382*(Rates!$J$8/100)),4)))</f>
        <v/>
      </c>
      <c r="AJ382" s="183" t="str">
        <f t="shared" si="202"/>
        <v/>
      </c>
      <c r="AK382" s="185" t="str">
        <f t="shared" si="203"/>
        <v/>
      </c>
      <c r="AL382" s="177" t="str">
        <f t="shared" si="204"/>
        <v/>
      </c>
      <c r="AM382" s="13" t="str">
        <f>IF(AS382="","",IF(R382="Refreshment Beverage",ROUND(AS382*Rates!K$19,4),ROUND(AO382*(VLOOKUP(VALUE(Q382),Rates!G$4:L$12,3,0)),4)))</f>
        <v/>
      </c>
      <c r="AN382" s="183" t="str">
        <f>IF(AS382="","",IF(R382="Refreshment Beverage",AS382*(Rates!J$19/100),MAX(AM382,AB382)))</f>
        <v/>
      </c>
      <c r="AO382" s="186" t="str">
        <f t="shared" si="205"/>
        <v/>
      </c>
      <c r="AP382" s="186" t="str">
        <f t="shared" si="206"/>
        <v/>
      </c>
      <c r="AQ382" s="186" t="str">
        <f>IF(AS382="","",IF(R382="Refreshment Beverage",ROUND(SUM(VLOOKUP(Q:Q,Rates!G$15:L$19,3,0)*(AS382-Y382-Z382-AA382)),4),ROUND(SUM(Rates!$K$8*AS382),4)))</f>
        <v/>
      </c>
      <c r="AR382" s="184" t="str">
        <f t="shared" si="207"/>
        <v/>
      </c>
      <c r="AS382" s="185" t="str">
        <f t="shared" si="208"/>
        <v/>
      </c>
      <c r="AT382" s="177" t="str">
        <f t="shared" si="209"/>
        <v/>
      </c>
      <c r="AU382" s="13" t="str">
        <f>IF(AX382="","",IF(R382="Refreshment Beverage",ROUND((BA382-Y382-Z382-AA382)*VLOOKUP(VALUE(Q382),Rates!G$15:L$19,3,0),4),ROUND(AW382*(VLOOKUP(VALUE(Q382),Rates!G:L,3,0)),4)))</f>
        <v/>
      </c>
      <c r="AV382" s="183" t="str">
        <f t="shared" si="210"/>
        <v/>
      </c>
      <c r="AW382" s="186" t="str">
        <f t="shared" si="211"/>
        <v/>
      </c>
      <c r="AX382" s="184" t="str">
        <f t="shared" si="212"/>
        <v/>
      </c>
      <c r="AY382" s="186" t="str">
        <f>IF(AX382="","",IF(R382="Refreshment Beverage",ROUND(SUM(AX382*Rates!K$19),4),ROUND(SUM(AX382*(Rates!J$8/100)),4)))</f>
        <v/>
      </c>
      <c r="AZ382" s="183" t="str">
        <f t="shared" si="213"/>
        <v/>
      </c>
      <c r="BA382" s="185" t="str">
        <f t="shared" si="214"/>
        <v/>
      </c>
      <c r="BD382" s="171"/>
      <c r="BE382" s="171"/>
      <c r="BF382" s="171"/>
      <c r="BG382" s="171"/>
    </row>
    <row r="383" spans="1:59" ht="15" customHeight="1" x14ac:dyDescent="0.3">
      <c r="A383" s="172"/>
      <c r="B383" s="172"/>
      <c r="C383" s="172"/>
      <c r="D383" s="173"/>
      <c r="E383" s="173"/>
      <c r="F383" s="173"/>
      <c r="G383" s="173"/>
      <c r="H383" s="173"/>
      <c r="I383" s="174"/>
      <c r="J383" s="175"/>
      <c r="K383" s="176" t="str">
        <f t="shared" si="186"/>
        <v/>
      </c>
      <c r="L383" s="177" t="str">
        <f t="shared" si="187"/>
        <v/>
      </c>
      <c r="M383" s="178" t="str">
        <f t="shared" si="188"/>
        <v/>
      </c>
      <c r="N383" s="44" t="str" cm="1">
        <f t="array" ref="N383">IFERROR(IF(_xlfn.SINGLE(A:A)="","",IF(R383="Beer",SUM(LOOKUP(2,1/(Rates!$B$3:$B$5&lt;=W383)/(Rates!$C$3:$C$5&gt;=W383),Rates!$D$3:$D$5)*(X383/100)*W383),IF(R383="Refreshment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44" t="str">
        <f t="shared" si="189"/>
        <v/>
      </c>
      <c r="P383" s="13"/>
      <c r="Q383" s="179" t="str">
        <f t="shared" si="190"/>
        <v/>
      </c>
      <c r="R383" s="180" t="str">
        <f t="shared" si="191"/>
        <v/>
      </c>
      <c r="S383" s="13" t="str">
        <f>IF(A383="","",IF(R383="Refreshment Beverage",VLOOKUP(VALUE(Q383),Rates!G$15:L$19,2,0),VLOOKUP(VALUE(Q383),Rates!G$4:L$8,2,0)))</f>
        <v/>
      </c>
      <c r="T383" s="13" t="str">
        <f t="shared" si="192"/>
        <v/>
      </c>
      <c r="U383" s="181" t="str">
        <f t="shared" si="193"/>
        <v/>
      </c>
      <c r="V383" s="13" t="str">
        <f t="shared" si="194"/>
        <v/>
      </c>
      <c r="W383" s="13" t="str">
        <f t="shared" si="195"/>
        <v/>
      </c>
      <c r="X383" s="182" t="str">
        <f t="shared" si="196"/>
        <v/>
      </c>
      <c r="Y383" s="183" t="str">
        <f>IF(A:A="","",IF(R383="Refreshment Beverage",VLOOKUP(Q383,Rates!G$15:L$19,6,0)*W383,VLOOKUP(Q383,Rates!G$4:L$12,6,0)*W383))</f>
        <v/>
      </c>
      <c r="Z383" s="183" t="str">
        <f t="shared" si="197"/>
        <v/>
      </c>
      <c r="AA383" s="17">
        <f t="shared" si="185"/>
        <v>0</v>
      </c>
      <c r="AB383" s="177" t="str" cm="1">
        <f t="array" ref="AB383">IF(_xlfn.SINGLE(A:A)="","",IF(R383="Refreshment Beverage","",IF(AND(R383="Beer",Q383=0),SUM(LOOKUP(2,1/(Rates!$B$15:$B$18&lt;=W383)/(Rates!$C$15:$C$18&gt;=W383),Rates!$D$15:$D$18)*W383),VLOOKUP(VALUE(_xlfn.SINGLE(Q:Q)),Rates!A:B,2,0)*W383)))</f>
        <v/>
      </c>
      <c r="AC383" s="177" t="str" cm="1">
        <f t="array" ref="AC383">IF(_xlfn.SINGLE(A:A)="","",IF(R383="Refreshment Beverage","",IF(AND(R383="Beer",Q383=0),SUM(LOOKUP(2,1/(Rates!$B$15:$B$18&lt;=W383)/(Rates!$C$15:$C$18&gt;=W383),Rates!$E$15:$E$18)*W383),VLOOKUP(VALUE(_xlfn.SINGLE(Q:Q)),Rates!A:C,3,0)*W383)))</f>
        <v/>
      </c>
      <c r="AD383" s="168">
        <f>IFERROR(IF(OR(Q383=1,Q383=2,Q383=3,Q383=4),VLOOKUP(Q383,Rates!$A$31:$B$34,2,0)*W383,IF(V383=1,VLOOKUP(U383,'REB BEV MIN MKUP'!B:E,4,0),IF(V383&gt;1,VLOOKUP(VALUE(W383),'REB BEV MIN MKUP'!O:Q,3,0),0))),0)</f>
        <v>0</v>
      </c>
      <c r="AE383" s="177" t="str">
        <f t="shared" si="198"/>
        <v/>
      </c>
      <c r="AF383" s="13" t="str">
        <f t="shared" si="199"/>
        <v/>
      </c>
      <c r="AG383" s="177" t="str">
        <f t="shared" si="200"/>
        <v/>
      </c>
      <c r="AH383" s="184" t="str">
        <f t="shared" si="201"/>
        <v/>
      </c>
      <c r="AI383" s="184" t="str">
        <f>IF(AE:AE="","",IF(R383="Refreshment Beverage",AK383*(Rates!J$19/100),ROUND(SUM(AH383*(Rates!$J$8/100)),4)))</f>
        <v/>
      </c>
      <c r="AJ383" s="183" t="str">
        <f t="shared" si="202"/>
        <v/>
      </c>
      <c r="AK383" s="185" t="str">
        <f t="shared" si="203"/>
        <v/>
      </c>
      <c r="AL383" s="177" t="str">
        <f t="shared" si="204"/>
        <v/>
      </c>
      <c r="AM383" s="13" t="str">
        <f>IF(AS383="","",IF(R383="Refreshment Beverage",ROUND(AS383*Rates!K$19,4),ROUND(AO383*(VLOOKUP(VALUE(Q383),Rates!G$4:L$12,3,0)),4)))</f>
        <v/>
      </c>
      <c r="AN383" s="183" t="str">
        <f>IF(AS383="","",IF(R383="Refreshment Beverage",AS383*(Rates!J$19/100),MAX(AM383,AB383)))</f>
        <v/>
      </c>
      <c r="AO383" s="186" t="str">
        <f t="shared" si="205"/>
        <v/>
      </c>
      <c r="AP383" s="186" t="str">
        <f t="shared" si="206"/>
        <v/>
      </c>
      <c r="AQ383" s="186" t="str">
        <f>IF(AS383="","",IF(R383="Refreshment Beverage",ROUND(SUM(VLOOKUP(Q:Q,Rates!G$15:L$19,3,0)*(AS383-Y383-Z383-AA383)),4),ROUND(SUM(Rates!$K$8*AS383),4)))</f>
        <v/>
      </c>
      <c r="AR383" s="184" t="str">
        <f t="shared" si="207"/>
        <v/>
      </c>
      <c r="AS383" s="185" t="str">
        <f t="shared" si="208"/>
        <v/>
      </c>
      <c r="AT383" s="177" t="str">
        <f t="shared" si="209"/>
        <v/>
      </c>
      <c r="AU383" s="13" t="str">
        <f>IF(AX383="","",IF(R383="Refreshment Beverage",ROUND((BA383-Y383-Z383-AA383)*VLOOKUP(VALUE(Q383),Rates!G$15:L$19,3,0),4),ROUND(AW383*(VLOOKUP(VALUE(Q383),Rates!G:L,3,0)),4)))</f>
        <v/>
      </c>
      <c r="AV383" s="183" t="str">
        <f t="shared" si="210"/>
        <v/>
      </c>
      <c r="AW383" s="186" t="str">
        <f t="shared" si="211"/>
        <v/>
      </c>
      <c r="AX383" s="184" t="str">
        <f t="shared" si="212"/>
        <v/>
      </c>
      <c r="AY383" s="186" t="str">
        <f>IF(AX383="","",IF(R383="Refreshment Beverage",ROUND(SUM(AX383*Rates!K$19),4),ROUND(SUM(AX383*(Rates!J$8/100)),4)))</f>
        <v/>
      </c>
      <c r="AZ383" s="183" t="str">
        <f t="shared" si="213"/>
        <v/>
      </c>
      <c r="BA383" s="185" t="str">
        <f t="shared" si="214"/>
        <v/>
      </c>
      <c r="BD383" s="171"/>
      <c r="BE383" s="171"/>
      <c r="BF383" s="171"/>
      <c r="BG383" s="171"/>
    </row>
    <row r="384" spans="1:59" ht="15" customHeight="1" x14ac:dyDescent="0.3">
      <c r="A384" s="172"/>
      <c r="B384" s="172"/>
      <c r="C384" s="172"/>
      <c r="D384" s="173"/>
      <c r="E384" s="173"/>
      <c r="F384" s="173"/>
      <c r="G384" s="173"/>
      <c r="H384" s="173"/>
      <c r="I384" s="174"/>
      <c r="J384" s="175"/>
      <c r="K384" s="176" t="str">
        <f t="shared" si="186"/>
        <v/>
      </c>
      <c r="L384" s="177" t="str">
        <f t="shared" si="187"/>
        <v/>
      </c>
      <c r="M384" s="178" t="str">
        <f t="shared" si="188"/>
        <v/>
      </c>
      <c r="N384" s="44" t="str" cm="1">
        <f t="array" ref="N384">IFERROR(IF(_xlfn.SINGLE(A:A)="","",IF(R384="Beer",SUM(LOOKUP(2,1/(Rates!$B$3:$B$5&lt;=W384)/(Rates!$C$3:$C$5&gt;=W384),Rates!$D$3:$D$5)*(X384/100)*W384),IF(R384="Refreshment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44" t="str">
        <f t="shared" si="189"/>
        <v/>
      </c>
      <c r="P384" s="13"/>
      <c r="Q384" s="179" t="str">
        <f t="shared" si="190"/>
        <v/>
      </c>
      <c r="R384" s="180" t="str">
        <f t="shared" si="191"/>
        <v/>
      </c>
      <c r="S384" s="13" t="str">
        <f>IF(A384="","",IF(R384="Refreshment Beverage",VLOOKUP(VALUE(Q384),Rates!G$15:L$19,2,0),VLOOKUP(VALUE(Q384),Rates!G$4:L$8,2,0)))</f>
        <v/>
      </c>
      <c r="T384" s="13" t="str">
        <f t="shared" si="192"/>
        <v/>
      </c>
      <c r="U384" s="181" t="str">
        <f t="shared" si="193"/>
        <v/>
      </c>
      <c r="V384" s="13" t="str">
        <f t="shared" si="194"/>
        <v/>
      </c>
      <c r="W384" s="13" t="str">
        <f t="shared" si="195"/>
        <v/>
      </c>
      <c r="X384" s="182" t="str">
        <f t="shared" si="196"/>
        <v/>
      </c>
      <c r="Y384" s="183" t="str">
        <f>IF(A:A="","",IF(R384="Refreshment Beverage",VLOOKUP(Q384,Rates!G$15:L$19,6,0)*W384,VLOOKUP(Q384,Rates!G$4:L$12,6,0)*W384))</f>
        <v/>
      </c>
      <c r="Z384" s="183" t="str">
        <f t="shared" si="197"/>
        <v/>
      </c>
      <c r="AA384" s="17">
        <f t="shared" si="185"/>
        <v>0</v>
      </c>
      <c r="AB384" s="177" t="str" cm="1">
        <f t="array" ref="AB384">IF(_xlfn.SINGLE(A:A)="","",IF(R384="Refreshment Beverage","",IF(AND(R384="Beer",Q384=0),SUM(LOOKUP(2,1/(Rates!$B$15:$B$18&lt;=W384)/(Rates!$C$15:$C$18&gt;=W384),Rates!$D$15:$D$18)*W384),VLOOKUP(VALUE(_xlfn.SINGLE(Q:Q)),Rates!A:B,2,0)*W384)))</f>
        <v/>
      </c>
      <c r="AC384" s="177" t="str" cm="1">
        <f t="array" ref="AC384">IF(_xlfn.SINGLE(A:A)="","",IF(R384="Refreshment Beverage","",IF(AND(R384="Beer",Q384=0),SUM(LOOKUP(2,1/(Rates!$B$15:$B$18&lt;=W384)/(Rates!$C$15:$C$18&gt;=W384),Rates!$E$15:$E$18)*W384),VLOOKUP(VALUE(_xlfn.SINGLE(Q:Q)),Rates!A:C,3,0)*W384)))</f>
        <v/>
      </c>
      <c r="AD384" s="168">
        <f>IFERROR(IF(OR(Q384=1,Q384=2,Q384=3,Q384=4),VLOOKUP(Q384,Rates!$A$31:$B$34,2,0)*W384,IF(V384=1,VLOOKUP(U384,'REB BEV MIN MKUP'!B:E,4,0),IF(V384&gt;1,VLOOKUP(VALUE(W384),'REB BEV MIN MKUP'!O:Q,3,0),0))),0)</f>
        <v>0</v>
      </c>
      <c r="AE384" s="177" t="str">
        <f t="shared" si="198"/>
        <v/>
      </c>
      <c r="AF384" s="13" t="str">
        <f t="shared" si="199"/>
        <v/>
      </c>
      <c r="AG384" s="177" t="str">
        <f t="shared" si="200"/>
        <v/>
      </c>
      <c r="AH384" s="184" t="str">
        <f t="shared" si="201"/>
        <v/>
      </c>
      <c r="AI384" s="184" t="str">
        <f>IF(AE:AE="","",IF(R384="Refreshment Beverage",AK384*(Rates!J$19/100),ROUND(SUM(AH384*(Rates!$J$8/100)),4)))</f>
        <v/>
      </c>
      <c r="AJ384" s="183" t="str">
        <f t="shared" si="202"/>
        <v/>
      </c>
      <c r="AK384" s="185" t="str">
        <f t="shared" si="203"/>
        <v/>
      </c>
      <c r="AL384" s="177" t="str">
        <f t="shared" si="204"/>
        <v/>
      </c>
      <c r="AM384" s="13" t="str">
        <f>IF(AS384="","",IF(R384="Refreshment Beverage",ROUND(AS384*Rates!K$19,4),ROUND(AO384*(VLOOKUP(VALUE(Q384),Rates!G$4:L$12,3,0)),4)))</f>
        <v/>
      </c>
      <c r="AN384" s="183" t="str">
        <f>IF(AS384="","",IF(R384="Refreshment Beverage",AS384*(Rates!J$19/100),MAX(AM384,AB384)))</f>
        <v/>
      </c>
      <c r="AO384" s="186" t="str">
        <f t="shared" si="205"/>
        <v/>
      </c>
      <c r="AP384" s="186" t="str">
        <f t="shared" si="206"/>
        <v/>
      </c>
      <c r="AQ384" s="186" t="str">
        <f>IF(AS384="","",IF(R384="Refreshment Beverage",ROUND(SUM(VLOOKUP(Q:Q,Rates!G$15:L$19,3,0)*(AS384-Y384-Z384-AA384)),4),ROUND(SUM(Rates!$K$8*AS384),4)))</f>
        <v/>
      </c>
      <c r="AR384" s="184" t="str">
        <f t="shared" si="207"/>
        <v/>
      </c>
      <c r="AS384" s="185" t="str">
        <f t="shared" si="208"/>
        <v/>
      </c>
      <c r="AT384" s="177" t="str">
        <f t="shared" si="209"/>
        <v/>
      </c>
      <c r="AU384" s="13" t="str">
        <f>IF(AX384="","",IF(R384="Refreshment Beverage",ROUND((BA384-Y384-Z384-AA384)*VLOOKUP(VALUE(Q384),Rates!G$15:L$19,3,0),4),ROUND(AW384*(VLOOKUP(VALUE(Q384),Rates!G:L,3,0)),4)))</f>
        <v/>
      </c>
      <c r="AV384" s="183" t="str">
        <f t="shared" si="210"/>
        <v/>
      </c>
      <c r="AW384" s="186" t="str">
        <f t="shared" si="211"/>
        <v/>
      </c>
      <c r="AX384" s="184" t="str">
        <f t="shared" si="212"/>
        <v/>
      </c>
      <c r="AY384" s="186" t="str">
        <f>IF(AX384="","",IF(R384="Refreshment Beverage",ROUND(SUM(AX384*Rates!K$19),4),ROUND(SUM(AX384*(Rates!J$8/100)),4)))</f>
        <v/>
      </c>
      <c r="AZ384" s="183" t="str">
        <f t="shared" si="213"/>
        <v/>
      </c>
      <c r="BA384" s="185" t="str">
        <f t="shared" si="214"/>
        <v/>
      </c>
      <c r="BD384" s="171"/>
      <c r="BE384" s="171"/>
      <c r="BF384" s="171"/>
      <c r="BG384" s="171"/>
    </row>
    <row r="385" spans="1:59" ht="15" customHeight="1" x14ac:dyDescent="0.3">
      <c r="A385" s="172"/>
      <c r="B385" s="172"/>
      <c r="C385" s="172"/>
      <c r="D385" s="173"/>
      <c r="E385" s="173"/>
      <c r="F385" s="173"/>
      <c r="G385" s="173"/>
      <c r="H385" s="173"/>
      <c r="I385" s="174"/>
      <c r="J385" s="175"/>
      <c r="K385" s="176" t="str">
        <f t="shared" si="186"/>
        <v/>
      </c>
      <c r="L385" s="177" t="str">
        <f t="shared" si="187"/>
        <v/>
      </c>
      <c r="M385" s="178" t="str">
        <f t="shared" si="188"/>
        <v/>
      </c>
      <c r="N385" s="44" t="str" cm="1">
        <f t="array" ref="N385">IFERROR(IF(_xlfn.SINGLE(A:A)="","",IF(R385="Beer",SUM(LOOKUP(2,1/(Rates!$B$3:$B$5&lt;=W385)/(Rates!$C$3:$C$5&gt;=W385),Rates!$D$3:$D$5)*(X385/100)*W385),IF(R385="Refreshment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44" t="str">
        <f t="shared" si="189"/>
        <v/>
      </c>
      <c r="P385" s="13"/>
      <c r="Q385" s="179" t="str">
        <f t="shared" si="190"/>
        <v/>
      </c>
      <c r="R385" s="180" t="str">
        <f t="shared" si="191"/>
        <v/>
      </c>
      <c r="S385" s="13" t="str">
        <f>IF(A385="","",IF(R385="Refreshment Beverage",VLOOKUP(VALUE(Q385),Rates!G$15:L$19,2,0),VLOOKUP(VALUE(Q385),Rates!G$4:L$8,2,0)))</f>
        <v/>
      </c>
      <c r="T385" s="13" t="str">
        <f t="shared" si="192"/>
        <v/>
      </c>
      <c r="U385" s="181" t="str">
        <f t="shared" si="193"/>
        <v/>
      </c>
      <c r="V385" s="13" t="str">
        <f t="shared" si="194"/>
        <v/>
      </c>
      <c r="W385" s="13" t="str">
        <f t="shared" si="195"/>
        <v/>
      </c>
      <c r="X385" s="182" t="str">
        <f t="shared" si="196"/>
        <v/>
      </c>
      <c r="Y385" s="183" t="str">
        <f>IF(A:A="","",IF(R385="Refreshment Beverage",VLOOKUP(Q385,Rates!G$15:L$19,6,0)*W385,VLOOKUP(Q385,Rates!G$4:L$12,6,0)*W385))</f>
        <v/>
      </c>
      <c r="Z385" s="183" t="str">
        <f t="shared" si="197"/>
        <v/>
      </c>
      <c r="AA385" s="17">
        <f t="shared" si="185"/>
        <v>0</v>
      </c>
      <c r="AB385" s="177" t="str" cm="1">
        <f t="array" ref="AB385">IF(_xlfn.SINGLE(A:A)="","",IF(R385="Refreshment Beverage","",IF(AND(R385="Beer",Q385=0),SUM(LOOKUP(2,1/(Rates!$B$15:$B$18&lt;=W385)/(Rates!$C$15:$C$18&gt;=W385),Rates!$D$15:$D$18)*W385),VLOOKUP(VALUE(_xlfn.SINGLE(Q:Q)),Rates!A:B,2,0)*W385)))</f>
        <v/>
      </c>
      <c r="AC385" s="177" t="str" cm="1">
        <f t="array" ref="AC385">IF(_xlfn.SINGLE(A:A)="","",IF(R385="Refreshment Beverage","",IF(AND(R385="Beer",Q385=0),SUM(LOOKUP(2,1/(Rates!$B$15:$B$18&lt;=W385)/(Rates!$C$15:$C$18&gt;=W385),Rates!$E$15:$E$18)*W385),VLOOKUP(VALUE(_xlfn.SINGLE(Q:Q)),Rates!A:C,3,0)*W385)))</f>
        <v/>
      </c>
      <c r="AD385" s="168">
        <f>IFERROR(IF(OR(Q385=1,Q385=2,Q385=3,Q385=4),VLOOKUP(Q385,Rates!$A$31:$B$34,2,0)*W385,IF(V385=1,VLOOKUP(U385,'REB BEV MIN MKUP'!B:E,4,0),IF(V385&gt;1,VLOOKUP(VALUE(W385),'REB BEV MIN MKUP'!O:Q,3,0),0))),0)</f>
        <v>0</v>
      </c>
      <c r="AE385" s="177" t="str">
        <f t="shared" si="198"/>
        <v/>
      </c>
      <c r="AF385" s="13" t="str">
        <f t="shared" si="199"/>
        <v/>
      </c>
      <c r="AG385" s="177" t="str">
        <f t="shared" si="200"/>
        <v/>
      </c>
      <c r="AH385" s="184" t="str">
        <f t="shared" si="201"/>
        <v/>
      </c>
      <c r="AI385" s="184" t="str">
        <f>IF(AE:AE="","",IF(R385="Refreshment Beverage",AK385*(Rates!J$19/100),ROUND(SUM(AH385*(Rates!$J$8/100)),4)))</f>
        <v/>
      </c>
      <c r="AJ385" s="183" t="str">
        <f t="shared" si="202"/>
        <v/>
      </c>
      <c r="AK385" s="185" t="str">
        <f t="shared" si="203"/>
        <v/>
      </c>
      <c r="AL385" s="177" t="str">
        <f t="shared" si="204"/>
        <v/>
      </c>
      <c r="AM385" s="13" t="str">
        <f>IF(AS385="","",IF(R385="Refreshment Beverage",ROUND(AS385*Rates!K$19,4),ROUND(AO385*(VLOOKUP(VALUE(Q385),Rates!G$4:L$12,3,0)),4)))</f>
        <v/>
      </c>
      <c r="AN385" s="183" t="str">
        <f>IF(AS385="","",IF(R385="Refreshment Beverage",AS385*(Rates!J$19/100),MAX(AM385,AB385)))</f>
        <v/>
      </c>
      <c r="AO385" s="186" t="str">
        <f t="shared" si="205"/>
        <v/>
      </c>
      <c r="AP385" s="186" t="str">
        <f t="shared" si="206"/>
        <v/>
      </c>
      <c r="AQ385" s="186" t="str">
        <f>IF(AS385="","",IF(R385="Refreshment Beverage",ROUND(SUM(VLOOKUP(Q:Q,Rates!G$15:L$19,3,0)*(AS385-Y385-Z385-AA385)),4),ROUND(SUM(Rates!$K$8*AS385),4)))</f>
        <v/>
      </c>
      <c r="AR385" s="184" t="str">
        <f t="shared" si="207"/>
        <v/>
      </c>
      <c r="AS385" s="185" t="str">
        <f t="shared" si="208"/>
        <v/>
      </c>
      <c r="AT385" s="177" t="str">
        <f t="shared" si="209"/>
        <v/>
      </c>
      <c r="AU385" s="13" t="str">
        <f>IF(AX385="","",IF(R385="Refreshment Beverage",ROUND((BA385-Y385-Z385-AA385)*VLOOKUP(VALUE(Q385),Rates!G$15:L$19,3,0),4),ROUND(AW385*(VLOOKUP(VALUE(Q385),Rates!G:L,3,0)),4)))</f>
        <v/>
      </c>
      <c r="AV385" s="183" t="str">
        <f t="shared" si="210"/>
        <v/>
      </c>
      <c r="AW385" s="186" t="str">
        <f t="shared" si="211"/>
        <v/>
      </c>
      <c r="AX385" s="184" t="str">
        <f t="shared" si="212"/>
        <v/>
      </c>
      <c r="AY385" s="186" t="str">
        <f>IF(AX385="","",IF(R385="Refreshment Beverage",ROUND(SUM(AX385*Rates!K$19),4),ROUND(SUM(AX385*(Rates!J$8/100)),4)))</f>
        <v/>
      </c>
      <c r="AZ385" s="183" t="str">
        <f t="shared" si="213"/>
        <v/>
      </c>
      <c r="BA385" s="185" t="str">
        <f t="shared" si="214"/>
        <v/>
      </c>
      <c r="BD385" s="171"/>
      <c r="BE385" s="171"/>
      <c r="BF385" s="171"/>
      <c r="BG385" s="171"/>
    </row>
    <row r="386" spans="1:59" ht="15" customHeight="1" x14ac:dyDescent="0.3">
      <c r="A386" s="172"/>
      <c r="B386" s="172"/>
      <c r="C386" s="172"/>
      <c r="D386" s="173"/>
      <c r="E386" s="173"/>
      <c r="F386" s="173"/>
      <c r="G386" s="173"/>
      <c r="H386" s="173"/>
      <c r="I386" s="174"/>
      <c r="J386" s="175"/>
      <c r="K386" s="176" t="str">
        <f t="shared" si="186"/>
        <v/>
      </c>
      <c r="L386" s="177" t="str">
        <f t="shared" si="187"/>
        <v/>
      </c>
      <c r="M386" s="178" t="str">
        <f t="shared" si="188"/>
        <v/>
      </c>
      <c r="N386" s="44" t="str" cm="1">
        <f t="array" ref="N386">IFERROR(IF(_xlfn.SINGLE(A:A)="","",IF(R386="Beer",SUM(LOOKUP(2,1/(Rates!$B$3:$B$5&lt;=W386)/(Rates!$C$3:$C$5&gt;=W386),Rates!$D$3:$D$5)*(X386/100)*W386),IF(R386="Refreshment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44" t="str">
        <f t="shared" si="189"/>
        <v/>
      </c>
      <c r="P386" s="13"/>
      <c r="Q386" s="179" t="str">
        <f t="shared" si="190"/>
        <v/>
      </c>
      <c r="R386" s="180" t="str">
        <f t="shared" si="191"/>
        <v/>
      </c>
      <c r="S386" s="13" t="str">
        <f>IF(A386="","",IF(R386="Refreshment Beverage",VLOOKUP(VALUE(Q386),Rates!G$15:L$19,2,0),VLOOKUP(VALUE(Q386),Rates!G$4:L$8,2,0)))</f>
        <v/>
      </c>
      <c r="T386" s="13" t="str">
        <f t="shared" si="192"/>
        <v/>
      </c>
      <c r="U386" s="181" t="str">
        <f t="shared" si="193"/>
        <v/>
      </c>
      <c r="V386" s="13" t="str">
        <f t="shared" si="194"/>
        <v/>
      </c>
      <c r="W386" s="13" t="str">
        <f t="shared" si="195"/>
        <v/>
      </c>
      <c r="X386" s="182" t="str">
        <f t="shared" si="196"/>
        <v/>
      </c>
      <c r="Y386" s="183" t="str">
        <f>IF(A:A="","",IF(R386="Refreshment Beverage",VLOOKUP(Q386,Rates!G$15:L$19,6,0)*W386,VLOOKUP(Q386,Rates!G$4:L$12,6,0)*W386))</f>
        <v/>
      </c>
      <c r="Z386" s="183" t="str">
        <f t="shared" si="197"/>
        <v/>
      </c>
      <c r="AA386" s="17">
        <f t="shared" si="185"/>
        <v>0</v>
      </c>
      <c r="AB386" s="177" t="str" cm="1">
        <f t="array" ref="AB386">IF(_xlfn.SINGLE(A:A)="","",IF(R386="Refreshment Beverage","",IF(AND(R386="Beer",Q386=0),SUM(LOOKUP(2,1/(Rates!$B$15:$B$18&lt;=W386)/(Rates!$C$15:$C$18&gt;=W386),Rates!$D$15:$D$18)*W386),VLOOKUP(VALUE(_xlfn.SINGLE(Q:Q)),Rates!A:B,2,0)*W386)))</f>
        <v/>
      </c>
      <c r="AC386" s="177" t="str" cm="1">
        <f t="array" ref="AC386">IF(_xlfn.SINGLE(A:A)="","",IF(R386="Refreshment Beverage","",IF(AND(R386="Beer",Q386=0),SUM(LOOKUP(2,1/(Rates!$B$15:$B$18&lt;=W386)/(Rates!$C$15:$C$18&gt;=W386),Rates!$E$15:$E$18)*W386),VLOOKUP(VALUE(_xlfn.SINGLE(Q:Q)),Rates!A:C,3,0)*W386)))</f>
        <v/>
      </c>
      <c r="AD386" s="168">
        <f>IFERROR(IF(OR(Q386=1,Q386=2,Q386=3,Q386=4),VLOOKUP(Q386,Rates!$A$31:$B$34,2,0)*W386,IF(V386=1,VLOOKUP(U386,'REB BEV MIN MKUP'!B:E,4,0),IF(V386&gt;1,VLOOKUP(VALUE(W386),'REB BEV MIN MKUP'!O:Q,3,0),0))),0)</f>
        <v>0</v>
      </c>
      <c r="AE386" s="177" t="str">
        <f t="shared" si="198"/>
        <v/>
      </c>
      <c r="AF386" s="13" t="str">
        <f t="shared" si="199"/>
        <v/>
      </c>
      <c r="AG386" s="177" t="str">
        <f t="shared" si="200"/>
        <v/>
      </c>
      <c r="AH386" s="184" t="str">
        <f t="shared" si="201"/>
        <v/>
      </c>
      <c r="AI386" s="184" t="str">
        <f>IF(AE:AE="","",IF(R386="Refreshment Beverage",AK386*(Rates!J$19/100),ROUND(SUM(AH386*(Rates!$J$8/100)),4)))</f>
        <v/>
      </c>
      <c r="AJ386" s="183" t="str">
        <f t="shared" si="202"/>
        <v/>
      </c>
      <c r="AK386" s="185" t="str">
        <f t="shared" si="203"/>
        <v/>
      </c>
      <c r="AL386" s="177" t="str">
        <f t="shared" si="204"/>
        <v/>
      </c>
      <c r="AM386" s="13" t="str">
        <f>IF(AS386="","",IF(R386="Refreshment Beverage",ROUND(AS386*Rates!K$19,4),ROUND(AO386*(VLOOKUP(VALUE(Q386),Rates!G$4:L$12,3,0)),4)))</f>
        <v/>
      </c>
      <c r="AN386" s="183" t="str">
        <f>IF(AS386="","",IF(R386="Refreshment Beverage",AS386*(Rates!J$19/100),MAX(AM386,AB386)))</f>
        <v/>
      </c>
      <c r="AO386" s="186" t="str">
        <f t="shared" si="205"/>
        <v/>
      </c>
      <c r="AP386" s="186" t="str">
        <f t="shared" si="206"/>
        <v/>
      </c>
      <c r="AQ386" s="186" t="str">
        <f>IF(AS386="","",IF(R386="Refreshment Beverage",ROUND(SUM(VLOOKUP(Q:Q,Rates!G$15:L$19,3,0)*(AS386-Y386-Z386-AA386)),4),ROUND(SUM(Rates!$K$8*AS386),4)))</f>
        <v/>
      </c>
      <c r="AR386" s="184" t="str">
        <f t="shared" si="207"/>
        <v/>
      </c>
      <c r="AS386" s="185" t="str">
        <f t="shared" si="208"/>
        <v/>
      </c>
      <c r="AT386" s="177" t="str">
        <f t="shared" si="209"/>
        <v/>
      </c>
      <c r="AU386" s="13" t="str">
        <f>IF(AX386="","",IF(R386="Refreshment Beverage",ROUND((BA386-Y386-Z386-AA386)*VLOOKUP(VALUE(Q386),Rates!G$15:L$19,3,0),4),ROUND(AW386*(VLOOKUP(VALUE(Q386),Rates!G:L,3,0)),4)))</f>
        <v/>
      </c>
      <c r="AV386" s="183" t="str">
        <f t="shared" si="210"/>
        <v/>
      </c>
      <c r="AW386" s="186" t="str">
        <f t="shared" si="211"/>
        <v/>
      </c>
      <c r="AX386" s="184" t="str">
        <f t="shared" si="212"/>
        <v/>
      </c>
      <c r="AY386" s="186" t="str">
        <f>IF(AX386="","",IF(R386="Refreshment Beverage",ROUND(SUM(AX386*Rates!K$19),4),ROUND(SUM(AX386*(Rates!J$8/100)),4)))</f>
        <v/>
      </c>
      <c r="AZ386" s="183" t="str">
        <f t="shared" si="213"/>
        <v/>
      </c>
      <c r="BA386" s="185" t="str">
        <f t="shared" si="214"/>
        <v/>
      </c>
      <c r="BD386" s="171"/>
      <c r="BE386" s="171"/>
      <c r="BF386" s="171"/>
      <c r="BG386" s="171"/>
    </row>
    <row r="387" spans="1:59" ht="15" customHeight="1" x14ac:dyDescent="0.3">
      <c r="A387" s="172"/>
      <c r="B387" s="172"/>
      <c r="C387" s="172"/>
      <c r="D387" s="173"/>
      <c r="E387" s="173"/>
      <c r="F387" s="173"/>
      <c r="G387" s="173"/>
      <c r="H387" s="173"/>
      <c r="I387" s="174"/>
      <c r="J387" s="175"/>
      <c r="K387" s="176" t="str">
        <f t="shared" si="186"/>
        <v/>
      </c>
      <c r="L387" s="177" t="str">
        <f t="shared" si="187"/>
        <v/>
      </c>
      <c r="M387" s="178" t="str">
        <f t="shared" si="188"/>
        <v/>
      </c>
      <c r="N387" s="44" t="str" cm="1">
        <f t="array" ref="N387">IFERROR(IF(_xlfn.SINGLE(A:A)="","",IF(R387="Beer",SUM(LOOKUP(2,1/(Rates!$B$3:$B$5&lt;=W387)/(Rates!$C$3:$C$5&gt;=W387),Rates!$D$3:$D$5)*(X387/100)*W387),IF(R387="Refreshment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44" t="str">
        <f t="shared" si="189"/>
        <v/>
      </c>
      <c r="P387" s="13"/>
      <c r="Q387" s="179" t="str">
        <f t="shared" si="190"/>
        <v/>
      </c>
      <c r="R387" s="180" t="str">
        <f t="shared" si="191"/>
        <v/>
      </c>
      <c r="S387" s="13" t="str">
        <f>IF(A387="","",IF(R387="Refreshment Beverage",VLOOKUP(VALUE(Q387),Rates!G$15:L$19,2,0),VLOOKUP(VALUE(Q387),Rates!G$4:L$8,2,0)))</f>
        <v/>
      </c>
      <c r="T387" s="13" t="str">
        <f t="shared" si="192"/>
        <v/>
      </c>
      <c r="U387" s="181" t="str">
        <f t="shared" si="193"/>
        <v/>
      </c>
      <c r="V387" s="13" t="str">
        <f t="shared" si="194"/>
        <v/>
      </c>
      <c r="W387" s="13" t="str">
        <f t="shared" si="195"/>
        <v/>
      </c>
      <c r="X387" s="182" t="str">
        <f t="shared" si="196"/>
        <v/>
      </c>
      <c r="Y387" s="183" t="str">
        <f>IF(A:A="","",IF(R387="Refreshment Beverage",VLOOKUP(Q387,Rates!G$15:L$19,6,0)*W387,VLOOKUP(Q387,Rates!G$4:L$12,6,0)*W387))</f>
        <v/>
      </c>
      <c r="Z387" s="183" t="str">
        <f t="shared" si="197"/>
        <v/>
      </c>
      <c r="AA387" s="17">
        <f t="shared" si="185"/>
        <v>0</v>
      </c>
      <c r="AB387" s="177" t="str" cm="1">
        <f t="array" ref="AB387">IF(_xlfn.SINGLE(A:A)="","",IF(R387="Refreshment Beverage","",IF(AND(R387="Beer",Q387=0),SUM(LOOKUP(2,1/(Rates!$B$15:$B$18&lt;=W387)/(Rates!$C$15:$C$18&gt;=W387),Rates!$D$15:$D$18)*W387),VLOOKUP(VALUE(_xlfn.SINGLE(Q:Q)),Rates!A:B,2,0)*W387)))</f>
        <v/>
      </c>
      <c r="AC387" s="177" t="str" cm="1">
        <f t="array" ref="AC387">IF(_xlfn.SINGLE(A:A)="","",IF(R387="Refreshment Beverage","",IF(AND(R387="Beer",Q387=0),SUM(LOOKUP(2,1/(Rates!$B$15:$B$18&lt;=W387)/(Rates!$C$15:$C$18&gt;=W387),Rates!$E$15:$E$18)*W387),VLOOKUP(VALUE(_xlfn.SINGLE(Q:Q)),Rates!A:C,3,0)*W387)))</f>
        <v/>
      </c>
      <c r="AD387" s="168">
        <f>IFERROR(IF(OR(Q387=1,Q387=2,Q387=3,Q387=4),VLOOKUP(Q387,Rates!$A$31:$B$34,2,0)*W387,IF(V387=1,VLOOKUP(U387,'REB BEV MIN MKUP'!B:E,4,0),IF(V387&gt;1,VLOOKUP(VALUE(W387),'REB BEV MIN MKUP'!O:Q,3,0),0))),0)</f>
        <v>0</v>
      </c>
      <c r="AE387" s="177" t="str">
        <f t="shared" si="198"/>
        <v/>
      </c>
      <c r="AF387" s="13" t="str">
        <f t="shared" si="199"/>
        <v/>
      </c>
      <c r="AG387" s="177" t="str">
        <f t="shared" si="200"/>
        <v/>
      </c>
      <c r="AH387" s="184" t="str">
        <f t="shared" si="201"/>
        <v/>
      </c>
      <c r="AI387" s="184" t="str">
        <f>IF(AE:AE="","",IF(R387="Refreshment Beverage",AK387*(Rates!J$19/100),ROUND(SUM(AH387*(Rates!$J$8/100)),4)))</f>
        <v/>
      </c>
      <c r="AJ387" s="183" t="str">
        <f t="shared" si="202"/>
        <v/>
      </c>
      <c r="AK387" s="185" t="str">
        <f t="shared" si="203"/>
        <v/>
      </c>
      <c r="AL387" s="177" t="str">
        <f t="shared" si="204"/>
        <v/>
      </c>
      <c r="AM387" s="13" t="str">
        <f>IF(AS387="","",IF(R387="Refreshment Beverage",ROUND(AS387*Rates!K$19,4),ROUND(AO387*(VLOOKUP(VALUE(Q387),Rates!G$4:L$12,3,0)),4)))</f>
        <v/>
      </c>
      <c r="AN387" s="183" t="str">
        <f>IF(AS387="","",IF(R387="Refreshment Beverage",AS387*(Rates!J$19/100),MAX(AM387,AB387)))</f>
        <v/>
      </c>
      <c r="AO387" s="186" t="str">
        <f t="shared" si="205"/>
        <v/>
      </c>
      <c r="AP387" s="186" t="str">
        <f t="shared" si="206"/>
        <v/>
      </c>
      <c r="AQ387" s="186" t="str">
        <f>IF(AS387="","",IF(R387="Refreshment Beverage",ROUND(SUM(VLOOKUP(Q:Q,Rates!G$15:L$19,3,0)*(AS387-Y387-Z387-AA387)),4),ROUND(SUM(Rates!$K$8*AS387),4)))</f>
        <v/>
      </c>
      <c r="AR387" s="184" t="str">
        <f t="shared" si="207"/>
        <v/>
      </c>
      <c r="AS387" s="185" t="str">
        <f t="shared" si="208"/>
        <v/>
      </c>
      <c r="AT387" s="177" t="str">
        <f t="shared" si="209"/>
        <v/>
      </c>
      <c r="AU387" s="13" t="str">
        <f>IF(AX387="","",IF(R387="Refreshment Beverage",ROUND((BA387-Y387-Z387-AA387)*VLOOKUP(VALUE(Q387),Rates!G$15:L$19,3,0),4),ROUND(AW387*(VLOOKUP(VALUE(Q387),Rates!G:L,3,0)),4)))</f>
        <v/>
      </c>
      <c r="AV387" s="183" t="str">
        <f t="shared" si="210"/>
        <v/>
      </c>
      <c r="AW387" s="186" t="str">
        <f t="shared" si="211"/>
        <v/>
      </c>
      <c r="AX387" s="184" t="str">
        <f t="shared" si="212"/>
        <v/>
      </c>
      <c r="AY387" s="186" t="str">
        <f>IF(AX387="","",IF(R387="Refreshment Beverage",ROUND(SUM(AX387*Rates!K$19),4),ROUND(SUM(AX387*(Rates!J$8/100)),4)))</f>
        <v/>
      </c>
      <c r="AZ387" s="183" t="str">
        <f t="shared" si="213"/>
        <v/>
      </c>
      <c r="BA387" s="185" t="str">
        <f t="shared" si="214"/>
        <v/>
      </c>
      <c r="BD387" s="171"/>
      <c r="BE387" s="171"/>
      <c r="BF387" s="171"/>
      <c r="BG387" s="171"/>
    </row>
    <row r="388" spans="1:59" ht="15" customHeight="1" x14ac:dyDescent="0.3">
      <c r="A388" s="172"/>
      <c r="B388" s="172"/>
      <c r="C388" s="172"/>
      <c r="D388" s="173"/>
      <c r="E388" s="173"/>
      <c r="F388" s="173"/>
      <c r="G388" s="173"/>
      <c r="H388" s="173"/>
      <c r="I388" s="174"/>
      <c r="J388" s="175"/>
      <c r="K388" s="176" t="str">
        <f t="shared" si="186"/>
        <v/>
      </c>
      <c r="L388" s="177" t="str">
        <f t="shared" si="187"/>
        <v/>
      </c>
      <c r="M388" s="178" t="str">
        <f t="shared" si="188"/>
        <v/>
      </c>
      <c r="N388" s="44" t="str" cm="1">
        <f t="array" ref="N388">IFERROR(IF(_xlfn.SINGLE(A:A)="","",IF(R388="Beer",SUM(LOOKUP(2,1/(Rates!$B$3:$B$5&lt;=W388)/(Rates!$C$3:$C$5&gt;=W388),Rates!$D$3:$D$5)*(X388/100)*W388),IF(R388="Refreshment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44" t="str">
        <f t="shared" si="189"/>
        <v/>
      </c>
      <c r="P388" s="13"/>
      <c r="Q388" s="179" t="str">
        <f t="shared" si="190"/>
        <v/>
      </c>
      <c r="R388" s="180" t="str">
        <f t="shared" si="191"/>
        <v/>
      </c>
      <c r="S388" s="13" t="str">
        <f>IF(A388="","",IF(R388="Refreshment Beverage",VLOOKUP(VALUE(Q388),Rates!G$15:L$19,2,0),VLOOKUP(VALUE(Q388),Rates!G$4:L$8,2,0)))</f>
        <v/>
      </c>
      <c r="T388" s="13" t="str">
        <f t="shared" si="192"/>
        <v/>
      </c>
      <c r="U388" s="181" t="str">
        <f t="shared" si="193"/>
        <v/>
      </c>
      <c r="V388" s="13" t="str">
        <f t="shared" si="194"/>
        <v/>
      </c>
      <c r="W388" s="13" t="str">
        <f t="shared" si="195"/>
        <v/>
      </c>
      <c r="X388" s="182" t="str">
        <f t="shared" si="196"/>
        <v/>
      </c>
      <c r="Y388" s="183" t="str">
        <f>IF(A:A="","",IF(R388="Refreshment Beverage",VLOOKUP(Q388,Rates!G$15:L$19,6,0)*W388,VLOOKUP(Q388,Rates!G$4:L$12,6,0)*W388))</f>
        <v/>
      </c>
      <c r="Z388" s="183" t="str">
        <f t="shared" si="197"/>
        <v/>
      </c>
      <c r="AA388" s="17">
        <f t="shared" si="185"/>
        <v>0</v>
      </c>
      <c r="AB388" s="177" t="str" cm="1">
        <f t="array" ref="AB388">IF(_xlfn.SINGLE(A:A)="","",IF(R388="Refreshment Beverage","",IF(AND(R388="Beer",Q388=0),SUM(LOOKUP(2,1/(Rates!$B$15:$B$18&lt;=W388)/(Rates!$C$15:$C$18&gt;=W388),Rates!$D$15:$D$18)*W388),VLOOKUP(VALUE(_xlfn.SINGLE(Q:Q)),Rates!A:B,2,0)*W388)))</f>
        <v/>
      </c>
      <c r="AC388" s="177" t="str" cm="1">
        <f t="array" ref="AC388">IF(_xlfn.SINGLE(A:A)="","",IF(R388="Refreshment Beverage","",IF(AND(R388="Beer",Q388=0),SUM(LOOKUP(2,1/(Rates!$B$15:$B$18&lt;=W388)/(Rates!$C$15:$C$18&gt;=W388),Rates!$E$15:$E$18)*W388),VLOOKUP(VALUE(_xlfn.SINGLE(Q:Q)),Rates!A:C,3,0)*W388)))</f>
        <v/>
      </c>
      <c r="AD388" s="168">
        <f>IFERROR(IF(OR(Q388=1,Q388=2,Q388=3,Q388=4),VLOOKUP(Q388,Rates!$A$31:$B$34,2,0)*W388,IF(V388=1,VLOOKUP(U388,'REB BEV MIN MKUP'!B:E,4,0),IF(V388&gt;1,VLOOKUP(VALUE(W388),'REB BEV MIN MKUP'!O:Q,3,0),0))),0)</f>
        <v>0</v>
      </c>
      <c r="AE388" s="177" t="str">
        <f t="shared" si="198"/>
        <v/>
      </c>
      <c r="AF388" s="13" t="str">
        <f t="shared" si="199"/>
        <v/>
      </c>
      <c r="AG388" s="177" t="str">
        <f t="shared" si="200"/>
        <v/>
      </c>
      <c r="AH388" s="184" t="str">
        <f t="shared" si="201"/>
        <v/>
      </c>
      <c r="AI388" s="184" t="str">
        <f>IF(AE:AE="","",IF(R388="Refreshment Beverage",AK388*(Rates!J$19/100),ROUND(SUM(AH388*(Rates!$J$8/100)),4)))</f>
        <v/>
      </c>
      <c r="AJ388" s="183" t="str">
        <f t="shared" si="202"/>
        <v/>
      </c>
      <c r="AK388" s="185" t="str">
        <f t="shared" si="203"/>
        <v/>
      </c>
      <c r="AL388" s="177" t="str">
        <f t="shared" si="204"/>
        <v/>
      </c>
      <c r="AM388" s="13" t="str">
        <f>IF(AS388="","",IF(R388="Refreshment Beverage",ROUND(AS388*Rates!K$19,4),ROUND(AO388*(VLOOKUP(VALUE(Q388),Rates!G$4:L$12,3,0)),4)))</f>
        <v/>
      </c>
      <c r="AN388" s="183" t="str">
        <f>IF(AS388="","",IF(R388="Refreshment Beverage",AS388*(Rates!J$19/100),MAX(AM388,AB388)))</f>
        <v/>
      </c>
      <c r="AO388" s="186" t="str">
        <f t="shared" si="205"/>
        <v/>
      </c>
      <c r="AP388" s="186" t="str">
        <f t="shared" si="206"/>
        <v/>
      </c>
      <c r="AQ388" s="186" t="str">
        <f>IF(AS388="","",IF(R388="Refreshment Beverage",ROUND(SUM(VLOOKUP(Q:Q,Rates!G$15:L$19,3,0)*(AS388-Y388-Z388-AA388)),4),ROUND(SUM(Rates!$K$8*AS388),4)))</f>
        <v/>
      </c>
      <c r="AR388" s="184" t="str">
        <f t="shared" si="207"/>
        <v/>
      </c>
      <c r="AS388" s="185" t="str">
        <f t="shared" si="208"/>
        <v/>
      </c>
      <c r="AT388" s="177" t="str">
        <f t="shared" si="209"/>
        <v/>
      </c>
      <c r="AU388" s="13" t="str">
        <f>IF(AX388="","",IF(R388="Refreshment Beverage",ROUND((BA388-Y388-Z388-AA388)*VLOOKUP(VALUE(Q388),Rates!G$15:L$19,3,0),4),ROUND(AW388*(VLOOKUP(VALUE(Q388),Rates!G:L,3,0)),4)))</f>
        <v/>
      </c>
      <c r="AV388" s="183" t="str">
        <f t="shared" si="210"/>
        <v/>
      </c>
      <c r="AW388" s="186" t="str">
        <f t="shared" si="211"/>
        <v/>
      </c>
      <c r="AX388" s="184" t="str">
        <f t="shared" si="212"/>
        <v/>
      </c>
      <c r="AY388" s="186" t="str">
        <f>IF(AX388="","",IF(R388="Refreshment Beverage",ROUND(SUM(AX388*Rates!K$19),4),ROUND(SUM(AX388*(Rates!J$8/100)),4)))</f>
        <v/>
      </c>
      <c r="AZ388" s="183" t="str">
        <f t="shared" si="213"/>
        <v/>
      </c>
      <c r="BA388" s="185" t="str">
        <f t="shared" si="214"/>
        <v/>
      </c>
      <c r="BD388" s="171"/>
      <c r="BE388" s="171"/>
      <c r="BF388" s="171"/>
      <c r="BG388" s="171"/>
    </row>
    <row r="389" spans="1:59" ht="15" customHeight="1" x14ac:dyDescent="0.3">
      <c r="A389" s="172"/>
      <c r="B389" s="172"/>
      <c r="C389" s="172"/>
      <c r="D389" s="173"/>
      <c r="E389" s="173"/>
      <c r="F389" s="173"/>
      <c r="G389" s="173"/>
      <c r="H389" s="173"/>
      <c r="I389" s="174"/>
      <c r="J389" s="175"/>
      <c r="K389" s="176" t="str">
        <f t="shared" si="186"/>
        <v/>
      </c>
      <c r="L389" s="177" t="str">
        <f t="shared" si="187"/>
        <v/>
      </c>
      <c r="M389" s="178" t="str">
        <f t="shared" si="188"/>
        <v/>
      </c>
      <c r="N389" s="44" t="str" cm="1">
        <f t="array" ref="N389">IFERROR(IF(_xlfn.SINGLE(A:A)="","",IF(R389="Beer",SUM(LOOKUP(2,1/(Rates!$B$3:$B$5&lt;=W389)/(Rates!$C$3:$C$5&gt;=W389),Rates!$D$3:$D$5)*(X389/100)*W389),IF(R389="Refreshment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44" t="str">
        <f t="shared" si="189"/>
        <v/>
      </c>
      <c r="P389" s="13"/>
      <c r="Q389" s="179" t="str">
        <f t="shared" si="190"/>
        <v/>
      </c>
      <c r="R389" s="180" t="str">
        <f t="shared" si="191"/>
        <v/>
      </c>
      <c r="S389" s="13" t="str">
        <f>IF(A389="","",IF(R389="Refreshment Beverage",VLOOKUP(VALUE(Q389),Rates!G$15:L$19,2,0),VLOOKUP(VALUE(Q389),Rates!G$4:L$8,2,0)))</f>
        <v/>
      </c>
      <c r="T389" s="13" t="str">
        <f t="shared" si="192"/>
        <v/>
      </c>
      <c r="U389" s="181" t="str">
        <f t="shared" si="193"/>
        <v/>
      </c>
      <c r="V389" s="13" t="str">
        <f t="shared" si="194"/>
        <v/>
      </c>
      <c r="W389" s="13" t="str">
        <f t="shared" si="195"/>
        <v/>
      </c>
      <c r="X389" s="182" t="str">
        <f t="shared" si="196"/>
        <v/>
      </c>
      <c r="Y389" s="183" t="str">
        <f>IF(A:A="","",IF(R389="Refreshment Beverage",VLOOKUP(Q389,Rates!G$15:L$19,6,0)*W389,VLOOKUP(Q389,Rates!G$4:L$12,6,0)*W389))</f>
        <v/>
      </c>
      <c r="Z389" s="183" t="str">
        <f t="shared" si="197"/>
        <v/>
      </c>
      <c r="AA389" s="17">
        <f t="shared" si="185"/>
        <v>0</v>
      </c>
      <c r="AB389" s="177" t="str" cm="1">
        <f t="array" ref="AB389">IF(_xlfn.SINGLE(A:A)="","",IF(R389="Refreshment Beverage","",IF(AND(R389="Beer",Q389=0),SUM(LOOKUP(2,1/(Rates!$B$15:$B$18&lt;=W389)/(Rates!$C$15:$C$18&gt;=W389),Rates!$D$15:$D$18)*W389),VLOOKUP(VALUE(_xlfn.SINGLE(Q:Q)),Rates!A:B,2,0)*W389)))</f>
        <v/>
      </c>
      <c r="AC389" s="177" t="str" cm="1">
        <f t="array" ref="AC389">IF(_xlfn.SINGLE(A:A)="","",IF(R389="Refreshment Beverage","",IF(AND(R389="Beer",Q389=0),SUM(LOOKUP(2,1/(Rates!$B$15:$B$18&lt;=W389)/(Rates!$C$15:$C$18&gt;=W389),Rates!$E$15:$E$18)*W389),VLOOKUP(VALUE(_xlfn.SINGLE(Q:Q)),Rates!A:C,3,0)*W389)))</f>
        <v/>
      </c>
      <c r="AD389" s="168">
        <f>IFERROR(IF(OR(Q389=1,Q389=2,Q389=3,Q389=4),VLOOKUP(Q389,Rates!$A$31:$B$34,2,0)*W389,IF(V389=1,VLOOKUP(U389,'REB BEV MIN MKUP'!B:E,4,0),IF(V389&gt;1,VLOOKUP(VALUE(W389),'REB BEV MIN MKUP'!O:Q,3,0),0))),0)</f>
        <v>0</v>
      </c>
      <c r="AE389" s="177" t="str">
        <f t="shared" si="198"/>
        <v/>
      </c>
      <c r="AF389" s="13" t="str">
        <f t="shared" si="199"/>
        <v/>
      </c>
      <c r="AG389" s="177" t="str">
        <f t="shared" si="200"/>
        <v/>
      </c>
      <c r="AH389" s="184" t="str">
        <f t="shared" si="201"/>
        <v/>
      </c>
      <c r="AI389" s="184" t="str">
        <f>IF(AE:AE="","",IF(R389="Refreshment Beverage",AK389*(Rates!J$19/100),ROUND(SUM(AH389*(Rates!$J$8/100)),4)))</f>
        <v/>
      </c>
      <c r="AJ389" s="183" t="str">
        <f t="shared" si="202"/>
        <v/>
      </c>
      <c r="AK389" s="185" t="str">
        <f t="shared" si="203"/>
        <v/>
      </c>
      <c r="AL389" s="177" t="str">
        <f t="shared" si="204"/>
        <v/>
      </c>
      <c r="AM389" s="13" t="str">
        <f>IF(AS389="","",IF(R389="Refreshment Beverage",ROUND(AS389*Rates!K$19,4),ROUND(AO389*(VLOOKUP(VALUE(Q389),Rates!G$4:L$12,3,0)),4)))</f>
        <v/>
      </c>
      <c r="AN389" s="183" t="str">
        <f>IF(AS389="","",IF(R389="Refreshment Beverage",AS389*(Rates!J$19/100),MAX(AM389,AB389)))</f>
        <v/>
      </c>
      <c r="AO389" s="186" t="str">
        <f t="shared" si="205"/>
        <v/>
      </c>
      <c r="AP389" s="186" t="str">
        <f t="shared" si="206"/>
        <v/>
      </c>
      <c r="AQ389" s="186" t="str">
        <f>IF(AS389="","",IF(R389="Refreshment Beverage",ROUND(SUM(VLOOKUP(Q:Q,Rates!G$15:L$19,3,0)*(AS389-Y389-Z389-AA389)),4),ROUND(SUM(Rates!$K$8*AS389),4)))</f>
        <v/>
      </c>
      <c r="AR389" s="184" t="str">
        <f t="shared" si="207"/>
        <v/>
      </c>
      <c r="AS389" s="185" t="str">
        <f t="shared" si="208"/>
        <v/>
      </c>
      <c r="AT389" s="177" t="str">
        <f t="shared" si="209"/>
        <v/>
      </c>
      <c r="AU389" s="13" t="str">
        <f>IF(AX389="","",IF(R389="Refreshment Beverage",ROUND((BA389-Y389-Z389-AA389)*VLOOKUP(VALUE(Q389),Rates!G$15:L$19,3,0),4),ROUND(AW389*(VLOOKUP(VALUE(Q389),Rates!G:L,3,0)),4)))</f>
        <v/>
      </c>
      <c r="AV389" s="183" t="str">
        <f t="shared" si="210"/>
        <v/>
      </c>
      <c r="AW389" s="186" t="str">
        <f t="shared" si="211"/>
        <v/>
      </c>
      <c r="AX389" s="184" t="str">
        <f t="shared" si="212"/>
        <v/>
      </c>
      <c r="AY389" s="186" t="str">
        <f>IF(AX389="","",IF(R389="Refreshment Beverage",ROUND(SUM(AX389*Rates!K$19),4),ROUND(SUM(AX389*(Rates!J$8/100)),4)))</f>
        <v/>
      </c>
      <c r="AZ389" s="183" t="str">
        <f t="shared" si="213"/>
        <v/>
      </c>
      <c r="BA389" s="185" t="str">
        <f t="shared" si="214"/>
        <v/>
      </c>
      <c r="BD389" s="171"/>
      <c r="BE389" s="171"/>
      <c r="BF389" s="171"/>
      <c r="BG389" s="171"/>
    </row>
    <row r="390" spans="1:59" ht="15" customHeight="1" x14ac:dyDescent="0.3">
      <c r="A390" s="172"/>
      <c r="B390" s="172"/>
      <c r="C390" s="172"/>
      <c r="D390" s="173"/>
      <c r="E390" s="173"/>
      <c r="F390" s="173"/>
      <c r="G390" s="173"/>
      <c r="H390" s="173"/>
      <c r="I390" s="174"/>
      <c r="J390" s="175"/>
      <c r="K390" s="176" t="str">
        <f t="shared" si="186"/>
        <v/>
      </c>
      <c r="L390" s="177" t="str">
        <f t="shared" si="187"/>
        <v/>
      </c>
      <c r="M390" s="178" t="str">
        <f t="shared" si="188"/>
        <v/>
      </c>
      <c r="N390" s="44" t="str" cm="1">
        <f t="array" ref="N390">IFERROR(IF(_xlfn.SINGLE(A:A)="","",IF(R390="Beer",SUM(LOOKUP(2,1/(Rates!$B$3:$B$5&lt;=W390)/(Rates!$C$3:$C$5&gt;=W390),Rates!$D$3:$D$5)*(X390/100)*W390),IF(R390="Refreshment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44" t="str">
        <f t="shared" si="189"/>
        <v/>
      </c>
      <c r="P390" s="13"/>
      <c r="Q390" s="179" t="str">
        <f t="shared" si="190"/>
        <v/>
      </c>
      <c r="R390" s="180" t="str">
        <f t="shared" si="191"/>
        <v/>
      </c>
      <c r="S390" s="13" t="str">
        <f>IF(A390="","",IF(R390="Refreshment Beverage",VLOOKUP(VALUE(Q390),Rates!G$15:L$19,2,0),VLOOKUP(VALUE(Q390),Rates!G$4:L$8,2,0)))</f>
        <v/>
      </c>
      <c r="T390" s="13" t="str">
        <f t="shared" si="192"/>
        <v/>
      </c>
      <c r="U390" s="181" t="str">
        <f t="shared" si="193"/>
        <v/>
      </c>
      <c r="V390" s="13" t="str">
        <f t="shared" si="194"/>
        <v/>
      </c>
      <c r="W390" s="13" t="str">
        <f t="shared" si="195"/>
        <v/>
      </c>
      <c r="X390" s="182" t="str">
        <f t="shared" si="196"/>
        <v/>
      </c>
      <c r="Y390" s="183" t="str">
        <f>IF(A:A="","",IF(R390="Refreshment Beverage",VLOOKUP(Q390,Rates!G$15:L$19,6,0)*W390,VLOOKUP(Q390,Rates!G$4:L$12,6,0)*W390))</f>
        <v/>
      </c>
      <c r="Z390" s="183" t="str">
        <f t="shared" si="197"/>
        <v/>
      </c>
      <c r="AA390" s="17">
        <f t="shared" si="185"/>
        <v>0</v>
      </c>
      <c r="AB390" s="177" t="str" cm="1">
        <f t="array" ref="AB390">IF(_xlfn.SINGLE(A:A)="","",IF(R390="Refreshment Beverage","",IF(AND(R390="Beer",Q390=0),SUM(LOOKUP(2,1/(Rates!$B$15:$B$18&lt;=W390)/(Rates!$C$15:$C$18&gt;=W390),Rates!$D$15:$D$18)*W390),VLOOKUP(VALUE(_xlfn.SINGLE(Q:Q)),Rates!A:B,2,0)*W390)))</f>
        <v/>
      </c>
      <c r="AC390" s="177" t="str" cm="1">
        <f t="array" ref="AC390">IF(_xlfn.SINGLE(A:A)="","",IF(R390="Refreshment Beverage","",IF(AND(R390="Beer",Q390=0),SUM(LOOKUP(2,1/(Rates!$B$15:$B$18&lt;=W390)/(Rates!$C$15:$C$18&gt;=W390),Rates!$E$15:$E$18)*W390),VLOOKUP(VALUE(_xlfn.SINGLE(Q:Q)),Rates!A:C,3,0)*W390)))</f>
        <v/>
      </c>
      <c r="AD390" s="168">
        <f>IFERROR(IF(OR(Q390=1,Q390=2,Q390=3,Q390=4),VLOOKUP(Q390,Rates!$A$31:$B$34,2,0)*W390,IF(V390=1,VLOOKUP(U390,'REB BEV MIN MKUP'!B:E,4,0),IF(V390&gt;1,VLOOKUP(VALUE(W390),'REB BEV MIN MKUP'!O:Q,3,0),0))),0)</f>
        <v>0</v>
      </c>
      <c r="AE390" s="177" t="str">
        <f t="shared" si="198"/>
        <v/>
      </c>
      <c r="AF390" s="13" t="str">
        <f t="shared" si="199"/>
        <v/>
      </c>
      <c r="AG390" s="177" t="str">
        <f t="shared" si="200"/>
        <v/>
      </c>
      <c r="AH390" s="184" t="str">
        <f t="shared" si="201"/>
        <v/>
      </c>
      <c r="AI390" s="184" t="str">
        <f>IF(AE:AE="","",IF(R390="Refreshment Beverage",AK390*(Rates!J$19/100),ROUND(SUM(AH390*(Rates!$J$8/100)),4)))</f>
        <v/>
      </c>
      <c r="AJ390" s="183" t="str">
        <f t="shared" si="202"/>
        <v/>
      </c>
      <c r="AK390" s="185" t="str">
        <f t="shared" si="203"/>
        <v/>
      </c>
      <c r="AL390" s="177" t="str">
        <f t="shared" si="204"/>
        <v/>
      </c>
      <c r="AM390" s="13" t="str">
        <f>IF(AS390="","",IF(R390="Refreshment Beverage",ROUND(AS390*Rates!K$19,4),ROUND(AO390*(VLOOKUP(VALUE(Q390),Rates!G$4:L$12,3,0)),4)))</f>
        <v/>
      </c>
      <c r="AN390" s="183" t="str">
        <f>IF(AS390="","",IF(R390="Refreshment Beverage",AS390*(Rates!J$19/100),MAX(AM390,AB390)))</f>
        <v/>
      </c>
      <c r="AO390" s="186" t="str">
        <f t="shared" si="205"/>
        <v/>
      </c>
      <c r="AP390" s="186" t="str">
        <f t="shared" si="206"/>
        <v/>
      </c>
      <c r="AQ390" s="186" t="str">
        <f>IF(AS390="","",IF(R390="Refreshment Beverage",ROUND(SUM(VLOOKUP(Q:Q,Rates!G$15:L$19,3,0)*(AS390-Y390-Z390-AA390)),4),ROUND(SUM(Rates!$K$8*AS390),4)))</f>
        <v/>
      </c>
      <c r="AR390" s="184" t="str">
        <f t="shared" si="207"/>
        <v/>
      </c>
      <c r="AS390" s="185" t="str">
        <f t="shared" si="208"/>
        <v/>
      </c>
      <c r="AT390" s="177" t="str">
        <f t="shared" si="209"/>
        <v/>
      </c>
      <c r="AU390" s="13" t="str">
        <f>IF(AX390="","",IF(R390="Refreshment Beverage",ROUND((BA390-Y390-Z390-AA390)*VLOOKUP(VALUE(Q390),Rates!G$15:L$19,3,0),4),ROUND(AW390*(VLOOKUP(VALUE(Q390),Rates!G:L,3,0)),4)))</f>
        <v/>
      </c>
      <c r="AV390" s="183" t="str">
        <f t="shared" si="210"/>
        <v/>
      </c>
      <c r="AW390" s="186" t="str">
        <f t="shared" si="211"/>
        <v/>
      </c>
      <c r="AX390" s="184" t="str">
        <f t="shared" si="212"/>
        <v/>
      </c>
      <c r="AY390" s="186" t="str">
        <f>IF(AX390="","",IF(R390="Refreshment Beverage",ROUND(SUM(AX390*Rates!K$19),4),ROUND(SUM(AX390*(Rates!J$8/100)),4)))</f>
        <v/>
      </c>
      <c r="AZ390" s="183" t="str">
        <f t="shared" si="213"/>
        <v/>
      </c>
      <c r="BA390" s="185" t="str">
        <f t="shared" si="214"/>
        <v/>
      </c>
      <c r="BD390" s="171"/>
      <c r="BE390" s="171"/>
      <c r="BF390" s="171"/>
      <c r="BG390" s="171"/>
    </row>
    <row r="391" spans="1:59" ht="15" customHeight="1" x14ac:dyDescent="0.3">
      <c r="A391" s="172"/>
      <c r="B391" s="172"/>
      <c r="C391" s="172"/>
      <c r="D391" s="173"/>
      <c r="E391" s="173"/>
      <c r="F391" s="173"/>
      <c r="G391" s="173"/>
      <c r="H391" s="173"/>
      <c r="I391" s="174"/>
      <c r="J391" s="175"/>
      <c r="K391" s="176" t="str">
        <f t="shared" si="186"/>
        <v/>
      </c>
      <c r="L391" s="177" t="str">
        <f t="shared" si="187"/>
        <v/>
      </c>
      <c r="M391" s="178" t="str">
        <f t="shared" si="188"/>
        <v/>
      </c>
      <c r="N391" s="44" t="str" cm="1">
        <f t="array" ref="N391">IFERROR(IF(_xlfn.SINGLE(A:A)="","",IF(R391="Beer",SUM(LOOKUP(2,1/(Rates!$B$3:$B$5&lt;=W391)/(Rates!$C$3:$C$5&gt;=W391),Rates!$D$3:$D$5)*(X391/100)*W391),IF(R391="Refreshment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44" t="str">
        <f t="shared" si="189"/>
        <v/>
      </c>
      <c r="P391" s="13"/>
      <c r="Q391" s="179" t="str">
        <f t="shared" si="190"/>
        <v/>
      </c>
      <c r="R391" s="180" t="str">
        <f t="shared" si="191"/>
        <v/>
      </c>
      <c r="S391" s="13" t="str">
        <f>IF(A391="","",IF(R391="Refreshment Beverage",VLOOKUP(VALUE(Q391),Rates!G$15:L$19,2,0),VLOOKUP(VALUE(Q391),Rates!G$4:L$8,2,0)))</f>
        <v/>
      </c>
      <c r="T391" s="13" t="str">
        <f t="shared" si="192"/>
        <v/>
      </c>
      <c r="U391" s="181" t="str">
        <f t="shared" si="193"/>
        <v/>
      </c>
      <c r="V391" s="13" t="str">
        <f t="shared" si="194"/>
        <v/>
      </c>
      <c r="W391" s="13" t="str">
        <f t="shared" si="195"/>
        <v/>
      </c>
      <c r="X391" s="182" t="str">
        <f t="shared" si="196"/>
        <v/>
      </c>
      <c r="Y391" s="183" t="str">
        <f>IF(A:A="","",IF(R391="Refreshment Beverage",VLOOKUP(Q391,Rates!G$15:L$19,6,0)*W391,VLOOKUP(Q391,Rates!G$4:L$12,6,0)*W391))</f>
        <v/>
      </c>
      <c r="Z391" s="183" t="str">
        <f t="shared" si="197"/>
        <v/>
      </c>
      <c r="AA391" s="17">
        <f t="shared" ref="AA391:AA454" si="215">IF(AND(U391&gt;0.049,U391&lt;0.401),SUM(0.0536*V391),IF(AND(U391&gt;0.4,U391&lt;0.47),SUM(0.0643*V391),IF(AND(U391&gt;0.469,U391&lt;0.66),SUM(0.075*V391),IF(AND(U391&gt;0.659,U391&lt;0.75),SUM(0.1071*V391),IF(AND(U391&gt;0.749,U391&lt;0.9),SUM(0.1178*V391),IF(AND(U391&gt;0.899,U391&lt;1),SUM(0.1393*V391),IF(U391=1,SUM(0.1499*V391),IF(U391=1.14,SUM(0.1714*V391),IF(U391=1.75,SUM(0.2678*V391),IF(U391=2,SUM(0.2999*V391),IF(U391=3,SUM(0.4499*V391),0)))))))))))</f>
        <v>0</v>
      </c>
      <c r="AB391" s="177" t="str" cm="1">
        <f t="array" ref="AB391">IF(_xlfn.SINGLE(A:A)="","",IF(R391="Refreshment Beverage","",IF(AND(R391="Beer",Q391=0),SUM(LOOKUP(2,1/(Rates!$B$15:$B$18&lt;=W391)/(Rates!$C$15:$C$18&gt;=W391),Rates!$D$15:$D$18)*W391),VLOOKUP(VALUE(_xlfn.SINGLE(Q:Q)),Rates!A:B,2,0)*W391)))</f>
        <v/>
      </c>
      <c r="AC391" s="177" t="str" cm="1">
        <f t="array" ref="AC391">IF(_xlfn.SINGLE(A:A)="","",IF(R391="Refreshment Beverage","",IF(AND(R391="Beer",Q391=0),SUM(LOOKUP(2,1/(Rates!$B$15:$B$18&lt;=W391)/(Rates!$C$15:$C$18&gt;=W391),Rates!$E$15:$E$18)*W391),VLOOKUP(VALUE(_xlfn.SINGLE(Q:Q)),Rates!A:C,3,0)*W391)))</f>
        <v/>
      </c>
      <c r="AD391" s="168">
        <f>IFERROR(IF(OR(Q391=1,Q391=2,Q391=3,Q391=4),VLOOKUP(Q391,Rates!$A$31:$B$34,2,0)*W391,IF(V391=1,VLOOKUP(U391,'REB BEV MIN MKUP'!B:E,4,0),IF(V391&gt;1,VLOOKUP(VALUE(W391),'REB BEV MIN MKUP'!O:Q,3,0),0))),0)</f>
        <v>0</v>
      </c>
      <c r="AE391" s="177" t="str">
        <f t="shared" si="198"/>
        <v/>
      </c>
      <c r="AF391" s="13" t="str">
        <f t="shared" si="199"/>
        <v/>
      </c>
      <c r="AG391" s="177" t="str">
        <f t="shared" si="200"/>
        <v/>
      </c>
      <c r="AH391" s="184" t="str">
        <f t="shared" si="201"/>
        <v/>
      </c>
      <c r="AI391" s="184" t="str">
        <f>IF(AE:AE="","",IF(R391="Refreshment Beverage",AK391*(Rates!J$19/100),ROUND(SUM(AH391*(Rates!$J$8/100)),4)))</f>
        <v/>
      </c>
      <c r="AJ391" s="183" t="str">
        <f t="shared" si="202"/>
        <v/>
      </c>
      <c r="AK391" s="185" t="str">
        <f t="shared" si="203"/>
        <v/>
      </c>
      <c r="AL391" s="177" t="str">
        <f t="shared" si="204"/>
        <v/>
      </c>
      <c r="AM391" s="13" t="str">
        <f>IF(AS391="","",IF(R391="Refreshment Beverage",ROUND(AS391*Rates!K$19,4),ROUND(AO391*(VLOOKUP(VALUE(Q391),Rates!G$4:L$12,3,0)),4)))</f>
        <v/>
      </c>
      <c r="AN391" s="183" t="str">
        <f>IF(AS391="","",IF(R391="Refreshment Beverage",AS391*(Rates!J$19/100),MAX(AM391,AB391)))</f>
        <v/>
      </c>
      <c r="AO391" s="186" t="str">
        <f t="shared" si="205"/>
        <v/>
      </c>
      <c r="AP391" s="186" t="str">
        <f t="shared" si="206"/>
        <v/>
      </c>
      <c r="AQ391" s="186" t="str">
        <f>IF(AS391="","",IF(R391="Refreshment Beverage",ROUND(SUM(VLOOKUP(Q:Q,Rates!G$15:L$19,3,0)*(AS391-Y391-Z391-AA391)),4),ROUND(SUM(Rates!$K$8*AS391),4)))</f>
        <v/>
      </c>
      <c r="AR391" s="184" t="str">
        <f t="shared" si="207"/>
        <v/>
      </c>
      <c r="AS391" s="185" t="str">
        <f t="shared" si="208"/>
        <v/>
      </c>
      <c r="AT391" s="177" t="str">
        <f t="shared" si="209"/>
        <v/>
      </c>
      <c r="AU391" s="13" t="str">
        <f>IF(AX391="","",IF(R391="Refreshment Beverage",ROUND((BA391-Y391-Z391-AA391)*VLOOKUP(VALUE(Q391),Rates!G$15:L$19,3,0),4),ROUND(AW391*(VLOOKUP(VALUE(Q391),Rates!G:L,3,0)),4)))</f>
        <v/>
      </c>
      <c r="AV391" s="183" t="str">
        <f t="shared" si="210"/>
        <v/>
      </c>
      <c r="AW391" s="186" t="str">
        <f t="shared" si="211"/>
        <v/>
      </c>
      <c r="AX391" s="184" t="str">
        <f t="shared" si="212"/>
        <v/>
      </c>
      <c r="AY391" s="186" t="str">
        <f>IF(AX391="","",IF(R391="Refreshment Beverage",ROUND(SUM(AX391*Rates!K$19),4),ROUND(SUM(AX391*(Rates!J$8/100)),4)))</f>
        <v/>
      </c>
      <c r="AZ391" s="183" t="str">
        <f t="shared" si="213"/>
        <v/>
      </c>
      <c r="BA391" s="185" t="str">
        <f t="shared" si="214"/>
        <v/>
      </c>
      <c r="BD391" s="171"/>
      <c r="BE391" s="171"/>
      <c r="BF391" s="171"/>
      <c r="BG391" s="171"/>
    </row>
    <row r="392" spans="1:59" ht="15" customHeight="1" x14ac:dyDescent="0.3">
      <c r="A392" s="172"/>
      <c r="B392" s="172"/>
      <c r="C392" s="172"/>
      <c r="D392" s="173"/>
      <c r="E392" s="173"/>
      <c r="F392" s="173"/>
      <c r="G392" s="173"/>
      <c r="H392" s="173"/>
      <c r="I392" s="174"/>
      <c r="J392" s="175"/>
      <c r="K392" s="176" t="str">
        <f t="shared" ref="K392:K455" si="216">IFERROR(IF(A:A="","",IF(OR(C392="",E392="",F392="",G392="",H392="",I392="",J392=""),"",ROUND(IF(J392="Gross Price to Brewers",AE392,IF(J392="Retail Price",AL392,IF(J392="Licensee Retail",AT392,""))),2))),"")</f>
        <v/>
      </c>
      <c r="L392" s="177" t="str">
        <f t="shared" ref="L392:L455" si="217">M392</f>
        <v/>
      </c>
      <c r="M392" s="178" t="str">
        <f t="shared" ref="M392:M455" si="218">IFERROR(IF(A:A="","",IF(OR(C392="",E392="",F392="",G392="",H392="",I392="",J392=""),"",ROUND(IF(J392="Gross Price to Brewers",AK392,IF(J392="Retail Price",AS392,IF(J392="Licensee Retail",BA392,""))),2))),"")</f>
        <v/>
      </c>
      <c r="N392" s="44" t="str" cm="1">
        <f t="array" ref="N392">IFERROR(IF(_xlfn.SINGLE(A:A)="","",IF(R392="Beer",SUM(LOOKUP(2,1/(Rates!$B$3:$B$5&lt;=W392)/(Rates!$C$3:$C$5&gt;=W392),Rates!$D$3:$D$5)*(X392/100)*W392),IF(R392="Refreshment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44" t="str">
        <f t="shared" ref="O392:O455" si="219">IF(B:B="","",IF(M392&gt;N392,"YES","NO"))</f>
        <v/>
      </c>
      <c r="P392" s="13"/>
      <c r="Q392" s="179" t="str">
        <f t="shared" ref="Q392:Q455" si="220">IF(A392="","",IF(OR(D392="",D392=0),0,D392))</f>
        <v/>
      </c>
      <c r="R392" s="180" t="str">
        <f t="shared" ref="R392:R455" si="221">IF(C392="","",IF(OR(C392="Spirit-Based Cooler",C392="Wine-Based Cooler",C392="Cider",C392="Other"),"Refreshment Beverage",""))</f>
        <v/>
      </c>
      <c r="S392" s="13" t="str">
        <f>IF(A392="","",IF(R392="Refreshment Beverage",VLOOKUP(VALUE(Q392),Rates!G$15:L$19,2,0),VLOOKUP(VALUE(Q392),Rates!G$4:L$8,2,0)))</f>
        <v/>
      </c>
      <c r="T392" s="13" t="str">
        <f t="shared" ref="T392:T455" si="222">IF(A392="","",G392)</f>
        <v/>
      </c>
      <c r="U392" s="181" t="str">
        <f t="shared" ref="U392:U455" si="223">IF(A:A="","",SUM(W392/V392))</f>
        <v/>
      </c>
      <c r="V392" s="13" t="str">
        <f t="shared" ref="V392:V455" si="224">IF(A392="","",F392)</f>
        <v/>
      </c>
      <c r="W392" s="13" t="str">
        <f t="shared" ref="W392:W455" si="225">IF(A392="","",E392*F392)</f>
        <v/>
      </c>
      <c r="X392" s="182" t="str">
        <f t="shared" ref="X392:X455" si="226">IF(A392="","",H392)</f>
        <v/>
      </c>
      <c r="Y392" s="183" t="str">
        <f>IF(A:A="","",IF(R392="Refreshment Beverage",VLOOKUP(Q392,Rates!G$15:L$19,6,0)*W392,VLOOKUP(Q392,Rates!G$4:L$12,6,0)*W392))</f>
        <v/>
      </c>
      <c r="Z392" s="183" t="str">
        <f t="shared" ref="Z392:Z455" si="227">IF(A:A="","",IF(R392="Refreshment Beverage",0,IF(T392="Keg",0,ROUND(0.34/12*V392,2))))</f>
        <v/>
      </c>
      <c r="AA392" s="17">
        <f t="shared" si="215"/>
        <v>0</v>
      </c>
      <c r="AB392" s="177" t="str" cm="1">
        <f t="array" ref="AB392">IF(_xlfn.SINGLE(A:A)="","",IF(R392="Refreshment Beverage","",IF(AND(R392="Beer",Q392=0),SUM(LOOKUP(2,1/(Rates!$B$15:$B$18&lt;=W392)/(Rates!$C$15:$C$18&gt;=W392),Rates!$D$15:$D$18)*W392),VLOOKUP(VALUE(_xlfn.SINGLE(Q:Q)),Rates!A:B,2,0)*W392)))</f>
        <v/>
      </c>
      <c r="AC392" s="177" t="str" cm="1">
        <f t="array" ref="AC392">IF(_xlfn.SINGLE(A:A)="","",IF(R392="Refreshment Beverage","",IF(AND(R392="Beer",Q392=0),SUM(LOOKUP(2,1/(Rates!$B$15:$B$18&lt;=W392)/(Rates!$C$15:$C$18&gt;=W392),Rates!$E$15:$E$18)*W392),VLOOKUP(VALUE(_xlfn.SINGLE(Q:Q)),Rates!A:C,3,0)*W392)))</f>
        <v/>
      </c>
      <c r="AD392" s="168">
        <f>IFERROR(IF(OR(Q392=1,Q392=2,Q392=3,Q392=4),VLOOKUP(Q392,Rates!$A$31:$B$34,2,0)*W392,IF(V392=1,VLOOKUP(U392,'REB BEV MIN MKUP'!B:E,4,0),IF(V392&gt;1,VLOOKUP(VALUE(W392),'REB BEV MIN MKUP'!O:Q,3,0),0))),0)</f>
        <v>0</v>
      </c>
      <c r="AE392" s="177" t="str">
        <f t="shared" ref="AE392:AE455" si="228">IF(J392="Gross Price to Brewers",I392,"")</f>
        <v/>
      </c>
      <c r="AF392" s="13" t="str">
        <f t="shared" ref="AF392:AF455" si="229">IF(AE:AE="","",ROUND(SUM(AE392*(S392/100)),4))</f>
        <v/>
      </c>
      <c r="AG392" s="177" t="str">
        <f t="shared" ref="AG392:AG455" si="230">IF(AE:AE="","",IF(R392="Refreshment Beverage",MAX(AF392,AD392),MAX(AB392,AF392)))</f>
        <v/>
      </c>
      <c r="AH392" s="184" t="str">
        <f t="shared" ref="AH392:AH455" si="231">IF(AE:AE="","",IF(R392="Refreshment Beverage",AK392-AJ392,SUM(Y392:AA392)+AE392+AG392))</f>
        <v/>
      </c>
      <c r="AI392" s="184" t="str">
        <f>IF(AE:AE="","",IF(R392="Refreshment Beverage",AK392*(Rates!J$19/100),ROUND(SUM(AH392*(Rates!$J$8/100)),4)))</f>
        <v/>
      </c>
      <c r="AJ392" s="183" t="str">
        <f t="shared" ref="AJ392:AJ455" si="232">IF(AE:AE="","",IF(R392="Refreshment Beverage",AI392,MAX(AC392,AI392)))</f>
        <v/>
      </c>
      <c r="AK392" s="185" t="str">
        <f t="shared" ref="AK392:AK455" si="233">IF(AE:AE="","",IF(R392="Refreshment Beverage",SUM(AE392+Y392+Z392+AA392+AG392),SUM(AH392+AJ392)))</f>
        <v/>
      </c>
      <c r="AL392" s="177" t="str">
        <f t="shared" ref="AL392:AL455" si="234">IF(AS392="","",IF(R392="Refreshment Beverage",ROUND(SUM(AS392-AR392-AA392-Z392-Y392),2),ROUND(SUM(AS392-AR392-AN392-Y392-Z392-AA392),2)))</f>
        <v/>
      </c>
      <c r="AM392" s="13" t="str">
        <f>IF(AS392="","",IF(R392="Refreshment Beverage",ROUND(AS392*Rates!K$19,4),ROUND(AO392*(VLOOKUP(VALUE(Q392),Rates!G$4:L$12,3,0)),4)))</f>
        <v/>
      </c>
      <c r="AN392" s="183" t="str">
        <f>IF(AS392="","",IF(R392="Refreshment Beverage",AS392*(Rates!J$19/100),MAX(AM392,AB392)))</f>
        <v/>
      </c>
      <c r="AO392" s="186" t="str">
        <f t="shared" ref="AO392:AO455" si="235">IF(AS392="","",ROUND(SUM(AS392-AR392-Y392-Z392-AA392),4))</f>
        <v/>
      </c>
      <c r="AP392" s="186" t="str">
        <f t="shared" ref="AP392:AP455" si="236">IF(AS392="","",IF(R392="Refreshment Beverage",ROUND(AS392-AN392,2),ROUND(SUM(AS392-AR392),2)))</f>
        <v/>
      </c>
      <c r="AQ392" s="186" t="str">
        <f>IF(AS392="","",IF(R392="Refreshment Beverage",ROUND(SUM(VLOOKUP(Q:Q,Rates!G$15:L$19,3,0)*(AS392-Y392-Z392-AA392)),4),ROUND(SUM(Rates!$K$8*AS392),4)))</f>
        <v/>
      </c>
      <c r="AR392" s="184" t="str">
        <f t="shared" ref="AR392:AR455" si="237">IF(AS392="","",IF(R392="Refreshment Beverage",MAX(AD392,AQ392),MAX(AQ392,AC392)))</f>
        <v/>
      </c>
      <c r="AS392" s="185" t="str">
        <f t="shared" ref="AS392:AS455" si="238">IF(J392="Retail Price",SUM(I392+0.004),"")</f>
        <v/>
      </c>
      <c r="AT392" s="177" t="str">
        <f t="shared" ref="AT392:AT455" si="239">IF(AX392="","",IF(R392="Refreshment Beverage",SUM(BA392-AV392-Y392-Z392-AA392),SUM(AX392-AV392-Y392-Z392-AA392)))</f>
        <v/>
      </c>
      <c r="AU392" s="13" t="str">
        <f>IF(AX392="","",IF(R392="Refreshment Beverage",ROUND((BA392-Y392-Z392-AA392)*VLOOKUP(VALUE(Q392),Rates!G$15:L$19,3,0),4),ROUND(AW392*(VLOOKUP(VALUE(Q392),Rates!G:L,3,0)),4)))</f>
        <v/>
      </c>
      <c r="AV392" s="183" t="str">
        <f t="shared" ref="AV392:AV455" si="240">IF(AX392="","",IF(R392="Refreshment Beverage",MAX(AU392,AD392),MAX(AB392,AU392)))</f>
        <v/>
      </c>
      <c r="AW392" s="186" t="str">
        <f t="shared" ref="AW392:AW455" si="241">IF(AX392="","",IF(R392="Refreshment Beverage",SUM(BA392-AV392-Y392-Z392-AA392),ROUND(SUM(BA392-AZ392-Y392-Z392-AA392),4)))</f>
        <v/>
      </c>
      <c r="AX392" s="184" t="str">
        <f t="shared" ref="AX392:AX455" si="242">IF(J392="Licensee Retail",I392,"")</f>
        <v/>
      </c>
      <c r="AY392" s="186" t="str">
        <f>IF(AX392="","",IF(R392="Refreshment Beverage",ROUND(SUM(AX392*Rates!K$19),4),ROUND(SUM(AX392*(Rates!J$8/100)),4)))</f>
        <v/>
      </c>
      <c r="AZ392" s="183" t="str">
        <f t="shared" ref="AZ392:AZ455" si="243">IF(AX392="","",MAX($AC392,AY392))</f>
        <v/>
      </c>
      <c r="BA392" s="185" t="str">
        <f t="shared" ref="BA392:BA455" si="244">IF(AX392="","",SUM(AX392+AZ392))</f>
        <v/>
      </c>
      <c r="BD392" s="171"/>
      <c r="BE392" s="171"/>
      <c r="BF392" s="171"/>
      <c r="BG392" s="171"/>
    </row>
    <row r="393" spans="1:59" ht="15" customHeight="1" x14ac:dyDescent="0.3">
      <c r="A393" s="172"/>
      <c r="B393" s="172"/>
      <c r="C393" s="172"/>
      <c r="D393" s="173"/>
      <c r="E393" s="173"/>
      <c r="F393" s="173"/>
      <c r="G393" s="173"/>
      <c r="H393" s="173"/>
      <c r="I393" s="174"/>
      <c r="J393" s="175"/>
      <c r="K393" s="176" t="str">
        <f t="shared" si="216"/>
        <v/>
      </c>
      <c r="L393" s="177" t="str">
        <f t="shared" si="217"/>
        <v/>
      </c>
      <c r="M393" s="178" t="str">
        <f t="shared" si="218"/>
        <v/>
      </c>
      <c r="N393" s="44" t="str" cm="1">
        <f t="array" ref="N393">IFERROR(IF(_xlfn.SINGLE(A:A)="","",IF(R393="Beer",SUM(LOOKUP(2,1/(Rates!$B$3:$B$5&lt;=W393)/(Rates!$C$3:$C$5&gt;=W393),Rates!$D$3:$D$5)*(X393/100)*W393),IF(R393="Refreshment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44" t="str">
        <f t="shared" si="219"/>
        <v/>
      </c>
      <c r="P393" s="13"/>
      <c r="Q393" s="179" t="str">
        <f t="shared" si="220"/>
        <v/>
      </c>
      <c r="R393" s="180" t="str">
        <f t="shared" si="221"/>
        <v/>
      </c>
      <c r="S393" s="13" t="str">
        <f>IF(A393="","",IF(R393="Refreshment Beverage",VLOOKUP(VALUE(Q393),Rates!G$15:L$19,2,0),VLOOKUP(VALUE(Q393),Rates!G$4:L$8,2,0)))</f>
        <v/>
      </c>
      <c r="T393" s="13" t="str">
        <f t="shared" si="222"/>
        <v/>
      </c>
      <c r="U393" s="181" t="str">
        <f t="shared" si="223"/>
        <v/>
      </c>
      <c r="V393" s="13" t="str">
        <f t="shared" si="224"/>
        <v/>
      </c>
      <c r="W393" s="13" t="str">
        <f t="shared" si="225"/>
        <v/>
      </c>
      <c r="X393" s="182" t="str">
        <f t="shared" si="226"/>
        <v/>
      </c>
      <c r="Y393" s="183" t="str">
        <f>IF(A:A="","",IF(R393="Refreshment Beverage",VLOOKUP(Q393,Rates!G$15:L$19,6,0)*W393,VLOOKUP(Q393,Rates!G$4:L$12,6,0)*W393))</f>
        <v/>
      </c>
      <c r="Z393" s="183" t="str">
        <f t="shared" si="227"/>
        <v/>
      </c>
      <c r="AA393" s="17">
        <f t="shared" si="215"/>
        <v>0</v>
      </c>
      <c r="AB393" s="177" t="str" cm="1">
        <f t="array" ref="AB393">IF(_xlfn.SINGLE(A:A)="","",IF(R393="Refreshment Beverage","",IF(AND(R393="Beer",Q393=0),SUM(LOOKUP(2,1/(Rates!$B$15:$B$18&lt;=W393)/(Rates!$C$15:$C$18&gt;=W393),Rates!$D$15:$D$18)*W393),VLOOKUP(VALUE(_xlfn.SINGLE(Q:Q)),Rates!A:B,2,0)*W393)))</f>
        <v/>
      </c>
      <c r="AC393" s="177" t="str" cm="1">
        <f t="array" ref="AC393">IF(_xlfn.SINGLE(A:A)="","",IF(R393="Refreshment Beverage","",IF(AND(R393="Beer",Q393=0),SUM(LOOKUP(2,1/(Rates!$B$15:$B$18&lt;=W393)/(Rates!$C$15:$C$18&gt;=W393),Rates!$E$15:$E$18)*W393),VLOOKUP(VALUE(_xlfn.SINGLE(Q:Q)),Rates!A:C,3,0)*W393)))</f>
        <v/>
      </c>
      <c r="AD393" s="168">
        <f>IFERROR(IF(OR(Q393=1,Q393=2,Q393=3,Q393=4),VLOOKUP(Q393,Rates!$A$31:$B$34,2,0)*W393,IF(V393=1,VLOOKUP(U393,'REB BEV MIN MKUP'!B:E,4,0),IF(V393&gt;1,VLOOKUP(VALUE(W393),'REB BEV MIN MKUP'!O:Q,3,0),0))),0)</f>
        <v>0</v>
      </c>
      <c r="AE393" s="177" t="str">
        <f t="shared" si="228"/>
        <v/>
      </c>
      <c r="AF393" s="13" t="str">
        <f t="shared" si="229"/>
        <v/>
      </c>
      <c r="AG393" s="177" t="str">
        <f t="shared" si="230"/>
        <v/>
      </c>
      <c r="AH393" s="184" t="str">
        <f t="shared" si="231"/>
        <v/>
      </c>
      <c r="AI393" s="184" t="str">
        <f>IF(AE:AE="","",IF(R393="Refreshment Beverage",AK393*(Rates!J$19/100),ROUND(SUM(AH393*(Rates!$J$8/100)),4)))</f>
        <v/>
      </c>
      <c r="AJ393" s="183" t="str">
        <f t="shared" si="232"/>
        <v/>
      </c>
      <c r="AK393" s="185" t="str">
        <f t="shared" si="233"/>
        <v/>
      </c>
      <c r="AL393" s="177" t="str">
        <f t="shared" si="234"/>
        <v/>
      </c>
      <c r="AM393" s="13" t="str">
        <f>IF(AS393="","",IF(R393="Refreshment Beverage",ROUND(AS393*Rates!K$19,4),ROUND(AO393*(VLOOKUP(VALUE(Q393),Rates!G$4:L$12,3,0)),4)))</f>
        <v/>
      </c>
      <c r="AN393" s="183" t="str">
        <f>IF(AS393="","",IF(R393="Refreshment Beverage",AS393*(Rates!J$19/100),MAX(AM393,AB393)))</f>
        <v/>
      </c>
      <c r="AO393" s="186" t="str">
        <f t="shared" si="235"/>
        <v/>
      </c>
      <c r="AP393" s="186" t="str">
        <f t="shared" si="236"/>
        <v/>
      </c>
      <c r="AQ393" s="186" t="str">
        <f>IF(AS393="","",IF(R393="Refreshment Beverage",ROUND(SUM(VLOOKUP(Q:Q,Rates!G$15:L$19,3,0)*(AS393-Y393-Z393-AA393)),4),ROUND(SUM(Rates!$K$8*AS393),4)))</f>
        <v/>
      </c>
      <c r="AR393" s="184" t="str">
        <f t="shared" si="237"/>
        <v/>
      </c>
      <c r="AS393" s="185" t="str">
        <f t="shared" si="238"/>
        <v/>
      </c>
      <c r="AT393" s="177" t="str">
        <f t="shared" si="239"/>
        <v/>
      </c>
      <c r="AU393" s="13" t="str">
        <f>IF(AX393="","",IF(R393="Refreshment Beverage",ROUND((BA393-Y393-Z393-AA393)*VLOOKUP(VALUE(Q393),Rates!G$15:L$19,3,0),4),ROUND(AW393*(VLOOKUP(VALUE(Q393),Rates!G:L,3,0)),4)))</f>
        <v/>
      </c>
      <c r="AV393" s="183" t="str">
        <f t="shared" si="240"/>
        <v/>
      </c>
      <c r="AW393" s="186" t="str">
        <f t="shared" si="241"/>
        <v/>
      </c>
      <c r="AX393" s="184" t="str">
        <f t="shared" si="242"/>
        <v/>
      </c>
      <c r="AY393" s="186" t="str">
        <f>IF(AX393="","",IF(R393="Refreshment Beverage",ROUND(SUM(AX393*Rates!K$19),4),ROUND(SUM(AX393*(Rates!J$8/100)),4)))</f>
        <v/>
      </c>
      <c r="AZ393" s="183" t="str">
        <f t="shared" si="243"/>
        <v/>
      </c>
      <c r="BA393" s="185" t="str">
        <f t="shared" si="244"/>
        <v/>
      </c>
      <c r="BD393" s="171"/>
      <c r="BE393" s="171"/>
      <c r="BF393" s="171"/>
      <c r="BG393" s="171"/>
    </row>
    <row r="394" spans="1:59" ht="15" customHeight="1" x14ac:dyDescent="0.3">
      <c r="A394" s="172"/>
      <c r="B394" s="172"/>
      <c r="C394" s="172"/>
      <c r="D394" s="173"/>
      <c r="E394" s="173"/>
      <c r="F394" s="173"/>
      <c r="G394" s="173"/>
      <c r="H394" s="173"/>
      <c r="I394" s="174"/>
      <c r="J394" s="175"/>
      <c r="K394" s="176" t="str">
        <f t="shared" si="216"/>
        <v/>
      </c>
      <c r="L394" s="177" t="str">
        <f t="shared" si="217"/>
        <v/>
      </c>
      <c r="M394" s="178" t="str">
        <f t="shared" si="218"/>
        <v/>
      </c>
      <c r="N394" s="44" t="str" cm="1">
        <f t="array" ref="N394">IFERROR(IF(_xlfn.SINGLE(A:A)="","",IF(R394="Beer",SUM(LOOKUP(2,1/(Rates!$B$3:$B$5&lt;=W394)/(Rates!$C$3:$C$5&gt;=W394),Rates!$D$3:$D$5)*(X394/100)*W394),IF(R394="Refreshment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44" t="str">
        <f t="shared" si="219"/>
        <v/>
      </c>
      <c r="P394" s="13"/>
      <c r="Q394" s="179" t="str">
        <f t="shared" si="220"/>
        <v/>
      </c>
      <c r="R394" s="180" t="str">
        <f t="shared" si="221"/>
        <v/>
      </c>
      <c r="S394" s="13" t="str">
        <f>IF(A394="","",IF(R394="Refreshment Beverage",VLOOKUP(VALUE(Q394),Rates!G$15:L$19,2,0),VLOOKUP(VALUE(Q394),Rates!G$4:L$8,2,0)))</f>
        <v/>
      </c>
      <c r="T394" s="13" t="str">
        <f t="shared" si="222"/>
        <v/>
      </c>
      <c r="U394" s="181" t="str">
        <f t="shared" si="223"/>
        <v/>
      </c>
      <c r="V394" s="13" t="str">
        <f t="shared" si="224"/>
        <v/>
      </c>
      <c r="W394" s="13" t="str">
        <f t="shared" si="225"/>
        <v/>
      </c>
      <c r="X394" s="182" t="str">
        <f t="shared" si="226"/>
        <v/>
      </c>
      <c r="Y394" s="183" t="str">
        <f>IF(A:A="","",IF(R394="Refreshment Beverage",VLOOKUP(Q394,Rates!G$15:L$19,6,0)*W394,VLOOKUP(Q394,Rates!G$4:L$12,6,0)*W394))</f>
        <v/>
      </c>
      <c r="Z394" s="183" t="str">
        <f t="shared" si="227"/>
        <v/>
      </c>
      <c r="AA394" s="17">
        <f t="shared" si="215"/>
        <v>0</v>
      </c>
      <c r="AB394" s="177" t="str" cm="1">
        <f t="array" ref="AB394">IF(_xlfn.SINGLE(A:A)="","",IF(R394="Refreshment Beverage","",IF(AND(R394="Beer",Q394=0),SUM(LOOKUP(2,1/(Rates!$B$15:$B$18&lt;=W394)/(Rates!$C$15:$C$18&gt;=W394),Rates!$D$15:$D$18)*W394),VLOOKUP(VALUE(_xlfn.SINGLE(Q:Q)),Rates!A:B,2,0)*W394)))</f>
        <v/>
      </c>
      <c r="AC394" s="177" t="str" cm="1">
        <f t="array" ref="AC394">IF(_xlfn.SINGLE(A:A)="","",IF(R394="Refreshment Beverage","",IF(AND(R394="Beer",Q394=0),SUM(LOOKUP(2,1/(Rates!$B$15:$B$18&lt;=W394)/(Rates!$C$15:$C$18&gt;=W394),Rates!$E$15:$E$18)*W394),VLOOKUP(VALUE(_xlfn.SINGLE(Q:Q)),Rates!A:C,3,0)*W394)))</f>
        <v/>
      </c>
      <c r="AD394" s="168">
        <f>IFERROR(IF(OR(Q394=1,Q394=2,Q394=3,Q394=4),VLOOKUP(Q394,Rates!$A$31:$B$34,2,0)*W394,IF(V394=1,VLOOKUP(U394,'REB BEV MIN MKUP'!B:E,4,0),IF(V394&gt;1,VLOOKUP(VALUE(W394),'REB BEV MIN MKUP'!O:Q,3,0),0))),0)</f>
        <v>0</v>
      </c>
      <c r="AE394" s="177" t="str">
        <f t="shared" si="228"/>
        <v/>
      </c>
      <c r="AF394" s="13" t="str">
        <f t="shared" si="229"/>
        <v/>
      </c>
      <c r="AG394" s="177" t="str">
        <f t="shared" si="230"/>
        <v/>
      </c>
      <c r="AH394" s="184" t="str">
        <f t="shared" si="231"/>
        <v/>
      </c>
      <c r="AI394" s="184" t="str">
        <f>IF(AE:AE="","",IF(R394="Refreshment Beverage",AK394*(Rates!J$19/100),ROUND(SUM(AH394*(Rates!$J$8/100)),4)))</f>
        <v/>
      </c>
      <c r="AJ394" s="183" t="str">
        <f t="shared" si="232"/>
        <v/>
      </c>
      <c r="AK394" s="185" t="str">
        <f t="shared" si="233"/>
        <v/>
      </c>
      <c r="AL394" s="177" t="str">
        <f t="shared" si="234"/>
        <v/>
      </c>
      <c r="AM394" s="13" t="str">
        <f>IF(AS394="","",IF(R394="Refreshment Beverage",ROUND(AS394*Rates!K$19,4),ROUND(AO394*(VLOOKUP(VALUE(Q394),Rates!G$4:L$12,3,0)),4)))</f>
        <v/>
      </c>
      <c r="AN394" s="183" t="str">
        <f>IF(AS394="","",IF(R394="Refreshment Beverage",AS394*(Rates!J$19/100),MAX(AM394,AB394)))</f>
        <v/>
      </c>
      <c r="AO394" s="186" t="str">
        <f t="shared" si="235"/>
        <v/>
      </c>
      <c r="AP394" s="186" t="str">
        <f t="shared" si="236"/>
        <v/>
      </c>
      <c r="AQ394" s="186" t="str">
        <f>IF(AS394="","",IF(R394="Refreshment Beverage",ROUND(SUM(VLOOKUP(Q:Q,Rates!G$15:L$19,3,0)*(AS394-Y394-Z394-AA394)),4),ROUND(SUM(Rates!$K$8*AS394),4)))</f>
        <v/>
      </c>
      <c r="AR394" s="184" t="str">
        <f t="shared" si="237"/>
        <v/>
      </c>
      <c r="AS394" s="185" t="str">
        <f t="shared" si="238"/>
        <v/>
      </c>
      <c r="AT394" s="177" t="str">
        <f t="shared" si="239"/>
        <v/>
      </c>
      <c r="AU394" s="13" t="str">
        <f>IF(AX394="","",IF(R394="Refreshment Beverage",ROUND((BA394-Y394-Z394-AA394)*VLOOKUP(VALUE(Q394),Rates!G$15:L$19,3,0),4),ROUND(AW394*(VLOOKUP(VALUE(Q394),Rates!G:L,3,0)),4)))</f>
        <v/>
      </c>
      <c r="AV394" s="183" t="str">
        <f t="shared" si="240"/>
        <v/>
      </c>
      <c r="AW394" s="186" t="str">
        <f t="shared" si="241"/>
        <v/>
      </c>
      <c r="AX394" s="184" t="str">
        <f t="shared" si="242"/>
        <v/>
      </c>
      <c r="AY394" s="186" t="str">
        <f>IF(AX394="","",IF(R394="Refreshment Beverage",ROUND(SUM(AX394*Rates!K$19),4),ROUND(SUM(AX394*(Rates!J$8/100)),4)))</f>
        <v/>
      </c>
      <c r="AZ394" s="183" t="str">
        <f t="shared" si="243"/>
        <v/>
      </c>
      <c r="BA394" s="185" t="str">
        <f t="shared" si="244"/>
        <v/>
      </c>
      <c r="BD394" s="171"/>
      <c r="BE394" s="171"/>
      <c r="BF394" s="171"/>
      <c r="BG394" s="171"/>
    </row>
    <row r="395" spans="1:59" ht="15" customHeight="1" x14ac:dyDescent="0.3">
      <c r="A395" s="172"/>
      <c r="B395" s="172"/>
      <c r="C395" s="172"/>
      <c r="D395" s="173"/>
      <c r="E395" s="173"/>
      <c r="F395" s="173"/>
      <c r="G395" s="173"/>
      <c r="H395" s="173"/>
      <c r="I395" s="174"/>
      <c r="J395" s="175"/>
      <c r="K395" s="176" t="str">
        <f t="shared" si="216"/>
        <v/>
      </c>
      <c r="L395" s="177" t="str">
        <f t="shared" si="217"/>
        <v/>
      </c>
      <c r="M395" s="178" t="str">
        <f t="shared" si="218"/>
        <v/>
      </c>
      <c r="N395" s="44" t="str" cm="1">
        <f t="array" ref="N395">IFERROR(IF(_xlfn.SINGLE(A:A)="","",IF(R395="Beer",SUM(LOOKUP(2,1/(Rates!$B$3:$B$5&lt;=W395)/(Rates!$C$3:$C$5&gt;=W395),Rates!$D$3:$D$5)*(X395/100)*W395),IF(R395="Refreshment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44" t="str">
        <f t="shared" si="219"/>
        <v/>
      </c>
      <c r="P395" s="13"/>
      <c r="Q395" s="179" t="str">
        <f t="shared" si="220"/>
        <v/>
      </c>
      <c r="R395" s="180" t="str">
        <f t="shared" si="221"/>
        <v/>
      </c>
      <c r="S395" s="13" t="str">
        <f>IF(A395="","",IF(R395="Refreshment Beverage",VLOOKUP(VALUE(Q395),Rates!G$15:L$19,2,0),VLOOKUP(VALUE(Q395),Rates!G$4:L$8,2,0)))</f>
        <v/>
      </c>
      <c r="T395" s="13" t="str">
        <f t="shared" si="222"/>
        <v/>
      </c>
      <c r="U395" s="181" t="str">
        <f t="shared" si="223"/>
        <v/>
      </c>
      <c r="V395" s="13" t="str">
        <f t="shared" si="224"/>
        <v/>
      </c>
      <c r="W395" s="13" t="str">
        <f t="shared" si="225"/>
        <v/>
      </c>
      <c r="X395" s="182" t="str">
        <f t="shared" si="226"/>
        <v/>
      </c>
      <c r="Y395" s="183" t="str">
        <f>IF(A:A="","",IF(R395="Refreshment Beverage",VLOOKUP(Q395,Rates!G$15:L$19,6,0)*W395,VLOOKUP(Q395,Rates!G$4:L$12,6,0)*W395))</f>
        <v/>
      </c>
      <c r="Z395" s="183" t="str">
        <f t="shared" si="227"/>
        <v/>
      </c>
      <c r="AA395" s="17">
        <f t="shared" si="215"/>
        <v>0</v>
      </c>
      <c r="AB395" s="177" t="str" cm="1">
        <f t="array" ref="AB395">IF(_xlfn.SINGLE(A:A)="","",IF(R395="Refreshment Beverage","",IF(AND(R395="Beer",Q395=0),SUM(LOOKUP(2,1/(Rates!$B$15:$B$18&lt;=W395)/(Rates!$C$15:$C$18&gt;=W395),Rates!$D$15:$D$18)*W395),VLOOKUP(VALUE(_xlfn.SINGLE(Q:Q)),Rates!A:B,2,0)*W395)))</f>
        <v/>
      </c>
      <c r="AC395" s="177" t="str" cm="1">
        <f t="array" ref="AC395">IF(_xlfn.SINGLE(A:A)="","",IF(R395="Refreshment Beverage","",IF(AND(R395="Beer",Q395=0),SUM(LOOKUP(2,1/(Rates!$B$15:$B$18&lt;=W395)/(Rates!$C$15:$C$18&gt;=W395),Rates!$E$15:$E$18)*W395),VLOOKUP(VALUE(_xlfn.SINGLE(Q:Q)),Rates!A:C,3,0)*W395)))</f>
        <v/>
      </c>
      <c r="AD395" s="168">
        <f>IFERROR(IF(OR(Q395=1,Q395=2,Q395=3,Q395=4),VLOOKUP(Q395,Rates!$A$31:$B$34,2,0)*W395,IF(V395=1,VLOOKUP(U395,'REB BEV MIN MKUP'!B:E,4,0),IF(V395&gt;1,VLOOKUP(VALUE(W395),'REB BEV MIN MKUP'!O:Q,3,0),0))),0)</f>
        <v>0</v>
      </c>
      <c r="AE395" s="177" t="str">
        <f t="shared" si="228"/>
        <v/>
      </c>
      <c r="AF395" s="13" t="str">
        <f t="shared" si="229"/>
        <v/>
      </c>
      <c r="AG395" s="177" t="str">
        <f t="shared" si="230"/>
        <v/>
      </c>
      <c r="AH395" s="184" t="str">
        <f t="shared" si="231"/>
        <v/>
      </c>
      <c r="AI395" s="184" t="str">
        <f>IF(AE:AE="","",IF(R395="Refreshment Beverage",AK395*(Rates!J$19/100),ROUND(SUM(AH395*(Rates!$J$8/100)),4)))</f>
        <v/>
      </c>
      <c r="AJ395" s="183" t="str">
        <f t="shared" si="232"/>
        <v/>
      </c>
      <c r="AK395" s="185" t="str">
        <f t="shared" si="233"/>
        <v/>
      </c>
      <c r="AL395" s="177" t="str">
        <f t="shared" si="234"/>
        <v/>
      </c>
      <c r="AM395" s="13" t="str">
        <f>IF(AS395="","",IF(R395="Refreshment Beverage",ROUND(AS395*Rates!K$19,4),ROUND(AO395*(VLOOKUP(VALUE(Q395),Rates!G$4:L$12,3,0)),4)))</f>
        <v/>
      </c>
      <c r="AN395" s="183" t="str">
        <f>IF(AS395="","",IF(R395="Refreshment Beverage",AS395*(Rates!J$19/100),MAX(AM395,AB395)))</f>
        <v/>
      </c>
      <c r="AO395" s="186" t="str">
        <f t="shared" si="235"/>
        <v/>
      </c>
      <c r="AP395" s="186" t="str">
        <f t="shared" si="236"/>
        <v/>
      </c>
      <c r="AQ395" s="186" t="str">
        <f>IF(AS395="","",IF(R395="Refreshment Beverage",ROUND(SUM(VLOOKUP(Q:Q,Rates!G$15:L$19,3,0)*(AS395-Y395-Z395-AA395)),4),ROUND(SUM(Rates!$K$8*AS395),4)))</f>
        <v/>
      </c>
      <c r="AR395" s="184" t="str">
        <f t="shared" si="237"/>
        <v/>
      </c>
      <c r="AS395" s="185" t="str">
        <f t="shared" si="238"/>
        <v/>
      </c>
      <c r="AT395" s="177" t="str">
        <f t="shared" si="239"/>
        <v/>
      </c>
      <c r="AU395" s="13" t="str">
        <f>IF(AX395="","",IF(R395="Refreshment Beverage",ROUND((BA395-Y395-Z395-AA395)*VLOOKUP(VALUE(Q395),Rates!G$15:L$19,3,0),4),ROUND(AW395*(VLOOKUP(VALUE(Q395),Rates!G:L,3,0)),4)))</f>
        <v/>
      </c>
      <c r="AV395" s="183" t="str">
        <f t="shared" si="240"/>
        <v/>
      </c>
      <c r="AW395" s="186" t="str">
        <f t="shared" si="241"/>
        <v/>
      </c>
      <c r="AX395" s="184" t="str">
        <f t="shared" si="242"/>
        <v/>
      </c>
      <c r="AY395" s="186" t="str">
        <f>IF(AX395="","",IF(R395="Refreshment Beverage",ROUND(SUM(AX395*Rates!K$19),4),ROUND(SUM(AX395*(Rates!J$8/100)),4)))</f>
        <v/>
      </c>
      <c r="AZ395" s="183" t="str">
        <f t="shared" si="243"/>
        <v/>
      </c>
      <c r="BA395" s="185" t="str">
        <f t="shared" si="244"/>
        <v/>
      </c>
      <c r="BD395" s="171"/>
      <c r="BE395" s="171"/>
      <c r="BF395" s="171"/>
      <c r="BG395" s="171"/>
    </row>
    <row r="396" spans="1:59" ht="15" customHeight="1" x14ac:dyDescent="0.3">
      <c r="A396" s="172"/>
      <c r="B396" s="172"/>
      <c r="C396" s="172"/>
      <c r="D396" s="173"/>
      <c r="E396" s="173"/>
      <c r="F396" s="173"/>
      <c r="G396" s="173"/>
      <c r="H396" s="173"/>
      <c r="I396" s="174"/>
      <c r="J396" s="175"/>
      <c r="K396" s="176" t="str">
        <f t="shared" si="216"/>
        <v/>
      </c>
      <c r="L396" s="177" t="str">
        <f t="shared" si="217"/>
        <v/>
      </c>
      <c r="M396" s="178" t="str">
        <f t="shared" si="218"/>
        <v/>
      </c>
      <c r="N396" s="44" t="str" cm="1">
        <f t="array" ref="N396">IFERROR(IF(_xlfn.SINGLE(A:A)="","",IF(R396="Beer",SUM(LOOKUP(2,1/(Rates!$B$3:$B$5&lt;=W396)/(Rates!$C$3:$C$5&gt;=W396),Rates!$D$3:$D$5)*(X396/100)*W396),IF(R396="Refreshment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44" t="str">
        <f t="shared" si="219"/>
        <v/>
      </c>
      <c r="P396" s="13"/>
      <c r="Q396" s="179" t="str">
        <f t="shared" si="220"/>
        <v/>
      </c>
      <c r="R396" s="180" t="str">
        <f t="shared" si="221"/>
        <v/>
      </c>
      <c r="S396" s="13" t="str">
        <f>IF(A396="","",IF(R396="Refreshment Beverage",VLOOKUP(VALUE(Q396),Rates!G$15:L$19,2,0),VLOOKUP(VALUE(Q396),Rates!G$4:L$8,2,0)))</f>
        <v/>
      </c>
      <c r="T396" s="13" t="str">
        <f t="shared" si="222"/>
        <v/>
      </c>
      <c r="U396" s="181" t="str">
        <f t="shared" si="223"/>
        <v/>
      </c>
      <c r="V396" s="13" t="str">
        <f t="shared" si="224"/>
        <v/>
      </c>
      <c r="W396" s="13" t="str">
        <f t="shared" si="225"/>
        <v/>
      </c>
      <c r="X396" s="182" t="str">
        <f t="shared" si="226"/>
        <v/>
      </c>
      <c r="Y396" s="183" t="str">
        <f>IF(A:A="","",IF(R396="Refreshment Beverage",VLOOKUP(Q396,Rates!G$15:L$19,6,0)*W396,VLOOKUP(Q396,Rates!G$4:L$12,6,0)*W396))</f>
        <v/>
      </c>
      <c r="Z396" s="183" t="str">
        <f t="shared" si="227"/>
        <v/>
      </c>
      <c r="AA396" s="17">
        <f t="shared" si="215"/>
        <v>0</v>
      </c>
      <c r="AB396" s="177" t="str" cm="1">
        <f t="array" ref="AB396">IF(_xlfn.SINGLE(A:A)="","",IF(R396="Refreshment Beverage","",IF(AND(R396="Beer",Q396=0),SUM(LOOKUP(2,1/(Rates!$B$15:$B$18&lt;=W396)/(Rates!$C$15:$C$18&gt;=W396),Rates!$D$15:$D$18)*W396),VLOOKUP(VALUE(_xlfn.SINGLE(Q:Q)),Rates!A:B,2,0)*W396)))</f>
        <v/>
      </c>
      <c r="AC396" s="177" t="str" cm="1">
        <f t="array" ref="AC396">IF(_xlfn.SINGLE(A:A)="","",IF(R396="Refreshment Beverage","",IF(AND(R396="Beer",Q396=0),SUM(LOOKUP(2,1/(Rates!$B$15:$B$18&lt;=W396)/(Rates!$C$15:$C$18&gt;=W396),Rates!$E$15:$E$18)*W396),VLOOKUP(VALUE(_xlfn.SINGLE(Q:Q)),Rates!A:C,3,0)*W396)))</f>
        <v/>
      </c>
      <c r="AD396" s="168">
        <f>IFERROR(IF(OR(Q396=1,Q396=2,Q396=3,Q396=4),VLOOKUP(Q396,Rates!$A$31:$B$34,2,0)*W396,IF(V396=1,VLOOKUP(U396,'REB BEV MIN MKUP'!B:E,4,0),IF(V396&gt;1,VLOOKUP(VALUE(W396),'REB BEV MIN MKUP'!O:Q,3,0),0))),0)</f>
        <v>0</v>
      </c>
      <c r="AE396" s="177" t="str">
        <f t="shared" si="228"/>
        <v/>
      </c>
      <c r="AF396" s="13" t="str">
        <f t="shared" si="229"/>
        <v/>
      </c>
      <c r="AG396" s="177" t="str">
        <f t="shared" si="230"/>
        <v/>
      </c>
      <c r="AH396" s="184" t="str">
        <f t="shared" si="231"/>
        <v/>
      </c>
      <c r="AI396" s="184" t="str">
        <f>IF(AE:AE="","",IF(R396="Refreshment Beverage",AK396*(Rates!J$19/100),ROUND(SUM(AH396*(Rates!$J$8/100)),4)))</f>
        <v/>
      </c>
      <c r="AJ396" s="183" t="str">
        <f t="shared" si="232"/>
        <v/>
      </c>
      <c r="AK396" s="185" t="str">
        <f t="shared" si="233"/>
        <v/>
      </c>
      <c r="AL396" s="177" t="str">
        <f t="shared" si="234"/>
        <v/>
      </c>
      <c r="AM396" s="13" t="str">
        <f>IF(AS396="","",IF(R396="Refreshment Beverage",ROUND(AS396*Rates!K$19,4),ROUND(AO396*(VLOOKUP(VALUE(Q396),Rates!G$4:L$12,3,0)),4)))</f>
        <v/>
      </c>
      <c r="AN396" s="183" t="str">
        <f>IF(AS396="","",IF(R396="Refreshment Beverage",AS396*(Rates!J$19/100),MAX(AM396,AB396)))</f>
        <v/>
      </c>
      <c r="AO396" s="186" t="str">
        <f t="shared" si="235"/>
        <v/>
      </c>
      <c r="AP396" s="186" t="str">
        <f t="shared" si="236"/>
        <v/>
      </c>
      <c r="AQ396" s="186" t="str">
        <f>IF(AS396="","",IF(R396="Refreshment Beverage",ROUND(SUM(VLOOKUP(Q:Q,Rates!G$15:L$19,3,0)*(AS396-Y396-Z396-AA396)),4),ROUND(SUM(Rates!$K$8*AS396),4)))</f>
        <v/>
      </c>
      <c r="AR396" s="184" t="str">
        <f t="shared" si="237"/>
        <v/>
      </c>
      <c r="AS396" s="185" t="str">
        <f t="shared" si="238"/>
        <v/>
      </c>
      <c r="AT396" s="177" t="str">
        <f t="shared" si="239"/>
        <v/>
      </c>
      <c r="AU396" s="13" t="str">
        <f>IF(AX396="","",IF(R396="Refreshment Beverage",ROUND((BA396-Y396-Z396-AA396)*VLOOKUP(VALUE(Q396),Rates!G$15:L$19,3,0),4),ROUND(AW396*(VLOOKUP(VALUE(Q396),Rates!G:L,3,0)),4)))</f>
        <v/>
      </c>
      <c r="AV396" s="183" t="str">
        <f t="shared" si="240"/>
        <v/>
      </c>
      <c r="AW396" s="186" t="str">
        <f t="shared" si="241"/>
        <v/>
      </c>
      <c r="AX396" s="184" t="str">
        <f t="shared" si="242"/>
        <v/>
      </c>
      <c r="AY396" s="186" t="str">
        <f>IF(AX396="","",IF(R396="Refreshment Beverage",ROUND(SUM(AX396*Rates!K$19),4),ROUND(SUM(AX396*(Rates!J$8/100)),4)))</f>
        <v/>
      </c>
      <c r="AZ396" s="183" t="str">
        <f t="shared" si="243"/>
        <v/>
      </c>
      <c r="BA396" s="185" t="str">
        <f t="shared" si="244"/>
        <v/>
      </c>
      <c r="BD396" s="171"/>
      <c r="BE396" s="171"/>
      <c r="BF396" s="171"/>
      <c r="BG396" s="171"/>
    </row>
    <row r="397" spans="1:59" ht="15" customHeight="1" x14ac:dyDescent="0.3">
      <c r="A397" s="172"/>
      <c r="B397" s="172"/>
      <c r="C397" s="172"/>
      <c r="D397" s="173"/>
      <c r="E397" s="173"/>
      <c r="F397" s="173"/>
      <c r="G397" s="173"/>
      <c r="H397" s="173"/>
      <c r="I397" s="174"/>
      <c r="J397" s="175"/>
      <c r="K397" s="176" t="str">
        <f t="shared" si="216"/>
        <v/>
      </c>
      <c r="L397" s="177" t="str">
        <f t="shared" si="217"/>
        <v/>
      </c>
      <c r="M397" s="178" t="str">
        <f t="shared" si="218"/>
        <v/>
      </c>
      <c r="N397" s="44" t="str" cm="1">
        <f t="array" ref="N397">IFERROR(IF(_xlfn.SINGLE(A:A)="","",IF(R397="Beer",SUM(LOOKUP(2,1/(Rates!$B$3:$B$5&lt;=W397)/(Rates!$C$3:$C$5&gt;=W397),Rates!$D$3:$D$5)*(X397/100)*W397),IF(R397="Refreshment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44" t="str">
        <f t="shared" si="219"/>
        <v/>
      </c>
      <c r="P397" s="13"/>
      <c r="Q397" s="179" t="str">
        <f t="shared" si="220"/>
        <v/>
      </c>
      <c r="R397" s="180" t="str">
        <f t="shared" si="221"/>
        <v/>
      </c>
      <c r="S397" s="13" t="str">
        <f>IF(A397="","",IF(R397="Refreshment Beverage",VLOOKUP(VALUE(Q397),Rates!G$15:L$19,2,0),VLOOKUP(VALUE(Q397),Rates!G$4:L$8,2,0)))</f>
        <v/>
      </c>
      <c r="T397" s="13" t="str">
        <f t="shared" si="222"/>
        <v/>
      </c>
      <c r="U397" s="181" t="str">
        <f t="shared" si="223"/>
        <v/>
      </c>
      <c r="V397" s="13" t="str">
        <f t="shared" si="224"/>
        <v/>
      </c>
      <c r="W397" s="13" t="str">
        <f t="shared" si="225"/>
        <v/>
      </c>
      <c r="X397" s="182" t="str">
        <f t="shared" si="226"/>
        <v/>
      </c>
      <c r="Y397" s="183" t="str">
        <f>IF(A:A="","",IF(R397="Refreshment Beverage",VLOOKUP(Q397,Rates!G$15:L$19,6,0)*W397,VLOOKUP(Q397,Rates!G$4:L$12,6,0)*W397))</f>
        <v/>
      </c>
      <c r="Z397" s="183" t="str">
        <f t="shared" si="227"/>
        <v/>
      </c>
      <c r="AA397" s="17">
        <f t="shared" si="215"/>
        <v>0</v>
      </c>
      <c r="AB397" s="177" t="str" cm="1">
        <f t="array" ref="AB397">IF(_xlfn.SINGLE(A:A)="","",IF(R397="Refreshment Beverage","",IF(AND(R397="Beer",Q397=0),SUM(LOOKUP(2,1/(Rates!$B$15:$B$18&lt;=W397)/(Rates!$C$15:$C$18&gt;=W397),Rates!$D$15:$D$18)*W397),VLOOKUP(VALUE(_xlfn.SINGLE(Q:Q)),Rates!A:B,2,0)*W397)))</f>
        <v/>
      </c>
      <c r="AC397" s="177" t="str" cm="1">
        <f t="array" ref="AC397">IF(_xlfn.SINGLE(A:A)="","",IF(R397="Refreshment Beverage","",IF(AND(R397="Beer",Q397=0),SUM(LOOKUP(2,1/(Rates!$B$15:$B$18&lt;=W397)/(Rates!$C$15:$C$18&gt;=W397),Rates!$E$15:$E$18)*W397),VLOOKUP(VALUE(_xlfn.SINGLE(Q:Q)),Rates!A:C,3,0)*W397)))</f>
        <v/>
      </c>
      <c r="AD397" s="168">
        <f>IFERROR(IF(OR(Q397=1,Q397=2,Q397=3,Q397=4),VLOOKUP(Q397,Rates!$A$31:$B$34,2,0)*W397,IF(V397=1,VLOOKUP(U397,'REB BEV MIN MKUP'!B:E,4,0),IF(V397&gt;1,VLOOKUP(VALUE(W397),'REB BEV MIN MKUP'!O:Q,3,0),0))),0)</f>
        <v>0</v>
      </c>
      <c r="AE397" s="177" t="str">
        <f t="shared" si="228"/>
        <v/>
      </c>
      <c r="AF397" s="13" t="str">
        <f t="shared" si="229"/>
        <v/>
      </c>
      <c r="AG397" s="177" t="str">
        <f t="shared" si="230"/>
        <v/>
      </c>
      <c r="AH397" s="184" t="str">
        <f t="shared" si="231"/>
        <v/>
      </c>
      <c r="AI397" s="184" t="str">
        <f>IF(AE:AE="","",IF(R397="Refreshment Beverage",AK397*(Rates!J$19/100),ROUND(SUM(AH397*(Rates!$J$8/100)),4)))</f>
        <v/>
      </c>
      <c r="AJ397" s="183" t="str">
        <f t="shared" si="232"/>
        <v/>
      </c>
      <c r="AK397" s="185" t="str">
        <f t="shared" si="233"/>
        <v/>
      </c>
      <c r="AL397" s="177" t="str">
        <f t="shared" si="234"/>
        <v/>
      </c>
      <c r="AM397" s="13" t="str">
        <f>IF(AS397="","",IF(R397="Refreshment Beverage",ROUND(AS397*Rates!K$19,4),ROUND(AO397*(VLOOKUP(VALUE(Q397),Rates!G$4:L$12,3,0)),4)))</f>
        <v/>
      </c>
      <c r="AN397" s="183" t="str">
        <f>IF(AS397="","",IF(R397="Refreshment Beverage",AS397*(Rates!J$19/100),MAX(AM397,AB397)))</f>
        <v/>
      </c>
      <c r="AO397" s="186" t="str">
        <f t="shared" si="235"/>
        <v/>
      </c>
      <c r="AP397" s="186" t="str">
        <f t="shared" si="236"/>
        <v/>
      </c>
      <c r="AQ397" s="186" t="str">
        <f>IF(AS397="","",IF(R397="Refreshment Beverage",ROUND(SUM(VLOOKUP(Q:Q,Rates!G$15:L$19,3,0)*(AS397-Y397-Z397-AA397)),4),ROUND(SUM(Rates!$K$8*AS397),4)))</f>
        <v/>
      </c>
      <c r="AR397" s="184" t="str">
        <f t="shared" si="237"/>
        <v/>
      </c>
      <c r="AS397" s="185" t="str">
        <f t="shared" si="238"/>
        <v/>
      </c>
      <c r="AT397" s="177" t="str">
        <f t="shared" si="239"/>
        <v/>
      </c>
      <c r="AU397" s="13" t="str">
        <f>IF(AX397="","",IF(R397="Refreshment Beverage",ROUND((BA397-Y397-Z397-AA397)*VLOOKUP(VALUE(Q397),Rates!G$15:L$19,3,0),4),ROUND(AW397*(VLOOKUP(VALUE(Q397),Rates!G:L,3,0)),4)))</f>
        <v/>
      </c>
      <c r="AV397" s="183" t="str">
        <f t="shared" si="240"/>
        <v/>
      </c>
      <c r="AW397" s="186" t="str">
        <f t="shared" si="241"/>
        <v/>
      </c>
      <c r="AX397" s="184" t="str">
        <f t="shared" si="242"/>
        <v/>
      </c>
      <c r="AY397" s="186" t="str">
        <f>IF(AX397="","",IF(R397="Refreshment Beverage",ROUND(SUM(AX397*Rates!K$19),4),ROUND(SUM(AX397*(Rates!J$8/100)),4)))</f>
        <v/>
      </c>
      <c r="AZ397" s="183" t="str">
        <f t="shared" si="243"/>
        <v/>
      </c>
      <c r="BA397" s="185" t="str">
        <f t="shared" si="244"/>
        <v/>
      </c>
      <c r="BD397" s="171"/>
      <c r="BE397" s="171"/>
      <c r="BF397" s="171"/>
      <c r="BG397" s="171"/>
    </row>
    <row r="398" spans="1:59" ht="15" customHeight="1" x14ac:dyDescent="0.3">
      <c r="A398" s="172"/>
      <c r="B398" s="172"/>
      <c r="C398" s="172"/>
      <c r="D398" s="173"/>
      <c r="E398" s="173"/>
      <c r="F398" s="173"/>
      <c r="G398" s="173"/>
      <c r="H398" s="173"/>
      <c r="I398" s="174"/>
      <c r="J398" s="175"/>
      <c r="K398" s="176" t="str">
        <f t="shared" si="216"/>
        <v/>
      </c>
      <c r="L398" s="177" t="str">
        <f t="shared" si="217"/>
        <v/>
      </c>
      <c r="M398" s="178" t="str">
        <f t="shared" si="218"/>
        <v/>
      </c>
      <c r="N398" s="44" t="str" cm="1">
        <f t="array" ref="N398">IFERROR(IF(_xlfn.SINGLE(A:A)="","",IF(R398="Beer",SUM(LOOKUP(2,1/(Rates!$B$3:$B$5&lt;=W398)/(Rates!$C$3:$C$5&gt;=W398),Rates!$D$3:$D$5)*(X398/100)*W398),IF(R398="Refreshment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44" t="str">
        <f t="shared" si="219"/>
        <v/>
      </c>
      <c r="P398" s="13"/>
      <c r="Q398" s="179" t="str">
        <f t="shared" si="220"/>
        <v/>
      </c>
      <c r="R398" s="180" t="str">
        <f t="shared" si="221"/>
        <v/>
      </c>
      <c r="S398" s="13" t="str">
        <f>IF(A398="","",IF(R398="Refreshment Beverage",VLOOKUP(VALUE(Q398),Rates!G$15:L$19,2,0),VLOOKUP(VALUE(Q398),Rates!G$4:L$8,2,0)))</f>
        <v/>
      </c>
      <c r="T398" s="13" t="str">
        <f t="shared" si="222"/>
        <v/>
      </c>
      <c r="U398" s="181" t="str">
        <f t="shared" si="223"/>
        <v/>
      </c>
      <c r="V398" s="13" t="str">
        <f t="shared" si="224"/>
        <v/>
      </c>
      <c r="W398" s="13" t="str">
        <f t="shared" si="225"/>
        <v/>
      </c>
      <c r="X398" s="182" t="str">
        <f t="shared" si="226"/>
        <v/>
      </c>
      <c r="Y398" s="183" t="str">
        <f>IF(A:A="","",IF(R398="Refreshment Beverage",VLOOKUP(Q398,Rates!G$15:L$19,6,0)*W398,VLOOKUP(Q398,Rates!G$4:L$12,6,0)*W398))</f>
        <v/>
      </c>
      <c r="Z398" s="183" t="str">
        <f t="shared" si="227"/>
        <v/>
      </c>
      <c r="AA398" s="17">
        <f t="shared" si="215"/>
        <v>0</v>
      </c>
      <c r="AB398" s="177" t="str" cm="1">
        <f t="array" ref="AB398">IF(_xlfn.SINGLE(A:A)="","",IF(R398="Refreshment Beverage","",IF(AND(R398="Beer",Q398=0),SUM(LOOKUP(2,1/(Rates!$B$15:$B$18&lt;=W398)/(Rates!$C$15:$C$18&gt;=W398),Rates!$D$15:$D$18)*W398),VLOOKUP(VALUE(_xlfn.SINGLE(Q:Q)),Rates!A:B,2,0)*W398)))</f>
        <v/>
      </c>
      <c r="AC398" s="177" t="str" cm="1">
        <f t="array" ref="AC398">IF(_xlfn.SINGLE(A:A)="","",IF(R398="Refreshment Beverage","",IF(AND(R398="Beer",Q398=0),SUM(LOOKUP(2,1/(Rates!$B$15:$B$18&lt;=W398)/(Rates!$C$15:$C$18&gt;=W398),Rates!$E$15:$E$18)*W398),VLOOKUP(VALUE(_xlfn.SINGLE(Q:Q)),Rates!A:C,3,0)*W398)))</f>
        <v/>
      </c>
      <c r="AD398" s="168">
        <f>IFERROR(IF(OR(Q398=1,Q398=2,Q398=3,Q398=4),VLOOKUP(Q398,Rates!$A$31:$B$34,2,0)*W398,IF(V398=1,VLOOKUP(U398,'REB BEV MIN MKUP'!B:E,4,0),IF(V398&gt;1,VLOOKUP(VALUE(W398),'REB BEV MIN MKUP'!O:Q,3,0),0))),0)</f>
        <v>0</v>
      </c>
      <c r="AE398" s="177" t="str">
        <f t="shared" si="228"/>
        <v/>
      </c>
      <c r="AF398" s="13" t="str">
        <f t="shared" si="229"/>
        <v/>
      </c>
      <c r="AG398" s="177" t="str">
        <f t="shared" si="230"/>
        <v/>
      </c>
      <c r="AH398" s="184" t="str">
        <f t="shared" si="231"/>
        <v/>
      </c>
      <c r="AI398" s="184" t="str">
        <f>IF(AE:AE="","",IF(R398="Refreshment Beverage",AK398*(Rates!J$19/100),ROUND(SUM(AH398*(Rates!$J$8/100)),4)))</f>
        <v/>
      </c>
      <c r="AJ398" s="183" t="str">
        <f t="shared" si="232"/>
        <v/>
      </c>
      <c r="AK398" s="185" t="str">
        <f t="shared" si="233"/>
        <v/>
      </c>
      <c r="AL398" s="177" t="str">
        <f t="shared" si="234"/>
        <v/>
      </c>
      <c r="AM398" s="13" t="str">
        <f>IF(AS398="","",IF(R398="Refreshment Beverage",ROUND(AS398*Rates!K$19,4),ROUND(AO398*(VLOOKUP(VALUE(Q398),Rates!G$4:L$12,3,0)),4)))</f>
        <v/>
      </c>
      <c r="AN398" s="183" t="str">
        <f>IF(AS398="","",IF(R398="Refreshment Beverage",AS398*(Rates!J$19/100),MAX(AM398,AB398)))</f>
        <v/>
      </c>
      <c r="AO398" s="186" t="str">
        <f t="shared" si="235"/>
        <v/>
      </c>
      <c r="AP398" s="186" t="str">
        <f t="shared" si="236"/>
        <v/>
      </c>
      <c r="AQ398" s="186" t="str">
        <f>IF(AS398="","",IF(R398="Refreshment Beverage",ROUND(SUM(VLOOKUP(Q:Q,Rates!G$15:L$19,3,0)*(AS398-Y398-Z398-AA398)),4),ROUND(SUM(Rates!$K$8*AS398),4)))</f>
        <v/>
      </c>
      <c r="AR398" s="184" t="str">
        <f t="shared" si="237"/>
        <v/>
      </c>
      <c r="AS398" s="185" t="str">
        <f t="shared" si="238"/>
        <v/>
      </c>
      <c r="AT398" s="177" t="str">
        <f t="shared" si="239"/>
        <v/>
      </c>
      <c r="AU398" s="13" t="str">
        <f>IF(AX398="","",IF(R398="Refreshment Beverage",ROUND((BA398-Y398-Z398-AA398)*VLOOKUP(VALUE(Q398),Rates!G$15:L$19,3,0),4),ROUND(AW398*(VLOOKUP(VALUE(Q398),Rates!G:L,3,0)),4)))</f>
        <v/>
      </c>
      <c r="AV398" s="183" t="str">
        <f t="shared" si="240"/>
        <v/>
      </c>
      <c r="AW398" s="186" t="str">
        <f t="shared" si="241"/>
        <v/>
      </c>
      <c r="AX398" s="184" t="str">
        <f t="shared" si="242"/>
        <v/>
      </c>
      <c r="AY398" s="186" t="str">
        <f>IF(AX398="","",IF(R398="Refreshment Beverage",ROUND(SUM(AX398*Rates!K$19),4),ROUND(SUM(AX398*(Rates!J$8/100)),4)))</f>
        <v/>
      </c>
      <c r="AZ398" s="183" t="str">
        <f t="shared" si="243"/>
        <v/>
      </c>
      <c r="BA398" s="185" t="str">
        <f t="shared" si="244"/>
        <v/>
      </c>
      <c r="BD398" s="171"/>
      <c r="BE398" s="171"/>
      <c r="BF398" s="171"/>
      <c r="BG398" s="171"/>
    </row>
    <row r="399" spans="1:59" ht="15" customHeight="1" x14ac:dyDescent="0.3">
      <c r="A399" s="172"/>
      <c r="B399" s="172"/>
      <c r="C399" s="172"/>
      <c r="D399" s="173"/>
      <c r="E399" s="173"/>
      <c r="F399" s="173"/>
      <c r="G399" s="173"/>
      <c r="H399" s="173"/>
      <c r="I399" s="174"/>
      <c r="J399" s="175"/>
      <c r="K399" s="176" t="str">
        <f t="shared" si="216"/>
        <v/>
      </c>
      <c r="L399" s="177" t="str">
        <f t="shared" si="217"/>
        <v/>
      </c>
      <c r="M399" s="178" t="str">
        <f t="shared" si="218"/>
        <v/>
      </c>
      <c r="N399" s="44" t="str" cm="1">
        <f t="array" ref="N399">IFERROR(IF(_xlfn.SINGLE(A:A)="","",IF(R399="Beer",SUM(LOOKUP(2,1/(Rates!$B$3:$B$5&lt;=W399)/(Rates!$C$3:$C$5&gt;=W399),Rates!$D$3:$D$5)*(X399/100)*W399),IF(R399="Refreshment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44" t="str">
        <f t="shared" si="219"/>
        <v/>
      </c>
      <c r="P399" s="13"/>
      <c r="Q399" s="179" t="str">
        <f t="shared" si="220"/>
        <v/>
      </c>
      <c r="R399" s="180" t="str">
        <f t="shared" si="221"/>
        <v/>
      </c>
      <c r="S399" s="13" t="str">
        <f>IF(A399="","",IF(R399="Refreshment Beverage",VLOOKUP(VALUE(Q399),Rates!G$15:L$19,2,0),VLOOKUP(VALUE(Q399),Rates!G$4:L$8,2,0)))</f>
        <v/>
      </c>
      <c r="T399" s="13" t="str">
        <f t="shared" si="222"/>
        <v/>
      </c>
      <c r="U399" s="181" t="str">
        <f t="shared" si="223"/>
        <v/>
      </c>
      <c r="V399" s="13" t="str">
        <f t="shared" si="224"/>
        <v/>
      </c>
      <c r="W399" s="13" t="str">
        <f t="shared" si="225"/>
        <v/>
      </c>
      <c r="X399" s="182" t="str">
        <f t="shared" si="226"/>
        <v/>
      </c>
      <c r="Y399" s="183" t="str">
        <f>IF(A:A="","",IF(R399="Refreshment Beverage",VLOOKUP(Q399,Rates!G$15:L$19,6,0)*W399,VLOOKUP(Q399,Rates!G$4:L$12,6,0)*W399))</f>
        <v/>
      </c>
      <c r="Z399" s="183" t="str">
        <f t="shared" si="227"/>
        <v/>
      </c>
      <c r="AA399" s="17">
        <f t="shared" si="215"/>
        <v>0</v>
      </c>
      <c r="AB399" s="177" t="str" cm="1">
        <f t="array" ref="AB399">IF(_xlfn.SINGLE(A:A)="","",IF(R399="Refreshment Beverage","",IF(AND(R399="Beer",Q399=0),SUM(LOOKUP(2,1/(Rates!$B$15:$B$18&lt;=W399)/(Rates!$C$15:$C$18&gt;=W399),Rates!$D$15:$D$18)*W399),VLOOKUP(VALUE(_xlfn.SINGLE(Q:Q)),Rates!A:B,2,0)*W399)))</f>
        <v/>
      </c>
      <c r="AC399" s="177" t="str" cm="1">
        <f t="array" ref="AC399">IF(_xlfn.SINGLE(A:A)="","",IF(R399="Refreshment Beverage","",IF(AND(R399="Beer",Q399=0),SUM(LOOKUP(2,1/(Rates!$B$15:$B$18&lt;=W399)/(Rates!$C$15:$C$18&gt;=W399),Rates!$E$15:$E$18)*W399),VLOOKUP(VALUE(_xlfn.SINGLE(Q:Q)),Rates!A:C,3,0)*W399)))</f>
        <v/>
      </c>
      <c r="AD399" s="168">
        <f>IFERROR(IF(OR(Q399=1,Q399=2,Q399=3,Q399=4),VLOOKUP(Q399,Rates!$A$31:$B$34,2,0)*W399,IF(V399=1,VLOOKUP(U399,'REB BEV MIN MKUP'!B:E,4,0),IF(V399&gt;1,VLOOKUP(VALUE(W399),'REB BEV MIN MKUP'!O:Q,3,0),0))),0)</f>
        <v>0</v>
      </c>
      <c r="AE399" s="177" t="str">
        <f t="shared" si="228"/>
        <v/>
      </c>
      <c r="AF399" s="13" t="str">
        <f t="shared" si="229"/>
        <v/>
      </c>
      <c r="AG399" s="177" t="str">
        <f t="shared" si="230"/>
        <v/>
      </c>
      <c r="AH399" s="184" t="str">
        <f t="shared" si="231"/>
        <v/>
      </c>
      <c r="AI399" s="184" t="str">
        <f>IF(AE:AE="","",IF(R399="Refreshment Beverage",AK399*(Rates!J$19/100),ROUND(SUM(AH399*(Rates!$J$8/100)),4)))</f>
        <v/>
      </c>
      <c r="AJ399" s="183" t="str">
        <f t="shared" si="232"/>
        <v/>
      </c>
      <c r="AK399" s="185" t="str">
        <f t="shared" si="233"/>
        <v/>
      </c>
      <c r="AL399" s="177" t="str">
        <f t="shared" si="234"/>
        <v/>
      </c>
      <c r="AM399" s="13" t="str">
        <f>IF(AS399="","",IF(R399="Refreshment Beverage",ROUND(AS399*Rates!K$19,4),ROUND(AO399*(VLOOKUP(VALUE(Q399),Rates!G$4:L$12,3,0)),4)))</f>
        <v/>
      </c>
      <c r="AN399" s="183" t="str">
        <f>IF(AS399="","",IF(R399="Refreshment Beverage",AS399*(Rates!J$19/100),MAX(AM399,AB399)))</f>
        <v/>
      </c>
      <c r="AO399" s="186" t="str">
        <f t="shared" si="235"/>
        <v/>
      </c>
      <c r="AP399" s="186" t="str">
        <f t="shared" si="236"/>
        <v/>
      </c>
      <c r="AQ399" s="186" t="str">
        <f>IF(AS399="","",IF(R399="Refreshment Beverage",ROUND(SUM(VLOOKUP(Q:Q,Rates!G$15:L$19,3,0)*(AS399-Y399-Z399-AA399)),4),ROUND(SUM(Rates!$K$8*AS399),4)))</f>
        <v/>
      </c>
      <c r="AR399" s="184" t="str">
        <f t="shared" si="237"/>
        <v/>
      </c>
      <c r="AS399" s="185" t="str">
        <f t="shared" si="238"/>
        <v/>
      </c>
      <c r="AT399" s="177" t="str">
        <f t="shared" si="239"/>
        <v/>
      </c>
      <c r="AU399" s="13" t="str">
        <f>IF(AX399="","",IF(R399="Refreshment Beverage",ROUND((BA399-Y399-Z399-AA399)*VLOOKUP(VALUE(Q399),Rates!G$15:L$19,3,0),4),ROUND(AW399*(VLOOKUP(VALUE(Q399),Rates!G:L,3,0)),4)))</f>
        <v/>
      </c>
      <c r="AV399" s="183" t="str">
        <f t="shared" si="240"/>
        <v/>
      </c>
      <c r="AW399" s="186" t="str">
        <f t="shared" si="241"/>
        <v/>
      </c>
      <c r="AX399" s="184" t="str">
        <f t="shared" si="242"/>
        <v/>
      </c>
      <c r="AY399" s="186" t="str">
        <f>IF(AX399="","",IF(R399="Refreshment Beverage",ROUND(SUM(AX399*Rates!K$19),4),ROUND(SUM(AX399*(Rates!J$8/100)),4)))</f>
        <v/>
      </c>
      <c r="AZ399" s="183" t="str">
        <f t="shared" si="243"/>
        <v/>
      </c>
      <c r="BA399" s="185" t="str">
        <f t="shared" si="244"/>
        <v/>
      </c>
      <c r="BD399" s="171"/>
      <c r="BE399" s="171"/>
      <c r="BF399" s="171"/>
      <c r="BG399" s="171"/>
    </row>
    <row r="400" spans="1:59" ht="15" customHeight="1" x14ac:dyDescent="0.3">
      <c r="A400" s="172"/>
      <c r="B400" s="172"/>
      <c r="C400" s="172"/>
      <c r="D400" s="173"/>
      <c r="E400" s="173"/>
      <c r="F400" s="173"/>
      <c r="G400" s="173"/>
      <c r="H400" s="173"/>
      <c r="I400" s="174"/>
      <c r="J400" s="175"/>
      <c r="K400" s="176" t="str">
        <f t="shared" si="216"/>
        <v/>
      </c>
      <c r="L400" s="177" t="str">
        <f t="shared" si="217"/>
        <v/>
      </c>
      <c r="M400" s="178" t="str">
        <f t="shared" si="218"/>
        <v/>
      </c>
      <c r="N400" s="44" t="str" cm="1">
        <f t="array" ref="N400">IFERROR(IF(_xlfn.SINGLE(A:A)="","",IF(R400="Beer",SUM(LOOKUP(2,1/(Rates!$B$3:$B$5&lt;=W400)/(Rates!$C$3:$C$5&gt;=W400),Rates!$D$3:$D$5)*(X400/100)*W400),IF(R400="Refreshment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44" t="str">
        <f t="shared" si="219"/>
        <v/>
      </c>
      <c r="P400" s="13"/>
      <c r="Q400" s="179" t="str">
        <f t="shared" si="220"/>
        <v/>
      </c>
      <c r="R400" s="180" t="str">
        <f t="shared" si="221"/>
        <v/>
      </c>
      <c r="S400" s="13" t="str">
        <f>IF(A400="","",IF(R400="Refreshment Beverage",VLOOKUP(VALUE(Q400),Rates!G$15:L$19,2,0),VLOOKUP(VALUE(Q400),Rates!G$4:L$8,2,0)))</f>
        <v/>
      </c>
      <c r="T400" s="13" t="str">
        <f t="shared" si="222"/>
        <v/>
      </c>
      <c r="U400" s="181" t="str">
        <f t="shared" si="223"/>
        <v/>
      </c>
      <c r="V400" s="13" t="str">
        <f t="shared" si="224"/>
        <v/>
      </c>
      <c r="W400" s="13" t="str">
        <f t="shared" si="225"/>
        <v/>
      </c>
      <c r="X400" s="182" t="str">
        <f t="shared" si="226"/>
        <v/>
      </c>
      <c r="Y400" s="183" t="str">
        <f>IF(A:A="","",IF(R400="Refreshment Beverage",VLOOKUP(Q400,Rates!G$15:L$19,6,0)*W400,VLOOKUP(Q400,Rates!G$4:L$12,6,0)*W400))</f>
        <v/>
      </c>
      <c r="Z400" s="183" t="str">
        <f t="shared" si="227"/>
        <v/>
      </c>
      <c r="AA400" s="17">
        <f t="shared" si="215"/>
        <v>0</v>
      </c>
      <c r="AB400" s="177" t="str" cm="1">
        <f t="array" ref="AB400">IF(_xlfn.SINGLE(A:A)="","",IF(R400="Refreshment Beverage","",IF(AND(R400="Beer",Q400=0),SUM(LOOKUP(2,1/(Rates!$B$15:$B$18&lt;=W400)/(Rates!$C$15:$C$18&gt;=W400),Rates!$D$15:$D$18)*W400),VLOOKUP(VALUE(_xlfn.SINGLE(Q:Q)),Rates!A:B,2,0)*W400)))</f>
        <v/>
      </c>
      <c r="AC400" s="177" t="str" cm="1">
        <f t="array" ref="AC400">IF(_xlfn.SINGLE(A:A)="","",IF(R400="Refreshment Beverage","",IF(AND(R400="Beer",Q400=0),SUM(LOOKUP(2,1/(Rates!$B$15:$B$18&lt;=W400)/(Rates!$C$15:$C$18&gt;=W400),Rates!$E$15:$E$18)*W400),VLOOKUP(VALUE(_xlfn.SINGLE(Q:Q)),Rates!A:C,3,0)*W400)))</f>
        <v/>
      </c>
      <c r="AD400" s="168">
        <f>IFERROR(IF(OR(Q400=1,Q400=2,Q400=3,Q400=4),VLOOKUP(Q400,Rates!$A$31:$B$34,2,0)*W400,IF(V400=1,VLOOKUP(U400,'REB BEV MIN MKUP'!B:E,4,0),IF(V400&gt;1,VLOOKUP(VALUE(W400),'REB BEV MIN MKUP'!O:Q,3,0),0))),0)</f>
        <v>0</v>
      </c>
      <c r="AE400" s="177" t="str">
        <f t="shared" si="228"/>
        <v/>
      </c>
      <c r="AF400" s="13" t="str">
        <f t="shared" si="229"/>
        <v/>
      </c>
      <c r="AG400" s="177" t="str">
        <f t="shared" si="230"/>
        <v/>
      </c>
      <c r="AH400" s="184" t="str">
        <f t="shared" si="231"/>
        <v/>
      </c>
      <c r="AI400" s="184" t="str">
        <f>IF(AE:AE="","",IF(R400="Refreshment Beverage",AK400*(Rates!J$19/100),ROUND(SUM(AH400*(Rates!$J$8/100)),4)))</f>
        <v/>
      </c>
      <c r="AJ400" s="183" t="str">
        <f t="shared" si="232"/>
        <v/>
      </c>
      <c r="AK400" s="185" t="str">
        <f t="shared" si="233"/>
        <v/>
      </c>
      <c r="AL400" s="177" t="str">
        <f t="shared" si="234"/>
        <v/>
      </c>
      <c r="AM400" s="13" t="str">
        <f>IF(AS400="","",IF(R400="Refreshment Beverage",ROUND(AS400*Rates!K$19,4),ROUND(AO400*(VLOOKUP(VALUE(Q400),Rates!G$4:L$12,3,0)),4)))</f>
        <v/>
      </c>
      <c r="AN400" s="183" t="str">
        <f>IF(AS400="","",IF(R400="Refreshment Beverage",AS400*(Rates!J$19/100),MAX(AM400,AB400)))</f>
        <v/>
      </c>
      <c r="AO400" s="186" t="str">
        <f t="shared" si="235"/>
        <v/>
      </c>
      <c r="AP400" s="186" t="str">
        <f t="shared" si="236"/>
        <v/>
      </c>
      <c r="AQ400" s="186" t="str">
        <f>IF(AS400="","",IF(R400="Refreshment Beverage",ROUND(SUM(VLOOKUP(Q:Q,Rates!G$15:L$19,3,0)*(AS400-Y400-Z400-AA400)),4),ROUND(SUM(Rates!$K$8*AS400),4)))</f>
        <v/>
      </c>
      <c r="AR400" s="184" t="str">
        <f t="shared" si="237"/>
        <v/>
      </c>
      <c r="AS400" s="185" t="str">
        <f t="shared" si="238"/>
        <v/>
      </c>
      <c r="AT400" s="177" t="str">
        <f t="shared" si="239"/>
        <v/>
      </c>
      <c r="AU400" s="13" t="str">
        <f>IF(AX400="","",IF(R400="Refreshment Beverage",ROUND((BA400-Y400-Z400-AA400)*VLOOKUP(VALUE(Q400),Rates!G$15:L$19,3,0),4),ROUND(AW400*(VLOOKUP(VALUE(Q400),Rates!G:L,3,0)),4)))</f>
        <v/>
      </c>
      <c r="AV400" s="183" t="str">
        <f t="shared" si="240"/>
        <v/>
      </c>
      <c r="AW400" s="186" t="str">
        <f t="shared" si="241"/>
        <v/>
      </c>
      <c r="AX400" s="184" t="str">
        <f t="shared" si="242"/>
        <v/>
      </c>
      <c r="AY400" s="186" t="str">
        <f>IF(AX400="","",IF(R400="Refreshment Beverage",ROUND(SUM(AX400*Rates!K$19),4),ROUND(SUM(AX400*(Rates!J$8/100)),4)))</f>
        <v/>
      </c>
      <c r="AZ400" s="183" t="str">
        <f t="shared" si="243"/>
        <v/>
      </c>
      <c r="BA400" s="185" t="str">
        <f t="shared" si="244"/>
        <v/>
      </c>
      <c r="BD400" s="171"/>
      <c r="BE400" s="171"/>
      <c r="BF400" s="171"/>
      <c r="BG400" s="171"/>
    </row>
    <row r="401" spans="1:59" ht="15" customHeight="1" x14ac:dyDescent="0.3">
      <c r="A401" s="172"/>
      <c r="B401" s="172"/>
      <c r="C401" s="172"/>
      <c r="D401" s="173"/>
      <c r="E401" s="173"/>
      <c r="F401" s="173"/>
      <c r="G401" s="173"/>
      <c r="H401" s="173"/>
      <c r="I401" s="174"/>
      <c r="J401" s="175"/>
      <c r="K401" s="176" t="str">
        <f t="shared" si="216"/>
        <v/>
      </c>
      <c r="L401" s="177" t="str">
        <f t="shared" si="217"/>
        <v/>
      </c>
      <c r="M401" s="178" t="str">
        <f t="shared" si="218"/>
        <v/>
      </c>
      <c r="N401" s="44" t="str" cm="1">
        <f t="array" ref="N401">IFERROR(IF(_xlfn.SINGLE(A:A)="","",IF(R401="Beer",SUM(LOOKUP(2,1/(Rates!$B$3:$B$5&lt;=W401)/(Rates!$C$3:$C$5&gt;=W401),Rates!$D$3:$D$5)*(X401/100)*W401),IF(R401="Refreshment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44" t="str">
        <f t="shared" si="219"/>
        <v/>
      </c>
      <c r="P401" s="13"/>
      <c r="Q401" s="179" t="str">
        <f t="shared" si="220"/>
        <v/>
      </c>
      <c r="R401" s="180" t="str">
        <f t="shared" si="221"/>
        <v/>
      </c>
      <c r="S401" s="13" t="str">
        <f>IF(A401="","",IF(R401="Refreshment Beverage",VLOOKUP(VALUE(Q401),Rates!G$15:L$19,2,0),VLOOKUP(VALUE(Q401),Rates!G$4:L$8,2,0)))</f>
        <v/>
      </c>
      <c r="T401" s="13" t="str">
        <f t="shared" si="222"/>
        <v/>
      </c>
      <c r="U401" s="181" t="str">
        <f t="shared" si="223"/>
        <v/>
      </c>
      <c r="V401" s="13" t="str">
        <f t="shared" si="224"/>
        <v/>
      </c>
      <c r="W401" s="13" t="str">
        <f t="shared" si="225"/>
        <v/>
      </c>
      <c r="X401" s="182" t="str">
        <f t="shared" si="226"/>
        <v/>
      </c>
      <c r="Y401" s="183" t="str">
        <f>IF(A:A="","",IF(R401="Refreshment Beverage",VLOOKUP(Q401,Rates!G$15:L$19,6,0)*W401,VLOOKUP(Q401,Rates!G$4:L$12,6,0)*W401))</f>
        <v/>
      </c>
      <c r="Z401" s="183" t="str">
        <f t="shared" si="227"/>
        <v/>
      </c>
      <c r="AA401" s="17">
        <f t="shared" si="215"/>
        <v>0</v>
      </c>
      <c r="AB401" s="177" t="str" cm="1">
        <f t="array" ref="AB401">IF(_xlfn.SINGLE(A:A)="","",IF(R401="Refreshment Beverage","",IF(AND(R401="Beer",Q401=0),SUM(LOOKUP(2,1/(Rates!$B$15:$B$18&lt;=W401)/(Rates!$C$15:$C$18&gt;=W401),Rates!$D$15:$D$18)*W401),VLOOKUP(VALUE(_xlfn.SINGLE(Q:Q)),Rates!A:B,2,0)*W401)))</f>
        <v/>
      </c>
      <c r="AC401" s="177" t="str" cm="1">
        <f t="array" ref="AC401">IF(_xlfn.SINGLE(A:A)="","",IF(R401="Refreshment Beverage","",IF(AND(R401="Beer",Q401=0),SUM(LOOKUP(2,1/(Rates!$B$15:$B$18&lt;=W401)/(Rates!$C$15:$C$18&gt;=W401),Rates!$E$15:$E$18)*W401),VLOOKUP(VALUE(_xlfn.SINGLE(Q:Q)),Rates!A:C,3,0)*W401)))</f>
        <v/>
      </c>
      <c r="AD401" s="168">
        <f>IFERROR(IF(OR(Q401=1,Q401=2,Q401=3,Q401=4),VLOOKUP(Q401,Rates!$A$31:$B$34,2,0)*W401,IF(V401=1,VLOOKUP(U401,'REB BEV MIN MKUP'!B:E,4,0),IF(V401&gt;1,VLOOKUP(VALUE(W401),'REB BEV MIN MKUP'!O:Q,3,0),0))),0)</f>
        <v>0</v>
      </c>
      <c r="AE401" s="177" t="str">
        <f t="shared" si="228"/>
        <v/>
      </c>
      <c r="AF401" s="13" t="str">
        <f t="shared" si="229"/>
        <v/>
      </c>
      <c r="AG401" s="177" t="str">
        <f t="shared" si="230"/>
        <v/>
      </c>
      <c r="AH401" s="184" t="str">
        <f t="shared" si="231"/>
        <v/>
      </c>
      <c r="AI401" s="184" t="str">
        <f>IF(AE:AE="","",IF(R401="Refreshment Beverage",AK401*(Rates!J$19/100),ROUND(SUM(AH401*(Rates!$J$8/100)),4)))</f>
        <v/>
      </c>
      <c r="AJ401" s="183" t="str">
        <f t="shared" si="232"/>
        <v/>
      </c>
      <c r="AK401" s="185" t="str">
        <f t="shared" si="233"/>
        <v/>
      </c>
      <c r="AL401" s="177" t="str">
        <f t="shared" si="234"/>
        <v/>
      </c>
      <c r="AM401" s="13" t="str">
        <f>IF(AS401="","",IF(R401="Refreshment Beverage",ROUND(AS401*Rates!K$19,4),ROUND(AO401*(VLOOKUP(VALUE(Q401),Rates!G$4:L$12,3,0)),4)))</f>
        <v/>
      </c>
      <c r="AN401" s="183" t="str">
        <f>IF(AS401="","",IF(R401="Refreshment Beverage",AS401*(Rates!J$19/100),MAX(AM401,AB401)))</f>
        <v/>
      </c>
      <c r="AO401" s="186" t="str">
        <f t="shared" si="235"/>
        <v/>
      </c>
      <c r="AP401" s="186" t="str">
        <f t="shared" si="236"/>
        <v/>
      </c>
      <c r="AQ401" s="186" t="str">
        <f>IF(AS401="","",IF(R401="Refreshment Beverage",ROUND(SUM(VLOOKUP(Q:Q,Rates!G$15:L$19,3,0)*(AS401-Y401-Z401-AA401)),4),ROUND(SUM(Rates!$K$8*AS401),4)))</f>
        <v/>
      </c>
      <c r="AR401" s="184" t="str">
        <f t="shared" si="237"/>
        <v/>
      </c>
      <c r="AS401" s="185" t="str">
        <f t="shared" si="238"/>
        <v/>
      </c>
      <c r="AT401" s="177" t="str">
        <f t="shared" si="239"/>
        <v/>
      </c>
      <c r="AU401" s="13" t="str">
        <f>IF(AX401="","",IF(R401="Refreshment Beverage",ROUND((BA401-Y401-Z401-AA401)*VLOOKUP(VALUE(Q401),Rates!G$15:L$19,3,0),4),ROUND(AW401*(VLOOKUP(VALUE(Q401),Rates!G:L,3,0)),4)))</f>
        <v/>
      </c>
      <c r="AV401" s="183" t="str">
        <f t="shared" si="240"/>
        <v/>
      </c>
      <c r="AW401" s="186" t="str">
        <f t="shared" si="241"/>
        <v/>
      </c>
      <c r="AX401" s="184" t="str">
        <f t="shared" si="242"/>
        <v/>
      </c>
      <c r="AY401" s="186" t="str">
        <f>IF(AX401="","",IF(R401="Refreshment Beverage",ROUND(SUM(AX401*Rates!K$19),4),ROUND(SUM(AX401*(Rates!J$8/100)),4)))</f>
        <v/>
      </c>
      <c r="AZ401" s="183" t="str">
        <f t="shared" si="243"/>
        <v/>
      </c>
      <c r="BA401" s="185" t="str">
        <f t="shared" si="244"/>
        <v/>
      </c>
      <c r="BD401" s="171"/>
      <c r="BE401" s="171"/>
      <c r="BF401" s="171"/>
      <c r="BG401" s="171"/>
    </row>
    <row r="402" spans="1:59" ht="15" customHeight="1" x14ac:dyDescent="0.3">
      <c r="A402" s="172"/>
      <c r="B402" s="172"/>
      <c r="C402" s="172"/>
      <c r="D402" s="173"/>
      <c r="E402" s="173"/>
      <c r="F402" s="173"/>
      <c r="G402" s="173"/>
      <c r="H402" s="173"/>
      <c r="I402" s="174"/>
      <c r="J402" s="175"/>
      <c r="K402" s="176" t="str">
        <f t="shared" si="216"/>
        <v/>
      </c>
      <c r="L402" s="177" t="str">
        <f t="shared" si="217"/>
        <v/>
      </c>
      <c r="M402" s="178" t="str">
        <f t="shared" si="218"/>
        <v/>
      </c>
      <c r="N402" s="44" t="str" cm="1">
        <f t="array" ref="N402">IFERROR(IF(_xlfn.SINGLE(A:A)="","",IF(R402="Beer",SUM(LOOKUP(2,1/(Rates!$B$3:$B$5&lt;=W402)/(Rates!$C$3:$C$5&gt;=W402),Rates!$D$3:$D$5)*(X402/100)*W402),IF(R402="Refreshment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44" t="str">
        <f t="shared" si="219"/>
        <v/>
      </c>
      <c r="P402" s="13"/>
      <c r="Q402" s="179" t="str">
        <f t="shared" si="220"/>
        <v/>
      </c>
      <c r="R402" s="180" t="str">
        <f t="shared" si="221"/>
        <v/>
      </c>
      <c r="S402" s="13" t="str">
        <f>IF(A402="","",IF(R402="Refreshment Beverage",VLOOKUP(VALUE(Q402),Rates!G$15:L$19,2,0),VLOOKUP(VALUE(Q402),Rates!G$4:L$8,2,0)))</f>
        <v/>
      </c>
      <c r="T402" s="13" t="str">
        <f t="shared" si="222"/>
        <v/>
      </c>
      <c r="U402" s="181" t="str">
        <f t="shared" si="223"/>
        <v/>
      </c>
      <c r="V402" s="13" t="str">
        <f t="shared" si="224"/>
        <v/>
      </c>
      <c r="W402" s="13" t="str">
        <f t="shared" si="225"/>
        <v/>
      </c>
      <c r="X402" s="182" t="str">
        <f t="shared" si="226"/>
        <v/>
      </c>
      <c r="Y402" s="183" t="str">
        <f>IF(A:A="","",IF(R402="Refreshment Beverage",VLOOKUP(Q402,Rates!G$15:L$19,6,0)*W402,VLOOKUP(Q402,Rates!G$4:L$12,6,0)*W402))</f>
        <v/>
      </c>
      <c r="Z402" s="183" t="str">
        <f t="shared" si="227"/>
        <v/>
      </c>
      <c r="AA402" s="17">
        <f t="shared" si="215"/>
        <v>0</v>
      </c>
      <c r="AB402" s="177" t="str" cm="1">
        <f t="array" ref="AB402">IF(_xlfn.SINGLE(A:A)="","",IF(R402="Refreshment Beverage","",IF(AND(R402="Beer",Q402=0),SUM(LOOKUP(2,1/(Rates!$B$15:$B$18&lt;=W402)/(Rates!$C$15:$C$18&gt;=W402),Rates!$D$15:$D$18)*W402),VLOOKUP(VALUE(_xlfn.SINGLE(Q:Q)),Rates!A:B,2,0)*W402)))</f>
        <v/>
      </c>
      <c r="AC402" s="177" t="str" cm="1">
        <f t="array" ref="AC402">IF(_xlfn.SINGLE(A:A)="","",IF(R402="Refreshment Beverage","",IF(AND(R402="Beer",Q402=0),SUM(LOOKUP(2,1/(Rates!$B$15:$B$18&lt;=W402)/(Rates!$C$15:$C$18&gt;=W402),Rates!$E$15:$E$18)*W402),VLOOKUP(VALUE(_xlfn.SINGLE(Q:Q)),Rates!A:C,3,0)*W402)))</f>
        <v/>
      </c>
      <c r="AD402" s="168">
        <f>IFERROR(IF(OR(Q402=1,Q402=2,Q402=3,Q402=4),VLOOKUP(Q402,Rates!$A$31:$B$34,2,0)*W402,IF(V402=1,VLOOKUP(U402,'REB BEV MIN MKUP'!B:E,4,0),IF(V402&gt;1,VLOOKUP(VALUE(W402),'REB BEV MIN MKUP'!O:Q,3,0),0))),0)</f>
        <v>0</v>
      </c>
      <c r="AE402" s="177" t="str">
        <f t="shared" si="228"/>
        <v/>
      </c>
      <c r="AF402" s="13" t="str">
        <f t="shared" si="229"/>
        <v/>
      </c>
      <c r="AG402" s="177" t="str">
        <f t="shared" si="230"/>
        <v/>
      </c>
      <c r="AH402" s="184" t="str">
        <f t="shared" si="231"/>
        <v/>
      </c>
      <c r="AI402" s="184" t="str">
        <f>IF(AE:AE="","",IF(R402="Refreshment Beverage",AK402*(Rates!J$19/100),ROUND(SUM(AH402*(Rates!$J$8/100)),4)))</f>
        <v/>
      </c>
      <c r="AJ402" s="183" t="str">
        <f t="shared" si="232"/>
        <v/>
      </c>
      <c r="AK402" s="185" t="str">
        <f t="shared" si="233"/>
        <v/>
      </c>
      <c r="AL402" s="177" t="str">
        <f t="shared" si="234"/>
        <v/>
      </c>
      <c r="AM402" s="13" t="str">
        <f>IF(AS402="","",IF(R402="Refreshment Beverage",ROUND(AS402*Rates!K$19,4),ROUND(AO402*(VLOOKUP(VALUE(Q402),Rates!G$4:L$12,3,0)),4)))</f>
        <v/>
      </c>
      <c r="AN402" s="183" t="str">
        <f>IF(AS402="","",IF(R402="Refreshment Beverage",AS402*(Rates!J$19/100),MAX(AM402,AB402)))</f>
        <v/>
      </c>
      <c r="AO402" s="186" t="str">
        <f t="shared" si="235"/>
        <v/>
      </c>
      <c r="AP402" s="186" t="str">
        <f t="shared" si="236"/>
        <v/>
      </c>
      <c r="AQ402" s="186" t="str">
        <f>IF(AS402="","",IF(R402="Refreshment Beverage",ROUND(SUM(VLOOKUP(Q:Q,Rates!G$15:L$19,3,0)*(AS402-Y402-Z402-AA402)),4),ROUND(SUM(Rates!$K$8*AS402),4)))</f>
        <v/>
      </c>
      <c r="AR402" s="184" t="str">
        <f t="shared" si="237"/>
        <v/>
      </c>
      <c r="AS402" s="185" t="str">
        <f t="shared" si="238"/>
        <v/>
      </c>
      <c r="AT402" s="177" t="str">
        <f t="shared" si="239"/>
        <v/>
      </c>
      <c r="AU402" s="13" t="str">
        <f>IF(AX402="","",IF(R402="Refreshment Beverage",ROUND((BA402-Y402-Z402-AA402)*VLOOKUP(VALUE(Q402),Rates!G$15:L$19,3,0),4),ROUND(AW402*(VLOOKUP(VALUE(Q402),Rates!G:L,3,0)),4)))</f>
        <v/>
      </c>
      <c r="AV402" s="183" t="str">
        <f t="shared" si="240"/>
        <v/>
      </c>
      <c r="AW402" s="186" t="str">
        <f t="shared" si="241"/>
        <v/>
      </c>
      <c r="AX402" s="184" t="str">
        <f t="shared" si="242"/>
        <v/>
      </c>
      <c r="AY402" s="186" t="str">
        <f>IF(AX402="","",IF(R402="Refreshment Beverage",ROUND(SUM(AX402*Rates!K$19),4),ROUND(SUM(AX402*(Rates!J$8/100)),4)))</f>
        <v/>
      </c>
      <c r="AZ402" s="183" t="str">
        <f t="shared" si="243"/>
        <v/>
      </c>
      <c r="BA402" s="185" t="str">
        <f t="shared" si="244"/>
        <v/>
      </c>
      <c r="BD402" s="171"/>
      <c r="BE402" s="171"/>
      <c r="BF402" s="171"/>
      <c r="BG402" s="171"/>
    </row>
    <row r="403" spans="1:59" ht="15" customHeight="1" x14ac:dyDescent="0.3">
      <c r="A403" s="172"/>
      <c r="B403" s="172"/>
      <c r="C403" s="172"/>
      <c r="D403" s="173"/>
      <c r="E403" s="173"/>
      <c r="F403" s="173"/>
      <c r="G403" s="173"/>
      <c r="H403" s="173"/>
      <c r="I403" s="174"/>
      <c r="J403" s="175"/>
      <c r="K403" s="176" t="str">
        <f t="shared" si="216"/>
        <v/>
      </c>
      <c r="L403" s="177" t="str">
        <f t="shared" si="217"/>
        <v/>
      </c>
      <c r="M403" s="178" t="str">
        <f t="shared" si="218"/>
        <v/>
      </c>
      <c r="N403" s="44" t="str" cm="1">
        <f t="array" ref="N403">IFERROR(IF(_xlfn.SINGLE(A:A)="","",IF(R403="Beer",SUM(LOOKUP(2,1/(Rates!$B$3:$B$5&lt;=W403)/(Rates!$C$3:$C$5&gt;=W403),Rates!$D$3:$D$5)*(X403/100)*W403),IF(R403="Refreshment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44" t="str">
        <f t="shared" si="219"/>
        <v/>
      </c>
      <c r="P403" s="13"/>
      <c r="Q403" s="179" t="str">
        <f t="shared" si="220"/>
        <v/>
      </c>
      <c r="R403" s="180" t="str">
        <f t="shared" si="221"/>
        <v/>
      </c>
      <c r="S403" s="13" t="str">
        <f>IF(A403="","",IF(R403="Refreshment Beverage",VLOOKUP(VALUE(Q403),Rates!G$15:L$19,2,0),VLOOKUP(VALUE(Q403),Rates!G$4:L$8,2,0)))</f>
        <v/>
      </c>
      <c r="T403" s="13" t="str">
        <f t="shared" si="222"/>
        <v/>
      </c>
      <c r="U403" s="181" t="str">
        <f t="shared" si="223"/>
        <v/>
      </c>
      <c r="V403" s="13" t="str">
        <f t="shared" si="224"/>
        <v/>
      </c>
      <c r="W403" s="13" t="str">
        <f t="shared" si="225"/>
        <v/>
      </c>
      <c r="X403" s="182" t="str">
        <f t="shared" si="226"/>
        <v/>
      </c>
      <c r="Y403" s="183" t="str">
        <f>IF(A:A="","",IF(R403="Refreshment Beverage",VLOOKUP(Q403,Rates!G$15:L$19,6,0)*W403,VLOOKUP(Q403,Rates!G$4:L$12,6,0)*W403))</f>
        <v/>
      </c>
      <c r="Z403" s="183" t="str">
        <f t="shared" si="227"/>
        <v/>
      </c>
      <c r="AA403" s="17">
        <f t="shared" si="215"/>
        <v>0</v>
      </c>
      <c r="AB403" s="177" t="str" cm="1">
        <f t="array" ref="AB403">IF(_xlfn.SINGLE(A:A)="","",IF(R403="Refreshment Beverage","",IF(AND(R403="Beer",Q403=0),SUM(LOOKUP(2,1/(Rates!$B$15:$B$18&lt;=W403)/(Rates!$C$15:$C$18&gt;=W403),Rates!$D$15:$D$18)*W403),VLOOKUP(VALUE(_xlfn.SINGLE(Q:Q)),Rates!A:B,2,0)*W403)))</f>
        <v/>
      </c>
      <c r="AC403" s="177" t="str" cm="1">
        <f t="array" ref="AC403">IF(_xlfn.SINGLE(A:A)="","",IF(R403="Refreshment Beverage","",IF(AND(R403="Beer",Q403=0),SUM(LOOKUP(2,1/(Rates!$B$15:$B$18&lt;=W403)/(Rates!$C$15:$C$18&gt;=W403),Rates!$E$15:$E$18)*W403),VLOOKUP(VALUE(_xlfn.SINGLE(Q:Q)),Rates!A:C,3,0)*W403)))</f>
        <v/>
      </c>
      <c r="AD403" s="168">
        <f>IFERROR(IF(OR(Q403=1,Q403=2,Q403=3,Q403=4),VLOOKUP(Q403,Rates!$A$31:$B$34,2,0)*W403,IF(V403=1,VLOOKUP(U403,'REB BEV MIN MKUP'!B:E,4,0),IF(V403&gt;1,VLOOKUP(VALUE(W403),'REB BEV MIN MKUP'!O:Q,3,0),0))),0)</f>
        <v>0</v>
      </c>
      <c r="AE403" s="177" t="str">
        <f t="shared" si="228"/>
        <v/>
      </c>
      <c r="AF403" s="13" t="str">
        <f t="shared" si="229"/>
        <v/>
      </c>
      <c r="AG403" s="177" t="str">
        <f t="shared" si="230"/>
        <v/>
      </c>
      <c r="AH403" s="184" t="str">
        <f t="shared" si="231"/>
        <v/>
      </c>
      <c r="AI403" s="184" t="str">
        <f>IF(AE:AE="","",IF(R403="Refreshment Beverage",AK403*(Rates!J$19/100),ROUND(SUM(AH403*(Rates!$J$8/100)),4)))</f>
        <v/>
      </c>
      <c r="AJ403" s="183" t="str">
        <f t="shared" si="232"/>
        <v/>
      </c>
      <c r="AK403" s="185" t="str">
        <f t="shared" si="233"/>
        <v/>
      </c>
      <c r="AL403" s="177" t="str">
        <f t="shared" si="234"/>
        <v/>
      </c>
      <c r="AM403" s="13" t="str">
        <f>IF(AS403="","",IF(R403="Refreshment Beverage",ROUND(AS403*Rates!K$19,4),ROUND(AO403*(VLOOKUP(VALUE(Q403),Rates!G$4:L$12,3,0)),4)))</f>
        <v/>
      </c>
      <c r="AN403" s="183" t="str">
        <f>IF(AS403="","",IF(R403="Refreshment Beverage",AS403*(Rates!J$19/100),MAX(AM403,AB403)))</f>
        <v/>
      </c>
      <c r="AO403" s="186" t="str">
        <f t="shared" si="235"/>
        <v/>
      </c>
      <c r="AP403" s="186" t="str">
        <f t="shared" si="236"/>
        <v/>
      </c>
      <c r="AQ403" s="186" t="str">
        <f>IF(AS403="","",IF(R403="Refreshment Beverage",ROUND(SUM(VLOOKUP(Q:Q,Rates!G$15:L$19,3,0)*(AS403-Y403-Z403-AA403)),4),ROUND(SUM(Rates!$K$8*AS403),4)))</f>
        <v/>
      </c>
      <c r="AR403" s="184" t="str">
        <f t="shared" si="237"/>
        <v/>
      </c>
      <c r="AS403" s="185" t="str">
        <f t="shared" si="238"/>
        <v/>
      </c>
      <c r="AT403" s="177" t="str">
        <f t="shared" si="239"/>
        <v/>
      </c>
      <c r="AU403" s="13" t="str">
        <f>IF(AX403="","",IF(R403="Refreshment Beverage",ROUND((BA403-Y403-Z403-AA403)*VLOOKUP(VALUE(Q403),Rates!G$15:L$19,3,0),4),ROUND(AW403*(VLOOKUP(VALUE(Q403),Rates!G:L,3,0)),4)))</f>
        <v/>
      </c>
      <c r="AV403" s="183" t="str">
        <f t="shared" si="240"/>
        <v/>
      </c>
      <c r="AW403" s="186" t="str">
        <f t="shared" si="241"/>
        <v/>
      </c>
      <c r="AX403" s="184" t="str">
        <f t="shared" si="242"/>
        <v/>
      </c>
      <c r="AY403" s="186" t="str">
        <f>IF(AX403="","",IF(R403="Refreshment Beverage",ROUND(SUM(AX403*Rates!K$19),4),ROUND(SUM(AX403*(Rates!J$8/100)),4)))</f>
        <v/>
      </c>
      <c r="AZ403" s="183" t="str">
        <f t="shared" si="243"/>
        <v/>
      </c>
      <c r="BA403" s="185" t="str">
        <f t="shared" si="244"/>
        <v/>
      </c>
      <c r="BD403" s="171"/>
      <c r="BE403" s="171"/>
      <c r="BF403" s="171"/>
      <c r="BG403" s="171"/>
    </row>
    <row r="404" spans="1:59" ht="15" customHeight="1" x14ac:dyDescent="0.3">
      <c r="A404" s="172"/>
      <c r="B404" s="172"/>
      <c r="C404" s="172"/>
      <c r="D404" s="173"/>
      <c r="E404" s="173"/>
      <c r="F404" s="173"/>
      <c r="G404" s="173"/>
      <c r="H404" s="173"/>
      <c r="I404" s="174"/>
      <c r="J404" s="175"/>
      <c r="K404" s="176" t="str">
        <f t="shared" si="216"/>
        <v/>
      </c>
      <c r="L404" s="177" t="str">
        <f t="shared" si="217"/>
        <v/>
      </c>
      <c r="M404" s="178" t="str">
        <f t="shared" si="218"/>
        <v/>
      </c>
      <c r="N404" s="44" t="str" cm="1">
        <f t="array" ref="N404">IFERROR(IF(_xlfn.SINGLE(A:A)="","",IF(R404="Beer",SUM(LOOKUP(2,1/(Rates!$B$3:$B$5&lt;=W404)/(Rates!$C$3:$C$5&gt;=W404),Rates!$D$3:$D$5)*(X404/100)*W404),IF(R404="Refreshment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44" t="str">
        <f t="shared" si="219"/>
        <v/>
      </c>
      <c r="P404" s="13"/>
      <c r="Q404" s="179" t="str">
        <f t="shared" si="220"/>
        <v/>
      </c>
      <c r="R404" s="180" t="str">
        <f t="shared" si="221"/>
        <v/>
      </c>
      <c r="S404" s="13" t="str">
        <f>IF(A404="","",IF(R404="Refreshment Beverage",VLOOKUP(VALUE(Q404),Rates!G$15:L$19,2,0),VLOOKUP(VALUE(Q404),Rates!G$4:L$8,2,0)))</f>
        <v/>
      </c>
      <c r="T404" s="13" t="str">
        <f t="shared" si="222"/>
        <v/>
      </c>
      <c r="U404" s="181" t="str">
        <f t="shared" si="223"/>
        <v/>
      </c>
      <c r="V404" s="13" t="str">
        <f t="shared" si="224"/>
        <v/>
      </c>
      <c r="W404" s="13" t="str">
        <f t="shared" si="225"/>
        <v/>
      </c>
      <c r="X404" s="182" t="str">
        <f t="shared" si="226"/>
        <v/>
      </c>
      <c r="Y404" s="183" t="str">
        <f>IF(A:A="","",IF(R404="Refreshment Beverage",VLOOKUP(Q404,Rates!G$15:L$19,6,0)*W404,VLOOKUP(Q404,Rates!G$4:L$12,6,0)*W404))</f>
        <v/>
      </c>
      <c r="Z404" s="183" t="str">
        <f t="shared" si="227"/>
        <v/>
      </c>
      <c r="AA404" s="17">
        <f t="shared" si="215"/>
        <v>0</v>
      </c>
      <c r="AB404" s="177" t="str" cm="1">
        <f t="array" ref="AB404">IF(_xlfn.SINGLE(A:A)="","",IF(R404="Refreshment Beverage","",IF(AND(R404="Beer",Q404=0),SUM(LOOKUP(2,1/(Rates!$B$15:$B$18&lt;=W404)/(Rates!$C$15:$C$18&gt;=W404),Rates!$D$15:$D$18)*W404),VLOOKUP(VALUE(_xlfn.SINGLE(Q:Q)),Rates!A:B,2,0)*W404)))</f>
        <v/>
      </c>
      <c r="AC404" s="177" t="str" cm="1">
        <f t="array" ref="AC404">IF(_xlfn.SINGLE(A:A)="","",IF(R404="Refreshment Beverage","",IF(AND(R404="Beer",Q404=0),SUM(LOOKUP(2,1/(Rates!$B$15:$B$18&lt;=W404)/(Rates!$C$15:$C$18&gt;=W404),Rates!$E$15:$E$18)*W404),VLOOKUP(VALUE(_xlfn.SINGLE(Q:Q)),Rates!A:C,3,0)*W404)))</f>
        <v/>
      </c>
      <c r="AD404" s="168">
        <f>IFERROR(IF(OR(Q404=1,Q404=2,Q404=3,Q404=4),VLOOKUP(Q404,Rates!$A$31:$B$34,2,0)*W404,IF(V404=1,VLOOKUP(U404,'REB BEV MIN MKUP'!B:E,4,0),IF(V404&gt;1,VLOOKUP(VALUE(W404),'REB BEV MIN MKUP'!O:Q,3,0),0))),0)</f>
        <v>0</v>
      </c>
      <c r="AE404" s="177" t="str">
        <f t="shared" si="228"/>
        <v/>
      </c>
      <c r="AF404" s="13" t="str">
        <f t="shared" si="229"/>
        <v/>
      </c>
      <c r="AG404" s="177" t="str">
        <f t="shared" si="230"/>
        <v/>
      </c>
      <c r="AH404" s="184" t="str">
        <f t="shared" si="231"/>
        <v/>
      </c>
      <c r="AI404" s="184" t="str">
        <f>IF(AE:AE="","",IF(R404="Refreshment Beverage",AK404*(Rates!J$19/100),ROUND(SUM(AH404*(Rates!$J$8/100)),4)))</f>
        <v/>
      </c>
      <c r="AJ404" s="183" t="str">
        <f t="shared" si="232"/>
        <v/>
      </c>
      <c r="AK404" s="185" t="str">
        <f t="shared" si="233"/>
        <v/>
      </c>
      <c r="AL404" s="177" t="str">
        <f t="shared" si="234"/>
        <v/>
      </c>
      <c r="AM404" s="13" t="str">
        <f>IF(AS404="","",IF(R404="Refreshment Beverage",ROUND(AS404*Rates!K$19,4),ROUND(AO404*(VLOOKUP(VALUE(Q404),Rates!G$4:L$12,3,0)),4)))</f>
        <v/>
      </c>
      <c r="AN404" s="183" t="str">
        <f>IF(AS404="","",IF(R404="Refreshment Beverage",AS404*(Rates!J$19/100),MAX(AM404,AB404)))</f>
        <v/>
      </c>
      <c r="AO404" s="186" t="str">
        <f t="shared" si="235"/>
        <v/>
      </c>
      <c r="AP404" s="186" t="str">
        <f t="shared" si="236"/>
        <v/>
      </c>
      <c r="AQ404" s="186" t="str">
        <f>IF(AS404="","",IF(R404="Refreshment Beverage",ROUND(SUM(VLOOKUP(Q:Q,Rates!G$15:L$19,3,0)*(AS404-Y404-Z404-AA404)),4),ROUND(SUM(Rates!$K$8*AS404),4)))</f>
        <v/>
      </c>
      <c r="AR404" s="184" t="str">
        <f t="shared" si="237"/>
        <v/>
      </c>
      <c r="AS404" s="185" t="str">
        <f t="shared" si="238"/>
        <v/>
      </c>
      <c r="AT404" s="177" t="str">
        <f t="shared" si="239"/>
        <v/>
      </c>
      <c r="AU404" s="13" t="str">
        <f>IF(AX404="","",IF(R404="Refreshment Beverage",ROUND((BA404-Y404-Z404-AA404)*VLOOKUP(VALUE(Q404),Rates!G$15:L$19,3,0),4),ROUND(AW404*(VLOOKUP(VALUE(Q404),Rates!G:L,3,0)),4)))</f>
        <v/>
      </c>
      <c r="AV404" s="183" t="str">
        <f t="shared" si="240"/>
        <v/>
      </c>
      <c r="AW404" s="186" t="str">
        <f t="shared" si="241"/>
        <v/>
      </c>
      <c r="AX404" s="184" t="str">
        <f t="shared" si="242"/>
        <v/>
      </c>
      <c r="AY404" s="186" t="str">
        <f>IF(AX404="","",IF(R404="Refreshment Beverage",ROUND(SUM(AX404*Rates!K$19),4),ROUND(SUM(AX404*(Rates!J$8/100)),4)))</f>
        <v/>
      </c>
      <c r="AZ404" s="183" t="str">
        <f t="shared" si="243"/>
        <v/>
      </c>
      <c r="BA404" s="185" t="str">
        <f t="shared" si="244"/>
        <v/>
      </c>
      <c r="BD404" s="171"/>
      <c r="BE404" s="171"/>
      <c r="BF404" s="171"/>
      <c r="BG404" s="171"/>
    </row>
    <row r="405" spans="1:59" ht="15" customHeight="1" x14ac:dyDescent="0.3">
      <c r="A405" s="172"/>
      <c r="B405" s="172"/>
      <c r="C405" s="172"/>
      <c r="D405" s="173"/>
      <c r="E405" s="173"/>
      <c r="F405" s="173"/>
      <c r="G405" s="173"/>
      <c r="H405" s="173"/>
      <c r="I405" s="174"/>
      <c r="J405" s="175"/>
      <c r="K405" s="176" t="str">
        <f t="shared" si="216"/>
        <v/>
      </c>
      <c r="L405" s="177" t="str">
        <f t="shared" si="217"/>
        <v/>
      </c>
      <c r="M405" s="178" t="str">
        <f t="shared" si="218"/>
        <v/>
      </c>
      <c r="N405" s="44" t="str" cm="1">
        <f t="array" ref="N405">IFERROR(IF(_xlfn.SINGLE(A:A)="","",IF(R405="Beer",SUM(LOOKUP(2,1/(Rates!$B$3:$B$5&lt;=W405)/(Rates!$C$3:$C$5&gt;=W405),Rates!$D$3:$D$5)*(X405/100)*W405),IF(R405="Refreshment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44" t="str">
        <f t="shared" si="219"/>
        <v/>
      </c>
      <c r="P405" s="13"/>
      <c r="Q405" s="179" t="str">
        <f t="shared" si="220"/>
        <v/>
      </c>
      <c r="R405" s="180" t="str">
        <f t="shared" si="221"/>
        <v/>
      </c>
      <c r="S405" s="13" t="str">
        <f>IF(A405="","",IF(R405="Refreshment Beverage",VLOOKUP(VALUE(Q405),Rates!G$15:L$19,2,0),VLOOKUP(VALUE(Q405),Rates!G$4:L$8,2,0)))</f>
        <v/>
      </c>
      <c r="T405" s="13" t="str">
        <f t="shared" si="222"/>
        <v/>
      </c>
      <c r="U405" s="181" t="str">
        <f t="shared" si="223"/>
        <v/>
      </c>
      <c r="V405" s="13" t="str">
        <f t="shared" si="224"/>
        <v/>
      </c>
      <c r="W405" s="13" t="str">
        <f t="shared" si="225"/>
        <v/>
      </c>
      <c r="X405" s="182" t="str">
        <f t="shared" si="226"/>
        <v/>
      </c>
      <c r="Y405" s="183" t="str">
        <f>IF(A:A="","",IF(R405="Refreshment Beverage",VLOOKUP(Q405,Rates!G$15:L$19,6,0)*W405,VLOOKUP(Q405,Rates!G$4:L$12,6,0)*W405))</f>
        <v/>
      </c>
      <c r="Z405" s="183" t="str">
        <f t="shared" si="227"/>
        <v/>
      </c>
      <c r="AA405" s="17">
        <f t="shared" si="215"/>
        <v>0</v>
      </c>
      <c r="AB405" s="177" t="str" cm="1">
        <f t="array" ref="AB405">IF(_xlfn.SINGLE(A:A)="","",IF(R405="Refreshment Beverage","",IF(AND(R405="Beer",Q405=0),SUM(LOOKUP(2,1/(Rates!$B$15:$B$18&lt;=W405)/(Rates!$C$15:$C$18&gt;=W405),Rates!$D$15:$D$18)*W405),VLOOKUP(VALUE(_xlfn.SINGLE(Q:Q)),Rates!A:B,2,0)*W405)))</f>
        <v/>
      </c>
      <c r="AC405" s="177" t="str" cm="1">
        <f t="array" ref="AC405">IF(_xlfn.SINGLE(A:A)="","",IF(R405="Refreshment Beverage","",IF(AND(R405="Beer",Q405=0),SUM(LOOKUP(2,1/(Rates!$B$15:$B$18&lt;=W405)/(Rates!$C$15:$C$18&gt;=W405),Rates!$E$15:$E$18)*W405),VLOOKUP(VALUE(_xlfn.SINGLE(Q:Q)),Rates!A:C,3,0)*W405)))</f>
        <v/>
      </c>
      <c r="AD405" s="168">
        <f>IFERROR(IF(OR(Q405=1,Q405=2,Q405=3,Q405=4),VLOOKUP(Q405,Rates!$A$31:$B$34,2,0)*W405,IF(V405=1,VLOOKUP(U405,'REB BEV MIN MKUP'!B:E,4,0),IF(V405&gt;1,VLOOKUP(VALUE(W405),'REB BEV MIN MKUP'!O:Q,3,0),0))),0)</f>
        <v>0</v>
      </c>
      <c r="AE405" s="177" t="str">
        <f t="shared" si="228"/>
        <v/>
      </c>
      <c r="AF405" s="13" t="str">
        <f t="shared" si="229"/>
        <v/>
      </c>
      <c r="AG405" s="177" t="str">
        <f t="shared" si="230"/>
        <v/>
      </c>
      <c r="AH405" s="184" t="str">
        <f t="shared" si="231"/>
        <v/>
      </c>
      <c r="AI405" s="184" t="str">
        <f>IF(AE:AE="","",IF(R405="Refreshment Beverage",AK405*(Rates!J$19/100),ROUND(SUM(AH405*(Rates!$J$8/100)),4)))</f>
        <v/>
      </c>
      <c r="AJ405" s="183" t="str">
        <f t="shared" si="232"/>
        <v/>
      </c>
      <c r="AK405" s="185" t="str">
        <f t="shared" si="233"/>
        <v/>
      </c>
      <c r="AL405" s="177" t="str">
        <f t="shared" si="234"/>
        <v/>
      </c>
      <c r="AM405" s="13" t="str">
        <f>IF(AS405="","",IF(R405="Refreshment Beverage",ROUND(AS405*Rates!K$19,4),ROUND(AO405*(VLOOKUP(VALUE(Q405),Rates!G$4:L$12,3,0)),4)))</f>
        <v/>
      </c>
      <c r="AN405" s="183" t="str">
        <f>IF(AS405="","",IF(R405="Refreshment Beverage",AS405*(Rates!J$19/100),MAX(AM405,AB405)))</f>
        <v/>
      </c>
      <c r="AO405" s="186" t="str">
        <f t="shared" si="235"/>
        <v/>
      </c>
      <c r="AP405" s="186" t="str">
        <f t="shared" si="236"/>
        <v/>
      </c>
      <c r="AQ405" s="186" t="str">
        <f>IF(AS405="","",IF(R405="Refreshment Beverage",ROUND(SUM(VLOOKUP(Q:Q,Rates!G$15:L$19,3,0)*(AS405-Y405-Z405-AA405)),4),ROUND(SUM(Rates!$K$8*AS405),4)))</f>
        <v/>
      </c>
      <c r="AR405" s="184" t="str">
        <f t="shared" si="237"/>
        <v/>
      </c>
      <c r="AS405" s="185" t="str">
        <f t="shared" si="238"/>
        <v/>
      </c>
      <c r="AT405" s="177" t="str">
        <f t="shared" si="239"/>
        <v/>
      </c>
      <c r="AU405" s="13" t="str">
        <f>IF(AX405="","",IF(R405="Refreshment Beverage",ROUND((BA405-Y405-Z405-AA405)*VLOOKUP(VALUE(Q405),Rates!G$15:L$19,3,0),4),ROUND(AW405*(VLOOKUP(VALUE(Q405),Rates!G:L,3,0)),4)))</f>
        <v/>
      </c>
      <c r="AV405" s="183" t="str">
        <f t="shared" si="240"/>
        <v/>
      </c>
      <c r="AW405" s="186" t="str">
        <f t="shared" si="241"/>
        <v/>
      </c>
      <c r="AX405" s="184" t="str">
        <f t="shared" si="242"/>
        <v/>
      </c>
      <c r="AY405" s="186" t="str">
        <f>IF(AX405="","",IF(R405="Refreshment Beverage",ROUND(SUM(AX405*Rates!K$19),4),ROUND(SUM(AX405*(Rates!J$8/100)),4)))</f>
        <v/>
      </c>
      <c r="AZ405" s="183" t="str">
        <f t="shared" si="243"/>
        <v/>
      </c>
      <c r="BA405" s="185" t="str">
        <f t="shared" si="244"/>
        <v/>
      </c>
      <c r="BD405" s="171"/>
      <c r="BE405" s="171"/>
      <c r="BF405" s="171"/>
      <c r="BG405" s="171"/>
    </row>
    <row r="406" spans="1:59" ht="15" customHeight="1" x14ac:dyDescent="0.3">
      <c r="A406" s="172"/>
      <c r="B406" s="172"/>
      <c r="C406" s="172"/>
      <c r="D406" s="173"/>
      <c r="E406" s="173"/>
      <c r="F406" s="173"/>
      <c r="G406" s="173"/>
      <c r="H406" s="173"/>
      <c r="I406" s="174"/>
      <c r="J406" s="175"/>
      <c r="K406" s="176" t="str">
        <f t="shared" si="216"/>
        <v/>
      </c>
      <c r="L406" s="177" t="str">
        <f t="shared" si="217"/>
        <v/>
      </c>
      <c r="M406" s="178" t="str">
        <f t="shared" si="218"/>
        <v/>
      </c>
      <c r="N406" s="44" t="str" cm="1">
        <f t="array" ref="N406">IFERROR(IF(_xlfn.SINGLE(A:A)="","",IF(R406="Beer",SUM(LOOKUP(2,1/(Rates!$B$3:$B$5&lt;=W406)/(Rates!$C$3:$C$5&gt;=W406),Rates!$D$3:$D$5)*(X406/100)*W406),IF(R406="Refreshment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44" t="str">
        <f t="shared" si="219"/>
        <v/>
      </c>
      <c r="P406" s="13"/>
      <c r="Q406" s="179" t="str">
        <f t="shared" si="220"/>
        <v/>
      </c>
      <c r="R406" s="180" t="str">
        <f t="shared" si="221"/>
        <v/>
      </c>
      <c r="S406" s="13" t="str">
        <f>IF(A406="","",IF(R406="Refreshment Beverage",VLOOKUP(VALUE(Q406),Rates!G$15:L$19,2,0),VLOOKUP(VALUE(Q406),Rates!G$4:L$8,2,0)))</f>
        <v/>
      </c>
      <c r="T406" s="13" t="str">
        <f t="shared" si="222"/>
        <v/>
      </c>
      <c r="U406" s="181" t="str">
        <f t="shared" si="223"/>
        <v/>
      </c>
      <c r="V406" s="13" t="str">
        <f t="shared" si="224"/>
        <v/>
      </c>
      <c r="W406" s="13" t="str">
        <f t="shared" si="225"/>
        <v/>
      </c>
      <c r="X406" s="182" t="str">
        <f t="shared" si="226"/>
        <v/>
      </c>
      <c r="Y406" s="183" t="str">
        <f>IF(A:A="","",IF(R406="Refreshment Beverage",VLOOKUP(Q406,Rates!G$15:L$19,6,0)*W406,VLOOKUP(Q406,Rates!G$4:L$12,6,0)*W406))</f>
        <v/>
      </c>
      <c r="Z406" s="183" t="str">
        <f t="shared" si="227"/>
        <v/>
      </c>
      <c r="AA406" s="17">
        <f t="shared" si="215"/>
        <v>0</v>
      </c>
      <c r="AB406" s="177" t="str" cm="1">
        <f t="array" ref="AB406">IF(_xlfn.SINGLE(A:A)="","",IF(R406="Refreshment Beverage","",IF(AND(R406="Beer",Q406=0),SUM(LOOKUP(2,1/(Rates!$B$15:$B$18&lt;=W406)/(Rates!$C$15:$C$18&gt;=W406),Rates!$D$15:$D$18)*W406),VLOOKUP(VALUE(_xlfn.SINGLE(Q:Q)),Rates!A:B,2,0)*W406)))</f>
        <v/>
      </c>
      <c r="AC406" s="177" t="str" cm="1">
        <f t="array" ref="AC406">IF(_xlfn.SINGLE(A:A)="","",IF(R406="Refreshment Beverage","",IF(AND(R406="Beer",Q406=0),SUM(LOOKUP(2,1/(Rates!$B$15:$B$18&lt;=W406)/(Rates!$C$15:$C$18&gt;=W406),Rates!$E$15:$E$18)*W406),VLOOKUP(VALUE(_xlfn.SINGLE(Q:Q)),Rates!A:C,3,0)*W406)))</f>
        <v/>
      </c>
      <c r="AD406" s="168">
        <f>IFERROR(IF(OR(Q406=1,Q406=2,Q406=3,Q406=4),VLOOKUP(Q406,Rates!$A$31:$B$34,2,0)*W406,IF(V406=1,VLOOKUP(U406,'REB BEV MIN MKUP'!B:E,4,0),IF(V406&gt;1,VLOOKUP(VALUE(W406),'REB BEV MIN MKUP'!O:Q,3,0),0))),0)</f>
        <v>0</v>
      </c>
      <c r="AE406" s="177" t="str">
        <f t="shared" si="228"/>
        <v/>
      </c>
      <c r="AF406" s="13" t="str">
        <f t="shared" si="229"/>
        <v/>
      </c>
      <c r="AG406" s="177" t="str">
        <f t="shared" si="230"/>
        <v/>
      </c>
      <c r="AH406" s="184" t="str">
        <f t="shared" si="231"/>
        <v/>
      </c>
      <c r="AI406" s="184" t="str">
        <f>IF(AE:AE="","",IF(R406="Refreshment Beverage",AK406*(Rates!J$19/100),ROUND(SUM(AH406*(Rates!$J$8/100)),4)))</f>
        <v/>
      </c>
      <c r="AJ406" s="183" t="str">
        <f t="shared" si="232"/>
        <v/>
      </c>
      <c r="AK406" s="185" t="str">
        <f t="shared" si="233"/>
        <v/>
      </c>
      <c r="AL406" s="177" t="str">
        <f t="shared" si="234"/>
        <v/>
      </c>
      <c r="AM406" s="13" t="str">
        <f>IF(AS406="","",IF(R406="Refreshment Beverage",ROUND(AS406*Rates!K$19,4),ROUND(AO406*(VLOOKUP(VALUE(Q406),Rates!G$4:L$12,3,0)),4)))</f>
        <v/>
      </c>
      <c r="AN406" s="183" t="str">
        <f>IF(AS406="","",IF(R406="Refreshment Beverage",AS406*(Rates!J$19/100),MAX(AM406,AB406)))</f>
        <v/>
      </c>
      <c r="AO406" s="186" t="str">
        <f t="shared" si="235"/>
        <v/>
      </c>
      <c r="AP406" s="186" t="str">
        <f t="shared" si="236"/>
        <v/>
      </c>
      <c r="AQ406" s="186" t="str">
        <f>IF(AS406="","",IF(R406="Refreshment Beverage",ROUND(SUM(VLOOKUP(Q:Q,Rates!G$15:L$19,3,0)*(AS406-Y406-Z406-AA406)),4),ROUND(SUM(Rates!$K$8*AS406),4)))</f>
        <v/>
      </c>
      <c r="AR406" s="184" t="str">
        <f t="shared" si="237"/>
        <v/>
      </c>
      <c r="AS406" s="185" t="str">
        <f t="shared" si="238"/>
        <v/>
      </c>
      <c r="AT406" s="177" t="str">
        <f t="shared" si="239"/>
        <v/>
      </c>
      <c r="AU406" s="13" t="str">
        <f>IF(AX406="","",IF(R406="Refreshment Beverage",ROUND((BA406-Y406-Z406-AA406)*VLOOKUP(VALUE(Q406),Rates!G$15:L$19,3,0),4),ROUND(AW406*(VLOOKUP(VALUE(Q406),Rates!G:L,3,0)),4)))</f>
        <v/>
      </c>
      <c r="AV406" s="183" t="str">
        <f t="shared" si="240"/>
        <v/>
      </c>
      <c r="AW406" s="186" t="str">
        <f t="shared" si="241"/>
        <v/>
      </c>
      <c r="AX406" s="184" t="str">
        <f t="shared" si="242"/>
        <v/>
      </c>
      <c r="AY406" s="186" t="str">
        <f>IF(AX406="","",IF(R406="Refreshment Beverage",ROUND(SUM(AX406*Rates!K$19),4),ROUND(SUM(AX406*(Rates!J$8/100)),4)))</f>
        <v/>
      </c>
      <c r="AZ406" s="183" t="str">
        <f t="shared" si="243"/>
        <v/>
      </c>
      <c r="BA406" s="185" t="str">
        <f t="shared" si="244"/>
        <v/>
      </c>
      <c r="BD406" s="171"/>
      <c r="BE406" s="171"/>
      <c r="BF406" s="171"/>
      <c r="BG406" s="171"/>
    </row>
    <row r="407" spans="1:59" ht="15" customHeight="1" x14ac:dyDescent="0.3">
      <c r="A407" s="172"/>
      <c r="B407" s="172"/>
      <c r="C407" s="172"/>
      <c r="D407" s="173"/>
      <c r="E407" s="173"/>
      <c r="F407" s="173"/>
      <c r="G407" s="173"/>
      <c r="H407" s="173"/>
      <c r="I407" s="174"/>
      <c r="J407" s="175"/>
      <c r="K407" s="176" t="str">
        <f t="shared" si="216"/>
        <v/>
      </c>
      <c r="L407" s="177" t="str">
        <f t="shared" si="217"/>
        <v/>
      </c>
      <c r="M407" s="178" t="str">
        <f t="shared" si="218"/>
        <v/>
      </c>
      <c r="N407" s="44" t="str" cm="1">
        <f t="array" ref="N407">IFERROR(IF(_xlfn.SINGLE(A:A)="","",IF(R407="Beer",SUM(LOOKUP(2,1/(Rates!$B$3:$B$5&lt;=W407)/(Rates!$C$3:$C$5&gt;=W407),Rates!$D$3:$D$5)*(X407/100)*W407),IF(R407="Refreshment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44" t="str">
        <f t="shared" si="219"/>
        <v/>
      </c>
      <c r="P407" s="13"/>
      <c r="Q407" s="179" t="str">
        <f t="shared" si="220"/>
        <v/>
      </c>
      <c r="R407" s="180" t="str">
        <f t="shared" si="221"/>
        <v/>
      </c>
      <c r="S407" s="13" t="str">
        <f>IF(A407="","",IF(R407="Refreshment Beverage",VLOOKUP(VALUE(Q407),Rates!G$15:L$19,2,0),VLOOKUP(VALUE(Q407),Rates!G$4:L$8,2,0)))</f>
        <v/>
      </c>
      <c r="T407" s="13" t="str">
        <f t="shared" si="222"/>
        <v/>
      </c>
      <c r="U407" s="181" t="str">
        <f t="shared" si="223"/>
        <v/>
      </c>
      <c r="V407" s="13" t="str">
        <f t="shared" si="224"/>
        <v/>
      </c>
      <c r="W407" s="13" t="str">
        <f t="shared" si="225"/>
        <v/>
      </c>
      <c r="X407" s="182" t="str">
        <f t="shared" si="226"/>
        <v/>
      </c>
      <c r="Y407" s="183" t="str">
        <f>IF(A:A="","",IF(R407="Refreshment Beverage",VLOOKUP(Q407,Rates!G$15:L$19,6,0)*W407,VLOOKUP(Q407,Rates!G$4:L$12,6,0)*W407))</f>
        <v/>
      </c>
      <c r="Z407" s="183" t="str">
        <f t="shared" si="227"/>
        <v/>
      </c>
      <c r="AA407" s="17">
        <f t="shared" si="215"/>
        <v>0</v>
      </c>
      <c r="AB407" s="177" t="str" cm="1">
        <f t="array" ref="AB407">IF(_xlfn.SINGLE(A:A)="","",IF(R407="Refreshment Beverage","",IF(AND(R407="Beer",Q407=0),SUM(LOOKUP(2,1/(Rates!$B$15:$B$18&lt;=W407)/(Rates!$C$15:$C$18&gt;=W407),Rates!$D$15:$D$18)*W407),VLOOKUP(VALUE(_xlfn.SINGLE(Q:Q)),Rates!A:B,2,0)*W407)))</f>
        <v/>
      </c>
      <c r="AC407" s="177" t="str" cm="1">
        <f t="array" ref="AC407">IF(_xlfn.SINGLE(A:A)="","",IF(R407="Refreshment Beverage","",IF(AND(R407="Beer",Q407=0),SUM(LOOKUP(2,1/(Rates!$B$15:$B$18&lt;=W407)/(Rates!$C$15:$C$18&gt;=W407),Rates!$E$15:$E$18)*W407),VLOOKUP(VALUE(_xlfn.SINGLE(Q:Q)),Rates!A:C,3,0)*W407)))</f>
        <v/>
      </c>
      <c r="AD407" s="168">
        <f>IFERROR(IF(OR(Q407=1,Q407=2,Q407=3,Q407=4),VLOOKUP(Q407,Rates!$A$31:$B$34,2,0)*W407,IF(V407=1,VLOOKUP(U407,'REB BEV MIN MKUP'!B:E,4,0),IF(V407&gt;1,VLOOKUP(VALUE(W407),'REB BEV MIN MKUP'!O:Q,3,0),0))),0)</f>
        <v>0</v>
      </c>
      <c r="AE407" s="177" t="str">
        <f t="shared" si="228"/>
        <v/>
      </c>
      <c r="AF407" s="13" t="str">
        <f t="shared" si="229"/>
        <v/>
      </c>
      <c r="AG407" s="177" t="str">
        <f t="shared" si="230"/>
        <v/>
      </c>
      <c r="AH407" s="184" t="str">
        <f t="shared" si="231"/>
        <v/>
      </c>
      <c r="AI407" s="184" t="str">
        <f>IF(AE:AE="","",IF(R407="Refreshment Beverage",AK407*(Rates!J$19/100),ROUND(SUM(AH407*(Rates!$J$8/100)),4)))</f>
        <v/>
      </c>
      <c r="AJ407" s="183" t="str">
        <f t="shared" si="232"/>
        <v/>
      </c>
      <c r="AK407" s="185" t="str">
        <f t="shared" si="233"/>
        <v/>
      </c>
      <c r="AL407" s="177" t="str">
        <f t="shared" si="234"/>
        <v/>
      </c>
      <c r="AM407" s="13" t="str">
        <f>IF(AS407="","",IF(R407="Refreshment Beverage",ROUND(AS407*Rates!K$19,4),ROUND(AO407*(VLOOKUP(VALUE(Q407),Rates!G$4:L$12,3,0)),4)))</f>
        <v/>
      </c>
      <c r="AN407" s="183" t="str">
        <f>IF(AS407="","",IF(R407="Refreshment Beverage",AS407*(Rates!J$19/100),MAX(AM407,AB407)))</f>
        <v/>
      </c>
      <c r="AO407" s="186" t="str">
        <f t="shared" si="235"/>
        <v/>
      </c>
      <c r="AP407" s="186" t="str">
        <f t="shared" si="236"/>
        <v/>
      </c>
      <c r="AQ407" s="186" t="str">
        <f>IF(AS407="","",IF(R407="Refreshment Beverage",ROUND(SUM(VLOOKUP(Q:Q,Rates!G$15:L$19,3,0)*(AS407-Y407-Z407-AA407)),4),ROUND(SUM(Rates!$K$8*AS407),4)))</f>
        <v/>
      </c>
      <c r="AR407" s="184" t="str">
        <f t="shared" si="237"/>
        <v/>
      </c>
      <c r="AS407" s="185" t="str">
        <f t="shared" si="238"/>
        <v/>
      </c>
      <c r="AT407" s="177" t="str">
        <f t="shared" si="239"/>
        <v/>
      </c>
      <c r="AU407" s="13" t="str">
        <f>IF(AX407="","",IF(R407="Refreshment Beverage",ROUND((BA407-Y407-Z407-AA407)*VLOOKUP(VALUE(Q407),Rates!G$15:L$19,3,0),4),ROUND(AW407*(VLOOKUP(VALUE(Q407),Rates!G:L,3,0)),4)))</f>
        <v/>
      </c>
      <c r="AV407" s="183" t="str">
        <f t="shared" si="240"/>
        <v/>
      </c>
      <c r="AW407" s="186" t="str">
        <f t="shared" si="241"/>
        <v/>
      </c>
      <c r="AX407" s="184" t="str">
        <f t="shared" si="242"/>
        <v/>
      </c>
      <c r="AY407" s="186" t="str">
        <f>IF(AX407="","",IF(R407="Refreshment Beverage",ROUND(SUM(AX407*Rates!K$19),4),ROUND(SUM(AX407*(Rates!J$8/100)),4)))</f>
        <v/>
      </c>
      <c r="AZ407" s="183" t="str">
        <f t="shared" si="243"/>
        <v/>
      </c>
      <c r="BA407" s="185" t="str">
        <f t="shared" si="244"/>
        <v/>
      </c>
      <c r="BD407" s="171"/>
      <c r="BE407" s="171"/>
      <c r="BF407" s="171"/>
      <c r="BG407" s="171"/>
    </row>
    <row r="408" spans="1:59" ht="15" customHeight="1" x14ac:dyDescent="0.3">
      <c r="A408" s="172"/>
      <c r="B408" s="172"/>
      <c r="C408" s="172"/>
      <c r="D408" s="173"/>
      <c r="E408" s="173"/>
      <c r="F408" s="173"/>
      <c r="G408" s="173"/>
      <c r="H408" s="173"/>
      <c r="I408" s="174"/>
      <c r="J408" s="175"/>
      <c r="K408" s="176" t="str">
        <f t="shared" si="216"/>
        <v/>
      </c>
      <c r="L408" s="177" t="str">
        <f t="shared" si="217"/>
        <v/>
      </c>
      <c r="M408" s="178" t="str">
        <f t="shared" si="218"/>
        <v/>
      </c>
      <c r="N408" s="44" t="str" cm="1">
        <f t="array" ref="N408">IFERROR(IF(_xlfn.SINGLE(A:A)="","",IF(R408="Beer",SUM(LOOKUP(2,1/(Rates!$B$3:$B$5&lt;=W408)/(Rates!$C$3:$C$5&gt;=W408),Rates!$D$3:$D$5)*(X408/100)*W408),IF(R408="Refreshment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44" t="str">
        <f t="shared" si="219"/>
        <v/>
      </c>
      <c r="P408" s="13"/>
      <c r="Q408" s="179" t="str">
        <f t="shared" si="220"/>
        <v/>
      </c>
      <c r="R408" s="180" t="str">
        <f t="shared" si="221"/>
        <v/>
      </c>
      <c r="S408" s="13" t="str">
        <f>IF(A408="","",IF(R408="Refreshment Beverage",VLOOKUP(VALUE(Q408),Rates!G$15:L$19,2,0),VLOOKUP(VALUE(Q408),Rates!G$4:L$8,2,0)))</f>
        <v/>
      </c>
      <c r="T408" s="13" t="str">
        <f t="shared" si="222"/>
        <v/>
      </c>
      <c r="U408" s="181" t="str">
        <f t="shared" si="223"/>
        <v/>
      </c>
      <c r="V408" s="13" t="str">
        <f t="shared" si="224"/>
        <v/>
      </c>
      <c r="W408" s="13" t="str">
        <f t="shared" si="225"/>
        <v/>
      </c>
      <c r="X408" s="182" t="str">
        <f t="shared" si="226"/>
        <v/>
      </c>
      <c r="Y408" s="183" t="str">
        <f>IF(A:A="","",IF(R408="Refreshment Beverage",VLOOKUP(Q408,Rates!G$15:L$19,6,0)*W408,VLOOKUP(Q408,Rates!G$4:L$12,6,0)*W408))</f>
        <v/>
      </c>
      <c r="Z408" s="183" t="str">
        <f t="shared" si="227"/>
        <v/>
      </c>
      <c r="AA408" s="17">
        <f t="shared" si="215"/>
        <v>0</v>
      </c>
      <c r="AB408" s="177" t="str" cm="1">
        <f t="array" ref="AB408">IF(_xlfn.SINGLE(A:A)="","",IF(R408="Refreshment Beverage","",IF(AND(R408="Beer",Q408=0),SUM(LOOKUP(2,1/(Rates!$B$15:$B$18&lt;=W408)/(Rates!$C$15:$C$18&gt;=W408),Rates!$D$15:$D$18)*W408),VLOOKUP(VALUE(_xlfn.SINGLE(Q:Q)),Rates!A:B,2,0)*W408)))</f>
        <v/>
      </c>
      <c r="AC408" s="177" t="str" cm="1">
        <f t="array" ref="AC408">IF(_xlfn.SINGLE(A:A)="","",IF(R408="Refreshment Beverage","",IF(AND(R408="Beer",Q408=0),SUM(LOOKUP(2,1/(Rates!$B$15:$B$18&lt;=W408)/(Rates!$C$15:$C$18&gt;=W408),Rates!$E$15:$E$18)*W408),VLOOKUP(VALUE(_xlfn.SINGLE(Q:Q)),Rates!A:C,3,0)*W408)))</f>
        <v/>
      </c>
      <c r="AD408" s="168">
        <f>IFERROR(IF(OR(Q408=1,Q408=2,Q408=3,Q408=4),VLOOKUP(Q408,Rates!$A$31:$B$34,2,0)*W408,IF(V408=1,VLOOKUP(U408,'REB BEV MIN MKUP'!B:E,4,0),IF(V408&gt;1,VLOOKUP(VALUE(W408),'REB BEV MIN MKUP'!O:Q,3,0),0))),0)</f>
        <v>0</v>
      </c>
      <c r="AE408" s="177" t="str">
        <f t="shared" si="228"/>
        <v/>
      </c>
      <c r="AF408" s="13" t="str">
        <f t="shared" si="229"/>
        <v/>
      </c>
      <c r="AG408" s="177" t="str">
        <f t="shared" si="230"/>
        <v/>
      </c>
      <c r="AH408" s="184" t="str">
        <f t="shared" si="231"/>
        <v/>
      </c>
      <c r="AI408" s="184" t="str">
        <f>IF(AE:AE="","",IF(R408="Refreshment Beverage",AK408*(Rates!J$19/100),ROUND(SUM(AH408*(Rates!$J$8/100)),4)))</f>
        <v/>
      </c>
      <c r="AJ408" s="183" t="str">
        <f t="shared" si="232"/>
        <v/>
      </c>
      <c r="AK408" s="185" t="str">
        <f t="shared" si="233"/>
        <v/>
      </c>
      <c r="AL408" s="177" t="str">
        <f t="shared" si="234"/>
        <v/>
      </c>
      <c r="AM408" s="13" t="str">
        <f>IF(AS408="","",IF(R408="Refreshment Beverage",ROUND(AS408*Rates!K$19,4),ROUND(AO408*(VLOOKUP(VALUE(Q408),Rates!G$4:L$12,3,0)),4)))</f>
        <v/>
      </c>
      <c r="AN408" s="183" t="str">
        <f>IF(AS408="","",IF(R408="Refreshment Beverage",AS408*(Rates!J$19/100),MAX(AM408,AB408)))</f>
        <v/>
      </c>
      <c r="AO408" s="186" t="str">
        <f t="shared" si="235"/>
        <v/>
      </c>
      <c r="AP408" s="186" t="str">
        <f t="shared" si="236"/>
        <v/>
      </c>
      <c r="AQ408" s="186" t="str">
        <f>IF(AS408="","",IF(R408="Refreshment Beverage",ROUND(SUM(VLOOKUP(Q:Q,Rates!G$15:L$19,3,0)*(AS408-Y408-Z408-AA408)),4),ROUND(SUM(Rates!$K$8*AS408),4)))</f>
        <v/>
      </c>
      <c r="AR408" s="184" t="str">
        <f t="shared" si="237"/>
        <v/>
      </c>
      <c r="AS408" s="185" t="str">
        <f t="shared" si="238"/>
        <v/>
      </c>
      <c r="AT408" s="177" t="str">
        <f t="shared" si="239"/>
        <v/>
      </c>
      <c r="AU408" s="13" t="str">
        <f>IF(AX408="","",IF(R408="Refreshment Beverage",ROUND((BA408-Y408-Z408-AA408)*VLOOKUP(VALUE(Q408),Rates!G$15:L$19,3,0),4),ROUND(AW408*(VLOOKUP(VALUE(Q408),Rates!G:L,3,0)),4)))</f>
        <v/>
      </c>
      <c r="AV408" s="183" t="str">
        <f t="shared" si="240"/>
        <v/>
      </c>
      <c r="AW408" s="186" t="str">
        <f t="shared" si="241"/>
        <v/>
      </c>
      <c r="AX408" s="184" t="str">
        <f t="shared" si="242"/>
        <v/>
      </c>
      <c r="AY408" s="186" t="str">
        <f>IF(AX408="","",IF(R408="Refreshment Beverage",ROUND(SUM(AX408*Rates!K$19),4),ROUND(SUM(AX408*(Rates!J$8/100)),4)))</f>
        <v/>
      </c>
      <c r="AZ408" s="183" t="str">
        <f t="shared" si="243"/>
        <v/>
      </c>
      <c r="BA408" s="185" t="str">
        <f t="shared" si="244"/>
        <v/>
      </c>
      <c r="BD408" s="171"/>
      <c r="BE408" s="171"/>
      <c r="BF408" s="171"/>
      <c r="BG408" s="171"/>
    </row>
    <row r="409" spans="1:59" ht="15" customHeight="1" x14ac:dyDescent="0.3">
      <c r="A409" s="172"/>
      <c r="B409" s="172"/>
      <c r="C409" s="172"/>
      <c r="D409" s="173"/>
      <c r="E409" s="173"/>
      <c r="F409" s="173"/>
      <c r="G409" s="173"/>
      <c r="H409" s="173"/>
      <c r="I409" s="174"/>
      <c r="J409" s="175"/>
      <c r="K409" s="176" t="str">
        <f t="shared" si="216"/>
        <v/>
      </c>
      <c r="L409" s="177" t="str">
        <f t="shared" si="217"/>
        <v/>
      </c>
      <c r="M409" s="178" t="str">
        <f t="shared" si="218"/>
        <v/>
      </c>
      <c r="N409" s="44" t="str" cm="1">
        <f t="array" ref="N409">IFERROR(IF(_xlfn.SINGLE(A:A)="","",IF(R409="Beer",SUM(LOOKUP(2,1/(Rates!$B$3:$B$5&lt;=W409)/(Rates!$C$3:$C$5&gt;=W409),Rates!$D$3:$D$5)*(X409/100)*W409),IF(R409="Refreshment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44" t="str">
        <f t="shared" si="219"/>
        <v/>
      </c>
      <c r="P409" s="13"/>
      <c r="Q409" s="179" t="str">
        <f t="shared" si="220"/>
        <v/>
      </c>
      <c r="R409" s="180" t="str">
        <f t="shared" si="221"/>
        <v/>
      </c>
      <c r="S409" s="13" t="str">
        <f>IF(A409="","",IF(R409="Refreshment Beverage",VLOOKUP(VALUE(Q409),Rates!G$15:L$19,2,0),VLOOKUP(VALUE(Q409),Rates!G$4:L$8,2,0)))</f>
        <v/>
      </c>
      <c r="T409" s="13" t="str">
        <f t="shared" si="222"/>
        <v/>
      </c>
      <c r="U409" s="181" t="str">
        <f t="shared" si="223"/>
        <v/>
      </c>
      <c r="V409" s="13" t="str">
        <f t="shared" si="224"/>
        <v/>
      </c>
      <c r="W409" s="13" t="str">
        <f t="shared" si="225"/>
        <v/>
      </c>
      <c r="X409" s="182" t="str">
        <f t="shared" si="226"/>
        <v/>
      </c>
      <c r="Y409" s="183" t="str">
        <f>IF(A:A="","",IF(R409="Refreshment Beverage",VLOOKUP(Q409,Rates!G$15:L$19,6,0)*W409,VLOOKUP(Q409,Rates!G$4:L$12,6,0)*W409))</f>
        <v/>
      </c>
      <c r="Z409" s="183" t="str">
        <f t="shared" si="227"/>
        <v/>
      </c>
      <c r="AA409" s="17">
        <f t="shared" si="215"/>
        <v>0</v>
      </c>
      <c r="AB409" s="177" t="str" cm="1">
        <f t="array" ref="AB409">IF(_xlfn.SINGLE(A:A)="","",IF(R409="Refreshment Beverage","",IF(AND(R409="Beer",Q409=0),SUM(LOOKUP(2,1/(Rates!$B$15:$B$18&lt;=W409)/(Rates!$C$15:$C$18&gt;=W409),Rates!$D$15:$D$18)*W409),VLOOKUP(VALUE(_xlfn.SINGLE(Q:Q)),Rates!A:B,2,0)*W409)))</f>
        <v/>
      </c>
      <c r="AC409" s="177" t="str" cm="1">
        <f t="array" ref="AC409">IF(_xlfn.SINGLE(A:A)="","",IF(R409="Refreshment Beverage","",IF(AND(R409="Beer",Q409=0),SUM(LOOKUP(2,1/(Rates!$B$15:$B$18&lt;=W409)/(Rates!$C$15:$C$18&gt;=W409),Rates!$E$15:$E$18)*W409),VLOOKUP(VALUE(_xlfn.SINGLE(Q:Q)),Rates!A:C,3,0)*W409)))</f>
        <v/>
      </c>
      <c r="AD409" s="168">
        <f>IFERROR(IF(OR(Q409=1,Q409=2,Q409=3,Q409=4),VLOOKUP(Q409,Rates!$A$31:$B$34,2,0)*W409,IF(V409=1,VLOOKUP(U409,'REB BEV MIN MKUP'!B:E,4,0),IF(V409&gt;1,VLOOKUP(VALUE(W409),'REB BEV MIN MKUP'!O:Q,3,0),0))),0)</f>
        <v>0</v>
      </c>
      <c r="AE409" s="177" t="str">
        <f t="shared" si="228"/>
        <v/>
      </c>
      <c r="AF409" s="13" t="str">
        <f t="shared" si="229"/>
        <v/>
      </c>
      <c r="AG409" s="177" t="str">
        <f t="shared" si="230"/>
        <v/>
      </c>
      <c r="AH409" s="184" t="str">
        <f t="shared" si="231"/>
        <v/>
      </c>
      <c r="AI409" s="184" t="str">
        <f>IF(AE:AE="","",IF(R409="Refreshment Beverage",AK409*(Rates!J$19/100),ROUND(SUM(AH409*(Rates!$J$8/100)),4)))</f>
        <v/>
      </c>
      <c r="AJ409" s="183" t="str">
        <f t="shared" si="232"/>
        <v/>
      </c>
      <c r="AK409" s="185" t="str">
        <f t="shared" si="233"/>
        <v/>
      </c>
      <c r="AL409" s="177" t="str">
        <f t="shared" si="234"/>
        <v/>
      </c>
      <c r="AM409" s="13" t="str">
        <f>IF(AS409="","",IF(R409="Refreshment Beverage",ROUND(AS409*Rates!K$19,4),ROUND(AO409*(VLOOKUP(VALUE(Q409),Rates!G$4:L$12,3,0)),4)))</f>
        <v/>
      </c>
      <c r="AN409" s="183" t="str">
        <f>IF(AS409="","",IF(R409="Refreshment Beverage",AS409*(Rates!J$19/100),MAX(AM409,AB409)))</f>
        <v/>
      </c>
      <c r="AO409" s="186" t="str">
        <f t="shared" si="235"/>
        <v/>
      </c>
      <c r="AP409" s="186" t="str">
        <f t="shared" si="236"/>
        <v/>
      </c>
      <c r="AQ409" s="186" t="str">
        <f>IF(AS409="","",IF(R409="Refreshment Beverage",ROUND(SUM(VLOOKUP(Q:Q,Rates!G$15:L$19,3,0)*(AS409-Y409-Z409-AA409)),4),ROUND(SUM(Rates!$K$8*AS409),4)))</f>
        <v/>
      </c>
      <c r="AR409" s="184" t="str">
        <f t="shared" si="237"/>
        <v/>
      </c>
      <c r="AS409" s="185" t="str">
        <f t="shared" si="238"/>
        <v/>
      </c>
      <c r="AT409" s="177" t="str">
        <f t="shared" si="239"/>
        <v/>
      </c>
      <c r="AU409" s="13" t="str">
        <f>IF(AX409="","",IF(R409="Refreshment Beverage",ROUND((BA409-Y409-Z409-AA409)*VLOOKUP(VALUE(Q409),Rates!G$15:L$19,3,0),4),ROUND(AW409*(VLOOKUP(VALUE(Q409),Rates!G:L,3,0)),4)))</f>
        <v/>
      </c>
      <c r="AV409" s="183" t="str">
        <f t="shared" si="240"/>
        <v/>
      </c>
      <c r="AW409" s="186" t="str">
        <f t="shared" si="241"/>
        <v/>
      </c>
      <c r="AX409" s="184" t="str">
        <f t="shared" si="242"/>
        <v/>
      </c>
      <c r="AY409" s="186" t="str">
        <f>IF(AX409="","",IF(R409="Refreshment Beverage",ROUND(SUM(AX409*Rates!K$19),4),ROUND(SUM(AX409*(Rates!J$8/100)),4)))</f>
        <v/>
      </c>
      <c r="AZ409" s="183" t="str">
        <f t="shared" si="243"/>
        <v/>
      </c>
      <c r="BA409" s="185" t="str">
        <f t="shared" si="244"/>
        <v/>
      </c>
      <c r="BD409" s="171"/>
      <c r="BE409" s="171"/>
      <c r="BF409" s="171"/>
      <c r="BG409" s="171"/>
    </row>
    <row r="410" spans="1:59" ht="15" customHeight="1" x14ac:dyDescent="0.3">
      <c r="A410" s="172"/>
      <c r="B410" s="172"/>
      <c r="C410" s="172"/>
      <c r="D410" s="173"/>
      <c r="E410" s="173"/>
      <c r="F410" s="173"/>
      <c r="G410" s="173"/>
      <c r="H410" s="173"/>
      <c r="I410" s="174"/>
      <c r="J410" s="175"/>
      <c r="K410" s="176" t="str">
        <f t="shared" si="216"/>
        <v/>
      </c>
      <c r="L410" s="177" t="str">
        <f t="shared" si="217"/>
        <v/>
      </c>
      <c r="M410" s="178" t="str">
        <f t="shared" si="218"/>
        <v/>
      </c>
      <c r="N410" s="44" t="str" cm="1">
        <f t="array" ref="N410">IFERROR(IF(_xlfn.SINGLE(A:A)="","",IF(R410="Beer",SUM(LOOKUP(2,1/(Rates!$B$3:$B$5&lt;=W410)/(Rates!$C$3:$C$5&gt;=W410),Rates!$D$3:$D$5)*(X410/100)*W410),IF(R410="Refreshment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44" t="str">
        <f t="shared" si="219"/>
        <v/>
      </c>
      <c r="P410" s="13"/>
      <c r="Q410" s="179" t="str">
        <f t="shared" si="220"/>
        <v/>
      </c>
      <c r="R410" s="180" t="str">
        <f t="shared" si="221"/>
        <v/>
      </c>
      <c r="S410" s="13" t="str">
        <f>IF(A410="","",IF(R410="Refreshment Beverage",VLOOKUP(VALUE(Q410),Rates!G$15:L$19,2,0),VLOOKUP(VALUE(Q410),Rates!G$4:L$8,2,0)))</f>
        <v/>
      </c>
      <c r="T410" s="13" t="str">
        <f t="shared" si="222"/>
        <v/>
      </c>
      <c r="U410" s="181" t="str">
        <f t="shared" si="223"/>
        <v/>
      </c>
      <c r="V410" s="13" t="str">
        <f t="shared" si="224"/>
        <v/>
      </c>
      <c r="W410" s="13" t="str">
        <f t="shared" si="225"/>
        <v/>
      </c>
      <c r="X410" s="182" t="str">
        <f t="shared" si="226"/>
        <v/>
      </c>
      <c r="Y410" s="183" t="str">
        <f>IF(A:A="","",IF(R410="Refreshment Beverage",VLOOKUP(Q410,Rates!G$15:L$19,6,0)*W410,VLOOKUP(Q410,Rates!G$4:L$12,6,0)*W410))</f>
        <v/>
      </c>
      <c r="Z410" s="183" t="str">
        <f t="shared" si="227"/>
        <v/>
      </c>
      <c r="AA410" s="17">
        <f t="shared" si="215"/>
        <v>0</v>
      </c>
      <c r="AB410" s="177" t="str" cm="1">
        <f t="array" ref="AB410">IF(_xlfn.SINGLE(A:A)="","",IF(R410="Refreshment Beverage","",IF(AND(R410="Beer",Q410=0),SUM(LOOKUP(2,1/(Rates!$B$15:$B$18&lt;=W410)/(Rates!$C$15:$C$18&gt;=W410),Rates!$D$15:$D$18)*W410),VLOOKUP(VALUE(_xlfn.SINGLE(Q:Q)),Rates!A:B,2,0)*W410)))</f>
        <v/>
      </c>
      <c r="AC410" s="177" t="str" cm="1">
        <f t="array" ref="AC410">IF(_xlfn.SINGLE(A:A)="","",IF(R410="Refreshment Beverage","",IF(AND(R410="Beer",Q410=0),SUM(LOOKUP(2,1/(Rates!$B$15:$B$18&lt;=W410)/(Rates!$C$15:$C$18&gt;=W410),Rates!$E$15:$E$18)*W410),VLOOKUP(VALUE(_xlfn.SINGLE(Q:Q)),Rates!A:C,3,0)*W410)))</f>
        <v/>
      </c>
      <c r="AD410" s="168">
        <f>IFERROR(IF(OR(Q410=1,Q410=2,Q410=3,Q410=4),VLOOKUP(Q410,Rates!$A$31:$B$34,2,0)*W410,IF(V410=1,VLOOKUP(U410,'REB BEV MIN MKUP'!B:E,4,0),IF(V410&gt;1,VLOOKUP(VALUE(W410),'REB BEV MIN MKUP'!O:Q,3,0),0))),0)</f>
        <v>0</v>
      </c>
      <c r="AE410" s="177" t="str">
        <f t="shared" si="228"/>
        <v/>
      </c>
      <c r="AF410" s="13" t="str">
        <f t="shared" si="229"/>
        <v/>
      </c>
      <c r="AG410" s="177" t="str">
        <f t="shared" si="230"/>
        <v/>
      </c>
      <c r="AH410" s="184" t="str">
        <f t="shared" si="231"/>
        <v/>
      </c>
      <c r="AI410" s="184" t="str">
        <f>IF(AE:AE="","",IF(R410="Refreshment Beverage",AK410*(Rates!J$19/100),ROUND(SUM(AH410*(Rates!$J$8/100)),4)))</f>
        <v/>
      </c>
      <c r="AJ410" s="183" t="str">
        <f t="shared" si="232"/>
        <v/>
      </c>
      <c r="AK410" s="185" t="str">
        <f t="shared" si="233"/>
        <v/>
      </c>
      <c r="AL410" s="177" t="str">
        <f t="shared" si="234"/>
        <v/>
      </c>
      <c r="AM410" s="13" t="str">
        <f>IF(AS410="","",IF(R410="Refreshment Beverage",ROUND(AS410*Rates!K$19,4),ROUND(AO410*(VLOOKUP(VALUE(Q410),Rates!G$4:L$12,3,0)),4)))</f>
        <v/>
      </c>
      <c r="AN410" s="183" t="str">
        <f>IF(AS410="","",IF(R410="Refreshment Beverage",AS410*(Rates!J$19/100),MAX(AM410,AB410)))</f>
        <v/>
      </c>
      <c r="AO410" s="186" t="str">
        <f t="shared" si="235"/>
        <v/>
      </c>
      <c r="AP410" s="186" t="str">
        <f t="shared" si="236"/>
        <v/>
      </c>
      <c r="AQ410" s="186" t="str">
        <f>IF(AS410="","",IF(R410="Refreshment Beverage",ROUND(SUM(VLOOKUP(Q:Q,Rates!G$15:L$19,3,0)*(AS410-Y410-Z410-AA410)),4),ROUND(SUM(Rates!$K$8*AS410),4)))</f>
        <v/>
      </c>
      <c r="AR410" s="184" t="str">
        <f t="shared" si="237"/>
        <v/>
      </c>
      <c r="AS410" s="185" t="str">
        <f t="shared" si="238"/>
        <v/>
      </c>
      <c r="AT410" s="177" t="str">
        <f t="shared" si="239"/>
        <v/>
      </c>
      <c r="AU410" s="13" t="str">
        <f>IF(AX410="","",IF(R410="Refreshment Beverage",ROUND((BA410-Y410-Z410-AA410)*VLOOKUP(VALUE(Q410),Rates!G$15:L$19,3,0),4),ROUND(AW410*(VLOOKUP(VALUE(Q410),Rates!G:L,3,0)),4)))</f>
        <v/>
      </c>
      <c r="AV410" s="183" t="str">
        <f t="shared" si="240"/>
        <v/>
      </c>
      <c r="AW410" s="186" t="str">
        <f t="shared" si="241"/>
        <v/>
      </c>
      <c r="AX410" s="184" t="str">
        <f t="shared" si="242"/>
        <v/>
      </c>
      <c r="AY410" s="186" t="str">
        <f>IF(AX410="","",IF(R410="Refreshment Beverage",ROUND(SUM(AX410*Rates!K$19),4),ROUND(SUM(AX410*(Rates!J$8/100)),4)))</f>
        <v/>
      </c>
      <c r="AZ410" s="183" t="str">
        <f t="shared" si="243"/>
        <v/>
      </c>
      <c r="BA410" s="185" t="str">
        <f t="shared" si="244"/>
        <v/>
      </c>
      <c r="BD410" s="171"/>
      <c r="BE410" s="171"/>
      <c r="BF410" s="171"/>
      <c r="BG410" s="171"/>
    </row>
    <row r="411" spans="1:59" ht="15" customHeight="1" x14ac:dyDescent="0.3">
      <c r="A411" s="172"/>
      <c r="B411" s="172"/>
      <c r="C411" s="172"/>
      <c r="D411" s="173"/>
      <c r="E411" s="173"/>
      <c r="F411" s="173"/>
      <c r="G411" s="173"/>
      <c r="H411" s="173"/>
      <c r="I411" s="174"/>
      <c r="J411" s="175"/>
      <c r="K411" s="176" t="str">
        <f t="shared" si="216"/>
        <v/>
      </c>
      <c r="L411" s="177" t="str">
        <f t="shared" si="217"/>
        <v/>
      </c>
      <c r="M411" s="178" t="str">
        <f t="shared" si="218"/>
        <v/>
      </c>
      <c r="N411" s="44" t="str" cm="1">
        <f t="array" ref="N411">IFERROR(IF(_xlfn.SINGLE(A:A)="","",IF(R411="Beer",SUM(LOOKUP(2,1/(Rates!$B$3:$B$5&lt;=W411)/(Rates!$C$3:$C$5&gt;=W411),Rates!$D$3:$D$5)*(X411/100)*W411),IF(R411="Refreshment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44" t="str">
        <f t="shared" si="219"/>
        <v/>
      </c>
      <c r="P411" s="13"/>
      <c r="Q411" s="179" t="str">
        <f t="shared" si="220"/>
        <v/>
      </c>
      <c r="R411" s="180" t="str">
        <f t="shared" si="221"/>
        <v/>
      </c>
      <c r="S411" s="13" t="str">
        <f>IF(A411="","",IF(R411="Refreshment Beverage",VLOOKUP(VALUE(Q411),Rates!G$15:L$19,2,0),VLOOKUP(VALUE(Q411),Rates!G$4:L$8,2,0)))</f>
        <v/>
      </c>
      <c r="T411" s="13" t="str">
        <f t="shared" si="222"/>
        <v/>
      </c>
      <c r="U411" s="181" t="str">
        <f t="shared" si="223"/>
        <v/>
      </c>
      <c r="V411" s="13" t="str">
        <f t="shared" si="224"/>
        <v/>
      </c>
      <c r="W411" s="13" t="str">
        <f t="shared" si="225"/>
        <v/>
      </c>
      <c r="X411" s="182" t="str">
        <f t="shared" si="226"/>
        <v/>
      </c>
      <c r="Y411" s="183" t="str">
        <f>IF(A:A="","",IF(R411="Refreshment Beverage",VLOOKUP(Q411,Rates!G$15:L$19,6,0)*W411,VLOOKUP(Q411,Rates!G$4:L$12,6,0)*W411))</f>
        <v/>
      </c>
      <c r="Z411" s="183" t="str">
        <f t="shared" si="227"/>
        <v/>
      </c>
      <c r="AA411" s="17">
        <f t="shared" si="215"/>
        <v>0</v>
      </c>
      <c r="AB411" s="177" t="str" cm="1">
        <f t="array" ref="AB411">IF(_xlfn.SINGLE(A:A)="","",IF(R411="Refreshment Beverage","",IF(AND(R411="Beer",Q411=0),SUM(LOOKUP(2,1/(Rates!$B$15:$B$18&lt;=W411)/(Rates!$C$15:$C$18&gt;=W411),Rates!$D$15:$D$18)*W411),VLOOKUP(VALUE(_xlfn.SINGLE(Q:Q)),Rates!A:B,2,0)*W411)))</f>
        <v/>
      </c>
      <c r="AC411" s="177" t="str" cm="1">
        <f t="array" ref="AC411">IF(_xlfn.SINGLE(A:A)="","",IF(R411="Refreshment Beverage","",IF(AND(R411="Beer",Q411=0),SUM(LOOKUP(2,1/(Rates!$B$15:$B$18&lt;=W411)/(Rates!$C$15:$C$18&gt;=W411),Rates!$E$15:$E$18)*W411),VLOOKUP(VALUE(_xlfn.SINGLE(Q:Q)),Rates!A:C,3,0)*W411)))</f>
        <v/>
      </c>
      <c r="AD411" s="168">
        <f>IFERROR(IF(OR(Q411=1,Q411=2,Q411=3,Q411=4),VLOOKUP(Q411,Rates!$A$31:$B$34,2,0)*W411,IF(V411=1,VLOOKUP(U411,'REB BEV MIN MKUP'!B:E,4,0),IF(V411&gt;1,VLOOKUP(VALUE(W411),'REB BEV MIN MKUP'!O:Q,3,0),0))),0)</f>
        <v>0</v>
      </c>
      <c r="AE411" s="177" t="str">
        <f t="shared" si="228"/>
        <v/>
      </c>
      <c r="AF411" s="13" t="str">
        <f t="shared" si="229"/>
        <v/>
      </c>
      <c r="AG411" s="177" t="str">
        <f t="shared" si="230"/>
        <v/>
      </c>
      <c r="AH411" s="184" t="str">
        <f t="shared" si="231"/>
        <v/>
      </c>
      <c r="AI411" s="184" t="str">
        <f>IF(AE:AE="","",IF(R411="Refreshment Beverage",AK411*(Rates!J$19/100),ROUND(SUM(AH411*(Rates!$J$8/100)),4)))</f>
        <v/>
      </c>
      <c r="AJ411" s="183" t="str">
        <f t="shared" si="232"/>
        <v/>
      </c>
      <c r="AK411" s="185" t="str">
        <f t="shared" si="233"/>
        <v/>
      </c>
      <c r="AL411" s="177" t="str">
        <f t="shared" si="234"/>
        <v/>
      </c>
      <c r="AM411" s="13" t="str">
        <f>IF(AS411="","",IF(R411="Refreshment Beverage",ROUND(AS411*Rates!K$19,4),ROUND(AO411*(VLOOKUP(VALUE(Q411),Rates!G$4:L$12,3,0)),4)))</f>
        <v/>
      </c>
      <c r="AN411" s="183" t="str">
        <f>IF(AS411="","",IF(R411="Refreshment Beverage",AS411*(Rates!J$19/100),MAX(AM411,AB411)))</f>
        <v/>
      </c>
      <c r="AO411" s="186" t="str">
        <f t="shared" si="235"/>
        <v/>
      </c>
      <c r="AP411" s="186" t="str">
        <f t="shared" si="236"/>
        <v/>
      </c>
      <c r="AQ411" s="186" t="str">
        <f>IF(AS411="","",IF(R411="Refreshment Beverage",ROUND(SUM(VLOOKUP(Q:Q,Rates!G$15:L$19,3,0)*(AS411-Y411-Z411-AA411)),4),ROUND(SUM(Rates!$K$8*AS411),4)))</f>
        <v/>
      </c>
      <c r="AR411" s="184" t="str">
        <f t="shared" si="237"/>
        <v/>
      </c>
      <c r="AS411" s="185" t="str">
        <f t="shared" si="238"/>
        <v/>
      </c>
      <c r="AT411" s="177" t="str">
        <f t="shared" si="239"/>
        <v/>
      </c>
      <c r="AU411" s="13" t="str">
        <f>IF(AX411="","",IF(R411="Refreshment Beverage",ROUND((BA411-Y411-Z411-AA411)*VLOOKUP(VALUE(Q411),Rates!G$15:L$19,3,0),4),ROUND(AW411*(VLOOKUP(VALUE(Q411),Rates!G:L,3,0)),4)))</f>
        <v/>
      </c>
      <c r="AV411" s="183" t="str">
        <f t="shared" si="240"/>
        <v/>
      </c>
      <c r="AW411" s="186" t="str">
        <f t="shared" si="241"/>
        <v/>
      </c>
      <c r="AX411" s="184" t="str">
        <f t="shared" si="242"/>
        <v/>
      </c>
      <c r="AY411" s="186" t="str">
        <f>IF(AX411="","",IF(R411="Refreshment Beverage",ROUND(SUM(AX411*Rates!K$19),4),ROUND(SUM(AX411*(Rates!J$8/100)),4)))</f>
        <v/>
      </c>
      <c r="AZ411" s="183" t="str">
        <f t="shared" si="243"/>
        <v/>
      </c>
      <c r="BA411" s="185" t="str">
        <f t="shared" si="244"/>
        <v/>
      </c>
      <c r="BD411" s="171"/>
      <c r="BE411" s="171"/>
      <c r="BF411" s="171"/>
      <c r="BG411" s="171"/>
    </row>
    <row r="412" spans="1:59" ht="15" customHeight="1" x14ac:dyDescent="0.3">
      <c r="A412" s="172"/>
      <c r="B412" s="172"/>
      <c r="C412" s="172"/>
      <c r="D412" s="173"/>
      <c r="E412" s="173"/>
      <c r="F412" s="173"/>
      <c r="G412" s="173"/>
      <c r="H412" s="173"/>
      <c r="I412" s="174"/>
      <c r="J412" s="175"/>
      <c r="K412" s="176" t="str">
        <f t="shared" si="216"/>
        <v/>
      </c>
      <c r="L412" s="177" t="str">
        <f t="shared" si="217"/>
        <v/>
      </c>
      <c r="M412" s="178" t="str">
        <f t="shared" si="218"/>
        <v/>
      </c>
      <c r="N412" s="44" t="str" cm="1">
        <f t="array" ref="N412">IFERROR(IF(_xlfn.SINGLE(A:A)="","",IF(R412="Beer",SUM(LOOKUP(2,1/(Rates!$B$3:$B$5&lt;=W412)/(Rates!$C$3:$C$5&gt;=W412),Rates!$D$3:$D$5)*(X412/100)*W412),IF(R412="Refreshment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44" t="str">
        <f t="shared" si="219"/>
        <v/>
      </c>
      <c r="P412" s="13"/>
      <c r="Q412" s="179" t="str">
        <f t="shared" si="220"/>
        <v/>
      </c>
      <c r="R412" s="180" t="str">
        <f t="shared" si="221"/>
        <v/>
      </c>
      <c r="S412" s="13" t="str">
        <f>IF(A412="","",IF(R412="Refreshment Beverage",VLOOKUP(VALUE(Q412),Rates!G$15:L$19,2,0),VLOOKUP(VALUE(Q412),Rates!G$4:L$8,2,0)))</f>
        <v/>
      </c>
      <c r="T412" s="13" t="str">
        <f t="shared" si="222"/>
        <v/>
      </c>
      <c r="U412" s="181" t="str">
        <f t="shared" si="223"/>
        <v/>
      </c>
      <c r="V412" s="13" t="str">
        <f t="shared" si="224"/>
        <v/>
      </c>
      <c r="W412" s="13" t="str">
        <f t="shared" si="225"/>
        <v/>
      </c>
      <c r="X412" s="182" t="str">
        <f t="shared" si="226"/>
        <v/>
      </c>
      <c r="Y412" s="183" t="str">
        <f>IF(A:A="","",IF(R412="Refreshment Beverage",VLOOKUP(Q412,Rates!G$15:L$19,6,0)*W412,VLOOKUP(Q412,Rates!G$4:L$12,6,0)*W412))</f>
        <v/>
      </c>
      <c r="Z412" s="183" t="str">
        <f t="shared" si="227"/>
        <v/>
      </c>
      <c r="AA412" s="17">
        <f t="shared" si="215"/>
        <v>0</v>
      </c>
      <c r="AB412" s="177" t="str" cm="1">
        <f t="array" ref="AB412">IF(_xlfn.SINGLE(A:A)="","",IF(R412="Refreshment Beverage","",IF(AND(R412="Beer",Q412=0),SUM(LOOKUP(2,1/(Rates!$B$15:$B$18&lt;=W412)/(Rates!$C$15:$C$18&gt;=W412),Rates!$D$15:$D$18)*W412),VLOOKUP(VALUE(_xlfn.SINGLE(Q:Q)),Rates!A:B,2,0)*W412)))</f>
        <v/>
      </c>
      <c r="AC412" s="177" t="str" cm="1">
        <f t="array" ref="AC412">IF(_xlfn.SINGLE(A:A)="","",IF(R412="Refreshment Beverage","",IF(AND(R412="Beer",Q412=0),SUM(LOOKUP(2,1/(Rates!$B$15:$B$18&lt;=W412)/(Rates!$C$15:$C$18&gt;=W412),Rates!$E$15:$E$18)*W412),VLOOKUP(VALUE(_xlfn.SINGLE(Q:Q)),Rates!A:C,3,0)*W412)))</f>
        <v/>
      </c>
      <c r="AD412" s="168">
        <f>IFERROR(IF(OR(Q412=1,Q412=2,Q412=3,Q412=4),VLOOKUP(Q412,Rates!$A$31:$B$34,2,0)*W412,IF(V412=1,VLOOKUP(U412,'REB BEV MIN MKUP'!B:E,4,0),IF(V412&gt;1,VLOOKUP(VALUE(W412),'REB BEV MIN MKUP'!O:Q,3,0),0))),0)</f>
        <v>0</v>
      </c>
      <c r="AE412" s="177" t="str">
        <f t="shared" si="228"/>
        <v/>
      </c>
      <c r="AF412" s="13" t="str">
        <f t="shared" si="229"/>
        <v/>
      </c>
      <c r="AG412" s="177" t="str">
        <f t="shared" si="230"/>
        <v/>
      </c>
      <c r="AH412" s="184" t="str">
        <f t="shared" si="231"/>
        <v/>
      </c>
      <c r="AI412" s="184" t="str">
        <f>IF(AE:AE="","",IF(R412="Refreshment Beverage",AK412*(Rates!J$19/100),ROUND(SUM(AH412*(Rates!$J$8/100)),4)))</f>
        <v/>
      </c>
      <c r="AJ412" s="183" t="str">
        <f t="shared" si="232"/>
        <v/>
      </c>
      <c r="AK412" s="185" t="str">
        <f t="shared" si="233"/>
        <v/>
      </c>
      <c r="AL412" s="177" t="str">
        <f t="shared" si="234"/>
        <v/>
      </c>
      <c r="AM412" s="13" t="str">
        <f>IF(AS412="","",IF(R412="Refreshment Beverage",ROUND(AS412*Rates!K$19,4),ROUND(AO412*(VLOOKUP(VALUE(Q412),Rates!G$4:L$12,3,0)),4)))</f>
        <v/>
      </c>
      <c r="AN412" s="183" t="str">
        <f>IF(AS412="","",IF(R412="Refreshment Beverage",AS412*(Rates!J$19/100),MAX(AM412,AB412)))</f>
        <v/>
      </c>
      <c r="AO412" s="186" t="str">
        <f t="shared" si="235"/>
        <v/>
      </c>
      <c r="AP412" s="186" t="str">
        <f t="shared" si="236"/>
        <v/>
      </c>
      <c r="AQ412" s="186" t="str">
        <f>IF(AS412="","",IF(R412="Refreshment Beverage",ROUND(SUM(VLOOKUP(Q:Q,Rates!G$15:L$19,3,0)*(AS412-Y412-Z412-AA412)),4),ROUND(SUM(Rates!$K$8*AS412),4)))</f>
        <v/>
      </c>
      <c r="AR412" s="184" t="str">
        <f t="shared" si="237"/>
        <v/>
      </c>
      <c r="AS412" s="185" t="str">
        <f t="shared" si="238"/>
        <v/>
      </c>
      <c r="AT412" s="177" t="str">
        <f t="shared" si="239"/>
        <v/>
      </c>
      <c r="AU412" s="13" t="str">
        <f>IF(AX412="","",IF(R412="Refreshment Beverage",ROUND((BA412-Y412-Z412-AA412)*VLOOKUP(VALUE(Q412),Rates!G$15:L$19,3,0),4),ROUND(AW412*(VLOOKUP(VALUE(Q412),Rates!G:L,3,0)),4)))</f>
        <v/>
      </c>
      <c r="AV412" s="183" t="str">
        <f t="shared" si="240"/>
        <v/>
      </c>
      <c r="AW412" s="186" t="str">
        <f t="shared" si="241"/>
        <v/>
      </c>
      <c r="AX412" s="184" t="str">
        <f t="shared" si="242"/>
        <v/>
      </c>
      <c r="AY412" s="186" t="str">
        <f>IF(AX412="","",IF(R412="Refreshment Beverage",ROUND(SUM(AX412*Rates!K$19),4),ROUND(SUM(AX412*(Rates!J$8/100)),4)))</f>
        <v/>
      </c>
      <c r="AZ412" s="183" t="str">
        <f t="shared" si="243"/>
        <v/>
      </c>
      <c r="BA412" s="185" t="str">
        <f t="shared" si="244"/>
        <v/>
      </c>
      <c r="BD412" s="171"/>
      <c r="BE412" s="171"/>
      <c r="BF412" s="171"/>
      <c r="BG412" s="171"/>
    </row>
    <row r="413" spans="1:59" ht="15" customHeight="1" x14ac:dyDescent="0.3">
      <c r="A413" s="172"/>
      <c r="B413" s="172"/>
      <c r="C413" s="172"/>
      <c r="D413" s="173"/>
      <c r="E413" s="173"/>
      <c r="F413" s="173"/>
      <c r="G413" s="173"/>
      <c r="H413" s="173"/>
      <c r="I413" s="174"/>
      <c r="J413" s="175"/>
      <c r="K413" s="176" t="str">
        <f t="shared" si="216"/>
        <v/>
      </c>
      <c r="L413" s="177" t="str">
        <f t="shared" si="217"/>
        <v/>
      </c>
      <c r="M413" s="178" t="str">
        <f t="shared" si="218"/>
        <v/>
      </c>
      <c r="N413" s="44" t="str" cm="1">
        <f t="array" ref="N413">IFERROR(IF(_xlfn.SINGLE(A:A)="","",IF(R413="Beer",SUM(LOOKUP(2,1/(Rates!$B$3:$B$5&lt;=W413)/(Rates!$C$3:$C$5&gt;=W413),Rates!$D$3:$D$5)*(X413/100)*W413),IF(R413="Refreshment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44" t="str">
        <f t="shared" si="219"/>
        <v/>
      </c>
      <c r="P413" s="13"/>
      <c r="Q413" s="179" t="str">
        <f t="shared" si="220"/>
        <v/>
      </c>
      <c r="R413" s="180" t="str">
        <f t="shared" si="221"/>
        <v/>
      </c>
      <c r="S413" s="13" t="str">
        <f>IF(A413="","",IF(R413="Refreshment Beverage",VLOOKUP(VALUE(Q413),Rates!G$15:L$19,2,0),VLOOKUP(VALUE(Q413),Rates!G$4:L$8,2,0)))</f>
        <v/>
      </c>
      <c r="T413" s="13" t="str">
        <f t="shared" si="222"/>
        <v/>
      </c>
      <c r="U413" s="181" t="str">
        <f t="shared" si="223"/>
        <v/>
      </c>
      <c r="V413" s="13" t="str">
        <f t="shared" si="224"/>
        <v/>
      </c>
      <c r="W413" s="13" t="str">
        <f t="shared" si="225"/>
        <v/>
      </c>
      <c r="X413" s="182" t="str">
        <f t="shared" si="226"/>
        <v/>
      </c>
      <c r="Y413" s="183" t="str">
        <f>IF(A:A="","",IF(R413="Refreshment Beverage",VLOOKUP(Q413,Rates!G$15:L$19,6,0)*W413,VLOOKUP(Q413,Rates!G$4:L$12,6,0)*W413))</f>
        <v/>
      </c>
      <c r="Z413" s="183" t="str">
        <f t="shared" si="227"/>
        <v/>
      </c>
      <c r="AA413" s="17">
        <f t="shared" si="215"/>
        <v>0</v>
      </c>
      <c r="AB413" s="177" t="str" cm="1">
        <f t="array" ref="AB413">IF(_xlfn.SINGLE(A:A)="","",IF(R413="Refreshment Beverage","",IF(AND(R413="Beer",Q413=0),SUM(LOOKUP(2,1/(Rates!$B$15:$B$18&lt;=W413)/(Rates!$C$15:$C$18&gt;=W413),Rates!$D$15:$D$18)*W413),VLOOKUP(VALUE(_xlfn.SINGLE(Q:Q)),Rates!A:B,2,0)*W413)))</f>
        <v/>
      </c>
      <c r="AC413" s="177" t="str" cm="1">
        <f t="array" ref="AC413">IF(_xlfn.SINGLE(A:A)="","",IF(R413="Refreshment Beverage","",IF(AND(R413="Beer",Q413=0),SUM(LOOKUP(2,1/(Rates!$B$15:$B$18&lt;=W413)/(Rates!$C$15:$C$18&gt;=W413),Rates!$E$15:$E$18)*W413),VLOOKUP(VALUE(_xlfn.SINGLE(Q:Q)),Rates!A:C,3,0)*W413)))</f>
        <v/>
      </c>
      <c r="AD413" s="168">
        <f>IFERROR(IF(OR(Q413=1,Q413=2,Q413=3,Q413=4),VLOOKUP(Q413,Rates!$A$31:$B$34,2,0)*W413,IF(V413=1,VLOOKUP(U413,'REB BEV MIN MKUP'!B:E,4,0),IF(V413&gt;1,VLOOKUP(VALUE(W413),'REB BEV MIN MKUP'!O:Q,3,0),0))),0)</f>
        <v>0</v>
      </c>
      <c r="AE413" s="177" t="str">
        <f t="shared" si="228"/>
        <v/>
      </c>
      <c r="AF413" s="13" t="str">
        <f t="shared" si="229"/>
        <v/>
      </c>
      <c r="AG413" s="177" t="str">
        <f t="shared" si="230"/>
        <v/>
      </c>
      <c r="AH413" s="184" t="str">
        <f t="shared" si="231"/>
        <v/>
      </c>
      <c r="AI413" s="184" t="str">
        <f>IF(AE:AE="","",IF(R413="Refreshment Beverage",AK413*(Rates!J$19/100),ROUND(SUM(AH413*(Rates!$J$8/100)),4)))</f>
        <v/>
      </c>
      <c r="AJ413" s="183" t="str">
        <f t="shared" si="232"/>
        <v/>
      </c>
      <c r="AK413" s="185" t="str">
        <f t="shared" si="233"/>
        <v/>
      </c>
      <c r="AL413" s="177" t="str">
        <f t="shared" si="234"/>
        <v/>
      </c>
      <c r="AM413" s="13" t="str">
        <f>IF(AS413="","",IF(R413="Refreshment Beverage",ROUND(AS413*Rates!K$19,4),ROUND(AO413*(VLOOKUP(VALUE(Q413),Rates!G$4:L$12,3,0)),4)))</f>
        <v/>
      </c>
      <c r="AN413" s="183" t="str">
        <f>IF(AS413="","",IF(R413="Refreshment Beverage",AS413*(Rates!J$19/100),MAX(AM413,AB413)))</f>
        <v/>
      </c>
      <c r="AO413" s="186" t="str">
        <f t="shared" si="235"/>
        <v/>
      </c>
      <c r="AP413" s="186" t="str">
        <f t="shared" si="236"/>
        <v/>
      </c>
      <c r="AQ413" s="186" t="str">
        <f>IF(AS413="","",IF(R413="Refreshment Beverage",ROUND(SUM(VLOOKUP(Q:Q,Rates!G$15:L$19,3,0)*(AS413-Y413-Z413-AA413)),4),ROUND(SUM(Rates!$K$8*AS413),4)))</f>
        <v/>
      </c>
      <c r="AR413" s="184" t="str">
        <f t="shared" si="237"/>
        <v/>
      </c>
      <c r="AS413" s="185" t="str">
        <f t="shared" si="238"/>
        <v/>
      </c>
      <c r="AT413" s="177" t="str">
        <f t="shared" si="239"/>
        <v/>
      </c>
      <c r="AU413" s="13" t="str">
        <f>IF(AX413="","",IF(R413="Refreshment Beverage",ROUND((BA413-Y413-Z413-AA413)*VLOOKUP(VALUE(Q413),Rates!G$15:L$19,3,0),4),ROUND(AW413*(VLOOKUP(VALUE(Q413),Rates!G:L,3,0)),4)))</f>
        <v/>
      </c>
      <c r="AV413" s="183" t="str">
        <f t="shared" si="240"/>
        <v/>
      </c>
      <c r="AW413" s="186" t="str">
        <f t="shared" si="241"/>
        <v/>
      </c>
      <c r="AX413" s="184" t="str">
        <f t="shared" si="242"/>
        <v/>
      </c>
      <c r="AY413" s="186" t="str">
        <f>IF(AX413="","",IF(R413="Refreshment Beverage",ROUND(SUM(AX413*Rates!K$19),4),ROUND(SUM(AX413*(Rates!J$8/100)),4)))</f>
        <v/>
      </c>
      <c r="AZ413" s="183" t="str">
        <f t="shared" si="243"/>
        <v/>
      </c>
      <c r="BA413" s="185" t="str">
        <f t="shared" si="244"/>
        <v/>
      </c>
      <c r="BD413" s="171"/>
      <c r="BE413" s="171"/>
      <c r="BF413" s="171"/>
      <c r="BG413" s="171"/>
    </row>
    <row r="414" spans="1:59" ht="15" customHeight="1" x14ac:dyDescent="0.3">
      <c r="A414" s="172"/>
      <c r="B414" s="172"/>
      <c r="C414" s="172"/>
      <c r="D414" s="173"/>
      <c r="E414" s="173"/>
      <c r="F414" s="173"/>
      <c r="G414" s="173"/>
      <c r="H414" s="173"/>
      <c r="I414" s="174"/>
      <c r="J414" s="175"/>
      <c r="K414" s="176" t="str">
        <f t="shared" si="216"/>
        <v/>
      </c>
      <c r="L414" s="177" t="str">
        <f t="shared" si="217"/>
        <v/>
      </c>
      <c r="M414" s="178" t="str">
        <f t="shared" si="218"/>
        <v/>
      </c>
      <c r="N414" s="44" t="str" cm="1">
        <f t="array" ref="N414">IFERROR(IF(_xlfn.SINGLE(A:A)="","",IF(R414="Beer",SUM(LOOKUP(2,1/(Rates!$B$3:$B$5&lt;=W414)/(Rates!$C$3:$C$5&gt;=W414),Rates!$D$3:$D$5)*(X414/100)*W414),IF(R414="Refreshment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44" t="str">
        <f t="shared" si="219"/>
        <v/>
      </c>
      <c r="P414" s="13"/>
      <c r="Q414" s="179" t="str">
        <f t="shared" si="220"/>
        <v/>
      </c>
      <c r="R414" s="180" t="str">
        <f t="shared" si="221"/>
        <v/>
      </c>
      <c r="S414" s="13" t="str">
        <f>IF(A414="","",IF(R414="Refreshment Beverage",VLOOKUP(VALUE(Q414),Rates!G$15:L$19,2,0),VLOOKUP(VALUE(Q414),Rates!G$4:L$8,2,0)))</f>
        <v/>
      </c>
      <c r="T414" s="13" t="str">
        <f t="shared" si="222"/>
        <v/>
      </c>
      <c r="U414" s="181" t="str">
        <f t="shared" si="223"/>
        <v/>
      </c>
      <c r="V414" s="13" t="str">
        <f t="shared" si="224"/>
        <v/>
      </c>
      <c r="W414" s="13" t="str">
        <f t="shared" si="225"/>
        <v/>
      </c>
      <c r="X414" s="182" t="str">
        <f t="shared" si="226"/>
        <v/>
      </c>
      <c r="Y414" s="183" t="str">
        <f>IF(A:A="","",IF(R414="Refreshment Beverage",VLOOKUP(Q414,Rates!G$15:L$19,6,0)*W414,VLOOKUP(Q414,Rates!G$4:L$12,6,0)*W414))</f>
        <v/>
      </c>
      <c r="Z414" s="183" t="str">
        <f t="shared" si="227"/>
        <v/>
      </c>
      <c r="AA414" s="17">
        <f t="shared" si="215"/>
        <v>0</v>
      </c>
      <c r="AB414" s="177" t="str" cm="1">
        <f t="array" ref="AB414">IF(_xlfn.SINGLE(A:A)="","",IF(R414="Refreshment Beverage","",IF(AND(R414="Beer",Q414=0),SUM(LOOKUP(2,1/(Rates!$B$15:$B$18&lt;=W414)/(Rates!$C$15:$C$18&gt;=W414),Rates!$D$15:$D$18)*W414),VLOOKUP(VALUE(_xlfn.SINGLE(Q:Q)),Rates!A:B,2,0)*W414)))</f>
        <v/>
      </c>
      <c r="AC414" s="177" t="str" cm="1">
        <f t="array" ref="AC414">IF(_xlfn.SINGLE(A:A)="","",IF(R414="Refreshment Beverage","",IF(AND(R414="Beer",Q414=0),SUM(LOOKUP(2,1/(Rates!$B$15:$B$18&lt;=W414)/(Rates!$C$15:$C$18&gt;=W414),Rates!$E$15:$E$18)*W414),VLOOKUP(VALUE(_xlfn.SINGLE(Q:Q)),Rates!A:C,3,0)*W414)))</f>
        <v/>
      </c>
      <c r="AD414" s="168">
        <f>IFERROR(IF(OR(Q414=1,Q414=2,Q414=3,Q414=4),VLOOKUP(Q414,Rates!$A$31:$B$34,2,0)*W414,IF(V414=1,VLOOKUP(U414,'REB BEV MIN MKUP'!B:E,4,0),IF(V414&gt;1,VLOOKUP(VALUE(W414),'REB BEV MIN MKUP'!O:Q,3,0),0))),0)</f>
        <v>0</v>
      </c>
      <c r="AE414" s="177" t="str">
        <f t="shared" si="228"/>
        <v/>
      </c>
      <c r="AF414" s="13" t="str">
        <f t="shared" si="229"/>
        <v/>
      </c>
      <c r="AG414" s="177" t="str">
        <f t="shared" si="230"/>
        <v/>
      </c>
      <c r="AH414" s="184" t="str">
        <f t="shared" si="231"/>
        <v/>
      </c>
      <c r="AI414" s="184" t="str">
        <f>IF(AE:AE="","",IF(R414="Refreshment Beverage",AK414*(Rates!J$19/100),ROUND(SUM(AH414*(Rates!$J$8/100)),4)))</f>
        <v/>
      </c>
      <c r="AJ414" s="183" t="str">
        <f t="shared" si="232"/>
        <v/>
      </c>
      <c r="AK414" s="185" t="str">
        <f t="shared" si="233"/>
        <v/>
      </c>
      <c r="AL414" s="177" t="str">
        <f t="shared" si="234"/>
        <v/>
      </c>
      <c r="AM414" s="13" t="str">
        <f>IF(AS414="","",IF(R414="Refreshment Beverage",ROUND(AS414*Rates!K$19,4),ROUND(AO414*(VLOOKUP(VALUE(Q414),Rates!G$4:L$12,3,0)),4)))</f>
        <v/>
      </c>
      <c r="AN414" s="183" t="str">
        <f>IF(AS414="","",IF(R414="Refreshment Beverage",AS414*(Rates!J$19/100),MAX(AM414,AB414)))</f>
        <v/>
      </c>
      <c r="AO414" s="186" t="str">
        <f t="shared" si="235"/>
        <v/>
      </c>
      <c r="AP414" s="186" t="str">
        <f t="shared" si="236"/>
        <v/>
      </c>
      <c r="AQ414" s="186" t="str">
        <f>IF(AS414="","",IF(R414="Refreshment Beverage",ROUND(SUM(VLOOKUP(Q:Q,Rates!G$15:L$19,3,0)*(AS414-Y414-Z414-AA414)),4),ROUND(SUM(Rates!$K$8*AS414),4)))</f>
        <v/>
      </c>
      <c r="AR414" s="184" t="str">
        <f t="shared" si="237"/>
        <v/>
      </c>
      <c r="AS414" s="185" t="str">
        <f t="shared" si="238"/>
        <v/>
      </c>
      <c r="AT414" s="177" t="str">
        <f t="shared" si="239"/>
        <v/>
      </c>
      <c r="AU414" s="13" t="str">
        <f>IF(AX414="","",IF(R414="Refreshment Beverage",ROUND((BA414-Y414-Z414-AA414)*VLOOKUP(VALUE(Q414),Rates!G$15:L$19,3,0),4),ROUND(AW414*(VLOOKUP(VALUE(Q414),Rates!G:L,3,0)),4)))</f>
        <v/>
      </c>
      <c r="AV414" s="183" t="str">
        <f t="shared" si="240"/>
        <v/>
      </c>
      <c r="AW414" s="186" t="str">
        <f t="shared" si="241"/>
        <v/>
      </c>
      <c r="AX414" s="184" t="str">
        <f t="shared" si="242"/>
        <v/>
      </c>
      <c r="AY414" s="186" t="str">
        <f>IF(AX414="","",IF(R414="Refreshment Beverage",ROUND(SUM(AX414*Rates!K$19),4),ROUND(SUM(AX414*(Rates!J$8/100)),4)))</f>
        <v/>
      </c>
      <c r="AZ414" s="183" t="str">
        <f t="shared" si="243"/>
        <v/>
      </c>
      <c r="BA414" s="185" t="str">
        <f t="shared" si="244"/>
        <v/>
      </c>
      <c r="BD414" s="171"/>
      <c r="BE414" s="171"/>
      <c r="BF414" s="171"/>
      <c r="BG414" s="171"/>
    </row>
    <row r="415" spans="1:59" ht="15" customHeight="1" x14ac:dyDescent="0.3">
      <c r="A415" s="172"/>
      <c r="B415" s="172"/>
      <c r="C415" s="172"/>
      <c r="D415" s="173"/>
      <c r="E415" s="173"/>
      <c r="F415" s="173"/>
      <c r="G415" s="173"/>
      <c r="H415" s="173"/>
      <c r="I415" s="174"/>
      <c r="J415" s="175"/>
      <c r="K415" s="176" t="str">
        <f t="shared" si="216"/>
        <v/>
      </c>
      <c r="L415" s="177" t="str">
        <f t="shared" si="217"/>
        <v/>
      </c>
      <c r="M415" s="178" t="str">
        <f t="shared" si="218"/>
        <v/>
      </c>
      <c r="N415" s="44" t="str" cm="1">
        <f t="array" ref="N415">IFERROR(IF(_xlfn.SINGLE(A:A)="","",IF(R415="Beer",SUM(LOOKUP(2,1/(Rates!$B$3:$B$5&lt;=W415)/(Rates!$C$3:$C$5&gt;=W415),Rates!$D$3:$D$5)*(X415/100)*W415),IF(R415="Refreshment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44" t="str">
        <f t="shared" si="219"/>
        <v/>
      </c>
      <c r="P415" s="13"/>
      <c r="Q415" s="179" t="str">
        <f t="shared" si="220"/>
        <v/>
      </c>
      <c r="R415" s="180" t="str">
        <f t="shared" si="221"/>
        <v/>
      </c>
      <c r="S415" s="13" t="str">
        <f>IF(A415="","",IF(R415="Refreshment Beverage",VLOOKUP(VALUE(Q415),Rates!G$15:L$19,2,0),VLOOKUP(VALUE(Q415),Rates!G$4:L$8,2,0)))</f>
        <v/>
      </c>
      <c r="T415" s="13" t="str">
        <f t="shared" si="222"/>
        <v/>
      </c>
      <c r="U415" s="181" t="str">
        <f t="shared" si="223"/>
        <v/>
      </c>
      <c r="V415" s="13" t="str">
        <f t="shared" si="224"/>
        <v/>
      </c>
      <c r="W415" s="13" t="str">
        <f t="shared" si="225"/>
        <v/>
      </c>
      <c r="X415" s="182" t="str">
        <f t="shared" si="226"/>
        <v/>
      </c>
      <c r="Y415" s="183" t="str">
        <f>IF(A:A="","",IF(R415="Refreshment Beverage",VLOOKUP(Q415,Rates!G$15:L$19,6,0)*W415,VLOOKUP(Q415,Rates!G$4:L$12,6,0)*W415))</f>
        <v/>
      </c>
      <c r="Z415" s="183" t="str">
        <f t="shared" si="227"/>
        <v/>
      </c>
      <c r="AA415" s="17">
        <f t="shared" si="215"/>
        <v>0</v>
      </c>
      <c r="AB415" s="177" t="str" cm="1">
        <f t="array" ref="AB415">IF(_xlfn.SINGLE(A:A)="","",IF(R415="Refreshment Beverage","",IF(AND(R415="Beer",Q415=0),SUM(LOOKUP(2,1/(Rates!$B$15:$B$18&lt;=W415)/(Rates!$C$15:$C$18&gt;=W415),Rates!$D$15:$D$18)*W415),VLOOKUP(VALUE(_xlfn.SINGLE(Q:Q)),Rates!A:B,2,0)*W415)))</f>
        <v/>
      </c>
      <c r="AC415" s="177" t="str" cm="1">
        <f t="array" ref="AC415">IF(_xlfn.SINGLE(A:A)="","",IF(R415="Refreshment Beverage","",IF(AND(R415="Beer",Q415=0),SUM(LOOKUP(2,1/(Rates!$B$15:$B$18&lt;=W415)/(Rates!$C$15:$C$18&gt;=W415),Rates!$E$15:$E$18)*W415),VLOOKUP(VALUE(_xlfn.SINGLE(Q:Q)),Rates!A:C,3,0)*W415)))</f>
        <v/>
      </c>
      <c r="AD415" s="168">
        <f>IFERROR(IF(OR(Q415=1,Q415=2,Q415=3,Q415=4),VLOOKUP(Q415,Rates!$A$31:$B$34,2,0)*W415,IF(V415=1,VLOOKUP(U415,'REB BEV MIN MKUP'!B:E,4,0),IF(V415&gt;1,VLOOKUP(VALUE(W415),'REB BEV MIN MKUP'!O:Q,3,0),0))),0)</f>
        <v>0</v>
      </c>
      <c r="AE415" s="177" t="str">
        <f t="shared" si="228"/>
        <v/>
      </c>
      <c r="AF415" s="13" t="str">
        <f t="shared" si="229"/>
        <v/>
      </c>
      <c r="AG415" s="177" t="str">
        <f t="shared" si="230"/>
        <v/>
      </c>
      <c r="AH415" s="184" t="str">
        <f t="shared" si="231"/>
        <v/>
      </c>
      <c r="AI415" s="184" t="str">
        <f>IF(AE:AE="","",IF(R415="Refreshment Beverage",AK415*(Rates!J$19/100),ROUND(SUM(AH415*(Rates!$J$8/100)),4)))</f>
        <v/>
      </c>
      <c r="AJ415" s="183" t="str">
        <f t="shared" si="232"/>
        <v/>
      </c>
      <c r="AK415" s="185" t="str">
        <f t="shared" si="233"/>
        <v/>
      </c>
      <c r="AL415" s="177" t="str">
        <f t="shared" si="234"/>
        <v/>
      </c>
      <c r="AM415" s="13" t="str">
        <f>IF(AS415="","",IF(R415="Refreshment Beverage",ROUND(AS415*Rates!K$19,4),ROUND(AO415*(VLOOKUP(VALUE(Q415),Rates!G$4:L$12,3,0)),4)))</f>
        <v/>
      </c>
      <c r="AN415" s="183" t="str">
        <f>IF(AS415="","",IF(R415="Refreshment Beverage",AS415*(Rates!J$19/100),MAX(AM415,AB415)))</f>
        <v/>
      </c>
      <c r="AO415" s="186" t="str">
        <f t="shared" si="235"/>
        <v/>
      </c>
      <c r="AP415" s="186" t="str">
        <f t="shared" si="236"/>
        <v/>
      </c>
      <c r="AQ415" s="186" t="str">
        <f>IF(AS415="","",IF(R415="Refreshment Beverage",ROUND(SUM(VLOOKUP(Q:Q,Rates!G$15:L$19,3,0)*(AS415-Y415-Z415-AA415)),4),ROUND(SUM(Rates!$K$8*AS415),4)))</f>
        <v/>
      </c>
      <c r="AR415" s="184" t="str">
        <f t="shared" si="237"/>
        <v/>
      </c>
      <c r="AS415" s="185" t="str">
        <f t="shared" si="238"/>
        <v/>
      </c>
      <c r="AT415" s="177" t="str">
        <f t="shared" si="239"/>
        <v/>
      </c>
      <c r="AU415" s="13" t="str">
        <f>IF(AX415="","",IF(R415="Refreshment Beverage",ROUND((BA415-Y415-Z415-AA415)*VLOOKUP(VALUE(Q415),Rates!G$15:L$19,3,0),4),ROUND(AW415*(VLOOKUP(VALUE(Q415),Rates!G:L,3,0)),4)))</f>
        <v/>
      </c>
      <c r="AV415" s="183" t="str">
        <f t="shared" si="240"/>
        <v/>
      </c>
      <c r="AW415" s="186" t="str">
        <f t="shared" si="241"/>
        <v/>
      </c>
      <c r="AX415" s="184" t="str">
        <f t="shared" si="242"/>
        <v/>
      </c>
      <c r="AY415" s="186" t="str">
        <f>IF(AX415="","",IF(R415="Refreshment Beverage",ROUND(SUM(AX415*Rates!K$19),4),ROUND(SUM(AX415*(Rates!J$8/100)),4)))</f>
        <v/>
      </c>
      <c r="AZ415" s="183" t="str">
        <f t="shared" si="243"/>
        <v/>
      </c>
      <c r="BA415" s="185" t="str">
        <f t="shared" si="244"/>
        <v/>
      </c>
      <c r="BD415" s="171"/>
      <c r="BE415" s="171"/>
      <c r="BF415" s="171"/>
      <c r="BG415" s="171"/>
    </row>
    <row r="416" spans="1:59" ht="15" customHeight="1" x14ac:dyDescent="0.3">
      <c r="A416" s="172"/>
      <c r="B416" s="172"/>
      <c r="C416" s="172"/>
      <c r="D416" s="173"/>
      <c r="E416" s="173"/>
      <c r="F416" s="173"/>
      <c r="G416" s="173"/>
      <c r="H416" s="173"/>
      <c r="I416" s="174"/>
      <c r="J416" s="175"/>
      <c r="K416" s="176" t="str">
        <f t="shared" si="216"/>
        <v/>
      </c>
      <c r="L416" s="177" t="str">
        <f t="shared" si="217"/>
        <v/>
      </c>
      <c r="M416" s="178" t="str">
        <f t="shared" si="218"/>
        <v/>
      </c>
      <c r="N416" s="44" t="str" cm="1">
        <f t="array" ref="N416">IFERROR(IF(_xlfn.SINGLE(A:A)="","",IF(R416="Beer",SUM(LOOKUP(2,1/(Rates!$B$3:$B$5&lt;=W416)/(Rates!$C$3:$C$5&gt;=W416),Rates!$D$3:$D$5)*(X416/100)*W416),IF(R416="Refreshment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44" t="str">
        <f t="shared" si="219"/>
        <v/>
      </c>
      <c r="P416" s="13"/>
      <c r="Q416" s="179" t="str">
        <f t="shared" si="220"/>
        <v/>
      </c>
      <c r="R416" s="180" t="str">
        <f t="shared" si="221"/>
        <v/>
      </c>
      <c r="S416" s="13" t="str">
        <f>IF(A416="","",IF(R416="Refreshment Beverage",VLOOKUP(VALUE(Q416),Rates!G$15:L$19,2,0),VLOOKUP(VALUE(Q416),Rates!G$4:L$8,2,0)))</f>
        <v/>
      </c>
      <c r="T416" s="13" t="str">
        <f t="shared" si="222"/>
        <v/>
      </c>
      <c r="U416" s="181" t="str">
        <f t="shared" si="223"/>
        <v/>
      </c>
      <c r="V416" s="13" t="str">
        <f t="shared" si="224"/>
        <v/>
      </c>
      <c r="W416" s="13" t="str">
        <f t="shared" si="225"/>
        <v/>
      </c>
      <c r="X416" s="182" t="str">
        <f t="shared" si="226"/>
        <v/>
      </c>
      <c r="Y416" s="183" t="str">
        <f>IF(A:A="","",IF(R416="Refreshment Beverage",VLOOKUP(Q416,Rates!G$15:L$19,6,0)*W416,VLOOKUP(Q416,Rates!G$4:L$12,6,0)*W416))</f>
        <v/>
      </c>
      <c r="Z416" s="183" t="str">
        <f t="shared" si="227"/>
        <v/>
      </c>
      <c r="AA416" s="17">
        <f t="shared" si="215"/>
        <v>0</v>
      </c>
      <c r="AB416" s="177" t="str" cm="1">
        <f t="array" ref="AB416">IF(_xlfn.SINGLE(A:A)="","",IF(R416="Refreshment Beverage","",IF(AND(R416="Beer",Q416=0),SUM(LOOKUP(2,1/(Rates!$B$15:$B$18&lt;=W416)/(Rates!$C$15:$C$18&gt;=W416),Rates!$D$15:$D$18)*W416),VLOOKUP(VALUE(_xlfn.SINGLE(Q:Q)),Rates!A:B,2,0)*W416)))</f>
        <v/>
      </c>
      <c r="AC416" s="177" t="str" cm="1">
        <f t="array" ref="AC416">IF(_xlfn.SINGLE(A:A)="","",IF(R416="Refreshment Beverage","",IF(AND(R416="Beer",Q416=0),SUM(LOOKUP(2,1/(Rates!$B$15:$B$18&lt;=W416)/(Rates!$C$15:$C$18&gt;=W416),Rates!$E$15:$E$18)*W416),VLOOKUP(VALUE(_xlfn.SINGLE(Q:Q)),Rates!A:C,3,0)*W416)))</f>
        <v/>
      </c>
      <c r="AD416" s="168">
        <f>IFERROR(IF(OR(Q416=1,Q416=2,Q416=3,Q416=4),VLOOKUP(Q416,Rates!$A$31:$B$34,2,0)*W416,IF(V416=1,VLOOKUP(U416,'REB BEV MIN MKUP'!B:E,4,0),IF(V416&gt;1,VLOOKUP(VALUE(W416),'REB BEV MIN MKUP'!O:Q,3,0),0))),0)</f>
        <v>0</v>
      </c>
      <c r="AE416" s="177" t="str">
        <f t="shared" si="228"/>
        <v/>
      </c>
      <c r="AF416" s="13" t="str">
        <f t="shared" si="229"/>
        <v/>
      </c>
      <c r="AG416" s="177" t="str">
        <f t="shared" si="230"/>
        <v/>
      </c>
      <c r="AH416" s="184" t="str">
        <f t="shared" si="231"/>
        <v/>
      </c>
      <c r="AI416" s="184" t="str">
        <f>IF(AE:AE="","",IF(R416="Refreshment Beverage",AK416*(Rates!J$19/100),ROUND(SUM(AH416*(Rates!$J$8/100)),4)))</f>
        <v/>
      </c>
      <c r="AJ416" s="183" t="str">
        <f t="shared" si="232"/>
        <v/>
      </c>
      <c r="AK416" s="185" t="str">
        <f t="shared" si="233"/>
        <v/>
      </c>
      <c r="AL416" s="177" t="str">
        <f t="shared" si="234"/>
        <v/>
      </c>
      <c r="AM416" s="13" t="str">
        <f>IF(AS416="","",IF(R416="Refreshment Beverage",ROUND(AS416*Rates!K$19,4),ROUND(AO416*(VLOOKUP(VALUE(Q416),Rates!G$4:L$12,3,0)),4)))</f>
        <v/>
      </c>
      <c r="AN416" s="183" t="str">
        <f>IF(AS416="","",IF(R416="Refreshment Beverage",AS416*(Rates!J$19/100),MAX(AM416,AB416)))</f>
        <v/>
      </c>
      <c r="AO416" s="186" t="str">
        <f t="shared" si="235"/>
        <v/>
      </c>
      <c r="AP416" s="186" t="str">
        <f t="shared" si="236"/>
        <v/>
      </c>
      <c r="AQ416" s="186" t="str">
        <f>IF(AS416="","",IF(R416="Refreshment Beverage",ROUND(SUM(VLOOKUP(Q:Q,Rates!G$15:L$19,3,0)*(AS416-Y416-Z416-AA416)),4),ROUND(SUM(Rates!$K$8*AS416),4)))</f>
        <v/>
      </c>
      <c r="AR416" s="184" t="str">
        <f t="shared" si="237"/>
        <v/>
      </c>
      <c r="AS416" s="185" t="str">
        <f t="shared" si="238"/>
        <v/>
      </c>
      <c r="AT416" s="177" t="str">
        <f t="shared" si="239"/>
        <v/>
      </c>
      <c r="AU416" s="13" t="str">
        <f>IF(AX416="","",IF(R416="Refreshment Beverage",ROUND((BA416-Y416-Z416-AA416)*VLOOKUP(VALUE(Q416),Rates!G$15:L$19,3,0),4),ROUND(AW416*(VLOOKUP(VALUE(Q416),Rates!G:L,3,0)),4)))</f>
        <v/>
      </c>
      <c r="AV416" s="183" t="str">
        <f t="shared" si="240"/>
        <v/>
      </c>
      <c r="AW416" s="186" t="str">
        <f t="shared" si="241"/>
        <v/>
      </c>
      <c r="AX416" s="184" t="str">
        <f t="shared" si="242"/>
        <v/>
      </c>
      <c r="AY416" s="186" t="str">
        <f>IF(AX416="","",IF(R416="Refreshment Beverage",ROUND(SUM(AX416*Rates!K$19),4),ROUND(SUM(AX416*(Rates!J$8/100)),4)))</f>
        <v/>
      </c>
      <c r="AZ416" s="183" t="str">
        <f t="shared" si="243"/>
        <v/>
      </c>
      <c r="BA416" s="185" t="str">
        <f t="shared" si="244"/>
        <v/>
      </c>
      <c r="BD416" s="171"/>
      <c r="BE416" s="171"/>
      <c r="BF416" s="171"/>
      <c r="BG416" s="171"/>
    </row>
    <row r="417" spans="1:59" ht="15" customHeight="1" x14ac:dyDescent="0.3">
      <c r="A417" s="172"/>
      <c r="B417" s="172"/>
      <c r="C417" s="172"/>
      <c r="D417" s="173"/>
      <c r="E417" s="173"/>
      <c r="F417" s="173"/>
      <c r="G417" s="173"/>
      <c r="H417" s="173"/>
      <c r="I417" s="174"/>
      <c r="J417" s="175"/>
      <c r="K417" s="176" t="str">
        <f t="shared" si="216"/>
        <v/>
      </c>
      <c r="L417" s="177" t="str">
        <f t="shared" si="217"/>
        <v/>
      </c>
      <c r="M417" s="178" t="str">
        <f t="shared" si="218"/>
        <v/>
      </c>
      <c r="N417" s="44" t="str" cm="1">
        <f t="array" ref="N417">IFERROR(IF(_xlfn.SINGLE(A:A)="","",IF(R417="Beer",SUM(LOOKUP(2,1/(Rates!$B$3:$B$5&lt;=W417)/(Rates!$C$3:$C$5&gt;=W417),Rates!$D$3:$D$5)*(X417/100)*W417),IF(R417="Refreshment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44" t="str">
        <f t="shared" si="219"/>
        <v/>
      </c>
      <c r="P417" s="13"/>
      <c r="Q417" s="179" t="str">
        <f t="shared" si="220"/>
        <v/>
      </c>
      <c r="R417" s="180" t="str">
        <f t="shared" si="221"/>
        <v/>
      </c>
      <c r="S417" s="13" t="str">
        <f>IF(A417="","",IF(R417="Refreshment Beverage",VLOOKUP(VALUE(Q417),Rates!G$15:L$19,2,0),VLOOKUP(VALUE(Q417),Rates!G$4:L$8,2,0)))</f>
        <v/>
      </c>
      <c r="T417" s="13" t="str">
        <f t="shared" si="222"/>
        <v/>
      </c>
      <c r="U417" s="181" t="str">
        <f t="shared" si="223"/>
        <v/>
      </c>
      <c r="V417" s="13" t="str">
        <f t="shared" si="224"/>
        <v/>
      </c>
      <c r="W417" s="13" t="str">
        <f t="shared" si="225"/>
        <v/>
      </c>
      <c r="X417" s="182" t="str">
        <f t="shared" si="226"/>
        <v/>
      </c>
      <c r="Y417" s="183" t="str">
        <f>IF(A:A="","",IF(R417="Refreshment Beverage",VLOOKUP(Q417,Rates!G$15:L$19,6,0)*W417,VLOOKUP(Q417,Rates!G$4:L$12,6,0)*W417))</f>
        <v/>
      </c>
      <c r="Z417" s="183" t="str">
        <f t="shared" si="227"/>
        <v/>
      </c>
      <c r="AA417" s="17">
        <f t="shared" si="215"/>
        <v>0</v>
      </c>
      <c r="AB417" s="177" t="str" cm="1">
        <f t="array" ref="AB417">IF(_xlfn.SINGLE(A:A)="","",IF(R417="Refreshment Beverage","",IF(AND(R417="Beer",Q417=0),SUM(LOOKUP(2,1/(Rates!$B$15:$B$18&lt;=W417)/(Rates!$C$15:$C$18&gt;=W417),Rates!$D$15:$D$18)*W417),VLOOKUP(VALUE(_xlfn.SINGLE(Q:Q)),Rates!A:B,2,0)*W417)))</f>
        <v/>
      </c>
      <c r="AC417" s="177" t="str" cm="1">
        <f t="array" ref="AC417">IF(_xlfn.SINGLE(A:A)="","",IF(R417="Refreshment Beverage","",IF(AND(R417="Beer",Q417=0),SUM(LOOKUP(2,1/(Rates!$B$15:$B$18&lt;=W417)/(Rates!$C$15:$C$18&gt;=W417),Rates!$E$15:$E$18)*W417),VLOOKUP(VALUE(_xlfn.SINGLE(Q:Q)),Rates!A:C,3,0)*W417)))</f>
        <v/>
      </c>
      <c r="AD417" s="168">
        <f>IFERROR(IF(OR(Q417=1,Q417=2,Q417=3,Q417=4),VLOOKUP(Q417,Rates!$A$31:$B$34,2,0)*W417,IF(V417=1,VLOOKUP(U417,'REB BEV MIN MKUP'!B:E,4,0),IF(V417&gt;1,VLOOKUP(VALUE(W417),'REB BEV MIN MKUP'!O:Q,3,0),0))),0)</f>
        <v>0</v>
      </c>
      <c r="AE417" s="177" t="str">
        <f t="shared" si="228"/>
        <v/>
      </c>
      <c r="AF417" s="13" t="str">
        <f t="shared" si="229"/>
        <v/>
      </c>
      <c r="AG417" s="177" t="str">
        <f t="shared" si="230"/>
        <v/>
      </c>
      <c r="AH417" s="184" t="str">
        <f t="shared" si="231"/>
        <v/>
      </c>
      <c r="AI417" s="184" t="str">
        <f>IF(AE:AE="","",IF(R417="Refreshment Beverage",AK417*(Rates!J$19/100),ROUND(SUM(AH417*(Rates!$J$8/100)),4)))</f>
        <v/>
      </c>
      <c r="AJ417" s="183" t="str">
        <f t="shared" si="232"/>
        <v/>
      </c>
      <c r="AK417" s="185" t="str">
        <f t="shared" si="233"/>
        <v/>
      </c>
      <c r="AL417" s="177" t="str">
        <f t="shared" si="234"/>
        <v/>
      </c>
      <c r="AM417" s="13" t="str">
        <f>IF(AS417="","",IF(R417="Refreshment Beverage",ROUND(AS417*Rates!K$19,4),ROUND(AO417*(VLOOKUP(VALUE(Q417),Rates!G$4:L$12,3,0)),4)))</f>
        <v/>
      </c>
      <c r="AN417" s="183" t="str">
        <f>IF(AS417="","",IF(R417="Refreshment Beverage",AS417*(Rates!J$19/100),MAX(AM417,AB417)))</f>
        <v/>
      </c>
      <c r="AO417" s="186" t="str">
        <f t="shared" si="235"/>
        <v/>
      </c>
      <c r="AP417" s="186" t="str">
        <f t="shared" si="236"/>
        <v/>
      </c>
      <c r="AQ417" s="186" t="str">
        <f>IF(AS417="","",IF(R417="Refreshment Beverage",ROUND(SUM(VLOOKUP(Q:Q,Rates!G$15:L$19,3,0)*(AS417-Y417-Z417-AA417)),4),ROUND(SUM(Rates!$K$8*AS417),4)))</f>
        <v/>
      </c>
      <c r="AR417" s="184" t="str">
        <f t="shared" si="237"/>
        <v/>
      </c>
      <c r="AS417" s="185" t="str">
        <f t="shared" si="238"/>
        <v/>
      </c>
      <c r="AT417" s="177" t="str">
        <f t="shared" si="239"/>
        <v/>
      </c>
      <c r="AU417" s="13" t="str">
        <f>IF(AX417="","",IF(R417="Refreshment Beverage",ROUND((BA417-Y417-Z417-AA417)*VLOOKUP(VALUE(Q417),Rates!G$15:L$19,3,0),4),ROUND(AW417*(VLOOKUP(VALUE(Q417),Rates!G:L,3,0)),4)))</f>
        <v/>
      </c>
      <c r="AV417" s="183" t="str">
        <f t="shared" si="240"/>
        <v/>
      </c>
      <c r="AW417" s="186" t="str">
        <f t="shared" si="241"/>
        <v/>
      </c>
      <c r="AX417" s="184" t="str">
        <f t="shared" si="242"/>
        <v/>
      </c>
      <c r="AY417" s="186" t="str">
        <f>IF(AX417="","",IF(R417="Refreshment Beverage",ROUND(SUM(AX417*Rates!K$19),4),ROUND(SUM(AX417*(Rates!J$8/100)),4)))</f>
        <v/>
      </c>
      <c r="AZ417" s="183" t="str">
        <f t="shared" si="243"/>
        <v/>
      </c>
      <c r="BA417" s="185" t="str">
        <f t="shared" si="244"/>
        <v/>
      </c>
      <c r="BD417" s="171"/>
      <c r="BE417" s="171"/>
      <c r="BF417" s="171"/>
      <c r="BG417" s="171"/>
    </row>
    <row r="418" spans="1:59" ht="15" customHeight="1" x14ac:dyDescent="0.3">
      <c r="A418" s="172"/>
      <c r="B418" s="172"/>
      <c r="C418" s="172"/>
      <c r="D418" s="173"/>
      <c r="E418" s="173"/>
      <c r="F418" s="173"/>
      <c r="G418" s="173"/>
      <c r="H418" s="173"/>
      <c r="I418" s="174"/>
      <c r="J418" s="175"/>
      <c r="K418" s="176" t="str">
        <f t="shared" si="216"/>
        <v/>
      </c>
      <c r="L418" s="177" t="str">
        <f t="shared" si="217"/>
        <v/>
      </c>
      <c r="M418" s="178" t="str">
        <f t="shared" si="218"/>
        <v/>
      </c>
      <c r="N418" s="44" t="str" cm="1">
        <f t="array" ref="N418">IFERROR(IF(_xlfn.SINGLE(A:A)="","",IF(R418="Beer",SUM(LOOKUP(2,1/(Rates!$B$3:$B$5&lt;=W418)/(Rates!$C$3:$C$5&gt;=W418),Rates!$D$3:$D$5)*(X418/100)*W418),IF(R418="Refreshment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44" t="str">
        <f t="shared" si="219"/>
        <v/>
      </c>
      <c r="P418" s="13"/>
      <c r="Q418" s="179" t="str">
        <f t="shared" si="220"/>
        <v/>
      </c>
      <c r="R418" s="180" t="str">
        <f t="shared" si="221"/>
        <v/>
      </c>
      <c r="S418" s="13" t="str">
        <f>IF(A418="","",IF(R418="Refreshment Beverage",VLOOKUP(VALUE(Q418),Rates!G$15:L$19,2,0),VLOOKUP(VALUE(Q418),Rates!G$4:L$8,2,0)))</f>
        <v/>
      </c>
      <c r="T418" s="13" t="str">
        <f t="shared" si="222"/>
        <v/>
      </c>
      <c r="U418" s="181" t="str">
        <f t="shared" si="223"/>
        <v/>
      </c>
      <c r="V418" s="13" t="str">
        <f t="shared" si="224"/>
        <v/>
      </c>
      <c r="W418" s="13" t="str">
        <f t="shared" si="225"/>
        <v/>
      </c>
      <c r="X418" s="182" t="str">
        <f t="shared" si="226"/>
        <v/>
      </c>
      <c r="Y418" s="183" t="str">
        <f>IF(A:A="","",IF(R418="Refreshment Beverage",VLOOKUP(Q418,Rates!G$15:L$19,6,0)*W418,VLOOKUP(Q418,Rates!G$4:L$12,6,0)*W418))</f>
        <v/>
      </c>
      <c r="Z418" s="183" t="str">
        <f t="shared" si="227"/>
        <v/>
      </c>
      <c r="AA418" s="17">
        <f t="shared" si="215"/>
        <v>0</v>
      </c>
      <c r="AB418" s="177" t="str" cm="1">
        <f t="array" ref="AB418">IF(_xlfn.SINGLE(A:A)="","",IF(R418="Refreshment Beverage","",IF(AND(R418="Beer",Q418=0),SUM(LOOKUP(2,1/(Rates!$B$15:$B$18&lt;=W418)/(Rates!$C$15:$C$18&gt;=W418),Rates!$D$15:$D$18)*W418),VLOOKUP(VALUE(_xlfn.SINGLE(Q:Q)),Rates!A:B,2,0)*W418)))</f>
        <v/>
      </c>
      <c r="AC418" s="177" t="str" cm="1">
        <f t="array" ref="AC418">IF(_xlfn.SINGLE(A:A)="","",IF(R418="Refreshment Beverage","",IF(AND(R418="Beer",Q418=0),SUM(LOOKUP(2,1/(Rates!$B$15:$B$18&lt;=W418)/(Rates!$C$15:$C$18&gt;=W418),Rates!$E$15:$E$18)*W418),VLOOKUP(VALUE(_xlfn.SINGLE(Q:Q)),Rates!A:C,3,0)*W418)))</f>
        <v/>
      </c>
      <c r="AD418" s="168">
        <f>IFERROR(IF(OR(Q418=1,Q418=2,Q418=3,Q418=4),VLOOKUP(Q418,Rates!$A$31:$B$34,2,0)*W418,IF(V418=1,VLOOKUP(U418,'REB BEV MIN MKUP'!B:E,4,0),IF(V418&gt;1,VLOOKUP(VALUE(W418),'REB BEV MIN MKUP'!O:Q,3,0),0))),0)</f>
        <v>0</v>
      </c>
      <c r="AE418" s="177" t="str">
        <f t="shared" si="228"/>
        <v/>
      </c>
      <c r="AF418" s="13" t="str">
        <f t="shared" si="229"/>
        <v/>
      </c>
      <c r="AG418" s="177" t="str">
        <f t="shared" si="230"/>
        <v/>
      </c>
      <c r="AH418" s="184" t="str">
        <f t="shared" si="231"/>
        <v/>
      </c>
      <c r="AI418" s="184" t="str">
        <f>IF(AE:AE="","",IF(R418="Refreshment Beverage",AK418*(Rates!J$19/100),ROUND(SUM(AH418*(Rates!$J$8/100)),4)))</f>
        <v/>
      </c>
      <c r="AJ418" s="183" t="str">
        <f t="shared" si="232"/>
        <v/>
      </c>
      <c r="AK418" s="185" t="str">
        <f t="shared" si="233"/>
        <v/>
      </c>
      <c r="AL418" s="177" t="str">
        <f t="shared" si="234"/>
        <v/>
      </c>
      <c r="AM418" s="13" t="str">
        <f>IF(AS418="","",IF(R418="Refreshment Beverage",ROUND(AS418*Rates!K$19,4),ROUND(AO418*(VLOOKUP(VALUE(Q418),Rates!G$4:L$12,3,0)),4)))</f>
        <v/>
      </c>
      <c r="AN418" s="183" t="str">
        <f>IF(AS418="","",IF(R418="Refreshment Beverage",AS418*(Rates!J$19/100),MAX(AM418,AB418)))</f>
        <v/>
      </c>
      <c r="AO418" s="186" t="str">
        <f t="shared" si="235"/>
        <v/>
      </c>
      <c r="AP418" s="186" t="str">
        <f t="shared" si="236"/>
        <v/>
      </c>
      <c r="AQ418" s="186" t="str">
        <f>IF(AS418="","",IF(R418="Refreshment Beverage",ROUND(SUM(VLOOKUP(Q:Q,Rates!G$15:L$19,3,0)*(AS418-Y418-Z418-AA418)),4),ROUND(SUM(Rates!$K$8*AS418),4)))</f>
        <v/>
      </c>
      <c r="AR418" s="184" t="str">
        <f t="shared" si="237"/>
        <v/>
      </c>
      <c r="AS418" s="185" t="str">
        <f t="shared" si="238"/>
        <v/>
      </c>
      <c r="AT418" s="177" t="str">
        <f t="shared" si="239"/>
        <v/>
      </c>
      <c r="AU418" s="13" t="str">
        <f>IF(AX418="","",IF(R418="Refreshment Beverage",ROUND((BA418-Y418-Z418-AA418)*VLOOKUP(VALUE(Q418),Rates!G$15:L$19,3,0),4),ROUND(AW418*(VLOOKUP(VALUE(Q418),Rates!G:L,3,0)),4)))</f>
        <v/>
      </c>
      <c r="AV418" s="183" t="str">
        <f t="shared" si="240"/>
        <v/>
      </c>
      <c r="AW418" s="186" t="str">
        <f t="shared" si="241"/>
        <v/>
      </c>
      <c r="AX418" s="184" t="str">
        <f t="shared" si="242"/>
        <v/>
      </c>
      <c r="AY418" s="186" t="str">
        <f>IF(AX418="","",IF(R418="Refreshment Beverage",ROUND(SUM(AX418*Rates!K$19),4),ROUND(SUM(AX418*(Rates!J$8/100)),4)))</f>
        <v/>
      </c>
      <c r="AZ418" s="183" t="str">
        <f t="shared" si="243"/>
        <v/>
      </c>
      <c r="BA418" s="185" t="str">
        <f t="shared" si="244"/>
        <v/>
      </c>
      <c r="BD418" s="171"/>
      <c r="BE418" s="171"/>
      <c r="BF418" s="171"/>
      <c r="BG418" s="171"/>
    </row>
    <row r="419" spans="1:59" ht="15" customHeight="1" x14ac:dyDescent="0.3">
      <c r="A419" s="172"/>
      <c r="B419" s="172"/>
      <c r="C419" s="172"/>
      <c r="D419" s="173"/>
      <c r="E419" s="173"/>
      <c r="F419" s="173"/>
      <c r="G419" s="173"/>
      <c r="H419" s="173"/>
      <c r="I419" s="174"/>
      <c r="J419" s="175"/>
      <c r="K419" s="176" t="str">
        <f t="shared" si="216"/>
        <v/>
      </c>
      <c r="L419" s="177" t="str">
        <f t="shared" si="217"/>
        <v/>
      </c>
      <c r="M419" s="178" t="str">
        <f t="shared" si="218"/>
        <v/>
      </c>
      <c r="N419" s="44" t="str" cm="1">
        <f t="array" ref="N419">IFERROR(IF(_xlfn.SINGLE(A:A)="","",IF(R419="Beer",SUM(LOOKUP(2,1/(Rates!$B$3:$B$5&lt;=W419)/(Rates!$C$3:$C$5&gt;=W419),Rates!$D$3:$D$5)*(X419/100)*W419),IF(R419="Refreshment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44" t="str">
        <f t="shared" si="219"/>
        <v/>
      </c>
      <c r="P419" s="13"/>
      <c r="Q419" s="179" t="str">
        <f t="shared" si="220"/>
        <v/>
      </c>
      <c r="R419" s="180" t="str">
        <f t="shared" si="221"/>
        <v/>
      </c>
      <c r="S419" s="13" t="str">
        <f>IF(A419="","",IF(R419="Refreshment Beverage",VLOOKUP(VALUE(Q419),Rates!G$15:L$19,2,0),VLOOKUP(VALUE(Q419),Rates!G$4:L$8,2,0)))</f>
        <v/>
      </c>
      <c r="T419" s="13" t="str">
        <f t="shared" si="222"/>
        <v/>
      </c>
      <c r="U419" s="181" t="str">
        <f t="shared" si="223"/>
        <v/>
      </c>
      <c r="V419" s="13" t="str">
        <f t="shared" si="224"/>
        <v/>
      </c>
      <c r="W419" s="13" t="str">
        <f t="shared" si="225"/>
        <v/>
      </c>
      <c r="X419" s="182" t="str">
        <f t="shared" si="226"/>
        <v/>
      </c>
      <c r="Y419" s="183" t="str">
        <f>IF(A:A="","",IF(R419="Refreshment Beverage",VLOOKUP(Q419,Rates!G$15:L$19,6,0)*W419,VLOOKUP(Q419,Rates!G$4:L$12,6,0)*W419))</f>
        <v/>
      </c>
      <c r="Z419" s="183" t="str">
        <f t="shared" si="227"/>
        <v/>
      </c>
      <c r="AA419" s="17">
        <f t="shared" si="215"/>
        <v>0</v>
      </c>
      <c r="AB419" s="177" t="str" cm="1">
        <f t="array" ref="AB419">IF(_xlfn.SINGLE(A:A)="","",IF(R419="Refreshment Beverage","",IF(AND(R419="Beer",Q419=0),SUM(LOOKUP(2,1/(Rates!$B$15:$B$18&lt;=W419)/(Rates!$C$15:$C$18&gt;=W419),Rates!$D$15:$D$18)*W419),VLOOKUP(VALUE(_xlfn.SINGLE(Q:Q)),Rates!A:B,2,0)*W419)))</f>
        <v/>
      </c>
      <c r="AC419" s="177" t="str" cm="1">
        <f t="array" ref="AC419">IF(_xlfn.SINGLE(A:A)="","",IF(R419="Refreshment Beverage","",IF(AND(R419="Beer",Q419=0),SUM(LOOKUP(2,1/(Rates!$B$15:$B$18&lt;=W419)/(Rates!$C$15:$C$18&gt;=W419),Rates!$E$15:$E$18)*W419),VLOOKUP(VALUE(_xlfn.SINGLE(Q:Q)),Rates!A:C,3,0)*W419)))</f>
        <v/>
      </c>
      <c r="AD419" s="168">
        <f>IFERROR(IF(OR(Q419=1,Q419=2,Q419=3,Q419=4),VLOOKUP(Q419,Rates!$A$31:$B$34,2,0)*W419,IF(V419=1,VLOOKUP(U419,'REB BEV MIN MKUP'!B:E,4,0),IF(V419&gt;1,VLOOKUP(VALUE(W419),'REB BEV MIN MKUP'!O:Q,3,0),0))),0)</f>
        <v>0</v>
      </c>
      <c r="AE419" s="177" t="str">
        <f t="shared" si="228"/>
        <v/>
      </c>
      <c r="AF419" s="13" t="str">
        <f t="shared" si="229"/>
        <v/>
      </c>
      <c r="AG419" s="177" t="str">
        <f t="shared" si="230"/>
        <v/>
      </c>
      <c r="AH419" s="184" t="str">
        <f t="shared" si="231"/>
        <v/>
      </c>
      <c r="AI419" s="184" t="str">
        <f>IF(AE:AE="","",IF(R419="Refreshment Beverage",AK419*(Rates!J$19/100),ROUND(SUM(AH419*(Rates!$J$8/100)),4)))</f>
        <v/>
      </c>
      <c r="AJ419" s="183" t="str">
        <f t="shared" si="232"/>
        <v/>
      </c>
      <c r="AK419" s="185" t="str">
        <f t="shared" si="233"/>
        <v/>
      </c>
      <c r="AL419" s="177" t="str">
        <f t="shared" si="234"/>
        <v/>
      </c>
      <c r="AM419" s="13" t="str">
        <f>IF(AS419="","",IF(R419="Refreshment Beverage",ROUND(AS419*Rates!K$19,4),ROUND(AO419*(VLOOKUP(VALUE(Q419),Rates!G$4:L$12,3,0)),4)))</f>
        <v/>
      </c>
      <c r="AN419" s="183" t="str">
        <f>IF(AS419="","",IF(R419="Refreshment Beverage",AS419*(Rates!J$19/100),MAX(AM419,AB419)))</f>
        <v/>
      </c>
      <c r="AO419" s="186" t="str">
        <f t="shared" si="235"/>
        <v/>
      </c>
      <c r="AP419" s="186" t="str">
        <f t="shared" si="236"/>
        <v/>
      </c>
      <c r="AQ419" s="186" t="str">
        <f>IF(AS419="","",IF(R419="Refreshment Beverage",ROUND(SUM(VLOOKUP(Q:Q,Rates!G$15:L$19,3,0)*(AS419-Y419-Z419-AA419)),4),ROUND(SUM(Rates!$K$8*AS419),4)))</f>
        <v/>
      </c>
      <c r="AR419" s="184" t="str">
        <f t="shared" si="237"/>
        <v/>
      </c>
      <c r="AS419" s="185" t="str">
        <f t="shared" si="238"/>
        <v/>
      </c>
      <c r="AT419" s="177" t="str">
        <f t="shared" si="239"/>
        <v/>
      </c>
      <c r="AU419" s="13" t="str">
        <f>IF(AX419="","",IF(R419="Refreshment Beverage",ROUND((BA419-Y419-Z419-AA419)*VLOOKUP(VALUE(Q419),Rates!G$15:L$19,3,0),4),ROUND(AW419*(VLOOKUP(VALUE(Q419),Rates!G:L,3,0)),4)))</f>
        <v/>
      </c>
      <c r="AV419" s="183" t="str">
        <f t="shared" si="240"/>
        <v/>
      </c>
      <c r="AW419" s="186" t="str">
        <f t="shared" si="241"/>
        <v/>
      </c>
      <c r="AX419" s="184" t="str">
        <f t="shared" si="242"/>
        <v/>
      </c>
      <c r="AY419" s="186" t="str">
        <f>IF(AX419="","",IF(R419="Refreshment Beverage",ROUND(SUM(AX419*Rates!K$19),4),ROUND(SUM(AX419*(Rates!J$8/100)),4)))</f>
        <v/>
      </c>
      <c r="AZ419" s="183" t="str">
        <f t="shared" si="243"/>
        <v/>
      </c>
      <c r="BA419" s="185" t="str">
        <f t="shared" si="244"/>
        <v/>
      </c>
      <c r="BD419" s="171"/>
      <c r="BE419" s="171"/>
      <c r="BF419" s="171"/>
      <c r="BG419" s="171"/>
    </row>
    <row r="420" spans="1:59" ht="15" customHeight="1" x14ac:dyDescent="0.3">
      <c r="A420" s="172"/>
      <c r="B420" s="172"/>
      <c r="C420" s="172"/>
      <c r="D420" s="173"/>
      <c r="E420" s="173"/>
      <c r="F420" s="173"/>
      <c r="G420" s="173"/>
      <c r="H420" s="173"/>
      <c r="I420" s="174"/>
      <c r="J420" s="175"/>
      <c r="K420" s="176" t="str">
        <f t="shared" si="216"/>
        <v/>
      </c>
      <c r="L420" s="177" t="str">
        <f t="shared" si="217"/>
        <v/>
      </c>
      <c r="M420" s="178" t="str">
        <f t="shared" si="218"/>
        <v/>
      </c>
      <c r="N420" s="44" t="str" cm="1">
        <f t="array" ref="N420">IFERROR(IF(_xlfn.SINGLE(A:A)="","",IF(R420="Beer",SUM(LOOKUP(2,1/(Rates!$B$3:$B$5&lt;=W420)/(Rates!$C$3:$C$5&gt;=W420),Rates!$D$3:$D$5)*(X420/100)*W420),IF(R420="Refreshment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44" t="str">
        <f t="shared" si="219"/>
        <v/>
      </c>
      <c r="P420" s="13"/>
      <c r="Q420" s="179" t="str">
        <f t="shared" si="220"/>
        <v/>
      </c>
      <c r="R420" s="180" t="str">
        <f t="shared" si="221"/>
        <v/>
      </c>
      <c r="S420" s="13" t="str">
        <f>IF(A420="","",IF(R420="Refreshment Beverage",VLOOKUP(VALUE(Q420),Rates!G$15:L$19,2,0),VLOOKUP(VALUE(Q420),Rates!G$4:L$8,2,0)))</f>
        <v/>
      </c>
      <c r="T420" s="13" t="str">
        <f t="shared" si="222"/>
        <v/>
      </c>
      <c r="U420" s="181" t="str">
        <f t="shared" si="223"/>
        <v/>
      </c>
      <c r="V420" s="13" t="str">
        <f t="shared" si="224"/>
        <v/>
      </c>
      <c r="W420" s="13" t="str">
        <f t="shared" si="225"/>
        <v/>
      </c>
      <c r="X420" s="182" t="str">
        <f t="shared" si="226"/>
        <v/>
      </c>
      <c r="Y420" s="183" t="str">
        <f>IF(A:A="","",IF(R420="Refreshment Beverage",VLOOKUP(Q420,Rates!G$15:L$19,6,0)*W420,VLOOKUP(Q420,Rates!G$4:L$12,6,0)*W420))</f>
        <v/>
      </c>
      <c r="Z420" s="183" t="str">
        <f t="shared" si="227"/>
        <v/>
      </c>
      <c r="AA420" s="17">
        <f t="shared" si="215"/>
        <v>0</v>
      </c>
      <c r="AB420" s="177" t="str" cm="1">
        <f t="array" ref="AB420">IF(_xlfn.SINGLE(A:A)="","",IF(R420="Refreshment Beverage","",IF(AND(R420="Beer",Q420=0),SUM(LOOKUP(2,1/(Rates!$B$15:$B$18&lt;=W420)/(Rates!$C$15:$C$18&gt;=W420),Rates!$D$15:$D$18)*W420),VLOOKUP(VALUE(_xlfn.SINGLE(Q:Q)),Rates!A:B,2,0)*W420)))</f>
        <v/>
      </c>
      <c r="AC420" s="177" t="str" cm="1">
        <f t="array" ref="AC420">IF(_xlfn.SINGLE(A:A)="","",IF(R420="Refreshment Beverage","",IF(AND(R420="Beer",Q420=0),SUM(LOOKUP(2,1/(Rates!$B$15:$B$18&lt;=W420)/(Rates!$C$15:$C$18&gt;=W420),Rates!$E$15:$E$18)*W420),VLOOKUP(VALUE(_xlfn.SINGLE(Q:Q)),Rates!A:C,3,0)*W420)))</f>
        <v/>
      </c>
      <c r="AD420" s="168">
        <f>IFERROR(IF(OR(Q420=1,Q420=2,Q420=3,Q420=4),VLOOKUP(Q420,Rates!$A$31:$B$34,2,0)*W420,IF(V420=1,VLOOKUP(U420,'REB BEV MIN MKUP'!B:E,4,0),IF(V420&gt;1,VLOOKUP(VALUE(W420),'REB BEV MIN MKUP'!O:Q,3,0),0))),0)</f>
        <v>0</v>
      </c>
      <c r="AE420" s="177" t="str">
        <f t="shared" si="228"/>
        <v/>
      </c>
      <c r="AF420" s="13" t="str">
        <f t="shared" si="229"/>
        <v/>
      </c>
      <c r="AG420" s="177" t="str">
        <f t="shared" si="230"/>
        <v/>
      </c>
      <c r="AH420" s="184" t="str">
        <f t="shared" si="231"/>
        <v/>
      </c>
      <c r="AI420" s="184" t="str">
        <f>IF(AE:AE="","",IF(R420="Refreshment Beverage",AK420*(Rates!J$19/100),ROUND(SUM(AH420*(Rates!$J$8/100)),4)))</f>
        <v/>
      </c>
      <c r="AJ420" s="183" t="str">
        <f t="shared" si="232"/>
        <v/>
      </c>
      <c r="AK420" s="185" t="str">
        <f t="shared" si="233"/>
        <v/>
      </c>
      <c r="AL420" s="177" t="str">
        <f t="shared" si="234"/>
        <v/>
      </c>
      <c r="AM420" s="13" t="str">
        <f>IF(AS420="","",IF(R420="Refreshment Beverage",ROUND(AS420*Rates!K$19,4),ROUND(AO420*(VLOOKUP(VALUE(Q420),Rates!G$4:L$12,3,0)),4)))</f>
        <v/>
      </c>
      <c r="AN420" s="183" t="str">
        <f>IF(AS420="","",IF(R420="Refreshment Beverage",AS420*(Rates!J$19/100),MAX(AM420,AB420)))</f>
        <v/>
      </c>
      <c r="AO420" s="186" t="str">
        <f t="shared" si="235"/>
        <v/>
      </c>
      <c r="AP420" s="186" t="str">
        <f t="shared" si="236"/>
        <v/>
      </c>
      <c r="AQ420" s="186" t="str">
        <f>IF(AS420="","",IF(R420="Refreshment Beverage",ROUND(SUM(VLOOKUP(Q:Q,Rates!G$15:L$19,3,0)*(AS420-Y420-Z420-AA420)),4),ROUND(SUM(Rates!$K$8*AS420),4)))</f>
        <v/>
      </c>
      <c r="AR420" s="184" t="str">
        <f t="shared" si="237"/>
        <v/>
      </c>
      <c r="AS420" s="185" t="str">
        <f t="shared" si="238"/>
        <v/>
      </c>
      <c r="AT420" s="177" t="str">
        <f t="shared" si="239"/>
        <v/>
      </c>
      <c r="AU420" s="13" t="str">
        <f>IF(AX420="","",IF(R420="Refreshment Beverage",ROUND((BA420-Y420-Z420-AA420)*VLOOKUP(VALUE(Q420),Rates!G$15:L$19,3,0),4),ROUND(AW420*(VLOOKUP(VALUE(Q420),Rates!G:L,3,0)),4)))</f>
        <v/>
      </c>
      <c r="AV420" s="183" t="str">
        <f t="shared" si="240"/>
        <v/>
      </c>
      <c r="AW420" s="186" t="str">
        <f t="shared" si="241"/>
        <v/>
      </c>
      <c r="AX420" s="184" t="str">
        <f t="shared" si="242"/>
        <v/>
      </c>
      <c r="AY420" s="186" t="str">
        <f>IF(AX420="","",IF(R420="Refreshment Beverage",ROUND(SUM(AX420*Rates!K$19),4),ROUND(SUM(AX420*(Rates!J$8/100)),4)))</f>
        <v/>
      </c>
      <c r="AZ420" s="183" t="str">
        <f t="shared" si="243"/>
        <v/>
      </c>
      <c r="BA420" s="185" t="str">
        <f t="shared" si="244"/>
        <v/>
      </c>
      <c r="BD420" s="171"/>
      <c r="BE420" s="171"/>
      <c r="BF420" s="171"/>
      <c r="BG420" s="171"/>
    </row>
    <row r="421" spans="1:59" ht="15" customHeight="1" x14ac:dyDescent="0.3">
      <c r="A421" s="172"/>
      <c r="B421" s="172"/>
      <c r="C421" s="172"/>
      <c r="D421" s="173"/>
      <c r="E421" s="173"/>
      <c r="F421" s="173"/>
      <c r="G421" s="173"/>
      <c r="H421" s="173"/>
      <c r="I421" s="174"/>
      <c r="J421" s="175"/>
      <c r="K421" s="176" t="str">
        <f t="shared" si="216"/>
        <v/>
      </c>
      <c r="L421" s="177" t="str">
        <f t="shared" si="217"/>
        <v/>
      </c>
      <c r="M421" s="178" t="str">
        <f t="shared" si="218"/>
        <v/>
      </c>
      <c r="N421" s="44" t="str" cm="1">
        <f t="array" ref="N421">IFERROR(IF(_xlfn.SINGLE(A:A)="","",IF(R421="Beer",SUM(LOOKUP(2,1/(Rates!$B$3:$B$5&lt;=W421)/(Rates!$C$3:$C$5&gt;=W421),Rates!$D$3:$D$5)*(X421/100)*W421),IF(R421="Refreshment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44" t="str">
        <f t="shared" si="219"/>
        <v/>
      </c>
      <c r="P421" s="13"/>
      <c r="Q421" s="179" t="str">
        <f t="shared" si="220"/>
        <v/>
      </c>
      <c r="R421" s="180" t="str">
        <f t="shared" si="221"/>
        <v/>
      </c>
      <c r="S421" s="13" t="str">
        <f>IF(A421="","",IF(R421="Refreshment Beverage",VLOOKUP(VALUE(Q421),Rates!G$15:L$19,2,0),VLOOKUP(VALUE(Q421),Rates!G$4:L$8,2,0)))</f>
        <v/>
      </c>
      <c r="T421" s="13" t="str">
        <f t="shared" si="222"/>
        <v/>
      </c>
      <c r="U421" s="181" t="str">
        <f t="shared" si="223"/>
        <v/>
      </c>
      <c r="V421" s="13" t="str">
        <f t="shared" si="224"/>
        <v/>
      </c>
      <c r="W421" s="13" t="str">
        <f t="shared" si="225"/>
        <v/>
      </c>
      <c r="X421" s="182" t="str">
        <f t="shared" si="226"/>
        <v/>
      </c>
      <c r="Y421" s="183" t="str">
        <f>IF(A:A="","",IF(R421="Refreshment Beverage",VLOOKUP(Q421,Rates!G$15:L$19,6,0)*W421,VLOOKUP(Q421,Rates!G$4:L$12,6,0)*W421))</f>
        <v/>
      </c>
      <c r="Z421" s="183" t="str">
        <f t="shared" si="227"/>
        <v/>
      </c>
      <c r="AA421" s="17">
        <f t="shared" si="215"/>
        <v>0</v>
      </c>
      <c r="AB421" s="177" t="str" cm="1">
        <f t="array" ref="AB421">IF(_xlfn.SINGLE(A:A)="","",IF(R421="Refreshment Beverage","",IF(AND(R421="Beer",Q421=0),SUM(LOOKUP(2,1/(Rates!$B$15:$B$18&lt;=W421)/(Rates!$C$15:$C$18&gt;=W421),Rates!$D$15:$D$18)*W421),VLOOKUP(VALUE(_xlfn.SINGLE(Q:Q)),Rates!A:B,2,0)*W421)))</f>
        <v/>
      </c>
      <c r="AC421" s="177" t="str" cm="1">
        <f t="array" ref="AC421">IF(_xlfn.SINGLE(A:A)="","",IF(R421="Refreshment Beverage","",IF(AND(R421="Beer",Q421=0),SUM(LOOKUP(2,1/(Rates!$B$15:$B$18&lt;=W421)/(Rates!$C$15:$C$18&gt;=W421),Rates!$E$15:$E$18)*W421),VLOOKUP(VALUE(_xlfn.SINGLE(Q:Q)),Rates!A:C,3,0)*W421)))</f>
        <v/>
      </c>
      <c r="AD421" s="168">
        <f>IFERROR(IF(OR(Q421=1,Q421=2,Q421=3,Q421=4),VLOOKUP(Q421,Rates!$A$31:$B$34,2,0)*W421,IF(V421=1,VLOOKUP(U421,'REB BEV MIN MKUP'!B:E,4,0),IF(V421&gt;1,VLOOKUP(VALUE(W421),'REB BEV MIN MKUP'!O:Q,3,0),0))),0)</f>
        <v>0</v>
      </c>
      <c r="AE421" s="177" t="str">
        <f t="shared" si="228"/>
        <v/>
      </c>
      <c r="AF421" s="13" t="str">
        <f t="shared" si="229"/>
        <v/>
      </c>
      <c r="AG421" s="177" t="str">
        <f t="shared" si="230"/>
        <v/>
      </c>
      <c r="AH421" s="184" t="str">
        <f t="shared" si="231"/>
        <v/>
      </c>
      <c r="AI421" s="184" t="str">
        <f>IF(AE:AE="","",IF(R421="Refreshment Beverage",AK421*(Rates!J$19/100),ROUND(SUM(AH421*(Rates!$J$8/100)),4)))</f>
        <v/>
      </c>
      <c r="AJ421" s="183" t="str">
        <f t="shared" si="232"/>
        <v/>
      </c>
      <c r="AK421" s="185" t="str">
        <f t="shared" si="233"/>
        <v/>
      </c>
      <c r="AL421" s="177" t="str">
        <f t="shared" si="234"/>
        <v/>
      </c>
      <c r="AM421" s="13" t="str">
        <f>IF(AS421="","",IF(R421="Refreshment Beverage",ROUND(AS421*Rates!K$19,4),ROUND(AO421*(VLOOKUP(VALUE(Q421),Rates!G$4:L$12,3,0)),4)))</f>
        <v/>
      </c>
      <c r="AN421" s="183" t="str">
        <f>IF(AS421="","",IF(R421="Refreshment Beverage",AS421*(Rates!J$19/100),MAX(AM421,AB421)))</f>
        <v/>
      </c>
      <c r="AO421" s="186" t="str">
        <f t="shared" si="235"/>
        <v/>
      </c>
      <c r="AP421" s="186" t="str">
        <f t="shared" si="236"/>
        <v/>
      </c>
      <c r="AQ421" s="186" t="str">
        <f>IF(AS421="","",IF(R421="Refreshment Beverage",ROUND(SUM(VLOOKUP(Q:Q,Rates!G$15:L$19,3,0)*(AS421-Y421-Z421-AA421)),4),ROUND(SUM(Rates!$K$8*AS421),4)))</f>
        <v/>
      </c>
      <c r="AR421" s="184" t="str">
        <f t="shared" si="237"/>
        <v/>
      </c>
      <c r="AS421" s="185" t="str">
        <f t="shared" si="238"/>
        <v/>
      </c>
      <c r="AT421" s="177" t="str">
        <f t="shared" si="239"/>
        <v/>
      </c>
      <c r="AU421" s="13" t="str">
        <f>IF(AX421="","",IF(R421="Refreshment Beverage",ROUND((BA421-Y421-Z421-AA421)*VLOOKUP(VALUE(Q421),Rates!G$15:L$19,3,0),4),ROUND(AW421*(VLOOKUP(VALUE(Q421),Rates!G:L,3,0)),4)))</f>
        <v/>
      </c>
      <c r="AV421" s="183" t="str">
        <f t="shared" si="240"/>
        <v/>
      </c>
      <c r="AW421" s="186" t="str">
        <f t="shared" si="241"/>
        <v/>
      </c>
      <c r="AX421" s="184" t="str">
        <f t="shared" si="242"/>
        <v/>
      </c>
      <c r="AY421" s="186" t="str">
        <f>IF(AX421="","",IF(R421="Refreshment Beverage",ROUND(SUM(AX421*Rates!K$19),4),ROUND(SUM(AX421*(Rates!J$8/100)),4)))</f>
        <v/>
      </c>
      <c r="AZ421" s="183" t="str">
        <f t="shared" si="243"/>
        <v/>
      </c>
      <c r="BA421" s="185" t="str">
        <f t="shared" si="244"/>
        <v/>
      </c>
      <c r="BD421" s="171"/>
      <c r="BE421" s="171"/>
      <c r="BF421" s="171"/>
      <c r="BG421" s="171"/>
    </row>
    <row r="422" spans="1:59" ht="15" customHeight="1" x14ac:dyDescent="0.3">
      <c r="A422" s="172"/>
      <c r="B422" s="172"/>
      <c r="C422" s="172"/>
      <c r="D422" s="173"/>
      <c r="E422" s="173"/>
      <c r="F422" s="173"/>
      <c r="G422" s="173"/>
      <c r="H422" s="173"/>
      <c r="I422" s="174"/>
      <c r="J422" s="175"/>
      <c r="K422" s="176" t="str">
        <f t="shared" si="216"/>
        <v/>
      </c>
      <c r="L422" s="177" t="str">
        <f t="shared" si="217"/>
        <v/>
      </c>
      <c r="M422" s="178" t="str">
        <f t="shared" si="218"/>
        <v/>
      </c>
      <c r="N422" s="44" t="str" cm="1">
        <f t="array" ref="N422">IFERROR(IF(_xlfn.SINGLE(A:A)="","",IF(R422="Beer",SUM(LOOKUP(2,1/(Rates!$B$3:$B$5&lt;=W422)/(Rates!$C$3:$C$5&gt;=W422),Rates!$D$3:$D$5)*(X422/100)*W422),IF(R422="Refreshment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44" t="str">
        <f t="shared" si="219"/>
        <v/>
      </c>
      <c r="P422" s="13"/>
      <c r="Q422" s="179" t="str">
        <f t="shared" si="220"/>
        <v/>
      </c>
      <c r="R422" s="180" t="str">
        <f t="shared" si="221"/>
        <v/>
      </c>
      <c r="S422" s="13" t="str">
        <f>IF(A422="","",IF(R422="Refreshment Beverage",VLOOKUP(VALUE(Q422),Rates!G$15:L$19,2,0),VLOOKUP(VALUE(Q422),Rates!G$4:L$8,2,0)))</f>
        <v/>
      </c>
      <c r="T422" s="13" t="str">
        <f t="shared" si="222"/>
        <v/>
      </c>
      <c r="U422" s="181" t="str">
        <f t="shared" si="223"/>
        <v/>
      </c>
      <c r="V422" s="13" t="str">
        <f t="shared" si="224"/>
        <v/>
      </c>
      <c r="W422" s="13" t="str">
        <f t="shared" si="225"/>
        <v/>
      </c>
      <c r="X422" s="182" t="str">
        <f t="shared" si="226"/>
        <v/>
      </c>
      <c r="Y422" s="183" t="str">
        <f>IF(A:A="","",IF(R422="Refreshment Beverage",VLOOKUP(Q422,Rates!G$15:L$19,6,0)*W422,VLOOKUP(Q422,Rates!G$4:L$12,6,0)*W422))</f>
        <v/>
      </c>
      <c r="Z422" s="183" t="str">
        <f t="shared" si="227"/>
        <v/>
      </c>
      <c r="AA422" s="17">
        <f t="shared" si="215"/>
        <v>0</v>
      </c>
      <c r="AB422" s="177" t="str" cm="1">
        <f t="array" ref="AB422">IF(_xlfn.SINGLE(A:A)="","",IF(R422="Refreshment Beverage","",IF(AND(R422="Beer",Q422=0),SUM(LOOKUP(2,1/(Rates!$B$15:$B$18&lt;=W422)/(Rates!$C$15:$C$18&gt;=W422),Rates!$D$15:$D$18)*W422),VLOOKUP(VALUE(_xlfn.SINGLE(Q:Q)),Rates!A:B,2,0)*W422)))</f>
        <v/>
      </c>
      <c r="AC422" s="177" t="str" cm="1">
        <f t="array" ref="AC422">IF(_xlfn.SINGLE(A:A)="","",IF(R422="Refreshment Beverage","",IF(AND(R422="Beer",Q422=0),SUM(LOOKUP(2,1/(Rates!$B$15:$B$18&lt;=W422)/(Rates!$C$15:$C$18&gt;=W422),Rates!$E$15:$E$18)*W422),VLOOKUP(VALUE(_xlfn.SINGLE(Q:Q)),Rates!A:C,3,0)*W422)))</f>
        <v/>
      </c>
      <c r="AD422" s="168">
        <f>IFERROR(IF(OR(Q422=1,Q422=2,Q422=3,Q422=4),VLOOKUP(Q422,Rates!$A$31:$B$34,2,0)*W422,IF(V422=1,VLOOKUP(U422,'REB BEV MIN MKUP'!B:E,4,0),IF(V422&gt;1,VLOOKUP(VALUE(W422),'REB BEV MIN MKUP'!O:Q,3,0),0))),0)</f>
        <v>0</v>
      </c>
      <c r="AE422" s="177" t="str">
        <f t="shared" si="228"/>
        <v/>
      </c>
      <c r="AF422" s="13" t="str">
        <f t="shared" si="229"/>
        <v/>
      </c>
      <c r="AG422" s="177" t="str">
        <f t="shared" si="230"/>
        <v/>
      </c>
      <c r="AH422" s="184" t="str">
        <f t="shared" si="231"/>
        <v/>
      </c>
      <c r="AI422" s="184" t="str">
        <f>IF(AE:AE="","",IF(R422="Refreshment Beverage",AK422*(Rates!J$19/100),ROUND(SUM(AH422*(Rates!$J$8/100)),4)))</f>
        <v/>
      </c>
      <c r="AJ422" s="183" t="str">
        <f t="shared" si="232"/>
        <v/>
      </c>
      <c r="AK422" s="185" t="str">
        <f t="shared" si="233"/>
        <v/>
      </c>
      <c r="AL422" s="177" t="str">
        <f t="shared" si="234"/>
        <v/>
      </c>
      <c r="AM422" s="13" t="str">
        <f>IF(AS422="","",IF(R422="Refreshment Beverage",ROUND(AS422*Rates!K$19,4),ROUND(AO422*(VLOOKUP(VALUE(Q422),Rates!G$4:L$12,3,0)),4)))</f>
        <v/>
      </c>
      <c r="AN422" s="183" t="str">
        <f>IF(AS422="","",IF(R422="Refreshment Beverage",AS422*(Rates!J$19/100),MAX(AM422,AB422)))</f>
        <v/>
      </c>
      <c r="AO422" s="186" t="str">
        <f t="shared" si="235"/>
        <v/>
      </c>
      <c r="AP422" s="186" t="str">
        <f t="shared" si="236"/>
        <v/>
      </c>
      <c r="AQ422" s="186" t="str">
        <f>IF(AS422="","",IF(R422="Refreshment Beverage",ROUND(SUM(VLOOKUP(Q:Q,Rates!G$15:L$19,3,0)*(AS422-Y422-Z422-AA422)),4),ROUND(SUM(Rates!$K$8*AS422),4)))</f>
        <v/>
      </c>
      <c r="AR422" s="184" t="str">
        <f t="shared" si="237"/>
        <v/>
      </c>
      <c r="AS422" s="185" t="str">
        <f t="shared" si="238"/>
        <v/>
      </c>
      <c r="AT422" s="177" t="str">
        <f t="shared" si="239"/>
        <v/>
      </c>
      <c r="AU422" s="13" t="str">
        <f>IF(AX422="","",IF(R422="Refreshment Beverage",ROUND((BA422-Y422-Z422-AA422)*VLOOKUP(VALUE(Q422),Rates!G$15:L$19,3,0),4),ROUND(AW422*(VLOOKUP(VALUE(Q422),Rates!G:L,3,0)),4)))</f>
        <v/>
      </c>
      <c r="AV422" s="183" t="str">
        <f t="shared" si="240"/>
        <v/>
      </c>
      <c r="AW422" s="186" t="str">
        <f t="shared" si="241"/>
        <v/>
      </c>
      <c r="AX422" s="184" t="str">
        <f t="shared" si="242"/>
        <v/>
      </c>
      <c r="AY422" s="186" t="str">
        <f>IF(AX422="","",IF(R422="Refreshment Beverage",ROUND(SUM(AX422*Rates!K$19),4),ROUND(SUM(AX422*(Rates!J$8/100)),4)))</f>
        <v/>
      </c>
      <c r="AZ422" s="183" t="str">
        <f t="shared" si="243"/>
        <v/>
      </c>
      <c r="BA422" s="185" t="str">
        <f t="shared" si="244"/>
        <v/>
      </c>
      <c r="BD422" s="171"/>
      <c r="BE422" s="171"/>
      <c r="BF422" s="171"/>
      <c r="BG422" s="171"/>
    </row>
    <row r="423" spans="1:59" ht="15" customHeight="1" x14ac:dyDescent="0.3">
      <c r="A423" s="172"/>
      <c r="B423" s="172"/>
      <c r="C423" s="172"/>
      <c r="D423" s="173"/>
      <c r="E423" s="173"/>
      <c r="F423" s="173"/>
      <c r="G423" s="173"/>
      <c r="H423" s="173"/>
      <c r="I423" s="174"/>
      <c r="J423" s="175"/>
      <c r="K423" s="176" t="str">
        <f t="shared" si="216"/>
        <v/>
      </c>
      <c r="L423" s="177" t="str">
        <f t="shared" si="217"/>
        <v/>
      </c>
      <c r="M423" s="178" t="str">
        <f t="shared" si="218"/>
        <v/>
      </c>
      <c r="N423" s="44" t="str" cm="1">
        <f t="array" ref="N423">IFERROR(IF(_xlfn.SINGLE(A:A)="","",IF(R423="Beer",SUM(LOOKUP(2,1/(Rates!$B$3:$B$5&lt;=W423)/(Rates!$C$3:$C$5&gt;=W423),Rates!$D$3:$D$5)*(X423/100)*W423),IF(R423="Refreshment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44" t="str">
        <f t="shared" si="219"/>
        <v/>
      </c>
      <c r="P423" s="13"/>
      <c r="Q423" s="179" t="str">
        <f t="shared" si="220"/>
        <v/>
      </c>
      <c r="R423" s="180" t="str">
        <f t="shared" si="221"/>
        <v/>
      </c>
      <c r="S423" s="13" t="str">
        <f>IF(A423="","",IF(R423="Refreshment Beverage",VLOOKUP(VALUE(Q423),Rates!G$15:L$19,2,0),VLOOKUP(VALUE(Q423),Rates!G$4:L$8,2,0)))</f>
        <v/>
      </c>
      <c r="T423" s="13" t="str">
        <f t="shared" si="222"/>
        <v/>
      </c>
      <c r="U423" s="181" t="str">
        <f t="shared" si="223"/>
        <v/>
      </c>
      <c r="V423" s="13" t="str">
        <f t="shared" si="224"/>
        <v/>
      </c>
      <c r="W423" s="13" t="str">
        <f t="shared" si="225"/>
        <v/>
      </c>
      <c r="X423" s="182" t="str">
        <f t="shared" si="226"/>
        <v/>
      </c>
      <c r="Y423" s="183" t="str">
        <f>IF(A:A="","",IF(R423="Refreshment Beverage",VLOOKUP(Q423,Rates!G$15:L$19,6,0)*W423,VLOOKUP(Q423,Rates!G$4:L$12,6,0)*W423))</f>
        <v/>
      </c>
      <c r="Z423" s="183" t="str">
        <f t="shared" si="227"/>
        <v/>
      </c>
      <c r="AA423" s="17">
        <f t="shared" si="215"/>
        <v>0</v>
      </c>
      <c r="AB423" s="177" t="str" cm="1">
        <f t="array" ref="AB423">IF(_xlfn.SINGLE(A:A)="","",IF(R423="Refreshment Beverage","",IF(AND(R423="Beer",Q423=0),SUM(LOOKUP(2,1/(Rates!$B$15:$B$18&lt;=W423)/(Rates!$C$15:$C$18&gt;=W423),Rates!$D$15:$D$18)*W423),VLOOKUP(VALUE(_xlfn.SINGLE(Q:Q)),Rates!A:B,2,0)*W423)))</f>
        <v/>
      </c>
      <c r="AC423" s="177" t="str" cm="1">
        <f t="array" ref="AC423">IF(_xlfn.SINGLE(A:A)="","",IF(R423="Refreshment Beverage","",IF(AND(R423="Beer",Q423=0),SUM(LOOKUP(2,1/(Rates!$B$15:$B$18&lt;=W423)/(Rates!$C$15:$C$18&gt;=W423),Rates!$E$15:$E$18)*W423),VLOOKUP(VALUE(_xlfn.SINGLE(Q:Q)),Rates!A:C,3,0)*W423)))</f>
        <v/>
      </c>
      <c r="AD423" s="168">
        <f>IFERROR(IF(OR(Q423=1,Q423=2,Q423=3,Q423=4),VLOOKUP(Q423,Rates!$A$31:$B$34,2,0)*W423,IF(V423=1,VLOOKUP(U423,'REB BEV MIN MKUP'!B:E,4,0),IF(V423&gt;1,VLOOKUP(VALUE(W423),'REB BEV MIN MKUP'!O:Q,3,0),0))),0)</f>
        <v>0</v>
      </c>
      <c r="AE423" s="177" t="str">
        <f t="shared" si="228"/>
        <v/>
      </c>
      <c r="AF423" s="13" t="str">
        <f t="shared" si="229"/>
        <v/>
      </c>
      <c r="AG423" s="177" t="str">
        <f t="shared" si="230"/>
        <v/>
      </c>
      <c r="AH423" s="184" t="str">
        <f t="shared" si="231"/>
        <v/>
      </c>
      <c r="AI423" s="184" t="str">
        <f>IF(AE:AE="","",IF(R423="Refreshment Beverage",AK423*(Rates!J$19/100),ROUND(SUM(AH423*(Rates!$J$8/100)),4)))</f>
        <v/>
      </c>
      <c r="AJ423" s="183" t="str">
        <f t="shared" si="232"/>
        <v/>
      </c>
      <c r="AK423" s="185" t="str">
        <f t="shared" si="233"/>
        <v/>
      </c>
      <c r="AL423" s="177" t="str">
        <f t="shared" si="234"/>
        <v/>
      </c>
      <c r="AM423" s="13" t="str">
        <f>IF(AS423="","",IF(R423="Refreshment Beverage",ROUND(AS423*Rates!K$19,4),ROUND(AO423*(VLOOKUP(VALUE(Q423),Rates!G$4:L$12,3,0)),4)))</f>
        <v/>
      </c>
      <c r="AN423" s="183" t="str">
        <f>IF(AS423="","",IF(R423="Refreshment Beverage",AS423*(Rates!J$19/100),MAX(AM423,AB423)))</f>
        <v/>
      </c>
      <c r="AO423" s="186" t="str">
        <f t="shared" si="235"/>
        <v/>
      </c>
      <c r="AP423" s="186" t="str">
        <f t="shared" si="236"/>
        <v/>
      </c>
      <c r="AQ423" s="186" t="str">
        <f>IF(AS423="","",IF(R423="Refreshment Beverage",ROUND(SUM(VLOOKUP(Q:Q,Rates!G$15:L$19,3,0)*(AS423-Y423-Z423-AA423)),4),ROUND(SUM(Rates!$K$8*AS423),4)))</f>
        <v/>
      </c>
      <c r="AR423" s="184" t="str">
        <f t="shared" si="237"/>
        <v/>
      </c>
      <c r="AS423" s="185" t="str">
        <f t="shared" si="238"/>
        <v/>
      </c>
      <c r="AT423" s="177" t="str">
        <f t="shared" si="239"/>
        <v/>
      </c>
      <c r="AU423" s="13" t="str">
        <f>IF(AX423="","",IF(R423="Refreshment Beverage",ROUND((BA423-Y423-Z423-AA423)*VLOOKUP(VALUE(Q423),Rates!G$15:L$19,3,0),4),ROUND(AW423*(VLOOKUP(VALUE(Q423),Rates!G:L,3,0)),4)))</f>
        <v/>
      </c>
      <c r="AV423" s="183" t="str">
        <f t="shared" si="240"/>
        <v/>
      </c>
      <c r="AW423" s="186" t="str">
        <f t="shared" si="241"/>
        <v/>
      </c>
      <c r="AX423" s="184" t="str">
        <f t="shared" si="242"/>
        <v/>
      </c>
      <c r="AY423" s="186" t="str">
        <f>IF(AX423="","",IF(R423="Refreshment Beverage",ROUND(SUM(AX423*Rates!K$19),4),ROUND(SUM(AX423*(Rates!J$8/100)),4)))</f>
        <v/>
      </c>
      <c r="AZ423" s="183" t="str">
        <f t="shared" si="243"/>
        <v/>
      </c>
      <c r="BA423" s="185" t="str">
        <f t="shared" si="244"/>
        <v/>
      </c>
      <c r="BD423" s="171"/>
      <c r="BE423" s="171"/>
      <c r="BF423" s="171"/>
      <c r="BG423" s="171"/>
    </row>
    <row r="424" spans="1:59" ht="15" customHeight="1" x14ac:dyDescent="0.3">
      <c r="A424" s="172"/>
      <c r="B424" s="172"/>
      <c r="C424" s="172"/>
      <c r="D424" s="173"/>
      <c r="E424" s="173"/>
      <c r="F424" s="173"/>
      <c r="G424" s="173"/>
      <c r="H424" s="173"/>
      <c r="I424" s="174"/>
      <c r="J424" s="175"/>
      <c r="K424" s="176" t="str">
        <f t="shared" si="216"/>
        <v/>
      </c>
      <c r="L424" s="177" t="str">
        <f t="shared" si="217"/>
        <v/>
      </c>
      <c r="M424" s="178" t="str">
        <f t="shared" si="218"/>
        <v/>
      </c>
      <c r="N424" s="44" t="str" cm="1">
        <f t="array" ref="N424">IFERROR(IF(_xlfn.SINGLE(A:A)="","",IF(R424="Beer",SUM(LOOKUP(2,1/(Rates!$B$3:$B$5&lt;=W424)/(Rates!$C$3:$C$5&gt;=W424),Rates!$D$3:$D$5)*(X424/100)*W424),IF(R424="Refreshment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44" t="str">
        <f t="shared" si="219"/>
        <v/>
      </c>
      <c r="P424" s="13"/>
      <c r="Q424" s="179" t="str">
        <f t="shared" si="220"/>
        <v/>
      </c>
      <c r="R424" s="180" t="str">
        <f t="shared" si="221"/>
        <v/>
      </c>
      <c r="S424" s="13" t="str">
        <f>IF(A424="","",IF(R424="Refreshment Beverage",VLOOKUP(VALUE(Q424),Rates!G$15:L$19,2,0),VLOOKUP(VALUE(Q424),Rates!G$4:L$8,2,0)))</f>
        <v/>
      </c>
      <c r="T424" s="13" t="str">
        <f t="shared" si="222"/>
        <v/>
      </c>
      <c r="U424" s="181" t="str">
        <f t="shared" si="223"/>
        <v/>
      </c>
      <c r="V424" s="13" t="str">
        <f t="shared" si="224"/>
        <v/>
      </c>
      <c r="W424" s="13" t="str">
        <f t="shared" si="225"/>
        <v/>
      </c>
      <c r="X424" s="182" t="str">
        <f t="shared" si="226"/>
        <v/>
      </c>
      <c r="Y424" s="183" t="str">
        <f>IF(A:A="","",IF(R424="Refreshment Beverage",VLOOKUP(Q424,Rates!G$15:L$19,6,0)*W424,VLOOKUP(Q424,Rates!G$4:L$12,6,0)*W424))</f>
        <v/>
      </c>
      <c r="Z424" s="183" t="str">
        <f t="shared" si="227"/>
        <v/>
      </c>
      <c r="AA424" s="17">
        <f t="shared" si="215"/>
        <v>0</v>
      </c>
      <c r="AB424" s="177" t="str" cm="1">
        <f t="array" ref="AB424">IF(_xlfn.SINGLE(A:A)="","",IF(R424="Refreshment Beverage","",IF(AND(R424="Beer",Q424=0),SUM(LOOKUP(2,1/(Rates!$B$15:$B$18&lt;=W424)/(Rates!$C$15:$C$18&gt;=W424),Rates!$D$15:$D$18)*W424),VLOOKUP(VALUE(_xlfn.SINGLE(Q:Q)),Rates!A:B,2,0)*W424)))</f>
        <v/>
      </c>
      <c r="AC424" s="177" t="str" cm="1">
        <f t="array" ref="AC424">IF(_xlfn.SINGLE(A:A)="","",IF(R424="Refreshment Beverage","",IF(AND(R424="Beer",Q424=0),SUM(LOOKUP(2,1/(Rates!$B$15:$B$18&lt;=W424)/(Rates!$C$15:$C$18&gt;=W424),Rates!$E$15:$E$18)*W424),VLOOKUP(VALUE(_xlfn.SINGLE(Q:Q)),Rates!A:C,3,0)*W424)))</f>
        <v/>
      </c>
      <c r="AD424" s="168">
        <f>IFERROR(IF(OR(Q424=1,Q424=2,Q424=3,Q424=4),VLOOKUP(Q424,Rates!$A$31:$B$34,2,0)*W424,IF(V424=1,VLOOKUP(U424,'REB BEV MIN MKUP'!B:E,4,0),IF(V424&gt;1,VLOOKUP(VALUE(W424),'REB BEV MIN MKUP'!O:Q,3,0),0))),0)</f>
        <v>0</v>
      </c>
      <c r="AE424" s="177" t="str">
        <f t="shared" si="228"/>
        <v/>
      </c>
      <c r="AF424" s="13" t="str">
        <f t="shared" si="229"/>
        <v/>
      </c>
      <c r="AG424" s="177" t="str">
        <f t="shared" si="230"/>
        <v/>
      </c>
      <c r="AH424" s="184" t="str">
        <f t="shared" si="231"/>
        <v/>
      </c>
      <c r="AI424" s="184" t="str">
        <f>IF(AE:AE="","",IF(R424="Refreshment Beverage",AK424*(Rates!J$19/100),ROUND(SUM(AH424*(Rates!$J$8/100)),4)))</f>
        <v/>
      </c>
      <c r="AJ424" s="183" t="str">
        <f t="shared" si="232"/>
        <v/>
      </c>
      <c r="AK424" s="185" t="str">
        <f t="shared" si="233"/>
        <v/>
      </c>
      <c r="AL424" s="177" t="str">
        <f t="shared" si="234"/>
        <v/>
      </c>
      <c r="AM424" s="13" t="str">
        <f>IF(AS424="","",IF(R424="Refreshment Beverage",ROUND(AS424*Rates!K$19,4),ROUND(AO424*(VLOOKUP(VALUE(Q424),Rates!G$4:L$12,3,0)),4)))</f>
        <v/>
      </c>
      <c r="AN424" s="183" t="str">
        <f>IF(AS424="","",IF(R424="Refreshment Beverage",AS424*(Rates!J$19/100),MAX(AM424,AB424)))</f>
        <v/>
      </c>
      <c r="AO424" s="186" t="str">
        <f t="shared" si="235"/>
        <v/>
      </c>
      <c r="AP424" s="186" t="str">
        <f t="shared" si="236"/>
        <v/>
      </c>
      <c r="AQ424" s="186" t="str">
        <f>IF(AS424="","",IF(R424="Refreshment Beverage",ROUND(SUM(VLOOKUP(Q:Q,Rates!G$15:L$19,3,0)*(AS424-Y424-Z424-AA424)),4),ROUND(SUM(Rates!$K$8*AS424),4)))</f>
        <v/>
      </c>
      <c r="AR424" s="184" t="str">
        <f t="shared" si="237"/>
        <v/>
      </c>
      <c r="AS424" s="185" t="str">
        <f t="shared" si="238"/>
        <v/>
      </c>
      <c r="AT424" s="177" t="str">
        <f t="shared" si="239"/>
        <v/>
      </c>
      <c r="AU424" s="13" t="str">
        <f>IF(AX424="","",IF(R424="Refreshment Beverage",ROUND((BA424-Y424-Z424-AA424)*VLOOKUP(VALUE(Q424),Rates!G$15:L$19,3,0),4),ROUND(AW424*(VLOOKUP(VALUE(Q424),Rates!G:L,3,0)),4)))</f>
        <v/>
      </c>
      <c r="AV424" s="183" t="str">
        <f t="shared" si="240"/>
        <v/>
      </c>
      <c r="AW424" s="186" t="str">
        <f t="shared" si="241"/>
        <v/>
      </c>
      <c r="AX424" s="184" t="str">
        <f t="shared" si="242"/>
        <v/>
      </c>
      <c r="AY424" s="186" t="str">
        <f>IF(AX424="","",IF(R424="Refreshment Beverage",ROUND(SUM(AX424*Rates!K$19),4),ROUND(SUM(AX424*(Rates!J$8/100)),4)))</f>
        <v/>
      </c>
      <c r="AZ424" s="183" t="str">
        <f t="shared" si="243"/>
        <v/>
      </c>
      <c r="BA424" s="185" t="str">
        <f t="shared" si="244"/>
        <v/>
      </c>
      <c r="BD424" s="171"/>
      <c r="BE424" s="171"/>
      <c r="BF424" s="171"/>
      <c r="BG424" s="171"/>
    </row>
    <row r="425" spans="1:59" ht="15" customHeight="1" x14ac:dyDescent="0.3">
      <c r="A425" s="172"/>
      <c r="B425" s="172"/>
      <c r="C425" s="172"/>
      <c r="D425" s="173"/>
      <c r="E425" s="173"/>
      <c r="F425" s="173"/>
      <c r="G425" s="173"/>
      <c r="H425" s="173"/>
      <c r="I425" s="174"/>
      <c r="J425" s="175"/>
      <c r="K425" s="176" t="str">
        <f t="shared" si="216"/>
        <v/>
      </c>
      <c r="L425" s="177" t="str">
        <f t="shared" si="217"/>
        <v/>
      </c>
      <c r="M425" s="178" t="str">
        <f t="shared" si="218"/>
        <v/>
      </c>
      <c r="N425" s="44" t="str" cm="1">
        <f t="array" ref="N425">IFERROR(IF(_xlfn.SINGLE(A:A)="","",IF(R425="Beer",SUM(LOOKUP(2,1/(Rates!$B$3:$B$5&lt;=W425)/(Rates!$C$3:$C$5&gt;=W425),Rates!$D$3:$D$5)*(X425/100)*W425),IF(R425="Refreshment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44" t="str">
        <f t="shared" si="219"/>
        <v/>
      </c>
      <c r="P425" s="13"/>
      <c r="Q425" s="179" t="str">
        <f t="shared" si="220"/>
        <v/>
      </c>
      <c r="R425" s="180" t="str">
        <f t="shared" si="221"/>
        <v/>
      </c>
      <c r="S425" s="13" t="str">
        <f>IF(A425="","",IF(R425="Refreshment Beverage",VLOOKUP(VALUE(Q425),Rates!G$15:L$19,2,0),VLOOKUP(VALUE(Q425),Rates!G$4:L$8,2,0)))</f>
        <v/>
      </c>
      <c r="T425" s="13" t="str">
        <f t="shared" si="222"/>
        <v/>
      </c>
      <c r="U425" s="181" t="str">
        <f t="shared" si="223"/>
        <v/>
      </c>
      <c r="V425" s="13" t="str">
        <f t="shared" si="224"/>
        <v/>
      </c>
      <c r="W425" s="13" t="str">
        <f t="shared" si="225"/>
        <v/>
      </c>
      <c r="X425" s="182" t="str">
        <f t="shared" si="226"/>
        <v/>
      </c>
      <c r="Y425" s="183" t="str">
        <f>IF(A:A="","",IF(R425="Refreshment Beverage",VLOOKUP(Q425,Rates!G$15:L$19,6,0)*W425,VLOOKUP(Q425,Rates!G$4:L$12,6,0)*W425))</f>
        <v/>
      </c>
      <c r="Z425" s="183" t="str">
        <f t="shared" si="227"/>
        <v/>
      </c>
      <c r="AA425" s="17">
        <f t="shared" si="215"/>
        <v>0</v>
      </c>
      <c r="AB425" s="177" t="str" cm="1">
        <f t="array" ref="AB425">IF(_xlfn.SINGLE(A:A)="","",IF(R425="Refreshment Beverage","",IF(AND(R425="Beer",Q425=0),SUM(LOOKUP(2,1/(Rates!$B$15:$B$18&lt;=W425)/(Rates!$C$15:$C$18&gt;=W425),Rates!$D$15:$D$18)*W425),VLOOKUP(VALUE(_xlfn.SINGLE(Q:Q)),Rates!A:B,2,0)*W425)))</f>
        <v/>
      </c>
      <c r="AC425" s="177" t="str" cm="1">
        <f t="array" ref="AC425">IF(_xlfn.SINGLE(A:A)="","",IF(R425="Refreshment Beverage","",IF(AND(R425="Beer",Q425=0),SUM(LOOKUP(2,1/(Rates!$B$15:$B$18&lt;=W425)/(Rates!$C$15:$C$18&gt;=W425),Rates!$E$15:$E$18)*W425),VLOOKUP(VALUE(_xlfn.SINGLE(Q:Q)),Rates!A:C,3,0)*W425)))</f>
        <v/>
      </c>
      <c r="AD425" s="168">
        <f>IFERROR(IF(OR(Q425=1,Q425=2,Q425=3,Q425=4),VLOOKUP(Q425,Rates!$A$31:$B$34,2,0)*W425,IF(V425=1,VLOOKUP(U425,'REB BEV MIN MKUP'!B:E,4,0),IF(V425&gt;1,VLOOKUP(VALUE(W425),'REB BEV MIN MKUP'!O:Q,3,0),0))),0)</f>
        <v>0</v>
      </c>
      <c r="AE425" s="177" t="str">
        <f t="shared" si="228"/>
        <v/>
      </c>
      <c r="AF425" s="13" t="str">
        <f t="shared" si="229"/>
        <v/>
      </c>
      <c r="AG425" s="177" t="str">
        <f t="shared" si="230"/>
        <v/>
      </c>
      <c r="AH425" s="184" t="str">
        <f t="shared" si="231"/>
        <v/>
      </c>
      <c r="AI425" s="184" t="str">
        <f>IF(AE:AE="","",IF(R425="Refreshment Beverage",AK425*(Rates!J$19/100),ROUND(SUM(AH425*(Rates!$J$8/100)),4)))</f>
        <v/>
      </c>
      <c r="AJ425" s="183" t="str">
        <f t="shared" si="232"/>
        <v/>
      </c>
      <c r="AK425" s="185" t="str">
        <f t="shared" si="233"/>
        <v/>
      </c>
      <c r="AL425" s="177" t="str">
        <f t="shared" si="234"/>
        <v/>
      </c>
      <c r="AM425" s="13" t="str">
        <f>IF(AS425="","",IF(R425="Refreshment Beverage",ROUND(AS425*Rates!K$19,4),ROUND(AO425*(VLOOKUP(VALUE(Q425),Rates!G$4:L$12,3,0)),4)))</f>
        <v/>
      </c>
      <c r="AN425" s="183" t="str">
        <f>IF(AS425="","",IF(R425="Refreshment Beverage",AS425*(Rates!J$19/100),MAX(AM425,AB425)))</f>
        <v/>
      </c>
      <c r="AO425" s="186" t="str">
        <f t="shared" si="235"/>
        <v/>
      </c>
      <c r="AP425" s="186" t="str">
        <f t="shared" si="236"/>
        <v/>
      </c>
      <c r="AQ425" s="186" t="str">
        <f>IF(AS425="","",IF(R425="Refreshment Beverage",ROUND(SUM(VLOOKUP(Q:Q,Rates!G$15:L$19,3,0)*(AS425-Y425-Z425-AA425)),4),ROUND(SUM(Rates!$K$8*AS425),4)))</f>
        <v/>
      </c>
      <c r="AR425" s="184" t="str">
        <f t="shared" si="237"/>
        <v/>
      </c>
      <c r="AS425" s="185" t="str">
        <f t="shared" si="238"/>
        <v/>
      </c>
      <c r="AT425" s="177" t="str">
        <f t="shared" si="239"/>
        <v/>
      </c>
      <c r="AU425" s="13" t="str">
        <f>IF(AX425="","",IF(R425="Refreshment Beverage",ROUND((BA425-Y425-Z425-AA425)*VLOOKUP(VALUE(Q425),Rates!G$15:L$19,3,0),4),ROUND(AW425*(VLOOKUP(VALUE(Q425),Rates!G:L,3,0)),4)))</f>
        <v/>
      </c>
      <c r="AV425" s="183" t="str">
        <f t="shared" si="240"/>
        <v/>
      </c>
      <c r="AW425" s="186" t="str">
        <f t="shared" si="241"/>
        <v/>
      </c>
      <c r="AX425" s="184" t="str">
        <f t="shared" si="242"/>
        <v/>
      </c>
      <c r="AY425" s="186" t="str">
        <f>IF(AX425="","",IF(R425="Refreshment Beverage",ROUND(SUM(AX425*Rates!K$19),4),ROUND(SUM(AX425*(Rates!J$8/100)),4)))</f>
        <v/>
      </c>
      <c r="AZ425" s="183" t="str">
        <f t="shared" si="243"/>
        <v/>
      </c>
      <c r="BA425" s="185" t="str">
        <f t="shared" si="244"/>
        <v/>
      </c>
      <c r="BD425" s="171"/>
      <c r="BE425" s="171"/>
      <c r="BF425" s="171"/>
      <c r="BG425" s="171"/>
    </row>
    <row r="426" spans="1:59" ht="15" customHeight="1" x14ac:dyDescent="0.3">
      <c r="A426" s="172"/>
      <c r="B426" s="172"/>
      <c r="C426" s="172"/>
      <c r="D426" s="173"/>
      <c r="E426" s="173"/>
      <c r="F426" s="173"/>
      <c r="G426" s="173"/>
      <c r="H426" s="173"/>
      <c r="I426" s="174"/>
      <c r="J426" s="175"/>
      <c r="K426" s="176" t="str">
        <f t="shared" si="216"/>
        <v/>
      </c>
      <c r="L426" s="177" t="str">
        <f t="shared" si="217"/>
        <v/>
      </c>
      <c r="M426" s="178" t="str">
        <f t="shared" si="218"/>
        <v/>
      </c>
      <c r="N426" s="44" t="str" cm="1">
        <f t="array" ref="N426">IFERROR(IF(_xlfn.SINGLE(A:A)="","",IF(R426="Beer",SUM(LOOKUP(2,1/(Rates!$B$3:$B$5&lt;=W426)/(Rates!$C$3:$C$5&gt;=W426),Rates!$D$3:$D$5)*(X426/100)*W426),IF(R426="Refreshment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44" t="str">
        <f t="shared" si="219"/>
        <v/>
      </c>
      <c r="P426" s="13"/>
      <c r="Q426" s="179" t="str">
        <f t="shared" si="220"/>
        <v/>
      </c>
      <c r="R426" s="180" t="str">
        <f t="shared" si="221"/>
        <v/>
      </c>
      <c r="S426" s="13" t="str">
        <f>IF(A426="","",IF(R426="Refreshment Beverage",VLOOKUP(VALUE(Q426),Rates!G$15:L$19,2,0),VLOOKUP(VALUE(Q426),Rates!G$4:L$8,2,0)))</f>
        <v/>
      </c>
      <c r="T426" s="13" t="str">
        <f t="shared" si="222"/>
        <v/>
      </c>
      <c r="U426" s="181" t="str">
        <f t="shared" si="223"/>
        <v/>
      </c>
      <c r="V426" s="13" t="str">
        <f t="shared" si="224"/>
        <v/>
      </c>
      <c r="W426" s="13" t="str">
        <f t="shared" si="225"/>
        <v/>
      </c>
      <c r="X426" s="182" t="str">
        <f t="shared" si="226"/>
        <v/>
      </c>
      <c r="Y426" s="183" t="str">
        <f>IF(A:A="","",IF(R426="Refreshment Beverage",VLOOKUP(Q426,Rates!G$15:L$19,6,0)*W426,VLOOKUP(Q426,Rates!G$4:L$12,6,0)*W426))</f>
        <v/>
      </c>
      <c r="Z426" s="183" t="str">
        <f t="shared" si="227"/>
        <v/>
      </c>
      <c r="AA426" s="17">
        <f t="shared" si="215"/>
        <v>0</v>
      </c>
      <c r="AB426" s="177" t="str" cm="1">
        <f t="array" ref="AB426">IF(_xlfn.SINGLE(A:A)="","",IF(R426="Refreshment Beverage","",IF(AND(R426="Beer",Q426=0),SUM(LOOKUP(2,1/(Rates!$B$15:$B$18&lt;=W426)/(Rates!$C$15:$C$18&gt;=W426),Rates!$D$15:$D$18)*W426),VLOOKUP(VALUE(_xlfn.SINGLE(Q:Q)),Rates!A:B,2,0)*W426)))</f>
        <v/>
      </c>
      <c r="AC426" s="177" t="str" cm="1">
        <f t="array" ref="AC426">IF(_xlfn.SINGLE(A:A)="","",IF(R426="Refreshment Beverage","",IF(AND(R426="Beer",Q426=0),SUM(LOOKUP(2,1/(Rates!$B$15:$B$18&lt;=W426)/(Rates!$C$15:$C$18&gt;=W426),Rates!$E$15:$E$18)*W426),VLOOKUP(VALUE(_xlfn.SINGLE(Q:Q)),Rates!A:C,3,0)*W426)))</f>
        <v/>
      </c>
      <c r="AD426" s="168">
        <f>IFERROR(IF(OR(Q426=1,Q426=2,Q426=3,Q426=4),VLOOKUP(Q426,Rates!$A$31:$B$34,2,0)*W426,IF(V426=1,VLOOKUP(U426,'REB BEV MIN MKUP'!B:E,4,0),IF(V426&gt;1,VLOOKUP(VALUE(W426),'REB BEV MIN MKUP'!O:Q,3,0),0))),0)</f>
        <v>0</v>
      </c>
      <c r="AE426" s="177" t="str">
        <f t="shared" si="228"/>
        <v/>
      </c>
      <c r="AF426" s="13" t="str">
        <f t="shared" si="229"/>
        <v/>
      </c>
      <c r="AG426" s="177" t="str">
        <f t="shared" si="230"/>
        <v/>
      </c>
      <c r="AH426" s="184" t="str">
        <f t="shared" si="231"/>
        <v/>
      </c>
      <c r="AI426" s="184" t="str">
        <f>IF(AE:AE="","",IF(R426="Refreshment Beverage",AK426*(Rates!J$19/100),ROUND(SUM(AH426*(Rates!$J$8/100)),4)))</f>
        <v/>
      </c>
      <c r="AJ426" s="183" t="str">
        <f t="shared" si="232"/>
        <v/>
      </c>
      <c r="AK426" s="185" t="str">
        <f t="shared" si="233"/>
        <v/>
      </c>
      <c r="AL426" s="177" t="str">
        <f t="shared" si="234"/>
        <v/>
      </c>
      <c r="AM426" s="13" t="str">
        <f>IF(AS426="","",IF(R426="Refreshment Beverage",ROUND(AS426*Rates!K$19,4),ROUND(AO426*(VLOOKUP(VALUE(Q426),Rates!G$4:L$12,3,0)),4)))</f>
        <v/>
      </c>
      <c r="AN426" s="183" t="str">
        <f>IF(AS426="","",IF(R426="Refreshment Beverage",AS426*(Rates!J$19/100),MAX(AM426,AB426)))</f>
        <v/>
      </c>
      <c r="AO426" s="186" t="str">
        <f t="shared" si="235"/>
        <v/>
      </c>
      <c r="AP426" s="186" t="str">
        <f t="shared" si="236"/>
        <v/>
      </c>
      <c r="AQ426" s="186" t="str">
        <f>IF(AS426="","",IF(R426="Refreshment Beverage",ROUND(SUM(VLOOKUP(Q:Q,Rates!G$15:L$19,3,0)*(AS426-Y426-Z426-AA426)),4),ROUND(SUM(Rates!$K$8*AS426),4)))</f>
        <v/>
      </c>
      <c r="AR426" s="184" t="str">
        <f t="shared" si="237"/>
        <v/>
      </c>
      <c r="AS426" s="185" t="str">
        <f t="shared" si="238"/>
        <v/>
      </c>
      <c r="AT426" s="177" t="str">
        <f t="shared" si="239"/>
        <v/>
      </c>
      <c r="AU426" s="13" t="str">
        <f>IF(AX426="","",IF(R426="Refreshment Beverage",ROUND((BA426-Y426-Z426-AA426)*VLOOKUP(VALUE(Q426),Rates!G$15:L$19,3,0),4),ROUND(AW426*(VLOOKUP(VALUE(Q426),Rates!G:L,3,0)),4)))</f>
        <v/>
      </c>
      <c r="AV426" s="183" t="str">
        <f t="shared" si="240"/>
        <v/>
      </c>
      <c r="AW426" s="186" t="str">
        <f t="shared" si="241"/>
        <v/>
      </c>
      <c r="AX426" s="184" t="str">
        <f t="shared" si="242"/>
        <v/>
      </c>
      <c r="AY426" s="186" t="str">
        <f>IF(AX426="","",IF(R426="Refreshment Beverage",ROUND(SUM(AX426*Rates!K$19),4),ROUND(SUM(AX426*(Rates!J$8/100)),4)))</f>
        <v/>
      </c>
      <c r="AZ426" s="183" t="str">
        <f t="shared" si="243"/>
        <v/>
      </c>
      <c r="BA426" s="185" t="str">
        <f t="shared" si="244"/>
        <v/>
      </c>
      <c r="BD426" s="171"/>
      <c r="BE426" s="171"/>
      <c r="BF426" s="171"/>
      <c r="BG426" s="171"/>
    </row>
    <row r="427" spans="1:59" ht="15" customHeight="1" x14ac:dyDescent="0.3">
      <c r="A427" s="172"/>
      <c r="B427" s="172"/>
      <c r="C427" s="172"/>
      <c r="D427" s="173"/>
      <c r="E427" s="173"/>
      <c r="F427" s="173"/>
      <c r="G427" s="173"/>
      <c r="H427" s="173"/>
      <c r="I427" s="174"/>
      <c r="J427" s="175"/>
      <c r="K427" s="176" t="str">
        <f t="shared" si="216"/>
        <v/>
      </c>
      <c r="L427" s="177" t="str">
        <f t="shared" si="217"/>
        <v/>
      </c>
      <c r="M427" s="178" t="str">
        <f t="shared" si="218"/>
        <v/>
      </c>
      <c r="N427" s="44" t="str" cm="1">
        <f t="array" ref="N427">IFERROR(IF(_xlfn.SINGLE(A:A)="","",IF(R427="Beer",SUM(LOOKUP(2,1/(Rates!$B$3:$B$5&lt;=W427)/(Rates!$C$3:$C$5&gt;=W427),Rates!$D$3:$D$5)*(X427/100)*W427),IF(R427="Refreshment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44" t="str">
        <f t="shared" si="219"/>
        <v/>
      </c>
      <c r="P427" s="13"/>
      <c r="Q427" s="179" t="str">
        <f t="shared" si="220"/>
        <v/>
      </c>
      <c r="R427" s="180" t="str">
        <f t="shared" si="221"/>
        <v/>
      </c>
      <c r="S427" s="13" t="str">
        <f>IF(A427="","",IF(R427="Refreshment Beverage",VLOOKUP(VALUE(Q427),Rates!G$15:L$19,2,0),VLOOKUP(VALUE(Q427),Rates!G$4:L$8,2,0)))</f>
        <v/>
      </c>
      <c r="T427" s="13" t="str">
        <f t="shared" si="222"/>
        <v/>
      </c>
      <c r="U427" s="181" t="str">
        <f t="shared" si="223"/>
        <v/>
      </c>
      <c r="V427" s="13" t="str">
        <f t="shared" si="224"/>
        <v/>
      </c>
      <c r="W427" s="13" t="str">
        <f t="shared" si="225"/>
        <v/>
      </c>
      <c r="X427" s="182" t="str">
        <f t="shared" si="226"/>
        <v/>
      </c>
      <c r="Y427" s="183" t="str">
        <f>IF(A:A="","",IF(R427="Refreshment Beverage",VLOOKUP(Q427,Rates!G$15:L$19,6,0)*W427,VLOOKUP(Q427,Rates!G$4:L$12,6,0)*W427))</f>
        <v/>
      </c>
      <c r="Z427" s="183" t="str">
        <f t="shared" si="227"/>
        <v/>
      </c>
      <c r="AA427" s="17">
        <f t="shared" si="215"/>
        <v>0</v>
      </c>
      <c r="AB427" s="177" t="str" cm="1">
        <f t="array" ref="AB427">IF(_xlfn.SINGLE(A:A)="","",IF(R427="Refreshment Beverage","",IF(AND(R427="Beer",Q427=0),SUM(LOOKUP(2,1/(Rates!$B$15:$B$18&lt;=W427)/(Rates!$C$15:$C$18&gt;=W427),Rates!$D$15:$D$18)*W427),VLOOKUP(VALUE(_xlfn.SINGLE(Q:Q)),Rates!A:B,2,0)*W427)))</f>
        <v/>
      </c>
      <c r="AC427" s="177" t="str" cm="1">
        <f t="array" ref="AC427">IF(_xlfn.SINGLE(A:A)="","",IF(R427="Refreshment Beverage","",IF(AND(R427="Beer",Q427=0),SUM(LOOKUP(2,1/(Rates!$B$15:$B$18&lt;=W427)/(Rates!$C$15:$C$18&gt;=W427),Rates!$E$15:$E$18)*W427),VLOOKUP(VALUE(_xlfn.SINGLE(Q:Q)),Rates!A:C,3,0)*W427)))</f>
        <v/>
      </c>
      <c r="AD427" s="168">
        <f>IFERROR(IF(OR(Q427=1,Q427=2,Q427=3,Q427=4),VLOOKUP(Q427,Rates!$A$31:$B$34,2,0)*W427,IF(V427=1,VLOOKUP(U427,'REB BEV MIN MKUP'!B:E,4,0),IF(V427&gt;1,VLOOKUP(VALUE(W427),'REB BEV MIN MKUP'!O:Q,3,0),0))),0)</f>
        <v>0</v>
      </c>
      <c r="AE427" s="177" t="str">
        <f t="shared" si="228"/>
        <v/>
      </c>
      <c r="AF427" s="13" t="str">
        <f t="shared" si="229"/>
        <v/>
      </c>
      <c r="AG427" s="177" t="str">
        <f t="shared" si="230"/>
        <v/>
      </c>
      <c r="AH427" s="184" t="str">
        <f t="shared" si="231"/>
        <v/>
      </c>
      <c r="AI427" s="184" t="str">
        <f>IF(AE:AE="","",IF(R427="Refreshment Beverage",AK427*(Rates!J$19/100),ROUND(SUM(AH427*(Rates!$J$8/100)),4)))</f>
        <v/>
      </c>
      <c r="AJ427" s="183" t="str">
        <f t="shared" si="232"/>
        <v/>
      </c>
      <c r="AK427" s="185" t="str">
        <f t="shared" si="233"/>
        <v/>
      </c>
      <c r="AL427" s="177" t="str">
        <f t="shared" si="234"/>
        <v/>
      </c>
      <c r="AM427" s="13" t="str">
        <f>IF(AS427="","",IF(R427="Refreshment Beverage",ROUND(AS427*Rates!K$19,4),ROUND(AO427*(VLOOKUP(VALUE(Q427),Rates!G$4:L$12,3,0)),4)))</f>
        <v/>
      </c>
      <c r="AN427" s="183" t="str">
        <f>IF(AS427="","",IF(R427="Refreshment Beverage",AS427*(Rates!J$19/100),MAX(AM427,AB427)))</f>
        <v/>
      </c>
      <c r="AO427" s="186" t="str">
        <f t="shared" si="235"/>
        <v/>
      </c>
      <c r="AP427" s="186" t="str">
        <f t="shared" si="236"/>
        <v/>
      </c>
      <c r="AQ427" s="186" t="str">
        <f>IF(AS427="","",IF(R427="Refreshment Beverage",ROUND(SUM(VLOOKUP(Q:Q,Rates!G$15:L$19,3,0)*(AS427-Y427-Z427-AA427)),4),ROUND(SUM(Rates!$K$8*AS427),4)))</f>
        <v/>
      </c>
      <c r="AR427" s="184" t="str">
        <f t="shared" si="237"/>
        <v/>
      </c>
      <c r="AS427" s="185" t="str">
        <f t="shared" si="238"/>
        <v/>
      </c>
      <c r="AT427" s="177" t="str">
        <f t="shared" si="239"/>
        <v/>
      </c>
      <c r="AU427" s="13" t="str">
        <f>IF(AX427="","",IF(R427="Refreshment Beverage",ROUND((BA427-Y427-Z427-AA427)*VLOOKUP(VALUE(Q427),Rates!G$15:L$19,3,0),4),ROUND(AW427*(VLOOKUP(VALUE(Q427),Rates!G:L,3,0)),4)))</f>
        <v/>
      </c>
      <c r="AV427" s="183" t="str">
        <f t="shared" si="240"/>
        <v/>
      </c>
      <c r="AW427" s="186" t="str">
        <f t="shared" si="241"/>
        <v/>
      </c>
      <c r="AX427" s="184" t="str">
        <f t="shared" si="242"/>
        <v/>
      </c>
      <c r="AY427" s="186" t="str">
        <f>IF(AX427="","",IF(R427="Refreshment Beverage",ROUND(SUM(AX427*Rates!K$19),4),ROUND(SUM(AX427*(Rates!J$8/100)),4)))</f>
        <v/>
      </c>
      <c r="AZ427" s="183" t="str">
        <f t="shared" si="243"/>
        <v/>
      </c>
      <c r="BA427" s="185" t="str">
        <f t="shared" si="244"/>
        <v/>
      </c>
      <c r="BD427" s="171"/>
      <c r="BE427" s="171"/>
      <c r="BF427" s="171"/>
      <c r="BG427" s="171"/>
    </row>
    <row r="428" spans="1:59" ht="15" customHeight="1" x14ac:dyDescent="0.3">
      <c r="A428" s="172"/>
      <c r="B428" s="172"/>
      <c r="C428" s="172"/>
      <c r="D428" s="173"/>
      <c r="E428" s="173"/>
      <c r="F428" s="173"/>
      <c r="G428" s="173"/>
      <c r="H428" s="173"/>
      <c r="I428" s="174"/>
      <c r="J428" s="175"/>
      <c r="K428" s="176" t="str">
        <f t="shared" si="216"/>
        <v/>
      </c>
      <c r="L428" s="177" t="str">
        <f t="shared" si="217"/>
        <v/>
      </c>
      <c r="M428" s="178" t="str">
        <f t="shared" si="218"/>
        <v/>
      </c>
      <c r="N428" s="44" t="str" cm="1">
        <f t="array" ref="N428">IFERROR(IF(_xlfn.SINGLE(A:A)="","",IF(R428="Beer",SUM(LOOKUP(2,1/(Rates!$B$3:$B$5&lt;=W428)/(Rates!$C$3:$C$5&gt;=W428),Rates!$D$3:$D$5)*(X428/100)*W428),IF(R428="Refreshment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44" t="str">
        <f t="shared" si="219"/>
        <v/>
      </c>
      <c r="P428" s="13"/>
      <c r="Q428" s="179" t="str">
        <f t="shared" si="220"/>
        <v/>
      </c>
      <c r="R428" s="180" t="str">
        <f t="shared" si="221"/>
        <v/>
      </c>
      <c r="S428" s="13" t="str">
        <f>IF(A428="","",IF(R428="Refreshment Beverage",VLOOKUP(VALUE(Q428),Rates!G$15:L$19,2,0),VLOOKUP(VALUE(Q428),Rates!G$4:L$8,2,0)))</f>
        <v/>
      </c>
      <c r="T428" s="13" t="str">
        <f t="shared" si="222"/>
        <v/>
      </c>
      <c r="U428" s="181" t="str">
        <f t="shared" si="223"/>
        <v/>
      </c>
      <c r="V428" s="13" t="str">
        <f t="shared" si="224"/>
        <v/>
      </c>
      <c r="W428" s="13" t="str">
        <f t="shared" si="225"/>
        <v/>
      </c>
      <c r="X428" s="182" t="str">
        <f t="shared" si="226"/>
        <v/>
      </c>
      <c r="Y428" s="183" t="str">
        <f>IF(A:A="","",IF(R428="Refreshment Beverage",VLOOKUP(Q428,Rates!G$15:L$19,6,0)*W428,VLOOKUP(Q428,Rates!G$4:L$12,6,0)*W428))</f>
        <v/>
      </c>
      <c r="Z428" s="183" t="str">
        <f t="shared" si="227"/>
        <v/>
      </c>
      <c r="AA428" s="17">
        <f t="shared" si="215"/>
        <v>0</v>
      </c>
      <c r="AB428" s="177" t="str" cm="1">
        <f t="array" ref="AB428">IF(_xlfn.SINGLE(A:A)="","",IF(R428="Refreshment Beverage","",IF(AND(R428="Beer",Q428=0),SUM(LOOKUP(2,1/(Rates!$B$15:$B$18&lt;=W428)/(Rates!$C$15:$C$18&gt;=W428),Rates!$D$15:$D$18)*W428),VLOOKUP(VALUE(_xlfn.SINGLE(Q:Q)),Rates!A:B,2,0)*W428)))</f>
        <v/>
      </c>
      <c r="AC428" s="177" t="str" cm="1">
        <f t="array" ref="AC428">IF(_xlfn.SINGLE(A:A)="","",IF(R428="Refreshment Beverage","",IF(AND(R428="Beer",Q428=0),SUM(LOOKUP(2,1/(Rates!$B$15:$B$18&lt;=W428)/(Rates!$C$15:$C$18&gt;=W428),Rates!$E$15:$E$18)*W428),VLOOKUP(VALUE(_xlfn.SINGLE(Q:Q)),Rates!A:C,3,0)*W428)))</f>
        <v/>
      </c>
      <c r="AD428" s="168">
        <f>IFERROR(IF(OR(Q428=1,Q428=2,Q428=3,Q428=4),VLOOKUP(Q428,Rates!$A$31:$B$34,2,0)*W428,IF(V428=1,VLOOKUP(U428,'REB BEV MIN MKUP'!B:E,4,0),IF(V428&gt;1,VLOOKUP(VALUE(W428),'REB BEV MIN MKUP'!O:Q,3,0),0))),0)</f>
        <v>0</v>
      </c>
      <c r="AE428" s="177" t="str">
        <f t="shared" si="228"/>
        <v/>
      </c>
      <c r="AF428" s="13" t="str">
        <f t="shared" si="229"/>
        <v/>
      </c>
      <c r="AG428" s="177" t="str">
        <f t="shared" si="230"/>
        <v/>
      </c>
      <c r="AH428" s="184" t="str">
        <f t="shared" si="231"/>
        <v/>
      </c>
      <c r="AI428" s="184" t="str">
        <f>IF(AE:AE="","",IF(R428="Refreshment Beverage",AK428*(Rates!J$19/100),ROUND(SUM(AH428*(Rates!$J$8/100)),4)))</f>
        <v/>
      </c>
      <c r="AJ428" s="183" t="str">
        <f t="shared" si="232"/>
        <v/>
      </c>
      <c r="AK428" s="185" t="str">
        <f t="shared" si="233"/>
        <v/>
      </c>
      <c r="AL428" s="177" t="str">
        <f t="shared" si="234"/>
        <v/>
      </c>
      <c r="AM428" s="13" t="str">
        <f>IF(AS428="","",IF(R428="Refreshment Beverage",ROUND(AS428*Rates!K$19,4),ROUND(AO428*(VLOOKUP(VALUE(Q428),Rates!G$4:L$12,3,0)),4)))</f>
        <v/>
      </c>
      <c r="AN428" s="183" t="str">
        <f>IF(AS428="","",IF(R428="Refreshment Beverage",AS428*(Rates!J$19/100),MAX(AM428,AB428)))</f>
        <v/>
      </c>
      <c r="AO428" s="186" t="str">
        <f t="shared" si="235"/>
        <v/>
      </c>
      <c r="AP428" s="186" t="str">
        <f t="shared" si="236"/>
        <v/>
      </c>
      <c r="AQ428" s="186" t="str">
        <f>IF(AS428="","",IF(R428="Refreshment Beverage",ROUND(SUM(VLOOKUP(Q:Q,Rates!G$15:L$19,3,0)*(AS428-Y428-Z428-AA428)),4),ROUND(SUM(Rates!$K$8*AS428),4)))</f>
        <v/>
      </c>
      <c r="AR428" s="184" t="str">
        <f t="shared" si="237"/>
        <v/>
      </c>
      <c r="AS428" s="185" t="str">
        <f t="shared" si="238"/>
        <v/>
      </c>
      <c r="AT428" s="177" t="str">
        <f t="shared" si="239"/>
        <v/>
      </c>
      <c r="AU428" s="13" t="str">
        <f>IF(AX428="","",IF(R428="Refreshment Beverage",ROUND((BA428-Y428-Z428-AA428)*VLOOKUP(VALUE(Q428),Rates!G$15:L$19,3,0),4),ROUND(AW428*(VLOOKUP(VALUE(Q428),Rates!G:L,3,0)),4)))</f>
        <v/>
      </c>
      <c r="AV428" s="183" t="str">
        <f t="shared" si="240"/>
        <v/>
      </c>
      <c r="AW428" s="186" t="str">
        <f t="shared" si="241"/>
        <v/>
      </c>
      <c r="AX428" s="184" t="str">
        <f t="shared" si="242"/>
        <v/>
      </c>
      <c r="AY428" s="186" t="str">
        <f>IF(AX428="","",IF(R428="Refreshment Beverage",ROUND(SUM(AX428*Rates!K$19),4),ROUND(SUM(AX428*(Rates!J$8/100)),4)))</f>
        <v/>
      </c>
      <c r="AZ428" s="183" t="str">
        <f t="shared" si="243"/>
        <v/>
      </c>
      <c r="BA428" s="185" t="str">
        <f t="shared" si="244"/>
        <v/>
      </c>
      <c r="BD428" s="171"/>
      <c r="BE428" s="171"/>
      <c r="BF428" s="171"/>
      <c r="BG428" s="171"/>
    </row>
    <row r="429" spans="1:59" ht="15" customHeight="1" x14ac:dyDescent="0.3">
      <c r="A429" s="172"/>
      <c r="B429" s="172"/>
      <c r="C429" s="172"/>
      <c r="D429" s="173"/>
      <c r="E429" s="173"/>
      <c r="F429" s="173"/>
      <c r="G429" s="173"/>
      <c r="H429" s="173"/>
      <c r="I429" s="174"/>
      <c r="J429" s="175"/>
      <c r="K429" s="176" t="str">
        <f t="shared" si="216"/>
        <v/>
      </c>
      <c r="L429" s="177" t="str">
        <f t="shared" si="217"/>
        <v/>
      </c>
      <c r="M429" s="178" t="str">
        <f t="shared" si="218"/>
        <v/>
      </c>
      <c r="N429" s="44" t="str" cm="1">
        <f t="array" ref="N429">IFERROR(IF(_xlfn.SINGLE(A:A)="","",IF(R429="Beer",SUM(LOOKUP(2,1/(Rates!$B$3:$B$5&lt;=W429)/(Rates!$C$3:$C$5&gt;=W429),Rates!$D$3:$D$5)*(X429/100)*W429),IF(R429="Refreshment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44" t="str">
        <f t="shared" si="219"/>
        <v/>
      </c>
      <c r="P429" s="13"/>
      <c r="Q429" s="179" t="str">
        <f t="shared" si="220"/>
        <v/>
      </c>
      <c r="R429" s="180" t="str">
        <f t="shared" si="221"/>
        <v/>
      </c>
      <c r="S429" s="13" t="str">
        <f>IF(A429="","",IF(R429="Refreshment Beverage",VLOOKUP(VALUE(Q429),Rates!G$15:L$19,2,0),VLOOKUP(VALUE(Q429),Rates!G$4:L$8,2,0)))</f>
        <v/>
      </c>
      <c r="T429" s="13" t="str">
        <f t="shared" si="222"/>
        <v/>
      </c>
      <c r="U429" s="181" t="str">
        <f t="shared" si="223"/>
        <v/>
      </c>
      <c r="V429" s="13" t="str">
        <f t="shared" si="224"/>
        <v/>
      </c>
      <c r="W429" s="13" t="str">
        <f t="shared" si="225"/>
        <v/>
      </c>
      <c r="X429" s="182" t="str">
        <f t="shared" si="226"/>
        <v/>
      </c>
      <c r="Y429" s="183" t="str">
        <f>IF(A:A="","",IF(R429="Refreshment Beverage",VLOOKUP(Q429,Rates!G$15:L$19,6,0)*W429,VLOOKUP(Q429,Rates!G$4:L$12,6,0)*W429))</f>
        <v/>
      </c>
      <c r="Z429" s="183" t="str">
        <f t="shared" si="227"/>
        <v/>
      </c>
      <c r="AA429" s="17">
        <f t="shared" si="215"/>
        <v>0</v>
      </c>
      <c r="AB429" s="177" t="str" cm="1">
        <f t="array" ref="AB429">IF(_xlfn.SINGLE(A:A)="","",IF(R429="Refreshment Beverage","",IF(AND(R429="Beer",Q429=0),SUM(LOOKUP(2,1/(Rates!$B$15:$B$18&lt;=W429)/(Rates!$C$15:$C$18&gt;=W429),Rates!$D$15:$D$18)*W429),VLOOKUP(VALUE(_xlfn.SINGLE(Q:Q)),Rates!A:B,2,0)*W429)))</f>
        <v/>
      </c>
      <c r="AC429" s="177" t="str" cm="1">
        <f t="array" ref="AC429">IF(_xlfn.SINGLE(A:A)="","",IF(R429="Refreshment Beverage","",IF(AND(R429="Beer",Q429=0),SUM(LOOKUP(2,1/(Rates!$B$15:$B$18&lt;=W429)/(Rates!$C$15:$C$18&gt;=W429),Rates!$E$15:$E$18)*W429),VLOOKUP(VALUE(_xlfn.SINGLE(Q:Q)),Rates!A:C,3,0)*W429)))</f>
        <v/>
      </c>
      <c r="AD429" s="168">
        <f>IFERROR(IF(OR(Q429=1,Q429=2,Q429=3,Q429=4),VLOOKUP(Q429,Rates!$A$31:$B$34,2,0)*W429,IF(V429=1,VLOOKUP(U429,'REB BEV MIN MKUP'!B:E,4,0),IF(V429&gt;1,VLOOKUP(VALUE(W429),'REB BEV MIN MKUP'!O:Q,3,0),0))),0)</f>
        <v>0</v>
      </c>
      <c r="AE429" s="177" t="str">
        <f t="shared" si="228"/>
        <v/>
      </c>
      <c r="AF429" s="13" t="str">
        <f t="shared" si="229"/>
        <v/>
      </c>
      <c r="AG429" s="177" t="str">
        <f t="shared" si="230"/>
        <v/>
      </c>
      <c r="AH429" s="184" t="str">
        <f t="shared" si="231"/>
        <v/>
      </c>
      <c r="AI429" s="184" t="str">
        <f>IF(AE:AE="","",IF(R429="Refreshment Beverage",AK429*(Rates!J$19/100),ROUND(SUM(AH429*(Rates!$J$8/100)),4)))</f>
        <v/>
      </c>
      <c r="AJ429" s="183" t="str">
        <f t="shared" si="232"/>
        <v/>
      </c>
      <c r="AK429" s="185" t="str">
        <f t="shared" si="233"/>
        <v/>
      </c>
      <c r="AL429" s="177" t="str">
        <f t="shared" si="234"/>
        <v/>
      </c>
      <c r="AM429" s="13" t="str">
        <f>IF(AS429="","",IF(R429="Refreshment Beverage",ROUND(AS429*Rates!K$19,4),ROUND(AO429*(VLOOKUP(VALUE(Q429),Rates!G$4:L$12,3,0)),4)))</f>
        <v/>
      </c>
      <c r="AN429" s="183" t="str">
        <f>IF(AS429="","",IF(R429="Refreshment Beverage",AS429*(Rates!J$19/100),MAX(AM429,AB429)))</f>
        <v/>
      </c>
      <c r="AO429" s="186" t="str">
        <f t="shared" si="235"/>
        <v/>
      </c>
      <c r="AP429" s="186" t="str">
        <f t="shared" si="236"/>
        <v/>
      </c>
      <c r="AQ429" s="186" t="str">
        <f>IF(AS429="","",IF(R429="Refreshment Beverage",ROUND(SUM(VLOOKUP(Q:Q,Rates!G$15:L$19,3,0)*(AS429-Y429-Z429-AA429)),4),ROUND(SUM(Rates!$K$8*AS429),4)))</f>
        <v/>
      </c>
      <c r="AR429" s="184" t="str">
        <f t="shared" si="237"/>
        <v/>
      </c>
      <c r="AS429" s="185" t="str">
        <f t="shared" si="238"/>
        <v/>
      </c>
      <c r="AT429" s="177" t="str">
        <f t="shared" si="239"/>
        <v/>
      </c>
      <c r="AU429" s="13" t="str">
        <f>IF(AX429="","",IF(R429="Refreshment Beverage",ROUND((BA429-Y429-Z429-AA429)*VLOOKUP(VALUE(Q429),Rates!G$15:L$19,3,0),4),ROUND(AW429*(VLOOKUP(VALUE(Q429),Rates!G:L,3,0)),4)))</f>
        <v/>
      </c>
      <c r="AV429" s="183" t="str">
        <f t="shared" si="240"/>
        <v/>
      </c>
      <c r="AW429" s="186" t="str">
        <f t="shared" si="241"/>
        <v/>
      </c>
      <c r="AX429" s="184" t="str">
        <f t="shared" si="242"/>
        <v/>
      </c>
      <c r="AY429" s="186" t="str">
        <f>IF(AX429="","",IF(R429="Refreshment Beverage",ROUND(SUM(AX429*Rates!K$19),4),ROUND(SUM(AX429*(Rates!J$8/100)),4)))</f>
        <v/>
      </c>
      <c r="AZ429" s="183" t="str">
        <f t="shared" si="243"/>
        <v/>
      </c>
      <c r="BA429" s="185" t="str">
        <f t="shared" si="244"/>
        <v/>
      </c>
      <c r="BD429" s="171"/>
      <c r="BE429" s="171"/>
      <c r="BF429" s="171"/>
      <c r="BG429" s="171"/>
    </row>
    <row r="430" spans="1:59" ht="15" customHeight="1" x14ac:dyDescent="0.3">
      <c r="A430" s="172"/>
      <c r="B430" s="172"/>
      <c r="C430" s="172"/>
      <c r="D430" s="173"/>
      <c r="E430" s="173"/>
      <c r="F430" s="173"/>
      <c r="G430" s="173"/>
      <c r="H430" s="173"/>
      <c r="I430" s="174"/>
      <c r="J430" s="175"/>
      <c r="K430" s="176" t="str">
        <f t="shared" si="216"/>
        <v/>
      </c>
      <c r="L430" s="177" t="str">
        <f t="shared" si="217"/>
        <v/>
      </c>
      <c r="M430" s="178" t="str">
        <f t="shared" si="218"/>
        <v/>
      </c>
      <c r="N430" s="44" t="str" cm="1">
        <f t="array" ref="N430">IFERROR(IF(_xlfn.SINGLE(A:A)="","",IF(R430="Beer",SUM(LOOKUP(2,1/(Rates!$B$3:$B$5&lt;=W430)/(Rates!$C$3:$C$5&gt;=W430),Rates!$D$3:$D$5)*(X430/100)*W430),IF(R430="Refreshment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44" t="str">
        <f t="shared" si="219"/>
        <v/>
      </c>
      <c r="P430" s="13"/>
      <c r="Q430" s="179" t="str">
        <f t="shared" si="220"/>
        <v/>
      </c>
      <c r="R430" s="180" t="str">
        <f t="shared" si="221"/>
        <v/>
      </c>
      <c r="S430" s="13" t="str">
        <f>IF(A430="","",IF(R430="Refreshment Beverage",VLOOKUP(VALUE(Q430),Rates!G$15:L$19,2,0),VLOOKUP(VALUE(Q430),Rates!G$4:L$8,2,0)))</f>
        <v/>
      </c>
      <c r="T430" s="13" t="str">
        <f t="shared" si="222"/>
        <v/>
      </c>
      <c r="U430" s="181" t="str">
        <f t="shared" si="223"/>
        <v/>
      </c>
      <c r="V430" s="13" t="str">
        <f t="shared" si="224"/>
        <v/>
      </c>
      <c r="W430" s="13" t="str">
        <f t="shared" si="225"/>
        <v/>
      </c>
      <c r="X430" s="182" t="str">
        <f t="shared" si="226"/>
        <v/>
      </c>
      <c r="Y430" s="183" t="str">
        <f>IF(A:A="","",IF(R430="Refreshment Beverage",VLOOKUP(Q430,Rates!G$15:L$19,6,0)*W430,VLOOKUP(Q430,Rates!G$4:L$12,6,0)*W430))</f>
        <v/>
      </c>
      <c r="Z430" s="183" t="str">
        <f t="shared" si="227"/>
        <v/>
      </c>
      <c r="AA430" s="17">
        <f t="shared" si="215"/>
        <v>0</v>
      </c>
      <c r="AB430" s="177" t="str" cm="1">
        <f t="array" ref="AB430">IF(_xlfn.SINGLE(A:A)="","",IF(R430="Refreshment Beverage","",IF(AND(R430="Beer",Q430=0),SUM(LOOKUP(2,1/(Rates!$B$15:$B$18&lt;=W430)/(Rates!$C$15:$C$18&gt;=W430),Rates!$D$15:$D$18)*W430),VLOOKUP(VALUE(_xlfn.SINGLE(Q:Q)),Rates!A:B,2,0)*W430)))</f>
        <v/>
      </c>
      <c r="AC430" s="177" t="str" cm="1">
        <f t="array" ref="AC430">IF(_xlfn.SINGLE(A:A)="","",IF(R430="Refreshment Beverage","",IF(AND(R430="Beer",Q430=0),SUM(LOOKUP(2,1/(Rates!$B$15:$B$18&lt;=W430)/(Rates!$C$15:$C$18&gt;=W430),Rates!$E$15:$E$18)*W430),VLOOKUP(VALUE(_xlfn.SINGLE(Q:Q)),Rates!A:C,3,0)*W430)))</f>
        <v/>
      </c>
      <c r="AD430" s="168">
        <f>IFERROR(IF(OR(Q430=1,Q430=2,Q430=3,Q430=4),VLOOKUP(Q430,Rates!$A$31:$B$34,2,0)*W430,IF(V430=1,VLOOKUP(U430,'REB BEV MIN MKUP'!B:E,4,0),IF(V430&gt;1,VLOOKUP(VALUE(W430),'REB BEV MIN MKUP'!O:Q,3,0),0))),0)</f>
        <v>0</v>
      </c>
      <c r="AE430" s="177" t="str">
        <f t="shared" si="228"/>
        <v/>
      </c>
      <c r="AF430" s="13" t="str">
        <f t="shared" si="229"/>
        <v/>
      </c>
      <c r="AG430" s="177" t="str">
        <f t="shared" si="230"/>
        <v/>
      </c>
      <c r="AH430" s="184" t="str">
        <f t="shared" si="231"/>
        <v/>
      </c>
      <c r="AI430" s="184" t="str">
        <f>IF(AE:AE="","",IF(R430="Refreshment Beverage",AK430*(Rates!J$19/100),ROUND(SUM(AH430*(Rates!$J$8/100)),4)))</f>
        <v/>
      </c>
      <c r="AJ430" s="183" t="str">
        <f t="shared" si="232"/>
        <v/>
      </c>
      <c r="AK430" s="185" t="str">
        <f t="shared" si="233"/>
        <v/>
      </c>
      <c r="AL430" s="177" t="str">
        <f t="shared" si="234"/>
        <v/>
      </c>
      <c r="AM430" s="13" t="str">
        <f>IF(AS430="","",IF(R430="Refreshment Beverage",ROUND(AS430*Rates!K$19,4),ROUND(AO430*(VLOOKUP(VALUE(Q430),Rates!G$4:L$12,3,0)),4)))</f>
        <v/>
      </c>
      <c r="AN430" s="183" t="str">
        <f>IF(AS430="","",IF(R430="Refreshment Beverage",AS430*(Rates!J$19/100),MAX(AM430,AB430)))</f>
        <v/>
      </c>
      <c r="AO430" s="186" t="str">
        <f t="shared" si="235"/>
        <v/>
      </c>
      <c r="AP430" s="186" t="str">
        <f t="shared" si="236"/>
        <v/>
      </c>
      <c r="AQ430" s="186" t="str">
        <f>IF(AS430="","",IF(R430="Refreshment Beverage",ROUND(SUM(VLOOKUP(Q:Q,Rates!G$15:L$19,3,0)*(AS430-Y430-Z430-AA430)),4),ROUND(SUM(Rates!$K$8*AS430),4)))</f>
        <v/>
      </c>
      <c r="AR430" s="184" t="str">
        <f t="shared" si="237"/>
        <v/>
      </c>
      <c r="AS430" s="185" t="str">
        <f t="shared" si="238"/>
        <v/>
      </c>
      <c r="AT430" s="177" t="str">
        <f t="shared" si="239"/>
        <v/>
      </c>
      <c r="AU430" s="13" t="str">
        <f>IF(AX430="","",IF(R430="Refreshment Beverage",ROUND((BA430-Y430-Z430-AA430)*VLOOKUP(VALUE(Q430),Rates!G$15:L$19,3,0),4),ROUND(AW430*(VLOOKUP(VALUE(Q430),Rates!G:L,3,0)),4)))</f>
        <v/>
      </c>
      <c r="AV430" s="183" t="str">
        <f t="shared" si="240"/>
        <v/>
      </c>
      <c r="AW430" s="186" t="str">
        <f t="shared" si="241"/>
        <v/>
      </c>
      <c r="AX430" s="184" t="str">
        <f t="shared" si="242"/>
        <v/>
      </c>
      <c r="AY430" s="186" t="str">
        <f>IF(AX430="","",IF(R430="Refreshment Beverage",ROUND(SUM(AX430*Rates!K$19),4),ROUND(SUM(AX430*(Rates!J$8/100)),4)))</f>
        <v/>
      </c>
      <c r="AZ430" s="183" t="str">
        <f t="shared" si="243"/>
        <v/>
      </c>
      <c r="BA430" s="185" t="str">
        <f t="shared" si="244"/>
        <v/>
      </c>
      <c r="BD430" s="171"/>
      <c r="BE430" s="171"/>
      <c r="BF430" s="171"/>
      <c r="BG430" s="171"/>
    </row>
    <row r="431" spans="1:59" ht="15" customHeight="1" x14ac:dyDescent="0.3">
      <c r="A431" s="172"/>
      <c r="B431" s="172"/>
      <c r="C431" s="172"/>
      <c r="D431" s="173"/>
      <c r="E431" s="173"/>
      <c r="F431" s="173"/>
      <c r="G431" s="173"/>
      <c r="H431" s="173"/>
      <c r="I431" s="174"/>
      <c r="J431" s="175"/>
      <c r="K431" s="176" t="str">
        <f t="shared" si="216"/>
        <v/>
      </c>
      <c r="L431" s="177" t="str">
        <f t="shared" si="217"/>
        <v/>
      </c>
      <c r="M431" s="178" t="str">
        <f t="shared" si="218"/>
        <v/>
      </c>
      <c r="N431" s="44" t="str" cm="1">
        <f t="array" ref="N431">IFERROR(IF(_xlfn.SINGLE(A:A)="","",IF(R431="Beer",SUM(LOOKUP(2,1/(Rates!$B$3:$B$5&lt;=W431)/(Rates!$C$3:$C$5&gt;=W431),Rates!$D$3:$D$5)*(X431/100)*W431),IF(R431="Refreshment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44" t="str">
        <f t="shared" si="219"/>
        <v/>
      </c>
      <c r="P431" s="13"/>
      <c r="Q431" s="179" t="str">
        <f t="shared" si="220"/>
        <v/>
      </c>
      <c r="R431" s="180" t="str">
        <f t="shared" si="221"/>
        <v/>
      </c>
      <c r="S431" s="13" t="str">
        <f>IF(A431="","",IF(R431="Refreshment Beverage",VLOOKUP(VALUE(Q431),Rates!G$15:L$19,2,0),VLOOKUP(VALUE(Q431),Rates!G$4:L$8,2,0)))</f>
        <v/>
      </c>
      <c r="T431" s="13" t="str">
        <f t="shared" si="222"/>
        <v/>
      </c>
      <c r="U431" s="181" t="str">
        <f t="shared" si="223"/>
        <v/>
      </c>
      <c r="V431" s="13" t="str">
        <f t="shared" si="224"/>
        <v/>
      </c>
      <c r="W431" s="13" t="str">
        <f t="shared" si="225"/>
        <v/>
      </c>
      <c r="X431" s="182" t="str">
        <f t="shared" si="226"/>
        <v/>
      </c>
      <c r="Y431" s="183" t="str">
        <f>IF(A:A="","",IF(R431="Refreshment Beverage",VLOOKUP(Q431,Rates!G$15:L$19,6,0)*W431,VLOOKUP(Q431,Rates!G$4:L$12,6,0)*W431))</f>
        <v/>
      </c>
      <c r="Z431" s="183" t="str">
        <f t="shared" si="227"/>
        <v/>
      </c>
      <c r="AA431" s="17">
        <f t="shared" si="215"/>
        <v>0</v>
      </c>
      <c r="AB431" s="177" t="str" cm="1">
        <f t="array" ref="AB431">IF(_xlfn.SINGLE(A:A)="","",IF(R431="Refreshment Beverage","",IF(AND(R431="Beer",Q431=0),SUM(LOOKUP(2,1/(Rates!$B$15:$B$18&lt;=W431)/(Rates!$C$15:$C$18&gt;=W431),Rates!$D$15:$D$18)*W431),VLOOKUP(VALUE(_xlfn.SINGLE(Q:Q)),Rates!A:B,2,0)*W431)))</f>
        <v/>
      </c>
      <c r="AC431" s="177" t="str" cm="1">
        <f t="array" ref="AC431">IF(_xlfn.SINGLE(A:A)="","",IF(R431="Refreshment Beverage","",IF(AND(R431="Beer",Q431=0),SUM(LOOKUP(2,1/(Rates!$B$15:$B$18&lt;=W431)/(Rates!$C$15:$C$18&gt;=W431),Rates!$E$15:$E$18)*W431),VLOOKUP(VALUE(_xlfn.SINGLE(Q:Q)),Rates!A:C,3,0)*W431)))</f>
        <v/>
      </c>
      <c r="AD431" s="168">
        <f>IFERROR(IF(OR(Q431=1,Q431=2,Q431=3,Q431=4),VLOOKUP(Q431,Rates!$A$31:$B$34,2,0)*W431,IF(V431=1,VLOOKUP(U431,'REB BEV MIN MKUP'!B:E,4,0),IF(V431&gt;1,VLOOKUP(VALUE(W431),'REB BEV MIN MKUP'!O:Q,3,0),0))),0)</f>
        <v>0</v>
      </c>
      <c r="AE431" s="177" t="str">
        <f t="shared" si="228"/>
        <v/>
      </c>
      <c r="AF431" s="13" t="str">
        <f t="shared" si="229"/>
        <v/>
      </c>
      <c r="AG431" s="177" t="str">
        <f t="shared" si="230"/>
        <v/>
      </c>
      <c r="AH431" s="184" t="str">
        <f t="shared" si="231"/>
        <v/>
      </c>
      <c r="AI431" s="184" t="str">
        <f>IF(AE:AE="","",IF(R431="Refreshment Beverage",AK431*(Rates!J$19/100),ROUND(SUM(AH431*(Rates!$J$8/100)),4)))</f>
        <v/>
      </c>
      <c r="AJ431" s="183" t="str">
        <f t="shared" si="232"/>
        <v/>
      </c>
      <c r="AK431" s="185" t="str">
        <f t="shared" si="233"/>
        <v/>
      </c>
      <c r="AL431" s="177" t="str">
        <f t="shared" si="234"/>
        <v/>
      </c>
      <c r="AM431" s="13" t="str">
        <f>IF(AS431="","",IF(R431="Refreshment Beverage",ROUND(AS431*Rates!K$19,4),ROUND(AO431*(VLOOKUP(VALUE(Q431),Rates!G$4:L$12,3,0)),4)))</f>
        <v/>
      </c>
      <c r="AN431" s="183" t="str">
        <f>IF(AS431="","",IF(R431="Refreshment Beverage",AS431*(Rates!J$19/100),MAX(AM431,AB431)))</f>
        <v/>
      </c>
      <c r="AO431" s="186" t="str">
        <f t="shared" si="235"/>
        <v/>
      </c>
      <c r="AP431" s="186" t="str">
        <f t="shared" si="236"/>
        <v/>
      </c>
      <c r="AQ431" s="186" t="str">
        <f>IF(AS431="","",IF(R431="Refreshment Beverage",ROUND(SUM(VLOOKUP(Q:Q,Rates!G$15:L$19,3,0)*(AS431-Y431-Z431-AA431)),4),ROUND(SUM(Rates!$K$8*AS431),4)))</f>
        <v/>
      </c>
      <c r="AR431" s="184" t="str">
        <f t="shared" si="237"/>
        <v/>
      </c>
      <c r="AS431" s="185" t="str">
        <f t="shared" si="238"/>
        <v/>
      </c>
      <c r="AT431" s="177" t="str">
        <f t="shared" si="239"/>
        <v/>
      </c>
      <c r="AU431" s="13" t="str">
        <f>IF(AX431="","",IF(R431="Refreshment Beverage",ROUND((BA431-Y431-Z431-AA431)*VLOOKUP(VALUE(Q431),Rates!G$15:L$19,3,0),4),ROUND(AW431*(VLOOKUP(VALUE(Q431),Rates!G:L,3,0)),4)))</f>
        <v/>
      </c>
      <c r="AV431" s="183" t="str">
        <f t="shared" si="240"/>
        <v/>
      </c>
      <c r="AW431" s="186" t="str">
        <f t="shared" si="241"/>
        <v/>
      </c>
      <c r="AX431" s="184" t="str">
        <f t="shared" si="242"/>
        <v/>
      </c>
      <c r="AY431" s="186" t="str">
        <f>IF(AX431="","",IF(R431="Refreshment Beverage",ROUND(SUM(AX431*Rates!K$19),4),ROUND(SUM(AX431*(Rates!J$8/100)),4)))</f>
        <v/>
      </c>
      <c r="AZ431" s="183" t="str">
        <f t="shared" si="243"/>
        <v/>
      </c>
      <c r="BA431" s="185" t="str">
        <f t="shared" si="244"/>
        <v/>
      </c>
      <c r="BD431" s="171"/>
      <c r="BE431" s="171"/>
      <c r="BF431" s="171"/>
      <c r="BG431" s="171"/>
    </row>
    <row r="432" spans="1:59" ht="15" customHeight="1" x14ac:dyDescent="0.3">
      <c r="A432" s="172"/>
      <c r="B432" s="172"/>
      <c r="C432" s="172"/>
      <c r="D432" s="173"/>
      <c r="E432" s="173"/>
      <c r="F432" s="173"/>
      <c r="G432" s="173"/>
      <c r="H432" s="173"/>
      <c r="I432" s="174"/>
      <c r="J432" s="175"/>
      <c r="K432" s="176" t="str">
        <f t="shared" si="216"/>
        <v/>
      </c>
      <c r="L432" s="177" t="str">
        <f t="shared" si="217"/>
        <v/>
      </c>
      <c r="M432" s="178" t="str">
        <f t="shared" si="218"/>
        <v/>
      </c>
      <c r="N432" s="44" t="str" cm="1">
        <f t="array" ref="N432">IFERROR(IF(_xlfn.SINGLE(A:A)="","",IF(R432="Beer",SUM(LOOKUP(2,1/(Rates!$B$3:$B$5&lt;=W432)/(Rates!$C$3:$C$5&gt;=W432),Rates!$D$3:$D$5)*(X432/100)*W432),IF(R432="Refreshment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44" t="str">
        <f t="shared" si="219"/>
        <v/>
      </c>
      <c r="P432" s="13"/>
      <c r="Q432" s="179" t="str">
        <f t="shared" si="220"/>
        <v/>
      </c>
      <c r="R432" s="180" t="str">
        <f t="shared" si="221"/>
        <v/>
      </c>
      <c r="S432" s="13" t="str">
        <f>IF(A432="","",IF(R432="Refreshment Beverage",VLOOKUP(VALUE(Q432),Rates!G$15:L$19,2,0),VLOOKUP(VALUE(Q432),Rates!G$4:L$8,2,0)))</f>
        <v/>
      </c>
      <c r="T432" s="13" t="str">
        <f t="shared" si="222"/>
        <v/>
      </c>
      <c r="U432" s="181" t="str">
        <f t="shared" si="223"/>
        <v/>
      </c>
      <c r="V432" s="13" t="str">
        <f t="shared" si="224"/>
        <v/>
      </c>
      <c r="W432" s="13" t="str">
        <f t="shared" si="225"/>
        <v/>
      </c>
      <c r="X432" s="182" t="str">
        <f t="shared" si="226"/>
        <v/>
      </c>
      <c r="Y432" s="183" t="str">
        <f>IF(A:A="","",IF(R432="Refreshment Beverage",VLOOKUP(Q432,Rates!G$15:L$19,6,0)*W432,VLOOKUP(Q432,Rates!G$4:L$12,6,0)*W432))</f>
        <v/>
      </c>
      <c r="Z432" s="183" t="str">
        <f t="shared" si="227"/>
        <v/>
      </c>
      <c r="AA432" s="17">
        <f t="shared" si="215"/>
        <v>0</v>
      </c>
      <c r="AB432" s="177" t="str" cm="1">
        <f t="array" ref="AB432">IF(_xlfn.SINGLE(A:A)="","",IF(R432="Refreshment Beverage","",IF(AND(R432="Beer",Q432=0),SUM(LOOKUP(2,1/(Rates!$B$15:$B$18&lt;=W432)/(Rates!$C$15:$C$18&gt;=W432),Rates!$D$15:$D$18)*W432),VLOOKUP(VALUE(_xlfn.SINGLE(Q:Q)),Rates!A:B,2,0)*W432)))</f>
        <v/>
      </c>
      <c r="AC432" s="177" t="str" cm="1">
        <f t="array" ref="AC432">IF(_xlfn.SINGLE(A:A)="","",IF(R432="Refreshment Beverage","",IF(AND(R432="Beer",Q432=0),SUM(LOOKUP(2,1/(Rates!$B$15:$B$18&lt;=W432)/(Rates!$C$15:$C$18&gt;=W432),Rates!$E$15:$E$18)*W432),VLOOKUP(VALUE(_xlfn.SINGLE(Q:Q)),Rates!A:C,3,0)*W432)))</f>
        <v/>
      </c>
      <c r="AD432" s="168">
        <f>IFERROR(IF(OR(Q432=1,Q432=2,Q432=3,Q432=4),VLOOKUP(Q432,Rates!$A$31:$B$34,2,0)*W432,IF(V432=1,VLOOKUP(U432,'REB BEV MIN MKUP'!B:E,4,0),IF(V432&gt;1,VLOOKUP(VALUE(W432),'REB BEV MIN MKUP'!O:Q,3,0),0))),0)</f>
        <v>0</v>
      </c>
      <c r="AE432" s="177" t="str">
        <f t="shared" si="228"/>
        <v/>
      </c>
      <c r="AF432" s="13" t="str">
        <f t="shared" si="229"/>
        <v/>
      </c>
      <c r="AG432" s="177" t="str">
        <f t="shared" si="230"/>
        <v/>
      </c>
      <c r="AH432" s="184" t="str">
        <f t="shared" si="231"/>
        <v/>
      </c>
      <c r="AI432" s="184" t="str">
        <f>IF(AE:AE="","",IF(R432="Refreshment Beverage",AK432*(Rates!J$19/100),ROUND(SUM(AH432*(Rates!$J$8/100)),4)))</f>
        <v/>
      </c>
      <c r="AJ432" s="183" t="str">
        <f t="shared" si="232"/>
        <v/>
      </c>
      <c r="AK432" s="185" t="str">
        <f t="shared" si="233"/>
        <v/>
      </c>
      <c r="AL432" s="177" t="str">
        <f t="shared" si="234"/>
        <v/>
      </c>
      <c r="AM432" s="13" t="str">
        <f>IF(AS432="","",IF(R432="Refreshment Beverage",ROUND(AS432*Rates!K$19,4),ROUND(AO432*(VLOOKUP(VALUE(Q432),Rates!G$4:L$12,3,0)),4)))</f>
        <v/>
      </c>
      <c r="AN432" s="183" t="str">
        <f>IF(AS432="","",IF(R432="Refreshment Beverage",AS432*(Rates!J$19/100),MAX(AM432,AB432)))</f>
        <v/>
      </c>
      <c r="AO432" s="186" t="str">
        <f t="shared" si="235"/>
        <v/>
      </c>
      <c r="AP432" s="186" t="str">
        <f t="shared" si="236"/>
        <v/>
      </c>
      <c r="AQ432" s="186" t="str">
        <f>IF(AS432="","",IF(R432="Refreshment Beverage",ROUND(SUM(VLOOKUP(Q:Q,Rates!G$15:L$19,3,0)*(AS432-Y432-Z432-AA432)),4),ROUND(SUM(Rates!$K$8*AS432),4)))</f>
        <v/>
      </c>
      <c r="AR432" s="184" t="str">
        <f t="shared" si="237"/>
        <v/>
      </c>
      <c r="AS432" s="185" t="str">
        <f t="shared" si="238"/>
        <v/>
      </c>
      <c r="AT432" s="177" t="str">
        <f t="shared" si="239"/>
        <v/>
      </c>
      <c r="AU432" s="13" t="str">
        <f>IF(AX432="","",IF(R432="Refreshment Beverage",ROUND((BA432-Y432-Z432-AA432)*VLOOKUP(VALUE(Q432),Rates!G$15:L$19,3,0),4),ROUND(AW432*(VLOOKUP(VALUE(Q432),Rates!G:L,3,0)),4)))</f>
        <v/>
      </c>
      <c r="AV432" s="183" t="str">
        <f t="shared" si="240"/>
        <v/>
      </c>
      <c r="AW432" s="186" t="str">
        <f t="shared" si="241"/>
        <v/>
      </c>
      <c r="AX432" s="184" t="str">
        <f t="shared" si="242"/>
        <v/>
      </c>
      <c r="AY432" s="186" t="str">
        <f>IF(AX432="","",IF(R432="Refreshment Beverage",ROUND(SUM(AX432*Rates!K$19),4),ROUND(SUM(AX432*(Rates!J$8/100)),4)))</f>
        <v/>
      </c>
      <c r="AZ432" s="183" t="str">
        <f t="shared" si="243"/>
        <v/>
      </c>
      <c r="BA432" s="185" t="str">
        <f t="shared" si="244"/>
        <v/>
      </c>
      <c r="BD432" s="171"/>
      <c r="BE432" s="171"/>
      <c r="BF432" s="171"/>
      <c r="BG432" s="171"/>
    </row>
    <row r="433" spans="1:59" ht="15" customHeight="1" x14ac:dyDescent="0.3">
      <c r="A433" s="172"/>
      <c r="B433" s="172"/>
      <c r="C433" s="172"/>
      <c r="D433" s="173"/>
      <c r="E433" s="173"/>
      <c r="F433" s="173"/>
      <c r="G433" s="173"/>
      <c r="H433" s="173"/>
      <c r="I433" s="174"/>
      <c r="J433" s="175"/>
      <c r="K433" s="176" t="str">
        <f t="shared" si="216"/>
        <v/>
      </c>
      <c r="L433" s="177" t="str">
        <f t="shared" si="217"/>
        <v/>
      </c>
      <c r="M433" s="178" t="str">
        <f t="shared" si="218"/>
        <v/>
      </c>
      <c r="N433" s="44" t="str" cm="1">
        <f t="array" ref="N433">IFERROR(IF(_xlfn.SINGLE(A:A)="","",IF(R433="Beer",SUM(LOOKUP(2,1/(Rates!$B$3:$B$5&lt;=W433)/(Rates!$C$3:$C$5&gt;=W433),Rates!$D$3:$D$5)*(X433/100)*W433),IF(R433="Refreshment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44" t="str">
        <f t="shared" si="219"/>
        <v/>
      </c>
      <c r="P433" s="13"/>
      <c r="Q433" s="179" t="str">
        <f t="shared" si="220"/>
        <v/>
      </c>
      <c r="R433" s="180" t="str">
        <f t="shared" si="221"/>
        <v/>
      </c>
      <c r="S433" s="13" t="str">
        <f>IF(A433="","",IF(R433="Refreshment Beverage",VLOOKUP(VALUE(Q433),Rates!G$15:L$19,2,0),VLOOKUP(VALUE(Q433),Rates!G$4:L$8,2,0)))</f>
        <v/>
      </c>
      <c r="T433" s="13" t="str">
        <f t="shared" si="222"/>
        <v/>
      </c>
      <c r="U433" s="181" t="str">
        <f t="shared" si="223"/>
        <v/>
      </c>
      <c r="V433" s="13" t="str">
        <f t="shared" si="224"/>
        <v/>
      </c>
      <c r="W433" s="13" t="str">
        <f t="shared" si="225"/>
        <v/>
      </c>
      <c r="X433" s="182" t="str">
        <f t="shared" si="226"/>
        <v/>
      </c>
      <c r="Y433" s="183" t="str">
        <f>IF(A:A="","",IF(R433="Refreshment Beverage",VLOOKUP(Q433,Rates!G$15:L$19,6,0)*W433,VLOOKUP(Q433,Rates!G$4:L$12,6,0)*W433))</f>
        <v/>
      </c>
      <c r="Z433" s="183" t="str">
        <f t="shared" si="227"/>
        <v/>
      </c>
      <c r="AA433" s="17">
        <f t="shared" si="215"/>
        <v>0</v>
      </c>
      <c r="AB433" s="177" t="str" cm="1">
        <f t="array" ref="AB433">IF(_xlfn.SINGLE(A:A)="","",IF(R433="Refreshment Beverage","",IF(AND(R433="Beer",Q433=0),SUM(LOOKUP(2,1/(Rates!$B$15:$B$18&lt;=W433)/(Rates!$C$15:$C$18&gt;=W433),Rates!$D$15:$D$18)*W433),VLOOKUP(VALUE(_xlfn.SINGLE(Q:Q)),Rates!A:B,2,0)*W433)))</f>
        <v/>
      </c>
      <c r="AC433" s="177" t="str" cm="1">
        <f t="array" ref="AC433">IF(_xlfn.SINGLE(A:A)="","",IF(R433="Refreshment Beverage","",IF(AND(R433="Beer",Q433=0),SUM(LOOKUP(2,1/(Rates!$B$15:$B$18&lt;=W433)/(Rates!$C$15:$C$18&gt;=W433),Rates!$E$15:$E$18)*W433),VLOOKUP(VALUE(_xlfn.SINGLE(Q:Q)),Rates!A:C,3,0)*W433)))</f>
        <v/>
      </c>
      <c r="AD433" s="168">
        <f>IFERROR(IF(OR(Q433=1,Q433=2,Q433=3,Q433=4),VLOOKUP(Q433,Rates!$A$31:$B$34,2,0)*W433,IF(V433=1,VLOOKUP(U433,'REB BEV MIN MKUP'!B:E,4,0),IF(V433&gt;1,VLOOKUP(VALUE(W433),'REB BEV MIN MKUP'!O:Q,3,0),0))),0)</f>
        <v>0</v>
      </c>
      <c r="AE433" s="177" t="str">
        <f t="shared" si="228"/>
        <v/>
      </c>
      <c r="AF433" s="13" t="str">
        <f t="shared" si="229"/>
        <v/>
      </c>
      <c r="AG433" s="177" t="str">
        <f t="shared" si="230"/>
        <v/>
      </c>
      <c r="AH433" s="184" t="str">
        <f t="shared" si="231"/>
        <v/>
      </c>
      <c r="AI433" s="184" t="str">
        <f>IF(AE:AE="","",IF(R433="Refreshment Beverage",AK433*(Rates!J$19/100),ROUND(SUM(AH433*(Rates!$J$8/100)),4)))</f>
        <v/>
      </c>
      <c r="AJ433" s="183" t="str">
        <f t="shared" si="232"/>
        <v/>
      </c>
      <c r="AK433" s="185" t="str">
        <f t="shared" si="233"/>
        <v/>
      </c>
      <c r="AL433" s="177" t="str">
        <f t="shared" si="234"/>
        <v/>
      </c>
      <c r="AM433" s="13" t="str">
        <f>IF(AS433="","",IF(R433="Refreshment Beverage",ROUND(AS433*Rates!K$19,4),ROUND(AO433*(VLOOKUP(VALUE(Q433),Rates!G$4:L$12,3,0)),4)))</f>
        <v/>
      </c>
      <c r="AN433" s="183" t="str">
        <f>IF(AS433="","",IF(R433="Refreshment Beverage",AS433*(Rates!J$19/100),MAX(AM433,AB433)))</f>
        <v/>
      </c>
      <c r="AO433" s="186" t="str">
        <f t="shared" si="235"/>
        <v/>
      </c>
      <c r="AP433" s="186" t="str">
        <f t="shared" si="236"/>
        <v/>
      </c>
      <c r="AQ433" s="186" t="str">
        <f>IF(AS433="","",IF(R433="Refreshment Beverage",ROUND(SUM(VLOOKUP(Q:Q,Rates!G$15:L$19,3,0)*(AS433-Y433-Z433-AA433)),4),ROUND(SUM(Rates!$K$8*AS433),4)))</f>
        <v/>
      </c>
      <c r="AR433" s="184" t="str">
        <f t="shared" si="237"/>
        <v/>
      </c>
      <c r="AS433" s="185" t="str">
        <f t="shared" si="238"/>
        <v/>
      </c>
      <c r="AT433" s="177" t="str">
        <f t="shared" si="239"/>
        <v/>
      </c>
      <c r="AU433" s="13" t="str">
        <f>IF(AX433="","",IF(R433="Refreshment Beverage",ROUND((BA433-Y433-Z433-AA433)*VLOOKUP(VALUE(Q433),Rates!G$15:L$19,3,0),4),ROUND(AW433*(VLOOKUP(VALUE(Q433),Rates!G:L,3,0)),4)))</f>
        <v/>
      </c>
      <c r="AV433" s="183" t="str">
        <f t="shared" si="240"/>
        <v/>
      </c>
      <c r="AW433" s="186" t="str">
        <f t="shared" si="241"/>
        <v/>
      </c>
      <c r="AX433" s="184" t="str">
        <f t="shared" si="242"/>
        <v/>
      </c>
      <c r="AY433" s="186" t="str">
        <f>IF(AX433="","",IF(R433="Refreshment Beverage",ROUND(SUM(AX433*Rates!K$19),4),ROUND(SUM(AX433*(Rates!J$8/100)),4)))</f>
        <v/>
      </c>
      <c r="AZ433" s="183" t="str">
        <f t="shared" si="243"/>
        <v/>
      </c>
      <c r="BA433" s="185" t="str">
        <f t="shared" si="244"/>
        <v/>
      </c>
      <c r="BD433" s="171"/>
      <c r="BE433" s="171"/>
      <c r="BF433" s="171"/>
      <c r="BG433" s="171"/>
    </row>
    <row r="434" spans="1:59" ht="15" customHeight="1" x14ac:dyDescent="0.3">
      <c r="A434" s="172"/>
      <c r="B434" s="172"/>
      <c r="C434" s="172"/>
      <c r="D434" s="173"/>
      <c r="E434" s="173"/>
      <c r="F434" s="173"/>
      <c r="G434" s="173"/>
      <c r="H434" s="173"/>
      <c r="I434" s="174"/>
      <c r="J434" s="175"/>
      <c r="K434" s="176" t="str">
        <f t="shared" si="216"/>
        <v/>
      </c>
      <c r="L434" s="177" t="str">
        <f t="shared" si="217"/>
        <v/>
      </c>
      <c r="M434" s="178" t="str">
        <f t="shared" si="218"/>
        <v/>
      </c>
      <c r="N434" s="44" t="str" cm="1">
        <f t="array" ref="N434">IFERROR(IF(_xlfn.SINGLE(A:A)="","",IF(R434="Beer",SUM(LOOKUP(2,1/(Rates!$B$3:$B$5&lt;=W434)/(Rates!$C$3:$C$5&gt;=W434),Rates!$D$3:$D$5)*(X434/100)*W434),IF(R434="Refreshment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44" t="str">
        <f t="shared" si="219"/>
        <v/>
      </c>
      <c r="P434" s="13"/>
      <c r="Q434" s="179" t="str">
        <f t="shared" si="220"/>
        <v/>
      </c>
      <c r="R434" s="180" t="str">
        <f t="shared" si="221"/>
        <v/>
      </c>
      <c r="S434" s="13" t="str">
        <f>IF(A434="","",IF(R434="Refreshment Beverage",VLOOKUP(VALUE(Q434),Rates!G$15:L$19,2,0),VLOOKUP(VALUE(Q434),Rates!G$4:L$8,2,0)))</f>
        <v/>
      </c>
      <c r="T434" s="13" t="str">
        <f t="shared" si="222"/>
        <v/>
      </c>
      <c r="U434" s="181" t="str">
        <f t="shared" si="223"/>
        <v/>
      </c>
      <c r="V434" s="13" t="str">
        <f t="shared" si="224"/>
        <v/>
      </c>
      <c r="W434" s="13" t="str">
        <f t="shared" si="225"/>
        <v/>
      </c>
      <c r="X434" s="182" t="str">
        <f t="shared" si="226"/>
        <v/>
      </c>
      <c r="Y434" s="183" t="str">
        <f>IF(A:A="","",IF(R434="Refreshment Beverage",VLOOKUP(Q434,Rates!G$15:L$19,6,0)*W434,VLOOKUP(Q434,Rates!G$4:L$12,6,0)*W434))</f>
        <v/>
      </c>
      <c r="Z434" s="183" t="str">
        <f t="shared" si="227"/>
        <v/>
      </c>
      <c r="AA434" s="17">
        <f t="shared" si="215"/>
        <v>0</v>
      </c>
      <c r="AB434" s="177" t="str" cm="1">
        <f t="array" ref="AB434">IF(_xlfn.SINGLE(A:A)="","",IF(R434="Refreshment Beverage","",IF(AND(R434="Beer",Q434=0),SUM(LOOKUP(2,1/(Rates!$B$15:$B$18&lt;=W434)/(Rates!$C$15:$C$18&gt;=W434),Rates!$D$15:$D$18)*W434),VLOOKUP(VALUE(_xlfn.SINGLE(Q:Q)),Rates!A:B,2,0)*W434)))</f>
        <v/>
      </c>
      <c r="AC434" s="177" t="str" cm="1">
        <f t="array" ref="AC434">IF(_xlfn.SINGLE(A:A)="","",IF(R434="Refreshment Beverage","",IF(AND(R434="Beer",Q434=0),SUM(LOOKUP(2,1/(Rates!$B$15:$B$18&lt;=W434)/(Rates!$C$15:$C$18&gt;=W434),Rates!$E$15:$E$18)*W434),VLOOKUP(VALUE(_xlfn.SINGLE(Q:Q)),Rates!A:C,3,0)*W434)))</f>
        <v/>
      </c>
      <c r="AD434" s="168">
        <f>IFERROR(IF(OR(Q434=1,Q434=2,Q434=3,Q434=4),VLOOKUP(Q434,Rates!$A$31:$B$34,2,0)*W434,IF(V434=1,VLOOKUP(U434,'REB BEV MIN MKUP'!B:E,4,0),IF(V434&gt;1,VLOOKUP(VALUE(W434),'REB BEV MIN MKUP'!O:Q,3,0),0))),0)</f>
        <v>0</v>
      </c>
      <c r="AE434" s="177" t="str">
        <f t="shared" si="228"/>
        <v/>
      </c>
      <c r="AF434" s="13" t="str">
        <f t="shared" si="229"/>
        <v/>
      </c>
      <c r="AG434" s="177" t="str">
        <f t="shared" si="230"/>
        <v/>
      </c>
      <c r="AH434" s="184" t="str">
        <f t="shared" si="231"/>
        <v/>
      </c>
      <c r="AI434" s="184" t="str">
        <f>IF(AE:AE="","",IF(R434="Refreshment Beverage",AK434*(Rates!J$19/100),ROUND(SUM(AH434*(Rates!$J$8/100)),4)))</f>
        <v/>
      </c>
      <c r="AJ434" s="183" t="str">
        <f t="shared" si="232"/>
        <v/>
      </c>
      <c r="AK434" s="185" t="str">
        <f t="shared" si="233"/>
        <v/>
      </c>
      <c r="AL434" s="177" t="str">
        <f t="shared" si="234"/>
        <v/>
      </c>
      <c r="AM434" s="13" t="str">
        <f>IF(AS434="","",IF(R434="Refreshment Beverage",ROUND(AS434*Rates!K$19,4),ROUND(AO434*(VLOOKUP(VALUE(Q434),Rates!G$4:L$12,3,0)),4)))</f>
        <v/>
      </c>
      <c r="AN434" s="183" t="str">
        <f>IF(AS434="","",IF(R434="Refreshment Beverage",AS434*(Rates!J$19/100),MAX(AM434,AB434)))</f>
        <v/>
      </c>
      <c r="AO434" s="186" t="str">
        <f t="shared" si="235"/>
        <v/>
      </c>
      <c r="AP434" s="186" t="str">
        <f t="shared" si="236"/>
        <v/>
      </c>
      <c r="AQ434" s="186" t="str">
        <f>IF(AS434="","",IF(R434="Refreshment Beverage",ROUND(SUM(VLOOKUP(Q:Q,Rates!G$15:L$19,3,0)*(AS434-Y434-Z434-AA434)),4),ROUND(SUM(Rates!$K$8*AS434),4)))</f>
        <v/>
      </c>
      <c r="AR434" s="184" t="str">
        <f t="shared" si="237"/>
        <v/>
      </c>
      <c r="AS434" s="185" t="str">
        <f t="shared" si="238"/>
        <v/>
      </c>
      <c r="AT434" s="177" t="str">
        <f t="shared" si="239"/>
        <v/>
      </c>
      <c r="AU434" s="13" t="str">
        <f>IF(AX434="","",IF(R434="Refreshment Beverage",ROUND((BA434-Y434-Z434-AA434)*VLOOKUP(VALUE(Q434),Rates!G$15:L$19,3,0),4),ROUND(AW434*(VLOOKUP(VALUE(Q434),Rates!G:L,3,0)),4)))</f>
        <v/>
      </c>
      <c r="AV434" s="183" t="str">
        <f t="shared" si="240"/>
        <v/>
      </c>
      <c r="AW434" s="186" t="str">
        <f t="shared" si="241"/>
        <v/>
      </c>
      <c r="AX434" s="184" t="str">
        <f t="shared" si="242"/>
        <v/>
      </c>
      <c r="AY434" s="186" t="str">
        <f>IF(AX434="","",IF(R434="Refreshment Beverage",ROUND(SUM(AX434*Rates!K$19),4),ROUND(SUM(AX434*(Rates!J$8/100)),4)))</f>
        <v/>
      </c>
      <c r="AZ434" s="183" t="str">
        <f t="shared" si="243"/>
        <v/>
      </c>
      <c r="BA434" s="185" t="str">
        <f t="shared" si="244"/>
        <v/>
      </c>
      <c r="BD434" s="171"/>
      <c r="BE434" s="171"/>
      <c r="BF434" s="171"/>
      <c r="BG434" s="171"/>
    </row>
    <row r="435" spans="1:59" ht="15" customHeight="1" x14ac:dyDescent="0.3">
      <c r="A435" s="172"/>
      <c r="B435" s="172"/>
      <c r="C435" s="172"/>
      <c r="D435" s="173"/>
      <c r="E435" s="173"/>
      <c r="F435" s="173"/>
      <c r="G435" s="173"/>
      <c r="H435" s="173"/>
      <c r="I435" s="174"/>
      <c r="J435" s="175"/>
      <c r="K435" s="176" t="str">
        <f t="shared" si="216"/>
        <v/>
      </c>
      <c r="L435" s="177" t="str">
        <f t="shared" si="217"/>
        <v/>
      </c>
      <c r="M435" s="178" t="str">
        <f t="shared" si="218"/>
        <v/>
      </c>
      <c r="N435" s="44" t="str" cm="1">
        <f t="array" ref="N435">IFERROR(IF(_xlfn.SINGLE(A:A)="","",IF(R435="Beer",SUM(LOOKUP(2,1/(Rates!$B$3:$B$5&lt;=W435)/(Rates!$C$3:$C$5&gt;=W435),Rates!$D$3:$D$5)*(X435/100)*W435),IF(R435="Refreshment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44" t="str">
        <f t="shared" si="219"/>
        <v/>
      </c>
      <c r="P435" s="13"/>
      <c r="Q435" s="179" t="str">
        <f t="shared" si="220"/>
        <v/>
      </c>
      <c r="R435" s="180" t="str">
        <f t="shared" si="221"/>
        <v/>
      </c>
      <c r="S435" s="13" t="str">
        <f>IF(A435="","",IF(R435="Refreshment Beverage",VLOOKUP(VALUE(Q435),Rates!G$15:L$19,2,0),VLOOKUP(VALUE(Q435),Rates!G$4:L$8,2,0)))</f>
        <v/>
      </c>
      <c r="T435" s="13" t="str">
        <f t="shared" si="222"/>
        <v/>
      </c>
      <c r="U435" s="181" t="str">
        <f t="shared" si="223"/>
        <v/>
      </c>
      <c r="V435" s="13" t="str">
        <f t="shared" si="224"/>
        <v/>
      </c>
      <c r="W435" s="13" t="str">
        <f t="shared" si="225"/>
        <v/>
      </c>
      <c r="X435" s="182" t="str">
        <f t="shared" si="226"/>
        <v/>
      </c>
      <c r="Y435" s="183" t="str">
        <f>IF(A:A="","",IF(R435="Refreshment Beverage",VLOOKUP(Q435,Rates!G$15:L$19,6,0)*W435,VLOOKUP(Q435,Rates!G$4:L$12,6,0)*W435))</f>
        <v/>
      </c>
      <c r="Z435" s="183" t="str">
        <f t="shared" si="227"/>
        <v/>
      </c>
      <c r="AA435" s="17">
        <f t="shared" si="215"/>
        <v>0</v>
      </c>
      <c r="AB435" s="177" t="str" cm="1">
        <f t="array" ref="AB435">IF(_xlfn.SINGLE(A:A)="","",IF(R435="Refreshment Beverage","",IF(AND(R435="Beer",Q435=0),SUM(LOOKUP(2,1/(Rates!$B$15:$B$18&lt;=W435)/(Rates!$C$15:$C$18&gt;=W435),Rates!$D$15:$D$18)*W435),VLOOKUP(VALUE(_xlfn.SINGLE(Q:Q)),Rates!A:B,2,0)*W435)))</f>
        <v/>
      </c>
      <c r="AC435" s="177" t="str" cm="1">
        <f t="array" ref="AC435">IF(_xlfn.SINGLE(A:A)="","",IF(R435="Refreshment Beverage","",IF(AND(R435="Beer",Q435=0),SUM(LOOKUP(2,1/(Rates!$B$15:$B$18&lt;=W435)/(Rates!$C$15:$C$18&gt;=W435),Rates!$E$15:$E$18)*W435),VLOOKUP(VALUE(_xlfn.SINGLE(Q:Q)),Rates!A:C,3,0)*W435)))</f>
        <v/>
      </c>
      <c r="AD435" s="168">
        <f>IFERROR(IF(OR(Q435=1,Q435=2,Q435=3,Q435=4),VLOOKUP(Q435,Rates!$A$31:$B$34,2,0)*W435,IF(V435=1,VLOOKUP(U435,'REB BEV MIN MKUP'!B:E,4,0),IF(V435&gt;1,VLOOKUP(VALUE(W435),'REB BEV MIN MKUP'!O:Q,3,0),0))),0)</f>
        <v>0</v>
      </c>
      <c r="AE435" s="177" t="str">
        <f t="shared" si="228"/>
        <v/>
      </c>
      <c r="AF435" s="13" t="str">
        <f t="shared" si="229"/>
        <v/>
      </c>
      <c r="AG435" s="177" t="str">
        <f t="shared" si="230"/>
        <v/>
      </c>
      <c r="AH435" s="184" t="str">
        <f t="shared" si="231"/>
        <v/>
      </c>
      <c r="AI435" s="184" t="str">
        <f>IF(AE:AE="","",IF(R435="Refreshment Beverage",AK435*(Rates!J$19/100),ROUND(SUM(AH435*(Rates!$J$8/100)),4)))</f>
        <v/>
      </c>
      <c r="AJ435" s="183" t="str">
        <f t="shared" si="232"/>
        <v/>
      </c>
      <c r="AK435" s="185" t="str">
        <f t="shared" si="233"/>
        <v/>
      </c>
      <c r="AL435" s="177" t="str">
        <f t="shared" si="234"/>
        <v/>
      </c>
      <c r="AM435" s="13" t="str">
        <f>IF(AS435="","",IF(R435="Refreshment Beverage",ROUND(AS435*Rates!K$19,4),ROUND(AO435*(VLOOKUP(VALUE(Q435),Rates!G$4:L$12,3,0)),4)))</f>
        <v/>
      </c>
      <c r="AN435" s="183" t="str">
        <f>IF(AS435="","",IF(R435="Refreshment Beverage",AS435*(Rates!J$19/100),MAX(AM435,AB435)))</f>
        <v/>
      </c>
      <c r="AO435" s="186" t="str">
        <f t="shared" si="235"/>
        <v/>
      </c>
      <c r="AP435" s="186" t="str">
        <f t="shared" si="236"/>
        <v/>
      </c>
      <c r="AQ435" s="186" t="str">
        <f>IF(AS435="","",IF(R435="Refreshment Beverage",ROUND(SUM(VLOOKUP(Q:Q,Rates!G$15:L$19,3,0)*(AS435-Y435-Z435-AA435)),4),ROUND(SUM(Rates!$K$8*AS435),4)))</f>
        <v/>
      </c>
      <c r="AR435" s="184" t="str">
        <f t="shared" si="237"/>
        <v/>
      </c>
      <c r="AS435" s="185" t="str">
        <f t="shared" si="238"/>
        <v/>
      </c>
      <c r="AT435" s="177" t="str">
        <f t="shared" si="239"/>
        <v/>
      </c>
      <c r="AU435" s="13" t="str">
        <f>IF(AX435="","",IF(R435="Refreshment Beverage",ROUND((BA435-Y435-Z435-AA435)*VLOOKUP(VALUE(Q435),Rates!G$15:L$19,3,0),4),ROUND(AW435*(VLOOKUP(VALUE(Q435),Rates!G:L,3,0)),4)))</f>
        <v/>
      </c>
      <c r="AV435" s="183" t="str">
        <f t="shared" si="240"/>
        <v/>
      </c>
      <c r="AW435" s="186" t="str">
        <f t="shared" si="241"/>
        <v/>
      </c>
      <c r="AX435" s="184" t="str">
        <f t="shared" si="242"/>
        <v/>
      </c>
      <c r="AY435" s="186" t="str">
        <f>IF(AX435="","",IF(R435="Refreshment Beverage",ROUND(SUM(AX435*Rates!K$19),4),ROUND(SUM(AX435*(Rates!J$8/100)),4)))</f>
        <v/>
      </c>
      <c r="AZ435" s="183" t="str">
        <f t="shared" si="243"/>
        <v/>
      </c>
      <c r="BA435" s="185" t="str">
        <f t="shared" si="244"/>
        <v/>
      </c>
      <c r="BD435" s="171"/>
      <c r="BE435" s="171"/>
      <c r="BF435" s="171"/>
      <c r="BG435" s="171"/>
    </row>
    <row r="436" spans="1:59" ht="15" customHeight="1" x14ac:dyDescent="0.3">
      <c r="A436" s="172"/>
      <c r="B436" s="172"/>
      <c r="C436" s="172"/>
      <c r="D436" s="173"/>
      <c r="E436" s="173"/>
      <c r="F436" s="173"/>
      <c r="G436" s="173"/>
      <c r="H436" s="173"/>
      <c r="I436" s="174"/>
      <c r="J436" s="175"/>
      <c r="K436" s="176" t="str">
        <f t="shared" si="216"/>
        <v/>
      </c>
      <c r="L436" s="177" t="str">
        <f t="shared" si="217"/>
        <v/>
      </c>
      <c r="M436" s="178" t="str">
        <f t="shared" si="218"/>
        <v/>
      </c>
      <c r="N436" s="44" t="str" cm="1">
        <f t="array" ref="N436">IFERROR(IF(_xlfn.SINGLE(A:A)="","",IF(R436="Beer",SUM(LOOKUP(2,1/(Rates!$B$3:$B$5&lt;=W436)/(Rates!$C$3:$C$5&gt;=W436),Rates!$D$3:$D$5)*(X436/100)*W436),IF(R436="Refreshment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44" t="str">
        <f t="shared" si="219"/>
        <v/>
      </c>
      <c r="P436" s="13"/>
      <c r="Q436" s="179" t="str">
        <f t="shared" si="220"/>
        <v/>
      </c>
      <c r="R436" s="180" t="str">
        <f t="shared" si="221"/>
        <v/>
      </c>
      <c r="S436" s="13" t="str">
        <f>IF(A436="","",IF(R436="Refreshment Beverage",VLOOKUP(VALUE(Q436),Rates!G$15:L$19,2,0),VLOOKUP(VALUE(Q436),Rates!G$4:L$8,2,0)))</f>
        <v/>
      </c>
      <c r="T436" s="13" t="str">
        <f t="shared" si="222"/>
        <v/>
      </c>
      <c r="U436" s="181" t="str">
        <f t="shared" si="223"/>
        <v/>
      </c>
      <c r="V436" s="13" t="str">
        <f t="shared" si="224"/>
        <v/>
      </c>
      <c r="W436" s="13" t="str">
        <f t="shared" si="225"/>
        <v/>
      </c>
      <c r="X436" s="182" t="str">
        <f t="shared" si="226"/>
        <v/>
      </c>
      <c r="Y436" s="183" t="str">
        <f>IF(A:A="","",IF(R436="Refreshment Beverage",VLOOKUP(Q436,Rates!G$15:L$19,6,0)*W436,VLOOKUP(Q436,Rates!G$4:L$12,6,0)*W436))</f>
        <v/>
      </c>
      <c r="Z436" s="183" t="str">
        <f t="shared" si="227"/>
        <v/>
      </c>
      <c r="AA436" s="17">
        <f t="shared" si="215"/>
        <v>0</v>
      </c>
      <c r="AB436" s="177" t="str" cm="1">
        <f t="array" ref="AB436">IF(_xlfn.SINGLE(A:A)="","",IF(R436="Refreshment Beverage","",IF(AND(R436="Beer",Q436=0),SUM(LOOKUP(2,1/(Rates!$B$15:$B$18&lt;=W436)/(Rates!$C$15:$C$18&gt;=W436),Rates!$D$15:$D$18)*W436),VLOOKUP(VALUE(_xlfn.SINGLE(Q:Q)),Rates!A:B,2,0)*W436)))</f>
        <v/>
      </c>
      <c r="AC436" s="177" t="str" cm="1">
        <f t="array" ref="AC436">IF(_xlfn.SINGLE(A:A)="","",IF(R436="Refreshment Beverage","",IF(AND(R436="Beer",Q436=0),SUM(LOOKUP(2,1/(Rates!$B$15:$B$18&lt;=W436)/(Rates!$C$15:$C$18&gt;=W436),Rates!$E$15:$E$18)*W436),VLOOKUP(VALUE(_xlfn.SINGLE(Q:Q)),Rates!A:C,3,0)*W436)))</f>
        <v/>
      </c>
      <c r="AD436" s="168">
        <f>IFERROR(IF(OR(Q436=1,Q436=2,Q436=3,Q436=4),VLOOKUP(Q436,Rates!$A$31:$B$34,2,0)*W436,IF(V436=1,VLOOKUP(U436,'REB BEV MIN MKUP'!B:E,4,0),IF(V436&gt;1,VLOOKUP(VALUE(W436),'REB BEV MIN MKUP'!O:Q,3,0),0))),0)</f>
        <v>0</v>
      </c>
      <c r="AE436" s="177" t="str">
        <f t="shared" si="228"/>
        <v/>
      </c>
      <c r="AF436" s="13" t="str">
        <f t="shared" si="229"/>
        <v/>
      </c>
      <c r="AG436" s="177" t="str">
        <f t="shared" si="230"/>
        <v/>
      </c>
      <c r="AH436" s="184" t="str">
        <f t="shared" si="231"/>
        <v/>
      </c>
      <c r="AI436" s="184" t="str">
        <f>IF(AE:AE="","",IF(R436="Refreshment Beverage",AK436*(Rates!J$19/100),ROUND(SUM(AH436*(Rates!$J$8/100)),4)))</f>
        <v/>
      </c>
      <c r="AJ436" s="183" t="str">
        <f t="shared" si="232"/>
        <v/>
      </c>
      <c r="AK436" s="185" t="str">
        <f t="shared" si="233"/>
        <v/>
      </c>
      <c r="AL436" s="177" t="str">
        <f t="shared" si="234"/>
        <v/>
      </c>
      <c r="AM436" s="13" t="str">
        <f>IF(AS436="","",IF(R436="Refreshment Beverage",ROUND(AS436*Rates!K$19,4),ROUND(AO436*(VLOOKUP(VALUE(Q436),Rates!G$4:L$12,3,0)),4)))</f>
        <v/>
      </c>
      <c r="AN436" s="183" t="str">
        <f>IF(AS436="","",IF(R436="Refreshment Beverage",AS436*(Rates!J$19/100),MAX(AM436,AB436)))</f>
        <v/>
      </c>
      <c r="AO436" s="186" t="str">
        <f t="shared" si="235"/>
        <v/>
      </c>
      <c r="AP436" s="186" t="str">
        <f t="shared" si="236"/>
        <v/>
      </c>
      <c r="AQ436" s="186" t="str">
        <f>IF(AS436="","",IF(R436="Refreshment Beverage",ROUND(SUM(VLOOKUP(Q:Q,Rates!G$15:L$19,3,0)*(AS436-Y436-Z436-AA436)),4),ROUND(SUM(Rates!$K$8*AS436),4)))</f>
        <v/>
      </c>
      <c r="AR436" s="184" t="str">
        <f t="shared" si="237"/>
        <v/>
      </c>
      <c r="AS436" s="185" t="str">
        <f t="shared" si="238"/>
        <v/>
      </c>
      <c r="AT436" s="177" t="str">
        <f t="shared" si="239"/>
        <v/>
      </c>
      <c r="AU436" s="13" t="str">
        <f>IF(AX436="","",IF(R436="Refreshment Beverage",ROUND((BA436-Y436-Z436-AA436)*VLOOKUP(VALUE(Q436),Rates!G$15:L$19,3,0),4),ROUND(AW436*(VLOOKUP(VALUE(Q436),Rates!G:L,3,0)),4)))</f>
        <v/>
      </c>
      <c r="AV436" s="183" t="str">
        <f t="shared" si="240"/>
        <v/>
      </c>
      <c r="AW436" s="186" t="str">
        <f t="shared" si="241"/>
        <v/>
      </c>
      <c r="AX436" s="184" t="str">
        <f t="shared" si="242"/>
        <v/>
      </c>
      <c r="AY436" s="186" t="str">
        <f>IF(AX436="","",IF(R436="Refreshment Beverage",ROUND(SUM(AX436*Rates!K$19),4),ROUND(SUM(AX436*(Rates!J$8/100)),4)))</f>
        <v/>
      </c>
      <c r="AZ436" s="183" t="str">
        <f t="shared" si="243"/>
        <v/>
      </c>
      <c r="BA436" s="185" t="str">
        <f t="shared" si="244"/>
        <v/>
      </c>
      <c r="BD436" s="171"/>
      <c r="BE436" s="171"/>
      <c r="BF436" s="171"/>
      <c r="BG436" s="171"/>
    </row>
    <row r="437" spans="1:59" ht="15" customHeight="1" x14ac:dyDescent="0.3">
      <c r="A437" s="172"/>
      <c r="B437" s="172"/>
      <c r="C437" s="172"/>
      <c r="D437" s="173"/>
      <c r="E437" s="173"/>
      <c r="F437" s="173"/>
      <c r="G437" s="173"/>
      <c r="H437" s="173"/>
      <c r="I437" s="174"/>
      <c r="J437" s="175"/>
      <c r="K437" s="176" t="str">
        <f t="shared" si="216"/>
        <v/>
      </c>
      <c r="L437" s="177" t="str">
        <f t="shared" si="217"/>
        <v/>
      </c>
      <c r="M437" s="178" t="str">
        <f t="shared" si="218"/>
        <v/>
      </c>
      <c r="N437" s="44" t="str" cm="1">
        <f t="array" ref="N437">IFERROR(IF(_xlfn.SINGLE(A:A)="","",IF(R437="Beer",SUM(LOOKUP(2,1/(Rates!$B$3:$B$5&lt;=W437)/(Rates!$C$3:$C$5&gt;=W437),Rates!$D$3:$D$5)*(X437/100)*W437),IF(R437="Refreshment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44" t="str">
        <f t="shared" si="219"/>
        <v/>
      </c>
      <c r="P437" s="13"/>
      <c r="Q437" s="179" t="str">
        <f t="shared" si="220"/>
        <v/>
      </c>
      <c r="R437" s="180" t="str">
        <f t="shared" si="221"/>
        <v/>
      </c>
      <c r="S437" s="13" t="str">
        <f>IF(A437="","",IF(R437="Refreshment Beverage",VLOOKUP(VALUE(Q437),Rates!G$15:L$19,2,0),VLOOKUP(VALUE(Q437),Rates!G$4:L$8,2,0)))</f>
        <v/>
      </c>
      <c r="T437" s="13" t="str">
        <f t="shared" si="222"/>
        <v/>
      </c>
      <c r="U437" s="181" t="str">
        <f t="shared" si="223"/>
        <v/>
      </c>
      <c r="V437" s="13" t="str">
        <f t="shared" si="224"/>
        <v/>
      </c>
      <c r="W437" s="13" t="str">
        <f t="shared" si="225"/>
        <v/>
      </c>
      <c r="X437" s="182" t="str">
        <f t="shared" si="226"/>
        <v/>
      </c>
      <c r="Y437" s="183" t="str">
        <f>IF(A:A="","",IF(R437="Refreshment Beverage",VLOOKUP(Q437,Rates!G$15:L$19,6,0)*W437,VLOOKUP(Q437,Rates!G$4:L$12,6,0)*W437))</f>
        <v/>
      </c>
      <c r="Z437" s="183" t="str">
        <f t="shared" si="227"/>
        <v/>
      </c>
      <c r="AA437" s="17">
        <f t="shared" si="215"/>
        <v>0</v>
      </c>
      <c r="AB437" s="177" t="str" cm="1">
        <f t="array" ref="AB437">IF(_xlfn.SINGLE(A:A)="","",IF(R437="Refreshment Beverage","",IF(AND(R437="Beer",Q437=0),SUM(LOOKUP(2,1/(Rates!$B$15:$B$18&lt;=W437)/(Rates!$C$15:$C$18&gt;=W437),Rates!$D$15:$D$18)*W437),VLOOKUP(VALUE(_xlfn.SINGLE(Q:Q)),Rates!A:B,2,0)*W437)))</f>
        <v/>
      </c>
      <c r="AC437" s="177" t="str" cm="1">
        <f t="array" ref="AC437">IF(_xlfn.SINGLE(A:A)="","",IF(R437="Refreshment Beverage","",IF(AND(R437="Beer",Q437=0),SUM(LOOKUP(2,1/(Rates!$B$15:$B$18&lt;=W437)/(Rates!$C$15:$C$18&gt;=W437),Rates!$E$15:$E$18)*W437),VLOOKUP(VALUE(_xlfn.SINGLE(Q:Q)),Rates!A:C,3,0)*W437)))</f>
        <v/>
      </c>
      <c r="AD437" s="168">
        <f>IFERROR(IF(OR(Q437=1,Q437=2,Q437=3,Q437=4),VLOOKUP(Q437,Rates!$A$31:$B$34,2,0)*W437,IF(V437=1,VLOOKUP(U437,'REB BEV MIN MKUP'!B:E,4,0),IF(V437&gt;1,VLOOKUP(VALUE(W437),'REB BEV MIN MKUP'!O:Q,3,0),0))),0)</f>
        <v>0</v>
      </c>
      <c r="AE437" s="177" t="str">
        <f t="shared" si="228"/>
        <v/>
      </c>
      <c r="AF437" s="13" t="str">
        <f t="shared" si="229"/>
        <v/>
      </c>
      <c r="AG437" s="177" t="str">
        <f t="shared" si="230"/>
        <v/>
      </c>
      <c r="AH437" s="184" t="str">
        <f t="shared" si="231"/>
        <v/>
      </c>
      <c r="AI437" s="184" t="str">
        <f>IF(AE:AE="","",IF(R437="Refreshment Beverage",AK437*(Rates!J$19/100),ROUND(SUM(AH437*(Rates!$J$8/100)),4)))</f>
        <v/>
      </c>
      <c r="AJ437" s="183" t="str">
        <f t="shared" si="232"/>
        <v/>
      </c>
      <c r="AK437" s="185" t="str">
        <f t="shared" si="233"/>
        <v/>
      </c>
      <c r="AL437" s="177" t="str">
        <f t="shared" si="234"/>
        <v/>
      </c>
      <c r="AM437" s="13" t="str">
        <f>IF(AS437="","",IF(R437="Refreshment Beverage",ROUND(AS437*Rates!K$19,4),ROUND(AO437*(VLOOKUP(VALUE(Q437),Rates!G$4:L$12,3,0)),4)))</f>
        <v/>
      </c>
      <c r="AN437" s="183" t="str">
        <f>IF(AS437="","",IF(R437="Refreshment Beverage",AS437*(Rates!J$19/100),MAX(AM437,AB437)))</f>
        <v/>
      </c>
      <c r="AO437" s="186" t="str">
        <f t="shared" si="235"/>
        <v/>
      </c>
      <c r="AP437" s="186" t="str">
        <f t="shared" si="236"/>
        <v/>
      </c>
      <c r="AQ437" s="186" t="str">
        <f>IF(AS437="","",IF(R437="Refreshment Beverage",ROUND(SUM(VLOOKUP(Q:Q,Rates!G$15:L$19,3,0)*(AS437-Y437-Z437-AA437)),4),ROUND(SUM(Rates!$K$8*AS437),4)))</f>
        <v/>
      </c>
      <c r="AR437" s="184" t="str">
        <f t="shared" si="237"/>
        <v/>
      </c>
      <c r="AS437" s="185" t="str">
        <f t="shared" si="238"/>
        <v/>
      </c>
      <c r="AT437" s="177" t="str">
        <f t="shared" si="239"/>
        <v/>
      </c>
      <c r="AU437" s="13" t="str">
        <f>IF(AX437="","",IF(R437="Refreshment Beverage",ROUND((BA437-Y437-Z437-AA437)*VLOOKUP(VALUE(Q437),Rates!G$15:L$19,3,0),4),ROUND(AW437*(VLOOKUP(VALUE(Q437),Rates!G:L,3,0)),4)))</f>
        <v/>
      </c>
      <c r="AV437" s="183" t="str">
        <f t="shared" si="240"/>
        <v/>
      </c>
      <c r="AW437" s="186" t="str">
        <f t="shared" si="241"/>
        <v/>
      </c>
      <c r="AX437" s="184" t="str">
        <f t="shared" si="242"/>
        <v/>
      </c>
      <c r="AY437" s="186" t="str">
        <f>IF(AX437="","",IF(R437="Refreshment Beverage",ROUND(SUM(AX437*Rates!K$19),4),ROUND(SUM(AX437*(Rates!J$8/100)),4)))</f>
        <v/>
      </c>
      <c r="AZ437" s="183" t="str">
        <f t="shared" si="243"/>
        <v/>
      </c>
      <c r="BA437" s="185" t="str">
        <f t="shared" si="244"/>
        <v/>
      </c>
      <c r="BD437" s="171"/>
      <c r="BE437" s="171"/>
      <c r="BF437" s="171"/>
      <c r="BG437" s="171"/>
    </row>
    <row r="438" spans="1:59" ht="15" customHeight="1" x14ac:dyDescent="0.3">
      <c r="A438" s="172"/>
      <c r="B438" s="172"/>
      <c r="C438" s="172"/>
      <c r="D438" s="173"/>
      <c r="E438" s="173"/>
      <c r="F438" s="173"/>
      <c r="G438" s="173"/>
      <c r="H438" s="173"/>
      <c r="I438" s="174"/>
      <c r="J438" s="175"/>
      <c r="K438" s="176" t="str">
        <f t="shared" si="216"/>
        <v/>
      </c>
      <c r="L438" s="177" t="str">
        <f t="shared" si="217"/>
        <v/>
      </c>
      <c r="M438" s="178" t="str">
        <f t="shared" si="218"/>
        <v/>
      </c>
      <c r="N438" s="44" t="str" cm="1">
        <f t="array" ref="N438">IFERROR(IF(_xlfn.SINGLE(A:A)="","",IF(R438="Beer",SUM(LOOKUP(2,1/(Rates!$B$3:$B$5&lt;=W438)/(Rates!$C$3:$C$5&gt;=W438),Rates!$D$3:$D$5)*(X438/100)*W438),IF(R438="Refreshment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44" t="str">
        <f t="shared" si="219"/>
        <v/>
      </c>
      <c r="P438" s="13"/>
      <c r="Q438" s="179" t="str">
        <f t="shared" si="220"/>
        <v/>
      </c>
      <c r="R438" s="180" t="str">
        <f t="shared" si="221"/>
        <v/>
      </c>
      <c r="S438" s="13" t="str">
        <f>IF(A438="","",IF(R438="Refreshment Beverage",VLOOKUP(VALUE(Q438),Rates!G$15:L$19,2,0),VLOOKUP(VALUE(Q438),Rates!G$4:L$8,2,0)))</f>
        <v/>
      </c>
      <c r="T438" s="13" t="str">
        <f t="shared" si="222"/>
        <v/>
      </c>
      <c r="U438" s="181" t="str">
        <f t="shared" si="223"/>
        <v/>
      </c>
      <c r="V438" s="13" t="str">
        <f t="shared" si="224"/>
        <v/>
      </c>
      <c r="W438" s="13" t="str">
        <f t="shared" si="225"/>
        <v/>
      </c>
      <c r="X438" s="182" t="str">
        <f t="shared" si="226"/>
        <v/>
      </c>
      <c r="Y438" s="183" t="str">
        <f>IF(A:A="","",IF(R438="Refreshment Beverage",VLOOKUP(Q438,Rates!G$15:L$19,6,0)*W438,VLOOKUP(Q438,Rates!G$4:L$12,6,0)*W438))</f>
        <v/>
      </c>
      <c r="Z438" s="183" t="str">
        <f t="shared" si="227"/>
        <v/>
      </c>
      <c r="AA438" s="17">
        <f t="shared" si="215"/>
        <v>0</v>
      </c>
      <c r="AB438" s="177" t="str" cm="1">
        <f t="array" ref="AB438">IF(_xlfn.SINGLE(A:A)="","",IF(R438="Refreshment Beverage","",IF(AND(R438="Beer",Q438=0),SUM(LOOKUP(2,1/(Rates!$B$15:$B$18&lt;=W438)/(Rates!$C$15:$C$18&gt;=W438),Rates!$D$15:$D$18)*W438),VLOOKUP(VALUE(_xlfn.SINGLE(Q:Q)),Rates!A:B,2,0)*W438)))</f>
        <v/>
      </c>
      <c r="AC438" s="177" t="str" cm="1">
        <f t="array" ref="AC438">IF(_xlfn.SINGLE(A:A)="","",IF(R438="Refreshment Beverage","",IF(AND(R438="Beer",Q438=0),SUM(LOOKUP(2,1/(Rates!$B$15:$B$18&lt;=W438)/(Rates!$C$15:$C$18&gt;=W438),Rates!$E$15:$E$18)*W438),VLOOKUP(VALUE(_xlfn.SINGLE(Q:Q)),Rates!A:C,3,0)*W438)))</f>
        <v/>
      </c>
      <c r="AD438" s="168">
        <f>IFERROR(IF(OR(Q438=1,Q438=2,Q438=3,Q438=4),VLOOKUP(Q438,Rates!$A$31:$B$34,2,0)*W438,IF(V438=1,VLOOKUP(U438,'REB BEV MIN MKUP'!B:E,4,0),IF(V438&gt;1,VLOOKUP(VALUE(W438),'REB BEV MIN MKUP'!O:Q,3,0),0))),0)</f>
        <v>0</v>
      </c>
      <c r="AE438" s="177" t="str">
        <f t="shared" si="228"/>
        <v/>
      </c>
      <c r="AF438" s="13" t="str">
        <f t="shared" si="229"/>
        <v/>
      </c>
      <c r="AG438" s="177" t="str">
        <f t="shared" si="230"/>
        <v/>
      </c>
      <c r="AH438" s="184" t="str">
        <f t="shared" si="231"/>
        <v/>
      </c>
      <c r="AI438" s="184" t="str">
        <f>IF(AE:AE="","",IF(R438="Refreshment Beverage",AK438*(Rates!J$19/100),ROUND(SUM(AH438*(Rates!$J$8/100)),4)))</f>
        <v/>
      </c>
      <c r="AJ438" s="183" t="str">
        <f t="shared" si="232"/>
        <v/>
      </c>
      <c r="AK438" s="185" t="str">
        <f t="shared" si="233"/>
        <v/>
      </c>
      <c r="AL438" s="177" t="str">
        <f t="shared" si="234"/>
        <v/>
      </c>
      <c r="AM438" s="13" t="str">
        <f>IF(AS438="","",IF(R438="Refreshment Beverage",ROUND(AS438*Rates!K$19,4),ROUND(AO438*(VLOOKUP(VALUE(Q438),Rates!G$4:L$12,3,0)),4)))</f>
        <v/>
      </c>
      <c r="AN438" s="183" t="str">
        <f>IF(AS438="","",IF(R438="Refreshment Beverage",AS438*(Rates!J$19/100),MAX(AM438,AB438)))</f>
        <v/>
      </c>
      <c r="AO438" s="186" t="str">
        <f t="shared" si="235"/>
        <v/>
      </c>
      <c r="AP438" s="186" t="str">
        <f t="shared" si="236"/>
        <v/>
      </c>
      <c r="AQ438" s="186" t="str">
        <f>IF(AS438="","",IF(R438="Refreshment Beverage",ROUND(SUM(VLOOKUP(Q:Q,Rates!G$15:L$19,3,0)*(AS438-Y438-Z438-AA438)),4),ROUND(SUM(Rates!$K$8*AS438),4)))</f>
        <v/>
      </c>
      <c r="AR438" s="184" t="str">
        <f t="shared" si="237"/>
        <v/>
      </c>
      <c r="AS438" s="185" t="str">
        <f t="shared" si="238"/>
        <v/>
      </c>
      <c r="AT438" s="177" t="str">
        <f t="shared" si="239"/>
        <v/>
      </c>
      <c r="AU438" s="13" t="str">
        <f>IF(AX438="","",IF(R438="Refreshment Beverage",ROUND((BA438-Y438-Z438-AA438)*VLOOKUP(VALUE(Q438),Rates!G$15:L$19,3,0),4),ROUND(AW438*(VLOOKUP(VALUE(Q438),Rates!G:L,3,0)),4)))</f>
        <v/>
      </c>
      <c r="AV438" s="183" t="str">
        <f t="shared" si="240"/>
        <v/>
      </c>
      <c r="AW438" s="186" t="str">
        <f t="shared" si="241"/>
        <v/>
      </c>
      <c r="AX438" s="184" t="str">
        <f t="shared" si="242"/>
        <v/>
      </c>
      <c r="AY438" s="186" t="str">
        <f>IF(AX438="","",IF(R438="Refreshment Beverage",ROUND(SUM(AX438*Rates!K$19),4),ROUND(SUM(AX438*(Rates!J$8/100)),4)))</f>
        <v/>
      </c>
      <c r="AZ438" s="183" t="str">
        <f t="shared" si="243"/>
        <v/>
      </c>
      <c r="BA438" s="185" t="str">
        <f t="shared" si="244"/>
        <v/>
      </c>
      <c r="BD438" s="171"/>
      <c r="BE438" s="171"/>
      <c r="BF438" s="171"/>
      <c r="BG438" s="171"/>
    </row>
    <row r="439" spans="1:59" ht="15" customHeight="1" x14ac:dyDescent="0.3">
      <c r="A439" s="172"/>
      <c r="B439" s="172"/>
      <c r="C439" s="172"/>
      <c r="D439" s="173"/>
      <c r="E439" s="173"/>
      <c r="F439" s="173"/>
      <c r="G439" s="173"/>
      <c r="H439" s="173"/>
      <c r="I439" s="174"/>
      <c r="J439" s="175"/>
      <c r="K439" s="176" t="str">
        <f t="shared" si="216"/>
        <v/>
      </c>
      <c r="L439" s="177" t="str">
        <f t="shared" si="217"/>
        <v/>
      </c>
      <c r="M439" s="178" t="str">
        <f t="shared" si="218"/>
        <v/>
      </c>
      <c r="N439" s="44" t="str" cm="1">
        <f t="array" ref="N439">IFERROR(IF(_xlfn.SINGLE(A:A)="","",IF(R439="Beer",SUM(LOOKUP(2,1/(Rates!$B$3:$B$5&lt;=W439)/(Rates!$C$3:$C$5&gt;=W439),Rates!$D$3:$D$5)*(X439/100)*W439),IF(R439="Refreshment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44" t="str">
        <f t="shared" si="219"/>
        <v/>
      </c>
      <c r="P439" s="13"/>
      <c r="Q439" s="179" t="str">
        <f t="shared" si="220"/>
        <v/>
      </c>
      <c r="R439" s="180" t="str">
        <f t="shared" si="221"/>
        <v/>
      </c>
      <c r="S439" s="13" t="str">
        <f>IF(A439="","",IF(R439="Refreshment Beverage",VLOOKUP(VALUE(Q439),Rates!G$15:L$19,2,0),VLOOKUP(VALUE(Q439),Rates!G$4:L$8,2,0)))</f>
        <v/>
      </c>
      <c r="T439" s="13" t="str">
        <f t="shared" si="222"/>
        <v/>
      </c>
      <c r="U439" s="181" t="str">
        <f t="shared" si="223"/>
        <v/>
      </c>
      <c r="V439" s="13" t="str">
        <f t="shared" si="224"/>
        <v/>
      </c>
      <c r="W439" s="13" t="str">
        <f t="shared" si="225"/>
        <v/>
      </c>
      <c r="X439" s="182" t="str">
        <f t="shared" si="226"/>
        <v/>
      </c>
      <c r="Y439" s="183" t="str">
        <f>IF(A:A="","",IF(R439="Refreshment Beverage",VLOOKUP(Q439,Rates!G$15:L$19,6,0)*W439,VLOOKUP(Q439,Rates!G$4:L$12,6,0)*W439))</f>
        <v/>
      </c>
      <c r="Z439" s="183" t="str">
        <f t="shared" si="227"/>
        <v/>
      </c>
      <c r="AA439" s="17">
        <f t="shared" si="215"/>
        <v>0</v>
      </c>
      <c r="AB439" s="177" t="str" cm="1">
        <f t="array" ref="AB439">IF(_xlfn.SINGLE(A:A)="","",IF(R439="Refreshment Beverage","",IF(AND(R439="Beer",Q439=0),SUM(LOOKUP(2,1/(Rates!$B$15:$B$18&lt;=W439)/(Rates!$C$15:$C$18&gt;=W439),Rates!$D$15:$D$18)*W439),VLOOKUP(VALUE(_xlfn.SINGLE(Q:Q)),Rates!A:B,2,0)*W439)))</f>
        <v/>
      </c>
      <c r="AC439" s="177" t="str" cm="1">
        <f t="array" ref="AC439">IF(_xlfn.SINGLE(A:A)="","",IF(R439="Refreshment Beverage","",IF(AND(R439="Beer",Q439=0),SUM(LOOKUP(2,1/(Rates!$B$15:$B$18&lt;=W439)/(Rates!$C$15:$C$18&gt;=W439),Rates!$E$15:$E$18)*W439),VLOOKUP(VALUE(_xlfn.SINGLE(Q:Q)),Rates!A:C,3,0)*W439)))</f>
        <v/>
      </c>
      <c r="AD439" s="168">
        <f>IFERROR(IF(OR(Q439=1,Q439=2,Q439=3,Q439=4),VLOOKUP(Q439,Rates!$A$31:$B$34,2,0)*W439,IF(V439=1,VLOOKUP(U439,'REB BEV MIN MKUP'!B:E,4,0),IF(V439&gt;1,VLOOKUP(VALUE(W439),'REB BEV MIN MKUP'!O:Q,3,0),0))),0)</f>
        <v>0</v>
      </c>
      <c r="AE439" s="177" t="str">
        <f t="shared" si="228"/>
        <v/>
      </c>
      <c r="AF439" s="13" t="str">
        <f t="shared" si="229"/>
        <v/>
      </c>
      <c r="AG439" s="177" t="str">
        <f t="shared" si="230"/>
        <v/>
      </c>
      <c r="AH439" s="184" t="str">
        <f t="shared" si="231"/>
        <v/>
      </c>
      <c r="AI439" s="184" t="str">
        <f>IF(AE:AE="","",IF(R439="Refreshment Beverage",AK439*(Rates!J$19/100),ROUND(SUM(AH439*(Rates!$J$8/100)),4)))</f>
        <v/>
      </c>
      <c r="AJ439" s="183" t="str">
        <f t="shared" si="232"/>
        <v/>
      </c>
      <c r="AK439" s="185" t="str">
        <f t="shared" si="233"/>
        <v/>
      </c>
      <c r="AL439" s="177" t="str">
        <f t="shared" si="234"/>
        <v/>
      </c>
      <c r="AM439" s="13" t="str">
        <f>IF(AS439="","",IF(R439="Refreshment Beverage",ROUND(AS439*Rates!K$19,4),ROUND(AO439*(VLOOKUP(VALUE(Q439),Rates!G$4:L$12,3,0)),4)))</f>
        <v/>
      </c>
      <c r="AN439" s="183" t="str">
        <f>IF(AS439="","",IF(R439="Refreshment Beverage",AS439*(Rates!J$19/100),MAX(AM439,AB439)))</f>
        <v/>
      </c>
      <c r="AO439" s="186" t="str">
        <f t="shared" si="235"/>
        <v/>
      </c>
      <c r="AP439" s="186" t="str">
        <f t="shared" si="236"/>
        <v/>
      </c>
      <c r="AQ439" s="186" t="str">
        <f>IF(AS439="","",IF(R439="Refreshment Beverage",ROUND(SUM(VLOOKUP(Q:Q,Rates!G$15:L$19,3,0)*(AS439-Y439-Z439-AA439)),4),ROUND(SUM(Rates!$K$8*AS439),4)))</f>
        <v/>
      </c>
      <c r="AR439" s="184" t="str">
        <f t="shared" si="237"/>
        <v/>
      </c>
      <c r="AS439" s="185" t="str">
        <f t="shared" si="238"/>
        <v/>
      </c>
      <c r="AT439" s="177" t="str">
        <f t="shared" si="239"/>
        <v/>
      </c>
      <c r="AU439" s="13" t="str">
        <f>IF(AX439="","",IF(R439="Refreshment Beverage",ROUND((BA439-Y439-Z439-AA439)*VLOOKUP(VALUE(Q439),Rates!G$15:L$19,3,0),4),ROUND(AW439*(VLOOKUP(VALUE(Q439),Rates!G:L,3,0)),4)))</f>
        <v/>
      </c>
      <c r="AV439" s="183" t="str">
        <f t="shared" si="240"/>
        <v/>
      </c>
      <c r="AW439" s="186" t="str">
        <f t="shared" si="241"/>
        <v/>
      </c>
      <c r="AX439" s="184" t="str">
        <f t="shared" si="242"/>
        <v/>
      </c>
      <c r="AY439" s="186" t="str">
        <f>IF(AX439="","",IF(R439="Refreshment Beverage",ROUND(SUM(AX439*Rates!K$19),4),ROUND(SUM(AX439*(Rates!J$8/100)),4)))</f>
        <v/>
      </c>
      <c r="AZ439" s="183" t="str">
        <f t="shared" si="243"/>
        <v/>
      </c>
      <c r="BA439" s="185" t="str">
        <f t="shared" si="244"/>
        <v/>
      </c>
      <c r="BD439" s="171"/>
      <c r="BE439" s="171"/>
      <c r="BF439" s="171"/>
      <c r="BG439" s="171"/>
    </row>
    <row r="440" spans="1:59" ht="15" customHeight="1" x14ac:dyDescent="0.3">
      <c r="A440" s="172"/>
      <c r="B440" s="172"/>
      <c r="C440" s="172"/>
      <c r="D440" s="173"/>
      <c r="E440" s="173"/>
      <c r="F440" s="173"/>
      <c r="G440" s="173"/>
      <c r="H440" s="173"/>
      <c r="I440" s="174"/>
      <c r="J440" s="175"/>
      <c r="K440" s="176" t="str">
        <f t="shared" si="216"/>
        <v/>
      </c>
      <c r="L440" s="177" t="str">
        <f t="shared" si="217"/>
        <v/>
      </c>
      <c r="M440" s="178" t="str">
        <f t="shared" si="218"/>
        <v/>
      </c>
      <c r="N440" s="44" t="str" cm="1">
        <f t="array" ref="N440">IFERROR(IF(_xlfn.SINGLE(A:A)="","",IF(R440="Beer",SUM(LOOKUP(2,1/(Rates!$B$3:$B$5&lt;=W440)/(Rates!$C$3:$C$5&gt;=W440),Rates!$D$3:$D$5)*(X440/100)*W440),IF(R440="Refreshment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44" t="str">
        <f t="shared" si="219"/>
        <v/>
      </c>
      <c r="P440" s="13"/>
      <c r="Q440" s="179" t="str">
        <f t="shared" si="220"/>
        <v/>
      </c>
      <c r="R440" s="180" t="str">
        <f t="shared" si="221"/>
        <v/>
      </c>
      <c r="S440" s="13" t="str">
        <f>IF(A440="","",IF(R440="Refreshment Beverage",VLOOKUP(VALUE(Q440),Rates!G$15:L$19,2,0),VLOOKUP(VALUE(Q440),Rates!G$4:L$8,2,0)))</f>
        <v/>
      </c>
      <c r="T440" s="13" t="str">
        <f t="shared" si="222"/>
        <v/>
      </c>
      <c r="U440" s="181" t="str">
        <f t="shared" si="223"/>
        <v/>
      </c>
      <c r="V440" s="13" t="str">
        <f t="shared" si="224"/>
        <v/>
      </c>
      <c r="W440" s="13" t="str">
        <f t="shared" si="225"/>
        <v/>
      </c>
      <c r="X440" s="182" t="str">
        <f t="shared" si="226"/>
        <v/>
      </c>
      <c r="Y440" s="183" t="str">
        <f>IF(A:A="","",IF(R440="Refreshment Beverage",VLOOKUP(Q440,Rates!G$15:L$19,6,0)*W440,VLOOKUP(Q440,Rates!G$4:L$12,6,0)*W440))</f>
        <v/>
      </c>
      <c r="Z440" s="183" t="str">
        <f t="shared" si="227"/>
        <v/>
      </c>
      <c r="AA440" s="17">
        <f t="shared" si="215"/>
        <v>0</v>
      </c>
      <c r="AB440" s="177" t="str" cm="1">
        <f t="array" ref="AB440">IF(_xlfn.SINGLE(A:A)="","",IF(R440="Refreshment Beverage","",IF(AND(R440="Beer",Q440=0),SUM(LOOKUP(2,1/(Rates!$B$15:$B$18&lt;=W440)/(Rates!$C$15:$C$18&gt;=W440),Rates!$D$15:$D$18)*W440),VLOOKUP(VALUE(_xlfn.SINGLE(Q:Q)),Rates!A:B,2,0)*W440)))</f>
        <v/>
      </c>
      <c r="AC440" s="177" t="str" cm="1">
        <f t="array" ref="AC440">IF(_xlfn.SINGLE(A:A)="","",IF(R440="Refreshment Beverage","",IF(AND(R440="Beer",Q440=0),SUM(LOOKUP(2,1/(Rates!$B$15:$B$18&lt;=W440)/(Rates!$C$15:$C$18&gt;=W440),Rates!$E$15:$E$18)*W440),VLOOKUP(VALUE(_xlfn.SINGLE(Q:Q)),Rates!A:C,3,0)*W440)))</f>
        <v/>
      </c>
      <c r="AD440" s="168">
        <f>IFERROR(IF(OR(Q440=1,Q440=2,Q440=3,Q440=4),VLOOKUP(Q440,Rates!$A$31:$B$34,2,0)*W440,IF(V440=1,VLOOKUP(U440,'REB BEV MIN MKUP'!B:E,4,0),IF(V440&gt;1,VLOOKUP(VALUE(W440),'REB BEV MIN MKUP'!O:Q,3,0),0))),0)</f>
        <v>0</v>
      </c>
      <c r="AE440" s="177" t="str">
        <f t="shared" si="228"/>
        <v/>
      </c>
      <c r="AF440" s="13" t="str">
        <f t="shared" si="229"/>
        <v/>
      </c>
      <c r="AG440" s="177" t="str">
        <f t="shared" si="230"/>
        <v/>
      </c>
      <c r="AH440" s="184" t="str">
        <f t="shared" si="231"/>
        <v/>
      </c>
      <c r="AI440" s="184" t="str">
        <f>IF(AE:AE="","",IF(R440="Refreshment Beverage",AK440*(Rates!J$19/100),ROUND(SUM(AH440*(Rates!$J$8/100)),4)))</f>
        <v/>
      </c>
      <c r="AJ440" s="183" t="str">
        <f t="shared" si="232"/>
        <v/>
      </c>
      <c r="AK440" s="185" t="str">
        <f t="shared" si="233"/>
        <v/>
      </c>
      <c r="AL440" s="177" t="str">
        <f t="shared" si="234"/>
        <v/>
      </c>
      <c r="AM440" s="13" t="str">
        <f>IF(AS440="","",IF(R440="Refreshment Beverage",ROUND(AS440*Rates!K$19,4),ROUND(AO440*(VLOOKUP(VALUE(Q440),Rates!G$4:L$12,3,0)),4)))</f>
        <v/>
      </c>
      <c r="AN440" s="183" t="str">
        <f>IF(AS440="","",IF(R440="Refreshment Beverage",AS440*(Rates!J$19/100),MAX(AM440,AB440)))</f>
        <v/>
      </c>
      <c r="AO440" s="186" t="str">
        <f t="shared" si="235"/>
        <v/>
      </c>
      <c r="AP440" s="186" t="str">
        <f t="shared" si="236"/>
        <v/>
      </c>
      <c r="AQ440" s="186" t="str">
        <f>IF(AS440="","",IF(R440="Refreshment Beverage",ROUND(SUM(VLOOKUP(Q:Q,Rates!G$15:L$19,3,0)*(AS440-Y440-Z440-AA440)),4),ROUND(SUM(Rates!$K$8*AS440),4)))</f>
        <v/>
      </c>
      <c r="AR440" s="184" t="str">
        <f t="shared" si="237"/>
        <v/>
      </c>
      <c r="AS440" s="185" t="str">
        <f t="shared" si="238"/>
        <v/>
      </c>
      <c r="AT440" s="177" t="str">
        <f t="shared" si="239"/>
        <v/>
      </c>
      <c r="AU440" s="13" t="str">
        <f>IF(AX440="","",IF(R440="Refreshment Beverage",ROUND((BA440-Y440-Z440-AA440)*VLOOKUP(VALUE(Q440),Rates!G$15:L$19,3,0),4),ROUND(AW440*(VLOOKUP(VALUE(Q440),Rates!G:L,3,0)),4)))</f>
        <v/>
      </c>
      <c r="AV440" s="183" t="str">
        <f t="shared" si="240"/>
        <v/>
      </c>
      <c r="AW440" s="186" t="str">
        <f t="shared" si="241"/>
        <v/>
      </c>
      <c r="AX440" s="184" t="str">
        <f t="shared" si="242"/>
        <v/>
      </c>
      <c r="AY440" s="186" t="str">
        <f>IF(AX440="","",IF(R440="Refreshment Beverage",ROUND(SUM(AX440*Rates!K$19),4),ROUND(SUM(AX440*(Rates!J$8/100)),4)))</f>
        <v/>
      </c>
      <c r="AZ440" s="183" t="str">
        <f t="shared" si="243"/>
        <v/>
      </c>
      <c r="BA440" s="185" t="str">
        <f t="shared" si="244"/>
        <v/>
      </c>
      <c r="BD440" s="171"/>
      <c r="BE440" s="171"/>
      <c r="BF440" s="171"/>
      <c r="BG440" s="171"/>
    </row>
    <row r="441" spans="1:59" ht="15" customHeight="1" x14ac:dyDescent="0.3">
      <c r="A441" s="172"/>
      <c r="B441" s="172"/>
      <c r="C441" s="172"/>
      <c r="D441" s="173"/>
      <c r="E441" s="173"/>
      <c r="F441" s="173"/>
      <c r="G441" s="173"/>
      <c r="H441" s="173"/>
      <c r="I441" s="174"/>
      <c r="J441" s="175"/>
      <c r="K441" s="176" t="str">
        <f t="shared" si="216"/>
        <v/>
      </c>
      <c r="L441" s="177" t="str">
        <f t="shared" si="217"/>
        <v/>
      </c>
      <c r="M441" s="178" t="str">
        <f t="shared" si="218"/>
        <v/>
      </c>
      <c r="N441" s="44" t="str" cm="1">
        <f t="array" ref="N441">IFERROR(IF(_xlfn.SINGLE(A:A)="","",IF(R441="Beer",SUM(LOOKUP(2,1/(Rates!$B$3:$B$5&lt;=W441)/(Rates!$C$3:$C$5&gt;=W441),Rates!$D$3:$D$5)*(X441/100)*W441),IF(R441="Refreshment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44" t="str">
        <f t="shared" si="219"/>
        <v/>
      </c>
      <c r="P441" s="13"/>
      <c r="Q441" s="179" t="str">
        <f t="shared" si="220"/>
        <v/>
      </c>
      <c r="R441" s="180" t="str">
        <f t="shared" si="221"/>
        <v/>
      </c>
      <c r="S441" s="13" t="str">
        <f>IF(A441="","",IF(R441="Refreshment Beverage",VLOOKUP(VALUE(Q441),Rates!G$15:L$19,2,0),VLOOKUP(VALUE(Q441),Rates!G$4:L$8,2,0)))</f>
        <v/>
      </c>
      <c r="T441" s="13" t="str">
        <f t="shared" si="222"/>
        <v/>
      </c>
      <c r="U441" s="181" t="str">
        <f t="shared" si="223"/>
        <v/>
      </c>
      <c r="V441" s="13" t="str">
        <f t="shared" si="224"/>
        <v/>
      </c>
      <c r="W441" s="13" t="str">
        <f t="shared" si="225"/>
        <v/>
      </c>
      <c r="X441" s="182" t="str">
        <f t="shared" si="226"/>
        <v/>
      </c>
      <c r="Y441" s="183" t="str">
        <f>IF(A:A="","",IF(R441="Refreshment Beverage",VLOOKUP(Q441,Rates!G$15:L$19,6,0)*W441,VLOOKUP(Q441,Rates!G$4:L$12,6,0)*W441))</f>
        <v/>
      </c>
      <c r="Z441" s="183" t="str">
        <f t="shared" si="227"/>
        <v/>
      </c>
      <c r="AA441" s="17">
        <f t="shared" si="215"/>
        <v>0</v>
      </c>
      <c r="AB441" s="177" t="str" cm="1">
        <f t="array" ref="AB441">IF(_xlfn.SINGLE(A:A)="","",IF(R441="Refreshment Beverage","",IF(AND(R441="Beer",Q441=0),SUM(LOOKUP(2,1/(Rates!$B$15:$B$18&lt;=W441)/(Rates!$C$15:$C$18&gt;=W441),Rates!$D$15:$D$18)*W441),VLOOKUP(VALUE(_xlfn.SINGLE(Q:Q)),Rates!A:B,2,0)*W441)))</f>
        <v/>
      </c>
      <c r="AC441" s="177" t="str" cm="1">
        <f t="array" ref="AC441">IF(_xlfn.SINGLE(A:A)="","",IF(R441="Refreshment Beverage","",IF(AND(R441="Beer",Q441=0),SUM(LOOKUP(2,1/(Rates!$B$15:$B$18&lt;=W441)/(Rates!$C$15:$C$18&gt;=W441),Rates!$E$15:$E$18)*W441),VLOOKUP(VALUE(_xlfn.SINGLE(Q:Q)),Rates!A:C,3,0)*W441)))</f>
        <v/>
      </c>
      <c r="AD441" s="168">
        <f>IFERROR(IF(OR(Q441=1,Q441=2,Q441=3,Q441=4),VLOOKUP(Q441,Rates!$A$31:$B$34,2,0)*W441,IF(V441=1,VLOOKUP(U441,'REB BEV MIN MKUP'!B:E,4,0),IF(V441&gt;1,VLOOKUP(VALUE(W441),'REB BEV MIN MKUP'!O:Q,3,0),0))),0)</f>
        <v>0</v>
      </c>
      <c r="AE441" s="177" t="str">
        <f t="shared" si="228"/>
        <v/>
      </c>
      <c r="AF441" s="13" t="str">
        <f t="shared" si="229"/>
        <v/>
      </c>
      <c r="AG441" s="177" t="str">
        <f t="shared" si="230"/>
        <v/>
      </c>
      <c r="AH441" s="184" t="str">
        <f t="shared" si="231"/>
        <v/>
      </c>
      <c r="AI441" s="184" t="str">
        <f>IF(AE:AE="","",IF(R441="Refreshment Beverage",AK441*(Rates!J$19/100),ROUND(SUM(AH441*(Rates!$J$8/100)),4)))</f>
        <v/>
      </c>
      <c r="AJ441" s="183" t="str">
        <f t="shared" si="232"/>
        <v/>
      </c>
      <c r="AK441" s="185" t="str">
        <f t="shared" si="233"/>
        <v/>
      </c>
      <c r="AL441" s="177" t="str">
        <f t="shared" si="234"/>
        <v/>
      </c>
      <c r="AM441" s="13" t="str">
        <f>IF(AS441="","",IF(R441="Refreshment Beverage",ROUND(AS441*Rates!K$19,4),ROUND(AO441*(VLOOKUP(VALUE(Q441),Rates!G$4:L$12,3,0)),4)))</f>
        <v/>
      </c>
      <c r="AN441" s="183" t="str">
        <f>IF(AS441="","",IF(R441="Refreshment Beverage",AS441*(Rates!J$19/100),MAX(AM441,AB441)))</f>
        <v/>
      </c>
      <c r="AO441" s="186" t="str">
        <f t="shared" si="235"/>
        <v/>
      </c>
      <c r="AP441" s="186" t="str">
        <f t="shared" si="236"/>
        <v/>
      </c>
      <c r="AQ441" s="186" t="str">
        <f>IF(AS441="","",IF(R441="Refreshment Beverage",ROUND(SUM(VLOOKUP(Q:Q,Rates!G$15:L$19,3,0)*(AS441-Y441-Z441-AA441)),4),ROUND(SUM(Rates!$K$8*AS441),4)))</f>
        <v/>
      </c>
      <c r="AR441" s="184" t="str">
        <f t="shared" si="237"/>
        <v/>
      </c>
      <c r="AS441" s="185" t="str">
        <f t="shared" si="238"/>
        <v/>
      </c>
      <c r="AT441" s="177" t="str">
        <f t="shared" si="239"/>
        <v/>
      </c>
      <c r="AU441" s="13" t="str">
        <f>IF(AX441="","",IF(R441="Refreshment Beverage",ROUND((BA441-Y441-Z441-AA441)*VLOOKUP(VALUE(Q441),Rates!G$15:L$19,3,0),4),ROUND(AW441*(VLOOKUP(VALUE(Q441),Rates!G:L,3,0)),4)))</f>
        <v/>
      </c>
      <c r="AV441" s="183" t="str">
        <f t="shared" si="240"/>
        <v/>
      </c>
      <c r="AW441" s="186" t="str">
        <f t="shared" si="241"/>
        <v/>
      </c>
      <c r="AX441" s="184" t="str">
        <f t="shared" si="242"/>
        <v/>
      </c>
      <c r="AY441" s="186" t="str">
        <f>IF(AX441="","",IF(R441="Refreshment Beverage",ROUND(SUM(AX441*Rates!K$19),4),ROUND(SUM(AX441*(Rates!J$8/100)),4)))</f>
        <v/>
      </c>
      <c r="AZ441" s="183" t="str">
        <f t="shared" si="243"/>
        <v/>
      </c>
      <c r="BA441" s="185" t="str">
        <f t="shared" si="244"/>
        <v/>
      </c>
      <c r="BD441" s="171"/>
      <c r="BE441" s="171"/>
      <c r="BF441" s="171"/>
      <c r="BG441" s="171"/>
    </row>
    <row r="442" spans="1:59" ht="15" customHeight="1" x14ac:dyDescent="0.3">
      <c r="A442" s="172"/>
      <c r="B442" s="172"/>
      <c r="C442" s="172"/>
      <c r="D442" s="173"/>
      <c r="E442" s="173"/>
      <c r="F442" s="173"/>
      <c r="G442" s="173"/>
      <c r="H442" s="173"/>
      <c r="I442" s="174"/>
      <c r="J442" s="175"/>
      <c r="K442" s="176" t="str">
        <f t="shared" si="216"/>
        <v/>
      </c>
      <c r="L442" s="177" t="str">
        <f t="shared" si="217"/>
        <v/>
      </c>
      <c r="M442" s="178" t="str">
        <f t="shared" si="218"/>
        <v/>
      </c>
      <c r="N442" s="44" t="str" cm="1">
        <f t="array" ref="N442">IFERROR(IF(_xlfn.SINGLE(A:A)="","",IF(R442="Beer",SUM(LOOKUP(2,1/(Rates!$B$3:$B$5&lt;=W442)/(Rates!$C$3:$C$5&gt;=W442),Rates!$D$3:$D$5)*(X442/100)*W442),IF(R442="Refreshment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44" t="str">
        <f t="shared" si="219"/>
        <v/>
      </c>
      <c r="P442" s="13"/>
      <c r="Q442" s="179" t="str">
        <f t="shared" si="220"/>
        <v/>
      </c>
      <c r="R442" s="180" t="str">
        <f t="shared" si="221"/>
        <v/>
      </c>
      <c r="S442" s="13" t="str">
        <f>IF(A442="","",IF(R442="Refreshment Beverage",VLOOKUP(VALUE(Q442),Rates!G$15:L$19,2,0),VLOOKUP(VALUE(Q442),Rates!G$4:L$8,2,0)))</f>
        <v/>
      </c>
      <c r="T442" s="13" t="str">
        <f t="shared" si="222"/>
        <v/>
      </c>
      <c r="U442" s="181" t="str">
        <f t="shared" si="223"/>
        <v/>
      </c>
      <c r="V442" s="13" t="str">
        <f t="shared" si="224"/>
        <v/>
      </c>
      <c r="W442" s="13" t="str">
        <f t="shared" si="225"/>
        <v/>
      </c>
      <c r="X442" s="182" t="str">
        <f t="shared" si="226"/>
        <v/>
      </c>
      <c r="Y442" s="183" t="str">
        <f>IF(A:A="","",IF(R442="Refreshment Beverage",VLOOKUP(Q442,Rates!G$15:L$19,6,0)*W442,VLOOKUP(Q442,Rates!G$4:L$12,6,0)*W442))</f>
        <v/>
      </c>
      <c r="Z442" s="183" t="str">
        <f t="shared" si="227"/>
        <v/>
      </c>
      <c r="AA442" s="17">
        <f t="shared" si="215"/>
        <v>0</v>
      </c>
      <c r="AB442" s="177" t="str" cm="1">
        <f t="array" ref="AB442">IF(_xlfn.SINGLE(A:A)="","",IF(R442="Refreshment Beverage","",IF(AND(R442="Beer",Q442=0),SUM(LOOKUP(2,1/(Rates!$B$15:$B$18&lt;=W442)/(Rates!$C$15:$C$18&gt;=W442),Rates!$D$15:$D$18)*W442),VLOOKUP(VALUE(_xlfn.SINGLE(Q:Q)),Rates!A:B,2,0)*W442)))</f>
        <v/>
      </c>
      <c r="AC442" s="177" t="str" cm="1">
        <f t="array" ref="AC442">IF(_xlfn.SINGLE(A:A)="","",IF(R442="Refreshment Beverage","",IF(AND(R442="Beer",Q442=0),SUM(LOOKUP(2,1/(Rates!$B$15:$B$18&lt;=W442)/(Rates!$C$15:$C$18&gt;=W442),Rates!$E$15:$E$18)*W442),VLOOKUP(VALUE(_xlfn.SINGLE(Q:Q)),Rates!A:C,3,0)*W442)))</f>
        <v/>
      </c>
      <c r="AD442" s="168">
        <f>IFERROR(IF(OR(Q442=1,Q442=2,Q442=3,Q442=4),VLOOKUP(Q442,Rates!$A$31:$B$34,2,0)*W442,IF(V442=1,VLOOKUP(U442,'REB BEV MIN MKUP'!B:E,4,0),IF(V442&gt;1,VLOOKUP(VALUE(W442),'REB BEV MIN MKUP'!O:Q,3,0),0))),0)</f>
        <v>0</v>
      </c>
      <c r="AE442" s="177" t="str">
        <f t="shared" si="228"/>
        <v/>
      </c>
      <c r="AF442" s="13" t="str">
        <f t="shared" si="229"/>
        <v/>
      </c>
      <c r="AG442" s="177" t="str">
        <f t="shared" si="230"/>
        <v/>
      </c>
      <c r="AH442" s="184" t="str">
        <f t="shared" si="231"/>
        <v/>
      </c>
      <c r="AI442" s="184" t="str">
        <f>IF(AE:AE="","",IF(R442="Refreshment Beverage",AK442*(Rates!J$19/100),ROUND(SUM(AH442*(Rates!$J$8/100)),4)))</f>
        <v/>
      </c>
      <c r="AJ442" s="183" t="str">
        <f t="shared" si="232"/>
        <v/>
      </c>
      <c r="AK442" s="185" t="str">
        <f t="shared" si="233"/>
        <v/>
      </c>
      <c r="AL442" s="177" t="str">
        <f t="shared" si="234"/>
        <v/>
      </c>
      <c r="AM442" s="13" t="str">
        <f>IF(AS442="","",IF(R442="Refreshment Beverage",ROUND(AS442*Rates!K$19,4),ROUND(AO442*(VLOOKUP(VALUE(Q442),Rates!G$4:L$12,3,0)),4)))</f>
        <v/>
      </c>
      <c r="AN442" s="183" t="str">
        <f>IF(AS442="","",IF(R442="Refreshment Beverage",AS442*(Rates!J$19/100),MAX(AM442,AB442)))</f>
        <v/>
      </c>
      <c r="AO442" s="186" t="str">
        <f t="shared" si="235"/>
        <v/>
      </c>
      <c r="AP442" s="186" t="str">
        <f t="shared" si="236"/>
        <v/>
      </c>
      <c r="AQ442" s="186" t="str">
        <f>IF(AS442="","",IF(R442="Refreshment Beverage",ROUND(SUM(VLOOKUP(Q:Q,Rates!G$15:L$19,3,0)*(AS442-Y442-Z442-AA442)),4),ROUND(SUM(Rates!$K$8*AS442),4)))</f>
        <v/>
      </c>
      <c r="AR442" s="184" t="str">
        <f t="shared" si="237"/>
        <v/>
      </c>
      <c r="AS442" s="185" t="str">
        <f t="shared" si="238"/>
        <v/>
      </c>
      <c r="AT442" s="177" t="str">
        <f t="shared" si="239"/>
        <v/>
      </c>
      <c r="AU442" s="13" t="str">
        <f>IF(AX442="","",IF(R442="Refreshment Beverage",ROUND((BA442-Y442-Z442-AA442)*VLOOKUP(VALUE(Q442),Rates!G$15:L$19,3,0),4),ROUND(AW442*(VLOOKUP(VALUE(Q442),Rates!G:L,3,0)),4)))</f>
        <v/>
      </c>
      <c r="AV442" s="183" t="str">
        <f t="shared" si="240"/>
        <v/>
      </c>
      <c r="AW442" s="186" t="str">
        <f t="shared" si="241"/>
        <v/>
      </c>
      <c r="AX442" s="184" t="str">
        <f t="shared" si="242"/>
        <v/>
      </c>
      <c r="AY442" s="186" t="str">
        <f>IF(AX442="","",IF(R442="Refreshment Beverage",ROUND(SUM(AX442*Rates!K$19),4),ROUND(SUM(AX442*(Rates!J$8/100)),4)))</f>
        <v/>
      </c>
      <c r="AZ442" s="183" t="str">
        <f t="shared" si="243"/>
        <v/>
      </c>
      <c r="BA442" s="185" t="str">
        <f t="shared" si="244"/>
        <v/>
      </c>
      <c r="BD442" s="171"/>
      <c r="BE442" s="171"/>
      <c r="BF442" s="171"/>
      <c r="BG442" s="171"/>
    </row>
    <row r="443" spans="1:59" ht="15" customHeight="1" x14ac:dyDescent="0.3">
      <c r="A443" s="172"/>
      <c r="B443" s="172"/>
      <c r="C443" s="172"/>
      <c r="D443" s="173"/>
      <c r="E443" s="173"/>
      <c r="F443" s="173"/>
      <c r="G443" s="173"/>
      <c r="H443" s="173"/>
      <c r="I443" s="174"/>
      <c r="J443" s="175"/>
      <c r="K443" s="176" t="str">
        <f t="shared" si="216"/>
        <v/>
      </c>
      <c r="L443" s="177" t="str">
        <f t="shared" si="217"/>
        <v/>
      </c>
      <c r="M443" s="178" t="str">
        <f t="shared" si="218"/>
        <v/>
      </c>
      <c r="N443" s="44" t="str" cm="1">
        <f t="array" ref="N443">IFERROR(IF(_xlfn.SINGLE(A:A)="","",IF(R443="Beer",SUM(LOOKUP(2,1/(Rates!$B$3:$B$5&lt;=W443)/(Rates!$C$3:$C$5&gt;=W443),Rates!$D$3:$D$5)*(X443/100)*W443),IF(R443="Refreshment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44" t="str">
        <f t="shared" si="219"/>
        <v/>
      </c>
      <c r="P443" s="13"/>
      <c r="Q443" s="179" t="str">
        <f t="shared" si="220"/>
        <v/>
      </c>
      <c r="R443" s="180" t="str">
        <f t="shared" si="221"/>
        <v/>
      </c>
      <c r="S443" s="13" t="str">
        <f>IF(A443="","",IF(R443="Refreshment Beverage",VLOOKUP(VALUE(Q443),Rates!G$15:L$19,2,0),VLOOKUP(VALUE(Q443),Rates!G$4:L$8,2,0)))</f>
        <v/>
      </c>
      <c r="T443" s="13" t="str">
        <f t="shared" si="222"/>
        <v/>
      </c>
      <c r="U443" s="181" t="str">
        <f t="shared" si="223"/>
        <v/>
      </c>
      <c r="V443" s="13" t="str">
        <f t="shared" si="224"/>
        <v/>
      </c>
      <c r="W443" s="13" t="str">
        <f t="shared" si="225"/>
        <v/>
      </c>
      <c r="X443" s="182" t="str">
        <f t="shared" si="226"/>
        <v/>
      </c>
      <c r="Y443" s="183" t="str">
        <f>IF(A:A="","",IF(R443="Refreshment Beverage",VLOOKUP(Q443,Rates!G$15:L$19,6,0)*W443,VLOOKUP(Q443,Rates!G$4:L$12,6,0)*W443))</f>
        <v/>
      </c>
      <c r="Z443" s="183" t="str">
        <f t="shared" si="227"/>
        <v/>
      </c>
      <c r="AA443" s="17">
        <f t="shared" si="215"/>
        <v>0</v>
      </c>
      <c r="AB443" s="177" t="str" cm="1">
        <f t="array" ref="AB443">IF(_xlfn.SINGLE(A:A)="","",IF(R443="Refreshment Beverage","",IF(AND(R443="Beer",Q443=0),SUM(LOOKUP(2,1/(Rates!$B$15:$B$18&lt;=W443)/(Rates!$C$15:$C$18&gt;=W443),Rates!$D$15:$D$18)*W443),VLOOKUP(VALUE(_xlfn.SINGLE(Q:Q)),Rates!A:B,2,0)*W443)))</f>
        <v/>
      </c>
      <c r="AC443" s="177" t="str" cm="1">
        <f t="array" ref="AC443">IF(_xlfn.SINGLE(A:A)="","",IF(R443="Refreshment Beverage","",IF(AND(R443="Beer",Q443=0),SUM(LOOKUP(2,1/(Rates!$B$15:$B$18&lt;=W443)/(Rates!$C$15:$C$18&gt;=W443),Rates!$E$15:$E$18)*W443),VLOOKUP(VALUE(_xlfn.SINGLE(Q:Q)),Rates!A:C,3,0)*W443)))</f>
        <v/>
      </c>
      <c r="AD443" s="168">
        <f>IFERROR(IF(OR(Q443=1,Q443=2,Q443=3,Q443=4),VLOOKUP(Q443,Rates!$A$31:$B$34,2,0)*W443,IF(V443=1,VLOOKUP(U443,'REB BEV MIN MKUP'!B:E,4,0),IF(V443&gt;1,VLOOKUP(VALUE(W443),'REB BEV MIN MKUP'!O:Q,3,0),0))),0)</f>
        <v>0</v>
      </c>
      <c r="AE443" s="177" t="str">
        <f t="shared" si="228"/>
        <v/>
      </c>
      <c r="AF443" s="13" t="str">
        <f t="shared" si="229"/>
        <v/>
      </c>
      <c r="AG443" s="177" t="str">
        <f t="shared" si="230"/>
        <v/>
      </c>
      <c r="AH443" s="184" t="str">
        <f t="shared" si="231"/>
        <v/>
      </c>
      <c r="AI443" s="184" t="str">
        <f>IF(AE:AE="","",IF(R443="Refreshment Beverage",AK443*(Rates!J$19/100),ROUND(SUM(AH443*(Rates!$J$8/100)),4)))</f>
        <v/>
      </c>
      <c r="AJ443" s="183" t="str">
        <f t="shared" si="232"/>
        <v/>
      </c>
      <c r="AK443" s="185" t="str">
        <f t="shared" si="233"/>
        <v/>
      </c>
      <c r="AL443" s="177" t="str">
        <f t="shared" si="234"/>
        <v/>
      </c>
      <c r="AM443" s="13" t="str">
        <f>IF(AS443="","",IF(R443="Refreshment Beverage",ROUND(AS443*Rates!K$19,4),ROUND(AO443*(VLOOKUP(VALUE(Q443),Rates!G$4:L$12,3,0)),4)))</f>
        <v/>
      </c>
      <c r="AN443" s="183" t="str">
        <f>IF(AS443="","",IF(R443="Refreshment Beverage",AS443*(Rates!J$19/100),MAX(AM443,AB443)))</f>
        <v/>
      </c>
      <c r="AO443" s="186" t="str">
        <f t="shared" si="235"/>
        <v/>
      </c>
      <c r="AP443" s="186" t="str">
        <f t="shared" si="236"/>
        <v/>
      </c>
      <c r="AQ443" s="186" t="str">
        <f>IF(AS443="","",IF(R443="Refreshment Beverage",ROUND(SUM(VLOOKUP(Q:Q,Rates!G$15:L$19,3,0)*(AS443-Y443-Z443-AA443)),4),ROUND(SUM(Rates!$K$8*AS443),4)))</f>
        <v/>
      </c>
      <c r="AR443" s="184" t="str">
        <f t="shared" si="237"/>
        <v/>
      </c>
      <c r="AS443" s="185" t="str">
        <f t="shared" si="238"/>
        <v/>
      </c>
      <c r="AT443" s="177" t="str">
        <f t="shared" si="239"/>
        <v/>
      </c>
      <c r="AU443" s="13" t="str">
        <f>IF(AX443="","",IF(R443="Refreshment Beverage",ROUND((BA443-Y443-Z443-AA443)*VLOOKUP(VALUE(Q443),Rates!G$15:L$19,3,0),4),ROUND(AW443*(VLOOKUP(VALUE(Q443),Rates!G:L,3,0)),4)))</f>
        <v/>
      </c>
      <c r="AV443" s="183" t="str">
        <f t="shared" si="240"/>
        <v/>
      </c>
      <c r="AW443" s="186" t="str">
        <f t="shared" si="241"/>
        <v/>
      </c>
      <c r="AX443" s="184" t="str">
        <f t="shared" si="242"/>
        <v/>
      </c>
      <c r="AY443" s="186" t="str">
        <f>IF(AX443="","",IF(R443="Refreshment Beverage",ROUND(SUM(AX443*Rates!K$19),4),ROUND(SUM(AX443*(Rates!J$8/100)),4)))</f>
        <v/>
      </c>
      <c r="AZ443" s="183" t="str">
        <f t="shared" si="243"/>
        <v/>
      </c>
      <c r="BA443" s="185" t="str">
        <f t="shared" si="244"/>
        <v/>
      </c>
      <c r="BD443" s="171"/>
      <c r="BE443" s="171"/>
      <c r="BF443" s="171"/>
      <c r="BG443" s="171"/>
    </row>
    <row r="444" spans="1:59" ht="15" customHeight="1" x14ac:dyDescent="0.3">
      <c r="A444" s="172"/>
      <c r="B444" s="172"/>
      <c r="C444" s="172"/>
      <c r="D444" s="173"/>
      <c r="E444" s="173"/>
      <c r="F444" s="173"/>
      <c r="G444" s="173"/>
      <c r="H444" s="173"/>
      <c r="I444" s="174"/>
      <c r="J444" s="175"/>
      <c r="K444" s="176" t="str">
        <f t="shared" si="216"/>
        <v/>
      </c>
      <c r="L444" s="177" t="str">
        <f t="shared" si="217"/>
        <v/>
      </c>
      <c r="M444" s="178" t="str">
        <f t="shared" si="218"/>
        <v/>
      </c>
      <c r="N444" s="44" t="str" cm="1">
        <f t="array" ref="N444">IFERROR(IF(_xlfn.SINGLE(A:A)="","",IF(R444="Beer",SUM(LOOKUP(2,1/(Rates!$B$3:$B$5&lt;=W444)/(Rates!$C$3:$C$5&gt;=W444),Rates!$D$3:$D$5)*(X444/100)*W444),IF(R444="Refreshment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44" t="str">
        <f t="shared" si="219"/>
        <v/>
      </c>
      <c r="P444" s="13"/>
      <c r="Q444" s="179" t="str">
        <f t="shared" si="220"/>
        <v/>
      </c>
      <c r="R444" s="180" t="str">
        <f t="shared" si="221"/>
        <v/>
      </c>
      <c r="S444" s="13" t="str">
        <f>IF(A444="","",IF(R444="Refreshment Beverage",VLOOKUP(VALUE(Q444),Rates!G$15:L$19,2,0),VLOOKUP(VALUE(Q444),Rates!G$4:L$8,2,0)))</f>
        <v/>
      </c>
      <c r="T444" s="13" t="str">
        <f t="shared" si="222"/>
        <v/>
      </c>
      <c r="U444" s="181" t="str">
        <f t="shared" si="223"/>
        <v/>
      </c>
      <c r="V444" s="13" t="str">
        <f t="shared" si="224"/>
        <v/>
      </c>
      <c r="W444" s="13" t="str">
        <f t="shared" si="225"/>
        <v/>
      </c>
      <c r="X444" s="182" t="str">
        <f t="shared" si="226"/>
        <v/>
      </c>
      <c r="Y444" s="183" t="str">
        <f>IF(A:A="","",IF(R444="Refreshment Beverage",VLOOKUP(Q444,Rates!G$15:L$19,6,0)*W444,VLOOKUP(Q444,Rates!G$4:L$12,6,0)*W444))</f>
        <v/>
      </c>
      <c r="Z444" s="183" t="str">
        <f t="shared" si="227"/>
        <v/>
      </c>
      <c r="AA444" s="17">
        <f t="shared" si="215"/>
        <v>0</v>
      </c>
      <c r="AB444" s="177" t="str" cm="1">
        <f t="array" ref="AB444">IF(_xlfn.SINGLE(A:A)="","",IF(R444="Refreshment Beverage","",IF(AND(R444="Beer",Q444=0),SUM(LOOKUP(2,1/(Rates!$B$15:$B$18&lt;=W444)/(Rates!$C$15:$C$18&gt;=W444),Rates!$D$15:$D$18)*W444),VLOOKUP(VALUE(_xlfn.SINGLE(Q:Q)),Rates!A:B,2,0)*W444)))</f>
        <v/>
      </c>
      <c r="AC444" s="177" t="str" cm="1">
        <f t="array" ref="AC444">IF(_xlfn.SINGLE(A:A)="","",IF(R444="Refreshment Beverage","",IF(AND(R444="Beer",Q444=0),SUM(LOOKUP(2,1/(Rates!$B$15:$B$18&lt;=W444)/(Rates!$C$15:$C$18&gt;=W444),Rates!$E$15:$E$18)*W444),VLOOKUP(VALUE(_xlfn.SINGLE(Q:Q)),Rates!A:C,3,0)*W444)))</f>
        <v/>
      </c>
      <c r="AD444" s="168">
        <f>IFERROR(IF(OR(Q444=1,Q444=2,Q444=3,Q444=4),VLOOKUP(Q444,Rates!$A$31:$B$34,2,0)*W444,IF(V444=1,VLOOKUP(U444,'REB BEV MIN MKUP'!B:E,4,0),IF(V444&gt;1,VLOOKUP(VALUE(W444),'REB BEV MIN MKUP'!O:Q,3,0),0))),0)</f>
        <v>0</v>
      </c>
      <c r="AE444" s="177" t="str">
        <f t="shared" si="228"/>
        <v/>
      </c>
      <c r="AF444" s="13" t="str">
        <f t="shared" si="229"/>
        <v/>
      </c>
      <c r="AG444" s="177" t="str">
        <f t="shared" si="230"/>
        <v/>
      </c>
      <c r="AH444" s="184" t="str">
        <f t="shared" si="231"/>
        <v/>
      </c>
      <c r="AI444" s="184" t="str">
        <f>IF(AE:AE="","",IF(R444="Refreshment Beverage",AK444*(Rates!J$19/100),ROUND(SUM(AH444*(Rates!$J$8/100)),4)))</f>
        <v/>
      </c>
      <c r="AJ444" s="183" t="str">
        <f t="shared" si="232"/>
        <v/>
      </c>
      <c r="AK444" s="185" t="str">
        <f t="shared" si="233"/>
        <v/>
      </c>
      <c r="AL444" s="177" t="str">
        <f t="shared" si="234"/>
        <v/>
      </c>
      <c r="AM444" s="13" t="str">
        <f>IF(AS444="","",IF(R444="Refreshment Beverage",ROUND(AS444*Rates!K$19,4),ROUND(AO444*(VLOOKUP(VALUE(Q444),Rates!G$4:L$12,3,0)),4)))</f>
        <v/>
      </c>
      <c r="AN444" s="183" t="str">
        <f>IF(AS444="","",IF(R444="Refreshment Beverage",AS444*(Rates!J$19/100),MAX(AM444,AB444)))</f>
        <v/>
      </c>
      <c r="AO444" s="186" t="str">
        <f t="shared" si="235"/>
        <v/>
      </c>
      <c r="AP444" s="186" t="str">
        <f t="shared" si="236"/>
        <v/>
      </c>
      <c r="AQ444" s="186" t="str">
        <f>IF(AS444="","",IF(R444="Refreshment Beverage",ROUND(SUM(VLOOKUP(Q:Q,Rates!G$15:L$19,3,0)*(AS444-Y444-Z444-AA444)),4),ROUND(SUM(Rates!$K$8*AS444),4)))</f>
        <v/>
      </c>
      <c r="AR444" s="184" t="str">
        <f t="shared" si="237"/>
        <v/>
      </c>
      <c r="AS444" s="185" t="str">
        <f t="shared" si="238"/>
        <v/>
      </c>
      <c r="AT444" s="177" t="str">
        <f t="shared" si="239"/>
        <v/>
      </c>
      <c r="AU444" s="13" t="str">
        <f>IF(AX444="","",IF(R444="Refreshment Beverage",ROUND((BA444-Y444-Z444-AA444)*VLOOKUP(VALUE(Q444),Rates!G$15:L$19,3,0),4),ROUND(AW444*(VLOOKUP(VALUE(Q444),Rates!G:L,3,0)),4)))</f>
        <v/>
      </c>
      <c r="AV444" s="183" t="str">
        <f t="shared" si="240"/>
        <v/>
      </c>
      <c r="AW444" s="186" t="str">
        <f t="shared" si="241"/>
        <v/>
      </c>
      <c r="AX444" s="184" t="str">
        <f t="shared" si="242"/>
        <v/>
      </c>
      <c r="AY444" s="186" t="str">
        <f>IF(AX444="","",IF(R444="Refreshment Beverage",ROUND(SUM(AX444*Rates!K$19),4),ROUND(SUM(AX444*(Rates!J$8/100)),4)))</f>
        <v/>
      </c>
      <c r="AZ444" s="183" t="str">
        <f t="shared" si="243"/>
        <v/>
      </c>
      <c r="BA444" s="185" t="str">
        <f t="shared" si="244"/>
        <v/>
      </c>
      <c r="BD444" s="171"/>
      <c r="BE444" s="171"/>
      <c r="BF444" s="171"/>
      <c r="BG444" s="171"/>
    </row>
    <row r="445" spans="1:59" ht="15" customHeight="1" x14ac:dyDescent="0.3">
      <c r="A445" s="172"/>
      <c r="B445" s="172"/>
      <c r="C445" s="172"/>
      <c r="D445" s="173"/>
      <c r="E445" s="173"/>
      <c r="F445" s="173"/>
      <c r="G445" s="173"/>
      <c r="H445" s="173"/>
      <c r="I445" s="174"/>
      <c r="J445" s="175"/>
      <c r="K445" s="176" t="str">
        <f t="shared" si="216"/>
        <v/>
      </c>
      <c r="L445" s="177" t="str">
        <f t="shared" si="217"/>
        <v/>
      </c>
      <c r="M445" s="178" t="str">
        <f t="shared" si="218"/>
        <v/>
      </c>
      <c r="N445" s="44" t="str" cm="1">
        <f t="array" ref="N445">IFERROR(IF(_xlfn.SINGLE(A:A)="","",IF(R445="Beer",SUM(LOOKUP(2,1/(Rates!$B$3:$B$5&lt;=W445)/(Rates!$C$3:$C$5&gt;=W445),Rates!$D$3:$D$5)*(X445/100)*W445),IF(R445="Refreshment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44" t="str">
        <f t="shared" si="219"/>
        <v/>
      </c>
      <c r="P445" s="13"/>
      <c r="Q445" s="179" t="str">
        <f t="shared" si="220"/>
        <v/>
      </c>
      <c r="R445" s="180" t="str">
        <f t="shared" si="221"/>
        <v/>
      </c>
      <c r="S445" s="13" t="str">
        <f>IF(A445="","",IF(R445="Refreshment Beverage",VLOOKUP(VALUE(Q445),Rates!G$15:L$19,2,0),VLOOKUP(VALUE(Q445),Rates!G$4:L$8,2,0)))</f>
        <v/>
      </c>
      <c r="T445" s="13" t="str">
        <f t="shared" si="222"/>
        <v/>
      </c>
      <c r="U445" s="181" t="str">
        <f t="shared" si="223"/>
        <v/>
      </c>
      <c r="V445" s="13" t="str">
        <f t="shared" si="224"/>
        <v/>
      </c>
      <c r="W445" s="13" t="str">
        <f t="shared" si="225"/>
        <v/>
      </c>
      <c r="X445" s="182" t="str">
        <f t="shared" si="226"/>
        <v/>
      </c>
      <c r="Y445" s="183" t="str">
        <f>IF(A:A="","",IF(R445="Refreshment Beverage",VLOOKUP(Q445,Rates!G$15:L$19,6,0)*W445,VLOOKUP(Q445,Rates!G$4:L$12,6,0)*W445))</f>
        <v/>
      </c>
      <c r="Z445" s="183" t="str">
        <f t="shared" si="227"/>
        <v/>
      </c>
      <c r="AA445" s="17">
        <f t="shared" si="215"/>
        <v>0</v>
      </c>
      <c r="AB445" s="177" t="str" cm="1">
        <f t="array" ref="AB445">IF(_xlfn.SINGLE(A:A)="","",IF(R445="Refreshment Beverage","",IF(AND(R445="Beer",Q445=0),SUM(LOOKUP(2,1/(Rates!$B$15:$B$18&lt;=W445)/(Rates!$C$15:$C$18&gt;=W445),Rates!$D$15:$D$18)*W445),VLOOKUP(VALUE(_xlfn.SINGLE(Q:Q)),Rates!A:B,2,0)*W445)))</f>
        <v/>
      </c>
      <c r="AC445" s="177" t="str" cm="1">
        <f t="array" ref="AC445">IF(_xlfn.SINGLE(A:A)="","",IF(R445="Refreshment Beverage","",IF(AND(R445="Beer",Q445=0),SUM(LOOKUP(2,1/(Rates!$B$15:$B$18&lt;=W445)/(Rates!$C$15:$C$18&gt;=W445),Rates!$E$15:$E$18)*W445),VLOOKUP(VALUE(_xlfn.SINGLE(Q:Q)),Rates!A:C,3,0)*W445)))</f>
        <v/>
      </c>
      <c r="AD445" s="168">
        <f>IFERROR(IF(OR(Q445=1,Q445=2,Q445=3,Q445=4),VLOOKUP(Q445,Rates!$A$31:$B$34,2,0)*W445,IF(V445=1,VLOOKUP(U445,'REB BEV MIN MKUP'!B:E,4,0),IF(V445&gt;1,VLOOKUP(VALUE(W445),'REB BEV MIN MKUP'!O:Q,3,0),0))),0)</f>
        <v>0</v>
      </c>
      <c r="AE445" s="177" t="str">
        <f t="shared" si="228"/>
        <v/>
      </c>
      <c r="AF445" s="13" t="str">
        <f t="shared" si="229"/>
        <v/>
      </c>
      <c r="AG445" s="177" t="str">
        <f t="shared" si="230"/>
        <v/>
      </c>
      <c r="AH445" s="184" t="str">
        <f t="shared" si="231"/>
        <v/>
      </c>
      <c r="AI445" s="184" t="str">
        <f>IF(AE:AE="","",IF(R445="Refreshment Beverage",AK445*(Rates!J$19/100),ROUND(SUM(AH445*(Rates!$J$8/100)),4)))</f>
        <v/>
      </c>
      <c r="AJ445" s="183" t="str">
        <f t="shared" si="232"/>
        <v/>
      </c>
      <c r="AK445" s="185" t="str">
        <f t="shared" si="233"/>
        <v/>
      </c>
      <c r="AL445" s="177" t="str">
        <f t="shared" si="234"/>
        <v/>
      </c>
      <c r="AM445" s="13" t="str">
        <f>IF(AS445="","",IF(R445="Refreshment Beverage",ROUND(AS445*Rates!K$19,4),ROUND(AO445*(VLOOKUP(VALUE(Q445),Rates!G$4:L$12,3,0)),4)))</f>
        <v/>
      </c>
      <c r="AN445" s="183" t="str">
        <f>IF(AS445="","",IF(R445="Refreshment Beverage",AS445*(Rates!J$19/100),MAX(AM445,AB445)))</f>
        <v/>
      </c>
      <c r="AO445" s="186" t="str">
        <f t="shared" si="235"/>
        <v/>
      </c>
      <c r="AP445" s="186" t="str">
        <f t="shared" si="236"/>
        <v/>
      </c>
      <c r="AQ445" s="186" t="str">
        <f>IF(AS445="","",IF(R445="Refreshment Beverage",ROUND(SUM(VLOOKUP(Q:Q,Rates!G$15:L$19,3,0)*(AS445-Y445-Z445-AA445)),4),ROUND(SUM(Rates!$K$8*AS445),4)))</f>
        <v/>
      </c>
      <c r="AR445" s="184" t="str">
        <f t="shared" si="237"/>
        <v/>
      </c>
      <c r="AS445" s="185" t="str">
        <f t="shared" si="238"/>
        <v/>
      </c>
      <c r="AT445" s="177" t="str">
        <f t="shared" si="239"/>
        <v/>
      </c>
      <c r="AU445" s="13" t="str">
        <f>IF(AX445="","",IF(R445="Refreshment Beverage",ROUND((BA445-Y445-Z445-AA445)*VLOOKUP(VALUE(Q445),Rates!G$15:L$19,3,0),4),ROUND(AW445*(VLOOKUP(VALUE(Q445),Rates!G:L,3,0)),4)))</f>
        <v/>
      </c>
      <c r="AV445" s="183" t="str">
        <f t="shared" si="240"/>
        <v/>
      </c>
      <c r="AW445" s="186" t="str">
        <f t="shared" si="241"/>
        <v/>
      </c>
      <c r="AX445" s="184" t="str">
        <f t="shared" si="242"/>
        <v/>
      </c>
      <c r="AY445" s="186" t="str">
        <f>IF(AX445="","",IF(R445="Refreshment Beverage",ROUND(SUM(AX445*Rates!K$19),4),ROUND(SUM(AX445*(Rates!J$8/100)),4)))</f>
        <v/>
      </c>
      <c r="AZ445" s="183" t="str">
        <f t="shared" si="243"/>
        <v/>
      </c>
      <c r="BA445" s="185" t="str">
        <f t="shared" si="244"/>
        <v/>
      </c>
      <c r="BD445" s="171"/>
      <c r="BE445" s="171"/>
      <c r="BF445" s="171"/>
      <c r="BG445" s="171"/>
    </row>
    <row r="446" spans="1:59" ht="15" customHeight="1" x14ac:dyDescent="0.3">
      <c r="A446" s="172"/>
      <c r="B446" s="172"/>
      <c r="C446" s="172"/>
      <c r="D446" s="173"/>
      <c r="E446" s="173"/>
      <c r="F446" s="173"/>
      <c r="G446" s="173"/>
      <c r="H446" s="173"/>
      <c r="I446" s="174"/>
      <c r="J446" s="175"/>
      <c r="K446" s="176" t="str">
        <f t="shared" si="216"/>
        <v/>
      </c>
      <c r="L446" s="177" t="str">
        <f t="shared" si="217"/>
        <v/>
      </c>
      <c r="M446" s="178" t="str">
        <f t="shared" si="218"/>
        <v/>
      </c>
      <c r="N446" s="44" t="str" cm="1">
        <f t="array" ref="N446">IFERROR(IF(_xlfn.SINGLE(A:A)="","",IF(R446="Beer",SUM(LOOKUP(2,1/(Rates!$B$3:$B$5&lt;=W446)/(Rates!$C$3:$C$5&gt;=W446),Rates!$D$3:$D$5)*(X446/100)*W446),IF(R446="Refreshment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44" t="str">
        <f t="shared" si="219"/>
        <v/>
      </c>
      <c r="P446" s="13"/>
      <c r="Q446" s="179" t="str">
        <f t="shared" si="220"/>
        <v/>
      </c>
      <c r="R446" s="180" t="str">
        <f t="shared" si="221"/>
        <v/>
      </c>
      <c r="S446" s="13" t="str">
        <f>IF(A446="","",IF(R446="Refreshment Beverage",VLOOKUP(VALUE(Q446),Rates!G$15:L$19,2,0),VLOOKUP(VALUE(Q446),Rates!G$4:L$8,2,0)))</f>
        <v/>
      </c>
      <c r="T446" s="13" t="str">
        <f t="shared" si="222"/>
        <v/>
      </c>
      <c r="U446" s="181" t="str">
        <f t="shared" si="223"/>
        <v/>
      </c>
      <c r="V446" s="13" t="str">
        <f t="shared" si="224"/>
        <v/>
      </c>
      <c r="W446" s="13" t="str">
        <f t="shared" si="225"/>
        <v/>
      </c>
      <c r="X446" s="182" t="str">
        <f t="shared" si="226"/>
        <v/>
      </c>
      <c r="Y446" s="183" t="str">
        <f>IF(A:A="","",IF(R446="Refreshment Beverage",VLOOKUP(Q446,Rates!G$15:L$19,6,0)*W446,VLOOKUP(Q446,Rates!G$4:L$12,6,0)*W446))</f>
        <v/>
      </c>
      <c r="Z446" s="183" t="str">
        <f t="shared" si="227"/>
        <v/>
      </c>
      <c r="AA446" s="17">
        <f t="shared" si="215"/>
        <v>0</v>
      </c>
      <c r="AB446" s="177" t="str" cm="1">
        <f t="array" ref="AB446">IF(_xlfn.SINGLE(A:A)="","",IF(R446="Refreshment Beverage","",IF(AND(R446="Beer",Q446=0),SUM(LOOKUP(2,1/(Rates!$B$15:$B$18&lt;=W446)/(Rates!$C$15:$C$18&gt;=W446),Rates!$D$15:$D$18)*W446),VLOOKUP(VALUE(_xlfn.SINGLE(Q:Q)),Rates!A:B,2,0)*W446)))</f>
        <v/>
      </c>
      <c r="AC446" s="177" t="str" cm="1">
        <f t="array" ref="AC446">IF(_xlfn.SINGLE(A:A)="","",IF(R446="Refreshment Beverage","",IF(AND(R446="Beer",Q446=0),SUM(LOOKUP(2,1/(Rates!$B$15:$B$18&lt;=W446)/(Rates!$C$15:$C$18&gt;=W446),Rates!$E$15:$E$18)*W446),VLOOKUP(VALUE(_xlfn.SINGLE(Q:Q)),Rates!A:C,3,0)*W446)))</f>
        <v/>
      </c>
      <c r="AD446" s="168">
        <f>IFERROR(IF(OR(Q446=1,Q446=2,Q446=3,Q446=4),VLOOKUP(Q446,Rates!$A$31:$B$34,2,0)*W446,IF(V446=1,VLOOKUP(U446,'REB BEV MIN MKUP'!B:E,4,0),IF(V446&gt;1,VLOOKUP(VALUE(W446),'REB BEV MIN MKUP'!O:Q,3,0),0))),0)</f>
        <v>0</v>
      </c>
      <c r="AE446" s="177" t="str">
        <f t="shared" si="228"/>
        <v/>
      </c>
      <c r="AF446" s="13" t="str">
        <f t="shared" si="229"/>
        <v/>
      </c>
      <c r="AG446" s="177" t="str">
        <f t="shared" si="230"/>
        <v/>
      </c>
      <c r="AH446" s="184" t="str">
        <f t="shared" si="231"/>
        <v/>
      </c>
      <c r="AI446" s="184" t="str">
        <f>IF(AE:AE="","",IF(R446="Refreshment Beverage",AK446*(Rates!J$19/100),ROUND(SUM(AH446*(Rates!$J$8/100)),4)))</f>
        <v/>
      </c>
      <c r="AJ446" s="183" t="str">
        <f t="shared" si="232"/>
        <v/>
      </c>
      <c r="AK446" s="185" t="str">
        <f t="shared" si="233"/>
        <v/>
      </c>
      <c r="AL446" s="177" t="str">
        <f t="shared" si="234"/>
        <v/>
      </c>
      <c r="AM446" s="13" t="str">
        <f>IF(AS446="","",IF(R446="Refreshment Beverage",ROUND(AS446*Rates!K$19,4),ROUND(AO446*(VLOOKUP(VALUE(Q446),Rates!G$4:L$12,3,0)),4)))</f>
        <v/>
      </c>
      <c r="AN446" s="183" t="str">
        <f>IF(AS446="","",IF(R446="Refreshment Beverage",AS446*(Rates!J$19/100),MAX(AM446,AB446)))</f>
        <v/>
      </c>
      <c r="AO446" s="186" t="str">
        <f t="shared" si="235"/>
        <v/>
      </c>
      <c r="AP446" s="186" t="str">
        <f t="shared" si="236"/>
        <v/>
      </c>
      <c r="AQ446" s="186" t="str">
        <f>IF(AS446="","",IF(R446="Refreshment Beverage",ROUND(SUM(VLOOKUP(Q:Q,Rates!G$15:L$19,3,0)*(AS446-Y446-Z446-AA446)),4),ROUND(SUM(Rates!$K$8*AS446),4)))</f>
        <v/>
      </c>
      <c r="AR446" s="184" t="str">
        <f t="shared" si="237"/>
        <v/>
      </c>
      <c r="AS446" s="185" t="str">
        <f t="shared" si="238"/>
        <v/>
      </c>
      <c r="AT446" s="177" t="str">
        <f t="shared" si="239"/>
        <v/>
      </c>
      <c r="AU446" s="13" t="str">
        <f>IF(AX446="","",IF(R446="Refreshment Beverage",ROUND((BA446-Y446-Z446-AA446)*VLOOKUP(VALUE(Q446),Rates!G$15:L$19,3,0),4),ROUND(AW446*(VLOOKUP(VALUE(Q446),Rates!G:L,3,0)),4)))</f>
        <v/>
      </c>
      <c r="AV446" s="183" t="str">
        <f t="shared" si="240"/>
        <v/>
      </c>
      <c r="AW446" s="186" t="str">
        <f t="shared" si="241"/>
        <v/>
      </c>
      <c r="AX446" s="184" t="str">
        <f t="shared" si="242"/>
        <v/>
      </c>
      <c r="AY446" s="186" t="str">
        <f>IF(AX446="","",IF(R446="Refreshment Beverage",ROUND(SUM(AX446*Rates!K$19),4),ROUND(SUM(AX446*(Rates!J$8/100)),4)))</f>
        <v/>
      </c>
      <c r="AZ446" s="183" t="str">
        <f t="shared" si="243"/>
        <v/>
      </c>
      <c r="BA446" s="185" t="str">
        <f t="shared" si="244"/>
        <v/>
      </c>
      <c r="BD446" s="171"/>
      <c r="BE446" s="171"/>
      <c r="BF446" s="171"/>
      <c r="BG446" s="171"/>
    </row>
    <row r="447" spans="1:59" ht="15" customHeight="1" x14ac:dyDescent="0.3">
      <c r="A447" s="172"/>
      <c r="B447" s="172"/>
      <c r="C447" s="172"/>
      <c r="D447" s="173"/>
      <c r="E447" s="173"/>
      <c r="F447" s="173"/>
      <c r="G447" s="173"/>
      <c r="H447" s="173"/>
      <c r="I447" s="174"/>
      <c r="J447" s="175"/>
      <c r="K447" s="176" t="str">
        <f t="shared" si="216"/>
        <v/>
      </c>
      <c r="L447" s="177" t="str">
        <f t="shared" si="217"/>
        <v/>
      </c>
      <c r="M447" s="178" t="str">
        <f t="shared" si="218"/>
        <v/>
      </c>
      <c r="N447" s="44" t="str" cm="1">
        <f t="array" ref="N447">IFERROR(IF(_xlfn.SINGLE(A:A)="","",IF(R447="Beer",SUM(LOOKUP(2,1/(Rates!$B$3:$B$5&lt;=W447)/(Rates!$C$3:$C$5&gt;=W447),Rates!$D$3:$D$5)*(X447/100)*W447),IF(R447="Refreshment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44" t="str">
        <f t="shared" si="219"/>
        <v/>
      </c>
      <c r="P447" s="13"/>
      <c r="Q447" s="179" t="str">
        <f t="shared" si="220"/>
        <v/>
      </c>
      <c r="R447" s="180" t="str">
        <f t="shared" si="221"/>
        <v/>
      </c>
      <c r="S447" s="13" t="str">
        <f>IF(A447="","",IF(R447="Refreshment Beverage",VLOOKUP(VALUE(Q447),Rates!G$15:L$19,2,0),VLOOKUP(VALUE(Q447),Rates!G$4:L$8,2,0)))</f>
        <v/>
      </c>
      <c r="T447" s="13" t="str">
        <f t="shared" si="222"/>
        <v/>
      </c>
      <c r="U447" s="181" t="str">
        <f t="shared" si="223"/>
        <v/>
      </c>
      <c r="V447" s="13" t="str">
        <f t="shared" si="224"/>
        <v/>
      </c>
      <c r="W447" s="13" t="str">
        <f t="shared" si="225"/>
        <v/>
      </c>
      <c r="X447" s="182" t="str">
        <f t="shared" si="226"/>
        <v/>
      </c>
      <c r="Y447" s="183" t="str">
        <f>IF(A:A="","",IF(R447="Refreshment Beverage",VLOOKUP(Q447,Rates!G$15:L$19,6,0)*W447,VLOOKUP(Q447,Rates!G$4:L$12,6,0)*W447))</f>
        <v/>
      </c>
      <c r="Z447" s="183" t="str">
        <f t="shared" si="227"/>
        <v/>
      </c>
      <c r="AA447" s="17">
        <f t="shared" si="215"/>
        <v>0</v>
      </c>
      <c r="AB447" s="177" t="str" cm="1">
        <f t="array" ref="AB447">IF(_xlfn.SINGLE(A:A)="","",IF(R447="Refreshment Beverage","",IF(AND(R447="Beer",Q447=0),SUM(LOOKUP(2,1/(Rates!$B$15:$B$18&lt;=W447)/(Rates!$C$15:$C$18&gt;=W447),Rates!$D$15:$D$18)*W447),VLOOKUP(VALUE(_xlfn.SINGLE(Q:Q)),Rates!A:B,2,0)*W447)))</f>
        <v/>
      </c>
      <c r="AC447" s="177" t="str" cm="1">
        <f t="array" ref="AC447">IF(_xlfn.SINGLE(A:A)="","",IF(R447="Refreshment Beverage","",IF(AND(R447="Beer",Q447=0),SUM(LOOKUP(2,1/(Rates!$B$15:$B$18&lt;=W447)/(Rates!$C$15:$C$18&gt;=W447),Rates!$E$15:$E$18)*W447),VLOOKUP(VALUE(_xlfn.SINGLE(Q:Q)),Rates!A:C,3,0)*W447)))</f>
        <v/>
      </c>
      <c r="AD447" s="168">
        <f>IFERROR(IF(OR(Q447=1,Q447=2,Q447=3,Q447=4),VLOOKUP(Q447,Rates!$A$31:$B$34,2,0)*W447,IF(V447=1,VLOOKUP(U447,'REB BEV MIN MKUP'!B:E,4,0),IF(V447&gt;1,VLOOKUP(VALUE(W447),'REB BEV MIN MKUP'!O:Q,3,0),0))),0)</f>
        <v>0</v>
      </c>
      <c r="AE447" s="177" t="str">
        <f t="shared" si="228"/>
        <v/>
      </c>
      <c r="AF447" s="13" t="str">
        <f t="shared" si="229"/>
        <v/>
      </c>
      <c r="AG447" s="177" t="str">
        <f t="shared" si="230"/>
        <v/>
      </c>
      <c r="AH447" s="184" t="str">
        <f t="shared" si="231"/>
        <v/>
      </c>
      <c r="AI447" s="184" t="str">
        <f>IF(AE:AE="","",IF(R447="Refreshment Beverage",AK447*(Rates!J$19/100),ROUND(SUM(AH447*(Rates!$J$8/100)),4)))</f>
        <v/>
      </c>
      <c r="AJ447" s="183" t="str">
        <f t="shared" si="232"/>
        <v/>
      </c>
      <c r="AK447" s="185" t="str">
        <f t="shared" si="233"/>
        <v/>
      </c>
      <c r="AL447" s="177" t="str">
        <f t="shared" si="234"/>
        <v/>
      </c>
      <c r="AM447" s="13" t="str">
        <f>IF(AS447="","",IF(R447="Refreshment Beverage",ROUND(AS447*Rates!K$19,4),ROUND(AO447*(VLOOKUP(VALUE(Q447),Rates!G$4:L$12,3,0)),4)))</f>
        <v/>
      </c>
      <c r="AN447" s="183" t="str">
        <f>IF(AS447="","",IF(R447="Refreshment Beverage",AS447*(Rates!J$19/100),MAX(AM447,AB447)))</f>
        <v/>
      </c>
      <c r="AO447" s="186" t="str">
        <f t="shared" si="235"/>
        <v/>
      </c>
      <c r="AP447" s="186" t="str">
        <f t="shared" si="236"/>
        <v/>
      </c>
      <c r="AQ447" s="186" t="str">
        <f>IF(AS447="","",IF(R447="Refreshment Beverage",ROUND(SUM(VLOOKUP(Q:Q,Rates!G$15:L$19,3,0)*(AS447-Y447-Z447-AA447)),4),ROUND(SUM(Rates!$K$8*AS447),4)))</f>
        <v/>
      </c>
      <c r="AR447" s="184" t="str">
        <f t="shared" si="237"/>
        <v/>
      </c>
      <c r="AS447" s="185" t="str">
        <f t="shared" si="238"/>
        <v/>
      </c>
      <c r="AT447" s="177" t="str">
        <f t="shared" si="239"/>
        <v/>
      </c>
      <c r="AU447" s="13" t="str">
        <f>IF(AX447="","",IF(R447="Refreshment Beverage",ROUND((BA447-Y447-Z447-AA447)*VLOOKUP(VALUE(Q447),Rates!G$15:L$19,3,0),4),ROUND(AW447*(VLOOKUP(VALUE(Q447),Rates!G:L,3,0)),4)))</f>
        <v/>
      </c>
      <c r="AV447" s="183" t="str">
        <f t="shared" si="240"/>
        <v/>
      </c>
      <c r="AW447" s="186" t="str">
        <f t="shared" si="241"/>
        <v/>
      </c>
      <c r="AX447" s="184" t="str">
        <f t="shared" si="242"/>
        <v/>
      </c>
      <c r="AY447" s="186" t="str">
        <f>IF(AX447="","",IF(R447="Refreshment Beverage",ROUND(SUM(AX447*Rates!K$19),4),ROUND(SUM(AX447*(Rates!J$8/100)),4)))</f>
        <v/>
      </c>
      <c r="AZ447" s="183" t="str">
        <f t="shared" si="243"/>
        <v/>
      </c>
      <c r="BA447" s="185" t="str">
        <f t="shared" si="244"/>
        <v/>
      </c>
      <c r="BD447" s="171"/>
      <c r="BE447" s="171"/>
      <c r="BF447" s="171"/>
      <c r="BG447" s="171"/>
    </row>
    <row r="448" spans="1:59" ht="15" customHeight="1" x14ac:dyDescent="0.3">
      <c r="A448" s="172"/>
      <c r="B448" s="172"/>
      <c r="C448" s="172"/>
      <c r="D448" s="173"/>
      <c r="E448" s="173"/>
      <c r="F448" s="173"/>
      <c r="G448" s="173"/>
      <c r="H448" s="173"/>
      <c r="I448" s="174"/>
      <c r="J448" s="175"/>
      <c r="K448" s="176" t="str">
        <f t="shared" si="216"/>
        <v/>
      </c>
      <c r="L448" s="177" t="str">
        <f t="shared" si="217"/>
        <v/>
      </c>
      <c r="M448" s="178" t="str">
        <f t="shared" si="218"/>
        <v/>
      </c>
      <c r="N448" s="44" t="str" cm="1">
        <f t="array" ref="N448">IFERROR(IF(_xlfn.SINGLE(A:A)="","",IF(R448="Beer",SUM(LOOKUP(2,1/(Rates!$B$3:$B$5&lt;=W448)/(Rates!$C$3:$C$5&gt;=W448),Rates!$D$3:$D$5)*(X448/100)*W448),IF(R448="Refreshment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44" t="str">
        <f t="shared" si="219"/>
        <v/>
      </c>
      <c r="P448" s="13"/>
      <c r="Q448" s="179" t="str">
        <f t="shared" si="220"/>
        <v/>
      </c>
      <c r="R448" s="180" t="str">
        <f t="shared" si="221"/>
        <v/>
      </c>
      <c r="S448" s="13" t="str">
        <f>IF(A448="","",IF(R448="Refreshment Beverage",VLOOKUP(VALUE(Q448),Rates!G$15:L$19,2,0),VLOOKUP(VALUE(Q448),Rates!G$4:L$8,2,0)))</f>
        <v/>
      </c>
      <c r="T448" s="13" t="str">
        <f t="shared" si="222"/>
        <v/>
      </c>
      <c r="U448" s="181" t="str">
        <f t="shared" si="223"/>
        <v/>
      </c>
      <c r="V448" s="13" t="str">
        <f t="shared" si="224"/>
        <v/>
      </c>
      <c r="W448" s="13" t="str">
        <f t="shared" si="225"/>
        <v/>
      </c>
      <c r="X448" s="182" t="str">
        <f t="shared" si="226"/>
        <v/>
      </c>
      <c r="Y448" s="183" t="str">
        <f>IF(A:A="","",IF(R448="Refreshment Beverage",VLOOKUP(Q448,Rates!G$15:L$19,6,0)*W448,VLOOKUP(Q448,Rates!G$4:L$12,6,0)*W448))</f>
        <v/>
      </c>
      <c r="Z448" s="183" t="str">
        <f t="shared" si="227"/>
        <v/>
      </c>
      <c r="AA448" s="17">
        <f t="shared" si="215"/>
        <v>0</v>
      </c>
      <c r="AB448" s="177" t="str" cm="1">
        <f t="array" ref="AB448">IF(_xlfn.SINGLE(A:A)="","",IF(R448="Refreshment Beverage","",IF(AND(R448="Beer",Q448=0),SUM(LOOKUP(2,1/(Rates!$B$15:$B$18&lt;=W448)/(Rates!$C$15:$C$18&gt;=W448),Rates!$D$15:$D$18)*W448),VLOOKUP(VALUE(_xlfn.SINGLE(Q:Q)),Rates!A:B,2,0)*W448)))</f>
        <v/>
      </c>
      <c r="AC448" s="177" t="str" cm="1">
        <f t="array" ref="AC448">IF(_xlfn.SINGLE(A:A)="","",IF(R448="Refreshment Beverage","",IF(AND(R448="Beer",Q448=0),SUM(LOOKUP(2,1/(Rates!$B$15:$B$18&lt;=W448)/(Rates!$C$15:$C$18&gt;=W448),Rates!$E$15:$E$18)*W448),VLOOKUP(VALUE(_xlfn.SINGLE(Q:Q)),Rates!A:C,3,0)*W448)))</f>
        <v/>
      </c>
      <c r="AD448" s="168">
        <f>IFERROR(IF(OR(Q448=1,Q448=2,Q448=3,Q448=4),VLOOKUP(Q448,Rates!$A$31:$B$34,2,0)*W448,IF(V448=1,VLOOKUP(U448,'REB BEV MIN MKUP'!B:E,4,0),IF(V448&gt;1,VLOOKUP(VALUE(W448),'REB BEV MIN MKUP'!O:Q,3,0),0))),0)</f>
        <v>0</v>
      </c>
      <c r="AE448" s="177" t="str">
        <f t="shared" si="228"/>
        <v/>
      </c>
      <c r="AF448" s="13" t="str">
        <f t="shared" si="229"/>
        <v/>
      </c>
      <c r="AG448" s="177" t="str">
        <f t="shared" si="230"/>
        <v/>
      </c>
      <c r="AH448" s="184" t="str">
        <f t="shared" si="231"/>
        <v/>
      </c>
      <c r="AI448" s="184" t="str">
        <f>IF(AE:AE="","",IF(R448="Refreshment Beverage",AK448*(Rates!J$19/100),ROUND(SUM(AH448*(Rates!$J$8/100)),4)))</f>
        <v/>
      </c>
      <c r="AJ448" s="183" t="str">
        <f t="shared" si="232"/>
        <v/>
      </c>
      <c r="AK448" s="185" t="str">
        <f t="shared" si="233"/>
        <v/>
      </c>
      <c r="AL448" s="177" t="str">
        <f t="shared" si="234"/>
        <v/>
      </c>
      <c r="AM448" s="13" t="str">
        <f>IF(AS448="","",IF(R448="Refreshment Beverage",ROUND(AS448*Rates!K$19,4),ROUND(AO448*(VLOOKUP(VALUE(Q448),Rates!G$4:L$12,3,0)),4)))</f>
        <v/>
      </c>
      <c r="AN448" s="183" t="str">
        <f>IF(AS448="","",IF(R448="Refreshment Beverage",AS448*(Rates!J$19/100),MAX(AM448,AB448)))</f>
        <v/>
      </c>
      <c r="AO448" s="186" t="str">
        <f t="shared" si="235"/>
        <v/>
      </c>
      <c r="AP448" s="186" t="str">
        <f t="shared" si="236"/>
        <v/>
      </c>
      <c r="AQ448" s="186" t="str">
        <f>IF(AS448="","",IF(R448="Refreshment Beverage",ROUND(SUM(VLOOKUP(Q:Q,Rates!G$15:L$19,3,0)*(AS448-Y448-Z448-AA448)),4),ROUND(SUM(Rates!$K$8*AS448),4)))</f>
        <v/>
      </c>
      <c r="AR448" s="184" t="str">
        <f t="shared" si="237"/>
        <v/>
      </c>
      <c r="AS448" s="185" t="str">
        <f t="shared" si="238"/>
        <v/>
      </c>
      <c r="AT448" s="177" t="str">
        <f t="shared" si="239"/>
        <v/>
      </c>
      <c r="AU448" s="13" t="str">
        <f>IF(AX448="","",IF(R448="Refreshment Beverage",ROUND((BA448-Y448-Z448-AA448)*VLOOKUP(VALUE(Q448),Rates!G$15:L$19,3,0),4),ROUND(AW448*(VLOOKUP(VALUE(Q448),Rates!G:L,3,0)),4)))</f>
        <v/>
      </c>
      <c r="AV448" s="183" t="str">
        <f t="shared" si="240"/>
        <v/>
      </c>
      <c r="AW448" s="186" t="str">
        <f t="shared" si="241"/>
        <v/>
      </c>
      <c r="AX448" s="184" t="str">
        <f t="shared" si="242"/>
        <v/>
      </c>
      <c r="AY448" s="186" t="str">
        <f>IF(AX448="","",IF(R448="Refreshment Beverage",ROUND(SUM(AX448*Rates!K$19),4),ROUND(SUM(AX448*(Rates!J$8/100)),4)))</f>
        <v/>
      </c>
      <c r="AZ448" s="183" t="str">
        <f t="shared" si="243"/>
        <v/>
      </c>
      <c r="BA448" s="185" t="str">
        <f t="shared" si="244"/>
        <v/>
      </c>
      <c r="BD448" s="171"/>
      <c r="BE448" s="171"/>
      <c r="BF448" s="171"/>
      <c r="BG448" s="171"/>
    </row>
    <row r="449" spans="1:59" ht="15" customHeight="1" x14ac:dyDescent="0.3">
      <c r="A449" s="172"/>
      <c r="B449" s="172"/>
      <c r="C449" s="172"/>
      <c r="D449" s="173"/>
      <c r="E449" s="173"/>
      <c r="F449" s="173"/>
      <c r="G449" s="173"/>
      <c r="H449" s="173"/>
      <c r="I449" s="174"/>
      <c r="J449" s="175"/>
      <c r="K449" s="176" t="str">
        <f t="shared" si="216"/>
        <v/>
      </c>
      <c r="L449" s="177" t="str">
        <f t="shared" si="217"/>
        <v/>
      </c>
      <c r="M449" s="178" t="str">
        <f t="shared" si="218"/>
        <v/>
      </c>
      <c r="N449" s="44" t="str" cm="1">
        <f t="array" ref="N449">IFERROR(IF(_xlfn.SINGLE(A:A)="","",IF(R449="Beer",SUM(LOOKUP(2,1/(Rates!$B$3:$B$5&lt;=W449)/(Rates!$C$3:$C$5&gt;=W449),Rates!$D$3:$D$5)*(X449/100)*W449),IF(R449="Refreshment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44" t="str">
        <f t="shared" si="219"/>
        <v/>
      </c>
      <c r="P449" s="13"/>
      <c r="Q449" s="179" t="str">
        <f t="shared" si="220"/>
        <v/>
      </c>
      <c r="R449" s="180" t="str">
        <f t="shared" si="221"/>
        <v/>
      </c>
      <c r="S449" s="13" t="str">
        <f>IF(A449="","",IF(R449="Refreshment Beverage",VLOOKUP(VALUE(Q449),Rates!G$15:L$19,2,0),VLOOKUP(VALUE(Q449),Rates!G$4:L$8,2,0)))</f>
        <v/>
      </c>
      <c r="T449" s="13" t="str">
        <f t="shared" si="222"/>
        <v/>
      </c>
      <c r="U449" s="181" t="str">
        <f t="shared" si="223"/>
        <v/>
      </c>
      <c r="V449" s="13" t="str">
        <f t="shared" si="224"/>
        <v/>
      </c>
      <c r="W449" s="13" t="str">
        <f t="shared" si="225"/>
        <v/>
      </c>
      <c r="X449" s="182" t="str">
        <f t="shared" si="226"/>
        <v/>
      </c>
      <c r="Y449" s="183" t="str">
        <f>IF(A:A="","",IF(R449="Refreshment Beverage",VLOOKUP(Q449,Rates!G$15:L$19,6,0)*W449,VLOOKUP(Q449,Rates!G$4:L$12,6,0)*W449))</f>
        <v/>
      </c>
      <c r="Z449" s="183" t="str">
        <f t="shared" si="227"/>
        <v/>
      </c>
      <c r="AA449" s="17">
        <f t="shared" si="215"/>
        <v>0</v>
      </c>
      <c r="AB449" s="177" t="str" cm="1">
        <f t="array" ref="AB449">IF(_xlfn.SINGLE(A:A)="","",IF(R449="Refreshment Beverage","",IF(AND(R449="Beer",Q449=0),SUM(LOOKUP(2,1/(Rates!$B$15:$B$18&lt;=W449)/(Rates!$C$15:$C$18&gt;=W449),Rates!$D$15:$D$18)*W449),VLOOKUP(VALUE(_xlfn.SINGLE(Q:Q)),Rates!A:B,2,0)*W449)))</f>
        <v/>
      </c>
      <c r="AC449" s="177" t="str" cm="1">
        <f t="array" ref="AC449">IF(_xlfn.SINGLE(A:A)="","",IF(R449="Refreshment Beverage","",IF(AND(R449="Beer",Q449=0),SUM(LOOKUP(2,1/(Rates!$B$15:$B$18&lt;=W449)/(Rates!$C$15:$C$18&gt;=W449),Rates!$E$15:$E$18)*W449),VLOOKUP(VALUE(_xlfn.SINGLE(Q:Q)),Rates!A:C,3,0)*W449)))</f>
        <v/>
      </c>
      <c r="AD449" s="168">
        <f>IFERROR(IF(OR(Q449=1,Q449=2,Q449=3,Q449=4),VLOOKUP(Q449,Rates!$A$31:$B$34,2,0)*W449,IF(V449=1,VLOOKUP(U449,'REB BEV MIN MKUP'!B:E,4,0),IF(V449&gt;1,VLOOKUP(VALUE(W449),'REB BEV MIN MKUP'!O:Q,3,0),0))),0)</f>
        <v>0</v>
      </c>
      <c r="AE449" s="177" t="str">
        <f t="shared" si="228"/>
        <v/>
      </c>
      <c r="AF449" s="13" t="str">
        <f t="shared" si="229"/>
        <v/>
      </c>
      <c r="AG449" s="177" t="str">
        <f t="shared" si="230"/>
        <v/>
      </c>
      <c r="AH449" s="184" t="str">
        <f t="shared" si="231"/>
        <v/>
      </c>
      <c r="AI449" s="184" t="str">
        <f>IF(AE:AE="","",IF(R449="Refreshment Beverage",AK449*(Rates!J$19/100),ROUND(SUM(AH449*(Rates!$J$8/100)),4)))</f>
        <v/>
      </c>
      <c r="AJ449" s="183" t="str">
        <f t="shared" si="232"/>
        <v/>
      </c>
      <c r="AK449" s="185" t="str">
        <f t="shared" si="233"/>
        <v/>
      </c>
      <c r="AL449" s="177" t="str">
        <f t="shared" si="234"/>
        <v/>
      </c>
      <c r="AM449" s="13" t="str">
        <f>IF(AS449="","",IF(R449="Refreshment Beverage",ROUND(AS449*Rates!K$19,4),ROUND(AO449*(VLOOKUP(VALUE(Q449),Rates!G$4:L$12,3,0)),4)))</f>
        <v/>
      </c>
      <c r="AN449" s="183" t="str">
        <f>IF(AS449="","",IF(R449="Refreshment Beverage",AS449*(Rates!J$19/100),MAX(AM449,AB449)))</f>
        <v/>
      </c>
      <c r="AO449" s="186" t="str">
        <f t="shared" si="235"/>
        <v/>
      </c>
      <c r="AP449" s="186" t="str">
        <f t="shared" si="236"/>
        <v/>
      </c>
      <c r="AQ449" s="186" t="str">
        <f>IF(AS449="","",IF(R449="Refreshment Beverage",ROUND(SUM(VLOOKUP(Q:Q,Rates!G$15:L$19,3,0)*(AS449-Y449-Z449-AA449)),4),ROUND(SUM(Rates!$K$8*AS449),4)))</f>
        <v/>
      </c>
      <c r="AR449" s="184" t="str">
        <f t="shared" si="237"/>
        <v/>
      </c>
      <c r="AS449" s="185" t="str">
        <f t="shared" si="238"/>
        <v/>
      </c>
      <c r="AT449" s="177" t="str">
        <f t="shared" si="239"/>
        <v/>
      </c>
      <c r="AU449" s="13" t="str">
        <f>IF(AX449="","",IF(R449="Refreshment Beverage",ROUND((BA449-Y449-Z449-AA449)*VLOOKUP(VALUE(Q449),Rates!G$15:L$19,3,0),4),ROUND(AW449*(VLOOKUP(VALUE(Q449),Rates!G:L,3,0)),4)))</f>
        <v/>
      </c>
      <c r="AV449" s="183" t="str">
        <f t="shared" si="240"/>
        <v/>
      </c>
      <c r="AW449" s="186" t="str">
        <f t="shared" si="241"/>
        <v/>
      </c>
      <c r="AX449" s="184" t="str">
        <f t="shared" si="242"/>
        <v/>
      </c>
      <c r="AY449" s="186" t="str">
        <f>IF(AX449="","",IF(R449="Refreshment Beverage",ROUND(SUM(AX449*Rates!K$19),4),ROUND(SUM(AX449*(Rates!J$8/100)),4)))</f>
        <v/>
      </c>
      <c r="AZ449" s="183" t="str">
        <f t="shared" si="243"/>
        <v/>
      </c>
      <c r="BA449" s="185" t="str">
        <f t="shared" si="244"/>
        <v/>
      </c>
      <c r="BD449" s="171"/>
      <c r="BE449" s="171"/>
      <c r="BF449" s="171"/>
      <c r="BG449" s="171"/>
    </row>
    <row r="450" spans="1:59" ht="15" customHeight="1" x14ac:dyDescent="0.3">
      <c r="A450" s="172"/>
      <c r="B450" s="172"/>
      <c r="C450" s="172"/>
      <c r="D450" s="173"/>
      <c r="E450" s="173"/>
      <c r="F450" s="173"/>
      <c r="G450" s="173"/>
      <c r="H450" s="173"/>
      <c r="I450" s="174"/>
      <c r="J450" s="175"/>
      <c r="K450" s="176" t="str">
        <f t="shared" si="216"/>
        <v/>
      </c>
      <c r="L450" s="177" t="str">
        <f t="shared" si="217"/>
        <v/>
      </c>
      <c r="M450" s="178" t="str">
        <f t="shared" si="218"/>
        <v/>
      </c>
      <c r="N450" s="44" t="str" cm="1">
        <f t="array" ref="N450">IFERROR(IF(_xlfn.SINGLE(A:A)="","",IF(R450="Beer",SUM(LOOKUP(2,1/(Rates!$B$3:$B$5&lt;=W450)/(Rates!$C$3:$C$5&gt;=W450),Rates!$D$3:$D$5)*(X450/100)*W450),IF(R450="Refreshment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44" t="str">
        <f t="shared" si="219"/>
        <v/>
      </c>
      <c r="P450" s="13"/>
      <c r="Q450" s="179" t="str">
        <f t="shared" si="220"/>
        <v/>
      </c>
      <c r="R450" s="180" t="str">
        <f t="shared" si="221"/>
        <v/>
      </c>
      <c r="S450" s="13" t="str">
        <f>IF(A450="","",IF(R450="Refreshment Beverage",VLOOKUP(VALUE(Q450),Rates!G$15:L$19,2,0),VLOOKUP(VALUE(Q450),Rates!G$4:L$8,2,0)))</f>
        <v/>
      </c>
      <c r="T450" s="13" t="str">
        <f t="shared" si="222"/>
        <v/>
      </c>
      <c r="U450" s="181" t="str">
        <f t="shared" si="223"/>
        <v/>
      </c>
      <c r="V450" s="13" t="str">
        <f t="shared" si="224"/>
        <v/>
      </c>
      <c r="W450" s="13" t="str">
        <f t="shared" si="225"/>
        <v/>
      </c>
      <c r="X450" s="182" t="str">
        <f t="shared" si="226"/>
        <v/>
      </c>
      <c r="Y450" s="183" t="str">
        <f>IF(A:A="","",IF(R450="Refreshment Beverage",VLOOKUP(Q450,Rates!G$15:L$19,6,0)*W450,VLOOKUP(Q450,Rates!G$4:L$12,6,0)*W450))</f>
        <v/>
      </c>
      <c r="Z450" s="183" t="str">
        <f t="shared" si="227"/>
        <v/>
      </c>
      <c r="AA450" s="17">
        <f t="shared" si="215"/>
        <v>0</v>
      </c>
      <c r="AB450" s="177" t="str" cm="1">
        <f t="array" ref="AB450">IF(_xlfn.SINGLE(A:A)="","",IF(R450="Refreshment Beverage","",IF(AND(R450="Beer",Q450=0),SUM(LOOKUP(2,1/(Rates!$B$15:$B$18&lt;=W450)/(Rates!$C$15:$C$18&gt;=W450),Rates!$D$15:$D$18)*W450),VLOOKUP(VALUE(_xlfn.SINGLE(Q:Q)),Rates!A:B,2,0)*W450)))</f>
        <v/>
      </c>
      <c r="AC450" s="177" t="str" cm="1">
        <f t="array" ref="AC450">IF(_xlfn.SINGLE(A:A)="","",IF(R450="Refreshment Beverage","",IF(AND(R450="Beer",Q450=0),SUM(LOOKUP(2,1/(Rates!$B$15:$B$18&lt;=W450)/(Rates!$C$15:$C$18&gt;=W450),Rates!$E$15:$E$18)*W450),VLOOKUP(VALUE(_xlfn.SINGLE(Q:Q)),Rates!A:C,3,0)*W450)))</f>
        <v/>
      </c>
      <c r="AD450" s="168">
        <f>IFERROR(IF(OR(Q450=1,Q450=2,Q450=3,Q450=4),VLOOKUP(Q450,Rates!$A$31:$B$34,2,0)*W450,IF(V450=1,VLOOKUP(U450,'REB BEV MIN MKUP'!B:E,4,0),IF(V450&gt;1,VLOOKUP(VALUE(W450),'REB BEV MIN MKUP'!O:Q,3,0),0))),0)</f>
        <v>0</v>
      </c>
      <c r="AE450" s="177" t="str">
        <f t="shared" si="228"/>
        <v/>
      </c>
      <c r="AF450" s="13" t="str">
        <f t="shared" si="229"/>
        <v/>
      </c>
      <c r="AG450" s="177" t="str">
        <f t="shared" si="230"/>
        <v/>
      </c>
      <c r="AH450" s="184" t="str">
        <f t="shared" si="231"/>
        <v/>
      </c>
      <c r="AI450" s="184" t="str">
        <f>IF(AE:AE="","",IF(R450="Refreshment Beverage",AK450*(Rates!J$19/100),ROUND(SUM(AH450*(Rates!$J$8/100)),4)))</f>
        <v/>
      </c>
      <c r="AJ450" s="183" t="str">
        <f t="shared" si="232"/>
        <v/>
      </c>
      <c r="AK450" s="185" t="str">
        <f t="shared" si="233"/>
        <v/>
      </c>
      <c r="AL450" s="177" t="str">
        <f t="shared" si="234"/>
        <v/>
      </c>
      <c r="AM450" s="13" t="str">
        <f>IF(AS450="","",IF(R450="Refreshment Beverage",ROUND(AS450*Rates!K$19,4),ROUND(AO450*(VLOOKUP(VALUE(Q450),Rates!G$4:L$12,3,0)),4)))</f>
        <v/>
      </c>
      <c r="AN450" s="183" t="str">
        <f>IF(AS450="","",IF(R450="Refreshment Beverage",AS450*(Rates!J$19/100),MAX(AM450,AB450)))</f>
        <v/>
      </c>
      <c r="AO450" s="186" t="str">
        <f t="shared" si="235"/>
        <v/>
      </c>
      <c r="AP450" s="186" t="str">
        <f t="shared" si="236"/>
        <v/>
      </c>
      <c r="AQ450" s="186" t="str">
        <f>IF(AS450="","",IF(R450="Refreshment Beverage",ROUND(SUM(VLOOKUP(Q:Q,Rates!G$15:L$19,3,0)*(AS450-Y450-Z450-AA450)),4),ROUND(SUM(Rates!$K$8*AS450),4)))</f>
        <v/>
      </c>
      <c r="AR450" s="184" t="str">
        <f t="shared" si="237"/>
        <v/>
      </c>
      <c r="AS450" s="185" t="str">
        <f t="shared" si="238"/>
        <v/>
      </c>
      <c r="AT450" s="177" t="str">
        <f t="shared" si="239"/>
        <v/>
      </c>
      <c r="AU450" s="13" t="str">
        <f>IF(AX450="","",IF(R450="Refreshment Beverage",ROUND((BA450-Y450-Z450-AA450)*VLOOKUP(VALUE(Q450),Rates!G$15:L$19,3,0),4),ROUND(AW450*(VLOOKUP(VALUE(Q450),Rates!G:L,3,0)),4)))</f>
        <v/>
      </c>
      <c r="AV450" s="183" t="str">
        <f t="shared" si="240"/>
        <v/>
      </c>
      <c r="AW450" s="186" t="str">
        <f t="shared" si="241"/>
        <v/>
      </c>
      <c r="AX450" s="184" t="str">
        <f t="shared" si="242"/>
        <v/>
      </c>
      <c r="AY450" s="186" t="str">
        <f>IF(AX450="","",IF(R450="Refreshment Beverage",ROUND(SUM(AX450*Rates!K$19),4),ROUND(SUM(AX450*(Rates!J$8/100)),4)))</f>
        <v/>
      </c>
      <c r="AZ450" s="183" t="str">
        <f t="shared" si="243"/>
        <v/>
      </c>
      <c r="BA450" s="185" t="str">
        <f t="shared" si="244"/>
        <v/>
      </c>
      <c r="BD450" s="171"/>
      <c r="BE450" s="171"/>
      <c r="BF450" s="171"/>
      <c r="BG450" s="171"/>
    </row>
    <row r="451" spans="1:59" ht="15" customHeight="1" x14ac:dyDescent="0.3">
      <c r="A451" s="172"/>
      <c r="B451" s="172"/>
      <c r="C451" s="172"/>
      <c r="D451" s="173"/>
      <c r="E451" s="173"/>
      <c r="F451" s="173"/>
      <c r="G451" s="173"/>
      <c r="H451" s="173"/>
      <c r="I451" s="174"/>
      <c r="J451" s="175"/>
      <c r="K451" s="176" t="str">
        <f t="shared" si="216"/>
        <v/>
      </c>
      <c r="L451" s="177" t="str">
        <f t="shared" si="217"/>
        <v/>
      </c>
      <c r="M451" s="178" t="str">
        <f t="shared" si="218"/>
        <v/>
      </c>
      <c r="N451" s="44" t="str" cm="1">
        <f t="array" ref="N451">IFERROR(IF(_xlfn.SINGLE(A:A)="","",IF(R451="Beer",SUM(LOOKUP(2,1/(Rates!$B$3:$B$5&lt;=W451)/(Rates!$C$3:$C$5&gt;=W451),Rates!$D$3:$D$5)*(X451/100)*W451),IF(R451="Refreshment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44" t="str">
        <f t="shared" si="219"/>
        <v/>
      </c>
      <c r="P451" s="13"/>
      <c r="Q451" s="179" t="str">
        <f t="shared" si="220"/>
        <v/>
      </c>
      <c r="R451" s="180" t="str">
        <f t="shared" si="221"/>
        <v/>
      </c>
      <c r="S451" s="13" t="str">
        <f>IF(A451="","",IF(R451="Refreshment Beverage",VLOOKUP(VALUE(Q451),Rates!G$15:L$19,2,0),VLOOKUP(VALUE(Q451),Rates!G$4:L$8,2,0)))</f>
        <v/>
      </c>
      <c r="T451" s="13" t="str">
        <f t="shared" si="222"/>
        <v/>
      </c>
      <c r="U451" s="181" t="str">
        <f t="shared" si="223"/>
        <v/>
      </c>
      <c r="V451" s="13" t="str">
        <f t="shared" si="224"/>
        <v/>
      </c>
      <c r="W451" s="13" t="str">
        <f t="shared" si="225"/>
        <v/>
      </c>
      <c r="X451" s="182" t="str">
        <f t="shared" si="226"/>
        <v/>
      </c>
      <c r="Y451" s="183" t="str">
        <f>IF(A:A="","",IF(R451="Refreshment Beverage",VLOOKUP(Q451,Rates!G$15:L$19,6,0)*W451,VLOOKUP(Q451,Rates!G$4:L$12,6,0)*W451))</f>
        <v/>
      </c>
      <c r="Z451" s="183" t="str">
        <f t="shared" si="227"/>
        <v/>
      </c>
      <c r="AA451" s="17">
        <f t="shared" si="215"/>
        <v>0</v>
      </c>
      <c r="AB451" s="177" t="str" cm="1">
        <f t="array" ref="AB451">IF(_xlfn.SINGLE(A:A)="","",IF(R451="Refreshment Beverage","",IF(AND(R451="Beer",Q451=0),SUM(LOOKUP(2,1/(Rates!$B$15:$B$18&lt;=W451)/(Rates!$C$15:$C$18&gt;=W451),Rates!$D$15:$D$18)*W451),VLOOKUP(VALUE(_xlfn.SINGLE(Q:Q)),Rates!A:B,2,0)*W451)))</f>
        <v/>
      </c>
      <c r="AC451" s="177" t="str" cm="1">
        <f t="array" ref="AC451">IF(_xlfn.SINGLE(A:A)="","",IF(R451="Refreshment Beverage","",IF(AND(R451="Beer",Q451=0),SUM(LOOKUP(2,1/(Rates!$B$15:$B$18&lt;=W451)/(Rates!$C$15:$C$18&gt;=W451),Rates!$E$15:$E$18)*W451),VLOOKUP(VALUE(_xlfn.SINGLE(Q:Q)),Rates!A:C,3,0)*W451)))</f>
        <v/>
      </c>
      <c r="AD451" s="168">
        <f>IFERROR(IF(OR(Q451=1,Q451=2,Q451=3,Q451=4),VLOOKUP(Q451,Rates!$A$31:$B$34,2,0)*W451,IF(V451=1,VLOOKUP(U451,'REB BEV MIN MKUP'!B:E,4,0),IF(V451&gt;1,VLOOKUP(VALUE(W451),'REB BEV MIN MKUP'!O:Q,3,0),0))),0)</f>
        <v>0</v>
      </c>
      <c r="AE451" s="177" t="str">
        <f t="shared" si="228"/>
        <v/>
      </c>
      <c r="AF451" s="13" t="str">
        <f t="shared" si="229"/>
        <v/>
      </c>
      <c r="AG451" s="177" t="str">
        <f t="shared" si="230"/>
        <v/>
      </c>
      <c r="AH451" s="184" t="str">
        <f t="shared" si="231"/>
        <v/>
      </c>
      <c r="AI451" s="184" t="str">
        <f>IF(AE:AE="","",IF(R451="Refreshment Beverage",AK451*(Rates!J$19/100),ROUND(SUM(AH451*(Rates!$J$8/100)),4)))</f>
        <v/>
      </c>
      <c r="AJ451" s="183" t="str">
        <f t="shared" si="232"/>
        <v/>
      </c>
      <c r="AK451" s="185" t="str">
        <f t="shared" si="233"/>
        <v/>
      </c>
      <c r="AL451" s="177" t="str">
        <f t="shared" si="234"/>
        <v/>
      </c>
      <c r="AM451" s="13" t="str">
        <f>IF(AS451="","",IF(R451="Refreshment Beverage",ROUND(AS451*Rates!K$19,4),ROUND(AO451*(VLOOKUP(VALUE(Q451),Rates!G$4:L$12,3,0)),4)))</f>
        <v/>
      </c>
      <c r="AN451" s="183" t="str">
        <f>IF(AS451="","",IF(R451="Refreshment Beverage",AS451*(Rates!J$19/100),MAX(AM451,AB451)))</f>
        <v/>
      </c>
      <c r="AO451" s="186" t="str">
        <f t="shared" si="235"/>
        <v/>
      </c>
      <c r="AP451" s="186" t="str">
        <f t="shared" si="236"/>
        <v/>
      </c>
      <c r="AQ451" s="186" t="str">
        <f>IF(AS451="","",IF(R451="Refreshment Beverage",ROUND(SUM(VLOOKUP(Q:Q,Rates!G$15:L$19,3,0)*(AS451-Y451-Z451-AA451)),4),ROUND(SUM(Rates!$K$8*AS451),4)))</f>
        <v/>
      </c>
      <c r="AR451" s="184" t="str">
        <f t="shared" si="237"/>
        <v/>
      </c>
      <c r="AS451" s="185" t="str">
        <f t="shared" si="238"/>
        <v/>
      </c>
      <c r="AT451" s="177" t="str">
        <f t="shared" si="239"/>
        <v/>
      </c>
      <c r="AU451" s="13" t="str">
        <f>IF(AX451="","",IF(R451="Refreshment Beverage",ROUND((BA451-Y451-Z451-AA451)*VLOOKUP(VALUE(Q451),Rates!G$15:L$19,3,0),4),ROUND(AW451*(VLOOKUP(VALUE(Q451),Rates!G:L,3,0)),4)))</f>
        <v/>
      </c>
      <c r="AV451" s="183" t="str">
        <f t="shared" si="240"/>
        <v/>
      </c>
      <c r="AW451" s="186" t="str">
        <f t="shared" si="241"/>
        <v/>
      </c>
      <c r="AX451" s="184" t="str">
        <f t="shared" si="242"/>
        <v/>
      </c>
      <c r="AY451" s="186" t="str">
        <f>IF(AX451="","",IF(R451="Refreshment Beverage",ROUND(SUM(AX451*Rates!K$19),4),ROUND(SUM(AX451*(Rates!J$8/100)),4)))</f>
        <v/>
      </c>
      <c r="AZ451" s="183" t="str">
        <f t="shared" si="243"/>
        <v/>
      </c>
      <c r="BA451" s="185" t="str">
        <f t="shared" si="244"/>
        <v/>
      </c>
      <c r="BD451" s="171"/>
      <c r="BE451" s="171"/>
      <c r="BF451" s="171"/>
      <c r="BG451" s="171"/>
    </row>
    <row r="452" spans="1:59" ht="15" customHeight="1" x14ac:dyDescent="0.3">
      <c r="A452" s="172"/>
      <c r="B452" s="172"/>
      <c r="C452" s="172"/>
      <c r="D452" s="173"/>
      <c r="E452" s="173"/>
      <c r="F452" s="173"/>
      <c r="G452" s="173"/>
      <c r="H452" s="173"/>
      <c r="I452" s="174"/>
      <c r="J452" s="175"/>
      <c r="K452" s="176" t="str">
        <f t="shared" si="216"/>
        <v/>
      </c>
      <c r="L452" s="177" t="str">
        <f t="shared" si="217"/>
        <v/>
      </c>
      <c r="M452" s="178" t="str">
        <f t="shared" si="218"/>
        <v/>
      </c>
      <c r="N452" s="44" t="str" cm="1">
        <f t="array" ref="N452">IFERROR(IF(_xlfn.SINGLE(A:A)="","",IF(R452="Beer",SUM(LOOKUP(2,1/(Rates!$B$3:$B$5&lt;=W452)/(Rates!$C$3:$C$5&gt;=W452),Rates!$D$3:$D$5)*(X452/100)*W452),IF(R452="Refreshment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44" t="str">
        <f t="shared" si="219"/>
        <v/>
      </c>
      <c r="P452" s="13"/>
      <c r="Q452" s="179" t="str">
        <f t="shared" si="220"/>
        <v/>
      </c>
      <c r="R452" s="180" t="str">
        <f t="shared" si="221"/>
        <v/>
      </c>
      <c r="S452" s="13" t="str">
        <f>IF(A452="","",IF(R452="Refreshment Beverage",VLOOKUP(VALUE(Q452),Rates!G$15:L$19,2,0),VLOOKUP(VALUE(Q452),Rates!G$4:L$8,2,0)))</f>
        <v/>
      </c>
      <c r="T452" s="13" t="str">
        <f t="shared" si="222"/>
        <v/>
      </c>
      <c r="U452" s="181" t="str">
        <f t="shared" si="223"/>
        <v/>
      </c>
      <c r="V452" s="13" t="str">
        <f t="shared" si="224"/>
        <v/>
      </c>
      <c r="W452" s="13" t="str">
        <f t="shared" si="225"/>
        <v/>
      </c>
      <c r="X452" s="182" t="str">
        <f t="shared" si="226"/>
        <v/>
      </c>
      <c r="Y452" s="183" t="str">
        <f>IF(A:A="","",IF(R452="Refreshment Beverage",VLOOKUP(Q452,Rates!G$15:L$19,6,0)*W452,VLOOKUP(Q452,Rates!G$4:L$12,6,0)*W452))</f>
        <v/>
      </c>
      <c r="Z452" s="183" t="str">
        <f t="shared" si="227"/>
        <v/>
      </c>
      <c r="AA452" s="17">
        <f t="shared" si="215"/>
        <v>0</v>
      </c>
      <c r="AB452" s="177" t="str" cm="1">
        <f t="array" ref="AB452">IF(_xlfn.SINGLE(A:A)="","",IF(R452="Refreshment Beverage","",IF(AND(R452="Beer",Q452=0),SUM(LOOKUP(2,1/(Rates!$B$15:$B$18&lt;=W452)/(Rates!$C$15:$C$18&gt;=W452),Rates!$D$15:$D$18)*W452),VLOOKUP(VALUE(_xlfn.SINGLE(Q:Q)),Rates!A:B,2,0)*W452)))</f>
        <v/>
      </c>
      <c r="AC452" s="177" t="str" cm="1">
        <f t="array" ref="AC452">IF(_xlfn.SINGLE(A:A)="","",IF(R452="Refreshment Beverage","",IF(AND(R452="Beer",Q452=0),SUM(LOOKUP(2,1/(Rates!$B$15:$B$18&lt;=W452)/(Rates!$C$15:$C$18&gt;=W452),Rates!$E$15:$E$18)*W452),VLOOKUP(VALUE(_xlfn.SINGLE(Q:Q)),Rates!A:C,3,0)*W452)))</f>
        <v/>
      </c>
      <c r="AD452" s="168">
        <f>IFERROR(IF(OR(Q452=1,Q452=2,Q452=3,Q452=4),VLOOKUP(Q452,Rates!$A$31:$B$34,2,0)*W452,IF(V452=1,VLOOKUP(U452,'REB BEV MIN MKUP'!B:E,4,0),IF(V452&gt;1,VLOOKUP(VALUE(W452),'REB BEV MIN MKUP'!O:Q,3,0),0))),0)</f>
        <v>0</v>
      </c>
      <c r="AE452" s="177" t="str">
        <f t="shared" si="228"/>
        <v/>
      </c>
      <c r="AF452" s="13" t="str">
        <f t="shared" si="229"/>
        <v/>
      </c>
      <c r="AG452" s="177" t="str">
        <f t="shared" si="230"/>
        <v/>
      </c>
      <c r="AH452" s="184" t="str">
        <f t="shared" si="231"/>
        <v/>
      </c>
      <c r="AI452" s="184" t="str">
        <f>IF(AE:AE="","",IF(R452="Refreshment Beverage",AK452*(Rates!J$19/100),ROUND(SUM(AH452*(Rates!$J$8/100)),4)))</f>
        <v/>
      </c>
      <c r="AJ452" s="183" t="str">
        <f t="shared" si="232"/>
        <v/>
      </c>
      <c r="AK452" s="185" t="str">
        <f t="shared" si="233"/>
        <v/>
      </c>
      <c r="AL452" s="177" t="str">
        <f t="shared" si="234"/>
        <v/>
      </c>
      <c r="AM452" s="13" t="str">
        <f>IF(AS452="","",IF(R452="Refreshment Beverage",ROUND(AS452*Rates!K$19,4),ROUND(AO452*(VLOOKUP(VALUE(Q452),Rates!G$4:L$12,3,0)),4)))</f>
        <v/>
      </c>
      <c r="AN452" s="183" t="str">
        <f>IF(AS452="","",IF(R452="Refreshment Beverage",AS452*(Rates!J$19/100),MAX(AM452,AB452)))</f>
        <v/>
      </c>
      <c r="AO452" s="186" t="str">
        <f t="shared" si="235"/>
        <v/>
      </c>
      <c r="AP452" s="186" t="str">
        <f t="shared" si="236"/>
        <v/>
      </c>
      <c r="AQ452" s="186" t="str">
        <f>IF(AS452="","",IF(R452="Refreshment Beverage",ROUND(SUM(VLOOKUP(Q:Q,Rates!G$15:L$19,3,0)*(AS452-Y452-Z452-AA452)),4),ROUND(SUM(Rates!$K$8*AS452),4)))</f>
        <v/>
      </c>
      <c r="AR452" s="184" t="str">
        <f t="shared" si="237"/>
        <v/>
      </c>
      <c r="AS452" s="185" t="str">
        <f t="shared" si="238"/>
        <v/>
      </c>
      <c r="AT452" s="177" t="str">
        <f t="shared" si="239"/>
        <v/>
      </c>
      <c r="AU452" s="13" t="str">
        <f>IF(AX452="","",IF(R452="Refreshment Beverage",ROUND((BA452-Y452-Z452-AA452)*VLOOKUP(VALUE(Q452),Rates!G$15:L$19,3,0),4),ROUND(AW452*(VLOOKUP(VALUE(Q452),Rates!G:L,3,0)),4)))</f>
        <v/>
      </c>
      <c r="AV452" s="183" t="str">
        <f t="shared" si="240"/>
        <v/>
      </c>
      <c r="AW452" s="186" t="str">
        <f t="shared" si="241"/>
        <v/>
      </c>
      <c r="AX452" s="184" t="str">
        <f t="shared" si="242"/>
        <v/>
      </c>
      <c r="AY452" s="186" t="str">
        <f>IF(AX452="","",IF(R452="Refreshment Beverage",ROUND(SUM(AX452*Rates!K$19),4),ROUND(SUM(AX452*(Rates!J$8/100)),4)))</f>
        <v/>
      </c>
      <c r="AZ452" s="183" t="str">
        <f t="shared" si="243"/>
        <v/>
      </c>
      <c r="BA452" s="185" t="str">
        <f t="shared" si="244"/>
        <v/>
      </c>
      <c r="BD452" s="171"/>
      <c r="BE452" s="171"/>
      <c r="BF452" s="171"/>
      <c r="BG452" s="171"/>
    </row>
    <row r="453" spans="1:59" ht="15" customHeight="1" x14ac:dyDescent="0.3">
      <c r="A453" s="172"/>
      <c r="B453" s="172"/>
      <c r="C453" s="172"/>
      <c r="D453" s="173"/>
      <c r="E453" s="173"/>
      <c r="F453" s="173"/>
      <c r="G453" s="173"/>
      <c r="H453" s="173"/>
      <c r="I453" s="174"/>
      <c r="J453" s="175"/>
      <c r="K453" s="176" t="str">
        <f t="shared" si="216"/>
        <v/>
      </c>
      <c r="L453" s="177" t="str">
        <f t="shared" si="217"/>
        <v/>
      </c>
      <c r="M453" s="178" t="str">
        <f t="shared" si="218"/>
        <v/>
      </c>
      <c r="N453" s="44" t="str" cm="1">
        <f t="array" ref="N453">IFERROR(IF(_xlfn.SINGLE(A:A)="","",IF(R453="Beer",SUM(LOOKUP(2,1/(Rates!$B$3:$B$5&lt;=W453)/(Rates!$C$3:$C$5&gt;=W453),Rates!$D$3:$D$5)*(X453/100)*W453),IF(R453="Refreshment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44" t="str">
        <f t="shared" si="219"/>
        <v/>
      </c>
      <c r="P453" s="13"/>
      <c r="Q453" s="179" t="str">
        <f t="shared" si="220"/>
        <v/>
      </c>
      <c r="R453" s="180" t="str">
        <f t="shared" si="221"/>
        <v/>
      </c>
      <c r="S453" s="13" t="str">
        <f>IF(A453="","",IF(R453="Refreshment Beverage",VLOOKUP(VALUE(Q453),Rates!G$15:L$19,2,0),VLOOKUP(VALUE(Q453),Rates!G$4:L$8,2,0)))</f>
        <v/>
      </c>
      <c r="T453" s="13" t="str">
        <f t="shared" si="222"/>
        <v/>
      </c>
      <c r="U453" s="181" t="str">
        <f t="shared" si="223"/>
        <v/>
      </c>
      <c r="V453" s="13" t="str">
        <f t="shared" si="224"/>
        <v/>
      </c>
      <c r="W453" s="13" t="str">
        <f t="shared" si="225"/>
        <v/>
      </c>
      <c r="X453" s="182" t="str">
        <f t="shared" si="226"/>
        <v/>
      </c>
      <c r="Y453" s="183" t="str">
        <f>IF(A:A="","",IF(R453="Refreshment Beverage",VLOOKUP(Q453,Rates!G$15:L$19,6,0)*W453,VLOOKUP(Q453,Rates!G$4:L$12,6,0)*W453))</f>
        <v/>
      </c>
      <c r="Z453" s="183" t="str">
        <f t="shared" si="227"/>
        <v/>
      </c>
      <c r="AA453" s="17">
        <f t="shared" si="215"/>
        <v>0</v>
      </c>
      <c r="AB453" s="177" t="str" cm="1">
        <f t="array" ref="AB453">IF(_xlfn.SINGLE(A:A)="","",IF(R453="Refreshment Beverage","",IF(AND(R453="Beer",Q453=0),SUM(LOOKUP(2,1/(Rates!$B$15:$B$18&lt;=W453)/(Rates!$C$15:$C$18&gt;=W453),Rates!$D$15:$D$18)*W453),VLOOKUP(VALUE(_xlfn.SINGLE(Q:Q)),Rates!A:B,2,0)*W453)))</f>
        <v/>
      </c>
      <c r="AC453" s="177" t="str" cm="1">
        <f t="array" ref="AC453">IF(_xlfn.SINGLE(A:A)="","",IF(R453="Refreshment Beverage","",IF(AND(R453="Beer",Q453=0),SUM(LOOKUP(2,1/(Rates!$B$15:$B$18&lt;=W453)/(Rates!$C$15:$C$18&gt;=W453),Rates!$E$15:$E$18)*W453),VLOOKUP(VALUE(_xlfn.SINGLE(Q:Q)),Rates!A:C,3,0)*W453)))</f>
        <v/>
      </c>
      <c r="AD453" s="168">
        <f>IFERROR(IF(OR(Q453=1,Q453=2,Q453=3,Q453=4),VLOOKUP(Q453,Rates!$A$31:$B$34,2,0)*W453,IF(V453=1,VLOOKUP(U453,'REB BEV MIN MKUP'!B:E,4,0),IF(V453&gt;1,VLOOKUP(VALUE(W453),'REB BEV MIN MKUP'!O:Q,3,0),0))),0)</f>
        <v>0</v>
      </c>
      <c r="AE453" s="177" t="str">
        <f t="shared" si="228"/>
        <v/>
      </c>
      <c r="AF453" s="13" t="str">
        <f t="shared" si="229"/>
        <v/>
      </c>
      <c r="AG453" s="177" t="str">
        <f t="shared" si="230"/>
        <v/>
      </c>
      <c r="AH453" s="184" t="str">
        <f t="shared" si="231"/>
        <v/>
      </c>
      <c r="AI453" s="184" t="str">
        <f>IF(AE:AE="","",IF(R453="Refreshment Beverage",AK453*(Rates!J$19/100),ROUND(SUM(AH453*(Rates!$J$8/100)),4)))</f>
        <v/>
      </c>
      <c r="AJ453" s="183" t="str">
        <f t="shared" si="232"/>
        <v/>
      </c>
      <c r="AK453" s="185" t="str">
        <f t="shared" si="233"/>
        <v/>
      </c>
      <c r="AL453" s="177" t="str">
        <f t="shared" si="234"/>
        <v/>
      </c>
      <c r="AM453" s="13" t="str">
        <f>IF(AS453="","",IF(R453="Refreshment Beverage",ROUND(AS453*Rates!K$19,4),ROUND(AO453*(VLOOKUP(VALUE(Q453),Rates!G$4:L$12,3,0)),4)))</f>
        <v/>
      </c>
      <c r="AN453" s="183" t="str">
        <f>IF(AS453="","",IF(R453="Refreshment Beverage",AS453*(Rates!J$19/100),MAX(AM453,AB453)))</f>
        <v/>
      </c>
      <c r="AO453" s="186" t="str">
        <f t="shared" si="235"/>
        <v/>
      </c>
      <c r="AP453" s="186" t="str">
        <f t="shared" si="236"/>
        <v/>
      </c>
      <c r="AQ453" s="186" t="str">
        <f>IF(AS453="","",IF(R453="Refreshment Beverage",ROUND(SUM(VLOOKUP(Q:Q,Rates!G$15:L$19,3,0)*(AS453-Y453-Z453-AA453)),4),ROUND(SUM(Rates!$K$8*AS453),4)))</f>
        <v/>
      </c>
      <c r="AR453" s="184" t="str">
        <f t="shared" si="237"/>
        <v/>
      </c>
      <c r="AS453" s="185" t="str">
        <f t="shared" si="238"/>
        <v/>
      </c>
      <c r="AT453" s="177" t="str">
        <f t="shared" si="239"/>
        <v/>
      </c>
      <c r="AU453" s="13" t="str">
        <f>IF(AX453="","",IF(R453="Refreshment Beverage",ROUND((BA453-Y453-Z453-AA453)*VLOOKUP(VALUE(Q453),Rates!G$15:L$19,3,0),4),ROUND(AW453*(VLOOKUP(VALUE(Q453),Rates!G:L,3,0)),4)))</f>
        <v/>
      </c>
      <c r="AV453" s="183" t="str">
        <f t="shared" si="240"/>
        <v/>
      </c>
      <c r="AW453" s="186" t="str">
        <f t="shared" si="241"/>
        <v/>
      </c>
      <c r="AX453" s="184" t="str">
        <f t="shared" si="242"/>
        <v/>
      </c>
      <c r="AY453" s="186" t="str">
        <f>IF(AX453="","",IF(R453="Refreshment Beverage",ROUND(SUM(AX453*Rates!K$19),4),ROUND(SUM(AX453*(Rates!J$8/100)),4)))</f>
        <v/>
      </c>
      <c r="AZ453" s="183" t="str">
        <f t="shared" si="243"/>
        <v/>
      </c>
      <c r="BA453" s="185" t="str">
        <f t="shared" si="244"/>
        <v/>
      </c>
      <c r="BD453" s="171"/>
      <c r="BE453" s="171"/>
      <c r="BF453" s="171"/>
      <c r="BG453" s="171"/>
    </row>
    <row r="454" spans="1:59" ht="15" customHeight="1" x14ac:dyDescent="0.3">
      <c r="A454" s="172"/>
      <c r="B454" s="172"/>
      <c r="C454" s="172"/>
      <c r="D454" s="173"/>
      <c r="E454" s="173"/>
      <c r="F454" s="173"/>
      <c r="G454" s="173"/>
      <c r="H454" s="173"/>
      <c r="I454" s="174"/>
      <c r="J454" s="175"/>
      <c r="K454" s="176" t="str">
        <f t="shared" si="216"/>
        <v/>
      </c>
      <c r="L454" s="177" t="str">
        <f t="shared" si="217"/>
        <v/>
      </c>
      <c r="M454" s="178" t="str">
        <f t="shared" si="218"/>
        <v/>
      </c>
      <c r="N454" s="44" t="str" cm="1">
        <f t="array" ref="N454">IFERROR(IF(_xlfn.SINGLE(A:A)="","",IF(R454="Beer",SUM(LOOKUP(2,1/(Rates!$B$3:$B$5&lt;=W454)/(Rates!$C$3:$C$5&gt;=W454),Rates!$D$3:$D$5)*(X454/100)*W454),IF(R454="Refreshment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44" t="str">
        <f t="shared" si="219"/>
        <v/>
      </c>
      <c r="P454" s="13"/>
      <c r="Q454" s="179" t="str">
        <f t="shared" si="220"/>
        <v/>
      </c>
      <c r="R454" s="180" t="str">
        <f t="shared" si="221"/>
        <v/>
      </c>
      <c r="S454" s="13" t="str">
        <f>IF(A454="","",IF(R454="Refreshment Beverage",VLOOKUP(VALUE(Q454),Rates!G$15:L$19,2,0),VLOOKUP(VALUE(Q454),Rates!G$4:L$8,2,0)))</f>
        <v/>
      </c>
      <c r="T454" s="13" t="str">
        <f t="shared" si="222"/>
        <v/>
      </c>
      <c r="U454" s="181" t="str">
        <f t="shared" si="223"/>
        <v/>
      </c>
      <c r="V454" s="13" t="str">
        <f t="shared" si="224"/>
        <v/>
      </c>
      <c r="W454" s="13" t="str">
        <f t="shared" si="225"/>
        <v/>
      </c>
      <c r="X454" s="182" t="str">
        <f t="shared" si="226"/>
        <v/>
      </c>
      <c r="Y454" s="183" t="str">
        <f>IF(A:A="","",IF(R454="Refreshment Beverage",VLOOKUP(Q454,Rates!G$15:L$19,6,0)*W454,VLOOKUP(Q454,Rates!G$4:L$12,6,0)*W454))</f>
        <v/>
      </c>
      <c r="Z454" s="183" t="str">
        <f t="shared" si="227"/>
        <v/>
      </c>
      <c r="AA454" s="17">
        <f t="shared" si="215"/>
        <v>0</v>
      </c>
      <c r="AB454" s="177" t="str" cm="1">
        <f t="array" ref="AB454">IF(_xlfn.SINGLE(A:A)="","",IF(R454="Refreshment Beverage","",IF(AND(R454="Beer",Q454=0),SUM(LOOKUP(2,1/(Rates!$B$15:$B$18&lt;=W454)/(Rates!$C$15:$C$18&gt;=W454),Rates!$D$15:$D$18)*W454),VLOOKUP(VALUE(_xlfn.SINGLE(Q:Q)),Rates!A:B,2,0)*W454)))</f>
        <v/>
      </c>
      <c r="AC454" s="177" t="str" cm="1">
        <f t="array" ref="AC454">IF(_xlfn.SINGLE(A:A)="","",IF(R454="Refreshment Beverage","",IF(AND(R454="Beer",Q454=0),SUM(LOOKUP(2,1/(Rates!$B$15:$B$18&lt;=W454)/(Rates!$C$15:$C$18&gt;=W454),Rates!$E$15:$E$18)*W454),VLOOKUP(VALUE(_xlfn.SINGLE(Q:Q)),Rates!A:C,3,0)*W454)))</f>
        <v/>
      </c>
      <c r="AD454" s="168">
        <f>IFERROR(IF(OR(Q454=1,Q454=2,Q454=3,Q454=4),VLOOKUP(Q454,Rates!$A$31:$B$34,2,0)*W454,IF(V454=1,VLOOKUP(U454,'REB BEV MIN MKUP'!B:E,4,0),IF(V454&gt;1,VLOOKUP(VALUE(W454),'REB BEV MIN MKUP'!O:Q,3,0),0))),0)</f>
        <v>0</v>
      </c>
      <c r="AE454" s="177" t="str">
        <f t="shared" si="228"/>
        <v/>
      </c>
      <c r="AF454" s="13" t="str">
        <f t="shared" si="229"/>
        <v/>
      </c>
      <c r="AG454" s="177" t="str">
        <f t="shared" si="230"/>
        <v/>
      </c>
      <c r="AH454" s="184" t="str">
        <f t="shared" si="231"/>
        <v/>
      </c>
      <c r="AI454" s="184" t="str">
        <f>IF(AE:AE="","",IF(R454="Refreshment Beverage",AK454*(Rates!J$19/100),ROUND(SUM(AH454*(Rates!$J$8/100)),4)))</f>
        <v/>
      </c>
      <c r="AJ454" s="183" t="str">
        <f t="shared" si="232"/>
        <v/>
      </c>
      <c r="AK454" s="185" t="str">
        <f t="shared" si="233"/>
        <v/>
      </c>
      <c r="AL454" s="177" t="str">
        <f t="shared" si="234"/>
        <v/>
      </c>
      <c r="AM454" s="13" t="str">
        <f>IF(AS454="","",IF(R454="Refreshment Beverage",ROUND(AS454*Rates!K$19,4),ROUND(AO454*(VLOOKUP(VALUE(Q454),Rates!G$4:L$12,3,0)),4)))</f>
        <v/>
      </c>
      <c r="AN454" s="183" t="str">
        <f>IF(AS454="","",IF(R454="Refreshment Beverage",AS454*(Rates!J$19/100),MAX(AM454,AB454)))</f>
        <v/>
      </c>
      <c r="AO454" s="186" t="str">
        <f t="shared" si="235"/>
        <v/>
      </c>
      <c r="AP454" s="186" t="str">
        <f t="shared" si="236"/>
        <v/>
      </c>
      <c r="AQ454" s="186" t="str">
        <f>IF(AS454="","",IF(R454="Refreshment Beverage",ROUND(SUM(VLOOKUP(Q:Q,Rates!G$15:L$19,3,0)*(AS454-Y454-Z454-AA454)),4),ROUND(SUM(Rates!$K$8*AS454),4)))</f>
        <v/>
      </c>
      <c r="AR454" s="184" t="str">
        <f t="shared" si="237"/>
        <v/>
      </c>
      <c r="AS454" s="185" t="str">
        <f t="shared" si="238"/>
        <v/>
      </c>
      <c r="AT454" s="177" t="str">
        <f t="shared" si="239"/>
        <v/>
      </c>
      <c r="AU454" s="13" t="str">
        <f>IF(AX454="","",IF(R454="Refreshment Beverage",ROUND((BA454-Y454-Z454-AA454)*VLOOKUP(VALUE(Q454),Rates!G$15:L$19,3,0),4),ROUND(AW454*(VLOOKUP(VALUE(Q454),Rates!G:L,3,0)),4)))</f>
        <v/>
      </c>
      <c r="AV454" s="183" t="str">
        <f t="shared" si="240"/>
        <v/>
      </c>
      <c r="AW454" s="186" t="str">
        <f t="shared" si="241"/>
        <v/>
      </c>
      <c r="AX454" s="184" t="str">
        <f t="shared" si="242"/>
        <v/>
      </c>
      <c r="AY454" s="186" t="str">
        <f>IF(AX454="","",IF(R454="Refreshment Beverage",ROUND(SUM(AX454*Rates!K$19),4),ROUND(SUM(AX454*(Rates!J$8/100)),4)))</f>
        <v/>
      </c>
      <c r="AZ454" s="183" t="str">
        <f t="shared" si="243"/>
        <v/>
      </c>
      <c r="BA454" s="185" t="str">
        <f t="shared" si="244"/>
        <v/>
      </c>
      <c r="BD454" s="171"/>
      <c r="BE454" s="171"/>
      <c r="BF454" s="171"/>
      <c r="BG454" s="171"/>
    </row>
    <row r="455" spans="1:59" ht="15" customHeight="1" x14ac:dyDescent="0.3">
      <c r="A455" s="172"/>
      <c r="B455" s="172"/>
      <c r="C455" s="172"/>
      <c r="D455" s="173"/>
      <c r="E455" s="173"/>
      <c r="F455" s="173"/>
      <c r="G455" s="173"/>
      <c r="H455" s="173"/>
      <c r="I455" s="174"/>
      <c r="J455" s="175"/>
      <c r="K455" s="176" t="str">
        <f t="shared" si="216"/>
        <v/>
      </c>
      <c r="L455" s="177" t="str">
        <f t="shared" si="217"/>
        <v/>
      </c>
      <c r="M455" s="178" t="str">
        <f t="shared" si="218"/>
        <v/>
      </c>
      <c r="N455" s="44" t="str" cm="1">
        <f t="array" ref="N455">IFERROR(IF(_xlfn.SINGLE(A:A)="","",IF(R455="Beer",SUM(LOOKUP(2,1/(Rates!$B$3:$B$5&lt;=W455)/(Rates!$C$3:$C$5&gt;=W455),Rates!$D$3:$D$5)*(X455/100)*W455),IF(R455="Refreshment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44" t="str">
        <f t="shared" si="219"/>
        <v/>
      </c>
      <c r="P455" s="13"/>
      <c r="Q455" s="179" t="str">
        <f t="shared" si="220"/>
        <v/>
      </c>
      <c r="R455" s="180" t="str">
        <f t="shared" si="221"/>
        <v/>
      </c>
      <c r="S455" s="13" t="str">
        <f>IF(A455="","",IF(R455="Refreshment Beverage",VLOOKUP(VALUE(Q455),Rates!G$15:L$19,2,0),VLOOKUP(VALUE(Q455),Rates!G$4:L$8,2,0)))</f>
        <v/>
      </c>
      <c r="T455" s="13" t="str">
        <f t="shared" si="222"/>
        <v/>
      </c>
      <c r="U455" s="181" t="str">
        <f t="shared" si="223"/>
        <v/>
      </c>
      <c r="V455" s="13" t="str">
        <f t="shared" si="224"/>
        <v/>
      </c>
      <c r="W455" s="13" t="str">
        <f t="shared" si="225"/>
        <v/>
      </c>
      <c r="X455" s="182" t="str">
        <f t="shared" si="226"/>
        <v/>
      </c>
      <c r="Y455" s="183" t="str">
        <f>IF(A:A="","",IF(R455="Refreshment Beverage",VLOOKUP(Q455,Rates!G$15:L$19,6,0)*W455,VLOOKUP(Q455,Rates!G$4:L$12,6,0)*W455))</f>
        <v/>
      </c>
      <c r="Z455" s="183" t="str">
        <f t="shared" si="227"/>
        <v/>
      </c>
      <c r="AA455" s="17">
        <f t="shared" ref="AA455:AA518" si="245">IF(AND(U455&gt;0.049,U455&lt;0.401),SUM(0.0536*V455),IF(AND(U455&gt;0.4,U455&lt;0.47),SUM(0.0643*V455),IF(AND(U455&gt;0.469,U455&lt;0.66),SUM(0.075*V455),IF(AND(U455&gt;0.659,U455&lt;0.75),SUM(0.1071*V455),IF(AND(U455&gt;0.749,U455&lt;0.9),SUM(0.1178*V455),IF(AND(U455&gt;0.899,U455&lt;1),SUM(0.1393*V455),IF(U455=1,SUM(0.1499*V455),IF(U455=1.14,SUM(0.1714*V455),IF(U455=1.75,SUM(0.2678*V455),IF(U455=2,SUM(0.2999*V455),IF(U455=3,SUM(0.4499*V455),0)))))))))))</f>
        <v>0</v>
      </c>
      <c r="AB455" s="177" t="str" cm="1">
        <f t="array" ref="AB455">IF(_xlfn.SINGLE(A:A)="","",IF(R455="Refreshment Beverage","",IF(AND(R455="Beer",Q455=0),SUM(LOOKUP(2,1/(Rates!$B$15:$B$18&lt;=W455)/(Rates!$C$15:$C$18&gt;=W455),Rates!$D$15:$D$18)*W455),VLOOKUP(VALUE(_xlfn.SINGLE(Q:Q)),Rates!A:B,2,0)*W455)))</f>
        <v/>
      </c>
      <c r="AC455" s="177" t="str" cm="1">
        <f t="array" ref="AC455">IF(_xlfn.SINGLE(A:A)="","",IF(R455="Refreshment Beverage","",IF(AND(R455="Beer",Q455=0),SUM(LOOKUP(2,1/(Rates!$B$15:$B$18&lt;=W455)/(Rates!$C$15:$C$18&gt;=W455),Rates!$E$15:$E$18)*W455),VLOOKUP(VALUE(_xlfn.SINGLE(Q:Q)),Rates!A:C,3,0)*W455)))</f>
        <v/>
      </c>
      <c r="AD455" s="168">
        <f>IFERROR(IF(OR(Q455=1,Q455=2,Q455=3,Q455=4),VLOOKUP(Q455,Rates!$A$31:$B$34,2,0)*W455,IF(V455=1,VLOOKUP(U455,'REB BEV MIN MKUP'!B:E,4,0),IF(V455&gt;1,VLOOKUP(VALUE(W455),'REB BEV MIN MKUP'!O:Q,3,0),0))),0)</f>
        <v>0</v>
      </c>
      <c r="AE455" s="177" t="str">
        <f t="shared" si="228"/>
        <v/>
      </c>
      <c r="AF455" s="13" t="str">
        <f t="shared" si="229"/>
        <v/>
      </c>
      <c r="AG455" s="177" t="str">
        <f t="shared" si="230"/>
        <v/>
      </c>
      <c r="AH455" s="184" t="str">
        <f t="shared" si="231"/>
        <v/>
      </c>
      <c r="AI455" s="184" t="str">
        <f>IF(AE:AE="","",IF(R455="Refreshment Beverage",AK455*(Rates!J$19/100),ROUND(SUM(AH455*(Rates!$J$8/100)),4)))</f>
        <v/>
      </c>
      <c r="AJ455" s="183" t="str">
        <f t="shared" si="232"/>
        <v/>
      </c>
      <c r="AK455" s="185" t="str">
        <f t="shared" si="233"/>
        <v/>
      </c>
      <c r="AL455" s="177" t="str">
        <f t="shared" si="234"/>
        <v/>
      </c>
      <c r="AM455" s="13" t="str">
        <f>IF(AS455="","",IF(R455="Refreshment Beverage",ROUND(AS455*Rates!K$19,4),ROUND(AO455*(VLOOKUP(VALUE(Q455),Rates!G$4:L$12,3,0)),4)))</f>
        <v/>
      </c>
      <c r="AN455" s="183" t="str">
        <f>IF(AS455="","",IF(R455="Refreshment Beverage",AS455*(Rates!J$19/100),MAX(AM455,AB455)))</f>
        <v/>
      </c>
      <c r="AO455" s="186" t="str">
        <f t="shared" si="235"/>
        <v/>
      </c>
      <c r="AP455" s="186" t="str">
        <f t="shared" si="236"/>
        <v/>
      </c>
      <c r="AQ455" s="186" t="str">
        <f>IF(AS455="","",IF(R455="Refreshment Beverage",ROUND(SUM(VLOOKUP(Q:Q,Rates!G$15:L$19,3,0)*(AS455-Y455-Z455-AA455)),4),ROUND(SUM(Rates!$K$8*AS455),4)))</f>
        <v/>
      </c>
      <c r="AR455" s="184" t="str">
        <f t="shared" si="237"/>
        <v/>
      </c>
      <c r="AS455" s="185" t="str">
        <f t="shared" si="238"/>
        <v/>
      </c>
      <c r="AT455" s="177" t="str">
        <f t="shared" si="239"/>
        <v/>
      </c>
      <c r="AU455" s="13" t="str">
        <f>IF(AX455="","",IF(R455="Refreshment Beverage",ROUND((BA455-Y455-Z455-AA455)*VLOOKUP(VALUE(Q455),Rates!G$15:L$19,3,0),4),ROUND(AW455*(VLOOKUP(VALUE(Q455),Rates!G:L,3,0)),4)))</f>
        <v/>
      </c>
      <c r="AV455" s="183" t="str">
        <f t="shared" si="240"/>
        <v/>
      </c>
      <c r="AW455" s="186" t="str">
        <f t="shared" si="241"/>
        <v/>
      </c>
      <c r="AX455" s="184" t="str">
        <f t="shared" si="242"/>
        <v/>
      </c>
      <c r="AY455" s="186" t="str">
        <f>IF(AX455="","",IF(R455="Refreshment Beverage",ROUND(SUM(AX455*Rates!K$19),4),ROUND(SUM(AX455*(Rates!J$8/100)),4)))</f>
        <v/>
      </c>
      <c r="AZ455" s="183" t="str">
        <f t="shared" si="243"/>
        <v/>
      </c>
      <c r="BA455" s="185" t="str">
        <f t="shared" si="244"/>
        <v/>
      </c>
      <c r="BD455" s="171"/>
      <c r="BE455" s="171"/>
      <c r="BF455" s="171"/>
      <c r="BG455" s="171"/>
    </row>
    <row r="456" spans="1:59" ht="15" customHeight="1" x14ac:dyDescent="0.3">
      <c r="A456" s="172"/>
      <c r="B456" s="172"/>
      <c r="C456" s="172"/>
      <c r="D456" s="173"/>
      <c r="E456" s="173"/>
      <c r="F456" s="173"/>
      <c r="G456" s="173"/>
      <c r="H456" s="173"/>
      <c r="I456" s="174"/>
      <c r="J456" s="175"/>
      <c r="K456" s="176" t="str">
        <f t="shared" ref="K456:K519" si="246">IFERROR(IF(A:A="","",IF(OR(C456="",E456="",F456="",G456="",H456="",I456="",J456=""),"",ROUND(IF(J456="Gross Price to Brewers",AE456,IF(J456="Retail Price",AL456,IF(J456="Licensee Retail",AT456,""))),2))),"")</f>
        <v/>
      </c>
      <c r="L456" s="177" t="str">
        <f t="shared" ref="L456:L519" si="247">M456</f>
        <v/>
      </c>
      <c r="M456" s="178" t="str">
        <f t="shared" ref="M456:M519" si="248">IFERROR(IF(A:A="","",IF(OR(C456="",E456="",F456="",G456="",H456="",I456="",J456=""),"",ROUND(IF(J456="Gross Price to Brewers",AK456,IF(J456="Retail Price",AS456,IF(J456="Licensee Retail",BA456,""))),2))),"")</f>
        <v/>
      </c>
      <c r="N456" s="44" t="str" cm="1">
        <f t="array" ref="N456">IFERROR(IF(_xlfn.SINGLE(A:A)="","",IF(R456="Beer",SUM(LOOKUP(2,1/(Rates!$B$3:$B$5&lt;=W456)/(Rates!$C$3:$C$5&gt;=W456),Rates!$D$3:$D$5)*(X456/100)*W456),IF(R456="Refreshment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44" t="str">
        <f t="shared" ref="O456:O519" si="249">IF(B:B="","",IF(M456&gt;N456,"YES","NO"))</f>
        <v/>
      </c>
      <c r="P456" s="13"/>
      <c r="Q456" s="179" t="str">
        <f t="shared" ref="Q456:Q519" si="250">IF(A456="","",IF(OR(D456="",D456=0),0,D456))</f>
        <v/>
      </c>
      <c r="R456" s="180" t="str">
        <f t="shared" ref="R456:R519" si="251">IF(C456="","",IF(OR(C456="Spirit-Based Cooler",C456="Wine-Based Cooler",C456="Cider",C456="Other"),"Refreshment Beverage",""))</f>
        <v/>
      </c>
      <c r="S456" s="13" t="str">
        <f>IF(A456="","",IF(R456="Refreshment Beverage",VLOOKUP(VALUE(Q456),Rates!G$15:L$19,2,0),VLOOKUP(VALUE(Q456),Rates!G$4:L$8,2,0)))</f>
        <v/>
      </c>
      <c r="T456" s="13" t="str">
        <f t="shared" ref="T456:T519" si="252">IF(A456="","",G456)</f>
        <v/>
      </c>
      <c r="U456" s="181" t="str">
        <f t="shared" ref="U456:U519" si="253">IF(A:A="","",SUM(W456/V456))</f>
        <v/>
      </c>
      <c r="V456" s="13" t="str">
        <f t="shared" ref="V456:V519" si="254">IF(A456="","",F456)</f>
        <v/>
      </c>
      <c r="W456" s="13" t="str">
        <f t="shared" ref="W456:W519" si="255">IF(A456="","",E456*F456)</f>
        <v/>
      </c>
      <c r="X456" s="182" t="str">
        <f t="shared" ref="X456:X519" si="256">IF(A456="","",H456)</f>
        <v/>
      </c>
      <c r="Y456" s="183" t="str">
        <f>IF(A:A="","",IF(R456="Refreshment Beverage",VLOOKUP(Q456,Rates!G$15:L$19,6,0)*W456,VLOOKUP(Q456,Rates!G$4:L$12,6,0)*W456))</f>
        <v/>
      </c>
      <c r="Z456" s="183" t="str">
        <f t="shared" ref="Z456:Z519" si="257">IF(A:A="","",IF(R456="Refreshment Beverage",0,IF(T456="Keg",0,ROUND(0.34/12*V456,2))))</f>
        <v/>
      </c>
      <c r="AA456" s="17">
        <f t="shared" si="245"/>
        <v>0</v>
      </c>
      <c r="AB456" s="177" t="str" cm="1">
        <f t="array" ref="AB456">IF(_xlfn.SINGLE(A:A)="","",IF(R456="Refreshment Beverage","",IF(AND(R456="Beer",Q456=0),SUM(LOOKUP(2,1/(Rates!$B$15:$B$18&lt;=W456)/(Rates!$C$15:$C$18&gt;=W456),Rates!$D$15:$D$18)*W456),VLOOKUP(VALUE(_xlfn.SINGLE(Q:Q)),Rates!A:B,2,0)*W456)))</f>
        <v/>
      </c>
      <c r="AC456" s="177" t="str" cm="1">
        <f t="array" ref="AC456">IF(_xlfn.SINGLE(A:A)="","",IF(R456="Refreshment Beverage","",IF(AND(R456="Beer",Q456=0),SUM(LOOKUP(2,1/(Rates!$B$15:$B$18&lt;=W456)/(Rates!$C$15:$C$18&gt;=W456),Rates!$E$15:$E$18)*W456),VLOOKUP(VALUE(_xlfn.SINGLE(Q:Q)),Rates!A:C,3,0)*W456)))</f>
        <v/>
      </c>
      <c r="AD456" s="168">
        <f>IFERROR(IF(OR(Q456=1,Q456=2,Q456=3,Q456=4),VLOOKUP(Q456,Rates!$A$31:$B$34,2,0)*W456,IF(V456=1,VLOOKUP(U456,'REB BEV MIN MKUP'!B:E,4,0),IF(V456&gt;1,VLOOKUP(VALUE(W456),'REB BEV MIN MKUP'!O:Q,3,0),0))),0)</f>
        <v>0</v>
      </c>
      <c r="AE456" s="177" t="str">
        <f t="shared" ref="AE456:AE519" si="258">IF(J456="Gross Price to Brewers",I456,"")</f>
        <v/>
      </c>
      <c r="AF456" s="13" t="str">
        <f t="shared" ref="AF456:AF519" si="259">IF(AE:AE="","",ROUND(SUM(AE456*(S456/100)),4))</f>
        <v/>
      </c>
      <c r="AG456" s="177" t="str">
        <f t="shared" ref="AG456:AG519" si="260">IF(AE:AE="","",IF(R456="Refreshment Beverage",MAX(AF456,AD456),MAX(AB456,AF456)))</f>
        <v/>
      </c>
      <c r="AH456" s="184" t="str">
        <f t="shared" ref="AH456:AH519" si="261">IF(AE:AE="","",IF(R456="Refreshment Beverage",AK456-AJ456,SUM(Y456:AA456)+AE456+AG456))</f>
        <v/>
      </c>
      <c r="AI456" s="184" t="str">
        <f>IF(AE:AE="","",IF(R456="Refreshment Beverage",AK456*(Rates!J$19/100),ROUND(SUM(AH456*(Rates!$J$8/100)),4)))</f>
        <v/>
      </c>
      <c r="AJ456" s="183" t="str">
        <f t="shared" ref="AJ456:AJ519" si="262">IF(AE:AE="","",IF(R456="Refreshment Beverage",AI456,MAX(AC456,AI456)))</f>
        <v/>
      </c>
      <c r="AK456" s="185" t="str">
        <f t="shared" ref="AK456:AK519" si="263">IF(AE:AE="","",IF(R456="Refreshment Beverage",SUM(AE456+Y456+Z456+AA456+AG456),SUM(AH456+AJ456)))</f>
        <v/>
      </c>
      <c r="AL456" s="177" t="str">
        <f t="shared" ref="AL456:AL519" si="264">IF(AS456="","",IF(R456="Refreshment Beverage",ROUND(SUM(AS456-AR456-AA456-Z456-Y456),2),ROUND(SUM(AS456-AR456-AN456-Y456-Z456-AA456),2)))</f>
        <v/>
      </c>
      <c r="AM456" s="13" t="str">
        <f>IF(AS456="","",IF(R456="Refreshment Beverage",ROUND(AS456*Rates!K$19,4),ROUND(AO456*(VLOOKUP(VALUE(Q456),Rates!G$4:L$12,3,0)),4)))</f>
        <v/>
      </c>
      <c r="AN456" s="183" t="str">
        <f>IF(AS456="","",IF(R456="Refreshment Beverage",AS456*(Rates!J$19/100),MAX(AM456,AB456)))</f>
        <v/>
      </c>
      <c r="AO456" s="186" t="str">
        <f t="shared" ref="AO456:AO519" si="265">IF(AS456="","",ROUND(SUM(AS456-AR456-Y456-Z456-AA456),4))</f>
        <v/>
      </c>
      <c r="AP456" s="186" t="str">
        <f t="shared" ref="AP456:AP519" si="266">IF(AS456="","",IF(R456="Refreshment Beverage",ROUND(AS456-AN456,2),ROUND(SUM(AS456-AR456),2)))</f>
        <v/>
      </c>
      <c r="AQ456" s="186" t="str">
        <f>IF(AS456="","",IF(R456="Refreshment Beverage",ROUND(SUM(VLOOKUP(Q:Q,Rates!G$15:L$19,3,0)*(AS456-Y456-Z456-AA456)),4),ROUND(SUM(Rates!$K$8*AS456),4)))</f>
        <v/>
      </c>
      <c r="AR456" s="184" t="str">
        <f t="shared" ref="AR456:AR519" si="267">IF(AS456="","",IF(R456="Refreshment Beverage",MAX(AD456,AQ456),MAX(AQ456,AC456)))</f>
        <v/>
      </c>
      <c r="AS456" s="185" t="str">
        <f t="shared" ref="AS456:AS519" si="268">IF(J456="Retail Price",SUM(I456+0.004),"")</f>
        <v/>
      </c>
      <c r="AT456" s="177" t="str">
        <f t="shared" ref="AT456:AT519" si="269">IF(AX456="","",IF(R456="Refreshment Beverage",SUM(BA456-AV456-Y456-Z456-AA456),SUM(AX456-AV456-Y456-Z456-AA456)))</f>
        <v/>
      </c>
      <c r="AU456" s="13" t="str">
        <f>IF(AX456="","",IF(R456="Refreshment Beverage",ROUND((BA456-Y456-Z456-AA456)*VLOOKUP(VALUE(Q456),Rates!G$15:L$19,3,0),4),ROUND(AW456*(VLOOKUP(VALUE(Q456),Rates!G:L,3,0)),4)))</f>
        <v/>
      </c>
      <c r="AV456" s="183" t="str">
        <f t="shared" ref="AV456:AV519" si="270">IF(AX456="","",IF(R456="Refreshment Beverage",MAX(AU456,AD456),MAX(AB456,AU456)))</f>
        <v/>
      </c>
      <c r="AW456" s="186" t="str">
        <f t="shared" ref="AW456:AW519" si="271">IF(AX456="","",IF(R456="Refreshment Beverage",SUM(BA456-AV456-Y456-Z456-AA456),ROUND(SUM(BA456-AZ456-Y456-Z456-AA456),4)))</f>
        <v/>
      </c>
      <c r="AX456" s="184" t="str">
        <f t="shared" ref="AX456:AX519" si="272">IF(J456="Licensee Retail",I456,"")</f>
        <v/>
      </c>
      <c r="AY456" s="186" t="str">
        <f>IF(AX456="","",IF(R456="Refreshment Beverage",ROUND(SUM(AX456*Rates!K$19),4),ROUND(SUM(AX456*(Rates!J$8/100)),4)))</f>
        <v/>
      </c>
      <c r="AZ456" s="183" t="str">
        <f t="shared" ref="AZ456:AZ519" si="273">IF(AX456="","",MAX($AC456,AY456))</f>
        <v/>
      </c>
      <c r="BA456" s="185" t="str">
        <f t="shared" ref="BA456:BA519" si="274">IF(AX456="","",SUM(AX456+AZ456))</f>
        <v/>
      </c>
      <c r="BD456" s="171"/>
      <c r="BE456" s="171"/>
      <c r="BF456" s="171"/>
      <c r="BG456" s="171"/>
    </row>
    <row r="457" spans="1:59" ht="15" customHeight="1" x14ac:dyDescent="0.3">
      <c r="A457" s="172"/>
      <c r="B457" s="172"/>
      <c r="C457" s="172"/>
      <c r="D457" s="173"/>
      <c r="E457" s="173"/>
      <c r="F457" s="173"/>
      <c r="G457" s="173"/>
      <c r="H457" s="173"/>
      <c r="I457" s="174"/>
      <c r="J457" s="175"/>
      <c r="K457" s="176" t="str">
        <f t="shared" si="246"/>
        <v/>
      </c>
      <c r="L457" s="177" t="str">
        <f t="shared" si="247"/>
        <v/>
      </c>
      <c r="M457" s="178" t="str">
        <f t="shared" si="248"/>
        <v/>
      </c>
      <c r="N457" s="44" t="str" cm="1">
        <f t="array" ref="N457">IFERROR(IF(_xlfn.SINGLE(A:A)="","",IF(R457="Beer",SUM(LOOKUP(2,1/(Rates!$B$3:$B$5&lt;=W457)/(Rates!$C$3:$C$5&gt;=W457),Rates!$D$3:$D$5)*(X457/100)*W457),IF(R457="Refreshment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44" t="str">
        <f t="shared" si="249"/>
        <v/>
      </c>
      <c r="P457" s="13"/>
      <c r="Q457" s="179" t="str">
        <f t="shared" si="250"/>
        <v/>
      </c>
      <c r="R457" s="180" t="str">
        <f t="shared" si="251"/>
        <v/>
      </c>
      <c r="S457" s="13" t="str">
        <f>IF(A457="","",IF(R457="Refreshment Beverage",VLOOKUP(VALUE(Q457),Rates!G$15:L$19,2,0),VLOOKUP(VALUE(Q457),Rates!G$4:L$8,2,0)))</f>
        <v/>
      </c>
      <c r="T457" s="13" t="str">
        <f t="shared" si="252"/>
        <v/>
      </c>
      <c r="U457" s="181" t="str">
        <f t="shared" si="253"/>
        <v/>
      </c>
      <c r="V457" s="13" t="str">
        <f t="shared" si="254"/>
        <v/>
      </c>
      <c r="W457" s="13" t="str">
        <f t="shared" si="255"/>
        <v/>
      </c>
      <c r="X457" s="182" t="str">
        <f t="shared" si="256"/>
        <v/>
      </c>
      <c r="Y457" s="183" t="str">
        <f>IF(A:A="","",IF(R457="Refreshment Beverage",VLOOKUP(Q457,Rates!G$15:L$19,6,0)*W457,VLOOKUP(Q457,Rates!G$4:L$12,6,0)*W457))</f>
        <v/>
      </c>
      <c r="Z457" s="183" t="str">
        <f t="shared" si="257"/>
        <v/>
      </c>
      <c r="AA457" s="17">
        <f t="shared" si="245"/>
        <v>0</v>
      </c>
      <c r="AB457" s="177" t="str" cm="1">
        <f t="array" ref="AB457">IF(_xlfn.SINGLE(A:A)="","",IF(R457="Refreshment Beverage","",IF(AND(R457="Beer",Q457=0),SUM(LOOKUP(2,1/(Rates!$B$15:$B$18&lt;=W457)/(Rates!$C$15:$C$18&gt;=W457),Rates!$D$15:$D$18)*W457),VLOOKUP(VALUE(_xlfn.SINGLE(Q:Q)),Rates!A:B,2,0)*W457)))</f>
        <v/>
      </c>
      <c r="AC457" s="177" t="str" cm="1">
        <f t="array" ref="AC457">IF(_xlfn.SINGLE(A:A)="","",IF(R457="Refreshment Beverage","",IF(AND(R457="Beer",Q457=0),SUM(LOOKUP(2,1/(Rates!$B$15:$B$18&lt;=W457)/(Rates!$C$15:$C$18&gt;=W457),Rates!$E$15:$E$18)*W457),VLOOKUP(VALUE(_xlfn.SINGLE(Q:Q)),Rates!A:C,3,0)*W457)))</f>
        <v/>
      </c>
      <c r="AD457" s="168">
        <f>IFERROR(IF(OR(Q457=1,Q457=2,Q457=3,Q457=4),VLOOKUP(Q457,Rates!$A$31:$B$34,2,0)*W457,IF(V457=1,VLOOKUP(U457,'REB BEV MIN MKUP'!B:E,4,0),IF(V457&gt;1,VLOOKUP(VALUE(W457),'REB BEV MIN MKUP'!O:Q,3,0),0))),0)</f>
        <v>0</v>
      </c>
      <c r="AE457" s="177" t="str">
        <f t="shared" si="258"/>
        <v/>
      </c>
      <c r="AF457" s="13" t="str">
        <f t="shared" si="259"/>
        <v/>
      </c>
      <c r="AG457" s="177" t="str">
        <f t="shared" si="260"/>
        <v/>
      </c>
      <c r="AH457" s="184" t="str">
        <f t="shared" si="261"/>
        <v/>
      </c>
      <c r="AI457" s="184" t="str">
        <f>IF(AE:AE="","",IF(R457="Refreshment Beverage",AK457*(Rates!J$19/100),ROUND(SUM(AH457*(Rates!$J$8/100)),4)))</f>
        <v/>
      </c>
      <c r="AJ457" s="183" t="str">
        <f t="shared" si="262"/>
        <v/>
      </c>
      <c r="AK457" s="185" t="str">
        <f t="shared" si="263"/>
        <v/>
      </c>
      <c r="AL457" s="177" t="str">
        <f t="shared" si="264"/>
        <v/>
      </c>
      <c r="AM457" s="13" t="str">
        <f>IF(AS457="","",IF(R457="Refreshment Beverage",ROUND(AS457*Rates!K$19,4),ROUND(AO457*(VLOOKUP(VALUE(Q457),Rates!G$4:L$12,3,0)),4)))</f>
        <v/>
      </c>
      <c r="AN457" s="183" t="str">
        <f>IF(AS457="","",IF(R457="Refreshment Beverage",AS457*(Rates!J$19/100),MAX(AM457,AB457)))</f>
        <v/>
      </c>
      <c r="AO457" s="186" t="str">
        <f t="shared" si="265"/>
        <v/>
      </c>
      <c r="AP457" s="186" t="str">
        <f t="shared" si="266"/>
        <v/>
      </c>
      <c r="AQ457" s="186" t="str">
        <f>IF(AS457="","",IF(R457="Refreshment Beverage",ROUND(SUM(VLOOKUP(Q:Q,Rates!G$15:L$19,3,0)*(AS457-Y457-Z457-AA457)),4),ROUND(SUM(Rates!$K$8*AS457),4)))</f>
        <v/>
      </c>
      <c r="AR457" s="184" t="str">
        <f t="shared" si="267"/>
        <v/>
      </c>
      <c r="AS457" s="185" t="str">
        <f t="shared" si="268"/>
        <v/>
      </c>
      <c r="AT457" s="177" t="str">
        <f t="shared" si="269"/>
        <v/>
      </c>
      <c r="AU457" s="13" t="str">
        <f>IF(AX457="","",IF(R457="Refreshment Beverage",ROUND((BA457-Y457-Z457-AA457)*VLOOKUP(VALUE(Q457),Rates!G$15:L$19,3,0),4),ROUND(AW457*(VLOOKUP(VALUE(Q457),Rates!G:L,3,0)),4)))</f>
        <v/>
      </c>
      <c r="AV457" s="183" t="str">
        <f t="shared" si="270"/>
        <v/>
      </c>
      <c r="AW457" s="186" t="str">
        <f t="shared" si="271"/>
        <v/>
      </c>
      <c r="AX457" s="184" t="str">
        <f t="shared" si="272"/>
        <v/>
      </c>
      <c r="AY457" s="186" t="str">
        <f>IF(AX457="","",IF(R457="Refreshment Beverage",ROUND(SUM(AX457*Rates!K$19),4),ROUND(SUM(AX457*(Rates!J$8/100)),4)))</f>
        <v/>
      </c>
      <c r="AZ457" s="183" t="str">
        <f t="shared" si="273"/>
        <v/>
      </c>
      <c r="BA457" s="185" t="str">
        <f t="shared" si="274"/>
        <v/>
      </c>
      <c r="BD457" s="171"/>
      <c r="BE457" s="171"/>
      <c r="BF457" s="171"/>
      <c r="BG457" s="171"/>
    </row>
    <row r="458" spans="1:59" ht="15" customHeight="1" x14ac:dyDescent="0.3">
      <c r="A458" s="172"/>
      <c r="B458" s="172"/>
      <c r="C458" s="172"/>
      <c r="D458" s="173"/>
      <c r="E458" s="173"/>
      <c r="F458" s="173"/>
      <c r="G458" s="173"/>
      <c r="H458" s="173"/>
      <c r="I458" s="174"/>
      <c r="J458" s="175"/>
      <c r="K458" s="176" t="str">
        <f t="shared" si="246"/>
        <v/>
      </c>
      <c r="L458" s="177" t="str">
        <f t="shared" si="247"/>
        <v/>
      </c>
      <c r="M458" s="178" t="str">
        <f t="shared" si="248"/>
        <v/>
      </c>
      <c r="N458" s="44" t="str" cm="1">
        <f t="array" ref="N458">IFERROR(IF(_xlfn.SINGLE(A:A)="","",IF(R458="Beer",SUM(LOOKUP(2,1/(Rates!$B$3:$B$5&lt;=W458)/(Rates!$C$3:$C$5&gt;=W458),Rates!$D$3:$D$5)*(X458/100)*W458),IF(R458="Refreshment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44" t="str">
        <f t="shared" si="249"/>
        <v/>
      </c>
      <c r="P458" s="13"/>
      <c r="Q458" s="179" t="str">
        <f t="shared" si="250"/>
        <v/>
      </c>
      <c r="R458" s="180" t="str">
        <f t="shared" si="251"/>
        <v/>
      </c>
      <c r="S458" s="13" t="str">
        <f>IF(A458="","",IF(R458="Refreshment Beverage",VLOOKUP(VALUE(Q458),Rates!G$15:L$19,2,0),VLOOKUP(VALUE(Q458),Rates!G$4:L$8,2,0)))</f>
        <v/>
      </c>
      <c r="T458" s="13" t="str">
        <f t="shared" si="252"/>
        <v/>
      </c>
      <c r="U458" s="181" t="str">
        <f t="shared" si="253"/>
        <v/>
      </c>
      <c r="V458" s="13" t="str">
        <f t="shared" si="254"/>
        <v/>
      </c>
      <c r="W458" s="13" t="str">
        <f t="shared" si="255"/>
        <v/>
      </c>
      <c r="X458" s="182" t="str">
        <f t="shared" si="256"/>
        <v/>
      </c>
      <c r="Y458" s="183" t="str">
        <f>IF(A:A="","",IF(R458="Refreshment Beverage",VLOOKUP(Q458,Rates!G$15:L$19,6,0)*W458,VLOOKUP(Q458,Rates!G$4:L$12,6,0)*W458))</f>
        <v/>
      </c>
      <c r="Z458" s="183" t="str">
        <f t="shared" si="257"/>
        <v/>
      </c>
      <c r="AA458" s="17">
        <f t="shared" si="245"/>
        <v>0</v>
      </c>
      <c r="AB458" s="177" t="str" cm="1">
        <f t="array" ref="AB458">IF(_xlfn.SINGLE(A:A)="","",IF(R458="Refreshment Beverage","",IF(AND(R458="Beer",Q458=0),SUM(LOOKUP(2,1/(Rates!$B$15:$B$18&lt;=W458)/(Rates!$C$15:$C$18&gt;=W458),Rates!$D$15:$D$18)*W458),VLOOKUP(VALUE(_xlfn.SINGLE(Q:Q)),Rates!A:B,2,0)*W458)))</f>
        <v/>
      </c>
      <c r="AC458" s="177" t="str" cm="1">
        <f t="array" ref="AC458">IF(_xlfn.SINGLE(A:A)="","",IF(R458="Refreshment Beverage","",IF(AND(R458="Beer",Q458=0),SUM(LOOKUP(2,1/(Rates!$B$15:$B$18&lt;=W458)/(Rates!$C$15:$C$18&gt;=W458),Rates!$E$15:$E$18)*W458),VLOOKUP(VALUE(_xlfn.SINGLE(Q:Q)),Rates!A:C,3,0)*W458)))</f>
        <v/>
      </c>
      <c r="AD458" s="168">
        <f>IFERROR(IF(OR(Q458=1,Q458=2,Q458=3,Q458=4),VLOOKUP(Q458,Rates!$A$31:$B$34,2,0)*W458,IF(V458=1,VLOOKUP(U458,'REB BEV MIN MKUP'!B:E,4,0),IF(V458&gt;1,VLOOKUP(VALUE(W458),'REB BEV MIN MKUP'!O:Q,3,0),0))),0)</f>
        <v>0</v>
      </c>
      <c r="AE458" s="177" t="str">
        <f t="shared" si="258"/>
        <v/>
      </c>
      <c r="AF458" s="13" t="str">
        <f t="shared" si="259"/>
        <v/>
      </c>
      <c r="AG458" s="177" t="str">
        <f t="shared" si="260"/>
        <v/>
      </c>
      <c r="AH458" s="184" t="str">
        <f t="shared" si="261"/>
        <v/>
      </c>
      <c r="AI458" s="184" t="str">
        <f>IF(AE:AE="","",IF(R458="Refreshment Beverage",AK458*(Rates!J$19/100),ROUND(SUM(AH458*(Rates!$J$8/100)),4)))</f>
        <v/>
      </c>
      <c r="AJ458" s="183" t="str">
        <f t="shared" si="262"/>
        <v/>
      </c>
      <c r="AK458" s="185" t="str">
        <f t="shared" si="263"/>
        <v/>
      </c>
      <c r="AL458" s="177" t="str">
        <f t="shared" si="264"/>
        <v/>
      </c>
      <c r="AM458" s="13" t="str">
        <f>IF(AS458="","",IF(R458="Refreshment Beverage",ROUND(AS458*Rates!K$19,4),ROUND(AO458*(VLOOKUP(VALUE(Q458),Rates!G$4:L$12,3,0)),4)))</f>
        <v/>
      </c>
      <c r="AN458" s="183" t="str">
        <f>IF(AS458="","",IF(R458="Refreshment Beverage",AS458*(Rates!J$19/100),MAX(AM458,AB458)))</f>
        <v/>
      </c>
      <c r="AO458" s="186" t="str">
        <f t="shared" si="265"/>
        <v/>
      </c>
      <c r="AP458" s="186" t="str">
        <f t="shared" si="266"/>
        <v/>
      </c>
      <c r="AQ458" s="186" t="str">
        <f>IF(AS458="","",IF(R458="Refreshment Beverage",ROUND(SUM(VLOOKUP(Q:Q,Rates!G$15:L$19,3,0)*(AS458-Y458-Z458-AA458)),4),ROUND(SUM(Rates!$K$8*AS458),4)))</f>
        <v/>
      </c>
      <c r="AR458" s="184" t="str">
        <f t="shared" si="267"/>
        <v/>
      </c>
      <c r="AS458" s="185" t="str">
        <f t="shared" si="268"/>
        <v/>
      </c>
      <c r="AT458" s="177" t="str">
        <f t="shared" si="269"/>
        <v/>
      </c>
      <c r="AU458" s="13" t="str">
        <f>IF(AX458="","",IF(R458="Refreshment Beverage",ROUND((BA458-Y458-Z458-AA458)*VLOOKUP(VALUE(Q458),Rates!G$15:L$19,3,0),4),ROUND(AW458*(VLOOKUP(VALUE(Q458),Rates!G:L,3,0)),4)))</f>
        <v/>
      </c>
      <c r="AV458" s="183" t="str">
        <f t="shared" si="270"/>
        <v/>
      </c>
      <c r="AW458" s="186" t="str">
        <f t="shared" si="271"/>
        <v/>
      </c>
      <c r="AX458" s="184" t="str">
        <f t="shared" si="272"/>
        <v/>
      </c>
      <c r="AY458" s="186" t="str">
        <f>IF(AX458="","",IF(R458="Refreshment Beverage",ROUND(SUM(AX458*Rates!K$19),4),ROUND(SUM(AX458*(Rates!J$8/100)),4)))</f>
        <v/>
      </c>
      <c r="AZ458" s="183" t="str">
        <f t="shared" si="273"/>
        <v/>
      </c>
      <c r="BA458" s="185" t="str">
        <f t="shared" si="274"/>
        <v/>
      </c>
      <c r="BD458" s="171"/>
      <c r="BE458" s="171"/>
      <c r="BF458" s="171"/>
      <c r="BG458" s="171"/>
    </row>
    <row r="459" spans="1:59" ht="15" customHeight="1" x14ac:dyDescent="0.3">
      <c r="A459" s="172"/>
      <c r="B459" s="172"/>
      <c r="C459" s="172"/>
      <c r="D459" s="173"/>
      <c r="E459" s="173"/>
      <c r="F459" s="173"/>
      <c r="G459" s="173"/>
      <c r="H459" s="173"/>
      <c r="I459" s="174"/>
      <c r="J459" s="175"/>
      <c r="K459" s="176" t="str">
        <f t="shared" si="246"/>
        <v/>
      </c>
      <c r="L459" s="177" t="str">
        <f t="shared" si="247"/>
        <v/>
      </c>
      <c r="M459" s="178" t="str">
        <f t="shared" si="248"/>
        <v/>
      </c>
      <c r="N459" s="44" t="str" cm="1">
        <f t="array" ref="N459">IFERROR(IF(_xlfn.SINGLE(A:A)="","",IF(R459="Beer",SUM(LOOKUP(2,1/(Rates!$B$3:$B$5&lt;=W459)/(Rates!$C$3:$C$5&gt;=W459),Rates!$D$3:$D$5)*(X459/100)*W459),IF(R459="Refreshment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44" t="str">
        <f t="shared" si="249"/>
        <v/>
      </c>
      <c r="P459" s="13"/>
      <c r="Q459" s="179" t="str">
        <f t="shared" si="250"/>
        <v/>
      </c>
      <c r="R459" s="180" t="str">
        <f t="shared" si="251"/>
        <v/>
      </c>
      <c r="S459" s="13" t="str">
        <f>IF(A459="","",IF(R459="Refreshment Beverage",VLOOKUP(VALUE(Q459),Rates!G$15:L$19,2,0),VLOOKUP(VALUE(Q459),Rates!G$4:L$8,2,0)))</f>
        <v/>
      </c>
      <c r="T459" s="13" t="str">
        <f t="shared" si="252"/>
        <v/>
      </c>
      <c r="U459" s="181" t="str">
        <f t="shared" si="253"/>
        <v/>
      </c>
      <c r="V459" s="13" t="str">
        <f t="shared" si="254"/>
        <v/>
      </c>
      <c r="W459" s="13" t="str">
        <f t="shared" si="255"/>
        <v/>
      </c>
      <c r="X459" s="182" t="str">
        <f t="shared" si="256"/>
        <v/>
      </c>
      <c r="Y459" s="183" t="str">
        <f>IF(A:A="","",IF(R459="Refreshment Beverage",VLOOKUP(Q459,Rates!G$15:L$19,6,0)*W459,VLOOKUP(Q459,Rates!G$4:L$12,6,0)*W459))</f>
        <v/>
      </c>
      <c r="Z459" s="183" t="str">
        <f t="shared" si="257"/>
        <v/>
      </c>
      <c r="AA459" s="17">
        <f t="shared" si="245"/>
        <v>0</v>
      </c>
      <c r="AB459" s="177" t="str" cm="1">
        <f t="array" ref="AB459">IF(_xlfn.SINGLE(A:A)="","",IF(R459="Refreshment Beverage","",IF(AND(R459="Beer",Q459=0),SUM(LOOKUP(2,1/(Rates!$B$15:$B$18&lt;=W459)/(Rates!$C$15:$C$18&gt;=W459),Rates!$D$15:$D$18)*W459),VLOOKUP(VALUE(_xlfn.SINGLE(Q:Q)),Rates!A:B,2,0)*W459)))</f>
        <v/>
      </c>
      <c r="AC459" s="177" t="str" cm="1">
        <f t="array" ref="AC459">IF(_xlfn.SINGLE(A:A)="","",IF(R459="Refreshment Beverage","",IF(AND(R459="Beer",Q459=0),SUM(LOOKUP(2,1/(Rates!$B$15:$B$18&lt;=W459)/(Rates!$C$15:$C$18&gt;=W459),Rates!$E$15:$E$18)*W459),VLOOKUP(VALUE(_xlfn.SINGLE(Q:Q)),Rates!A:C,3,0)*W459)))</f>
        <v/>
      </c>
      <c r="AD459" s="168">
        <f>IFERROR(IF(OR(Q459=1,Q459=2,Q459=3,Q459=4),VLOOKUP(Q459,Rates!$A$31:$B$34,2,0)*W459,IF(V459=1,VLOOKUP(U459,'REB BEV MIN MKUP'!B:E,4,0),IF(V459&gt;1,VLOOKUP(VALUE(W459),'REB BEV MIN MKUP'!O:Q,3,0),0))),0)</f>
        <v>0</v>
      </c>
      <c r="AE459" s="177" t="str">
        <f t="shared" si="258"/>
        <v/>
      </c>
      <c r="AF459" s="13" t="str">
        <f t="shared" si="259"/>
        <v/>
      </c>
      <c r="AG459" s="177" t="str">
        <f t="shared" si="260"/>
        <v/>
      </c>
      <c r="AH459" s="184" t="str">
        <f t="shared" si="261"/>
        <v/>
      </c>
      <c r="AI459" s="184" t="str">
        <f>IF(AE:AE="","",IF(R459="Refreshment Beverage",AK459*(Rates!J$19/100),ROUND(SUM(AH459*(Rates!$J$8/100)),4)))</f>
        <v/>
      </c>
      <c r="AJ459" s="183" t="str">
        <f t="shared" si="262"/>
        <v/>
      </c>
      <c r="AK459" s="185" t="str">
        <f t="shared" si="263"/>
        <v/>
      </c>
      <c r="AL459" s="177" t="str">
        <f t="shared" si="264"/>
        <v/>
      </c>
      <c r="AM459" s="13" t="str">
        <f>IF(AS459="","",IF(R459="Refreshment Beverage",ROUND(AS459*Rates!K$19,4),ROUND(AO459*(VLOOKUP(VALUE(Q459),Rates!G$4:L$12,3,0)),4)))</f>
        <v/>
      </c>
      <c r="AN459" s="183" t="str">
        <f>IF(AS459="","",IF(R459="Refreshment Beverage",AS459*(Rates!J$19/100),MAX(AM459,AB459)))</f>
        <v/>
      </c>
      <c r="AO459" s="186" t="str">
        <f t="shared" si="265"/>
        <v/>
      </c>
      <c r="AP459" s="186" t="str">
        <f t="shared" si="266"/>
        <v/>
      </c>
      <c r="AQ459" s="186" t="str">
        <f>IF(AS459="","",IF(R459="Refreshment Beverage",ROUND(SUM(VLOOKUP(Q:Q,Rates!G$15:L$19,3,0)*(AS459-Y459-Z459-AA459)),4),ROUND(SUM(Rates!$K$8*AS459),4)))</f>
        <v/>
      </c>
      <c r="AR459" s="184" t="str">
        <f t="shared" si="267"/>
        <v/>
      </c>
      <c r="AS459" s="185" t="str">
        <f t="shared" si="268"/>
        <v/>
      </c>
      <c r="AT459" s="177" t="str">
        <f t="shared" si="269"/>
        <v/>
      </c>
      <c r="AU459" s="13" t="str">
        <f>IF(AX459="","",IF(R459="Refreshment Beverage",ROUND((BA459-Y459-Z459-AA459)*VLOOKUP(VALUE(Q459),Rates!G$15:L$19,3,0),4),ROUND(AW459*(VLOOKUP(VALUE(Q459),Rates!G:L,3,0)),4)))</f>
        <v/>
      </c>
      <c r="AV459" s="183" t="str">
        <f t="shared" si="270"/>
        <v/>
      </c>
      <c r="AW459" s="186" t="str">
        <f t="shared" si="271"/>
        <v/>
      </c>
      <c r="AX459" s="184" t="str">
        <f t="shared" si="272"/>
        <v/>
      </c>
      <c r="AY459" s="186" t="str">
        <f>IF(AX459="","",IF(R459="Refreshment Beverage",ROUND(SUM(AX459*Rates!K$19),4),ROUND(SUM(AX459*(Rates!J$8/100)),4)))</f>
        <v/>
      </c>
      <c r="AZ459" s="183" t="str">
        <f t="shared" si="273"/>
        <v/>
      </c>
      <c r="BA459" s="185" t="str">
        <f t="shared" si="274"/>
        <v/>
      </c>
      <c r="BD459" s="171"/>
      <c r="BE459" s="171"/>
      <c r="BF459" s="171"/>
      <c r="BG459" s="171"/>
    </row>
    <row r="460" spans="1:59" ht="15" customHeight="1" x14ac:dyDescent="0.3">
      <c r="A460" s="172"/>
      <c r="B460" s="172"/>
      <c r="C460" s="172"/>
      <c r="D460" s="173"/>
      <c r="E460" s="173"/>
      <c r="F460" s="173"/>
      <c r="G460" s="173"/>
      <c r="H460" s="173"/>
      <c r="I460" s="174"/>
      <c r="J460" s="175"/>
      <c r="K460" s="176" t="str">
        <f t="shared" si="246"/>
        <v/>
      </c>
      <c r="L460" s="177" t="str">
        <f t="shared" si="247"/>
        <v/>
      </c>
      <c r="M460" s="178" t="str">
        <f t="shared" si="248"/>
        <v/>
      </c>
      <c r="N460" s="44" t="str" cm="1">
        <f t="array" ref="N460">IFERROR(IF(_xlfn.SINGLE(A:A)="","",IF(R460="Beer",SUM(LOOKUP(2,1/(Rates!$B$3:$B$5&lt;=W460)/(Rates!$C$3:$C$5&gt;=W460),Rates!$D$3:$D$5)*(X460/100)*W460),IF(R460="Refreshment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44" t="str">
        <f t="shared" si="249"/>
        <v/>
      </c>
      <c r="P460" s="13"/>
      <c r="Q460" s="179" t="str">
        <f t="shared" si="250"/>
        <v/>
      </c>
      <c r="R460" s="180" t="str">
        <f t="shared" si="251"/>
        <v/>
      </c>
      <c r="S460" s="13" t="str">
        <f>IF(A460="","",IF(R460="Refreshment Beverage",VLOOKUP(VALUE(Q460),Rates!G$15:L$19,2,0),VLOOKUP(VALUE(Q460),Rates!G$4:L$8,2,0)))</f>
        <v/>
      </c>
      <c r="T460" s="13" t="str">
        <f t="shared" si="252"/>
        <v/>
      </c>
      <c r="U460" s="181" t="str">
        <f t="shared" si="253"/>
        <v/>
      </c>
      <c r="V460" s="13" t="str">
        <f t="shared" si="254"/>
        <v/>
      </c>
      <c r="W460" s="13" t="str">
        <f t="shared" si="255"/>
        <v/>
      </c>
      <c r="X460" s="182" t="str">
        <f t="shared" si="256"/>
        <v/>
      </c>
      <c r="Y460" s="183" t="str">
        <f>IF(A:A="","",IF(R460="Refreshment Beverage",VLOOKUP(Q460,Rates!G$15:L$19,6,0)*W460,VLOOKUP(Q460,Rates!G$4:L$12,6,0)*W460))</f>
        <v/>
      </c>
      <c r="Z460" s="183" t="str">
        <f t="shared" si="257"/>
        <v/>
      </c>
      <c r="AA460" s="17">
        <f t="shared" si="245"/>
        <v>0</v>
      </c>
      <c r="AB460" s="177" t="str" cm="1">
        <f t="array" ref="AB460">IF(_xlfn.SINGLE(A:A)="","",IF(R460="Refreshment Beverage","",IF(AND(R460="Beer",Q460=0),SUM(LOOKUP(2,1/(Rates!$B$15:$B$18&lt;=W460)/(Rates!$C$15:$C$18&gt;=W460),Rates!$D$15:$D$18)*W460),VLOOKUP(VALUE(_xlfn.SINGLE(Q:Q)),Rates!A:B,2,0)*W460)))</f>
        <v/>
      </c>
      <c r="AC460" s="177" t="str" cm="1">
        <f t="array" ref="AC460">IF(_xlfn.SINGLE(A:A)="","",IF(R460="Refreshment Beverage","",IF(AND(R460="Beer",Q460=0),SUM(LOOKUP(2,1/(Rates!$B$15:$B$18&lt;=W460)/(Rates!$C$15:$C$18&gt;=W460),Rates!$E$15:$E$18)*W460),VLOOKUP(VALUE(_xlfn.SINGLE(Q:Q)),Rates!A:C,3,0)*W460)))</f>
        <v/>
      </c>
      <c r="AD460" s="168">
        <f>IFERROR(IF(OR(Q460=1,Q460=2,Q460=3,Q460=4),VLOOKUP(Q460,Rates!$A$31:$B$34,2,0)*W460,IF(V460=1,VLOOKUP(U460,'REB BEV MIN MKUP'!B:E,4,0),IF(V460&gt;1,VLOOKUP(VALUE(W460),'REB BEV MIN MKUP'!O:Q,3,0),0))),0)</f>
        <v>0</v>
      </c>
      <c r="AE460" s="177" t="str">
        <f t="shared" si="258"/>
        <v/>
      </c>
      <c r="AF460" s="13" t="str">
        <f t="shared" si="259"/>
        <v/>
      </c>
      <c r="AG460" s="177" t="str">
        <f t="shared" si="260"/>
        <v/>
      </c>
      <c r="AH460" s="184" t="str">
        <f t="shared" si="261"/>
        <v/>
      </c>
      <c r="AI460" s="184" t="str">
        <f>IF(AE:AE="","",IF(R460="Refreshment Beverage",AK460*(Rates!J$19/100),ROUND(SUM(AH460*(Rates!$J$8/100)),4)))</f>
        <v/>
      </c>
      <c r="AJ460" s="183" t="str">
        <f t="shared" si="262"/>
        <v/>
      </c>
      <c r="AK460" s="185" t="str">
        <f t="shared" si="263"/>
        <v/>
      </c>
      <c r="AL460" s="177" t="str">
        <f t="shared" si="264"/>
        <v/>
      </c>
      <c r="AM460" s="13" t="str">
        <f>IF(AS460="","",IF(R460="Refreshment Beverage",ROUND(AS460*Rates!K$19,4),ROUND(AO460*(VLOOKUP(VALUE(Q460),Rates!G$4:L$12,3,0)),4)))</f>
        <v/>
      </c>
      <c r="AN460" s="183" t="str">
        <f>IF(AS460="","",IF(R460="Refreshment Beverage",AS460*(Rates!J$19/100),MAX(AM460,AB460)))</f>
        <v/>
      </c>
      <c r="AO460" s="186" t="str">
        <f t="shared" si="265"/>
        <v/>
      </c>
      <c r="AP460" s="186" t="str">
        <f t="shared" si="266"/>
        <v/>
      </c>
      <c r="AQ460" s="186" t="str">
        <f>IF(AS460="","",IF(R460="Refreshment Beverage",ROUND(SUM(VLOOKUP(Q:Q,Rates!G$15:L$19,3,0)*(AS460-Y460-Z460-AA460)),4),ROUND(SUM(Rates!$K$8*AS460),4)))</f>
        <v/>
      </c>
      <c r="AR460" s="184" t="str">
        <f t="shared" si="267"/>
        <v/>
      </c>
      <c r="AS460" s="185" t="str">
        <f t="shared" si="268"/>
        <v/>
      </c>
      <c r="AT460" s="177" t="str">
        <f t="shared" si="269"/>
        <v/>
      </c>
      <c r="AU460" s="13" t="str">
        <f>IF(AX460="","",IF(R460="Refreshment Beverage",ROUND((BA460-Y460-Z460-AA460)*VLOOKUP(VALUE(Q460),Rates!G$15:L$19,3,0),4),ROUND(AW460*(VLOOKUP(VALUE(Q460),Rates!G:L,3,0)),4)))</f>
        <v/>
      </c>
      <c r="AV460" s="183" t="str">
        <f t="shared" si="270"/>
        <v/>
      </c>
      <c r="AW460" s="186" t="str">
        <f t="shared" si="271"/>
        <v/>
      </c>
      <c r="AX460" s="184" t="str">
        <f t="shared" si="272"/>
        <v/>
      </c>
      <c r="AY460" s="186" t="str">
        <f>IF(AX460="","",IF(R460="Refreshment Beverage",ROUND(SUM(AX460*Rates!K$19),4),ROUND(SUM(AX460*(Rates!J$8/100)),4)))</f>
        <v/>
      </c>
      <c r="AZ460" s="183" t="str">
        <f t="shared" si="273"/>
        <v/>
      </c>
      <c r="BA460" s="185" t="str">
        <f t="shared" si="274"/>
        <v/>
      </c>
      <c r="BD460" s="171"/>
      <c r="BE460" s="171"/>
      <c r="BF460" s="171"/>
      <c r="BG460" s="171"/>
    </row>
    <row r="461" spans="1:59" ht="15" customHeight="1" x14ac:dyDescent="0.3">
      <c r="A461" s="172"/>
      <c r="B461" s="172"/>
      <c r="C461" s="172"/>
      <c r="D461" s="173"/>
      <c r="E461" s="173"/>
      <c r="F461" s="173"/>
      <c r="G461" s="173"/>
      <c r="H461" s="173"/>
      <c r="I461" s="174"/>
      <c r="J461" s="175"/>
      <c r="K461" s="176" t="str">
        <f t="shared" si="246"/>
        <v/>
      </c>
      <c r="L461" s="177" t="str">
        <f t="shared" si="247"/>
        <v/>
      </c>
      <c r="M461" s="178" t="str">
        <f t="shared" si="248"/>
        <v/>
      </c>
      <c r="N461" s="44" t="str" cm="1">
        <f t="array" ref="N461">IFERROR(IF(_xlfn.SINGLE(A:A)="","",IF(R461="Beer",SUM(LOOKUP(2,1/(Rates!$B$3:$B$5&lt;=W461)/(Rates!$C$3:$C$5&gt;=W461),Rates!$D$3:$D$5)*(X461/100)*W461),IF(R461="Refreshment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44" t="str">
        <f t="shared" si="249"/>
        <v/>
      </c>
      <c r="P461" s="13"/>
      <c r="Q461" s="179" t="str">
        <f t="shared" si="250"/>
        <v/>
      </c>
      <c r="R461" s="180" t="str">
        <f t="shared" si="251"/>
        <v/>
      </c>
      <c r="S461" s="13" t="str">
        <f>IF(A461="","",IF(R461="Refreshment Beverage",VLOOKUP(VALUE(Q461),Rates!G$15:L$19,2,0),VLOOKUP(VALUE(Q461),Rates!G$4:L$8,2,0)))</f>
        <v/>
      </c>
      <c r="T461" s="13" t="str">
        <f t="shared" si="252"/>
        <v/>
      </c>
      <c r="U461" s="181" t="str">
        <f t="shared" si="253"/>
        <v/>
      </c>
      <c r="V461" s="13" t="str">
        <f t="shared" si="254"/>
        <v/>
      </c>
      <c r="W461" s="13" t="str">
        <f t="shared" si="255"/>
        <v/>
      </c>
      <c r="X461" s="182" t="str">
        <f t="shared" si="256"/>
        <v/>
      </c>
      <c r="Y461" s="183" t="str">
        <f>IF(A:A="","",IF(R461="Refreshment Beverage",VLOOKUP(Q461,Rates!G$15:L$19,6,0)*W461,VLOOKUP(Q461,Rates!G$4:L$12,6,0)*W461))</f>
        <v/>
      </c>
      <c r="Z461" s="183" t="str">
        <f t="shared" si="257"/>
        <v/>
      </c>
      <c r="AA461" s="17">
        <f t="shared" si="245"/>
        <v>0</v>
      </c>
      <c r="AB461" s="177" t="str" cm="1">
        <f t="array" ref="AB461">IF(_xlfn.SINGLE(A:A)="","",IF(R461="Refreshment Beverage","",IF(AND(R461="Beer",Q461=0),SUM(LOOKUP(2,1/(Rates!$B$15:$B$18&lt;=W461)/(Rates!$C$15:$C$18&gt;=W461),Rates!$D$15:$D$18)*W461),VLOOKUP(VALUE(_xlfn.SINGLE(Q:Q)),Rates!A:B,2,0)*W461)))</f>
        <v/>
      </c>
      <c r="AC461" s="177" t="str" cm="1">
        <f t="array" ref="AC461">IF(_xlfn.SINGLE(A:A)="","",IF(R461="Refreshment Beverage","",IF(AND(R461="Beer",Q461=0),SUM(LOOKUP(2,1/(Rates!$B$15:$B$18&lt;=W461)/(Rates!$C$15:$C$18&gt;=W461),Rates!$E$15:$E$18)*W461),VLOOKUP(VALUE(_xlfn.SINGLE(Q:Q)),Rates!A:C,3,0)*W461)))</f>
        <v/>
      </c>
      <c r="AD461" s="168">
        <f>IFERROR(IF(OR(Q461=1,Q461=2,Q461=3,Q461=4),VLOOKUP(Q461,Rates!$A$31:$B$34,2,0)*W461,IF(V461=1,VLOOKUP(U461,'REB BEV MIN MKUP'!B:E,4,0),IF(V461&gt;1,VLOOKUP(VALUE(W461),'REB BEV MIN MKUP'!O:Q,3,0),0))),0)</f>
        <v>0</v>
      </c>
      <c r="AE461" s="177" t="str">
        <f t="shared" si="258"/>
        <v/>
      </c>
      <c r="AF461" s="13" t="str">
        <f t="shared" si="259"/>
        <v/>
      </c>
      <c r="AG461" s="177" t="str">
        <f t="shared" si="260"/>
        <v/>
      </c>
      <c r="AH461" s="184" t="str">
        <f t="shared" si="261"/>
        <v/>
      </c>
      <c r="AI461" s="184" t="str">
        <f>IF(AE:AE="","",IF(R461="Refreshment Beverage",AK461*(Rates!J$19/100),ROUND(SUM(AH461*(Rates!$J$8/100)),4)))</f>
        <v/>
      </c>
      <c r="AJ461" s="183" t="str">
        <f t="shared" si="262"/>
        <v/>
      </c>
      <c r="AK461" s="185" t="str">
        <f t="shared" si="263"/>
        <v/>
      </c>
      <c r="AL461" s="177" t="str">
        <f t="shared" si="264"/>
        <v/>
      </c>
      <c r="AM461" s="13" t="str">
        <f>IF(AS461="","",IF(R461="Refreshment Beverage",ROUND(AS461*Rates!K$19,4),ROUND(AO461*(VLOOKUP(VALUE(Q461),Rates!G$4:L$12,3,0)),4)))</f>
        <v/>
      </c>
      <c r="AN461" s="183" t="str">
        <f>IF(AS461="","",IF(R461="Refreshment Beverage",AS461*(Rates!J$19/100),MAX(AM461,AB461)))</f>
        <v/>
      </c>
      <c r="AO461" s="186" t="str">
        <f t="shared" si="265"/>
        <v/>
      </c>
      <c r="AP461" s="186" t="str">
        <f t="shared" si="266"/>
        <v/>
      </c>
      <c r="AQ461" s="186" t="str">
        <f>IF(AS461="","",IF(R461="Refreshment Beverage",ROUND(SUM(VLOOKUP(Q:Q,Rates!G$15:L$19,3,0)*(AS461-Y461-Z461-AA461)),4),ROUND(SUM(Rates!$K$8*AS461),4)))</f>
        <v/>
      </c>
      <c r="AR461" s="184" t="str">
        <f t="shared" si="267"/>
        <v/>
      </c>
      <c r="AS461" s="185" t="str">
        <f t="shared" si="268"/>
        <v/>
      </c>
      <c r="AT461" s="177" t="str">
        <f t="shared" si="269"/>
        <v/>
      </c>
      <c r="AU461" s="13" t="str">
        <f>IF(AX461="","",IF(R461="Refreshment Beverage",ROUND((BA461-Y461-Z461-AA461)*VLOOKUP(VALUE(Q461),Rates!G$15:L$19,3,0),4),ROUND(AW461*(VLOOKUP(VALUE(Q461),Rates!G:L,3,0)),4)))</f>
        <v/>
      </c>
      <c r="AV461" s="183" t="str">
        <f t="shared" si="270"/>
        <v/>
      </c>
      <c r="AW461" s="186" t="str">
        <f t="shared" si="271"/>
        <v/>
      </c>
      <c r="AX461" s="184" t="str">
        <f t="shared" si="272"/>
        <v/>
      </c>
      <c r="AY461" s="186" t="str">
        <f>IF(AX461="","",IF(R461="Refreshment Beverage",ROUND(SUM(AX461*Rates!K$19),4),ROUND(SUM(AX461*(Rates!J$8/100)),4)))</f>
        <v/>
      </c>
      <c r="AZ461" s="183" t="str">
        <f t="shared" si="273"/>
        <v/>
      </c>
      <c r="BA461" s="185" t="str">
        <f t="shared" si="274"/>
        <v/>
      </c>
      <c r="BD461" s="171"/>
      <c r="BE461" s="171"/>
      <c r="BF461" s="171"/>
      <c r="BG461" s="171"/>
    </row>
    <row r="462" spans="1:59" ht="15" customHeight="1" x14ac:dyDescent="0.3">
      <c r="A462" s="172"/>
      <c r="B462" s="172"/>
      <c r="C462" s="172"/>
      <c r="D462" s="173"/>
      <c r="E462" s="173"/>
      <c r="F462" s="173"/>
      <c r="G462" s="173"/>
      <c r="H462" s="173"/>
      <c r="I462" s="174"/>
      <c r="J462" s="175"/>
      <c r="K462" s="176" t="str">
        <f t="shared" si="246"/>
        <v/>
      </c>
      <c r="L462" s="177" t="str">
        <f t="shared" si="247"/>
        <v/>
      </c>
      <c r="M462" s="178" t="str">
        <f t="shared" si="248"/>
        <v/>
      </c>
      <c r="N462" s="44" t="str" cm="1">
        <f t="array" ref="N462">IFERROR(IF(_xlfn.SINGLE(A:A)="","",IF(R462="Beer",SUM(LOOKUP(2,1/(Rates!$B$3:$B$5&lt;=W462)/(Rates!$C$3:$C$5&gt;=W462),Rates!$D$3:$D$5)*(X462/100)*W462),IF(R462="Refreshment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44" t="str">
        <f t="shared" si="249"/>
        <v/>
      </c>
      <c r="P462" s="13"/>
      <c r="Q462" s="179" t="str">
        <f t="shared" si="250"/>
        <v/>
      </c>
      <c r="R462" s="180" t="str">
        <f t="shared" si="251"/>
        <v/>
      </c>
      <c r="S462" s="13" t="str">
        <f>IF(A462="","",IF(R462="Refreshment Beverage",VLOOKUP(VALUE(Q462),Rates!G$15:L$19,2,0),VLOOKUP(VALUE(Q462),Rates!G$4:L$8,2,0)))</f>
        <v/>
      </c>
      <c r="T462" s="13" t="str">
        <f t="shared" si="252"/>
        <v/>
      </c>
      <c r="U462" s="181" t="str">
        <f t="shared" si="253"/>
        <v/>
      </c>
      <c r="V462" s="13" t="str">
        <f t="shared" si="254"/>
        <v/>
      </c>
      <c r="W462" s="13" t="str">
        <f t="shared" si="255"/>
        <v/>
      </c>
      <c r="X462" s="182" t="str">
        <f t="shared" si="256"/>
        <v/>
      </c>
      <c r="Y462" s="183" t="str">
        <f>IF(A:A="","",IF(R462="Refreshment Beverage",VLOOKUP(Q462,Rates!G$15:L$19,6,0)*W462,VLOOKUP(Q462,Rates!G$4:L$12,6,0)*W462))</f>
        <v/>
      </c>
      <c r="Z462" s="183" t="str">
        <f t="shared" si="257"/>
        <v/>
      </c>
      <c r="AA462" s="17">
        <f t="shared" si="245"/>
        <v>0</v>
      </c>
      <c r="AB462" s="177" t="str" cm="1">
        <f t="array" ref="AB462">IF(_xlfn.SINGLE(A:A)="","",IF(R462="Refreshment Beverage","",IF(AND(R462="Beer",Q462=0),SUM(LOOKUP(2,1/(Rates!$B$15:$B$18&lt;=W462)/(Rates!$C$15:$C$18&gt;=W462),Rates!$D$15:$D$18)*W462),VLOOKUP(VALUE(_xlfn.SINGLE(Q:Q)),Rates!A:B,2,0)*W462)))</f>
        <v/>
      </c>
      <c r="AC462" s="177" t="str" cm="1">
        <f t="array" ref="AC462">IF(_xlfn.SINGLE(A:A)="","",IF(R462="Refreshment Beverage","",IF(AND(R462="Beer",Q462=0),SUM(LOOKUP(2,1/(Rates!$B$15:$B$18&lt;=W462)/(Rates!$C$15:$C$18&gt;=W462),Rates!$E$15:$E$18)*W462),VLOOKUP(VALUE(_xlfn.SINGLE(Q:Q)),Rates!A:C,3,0)*W462)))</f>
        <v/>
      </c>
      <c r="AD462" s="168">
        <f>IFERROR(IF(OR(Q462=1,Q462=2,Q462=3,Q462=4),VLOOKUP(Q462,Rates!$A$31:$B$34,2,0)*W462,IF(V462=1,VLOOKUP(U462,'REB BEV MIN MKUP'!B:E,4,0),IF(V462&gt;1,VLOOKUP(VALUE(W462),'REB BEV MIN MKUP'!O:Q,3,0),0))),0)</f>
        <v>0</v>
      </c>
      <c r="AE462" s="177" t="str">
        <f t="shared" si="258"/>
        <v/>
      </c>
      <c r="AF462" s="13" t="str">
        <f t="shared" si="259"/>
        <v/>
      </c>
      <c r="AG462" s="177" t="str">
        <f t="shared" si="260"/>
        <v/>
      </c>
      <c r="AH462" s="184" t="str">
        <f t="shared" si="261"/>
        <v/>
      </c>
      <c r="AI462" s="184" t="str">
        <f>IF(AE:AE="","",IF(R462="Refreshment Beverage",AK462*(Rates!J$19/100),ROUND(SUM(AH462*(Rates!$J$8/100)),4)))</f>
        <v/>
      </c>
      <c r="AJ462" s="183" t="str">
        <f t="shared" si="262"/>
        <v/>
      </c>
      <c r="AK462" s="185" t="str">
        <f t="shared" si="263"/>
        <v/>
      </c>
      <c r="AL462" s="177" t="str">
        <f t="shared" si="264"/>
        <v/>
      </c>
      <c r="AM462" s="13" t="str">
        <f>IF(AS462="","",IF(R462="Refreshment Beverage",ROUND(AS462*Rates!K$19,4),ROUND(AO462*(VLOOKUP(VALUE(Q462),Rates!G$4:L$12,3,0)),4)))</f>
        <v/>
      </c>
      <c r="AN462" s="183" t="str">
        <f>IF(AS462="","",IF(R462="Refreshment Beverage",AS462*(Rates!J$19/100),MAX(AM462,AB462)))</f>
        <v/>
      </c>
      <c r="AO462" s="186" t="str">
        <f t="shared" si="265"/>
        <v/>
      </c>
      <c r="AP462" s="186" t="str">
        <f t="shared" si="266"/>
        <v/>
      </c>
      <c r="AQ462" s="186" t="str">
        <f>IF(AS462="","",IF(R462="Refreshment Beverage",ROUND(SUM(VLOOKUP(Q:Q,Rates!G$15:L$19,3,0)*(AS462-Y462-Z462-AA462)),4),ROUND(SUM(Rates!$K$8*AS462),4)))</f>
        <v/>
      </c>
      <c r="AR462" s="184" t="str">
        <f t="shared" si="267"/>
        <v/>
      </c>
      <c r="AS462" s="185" t="str">
        <f t="shared" si="268"/>
        <v/>
      </c>
      <c r="AT462" s="177" t="str">
        <f t="shared" si="269"/>
        <v/>
      </c>
      <c r="AU462" s="13" t="str">
        <f>IF(AX462="","",IF(R462="Refreshment Beverage",ROUND((BA462-Y462-Z462-AA462)*VLOOKUP(VALUE(Q462),Rates!G$15:L$19,3,0),4),ROUND(AW462*(VLOOKUP(VALUE(Q462),Rates!G:L,3,0)),4)))</f>
        <v/>
      </c>
      <c r="AV462" s="183" t="str">
        <f t="shared" si="270"/>
        <v/>
      </c>
      <c r="AW462" s="186" t="str">
        <f t="shared" si="271"/>
        <v/>
      </c>
      <c r="AX462" s="184" t="str">
        <f t="shared" si="272"/>
        <v/>
      </c>
      <c r="AY462" s="186" t="str">
        <f>IF(AX462="","",IF(R462="Refreshment Beverage",ROUND(SUM(AX462*Rates!K$19),4),ROUND(SUM(AX462*(Rates!J$8/100)),4)))</f>
        <v/>
      </c>
      <c r="AZ462" s="183" t="str">
        <f t="shared" si="273"/>
        <v/>
      </c>
      <c r="BA462" s="185" t="str">
        <f t="shared" si="274"/>
        <v/>
      </c>
      <c r="BD462" s="171"/>
      <c r="BE462" s="171"/>
      <c r="BF462" s="171"/>
      <c r="BG462" s="171"/>
    </row>
    <row r="463" spans="1:59" ht="15" customHeight="1" x14ac:dyDescent="0.3">
      <c r="A463" s="172"/>
      <c r="B463" s="172"/>
      <c r="C463" s="172"/>
      <c r="D463" s="173"/>
      <c r="E463" s="173"/>
      <c r="F463" s="173"/>
      <c r="G463" s="173"/>
      <c r="H463" s="173"/>
      <c r="I463" s="174"/>
      <c r="J463" s="175"/>
      <c r="K463" s="176" t="str">
        <f t="shared" si="246"/>
        <v/>
      </c>
      <c r="L463" s="177" t="str">
        <f t="shared" si="247"/>
        <v/>
      </c>
      <c r="M463" s="178" t="str">
        <f t="shared" si="248"/>
        <v/>
      </c>
      <c r="N463" s="44" t="str" cm="1">
        <f t="array" ref="N463">IFERROR(IF(_xlfn.SINGLE(A:A)="","",IF(R463="Beer",SUM(LOOKUP(2,1/(Rates!$B$3:$B$5&lt;=W463)/(Rates!$C$3:$C$5&gt;=W463),Rates!$D$3:$D$5)*(X463/100)*W463),IF(R463="Refreshment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44" t="str">
        <f t="shared" si="249"/>
        <v/>
      </c>
      <c r="P463" s="13"/>
      <c r="Q463" s="179" t="str">
        <f t="shared" si="250"/>
        <v/>
      </c>
      <c r="R463" s="180" t="str">
        <f t="shared" si="251"/>
        <v/>
      </c>
      <c r="S463" s="13" t="str">
        <f>IF(A463="","",IF(R463="Refreshment Beverage",VLOOKUP(VALUE(Q463),Rates!G$15:L$19,2,0),VLOOKUP(VALUE(Q463),Rates!G$4:L$8,2,0)))</f>
        <v/>
      </c>
      <c r="T463" s="13" t="str">
        <f t="shared" si="252"/>
        <v/>
      </c>
      <c r="U463" s="181" t="str">
        <f t="shared" si="253"/>
        <v/>
      </c>
      <c r="V463" s="13" t="str">
        <f t="shared" si="254"/>
        <v/>
      </c>
      <c r="W463" s="13" t="str">
        <f t="shared" si="255"/>
        <v/>
      </c>
      <c r="X463" s="182" t="str">
        <f t="shared" si="256"/>
        <v/>
      </c>
      <c r="Y463" s="183" t="str">
        <f>IF(A:A="","",IF(R463="Refreshment Beverage",VLOOKUP(Q463,Rates!G$15:L$19,6,0)*W463,VLOOKUP(Q463,Rates!G$4:L$12,6,0)*W463))</f>
        <v/>
      </c>
      <c r="Z463" s="183" t="str">
        <f t="shared" si="257"/>
        <v/>
      </c>
      <c r="AA463" s="17">
        <f t="shared" si="245"/>
        <v>0</v>
      </c>
      <c r="AB463" s="177" t="str" cm="1">
        <f t="array" ref="AB463">IF(_xlfn.SINGLE(A:A)="","",IF(R463="Refreshment Beverage","",IF(AND(R463="Beer",Q463=0),SUM(LOOKUP(2,1/(Rates!$B$15:$B$18&lt;=W463)/(Rates!$C$15:$C$18&gt;=W463),Rates!$D$15:$D$18)*W463),VLOOKUP(VALUE(_xlfn.SINGLE(Q:Q)),Rates!A:B,2,0)*W463)))</f>
        <v/>
      </c>
      <c r="AC463" s="177" t="str" cm="1">
        <f t="array" ref="AC463">IF(_xlfn.SINGLE(A:A)="","",IF(R463="Refreshment Beverage","",IF(AND(R463="Beer",Q463=0),SUM(LOOKUP(2,1/(Rates!$B$15:$B$18&lt;=W463)/(Rates!$C$15:$C$18&gt;=W463),Rates!$E$15:$E$18)*W463),VLOOKUP(VALUE(_xlfn.SINGLE(Q:Q)),Rates!A:C,3,0)*W463)))</f>
        <v/>
      </c>
      <c r="AD463" s="168">
        <f>IFERROR(IF(OR(Q463=1,Q463=2,Q463=3,Q463=4),VLOOKUP(Q463,Rates!$A$31:$B$34,2,0)*W463,IF(V463=1,VLOOKUP(U463,'REB BEV MIN MKUP'!B:E,4,0),IF(V463&gt;1,VLOOKUP(VALUE(W463),'REB BEV MIN MKUP'!O:Q,3,0),0))),0)</f>
        <v>0</v>
      </c>
      <c r="AE463" s="177" t="str">
        <f t="shared" si="258"/>
        <v/>
      </c>
      <c r="AF463" s="13" t="str">
        <f t="shared" si="259"/>
        <v/>
      </c>
      <c r="AG463" s="177" t="str">
        <f t="shared" si="260"/>
        <v/>
      </c>
      <c r="AH463" s="184" t="str">
        <f t="shared" si="261"/>
        <v/>
      </c>
      <c r="AI463" s="184" t="str">
        <f>IF(AE:AE="","",IF(R463="Refreshment Beverage",AK463*(Rates!J$19/100),ROUND(SUM(AH463*(Rates!$J$8/100)),4)))</f>
        <v/>
      </c>
      <c r="AJ463" s="183" t="str">
        <f t="shared" si="262"/>
        <v/>
      </c>
      <c r="AK463" s="185" t="str">
        <f t="shared" si="263"/>
        <v/>
      </c>
      <c r="AL463" s="177" t="str">
        <f t="shared" si="264"/>
        <v/>
      </c>
      <c r="AM463" s="13" t="str">
        <f>IF(AS463="","",IF(R463="Refreshment Beverage",ROUND(AS463*Rates!K$19,4),ROUND(AO463*(VLOOKUP(VALUE(Q463),Rates!G$4:L$12,3,0)),4)))</f>
        <v/>
      </c>
      <c r="AN463" s="183" t="str">
        <f>IF(AS463="","",IF(R463="Refreshment Beverage",AS463*(Rates!J$19/100),MAX(AM463,AB463)))</f>
        <v/>
      </c>
      <c r="AO463" s="186" t="str">
        <f t="shared" si="265"/>
        <v/>
      </c>
      <c r="AP463" s="186" t="str">
        <f t="shared" si="266"/>
        <v/>
      </c>
      <c r="AQ463" s="186" t="str">
        <f>IF(AS463="","",IF(R463="Refreshment Beverage",ROUND(SUM(VLOOKUP(Q:Q,Rates!G$15:L$19,3,0)*(AS463-Y463-Z463-AA463)),4),ROUND(SUM(Rates!$K$8*AS463),4)))</f>
        <v/>
      </c>
      <c r="AR463" s="184" t="str">
        <f t="shared" si="267"/>
        <v/>
      </c>
      <c r="AS463" s="185" t="str">
        <f t="shared" si="268"/>
        <v/>
      </c>
      <c r="AT463" s="177" t="str">
        <f t="shared" si="269"/>
        <v/>
      </c>
      <c r="AU463" s="13" t="str">
        <f>IF(AX463="","",IF(R463="Refreshment Beverage",ROUND((BA463-Y463-Z463-AA463)*VLOOKUP(VALUE(Q463),Rates!G$15:L$19,3,0),4),ROUND(AW463*(VLOOKUP(VALUE(Q463),Rates!G:L,3,0)),4)))</f>
        <v/>
      </c>
      <c r="AV463" s="183" t="str">
        <f t="shared" si="270"/>
        <v/>
      </c>
      <c r="AW463" s="186" t="str">
        <f t="shared" si="271"/>
        <v/>
      </c>
      <c r="AX463" s="184" t="str">
        <f t="shared" si="272"/>
        <v/>
      </c>
      <c r="AY463" s="186" t="str">
        <f>IF(AX463="","",IF(R463="Refreshment Beverage",ROUND(SUM(AX463*Rates!K$19),4),ROUND(SUM(AX463*(Rates!J$8/100)),4)))</f>
        <v/>
      </c>
      <c r="AZ463" s="183" t="str">
        <f t="shared" si="273"/>
        <v/>
      </c>
      <c r="BA463" s="185" t="str">
        <f t="shared" si="274"/>
        <v/>
      </c>
      <c r="BD463" s="171"/>
      <c r="BE463" s="171"/>
      <c r="BF463" s="171"/>
      <c r="BG463" s="171"/>
    </row>
    <row r="464" spans="1:59" ht="15" customHeight="1" x14ac:dyDescent="0.3">
      <c r="A464" s="172"/>
      <c r="B464" s="172"/>
      <c r="C464" s="172"/>
      <c r="D464" s="173"/>
      <c r="E464" s="173"/>
      <c r="F464" s="173"/>
      <c r="G464" s="173"/>
      <c r="H464" s="173"/>
      <c r="I464" s="174"/>
      <c r="J464" s="175"/>
      <c r="K464" s="176" t="str">
        <f t="shared" si="246"/>
        <v/>
      </c>
      <c r="L464" s="177" t="str">
        <f t="shared" si="247"/>
        <v/>
      </c>
      <c r="M464" s="178" t="str">
        <f t="shared" si="248"/>
        <v/>
      </c>
      <c r="N464" s="44" t="str" cm="1">
        <f t="array" ref="N464">IFERROR(IF(_xlfn.SINGLE(A:A)="","",IF(R464="Beer",SUM(LOOKUP(2,1/(Rates!$B$3:$B$5&lt;=W464)/(Rates!$C$3:$C$5&gt;=W464),Rates!$D$3:$D$5)*(X464/100)*W464),IF(R464="Refreshment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44" t="str">
        <f t="shared" si="249"/>
        <v/>
      </c>
      <c r="P464" s="13"/>
      <c r="Q464" s="179" t="str">
        <f t="shared" si="250"/>
        <v/>
      </c>
      <c r="R464" s="180" t="str">
        <f t="shared" si="251"/>
        <v/>
      </c>
      <c r="S464" s="13" t="str">
        <f>IF(A464="","",IF(R464="Refreshment Beverage",VLOOKUP(VALUE(Q464),Rates!G$15:L$19,2,0),VLOOKUP(VALUE(Q464),Rates!G$4:L$8,2,0)))</f>
        <v/>
      </c>
      <c r="T464" s="13" t="str">
        <f t="shared" si="252"/>
        <v/>
      </c>
      <c r="U464" s="181" t="str">
        <f t="shared" si="253"/>
        <v/>
      </c>
      <c r="V464" s="13" t="str">
        <f t="shared" si="254"/>
        <v/>
      </c>
      <c r="W464" s="13" t="str">
        <f t="shared" si="255"/>
        <v/>
      </c>
      <c r="X464" s="182" t="str">
        <f t="shared" si="256"/>
        <v/>
      </c>
      <c r="Y464" s="183" t="str">
        <f>IF(A:A="","",IF(R464="Refreshment Beverage",VLOOKUP(Q464,Rates!G$15:L$19,6,0)*W464,VLOOKUP(Q464,Rates!G$4:L$12,6,0)*W464))</f>
        <v/>
      </c>
      <c r="Z464" s="183" t="str">
        <f t="shared" si="257"/>
        <v/>
      </c>
      <c r="AA464" s="17">
        <f t="shared" si="245"/>
        <v>0</v>
      </c>
      <c r="AB464" s="177" t="str" cm="1">
        <f t="array" ref="AB464">IF(_xlfn.SINGLE(A:A)="","",IF(R464="Refreshment Beverage","",IF(AND(R464="Beer",Q464=0),SUM(LOOKUP(2,1/(Rates!$B$15:$B$18&lt;=W464)/(Rates!$C$15:$C$18&gt;=W464),Rates!$D$15:$D$18)*W464),VLOOKUP(VALUE(_xlfn.SINGLE(Q:Q)),Rates!A:B,2,0)*W464)))</f>
        <v/>
      </c>
      <c r="AC464" s="177" t="str" cm="1">
        <f t="array" ref="AC464">IF(_xlfn.SINGLE(A:A)="","",IF(R464="Refreshment Beverage","",IF(AND(R464="Beer",Q464=0),SUM(LOOKUP(2,1/(Rates!$B$15:$B$18&lt;=W464)/(Rates!$C$15:$C$18&gt;=W464),Rates!$E$15:$E$18)*W464),VLOOKUP(VALUE(_xlfn.SINGLE(Q:Q)),Rates!A:C,3,0)*W464)))</f>
        <v/>
      </c>
      <c r="AD464" s="168">
        <f>IFERROR(IF(OR(Q464=1,Q464=2,Q464=3,Q464=4),VLOOKUP(Q464,Rates!$A$31:$B$34,2,0)*W464,IF(V464=1,VLOOKUP(U464,'REB BEV MIN MKUP'!B:E,4,0),IF(V464&gt;1,VLOOKUP(VALUE(W464),'REB BEV MIN MKUP'!O:Q,3,0),0))),0)</f>
        <v>0</v>
      </c>
      <c r="AE464" s="177" t="str">
        <f t="shared" si="258"/>
        <v/>
      </c>
      <c r="AF464" s="13" t="str">
        <f t="shared" si="259"/>
        <v/>
      </c>
      <c r="AG464" s="177" t="str">
        <f t="shared" si="260"/>
        <v/>
      </c>
      <c r="AH464" s="184" t="str">
        <f t="shared" si="261"/>
        <v/>
      </c>
      <c r="AI464" s="184" t="str">
        <f>IF(AE:AE="","",IF(R464="Refreshment Beverage",AK464*(Rates!J$19/100),ROUND(SUM(AH464*(Rates!$J$8/100)),4)))</f>
        <v/>
      </c>
      <c r="AJ464" s="183" t="str">
        <f t="shared" si="262"/>
        <v/>
      </c>
      <c r="AK464" s="185" t="str">
        <f t="shared" si="263"/>
        <v/>
      </c>
      <c r="AL464" s="177" t="str">
        <f t="shared" si="264"/>
        <v/>
      </c>
      <c r="AM464" s="13" t="str">
        <f>IF(AS464="","",IF(R464="Refreshment Beverage",ROUND(AS464*Rates!K$19,4),ROUND(AO464*(VLOOKUP(VALUE(Q464),Rates!G$4:L$12,3,0)),4)))</f>
        <v/>
      </c>
      <c r="AN464" s="183" t="str">
        <f>IF(AS464="","",IF(R464="Refreshment Beverage",AS464*(Rates!J$19/100),MAX(AM464,AB464)))</f>
        <v/>
      </c>
      <c r="AO464" s="186" t="str">
        <f t="shared" si="265"/>
        <v/>
      </c>
      <c r="AP464" s="186" t="str">
        <f t="shared" si="266"/>
        <v/>
      </c>
      <c r="AQ464" s="186" t="str">
        <f>IF(AS464="","",IF(R464="Refreshment Beverage",ROUND(SUM(VLOOKUP(Q:Q,Rates!G$15:L$19,3,0)*(AS464-Y464-Z464-AA464)),4),ROUND(SUM(Rates!$K$8*AS464),4)))</f>
        <v/>
      </c>
      <c r="AR464" s="184" t="str">
        <f t="shared" si="267"/>
        <v/>
      </c>
      <c r="AS464" s="185" t="str">
        <f t="shared" si="268"/>
        <v/>
      </c>
      <c r="AT464" s="177" t="str">
        <f t="shared" si="269"/>
        <v/>
      </c>
      <c r="AU464" s="13" t="str">
        <f>IF(AX464="","",IF(R464="Refreshment Beverage",ROUND((BA464-Y464-Z464-AA464)*VLOOKUP(VALUE(Q464),Rates!G$15:L$19,3,0),4),ROUND(AW464*(VLOOKUP(VALUE(Q464),Rates!G:L,3,0)),4)))</f>
        <v/>
      </c>
      <c r="AV464" s="183" t="str">
        <f t="shared" si="270"/>
        <v/>
      </c>
      <c r="AW464" s="186" t="str">
        <f t="shared" si="271"/>
        <v/>
      </c>
      <c r="AX464" s="184" t="str">
        <f t="shared" si="272"/>
        <v/>
      </c>
      <c r="AY464" s="186" t="str">
        <f>IF(AX464="","",IF(R464="Refreshment Beverage",ROUND(SUM(AX464*Rates!K$19),4),ROUND(SUM(AX464*(Rates!J$8/100)),4)))</f>
        <v/>
      </c>
      <c r="AZ464" s="183" t="str">
        <f t="shared" si="273"/>
        <v/>
      </c>
      <c r="BA464" s="185" t="str">
        <f t="shared" si="274"/>
        <v/>
      </c>
      <c r="BD464" s="171"/>
      <c r="BE464" s="171"/>
      <c r="BF464" s="171"/>
      <c r="BG464" s="171"/>
    </row>
    <row r="465" spans="1:59" ht="15" customHeight="1" x14ac:dyDescent="0.3">
      <c r="A465" s="172"/>
      <c r="B465" s="172"/>
      <c r="C465" s="172"/>
      <c r="D465" s="173"/>
      <c r="E465" s="173"/>
      <c r="F465" s="173"/>
      <c r="G465" s="173"/>
      <c r="H465" s="173"/>
      <c r="I465" s="174"/>
      <c r="J465" s="175"/>
      <c r="K465" s="176" t="str">
        <f t="shared" si="246"/>
        <v/>
      </c>
      <c r="L465" s="177" t="str">
        <f t="shared" si="247"/>
        <v/>
      </c>
      <c r="M465" s="178" t="str">
        <f t="shared" si="248"/>
        <v/>
      </c>
      <c r="N465" s="44" t="str" cm="1">
        <f t="array" ref="N465">IFERROR(IF(_xlfn.SINGLE(A:A)="","",IF(R465="Beer",SUM(LOOKUP(2,1/(Rates!$B$3:$B$5&lt;=W465)/(Rates!$C$3:$C$5&gt;=W465),Rates!$D$3:$D$5)*(X465/100)*W465),IF(R465="Refreshment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44" t="str">
        <f t="shared" si="249"/>
        <v/>
      </c>
      <c r="P465" s="13"/>
      <c r="Q465" s="179" t="str">
        <f t="shared" si="250"/>
        <v/>
      </c>
      <c r="R465" s="180" t="str">
        <f t="shared" si="251"/>
        <v/>
      </c>
      <c r="S465" s="13" t="str">
        <f>IF(A465="","",IF(R465="Refreshment Beverage",VLOOKUP(VALUE(Q465),Rates!G$15:L$19,2,0),VLOOKUP(VALUE(Q465),Rates!G$4:L$8,2,0)))</f>
        <v/>
      </c>
      <c r="T465" s="13" t="str">
        <f t="shared" si="252"/>
        <v/>
      </c>
      <c r="U465" s="181" t="str">
        <f t="shared" si="253"/>
        <v/>
      </c>
      <c r="V465" s="13" t="str">
        <f t="shared" si="254"/>
        <v/>
      </c>
      <c r="W465" s="13" t="str">
        <f t="shared" si="255"/>
        <v/>
      </c>
      <c r="X465" s="182" t="str">
        <f t="shared" si="256"/>
        <v/>
      </c>
      <c r="Y465" s="183" t="str">
        <f>IF(A:A="","",IF(R465="Refreshment Beverage",VLOOKUP(Q465,Rates!G$15:L$19,6,0)*W465,VLOOKUP(Q465,Rates!G$4:L$12,6,0)*W465))</f>
        <v/>
      </c>
      <c r="Z465" s="183" t="str">
        <f t="shared" si="257"/>
        <v/>
      </c>
      <c r="AA465" s="17">
        <f t="shared" si="245"/>
        <v>0</v>
      </c>
      <c r="AB465" s="177" t="str" cm="1">
        <f t="array" ref="AB465">IF(_xlfn.SINGLE(A:A)="","",IF(R465="Refreshment Beverage","",IF(AND(R465="Beer",Q465=0),SUM(LOOKUP(2,1/(Rates!$B$15:$B$18&lt;=W465)/(Rates!$C$15:$C$18&gt;=W465),Rates!$D$15:$D$18)*W465),VLOOKUP(VALUE(_xlfn.SINGLE(Q:Q)),Rates!A:B,2,0)*W465)))</f>
        <v/>
      </c>
      <c r="AC465" s="177" t="str" cm="1">
        <f t="array" ref="AC465">IF(_xlfn.SINGLE(A:A)="","",IF(R465="Refreshment Beverage","",IF(AND(R465="Beer",Q465=0),SUM(LOOKUP(2,1/(Rates!$B$15:$B$18&lt;=W465)/(Rates!$C$15:$C$18&gt;=W465),Rates!$E$15:$E$18)*W465),VLOOKUP(VALUE(_xlfn.SINGLE(Q:Q)),Rates!A:C,3,0)*W465)))</f>
        <v/>
      </c>
      <c r="AD465" s="168">
        <f>IFERROR(IF(OR(Q465=1,Q465=2,Q465=3,Q465=4),VLOOKUP(Q465,Rates!$A$31:$B$34,2,0)*W465,IF(V465=1,VLOOKUP(U465,'REB BEV MIN MKUP'!B:E,4,0),IF(V465&gt;1,VLOOKUP(VALUE(W465),'REB BEV MIN MKUP'!O:Q,3,0),0))),0)</f>
        <v>0</v>
      </c>
      <c r="AE465" s="177" t="str">
        <f t="shared" si="258"/>
        <v/>
      </c>
      <c r="AF465" s="13" t="str">
        <f t="shared" si="259"/>
        <v/>
      </c>
      <c r="AG465" s="177" t="str">
        <f t="shared" si="260"/>
        <v/>
      </c>
      <c r="AH465" s="184" t="str">
        <f t="shared" si="261"/>
        <v/>
      </c>
      <c r="AI465" s="184" t="str">
        <f>IF(AE:AE="","",IF(R465="Refreshment Beverage",AK465*(Rates!J$19/100),ROUND(SUM(AH465*(Rates!$J$8/100)),4)))</f>
        <v/>
      </c>
      <c r="AJ465" s="183" t="str">
        <f t="shared" si="262"/>
        <v/>
      </c>
      <c r="AK465" s="185" t="str">
        <f t="shared" si="263"/>
        <v/>
      </c>
      <c r="AL465" s="177" t="str">
        <f t="shared" si="264"/>
        <v/>
      </c>
      <c r="AM465" s="13" t="str">
        <f>IF(AS465="","",IF(R465="Refreshment Beverage",ROUND(AS465*Rates!K$19,4),ROUND(AO465*(VLOOKUP(VALUE(Q465),Rates!G$4:L$12,3,0)),4)))</f>
        <v/>
      </c>
      <c r="AN465" s="183" t="str">
        <f>IF(AS465="","",IF(R465="Refreshment Beverage",AS465*(Rates!J$19/100),MAX(AM465,AB465)))</f>
        <v/>
      </c>
      <c r="AO465" s="186" t="str">
        <f t="shared" si="265"/>
        <v/>
      </c>
      <c r="AP465" s="186" t="str">
        <f t="shared" si="266"/>
        <v/>
      </c>
      <c r="AQ465" s="186" t="str">
        <f>IF(AS465="","",IF(R465="Refreshment Beverage",ROUND(SUM(VLOOKUP(Q:Q,Rates!G$15:L$19,3,0)*(AS465-Y465-Z465-AA465)),4),ROUND(SUM(Rates!$K$8*AS465),4)))</f>
        <v/>
      </c>
      <c r="AR465" s="184" t="str">
        <f t="shared" si="267"/>
        <v/>
      </c>
      <c r="AS465" s="185" t="str">
        <f t="shared" si="268"/>
        <v/>
      </c>
      <c r="AT465" s="177" t="str">
        <f t="shared" si="269"/>
        <v/>
      </c>
      <c r="AU465" s="13" t="str">
        <f>IF(AX465="","",IF(R465="Refreshment Beverage",ROUND((BA465-Y465-Z465-AA465)*VLOOKUP(VALUE(Q465),Rates!G$15:L$19,3,0),4),ROUND(AW465*(VLOOKUP(VALUE(Q465),Rates!G:L,3,0)),4)))</f>
        <v/>
      </c>
      <c r="AV465" s="183" t="str">
        <f t="shared" si="270"/>
        <v/>
      </c>
      <c r="AW465" s="186" t="str">
        <f t="shared" si="271"/>
        <v/>
      </c>
      <c r="AX465" s="184" t="str">
        <f t="shared" si="272"/>
        <v/>
      </c>
      <c r="AY465" s="186" t="str">
        <f>IF(AX465="","",IF(R465="Refreshment Beverage",ROUND(SUM(AX465*Rates!K$19),4),ROUND(SUM(AX465*(Rates!J$8/100)),4)))</f>
        <v/>
      </c>
      <c r="AZ465" s="183" t="str">
        <f t="shared" si="273"/>
        <v/>
      </c>
      <c r="BA465" s="185" t="str">
        <f t="shared" si="274"/>
        <v/>
      </c>
      <c r="BD465" s="171"/>
      <c r="BE465" s="171"/>
      <c r="BF465" s="171"/>
      <c r="BG465" s="171"/>
    </row>
    <row r="466" spans="1:59" ht="15" customHeight="1" x14ac:dyDescent="0.3">
      <c r="A466" s="172"/>
      <c r="B466" s="172"/>
      <c r="C466" s="172"/>
      <c r="D466" s="173"/>
      <c r="E466" s="173"/>
      <c r="F466" s="173"/>
      <c r="G466" s="173"/>
      <c r="H466" s="173"/>
      <c r="I466" s="174"/>
      <c r="J466" s="175"/>
      <c r="K466" s="176" t="str">
        <f t="shared" si="246"/>
        <v/>
      </c>
      <c r="L466" s="177" t="str">
        <f t="shared" si="247"/>
        <v/>
      </c>
      <c r="M466" s="178" t="str">
        <f t="shared" si="248"/>
        <v/>
      </c>
      <c r="N466" s="44" t="str" cm="1">
        <f t="array" ref="N466">IFERROR(IF(_xlfn.SINGLE(A:A)="","",IF(R466="Beer",SUM(LOOKUP(2,1/(Rates!$B$3:$B$5&lt;=W466)/(Rates!$C$3:$C$5&gt;=W466),Rates!$D$3:$D$5)*(X466/100)*W466),IF(R466="Refreshment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44" t="str">
        <f t="shared" si="249"/>
        <v/>
      </c>
      <c r="P466" s="13"/>
      <c r="Q466" s="179" t="str">
        <f t="shared" si="250"/>
        <v/>
      </c>
      <c r="R466" s="180" t="str">
        <f t="shared" si="251"/>
        <v/>
      </c>
      <c r="S466" s="13" t="str">
        <f>IF(A466="","",IF(R466="Refreshment Beverage",VLOOKUP(VALUE(Q466),Rates!G$15:L$19,2,0),VLOOKUP(VALUE(Q466),Rates!G$4:L$8,2,0)))</f>
        <v/>
      </c>
      <c r="T466" s="13" t="str">
        <f t="shared" si="252"/>
        <v/>
      </c>
      <c r="U466" s="181" t="str">
        <f t="shared" si="253"/>
        <v/>
      </c>
      <c r="V466" s="13" t="str">
        <f t="shared" si="254"/>
        <v/>
      </c>
      <c r="W466" s="13" t="str">
        <f t="shared" si="255"/>
        <v/>
      </c>
      <c r="X466" s="182" t="str">
        <f t="shared" si="256"/>
        <v/>
      </c>
      <c r="Y466" s="183" t="str">
        <f>IF(A:A="","",IF(R466="Refreshment Beverage",VLOOKUP(Q466,Rates!G$15:L$19,6,0)*W466,VLOOKUP(Q466,Rates!G$4:L$12,6,0)*W466))</f>
        <v/>
      </c>
      <c r="Z466" s="183" t="str">
        <f t="shared" si="257"/>
        <v/>
      </c>
      <c r="AA466" s="17">
        <f t="shared" si="245"/>
        <v>0</v>
      </c>
      <c r="AB466" s="177" t="str" cm="1">
        <f t="array" ref="AB466">IF(_xlfn.SINGLE(A:A)="","",IF(R466="Refreshment Beverage","",IF(AND(R466="Beer",Q466=0),SUM(LOOKUP(2,1/(Rates!$B$15:$B$18&lt;=W466)/(Rates!$C$15:$C$18&gt;=W466),Rates!$D$15:$D$18)*W466),VLOOKUP(VALUE(_xlfn.SINGLE(Q:Q)),Rates!A:B,2,0)*W466)))</f>
        <v/>
      </c>
      <c r="AC466" s="177" t="str" cm="1">
        <f t="array" ref="AC466">IF(_xlfn.SINGLE(A:A)="","",IF(R466="Refreshment Beverage","",IF(AND(R466="Beer",Q466=0),SUM(LOOKUP(2,1/(Rates!$B$15:$B$18&lt;=W466)/(Rates!$C$15:$C$18&gt;=W466),Rates!$E$15:$E$18)*W466),VLOOKUP(VALUE(_xlfn.SINGLE(Q:Q)),Rates!A:C,3,0)*W466)))</f>
        <v/>
      </c>
      <c r="AD466" s="168">
        <f>IFERROR(IF(OR(Q466=1,Q466=2,Q466=3,Q466=4),VLOOKUP(Q466,Rates!$A$31:$B$34,2,0)*W466,IF(V466=1,VLOOKUP(U466,'REB BEV MIN MKUP'!B:E,4,0),IF(V466&gt;1,VLOOKUP(VALUE(W466),'REB BEV MIN MKUP'!O:Q,3,0),0))),0)</f>
        <v>0</v>
      </c>
      <c r="AE466" s="177" t="str">
        <f t="shared" si="258"/>
        <v/>
      </c>
      <c r="AF466" s="13" t="str">
        <f t="shared" si="259"/>
        <v/>
      </c>
      <c r="AG466" s="177" t="str">
        <f t="shared" si="260"/>
        <v/>
      </c>
      <c r="AH466" s="184" t="str">
        <f t="shared" si="261"/>
        <v/>
      </c>
      <c r="AI466" s="184" t="str">
        <f>IF(AE:AE="","",IF(R466="Refreshment Beverage",AK466*(Rates!J$19/100),ROUND(SUM(AH466*(Rates!$J$8/100)),4)))</f>
        <v/>
      </c>
      <c r="AJ466" s="183" t="str">
        <f t="shared" si="262"/>
        <v/>
      </c>
      <c r="AK466" s="185" t="str">
        <f t="shared" si="263"/>
        <v/>
      </c>
      <c r="AL466" s="177" t="str">
        <f t="shared" si="264"/>
        <v/>
      </c>
      <c r="AM466" s="13" t="str">
        <f>IF(AS466="","",IF(R466="Refreshment Beverage",ROUND(AS466*Rates!K$19,4),ROUND(AO466*(VLOOKUP(VALUE(Q466),Rates!G$4:L$12,3,0)),4)))</f>
        <v/>
      </c>
      <c r="AN466" s="183" t="str">
        <f>IF(AS466="","",IF(R466="Refreshment Beverage",AS466*(Rates!J$19/100),MAX(AM466,AB466)))</f>
        <v/>
      </c>
      <c r="AO466" s="186" t="str">
        <f t="shared" si="265"/>
        <v/>
      </c>
      <c r="AP466" s="186" t="str">
        <f t="shared" si="266"/>
        <v/>
      </c>
      <c r="AQ466" s="186" t="str">
        <f>IF(AS466="","",IF(R466="Refreshment Beverage",ROUND(SUM(VLOOKUP(Q:Q,Rates!G$15:L$19,3,0)*(AS466-Y466-Z466-AA466)),4),ROUND(SUM(Rates!$K$8*AS466),4)))</f>
        <v/>
      </c>
      <c r="AR466" s="184" t="str">
        <f t="shared" si="267"/>
        <v/>
      </c>
      <c r="AS466" s="185" t="str">
        <f t="shared" si="268"/>
        <v/>
      </c>
      <c r="AT466" s="177" t="str">
        <f t="shared" si="269"/>
        <v/>
      </c>
      <c r="AU466" s="13" t="str">
        <f>IF(AX466="","",IF(R466="Refreshment Beverage",ROUND((BA466-Y466-Z466-AA466)*VLOOKUP(VALUE(Q466),Rates!G$15:L$19,3,0),4),ROUND(AW466*(VLOOKUP(VALUE(Q466),Rates!G:L,3,0)),4)))</f>
        <v/>
      </c>
      <c r="AV466" s="183" t="str">
        <f t="shared" si="270"/>
        <v/>
      </c>
      <c r="AW466" s="186" t="str">
        <f t="shared" si="271"/>
        <v/>
      </c>
      <c r="AX466" s="184" t="str">
        <f t="shared" si="272"/>
        <v/>
      </c>
      <c r="AY466" s="186" t="str">
        <f>IF(AX466="","",IF(R466="Refreshment Beverage",ROUND(SUM(AX466*Rates!K$19),4),ROUND(SUM(AX466*(Rates!J$8/100)),4)))</f>
        <v/>
      </c>
      <c r="AZ466" s="183" t="str">
        <f t="shared" si="273"/>
        <v/>
      </c>
      <c r="BA466" s="185" t="str">
        <f t="shared" si="274"/>
        <v/>
      </c>
      <c r="BD466" s="171"/>
      <c r="BE466" s="171"/>
      <c r="BF466" s="171"/>
      <c r="BG466" s="171"/>
    </row>
    <row r="467" spans="1:59" ht="15" customHeight="1" x14ac:dyDescent="0.3">
      <c r="A467" s="172"/>
      <c r="B467" s="172"/>
      <c r="C467" s="172"/>
      <c r="D467" s="173"/>
      <c r="E467" s="173"/>
      <c r="F467" s="173"/>
      <c r="G467" s="173"/>
      <c r="H467" s="173"/>
      <c r="I467" s="174"/>
      <c r="J467" s="175"/>
      <c r="K467" s="176" t="str">
        <f t="shared" si="246"/>
        <v/>
      </c>
      <c r="L467" s="177" t="str">
        <f t="shared" si="247"/>
        <v/>
      </c>
      <c r="M467" s="178" t="str">
        <f t="shared" si="248"/>
        <v/>
      </c>
      <c r="N467" s="44" t="str" cm="1">
        <f t="array" ref="N467">IFERROR(IF(_xlfn.SINGLE(A:A)="","",IF(R467="Beer",SUM(LOOKUP(2,1/(Rates!$B$3:$B$5&lt;=W467)/(Rates!$C$3:$C$5&gt;=W467),Rates!$D$3:$D$5)*(X467/100)*W467),IF(R467="Refreshment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44" t="str">
        <f t="shared" si="249"/>
        <v/>
      </c>
      <c r="P467" s="13"/>
      <c r="Q467" s="179" t="str">
        <f t="shared" si="250"/>
        <v/>
      </c>
      <c r="R467" s="180" t="str">
        <f t="shared" si="251"/>
        <v/>
      </c>
      <c r="S467" s="13" t="str">
        <f>IF(A467="","",IF(R467="Refreshment Beverage",VLOOKUP(VALUE(Q467),Rates!G$15:L$19,2,0),VLOOKUP(VALUE(Q467),Rates!G$4:L$8,2,0)))</f>
        <v/>
      </c>
      <c r="T467" s="13" t="str">
        <f t="shared" si="252"/>
        <v/>
      </c>
      <c r="U467" s="181" t="str">
        <f t="shared" si="253"/>
        <v/>
      </c>
      <c r="V467" s="13" t="str">
        <f t="shared" si="254"/>
        <v/>
      </c>
      <c r="W467" s="13" t="str">
        <f t="shared" si="255"/>
        <v/>
      </c>
      <c r="X467" s="182" t="str">
        <f t="shared" si="256"/>
        <v/>
      </c>
      <c r="Y467" s="183" t="str">
        <f>IF(A:A="","",IF(R467="Refreshment Beverage",VLOOKUP(Q467,Rates!G$15:L$19,6,0)*W467,VLOOKUP(Q467,Rates!G$4:L$12,6,0)*W467))</f>
        <v/>
      </c>
      <c r="Z467" s="183" t="str">
        <f t="shared" si="257"/>
        <v/>
      </c>
      <c r="AA467" s="17">
        <f t="shared" si="245"/>
        <v>0</v>
      </c>
      <c r="AB467" s="177" t="str" cm="1">
        <f t="array" ref="AB467">IF(_xlfn.SINGLE(A:A)="","",IF(R467="Refreshment Beverage","",IF(AND(R467="Beer",Q467=0),SUM(LOOKUP(2,1/(Rates!$B$15:$B$18&lt;=W467)/(Rates!$C$15:$C$18&gt;=W467),Rates!$D$15:$D$18)*W467),VLOOKUP(VALUE(_xlfn.SINGLE(Q:Q)),Rates!A:B,2,0)*W467)))</f>
        <v/>
      </c>
      <c r="AC467" s="177" t="str" cm="1">
        <f t="array" ref="AC467">IF(_xlfn.SINGLE(A:A)="","",IF(R467="Refreshment Beverage","",IF(AND(R467="Beer",Q467=0),SUM(LOOKUP(2,1/(Rates!$B$15:$B$18&lt;=W467)/(Rates!$C$15:$C$18&gt;=W467),Rates!$E$15:$E$18)*W467),VLOOKUP(VALUE(_xlfn.SINGLE(Q:Q)),Rates!A:C,3,0)*W467)))</f>
        <v/>
      </c>
      <c r="AD467" s="168">
        <f>IFERROR(IF(OR(Q467=1,Q467=2,Q467=3,Q467=4),VLOOKUP(Q467,Rates!$A$31:$B$34,2,0)*W467,IF(V467=1,VLOOKUP(U467,'REB BEV MIN MKUP'!B:E,4,0),IF(V467&gt;1,VLOOKUP(VALUE(W467),'REB BEV MIN MKUP'!O:Q,3,0),0))),0)</f>
        <v>0</v>
      </c>
      <c r="AE467" s="177" t="str">
        <f t="shared" si="258"/>
        <v/>
      </c>
      <c r="AF467" s="13" t="str">
        <f t="shared" si="259"/>
        <v/>
      </c>
      <c r="AG467" s="177" t="str">
        <f t="shared" si="260"/>
        <v/>
      </c>
      <c r="AH467" s="184" t="str">
        <f t="shared" si="261"/>
        <v/>
      </c>
      <c r="AI467" s="184" t="str">
        <f>IF(AE:AE="","",IF(R467="Refreshment Beverage",AK467*(Rates!J$19/100),ROUND(SUM(AH467*(Rates!$J$8/100)),4)))</f>
        <v/>
      </c>
      <c r="AJ467" s="183" t="str">
        <f t="shared" si="262"/>
        <v/>
      </c>
      <c r="AK467" s="185" t="str">
        <f t="shared" si="263"/>
        <v/>
      </c>
      <c r="AL467" s="177" t="str">
        <f t="shared" si="264"/>
        <v/>
      </c>
      <c r="AM467" s="13" t="str">
        <f>IF(AS467="","",IF(R467="Refreshment Beverage",ROUND(AS467*Rates!K$19,4),ROUND(AO467*(VLOOKUP(VALUE(Q467),Rates!G$4:L$12,3,0)),4)))</f>
        <v/>
      </c>
      <c r="AN467" s="183" t="str">
        <f>IF(AS467="","",IF(R467="Refreshment Beverage",AS467*(Rates!J$19/100),MAX(AM467,AB467)))</f>
        <v/>
      </c>
      <c r="AO467" s="186" t="str">
        <f t="shared" si="265"/>
        <v/>
      </c>
      <c r="AP467" s="186" t="str">
        <f t="shared" si="266"/>
        <v/>
      </c>
      <c r="AQ467" s="186" t="str">
        <f>IF(AS467="","",IF(R467="Refreshment Beverage",ROUND(SUM(VLOOKUP(Q:Q,Rates!G$15:L$19,3,0)*(AS467-Y467-Z467-AA467)),4),ROUND(SUM(Rates!$K$8*AS467),4)))</f>
        <v/>
      </c>
      <c r="AR467" s="184" t="str">
        <f t="shared" si="267"/>
        <v/>
      </c>
      <c r="AS467" s="185" t="str">
        <f t="shared" si="268"/>
        <v/>
      </c>
      <c r="AT467" s="177" t="str">
        <f t="shared" si="269"/>
        <v/>
      </c>
      <c r="AU467" s="13" t="str">
        <f>IF(AX467="","",IF(R467="Refreshment Beverage",ROUND((BA467-Y467-Z467-AA467)*VLOOKUP(VALUE(Q467),Rates!G$15:L$19,3,0),4),ROUND(AW467*(VLOOKUP(VALUE(Q467),Rates!G:L,3,0)),4)))</f>
        <v/>
      </c>
      <c r="AV467" s="183" t="str">
        <f t="shared" si="270"/>
        <v/>
      </c>
      <c r="AW467" s="186" t="str">
        <f t="shared" si="271"/>
        <v/>
      </c>
      <c r="AX467" s="184" t="str">
        <f t="shared" si="272"/>
        <v/>
      </c>
      <c r="AY467" s="186" t="str">
        <f>IF(AX467="","",IF(R467="Refreshment Beverage",ROUND(SUM(AX467*Rates!K$19),4),ROUND(SUM(AX467*(Rates!J$8/100)),4)))</f>
        <v/>
      </c>
      <c r="AZ467" s="183" t="str">
        <f t="shared" si="273"/>
        <v/>
      </c>
      <c r="BA467" s="185" t="str">
        <f t="shared" si="274"/>
        <v/>
      </c>
      <c r="BD467" s="171"/>
      <c r="BE467" s="171"/>
      <c r="BF467" s="171"/>
      <c r="BG467" s="171"/>
    </row>
    <row r="468" spans="1:59" ht="15" customHeight="1" x14ac:dyDescent="0.3">
      <c r="A468" s="172"/>
      <c r="B468" s="172"/>
      <c r="C468" s="172"/>
      <c r="D468" s="173"/>
      <c r="E468" s="173"/>
      <c r="F468" s="173"/>
      <c r="G468" s="173"/>
      <c r="H468" s="173"/>
      <c r="I468" s="174"/>
      <c r="J468" s="175"/>
      <c r="K468" s="176" t="str">
        <f t="shared" si="246"/>
        <v/>
      </c>
      <c r="L468" s="177" t="str">
        <f t="shared" si="247"/>
        <v/>
      </c>
      <c r="M468" s="178" t="str">
        <f t="shared" si="248"/>
        <v/>
      </c>
      <c r="N468" s="44" t="str" cm="1">
        <f t="array" ref="N468">IFERROR(IF(_xlfn.SINGLE(A:A)="","",IF(R468="Beer",SUM(LOOKUP(2,1/(Rates!$B$3:$B$5&lt;=W468)/(Rates!$C$3:$C$5&gt;=W468),Rates!$D$3:$D$5)*(X468/100)*W468),IF(R468="Refreshment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44" t="str">
        <f t="shared" si="249"/>
        <v/>
      </c>
      <c r="P468" s="13"/>
      <c r="Q468" s="179" t="str">
        <f t="shared" si="250"/>
        <v/>
      </c>
      <c r="R468" s="180" t="str">
        <f t="shared" si="251"/>
        <v/>
      </c>
      <c r="S468" s="13" t="str">
        <f>IF(A468="","",IF(R468="Refreshment Beverage",VLOOKUP(VALUE(Q468),Rates!G$15:L$19,2,0),VLOOKUP(VALUE(Q468),Rates!G$4:L$8,2,0)))</f>
        <v/>
      </c>
      <c r="T468" s="13" t="str">
        <f t="shared" si="252"/>
        <v/>
      </c>
      <c r="U468" s="181" t="str">
        <f t="shared" si="253"/>
        <v/>
      </c>
      <c r="V468" s="13" t="str">
        <f t="shared" si="254"/>
        <v/>
      </c>
      <c r="W468" s="13" t="str">
        <f t="shared" si="255"/>
        <v/>
      </c>
      <c r="X468" s="182" t="str">
        <f t="shared" si="256"/>
        <v/>
      </c>
      <c r="Y468" s="183" t="str">
        <f>IF(A:A="","",IF(R468="Refreshment Beverage",VLOOKUP(Q468,Rates!G$15:L$19,6,0)*W468,VLOOKUP(Q468,Rates!G$4:L$12,6,0)*W468))</f>
        <v/>
      </c>
      <c r="Z468" s="183" t="str">
        <f t="shared" si="257"/>
        <v/>
      </c>
      <c r="AA468" s="17">
        <f t="shared" si="245"/>
        <v>0</v>
      </c>
      <c r="AB468" s="177" t="str" cm="1">
        <f t="array" ref="AB468">IF(_xlfn.SINGLE(A:A)="","",IF(R468="Refreshment Beverage","",IF(AND(R468="Beer",Q468=0),SUM(LOOKUP(2,1/(Rates!$B$15:$B$18&lt;=W468)/(Rates!$C$15:$C$18&gt;=W468),Rates!$D$15:$D$18)*W468),VLOOKUP(VALUE(_xlfn.SINGLE(Q:Q)),Rates!A:B,2,0)*W468)))</f>
        <v/>
      </c>
      <c r="AC468" s="177" t="str" cm="1">
        <f t="array" ref="AC468">IF(_xlfn.SINGLE(A:A)="","",IF(R468="Refreshment Beverage","",IF(AND(R468="Beer",Q468=0),SUM(LOOKUP(2,1/(Rates!$B$15:$B$18&lt;=W468)/(Rates!$C$15:$C$18&gt;=W468),Rates!$E$15:$E$18)*W468),VLOOKUP(VALUE(_xlfn.SINGLE(Q:Q)),Rates!A:C,3,0)*W468)))</f>
        <v/>
      </c>
      <c r="AD468" s="168">
        <f>IFERROR(IF(OR(Q468=1,Q468=2,Q468=3,Q468=4),VLOOKUP(Q468,Rates!$A$31:$B$34,2,0)*W468,IF(V468=1,VLOOKUP(U468,'REB BEV MIN MKUP'!B:E,4,0),IF(V468&gt;1,VLOOKUP(VALUE(W468),'REB BEV MIN MKUP'!O:Q,3,0),0))),0)</f>
        <v>0</v>
      </c>
      <c r="AE468" s="177" t="str">
        <f t="shared" si="258"/>
        <v/>
      </c>
      <c r="AF468" s="13" t="str">
        <f t="shared" si="259"/>
        <v/>
      </c>
      <c r="AG468" s="177" t="str">
        <f t="shared" si="260"/>
        <v/>
      </c>
      <c r="AH468" s="184" t="str">
        <f t="shared" si="261"/>
        <v/>
      </c>
      <c r="AI468" s="184" t="str">
        <f>IF(AE:AE="","",IF(R468="Refreshment Beverage",AK468*(Rates!J$19/100),ROUND(SUM(AH468*(Rates!$J$8/100)),4)))</f>
        <v/>
      </c>
      <c r="AJ468" s="183" t="str">
        <f t="shared" si="262"/>
        <v/>
      </c>
      <c r="AK468" s="185" t="str">
        <f t="shared" si="263"/>
        <v/>
      </c>
      <c r="AL468" s="177" t="str">
        <f t="shared" si="264"/>
        <v/>
      </c>
      <c r="AM468" s="13" t="str">
        <f>IF(AS468="","",IF(R468="Refreshment Beverage",ROUND(AS468*Rates!K$19,4),ROUND(AO468*(VLOOKUP(VALUE(Q468),Rates!G$4:L$12,3,0)),4)))</f>
        <v/>
      </c>
      <c r="AN468" s="183" t="str">
        <f>IF(AS468="","",IF(R468="Refreshment Beverage",AS468*(Rates!J$19/100),MAX(AM468,AB468)))</f>
        <v/>
      </c>
      <c r="AO468" s="186" t="str">
        <f t="shared" si="265"/>
        <v/>
      </c>
      <c r="AP468" s="186" t="str">
        <f t="shared" si="266"/>
        <v/>
      </c>
      <c r="AQ468" s="186" t="str">
        <f>IF(AS468="","",IF(R468="Refreshment Beverage",ROUND(SUM(VLOOKUP(Q:Q,Rates!G$15:L$19,3,0)*(AS468-Y468-Z468-AA468)),4),ROUND(SUM(Rates!$K$8*AS468),4)))</f>
        <v/>
      </c>
      <c r="AR468" s="184" t="str">
        <f t="shared" si="267"/>
        <v/>
      </c>
      <c r="AS468" s="185" t="str">
        <f t="shared" si="268"/>
        <v/>
      </c>
      <c r="AT468" s="177" t="str">
        <f t="shared" si="269"/>
        <v/>
      </c>
      <c r="AU468" s="13" t="str">
        <f>IF(AX468="","",IF(R468="Refreshment Beverage",ROUND((BA468-Y468-Z468-AA468)*VLOOKUP(VALUE(Q468),Rates!G$15:L$19,3,0),4),ROUND(AW468*(VLOOKUP(VALUE(Q468),Rates!G:L,3,0)),4)))</f>
        <v/>
      </c>
      <c r="AV468" s="183" t="str">
        <f t="shared" si="270"/>
        <v/>
      </c>
      <c r="AW468" s="186" t="str">
        <f t="shared" si="271"/>
        <v/>
      </c>
      <c r="AX468" s="184" t="str">
        <f t="shared" si="272"/>
        <v/>
      </c>
      <c r="AY468" s="186" t="str">
        <f>IF(AX468="","",IF(R468="Refreshment Beverage",ROUND(SUM(AX468*Rates!K$19),4),ROUND(SUM(AX468*(Rates!J$8/100)),4)))</f>
        <v/>
      </c>
      <c r="AZ468" s="183" t="str">
        <f t="shared" si="273"/>
        <v/>
      </c>
      <c r="BA468" s="185" t="str">
        <f t="shared" si="274"/>
        <v/>
      </c>
      <c r="BD468" s="171"/>
      <c r="BE468" s="171"/>
      <c r="BF468" s="171"/>
      <c r="BG468" s="171"/>
    </row>
    <row r="469" spans="1:59" ht="15" customHeight="1" x14ac:dyDescent="0.3">
      <c r="A469" s="172"/>
      <c r="B469" s="172"/>
      <c r="C469" s="172"/>
      <c r="D469" s="173"/>
      <c r="E469" s="173"/>
      <c r="F469" s="173"/>
      <c r="G469" s="173"/>
      <c r="H469" s="173"/>
      <c r="I469" s="174"/>
      <c r="J469" s="175"/>
      <c r="K469" s="176" t="str">
        <f t="shared" si="246"/>
        <v/>
      </c>
      <c r="L469" s="177" t="str">
        <f t="shared" si="247"/>
        <v/>
      </c>
      <c r="M469" s="178" t="str">
        <f t="shared" si="248"/>
        <v/>
      </c>
      <c r="N469" s="44" t="str" cm="1">
        <f t="array" ref="N469">IFERROR(IF(_xlfn.SINGLE(A:A)="","",IF(R469="Beer",SUM(LOOKUP(2,1/(Rates!$B$3:$B$5&lt;=W469)/(Rates!$C$3:$C$5&gt;=W469),Rates!$D$3:$D$5)*(X469/100)*W469),IF(R469="Refreshment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44" t="str">
        <f t="shared" si="249"/>
        <v/>
      </c>
      <c r="P469" s="13"/>
      <c r="Q469" s="179" t="str">
        <f t="shared" si="250"/>
        <v/>
      </c>
      <c r="R469" s="180" t="str">
        <f t="shared" si="251"/>
        <v/>
      </c>
      <c r="S469" s="13" t="str">
        <f>IF(A469="","",IF(R469="Refreshment Beverage",VLOOKUP(VALUE(Q469),Rates!G$15:L$19,2,0),VLOOKUP(VALUE(Q469),Rates!G$4:L$8,2,0)))</f>
        <v/>
      </c>
      <c r="T469" s="13" t="str">
        <f t="shared" si="252"/>
        <v/>
      </c>
      <c r="U469" s="181" t="str">
        <f t="shared" si="253"/>
        <v/>
      </c>
      <c r="V469" s="13" t="str">
        <f t="shared" si="254"/>
        <v/>
      </c>
      <c r="W469" s="13" t="str">
        <f t="shared" si="255"/>
        <v/>
      </c>
      <c r="X469" s="182" t="str">
        <f t="shared" si="256"/>
        <v/>
      </c>
      <c r="Y469" s="183" t="str">
        <f>IF(A:A="","",IF(R469="Refreshment Beverage",VLOOKUP(Q469,Rates!G$15:L$19,6,0)*W469,VLOOKUP(Q469,Rates!G$4:L$12,6,0)*W469))</f>
        <v/>
      </c>
      <c r="Z469" s="183" t="str">
        <f t="shared" si="257"/>
        <v/>
      </c>
      <c r="AA469" s="17">
        <f t="shared" si="245"/>
        <v>0</v>
      </c>
      <c r="AB469" s="177" t="str" cm="1">
        <f t="array" ref="AB469">IF(_xlfn.SINGLE(A:A)="","",IF(R469="Refreshment Beverage","",IF(AND(R469="Beer",Q469=0),SUM(LOOKUP(2,1/(Rates!$B$15:$B$18&lt;=W469)/(Rates!$C$15:$C$18&gt;=W469),Rates!$D$15:$D$18)*W469),VLOOKUP(VALUE(_xlfn.SINGLE(Q:Q)),Rates!A:B,2,0)*W469)))</f>
        <v/>
      </c>
      <c r="AC469" s="177" t="str" cm="1">
        <f t="array" ref="AC469">IF(_xlfn.SINGLE(A:A)="","",IF(R469="Refreshment Beverage","",IF(AND(R469="Beer",Q469=0),SUM(LOOKUP(2,1/(Rates!$B$15:$B$18&lt;=W469)/(Rates!$C$15:$C$18&gt;=W469),Rates!$E$15:$E$18)*W469),VLOOKUP(VALUE(_xlfn.SINGLE(Q:Q)),Rates!A:C,3,0)*W469)))</f>
        <v/>
      </c>
      <c r="AD469" s="168">
        <f>IFERROR(IF(OR(Q469=1,Q469=2,Q469=3,Q469=4),VLOOKUP(Q469,Rates!$A$31:$B$34,2,0)*W469,IF(V469=1,VLOOKUP(U469,'REB BEV MIN MKUP'!B:E,4,0),IF(V469&gt;1,VLOOKUP(VALUE(W469),'REB BEV MIN MKUP'!O:Q,3,0),0))),0)</f>
        <v>0</v>
      </c>
      <c r="AE469" s="177" t="str">
        <f t="shared" si="258"/>
        <v/>
      </c>
      <c r="AF469" s="13" t="str">
        <f t="shared" si="259"/>
        <v/>
      </c>
      <c r="AG469" s="177" t="str">
        <f t="shared" si="260"/>
        <v/>
      </c>
      <c r="AH469" s="184" t="str">
        <f t="shared" si="261"/>
        <v/>
      </c>
      <c r="AI469" s="184" t="str">
        <f>IF(AE:AE="","",IF(R469="Refreshment Beverage",AK469*(Rates!J$19/100),ROUND(SUM(AH469*(Rates!$J$8/100)),4)))</f>
        <v/>
      </c>
      <c r="AJ469" s="183" t="str">
        <f t="shared" si="262"/>
        <v/>
      </c>
      <c r="AK469" s="185" t="str">
        <f t="shared" si="263"/>
        <v/>
      </c>
      <c r="AL469" s="177" t="str">
        <f t="shared" si="264"/>
        <v/>
      </c>
      <c r="AM469" s="13" t="str">
        <f>IF(AS469="","",IF(R469="Refreshment Beverage",ROUND(AS469*Rates!K$19,4),ROUND(AO469*(VLOOKUP(VALUE(Q469),Rates!G$4:L$12,3,0)),4)))</f>
        <v/>
      </c>
      <c r="AN469" s="183" t="str">
        <f>IF(AS469="","",IF(R469="Refreshment Beverage",AS469*(Rates!J$19/100),MAX(AM469,AB469)))</f>
        <v/>
      </c>
      <c r="AO469" s="186" t="str">
        <f t="shared" si="265"/>
        <v/>
      </c>
      <c r="AP469" s="186" t="str">
        <f t="shared" si="266"/>
        <v/>
      </c>
      <c r="AQ469" s="186" t="str">
        <f>IF(AS469="","",IF(R469="Refreshment Beverage",ROUND(SUM(VLOOKUP(Q:Q,Rates!G$15:L$19,3,0)*(AS469-Y469-Z469-AA469)),4),ROUND(SUM(Rates!$K$8*AS469),4)))</f>
        <v/>
      </c>
      <c r="AR469" s="184" t="str">
        <f t="shared" si="267"/>
        <v/>
      </c>
      <c r="AS469" s="185" t="str">
        <f t="shared" si="268"/>
        <v/>
      </c>
      <c r="AT469" s="177" t="str">
        <f t="shared" si="269"/>
        <v/>
      </c>
      <c r="AU469" s="13" t="str">
        <f>IF(AX469="","",IF(R469="Refreshment Beverage",ROUND((BA469-Y469-Z469-AA469)*VLOOKUP(VALUE(Q469),Rates!G$15:L$19,3,0),4),ROUND(AW469*(VLOOKUP(VALUE(Q469),Rates!G:L,3,0)),4)))</f>
        <v/>
      </c>
      <c r="AV469" s="183" t="str">
        <f t="shared" si="270"/>
        <v/>
      </c>
      <c r="AW469" s="186" t="str">
        <f t="shared" si="271"/>
        <v/>
      </c>
      <c r="AX469" s="184" t="str">
        <f t="shared" si="272"/>
        <v/>
      </c>
      <c r="AY469" s="186" t="str">
        <f>IF(AX469="","",IF(R469="Refreshment Beverage",ROUND(SUM(AX469*Rates!K$19),4),ROUND(SUM(AX469*(Rates!J$8/100)),4)))</f>
        <v/>
      </c>
      <c r="AZ469" s="183" t="str">
        <f t="shared" si="273"/>
        <v/>
      </c>
      <c r="BA469" s="185" t="str">
        <f t="shared" si="274"/>
        <v/>
      </c>
      <c r="BD469" s="171"/>
      <c r="BE469" s="171"/>
      <c r="BF469" s="171"/>
      <c r="BG469" s="171"/>
    </row>
    <row r="470" spans="1:59" ht="15" customHeight="1" x14ac:dyDescent="0.3">
      <c r="A470" s="172"/>
      <c r="B470" s="172"/>
      <c r="C470" s="172"/>
      <c r="D470" s="173"/>
      <c r="E470" s="173"/>
      <c r="F470" s="173"/>
      <c r="G470" s="173"/>
      <c r="H470" s="173"/>
      <c r="I470" s="174"/>
      <c r="J470" s="175"/>
      <c r="K470" s="176" t="str">
        <f t="shared" si="246"/>
        <v/>
      </c>
      <c r="L470" s="177" t="str">
        <f t="shared" si="247"/>
        <v/>
      </c>
      <c r="M470" s="178" t="str">
        <f t="shared" si="248"/>
        <v/>
      </c>
      <c r="N470" s="44" t="str" cm="1">
        <f t="array" ref="N470">IFERROR(IF(_xlfn.SINGLE(A:A)="","",IF(R470="Beer",SUM(LOOKUP(2,1/(Rates!$B$3:$B$5&lt;=W470)/(Rates!$C$3:$C$5&gt;=W470),Rates!$D$3:$D$5)*(X470/100)*W470),IF(R470="Refreshment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44" t="str">
        <f t="shared" si="249"/>
        <v/>
      </c>
      <c r="P470" s="13"/>
      <c r="Q470" s="179" t="str">
        <f t="shared" si="250"/>
        <v/>
      </c>
      <c r="R470" s="180" t="str">
        <f t="shared" si="251"/>
        <v/>
      </c>
      <c r="S470" s="13" t="str">
        <f>IF(A470="","",IF(R470="Refreshment Beverage",VLOOKUP(VALUE(Q470),Rates!G$15:L$19,2,0),VLOOKUP(VALUE(Q470),Rates!G$4:L$8,2,0)))</f>
        <v/>
      </c>
      <c r="T470" s="13" t="str">
        <f t="shared" si="252"/>
        <v/>
      </c>
      <c r="U470" s="181" t="str">
        <f t="shared" si="253"/>
        <v/>
      </c>
      <c r="V470" s="13" t="str">
        <f t="shared" si="254"/>
        <v/>
      </c>
      <c r="W470" s="13" t="str">
        <f t="shared" si="255"/>
        <v/>
      </c>
      <c r="X470" s="182" t="str">
        <f t="shared" si="256"/>
        <v/>
      </c>
      <c r="Y470" s="183" t="str">
        <f>IF(A:A="","",IF(R470="Refreshment Beverage",VLOOKUP(Q470,Rates!G$15:L$19,6,0)*W470,VLOOKUP(Q470,Rates!G$4:L$12,6,0)*W470))</f>
        <v/>
      </c>
      <c r="Z470" s="183" t="str">
        <f t="shared" si="257"/>
        <v/>
      </c>
      <c r="AA470" s="17">
        <f t="shared" si="245"/>
        <v>0</v>
      </c>
      <c r="AB470" s="177" t="str" cm="1">
        <f t="array" ref="AB470">IF(_xlfn.SINGLE(A:A)="","",IF(R470="Refreshment Beverage","",IF(AND(R470="Beer",Q470=0),SUM(LOOKUP(2,1/(Rates!$B$15:$B$18&lt;=W470)/(Rates!$C$15:$C$18&gt;=W470),Rates!$D$15:$D$18)*W470),VLOOKUP(VALUE(_xlfn.SINGLE(Q:Q)),Rates!A:B,2,0)*W470)))</f>
        <v/>
      </c>
      <c r="AC470" s="177" t="str" cm="1">
        <f t="array" ref="AC470">IF(_xlfn.SINGLE(A:A)="","",IF(R470="Refreshment Beverage","",IF(AND(R470="Beer",Q470=0),SUM(LOOKUP(2,1/(Rates!$B$15:$B$18&lt;=W470)/(Rates!$C$15:$C$18&gt;=W470),Rates!$E$15:$E$18)*W470),VLOOKUP(VALUE(_xlfn.SINGLE(Q:Q)),Rates!A:C,3,0)*W470)))</f>
        <v/>
      </c>
      <c r="AD470" s="168">
        <f>IFERROR(IF(OR(Q470=1,Q470=2,Q470=3,Q470=4),VLOOKUP(Q470,Rates!$A$31:$B$34,2,0)*W470,IF(V470=1,VLOOKUP(U470,'REB BEV MIN MKUP'!B:E,4,0),IF(V470&gt;1,VLOOKUP(VALUE(W470),'REB BEV MIN MKUP'!O:Q,3,0),0))),0)</f>
        <v>0</v>
      </c>
      <c r="AE470" s="177" t="str">
        <f t="shared" si="258"/>
        <v/>
      </c>
      <c r="AF470" s="13" t="str">
        <f t="shared" si="259"/>
        <v/>
      </c>
      <c r="AG470" s="177" t="str">
        <f t="shared" si="260"/>
        <v/>
      </c>
      <c r="AH470" s="184" t="str">
        <f t="shared" si="261"/>
        <v/>
      </c>
      <c r="AI470" s="184" t="str">
        <f>IF(AE:AE="","",IF(R470="Refreshment Beverage",AK470*(Rates!J$19/100),ROUND(SUM(AH470*(Rates!$J$8/100)),4)))</f>
        <v/>
      </c>
      <c r="AJ470" s="183" t="str">
        <f t="shared" si="262"/>
        <v/>
      </c>
      <c r="AK470" s="185" t="str">
        <f t="shared" si="263"/>
        <v/>
      </c>
      <c r="AL470" s="177" t="str">
        <f t="shared" si="264"/>
        <v/>
      </c>
      <c r="AM470" s="13" t="str">
        <f>IF(AS470="","",IF(R470="Refreshment Beverage",ROUND(AS470*Rates!K$19,4),ROUND(AO470*(VLOOKUP(VALUE(Q470),Rates!G$4:L$12,3,0)),4)))</f>
        <v/>
      </c>
      <c r="AN470" s="183" t="str">
        <f>IF(AS470="","",IF(R470="Refreshment Beverage",AS470*(Rates!J$19/100),MAX(AM470,AB470)))</f>
        <v/>
      </c>
      <c r="AO470" s="186" t="str">
        <f t="shared" si="265"/>
        <v/>
      </c>
      <c r="AP470" s="186" t="str">
        <f t="shared" si="266"/>
        <v/>
      </c>
      <c r="AQ470" s="186" t="str">
        <f>IF(AS470="","",IF(R470="Refreshment Beverage",ROUND(SUM(VLOOKUP(Q:Q,Rates!G$15:L$19,3,0)*(AS470-Y470-Z470-AA470)),4),ROUND(SUM(Rates!$K$8*AS470),4)))</f>
        <v/>
      </c>
      <c r="AR470" s="184" t="str">
        <f t="shared" si="267"/>
        <v/>
      </c>
      <c r="AS470" s="185" t="str">
        <f t="shared" si="268"/>
        <v/>
      </c>
      <c r="AT470" s="177" t="str">
        <f t="shared" si="269"/>
        <v/>
      </c>
      <c r="AU470" s="13" t="str">
        <f>IF(AX470="","",IF(R470="Refreshment Beverage",ROUND((BA470-Y470-Z470-AA470)*VLOOKUP(VALUE(Q470),Rates!G$15:L$19,3,0),4),ROUND(AW470*(VLOOKUP(VALUE(Q470),Rates!G:L,3,0)),4)))</f>
        <v/>
      </c>
      <c r="AV470" s="183" t="str">
        <f t="shared" si="270"/>
        <v/>
      </c>
      <c r="AW470" s="186" t="str">
        <f t="shared" si="271"/>
        <v/>
      </c>
      <c r="AX470" s="184" t="str">
        <f t="shared" si="272"/>
        <v/>
      </c>
      <c r="AY470" s="186" t="str">
        <f>IF(AX470="","",IF(R470="Refreshment Beverage",ROUND(SUM(AX470*Rates!K$19),4),ROUND(SUM(AX470*(Rates!J$8/100)),4)))</f>
        <v/>
      </c>
      <c r="AZ470" s="183" t="str">
        <f t="shared" si="273"/>
        <v/>
      </c>
      <c r="BA470" s="185" t="str">
        <f t="shared" si="274"/>
        <v/>
      </c>
      <c r="BD470" s="171"/>
      <c r="BE470" s="171"/>
      <c r="BF470" s="171"/>
      <c r="BG470" s="171"/>
    </row>
    <row r="471" spans="1:59" ht="15" customHeight="1" x14ac:dyDescent="0.3">
      <c r="A471" s="172"/>
      <c r="B471" s="172"/>
      <c r="C471" s="172"/>
      <c r="D471" s="173"/>
      <c r="E471" s="173"/>
      <c r="F471" s="173"/>
      <c r="G471" s="173"/>
      <c r="H471" s="173"/>
      <c r="I471" s="174"/>
      <c r="J471" s="175"/>
      <c r="K471" s="176" t="str">
        <f t="shared" si="246"/>
        <v/>
      </c>
      <c r="L471" s="177" t="str">
        <f t="shared" si="247"/>
        <v/>
      </c>
      <c r="M471" s="178" t="str">
        <f t="shared" si="248"/>
        <v/>
      </c>
      <c r="N471" s="44" t="str" cm="1">
        <f t="array" ref="N471">IFERROR(IF(_xlfn.SINGLE(A:A)="","",IF(R471="Beer",SUM(LOOKUP(2,1/(Rates!$B$3:$B$5&lt;=W471)/(Rates!$C$3:$C$5&gt;=W471),Rates!$D$3:$D$5)*(X471/100)*W471),IF(R471="Refreshment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44" t="str">
        <f t="shared" si="249"/>
        <v/>
      </c>
      <c r="P471" s="13"/>
      <c r="Q471" s="179" t="str">
        <f t="shared" si="250"/>
        <v/>
      </c>
      <c r="R471" s="180" t="str">
        <f t="shared" si="251"/>
        <v/>
      </c>
      <c r="S471" s="13" t="str">
        <f>IF(A471="","",IF(R471="Refreshment Beverage",VLOOKUP(VALUE(Q471),Rates!G$15:L$19,2,0),VLOOKUP(VALUE(Q471),Rates!G$4:L$8,2,0)))</f>
        <v/>
      </c>
      <c r="T471" s="13" t="str">
        <f t="shared" si="252"/>
        <v/>
      </c>
      <c r="U471" s="181" t="str">
        <f t="shared" si="253"/>
        <v/>
      </c>
      <c r="V471" s="13" t="str">
        <f t="shared" si="254"/>
        <v/>
      </c>
      <c r="W471" s="13" t="str">
        <f t="shared" si="255"/>
        <v/>
      </c>
      <c r="X471" s="182" t="str">
        <f t="shared" si="256"/>
        <v/>
      </c>
      <c r="Y471" s="183" t="str">
        <f>IF(A:A="","",IF(R471="Refreshment Beverage",VLOOKUP(Q471,Rates!G$15:L$19,6,0)*W471,VLOOKUP(Q471,Rates!G$4:L$12,6,0)*W471))</f>
        <v/>
      </c>
      <c r="Z471" s="183" t="str">
        <f t="shared" si="257"/>
        <v/>
      </c>
      <c r="AA471" s="17">
        <f t="shared" si="245"/>
        <v>0</v>
      </c>
      <c r="AB471" s="177" t="str" cm="1">
        <f t="array" ref="AB471">IF(_xlfn.SINGLE(A:A)="","",IF(R471="Refreshment Beverage","",IF(AND(R471="Beer",Q471=0),SUM(LOOKUP(2,1/(Rates!$B$15:$B$18&lt;=W471)/(Rates!$C$15:$C$18&gt;=W471),Rates!$D$15:$D$18)*W471),VLOOKUP(VALUE(_xlfn.SINGLE(Q:Q)),Rates!A:B,2,0)*W471)))</f>
        <v/>
      </c>
      <c r="AC471" s="177" t="str" cm="1">
        <f t="array" ref="AC471">IF(_xlfn.SINGLE(A:A)="","",IF(R471="Refreshment Beverage","",IF(AND(R471="Beer",Q471=0),SUM(LOOKUP(2,1/(Rates!$B$15:$B$18&lt;=W471)/(Rates!$C$15:$C$18&gt;=W471),Rates!$E$15:$E$18)*W471),VLOOKUP(VALUE(_xlfn.SINGLE(Q:Q)),Rates!A:C,3,0)*W471)))</f>
        <v/>
      </c>
      <c r="AD471" s="168">
        <f>IFERROR(IF(OR(Q471=1,Q471=2,Q471=3,Q471=4),VLOOKUP(Q471,Rates!$A$31:$B$34,2,0)*W471,IF(V471=1,VLOOKUP(U471,'REB BEV MIN MKUP'!B:E,4,0),IF(V471&gt;1,VLOOKUP(VALUE(W471),'REB BEV MIN MKUP'!O:Q,3,0),0))),0)</f>
        <v>0</v>
      </c>
      <c r="AE471" s="177" t="str">
        <f t="shared" si="258"/>
        <v/>
      </c>
      <c r="AF471" s="13" t="str">
        <f t="shared" si="259"/>
        <v/>
      </c>
      <c r="AG471" s="177" t="str">
        <f t="shared" si="260"/>
        <v/>
      </c>
      <c r="AH471" s="184" t="str">
        <f t="shared" si="261"/>
        <v/>
      </c>
      <c r="AI471" s="184" t="str">
        <f>IF(AE:AE="","",IF(R471="Refreshment Beverage",AK471*(Rates!J$19/100),ROUND(SUM(AH471*(Rates!$J$8/100)),4)))</f>
        <v/>
      </c>
      <c r="AJ471" s="183" t="str">
        <f t="shared" si="262"/>
        <v/>
      </c>
      <c r="AK471" s="185" t="str">
        <f t="shared" si="263"/>
        <v/>
      </c>
      <c r="AL471" s="177" t="str">
        <f t="shared" si="264"/>
        <v/>
      </c>
      <c r="AM471" s="13" t="str">
        <f>IF(AS471="","",IF(R471="Refreshment Beverage",ROUND(AS471*Rates!K$19,4),ROUND(AO471*(VLOOKUP(VALUE(Q471),Rates!G$4:L$12,3,0)),4)))</f>
        <v/>
      </c>
      <c r="AN471" s="183" t="str">
        <f>IF(AS471="","",IF(R471="Refreshment Beverage",AS471*(Rates!J$19/100),MAX(AM471,AB471)))</f>
        <v/>
      </c>
      <c r="AO471" s="186" t="str">
        <f t="shared" si="265"/>
        <v/>
      </c>
      <c r="AP471" s="186" t="str">
        <f t="shared" si="266"/>
        <v/>
      </c>
      <c r="AQ471" s="186" t="str">
        <f>IF(AS471="","",IF(R471="Refreshment Beverage",ROUND(SUM(VLOOKUP(Q:Q,Rates!G$15:L$19,3,0)*(AS471-Y471-Z471-AA471)),4),ROUND(SUM(Rates!$K$8*AS471),4)))</f>
        <v/>
      </c>
      <c r="AR471" s="184" t="str">
        <f t="shared" si="267"/>
        <v/>
      </c>
      <c r="AS471" s="185" t="str">
        <f t="shared" si="268"/>
        <v/>
      </c>
      <c r="AT471" s="177" t="str">
        <f t="shared" si="269"/>
        <v/>
      </c>
      <c r="AU471" s="13" t="str">
        <f>IF(AX471="","",IF(R471="Refreshment Beverage",ROUND((BA471-Y471-Z471-AA471)*VLOOKUP(VALUE(Q471),Rates!G$15:L$19,3,0),4),ROUND(AW471*(VLOOKUP(VALUE(Q471),Rates!G:L,3,0)),4)))</f>
        <v/>
      </c>
      <c r="AV471" s="183" t="str">
        <f t="shared" si="270"/>
        <v/>
      </c>
      <c r="AW471" s="186" t="str">
        <f t="shared" si="271"/>
        <v/>
      </c>
      <c r="AX471" s="184" t="str">
        <f t="shared" si="272"/>
        <v/>
      </c>
      <c r="AY471" s="186" t="str">
        <f>IF(AX471="","",IF(R471="Refreshment Beverage",ROUND(SUM(AX471*Rates!K$19),4),ROUND(SUM(AX471*(Rates!J$8/100)),4)))</f>
        <v/>
      </c>
      <c r="AZ471" s="183" t="str">
        <f t="shared" si="273"/>
        <v/>
      </c>
      <c r="BA471" s="185" t="str">
        <f t="shared" si="274"/>
        <v/>
      </c>
      <c r="BD471" s="171"/>
      <c r="BE471" s="171"/>
      <c r="BF471" s="171"/>
      <c r="BG471" s="171"/>
    </row>
    <row r="472" spans="1:59" ht="15" customHeight="1" x14ac:dyDescent="0.3">
      <c r="A472" s="172"/>
      <c r="B472" s="172"/>
      <c r="C472" s="172"/>
      <c r="D472" s="173"/>
      <c r="E472" s="173"/>
      <c r="F472" s="173"/>
      <c r="G472" s="173"/>
      <c r="H472" s="173"/>
      <c r="I472" s="174"/>
      <c r="J472" s="175"/>
      <c r="K472" s="176" t="str">
        <f t="shared" si="246"/>
        <v/>
      </c>
      <c r="L472" s="177" t="str">
        <f t="shared" si="247"/>
        <v/>
      </c>
      <c r="M472" s="178" t="str">
        <f t="shared" si="248"/>
        <v/>
      </c>
      <c r="N472" s="44" t="str" cm="1">
        <f t="array" ref="N472">IFERROR(IF(_xlfn.SINGLE(A:A)="","",IF(R472="Beer",SUM(LOOKUP(2,1/(Rates!$B$3:$B$5&lt;=W472)/(Rates!$C$3:$C$5&gt;=W472),Rates!$D$3:$D$5)*(X472/100)*W472),IF(R472="Refreshment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44" t="str">
        <f t="shared" si="249"/>
        <v/>
      </c>
      <c r="P472" s="13"/>
      <c r="Q472" s="179" t="str">
        <f t="shared" si="250"/>
        <v/>
      </c>
      <c r="R472" s="180" t="str">
        <f t="shared" si="251"/>
        <v/>
      </c>
      <c r="S472" s="13" t="str">
        <f>IF(A472="","",IF(R472="Refreshment Beverage",VLOOKUP(VALUE(Q472),Rates!G$15:L$19,2,0),VLOOKUP(VALUE(Q472),Rates!G$4:L$8,2,0)))</f>
        <v/>
      </c>
      <c r="T472" s="13" t="str">
        <f t="shared" si="252"/>
        <v/>
      </c>
      <c r="U472" s="181" t="str">
        <f t="shared" si="253"/>
        <v/>
      </c>
      <c r="V472" s="13" t="str">
        <f t="shared" si="254"/>
        <v/>
      </c>
      <c r="W472" s="13" t="str">
        <f t="shared" si="255"/>
        <v/>
      </c>
      <c r="X472" s="182" t="str">
        <f t="shared" si="256"/>
        <v/>
      </c>
      <c r="Y472" s="183" t="str">
        <f>IF(A:A="","",IF(R472="Refreshment Beverage",VLOOKUP(Q472,Rates!G$15:L$19,6,0)*W472,VLOOKUP(Q472,Rates!G$4:L$12,6,0)*W472))</f>
        <v/>
      </c>
      <c r="Z472" s="183" t="str">
        <f t="shared" si="257"/>
        <v/>
      </c>
      <c r="AA472" s="17">
        <f t="shared" si="245"/>
        <v>0</v>
      </c>
      <c r="AB472" s="177" t="str" cm="1">
        <f t="array" ref="AB472">IF(_xlfn.SINGLE(A:A)="","",IF(R472="Refreshment Beverage","",IF(AND(R472="Beer",Q472=0),SUM(LOOKUP(2,1/(Rates!$B$15:$B$18&lt;=W472)/(Rates!$C$15:$C$18&gt;=W472),Rates!$D$15:$D$18)*W472),VLOOKUP(VALUE(_xlfn.SINGLE(Q:Q)),Rates!A:B,2,0)*W472)))</f>
        <v/>
      </c>
      <c r="AC472" s="177" t="str" cm="1">
        <f t="array" ref="AC472">IF(_xlfn.SINGLE(A:A)="","",IF(R472="Refreshment Beverage","",IF(AND(R472="Beer",Q472=0),SUM(LOOKUP(2,1/(Rates!$B$15:$B$18&lt;=W472)/(Rates!$C$15:$C$18&gt;=W472),Rates!$E$15:$E$18)*W472),VLOOKUP(VALUE(_xlfn.SINGLE(Q:Q)),Rates!A:C,3,0)*W472)))</f>
        <v/>
      </c>
      <c r="AD472" s="168">
        <f>IFERROR(IF(OR(Q472=1,Q472=2,Q472=3,Q472=4),VLOOKUP(Q472,Rates!$A$31:$B$34,2,0)*W472,IF(V472=1,VLOOKUP(U472,'REB BEV MIN MKUP'!B:E,4,0),IF(V472&gt;1,VLOOKUP(VALUE(W472),'REB BEV MIN MKUP'!O:Q,3,0),0))),0)</f>
        <v>0</v>
      </c>
      <c r="AE472" s="177" t="str">
        <f t="shared" si="258"/>
        <v/>
      </c>
      <c r="AF472" s="13" t="str">
        <f t="shared" si="259"/>
        <v/>
      </c>
      <c r="AG472" s="177" t="str">
        <f t="shared" si="260"/>
        <v/>
      </c>
      <c r="AH472" s="184" t="str">
        <f t="shared" si="261"/>
        <v/>
      </c>
      <c r="AI472" s="184" t="str">
        <f>IF(AE:AE="","",IF(R472="Refreshment Beverage",AK472*(Rates!J$19/100),ROUND(SUM(AH472*(Rates!$J$8/100)),4)))</f>
        <v/>
      </c>
      <c r="AJ472" s="183" t="str">
        <f t="shared" si="262"/>
        <v/>
      </c>
      <c r="AK472" s="185" t="str">
        <f t="shared" si="263"/>
        <v/>
      </c>
      <c r="AL472" s="177" t="str">
        <f t="shared" si="264"/>
        <v/>
      </c>
      <c r="AM472" s="13" t="str">
        <f>IF(AS472="","",IF(R472="Refreshment Beverage",ROUND(AS472*Rates!K$19,4),ROUND(AO472*(VLOOKUP(VALUE(Q472),Rates!G$4:L$12,3,0)),4)))</f>
        <v/>
      </c>
      <c r="AN472" s="183" t="str">
        <f>IF(AS472="","",IF(R472="Refreshment Beverage",AS472*(Rates!J$19/100),MAX(AM472,AB472)))</f>
        <v/>
      </c>
      <c r="AO472" s="186" t="str">
        <f t="shared" si="265"/>
        <v/>
      </c>
      <c r="AP472" s="186" t="str">
        <f t="shared" si="266"/>
        <v/>
      </c>
      <c r="AQ472" s="186" t="str">
        <f>IF(AS472="","",IF(R472="Refreshment Beverage",ROUND(SUM(VLOOKUP(Q:Q,Rates!G$15:L$19,3,0)*(AS472-Y472-Z472-AA472)),4),ROUND(SUM(Rates!$K$8*AS472),4)))</f>
        <v/>
      </c>
      <c r="AR472" s="184" t="str">
        <f t="shared" si="267"/>
        <v/>
      </c>
      <c r="AS472" s="185" t="str">
        <f t="shared" si="268"/>
        <v/>
      </c>
      <c r="AT472" s="177" t="str">
        <f t="shared" si="269"/>
        <v/>
      </c>
      <c r="AU472" s="13" t="str">
        <f>IF(AX472="","",IF(R472="Refreshment Beverage",ROUND((BA472-Y472-Z472-AA472)*VLOOKUP(VALUE(Q472),Rates!G$15:L$19,3,0),4),ROUND(AW472*(VLOOKUP(VALUE(Q472),Rates!G:L,3,0)),4)))</f>
        <v/>
      </c>
      <c r="AV472" s="183" t="str">
        <f t="shared" si="270"/>
        <v/>
      </c>
      <c r="AW472" s="186" t="str">
        <f t="shared" si="271"/>
        <v/>
      </c>
      <c r="AX472" s="184" t="str">
        <f t="shared" si="272"/>
        <v/>
      </c>
      <c r="AY472" s="186" t="str">
        <f>IF(AX472="","",IF(R472="Refreshment Beverage",ROUND(SUM(AX472*Rates!K$19),4),ROUND(SUM(AX472*(Rates!J$8/100)),4)))</f>
        <v/>
      </c>
      <c r="AZ472" s="183" t="str">
        <f t="shared" si="273"/>
        <v/>
      </c>
      <c r="BA472" s="185" t="str">
        <f t="shared" si="274"/>
        <v/>
      </c>
      <c r="BD472" s="171"/>
      <c r="BE472" s="171"/>
      <c r="BF472" s="171"/>
      <c r="BG472" s="171"/>
    </row>
    <row r="473" spans="1:59" ht="15" customHeight="1" x14ac:dyDescent="0.3">
      <c r="A473" s="172"/>
      <c r="B473" s="172"/>
      <c r="C473" s="172"/>
      <c r="D473" s="173"/>
      <c r="E473" s="173"/>
      <c r="F473" s="173"/>
      <c r="G473" s="173"/>
      <c r="H473" s="173"/>
      <c r="I473" s="174"/>
      <c r="J473" s="175"/>
      <c r="K473" s="176" t="str">
        <f t="shared" si="246"/>
        <v/>
      </c>
      <c r="L473" s="177" t="str">
        <f t="shared" si="247"/>
        <v/>
      </c>
      <c r="M473" s="178" t="str">
        <f t="shared" si="248"/>
        <v/>
      </c>
      <c r="N473" s="44" t="str" cm="1">
        <f t="array" ref="N473">IFERROR(IF(_xlfn.SINGLE(A:A)="","",IF(R473="Beer",SUM(LOOKUP(2,1/(Rates!$B$3:$B$5&lt;=W473)/(Rates!$C$3:$C$5&gt;=W473),Rates!$D$3:$D$5)*(X473/100)*W473),IF(R473="Refreshment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44" t="str">
        <f t="shared" si="249"/>
        <v/>
      </c>
      <c r="P473" s="13"/>
      <c r="Q473" s="179" t="str">
        <f t="shared" si="250"/>
        <v/>
      </c>
      <c r="R473" s="180" t="str">
        <f t="shared" si="251"/>
        <v/>
      </c>
      <c r="S473" s="13" t="str">
        <f>IF(A473="","",IF(R473="Refreshment Beverage",VLOOKUP(VALUE(Q473),Rates!G$15:L$19,2,0),VLOOKUP(VALUE(Q473),Rates!G$4:L$8,2,0)))</f>
        <v/>
      </c>
      <c r="T473" s="13" t="str">
        <f t="shared" si="252"/>
        <v/>
      </c>
      <c r="U473" s="181" t="str">
        <f t="shared" si="253"/>
        <v/>
      </c>
      <c r="V473" s="13" t="str">
        <f t="shared" si="254"/>
        <v/>
      </c>
      <c r="W473" s="13" t="str">
        <f t="shared" si="255"/>
        <v/>
      </c>
      <c r="X473" s="182" t="str">
        <f t="shared" si="256"/>
        <v/>
      </c>
      <c r="Y473" s="183" t="str">
        <f>IF(A:A="","",IF(R473="Refreshment Beverage",VLOOKUP(Q473,Rates!G$15:L$19,6,0)*W473,VLOOKUP(Q473,Rates!G$4:L$12,6,0)*W473))</f>
        <v/>
      </c>
      <c r="Z473" s="183" t="str">
        <f t="shared" si="257"/>
        <v/>
      </c>
      <c r="AA473" s="17">
        <f t="shared" si="245"/>
        <v>0</v>
      </c>
      <c r="AB473" s="177" t="str" cm="1">
        <f t="array" ref="AB473">IF(_xlfn.SINGLE(A:A)="","",IF(R473="Refreshment Beverage","",IF(AND(R473="Beer",Q473=0),SUM(LOOKUP(2,1/(Rates!$B$15:$B$18&lt;=W473)/(Rates!$C$15:$C$18&gt;=W473),Rates!$D$15:$D$18)*W473),VLOOKUP(VALUE(_xlfn.SINGLE(Q:Q)),Rates!A:B,2,0)*W473)))</f>
        <v/>
      </c>
      <c r="AC473" s="177" t="str" cm="1">
        <f t="array" ref="AC473">IF(_xlfn.SINGLE(A:A)="","",IF(R473="Refreshment Beverage","",IF(AND(R473="Beer",Q473=0),SUM(LOOKUP(2,1/(Rates!$B$15:$B$18&lt;=W473)/(Rates!$C$15:$C$18&gt;=W473),Rates!$E$15:$E$18)*W473),VLOOKUP(VALUE(_xlfn.SINGLE(Q:Q)),Rates!A:C,3,0)*W473)))</f>
        <v/>
      </c>
      <c r="AD473" s="168">
        <f>IFERROR(IF(OR(Q473=1,Q473=2,Q473=3,Q473=4),VLOOKUP(Q473,Rates!$A$31:$B$34,2,0)*W473,IF(V473=1,VLOOKUP(U473,'REB BEV MIN MKUP'!B:E,4,0),IF(V473&gt;1,VLOOKUP(VALUE(W473),'REB BEV MIN MKUP'!O:Q,3,0),0))),0)</f>
        <v>0</v>
      </c>
      <c r="AE473" s="177" t="str">
        <f t="shared" si="258"/>
        <v/>
      </c>
      <c r="AF473" s="13" t="str">
        <f t="shared" si="259"/>
        <v/>
      </c>
      <c r="AG473" s="177" t="str">
        <f t="shared" si="260"/>
        <v/>
      </c>
      <c r="AH473" s="184" t="str">
        <f t="shared" si="261"/>
        <v/>
      </c>
      <c r="AI473" s="184" t="str">
        <f>IF(AE:AE="","",IF(R473="Refreshment Beverage",AK473*(Rates!J$19/100),ROUND(SUM(AH473*(Rates!$J$8/100)),4)))</f>
        <v/>
      </c>
      <c r="AJ473" s="183" t="str">
        <f t="shared" si="262"/>
        <v/>
      </c>
      <c r="AK473" s="185" t="str">
        <f t="shared" si="263"/>
        <v/>
      </c>
      <c r="AL473" s="177" t="str">
        <f t="shared" si="264"/>
        <v/>
      </c>
      <c r="AM473" s="13" t="str">
        <f>IF(AS473="","",IF(R473="Refreshment Beverage",ROUND(AS473*Rates!K$19,4),ROUND(AO473*(VLOOKUP(VALUE(Q473),Rates!G$4:L$12,3,0)),4)))</f>
        <v/>
      </c>
      <c r="AN473" s="183" t="str">
        <f>IF(AS473="","",IF(R473="Refreshment Beverage",AS473*(Rates!J$19/100),MAX(AM473,AB473)))</f>
        <v/>
      </c>
      <c r="AO473" s="186" t="str">
        <f t="shared" si="265"/>
        <v/>
      </c>
      <c r="AP473" s="186" t="str">
        <f t="shared" si="266"/>
        <v/>
      </c>
      <c r="AQ473" s="186" t="str">
        <f>IF(AS473="","",IF(R473="Refreshment Beverage",ROUND(SUM(VLOOKUP(Q:Q,Rates!G$15:L$19,3,0)*(AS473-Y473-Z473-AA473)),4),ROUND(SUM(Rates!$K$8*AS473),4)))</f>
        <v/>
      </c>
      <c r="AR473" s="184" t="str">
        <f t="shared" si="267"/>
        <v/>
      </c>
      <c r="AS473" s="185" t="str">
        <f t="shared" si="268"/>
        <v/>
      </c>
      <c r="AT473" s="177" t="str">
        <f t="shared" si="269"/>
        <v/>
      </c>
      <c r="AU473" s="13" t="str">
        <f>IF(AX473="","",IF(R473="Refreshment Beverage",ROUND((BA473-Y473-Z473-AA473)*VLOOKUP(VALUE(Q473),Rates!G$15:L$19,3,0),4),ROUND(AW473*(VLOOKUP(VALUE(Q473),Rates!G:L,3,0)),4)))</f>
        <v/>
      </c>
      <c r="AV473" s="183" t="str">
        <f t="shared" si="270"/>
        <v/>
      </c>
      <c r="AW473" s="186" t="str">
        <f t="shared" si="271"/>
        <v/>
      </c>
      <c r="AX473" s="184" t="str">
        <f t="shared" si="272"/>
        <v/>
      </c>
      <c r="AY473" s="186" t="str">
        <f>IF(AX473="","",IF(R473="Refreshment Beverage",ROUND(SUM(AX473*Rates!K$19),4),ROUND(SUM(AX473*(Rates!J$8/100)),4)))</f>
        <v/>
      </c>
      <c r="AZ473" s="183" t="str">
        <f t="shared" si="273"/>
        <v/>
      </c>
      <c r="BA473" s="185" t="str">
        <f t="shared" si="274"/>
        <v/>
      </c>
      <c r="BD473" s="171"/>
      <c r="BE473" s="171"/>
      <c r="BF473" s="171"/>
      <c r="BG473" s="171"/>
    </row>
    <row r="474" spans="1:59" ht="15" customHeight="1" x14ac:dyDescent="0.3">
      <c r="A474" s="172"/>
      <c r="B474" s="172"/>
      <c r="C474" s="172"/>
      <c r="D474" s="173"/>
      <c r="E474" s="173"/>
      <c r="F474" s="173"/>
      <c r="G474" s="173"/>
      <c r="H474" s="173"/>
      <c r="I474" s="174"/>
      <c r="J474" s="175"/>
      <c r="K474" s="176" t="str">
        <f t="shared" si="246"/>
        <v/>
      </c>
      <c r="L474" s="177" t="str">
        <f t="shared" si="247"/>
        <v/>
      </c>
      <c r="M474" s="178" t="str">
        <f t="shared" si="248"/>
        <v/>
      </c>
      <c r="N474" s="44" t="str" cm="1">
        <f t="array" ref="N474">IFERROR(IF(_xlfn.SINGLE(A:A)="","",IF(R474="Beer",SUM(LOOKUP(2,1/(Rates!$B$3:$B$5&lt;=W474)/(Rates!$C$3:$C$5&gt;=W474),Rates!$D$3:$D$5)*(X474/100)*W474),IF(R474="Refreshment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44" t="str">
        <f t="shared" si="249"/>
        <v/>
      </c>
      <c r="P474" s="13"/>
      <c r="Q474" s="179" t="str">
        <f t="shared" si="250"/>
        <v/>
      </c>
      <c r="R474" s="180" t="str">
        <f t="shared" si="251"/>
        <v/>
      </c>
      <c r="S474" s="13" t="str">
        <f>IF(A474="","",IF(R474="Refreshment Beverage",VLOOKUP(VALUE(Q474),Rates!G$15:L$19,2,0),VLOOKUP(VALUE(Q474),Rates!G$4:L$8,2,0)))</f>
        <v/>
      </c>
      <c r="T474" s="13" t="str">
        <f t="shared" si="252"/>
        <v/>
      </c>
      <c r="U474" s="181" t="str">
        <f t="shared" si="253"/>
        <v/>
      </c>
      <c r="V474" s="13" t="str">
        <f t="shared" si="254"/>
        <v/>
      </c>
      <c r="W474" s="13" t="str">
        <f t="shared" si="255"/>
        <v/>
      </c>
      <c r="X474" s="182" t="str">
        <f t="shared" si="256"/>
        <v/>
      </c>
      <c r="Y474" s="183" t="str">
        <f>IF(A:A="","",IF(R474="Refreshment Beverage",VLOOKUP(Q474,Rates!G$15:L$19,6,0)*W474,VLOOKUP(Q474,Rates!G$4:L$12,6,0)*W474))</f>
        <v/>
      </c>
      <c r="Z474" s="183" t="str">
        <f t="shared" si="257"/>
        <v/>
      </c>
      <c r="AA474" s="17">
        <f t="shared" si="245"/>
        <v>0</v>
      </c>
      <c r="AB474" s="177" t="str" cm="1">
        <f t="array" ref="AB474">IF(_xlfn.SINGLE(A:A)="","",IF(R474="Refreshment Beverage","",IF(AND(R474="Beer",Q474=0),SUM(LOOKUP(2,1/(Rates!$B$15:$B$18&lt;=W474)/(Rates!$C$15:$C$18&gt;=W474),Rates!$D$15:$D$18)*W474),VLOOKUP(VALUE(_xlfn.SINGLE(Q:Q)),Rates!A:B,2,0)*W474)))</f>
        <v/>
      </c>
      <c r="AC474" s="177" t="str" cm="1">
        <f t="array" ref="AC474">IF(_xlfn.SINGLE(A:A)="","",IF(R474="Refreshment Beverage","",IF(AND(R474="Beer",Q474=0),SUM(LOOKUP(2,1/(Rates!$B$15:$B$18&lt;=W474)/(Rates!$C$15:$C$18&gt;=W474),Rates!$E$15:$E$18)*W474),VLOOKUP(VALUE(_xlfn.SINGLE(Q:Q)),Rates!A:C,3,0)*W474)))</f>
        <v/>
      </c>
      <c r="AD474" s="168">
        <f>IFERROR(IF(OR(Q474=1,Q474=2,Q474=3,Q474=4),VLOOKUP(Q474,Rates!$A$31:$B$34,2,0)*W474,IF(V474=1,VLOOKUP(U474,'REB BEV MIN MKUP'!B:E,4,0),IF(V474&gt;1,VLOOKUP(VALUE(W474),'REB BEV MIN MKUP'!O:Q,3,0),0))),0)</f>
        <v>0</v>
      </c>
      <c r="AE474" s="177" t="str">
        <f t="shared" si="258"/>
        <v/>
      </c>
      <c r="AF474" s="13" t="str">
        <f t="shared" si="259"/>
        <v/>
      </c>
      <c r="AG474" s="177" t="str">
        <f t="shared" si="260"/>
        <v/>
      </c>
      <c r="AH474" s="184" t="str">
        <f t="shared" si="261"/>
        <v/>
      </c>
      <c r="AI474" s="184" t="str">
        <f>IF(AE:AE="","",IF(R474="Refreshment Beverage",AK474*(Rates!J$19/100),ROUND(SUM(AH474*(Rates!$J$8/100)),4)))</f>
        <v/>
      </c>
      <c r="AJ474" s="183" t="str">
        <f t="shared" si="262"/>
        <v/>
      </c>
      <c r="AK474" s="185" t="str">
        <f t="shared" si="263"/>
        <v/>
      </c>
      <c r="AL474" s="177" t="str">
        <f t="shared" si="264"/>
        <v/>
      </c>
      <c r="AM474" s="13" t="str">
        <f>IF(AS474="","",IF(R474="Refreshment Beverage",ROUND(AS474*Rates!K$19,4),ROUND(AO474*(VLOOKUP(VALUE(Q474),Rates!G$4:L$12,3,0)),4)))</f>
        <v/>
      </c>
      <c r="AN474" s="183" t="str">
        <f>IF(AS474="","",IF(R474="Refreshment Beverage",AS474*(Rates!J$19/100),MAX(AM474,AB474)))</f>
        <v/>
      </c>
      <c r="AO474" s="186" t="str">
        <f t="shared" si="265"/>
        <v/>
      </c>
      <c r="AP474" s="186" t="str">
        <f t="shared" si="266"/>
        <v/>
      </c>
      <c r="AQ474" s="186" t="str">
        <f>IF(AS474="","",IF(R474="Refreshment Beverage",ROUND(SUM(VLOOKUP(Q:Q,Rates!G$15:L$19,3,0)*(AS474-Y474-Z474-AA474)),4),ROUND(SUM(Rates!$K$8*AS474),4)))</f>
        <v/>
      </c>
      <c r="AR474" s="184" t="str">
        <f t="shared" si="267"/>
        <v/>
      </c>
      <c r="AS474" s="185" t="str">
        <f t="shared" si="268"/>
        <v/>
      </c>
      <c r="AT474" s="177" t="str">
        <f t="shared" si="269"/>
        <v/>
      </c>
      <c r="AU474" s="13" t="str">
        <f>IF(AX474="","",IF(R474="Refreshment Beverage",ROUND((BA474-Y474-Z474-AA474)*VLOOKUP(VALUE(Q474),Rates!G$15:L$19,3,0),4),ROUND(AW474*(VLOOKUP(VALUE(Q474),Rates!G:L,3,0)),4)))</f>
        <v/>
      </c>
      <c r="AV474" s="183" t="str">
        <f t="shared" si="270"/>
        <v/>
      </c>
      <c r="AW474" s="186" t="str">
        <f t="shared" si="271"/>
        <v/>
      </c>
      <c r="AX474" s="184" t="str">
        <f t="shared" si="272"/>
        <v/>
      </c>
      <c r="AY474" s="186" t="str">
        <f>IF(AX474="","",IF(R474="Refreshment Beverage",ROUND(SUM(AX474*Rates!K$19),4),ROUND(SUM(AX474*(Rates!J$8/100)),4)))</f>
        <v/>
      </c>
      <c r="AZ474" s="183" t="str">
        <f t="shared" si="273"/>
        <v/>
      </c>
      <c r="BA474" s="185" t="str">
        <f t="shared" si="274"/>
        <v/>
      </c>
      <c r="BD474" s="171"/>
      <c r="BE474" s="171"/>
      <c r="BF474" s="171"/>
      <c r="BG474" s="171"/>
    </row>
    <row r="475" spans="1:59" ht="15" customHeight="1" x14ac:dyDescent="0.3">
      <c r="A475" s="172"/>
      <c r="B475" s="172"/>
      <c r="C475" s="172"/>
      <c r="D475" s="173"/>
      <c r="E475" s="173"/>
      <c r="F475" s="173"/>
      <c r="G475" s="173"/>
      <c r="H475" s="173"/>
      <c r="I475" s="174"/>
      <c r="J475" s="175"/>
      <c r="K475" s="176" t="str">
        <f t="shared" si="246"/>
        <v/>
      </c>
      <c r="L475" s="177" t="str">
        <f t="shared" si="247"/>
        <v/>
      </c>
      <c r="M475" s="178" t="str">
        <f t="shared" si="248"/>
        <v/>
      </c>
      <c r="N475" s="44" t="str" cm="1">
        <f t="array" ref="N475">IFERROR(IF(_xlfn.SINGLE(A:A)="","",IF(R475="Beer",SUM(LOOKUP(2,1/(Rates!$B$3:$B$5&lt;=W475)/(Rates!$C$3:$C$5&gt;=W475),Rates!$D$3:$D$5)*(X475/100)*W475),IF(R475="Refreshment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44" t="str">
        <f t="shared" si="249"/>
        <v/>
      </c>
      <c r="P475" s="13"/>
      <c r="Q475" s="179" t="str">
        <f t="shared" si="250"/>
        <v/>
      </c>
      <c r="R475" s="180" t="str">
        <f t="shared" si="251"/>
        <v/>
      </c>
      <c r="S475" s="13" t="str">
        <f>IF(A475="","",IF(R475="Refreshment Beverage",VLOOKUP(VALUE(Q475),Rates!G$15:L$19,2,0),VLOOKUP(VALUE(Q475),Rates!G$4:L$8,2,0)))</f>
        <v/>
      </c>
      <c r="T475" s="13" t="str">
        <f t="shared" si="252"/>
        <v/>
      </c>
      <c r="U475" s="181" t="str">
        <f t="shared" si="253"/>
        <v/>
      </c>
      <c r="V475" s="13" t="str">
        <f t="shared" si="254"/>
        <v/>
      </c>
      <c r="W475" s="13" t="str">
        <f t="shared" si="255"/>
        <v/>
      </c>
      <c r="X475" s="182" t="str">
        <f t="shared" si="256"/>
        <v/>
      </c>
      <c r="Y475" s="183" t="str">
        <f>IF(A:A="","",IF(R475="Refreshment Beverage",VLOOKUP(Q475,Rates!G$15:L$19,6,0)*W475,VLOOKUP(Q475,Rates!G$4:L$12,6,0)*W475))</f>
        <v/>
      </c>
      <c r="Z475" s="183" t="str">
        <f t="shared" si="257"/>
        <v/>
      </c>
      <c r="AA475" s="17">
        <f t="shared" si="245"/>
        <v>0</v>
      </c>
      <c r="AB475" s="177" t="str" cm="1">
        <f t="array" ref="AB475">IF(_xlfn.SINGLE(A:A)="","",IF(R475="Refreshment Beverage","",IF(AND(R475="Beer",Q475=0),SUM(LOOKUP(2,1/(Rates!$B$15:$B$18&lt;=W475)/(Rates!$C$15:$C$18&gt;=W475),Rates!$D$15:$D$18)*W475),VLOOKUP(VALUE(_xlfn.SINGLE(Q:Q)),Rates!A:B,2,0)*W475)))</f>
        <v/>
      </c>
      <c r="AC475" s="177" t="str" cm="1">
        <f t="array" ref="AC475">IF(_xlfn.SINGLE(A:A)="","",IF(R475="Refreshment Beverage","",IF(AND(R475="Beer",Q475=0),SUM(LOOKUP(2,1/(Rates!$B$15:$B$18&lt;=W475)/(Rates!$C$15:$C$18&gt;=W475),Rates!$E$15:$E$18)*W475),VLOOKUP(VALUE(_xlfn.SINGLE(Q:Q)),Rates!A:C,3,0)*W475)))</f>
        <v/>
      </c>
      <c r="AD475" s="168">
        <f>IFERROR(IF(OR(Q475=1,Q475=2,Q475=3,Q475=4),VLOOKUP(Q475,Rates!$A$31:$B$34,2,0)*W475,IF(V475=1,VLOOKUP(U475,'REB BEV MIN MKUP'!B:E,4,0),IF(V475&gt;1,VLOOKUP(VALUE(W475),'REB BEV MIN MKUP'!O:Q,3,0),0))),0)</f>
        <v>0</v>
      </c>
      <c r="AE475" s="177" t="str">
        <f t="shared" si="258"/>
        <v/>
      </c>
      <c r="AF475" s="13" t="str">
        <f t="shared" si="259"/>
        <v/>
      </c>
      <c r="AG475" s="177" t="str">
        <f t="shared" si="260"/>
        <v/>
      </c>
      <c r="AH475" s="184" t="str">
        <f t="shared" si="261"/>
        <v/>
      </c>
      <c r="AI475" s="184" t="str">
        <f>IF(AE:AE="","",IF(R475="Refreshment Beverage",AK475*(Rates!J$19/100),ROUND(SUM(AH475*(Rates!$J$8/100)),4)))</f>
        <v/>
      </c>
      <c r="AJ475" s="183" t="str">
        <f t="shared" si="262"/>
        <v/>
      </c>
      <c r="AK475" s="185" t="str">
        <f t="shared" si="263"/>
        <v/>
      </c>
      <c r="AL475" s="177" t="str">
        <f t="shared" si="264"/>
        <v/>
      </c>
      <c r="AM475" s="13" t="str">
        <f>IF(AS475="","",IF(R475="Refreshment Beverage",ROUND(AS475*Rates!K$19,4),ROUND(AO475*(VLOOKUP(VALUE(Q475),Rates!G$4:L$12,3,0)),4)))</f>
        <v/>
      </c>
      <c r="AN475" s="183" t="str">
        <f>IF(AS475="","",IF(R475="Refreshment Beverage",AS475*(Rates!J$19/100),MAX(AM475,AB475)))</f>
        <v/>
      </c>
      <c r="AO475" s="186" t="str">
        <f t="shared" si="265"/>
        <v/>
      </c>
      <c r="AP475" s="186" t="str">
        <f t="shared" si="266"/>
        <v/>
      </c>
      <c r="AQ475" s="186" t="str">
        <f>IF(AS475="","",IF(R475="Refreshment Beverage",ROUND(SUM(VLOOKUP(Q:Q,Rates!G$15:L$19,3,0)*(AS475-Y475-Z475-AA475)),4),ROUND(SUM(Rates!$K$8*AS475),4)))</f>
        <v/>
      </c>
      <c r="AR475" s="184" t="str">
        <f t="shared" si="267"/>
        <v/>
      </c>
      <c r="AS475" s="185" t="str">
        <f t="shared" si="268"/>
        <v/>
      </c>
      <c r="AT475" s="177" t="str">
        <f t="shared" si="269"/>
        <v/>
      </c>
      <c r="AU475" s="13" t="str">
        <f>IF(AX475="","",IF(R475="Refreshment Beverage",ROUND((BA475-Y475-Z475-AA475)*VLOOKUP(VALUE(Q475),Rates!G$15:L$19,3,0),4),ROUND(AW475*(VLOOKUP(VALUE(Q475),Rates!G:L,3,0)),4)))</f>
        <v/>
      </c>
      <c r="AV475" s="183" t="str">
        <f t="shared" si="270"/>
        <v/>
      </c>
      <c r="AW475" s="186" t="str">
        <f t="shared" si="271"/>
        <v/>
      </c>
      <c r="AX475" s="184" t="str">
        <f t="shared" si="272"/>
        <v/>
      </c>
      <c r="AY475" s="186" t="str">
        <f>IF(AX475="","",IF(R475="Refreshment Beverage",ROUND(SUM(AX475*Rates!K$19),4),ROUND(SUM(AX475*(Rates!J$8/100)),4)))</f>
        <v/>
      </c>
      <c r="AZ475" s="183" t="str">
        <f t="shared" si="273"/>
        <v/>
      </c>
      <c r="BA475" s="185" t="str">
        <f t="shared" si="274"/>
        <v/>
      </c>
      <c r="BD475" s="171"/>
      <c r="BE475" s="171"/>
      <c r="BF475" s="171"/>
      <c r="BG475" s="171"/>
    </row>
    <row r="476" spans="1:59" ht="15" customHeight="1" x14ac:dyDescent="0.3">
      <c r="A476" s="172"/>
      <c r="B476" s="172"/>
      <c r="C476" s="172"/>
      <c r="D476" s="173"/>
      <c r="E476" s="173"/>
      <c r="F476" s="173"/>
      <c r="G476" s="173"/>
      <c r="H476" s="173"/>
      <c r="I476" s="174"/>
      <c r="J476" s="175"/>
      <c r="K476" s="176" t="str">
        <f t="shared" si="246"/>
        <v/>
      </c>
      <c r="L476" s="177" t="str">
        <f t="shared" si="247"/>
        <v/>
      </c>
      <c r="M476" s="178" t="str">
        <f t="shared" si="248"/>
        <v/>
      </c>
      <c r="N476" s="44" t="str" cm="1">
        <f t="array" ref="N476">IFERROR(IF(_xlfn.SINGLE(A:A)="","",IF(R476="Beer",SUM(LOOKUP(2,1/(Rates!$B$3:$B$5&lt;=W476)/(Rates!$C$3:$C$5&gt;=W476),Rates!$D$3:$D$5)*(X476/100)*W476),IF(R476="Refreshment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44" t="str">
        <f t="shared" si="249"/>
        <v/>
      </c>
      <c r="P476" s="13"/>
      <c r="Q476" s="179" t="str">
        <f t="shared" si="250"/>
        <v/>
      </c>
      <c r="R476" s="180" t="str">
        <f t="shared" si="251"/>
        <v/>
      </c>
      <c r="S476" s="13" t="str">
        <f>IF(A476="","",IF(R476="Refreshment Beverage",VLOOKUP(VALUE(Q476),Rates!G$15:L$19,2,0),VLOOKUP(VALUE(Q476),Rates!G$4:L$8,2,0)))</f>
        <v/>
      </c>
      <c r="T476" s="13" t="str">
        <f t="shared" si="252"/>
        <v/>
      </c>
      <c r="U476" s="181" t="str">
        <f t="shared" si="253"/>
        <v/>
      </c>
      <c r="V476" s="13" t="str">
        <f t="shared" si="254"/>
        <v/>
      </c>
      <c r="W476" s="13" t="str">
        <f t="shared" si="255"/>
        <v/>
      </c>
      <c r="X476" s="182" t="str">
        <f t="shared" si="256"/>
        <v/>
      </c>
      <c r="Y476" s="183" t="str">
        <f>IF(A:A="","",IF(R476="Refreshment Beverage",VLOOKUP(Q476,Rates!G$15:L$19,6,0)*W476,VLOOKUP(Q476,Rates!G$4:L$12,6,0)*W476))</f>
        <v/>
      </c>
      <c r="Z476" s="183" t="str">
        <f t="shared" si="257"/>
        <v/>
      </c>
      <c r="AA476" s="17">
        <f t="shared" si="245"/>
        <v>0</v>
      </c>
      <c r="AB476" s="177" t="str" cm="1">
        <f t="array" ref="AB476">IF(_xlfn.SINGLE(A:A)="","",IF(R476="Refreshment Beverage","",IF(AND(R476="Beer",Q476=0),SUM(LOOKUP(2,1/(Rates!$B$15:$B$18&lt;=W476)/(Rates!$C$15:$C$18&gt;=W476),Rates!$D$15:$D$18)*W476),VLOOKUP(VALUE(_xlfn.SINGLE(Q:Q)),Rates!A:B,2,0)*W476)))</f>
        <v/>
      </c>
      <c r="AC476" s="177" t="str" cm="1">
        <f t="array" ref="AC476">IF(_xlfn.SINGLE(A:A)="","",IF(R476="Refreshment Beverage","",IF(AND(R476="Beer",Q476=0),SUM(LOOKUP(2,1/(Rates!$B$15:$B$18&lt;=W476)/(Rates!$C$15:$C$18&gt;=W476),Rates!$E$15:$E$18)*W476),VLOOKUP(VALUE(_xlfn.SINGLE(Q:Q)),Rates!A:C,3,0)*W476)))</f>
        <v/>
      </c>
      <c r="AD476" s="168">
        <f>IFERROR(IF(OR(Q476=1,Q476=2,Q476=3,Q476=4),VLOOKUP(Q476,Rates!$A$31:$B$34,2,0)*W476,IF(V476=1,VLOOKUP(U476,'REB BEV MIN MKUP'!B:E,4,0),IF(V476&gt;1,VLOOKUP(VALUE(W476),'REB BEV MIN MKUP'!O:Q,3,0),0))),0)</f>
        <v>0</v>
      </c>
      <c r="AE476" s="177" t="str">
        <f t="shared" si="258"/>
        <v/>
      </c>
      <c r="AF476" s="13" t="str">
        <f t="shared" si="259"/>
        <v/>
      </c>
      <c r="AG476" s="177" t="str">
        <f t="shared" si="260"/>
        <v/>
      </c>
      <c r="AH476" s="184" t="str">
        <f t="shared" si="261"/>
        <v/>
      </c>
      <c r="AI476" s="184" t="str">
        <f>IF(AE:AE="","",IF(R476="Refreshment Beverage",AK476*(Rates!J$19/100),ROUND(SUM(AH476*(Rates!$J$8/100)),4)))</f>
        <v/>
      </c>
      <c r="AJ476" s="183" t="str">
        <f t="shared" si="262"/>
        <v/>
      </c>
      <c r="AK476" s="185" t="str">
        <f t="shared" si="263"/>
        <v/>
      </c>
      <c r="AL476" s="177" t="str">
        <f t="shared" si="264"/>
        <v/>
      </c>
      <c r="AM476" s="13" t="str">
        <f>IF(AS476="","",IF(R476="Refreshment Beverage",ROUND(AS476*Rates!K$19,4),ROUND(AO476*(VLOOKUP(VALUE(Q476),Rates!G$4:L$12,3,0)),4)))</f>
        <v/>
      </c>
      <c r="AN476" s="183" t="str">
        <f>IF(AS476="","",IF(R476="Refreshment Beverage",AS476*(Rates!J$19/100),MAX(AM476,AB476)))</f>
        <v/>
      </c>
      <c r="AO476" s="186" t="str">
        <f t="shared" si="265"/>
        <v/>
      </c>
      <c r="AP476" s="186" t="str">
        <f t="shared" si="266"/>
        <v/>
      </c>
      <c r="AQ476" s="186" t="str">
        <f>IF(AS476="","",IF(R476="Refreshment Beverage",ROUND(SUM(VLOOKUP(Q:Q,Rates!G$15:L$19,3,0)*(AS476-Y476-Z476-AA476)),4),ROUND(SUM(Rates!$K$8*AS476),4)))</f>
        <v/>
      </c>
      <c r="AR476" s="184" t="str">
        <f t="shared" si="267"/>
        <v/>
      </c>
      <c r="AS476" s="185" t="str">
        <f t="shared" si="268"/>
        <v/>
      </c>
      <c r="AT476" s="177" t="str">
        <f t="shared" si="269"/>
        <v/>
      </c>
      <c r="AU476" s="13" t="str">
        <f>IF(AX476="","",IF(R476="Refreshment Beverage",ROUND((BA476-Y476-Z476-AA476)*VLOOKUP(VALUE(Q476),Rates!G$15:L$19,3,0),4),ROUND(AW476*(VLOOKUP(VALUE(Q476),Rates!G:L,3,0)),4)))</f>
        <v/>
      </c>
      <c r="AV476" s="183" t="str">
        <f t="shared" si="270"/>
        <v/>
      </c>
      <c r="AW476" s="186" t="str">
        <f t="shared" si="271"/>
        <v/>
      </c>
      <c r="AX476" s="184" t="str">
        <f t="shared" si="272"/>
        <v/>
      </c>
      <c r="AY476" s="186" t="str">
        <f>IF(AX476="","",IF(R476="Refreshment Beverage",ROUND(SUM(AX476*Rates!K$19),4),ROUND(SUM(AX476*(Rates!J$8/100)),4)))</f>
        <v/>
      </c>
      <c r="AZ476" s="183" t="str">
        <f t="shared" si="273"/>
        <v/>
      </c>
      <c r="BA476" s="185" t="str">
        <f t="shared" si="274"/>
        <v/>
      </c>
      <c r="BD476" s="171"/>
      <c r="BE476" s="171"/>
      <c r="BF476" s="171"/>
      <c r="BG476" s="171"/>
    </row>
    <row r="477" spans="1:59" ht="15" customHeight="1" x14ac:dyDescent="0.3">
      <c r="A477" s="172"/>
      <c r="B477" s="172"/>
      <c r="C477" s="172"/>
      <c r="D477" s="173"/>
      <c r="E477" s="173"/>
      <c r="F477" s="173"/>
      <c r="G477" s="173"/>
      <c r="H477" s="173"/>
      <c r="I477" s="174"/>
      <c r="J477" s="175"/>
      <c r="K477" s="176" t="str">
        <f t="shared" si="246"/>
        <v/>
      </c>
      <c r="L477" s="177" t="str">
        <f t="shared" si="247"/>
        <v/>
      </c>
      <c r="M477" s="178" t="str">
        <f t="shared" si="248"/>
        <v/>
      </c>
      <c r="N477" s="44" t="str" cm="1">
        <f t="array" ref="N477">IFERROR(IF(_xlfn.SINGLE(A:A)="","",IF(R477="Beer",SUM(LOOKUP(2,1/(Rates!$B$3:$B$5&lt;=W477)/(Rates!$C$3:$C$5&gt;=W477),Rates!$D$3:$D$5)*(X477/100)*W477),IF(R477="Refreshment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44" t="str">
        <f t="shared" si="249"/>
        <v/>
      </c>
      <c r="P477" s="13"/>
      <c r="Q477" s="179" t="str">
        <f t="shared" si="250"/>
        <v/>
      </c>
      <c r="R477" s="180" t="str">
        <f t="shared" si="251"/>
        <v/>
      </c>
      <c r="S477" s="13" t="str">
        <f>IF(A477="","",IF(R477="Refreshment Beverage",VLOOKUP(VALUE(Q477),Rates!G$15:L$19,2,0),VLOOKUP(VALUE(Q477),Rates!G$4:L$8,2,0)))</f>
        <v/>
      </c>
      <c r="T477" s="13" t="str">
        <f t="shared" si="252"/>
        <v/>
      </c>
      <c r="U477" s="181" t="str">
        <f t="shared" si="253"/>
        <v/>
      </c>
      <c r="V477" s="13" t="str">
        <f t="shared" si="254"/>
        <v/>
      </c>
      <c r="W477" s="13" t="str">
        <f t="shared" si="255"/>
        <v/>
      </c>
      <c r="X477" s="182" t="str">
        <f t="shared" si="256"/>
        <v/>
      </c>
      <c r="Y477" s="183" t="str">
        <f>IF(A:A="","",IF(R477="Refreshment Beverage",VLOOKUP(Q477,Rates!G$15:L$19,6,0)*W477,VLOOKUP(Q477,Rates!G$4:L$12,6,0)*W477))</f>
        <v/>
      </c>
      <c r="Z477" s="183" t="str">
        <f t="shared" si="257"/>
        <v/>
      </c>
      <c r="AA477" s="17">
        <f t="shared" si="245"/>
        <v>0</v>
      </c>
      <c r="AB477" s="177" t="str" cm="1">
        <f t="array" ref="AB477">IF(_xlfn.SINGLE(A:A)="","",IF(R477="Refreshment Beverage","",IF(AND(R477="Beer",Q477=0),SUM(LOOKUP(2,1/(Rates!$B$15:$B$18&lt;=W477)/(Rates!$C$15:$C$18&gt;=W477),Rates!$D$15:$D$18)*W477),VLOOKUP(VALUE(_xlfn.SINGLE(Q:Q)),Rates!A:B,2,0)*W477)))</f>
        <v/>
      </c>
      <c r="AC477" s="177" t="str" cm="1">
        <f t="array" ref="AC477">IF(_xlfn.SINGLE(A:A)="","",IF(R477="Refreshment Beverage","",IF(AND(R477="Beer",Q477=0),SUM(LOOKUP(2,1/(Rates!$B$15:$B$18&lt;=W477)/(Rates!$C$15:$C$18&gt;=W477),Rates!$E$15:$E$18)*W477),VLOOKUP(VALUE(_xlfn.SINGLE(Q:Q)),Rates!A:C,3,0)*W477)))</f>
        <v/>
      </c>
      <c r="AD477" s="168">
        <f>IFERROR(IF(OR(Q477=1,Q477=2,Q477=3,Q477=4),VLOOKUP(Q477,Rates!$A$31:$B$34,2,0)*W477,IF(V477=1,VLOOKUP(U477,'REB BEV MIN MKUP'!B:E,4,0),IF(V477&gt;1,VLOOKUP(VALUE(W477),'REB BEV MIN MKUP'!O:Q,3,0),0))),0)</f>
        <v>0</v>
      </c>
      <c r="AE477" s="177" t="str">
        <f t="shared" si="258"/>
        <v/>
      </c>
      <c r="AF477" s="13" t="str">
        <f t="shared" si="259"/>
        <v/>
      </c>
      <c r="AG477" s="177" t="str">
        <f t="shared" si="260"/>
        <v/>
      </c>
      <c r="AH477" s="184" t="str">
        <f t="shared" si="261"/>
        <v/>
      </c>
      <c r="AI477" s="184" t="str">
        <f>IF(AE:AE="","",IF(R477="Refreshment Beverage",AK477*(Rates!J$19/100),ROUND(SUM(AH477*(Rates!$J$8/100)),4)))</f>
        <v/>
      </c>
      <c r="AJ477" s="183" t="str">
        <f t="shared" si="262"/>
        <v/>
      </c>
      <c r="AK477" s="185" t="str">
        <f t="shared" si="263"/>
        <v/>
      </c>
      <c r="AL477" s="177" t="str">
        <f t="shared" si="264"/>
        <v/>
      </c>
      <c r="AM477" s="13" t="str">
        <f>IF(AS477="","",IF(R477="Refreshment Beverage",ROUND(AS477*Rates!K$19,4),ROUND(AO477*(VLOOKUP(VALUE(Q477),Rates!G$4:L$12,3,0)),4)))</f>
        <v/>
      </c>
      <c r="AN477" s="183" t="str">
        <f>IF(AS477="","",IF(R477="Refreshment Beverage",AS477*(Rates!J$19/100),MAX(AM477,AB477)))</f>
        <v/>
      </c>
      <c r="AO477" s="186" t="str">
        <f t="shared" si="265"/>
        <v/>
      </c>
      <c r="AP477" s="186" t="str">
        <f t="shared" si="266"/>
        <v/>
      </c>
      <c r="AQ477" s="186" t="str">
        <f>IF(AS477="","",IF(R477="Refreshment Beverage",ROUND(SUM(VLOOKUP(Q:Q,Rates!G$15:L$19,3,0)*(AS477-Y477-Z477-AA477)),4),ROUND(SUM(Rates!$K$8*AS477),4)))</f>
        <v/>
      </c>
      <c r="AR477" s="184" t="str">
        <f t="shared" si="267"/>
        <v/>
      </c>
      <c r="AS477" s="185" t="str">
        <f t="shared" si="268"/>
        <v/>
      </c>
      <c r="AT477" s="177" t="str">
        <f t="shared" si="269"/>
        <v/>
      </c>
      <c r="AU477" s="13" t="str">
        <f>IF(AX477="","",IF(R477="Refreshment Beverage",ROUND((BA477-Y477-Z477-AA477)*VLOOKUP(VALUE(Q477),Rates!G$15:L$19,3,0),4),ROUND(AW477*(VLOOKUP(VALUE(Q477),Rates!G:L,3,0)),4)))</f>
        <v/>
      </c>
      <c r="AV477" s="183" t="str">
        <f t="shared" si="270"/>
        <v/>
      </c>
      <c r="AW477" s="186" t="str">
        <f t="shared" si="271"/>
        <v/>
      </c>
      <c r="AX477" s="184" t="str">
        <f t="shared" si="272"/>
        <v/>
      </c>
      <c r="AY477" s="186" t="str">
        <f>IF(AX477="","",IF(R477="Refreshment Beverage",ROUND(SUM(AX477*Rates!K$19),4),ROUND(SUM(AX477*(Rates!J$8/100)),4)))</f>
        <v/>
      </c>
      <c r="AZ477" s="183" t="str">
        <f t="shared" si="273"/>
        <v/>
      </c>
      <c r="BA477" s="185" t="str">
        <f t="shared" si="274"/>
        <v/>
      </c>
      <c r="BD477" s="171"/>
      <c r="BE477" s="171"/>
      <c r="BF477" s="171"/>
      <c r="BG477" s="171"/>
    </row>
    <row r="478" spans="1:59" ht="15" customHeight="1" x14ac:dyDescent="0.3">
      <c r="A478" s="172"/>
      <c r="B478" s="172"/>
      <c r="C478" s="172"/>
      <c r="D478" s="173"/>
      <c r="E478" s="173"/>
      <c r="F478" s="173"/>
      <c r="G478" s="173"/>
      <c r="H478" s="173"/>
      <c r="I478" s="174"/>
      <c r="J478" s="175"/>
      <c r="K478" s="176" t="str">
        <f t="shared" si="246"/>
        <v/>
      </c>
      <c r="L478" s="177" t="str">
        <f t="shared" si="247"/>
        <v/>
      </c>
      <c r="M478" s="178" t="str">
        <f t="shared" si="248"/>
        <v/>
      </c>
      <c r="N478" s="44" t="str" cm="1">
        <f t="array" ref="N478">IFERROR(IF(_xlfn.SINGLE(A:A)="","",IF(R478="Beer",SUM(LOOKUP(2,1/(Rates!$B$3:$B$5&lt;=W478)/(Rates!$C$3:$C$5&gt;=W478),Rates!$D$3:$D$5)*(X478/100)*W478),IF(R478="Refreshment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44" t="str">
        <f t="shared" si="249"/>
        <v/>
      </c>
      <c r="P478" s="13"/>
      <c r="Q478" s="179" t="str">
        <f t="shared" si="250"/>
        <v/>
      </c>
      <c r="R478" s="180" t="str">
        <f t="shared" si="251"/>
        <v/>
      </c>
      <c r="S478" s="13" t="str">
        <f>IF(A478="","",IF(R478="Refreshment Beverage",VLOOKUP(VALUE(Q478),Rates!G$15:L$19,2,0),VLOOKUP(VALUE(Q478),Rates!G$4:L$8,2,0)))</f>
        <v/>
      </c>
      <c r="T478" s="13" t="str">
        <f t="shared" si="252"/>
        <v/>
      </c>
      <c r="U478" s="181" t="str">
        <f t="shared" si="253"/>
        <v/>
      </c>
      <c r="V478" s="13" t="str">
        <f t="shared" si="254"/>
        <v/>
      </c>
      <c r="W478" s="13" t="str">
        <f t="shared" si="255"/>
        <v/>
      </c>
      <c r="X478" s="182" t="str">
        <f t="shared" si="256"/>
        <v/>
      </c>
      <c r="Y478" s="183" t="str">
        <f>IF(A:A="","",IF(R478="Refreshment Beverage",VLOOKUP(Q478,Rates!G$15:L$19,6,0)*W478,VLOOKUP(Q478,Rates!G$4:L$12,6,0)*W478))</f>
        <v/>
      </c>
      <c r="Z478" s="183" t="str">
        <f t="shared" si="257"/>
        <v/>
      </c>
      <c r="AA478" s="17">
        <f t="shared" si="245"/>
        <v>0</v>
      </c>
      <c r="AB478" s="177" t="str" cm="1">
        <f t="array" ref="AB478">IF(_xlfn.SINGLE(A:A)="","",IF(R478="Refreshment Beverage","",IF(AND(R478="Beer",Q478=0),SUM(LOOKUP(2,1/(Rates!$B$15:$B$18&lt;=W478)/(Rates!$C$15:$C$18&gt;=W478),Rates!$D$15:$D$18)*W478),VLOOKUP(VALUE(_xlfn.SINGLE(Q:Q)),Rates!A:B,2,0)*W478)))</f>
        <v/>
      </c>
      <c r="AC478" s="177" t="str" cm="1">
        <f t="array" ref="AC478">IF(_xlfn.SINGLE(A:A)="","",IF(R478="Refreshment Beverage","",IF(AND(R478="Beer",Q478=0),SUM(LOOKUP(2,1/(Rates!$B$15:$B$18&lt;=W478)/(Rates!$C$15:$C$18&gt;=W478),Rates!$E$15:$E$18)*W478),VLOOKUP(VALUE(_xlfn.SINGLE(Q:Q)),Rates!A:C,3,0)*W478)))</f>
        <v/>
      </c>
      <c r="AD478" s="168">
        <f>IFERROR(IF(OR(Q478=1,Q478=2,Q478=3,Q478=4),VLOOKUP(Q478,Rates!$A$31:$B$34,2,0)*W478,IF(V478=1,VLOOKUP(U478,'REB BEV MIN MKUP'!B:E,4,0),IF(V478&gt;1,VLOOKUP(VALUE(W478),'REB BEV MIN MKUP'!O:Q,3,0),0))),0)</f>
        <v>0</v>
      </c>
      <c r="AE478" s="177" t="str">
        <f t="shared" si="258"/>
        <v/>
      </c>
      <c r="AF478" s="13" t="str">
        <f t="shared" si="259"/>
        <v/>
      </c>
      <c r="AG478" s="177" t="str">
        <f t="shared" si="260"/>
        <v/>
      </c>
      <c r="AH478" s="184" t="str">
        <f t="shared" si="261"/>
        <v/>
      </c>
      <c r="AI478" s="184" t="str">
        <f>IF(AE:AE="","",IF(R478="Refreshment Beverage",AK478*(Rates!J$19/100),ROUND(SUM(AH478*(Rates!$J$8/100)),4)))</f>
        <v/>
      </c>
      <c r="AJ478" s="183" t="str">
        <f t="shared" si="262"/>
        <v/>
      </c>
      <c r="AK478" s="185" t="str">
        <f t="shared" si="263"/>
        <v/>
      </c>
      <c r="AL478" s="177" t="str">
        <f t="shared" si="264"/>
        <v/>
      </c>
      <c r="AM478" s="13" t="str">
        <f>IF(AS478="","",IF(R478="Refreshment Beverage",ROUND(AS478*Rates!K$19,4),ROUND(AO478*(VLOOKUP(VALUE(Q478),Rates!G$4:L$12,3,0)),4)))</f>
        <v/>
      </c>
      <c r="AN478" s="183" t="str">
        <f>IF(AS478="","",IF(R478="Refreshment Beverage",AS478*(Rates!J$19/100),MAX(AM478,AB478)))</f>
        <v/>
      </c>
      <c r="AO478" s="186" t="str">
        <f t="shared" si="265"/>
        <v/>
      </c>
      <c r="AP478" s="186" t="str">
        <f t="shared" si="266"/>
        <v/>
      </c>
      <c r="AQ478" s="186" t="str">
        <f>IF(AS478="","",IF(R478="Refreshment Beverage",ROUND(SUM(VLOOKUP(Q:Q,Rates!G$15:L$19,3,0)*(AS478-Y478-Z478-AA478)),4),ROUND(SUM(Rates!$K$8*AS478),4)))</f>
        <v/>
      </c>
      <c r="AR478" s="184" t="str">
        <f t="shared" si="267"/>
        <v/>
      </c>
      <c r="AS478" s="185" t="str">
        <f t="shared" si="268"/>
        <v/>
      </c>
      <c r="AT478" s="177" t="str">
        <f t="shared" si="269"/>
        <v/>
      </c>
      <c r="AU478" s="13" t="str">
        <f>IF(AX478="","",IF(R478="Refreshment Beverage",ROUND((BA478-Y478-Z478-AA478)*VLOOKUP(VALUE(Q478),Rates!G$15:L$19,3,0),4),ROUND(AW478*(VLOOKUP(VALUE(Q478),Rates!G:L,3,0)),4)))</f>
        <v/>
      </c>
      <c r="AV478" s="183" t="str">
        <f t="shared" si="270"/>
        <v/>
      </c>
      <c r="AW478" s="186" t="str">
        <f t="shared" si="271"/>
        <v/>
      </c>
      <c r="AX478" s="184" t="str">
        <f t="shared" si="272"/>
        <v/>
      </c>
      <c r="AY478" s="186" t="str">
        <f>IF(AX478="","",IF(R478="Refreshment Beverage",ROUND(SUM(AX478*Rates!K$19),4),ROUND(SUM(AX478*(Rates!J$8/100)),4)))</f>
        <v/>
      </c>
      <c r="AZ478" s="183" t="str">
        <f t="shared" si="273"/>
        <v/>
      </c>
      <c r="BA478" s="185" t="str">
        <f t="shared" si="274"/>
        <v/>
      </c>
      <c r="BD478" s="171"/>
      <c r="BE478" s="171"/>
      <c r="BF478" s="171"/>
      <c r="BG478" s="171"/>
    </row>
    <row r="479" spans="1:59" ht="15" customHeight="1" x14ac:dyDescent="0.3">
      <c r="A479" s="172"/>
      <c r="B479" s="172"/>
      <c r="C479" s="172"/>
      <c r="D479" s="173"/>
      <c r="E479" s="173"/>
      <c r="F479" s="173"/>
      <c r="G479" s="173"/>
      <c r="H479" s="173"/>
      <c r="I479" s="174"/>
      <c r="J479" s="175"/>
      <c r="K479" s="176" t="str">
        <f t="shared" si="246"/>
        <v/>
      </c>
      <c r="L479" s="177" t="str">
        <f t="shared" si="247"/>
        <v/>
      </c>
      <c r="M479" s="178" t="str">
        <f t="shared" si="248"/>
        <v/>
      </c>
      <c r="N479" s="44" t="str" cm="1">
        <f t="array" ref="N479">IFERROR(IF(_xlfn.SINGLE(A:A)="","",IF(R479="Beer",SUM(LOOKUP(2,1/(Rates!$B$3:$B$5&lt;=W479)/(Rates!$C$3:$C$5&gt;=W479),Rates!$D$3:$D$5)*(X479/100)*W479),IF(R479="Refreshment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44" t="str">
        <f t="shared" si="249"/>
        <v/>
      </c>
      <c r="P479" s="13"/>
      <c r="Q479" s="179" t="str">
        <f t="shared" si="250"/>
        <v/>
      </c>
      <c r="R479" s="180" t="str">
        <f t="shared" si="251"/>
        <v/>
      </c>
      <c r="S479" s="13" t="str">
        <f>IF(A479="","",IF(R479="Refreshment Beverage",VLOOKUP(VALUE(Q479),Rates!G$15:L$19,2,0),VLOOKUP(VALUE(Q479),Rates!G$4:L$8,2,0)))</f>
        <v/>
      </c>
      <c r="T479" s="13" t="str">
        <f t="shared" si="252"/>
        <v/>
      </c>
      <c r="U479" s="181" t="str">
        <f t="shared" si="253"/>
        <v/>
      </c>
      <c r="V479" s="13" t="str">
        <f t="shared" si="254"/>
        <v/>
      </c>
      <c r="W479" s="13" t="str">
        <f t="shared" si="255"/>
        <v/>
      </c>
      <c r="X479" s="182" t="str">
        <f t="shared" si="256"/>
        <v/>
      </c>
      <c r="Y479" s="183" t="str">
        <f>IF(A:A="","",IF(R479="Refreshment Beverage",VLOOKUP(Q479,Rates!G$15:L$19,6,0)*W479,VLOOKUP(Q479,Rates!G$4:L$12,6,0)*W479))</f>
        <v/>
      </c>
      <c r="Z479" s="183" t="str">
        <f t="shared" si="257"/>
        <v/>
      </c>
      <c r="AA479" s="17">
        <f t="shared" si="245"/>
        <v>0</v>
      </c>
      <c r="AB479" s="177" t="str" cm="1">
        <f t="array" ref="AB479">IF(_xlfn.SINGLE(A:A)="","",IF(R479="Refreshment Beverage","",IF(AND(R479="Beer",Q479=0),SUM(LOOKUP(2,1/(Rates!$B$15:$B$18&lt;=W479)/(Rates!$C$15:$C$18&gt;=W479),Rates!$D$15:$D$18)*W479),VLOOKUP(VALUE(_xlfn.SINGLE(Q:Q)),Rates!A:B,2,0)*W479)))</f>
        <v/>
      </c>
      <c r="AC479" s="177" t="str" cm="1">
        <f t="array" ref="AC479">IF(_xlfn.SINGLE(A:A)="","",IF(R479="Refreshment Beverage","",IF(AND(R479="Beer",Q479=0),SUM(LOOKUP(2,1/(Rates!$B$15:$B$18&lt;=W479)/(Rates!$C$15:$C$18&gt;=W479),Rates!$E$15:$E$18)*W479),VLOOKUP(VALUE(_xlfn.SINGLE(Q:Q)),Rates!A:C,3,0)*W479)))</f>
        <v/>
      </c>
      <c r="AD479" s="168">
        <f>IFERROR(IF(OR(Q479=1,Q479=2,Q479=3,Q479=4),VLOOKUP(Q479,Rates!$A$31:$B$34,2,0)*W479,IF(V479=1,VLOOKUP(U479,'REB BEV MIN MKUP'!B:E,4,0),IF(V479&gt;1,VLOOKUP(VALUE(W479),'REB BEV MIN MKUP'!O:Q,3,0),0))),0)</f>
        <v>0</v>
      </c>
      <c r="AE479" s="177" t="str">
        <f t="shared" si="258"/>
        <v/>
      </c>
      <c r="AF479" s="13" t="str">
        <f t="shared" si="259"/>
        <v/>
      </c>
      <c r="AG479" s="177" t="str">
        <f t="shared" si="260"/>
        <v/>
      </c>
      <c r="AH479" s="184" t="str">
        <f t="shared" si="261"/>
        <v/>
      </c>
      <c r="AI479" s="184" t="str">
        <f>IF(AE:AE="","",IF(R479="Refreshment Beverage",AK479*(Rates!J$19/100),ROUND(SUM(AH479*(Rates!$J$8/100)),4)))</f>
        <v/>
      </c>
      <c r="AJ479" s="183" t="str">
        <f t="shared" si="262"/>
        <v/>
      </c>
      <c r="AK479" s="185" t="str">
        <f t="shared" si="263"/>
        <v/>
      </c>
      <c r="AL479" s="177" t="str">
        <f t="shared" si="264"/>
        <v/>
      </c>
      <c r="AM479" s="13" t="str">
        <f>IF(AS479="","",IF(R479="Refreshment Beverage",ROUND(AS479*Rates!K$19,4),ROUND(AO479*(VLOOKUP(VALUE(Q479),Rates!G$4:L$12,3,0)),4)))</f>
        <v/>
      </c>
      <c r="AN479" s="183" t="str">
        <f>IF(AS479="","",IF(R479="Refreshment Beverage",AS479*(Rates!J$19/100),MAX(AM479,AB479)))</f>
        <v/>
      </c>
      <c r="AO479" s="186" t="str">
        <f t="shared" si="265"/>
        <v/>
      </c>
      <c r="AP479" s="186" t="str">
        <f t="shared" si="266"/>
        <v/>
      </c>
      <c r="AQ479" s="186" t="str">
        <f>IF(AS479="","",IF(R479="Refreshment Beverage",ROUND(SUM(VLOOKUP(Q:Q,Rates!G$15:L$19,3,0)*(AS479-Y479-Z479-AA479)),4),ROUND(SUM(Rates!$K$8*AS479),4)))</f>
        <v/>
      </c>
      <c r="AR479" s="184" t="str">
        <f t="shared" si="267"/>
        <v/>
      </c>
      <c r="AS479" s="185" t="str">
        <f t="shared" si="268"/>
        <v/>
      </c>
      <c r="AT479" s="177" t="str">
        <f t="shared" si="269"/>
        <v/>
      </c>
      <c r="AU479" s="13" t="str">
        <f>IF(AX479="","",IF(R479="Refreshment Beverage",ROUND((BA479-Y479-Z479-AA479)*VLOOKUP(VALUE(Q479),Rates!G$15:L$19,3,0),4),ROUND(AW479*(VLOOKUP(VALUE(Q479),Rates!G:L,3,0)),4)))</f>
        <v/>
      </c>
      <c r="AV479" s="183" t="str">
        <f t="shared" si="270"/>
        <v/>
      </c>
      <c r="AW479" s="186" t="str">
        <f t="shared" si="271"/>
        <v/>
      </c>
      <c r="AX479" s="184" t="str">
        <f t="shared" si="272"/>
        <v/>
      </c>
      <c r="AY479" s="186" t="str">
        <f>IF(AX479="","",IF(R479="Refreshment Beverage",ROUND(SUM(AX479*Rates!K$19),4),ROUND(SUM(AX479*(Rates!J$8/100)),4)))</f>
        <v/>
      </c>
      <c r="AZ479" s="183" t="str">
        <f t="shared" si="273"/>
        <v/>
      </c>
      <c r="BA479" s="185" t="str">
        <f t="shared" si="274"/>
        <v/>
      </c>
      <c r="BD479" s="171"/>
      <c r="BE479" s="171"/>
      <c r="BF479" s="171"/>
      <c r="BG479" s="171"/>
    </row>
    <row r="480" spans="1:59" ht="15" customHeight="1" x14ac:dyDescent="0.3">
      <c r="A480" s="172"/>
      <c r="B480" s="172"/>
      <c r="C480" s="172"/>
      <c r="D480" s="173"/>
      <c r="E480" s="173"/>
      <c r="F480" s="173"/>
      <c r="G480" s="173"/>
      <c r="H480" s="173"/>
      <c r="I480" s="174"/>
      <c r="J480" s="175"/>
      <c r="K480" s="176" t="str">
        <f t="shared" si="246"/>
        <v/>
      </c>
      <c r="L480" s="177" t="str">
        <f t="shared" si="247"/>
        <v/>
      </c>
      <c r="M480" s="178" t="str">
        <f t="shared" si="248"/>
        <v/>
      </c>
      <c r="N480" s="44" t="str" cm="1">
        <f t="array" ref="N480">IFERROR(IF(_xlfn.SINGLE(A:A)="","",IF(R480="Beer",SUM(LOOKUP(2,1/(Rates!$B$3:$B$5&lt;=W480)/(Rates!$C$3:$C$5&gt;=W480),Rates!$D$3:$D$5)*(X480/100)*W480),IF(R480="Refreshment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44" t="str">
        <f t="shared" si="249"/>
        <v/>
      </c>
      <c r="P480" s="13"/>
      <c r="Q480" s="179" t="str">
        <f t="shared" si="250"/>
        <v/>
      </c>
      <c r="R480" s="180" t="str">
        <f t="shared" si="251"/>
        <v/>
      </c>
      <c r="S480" s="13" t="str">
        <f>IF(A480="","",IF(R480="Refreshment Beverage",VLOOKUP(VALUE(Q480),Rates!G$15:L$19,2,0),VLOOKUP(VALUE(Q480),Rates!G$4:L$8,2,0)))</f>
        <v/>
      </c>
      <c r="T480" s="13" t="str">
        <f t="shared" si="252"/>
        <v/>
      </c>
      <c r="U480" s="181" t="str">
        <f t="shared" si="253"/>
        <v/>
      </c>
      <c r="V480" s="13" t="str">
        <f t="shared" si="254"/>
        <v/>
      </c>
      <c r="W480" s="13" t="str">
        <f t="shared" si="255"/>
        <v/>
      </c>
      <c r="X480" s="182" t="str">
        <f t="shared" si="256"/>
        <v/>
      </c>
      <c r="Y480" s="183" t="str">
        <f>IF(A:A="","",IF(R480="Refreshment Beverage",VLOOKUP(Q480,Rates!G$15:L$19,6,0)*W480,VLOOKUP(Q480,Rates!G$4:L$12,6,0)*W480))</f>
        <v/>
      </c>
      <c r="Z480" s="183" t="str">
        <f t="shared" si="257"/>
        <v/>
      </c>
      <c r="AA480" s="17">
        <f t="shared" si="245"/>
        <v>0</v>
      </c>
      <c r="AB480" s="177" t="str" cm="1">
        <f t="array" ref="AB480">IF(_xlfn.SINGLE(A:A)="","",IF(R480="Refreshment Beverage","",IF(AND(R480="Beer",Q480=0),SUM(LOOKUP(2,1/(Rates!$B$15:$B$18&lt;=W480)/(Rates!$C$15:$C$18&gt;=W480),Rates!$D$15:$D$18)*W480),VLOOKUP(VALUE(_xlfn.SINGLE(Q:Q)),Rates!A:B,2,0)*W480)))</f>
        <v/>
      </c>
      <c r="AC480" s="177" t="str" cm="1">
        <f t="array" ref="AC480">IF(_xlfn.SINGLE(A:A)="","",IF(R480="Refreshment Beverage","",IF(AND(R480="Beer",Q480=0),SUM(LOOKUP(2,1/(Rates!$B$15:$B$18&lt;=W480)/(Rates!$C$15:$C$18&gt;=W480),Rates!$E$15:$E$18)*W480),VLOOKUP(VALUE(_xlfn.SINGLE(Q:Q)),Rates!A:C,3,0)*W480)))</f>
        <v/>
      </c>
      <c r="AD480" s="168">
        <f>IFERROR(IF(OR(Q480=1,Q480=2,Q480=3,Q480=4),VLOOKUP(Q480,Rates!$A$31:$B$34,2,0)*W480,IF(V480=1,VLOOKUP(U480,'REB BEV MIN MKUP'!B:E,4,0),IF(V480&gt;1,VLOOKUP(VALUE(W480),'REB BEV MIN MKUP'!O:Q,3,0),0))),0)</f>
        <v>0</v>
      </c>
      <c r="AE480" s="177" t="str">
        <f t="shared" si="258"/>
        <v/>
      </c>
      <c r="AF480" s="13" t="str">
        <f t="shared" si="259"/>
        <v/>
      </c>
      <c r="AG480" s="177" t="str">
        <f t="shared" si="260"/>
        <v/>
      </c>
      <c r="AH480" s="184" t="str">
        <f t="shared" si="261"/>
        <v/>
      </c>
      <c r="AI480" s="184" t="str">
        <f>IF(AE:AE="","",IF(R480="Refreshment Beverage",AK480*(Rates!J$19/100),ROUND(SUM(AH480*(Rates!$J$8/100)),4)))</f>
        <v/>
      </c>
      <c r="AJ480" s="183" t="str">
        <f t="shared" si="262"/>
        <v/>
      </c>
      <c r="AK480" s="185" t="str">
        <f t="shared" si="263"/>
        <v/>
      </c>
      <c r="AL480" s="177" t="str">
        <f t="shared" si="264"/>
        <v/>
      </c>
      <c r="AM480" s="13" t="str">
        <f>IF(AS480="","",IF(R480="Refreshment Beverage",ROUND(AS480*Rates!K$19,4),ROUND(AO480*(VLOOKUP(VALUE(Q480),Rates!G$4:L$12,3,0)),4)))</f>
        <v/>
      </c>
      <c r="AN480" s="183" t="str">
        <f>IF(AS480="","",IF(R480="Refreshment Beverage",AS480*(Rates!J$19/100),MAX(AM480,AB480)))</f>
        <v/>
      </c>
      <c r="AO480" s="186" t="str">
        <f t="shared" si="265"/>
        <v/>
      </c>
      <c r="AP480" s="186" t="str">
        <f t="shared" si="266"/>
        <v/>
      </c>
      <c r="AQ480" s="186" t="str">
        <f>IF(AS480="","",IF(R480="Refreshment Beverage",ROUND(SUM(VLOOKUP(Q:Q,Rates!G$15:L$19,3,0)*(AS480-Y480-Z480-AA480)),4),ROUND(SUM(Rates!$K$8*AS480),4)))</f>
        <v/>
      </c>
      <c r="AR480" s="184" t="str">
        <f t="shared" si="267"/>
        <v/>
      </c>
      <c r="AS480" s="185" t="str">
        <f t="shared" si="268"/>
        <v/>
      </c>
      <c r="AT480" s="177" t="str">
        <f t="shared" si="269"/>
        <v/>
      </c>
      <c r="AU480" s="13" t="str">
        <f>IF(AX480="","",IF(R480="Refreshment Beverage",ROUND((BA480-Y480-Z480-AA480)*VLOOKUP(VALUE(Q480),Rates!G$15:L$19,3,0),4),ROUND(AW480*(VLOOKUP(VALUE(Q480),Rates!G:L,3,0)),4)))</f>
        <v/>
      </c>
      <c r="AV480" s="183" t="str">
        <f t="shared" si="270"/>
        <v/>
      </c>
      <c r="AW480" s="186" t="str">
        <f t="shared" si="271"/>
        <v/>
      </c>
      <c r="AX480" s="184" t="str">
        <f t="shared" si="272"/>
        <v/>
      </c>
      <c r="AY480" s="186" t="str">
        <f>IF(AX480="","",IF(R480="Refreshment Beverage",ROUND(SUM(AX480*Rates!K$19),4),ROUND(SUM(AX480*(Rates!J$8/100)),4)))</f>
        <v/>
      </c>
      <c r="AZ480" s="183" t="str">
        <f t="shared" si="273"/>
        <v/>
      </c>
      <c r="BA480" s="185" t="str">
        <f t="shared" si="274"/>
        <v/>
      </c>
      <c r="BD480" s="171"/>
      <c r="BE480" s="171"/>
      <c r="BF480" s="171"/>
      <c r="BG480" s="171"/>
    </row>
    <row r="481" spans="1:59" ht="15" customHeight="1" x14ac:dyDescent="0.3">
      <c r="A481" s="172"/>
      <c r="B481" s="172"/>
      <c r="C481" s="172"/>
      <c r="D481" s="173"/>
      <c r="E481" s="173"/>
      <c r="F481" s="173"/>
      <c r="G481" s="173"/>
      <c r="H481" s="173"/>
      <c r="I481" s="174"/>
      <c r="J481" s="175"/>
      <c r="K481" s="176" t="str">
        <f t="shared" si="246"/>
        <v/>
      </c>
      <c r="L481" s="177" t="str">
        <f t="shared" si="247"/>
        <v/>
      </c>
      <c r="M481" s="178" t="str">
        <f t="shared" si="248"/>
        <v/>
      </c>
      <c r="N481" s="44" t="str" cm="1">
        <f t="array" ref="N481">IFERROR(IF(_xlfn.SINGLE(A:A)="","",IF(R481="Beer",SUM(LOOKUP(2,1/(Rates!$B$3:$B$5&lt;=W481)/(Rates!$C$3:$C$5&gt;=W481),Rates!$D$3:$D$5)*(X481/100)*W481),IF(R481="Refreshment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44" t="str">
        <f t="shared" si="249"/>
        <v/>
      </c>
      <c r="P481" s="13"/>
      <c r="Q481" s="179" t="str">
        <f t="shared" si="250"/>
        <v/>
      </c>
      <c r="R481" s="180" t="str">
        <f t="shared" si="251"/>
        <v/>
      </c>
      <c r="S481" s="13" t="str">
        <f>IF(A481="","",IF(R481="Refreshment Beverage",VLOOKUP(VALUE(Q481),Rates!G$15:L$19,2,0),VLOOKUP(VALUE(Q481),Rates!G$4:L$8,2,0)))</f>
        <v/>
      </c>
      <c r="T481" s="13" t="str">
        <f t="shared" si="252"/>
        <v/>
      </c>
      <c r="U481" s="181" t="str">
        <f t="shared" si="253"/>
        <v/>
      </c>
      <c r="V481" s="13" t="str">
        <f t="shared" si="254"/>
        <v/>
      </c>
      <c r="W481" s="13" t="str">
        <f t="shared" si="255"/>
        <v/>
      </c>
      <c r="X481" s="182" t="str">
        <f t="shared" si="256"/>
        <v/>
      </c>
      <c r="Y481" s="183" t="str">
        <f>IF(A:A="","",IF(R481="Refreshment Beverage",VLOOKUP(Q481,Rates!G$15:L$19,6,0)*W481,VLOOKUP(Q481,Rates!G$4:L$12,6,0)*W481))</f>
        <v/>
      </c>
      <c r="Z481" s="183" t="str">
        <f t="shared" si="257"/>
        <v/>
      </c>
      <c r="AA481" s="17">
        <f t="shared" si="245"/>
        <v>0</v>
      </c>
      <c r="AB481" s="177" t="str" cm="1">
        <f t="array" ref="AB481">IF(_xlfn.SINGLE(A:A)="","",IF(R481="Refreshment Beverage","",IF(AND(R481="Beer",Q481=0),SUM(LOOKUP(2,1/(Rates!$B$15:$B$18&lt;=W481)/(Rates!$C$15:$C$18&gt;=W481),Rates!$D$15:$D$18)*W481),VLOOKUP(VALUE(_xlfn.SINGLE(Q:Q)),Rates!A:B,2,0)*W481)))</f>
        <v/>
      </c>
      <c r="AC481" s="177" t="str" cm="1">
        <f t="array" ref="AC481">IF(_xlfn.SINGLE(A:A)="","",IF(R481="Refreshment Beverage","",IF(AND(R481="Beer",Q481=0),SUM(LOOKUP(2,1/(Rates!$B$15:$B$18&lt;=W481)/(Rates!$C$15:$C$18&gt;=W481),Rates!$E$15:$E$18)*W481),VLOOKUP(VALUE(_xlfn.SINGLE(Q:Q)),Rates!A:C,3,0)*W481)))</f>
        <v/>
      </c>
      <c r="AD481" s="168">
        <f>IFERROR(IF(OR(Q481=1,Q481=2,Q481=3,Q481=4),VLOOKUP(Q481,Rates!$A$31:$B$34,2,0)*W481,IF(V481=1,VLOOKUP(U481,'REB BEV MIN MKUP'!B:E,4,0),IF(V481&gt;1,VLOOKUP(VALUE(W481),'REB BEV MIN MKUP'!O:Q,3,0),0))),0)</f>
        <v>0</v>
      </c>
      <c r="AE481" s="177" t="str">
        <f t="shared" si="258"/>
        <v/>
      </c>
      <c r="AF481" s="13" t="str">
        <f t="shared" si="259"/>
        <v/>
      </c>
      <c r="AG481" s="177" t="str">
        <f t="shared" si="260"/>
        <v/>
      </c>
      <c r="AH481" s="184" t="str">
        <f t="shared" si="261"/>
        <v/>
      </c>
      <c r="AI481" s="184" t="str">
        <f>IF(AE:AE="","",IF(R481="Refreshment Beverage",AK481*(Rates!J$19/100),ROUND(SUM(AH481*(Rates!$J$8/100)),4)))</f>
        <v/>
      </c>
      <c r="AJ481" s="183" t="str">
        <f t="shared" si="262"/>
        <v/>
      </c>
      <c r="AK481" s="185" t="str">
        <f t="shared" si="263"/>
        <v/>
      </c>
      <c r="AL481" s="177" t="str">
        <f t="shared" si="264"/>
        <v/>
      </c>
      <c r="AM481" s="13" t="str">
        <f>IF(AS481="","",IF(R481="Refreshment Beverage",ROUND(AS481*Rates!K$19,4),ROUND(AO481*(VLOOKUP(VALUE(Q481),Rates!G$4:L$12,3,0)),4)))</f>
        <v/>
      </c>
      <c r="AN481" s="183" t="str">
        <f>IF(AS481="","",IF(R481="Refreshment Beverage",AS481*(Rates!J$19/100),MAX(AM481,AB481)))</f>
        <v/>
      </c>
      <c r="AO481" s="186" t="str">
        <f t="shared" si="265"/>
        <v/>
      </c>
      <c r="AP481" s="186" t="str">
        <f t="shared" si="266"/>
        <v/>
      </c>
      <c r="AQ481" s="186" t="str">
        <f>IF(AS481="","",IF(R481="Refreshment Beverage",ROUND(SUM(VLOOKUP(Q:Q,Rates!G$15:L$19,3,0)*(AS481-Y481-Z481-AA481)),4),ROUND(SUM(Rates!$K$8*AS481),4)))</f>
        <v/>
      </c>
      <c r="AR481" s="184" t="str">
        <f t="shared" si="267"/>
        <v/>
      </c>
      <c r="AS481" s="185" t="str">
        <f t="shared" si="268"/>
        <v/>
      </c>
      <c r="AT481" s="177" t="str">
        <f t="shared" si="269"/>
        <v/>
      </c>
      <c r="AU481" s="13" t="str">
        <f>IF(AX481="","",IF(R481="Refreshment Beverage",ROUND((BA481-Y481-Z481-AA481)*VLOOKUP(VALUE(Q481),Rates!G$15:L$19,3,0),4),ROUND(AW481*(VLOOKUP(VALUE(Q481),Rates!G:L,3,0)),4)))</f>
        <v/>
      </c>
      <c r="AV481" s="183" t="str">
        <f t="shared" si="270"/>
        <v/>
      </c>
      <c r="AW481" s="186" t="str">
        <f t="shared" si="271"/>
        <v/>
      </c>
      <c r="AX481" s="184" t="str">
        <f t="shared" si="272"/>
        <v/>
      </c>
      <c r="AY481" s="186" t="str">
        <f>IF(AX481="","",IF(R481="Refreshment Beverage",ROUND(SUM(AX481*Rates!K$19),4),ROUND(SUM(AX481*(Rates!J$8/100)),4)))</f>
        <v/>
      </c>
      <c r="AZ481" s="183" t="str">
        <f t="shared" si="273"/>
        <v/>
      </c>
      <c r="BA481" s="185" t="str">
        <f t="shared" si="274"/>
        <v/>
      </c>
      <c r="BD481" s="171"/>
      <c r="BE481" s="171"/>
      <c r="BF481" s="171"/>
      <c r="BG481" s="171"/>
    </row>
    <row r="482" spans="1:59" ht="15" customHeight="1" x14ac:dyDescent="0.3">
      <c r="A482" s="172"/>
      <c r="B482" s="172"/>
      <c r="C482" s="172"/>
      <c r="D482" s="173"/>
      <c r="E482" s="173"/>
      <c r="F482" s="173"/>
      <c r="G482" s="173"/>
      <c r="H482" s="173"/>
      <c r="I482" s="174"/>
      <c r="J482" s="175"/>
      <c r="K482" s="176" t="str">
        <f t="shared" si="246"/>
        <v/>
      </c>
      <c r="L482" s="177" t="str">
        <f t="shared" si="247"/>
        <v/>
      </c>
      <c r="M482" s="178" t="str">
        <f t="shared" si="248"/>
        <v/>
      </c>
      <c r="N482" s="44" t="str" cm="1">
        <f t="array" ref="N482">IFERROR(IF(_xlfn.SINGLE(A:A)="","",IF(R482="Beer",SUM(LOOKUP(2,1/(Rates!$B$3:$B$5&lt;=W482)/(Rates!$C$3:$C$5&gt;=W482),Rates!$D$3:$D$5)*(X482/100)*W482),IF(R482="Refreshment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44" t="str">
        <f t="shared" si="249"/>
        <v/>
      </c>
      <c r="P482" s="13"/>
      <c r="Q482" s="179" t="str">
        <f t="shared" si="250"/>
        <v/>
      </c>
      <c r="R482" s="180" t="str">
        <f t="shared" si="251"/>
        <v/>
      </c>
      <c r="S482" s="13" t="str">
        <f>IF(A482="","",IF(R482="Refreshment Beverage",VLOOKUP(VALUE(Q482),Rates!G$15:L$19,2,0),VLOOKUP(VALUE(Q482),Rates!G$4:L$8,2,0)))</f>
        <v/>
      </c>
      <c r="T482" s="13" t="str">
        <f t="shared" si="252"/>
        <v/>
      </c>
      <c r="U482" s="181" t="str">
        <f t="shared" si="253"/>
        <v/>
      </c>
      <c r="V482" s="13" t="str">
        <f t="shared" si="254"/>
        <v/>
      </c>
      <c r="W482" s="13" t="str">
        <f t="shared" si="255"/>
        <v/>
      </c>
      <c r="X482" s="182" t="str">
        <f t="shared" si="256"/>
        <v/>
      </c>
      <c r="Y482" s="183" t="str">
        <f>IF(A:A="","",IF(R482="Refreshment Beverage",VLOOKUP(Q482,Rates!G$15:L$19,6,0)*W482,VLOOKUP(Q482,Rates!G$4:L$12,6,0)*W482))</f>
        <v/>
      </c>
      <c r="Z482" s="183" t="str">
        <f t="shared" si="257"/>
        <v/>
      </c>
      <c r="AA482" s="17">
        <f t="shared" si="245"/>
        <v>0</v>
      </c>
      <c r="AB482" s="177" t="str" cm="1">
        <f t="array" ref="AB482">IF(_xlfn.SINGLE(A:A)="","",IF(R482="Refreshment Beverage","",IF(AND(R482="Beer",Q482=0),SUM(LOOKUP(2,1/(Rates!$B$15:$B$18&lt;=W482)/(Rates!$C$15:$C$18&gt;=W482),Rates!$D$15:$D$18)*W482),VLOOKUP(VALUE(_xlfn.SINGLE(Q:Q)),Rates!A:B,2,0)*W482)))</f>
        <v/>
      </c>
      <c r="AC482" s="177" t="str" cm="1">
        <f t="array" ref="AC482">IF(_xlfn.SINGLE(A:A)="","",IF(R482="Refreshment Beverage","",IF(AND(R482="Beer",Q482=0),SUM(LOOKUP(2,1/(Rates!$B$15:$B$18&lt;=W482)/(Rates!$C$15:$C$18&gt;=W482),Rates!$E$15:$E$18)*W482),VLOOKUP(VALUE(_xlfn.SINGLE(Q:Q)),Rates!A:C,3,0)*W482)))</f>
        <v/>
      </c>
      <c r="AD482" s="168">
        <f>IFERROR(IF(OR(Q482=1,Q482=2,Q482=3,Q482=4),VLOOKUP(Q482,Rates!$A$31:$B$34,2,0)*W482,IF(V482=1,VLOOKUP(U482,'REB BEV MIN MKUP'!B:E,4,0),IF(V482&gt;1,VLOOKUP(VALUE(W482),'REB BEV MIN MKUP'!O:Q,3,0),0))),0)</f>
        <v>0</v>
      </c>
      <c r="AE482" s="177" t="str">
        <f t="shared" si="258"/>
        <v/>
      </c>
      <c r="AF482" s="13" t="str">
        <f t="shared" si="259"/>
        <v/>
      </c>
      <c r="AG482" s="177" t="str">
        <f t="shared" si="260"/>
        <v/>
      </c>
      <c r="AH482" s="184" t="str">
        <f t="shared" si="261"/>
        <v/>
      </c>
      <c r="AI482" s="184" t="str">
        <f>IF(AE:AE="","",IF(R482="Refreshment Beverage",AK482*(Rates!J$19/100),ROUND(SUM(AH482*(Rates!$J$8/100)),4)))</f>
        <v/>
      </c>
      <c r="AJ482" s="183" t="str">
        <f t="shared" si="262"/>
        <v/>
      </c>
      <c r="AK482" s="185" t="str">
        <f t="shared" si="263"/>
        <v/>
      </c>
      <c r="AL482" s="177" t="str">
        <f t="shared" si="264"/>
        <v/>
      </c>
      <c r="AM482" s="13" t="str">
        <f>IF(AS482="","",IF(R482="Refreshment Beverage",ROUND(AS482*Rates!K$19,4),ROUND(AO482*(VLOOKUP(VALUE(Q482),Rates!G$4:L$12,3,0)),4)))</f>
        <v/>
      </c>
      <c r="AN482" s="183" t="str">
        <f>IF(AS482="","",IF(R482="Refreshment Beverage",AS482*(Rates!J$19/100),MAX(AM482,AB482)))</f>
        <v/>
      </c>
      <c r="AO482" s="186" t="str">
        <f t="shared" si="265"/>
        <v/>
      </c>
      <c r="AP482" s="186" t="str">
        <f t="shared" si="266"/>
        <v/>
      </c>
      <c r="AQ482" s="186" t="str">
        <f>IF(AS482="","",IF(R482="Refreshment Beverage",ROUND(SUM(VLOOKUP(Q:Q,Rates!G$15:L$19,3,0)*(AS482-Y482-Z482-AA482)),4),ROUND(SUM(Rates!$K$8*AS482),4)))</f>
        <v/>
      </c>
      <c r="AR482" s="184" t="str">
        <f t="shared" si="267"/>
        <v/>
      </c>
      <c r="AS482" s="185" t="str">
        <f t="shared" si="268"/>
        <v/>
      </c>
      <c r="AT482" s="177" t="str">
        <f t="shared" si="269"/>
        <v/>
      </c>
      <c r="AU482" s="13" t="str">
        <f>IF(AX482="","",IF(R482="Refreshment Beverage",ROUND((BA482-Y482-Z482-AA482)*VLOOKUP(VALUE(Q482),Rates!G$15:L$19,3,0),4),ROUND(AW482*(VLOOKUP(VALUE(Q482),Rates!G:L,3,0)),4)))</f>
        <v/>
      </c>
      <c r="AV482" s="183" t="str">
        <f t="shared" si="270"/>
        <v/>
      </c>
      <c r="AW482" s="186" t="str">
        <f t="shared" si="271"/>
        <v/>
      </c>
      <c r="AX482" s="184" t="str">
        <f t="shared" si="272"/>
        <v/>
      </c>
      <c r="AY482" s="186" t="str">
        <f>IF(AX482="","",IF(R482="Refreshment Beverage",ROUND(SUM(AX482*Rates!K$19),4),ROUND(SUM(AX482*(Rates!J$8/100)),4)))</f>
        <v/>
      </c>
      <c r="AZ482" s="183" t="str">
        <f t="shared" si="273"/>
        <v/>
      </c>
      <c r="BA482" s="185" t="str">
        <f t="shared" si="274"/>
        <v/>
      </c>
      <c r="BD482" s="171"/>
      <c r="BE482" s="171"/>
      <c r="BF482" s="171"/>
      <c r="BG482" s="171"/>
    </row>
    <row r="483" spans="1:59" ht="15" customHeight="1" x14ac:dyDescent="0.3">
      <c r="A483" s="172"/>
      <c r="B483" s="172"/>
      <c r="C483" s="172"/>
      <c r="D483" s="173"/>
      <c r="E483" s="173"/>
      <c r="F483" s="173"/>
      <c r="G483" s="173"/>
      <c r="H483" s="173"/>
      <c r="I483" s="174"/>
      <c r="J483" s="175"/>
      <c r="K483" s="176" t="str">
        <f t="shared" si="246"/>
        <v/>
      </c>
      <c r="L483" s="177" t="str">
        <f t="shared" si="247"/>
        <v/>
      </c>
      <c r="M483" s="178" t="str">
        <f t="shared" si="248"/>
        <v/>
      </c>
      <c r="N483" s="44" t="str" cm="1">
        <f t="array" ref="N483">IFERROR(IF(_xlfn.SINGLE(A:A)="","",IF(R483="Beer",SUM(LOOKUP(2,1/(Rates!$B$3:$B$5&lt;=W483)/(Rates!$C$3:$C$5&gt;=W483),Rates!$D$3:$D$5)*(X483/100)*W483),IF(R483="Refreshment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44" t="str">
        <f t="shared" si="249"/>
        <v/>
      </c>
      <c r="P483" s="13"/>
      <c r="Q483" s="179" t="str">
        <f t="shared" si="250"/>
        <v/>
      </c>
      <c r="R483" s="180" t="str">
        <f t="shared" si="251"/>
        <v/>
      </c>
      <c r="S483" s="13" t="str">
        <f>IF(A483="","",IF(R483="Refreshment Beverage",VLOOKUP(VALUE(Q483),Rates!G$15:L$19,2,0),VLOOKUP(VALUE(Q483),Rates!G$4:L$8,2,0)))</f>
        <v/>
      </c>
      <c r="T483" s="13" t="str">
        <f t="shared" si="252"/>
        <v/>
      </c>
      <c r="U483" s="181" t="str">
        <f t="shared" si="253"/>
        <v/>
      </c>
      <c r="V483" s="13" t="str">
        <f t="shared" si="254"/>
        <v/>
      </c>
      <c r="W483" s="13" t="str">
        <f t="shared" si="255"/>
        <v/>
      </c>
      <c r="X483" s="182" t="str">
        <f t="shared" si="256"/>
        <v/>
      </c>
      <c r="Y483" s="183" t="str">
        <f>IF(A:A="","",IF(R483="Refreshment Beverage",VLOOKUP(Q483,Rates!G$15:L$19,6,0)*W483,VLOOKUP(Q483,Rates!G$4:L$12,6,0)*W483))</f>
        <v/>
      </c>
      <c r="Z483" s="183" t="str">
        <f t="shared" si="257"/>
        <v/>
      </c>
      <c r="AA483" s="17">
        <f t="shared" si="245"/>
        <v>0</v>
      </c>
      <c r="AB483" s="177" t="str" cm="1">
        <f t="array" ref="AB483">IF(_xlfn.SINGLE(A:A)="","",IF(R483="Refreshment Beverage","",IF(AND(R483="Beer",Q483=0),SUM(LOOKUP(2,1/(Rates!$B$15:$B$18&lt;=W483)/(Rates!$C$15:$C$18&gt;=W483),Rates!$D$15:$D$18)*W483),VLOOKUP(VALUE(_xlfn.SINGLE(Q:Q)),Rates!A:B,2,0)*W483)))</f>
        <v/>
      </c>
      <c r="AC483" s="177" t="str" cm="1">
        <f t="array" ref="AC483">IF(_xlfn.SINGLE(A:A)="","",IF(R483="Refreshment Beverage","",IF(AND(R483="Beer",Q483=0),SUM(LOOKUP(2,1/(Rates!$B$15:$B$18&lt;=W483)/(Rates!$C$15:$C$18&gt;=W483),Rates!$E$15:$E$18)*W483),VLOOKUP(VALUE(_xlfn.SINGLE(Q:Q)),Rates!A:C,3,0)*W483)))</f>
        <v/>
      </c>
      <c r="AD483" s="168">
        <f>IFERROR(IF(OR(Q483=1,Q483=2,Q483=3,Q483=4),VLOOKUP(Q483,Rates!$A$31:$B$34,2,0)*W483,IF(V483=1,VLOOKUP(U483,'REB BEV MIN MKUP'!B:E,4,0),IF(V483&gt;1,VLOOKUP(VALUE(W483),'REB BEV MIN MKUP'!O:Q,3,0),0))),0)</f>
        <v>0</v>
      </c>
      <c r="AE483" s="177" t="str">
        <f t="shared" si="258"/>
        <v/>
      </c>
      <c r="AF483" s="13" t="str">
        <f t="shared" si="259"/>
        <v/>
      </c>
      <c r="AG483" s="177" t="str">
        <f t="shared" si="260"/>
        <v/>
      </c>
      <c r="AH483" s="184" t="str">
        <f t="shared" si="261"/>
        <v/>
      </c>
      <c r="AI483" s="184" t="str">
        <f>IF(AE:AE="","",IF(R483="Refreshment Beverage",AK483*(Rates!J$19/100),ROUND(SUM(AH483*(Rates!$J$8/100)),4)))</f>
        <v/>
      </c>
      <c r="AJ483" s="183" t="str">
        <f t="shared" si="262"/>
        <v/>
      </c>
      <c r="AK483" s="185" t="str">
        <f t="shared" si="263"/>
        <v/>
      </c>
      <c r="AL483" s="177" t="str">
        <f t="shared" si="264"/>
        <v/>
      </c>
      <c r="AM483" s="13" t="str">
        <f>IF(AS483="","",IF(R483="Refreshment Beverage",ROUND(AS483*Rates!K$19,4),ROUND(AO483*(VLOOKUP(VALUE(Q483),Rates!G$4:L$12,3,0)),4)))</f>
        <v/>
      </c>
      <c r="AN483" s="183" t="str">
        <f>IF(AS483="","",IF(R483="Refreshment Beverage",AS483*(Rates!J$19/100),MAX(AM483,AB483)))</f>
        <v/>
      </c>
      <c r="AO483" s="186" t="str">
        <f t="shared" si="265"/>
        <v/>
      </c>
      <c r="AP483" s="186" t="str">
        <f t="shared" si="266"/>
        <v/>
      </c>
      <c r="AQ483" s="186" t="str">
        <f>IF(AS483="","",IF(R483="Refreshment Beverage",ROUND(SUM(VLOOKUP(Q:Q,Rates!G$15:L$19,3,0)*(AS483-Y483-Z483-AA483)),4),ROUND(SUM(Rates!$K$8*AS483),4)))</f>
        <v/>
      </c>
      <c r="AR483" s="184" t="str">
        <f t="shared" si="267"/>
        <v/>
      </c>
      <c r="AS483" s="185" t="str">
        <f t="shared" si="268"/>
        <v/>
      </c>
      <c r="AT483" s="177" t="str">
        <f t="shared" si="269"/>
        <v/>
      </c>
      <c r="AU483" s="13" t="str">
        <f>IF(AX483="","",IF(R483="Refreshment Beverage",ROUND((BA483-Y483-Z483-AA483)*VLOOKUP(VALUE(Q483),Rates!G$15:L$19,3,0),4),ROUND(AW483*(VLOOKUP(VALUE(Q483),Rates!G:L,3,0)),4)))</f>
        <v/>
      </c>
      <c r="AV483" s="183" t="str">
        <f t="shared" si="270"/>
        <v/>
      </c>
      <c r="AW483" s="186" t="str">
        <f t="shared" si="271"/>
        <v/>
      </c>
      <c r="AX483" s="184" t="str">
        <f t="shared" si="272"/>
        <v/>
      </c>
      <c r="AY483" s="186" t="str">
        <f>IF(AX483="","",IF(R483="Refreshment Beverage",ROUND(SUM(AX483*Rates!K$19),4),ROUND(SUM(AX483*(Rates!J$8/100)),4)))</f>
        <v/>
      </c>
      <c r="AZ483" s="183" t="str">
        <f t="shared" si="273"/>
        <v/>
      </c>
      <c r="BA483" s="185" t="str">
        <f t="shared" si="274"/>
        <v/>
      </c>
      <c r="BD483" s="171"/>
      <c r="BE483" s="171"/>
      <c r="BF483" s="171"/>
      <c r="BG483" s="171"/>
    </row>
    <row r="484" spans="1:59" ht="15" customHeight="1" x14ac:dyDescent="0.3">
      <c r="A484" s="172"/>
      <c r="B484" s="172"/>
      <c r="C484" s="172"/>
      <c r="D484" s="173"/>
      <c r="E484" s="173"/>
      <c r="F484" s="173"/>
      <c r="G484" s="173"/>
      <c r="H484" s="173"/>
      <c r="I484" s="174"/>
      <c r="J484" s="175"/>
      <c r="K484" s="176" t="str">
        <f t="shared" si="246"/>
        <v/>
      </c>
      <c r="L484" s="177" t="str">
        <f t="shared" si="247"/>
        <v/>
      </c>
      <c r="M484" s="178" t="str">
        <f t="shared" si="248"/>
        <v/>
      </c>
      <c r="N484" s="44" t="str" cm="1">
        <f t="array" ref="N484">IFERROR(IF(_xlfn.SINGLE(A:A)="","",IF(R484="Beer",SUM(LOOKUP(2,1/(Rates!$B$3:$B$5&lt;=W484)/(Rates!$C$3:$C$5&gt;=W484),Rates!$D$3:$D$5)*(X484/100)*W484),IF(R484="Refreshment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44" t="str">
        <f t="shared" si="249"/>
        <v/>
      </c>
      <c r="P484" s="13"/>
      <c r="Q484" s="179" t="str">
        <f t="shared" si="250"/>
        <v/>
      </c>
      <c r="R484" s="180" t="str">
        <f t="shared" si="251"/>
        <v/>
      </c>
      <c r="S484" s="13" t="str">
        <f>IF(A484="","",IF(R484="Refreshment Beverage",VLOOKUP(VALUE(Q484),Rates!G$15:L$19,2,0),VLOOKUP(VALUE(Q484),Rates!G$4:L$8,2,0)))</f>
        <v/>
      </c>
      <c r="T484" s="13" t="str">
        <f t="shared" si="252"/>
        <v/>
      </c>
      <c r="U484" s="181" t="str">
        <f t="shared" si="253"/>
        <v/>
      </c>
      <c r="V484" s="13" t="str">
        <f t="shared" si="254"/>
        <v/>
      </c>
      <c r="W484" s="13" t="str">
        <f t="shared" si="255"/>
        <v/>
      </c>
      <c r="X484" s="182" t="str">
        <f t="shared" si="256"/>
        <v/>
      </c>
      <c r="Y484" s="183" t="str">
        <f>IF(A:A="","",IF(R484="Refreshment Beverage",VLOOKUP(Q484,Rates!G$15:L$19,6,0)*W484,VLOOKUP(Q484,Rates!G$4:L$12,6,0)*W484))</f>
        <v/>
      </c>
      <c r="Z484" s="183" t="str">
        <f t="shared" si="257"/>
        <v/>
      </c>
      <c r="AA484" s="17">
        <f t="shared" si="245"/>
        <v>0</v>
      </c>
      <c r="AB484" s="177" t="str" cm="1">
        <f t="array" ref="AB484">IF(_xlfn.SINGLE(A:A)="","",IF(R484="Refreshment Beverage","",IF(AND(R484="Beer",Q484=0),SUM(LOOKUP(2,1/(Rates!$B$15:$B$18&lt;=W484)/(Rates!$C$15:$C$18&gt;=W484),Rates!$D$15:$D$18)*W484),VLOOKUP(VALUE(_xlfn.SINGLE(Q:Q)),Rates!A:B,2,0)*W484)))</f>
        <v/>
      </c>
      <c r="AC484" s="177" t="str" cm="1">
        <f t="array" ref="AC484">IF(_xlfn.SINGLE(A:A)="","",IF(R484="Refreshment Beverage","",IF(AND(R484="Beer",Q484=0),SUM(LOOKUP(2,1/(Rates!$B$15:$B$18&lt;=W484)/(Rates!$C$15:$C$18&gt;=W484),Rates!$E$15:$E$18)*W484),VLOOKUP(VALUE(_xlfn.SINGLE(Q:Q)),Rates!A:C,3,0)*W484)))</f>
        <v/>
      </c>
      <c r="AD484" s="168">
        <f>IFERROR(IF(OR(Q484=1,Q484=2,Q484=3,Q484=4),VLOOKUP(Q484,Rates!$A$31:$B$34,2,0)*W484,IF(V484=1,VLOOKUP(U484,'REB BEV MIN MKUP'!B:E,4,0),IF(V484&gt;1,VLOOKUP(VALUE(W484),'REB BEV MIN MKUP'!O:Q,3,0),0))),0)</f>
        <v>0</v>
      </c>
      <c r="AE484" s="177" t="str">
        <f t="shared" si="258"/>
        <v/>
      </c>
      <c r="AF484" s="13" t="str">
        <f t="shared" si="259"/>
        <v/>
      </c>
      <c r="AG484" s="177" t="str">
        <f t="shared" si="260"/>
        <v/>
      </c>
      <c r="AH484" s="184" t="str">
        <f t="shared" si="261"/>
        <v/>
      </c>
      <c r="AI484" s="184" t="str">
        <f>IF(AE:AE="","",IF(R484="Refreshment Beverage",AK484*(Rates!J$19/100),ROUND(SUM(AH484*(Rates!$J$8/100)),4)))</f>
        <v/>
      </c>
      <c r="AJ484" s="183" t="str">
        <f t="shared" si="262"/>
        <v/>
      </c>
      <c r="AK484" s="185" t="str">
        <f t="shared" si="263"/>
        <v/>
      </c>
      <c r="AL484" s="177" t="str">
        <f t="shared" si="264"/>
        <v/>
      </c>
      <c r="AM484" s="13" t="str">
        <f>IF(AS484="","",IF(R484="Refreshment Beverage",ROUND(AS484*Rates!K$19,4),ROUND(AO484*(VLOOKUP(VALUE(Q484),Rates!G$4:L$12,3,0)),4)))</f>
        <v/>
      </c>
      <c r="AN484" s="183" t="str">
        <f>IF(AS484="","",IF(R484="Refreshment Beverage",AS484*(Rates!J$19/100),MAX(AM484,AB484)))</f>
        <v/>
      </c>
      <c r="AO484" s="186" t="str">
        <f t="shared" si="265"/>
        <v/>
      </c>
      <c r="AP484" s="186" t="str">
        <f t="shared" si="266"/>
        <v/>
      </c>
      <c r="AQ484" s="186" t="str">
        <f>IF(AS484="","",IF(R484="Refreshment Beverage",ROUND(SUM(VLOOKUP(Q:Q,Rates!G$15:L$19,3,0)*(AS484-Y484-Z484-AA484)),4),ROUND(SUM(Rates!$K$8*AS484),4)))</f>
        <v/>
      </c>
      <c r="AR484" s="184" t="str">
        <f t="shared" si="267"/>
        <v/>
      </c>
      <c r="AS484" s="185" t="str">
        <f t="shared" si="268"/>
        <v/>
      </c>
      <c r="AT484" s="177" t="str">
        <f t="shared" si="269"/>
        <v/>
      </c>
      <c r="AU484" s="13" t="str">
        <f>IF(AX484="","",IF(R484="Refreshment Beverage",ROUND((BA484-Y484-Z484-AA484)*VLOOKUP(VALUE(Q484),Rates!G$15:L$19,3,0),4),ROUND(AW484*(VLOOKUP(VALUE(Q484),Rates!G:L,3,0)),4)))</f>
        <v/>
      </c>
      <c r="AV484" s="183" t="str">
        <f t="shared" si="270"/>
        <v/>
      </c>
      <c r="AW484" s="186" t="str">
        <f t="shared" si="271"/>
        <v/>
      </c>
      <c r="AX484" s="184" t="str">
        <f t="shared" si="272"/>
        <v/>
      </c>
      <c r="AY484" s="186" t="str">
        <f>IF(AX484="","",IF(R484="Refreshment Beverage",ROUND(SUM(AX484*Rates!K$19),4),ROUND(SUM(AX484*(Rates!J$8/100)),4)))</f>
        <v/>
      </c>
      <c r="AZ484" s="183" t="str">
        <f t="shared" si="273"/>
        <v/>
      </c>
      <c r="BA484" s="185" t="str">
        <f t="shared" si="274"/>
        <v/>
      </c>
      <c r="BD484" s="171"/>
      <c r="BE484" s="171"/>
      <c r="BF484" s="171"/>
      <c r="BG484" s="171"/>
    </row>
    <row r="485" spans="1:59" ht="15" customHeight="1" x14ac:dyDescent="0.3">
      <c r="A485" s="172"/>
      <c r="B485" s="172"/>
      <c r="C485" s="172"/>
      <c r="D485" s="173"/>
      <c r="E485" s="173"/>
      <c r="F485" s="173"/>
      <c r="G485" s="173"/>
      <c r="H485" s="173"/>
      <c r="I485" s="174"/>
      <c r="J485" s="175"/>
      <c r="K485" s="176" t="str">
        <f t="shared" si="246"/>
        <v/>
      </c>
      <c r="L485" s="177" t="str">
        <f t="shared" si="247"/>
        <v/>
      </c>
      <c r="M485" s="178" t="str">
        <f t="shared" si="248"/>
        <v/>
      </c>
      <c r="N485" s="44" t="str" cm="1">
        <f t="array" ref="N485">IFERROR(IF(_xlfn.SINGLE(A:A)="","",IF(R485="Beer",SUM(LOOKUP(2,1/(Rates!$B$3:$B$5&lt;=W485)/(Rates!$C$3:$C$5&gt;=W485),Rates!$D$3:$D$5)*(X485/100)*W485),IF(R485="Refreshment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44" t="str">
        <f t="shared" si="249"/>
        <v/>
      </c>
      <c r="P485" s="13"/>
      <c r="Q485" s="179" t="str">
        <f t="shared" si="250"/>
        <v/>
      </c>
      <c r="R485" s="180" t="str">
        <f t="shared" si="251"/>
        <v/>
      </c>
      <c r="S485" s="13" t="str">
        <f>IF(A485="","",IF(R485="Refreshment Beverage",VLOOKUP(VALUE(Q485),Rates!G$15:L$19,2,0),VLOOKUP(VALUE(Q485),Rates!G$4:L$8,2,0)))</f>
        <v/>
      </c>
      <c r="T485" s="13" t="str">
        <f t="shared" si="252"/>
        <v/>
      </c>
      <c r="U485" s="181" t="str">
        <f t="shared" si="253"/>
        <v/>
      </c>
      <c r="V485" s="13" t="str">
        <f t="shared" si="254"/>
        <v/>
      </c>
      <c r="W485" s="13" t="str">
        <f t="shared" si="255"/>
        <v/>
      </c>
      <c r="X485" s="182" t="str">
        <f t="shared" si="256"/>
        <v/>
      </c>
      <c r="Y485" s="183" t="str">
        <f>IF(A:A="","",IF(R485="Refreshment Beverage",VLOOKUP(Q485,Rates!G$15:L$19,6,0)*W485,VLOOKUP(Q485,Rates!G$4:L$12,6,0)*W485))</f>
        <v/>
      </c>
      <c r="Z485" s="183" t="str">
        <f t="shared" si="257"/>
        <v/>
      </c>
      <c r="AA485" s="17">
        <f t="shared" si="245"/>
        <v>0</v>
      </c>
      <c r="AB485" s="177" t="str" cm="1">
        <f t="array" ref="AB485">IF(_xlfn.SINGLE(A:A)="","",IF(R485="Refreshment Beverage","",IF(AND(R485="Beer",Q485=0),SUM(LOOKUP(2,1/(Rates!$B$15:$B$18&lt;=W485)/(Rates!$C$15:$C$18&gt;=W485),Rates!$D$15:$D$18)*W485),VLOOKUP(VALUE(_xlfn.SINGLE(Q:Q)),Rates!A:B,2,0)*W485)))</f>
        <v/>
      </c>
      <c r="AC485" s="177" t="str" cm="1">
        <f t="array" ref="AC485">IF(_xlfn.SINGLE(A:A)="","",IF(R485="Refreshment Beverage","",IF(AND(R485="Beer",Q485=0),SUM(LOOKUP(2,1/(Rates!$B$15:$B$18&lt;=W485)/(Rates!$C$15:$C$18&gt;=W485),Rates!$E$15:$E$18)*W485),VLOOKUP(VALUE(_xlfn.SINGLE(Q:Q)),Rates!A:C,3,0)*W485)))</f>
        <v/>
      </c>
      <c r="AD485" s="168">
        <f>IFERROR(IF(OR(Q485=1,Q485=2,Q485=3,Q485=4),VLOOKUP(Q485,Rates!$A$31:$B$34,2,0)*W485,IF(V485=1,VLOOKUP(U485,'REB BEV MIN MKUP'!B:E,4,0),IF(V485&gt;1,VLOOKUP(VALUE(W485),'REB BEV MIN MKUP'!O:Q,3,0),0))),0)</f>
        <v>0</v>
      </c>
      <c r="AE485" s="177" t="str">
        <f t="shared" si="258"/>
        <v/>
      </c>
      <c r="AF485" s="13" t="str">
        <f t="shared" si="259"/>
        <v/>
      </c>
      <c r="AG485" s="177" t="str">
        <f t="shared" si="260"/>
        <v/>
      </c>
      <c r="AH485" s="184" t="str">
        <f t="shared" si="261"/>
        <v/>
      </c>
      <c r="AI485" s="184" t="str">
        <f>IF(AE:AE="","",IF(R485="Refreshment Beverage",AK485*(Rates!J$19/100),ROUND(SUM(AH485*(Rates!$J$8/100)),4)))</f>
        <v/>
      </c>
      <c r="AJ485" s="183" t="str">
        <f t="shared" si="262"/>
        <v/>
      </c>
      <c r="AK485" s="185" t="str">
        <f t="shared" si="263"/>
        <v/>
      </c>
      <c r="AL485" s="177" t="str">
        <f t="shared" si="264"/>
        <v/>
      </c>
      <c r="AM485" s="13" t="str">
        <f>IF(AS485="","",IF(R485="Refreshment Beverage",ROUND(AS485*Rates!K$19,4),ROUND(AO485*(VLOOKUP(VALUE(Q485),Rates!G$4:L$12,3,0)),4)))</f>
        <v/>
      </c>
      <c r="AN485" s="183" t="str">
        <f>IF(AS485="","",IF(R485="Refreshment Beverage",AS485*(Rates!J$19/100),MAX(AM485,AB485)))</f>
        <v/>
      </c>
      <c r="AO485" s="186" t="str">
        <f t="shared" si="265"/>
        <v/>
      </c>
      <c r="AP485" s="186" t="str">
        <f t="shared" si="266"/>
        <v/>
      </c>
      <c r="AQ485" s="186" t="str">
        <f>IF(AS485="","",IF(R485="Refreshment Beverage",ROUND(SUM(VLOOKUP(Q:Q,Rates!G$15:L$19,3,0)*(AS485-Y485-Z485-AA485)),4),ROUND(SUM(Rates!$K$8*AS485),4)))</f>
        <v/>
      </c>
      <c r="AR485" s="184" t="str">
        <f t="shared" si="267"/>
        <v/>
      </c>
      <c r="AS485" s="185" t="str">
        <f t="shared" si="268"/>
        <v/>
      </c>
      <c r="AT485" s="177" t="str">
        <f t="shared" si="269"/>
        <v/>
      </c>
      <c r="AU485" s="13" t="str">
        <f>IF(AX485="","",IF(R485="Refreshment Beverage",ROUND((BA485-Y485-Z485-AA485)*VLOOKUP(VALUE(Q485),Rates!G$15:L$19,3,0),4),ROUND(AW485*(VLOOKUP(VALUE(Q485),Rates!G:L,3,0)),4)))</f>
        <v/>
      </c>
      <c r="AV485" s="183" t="str">
        <f t="shared" si="270"/>
        <v/>
      </c>
      <c r="AW485" s="186" t="str">
        <f t="shared" si="271"/>
        <v/>
      </c>
      <c r="AX485" s="184" t="str">
        <f t="shared" si="272"/>
        <v/>
      </c>
      <c r="AY485" s="186" t="str">
        <f>IF(AX485="","",IF(R485="Refreshment Beverage",ROUND(SUM(AX485*Rates!K$19),4),ROUND(SUM(AX485*(Rates!J$8/100)),4)))</f>
        <v/>
      </c>
      <c r="AZ485" s="183" t="str">
        <f t="shared" si="273"/>
        <v/>
      </c>
      <c r="BA485" s="185" t="str">
        <f t="shared" si="274"/>
        <v/>
      </c>
      <c r="BD485" s="171"/>
      <c r="BE485" s="171"/>
      <c r="BF485" s="171"/>
      <c r="BG485" s="171"/>
    </row>
    <row r="486" spans="1:59" ht="15" customHeight="1" x14ac:dyDescent="0.3">
      <c r="A486" s="172"/>
      <c r="B486" s="172"/>
      <c r="C486" s="172"/>
      <c r="D486" s="173"/>
      <c r="E486" s="173"/>
      <c r="F486" s="173"/>
      <c r="G486" s="173"/>
      <c r="H486" s="173"/>
      <c r="I486" s="174"/>
      <c r="J486" s="175"/>
      <c r="K486" s="176" t="str">
        <f t="shared" si="246"/>
        <v/>
      </c>
      <c r="L486" s="177" t="str">
        <f t="shared" si="247"/>
        <v/>
      </c>
      <c r="M486" s="178" t="str">
        <f t="shared" si="248"/>
        <v/>
      </c>
      <c r="N486" s="44" t="str" cm="1">
        <f t="array" ref="N486">IFERROR(IF(_xlfn.SINGLE(A:A)="","",IF(R486="Beer",SUM(LOOKUP(2,1/(Rates!$B$3:$B$5&lt;=W486)/(Rates!$C$3:$C$5&gt;=W486),Rates!$D$3:$D$5)*(X486/100)*W486),IF(R486="Refreshment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44" t="str">
        <f t="shared" si="249"/>
        <v/>
      </c>
      <c r="P486" s="13"/>
      <c r="Q486" s="179" t="str">
        <f t="shared" si="250"/>
        <v/>
      </c>
      <c r="R486" s="180" t="str">
        <f t="shared" si="251"/>
        <v/>
      </c>
      <c r="S486" s="13" t="str">
        <f>IF(A486="","",IF(R486="Refreshment Beverage",VLOOKUP(VALUE(Q486),Rates!G$15:L$19,2,0),VLOOKUP(VALUE(Q486),Rates!G$4:L$8,2,0)))</f>
        <v/>
      </c>
      <c r="T486" s="13" t="str">
        <f t="shared" si="252"/>
        <v/>
      </c>
      <c r="U486" s="181" t="str">
        <f t="shared" si="253"/>
        <v/>
      </c>
      <c r="V486" s="13" t="str">
        <f t="shared" si="254"/>
        <v/>
      </c>
      <c r="W486" s="13" t="str">
        <f t="shared" si="255"/>
        <v/>
      </c>
      <c r="X486" s="182" t="str">
        <f t="shared" si="256"/>
        <v/>
      </c>
      <c r="Y486" s="183" t="str">
        <f>IF(A:A="","",IF(R486="Refreshment Beverage",VLOOKUP(Q486,Rates!G$15:L$19,6,0)*W486,VLOOKUP(Q486,Rates!G$4:L$12,6,0)*W486))</f>
        <v/>
      </c>
      <c r="Z486" s="183" t="str">
        <f t="shared" si="257"/>
        <v/>
      </c>
      <c r="AA486" s="17">
        <f t="shared" si="245"/>
        <v>0</v>
      </c>
      <c r="AB486" s="177" t="str" cm="1">
        <f t="array" ref="AB486">IF(_xlfn.SINGLE(A:A)="","",IF(R486="Refreshment Beverage","",IF(AND(R486="Beer",Q486=0),SUM(LOOKUP(2,1/(Rates!$B$15:$B$18&lt;=W486)/(Rates!$C$15:$C$18&gt;=W486),Rates!$D$15:$D$18)*W486),VLOOKUP(VALUE(_xlfn.SINGLE(Q:Q)),Rates!A:B,2,0)*W486)))</f>
        <v/>
      </c>
      <c r="AC486" s="177" t="str" cm="1">
        <f t="array" ref="AC486">IF(_xlfn.SINGLE(A:A)="","",IF(R486="Refreshment Beverage","",IF(AND(R486="Beer",Q486=0),SUM(LOOKUP(2,1/(Rates!$B$15:$B$18&lt;=W486)/(Rates!$C$15:$C$18&gt;=W486),Rates!$E$15:$E$18)*W486),VLOOKUP(VALUE(_xlfn.SINGLE(Q:Q)),Rates!A:C,3,0)*W486)))</f>
        <v/>
      </c>
      <c r="AD486" s="168">
        <f>IFERROR(IF(OR(Q486=1,Q486=2,Q486=3,Q486=4),VLOOKUP(Q486,Rates!$A$31:$B$34,2,0)*W486,IF(V486=1,VLOOKUP(U486,'REB BEV MIN MKUP'!B:E,4,0),IF(V486&gt;1,VLOOKUP(VALUE(W486),'REB BEV MIN MKUP'!O:Q,3,0),0))),0)</f>
        <v>0</v>
      </c>
      <c r="AE486" s="177" t="str">
        <f t="shared" si="258"/>
        <v/>
      </c>
      <c r="AF486" s="13" t="str">
        <f t="shared" si="259"/>
        <v/>
      </c>
      <c r="AG486" s="177" t="str">
        <f t="shared" si="260"/>
        <v/>
      </c>
      <c r="AH486" s="184" t="str">
        <f t="shared" si="261"/>
        <v/>
      </c>
      <c r="AI486" s="184" t="str">
        <f>IF(AE:AE="","",IF(R486="Refreshment Beverage",AK486*(Rates!J$19/100),ROUND(SUM(AH486*(Rates!$J$8/100)),4)))</f>
        <v/>
      </c>
      <c r="AJ486" s="183" t="str">
        <f t="shared" si="262"/>
        <v/>
      </c>
      <c r="AK486" s="185" t="str">
        <f t="shared" si="263"/>
        <v/>
      </c>
      <c r="AL486" s="177" t="str">
        <f t="shared" si="264"/>
        <v/>
      </c>
      <c r="AM486" s="13" t="str">
        <f>IF(AS486="","",IF(R486="Refreshment Beverage",ROUND(AS486*Rates!K$19,4),ROUND(AO486*(VLOOKUP(VALUE(Q486),Rates!G$4:L$12,3,0)),4)))</f>
        <v/>
      </c>
      <c r="AN486" s="183" t="str">
        <f>IF(AS486="","",IF(R486="Refreshment Beverage",AS486*(Rates!J$19/100),MAX(AM486,AB486)))</f>
        <v/>
      </c>
      <c r="AO486" s="186" t="str">
        <f t="shared" si="265"/>
        <v/>
      </c>
      <c r="AP486" s="186" t="str">
        <f t="shared" si="266"/>
        <v/>
      </c>
      <c r="AQ486" s="186" t="str">
        <f>IF(AS486="","",IF(R486="Refreshment Beverage",ROUND(SUM(VLOOKUP(Q:Q,Rates!G$15:L$19,3,0)*(AS486-Y486-Z486-AA486)),4),ROUND(SUM(Rates!$K$8*AS486),4)))</f>
        <v/>
      </c>
      <c r="AR486" s="184" t="str">
        <f t="shared" si="267"/>
        <v/>
      </c>
      <c r="AS486" s="185" t="str">
        <f t="shared" si="268"/>
        <v/>
      </c>
      <c r="AT486" s="177" t="str">
        <f t="shared" si="269"/>
        <v/>
      </c>
      <c r="AU486" s="13" t="str">
        <f>IF(AX486="","",IF(R486="Refreshment Beverage",ROUND((BA486-Y486-Z486-AA486)*VLOOKUP(VALUE(Q486),Rates!G$15:L$19,3,0),4),ROUND(AW486*(VLOOKUP(VALUE(Q486),Rates!G:L,3,0)),4)))</f>
        <v/>
      </c>
      <c r="AV486" s="183" t="str">
        <f t="shared" si="270"/>
        <v/>
      </c>
      <c r="AW486" s="186" t="str">
        <f t="shared" si="271"/>
        <v/>
      </c>
      <c r="AX486" s="184" t="str">
        <f t="shared" si="272"/>
        <v/>
      </c>
      <c r="AY486" s="186" t="str">
        <f>IF(AX486="","",IF(R486="Refreshment Beverage",ROUND(SUM(AX486*Rates!K$19),4),ROUND(SUM(AX486*(Rates!J$8/100)),4)))</f>
        <v/>
      </c>
      <c r="AZ486" s="183" t="str">
        <f t="shared" si="273"/>
        <v/>
      </c>
      <c r="BA486" s="185" t="str">
        <f t="shared" si="274"/>
        <v/>
      </c>
      <c r="BD486" s="171"/>
      <c r="BE486" s="171"/>
      <c r="BF486" s="171"/>
      <c r="BG486" s="171"/>
    </row>
    <row r="487" spans="1:59" ht="15" customHeight="1" x14ac:dyDescent="0.3">
      <c r="A487" s="172"/>
      <c r="B487" s="172"/>
      <c r="C487" s="172"/>
      <c r="D487" s="173"/>
      <c r="E487" s="173"/>
      <c r="F487" s="173"/>
      <c r="G487" s="173"/>
      <c r="H487" s="173"/>
      <c r="I487" s="174"/>
      <c r="J487" s="175"/>
      <c r="K487" s="176" t="str">
        <f t="shared" si="246"/>
        <v/>
      </c>
      <c r="L487" s="177" t="str">
        <f t="shared" si="247"/>
        <v/>
      </c>
      <c r="M487" s="178" t="str">
        <f t="shared" si="248"/>
        <v/>
      </c>
      <c r="N487" s="44" t="str" cm="1">
        <f t="array" ref="N487">IFERROR(IF(_xlfn.SINGLE(A:A)="","",IF(R487="Beer",SUM(LOOKUP(2,1/(Rates!$B$3:$B$5&lt;=W487)/(Rates!$C$3:$C$5&gt;=W487),Rates!$D$3:$D$5)*(X487/100)*W487),IF(R487="Refreshment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44" t="str">
        <f t="shared" si="249"/>
        <v/>
      </c>
      <c r="P487" s="13"/>
      <c r="Q487" s="179" t="str">
        <f t="shared" si="250"/>
        <v/>
      </c>
      <c r="R487" s="180" t="str">
        <f t="shared" si="251"/>
        <v/>
      </c>
      <c r="S487" s="13" t="str">
        <f>IF(A487="","",IF(R487="Refreshment Beverage",VLOOKUP(VALUE(Q487),Rates!G$15:L$19,2,0),VLOOKUP(VALUE(Q487),Rates!G$4:L$8,2,0)))</f>
        <v/>
      </c>
      <c r="T487" s="13" t="str">
        <f t="shared" si="252"/>
        <v/>
      </c>
      <c r="U487" s="181" t="str">
        <f t="shared" si="253"/>
        <v/>
      </c>
      <c r="V487" s="13" t="str">
        <f t="shared" si="254"/>
        <v/>
      </c>
      <c r="W487" s="13" t="str">
        <f t="shared" si="255"/>
        <v/>
      </c>
      <c r="X487" s="182" t="str">
        <f t="shared" si="256"/>
        <v/>
      </c>
      <c r="Y487" s="183" t="str">
        <f>IF(A:A="","",IF(R487="Refreshment Beverage",VLOOKUP(Q487,Rates!G$15:L$19,6,0)*W487,VLOOKUP(Q487,Rates!G$4:L$12,6,0)*W487))</f>
        <v/>
      </c>
      <c r="Z487" s="183" t="str">
        <f t="shared" si="257"/>
        <v/>
      </c>
      <c r="AA487" s="17">
        <f t="shared" si="245"/>
        <v>0</v>
      </c>
      <c r="AB487" s="177" t="str" cm="1">
        <f t="array" ref="AB487">IF(_xlfn.SINGLE(A:A)="","",IF(R487="Refreshment Beverage","",IF(AND(R487="Beer",Q487=0),SUM(LOOKUP(2,1/(Rates!$B$15:$B$18&lt;=W487)/(Rates!$C$15:$C$18&gt;=W487),Rates!$D$15:$D$18)*W487),VLOOKUP(VALUE(_xlfn.SINGLE(Q:Q)),Rates!A:B,2,0)*W487)))</f>
        <v/>
      </c>
      <c r="AC487" s="177" t="str" cm="1">
        <f t="array" ref="AC487">IF(_xlfn.SINGLE(A:A)="","",IF(R487="Refreshment Beverage","",IF(AND(R487="Beer",Q487=0),SUM(LOOKUP(2,1/(Rates!$B$15:$B$18&lt;=W487)/(Rates!$C$15:$C$18&gt;=W487),Rates!$E$15:$E$18)*W487),VLOOKUP(VALUE(_xlfn.SINGLE(Q:Q)),Rates!A:C,3,0)*W487)))</f>
        <v/>
      </c>
      <c r="AD487" s="168">
        <f>IFERROR(IF(OR(Q487=1,Q487=2,Q487=3,Q487=4),VLOOKUP(Q487,Rates!$A$31:$B$34,2,0)*W487,IF(V487=1,VLOOKUP(U487,'REB BEV MIN MKUP'!B:E,4,0),IF(V487&gt;1,VLOOKUP(VALUE(W487),'REB BEV MIN MKUP'!O:Q,3,0),0))),0)</f>
        <v>0</v>
      </c>
      <c r="AE487" s="177" t="str">
        <f t="shared" si="258"/>
        <v/>
      </c>
      <c r="AF487" s="13" t="str">
        <f t="shared" si="259"/>
        <v/>
      </c>
      <c r="AG487" s="177" t="str">
        <f t="shared" si="260"/>
        <v/>
      </c>
      <c r="AH487" s="184" t="str">
        <f t="shared" si="261"/>
        <v/>
      </c>
      <c r="AI487" s="184" t="str">
        <f>IF(AE:AE="","",IF(R487="Refreshment Beverage",AK487*(Rates!J$19/100),ROUND(SUM(AH487*(Rates!$J$8/100)),4)))</f>
        <v/>
      </c>
      <c r="AJ487" s="183" t="str">
        <f t="shared" si="262"/>
        <v/>
      </c>
      <c r="AK487" s="185" t="str">
        <f t="shared" si="263"/>
        <v/>
      </c>
      <c r="AL487" s="177" t="str">
        <f t="shared" si="264"/>
        <v/>
      </c>
      <c r="AM487" s="13" t="str">
        <f>IF(AS487="","",IF(R487="Refreshment Beverage",ROUND(AS487*Rates!K$19,4),ROUND(AO487*(VLOOKUP(VALUE(Q487),Rates!G$4:L$12,3,0)),4)))</f>
        <v/>
      </c>
      <c r="AN487" s="183" t="str">
        <f>IF(AS487="","",IF(R487="Refreshment Beverage",AS487*(Rates!J$19/100),MAX(AM487,AB487)))</f>
        <v/>
      </c>
      <c r="AO487" s="186" t="str">
        <f t="shared" si="265"/>
        <v/>
      </c>
      <c r="AP487" s="186" t="str">
        <f t="shared" si="266"/>
        <v/>
      </c>
      <c r="AQ487" s="186" t="str">
        <f>IF(AS487="","",IF(R487="Refreshment Beverage",ROUND(SUM(VLOOKUP(Q:Q,Rates!G$15:L$19,3,0)*(AS487-Y487-Z487-AA487)),4),ROUND(SUM(Rates!$K$8*AS487),4)))</f>
        <v/>
      </c>
      <c r="AR487" s="184" t="str">
        <f t="shared" si="267"/>
        <v/>
      </c>
      <c r="AS487" s="185" t="str">
        <f t="shared" si="268"/>
        <v/>
      </c>
      <c r="AT487" s="177" t="str">
        <f t="shared" si="269"/>
        <v/>
      </c>
      <c r="AU487" s="13" t="str">
        <f>IF(AX487="","",IF(R487="Refreshment Beverage",ROUND((BA487-Y487-Z487-AA487)*VLOOKUP(VALUE(Q487),Rates!G$15:L$19,3,0),4),ROUND(AW487*(VLOOKUP(VALUE(Q487),Rates!G:L,3,0)),4)))</f>
        <v/>
      </c>
      <c r="AV487" s="183" t="str">
        <f t="shared" si="270"/>
        <v/>
      </c>
      <c r="AW487" s="186" t="str">
        <f t="shared" si="271"/>
        <v/>
      </c>
      <c r="AX487" s="184" t="str">
        <f t="shared" si="272"/>
        <v/>
      </c>
      <c r="AY487" s="186" t="str">
        <f>IF(AX487="","",IF(R487="Refreshment Beverage",ROUND(SUM(AX487*Rates!K$19),4),ROUND(SUM(AX487*(Rates!J$8/100)),4)))</f>
        <v/>
      </c>
      <c r="AZ487" s="183" t="str">
        <f t="shared" si="273"/>
        <v/>
      </c>
      <c r="BA487" s="185" t="str">
        <f t="shared" si="274"/>
        <v/>
      </c>
      <c r="BD487" s="171"/>
      <c r="BE487" s="171"/>
      <c r="BF487" s="171"/>
      <c r="BG487" s="171"/>
    </row>
    <row r="488" spans="1:59" ht="15" customHeight="1" x14ac:dyDescent="0.3">
      <c r="A488" s="172"/>
      <c r="B488" s="172"/>
      <c r="C488" s="172"/>
      <c r="D488" s="173"/>
      <c r="E488" s="173"/>
      <c r="F488" s="173"/>
      <c r="G488" s="173"/>
      <c r="H488" s="173"/>
      <c r="I488" s="174"/>
      <c r="J488" s="175"/>
      <c r="K488" s="176" t="str">
        <f t="shared" si="246"/>
        <v/>
      </c>
      <c r="L488" s="177" t="str">
        <f t="shared" si="247"/>
        <v/>
      </c>
      <c r="M488" s="178" t="str">
        <f t="shared" si="248"/>
        <v/>
      </c>
      <c r="N488" s="44" t="str" cm="1">
        <f t="array" ref="N488">IFERROR(IF(_xlfn.SINGLE(A:A)="","",IF(R488="Beer",SUM(LOOKUP(2,1/(Rates!$B$3:$B$5&lt;=W488)/(Rates!$C$3:$C$5&gt;=W488),Rates!$D$3:$D$5)*(X488/100)*W488),IF(R488="Refreshment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44" t="str">
        <f t="shared" si="249"/>
        <v/>
      </c>
      <c r="P488" s="13"/>
      <c r="Q488" s="179" t="str">
        <f t="shared" si="250"/>
        <v/>
      </c>
      <c r="R488" s="180" t="str">
        <f t="shared" si="251"/>
        <v/>
      </c>
      <c r="S488" s="13" t="str">
        <f>IF(A488="","",IF(R488="Refreshment Beverage",VLOOKUP(VALUE(Q488),Rates!G$15:L$19,2,0),VLOOKUP(VALUE(Q488),Rates!G$4:L$8,2,0)))</f>
        <v/>
      </c>
      <c r="T488" s="13" t="str">
        <f t="shared" si="252"/>
        <v/>
      </c>
      <c r="U488" s="181" t="str">
        <f t="shared" si="253"/>
        <v/>
      </c>
      <c r="V488" s="13" t="str">
        <f t="shared" si="254"/>
        <v/>
      </c>
      <c r="W488" s="13" t="str">
        <f t="shared" si="255"/>
        <v/>
      </c>
      <c r="X488" s="182" t="str">
        <f t="shared" si="256"/>
        <v/>
      </c>
      <c r="Y488" s="183" t="str">
        <f>IF(A:A="","",IF(R488="Refreshment Beverage",VLOOKUP(Q488,Rates!G$15:L$19,6,0)*W488,VLOOKUP(Q488,Rates!G$4:L$12,6,0)*W488))</f>
        <v/>
      </c>
      <c r="Z488" s="183" t="str">
        <f t="shared" si="257"/>
        <v/>
      </c>
      <c r="AA488" s="17">
        <f t="shared" si="245"/>
        <v>0</v>
      </c>
      <c r="AB488" s="177" t="str" cm="1">
        <f t="array" ref="AB488">IF(_xlfn.SINGLE(A:A)="","",IF(R488="Refreshment Beverage","",IF(AND(R488="Beer",Q488=0),SUM(LOOKUP(2,1/(Rates!$B$15:$B$18&lt;=W488)/(Rates!$C$15:$C$18&gt;=W488),Rates!$D$15:$D$18)*W488),VLOOKUP(VALUE(_xlfn.SINGLE(Q:Q)),Rates!A:B,2,0)*W488)))</f>
        <v/>
      </c>
      <c r="AC488" s="177" t="str" cm="1">
        <f t="array" ref="AC488">IF(_xlfn.SINGLE(A:A)="","",IF(R488="Refreshment Beverage","",IF(AND(R488="Beer",Q488=0),SUM(LOOKUP(2,1/(Rates!$B$15:$B$18&lt;=W488)/(Rates!$C$15:$C$18&gt;=W488),Rates!$E$15:$E$18)*W488),VLOOKUP(VALUE(_xlfn.SINGLE(Q:Q)),Rates!A:C,3,0)*W488)))</f>
        <v/>
      </c>
      <c r="AD488" s="168">
        <f>IFERROR(IF(OR(Q488=1,Q488=2,Q488=3,Q488=4),VLOOKUP(Q488,Rates!$A$31:$B$34,2,0)*W488,IF(V488=1,VLOOKUP(U488,'REB BEV MIN MKUP'!B:E,4,0),IF(V488&gt;1,VLOOKUP(VALUE(W488),'REB BEV MIN MKUP'!O:Q,3,0),0))),0)</f>
        <v>0</v>
      </c>
      <c r="AE488" s="177" t="str">
        <f t="shared" si="258"/>
        <v/>
      </c>
      <c r="AF488" s="13" t="str">
        <f t="shared" si="259"/>
        <v/>
      </c>
      <c r="AG488" s="177" t="str">
        <f t="shared" si="260"/>
        <v/>
      </c>
      <c r="AH488" s="184" t="str">
        <f t="shared" si="261"/>
        <v/>
      </c>
      <c r="AI488" s="184" t="str">
        <f>IF(AE:AE="","",IF(R488="Refreshment Beverage",AK488*(Rates!J$19/100),ROUND(SUM(AH488*(Rates!$J$8/100)),4)))</f>
        <v/>
      </c>
      <c r="AJ488" s="183" t="str">
        <f t="shared" si="262"/>
        <v/>
      </c>
      <c r="AK488" s="185" t="str">
        <f t="shared" si="263"/>
        <v/>
      </c>
      <c r="AL488" s="177" t="str">
        <f t="shared" si="264"/>
        <v/>
      </c>
      <c r="AM488" s="13" t="str">
        <f>IF(AS488="","",IF(R488="Refreshment Beverage",ROUND(AS488*Rates!K$19,4),ROUND(AO488*(VLOOKUP(VALUE(Q488),Rates!G$4:L$12,3,0)),4)))</f>
        <v/>
      </c>
      <c r="AN488" s="183" t="str">
        <f>IF(AS488="","",IF(R488="Refreshment Beverage",AS488*(Rates!J$19/100),MAX(AM488,AB488)))</f>
        <v/>
      </c>
      <c r="AO488" s="186" t="str">
        <f t="shared" si="265"/>
        <v/>
      </c>
      <c r="AP488" s="186" t="str">
        <f t="shared" si="266"/>
        <v/>
      </c>
      <c r="AQ488" s="186" t="str">
        <f>IF(AS488="","",IF(R488="Refreshment Beverage",ROUND(SUM(VLOOKUP(Q:Q,Rates!G$15:L$19,3,0)*(AS488-Y488-Z488-AA488)),4),ROUND(SUM(Rates!$K$8*AS488),4)))</f>
        <v/>
      </c>
      <c r="AR488" s="184" t="str">
        <f t="shared" si="267"/>
        <v/>
      </c>
      <c r="AS488" s="185" t="str">
        <f t="shared" si="268"/>
        <v/>
      </c>
      <c r="AT488" s="177" t="str">
        <f t="shared" si="269"/>
        <v/>
      </c>
      <c r="AU488" s="13" t="str">
        <f>IF(AX488="","",IF(R488="Refreshment Beverage",ROUND((BA488-Y488-Z488-AA488)*VLOOKUP(VALUE(Q488),Rates!G$15:L$19,3,0),4),ROUND(AW488*(VLOOKUP(VALUE(Q488),Rates!G:L,3,0)),4)))</f>
        <v/>
      </c>
      <c r="AV488" s="183" t="str">
        <f t="shared" si="270"/>
        <v/>
      </c>
      <c r="AW488" s="186" t="str">
        <f t="shared" si="271"/>
        <v/>
      </c>
      <c r="AX488" s="184" t="str">
        <f t="shared" si="272"/>
        <v/>
      </c>
      <c r="AY488" s="186" t="str">
        <f>IF(AX488="","",IF(R488="Refreshment Beverage",ROUND(SUM(AX488*Rates!K$19),4),ROUND(SUM(AX488*(Rates!J$8/100)),4)))</f>
        <v/>
      </c>
      <c r="AZ488" s="183" t="str">
        <f t="shared" si="273"/>
        <v/>
      </c>
      <c r="BA488" s="185" t="str">
        <f t="shared" si="274"/>
        <v/>
      </c>
      <c r="BD488" s="171"/>
      <c r="BE488" s="171"/>
      <c r="BF488" s="171"/>
      <c r="BG488" s="171"/>
    </row>
    <row r="489" spans="1:59" ht="15" customHeight="1" x14ac:dyDescent="0.3">
      <c r="A489" s="172"/>
      <c r="B489" s="172"/>
      <c r="C489" s="172"/>
      <c r="D489" s="173"/>
      <c r="E489" s="173"/>
      <c r="F489" s="173"/>
      <c r="G489" s="173"/>
      <c r="H489" s="173"/>
      <c r="I489" s="174"/>
      <c r="J489" s="175"/>
      <c r="K489" s="176" t="str">
        <f t="shared" si="246"/>
        <v/>
      </c>
      <c r="L489" s="177" t="str">
        <f t="shared" si="247"/>
        <v/>
      </c>
      <c r="M489" s="178" t="str">
        <f t="shared" si="248"/>
        <v/>
      </c>
      <c r="N489" s="44" t="str" cm="1">
        <f t="array" ref="N489">IFERROR(IF(_xlfn.SINGLE(A:A)="","",IF(R489="Beer",SUM(LOOKUP(2,1/(Rates!$B$3:$B$5&lt;=W489)/(Rates!$C$3:$C$5&gt;=W489),Rates!$D$3:$D$5)*(X489/100)*W489),IF(R489="Refreshment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44" t="str">
        <f t="shared" si="249"/>
        <v/>
      </c>
      <c r="P489" s="13"/>
      <c r="Q489" s="179" t="str">
        <f t="shared" si="250"/>
        <v/>
      </c>
      <c r="R489" s="180" t="str">
        <f t="shared" si="251"/>
        <v/>
      </c>
      <c r="S489" s="13" t="str">
        <f>IF(A489="","",IF(R489="Refreshment Beverage",VLOOKUP(VALUE(Q489),Rates!G$15:L$19,2,0),VLOOKUP(VALUE(Q489),Rates!G$4:L$8,2,0)))</f>
        <v/>
      </c>
      <c r="T489" s="13" t="str">
        <f t="shared" si="252"/>
        <v/>
      </c>
      <c r="U489" s="181" t="str">
        <f t="shared" si="253"/>
        <v/>
      </c>
      <c r="V489" s="13" t="str">
        <f t="shared" si="254"/>
        <v/>
      </c>
      <c r="W489" s="13" t="str">
        <f t="shared" si="255"/>
        <v/>
      </c>
      <c r="X489" s="182" t="str">
        <f t="shared" si="256"/>
        <v/>
      </c>
      <c r="Y489" s="183" t="str">
        <f>IF(A:A="","",IF(R489="Refreshment Beverage",VLOOKUP(Q489,Rates!G$15:L$19,6,0)*W489,VLOOKUP(Q489,Rates!G$4:L$12,6,0)*W489))</f>
        <v/>
      </c>
      <c r="Z489" s="183" t="str">
        <f t="shared" si="257"/>
        <v/>
      </c>
      <c r="AA489" s="17">
        <f t="shared" si="245"/>
        <v>0</v>
      </c>
      <c r="AB489" s="177" t="str" cm="1">
        <f t="array" ref="AB489">IF(_xlfn.SINGLE(A:A)="","",IF(R489="Refreshment Beverage","",IF(AND(R489="Beer",Q489=0),SUM(LOOKUP(2,1/(Rates!$B$15:$B$18&lt;=W489)/(Rates!$C$15:$C$18&gt;=W489),Rates!$D$15:$D$18)*W489),VLOOKUP(VALUE(_xlfn.SINGLE(Q:Q)),Rates!A:B,2,0)*W489)))</f>
        <v/>
      </c>
      <c r="AC489" s="177" t="str" cm="1">
        <f t="array" ref="AC489">IF(_xlfn.SINGLE(A:A)="","",IF(R489="Refreshment Beverage","",IF(AND(R489="Beer",Q489=0),SUM(LOOKUP(2,1/(Rates!$B$15:$B$18&lt;=W489)/(Rates!$C$15:$C$18&gt;=W489),Rates!$E$15:$E$18)*W489),VLOOKUP(VALUE(_xlfn.SINGLE(Q:Q)),Rates!A:C,3,0)*W489)))</f>
        <v/>
      </c>
      <c r="AD489" s="168">
        <f>IFERROR(IF(OR(Q489=1,Q489=2,Q489=3,Q489=4),VLOOKUP(Q489,Rates!$A$31:$B$34,2,0)*W489,IF(V489=1,VLOOKUP(U489,'REB BEV MIN MKUP'!B:E,4,0),IF(V489&gt;1,VLOOKUP(VALUE(W489),'REB BEV MIN MKUP'!O:Q,3,0),0))),0)</f>
        <v>0</v>
      </c>
      <c r="AE489" s="177" t="str">
        <f t="shared" si="258"/>
        <v/>
      </c>
      <c r="AF489" s="13" t="str">
        <f t="shared" si="259"/>
        <v/>
      </c>
      <c r="AG489" s="177" t="str">
        <f t="shared" si="260"/>
        <v/>
      </c>
      <c r="AH489" s="184" t="str">
        <f t="shared" si="261"/>
        <v/>
      </c>
      <c r="AI489" s="184" t="str">
        <f>IF(AE:AE="","",IF(R489="Refreshment Beverage",AK489*(Rates!J$19/100),ROUND(SUM(AH489*(Rates!$J$8/100)),4)))</f>
        <v/>
      </c>
      <c r="AJ489" s="183" t="str">
        <f t="shared" si="262"/>
        <v/>
      </c>
      <c r="AK489" s="185" t="str">
        <f t="shared" si="263"/>
        <v/>
      </c>
      <c r="AL489" s="177" t="str">
        <f t="shared" si="264"/>
        <v/>
      </c>
      <c r="AM489" s="13" t="str">
        <f>IF(AS489="","",IF(R489="Refreshment Beverage",ROUND(AS489*Rates!K$19,4),ROUND(AO489*(VLOOKUP(VALUE(Q489),Rates!G$4:L$12,3,0)),4)))</f>
        <v/>
      </c>
      <c r="AN489" s="183" t="str">
        <f>IF(AS489="","",IF(R489="Refreshment Beverage",AS489*(Rates!J$19/100),MAX(AM489,AB489)))</f>
        <v/>
      </c>
      <c r="AO489" s="186" t="str">
        <f t="shared" si="265"/>
        <v/>
      </c>
      <c r="AP489" s="186" t="str">
        <f t="shared" si="266"/>
        <v/>
      </c>
      <c r="AQ489" s="186" t="str">
        <f>IF(AS489="","",IF(R489="Refreshment Beverage",ROUND(SUM(VLOOKUP(Q:Q,Rates!G$15:L$19,3,0)*(AS489-Y489-Z489-AA489)),4),ROUND(SUM(Rates!$K$8*AS489),4)))</f>
        <v/>
      </c>
      <c r="AR489" s="184" t="str">
        <f t="shared" si="267"/>
        <v/>
      </c>
      <c r="AS489" s="185" t="str">
        <f t="shared" si="268"/>
        <v/>
      </c>
      <c r="AT489" s="177" t="str">
        <f t="shared" si="269"/>
        <v/>
      </c>
      <c r="AU489" s="13" t="str">
        <f>IF(AX489="","",IF(R489="Refreshment Beverage",ROUND((BA489-Y489-Z489-AA489)*VLOOKUP(VALUE(Q489),Rates!G$15:L$19,3,0),4),ROUND(AW489*(VLOOKUP(VALUE(Q489),Rates!G:L,3,0)),4)))</f>
        <v/>
      </c>
      <c r="AV489" s="183" t="str">
        <f t="shared" si="270"/>
        <v/>
      </c>
      <c r="AW489" s="186" t="str">
        <f t="shared" si="271"/>
        <v/>
      </c>
      <c r="AX489" s="184" t="str">
        <f t="shared" si="272"/>
        <v/>
      </c>
      <c r="AY489" s="186" t="str">
        <f>IF(AX489="","",IF(R489="Refreshment Beverage",ROUND(SUM(AX489*Rates!K$19),4),ROUND(SUM(AX489*(Rates!J$8/100)),4)))</f>
        <v/>
      </c>
      <c r="AZ489" s="183" t="str">
        <f t="shared" si="273"/>
        <v/>
      </c>
      <c r="BA489" s="185" t="str">
        <f t="shared" si="274"/>
        <v/>
      </c>
      <c r="BD489" s="171"/>
      <c r="BE489" s="171"/>
      <c r="BF489" s="171"/>
      <c r="BG489" s="171"/>
    </row>
    <row r="490" spans="1:59" ht="15" customHeight="1" x14ac:dyDescent="0.3">
      <c r="A490" s="172"/>
      <c r="B490" s="172"/>
      <c r="C490" s="172"/>
      <c r="D490" s="173"/>
      <c r="E490" s="173"/>
      <c r="F490" s="173"/>
      <c r="G490" s="173"/>
      <c r="H490" s="173"/>
      <c r="I490" s="174"/>
      <c r="J490" s="175"/>
      <c r="K490" s="176" t="str">
        <f t="shared" si="246"/>
        <v/>
      </c>
      <c r="L490" s="177" t="str">
        <f t="shared" si="247"/>
        <v/>
      </c>
      <c r="M490" s="178" t="str">
        <f t="shared" si="248"/>
        <v/>
      </c>
      <c r="N490" s="44" t="str" cm="1">
        <f t="array" ref="N490">IFERROR(IF(_xlfn.SINGLE(A:A)="","",IF(R490="Beer",SUM(LOOKUP(2,1/(Rates!$B$3:$B$5&lt;=W490)/(Rates!$C$3:$C$5&gt;=W490),Rates!$D$3:$D$5)*(X490/100)*W490),IF(R490="Refreshment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44" t="str">
        <f t="shared" si="249"/>
        <v/>
      </c>
      <c r="P490" s="13"/>
      <c r="Q490" s="179" t="str">
        <f t="shared" si="250"/>
        <v/>
      </c>
      <c r="R490" s="180" t="str">
        <f t="shared" si="251"/>
        <v/>
      </c>
      <c r="S490" s="13" t="str">
        <f>IF(A490="","",IF(R490="Refreshment Beverage",VLOOKUP(VALUE(Q490),Rates!G$15:L$19,2,0),VLOOKUP(VALUE(Q490),Rates!G$4:L$8,2,0)))</f>
        <v/>
      </c>
      <c r="T490" s="13" t="str">
        <f t="shared" si="252"/>
        <v/>
      </c>
      <c r="U490" s="181" t="str">
        <f t="shared" si="253"/>
        <v/>
      </c>
      <c r="V490" s="13" t="str">
        <f t="shared" si="254"/>
        <v/>
      </c>
      <c r="W490" s="13" t="str">
        <f t="shared" si="255"/>
        <v/>
      </c>
      <c r="X490" s="182" t="str">
        <f t="shared" si="256"/>
        <v/>
      </c>
      <c r="Y490" s="183" t="str">
        <f>IF(A:A="","",IF(R490="Refreshment Beverage",VLOOKUP(Q490,Rates!G$15:L$19,6,0)*W490,VLOOKUP(Q490,Rates!G$4:L$12,6,0)*W490))</f>
        <v/>
      </c>
      <c r="Z490" s="183" t="str">
        <f t="shared" si="257"/>
        <v/>
      </c>
      <c r="AA490" s="17">
        <f t="shared" si="245"/>
        <v>0</v>
      </c>
      <c r="AB490" s="177" t="str" cm="1">
        <f t="array" ref="AB490">IF(_xlfn.SINGLE(A:A)="","",IF(R490="Refreshment Beverage","",IF(AND(R490="Beer",Q490=0),SUM(LOOKUP(2,1/(Rates!$B$15:$B$18&lt;=W490)/(Rates!$C$15:$C$18&gt;=W490),Rates!$D$15:$D$18)*W490),VLOOKUP(VALUE(_xlfn.SINGLE(Q:Q)),Rates!A:B,2,0)*W490)))</f>
        <v/>
      </c>
      <c r="AC490" s="177" t="str" cm="1">
        <f t="array" ref="AC490">IF(_xlfn.SINGLE(A:A)="","",IF(R490="Refreshment Beverage","",IF(AND(R490="Beer",Q490=0),SUM(LOOKUP(2,1/(Rates!$B$15:$B$18&lt;=W490)/(Rates!$C$15:$C$18&gt;=W490),Rates!$E$15:$E$18)*W490),VLOOKUP(VALUE(_xlfn.SINGLE(Q:Q)),Rates!A:C,3,0)*W490)))</f>
        <v/>
      </c>
      <c r="AD490" s="168">
        <f>IFERROR(IF(OR(Q490=1,Q490=2,Q490=3,Q490=4),VLOOKUP(Q490,Rates!$A$31:$B$34,2,0)*W490,IF(V490=1,VLOOKUP(U490,'REB BEV MIN MKUP'!B:E,4,0),IF(V490&gt;1,VLOOKUP(VALUE(W490),'REB BEV MIN MKUP'!O:Q,3,0),0))),0)</f>
        <v>0</v>
      </c>
      <c r="AE490" s="177" t="str">
        <f t="shared" si="258"/>
        <v/>
      </c>
      <c r="AF490" s="13" t="str">
        <f t="shared" si="259"/>
        <v/>
      </c>
      <c r="AG490" s="177" t="str">
        <f t="shared" si="260"/>
        <v/>
      </c>
      <c r="AH490" s="184" t="str">
        <f t="shared" si="261"/>
        <v/>
      </c>
      <c r="AI490" s="184" t="str">
        <f>IF(AE:AE="","",IF(R490="Refreshment Beverage",AK490*(Rates!J$19/100),ROUND(SUM(AH490*(Rates!$J$8/100)),4)))</f>
        <v/>
      </c>
      <c r="AJ490" s="183" t="str">
        <f t="shared" si="262"/>
        <v/>
      </c>
      <c r="AK490" s="185" t="str">
        <f t="shared" si="263"/>
        <v/>
      </c>
      <c r="AL490" s="177" t="str">
        <f t="shared" si="264"/>
        <v/>
      </c>
      <c r="AM490" s="13" t="str">
        <f>IF(AS490="","",IF(R490="Refreshment Beverage",ROUND(AS490*Rates!K$19,4),ROUND(AO490*(VLOOKUP(VALUE(Q490),Rates!G$4:L$12,3,0)),4)))</f>
        <v/>
      </c>
      <c r="AN490" s="183" t="str">
        <f>IF(AS490="","",IF(R490="Refreshment Beverage",AS490*(Rates!J$19/100),MAX(AM490,AB490)))</f>
        <v/>
      </c>
      <c r="AO490" s="186" t="str">
        <f t="shared" si="265"/>
        <v/>
      </c>
      <c r="AP490" s="186" t="str">
        <f t="shared" si="266"/>
        <v/>
      </c>
      <c r="AQ490" s="186" t="str">
        <f>IF(AS490="","",IF(R490="Refreshment Beverage",ROUND(SUM(VLOOKUP(Q:Q,Rates!G$15:L$19,3,0)*(AS490-Y490-Z490-AA490)),4),ROUND(SUM(Rates!$K$8*AS490),4)))</f>
        <v/>
      </c>
      <c r="AR490" s="184" t="str">
        <f t="shared" si="267"/>
        <v/>
      </c>
      <c r="AS490" s="185" t="str">
        <f t="shared" si="268"/>
        <v/>
      </c>
      <c r="AT490" s="177" t="str">
        <f t="shared" si="269"/>
        <v/>
      </c>
      <c r="AU490" s="13" t="str">
        <f>IF(AX490="","",IF(R490="Refreshment Beverage",ROUND((BA490-Y490-Z490-AA490)*VLOOKUP(VALUE(Q490),Rates!G$15:L$19,3,0),4),ROUND(AW490*(VLOOKUP(VALUE(Q490),Rates!G:L,3,0)),4)))</f>
        <v/>
      </c>
      <c r="AV490" s="183" t="str">
        <f t="shared" si="270"/>
        <v/>
      </c>
      <c r="AW490" s="186" t="str">
        <f t="shared" si="271"/>
        <v/>
      </c>
      <c r="AX490" s="184" t="str">
        <f t="shared" si="272"/>
        <v/>
      </c>
      <c r="AY490" s="186" t="str">
        <f>IF(AX490="","",IF(R490="Refreshment Beverage",ROUND(SUM(AX490*Rates!K$19),4),ROUND(SUM(AX490*(Rates!J$8/100)),4)))</f>
        <v/>
      </c>
      <c r="AZ490" s="183" t="str">
        <f t="shared" si="273"/>
        <v/>
      </c>
      <c r="BA490" s="185" t="str">
        <f t="shared" si="274"/>
        <v/>
      </c>
      <c r="BD490" s="171"/>
      <c r="BE490" s="171"/>
      <c r="BF490" s="171"/>
      <c r="BG490" s="171"/>
    </row>
    <row r="491" spans="1:59" ht="15" customHeight="1" x14ac:dyDescent="0.3">
      <c r="A491" s="172"/>
      <c r="B491" s="172"/>
      <c r="C491" s="172"/>
      <c r="D491" s="173"/>
      <c r="E491" s="173"/>
      <c r="F491" s="173"/>
      <c r="G491" s="173"/>
      <c r="H491" s="173"/>
      <c r="I491" s="174"/>
      <c r="J491" s="175"/>
      <c r="K491" s="176" t="str">
        <f t="shared" si="246"/>
        <v/>
      </c>
      <c r="L491" s="177" t="str">
        <f t="shared" si="247"/>
        <v/>
      </c>
      <c r="M491" s="178" t="str">
        <f t="shared" si="248"/>
        <v/>
      </c>
      <c r="N491" s="44" t="str" cm="1">
        <f t="array" ref="N491">IFERROR(IF(_xlfn.SINGLE(A:A)="","",IF(R491="Beer",SUM(LOOKUP(2,1/(Rates!$B$3:$B$5&lt;=W491)/(Rates!$C$3:$C$5&gt;=W491),Rates!$D$3:$D$5)*(X491/100)*W491),IF(R491="Refreshment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44" t="str">
        <f t="shared" si="249"/>
        <v/>
      </c>
      <c r="P491" s="13"/>
      <c r="Q491" s="179" t="str">
        <f t="shared" si="250"/>
        <v/>
      </c>
      <c r="R491" s="180" t="str">
        <f t="shared" si="251"/>
        <v/>
      </c>
      <c r="S491" s="13" t="str">
        <f>IF(A491="","",IF(R491="Refreshment Beverage",VLOOKUP(VALUE(Q491),Rates!G$15:L$19,2,0),VLOOKUP(VALUE(Q491),Rates!G$4:L$8,2,0)))</f>
        <v/>
      </c>
      <c r="T491" s="13" t="str">
        <f t="shared" si="252"/>
        <v/>
      </c>
      <c r="U491" s="181" t="str">
        <f t="shared" si="253"/>
        <v/>
      </c>
      <c r="V491" s="13" t="str">
        <f t="shared" si="254"/>
        <v/>
      </c>
      <c r="W491" s="13" t="str">
        <f t="shared" si="255"/>
        <v/>
      </c>
      <c r="X491" s="182" t="str">
        <f t="shared" si="256"/>
        <v/>
      </c>
      <c r="Y491" s="183" t="str">
        <f>IF(A:A="","",IF(R491="Refreshment Beverage",VLOOKUP(Q491,Rates!G$15:L$19,6,0)*W491,VLOOKUP(Q491,Rates!G$4:L$12,6,0)*W491))</f>
        <v/>
      </c>
      <c r="Z491" s="183" t="str">
        <f t="shared" si="257"/>
        <v/>
      </c>
      <c r="AA491" s="17">
        <f t="shared" si="245"/>
        <v>0</v>
      </c>
      <c r="AB491" s="177" t="str" cm="1">
        <f t="array" ref="AB491">IF(_xlfn.SINGLE(A:A)="","",IF(R491="Refreshment Beverage","",IF(AND(R491="Beer",Q491=0),SUM(LOOKUP(2,1/(Rates!$B$15:$B$18&lt;=W491)/(Rates!$C$15:$C$18&gt;=W491),Rates!$D$15:$D$18)*W491),VLOOKUP(VALUE(_xlfn.SINGLE(Q:Q)),Rates!A:B,2,0)*W491)))</f>
        <v/>
      </c>
      <c r="AC491" s="177" t="str" cm="1">
        <f t="array" ref="AC491">IF(_xlfn.SINGLE(A:A)="","",IF(R491="Refreshment Beverage","",IF(AND(R491="Beer",Q491=0),SUM(LOOKUP(2,1/(Rates!$B$15:$B$18&lt;=W491)/(Rates!$C$15:$C$18&gt;=W491),Rates!$E$15:$E$18)*W491),VLOOKUP(VALUE(_xlfn.SINGLE(Q:Q)),Rates!A:C,3,0)*W491)))</f>
        <v/>
      </c>
      <c r="AD491" s="168">
        <f>IFERROR(IF(OR(Q491=1,Q491=2,Q491=3,Q491=4),VLOOKUP(Q491,Rates!$A$31:$B$34,2,0)*W491,IF(V491=1,VLOOKUP(U491,'REB BEV MIN MKUP'!B:E,4,0),IF(V491&gt;1,VLOOKUP(VALUE(W491),'REB BEV MIN MKUP'!O:Q,3,0),0))),0)</f>
        <v>0</v>
      </c>
      <c r="AE491" s="177" t="str">
        <f t="shared" si="258"/>
        <v/>
      </c>
      <c r="AF491" s="13" t="str">
        <f t="shared" si="259"/>
        <v/>
      </c>
      <c r="AG491" s="177" t="str">
        <f t="shared" si="260"/>
        <v/>
      </c>
      <c r="AH491" s="184" t="str">
        <f t="shared" si="261"/>
        <v/>
      </c>
      <c r="AI491" s="184" t="str">
        <f>IF(AE:AE="","",IF(R491="Refreshment Beverage",AK491*(Rates!J$19/100),ROUND(SUM(AH491*(Rates!$J$8/100)),4)))</f>
        <v/>
      </c>
      <c r="AJ491" s="183" t="str">
        <f t="shared" si="262"/>
        <v/>
      </c>
      <c r="AK491" s="185" t="str">
        <f t="shared" si="263"/>
        <v/>
      </c>
      <c r="AL491" s="177" t="str">
        <f t="shared" si="264"/>
        <v/>
      </c>
      <c r="AM491" s="13" t="str">
        <f>IF(AS491="","",IF(R491="Refreshment Beverage",ROUND(AS491*Rates!K$19,4),ROUND(AO491*(VLOOKUP(VALUE(Q491),Rates!G$4:L$12,3,0)),4)))</f>
        <v/>
      </c>
      <c r="AN491" s="183" t="str">
        <f>IF(AS491="","",IF(R491="Refreshment Beverage",AS491*(Rates!J$19/100),MAX(AM491,AB491)))</f>
        <v/>
      </c>
      <c r="AO491" s="186" t="str">
        <f t="shared" si="265"/>
        <v/>
      </c>
      <c r="AP491" s="186" t="str">
        <f t="shared" si="266"/>
        <v/>
      </c>
      <c r="AQ491" s="186" t="str">
        <f>IF(AS491="","",IF(R491="Refreshment Beverage",ROUND(SUM(VLOOKUP(Q:Q,Rates!G$15:L$19,3,0)*(AS491-Y491-Z491-AA491)),4),ROUND(SUM(Rates!$K$8*AS491),4)))</f>
        <v/>
      </c>
      <c r="AR491" s="184" t="str">
        <f t="shared" si="267"/>
        <v/>
      </c>
      <c r="AS491" s="185" t="str">
        <f t="shared" si="268"/>
        <v/>
      </c>
      <c r="AT491" s="177" t="str">
        <f t="shared" si="269"/>
        <v/>
      </c>
      <c r="AU491" s="13" t="str">
        <f>IF(AX491="","",IF(R491="Refreshment Beverage",ROUND((BA491-Y491-Z491-AA491)*VLOOKUP(VALUE(Q491),Rates!G$15:L$19,3,0),4),ROUND(AW491*(VLOOKUP(VALUE(Q491),Rates!G:L,3,0)),4)))</f>
        <v/>
      </c>
      <c r="AV491" s="183" t="str">
        <f t="shared" si="270"/>
        <v/>
      </c>
      <c r="AW491" s="186" t="str">
        <f t="shared" si="271"/>
        <v/>
      </c>
      <c r="AX491" s="184" t="str">
        <f t="shared" si="272"/>
        <v/>
      </c>
      <c r="AY491" s="186" t="str">
        <f>IF(AX491="","",IF(R491="Refreshment Beverage",ROUND(SUM(AX491*Rates!K$19),4),ROUND(SUM(AX491*(Rates!J$8/100)),4)))</f>
        <v/>
      </c>
      <c r="AZ491" s="183" t="str">
        <f t="shared" si="273"/>
        <v/>
      </c>
      <c r="BA491" s="185" t="str">
        <f t="shared" si="274"/>
        <v/>
      </c>
      <c r="BD491" s="171"/>
      <c r="BE491" s="171"/>
      <c r="BF491" s="171"/>
      <c r="BG491" s="171"/>
    </row>
    <row r="492" spans="1:59" ht="15" customHeight="1" x14ac:dyDescent="0.3">
      <c r="A492" s="172"/>
      <c r="B492" s="172"/>
      <c r="C492" s="172"/>
      <c r="D492" s="173"/>
      <c r="E492" s="173"/>
      <c r="F492" s="173"/>
      <c r="G492" s="173"/>
      <c r="H492" s="173"/>
      <c r="I492" s="174"/>
      <c r="J492" s="175"/>
      <c r="K492" s="176" t="str">
        <f t="shared" si="246"/>
        <v/>
      </c>
      <c r="L492" s="177" t="str">
        <f t="shared" si="247"/>
        <v/>
      </c>
      <c r="M492" s="178" t="str">
        <f t="shared" si="248"/>
        <v/>
      </c>
      <c r="N492" s="44" t="str" cm="1">
        <f t="array" ref="N492">IFERROR(IF(_xlfn.SINGLE(A:A)="","",IF(R492="Beer",SUM(LOOKUP(2,1/(Rates!$B$3:$B$5&lt;=W492)/(Rates!$C$3:$C$5&gt;=W492),Rates!$D$3:$D$5)*(X492/100)*W492),IF(R492="Refreshment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44" t="str">
        <f t="shared" si="249"/>
        <v/>
      </c>
      <c r="P492" s="13"/>
      <c r="Q492" s="179" t="str">
        <f t="shared" si="250"/>
        <v/>
      </c>
      <c r="R492" s="180" t="str">
        <f t="shared" si="251"/>
        <v/>
      </c>
      <c r="S492" s="13" t="str">
        <f>IF(A492="","",IF(R492="Refreshment Beverage",VLOOKUP(VALUE(Q492),Rates!G$15:L$19,2,0),VLOOKUP(VALUE(Q492),Rates!G$4:L$8,2,0)))</f>
        <v/>
      </c>
      <c r="T492" s="13" t="str">
        <f t="shared" si="252"/>
        <v/>
      </c>
      <c r="U492" s="181" t="str">
        <f t="shared" si="253"/>
        <v/>
      </c>
      <c r="V492" s="13" t="str">
        <f t="shared" si="254"/>
        <v/>
      </c>
      <c r="W492" s="13" t="str">
        <f t="shared" si="255"/>
        <v/>
      </c>
      <c r="X492" s="182" t="str">
        <f t="shared" si="256"/>
        <v/>
      </c>
      <c r="Y492" s="183" t="str">
        <f>IF(A:A="","",IF(R492="Refreshment Beverage",VLOOKUP(Q492,Rates!G$15:L$19,6,0)*W492,VLOOKUP(Q492,Rates!G$4:L$12,6,0)*W492))</f>
        <v/>
      </c>
      <c r="Z492" s="183" t="str">
        <f t="shared" si="257"/>
        <v/>
      </c>
      <c r="AA492" s="17">
        <f t="shared" si="245"/>
        <v>0</v>
      </c>
      <c r="AB492" s="177" t="str" cm="1">
        <f t="array" ref="AB492">IF(_xlfn.SINGLE(A:A)="","",IF(R492="Refreshment Beverage","",IF(AND(R492="Beer",Q492=0),SUM(LOOKUP(2,1/(Rates!$B$15:$B$18&lt;=W492)/(Rates!$C$15:$C$18&gt;=W492),Rates!$D$15:$D$18)*W492),VLOOKUP(VALUE(_xlfn.SINGLE(Q:Q)),Rates!A:B,2,0)*W492)))</f>
        <v/>
      </c>
      <c r="AC492" s="177" t="str" cm="1">
        <f t="array" ref="AC492">IF(_xlfn.SINGLE(A:A)="","",IF(R492="Refreshment Beverage","",IF(AND(R492="Beer",Q492=0),SUM(LOOKUP(2,1/(Rates!$B$15:$B$18&lt;=W492)/(Rates!$C$15:$C$18&gt;=W492),Rates!$E$15:$E$18)*W492),VLOOKUP(VALUE(_xlfn.SINGLE(Q:Q)),Rates!A:C,3,0)*W492)))</f>
        <v/>
      </c>
      <c r="AD492" s="168">
        <f>IFERROR(IF(OR(Q492=1,Q492=2,Q492=3,Q492=4),VLOOKUP(Q492,Rates!$A$31:$B$34,2,0)*W492,IF(V492=1,VLOOKUP(U492,'REB BEV MIN MKUP'!B:E,4,0),IF(V492&gt;1,VLOOKUP(VALUE(W492),'REB BEV MIN MKUP'!O:Q,3,0),0))),0)</f>
        <v>0</v>
      </c>
      <c r="AE492" s="177" t="str">
        <f t="shared" si="258"/>
        <v/>
      </c>
      <c r="AF492" s="13" t="str">
        <f t="shared" si="259"/>
        <v/>
      </c>
      <c r="AG492" s="177" t="str">
        <f t="shared" si="260"/>
        <v/>
      </c>
      <c r="AH492" s="184" t="str">
        <f t="shared" si="261"/>
        <v/>
      </c>
      <c r="AI492" s="184" t="str">
        <f>IF(AE:AE="","",IF(R492="Refreshment Beverage",AK492*(Rates!J$19/100),ROUND(SUM(AH492*(Rates!$J$8/100)),4)))</f>
        <v/>
      </c>
      <c r="AJ492" s="183" t="str">
        <f t="shared" si="262"/>
        <v/>
      </c>
      <c r="AK492" s="185" t="str">
        <f t="shared" si="263"/>
        <v/>
      </c>
      <c r="AL492" s="177" t="str">
        <f t="shared" si="264"/>
        <v/>
      </c>
      <c r="AM492" s="13" t="str">
        <f>IF(AS492="","",IF(R492="Refreshment Beverage",ROUND(AS492*Rates!K$19,4),ROUND(AO492*(VLOOKUP(VALUE(Q492),Rates!G$4:L$12,3,0)),4)))</f>
        <v/>
      </c>
      <c r="AN492" s="183" t="str">
        <f>IF(AS492="","",IF(R492="Refreshment Beverage",AS492*(Rates!J$19/100),MAX(AM492,AB492)))</f>
        <v/>
      </c>
      <c r="AO492" s="186" t="str">
        <f t="shared" si="265"/>
        <v/>
      </c>
      <c r="AP492" s="186" t="str">
        <f t="shared" si="266"/>
        <v/>
      </c>
      <c r="AQ492" s="186" t="str">
        <f>IF(AS492="","",IF(R492="Refreshment Beverage",ROUND(SUM(VLOOKUP(Q:Q,Rates!G$15:L$19,3,0)*(AS492-Y492-Z492-AA492)),4),ROUND(SUM(Rates!$K$8*AS492),4)))</f>
        <v/>
      </c>
      <c r="AR492" s="184" t="str">
        <f t="shared" si="267"/>
        <v/>
      </c>
      <c r="AS492" s="185" t="str">
        <f t="shared" si="268"/>
        <v/>
      </c>
      <c r="AT492" s="177" t="str">
        <f t="shared" si="269"/>
        <v/>
      </c>
      <c r="AU492" s="13" t="str">
        <f>IF(AX492="","",IF(R492="Refreshment Beverage",ROUND((BA492-Y492-Z492-AA492)*VLOOKUP(VALUE(Q492),Rates!G$15:L$19,3,0),4),ROUND(AW492*(VLOOKUP(VALUE(Q492),Rates!G:L,3,0)),4)))</f>
        <v/>
      </c>
      <c r="AV492" s="183" t="str">
        <f t="shared" si="270"/>
        <v/>
      </c>
      <c r="AW492" s="186" t="str">
        <f t="shared" si="271"/>
        <v/>
      </c>
      <c r="AX492" s="184" t="str">
        <f t="shared" si="272"/>
        <v/>
      </c>
      <c r="AY492" s="186" t="str">
        <f>IF(AX492="","",IF(R492="Refreshment Beverage",ROUND(SUM(AX492*Rates!K$19),4),ROUND(SUM(AX492*(Rates!J$8/100)),4)))</f>
        <v/>
      </c>
      <c r="AZ492" s="183" t="str">
        <f t="shared" si="273"/>
        <v/>
      </c>
      <c r="BA492" s="185" t="str">
        <f t="shared" si="274"/>
        <v/>
      </c>
      <c r="BD492" s="171"/>
      <c r="BE492" s="171"/>
      <c r="BF492" s="171"/>
      <c r="BG492" s="171"/>
    </row>
    <row r="493" spans="1:59" ht="15" customHeight="1" x14ac:dyDescent="0.3">
      <c r="A493" s="172"/>
      <c r="B493" s="172"/>
      <c r="C493" s="172"/>
      <c r="D493" s="173"/>
      <c r="E493" s="173"/>
      <c r="F493" s="173"/>
      <c r="G493" s="173"/>
      <c r="H493" s="173"/>
      <c r="I493" s="174"/>
      <c r="J493" s="175"/>
      <c r="K493" s="176" t="str">
        <f t="shared" si="246"/>
        <v/>
      </c>
      <c r="L493" s="177" t="str">
        <f t="shared" si="247"/>
        <v/>
      </c>
      <c r="M493" s="178" t="str">
        <f t="shared" si="248"/>
        <v/>
      </c>
      <c r="N493" s="44" t="str" cm="1">
        <f t="array" ref="N493">IFERROR(IF(_xlfn.SINGLE(A:A)="","",IF(R493="Beer",SUM(LOOKUP(2,1/(Rates!$B$3:$B$5&lt;=W493)/(Rates!$C$3:$C$5&gt;=W493),Rates!$D$3:$D$5)*(X493/100)*W493),IF(R493="Refreshment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44" t="str">
        <f t="shared" si="249"/>
        <v/>
      </c>
      <c r="P493" s="13"/>
      <c r="Q493" s="179" t="str">
        <f t="shared" si="250"/>
        <v/>
      </c>
      <c r="R493" s="180" t="str">
        <f t="shared" si="251"/>
        <v/>
      </c>
      <c r="S493" s="13" t="str">
        <f>IF(A493="","",IF(R493="Refreshment Beverage",VLOOKUP(VALUE(Q493),Rates!G$15:L$19,2,0),VLOOKUP(VALUE(Q493),Rates!G$4:L$8,2,0)))</f>
        <v/>
      </c>
      <c r="T493" s="13" t="str">
        <f t="shared" si="252"/>
        <v/>
      </c>
      <c r="U493" s="181" t="str">
        <f t="shared" si="253"/>
        <v/>
      </c>
      <c r="V493" s="13" t="str">
        <f t="shared" si="254"/>
        <v/>
      </c>
      <c r="W493" s="13" t="str">
        <f t="shared" si="255"/>
        <v/>
      </c>
      <c r="X493" s="182" t="str">
        <f t="shared" si="256"/>
        <v/>
      </c>
      <c r="Y493" s="183" t="str">
        <f>IF(A:A="","",IF(R493="Refreshment Beverage",VLOOKUP(Q493,Rates!G$15:L$19,6,0)*W493,VLOOKUP(Q493,Rates!G$4:L$12,6,0)*W493))</f>
        <v/>
      </c>
      <c r="Z493" s="183" t="str">
        <f t="shared" si="257"/>
        <v/>
      </c>
      <c r="AA493" s="17">
        <f t="shared" si="245"/>
        <v>0</v>
      </c>
      <c r="AB493" s="177" t="str" cm="1">
        <f t="array" ref="AB493">IF(_xlfn.SINGLE(A:A)="","",IF(R493="Refreshment Beverage","",IF(AND(R493="Beer",Q493=0),SUM(LOOKUP(2,1/(Rates!$B$15:$B$18&lt;=W493)/(Rates!$C$15:$C$18&gt;=W493),Rates!$D$15:$D$18)*W493),VLOOKUP(VALUE(_xlfn.SINGLE(Q:Q)),Rates!A:B,2,0)*W493)))</f>
        <v/>
      </c>
      <c r="AC493" s="177" t="str" cm="1">
        <f t="array" ref="AC493">IF(_xlfn.SINGLE(A:A)="","",IF(R493="Refreshment Beverage","",IF(AND(R493="Beer",Q493=0),SUM(LOOKUP(2,1/(Rates!$B$15:$B$18&lt;=W493)/(Rates!$C$15:$C$18&gt;=W493),Rates!$E$15:$E$18)*W493),VLOOKUP(VALUE(_xlfn.SINGLE(Q:Q)),Rates!A:C,3,0)*W493)))</f>
        <v/>
      </c>
      <c r="AD493" s="168">
        <f>IFERROR(IF(OR(Q493=1,Q493=2,Q493=3,Q493=4),VLOOKUP(Q493,Rates!$A$31:$B$34,2,0)*W493,IF(V493=1,VLOOKUP(U493,'REB BEV MIN MKUP'!B:E,4,0),IF(V493&gt;1,VLOOKUP(VALUE(W493),'REB BEV MIN MKUP'!O:Q,3,0),0))),0)</f>
        <v>0</v>
      </c>
      <c r="AE493" s="177" t="str">
        <f t="shared" si="258"/>
        <v/>
      </c>
      <c r="AF493" s="13" t="str">
        <f t="shared" si="259"/>
        <v/>
      </c>
      <c r="AG493" s="177" t="str">
        <f t="shared" si="260"/>
        <v/>
      </c>
      <c r="AH493" s="184" t="str">
        <f t="shared" si="261"/>
        <v/>
      </c>
      <c r="AI493" s="184" t="str">
        <f>IF(AE:AE="","",IF(R493="Refreshment Beverage",AK493*(Rates!J$19/100),ROUND(SUM(AH493*(Rates!$J$8/100)),4)))</f>
        <v/>
      </c>
      <c r="AJ493" s="183" t="str">
        <f t="shared" si="262"/>
        <v/>
      </c>
      <c r="AK493" s="185" t="str">
        <f t="shared" si="263"/>
        <v/>
      </c>
      <c r="AL493" s="177" t="str">
        <f t="shared" si="264"/>
        <v/>
      </c>
      <c r="AM493" s="13" t="str">
        <f>IF(AS493="","",IF(R493="Refreshment Beverage",ROUND(AS493*Rates!K$19,4),ROUND(AO493*(VLOOKUP(VALUE(Q493),Rates!G$4:L$12,3,0)),4)))</f>
        <v/>
      </c>
      <c r="AN493" s="183" t="str">
        <f>IF(AS493="","",IF(R493="Refreshment Beverage",AS493*(Rates!J$19/100),MAX(AM493,AB493)))</f>
        <v/>
      </c>
      <c r="AO493" s="186" t="str">
        <f t="shared" si="265"/>
        <v/>
      </c>
      <c r="AP493" s="186" t="str">
        <f t="shared" si="266"/>
        <v/>
      </c>
      <c r="AQ493" s="186" t="str">
        <f>IF(AS493="","",IF(R493="Refreshment Beverage",ROUND(SUM(VLOOKUP(Q:Q,Rates!G$15:L$19,3,0)*(AS493-Y493-Z493-AA493)),4),ROUND(SUM(Rates!$K$8*AS493),4)))</f>
        <v/>
      </c>
      <c r="AR493" s="184" t="str">
        <f t="shared" si="267"/>
        <v/>
      </c>
      <c r="AS493" s="185" t="str">
        <f t="shared" si="268"/>
        <v/>
      </c>
      <c r="AT493" s="177" t="str">
        <f t="shared" si="269"/>
        <v/>
      </c>
      <c r="AU493" s="13" t="str">
        <f>IF(AX493="","",IF(R493="Refreshment Beverage",ROUND((BA493-Y493-Z493-AA493)*VLOOKUP(VALUE(Q493),Rates!G$15:L$19,3,0),4),ROUND(AW493*(VLOOKUP(VALUE(Q493),Rates!G:L,3,0)),4)))</f>
        <v/>
      </c>
      <c r="AV493" s="183" t="str">
        <f t="shared" si="270"/>
        <v/>
      </c>
      <c r="AW493" s="186" t="str">
        <f t="shared" si="271"/>
        <v/>
      </c>
      <c r="AX493" s="184" t="str">
        <f t="shared" si="272"/>
        <v/>
      </c>
      <c r="AY493" s="186" t="str">
        <f>IF(AX493="","",IF(R493="Refreshment Beverage",ROUND(SUM(AX493*Rates!K$19),4),ROUND(SUM(AX493*(Rates!J$8/100)),4)))</f>
        <v/>
      </c>
      <c r="AZ493" s="183" t="str">
        <f t="shared" si="273"/>
        <v/>
      </c>
      <c r="BA493" s="185" t="str">
        <f t="shared" si="274"/>
        <v/>
      </c>
      <c r="BD493" s="171"/>
      <c r="BE493" s="171"/>
      <c r="BF493" s="171"/>
      <c r="BG493" s="171"/>
    </row>
    <row r="494" spans="1:59" ht="15" customHeight="1" x14ac:dyDescent="0.3">
      <c r="A494" s="172"/>
      <c r="B494" s="172"/>
      <c r="C494" s="172"/>
      <c r="D494" s="173"/>
      <c r="E494" s="173"/>
      <c r="F494" s="173"/>
      <c r="G494" s="173"/>
      <c r="H494" s="173"/>
      <c r="I494" s="174"/>
      <c r="J494" s="175"/>
      <c r="K494" s="176" t="str">
        <f t="shared" si="246"/>
        <v/>
      </c>
      <c r="L494" s="177" t="str">
        <f t="shared" si="247"/>
        <v/>
      </c>
      <c r="M494" s="178" t="str">
        <f t="shared" si="248"/>
        <v/>
      </c>
      <c r="N494" s="44" t="str" cm="1">
        <f t="array" ref="N494">IFERROR(IF(_xlfn.SINGLE(A:A)="","",IF(R494="Beer",SUM(LOOKUP(2,1/(Rates!$B$3:$B$5&lt;=W494)/(Rates!$C$3:$C$5&gt;=W494),Rates!$D$3:$D$5)*(X494/100)*W494),IF(R494="Refreshment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44" t="str">
        <f t="shared" si="249"/>
        <v/>
      </c>
      <c r="P494" s="13"/>
      <c r="Q494" s="179" t="str">
        <f t="shared" si="250"/>
        <v/>
      </c>
      <c r="R494" s="180" t="str">
        <f t="shared" si="251"/>
        <v/>
      </c>
      <c r="S494" s="13" t="str">
        <f>IF(A494="","",IF(R494="Refreshment Beverage",VLOOKUP(VALUE(Q494),Rates!G$15:L$19,2,0),VLOOKUP(VALUE(Q494),Rates!G$4:L$8,2,0)))</f>
        <v/>
      </c>
      <c r="T494" s="13" t="str">
        <f t="shared" si="252"/>
        <v/>
      </c>
      <c r="U494" s="181" t="str">
        <f t="shared" si="253"/>
        <v/>
      </c>
      <c r="V494" s="13" t="str">
        <f t="shared" si="254"/>
        <v/>
      </c>
      <c r="W494" s="13" t="str">
        <f t="shared" si="255"/>
        <v/>
      </c>
      <c r="X494" s="182" t="str">
        <f t="shared" si="256"/>
        <v/>
      </c>
      <c r="Y494" s="183" t="str">
        <f>IF(A:A="","",IF(R494="Refreshment Beverage",VLOOKUP(Q494,Rates!G$15:L$19,6,0)*W494,VLOOKUP(Q494,Rates!G$4:L$12,6,0)*W494))</f>
        <v/>
      </c>
      <c r="Z494" s="183" t="str">
        <f t="shared" si="257"/>
        <v/>
      </c>
      <c r="AA494" s="17">
        <f t="shared" si="245"/>
        <v>0</v>
      </c>
      <c r="AB494" s="177" t="str" cm="1">
        <f t="array" ref="AB494">IF(_xlfn.SINGLE(A:A)="","",IF(R494="Refreshment Beverage","",IF(AND(R494="Beer",Q494=0),SUM(LOOKUP(2,1/(Rates!$B$15:$B$18&lt;=W494)/(Rates!$C$15:$C$18&gt;=W494),Rates!$D$15:$D$18)*W494),VLOOKUP(VALUE(_xlfn.SINGLE(Q:Q)),Rates!A:B,2,0)*W494)))</f>
        <v/>
      </c>
      <c r="AC494" s="177" t="str" cm="1">
        <f t="array" ref="AC494">IF(_xlfn.SINGLE(A:A)="","",IF(R494="Refreshment Beverage","",IF(AND(R494="Beer",Q494=0),SUM(LOOKUP(2,1/(Rates!$B$15:$B$18&lt;=W494)/(Rates!$C$15:$C$18&gt;=W494),Rates!$E$15:$E$18)*W494),VLOOKUP(VALUE(_xlfn.SINGLE(Q:Q)),Rates!A:C,3,0)*W494)))</f>
        <v/>
      </c>
      <c r="AD494" s="168">
        <f>IFERROR(IF(OR(Q494=1,Q494=2,Q494=3,Q494=4),VLOOKUP(Q494,Rates!$A$31:$B$34,2,0)*W494,IF(V494=1,VLOOKUP(U494,'REB BEV MIN MKUP'!B:E,4,0),IF(V494&gt;1,VLOOKUP(VALUE(W494),'REB BEV MIN MKUP'!O:Q,3,0),0))),0)</f>
        <v>0</v>
      </c>
      <c r="AE494" s="177" t="str">
        <f t="shared" si="258"/>
        <v/>
      </c>
      <c r="AF494" s="13" t="str">
        <f t="shared" si="259"/>
        <v/>
      </c>
      <c r="AG494" s="177" t="str">
        <f t="shared" si="260"/>
        <v/>
      </c>
      <c r="AH494" s="184" t="str">
        <f t="shared" si="261"/>
        <v/>
      </c>
      <c r="AI494" s="184" t="str">
        <f>IF(AE:AE="","",IF(R494="Refreshment Beverage",AK494*(Rates!J$19/100),ROUND(SUM(AH494*(Rates!$J$8/100)),4)))</f>
        <v/>
      </c>
      <c r="AJ494" s="183" t="str">
        <f t="shared" si="262"/>
        <v/>
      </c>
      <c r="AK494" s="185" t="str">
        <f t="shared" si="263"/>
        <v/>
      </c>
      <c r="AL494" s="177" t="str">
        <f t="shared" si="264"/>
        <v/>
      </c>
      <c r="AM494" s="13" t="str">
        <f>IF(AS494="","",IF(R494="Refreshment Beverage",ROUND(AS494*Rates!K$19,4),ROUND(AO494*(VLOOKUP(VALUE(Q494),Rates!G$4:L$12,3,0)),4)))</f>
        <v/>
      </c>
      <c r="AN494" s="183" t="str">
        <f>IF(AS494="","",IF(R494="Refreshment Beverage",AS494*(Rates!J$19/100),MAX(AM494,AB494)))</f>
        <v/>
      </c>
      <c r="AO494" s="186" t="str">
        <f t="shared" si="265"/>
        <v/>
      </c>
      <c r="AP494" s="186" t="str">
        <f t="shared" si="266"/>
        <v/>
      </c>
      <c r="AQ494" s="186" t="str">
        <f>IF(AS494="","",IF(R494="Refreshment Beverage",ROUND(SUM(VLOOKUP(Q:Q,Rates!G$15:L$19,3,0)*(AS494-Y494-Z494-AA494)),4),ROUND(SUM(Rates!$K$8*AS494),4)))</f>
        <v/>
      </c>
      <c r="AR494" s="184" t="str">
        <f t="shared" si="267"/>
        <v/>
      </c>
      <c r="AS494" s="185" t="str">
        <f t="shared" si="268"/>
        <v/>
      </c>
      <c r="AT494" s="177" t="str">
        <f t="shared" si="269"/>
        <v/>
      </c>
      <c r="AU494" s="13" t="str">
        <f>IF(AX494="","",IF(R494="Refreshment Beverage",ROUND((BA494-Y494-Z494-AA494)*VLOOKUP(VALUE(Q494),Rates!G$15:L$19,3,0),4),ROUND(AW494*(VLOOKUP(VALUE(Q494),Rates!G:L,3,0)),4)))</f>
        <v/>
      </c>
      <c r="AV494" s="183" t="str">
        <f t="shared" si="270"/>
        <v/>
      </c>
      <c r="AW494" s="186" t="str">
        <f t="shared" si="271"/>
        <v/>
      </c>
      <c r="AX494" s="184" t="str">
        <f t="shared" si="272"/>
        <v/>
      </c>
      <c r="AY494" s="186" t="str">
        <f>IF(AX494="","",IF(R494="Refreshment Beverage",ROUND(SUM(AX494*Rates!K$19),4),ROUND(SUM(AX494*(Rates!J$8/100)),4)))</f>
        <v/>
      </c>
      <c r="AZ494" s="183" t="str">
        <f t="shared" si="273"/>
        <v/>
      </c>
      <c r="BA494" s="185" t="str">
        <f t="shared" si="274"/>
        <v/>
      </c>
      <c r="BD494" s="171"/>
      <c r="BE494" s="171"/>
      <c r="BF494" s="171"/>
      <c r="BG494" s="171"/>
    </row>
    <row r="495" spans="1:59" ht="15" customHeight="1" x14ac:dyDescent="0.3">
      <c r="A495" s="172"/>
      <c r="B495" s="172"/>
      <c r="C495" s="172"/>
      <c r="D495" s="173"/>
      <c r="E495" s="173"/>
      <c r="F495" s="173"/>
      <c r="G495" s="173"/>
      <c r="H495" s="173"/>
      <c r="I495" s="174"/>
      <c r="J495" s="175"/>
      <c r="K495" s="176" t="str">
        <f t="shared" si="246"/>
        <v/>
      </c>
      <c r="L495" s="177" t="str">
        <f t="shared" si="247"/>
        <v/>
      </c>
      <c r="M495" s="178" t="str">
        <f t="shared" si="248"/>
        <v/>
      </c>
      <c r="N495" s="44" t="str" cm="1">
        <f t="array" ref="N495">IFERROR(IF(_xlfn.SINGLE(A:A)="","",IF(R495="Beer",SUM(LOOKUP(2,1/(Rates!$B$3:$B$5&lt;=W495)/(Rates!$C$3:$C$5&gt;=W495),Rates!$D$3:$D$5)*(X495/100)*W495),IF(R495="Refreshment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44" t="str">
        <f t="shared" si="249"/>
        <v/>
      </c>
      <c r="P495" s="13"/>
      <c r="Q495" s="179" t="str">
        <f t="shared" si="250"/>
        <v/>
      </c>
      <c r="R495" s="180" t="str">
        <f t="shared" si="251"/>
        <v/>
      </c>
      <c r="S495" s="13" t="str">
        <f>IF(A495="","",IF(R495="Refreshment Beverage",VLOOKUP(VALUE(Q495),Rates!G$15:L$19,2,0),VLOOKUP(VALUE(Q495),Rates!G$4:L$8,2,0)))</f>
        <v/>
      </c>
      <c r="T495" s="13" t="str">
        <f t="shared" si="252"/>
        <v/>
      </c>
      <c r="U495" s="181" t="str">
        <f t="shared" si="253"/>
        <v/>
      </c>
      <c r="V495" s="13" t="str">
        <f t="shared" si="254"/>
        <v/>
      </c>
      <c r="W495" s="13" t="str">
        <f t="shared" si="255"/>
        <v/>
      </c>
      <c r="X495" s="182" t="str">
        <f t="shared" si="256"/>
        <v/>
      </c>
      <c r="Y495" s="183" t="str">
        <f>IF(A:A="","",IF(R495="Refreshment Beverage",VLOOKUP(Q495,Rates!G$15:L$19,6,0)*W495,VLOOKUP(Q495,Rates!G$4:L$12,6,0)*W495))</f>
        <v/>
      </c>
      <c r="Z495" s="183" t="str">
        <f t="shared" si="257"/>
        <v/>
      </c>
      <c r="AA495" s="17">
        <f t="shared" si="245"/>
        <v>0</v>
      </c>
      <c r="AB495" s="177" t="str" cm="1">
        <f t="array" ref="AB495">IF(_xlfn.SINGLE(A:A)="","",IF(R495="Refreshment Beverage","",IF(AND(R495="Beer",Q495=0),SUM(LOOKUP(2,1/(Rates!$B$15:$B$18&lt;=W495)/(Rates!$C$15:$C$18&gt;=W495),Rates!$D$15:$D$18)*W495),VLOOKUP(VALUE(_xlfn.SINGLE(Q:Q)),Rates!A:B,2,0)*W495)))</f>
        <v/>
      </c>
      <c r="AC495" s="177" t="str" cm="1">
        <f t="array" ref="AC495">IF(_xlfn.SINGLE(A:A)="","",IF(R495="Refreshment Beverage","",IF(AND(R495="Beer",Q495=0),SUM(LOOKUP(2,1/(Rates!$B$15:$B$18&lt;=W495)/(Rates!$C$15:$C$18&gt;=W495),Rates!$E$15:$E$18)*W495),VLOOKUP(VALUE(_xlfn.SINGLE(Q:Q)),Rates!A:C,3,0)*W495)))</f>
        <v/>
      </c>
      <c r="AD495" s="168">
        <f>IFERROR(IF(OR(Q495=1,Q495=2,Q495=3,Q495=4),VLOOKUP(Q495,Rates!$A$31:$B$34,2,0)*W495,IF(V495=1,VLOOKUP(U495,'REB BEV MIN MKUP'!B:E,4,0),IF(V495&gt;1,VLOOKUP(VALUE(W495),'REB BEV MIN MKUP'!O:Q,3,0),0))),0)</f>
        <v>0</v>
      </c>
      <c r="AE495" s="177" t="str">
        <f t="shared" si="258"/>
        <v/>
      </c>
      <c r="AF495" s="13" t="str">
        <f t="shared" si="259"/>
        <v/>
      </c>
      <c r="AG495" s="177" t="str">
        <f t="shared" si="260"/>
        <v/>
      </c>
      <c r="AH495" s="184" t="str">
        <f t="shared" si="261"/>
        <v/>
      </c>
      <c r="AI495" s="184" t="str">
        <f>IF(AE:AE="","",IF(R495="Refreshment Beverage",AK495*(Rates!J$19/100),ROUND(SUM(AH495*(Rates!$J$8/100)),4)))</f>
        <v/>
      </c>
      <c r="AJ495" s="183" t="str">
        <f t="shared" si="262"/>
        <v/>
      </c>
      <c r="AK495" s="185" t="str">
        <f t="shared" si="263"/>
        <v/>
      </c>
      <c r="AL495" s="177" t="str">
        <f t="shared" si="264"/>
        <v/>
      </c>
      <c r="AM495" s="13" t="str">
        <f>IF(AS495="","",IF(R495="Refreshment Beverage",ROUND(AS495*Rates!K$19,4),ROUND(AO495*(VLOOKUP(VALUE(Q495),Rates!G$4:L$12,3,0)),4)))</f>
        <v/>
      </c>
      <c r="AN495" s="183" t="str">
        <f>IF(AS495="","",IF(R495="Refreshment Beverage",AS495*(Rates!J$19/100),MAX(AM495,AB495)))</f>
        <v/>
      </c>
      <c r="AO495" s="186" t="str">
        <f t="shared" si="265"/>
        <v/>
      </c>
      <c r="AP495" s="186" t="str">
        <f t="shared" si="266"/>
        <v/>
      </c>
      <c r="AQ495" s="186" t="str">
        <f>IF(AS495="","",IF(R495="Refreshment Beverage",ROUND(SUM(VLOOKUP(Q:Q,Rates!G$15:L$19,3,0)*(AS495-Y495-Z495-AA495)),4),ROUND(SUM(Rates!$K$8*AS495),4)))</f>
        <v/>
      </c>
      <c r="AR495" s="184" t="str">
        <f t="shared" si="267"/>
        <v/>
      </c>
      <c r="AS495" s="185" t="str">
        <f t="shared" si="268"/>
        <v/>
      </c>
      <c r="AT495" s="177" t="str">
        <f t="shared" si="269"/>
        <v/>
      </c>
      <c r="AU495" s="13" t="str">
        <f>IF(AX495="","",IF(R495="Refreshment Beverage",ROUND((BA495-Y495-Z495-AA495)*VLOOKUP(VALUE(Q495),Rates!G$15:L$19,3,0),4),ROUND(AW495*(VLOOKUP(VALUE(Q495),Rates!G:L,3,0)),4)))</f>
        <v/>
      </c>
      <c r="AV495" s="183" t="str">
        <f t="shared" si="270"/>
        <v/>
      </c>
      <c r="AW495" s="186" t="str">
        <f t="shared" si="271"/>
        <v/>
      </c>
      <c r="AX495" s="184" t="str">
        <f t="shared" si="272"/>
        <v/>
      </c>
      <c r="AY495" s="186" t="str">
        <f>IF(AX495="","",IF(R495="Refreshment Beverage",ROUND(SUM(AX495*Rates!K$19),4),ROUND(SUM(AX495*(Rates!J$8/100)),4)))</f>
        <v/>
      </c>
      <c r="AZ495" s="183" t="str">
        <f t="shared" si="273"/>
        <v/>
      </c>
      <c r="BA495" s="185" t="str">
        <f t="shared" si="274"/>
        <v/>
      </c>
      <c r="BD495" s="171"/>
      <c r="BE495" s="171"/>
      <c r="BF495" s="171"/>
      <c r="BG495" s="171"/>
    </row>
    <row r="496" spans="1:59" ht="15" customHeight="1" x14ac:dyDescent="0.3">
      <c r="A496" s="172"/>
      <c r="B496" s="172"/>
      <c r="C496" s="172"/>
      <c r="D496" s="173"/>
      <c r="E496" s="173"/>
      <c r="F496" s="173"/>
      <c r="G496" s="173"/>
      <c r="H496" s="173"/>
      <c r="I496" s="174"/>
      <c r="J496" s="175"/>
      <c r="K496" s="176" t="str">
        <f t="shared" si="246"/>
        <v/>
      </c>
      <c r="L496" s="177" t="str">
        <f t="shared" si="247"/>
        <v/>
      </c>
      <c r="M496" s="178" t="str">
        <f t="shared" si="248"/>
        <v/>
      </c>
      <c r="N496" s="44" t="str" cm="1">
        <f t="array" ref="N496">IFERROR(IF(_xlfn.SINGLE(A:A)="","",IF(R496="Beer",SUM(LOOKUP(2,1/(Rates!$B$3:$B$5&lt;=W496)/(Rates!$C$3:$C$5&gt;=W496),Rates!$D$3:$D$5)*(X496/100)*W496),IF(R496="Refreshment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44" t="str">
        <f t="shared" si="249"/>
        <v/>
      </c>
      <c r="P496" s="13"/>
      <c r="Q496" s="179" t="str">
        <f t="shared" si="250"/>
        <v/>
      </c>
      <c r="R496" s="180" t="str">
        <f t="shared" si="251"/>
        <v/>
      </c>
      <c r="S496" s="13" t="str">
        <f>IF(A496="","",IF(R496="Refreshment Beverage",VLOOKUP(VALUE(Q496),Rates!G$15:L$19,2,0),VLOOKUP(VALUE(Q496),Rates!G$4:L$8,2,0)))</f>
        <v/>
      </c>
      <c r="T496" s="13" t="str">
        <f t="shared" si="252"/>
        <v/>
      </c>
      <c r="U496" s="181" t="str">
        <f t="shared" si="253"/>
        <v/>
      </c>
      <c r="V496" s="13" t="str">
        <f t="shared" si="254"/>
        <v/>
      </c>
      <c r="W496" s="13" t="str">
        <f t="shared" si="255"/>
        <v/>
      </c>
      <c r="X496" s="182" t="str">
        <f t="shared" si="256"/>
        <v/>
      </c>
      <c r="Y496" s="183" t="str">
        <f>IF(A:A="","",IF(R496="Refreshment Beverage",VLOOKUP(Q496,Rates!G$15:L$19,6,0)*W496,VLOOKUP(Q496,Rates!G$4:L$12,6,0)*W496))</f>
        <v/>
      </c>
      <c r="Z496" s="183" t="str">
        <f t="shared" si="257"/>
        <v/>
      </c>
      <c r="AA496" s="17">
        <f t="shared" si="245"/>
        <v>0</v>
      </c>
      <c r="AB496" s="177" t="str" cm="1">
        <f t="array" ref="AB496">IF(_xlfn.SINGLE(A:A)="","",IF(R496="Refreshment Beverage","",IF(AND(R496="Beer",Q496=0),SUM(LOOKUP(2,1/(Rates!$B$15:$B$18&lt;=W496)/(Rates!$C$15:$C$18&gt;=W496),Rates!$D$15:$D$18)*W496),VLOOKUP(VALUE(_xlfn.SINGLE(Q:Q)),Rates!A:B,2,0)*W496)))</f>
        <v/>
      </c>
      <c r="AC496" s="177" t="str" cm="1">
        <f t="array" ref="AC496">IF(_xlfn.SINGLE(A:A)="","",IF(R496="Refreshment Beverage","",IF(AND(R496="Beer",Q496=0),SUM(LOOKUP(2,1/(Rates!$B$15:$B$18&lt;=W496)/(Rates!$C$15:$C$18&gt;=W496),Rates!$E$15:$E$18)*W496),VLOOKUP(VALUE(_xlfn.SINGLE(Q:Q)),Rates!A:C,3,0)*W496)))</f>
        <v/>
      </c>
      <c r="AD496" s="168">
        <f>IFERROR(IF(OR(Q496=1,Q496=2,Q496=3,Q496=4),VLOOKUP(Q496,Rates!$A$31:$B$34,2,0)*W496,IF(V496=1,VLOOKUP(U496,'REB BEV MIN MKUP'!B:E,4,0),IF(V496&gt;1,VLOOKUP(VALUE(W496),'REB BEV MIN MKUP'!O:Q,3,0),0))),0)</f>
        <v>0</v>
      </c>
      <c r="AE496" s="177" t="str">
        <f t="shared" si="258"/>
        <v/>
      </c>
      <c r="AF496" s="13" t="str">
        <f t="shared" si="259"/>
        <v/>
      </c>
      <c r="AG496" s="177" t="str">
        <f t="shared" si="260"/>
        <v/>
      </c>
      <c r="AH496" s="184" t="str">
        <f t="shared" si="261"/>
        <v/>
      </c>
      <c r="AI496" s="184" t="str">
        <f>IF(AE:AE="","",IF(R496="Refreshment Beverage",AK496*(Rates!J$19/100),ROUND(SUM(AH496*(Rates!$J$8/100)),4)))</f>
        <v/>
      </c>
      <c r="AJ496" s="183" t="str">
        <f t="shared" si="262"/>
        <v/>
      </c>
      <c r="AK496" s="185" t="str">
        <f t="shared" si="263"/>
        <v/>
      </c>
      <c r="AL496" s="177" t="str">
        <f t="shared" si="264"/>
        <v/>
      </c>
      <c r="AM496" s="13" t="str">
        <f>IF(AS496="","",IF(R496="Refreshment Beverage",ROUND(AS496*Rates!K$19,4),ROUND(AO496*(VLOOKUP(VALUE(Q496),Rates!G$4:L$12,3,0)),4)))</f>
        <v/>
      </c>
      <c r="AN496" s="183" t="str">
        <f>IF(AS496="","",IF(R496="Refreshment Beverage",AS496*(Rates!J$19/100),MAX(AM496,AB496)))</f>
        <v/>
      </c>
      <c r="AO496" s="186" t="str">
        <f t="shared" si="265"/>
        <v/>
      </c>
      <c r="AP496" s="186" t="str">
        <f t="shared" si="266"/>
        <v/>
      </c>
      <c r="AQ496" s="186" t="str">
        <f>IF(AS496="","",IF(R496="Refreshment Beverage",ROUND(SUM(VLOOKUP(Q:Q,Rates!G$15:L$19,3,0)*(AS496-Y496-Z496-AA496)),4),ROUND(SUM(Rates!$K$8*AS496),4)))</f>
        <v/>
      </c>
      <c r="AR496" s="184" t="str">
        <f t="shared" si="267"/>
        <v/>
      </c>
      <c r="AS496" s="185" t="str">
        <f t="shared" si="268"/>
        <v/>
      </c>
      <c r="AT496" s="177" t="str">
        <f t="shared" si="269"/>
        <v/>
      </c>
      <c r="AU496" s="13" t="str">
        <f>IF(AX496="","",IF(R496="Refreshment Beverage",ROUND((BA496-Y496-Z496-AA496)*VLOOKUP(VALUE(Q496),Rates!G$15:L$19,3,0),4),ROUND(AW496*(VLOOKUP(VALUE(Q496),Rates!G:L,3,0)),4)))</f>
        <v/>
      </c>
      <c r="AV496" s="183" t="str">
        <f t="shared" si="270"/>
        <v/>
      </c>
      <c r="AW496" s="186" t="str">
        <f t="shared" si="271"/>
        <v/>
      </c>
      <c r="AX496" s="184" t="str">
        <f t="shared" si="272"/>
        <v/>
      </c>
      <c r="AY496" s="186" t="str">
        <f>IF(AX496="","",IF(R496="Refreshment Beverage",ROUND(SUM(AX496*Rates!K$19),4),ROUND(SUM(AX496*(Rates!J$8/100)),4)))</f>
        <v/>
      </c>
      <c r="AZ496" s="183" t="str">
        <f t="shared" si="273"/>
        <v/>
      </c>
      <c r="BA496" s="185" t="str">
        <f t="shared" si="274"/>
        <v/>
      </c>
      <c r="BD496" s="171"/>
      <c r="BE496" s="171"/>
      <c r="BF496" s="171"/>
      <c r="BG496" s="171"/>
    </row>
    <row r="497" spans="1:59" ht="15" customHeight="1" x14ac:dyDescent="0.3">
      <c r="A497" s="172"/>
      <c r="B497" s="172"/>
      <c r="C497" s="172"/>
      <c r="D497" s="173"/>
      <c r="E497" s="173"/>
      <c r="F497" s="173"/>
      <c r="G497" s="173"/>
      <c r="H497" s="173"/>
      <c r="I497" s="174"/>
      <c r="J497" s="175"/>
      <c r="K497" s="176" t="str">
        <f t="shared" si="246"/>
        <v/>
      </c>
      <c r="L497" s="177" t="str">
        <f t="shared" si="247"/>
        <v/>
      </c>
      <c r="M497" s="178" t="str">
        <f t="shared" si="248"/>
        <v/>
      </c>
      <c r="N497" s="44" t="str" cm="1">
        <f t="array" ref="N497">IFERROR(IF(_xlfn.SINGLE(A:A)="","",IF(R497="Beer",SUM(LOOKUP(2,1/(Rates!$B$3:$B$5&lt;=W497)/(Rates!$C$3:$C$5&gt;=W497),Rates!$D$3:$D$5)*(X497/100)*W497),IF(R497="Refreshment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44" t="str">
        <f t="shared" si="249"/>
        <v/>
      </c>
      <c r="P497" s="13"/>
      <c r="Q497" s="179" t="str">
        <f t="shared" si="250"/>
        <v/>
      </c>
      <c r="R497" s="180" t="str">
        <f t="shared" si="251"/>
        <v/>
      </c>
      <c r="S497" s="13" t="str">
        <f>IF(A497="","",IF(R497="Refreshment Beverage",VLOOKUP(VALUE(Q497),Rates!G$15:L$19,2,0),VLOOKUP(VALUE(Q497),Rates!G$4:L$8,2,0)))</f>
        <v/>
      </c>
      <c r="T497" s="13" t="str">
        <f t="shared" si="252"/>
        <v/>
      </c>
      <c r="U497" s="181" t="str">
        <f t="shared" si="253"/>
        <v/>
      </c>
      <c r="V497" s="13" t="str">
        <f t="shared" si="254"/>
        <v/>
      </c>
      <c r="W497" s="13" t="str">
        <f t="shared" si="255"/>
        <v/>
      </c>
      <c r="X497" s="182" t="str">
        <f t="shared" si="256"/>
        <v/>
      </c>
      <c r="Y497" s="183" t="str">
        <f>IF(A:A="","",IF(R497="Refreshment Beverage",VLOOKUP(Q497,Rates!G$15:L$19,6,0)*W497,VLOOKUP(Q497,Rates!G$4:L$12,6,0)*W497))</f>
        <v/>
      </c>
      <c r="Z497" s="183" t="str">
        <f t="shared" si="257"/>
        <v/>
      </c>
      <c r="AA497" s="17">
        <f t="shared" si="245"/>
        <v>0</v>
      </c>
      <c r="AB497" s="177" t="str" cm="1">
        <f t="array" ref="AB497">IF(_xlfn.SINGLE(A:A)="","",IF(R497="Refreshment Beverage","",IF(AND(R497="Beer",Q497=0),SUM(LOOKUP(2,1/(Rates!$B$15:$B$18&lt;=W497)/(Rates!$C$15:$C$18&gt;=W497),Rates!$D$15:$D$18)*W497),VLOOKUP(VALUE(_xlfn.SINGLE(Q:Q)),Rates!A:B,2,0)*W497)))</f>
        <v/>
      </c>
      <c r="AC497" s="177" t="str" cm="1">
        <f t="array" ref="AC497">IF(_xlfn.SINGLE(A:A)="","",IF(R497="Refreshment Beverage","",IF(AND(R497="Beer",Q497=0),SUM(LOOKUP(2,1/(Rates!$B$15:$B$18&lt;=W497)/(Rates!$C$15:$C$18&gt;=W497),Rates!$E$15:$E$18)*W497),VLOOKUP(VALUE(_xlfn.SINGLE(Q:Q)),Rates!A:C,3,0)*W497)))</f>
        <v/>
      </c>
      <c r="AD497" s="168">
        <f>IFERROR(IF(OR(Q497=1,Q497=2,Q497=3,Q497=4),VLOOKUP(Q497,Rates!$A$31:$B$34,2,0)*W497,IF(V497=1,VLOOKUP(U497,'REB BEV MIN MKUP'!B:E,4,0),IF(V497&gt;1,VLOOKUP(VALUE(W497),'REB BEV MIN MKUP'!O:Q,3,0),0))),0)</f>
        <v>0</v>
      </c>
      <c r="AE497" s="177" t="str">
        <f t="shared" si="258"/>
        <v/>
      </c>
      <c r="AF497" s="13" t="str">
        <f t="shared" si="259"/>
        <v/>
      </c>
      <c r="AG497" s="177" t="str">
        <f t="shared" si="260"/>
        <v/>
      </c>
      <c r="AH497" s="184" t="str">
        <f t="shared" si="261"/>
        <v/>
      </c>
      <c r="AI497" s="184" t="str">
        <f>IF(AE:AE="","",IF(R497="Refreshment Beverage",AK497*(Rates!J$19/100),ROUND(SUM(AH497*(Rates!$J$8/100)),4)))</f>
        <v/>
      </c>
      <c r="AJ497" s="183" t="str">
        <f t="shared" si="262"/>
        <v/>
      </c>
      <c r="AK497" s="185" t="str">
        <f t="shared" si="263"/>
        <v/>
      </c>
      <c r="AL497" s="177" t="str">
        <f t="shared" si="264"/>
        <v/>
      </c>
      <c r="AM497" s="13" t="str">
        <f>IF(AS497="","",IF(R497="Refreshment Beverage",ROUND(AS497*Rates!K$19,4),ROUND(AO497*(VLOOKUP(VALUE(Q497),Rates!G$4:L$12,3,0)),4)))</f>
        <v/>
      </c>
      <c r="AN497" s="183" t="str">
        <f>IF(AS497="","",IF(R497="Refreshment Beverage",AS497*(Rates!J$19/100),MAX(AM497,AB497)))</f>
        <v/>
      </c>
      <c r="AO497" s="186" t="str">
        <f t="shared" si="265"/>
        <v/>
      </c>
      <c r="AP497" s="186" t="str">
        <f t="shared" si="266"/>
        <v/>
      </c>
      <c r="AQ497" s="186" t="str">
        <f>IF(AS497="","",IF(R497="Refreshment Beverage",ROUND(SUM(VLOOKUP(Q:Q,Rates!G$15:L$19,3,0)*(AS497-Y497-Z497-AA497)),4),ROUND(SUM(Rates!$K$8*AS497),4)))</f>
        <v/>
      </c>
      <c r="AR497" s="184" t="str">
        <f t="shared" si="267"/>
        <v/>
      </c>
      <c r="AS497" s="185" t="str">
        <f t="shared" si="268"/>
        <v/>
      </c>
      <c r="AT497" s="177" t="str">
        <f t="shared" si="269"/>
        <v/>
      </c>
      <c r="AU497" s="13" t="str">
        <f>IF(AX497="","",IF(R497="Refreshment Beverage",ROUND((BA497-Y497-Z497-AA497)*VLOOKUP(VALUE(Q497),Rates!G$15:L$19,3,0),4),ROUND(AW497*(VLOOKUP(VALUE(Q497),Rates!G:L,3,0)),4)))</f>
        <v/>
      </c>
      <c r="AV497" s="183" t="str">
        <f t="shared" si="270"/>
        <v/>
      </c>
      <c r="AW497" s="186" t="str">
        <f t="shared" si="271"/>
        <v/>
      </c>
      <c r="AX497" s="184" t="str">
        <f t="shared" si="272"/>
        <v/>
      </c>
      <c r="AY497" s="186" t="str">
        <f>IF(AX497="","",IF(R497="Refreshment Beverage",ROUND(SUM(AX497*Rates!K$19),4),ROUND(SUM(AX497*(Rates!J$8/100)),4)))</f>
        <v/>
      </c>
      <c r="AZ497" s="183" t="str">
        <f t="shared" si="273"/>
        <v/>
      </c>
      <c r="BA497" s="185" t="str">
        <f t="shared" si="274"/>
        <v/>
      </c>
      <c r="BD497" s="171"/>
      <c r="BE497" s="171"/>
      <c r="BF497" s="171"/>
      <c r="BG497" s="171"/>
    </row>
    <row r="498" spans="1:59" ht="15" customHeight="1" x14ac:dyDescent="0.3">
      <c r="A498" s="172"/>
      <c r="B498" s="172"/>
      <c r="C498" s="172"/>
      <c r="D498" s="173"/>
      <c r="E498" s="173"/>
      <c r="F498" s="173"/>
      <c r="G498" s="173"/>
      <c r="H498" s="173"/>
      <c r="I498" s="174"/>
      <c r="J498" s="175"/>
      <c r="K498" s="176" t="str">
        <f t="shared" si="246"/>
        <v/>
      </c>
      <c r="L498" s="177" t="str">
        <f t="shared" si="247"/>
        <v/>
      </c>
      <c r="M498" s="178" t="str">
        <f t="shared" si="248"/>
        <v/>
      </c>
      <c r="N498" s="44" t="str" cm="1">
        <f t="array" ref="N498">IFERROR(IF(_xlfn.SINGLE(A:A)="","",IF(R498="Beer",SUM(LOOKUP(2,1/(Rates!$B$3:$B$5&lt;=W498)/(Rates!$C$3:$C$5&gt;=W498),Rates!$D$3:$D$5)*(X498/100)*W498),IF(R498="Refreshment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44" t="str">
        <f t="shared" si="249"/>
        <v/>
      </c>
      <c r="P498" s="13"/>
      <c r="Q498" s="179" t="str">
        <f t="shared" si="250"/>
        <v/>
      </c>
      <c r="R498" s="180" t="str">
        <f t="shared" si="251"/>
        <v/>
      </c>
      <c r="S498" s="13" t="str">
        <f>IF(A498="","",IF(R498="Refreshment Beverage",VLOOKUP(VALUE(Q498),Rates!G$15:L$19,2,0),VLOOKUP(VALUE(Q498),Rates!G$4:L$8,2,0)))</f>
        <v/>
      </c>
      <c r="T498" s="13" t="str">
        <f t="shared" si="252"/>
        <v/>
      </c>
      <c r="U498" s="181" t="str">
        <f t="shared" si="253"/>
        <v/>
      </c>
      <c r="V498" s="13" t="str">
        <f t="shared" si="254"/>
        <v/>
      </c>
      <c r="W498" s="13" t="str">
        <f t="shared" si="255"/>
        <v/>
      </c>
      <c r="X498" s="182" t="str">
        <f t="shared" si="256"/>
        <v/>
      </c>
      <c r="Y498" s="183" t="str">
        <f>IF(A:A="","",IF(R498="Refreshment Beverage",VLOOKUP(Q498,Rates!G$15:L$19,6,0)*W498,VLOOKUP(Q498,Rates!G$4:L$12,6,0)*W498))</f>
        <v/>
      </c>
      <c r="Z498" s="183" t="str">
        <f t="shared" si="257"/>
        <v/>
      </c>
      <c r="AA498" s="17">
        <f t="shared" si="245"/>
        <v>0</v>
      </c>
      <c r="AB498" s="177" t="str" cm="1">
        <f t="array" ref="AB498">IF(_xlfn.SINGLE(A:A)="","",IF(R498="Refreshment Beverage","",IF(AND(R498="Beer",Q498=0),SUM(LOOKUP(2,1/(Rates!$B$15:$B$18&lt;=W498)/(Rates!$C$15:$C$18&gt;=W498),Rates!$D$15:$D$18)*W498),VLOOKUP(VALUE(_xlfn.SINGLE(Q:Q)),Rates!A:B,2,0)*W498)))</f>
        <v/>
      </c>
      <c r="AC498" s="177" t="str" cm="1">
        <f t="array" ref="AC498">IF(_xlfn.SINGLE(A:A)="","",IF(R498="Refreshment Beverage","",IF(AND(R498="Beer",Q498=0),SUM(LOOKUP(2,1/(Rates!$B$15:$B$18&lt;=W498)/(Rates!$C$15:$C$18&gt;=W498),Rates!$E$15:$E$18)*W498),VLOOKUP(VALUE(_xlfn.SINGLE(Q:Q)),Rates!A:C,3,0)*W498)))</f>
        <v/>
      </c>
      <c r="AD498" s="168">
        <f>IFERROR(IF(OR(Q498=1,Q498=2,Q498=3,Q498=4),VLOOKUP(Q498,Rates!$A$31:$B$34,2,0)*W498,IF(V498=1,VLOOKUP(U498,'REB BEV MIN MKUP'!B:E,4,0),IF(V498&gt;1,VLOOKUP(VALUE(W498),'REB BEV MIN MKUP'!O:Q,3,0),0))),0)</f>
        <v>0</v>
      </c>
      <c r="AE498" s="177" t="str">
        <f t="shared" si="258"/>
        <v/>
      </c>
      <c r="AF498" s="13" t="str">
        <f t="shared" si="259"/>
        <v/>
      </c>
      <c r="AG498" s="177" t="str">
        <f t="shared" si="260"/>
        <v/>
      </c>
      <c r="AH498" s="184" t="str">
        <f t="shared" si="261"/>
        <v/>
      </c>
      <c r="AI498" s="184" t="str">
        <f>IF(AE:AE="","",IF(R498="Refreshment Beverage",AK498*(Rates!J$19/100),ROUND(SUM(AH498*(Rates!$J$8/100)),4)))</f>
        <v/>
      </c>
      <c r="AJ498" s="183" t="str">
        <f t="shared" si="262"/>
        <v/>
      </c>
      <c r="AK498" s="185" t="str">
        <f t="shared" si="263"/>
        <v/>
      </c>
      <c r="AL498" s="177" t="str">
        <f t="shared" si="264"/>
        <v/>
      </c>
      <c r="AM498" s="13" t="str">
        <f>IF(AS498="","",IF(R498="Refreshment Beverage",ROUND(AS498*Rates!K$19,4),ROUND(AO498*(VLOOKUP(VALUE(Q498),Rates!G$4:L$12,3,0)),4)))</f>
        <v/>
      </c>
      <c r="AN498" s="183" t="str">
        <f>IF(AS498="","",IF(R498="Refreshment Beverage",AS498*(Rates!J$19/100),MAX(AM498,AB498)))</f>
        <v/>
      </c>
      <c r="AO498" s="186" t="str">
        <f t="shared" si="265"/>
        <v/>
      </c>
      <c r="AP498" s="186" t="str">
        <f t="shared" si="266"/>
        <v/>
      </c>
      <c r="AQ498" s="186" t="str">
        <f>IF(AS498="","",IF(R498="Refreshment Beverage",ROUND(SUM(VLOOKUP(Q:Q,Rates!G$15:L$19,3,0)*(AS498-Y498-Z498-AA498)),4),ROUND(SUM(Rates!$K$8*AS498),4)))</f>
        <v/>
      </c>
      <c r="AR498" s="184" t="str">
        <f t="shared" si="267"/>
        <v/>
      </c>
      <c r="AS498" s="185" t="str">
        <f t="shared" si="268"/>
        <v/>
      </c>
      <c r="AT498" s="177" t="str">
        <f t="shared" si="269"/>
        <v/>
      </c>
      <c r="AU498" s="13" t="str">
        <f>IF(AX498="","",IF(R498="Refreshment Beverage",ROUND((BA498-Y498-Z498-AA498)*VLOOKUP(VALUE(Q498),Rates!G$15:L$19,3,0),4),ROUND(AW498*(VLOOKUP(VALUE(Q498),Rates!G:L,3,0)),4)))</f>
        <v/>
      </c>
      <c r="AV498" s="183" t="str">
        <f t="shared" si="270"/>
        <v/>
      </c>
      <c r="AW498" s="186" t="str">
        <f t="shared" si="271"/>
        <v/>
      </c>
      <c r="AX498" s="184" t="str">
        <f t="shared" si="272"/>
        <v/>
      </c>
      <c r="AY498" s="186" t="str">
        <f>IF(AX498="","",IF(R498="Refreshment Beverage",ROUND(SUM(AX498*Rates!K$19),4),ROUND(SUM(AX498*(Rates!J$8/100)),4)))</f>
        <v/>
      </c>
      <c r="AZ498" s="183" t="str">
        <f t="shared" si="273"/>
        <v/>
      </c>
      <c r="BA498" s="185" t="str">
        <f t="shared" si="274"/>
        <v/>
      </c>
      <c r="BD498" s="171"/>
      <c r="BE498" s="171"/>
      <c r="BF498" s="171"/>
      <c r="BG498" s="171"/>
    </row>
    <row r="499" spans="1:59" ht="15" customHeight="1" x14ac:dyDescent="0.3">
      <c r="A499" s="172"/>
      <c r="B499" s="172"/>
      <c r="C499" s="172"/>
      <c r="D499" s="173"/>
      <c r="E499" s="173"/>
      <c r="F499" s="173"/>
      <c r="G499" s="173"/>
      <c r="H499" s="173"/>
      <c r="I499" s="174"/>
      <c r="J499" s="175"/>
      <c r="K499" s="176" t="str">
        <f t="shared" si="246"/>
        <v/>
      </c>
      <c r="L499" s="177" t="str">
        <f t="shared" si="247"/>
        <v/>
      </c>
      <c r="M499" s="178" t="str">
        <f t="shared" si="248"/>
        <v/>
      </c>
      <c r="N499" s="44" t="str" cm="1">
        <f t="array" ref="N499">IFERROR(IF(_xlfn.SINGLE(A:A)="","",IF(R499="Beer",SUM(LOOKUP(2,1/(Rates!$B$3:$B$5&lt;=W499)/(Rates!$C$3:$C$5&gt;=W499),Rates!$D$3:$D$5)*(X499/100)*W499),IF(R499="Refreshment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44" t="str">
        <f t="shared" si="249"/>
        <v/>
      </c>
      <c r="P499" s="13"/>
      <c r="Q499" s="179" t="str">
        <f t="shared" si="250"/>
        <v/>
      </c>
      <c r="R499" s="180" t="str">
        <f t="shared" si="251"/>
        <v/>
      </c>
      <c r="S499" s="13" t="str">
        <f>IF(A499="","",IF(R499="Refreshment Beverage",VLOOKUP(VALUE(Q499),Rates!G$15:L$19,2,0),VLOOKUP(VALUE(Q499),Rates!G$4:L$8,2,0)))</f>
        <v/>
      </c>
      <c r="T499" s="13" t="str">
        <f t="shared" si="252"/>
        <v/>
      </c>
      <c r="U499" s="181" t="str">
        <f t="shared" si="253"/>
        <v/>
      </c>
      <c r="V499" s="13" t="str">
        <f t="shared" si="254"/>
        <v/>
      </c>
      <c r="W499" s="13" t="str">
        <f t="shared" si="255"/>
        <v/>
      </c>
      <c r="X499" s="182" t="str">
        <f t="shared" si="256"/>
        <v/>
      </c>
      <c r="Y499" s="183" t="str">
        <f>IF(A:A="","",IF(R499="Refreshment Beverage",VLOOKUP(Q499,Rates!G$15:L$19,6,0)*W499,VLOOKUP(Q499,Rates!G$4:L$12,6,0)*W499))</f>
        <v/>
      </c>
      <c r="Z499" s="183" t="str">
        <f t="shared" si="257"/>
        <v/>
      </c>
      <c r="AA499" s="17">
        <f t="shared" si="245"/>
        <v>0</v>
      </c>
      <c r="AB499" s="177" t="str" cm="1">
        <f t="array" ref="AB499">IF(_xlfn.SINGLE(A:A)="","",IF(R499="Refreshment Beverage","",IF(AND(R499="Beer",Q499=0),SUM(LOOKUP(2,1/(Rates!$B$15:$B$18&lt;=W499)/(Rates!$C$15:$C$18&gt;=W499),Rates!$D$15:$D$18)*W499),VLOOKUP(VALUE(_xlfn.SINGLE(Q:Q)),Rates!A:B,2,0)*W499)))</f>
        <v/>
      </c>
      <c r="AC499" s="177" t="str" cm="1">
        <f t="array" ref="AC499">IF(_xlfn.SINGLE(A:A)="","",IF(R499="Refreshment Beverage","",IF(AND(R499="Beer",Q499=0),SUM(LOOKUP(2,1/(Rates!$B$15:$B$18&lt;=W499)/(Rates!$C$15:$C$18&gt;=W499),Rates!$E$15:$E$18)*W499),VLOOKUP(VALUE(_xlfn.SINGLE(Q:Q)),Rates!A:C,3,0)*W499)))</f>
        <v/>
      </c>
      <c r="AD499" s="168">
        <f>IFERROR(IF(OR(Q499=1,Q499=2,Q499=3,Q499=4),VLOOKUP(Q499,Rates!$A$31:$B$34,2,0)*W499,IF(V499=1,VLOOKUP(U499,'REB BEV MIN MKUP'!B:E,4,0),IF(V499&gt;1,VLOOKUP(VALUE(W499),'REB BEV MIN MKUP'!O:Q,3,0),0))),0)</f>
        <v>0</v>
      </c>
      <c r="AE499" s="177" t="str">
        <f t="shared" si="258"/>
        <v/>
      </c>
      <c r="AF499" s="13" t="str">
        <f t="shared" si="259"/>
        <v/>
      </c>
      <c r="AG499" s="177" t="str">
        <f t="shared" si="260"/>
        <v/>
      </c>
      <c r="AH499" s="184" t="str">
        <f t="shared" si="261"/>
        <v/>
      </c>
      <c r="AI499" s="184" t="str">
        <f>IF(AE:AE="","",IF(R499="Refreshment Beverage",AK499*(Rates!J$19/100),ROUND(SUM(AH499*(Rates!$J$8/100)),4)))</f>
        <v/>
      </c>
      <c r="AJ499" s="183" t="str">
        <f t="shared" si="262"/>
        <v/>
      </c>
      <c r="AK499" s="185" t="str">
        <f t="shared" si="263"/>
        <v/>
      </c>
      <c r="AL499" s="177" t="str">
        <f t="shared" si="264"/>
        <v/>
      </c>
      <c r="AM499" s="13" t="str">
        <f>IF(AS499="","",IF(R499="Refreshment Beverage",ROUND(AS499*Rates!K$19,4),ROUND(AO499*(VLOOKUP(VALUE(Q499),Rates!G$4:L$12,3,0)),4)))</f>
        <v/>
      </c>
      <c r="AN499" s="183" t="str">
        <f>IF(AS499="","",IF(R499="Refreshment Beverage",AS499*(Rates!J$19/100),MAX(AM499,AB499)))</f>
        <v/>
      </c>
      <c r="AO499" s="186" t="str">
        <f t="shared" si="265"/>
        <v/>
      </c>
      <c r="AP499" s="186" t="str">
        <f t="shared" si="266"/>
        <v/>
      </c>
      <c r="AQ499" s="186" t="str">
        <f>IF(AS499="","",IF(R499="Refreshment Beverage",ROUND(SUM(VLOOKUP(Q:Q,Rates!G$15:L$19,3,0)*(AS499-Y499-Z499-AA499)),4),ROUND(SUM(Rates!$K$8*AS499),4)))</f>
        <v/>
      </c>
      <c r="AR499" s="184" t="str">
        <f t="shared" si="267"/>
        <v/>
      </c>
      <c r="AS499" s="185" t="str">
        <f t="shared" si="268"/>
        <v/>
      </c>
      <c r="AT499" s="177" t="str">
        <f t="shared" si="269"/>
        <v/>
      </c>
      <c r="AU499" s="13" t="str">
        <f>IF(AX499="","",IF(R499="Refreshment Beverage",ROUND((BA499-Y499-Z499-AA499)*VLOOKUP(VALUE(Q499),Rates!G$15:L$19,3,0),4),ROUND(AW499*(VLOOKUP(VALUE(Q499),Rates!G:L,3,0)),4)))</f>
        <v/>
      </c>
      <c r="AV499" s="183" t="str">
        <f t="shared" si="270"/>
        <v/>
      </c>
      <c r="AW499" s="186" t="str">
        <f t="shared" si="271"/>
        <v/>
      </c>
      <c r="AX499" s="184" t="str">
        <f t="shared" si="272"/>
        <v/>
      </c>
      <c r="AY499" s="186" t="str">
        <f>IF(AX499="","",IF(R499="Refreshment Beverage",ROUND(SUM(AX499*Rates!K$19),4),ROUND(SUM(AX499*(Rates!J$8/100)),4)))</f>
        <v/>
      </c>
      <c r="AZ499" s="183" t="str">
        <f t="shared" si="273"/>
        <v/>
      </c>
      <c r="BA499" s="185" t="str">
        <f t="shared" si="274"/>
        <v/>
      </c>
      <c r="BD499" s="171"/>
      <c r="BE499" s="171"/>
      <c r="BF499" s="171"/>
      <c r="BG499" s="171"/>
    </row>
    <row r="500" spans="1:59" ht="15" customHeight="1" x14ac:dyDescent="0.3">
      <c r="A500" s="172"/>
      <c r="B500" s="172"/>
      <c r="C500" s="172"/>
      <c r="D500" s="173"/>
      <c r="E500" s="173"/>
      <c r="F500" s="173"/>
      <c r="G500" s="173"/>
      <c r="H500" s="173"/>
      <c r="I500" s="174"/>
      <c r="J500" s="175"/>
      <c r="K500" s="176" t="str">
        <f t="shared" si="246"/>
        <v/>
      </c>
      <c r="L500" s="177" t="str">
        <f t="shared" si="247"/>
        <v/>
      </c>
      <c r="M500" s="178" t="str">
        <f t="shared" si="248"/>
        <v/>
      </c>
      <c r="N500" s="44" t="str" cm="1">
        <f t="array" ref="N500">IFERROR(IF(_xlfn.SINGLE(A:A)="","",IF(R500="Beer",SUM(LOOKUP(2,1/(Rates!$B$3:$B$5&lt;=W500)/(Rates!$C$3:$C$5&gt;=W500),Rates!$D$3:$D$5)*(X500/100)*W500),IF(R500="Refreshment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44" t="str">
        <f t="shared" si="249"/>
        <v/>
      </c>
      <c r="P500" s="13"/>
      <c r="Q500" s="179" t="str">
        <f t="shared" si="250"/>
        <v/>
      </c>
      <c r="R500" s="180" t="str">
        <f t="shared" si="251"/>
        <v/>
      </c>
      <c r="S500" s="13" t="str">
        <f>IF(A500="","",IF(R500="Refreshment Beverage",VLOOKUP(VALUE(Q500),Rates!G$15:L$19,2,0),VLOOKUP(VALUE(Q500),Rates!G$4:L$8,2,0)))</f>
        <v/>
      </c>
      <c r="T500" s="13" t="str">
        <f t="shared" si="252"/>
        <v/>
      </c>
      <c r="U500" s="181" t="str">
        <f t="shared" si="253"/>
        <v/>
      </c>
      <c r="V500" s="13" t="str">
        <f t="shared" si="254"/>
        <v/>
      </c>
      <c r="W500" s="13" t="str">
        <f t="shared" si="255"/>
        <v/>
      </c>
      <c r="X500" s="182" t="str">
        <f t="shared" si="256"/>
        <v/>
      </c>
      <c r="Y500" s="183" t="str">
        <f>IF(A:A="","",IF(R500="Refreshment Beverage",VLOOKUP(Q500,Rates!G$15:L$19,6,0)*W500,VLOOKUP(Q500,Rates!G$4:L$12,6,0)*W500))</f>
        <v/>
      </c>
      <c r="Z500" s="183" t="str">
        <f t="shared" si="257"/>
        <v/>
      </c>
      <c r="AA500" s="17">
        <f t="shared" si="245"/>
        <v>0</v>
      </c>
      <c r="AB500" s="177" t="str" cm="1">
        <f t="array" ref="AB500">IF(_xlfn.SINGLE(A:A)="","",IF(R500="Refreshment Beverage","",IF(AND(R500="Beer",Q500=0),SUM(LOOKUP(2,1/(Rates!$B$15:$B$18&lt;=W500)/(Rates!$C$15:$C$18&gt;=W500),Rates!$D$15:$D$18)*W500),VLOOKUP(VALUE(_xlfn.SINGLE(Q:Q)),Rates!A:B,2,0)*W500)))</f>
        <v/>
      </c>
      <c r="AC500" s="177" t="str" cm="1">
        <f t="array" ref="AC500">IF(_xlfn.SINGLE(A:A)="","",IF(R500="Refreshment Beverage","",IF(AND(R500="Beer",Q500=0),SUM(LOOKUP(2,1/(Rates!$B$15:$B$18&lt;=W500)/(Rates!$C$15:$C$18&gt;=W500),Rates!$E$15:$E$18)*W500),VLOOKUP(VALUE(_xlfn.SINGLE(Q:Q)),Rates!A:C,3,0)*W500)))</f>
        <v/>
      </c>
      <c r="AD500" s="168">
        <f>IFERROR(IF(OR(Q500=1,Q500=2,Q500=3,Q500=4),VLOOKUP(Q500,Rates!$A$31:$B$34,2,0)*W500,IF(V500=1,VLOOKUP(U500,'REB BEV MIN MKUP'!B:E,4,0),IF(V500&gt;1,VLOOKUP(VALUE(W500),'REB BEV MIN MKUP'!O:Q,3,0),0))),0)</f>
        <v>0</v>
      </c>
      <c r="AE500" s="177" t="str">
        <f t="shared" si="258"/>
        <v/>
      </c>
      <c r="AF500" s="13" t="str">
        <f t="shared" si="259"/>
        <v/>
      </c>
      <c r="AG500" s="177" t="str">
        <f t="shared" si="260"/>
        <v/>
      </c>
      <c r="AH500" s="184" t="str">
        <f t="shared" si="261"/>
        <v/>
      </c>
      <c r="AI500" s="184" t="str">
        <f>IF(AE:AE="","",IF(R500="Refreshment Beverage",AK500*(Rates!J$19/100),ROUND(SUM(AH500*(Rates!$J$8/100)),4)))</f>
        <v/>
      </c>
      <c r="AJ500" s="183" t="str">
        <f t="shared" si="262"/>
        <v/>
      </c>
      <c r="AK500" s="185" t="str">
        <f t="shared" si="263"/>
        <v/>
      </c>
      <c r="AL500" s="177" t="str">
        <f t="shared" si="264"/>
        <v/>
      </c>
      <c r="AM500" s="13" t="str">
        <f>IF(AS500="","",IF(R500="Refreshment Beverage",ROUND(AS500*Rates!K$19,4),ROUND(AO500*(VLOOKUP(VALUE(Q500),Rates!G$4:L$12,3,0)),4)))</f>
        <v/>
      </c>
      <c r="AN500" s="183" t="str">
        <f>IF(AS500="","",IF(R500="Refreshment Beverage",AS500*(Rates!J$19/100),MAX(AM500,AB500)))</f>
        <v/>
      </c>
      <c r="AO500" s="186" t="str">
        <f t="shared" si="265"/>
        <v/>
      </c>
      <c r="AP500" s="186" t="str">
        <f t="shared" si="266"/>
        <v/>
      </c>
      <c r="AQ500" s="186" t="str">
        <f>IF(AS500="","",IF(R500="Refreshment Beverage",ROUND(SUM(VLOOKUP(Q:Q,Rates!G$15:L$19,3,0)*(AS500-Y500-Z500-AA500)),4),ROUND(SUM(Rates!$K$8*AS500),4)))</f>
        <v/>
      </c>
      <c r="AR500" s="184" t="str">
        <f t="shared" si="267"/>
        <v/>
      </c>
      <c r="AS500" s="185" t="str">
        <f t="shared" si="268"/>
        <v/>
      </c>
      <c r="AT500" s="177" t="str">
        <f t="shared" si="269"/>
        <v/>
      </c>
      <c r="AU500" s="13" t="str">
        <f>IF(AX500="","",IF(R500="Refreshment Beverage",ROUND((BA500-Y500-Z500-AA500)*VLOOKUP(VALUE(Q500),Rates!G$15:L$19,3,0),4),ROUND(AW500*(VLOOKUP(VALUE(Q500),Rates!G:L,3,0)),4)))</f>
        <v/>
      </c>
      <c r="AV500" s="183" t="str">
        <f t="shared" si="270"/>
        <v/>
      </c>
      <c r="AW500" s="186" t="str">
        <f t="shared" si="271"/>
        <v/>
      </c>
      <c r="AX500" s="184" t="str">
        <f t="shared" si="272"/>
        <v/>
      </c>
      <c r="AY500" s="186" t="str">
        <f>IF(AX500="","",IF(R500="Refreshment Beverage",ROUND(SUM(AX500*Rates!K$19),4),ROUND(SUM(AX500*(Rates!J$8/100)),4)))</f>
        <v/>
      </c>
      <c r="AZ500" s="183" t="str">
        <f t="shared" si="273"/>
        <v/>
      </c>
      <c r="BA500" s="185" t="str">
        <f t="shared" si="274"/>
        <v/>
      </c>
      <c r="BD500" s="171"/>
      <c r="BE500" s="171"/>
      <c r="BF500" s="171"/>
      <c r="BG500" s="171"/>
    </row>
    <row r="501" spans="1:59" ht="15" customHeight="1" x14ac:dyDescent="0.3">
      <c r="A501" s="172"/>
      <c r="B501" s="172"/>
      <c r="C501" s="172"/>
      <c r="D501" s="173"/>
      <c r="E501" s="173"/>
      <c r="F501" s="173"/>
      <c r="G501" s="173"/>
      <c r="H501" s="173"/>
      <c r="I501" s="174"/>
      <c r="J501" s="175"/>
      <c r="K501" s="176" t="str">
        <f t="shared" si="246"/>
        <v/>
      </c>
      <c r="L501" s="177" t="str">
        <f t="shared" si="247"/>
        <v/>
      </c>
      <c r="M501" s="178" t="str">
        <f t="shared" si="248"/>
        <v/>
      </c>
      <c r="N501" s="44" t="str" cm="1">
        <f t="array" ref="N501">IFERROR(IF(_xlfn.SINGLE(A:A)="","",IF(R501="Beer",SUM(LOOKUP(2,1/(Rates!$B$3:$B$5&lt;=W501)/(Rates!$C$3:$C$5&gt;=W501),Rates!$D$3:$D$5)*(X501/100)*W501),IF(R501="Refreshment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44" t="str">
        <f t="shared" si="249"/>
        <v/>
      </c>
      <c r="P501" s="13"/>
      <c r="Q501" s="179" t="str">
        <f t="shared" si="250"/>
        <v/>
      </c>
      <c r="R501" s="180" t="str">
        <f t="shared" si="251"/>
        <v/>
      </c>
      <c r="S501" s="13" t="str">
        <f>IF(A501="","",IF(R501="Refreshment Beverage",VLOOKUP(VALUE(Q501),Rates!G$15:L$19,2,0),VLOOKUP(VALUE(Q501),Rates!G$4:L$8,2,0)))</f>
        <v/>
      </c>
      <c r="T501" s="13" t="str">
        <f t="shared" si="252"/>
        <v/>
      </c>
      <c r="U501" s="181" t="str">
        <f t="shared" si="253"/>
        <v/>
      </c>
      <c r="V501" s="13" t="str">
        <f t="shared" si="254"/>
        <v/>
      </c>
      <c r="W501" s="13" t="str">
        <f t="shared" si="255"/>
        <v/>
      </c>
      <c r="X501" s="182" t="str">
        <f t="shared" si="256"/>
        <v/>
      </c>
      <c r="Y501" s="183" t="str">
        <f>IF(A:A="","",IF(R501="Refreshment Beverage",VLOOKUP(Q501,Rates!G$15:L$19,6,0)*W501,VLOOKUP(Q501,Rates!G$4:L$12,6,0)*W501))</f>
        <v/>
      </c>
      <c r="Z501" s="183" t="str">
        <f t="shared" si="257"/>
        <v/>
      </c>
      <c r="AA501" s="17">
        <f t="shared" si="245"/>
        <v>0</v>
      </c>
      <c r="AB501" s="177" t="str" cm="1">
        <f t="array" ref="AB501">IF(_xlfn.SINGLE(A:A)="","",IF(R501="Refreshment Beverage","",IF(AND(R501="Beer",Q501=0),SUM(LOOKUP(2,1/(Rates!$B$15:$B$18&lt;=W501)/(Rates!$C$15:$C$18&gt;=W501),Rates!$D$15:$D$18)*W501),VLOOKUP(VALUE(_xlfn.SINGLE(Q:Q)),Rates!A:B,2,0)*W501)))</f>
        <v/>
      </c>
      <c r="AC501" s="177" t="str" cm="1">
        <f t="array" ref="AC501">IF(_xlfn.SINGLE(A:A)="","",IF(R501="Refreshment Beverage","",IF(AND(R501="Beer",Q501=0),SUM(LOOKUP(2,1/(Rates!$B$15:$B$18&lt;=W501)/(Rates!$C$15:$C$18&gt;=W501),Rates!$E$15:$E$18)*W501),VLOOKUP(VALUE(_xlfn.SINGLE(Q:Q)),Rates!A:C,3,0)*W501)))</f>
        <v/>
      </c>
      <c r="AD501" s="168">
        <f>IFERROR(IF(OR(Q501=1,Q501=2,Q501=3,Q501=4),VLOOKUP(Q501,Rates!$A$31:$B$34,2,0)*W501,IF(V501=1,VLOOKUP(U501,'REB BEV MIN MKUP'!B:E,4,0),IF(V501&gt;1,VLOOKUP(VALUE(W501),'REB BEV MIN MKUP'!O:Q,3,0),0))),0)</f>
        <v>0</v>
      </c>
      <c r="AE501" s="177" t="str">
        <f t="shared" si="258"/>
        <v/>
      </c>
      <c r="AF501" s="13" t="str">
        <f t="shared" si="259"/>
        <v/>
      </c>
      <c r="AG501" s="177" t="str">
        <f t="shared" si="260"/>
        <v/>
      </c>
      <c r="AH501" s="184" t="str">
        <f t="shared" si="261"/>
        <v/>
      </c>
      <c r="AI501" s="184" t="str">
        <f>IF(AE:AE="","",IF(R501="Refreshment Beverage",AK501*(Rates!J$19/100),ROUND(SUM(AH501*(Rates!$J$8/100)),4)))</f>
        <v/>
      </c>
      <c r="AJ501" s="183" t="str">
        <f t="shared" si="262"/>
        <v/>
      </c>
      <c r="AK501" s="185" t="str">
        <f t="shared" si="263"/>
        <v/>
      </c>
      <c r="AL501" s="177" t="str">
        <f t="shared" si="264"/>
        <v/>
      </c>
      <c r="AM501" s="13" t="str">
        <f>IF(AS501="","",IF(R501="Refreshment Beverage",ROUND(AS501*Rates!K$19,4),ROUND(AO501*(VLOOKUP(VALUE(Q501),Rates!G$4:L$12,3,0)),4)))</f>
        <v/>
      </c>
      <c r="AN501" s="183" t="str">
        <f>IF(AS501="","",IF(R501="Refreshment Beverage",AS501*(Rates!J$19/100),MAX(AM501,AB501)))</f>
        <v/>
      </c>
      <c r="AO501" s="186" t="str">
        <f t="shared" si="265"/>
        <v/>
      </c>
      <c r="AP501" s="186" t="str">
        <f t="shared" si="266"/>
        <v/>
      </c>
      <c r="AQ501" s="186" t="str">
        <f>IF(AS501="","",IF(R501="Refreshment Beverage",ROUND(SUM(VLOOKUP(Q:Q,Rates!G$15:L$19,3,0)*(AS501-Y501-Z501-AA501)),4),ROUND(SUM(Rates!$K$8*AS501),4)))</f>
        <v/>
      </c>
      <c r="AR501" s="184" t="str">
        <f t="shared" si="267"/>
        <v/>
      </c>
      <c r="AS501" s="185" t="str">
        <f t="shared" si="268"/>
        <v/>
      </c>
      <c r="AT501" s="177" t="str">
        <f t="shared" si="269"/>
        <v/>
      </c>
      <c r="AU501" s="13" t="str">
        <f>IF(AX501="","",IF(R501="Refreshment Beverage",ROUND((BA501-Y501-Z501-AA501)*VLOOKUP(VALUE(Q501),Rates!G$15:L$19,3,0),4),ROUND(AW501*(VLOOKUP(VALUE(Q501),Rates!G:L,3,0)),4)))</f>
        <v/>
      </c>
      <c r="AV501" s="183" t="str">
        <f t="shared" si="270"/>
        <v/>
      </c>
      <c r="AW501" s="186" t="str">
        <f t="shared" si="271"/>
        <v/>
      </c>
      <c r="AX501" s="184" t="str">
        <f t="shared" si="272"/>
        <v/>
      </c>
      <c r="AY501" s="186" t="str">
        <f>IF(AX501="","",IF(R501="Refreshment Beverage",ROUND(SUM(AX501*Rates!K$19),4),ROUND(SUM(AX501*(Rates!J$8/100)),4)))</f>
        <v/>
      </c>
      <c r="AZ501" s="183" t="str">
        <f t="shared" si="273"/>
        <v/>
      </c>
      <c r="BA501" s="185" t="str">
        <f t="shared" si="274"/>
        <v/>
      </c>
      <c r="BD501" s="171"/>
      <c r="BE501" s="171"/>
      <c r="BF501" s="171"/>
      <c r="BG501" s="171"/>
    </row>
    <row r="502" spans="1:59" ht="15" customHeight="1" x14ac:dyDescent="0.3">
      <c r="A502" s="172"/>
      <c r="B502" s="172"/>
      <c r="C502" s="172"/>
      <c r="D502" s="173"/>
      <c r="E502" s="173"/>
      <c r="F502" s="173"/>
      <c r="G502" s="173"/>
      <c r="H502" s="173"/>
      <c r="I502" s="174"/>
      <c r="J502" s="175"/>
      <c r="K502" s="176" t="str">
        <f t="shared" si="246"/>
        <v/>
      </c>
      <c r="L502" s="177" t="str">
        <f t="shared" si="247"/>
        <v/>
      </c>
      <c r="M502" s="178" t="str">
        <f t="shared" si="248"/>
        <v/>
      </c>
      <c r="N502" s="44" t="str" cm="1">
        <f t="array" ref="N502">IFERROR(IF(_xlfn.SINGLE(A:A)="","",IF(R502="Beer",SUM(LOOKUP(2,1/(Rates!$B$3:$B$5&lt;=W502)/(Rates!$C$3:$C$5&gt;=W502),Rates!$D$3:$D$5)*(X502/100)*W502),IF(R502="Refreshment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44" t="str">
        <f t="shared" si="249"/>
        <v/>
      </c>
      <c r="P502" s="13"/>
      <c r="Q502" s="179" t="str">
        <f t="shared" si="250"/>
        <v/>
      </c>
      <c r="R502" s="180" t="str">
        <f t="shared" si="251"/>
        <v/>
      </c>
      <c r="S502" s="13" t="str">
        <f>IF(A502="","",IF(R502="Refreshment Beverage",VLOOKUP(VALUE(Q502),Rates!G$15:L$19,2,0),VLOOKUP(VALUE(Q502),Rates!G$4:L$8,2,0)))</f>
        <v/>
      </c>
      <c r="T502" s="13" t="str">
        <f t="shared" si="252"/>
        <v/>
      </c>
      <c r="U502" s="181" t="str">
        <f t="shared" si="253"/>
        <v/>
      </c>
      <c r="V502" s="13" t="str">
        <f t="shared" si="254"/>
        <v/>
      </c>
      <c r="W502" s="13" t="str">
        <f t="shared" si="255"/>
        <v/>
      </c>
      <c r="X502" s="182" t="str">
        <f t="shared" si="256"/>
        <v/>
      </c>
      <c r="Y502" s="183" t="str">
        <f>IF(A:A="","",IF(R502="Refreshment Beverage",VLOOKUP(Q502,Rates!G$15:L$19,6,0)*W502,VLOOKUP(Q502,Rates!G$4:L$12,6,0)*W502))</f>
        <v/>
      </c>
      <c r="Z502" s="183" t="str">
        <f t="shared" si="257"/>
        <v/>
      </c>
      <c r="AA502" s="17">
        <f t="shared" si="245"/>
        <v>0</v>
      </c>
      <c r="AB502" s="177" t="str" cm="1">
        <f t="array" ref="AB502">IF(_xlfn.SINGLE(A:A)="","",IF(R502="Refreshment Beverage","",IF(AND(R502="Beer",Q502=0),SUM(LOOKUP(2,1/(Rates!$B$15:$B$18&lt;=W502)/(Rates!$C$15:$C$18&gt;=W502),Rates!$D$15:$D$18)*W502),VLOOKUP(VALUE(_xlfn.SINGLE(Q:Q)),Rates!A:B,2,0)*W502)))</f>
        <v/>
      </c>
      <c r="AC502" s="177" t="str" cm="1">
        <f t="array" ref="AC502">IF(_xlfn.SINGLE(A:A)="","",IF(R502="Refreshment Beverage","",IF(AND(R502="Beer",Q502=0),SUM(LOOKUP(2,1/(Rates!$B$15:$B$18&lt;=W502)/(Rates!$C$15:$C$18&gt;=W502),Rates!$E$15:$E$18)*W502),VLOOKUP(VALUE(_xlfn.SINGLE(Q:Q)),Rates!A:C,3,0)*W502)))</f>
        <v/>
      </c>
      <c r="AD502" s="168">
        <f>IFERROR(IF(OR(Q502=1,Q502=2,Q502=3,Q502=4),VLOOKUP(Q502,Rates!$A$31:$B$34,2,0)*W502,IF(V502=1,VLOOKUP(U502,'REB BEV MIN MKUP'!B:E,4,0),IF(V502&gt;1,VLOOKUP(VALUE(W502),'REB BEV MIN MKUP'!O:Q,3,0),0))),0)</f>
        <v>0</v>
      </c>
      <c r="AE502" s="177" t="str">
        <f t="shared" si="258"/>
        <v/>
      </c>
      <c r="AF502" s="13" t="str">
        <f t="shared" si="259"/>
        <v/>
      </c>
      <c r="AG502" s="177" t="str">
        <f t="shared" si="260"/>
        <v/>
      </c>
      <c r="AH502" s="184" t="str">
        <f t="shared" si="261"/>
        <v/>
      </c>
      <c r="AI502" s="184" t="str">
        <f>IF(AE:AE="","",IF(R502="Refreshment Beverage",AK502*(Rates!J$19/100),ROUND(SUM(AH502*(Rates!$J$8/100)),4)))</f>
        <v/>
      </c>
      <c r="AJ502" s="183" t="str">
        <f t="shared" si="262"/>
        <v/>
      </c>
      <c r="AK502" s="185" t="str">
        <f t="shared" si="263"/>
        <v/>
      </c>
      <c r="AL502" s="177" t="str">
        <f t="shared" si="264"/>
        <v/>
      </c>
      <c r="AM502" s="13" t="str">
        <f>IF(AS502="","",IF(R502="Refreshment Beverage",ROUND(AS502*Rates!K$19,4),ROUND(AO502*(VLOOKUP(VALUE(Q502),Rates!G$4:L$12,3,0)),4)))</f>
        <v/>
      </c>
      <c r="AN502" s="183" t="str">
        <f>IF(AS502="","",IF(R502="Refreshment Beverage",AS502*(Rates!J$19/100),MAX(AM502,AB502)))</f>
        <v/>
      </c>
      <c r="AO502" s="186" t="str">
        <f t="shared" si="265"/>
        <v/>
      </c>
      <c r="AP502" s="186" t="str">
        <f t="shared" si="266"/>
        <v/>
      </c>
      <c r="AQ502" s="186" t="str">
        <f>IF(AS502="","",IF(R502="Refreshment Beverage",ROUND(SUM(VLOOKUP(Q:Q,Rates!G$15:L$19,3,0)*(AS502-Y502-Z502-AA502)),4),ROUND(SUM(Rates!$K$8*AS502),4)))</f>
        <v/>
      </c>
      <c r="AR502" s="184" t="str">
        <f t="shared" si="267"/>
        <v/>
      </c>
      <c r="AS502" s="185" t="str">
        <f t="shared" si="268"/>
        <v/>
      </c>
      <c r="AT502" s="177" t="str">
        <f t="shared" si="269"/>
        <v/>
      </c>
      <c r="AU502" s="13" t="str">
        <f>IF(AX502="","",IF(R502="Refreshment Beverage",ROUND((BA502-Y502-Z502-AA502)*VLOOKUP(VALUE(Q502),Rates!G$15:L$19,3,0),4),ROUND(AW502*(VLOOKUP(VALUE(Q502),Rates!G:L,3,0)),4)))</f>
        <v/>
      </c>
      <c r="AV502" s="183" t="str">
        <f t="shared" si="270"/>
        <v/>
      </c>
      <c r="AW502" s="186" t="str">
        <f t="shared" si="271"/>
        <v/>
      </c>
      <c r="AX502" s="184" t="str">
        <f t="shared" si="272"/>
        <v/>
      </c>
      <c r="AY502" s="186" t="str">
        <f>IF(AX502="","",IF(R502="Refreshment Beverage",ROUND(SUM(AX502*Rates!K$19),4),ROUND(SUM(AX502*(Rates!J$8/100)),4)))</f>
        <v/>
      </c>
      <c r="AZ502" s="183" t="str">
        <f t="shared" si="273"/>
        <v/>
      </c>
      <c r="BA502" s="185" t="str">
        <f t="shared" si="274"/>
        <v/>
      </c>
      <c r="BD502" s="171"/>
      <c r="BE502" s="171"/>
      <c r="BF502" s="171"/>
      <c r="BG502" s="171"/>
    </row>
    <row r="503" spans="1:59" ht="15" customHeight="1" x14ac:dyDescent="0.3">
      <c r="A503" s="172"/>
      <c r="B503" s="172"/>
      <c r="C503" s="172"/>
      <c r="D503" s="173"/>
      <c r="E503" s="173"/>
      <c r="F503" s="173"/>
      <c r="G503" s="173"/>
      <c r="H503" s="173"/>
      <c r="I503" s="174"/>
      <c r="J503" s="175"/>
      <c r="K503" s="176" t="str">
        <f t="shared" si="246"/>
        <v/>
      </c>
      <c r="L503" s="177" t="str">
        <f t="shared" si="247"/>
        <v/>
      </c>
      <c r="M503" s="178" t="str">
        <f t="shared" si="248"/>
        <v/>
      </c>
      <c r="N503" s="44" t="str" cm="1">
        <f t="array" ref="N503">IFERROR(IF(_xlfn.SINGLE(A:A)="","",IF(R503="Beer",SUM(LOOKUP(2,1/(Rates!$B$3:$B$5&lt;=W503)/(Rates!$C$3:$C$5&gt;=W503),Rates!$D$3:$D$5)*(X503/100)*W503),IF(R503="Refreshment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44" t="str">
        <f t="shared" si="249"/>
        <v/>
      </c>
      <c r="P503" s="13"/>
      <c r="Q503" s="179" t="str">
        <f t="shared" si="250"/>
        <v/>
      </c>
      <c r="R503" s="180" t="str">
        <f t="shared" si="251"/>
        <v/>
      </c>
      <c r="S503" s="13" t="str">
        <f>IF(A503="","",IF(R503="Refreshment Beverage",VLOOKUP(VALUE(Q503),Rates!G$15:L$19,2,0),VLOOKUP(VALUE(Q503),Rates!G$4:L$8,2,0)))</f>
        <v/>
      </c>
      <c r="T503" s="13" t="str">
        <f t="shared" si="252"/>
        <v/>
      </c>
      <c r="U503" s="181" t="str">
        <f t="shared" si="253"/>
        <v/>
      </c>
      <c r="V503" s="13" t="str">
        <f t="shared" si="254"/>
        <v/>
      </c>
      <c r="W503" s="13" t="str">
        <f t="shared" si="255"/>
        <v/>
      </c>
      <c r="X503" s="182" t="str">
        <f t="shared" si="256"/>
        <v/>
      </c>
      <c r="Y503" s="183" t="str">
        <f>IF(A:A="","",IF(R503="Refreshment Beverage",VLOOKUP(Q503,Rates!G$15:L$19,6,0)*W503,VLOOKUP(Q503,Rates!G$4:L$12,6,0)*W503))</f>
        <v/>
      </c>
      <c r="Z503" s="183" t="str">
        <f t="shared" si="257"/>
        <v/>
      </c>
      <c r="AA503" s="17">
        <f t="shared" si="245"/>
        <v>0</v>
      </c>
      <c r="AB503" s="177" t="str" cm="1">
        <f t="array" ref="AB503">IF(_xlfn.SINGLE(A:A)="","",IF(R503="Refreshment Beverage","",IF(AND(R503="Beer",Q503=0),SUM(LOOKUP(2,1/(Rates!$B$15:$B$18&lt;=W503)/(Rates!$C$15:$C$18&gt;=W503),Rates!$D$15:$D$18)*W503),VLOOKUP(VALUE(_xlfn.SINGLE(Q:Q)),Rates!A:B,2,0)*W503)))</f>
        <v/>
      </c>
      <c r="AC503" s="177" t="str" cm="1">
        <f t="array" ref="AC503">IF(_xlfn.SINGLE(A:A)="","",IF(R503="Refreshment Beverage","",IF(AND(R503="Beer",Q503=0),SUM(LOOKUP(2,1/(Rates!$B$15:$B$18&lt;=W503)/(Rates!$C$15:$C$18&gt;=W503),Rates!$E$15:$E$18)*W503),VLOOKUP(VALUE(_xlfn.SINGLE(Q:Q)),Rates!A:C,3,0)*W503)))</f>
        <v/>
      </c>
      <c r="AD503" s="168">
        <f>IFERROR(IF(OR(Q503=1,Q503=2,Q503=3,Q503=4),VLOOKUP(Q503,Rates!$A$31:$B$34,2,0)*W503,IF(V503=1,VLOOKUP(U503,'REB BEV MIN MKUP'!B:E,4,0),IF(V503&gt;1,VLOOKUP(VALUE(W503),'REB BEV MIN MKUP'!O:Q,3,0),0))),0)</f>
        <v>0</v>
      </c>
      <c r="AE503" s="177" t="str">
        <f t="shared" si="258"/>
        <v/>
      </c>
      <c r="AF503" s="13" t="str">
        <f t="shared" si="259"/>
        <v/>
      </c>
      <c r="AG503" s="177" t="str">
        <f t="shared" si="260"/>
        <v/>
      </c>
      <c r="AH503" s="184" t="str">
        <f t="shared" si="261"/>
        <v/>
      </c>
      <c r="AI503" s="184" t="str">
        <f>IF(AE:AE="","",IF(R503="Refreshment Beverage",AK503*(Rates!J$19/100),ROUND(SUM(AH503*(Rates!$J$8/100)),4)))</f>
        <v/>
      </c>
      <c r="AJ503" s="183" t="str">
        <f t="shared" si="262"/>
        <v/>
      </c>
      <c r="AK503" s="185" t="str">
        <f t="shared" si="263"/>
        <v/>
      </c>
      <c r="AL503" s="177" t="str">
        <f t="shared" si="264"/>
        <v/>
      </c>
      <c r="AM503" s="13" t="str">
        <f>IF(AS503="","",IF(R503="Refreshment Beverage",ROUND(AS503*Rates!K$19,4),ROUND(AO503*(VLOOKUP(VALUE(Q503),Rates!G$4:L$12,3,0)),4)))</f>
        <v/>
      </c>
      <c r="AN503" s="183" t="str">
        <f>IF(AS503="","",IF(R503="Refreshment Beverage",AS503*(Rates!J$19/100),MAX(AM503,AB503)))</f>
        <v/>
      </c>
      <c r="AO503" s="186" t="str">
        <f t="shared" si="265"/>
        <v/>
      </c>
      <c r="AP503" s="186" t="str">
        <f t="shared" si="266"/>
        <v/>
      </c>
      <c r="AQ503" s="186" t="str">
        <f>IF(AS503="","",IF(R503="Refreshment Beverage",ROUND(SUM(VLOOKUP(Q:Q,Rates!G$15:L$19,3,0)*(AS503-Y503-Z503-AA503)),4),ROUND(SUM(Rates!$K$8*AS503),4)))</f>
        <v/>
      </c>
      <c r="AR503" s="184" t="str">
        <f t="shared" si="267"/>
        <v/>
      </c>
      <c r="AS503" s="185" t="str">
        <f t="shared" si="268"/>
        <v/>
      </c>
      <c r="AT503" s="177" t="str">
        <f t="shared" si="269"/>
        <v/>
      </c>
      <c r="AU503" s="13" t="str">
        <f>IF(AX503="","",IF(R503="Refreshment Beverage",ROUND((BA503-Y503-Z503-AA503)*VLOOKUP(VALUE(Q503),Rates!G$15:L$19,3,0),4),ROUND(AW503*(VLOOKUP(VALUE(Q503),Rates!G:L,3,0)),4)))</f>
        <v/>
      </c>
      <c r="AV503" s="183" t="str">
        <f t="shared" si="270"/>
        <v/>
      </c>
      <c r="AW503" s="186" t="str">
        <f t="shared" si="271"/>
        <v/>
      </c>
      <c r="AX503" s="184" t="str">
        <f t="shared" si="272"/>
        <v/>
      </c>
      <c r="AY503" s="186" t="str">
        <f>IF(AX503="","",IF(R503="Refreshment Beverage",ROUND(SUM(AX503*Rates!K$19),4),ROUND(SUM(AX503*(Rates!J$8/100)),4)))</f>
        <v/>
      </c>
      <c r="AZ503" s="183" t="str">
        <f t="shared" si="273"/>
        <v/>
      </c>
      <c r="BA503" s="185" t="str">
        <f t="shared" si="274"/>
        <v/>
      </c>
      <c r="BD503" s="171"/>
      <c r="BE503" s="171"/>
      <c r="BF503" s="171"/>
      <c r="BG503" s="171"/>
    </row>
    <row r="504" spans="1:59" ht="15" customHeight="1" x14ac:dyDescent="0.3">
      <c r="A504" s="172"/>
      <c r="B504" s="172"/>
      <c r="C504" s="172"/>
      <c r="D504" s="173"/>
      <c r="E504" s="173"/>
      <c r="F504" s="173"/>
      <c r="G504" s="173"/>
      <c r="H504" s="173"/>
      <c r="I504" s="174"/>
      <c r="J504" s="175"/>
      <c r="K504" s="176" t="str">
        <f t="shared" si="246"/>
        <v/>
      </c>
      <c r="L504" s="177" t="str">
        <f t="shared" si="247"/>
        <v/>
      </c>
      <c r="M504" s="178" t="str">
        <f t="shared" si="248"/>
        <v/>
      </c>
      <c r="N504" s="44" t="str" cm="1">
        <f t="array" ref="N504">IFERROR(IF(_xlfn.SINGLE(A:A)="","",IF(R504="Beer",SUM(LOOKUP(2,1/(Rates!$B$3:$B$5&lt;=W504)/(Rates!$C$3:$C$5&gt;=W504),Rates!$D$3:$D$5)*(X504/100)*W504),IF(R504="Refreshment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44" t="str">
        <f t="shared" si="249"/>
        <v/>
      </c>
      <c r="P504" s="13"/>
      <c r="Q504" s="179" t="str">
        <f t="shared" si="250"/>
        <v/>
      </c>
      <c r="R504" s="180" t="str">
        <f t="shared" si="251"/>
        <v/>
      </c>
      <c r="S504" s="13" t="str">
        <f>IF(A504="","",IF(R504="Refreshment Beverage",VLOOKUP(VALUE(Q504),Rates!G$15:L$19,2,0),VLOOKUP(VALUE(Q504),Rates!G$4:L$8,2,0)))</f>
        <v/>
      </c>
      <c r="T504" s="13" t="str">
        <f t="shared" si="252"/>
        <v/>
      </c>
      <c r="U504" s="181" t="str">
        <f t="shared" si="253"/>
        <v/>
      </c>
      <c r="V504" s="13" t="str">
        <f t="shared" si="254"/>
        <v/>
      </c>
      <c r="W504" s="13" t="str">
        <f t="shared" si="255"/>
        <v/>
      </c>
      <c r="X504" s="182" t="str">
        <f t="shared" si="256"/>
        <v/>
      </c>
      <c r="Y504" s="183" t="str">
        <f>IF(A:A="","",IF(R504="Refreshment Beverage",VLOOKUP(Q504,Rates!G$15:L$19,6,0)*W504,VLOOKUP(Q504,Rates!G$4:L$12,6,0)*W504))</f>
        <v/>
      </c>
      <c r="Z504" s="183" t="str">
        <f t="shared" si="257"/>
        <v/>
      </c>
      <c r="AA504" s="17">
        <f t="shared" si="245"/>
        <v>0</v>
      </c>
      <c r="AB504" s="177" t="str" cm="1">
        <f t="array" ref="AB504">IF(_xlfn.SINGLE(A:A)="","",IF(R504="Refreshment Beverage","",IF(AND(R504="Beer",Q504=0),SUM(LOOKUP(2,1/(Rates!$B$15:$B$18&lt;=W504)/(Rates!$C$15:$C$18&gt;=W504),Rates!$D$15:$D$18)*W504),VLOOKUP(VALUE(_xlfn.SINGLE(Q:Q)),Rates!A:B,2,0)*W504)))</f>
        <v/>
      </c>
      <c r="AC504" s="177" t="str" cm="1">
        <f t="array" ref="AC504">IF(_xlfn.SINGLE(A:A)="","",IF(R504="Refreshment Beverage","",IF(AND(R504="Beer",Q504=0),SUM(LOOKUP(2,1/(Rates!$B$15:$B$18&lt;=W504)/(Rates!$C$15:$C$18&gt;=W504),Rates!$E$15:$E$18)*W504),VLOOKUP(VALUE(_xlfn.SINGLE(Q:Q)),Rates!A:C,3,0)*W504)))</f>
        <v/>
      </c>
      <c r="AD504" s="168">
        <f>IFERROR(IF(OR(Q504=1,Q504=2,Q504=3,Q504=4),VLOOKUP(Q504,Rates!$A$31:$B$34,2,0)*W504,IF(V504=1,VLOOKUP(U504,'REB BEV MIN MKUP'!B:E,4,0),IF(V504&gt;1,VLOOKUP(VALUE(W504),'REB BEV MIN MKUP'!O:Q,3,0),0))),0)</f>
        <v>0</v>
      </c>
      <c r="AE504" s="177" t="str">
        <f t="shared" si="258"/>
        <v/>
      </c>
      <c r="AF504" s="13" t="str">
        <f t="shared" si="259"/>
        <v/>
      </c>
      <c r="AG504" s="177" t="str">
        <f t="shared" si="260"/>
        <v/>
      </c>
      <c r="AH504" s="184" t="str">
        <f t="shared" si="261"/>
        <v/>
      </c>
      <c r="AI504" s="184" t="str">
        <f>IF(AE:AE="","",IF(R504="Refreshment Beverage",AK504*(Rates!J$19/100),ROUND(SUM(AH504*(Rates!$J$8/100)),4)))</f>
        <v/>
      </c>
      <c r="AJ504" s="183" t="str">
        <f t="shared" si="262"/>
        <v/>
      </c>
      <c r="AK504" s="185" t="str">
        <f t="shared" si="263"/>
        <v/>
      </c>
      <c r="AL504" s="177" t="str">
        <f t="shared" si="264"/>
        <v/>
      </c>
      <c r="AM504" s="13" t="str">
        <f>IF(AS504="","",IF(R504="Refreshment Beverage",ROUND(AS504*Rates!K$19,4),ROUND(AO504*(VLOOKUP(VALUE(Q504),Rates!G$4:L$12,3,0)),4)))</f>
        <v/>
      </c>
      <c r="AN504" s="183" t="str">
        <f>IF(AS504="","",IF(R504="Refreshment Beverage",AS504*(Rates!J$19/100),MAX(AM504,AB504)))</f>
        <v/>
      </c>
      <c r="AO504" s="186" t="str">
        <f t="shared" si="265"/>
        <v/>
      </c>
      <c r="AP504" s="186" t="str">
        <f t="shared" si="266"/>
        <v/>
      </c>
      <c r="AQ504" s="186" t="str">
        <f>IF(AS504="","",IF(R504="Refreshment Beverage",ROUND(SUM(VLOOKUP(Q:Q,Rates!G$15:L$19,3,0)*(AS504-Y504-Z504-AA504)),4),ROUND(SUM(Rates!$K$8*AS504),4)))</f>
        <v/>
      </c>
      <c r="AR504" s="184" t="str">
        <f t="shared" si="267"/>
        <v/>
      </c>
      <c r="AS504" s="185" t="str">
        <f t="shared" si="268"/>
        <v/>
      </c>
      <c r="AT504" s="177" t="str">
        <f t="shared" si="269"/>
        <v/>
      </c>
      <c r="AU504" s="13" t="str">
        <f>IF(AX504="","",IF(R504="Refreshment Beverage",ROUND((BA504-Y504-Z504-AA504)*VLOOKUP(VALUE(Q504),Rates!G$15:L$19,3,0),4),ROUND(AW504*(VLOOKUP(VALUE(Q504),Rates!G:L,3,0)),4)))</f>
        <v/>
      </c>
      <c r="AV504" s="183" t="str">
        <f t="shared" si="270"/>
        <v/>
      </c>
      <c r="AW504" s="186" t="str">
        <f t="shared" si="271"/>
        <v/>
      </c>
      <c r="AX504" s="184" t="str">
        <f t="shared" si="272"/>
        <v/>
      </c>
      <c r="AY504" s="186" t="str">
        <f>IF(AX504="","",IF(R504="Refreshment Beverage",ROUND(SUM(AX504*Rates!K$19),4),ROUND(SUM(AX504*(Rates!J$8/100)),4)))</f>
        <v/>
      </c>
      <c r="AZ504" s="183" t="str">
        <f t="shared" si="273"/>
        <v/>
      </c>
      <c r="BA504" s="185" t="str">
        <f t="shared" si="274"/>
        <v/>
      </c>
      <c r="BD504" s="171"/>
      <c r="BE504" s="171"/>
      <c r="BF504" s="171"/>
      <c r="BG504" s="171"/>
    </row>
    <row r="505" spans="1:59" ht="15" customHeight="1" x14ac:dyDescent="0.3">
      <c r="A505" s="172"/>
      <c r="B505" s="172"/>
      <c r="C505" s="172"/>
      <c r="D505" s="173"/>
      <c r="E505" s="173"/>
      <c r="F505" s="173"/>
      <c r="G505" s="173"/>
      <c r="H505" s="173"/>
      <c r="I505" s="174"/>
      <c r="J505" s="175"/>
      <c r="K505" s="176" t="str">
        <f t="shared" si="246"/>
        <v/>
      </c>
      <c r="L505" s="177" t="str">
        <f t="shared" si="247"/>
        <v/>
      </c>
      <c r="M505" s="178" t="str">
        <f t="shared" si="248"/>
        <v/>
      </c>
      <c r="N505" s="44" t="str" cm="1">
        <f t="array" ref="N505">IFERROR(IF(_xlfn.SINGLE(A:A)="","",IF(R505="Beer",SUM(LOOKUP(2,1/(Rates!$B$3:$B$5&lt;=W505)/(Rates!$C$3:$C$5&gt;=W505),Rates!$D$3:$D$5)*(X505/100)*W505),IF(R505="Refreshment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44" t="str">
        <f t="shared" si="249"/>
        <v/>
      </c>
      <c r="P505" s="13"/>
      <c r="Q505" s="179" t="str">
        <f t="shared" si="250"/>
        <v/>
      </c>
      <c r="R505" s="180" t="str">
        <f t="shared" si="251"/>
        <v/>
      </c>
      <c r="S505" s="13" t="str">
        <f>IF(A505="","",IF(R505="Refreshment Beverage",VLOOKUP(VALUE(Q505),Rates!G$15:L$19,2,0),VLOOKUP(VALUE(Q505),Rates!G$4:L$8,2,0)))</f>
        <v/>
      </c>
      <c r="T505" s="13" t="str">
        <f t="shared" si="252"/>
        <v/>
      </c>
      <c r="U505" s="181" t="str">
        <f t="shared" si="253"/>
        <v/>
      </c>
      <c r="V505" s="13" t="str">
        <f t="shared" si="254"/>
        <v/>
      </c>
      <c r="W505" s="13" t="str">
        <f t="shared" si="255"/>
        <v/>
      </c>
      <c r="X505" s="182" t="str">
        <f t="shared" si="256"/>
        <v/>
      </c>
      <c r="Y505" s="183" t="str">
        <f>IF(A:A="","",IF(R505="Refreshment Beverage",VLOOKUP(Q505,Rates!G$15:L$19,6,0)*W505,VLOOKUP(Q505,Rates!G$4:L$12,6,0)*W505))</f>
        <v/>
      </c>
      <c r="Z505" s="183" t="str">
        <f t="shared" si="257"/>
        <v/>
      </c>
      <c r="AA505" s="17">
        <f t="shared" si="245"/>
        <v>0</v>
      </c>
      <c r="AB505" s="177" t="str" cm="1">
        <f t="array" ref="AB505">IF(_xlfn.SINGLE(A:A)="","",IF(R505="Refreshment Beverage","",IF(AND(R505="Beer",Q505=0),SUM(LOOKUP(2,1/(Rates!$B$15:$B$18&lt;=W505)/(Rates!$C$15:$C$18&gt;=W505),Rates!$D$15:$D$18)*W505),VLOOKUP(VALUE(_xlfn.SINGLE(Q:Q)),Rates!A:B,2,0)*W505)))</f>
        <v/>
      </c>
      <c r="AC505" s="177" t="str" cm="1">
        <f t="array" ref="AC505">IF(_xlfn.SINGLE(A:A)="","",IF(R505="Refreshment Beverage","",IF(AND(R505="Beer",Q505=0),SUM(LOOKUP(2,1/(Rates!$B$15:$B$18&lt;=W505)/(Rates!$C$15:$C$18&gt;=W505),Rates!$E$15:$E$18)*W505),VLOOKUP(VALUE(_xlfn.SINGLE(Q:Q)),Rates!A:C,3,0)*W505)))</f>
        <v/>
      </c>
      <c r="AD505" s="168">
        <f>IFERROR(IF(OR(Q505=1,Q505=2,Q505=3,Q505=4),VLOOKUP(Q505,Rates!$A$31:$B$34,2,0)*W505,IF(V505=1,VLOOKUP(U505,'REB BEV MIN MKUP'!B:E,4,0),IF(V505&gt;1,VLOOKUP(VALUE(W505),'REB BEV MIN MKUP'!O:Q,3,0),0))),0)</f>
        <v>0</v>
      </c>
      <c r="AE505" s="177" t="str">
        <f t="shared" si="258"/>
        <v/>
      </c>
      <c r="AF505" s="13" t="str">
        <f t="shared" si="259"/>
        <v/>
      </c>
      <c r="AG505" s="177" t="str">
        <f t="shared" si="260"/>
        <v/>
      </c>
      <c r="AH505" s="184" t="str">
        <f t="shared" si="261"/>
        <v/>
      </c>
      <c r="AI505" s="184" t="str">
        <f>IF(AE:AE="","",IF(R505="Refreshment Beverage",AK505*(Rates!J$19/100),ROUND(SUM(AH505*(Rates!$J$8/100)),4)))</f>
        <v/>
      </c>
      <c r="AJ505" s="183" t="str">
        <f t="shared" si="262"/>
        <v/>
      </c>
      <c r="AK505" s="185" t="str">
        <f t="shared" si="263"/>
        <v/>
      </c>
      <c r="AL505" s="177" t="str">
        <f t="shared" si="264"/>
        <v/>
      </c>
      <c r="AM505" s="13" t="str">
        <f>IF(AS505="","",IF(R505="Refreshment Beverage",ROUND(AS505*Rates!K$19,4),ROUND(AO505*(VLOOKUP(VALUE(Q505),Rates!G$4:L$12,3,0)),4)))</f>
        <v/>
      </c>
      <c r="AN505" s="183" t="str">
        <f>IF(AS505="","",IF(R505="Refreshment Beverage",AS505*(Rates!J$19/100),MAX(AM505,AB505)))</f>
        <v/>
      </c>
      <c r="AO505" s="186" t="str">
        <f t="shared" si="265"/>
        <v/>
      </c>
      <c r="AP505" s="186" t="str">
        <f t="shared" si="266"/>
        <v/>
      </c>
      <c r="AQ505" s="186" t="str">
        <f>IF(AS505="","",IF(R505="Refreshment Beverage",ROUND(SUM(VLOOKUP(Q:Q,Rates!G$15:L$19,3,0)*(AS505-Y505-Z505-AA505)),4),ROUND(SUM(Rates!$K$8*AS505),4)))</f>
        <v/>
      </c>
      <c r="AR505" s="184" t="str">
        <f t="shared" si="267"/>
        <v/>
      </c>
      <c r="AS505" s="185" t="str">
        <f t="shared" si="268"/>
        <v/>
      </c>
      <c r="AT505" s="177" t="str">
        <f t="shared" si="269"/>
        <v/>
      </c>
      <c r="AU505" s="13" t="str">
        <f>IF(AX505="","",IF(R505="Refreshment Beverage",ROUND((BA505-Y505-Z505-AA505)*VLOOKUP(VALUE(Q505),Rates!G$15:L$19,3,0),4),ROUND(AW505*(VLOOKUP(VALUE(Q505),Rates!G:L,3,0)),4)))</f>
        <v/>
      </c>
      <c r="AV505" s="183" t="str">
        <f t="shared" si="270"/>
        <v/>
      </c>
      <c r="AW505" s="186" t="str">
        <f t="shared" si="271"/>
        <v/>
      </c>
      <c r="AX505" s="184" t="str">
        <f t="shared" si="272"/>
        <v/>
      </c>
      <c r="AY505" s="186" t="str">
        <f>IF(AX505="","",IF(R505="Refreshment Beverage",ROUND(SUM(AX505*Rates!K$19),4),ROUND(SUM(AX505*(Rates!J$8/100)),4)))</f>
        <v/>
      </c>
      <c r="AZ505" s="183" t="str">
        <f t="shared" si="273"/>
        <v/>
      </c>
      <c r="BA505" s="185" t="str">
        <f t="shared" si="274"/>
        <v/>
      </c>
      <c r="BD505" s="171"/>
      <c r="BE505" s="171"/>
      <c r="BF505" s="171"/>
      <c r="BG505" s="171"/>
    </row>
    <row r="506" spans="1:59" ht="15" customHeight="1" x14ac:dyDescent="0.3">
      <c r="A506" s="172"/>
      <c r="B506" s="172"/>
      <c r="C506" s="172"/>
      <c r="D506" s="173"/>
      <c r="E506" s="173"/>
      <c r="F506" s="173"/>
      <c r="G506" s="173"/>
      <c r="H506" s="173"/>
      <c r="I506" s="174"/>
      <c r="J506" s="175"/>
      <c r="K506" s="176" t="str">
        <f t="shared" si="246"/>
        <v/>
      </c>
      <c r="L506" s="177" t="str">
        <f t="shared" si="247"/>
        <v/>
      </c>
      <c r="M506" s="178" t="str">
        <f t="shared" si="248"/>
        <v/>
      </c>
      <c r="N506" s="44" t="str" cm="1">
        <f t="array" ref="N506">IFERROR(IF(_xlfn.SINGLE(A:A)="","",IF(R506="Beer",SUM(LOOKUP(2,1/(Rates!$B$3:$B$5&lt;=W506)/(Rates!$C$3:$C$5&gt;=W506),Rates!$D$3:$D$5)*(X506/100)*W506),IF(R506="Refreshment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44" t="str">
        <f t="shared" si="249"/>
        <v/>
      </c>
      <c r="P506" s="13"/>
      <c r="Q506" s="179" t="str">
        <f t="shared" si="250"/>
        <v/>
      </c>
      <c r="R506" s="180" t="str">
        <f t="shared" si="251"/>
        <v/>
      </c>
      <c r="S506" s="13" t="str">
        <f>IF(A506="","",IF(R506="Refreshment Beverage",VLOOKUP(VALUE(Q506),Rates!G$15:L$19,2,0),VLOOKUP(VALUE(Q506),Rates!G$4:L$8,2,0)))</f>
        <v/>
      </c>
      <c r="T506" s="13" t="str">
        <f t="shared" si="252"/>
        <v/>
      </c>
      <c r="U506" s="181" t="str">
        <f t="shared" si="253"/>
        <v/>
      </c>
      <c r="V506" s="13" t="str">
        <f t="shared" si="254"/>
        <v/>
      </c>
      <c r="W506" s="13" t="str">
        <f t="shared" si="255"/>
        <v/>
      </c>
      <c r="X506" s="182" t="str">
        <f t="shared" si="256"/>
        <v/>
      </c>
      <c r="Y506" s="183" t="str">
        <f>IF(A:A="","",IF(R506="Refreshment Beverage",VLOOKUP(Q506,Rates!G$15:L$19,6,0)*W506,VLOOKUP(Q506,Rates!G$4:L$12,6,0)*W506))</f>
        <v/>
      </c>
      <c r="Z506" s="183" t="str">
        <f t="shared" si="257"/>
        <v/>
      </c>
      <c r="AA506" s="17">
        <f t="shared" si="245"/>
        <v>0</v>
      </c>
      <c r="AB506" s="177" t="str" cm="1">
        <f t="array" ref="AB506">IF(_xlfn.SINGLE(A:A)="","",IF(R506="Refreshment Beverage","",IF(AND(R506="Beer",Q506=0),SUM(LOOKUP(2,1/(Rates!$B$15:$B$18&lt;=W506)/(Rates!$C$15:$C$18&gt;=W506),Rates!$D$15:$D$18)*W506),VLOOKUP(VALUE(_xlfn.SINGLE(Q:Q)),Rates!A:B,2,0)*W506)))</f>
        <v/>
      </c>
      <c r="AC506" s="177" t="str" cm="1">
        <f t="array" ref="AC506">IF(_xlfn.SINGLE(A:A)="","",IF(R506="Refreshment Beverage","",IF(AND(R506="Beer",Q506=0),SUM(LOOKUP(2,1/(Rates!$B$15:$B$18&lt;=W506)/(Rates!$C$15:$C$18&gt;=W506),Rates!$E$15:$E$18)*W506),VLOOKUP(VALUE(_xlfn.SINGLE(Q:Q)),Rates!A:C,3,0)*W506)))</f>
        <v/>
      </c>
      <c r="AD506" s="168">
        <f>IFERROR(IF(OR(Q506=1,Q506=2,Q506=3,Q506=4),VLOOKUP(Q506,Rates!$A$31:$B$34,2,0)*W506,IF(V506=1,VLOOKUP(U506,'REB BEV MIN MKUP'!B:E,4,0),IF(V506&gt;1,VLOOKUP(VALUE(W506),'REB BEV MIN MKUP'!O:Q,3,0),0))),0)</f>
        <v>0</v>
      </c>
      <c r="AE506" s="177" t="str">
        <f t="shared" si="258"/>
        <v/>
      </c>
      <c r="AF506" s="13" t="str">
        <f t="shared" si="259"/>
        <v/>
      </c>
      <c r="AG506" s="177" t="str">
        <f t="shared" si="260"/>
        <v/>
      </c>
      <c r="AH506" s="184" t="str">
        <f t="shared" si="261"/>
        <v/>
      </c>
      <c r="AI506" s="184" t="str">
        <f>IF(AE:AE="","",IF(R506="Refreshment Beverage",AK506*(Rates!J$19/100),ROUND(SUM(AH506*(Rates!$J$8/100)),4)))</f>
        <v/>
      </c>
      <c r="AJ506" s="183" t="str">
        <f t="shared" si="262"/>
        <v/>
      </c>
      <c r="AK506" s="185" t="str">
        <f t="shared" si="263"/>
        <v/>
      </c>
      <c r="AL506" s="177" t="str">
        <f t="shared" si="264"/>
        <v/>
      </c>
      <c r="AM506" s="13" t="str">
        <f>IF(AS506="","",IF(R506="Refreshment Beverage",ROUND(AS506*Rates!K$19,4),ROUND(AO506*(VLOOKUP(VALUE(Q506),Rates!G$4:L$12,3,0)),4)))</f>
        <v/>
      </c>
      <c r="AN506" s="183" t="str">
        <f>IF(AS506="","",IF(R506="Refreshment Beverage",AS506*(Rates!J$19/100),MAX(AM506,AB506)))</f>
        <v/>
      </c>
      <c r="AO506" s="186" t="str">
        <f t="shared" si="265"/>
        <v/>
      </c>
      <c r="AP506" s="186" t="str">
        <f t="shared" si="266"/>
        <v/>
      </c>
      <c r="AQ506" s="186" t="str">
        <f>IF(AS506="","",IF(R506="Refreshment Beverage",ROUND(SUM(VLOOKUP(Q:Q,Rates!G$15:L$19,3,0)*(AS506-Y506-Z506-AA506)),4),ROUND(SUM(Rates!$K$8*AS506),4)))</f>
        <v/>
      </c>
      <c r="AR506" s="184" t="str">
        <f t="shared" si="267"/>
        <v/>
      </c>
      <c r="AS506" s="185" t="str">
        <f t="shared" si="268"/>
        <v/>
      </c>
      <c r="AT506" s="177" t="str">
        <f t="shared" si="269"/>
        <v/>
      </c>
      <c r="AU506" s="13" t="str">
        <f>IF(AX506="","",IF(R506="Refreshment Beverage",ROUND((BA506-Y506-Z506-AA506)*VLOOKUP(VALUE(Q506),Rates!G$15:L$19,3,0),4),ROUND(AW506*(VLOOKUP(VALUE(Q506),Rates!G:L,3,0)),4)))</f>
        <v/>
      </c>
      <c r="AV506" s="183" t="str">
        <f t="shared" si="270"/>
        <v/>
      </c>
      <c r="AW506" s="186" t="str">
        <f t="shared" si="271"/>
        <v/>
      </c>
      <c r="AX506" s="184" t="str">
        <f t="shared" si="272"/>
        <v/>
      </c>
      <c r="AY506" s="186" t="str">
        <f>IF(AX506="","",IF(R506="Refreshment Beverage",ROUND(SUM(AX506*Rates!K$19),4),ROUND(SUM(AX506*(Rates!J$8/100)),4)))</f>
        <v/>
      </c>
      <c r="AZ506" s="183" t="str">
        <f t="shared" si="273"/>
        <v/>
      </c>
      <c r="BA506" s="185" t="str">
        <f t="shared" si="274"/>
        <v/>
      </c>
      <c r="BD506" s="171"/>
      <c r="BE506" s="171"/>
      <c r="BF506" s="171"/>
      <c r="BG506" s="171"/>
    </row>
    <row r="507" spans="1:59" ht="15" customHeight="1" x14ac:dyDescent="0.3">
      <c r="A507" s="172"/>
      <c r="B507" s="172"/>
      <c r="C507" s="172"/>
      <c r="D507" s="173"/>
      <c r="E507" s="173"/>
      <c r="F507" s="173"/>
      <c r="G507" s="173"/>
      <c r="H507" s="173"/>
      <c r="I507" s="174"/>
      <c r="J507" s="175"/>
      <c r="K507" s="176" t="str">
        <f t="shared" si="246"/>
        <v/>
      </c>
      <c r="L507" s="177" t="str">
        <f t="shared" si="247"/>
        <v/>
      </c>
      <c r="M507" s="178" t="str">
        <f t="shared" si="248"/>
        <v/>
      </c>
      <c r="N507" s="44" t="str" cm="1">
        <f t="array" ref="N507">IFERROR(IF(_xlfn.SINGLE(A:A)="","",IF(R507="Beer",SUM(LOOKUP(2,1/(Rates!$B$3:$B$5&lt;=W507)/(Rates!$C$3:$C$5&gt;=W507),Rates!$D$3:$D$5)*(X507/100)*W507),IF(R507="Refreshment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44" t="str">
        <f t="shared" si="249"/>
        <v/>
      </c>
      <c r="P507" s="13"/>
      <c r="Q507" s="179" t="str">
        <f t="shared" si="250"/>
        <v/>
      </c>
      <c r="R507" s="180" t="str">
        <f t="shared" si="251"/>
        <v/>
      </c>
      <c r="S507" s="13" t="str">
        <f>IF(A507="","",IF(R507="Refreshment Beverage",VLOOKUP(VALUE(Q507),Rates!G$15:L$19,2,0),VLOOKUP(VALUE(Q507),Rates!G$4:L$8,2,0)))</f>
        <v/>
      </c>
      <c r="T507" s="13" t="str">
        <f t="shared" si="252"/>
        <v/>
      </c>
      <c r="U507" s="181" t="str">
        <f t="shared" si="253"/>
        <v/>
      </c>
      <c r="V507" s="13" t="str">
        <f t="shared" si="254"/>
        <v/>
      </c>
      <c r="W507" s="13" t="str">
        <f t="shared" si="255"/>
        <v/>
      </c>
      <c r="X507" s="182" t="str">
        <f t="shared" si="256"/>
        <v/>
      </c>
      <c r="Y507" s="183" t="str">
        <f>IF(A:A="","",IF(R507="Refreshment Beverage",VLOOKUP(Q507,Rates!G$15:L$19,6,0)*W507,VLOOKUP(Q507,Rates!G$4:L$12,6,0)*W507))</f>
        <v/>
      </c>
      <c r="Z507" s="183" t="str">
        <f t="shared" si="257"/>
        <v/>
      </c>
      <c r="AA507" s="17">
        <f t="shared" si="245"/>
        <v>0</v>
      </c>
      <c r="AB507" s="177" t="str" cm="1">
        <f t="array" ref="AB507">IF(_xlfn.SINGLE(A:A)="","",IF(R507="Refreshment Beverage","",IF(AND(R507="Beer",Q507=0),SUM(LOOKUP(2,1/(Rates!$B$15:$B$18&lt;=W507)/(Rates!$C$15:$C$18&gt;=W507),Rates!$D$15:$D$18)*W507),VLOOKUP(VALUE(_xlfn.SINGLE(Q:Q)),Rates!A:B,2,0)*W507)))</f>
        <v/>
      </c>
      <c r="AC507" s="177" t="str" cm="1">
        <f t="array" ref="AC507">IF(_xlfn.SINGLE(A:A)="","",IF(R507="Refreshment Beverage","",IF(AND(R507="Beer",Q507=0),SUM(LOOKUP(2,1/(Rates!$B$15:$B$18&lt;=W507)/(Rates!$C$15:$C$18&gt;=W507),Rates!$E$15:$E$18)*W507),VLOOKUP(VALUE(_xlfn.SINGLE(Q:Q)),Rates!A:C,3,0)*W507)))</f>
        <v/>
      </c>
      <c r="AD507" s="168">
        <f>IFERROR(IF(OR(Q507=1,Q507=2,Q507=3,Q507=4),VLOOKUP(Q507,Rates!$A$31:$B$34,2,0)*W507,IF(V507=1,VLOOKUP(U507,'REB BEV MIN MKUP'!B:E,4,0),IF(V507&gt;1,VLOOKUP(VALUE(W507),'REB BEV MIN MKUP'!O:Q,3,0),0))),0)</f>
        <v>0</v>
      </c>
      <c r="AE507" s="177" t="str">
        <f t="shared" si="258"/>
        <v/>
      </c>
      <c r="AF507" s="13" t="str">
        <f t="shared" si="259"/>
        <v/>
      </c>
      <c r="AG507" s="177" t="str">
        <f t="shared" si="260"/>
        <v/>
      </c>
      <c r="AH507" s="184" t="str">
        <f t="shared" si="261"/>
        <v/>
      </c>
      <c r="AI507" s="184" t="str">
        <f>IF(AE:AE="","",IF(R507="Refreshment Beverage",AK507*(Rates!J$19/100),ROUND(SUM(AH507*(Rates!$J$8/100)),4)))</f>
        <v/>
      </c>
      <c r="AJ507" s="183" t="str">
        <f t="shared" si="262"/>
        <v/>
      </c>
      <c r="AK507" s="185" t="str">
        <f t="shared" si="263"/>
        <v/>
      </c>
      <c r="AL507" s="177" t="str">
        <f t="shared" si="264"/>
        <v/>
      </c>
      <c r="AM507" s="13" t="str">
        <f>IF(AS507="","",IF(R507="Refreshment Beverage",ROUND(AS507*Rates!K$19,4),ROUND(AO507*(VLOOKUP(VALUE(Q507),Rates!G$4:L$12,3,0)),4)))</f>
        <v/>
      </c>
      <c r="AN507" s="183" t="str">
        <f>IF(AS507="","",IF(R507="Refreshment Beverage",AS507*(Rates!J$19/100),MAX(AM507,AB507)))</f>
        <v/>
      </c>
      <c r="AO507" s="186" t="str">
        <f t="shared" si="265"/>
        <v/>
      </c>
      <c r="AP507" s="186" t="str">
        <f t="shared" si="266"/>
        <v/>
      </c>
      <c r="AQ507" s="186" t="str">
        <f>IF(AS507="","",IF(R507="Refreshment Beverage",ROUND(SUM(VLOOKUP(Q:Q,Rates!G$15:L$19,3,0)*(AS507-Y507-Z507-AA507)),4),ROUND(SUM(Rates!$K$8*AS507),4)))</f>
        <v/>
      </c>
      <c r="AR507" s="184" t="str">
        <f t="shared" si="267"/>
        <v/>
      </c>
      <c r="AS507" s="185" t="str">
        <f t="shared" si="268"/>
        <v/>
      </c>
      <c r="AT507" s="177" t="str">
        <f t="shared" si="269"/>
        <v/>
      </c>
      <c r="AU507" s="13" t="str">
        <f>IF(AX507="","",IF(R507="Refreshment Beverage",ROUND((BA507-Y507-Z507-AA507)*VLOOKUP(VALUE(Q507),Rates!G$15:L$19,3,0),4),ROUND(AW507*(VLOOKUP(VALUE(Q507),Rates!G:L,3,0)),4)))</f>
        <v/>
      </c>
      <c r="AV507" s="183" t="str">
        <f t="shared" si="270"/>
        <v/>
      </c>
      <c r="AW507" s="186" t="str">
        <f t="shared" si="271"/>
        <v/>
      </c>
      <c r="AX507" s="184" t="str">
        <f t="shared" si="272"/>
        <v/>
      </c>
      <c r="AY507" s="186" t="str">
        <f>IF(AX507="","",IF(R507="Refreshment Beverage",ROUND(SUM(AX507*Rates!K$19),4),ROUND(SUM(AX507*(Rates!J$8/100)),4)))</f>
        <v/>
      </c>
      <c r="AZ507" s="183" t="str">
        <f t="shared" si="273"/>
        <v/>
      </c>
      <c r="BA507" s="185" t="str">
        <f t="shared" si="274"/>
        <v/>
      </c>
      <c r="BD507" s="171"/>
      <c r="BE507" s="171"/>
      <c r="BF507" s="171"/>
      <c r="BG507" s="171"/>
    </row>
    <row r="508" spans="1:59" ht="15" customHeight="1" x14ac:dyDescent="0.3">
      <c r="A508" s="172"/>
      <c r="B508" s="172"/>
      <c r="C508" s="172"/>
      <c r="D508" s="173"/>
      <c r="E508" s="173"/>
      <c r="F508" s="173"/>
      <c r="G508" s="173"/>
      <c r="H508" s="173"/>
      <c r="I508" s="174"/>
      <c r="J508" s="175"/>
      <c r="K508" s="176" t="str">
        <f t="shared" si="246"/>
        <v/>
      </c>
      <c r="L508" s="177" t="str">
        <f t="shared" si="247"/>
        <v/>
      </c>
      <c r="M508" s="178" t="str">
        <f t="shared" si="248"/>
        <v/>
      </c>
      <c r="N508" s="44" t="str" cm="1">
        <f t="array" ref="N508">IFERROR(IF(_xlfn.SINGLE(A:A)="","",IF(R508="Beer",SUM(LOOKUP(2,1/(Rates!$B$3:$B$5&lt;=W508)/(Rates!$C$3:$C$5&gt;=W508),Rates!$D$3:$D$5)*(X508/100)*W508),IF(R508="Refreshment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44" t="str">
        <f t="shared" si="249"/>
        <v/>
      </c>
      <c r="P508" s="13"/>
      <c r="Q508" s="179" t="str">
        <f t="shared" si="250"/>
        <v/>
      </c>
      <c r="R508" s="180" t="str">
        <f t="shared" si="251"/>
        <v/>
      </c>
      <c r="S508" s="13" t="str">
        <f>IF(A508="","",IF(R508="Refreshment Beverage",VLOOKUP(VALUE(Q508),Rates!G$15:L$19,2,0),VLOOKUP(VALUE(Q508),Rates!G$4:L$8,2,0)))</f>
        <v/>
      </c>
      <c r="T508" s="13" t="str">
        <f t="shared" si="252"/>
        <v/>
      </c>
      <c r="U508" s="181" t="str">
        <f t="shared" si="253"/>
        <v/>
      </c>
      <c r="V508" s="13" t="str">
        <f t="shared" si="254"/>
        <v/>
      </c>
      <c r="W508" s="13" t="str">
        <f t="shared" si="255"/>
        <v/>
      </c>
      <c r="X508" s="182" t="str">
        <f t="shared" si="256"/>
        <v/>
      </c>
      <c r="Y508" s="183" t="str">
        <f>IF(A:A="","",IF(R508="Refreshment Beverage",VLOOKUP(Q508,Rates!G$15:L$19,6,0)*W508,VLOOKUP(Q508,Rates!G$4:L$12,6,0)*W508))</f>
        <v/>
      </c>
      <c r="Z508" s="183" t="str">
        <f t="shared" si="257"/>
        <v/>
      </c>
      <c r="AA508" s="17">
        <f t="shared" si="245"/>
        <v>0</v>
      </c>
      <c r="AB508" s="177" t="str" cm="1">
        <f t="array" ref="AB508">IF(_xlfn.SINGLE(A:A)="","",IF(R508="Refreshment Beverage","",IF(AND(R508="Beer",Q508=0),SUM(LOOKUP(2,1/(Rates!$B$15:$B$18&lt;=W508)/(Rates!$C$15:$C$18&gt;=W508),Rates!$D$15:$D$18)*W508),VLOOKUP(VALUE(_xlfn.SINGLE(Q:Q)),Rates!A:B,2,0)*W508)))</f>
        <v/>
      </c>
      <c r="AC508" s="177" t="str" cm="1">
        <f t="array" ref="AC508">IF(_xlfn.SINGLE(A:A)="","",IF(R508="Refreshment Beverage","",IF(AND(R508="Beer",Q508=0),SUM(LOOKUP(2,1/(Rates!$B$15:$B$18&lt;=W508)/(Rates!$C$15:$C$18&gt;=W508),Rates!$E$15:$E$18)*W508),VLOOKUP(VALUE(_xlfn.SINGLE(Q:Q)),Rates!A:C,3,0)*W508)))</f>
        <v/>
      </c>
      <c r="AD508" s="168">
        <f>IFERROR(IF(OR(Q508=1,Q508=2,Q508=3,Q508=4),VLOOKUP(Q508,Rates!$A$31:$B$34,2,0)*W508,IF(V508=1,VLOOKUP(U508,'REB BEV MIN MKUP'!B:E,4,0),IF(V508&gt;1,VLOOKUP(VALUE(W508),'REB BEV MIN MKUP'!O:Q,3,0),0))),0)</f>
        <v>0</v>
      </c>
      <c r="AE508" s="177" t="str">
        <f t="shared" si="258"/>
        <v/>
      </c>
      <c r="AF508" s="13" t="str">
        <f t="shared" si="259"/>
        <v/>
      </c>
      <c r="AG508" s="177" t="str">
        <f t="shared" si="260"/>
        <v/>
      </c>
      <c r="AH508" s="184" t="str">
        <f t="shared" si="261"/>
        <v/>
      </c>
      <c r="AI508" s="184" t="str">
        <f>IF(AE:AE="","",IF(R508="Refreshment Beverage",AK508*(Rates!J$19/100),ROUND(SUM(AH508*(Rates!$J$8/100)),4)))</f>
        <v/>
      </c>
      <c r="AJ508" s="183" t="str">
        <f t="shared" si="262"/>
        <v/>
      </c>
      <c r="AK508" s="185" t="str">
        <f t="shared" si="263"/>
        <v/>
      </c>
      <c r="AL508" s="177" t="str">
        <f t="shared" si="264"/>
        <v/>
      </c>
      <c r="AM508" s="13" t="str">
        <f>IF(AS508="","",IF(R508="Refreshment Beverage",ROUND(AS508*Rates!K$19,4),ROUND(AO508*(VLOOKUP(VALUE(Q508),Rates!G$4:L$12,3,0)),4)))</f>
        <v/>
      </c>
      <c r="AN508" s="183" t="str">
        <f>IF(AS508="","",IF(R508="Refreshment Beverage",AS508*(Rates!J$19/100),MAX(AM508,AB508)))</f>
        <v/>
      </c>
      <c r="AO508" s="186" t="str">
        <f t="shared" si="265"/>
        <v/>
      </c>
      <c r="AP508" s="186" t="str">
        <f t="shared" si="266"/>
        <v/>
      </c>
      <c r="AQ508" s="186" t="str">
        <f>IF(AS508="","",IF(R508="Refreshment Beverage",ROUND(SUM(VLOOKUP(Q:Q,Rates!G$15:L$19,3,0)*(AS508-Y508-Z508-AA508)),4),ROUND(SUM(Rates!$K$8*AS508),4)))</f>
        <v/>
      </c>
      <c r="AR508" s="184" t="str">
        <f t="shared" si="267"/>
        <v/>
      </c>
      <c r="AS508" s="185" t="str">
        <f t="shared" si="268"/>
        <v/>
      </c>
      <c r="AT508" s="177" t="str">
        <f t="shared" si="269"/>
        <v/>
      </c>
      <c r="AU508" s="13" t="str">
        <f>IF(AX508="","",IF(R508="Refreshment Beverage",ROUND((BA508-Y508-Z508-AA508)*VLOOKUP(VALUE(Q508),Rates!G$15:L$19,3,0),4),ROUND(AW508*(VLOOKUP(VALUE(Q508),Rates!G:L,3,0)),4)))</f>
        <v/>
      </c>
      <c r="AV508" s="183" t="str">
        <f t="shared" si="270"/>
        <v/>
      </c>
      <c r="AW508" s="186" t="str">
        <f t="shared" si="271"/>
        <v/>
      </c>
      <c r="AX508" s="184" t="str">
        <f t="shared" si="272"/>
        <v/>
      </c>
      <c r="AY508" s="186" t="str">
        <f>IF(AX508="","",IF(R508="Refreshment Beverage",ROUND(SUM(AX508*Rates!K$19),4),ROUND(SUM(AX508*(Rates!J$8/100)),4)))</f>
        <v/>
      </c>
      <c r="AZ508" s="183" t="str">
        <f t="shared" si="273"/>
        <v/>
      </c>
      <c r="BA508" s="185" t="str">
        <f t="shared" si="274"/>
        <v/>
      </c>
      <c r="BD508" s="171"/>
      <c r="BE508" s="171"/>
      <c r="BF508" s="171"/>
      <c r="BG508" s="171"/>
    </row>
    <row r="509" spans="1:59" ht="15" customHeight="1" x14ac:dyDescent="0.3">
      <c r="A509" s="172"/>
      <c r="B509" s="172"/>
      <c r="C509" s="172"/>
      <c r="D509" s="173"/>
      <c r="E509" s="173"/>
      <c r="F509" s="173"/>
      <c r="G509" s="173"/>
      <c r="H509" s="173"/>
      <c r="I509" s="174"/>
      <c r="J509" s="175"/>
      <c r="K509" s="176" t="str">
        <f t="shared" si="246"/>
        <v/>
      </c>
      <c r="L509" s="177" t="str">
        <f t="shared" si="247"/>
        <v/>
      </c>
      <c r="M509" s="178" t="str">
        <f t="shared" si="248"/>
        <v/>
      </c>
      <c r="N509" s="44" t="str" cm="1">
        <f t="array" ref="N509">IFERROR(IF(_xlfn.SINGLE(A:A)="","",IF(R509="Beer",SUM(LOOKUP(2,1/(Rates!$B$3:$B$5&lt;=W509)/(Rates!$C$3:$C$5&gt;=W509),Rates!$D$3:$D$5)*(X509/100)*W509),IF(R509="Refreshment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44" t="str">
        <f t="shared" si="249"/>
        <v/>
      </c>
      <c r="P509" s="13"/>
      <c r="Q509" s="179" t="str">
        <f t="shared" si="250"/>
        <v/>
      </c>
      <c r="R509" s="180" t="str">
        <f t="shared" si="251"/>
        <v/>
      </c>
      <c r="S509" s="13" t="str">
        <f>IF(A509="","",IF(R509="Refreshment Beverage",VLOOKUP(VALUE(Q509),Rates!G$15:L$19,2,0),VLOOKUP(VALUE(Q509),Rates!G$4:L$8,2,0)))</f>
        <v/>
      </c>
      <c r="T509" s="13" t="str">
        <f t="shared" si="252"/>
        <v/>
      </c>
      <c r="U509" s="181" t="str">
        <f t="shared" si="253"/>
        <v/>
      </c>
      <c r="V509" s="13" t="str">
        <f t="shared" si="254"/>
        <v/>
      </c>
      <c r="W509" s="13" t="str">
        <f t="shared" si="255"/>
        <v/>
      </c>
      <c r="X509" s="182" t="str">
        <f t="shared" si="256"/>
        <v/>
      </c>
      <c r="Y509" s="183" t="str">
        <f>IF(A:A="","",IF(R509="Refreshment Beverage",VLOOKUP(Q509,Rates!G$15:L$19,6,0)*W509,VLOOKUP(Q509,Rates!G$4:L$12,6,0)*W509))</f>
        <v/>
      </c>
      <c r="Z509" s="183" t="str">
        <f t="shared" si="257"/>
        <v/>
      </c>
      <c r="AA509" s="17">
        <f t="shared" si="245"/>
        <v>0</v>
      </c>
      <c r="AB509" s="177" t="str" cm="1">
        <f t="array" ref="AB509">IF(_xlfn.SINGLE(A:A)="","",IF(R509="Refreshment Beverage","",IF(AND(R509="Beer",Q509=0),SUM(LOOKUP(2,1/(Rates!$B$15:$B$18&lt;=W509)/(Rates!$C$15:$C$18&gt;=W509),Rates!$D$15:$D$18)*W509),VLOOKUP(VALUE(_xlfn.SINGLE(Q:Q)),Rates!A:B,2,0)*W509)))</f>
        <v/>
      </c>
      <c r="AC509" s="177" t="str" cm="1">
        <f t="array" ref="AC509">IF(_xlfn.SINGLE(A:A)="","",IF(R509="Refreshment Beverage","",IF(AND(R509="Beer",Q509=0),SUM(LOOKUP(2,1/(Rates!$B$15:$B$18&lt;=W509)/(Rates!$C$15:$C$18&gt;=W509),Rates!$E$15:$E$18)*W509),VLOOKUP(VALUE(_xlfn.SINGLE(Q:Q)),Rates!A:C,3,0)*W509)))</f>
        <v/>
      </c>
      <c r="AD509" s="168">
        <f>IFERROR(IF(OR(Q509=1,Q509=2,Q509=3,Q509=4),VLOOKUP(Q509,Rates!$A$31:$B$34,2,0)*W509,IF(V509=1,VLOOKUP(U509,'REB BEV MIN MKUP'!B:E,4,0),IF(V509&gt;1,VLOOKUP(VALUE(W509),'REB BEV MIN MKUP'!O:Q,3,0),0))),0)</f>
        <v>0</v>
      </c>
      <c r="AE509" s="177" t="str">
        <f t="shared" si="258"/>
        <v/>
      </c>
      <c r="AF509" s="13" t="str">
        <f t="shared" si="259"/>
        <v/>
      </c>
      <c r="AG509" s="177" t="str">
        <f t="shared" si="260"/>
        <v/>
      </c>
      <c r="AH509" s="184" t="str">
        <f t="shared" si="261"/>
        <v/>
      </c>
      <c r="AI509" s="184" t="str">
        <f>IF(AE:AE="","",IF(R509="Refreshment Beverage",AK509*(Rates!J$19/100),ROUND(SUM(AH509*(Rates!$J$8/100)),4)))</f>
        <v/>
      </c>
      <c r="AJ509" s="183" t="str">
        <f t="shared" si="262"/>
        <v/>
      </c>
      <c r="AK509" s="185" t="str">
        <f t="shared" si="263"/>
        <v/>
      </c>
      <c r="AL509" s="177" t="str">
        <f t="shared" si="264"/>
        <v/>
      </c>
      <c r="AM509" s="13" t="str">
        <f>IF(AS509="","",IF(R509="Refreshment Beverage",ROUND(AS509*Rates!K$19,4),ROUND(AO509*(VLOOKUP(VALUE(Q509),Rates!G$4:L$12,3,0)),4)))</f>
        <v/>
      </c>
      <c r="AN509" s="183" t="str">
        <f>IF(AS509="","",IF(R509="Refreshment Beverage",AS509*(Rates!J$19/100),MAX(AM509,AB509)))</f>
        <v/>
      </c>
      <c r="AO509" s="186" t="str">
        <f t="shared" si="265"/>
        <v/>
      </c>
      <c r="AP509" s="186" t="str">
        <f t="shared" si="266"/>
        <v/>
      </c>
      <c r="AQ509" s="186" t="str">
        <f>IF(AS509="","",IF(R509="Refreshment Beverage",ROUND(SUM(VLOOKUP(Q:Q,Rates!G$15:L$19,3,0)*(AS509-Y509-Z509-AA509)),4),ROUND(SUM(Rates!$K$8*AS509),4)))</f>
        <v/>
      </c>
      <c r="AR509" s="184" t="str">
        <f t="shared" si="267"/>
        <v/>
      </c>
      <c r="AS509" s="185" t="str">
        <f t="shared" si="268"/>
        <v/>
      </c>
      <c r="AT509" s="177" t="str">
        <f t="shared" si="269"/>
        <v/>
      </c>
      <c r="AU509" s="13" t="str">
        <f>IF(AX509="","",IF(R509="Refreshment Beverage",ROUND((BA509-Y509-Z509-AA509)*VLOOKUP(VALUE(Q509),Rates!G$15:L$19,3,0),4),ROUND(AW509*(VLOOKUP(VALUE(Q509),Rates!G:L,3,0)),4)))</f>
        <v/>
      </c>
      <c r="AV509" s="183" t="str">
        <f t="shared" si="270"/>
        <v/>
      </c>
      <c r="AW509" s="186" t="str">
        <f t="shared" si="271"/>
        <v/>
      </c>
      <c r="AX509" s="184" t="str">
        <f t="shared" si="272"/>
        <v/>
      </c>
      <c r="AY509" s="186" t="str">
        <f>IF(AX509="","",IF(R509="Refreshment Beverage",ROUND(SUM(AX509*Rates!K$19),4),ROUND(SUM(AX509*(Rates!J$8/100)),4)))</f>
        <v/>
      </c>
      <c r="AZ509" s="183" t="str">
        <f t="shared" si="273"/>
        <v/>
      </c>
      <c r="BA509" s="185" t="str">
        <f t="shared" si="274"/>
        <v/>
      </c>
      <c r="BD509" s="171"/>
      <c r="BE509" s="171"/>
      <c r="BF509" s="171"/>
      <c r="BG509" s="171"/>
    </row>
    <row r="510" spans="1:59" ht="15" customHeight="1" x14ac:dyDescent="0.3">
      <c r="A510" s="172"/>
      <c r="B510" s="172"/>
      <c r="C510" s="172"/>
      <c r="D510" s="173"/>
      <c r="E510" s="173"/>
      <c r="F510" s="173"/>
      <c r="G510" s="173"/>
      <c r="H510" s="173"/>
      <c r="I510" s="174"/>
      <c r="J510" s="175"/>
      <c r="K510" s="176" t="str">
        <f t="shared" si="246"/>
        <v/>
      </c>
      <c r="L510" s="177" t="str">
        <f t="shared" si="247"/>
        <v/>
      </c>
      <c r="M510" s="178" t="str">
        <f t="shared" si="248"/>
        <v/>
      </c>
      <c r="N510" s="44" t="str" cm="1">
        <f t="array" ref="N510">IFERROR(IF(_xlfn.SINGLE(A:A)="","",IF(R510="Beer",SUM(LOOKUP(2,1/(Rates!$B$3:$B$5&lt;=W510)/(Rates!$C$3:$C$5&gt;=W510),Rates!$D$3:$D$5)*(X510/100)*W510),IF(R510="Refreshment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44" t="str">
        <f t="shared" si="249"/>
        <v/>
      </c>
      <c r="P510" s="13"/>
      <c r="Q510" s="179" t="str">
        <f t="shared" si="250"/>
        <v/>
      </c>
      <c r="R510" s="180" t="str">
        <f t="shared" si="251"/>
        <v/>
      </c>
      <c r="S510" s="13" t="str">
        <f>IF(A510="","",IF(R510="Refreshment Beverage",VLOOKUP(VALUE(Q510),Rates!G$15:L$19,2,0),VLOOKUP(VALUE(Q510),Rates!G$4:L$8,2,0)))</f>
        <v/>
      </c>
      <c r="T510" s="13" t="str">
        <f t="shared" si="252"/>
        <v/>
      </c>
      <c r="U510" s="181" t="str">
        <f t="shared" si="253"/>
        <v/>
      </c>
      <c r="V510" s="13" t="str">
        <f t="shared" si="254"/>
        <v/>
      </c>
      <c r="W510" s="13" t="str">
        <f t="shared" si="255"/>
        <v/>
      </c>
      <c r="X510" s="182" t="str">
        <f t="shared" si="256"/>
        <v/>
      </c>
      <c r="Y510" s="183" t="str">
        <f>IF(A:A="","",IF(R510="Refreshment Beverage",VLOOKUP(Q510,Rates!G$15:L$19,6,0)*W510,VLOOKUP(Q510,Rates!G$4:L$12,6,0)*W510))</f>
        <v/>
      </c>
      <c r="Z510" s="183" t="str">
        <f t="shared" si="257"/>
        <v/>
      </c>
      <c r="AA510" s="17">
        <f t="shared" si="245"/>
        <v>0</v>
      </c>
      <c r="AB510" s="177" t="str" cm="1">
        <f t="array" ref="AB510">IF(_xlfn.SINGLE(A:A)="","",IF(R510="Refreshment Beverage","",IF(AND(R510="Beer",Q510=0),SUM(LOOKUP(2,1/(Rates!$B$15:$B$18&lt;=W510)/(Rates!$C$15:$C$18&gt;=W510),Rates!$D$15:$D$18)*W510),VLOOKUP(VALUE(_xlfn.SINGLE(Q:Q)),Rates!A:B,2,0)*W510)))</f>
        <v/>
      </c>
      <c r="AC510" s="177" t="str" cm="1">
        <f t="array" ref="AC510">IF(_xlfn.SINGLE(A:A)="","",IF(R510="Refreshment Beverage","",IF(AND(R510="Beer",Q510=0),SUM(LOOKUP(2,1/(Rates!$B$15:$B$18&lt;=W510)/(Rates!$C$15:$C$18&gt;=W510),Rates!$E$15:$E$18)*W510),VLOOKUP(VALUE(_xlfn.SINGLE(Q:Q)),Rates!A:C,3,0)*W510)))</f>
        <v/>
      </c>
      <c r="AD510" s="168">
        <f>IFERROR(IF(OR(Q510=1,Q510=2,Q510=3,Q510=4),VLOOKUP(Q510,Rates!$A$31:$B$34,2,0)*W510,IF(V510=1,VLOOKUP(U510,'REB BEV MIN MKUP'!B:E,4,0),IF(V510&gt;1,VLOOKUP(VALUE(W510),'REB BEV MIN MKUP'!O:Q,3,0),0))),0)</f>
        <v>0</v>
      </c>
      <c r="AE510" s="177" t="str">
        <f t="shared" si="258"/>
        <v/>
      </c>
      <c r="AF510" s="13" t="str">
        <f t="shared" si="259"/>
        <v/>
      </c>
      <c r="AG510" s="177" t="str">
        <f t="shared" si="260"/>
        <v/>
      </c>
      <c r="AH510" s="184" t="str">
        <f t="shared" si="261"/>
        <v/>
      </c>
      <c r="AI510" s="184" t="str">
        <f>IF(AE:AE="","",IF(R510="Refreshment Beverage",AK510*(Rates!J$19/100),ROUND(SUM(AH510*(Rates!$J$8/100)),4)))</f>
        <v/>
      </c>
      <c r="AJ510" s="183" t="str">
        <f t="shared" si="262"/>
        <v/>
      </c>
      <c r="AK510" s="185" t="str">
        <f t="shared" si="263"/>
        <v/>
      </c>
      <c r="AL510" s="177" t="str">
        <f t="shared" si="264"/>
        <v/>
      </c>
      <c r="AM510" s="13" t="str">
        <f>IF(AS510="","",IF(R510="Refreshment Beverage",ROUND(AS510*Rates!K$19,4),ROUND(AO510*(VLOOKUP(VALUE(Q510),Rates!G$4:L$12,3,0)),4)))</f>
        <v/>
      </c>
      <c r="AN510" s="183" t="str">
        <f>IF(AS510="","",IF(R510="Refreshment Beverage",AS510*(Rates!J$19/100),MAX(AM510,AB510)))</f>
        <v/>
      </c>
      <c r="AO510" s="186" t="str">
        <f t="shared" si="265"/>
        <v/>
      </c>
      <c r="AP510" s="186" t="str">
        <f t="shared" si="266"/>
        <v/>
      </c>
      <c r="AQ510" s="186" t="str">
        <f>IF(AS510="","",IF(R510="Refreshment Beverage",ROUND(SUM(VLOOKUP(Q:Q,Rates!G$15:L$19,3,0)*(AS510-Y510-Z510-AA510)),4),ROUND(SUM(Rates!$K$8*AS510),4)))</f>
        <v/>
      </c>
      <c r="AR510" s="184" t="str">
        <f t="shared" si="267"/>
        <v/>
      </c>
      <c r="AS510" s="185" t="str">
        <f t="shared" si="268"/>
        <v/>
      </c>
      <c r="AT510" s="177" t="str">
        <f t="shared" si="269"/>
        <v/>
      </c>
      <c r="AU510" s="13" t="str">
        <f>IF(AX510="","",IF(R510="Refreshment Beverage",ROUND((BA510-Y510-Z510-AA510)*VLOOKUP(VALUE(Q510),Rates!G$15:L$19,3,0),4),ROUND(AW510*(VLOOKUP(VALUE(Q510),Rates!G:L,3,0)),4)))</f>
        <v/>
      </c>
      <c r="AV510" s="183" t="str">
        <f t="shared" si="270"/>
        <v/>
      </c>
      <c r="AW510" s="186" t="str">
        <f t="shared" si="271"/>
        <v/>
      </c>
      <c r="AX510" s="184" t="str">
        <f t="shared" si="272"/>
        <v/>
      </c>
      <c r="AY510" s="186" t="str">
        <f>IF(AX510="","",IF(R510="Refreshment Beverage",ROUND(SUM(AX510*Rates!K$19),4),ROUND(SUM(AX510*(Rates!J$8/100)),4)))</f>
        <v/>
      </c>
      <c r="AZ510" s="183" t="str">
        <f t="shared" si="273"/>
        <v/>
      </c>
      <c r="BA510" s="185" t="str">
        <f t="shared" si="274"/>
        <v/>
      </c>
      <c r="BD510" s="171"/>
      <c r="BE510" s="171"/>
      <c r="BF510" s="171"/>
      <c r="BG510" s="171"/>
    </row>
    <row r="511" spans="1:59" ht="15" customHeight="1" x14ac:dyDescent="0.3">
      <c r="A511" s="172"/>
      <c r="B511" s="172"/>
      <c r="C511" s="172"/>
      <c r="D511" s="173"/>
      <c r="E511" s="173"/>
      <c r="F511" s="173"/>
      <c r="G511" s="173"/>
      <c r="H511" s="173"/>
      <c r="I511" s="174"/>
      <c r="J511" s="175"/>
      <c r="K511" s="176" t="str">
        <f t="shared" si="246"/>
        <v/>
      </c>
      <c r="L511" s="177" t="str">
        <f t="shared" si="247"/>
        <v/>
      </c>
      <c r="M511" s="178" t="str">
        <f t="shared" si="248"/>
        <v/>
      </c>
      <c r="N511" s="44" t="str" cm="1">
        <f t="array" ref="N511">IFERROR(IF(_xlfn.SINGLE(A:A)="","",IF(R511="Beer",SUM(LOOKUP(2,1/(Rates!$B$3:$B$5&lt;=W511)/(Rates!$C$3:$C$5&gt;=W511),Rates!$D$3:$D$5)*(X511/100)*W511),IF(R511="Refreshment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44" t="str">
        <f t="shared" si="249"/>
        <v/>
      </c>
      <c r="P511" s="13"/>
      <c r="Q511" s="179" t="str">
        <f t="shared" si="250"/>
        <v/>
      </c>
      <c r="R511" s="180" t="str">
        <f t="shared" si="251"/>
        <v/>
      </c>
      <c r="S511" s="13" t="str">
        <f>IF(A511="","",IF(R511="Refreshment Beverage",VLOOKUP(VALUE(Q511),Rates!G$15:L$19,2,0),VLOOKUP(VALUE(Q511),Rates!G$4:L$8,2,0)))</f>
        <v/>
      </c>
      <c r="T511" s="13" t="str">
        <f t="shared" si="252"/>
        <v/>
      </c>
      <c r="U511" s="181" t="str">
        <f t="shared" si="253"/>
        <v/>
      </c>
      <c r="V511" s="13" t="str">
        <f t="shared" si="254"/>
        <v/>
      </c>
      <c r="W511" s="13" t="str">
        <f t="shared" si="255"/>
        <v/>
      </c>
      <c r="X511" s="182" t="str">
        <f t="shared" si="256"/>
        <v/>
      </c>
      <c r="Y511" s="183" t="str">
        <f>IF(A:A="","",IF(R511="Refreshment Beverage",VLOOKUP(Q511,Rates!G$15:L$19,6,0)*W511,VLOOKUP(Q511,Rates!G$4:L$12,6,0)*W511))</f>
        <v/>
      </c>
      <c r="Z511" s="183" t="str">
        <f t="shared" si="257"/>
        <v/>
      </c>
      <c r="AA511" s="17">
        <f t="shared" si="245"/>
        <v>0</v>
      </c>
      <c r="AB511" s="177" t="str" cm="1">
        <f t="array" ref="AB511">IF(_xlfn.SINGLE(A:A)="","",IF(R511="Refreshment Beverage","",IF(AND(R511="Beer",Q511=0),SUM(LOOKUP(2,1/(Rates!$B$15:$B$18&lt;=W511)/(Rates!$C$15:$C$18&gt;=W511),Rates!$D$15:$D$18)*W511),VLOOKUP(VALUE(_xlfn.SINGLE(Q:Q)),Rates!A:B,2,0)*W511)))</f>
        <v/>
      </c>
      <c r="AC511" s="177" t="str" cm="1">
        <f t="array" ref="AC511">IF(_xlfn.SINGLE(A:A)="","",IF(R511="Refreshment Beverage","",IF(AND(R511="Beer",Q511=0),SUM(LOOKUP(2,1/(Rates!$B$15:$B$18&lt;=W511)/(Rates!$C$15:$C$18&gt;=W511),Rates!$E$15:$E$18)*W511),VLOOKUP(VALUE(_xlfn.SINGLE(Q:Q)),Rates!A:C,3,0)*W511)))</f>
        <v/>
      </c>
      <c r="AD511" s="168">
        <f>IFERROR(IF(OR(Q511=1,Q511=2,Q511=3,Q511=4),VLOOKUP(Q511,Rates!$A$31:$B$34,2,0)*W511,IF(V511=1,VLOOKUP(U511,'REB BEV MIN MKUP'!B:E,4,0),IF(V511&gt;1,VLOOKUP(VALUE(W511),'REB BEV MIN MKUP'!O:Q,3,0),0))),0)</f>
        <v>0</v>
      </c>
      <c r="AE511" s="177" t="str">
        <f t="shared" si="258"/>
        <v/>
      </c>
      <c r="AF511" s="13" t="str">
        <f t="shared" si="259"/>
        <v/>
      </c>
      <c r="AG511" s="177" t="str">
        <f t="shared" si="260"/>
        <v/>
      </c>
      <c r="AH511" s="184" t="str">
        <f t="shared" si="261"/>
        <v/>
      </c>
      <c r="AI511" s="184" t="str">
        <f>IF(AE:AE="","",IF(R511="Refreshment Beverage",AK511*(Rates!J$19/100),ROUND(SUM(AH511*(Rates!$J$8/100)),4)))</f>
        <v/>
      </c>
      <c r="AJ511" s="183" t="str">
        <f t="shared" si="262"/>
        <v/>
      </c>
      <c r="AK511" s="185" t="str">
        <f t="shared" si="263"/>
        <v/>
      </c>
      <c r="AL511" s="177" t="str">
        <f t="shared" si="264"/>
        <v/>
      </c>
      <c r="AM511" s="13" t="str">
        <f>IF(AS511="","",IF(R511="Refreshment Beverage",ROUND(AS511*Rates!K$19,4),ROUND(AO511*(VLOOKUP(VALUE(Q511),Rates!G$4:L$12,3,0)),4)))</f>
        <v/>
      </c>
      <c r="AN511" s="183" t="str">
        <f>IF(AS511="","",IF(R511="Refreshment Beverage",AS511*(Rates!J$19/100),MAX(AM511,AB511)))</f>
        <v/>
      </c>
      <c r="AO511" s="186" t="str">
        <f t="shared" si="265"/>
        <v/>
      </c>
      <c r="AP511" s="186" t="str">
        <f t="shared" si="266"/>
        <v/>
      </c>
      <c r="AQ511" s="186" t="str">
        <f>IF(AS511="","",IF(R511="Refreshment Beverage",ROUND(SUM(VLOOKUP(Q:Q,Rates!G$15:L$19,3,0)*(AS511-Y511-Z511-AA511)),4),ROUND(SUM(Rates!$K$8*AS511),4)))</f>
        <v/>
      </c>
      <c r="AR511" s="184" t="str">
        <f t="shared" si="267"/>
        <v/>
      </c>
      <c r="AS511" s="185" t="str">
        <f t="shared" si="268"/>
        <v/>
      </c>
      <c r="AT511" s="177" t="str">
        <f t="shared" si="269"/>
        <v/>
      </c>
      <c r="AU511" s="13" t="str">
        <f>IF(AX511="","",IF(R511="Refreshment Beverage",ROUND((BA511-Y511-Z511-AA511)*VLOOKUP(VALUE(Q511),Rates!G$15:L$19,3,0),4),ROUND(AW511*(VLOOKUP(VALUE(Q511),Rates!G:L,3,0)),4)))</f>
        <v/>
      </c>
      <c r="AV511" s="183" t="str">
        <f t="shared" si="270"/>
        <v/>
      </c>
      <c r="AW511" s="186" t="str">
        <f t="shared" si="271"/>
        <v/>
      </c>
      <c r="AX511" s="184" t="str">
        <f t="shared" si="272"/>
        <v/>
      </c>
      <c r="AY511" s="186" t="str">
        <f>IF(AX511="","",IF(R511="Refreshment Beverage",ROUND(SUM(AX511*Rates!K$19),4),ROUND(SUM(AX511*(Rates!J$8/100)),4)))</f>
        <v/>
      </c>
      <c r="AZ511" s="183" t="str">
        <f t="shared" si="273"/>
        <v/>
      </c>
      <c r="BA511" s="185" t="str">
        <f t="shared" si="274"/>
        <v/>
      </c>
      <c r="BD511" s="171"/>
      <c r="BE511" s="171"/>
      <c r="BF511" s="171"/>
      <c r="BG511" s="171"/>
    </row>
    <row r="512" spans="1:59" ht="15" customHeight="1" x14ac:dyDescent="0.3">
      <c r="A512" s="172"/>
      <c r="B512" s="172"/>
      <c r="C512" s="172"/>
      <c r="D512" s="173"/>
      <c r="E512" s="173"/>
      <c r="F512" s="173"/>
      <c r="G512" s="173"/>
      <c r="H512" s="173"/>
      <c r="I512" s="174"/>
      <c r="J512" s="175"/>
      <c r="K512" s="176" t="str">
        <f t="shared" si="246"/>
        <v/>
      </c>
      <c r="L512" s="177" t="str">
        <f t="shared" si="247"/>
        <v/>
      </c>
      <c r="M512" s="178" t="str">
        <f t="shared" si="248"/>
        <v/>
      </c>
      <c r="N512" s="44" t="str" cm="1">
        <f t="array" ref="N512">IFERROR(IF(_xlfn.SINGLE(A:A)="","",IF(R512="Beer",SUM(LOOKUP(2,1/(Rates!$B$3:$B$5&lt;=W512)/(Rates!$C$3:$C$5&gt;=W512),Rates!$D$3:$D$5)*(X512/100)*W512),IF(R512="Refreshment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44" t="str">
        <f t="shared" si="249"/>
        <v/>
      </c>
      <c r="P512" s="13"/>
      <c r="Q512" s="179" t="str">
        <f t="shared" si="250"/>
        <v/>
      </c>
      <c r="R512" s="180" t="str">
        <f t="shared" si="251"/>
        <v/>
      </c>
      <c r="S512" s="13" t="str">
        <f>IF(A512="","",IF(R512="Refreshment Beverage",VLOOKUP(VALUE(Q512),Rates!G$15:L$19,2,0),VLOOKUP(VALUE(Q512),Rates!G$4:L$8,2,0)))</f>
        <v/>
      </c>
      <c r="T512" s="13" t="str">
        <f t="shared" si="252"/>
        <v/>
      </c>
      <c r="U512" s="181" t="str">
        <f t="shared" si="253"/>
        <v/>
      </c>
      <c r="V512" s="13" t="str">
        <f t="shared" si="254"/>
        <v/>
      </c>
      <c r="W512" s="13" t="str">
        <f t="shared" si="255"/>
        <v/>
      </c>
      <c r="X512" s="182" t="str">
        <f t="shared" si="256"/>
        <v/>
      </c>
      <c r="Y512" s="183" t="str">
        <f>IF(A:A="","",IF(R512="Refreshment Beverage",VLOOKUP(Q512,Rates!G$15:L$19,6,0)*W512,VLOOKUP(Q512,Rates!G$4:L$12,6,0)*W512))</f>
        <v/>
      </c>
      <c r="Z512" s="183" t="str">
        <f t="shared" si="257"/>
        <v/>
      </c>
      <c r="AA512" s="17">
        <f t="shared" si="245"/>
        <v>0</v>
      </c>
      <c r="AB512" s="177" t="str" cm="1">
        <f t="array" ref="AB512">IF(_xlfn.SINGLE(A:A)="","",IF(R512="Refreshment Beverage","",IF(AND(R512="Beer",Q512=0),SUM(LOOKUP(2,1/(Rates!$B$15:$B$18&lt;=W512)/(Rates!$C$15:$C$18&gt;=W512),Rates!$D$15:$D$18)*W512),VLOOKUP(VALUE(_xlfn.SINGLE(Q:Q)),Rates!A:B,2,0)*W512)))</f>
        <v/>
      </c>
      <c r="AC512" s="177" t="str" cm="1">
        <f t="array" ref="AC512">IF(_xlfn.SINGLE(A:A)="","",IF(R512="Refreshment Beverage","",IF(AND(R512="Beer",Q512=0),SUM(LOOKUP(2,1/(Rates!$B$15:$B$18&lt;=W512)/(Rates!$C$15:$C$18&gt;=W512),Rates!$E$15:$E$18)*W512),VLOOKUP(VALUE(_xlfn.SINGLE(Q:Q)),Rates!A:C,3,0)*W512)))</f>
        <v/>
      </c>
      <c r="AD512" s="168">
        <f>IFERROR(IF(OR(Q512=1,Q512=2,Q512=3,Q512=4),VLOOKUP(Q512,Rates!$A$31:$B$34,2,0)*W512,IF(V512=1,VLOOKUP(U512,'REB BEV MIN MKUP'!B:E,4,0),IF(V512&gt;1,VLOOKUP(VALUE(W512),'REB BEV MIN MKUP'!O:Q,3,0),0))),0)</f>
        <v>0</v>
      </c>
      <c r="AE512" s="177" t="str">
        <f t="shared" si="258"/>
        <v/>
      </c>
      <c r="AF512" s="13" t="str">
        <f t="shared" si="259"/>
        <v/>
      </c>
      <c r="AG512" s="177" t="str">
        <f t="shared" si="260"/>
        <v/>
      </c>
      <c r="AH512" s="184" t="str">
        <f t="shared" si="261"/>
        <v/>
      </c>
      <c r="AI512" s="184" t="str">
        <f>IF(AE:AE="","",IF(R512="Refreshment Beverage",AK512*(Rates!J$19/100),ROUND(SUM(AH512*(Rates!$J$8/100)),4)))</f>
        <v/>
      </c>
      <c r="AJ512" s="183" t="str">
        <f t="shared" si="262"/>
        <v/>
      </c>
      <c r="AK512" s="185" t="str">
        <f t="shared" si="263"/>
        <v/>
      </c>
      <c r="AL512" s="177" t="str">
        <f t="shared" si="264"/>
        <v/>
      </c>
      <c r="AM512" s="13" t="str">
        <f>IF(AS512="","",IF(R512="Refreshment Beverage",ROUND(AS512*Rates!K$19,4),ROUND(AO512*(VLOOKUP(VALUE(Q512),Rates!G$4:L$12,3,0)),4)))</f>
        <v/>
      </c>
      <c r="AN512" s="183" t="str">
        <f>IF(AS512="","",IF(R512="Refreshment Beverage",AS512*(Rates!J$19/100),MAX(AM512,AB512)))</f>
        <v/>
      </c>
      <c r="AO512" s="186" t="str">
        <f t="shared" si="265"/>
        <v/>
      </c>
      <c r="AP512" s="186" t="str">
        <f t="shared" si="266"/>
        <v/>
      </c>
      <c r="AQ512" s="186" t="str">
        <f>IF(AS512="","",IF(R512="Refreshment Beverage",ROUND(SUM(VLOOKUP(Q:Q,Rates!G$15:L$19,3,0)*(AS512-Y512-Z512-AA512)),4),ROUND(SUM(Rates!$K$8*AS512),4)))</f>
        <v/>
      </c>
      <c r="AR512" s="184" t="str">
        <f t="shared" si="267"/>
        <v/>
      </c>
      <c r="AS512" s="185" t="str">
        <f t="shared" si="268"/>
        <v/>
      </c>
      <c r="AT512" s="177" t="str">
        <f t="shared" si="269"/>
        <v/>
      </c>
      <c r="AU512" s="13" t="str">
        <f>IF(AX512="","",IF(R512="Refreshment Beverage",ROUND((BA512-Y512-Z512-AA512)*VLOOKUP(VALUE(Q512),Rates!G$15:L$19,3,0),4),ROUND(AW512*(VLOOKUP(VALUE(Q512),Rates!G:L,3,0)),4)))</f>
        <v/>
      </c>
      <c r="AV512" s="183" t="str">
        <f t="shared" si="270"/>
        <v/>
      </c>
      <c r="AW512" s="186" t="str">
        <f t="shared" si="271"/>
        <v/>
      </c>
      <c r="AX512" s="184" t="str">
        <f t="shared" si="272"/>
        <v/>
      </c>
      <c r="AY512" s="186" t="str">
        <f>IF(AX512="","",IF(R512="Refreshment Beverage",ROUND(SUM(AX512*Rates!K$19),4),ROUND(SUM(AX512*(Rates!J$8/100)),4)))</f>
        <v/>
      </c>
      <c r="AZ512" s="183" t="str">
        <f t="shared" si="273"/>
        <v/>
      </c>
      <c r="BA512" s="185" t="str">
        <f t="shared" si="274"/>
        <v/>
      </c>
      <c r="BD512" s="171"/>
      <c r="BE512" s="171"/>
      <c r="BF512" s="171"/>
      <c r="BG512" s="171"/>
    </row>
    <row r="513" spans="1:59" ht="15" customHeight="1" x14ac:dyDescent="0.3">
      <c r="A513" s="172"/>
      <c r="B513" s="172"/>
      <c r="C513" s="172"/>
      <c r="D513" s="173"/>
      <c r="E513" s="173"/>
      <c r="F513" s="173"/>
      <c r="G513" s="173"/>
      <c r="H513" s="173"/>
      <c r="I513" s="174"/>
      <c r="J513" s="175"/>
      <c r="K513" s="176" t="str">
        <f t="shared" si="246"/>
        <v/>
      </c>
      <c r="L513" s="177" t="str">
        <f t="shared" si="247"/>
        <v/>
      </c>
      <c r="M513" s="178" t="str">
        <f t="shared" si="248"/>
        <v/>
      </c>
      <c r="N513" s="44" t="str" cm="1">
        <f t="array" ref="N513">IFERROR(IF(_xlfn.SINGLE(A:A)="","",IF(R513="Beer",SUM(LOOKUP(2,1/(Rates!$B$3:$B$5&lt;=W513)/(Rates!$C$3:$C$5&gt;=W513),Rates!$D$3:$D$5)*(X513/100)*W513),IF(R513="Refreshment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44" t="str">
        <f t="shared" si="249"/>
        <v/>
      </c>
      <c r="P513" s="13"/>
      <c r="Q513" s="179" t="str">
        <f t="shared" si="250"/>
        <v/>
      </c>
      <c r="R513" s="180" t="str">
        <f t="shared" si="251"/>
        <v/>
      </c>
      <c r="S513" s="13" t="str">
        <f>IF(A513="","",IF(R513="Refreshment Beverage",VLOOKUP(VALUE(Q513),Rates!G$15:L$19,2,0),VLOOKUP(VALUE(Q513),Rates!G$4:L$8,2,0)))</f>
        <v/>
      </c>
      <c r="T513" s="13" t="str">
        <f t="shared" si="252"/>
        <v/>
      </c>
      <c r="U513" s="181" t="str">
        <f t="shared" si="253"/>
        <v/>
      </c>
      <c r="V513" s="13" t="str">
        <f t="shared" si="254"/>
        <v/>
      </c>
      <c r="W513" s="13" t="str">
        <f t="shared" si="255"/>
        <v/>
      </c>
      <c r="X513" s="182" t="str">
        <f t="shared" si="256"/>
        <v/>
      </c>
      <c r="Y513" s="183" t="str">
        <f>IF(A:A="","",IF(R513="Refreshment Beverage",VLOOKUP(Q513,Rates!G$15:L$19,6,0)*W513,VLOOKUP(Q513,Rates!G$4:L$12,6,0)*W513))</f>
        <v/>
      </c>
      <c r="Z513" s="183" t="str">
        <f t="shared" si="257"/>
        <v/>
      </c>
      <c r="AA513" s="17">
        <f t="shared" si="245"/>
        <v>0</v>
      </c>
      <c r="AB513" s="177" t="str" cm="1">
        <f t="array" ref="AB513">IF(_xlfn.SINGLE(A:A)="","",IF(R513="Refreshment Beverage","",IF(AND(R513="Beer",Q513=0),SUM(LOOKUP(2,1/(Rates!$B$15:$B$18&lt;=W513)/(Rates!$C$15:$C$18&gt;=W513),Rates!$D$15:$D$18)*W513),VLOOKUP(VALUE(_xlfn.SINGLE(Q:Q)),Rates!A:B,2,0)*W513)))</f>
        <v/>
      </c>
      <c r="AC513" s="177" t="str" cm="1">
        <f t="array" ref="AC513">IF(_xlfn.SINGLE(A:A)="","",IF(R513="Refreshment Beverage","",IF(AND(R513="Beer",Q513=0),SUM(LOOKUP(2,1/(Rates!$B$15:$B$18&lt;=W513)/(Rates!$C$15:$C$18&gt;=W513),Rates!$E$15:$E$18)*W513),VLOOKUP(VALUE(_xlfn.SINGLE(Q:Q)),Rates!A:C,3,0)*W513)))</f>
        <v/>
      </c>
      <c r="AD513" s="168">
        <f>IFERROR(IF(OR(Q513=1,Q513=2,Q513=3,Q513=4),VLOOKUP(Q513,Rates!$A$31:$B$34,2,0)*W513,IF(V513=1,VLOOKUP(U513,'REB BEV MIN MKUP'!B:E,4,0),IF(V513&gt;1,VLOOKUP(VALUE(W513),'REB BEV MIN MKUP'!O:Q,3,0),0))),0)</f>
        <v>0</v>
      </c>
      <c r="AE513" s="177" t="str">
        <f t="shared" si="258"/>
        <v/>
      </c>
      <c r="AF513" s="13" t="str">
        <f t="shared" si="259"/>
        <v/>
      </c>
      <c r="AG513" s="177" t="str">
        <f t="shared" si="260"/>
        <v/>
      </c>
      <c r="AH513" s="184" t="str">
        <f t="shared" si="261"/>
        <v/>
      </c>
      <c r="AI513" s="184" t="str">
        <f>IF(AE:AE="","",IF(R513="Refreshment Beverage",AK513*(Rates!J$19/100),ROUND(SUM(AH513*(Rates!$J$8/100)),4)))</f>
        <v/>
      </c>
      <c r="AJ513" s="183" t="str">
        <f t="shared" si="262"/>
        <v/>
      </c>
      <c r="AK513" s="185" t="str">
        <f t="shared" si="263"/>
        <v/>
      </c>
      <c r="AL513" s="177" t="str">
        <f t="shared" si="264"/>
        <v/>
      </c>
      <c r="AM513" s="13" t="str">
        <f>IF(AS513="","",IF(R513="Refreshment Beverage",ROUND(AS513*Rates!K$19,4),ROUND(AO513*(VLOOKUP(VALUE(Q513),Rates!G$4:L$12,3,0)),4)))</f>
        <v/>
      </c>
      <c r="AN513" s="183" t="str">
        <f>IF(AS513="","",IF(R513="Refreshment Beverage",AS513*(Rates!J$19/100),MAX(AM513,AB513)))</f>
        <v/>
      </c>
      <c r="AO513" s="186" t="str">
        <f t="shared" si="265"/>
        <v/>
      </c>
      <c r="AP513" s="186" t="str">
        <f t="shared" si="266"/>
        <v/>
      </c>
      <c r="AQ513" s="186" t="str">
        <f>IF(AS513="","",IF(R513="Refreshment Beverage",ROUND(SUM(VLOOKUP(Q:Q,Rates!G$15:L$19,3,0)*(AS513-Y513-Z513-AA513)),4),ROUND(SUM(Rates!$K$8*AS513),4)))</f>
        <v/>
      </c>
      <c r="AR513" s="184" t="str">
        <f t="shared" si="267"/>
        <v/>
      </c>
      <c r="AS513" s="185" t="str">
        <f t="shared" si="268"/>
        <v/>
      </c>
      <c r="AT513" s="177" t="str">
        <f t="shared" si="269"/>
        <v/>
      </c>
      <c r="AU513" s="13" t="str">
        <f>IF(AX513="","",IF(R513="Refreshment Beverage",ROUND((BA513-Y513-Z513-AA513)*VLOOKUP(VALUE(Q513),Rates!G$15:L$19,3,0),4),ROUND(AW513*(VLOOKUP(VALUE(Q513),Rates!G:L,3,0)),4)))</f>
        <v/>
      </c>
      <c r="AV513" s="183" t="str">
        <f t="shared" si="270"/>
        <v/>
      </c>
      <c r="AW513" s="186" t="str">
        <f t="shared" si="271"/>
        <v/>
      </c>
      <c r="AX513" s="184" t="str">
        <f t="shared" si="272"/>
        <v/>
      </c>
      <c r="AY513" s="186" t="str">
        <f>IF(AX513="","",IF(R513="Refreshment Beverage",ROUND(SUM(AX513*Rates!K$19),4),ROUND(SUM(AX513*(Rates!J$8/100)),4)))</f>
        <v/>
      </c>
      <c r="AZ513" s="183" t="str">
        <f t="shared" si="273"/>
        <v/>
      </c>
      <c r="BA513" s="185" t="str">
        <f t="shared" si="274"/>
        <v/>
      </c>
      <c r="BD513" s="171"/>
      <c r="BE513" s="171"/>
      <c r="BF513" s="171"/>
      <c r="BG513" s="171"/>
    </row>
    <row r="514" spans="1:59" ht="15" customHeight="1" x14ac:dyDescent="0.3">
      <c r="A514" s="172"/>
      <c r="B514" s="172"/>
      <c r="C514" s="172"/>
      <c r="D514" s="173"/>
      <c r="E514" s="173"/>
      <c r="F514" s="173"/>
      <c r="G514" s="173"/>
      <c r="H514" s="173"/>
      <c r="I514" s="174"/>
      <c r="J514" s="175"/>
      <c r="K514" s="176" t="str">
        <f t="shared" si="246"/>
        <v/>
      </c>
      <c r="L514" s="177" t="str">
        <f t="shared" si="247"/>
        <v/>
      </c>
      <c r="M514" s="178" t="str">
        <f t="shared" si="248"/>
        <v/>
      </c>
      <c r="N514" s="44" t="str" cm="1">
        <f t="array" ref="N514">IFERROR(IF(_xlfn.SINGLE(A:A)="","",IF(R514="Beer",SUM(LOOKUP(2,1/(Rates!$B$3:$B$5&lt;=W514)/(Rates!$C$3:$C$5&gt;=W514),Rates!$D$3:$D$5)*(X514/100)*W514),IF(R514="Refreshment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44" t="str">
        <f t="shared" si="249"/>
        <v/>
      </c>
      <c r="P514" s="13"/>
      <c r="Q514" s="179" t="str">
        <f t="shared" si="250"/>
        <v/>
      </c>
      <c r="R514" s="180" t="str">
        <f t="shared" si="251"/>
        <v/>
      </c>
      <c r="S514" s="13" t="str">
        <f>IF(A514="","",IF(R514="Refreshment Beverage",VLOOKUP(VALUE(Q514),Rates!G$15:L$19,2,0),VLOOKUP(VALUE(Q514),Rates!G$4:L$8,2,0)))</f>
        <v/>
      </c>
      <c r="T514" s="13" t="str">
        <f t="shared" si="252"/>
        <v/>
      </c>
      <c r="U514" s="181" t="str">
        <f t="shared" si="253"/>
        <v/>
      </c>
      <c r="V514" s="13" t="str">
        <f t="shared" si="254"/>
        <v/>
      </c>
      <c r="W514" s="13" t="str">
        <f t="shared" si="255"/>
        <v/>
      </c>
      <c r="X514" s="182" t="str">
        <f t="shared" si="256"/>
        <v/>
      </c>
      <c r="Y514" s="183" t="str">
        <f>IF(A:A="","",IF(R514="Refreshment Beverage",VLOOKUP(Q514,Rates!G$15:L$19,6,0)*W514,VLOOKUP(Q514,Rates!G$4:L$12,6,0)*W514))</f>
        <v/>
      </c>
      <c r="Z514" s="183" t="str">
        <f t="shared" si="257"/>
        <v/>
      </c>
      <c r="AA514" s="17">
        <f t="shared" si="245"/>
        <v>0</v>
      </c>
      <c r="AB514" s="177" t="str" cm="1">
        <f t="array" ref="AB514">IF(_xlfn.SINGLE(A:A)="","",IF(R514="Refreshment Beverage","",IF(AND(R514="Beer",Q514=0),SUM(LOOKUP(2,1/(Rates!$B$15:$B$18&lt;=W514)/(Rates!$C$15:$C$18&gt;=W514),Rates!$D$15:$D$18)*W514),VLOOKUP(VALUE(_xlfn.SINGLE(Q:Q)),Rates!A:B,2,0)*W514)))</f>
        <v/>
      </c>
      <c r="AC514" s="177" t="str" cm="1">
        <f t="array" ref="AC514">IF(_xlfn.SINGLE(A:A)="","",IF(R514="Refreshment Beverage","",IF(AND(R514="Beer",Q514=0),SUM(LOOKUP(2,1/(Rates!$B$15:$B$18&lt;=W514)/(Rates!$C$15:$C$18&gt;=W514),Rates!$E$15:$E$18)*W514),VLOOKUP(VALUE(_xlfn.SINGLE(Q:Q)),Rates!A:C,3,0)*W514)))</f>
        <v/>
      </c>
      <c r="AD514" s="168">
        <f>IFERROR(IF(OR(Q514=1,Q514=2,Q514=3,Q514=4),VLOOKUP(Q514,Rates!$A$31:$B$34,2,0)*W514,IF(V514=1,VLOOKUP(U514,'REB BEV MIN MKUP'!B:E,4,0),IF(V514&gt;1,VLOOKUP(VALUE(W514),'REB BEV MIN MKUP'!O:Q,3,0),0))),0)</f>
        <v>0</v>
      </c>
      <c r="AE514" s="177" t="str">
        <f t="shared" si="258"/>
        <v/>
      </c>
      <c r="AF514" s="13" t="str">
        <f t="shared" si="259"/>
        <v/>
      </c>
      <c r="AG514" s="177" t="str">
        <f t="shared" si="260"/>
        <v/>
      </c>
      <c r="AH514" s="184" t="str">
        <f t="shared" si="261"/>
        <v/>
      </c>
      <c r="AI514" s="184" t="str">
        <f>IF(AE:AE="","",IF(R514="Refreshment Beverage",AK514*(Rates!J$19/100),ROUND(SUM(AH514*(Rates!$J$8/100)),4)))</f>
        <v/>
      </c>
      <c r="AJ514" s="183" t="str">
        <f t="shared" si="262"/>
        <v/>
      </c>
      <c r="AK514" s="185" t="str">
        <f t="shared" si="263"/>
        <v/>
      </c>
      <c r="AL514" s="177" t="str">
        <f t="shared" si="264"/>
        <v/>
      </c>
      <c r="AM514" s="13" t="str">
        <f>IF(AS514="","",IF(R514="Refreshment Beverage",ROUND(AS514*Rates!K$19,4),ROUND(AO514*(VLOOKUP(VALUE(Q514),Rates!G$4:L$12,3,0)),4)))</f>
        <v/>
      </c>
      <c r="AN514" s="183" t="str">
        <f>IF(AS514="","",IF(R514="Refreshment Beverage",AS514*(Rates!J$19/100),MAX(AM514,AB514)))</f>
        <v/>
      </c>
      <c r="AO514" s="186" t="str">
        <f t="shared" si="265"/>
        <v/>
      </c>
      <c r="AP514" s="186" t="str">
        <f t="shared" si="266"/>
        <v/>
      </c>
      <c r="AQ514" s="186" t="str">
        <f>IF(AS514="","",IF(R514="Refreshment Beverage",ROUND(SUM(VLOOKUP(Q:Q,Rates!G$15:L$19,3,0)*(AS514-Y514-Z514-AA514)),4),ROUND(SUM(Rates!$K$8*AS514),4)))</f>
        <v/>
      </c>
      <c r="AR514" s="184" t="str">
        <f t="shared" si="267"/>
        <v/>
      </c>
      <c r="AS514" s="185" t="str">
        <f t="shared" si="268"/>
        <v/>
      </c>
      <c r="AT514" s="177" t="str">
        <f t="shared" si="269"/>
        <v/>
      </c>
      <c r="AU514" s="13" t="str">
        <f>IF(AX514="","",IF(R514="Refreshment Beverage",ROUND((BA514-Y514-Z514-AA514)*VLOOKUP(VALUE(Q514),Rates!G$15:L$19,3,0),4),ROUND(AW514*(VLOOKUP(VALUE(Q514),Rates!G:L,3,0)),4)))</f>
        <v/>
      </c>
      <c r="AV514" s="183" t="str">
        <f t="shared" si="270"/>
        <v/>
      </c>
      <c r="AW514" s="186" t="str">
        <f t="shared" si="271"/>
        <v/>
      </c>
      <c r="AX514" s="184" t="str">
        <f t="shared" si="272"/>
        <v/>
      </c>
      <c r="AY514" s="186" t="str">
        <f>IF(AX514="","",IF(R514="Refreshment Beverage",ROUND(SUM(AX514*Rates!K$19),4),ROUND(SUM(AX514*(Rates!J$8/100)),4)))</f>
        <v/>
      </c>
      <c r="AZ514" s="183" t="str">
        <f t="shared" si="273"/>
        <v/>
      </c>
      <c r="BA514" s="185" t="str">
        <f t="shared" si="274"/>
        <v/>
      </c>
      <c r="BD514" s="171"/>
      <c r="BE514" s="171"/>
      <c r="BF514" s="171"/>
      <c r="BG514" s="171"/>
    </row>
    <row r="515" spans="1:59" ht="15" customHeight="1" x14ac:dyDescent="0.3">
      <c r="A515" s="172"/>
      <c r="B515" s="172"/>
      <c r="C515" s="172"/>
      <c r="D515" s="173"/>
      <c r="E515" s="173"/>
      <c r="F515" s="173"/>
      <c r="G515" s="173"/>
      <c r="H515" s="173"/>
      <c r="I515" s="174"/>
      <c r="J515" s="175"/>
      <c r="K515" s="176" t="str">
        <f t="shared" si="246"/>
        <v/>
      </c>
      <c r="L515" s="177" t="str">
        <f t="shared" si="247"/>
        <v/>
      </c>
      <c r="M515" s="178" t="str">
        <f t="shared" si="248"/>
        <v/>
      </c>
      <c r="N515" s="44" t="str" cm="1">
        <f t="array" ref="N515">IFERROR(IF(_xlfn.SINGLE(A:A)="","",IF(R515="Beer",SUM(LOOKUP(2,1/(Rates!$B$3:$B$5&lt;=W515)/(Rates!$C$3:$C$5&gt;=W515),Rates!$D$3:$D$5)*(X515/100)*W515),IF(R515="Refreshment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44" t="str">
        <f t="shared" si="249"/>
        <v/>
      </c>
      <c r="P515" s="13"/>
      <c r="Q515" s="179" t="str">
        <f t="shared" si="250"/>
        <v/>
      </c>
      <c r="R515" s="180" t="str">
        <f t="shared" si="251"/>
        <v/>
      </c>
      <c r="S515" s="13" t="str">
        <f>IF(A515="","",IF(R515="Refreshment Beverage",VLOOKUP(VALUE(Q515),Rates!G$15:L$19,2,0),VLOOKUP(VALUE(Q515),Rates!G$4:L$8,2,0)))</f>
        <v/>
      </c>
      <c r="T515" s="13" t="str">
        <f t="shared" si="252"/>
        <v/>
      </c>
      <c r="U515" s="181" t="str">
        <f t="shared" si="253"/>
        <v/>
      </c>
      <c r="V515" s="13" t="str">
        <f t="shared" si="254"/>
        <v/>
      </c>
      <c r="W515" s="13" t="str">
        <f t="shared" si="255"/>
        <v/>
      </c>
      <c r="X515" s="182" t="str">
        <f t="shared" si="256"/>
        <v/>
      </c>
      <c r="Y515" s="183" t="str">
        <f>IF(A:A="","",IF(R515="Refreshment Beverage",VLOOKUP(Q515,Rates!G$15:L$19,6,0)*W515,VLOOKUP(Q515,Rates!G$4:L$12,6,0)*W515))</f>
        <v/>
      </c>
      <c r="Z515" s="183" t="str">
        <f t="shared" si="257"/>
        <v/>
      </c>
      <c r="AA515" s="17">
        <f t="shared" si="245"/>
        <v>0</v>
      </c>
      <c r="AB515" s="177" t="str" cm="1">
        <f t="array" ref="AB515">IF(_xlfn.SINGLE(A:A)="","",IF(R515="Refreshment Beverage","",IF(AND(R515="Beer",Q515=0),SUM(LOOKUP(2,1/(Rates!$B$15:$B$18&lt;=W515)/(Rates!$C$15:$C$18&gt;=W515),Rates!$D$15:$D$18)*W515),VLOOKUP(VALUE(_xlfn.SINGLE(Q:Q)),Rates!A:B,2,0)*W515)))</f>
        <v/>
      </c>
      <c r="AC515" s="177" t="str" cm="1">
        <f t="array" ref="AC515">IF(_xlfn.SINGLE(A:A)="","",IF(R515="Refreshment Beverage","",IF(AND(R515="Beer",Q515=0),SUM(LOOKUP(2,1/(Rates!$B$15:$B$18&lt;=W515)/(Rates!$C$15:$C$18&gt;=W515),Rates!$E$15:$E$18)*W515),VLOOKUP(VALUE(_xlfn.SINGLE(Q:Q)),Rates!A:C,3,0)*W515)))</f>
        <v/>
      </c>
      <c r="AD515" s="168">
        <f>IFERROR(IF(OR(Q515=1,Q515=2,Q515=3,Q515=4),VLOOKUP(Q515,Rates!$A$31:$B$34,2,0)*W515,IF(V515=1,VLOOKUP(U515,'REB BEV MIN MKUP'!B:E,4,0),IF(V515&gt;1,VLOOKUP(VALUE(W515),'REB BEV MIN MKUP'!O:Q,3,0),0))),0)</f>
        <v>0</v>
      </c>
      <c r="AE515" s="177" t="str">
        <f t="shared" si="258"/>
        <v/>
      </c>
      <c r="AF515" s="13" t="str">
        <f t="shared" si="259"/>
        <v/>
      </c>
      <c r="AG515" s="177" t="str">
        <f t="shared" si="260"/>
        <v/>
      </c>
      <c r="AH515" s="184" t="str">
        <f t="shared" si="261"/>
        <v/>
      </c>
      <c r="AI515" s="184" t="str">
        <f>IF(AE:AE="","",IF(R515="Refreshment Beverage",AK515*(Rates!J$19/100),ROUND(SUM(AH515*(Rates!$J$8/100)),4)))</f>
        <v/>
      </c>
      <c r="AJ515" s="183" t="str">
        <f t="shared" si="262"/>
        <v/>
      </c>
      <c r="AK515" s="185" t="str">
        <f t="shared" si="263"/>
        <v/>
      </c>
      <c r="AL515" s="177" t="str">
        <f t="shared" si="264"/>
        <v/>
      </c>
      <c r="AM515" s="13" t="str">
        <f>IF(AS515="","",IF(R515="Refreshment Beverage",ROUND(AS515*Rates!K$19,4),ROUND(AO515*(VLOOKUP(VALUE(Q515),Rates!G$4:L$12,3,0)),4)))</f>
        <v/>
      </c>
      <c r="AN515" s="183" t="str">
        <f>IF(AS515="","",IF(R515="Refreshment Beverage",AS515*(Rates!J$19/100),MAX(AM515,AB515)))</f>
        <v/>
      </c>
      <c r="AO515" s="186" t="str">
        <f t="shared" si="265"/>
        <v/>
      </c>
      <c r="AP515" s="186" t="str">
        <f t="shared" si="266"/>
        <v/>
      </c>
      <c r="AQ515" s="186" t="str">
        <f>IF(AS515="","",IF(R515="Refreshment Beverage",ROUND(SUM(VLOOKUP(Q:Q,Rates!G$15:L$19,3,0)*(AS515-Y515-Z515-AA515)),4),ROUND(SUM(Rates!$K$8*AS515),4)))</f>
        <v/>
      </c>
      <c r="AR515" s="184" t="str">
        <f t="shared" si="267"/>
        <v/>
      </c>
      <c r="AS515" s="185" t="str">
        <f t="shared" si="268"/>
        <v/>
      </c>
      <c r="AT515" s="177" t="str">
        <f t="shared" si="269"/>
        <v/>
      </c>
      <c r="AU515" s="13" t="str">
        <f>IF(AX515="","",IF(R515="Refreshment Beverage",ROUND((BA515-Y515-Z515-AA515)*VLOOKUP(VALUE(Q515),Rates!G$15:L$19,3,0),4),ROUND(AW515*(VLOOKUP(VALUE(Q515),Rates!G:L,3,0)),4)))</f>
        <v/>
      </c>
      <c r="AV515" s="183" t="str">
        <f t="shared" si="270"/>
        <v/>
      </c>
      <c r="AW515" s="186" t="str">
        <f t="shared" si="271"/>
        <v/>
      </c>
      <c r="AX515" s="184" t="str">
        <f t="shared" si="272"/>
        <v/>
      </c>
      <c r="AY515" s="186" t="str">
        <f>IF(AX515="","",IF(R515="Refreshment Beverage",ROUND(SUM(AX515*Rates!K$19),4),ROUND(SUM(AX515*(Rates!J$8/100)),4)))</f>
        <v/>
      </c>
      <c r="AZ515" s="183" t="str">
        <f t="shared" si="273"/>
        <v/>
      </c>
      <c r="BA515" s="185" t="str">
        <f t="shared" si="274"/>
        <v/>
      </c>
      <c r="BD515" s="171"/>
      <c r="BE515" s="171"/>
      <c r="BF515" s="171"/>
      <c r="BG515" s="171"/>
    </row>
    <row r="516" spans="1:59" ht="15" customHeight="1" x14ac:dyDescent="0.3">
      <c r="A516" s="172"/>
      <c r="B516" s="172"/>
      <c r="C516" s="172"/>
      <c r="D516" s="173"/>
      <c r="E516" s="173"/>
      <c r="F516" s="173"/>
      <c r="G516" s="173"/>
      <c r="H516" s="173"/>
      <c r="I516" s="174"/>
      <c r="J516" s="175"/>
      <c r="K516" s="176" t="str">
        <f t="shared" si="246"/>
        <v/>
      </c>
      <c r="L516" s="177" t="str">
        <f t="shared" si="247"/>
        <v/>
      </c>
      <c r="M516" s="178" t="str">
        <f t="shared" si="248"/>
        <v/>
      </c>
      <c r="N516" s="44" t="str" cm="1">
        <f t="array" ref="N516">IFERROR(IF(_xlfn.SINGLE(A:A)="","",IF(R516="Beer",SUM(LOOKUP(2,1/(Rates!$B$3:$B$5&lt;=W516)/(Rates!$C$3:$C$5&gt;=W516),Rates!$D$3:$D$5)*(X516/100)*W516),IF(R516="Refreshment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44" t="str">
        <f t="shared" si="249"/>
        <v/>
      </c>
      <c r="P516" s="13"/>
      <c r="Q516" s="179" t="str">
        <f t="shared" si="250"/>
        <v/>
      </c>
      <c r="R516" s="180" t="str">
        <f t="shared" si="251"/>
        <v/>
      </c>
      <c r="S516" s="13" t="str">
        <f>IF(A516="","",IF(R516="Refreshment Beverage",VLOOKUP(VALUE(Q516),Rates!G$15:L$19,2,0),VLOOKUP(VALUE(Q516),Rates!G$4:L$8,2,0)))</f>
        <v/>
      </c>
      <c r="T516" s="13" t="str">
        <f t="shared" si="252"/>
        <v/>
      </c>
      <c r="U516" s="181" t="str">
        <f t="shared" si="253"/>
        <v/>
      </c>
      <c r="V516" s="13" t="str">
        <f t="shared" si="254"/>
        <v/>
      </c>
      <c r="W516" s="13" t="str">
        <f t="shared" si="255"/>
        <v/>
      </c>
      <c r="X516" s="182" t="str">
        <f t="shared" si="256"/>
        <v/>
      </c>
      <c r="Y516" s="183" t="str">
        <f>IF(A:A="","",IF(R516="Refreshment Beverage",VLOOKUP(Q516,Rates!G$15:L$19,6,0)*W516,VLOOKUP(Q516,Rates!G$4:L$12,6,0)*W516))</f>
        <v/>
      </c>
      <c r="Z516" s="183" t="str">
        <f t="shared" si="257"/>
        <v/>
      </c>
      <c r="AA516" s="17">
        <f t="shared" si="245"/>
        <v>0</v>
      </c>
      <c r="AB516" s="177" t="str" cm="1">
        <f t="array" ref="AB516">IF(_xlfn.SINGLE(A:A)="","",IF(R516="Refreshment Beverage","",IF(AND(R516="Beer",Q516=0),SUM(LOOKUP(2,1/(Rates!$B$15:$B$18&lt;=W516)/(Rates!$C$15:$C$18&gt;=W516),Rates!$D$15:$D$18)*W516),VLOOKUP(VALUE(_xlfn.SINGLE(Q:Q)),Rates!A:B,2,0)*W516)))</f>
        <v/>
      </c>
      <c r="AC516" s="177" t="str" cm="1">
        <f t="array" ref="AC516">IF(_xlfn.SINGLE(A:A)="","",IF(R516="Refreshment Beverage","",IF(AND(R516="Beer",Q516=0),SUM(LOOKUP(2,1/(Rates!$B$15:$B$18&lt;=W516)/(Rates!$C$15:$C$18&gt;=W516),Rates!$E$15:$E$18)*W516),VLOOKUP(VALUE(_xlfn.SINGLE(Q:Q)),Rates!A:C,3,0)*W516)))</f>
        <v/>
      </c>
      <c r="AD516" s="168">
        <f>IFERROR(IF(OR(Q516=1,Q516=2,Q516=3,Q516=4),VLOOKUP(Q516,Rates!$A$31:$B$34,2,0)*W516,IF(V516=1,VLOOKUP(U516,'REB BEV MIN MKUP'!B:E,4,0),IF(V516&gt;1,VLOOKUP(VALUE(W516),'REB BEV MIN MKUP'!O:Q,3,0),0))),0)</f>
        <v>0</v>
      </c>
      <c r="AE516" s="177" t="str">
        <f t="shared" si="258"/>
        <v/>
      </c>
      <c r="AF516" s="13" t="str">
        <f t="shared" si="259"/>
        <v/>
      </c>
      <c r="AG516" s="177" t="str">
        <f t="shared" si="260"/>
        <v/>
      </c>
      <c r="AH516" s="184" t="str">
        <f t="shared" si="261"/>
        <v/>
      </c>
      <c r="AI516" s="184" t="str">
        <f>IF(AE:AE="","",IF(R516="Refreshment Beverage",AK516*(Rates!J$19/100),ROUND(SUM(AH516*(Rates!$J$8/100)),4)))</f>
        <v/>
      </c>
      <c r="AJ516" s="183" t="str">
        <f t="shared" si="262"/>
        <v/>
      </c>
      <c r="AK516" s="185" t="str">
        <f t="shared" si="263"/>
        <v/>
      </c>
      <c r="AL516" s="177" t="str">
        <f t="shared" si="264"/>
        <v/>
      </c>
      <c r="AM516" s="13" t="str">
        <f>IF(AS516="","",IF(R516="Refreshment Beverage",ROUND(AS516*Rates!K$19,4),ROUND(AO516*(VLOOKUP(VALUE(Q516),Rates!G$4:L$12,3,0)),4)))</f>
        <v/>
      </c>
      <c r="AN516" s="183" t="str">
        <f>IF(AS516="","",IF(R516="Refreshment Beverage",AS516*(Rates!J$19/100),MAX(AM516,AB516)))</f>
        <v/>
      </c>
      <c r="AO516" s="186" t="str">
        <f t="shared" si="265"/>
        <v/>
      </c>
      <c r="AP516" s="186" t="str">
        <f t="shared" si="266"/>
        <v/>
      </c>
      <c r="AQ516" s="186" t="str">
        <f>IF(AS516="","",IF(R516="Refreshment Beverage",ROUND(SUM(VLOOKUP(Q:Q,Rates!G$15:L$19,3,0)*(AS516-Y516-Z516-AA516)),4),ROUND(SUM(Rates!$K$8*AS516),4)))</f>
        <v/>
      </c>
      <c r="AR516" s="184" t="str">
        <f t="shared" si="267"/>
        <v/>
      </c>
      <c r="AS516" s="185" t="str">
        <f t="shared" si="268"/>
        <v/>
      </c>
      <c r="AT516" s="177" t="str">
        <f t="shared" si="269"/>
        <v/>
      </c>
      <c r="AU516" s="13" t="str">
        <f>IF(AX516="","",IF(R516="Refreshment Beverage",ROUND((BA516-Y516-Z516-AA516)*VLOOKUP(VALUE(Q516),Rates!G$15:L$19,3,0),4),ROUND(AW516*(VLOOKUP(VALUE(Q516),Rates!G:L,3,0)),4)))</f>
        <v/>
      </c>
      <c r="AV516" s="183" t="str">
        <f t="shared" si="270"/>
        <v/>
      </c>
      <c r="AW516" s="186" t="str">
        <f t="shared" si="271"/>
        <v/>
      </c>
      <c r="AX516" s="184" t="str">
        <f t="shared" si="272"/>
        <v/>
      </c>
      <c r="AY516" s="186" t="str">
        <f>IF(AX516="","",IF(R516="Refreshment Beverage",ROUND(SUM(AX516*Rates!K$19),4),ROUND(SUM(AX516*(Rates!J$8/100)),4)))</f>
        <v/>
      </c>
      <c r="AZ516" s="183" t="str">
        <f t="shared" si="273"/>
        <v/>
      </c>
      <c r="BA516" s="185" t="str">
        <f t="shared" si="274"/>
        <v/>
      </c>
      <c r="BD516" s="171"/>
      <c r="BE516" s="171"/>
      <c r="BF516" s="171"/>
      <c r="BG516" s="171"/>
    </row>
    <row r="517" spans="1:59" ht="15" customHeight="1" x14ac:dyDescent="0.3">
      <c r="A517" s="172"/>
      <c r="B517" s="172"/>
      <c r="C517" s="172"/>
      <c r="D517" s="173"/>
      <c r="E517" s="173"/>
      <c r="F517" s="173"/>
      <c r="G517" s="173"/>
      <c r="H517" s="173"/>
      <c r="I517" s="174"/>
      <c r="J517" s="175"/>
      <c r="K517" s="176" t="str">
        <f t="shared" si="246"/>
        <v/>
      </c>
      <c r="L517" s="177" t="str">
        <f t="shared" si="247"/>
        <v/>
      </c>
      <c r="M517" s="178" t="str">
        <f t="shared" si="248"/>
        <v/>
      </c>
      <c r="N517" s="44" t="str" cm="1">
        <f t="array" ref="N517">IFERROR(IF(_xlfn.SINGLE(A:A)="","",IF(R517="Beer",SUM(LOOKUP(2,1/(Rates!$B$3:$B$5&lt;=W517)/(Rates!$C$3:$C$5&gt;=W517),Rates!$D$3:$D$5)*(X517/100)*W517),IF(R517="Refreshment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44" t="str">
        <f t="shared" si="249"/>
        <v/>
      </c>
      <c r="P517" s="13"/>
      <c r="Q517" s="179" t="str">
        <f t="shared" si="250"/>
        <v/>
      </c>
      <c r="R517" s="180" t="str">
        <f t="shared" si="251"/>
        <v/>
      </c>
      <c r="S517" s="13" t="str">
        <f>IF(A517="","",IF(R517="Refreshment Beverage",VLOOKUP(VALUE(Q517),Rates!G$15:L$19,2,0),VLOOKUP(VALUE(Q517),Rates!G$4:L$8,2,0)))</f>
        <v/>
      </c>
      <c r="T517" s="13" t="str">
        <f t="shared" si="252"/>
        <v/>
      </c>
      <c r="U517" s="181" t="str">
        <f t="shared" si="253"/>
        <v/>
      </c>
      <c r="V517" s="13" t="str">
        <f t="shared" si="254"/>
        <v/>
      </c>
      <c r="W517" s="13" t="str">
        <f t="shared" si="255"/>
        <v/>
      </c>
      <c r="X517" s="182" t="str">
        <f t="shared" si="256"/>
        <v/>
      </c>
      <c r="Y517" s="183" t="str">
        <f>IF(A:A="","",IF(R517="Refreshment Beverage",VLOOKUP(Q517,Rates!G$15:L$19,6,0)*W517,VLOOKUP(Q517,Rates!G$4:L$12,6,0)*W517))</f>
        <v/>
      </c>
      <c r="Z517" s="183" t="str">
        <f t="shared" si="257"/>
        <v/>
      </c>
      <c r="AA517" s="17">
        <f t="shared" si="245"/>
        <v>0</v>
      </c>
      <c r="AB517" s="177" t="str" cm="1">
        <f t="array" ref="AB517">IF(_xlfn.SINGLE(A:A)="","",IF(R517="Refreshment Beverage","",IF(AND(R517="Beer",Q517=0),SUM(LOOKUP(2,1/(Rates!$B$15:$B$18&lt;=W517)/(Rates!$C$15:$C$18&gt;=W517),Rates!$D$15:$D$18)*W517),VLOOKUP(VALUE(_xlfn.SINGLE(Q:Q)),Rates!A:B,2,0)*W517)))</f>
        <v/>
      </c>
      <c r="AC517" s="177" t="str" cm="1">
        <f t="array" ref="AC517">IF(_xlfn.SINGLE(A:A)="","",IF(R517="Refreshment Beverage","",IF(AND(R517="Beer",Q517=0),SUM(LOOKUP(2,1/(Rates!$B$15:$B$18&lt;=W517)/(Rates!$C$15:$C$18&gt;=W517),Rates!$E$15:$E$18)*W517),VLOOKUP(VALUE(_xlfn.SINGLE(Q:Q)),Rates!A:C,3,0)*W517)))</f>
        <v/>
      </c>
      <c r="AD517" s="168">
        <f>IFERROR(IF(OR(Q517=1,Q517=2,Q517=3,Q517=4),VLOOKUP(Q517,Rates!$A$31:$B$34,2,0)*W517,IF(V517=1,VLOOKUP(U517,'REB BEV MIN MKUP'!B:E,4,0),IF(V517&gt;1,VLOOKUP(VALUE(W517),'REB BEV MIN MKUP'!O:Q,3,0),0))),0)</f>
        <v>0</v>
      </c>
      <c r="AE517" s="177" t="str">
        <f t="shared" si="258"/>
        <v/>
      </c>
      <c r="AF517" s="13" t="str">
        <f t="shared" si="259"/>
        <v/>
      </c>
      <c r="AG517" s="177" t="str">
        <f t="shared" si="260"/>
        <v/>
      </c>
      <c r="AH517" s="184" t="str">
        <f t="shared" si="261"/>
        <v/>
      </c>
      <c r="AI517" s="184" t="str">
        <f>IF(AE:AE="","",IF(R517="Refreshment Beverage",AK517*(Rates!J$19/100),ROUND(SUM(AH517*(Rates!$J$8/100)),4)))</f>
        <v/>
      </c>
      <c r="AJ517" s="183" t="str">
        <f t="shared" si="262"/>
        <v/>
      </c>
      <c r="AK517" s="185" t="str">
        <f t="shared" si="263"/>
        <v/>
      </c>
      <c r="AL517" s="177" t="str">
        <f t="shared" si="264"/>
        <v/>
      </c>
      <c r="AM517" s="13" t="str">
        <f>IF(AS517="","",IF(R517="Refreshment Beverage",ROUND(AS517*Rates!K$19,4),ROUND(AO517*(VLOOKUP(VALUE(Q517),Rates!G$4:L$12,3,0)),4)))</f>
        <v/>
      </c>
      <c r="AN517" s="183" t="str">
        <f>IF(AS517="","",IF(R517="Refreshment Beverage",AS517*(Rates!J$19/100),MAX(AM517,AB517)))</f>
        <v/>
      </c>
      <c r="AO517" s="186" t="str">
        <f t="shared" si="265"/>
        <v/>
      </c>
      <c r="AP517" s="186" t="str">
        <f t="shared" si="266"/>
        <v/>
      </c>
      <c r="AQ517" s="186" t="str">
        <f>IF(AS517="","",IF(R517="Refreshment Beverage",ROUND(SUM(VLOOKUP(Q:Q,Rates!G$15:L$19,3,0)*(AS517-Y517-Z517-AA517)),4),ROUND(SUM(Rates!$K$8*AS517),4)))</f>
        <v/>
      </c>
      <c r="AR517" s="184" t="str">
        <f t="shared" si="267"/>
        <v/>
      </c>
      <c r="AS517" s="185" t="str">
        <f t="shared" si="268"/>
        <v/>
      </c>
      <c r="AT517" s="177" t="str">
        <f t="shared" si="269"/>
        <v/>
      </c>
      <c r="AU517" s="13" t="str">
        <f>IF(AX517="","",IF(R517="Refreshment Beverage",ROUND((BA517-Y517-Z517-AA517)*VLOOKUP(VALUE(Q517),Rates!G$15:L$19,3,0),4),ROUND(AW517*(VLOOKUP(VALUE(Q517),Rates!G:L,3,0)),4)))</f>
        <v/>
      </c>
      <c r="AV517" s="183" t="str">
        <f t="shared" si="270"/>
        <v/>
      </c>
      <c r="AW517" s="186" t="str">
        <f t="shared" si="271"/>
        <v/>
      </c>
      <c r="AX517" s="184" t="str">
        <f t="shared" si="272"/>
        <v/>
      </c>
      <c r="AY517" s="186" t="str">
        <f>IF(AX517="","",IF(R517="Refreshment Beverage",ROUND(SUM(AX517*Rates!K$19),4),ROUND(SUM(AX517*(Rates!J$8/100)),4)))</f>
        <v/>
      </c>
      <c r="AZ517" s="183" t="str">
        <f t="shared" si="273"/>
        <v/>
      </c>
      <c r="BA517" s="185" t="str">
        <f t="shared" si="274"/>
        <v/>
      </c>
      <c r="BD517" s="171"/>
      <c r="BE517" s="171"/>
      <c r="BF517" s="171"/>
      <c r="BG517" s="171"/>
    </row>
    <row r="518" spans="1:59" ht="15" customHeight="1" x14ac:dyDescent="0.3">
      <c r="A518" s="172"/>
      <c r="B518" s="172"/>
      <c r="C518" s="172"/>
      <c r="D518" s="173"/>
      <c r="E518" s="173"/>
      <c r="F518" s="173"/>
      <c r="G518" s="173"/>
      <c r="H518" s="173"/>
      <c r="I518" s="174"/>
      <c r="J518" s="175"/>
      <c r="K518" s="176" t="str">
        <f t="shared" si="246"/>
        <v/>
      </c>
      <c r="L518" s="177" t="str">
        <f t="shared" si="247"/>
        <v/>
      </c>
      <c r="M518" s="178" t="str">
        <f t="shared" si="248"/>
        <v/>
      </c>
      <c r="N518" s="44" t="str" cm="1">
        <f t="array" ref="N518">IFERROR(IF(_xlfn.SINGLE(A:A)="","",IF(R518="Beer",SUM(LOOKUP(2,1/(Rates!$B$3:$B$5&lt;=W518)/(Rates!$C$3:$C$5&gt;=W518),Rates!$D$3:$D$5)*(X518/100)*W518),IF(R518="Refreshment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44" t="str">
        <f t="shared" si="249"/>
        <v/>
      </c>
      <c r="P518" s="13"/>
      <c r="Q518" s="179" t="str">
        <f t="shared" si="250"/>
        <v/>
      </c>
      <c r="R518" s="180" t="str">
        <f t="shared" si="251"/>
        <v/>
      </c>
      <c r="S518" s="13" t="str">
        <f>IF(A518="","",IF(R518="Refreshment Beverage",VLOOKUP(VALUE(Q518),Rates!G$15:L$19,2,0),VLOOKUP(VALUE(Q518),Rates!G$4:L$8,2,0)))</f>
        <v/>
      </c>
      <c r="T518" s="13" t="str">
        <f t="shared" si="252"/>
        <v/>
      </c>
      <c r="U518" s="181" t="str">
        <f t="shared" si="253"/>
        <v/>
      </c>
      <c r="V518" s="13" t="str">
        <f t="shared" si="254"/>
        <v/>
      </c>
      <c r="W518" s="13" t="str">
        <f t="shared" si="255"/>
        <v/>
      </c>
      <c r="X518" s="182" t="str">
        <f t="shared" si="256"/>
        <v/>
      </c>
      <c r="Y518" s="183" t="str">
        <f>IF(A:A="","",IF(R518="Refreshment Beverage",VLOOKUP(Q518,Rates!G$15:L$19,6,0)*W518,VLOOKUP(Q518,Rates!G$4:L$12,6,0)*W518))</f>
        <v/>
      </c>
      <c r="Z518" s="183" t="str">
        <f t="shared" si="257"/>
        <v/>
      </c>
      <c r="AA518" s="17">
        <f t="shared" si="245"/>
        <v>0</v>
      </c>
      <c r="AB518" s="177" t="str" cm="1">
        <f t="array" ref="AB518">IF(_xlfn.SINGLE(A:A)="","",IF(R518="Refreshment Beverage","",IF(AND(R518="Beer",Q518=0),SUM(LOOKUP(2,1/(Rates!$B$15:$B$18&lt;=W518)/(Rates!$C$15:$C$18&gt;=W518),Rates!$D$15:$D$18)*W518),VLOOKUP(VALUE(_xlfn.SINGLE(Q:Q)),Rates!A:B,2,0)*W518)))</f>
        <v/>
      </c>
      <c r="AC518" s="177" t="str" cm="1">
        <f t="array" ref="AC518">IF(_xlfn.SINGLE(A:A)="","",IF(R518="Refreshment Beverage","",IF(AND(R518="Beer",Q518=0),SUM(LOOKUP(2,1/(Rates!$B$15:$B$18&lt;=W518)/(Rates!$C$15:$C$18&gt;=W518),Rates!$E$15:$E$18)*W518),VLOOKUP(VALUE(_xlfn.SINGLE(Q:Q)),Rates!A:C,3,0)*W518)))</f>
        <v/>
      </c>
      <c r="AD518" s="168">
        <f>IFERROR(IF(OR(Q518=1,Q518=2,Q518=3,Q518=4),VLOOKUP(Q518,Rates!$A$31:$B$34,2,0)*W518,IF(V518=1,VLOOKUP(U518,'REB BEV MIN MKUP'!B:E,4,0),IF(V518&gt;1,VLOOKUP(VALUE(W518),'REB BEV MIN MKUP'!O:Q,3,0),0))),0)</f>
        <v>0</v>
      </c>
      <c r="AE518" s="177" t="str">
        <f t="shared" si="258"/>
        <v/>
      </c>
      <c r="AF518" s="13" t="str">
        <f t="shared" si="259"/>
        <v/>
      </c>
      <c r="AG518" s="177" t="str">
        <f t="shared" si="260"/>
        <v/>
      </c>
      <c r="AH518" s="184" t="str">
        <f t="shared" si="261"/>
        <v/>
      </c>
      <c r="AI518" s="184" t="str">
        <f>IF(AE:AE="","",IF(R518="Refreshment Beverage",AK518*(Rates!J$19/100),ROUND(SUM(AH518*(Rates!$J$8/100)),4)))</f>
        <v/>
      </c>
      <c r="AJ518" s="183" t="str">
        <f t="shared" si="262"/>
        <v/>
      </c>
      <c r="AK518" s="185" t="str">
        <f t="shared" si="263"/>
        <v/>
      </c>
      <c r="AL518" s="177" t="str">
        <f t="shared" si="264"/>
        <v/>
      </c>
      <c r="AM518" s="13" t="str">
        <f>IF(AS518="","",IF(R518="Refreshment Beverage",ROUND(AS518*Rates!K$19,4),ROUND(AO518*(VLOOKUP(VALUE(Q518),Rates!G$4:L$12,3,0)),4)))</f>
        <v/>
      </c>
      <c r="AN518" s="183" t="str">
        <f>IF(AS518="","",IF(R518="Refreshment Beverage",AS518*(Rates!J$19/100),MAX(AM518,AB518)))</f>
        <v/>
      </c>
      <c r="AO518" s="186" t="str">
        <f t="shared" si="265"/>
        <v/>
      </c>
      <c r="AP518" s="186" t="str">
        <f t="shared" si="266"/>
        <v/>
      </c>
      <c r="AQ518" s="186" t="str">
        <f>IF(AS518="","",IF(R518="Refreshment Beverage",ROUND(SUM(VLOOKUP(Q:Q,Rates!G$15:L$19,3,0)*(AS518-Y518-Z518-AA518)),4),ROUND(SUM(Rates!$K$8*AS518),4)))</f>
        <v/>
      </c>
      <c r="AR518" s="184" t="str">
        <f t="shared" si="267"/>
        <v/>
      </c>
      <c r="AS518" s="185" t="str">
        <f t="shared" si="268"/>
        <v/>
      </c>
      <c r="AT518" s="177" t="str">
        <f t="shared" si="269"/>
        <v/>
      </c>
      <c r="AU518" s="13" t="str">
        <f>IF(AX518="","",IF(R518="Refreshment Beverage",ROUND((BA518-Y518-Z518-AA518)*VLOOKUP(VALUE(Q518),Rates!G$15:L$19,3,0),4),ROUND(AW518*(VLOOKUP(VALUE(Q518),Rates!G:L,3,0)),4)))</f>
        <v/>
      </c>
      <c r="AV518" s="183" t="str">
        <f t="shared" si="270"/>
        <v/>
      </c>
      <c r="AW518" s="186" t="str">
        <f t="shared" si="271"/>
        <v/>
      </c>
      <c r="AX518" s="184" t="str">
        <f t="shared" si="272"/>
        <v/>
      </c>
      <c r="AY518" s="186" t="str">
        <f>IF(AX518="","",IF(R518="Refreshment Beverage",ROUND(SUM(AX518*Rates!K$19),4),ROUND(SUM(AX518*(Rates!J$8/100)),4)))</f>
        <v/>
      </c>
      <c r="AZ518" s="183" t="str">
        <f t="shared" si="273"/>
        <v/>
      </c>
      <c r="BA518" s="185" t="str">
        <f t="shared" si="274"/>
        <v/>
      </c>
      <c r="BD518" s="171"/>
      <c r="BE518" s="171"/>
      <c r="BF518" s="171"/>
      <c r="BG518" s="171"/>
    </row>
    <row r="519" spans="1:59" ht="15" customHeight="1" x14ac:dyDescent="0.3">
      <c r="A519" s="172"/>
      <c r="B519" s="172"/>
      <c r="C519" s="172"/>
      <c r="D519" s="173"/>
      <c r="E519" s="173"/>
      <c r="F519" s="173"/>
      <c r="G519" s="173"/>
      <c r="H519" s="173"/>
      <c r="I519" s="174"/>
      <c r="J519" s="175"/>
      <c r="K519" s="176" t="str">
        <f t="shared" si="246"/>
        <v/>
      </c>
      <c r="L519" s="177" t="str">
        <f t="shared" si="247"/>
        <v/>
      </c>
      <c r="M519" s="178" t="str">
        <f t="shared" si="248"/>
        <v/>
      </c>
      <c r="N519" s="44" t="str" cm="1">
        <f t="array" ref="N519">IFERROR(IF(_xlfn.SINGLE(A:A)="","",IF(R519="Beer",SUM(LOOKUP(2,1/(Rates!$B$3:$B$5&lt;=W519)/(Rates!$C$3:$C$5&gt;=W519),Rates!$D$3:$D$5)*(X519/100)*W519),IF(R519="Refreshment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44" t="str">
        <f t="shared" si="249"/>
        <v/>
      </c>
      <c r="P519" s="13"/>
      <c r="Q519" s="179" t="str">
        <f t="shared" si="250"/>
        <v/>
      </c>
      <c r="R519" s="180" t="str">
        <f t="shared" si="251"/>
        <v/>
      </c>
      <c r="S519" s="13" t="str">
        <f>IF(A519="","",IF(R519="Refreshment Beverage",VLOOKUP(VALUE(Q519),Rates!G$15:L$19,2,0),VLOOKUP(VALUE(Q519),Rates!G$4:L$8,2,0)))</f>
        <v/>
      </c>
      <c r="T519" s="13" t="str">
        <f t="shared" si="252"/>
        <v/>
      </c>
      <c r="U519" s="181" t="str">
        <f t="shared" si="253"/>
        <v/>
      </c>
      <c r="V519" s="13" t="str">
        <f t="shared" si="254"/>
        <v/>
      </c>
      <c r="W519" s="13" t="str">
        <f t="shared" si="255"/>
        <v/>
      </c>
      <c r="X519" s="182" t="str">
        <f t="shared" si="256"/>
        <v/>
      </c>
      <c r="Y519" s="183" t="str">
        <f>IF(A:A="","",IF(R519="Refreshment Beverage",VLOOKUP(Q519,Rates!G$15:L$19,6,0)*W519,VLOOKUP(Q519,Rates!G$4:L$12,6,0)*W519))</f>
        <v/>
      </c>
      <c r="Z519" s="183" t="str">
        <f t="shared" si="257"/>
        <v/>
      </c>
      <c r="AA519" s="17">
        <f t="shared" ref="AA519:AA582" si="275">IF(AND(U519&gt;0.049,U519&lt;0.401),SUM(0.0536*V519),IF(AND(U519&gt;0.4,U519&lt;0.47),SUM(0.0643*V519),IF(AND(U519&gt;0.469,U519&lt;0.66),SUM(0.075*V519),IF(AND(U519&gt;0.659,U519&lt;0.75),SUM(0.1071*V519),IF(AND(U519&gt;0.749,U519&lt;0.9),SUM(0.1178*V519),IF(AND(U519&gt;0.899,U519&lt;1),SUM(0.1393*V519),IF(U519=1,SUM(0.1499*V519),IF(U519=1.14,SUM(0.1714*V519),IF(U519=1.75,SUM(0.2678*V519),IF(U519=2,SUM(0.2999*V519),IF(U519=3,SUM(0.4499*V519),0)))))))))))</f>
        <v>0</v>
      </c>
      <c r="AB519" s="177" t="str" cm="1">
        <f t="array" ref="AB519">IF(_xlfn.SINGLE(A:A)="","",IF(R519="Refreshment Beverage","",IF(AND(R519="Beer",Q519=0),SUM(LOOKUP(2,1/(Rates!$B$15:$B$18&lt;=W519)/(Rates!$C$15:$C$18&gt;=W519),Rates!$D$15:$D$18)*W519),VLOOKUP(VALUE(_xlfn.SINGLE(Q:Q)),Rates!A:B,2,0)*W519)))</f>
        <v/>
      </c>
      <c r="AC519" s="177" t="str" cm="1">
        <f t="array" ref="AC519">IF(_xlfn.SINGLE(A:A)="","",IF(R519="Refreshment Beverage","",IF(AND(R519="Beer",Q519=0),SUM(LOOKUP(2,1/(Rates!$B$15:$B$18&lt;=W519)/(Rates!$C$15:$C$18&gt;=W519),Rates!$E$15:$E$18)*W519),VLOOKUP(VALUE(_xlfn.SINGLE(Q:Q)),Rates!A:C,3,0)*W519)))</f>
        <v/>
      </c>
      <c r="AD519" s="168">
        <f>IFERROR(IF(OR(Q519=1,Q519=2,Q519=3,Q519=4),VLOOKUP(Q519,Rates!$A$31:$B$34,2,0)*W519,IF(V519=1,VLOOKUP(U519,'REB BEV MIN MKUP'!B:E,4,0),IF(V519&gt;1,VLOOKUP(VALUE(W519),'REB BEV MIN MKUP'!O:Q,3,0),0))),0)</f>
        <v>0</v>
      </c>
      <c r="AE519" s="177" t="str">
        <f t="shared" si="258"/>
        <v/>
      </c>
      <c r="AF519" s="13" t="str">
        <f t="shared" si="259"/>
        <v/>
      </c>
      <c r="AG519" s="177" t="str">
        <f t="shared" si="260"/>
        <v/>
      </c>
      <c r="AH519" s="184" t="str">
        <f t="shared" si="261"/>
        <v/>
      </c>
      <c r="AI519" s="184" t="str">
        <f>IF(AE:AE="","",IF(R519="Refreshment Beverage",AK519*(Rates!J$19/100),ROUND(SUM(AH519*(Rates!$J$8/100)),4)))</f>
        <v/>
      </c>
      <c r="AJ519" s="183" t="str">
        <f t="shared" si="262"/>
        <v/>
      </c>
      <c r="AK519" s="185" t="str">
        <f t="shared" si="263"/>
        <v/>
      </c>
      <c r="AL519" s="177" t="str">
        <f t="shared" si="264"/>
        <v/>
      </c>
      <c r="AM519" s="13" t="str">
        <f>IF(AS519="","",IF(R519="Refreshment Beverage",ROUND(AS519*Rates!K$19,4),ROUND(AO519*(VLOOKUP(VALUE(Q519),Rates!G$4:L$12,3,0)),4)))</f>
        <v/>
      </c>
      <c r="AN519" s="183" t="str">
        <f>IF(AS519="","",IF(R519="Refreshment Beverage",AS519*(Rates!J$19/100),MAX(AM519,AB519)))</f>
        <v/>
      </c>
      <c r="AO519" s="186" t="str">
        <f t="shared" si="265"/>
        <v/>
      </c>
      <c r="AP519" s="186" t="str">
        <f t="shared" si="266"/>
        <v/>
      </c>
      <c r="AQ519" s="186" t="str">
        <f>IF(AS519="","",IF(R519="Refreshment Beverage",ROUND(SUM(VLOOKUP(Q:Q,Rates!G$15:L$19,3,0)*(AS519-Y519-Z519-AA519)),4),ROUND(SUM(Rates!$K$8*AS519),4)))</f>
        <v/>
      </c>
      <c r="AR519" s="184" t="str">
        <f t="shared" si="267"/>
        <v/>
      </c>
      <c r="AS519" s="185" t="str">
        <f t="shared" si="268"/>
        <v/>
      </c>
      <c r="AT519" s="177" t="str">
        <f t="shared" si="269"/>
        <v/>
      </c>
      <c r="AU519" s="13" t="str">
        <f>IF(AX519="","",IF(R519="Refreshment Beverage",ROUND((BA519-Y519-Z519-AA519)*VLOOKUP(VALUE(Q519),Rates!G$15:L$19,3,0),4),ROUND(AW519*(VLOOKUP(VALUE(Q519),Rates!G:L,3,0)),4)))</f>
        <v/>
      </c>
      <c r="AV519" s="183" t="str">
        <f t="shared" si="270"/>
        <v/>
      </c>
      <c r="AW519" s="186" t="str">
        <f t="shared" si="271"/>
        <v/>
      </c>
      <c r="AX519" s="184" t="str">
        <f t="shared" si="272"/>
        <v/>
      </c>
      <c r="AY519" s="186" t="str">
        <f>IF(AX519="","",IF(R519="Refreshment Beverage",ROUND(SUM(AX519*Rates!K$19),4),ROUND(SUM(AX519*(Rates!J$8/100)),4)))</f>
        <v/>
      </c>
      <c r="AZ519" s="183" t="str">
        <f t="shared" si="273"/>
        <v/>
      </c>
      <c r="BA519" s="185" t="str">
        <f t="shared" si="274"/>
        <v/>
      </c>
      <c r="BD519" s="171"/>
      <c r="BE519" s="171"/>
      <c r="BF519" s="171"/>
      <c r="BG519" s="171"/>
    </row>
    <row r="520" spans="1:59" ht="15" customHeight="1" x14ac:dyDescent="0.3">
      <c r="A520" s="172"/>
      <c r="B520" s="172"/>
      <c r="C520" s="172"/>
      <c r="D520" s="173"/>
      <c r="E520" s="173"/>
      <c r="F520" s="173"/>
      <c r="G520" s="173"/>
      <c r="H520" s="173"/>
      <c r="I520" s="174"/>
      <c r="J520" s="175"/>
      <c r="K520" s="176" t="str">
        <f t="shared" ref="K520:K583" si="276">IFERROR(IF(A:A="","",IF(OR(C520="",E520="",F520="",G520="",H520="",I520="",J520=""),"",ROUND(IF(J520="Gross Price to Brewers",AE520,IF(J520="Retail Price",AL520,IF(J520="Licensee Retail",AT520,""))),2))),"")</f>
        <v/>
      </c>
      <c r="L520" s="177" t="str">
        <f t="shared" ref="L520:L583" si="277">M520</f>
        <v/>
      </c>
      <c r="M520" s="178" t="str">
        <f t="shared" ref="M520:M583" si="278">IFERROR(IF(A:A="","",IF(OR(C520="",E520="",F520="",G520="",H520="",I520="",J520=""),"",ROUND(IF(J520="Gross Price to Brewers",AK520,IF(J520="Retail Price",AS520,IF(J520="Licensee Retail",BA520,""))),2))),"")</f>
        <v/>
      </c>
      <c r="N520" s="44" t="str" cm="1">
        <f t="array" ref="N520">IFERROR(IF(_xlfn.SINGLE(A:A)="","",IF(R520="Beer",SUM(LOOKUP(2,1/(Rates!$B$3:$B$5&lt;=W520)/(Rates!$C$3:$C$5&gt;=W520),Rates!$D$3:$D$5)*(X520/100)*W520),IF(R520="Refreshment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44" t="str">
        <f t="shared" ref="O520:O583" si="279">IF(B:B="","",IF(M520&gt;N520,"YES","NO"))</f>
        <v/>
      </c>
      <c r="P520" s="13"/>
      <c r="Q520" s="179" t="str">
        <f t="shared" ref="Q520:Q583" si="280">IF(A520="","",IF(OR(D520="",D520=0),0,D520))</f>
        <v/>
      </c>
      <c r="R520" s="180" t="str">
        <f t="shared" ref="R520:R583" si="281">IF(C520="","",IF(OR(C520="Spirit-Based Cooler",C520="Wine-Based Cooler",C520="Cider",C520="Other"),"Refreshment Beverage",""))</f>
        <v/>
      </c>
      <c r="S520" s="13" t="str">
        <f>IF(A520="","",IF(R520="Refreshment Beverage",VLOOKUP(VALUE(Q520),Rates!G$15:L$19,2,0),VLOOKUP(VALUE(Q520),Rates!G$4:L$8,2,0)))</f>
        <v/>
      </c>
      <c r="T520" s="13" t="str">
        <f t="shared" ref="T520:T583" si="282">IF(A520="","",G520)</f>
        <v/>
      </c>
      <c r="U520" s="181" t="str">
        <f t="shared" ref="U520:U583" si="283">IF(A:A="","",SUM(W520/V520))</f>
        <v/>
      </c>
      <c r="V520" s="13" t="str">
        <f t="shared" ref="V520:V583" si="284">IF(A520="","",F520)</f>
        <v/>
      </c>
      <c r="W520" s="13" t="str">
        <f t="shared" ref="W520:W583" si="285">IF(A520="","",E520*F520)</f>
        <v/>
      </c>
      <c r="X520" s="182" t="str">
        <f t="shared" ref="X520:X583" si="286">IF(A520="","",H520)</f>
        <v/>
      </c>
      <c r="Y520" s="183" t="str">
        <f>IF(A:A="","",IF(R520="Refreshment Beverage",VLOOKUP(Q520,Rates!G$15:L$19,6,0)*W520,VLOOKUP(Q520,Rates!G$4:L$12,6,0)*W520))</f>
        <v/>
      </c>
      <c r="Z520" s="183" t="str">
        <f t="shared" ref="Z520:Z583" si="287">IF(A:A="","",IF(R520="Refreshment Beverage",0,IF(T520="Keg",0,ROUND(0.34/12*V520,2))))</f>
        <v/>
      </c>
      <c r="AA520" s="17">
        <f t="shared" si="275"/>
        <v>0</v>
      </c>
      <c r="AB520" s="177" t="str" cm="1">
        <f t="array" ref="AB520">IF(_xlfn.SINGLE(A:A)="","",IF(R520="Refreshment Beverage","",IF(AND(R520="Beer",Q520=0),SUM(LOOKUP(2,1/(Rates!$B$15:$B$18&lt;=W520)/(Rates!$C$15:$C$18&gt;=W520),Rates!$D$15:$D$18)*W520),VLOOKUP(VALUE(_xlfn.SINGLE(Q:Q)),Rates!A:B,2,0)*W520)))</f>
        <v/>
      </c>
      <c r="AC520" s="177" t="str" cm="1">
        <f t="array" ref="AC520">IF(_xlfn.SINGLE(A:A)="","",IF(R520="Refreshment Beverage","",IF(AND(R520="Beer",Q520=0),SUM(LOOKUP(2,1/(Rates!$B$15:$B$18&lt;=W520)/(Rates!$C$15:$C$18&gt;=W520),Rates!$E$15:$E$18)*W520),VLOOKUP(VALUE(_xlfn.SINGLE(Q:Q)),Rates!A:C,3,0)*W520)))</f>
        <v/>
      </c>
      <c r="AD520" s="168">
        <f>IFERROR(IF(OR(Q520=1,Q520=2,Q520=3,Q520=4),VLOOKUP(Q520,Rates!$A$31:$B$34,2,0)*W520,IF(V520=1,VLOOKUP(U520,'REB BEV MIN MKUP'!B:E,4,0),IF(V520&gt;1,VLOOKUP(VALUE(W520),'REB BEV MIN MKUP'!O:Q,3,0),0))),0)</f>
        <v>0</v>
      </c>
      <c r="AE520" s="177" t="str">
        <f t="shared" ref="AE520:AE583" si="288">IF(J520="Gross Price to Brewers",I520,"")</f>
        <v/>
      </c>
      <c r="AF520" s="13" t="str">
        <f t="shared" ref="AF520:AF583" si="289">IF(AE:AE="","",ROUND(SUM(AE520*(S520/100)),4))</f>
        <v/>
      </c>
      <c r="AG520" s="177" t="str">
        <f t="shared" ref="AG520:AG583" si="290">IF(AE:AE="","",IF(R520="Refreshment Beverage",MAX(AF520,AD520),MAX(AB520,AF520)))</f>
        <v/>
      </c>
      <c r="AH520" s="184" t="str">
        <f t="shared" ref="AH520:AH583" si="291">IF(AE:AE="","",IF(R520="Refreshment Beverage",AK520-AJ520,SUM(Y520:AA520)+AE520+AG520))</f>
        <v/>
      </c>
      <c r="AI520" s="184" t="str">
        <f>IF(AE:AE="","",IF(R520="Refreshment Beverage",AK520*(Rates!J$19/100),ROUND(SUM(AH520*(Rates!$J$8/100)),4)))</f>
        <v/>
      </c>
      <c r="AJ520" s="183" t="str">
        <f t="shared" ref="AJ520:AJ583" si="292">IF(AE:AE="","",IF(R520="Refreshment Beverage",AI520,MAX(AC520,AI520)))</f>
        <v/>
      </c>
      <c r="AK520" s="185" t="str">
        <f t="shared" ref="AK520:AK583" si="293">IF(AE:AE="","",IF(R520="Refreshment Beverage",SUM(AE520+Y520+Z520+AA520+AG520),SUM(AH520+AJ520)))</f>
        <v/>
      </c>
      <c r="AL520" s="177" t="str">
        <f t="shared" ref="AL520:AL583" si="294">IF(AS520="","",IF(R520="Refreshment Beverage",ROUND(SUM(AS520-AR520-AA520-Z520-Y520),2),ROUND(SUM(AS520-AR520-AN520-Y520-Z520-AA520),2)))</f>
        <v/>
      </c>
      <c r="AM520" s="13" t="str">
        <f>IF(AS520="","",IF(R520="Refreshment Beverage",ROUND(AS520*Rates!K$19,4),ROUND(AO520*(VLOOKUP(VALUE(Q520),Rates!G$4:L$12,3,0)),4)))</f>
        <v/>
      </c>
      <c r="AN520" s="183" t="str">
        <f>IF(AS520="","",IF(R520="Refreshment Beverage",AS520*(Rates!J$19/100),MAX(AM520,AB520)))</f>
        <v/>
      </c>
      <c r="AO520" s="186" t="str">
        <f t="shared" ref="AO520:AO583" si="295">IF(AS520="","",ROUND(SUM(AS520-AR520-Y520-Z520-AA520),4))</f>
        <v/>
      </c>
      <c r="AP520" s="186" t="str">
        <f t="shared" ref="AP520:AP583" si="296">IF(AS520="","",IF(R520="Refreshment Beverage",ROUND(AS520-AN520,2),ROUND(SUM(AS520-AR520),2)))</f>
        <v/>
      </c>
      <c r="AQ520" s="186" t="str">
        <f>IF(AS520="","",IF(R520="Refreshment Beverage",ROUND(SUM(VLOOKUP(Q:Q,Rates!G$15:L$19,3,0)*(AS520-Y520-Z520-AA520)),4),ROUND(SUM(Rates!$K$8*AS520),4)))</f>
        <v/>
      </c>
      <c r="AR520" s="184" t="str">
        <f t="shared" ref="AR520:AR583" si="297">IF(AS520="","",IF(R520="Refreshment Beverage",MAX(AD520,AQ520),MAX(AQ520,AC520)))</f>
        <v/>
      </c>
      <c r="AS520" s="185" t="str">
        <f t="shared" ref="AS520:AS583" si="298">IF(J520="Retail Price",SUM(I520+0.004),"")</f>
        <v/>
      </c>
      <c r="AT520" s="177" t="str">
        <f t="shared" ref="AT520:AT583" si="299">IF(AX520="","",IF(R520="Refreshment Beverage",SUM(BA520-AV520-Y520-Z520-AA520),SUM(AX520-AV520-Y520-Z520-AA520)))</f>
        <v/>
      </c>
      <c r="AU520" s="13" t="str">
        <f>IF(AX520="","",IF(R520="Refreshment Beverage",ROUND((BA520-Y520-Z520-AA520)*VLOOKUP(VALUE(Q520),Rates!G$15:L$19,3,0),4),ROUND(AW520*(VLOOKUP(VALUE(Q520),Rates!G:L,3,0)),4)))</f>
        <v/>
      </c>
      <c r="AV520" s="183" t="str">
        <f t="shared" ref="AV520:AV583" si="300">IF(AX520="","",IF(R520="Refreshment Beverage",MAX(AU520,AD520),MAX(AB520,AU520)))</f>
        <v/>
      </c>
      <c r="AW520" s="186" t="str">
        <f t="shared" ref="AW520:AW583" si="301">IF(AX520="","",IF(R520="Refreshment Beverage",SUM(BA520-AV520-Y520-Z520-AA520),ROUND(SUM(BA520-AZ520-Y520-Z520-AA520),4)))</f>
        <v/>
      </c>
      <c r="AX520" s="184" t="str">
        <f t="shared" ref="AX520:AX583" si="302">IF(J520="Licensee Retail",I520,"")</f>
        <v/>
      </c>
      <c r="AY520" s="186" t="str">
        <f>IF(AX520="","",IF(R520="Refreshment Beverage",ROUND(SUM(AX520*Rates!K$19),4),ROUND(SUM(AX520*(Rates!J$8/100)),4)))</f>
        <v/>
      </c>
      <c r="AZ520" s="183" t="str">
        <f t="shared" ref="AZ520:AZ583" si="303">IF(AX520="","",MAX($AC520,AY520))</f>
        <v/>
      </c>
      <c r="BA520" s="185" t="str">
        <f t="shared" ref="BA520:BA583" si="304">IF(AX520="","",SUM(AX520+AZ520))</f>
        <v/>
      </c>
      <c r="BD520" s="171"/>
      <c r="BE520" s="171"/>
      <c r="BF520" s="171"/>
      <c r="BG520" s="171"/>
    </row>
    <row r="521" spans="1:59" ht="15" customHeight="1" x14ac:dyDescent="0.3">
      <c r="A521" s="172"/>
      <c r="B521" s="172"/>
      <c r="C521" s="172"/>
      <c r="D521" s="173"/>
      <c r="E521" s="173"/>
      <c r="F521" s="173"/>
      <c r="G521" s="173"/>
      <c r="H521" s="173"/>
      <c r="I521" s="174"/>
      <c r="J521" s="175"/>
      <c r="K521" s="176" t="str">
        <f t="shared" si="276"/>
        <v/>
      </c>
      <c r="L521" s="177" t="str">
        <f t="shared" si="277"/>
        <v/>
      </c>
      <c r="M521" s="178" t="str">
        <f t="shared" si="278"/>
        <v/>
      </c>
      <c r="N521" s="44" t="str" cm="1">
        <f t="array" ref="N521">IFERROR(IF(_xlfn.SINGLE(A:A)="","",IF(R521="Beer",SUM(LOOKUP(2,1/(Rates!$B$3:$B$5&lt;=W521)/(Rates!$C$3:$C$5&gt;=W521),Rates!$D$3:$D$5)*(X521/100)*W521),IF(R521="Refreshment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44" t="str">
        <f t="shared" si="279"/>
        <v/>
      </c>
      <c r="P521" s="13"/>
      <c r="Q521" s="179" t="str">
        <f t="shared" si="280"/>
        <v/>
      </c>
      <c r="R521" s="180" t="str">
        <f t="shared" si="281"/>
        <v/>
      </c>
      <c r="S521" s="13" t="str">
        <f>IF(A521="","",IF(R521="Refreshment Beverage",VLOOKUP(VALUE(Q521),Rates!G$15:L$19,2,0),VLOOKUP(VALUE(Q521),Rates!G$4:L$8,2,0)))</f>
        <v/>
      </c>
      <c r="T521" s="13" t="str">
        <f t="shared" si="282"/>
        <v/>
      </c>
      <c r="U521" s="181" t="str">
        <f t="shared" si="283"/>
        <v/>
      </c>
      <c r="V521" s="13" t="str">
        <f t="shared" si="284"/>
        <v/>
      </c>
      <c r="W521" s="13" t="str">
        <f t="shared" si="285"/>
        <v/>
      </c>
      <c r="X521" s="182" t="str">
        <f t="shared" si="286"/>
        <v/>
      </c>
      <c r="Y521" s="183" t="str">
        <f>IF(A:A="","",IF(R521="Refreshment Beverage",VLOOKUP(Q521,Rates!G$15:L$19,6,0)*W521,VLOOKUP(Q521,Rates!G$4:L$12,6,0)*W521))</f>
        <v/>
      </c>
      <c r="Z521" s="183" t="str">
        <f t="shared" si="287"/>
        <v/>
      </c>
      <c r="AA521" s="17">
        <f t="shared" si="275"/>
        <v>0</v>
      </c>
      <c r="AB521" s="177" t="str" cm="1">
        <f t="array" ref="AB521">IF(_xlfn.SINGLE(A:A)="","",IF(R521="Refreshment Beverage","",IF(AND(R521="Beer",Q521=0),SUM(LOOKUP(2,1/(Rates!$B$15:$B$18&lt;=W521)/(Rates!$C$15:$C$18&gt;=W521),Rates!$D$15:$D$18)*W521),VLOOKUP(VALUE(_xlfn.SINGLE(Q:Q)),Rates!A:B,2,0)*W521)))</f>
        <v/>
      </c>
      <c r="AC521" s="177" t="str" cm="1">
        <f t="array" ref="AC521">IF(_xlfn.SINGLE(A:A)="","",IF(R521="Refreshment Beverage","",IF(AND(R521="Beer",Q521=0),SUM(LOOKUP(2,1/(Rates!$B$15:$B$18&lt;=W521)/(Rates!$C$15:$C$18&gt;=W521),Rates!$E$15:$E$18)*W521),VLOOKUP(VALUE(_xlfn.SINGLE(Q:Q)),Rates!A:C,3,0)*W521)))</f>
        <v/>
      </c>
      <c r="AD521" s="168">
        <f>IFERROR(IF(OR(Q521=1,Q521=2,Q521=3,Q521=4),VLOOKUP(Q521,Rates!$A$31:$B$34,2,0)*W521,IF(V521=1,VLOOKUP(U521,'REB BEV MIN MKUP'!B:E,4,0),IF(V521&gt;1,VLOOKUP(VALUE(W521),'REB BEV MIN MKUP'!O:Q,3,0),0))),0)</f>
        <v>0</v>
      </c>
      <c r="AE521" s="177" t="str">
        <f t="shared" si="288"/>
        <v/>
      </c>
      <c r="AF521" s="13" t="str">
        <f t="shared" si="289"/>
        <v/>
      </c>
      <c r="AG521" s="177" t="str">
        <f t="shared" si="290"/>
        <v/>
      </c>
      <c r="AH521" s="184" t="str">
        <f t="shared" si="291"/>
        <v/>
      </c>
      <c r="AI521" s="184" t="str">
        <f>IF(AE:AE="","",IF(R521="Refreshment Beverage",AK521*(Rates!J$19/100),ROUND(SUM(AH521*(Rates!$J$8/100)),4)))</f>
        <v/>
      </c>
      <c r="AJ521" s="183" t="str">
        <f t="shared" si="292"/>
        <v/>
      </c>
      <c r="AK521" s="185" t="str">
        <f t="shared" si="293"/>
        <v/>
      </c>
      <c r="AL521" s="177" t="str">
        <f t="shared" si="294"/>
        <v/>
      </c>
      <c r="AM521" s="13" t="str">
        <f>IF(AS521="","",IF(R521="Refreshment Beverage",ROUND(AS521*Rates!K$19,4),ROUND(AO521*(VLOOKUP(VALUE(Q521),Rates!G$4:L$12,3,0)),4)))</f>
        <v/>
      </c>
      <c r="AN521" s="183" t="str">
        <f>IF(AS521="","",IF(R521="Refreshment Beverage",AS521*(Rates!J$19/100),MAX(AM521,AB521)))</f>
        <v/>
      </c>
      <c r="AO521" s="186" t="str">
        <f t="shared" si="295"/>
        <v/>
      </c>
      <c r="AP521" s="186" t="str">
        <f t="shared" si="296"/>
        <v/>
      </c>
      <c r="AQ521" s="186" t="str">
        <f>IF(AS521="","",IF(R521="Refreshment Beverage",ROUND(SUM(VLOOKUP(Q:Q,Rates!G$15:L$19,3,0)*(AS521-Y521-Z521-AA521)),4),ROUND(SUM(Rates!$K$8*AS521),4)))</f>
        <v/>
      </c>
      <c r="AR521" s="184" t="str">
        <f t="shared" si="297"/>
        <v/>
      </c>
      <c r="AS521" s="185" t="str">
        <f t="shared" si="298"/>
        <v/>
      </c>
      <c r="AT521" s="177" t="str">
        <f t="shared" si="299"/>
        <v/>
      </c>
      <c r="AU521" s="13" t="str">
        <f>IF(AX521="","",IF(R521="Refreshment Beverage",ROUND((BA521-Y521-Z521-AA521)*VLOOKUP(VALUE(Q521),Rates!G$15:L$19,3,0),4),ROUND(AW521*(VLOOKUP(VALUE(Q521),Rates!G:L,3,0)),4)))</f>
        <v/>
      </c>
      <c r="AV521" s="183" t="str">
        <f t="shared" si="300"/>
        <v/>
      </c>
      <c r="AW521" s="186" t="str">
        <f t="shared" si="301"/>
        <v/>
      </c>
      <c r="AX521" s="184" t="str">
        <f t="shared" si="302"/>
        <v/>
      </c>
      <c r="AY521" s="186" t="str">
        <f>IF(AX521="","",IF(R521="Refreshment Beverage",ROUND(SUM(AX521*Rates!K$19),4),ROUND(SUM(AX521*(Rates!J$8/100)),4)))</f>
        <v/>
      </c>
      <c r="AZ521" s="183" t="str">
        <f t="shared" si="303"/>
        <v/>
      </c>
      <c r="BA521" s="185" t="str">
        <f t="shared" si="304"/>
        <v/>
      </c>
      <c r="BD521" s="171"/>
      <c r="BE521" s="171"/>
      <c r="BF521" s="171"/>
      <c r="BG521" s="171"/>
    </row>
    <row r="522" spans="1:59" ht="15" customHeight="1" x14ac:dyDescent="0.3">
      <c r="A522" s="172"/>
      <c r="B522" s="172"/>
      <c r="C522" s="172"/>
      <c r="D522" s="173"/>
      <c r="E522" s="173"/>
      <c r="F522" s="173"/>
      <c r="G522" s="173"/>
      <c r="H522" s="173"/>
      <c r="I522" s="174"/>
      <c r="J522" s="175"/>
      <c r="K522" s="176" t="str">
        <f t="shared" si="276"/>
        <v/>
      </c>
      <c r="L522" s="177" t="str">
        <f t="shared" si="277"/>
        <v/>
      </c>
      <c r="M522" s="178" t="str">
        <f t="shared" si="278"/>
        <v/>
      </c>
      <c r="N522" s="44" t="str" cm="1">
        <f t="array" ref="N522">IFERROR(IF(_xlfn.SINGLE(A:A)="","",IF(R522="Beer",SUM(LOOKUP(2,1/(Rates!$B$3:$B$5&lt;=W522)/(Rates!$C$3:$C$5&gt;=W522),Rates!$D$3:$D$5)*(X522/100)*W522),IF(R522="Refreshment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44" t="str">
        <f t="shared" si="279"/>
        <v/>
      </c>
      <c r="P522" s="13"/>
      <c r="Q522" s="179" t="str">
        <f t="shared" si="280"/>
        <v/>
      </c>
      <c r="R522" s="180" t="str">
        <f t="shared" si="281"/>
        <v/>
      </c>
      <c r="S522" s="13" t="str">
        <f>IF(A522="","",IF(R522="Refreshment Beverage",VLOOKUP(VALUE(Q522),Rates!G$15:L$19,2,0),VLOOKUP(VALUE(Q522),Rates!G$4:L$8,2,0)))</f>
        <v/>
      </c>
      <c r="T522" s="13" t="str">
        <f t="shared" si="282"/>
        <v/>
      </c>
      <c r="U522" s="181" t="str">
        <f t="shared" si="283"/>
        <v/>
      </c>
      <c r="V522" s="13" t="str">
        <f t="shared" si="284"/>
        <v/>
      </c>
      <c r="W522" s="13" t="str">
        <f t="shared" si="285"/>
        <v/>
      </c>
      <c r="X522" s="182" t="str">
        <f t="shared" si="286"/>
        <v/>
      </c>
      <c r="Y522" s="183" t="str">
        <f>IF(A:A="","",IF(R522="Refreshment Beverage",VLOOKUP(Q522,Rates!G$15:L$19,6,0)*W522,VLOOKUP(Q522,Rates!G$4:L$12,6,0)*W522))</f>
        <v/>
      </c>
      <c r="Z522" s="183" t="str">
        <f t="shared" si="287"/>
        <v/>
      </c>
      <c r="AA522" s="17">
        <f t="shared" si="275"/>
        <v>0</v>
      </c>
      <c r="AB522" s="177" t="str" cm="1">
        <f t="array" ref="AB522">IF(_xlfn.SINGLE(A:A)="","",IF(R522="Refreshment Beverage","",IF(AND(R522="Beer",Q522=0),SUM(LOOKUP(2,1/(Rates!$B$15:$B$18&lt;=W522)/(Rates!$C$15:$C$18&gt;=W522),Rates!$D$15:$D$18)*W522),VLOOKUP(VALUE(_xlfn.SINGLE(Q:Q)),Rates!A:B,2,0)*W522)))</f>
        <v/>
      </c>
      <c r="AC522" s="177" t="str" cm="1">
        <f t="array" ref="AC522">IF(_xlfn.SINGLE(A:A)="","",IF(R522="Refreshment Beverage","",IF(AND(R522="Beer",Q522=0),SUM(LOOKUP(2,1/(Rates!$B$15:$B$18&lt;=W522)/(Rates!$C$15:$C$18&gt;=W522),Rates!$E$15:$E$18)*W522),VLOOKUP(VALUE(_xlfn.SINGLE(Q:Q)),Rates!A:C,3,0)*W522)))</f>
        <v/>
      </c>
      <c r="AD522" s="168">
        <f>IFERROR(IF(OR(Q522=1,Q522=2,Q522=3,Q522=4),VLOOKUP(Q522,Rates!$A$31:$B$34,2,0)*W522,IF(V522=1,VLOOKUP(U522,'REB BEV MIN MKUP'!B:E,4,0),IF(V522&gt;1,VLOOKUP(VALUE(W522),'REB BEV MIN MKUP'!O:Q,3,0),0))),0)</f>
        <v>0</v>
      </c>
      <c r="AE522" s="177" t="str">
        <f t="shared" si="288"/>
        <v/>
      </c>
      <c r="AF522" s="13" t="str">
        <f t="shared" si="289"/>
        <v/>
      </c>
      <c r="AG522" s="177" t="str">
        <f t="shared" si="290"/>
        <v/>
      </c>
      <c r="AH522" s="184" t="str">
        <f t="shared" si="291"/>
        <v/>
      </c>
      <c r="AI522" s="184" t="str">
        <f>IF(AE:AE="","",IF(R522="Refreshment Beverage",AK522*(Rates!J$19/100),ROUND(SUM(AH522*(Rates!$J$8/100)),4)))</f>
        <v/>
      </c>
      <c r="AJ522" s="183" t="str">
        <f t="shared" si="292"/>
        <v/>
      </c>
      <c r="AK522" s="185" t="str">
        <f t="shared" si="293"/>
        <v/>
      </c>
      <c r="AL522" s="177" t="str">
        <f t="shared" si="294"/>
        <v/>
      </c>
      <c r="AM522" s="13" t="str">
        <f>IF(AS522="","",IF(R522="Refreshment Beverage",ROUND(AS522*Rates!K$19,4),ROUND(AO522*(VLOOKUP(VALUE(Q522),Rates!G$4:L$12,3,0)),4)))</f>
        <v/>
      </c>
      <c r="AN522" s="183" t="str">
        <f>IF(AS522="","",IF(R522="Refreshment Beverage",AS522*(Rates!J$19/100),MAX(AM522,AB522)))</f>
        <v/>
      </c>
      <c r="AO522" s="186" t="str">
        <f t="shared" si="295"/>
        <v/>
      </c>
      <c r="AP522" s="186" t="str">
        <f t="shared" si="296"/>
        <v/>
      </c>
      <c r="AQ522" s="186" t="str">
        <f>IF(AS522="","",IF(R522="Refreshment Beverage",ROUND(SUM(VLOOKUP(Q:Q,Rates!G$15:L$19,3,0)*(AS522-Y522-Z522-AA522)),4),ROUND(SUM(Rates!$K$8*AS522),4)))</f>
        <v/>
      </c>
      <c r="AR522" s="184" t="str">
        <f t="shared" si="297"/>
        <v/>
      </c>
      <c r="AS522" s="185" t="str">
        <f t="shared" si="298"/>
        <v/>
      </c>
      <c r="AT522" s="177" t="str">
        <f t="shared" si="299"/>
        <v/>
      </c>
      <c r="AU522" s="13" t="str">
        <f>IF(AX522="","",IF(R522="Refreshment Beverage",ROUND((BA522-Y522-Z522-AA522)*VLOOKUP(VALUE(Q522),Rates!G$15:L$19,3,0),4),ROUND(AW522*(VLOOKUP(VALUE(Q522),Rates!G:L,3,0)),4)))</f>
        <v/>
      </c>
      <c r="AV522" s="183" t="str">
        <f t="shared" si="300"/>
        <v/>
      </c>
      <c r="AW522" s="186" t="str">
        <f t="shared" si="301"/>
        <v/>
      </c>
      <c r="AX522" s="184" t="str">
        <f t="shared" si="302"/>
        <v/>
      </c>
      <c r="AY522" s="186" t="str">
        <f>IF(AX522="","",IF(R522="Refreshment Beverage",ROUND(SUM(AX522*Rates!K$19),4),ROUND(SUM(AX522*(Rates!J$8/100)),4)))</f>
        <v/>
      </c>
      <c r="AZ522" s="183" t="str">
        <f t="shared" si="303"/>
        <v/>
      </c>
      <c r="BA522" s="185" t="str">
        <f t="shared" si="304"/>
        <v/>
      </c>
      <c r="BD522" s="171"/>
      <c r="BE522" s="171"/>
      <c r="BF522" s="171"/>
      <c r="BG522" s="171"/>
    </row>
    <row r="523" spans="1:59" ht="15" customHeight="1" x14ac:dyDescent="0.3">
      <c r="A523" s="172"/>
      <c r="B523" s="172"/>
      <c r="C523" s="172"/>
      <c r="D523" s="173"/>
      <c r="E523" s="173"/>
      <c r="F523" s="173"/>
      <c r="G523" s="173"/>
      <c r="H523" s="173"/>
      <c r="I523" s="174"/>
      <c r="J523" s="175"/>
      <c r="K523" s="176" t="str">
        <f t="shared" si="276"/>
        <v/>
      </c>
      <c r="L523" s="177" t="str">
        <f t="shared" si="277"/>
        <v/>
      </c>
      <c r="M523" s="178" t="str">
        <f t="shared" si="278"/>
        <v/>
      </c>
      <c r="N523" s="44" t="str" cm="1">
        <f t="array" ref="N523">IFERROR(IF(_xlfn.SINGLE(A:A)="","",IF(R523="Beer",SUM(LOOKUP(2,1/(Rates!$B$3:$B$5&lt;=W523)/(Rates!$C$3:$C$5&gt;=W523),Rates!$D$3:$D$5)*(X523/100)*W523),IF(R523="Refreshment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44" t="str">
        <f t="shared" si="279"/>
        <v/>
      </c>
      <c r="P523" s="13"/>
      <c r="Q523" s="179" t="str">
        <f t="shared" si="280"/>
        <v/>
      </c>
      <c r="R523" s="180" t="str">
        <f t="shared" si="281"/>
        <v/>
      </c>
      <c r="S523" s="13" t="str">
        <f>IF(A523="","",IF(R523="Refreshment Beverage",VLOOKUP(VALUE(Q523),Rates!G$15:L$19,2,0),VLOOKUP(VALUE(Q523),Rates!G$4:L$8,2,0)))</f>
        <v/>
      </c>
      <c r="T523" s="13" t="str">
        <f t="shared" si="282"/>
        <v/>
      </c>
      <c r="U523" s="181" t="str">
        <f t="shared" si="283"/>
        <v/>
      </c>
      <c r="V523" s="13" t="str">
        <f t="shared" si="284"/>
        <v/>
      </c>
      <c r="W523" s="13" t="str">
        <f t="shared" si="285"/>
        <v/>
      </c>
      <c r="X523" s="182" t="str">
        <f t="shared" si="286"/>
        <v/>
      </c>
      <c r="Y523" s="183" t="str">
        <f>IF(A:A="","",IF(R523="Refreshment Beverage",VLOOKUP(Q523,Rates!G$15:L$19,6,0)*W523,VLOOKUP(Q523,Rates!G$4:L$12,6,0)*W523))</f>
        <v/>
      </c>
      <c r="Z523" s="183" t="str">
        <f t="shared" si="287"/>
        <v/>
      </c>
      <c r="AA523" s="17">
        <f t="shared" si="275"/>
        <v>0</v>
      </c>
      <c r="AB523" s="177" t="str" cm="1">
        <f t="array" ref="AB523">IF(_xlfn.SINGLE(A:A)="","",IF(R523="Refreshment Beverage","",IF(AND(R523="Beer",Q523=0),SUM(LOOKUP(2,1/(Rates!$B$15:$B$18&lt;=W523)/(Rates!$C$15:$C$18&gt;=W523),Rates!$D$15:$D$18)*W523),VLOOKUP(VALUE(_xlfn.SINGLE(Q:Q)),Rates!A:B,2,0)*W523)))</f>
        <v/>
      </c>
      <c r="AC523" s="177" t="str" cm="1">
        <f t="array" ref="AC523">IF(_xlfn.SINGLE(A:A)="","",IF(R523="Refreshment Beverage","",IF(AND(R523="Beer",Q523=0),SUM(LOOKUP(2,1/(Rates!$B$15:$B$18&lt;=W523)/(Rates!$C$15:$C$18&gt;=W523),Rates!$E$15:$E$18)*W523),VLOOKUP(VALUE(_xlfn.SINGLE(Q:Q)),Rates!A:C,3,0)*W523)))</f>
        <v/>
      </c>
      <c r="AD523" s="168">
        <f>IFERROR(IF(OR(Q523=1,Q523=2,Q523=3,Q523=4),VLOOKUP(Q523,Rates!$A$31:$B$34,2,0)*W523,IF(V523=1,VLOOKUP(U523,'REB BEV MIN MKUP'!B:E,4,0),IF(V523&gt;1,VLOOKUP(VALUE(W523),'REB BEV MIN MKUP'!O:Q,3,0),0))),0)</f>
        <v>0</v>
      </c>
      <c r="AE523" s="177" t="str">
        <f t="shared" si="288"/>
        <v/>
      </c>
      <c r="AF523" s="13" t="str">
        <f t="shared" si="289"/>
        <v/>
      </c>
      <c r="AG523" s="177" t="str">
        <f t="shared" si="290"/>
        <v/>
      </c>
      <c r="AH523" s="184" t="str">
        <f t="shared" si="291"/>
        <v/>
      </c>
      <c r="AI523" s="184" t="str">
        <f>IF(AE:AE="","",IF(R523="Refreshment Beverage",AK523*(Rates!J$19/100),ROUND(SUM(AH523*(Rates!$J$8/100)),4)))</f>
        <v/>
      </c>
      <c r="AJ523" s="183" t="str">
        <f t="shared" si="292"/>
        <v/>
      </c>
      <c r="AK523" s="185" t="str">
        <f t="shared" si="293"/>
        <v/>
      </c>
      <c r="AL523" s="177" t="str">
        <f t="shared" si="294"/>
        <v/>
      </c>
      <c r="AM523" s="13" t="str">
        <f>IF(AS523="","",IF(R523="Refreshment Beverage",ROUND(AS523*Rates!K$19,4),ROUND(AO523*(VLOOKUP(VALUE(Q523),Rates!G$4:L$12,3,0)),4)))</f>
        <v/>
      </c>
      <c r="AN523" s="183" t="str">
        <f>IF(AS523="","",IF(R523="Refreshment Beverage",AS523*(Rates!J$19/100),MAX(AM523,AB523)))</f>
        <v/>
      </c>
      <c r="AO523" s="186" t="str">
        <f t="shared" si="295"/>
        <v/>
      </c>
      <c r="AP523" s="186" t="str">
        <f t="shared" si="296"/>
        <v/>
      </c>
      <c r="AQ523" s="186" t="str">
        <f>IF(AS523="","",IF(R523="Refreshment Beverage",ROUND(SUM(VLOOKUP(Q:Q,Rates!G$15:L$19,3,0)*(AS523-Y523-Z523-AA523)),4),ROUND(SUM(Rates!$K$8*AS523),4)))</f>
        <v/>
      </c>
      <c r="AR523" s="184" t="str">
        <f t="shared" si="297"/>
        <v/>
      </c>
      <c r="AS523" s="185" t="str">
        <f t="shared" si="298"/>
        <v/>
      </c>
      <c r="AT523" s="177" t="str">
        <f t="shared" si="299"/>
        <v/>
      </c>
      <c r="AU523" s="13" t="str">
        <f>IF(AX523="","",IF(R523="Refreshment Beverage",ROUND((BA523-Y523-Z523-AA523)*VLOOKUP(VALUE(Q523),Rates!G$15:L$19,3,0),4),ROUND(AW523*(VLOOKUP(VALUE(Q523),Rates!G:L,3,0)),4)))</f>
        <v/>
      </c>
      <c r="AV523" s="183" t="str">
        <f t="shared" si="300"/>
        <v/>
      </c>
      <c r="AW523" s="186" t="str">
        <f t="shared" si="301"/>
        <v/>
      </c>
      <c r="AX523" s="184" t="str">
        <f t="shared" si="302"/>
        <v/>
      </c>
      <c r="AY523" s="186" t="str">
        <f>IF(AX523="","",IF(R523="Refreshment Beverage",ROUND(SUM(AX523*Rates!K$19),4),ROUND(SUM(AX523*(Rates!J$8/100)),4)))</f>
        <v/>
      </c>
      <c r="AZ523" s="183" t="str">
        <f t="shared" si="303"/>
        <v/>
      </c>
      <c r="BA523" s="185" t="str">
        <f t="shared" si="304"/>
        <v/>
      </c>
      <c r="BD523" s="171"/>
      <c r="BE523" s="171"/>
      <c r="BF523" s="171"/>
      <c r="BG523" s="171"/>
    </row>
    <row r="524" spans="1:59" ht="15" customHeight="1" x14ac:dyDescent="0.3">
      <c r="A524" s="172"/>
      <c r="B524" s="172"/>
      <c r="C524" s="172"/>
      <c r="D524" s="173"/>
      <c r="E524" s="173"/>
      <c r="F524" s="173"/>
      <c r="G524" s="173"/>
      <c r="H524" s="173"/>
      <c r="I524" s="174"/>
      <c r="J524" s="175"/>
      <c r="K524" s="176" t="str">
        <f t="shared" si="276"/>
        <v/>
      </c>
      <c r="L524" s="177" t="str">
        <f t="shared" si="277"/>
        <v/>
      </c>
      <c r="M524" s="178" t="str">
        <f t="shared" si="278"/>
        <v/>
      </c>
      <c r="N524" s="44" t="str" cm="1">
        <f t="array" ref="N524">IFERROR(IF(_xlfn.SINGLE(A:A)="","",IF(R524="Beer",SUM(LOOKUP(2,1/(Rates!$B$3:$B$5&lt;=W524)/(Rates!$C$3:$C$5&gt;=W524),Rates!$D$3:$D$5)*(X524/100)*W524),IF(R524="Refreshment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44" t="str">
        <f t="shared" si="279"/>
        <v/>
      </c>
      <c r="P524" s="13"/>
      <c r="Q524" s="179" t="str">
        <f t="shared" si="280"/>
        <v/>
      </c>
      <c r="R524" s="180" t="str">
        <f t="shared" si="281"/>
        <v/>
      </c>
      <c r="S524" s="13" t="str">
        <f>IF(A524="","",IF(R524="Refreshment Beverage",VLOOKUP(VALUE(Q524),Rates!G$15:L$19,2,0),VLOOKUP(VALUE(Q524),Rates!G$4:L$8,2,0)))</f>
        <v/>
      </c>
      <c r="T524" s="13" t="str">
        <f t="shared" si="282"/>
        <v/>
      </c>
      <c r="U524" s="181" t="str">
        <f t="shared" si="283"/>
        <v/>
      </c>
      <c r="V524" s="13" t="str">
        <f t="shared" si="284"/>
        <v/>
      </c>
      <c r="W524" s="13" t="str">
        <f t="shared" si="285"/>
        <v/>
      </c>
      <c r="X524" s="182" t="str">
        <f t="shared" si="286"/>
        <v/>
      </c>
      <c r="Y524" s="183" t="str">
        <f>IF(A:A="","",IF(R524="Refreshment Beverage",VLOOKUP(Q524,Rates!G$15:L$19,6,0)*W524,VLOOKUP(Q524,Rates!G$4:L$12,6,0)*W524))</f>
        <v/>
      </c>
      <c r="Z524" s="183" t="str">
        <f t="shared" si="287"/>
        <v/>
      </c>
      <c r="AA524" s="17">
        <f t="shared" si="275"/>
        <v>0</v>
      </c>
      <c r="AB524" s="177" t="str" cm="1">
        <f t="array" ref="AB524">IF(_xlfn.SINGLE(A:A)="","",IF(R524="Refreshment Beverage","",IF(AND(R524="Beer",Q524=0),SUM(LOOKUP(2,1/(Rates!$B$15:$B$18&lt;=W524)/(Rates!$C$15:$C$18&gt;=W524),Rates!$D$15:$D$18)*W524),VLOOKUP(VALUE(_xlfn.SINGLE(Q:Q)),Rates!A:B,2,0)*W524)))</f>
        <v/>
      </c>
      <c r="AC524" s="177" t="str" cm="1">
        <f t="array" ref="AC524">IF(_xlfn.SINGLE(A:A)="","",IF(R524="Refreshment Beverage","",IF(AND(R524="Beer",Q524=0),SUM(LOOKUP(2,1/(Rates!$B$15:$B$18&lt;=W524)/(Rates!$C$15:$C$18&gt;=W524),Rates!$E$15:$E$18)*W524),VLOOKUP(VALUE(_xlfn.SINGLE(Q:Q)),Rates!A:C,3,0)*W524)))</f>
        <v/>
      </c>
      <c r="AD524" s="168">
        <f>IFERROR(IF(OR(Q524=1,Q524=2,Q524=3,Q524=4),VLOOKUP(Q524,Rates!$A$31:$B$34,2,0)*W524,IF(V524=1,VLOOKUP(U524,'REB BEV MIN MKUP'!B:E,4,0),IF(V524&gt;1,VLOOKUP(VALUE(W524),'REB BEV MIN MKUP'!O:Q,3,0),0))),0)</f>
        <v>0</v>
      </c>
      <c r="AE524" s="177" t="str">
        <f t="shared" si="288"/>
        <v/>
      </c>
      <c r="AF524" s="13" t="str">
        <f t="shared" si="289"/>
        <v/>
      </c>
      <c r="AG524" s="177" t="str">
        <f t="shared" si="290"/>
        <v/>
      </c>
      <c r="AH524" s="184" t="str">
        <f t="shared" si="291"/>
        <v/>
      </c>
      <c r="AI524" s="184" t="str">
        <f>IF(AE:AE="","",IF(R524="Refreshment Beverage",AK524*(Rates!J$19/100),ROUND(SUM(AH524*(Rates!$J$8/100)),4)))</f>
        <v/>
      </c>
      <c r="AJ524" s="183" t="str">
        <f t="shared" si="292"/>
        <v/>
      </c>
      <c r="AK524" s="185" t="str">
        <f t="shared" si="293"/>
        <v/>
      </c>
      <c r="AL524" s="177" t="str">
        <f t="shared" si="294"/>
        <v/>
      </c>
      <c r="AM524" s="13" t="str">
        <f>IF(AS524="","",IF(R524="Refreshment Beverage",ROUND(AS524*Rates!K$19,4),ROUND(AO524*(VLOOKUP(VALUE(Q524),Rates!G$4:L$12,3,0)),4)))</f>
        <v/>
      </c>
      <c r="AN524" s="183" t="str">
        <f>IF(AS524="","",IF(R524="Refreshment Beverage",AS524*(Rates!J$19/100),MAX(AM524,AB524)))</f>
        <v/>
      </c>
      <c r="AO524" s="186" t="str">
        <f t="shared" si="295"/>
        <v/>
      </c>
      <c r="AP524" s="186" t="str">
        <f t="shared" si="296"/>
        <v/>
      </c>
      <c r="AQ524" s="186" t="str">
        <f>IF(AS524="","",IF(R524="Refreshment Beverage",ROUND(SUM(VLOOKUP(Q:Q,Rates!G$15:L$19,3,0)*(AS524-Y524-Z524-AA524)),4),ROUND(SUM(Rates!$K$8*AS524),4)))</f>
        <v/>
      </c>
      <c r="AR524" s="184" t="str">
        <f t="shared" si="297"/>
        <v/>
      </c>
      <c r="AS524" s="185" t="str">
        <f t="shared" si="298"/>
        <v/>
      </c>
      <c r="AT524" s="177" t="str">
        <f t="shared" si="299"/>
        <v/>
      </c>
      <c r="AU524" s="13" t="str">
        <f>IF(AX524="","",IF(R524="Refreshment Beverage",ROUND((BA524-Y524-Z524-AA524)*VLOOKUP(VALUE(Q524),Rates!G$15:L$19,3,0),4),ROUND(AW524*(VLOOKUP(VALUE(Q524),Rates!G:L,3,0)),4)))</f>
        <v/>
      </c>
      <c r="AV524" s="183" t="str">
        <f t="shared" si="300"/>
        <v/>
      </c>
      <c r="AW524" s="186" t="str">
        <f t="shared" si="301"/>
        <v/>
      </c>
      <c r="AX524" s="184" t="str">
        <f t="shared" si="302"/>
        <v/>
      </c>
      <c r="AY524" s="186" t="str">
        <f>IF(AX524="","",IF(R524="Refreshment Beverage",ROUND(SUM(AX524*Rates!K$19),4),ROUND(SUM(AX524*(Rates!J$8/100)),4)))</f>
        <v/>
      </c>
      <c r="AZ524" s="183" t="str">
        <f t="shared" si="303"/>
        <v/>
      </c>
      <c r="BA524" s="185" t="str">
        <f t="shared" si="304"/>
        <v/>
      </c>
      <c r="BD524" s="171"/>
      <c r="BE524" s="171"/>
      <c r="BF524" s="171"/>
      <c r="BG524" s="171"/>
    </row>
    <row r="525" spans="1:59" ht="15" customHeight="1" x14ac:dyDescent="0.3">
      <c r="A525" s="172"/>
      <c r="B525" s="172"/>
      <c r="C525" s="172"/>
      <c r="D525" s="173"/>
      <c r="E525" s="173"/>
      <c r="F525" s="173"/>
      <c r="G525" s="173"/>
      <c r="H525" s="173"/>
      <c r="I525" s="174"/>
      <c r="J525" s="175"/>
      <c r="K525" s="176" t="str">
        <f t="shared" si="276"/>
        <v/>
      </c>
      <c r="L525" s="177" t="str">
        <f t="shared" si="277"/>
        <v/>
      </c>
      <c r="M525" s="178" t="str">
        <f t="shared" si="278"/>
        <v/>
      </c>
      <c r="N525" s="44" t="str" cm="1">
        <f t="array" ref="N525">IFERROR(IF(_xlfn.SINGLE(A:A)="","",IF(R525="Beer",SUM(LOOKUP(2,1/(Rates!$B$3:$B$5&lt;=W525)/(Rates!$C$3:$C$5&gt;=W525),Rates!$D$3:$D$5)*(X525/100)*W525),IF(R525="Refreshment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44" t="str">
        <f t="shared" si="279"/>
        <v/>
      </c>
      <c r="P525" s="13"/>
      <c r="Q525" s="179" t="str">
        <f t="shared" si="280"/>
        <v/>
      </c>
      <c r="R525" s="180" t="str">
        <f t="shared" si="281"/>
        <v/>
      </c>
      <c r="S525" s="13" t="str">
        <f>IF(A525="","",IF(R525="Refreshment Beverage",VLOOKUP(VALUE(Q525),Rates!G$15:L$19,2,0),VLOOKUP(VALUE(Q525),Rates!G$4:L$8,2,0)))</f>
        <v/>
      </c>
      <c r="T525" s="13" t="str">
        <f t="shared" si="282"/>
        <v/>
      </c>
      <c r="U525" s="181" t="str">
        <f t="shared" si="283"/>
        <v/>
      </c>
      <c r="V525" s="13" t="str">
        <f t="shared" si="284"/>
        <v/>
      </c>
      <c r="W525" s="13" t="str">
        <f t="shared" si="285"/>
        <v/>
      </c>
      <c r="X525" s="182" t="str">
        <f t="shared" si="286"/>
        <v/>
      </c>
      <c r="Y525" s="183" t="str">
        <f>IF(A:A="","",IF(R525="Refreshment Beverage",VLOOKUP(Q525,Rates!G$15:L$19,6,0)*W525,VLOOKUP(Q525,Rates!G$4:L$12,6,0)*W525))</f>
        <v/>
      </c>
      <c r="Z525" s="183" t="str">
        <f t="shared" si="287"/>
        <v/>
      </c>
      <c r="AA525" s="17">
        <f t="shared" si="275"/>
        <v>0</v>
      </c>
      <c r="AB525" s="177" t="str" cm="1">
        <f t="array" ref="AB525">IF(_xlfn.SINGLE(A:A)="","",IF(R525="Refreshment Beverage","",IF(AND(R525="Beer",Q525=0),SUM(LOOKUP(2,1/(Rates!$B$15:$B$18&lt;=W525)/(Rates!$C$15:$C$18&gt;=W525),Rates!$D$15:$D$18)*W525),VLOOKUP(VALUE(_xlfn.SINGLE(Q:Q)),Rates!A:B,2,0)*W525)))</f>
        <v/>
      </c>
      <c r="AC525" s="177" t="str" cm="1">
        <f t="array" ref="AC525">IF(_xlfn.SINGLE(A:A)="","",IF(R525="Refreshment Beverage","",IF(AND(R525="Beer",Q525=0),SUM(LOOKUP(2,1/(Rates!$B$15:$B$18&lt;=W525)/(Rates!$C$15:$C$18&gt;=W525),Rates!$E$15:$E$18)*W525),VLOOKUP(VALUE(_xlfn.SINGLE(Q:Q)),Rates!A:C,3,0)*W525)))</f>
        <v/>
      </c>
      <c r="AD525" s="168">
        <f>IFERROR(IF(OR(Q525=1,Q525=2,Q525=3,Q525=4),VLOOKUP(Q525,Rates!$A$31:$B$34,2,0)*W525,IF(V525=1,VLOOKUP(U525,'REB BEV MIN MKUP'!B:E,4,0),IF(V525&gt;1,VLOOKUP(VALUE(W525),'REB BEV MIN MKUP'!O:Q,3,0),0))),0)</f>
        <v>0</v>
      </c>
      <c r="AE525" s="177" t="str">
        <f t="shared" si="288"/>
        <v/>
      </c>
      <c r="AF525" s="13" t="str">
        <f t="shared" si="289"/>
        <v/>
      </c>
      <c r="AG525" s="177" t="str">
        <f t="shared" si="290"/>
        <v/>
      </c>
      <c r="AH525" s="184" t="str">
        <f t="shared" si="291"/>
        <v/>
      </c>
      <c r="AI525" s="184" t="str">
        <f>IF(AE:AE="","",IF(R525="Refreshment Beverage",AK525*(Rates!J$19/100),ROUND(SUM(AH525*(Rates!$J$8/100)),4)))</f>
        <v/>
      </c>
      <c r="AJ525" s="183" t="str">
        <f t="shared" si="292"/>
        <v/>
      </c>
      <c r="AK525" s="185" t="str">
        <f t="shared" si="293"/>
        <v/>
      </c>
      <c r="AL525" s="177" t="str">
        <f t="shared" si="294"/>
        <v/>
      </c>
      <c r="AM525" s="13" t="str">
        <f>IF(AS525="","",IF(R525="Refreshment Beverage",ROUND(AS525*Rates!K$19,4),ROUND(AO525*(VLOOKUP(VALUE(Q525),Rates!G$4:L$12,3,0)),4)))</f>
        <v/>
      </c>
      <c r="AN525" s="183" t="str">
        <f>IF(AS525="","",IF(R525="Refreshment Beverage",AS525*(Rates!J$19/100),MAX(AM525,AB525)))</f>
        <v/>
      </c>
      <c r="AO525" s="186" t="str">
        <f t="shared" si="295"/>
        <v/>
      </c>
      <c r="AP525" s="186" t="str">
        <f t="shared" si="296"/>
        <v/>
      </c>
      <c r="AQ525" s="186" t="str">
        <f>IF(AS525="","",IF(R525="Refreshment Beverage",ROUND(SUM(VLOOKUP(Q:Q,Rates!G$15:L$19,3,0)*(AS525-Y525-Z525-AA525)),4),ROUND(SUM(Rates!$K$8*AS525),4)))</f>
        <v/>
      </c>
      <c r="AR525" s="184" t="str">
        <f t="shared" si="297"/>
        <v/>
      </c>
      <c r="AS525" s="185" t="str">
        <f t="shared" si="298"/>
        <v/>
      </c>
      <c r="AT525" s="177" t="str">
        <f t="shared" si="299"/>
        <v/>
      </c>
      <c r="AU525" s="13" t="str">
        <f>IF(AX525="","",IF(R525="Refreshment Beverage",ROUND((BA525-Y525-Z525-AA525)*VLOOKUP(VALUE(Q525),Rates!G$15:L$19,3,0),4),ROUND(AW525*(VLOOKUP(VALUE(Q525),Rates!G:L,3,0)),4)))</f>
        <v/>
      </c>
      <c r="AV525" s="183" t="str">
        <f t="shared" si="300"/>
        <v/>
      </c>
      <c r="AW525" s="186" t="str">
        <f t="shared" si="301"/>
        <v/>
      </c>
      <c r="AX525" s="184" t="str">
        <f t="shared" si="302"/>
        <v/>
      </c>
      <c r="AY525" s="186" t="str">
        <f>IF(AX525="","",IF(R525="Refreshment Beverage",ROUND(SUM(AX525*Rates!K$19),4),ROUND(SUM(AX525*(Rates!J$8/100)),4)))</f>
        <v/>
      </c>
      <c r="AZ525" s="183" t="str">
        <f t="shared" si="303"/>
        <v/>
      </c>
      <c r="BA525" s="185" t="str">
        <f t="shared" si="304"/>
        <v/>
      </c>
      <c r="BD525" s="171"/>
      <c r="BE525" s="171"/>
      <c r="BF525" s="171"/>
      <c r="BG525" s="171"/>
    </row>
    <row r="526" spans="1:59" ht="15" customHeight="1" x14ac:dyDescent="0.3">
      <c r="A526" s="172"/>
      <c r="B526" s="172"/>
      <c r="C526" s="172"/>
      <c r="D526" s="173"/>
      <c r="E526" s="173"/>
      <c r="F526" s="173"/>
      <c r="G526" s="173"/>
      <c r="H526" s="173"/>
      <c r="I526" s="174"/>
      <c r="J526" s="175"/>
      <c r="K526" s="176" t="str">
        <f t="shared" si="276"/>
        <v/>
      </c>
      <c r="L526" s="177" t="str">
        <f t="shared" si="277"/>
        <v/>
      </c>
      <c r="M526" s="178" t="str">
        <f t="shared" si="278"/>
        <v/>
      </c>
      <c r="N526" s="44" t="str" cm="1">
        <f t="array" ref="N526">IFERROR(IF(_xlfn.SINGLE(A:A)="","",IF(R526="Beer",SUM(LOOKUP(2,1/(Rates!$B$3:$B$5&lt;=W526)/(Rates!$C$3:$C$5&gt;=W526),Rates!$D$3:$D$5)*(X526/100)*W526),IF(R526="Refreshment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44" t="str">
        <f t="shared" si="279"/>
        <v/>
      </c>
      <c r="P526" s="13"/>
      <c r="Q526" s="179" t="str">
        <f t="shared" si="280"/>
        <v/>
      </c>
      <c r="R526" s="180" t="str">
        <f t="shared" si="281"/>
        <v/>
      </c>
      <c r="S526" s="13" t="str">
        <f>IF(A526="","",IF(R526="Refreshment Beverage",VLOOKUP(VALUE(Q526),Rates!G$15:L$19,2,0),VLOOKUP(VALUE(Q526),Rates!G$4:L$8,2,0)))</f>
        <v/>
      </c>
      <c r="T526" s="13" t="str">
        <f t="shared" si="282"/>
        <v/>
      </c>
      <c r="U526" s="181" t="str">
        <f t="shared" si="283"/>
        <v/>
      </c>
      <c r="V526" s="13" t="str">
        <f t="shared" si="284"/>
        <v/>
      </c>
      <c r="W526" s="13" t="str">
        <f t="shared" si="285"/>
        <v/>
      </c>
      <c r="X526" s="182" t="str">
        <f t="shared" si="286"/>
        <v/>
      </c>
      <c r="Y526" s="183" t="str">
        <f>IF(A:A="","",IF(R526="Refreshment Beverage",VLOOKUP(Q526,Rates!G$15:L$19,6,0)*W526,VLOOKUP(Q526,Rates!G$4:L$12,6,0)*W526))</f>
        <v/>
      </c>
      <c r="Z526" s="183" t="str">
        <f t="shared" si="287"/>
        <v/>
      </c>
      <c r="AA526" s="17">
        <f t="shared" si="275"/>
        <v>0</v>
      </c>
      <c r="AB526" s="177" t="str" cm="1">
        <f t="array" ref="AB526">IF(_xlfn.SINGLE(A:A)="","",IF(R526="Refreshment Beverage","",IF(AND(R526="Beer",Q526=0),SUM(LOOKUP(2,1/(Rates!$B$15:$B$18&lt;=W526)/(Rates!$C$15:$C$18&gt;=W526),Rates!$D$15:$D$18)*W526),VLOOKUP(VALUE(_xlfn.SINGLE(Q:Q)),Rates!A:B,2,0)*W526)))</f>
        <v/>
      </c>
      <c r="AC526" s="177" t="str" cm="1">
        <f t="array" ref="AC526">IF(_xlfn.SINGLE(A:A)="","",IF(R526="Refreshment Beverage","",IF(AND(R526="Beer",Q526=0),SUM(LOOKUP(2,1/(Rates!$B$15:$B$18&lt;=W526)/(Rates!$C$15:$C$18&gt;=W526),Rates!$E$15:$E$18)*W526),VLOOKUP(VALUE(_xlfn.SINGLE(Q:Q)),Rates!A:C,3,0)*W526)))</f>
        <v/>
      </c>
      <c r="AD526" s="168">
        <f>IFERROR(IF(OR(Q526=1,Q526=2,Q526=3,Q526=4),VLOOKUP(Q526,Rates!$A$31:$B$34,2,0)*W526,IF(V526=1,VLOOKUP(U526,'REB BEV MIN MKUP'!B:E,4,0),IF(V526&gt;1,VLOOKUP(VALUE(W526),'REB BEV MIN MKUP'!O:Q,3,0),0))),0)</f>
        <v>0</v>
      </c>
      <c r="AE526" s="177" t="str">
        <f t="shared" si="288"/>
        <v/>
      </c>
      <c r="AF526" s="13" t="str">
        <f t="shared" si="289"/>
        <v/>
      </c>
      <c r="AG526" s="177" t="str">
        <f t="shared" si="290"/>
        <v/>
      </c>
      <c r="AH526" s="184" t="str">
        <f t="shared" si="291"/>
        <v/>
      </c>
      <c r="AI526" s="184" t="str">
        <f>IF(AE:AE="","",IF(R526="Refreshment Beverage",AK526*(Rates!J$19/100),ROUND(SUM(AH526*(Rates!$J$8/100)),4)))</f>
        <v/>
      </c>
      <c r="AJ526" s="183" t="str">
        <f t="shared" si="292"/>
        <v/>
      </c>
      <c r="AK526" s="185" t="str">
        <f t="shared" si="293"/>
        <v/>
      </c>
      <c r="AL526" s="177" t="str">
        <f t="shared" si="294"/>
        <v/>
      </c>
      <c r="AM526" s="13" t="str">
        <f>IF(AS526="","",IF(R526="Refreshment Beverage",ROUND(AS526*Rates!K$19,4),ROUND(AO526*(VLOOKUP(VALUE(Q526),Rates!G$4:L$12,3,0)),4)))</f>
        <v/>
      </c>
      <c r="AN526" s="183" t="str">
        <f>IF(AS526="","",IF(R526="Refreshment Beverage",AS526*(Rates!J$19/100),MAX(AM526,AB526)))</f>
        <v/>
      </c>
      <c r="AO526" s="186" t="str">
        <f t="shared" si="295"/>
        <v/>
      </c>
      <c r="AP526" s="186" t="str">
        <f t="shared" si="296"/>
        <v/>
      </c>
      <c r="AQ526" s="186" t="str">
        <f>IF(AS526="","",IF(R526="Refreshment Beverage",ROUND(SUM(VLOOKUP(Q:Q,Rates!G$15:L$19,3,0)*(AS526-Y526-Z526-AA526)),4),ROUND(SUM(Rates!$K$8*AS526),4)))</f>
        <v/>
      </c>
      <c r="AR526" s="184" t="str">
        <f t="shared" si="297"/>
        <v/>
      </c>
      <c r="AS526" s="185" t="str">
        <f t="shared" si="298"/>
        <v/>
      </c>
      <c r="AT526" s="177" t="str">
        <f t="shared" si="299"/>
        <v/>
      </c>
      <c r="AU526" s="13" t="str">
        <f>IF(AX526="","",IF(R526="Refreshment Beverage",ROUND((BA526-Y526-Z526-AA526)*VLOOKUP(VALUE(Q526),Rates!G$15:L$19,3,0),4),ROUND(AW526*(VLOOKUP(VALUE(Q526),Rates!G:L,3,0)),4)))</f>
        <v/>
      </c>
      <c r="AV526" s="183" t="str">
        <f t="shared" si="300"/>
        <v/>
      </c>
      <c r="AW526" s="186" t="str">
        <f t="shared" si="301"/>
        <v/>
      </c>
      <c r="AX526" s="184" t="str">
        <f t="shared" si="302"/>
        <v/>
      </c>
      <c r="AY526" s="186" t="str">
        <f>IF(AX526="","",IF(R526="Refreshment Beverage",ROUND(SUM(AX526*Rates!K$19),4),ROUND(SUM(AX526*(Rates!J$8/100)),4)))</f>
        <v/>
      </c>
      <c r="AZ526" s="183" t="str">
        <f t="shared" si="303"/>
        <v/>
      </c>
      <c r="BA526" s="185" t="str">
        <f t="shared" si="304"/>
        <v/>
      </c>
      <c r="BD526" s="171"/>
      <c r="BE526" s="171"/>
      <c r="BF526" s="171"/>
      <c r="BG526" s="171"/>
    </row>
    <row r="527" spans="1:59" ht="15" customHeight="1" x14ac:dyDescent="0.3">
      <c r="A527" s="172"/>
      <c r="B527" s="172"/>
      <c r="C527" s="172"/>
      <c r="D527" s="173"/>
      <c r="E527" s="173"/>
      <c r="F527" s="173"/>
      <c r="G527" s="173"/>
      <c r="H527" s="173"/>
      <c r="I527" s="174"/>
      <c r="J527" s="175"/>
      <c r="K527" s="176" t="str">
        <f t="shared" si="276"/>
        <v/>
      </c>
      <c r="L527" s="177" t="str">
        <f t="shared" si="277"/>
        <v/>
      </c>
      <c r="M527" s="178" t="str">
        <f t="shared" si="278"/>
        <v/>
      </c>
      <c r="N527" s="44" t="str" cm="1">
        <f t="array" ref="N527">IFERROR(IF(_xlfn.SINGLE(A:A)="","",IF(R527="Beer",SUM(LOOKUP(2,1/(Rates!$B$3:$B$5&lt;=W527)/(Rates!$C$3:$C$5&gt;=W527),Rates!$D$3:$D$5)*(X527/100)*W527),IF(R527="Refreshment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44" t="str">
        <f t="shared" si="279"/>
        <v/>
      </c>
      <c r="P527" s="13"/>
      <c r="Q527" s="179" t="str">
        <f t="shared" si="280"/>
        <v/>
      </c>
      <c r="R527" s="180" t="str">
        <f t="shared" si="281"/>
        <v/>
      </c>
      <c r="S527" s="13" t="str">
        <f>IF(A527="","",IF(R527="Refreshment Beverage",VLOOKUP(VALUE(Q527),Rates!G$15:L$19,2,0),VLOOKUP(VALUE(Q527),Rates!G$4:L$8,2,0)))</f>
        <v/>
      </c>
      <c r="T527" s="13" t="str">
        <f t="shared" si="282"/>
        <v/>
      </c>
      <c r="U527" s="181" t="str">
        <f t="shared" si="283"/>
        <v/>
      </c>
      <c r="V527" s="13" t="str">
        <f t="shared" si="284"/>
        <v/>
      </c>
      <c r="W527" s="13" t="str">
        <f t="shared" si="285"/>
        <v/>
      </c>
      <c r="X527" s="182" t="str">
        <f t="shared" si="286"/>
        <v/>
      </c>
      <c r="Y527" s="183" t="str">
        <f>IF(A:A="","",IF(R527="Refreshment Beverage",VLOOKUP(Q527,Rates!G$15:L$19,6,0)*W527,VLOOKUP(Q527,Rates!G$4:L$12,6,0)*W527))</f>
        <v/>
      </c>
      <c r="Z527" s="183" t="str">
        <f t="shared" si="287"/>
        <v/>
      </c>
      <c r="AA527" s="17">
        <f t="shared" si="275"/>
        <v>0</v>
      </c>
      <c r="AB527" s="177" t="str" cm="1">
        <f t="array" ref="AB527">IF(_xlfn.SINGLE(A:A)="","",IF(R527="Refreshment Beverage","",IF(AND(R527="Beer",Q527=0),SUM(LOOKUP(2,1/(Rates!$B$15:$B$18&lt;=W527)/(Rates!$C$15:$C$18&gt;=W527),Rates!$D$15:$D$18)*W527),VLOOKUP(VALUE(_xlfn.SINGLE(Q:Q)),Rates!A:B,2,0)*W527)))</f>
        <v/>
      </c>
      <c r="AC527" s="177" t="str" cm="1">
        <f t="array" ref="AC527">IF(_xlfn.SINGLE(A:A)="","",IF(R527="Refreshment Beverage","",IF(AND(R527="Beer",Q527=0),SUM(LOOKUP(2,1/(Rates!$B$15:$B$18&lt;=W527)/(Rates!$C$15:$C$18&gt;=W527),Rates!$E$15:$E$18)*W527),VLOOKUP(VALUE(_xlfn.SINGLE(Q:Q)),Rates!A:C,3,0)*W527)))</f>
        <v/>
      </c>
      <c r="AD527" s="168">
        <f>IFERROR(IF(OR(Q527=1,Q527=2,Q527=3,Q527=4),VLOOKUP(Q527,Rates!$A$31:$B$34,2,0)*W527,IF(V527=1,VLOOKUP(U527,'REB BEV MIN MKUP'!B:E,4,0),IF(V527&gt;1,VLOOKUP(VALUE(W527),'REB BEV MIN MKUP'!O:Q,3,0),0))),0)</f>
        <v>0</v>
      </c>
      <c r="AE527" s="177" t="str">
        <f t="shared" si="288"/>
        <v/>
      </c>
      <c r="AF527" s="13" t="str">
        <f t="shared" si="289"/>
        <v/>
      </c>
      <c r="AG527" s="177" t="str">
        <f t="shared" si="290"/>
        <v/>
      </c>
      <c r="AH527" s="184" t="str">
        <f t="shared" si="291"/>
        <v/>
      </c>
      <c r="AI527" s="184" t="str">
        <f>IF(AE:AE="","",IF(R527="Refreshment Beverage",AK527*(Rates!J$19/100),ROUND(SUM(AH527*(Rates!$J$8/100)),4)))</f>
        <v/>
      </c>
      <c r="AJ527" s="183" t="str">
        <f t="shared" si="292"/>
        <v/>
      </c>
      <c r="AK527" s="185" t="str">
        <f t="shared" si="293"/>
        <v/>
      </c>
      <c r="AL527" s="177" t="str">
        <f t="shared" si="294"/>
        <v/>
      </c>
      <c r="AM527" s="13" t="str">
        <f>IF(AS527="","",IF(R527="Refreshment Beverage",ROUND(AS527*Rates!K$19,4),ROUND(AO527*(VLOOKUP(VALUE(Q527),Rates!G$4:L$12,3,0)),4)))</f>
        <v/>
      </c>
      <c r="AN527" s="183" t="str">
        <f>IF(AS527="","",IF(R527="Refreshment Beverage",AS527*(Rates!J$19/100),MAX(AM527,AB527)))</f>
        <v/>
      </c>
      <c r="AO527" s="186" t="str">
        <f t="shared" si="295"/>
        <v/>
      </c>
      <c r="AP527" s="186" t="str">
        <f t="shared" si="296"/>
        <v/>
      </c>
      <c r="AQ527" s="186" t="str">
        <f>IF(AS527="","",IF(R527="Refreshment Beverage",ROUND(SUM(VLOOKUP(Q:Q,Rates!G$15:L$19,3,0)*(AS527-Y527-Z527-AA527)),4),ROUND(SUM(Rates!$K$8*AS527),4)))</f>
        <v/>
      </c>
      <c r="AR527" s="184" t="str">
        <f t="shared" si="297"/>
        <v/>
      </c>
      <c r="AS527" s="185" t="str">
        <f t="shared" si="298"/>
        <v/>
      </c>
      <c r="AT527" s="177" t="str">
        <f t="shared" si="299"/>
        <v/>
      </c>
      <c r="AU527" s="13" t="str">
        <f>IF(AX527="","",IF(R527="Refreshment Beverage",ROUND((BA527-Y527-Z527-AA527)*VLOOKUP(VALUE(Q527),Rates!G$15:L$19,3,0),4),ROUND(AW527*(VLOOKUP(VALUE(Q527),Rates!G:L,3,0)),4)))</f>
        <v/>
      </c>
      <c r="AV527" s="183" t="str">
        <f t="shared" si="300"/>
        <v/>
      </c>
      <c r="AW527" s="186" t="str">
        <f t="shared" si="301"/>
        <v/>
      </c>
      <c r="AX527" s="184" t="str">
        <f t="shared" si="302"/>
        <v/>
      </c>
      <c r="AY527" s="186" t="str">
        <f>IF(AX527="","",IF(R527="Refreshment Beverage",ROUND(SUM(AX527*Rates!K$19),4),ROUND(SUM(AX527*(Rates!J$8/100)),4)))</f>
        <v/>
      </c>
      <c r="AZ527" s="183" t="str">
        <f t="shared" si="303"/>
        <v/>
      </c>
      <c r="BA527" s="185" t="str">
        <f t="shared" si="304"/>
        <v/>
      </c>
      <c r="BD527" s="171"/>
      <c r="BE527" s="171"/>
      <c r="BF527" s="171"/>
      <c r="BG527" s="171"/>
    </row>
    <row r="528" spans="1:59" ht="15" customHeight="1" x14ac:dyDescent="0.3">
      <c r="A528" s="172"/>
      <c r="B528" s="172"/>
      <c r="C528" s="172"/>
      <c r="D528" s="173"/>
      <c r="E528" s="173"/>
      <c r="F528" s="173"/>
      <c r="G528" s="173"/>
      <c r="H528" s="173"/>
      <c r="I528" s="174"/>
      <c r="J528" s="175"/>
      <c r="K528" s="176" t="str">
        <f t="shared" si="276"/>
        <v/>
      </c>
      <c r="L528" s="177" t="str">
        <f t="shared" si="277"/>
        <v/>
      </c>
      <c r="M528" s="178" t="str">
        <f t="shared" si="278"/>
        <v/>
      </c>
      <c r="N528" s="44" t="str" cm="1">
        <f t="array" ref="N528">IFERROR(IF(_xlfn.SINGLE(A:A)="","",IF(R528="Beer",SUM(LOOKUP(2,1/(Rates!$B$3:$B$5&lt;=W528)/(Rates!$C$3:$C$5&gt;=W528),Rates!$D$3:$D$5)*(X528/100)*W528),IF(R528="Refreshment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44" t="str">
        <f t="shared" si="279"/>
        <v/>
      </c>
      <c r="P528" s="13"/>
      <c r="Q528" s="179" t="str">
        <f t="shared" si="280"/>
        <v/>
      </c>
      <c r="R528" s="180" t="str">
        <f t="shared" si="281"/>
        <v/>
      </c>
      <c r="S528" s="13" t="str">
        <f>IF(A528="","",IF(R528="Refreshment Beverage",VLOOKUP(VALUE(Q528),Rates!G$15:L$19,2,0),VLOOKUP(VALUE(Q528),Rates!G$4:L$8,2,0)))</f>
        <v/>
      </c>
      <c r="T528" s="13" t="str">
        <f t="shared" si="282"/>
        <v/>
      </c>
      <c r="U528" s="181" t="str">
        <f t="shared" si="283"/>
        <v/>
      </c>
      <c r="V528" s="13" t="str">
        <f t="shared" si="284"/>
        <v/>
      </c>
      <c r="W528" s="13" t="str">
        <f t="shared" si="285"/>
        <v/>
      </c>
      <c r="X528" s="182" t="str">
        <f t="shared" si="286"/>
        <v/>
      </c>
      <c r="Y528" s="183" t="str">
        <f>IF(A:A="","",IF(R528="Refreshment Beverage",VLOOKUP(Q528,Rates!G$15:L$19,6,0)*W528,VLOOKUP(Q528,Rates!G$4:L$12,6,0)*W528))</f>
        <v/>
      </c>
      <c r="Z528" s="183" t="str">
        <f t="shared" si="287"/>
        <v/>
      </c>
      <c r="AA528" s="17">
        <f t="shared" si="275"/>
        <v>0</v>
      </c>
      <c r="AB528" s="177" t="str" cm="1">
        <f t="array" ref="AB528">IF(_xlfn.SINGLE(A:A)="","",IF(R528="Refreshment Beverage","",IF(AND(R528="Beer",Q528=0),SUM(LOOKUP(2,1/(Rates!$B$15:$B$18&lt;=W528)/(Rates!$C$15:$C$18&gt;=W528),Rates!$D$15:$D$18)*W528),VLOOKUP(VALUE(_xlfn.SINGLE(Q:Q)),Rates!A:B,2,0)*W528)))</f>
        <v/>
      </c>
      <c r="AC528" s="177" t="str" cm="1">
        <f t="array" ref="AC528">IF(_xlfn.SINGLE(A:A)="","",IF(R528="Refreshment Beverage","",IF(AND(R528="Beer",Q528=0),SUM(LOOKUP(2,1/(Rates!$B$15:$B$18&lt;=W528)/(Rates!$C$15:$C$18&gt;=W528),Rates!$E$15:$E$18)*W528),VLOOKUP(VALUE(_xlfn.SINGLE(Q:Q)),Rates!A:C,3,0)*W528)))</f>
        <v/>
      </c>
      <c r="AD528" s="168">
        <f>IFERROR(IF(OR(Q528=1,Q528=2,Q528=3,Q528=4),VLOOKUP(Q528,Rates!$A$31:$B$34,2,0)*W528,IF(V528=1,VLOOKUP(U528,'REB BEV MIN MKUP'!B:E,4,0),IF(V528&gt;1,VLOOKUP(VALUE(W528),'REB BEV MIN MKUP'!O:Q,3,0),0))),0)</f>
        <v>0</v>
      </c>
      <c r="AE528" s="177" t="str">
        <f t="shared" si="288"/>
        <v/>
      </c>
      <c r="AF528" s="13" t="str">
        <f t="shared" si="289"/>
        <v/>
      </c>
      <c r="AG528" s="177" t="str">
        <f t="shared" si="290"/>
        <v/>
      </c>
      <c r="AH528" s="184" t="str">
        <f t="shared" si="291"/>
        <v/>
      </c>
      <c r="AI528" s="184" t="str">
        <f>IF(AE:AE="","",IF(R528="Refreshment Beverage",AK528*(Rates!J$19/100),ROUND(SUM(AH528*(Rates!$J$8/100)),4)))</f>
        <v/>
      </c>
      <c r="AJ528" s="183" t="str">
        <f t="shared" si="292"/>
        <v/>
      </c>
      <c r="AK528" s="185" t="str">
        <f t="shared" si="293"/>
        <v/>
      </c>
      <c r="AL528" s="177" t="str">
        <f t="shared" si="294"/>
        <v/>
      </c>
      <c r="AM528" s="13" t="str">
        <f>IF(AS528="","",IF(R528="Refreshment Beverage",ROUND(AS528*Rates!K$19,4),ROUND(AO528*(VLOOKUP(VALUE(Q528),Rates!G$4:L$12,3,0)),4)))</f>
        <v/>
      </c>
      <c r="AN528" s="183" t="str">
        <f>IF(AS528="","",IF(R528="Refreshment Beverage",AS528*(Rates!J$19/100),MAX(AM528,AB528)))</f>
        <v/>
      </c>
      <c r="AO528" s="186" t="str">
        <f t="shared" si="295"/>
        <v/>
      </c>
      <c r="AP528" s="186" t="str">
        <f t="shared" si="296"/>
        <v/>
      </c>
      <c r="AQ528" s="186" t="str">
        <f>IF(AS528="","",IF(R528="Refreshment Beverage",ROUND(SUM(VLOOKUP(Q:Q,Rates!G$15:L$19,3,0)*(AS528-Y528-Z528-AA528)),4),ROUND(SUM(Rates!$K$8*AS528),4)))</f>
        <v/>
      </c>
      <c r="AR528" s="184" t="str">
        <f t="shared" si="297"/>
        <v/>
      </c>
      <c r="AS528" s="185" t="str">
        <f t="shared" si="298"/>
        <v/>
      </c>
      <c r="AT528" s="177" t="str">
        <f t="shared" si="299"/>
        <v/>
      </c>
      <c r="AU528" s="13" t="str">
        <f>IF(AX528="","",IF(R528="Refreshment Beverage",ROUND((BA528-Y528-Z528-AA528)*VLOOKUP(VALUE(Q528),Rates!G$15:L$19,3,0),4),ROUND(AW528*(VLOOKUP(VALUE(Q528),Rates!G:L,3,0)),4)))</f>
        <v/>
      </c>
      <c r="AV528" s="183" t="str">
        <f t="shared" si="300"/>
        <v/>
      </c>
      <c r="AW528" s="186" t="str">
        <f t="shared" si="301"/>
        <v/>
      </c>
      <c r="AX528" s="184" t="str">
        <f t="shared" si="302"/>
        <v/>
      </c>
      <c r="AY528" s="186" t="str">
        <f>IF(AX528="","",IF(R528="Refreshment Beverage",ROUND(SUM(AX528*Rates!K$19),4),ROUND(SUM(AX528*(Rates!J$8/100)),4)))</f>
        <v/>
      </c>
      <c r="AZ528" s="183" t="str">
        <f t="shared" si="303"/>
        <v/>
      </c>
      <c r="BA528" s="185" t="str">
        <f t="shared" si="304"/>
        <v/>
      </c>
      <c r="BD528" s="171"/>
      <c r="BE528" s="171"/>
      <c r="BF528" s="171"/>
      <c r="BG528" s="171"/>
    </row>
    <row r="529" spans="1:59" ht="15" customHeight="1" x14ac:dyDescent="0.3">
      <c r="A529" s="172"/>
      <c r="B529" s="172"/>
      <c r="C529" s="172"/>
      <c r="D529" s="173"/>
      <c r="E529" s="173"/>
      <c r="F529" s="173"/>
      <c r="G529" s="173"/>
      <c r="H529" s="173"/>
      <c r="I529" s="174"/>
      <c r="J529" s="175"/>
      <c r="K529" s="176" t="str">
        <f t="shared" si="276"/>
        <v/>
      </c>
      <c r="L529" s="177" t="str">
        <f t="shared" si="277"/>
        <v/>
      </c>
      <c r="M529" s="178" t="str">
        <f t="shared" si="278"/>
        <v/>
      </c>
      <c r="N529" s="44" t="str" cm="1">
        <f t="array" ref="N529">IFERROR(IF(_xlfn.SINGLE(A:A)="","",IF(R529="Beer",SUM(LOOKUP(2,1/(Rates!$B$3:$B$5&lt;=W529)/(Rates!$C$3:$C$5&gt;=W529),Rates!$D$3:$D$5)*(X529/100)*W529),IF(R529="Refreshment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44" t="str">
        <f t="shared" si="279"/>
        <v/>
      </c>
      <c r="P529" s="13"/>
      <c r="Q529" s="179" t="str">
        <f t="shared" si="280"/>
        <v/>
      </c>
      <c r="R529" s="180" t="str">
        <f t="shared" si="281"/>
        <v/>
      </c>
      <c r="S529" s="13" t="str">
        <f>IF(A529="","",IF(R529="Refreshment Beverage",VLOOKUP(VALUE(Q529),Rates!G$15:L$19,2,0),VLOOKUP(VALUE(Q529),Rates!G$4:L$8,2,0)))</f>
        <v/>
      </c>
      <c r="T529" s="13" t="str">
        <f t="shared" si="282"/>
        <v/>
      </c>
      <c r="U529" s="181" t="str">
        <f t="shared" si="283"/>
        <v/>
      </c>
      <c r="V529" s="13" t="str">
        <f t="shared" si="284"/>
        <v/>
      </c>
      <c r="W529" s="13" t="str">
        <f t="shared" si="285"/>
        <v/>
      </c>
      <c r="X529" s="182" t="str">
        <f t="shared" si="286"/>
        <v/>
      </c>
      <c r="Y529" s="183" t="str">
        <f>IF(A:A="","",IF(R529="Refreshment Beverage",VLOOKUP(Q529,Rates!G$15:L$19,6,0)*W529,VLOOKUP(Q529,Rates!G$4:L$12,6,0)*W529))</f>
        <v/>
      </c>
      <c r="Z529" s="183" t="str">
        <f t="shared" si="287"/>
        <v/>
      </c>
      <c r="AA529" s="17">
        <f t="shared" si="275"/>
        <v>0</v>
      </c>
      <c r="AB529" s="177" t="str" cm="1">
        <f t="array" ref="AB529">IF(_xlfn.SINGLE(A:A)="","",IF(R529="Refreshment Beverage","",IF(AND(R529="Beer",Q529=0),SUM(LOOKUP(2,1/(Rates!$B$15:$B$18&lt;=W529)/(Rates!$C$15:$C$18&gt;=W529),Rates!$D$15:$D$18)*W529),VLOOKUP(VALUE(_xlfn.SINGLE(Q:Q)),Rates!A:B,2,0)*W529)))</f>
        <v/>
      </c>
      <c r="AC529" s="177" t="str" cm="1">
        <f t="array" ref="AC529">IF(_xlfn.SINGLE(A:A)="","",IF(R529="Refreshment Beverage","",IF(AND(R529="Beer",Q529=0),SUM(LOOKUP(2,1/(Rates!$B$15:$B$18&lt;=W529)/(Rates!$C$15:$C$18&gt;=W529),Rates!$E$15:$E$18)*W529),VLOOKUP(VALUE(_xlfn.SINGLE(Q:Q)),Rates!A:C,3,0)*W529)))</f>
        <v/>
      </c>
      <c r="AD529" s="168">
        <f>IFERROR(IF(OR(Q529=1,Q529=2,Q529=3,Q529=4),VLOOKUP(Q529,Rates!$A$31:$B$34,2,0)*W529,IF(V529=1,VLOOKUP(U529,'REB BEV MIN MKUP'!B:E,4,0),IF(V529&gt;1,VLOOKUP(VALUE(W529),'REB BEV MIN MKUP'!O:Q,3,0),0))),0)</f>
        <v>0</v>
      </c>
      <c r="AE529" s="177" t="str">
        <f t="shared" si="288"/>
        <v/>
      </c>
      <c r="AF529" s="13" t="str">
        <f t="shared" si="289"/>
        <v/>
      </c>
      <c r="AG529" s="177" t="str">
        <f t="shared" si="290"/>
        <v/>
      </c>
      <c r="AH529" s="184" t="str">
        <f t="shared" si="291"/>
        <v/>
      </c>
      <c r="AI529" s="184" t="str">
        <f>IF(AE:AE="","",IF(R529="Refreshment Beverage",AK529*(Rates!J$19/100),ROUND(SUM(AH529*(Rates!$J$8/100)),4)))</f>
        <v/>
      </c>
      <c r="AJ529" s="183" t="str">
        <f t="shared" si="292"/>
        <v/>
      </c>
      <c r="AK529" s="185" t="str">
        <f t="shared" si="293"/>
        <v/>
      </c>
      <c r="AL529" s="177" t="str">
        <f t="shared" si="294"/>
        <v/>
      </c>
      <c r="AM529" s="13" t="str">
        <f>IF(AS529="","",IF(R529="Refreshment Beverage",ROUND(AS529*Rates!K$19,4),ROUND(AO529*(VLOOKUP(VALUE(Q529),Rates!G$4:L$12,3,0)),4)))</f>
        <v/>
      </c>
      <c r="AN529" s="183" t="str">
        <f>IF(AS529="","",IF(R529="Refreshment Beverage",AS529*(Rates!J$19/100),MAX(AM529,AB529)))</f>
        <v/>
      </c>
      <c r="AO529" s="186" t="str">
        <f t="shared" si="295"/>
        <v/>
      </c>
      <c r="AP529" s="186" t="str">
        <f t="shared" si="296"/>
        <v/>
      </c>
      <c r="AQ529" s="186" t="str">
        <f>IF(AS529="","",IF(R529="Refreshment Beverage",ROUND(SUM(VLOOKUP(Q:Q,Rates!G$15:L$19,3,0)*(AS529-Y529-Z529-AA529)),4),ROUND(SUM(Rates!$K$8*AS529),4)))</f>
        <v/>
      </c>
      <c r="AR529" s="184" t="str">
        <f t="shared" si="297"/>
        <v/>
      </c>
      <c r="AS529" s="185" t="str">
        <f t="shared" si="298"/>
        <v/>
      </c>
      <c r="AT529" s="177" t="str">
        <f t="shared" si="299"/>
        <v/>
      </c>
      <c r="AU529" s="13" t="str">
        <f>IF(AX529="","",IF(R529="Refreshment Beverage",ROUND((BA529-Y529-Z529-AA529)*VLOOKUP(VALUE(Q529),Rates!G$15:L$19,3,0),4),ROUND(AW529*(VLOOKUP(VALUE(Q529),Rates!G:L,3,0)),4)))</f>
        <v/>
      </c>
      <c r="AV529" s="183" t="str">
        <f t="shared" si="300"/>
        <v/>
      </c>
      <c r="AW529" s="186" t="str">
        <f t="shared" si="301"/>
        <v/>
      </c>
      <c r="AX529" s="184" t="str">
        <f t="shared" si="302"/>
        <v/>
      </c>
      <c r="AY529" s="186" t="str">
        <f>IF(AX529="","",IF(R529="Refreshment Beverage",ROUND(SUM(AX529*Rates!K$19),4),ROUND(SUM(AX529*(Rates!J$8/100)),4)))</f>
        <v/>
      </c>
      <c r="AZ529" s="183" t="str">
        <f t="shared" si="303"/>
        <v/>
      </c>
      <c r="BA529" s="185" t="str">
        <f t="shared" si="304"/>
        <v/>
      </c>
      <c r="BD529" s="171"/>
      <c r="BE529" s="171"/>
      <c r="BF529" s="171"/>
      <c r="BG529" s="171"/>
    </row>
    <row r="530" spans="1:59" ht="15" customHeight="1" x14ac:dyDescent="0.3">
      <c r="A530" s="172"/>
      <c r="B530" s="172"/>
      <c r="C530" s="172"/>
      <c r="D530" s="173"/>
      <c r="E530" s="173"/>
      <c r="F530" s="173"/>
      <c r="G530" s="173"/>
      <c r="H530" s="173"/>
      <c r="I530" s="174"/>
      <c r="J530" s="175"/>
      <c r="K530" s="176" t="str">
        <f t="shared" si="276"/>
        <v/>
      </c>
      <c r="L530" s="177" t="str">
        <f t="shared" si="277"/>
        <v/>
      </c>
      <c r="M530" s="178" t="str">
        <f t="shared" si="278"/>
        <v/>
      </c>
      <c r="N530" s="44" t="str" cm="1">
        <f t="array" ref="N530">IFERROR(IF(_xlfn.SINGLE(A:A)="","",IF(R530="Beer",SUM(LOOKUP(2,1/(Rates!$B$3:$B$5&lt;=W530)/(Rates!$C$3:$C$5&gt;=W530),Rates!$D$3:$D$5)*(X530/100)*W530),IF(R530="Refreshment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44" t="str">
        <f t="shared" si="279"/>
        <v/>
      </c>
      <c r="P530" s="13"/>
      <c r="Q530" s="179" t="str">
        <f t="shared" si="280"/>
        <v/>
      </c>
      <c r="R530" s="180" t="str">
        <f t="shared" si="281"/>
        <v/>
      </c>
      <c r="S530" s="13" t="str">
        <f>IF(A530="","",IF(R530="Refreshment Beverage",VLOOKUP(VALUE(Q530),Rates!G$15:L$19,2,0),VLOOKUP(VALUE(Q530),Rates!G$4:L$8,2,0)))</f>
        <v/>
      </c>
      <c r="T530" s="13" t="str">
        <f t="shared" si="282"/>
        <v/>
      </c>
      <c r="U530" s="181" t="str">
        <f t="shared" si="283"/>
        <v/>
      </c>
      <c r="V530" s="13" t="str">
        <f t="shared" si="284"/>
        <v/>
      </c>
      <c r="W530" s="13" t="str">
        <f t="shared" si="285"/>
        <v/>
      </c>
      <c r="X530" s="182" t="str">
        <f t="shared" si="286"/>
        <v/>
      </c>
      <c r="Y530" s="183" t="str">
        <f>IF(A:A="","",IF(R530="Refreshment Beverage",VLOOKUP(Q530,Rates!G$15:L$19,6,0)*W530,VLOOKUP(Q530,Rates!G$4:L$12,6,0)*W530))</f>
        <v/>
      </c>
      <c r="Z530" s="183" t="str">
        <f t="shared" si="287"/>
        <v/>
      </c>
      <c r="AA530" s="17">
        <f t="shared" si="275"/>
        <v>0</v>
      </c>
      <c r="AB530" s="177" t="str" cm="1">
        <f t="array" ref="AB530">IF(_xlfn.SINGLE(A:A)="","",IF(R530="Refreshment Beverage","",IF(AND(R530="Beer",Q530=0),SUM(LOOKUP(2,1/(Rates!$B$15:$B$18&lt;=W530)/(Rates!$C$15:$C$18&gt;=W530),Rates!$D$15:$D$18)*W530),VLOOKUP(VALUE(_xlfn.SINGLE(Q:Q)),Rates!A:B,2,0)*W530)))</f>
        <v/>
      </c>
      <c r="AC530" s="177" t="str" cm="1">
        <f t="array" ref="AC530">IF(_xlfn.SINGLE(A:A)="","",IF(R530="Refreshment Beverage","",IF(AND(R530="Beer",Q530=0),SUM(LOOKUP(2,1/(Rates!$B$15:$B$18&lt;=W530)/(Rates!$C$15:$C$18&gt;=W530),Rates!$E$15:$E$18)*W530),VLOOKUP(VALUE(_xlfn.SINGLE(Q:Q)),Rates!A:C,3,0)*W530)))</f>
        <v/>
      </c>
      <c r="AD530" s="168">
        <f>IFERROR(IF(OR(Q530=1,Q530=2,Q530=3,Q530=4),VLOOKUP(Q530,Rates!$A$31:$B$34,2,0)*W530,IF(V530=1,VLOOKUP(U530,'REB BEV MIN MKUP'!B:E,4,0),IF(V530&gt;1,VLOOKUP(VALUE(W530),'REB BEV MIN MKUP'!O:Q,3,0),0))),0)</f>
        <v>0</v>
      </c>
      <c r="AE530" s="177" t="str">
        <f t="shared" si="288"/>
        <v/>
      </c>
      <c r="AF530" s="13" t="str">
        <f t="shared" si="289"/>
        <v/>
      </c>
      <c r="AG530" s="177" t="str">
        <f t="shared" si="290"/>
        <v/>
      </c>
      <c r="AH530" s="184" t="str">
        <f t="shared" si="291"/>
        <v/>
      </c>
      <c r="AI530" s="184" t="str">
        <f>IF(AE:AE="","",IF(R530="Refreshment Beverage",AK530*(Rates!J$19/100),ROUND(SUM(AH530*(Rates!$J$8/100)),4)))</f>
        <v/>
      </c>
      <c r="AJ530" s="183" t="str">
        <f t="shared" si="292"/>
        <v/>
      </c>
      <c r="AK530" s="185" t="str">
        <f t="shared" si="293"/>
        <v/>
      </c>
      <c r="AL530" s="177" t="str">
        <f t="shared" si="294"/>
        <v/>
      </c>
      <c r="AM530" s="13" t="str">
        <f>IF(AS530="","",IF(R530="Refreshment Beverage",ROUND(AS530*Rates!K$19,4),ROUND(AO530*(VLOOKUP(VALUE(Q530),Rates!G$4:L$12,3,0)),4)))</f>
        <v/>
      </c>
      <c r="AN530" s="183" t="str">
        <f>IF(AS530="","",IF(R530="Refreshment Beverage",AS530*(Rates!J$19/100),MAX(AM530,AB530)))</f>
        <v/>
      </c>
      <c r="AO530" s="186" t="str">
        <f t="shared" si="295"/>
        <v/>
      </c>
      <c r="AP530" s="186" t="str">
        <f t="shared" si="296"/>
        <v/>
      </c>
      <c r="AQ530" s="186" t="str">
        <f>IF(AS530="","",IF(R530="Refreshment Beverage",ROUND(SUM(VLOOKUP(Q:Q,Rates!G$15:L$19,3,0)*(AS530-Y530-Z530-AA530)),4),ROUND(SUM(Rates!$K$8*AS530),4)))</f>
        <v/>
      </c>
      <c r="AR530" s="184" t="str">
        <f t="shared" si="297"/>
        <v/>
      </c>
      <c r="AS530" s="185" t="str">
        <f t="shared" si="298"/>
        <v/>
      </c>
      <c r="AT530" s="177" t="str">
        <f t="shared" si="299"/>
        <v/>
      </c>
      <c r="AU530" s="13" t="str">
        <f>IF(AX530="","",IF(R530="Refreshment Beverage",ROUND((BA530-Y530-Z530-AA530)*VLOOKUP(VALUE(Q530),Rates!G$15:L$19,3,0),4),ROUND(AW530*(VLOOKUP(VALUE(Q530),Rates!G:L,3,0)),4)))</f>
        <v/>
      </c>
      <c r="AV530" s="183" t="str">
        <f t="shared" si="300"/>
        <v/>
      </c>
      <c r="AW530" s="186" t="str">
        <f t="shared" si="301"/>
        <v/>
      </c>
      <c r="AX530" s="184" t="str">
        <f t="shared" si="302"/>
        <v/>
      </c>
      <c r="AY530" s="186" t="str">
        <f>IF(AX530="","",IF(R530="Refreshment Beverage",ROUND(SUM(AX530*Rates!K$19),4),ROUND(SUM(AX530*(Rates!J$8/100)),4)))</f>
        <v/>
      </c>
      <c r="AZ530" s="183" t="str">
        <f t="shared" si="303"/>
        <v/>
      </c>
      <c r="BA530" s="185" t="str">
        <f t="shared" si="304"/>
        <v/>
      </c>
      <c r="BD530" s="171"/>
      <c r="BE530" s="171"/>
      <c r="BF530" s="171"/>
      <c r="BG530" s="171"/>
    </row>
    <row r="531" spans="1:59" ht="15" customHeight="1" x14ac:dyDescent="0.3">
      <c r="A531" s="172"/>
      <c r="B531" s="172"/>
      <c r="C531" s="172"/>
      <c r="D531" s="173"/>
      <c r="E531" s="173"/>
      <c r="F531" s="173"/>
      <c r="G531" s="173"/>
      <c r="H531" s="173"/>
      <c r="I531" s="174"/>
      <c r="J531" s="175"/>
      <c r="K531" s="176" t="str">
        <f t="shared" si="276"/>
        <v/>
      </c>
      <c r="L531" s="177" t="str">
        <f t="shared" si="277"/>
        <v/>
      </c>
      <c r="M531" s="178" t="str">
        <f t="shared" si="278"/>
        <v/>
      </c>
      <c r="N531" s="44" t="str" cm="1">
        <f t="array" ref="N531">IFERROR(IF(_xlfn.SINGLE(A:A)="","",IF(R531="Beer",SUM(LOOKUP(2,1/(Rates!$B$3:$B$5&lt;=W531)/(Rates!$C$3:$C$5&gt;=W531),Rates!$D$3:$D$5)*(X531/100)*W531),IF(R531="Refreshment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44" t="str">
        <f t="shared" si="279"/>
        <v/>
      </c>
      <c r="P531" s="13"/>
      <c r="Q531" s="179" t="str">
        <f t="shared" si="280"/>
        <v/>
      </c>
      <c r="R531" s="180" t="str">
        <f t="shared" si="281"/>
        <v/>
      </c>
      <c r="S531" s="13" t="str">
        <f>IF(A531="","",IF(R531="Refreshment Beverage",VLOOKUP(VALUE(Q531),Rates!G$15:L$19,2,0),VLOOKUP(VALUE(Q531),Rates!G$4:L$8,2,0)))</f>
        <v/>
      </c>
      <c r="T531" s="13" t="str">
        <f t="shared" si="282"/>
        <v/>
      </c>
      <c r="U531" s="181" t="str">
        <f t="shared" si="283"/>
        <v/>
      </c>
      <c r="V531" s="13" t="str">
        <f t="shared" si="284"/>
        <v/>
      </c>
      <c r="W531" s="13" t="str">
        <f t="shared" si="285"/>
        <v/>
      </c>
      <c r="X531" s="182" t="str">
        <f t="shared" si="286"/>
        <v/>
      </c>
      <c r="Y531" s="183" t="str">
        <f>IF(A:A="","",IF(R531="Refreshment Beverage",VLOOKUP(Q531,Rates!G$15:L$19,6,0)*W531,VLOOKUP(Q531,Rates!G$4:L$12,6,0)*W531))</f>
        <v/>
      </c>
      <c r="Z531" s="183" t="str">
        <f t="shared" si="287"/>
        <v/>
      </c>
      <c r="AA531" s="17">
        <f t="shared" si="275"/>
        <v>0</v>
      </c>
      <c r="AB531" s="177" t="str" cm="1">
        <f t="array" ref="AB531">IF(_xlfn.SINGLE(A:A)="","",IF(R531="Refreshment Beverage","",IF(AND(R531="Beer",Q531=0),SUM(LOOKUP(2,1/(Rates!$B$15:$B$18&lt;=W531)/(Rates!$C$15:$C$18&gt;=W531),Rates!$D$15:$D$18)*W531),VLOOKUP(VALUE(_xlfn.SINGLE(Q:Q)),Rates!A:B,2,0)*W531)))</f>
        <v/>
      </c>
      <c r="AC531" s="177" t="str" cm="1">
        <f t="array" ref="AC531">IF(_xlfn.SINGLE(A:A)="","",IF(R531="Refreshment Beverage","",IF(AND(R531="Beer",Q531=0),SUM(LOOKUP(2,1/(Rates!$B$15:$B$18&lt;=W531)/(Rates!$C$15:$C$18&gt;=W531),Rates!$E$15:$E$18)*W531),VLOOKUP(VALUE(_xlfn.SINGLE(Q:Q)),Rates!A:C,3,0)*W531)))</f>
        <v/>
      </c>
      <c r="AD531" s="168">
        <f>IFERROR(IF(OR(Q531=1,Q531=2,Q531=3,Q531=4),VLOOKUP(Q531,Rates!$A$31:$B$34,2,0)*W531,IF(V531=1,VLOOKUP(U531,'REB BEV MIN MKUP'!B:E,4,0),IF(V531&gt;1,VLOOKUP(VALUE(W531),'REB BEV MIN MKUP'!O:Q,3,0),0))),0)</f>
        <v>0</v>
      </c>
      <c r="AE531" s="177" t="str">
        <f t="shared" si="288"/>
        <v/>
      </c>
      <c r="AF531" s="13" t="str">
        <f t="shared" si="289"/>
        <v/>
      </c>
      <c r="AG531" s="177" t="str">
        <f t="shared" si="290"/>
        <v/>
      </c>
      <c r="AH531" s="184" t="str">
        <f t="shared" si="291"/>
        <v/>
      </c>
      <c r="AI531" s="184" t="str">
        <f>IF(AE:AE="","",IF(R531="Refreshment Beverage",AK531*(Rates!J$19/100),ROUND(SUM(AH531*(Rates!$J$8/100)),4)))</f>
        <v/>
      </c>
      <c r="AJ531" s="183" t="str">
        <f t="shared" si="292"/>
        <v/>
      </c>
      <c r="AK531" s="185" t="str">
        <f t="shared" si="293"/>
        <v/>
      </c>
      <c r="AL531" s="177" t="str">
        <f t="shared" si="294"/>
        <v/>
      </c>
      <c r="AM531" s="13" t="str">
        <f>IF(AS531="","",IF(R531="Refreshment Beverage",ROUND(AS531*Rates!K$19,4),ROUND(AO531*(VLOOKUP(VALUE(Q531),Rates!G$4:L$12,3,0)),4)))</f>
        <v/>
      </c>
      <c r="AN531" s="183" t="str">
        <f>IF(AS531="","",IF(R531="Refreshment Beverage",AS531*(Rates!J$19/100),MAX(AM531,AB531)))</f>
        <v/>
      </c>
      <c r="AO531" s="186" t="str">
        <f t="shared" si="295"/>
        <v/>
      </c>
      <c r="AP531" s="186" t="str">
        <f t="shared" si="296"/>
        <v/>
      </c>
      <c r="AQ531" s="186" t="str">
        <f>IF(AS531="","",IF(R531="Refreshment Beverage",ROUND(SUM(VLOOKUP(Q:Q,Rates!G$15:L$19,3,0)*(AS531-Y531-Z531-AA531)),4),ROUND(SUM(Rates!$K$8*AS531),4)))</f>
        <v/>
      </c>
      <c r="AR531" s="184" t="str">
        <f t="shared" si="297"/>
        <v/>
      </c>
      <c r="AS531" s="185" t="str">
        <f t="shared" si="298"/>
        <v/>
      </c>
      <c r="AT531" s="177" t="str">
        <f t="shared" si="299"/>
        <v/>
      </c>
      <c r="AU531" s="13" t="str">
        <f>IF(AX531="","",IF(R531="Refreshment Beverage",ROUND((BA531-Y531-Z531-AA531)*VLOOKUP(VALUE(Q531),Rates!G$15:L$19,3,0),4),ROUND(AW531*(VLOOKUP(VALUE(Q531),Rates!G:L,3,0)),4)))</f>
        <v/>
      </c>
      <c r="AV531" s="183" t="str">
        <f t="shared" si="300"/>
        <v/>
      </c>
      <c r="AW531" s="186" t="str">
        <f t="shared" si="301"/>
        <v/>
      </c>
      <c r="AX531" s="184" t="str">
        <f t="shared" si="302"/>
        <v/>
      </c>
      <c r="AY531" s="186" t="str">
        <f>IF(AX531="","",IF(R531="Refreshment Beverage",ROUND(SUM(AX531*Rates!K$19),4),ROUND(SUM(AX531*(Rates!J$8/100)),4)))</f>
        <v/>
      </c>
      <c r="AZ531" s="183" t="str">
        <f t="shared" si="303"/>
        <v/>
      </c>
      <c r="BA531" s="185" t="str">
        <f t="shared" si="304"/>
        <v/>
      </c>
      <c r="BD531" s="171"/>
      <c r="BE531" s="171"/>
      <c r="BF531" s="171"/>
      <c r="BG531" s="171"/>
    </row>
    <row r="532" spans="1:59" ht="15" customHeight="1" x14ac:dyDescent="0.3">
      <c r="A532" s="172"/>
      <c r="B532" s="172"/>
      <c r="C532" s="172"/>
      <c r="D532" s="173"/>
      <c r="E532" s="173"/>
      <c r="F532" s="173"/>
      <c r="G532" s="173"/>
      <c r="H532" s="173"/>
      <c r="I532" s="174"/>
      <c r="J532" s="175"/>
      <c r="K532" s="176" t="str">
        <f t="shared" si="276"/>
        <v/>
      </c>
      <c r="L532" s="177" t="str">
        <f t="shared" si="277"/>
        <v/>
      </c>
      <c r="M532" s="178" t="str">
        <f t="shared" si="278"/>
        <v/>
      </c>
      <c r="N532" s="44" t="str" cm="1">
        <f t="array" ref="N532">IFERROR(IF(_xlfn.SINGLE(A:A)="","",IF(R532="Beer",SUM(LOOKUP(2,1/(Rates!$B$3:$B$5&lt;=W532)/(Rates!$C$3:$C$5&gt;=W532),Rates!$D$3:$D$5)*(X532/100)*W532),IF(R532="Refreshment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44" t="str">
        <f t="shared" si="279"/>
        <v/>
      </c>
      <c r="P532" s="13"/>
      <c r="Q532" s="179" t="str">
        <f t="shared" si="280"/>
        <v/>
      </c>
      <c r="R532" s="180" t="str">
        <f t="shared" si="281"/>
        <v/>
      </c>
      <c r="S532" s="13" t="str">
        <f>IF(A532="","",IF(R532="Refreshment Beverage",VLOOKUP(VALUE(Q532),Rates!G$15:L$19,2,0),VLOOKUP(VALUE(Q532),Rates!G$4:L$8,2,0)))</f>
        <v/>
      </c>
      <c r="T532" s="13" t="str">
        <f t="shared" si="282"/>
        <v/>
      </c>
      <c r="U532" s="181" t="str">
        <f t="shared" si="283"/>
        <v/>
      </c>
      <c r="V532" s="13" t="str">
        <f t="shared" si="284"/>
        <v/>
      </c>
      <c r="W532" s="13" t="str">
        <f t="shared" si="285"/>
        <v/>
      </c>
      <c r="X532" s="182" t="str">
        <f t="shared" si="286"/>
        <v/>
      </c>
      <c r="Y532" s="183" t="str">
        <f>IF(A:A="","",IF(R532="Refreshment Beverage",VLOOKUP(Q532,Rates!G$15:L$19,6,0)*W532,VLOOKUP(Q532,Rates!G$4:L$12,6,0)*W532))</f>
        <v/>
      </c>
      <c r="Z532" s="183" t="str">
        <f t="shared" si="287"/>
        <v/>
      </c>
      <c r="AA532" s="17">
        <f t="shared" si="275"/>
        <v>0</v>
      </c>
      <c r="AB532" s="177" t="str" cm="1">
        <f t="array" ref="AB532">IF(_xlfn.SINGLE(A:A)="","",IF(R532="Refreshment Beverage","",IF(AND(R532="Beer",Q532=0),SUM(LOOKUP(2,1/(Rates!$B$15:$B$18&lt;=W532)/(Rates!$C$15:$C$18&gt;=W532),Rates!$D$15:$D$18)*W532),VLOOKUP(VALUE(_xlfn.SINGLE(Q:Q)),Rates!A:B,2,0)*W532)))</f>
        <v/>
      </c>
      <c r="AC532" s="177" t="str" cm="1">
        <f t="array" ref="AC532">IF(_xlfn.SINGLE(A:A)="","",IF(R532="Refreshment Beverage","",IF(AND(R532="Beer",Q532=0),SUM(LOOKUP(2,1/(Rates!$B$15:$B$18&lt;=W532)/(Rates!$C$15:$C$18&gt;=W532),Rates!$E$15:$E$18)*W532),VLOOKUP(VALUE(_xlfn.SINGLE(Q:Q)),Rates!A:C,3,0)*W532)))</f>
        <v/>
      </c>
      <c r="AD532" s="168">
        <f>IFERROR(IF(OR(Q532=1,Q532=2,Q532=3,Q532=4),VLOOKUP(Q532,Rates!$A$31:$B$34,2,0)*W532,IF(V532=1,VLOOKUP(U532,'REB BEV MIN MKUP'!B:E,4,0),IF(V532&gt;1,VLOOKUP(VALUE(W532),'REB BEV MIN MKUP'!O:Q,3,0),0))),0)</f>
        <v>0</v>
      </c>
      <c r="AE532" s="177" t="str">
        <f t="shared" si="288"/>
        <v/>
      </c>
      <c r="AF532" s="13" t="str">
        <f t="shared" si="289"/>
        <v/>
      </c>
      <c r="AG532" s="177" t="str">
        <f t="shared" si="290"/>
        <v/>
      </c>
      <c r="AH532" s="184" t="str">
        <f t="shared" si="291"/>
        <v/>
      </c>
      <c r="AI532" s="184" t="str">
        <f>IF(AE:AE="","",IF(R532="Refreshment Beverage",AK532*(Rates!J$19/100),ROUND(SUM(AH532*(Rates!$J$8/100)),4)))</f>
        <v/>
      </c>
      <c r="AJ532" s="183" t="str">
        <f t="shared" si="292"/>
        <v/>
      </c>
      <c r="AK532" s="185" t="str">
        <f t="shared" si="293"/>
        <v/>
      </c>
      <c r="AL532" s="177" t="str">
        <f t="shared" si="294"/>
        <v/>
      </c>
      <c r="AM532" s="13" t="str">
        <f>IF(AS532="","",IF(R532="Refreshment Beverage",ROUND(AS532*Rates!K$19,4),ROUND(AO532*(VLOOKUP(VALUE(Q532),Rates!G$4:L$12,3,0)),4)))</f>
        <v/>
      </c>
      <c r="AN532" s="183" t="str">
        <f>IF(AS532="","",IF(R532="Refreshment Beverage",AS532*(Rates!J$19/100),MAX(AM532,AB532)))</f>
        <v/>
      </c>
      <c r="AO532" s="186" t="str">
        <f t="shared" si="295"/>
        <v/>
      </c>
      <c r="AP532" s="186" t="str">
        <f t="shared" si="296"/>
        <v/>
      </c>
      <c r="AQ532" s="186" t="str">
        <f>IF(AS532="","",IF(R532="Refreshment Beverage",ROUND(SUM(VLOOKUP(Q:Q,Rates!G$15:L$19,3,0)*(AS532-Y532-Z532-AA532)),4),ROUND(SUM(Rates!$K$8*AS532),4)))</f>
        <v/>
      </c>
      <c r="AR532" s="184" t="str">
        <f t="shared" si="297"/>
        <v/>
      </c>
      <c r="AS532" s="185" t="str">
        <f t="shared" si="298"/>
        <v/>
      </c>
      <c r="AT532" s="177" t="str">
        <f t="shared" si="299"/>
        <v/>
      </c>
      <c r="AU532" s="13" t="str">
        <f>IF(AX532="","",IF(R532="Refreshment Beverage",ROUND((BA532-Y532-Z532-AA532)*VLOOKUP(VALUE(Q532),Rates!G$15:L$19,3,0),4),ROUND(AW532*(VLOOKUP(VALUE(Q532),Rates!G:L,3,0)),4)))</f>
        <v/>
      </c>
      <c r="AV532" s="183" t="str">
        <f t="shared" si="300"/>
        <v/>
      </c>
      <c r="AW532" s="186" t="str">
        <f t="shared" si="301"/>
        <v/>
      </c>
      <c r="AX532" s="184" t="str">
        <f t="shared" si="302"/>
        <v/>
      </c>
      <c r="AY532" s="186" t="str">
        <f>IF(AX532="","",IF(R532="Refreshment Beverage",ROUND(SUM(AX532*Rates!K$19),4),ROUND(SUM(AX532*(Rates!J$8/100)),4)))</f>
        <v/>
      </c>
      <c r="AZ532" s="183" t="str">
        <f t="shared" si="303"/>
        <v/>
      </c>
      <c r="BA532" s="185" t="str">
        <f t="shared" si="304"/>
        <v/>
      </c>
      <c r="BD532" s="171"/>
      <c r="BE532" s="171"/>
      <c r="BF532" s="171"/>
      <c r="BG532" s="171"/>
    </row>
    <row r="533" spans="1:59" ht="15" customHeight="1" x14ac:dyDescent="0.3">
      <c r="A533" s="172"/>
      <c r="B533" s="172"/>
      <c r="C533" s="172"/>
      <c r="D533" s="173"/>
      <c r="E533" s="173"/>
      <c r="F533" s="173"/>
      <c r="G533" s="173"/>
      <c r="H533" s="173"/>
      <c r="I533" s="174"/>
      <c r="J533" s="175"/>
      <c r="K533" s="176" t="str">
        <f t="shared" si="276"/>
        <v/>
      </c>
      <c r="L533" s="177" t="str">
        <f t="shared" si="277"/>
        <v/>
      </c>
      <c r="M533" s="178" t="str">
        <f t="shared" si="278"/>
        <v/>
      </c>
      <c r="N533" s="44" t="str" cm="1">
        <f t="array" ref="N533">IFERROR(IF(_xlfn.SINGLE(A:A)="","",IF(R533="Beer",SUM(LOOKUP(2,1/(Rates!$B$3:$B$5&lt;=W533)/(Rates!$C$3:$C$5&gt;=W533),Rates!$D$3:$D$5)*(X533/100)*W533),IF(R533="Refreshment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44" t="str">
        <f t="shared" si="279"/>
        <v/>
      </c>
      <c r="P533" s="13"/>
      <c r="Q533" s="179" t="str">
        <f t="shared" si="280"/>
        <v/>
      </c>
      <c r="R533" s="180" t="str">
        <f t="shared" si="281"/>
        <v/>
      </c>
      <c r="S533" s="13" t="str">
        <f>IF(A533="","",IF(R533="Refreshment Beverage",VLOOKUP(VALUE(Q533),Rates!G$15:L$19,2,0),VLOOKUP(VALUE(Q533),Rates!G$4:L$8,2,0)))</f>
        <v/>
      </c>
      <c r="T533" s="13" t="str">
        <f t="shared" si="282"/>
        <v/>
      </c>
      <c r="U533" s="181" t="str">
        <f t="shared" si="283"/>
        <v/>
      </c>
      <c r="V533" s="13" t="str">
        <f t="shared" si="284"/>
        <v/>
      </c>
      <c r="W533" s="13" t="str">
        <f t="shared" si="285"/>
        <v/>
      </c>
      <c r="X533" s="182" t="str">
        <f t="shared" si="286"/>
        <v/>
      </c>
      <c r="Y533" s="183" t="str">
        <f>IF(A:A="","",IF(R533="Refreshment Beverage",VLOOKUP(Q533,Rates!G$15:L$19,6,0)*W533,VLOOKUP(Q533,Rates!G$4:L$12,6,0)*W533))</f>
        <v/>
      </c>
      <c r="Z533" s="183" t="str">
        <f t="shared" si="287"/>
        <v/>
      </c>
      <c r="AA533" s="17">
        <f t="shared" si="275"/>
        <v>0</v>
      </c>
      <c r="AB533" s="177" t="str" cm="1">
        <f t="array" ref="AB533">IF(_xlfn.SINGLE(A:A)="","",IF(R533="Refreshment Beverage","",IF(AND(R533="Beer",Q533=0),SUM(LOOKUP(2,1/(Rates!$B$15:$B$18&lt;=W533)/(Rates!$C$15:$C$18&gt;=W533),Rates!$D$15:$D$18)*W533),VLOOKUP(VALUE(_xlfn.SINGLE(Q:Q)),Rates!A:B,2,0)*W533)))</f>
        <v/>
      </c>
      <c r="AC533" s="177" t="str" cm="1">
        <f t="array" ref="AC533">IF(_xlfn.SINGLE(A:A)="","",IF(R533="Refreshment Beverage","",IF(AND(R533="Beer",Q533=0),SUM(LOOKUP(2,1/(Rates!$B$15:$B$18&lt;=W533)/(Rates!$C$15:$C$18&gt;=W533),Rates!$E$15:$E$18)*W533),VLOOKUP(VALUE(_xlfn.SINGLE(Q:Q)),Rates!A:C,3,0)*W533)))</f>
        <v/>
      </c>
      <c r="AD533" s="168">
        <f>IFERROR(IF(OR(Q533=1,Q533=2,Q533=3,Q533=4),VLOOKUP(Q533,Rates!$A$31:$B$34,2,0)*W533,IF(V533=1,VLOOKUP(U533,'REB BEV MIN MKUP'!B:E,4,0),IF(V533&gt;1,VLOOKUP(VALUE(W533),'REB BEV MIN MKUP'!O:Q,3,0),0))),0)</f>
        <v>0</v>
      </c>
      <c r="AE533" s="177" t="str">
        <f t="shared" si="288"/>
        <v/>
      </c>
      <c r="AF533" s="13" t="str">
        <f t="shared" si="289"/>
        <v/>
      </c>
      <c r="AG533" s="177" t="str">
        <f t="shared" si="290"/>
        <v/>
      </c>
      <c r="AH533" s="184" t="str">
        <f t="shared" si="291"/>
        <v/>
      </c>
      <c r="AI533" s="184" t="str">
        <f>IF(AE:AE="","",IF(R533="Refreshment Beverage",AK533*(Rates!J$19/100),ROUND(SUM(AH533*(Rates!$J$8/100)),4)))</f>
        <v/>
      </c>
      <c r="AJ533" s="183" t="str">
        <f t="shared" si="292"/>
        <v/>
      </c>
      <c r="AK533" s="185" t="str">
        <f t="shared" si="293"/>
        <v/>
      </c>
      <c r="AL533" s="177" t="str">
        <f t="shared" si="294"/>
        <v/>
      </c>
      <c r="AM533" s="13" t="str">
        <f>IF(AS533="","",IF(R533="Refreshment Beverage",ROUND(AS533*Rates!K$19,4),ROUND(AO533*(VLOOKUP(VALUE(Q533),Rates!G$4:L$12,3,0)),4)))</f>
        <v/>
      </c>
      <c r="AN533" s="183" t="str">
        <f>IF(AS533="","",IF(R533="Refreshment Beverage",AS533*(Rates!J$19/100),MAX(AM533,AB533)))</f>
        <v/>
      </c>
      <c r="AO533" s="186" t="str">
        <f t="shared" si="295"/>
        <v/>
      </c>
      <c r="AP533" s="186" t="str">
        <f t="shared" si="296"/>
        <v/>
      </c>
      <c r="AQ533" s="186" t="str">
        <f>IF(AS533="","",IF(R533="Refreshment Beverage",ROUND(SUM(VLOOKUP(Q:Q,Rates!G$15:L$19,3,0)*(AS533-Y533-Z533-AA533)),4),ROUND(SUM(Rates!$K$8*AS533),4)))</f>
        <v/>
      </c>
      <c r="AR533" s="184" t="str">
        <f t="shared" si="297"/>
        <v/>
      </c>
      <c r="AS533" s="185" t="str">
        <f t="shared" si="298"/>
        <v/>
      </c>
      <c r="AT533" s="177" t="str">
        <f t="shared" si="299"/>
        <v/>
      </c>
      <c r="AU533" s="13" t="str">
        <f>IF(AX533="","",IF(R533="Refreshment Beverage",ROUND((BA533-Y533-Z533-AA533)*VLOOKUP(VALUE(Q533),Rates!G$15:L$19,3,0),4),ROUND(AW533*(VLOOKUP(VALUE(Q533),Rates!G:L,3,0)),4)))</f>
        <v/>
      </c>
      <c r="AV533" s="183" t="str">
        <f t="shared" si="300"/>
        <v/>
      </c>
      <c r="AW533" s="186" t="str">
        <f t="shared" si="301"/>
        <v/>
      </c>
      <c r="AX533" s="184" t="str">
        <f t="shared" si="302"/>
        <v/>
      </c>
      <c r="AY533" s="186" t="str">
        <f>IF(AX533="","",IF(R533="Refreshment Beverage",ROUND(SUM(AX533*Rates!K$19),4),ROUND(SUM(AX533*(Rates!J$8/100)),4)))</f>
        <v/>
      </c>
      <c r="AZ533" s="183" t="str">
        <f t="shared" si="303"/>
        <v/>
      </c>
      <c r="BA533" s="185" t="str">
        <f t="shared" si="304"/>
        <v/>
      </c>
      <c r="BD533" s="171"/>
      <c r="BE533" s="171"/>
      <c r="BF533" s="171"/>
      <c r="BG533" s="171"/>
    </row>
    <row r="534" spans="1:59" ht="15" customHeight="1" x14ac:dyDescent="0.3">
      <c r="A534" s="172"/>
      <c r="B534" s="172"/>
      <c r="C534" s="172"/>
      <c r="D534" s="173"/>
      <c r="E534" s="173"/>
      <c r="F534" s="173"/>
      <c r="G534" s="173"/>
      <c r="H534" s="173"/>
      <c r="I534" s="174"/>
      <c r="J534" s="175"/>
      <c r="K534" s="176" t="str">
        <f t="shared" si="276"/>
        <v/>
      </c>
      <c r="L534" s="177" t="str">
        <f t="shared" si="277"/>
        <v/>
      </c>
      <c r="M534" s="178" t="str">
        <f t="shared" si="278"/>
        <v/>
      </c>
      <c r="N534" s="44" t="str" cm="1">
        <f t="array" ref="N534">IFERROR(IF(_xlfn.SINGLE(A:A)="","",IF(R534="Beer",SUM(LOOKUP(2,1/(Rates!$B$3:$B$5&lt;=W534)/(Rates!$C$3:$C$5&gt;=W534),Rates!$D$3:$D$5)*(X534/100)*W534),IF(R534="Refreshment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44" t="str">
        <f t="shared" si="279"/>
        <v/>
      </c>
      <c r="P534" s="13"/>
      <c r="Q534" s="179" t="str">
        <f t="shared" si="280"/>
        <v/>
      </c>
      <c r="R534" s="180" t="str">
        <f t="shared" si="281"/>
        <v/>
      </c>
      <c r="S534" s="13" t="str">
        <f>IF(A534="","",IF(R534="Refreshment Beverage",VLOOKUP(VALUE(Q534),Rates!G$15:L$19,2,0),VLOOKUP(VALUE(Q534),Rates!G$4:L$8,2,0)))</f>
        <v/>
      </c>
      <c r="T534" s="13" t="str">
        <f t="shared" si="282"/>
        <v/>
      </c>
      <c r="U534" s="181" t="str">
        <f t="shared" si="283"/>
        <v/>
      </c>
      <c r="V534" s="13" t="str">
        <f t="shared" si="284"/>
        <v/>
      </c>
      <c r="W534" s="13" t="str">
        <f t="shared" si="285"/>
        <v/>
      </c>
      <c r="X534" s="182" t="str">
        <f t="shared" si="286"/>
        <v/>
      </c>
      <c r="Y534" s="183" t="str">
        <f>IF(A:A="","",IF(R534="Refreshment Beverage",VLOOKUP(Q534,Rates!G$15:L$19,6,0)*W534,VLOOKUP(Q534,Rates!G$4:L$12,6,0)*W534))</f>
        <v/>
      </c>
      <c r="Z534" s="183" t="str">
        <f t="shared" si="287"/>
        <v/>
      </c>
      <c r="AA534" s="17">
        <f t="shared" si="275"/>
        <v>0</v>
      </c>
      <c r="AB534" s="177" t="str" cm="1">
        <f t="array" ref="AB534">IF(_xlfn.SINGLE(A:A)="","",IF(R534="Refreshment Beverage","",IF(AND(R534="Beer",Q534=0),SUM(LOOKUP(2,1/(Rates!$B$15:$B$18&lt;=W534)/(Rates!$C$15:$C$18&gt;=W534),Rates!$D$15:$D$18)*W534),VLOOKUP(VALUE(_xlfn.SINGLE(Q:Q)),Rates!A:B,2,0)*W534)))</f>
        <v/>
      </c>
      <c r="AC534" s="177" t="str" cm="1">
        <f t="array" ref="AC534">IF(_xlfn.SINGLE(A:A)="","",IF(R534="Refreshment Beverage","",IF(AND(R534="Beer",Q534=0),SUM(LOOKUP(2,1/(Rates!$B$15:$B$18&lt;=W534)/(Rates!$C$15:$C$18&gt;=W534),Rates!$E$15:$E$18)*W534),VLOOKUP(VALUE(_xlfn.SINGLE(Q:Q)),Rates!A:C,3,0)*W534)))</f>
        <v/>
      </c>
      <c r="AD534" s="168">
        <f>IFERROR(IF(OR(Q534=1,Q534=2,Q534=3,Q534=4),VLOOKUP(Q534,Rates!$A$31:$B$34,2,0)*W534,IF(V534=1,VLOOKUP(U534,'REB BEV MIN MKUP'!B:E,4,0),IF(V534&gt;1,VLOOKUP(VALUE(W534),'REB BEV MIN MKUP'!O:Q,3,0),0))),0)</f>
        <v>0</v>
      </c>
      <c r="AE534" s="177" t="str">
        <f t="shared" si="288"/>
        <v/>
      </c>
      <c r="AF534" s="13" t="str">
        <f t="shared" si="289"/>
        <v/>
      </c>
      <c r="AG534" s="177" t="str">
        <f t="shared" si="290"/>
        <v/>
      </c>
      <c r="AH534" s="184" t="str">
        <f t="shared" si="291"/>
        <v/>
      </c>
      <c r="AI534" s="184" t="str">
        <f>IF(AE:AE="","",IF(R534="Refreshment Beverage",AK534*(Rates!J$19/100),ROUND(SUM(AH534*(Rates!$J$8/100)),4)))</f>
        <v/>
      </c>
      <c r="AJ534" s="183" t="str">
        <f t="shared" si="292"/>
        <v/>
      </c>
      <c r="AK534" s="185" t="str">
        <f t="shared" si="293"/>
        <v/>
      </c>
      <c r="AL534" s="177" t="str">
        <f t="shared" si="294"/>
        <v/>
      </c>
      <c r="AM534" s="13" t="str">
        <f>IF(AS534="","",IF(R534="Refreshment Beverage",ROUND(AS534*Rates!K$19,4),ROUND(AO534*(VLOOKUP(VALUE(Q534),Rates!G$4:L$12,3,0)),4)))</f>
        <v/>
      </c>
      <c r="AN534" s="183" t="str">
        <f>IF(AS534="","",IF(R534="Refreshment Beverage",AS534*(Rates!J$19/100),MAX(AM534,AB534)))</f>
        <v/>
      </c>
      <c r="AO534" s="186" t="str">
        <f t="shared" si="295"/>
        <v/>
      </c>
      <c r="AP534" s="186" t="str">
        <f t="shared" si="296"/>
        <v/>
      </c>
      <c r="AQ534" s="186" t="str">
        <f>IF(AS534="","",IF(R534="Refreshment Beverage",ROUND(SUM(VLOOKUP(Q:Q,Rates!G$15:L$19,3,0)*(AS534-Y534-Z534-AA534)),4),ROUND(SUM(Rates!$K$8*AS534),4)))</f>
        <v/>
      </c>
      <c r="AR534" s="184" t="str">
        <f t="shared" si="297"/>
        <v/>
      </c>
      <c r="AS534" s="185" t="str">
        <f t="shared" si="298"/>
        <v/>
      </c>
      <c r="AT534" s="177" t="str">
        <f t="shared" si="299"/>
        <v/>
      </c>
      <c r="AU534" s="13" t="str">
        <f>IF(AX534="","",IF(R534="Refreshment Beverage",ROUND((BA534-Y534-Z534-AA534)*VLOOKUP(VALUE(Q534),Rates!G$15:L$19,3,0),4),ROUND(AW534*(VLOOKUP(VALUE(Q534),Rates!G:L,3,0)),4)))</f>
        <v/>
      </c>
      <c r="AV534" s="183" t="str">
        <f t="shared" si="300"/>
        <v/>
      </c>
      <c r="AW534" s="186" t="str">
        <f t="shared" si="301"/>
        <v/>
      </c>
      <c r="AX534" s="184" t="str">
        <f t="shared" si="302"/>
        <v/>
      </c>
      <c r="AY534" s="186" t="str">
        <f>IF(AX534="","",IF(R534="Refreshment Beverage",ROUND(SUM(AX534*Rates!K$19),4),ROUND(SUM(AX534*(Rates!J$8/100)),4)))</f>
        <v/>
      </c>
      <c r="AZ534" s="183" t="str">
        <f t="shared" si="303"/>
        <v/>
      </c>
      <c r="BA534" s="185" t="str">
        <f t="shared" si="304"/>
        <v/>
      </c>
      <c r="BD534" s="171"/>
      <c r="BE534" s="171"/>
      <c r="BF534" s="171"/>
      <c r="BG534" s="171"/>
    </row>
    <row r="535" spans="1:59" ht="15" customHeight="1" x14ac:dyDescent="0.3">
      <c r="A535" s="172"/>
      <c r="B535" s="172"/>
      <c r="C535" s="172"/>
      <c r="D535" s="173"/>
      <c r="E535" s="173"/>
      <c r="F535" s="173"/>
      <c r="G535" s="173"/>
      <c r="H535" s="173"/>
      <c r="I535" s="174"/>
      <c r="J535" s="175"/>
      <c r="K535" s="176" t="str">
        <f t="shared" si="276"/>
        <v/>
      </c>
      <c r="L535" s="177" t="str">
        <f t="shared" si="277"/>
        <v/>
      </c>
      <c r="M535" s="178" t="str">
        <f t="shared" si="278"/>
        <v/>
      </c>
      <c r="N535" s="44" t="str" cm="1">
        <f t="array" ref="N535">IFERROR(IF(_xlfn.SINGLE(A:A)="","",IF(R535="Beer",SUM(LOOKUP(2,1/(Rates!$B$3:$B$5&lt;=W535)/(Rates!$C$3:$C$5&gt;=W535),Rates!$D$3:$D$5)*(X535/100)*W535),IF(R535="Refreshment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44" t="str">
        <f t="shared" si="279"/>
        <v/>
      </c>
      <c r="P535" s="13"/>
      <c r="Q535" s="179" t="str">
        <f t="shared" si="280"/>
        <v/>
      </c>
      <c r="R535" s="180" t="str">
        <f t="shared" si="281"/>
        <v/>
      </c>
      <c r="S535" s="13" t="str">
        <f>IF(A535="","",IF(R535="Refreshment Beverage",VLOOKUP(VALUE(Q535),Rates!G$15:L$19,2,0),VLOOKUP(VALUE(Q535),Rates!G$4:L$8,2,0)))</f>
        <v/>
      </c>
      <c r="T535" s="13" t="str">
        <f t="shared" si="282"/>
        <v/>
      </c>
      <c r="U535" s="181" t="str">
        <f t="shared" si="283"/>
        <v/>
      </c>
      <c r="V535" s="13" t="str">
        <f t="shared" si="284"/>
        <v/>
      </c>
      <c r="W535" s="13" t="str">
        <f t="shared" si="285"/>
        <v/>
      </c>
      <c r="X535" s="182" t="str">
        <f t="shared" si="286"/>
        <v/>
      </c>
      <c r="Y535" s="183" t="str">
        <f>IF(A:A="","",IF(R535="Refreshment Beverage",VLOOKUP(Q535,Rates!G$15:L$19,6,0)*W535,VLOOKUP(Q535,Rates!G$4:L$12,6,0)*W535))</f>
        <v/>
      </c>
      <c r="Z535" s="183" t="str">
        <f t="shared" si="287"/>
        <v/>
      </c>
      <c r="AA535" s="17">
        <f t="shared" si="275"/>
        <v>0</v>
      </c>
      <c r="AB535" s="177" t="str" cm="1">
        <f t="array" ref="AB535">IF(_xlfn.SINGLE(A:A)="","",IF(R535="Refreshment Beverage","",IF(AND(R535="Beer",Q535=0),SUM(LOOKUP(2,1/(Rates!$B$15:$B$18&lt;=W535)/(Rates!$C$15:$C$18&gt;=W535),Rates!$D$15:$D$18)*W535),VLOOKUP(VALUE(_xlfn.SINGLE(Q:Q)),Rates!A:B,2,0)*W535)))</f>
        <v/>
      </c>
      <c r="AC535" s="177" t="str" cm="1">
        <f t="array" ref="AC535">IF(_xlfn.SINGLE(A:A)="","",IF(R535="Refreshment Beverage","",IF(AND(R535="Beer",Q535=0),SUM(LOOKUP(2,1/(Rates!$B$15:$B$18&lt;=W535)/(Rates!$C$15:$C$18&gt;=W535),Rates!$E$15:$E$18)*W535),VLOOKUP(VALUE(_xlfn.SINGLE(Q:Q)),Rates!A:C,3,0)*W535)))</f>
        <v/>
      </c>
      <c r="AD535" s="168">
        <f>IFERROR(IF(OR(Q535=1,Q535=2,Q535=3,Q535=4),VLOOKUP(Q535,Rates!$A$31:$B$34,2,0)*W535,IF(V535=1,VLOOKUP(U535,'REB BEV MIN MKUP'!B:E,4,0),IF(V535&gt;1,VLOOKUP(VALUE(W535),'REB BEV MIN MKUP'!O:Q,3,0),0))),0)</f>
        <v>0</v>
      </c>
      <c r="AE535" s="177" t="str">
        <f t="shared" si="288"/>
        <v/>
      </c>
      <c r="AF535" s="13" t="str">
        <f t="shared" si="289"/>
        <v/>
      </c>
      <c r="AG535" s="177" t="str">
        <f t="shared" si="290"/>
        <v/>
      </c>
      <c r="AH535" s="184" t="str">
        <f t="shared" si="291"/>
        <v/>
      </c>
      <c r="AI535" s="184" t="str">
        <f>IF(AE:AE="","",IF(R535="Refreshment Beverage",AK535*(Rates!J$19/100),ROUND(SUM(AH535*(Rates!$J$8/100)),4)))</f>
        <v/>
      </c>
      <c r="AJ535" s="183" t="str">
        <f t="shared" si="292"/>
        <v/>
      </c>
      <c r="AK535" s="185" t="str">
        <f t="shared" si="293"/>
        <v/>
      </c>
      <c r="AL535" s="177" t="str">
        <f t="shared" si="294"/>
        <v/>
      </c>
      <c r="AM535" s="13" t="str">
        <f>IF(AS535="","",IF(R535="Refreshment Beverage",ROUND(AS535*Rates!K$19,4),ROUND(AO535*(VLOOKUP(VALUE(Q535),Rates!G$4:L$12,3,0)),4)))</f>
        <v/>
      </c>
      <c r="AN535" s="183" t="str">
        <f>IF(AS535="","",IF(R535="Refreshment Beverage",AS535*(Rates!J$19/100),MAX(AM535,AB535)))</f>
        <v/>
      </c>
      <c r="AO535" s="186" t="str">
        <f t="shared" si="295"/>
        <v/>
      </c>
      <c r="AP535" s="186" t="str">
        <f t="shared" si="296"/>
        <v/>
      </c>
      <c r="AQ535" s="186" t="str">
        <f>IF(AS535="","",IF(R535="Refreshment Beverage",ROUND(SUM(VLOOKUP(Q:Q,Rates!G$15:L$19,3,0)*(AS535-Y535-Z535-AA535)),4),ROUND(SUM(Rates!$K$8*AS535),4)))</f>
        <v/>
      </c>
      <c r="AR535" s="184" t="str">
        <f t="shared" si="297"/>
        <v/>
      </c>
      <c r="AS535" s="185" t="str">
        <f t="shared" si="298"/>
        <v/>
      </c>
      <c r="AT535" s="177" t="str">
        <f t="shared" si="299"/>
        <v/>
      </c>
      <c r="AU535" s="13" t="str">
        <f>IF(AX535="","",IF(R535="Refreshment Beverage",ROUND((BA535-Y535-Z535-AA535)*VLOOKUP(VALUE(Q535),Rates!G$15:L$19,3,0),4),ROUND(AW535*(VLOOKUP(VALUE(Q535),Rates!G:L,3,0)),4)))</f>
        <v/>
      </c>
      <c r="AV535" s="183" t="str">
        <f t="shared" si="300"/>
        <v/>
      </c>
      <c r="AW535" s="186" t="str">
        <f t="shared" si="301"/>
        <v/>
      </c>
      <c r="AX535" s="184" t="str">
        <f t="shared" si="302"/>
        <v/>
      </c>
      <c r="AY535" s="186" t="str">
        <f>IF(AX535="","",IF(R535="Refreshment Beverage",ROUND(SUM(AX535*Rates!K$19),4),ROUND(SUM(AX535*(Rates!J$8/100)),4)))</f>
        <v/>
      </c>
      <c r="AZ535" s="183" t="str">
        <f t="shared" si="303"/>
        <v/>
      </c>
      <c r="BA535" s="185" t="str">
        <f t="shared" si="304"/>
        <v/>
      </c>
      <c r="BD535" s="171"/>
      <c r="BE535" s="171"/>
      <c r="BF535" s="171"/>
      <c r="BG535" s="171"/>
    </row>
    <row r="536" spans="1:59" ht="15" customHeight="1" x14ac:dyDescent="0.3">
      <c r="A536" s="172"/>
      <c r="B536" s="172"/>
      <c r="C536" s="172"/>
      <c r="D536" s="173"/>
      <c r="E536" s="173"/>
      <c r="F536" s="173"/>
      <c r="G536" s="173"/>
      <c r="H536" s="173"/>
      <c r="I536" s="174"/>
      <c r="J536" s="175"/>
      <c r="K536" s="176" t="str">
        <f t="shared" si="276"/>
        <v/>
      </c>
      <c r="L536" s="177" t="str">
        <f t="shared" si="277"/>
        <v/>
      </c>
      <c r="M536" s="178" t="str">
        <f t="shared" si="278"/>
        <v/>
      </c>
      <c r="N536" s="44" t="str" cm="1">
        <f t="array" ref="N536">IFERROR(IF(_xlfn.SINGLE(A:A)="","",IF(R536="Beer",SUM(LOOKUP(2,1/(Rates!$B$3:$B$5&lt;=W536)/(Rates!$C$3:$C$5&gt;=W536),Rates!$D$3:$D$5)*(X536/100)*W536),IF(R536="Refreshment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44" t="str">
        <f t="shared" si="279"/>
        <v/>
      </c>
      <c r="P536" s="13"/>
      <c r="Q536" s="179" t="str">
        <f t="shared" si="280"/>
        <v/>
      </c>
      <c r="R536" s="180" t="str">
        <f t="shared" si="281"/>
        <v/>
      </c>
      <c r="S536" s="13" t="str">
        <f>IF(A536="","",IF(R536="Refreshment Beverage",VLOOKUP(VALUE(Q536),Rates!G$15:L$19,2,0),VLOOKUP(VALUE(Q536),Rates!G$4:L$8,2,0)))</f>
        <v/>
      </c>
      <c r="T536" s="13" t="str">
        <f t="shared" si="282"/>
        <v/>
      </c>
      <c r="U536" s="181" t="str">
        <f t="shared" si="283"/>
        <v/>
      </c>
      <c r="V536" s="13" t="str">
        <f t="shared" si="284"/>
        <v/>
      </c>
      <c r="W536" s="13" t="str">
        <f t="shared" si="285"/>
        <v/>
      </c>
      <c r="X536" s="182" t="str">
        <f t="shared" si="286"/>
        <v/>
      </c>
      <c r="Y536" s="183" t="str">
        <f>IF(A:A="","",IF(R536="Refreshment Beverage",VLOOKUP(Q536,Rates!G$15:L$19,6,0)*W536,VLOOKUP(Q536,Rates!G$4:L$12,6,0)*W536))</f>
        <v/>
      </c>
      <c r="Z536" s="183" t="str">
        <f t="shared" si="287"/>
        <v/>
      </c>
      <c r="AA536" s="17">
        <f t="shared" si="275"/>
        <v>0</v>
      </c>
      <c r="AB536" s="177" t="str" cm="1">
        <f t="array" ref="AB536">IF(_xlfn.SINGLE(A:A)="","",IF(R536="Refreshment Beverage","",IF(AND(R536="Beer",Q536=0),SUM(LOOKUP(2,1/(Rates!$B$15:$B$18&lt;=W536)/(Rates!$C$15:$C$18&gt;=W536),Rates!$D$15:$D$18)*W536),VLOOKUP(VALUE(_xlfn.SINGLE(Q:Q)),Rates!A:B,2,0)*W536)))</f>
        <v/>
      </c>
      <c r="AC536" s="177" t="str" cm="1">
        <f t="array" ref="AC536">IF(_xlfn.SINGLE(A:A)="","",IF(R536="Refreshment Beverage","",IF(AND(R536="Beer",Q536=0),SUM(LOOKUP(2,1/(Rates!$B$15:$B$18&lt;=W536)/(Rates!$C$15:$C$18&gt;=W536),Rates!$E$15:$E$18)*W536),VLOOKUP(VALUE(_xlfn.SINGLE(Q:Q)),Rates!A:C,3,0)*W536)))</f>
        <v/>
      </c>
      <c r="AD536" s="168">
        <f>IFERROR(IF(OR(Q536=1,Q536=2,Q536=3,Q536=4),VLOOKUP(Q536,Rates!$A$31:$B$34,2,0)*W536,IF(V536=1,VLOOKUP(U536,'REB BEV MIN MKUP'!B:E,4,0),IF(V536&gt;1,VLOOKUP(VALUE(W536),'REB BEV MIN MKUP'!O:Q,3,0),0))),0)</f>
        <v>0</v>
      </c>
      <c r="AE536" s="177" t="str">
        <f t="shared" si="288"/>
        <v/>
      </c>
      <c r="AF536" s="13" t="str">
        <f t="shared" si="289"/>
        <v/>
      </c>
      <c r="AG536" s="177" t="str">
        <f t="shared" si="290"/>
        <v/>
      </c>
      <c r="AH536" s="184" t="str">
        <f t="shared" si="291"/>
        <v/>
      </c>
      <c r="AI536" s="184" t="str">
        <f>IF(AE:AE="","",IF(R536="Refreshment Beverage",AK536*(Rates!J$19/100),ROUND(SUM(AH536*(Rates!$J$8/100)),4)))</f>
        <v/>
      </c>
      <c r="AJ536" s="183" t="str">
        <f t="shared" si="292"/>
        <v/>
      </c>
      <c r="AK536" s="185" t="str">
        <f t="shared" si="293"/>
        <v/>
      </c>
      <c r="AL536" s="177" t="str">
        <f t="shared" si="294"/>
        <v/>
      </c>
      <c r="AM536" s="13" t="str">
        <f>IF(AS536="","",IF(R536="Refreshment Beverage",ROUND(AS536*Rates!K$19,4),ROUND(AO536*(VLOOKUP(VALUE(Q536),Rates!G$4:L$12,3,0)),4)))</f>
        <v/>
      </c>
      <c r="AN536" s="183" t="str">
        <f>IF(AS536="","",IF(R536="Refreshment Beverage",AS536*(Rates!J$19/100),MAX(AM536,AB536)))</f>
        <v/>
      </c>
      <c r="AO536" s="186" t="str">
        <f t="shared" si="295"/>
        <v/>
      </c>
      <c r="AP536" s="186" t="str">
        <f t="shared" si="296"/>
        <v/>
      </c>
      <c r="AQ536" s="186" t="str">
        <f>IF(AS536="","",IF(R536="Refreshment Beverage",ROUND(SUM(VLOOKUP(Q:Q,Rates!G$15:L$19,3,0)*(AS536-Y536-Z536-AA536)),4),ROUND(SUM(Rates!$K$8*AS536),4)))</f>
        <v/>
      </c>
      <c r="AR536" s="184" t="str">
        <f t="shared" si="297"/>
        <v/>
      </c>
      <c r="AS536" s="185" t="str">
        <f t="shared" si="298"/>
        <v/>
      </c>
      <c r="AT536" s="177" t="str">
        <f t="shared" si="299"/>
        <v/>
      </c>
      <c r="AU536" s="13" t="str">
        <f>IF(AX536="","",IF(R536="Refreshment Beverage",ROUND((BA536-Y536-Z536-AA536)*VLOOKUP(VALUE(Q536),Rates!G$15:L$19,3,0),4),ROUND(AW536*(VLOOKUP(VALUE(Q536),Rates!G:L,3,0)),4)))</f>
        <v/>
      </c>
      <c r="AV536" s="183" t="str">
        <f t="shared" si="300"/>
        <v/>
      </c>
      <c r="AW536" s="186" t="str">
        <f t="shared" si="301"/>
        <v/>
      </c>
      <c r="AX536" s="184" t="str">
        <f t="shared" si="302"/>
        <v/>
      </c>
      <c r="AY536" s="186" t="str">
        <f>IF(AX536="","",IF(R536="Refreshment Beverage",ROUND(SUM(AX536*Rates!K$19),4),ROUND(SUM(AX536*(Rates!J$8/100)),4)))</f>
        <v/>
      </c>
      <c r="AZ536" s="183" t="str">
        <f t="shared" si="303"/>
        <v/>
      </c>
      <c r="BA536" s="185" t="str">
        <f t="shared" si="304"/>
        <v/>
      </c>
      <c r="BD536" s="171"/>
      <c r="BE536" s="171"/>
      <c r="BF536" s="171"/>
      <c r="BG536" s="171"/>
    </row>
    <row r="537" spans="1:59" ht="15" customHeight="1" x14ac:dyDescent="0.3">
      <c r="A537" s="172"/>
      <c r="B537" s="172"/>
      <c r="C537" s="172"/>
      <c r="D537" s="173"/>
      <c r="E537" s="173"/>
      <c r="F537" s="173"/>
      <c r="G537" s="173"/>
      <c r="H537" s="173"/>
      <c r="I537" s="174"/>
      <c r="J537" s="175"/>
      <c r="K537" s="176" t="str">
        <f t="shared" si="276"/>
        <v/>
      </c>
      <c r="L537" s="177" t="str">
        <f t="shared" si="277"/>
        <v/>
      </c>
      <c r="M537" s="178" t="str">
        <f t="shared" si="278"/>
        <v/>
      </c>
      <c r="N537" s="44" t="str" cm="1">
        <f t="array" ref="N537">IFERROR(IF(_xlfn.SINGLE(A:A)="","",IF(R537="Beer",SUM(LOOKUP(2,1/(Rates!$B$3:$B$5&lt;=W537)/(Rates!$C$3:$C$5&gt;=W537),Rates!$D$3:$D$5)*(X537/100)*W537),IF(R537="Refreshment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44" t="str">
        <f t="shared" si="279"/>
        <v/>
      </c>
      <c r="P537" s="13"/>
      <c r="Q537" s="179" t="str">
        <f t="shared" si="280"/>
        <v/>
      </c>
      <c r="R537" s="180" t="str">
        <f t="shared" si="281"/>
        <v/>
      </c>
      <c r="S537" s="13" t="str">
        <f>IF(A537="","",IF(R537="Refreshment Beverage",VLOOKUP(VALUE(Q537),Rates!G$15:L$19,2,0),VLOOKUP(VALUE(Q537),Rates!G$4:L$8,2,0)))</f>
        <v/>
      </c>
      <c r="T537" s="13" t="str">
        <f t="shared" si="282"/>
        <v/>
      </c>
      <c r="U537" s="181" t="str">
        <f t="shared" si="283"/>
        <v/>
      </c>
      <c r="V537" s="13" t="str">
        <f t="shared" si="284"/>
        <v/>
      </c>
      <c r="W537" s="13" t="str">
        <f t="shared" si="285"/>
        <v/>
      </c>
      <c r="X537" s="182" t="str">
        <f t="shared" si="286"/>
        <v/>
      </c>
      <c r="Y537" s="183" t="str">
        <f>IF(A:A="","",IF(R537="Refreshment Beverage",VLOOKUP(Q537,Rates!G$15:L$19,6,0)*W537,VLOOKUP(Q537,Rates!G$4:L$12,6,0)*W537))</f>
        <v/>
      </c>
      <c r="Z537" s="183" t="str">
        <f t="shared" si="287"/>
        <v/>
      </c>
      <c r="AA537" s="17">
        <f t="shared" si="275"/>
        <v>0</v>
      </c>
      <c r="AB537" s="177" t="str" cm="1">
        <f t="array" ref="AB537">IF(_xlfn.SINGLE(A:A)="","",IF(R537="Refreshment Beverage","",IF(AND(R537="Beer",Q537=0),SUM(LOOKUP(2,1/(Rates!$B$15:$B$18&lt;=W537)/(Rates!$C$15:$C$18&gt;=W537),Rates!$D$15:$D$18)*W537),VLOOKUP(VALUE(_xlfn.SINGLE(Q:Q)),Rates!A:B,2,0)*W537)))</f>
        <v/>
      </c>
      <c r="AC537" s="177" t="str" cm="1">
        <f t="array" ref="AC537">IF(_xlfn.SINGLE(A:A)="","",IF(R537="Refreshment Beverage","",IF(AND(R537="Beer",Q537=0),SUM(LOOKUP(2,1/(Rates!$B$15:$B$18&lt;=W537)/(Rates!$C$15:$C$18&gt;=W537),Rates!$E$15:$E$18)*W537),VLOOKUP(VALUE(_xlfn.SINGLE(Q:Q)),Rates!A:C,3,0)*W537)))</f>
        <v/>
      </c>
      <c r="AD537" s="168">
        <f>IFERROR(IF(OR(Q537=1,Q537=2,Q537=3,Q537=4),VLOOKUP(Q537,Rates!$A$31:$B$34,2,0)*W537,IF(V537=1,VLOOKUP(U537,'REB BEV MIN MKUP'!B:E,4,0),IF(V537&gt;1,VLOOKUP(VALUE(W537),'REB BEV MIN MKUP'!O:Q,3,0),0))),0)</f>
        <v>0</v>
      </c>
      <c r="AE537" s="177" t="str">
        <f t="shared" si="288"/>
        <v/>
      </c>
      <c r="AF537" s="13" t="str">
        <f t="shared" si="289"/>
        <v/>
      </c>
      <c r="AG537" s="177" t="str">
        <f t="shared" si="290"/>
        <v/>
      </c>
      <c r="AH537" s="184" t="str">
        <f t="shared" si="291"/>
        <v/>
      </c>
      <c r="AI537" s="184" t="str">
        <f>IF(AE:AE="","",IF(R537="Refreshment Beverage",AK537*(Rates!J$19/100),ROUND(SUM(AH537*(Rates!$J$8/100)),4)))</f>
        <v/>
      </c>
      <c r="AJ537" s="183" t="str">
        <f t="shared" si="292"/>
        <v/>
      </c>
      <c r="AK537" s="185" t="str">
        <f t="shared" si="293"/>
        <v/>
      </c>
      <c r="AL537" s="177" t="str">
        <f t="shared" si="294"/>
        <v/>
      </c>
      <c r="AM537" s="13" t="str">
        <f>IF(AS537="","",IF(R537="Refreshment Beverage",ROUND(AS537*Rates!K$19,4),ROUND(AO537*(VLOOKUP(VALUE(Q537),Rates!G$4:L$12,3,0)),4)))</f>
        <v/>
      </c>
      <c r="AN537" s="183" t="str">
        <f>IF(AS537="","",IF(R537="Refreshment Beverage",AS537*(Rates!J$19/100),MAX(AM537,AB537)))</f>
        <v/>
      </c>
      <c r="AO537" s="186" t="str">
        <f t="shared" si="295"/>
        <v/>
      </c>
      <c r="AP537" s="186" t="str">
        <f t="shared" si="296"/>
        <v/>
      </c>
      <c r="AQ537" s="186" t="str">
        <f>IF(AS537="","",IF(R537="Refreshment Beverage",ROUND(SUM(VLOOKUP(Q:Q,Rates!G$15:L$19,3,0)*(AS537-Y537-Z537-AA537)),4),ROUND(SUM(Rates!$K$8*AS537),4)))</f>
        <v/>
      </c>
      <c r="AR537" s="184" t="str">
        <f t="shared" si="297"/>
        <v/>
      </c>
      <c r="AS537" s="185" t="str">
        <f t="shared" si="298"/>
        <v/>
      </c>
      <c r="AT537" s="177" t="str">
        <f t="shared" si="299"/>
        <v/>
      </c>
      <c r="AU537" s="13" t="str">
        <f>IF(AX537="","",IF(R537="Refreshment Beverage",ROUND((BA537-Y537-Z537-AA537)*VLOOKUP(VALUE(Q537),Rates!G$15:L$19,3,0),4),ROUND(AW537*(VLOOKUP(VALUE(Q537),Rates!G:L,3,0)),4)))</f>
        <v/>
      </c>
      <c r="AV537" s="183" t="str">
        <f t="shared" si="300"/>
        <v/>
      </c>
      <c r="AW537" s="186" t="str">
        <f t="shared" si="301"/>
        <v/>
      </c>
      <c r="AX537" s="184" t="str">
        <f t="shared" si="302"/>
        <v/>
      </c>
      <c r="AY537" s="186" t="str">
        <f>IF(AX537="","",IF(R537="Refreshment Beverage",ROUND(SUM(AX537*Rates!K$19),4),ROUND(SUM(AX537*(Rates!J$8/100)),4)))</f>
        <v/>
      </c>
      <c r="AZ537" s="183" t="str">
        <f t="shared" si="303"/>
        <v/>
      </c>
      <c r="BA537" s="185" t="str">
        <f t="shared" si="304"/>
        <v/>
      </c>
      <c r="BD537" s="171"/>
      <c r="BE537" s="171"/>
      <c r="BF537" s="171"/>
      <c r="BG537" s="171"/>
    </row>
    <row r="538" spans="1:59" ht="15" customHeight="1" x14ac:dyDescent="0.3">
      <c r="A538" s="172"/>
      <c r="B538" s="172"/>
      <c r="C538" s="172"/>
      <c r="D538" s="173"/>
      <c r="E538" s="173"/>
      <c r="F538" s="173"/>
      <c r="G538" s="173"/>
      <c r="H538" s="173"/>
      <c r="I538" s="174"/>
      <c r="J538" s="175"/>
      <c r="K538" s="176" t="str">
        <f t="shared" si="276"/>
        <v/>
      </c>
      <c r="L538" s="177" t="str">
        <f t="shared" si="277"/>
        <v/>
      </c>
      <c r="M538" s="178" t="str">
        <f t="shared" si="278"/>
        <v/>
      </c>
      <c r="N538" s="44" t="str" cm="1">
        <f t="array" ref="N538">IFERROR(IF(_xlfn.SINGLE(A:A)="","",IF(R538="Beer",SUM(LOOKUP(2,1/(Rates!$B$3:$B$5&lt;=W538)/(Rates!$C$3:$C$5&gt;=W538),Rates!$D$3:$D$5)*(X538/100)*W538),IF(R538="Refreshment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44" t="str">
        <f t="shared" si="279"/>
        <v/>
      </c>
      <c r="P538" s="13"/>
      <c r="Q538" s="179" t="str">
        <f t="shared" si="280"/>
        <v/>
      </c>
      <c r="R538" s="180" t="str">
        <f t="shared" si="281"/>
        <v/>
      </c>
      <c r="S538" s="13" t="str">
        <f>IF(A538="","",IF(R538="Refreshment Beverage",VLOOKUP(VALUE(Q538),Rates!G$15:L$19,2,0),VLOOKUP(VALUE(Q538),Rates!G$4:L$8,2,0)))</f>
        <v/>
      </c>
      <c r="T538" s="13" t="str">
        <f t="shared" si="282"/>
        <v/>
      </c>
      <c r="U538" s="181" t="str">
        <f t="shared" si="283"/>
        <v/>
      </c>
      <c r="V538" s="13" t="str">
        <f t="shared" si="284"/>
        <v/>
      </c>
      <c r="W538" s="13" t="str">
        <f t="shared" si="285"/>
        <v/>
      </c>
      <c r="X538" s="182" t="str">
        <f t="shared" si="286"/>
        <v/>
      </c>
      <c r="Y538" s="183" t="str">
        <f>IF(A:A="","",IF(R538="Refreshment Beverage",VLOOKUP(Q538,Rates!G$15:L$19,6,0)*W538,VLOOKUP(Q538,Rates!G$4:L$12,6,0)*W538))</f>
        <v/>
      </c>
      <c r="Z538" s="183" t="str">
        <f t="shared" si="287"/>
        <v/>
      </c>
      <c r="AA538" s="17">
        <f t="shared" si="275"/>
        <v>0</v>
      </c>
      <c r="AB538" s="177" t="str" cm="1">
        <f t="array" ref="AB538">IF(_xlfn.SINGLE(A:A)="","",IF(R538="Refreshment Beverage","",IF(AND(R538="Beer",Q538=0),SUM(LOOKUP(2,1/(Rates!$B$15:$B$18&lt;=W538)/(Rates!$C$15:$C$18&gt;=W538),Rates!$D$15:$D$18)*W538),VLOOKUP(VALUE(_xlfn.SINGLE(Q:Q)),Rates!A:B,2,0)*W538)))</f>
        <v/>
      </c>
      <c r="AC538" s="177" t="str" cm="1">
        <f t="array" ref="AC538">IF(_xlfn.SINGLE(A:A)="","",IF(R538="Refreshment Beverage","",IF(AND(R538="Beer",Q538=0),SUM(LOOKUP(2,1/(Rates!$B$15:$B$18&lt;=W538)/(Rates!$C$15:$C$18&gt;=W538),Rates!$E$15:$E$18)*W538),VLOOKUP(VALUE(_xlfn.SINGLE(Q:Q)),Rates!A:C,3,0)*W538)))</f>
        <v/>
      </c>
      <c r="AD538" s="168">
        <f>IFERROR(IF(OR(Q538=1,Q538=2,Q538=3,Q538=4),VLOOKUP(Q538,Rates!$A$31:$B$34,2,0)*W538,IF(V538=1,VLOOKUP(U538,'REB BEV MIN MKUP'!B:E,4,0),IF(V538&gt;1,VLOOKUP(VALUE(W538),'REB BEV MIN MKUP'!O:Q,3,0),0))),0)</f>
        <v>0</v>
      </c>
      <c r="AE538" s="177" t="str">
        <f t="shared" si="288"/>
        <v/>
      </c>
      <c r="AF538" s="13" t="str">
        <f t="shared" si="289"/>
        <v/>
      </c>
      <c r="AG538" s="177" t="str">
        <f t="shared" si="290"/>
        <v/>
      </c>
      <c r="AH538" s="184" t="str">
        <f t="shared" si="291"/>
        <v/>
      </c>
      <c r="AI538" s="184" t="str">
        <f>IF(AE:AE="","",IF(R538="Refreshment Beverage",AK538*(Rates!J$19/100),ROUND(SUM(AH538*(Rates!$J$8/100)),4)))</f>
        <v/>
      </c>
      <c r="AJ538" s="183" t="str">
        <f t="shared" si="292"/>
        <v/>
      </c>
      <c r="AK538" s="185" t="str">
        <f t="shared" si="293"/>
        <v/>
      </c>
      <c r="AL538" s="177" t="str">
        <f t="shared" si="294"/>
        <v/>
      </c>
      <c r="AM538" s="13" t="str">
        <f>IF(AS538="","",IF(R538="Refreshment Beverage",ROUND(AS538*Rates!K$19,4),ROUND(AO538*(VLOOKUP(VALUE(Q538),Rates!G$4:L$12,3,0)),4)))</f>
        <v/>
      </c>
      <c r="AN538" s="183" t="str">
        <f>IF(AS538="","",IF(R538="Refreshment Beverage",AS538*(Rates!J$19/100),MAX(AM538,AB538)))</f>
        <v/>
      </c>
      <c r="AO538" s="186" t="str">
        <f t="shared" si="295"/>
        <v/>
      </c>
      <c r="AP538" s="186" t="str">
        <f t="shared" si="296"/>
        <v/>
      </c>
      <c r="AQ538" s="186" t="str">
        <f>IF(AS538="","",IF(R538="Refreshment Beverage",ROUND(SUM(VLOOKUP(Q:Q,Rates!G$15:L$19,3,0)*(AS538-Y538-Z538-AA538)),4),ROUND(SUM(Rates!$K$8*AS538),4)))</f>
        <v/>
      </c>
      <c r="AR538" s="184" t="str">
        <f t="shared" si="297"/>
        <v/>
      </c>
      <c r="AS538" s="185" t="str">
        <f t="shared" si="298"/>
        <v/>
      </c>
      <c r="AT538" s="177" t="str">
        <f t="shared" si="299"/>
        <v/>
      </c>
      <c r="AU538" s="13" t="str">
        <f>IF(AX538="","",IF(R538="Refreshment Beverage",ROUND((BA538-Y538-Z538-AA538)*VLOOKUP(VALUE(Q538),Rates!G$15:L$19,3,0),4),ROUND(AW538*(VLOOKUP(VALUE(Q538),Rates!G:L,3,0)),4)))</f>
        <v/>
      </c>
      <c r="AV538" s="183" t="str">
        <f t="shared" si="300"/>
        <v/>
      </c>
      <c r="AW538" s="186" t="str">
        <f t="shared" si="301"/>
        <v/>
      </c>
      <c r="AX538" s="184" t="str">
        <f t="shared" si="302"/>
        <v/>
      </c>
      <c r="AY538" s="186" t="str">
        <f>IF(AX538="","",IF(R538="Refreshment Beverage",ROUND(SUM(AX538*Rates!K$19),4),ROUND(SUM(AX538*(Rates!J$8/100)),4)))</f>
        <v/>
      </c>
      <c r="AZ538" s="183" t="str">
        <f t="shared" si="303"/>
        <v/>
      </c>
      <c r="BA538" s="185" t="str">
        <f t="shared" si="304"/>
        <v/>
      </c>
      <c r="BD538" s="171"/>
      <c r="BE538" s="171"/>
      <c r="BF538" s="171"/>
      <c r="BG538" s="171"/>
    </row>
    <row r="539" spans="1:59" ht="15" customHeight="1" x14ac:dyDescent="0.3">
      <c r="A539" s="172"/>
      <c r="B539" s="172"/>
      <c r="C539" s="172"/>
      <c r="D539" s="173"/>
      <c r="E539" s="173"/>
      <c r="F539" s="173"/>
      <c r="G539" s="173"/>
      <c r="H539" s="173"/>
      <c r="I539" s="174"/>
      <c r="J539" s="175"/>
      <c r="K539" s="176" t="str">
        <f t="shared" si="276"/>
        <v/>
      </c>
      <c r="L539" s="177" t="str">
        <f t="shared" si="277"/>
        <v/>
      </c>
      <c r="M539" s="178" t="str">
        <f t="shared" si="278"/>
        <v/>
      </c>
      <c r="N539" s="44" t="str" cm="1">
        <f t="array" ref="N539">IFERROR(IF(_xlfn.SINGLE(A:A)="","",IF(R539="Beer",SUM(LOOKUP(2,1/(Rates!$B$3:$B$5&lt;=W539)/(Rates!$C$3:$C$5&gt;=W539),Rates!$D$3:$D$5)*(X539/100)*W539),IF(R539="Refreshment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44" t="str">
        <f t="shared" si="279"/>
        <v/>
      </c>
      <c r="P539" s="13"/>
      <c r="Q539" s="179" t="str">
        <f t="shared" si="280"/>
        <v/>
      </c>
      <c r="R539" s="180" t="str">
        <f t="shared" si="281"/>
        <v/>
      </c>
      <c r="S539" s="13" t="str">
        <f>IF(A539="","",IF(R539="Refreshment Beverage",VLOOKUP(VALUE(Q539),Rates!G$15:L$19,2,0),VLOOKUP(VALUE(Q539),Rates!G$4:L$8,2,0)))</f>
        <v/>
      </c>
      <c r="T539" s="13" t="str">
        <f t="shared" si="282"/>
        <v/>
      </c>
      <c r="U539" s="181" t="str">
        <f t="shared" si="283"/>
        <v/>
      </c>
      <c r="V539" s="13" t="str">
        <f t="shared" si="284"/>
        <v/>
      </c>
      <c r="W539" s="13" t="str">
        <f t="shared" si="285"/>
        <v/>
      </c>
      <c r="X539" s="182" t="str">
        <f t="shared" si="286"/>
        <v/>
      </c>
      <c r="Y539" s="183" t="str">
        <f>IF(A:A="","",IF(R539="Refreshment Beverage",VLOOKUP(Q539,Rates!G$15:L$19,6,0)*W539,VLOOKUP(Q539,Rates!G$4:L$12,6,0)*W539))</f>
        <v/>
      </c>
      <c r="Z539" s="183" t="str">
        <f t="shared" si="287"/>
        <v/>
      </c>
      <c r="AA539" s="17">
        <f t="shared" si="275"/>
        <v>0</v>
      </c>
      <c r="AB539" s="177" t="str" cm="1">
        <f t="array" ref="AB539">IF(_xlfn.SINGLE(A:A)="","",IF(R539="Refreshment Beverage","",IF(AND(R539="Beer",Q539=0),SUM(LOOKUP(2,1/(Rates!$B$15:$B$18&lt;=W539)/(Rates!$C$15:$C$18&gt;=W539),Rates!$D$15:$D$18)*W539),VLOOKUP(VALUE(_xlfn.SINGLE(Q:Q)),Rates!A:B,2,0)*W539)))</f>
        <v/>
      </c>
      <c r="AC539" s="177" t="str" cm="1">
        <f t="array" ref="AC539">IF(_xlfn.SINGLE(A:A)="","",IF(R539="Refreshment Beverage","",IF(AND(R539="Beer",Q539=0),SUM(LOOKUP(2,1/(Rates!$B$15:$B$18&lt;=W539)/(Rates!$C$15:$C$18&gt;=W539),Rates!$E$15:$E$18)*W539),VLOOKUP(VALUE(_xlfn.SINGLE(Q:Q)),Rates!A:C,3,0)*W539)))</f>
        <v/>
      </c>
      <c r="AD539" s="168">
        <f>IFERROR(IF(OR(Q539=1,Q539=2,Q539=3,Q539=4),VLOOKUP(Q539,Rates!$A$31:$B$34,2,0)*W539,IF(V539=1,VLOOKUP(U539,'REB BEV MIN MKUP'!B:E,4,0),IF(V539&gt;1,VLOOKUP(VALUE(W539),'REB BEV MIN MKUP'!O:Q,3,0),0))),0)</f>
        <v>0</v>
      </c>
      <c r="AE539" s="177" t="str">
        <f t="shared" si="288"/>
        <v/>
      </c>
      <c r="AF539" s="13" t="str">
        <f t="shared" si="289"/>
        <v/>
      </c>
      <c r="AG539" s="177" t="str">
        <f t="shared" si="290"/>
        <v/>
      </c>
      <c r="AH539" s="184" t="str">
        <f t="shared" si="291"/>
        <v/>
      </c>
      <c r="AI539" s="184" t="str">
        <f>IF(AE:AE="","",IF(R539="Refreshment Beverage",AK539*(Rates!J$19/100),ROUND(SUM(AH539*(Rates!$J$8/100)),4)))</f>
        <v/>
      </c>
      <c r="AJ539" s="183" t="str">
        <f t="shared" si="292"/>
        <v/>
      </c>
      <c r="AK539" s="185" t="str">
        <f t="shared" si="293"/>
        <v/>
      </c>
      <c r="AL539" s="177" t="str">
        <f t="shared" si="294"/>
        <v/>
      </c>
      <c r="AM539" s="13" t="str">
        <f>IF(AS539="","",IF(R539="Refreshment Beverage",ROUND(AS539*Rates!K$19,4),ROUND(AO539*(VLOOKUP(VALUE(Q539),Rates!G$4:L$12,3,0)),4)))</f>
        <v/>
      </c>
      <c r="AN539" s="183" t="str">
        <f>IF(AS539="","",IF(R539="Refreshment Beverage",AS539*(Rates!J$19/100),MAX(AM539,AB539)))</f>
        <v/>
      </c>
      <c r="AO539" s="186" t="str">
        <f t="shared" si="295"/>
        <v/>
      </c>
      <c r="AP539" s="186" t="str">
        <f t="shared" si="296"/>
        <v/>
      </c>
      <c r="AQ539" s="186" t="str">
        <f>IF(AS539="","",IF(R539="Refreshment Beverage",ROUND(SUM(VLOOKUP(Q:Q,Rates!G$15:L$19,3,0)*(AS539-Y539-Z539-AA539)),4),ROUND(SUM(Rates!$K$8*AS539),4)))</f>
        <v/>
      </c>
      <c r="AR539" s="184" t="str">
        <f t="shared" si="297"/>
        <v/>
      </c>
      <c r="AS539" s="185" t="str">
        <f t="shared" si="298"/>
        <v/>
      </c>
      <c r="AT539" s="177" t="str">
        <f t="shared" si="299"/>
        <v/>
      </c>
      <c r="AU539" s="13" t="str">
        <f>IF(AX539="","",IF(R539="Refreshment Beverage",ROUND((BA539-Y539-Z539-AA539)*VLOOKUP(VALUE(Q539),Rates!G$15:L$19,3,0),4),ROUND(AW539*(VLOOKUP(VALUE(Q539),Rates!G:L,3,0)),4)))</f>
        <v/>
      </c>
      <c r="AV539" s="183" t="str">
        <f t="shared" si="300"/>
        <v/>
      </c>
      <c r="AW539" s="186" t="str">
        <f t="shared" si="301"/>
        <v/>
      </c>
      <c r="AX539" s="184" t="str">
        <f t="shared" si="302"/>
        <v/>
      </c>
      <c r="AY539" s="186" t="str">
        <f>IF(AX539="","",IF(R539="Refreshment Beverage",ROUND(SUM(AX539*Rates!K$19),4),ROUND(SUM(AX539*(Rates!J$8/100)),4)))</f>
        <v/>
      </c>
      <c r="AZ539" s="183" t="str">
        <f t="shared" si="303"/>
        <v/>
      </c>
      <c r="BA539" s="185" t="str">
        <f t="shared" si="304"/>
        <v/>
      </c>
      <c r="BD539" s="171"/>
      <c r="BE539" s="171"/>
      <c r="BF539" s="171"/>
      <c r="BG539" s="171"/>
    </row>
    <row r="540" spans="1:59" ht="15" customHeight="1" x14ac:dyDescent="0.3">
      <c r="A540" s="172"/>
      <c r="B540" s="172"/>
      <c r="C540" s="172"/>
      <c r="D540" s="173"/>
      <c r="E540" s="173"/>
      <c r="F540" s="173"/>
      <c r="G540" s="173"/>
      <c r="H540" s="173"/>
      <c r="I540" s="174"/>
      <c r="J540" s="175"/>
      <c r="K540" s="176" t="str">
        <f t="shared" si="276"/>
        <v/>
      </c>
      <c r="L540" s="177" t="str">
        <f t="shared" si="277"/>
        <v/>
      </c>
      <c r="M540" s="178" t="str">
        <f t="shared" si="278"/>
        <v/>
      </c>
      <c r="N540" s="44" t="str" cm="1">
        <f t="array" ref="N540">IFERROR(IF(_xlfn.SINGLE(A:A)="","",IF(R540="Beer",SUM(LOOKUP(2,1/(Rates!$B$3:$B$5&lt;=W540)/(Rates!$C$3:$C$5&gt;=W540),Rates!$D$3:$D$5)*(X540/100)*W540),IF(R540="Refreshment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44" t="str">
        <f t="shared" si="279"/>
        <v/>
      </c>
      <c r="P540" s="13"/>
      <c r="Q540" s="179" t="str">
        <f t="shared" si="280"/>
        <v/>
      </c>
      <c r="R540" s="180" t="str">
        <f t="shared" si="281"/>
        <v/>
      </c>
      <c r="S540" s="13" t="str">
        <f>IF(A540="","",IF(R540="Refreshment Beverage",VLOOKUP(VALUE(Q540),Rates!G$15:L$19,2,0),VLOOKUP(VALUE(Q540),Rates!G$4:L$8,2,0)))</f>
        <v/>
      </c>
      <c r="T540" s="13" t="str">
        <f t="shared" si="282"/>
        <v/>
      </c>
      <c r="U540" s="181" t="str">
        <f t="shared" si="283"/>
        <v/>
      </c>
      <c r="V540" s="13" t="str">
        <f t="shared" si="284"/>
        <v/>
      </c>
      <c r="W540" s="13" t="str">
        <f t="shared" si="285"/>
        <v/>
      </c>
      <c r="X540" s="182" t="str">
        <f t="shared" si="286"/>
        <v/>
      </c>
      <c r="Y540" s="183" t="str">
        <f>IF(A:A="","",IF(R540="Refreshment Beverage",VLOOKUP(Q540,Rates!G$15:L$19,6,0)*W540,VLOOKUP(Q540,Rates!G$4:L$12,6,0)*W540))</f>
        <v/>
      </c>
      <c r="Z540" s="183" t="str">
        <f t="shared" si="287"/>
        <v/>
      </c>
      <c r="AA540" s="17">
        <f t="shared" si="275"/>
        <v>0</v>
      </c>
      <c r="AB540" s="177" t="str" cm="1">
        <f t="array" ref="AB540">IF(_xlfn.SINGLE(A:A)="","",IF(R540="Refreshment Beverage","",IF(AND(R540="Beer",Q540=0),SUM(LOOKUP(2,1/(Rates!$B$15:$B$18&lt;=W540)/(Rates!$C$15:$C$18&gt;=W540),Rates!$D$15:$D$18)*W540),VLOOKUP(VALUE(_xlfn.SINGLE(Q:Q)),Rates!A:B,2,0)*W540)))</f>
        <v/>
      </c>
      <c r="AC540" s="177" t="str" cm="1">
        <f t="array" ref="AC540">IF(_xlfn.SINGLE(A:A)="","",IF(R540="Refreshment Beverage","",IF(AND(R540="Beer",Q540=0),SUM(LOOKUP(2,1/(Rates!$B$15:$B$18&lt;=W540)/(Rates!$C$15:$C$18&gt;=W540),Rates!$E$15:$E$18)*W540),VLOOKUP(VALUE(_xlfn.SINGLE(Q:Q)),Rates!A:C,3,0)*W540)))</f>
        <v/>
      </c>
      <c r="AD540" s="168">
        <f>IFERROR(IF(OR(Q540=1,Q540=2,Q540=3,Q540=4),VLOOKUP(Q540,Rates!$A$31:$B$34,2,0)*W540,IF(V540=1,VLOOKUP(U540,'REB BEV MIN MKUP'!B:E,4,0),IF(V540&gt;1,VLOOKUP(VALUE(W540),'REB BEV MIN MKUP'!O:Q,3,0),0))),0)</f>
        <v>0</v>
      </c>
      <c r="AE540" s="177" t="str">
        <f t="shared" si="288"/>
        <v/>
      </c>
      <c r="AF540" s="13" t="str">
        <f t="shared" si="289"/>
        <v/>
      </c>
      <c r="AG540" s="177" t="str">
        <f t="shared" si="290"/>
        <v/>
      </c>
      <c r="AH540" s="184" t="str">
        <f t="shared" si="291"/>
        <v/>
      </c>
      <c r="AI540" s="184" t="str">
        <f>IF(AE:AE="","",IF(R540="Refreshment Beverage",AK540*(Rates!J$19/100),ROUND(SUM(AH540*(Rates!$J$8/100)),4)))</f>
        <v/>
      </c>
      <c r="AJ540" s="183" t="str">
        <f t="shared" si="292"/>
        <v/>
      </c>
      <c r="AK540" s="185" t="str">
        <f t="shared" si="293"/>
        <v/>
      </c>
      <c r="AL540" s="177" t="str">
        <f t="shared" si="294"/>
        <v/>
      </c>
      <c r="AM540" s="13" t="str">
        <f>IF(AS540="","",IF(R540="Refreshment Beverage",ROUND(AS540*Rates!K$19,4),ROUND(AO540*(VLOOKUP(VALUE(Q540),Rates!G$4:L$12,3,0)),4)))</f>
        <v/>
      </c>
      <c r="AN540" s="183" t="str">
        <f>IF(AS540="","",IF(R540="Refreshment Beverage",AS540*(Rates!J$19/100),MAX(AM540,AB540)))</f>
        <v/>
      </c>
      <c r="AO540" s="186" t="str">
        <f t="shared" si="295"/>
        <v/>
      </c>
      <c r="AP540" s="186" t="str">
        <f t="shared" si="296"/>
        <v/>
      </c>
      <c r="AQ540" s="186" t="str">
        <f>IF(AS540="","",IF(R540="Refreshment Beverage",ROUND(SUM(VLOOKUP(Q:Q,Rates!G$15:L$19,3,0)*(AS540-Y540-Z540-AA540)),4),ROUND(SUM(Rates!$K$8*AS540),4)))</f>
        <v/>
      </c>
      <c r="AR540" s="184" t="str">
        <f t="shared" si="297"/>
        <v/>
      </c>
      <c r="AS540" s="185" t="str">
        <f t="shared" si="298"/>
        <v/>
      </c>
      <c r="AT540" s="177" t="str">
        <f t="shared" si="299"/>
        <v/>
      </c>
      <c r="AU540" s="13" t="str">
        <f>IF(AX540="","",IF(R540="Refreshment Beverage",ROUND((BA540-Y540-Z540-AA540)*VLOOKUP(VALUE(Q540),Rates!G$15:L$19,3,0),4),ROUND(AW540*(VLOOKUP(VALUE(Q540),Rates!G:L,3,0)),4)))</f>
        <v/>
      </c>
      <c r="AV540" s="183" t="str">
        <f t="shared" si="300"/>
        <v/>
      </c>
      <c r="AW540" s="186" t="str">
        <f t="shared" si="301"/>
        <v/>
      </c>
      <c r="AX540" s="184" t="str">
        <f t="shared" si="302"/>
        <v/>
      </c>
      <c r="AY540" s="186" t="str">
        <f>IF(AX540="","",IF(R540="Refreshment Beverage",ROUND(SUM(AX540*Rates!K$19),4),ROUND(SUM(AX540*(Rates!J$8/100)),4)))</f>
        <v/>
      </c>
      <c r="AZ540" s="183" t="str">
        <f t="shared" si="303"/>
        <v/>
      </c>
      <c r="BA540" s="185" t="str">
        <f t="shared" si="304"/>
        <v/>
      </c>
      <c r="BD540" s="171"/>
      <c r="BE540" s="171"/>
      <c r="BF540" s="171"/>
      <c r="BG540" s="171"/>
    </row>
    <row r="541" spans="1:59" ht="15" customHeight="1" x14ac:dyDescent="0.3">
      <c r="A541" s="172"/>
      <c r="B541" s="172"/>
      <c r="C541" s="172"/>
      <c r="D541" s="173"/>
      <c r="E541" s="173"/>
      <c r="F541" s="173"/>
      <c r="G541" s="173"/>
      <c r="H541" s="173"/>
      <c r="I541" s="174"/>
      <c r="J541" s="175"/>
      <c r="K541" s="176" t="str">
        <f t="shared" si="276"/>
        <v/>
      </c>
      <c r="L541" s="177" t="str">
        <f t="shared" si="277"/>
        <v/>
      </c>
      <c r="M541" s="178" t="str">
        <f t="shared" si="278"/>
        <v/>
      </c>
      <c r="N541" s="44" t="str" cm="1">
        <f t="array" ref="N541">IFERROR(IF(_xlfn.SINGLE(A:A)="","",IF(R541="Beer",SUM(LOOKUP(2,1/(Rates!$B$3:$B$5&lt;=W541)/(Rates!$C$3:$C$5&gt;=W541),Rates!$D$3:$D$5)*(X541/100)*W541),IF(R541="Refreshment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44" t="str">
        <f t="shared" si="279"/>
        <v/>
      </c>
      <c r="P541" s="13"/>
      <c r="Q541" s="179" t="str">
        <f t="shared" si="280"/>
        <v/>
      </c>
      <c r="R541" s="180" t="str">
        <f t="shared" si="281"/>
        <v/>
      </c>
      <c r="S541" s="13" t="str">
        <f>IF(A541="","",IF(R541="Refreshment Beverage",VLOOKUP(VALUE(Q541),Rates!G$15:L$19,2,0),VLOOKUP(VALUE(Q541),Rates!G$4:L$8,2,0)))</f>
        <v/>
      </c>
      <c r="T541" s="13" t="str">
        <f t="shared" si="282"/>
        <v/>
      </c>
      <c r="U541" s="181" t="str">
        <f t="shared" si="283"/>
        <v/>
      </c>
      <c r="V541" s="13" t="str">
        <f t="shared" si="284"/>
        <v/>
      </c>
      <c r="W541" s="13" t="str">
        <f t="shared" si="285"/>
        <v/>
      </c>
      <c r="X541" s="182" t="str">
        <f t="shared" si="286"/>
        <v/>
      </c>
      <c r="Y541" s="183" t="str">
        <f>IF(A:A="","",IF(R541="Refreshment Beverage",VLOOKUP(Q541,Rates!G$15:L$19,6,0)*W541,VLOOKUP(Q541,Rates!G$4:L$12,6,0)*W541))</f>
        <v/>
      </c>
      <c r="Z541" s="183" t="str">
        <f t="shared" si="287"/>
        <v/>
      </c>
      <c r="AA541" s="17">
        <f t="shared" si="275"/>
        <v>0</v>
      </c>
      <c r="AB541" s="177" t="str" cm="1">
        <f t="array" ref="AB541">IF(_xlfn.SINGLE(A:A)="","",IF(R541="Refreshment Beverage","",IF(AND(R541="Beer",Q541=0),SUM(LOOKUP(2,1/(Rates!$B$15:$B$18&lt;=W541)/(Rates!$C$15:$C$18&gt;=W541),Rates!$D$15:$D$18)*W541),VLOOKUP(VALUE(_xlfn.SINGLE(Q:Q)),Rates!A:B,2,0)*W541)))</f>
        <v/>
      </c>
      <c r="AC541" s="177" t="str" cm="1">
        <f t="array" ref="AC541">IF(_xlfn.SINGLE(A:A)="","",IF(R541="Refreshment Beverage","",IF(AND(R541="Beer",Q541=0),SUM(LOOKUP(2,1/(Rates!$B$15:$B$18&lt;=W541)/(Rates!$C$15:$C$18&gt;=W541),Rates!$E$15:$E$18)*W541),VLOOKUP(VALUE(_xlfn.SINGLE(Q:Q)),Rates!A:C,3,0)*W541)))</f>
        <v/>
      </c>
      <c r="AD541" s="168">
        <f>IFERROR(IF(OR(Q541=1,Q541=2,Q541=3,Q541=4),VLOOKUP(Q541,Rates!$A$31:$B$34,2,0)*W541,IF(V541=1,VLOOKUP(U541,'REB BEV MIN MKUP'!B:E,4,0),IF(V541&gt;1,VLOOKUP(VALUE(W541),'REB BEV MIN MKUP'!O:Q,3,0),0))),0)</f>
        <v>0</v>
      </c>
      <c r="AE541" s="177" t="str">
        <f t="shared" si="288"/>
        <v/>
      </c>
      <c r="AF541" s="13" t="str">
        <f t="shared" si="289"/>
        <v/>
      </c>
      <c r="AG541" s="177" t="str">
        <f t="shared" si="290"/>
        <v/>
      </c>
      <c r="AH541" s="184" t="str">
        <f t="shared" si="291"/>
        <v/>
      </c>
      <c r="AI541" s="184" t="str">
        <f>IF(AE:AE="","",IF(R541="Refreshment Beverage",AK541*(Rates!J$19/100),ROUND(SUM(AH541*(Rates!$J$8/100)),4)))</f>
        <v/>
      </c>
      <c r="AJ541" s="183" t="str">
        <f t="shared" si="292"/>
        <v/>
      </c>
      <c r="AK541" s="185" t="str">
        <f t="shared" si="293"/>
        <v/>
      </c>
      <c r="AL541" s="177" t="str">
        <f t="shared" si="294"/>
        <v/>
      </c>
      <c r="AM541" s="13" t="str">
        <f>IF(AS541="","",IF(R541="Refreshment Beverage",ROUND(AS541*Rates!K$19,4),ROUND(AO541*(VLOOKUP(VALUE(Q541),Rates!G$4:L$12,3,0)),4)))</f>
        <v/>
      </c>
      <c r="AN541" s="183" t="str">
        <f>IF(AS541="","",IF(R541="Refreshment Beverage",AS541*(Rates!J$19/100),MAX(AM541,AB541)))</f>
        <v/>
      </c>
      <c r="AO541" s="186" t="str">
        <f t="shared" si="295"/>
        <v/>
      </c>
      <c r="AP541" s="186" t="str">
        <f t="shared" si="296"/>
        <v/>
      </c>
      <c r="AQ541" s="186" t="str">
        <f>IF(AS541="","",IF(R541="Refreshment Beverage",ROUND(SUM(VLOOKUP(Q:Q,Rates!G$15:L$19,3,0)*(AS541-Y541-Z541-AA541)),4),ROUND(SUM(Rates!$K$8*AS541),4)))</f>
        <v/>
      </c>
      <c r="AR541" s="184" t="str">
        <f t="shared" si="297"/>
        <v/>
      </c>
      <c r="AS541" s="185" t="str">
        <f t="shared" si="298"/>
        <v/>
      </c>
      <c r="AT541" s="177" t="str">
        <f t="shared" si="299"/>
        <v/>
      </c>
      <c r="AU541" s="13" t="str">
        <f>IF(AX541="","",IF(R541="Refreshment Beverage",ROUND((BA541-Y541-Z541-AA541)*VLOOKUP(VALUE(Q541),Rates!G$15:L$19,3,0),4),ROUND(AW541*(VLOOKUP(VALUE(Q541),Rates!G:L,3,0)),4)))</f>
        <v/>
      </c>
      <c r="AV541" s="183" t="str">
        <f t="shared" si="300"/>
        <v/>
      </c>
      <c r="AW541" s="186" t="str">
        <f t="shared" si="301"/>
        <v/>
      </c>
      <c r="AX541" s="184" t="str">
        <f t="shared" si="302"/>
        <v/>
      </c>
      <c r="AY541" s="186" t="str">
        <f>IF(AX541="","",IF(R541="Refreshment Beverage",ROUND(SUM(AX541*Rates!K$19),4),ROUND(SUM(AX541*(Rates!J$8/100)),4)))</f>
        <v/>
      </c>
      <c r="AZ541" s="183" t="str">
        <f t="shared" si="303"/>
        <v/>
      </c>
      <c r="BA541" s="185" t="str">
        <f t="shared" si="304"/>
        <v/>
      </c>
      <c r="BD541" s="171"/>
      <c r="BE541" s="171"/>
      <c r="BF541" s="171"/>
      <c r="BG541" s="171"/>
    </row>
    <row r="542" spans="1:59" ht="15" customHeight="1" x14ac:dyDescent="0.3">
      <c r="A542" s="172"/>
      <c r="B542" s="172"/>
      <c r="C542" s="172"/>
      <c r="D542" s="173"/>
      <c r="E542" s="173"/>
      <c r="F542" s="173"/>
      <c r="G542" s="173"/>
      <c r="H542" s="173"/>
      <c r="I542" s="174"/>
      <c r="J542" s="175"/>
      <c r="K542" s="176" t="str">
        <f t="shared" si="276"/>
        <v/>
      </c>
      <c r="L542" s="177" t="str">
        <f t="shared" si="277"/>
        <v/>
      </c>
      <c r="M542" s="178" t="str">
        <f t="shared" si="278"/>
        <v/>
      </c>
      <c r="N542" s="44" t="str" cm="1">
        <f t="array" ref="N542">IFERROR(IF(_xlfn.SINGLE(A:A)="","",IF(R542="Beer",SUM(LOOKUP(2,1/(Rates!$B$3:$B$5&lt;=W542)/(Rates!$C$3:$C$5&gt;=W542),Rates!$D$3:$D$5)*(X542/100)*W542),IF(R542="Refreshment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44" t="str">
        <f t="shared" si="279"/>
        <v/>
      </c>
      <c r="P542" s="13"/>
      <c r="Q542" s="179" t="str">
        <f t="shared" si="280"/>
        <v/>
      </c>
      <c r="R542" s="180" t="str">
        <f t="shared" si="281"/>
        <v/>
      </c>
      <c r="S542" s="13" t="str">
        <f>IF(A542="","",IF(R542="Refreshment Beverage",VLOOKUP(VALUE(Q542),Rates!G$15:L$19,2,0),VLOOKUP(VALUE(Q542),Rates!G$4:L$8,2,0)))</f>
        <v/>
      </c>
      <c r="T542" s="13" t="str">
        <f t="shared" si="282"/>
        <v/>
      </c>
      <c r="U542" s="181" t="str">
        <f t="shared" si="283"/>
        <v/>
      </c>
      <c r="V542" s="13" t="str">
        <f t="shared" si="284"/>
        <v/>
      </c>
      <c r="W542" s="13" t="str">
        <f t="shared" si="285"/>
        <v/>
      </c>
      <c r="X542" s="182" t="str">
        <f t="shared" si="286"/>
        <v/>
      </c>
      <c r="Y542" s="183" t="str">
        <f>IF(A:A="","",IF(R542="Refreshment Beverage",VLOOKUP(Q542,Rates!G$15:L$19,6,0)*W542,VLOOKUP(Q542,Rates!G$4:L$12,6,0)*W542))</f>
        <v/>
      </c>
      <c r="Z542" s="183" t="str">
        <f t="shared" si="287"/>
        <v/>
      </c>
      <c r="AA542" s="17">
        <f t="shared" si="275"/>
        <v>0</v>
      </c>
      <c r="AB542" s="177" t="str" cm="1">
        <f t="array" ref="AB542">IF(_xlfn.SINGLE(A:A)="","",IF(R542="Refreshment Beverage","",IF(AND(R542="Beer",Q542=0),SUM(LOOKUP(2,1/(Rates!$B$15:$B$18&lt;=W542)/(Rates!$C$15:$C$18&gt;=W542),Rates!$D$15:$D$18)*W542),VLOOKUP(VALUE(_xlfn.SINGLE(Q:Q)),Rates!A:B,2,0)*W542)))</f>
        <v/>
      </c>
      <c r="AC542" s="177" t="str" cm="1">
        <f t="array" ref="AC542">IF(_xlfn.SINGLE(A:A)="","",IF(R542="Refreshment Beverage","",IF(AND(R542="Beer",Q542=0),SUM(LOOKUP(2,1/(Rates!$B$15:$B$18&lt;=W542)/(Rates!$C$15:$C$18&gt;=W542),Rates!$E$15:$E$18)*W542),VLOOKUP(VALUE(_xlfn.SINGLE(Q:Q)),Rates!A:C,3,0)*W542)))</f>
        <v/>
      </c>
      <c r="AD542" s="168">
        <f>IFERROR(IF(OR(Q542=1,Q542=2,Q542=3,Q542=4),VLOOKUP(Q542,Rates!$A$31:$B$34,2,0)*W542,IF(V542=1,VLOOKUP(U542,'REB BEV MIN MKUP'!B:E,4,0),IF(V542&gt;1,VLOOKUP(VALUE(W542),'REB BEV MIN MKUP'!O:Q,3,0),0))),0)</f>
        <v>0</v>
      </c>
      <c r="AE542" s="177" t="str">
        <f t="shared" si="288"/>
        <v/>
      </c>
      <c r="AF542" s="13" t="str">
        <f t="shared" si="289"/>
        <v/>
      </c>
      <c r="AG542" s="177" t="str">
        <f t="shared" si="290"/>
        <v/>
      </c>
      <c r="AH542" s="184" t="str">
        <f t="shared" si="291"/>
        <v/>
      </c>
      <c r="AI542" s="184" t="str">
        <f>IF(AE:AE="","",IF(R542="Refreshment Beverage",AK542*(Rates!J$19/100),ROUND(SUM(AH542*(Rates!$J$8/100)),4)))</f>
        <v/>
      </c>
      <c r="AJ542" s="183" t="str">
        <f t="shared" si="292"/>
        <v/>
      </c>
      <c r="AK542" s="185" t="str">
        <f t="shared" si="293"/>
        <v/>
      </c>
      <c r="AL542" s="177" t="str">
        <f t="shared" si="294"/>
        <v/>
      </c>
      <c r="AM542" s="13" t="str">
        <f>IF(AS542="","",IF(R542="Refreshment Beverage",ROUND(AS542*Rates!K$19,4),ROUND(AO542*(VLOOKUP(VALUE(Q542),Rates!G$4:L$12,3,0)),4)))</f>
        <v/>
      </c>
      <c r="AN542" s="183" t="str">
        <f>IF(AS542="","",IF(R542="Refreshment Beverage",AS542*(Rates!J$19/100),MAX(AM542,AB542)))</f>
        <v/>
      </c>
      <c r="AO542" s="186" t="str">
        <f t="shared" si="295"/>
        <v/>
      </c>
      <c r="AP542" s="186" t="str">
        <f t="shared" si="296"/>
        <v/>
      </c>
      <c r="AQ542" s="186" t="str">
        <f>IF(AS542="","",IF(R542="Refreshment Beverage",ROUND(SUM(VLOOKUP(Q:Q,Rates!G$15:L$19,3,0)*(AS542-Y542-Z542-AA542)),4),ROUND(SUM(Rates!$K$8*AS542),4)))</f>
        <v/>
      </c>
      <c r="AR542" s="184" t="str">
        <f t="shared" si="297"/>
        <v/>
      </c>
      <c r="AS542" s="185" t="str">
        <f t="shared" si="298"/>
        <v/>
      </c>
      <c r="AT542" s="177" t="str">
        <f t="shared" si="299"/>
        <v/>
      </c>
      <c r="AU542" s="13" t="str">
        <f>IF(AX542="","",IF(R542="Refreshment Beverage",ROUND((BA542-Y542-Z542-AA542)*VLOOKUP(VALUE(Q542),Rates!G$15:L$19,3,0),4),ROUND(AW542*(VLOOKUP(VALUE(Q542),Rates!G:L,3,0)),4)))</f>
        <v/>
      </c>
      <c r="AV542" s="183" t="str">
        <f t="shared" si="300"/>
        <v/>
      </c>
      <c r="AW542" s="186" t="str">
        <f t="shared" si="301"/>
        <v/>
      </c>
      <c r="AX542" s="184" t="str">
        <f t="shared" si="302"/>
        <v/>
      </c>
      <c r="AY542" s="186" t="str">
        <f>IF(AX542="","",IF(R542="Refreshment Beverage",ROUND(SUM(AX542*Rates!K$19),4),ROUND(SUM(AX542*(Rates!J$8/100)),4)))</f>
        <v/>
      </c>
      <c r="AZ542" s="183" t="str">
        <f t="shared" si="303"/>
        <v/>
      </c>
      <c r="BA542" s="185" t="str">
        <f t="shared" si="304"/>
        <v/>
      </c>
      <c r="BD542" s="171"/>
      <c r="BE542" s="171"/>
      <c r="BF542" s="171"/>
      <c r="BG542" s="171"/>
    </row>
    <row r="543" spans="1:59" ht="15" customHeight="1" x14ac:dyDescent="0.3">
      <c r="A543" s="172"/>
      <c r="B543" s="172"/>
      <c r="C543" s="172"/>
      <c r="D543" s="173"/>
      <c r="E543" s="173"/>
      <c r="F543" s="173"/>
      <c r="G543" s="173"/>
      <c r="H543" s="173"/>
      <c r="I543" s="174"/>
      <c r="J543" s="175"/>
      <c r="K543" s="176" t="str">
        <f t="shared" si="276"/>
        <v/>
      </c>
      <c r="L543" s="177" t="str">
        <f t="shared" si="277"/>
        <v/>
      </c>
      <c r="M543" s="178" t="str">
        <f t="shared" si="278"/>
        <v/>
      </c>
      <c r="N543" s="44" t="str" cm="1">
        <f t="array" ref="N543">IFERROR(IF(_xlfn.SINGLE(A:A)="","",IF(R543="Beer",SUM(LOOKUP(2,1/(Rates!$B$3:$B$5&lt;=W543)/(Rates!$C$3:$C$5&gt;=W543),Rates!$D$3:$D$5)*(X543/100)*W543),IF(R543="Refreshment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44" t="str">
        <f t="shared" si="279"/>
        <v/>
      </c>
      <c r="P543" s="13"/>
      <c r="Q543" s="179" t="str">
        <f t="shared" si="280"/>
        <v/>
      </c>
      <c r="R543" s="180" t="str">
        <f t="shared" si="281"/>
        <v/>
      </c>
      <c r="S543" s="13" t="str">
        <f>IF(A543="","",IF(R543="Refreshment Beverage",VLOOKUP(VALUE(Q543),Rates!G$15:L$19,2,0),VLOOKUP(VALUE(Q543),Rates!G$4:L$8,2,0)))</f>
        <v/>
      </c>
      <c r="T543" s="13" t="str">
        <f t="shared" si="282"/>
        <v/>
      </c>
      <c r="U543" s="181" t="str">
        <f t="shared" si="283"/>
        <v/>
      </c>
      <c r="V543" s="13" t="str">
        <f t="shared" si="284"/>
        <v/>
      </c>
      <c r="W543" s="13" t="str">
        <f t="shared" si="285"/>
        <v/>
      </c>
      <c r="X543" s="182" t="str">
        <f t="shared" si="286"/>
        <v/>
      </c>
      <c r="Y543" s="183" t="str">
        <f>IF(A:A="","",IF(R543="Refreshment Beverage",VLOOKUP(Q543,Rates!G$15:L$19,6,0)*W543,VLOOKUP(Q543,Rates!G$4:L$12,6,0)*W543))</f>
        <v/>
      </c>
      <c r="Z543" s="183" t="str">
        <f t="shared" si="287"/>
        <v/>
      </c>
      <c r="AA543" s="17">
        <f t="shared" si="275"/>
        <v>0</v>
      </c>
      <c r="AB543" s="177" t="str" cm="1">
        <f t="array" ref="AB543">IF(_xlfn.SINGLE(A:A)="","",IF(R543="Refreshment Beverage","",IF(AND(R543="Beer",Q543=0),SUM(LOOKUP(2,1/(Rates!$B$15:$B$18&lt;=W543)/(Rates!$C$15:$C$18&gt;=W543),Rates!$D$15:$D$18)*W543),VLOOKUP(VALUE(_xlfn.SINGLE(Q:Q)),Rates!A:B,2,0)*W543)))</f>
        <v/>
      </c>
      <c r="AC543" s="177" t="str" cm="1">
        <f t="array" ref="AC543">IF(_xlfn.SINGLE(A:A)="","",IF(R543="Refreshment Beverage","",IF(AND(R543="Beer",Q543=0),SUM(LOOKUP(2,1/(Rates!$B$15:$B$18&lt;=W543)/(Rates!$C$15:$C$18&gt;=W543),Rates!$E$15:$E$18)*W543),VLOOKUP(VALUE(_xlfn.SINGLE(Q:Q)),Rates!A:C,3,0)*W543)))</f>
        <v/>
      </c>
      <c r="AD543" s="168">
        <f>IFERROR(IF(OR(Q543=1,Q543=2,Q543=3,Q543=4),VLOOKUP(Q543,Rates!$A$31:$B$34,2,0)*W543,IF(V543=1,VLOOKUP(U543,'REB BEV MIN MKUP'!B:E,4,0),IF(V543&gt;1,VLOOKUP(VALUE(W543),'REB BEV MIN MKUP'!O:Q,3,0),0))),0)</f>
        <v>0</v>
      </c>
      <c r="AE543" s="177" t="str">
        <f t="shared" si="288"/>
        <v/>
      </c>
      <c r="AF543" s="13" t="str">
        <f t="shared" si="289"/>
        <v/>
      </c>
      <c r="AG543" s="177" t="str">
        <f t="shared" si="290"/>
        <v/>
      </c>
      <c r="AH543" s="184" t="str">
        <f t="shared" si="291"/>
        <v/>
      </c>
      <c r="AI543" s="184" t="str">
        <f>IF(AE:AE="","",IF(R543="Refreshment Beverage",AK543*(Rates!J$19/100),ROUND(SUM(AH543*(Rates!$J$8/100)),4)))</f>
        <v/>
      </c>
      <c r="AJ543" s="183" t="str">
        <f t="shared" si="292"/>
        <v/>
      </c>
      <c r="AK543" s="185" t="str">
        <f t="shared" si="293"/>
        <v/>
      </c>
      <c r="AL543" s="177" t="str">
        <f t="shared" si="294"/>
        <v/>
      </c>
      <c r="AM543" s="13" t="str">
        <f>IF(AS543="","",IF(R543="Refreshment Beverage",ROUND(AS543*Rates!K$19,4),ROUND(AO543*(VLOOKUP(VALUE(Q543),Rates!G$4:L$12,3,0)),4)))</f>
        <v/>
      </c>
      <c r="AN543" s="183" t="str">
        <f>IF(AS543="","",IF(R543="Refreshment Beverage",AS543*(Rates!J$19/100),MAX(AM543,AB543)))</f>
        <v/>
      </c>
      <c r="AO543" s="186" t="str">
        <f t="shared" si="295"/>
        <v/>
      </c>
      <c r="AP543" s="186" t="str">
        <f t="shared" si="296"/>
        <v/>
      </c>
      <c r="AQ543" s="186" t="str">
        <f>IF(AS543="","",IF(R543="Refreshment Beverage",ROUND(SUM(VLOOKUP(Q:Q,Rates!G$15:L$19,3,0)*(AS543-Y543-Z543-AA543)),4),ROUND(SUM(Rates!$K$8*AS543),4)))</f>
        <v/>
      </c>
      <c r="AR543" s="184" t="str">
        <f t="shared" si="297"/>
        <v/>
      </c>
      <c r="AS543" s="185" t="str">
        <f t="shared" si="298"/>
        <v/>
      </c>
      <c r="AT543" s="177" t="str">
        <f t="shared" si="299"/>
        <v/>
      </c>
      <c r="AU543" s="13" t="str">
        <f>IF(AX543="","",IF(R543="Refreshment Beverage",ROUND((BA543-Y543-Z543-AA543)*VLOOKUP(VALUE(Q543),Rates!G$15:L$19,3,0),4),ROUND(AW543*(VLOOKUP(VALUE(Q543),Rates!G:L,3,0)),4)))</f>
        <v/>
      </c>
      <c r="AV543" s="183" t="str">
        <f t="shared" si="300"/>
        <v/>
      </c>
      <c r="AW543" s="186" t="str">
        <f t="shared" si="301"/>
        <v/>
      </c>
      <c r="AX543" s="184" t="str">
        <f t="shared" si="302"/>
        <v/>
      </c>
      <c r="AY543" s="186" t="str">
        <f>IF(AX543="","",IF(R543="Refreshment Beverage",ROUND(SUM(AX543*Rates!K$19),4),ROUND(SUM(AX543*(Rates!J$8/100)),4)))</f>
        <v/>
      </c>
      <c r="AZ543" s="183" t="str">
        <f t="shared" si="303"/>
        <v/>
      </c>
      <c r="BA543" s="185" t="str">
        <f t="shared" si="304"/>
        <v/>
      </c>
      <c r="BD543" s="171"/>
      <c r="BE543" s="171"/>
      <c r="BF543" s="171"/>
      <c r="BG543" s="171"/>
    </row>
    <row r="544" spans="1:59" ht="15" customHeight="1" x14ac:dyDescent="0.3">
      <c r="A544" s="172"/>
      <c r="B544" s="172"/>
      <c r="C544" s="172"/>
      <c r="D544" s="173"/>
      <c r="E544" s="173"/>
      <c r="F544" s="173"/>
      <c r="G544" s="173"/>
      <c r="H544" s="173"/>
      <c r="I544" s="174"/>
      <c r="J544" s="175"/>
      <c r="K544" s="176" t="str">
        <f t="shared" si="276"/>
        <v/>
      </c>
      <c r="L544" s="177" t="str">
        <f t="shared" si="277"/>
        <v/>
      </c>
      <c r="M544" s="178" t="str">
        <f t="shared" si="278"/>
        <v/>
      </c>
      <c r="N544" s="44" t="str" cm="1">
        <f t="array" ref="N544">IFERROR(IF(_xlfn.SINGLE(A:A)="","",IF(R544="Beer",SUM(LOOKUP(2,1/(Rates!$B$3:$B$5&lt;=W544)/(Rates!$C$3:$C$5&gt;=W544),Rates!$D$3:$D$5)*(X544/100)*W544),IF(R544="Refreshment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44" t="str">
        <f t="shared" si="279"/>
        <v/>
      </c>
      <c r="P544" s="13"/>
      <c r="Q544" s="179" t="str">
        <f t="shared" si="280"/>
        <v/>
      </c>
      <c r="R544" s="180" t="str">
        <f t="shared" si="281"/>
        <v/>
      </c>
      <c r="S544" s="13" t="str">
        <f>IF(A544="","",IF(R544="Refreshment Beverage",VLOOKUP(VALUE(Q544),Rates!G$15:L$19,2,0),VLOOKUP(VALUE(Q544),Rates!G$4:L$8,2,0)))</f>
        <v/>
      </c>
      <c r="T544" s="13" t="str">
        <f t="shared" si="282"/>
        <v/>
      </c>
      <c r="U544" s="181" t="str">
        <f t="shared" si="283"/>
        <v/>
      </c>
      <c r="V544" s="13" t="str">
        <f t="shared" si="284"/>
        <v/>
      </c>
      <c r="W544" s="13" t="str">
        <f t="shared" si="285"/>
        <v/>
      </c>
      <c r="X544" s="182" t="str">
        <f t="shared" si="286"/>
        <v/>
      </c>
      <c r="Y544" s="183" t="str">
        <f>IF(A:A="","",IF(R544="Refreshment Beverage",VLOOKUP(Q544,Rates!G$15:L$19,6,0)*W544,VLOOKUP(Q544,Rates!G$4:L$12,6,0)*W544))</f>
        <v/>
      </c>
      <c r="Z544" s="183" t="str">
        <f t="shared" si="287"/>
        <v/>
      </c>
      <c r="AA544" s="17">
        <f t="shared" si="275"/>
        <v>0</v>
      </c>
      <c r="AB544" s="177" t="str" cm="1">
        <f t="array" ref="AB544">IF(_xlfn.SINGLE(A:A)="","",IF(R544="Refreshment Beverage","",IF(AND(R544="Beer",Q544=0),SUM(LOOKUP(2,1/(Rates!$B$15:$B$18&lt;=W544)/(Rates!$C$15:$C$18&gt;=W544),Rates!$D$15:$D$18)*W544),VLOOKUP(VALUE(_xlfn.SINGLE(Q:Q)),Rates!A:B,2,0)*W544)))</f>
        <v/>
      </c>
      <c r="AC544" s="177" t="str" cm="1">
        <f t="array" ref="AC544">IF(_xlfn.SINGLE(A:A)="","",IF(R544="Refreshment Beverage","",IF(AND(R544="Beer",Q544=0),SUM(LOOKUP(2,1/(Rates!$B$15:$B$18&lt;=W544)/(Rates!$C$15:$C$18&gt;=W544),Rates!$E$15:$E$18)*W544),VLOOKUP(VALUE(_xlfn.SINGLE(Q:Q)),Rates!A:C,3,0)*W544)))</f>
        <v/>
      </c>
      <c r="AD544" s="168">
        <f>IFERROR(IF(OR(Q544=1,Q544=2,Q544=3,Q544=4),VLOOKUP(Q544,Rates!$A$31:$B$34,2,0)*W544,IF(V544=1,VLOOKUP(U544,'REB BEV MIN MKUP'!B:E,4,0),IF(V544&gt;1,VLOOKUP(VALUE(W544),'REB BEV MIN MKUP'!O:Q,3,0),0))),0)</f>
        <v>0</v>
      </c>
      <c r="AE544" s="177" t="str">
        <f t="shared" si="288"/>
        <v/>
      </c>
      <c r="AF544" s="13" t="str">
        <f t="shared" si="289"/>
        <v/>
      </c>
      <c r="AG544" s="177" t="str">
        <f t="shared" si="290"/>
        <v/>
      </c>
      <c r="AH544" s="184" t="str">
        <f t="shared" si="291"/>
        <v/>
      </c>
      <c r="AI544" s="184" t="str">
        <f>IF(AE:AE="","",IF(R544="Refreshment Beverage",AK544*(Rates!J$19/100),ROUND(SUM(AH544*(Rates!$J$8/100)),4)))</f>
        <v/>
      </c>
      <c r="AJ544" s="183" t="str">
        <f t="shared" si="292"/>
        <v/>
      </c>
      <c r="AK544" s="185" t="str">
        <f t="shared" si="293"/>
        <v/>
      </c>
      <c r="AL544" s="177" t="str">
        <f t="shared" si="294"/>
        <v/>
      </c>
      <c r="AM544" s="13" t="str">
        <f>IF(AS544="","",IF(R544="Refreshment Beverage",ROUND(AS544*Rates!K$19,4),ROUND(AO544*(VLOOKUP(VALUE(Q544),Rates!G$4:L$12,3,0)),4)))</f>
        <v/>
      </c>
      <c r="AN544" s="183" t="str">
        <f>IF(AS544="","",IF(R544="Refreshment Beverage",AS544*(Rates!J$19/100),MAX(AM544,AB544)))</f>
        <v/>
      </c>
      <c r="AO544" s="186" t="str">
        <f t="shared" si="295"/>
        <v/>
      </c>
      <c r="AP544" s="186" t="str">
        <f t="shared" si="296"/>
        <v/>
      </c>
      <c r="AQ544" s="186" t="str">
        <f>IF(AS544="","",IF(R544="Refreshment Beverage",ROUND(SUM(VLOOKUP(Q:Q,Rates!G$15:L$19,3,0)*(AS544-Y544-Z544-AA544)),4),ROUND(SUM(Rates!$K$8*AS544),4)))</f>
        <v/>
      </c>
      <c r="AR544" s="184" t="str">
        <f t="shared" si="297"/>
        <v/>
      </c>
      <c r="AS544" s="185" t="str">
        <f t="shared" si="298"/>
        <v/>
      </c>
      <c r="AT544" s="177" t="str">
        <f t="shared" si="299"/>
        <v/>
      </c>
      <c r="AU544" s="13" t="str">
        <f>IF(AX544="","",IF(R544="Refreshment Beverage",ROUND((BA544-Y544-Z544-AA544)*VLOOKUP(VALUE(Q544),Rates!G$15:L$19,3,0),4),ROUND(AW544*(VLOOKUP(VALUE(Q544),Rates!G:L,3,0)),4)))</f>
        <v/>
      </c>
      <c r="AV544" s="183" t="str">
        <f t="shared" si="300"/>
        <v/>
      </c>
      <c r="AW544" s="186" t="str">
        <f t="shared" si="301"/>
        <v/>
      </c>
      <c r="AX544" s="184" t="str">
        <f t="shared" si="302"/>
        <v/>
      </c>
      <c r="AY544" s="186" t="str">
        <f>IF(AX544="","",IF(R544="Refreshment Beverage",ROUND(SUM(AX544*Rates!K$19),4),ROUND(SUM(AX544*(Rates!J$8/100)),4)))</f>
        <v/>
      </c>
      <c r="AZ544" s="183" t="str">
        <f t="shared" si="303"/>
        <v/>
      </c>
      <c r="BA544" s="185" t="str">
        <f t="shared" si="304"/>
        <v/>
      </c>
      <c r="BD544" s="171"/>
      <c r="BE544" s="171"/>
      <c r="BF544" s="171"/>
      <c r="BG544" s="171"/>
    </row>
    <row r="545" spans="1:59" ht="15" customHeight="1" x14ac:dyDescent="0.3">
      <c r="A545" s="172"/>
      <c r="B545" s="172"/>
      <c r="C545" s="172"/>
      <c r="D545" s="173"/>
      <c r="E545" s="173"/>
      <c r="F545" s="173"/>
      <c r="G545" s="173"/>
      <c r="H545" s="173"/>
      <c r="I545" s="174"/>
      <c r="J545" s="175"/>
      <c r="K545" s="176" t="str">
        <f t="shared" si="276"/>
        <v/>
      </c>
      <c r="L545" s="177" t="str">
        <f t="shared" si="277"/>
        <v/>
      </c>
      <c r="M545" s="178" t="str">
        <f t="shared" si="278"/>
        <v/>
      </c>
      <c r="N545" s="44" t="str" cm="1">
        <f t="array" ref="N545">IFERROR(IF(_xlfn.SINGLE(A:A)="","",IF(R545="Beer",SUM(LOOKUP(2,1/(Rates!$B$3:$B$5&lt;=W545)/(Rates!$C$3:$C$5&gt;=W545),Rates!$D$3:$D$5)*(X545/100)*W545),IF(R545="Refreshment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44" t="str">
        <f t="shared" si="279"/>
        <v/>
      </c>
      <c r="P545" s="13"/>
      <c r="Q545" s="179" t="str">
        <f t="shared" si="280"/>
        <v/>
      </c>
      <c r="R545" s="180" t="str">
        <f t="shared" si="281"/>
        <v/>
      </c>
      <c r="S545" s="13" t="str">
        <f>IF(A545="","",IF(R545="Refreshment Beverage",VLOOKUP(VALUE(Q545),Rates!G$15:L$19,2,0),VLOOKUP(VALUE(Q545),Rates!G$4:L$8,2,0)))</f>
        <v/>
      </c>
      <c r="T545" s="13" t="str">
        <f t="shared" si="282"/>
        <v/>
      </c>
      <c r="U545" s="181" t="str">
        <f t="shared" si="283"/>
        <v/>
      </c>
      <c r="V545" s="13" t="str">
        <f t="shared" si="284"/>
        <v/>
      </c>
      <c r="W545" s="13" t="str">
        <f t="shared" si="285"/>
        <v/>
      </c>
      <c r="X545" s="182" t="str">
        <f t="shared" si="286"/>
        <v/>
      </c>
      <c r="Y545" s="183" t="str">
        <f>IF(A:A="","",IF(R545="Refreshment Beverage",VLOOKUP(Q545,Rates!G$15:L$19,6,0)*W545,VLOOKUP(Q545,Rates!G$4:L$12,6,0)*W545))</f>
        <v/>
      </c>
      <c r="Z545" s="183" t="str">
        <f t="shared" si="287"/>
        <v/>
      </c>
      <c r="AA545" s="17">
        <f t="shared" si="275"/>
        <v>0</v>
      </c>
      <c r="AB545" s="177" t="str" cm="1">
        <f t="array" ref="AB545">IF(_xlfn.SINGLE(A:A)="","",IF(R545="Refreshment Beverage","",IF(AND(R545="Beer",Q545=0),SUM(LOOKUP(2,1/(Rates!$B$15:$B$18&lt;=W545)/(Rates!$C$15:$C$18&gt;=W545),Rates!$D$15:$D$18)*W545),VLOOKUP(VALUE(_xlfn.SINGLE(Q:Q)),Rates!A:B,2,0)*W545)))</f>
        <v/>
      </c>
      <c r="AC545" s="177" t="str" cm="1">
        <f t="array" ref="AC545">IF(_xlfn.SINGLE(A:A)="","",IF(R545="Refreshment Beverage","",IF(AND(R545="Beer",Q545=0),SUM(LOOKUP(2,1/(Rates!$B$15:$B$18&lt;=W545)/(Rates!$C$15:$C$18&gt;=W545),Rates!$E$15:$E$18)*W545),VLOOKUP(VALUE(_xlfn.SINGLE(Q:Q)),Rates!A:C,3,0)*W545)))</f>
        <v/>
      </c>
      <c r="AD545" s="168">
        <f>IFERROR(IF(OR(Q545=1,Q545=2,Q545=3,Q545=4),VLOOKUP(Q545,Rates!$A$31:$B$34,2,0)*W545,IF(V545=1,VLOOKUP(U545,'REB BEV MIN MKUP'!B:E,4,0),IF(V545&gt;1,VLOOKUP(VALUE(W545),'REB BEV MIN MKUP'!O:Q,3,0),0))),0)</f>
        <v>0</v>
      </c>
      <c r="AE545" s="177" t="str">
        <f t="shared" si="288"/>
        <v/>
      </c>
      <c r="AF545" s="13" t="str">
        <f t="shared" si="289"/>
        <v/>
      </c>
      <c r="AG545" s="177" t="str">
        <f t="shared" si="290"/>
        <v/>
      </c>
      <c r="AH545" s="184" t="str">
        <f t="shared" si="291"/>
        <v/>
      </c>
      <c r="AI545" s="184" t="str">
        <f>IF(AE:AE="","",IF(R545="Refreshment Beverage",AK545*(Rates!J$19/100),ROUND(SUM(AH545*(Rates!$J$8/100)),4)))</f>
        <v/>
      </c>
      <c r="AJ545" s="183" t="str">
        <f t="shared" si="292"/>
        <v/>
      </c>
      <c r="AK545" s="185" t="str">
        <f t="shared" si="293"/>
        <v/>
      </c>
      <c r="AL545" s="177" t="str">
        <f t="shared" si="294"/>
        <v/>
      </c>
      <c r="AM545" s="13" t="str">
        <f>IF(AS545="","",IF(R545="Refreshment Beverage",ROUND(AS545*Rates!K$19,4),ROUND(AO545*(VLOOKUP(VALUE(Q545),Rates!G$4:L$12,3,0)),4)))</f>
        <v/>
      </c>
      <c r="AN545" s="183" t="str">
        <f>IF(AS545="","",IF(R545="Refreshment Beverage",AS545*(Rates!J$19/100),MAX(AM545,AB545)))</f>
        <v/>
      </c>
      <c r="AO545" s="186" t="str">
        <f t="shared" si="295"/>
        <v/>
      </c>
      <c r="AP545" s="186" t="str">
        <f t="shared" si="296"/>
        <v/>
      </c>
      <c r="AQ545" s="186" t="str">
        <f>IF(AS545="","",IF(R545="Refreshment Beverage",ROUND(SUM(VLOOKUP(Q:Q,Rates!G$15:L$19,3,0)*(AS545-Y545-Z545-AA545)),4),ROUND(SUM(Rates!$K$8*AS545),4)))</f>
        <v/>
      </c>
      <c r="AR545" s="184" t="str">
        <f t="shared" si="297"/>
        <v/>
      </c>
      <c r="AS545" s="185" t="str">
        <f t="shared" si="298"/>
        <v/>
      </c>
      <c r="AT545" s="177" t="str">
        <f t="shared" si="299"/>
        <v/>
      </c>
      <c r="AU545" s="13" t="str">
        <f>IF(AX545="","",IF(R545="Refreshment Beverage",ROUND((BA545-Y545-Z545-AA545)*VLOOKUP(VALUE(Q545),Rates!G$15:L$19,3,0),4),ROUND(AW545*(VLOOKUP(VALUE(Q545),Rates!G:L,3,0)),4)))</f>
        <v/>
      </c>
      <c r="AV545" s="183" t="str">
        <f t="shared" si="300"/>
        <v/>
      </c>
      <c r="AW545" s="186" t="str">
        <f t="shared" si="301"/>
        <v/>
      </c>
      <c r="AX545" s="184" t="str">
        <f t="shared" si="302"/>
        <v/>
      </c>
      <c r="AY545" s="186" t="str">
        <f>IF(AX545="","",IF(R545="Refreshment Beverage",ROUND(SUM(AX545*Rates!K$19),4),ROUND(SUM(AX545*(Rates!J$8/100)),4)))</f>
        <v/>
      </c>
      <c r="AZ545" s="183" t="str">
        <f t="shared" si="303"/>
        <v/>
      </c>
      <c r="BA545" s="185" t="str">
        <f t="shared" si="304"/>
        <v/>
      </c>
      <c r="BD545" s="171"/>
      <c r="BE545" s="171"/>
      <c r="BF545" s="171"/>
      <c r="BG545" s="171"/>
    </row>
    <row r="546" spans="1:59" ht="15" customHeight="1" x14ac:dyDescent="0.3">
      <c r="A546" s="172"/>
      <c r="B546" s="172"/>
      <c r="C546" s="172"/>
      <c r="D546" s="173"/>
      <c r="E546" s="173"/>
      <c r="F546" s="173"/>
      <c r="G546" s="173"/>
      <c r="H546" s="173"/>
      <c r="I546" s="174"/>
      <c r="J546" s="175"/>
      <c r="K546" s="176" t="str">
        <f t="shared" si="276"/>
        <v/>
      </c>
      <c r="L546" s="177" t="str">
        <f t="shared" si="277"/>
        <v/>
      </c>
      <c r="M546" s="178" t="str">
        <f t="shared" si="278"/>
        <v/>
      </c>
      <c r="N546" s="44" t="str" cm="1">
        <f t="array" ref="N546">IFERROR(IF(_xlfn.SINGLE(A:A)="","",IF(R546="Beer",SUM(LOOKUP(2,1/(Rates!$B$3:$B$5&lt;=W546)/(Rates!$C$3:$C$5&gt;=W546),Rates!$D$3:$D$5)*(X546/100)*W546),IF(R546="Refreshment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44" t="str">
        <f t="shared" si="279"/>
        <v/>
      </c>
      <c r="P546" s="13"/>
      <c r="Q546" s="179" t="str">
        <f t="shared" si="280"/>
        <v/>
      </c>
      <c r="R546" s="180" t="str">
        <f t="shared" si="281"/>
        <v/>
      </c>
      <c r="S546" s="13" t="str">
        <f>IF(A546="","",IF(R546="Refreshment Beverage",VLOOKUP(VALUE(Q546),Rates!G$15:L$19,2,0),VLOOKUP(VALUE(Q546),Rates!G$4:L$8,2,0)))</f>
        <v/>
      </c>
      <c r="T546" s="13" t="str">
        <f t="shared" si="282"/>
        <v/>
      </c>
      <c r="U546" s="181" t="str">
        <f t="shared" si="283"/>
        <v/>
      </c>
      <c r="V546" s="13" t="str">
        <f t="shared" si="284"/>
        <v/>
      </c>
      <c r="W546" s="13" t="str">
        <f t="shared" si="285"/>
        <v/>
      </c>
      <c r="X546" s="182" t="str">
        <f t="shared" si="286"/>
        <v/>
      </c>
      <c r="Y546" s="183" t="str">
        <f>IF(A:A="","",IF(R546="Refreshment Beverage",VLOOKUP(Q546,Rates!G$15:L$19,6,0)*W546,VLOOKUP(Q546,Rates!G$4:L$12,6,0)*W546))</f>
        <v/>
      </c>
      <c r="Z546" s="183" t="str">
        <f t="shared" si="287"/>
        <v/>
      </c>
      <c r="AA546" s="17">
        <f t="shared" si="275"/>
        <v>0</v>
      </c>
      <c r="AB546" s="177" t="str" cm="1">
        <f t="array" ref="AB546">IF(_xlfn.SINGLE(A:A)="","",IF(R546="Refreshment Beverage","",IF(AND(R546="Beer",Q546=0),SUM(LOOKUP(2,1/(Rates!$B$15:$B$18&lt;=W546)/(Rates!$C$15:$C$18&gt;=W546),Rates!$D$15:$D$18)*W546),VLOOKUP(VALUE(_xlfn.SINGLE(Q:Q)),Rates!A:B,2,0)*W546)))</f>
        <v/>
      </c>
      <c r="AC546" s="177" t="str" cm="1">
        <f t="array" ref="AC546">IF(_xlfn.SINGLE(A:A)="","",IF(R546="Refreshment Beverage","",IF(AND(R546="Beer",Q546=0),SUM(LOOKUP(2,1/(Rates!$B$15:$B$18&lt;=W546)/(Rates!$C$15:$C$18&gt;=W546),Rates!$E$15:$E$18)*W546),VLOOKUP(VALUE(_xlfn.SINGLE(Q:Q)),Rates!A:C,3,0)*W546)))</f>
        <v/>
      </c>
      <c r="AD546" s="168">
        <f>IFERROR(IF(OR(Q546=1,Q546=2,Q546=3,Q546=4),VLOOKUP(Q546,Rates!$A$31:$B$34,2,0)*W546,IF(V546=1,VLOOKUP(U546,'REB BEV MIN MKUP'!B:E,4,0),IF(V546&gt;1,VLOOKUP(VALUE(W546),'REB BEV MIN MKUP'!O:Q,3,0),0))),0)</f>
        <v>0</v>
      </c>
      <c r="AE546" s="177" t="str">
        <f t="shared" si="288"/>
        <v/>
      </c>
      <c r="AF546" s="13" t="str">
        <f t="shared" si="289"/>
        <v/>
      </c>
      <c r="AG546" s="177" t="str">
        <f t="shared" si="290"/>
        <v/>
      </c>
      <c r="AH546" s="184" t="str">
        <f t="shared" si="291"/>
        <v/>
      </c>
      <c r="AI546" s="184" t="str">
        <f>IF(AE:AE="","",IF(R546="Refreshment Beverage",AK546*(Rates!J$19/100),ROUND(SUM(AH546*(Rates!$J$8/100)),4)))</f>
        <v/>
      </c>
      <c r="AJ546" s="183" t="str">
        <f t="shared" si="292"/>
        <v/>
      </c>
      <c r="AK546" s="185" t="str">
        <f t="shared" si="293"/>
        <v/>
      </c>
      <c r="AL546" s="177" t="str">
        <f t="shared" si="294"/>
        <v/>
      </c>
      <c r="AM546" s="13" t="str">
        <f>IF(AS546="","",IF(R546="Refreshment Beverage",ROUND(AS546*Rates!K$19,4),ROUND(AO546*(VLOOKUP(VALUE(Q546),Rates!G$4:L$12,3,0)),4)))</f>
        <v/>
      </c>
      <c r="AN546" s="183" t="str">
        <f>IF(AS546="","",IF(R546="Refreshment Beverage",AS546*(Rates!J$19/100),MAX(AM546,AB546)))</f>
        <v/>
      </c>
      <c r="AO546" s="186" t="str">
        <f t="shared" si="295"/>
        <v/>
      </c>
      <c r="AP546" s="186" t="str">
        <f t="shared" si="296"/>
        <v/>
      </c>
      <c r="AQ546" s="186" t="str">
        <f>IF(AS546="","",IF(R546="Refreshment Beverage",ROUND(SUM(VLOOKUP(Q:Q,Rates!G$15:L$19,3,0)*(AS546-Y546-Z546-AA546)),4),ROUND(SUM(Rates!$K$8*AS546),4)))</f>
        <v/>
      </c>
      <c r="AR546" s="184" t="str">
        <f t="shared" si="297"/>
        <v/>
      </c>
      <c r="AS546" s="185" t="str">
        <f t="shared" si="298"/>
        <v/>
      </c>
      <c r="AT546" s="177" t="str">
        <f t="shared" si="299"/>
        <v/>
      </c>
      <c r="AU546" s="13" t="str">
        <f>IF(AX546="","",IF(R546="Refreshment Beverage",ROUND((BA546-Y546-Z546-AA546)*VLOOKUP(VALUE(Q546),Rates!G$15:L$19,3,0),4),ROUND(AW546*(VLOOKUP(VALUE(Q546),Rates!G:L,3,0)),4)))</f>
        <v/>
      </c>
      <c r="AV546" s="183" t="str">
        <f t="shared" si="300"/>
        <v/>
      </c>
      <c r="AW546" s="186" t="str">
        <f t="shared" si="301"/>
        <v/>
      </c>
      <c r="AX546" s="184" t="str">
        <f t="shared" si="302"/>
        <v/>
      </c>
      <c r="AY546" s="186" t="str">
        <f>IF(AX546="","",IF(R546="Refreshment Beverage",ROUND(SUM(AX546*Rates!K$19),4),ROUND(SUM(AX546*(Rates!J$8/100)),4)))</f>
        <v/>
      </c>
      <c r="AZ546" s="183" t="str">
        <f t="shared" si="303"/>
        <v/>
      </c>
      <c r="BA546" s="185" t="str">
        <f t="shared" si="304"/>
        <v/>
      </c>
      <c r="BD546" s="171"/>
      <c r="BE546" s="171"/>
      <c r="BF546" s="171"/>
      <c r="BG546" s="171"/>
    </row>
    <row r="547" spans="1:59" ht="15" customHeight="1" x14ac:dyDescent="0.3">
      <c r="A547" s="172"/>
      <c r="B547" s="172"/>
      <c r="C547" s="172"/>
      <c r="D547" s="173"/>
      <c r="E547" s="173"/>
      <c r="F547" s="173"/>
      <c r="G547" s="173"/>
      <c r="H547" s="173"/>
      <c r="I547" s="174"/>
      <c r="J547" s="175"/>
      <c r="K547" s="176" t="str">
        <f t="shared" si="276"/>
        <v/>
      </c>
      <c r="L547" s="177" t="str">
        <f t="shared" si="277"/>
        <v/>
      </c>
      <c r="M547" s="178" t="str">
        <f t="shared" si="278"/>
        <v/>
      </c>
      <c r="N547" s="44" t="str" cm="1">
        <f t="array" ref="N547">IFERROR(IF(_xlfn.SINGLE(A:A)="","",IF(R547="Beer",SUM(LOOKUP(2,1/(Rates!$B$3:$B$5&lt;=W547)/(Rates!$C$3:$C$5&gt;=W547),Rates!$D$3:$D$5)*(X547/100)*W547),IF(R547="Refreshment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44" t="str">
        <f t="shared" si="279"/>
        <v/>
      </c>
      <c r="P547" s="13"/>
      <c r="Q547" s="179" t="str">
        <f t="shared" si="280"/>
        <v/>
      </c>
      <c r="R547" s="180" t="str">
        <f t="shared" si="281"/>
        <v/>
      </c>
      <c r="S547" s="13" t="str">
        <f>IF(A547="","",IF(R547="Refreshment Beverage",VLOOKUP(VALUE(Q547),Rates!G$15:L$19,2,0),VLOOKUP(VALUE(Q547),Rates!G$4:L$8,2,0)))</f>
        <v/>
      </c>
      <c r="T547" s="13" t="str">
        <f t="shared" si="282"/>
        <v/>
      </c>
      <c r="U547" s="181" t="str">
        <f t="shared" si="283"/>
        <v/>
      </c>
      <c r="V547" s="13" t="str">
        <f t="shared" si="284"/>
        <v/>
      </c>
      <c r="W547" s="13" t="str">
        <f t="shared" si="285"/>
        <v/>
      </c>
      <c r="X547" s="182" t="str">
        <f t="shared" si="286"/>
        <v/>
      </c>
      <c r="Y547" s="183" t="str">
        <f>IF(A:A="","",IF(R547="Refreshment Beverage",VLOOKUP(Q547,Rates!G$15:L$19,6,0)*W547,VLOOKUP(Q547,Rates!G$4:L$12,6,0)*W547))</f>
        <v/>
      </c>
      <c r="Z547" s="183" t="str">
        <f t="shared" si="287"/>
        <v/>
      </c>
      <c r="AA547" s="17">
        <f t="shared" si="275"/>
        <v>0</v>
      </c>
      <c r="AB547" s="177" t="str" cm="1">
        <f t="array" ref="AB547">IF(_xlfn.SINGLE(A:A)="","",IF(R547="Refreshment Beverage","",IF(AND(R547="Beer",Q547=0),SUM(LOOKUP(2,1/(Rates!$B$15:$B$18&lt;=W547)/(Rates!$C$15:$C$18&gt;=W547),Rates!$D$15:$D$18)*W547),VLOOKUP(VALUE(_xlfn.SINGLE(Q:Q)),Rates!A:B,2,0)*W547)))</f>
        <v/>
      </c>
      <c r="AC547" s="177" t="str" cm="1">
        <f t="array" ref="AC547">IF(_xlfn.SINGLE(A:A)="","",IF(R547="Refreshment Beverage","",IF(AND(R547="Beer",Q547=0),SUM(LOOKUP(2,1/(Rates!$B$15:$B$18&lt;=W547)/(Rates!$C$15:$C$18&gt;=W547),Rates!$E$15:$E$18)*W547),VLOOKUP(VALUE(_xlfn.SINGLE(Q:Q)),Rates!A:C,3,0)*W547)))</f>
        <v/>
      </c>
      <c r="AD547" s="168">
        <f>IFERROR(IF(OR(Q547=1,Q547=2,Q547=3,Q547=4),VLOOKUP(Q547,Rates!$A$31:$B$34,2,0)*W547,IF(V547=1,VLOOKUP(U547,'REB BEV MIN MKUP'!B:E,4,0),IF(V547&gt;1,VLOOKUP(VALUE(W547),'REB BEV MIN MKUP'!O:Q,3,0),0))),0)</f>
        <v>0</v>
      </c>
      <c r="AE547" s="177" t="str">
        <f t="shared" si="288"/>
        <v/>
      </c>
      <c r="AF547" s="13" t="str">
        <f t="shared" si="289"/>
        <v/>
      </c>
      <c r="AG547" s="177" t="str">
        <f t="shared" si="290"/>
        <v/>
      </c>
      <c r="AH547" s="184" t="str">
        <f t="shared" si="291"/>
        <v/>
      </c>
      <c r="AI547" s="184" t="str">
        <f>IF(AE:AE="","",IF(R547="Refreshment Beverage",AK547*(Rates!J$19/100),ROUND(SUM(AH547*(Rates!$J$8/100)),4)))</f>
        <v/>
      </c>
      <c r="AJ547" s="183" t="str">
        <f t="shared" si="292"/>
        <v/>
      </c>
      <c r="AK547" s="185" t="str">
        <f t="shared" si="293"/>
        <v/>
      </c>
      <c r="AL547" s="177" t="str">
        <f t="shared" si="294"/>
        <v/>
      </c>
      <c r="AM547" s="13" t="str">
        <f>IF(AS547="","",IF(R547="Refreshment Beverage",ROUND(AS547*Rates!K$19,4),ROUND(AO547*(VLOOKUP(VALUE(Q547),Rates!G$4:L$12,3,0)),4)))</f>
        <v/>
      </c>
      <c r="AN547" s="183" t="str">
        <f>IF(AS547="","",IF(R547="Refreshment Beverage",AS547*(Rates!J$19/100),MAX(AM547,AB547)))</f>
        <v/>
      </c>
      <c r="AO547" s="186" t="str">
        <f t="shared" si="295"/>
        <v/>
      </c>
      <c r="AP547" s="186" t="str">
        <f t="shared" si="296"/>
        <v/>
      </c>
      <c r="AQ547" s="186" t="str">
        <f>IF(AS547="","",IF(R547="Refreshment Beverage",ROUND(SUM(VLOOKUP(Q:Q,Rates!G$15:L$19,3,0)*(AS547-Y547-Z547-AA547)),4),ROUND(SUM(Rates!$K$8*AS547),4)))</f>
        <v/>
      </c>
      <c r="AR547" s="184" t="str">
        <f t="shared" si="297"/>
        <v/>
      </c>
      <c r="AS547" s="185" t="str">
        <f t="shared" si="298"/>
        <v/>
      </c>
      <c r="AT547" s="177" t="str">
        <f t="shared" si="299"/>
        <v/>
      </c>
      <c r="AU547" s="13" t="str">
        <f>IF(AX547="","",IF(R547="Refreshment Beverage",ROUND((BA547-Y547-Z547-AA547)*VLOOKUP(VALUE(Q547),Rates!G$15:L$19,3,0),4),ROUND(AW547*(VLOOKUP(VALUE(Q547),Rates!G:L,3,0)),4)))</f>
        <v/>
      </c>
      <c r="AV547" s="183" t="str">
        <f t="shared" si="300"/>
        <v/>
      </c>
      <c r="AW547" s="186" t="str">
        <f t="shared" si="301"/>
        <v/>
      </c>
      <c r="AX547" s="184" t="str">
        <f t="shared" si="302"/>
        <v/>
      </c>
      <c r="AY547" s="186" t="str">
        <f>IF(AX547="","",IF(R547="Refreshment Beverage",ROUND(SUM(AX547*Rates!K$19),4),ROUND(SUM(AX547*(Rates!J$8/100)),4)))</f>
        <v/>
      </c>
      <c r="AZ547" s="183" t="str">
        <f t="shared" si="303"/>
        <v/>
      </c>
      <c r="BA547" s="185" t="str">
        <f t="shared" si="304"/>
        <v/>
      </c>
      <c r="BD547" s="171"/>
      <c r="BE547" s="171"/>
      <c r="BF547" s="171"/>
      <c r="BG547" s="171"/>
    </row>
    <row r="548" spans="1:59" ht="15" customHeight="1" x14ac:dyDescent="0.3">
      <c r="A548" s="172"/>
      <c r="B548" s="172"/>
      <c r="C548" s="172"/>
      <c r="D548" s="173"/>
      <c r="E548" s="173"/>
      <c r="F548" s="173"/>
      <c r="G548" s="173"/>
      <c r="H548" s="173"/>
      <c r="I548" s="174"/>
      <c r="J548" s="175"/>
      <c r="K548" s="176" t="str">
        <f t="shared" si="276"/>
        <v/>
      </c>
      <c r="L548" s="177" t="str">
        <f t="shared" si="277"/>
        <v/>
      </c>
      <c r="M548" s="178" t="str">
        <f t="shared" si="278"/>
        <v/>
      </c>
      <c r="N548" s="44" t="str" cm="1">
        <f t="array" ref="N548">IFERROR(IF(_xlfn.SINGLE(A:A)="","",IF(R548="Beer",SUM(LOOKUP(2,1/(Rates!$B$3:$B$5&lt;=W548)/(Rates!$C$3:$C$5&gt;=W548),Rates!$D$3:$D$5)*(X548/100)*W548),IF(R548="Refreshment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44" t="str">
        <f t="shared" si="279"/>
        <v/>
      </c>
      <c r="P548" s="13"/>
      <c r="Q548" s="179" t="str">
        <f t="shared" si="280"/>
        <v/>
      </c>
      <c r="R548" s="180" t="str">
        <f t="shared" si="281"/>
        <v/>
      </c>
      <c r="S548" s="13" t="str">
        <f>IF(A548="","",IF(R548="Refreshment Beverage",VLOOKUP(VALUE(Q548),Rates!G$15:L$19,2,0),VLOOKUP(VALUE(Q548),Rates!G$4:L$8,2,0)))</f>
        <v/>
      </c>
      <c r="T548" s="13" t="str">
        <f t="shared" si="282"/>
        <v/>
      </c>
      <c r="U548" s="181" t="str">
        <f t="shared" si="283"/>
        <v/>
      </c>
      <c r="V548" s="13" t="str">
        <f t="shared" si="284"/>
        <v/>
      </c>
      <c r="W548" s="13" t="str">
        <f t="shared" si="285"/>
        <v/>
      </c>
      <c r="X548" s="182" t="str">
        <f t="shared" si="286"/>
        <v/>
      </c>
      <c r="Y548" s="183" t="str">
        <f>IF(A:A="","",IF(R548="Refreshment Beverage",VLOOKUP(Q548,Rates!G$15:L$19,6,0)*W548,VLOOKUP(Q548,Rates!G$4:L$12,6,0)*W548))</f>
        <v/>
      </c>
      <c r="Z548" s="183" t="str">
        <f t="shared" si="287"/>
        <v/>
      </c>
      <c r="AA548" s="17">
        <f t="shared" si="275"/>
        <v>0</v>
      </c>
      <c r="AB548" s="177" t="str" cm="1">
        <f t="array" ref="AB548">IF(_xlfn.SINGLE(A:A)="","",IF(R548="Refreshment Beverage","",IF(AND(R548="Beer",Q548=0),SUM(LOOKUP(2,1/(Rates!$B$15:$B$18&lt;=W548)/(Rates!$C$15:$C$18&gt;=W548),Rates!$D$15:$D$18)*W548),VLOOKUP(VALUE(_xlfn.SINGLE(Q:Q)),Rates!A:B,2,0)*W548)))</f>
        <v/>
      </c>
      <c r="AC548" s="177" t="str" cm="1">
        <f t="array" ref="AC548">IF(_xlfn.SINGLE(A:A)="","",IF(R548="Refreshment Beverage","",IF(AND(R548="Beer",Q548=0),SUM(LOOKUP(2,1/(Rates!$B$15:$B$18&lt;=W548)/(Rates!$C$15:$C$18&gt;=W548),Rates!$E$15:$E$18)*W548),VLOOKUP(VALUE(_xlfn.SINGLE(Q:Q)),Rates!A:C,3,0)*W548)))</f>
        <v/>
      </c>
      <c r="AD548" s="168">
        <f>IFERROR(IF(OR(Q548=1,Q548=2,Q548=3,Q548=4),VLOOKUP(Q548,Rates!$A$31:$B$34,2,0)*W548,IF(V548=1,VLOOKUP(U548,'REB BEV MIN MKUP'!B:E,4,0),IF(V548&gt;1,VLOOKUP(VALUE(W548),'REB BEV MIN MKUP'!O:Q,3,0),0))),0)</f>
        <v>0</v>
      </c>
      <c r="AE548" s="177" t="str">
        <f t="shared" si="288"/>
        <v/>
      </c>
      <c r="AF548" s="13" t="str">
        <f t="shared" si="289"/>
        <v/>
      </c>
      <c r="AG548" s="177" t="str">
        <f t="shared" si="290"/>
        <v/>
      </c>
      <c r="AH548" s="184" t="str">
        <f t="shared" si="291"/>
        <v/>
      </c>
      <c r="AI548" s="184" t="str">
        <f>IF(AE:AE="","",IF(R548="Refreshment Beverage",AK548*(Rates!J$19/100),ROUND(SUM(AH548*(Rates!$J$8/100)),4)))</f>
        <v/>
      </c>
      <c r="AJ548" s="183" t="str">
        <f t="shared" si="292"/>
        <v/>
      </c>
      <c r="AK548" s="185" t="str">
        <f t="shared" si="293"/>
        <v/>
      </c>
      <c r="AL548" s="177" t="str">
        <f t="shared" si="294"/>
        <v/>
      </c>
      <c r="AM548" s="13" t="str">
        <f>IF(AS548="","",IF(R548="Refreshment Beverage",ROUND(AS548*Rates!K$19,4),ROUND(AO548*(VLOOKUP(VALUE(Q548),Rates!G$4:L$12,3,0)),4)))</f>
        <v/>
      </c>
      <c r="AN548" s="183" t="str">
        <f>IF(AS548="","",IF(R548="Refreshment Beverage",AS548*(Rates!J$19/100),MAX(AM548,AB548)))</f>
        <v/>
      </c>
      <c r="AO548" s="186" t="str">
        <f t="shared" si="295"/>
        <v/>
      </c>
      <c r="AP548" s="186" t="str">
        <f t="shared" si="296"/>
        <v/>
      </c>
      <c r="AQ548" s="186" t="str">
        <f>IF(AS548="","",IF(R548="Refreshment Beverage",ROUND(SUM(VLOOKUP(Q:Q,Rates!G$15:L$19,3,0)*(AS548-Y548-Z548-AA548)),4),ROUND(SUM(Rates!$K$8*AS548),4)))</f>
        <v/>
      </c>
      <c r="AR548" s="184" t="str">
        <f t="shared" si="297"/>
        <v/>
      </c>
      <c r="AS548" s="185" t="str">
        <f t="shared" si="298"/>
        <v/>
      </c>
      <c r="AT548" s="177" t="str">
        <f t="shared" si="299"/>
        <v/>
      </c>
      <c r="AU548" s="13" t="str">
        <f>IF(AX548="","",IF(R548="Refreshment Beverage",ROUND((BA548-Y548-Z548-AA548)*VLOOKUP(VALUE(Q548),Rates!G$15:L$19,3,0),4),ROUND(AW548*(VLOOKUP(VALUE(Q548),Rates!G:L,3,0)),4)))</f>
        <v/>
      </c>
      <c r="AV548" s="183" t="str">
        <f t="shared" si="300"/>
        <v/>
      </c>
      <c r="AW548" s="186" t="str">
        <f t="shared" si="301"/>
        <v/>
      </c>
      <c r="AX548" s="184" t="str">
        <f t="shared" si="302"/>
        <v/>
      </c>
      <c r="AY548" s="186" t="str">
        <f>IF(AX548="","",IF(R548="Refreshment Beverage",ROUND(SUM(AX548*Rates!K$19),4),ROUND(SUM(AX548*(Rates!J$8/100)),4)))</f>
        <v/>
      </c>
      <c r="AZ548" s="183" t="str">
        <f t="shared" si="303"/>
        <v/>
      </c>
      <c r="BA548" s="185" t="str">
        <f t="shared" si="304"/>
        <v/>
      </c>
      <c r="BD548" s="171"/>
      <c r="BE548" s="171"/>
      <c r="BF548" s="171"/>
      <c r="BG548" s="171"/>
    </row>
    <row r="549" spans="1:59" ht="15" customHeight="1" x14ac:dyDescent="0.3">
      <c r="A549" s="172"/>
      <c r="B549" s="172"/>
      <c r="C549" s="172"/>
      <c r="D549" s="173"/>
      <c r="E549" s="173"/>
      <c r="F549" s="173"/>
      <c r="G549" s="173"/>
      <c r="H549" s="173"/>
      <c r="I549" s="174"/>
      <c r="J549" s="175"/>
      <c r="K549" s="176" t="str">
        <f t="shared" si="276"/>
        <v/>
      </c>
      <c r="L549" s="177" t="str">
        <f t="shared" si="277"/>
        <v/>
      </c>
      <c r="M549" s="178" t="str">
        <f t="shared" si="278"/>
        <v/>
      </c>
      <c r="N549" s="44" t="str" cm="1">
        <f t="array" ref="N549">IFERROR(IF(_xlfn.SINGLE(A:A)="","",IF(R549="Beer",SUM(LOOKUP(2,1/(Rates!$B$3:$B$5&lt;=W549)/(Rates!$C$3:$C$5&gt;=W549),Rates!$D$3:$D$5)*(X549/100)*W549),IF(R549="Refreshment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44" t="str">
        <f t="shared" si="279"/>
        <v/>
      </c>
      <c r="P549" s="13"/>
      <c r="Q549" s="179" t="str">
        <f t="shared" si="280"/>
        <v/>
      </c>
      <c r="R549" s="180" t="str">
        <f t="shared" si="281"/>
        <v/>
      </c>
      <c r="S549" s="13" t="str">
        <f>IF(A549="","",IF(R549="Refreshment Beverage",VLOOKUP(VALUE(Q549),Rates!G$15:L$19,2,0),VLOOKUP(VALUE(Q549),Rates!G$4:L$8,2,0)))</f>
        <v/>
      </c>
      <c r="T549" s="13" t="str">
        <f t="shared" si="282"/>
        <v/>
      </c>
      <c r="U549" s="181" t="str">
        <f t="shared" si="283"/>
        <v/>
      </c>
      <c r="V549" s="13" t="str">
        <f t="shared" si="284"/>
        <v/>
      </c>
      <c r="W549" s="13" t="str">
        <f t="shared" si="285"/>
        <v/>
      </c>
      <c r="X549" s="182" t="str">
        <f t="shared" si="286"/>
        <v/>
      </c>
      <c r="Y549" s="183" t="str">
        <f>IF(A:A="","",IF(R549="Refreshment Beverage",VLOOKUP(Q549,Rates!G$15:L$19,6,0)*W549,VLOOKUP(Q549,Rates!G$4:L$12,6,0)*W549))</f>
        <v/>
      </c>
      <c r="Z549" s="183" t="str">
        <f t="shared" si="287"/>
        <v/>
      </c>
      <c r="AA549" s="17">
        <f t="shared" si="275"/>
        <v>0</v>
      </c>
      <c r="AB549" s="177" t="str" cm="1">
        <f t="array" ref="AB549">IF(_xlfn.SINGLE(A:A)="","",IF(R549="Refreshment Beverage","",IF(AND(R549="Beer",Q549=0),SUM(LOOKUP(2,1/(Rates!$B$15:$B$18&lt;=W549)/(Rates!$C$15:$C$18&gt;=W549),Rates!$D$15:$D$18)*W549),VLOOKUP(VALUE(_xlfn.SINGLE(Q:Q)),Rates!A:B,2,0)*W549)))</f>
        <v/>
      </c>
      <c r="AC549" s="177" t="str" cm="1">
        <f t="array" ref="AC549">IF(_xlfn.SINGLE(A:A)="","",IF(R549="Refreshment Beverage","",IF(AND(R549="Beer",Q549=0),SUM(LOOKUP(2,1/(Rates!$B$15:$B$18&lt;=W549)/(Rates!$C$15:$C$18&gt;=W549),Rates!$E$15:$E$18)*W549),VLOOKUP(VALUE(_xlfn.SINGLE(Q:Q)),Rates!A:C,3,0)*W549)))</f>
        <v/>
      </c>
      <c r="AD549" s="168">
        <f>IFERROR(IF(OR(Q549=1,Q549=2,Q549=3,Q549=4),VLOOKUP(Q549,Rates!$A$31:$B$34,2,0)*W549,IF(V549=1,VLOOKUP(U549,'REB BEV MIN MKUP'!B:E,4,0),IF(V549&gt;1,VLOOKUP(VALUE(W549),'REB BEV MIN MKUP'!O:Q,3,0),0))),0)</f>
        <v>0</v>
      </c>
      <c r="AE549" s="177" t="str">
        <f t="shared" si="288"/>
        <v/>
      </c>
      <c r="AF549" s="13" t="str">
        <f t="shared" si="289"/>
        <v/>
      </c>
      <c r="AG549" s="177" t="str">
        <f t="shared" si="290"/>
        <v/>
      </c>
      <c r="AH549" s="184" t="str">
        <f t="shared" si="291"/>
        <v/>
      </c>
      <c r="AI549" s="184" t="str">
        <f>IF(AE:AE="","",IF(R549="Refreshment Beverage",AK549*(Rates!J$19/100),ROUND(SUM(AH549*(Rates!$J$8/100)),4)))</f>
        <v/>
      </c>
      <c r="AJ549" s="183" t="str">
        <f t="shared" si="292"/>
        <v/>
      </c>
      <c r="AK549" s="185" t="str">
        <f t="shared" si="293"/>
        <v/>
      </c>
      <c r="AL549" s="177" t="str">
        <f t="shared" si="294"/>
        <v/>
      </c>
      <c r="AM549" s="13" t="str">
        <f>IF(AS549="","",IF(R549="Refreshment Beverage",ROUND(AS549*Rates!K$19,4),ROUND(AO549*(VLOOKUP(VALUE(Q549),Rates!G$4:L$12,3,0)),4)))</f>
        <v/>
      </c>
      <c r="AN549" s="183" t="str">
        <f>IF(AS549="","",IF(R549="Refreshment Beverage",AS549*(Rates!J$19/100),MAX(AM549,AB549)))</f>
        <v/>
      </c>
      <c r="AO549" s="186" t="str">
        <f t="shared" si="295"/>
        <v/>
      </c>
      <c r="AP549" s="186" t="str">
        <f t="shared" si="296"/>
        <v/>
      </c>
      <c r="AQ549" s="186" t="str">
        <f>IF(AS549="","",IF(R549="Refreshment Beverage",ROUND(SUM(VLOOKUP(Q:Q,Rates!G$15:L$19,3,0)*(AS549-Y549-Z549-AA549)),4),ROUND(SUM(Rates!$K$8*AS549),4)))</f>
        <v/>
      </c>
      <c r="AR549" s="184" t="str">
        <f t="shared" si="297"/>
        <v/>
      </c>
      <c r="AS549" s="185" t="str">
        <f t="shared" si="298"/>
        <v/>
      </c>
      <c r="AT549" s="177" t="str">
        <f t="shared" si="299"/>
        <v/>
      </c>
      <c r="AU549" s="13" t="str">
        <f>IF(AX549="","",IF(R549="Refreshment Beverage",ROUND((BA549-Y549-Z549-AA549)*VLOOKUP(VALUE(Q549),Rates!G$15:L$19,3,0),4),ROUND(AW549*(VLOOKUP(VALUE(Q549),Rates!G:L,3,0)),4)))</f>
        <v/>
      </c>
      <c r="AV549" s="183" t="str">
        <f t="shared" si="300"/>
        <v/>
      </c>
      <c r="AW549" s="186" t="str">
        <f t="shared" si="301"/>
        <v/>
      </c>
      <c r="AX549" s="184" t="str">
        <f t="shared" si="302"/>
        <v/>
      </c>
      <c r="AY549" s="186" t="str">
        <f>IF(AX549="","",IF(R549="Refreshment Beverage",ROUND(SUM(AX549*Rates!K$19),4),ROUND(SUM(AX549*(Rates!J$8/100)),4)))</f>
        <v/>
      </c>
      <c r="AZ549" s="183" t="str">
        <f t="shared" si="303"/>
        <v/>
      </c>
      <c r="BA549" s="185" t="str">
        <f t="shared" si="304"/>
        <v/>
      </c>
      <c r="BD549" s="171"/>
      <c r="BE549" s="171"/>
      <c r="BF549" s="171"/>
      <c r="BG549" s="171"/>
    </row>
    <row r="550" spans="1:59" ht="15" customHeight="1" x14ac:dyDescent="0.3">
      <c r="A550" s="172"/>
      <c r="B550" s="172"/>
      <c r="C550" s="172"/>
      <c r="D550" s="173"/>
      <c r="E550" s="173"/>
      <c r="F550" s="173"/>
      <c r="G550" s="173"/>
      <c r="H550" s="173"/>
      <c r="I550" s="174"/>
      <c r="J550" s="175"/>
      <c r="K550" s="176" t="str">
        <f t="shared" si="276"/>
        <v/>
      </c>
      <c r="L550" s="177" t="str">
        <f t="shared" si="277"/>
        <v/>
      </c>
      <c r="M550" s="178" t="str">
        <f t="shared" si="278"/>
        <v/>
      </c>
      <c r="N550" s="44" t="str" cm="1">
        <f t="array" ref="N550">IFERROR(IF(_xlfn.SINGLE(A:A)="","",IF(R550="Beer",SUM(LOOKUP(2,1/(Rates!$B$3:$B$5&lt;=W550)/(Rates!$C$3:$C$5&gt;=W550),Rates!$D$3:$D$5)*(X550/100)*W550),IF(R550="Refreshment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44" t="str">
        <f t="shared" si="279"/>
        <v/>
      </c>
      <c r="P550" s="13"/>
      <c r="Q550" s="179" t="str">
        <f t="shared" si="280"/>
        <v/>
      </c>
      <c r="R550" s="180" t="str">
        <f t="shared" si="281"/>
        <v/>
      </c>
      <c r="S550" s="13" t="str">
        <f>IF(A550="","",IF(R550="Refreshment Beverage",VLOOKUP(VALUE(Q550),Rates!G$15:L$19,2,0),VLOOKUP(VALUE(Q550),Rates!G$4:L$8,2,0)))</f>
        <v/>
      </c>
      <c r="T550" s="13" t="str">
        <f t="shared" si="282"/>
        <v/>
      </c>
      <c r="U550" s="181" t="str">
        <f t="shared" si="283"/>
        <v/>
      </c>
      <c r="V550" s="13" t="str">
        <f t="shared" si="284"/>
        <v/>
      </c>
      <c r="W550" s="13" t="str">
        <f t="shared" si="285"/>
        <v/>
      </c>
      <c r="X550" s="182" t="str">
        <f t="shared" si="286"/>
        <v/>
      </c>
      <c r="Y550" s="183" t="str">
        <f>IF(A:A="","",IF(R550="Refreshment Beverage",VLOOKUP(Q550,Rates!G$15:L$19,6,0)*W550,VLOOKUP(Q550,Rates!G$4:L$12,6,0)*W550))</f>
        <v/>
      </c>
      <c r="Z550" s="183" t="str">
        <f t="shared" si="287"/>
        <v/>
      </c>
      <c r="AA550" s="17">
        <f t="shared" si="275"/>
        <v>0</v>
      </c>
      <c r="AB550" s="177" t="str" cm="1">
        <f t="array" ref="AB550">IF(_xlfn.SINGLE(A:A)="","",IF(R550="Refreshment Beverage","",IF(AND(R550="Beer",Q550=0),SUM(LOOKUP(2,1/(Rates!$B$15:$B$18&lt;=W550)/(Rates!$C$15:$C$18&gt;=W550),Rates!$D$15:$D$18)*W550),VLOOKUP(VALUE(_xlfn.SINGLE(Q:Q)),Rates!A:B,2,0)*W550)))</f>
        <v/>
      </c>
      <c r="AC550" s="177" t="str" cm="1">
        <f t="array" ref="AC550">IF(_xlfn.SINGLE(A:A)="","",IF(R550="Refreshment Beverage","",IF(AND(R550="Beer",Q550=0),SUM(LOOKUP(2,1/(Rates!$B$15:$B$18&lt;=W550)/(Rates!$C$15:$C$18&gt;=W550),Rates!$E$15:$E$18)*W550),VLOOKUP(VALUE(_xlfn.SINGLE(Q:Q)),Rates!A:C,3,0)*W550)))</f>
        <v/>
      </c>
      <c r="AD550" s="168">
        <f>IFERROR(IF(OR(Q550=1,Q550=2,Q550=3,Q550=4),VLOOKUP(Q550,Rates!$A$31:$B$34,2,0)*W550,IF(V550=1,VLOOKUP(U550,'REB BEV MIN MKUP'!B:E,4,0),IF(V550&gt;1,VLOOKUP(VALUE(W550),'REB BEV MIN MKUP'!O:Q,3,0),0))),0)</f>
        <v>0</v>
      </c>
      <c r="AE550" s="177" t="str">
        <f t="shared" si="288"/>
        <v/>
      </c>
      <c r="AF550" s="13" t="str">
        <f t="shared" si="289"/>
        <v/>
      </c>
      <c r="AG550" s="177" t="str">
        <f t="shared" si="290"/>
        <v/>
      </c>
      <c r="AH550" s="184" t="str">
        <f t="shared" si="291"/>
        <v/>
      </c>
      <c r="AI550" s="184" t="str">
        <f>IF(AE:AE="","",IF(R550="Refreshment Beverage",AK550*(Rates!J$19/100),ROUND(SUM(AH550*(Rates!$J$8/100)),4)))</f>
        <v/>
      </c>
      <c r="AJ550" s="183" t="str">
        <f t="shared" si="292"/>
        <v/>
      </c>
      <c r="AK550" s="185" t="str">
        <f t="shared" si="293"/>
        <v/>
      </c>
      <c r="AL550" s="177" t="str">
        <f t="shared" si="294"/>
        <v/>
      </c>
      <c r="AM550" s="13" t="str">
        <f>IF(AS550="","",IF(R550="Refreshment Beverage",ROUND(AS550*Rates!K$19,4),ROUND(AO550*(VLOOKUP(VALUE(Q550),Rates!G$4:L$12,3,0)),4)))</f>
        <v/>
      </c>
      <c r="AN550" s="183" t="str">
        <f>IF(AS550="","",IF(R550="Refreshment Beverage",AS550*(Rates!J$19/100),MAX(AM550,AB550)))</f>
        <v/>
      </c>
      <c r="AO550" s="186" t="str">
        <f t="shared" si="295"/>
        <v/>
      </c>
      <c r="AP550" s="186" t="str">
        <f t="shared" si="296"/>
        <v/>
      </c>
      <c r="AQ550" s="186" t="str">
        <f>IF(AS550="","",IF(R550="Refreshment Beverage",ROUND(SUM(VLOOKUP(Q:Q,Rates!G$15:L$19,3,0)*(AS550-Y550-Z550-AA550)),4),ROUND(SUM(Rates!$K$8*AS550),4)))</f>
        <v/>
      </c>
      <c r="AR550" s="184" t="str">
        <f t="shared" si="297"/>
        <v/>
      </c>
      <c r="AS550" s="185" t="str">
        <f t="shared" si="298"/>
        <v/>
      </c>
      <c r="AT550" s="177" t="str">
        <f t="shared" si="299"/>
        <v/>
      </c>
      <c r="AU550" s="13" t="str">
        <f>IF(AX550="","",IF(R550="Refreshment Beverage",ROUND((BA550-Y550-Z550-AA550)*VLOOKUP(VALUE(Q550),Rates!G$15:L$19,3,0),4),ROUND(AW550*(VLOOKUP(VALUE(Q550),Rates!G:L,3,0)),4)))</f>
        <v/>
      </c>
      <c r="AV550" s="183" t="str">
        <f t="shared" si="300"/>
        <v/>
      </c>
      <c r="AW550" s="186" t="str">
        <f t="shared" si="301"/>
        <v/>
      </c>
      <c r="AX550" s="184" t="str">
        <f t="shared" si="302"/>
        <v/>
      </c>
      <c r="AY550" s="186" t="str">
        <f>IF(AX550="","",IF(R550="Refreshment Beverage",ROUND(SUM(AX550*Rates!K$19),4),ROUND(SUM(AX550*(Rates!J$8/100)),4)))</f>
        <v/>
      </c>
      <c r="AZ550" s="183" t="str">
        <f t="shared" si="303"/>
        <v/>
      </c>
      <c r="BA550" s="185" t="str">
        <f t="shared" si="304"/>
        <v/>
      </c>
      <c r="BD550" s="171"/>
      <c r="BE550" s="171"/>
      <c r="BF550" s="171"/>
      <c r="BG550" s="171"/>
    </row>
    <row r="551" spans="1:59" ht="15" customHeight="1" x14ac:dyDescent="0.3">
      <c r="A551" s="172"/>
      <c r="B551" s="172"/>
      <c r="C551" s="172"/>
      <c r="D551" s="173"/>
      <c r="E551" s="173"/>
      <c r="F551" s="173"/>
      <c r="G551" s="173"/>
      <c r="H551" s="173"/>
      <c r="I551" s="174"/>
      <c r="J551" s="175"/>
      <c r="K551" s="176" t="str">
        <f t="shared" si="276"/>
        <v/>
      </c>
      <c r="L551" s="177" t="str">
        <f t="shared" si="277"/>
        <v/>
      </c>
      <c r="M551" s="178" t="str">
        <f t="shared" si="278"/>
        <v/>
      </c>
      <c r="N551" s="44" t="str" cm="1">
        <f t="array" ref="N551">IFERROR(IF(_xlfn.SINGLE(A:A)="","",IF(R551="Beer",SUM(LOOKUP(2,1/(Rates!$B$3:$B$5&lt;=W551)/(Rates!$C$3:$C$5&gt;=W551),Rates!$D$3:$D$5)*(X551/100)*W551),IF(R551="Refreshment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44" t="str">
        <f t="shared" si="279"/>
        <v/>
      </c>
      <c r="P551" s="13"/>
      <c r="Q551" s="179" t="str">
        <f t="shared" si="280"/>
        <v/>
      </c>
      <c r="R551" s="180" t="str">
        <f t="shared" si="281"/>
        <v/>
      </c>
      <c r="S551" s="13" t="str">
        <f>IF(A551="","",IF(R551="Refreshment Beverage",VLOOKUP(VALUE(Q551),Rates!G$15:L$19,2,0),VLOOKUP(VALUE(Q551),Rates!G$4:L$8,2,0)))</f>
        <v/>
      </c>
      <c r="T551" s="13" t="str">
        <f t="shared" si="282"/>
        <v/>
      </c>
      <c r="U551" s="181" t="str">
        <f t="shared" si="283"/>
        <v/>
      </c>
      <c r="V551" s="13" t="str">
        <f t="shared" si="284"/>
        <v/>
      </c>
      <c r="W551" s="13" t="str">
        <f t="shared" si="285"/>
        <v/>
      </c>
      <c r="X551" s="182" t="str">
        <f t="shared" si="286"/>
        <v/>
      </c>
      <c r="Y551" s="183" t="str">
        <f>IF(A:A="","",IF(R551="Refreshment Beverage",VLOOKUP(Q551,Rates!G$15:L$19,6,0)*W551,VLOOKUP(Q551,Rates!G$4:L$12,6,0)*W551))</f>
        <v/>
      </c>
      <c r="Z551" s="183" t="str">
        <f t="shared" si="287"/>
        <v/>
      </c>
      <c r="AA551" s="17">
        <f t="shared" si="275"/>
        <v>0</v>
      </c>
      <c r="AB551" s="177" t="str" cm="1">
        <f t="array" ref="AB551">IF(_xlfn.SINGLE(A:A)="","",IF(R551="Refreshment Beverage","",IF(AND(R551="Beer",Q551=0),SUM(LOOKUP(2,1/(Rates!$B$15:$B$18&lt;=W551)/(Rates!$C$15:$C$18&gt;=W551),Rates!$D$15:$D$18)*W551),VLOOKUP(VALUE(_xlfn.SINGLE(Q:Q)),Rates!A:B,2,0)*W551)))</f>
        <v/>
      </c>
      <c r="AC551" s="177" t="str" cm="1">
        <f t="array" ref="AC551">IF(_xlfn.SINGLE(A:A)="","",IF(R551="Refreshment Beverage","",IF(AND(R551="Beer",Q551=0),SUM(LOOKUP(2,1/(Rates!$B$15:$B$18&lt;=W551)/(Rates!$C$15:$C$18&gt;=W551),Rates!$E$15:$E$18)*W551),VLOOKUP(VALUE(_xlfn.SINGLE(Q:Q)),Rates!A:C,3,0)*W551)))</f>
        <v/>
      </c>
      <c r="AD551" s="168">
        <f>IFERROR(IF(OR(Q551=1,Q551=2,Q551=3,Q551=4),VLOOKUP(Q551,Rates!$A$31:$B$34,2,0)*W551,IF(V551=1,VLOOKUP(U551,'REB BEV MIN MKUP'!B:E,4,0),IF(V551&gt;1,VLOOKUP(VALUE(W551),'REB BEV MIN MKUP'!O:Q,3,0),0))),0)</f>
        <v>0</v>
      </c>
      <c r="AE551" s="177" t="str">
        <f t="shared" si="288"/>
        <v/>
      </c>
      <c r="AF551" s="13" t="str">
        <f t="shared" si="289"/>
        <v/>
      </c>
      <c r="AG551" s="177" t="str">
        <f t="shared" si="290"/>
        <v/>
      </c>
      <c r="AH551" s="184" t="str">
        <f t="shared" si="291"/>
        <v/>
      </c>
      <c r="AI551" s="184" t="str">
        <f>IF(AE:AE="","",IF(R551="Refreshment Beverage",AK551*(Rates!J$19/100),ROUND(SUM(AH551*(Rates!$J$8/100)),4)))</f>
        <v/>
      </c>
      <c r="AJ551" s="183" t="str">
        <f t="shared" si="292"/>
        <v/>
      </c>
      <c r="AK551" s="185" t="str">
        <f t="shared" si="293"/>
        <v/>
      </c>
      <c r="AL551" s="177" t="str">
        <f t="shared" si="294"/>
        <v/>
      </c>
      <c r="AM551" s="13" t="str">
        <f>IF(AS551="","",IF(R551="Refreshment Beverage",ROUND(AS551*Rates!K$19,4),ROUND(AO551*(VLOOKUP(VALUE(Q551),Rates!G$4:L$12,3,0)),4)))</f>
        <v/>
      </c>
      <c r="AN551" s="183" t="str">
        <f>IF(AS551="","",IF(R551="Refreshment Beverage",AS551*(Rates!J$19/100),MAX(AM551,AB551)))</f>
        <v/>
      </c>
      <c r="AO551" s="186" t="str">
        <f t="shared" si="295"/>
        <v/>
      </c>
      <c r="AP551" s="186" t="str">
        <f t="shared" si="296"/>
        <v/>
      </c>
      <c r="AQ551" s="186" t="str">
        <f>IF(AS551="","",IF(R551="Refreshment Beverage",ROUND(SUM(VLOOKUP(Q:Q,Rates!G$15:L$19,3,0)*(AS551-Y551-Z551-AA551)),4),ROUND(SUM(Rates!$K$8*AS551),4)))</f>
        <v/>
      </c>
      <c r="AR551" s="184" t="str">
        <f t="shared" si="297"/>
        <v/>
      </c>
      <c r="AS551" s="185" t="str">
        <f t="shared" si="298"/>
        <v/>
      </c>
      <c r="AT551" s="177" t="str">
        <f t="shared" si="299"/>
        <v/>
      </c>
      <c r="AU551" s="13" t="str">
        <f>IF(AX551="","",IF(R551="Refreshment Beverage",ROUND((BA551-Y551-Z551-AA551)*VLOOKUP(VALUE(Q551),Rates!G$15:L$19,3,0),4),ROUND(AW551*(VLOOKUP(VALUE(Q551),Rates!G:L,3,0)),4)))</f>
        <v/>
      </c>
      <c r="AV551" s="183" t="str">
        <f t="shared" si="300"/>
        <v/>
      </c>
      <c r="AW551" s="186" t="str">
        <f t="shared" si="301"/>
        <v/>
      </c>
      <c r="AX551" s="184" t="str">
        <f t="shared" si="302"/>
        <v/>
      </c>
      <c r="AY551" s="186" t="str">
        <f>IF(AX551="","",IF(R551="Refreshment Beverage",ROUND(SUM(AX551*Rates!K$19),4),ROUND(SUM(AX551*(Rates!J$8/100)),4)))</f>
        <v/>
      </c>
      <c r="AZ551" s="183" t="str">
        <f t="shared" si="303"/>
        <v/>
      </c>
      <c r="BA551" s="185" t="str">
        <f t="shared" si="304"/>
        <v/>
      </c>
      <c r="BD551" s="171"/>
      <c r="BE551" s="171"/>
      <c r="BF551" s="171"/>
      <c r="BG551" s="171"/>
    </row>
    <row r="552" spans="1:59" ht="15" customHeight="1" x14ac:dyDescent="0.3">
      <c r="A552" s="172"/>
      <c r="B552" s="172"/>
      <c r="C552" s="172"/>
      <c r="D552" s="173"/>
      <c r="E552" s="173"/>
      <c r="F552" s="173"/>
      <c r="G552" s="173"/>
      <c r="H552" s="173"/>
      <c r="I552" s="174"/>
      <c r="J552" s="175"/>
      <c r="K552" s="176" t="str">
        <f t="shared" si="276"/>
        <v/>
      </c>
      <c r="L552" s="177" t="str">
        <f t="shared" si="277"/>
        <v/>
      </c>
      <c r="M552" s="178" t="str">
        <f t="shared" si="278"/>
        <v/>
      </c>
      <c r="N552" s="44" t="str" cm="1">
        <f t="array" ref="N552">IFERROR(IF(_xlfn.SINGLE(A:A)="","",IF(R552="Beer",SUM(LOOKUP(2,1/(Rates!$B$3:$B$5&lt;=W552)/(Rates!$C$3:$C$5&gt;=W552),Rates!$D$3:$D$5)*(X552/100)*W552),IF(R552="Refreshment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44" t="str">
        <f t="shared" si="279"/>
        <v/>
      </c>
      <c r="P552" s="13"/>
      <c r="Q552" s="179" t="str">
        <f t="shared" si="280"/>
        <v/>
      </c>
      <c r="R552" s="180" t="str">
        <f t="shared" si="281"/>
        <v/>
      </c>
      <c r="S552" s="13" t="str">
        <f>IF(A552="","",IF(R552="Refreshment Beverage",VLOOKUP(VALUE(Q552),Rates!G$15:L$19,2,0),VLOOKUP(VALUE(Q552),Rates!G$4:L$8,2,0)))</f>
        <v/>
      </c>
      <c r="T552" s="13" t="str">
        <f t="shared" si="282"/>
        <v/>
      </c>
      <c r="U552" s="181" t="str">
        <f t="shared" si="283"/>
        <v/>
      </c>
      <c r="V552" s="13" t="str">
        <f t="shared" si="284"/>
        <v/>
      </c>
      <c r="W552" s="13" t="str">
        <f t="shared" si="285"/>
        <v/>
      </c>
      <c r="X552" s="182" t="str">
        <f t="shared" si="286"/>
        <v/>
      </c>
      <c r="Y552" s="183" t="str">
        <f>IF(A:A="","",IF(R552="Refreshment Beverage",VLOOKUP(Q552,Rates!G$15:L$19,6,0)*W552,VLOOKUP(Q552,Rates!G$4:L$12,6,0)*W552))</f>
        <v/>
      </c>
      <c r="Z552" s="183" t="str">
        <f t="shared" si="287"/>
        <v/>
      </c>
      <c r="AA552" s="17">
        <f t="shared" si="275"/>
        <v>0</v>
      </c>
      <c r="AB552" s="177" t="str" cm="1">
        <f t="array" ref="AB552">IF(_xlfn.SINGLE(A:A)="","",IF(R552="Refreshment Beverage","",IF(AND(R552="Beer",Q552=0),SUM(LOOKUP(2,1/(Rates!$B$15:$B$18&lt;=W552)/(Rates!$C$15:$C$18&gt;=W552),Rates!$D$15:$D$18)*W552),VLOOKUP(VALUE(_xlfn.SINGLE(Q:Q)),Rates!A:B,2,0)*W552)))</f>
        <v/>
      </c>
      <c r="AC552" s="177" t="str" cm="1">
        <f t="array" ref="AC552">IF(_xlfn.SINGLE(A:A)="","",IF(R552="Refreshment Beverage","",IF(AND(R552="Beer",Q552=0),SUM(LOOKUP(2,1/(Rates!$B$15:$B$18&lt;=W552)/(Rates!$C$15:$C$18&gt;=W552),Rates!$E$15:$E$18)*W552),VLOOKUP(VALUE(_xlfn.SINGLE(Q:Q)),Rates!A:C,3,0)*W552)))</f>
        <v/>
      </c>
      <c r="AD552" s="168">
        <f>IFERROR(IF(OR(Q552=1,Q552=2,Q552=3,Q552=4),VLOOKUP(Q552,Rates!$A$31:$B$34,2,0)*W552,IF(V552=1,VLOOKUP(U552,'REB BEV MIN MKUP'!B:E,4,0),IF(V552&gt;1,VLOOKUP(VALUE(W552),'REB BEV MIN MKUP'!O:Q,3,0),0))),0)</f>
        <v>0</v>
      </c>
      <c r="AE552" s="177" t="str">
        <f t="shared" si="288"/>
        <v/>
      </c>
      <c r="AF552" s="13" t="str">
        <f t="shared" si="289"/>
        <v/>
      </c>
      <c r="AG552" s="177" t="str">
        <f t="shared" si="290"/>
        <v/>
      </c>
      <c r="AH552" s="184" t="str">
        <f t="shared" si="291"/>
        <v/>
      </c>
      <c r="AI552" s="184" t="str">
        <f>IF(AE:AE="","",IF(R552="Refreshment Beverage",AK552*(Rates!J$19/100),ROUND(SUM(AH552*(Rates!$J$8/100)),4)))</f>
        <v/>
      </c>
      <c r="AJ552" s="183" t="str">
        <f t="shared" si="292"/>
        <v/>
      </c>
      <c r="AK552" s="185" t="str">
        <f t="shared" si="293"/>
        <v/>
      </c>
      <c r="AL552" s="177" t="str">
        <f t="shared" si="294"/>
        <v/>
      </c>
      <c r="AM552" s="13" t="str">
        <f>IF(AS552="","",IF(R552="Refreshment Beverage",ROUND(AS552*Rates!K$19,4),ROUND(AO552*(VLOOKUP(VALUE(Q552),Rates!G$4:L$12,3,0)),4)))</f>
        <v/>
      </c>
      <c r="AN552" s="183" t="str">
        <f>IF(AS552="","",IF(R552="Refreshment Beverage",AS552*(Rates!J$19/100),MAX(AM552,AB552)))</f>
        <v/>
      </c>
      <c r="AO552" s="186" t="str">
        <f t="shared" si="295"/>
        <v/>
      </c>
      <c r="AP552" s="186" t="str">
        <f t="shared" si="296"/>
        <v/>
      </c>
      <c r="AQ552" s="186" t="str">
        <f>IF(AS552="","",IF(R552="Refreshment Beverage",ROUND(SUM(VLOOKUP(Q:Q,Rates!G$15:L$19,3,0)*(AS552-Y552-Z552-AA552)),4),ROUND(SUM(Rates!$K$8*AS552),4)))</f>
        <v/>
      </c>
      <c r="AR552" s="184" t="str">
        <f t="shared" si="297"/>
        <v/>
      </c>
      <c r="AS552" s="185" t="str">
        <f t="shared" si="298"/>
        <v/>
      </c>
      <c r="AT552" s="177" t="str">
        <f t="shared" si="299"/>
        <v/>
      </c>
      <c r="AU552" s="13" t="str">
        <f>IF(AX552="","",IF(R552="Refreshment Beverage",ROUND((BA552-Y552-Z552-AA552)*VLOOKUP(VALUE(Q552),Rates!G$15:L$19,3,0),4),ROUND(AW552*(VLOOKUP(VALUE(Q552),Rates!G:L,3,0)),4)))</f>
        <v/>
      </c>
      <c r="AV552" s="183" t="str">
        <f t="shared" si="300"/>
        <v/>
      </c>
      <c r="AW552" s="186" t="str">
        <f t="shared" si="301"/>
        <v/>
      </c>
      <c r="AX552" s="184" t="str">
        <f t="shared" si="302"/>
        <v/>
      </c>
      <c r="AY552" s="186" t="str">
        <f>IF(AX552="","",IF(R552="Refreshment Beverage",ROUND(SUM(AX552*Rates!K$19),4),ROUND(SUM(AX552*(Rates!J$8/100)),4)))</f>
        <v/>
      </c>
      <c r="AZ552" s="183" t="str">
        <f t="shared" si="303"/>
        <v/>
      </c>
      <c r="BA552" s="185" t="str">
        <f t="shared" si="304"/>
        <v/>
      </c>
      <c r="BD552" s="171"/>
      <c r="BE552" s="171"/>
      <c r="BF552" s="171"/>
      <c r="BG552" s="171"/>
    </row>
    <row r="553" spans="1:59" ht="15" customHeight="1" x14ac:dyDescent="0.3">
      <c r="A553" s="172"/>
      <c r="B553" s="172"/>
      <c r="C553" s="172"/>
      <c r="D553" s="173"/>
      <c r="E553" s="173"/>
      <c r="F553" s="173"/>
      <c r="G553" s="173"/>
      <c r="H553" s="173"/>
      <c r="I553" s="174"/>
      <c r="J553" s="175"/>
      <c r="K553" s="176" t="str">
        <f t="shared" si="276"/>
        <v/>
      </c>
      <c r="L553" s="177" t="str">
        <f t="shared" si="277"/>
        <v/>
      </c>
      <c r="M553" s="178" t="str">
        <f t="shared" si="278"/>
        <v/>
      </c>
      <c r="N553" s="44" t="str" cm="1">
        <f t="array" ref="N553">IFERROR(IF(_xlfn.SINGLE(A:A)="","",IF(R553="Beer",SUM(LOOKUP(2,1/(Rates!$B$3:$B$5&lt;=W553)/(Rates!$C$3:$C$5&gt;=W553),Rates!$D$3:$D$5)*(X553/100)*W553),IF(R553="Refreshment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44" t="str">
        <f t="shared" si="279"/>
        <v/>
      </c>
      <c r="P553" s="13"/>
      <c r="Q553" s="179" t="str">
        <f t="shared" si="280"/>
        <v/>
      </c>
      <c r="R553" s="180" t="str">
        <f t="shared" si="281"/>
        <v/>
      </c>
      <c r="S553" s="13" t="str">
        <f>IF(A553="","",IF(R553="Refreshment Beverage",VLOOKUP(VALUE(Q553),Rates!G$15:L$19,2,0),VLOOKUP(VALUE(Q553),Rates!G$4:L$8,2,0)))</f>
        <v/>
      </c>
      <c r="T553" s="13" t="str">
        <f t="shared" si="282"/>
        <v/>
      </c>
      <c r="U553" s="181" t="str">
        <f t="shared" si="283"/>
        <v/>
      </c>
      <c r="V553" s="13" t="str">
        <f t="shared" si="284"/>
        <v/>
      </c>
      <c r="W553" s="13" t="str">
        <f t="shared" si="285"/>
        <v/>
      </c>
      <c r="X553" s="182" t="str">
        <f t="shared" si="286"/>
        <v/>
      </c>
      <c r="Y553" s="183" t="str">
        <f>IF(A:A="","",IF(R553="Refreshment Beverage",VLOOKUP(Q553,Rates!G$15:L$19,6,0)*W553,VLOOKUP(Q553,Rates!G$4:L$12,6,0)*W553))</f>
        <v/>
      </c>
      <c r="Z553" s="183" t="str">
        <f t="shared" si="287"/>
        <v/>
      </c>
      <c r="AA553" s="17">
        <f t="shared" si="275"/>
        <v>0</v>
      </c>
      <c r="AB553" s="177" t="str" cm="1">
        <f t="array" ref="AB553">IF(_xlfn.SINGLE(A:A)="","",IF(R553="Refreshment Beverage","",IF(AND(R553="Beer",Q553=0),SUM(LOOKUP(2,1/(Rates!$B$15:$B$18&lt;=W553)/(Rates!$C$15:$C$18&gt;=W553),Rates!$D$15:$D$18)*W553),VLOOKUP(VALUE(_xlfn.SINGLE(Q:Q)),Rates!A:B,2,0)*W553)))</f>
        <v/>
      </c>
      <c r="AC553" s="177" t="str" cm="1">
        <f t="array" ref="AC553">IF(_xlfn.SINGLE(A:A)="","",IF(R553="Refreshment Beverage","",IF(AND(R553="Beer",Q553=0),SUM(LOOKUP(2,1/(Rates!$B$15:$B$18&lt;=W553)/(Rates!$C$15:$C$18&gt;=W553),Rates!$E$15:$E$18)*W553),VLOOKUP(VALUE(_xlfn.SINGLE(Q:Q)),Rates!A:C,3,0)*W553)))</f>
        <v/>
      </c>
      <c r="AD553" s="168">
        <f>IFERROR(IF(OR(Q553=1,Q553=2,Q553=3,Q553=4),VLOOKUP(Q553,Rates!$A$31:$B$34,2,0)*W553,IF(V553=1,VLOOKUP(U553,'REB BEV MIN MKUP'!B:E,4,0),IF(V553&gt;1,VLOOKUP(VALUE(W553),'REB BEV MIN MKUP'!O:Q,3,0),0))),0)</f>
        <v>0</v>
      </c>
      <c r="AE553" s="177" t="str">
        <f t="shared" si="288"/>
        <v/>
      </c>
      <c r="AF553" s="13" t="str">
        <f t="shared" si="289"/>
        <v/>
      </c>
      <c r="AG553" s="177" t="str">
        <f t="shared" si="290"/>
        <v/>
      </c>
      <c r="AH553" s="184" t="str">
        <f t="shared" si="291"/>
        <v/>
      </c>
      <c r="AI553" s="184" t="str">
        <f>IF(AE:AE="","",IF(R553="Refreshment Beverage",AK553*(Rates!J$19/100),ROUND(SUM(AH553*(Rates!$J$8/100)),4)))</f>
        <v/>
      </c>
      <c r="AJ553" s="183" t="str">
        <f t="shared" si="292"/>
        <v/>
      </c>
      <c r="AK553" s="185" t="str">
        <f t="shared" si="293"/>
        <v/>
      </c>
      <c r="AL553" s="177" t="str">
        <f t="shared" si="294"/>
        <v/>
      </c>
      <c r="AM553" s="13" t="str">
        <f>IF(AS553="","",IF(R553="Refreshment Beverage",ROUND(AS553*Rates!K$19,4),ROUND(AO553*(VLOOKUP(VALUE(Q553),Rates!G$4:L$12,3,0)),4)))</f>
        <v/>
      </c>
      <c r="AN553" s="183" t="str">
        <f>IF(AS553="","",IF(R553="Refreshment Beverage",AS553*(Rates!J$19/100),MAX(AM553,AB553)))</f>
        <v/>
      </c>
      <c r="AO553" s="186" t="str">
        <f t="shared" si="295"/>
        <v/>
      </c>
      <c r="AP553" s="186" t="str">
        <f t="shared" si="296"/>
        <v/>
      </c>
      <c r="AQ553" s="186" t="str">
        <f>IF(AS553="","",IF(R553="Refreshment Beverage",ROUND(SUM(VLOOKUP(Q:Q,Rates!G$15:L$19,3,0)*(AS553-Y553-Z553-AA553)),4),ROUND(SUM(Rates!$K$8*AS553),4)))</f>
        <v/>
      </c>
      <c r="AR553" s="184" t="str">
        <f t="shared" si="297"/>
        <v/>
      </c>
      <c r="AS553" s="185" t="str">
        <f t="shared" si="298"/>
        <v/>
      </c>
      <c r="AT553" s="177" t="str">
        <f t="shared" si="299"/>
        <v/>
      </c>
      <c r="AU553" s="13" t="str">
        <f>IF(AX553="","",IF(R553="Refreshment Beverage",ROUND((BA553-Y553-Z553-AA553)*VLOOKUP(VALUE(Q553),Rates!G$15:L$19,3,0),4),ROUND(AW553*(VLOOKUP(VALUE(Q553),Rates!G:L,3,0)),4)))</f>
        <v/>
      </c>
      <c r="AV553" s="183" t="str">
        <f t="shared" si="300"/>
        <v/>
      </c>
      <c r="AW553" s="186" t="str">
        <f t="shared" si="301"/>
        <v/>
      </c>
      <c r="AX553" s="184" t="str">
        <f t="shared" si="302"/>
        <v/>
      </c>
      <c r="AY553" s="186" t="str">
        <f>IF(AX553="","",IF(R553="Refreshment Beverage",ROUND(SUM(AX553*Rates!K$19),4),ROUND(SUM(AX553*(Rates!J$8/100)),4)))</f>
        <v/>
      </c>
      <c r="AZ553" s="183" t="str">
        <f t="shared" si="303"/>
        <v/>
      </c>
      <c r="BA553" s="185" t="str">
        <f t="shared" si="304"/>
        <v/>
      </c>
      <c r="BD553" s="171"/>
      <c r="BE553" s="171"/>
      <c r="BF553" s="171"/>
      <c r="BG553" s="171"/>
    </row>
    <row r="554" spans="1:59" ht="15" customHeight="1" x14ac:dyDescent="0.3">
      <c r="A554" s="172"/>
      <c r="B554" s="172"/>
      <c r="C554" s="172"/>
      <c r="D554" s="173"/>
      <c r="E554" s="173"/>
      <c r="F554" s="173"/>
      <c r="G554" s="173"/>
      <c r="H554" s="173"/>
      <c r="I554" s="174"/>
      <c r="J554" s="175"/>
      <c r="K554" s="176" t="str">
        <f t="shared" si="276"/>
        <v/>
      </c>
      <c r="L554" s="177" t="str">
        <f t="shared" si="277"/>
        <v/>
      </c>
      <c r="M554" s="178" t="str">
        <f t="shared" si="278"/>
        <v/>
      </c>
      <c r="N554" s="44" t="str" cm="1">
        <f t="array" ref="N554">IFERROR(IF(_xlfn.SINGLE(A:A)="","",IF(R554="Beer",SUM(LOOKUP(2,1/(Rates!$B$3:$B$5&lt;=W554)/(Rates!$C$3:$C$5&gt;=W554),Rates!$D$3:$D$5)*(X554/100)*W554),IF(R554="Refreshment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44" t="str">
        <f t="shared" si="279"/>
        <v/>
      </c>
      <c r="P554" s="13"/>
      <c r="Q554" s="179" t="str">
        <f t="shared" si="280"/>
        <v/>
      </c>
      <c r="R554" s="180" t="str">
        <f t="shared" si="281"/>
        <v/>
      </c>
      <c r="S554" s="13" t="str">
        <f>IF(A554="","",IF(R554="Refreshment Beverage",VLOOKUP(VALUE(Q554),Rates!G$15:L$19,2,0),VLOOKUP(VALUE(Q554),Rates!G$4:L$8,2,0)))</f>
        <v/>
      </c>
      <c r="T554" s="13" t="str">
        <f t="shared" si="282"/>
        <v/>
      </c>
      <c r="U554" s="181" t="str">
        <f t="shared" si="283"/>
        <v/>
      </c>
      <c r="V554" s="13" t="str">
        <f t="shared" si="284"/>
        <v/>
      </c>
      <c r="W554" s="13" t="str">
        <f t="shared" si="285"/>
        <v/>
      </c>
      <c r="X554" s="182" t="str">
        <f t="shared" si="286"/>
        <v/>
      </c>
      <c r="Y554" s="183" t="str">
        <f>IF(A:A="","",IF(R554="Refreshment Beverage",VLOOKUP(Q554,Rates!G$15:L$19,6,0)*W554,VLOOKUP(Q554,Rates!G$4:L$12,6,0)*W554))</f>
        <v/>
      </c>
      <c r="Z554" s="183" t="str">
        <f t="shared" si="287"/>
        <v/>
      </c>
      <c r="AA554" s="17">
        <f t="shared" si="275"/>
        <v>0</v>
      </c>
      <c r="AB554" s="177" t="str" cm="1">
        <f t="array" ref="AB554">IF(_xlfn.SINGLE(A:A)="","",IF(R554="Refreshment Beverage","",IF(AND(R554="Beer",Q554=0),SUM(LOOKUP(2,1/(Rates!$B$15:$B$18&lt;=W554)/(Rates!$C$15:$C$18&gt;=W554),Rates!$D$15:$D$18)*W554),VLOOKUP(VALUE(_xlfn.SINGLE(Q:Q)),Rates!A:B,2,0)*W554)))</f>
        <v/>
      </c>
      <c r="AC554" s="177" t="str" cm="1">
        <f t="array" ref="AC554">IF(_xlfn.SINGLE(A:A)="","",IF(R554="Refreshment Beverage","",IF(AND(R554="Beer",Q554=0),SUM(LOOKUP(2,1/(Rates!$B$15:$B$18&lt;=W554)/(Rates!$C$15:$C$18&gt;=W554),Rates!$E$15:$E$18)*W554),VLOOKUP(VALUE(_xlfn.SINGLE(Q:Q)),Rates!A:C,3,0)*W554)))</f>
        <v/>
      </c>
      <c r="AD554" s="168">
        <f>IFERROR(IF(OR(Q554=1,Q554=2,Q554=3,Q554=4),VLOOKUP(Q554,Rates!$A$31:$B$34,2,0)*W554,IF(V554=1,VLOOKUP(U554,'REB BEV MIN MKUP'!B:E,4,0),IF(V554&gt;1,VLOOKUP(VALUE(W554),'REB BEV MIN MKUP'!O:Q,3,0),0))),0)</f>
        <v>0</v>
      </c>
      <c r="AE554" s="177" t="str">
        <f t="shared" si="288"/>
        <v/>
      </c>
      <c r="AF554" s="13" t="str">
        <f t="shared" si="289"/>
        <v/>
      </c>
      <c r="AG554" s="177" t="str">
        <f t="shared" si="290"/>
        <v/>
      </c>
      <c r="AH554" s="184" t="str">
        <f t="shared" si="291"/>
        <v/>
      </c>
      <c r="AI554" s="184" t="str">
        <f>IF(AE:AE="","",IF(R554="Refreshment Beverage",AK554*(Rates!J$19/100),ROUND(SUM(AH554*(Rates!$J$8/100)),4)))</f>
        <v/>
      </c>
      <c r="AJ554" s="183" t="str">
        <f t="shared" si="292"/>
        <v/>
      </c>
      <c r="AK554" s="185" t="str">
        <f t="shared" si="293"/>
        <v/>
      </c>
      <c r="AL554" s="177" t="str">
        <f t="shared" si="294"/>
        <v/>
      </c>
      <c r="AM554" s="13" t="str">
        <f>IF(AS554="","",IF(R554="Refreshment Beverage",ROUND(AS554*Rates!K$19,4),ROUND(AO554*(VLOOKUP(VALUE(Q554),Rates!G$4:L$12,3,0)),4)))</f>
        <v/>
      </c>
      <c r="AN554" s="183" t="str">
        <f>IF(AS554="","",IF(R554="Refreshment Beverage",AS554*(Rates!J$19/100),MAX(AM554,AB554)))</f>
        <v/>
      </c>
      <c r="AO554" s="186" t="str">
        <f t="shared" si="295"/>
        <v/>
      </c>
      <c r="AP554" s="186" t="str">
        <f t="shared" si="296"/>
        <v/>
      </c>
      <c r="AQ554" s="186" t="str">
        <f>IF(AS554="","",IF(R554="Refreshment Beverage",ROUND(SUM(VLOOKUP(Q:Q,Rates!G$15:L$19,3,0)*(AS554-Y554-Z554-AA554)),4),ROUND(SUM(Rates!$K$8*AS554),4)))</f>
        <v/>
      </c>
      <c r="AR554" s="184" t="str">
        <f t="shared" si="297"/>
        <v/>
      </c>
      <c r="AS554" s="185" t="str">
        <f t="shared" si="298"/>
        <v/>
      </c>
      <c r="AT554" s="177" t="str">
        <f t="shared" si="299"/>
        <v/>
      </c>
      <c r="AU554" s="13" t="str">
        <f>IF(AX554="","",IF(R554="Refreshment Beverage",ROUND((BA554-Y554-Z554-AA554)*VLOOKUP(VALUE(Q554),Rates!G$15:L$19,3,0),4),ROUND(AW554*(VLOOKUP(VALUE(Q554),Rates!G:L,3,0)),4)))</f>
        <v/>
      </c>
      <c r="AV554" s="183" t="str">
        <f t="shared" si="300"/>
        <v/>
      </c>
      <c r="AW554" s="186" t="str">
        <f t="shared" si="301"/>
        <v/>
      </c>
      <c r="AX554" s="184" t="str">
        <f t="shared" si="302"/>
        <v/>
      </c>
      <c r="AY554" s="186" t="str">
        <f>IF(AX554="","",IF(R554="Refreshment Beverage",ROUND(SUM(AX554*Rates!K$19),4),ROUND(SUM(AX554*(Rates!J$8/100)),4)))</f>
        <v/>
      </c>
      <c r="AZ554" s="183" t="str">
        <f t="shared" si="303"/>
        <v/>
      </c>
      <c r="BA554" s="185" t="str">
        <f t="shared" si="304"/>
        <v/>
      </c>
      <c r="BD554" s="171"/>
      <c r="BE554" s="171"/>
      <c r="BF554" s="171"/>
      <c r="BG554" s="171"/>
    </row>
    <row r="555" spans="1:59" ht="15" customHeight="1" x14ac:dyDescent="0.3">
      <c r="A555" s="172"/>
      <c r="B555" s="172"/>
      <c r="C555" s="172"/>
      <c r="D555" s="173"/>
      <c r="E555" s="173"/>
      <c r="F555" s="173"/>
      <c r="G555" s="173"/>
      <c r="H555" s="173"/>
      <c r="I555" s="174"/>
      <c r="J555" s="175"/>
      <c r="K555" s="176" t="str">
        <f t="shared" si="276"/>
        <v/>
      </c>
      <c r="L555" s="177" t="str">
        <f t="shared" si="277"/>
        <v/>
      </c>
      <c r="M555" s="178" t="str">
        <f t="shared" si="278"/>
        <v/>
      </c>
      <c r="N555" s="44" t="str" cm="1">
        <f t="array" ref="N555">IFERROR(IF(_xlfn.SINGLE(A:A)="","",IF(R555="Beer",SUM(LOOKUP(2,1/(Rates!$B$3:$B$5&lt;=W555)/(Rates!$C$3:$C$5&gt;=W555),Rates!$D$3:$D$5)*(X555/100)*W555),IF(R555="Refreshment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44" t="str">
        <f t="shared" si="279"/>
        <v/>
      </c>
      <c r="P555" s="13"/>
      <c r="Q555" s="179" t="str">
        <f t="shared" si="280"/>
        <v/>
      </c>
      <c r="R555" s="180" t="str">
        <f t="shared" si="281"/>
        <v/>
      </c>
      <c r="S555" s="13" t="str">
        <f>IF(A555="","",IF(R555="Refreshment Beverage",VLOOKUP(VALUE(Q555),Rates!G$15:L$19,2,0),VLOOKUP(VALUE(Q555),Rates!G$4:L$8,2,0)))</f>
        <v/>
      </c>
      <c r="T555" s="13" t="str">
        <f t="shared" si="282"/>
        <v/>
      </c>
      <c r="U555" s="181" t="str">
        <f t="shared" si="283"/>
        <v/>
      </c>
      <c r="V555" s="13" t="str">
        <f t="shared" si="284"/>
        <v/>
      </c>
      <c r="W555" s="13" t="str">
        <f t="shared" si="285"/>
        <v/>
      </c>
      <c r="X555" s="182" t="str">
        <f t="shared" si="286"/>
        <v/>
      </c>
      <c r="Y555" s="183" t="str">
        <f>IF(A:A="","",IF(R555="Refreshment Beverage",VLOOKUP(Q555,Rates!G$15:L$19,6,0)*W555,VLOOKUP(Q555,Rates!G$4:L$12,6,0)*W555))</f>
        <v/>
      </c>
      <c r="Z555" s="183" t="str">
        <f t="shared" si="287"/>
        <v/>
      </c>
      <c r="AA555" s="17">
        <f t="shared" si="275"/>
        <v>0</v>
      </c>
      <c r="AB555" s="177" t="str" cm="1">
        <f t="array" ref="AB555">IF(_xlfn.SINGLE(A:A)="","",IF(R555="Refreshment Beverage","",IF(AND(R555="Beer",Q555=0),SUM(LOOKUP(2,1/(Rates!$B$15:$B$18&lt;=W555)/(Rates!$C$15:$C$18&gt;=W555),Rates!$D$15:$D$18)*W555),VLOOKUP(VALUE(_xlfn.SINGLE(Q:Q)),Rates!A:B,2,0)*W555)))</f>
        <v/>
      </c>
      <c r="AC555" s="177" t="str" cm="1">
        <f t="array" ref="AC555">IF(_xlfn.SINGLE(A:A)="","",IF(R555="Refreshment Beverage","",IF(AND(R555="Beer",Q555=0),SUM(LOOKUP(2,1/(Rates!$B$15:$B$18&lt;=W555)/(Rates!$C$15:$C$18&gt;=W555),Rates!$E$15:$E$18)*W555),VLOOKUP(VALUE(_xlfn.SINGLE(Q:Q)),Rates!A:C,3,0)*W555)))</f>
        <v/>
      </c>
      <c r="AD555" s="168">
        <f>IFERROR(IF(OR(Q555=1,Q555=2,Q555=3,Q555=4),VLOOKUP(Q555,Rates!$A$31:$B$34,2,0)*W555,IF(V555=1,VLOOKUP(U555,'REB BEV MIN MKUP'!B:E,4,0),IF(V555&gt;1,VLOOKUP(VALUE(W555),'REB BEV MIN MKUP'!O:Q,3,0),0))),0)</f>
        <v>0</v>
      </c>
      <c r="AE555" s="177" t="str">
        <f t="shared" si="288"/>
        <v/>
      </c>
      <c r="AF555" s="13" t="str">
        <f t="shared" si="289"/>
        <v/>
      </c>
      <c r="AG555" s="177" t="str">
        <f t="shared" si="290"/>
        <v/>
      </c>
      <c r="AH555" s="184" t="str">
        <f t="shared" si="291"/>
        <v/>
      </c>
      <c r="AI555" s="184" t="str">
        <f>IF(AE:AE="","",IF(R555="Refreshment Beverage",AK555*(Rates!J$19/100),ROUND(SUM(AH555*(Rates!$J$8/100)),4)))</f>
        <v/>
      </c>
      <c r="AJ555" s="183" t="str">
        <f t="shared" si="292"/>
        <v/>
      </c>
      <c r="AK555" s="185" t="str">
        <f t="shared" si="293"/>
        <v/>
      </c>
      <c r="AL555" s="177" t="str">
        <f t="shared" si="294"/>
        <v/>
      </c>
      <c r="AM555" s="13" t="str">
        <f>IF(AS555="","",IF(R555="Refreshment Beverage",ROUND(AS555*Rates!K$19,4),ROUND(AO555*(VLOOKUP(VALUE(Q555),Rates!G$4:L$12,3,0)),4)))</f>
        <v/>
      </c>
      <c r="AN555" s="183" t="str">
        <f>IF(AS555="","",IF(R555="Refreshment Beverage",AS555*(Rates!J$19/100),MAX(AM555,AB555)))</f>
        <v/>
      </c>
      <c r="AO555" s="186" t="str">
        <f t="shared" si="295"/>
        <v/>
      </c>
      <c r="AP555" s="186" t="str">
        <f t="shared" si="296"/>
        <v/>
      </c>
      <c r="AQ555" s="186" t="str">
        <f>IF(AS555="","",IF(R555="Refreshment Beverage",ROUND(SUM(VLOOKUP(Q:Q,Rates!G$15:L$19,3,0)*(AS555-Y555-Z555-AA555)),4),ROUND(SUM(Rates!$K$8*AS555),4)))</f>
        <v/>
      </c>
      <c r="AR555" s="184" t="str">
        <f t="shared" si="297"/>
        <v/>
      </c>
      <c r="AS555" s="185" t="str">
        <f t="shared" si="298"/>
        <v/>
      </c>
      <c r="AT555" s="177" t="str">
        <f t="shared" si="299"/>
        <v/>
      </c>
      <c r="AU555" s="13" t="str">
        <f>IF(AX555="","",IF(R555="Refreshment Beverage",ROUND((BA555-Y555-Z555-AA555)*VLOOKUP(VALUE(Q555),Rates!G$15:L$19,3,0),4),ROUND(AW555*(VLOOKUP(VALUE(Q555),Rates!G:L,3,0)),4)))</f>
        <v/>
      </c>
      <c r="AV555" s="183" t="str">
        <f t="shared" si="300"/>
        <v/>
      </c>
      <c r="AW555" s="186" t="str">
        <f t="shared" si="301"/>
        <v/>
      </c>
      <c r="AX555" s="184" t="str">
        <f t="shared" si="302"/>
        <v/>
      </c>
      <c r="AY555" s="186" t="str">
        <f>IF(AX555="","",IF(R555="Refreshment Beverage",ROUND(SUM(AX555*Rates!K$19),4),ROUND(SUM(AX555*(Rates!J$8/100)),4)))</f>
        <v/>
      </c>
      <c r="AZ555" s="183" t="str">
        <f t="shared" si="303"/>
        <v/>
      </c>
      <c r="BA555" s="185" t="str">
        <f t="shared" si="304"/>
        <v/>
      </c>
      <c r="BD555" s="171"/>
      <c r="BE555" s="171"/>
      <c r="BF555" s="171"/>
      <c r="BG555" s="171"/>
    </row>
    <row r="556" spans="1:59" ht="15" customHeight="1" x14ac:dyDescent="0.3">
      <c r="A556" s="172"/>
      <c r="B556" s="172"/>
      <c r="C556" s="172"/>
      <c r="D556" s="173"/>
      <c r="E556" s="173"/>
      <c r="F556" s="173"/>
      <c r="G556" s="173"/>
      <c r="H556" s="173"/>
      <c r="I556" s="174"/>
      <c r="J556" s="175"/>
      <c r="K556" s="176" t="str">
        <f t="shared" si="276"/>
        <v/>
      </c>
      <c r="L556" s="177" t="str">
        <f t="shared" si="277"/>
        <v/>
      </c>
      <c r="M556" s="178" t="str">
        <f t="shared" si="278"/>
        <v/>
      </c>
      <c r="N556" s="44" t="str" cm="1">
        <f t="array" ref="N556">IFERROR(IF(_xlfn.SINGLE(A:A)="","",IF(R556="Beer",SUM(LOOKUP(2,1/(Rates!$B$3:$B$5&lt;=W556)/(Rates!$C$3:$C$5&gt;=W556),Rates!$D$3:$D$5)*(X556/100)*W556),IF(R556="Refreshment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44" t="str">
        <f t="shared" si="279"/>
        <v/>
      </c>
      <c r="P556" s="13"/>
      <c r="Q556" s="179" t="str">
        <f t="shared" si="280"/>
        <v/>
      </c>
      <c r="R556" s="180" t="str">
        <f t="shared" si="281"/>
        <v/>
      </c>
      <c r="S556" s="13" t="str">
        <f>IF(A556="","",IF(R556="Refreshment Beverage",VLOOKUP(VALUE(Q556),Rates!G$15:L$19,2,0),VLOOKUP(VALUE(Q556),Rates!G$4:L$8,2,0)))</f>
        <v/>
      </c>
      <c r="T556" s="13" t="str">
        <f t="shared" si="282"/>
        <v/>
      </c>
      <c r="U556" s="181" t="str">
        <f t="shared" si="283"/>
        <v/>
      </c>
      <c r="V556" s="13" t="str">
        <f t="shared" si="284"/>
        <v/>
      </c>
      <c r="W556" s="13" t="str">
        <f t="shared" si="285"/>
        <v/>
      </c>
      <c r="X556" s="182" t="str">
        <f t="shared" si="286"/>
        <v/>
      </c>
      <c r="Y556" s="183" t="str">
        <f>IF(A:A="","",IF(R556="Refreshment Beverage",VLOOKUP(Q556,Rates!G$15:L$19,6,0)*W556,VLOOKUP(Q556,Rates!G$4:L$12,6,0)*W556))</f>
        <v/>
      </c>
      <c r="Z556" s="183" t="str">
        <f t="shared" si="287"/>
        <v/>
      </c>
      <c r="AA556" s="17">
        <f t="shared" si="275"/>
        <v>0</v>
      </c>
      <c r="AB556" s="177" t="str" cm="1">
        <f t="array" ref="AB556">IF(_xlfn.SINGLE(A:A)="","",IF(R556="Refreshment Beverage","",IF(AND(R556="Beer",Q556=0),SUM(LOOKUP(2,1/(Rates!$B$15:$B$18&lt;=W556)/(Rates!$C$15:$C$18&gt;=W556),Rates!$D$15:$D$18)*W556),VLOOKUP(VALUE(_xlfn.SINGLE(Q:Q)),Rates!A:B,2,0)*W556)))</f>
        <v/>
      </c>
      <c r="AC556" s="177" t="str" cm="1">
        <f t="array" ref="AC556">IF(_xlfn.SINGLE(A:A)="","",IF(R556="Refreshment Beverage","",IF(AND(R556="Beer",Q556=0),SUM(LOOKUP(2,1/(Rates!$B$15:$B$18&lt;=W556)/(Rates!$C$15:$C$18&gt;=W556),Rates!$E$15:$E$18)*W556),VLOOKUP(VALUE(_xlfn.SINGLE(Q:Q)),Rates!A:C,3,0)*W556)))</f>
        <v/>
      </c>
      <c r="AD556" s="168">
        <f>IFERROR(IF(OR(Q556=1,Q556=2,Q556=3,Q556=4),VLOOKUP(Q556,Rates!$A$31:$B$34,2,0)*W556,IF(V556=1,VLOOKUP(U556,'REB BEV MIN MKUP'!B:E,4,0),IF(V556&gt;1,VLOOKUP(VALUE(W556),'REB BEV MIN MKUP'!O:Q,3,0),0))),0)</f>
        <v>0</v>
      </c>
      <c r="AE556" s="177" t="str">
        <f t="shared" si="288"/>
        <v/>
      </c>
      <c r="AF556" s="13" t="str">
        <f t="shared" si="289"/>
        <v/>
      </c>
      <c r="AG556" s="177" t="str">
        <f t="shared" si="290"/>
        <v/>
      </c>
      <c r="AH556" s="184" t="str">
        <f t="shared" si="291"/>
        <v/>
      </c>
      <c r="AI556" s="184" t="str">
        <f>IF(AE:AE="","",IF(R556="Refreshment Beverage",AK556*(Rates!J$19/100),ROUND(SUM(AH556*(Rates!$J$8/100)),4)))</f>
        <v/>
      </c>
      <c r="AJ556" s="183" t="str">
        <f t="shared" si="292"/>
        <v/>
      </c>
      <c r="AK556" s="185" t="str">
        <f t="shared" si="293"/>
        <v/>
      </c>
      <c r="AL556" s="177" t="str">
        <f t="shared" si="294"/>
        <v/>
      </c>
      <c r="AM556" s="13" t="str">
        <f>IF(AS556="","",IF(R556="Refreshment Beverage",ROUND(AS556*Rates!K$19,4),ROUND(AO556*(VLOOKUP(VALUE(Q556),Rates!G$4:L$12,3,0)),4)))</f>
        <v/>
      </c>
      <c r="AN556" s="183" t="str">
        <f>IF(AS556="","",IF(R556="Refreshment Beverage",AS556*(Rates!J$19/100),MAX(AM556,AB556)))</f>
        <v/>
      </c>
      <c r="AO556" s="186" t="str">
        <f t="shared" si="295"/>
        <v/>
      </c>
      <c r="AP556" s="186" t="str">
        <f t="shared" si="296"/>
        <v/>
      </c>
      <c r="AQ556" s="186" t="str">
        <f>IF(AS556="","",IF(R556="Refreshment Beverage",ROUND(SUM(VLOOKUP(Q:Q,Rates!G$15:L$19,3,0)*(AS556-Y556-Z556-AA556)),4),ROUND(SUM(Rates!$K$8*AS556),4)))</f>
        <v/>
      </c>
      <c r="AR556" s="184" t="str">
        <f t="shared" si="297"/>
        <v/>
      </c>
      <c r="AS556" s="185" t="str">
        <f t="shared" si="298"/>
        <v/>
      </c>
      <c r="AT556" s="177" t="str">
        <f t="shared" si="299"/>
        <v/>
      </c>
      <c r="AU556" s="13" t="str">
        <f>IF(AX556="","",IF(R556="Refreshment Beverage",ROUND((BA556-Y556-Z556-AA556)*VLOOKUP(VALUE(Q556),Rates!G$15:L$19,3,0),4),ROUND(AW556*(VLOOKUP(VALUE(Q556),Rates!G:L,3,0)),4)))</f>
        <v/>
      </c>
      <c r="AV556" s="183" t="str">
        <f t="shared" si="300"/>
        <v/>
      </c>
      <c r="AW556" s="186" t="str">
        <f t="shared" si="301"/>
        <v/>
      </c>
      <c r="AX556" s="184" t="str">
        <f t="shared" si="302"/>
        <v/>
      </c>
      <c r="AY556" s="186" t="str">
        <f>IF(AX556="","",IF(R556="Refreshment Beverage",ROUND(SUM(AX556*Rates!K$19),4),ROUND(SUM(AX556*(Rates!J$8/100)),4)))</f>
        <v/>
      </c>
      <c r="AZ556" s="183" t="str">
        <f t="shared" si="303"/>
        <v/>
      </c>
      <c r="BA556" s="185" t="str">
        <f t="shared" si="304"/>
        <v/>
      </c>
      <c r="BD556" s="171"/>
      <c r="BE556" s="171"/>
      <c r="BF556" s="171"/>
      <c r="BG556" s="171"/>
    </row>
    <row r="557" spans="1:59" ht="15" customHeight="1" x14ac:dyDescent="0.3">
      <c r="A557" s="172"/>
      <c r="B557" s="172"/>
      <c r="C557" s="172"/>
      <c r="D557" s="173"/>
      <c r="E557" s="173"/>
      <c r="F557" s="173"/>
      <c r="G557" s="173"/>
      <c r="H557" s="173"/>
      <c r="I557" s="174"/>
      <c r="J557" s="175"/>
      <c r="K557" s="176" t="str">
        <f t="shared" si="276"/>
        <v/>
      </c>
      <c r="L557" s="177" t="str">
        <f t="shared" si="277"/>
        <v/>
      </c>
      <c r="M557" s="178" t="str">
        <f t="shared" si="278"/>
        <v/>
      </c>
      <c r="N557" s="44" t="str" cm="1">
        <f t="array" ref="N557">IFERROR(IF(_xlfn.SINGLE(A:A)="","",IF(R557="Beer",SUM(LOOKUP(2,1/(Rates!$B$3:$B$5&lt;=W557)/(Rates!$C$3:$C$5&gt;=W557),Rates!$D$3:$D$5)*(X557/100)*W557),IF(R557="Refreshment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44" t="str">
        <f t="shared" si="279"/>
        <v/>
      </c>
      <c r="P557" s="13"/>
      <c r="Q557" s="179" t="str">
        <f t="shared" si="280"/>
        <v/>
      </c>
      <c r="R557" s="180" t="str">
        <f t="shared" si="281"/>
        <v/>
      </c>
      <c r="S557" s="13" t="str">
        <f>IF(A557="","",IF(R557="Refreshment Beverage",VLOOKUP(VALUE(Q557),Rates!G$15:L$19,2,0),VLOOKUP(VALUE(Q557),Rates!G$4:L$8,2,0)))</f>
        <v/>
      </c>
      <c r="T557" s="13" t="str">
        <f t="shared" si="282"/>
        <v/>
      </c>
      <c r="U557" s="181" t="str">
        <f t="shared" si="283"/>
        <v/>
      </c>
      <c r="V557" s="13" t="str">
        <f t="shared" si="284"/>
        <v/>
      </c>
      <c r="W557" s="13" t="str">
        <f t="shared" si="285"/>
        <v/>
      </c>
      <c r="X557" s="182" t="str">
        <f t="shared" si="286"/>
        <v/>
      </c>
      <c r="Y557" s="183" t="str">
        <f>IF(A:A="","",IF(R557="Refreshment Beverage",VLOOKUP(Q557,Rates!G$15:L$19,6,0)*W557,VLOOKUP(Q557,Rates!G$4:L$12,6,0)*W557))</f>
        <v/>
      </c>
      <c r="Z557" s="183" t="str">
        <f t="shared" si="287"/>
        <v/>
      </c>
      <c r="AA557" s="17">
        <f t="shared" si="275"/>
        <v>0</v>
      </c>
      <c r="AB557" s="177" t="str" cm="1">
        <f t="array" ref="AB557">IF(_xlfn.SINGLE(A:A)="","",IF(R557="Refreshment Beverage","",IF(AND(R557="Beer",Q557=0),SUM(LOOKUP(2,1/(Rates!$B$15:$B$18&lt;=W557)/(Rates!$C$15:$C$18&gt;=W557),Rates!$D$15:$D$18)*W557),VLOOKUP(VALUE(_xlfn.SINGLE(Q:Q)),Rates!A:B,2,0)*W557)))</f>
        <v/>
      </c>
      <c r="AC557" s="177" t="str" cm="1">
        <f t="array" ref="AC557">IF(_xlfn.SINGLE(A:A)="","",IF(R557="Refreshment Beverage","",IF(AND(R557="Beer",Q557=0),SUM(LOOKUP(2,1/(Rates!$B$15:$B$18&lt;=W557)/(Rates!$C$15:$C$18&gt;=W557),Rates!$E$15:$E$18)*W557),VLOOKUP(VALUE(_xlfn.SINGLE(Q:Q)),Rates!A:C,3,0)*W557)))</f>
        <v/>
      </c>
      <c r="AD557" s="168">
        <f>IFERROR(IF(OR(Q557=1,Q557=2,Q557=3,Q557=4),VLOOKUP(Q557,Rates!$A$31:$B$34,2,0)*W557,IF(V557=1,VLOOKUP(U557,'REB BEV MIN MKUP'!B:E,4,0),IF(V557&gt;1,VLOOKUP(VALUE(W557),'REB BEV MIN MKUP'!O:Q,3,0),0))),0)</f>
        <v>0</v>
      </c>
      <c r="AE557" s="177" t="str">
        <f t="shared" si="288"/>
        <v/>
      </c>
      <c r="AF557" s="13" t="str">
        <f t="shared" si="289"/>
        <v/>
      </c>
      <c r="AG557" s="177" t="str">
        <f t="shared" si="290"/>
        <v/>
      </c>
      <c r="AH557" s="184" t="str">
        <f t="shared" si="291"/>
        <v/>
      </c>
      <c r="AI557" s="184" t="str">
        <f>IF(AE:AE="","",IF(R557="Refreshment Beverage",AK557*(Rates!J$19/100),ROUND(SUM(AH557*(Rates!$J$8/100)),4)))</f>
        <v/>
      </c>
      <c r="AJ557" s="183" t="str">
        <f t="shared" si="292"/>
        <v/>
      </c>
      <c r="AK557" s="185" t="str">
        <f t="shared" si="293"/>
        <v/>
      </c>
      <c r="AL557" s="177" t="str">
        <f t="shared" si="294"/>
        <v/>
      </c>
      <c r="AM557" s="13" t="str">
        <f>IF(AS557="","",IF(R557="Refreshment Beverage",ROUND(AS557*Rates!K$19,4),ROUND(AO557*(VLOOKUP(VALUE(Q557),Rates!G$4:L$12,3,0)),4)))</f>
        <v/>
      </c>
      <c r="AN557" s="183" t="str">
        <f>IF(AS557="","",IF(R557="Refreshment Beverage",AS557*(Rates!J$19/100),MAX(AM557,AB557)))</f>
        <v/>
      </c>
      <c r="AO557" s="186" t="str">
        <f t="shared" si="295"/>
        <v/>
      </c>
      <c r="AP557" s="186" t="str">
        <f t="shared" si="296"/>
        <v/>
      </c>
      <c r="AQ557" s="186" t="str">
        <f>IF(AS557="","",IF(R557="Refreshment Beverage",ROUND(SUM(VLOOKUP(Q:Q,Rates!G$15:L$19,3,0)*(AS557-Y557-Z557-AA557)),4),ROUND(SUM(Rates!$K$8*AS557),4)))</f>
        <v/>
      </c>
      <c r="AR557" s="184" t="str">
        <f t="shared" si="297"/>
        <v/>
      </c>
      <c r="AS557" s="185" t="str">
        <f t="shared" si="298"/>
        <v/>
      </c>
      <c r="AT557" s="177" t="str">
        <f t="shared" si="299"/>
        <v/>
      </c>
      <c r="AU557" s="13" t="str">
        <f>IF(AX557="","",IF(R557="Refreshment Beverage",ROUND((BA557-Y557-Z557-AA557)*VLOOKUP(VALUE(Q557),Rates!G$15:L$19,3,0),4),ROUND(AW557*(VLOOKUP(VALUE(Q557),Rates!G:L,3,0)),4)))</f>
        <v/>
      </c>
      <c r="AV557" s="183" t="str">
        <f t="shared" si="300"/>
        <v/>
      </c>
      <c r="AW557" s="186" t="str">
        <f t="shared" si="301"/>
        <v/>
      </c>
      <c r="AX557" s="184" t="str">
        <f t="shared" si="302"/>
        <v/>
      </c>
      <c r="AY557" s="186" t="str">
        <f>IF(AX557="","",IF(R557="Refreshment Beverage",ROUND(SUM(AX557*Rates!K$19),4),ROUND(SUM(AX557*(Rates!J$8/100)),4)))</f>
        <v/>
      </c>
      <c r="AZ557" s="183" t="str">
        <f t="shared" si="303"/>
        <v/>
      </c>
      <c r="BA557" s="185" t="str">
        <f t="shared" si="304"/>
        <v/>
      </c>
      <c r="BD557" s="171"/>
      <c r="BE557" s="171"/>
      <c r="BF557" s="171"/>
      <c r="BG557" s="171"/>
    </row>
    <row r="558" spans="1:59" ht="15" customHeight="1" x14ac:dyDescent="0.3">
      <c r="A558" s="172"/>
      <c r="B558" s="172"/>
      <c r="C558" s="172"/>
      <c r="D558" s="173"/>
      <c r="E558" s="173"/>
      <c r="F558" s="173"/>
      <c r="G558" s="173"/>
      <c r="H558" s="173"/>
      <c r="I558" s="174"/>
      <c r="J558" s="175"/>
      <c r="K558" s="176" t="str">
        <f t="shared" si="276"/>
        <v/>
      </c>
      <c r="L558" s="177" t="str">
        <f t="shared" si="277"/>
        <v/>
      </c>
      <c r="M558" s="178" t="str">
        <f t="shared" si="278"/>
        <v/>
      </c>
      <c r="N558" s="44" t="str" cm="1">
        <f t="array" ref="N558">IFERROR(IF(_xlfn.SINGLE(A:A)="","",IF(R558="Beer",SUM(LOOKUP(2,1/(Rates!$B$3:$B$5&lt;=W558)/(Rates!$C$3:$C$5&gt;=W558),Rates!$D$3:$D$5)*(X558/100)*W558),IF(R558="Refreshment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44" t="str">
        <f t="shared" si="279"/>
        <v/>
      </c>
      <c r="P558" s="13"/>
      <c r="Q558" s="179" t="str">
        <f t="shared" si="280"/>
        <v/>
      </c>
      <c r="R558" s="180" t="str">
        <f t="shared" si="281"/>
        <v/>
      </c>
      <c r="S558" s="13" t="str">
        <f>IF(A558="","",IF(R558="Refreshment Beverage",VLOOKUP(VALUE(Q558),Rates!G$15:L$19,2,0),VLOOKUP(VALUE(Q558),Rates!G$4:L$8,2,0)))</f>
        <v/>
      </c>
      <c r="T558" s="13" t="str">
        <f t="shared" si="282"/>
        <v/>
      </c>
      <c r="U558" s="181" t="str">
        <f t="shared" si="283"/>
        <v/>
      </c>
      <c r="V558" s="13" t="str">
        <f t="shared" si="284"/>
        <v/>
      </c>
      <c r="W558" s="13" t="str">
        <f t="shared" si="285"/>
        <v/>
      </c>
      <c r="X558" s="182" t="str">
        <f t="shared" si="286"/>
        <v/>
      </c>
      <c r="Y558" s="183" t="str">
        <f>IF(A:A="","",IF(R558="Refreshment Beverage",VLOOKUP(Q558,Rates!G$15:L$19,6,0)*W558,VLOOKUP(Q558,Rates!G$4:L$12,6,0)*W558))</f>
        <v/>
      </c>
      <c r="Z558" s="183" t="str">
        <f t="shared" si="287"/>
        <v/>
      </c>
      <c r="AA558" s="17">
        <f t="shared" si="275"/>
        <v>0</v>
      </c>
      <c r="AB558" s="177" t="str" cm="1">
        <f t="array" ref="AB558">IF(_xlfn.SINGLE(A:A)="","",IF(R558="Refreshment Beverage","",IF(AND(R558="Beer",Q558=0),SUM(LOOKUP(2,1/(Rates!$B$15:$B$18&lt;=W558)/(Rates!$C$15:$C$18&gt;=W558),Rates!$D$15:$D$18)*W558),VLOOKUP(VALUE(_xlfn.SINGLE(Q:Q)),Rates!A:B,2,0)*W558)))</f>
        <v/>
      </c>
      <c r="AC558" s="177" t="str" cm="1">
        <f t="array" ref="AC558">IF(_xlfn.SINGLE(A:A)="","",IF(R558="Refreshment Beverage","",IF(AND(R558="Beer",Q558=0),SUM(LOOKUP(2,1/(Rates!$B$15:$B$18&lt;=W558)/(Rates!$C$15:$C$18&gt;=W558),Rates!$E$15:$E$18)*W558),VLOOKUP(VALUE(_xlfn.SINGLE(Q:Q)),Rates!A:C,3,0)*W558)))</f>
        <v/>
      </c>
      <c r="AD558" s="168">
        <f>IFERROR(IF(OR(Q558=1,Q558=2,Q558=3,Q558=4),VLOOKUP(Q558,Rates!$A$31:$B$34,2,0)*W558,IF(V558=1,VLOOKUP(U558,'REB BEV MIN MKUP'!B:E,4,0),IF(V558&gt;1,VLOOKUP(VALUE(W558),'REB BEV MIN MKUP'!O:Q,3,0),0))),0)</f>
        <v>0</v>
      </c>
      <c r="AE558" s="177" t="str">
        <f t="shared" si="288"/>
        <v/>
      </c>
      <c r="AF558" s="13" t="str">
        <f t="shared" si="289"/>
        <v/>
      </c>
      <c r="AG558" s="177" t="str">
        <f t="shared" si="290"/>
        <v/>
      </c>
      <c r="AH558" s="184" t="str">
        <f t="shared" si="291"/>
        <v/>
      </c>
      <c r="AI558" s="184" t="str">
        <f>IF(AE:AE="","",IF(R558="Refreshment Beverage",AK558*(Rates!J$19/100),ROUND(SUM(AH558*(Rates!$J$8/100)),4)))</f>
        <v/>
      </c>
      <c r="AJ558" s="183" t="str">
        <f t="shared" si="292"/>
        <v/>
      </c>
      <c r="AK558" s="185" t="str">
        <f t="shared" si="293"/>
        <v/>
      </c>
      <c r="AL558" s="177" t="str">
        <f t="shared" si="294"/>
        <v/>
      </c>
      <c r="AM558" s="13" t="str">
        <f>IF(AS558="","",IF(R558="Refreshment Beverage",ROUND(AS558*Rates!K$19,4),ROUND(AO558*(VLOOKUP(VALUE(Q558),Rates!G$4:L$12,3,0)),4)))</f>
        <v/>
      </c>
      <c r="AN558" s="183" t="str">
        <f>IF(AS558="","",IF(R558="Refreshment Beverage",AS558*(Rates!J$19/100),MAX(AM558,AB558)))</f>
        <v/>
      </c>
      <c r="AO558" s="186" t="str">
        <f t="shared" si="295"/>
        <v/>
      </c>
      <c r="AP558" s="186" t="str">
        <f t="shared" si="296"/>
        <v/>
      </c>
      <c r="AQ558" s="186" t="str">
        <f>IF(AS558="","",IF(R558="Refreshment Beverage",ROUND(SUM(VLOOKUP(Q:Q,Rates!G$15:L$19,3,0)*(AS558-Y558-Z558-AA558)),4),ROUND(SUM(Rates!$K$8*AS558),4)))</f>
        <v/>
      </c>
      <c r="AR558" s="184" t="str">
        <f t="shared" si="297"/>
        <v/>
      </c>
      <c r="AS558" s="185" t="str">
        <f t="shared" si="298"/>
        <v/>
      </c>
      <c r="AT558" s="177" t="str">
        <f t="shared" si="299"/>
        <v/>
      </c>
      <c r="AU558" s="13" t="str">
        <f>IF(AX558="","",IF(R558="Refreshment Beverage",ROUND((BA558-Y558-Z558-AA558)*VLOOKUP(VALUE(Q558),Rates!G$15:L$19,3,0),4),ROUND(AW558*(VLOOKUP(VALUE(Q558),Rates!G:L,3,0)),4)))</f>
        <v/>
      </c>
      <c r="AV558" s="183" t="str">
        <f t="shared" si="300"/>
        <v/>
      </c>
      <c r="AW558" s="186" t="str">
        <f t="shared" si="301"/>
        <v/>
      </c>
      <c r="AX558" s="184" t="str">
        <f t="shared" si="302"/>
        <v/>
      </c>
      <c r="AY558" s="186" t="str">
        <f>IF(AX558="","",IF(R558="Refreshment Beverage",ROUND(SUM(AX558*Rates!K$19),4),ROUND(SUM(AX558*(Rates!J$8/100)),4)))</f>
        <v/>
      </c>
      <c r="AZ558" s="183" t="str">
        <f t="shared" si="303"/>
        <v/>
      </c>
      <c r="BA558" s="185" t="str">
        <f t="shared" si="304"/>
        <v/>
      </c>
      <c r="BD558" s="171"/>
      <c r="BE558" s="171"/>
      <c r="BF558" s="171"/>
      <c r="BG558" s="171"/>
    </row>
    <row r="559" spans="1:59" ht="15" customHeight="1" x14ac:dyDescent="0.3">
      <c r="A559" s="172"/>
      <c r="B559" s="172"/>
      <c r="C559" s="172"/>
      <c r="D559" s="173"/>
      <c r="E559" s="173"/>
      <c r="F559" s="173"/>
      <c r="G559" s="173"/>
      <c r="H559" s="173"/>
      <c r="I559" s="174"/>
      <c r="J559" s="175"/>
      <c r="K559" s="176" t="str">
        <f t="shared" si="276"/>
        <v/>
      </c>
      <c r="L559" s="177" t="str">
        <f t="shared" si="277"/>
        <v/>
      </c>
      <c r="M559" s="178" t="str">
        <f t="shared" si="278"/>
        <v/>
      </c>
      <c r="N559" s="44" t="str" cm="1">
        <f t="array" ref="N559">IFERROR(IF(_xlfn.SINGLE(A:A)="","",IF(R559="Beer",SUM(LOOKUP(2,1/(Rates!$B$3:$B$5&lt;=W559)/(Rates!$C$3:$C$5&gt;=W559),Rates!$D$3:$D$5)*(X559/100)*W559),IF(R559="Refreshment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44" t="str">
        <f t="shared" si="279"/>
        <v/>
      </c>
      <c r="P559" s="13"/>
      <c r="Q559" s="179" t="str">
        <f t="shared" si="280"/>
        <v/>
      </c>
      <c r="R559" s="180" t="str">
        <f t="shared" si="281"/>
        <v/>
      </c>
      <c r="S559" s="13" t="str">
        <f>IF(A559="","",IF(R559="Refreshment Beverage",VLOOKUP(VALUE(Q559),Rates!G$15:L$19,2,0),VLOOKUP(VALUE(Q559),Rates!G$4:L$8,2,0)))</f>
        <v/>
      </c>
      <c r="T559" s="13" t="str">
        <f t="shared" si="282"/>
        <v/>
      </c>
      <c r="U559" s="181" t="str">
        <f t="shared" si="283"/>
        <v/>
      </c>
      <c r="V559" s="13" t="str">
        <f t="shared" si="284"/>
        <v/>
      </c>
      <c r="W559" s="13" t="str">
        <f t="shared" si="285"/>
        <v/>
      </c>
      <c r="X559" s="182" t="str">
        <f t="shared" si="286"/>
        <v/>
      </c>
      <c r="Y559" s="183" t="str">
        <f>IF(A:A="","",IF(R559="Refreshment Beverage",VLOOKUP(Q559,Rates!G$15:L$19,6,0)*W559,VLOOKUP(Q559,Rates!G$4:L$12,6,0)*W559))</f>
        <v/>
      </c>
      <c r="Z559" s="183" t="str">
        <f t="shared" si="287"/>
        <v/>
      </c>
      <c r="AA559" s="17">
        <f t="shared" si="275"/>
        <v>0</v>
      </c>
      <c r="AB559" s="177" t="str" cm="1">
        <f t="array" ref="AB559">IF(_xlfn.SINGLE(A:A)="","",IF(R559="Refreshment Beverage","",IF(AND(R559="Beer",Q559=0),SUM(LOOKUP(2,1/(Rates!$B$15:$B$18&lt;=W559)/(Rates!$C$15:$C$18&gt;=W559),Rates!$D$15:$D$18)*W559),VLOOKUP(VALUE(_xlfn.SINGLE(Q:Q)),Rates!A:B,2,0)*W559)))</f>
        <v/>
      </c>
      <c r="AC559" s="177" t="str" cm="1">
        <f t="array" ref="AC559">IF(_xlfn.SINGLE(A:A)="","",IF(R559="Refreshment Beverage","",IF(AND(R559="Beer",Q559=0),SUM(LOOKUP(2,1/(Rates!$B$15:$B$18&lt;=W559)/(Rates!$C$15:$C$18&gt;=W559),Rates!$E$15:$E$18)*W559),VLOOKUP(VALUE(_xlfn.SINGLE(Q:Q)),Rates!A:C,3,0)*W559)))</f>
        <v/>
      </c>
      <c r="AD559" s="168">
        <f>IFERROR(IF(OR(Q559=1,Q559=2,Q559=3,Q559=4),VLOOKUP(Q559,Rates!$A$31:$B$34,2,0)*W559,IF(V559=1,VLOOKUP(U559,'REB BEV MIN MKUP'!B:E,4,0),IF(V559&gt;1,VLOOKUP(VALUE(W559),'REB BEV MIN MKUP'!O:Q,3,0),0))),0)</f>
        <v>0</v>
      </c>
      <c r="AE559" s="177" t="str">
        <f t="shared" si="288"/>
        <v/>
      </c>
      <c r="AF559" s="13" t="str">
        <f t="shared" si="289"/>
        <v/>
      </c>
      <c r="AG559" s="177" t="str">
        <f t="shared" si="290"/>
        <v/>
      </c>
      <c r="AH559" s="184" t="str">
        <f t="shared" si="291"/>
        <v/>
      </c>
      <c r="AI559" s="184" t="str">
        <f>IF(AE:AE="","",IF(R559="Refreshment Beverage",AK559*(Rates!J$19/100),ROUND(SUM(AH559*(Rates!$J$8/100)),4)))</f>
        <v/>
      </c>
      <c r="AJ559" s="183" t="str">
        <f t="shared" si="292"/>
        <v/>
      </c>
      <c r="AK559" s="185" t="str">
        <f t="shared" si="293"/>
        <v/>
      </c>
      <c r="AL559" s="177" t="str">
        <f t="shared" si="294"/>
        <v/>
      </c>
      <c r="AM559" s="13" t="str">
        <f>IF(AS559="","",IF(R559="Refreshment Beverage",ROUND(AS559*Rates!K$19,4),ROUND(AO559*(VLOOKUP(VALUE(Q559),Rates!G$4:L$12,3,0)),4)))</f>
        <v/>
      </c>
      <c r="AN559" s="183" t="str">
        <f>IF(AS559="","",IF(R559="Refreshment Beverage",AS559*(Rates!J$19/100),MAX(AM559,AB559)))</f>
        <v/>
      </c>
      <c r="AO559" s="186" t="str">
        <f t="shared" si="295"/>
        <v/>
      </c>
      <c r="AP559" s="186" t="str">
        <f t="shared" si="296"/>
        <v/>
      </c>
      <c r="AQ559" s="186" t="str">
        <f>IF(AS559="","",IF(R559="Refreshment Beverage",ROUND(SUM(VLOOKUP(Q:Q,Rates!G$15:L$19,3,0)*(AS559-Y559-Z559-AA559)),4),ROUND(SUM(Rates!$K$8*AS559),4)))</f>
        <v/>
      </c>
      <c r="AR559" s="184" t="str">
        <f t="shared" si="297"/>
        <v/>
      </c>
      <c r="AS559" s="185" t="str">
        <f t="shared" si="298"/>
        <v/>
      </c>
      <c r="AT559" s="177" t="str">
        <f t="shared" si="299"/>
        <v/>
      </c>
      <c r="AU559" s="13" t="str">
        <f>IF(AX559="","",IF(R559="Refreshment Beverage",ROUND((BA559-Y559-Z559-AA559)*VLOOKUP(VALUE(Q559),Rates!G$15:L$19,3,0),4),ROUND(AW559*(VLOOKUP(VALUE(Q559),Rates!G:L,3,0)),4)))</f>
        <v/>
      </c>
      <c r="AV559" s="183" t="str">
        <f t="shared" si="300"/>
        <v/>
      </c>
      <c r="AW559" s="186" t="str">
        <f t="shared" si="301"/>
        <v/>
      </c>
      <c r="AX559" s="184" t="str">
        <f t="shared" si="302"/>
        <v/>
      </c>
      <c r="AY559" s="186" t="str">
        <f>IF(AX559="","",IF(R559="Refreshment Beverage",ROUND(SUM(AX559*Rates!K$19),4),ROUND(SUM(AX559*(Rates!J$8/100)),4)))</f>
        <v/>
      </c>
      <c r="AZ559" s="183" t="str">
        <f t="shared" si="303"/>
        <v/>
      </c>
      <c r="BA559" s="185" t="str">
        <f t="shared" si="304"/>
        <v/>
      </c>
      <c r="BD559" s="171"/>
      <c r="BE559" s="171"/>
      <c r="BF559" s="171"/>
      <c r="BG559" s="171"/>
    </row>
    <row r="560" spans="1:59" ht="15" customHeight="1" x14ac:dyDescent="0.3">
      <c r="A560" s="172"/>
      <c r="B560" s="172"/>
      <c r="C560" s="172"/>
      <c r="D560" s="173"/>
      <c r="E560" s="173"/>
      <c r="F560" s="173"/>
      <c r="G560" s="173"/>
      <c r="H560" s="173"/>
      <c r="I560" s="174"/>
      <c r="J560" s="175"/>
      <c r="K560" s="176" t="str">
        <f t="shared" si="276"/>
        <v/>
      </c>
      <c r="L560" s="177" t="str">
        <f t="shared" si="277"/>
        <v/>
      </c>
      <c r="M560" s="178" t="str">
        <f t="shared" si="278"/>
        <v/>
      </c>
      <c r="N560" s="44" t="str" cm="1">
        <f t="array" ref="N560">IFERROR(IF(_xlfn.SINGLE(A:A)="","",IF(R560="Beer",SUM(LOOKUP(2,1/(Rates!$B$3:$B$5&lt;=W560)/(Rates!$C$3:$C$5&gt;=W560),Rates!$D$3:$D$5)*(X560/100)*W560),IF(R560="Refreshment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44" t="str">
        <f t="shared" si="279"/>
        <v/>
      </c>
      <c r="P560" s="13"/>
      <c r="Q560" s="179" t="str">
        <f t="shared" si="280"/>
        <v/>
      </c>
      <c r="R560" s="180" t="str">
        <f t="shared" si="281"/>
        <v/>
      </c>
      <c r="S560" s="13" t="str">
        <f>IF(A560="","",IF(R560="Refreshment Beverage",VLOOKUP(VALUE(Q560),Rates!G$15:L$19,2,0),VLOOKUP(VALUE(Q560),Rates!G$4:L$8,2,0)))</f>
        <v/>
      </c>
      <c r="T560" s="13" t="str">
        <f t="shared" si="282"/>
        <v/>
      </c>
      <c r="U560" s="181" t="str">
        <f t="shared" si="283"/>
        <v/>
      </c>
      <c r="V560" s="13" t="str">
        <f t="shared" si="284"/>
        <v/>
      </c>
      <c r="W560" s="13" t="str">
        <f t="shared" si="285"/>
        <v/>
      </c>
      <c r="X560" s="182" t="str">
        <f t="shared" si="286"/>
        <v/>
      </c>
      <c r="Y560" s="183" t="str">
        <f>IF(A:A="","",IF(R560="Refreshment Beverage",VLOOKUP(Q560,Rates!G$15:L$19,6,0)*W560,VLOOKUP(Q560,Rates!G$4:L$12,6,0)*W560))</f>
        <v/>
      </c>
      <c r="Z560" s="183" t="str">
        <f t="shared" si="287"/>
        <v/>
      </c>
      <c r="AA560" s="17">
        <f t="shared" si="275"/>
        <v>0</v>
      </c>
      <c r="AB560" s="177" t="str" cm="1">
        <f t="array" ref="AB560">IF(_xlfn.SINGLE(A:A)="","",IF(R560="Refreshment Beverage","",IF(AND(R560="Beer",Q560=0),SUM(LOOKUP(2,1/(Rates!$B$15:$B$18&lt;=W560)/(Rates!$C$15:$C$18&gt;=W560),Rates!$D$15:$D$18)*W560),VLOOKUP(VALUE(_xlfn.SINGLE(Q:Q)),Rates!A:B,2,0)*W560)))</f>
        <v/>
      </c>
      <c r="AC560" s="177" t="str" cm="1">
        <f t="array" ref="AC560">IF(_xlfn.SINGLE(A:A)="","",IF(R560="Refreshment Beverage","",IF(AND(R560="Beer",Q560=0),SUM(LOOKUP(2,1/(Rates!$B$15:$B$18&lt;=W560)/(Rates!$C$15:$C$18&gt;=W560),Rates!$E$15:$E$18)*W560),VLOOKUP(VALUE(_xlfn.SINGLE(Q:Q)),Rates!A:C,3,0)*W560)))</f>
        <v/>
      </c>
      <c r="AD560" s="168">
        <f>IFERROR(IF(OR(Q560=1,Q560=2,Q560=3,Q560=4),VLOOKUP(Q560,Rates!$A$31:$B$34,2,0)*W560,IF(V560=1,VLOOKUP(U560,'REB BEV MIN MKUP'!B:E,4,0),IF(V560&gt;1,VLOOKUP(VALUE(W560),'REB BEV MIN MKUP'!O:Q,3,0),0))),0)</f>
        <v>0</v>
      </c>
      <c r="AE560" s="177" t="str">
        <f t="shared" si="288"/>
        <v/>
      </c>
      <c r="AF560" s="13" t="str">
        <f t="shared" si="289"/>
        <v/>
      </c>
      <c r="AG560" s="177" t="str">
        <f t="shared" si="290"/>
        <v/>
      </c>
      <c r="AH560" s="184" t="str">
        <f t="shared" si="291"/>
        <v/>
      </c>
      <c r="AI560" s="184" t="str">
        <f>IF(AE:AE="","",IF(R560="Refreshment Beverage",AK560*(Rates!J$19/100),ROUND(SUM(AH560*(Rates!$J$8/100)),4)))</f>
        <v/>
      </c>
      <c r="AJ560" s="183" t="str">
        <f t="shared" si="292"/>
        <v/>
      </c>
      <c r="AK560" s="185" t="str">
        <f t="shared" si="293"/>
        <v/>
      </c>
      <c r="AL560" s="177" t="str">
        <f t="shared" si="294"/>
        <v/>
      </c>
      <c r="AM560" s="13" t="str">
        <f>IF(AS560="","",IF(R560="Refreshment Beverage",ROUND(AS560*Rates!K$19,4),ROUND(AO560*(VLOOKUP(VALUE(Q560),Rates!G$4:L$12,3,0)),4)))</f>
        <v/>
      </c>
      <c r="AN560" s="183" t="str">
        <f>IF(AS560="","",IF(R560="Refreshment Beverage",AS560*(Rates!J$19/100),MAX(AM560,AB560)))</f>
        <v/>
      </c>
      <c r="AO560" s="186" t="str">
        <f t="shared" si="295"/>
        <v/>
      </c>
      <c r="AP560" s="186" t="str">
        <f t="shared" si="296"/>
        <v/>
      </c>
      <c r="AQ560" s="186" t="str">
        <f>IF(AS560="","",IF(R560="Refreshment Beverage",ROUND(SUM(VLOOKUP(Q:Q,Rates!G$15:L$19,3,0)*(AS560-Y560-Z560-AA560)),4),ROUND(SUM(Rates!$K$8*AS560),4)))</f>
        <v/>
      </c>
      <c r="AR560" s="184" t="str">
        <f t="shared" si="297"/>
        <v/>
      </c>
      <c r="AS560" s="185" t="str">
        <f t="shared" si="298"/>
        <v/>
      </c>
      <c r="AT560" s="177" t="str">
        <f t="shared" si="299"/>
        <v/>
      </c>
      <c r="AU560" s="13" t="str">
        <f>IF(AX560="","",IF(R560="Refreshment Beverage",ROUND((BA560-Y560-Z560-AA560)*VLOOKUP(VALUE(Q560),Rates!G$15:L$19,3,0),4),ROUND(AW560*(VLOOKUP(VALUE(Q560),Rates!G:L,3,0)),4)))</f>
        <v/>
      </c>
      <c r="AV560" s="183" t="str">
        <f t="shared" si="300"/>
        <v/>
      </c>
      <c r="AW560" s="186" t="str">
        <f t="shared" si="301"/>
        <v/>
      </c>
      <c r="AX560" s="184" t="str">
        <f t="shared" si="302"/>
        <v/>
      </c>
      <c r="AY560" s="186" t="str">
        <f>IF(AX560="","",IF(R560="Refreshment Beverage",ROUND(SUM(AX560*Rates!K$19),4),ROUND(SUM(AX560*(Rates!J$8/100)),4)))</f>
        <v/>
      </c>
      <c r="AZ560" s="183" t="str">
        <f t="shared" si="303"/>
        <v/>
      </c>
      <c r="BA560" s="185" t="str">
        <f t="shared" si="304"/>
        <v/>
      </c>
      <c r="BD560" s="171"/>
      <c r="BE560" s="171"/>
      <c r="BF560" s="171"/>
      <c r="BG560" s="171"/>
    </row>
    <row r="561" spans="1:59" ht="15" customHeight="1" x14ac:dyDescent="0.3">
      <c r="A561" s="172"/>
      <c r="B561" s="172"/>
      <c r="C561" s="172"/>
      <c r="D561" s="173"/>
      <c r="E561" s="173"/>
      <c r="F561" s="173"/>
      <c r="G561" s="173"/>
      <c r="H561" s="173"/>
      <c r="I561" s="174"/>
      <c r="J561" s="175"/>
      <c r="K561" s="176" t="str">
        <f t="shared" si="276"/>
        <v/>
      </c>
      <c r="L561" s="177" t="str">
        <f t="shared" si="277"/>
        <v/>
      </c>
      <c r="M561" s="178" t="str">
        <f t="shared" si="278"/>
        <v/>
      </c>
      <c r="N561" s="44" t="str" cm="1">
        <f t="array" ref="N561">IFERROR(IF(_xlfn.SINGLE(A:A)="","",IF(R561="Beer",SUM(LOOKUP(2,1/(Rates!$B$3:$B$5&lt;=W561)/(Rates!$C$3:$C$5&gt;=W561),Rates!$D$3:$D$5)*(X561/100)*W561),IF(R561="Refreshment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44" t="str">
        <f t="shared" si="279"/>
        <v/>
      </c>
      <c r="P561" s="13"/>
      <c r="Q561" s="179" t="str">
        <f t="shared" si="280"/>
        <v/>
      </c>
      <c r="R561" s="180" t="str">
        <f t="shared" si="281"/>
        <v/>
      </c>
      <c r="S561" s="13" t="str">
        <f>IF(A561="","",IF(R561="Refreshment Beverage",VLOOKUP(VALUE(Q561),Rates!G$15:L$19,2,0),VLOOKUP(VALUE(Q561),Rates!G$4:L$8,2,0)))</f>
        <v/>
      </c>
      <c r="T561" s="13" t="str">
        <f t="shared" si="282"/>
        <v/>
      </c>
      <c r="U561" s="181" t="str">
        <f t="shared" si="283"/>
        <v/>
      </c>
      <c r="V561" s="13" t="str">
        <f t="shared" si="284"/>
        <v/>
      </c>
      <c r="W561" s="13" t="str">
        <f t="shared" si="285"/>
        <v/>
      </c>
      <c r="X561" s="182" t="str">
        <f t="shared" si="286"/>
        <v/>
      </c>
      <c r="Y561" s="183" t="str">
        <f>IF(A:A="","",IF(R561="Refreshment Beverage",VLOOKUP(Q561,Rates!G$15:L$19,6,0)*W561,VLOOKUP(Q561,Rates!G$4:L$12,6,0)*W561))</f>
        <v/>
      </c>
      <c r="Z561" s="183" t="str">
        <f t="shared" si="287"/>
        <v/>
      </c>
      <c r="AA561" s="17">
        <f t="shared" si="275"/>
        <v>0</v>
      </c>
      <c r="AB561" s="177" t="str" cm="1">
        <f t="array" ref="AB561">IF(_xlfn.SINGLE(A:A)="","",IF(R561="Refreshment Beverage","",IF(AND(R561="Beer",Q561=0),SUM(LOOKUP(2,1/(Rates!$B$15:$B$18&lt;=W561)/(Rates!$C$15:$C$18&gt;=W561),Rates!$D$15:$D$18)*W561),VLOOKUP(VALUE(_xlfn.SINGLE(Q:Q)),Rates!A:B,2,0)*W561)))</f>
        <v/>
      </c>
      <c r="AC561" s="177" t="str" cm="1">
        <f t="array" ref="AC561">IF(_xlfn.SINGLE(A:A)="","",IF(R561="Refreshment Beverage","",IF(AND(R561="Beer",Q561=0),SUM(LOOKUP(2,1/(Rates!$B$15:$B$18&lt;=W561)/(Rates!$C$15:$C$18&gt;=W561),Rates!$E$15:$E$18)*W561),VLOOKUP(VALUE(_xlfn.SINGLE(Q:Q)),Rates!A:C,3,0)*W561)))</f>
        <v/>
      </c>
      <c r="AD561" s="168">
        <f>IFERROR(IF(OR(Q561=1,Q561=2,Q561=3,Q561=4),VLOOKUP(Q561,Rates!$A$31:$B$34,2,0)*W561,IF(V561=1,VLOOKUP(U561,'REB BEV MIN MKUP'!B:E,4,0),IF(V561&gt;1,VLOOKUP(VALUE(W561),'REB BEV MIN MKUP'!O:Q,3,0),0))),0)</f>
        <v>0</v>
      </c>
      <c r="AE561" s="177" t="str">
        <f t="shared" si="288"/>
        <v/>
      </c>
      <c r="AF561" s="13" t="str">
        <f t="shared" si="289"/>
        <v/>
      </c>
      <c r="AG561" s="177" t="str">
        <f t="shared" si="290"/>
        <v/>
      </c>
      <c r="AH561" s="184" t="str">
        <f t="shared" si="291"/>
        <v/>
      </c>
      <c r="AI561" s="184" t="str">
        <f>IF(AE:AE="","",IF(R561="Refreshment Beverage",AK561*(Rates!J$19/100),ROUND(SUM(AH561*(Rates!$J$8/100)),4)))</f>
        <v/>
      </c>
      <c r="AJ561" s="183" t="str">
        <f t="shared" si="292"/>
        <v/>
      </c>
      <c r="AK561" s="185" t="str">
        <f t="shared" si="293"/>
        <v/>
      </c>
      <c r="AL561" s="177" t="str">
        <f t="shared" si="294"/>
        <v/>
      </c>
      <c r="AM561" s="13" t="str">
        <f>IF(AS561="","",IF(R561="Refreshment Beverage",ROUND(AS561*Rates!K$19,4),ROUND(AO561*(VLOOKUP(VALUE(Q561),Rates!G$4:L$12,3,0)),4)))</f>
        <v/>
      </c>
      <c r="AN561" s="183" t="str">
        <f>IF(AS561="","",IF(R561="Refreshment Beverage",AS561*(Rates!J$19/100),MAX(AM561,AB561)))</f>
        <v/>
      </c>
      <c r="AO561" s="186" t="str">
        <f t="shared" si="295"/>
        <v/>
      </c>
      <c r="AP561" s="186" t="str">
        <f t="shared" si="296"/>
        <v/>
      </c>
      <c r="AQ561" s="186" t="str">
        <f>IF(AS561="","",IF(R561="Refreshment Beverage",ROUND(SUM(VLOOKUP(Q:Q,Rates!G$15:L$19,3,0)*(AS561-Y561-Z561-AA561)),4),ROUND(SUM(Rates!$K$8*AS561),4)))</f>
        <v/>
      </c>
      <c r="AR561" s="184" t="str">
        <f t="shared" si="297"/>
        <v/>
      </c>
      <c r="AS561" s="185" t="str">
        <f t="shared" si="298"/>
        <v/>
      </c>
      <c r="AT561" s="177" t="str">
        <f t="shared" si="299"/>
        <v/>
      </c>
      <c r="AU561" s="13" t="str">
        <f>IF(AX561="","",IF(R561="Refreshment Beverage",ROUND((BA561-Y561-Z561-AA561)*VLOOKUP(VALUE(Q561),Rates!G$15:L$19,3,0),4),ROUND(AW561*(VLOOKUP(VALUE(Q561),Rates!G:L,3,0)),4)))</f>
        <v/>
      </c>
      <c r="AV561" s="183" t="str">
        <f t="shared" si="300"/>
        <v/>
      </c>
      <c r="AW561" s="186" t="str">
        <f t="shared" si="301"/>
        <v/>
      </c>
      <c r="AX561" s="184" t="str">
        <f t="shared" si="302"/>
        <v/>
      </c>
      <c r="AY561" s="186" t="str">
        <f>IF(AX561="","",IF(R561="Refreshment Beverage",ROUND(SUM(AX561*Rates!K$19),4),ROUND(SUM(AX561*(Rates!J$8/100)),4)))</f>
        <v/>
      </c>
      <c r="AZ561" s="183" t="str">
        <f t="shared" si="303"/>
        <v/>
      </c>
      <c r="BA561" s="185" t="str">
        <f t="shared" si="304"/>
        <v/>
      </c>
      <c r="BD561" s="171"/>
      <c r="BE561" s="171"/>
      <c r="BF561" s="171"/>
      <c r="BG561" s="171"/>
    </row>
    <row r="562" spans="1:59" ht="15" customHeight="1" x14ac:dyDescent="0.3">
      <c r="A562" s="172"/>
      <c r="B562" s="172"/>
      <c r="C562" s="172"/>
      <c r="D562" s="173"/>
      <c r="E562" s="173"/>
      <c r="F562" s="173"/>
      <c r="G562" s="173"/>
      <c r="H562" s="173"/>
      <c r="I562" s="174"/>
      <c r="J562" s="175"/>
      <c r="K562" s="176" t="str">
        <f t="shared" si="276"/>
        <v/>
      </c>
      <c r="L562" s="177" t="str">
        <f t="shared" si="277"/>
        <v/>
      </c>
      <c r="M562" s="178" t="str">
        <f t="shared" si="278"/>
        <v/>
      </c>
      <c r="N562" s="44" t="str" cm="1">
        <f t="array" ref="N562">IFERROR(IF(_xlfn.SINGLE(A:A)="","",IF(R562="Beer",SUM(LOOKUP(2,1/(Rates!$B$3:$B$5&lt;=W562)/(Rates!$C$3:$C$5&gt;=W562),Rates!$D$3:$D$5)*(X562/100)*W562),IF(R562="Refreshment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44" t="str">
        <f t="shared" si="279"/>
        <v/>
      </c>
      <c r="P562" s="13"/>
      <c r="Q562" s="179" t="str">
        <f t="shared" si="280"/>
        <v/>
      </c>
      <c r="R562" s="180" t="str">
        <f t="shared" si="281"/>
        <v/>
      </c>
      <c r="S562" s="13" t="str">
        <f>IF(A562="","",IF(R562="Refreshment Beverage",VLOOKUP(VALUE(Q562),Rates!G$15:L$19,2,0),VLOOKUP(VALUE(Q562),Rates!G$4:L$8,2,0)))</f>
        <v/>
      </c>
      <c r="T562" s="13" t="str">
        <f t="shared" si="282"/>
        <v/>
      </c>
      <c r="U562" s="181" t="str">
        <f t="shared" si="283"/>
        <v/>
      </c>
      <c r="V562" s="13" t="str">
        <f t="shared" si="284"/>
        <v/>
      </c>
      <c r="W562" s="13" t="str">
        <f t="shared" si="285"/>
        <v/>
      </c>
      <c r="X562" s="182" t="str">
        <f t="shared" si="286"/>
        <v/>
      </c>
      <c r="Y562" s="183" t="str">
        <f>IF(A:A="","",IF(R562="Refreshment Beverage",VLOOKUP(Q562,Rates!G$15:L$19,6,0)*W562,VLOOKUP(Q562,Rates!G$4:L$12,6,0)*W562))</f>
        <v/>
      </c>
      <c r="Z562" s="183" t="str">
        <f t="shared" si="287"/>
        <v/>
      </c>
      <c r="AA562" s="17">
        <f t="shared" si="275"/>
        <v>0</v>
      </c>
      <c r="AB562" s="177" t="str" cm="1">
        <f t="array" ref="AB562">IF(_xlfn.SINGLE(A:A)="","",IF(R562="Refreshment Beverage","",IF(AND(R562="Beer",Q562=0),SUM(LOOKUP(2,1/(Rates!$B$15:$B$18&lt;=W562)/(Rates!$C$15:$C$18&gt;=W562),Rates!$D$15:$D$18)*W562),VLOOKUP(VALUE(_xlfn.SINGLE(Q:Q)),Rates!A:B,2,0)*W562)))</f>
        <v/>
      </c>
      <c r="AC562" s="177" t="str" cm="1">
        <f t="array" ref="AC562">IF(_xlfn.SINGLE(A:A)="","",IF(R562="Refreshment Beverage","",IF(AND(R562="Beer",Q562=0),SUM(LOOKUP(2,1/(Rates!$B$15:$B$18&lt;=W562)/(Rates!$C$15:$C$18&gt;=W562),Rates!$E$15:$E$18)*W562),VLOOKUP(VALUE(_xlfn.SINGLE(Q:Q)),Rates!A:C,3,0)*W562)))</f>
        <v/>
      </c>
      <c r="AD562" s="168">
        <f>IFERROR(IF(OR(Q562=1,Q562=2,Q562=3,Q562=4),VLOOKUP(Q562,Rates!$A$31:$B$34,2,0)*W562,IF(V562=1,VLOOKUP(U562,'REB BEV MIN MKUP'!B:E,4,0),IF(V562&gt;1,VLOOKUP(VALUE(W562),'REB BEV MIN MKUP'!O:Q,3,0),0))),0)</f>
        <v>0</v>
      </c>
      <c r="AE562" s="177" t="str">
        <f t="shared" si="288"/>
        <v/>
      </c>
      <c r="AF562" s="13" t="str">
        <f t="shared" si="289"/>
        <v/>
      </c>
      <c r="AG562" s="177" t="str">
        <f t="shared" si="290"/>
        <v/>
      </c>
      <c r="AH562" s="184" t="str">
        <f t="shared" si="291"/>
        <v/>
      </c>
      <c r="AI562" s="184" t="str">
        <f>IF(AE:AE="","",IF(R562="Refreshment Beverage",AK562*(Rates!J$19/100),ROUND(SUM(AH562*(Rates!$J$8/100)),4)))</f>
        <v/>
      </c>
      <c r="AJ562" s="183" t="str">
        <f t="shared" si="292"/>
        <v/>
      </c>
      <c r="AK562" s="185" t="str">
        <f t="shared" si="293"/>
        <v/>
      </c>
      <c r="AL562" s="177" t="str">
        <f t="shared" si="294"/>
        <v/>
      </c>
      <c r="AM562" s="13" t="str">
        <f>IF(AS562="","",IF(R562="Refreshment Beverage",ROUND(AS562*Rates!K$19,4),ROUND(AO562*(VLOOKUP(VALUE(Q562),Rates!G$4:L$12,3,0)),4)))</f>
        <v/>
      </c>
      <c r="AN562" s="183" t="str">
        <f>IF(AS562="","",IF(R562="Refreshment Beverage",AS562*(Rates!J$19/100),MAX(AM562,AB562)))</f>
        <v/>
      </c>
      <c r="AO562" s="186" t="str">
        <f t="shared" si="295"/>
        <v/>
      </c>
      <c r="AP562" s="186" t="str">
        <f t="shared" si="296"/>
        <v/>
      </c>
      <c r="AQ562" s="186" t="str">
        <f>IF(AS562="","",IF(R562="Refreshment Beverage",ROUND(SUM(VLOOKUP(Q:Q,Rates!G$15:L$19,3,0)*(AS562-Y562-Z562-AA562)),4),ROUND(SUM(Rates!$K$8*AS562),4)))</f>
        <v/>
      </c>
      <c r="AR562" s="184" t="str">
        <f t="shared" si="297"/>
        <v/>
      </c>
      <c r="AS562" s="185" t="str">
        <f t="shared" si="298"/>
        <v/>
      </c>
      <c r="AT562" s="177" t="str">
        <f t="shared" si="299"/>
        <v/>
      </c>
      <c r="AU562" s="13" t="str">
        <f>IF(AX562="","",IF(R562="Refreshment Beverage",ROUND((BA562-Y562-Z562-AA562)*VLOOKUP(VALUE(Q562),Rates!G$15:L$19,3,0),4),ROUND(AW562*(VLOOKUP(VALUE(Q562),Rates!G:L,3,0)),4)))</f>
        <v/>
      </c>
      <c r="AV562" s="183" t="str">
        <f t="shared" si="300"/>
        <v/>
      </c>
      <c r="AW562" s="186" t="str">
        <f t="shared" si="301"/>
        <v/>
      </c>
      <c r="AX562" s="184" t="str">
        <f t="shared" si="302"/>
        <v/>
      </c>
      <c r="AY562" s="186" t="str">
        <f>IF(AX562="","",IF(R562="Refreshment Beverage",ROUND(SUM(AX562*Rates!K$19),4),ROUND(SUM(AX562*(Rates!J$8/100)),4)))</f>
        <v/>
      </c>
      <c r="AZ562" s="183" t="str">
        <f t="shared" si="303"/>
        <v/>
      </c>
      <c r="BA562" s="185" t="str">
        <f t="shared" si="304"/>
        <v/>
      </c>
      <c r="BD562" s="171"/>
      <c r="BE562" s="171"/>
      <c r="BF562" s="171"/>
      <c r="BG562" s="171"/>
    </row>
    <row r="563" spans="1:59" ht="15" customHeight="1" x14ac:dyDescent="0.3">
      <c r="A563" s="172"/>
      <c r="B563" s="172"/>
      <c r="C563" s="172"/>
      <c r="D563" s="173"/>
      <c r="E563" s="173"/>
      <c r="F563" s="173"/>
      <c r="G563" s="173"/>
      <c r="H563" s="173"/>
      <c r="I563" s="174"/>
      <c r="J563" s="175"/>
      <c r="K563" s="176" t="str">
        <f t="shared" si="276"/>
        <v/>
      </c>
      <c r="L563" s="177" t="str">
        <f t="shared" si="277"/>
        <v/>
      </c>
      <c r="M563" s="178" t="str">
        <f t="shared" si="278"/>
        <v/>
      </c>
      <c r="N563" s="44" t="str" cm="1">
        <f t="array" ref="N563">IFERROR(IF(_xlfn.SINGLE(A:A)="","",IF(R563="Beer",SUM(LOOKUP(2,1/(Rates!$B$3:$B$5&lt;=W563)/(Rates!$C$3:$C$5&gt;=W563),Rates!$D$3:$D$5)*(X563/100)*W563),IF(R563="Refreshment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44" t="str">
        <f t="shared" si="279"/>
        <v/>
      </c>
      <c r="P563" s="13"/>
      <c r="Q563" s="179" t="str">
        <f t="shared" si="280"/>
        <v/>
      </c>
      <c r="R563" s="180" t="str">
        <f t="shared" si="281"/>
        <v/>
      </c>
      <c r="S563" s="13" t="str">
        <f>IF(A563="","",IF(R563="Refreshment Beverage",VLOOKUP(VALUE(Q563),Rates!G$15:L$19,2,0),VLOOKUP(VALUE(Q563),Rates!G$4:L$8,2,0)))</f>
        <v/>
      </c>
      <c r="T563" s="13" t="str">
        <f t="shared" si="282"/>
        <v/>
      </c>
      <c r="U563" s="181" t="str">
        <f t="shared" si="283"/>
        <v/>
      </c>
      <c r="V563" s="13" t="str">
        <f t="shared" si="284"/>
        <v/>
      </c>
      <c r="W563" s="13" t="str">
        <f t="shared" si="285"/>
        <v/>
      </c>
      <c r="X563" s="182" t="str">
        <f t="shared" si="286"/>
        <v/>
      </c>
      <c r="Y563" s="183" t="str">
        <f>IF(A:A="","",IF(R563="Refreshment Beverage",VLOOKUP(Q563,Rates!G$15:L$19,6,0)*W563,VLOOKUP(Q563,Rates!G$4:L$12,6,0)*W563))</f>
        <v/>
      </c>
      <c r="Z563" s="183" t="str">
        <f t="shared" si="287"/>
        <v/>
      </c>
      <c r="AA563" s="17">
        <f t="shared" si="275"/>
        <v>0</v>
      </c>
      <c r="AB563" s="177" t="str" cm="1">
        <f t="array" ref="AB563">IF(_xlfn.SINGLE(A:A)="","",IF(R563="Refreshment Beverage","",IF(AND(R563="Beer",Q563=0),SUM(LOOKUP(2,1/(Rates!$B$15:$B$18&lt;=W563)/(Rates!$C$15:$C$18&gt;=W563),Rates!$D$15:$D$18)*W563),VLOOKUP(VALUE(_xlfn.SINGLE(Q:Q)),Rates!A:B,2,0)*W563)))</f>
        <v/>
      </c>
      <c r="AC563" s="177" t="str" cm="1">
        <f t="array" ref="AC563">IF(_xlfn.SINGLE(A:A)="","",IF(R563="Refreshment Beverage","",IF(AND(R563="Beer",Q563=0),SUM(LOOKUP(2,1/(Rates!$B$15:$B$18&lt;=W563)/(Rates!$C$15:$C$18&gt;=W563),Rates!$E$15:$E$18)*W563),VLOOKUP(VALUE(_xlfn.SINGLE(Q:Q)),Rates!A:C,3,0)*W563)))</f>
        <v/>
      </c>
      <c r="AD563" s="168">
        <f>IFERROR(IF(OR(Q563=1,Q563=2,Q563=3,Q563=4),VLOOKUP(Q563,Rates!$A$31:$B$34,2,0)*W563,IF(V563=1,VLOOKUP(U563,'REB BEV MIN MKUP'!B:E,4,0),IF(V563&gt;1,VLOOKUP(VALUE(W563),'REB BEV MIN MKUP'!O:Q,3,0),0))),0)</f>
        <v>0</v>
      </c>
      <c r="AE563" s="177" t="str">
        <f t="shared" si="288"/>
        <v/>
      </c>
      <c r="AF563" s="13" t="str">
        <f t="shared" si="289"/>
        <v/>
      </c>
      <c r="AG563" s="177" t="str">
        <f t="shared" si="290"/>
        <v/>
      </c>
      <c r="AH563" s="184" t="str">
        <f t="shared" si="291"/>
        <v/>
      </c>
      <c r="AI563" s="184" t="str">
        <f>IF(AE:AE="","",IF(R563="Refreshment Beverage",AK563*(Rates!J$19/100),ROUND(SUM(AH563*(Rates!$J$8/100)),4)))</f>
        <v/>
      </c>
      <c r="AJ563" s="183" t="str">
        <f t="shared" si="292"/>
        <v/>
      </c>
      <c r="AK563" s="185" t="str">
        <f t="shared" si="293"/>
        <v/>
      </c>
      <c r="AL563" s="177" t="str">
        <f t="shared" si="294"/>
        <v/>
      </c>
      <c r="AM563" s="13" t="str">
        <f>IF(AS563="","",IF(R563="Refreshment Beverage",ROUND(AS563*Rates!K$19,4),ROUND(AO563*(VLOOKUP(VALUE(Q563),Rates!G$4:L$12,3,0)),4)))</f>
        <v/>
      </c>
      <c r="AN563" s="183" t="str">
        <f>IF(AS563="","",IF(R563="Refreshment Beverage",AS563*(Rates!J$19/100),MAX(AM563,AB563)))</f>
        <v/>
      </c>
      <c r="AO563" s="186" t="str">
        <f t="shared" si="295"/>
        <v/>
      </c>
      <c r="AP563" s="186" t="str">
        <f t="shared" si="296"/>
        <v/>
      </c>
      <c r="AQ563" s="186" t="str">
        <f>IF(AS563="","",IF(R563="Refreshment Beverage",ROUND(SUM(VLOOKUP(Q:Q,Rates!G$15:L$19,3,0)*(AS563-Y563-Z563-AA563)),4),ROUND(SUM(Rates!$K$8*AS563),4)))</f>
        <v/>
      </c>
      <c r="AR563" s="184" t="str">
        <f t="shared" si="297"/>
        <v/>
      </c>
      <c r="AS563" s="185" t="str">
        <f t="shared" si="298"/>
        <v/>
      </c>
      <c r="AT563" s="177" t="str">
        <f t="shared" si="299"/>
        <v/>
      </c>
      <c r="AU563" s="13" t="str">
        <f>IF(AX563="","",IF(R563="Refreshment Beverage",ROUND((BA563-Y563-Z563-AA563)*VLOOKUP(VALUE(Q563),Rates!G$15:L$19,3,0),4),ROUND(AW563*(VLOOKUP(VALUE(Q563),Rates!G:L,3,0)),4)))</f>
        <v/>
      </c>
      <c r="AV563" s="183" t="str">
        <f t="shared" si="300"/>
        <v/>
      </c>
      <c r="AW563" s="186" t="str">
        <f t="shared" si="301"/>
        <v/>
      </c>
      <c r="AX563" s="184" t="str">
        <f t="shared" si="302"/>
        <v/>
      </c>
      <c r="AY563" s="186" t="str">
        <f>IF(AX563="","",IF(R563="Refreshment Beverage",ROUND(SUM(AX563*Rates!K$19),4),ROUND(SUM(AX563*(Rates!J$8/100)),4)))</f>
        <v/>
      </c>
      <c r="AZ563" s="183" t="str">
        <f t="shared" si="303"/>
        <v/>
      </c>
      <c r="BA563" s="185" t="str">
        <f t="shared" si="304"/>
        <v/>
      </c>
      <c r="BD563" s="171"/>
      <c r="BE563" s="171"/>
      <c r="BF563" s="171"/>
      <c r="BG563" s="171"/>
    </row>
    <row r="564" spans="1:59" ht="15" customHeight="1" x14ac:dyDescent="0.3">
      <c r="A564" s="172"/>
      <c r="B564" s="172"/>
      <c r="C564" s="172"/>
      <c r="D564" s="173"/>
      <c r="E564" s="173"/>
      <c r="F564" s="173"/>
      <c r="G564" s="173"/>
      <c r="H564" s="173"/>
      <c r="I564" s="174"/>
      <c r="J564" s="175"/>
      <c r="K564" s="176" t="str">
        <f t="shared" si="276"/>
        <v/>
      </c>
      <c r="L564" s="177" t="str">
        <f t="shared" si="277"/>
        <v/>
      </c>
      <c r="M564" s="178" t="str">
        <f t="shared" si="278"/>
        <v/>
      </c>
      <c r="N564" s="44" t="str" cm="1">
        <f t="array" ref="N564">IFERROR(IF(_xlfn.SINGLE(A:A)="","",IF(R564="Beer",SUM(LOOKUP(2,1/(Rates!$B$3:$B$5&lt;=W564)/(Rates!$C$3:$C$5&gt;=W564),Rates!$D$3:$D$5)*(X564/100)*W564),IF(R564="Refreshment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44" t="str">
        <f t="shared" si="279"/>
        <v/>
      </c>
      <c r="P564" s="13"/>
      <c r="Q564" s="179" t="str">
        <f t="shared" si="280"/>
        <v/>
      </c>
      <c r="R564" s="180" t="str">
        <f t="shared" si="281"/>
        <v/>
      </c>
      <c r="S564" s="13" t="str">
        <f>IF(A564="","",IF(R564="Refreshment Beverage",VLOOKUP(VALUE(Q564),Rates!G$15:L$19,2,0),VLOOKUP(VALUE(Q564),Rates!G$4:L$8,2,0)))</f>
        <v/>
      </c>
      <c r="T564" s="13" t="str">
        <f t="shared" si="282"/>
        <v/>
      </c>
      <c r="U564" s="181" t="str">
        <f t="shared" si="283"/>
        <v/>
      </c>
      <c r="V564" s="13" t="str">
        <f t="shared" si="284"/>
        <v/>
      </c>
      <c r="W564" s="13" t="str">
        <f t="shared" si="285"/>
        <v/>
      </c>
      <c r="X564" s="182" t="str">
        <f t="shared" si="286"/>
        <v/>
      </c>
      <c r="Y564" s="183" t="str">
        <f>IF(A:A="","",IF(R564="Refreshment Beverage",VLOOKUP(Q564,Rates!G$15:L$19,6,0)*W564,VLOOKUP(Q564,Rates!G$4:L$12,6,0)*W564))</f>
        <v/>
      </c>
      <c r="Z564" s="183" t="str">
        <f t="shared" si="287"/>
        <v/>
      </c>
      <c r="AA564" s="17">
        <f t="shared" si="275"/>
        <v>0</v>
      </c>
      <c r="AB564" s="177" t="str" cm="1">
        <f t="array" ref="AB564">IF(_xlfn.SINGLE(A:A)="","",IF(R564="Refreshment Beverage","",IF(AND(R564="Beer",Q564=0),SUM(LOOKUP(2,1/(Rates!$B$15:$B$18&lt;=W564)/(Rates!$C$15:$C$18&gt;=W564),Rates!$D$15:$D$18)*W564),VLOOKUP(VALUE(_xlfn.SINGLE(Q:Q)),Rates!A:B,2,0)*W564)))</f>
        <v/>
      </c>
      <c r="AC564" s="177" t="str" cm="1">
        <f t="array" ref="AC564">IF(_xlfn.SINGLE(A:A)="","",IF(R564="Refreshment Beverage","",IF(AND(R564="Beer",Q564=0),SUM(LOOKUP(2,1/(Rates!$B$15:$B$18&lt;=W564)/(Rates!$C$15:$C$18&gt;=W564),Rates!$E$15:$E$18)*W564),VLOOKUP(VALUE(_xlfn.SINGLE(Q:Q)),Rates!A:C,3,0)*W564)))</f>
        <v/>
      </c>
      <c r="AD564" s="168">
        <f>IFERROR(IF(OR(Q564=1,Q564=2,Q564=3,Q564=4),VLOOKUP(Q564,Rates!$A$31:$B$34,2,0)*W564,IF(V564=1,VLOOKUP(U564,'REB BEV MIN MKUP'!B:E,4,0),IF(V564&gt;1,VLOOKUP(VALUE(W564),'REB BEV MIN MKUP'!O:Q,3,0),0))),0)</f>
        <v>0</v>
      </c>
      <c r="AE564" s="177" t="str">
        <f t="shared" si="288"/>
        <v/>
      </c>
      <c r="AF564" s="13" t="str">
        <f t="shared" si="289"/>
        <v/>
      </c>
      <c r="AG564" s="177" t="str">
        <f t="shared" si="290"/>
        <v/>
      </c>
      <c r="AH564" s="184" t="str">
        <f t="shared" si="291"/>
        <v/>
      </c>
      <c r="AI564" s="184" t="str">
        <f>IF(AE:AE="","",IF(R564="Refreshment Beverage",AK564*(Rates!J$19/100),ROUND(SUM(AH564*(Rates!$J$8/100)),4)))</f>
        <v/>
      </c>
      <c r="AJ564" s="183" t="str">
        <f t="shared" si="292"/>
        <v/>
      </c>
      <c r="AK564" s="185" t="str">
        <f t="shared" si="293"/>
        <v/>
      </c>
      <c r="AL564" s="177" t="str">
        <f t="shared" si="294"/>
        <v/>
      </c>
      <c r="AM564" s="13" t="str">
        <f>IF(AS564="","",IF(R564="Refreshment Beverage",ROUND(AS564*Rates!K$19,4),ROUND(AO564*(VLOOKUP(VALUE(Q564),Rates!G$4:L$12,3,0)),4)))</f>
        <v/>
      </c>
      <c r="AN564" s="183" t="str">
        <f>IF(AS564="","",IF(R564="Refreshment Beverage",AS564*(Rates!J$19/100),MAX(AM564,AB564)))</f>
        <v/>
      </c>
      <c r="AO564" s="186" t="str">
        <f t="shared" si="295"/>
        <v/>
      </c>
      <c r="AP564" s="186" t="str">
        <f t="shared" si="296"/>
        <v/>
      </c>
      <c r="AQ564" s="186" t="str">
        <f>IF(AS564="","",IF(R564="Refreshment Beverage",ROUND(SUM(VLOOKUP(Q:Q,Rates!G$15:L$19,3,0)*(AS564-Y564-Z564-AA564)),4),ROUND(SUM(Rates!$K$8*AS564),4)))</f>
        <v/>
      </c>
      <c r="AR564" s="184" t="str">
        <f t="shared" si="297"/>
        <v/>
      </c>
      <c r="AS564" s="185" t="str">
        <f t="shared" si="298"/>
        <v/>
      </c>
      <c r="AT564" s="177" t="str">
        <f t="shared" si="299"/>
        <v/>
      </c>
      <c r="AU564" s="13" t="str">
        <f>IF(AX564="","",IF(R564="Refreshment Beverage",ROUND((BA564-Y564-Z564-AA564)*VLOOKUP(VALUE(Q564),Rates!G$15:L$19,3,0),4),ROUND(AW564*(VLOOKUP(VALUE(Q564),Rates!G:L,3,0)),4)))</f>
        <v/>
      </c>
      <c r="AV564" s="183" t="str">
        <f t="shared" si="300"/>
        <v/>
      </c>
      <c r="AW564" s="186" t="str">
        <f t="shared" si="301"/>
        <v/>
      </c>
      <c r="AX564" s="184" t="str">
        <f t="shared" si="302"/>
        <v/>
      </c>
      <c r="AY564" s="186" t="str">
        <f>IF(AX564="","",IF(R564="Refreshment Beverage",ROUND(SUM(AX564*Rates!K$19),4),ROUND(SUM(AX564*(Rates!J$8/100)),4)))</f>
        <v/>
      </c>
      <c r="AZ564" s="183" t="str">
        <f t="shared" si="303"/>
        <v/>
      </c>
      <c r="BA564" s="185" t="str">
        <f t="shared" si="304"/>
        <v/>
      </c>
      <c r="BD564" s="171"/>
      <c r="BE564" s="171"/>
      <c r="BF564" s="171"/>
      <c r="BG564" s="171"/>
    </row>
    <row r="565" spans="1:59" ht="15" customHeight="1" x14ac:dyDescent="0.3">
      <c r="A565" s="172"/>
      <c r="B565" s="172"/>
      <c r="C565" s="172"/>
      <c r="D565" s="173"/>
      <c r="E565" s="173"/>
      <c r="F565" s="173"/>
      <c r="G565" s="173"/>
      <c r="H565" s="173"/>
      <c r="I565" s="174"/>
      <c r="J565" s="175"/>
      <c r="K565" s="176" t="str">
        <f t="shared" si="276"/>
        <v/>
      </c>
      <c r="L565" s="177" t="str">
        <f t="shared" si="277"/>
        <v/>
      </c>
      <c r="M565" s="178" t="str">
        <f t="shared" si="278"/>
        <v/>
      </c>
      <c r="N565" s="44" t="str" cm="1">
        <f t="array" ref="N565">IFERROR(IF(_xlfn.SINGLE(A:A)="","",IF(R565="Beer",SUM(LOOKUP(2,1/(Rates!$B$3:$B$5&lt;=W565)/(Rates!$C$3:$C$5&gt;=W565),Rates!$D$3:$D$5)*(X565/100)*W565),IF(R565="Refreshment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44" t="str">
        <f t="shared" si="279"/>
        <v/>
      </c>
      <c r="P565" s="13"/>
      <c r="Q565" s="179" t="str">
        <f t="shared" si="280"/>
        <v/>
      </c>
      <c r="R565" s="180" t="str">
        <f t="shared" si="281"/>
        <v/>
      </c>
      <c r="S565" s="13" t="str">
        <f>IF(A565="","",IF(R565="Refreshment Beverage",VLOOKUP(VALUE(Q565),Rates!G$15:L$19,2,0),VLOOKUP(VALUE(Q565),Rates!G$4:L$8,2,0)))</f>
        <v/>
      </c>
      <c r="T565" s="13" t="str">
        <f t="shared" si="282"/>
        <v/>
      </c>
      <c r="U565" s="181" t="str">
        <f t="shared" si="283"/>
        <v/>
      </c>
      <c r="V565" s="13" t="str">
        <f t="shared" si="284"/>
        <v/>
      </c>
      <c r="W565" s="13" t="str">
        <f t="shared" si="285"/>
        <v/>
      </c>
      <c r="X565" s="182" t="str">
        <f t="shared" si="286"/>
        <v/>
      </c>
      <c r="Y565" s="183" t="str">
        <f>IF(A:A="","",IF(R565="Refreshment Beverage",VLOOKUP(Q565,Rates!G$15:L$19,6,0)*W565,VLOOKUP(Q565,Rates!G$4:L$12,6,0)*W565))</f>
        <v/>
      </c>
      <c r="Z565" s="183" t="str">
        <f t="shared" si="287"/>
        <v/>
      </c>
      <c r="AA565" s="17">
        <f t="shared" si="275"/>
        <v>0</v>
      </c>
      <c r="AB565" s="177" t="str" cm="1">
        <f t="array" ref="AB565">IF(_xlfn.SINGLE(A:A)="","",IF(R565="Refreshment Beverage","",IF(AND(R565="Beer",Q565=0),SUM(LOOKUP(2,1/(Rates!$B$15:$B$18&lt;=W565)/(Rates!$C$15:$C$18&gt;=W565),Rates!$D$15:$D$18)*W565),VLOOKUP(VALUE(_xlfn.SINGLE(Q:Q)),Rates!A:B,2,0)*W565)))</f>
        <v/>
      </c>
      <c r="AC565" s="177" t="str" cm="1">
        <f t="array" ref="AC565">IF(_xlfn.SINGLE(A:A)="","",IF(R565="Refreshment Beverage","",IF(AND(R565="Beer",Q565=0),SUM(LOOKUP(2,1/(Rates!$B$15:$B$18&lt;=W565)/(Rates!$C$15:$C$18&gt;=W565),Rates!$E$15:$E$18)*W565),VLOOKUP(VALUE(_xlfn.SINGLE(Q:Q)),Rates!A:C,3,0)*W565)))</f>
        <v/>
      </c>
      <c r="AD565" s="168">
        <f>IFERROR(IF(OR(Q565=1,Q565=2,Q565=3,Q565=4),VLOOKUP(Q565,Rates!$A$31:$B$34,2,0)*W565,IF(V565=1,VLOOKUP(U565,'REB BEV MIN MKUP'!B:E,4,0),IF(V565&gt;1,VLOOKUP(VALUE(W565),'REB BEV MIN MKUP'!O:Q,3,0),0))),0)</f>
        <v>0</v>
      </c>
      <c r="AE565" s="177" t="str">
        <f t="shared" si="288"/>
        <v/>
      </c>
      <c r="AF565" s="13" t="str">
        <f t="shared" si="289"/>
        <v/>
      </c>
      <c r="AG565" s="177" t="str">
        <f t="shared" si="290"/>
        <v/>
      </c>
      <c r="AH565" s="184" t="str">
        <f t="shared" si="291"/>
        <v/>
      </c>
      <c r="AI565" s="184" t="str">
        <f>IF(AE:AE="","",IF(R565="Refreshment Beverage",AK565*(Rates!J$19/100),ROUND(SUM(AH565*(Rates!$J$8/100)),4)))</f>
        <v/>
      </c>
      <c r="AJ565" s="183" t="str">
        <f t="shared" si="292"/>
        <v/>
      </c>
      <c r="AK565" s="185" t="str">
        <f t="shared" si="293"/>
        <v/>
      </c>
      <c r="AL565" s="177" t="str">
        <f t="shared" si="294"/>
        <v/>
      </c>
      <c r="AM565" s="13" t="str">
        <f>IF(AS565="","",IF(R565="Refreshment Beverage",ROUND(AS565*Rates!K$19,4),ROUND(AO565*(VLOOKUP(VALUE(Q565),Rates!G$4:L$12,3,0)),4)))</f>
        <v/>
      </c>
      <c r="AN565" s="183" t="str">
        <f>IF(AS565="","",IF(R565="Refreshment Beverage",AS565*(Rates!J$19/100),MAX(AM565,AB565)))</f>
        <v/>
      </c>
      <c r="AO565" s="186" t="str">
        <f t="shared" si="295"/>
        <v/>
      </c>
      <c r="AP565" s="186" t="str">
        <f t="shared" si="296"/>
        <v/>
      </c>
      <c r="AQ565" s="186" t="str">
        <f>IF(AS565="","",IF(R565="Refreshment Beverage",ROUND(SUM(VLOOKUP(Q:Q,Rates!G$15:L$19,3,0)*(AS565-Y565-Z565-AA565)),4),ROUND(SUM(Rates!$K$8*AS565),4)))</f>
        <v/>
      </c>
      <c r="AR565" s="184" t="str">
        <f t="shared" si="297"/>
        <v/>
      </c>
      <c r="AS565" s="185" t="str">
        <f t="shared" si="298"/>
        <v/>
      </c>
      <c r="AT565" s="177" t="str">
        <f t="shared" si="299"/>
        <v/>
      </c>
      <c r="AU565" s="13" t="str">
        <f>IF(AX565="","",IF(R565="Refreshment Beverage",ROUND((BA565-Y565-Z565-AA565)*VLOOKUP(VALUE(Q565),Rates!G$15:L$19,3,0),4),ROUND(AW565*(VLOOKUP(VALUE(Q565),Rates!G:L,3,0)),4)))</f>
        <v/>
      </c>
      <c r="AV565" s="183" t="str">
        <f t="shared" si="300"/>
        <v/>
      </c>
      <c r="AW565" s="186" t="str">
        <f t="shared" si="301"/>
        <v/>
      </c>
      <c r="AX565" s="184" t="str">
        <f t="shared" si="302"/>
        <v/>
      </c>
      <c r="AY565" s="186" t="str">
        <f>IF(AX565="","",IF(R565="Refreshment Beverage",ROUND(SUM(AX565*Rates!K$19),4),ROUND(SUM(AX565*(Rates!J$8/100)),4)))</f>
        <v/>
      </c>
      <c r="AZ565" s="183" t="str">
        <f t="shared" si="303"/>
        <v/>
      </c>
      <c r="BA565" s="185" t="str">
        <f t="shared" si="304"/>
        <v/>
      </c>
      <c r="BD565" s="171"/>
      <c r="BE565" s="171"/>
      <c r="BF565" s="171"/>
      <c r="BG565" s="171"/>
    </row>
    <row r="566" spans="1:59" ht="15" customHeight="1" x14ac:dyDescent="0.3">
      <c r="A566" s="172"/>
      <c r="B566" s="172"/>
      <c r="C566" s="172"/>
      <c r="D566" s="173"/>
      <c r="E566" s="173"/>
      <c r="F566" s="173"/>
      <c r="G566" s="173"/>
      <c r="H566" s="173"/>
      <c r="I566" s="174"/>
      <c r="J566" s="175"/>
      <c r="K566" s="176" t="str">
        <f t="shared" si="276"/>
        <v/>
      </c>
      <c r="L566" s="177" t="str">
        <f t="shared" si="277"/>
        <v/>
      </c>
      <c r="M566" s="178" t="str">
        <f t="shared" si="278"/>
        <v/>
      </c>
      <c r="N566" s="44" t="str" cm="1">
        <f t="array" ref="N566">IFERROR(IF(_xlfn.SINGLE(A:A)="","",IF(R566="Beer",SUM(LOOKUP(2,1/(Rates!$B$3:$B$5&lt;=W566)/(Rates!$C$3:$C$5&gt;=W566),Rates!$D$3:$D$5)*(X566/100)*W566),IF(R566="Refreshment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44" t="str">
        <f t="shared" si="279"/>
        <v/>
      </c>
      <c r="P566" s="13"/>
      <c r="Q566" s="179" t="str">
        <f t="shared" si="280"/>
        <v/>
      </c>
      <c r="R566" s="180" t="str">
        <f t="shared" si="281"/>
        <v/>
      </c>
      <c r="S566" s="13" t="str">
        <f>IF(A566="","",IF(R566="Refreshment Beverage",VLOOKUP(VALUE(Q566),Rates!G$15:L$19,2,0),VLOOKUP(VALUE(Q566),Rates!G$4:L$8,2,0)))</f>
        <v/>
      </c>
      <c r="T566" s="13" t="str">
        <f t="shared" si="282"/>
        <v/>
      </c>
      <c r="U566" s="181" t="str">
        <f t="shared" si="283"/>
        <v/>
      </c>
      <c r="V566" s="13" t="str">
        <f t="shared" si="284"/>
        <v/>
      </c>
      <c r="W566" s="13" t="str">
        <f t="shared" si="285"/>
        <v/>
      </c>
      <c r="X566" s="182" t="str">
        <f t="shared" si="286"/>
        <v/>
      </c>
      <c r="Y566" s="183" t="str">
        <f>IF(A:A="","",IF(R566="Refreshment Beverage",VLOOKUP(Q566,Rates!G$15:L$19,6,0)*W566,VLOOKUP(Q566,Rates!G$4:L$12,6,0)*W566))</f>
        <v/>
      </c>
      <c r="Z566" s="183" t="str">
        <f t="shared" si="287"/>
        <v/>
      </c>
      <c r="AA566" s="17">
        <f t="shared" si="275"/>
        <v>0</v>
      </c>
      <c r="AB566" s="177" t="str" cm="1">
        <f t="array" ref="AB566">IF(_xlfn.SINGLE(A:A)="","",IF(R566="Refreshment Beverage","",IF(AND(R566="Beer",Q566=0),SUM(LOOKUP(2,1/(Rates!$B$15:$B$18&lt;=W566)/(Rates!$C$15:$C$18&gt;=W566),Rates!$D$15:$D$18)*W566),VLOOKUP(VALUE(_xlfn.SINGLE(Q:Q)),Rates!A:B,2,0)*W566)))</f>
        <v/>
      </c>
      <c r="AC566" s="177" t="str" cm="1">
        <f t="array" ref="AC566">IF(_xlfn.SINGLE(A:A)="","",IF(R566="Refreshment Beverage","",IF(AND(R566="Beer",Q566=0),SUM(LOOKUP(2,1/(Rates!$B$15:$B$18&lt;=W566)/(Rates!$C$15:$C$18&gt;=W566),Rates!$E$15:$E$18)*W566),VLOOKUP(VALUE(_xlfn.SINGLE(Q:Q)),Rates!A:C,3,0)*W566)))</f>
        <v/>
      </c>
      <c r="AD566" s="168">
        <f>IFERROR(IF(OR(Q566=1,Q566=2,Q566=3,Q566=4),VLOOKUP(Q566,Rates!$A$31:$B$34,2,0)*W566,IF(V566=1,VLOOKUP(U566,'REB BEV MIN MKUP'!B:E,4,0),IF(V566&gt;1,VLOOKUP(VALUE(W566),'REB BEV MIN MKUP'!O:Q,3,0),0))),0)</f>
        <v>0</v>
      </c>
      <c r="AE566" s="177" t="str">
        <f t="shared" si="288"/>
        <v/>
      </c>
      <c r="AF566" s="13" t="str">
        <f t="shared" si="289"/>
        <v/>
      </c>
      <c r="AG566" s="177" t="str">
        <f t="shared" si="290"/>
        <v/>
      </c>
      <c r="AH566" s="184" t="str">
        <f t="shared" si="291"/>
        <v/>
      </c>
      <c r="AI566" s="184" t="str">
        <f>IF(AE:AE="","",IF(R566="Refreshment Beverage",AK566*(Rates!J$19/100),ROUND(SUM(AH566*(Rates!$J$8/100)),4)))</f>
        <v/>
      </c>
      <c r="AJ566" s="183" t="str">
        <f t="shared" si="292"/>
        <v/>
      </c>
      <c r="AK566" s="185" t="str">
        <f t="shared" si="293"/>
        <v/>
      </c>
      <c r="AL566" s="177" t="str">
        <f t="shared" si="294"/>
        <v/>
      </c>
      <c r="AM566" s="13" t="str">
        <f>IF(AS566="","",IF(R566="Refreshment Beverage",ROUND(AS566*Rates!K$19,4),ROUND(AO566*(VLOOKUP(VALUE(Q566),Rates!G$4:L$12,3,0)),4)))</f>
        <v/>
      </c>
      <c r="AN566" s="183" t="str">
        <f>IF(AS566="","",IF(R566="Refreshment Beverage",AS566*(Rates!J$19/100),MAX(AM566,AB566)))</f>
        <v/>
      </c>
      <c r="AO566" s="186" t="str">
        <f t="shared" si="295"/>
        <v/>
      </c>
      <c r="AP566" s="186" t="str">
        <f t="shared" si="296"/>
        <v/>
      </c>
      <c r="AQ566" s="186" t="str">
        <f>IF(AS566="","",IF(R566="Refreshment Beverage",ROUND(SUM(VLOOKUP(Q:Q,Rates!G$15:L$19,3,0)*(AS566-Y566-Z566-AA566)),4),ROUND(SUM(Rates!$K$8*AS566),4)))</f>
        <v/>
      </c>
      <c r="AR566" s="184" t="str">
        <f t="shared" si="297"/>
        <v/>
      </c>
      <c r="AS566" s="185" t="str">
        <f t="shared" si="298"/>
        <v/>
      </c>
      <c r="AT566" s="177" t="str">
        <f t="shared" si="299"/>
        <v/>
      </c>
      <c r="AU566" s="13" t="str">
        <f>IF(AX566="","",IF(R566="Refreshment Beverage",ROUND((BA566-Y566-Z566-AA566)*VLOOKUP(VALUE(Q566),Rates!G$15:L$19,3,0),4),ROUND(AW566*(VLOOKUP(VALUE(Q566),Rates!G:L,3,0)),4)))</f>
        <v/>
      </c>
      <c r="AV566" s="183" t="str">
        <f t="shared" si="300"/>
        <v/>
      </c>
      <c r="AW566" s="186" t="str">
        <f t="shared" si="301"/>
        <v/>
      </c>
      <c r="AX566" s="184" t="str">
        <f t="shared" si="302"/>
        <v/>
      </c>
      <c r="AY566" s="186" t="str">
        <f>IF(AX566="","",IF(R566="Refreshment Beverage",ROUND(SUM(AX566*Rates!K$19),4),ROUND(SUM(AX566*(Rates!J$8/100)),4)))</f>
        <v/>
      </c>
      <c r="AZ566" s="183" t="str">
        <f t="shared" si="303"/>
        <v/>
      </c>
      <c r="BA566" s="185" t="str">
        <f t="shared" si="304"/>
        <v/>
      </c>
      <c r="BD566" s="171"/>
      <c r="BE566" s="171"/>
      <c r="BF566" s="171"/>
      <c r="BG566" s="171"/>
    </row>
    <row r="567" spans="1:59" ht="15" customHeight="1" x14ac:dyDescent="0.3">
      <c r="A567" s="172"/>
      <c r="B567" s="172"/>
      <c r="C567" s="172"/>
      <c r="D567" s="173"/>
      <c r="E567" s="173"/>
      <c r="F567" s="173"/>
      <c r="G567" s="173"/>
      <c r="H567" s="173"/>
      <c r="I567" s="174"/>
      <c r="J567" s="175"/>
      <c r="K567" s="176" t="str">
        <f t="shared" si="276"/>
        <v/>
      </c>
      <c r="L567" s="177" t="str">
        <f t="shared" si="277"/>
        <v/>
      </c>
      <c r="M567" s="178" t="str">
        <f t="shared" si="278"/>
        <v/>
      </c>
      <c r="N567" s="44" t="str" cm="1">
        <f t="array" ref="N567">IFERROR(IF(_xlfn.SINGLE(A:A)="","",IF(R567="Beer",SUM(LOOKUP(2,1/(Rates!$B$3:$B$5&lt;=W567)/(Rates!$C$3:$C$5&gt;=W567),Rates!$D$3:$D$5)*(X567/100)*W567),IF(R567="Refreshment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44" t="str">
        <f t="shared" si="279"/>
        <v/>
      </c>
      <c r="P567" s="13"/>
      <c r="Q567" s="179" t="str">
        <f t="shared" si="280"/>
        <v/>
      </c>
      <c r="R567" s="180" t="str">
        <f t="shared" si="281"/>
        <v/>
      </c>
      <c r="S567" s="13" t="str">
        <f>IF(A567="","",IF(R567="Refreshment Beverage",VLOOKUP(VALUE(Q567),Rates!G$15:L$19,2,0),VLOOKUP(VALUE(Q567),Rates!G$4:L$8,2,0)))</f>
        <v/>
      </c>
      <c r="T567" s="13" t="str">
        <f t="shared" si="282"/>
        <v/>
      </c>
      <c r="U567" s="181" t="str">
        <f t="shared" si="283"/>
        <v/>
      </c>
      <c r="V567" s="13" t="str">
        <f t="shared" si="284"/>
        <v/>
      </c>
      <c r="W567" s="13" t="str">
        <f t="shared" si="285"/>
        <v/>
      </c>
      <c r="X567" s="182" t="str">
        <f t="shared" si="286"/>
        <v/>
      </c>
      <c r="Y567" s="183" t="str">
        <f>IF(A:A="","",IF(R567="Refreshment Beverage",VLOOKUP(Q567,Rates!G$15:L$19,6,0)*W567,VLOOKUP(Q567,Rates!G$4:L$12,6,0)*W567))</f>
        <v/>
      </c>
      <c r="Z567" s="183" t="str">
        <f t="shared" si="287"/>
        <v/>
      </c>
      <c r="AA567" s="17">
        <f t="shared" si="275"/>
        <v>0</v>
      </c>
      <c r="AB567" s="177" t="str" cm="1">
        <f t="array" ref="AB567">IF(_xlfn.SINGLE(A:A)="","",IF(R567="Refreshment Beverage","",IF(AND(R567="Beer",Q567=0),SUM(LOOKUP(2,1/(Rates!$B$15:$B$18&lt;=W567)/(Rates!$C$15:$C$18&gt;=W567),Rates!$D$15:$D$18)*W567),VLOOKUP(VALUE(_xlfn.SINGLE(Q:Q)),Rates!A:B,2,0)*W567)))</f>
        <v/>
      </c>
      <c r="AC567" s="177" t="str" cm="1">
        <f t="array" ref="AC567">IF(_xlfn.SINGLE(A:A)="","",IF(R567="Refreshment Beverage","",IF(AND(R567="Beer",Q567=0),SUM(LOOKUP(2,1/(Rates!$B$15:$B$18&lt;=W567)/(Rates!$C$15:$C$18&gt;=W567),Rates!$E$15:$E$18)*W567),VLOOKUP(VALUE(_xlfn.SINGLE(Q:Q)),Rates!A:C,3,0)*W567)))</f>
        <v/>
      </c>
      <c r="AD567" s="168">
        <f>IFERROR(IF(OR(Q567=1,Q567=2,Q567=3,Q567=4),VLOOKUP(Q567,Rates!$A$31:$B$34,2,0)*W567,IF(V567=1,VLOOKUP(U567,'REB BEV MIN MKUP'!B:E,4,0),IF(V567&gt;1,VLOOKUP(VALUE(W567),'REB BEV MIN MKUP'!O:Q,3,0),0))),0)</f>
        <v>0</v>
      </c>
      <c r="AE567" s="177" t="str">
        <f t="shared" si="288"/>
        <v/>
      </c>
      <c r="AF567" s="13" t="str">
        <f t="shared" si="289"/>
        <v/>
      </c>
      <c r="AG567" s="177" t="str">
        <f t="shared" si="290"/>
        <v/>
      </c>
      <c r="AH567" s="184" t="str">
        <f t="shared" si="291"/>
        <v/>
      </c>
      <c r="AI567" s="184" t="str">
        <f>IF(AE:AE="","",IF(R567="Refreshment Beverage",AK567*(Rates!J$19/100),ROUND(SUM(AH567*(Rates!$J$8/100)),4)))</f>
        <v/>
      </c>
      <c r="AJ567" s="183" t="str">
        <f t="shared" si="292"/>
        <v/>
      </c>
      <c r="AK567" s="185" t="str">
        <f t="shared" si="293"/>
        <v/>
      </c>
      <c r="AL567" s="177" t="str">
        <f t="shared" si="294"/>
        <v/>
      </c>
      <c r="AM567" s="13" t="str">
        <f>IF(AS567="","",IF(R567="Refreshment Beverage",ROUND(AS567*Rates!K$19,4),ROUND(AO567*(VLOOKUP(VALUE(Q567),Rates!G$4:L$12,3,0)),4)))</f>
        <v/>
      </c>
      <c r="AN567" s="183" t="str">
        <f>IF(AS567="","",IF(R567="Refreshment Beverage",AS567*(Rates!J$19/100),MAX(AM567,AB567)))</f>
        <v/>
      </c>
      <c r="AO567" s="186" t="str">
        <f t="shared" si="295"/>
        <v/>
      </c>
      <c r="AP567" s="186" t="str">
        <f t="shared" si="296"/>
        <v/>
      </c>
      <c r="AQ567" s="186" t="str">
        <f>IF(AS567="","",IF(R567="Refreshment Beverage",ROUND(SUM(VLOOKUP(Q:Q,Rates!G$15:L$19,3,0)*(AS567-Y567-Z567-AA567)),4),ROUND(SUM(Rates!$K$8*AS567),4)))</f>
        <v/>
      </c>
      <c r="AR567" s="184" t="str">
        <f t="shared" si="297"/>
        <v/>
      </c>
      <c r="AS567" s="185" t="str">
        <f t="shared" si="298"/>
        <v/>
      </c>
      <c r="AT567" s="177" t="str">
        <f t="shared" si="299"/>
        <v/>
      </c>
      <c r="AU567" s="13" t="str">
        <f>IF(AX567="","",IF(R567="Refreshment Beverage",ROUND((BA567-Y567-Z567-AA567)*VLOOKUP(VALUE(Q567),Rates!G$15:L$19,3,0),4),ROUND(AW567*(VLOOKUP(VALUE(Q567),Rates!G:L,3,0)),4)))</f>
        <v/>
      </c>
      <c r="AV567" s="183" t="str">
        <f t="shared" si="300"/>
        <v/>
      </c>
      <c r="AW567" s="186" t="str">
        <f t="shared" si="301"/>
        <v/>
      </c>
      <c r="AX567" s="184" t="str">
        <f t="shared" si="302"/>
        <v/>
      </c>
      <c r="AY567" s="186" t="str">
        <f>IF(AX567="","",IF(R567="Refreshment Beverage",ROUND(SUM(AX567*Rates!K$19),4),ROUND(SUM(AX567*(Rates!J$8/100)),4)))</f>
        <v/>
      </c>
      <c r="AZ567" s="183" t="str">
        <f t="shared" si="303"/>
        <v/>
      </c>
      <c r="BA567" s="185" t="str">
        <f t="shared" si="304"/>
        <v/>
      </c>
      <c r="BD567" s="171"/>
      <c r="BE567" s="171"/>
      <c r="BF567" s="171"/>
      <c r="BG567" s="171"/>
    </row>
    <row r="568" spans="1:59" ht="15" customHeight="1" x14ac:dyDescent="0.3">
      <c r="A568" s="172"/>
      <c r="B568" s="172"/>
      <c r="C568" s="172"/>
      <c r="D568" s="173"/>
      <c r="E568" s="173"/>
      <c r="F568" s="173"/>
      <c r="G568" s="173"/>
      <c r="H568" s="173"/>
      <c r="I568" s="174"/>
      <c r="J568" s="175"/>
      <c r="K568" s="176" t="str">
        <f t="shared" si="276"/>
        <v/>
      </c>
      <c r="L568" s="177" t="str">
        <f t="shared" si="277"/>
        <v/>
      </c>
      <c r="M568" s="178" t="str">
        <f t="shared" si="278"/>
        <v/>
      </c>
      <c r="N568" s="44" t="str" cm="1">
        <f t="array" ref="N568">IFERROR(IF(_xlfn.SINGLE(A:A)="","",IF(R568="Beer",SUM(LOOKUP(2,1/(Rates!$B$3:$B$5&lt;=W568)/(Rates!$C$3:$C$5&gt;=W568),Rates!$D$3:$D$5)*(X568/100)*W568),IF(R568="Refreshment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44" t="str">
        <f t="shared" si="279"/>
        <v/>
      </c>
      <c r="P568" s="13"/>
      <c r="Q568" s="179" t="str">
        <f t="shared" si="280"/>
        <v/>
      </c>
      <c r="R568" s="180" t="str">
        <f t="shared" si="281"/>
        <v/>
      </c>
      <c r="S568" s="13" t="str">
        <f>IF(A568="","",IF(R568="Refreshment Beverage",VLOOKUP(VALUE(Q568),Rates!G$15:L$19,2,0),VLOOKUP(VALUE(Q568),Rates!G$4:L$8,2,0)))</f>
        <v/>
      </c>
      <c r="T568" s="13" t="str">
        <f t="shared" si="282"/>
        <v/>
      </c>
      <c r="U568" s="181" t="str">
        <f t="shared" si="283"/>
        <v/>
      </c>
      <c r="V568" s="13" t="str">
        <f t="shared" si="284"/>
        <v/>
      </c>
      <c r="W568" s="13" t="str">
        <f t="shared" si="285"/>
        <v/>
      </c>
      <c r="X568" s="182" t="str">
        <f t="shared" si="286"/>
        <v/>
      </c>
      <c r="Y568" s="183" t="str">
        <f>IF(A:A="","",IF(R568="Refreshment Beverage",VLOOKUP(Q568,Rates!G$15:L$19,6,0)*W568,VLOOKUP(Q568,Rates!G$4:L$12,6,0)*W568))</f>
        <v/>
      </c>
      <c r="Z568" s="183" t="str">
        <f t="shared" si="287"/>
        <v/>
      </c>
      <c r="AA568" s="17">
        <f t="shared" si="275"/>
        <v>0</v>
      </c>
      <c r="AB568" s="177" t="str" cm="1">
        <f t="array" ref="AB568">IF(_xlfn.SINGLE(A:A)="","",IF(R568="Refreshment Beverage","",IF(AND(R568="Beer",Q568=0),SUM(LOOKUP(2,1/(Rates!$B$15:$B$18&lt;=W568)/(Rates!$C$15:$C$18&gt;=W568),Rates!$D$15:$D$18)*W568),VLOOKUP(VALUE(_xlfn.SINGLE(Q:Q)),Rates!A:B,2,0)*W568)))</f>
        <v/>
      </c>
      <c r="AC568" s="177" t="str" cm="1">
        <f t="array" ref="AC568">IF(_xlfn.SINGLE(A:A)="","",IF(R568="Refreshment Beverage","",IF(AND(R568="Beer",Q568=0),SUM(LOOKUP(2,1/(Rates!$B$15:$B$18&lt;=W568)/(Rates!$C$15:$C$18&gt;=W568),Rates!$E$15:$E$18)*W568),VLOOKUP(VALUE(_xlfn.SINGLE(Q:Q)),Rates!A:C,3,0)*W568)))</f>
        <v/>
      </c>
      <c r="AD568" s="168">
        <f>IFERROR(IF(OR(Q568=1,Q568=2,Q568=3,Q568=4),VLOOKUP(Q568,Rates!$A$31:$B$34,2,0)*W568,IF(V568=1,VLOOKUP(U568,'REB BEV MIN MKUP'!B:E,4,0),IF(V568&gt;1,VLOOKUP(VALUE(W568),'REB BEV MIN MKUP'!O:Q,3,0),0))),0)</f>
        <v>0</v>
      </c>
      <c r="AE568" s="177" t="str">
        <f t="shared" si="288"/>
        <v/>
      </c>
      <c r="AF568" s="13" t="str">
        <f t="shared" si="289"/>
        <v/>
      </c>
      <c r="AG568" s="177" t="str">
        <f t="shared" si="290"/>
        <v/>
      </c>
      <c r="AH568" s="184" t="str">
        <f t="shared" si="291"/>
        <v/>
      </c>
      <c r="AI568" s="184" t="str">
        <f>IF(AE:AE="","",IF(R568="Refreshment Beverage",AK568*(Rates!J$19/100),ROUND(SUM(AH568*(Rates!$J$8/100)),4)))</f>
        <v/>
      </c>
      <c r="AJ568" s="183" t="str">
        <f t="shared" si="292"/>
        <v/>
      </c>
      <c r="AK568" s="185" t="str">
        <f t="shared" si="293"/>
        <v/>
      </c>
      <c r="AL568" s="177" t="str">
        <f t="shared" si="294"/>
        <v/>
      </c>
      <c r="AM568" s="13" t="str">
        <f>IF(AS568="","",IF(R568="Refreshment Beverage",ROUND(AS568*Rates!K$19,4),ROUND(AO568*(VLOOKUP(VALUE(Q568),Rates!G$4:L$12,3,0)),4)))</f>
        <v/>
      </c>
      <c r="AN568" s="183" t="str">
        <f>IF(AS568="","",IF(R568="Refreshment Beverage",AS568*(Rates!J$19/100),MAX(AM568,AB568)))</f>
        <v/>
      </c>
      <c r="AO568" s="186" t="str">
        <f t="shared" si="295"/>
        <v/>
      </c>
      <c r="AP568" s="186" t="str">
        <f t="shared" si="296"/>
        <v/>
      </c>
      <c r="AQ568" s="186" t="str">
        <f>IF(AS568="","",IF(R568="Refreshment Beverage",ROUND(SUM(VLOOKUP(Q:Q,Rates!G$15:L$19,3,0)*(AS568-Y568-Z568-AA568)),4),ROUND(SUM(Rates!$K$8*AS568),4)))</f>
        <v/>
      </c>
      <c r="AR568" s="184" t="str">
        <f t="shared" si="297"/>
        <v/>
      </c>
      <c r="AS568" s="185" t="str">
        <f t="shared" si="298"/>
        <v/>
      </c>
      <c r="AT568" s="177" t="str">
        <f t="shared" si="299"/>
        <v/>
      </c>
      <c r="AU568" s="13" t="str">
        <f>IF(AX568="","",IF(R568="Refreshment Beverage",ROUND((BA568-Y568-Z568-AA568)*VLOOKUP(VALUE(Q568),Rates!G$15:L$19,3,0),4),ROUND(AW568*(VLOOKUP(VALUE(Q568),Rates!G:L,3,0)),4)))</f>
        <v/>
      </c>
      <c r="AV568" s="183" t="str">
        <f t="shared" si="300"/>
        <v/>
      </c>
      <c r="AW568" s="186" t="str">
        <f t="shared" si="301"/>
        <v/>
      </c>
      <c r="AX568" s="184" t="str">
        <f t="shared" si="302"/>
        <v/>
      </c>
      <c r="AY568" s="186" t="str">
        <f>IF(AX568="","",IF(R568="Refreshment Beverage",ROUND(SUM(AX568*Rates!K$19),4),ROUND(SUM(AX568*(Rates!J$8/100)),4)))</f>
        <v/>
      </c>
      <c r="AZ568" s="183" t="str">
        <f t="shared" si="303"/>
        <v/>
      </c>
      <c r="BA568" s="185" t="str">
        <f t="shared" si="304"/>
        <v/>
      </c>
      <c r="BD568" s="171"/>
      <c r="BE568" s="171"/>
      <c r="BF568" s="171"/>
      <c r="BG568" s="171"/>
    </row>
    <row r="569" spans="1:59" ht="15" customHeight="1" x14ac:dyDescent="0.3">
      <c r="A569" s="172"/>
      <c r="B569" s="172"/>
      <c r="C569" s="172"/>
      <c r="D569" s="173"/>
      <c r="E569" s="173"/>
      <c r="F569" s="173"/>
      <c r="G569" s="173"/>
      <c r="H569" s="173"/>
      <c r="I569" s="174"/>
      <c r="J569" s="175"/>
      <c r="K569" s="176" t="str">
        <f t="shared" si="276"/>
        <v/>
      </c>
      <c r="L569" s="177" t="str">
        <f t="shared" si="277"/>
        <v/>
      </c>
      <c r="M569" s="178" t="str">
        <f t="shared" si="278"/>
        <v/>
      </c>
      <c r="N569" s="44" t="str" cm="1">
        <f t="array" ref="N569">IFERROR(IF(_xlfn.SINGLE(A:A)="","",IF(R569="Beer",SUM(LOOKUP(2,1/(Rates!$B$3:$B$5&lt;=W569)/(Rates!$C$3:$C$5&gt;=W569),Rates!$D$3:$D$5)*(X569/100)*W569),IF(R569="Refreshment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44" t="str">
        <f t="shared" si="279"/>
        <v/>
      </c>
      <c r="P569" s="13"/>
      <c r="Q569" s="179" t="str">
        <f t="shared" si="280"/>
        <v/>
      </c>
      <c r="R569" s="180" t="str">
        <f t="shared" si="281"/>
        <v/>
      </c>
      <c r="S569" s="13" t="str">
        <f>IF(A569="","",IF(R569="Refreshment Beverage",VLOOKUP(VALUE(Q569),Rates!G$15:L$19,2,0),VLOOKUP(VALUE(Q569),Rates!G$4:L$8,2,0)))</f>
        <v/>
      </c>
      <c r="T569" s="13" t="str">
        <f t="shared" si="282"/>
        <v/>
      </c>
      <c r="U569" s="181" t="str">
        <f t="shared" si="283"/>
        <v/>
      </c>
      <c r="V569" s="13" t="str">
        <f t="shared" si="284"/>
        <v/>
      </c>
      <c r="W569" s="13" t="str">
        <f t="shared" si="285"/>
        <v/>
      </c>
      <c r="X569" s="182" t="str">
        <f t="shared" si="286"/>
        <v/>
      </c>
      <c r="Y569" s="183" t="str">
        <f>IF(A:A="","",IF(R569="Refreshment Beverage",VLOOKUP(Q569,Rates!G$15:L$19,6,0)*W569,VLOOKUP(Q569,Rates!G$4:L$12,6,0)*W569))</f>
        <v/>
      </c>
      <c r="Z569" s="183" t="str">
        <f t="shared" si="287"/>
        <v/>
      </c>
      <c r="AA569" s="17">
        <f t="shared" si="275"/>
        <v>0</v>
      </c>
      <c r="AB569" s="177" t="str" cm="1">
        <f t="array" ref="AB569">IF(_xlfn.SINGLE(A:A)="","",IF(R569="Refreshment Beverage","",IF(AND(R569="Beer",Q569=0),SUM(LOOKUP(2,1/(Rates!$B$15:$B$18&lt;=W569)/(Rates!$C$15:$C$18&gt;=W569),Rates!$D$15:$D$18)*W569),VLOOKUP(VALUE(_xlfn.SINGLE(Q:Q)),Rates!A:B,2,0)*W569)))</f>
        <v/>
      </c>
      <c r="AC569" s="177" t="str" cm="1">
        <f t="array" ref="AC569">IF(_xlfn.SINGLE(A:A)="","",IF(R569="Refreshment Beverage","",IF(AND(R569="Beer",Q569=0),SUM(LOOKUP(2,1/(Rates!$B$15:$B$18&lt;=W569)/(Rates!$C$15:$C$18&gt;=W569),Rates!$E$15:$E$18)*W569),VLOOKUP(VALUE(_xlfn.SINGLE(Q:Q)),Rates!A:C,3,0)*W569)))</f>
        <v/>
      </c>
      <c r="AD569" s="168">
        <f>IFERROR(IF(OR(Q569=1,Q569=2,Q569=3,Q569=4),VLOOKUP(Q569,Rates!$A$31:$B$34,2,0)*W569,IF(V569=1,VLOOKUP(U569,'REB BEV MIN MKUP'!B:E,4,0),IF(V569&gt;1,VLOOKUP(VALUE(W569),'REB BEV MIN MKUP'!O:Q,3,0),0))),0)</f>
        <v>0</v>
      </c>
      <c r="AE569" s="177" t="str">
        <f t="shared" si="288"/>
        <v/>
      </c>
      <c r="AF569" s="13" t="str">
        <f t="shared" si="289"/>
        <v/>
      </c>
      <c r="AG569" s="177" t="str">
        <f t="shared" si="290"/>
        <v/>
      </c>
      <c r="AH569" s="184" t="str">
        <f t="shared" si="291"/>
        <v/>
      </c>
      <c r="AI569" s="184" t="str">
        <f>IF(AE:AE="","",IF(R569="Refreshment Beverage",AK569*(Rates!J$19/100),ROUND(SUM(AH569*(Rates!$J$8/100)),4)))</f>
        <v/>
      </c>
      <c r="AJ569" s="183" t="str">
        <f t="shared" si="292"/>
        <v/>
      </c>
      <c r="AK569" s="185" t="str">
        <f t="shared" si="293"/>
        <v/>
      </c>
      <c r="AL569" s="177" t="str">
        <f t="shared" si="294"/>
        <v/>
      </c>
      <c r="AM569" s="13" t="str">
        <f>IF(AS569="","",IF(R569="Refreshment Beverage",ROUND(AS569*Rates!K$19,4),ROUND(AO569*(VLOOKUP(VALUE(Q569),Rates!G$4:L$12,3,0)),4)))</f>
        <v/>
      </c>
      <c r="AN569" s="183" t="str">
        <f>IF(AS569="","",IF(R569="Refreshment Beverage",AS569*(Rates!J$19/100),MAX(AM569,AB569)))</f>
        <v/>
      </c>
      <c r="AO569" s="186" t="str">
        <f t="shared" si="295"/>
        <v/>
      </c>
      <c r="AP569" s="186" t="str">
        <f t="shared" si="296"/>
        <v/>
      </c>
      <c r="AQ569" s="186" t="str">
        <f>IF(AS569="","",IF(R569="Refreshment Beverage",ROUND(SUM(VLOOKUP(Q:Q,Rates!G$15:L$19,3,0)*(AS569-Y569-Z569-AA569)),4),ROUND(SUM(Rates!$K$8*AS569),4)))</f>
        <v/>
      </c>
      <c r="AR569" s="184" t="str">
        <f t="shared" si="297"/>
        <v/>
      </c>
      <c r="AS569" s="185" t="str">
        <f t="shared" si="298"/>
        <v/>
      </c>
      <c r="AT569" s="177" t="str">
        <f t="shared" si="299"/>
        <v/>
      </c>
      <c r="AU569" s="13" t="str">
        <f>IF(AX569="","",IF(R569="Refreshment Beverage",ROUND((BA569-Y569-Z569-AA569)*VLOOKUP(VALUE(Q569),Rates!G$15:L$19,3,0),4),ROUND(AW569*(VLOOKUP(VALUE(Q569),Rates!G:L,3,0)),4)))</f>
        <v/>
      </c>
      <c r="AV569" s="183" t="str">
        <f t="shared" si="300"/>
        <v/>
      </c>
      <c r="AW569" s="186" t="str">
        <f t="shared" si="301"/>
        <v/>
      </c>
      <c r="AX569" s="184" t="str">
        <f t="shared" si="302"/>
        <v/>
      </c>
      <c r="AY569" s="186" t="str">
        <f>IF(AX569="","",IF(R569="Refreshment Beverage",ROUND(SUM(AX569*Rates!K$19),4),ROUND(SUM(AX569*(Rates!J$8/100)),4)))</f>
        <v/>
      </c>
      <c r="AZ569" s="183" t="str">
        <f t="shared" si="303"/>
        <v/>
      </c>
      <c r="BA569" s="185" t="str">
        <f t="shared" si="304"/>
        <v/>
      </c>
      <c r="BD569" s="171"/>
      <c r="BE569" s="171"/>
      <c r="BF569" s="171"/>
      <c r="BG569" s="171"/>
    </row>
    <row r="570" spans="1:59" ht="15" customHeight="1" x14ac:dyDescent="0.3">
      <c r="A570" s="172"/>
      <c r="B570" s="172"/>
      <c r="C570" s="172"/>
      <c r="D570" s="173"/>
      <c r="E570" s="173"/>
      <c r="F570" s="173"/>
      <c r="G570" s="173"/>
      <c r="H570" s="173"/>
      <c r="I570" s="174"/>
      <c r="J570" s="175"/>
      <c r="K570" s="176" t="str">
        <f t="shared" si="276"/>
        <v/>
      </c>
      <c r="L570" s="177" t="str">
        <f t="shared" si="277"/>
        <v/>
      </c>
      <c r="M570" s="178" t="str">
        <f t="shared" si="278"/>
        <v/>
      </c>
      <c r="N570" s="44" t="str" cm="1">
        <f t="array" ref="N570">IFERROR(IF(_xlfn.SINGLE(A:A)="","",IF(R570="Beer",SUM(LOOKUP(2,1/(Rates!$B$3:$B$5&lt;=W570)/(Rates!$C$3:$C$5&gt;=W570),Rates!$D$3:$D$5)*(X570/100)*W570),IF(R570="Refreshment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44" t="str">
        <f t="shared" si="279"/>
        <v/>
      </c>
      <c r="P570" s="13"/>
      <c r="Q570" s="179" t="str">
        <f t="shared" si="280"/>
        <v/>
      </c>
      <c r="R570" s="180" t="str">
        <f t="shared" si="281"/>
        <v/>
      </c>
      <c r="S570" s="13" t="str">
        <f>IF(A570="","",IF(R570="Refreshment Beverage",VLOOKUP(VALUE(Q570),Rates!G$15:L$19,2,0),VLOOKUP(VALUE(Q570),Rates!G$4:L$8,2,0)))</f>
        <v/>
      </c>
      <c r="T570" s="13" t="str">
        <f t="shared" si="282"/>
        <v/>
      </c>
      <c r="U570" s="181" t="str">
        <f t="shared" si="283"/>
        <v/>
      </c>
      <c r="V570" s="13" t="str">
        <f t="shared" si="284"/>
        <v/>
      </c>
      <c r="W570" s="13" t="str">
        <f t="shared" si="285"/>
        <v/>
      </c>
      <c r="X570" s="182" t="str">
        <f t="shared" si="286"/>
        <v/>
      </c>
      <c r="Y570" s="183" t="str">
        <f>IF(A:A="","",IF(R570="Refreshment Beverage",VLOOKUP(Q570,Rates!G$15:L$19,6,0)*W570,VLOOKUP(Q570,Rates!G$4:L$12,6,0)*W570))</f>
        <v/>
      </c>
      <c r="Z570" s="183" t="str">
        <f t="shared" si="287"/>
        <v/>
      </c>
      <c r="AA570" s="17">
        <f t="shared" si="275"/>
        <v>0</v>
      </c>
      <c r="AB570" s="177" t="str" cm="1">
        <f t="array" ref="AB570">IF(_xlfn.SINGLE(A:A)="","",IF(R570="Refreshment Beverage","",IF(AND(R570="Beer",Q570=0),SUM(LOOKUP(2,1/(Rates!$B$15:$B$18&lt;=W570)/(Rates!$C$15:$C$18&gt;=W570),Rates!$D$15:$D$18)*W570),VLOOKUP(VALUE(_xlfn.SINGLE(Q:Q)),Rates!A:B,2,0)*W570)))</f>
        <v/>
      </c>
      <c r="AC570" s="177" t="str" cm="1">
        <f t="array" ref="AC570">IF(_xlfn.SINGLE(A:A)="","",IF(R570="Refreshment Beverage","",IF(AND(R570="Beer",Q570=0),SUM(LOOKUP(2,1/(Rates!$B$15:$B$18&lt;=W570)/(Rates!$C$15:$C$18&gt;=W570),Rates!$E$15:$E$18)*W570),VLOOKUP(VALUE(_xlfn.SINGLE(Q:Q)),Rates!A:C,3,0)*W570)))</f>
        <v/>
      </c>
      <c r="AD570" s="168">
        <f>IFERROR(IF(OR(Q570=1,Q570=2,Q570=3,Q570=4),VLOOKUP(Q570,Rates!$A$31:$B$34,2,0)*W570,IF(V570=1,VLOOKUP(U570,'REB BEV MIN MKUP'!B:E,4,0),IF(V570&gt;1,VLOOKUP(VALUE(W570),'REB BEV MIN MKUP'!O:Q,3,0),0))),0)</f>
        <v>0</v>
      </c>
      <c r="AE570" s="177" t="str">
        <f t="shared" si="288"/>
        <v/>
      </c>
      <c r="AF570" s="13" t="str">
        <f t="shared" si="289"/>
        <v/>
      </c>
      <c r="AG570" s="177" t="str">
        <f t="shared" si="290"/>
        <v/>
      </c>
      <c r="AH570" s="184" t="str">
        <f t="shared" si="291"/>
        <v/>
      </c>
      <c r="AI570" s="184" t="str">
        <f>IF(AE:AE="","",IF(R570="Refreshment Beverage",AK570*(Rates!J$19/100),ROUND(SUM(AH570*(Rates!$J$8/100)),4)))</f>
        <v/>
      </c>
      <c r="AJ570" s="183" t="str">
        <f t="shared" si="292"/>
        <v/>
      </c>
      <c r="AK570" s="185" t="str">
        <f t="shared" si="293"/>
        <v/>
      </c>
      <c r="AL570" s="177" t="str">
        <f t="shared" si="294"/>
        <v/>
      </c>
      <c r="AM570" s="13" t="str">
        <f>IF(AS570="","",IF(R570="Refreshment Beverage",ROUND(AS570*Rates!K$19,4),ROUND(AO570*(VLOOKUP(VALUE(Q570),Rates!G$4:L$12,3,0)),4)))</f>
        <v/>
      </c>
      <c r="AN570" s="183" t="str">
        <f>IF(AS570="","",IF(R570="Refreshment Beverage",AS570*(Rates!J$19/100),MAX(AM570,AB570)))</f>
        <v/>
      </c>
      <c r="AO570" s="186" t="str">
        <f t="shared" si="295"/>
        <v/>
      </c>
      <c r="AP570" s="186" t="str">
        <f t="shared" si="296"/>
        <v/>
      </c>
      <c r="AQ570" s="186" t="str">
        <f>IF(AS570="","",IF(R570="Refreshment Beverage",ROUND(SUM(VLOOKUP(Q:Q,Rates!G$15:L$19,3,0)*(AS570-Y570-Z570-AA570)),4),ROUND(SUM(Rates!$K$8*AS570),4)))</f>
        <v/>
      </c>
      <c r="AR570" s="184" t="str">
        <f t="shared" si="297"/>
        <v/>
      </c>
      <c r="AS570" s="185" t="str">
        <f t="shared" si="298"/>
        <v/>
      </c>
      <c r="AT570" s="177" t="str">
        <f t="shared" si="299"/>
        <v/>
      </c>
      <c r="AU570" s="13" t="str">
        <f>IF(AX570="","",IF(R570="Refreshment Beverage",ROUND((BA570-Y570-Z570-AA570)*VLOOKUP(VALUE(Q570),Rates!G$15:L$19,3,0),4),ROUND(AW570*(VLOOKUP(VALUE(Q570),Rates!G:L,3,0)),4)))</f>
        <v/>
      </c>
      <c r="AV570" s="183" t="str">
        <f t="shared" si="300"/>
        <v/>
      </c>
      <c r="AW570" s="186" t="str">
        <f t="shared" si="301"/>
        <v/>
      </c>
      <c r="AX570" s="184" t="str">
        <f t="shared" si="302"/>
        <v/>
      </c>
      <c r="AY570" s="186" t="str">
        <f>IF(AX570="","",IF(R570="Refreshment Beverage",ROUND(SUM(AX570*Rates!K$19),4),ROUND(SUM(AX570*(Rates!J$8/100)),4)))</f>
        <v/>
      </c>
      <c r="AZ570" s="183" t="str">
        <f t="shared" si="303"/>
        <v/>
      </c>
      <c r="BA570" s="185" t="str">
        <f t="shared" si="304"/>
        <v/>
      </c>
      <c r="BD570" s="171"/>
      <c r="BE570" s="171"/>
      <c r="BF570" s="171"/>
      <c r="BG570" s="171"/>
    </row>
    <row r="571" spans="1:59" ht="15" customHeight="1" x14ac:dyDescent="0.3">
      <c r="A571" s="172"/>
      <c r="B571" s="172"/>
      <c r="C571" s="172"/>
      <c r="D571" s="173"/>
      <c r="E571" s="173"/>
      <c r="F571" s="173"/>
      <c r="G571" s="173"/>
      <c r="H571" s="173"/>
      <c r="I571" s="174"/>
      <c r="J571" s="175"/>
      <c r="K571" s="176" t="str">
        <f t="shared" si="276"/>
        <v/>
      </c>
      <c r="L571" s="177" t="str">
        <f t="shared" si="277"/>
        <v/>
      </c>
      <c r="M571" s="178" t="str">
        <f t="shared" si="278"/>
        <v/>
      </c>
      <c r="N571" s="44" t="str" cm="1">
        <f t="array" ref="N571">IFERROR(IF(_xlfn.SINGLE(A:A)="","",IF(R571="Beer",SUM(LOOKUP(2,1/(Rates!$B$3:$B$5&lt;=W571)/(Rates!$C$3:$C$5&gt;=W571),Rates!$D$3:$D$5)*(X571/100)*W571),IF(R571="Refreshment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44" t="str">
        <f t="shared" si="279"/>
        <v/>
      </c>
      <c r="P571" s="13"/>
      <c r="Q571" s="179" t="str">
        <f t="shared" si="280"/>
        <v/>
      </c>
      <c r="R571" s="180" t="str">
        <f t="shared" si="281"/>
        <v/>
      </c>
      <c r="S571" s="13" t="str">
        <f>IF(A571="","",IF(R571="Refreshment Beverage",VLOOKUP(VALUE(Q571),Rates!G$15:L$19,2,0),VLOOKUP(VALUE(Q571),Rates!G$4:L$8,2,0)))</f>
        <v/>
      </c>
      <c r="T571" s="13" t="str">
        <f t="shared" si="282"/>
        <v/>
      </c>
      <c r="U571" s="181" t="str">
        <f t="shared" si="283"/>
        <v/>
      </c>
      <c r="V571" s="13" t="str">
        <f t="shared" si="284"/>
        <v/>
      </c>
      <c r="W571" s="13" t="str">
        <f t="shared" si="285"/>
        <v/>
      </c>
      <c r="X571" s="182" t="str">
        <f t="shared" si="286"/>
        <v/>
      </c>
      <c r="Y571" s="183" t="str">
        <f>IF(A:A="","",IF(R571="Refreshment Beverage",VLOOKUP(Q571,Rates!G$15:L$19,6,0)*W571,VLOOKUP(Q571,Rates!G$4:L$12,6,0)*W571))</f>
        <v/>
      </c>
      <c r="Z571" s="183" t="str">
        <f t="shared" si="287"/>
        <v/>
      </c>
      <c r="AA571" s="17">
        <f t="shared" si="275"/>
        <v>0</v>
      </c>
      <c r="AB571" s="177" t="str" cm="1">
        <f t="array" ref="AB571">IF(_xlfn.SINGLE(A:A)="","",IF(R571="Refreshment Beverage","",IF(AND(R571="Beer",Q571=0),SUM(LOOKUP(2,1/(Rates!$B$15:$B$18&lt;=W571)/(Rates!$C$15:$C$18&gt;=W571),Rates!$D$15:$D$18)*W571),VLOOKUP(VALUE(_xlfn.SINGLE(Q:Q)),Rates!A:B,2,0)*W571)))</f>
        <v/>
      </c>
      <c r="AC571" s="177" t="str" cm="1">
        <f t="array" ref="AC571">IF(_xlfn.SINGLE(A:A)="","",IF(R571="Refreshment Beverage","",IF(AND(R571="Beer",Q571=0),SUM(LOOKUP(2,1/(Rates!$B$15:$B$18&lt;=W571)/(Rates!$C$15:$C$18&gt;=W571),Rates!$E$15:$E$18)*W571),VLOOKUP(VALUE(_xlfn.SINGLE(Q:Q)),Rates!A:C,3,0)*W571)))</f>
        <v/>
      </c>
      <c r="AD571" s="168">
        <f>IFERROR(IF(OR(Q571=1,Q571=2,Q571=3,Q571=4),VLOOKUP(Q571,Rates!$A$31:$B$34,2,0)*W571,IF(V571=1,VLOOKUP(U571,'REB BEV MIN MKUP'!B:E,4,0),IF(V571&gt;1,VLOOKUP(VALUE(W571),'REB BEV MIN MKUP'!O:Q,3,0),0))),0)</f>
        <v>0</v>
      </c>
      <c r="AE571" s="177" t="str">
        <f t="shared" si="288"/>
        <v/>
      </c>
      <c r="AF571" s="13" t="str">
        <f t="shared" si="289"/>
        <v/>
      </c>
      <c r="AG571" s="177" t="str">
        <f t="shared" si="290"/>
        <v/>
      </c>
      <c r="AH571" s="184" t="str">
        <f t="shared" si="291"/>
        <v/>
      </c>
      <c r="AI571" s="184" t="str">
        <f>IF(AE:AE="","",IF(R571="Refreshment Beverage",AK571*(Rates!J$19/100),ROUND(SUM(AH571*(Rates!$J$8/100)),4)))</f>
        <v/>
      </c>
      <c r="AJ571" s="183" t="str">
        <f t="shared" si="292"/>
        <v/>
      </c>
      <c r="AK571" s="185" t="str">
        <f t="shared" si="293"/>
        <v/>
      </c>
      <c r="AL571" s="177" t="str">
        <f t="shared" si="294"/>
        <v/>
      </c>
      <c r="AM571" s="13" t="str">
        <f>IF(AS571="","",IF(R571="Refreshment Beverage",ROUND(AS571*Rates!K$19,4),ROUND(AO571*(VLOOKUP(VALUE(Q571),Rates!G$4:L$12,3,0)),4)))</f>
        <v/>
      </c>
      <c r="AN571" s="183" t="str">
        <f>IF(AS571="","",IF(R571="Refreshment Beverage",AS571*(Rates!J$19/100),MAX(AM571,AB571)))</f>
        <v/>
      </c>
      <c r="AO571" s="186" t="str">
        <f t="shared" si="295"/>
        <v/>
      </c>
      <c r="AP571" s="186" t="str">
        <f t="shared" si="296"/>
        <v/>
      </c>
      <c r="AQ571" s="186" t="str">
        <f>IF(AS571="","",IF(R571="Refreshment Beverage",ROUND(SUM(VLOOKUP(Q:Q,Rates!G$15:L$19,3,0)*(AS571-Y571-Z571-AA571)),4),ROUND(SUM(Rates!$K$8*AS571),4)))</f>
        <v/>
      </c>
      <c r="AR571" s="184" t="str">
        <f t="shared" si="297"/>
        <v/>
      </c>
      <c r="AS571" s="185" t="str">
        <f t="shared" si="298"/>
        <v/>
      </c>
      <c r="AT571" s="177" t="str">
        <f t="shared" si="299"/>
        <v/>
      </c>
      <c r="AU571" s="13" t="str">
        <f>IF(AX571="","",IF(R571="Refreshment Beverage",ROUND((BA571-Y571-Z571-AA571)*VLOOKUP(VALUE(Q571),Rates!G$15:L$19,3,0),4),ROUND(AW571*(VLOOKUP(VALUE(Q571),Rates!G:L,3,0)),4)))</f>
        <v/>
      </c>
      <c r="AV571" s="183" t="str">
        <f t="shared" si="300"/>
        <v/>
      </c>
      <c r="AW571" s="186" t="str">
        <f t="shared" si="301"/>
        <v/>
      </c>
      <c r="AX571" s="184" t="str">
        <f t="shared" si="302"/>
        <v/>
      </c>
      <c r="AY571" s="186" t="str">
        <f>IF(AX571="","",IF(R571="Refreshment Beverage",ROUND(SUM(AX571*Rates!K$19),4),ROUND(SUM(AX571*(Rates!J$8/100)),4)))</f>
        <v/>
      </c>
      <c r="AZ571" s="183" t="str">
        <f t="shared" si="303"/>
        <v/>
      </c>
      <c r="BA571" s="185" t="str">
        <f t="shared" si="304"/>
        <v/>
      </c>
      <c r="BD571" s="171"/>
      <c r="BE571" s="171"/>
      <c r="BF571" s="171"/>
      <c r="BG571" s="171"/>
    </row>
    <row r="572" spans="1:59" ht="15" customHeight="1" x14ac:dyDescent="0.3">
      <c r="A572" s="172"/>
      <c r="B572" s="172"/>
      <c r="C572" s="172"/>
      <c r="D572" s="173"/>
      <c r="E572" s="173"/>
      <c r="F572" s="173"/>
      <c r="G572" s="173"/>
      <c r="H572" s="173"/>
      <c r="I572" s="174"/>
      <c r="J572" s="175"/>
      <c r="K572" s="176" t="str">
        <f t="shared" si="276"/>
        <v/>
      </c>
      <c r="L572" s="177" t="str">
        <f t="shared" si="277"/>
        <v/>
      </c>
      <c r="M572" s="178" t="str">
        <f t="shared" si="278"/>
        <v/>
      </c>
      <c r="N572" s="44" t="str" cm="1">
        <f t="array" ref="N572">IFERROR(IF(_xlfn.SINGLE(A:A)="","",IF(R572="Beer",SUM(LOOKUP(2,1/(Rates!$B$3:$B$5&lt;=W572)/(Rates!$C$3:$C$5&gt;=W572),Rates!$D$3:$D$5)*(X572/100)*W572),IF(R572="Refreshment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44" t="str">
        <f t="shared" si="279"/>
        <v/>
      </c>
      <c r="P572" s="13"/>
      <c r="Q572" s="179" t="str">
        <f t="shared" si="280"/>
        <v/>
      </c>
      <c r="R572" s="180" t="str">
        <f t="shared" si="281"/>
        <v/>
      </c>
      <c r="S572" s="13" t="str">
        <f>IF(A572="","",IF(R572="Refreshment Beverage",VLOOKUP(VALUE(Q572),Rates!G$15:L$19,2,0),VLOOKUP(VALUE(Q572),Rates!G$4:L$8,2,0)))</f>
        <v/>
      </c>
      <c r="T572" s="13" t="str">
        <f t="shared" si="282"/>
        <v/>
      </c>
      <c r="U572" s="181" t="str">
        <f t="shared" si="283"/>
        <v/>
      </c>
      <c r="V572" s="13" t="str">
        <f t="shared" si="284"/>
        <v/>
      </c>
      <c r="W572" s="13" t="str">
        <f t="shared" si="285"/>
        <v/>
      </c>
      <c r="X572" s="182" t="str">
        <f t="shared" si="286"/>
        <v/>
      </c>
      <c r="Y572" s="183" t="str">
        <f>IF(A:A="","",IF(R572="Refreshment Beverage",VLOOKUP(Q572,Rates!G$15:L$19,6,0)*W572,VLOOKUP(Q572,Rates!G$4:L$12,6,0)*W572))</f>
        <v/>
      </c>
      <c r="Z572" s="183" t="str">
        <f t="shared" si="287"/>
        <v/>
      </c>
      <c r="AA572" s="17">
        <f t="shared" si="275"/>
        <v>0</v>
      </c>
      <c r="AB572" s="177" t="str" cm="1">
        <f t="array" ref="AB572">IF(_xlfn.SINGLE(A:A)="","",IF(R572="Refreshment Beverage","",IF(AND(R572="Beer",Q572=0),SUM(LOOKUP(2,1/(Rates!$B$15:$B$18&lt;=W572)/(Rates!$C$15:$C$18&gt;=W572),Rates!$D$15:$D$18)*W572),VLOOKUP(VALUE(_xlfn.SINGLE(Q:Q)),Rates!A:B,2,0)*W572)))</f>
        <v/>
      </c>
      <c r="AC572" s="177" t="str" cm="1">
        <f t="array" ref="AC572">IF(_xlfn.SINGLE(A:A)="","",IF(R572="Refreshment Beverage","",IF(AND(R572="Beer",Q572=0),SUM(LOOKUP(2,1/(Rates!$B$15:$B$18&lt;=W572)/(Rates!$C$15:$C$18&gt;=W572),Rates!$E$15:$E$18)*W572),VLOOKUP(VALUE(_xlfn.SINGLE(Q:Q)),Rates!A:C,3,0)*W572)))</f>
        <v/>
      </c>
      <c r="AD572" s="168">
        <f>IFERROR(IF(OR(Q572=1,Q572=2,Q572=3,Q572=4),VLOOKUP(Q572,Rates!$A$31:$B$34,2,0)*W572,IF(V572=1,VLOOKUP(U572,'REB BEV MIN MKUP'!B:E,4,0),IF(V572&gt;1,VLOOKUP(VALUE(W572),'REB BEV MIN MKUP'!O:Q,3,0),0))),0)</f>
        <v>0</v>
      </c>
      <c r="AE572" s="177" t="str">
        <f t="shared" si="288"/>
        <v/>
      </c>
      <c r="AF572" s="13" t="str">
        <f t="shared" si="289"/>
        <v/>
      </c>
      <c r="AG572" s="177" t="str">
        <f t="shared" si="290"/>
        <v/>
      </c>
      <c r="AH572" s="184" t="str">
        <f t="shared" si="291"/>
        <v/>
      </c>
      <c r="AI572" s="184" t="str">
        <f>IF(AE:AE="","",IF(R572="Refreshment Beverage",AK572*(Rates!J$19/100),ROUND(SUM(AH572*(Rates!$J$8/100)),4)))</f>
        <v/>
      </c>
      <c r="AJ572" s="183" t="str">
        <f t="shared" si="292"/>
        <v/>
      </c>
      <c r="AK572" s="185" t="str">
        <f t="shared" si="293"/>
        <v/>
      </c>
      <c r="AL572" s="177" t="str">
        <f t="shared" si="294"/>
        <v/>
      </c>
      <c r="AM572" s="13" t="str">
        <f>IF(AS572="","",IF(R572="Refreshment Beverage",ROUND(AS572*Rates!K$19,4),ROUND(AO572*(VLOOKUP(VALUE(Q572),Rates!G$4:L$12,3,0)),4)))</f>
        <v/>
      </c>
      <c r="AN572" s="183" t="str">
        <f>IF(AS572="","",IF(R572="Refreshment Beverage",AS572*(Rates!J$19/100),MAX(AM572,AB572)))</f>
        <v/>
      </c>
      <c r="AO572" s="186" t="str">
        <f t="shared" si="295"/>
        <v/>
      </c>
      <c r="AP572" s="186" t="str">
        <f t="shared" si="296"/>
        <v/>
      </c>
      <c r="AQ572" s="186" t="str">
        <f>IF(AS572="","",IF(R572="Refreshment Beverage",ROUND(SUM(VLOOKUP(Q:Q,Rates!G$15:L$19,3,0)*(AS572-Y572-Z572-AA572)),4),ROUND(SUM(Rates!$K$8*AS572),4)))</f>
        <v/>
      </c>
      <c r="AR572" s="184" t="str">
        <f t="shared" si="297"/>
        <v/>
      </c>
      <c r="AS572" s="185" t="str">
        <f t="shared" si="298"/>
        <v/>
      </c>
      <c r="AT572" s="177" t="str">
        <f t="shared" si="299"/>
        <v/>
      </c>
      <c r="AU572" s="13" t="str">
        <f>IF(AX572="","",IF(R572="Refreshment Beverage",ROUND((BA572-Y572-Z572-AA572)*VLOOKUP(VALUE(Q572),Rates!G$15:L$19,3,0),4),ROUND(AW572*(VLOOKUP(VALUE(Q572),Rates!G:L,3,0)),4)))</f>
        <v/>
      </c>
      <c r="AV572" s="183" t="str">
        <f t="shared" si="300"/>
        <v/>
      </c>
      <c r="AW572" s="186" t="str">
        <f t="shared" si="301"/>
        <v/>
      </c>
      <c r="AX572" s="184" t="str">
        <f t="shared" si="302"/>
        <v/>
      </c>
      <c r="AY572" s="186" t="str">
        <f>IF(AX572="","",IF(R572="Refreshment Beverage",ROUND(SUM(AX572*Rates!K$19),4),ROUND(SUM(AX572*(Rates!J$8/100)),4)))</f>
        <v/>
      </c>
      <c r="AZ572" s="183" t="str">
        <f t="shared" si="303"/>
        <v/>
      </c>
      <c r="BA572" s="185" t="str">
        <f t="shared" si="304"/>
        <v/>
      </c>
      <c r="BD572" s="171"/>
      <c r="BE572" s="171"/>
      <c r="BF572" s="171"/>
      <c r="BG572" s="171"/>
    </row>
    <row r="573" spans="1:59" ht="15" customHeight="1" x14ac:dyDescent="0.3">
      <c r="A573" s="172"/>
      <c r="B573" s="172"/>
      <c r="C573" s="172"/>
      <c r="D573" s="173"/>
      <c r="E573" s="173"/>
      <c r="F573" s="173"/>
      <c r="G573" s="173"/>
      <c r="H573" s="173"/>
      <c r="I573" s="174"/>
      <c r="J573" s="175"/>
      <c r="K573" s="176" t="str">
        <f t="shared" si="276"/>
        <v/>
      </c>
      <c r="L573" s="177" t="str">
        <f t="shared" si="277"/>
        <v/>
      </c>
      <c r="M573" s="178" t="str">
        <f t="shared" si="278"/>
        <v/>
      </c>
      <c r="N573" s="44" t="str" cm="1">
        <f t="array" ref="N573">IFERROR(IF(_xlfn.SINGLE(A:A)="","",IF(R573="Beer",SUM(LOOKUP(2,1/(Rates!$B$3:$B$5&lt;=W573)/(Rates!$C$3:$C$5&gt;=W573),Rates!$D$3:$D$5)*(X573/100)*W573),IF(R573="Refreshment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44" t="str">
        <f t="shared" si="279"/>
        <v/>
      </c>
      <c r="P573" s="13"/>
      <c r="Q573" s="179" t="str">
        <f t="shared" si="280"/>
        <v/>
      </c>
      <c r="R573" s="180" t="str">
        <f t="shared" si="281"/>
        <v/>
      </c>
      <c r="S573" s="13" t="str">
        <f>IF(A573="","",IF(R573="Refreshment Beverage",VLOOKUP(VALUE(Q573),Rates!G$15:L$19,2,0),VLOOKUP(VALUE(Q573),Rates!G$4:L$8,2,0)))</f>
        <v/>
      </c>
      <c r="T573" s="13" t="str">
        <f t="shared" si="282"/>
        <v/>
      </c>
      <c r="U573" s="181" t="str">
        <f t="shared" si="283"/>
        <v/>
      </c>
      <c r="V573" s="13" t="str">
        <f t="shared" si="284"/>
        <v/>
      </c>
      <c r="W573" s="13" t="str">
        <f t="shared" si="285"/>
        <v/>
      </c>
      <c r="X573" s="182" t="str">
        <f t="shared" si="286"/>
        <v/>
      </c>
      <c r="Y573" s="183" t="str">
        <f>IF(A:A="","",IF(R573="Refreshment Beverage",VLOOKUP(Q573,Rates!G$15:L$19,6,0)*W573,VLOOKUP(Q573,Rates!G$4:L$12,6,0)*W573))</f>
        <v/>
      </c>
      <c r="Z573" s="183" t="str">
        <f t="shared" si="287"/>
        <v/>
      </c>
      <c r="AA573" s="17">
        <f t="shared" si="275"/>
        <v>0</v>
      </c>
      <c r="AB573" s="177" t="str" cm="1">
        <f t="array" ref="AB573">IF(_xlfn.SINGLE(A:A)="","",IF(R573="Refreshment Beverage","",IF(AND(R573="Beer",Q573=0),SUM(LOOKUP(2,1/(Rates!$B$15:$B$18&lt;=W573)/(Rates!$C$15:$C$18&gt;=W573),Rates!$D$15:$D$18)*W573),VLOOKUP(VALUE(_xlfn.SINGLE(Q:Q)),Rates!A:B,2,0)*W573)))</f>
        <v/>
      </c>
      <c r="AC573" s="177" t="str" cm="1">
        <f t="array" ref="AC573">IF(_xlfn.SINGLE(A:A)="","",IF(R573="Refreshment Beverage","",IF(AND(R573="Beer",Q573=0),SUM(LOOKUP(2,1/(Rates!$B$15:$B$18&lt;=W573)/(Rates!$C$15:$C$18&gt;=W573),Rates!$E$15:$E$18)*W573),VLOOKUP(VALUE(_xlfn.SINGLE(Q:Q)),Rates!A:C,3,0)*W573)))</f>
        <v/>
      </c>
      <c r="AD573" s="168">
        <f>IFERROR(IF(OR(Q573=1,Q573=2,Q573=3,Q573=4),VLOOKUP(Q573,Rates!$A$31:$B$34,2,0)*W573,IF(V573=1,VLOOKUP(U573,'REB BEV MIN MKUP'!B:E,4,0),IF(V573&gt;1,VLOOKUP(VALUE(W573),'REB BEV MIN MKUP'!O:Q,3,0),0))),0)</f>
        <v>0</v>
      </c>
      <c r="AE573" s="177" t="str">
        <f t="shared" si="288"/>
        <v/>
      </c>
      <c r="AF573" s="13" t="str">
        <f t="shared" si="289"/>
        <v/>
      </c>
      <c r="AG573" s="177" t="str">
        <f t="shared" si="290"/>
        <v/>
      </c>
      <c r="AH573" s="184" t="str">
        <f t="shared" si="291"/>
        <v/>
      </c>
      <c r="AI573" s="184" t="str">
        <f>IF(AE:AE="","",IF(R573="Refreshment Beverage",AK573*(Rates!J$19/100),ROUND(SUM(AH573*(Rates!$J$8/100)),4)))</f>
        <v/>
      </c>
      <c r="AJ573" s="183" t="str">
        <f t="shared" si="292"/>
        <v/>
      </c>
      <c r="AK573" s="185" t="str">
        <f t="shared" si="293"/>
        <v/>
      </c>
      <c r="AL573" s="177" t="str">
        <f t="shared" si="294"/>
        <v/>
      </c>
      <c r="AM573" s="13" t="str">
        <f>IF(AS573="","",IF(R573="Refreshment Beverage",ROUND(AS573*Rates!K$19,4),ROUND(AO573*(VLOOKUP(VALUE(Q573),Rates!G$4:L$12,3,0)),4)))</f>
        <v/>
      </c>
      <c r="AN573" s="183" t="str">
        <f>IF(AS573="","",IF(R573="Refreshment Beverage",AS573*(Rates!J$19/100),MAX(AM573,AB573)))</f>
        <v/>
      </c>
      <c r="AO573" s="186" t="str">
        <f t="shared" si="295"/>
        <v/>
      </c>
      <c r="AP573" s="186" t="str">
        <f t="shared" si="296"/>
        <v/>
      </c>
      <c r="AQ573" s="186" t="str">
        <f>IF(AS573="","",IF(R573="Refreshment Beverage",ROUND(SUM(VLOOKUP(Q:Q,Rates!G$15:L$19,3,0)*(AS573-Y573-Z573-AA573)),4),ROUND(SUM(Rates!$K$8*AS573),4)))</f>
        <v/>
      </c>
      <c r="AR573" s="184" t="str">
        <f t="shared" si="297"/>
        <v/>
      </c>
      <c r="AS573" s="185" t="str">
        <f t="shared" si="298"/>
        <v/>
      </c>
      <c r="AT573" s="177" t="str">
        <f t="shared" si="299"/>
        <v/>
      </c>
      <c r="AU573" s="13" t="str">
        <f>IF(AX573="","",IF(R573="Refreshment Beverage",ROUND((BA573-Y573-Z573-AA573)*VLOOKUP(VALUE(Q573),Rates!G$15:L$19,3,0),4),ROUND(AW573*(VLOOKUP(VALUE(Q573),Rates!G:L,3,0)),4)))</f>
        <v/>
      </c>
      <c r="AV573" s="183" t="str">
        <f t="shared" si="300"/>
        <v/>
      </c>
      <c r="AW573" s="186" t="str">
        <f t="shared" si="301"/>
        <v/>
      </c>
      <c r="AX573" s="184" t="str">
        <f t="shared" si="302"/>
        <v/>
      </c>
      <c r="AY573" s="186" t="str">
        <f>IF(AX573="","",IF(R573="Refreshment Beverage",ROUND(SUM(AX573*Rates!K$19),4),ROUND(SUM(AX573*(Rates!J$8/100)),4)))</f>
        <v/>
      </c>
      <c r="AZ573" s="183" t="str">
        <f t="shared" si="303"/>
        <v/>
      </c>
      <c r="BA573" s="185" t="str">
        <f t="shared" si="304"/>
        <v/>
      </c>
      <c r="BD573" s="171"/>
      <c r="BE573" s="171"/>
      <c r="BF573" s="171"/>
      <c r="BG573" s="171"/>
    </row>
    <row r="574" spans="1:59" ht="15" customHeight="1" x14ac:dyDescent="0.3">
      <c r="A574" s="172"/>
      <c r="B574" s="172"/>
      <c r="C574" s="172"/>
      <c r="D574" s="173"/>
      <c r="E574" s="173"/>
      <c r="F574" s="173"/>
      <c r="G574" s="173"/>
      <c r="H574" s="173"/>
      <c r="I574" s="174"/>
      <c r="J574" s="175"/>
      <c r="K574" s="176" t="str">
        <f t="shared" si="276"/>
        <v/>
      </c>
      <c r="L574" s="177" t="str">
        <f t="shared" si="277"/>
        <v/>
      </c>
      <c r="M574" s="178" t="str">
        <f t="shared" si="278"/>
        <v/>
      </c>
      <c r="N574" s="44" t="str" cm="1">
        <f t="array" ref="N574">IFERROR(IF(_xlfn.SINGLE(A:A)="","",IF(R574="Beer",SUM(LOOKUP(2,1/(Rates!$B$3:$B$5&lt;=W574)/(Rates!$C$3:$C$5&gt;=W574),Rates!$D$3:$D$5)*(X574/100)*W574),IF(R574="Refreshment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44" t="str">
        <f t="shared" si="279"/>
        <v/>
      </c>
      <c r="P574" s="13"/>
      <c r="Q574" s="179" t="str">
        <f t="shared" si="280"/>
        <v/>
      </c>
      <c r="R574" s="180" t="str">
        <f t="shared" si="281"/>
        <v/>
      </c>
      <c r="S574" s="13" t="str">
        <f>IF(A574="","",IF(R574="Refreshment Beverage",VLOOKUP(VALUE(Q574),Rates!G$15:L$19,2,0),VLOOKUP(VALUE(Q574),Rates!G$4:L$8,2,0)))</f>
        <v/>
      </c>
      <c r="T574" s="13" t="str">
        <f t="shared" si="282"/>
        <v/>
      </c>
      <c r="U574" s="181" t="str">
        <f t="shared" si="283"/>
        <v/>
      </c>
      <c r="V574" s="13" t="str">
        <f t="shared" si="284"/>
        <v/>
      </c>
      <c r="W574" s="13" t="str">
        <f t="shared" si="285"/>
        <v/>
      </c>
      <c r="X574" s="182" t="str">
        <f t="shared" si="286"/>
        <v/>
      </c>
      <c r="Y574" s="183" t="str">
        <f>IF(A:A="","",IF(R574="Refreshment Beverage",VLOOKUP(Q574,Rates!G$15:L$19,6,0)*W574,VLOOKUP(Q574,Rates!G$4:L$12,6,0)*W574))</f>
        <v/>
      </c>
      <c r="Z574" s="183" t="str">
        <f t="shared" si="287"/>
        <v/>
      </c>
      <c r="AA574" s="17">
        <f t="shared" si="275"/>
        <v>0</v>
      </c>
      <c r="AB574" s="177" t="str" cm="1">
        <f t="array" ref="AB574">IF(_xlfn.SINGLE(A:A)="","",IF(R574="Refreshment Beverage","",IF(AND(R574="Beer",Q574=0),SUM(LOOKUP(2,1/(Rates!$B$15:$B$18&lt;=W574)/(Rates!$C$15:$C$18&gt;=W574),Rates!$D$15:$D$18)*W574),VLOOKUP(VALUE(_xlfn.SINGLE(Q:Q)),Rates!A:B,2,0)*W574)))</f>
        <v/>
      </c>
      <c r="AC574" s="177" t="str" cm="1">
        <f t="array" ref="AC574">IF(_xlfn.SINGLE(A:A)="","",IF(R574="Refreshment Beverage","",IF(AND(R574="Beer",Q574=0),SUM(LOOKUP(2,1/(Rates!$B$15:$B$18&lt;=W574)/(Rates!$C$15:$C$18&gt;=W574),Rates!$E$15:$E$18)*W574),VLOOKUP(VALUE(_xlfn.SINGLE(Q:Q)),Rates!A:C,3,0)*W574)))</f>
        <v/>
      </c>
      <c r="AD574" s="168">
        <f>IFERROR(IF(OR(Q574=1,Q574=2,Q574=3,Q574=4),VLOOKUP(Q574,Rates!$A$31:$B$34,2,0)*W574,IF(V574=1,VLOOKUP(U574,'REB BEV MIN MKUP'!B:E,4,0),IF(V574&gt;1,VLOOKUP(VALUE(W574),'REB BEV MIN MKUP'!O:Q,3,0),0))),0)</f>
        <v>0</v>
      </c>
      <c r="AE574" s="177" t="str">
        <f t="shared" si="288"/>
        <v/>
      </c>
      <c r="AF574" s="13" t="str">
        <f t="shared" si="289"/>
        <v/>
      </c>
      <c r="AG574" s="177" t="str">
        <f t="shared" si="290"/>
        <v/>
      </c>
      <c r="AH574" s="184" t="str">
        <f t="shared" si="291"/>
        <v/>
      </c>
      <c r="AI574" s="184" t="str">
        <f>IF(AE:AE="","",IF(R574="Refreshment Beverage",AK574*(Rates!J$19/100),ROUND(SUM(AH574*(Rates!$J$8/100)),4)))</f>
        <v/>
      </c>
      <c r="AJ574" s="183" t="str">
        <f t="shared" si="292"/>
        <v/>
      </c>
      <c r="AK574" s="185" t="str">
        <f t="shared" si="293"/>
        <v/>
      </c>
      <c r="AL574" s="177" t="str">
        <f t="shared" si="294"/>
        <v/>
      </c>
      <c r="AM574" s="13" t="str">
        <f>IF(AS574="","",IF(R574="Refreshment Beverage",ROUND(AS574*Rates!K$19,4),ROUND(AO574*(VLOOKUP(VALUE(Q574),Rates!G$4:L$12,3,0)),4)))</f>
        <v/>
      </c>
      <c r="AN574" s="183" t="str">
        <f>IF(AS574="","",IF(R574="Refreshment Beverage",AS574*(Rates!J$19/100),MAX(AM574,AB574)))</f>
        <v/>
      </c>
      <c r="AO574" s="186" t="str">
        <f t="shared" si="295"/>
        <v/>
      </c>
      <c r="AP574" s="186" t="str">
        <f t="shared" si="296"/>
        <v/>
      </c>
      <c r="AQ574" s="186" t="str">
        <f>IF(AS574="","",IF(R574="Refreshment Beverage",ROUND(SUM(VLOOKUP(Q:Q,Rates!G$15:L$19,3,0)*(AS574-Y574-Z574-AA574)),4),ROUND(SUM(Rates!$K$8*AS574),4)))</f>
        <v/>
      </c>
      <c r="AR574" s="184" t="str">
        <f t="shared" si="297"/>
        <v/>
      </c>
      <c r="AS574" s="185" t="str">
        <f t="shared" si="298"/>
        <v/>
      </c>
      <c r="AT574" s="177" t="str">
        <f t="shared" si="299"/>
        <v/>
      </c>
      <c r="AU574" s="13" t="str">
        <f>IF(AX574="","",IF(R574="Refreshment Beverage",ROUND((BA574-Y574-Z574-AA574)*VLOOKUP(VALUE(Q574),Rates!G$15:L$19,3,0),4),ROUND(AW574*(VLOOKUP(VALUE(Q574),Rates!G:L,3,0)),4)))</f>
        <v/>
      </c>
      <c r="AV574" s="183" t="str">
        <f t="shared" si="300"/>
        <v/>
      </c>
      <c r="AW574" s="186" t="str">
        <f t="shared" si="301"/>
        <v/>
      </c>
      <c r="AX574" s="184" t="str">
        <f t="shared" si="302"/>
        <v/>
      </c>
      <c r="AY574" s="186" t="str">
        <f>IF(AX574="","",IF(R574="Refreshment Beverage",ROUND(SUM(AX574*Rates!K$19),4),ROUND(SUM(AX574*(Rates!J$8/100)),4)))</f>
        <v/>
      </c>
      <c r="AZ574" s="183" t="str">
        <f t="shared" si="303"/>
        <v/>
      </c>
      <c r="BA574" s="185" t="str">
        <f t="shared" si="304"/>
        <v/>
      </c>
      <c r="BD574" s="171"/>
      <c r="BE574" s="171"/>
      <c r="BF574" s="171"/>
      <c r="BG574" s="171"/>
    </row>
    <row r="575" spans="1:59" ht="15" customHeight="1" x14ac:dyDescent="0.3">
      <c r="A575" s="172"/>
      <c r="B575" s="172"/>
      <c r="C575" s="172"/>
      <c r="D575" s="173"/>
      <c r="E575" s="173"/>
      <c r="F575" s="173"/>
      <c r="G575" s="173"/>
      <c r="H575" s="173"/>
      <c r="I575" s="174"/>
      <c r="J575" s="175"/>
      <c r="K575" s="176" t="str">
        <f t="shared" si="276"/>
        <v/>
      </c>
      <c r="L575" s="177" t="str">
        <f t="shared" si="277"/>
        <v/>
      </c>
      <c r="M575" s="178" t="str">
        <f t="shared" si="278"/>
        <v/>
      </c>
      <c r="N575" s="44" t="str" cm="1">
        <f t="array" ref="N575">IFERROR(IF(_xlfn.SINGLE(A:A)="","",IF(R575="Beer",SUM(LOOKUP(2,1/(Rates!$B$3:$B$5&lt;=W575)/(Rates!$C$3:$C$5&gt;=W575),Rates!$D$3:$D$5)*(X575/100)*W575),IF(R575="Refreshment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44" t="str">
        <f t="shared" si="279"/>
        <v/>
      </c>
      <c r="P575" s="13"/>
      <c r="Q575" s="179" t="str">
        <f t="shared" si="280"/>
        <v/>
      </c>
      <c r="R575" s="180" t="str">
        <f t="shared" si="281"/>
        <v/>
      </c>
      <c r="S575" s="13" t="str">
        <f>IF(A575="","",IF(R575="Refreshment Beverage",VLOOKUP(VALUE(Q575),Rates!G$15:L$19,2,0),VLOOKUP(VALUE(Q575),Rates!G$4:L$8,2,0)))</f>
        <v/>
      </c>
      <c r="T575" s="13" t="str">
        <f t="shared" si="282"/>
        <v/>
      </c>
      <c r="U575" s="181" t="str">
        <f t="shared" si="283"/>
        <v/>
      </c>
      <c r="V575" s="13" t="str">
        <f t="shared" si="284"/>
        <v/>
      </c>
      <c r="W575" s="13" t="str">
        <f t="shared" si="285"/>
        <v/>
      </c>
      <c r="X575" s="182" t="str">
        <f t="shared" si="286"/>
        <v/>
      </c>
      <c r="Y575" s="183" t="str">
        <f>IF(A:A="","",IF(R575="Refreshment Beverage",VLOOKUP(Q575,Rates!G$15:L$19,6,0)*W575,VLOOKUP(Q575,Rates!G$4:L$12,6,0)*W575))</f>
        <v/>
      </c>
      <c r="Z575" s="183" t="str">
        <f t="shared" si="287"/>
        <v/>
      </c>
      <c r="AA575" s="17">
        <f t="shared" si="275"/>
        <v>0</v>
      </c>
      <c r="AB575" s="177" t="str" cm="1">
        <f t="array" ref="AB575">IF(_xlfn.SINGLE(A:A)="","",IF(R575="Refreshment Beverage","",IF(AND(R575="Beer",Q575=0),SUM(LOOKUP(2,1/(Rates!$B$15:$B$18&lt;=W575)/(Rates!$C$15:$C$18&gt;=W575),Rates!$D$15:$D$18)*W575),VLOOKUP(VALUE(_xlfn.SINGLE(Q:Q)),Rates!A:B,2,0)*W575)))</f>
        <v/>
      </c>
      <c r="AC575" s="177" t="str" cm="1">
        <f t="array" ref="AC575">IF(_xlfn.SINGLE(A:A)="","",IF(R575="Refreshment Beverage","",IF(AND(R575="Beer",Q575=0),SUM(LOOKUP(2,1/(Rates!$B$15:$B$18&lt;=W575)/(Rates!$C$15:$C$18&gt;=W575),Rates!$E$15:$E$18)*W575),VLOOKUP(VALUE(_xlfn.SINGLE(Q:Q)),Rates!A:C,3,0)*W575)))</f>
        <v/>
      </c>
      <c r="AD575" s="168">
        <f>IFERROR(IF(OR(Q575=1,Q575=2,Q575=3,Q575=4),VLOOKUP(Q575,Rates!$A$31:$B$34,2,0)*W575,IF(V575=1,VLOOKUP(U575,'REB BEV MIN MKUP'!B:E,4,0),IF(V575&gt;1,VLOOKUP(VALUE(W575),'REB BEV MIN MKUP'!O:Q,3,0),0))),0)</f>
        <v>0</v>
      </c>
      <c r="AE575" s="177" t="str">
        <f t="shared" si="288"/>
        <v/>
      </c>
      <c r="AF575" s="13" t="str">
        <f t="shared" si="289"/>
        <v/>
      </c>
      <c r="AG575" s="177" t="str">
        <f t="shared" si="290"/>
        <v/>
      </c>
      <c r="AH575" s="184" t="str">
        <f t="shared" si="291"/>
        <v/>
      </c>
      <c r="AI575" s="184" t="str">
        <f>IF(AE:AE="","",IF(R575="Refreshment Beverage",AK575*(Rates!J$19/100),ROUND(SUM(AH575*(Rates!$J$8/100)),4)))</f>
        <v/>
      </c>
      <c r="AJ575" s="183" t="str">
        <f t="shared" si="292"/>
        <v/>
      </c>
      <c r="AK575" s="185" t="str">
        <f t="shared" si="293"/>
        <v/>
      </c>
      <c r="AL575" s="177" t="str">
        <f t="shared" si="294"/>
        <v/>
      </c>
      <c r="AM575" s="13" t="str">
        <f>IF(AS575="","",IF(R575="Refreshment Beverage",ROUND(AS575*Rates!K$19,4),ROUND(AO575*(VLOOKUP(VALUE(Q575),Rates!G$4:L$12,3,0)),4)))</f>
        <v/>
      </c>
      <c r="AN575" s="183" t="str">
        <f>IF(AS575="","",IF(R575="Refreshment Beverage",AS575*(Rates!J$19/100),MAX(AM575,AB575)))</f>
        <v/>
      </c>
      <c r="AO575" s="186" t="str">
        <f t="shared" si="295"/>
        <v/>
      </c>
      <c r="AP575" s="186" t="str">
        <f t="shared" si="296"/>
        <v/>
      </c>
      <c r="AQ575" s="186" t="str">
        <f>IF(AS575="","",IF(R575="Refreshment Beverage",ROUND(SUM(VLOOKUP(Q:Q,Rates!G$15:L$19,3,0)*(AS575-Y575-Z575-AA575)),4),ROUND(SUM(Rates!$K$8*AS575),4)))</f>
        <v/>
      </c>
      <c r="AR575" s="184" t="str">
        <f t="shared" si="297"/>
        <v/>
      </c>
      <c r="AS575" s="185" t="str">
        <f t="shared" si="298"/>
        <v/>
      </c>
      <c r="AT575" s="177" t="str">
        <f t="shared" si="299"/>
        <v/>
      </c>
      <c r="AU575" s="13" t="str">
        <f>IF(AX575="","",IF(R575="Refreshment Beverage",ROUND((BA575-Y575-Z575-AA575)*VLOOKUP(VALUE(Q575),Rates!G$15:L$19,3,0),4),ROUND(AW575*(VLOOKUP(VALUE(Q575),Rates!G:L,3,0)),4)))</f>
        <v/>
      </c>
      <c r="AV575" s="183" t="str">
        <f t="shared" si="300"/>
        <v/>
      </c>
      <c r="AW575" s="186" t="str">
        <f t="shared" si="301"/>
        <v/>
      </c>
      <c r="AX575" s="184" t="str">
        <f t="shared" si="302"/>
        <v/>
      </c>
      <c r="AY575" s="186" t="str">
        <f>IF(AX575="","",IF(R575="Refreshment Beverage",ROUND(SUM(AX575*Rates!K$19),4),ROUND(SUM(AX575*(Rates!J$8/100)),4)))</f>
        <v/>
      </c>
      <c r="AZ575" s="183" t="str">
        <f t="shared" si="303"/>
        <v/>
      </c>
      <c r="BA575" s="185" t="str">
        <f t="shared" si="304"/>
        <v/>
      </c>
      <c r="BD575" s="171"/>
      <c r="BE575" s="171"/>
      <c r="BF575" s="171"/>
      <c r="BG575" s="171"/>
    </row>
    <row r="576" spans="1:59" ht="15" customHeight="1" x14ac:dyDescent="0.3">
      <c r="A576" s="172"/>
      <c r="B576" s="172"/>
      <c r="C576" s="172"/>
      <c r="D576" s="173"/>
      <c r="E576" s="173"/>
      <c r="F576" s="173"/>
      <c r="G576" s="173"/>
      <c r="H576" s="173"/>
      <c r="I576" s="174"/>
      <c r="J576" s="175"/>
      <c r="K576" s="176" t="str">
        <f t="shared" si="276"/>
        <v/>
      </c>
      <c r="L576" s="177" t="str">
        <f t="shared" si="277"/>
        <v/>
      </c>
      <c r="M576" s="178" t="str">
        <f t="shared" si="278"/>
        <v/>
      </c>
      <c r="N576" s="44" t="str" cm="1">
        <f t="array" ref="N576">IFERROR(IF(_xlfn.SINGLE(A:A)="","",IF(R576="Beer",SUM(LOOKUP(2,1/(Rates!$B$3:$B$5&lt;=W576)/(Rates!$C$3:$C$5&gt;=W576),Rates!$D$3:$D$5)*(X576/100)*W576),IF(R576="Refreshment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44" t="str">
        <f t="shared" si="279"/>
        <v/>
      </c>
      <c r="P576" s="13"/>
      <c r="Q576" s="179" t="str">
        <f t="shared" si="280"/>
        <v/>
      </c>
      <c r="R576" s="180" t="str">
        <f t="shared" si="281"/>
        <v/>
      </c>
      <c r="S576" s="13" t="str">
        <f>IF(A576="","",IF(R576="Refreshment Beverage",VLOOKUP(VALUE(Q576),Rates!G$15:L$19,2,0),VLOOKUP(VALUE(Q576),Rates!G$4:L$8,2,0)))</f>
        <v/>
      </c>
      <c r="T576" s="13" t="str">
        <f t="shared" si="282"/>
        <v/>
      </c>
      <c r="U576" s="181" t="str">
        <f t="shared" si="283"/>
        <v/>
      </c>
      <c r="V576" s="13" t="str">
        <f t="shared" si="284"/>
        <v/>
      </c>
      <c r="W576" s="13" t="str">
        <f t="shared" si="285"/>
        <v/>
      </c>
      <c r="X576" s="182" t="str">
        <f t="shared" si="286"/>
        <v/>
      </c>
      <c r="Y576" s="183" t="str">
        <f>IF(A:A="","",IF(R576="Refreshment Beverage",VLOOKUP(Q576,Rates!G$15:L$19,6,0)*W576,VLOOKUP(Q576,Rates!G$4:L$12,6,0)*W576))</f>
        <v/>
      </c>
      <c r="Z576" s="183" t="str">
        <f t="shared" si="287"/>
        <v/>
      </c>
      <c r="AA576" s="17">
        <f t="shared" si="275"/>
        <v>0</v>
      </c>
      <c r="AB576" s="177" t="str" cm="1">
        <f t="array" ref="AB576">IF(_xlfn.SINGLE(A:A)="","",IF(R576="Refreshment Beverage","",IF(AND(R576="Beer",Q576=0),SUM(LOOKUP(2,1/(Rates!$B$15:$B$18&lt;=W576)/(Rates!$C$15:$C$18&gt;=W576),Rates!$D$15:$D$18)*W576),VLOOKUP(VALUE(_xlfn.SINGLE(Q:Q)),Rates!A:B,2,0)*W576)))</f>
        <v/>
      </c>
      <c r="AC576" s="177" t="str" cm="1">
        <f t="array" ref="AC576">IF(_xlfn.SINGLE(A:A)="","",IF(R576="Refreshment Beverage","",IF(AND(R576="Beer",Q576=0),SUM(LOOKUP(2,1/(Rates!$B$15:$B$18&lt;=W576)/(Rates!$C$15:$C$18&gt;=W576),Rates!$E$15:$E$18)*W576),VLOOKUP(VALUE(_xlfn.SINGLE(Q:Q)),Rates!A:C,3,0)*W576)))</f>
        <v/>
      </c>
      <c r="AD576" s="168">
        <f>IFERROR(IF(OR(Q576=1,Q576=2,Q576=3,Q576=4),VLOOKUP(Q576,Rates!$A$31:$B$34,2,0)*W576,IF(V576=1,VLOOKUP(U576,'REB BEV MIN MKUP'!B:E,4,0),IF(V576&gt;1,VLOOKUP(VALUE(W576),'REB BEV MIN MKUP'!O:Q,3,0),0))),0)</f>
        <v>0</v>
      </c>
      <c r="AE576" s="177" t="str">
        <f t="shared" si="288"/>
        <v/>
      </c>
      <c r="AF576" s="13" t="str">
        <f t="shared" si="289"/>
        <v/>
      </c>
      <c r="AG576" s="177" t="str">
        <f t="shared" si="290"/>
        <v/>
      </c>
      <c r="AH576" s="184" t="str">
        <f t="shared" si="291"/>
        <v/>
      </c>
      <c r="AI576" s="184" t="str">
        <f>IF(AE:AE="","",IF(R576="Refreshment Beverage",AK576*(Rates!J$19/100),ROUND(SUM(AH576*(Rates!$J$8/100)),4)))</f>
        <v/>
      </c>
      <c r="AJ576" s="183" t="str">
        <f t="shared" si="292"/>
        <v/>
      </c>
      <c r="AK576" s="185" t="str">
        <f t="shared" si="293"/>
        <v/>
      </c>
      <c r="AL576" s="177" t="str">
        <f t="shared" si="294"/>
        <v/>
      </c>
      <c r="AM576" s="13" t="str">
        <f>IF(AS576="","",IF(R576="Refreshment Beverage",ROUND(AS576*Rates!K$19,4),ROUND(AO576*(VLOOKUP(VALUE(Q576),Rates!G$4:L$12,3,0)),4)))</f>
        <v/>
      </c>
      <c r="AN576" s="183" t="str">
        <f>IF(AS576="","",IF(R576="Refreshment Beverage",AS576*(Rates!J$19/100),MAX(AM576,AB576)))</f>
        <v/>
      </c>
      <c r="AO576" s="186" t="str">
        <f t="shared" si="295"/>
        <v/>
      </c>
      <c r="AP576" s="186" t="str">
        <f t="shared" si="296"/>
        <v/>
      </c>
      <c r="AQ576" s="186" t="str">
        <f>IF(AS576="","",IF(R576="Refreshment Beverage",ROUND(SUM(VLOOKUP(Q:Q,Rates!G$15:L$19,3,0)*(AS576-Y576-Z576-AA576)),4),ROUND(SUM(Rates!$K$8*AS576),4)))</f>
        <v/>
      </c>
      <c r="AR576" s="184" t="str">
        <f t="shared" si="297"/>
        <v/>
      </c>
      <c r="AS576" s="185" t="str">
        <f t="shared" si="298"/>
        <v/>
      </c>
      <c r="AT576" s="177" t="str">
        <f t="shared" si="299"/>
        <v/>
      </c>
      <c r="AU576" s="13" t="str">
        <f>IF(AX576="","",IF(R576="Refreshment Beverage",ROUND((BA576-Y576-Z576-AA576)*VLOOKUP(VALUE(Q576),Rates!G$15:L$19,3,0),4),ROUND(AW576*(VLOOKUP(VALUE(Q576),Rates!G:L,3,0)),4)))</f>
        <v/>
      </c>
      <c r="AV576" s="183" t="str">
        <f t="shared" si="300"/>
        <v/>
      </c>
      <c r="AW576" s="186" t="str">
        <f t="shared" si="301"/>
        <v/>
      </c>
      <c r="AX576" s="184" t="str">
        <f t="shared" si="302"/>
        <v/>
      </c>
      <c r="AY576" s="186" t="str">
        <f>IF(AX576="","",IF(R576="Refreshment Beverage",ROUND(SUM(AX576*Rates!K$19),4),ROUND(SUM(AX576*(Rates!J$8/100)),4)))</f>
        <v/>
      </c>
      <c r="AZ576" s="183" t="str">
        <f t="shared" si="303"/>
        <v/>
      </c>
      <c r="BA576" s="185" t="str">
        <f t="shared" si="304"/>
        <v/>
      </c>
      <c r="BD576" s="171"/>
      <c r="BE576" s="171"/>
      <c r="BF576" s="171"/>
      <c r="BG576" s="171"/>
    </row>
    <row r="577" spans="1:59" ht="15" customHeight="1" x14ac:dyDescent="0.3">
      <c r="A577" s="172"/>
      <c r="B577" s="172"/>
      <c r="C577" s="172"/>
      <c r="D577" s="173"/>
      <c r="E577" s="173"/>
      <c r="F577" s="173"/>
      <c r="G577" s="173"/>
      <c r="H577" s="173"/>
      <c r="I577" s="174"/>
      <c r="J577" s="175"/>
      <c r="K577" s="176" t="str">
        <f t="shared" si="276"/>
        <v/>
      </c>
      <c r="L577" s="177" t="str">
        <f t="shared" si="277"/>
        <v/>
      </c>
      <c r="M577" s="178" t="str">
        <f t="shared" si="278"/>
        <v/>
      </c>
      <c r="N577" s="44" t="str" cm="1">
        <f t="array" ref="N577">IFERROR(IF(_xlfn.SINGLE(A:A)="","",IF(R577="Beer",SUM(LOOKUP(2,1/(Rates!$B$3:$B$5&lt;=W577)/(Rates!$C$3:$C$5&gt;=W577),Rates!$D$3:$D$5)*(X577/100)*W577),IF(R577="Refreshment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44" t="str">
        <f t="shared" si="279"/>
        <v/>
      </c>
      <c r="P577" s="13"/>
      <c r="Q577" s="179" t="str">
        <f t="shared" si="280"/>
        <v/>
      </c>
      <c r="R577" s="180" t="str">
        <f t="shared" si="281"/>
        <v/>
      </c>
      <c r="S577" s="13" t="str">
        <f>IF(A577="","",IF(R577="Refreshment Beverage",VLOOKUP(VALUE(Q577),Rates!G$15:L$19,2,0),VLOOKUP(VALUE(Q577),Rates!G$4:L$8,2,0)))</f>
        <v/>
      </c>
      <c r="T577" s="13" t="str">
        <f t="shared" si="282"/>
        <v/>
      </c>
      <c r="U577" s="181" t="str">
        <f t="shared" si="283"/>
        <v/>
      </c>
      <c r="V577" s="13" t="str">
        <f t="shared" si="284"/>
        <v/>
      </c>
      <c r="W577" s="13" t="str">
        <f t="shared" si="285"/>
        <v/>
      </c>
      <c r="X577" s="182" t="str">
        <f t="shared" si="286"/>
        <v/>
      </c>
      <c r="Y577" s="183" t="str">
        <f>IF(A:A="","",IF(R577="Refreshment Beverage",VLOOKUP(Q577,Rates!G$15:L$19,6,0)*W577,VLOOKUP(Q577,Rates!G$4:L$12,6,0)*W577))</f>
        <v/>
      </c>
      <c r="Z577" s="183" t="str">
        <f t="shared" si="287"/>
        <v/>
      </c>
      <c r="AA577" s="17">
        <f t="shared" si="275"/>
        <v>0</v>
      </c>
      <c r="AB577" s="177" t="str" cm="1">
        <f t="array" ref="AB577">IF(_xlfn.SINGLE(A:A)="","",IF(R577="Refreshment Beverage","",IF(AND(R577="Beer",Q577=0),SUM(LOOKUP(2,1/(Rates!$B$15:$B$18&lt;=W577)/(Rates!$C$15:$C$18&gt;=W577),Rates!$D$15:$D$18)*W577),VLOOKUP(VALUE(_xlfn.SINGLE(Q:Q)),Rates!A:B,2,0)*W577)))</f>
        <v/>
      </c>
      <c r="AC577" s="177" t="str" cm="1">
        <f t="array" ref="AC577">IF(_xlfn.SINGLE(A:A)="","",IF(R577="Refreshment Beverage","",IF(AND(R577="Beer",Q577=0),SUM(LOOKUP(2,1/(Rates!$B$15:$B$18&lt;=W577)/(Rates!$C$15:$C$18&gt;=W577),Rates!$E$15:$E$18)*W577),VLOOKUP(VALUE(_xlfn.SINGLE(Q:Q)),Rates!A:C,3,0)*W577)))</f>
        <v/>
      </c>
      <c r="AD577" s="168">
        <f>IFERROR(IF(OR(Q577=1,Q577=2,Q577=3,Q577=4),VLOOKUP(Q577,Rates!$A$31:$B$34,2,0)*W577,IF(V577=1,VLOOKUP(U577,'REB BEV MIN MKUP'!B:E,4,0),IF(V577&gt;1,VLOOKUP(VALUE(W577),'REB BEV MIN MKUP'!O:Q,3,0),0))),0)</f>
        <v>0</v>
      </c>
      <c r="AE577" s="177" t="str">
        <f t="shared" si="288"/>
        <v/>
      </c>
      <c r="AF577" s="13" t="str">
        <f t="shared" si="289"/>
        <v/>
      </c>
      <c r="AG577" s="177" t="str">
        <f t="shared" si="290"/>
        <v/>
      </c>
      <c r="AH577" s="184" t="str">
        <f t="shared" si="291"/>
        <v/>
      </c>
      <c r="AI577" s="184" t="str">
        <f>IF(AE:AE="","",IF(R577="Refreshment Beverage",AK577*(Rates!J$19/100),ROUND(SUM(AH577*(Rates!$J$8/100)),4)))</f>
        <v/>
      </c>
      <c r="AJ577" s="183" t="str">
        <f t="shared" si="292"/>
        <v/>
      </c>
      <c r="AK577" s="185" t="str">
        <f t="shared" si="293"/>
        <v/>
      </c>
      <c r="AL577" s="177" t="str">
        <f t="shared" si="294"/>
        <v/>
      </c>
      <c r="AM577" s="13" t="str">
        <f>IF(AS577="","",IF(R577="Refreshment Beverage",ROUND(AS577*Rates!K$19,4),ROUND(AO577*(VLOOKUP(VALUE(Q577),Rates!G$4:L$12,3,0)),4)))</f>
        <v/>
      </c>
      <c r="AN577" s="183" t="str">
        <f>IF(AS577="","",IF(R577="Refreshment Beverage",AS577*(Rates!J$19/100),MAX(AM577,AB577)))</f>
        <v/>
      </c>
      <c r="AO577" s="186" t="str">
        <f t="shared" si="295"/>
        <v/>
      </c>
      <c r="AP577" s="186" t="str">
        <f t="shared" si="296"/>
        <v/>
      </c>
      <c r="AQ577" s="186" t="str">
        <f>IF(AS577="","",IF(R577="Refreshment Beverage",ROUND(SUM(VLOOKUP(Q:Q,Rates!G$15:L$19,3,0)*(AS577-Y577-Z577-AA577)),4),ROUND(SUM(Rates!$K$8*AS577),4)))</f>
        <v/>
      </c>
      <c r="AR577" s="184" t="str">
        <f t="shared" si="297"/>
        <v/>
      </c>
      <c r="AS577" s="185" t="str">
        <f t="shared" si="298"/>
        <v/>
      </c>
      <c r="AT577" s="177" t="str">
        <f t="shared" si="299"/>
        <v/>
      </c>
      <c r="AU577" s="13" t="str">
        <f>IF(AX577="","",IF(R577="Refreshment Beverage",ROUND((BA577-Y577-Z577-AA577)*VLOOKUP(VALUE(Q577),Rates!G$15:L$19,3,0),4),ROUND(AW577*(VLOOKUP(VALUE(Q577),Rates!G:L,3,0)),4)))</f>
        <v/>
      </c>
      <c r="AV577" s="183" t="str">
        <f t="shared" si="300"/>
        <v/>
      </c>
      <c r="AW577" s="186" t="str">
        <f t="shared" si="301"/>
        <v/>
      </c>
      <c r="AX577" s="184" t="str">
        <f t="shared" si="302"/>
        <v/>
      </c>
      <c r="AY577" s="186" t="str">
        <f>IF(AX577="","",IF(R577="Refreshment Beverage",ROUND(SUM(AX577*Rates!K$19),4),ROUND(SUM(AX577*(Rates!J$8/100)),4)))</f>
        <v/>
      </c>
      <c r="AZ577" s="183" t="str">
        <f t="shared" si="303"/>
        <v/>
      </c>
      <c r="BA577" s="185" t="str">
        <f t="shared" si="304"/>
        <v/>
      </c>
      <c r="BD577" s="171"/>
      <c r="BE577" s="171"/>
      <c r="BF577" s="171"/>
      <c r="BG577" s="171"/>
    </row>
    <row r="578" spans="1:59" ht="15" customHeight="1" x14ac:dyDescent="0.3">
      <c r="A578" s="172"/>
      <c r="B578" s="172"/>
      <c r="C578" s="172"/>
      <c r="D578" s="173"/>
      <c r="E578" s="173"/>
      <c r="F578" s="173"/>
      <c r="G578" s="173"/>
      <c r="H578" s="173"/>
      <c r="I578" s="174"/>
      <c r="J578" s="175"/>
      <c r="K578" s="176" t="str">
        <f t="shared" si="276"/>
        <v/>
      </c>
      <c r="L578" s="177" t="str">
        <f t="shared" si="277"/>
        <v/>
      </c>
      <c r="M578" s="178" t="str">
        <f t="shared" si="278"/>
        <v/>
      </c>
      <c r="N578" s="44" t="str" cm="1">
        <f t="array" ref="N578">IFERROR(IF(_xlfn.SINGLE(A:A)="","",IF(R578="Beer",SUM(LOOKUP(2,1/(Rates!$B$3:$B$5&lt;=W578)/(Rates!$C$3:$C$5&gt;=W578),Rates!$D$3:$D$5)*(X578/100)*W578),IF(R578="Refreshment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44" t="str">
        <f t="shared" si="279"/>
        <v/>
      </c>
      <c r="P578" s="13"/>
      <c r="Q578" s="179" t="str">
        <f t="shared" si="280"/>
        <v/>
      </c>
      <c r="R578" s="180" t="str">
        <f t="shared" si="281"/>
        <v/>
      </c>
      <c r="S578" s="13" t="str">
        <f>IF(A578="","",IF(R578="Refreshment Beverage",VLOOKUP(VALUE(Q578),Rates!G$15:L$19,2,0),VLOOKUP(VALUE(Q578),Rates!G$4:L$8,2,0)))</f>
        <v/>
      </c>
      <c r="T578" s="13" t="str">
        <f t="shared" si="282"/>
        <v/>
      </c>
      <c r="U578" s="181" t="str">
        <f t="shared" si="283"/>
        <v/>
      </c>
      <c r="V578" s="13" t="str">
        <f t="shared" si="284"/>
        <v/>
      </c>
      <c r="W578" s="13" t="str">
        <f t="shared" si="285"/>
        <v/>
      </c>
      <c r="X578" s="182" t="str">
        <f t="shared" si="286"/>
        <v/>
      </c>
      <c r="Y578" s="183" t="str">
        <f>IF(A:A="","",IF(R578="Refreshment Beverage",VLOOKUP(Q578,Rates!G$15:L$19,6,0)*W578,VLOOKUP(Q578,Rates!G$4:L$12,6,0)*W578))</f>
        <v/>
      </c>
      <c r="Z578" s="183" t="str">
        <f t="shared" si="287"/>
        <v/>
      </c>
      <c r="AA578" s="17">
        <f t="shared" si="275"/>
        <v>0</v>
      </c>
      <c r="AB578" s="177" t="str" cm="1">
        <f t="array" ref="AB578">IF(_xlfn.SINGLE(A:A)="","",IF(R578="Refreshment Beverage","",IF(AND(R578="Beer",Q578=0),SUM(LOOKUP(2,1/(Rates!$B$15:$B$18&lt;=W578)/(Rates!$C$15:$C$18&gt;=W578),Rates!$D$15:$D$18)*W578),VLOOKUP(VALUE(_xlfn.SINGLE(Q:Q)),Rates!A:B,2,0)*W578)))</f>
        <v/>
      </c>
      <c r="AC578" s="177" t="str" cm="1">
        <f t="array" ref="AC578">IF(_xlfn.SINGLE(A:A)="","",IF(R578="Refreshment Beverage","",IF(AND(R578="Beer",Q578=0),SUM(LOOKUP(2,1/(Rates!$B$15:$B$18&lt;=W578)/(Rates!$C$15:$C$18&gt;=W578),Rates!$E$15:$E$18)*W578),VLOOKUP(VALUE(_xlfn.SINGLE(Q:Q)),Rates!A:C,3,0)*W578)))</f>
        <v/>
      </c>
      <c r="AD578" s="168">
        <f>IFERROR(IF(OR(Q578=1,Q578=2,Q578=3,Q578=4),VLOOKUP(Q578,Rates!$A$31:$B$34,2,0)*W578,IF(V578=1,VLOOKUP(U578,'REB BEV MIN MKUP'!B:E,4,0),IF(V578&gt;1,VLOOKUP(VALUE(W578),'REB BEV MIN MKUP'!O:Q,3,0),0))),0)</f>
        <v>0</v>
      </c>
      <c r="AE578" s="177" t="str">
        <f t="shared" si="288"/>
        <v/>
      </c>
      <c r="AF578" s="13" t="str">
        <f t="shared" si="289"/>
        <v/>
      </c>
      <c r="AG578" s="177" t="str">
        <f t="shared" si="290"/>
        <v/>
      </c>
      <c r="AH578" s="184" t="str">
        <f t="shared" si="291"/>
        <v/>
      </c>
      <c r="AI578" s="184" t="str">
        <f>IF(AE:AE="","",IF(R578="Refreshment Beverage",AK578*(Rates!J$19/100),ROUND(SUM(AH578*(Rates!$J$8/100)),4)))</f>
        <v/>
      </c>
      <c r="AJ578" s="183" t="str">
        <f t="shared" si="292"/>
        <v/>
      </c>
      <c r="AK578" s="185" t="str">
        <f t="shared" si="293"/>
        <v/>
      </c>
      <c r="AL578" s="177" t="str">
        <f t="shared" si="294"/>
        <v/>
      </c>
      <c r="AM578" s="13" t="str">
        <f>IF(AS578="","",IF(R578="Refreshment Beverage",ROUND(AS578*Rates!K$19,4),ROUND(AO578*(VLOOKUP(VALUE(Q578),Rates!G$4:L$12,3,0)),4)))</f>
        <v/>
      </c>
      <c r="AN578" s="183" t="str">
        <f>IF(AS578="","",IF(R578="Refreshment Beverage",AS578*(Rates!J$19/100),MAX(AM578,AB578)))</f>
        <v/>
      </c>
      <c r="AO578" s="186" t="str">
        <f t="shared" si="295"/>
        <v/>
      </c>
      <c r="AP578" s="186" t="str">
        <f t="shared" si="296"/>
        <v/>
      </c>
      <c r="AQ578" s="186" t="str">
        <f>IF(AS578="","",IF(R578="Refreshment Beverage",ROUND(SUM(VLOOKUP(Q:Q,Rates!G$15:L$19,3,0)*(AS578-Y578-Z578-AA578)),4),ROUND(SUM(Rates!$K$8*AS578),4)))</f>
        <v/>
      </c>
      <c r="AR578" s="184" t="str">
        <f t="shared" si="297"/>
        <v/>
      </c>
      <c r="AS578" s="185" t="str">
        <f t="shared" si="298"/>
        <v/>
      </c>
      <c r="AT578" s="177" t="str">
        <f t="shared" si="299"/>
        <v/>
      </c>
      <c r="AU578" s="13" t="str">
        <f>IF(AX578="","",IF(R578="Refreshment Beverage",ROUND((BA578-Y578-Z578-AA578)*VLOOKUP(VALUE(Q578),Rates!G$15:L$19,3,0),4),ROUND(AW578*(VLOOKUP(VALUE(Q578),Rates!G:L,3,0)),4)))</f>
        <v/>
      </c>
      <c r="AV578" s="183" t="str">
        <f t="shared" si="300"/>
        <v/>
      </c>
      <c r="AW578" s="186" t="str">
        <f t="shared" si="301"/>
        <v/>
      </c>
      <c r="AX578" s="184" t="str">
        <f t="shared" si="302"/>
        <v/>
      </c>
      <c r="AY578" s="186" t="str">
        <f>IF(AX578="","",IF(R578="Refreshment Beverage",ROUND(SUM(AX578*Rates!K$19),4),ROUND(SUM(AX578*(Rates!J$8/100)),4)))</f>
        <v/>
      </c>
      <c r="AZ578" s="183" t="str">
        <f t="shared" si="303"/>
        <v/>
      </c>
      <c r="BA578" s="185" t="str">
        <f t="shared" si="304"/>
        <v/>
      </c>
      <c r="BD578" s="171"/>
      <c r="BE578" s="171"/>
      <c r="BF578" s="171"/>
      <c r="BG578" s="171"/>
    </row>
    <row r="579" spans="1:59" ht="15" customHeight="1" x14ac:dyDescent="0.3">
      <c r="A579" s="172"/>
      <c r="B579" s="172"/>
      <c r="C579" s="172"/>
      <c r="D579" s="173"/>
      <c r="E579" s="173"/>
      <c r="F579" s="173"/>
      <c r="G579" s="173"/>
      <c r="H579" s="173"/>
      <c r="I579" s="174"/>
      <c r="J579" s="175"/>
      <c r="K579" s="176" t="str">
        <f t="shared" si="276"/>
        <v/>
      </c>
      <c r="L579" s="177" t="str">
        <f t="shared" si="277"/>
        <v/>
      </c>
      <c r="M579" s="178" t="str">
        <f t="shared" si="278"/>
        <v/>
      </c>
      <c r="N579" s="44" t="str" cm="1">
        <f t="array" ref="N579">IFERROR(IF(_xlfn.SINGLE(A:A)="","",IF(R579="Beer",SUM(LOOKUP(2,1/(Rates!$B$3:$B$5&lt;=W579)/(Rates!$C$3:$C$5&gt;=W579),Rates!$D$3:$D$5)*(X579/100)*W579),IF(R579="Refreshment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44" t="str">
        <f t="shared" si="279"/>
        <v/>
      </c>
      <c r="P579" s="13"/>
      <c r="Q579" s="179" t="str">
        <f t="shared" si="280"/>
        <v/>
      </c>
      <c r="R579" s="180" t="str">
        <f t="shared" si="281"/>
        <v/>
      </c>
      <c r="S579" s="13" t="str">
        <f>IF(A579="","",IF(R579="Refreshment Beverage",VLOOKUP(VALUE(Q579),Rates!G$15:L$19,2,0),VLOOKUP(VALUE(Q579),Rates!G$4:L$8,2,0)))</f>
        <v/>
      </c>
      <c r="T579" s="13" t="str">
        <f t="shared" si="282"/>
        <v/>
      </c>
      <c r="U579" s="181" t="str">
        <f t="shared" si="283"/>
        <v/>
      </c>
      <c r="V579" s="13" t="str">
        <f t="shared" si="284"/>
        <v/>
      </c>
      <c r="W579" s="13" t="str">
        <f t="shared" si="285"/>
        <v/>
      </c>
      <c r="X579" s="182" t="str">
        <f t="shared" si="286"/>
        <v/>
      </c>
      <c r="Y579" s="183" t="str">
        <f>IF(A:A="","",IF(R579="Refreshment Beverage",VLOOKUP(Q579,Rates!G$15:L$19,6,0)*W579,VLOOKUP(Q579,Rates!G$4:L$12,6,0)*W579))</f>
        <v/>
      </c>
      <c r="Z579" s="183" t="str">
        <f t="shared" si="287"/>
        <v/>
      </c>
      <c r="AA579" s="17">
        <f t="shared" si="275"/>
        <v>0</v>
      </c>
      <c r="AB579" s="177" t="str" cm="1">
        <f t="array" ref="AB579">IF(_xlfn.SINGLE(A:A)="","",IF(R579="Refreshment Beverage","",IF(AND(R579="Beer",Q579=0),SUM(LOOKUP(2,1/(Rates!$B$15:$B$18&lt;=W579)/(Rates!$C$15:$C$18&gt;=W579),Rates!$D$15:$D$18)*W579),VLOOKUP(VALUE(_xlfn.SINGLE(Q:Q)),Rates!A:B,2,0)*W579)))</f>
        <v/>
      </c>
      <c r="AC579" s="177" t="str" cm="1">
        <f t="array" ref="AC579">IF(_xlfn.SINGLE(A:A)="","",IF(R579="Refreshment Beverage","",IF(AND(R579="Beer",Q579=0),SUM(LOOKUP(2,1/(Rates!$B$15:$B$18&lt;=W579)/(Rates!$C$15:$C$18&gt;=W579),Rates!$E$15:$E$18)*W579),VLOOKUP(VALUE(_xlfn.SINGLE(Q:Q)),Rates!A:C,3,0)*W579)))</f>
        <v/>
      </c>
      <c r="AD579" s="168">
        <f>IFERROR(IF(OR(Q579=1,Q579=2,Q579=3,Q579=4),VLOOKUP(Q579,Rates!$A$31:$B$34,2,0)*W579,IF(V579=1,VLOOKUP(U579,'REB BEV MIN MKUP'!B:E,4,0),IF(V579&gt;1,VLOOKUP(VALUE(W579),'REB BEV MIN MKUP'!O:Q,3,0),0))),0)</f>
        <v>0</v>
      </c>
      <c r="AE579" s="177" t="str">
        <f t="shared" si="288"/>
        <v/>
      </c>
      <c r="AF579" s="13" t="str">
        <f t="shared" si="289"/>
        <v/>
      </c>
      <c r="AG579" s="177" t="str">
        <f t="shared" si="290"/>
        <v/>
      </c>
      <c r="AH579" s="184" t="str">
        <f t="shared" si="291"/>
        <v/>
      </c>
      <c r="AI579" s="184" t="str">
        <f>IF(AE:AE="","",IF(R579="Refreshment Beverage",AK579*(Rates!J$19/100),ROUND(SUM(AH579*(Rates!$J$8/100)),4)))</f>
        <v/>
      </c>
      <c r="AJ579" s="183" t="str">
        <f t="shared" si="292"/>
        <v/>
      </c>
      <c r="AK579" s="185" t="str">
        <f t="shared" si="293"/>
        <v/>
      </c>
      <c r="AL579" s="177" t="str">
        <f t="shared" si="294"/>
        <v/>
      </c>
      <c r="AM579" s="13" t="str">
        <f>IF(AS579="","",IF(R579="Refreshment Beverage",ROUND(AS579*Rates!K$19,4),ROUND(AO579*(VLOOKUP(VALUE(Q579),Rates!G$4:L$12,3,0)),4)))</f>
        <v/>
      </c>
      <c r="AN579" s="183" t="str">
        <f>IF(AS579="","",IF(R579="Refreshment Beverage",AS579*(Rates!J$19/100),MAX(AM579,AB579)))</f>
        <v/>
      </c>
      <c r="AO579" s="186" t="str">
        <f t="shared" si="295"/>
        <v/>
      </c>
      <c r="AP579" s="186" t="str">
        <f t="shared" si="296"/>
        <v/>
      </c>
      <c r="AQ579" s="186" t="str">
        <f>IF(AS579="","",IF(R579="Refreshment Beverage",ROUND(SUM(VLOOKUP(Q:Q,Rates!G$15:L$19,3,0)*(AS579-Y579-Z579-AA579)),4),ROUND(SUM(Rates!$K$8*AS579),4)))</f>
        <v/>
      </c>
      <c r="AR579" s="184" t="str">
        <f t="shared" si="297"/>
        <v/>
      </c>
      <c r="AS579" s="185" t="str">
        <f t="shared" si="298"/>
        <v/>
      </c>
      <c r="AT579" s="177" t="str">
        <f t="shared" si="299"/>
        <v/>
      </c>
      <c r="AU579" s="13" t="str">
        <f>IF(AX579="","",IF(R579="Refreshment Beverage",ROUND((BA579-Y579-Z579-AA579)*VLOOKUP(VALUE(Q579),Rates!G$15:L$19,3,0),4),ROUND(AW579*(VLOOKUP(VALUE(Q579),Rates!G:L,3,0)),4)))</f>
        <v/>
      </c>
      <c r="AV579" s="183" t="str">
        <f t="shared" si="300"/>
        <v/>
      </c>
      <c r="AW579" s="186" t="str">
        <f t="shared" si="301"/>
        <v/>
      </c>
      <c r="AX579" s="184" t="str">
        <f t="shared" si="302"/>
        <v/>
      </c>
      <c r="AY579" s="186" t="str">
        <f>IF(AX579="","",IF(R579="Refreshment Beverage",ROUND(SUM(AX579*Rates!K$19),4),ROUND(SUM(AX579*(Rates!J$8/100)),4)))</f>
        <v/>
      </c>
      <c r="AZ579" s="183" t="str">
        <f t="shared" si="303"/>
        <v/>
      </c>
      <c r="BA579" s="185" t="str">
        <f t="shared" si="304"/>
        <v/>
      </c>
      <c r="BD579" s="171"/>
      <c r="BE579" s="171"/>
      <c r="BF579" s="171"/>
      <c r="BG579" s="171"/>
    </row>
    <row r="580" spans="1:59" ht="15" customHeight="1" x14ac:dyDescent="0.3">
      <c r="A580" s="172"/>
      <c r="B580" s="172"/>
      <c r="C580" s="172"/>
      <c r="D580" s="173"/>
      <c r="E580" s="173"/>
      <c r="F580" s="173"/>
      <c r="G580" s="173"/>
      <c r="H580" s="173"/>
      <c r="I580" s="174"/>
      <c r="J580" s="175"/>
      <c r="K580" s="176" t="str">
        <f t="shared" si="276"/>
        <v/>
      </c>
      <c r="L580" s="177" t="str">
        <f t="shared" si="277"/>
        <v/>
      </c>
      <c r="M580" s="178" t="str">
        <f t="shared" si="278"/>
        <v/>
      </c>
      <c r="N580" s="44" t="str" cm="1">
        <f t="array" ref="N580">IFERROR(IF(_xlfn.SINGLE(A:A)="","",IF(R580="Beer",SUM(LOOKUP(2,1/(Rates!$B$3:$B$5&lt;=W580)/(Rates!$C$3:$C$5&gt;=W580),Rates!$D$3:$D$5)*(X580/100)*W580),IF(R580="Refreshment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44" t="str">
        <f t="shared" si="279"/>
        <v/>
      </c>
      <c r="P580" s="13"/>
      <c r="Q580" s="179" t="str">
        <f t="shared" si="280"/>
        <v/>
      </c>
      <c r="R580" s="180" t="str">
        <f t="shared" si="281"/>
        <v/>
      </c>
      <c r="S580" s="13" t="str">
        <f>IF(A580="","",IF(R580="Refreshment Beverage",VLOOKUP(VALUE(Q580),Rates!G$15:L$19,2,0),VLOOKUP(VALUE(Q580),Rates!G$4:L$8,2,0)))</f>
        <v/>
      </c>
      <c r="T580" s="13" t="str">
        <f t="shared" si="282"/>
        <v/>
      </c>
      <c r="U580" s="181" t="str">
        <f t="shared" si="283"/>
        <v/>
      </c>
      <c r="V580" s="13" t="str">
        <f t="shared" si="284"/>
        <v/>
      </c>
      <c r="W580" s="13" t="str">
        <f t="shared" si="285"/>
        <v/>
      </c>
      <c r="X580" s="182" t="str">
        <f t="shared" si="286"/>
        <v/>
      </c>
      <c r="Y580" s="183" t="str">
        <f>IF(A:A="","",IF(R580="Refreshment Beverage",VLOOKUP(Q580,Rates!G$15:L$19,6,0)*W580,VLOOKUP(Q580,Rates!G$4:L$12,6,0)*W580))</f>
        <v/>
      </c>
      <c r="Z580" s="183" t="str">
        <f t="shared" si="287"/>
        <v/>
      </c>
      <c r="AA580" s="17">
        <f t="shared" si="275"/>
        <v>0</v>
      </c>
      <c r="AB580" s="177" t="str" cm="1">
        <f t="array" ref="AB580">IF(_xlfn.SINGLE(A:A)="","",IF(R580="Refreshment Beverage","",IF(AND(R580="Beer",Q580=0),SUM(LOOKUP(2,1/(Rates!$B$15:$B$18&lt;=W580)/(Rates!$C$15:$C$18&gt;=W580),Rates!$D$15:$D$18)*W580),VLOOKUP(VALUE(_xlfn.SINGLE(Q:Q)),Rates!A:B,2,0)*W580)))</f>
        <v/>
      </c>
      <c r="AC580" s="177" t="str" cm="1">
        <f t="array" ref="AC580">IF(_xlfn.SINGLE(A:A)="","",IF(R580="Refreshment Beverage","",IF(AND(R580="Beer",Q580=0),SUM(LOOKUP(2,1/(Rates!$B$15:$B$18&lt;=W580)/(Rates!$C$15:$C$18&gt;=W580),Rates!$E$15:$E$18)*W580),VLOOKUP(VALUE(_xlfn.SINGLE(Q:Q)),Rates!A:C,3,0)*W580)))</f>
        <v/>
      </c>
      <c r="AD580" s="168">
        <f>IFERROR(IF(OR(Q580=1,Q580=2,Q580=3,Q580=4),VLOOKUP(Q580,Rates!$A$31:$B$34,2,0)*W580,IF(V580=1,VLOOKUP(U580,'REB BEV MIN MKUP'!B:E,4,0),IF(V580&gt;1,VLOOKUP(VALUE(W580),'REB BEV MIN MKUP'!O:Q,3,0),0))),0)</f>
        <v>0</v>
      </c>
      <c r="AE580" s="177" t="str">
        <f t="shared" si="288"/>
        <v/>
      </c>
      <c r="AF580" s="13" t="str">
        <f t="shared" si="289"/>
        <v/>
      </c>
      <c r="AG580" s="177" t="str">
        <f t="shared" si="290"/>
        <v/>
      </c>
      <c r="AH580" s="184" t="str">
        <f t="shared" si="291"/>
        <v/>
      </c>
      <c r="AI580" s="184" t="str">
        <f>IF(AE:AE="","",IF(R580="Refreshment Beverage",AK580*(Rates!J$19/100),ROUND(SUM(AH580*(Rates!$J$8/100)),4)))</f>
        <v/>
      </c>
      <c r="AJ580" s="183" t="str">
        <f t="shared" si="292"/>
        <v/>
      </c>
      <c r="AK580" s="185" t="str">
        <f t="shared" si="293"/>
        <v/>
      </c>
      <c r="AL580" s="177" t="str">
        <f t="shared" si="294"/>
        <v/>
      </c>
      <c r="AM580" s="13" t="str">
        <f>IF(AS580="","",IF(R580="Refreshment Beverage",ROUND(AS580*Rates!K$19,4),ROUND(AO580*(VLOOKUP(VALUE(Q580),Rates!G$4:L$12,3,0)),4)))</f>
        <v/>
      </c>
      <c r="AN580" s="183" t="str">
        <f>IF(AS580="","",IF(R580="Refreshment Beverage",AS580*(Rates!J$19/100),MAX(AM580,AB580)))</f>
        <v/>
      </c>
      <c r="AO580" s="186" t="str">
        <f t="shared" si="295"/>
        <v/>
      </c>
      <c r="AP580" s="186" t="str">
        <f t="shared" si="296"/>
        <v/>
      </c>
      <c r="AQ580" s="186" t="str">
        <f>IF(AS580="","",IF(R580="Refreshment Beverage",ROUND(SUM(VLOOKUP(Q:Q,Rates!G$15:L$19,3,0)*(AS580-Y580-Z580-AA580)),4),ROUND(SUM(Rates!$K$8*AS580),4)))</f>
        <v/>
      </c>
      <c r="AR580" s="184" t="str">
        <f t="shared" si="297"/>
        <v/>
      </c>
      <c r="AS580" s="185" t="str">
        <f t="shared" si="298"/>
        <v/>
      </c>
      <c r="AT580" s="177" t="str">
        <f t="shared" si="299"/>
        <v/>
      </c>
      <c r="AU580" s="13" t="str">
        <f>IF(AX580="","",IF(R580="Refreshment Beverage",ROUND((BA580-Y580-Z580-AA580)*VLOOKUP(VALUE(Q580),Rates!G$15:L$19,3,0),4),ROUND(AW580*(VLOOKUP(VALUE(Q580),Rates!G:L,3,0)),4)))</f>
        <v/>
      </c>
      <c r="AV580" s="183" t="str">
        <f t="shared" si="300"/>
        <v/>
      </c>
      <c r="AW580" s="186" t="str">
        <f t="shared" si="301"/>
        <v/>
      </c>
      <c r="AX580" s="184" t="str">
        <f t="shared" si="302"/>
        <v/>
      </c>
      <c r="AY580" s="186" t="str">
        <f>IF(AX580="","",IF(R580="Refreshment Beverage",ROUND(SUM(AX580*Rates!K$19),4),ROUND(SUM(AX580*(Rates!J$8/100)),4)))</f>
        <v/>
      </c>
      <c r="AZ580" s="183" t="str">
        <f t="shared" si="303"/>
        <v/>
      </c>
      <c r="BA580" s="185" t="str">
        <f t="shared" si="304"/>
        <v/>
      </c>
      <c r="BD580" s="171"/>
      <c r="BE580" s="171"/>
      <c r="BF580" s="171"/>
      <c r="BG580" s="171"/>
    </row>
    <row r="581" spans="1:59" ht="15" customHeight="1" x14ac:dyDescent="0.3">
      <c r="A581" s="172"/>
      <c r="B581" s="172"/>
      <c r="C581" s="172"/>
      <c r="D581" s="173"/>
      <c r="E581" s="173"/>
      <c r="F581" s="173"/>
      <c r="G581" s="173"/>
      <c r="H581" s="173"/>
      <c r="I581" s="174"/>
      <c r="J581" s="175"/>
      <c r="K581" s="176" t="str">
        <f t="shared" si="276"/>
        <v/>
      </c>
      <c r="L581" s="177" t="str">
        <f t="shared" si="277"/>
        <v/>
      </c>
      <c r="M581" s="178" t="str">
        <f t="shared" si="278"/>
        <v/>
      </c>
      <c r="N581" s="44" t="str" cm="1">
        <f t="array" ref="N581">IFERROR(IF(_xlfn.SINGLE(A:A)="","",IF(R581="Beer",SUM(LOOKUP(2,1/(Rates!$B$3:$B$5&lt;=W581)/(Rates!$C$3:$C$5&gt;=W581),Rates!$D$3:$D$5)*(X581/100)*W581),IF(R581="Refreshment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44" t="str">
        <f t="shared" si="279"/>
        <v/>
      </c>
      <c r="P581" s="13"/>
      <c r="Q581" s="179" t="str">
        <f t="shared" si="280"/>
        <v/>
      </c>
      <c r="R581" s="180" t="str">
        <f t="shared" si="281"/>
        <v/>
      </c>
      <c r="S581" s="13" t="str">
        <f>IF(A581="","",IF(R581="Refreshment Beverage",VLOOKUP(VALUE(Q581),Rates!G$15:L$19,2,0),VLOOKUP(VALUE(Q581),Rates!G$4:L$8,2,0)))</f>
        <v/>
      </c>
      <c r="T581" s="13" t="str">
        <f t="shared" si="282"/>
        <v/>
      </c>
      <c r="U581" s="181" t="str">
        <f t="shared" si="283"/>
        <v/>
      </c>
      <c r="V581" s="13" t="str">
        <f t="shared" si="284"/>
        <v/>
      </c>
      <c r="W581" s="13" t="str">
        <f t="shared" si="285"/>
        <v/>
      </c>
      <c r="X581" s="182" t="str">
        <f t="shared" si="286"/>
        <v/>
      </c>
      <c r="Y581" s="183" t="str">
        <f>IF(A:A="","",IF(R581="Refreshment Beverage",VLOOKUP(Q581,Rates!G$15:L$19,6,0)*W581,VLOOKUP(Q581,Rates!G$4:L$12,6,0)*W581))</f>
        <v/>
      </c>
      <c r="Z581" s="183" t="str">
        <f t="shared" si="287"/>
        <v/>
      </c>
      <c r="AA581" s="17">
        <f t="shared" si="275"/>
        <v>0</v>
      </c>
      <c r="AB581" s="177" t="str" cm="1">
        <f t="array" ref="AB581">IF(_xlfn.SINGLE(A:A)="","",IF(R581="Refreshment Beverage","",IF(AND(R581="Beer",Q581=0),SUM(LOOKUP(2,1/(Rates!$B$15:$B$18&lt;=W581)/(Rates!$C$15:$C$18&gt;=W581),Rates!$D$15:$D$18)*W581),VLOOKUP(VALUE(_xlfn.SINGLE(Q:Q)),Rates!A:B,2,0)*W581)))</f>
        <v/>
      </c>
      <c r="AC581" s="177" t="str" cm="1">
        <f t="array" ref="AC581">IF(_xlfn.SINGLE(A:A)="","",IF(R581="Refreshment Beverage","",IF(AND(R581="Beer",Q581=0),SUM(LOOKUP(2,1/(Rates!$B$15:$B$18&lt;=W581)/(Rates!$C$15:$C$18&gt;=W581),Rates!$E$15:$E$18)*W581),VLOOKUP(VALUE(_xlfn.SINGLE(Q:Q)),Rates!A:C,3,0)*W581)))</f>
        <v/>
      </c>
      <c r="AD581" s="168">
        <f>IFERROR(IF(OR(Q581=1,Q581=2,Q581=3,Q581=4),VLOOKUP(Q581,Rates!$A$31:$B$34,2,0)*W581,IF(V581=1,VLOOKUP(U581,'REB BEV MIN MKUP'!B:E,4,0),IF(V581&gt;1,VLOOKUP(VALUE(W581),'REB BEV MIN MKUP'!O:Q,3,0),0))),0)</f>
        <v>0</v>
      </c>
      <c r="AE581" s="177" t="str">
        <f t="shared" si="288"/>
        <v/>
      </c>
      <c r="AF581" s="13" t="str">
        <f t="shared" si="289"/>
        <v/>
      </c>
      <c r="AG581" s="177" t="str">
        <f t="shared" si="290"/>
        <v/>
      </c>
      <c r="AH581" s="184" t="str">
        <f t="shared" si="291"/>
        <v/>
      </c>
      <c r="AI581" s="184" t="str">
        <f>IF(AE:AE="","",IF(R581="Refreshment Beverage",AK581*(Rates!J$19/100),ROUND(SUM(AH581*(Rates!$J$8/100)),4)))</f>
        <v/>
      </c>
      <c r="AJ581" s="183" t="str">
        <f t="shared" si="292"/>
        <v/>
      </c>
      <c r="AK581" s="185" t="str">
        <f t="shared" si="293"/>
        <v/>
      </c>
      <c r="AL581" s="177" t="str">
        <f t="shared" si="294"/>
        <v/>
      </c>
      <c r="AM581" s="13" t="str">
        <f>IF(AS581="","",IF(R581="Refreshment Beverage",ROUND(AS581*Rates!K$19,4),ROUND(AO581*(VLOOKUP(VALUE(Q581),Rates!G$4:L$12,3,0)),4)))</f>
        <v/>
      </c>
      <c r="AN581" s="183" t="str">
        <f>IF(AS581="","",IF(R581="Refreshment Beverage",AS581*(Rates!J$19/100),MAX(AM581,AB581)))</f>
        <v/>
      </c>
      <c r="AO581" s="186" t="str">
        <f t="shared" si="295"/>
        <v/>
      </c>
      <c r="AP581" s="186" t="str">
        <f t="shared" si="296"/>
        <v/>
      </c>
      <c r="AQ581" s="186" t="str">
        <f>IF(AS581="","",IF(R581="Refreshment Beverage",ROUND(SUM(VLOOKUP(Q:Q,Rates!G$15:L$19,3,0)*(AS581-Y581-Z581-AA581)),4),ROUND(SUM(Rates!$K$8*AS581),4)))</f>
        <v/>
      </c>
      <c r="AR581" s="184" t="str">
        <f t="shared" si="297"/>
        <v/>
      </c>
      <c r="AS581" s="185" t="str">
        <f t="shared" si="298"/>
        <v/>
      </c>
      <c r="AT581" s="177" t="str">
        <f t="shared" si="299"/>
        <v/>
      </c>
      <c r="AU581" s="13" t="str">
        <f>IF(AX581="","",IF(R581="Refreshment Beverage",ROUND((BA581-Y581-Z581-AA581)*VLOOKUP(VALUE(Q581),Rates!G$15:L$19,3,0),4),ROUND(AW581*(VLOOKUP(VALUE(Q581),Rates!G:L,3,0)),4)))</f>
        <v/>
      </c>
      <c r="AV581" s="183" t="str">
        <f t="shared" si="300"/>
        <v/>
      </c>
      <c r="AW581" s="186" t="str">
        <f t="shared" si="301"/>
        <v/>
      </c>
      <c r="AX581" s="184" t="str">
        <f t="shared" si="302"/>
        <v/>
      </c>
      <c r="AY581" s="186" t="str">
        <f>IF(AX581="","",IF(R581="Refreshment Beverage",ROUND(SUM(AX581*Rates!K$19),4),ROUND(SUM(AX581*(Rates!J$8/100)),4)))</f>
        <v/>
      </c>
      <c r="AZ581" s="183" t="str">
        <f t="shared" si="303"/>
        <v/>
      </c>
      <c r="BA581" s="185" t="str">
        <f t="shared" si="304"/>
        <v/>
      </c>
      <c r="BD581" s="171"/>
      <c r="BE581" s="171"/>
      <c r="BF581" s="171"/>
      <c r="BG581" s="171"/>
    </row>
    <row r="582" spans="1:59" ht="15" customHeight="1" x14ac:dyDescent="0.3">
      <c r="A582" s="172"/>
      <c r="B582" s="172"/>
      <c r="C582" s="172"/>
      <c r="D582" s="173"/>
      <c r="E582" s="173"/>
      <c r="F582" s="173"/>
      <c r="G582" s="173"/>
      <c r="H582" s="173"/>
      <c r="I582" s="174"/>
      <c r="J582" s="175"/>
      <c r="K582" s="176" t="str">
        <f t="shared" si="276"/>
        <v/>
      </c>
      <c r="L582" s="177" t="str">
        <f t="shared" si="277"/>
        <v/>
      </c>
      <c r="M582" s="178" t="str">
        <f t="shared" si="278"/>
        <v/>
      </c>
      <c r="N582" s="44" t="str" cm="1">
        <f t="array" ref="N582">IFERROR(IF(_xlfn.SINGLE(A:A)="","",IF(R582="Beer",SUM(LOOKUP(2,1/(Rates!$B$3:$B$5&lt;=W582)/(Rates!$C$3:$C$5&gt;=W582),Rates!$D$3:$D$5)*(X582/100)*W582),IF(R582="Refreshment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44" t="str">
        <f t="shared" si="279"/>
        <v/>
      </c>
      <c r="P582" s="13"/>
      <c r="Q582" s="179" t="str">
        <f t="shared" si="280"/>
        <v/>
      </c>
      <c r="R582" s="180" t="str">
        <f t="shared" si="281"/>
        <v/>
      </c>
      <c r="S582" s="13" t="str">
        <f>IF(A582="","",IF(R582="Refreshment Beverage",VLOOKUP(VALUE(Q582),Rates!G$15:L$19,2,0),VLOOKUP(VALUE(Q582),Rates!G$4:L$8,2,0)))</f>
        <v/>
      </c>
      <c r="T582" s="13" t="str">
        <f t="shared" si="282"/>
        <v/>
      </c>
      <c r="U582" s="181" t="str">
        <f t="shared" si="283"/>
        <v/>
      </c>
      <c r="V582" s="13" t="str">
        <f t="shared" si="284"/>
        <v/>
      </c>
      <c r="W582" s="13" t="str">
        <f t="shared" si="285"/>
        <v/>
      </c>
      <c r="X582" s="182" t="str">
        <f t="shared" si="286"/>
        <v/>
      </c>
      <c r="Y582" s="183" t="str">
        <f>IF(A:A="","",IF(R582="Refreshment Beverage",VLOOKUP(Q582,Rates!G$15:L$19,6,0)*W582,VLOOKUP(Q582,Rates!G$4:L$12,6,0)*W582))</f>
        <v/>
      </c>
      <c r="Z582" s="183" t="str">
        <f t="shared" si="287"/>
        <v/>
      </c>
      <c r="AA582" s="17">
        <f t="shared" si="275"/>
        <v>0</v>
      </c>
      <c r="AB582" s="177" t="str" cm="1">
        <f t="array" ref="AB582">IF(_xlfn.SINGLE(A:A)="","",IF(R582="Refreshment Beverage","",IF(AND(R582="Beer",Q582=0),SUM(LOOKUP(2,1/(Rates!$B$15:$B$18&lt;=W582)/(Rates!$C$15:$C$18&gt;=W582),Rates!$D$15:$D$18)*W582),VLOOKUP(VALUE(_xlfn.SINGLE(Q:Q)),Rates!A:B,2,0)*W582)))</f>
        <v/>
      </c>
      <c r="AC582" s="177" t="str" cm="1">
        <f t="array" ref="AC582">IF(_xlfn.SINGLE(A:A)="","",IF(R582="Refreshment Beverage","",IF(AND(R582="Beer",Q582=0),SUM(LOOKUP(2,1/(Rates!$B$15:$B$18&lt;=W582)/(Rates!$C$15:$C$18&gt;=W582),Rates!$E$15:$E$18)*W582),VLOOKUP(VALUE(_xlfn.SINGLE(Q:Q)),Rates!A:C,3,0)*W582)))</f>
        <v/>
      </c>
      <c r="AD582" s="168">
        <f>IFERROR(IF(OR(Q582=1,Q582=2,Q582=3,Q582=4),VLOOKUP(Q582,Rates!$A$31:$B$34,2,0)*W582,IF(V582=1,VLOOKUP(U582,'REB BEV MIN MKUP'!B:E,4,0),IF(V582&gt;1,VLOOKUP(VALUE(W582),'REB BEV MIN MKUP'!O:Q,3,0),0))),0)</f>
        <v>0</v>
      </c>
      <c r="AE582" s="177" t="str">
        <f t="shared" si="288"/>
        <v/>
      </c>
      <c r="AF582" s="13" t="str">
        <f t="shared" si="289"/>
        <v/>
      </c>
      <c r="AG582" s="177" t="str">
        <f t="shared" si="290"/>
        <v/>
      </c>
      <c r="AH582" s="184" t="str">
        <f t="shared" si="291"/>
        <v/>
      </c>
      <c r="AI582" s="184" t="str">
        <f>IF(AE:AE="","",IF(R582="Refreshment Beverage",AK582*(Rates!J$19/100),ROUND(SUM(AH582*(Rates!$J$8/100)),4)))</f>
        <v/>
      </c>
      <c r="AJ582" s="183" t="str">
        <f t="shared" si="292"/>
        <v/>
      </c>
      <c r="AK582" s="185" t="str">
        <f t="shared" si="293"/>
        <v/>
      </c>
      <c r="AL582" s="177" t="str">
        <f t="shared" si="294"/>
        <v/>
      </c>
      <c r="AM582" s="13" t="str">
        <f>IF(AS582="","",IF(R582="Refreshment Beverage",ROUND(AS582*Rates!K$19,4),ROUND(AO582*(VLOOKUP(VALUE(Q582),Rates!G$4:L$12,3,0)),4)))</f>
        <v/>
      </c>
      <c r="AN582" s="183" t="str">
        <f>IF(AS582="","",IF(R582="Refreshment Beverage",AS582*(Rates!J$19/100),MAX(AM582,AB582)))</f>
        <v/>
      </c>
      <c r="AO582" s="186" t="str">
        <f t="shared" si="295"/>
        <v/>
      </c>
      <c r="AP582" s="186" t="str">
        <f t="shared" si="296"/>
        <v/>
      </c>
      <c r="AQ582" s="186" t="str">
        <f>IF(AS582="","",IF(R582="Refreshment Beverage",ROUND(SUM(VLOOKUP(Q:Q,Rates!G$15:L$19,3,0)*(AS582-Y582-Z582-AA582)),4),ROUND(SUM(Rates!$K$8*AS582),4)))</f>
        <v/>
      </c>
      <c r="AR582" s="184" t="str">
        <f t="shared" si="297"/>
        <v/>
      </c>
      <c r="AS582" s="185" t="str">
        <f t="shared" si="298"/>
        <v/>
      </c>
      <c r="AT582" s="177" t="str">
        <f t="shared" si="299"/>
        <v/>
      </c>
      <c r="AU582" s="13" t="str">
        <f>IF(AX582="","",IF(R582="Refreshment Beverage",ROUND((BA582-Y582-Z582-AA582)*VLOOKUP(VALUE(Q582),Rates!G$15:L$19,3,0),4),ROUND(AW582*(VLOOKUP(VALUE(Q582),Rates!G:L,3,0)),4)))</f>
        <v/>
      </c>
      <c r="AV582" s="183" t="str">
        <f t="shared" si="300"/>
        <v/>
      </c>
      <c r="AW582" s="186" t="str">
        <f t="shared" si="301"/>
        <v/>
      </c>
      <c r="AX582" s="184" t="str">
        <f t="shared" si="302"/>
        <v/>
      </c>
      <c r="AY582" s="186" t="str">
        <f>IF(AX582="","",IF(R582="Refreshment Beverage",ROUND(SUM(AX582*Rates!K$19),4),ROUND(SUM(AX582*(Rates!J$8/100)),4)))</f>
        <v/>
      </c>
      <c r="AZ582" s="183" t="str">
        <f t="shared" si="303"/>
        <v/>
      </c>
      <c r="BA582" s="185" t="str">
        <f t="shared" si="304"/>
        <v/>
      </c>
      <c r="BD582" s="171"/>
      <c r="BE582" s="171"/>
      <c r="BF582" s="171"/>
      <c r="BG582" s="171"/>
    </row>
    <row r="583" spans="1:59" ht="15" customHeight="1" x14ac:dyDescent="0.3">
      <c r="A583" s="172"/>
      <c r="B583" s="172"/>
      <c r="C583" s="172"/>
      <c r="D583" s="173"/>
      <c r="E583" s="173"/>
      <c r="F583" s="173"/>
      <c r="G583" s="173"/>
      <c r="H583" s="173"/>
      <c r="I583" s="174"/>
      <c r="J583" s="175"/>
      <c r="K583" s="176" t="str">
        <f t="shared" si="276"/>
        <v/>
      </c>
      <c r="L583" s="177" t="str">
        <f t="shared" si="277"/>
        <v/>
      </c>
      <c r="M583" s="178" t="str">
        <f t="shared" si="278"/>
        <v/>
      </c>
      <c r="N583" s="44" t="str" cm="1">
        <f t="array" ref="N583">IFERROR(IF(_xlfn.SINGLE(A:A)="","",IF(R583="Beer",SUM(LOOKUP(2,1/(Rates!$B$3:$B$5&lt;=W583)/(Rates!$C$3:$C$5&gt;=W583),Rates!$D$3:$D$5)*(X583/100)*W583),IF(R583="Refreshment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44" t="str">
        <f t="shared" si="279"/>
        <v/>
      </c>
      <c r="P583" s="13"/>
      <c r="Q583" s="179" t="str">
        <f t="shared" si="280"/>
        <v/>
      </c>
      <c r="R583" s="180" t="str">
        <f t="shared" si="281"/>
        <v/>
      </c>
      <c r="S583" s="13" t="str">
        <f>IF(A583="","",IF(R583="Refreshment Beverage",VLOOKUP(VALUE(Q583),Rates!G$15:L$19,2,0),VLOOKUP(VALUE(Q583),Rates!G$4:L$8,2,0)))</f>
        <v/>
      </c>
      <c r="T583" s="13" t="str">
        <f t="shared" si="282"/>
        <v/>
      </c>
      <c r="U583" s="181" t="str">
        <f t="shared" si="283"/>
        <v/>
      </c>
      <c r="V583" s="13" t="str">
        <f t="shared" si="284"/>
        <v/>
      </c>
      <c r="W583" s="13" t="str">
        <f t="shared" si="285"/>
        <v/>
      </c>
      <c r="X583" s="182" t="str">
        <f t="shared" si="286"/>
        <v/>
      </c>
      <c r="Y583" s="183" t="str">
        <f>IF(A:A="","",IF(R583="Refreshment Beverage",VLOOKUP(Q583,Rates!G$15:L$19,6,0)*W583,VLOOKUP(Q583,Rates!G$4:L$12,6,0)*W583))</f>
        <v/>
      </c>
      <c r="Z583" s="183" t="str">
        <f t="shared" si="287"/>
        <v/>
      </c>
      <c r="AA583" s="17">
        <f t="shared" ref="AA583:AA646" si="305">IF(AND(U583&gt;0.049,U583&lt;0.401),SUM(0.0536*V583),IF(AND(U583&gt;0.4,U583&lt;0.47),SUM(0.0643*V583),IF(AND(U583&gt;0.469,U583&lt;0.66),SUM(0.075*V583),IF(AND(U583&gt;0.659,U583&lt;0.75),SUM(0.1071*V583),IF(AND(U583&gt;0.749,U583&lt;0.9),SUM(0.1178*V583),IF(AND(U583&gt;0.899,U583&lt;1),SUM(0.1393*V583),IF(U583=1,SUM(0.1499*V583),IF(U583=1.14,SUM(0.1714*V583),IF(U583=1.75,SUM(0.2678*V583),IF(U583=2,SUM(0.2999*V583),IF(U583=3,SUM(0.4499*V583),0)))))))))))</f>
        <v>0</v>
      </c>
      <c r="AB583" s="177" t="str" cm="1">
        <f t="array" ref="AB583">IF(_xlfn.SINGLE(A:A)="","",IF(R583="Refreshment Beverage","",IF(AND(R583="Beer",Q583=0),SUM(LOOKUP(2,1/(Rates!$B$15:$B$18&lt;=W583)/(Rates!$C$15:$C$18&gt;=W583),Rates!$D$15:$D$18)*W583),VLOOKUP(VALUE(_xlfn.SINGLE(Q:Q)),Rates!A:B,2,0)*W583)))</f>
        <v/>
      </c>
      <c r="AC583" s="177" t="str" cm="1">
        <f t="array" ref="AC583">IF(_xlfn.SINGLE(A:A)="","",IF(R583="Refreshment Beverage","",IF(AND(R583="Beer",Q583=0),SUM(LOOKUP(2,1/(Rates!$B$15:$B$18&lt;=W583)/(Rates!$C$15:$C$18&gt;=W583),Rates!$E$15:$E$18)*W583),VLOOKUP(VALUE(_xlfn.SINGLE(Q:Q)),Rates!A:C,3,0)*W583)))</f>
        <v/>
      </c>
      <c r="AD583" s="168">
        <f>IFERROR(IF(OR(Q583=1,Q583=2,Q583=3,Q583=4),VLOOKUP(Q583,Rates!$A$31:$B$34,2,0)*W583,IF(V583=1,VLOOKUP(U583,'REB BEV MIN MKUP'!B:E,4,0),IF(V583&gt;1,VLOOKUP(VALUE(W583),'REB BEV MIN MKUP'!O:Q,3,0),0))),0)</f>
        <v>0</v>
      </c>
      <c r="AE583" s="177" t="str">
        <f t="shared" si="288"/>
        <v/>
      </c>
      <c r="AF583" s="13" t="str">
        <f t="shared" si="289"/>
        <v/>
      </c>
      <c r="AG583" s="177" t="str">
        <f t="shared" si="290"/>
        <v/>
      </c>
      <c r="AH583" s="184" t="str">
        <f t="shared" si="291"/>
        <v/>
      </c>
      <c r="AI583" s="184" t="str">
        <f>IF(AE:AE="","",IF(R583="Refreshment Beverage",AK583*(Rates!J$19/100),ROUND(SUM(AH583*(Rates!$J$8/100)),4)))</f>
        <v/>
      </c>
      <c r="AJ583" s="183" t="str">
        <f t="shared" si="292"/>
        <v/>
      </c>
      <c r="AK583" s="185" t="str">
        <f t="shared" si="293"/>
        <v/>
      </c>
      <c r="AL583" s="177" t="str">
        <f t="shared" si="294"/>
        <v/>
      </c>
      <c r="AM583" s="13" t="str">
        <f>IF(AS583="","",IF(R583="Refreshment Beverage",ROUND(AS583*Rates!K$19,4),ROUND(AO583*(VLOOKUP(VALUE(Q583),Rates!G$4:L$12,3,0)),4)))</f>
        <v/>
      </c>
      <c r="AN583" s="183" t="str">
        <f>IF(AS583="","",IF(R583="Refreshment Beverage",AS583*(Rates!J$19/100),MAX(AM583,AB583)))</f>
        <v/>
      </c>
      <c r="AO583" s="186" t="str">
        <f t="shared" si="295"/>
        <v/>
      </c>
      <c r="AP583" s="186" t="str">
        <f t="shared" si="296"/>
        <v/>
      </c>
      <c r="AQ583" s="186" t="str">
        <f>IF(AS583="","",IF(R583="Refreshment Beverage",ROUND(SUM(VLOOKUP(Q:Q,Rates!G$15:L$19,3,0)*(AS583-Y583-Z583-AA583)),4),ROUND(SUM(Rates!$K$8*AS583),4)))</f>
        <v/>
      </c>
      <c r="AR583" s="184" t="str">
        <f t="shared" si="297"/>
        <v/>
      </c>
      <c r="AS583" s="185" t="str">
        <f t="shared" si="298"/>
        <v/>
      </c>
      <c r="AT583" s="177" t="str">
        <f t="shared" si="299"/>
        <v/>
      </c>
      <c r="AU583" s="13" t="str">
        <f>IF(AX583="","",IF(R583="Refreshment Beverage",ROUND((BA583-Y583-Z583-AA583)*VLOOKUP(VALUE(Q583),Rates!G$15:L$19,3,0),4),ROUND(AW583*(VLOOKUP(VALUE(Q583),Rates!G:L,3,0)),4)))</f>
        <v/>
      </c>
      <c r="AV583" s="183" t="str">
        <f t="shared" si="300"/>
        <v/>
      </c>
      <c r="AW583" s="186" t="str">
        <f t="shared" si="301"/>
        <v/>
      </c>
      <c r="AX583" s="184" t="str">
        <f t="shared" si="302"/>
        <v/>
      </c>
      <c r="AY583" s="186" t="str">
        <f>IF(AX583="","",IF(R583="Refreshment Beverage",ROUND(SUM(AX583*Rates!K$19),4),ROUND(SUM(AX583*(Rates!J$8/100)),4)))</f>
        <v/>
      </c>
      <c r="AZ583" s="183" t="str">
        <f t="shared" si="303"/>
        <v/>
      </c>
      <c r="BA583" s="185" t="str">
        <f t="shared" si="304"/>
        <v/>
      </c>
      <c r="BD583" s="171"/>
      <c r="BE583" s="171"/>
      <c r="BF583" s="171"/>
      <c r="BG583" s="171"/>
    </row>
    <row r="584" spans="1:59" ht="15" customHeight="1" x14ac:dyDescent="0.3">
      <c r="A584" s="172"/>
      <c r="B584" s="172"/>
      <c r="C584" s="172"/>
      <c r="D584" s="173"/>
      <c r="E584" s="173"/>
      <c r="F584" s="173"/>
      <c r="G584" s="173"/>
      <c r="H584" s="173"/>
      <c r="I584" s="174"/>
      <c r="J584" s="175"/>
      <c r="K584" s="176" t="str">
        <f t="shared" ref="K584:K647" si="306">IFERROR(IF(A:A="","",IF(OR(C584="",E584="",F584="",G584="",H584="",I584="",J584=""),"",ROUND(IF(J584="Gross Price to Brewers",AE584,IF(J584="Retail Price",AL584,IF(J584="Licensee Retail",AT584,""))),2))),"")</f>
        <v/>
      </c>
      <c r="L584" s="177" t="str">
        <f t="shared" ref="L584:L647" si="307">M584</f>
        <v/>
      </c>
      <c r="M584" s="178" t="str">
        <f t="shared" ref="M584:M647" si="308">IFERROR(IF(A:A="","",IF(OR(C584="",E584="",F584="",G584="",H584="",I584="",J584=""),"",ROUND(IF(J584="Gross Price to Brewers",AK584,IF(J584="Retail Price",AS584,IF(J584="Licensee Retail",BA584,""))),2))),"")</f>
        <v/>
      </c>
      <c r="N584" s="44" t="str" cm="1">
        <f t="array" ref="N584">IFERROR(IF(_xlfn.SINGLE(A:A)="","",IF(R584="Beer",SUM(LOOKUP(2,1/(Rates!$B$3:$B$5&lt;=W584)/(Rates!$C$3:$C$5&gt;=W584),Rates!$D$3:$D$5)*(X584/100)*W584),IF(R584="Refreshment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44" t="str">
        <f t="shared" ref="O584:O647" si="309">IF(B:B="","",IF(M584&gt;N584,"YES","NO"))</f>
        <v/>
      </c>
      <c r="P584" s="13"/>
      <c r="Q584" s="179" t="str">
        <f t="shared" ref="Q584:Q647" si="310">IF(A584="","",IF(OR(D584="",D584=0),0,D584))</f>
        <v/>
      </c>
      <c r="R584" s="180" t="str">
        <f t="shared" ref="R584:R647" si="311">IF(C584="","",IF(OR(C584="Spirit-Based Cooler",C584="Wine-Based Cooler",C584="Cider",C584="Other"),"Refreshment Beverage",""))</f>
        <v/>
      </c>
      <c r="S584" s="13" t="str">
        <f>IF(A584="","",IF(R584="Refreshment Beverage",VLOOKUP(VALUE(Q584),Rates!G$15:L$19,2,0),VLOOKUP(VALUE(Q584),Rates!G$4:L$8,2,0)))</f>
        <v/>
      </c>
      <c r="T584" s="13" t="str">
        <f t="shared" ref="T584:T647" si="312">IF(A584="","",G584)</f>
        <v/>
      </c>
      <c r="U584" s="181" t="str">
        <f t="shared" ref="U584:U647" si="313">IF(A:A="","",SUM(W584/V584))</f>
        <v/>
      </c>
      <c r="V584" s="13" t="str">
        <f t="shared" ref="V584:V647" si="314">IF(A584="","",F584)</f>
        <v/>
      </c>
      <c r="W584" s="13" t="str">
        <f t="shared" ref="W584:W647" si="315">IF(A584="","",E584*F584)</f>
        <v/>
      </c>
      <c r="X584" s="182" t="str">
        <f t="shared" ref="X584:X647" si="316">IF(A584="","",H584)</f>
        <v/>
      </c>
      <c r="Y584" s="183" t="str">
        <f>IF(A:A="","",IF(R584="Refreshment Beverage",VLOOKUP(Q584,Rates!G$15:L$19,6,0)*W584,VLOOKUP(Q584,Rates!G$4:L$12,6,0)*W584))</f>
        <v/>
      </c>
      <c r="Z584" s="183" t="str">
        <f t="shared" ref="Z584:Z647" si="317">IF(A:A="","",IF(R584="Refreshment Beverage",0,IF(T584="Keg",0,ROUND(0.34/12*V584,2))))</f>
        <v/>
      </c>
      <c r="AA584" s="17">
        <f t="shared" si="305"/>
        <v>0</v>
      </c>
      <c r="AB584" s="177" t="str" cm="1">
        <f t="array" ref="AB584">IF(_xlfn.SINGLE(A:A)="","",IF(R584="Refreshment Beverage","",IF(AND(R584="Beer",Q584=0),SUM(LOOKUP(2,1/(Rates!$B$15:$B$18&lt;=W584)/(Rates!$C$15:$C$18&gt;=W584),Rates!$D$15:$D$18)*W584),VLOOKUP(VALUE(_xlfn.SINGLE(Q:Q)),Rates!A:B,2,0)*W584)))</f>
        <v/>
      </c>
      <c r="AC584" s="177" t="str" cm="1">
        <f t="array" ref="AC584">IF(_xlfn.SINGLE(A:A)="","",IF(R584="Refreshment Beverage","",IF(AND(R584="Beer",Q584=0),SUM(LOOKUP(2,1/(Rates!$B$15:$B$18&lt;=W584)/(Rates!$C$15:$C$18&gt;=W584),Rates!$E$15:$E$18)*W584),VLOOKUP(VALUE(_xlfn.SINGLE(Q:Q)),Rates!A:C,3,0)*W584)))</f>
        <v/>
      </c>
      <c r="AD584" s="168">
        <f>IFERROR(IF(OR(Q584=1,Q584=2,Q584=3,Q584=4),VLOOKUP(Q584,Rates!$A$31:$B$34,2,0)*W584,IF(V584=1,VLOOKUP(U584,'REB BEV MIN MKUP'!B:E,4,0),IF(V584&gt;1,VLOOKUP(VALUE(W584),'REB BEV MIN MKUP'!O:Q,3,0),0))),0)</f>
        <v>0</v>
      </c>
      <c r="AE584" s="177" t="str">
        <f t="shared" ref="AE584:AE647" si="318">IF(J584="Gross Price to Brewers",I584,"")</f>
        <v/>
      </c>
      <c r="AF584" s="13" t="str">
        <f t="shared" ref="AF584:AF647" si="319">IF(AE:AE="","",ROUND(SUM(AE584*(S584/100)),4))</f>
        <v/>
      </c>
      <c r="AG584" s="177" t="str">
        <f t="shared" ref="AG584:AG647" si="320">IF(AE:AE="","",IF(R584="Refreshment Beverage",MAX(AF584,AD584),MAX(AB584,AF584)))</f>
        <v/>
      </c>
      <c r="AH584" s="184" t="str">
        <f t="shared" ref="AH584:AH647" si="321">IF(AE:AE="","",IF(R584="Refreshment Beverage",AK584-AJ584,SUM(Y584:AA584)+AE584+AG584))</f>
        <v/>
      </c>
      <c r="AI584" s="184" t="str">
        <f>IF(AE:AE="","",IF(R584="Refreshment Beverage",AK584*(Rates!J$19/100),ROUND(SUM(AH584*(Rates!$J$8/100)),4)))</f>
        <v/>
      </c>
      <c r="AJ584" s="183" t="str">
        <f t="shared" ref="AJ584:AJ647" si="322">IF(AE:AE="","",IF(R584="Refreshment Beverage",AI584,MAX(AC584,AI584)))</f>
        <v/>
      </c>
      <c r="AK584" s="185" t="str">
        <f t="shared" ref="AK584:AK647" si="323">IF(AE:AE="","",IF(R584="Refreshment Beverage",SUM(AE584+Y584+Z584+AA584+AG584),SUM(AH584+AJ584)))</f>
        <v/>
      </c>
      <c r="AL584" s="177" t="str">
        <f t="shared" ref="AL584:AL647" si="324">IF(AS584="","",IF(R584="Refreshment Beverage",ROUND(SUM(AS584-AR584-AA584-Z584-Y584),2),ROUND(SUM(AS584-AR584-AN584-Y584-Z584-AA584),2)))</f>
        <v/>
      </c>
      <c r="AM584" s="13" t="str">
        <f>IF(AS584="","",IF(R584="Refreshment Beverage",ROUND(AS584*Rates!K$19,4),ROUND(AO584*(VLOOKUP(VALUE(Q584),Rates!G$4:L$12,3,0)),4)))</f>
        <v/>
      </c>
      <c r="AN584" s="183" t="str">
        <f>IF(AS584="","",IF(R584="Refreshment Beverage",AS584*(Rates!J$19/100),MAX(AM584,AB584)))</f>
        <v/>
      </c>
      <c r="AO584" s="186" t="str">
        <f t="shared" ref="AO584:AO647" si="325">IF(AS584="","",ROUND(SUM(AS584-AR584-Y584-Z584-AA584),4))</f>
        <v/>
      </c>
      <c r="AP584" s="186" t="str">
        <f t="shared" ref="AP584:AP647" si="326">IF(AS584="","",IF(R584="Refreshment Beverage",ROUND(AS584-AN584,2),ROUND(SUM(AS584-AR584),2)))</f>
        <v/>
      </c>
      <c r="AQ584" s="186" t="str">
        <f>IF(AS584="","",IF(R584="Refreshment Beverage",ROUND(SUM(VLOOKUP(Q:Q,Rates!G$15:L$19,3,0)*(AS584-Y584-Z584-AA584)),4),ROUND(SUM(Rates!$K$8*AS584),4)))</f>
        <v/>
      </c>
      <c r="AR584" s="184" t="str">
        <f t="shared" ref="AR584:AR647" si="327">IF(AS584="","",IF(R584="Refreshment Beverage",MAX(AD584,AQ584),MAX(AQ584,AC584)))</f>
        <v/>
      </c>
      <c r="AS584" s="185" t="str">
        <f t="shared" ref="AS584:AS647" si="328">IF(J584="Retail Price",SUM(I584+0.004),"")</f>
        <v/>
      </c>
      <c r="AT584" s="177" t="str">
        <f t="shared" ref="AT584:AT647" si="329">IF(AX584="","",IF(R584="Refreshment Beverage",SUM(BA584-AV584-Y584-Z584-AA584),SUM(AX584-AV584-Y584-Z584-AA584)))</f>
        <v/>
      </c>
      <c r="AU584" s="13" t="str">
        <f>IF(AX584="","",IF(R584="Refreshment Beverage",ROUND((BA584-Y584-Z584-AA584)*VLOOKUP(VALUE(Q584),Rates!G$15:L$19,3,0),4),ROUND(AW584*(VLOOKUP(VALUE(Q584),Rates!G:L,3,0)),4)))</f>
        <v/>
      </c>
      <c r="AV584" s="183" t="str">
        <f t="shared" ref="AV584:AV647" si="330">IF(AX584="","",IF(R584="Refreshment Beverage",MAX(AU584,AD584),MAX(AB584,AU584)))</f>
        <v/>
      </c>
      <c r="AW584" s="186" t="str">
        <f t="shared" ref="AW584:AW647" si="331">IF(AX584="","",IF(R584="Refreshment Beverage",SUM(BA584-AV584-Y584-Z584-AA584),ROUND(SUM(BA584-AZ584-Y584-Z584-AA584),4)))</f>
        <v/>
      </c>
      <c r="AX584" s="184" t="str">
        <f t="shared" ref="AX584:AX647" si="332">IF(J584="Licensee Retail",I584,"")</f>
        <v/>
      </c>
      <c r="AY584" s="186" t="str">
        <f>IF(AX584="","",IF(R584="Refreshment Beverage",ROUND(SUM(AX584*Rates!K$19),4),ROUND(SUM(AX584*(Rates!J$8/100)),4)))</f>
        <v/>
      </c>
      <c r="AZ584" s="183" t="str">
        <f t="shared" ref="AZ584:AZ647" si="333">IF(AX584="","",MAX($AC584,AY584))</f>
        <v/>
      </c>
      <c r="BA584" s="185" t="str">
        <f t="shared" ref="BA584:BA647" si="334">IF(AX584="","",SUM(AX584+AZ584))</f>
        <v/>
      </c>
      <c r="BD584" s="171"/>
      <c r="BE584" s="171"/>
      <c r="BF584" s="171"/>
      <c r="BG584" s="171"/>
    </row>
    <row r="585" spans="1:59" ht="15" customHeight="1" x14ac:dyDescent="0.3">
      <c r="A585" s="172"/>
      <c r="B585" s="172"/>
      <c r="C585" s="172"/>
      <c r="D585" s="173"/>
      <c r="E585" s="173"/>
      <c r="F585" s="173"/>
      <c r="G585" s="173"/>
      <c r="H585" s="173"/>
      <c r="I585" s="174"/>
      <c r="J585" s="175"/>
      <c r="K585" s="176" t="str">
        <f t="shared" si="306"/>
        <v/>
      </c>
      <c r="L585" s="177" t="str">
        <f t="shared" si="307"/>
        <v/>
      </c>
      <c r="M585" s="178" t="str">
        <f t="shared" si="308"/>
        <v/>
      </c>
      <c r="N585" s="44" t="str" cm="1">
        <f t="array" ref="N585">IFERROR(IF(_xlfn.SINGLE(A:A)="","",IF(R585="Beer",SUM(LOOKUP(2,1/(Rates!$B$3:$B$5&lt;=W585)/(Rates!$C$3:$C$5&gt;=W585),Rates!$D$3:$D$5)*(X585/100)*W585),IF(R585="Refreshment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44" t="str">
        <f t="shared" si="309"/>
        <v/>
      </c>
      <c r="P585" s="13"/>
      <c r="Q585" s="179" t="str">
        <f t="shared" si="310"/>
        <v/>
      </c>
      <c r="R585" s="180" t="str">
        <f t="shared" si="311"/>
        <v/>
      </c>
      <c r="S585" s="13" t="str">
        <f>IF(A585="","",IF(R585="Refreshment Beverage",VLOOKUP(VALUE(Q585),Rates!G$15:L$19,2,0),VLOOKUP(VALUE(Q585),Rates!G$4:L$8,2,0)))</f>
        <v/>
      </c>
      <c r="T585" s="13" t="str">
        <f t="shared" si="312"/>
        <v/>
      </c>
      <c r="U585" s="181" t="str">
        <f t="shared" si="313"/>
        <v/>
      </c>
      <c r="V585" s="13" t="str">
        <f t="shared" si="314"/>
        <v/>
      </c>
      <c r="W585" s="13" t="str">
        <f t="shared" si="315"/>
        <v/>
      </c>
      <c r="X585" s="182" t="str">
        <f t="shared" si="316"/>
        <v/>
      </c>
      <c r="Y585" s="183" t="str">
        <f>IF(A:A="","",IF(R585="Refreshment Beverage",VLOOKUP(Q585,Rates!G$15:L$19,6,0)*W585,VLOOKUP(Q585,Rates!G$4:L$12,6,0)*W585))</f>
        <v/>
      </c>
      <c r="Z585" s="183" t="str">
        <f t="shared" si="317"/>
        <v/>
      </c>
      <c r="AA585" s="17">
        <f t="shared" si="305"/>
        <v>0</v>
      </c>
      <c r="AB585" s="177" t="str" cm="1">
        <f t="array" ref="AB585">IF(_xlfn.SINGLE(A:A)="","",IF(R585="Refreshment Beverage","",IF(AND(R585="Beer",Q585=0),SUM(LOOKUP(2,1/(Rates!$B$15:$B$18&lt;=W585)/(Rates!$C$15:$C$18&gt;=W585),Rates!$D$15:$D$18)*W585),VLOOKUP(VALUE(_xlfn.SINGLE(Q:Q)),Rates!A:B,2,0)*W585)))</f>
        <v/>
      </c>
      <c r="AC585" s="177" t="str" cm="1">
        <f t="array" ref="AC585">IF(_xlfn.SINGLE(A:A)="","",IF(R585="Refreshment Beverage","",IF(AND(R585="Beer",Q585=0),SUM(LOOKUP(2,1/(Rates!$B$15:$B$18&lt;=W585)/(Rates!$C$15:$C$18&gt;=W585),Rates!$E$15:$E$18)*W585),VLOOKUP(VALUE(_xlfn.SINGLE(Q:Q)),Rates!A:C,3,0)*W585)))</f>
        <v/>
      </c>
      <c r="AD585" s="168">
        <f>IFERROR(IF(OR(Q585=1,Q585=2,Q585=3,Q585=4),VLOOKUP(Q585,Rates!$A$31:$B$34,2,0)*W585,IF(V585=1,VLOOKUP(U585,'REB BEV MIN MKUP'!B:E,4,0),IF(V585&gt;1,VLOOKUP(VALUE(W585),'REB BEV MIN MKUP'!O:Q,3,0),0))),0)</f>
        <v>0</v>
      </c>
      <c r="AE585" s="177" t="str">
        <f t="shared" si="318"/>
        <v/>
      </c>
      <c r="AF585" s="13" t="str">
        <f t="shared" si="319"/>
        <v/>
      </c>
      <c r="AG585" s="177" t="str">
        <f t="shared" si="320"/>
        <v/>
      </c>
      <c r="AH585" s="184" t="str">
        <f t="shared" si="321"/>
        <v/>
      </c>
      <c r="AI585" s="184" t="str">
        <f>IF(AE:AE="","",IF(R585="Refreshment Beverage",AK585*(Rates!J$19/100),ROUND(SUM(AH585*(Rates!$J$8/100)),4)))</f>
        <v/>
      </c>
      <c r="AJ585" s="183" t="str">
        <f t="shared" si="322"/>
        <v/>
      </c>
      <c r="AK585" s="185" t="str">
        <f t="shared" si="323"/>
        <v/>
      </c>
      <c r="AL585" s="177" t="str">
        <f t="shared" si="324"/>
        <v/>
      </c>
      <c r="AM585" s="13" t="str">
        <f>IF(AS585="","",IF(R585="Refreshment Beverage",ROUND(AS585*Rates!K$19,4),ROUND(AO585*(VLOOKUP(VALUE(Q585),Rates!G$4:L$12,3,0)),4)))</f>
        <v/>
      </c>
      <c r="AN585" s="183" t="str">
        <f>IF(AS585="","",IF(R585="Refreshment Beverage",AS585*(Rates!J$19/100),MAX(AM585,AB585)))</f>
        <v/>
      </c>
      <c r="AO585" s="186" t="str">
        <f t="shared" si="325"/>
        <v/>
      </c>
      <c r="AP585" s="186" t="str">
        <f t="shared" si="326"/>
        <v/>
      </c>
      <c r="AQ585" s="186" t="str">
        <f>IF(AS585="","",IF(R585="Refreshment Beverage",ROUND(SUM(VLOOKUP(Q:Q,Rates!G$15:L$19,3,0)*(AS585-Y585-Z585-AA585)),4),ROUND(SUM(Rates!$K$8*AS585),4)))</f>
        <v/>
      </c>
      <c r="AR585" s="184" t="str">
        <f t="shared" si="327"/>
        <v/>
      </c>
      <c r="AS585" s="185" t="str">
        <f t="shared" si="328"/>
        <v/>
      </c>
      <c r="AT585" s="177" t="str">
        <f t="shared" si="329"/>
        <v/>
      </c>
      <c r="AU585" s="13" t="str">
        <f>IF(AX585="","",IF(R585="Refreshment Beverage",ROUND((BA585-Y585-Z585-AA585)*VLOOKUP(VALUE(Q585),Rates!G$15:L$19,3,0),4),ROUND(AW585*(VLOOKUP(VALUE(Q585),Rates!G:L,3,0)),4)))</f>
        <v/>
      </c>
      <c r="AV585" s="183" t="str">
        <f t="shared" si="330"/>
        <v/>
      </c>
      <c r="AW585" s="186" t="str">
        <f t="shared" si="331"/>
        <v/>
      </c>
      <c r="AX585" s="184" t="str">
        <f t="shared" si="332"/>
        <v/>
      </c>
      <c r="AY585" s="186" t="str">
        <f>IF(AX585="","",IF(R585="Refreshment Beverage",ROUND(SUM(AX585*Rates!K$19),4),ROUND(SUM(AX585*(Rates!J$8/100)),4)))</f>
        <v/>
      </c>
      <c r="AZ585" s="183" t="str">
        <f t="shared" si="333"/>
        <v/>
      </c>
      <c r="BA585" s="185" t="str">
        <f t="shared" si="334"/>
        <v/>
      </c>
      <c r="BD585" s="171"/>
      <c r="BE585" s="171"/>
      <c r="BF585" s="171"/>
      <c r="BG585" s="171"/>
    </row>
    <row r="586" spans="1:59" ht="15" customHeight="1" x14ac:dyDescent="0.3">
      <c r="A586" s="172"/>
      <c r="B586" s="172"/>
      <c r="C586" s="172"/>
      <c r="D586" s="173"/>
      <c r="E586" s="173"/>
      <c r="F586" s="173"/>
      <c r="G586" s="173"/>
      <c r="H586" s="173"/>
      <c r="I586" s="174"/>
      <c r="J586" s="175"/>
      <c r="K586" s="176" t="str">
        <f t="shared" si="306"/>
        <v/>
      </c>
      <c r="L586" s="177" t="str">
        <f t="shared" si="307"/>
        <v/>
      </c>
      <c r="M586" s="178" t="str">
        <f t="shared" si="308"/>
        <v/>
      </c>
      <c r="N586" s="44" t="str" cm="1">
        <f t="array" ref="N586">IFERROR(IF(_xlfn.SINGLE(A:A)="","",IF(R586="Beer",SUM(LOOKUP(2,1/(Rates!$B$3:$B$5&lt;=W586)/(Rates!$C$3:$C$5&gt;=W586),Rates!$D$3:$D$5)*(X586/100)*W586),IF(R586="Refreshment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44" t="str">
        <f t="shared" si="309"/>
        <v/>
      </c>
      <c r="P586" s="13"/>
      <c r="Q586" s="179" t="str">
        <f t="shared" si="310"/>
        <v/>
      </c>
      <c r="R586" s="180" t="str">
        <f t="shared" si="311"/>
        <v/>
      </c>
      <c r="S586" s="13" t="str">
        <f>IF(A586="","",IF(R586="Refreshment Beverage",VLOOKUP(VALUE(Q586),Rates!G$15:L$19,2,0),VLOOKUP(VALUE(Q586),Rates!G$4:L$8,2,0)))</f>
        <v/>
      </c>
      <c r="T586" s="13" t="str">
        <f t="shared" si="312"/>
        <v/>
      </c>
      <c r="U586" s="181" t="str">
        <f t="shared" si="313"/>
        <v/>
      </c>
      <c r="V586" s="13" t="str">
        <f t="shared" si="314"/>
        <v/>
      </c>
      <c r="W586" s="13" t="str">
        <f t="shared" si="315"/>
        <v/>
      </c>
      <c r="X586" s="182" t="str">
        <f t="shared" si="316"/>
        <v/>
      </c>
      <c r="Y586" s="183" t="str">
        <f>IF(A:A="","",IF(R586="Refreshment Beverage",VLOOKUP(Q586,Rates!G$15:L$19,6,0)*W586,VLOOKUP(Q586,Rates!G$4:L$12,6,0)*W586))</f>
        <v/>
      </c>
      <c r="Z586" s="183" t="str">
        <f t="shared" si="317"/>
        <v/>
      </c>
      <c r="AA586" s="17">
        <f t="shared" si="305"/>
        <v>0</v>
      </c>
      <c r="AB586" s="177" t="str" cm="1">
        <f t="array" ref="AB586">IF(_xlfn.SINGLE(A:A)="","",IF(R586="Refreshment Beverage","",IF(AND(R586="Beer",Q586=0),SUM(LOOKUP(2,1/(Rates!$B$15:$B$18&lt;=W586)/(Rates!$C$15:$C$18&gt;=W586),Rates!$D$15:$D$18)*W586),VLOOKUP(VALUE(_xlfn.SINGLE(Q:Q)),Rates!A:B,2,0)*W586)))</f>
        <v/>
      </c>
      <c r="AC586" s="177" t="str" cm="1">
        <f t="array" ref="AC586">IF(_xlfn.SINGLE(A:A)="","",IF(R586="Refreshment Beverage","",IF(AND(R586="Beer",Q586=0),SUM(LOOKUP(2,1/(Rates!$B$15:$B$18&lt;=W586)/(Rates!$C$15:$C$18&gt;=W586),Rates!$E$15:$E$18)*W586),VLOOKUP(VALUE(_xlfn.SINGLE(Q:Q)),Rates!A:C,3,0)*W586)))</f>
        <v/>
      </c>
      <c r="AD586" s="168">
        <f>IFERROR(IF(OR(Q586=1,Q586=2,Q586=3,Q586=4),VLOOKUP(Q586,Rates!$A$31:$B$34,2,0)*W586,IF(V586=1,VLOOKUP(U586,'REB BEV MIN MKUP'!B:E,4,0),IF(V586&gt;1,VLOOKUP(VALUE(W586),'REB BEV MIN MKUP'!O:Q,3,0),0))),0)</f>
        <v>0</v>
      </c>
      <c r="AE586" s="177" t="str">
        <f t="shared" si="318"/>
        <v/>
      </c>
      <c r="AF586" s="13" t="str">
        <f t="shared" si="319"/>
        <v/>
      </c>
      <c r="AG586" s="177" t="str">
        <f t="shared" si="320"/>
        <v/>
      </c>
      <c r="AH586" s="184" t="str">
        <f t="shared" si="321"/>
        <v/>
      </c>
      <c r="AI586" s="184" t="str">
        <f>IF(AE:AE="","",IF(R586="Refreshment Beverage",AK586*(Rates!J$19/100),ROUND(SUM(AH586*(Rates!$J$8/100)),4)))</f>
        <v/>
      </c>
      <c r="AJ586" s="183" t="str">
        <f t="shared" si="322"/>
        <v/>
      </c>
      <c r="AK586" s="185" t="str">
        <f t="shared" si="323"/>
        <v/>
      </c>
      <c r="AL586" s="177" t="str">
        <f t="shared" si="324"/>
        <v/>
      </c>
      <c r="AM586" s="13" t="str">
        <f>IF(AS586="","",IF(R586="Refreshment Beverage",ROUND(AS586*Rates!K$19,4),ROUND(AO586*(VLOOKUP(VALUE(Q586),Rates!G$4:L$12,3,0)),4)))</f>
        <v/>
      </c>
      <c r="AN586" s="183" t="str">
        <f>IF(AS586="","",IF(R586="Refreshment Beverage",AS586*(Rates!J$19/100),MAX(AM586,AB586)))</f>
        <v/>
      </c>
      <c r="AO586" s="186" t="str">
        <f t="shared" si="325"/>
        <v/>
      </c>
      <c r="AP586" s="186" t="str">
        <f t="shared" si="326"/>
        <v/>
      </c>
      <c r="AQ586" s="186" t="str">
        <f>IF(AS586="","",IF(R586="Refreshment Beverage",ROUND(SUM(VLOOKUP(Q:Q,Rates!G$15:L$19,3,0)*(AS586-Y586-Z586-AA586)),4),ROUND(SUM(Rates!$K$8*AS586),4)))</f>
        <v/>
      </c>
      <c r="AR586" s="184" t="str">
        <f t="shared" si="327"/>
        <v/>
      </c>
      <c r="AS586" s="185" t="str">
        <f t="shared" si="328"/>
        <v/>
      </c>
      <c r="AT586" s="177" t="str">
        <f t="shared" si="329"/>
        <v/>
      </c>
      <c r="AU586" s="13" t="str">
        <f>IF(AX586="","",IF(R586="Refreshment Beverage",ROUND((BA586-Y586-Z586-AA586)*VLOOKUP(VALUE(Q586),Rates!G$15:L$19,3,0),4),ROUND(AW586*(VLOOKUP(VALUE(Q586),Rates!G:L,3,0)),4)))</f>
        <v/>
      </c>
      <c r="AV586" s="183" t="str">
        <f t="shared" si="330"/>
        <v/>
      </c>
      <c r="AW586" s="186" t="str">
        <f t="shared" si="331"/>
        <v/>
      </c>
      <c r="AX586" s="184" t="str">
        <f t="shared" si="332"/>
        <v/>
      </c>
      <c r="AY586" s="186" t="str">
        <f>IF(AX586="","",IF(R586="Refreshment Beverage",ROUND(SUM(AX586*Rates!K$19),4),ROUND(SUM(AX586*(Rates!J$8/100)),4)))</f>
        <v/>
      </c>
      <c r="AZ586" s="183" t="str">
        <f t="shared" si="333"/>
        <v/>
      </c>
      <c r="BA586" s="185" t="str">
        <f t="shared" si="334"/>
        <v/>
      </c>
      <c r="BD586" s="171"/>
      <c r="BE586" s="171"/>
      <c r="BF586" s="171"/>
      <c r="BG586" s="171"/>
    </row>
    <row r="587" spans="1:59" ht="15" customHeight="1" x14ac:dyDescent="0.3">
      <c r="A587" s="172"/>
      <c r="B587" s="172"/>
      <c r="C587" s="172"/>
      <c r="D587" s="173"/>
      <c r="E587" s="173"/>
      <c r="F587" s="173"/>
      <c r="G587" s="173"/>
      <c r="H587" s="173"/>
      <c r="I587" s="174"/>
      <c r="J587" s="175"/>
      <c r="K587" s="176" t="str">
        <f t="shared" si="306"/>
        <v/>
      </c>
      <c r="L587" s="177" t="str">
        <f t="shared" si="307"/>
        <v/>
      </c>
      <c r="M587" s="178" t="str">
        <f t="shared" si="308"/>
        <v/>
      </c>
      <c r="N587" s="44" t="str" cm="1">
        <f t="array" ref="N587">IFERROR(IF(_xlfn.SINGLE(A:A)="","",IF(R587="Beer",SUM(LOOKUP(2,1/(Rates!$B$3:$B$5&lt;=W587)/(Rates!$C$3:$C$5&gt;=W587),Rates!$D$3:$D$5)*(X587/100)*W587),IF(R587="Refreshment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44" t="str">
        <f t="shared" si="309"/>
        <v/>
      </c>
      <c r="P587" s="13"/>
      <c r="Q587" s="179" t="str">
        <f t="shared" si="310"/>
        <v/>
      </c>
      <c r="R587" s="180" t="str">
        <f t="shared" si="311"/>
        <v/>
      </c>
      <c r="S587" s="13" t="str">
        <f>IF(A587="","",IF(R587="Refreshment Beverage",VLOOKUP(VALUE(Q587),Rates!G$15:L$19,2,0),VLOOKUP(VALUE(Q587),Rates!G$4:L$8,2,0)))</f>
        <v/>
      </c>
      <c r="T587" s="13" t="str">
        <f t="shared" si="312"/>
        <v/>
      </c>
      <c r="U587" s="181" t="str">
        <f t="shared" si="313"/>
        <v/>
      </c>
      <c r="V587" s="13" t="str">
        <f t="shared" si="314"/>
        <v/>
      </c>
      <c r="W587" s="13" t="str">
        <f t="shared" si="315"/>
        <v/>
      </c>
      <c r="X587" s="182" t="str">
        <f t="shared" si="316"/>
        <v/>
      </c>
      <c r="Y587" s="183" t="str">
        <f>IF(A:A="","",IF(R587="Refreshment Beverage",VLOOKUP(Q587,Rates!G$15:L$19,6,0)*W587,VLOOKUP(Q587,Rates!G$4:L$12,6,0)*W587))</f>
        <v/>
      </c>
      <c r="Z587" s="183" t="str">
        <f t="shared" si="317"/>
        <v/>
      </c>
      <c r="AA587" s="17">
        <f t="shared" si="305"/>
        <v>0</v>
      </c>
      <c r="AB587" s="177" t="str" cm="1">
        <f t="array" ref="AB587">IF(_xlfn.SINGLE(A:A)="","",IF(R587="Refreshment Beverage","",IF(AND(R587="Beer",Q587=0),SUM(LOOKUP(2,1/(Rates!$B$15:$B$18&lt;=W587)/(Rates!$C$15:$C$18&gt;=W587),Rates!$D$15:$D$18)*W587),VLOOKUP(VALUE(_xlfn.SINGLE(Q:Q)),Rates!A:B,2,0)*W587)))</f>
        <v/>
      </c>
      <c r="AC587" s="177" t="str" cm="1">
        <f t="array" ref="AC587">IF(_xlfn.SINGLE(A:A)="","",IF(R587="Refreshment Beverage","",IF(AND(R587="Beer",Q587=0),SUM(LOOKUP(2,1/(Rates!$B$15:$B$18&lt;=W587)/(Rates!$C$15:$C$18&gt;=W587),Rates!$E$15:$E$18)*W587),VLOOKUP(VALUE(_xlfn.SINGLE(Q:Q)),Rates!A:C,3,0)*W587)))</f>
        <v/>
      </c>
      <c r="AD587" s="168">
        <f>IFERROR(IF(OR(Q587=1,Q587=2,Q587=3,Q587=4),VLOOKUP(Q587,Rates!$A$31:$B$34,2,0)*W587,IF(V587=1,VLOOKUP(U587,'REB BEV MIN MKUP'!B:E,4,0),IF(V587&gt;1,VLOOKUP(VALUE(W587),'REB BEV MIN MKUP'!O:Q,3,0),0))),0)</f>
        <v>0</v>
      </c>
      <c r="AE587" s="177" t="str">
        <f t="shared" si="318"/>
        <v/>
      </c>
      <c r="AF587" s="13" t="str">
        <f t="shared" si="319"/>
        <v/>
      </c>
      <c r="AG587" s="177" t="str">
        <f t="shared" si="320"/>
        <v/>
      </c>
      <c r="AH587" s="184" t="str">
        <f t="shared" si="321"/>
        <v/>
      </c>
      <c r="AI587" s="184" t="str">
        <f>IF(AE:AE="","",IF(R587="Refreshment Beverage",AK587*(Rates!J$19/100),ROUND(SUM(AH587*(Rates!$J$8/100)),4)))</f>
        <v/>
      </c>
      <c r="AJ587" s="183" t="str">
        <f t="shared" si="322"/>
        <v/>
      </c>
      <c r="AK587" s="185" t="str">
        <f t="shared" si="323"/>
        <v/>
      </c>
      <c r="AL587" s="177" t="str">
        <f t="shared" si="324"/>
        <v/>
      </c>
      <c r="AM587" s="13" t="str">
        <f>IF(AS587="","",IF(R587="Refreshment Beverage",ROUND(AS587*Rates!K$19,4),ROUND(AO587*(VLOOKUP(VALUE(Q587),Rates!G$4:L$12,3,0)),4)))</f>
        <v/>
      </c>
      <c r="AN587" s="183" t="str">
        <f>IF(AS587="","",IF(R587="Refreshment Beverage",AS587*(Rates!J$19/100),MAX(AM587,AB587)))</f>
        <v/>
      </c>
      <c r="AO587" s="186" t="str">
        <f t="shared" si="325"/>
        <v/>
      </c>
      <c r="AP587" s="186" t="str">
        <f t="shared" si="326"/>
        <v/>
      </c>
      <c r="AQ587" s="186" t="str">
        <f>IF(AS587="","",IF(R587="Refreshment Beverage",ROUND(SUM(VLOOKUP(Q:Q,Rates!G$15:L$19,3,0)*(AS587-Y587-Z587-AA587)),4),ROUND(SUM(Rates!$K$8*AS587),4)))</f>
        <v/>
      </c>
      <c r="AR587" s="184" t="str">
        <f t="shared" si="327"/>
        <v/>
      </c>
      <c r="AS587" s="185" t="str">
        <f t="shared" si="328"/>
        <v/>
      </c>
      <c r="AT587" s="177" t="str">
        <f t="shared" si="329"/>
        <v/>
      </c>
      <c r="AU587" s="13" t="str">
        <f>IF(AX587="","",IF(R587="Refreshment Beverage",ROUND((BA587-Y587-Z587-AA587)*VLOOKUP(VALUE(Q587),Rates!G$15:L$19,3,0),4),ROUND(AW587*(VLOOKUP(VALUE(Q587),Rates!G:L,3,0)),4)))</f>
        <v/>
      </c>
      <c r="AV587" s="183" t="str">
        <f t="shared" si="330"/>
        <v/>
      </c>
      <c r="AW587" s="186" t="str">
        <f t="shared" si="331"/>
        <v/>
      </c>
      <c r="AX587" s="184" t="str">
        <f t="shared" si="332"/>
        <v/>
      </c>
      <c r="AY587" s="186" t="str">
        <f>IF(AX587="","",IF(R587="Refreshment Beverage",ROUND(SUM(AX587*Rates!K$19),4),ROUND(SUM(AX587*(Rates!J$8/100)),4)))</f>
        <v/>
      </c>
      <c r="AZ587" s="183" t="str">
        <f t="shared" si="333"/>
        <v/>
      </c>
      <c r="BA587" s="185" t="str">
        <f t="shared" si="334"/>
        <v/>
      </c>
      <c r="BD587" s="171"/>
      <c r="BE587" s="171"/>
      <c r="BF587" s="171"/>
      <c r="BG587" s="171"/>
    </row>
    <row r="588" spans="1:59" ht="15" customHeight="1" x14ac:dyDescent="0.3">
      <c r="A588" s="172"/>
      <c r="B588" s="172"/>
      <c r="C588" s="172"/>
      <c r="D588" s="173"/>
      <c r="E588" s="173"/>
      <c r="F588" s="173"/>
      <c r="G588" s="173"/>
      <c r="H588" s="173"/>
      <c r="I588" s="174"/>
      <c r="J588" s="175"/>
      <c r="K588" s="176" t="str">
        <f t="shared" si="306"/>
        <v/>
      </c>
      <c r="L588" s="177" t="str">
        <f t="shared" si="307"/>
        <v/>
      </c>
      <c r="M588" s="178" t="str">
        <f t="shared" si="308"/>
        <v/>
      </c>
      <c r="N588" s="44" t="str" cm="1">
        <f t="array" ref="N588">IFERROR(IF(_xlfn.SINGLE(A:A)="","",IF(R588="Beer",SUM(LOOKUP(2,1/(Rates!$B$3:$B$5&lt;=W588)/(Rates!$C$3:$C$5&gt;=W588),Rates!$D$3:$D$5)*(X588/100)*W588),IF(R588="Refreshment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44" t="str">
        <f t="shared" si="309"/>
        <v/>
      </c>
      <c r="P588" s="13"/>
      <c r="Q588" s="179" t="str">
        <f t="shared" si="310"/>
        <v/>
      </c>
      <c r="R588" s="180" t="str">
        <f t="shared" si="311"/>
        <v/>
      </c>
      <c r="S588" s="13" t="str">
        <f>IF(A588="","",IF(R588="Refreshment Beverage",VLOOKUP(VALUE(Q588),Rates!G$15:L$19,2,0),VLOOKUP(VALUE(Q588),Rates!G$4:L$8,2,0)))</f>
        <v/>
      </c>
      <c r="T588" s="13" t="str">
        <f t="shared" si="312"/>
        <v/>
      </c>
      <c r="U588" s="181" t="str">
        <f t="shared" si="313"/>
        <v/>
      </c>
      <c r="V588" s="13" t="str">
        <f t="shared" si="314"/>
        <v/>
      </c>
      <c r="W588" s="13" t="str">
        <f t="shared" si="315"/>
        <v/>
      </c>
      <c r="X588" s="182" t="str">
        <f t="shared" si="316"/>
        <v/>
      </c>
      <c r="Y588" s="183" t="str">
        <f>IF(A:A="","",IF(R588="Refreshment Beverage",VLOOKUP(Q588,Rates!G$15:L$19,6,0)*W588,VLOOKUP(Q588,Rates!G$4:L$12,6,0)*W588))</f>
        <v/>
      </c>
      <c r="Z588" s="183" t="str">
        <f t="shared" si="317"/>
        <v/>
      </c>
      <c r="AA588" s="17">
        <f t="shared" si="305"/>
        <v>0</v>
      </c>
      <c r="AB588" s="177" t="str" cm="1">
        <f t="array" ref="AB588">IF(_xlfn.SINGLE(A:A)="","",IF(R588="Refreshment Beverage","",IF(AND(R588="Beer",Q588=0),SUM(LOOKUP(2,1/(Rates!$B$15:$B$18&lt;=W588)/(Rates!$C$15:$C$18&gt;=W588),Rates!$D$15:$D$18)*W588),VLOOKUP(VALUE(_xlfn.SINGLE(Q:Q)),Rates!A:B,2,0)*W588)))</f>
        <v/>
      </c>
      <c r="AC588" s="177" t="str" cm="1">
        <f t="array" ref="AC588">IF(_xlfn.SINGLE(A:A)="","",IF(R588="Refreshment Beverage","",IF(AND(R588="Beer",Q588=0),SUM(LOOKUP(2,1/(Rates!$B$15:$B$18&lt;=W588)/(Rates!$C$15:$C$18&gt;=W588),Rates!$E$15:$E$18)*W588),VLOOKUP(VALUE(_xlfn.SINGLE(Q:Q)),Rates!A:C,3,0)*W588)))</f>
        <v/>
      </c>
      <c r="AD588" s="168">
        <f>IFERROR(IF(OR(Q588=1,Q588=2,Q588=3,Q588=4),VLOOKUP(Q588,Rates!$A$31:$B$34,2,0)*W588,IF(V588=1,VLOOKUP(U588,'REB BEV MIN MKUP'!B:E,4,0),IF(V588&gt;1,VLOOKUP(VALUE(W588),'REB BEV MIN MKUP'!O:Q,3,0),0))),0)</f>
        <v>0</v>
      </c>
      <c r="AE588" s="177" t="str">
        <f t="shared" si="318"/>
        <v/>
      </c>
      <c r="AF588" s="13" t="str">
        <f t="shared" si="319"/>
        <v/>
      </c>
      <c r="AG588" s="177" t="str">
        <f t="shared" si="320"/>
        <v/>
      </c>
      <c r="AH588" s="184" t="str">
        <f t="shared" si="321"/>
        <v/>
      </c>
      <c r="AI588" s="184" t="str">
        <f>IF(AE:AE="","",IF(R588="Refreshment Beverage",AK588*(Rates!J$19/100),ROUND(SUM(AH588*(Rates!$J$8/100)),4)))</f>
        <v/>
      </c>
      <c r="AJ588" s="183" t="str">
        <f t="shared" si="322"/>
        <v/>
      </c>
      <c r="AK588" s="185" t="str">
        <f t="shared" si="323"/>
        <v/>
      </c>
      <c r="AL588" s="177" t="str">
        <f t="shared" si="324"/>
        <v/>
      </c>
      <c r="AM588" s="13" t="str">
        <f>IF(AS588="","",IF(R588="Refreshment Beverage",ROUND(AS588*Rates!K$19,4),ROUND(AO588*(VLOOKUP(VALUE(Q588),Rates!G$4:L$12,3,0)),4)))</f>
        <v/>
      </c>
      <c r="AN588" s="183" t="str">
        <f>IF(AS588="","",IF(R588="Refreshment Beverage",AS588*(Rates!J$19/100),MAX(AM588,AB588)))</f>
        <v/>
      </c>
      <c r="AO588" s="186" t="str">
        <f t="shared" si="325"/>
        <v/>
      </c>
      <c r="AP588" s="186" t="str">
        <f t="shared" si="326"/>
        <v/>
      </c>
      <c r="AQ588" s="186" t="str">
        <f>IF(AS588="","",IF(R588="Refreshment Beverage",ROUND(SUM(VLOOKUP(Q:Q,Rates!G$15:L$19,3,0)*(AS588-Y588-Z588-AA588)),4),ROUND(SUM(Rates!$K$8*AS588),4)))</f>
        <v/>
      </c>
      <c r="AR588" s="184" t="str">
        <f t="shared" si="327"/>
        <v/>
      </c>
      <c r="AS588" s="185" t="str">
        <f t="shared" si="328"/>
        <v/>
      </c>
      <c r="AT588" s="177" t="str">
        <f t="shared" si="329"/>
        <v/>
      </c>
      <c r="AU588" s="13" t="str">
        <f>IF(AX588="","",IF(R588="Refreshment Beverage",ROUND((BA588-Y588-Z588-AA588)*VLOOKUP(VALUE(Q588),Rates!G$15:L$19,3,0),4),ROUND(AW588*(VLOOKUP(VALUE(Q588),Rates!G:L,3,0)),4)))</f>
        <v/>
      </c>
      <c r="AV588" s="183" t="str">
        <f t="shared" si="330"/>
        <v/>
      </c>
      <c r="AW588" s="186" t="str">
        <f t="shared" si="331"/>
        <v/>
      </c>
      <c r="AX588" s="184" t="str">
        <f t="shared" si="332"/>
        <v/>
      </c>
      <c r="AY588" s="186" t="str">
        <f>IF(AX588="","",IF(R588="Refreshment Beverage",ROUND(SUM(AX588*Rates!K$19),4),ROUND(SUM(AX588*(Rates!J$8/100)),4)))</f>
        <v/>
      </c>
      <c r="AZ588" s="183" t="str">
        <f t="shared" si="333"/>
        <v/>
      </c>
      <c r="BA588" s="185" t="str">
        <f t="shared" si="334"/>
        <v/>
      </c>
      <c r="BD588" s="171"/>
      <c r="BE588" s="171"/>
      <c r="BF588" s="171"/>
      <c r="BG588" s="171"/>
    </row>
    <row r="589" spans="1:59" ht="15" customHeight="1" x14ac:dyDescent="0.3">
      <c r="A589" s="172"/>
      <c r="B589" s="172"/>
      <c r="C589" s="172"/>
      <c r="D589" s="173"/>
      <c r="E589" s="173"/>
      <c r="F589" s="173"/>
      <c r="G589" s="173"/>
      <c r="H589" s="173"/>
      <c r="I589" s="174"/>
      <c r="J589" s="175"/>
      <c r="K589" s="176" t="str">
        <f t="shared" si="306"/>
        <v/>
      </c>
      <c r="L589" s="177" t="str">
        <f t="shared" si="307"/>
        <v/>
      </c>
      <c r="M589" s="178" t="str">
        <f t="shared" si="308"/>
        <v/>
      </c>
      <c r="N589" s="44" t="str" cm="1">
        <f t="array" ref="N589">IFERROR(IF(_xlfn.SINGLE(A:A)="","",IF(R589="Beer",SUM(LOOKUP(2,1/(Rates!$B$3:$B$5&lt;=W589)/(Rates!$C$3:$C$5&gt;=W589),Rates!$D$3:$D$5)*(X589/100)*W589),IF(R589="Refreshment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44" t="str">
        <f t="shared" si="309"/>
        <v/>
      </c>
      <c r="P589" s="13"/>
      <c r="Q589" s="179" t="str">
        <f t="shared" si="310"/>
        <v/>
      </c>
      <c r="R589" s="180" t="str">
        <f t="shared" si="311"/>
        <v/>
      </c>
      <c r="S589" s="13" t="str">
        <f>IF(A589="","",IF(R589="Refreshment Beverage",VLOOKUP(VALUE(Q589),Rates!G$15:L$19,2,0),VLOOKUP(VALUE(Q589),Rates!G$4:L$8,2,0)))</f>
        <v/>
      </c>
      <c r="T589" s="13" t="str">
        <f t="shared" si="312"/>
        <v/>
      </c>
      <c r="U589" s="181" t="str">
        <f t="shared" si="313"/>
        <v/>
      </c>
      <c r="V589" s="13" t="str">
        <f t="shared" si="314"/>
        <v/>
      </c>
      <c r="W589" s="13" t="str">
        <f t="shared" si="315"/>
        <v/>
      </c>
      <c r="X589" s="182" t="str">
        <f t="shared" si="316"/>
        <v/>
      </c>
      <c r="Y589" s="183" t="str">
        <f>IF(A:A="","",IF(R589="Refreshment Beverage",VLOOKUP(Q589,Rates!G$15:L$19,6,0)*W589,VLOOKUP(Q589,Rates!G$4:L$12,6,0)*W589))</f>
        <v/>
      </c>
      <c r="Z589" s="183" t="str">
        <f t="shared" si="317"/>
        <v/>
      </c>
      <c r="AA589" s="17">
        <f t="shared" si="305"/>
        <v>0</v>
      </c>
      <c r="AB589" s="177" t="str" cm="1">
        <f t="array" ref="AB589">IF(_xlfn.SINGLE(A:A)="","",IF(R589="Refreshment Beverage","",IF(AND(R589="Beer",Q589=0),SUM(LOOKUP(2,1/(Rates!$B$15:$B$18&lt;=W589)/(Rates!$C$15:$C$18&gt;=W589),Rates!$D$15:$D$18)*W589),VLOOKUP(VALUE(_xlfn.SINGLE(Q:Q)),Rates!A:B,2,0)*W589)))</f>
        <v/>
      </c>
      <c r="AC589" s="177" t="str" cm="1">
        <f t="array" ref="AC589">IF(_xlfn.SINGLE(A:A)="","",IF(R589="Refreshment Beverage","",IF(AND(R589="Beer",Q589=0),SUM(LOOKUP(2,1/(Rates!$B$15:$B$18&lt;=W589)/(Rates!$C$15:$C$18&gt;=W589),Rates!$E$15:$E$18)*W589),VLOOKUP(VALUE(_xlfn.SINGLE(Q:Q)),Rates!A:C,3,0)*W589)))</f>
        <v/>
      </c>
      <c r="AD589" s="168">
        <f>IFERROR(IF(OR(Q589=1,Q589=2,Q589=3,Q589=4),VLOOKUP(Q589,Rates!$A$31:$B$34,2,0)*W589,IF(V589=1,VLOOKUP(U589,'REB BEV MIN MKUP'!B:E,4,0),IF(V589&gt;1,VLOOKUP(VALUE(W589),'REB BEV MIN MKUP'!O:Q,3,0),0))),0)</f>
        <v>0</v>
      </c>
      <c r="AE589" s="177" t="str">
        <f t="shared" si="318"/>
        <v/>
      </c>
      <c r="AF589" s="13" t="str">
        <f t="shared" si="319"/>
        <v/>
      </c>
      <c r="AG589" s="177" t="str">
        <f t="shared" si="320"/>
        <v/>
      </c>
      <c r="AH589" s="184" t="str">
        <f t="shared" si="321"/>
        <v/>
      </c>
      <c r="AI589" s="184" t="str">
        <f>IF(AE:AE="","",IF(R589="Refreshment Beverage",AK589*(Rates!J$19/100),ROUND(SUM(AH589*(Rates!$J$8/100)),4)))</f>
        <v/>
      </c>
      <c r="AJ589" s="183" t="str">
        <f t="shared" si="322"/>
        <v/>
      </c>
      <c r="AK589" s="185" t="str">
        <f t="shared" si="323"/>
        <v/>
      </c>
      <c r="AL589" s="177" t="str">
        <f t="shared" si="324"/>
        <v/>
      </c>
      <c r="AM589" s="13" t="str">
        <f>IF(AS589="","",IF(R589="Refreshment Beverage",ROUND(AS589*Rates!K$19,4),ROUND(AO589*(VLOOKUP(VALUE(Q589),Rates!G$4:L$12,3,0)),4)))</f>
        <v/>
      </c>
      <c r="AN589" s="183" t="str">
        <f>IF(AS589="","",IF(R589="Refreshment Beverage",AS589*(Rates!J$19/100),MAX(AM589,AB589)))</f>
        <v/>
      </c>
      <c r="AO589" s="186" t="str">
        <f t="shared" si="325"/>
        <v/>
      </c>
      <c r="AP589" s="186" t="str">
        <f t="shared" si="326"/>
        <v/>
      </c>
      <c r="AQ589" s="186" t="str">
        <f>IF(AS589="","",IF(R589="Refreshment Beverage",ROUND(SUM(VLOOKUP(Q:Q,Rates!G$15:L$19,3,0)*(AS589-Y589-Z589-AA589)),4),ROUND(SUM(Rates!$K$8*AS589),4)))</f>
        <v/>
      </c>
      <c r="AR589" s="184" t="str">
        <f t="shared" si="327"/>
        <v/>
      </c>
      <c r="AS589" s="185" t="str">
        <f t="shared" si="328"/>
        <v/>
      </c>
      <c r="AT589" s="177" t="str">
        <f t="shared" si="329"/>
        <v/>
      </c>
      <c r="AU589" s="13" t="str">
        <f>IF(AX589="","",IF(R589="Refreshment Beverage",ROUND((BA589-Y589-Z589-AA589)*VLOOKUP(VALUE(Q589),Rates!G$15:L$19,3,0),4),ROUND(AW589*(VLOOKUP(VALUE(Q589),Rates!G:L,3,0)),4)))</f>
        <v/>
      </c>
      <c r="AV589" s="183" t="str">
        <f t="shared" si="330"/>
        <v/>
      </c>
      <c r="AW589" s="186" t="str">
        <f t="shared" si="331"/>
        <v/>
      </c>
      <c r="AX589" s="184" t="str">
        <f t="shared" si="332"/>
        <v/>
      </c>
      <c r="AY589" s="186" t="str">
        <f>IF(AX589="","",IF(R589="Refreshment Beverage",ROUND(SUM(AX589*Rates!K$19),4),ROUND(SUM(AX589*(Rates!J$8/100)),4)))</f>
        <v/>
      </c>
      <c r="AZ589" s="183" t="str">
        <f t="shared" si="333"/>
        <v/>
      </c>
      <c r="BA589" s="185" t="str">
        <f t="shared" si="334"/>
        <v/>
      </c>
      <c r="BD589" s="171"/>
      <c r="BE589" s="171"/>
      <c r="BF589" s="171"/>
      <c r="BG589" s="171"/>
    </row>
    <row r="590" spans="1:59" ht="15" customHeight="1" x14ac:dyDescent="0.3">
      <c r="A590" s="172"/>
      <c r="B590" s="172"/>
      <c r="C590" s="172"/>
      <c r="D590" s="173"/>
      <c r="E590" s="173"/>
      <c r="F590" s="173"/>
      <c r="G590" s="173"/>
      <c r="H590" s="173"/>
      <c r="I590" s="174"/>
      <c r="J590" s="175"/>
      <c r="K590" s="176" t="str">
        <f t="shared" si="306"/>
        <v/>
      </c>
      <c r="L590" s="177" t="str">
        <f t="shared" si="307"/>
        <v/>
      </c>
      <c r="M590" s="178" t="str">
        <f t="shared" si="308"/>
        <v/>
      </c>
      <c r="N590" s="44" t="str" cm="1">
        <f t="array" ref="N590">IFERROR(IF(_xlfn.SINGLE(A:A)="","",IF(R590="Beer",SUM(LOOKUP(2,1/(Rates!$B$3:$B$5&lt;=W590)/(Rates!$C$3:$C$5&gt;=W590),Rates!$D$3:$D$5)*(X590/100)*W590),IF(R590="Refreshment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44" t="str">
        <f t="shared" si="309"/>
        <v/>
      </c>
      <c r="P590" s="13"/>
      <c r="Q590" s="179" t="str">
        <f t="shared" si="310"/>
        <v/>
      </c>
      <c r="R590" s="180" t="str">
        <f t="shared" si="311"/>
        <v/>
      </c>
      <c r="S590" s="13" t="str">
        <f>IF(A590="","",IF(R590="Refreshment Beverage",VLOOKUP(VALUE(Q590),Rates!G$15:L$19,2,0),VLOOKUP(VALUE(Q590),Rates!G$4:L$8,2,0)))</f>
        <v/>
      </c>
      <c r="T590" s="13" t="str">
        <f t="shared" si="312"/>
        <v/>
      </c>
      <c r="U590" s="181" t="str">
        <f t="shared" si="313"/>
        <v/>
      </c>
      <c r="V590" s="13" t="str">
        <f t="shared" si="314"/>
        <v/>
      </c>
      <c r="W590" s="13" t="str">
        <f t="shared" si="315"/>
        <v/>
      </c>
      <c r="X590" s="182" t="str">
        <f t="shared" si="316"/>
        <v/>
      </c>
      <c r="Y590" s="183" t="str">
        <f>IF(A:A="","",IF(R590="Refreshment Beverage",VLOOKUP(Q590,Rates!G$15:L$19,6,0)*W590,VLOOKUP(Q590,Rates!G$4:L$12,6,0)*W590))</f>
        <v/>
      </c>
      <c r="Z590" s="183" t="str">
        <f t="shared" si="317"/>
        <v/>
      </c>
      <c r="AA590" s="17">
        <f t="shared" si="305"/>
        <v>0</v>
      </c>
      <c r="AB590" s="177" t="str" cm="1">
        <f t="array" ref="AB590">IF(_xlfn.SINGLE(A:A)="","",IF(R590="Refreshment Beverage","",IF(AND(R590="Beer",Q590=0),SUM(LOOKUP(2,1/(Rates!$B$15:$B$18&lt;=W590)/(Rates!$C$15:$C$18&gt;=W590),Rates!$D$15:$D$18)*W590),VLOOKUP(VALUE(_xlfn.SINGLE(Q:Q)),Rates!A:B,2,0)*W590)))</f>
        <v/>
      </c>
      <c r="AC590" s="177" t="str" cm="1">
        <f t="array" ref="AC590">IF(_xlfn.SINGLE(A:A)="","",IF(R590="Refreshment Beverage","",IF(AND(R590="Beer",Q590=0),SUM(LOOKUP(2,1/(Rates!$B$15:$B$18&lt;=W590)/(Rates!$C$15:$C$18&gt;=W590),Rates!$E$15:$E$18)*W590),VLOOKUP(VALUE(_xlfn.SINGLE(Q:Q)),Rates!A:C,3,0)*W590)))</f>
        <v/>
      </c>
      <c r="AD590" s="168">
        <f>IFERROR(IF(OR(Q590=1,Q590=2,Q590=3,Q590=4),VLOOKUP(Q590,Rates!$A$31:$B$34,2,0)*W590,IF(V590=1,VLOOKUP(U590,'REB BEV MIN MKUP'!B:E,4,0),IF(V590&gt;1,VLOOKUP(VALUE(W590),'REB BEV MIN MKUP'!O:Q,3,0),0))),0)</f>
        <v>0</v>
      </c>
      <c r="AE590" s="177" t="str">
        <f t="shared" si="318"/>
        <v/>
      </c>
      <c r="AF590" s="13" t="str">
        <f t="shared" si="319"/>
        <v/>
      </c>
      <c r="AG590" s="177" t="str">
        <f t="shared" si="320"/>
        <v/>
      </c>
      <c r="AH590" s="184" t="str">
        <f t="shared" si="321"/>
        <v/>
      </c>
      <c r="AI590" s="184" t="str">
        <f>IF(AE:AE="","",IF(R590="Refreshment Beverage",AK590*(Rates!J$19/100),ROUND(SUM(AH590*(Rates!$J$8/100)),4)))</f>
        <v/>
      </c>
      <c r="AJ590" s="183" t="str">
        <f t="shared" si="322"/>
        <v/>
      </c>
      <c r="AK590" s="185" t="str">
        <f t="shared" si="323"/>
        <v/>
      </c>
      <c r="AL590" s="177" t="str">
        <f t="shared" si="324"/>
        <v/>
      </c>
      <c r="AM590" s="13" t="str">
        <f>IF(AS590="","",IF(R590="Refreshment Beverage",ROUND(AS590*Rates!K$19,4),ROUND(AO590*(VLOOKUP(VALUE(Q590),Rates!G$4:L$12,3,0)),4)))</f>
        <v/>
      </c>
      <c r="AN590" s="183" t="str">
        <f>IF(AS590="","",IF(R590="Refreshment Beverage",AS590*(Rates!J$19/100),MAX(AM590,AB590)))</f>
        <v/>
      </c>
      <c r="AO590" s="186" t="str">
        <f t="shared" si="325"/>
        <v/>
      </c>
      <c r="AP590" s="186" t="str">
        <f t="shared" si="326"/>
        <v/>
      </c>
      <c r="AQ590" s="186" t="str">
        <f>IF(AS590="","",IF(R590="Refreshment Beverage",ROUND(SUM(VLOOKUP(Q:Q,Rates!G$15:L$19,3,0)*(AS590-Y590-Z590-AA590)),4),ROUND(SUM(Rates!$K$8*AS590),4)))</f>
        <v/>
      </c>
      <c r="AR590" s="184" t="str">
        <f t="shared" si="327"/>
        <v/>
      </c>
      <c r="AS590" s="185" t="str">
        <f t="shared" si="328"/>
        <v/>
      </c>
      <c r="AT590" s="177" t="str">
        <f t="shared" si="329"/>
        <v/>
      </c>
      <c r="AU590" s="13" t="str">
        <f>IF(AX590="","",IF(R590="Refreshment Beverage",ROUND((BA590-Y590-Z590-AA590)*VLOOKUP(VALUE(Q590),Rates!G$15:L$19,3,0),4),ROUND(AW590*(VLOOKUP(VALUE(Q590),Rates!G:L,3,0)),4)))</f>
        <v/>
      </c>
      <c r="AV590" s="183" t="str">
        <f t="shared" si="330"/>
        <v/>
      </c>
      <c r="AW590" s="186" t="str">
        <f t="shared" si="331"/>
        <v/>
      </c>
      <c r="AX590" s="184" t="str">
        <f t="shared" si="332"/>
        <v/>
      </c>
      <c r="AY590" s="186" t="str">
        <f>IF(AX590="","",IF(R590="Refreshment Beverage",ROUND(SUM(AX590*Rates!K$19),4),ROUND(SUM(AX590*(Rates!J$8/100)),4)))</f>
        <v/>
      </c>
      <c r="AZ590" s="183" t="str">
        <f t="shared" si="333"/>
        <v/>
      </c>
      <c r="BA590" s="185" t="str">
        <f t="shared" si="334"/>
        <v/>
      </c>
      <c r="BD590" s="171"/>
      <c r="BE590" s="171"/>
      <c r="BF590" s="171"/>
      <c r="BG590" s="171"/>
    </row>
    <row r="591" spans="1:59" ht="15" customHeight="1" x14ac:dyDescent="0.3">
      <c r="A591" s="172"/>
      <c r="B591" s="172"/>
      <c r="C591" s="172"/>
      <c r="D591" s="173"/>
      <c r="E591" s="173"/>
      <c r="F591" s="173"/>
      <c r="G591" s="173"/>
      <c r="H591" s="173"/>
      <c r="I591" s="174"/>
      <c r="J591" s="175"/>
      <c r="K591" s="176" t="str">
        <f t="shared" si="306"/>
        <v/>
      </c>
      <c r="L591" s="177" t="str">
        <f t="shared" si="307"/>
        <v/>
      </c>
      <c r="M591" s="178" t="str">
        <f t="shared" si="308"/>
        <v/>
      </c>
      <c r="N591" s="44" t="str" cm="1">
        <f t="array" ref="N591">IFERROR(IF(_xlfn.SINGLE(A:A)="","",IF(R591="Beer",SUM(LOOKUP(2,1/(Rates!$B$3:$B$5&lt;=W591)/(Rates!$C$3:$C$5&gt;=W591),Rates!$D$3:$D$5)*(X591/100)*W591),IF(R591="Refreshment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44" t="str">
        <f t="shared" si="309"/>
        <v/>
      </c>
      <c r="P591" s="13"/>
      <c r="Q591" s="179" t="str">
        <f t="shared" si="310"/>
        <v/>
      </c>
      <c r="R591" s="180" t="str">
        <f t="shared" si="311"/>
        <v/>
      </c>
      <c r="S591" s="13" t="str">
        <f>IF(A591="","",IF(R591="Refreshment Beverage",VLOOKUP(VALUE(Q591),Rates!G$15:L$19,2,0),VLOOKUP(VALUE(Q591),Rates!G$4:L$8,2,0)))</f>
        <v/>
      </c>
      <c r="T591" s="13" t="str">
        <f t="shared" si="312"/>
        <v/>
      </c>
      <c r="U591" s="181" t="str">
        <f t="shared" si="313"/>
        <v/>
      </c>
      <c r="V591" s="13" t="str">
        <f t="shared" si="314"/>
        <v/>
      </c>
      <c r="W591" s="13" t="str">
        <f t="shared" si="315"/>
        <v/>
      </c>
      <c r="X591" s="182" t="str">
        <f t="shared" si="316"/>
        <v/>
      </c>
      <c r="Y591" s="183" t="str">
        <f>IF(A:A="","",IF(R591="Refreshment Beverage",VLOOKUP(Q591,Rates!G$15:L$19,6,0)*W591,VLOOKUP(Q591,Rates!G$4:L$12,6,0)*W591))</f>
        <v/>
      </c>
      <c r="Z591" s="183" t="str">
        <f t="shared" si="317"/>
        <v/>
      </c>
      <c r="AA591" s="17">
        <f t="shared" si="305"/>
        <v>0</v>
      </c>
      <c r="AB591" s="177" t="str" cm="1">
        <f t="array" ref="AB591">IF(_xlfn.SINGLE(A:A)="","",IF(R591="Refreshment Beverage","",IF(AND(R591="Beer",Q591=0),SUM(LOOKUP(2,1/(Rates!$B$15:$B$18&lt;=W591)/(Rates!$C$15:$C$18&gt;=W591),Rates!$D$15:$D$18)*W591),VLOOKUP(VALUE(_xlfn.SINGLE(Q:Q)),Rates!A:B,2,0)*W591)))</f>
        <v/>
      </c>
      <c r="AC591" s="177" t="str" cm="1">
        <f t="array" ref="AC591">IF(_xlfn.SINGLE(A:A)="","",IF(R591="Refreshment Beverage","",IF(AND(R591="Beer",Q591=0),SUM(LOOKUP(2,1/(Rates!$B$15:$B$18&lt;=W591)/(Rates!$C$15:$C$18&gt;=W591),Rates!$E$15:$E$18)*W591),VLOOKUP(VALUE(_xlfn.SINGLE(Q:Q)),Rates!A:C,3,0)*W591)))</f>
        <v/>
      </c>
      <c r="AD591" s="168">
        <f>IFERROR(IF(OR(Q591=1,Q591=2,Q591=3,Q591=4),VLOOKUP(Q591,Rates!$A$31:$B$34,2,0)*W591,IF(V591=1,VLOOKUP(U591,'REB BEV MIN MKUP'!B:E,4,0),IF(V591&gt;1,VLOOKUP(VALUE(W591),'REB BEV MIN MKUP'!O:Q,3,0),0))),0)</f>
        <v>0</v>
      </c>
      <c r="AE591" s="177" t="str">
        <f t="shared" si="318"/>
        <v/>
      </c>
      <c r="AF591" s="13" t="str">
        <f t="shared" si="319"/>
        <v/>
      </c>
      <c r="AG591" s="177" t="str">
        <f t="shared" si="320"/>
        <v/>
      </c>
      <c r="AH591" s="184" t="str">
        <f t="shared" si="321"/>
        <v/>
      </c>
      <c r="AI591" s="184" t="str">
        <f>IF(AE:AE="","",IF(R591="Refreshment Beverage",AK591*(Rates!J$19/100),ROUND(SUM(AH591*(Rates!$J$8/100)),4)))</f>
        <v/>
      </c>
      <c r="AJ591" s="183" t="str">
        <f t="shared" si="322"/>
        <v/>
      </c>
      <c r="AK591" s="185" t="str">
        <f t="shared" si="323"/>
        <v/>
      </c>
      <c r="AL591" s="177" t="str">
        <f t="shared" si="324"/>
        <v/>
      </c>
      <c r="AM591" s="13" t="str">
        <f>IF(AS591="","",IF(R591="Refreshment Beverage",ROUND(AS591*Rates!K$19,4),ROUND(AO591*(VLOOKUP(VALUE(Q591),Rates!G$4:L$12,3,0)),4)))</f>
        <v/>
      </c>
      <c r="AN591" s="183" t="str">
        <f>IF(AS591="","",IF(R591="Refreshment Beverage",AS591*(Rates!J$19/100),MAX(AM591,AB591)))</f>
        <v/>
      </c>
      <c r="AO591" s="186" t="str">
        <f t="shared" si="325"/>
        <v/>
      </c>
      <c r="AP591" s="186" t="str">
        <f t="shared" si="326"/>
        <v/>
      </c>
      <c r="AQ591" s="186" t="str">
        <f>IF(AS591="","",IF(R591="Refreshment Beverage",ROUND(SUM(VLOOKUP(Q:Q,Rates!G$15:L$19,3,0)*(AS591-Y591-Z591-AA591)),4),ROUND(SUM(Rates!$K$8*AS591),4)))</f>
        <v/>
      </c>
      <c r="AR591" s="184" t="str">
        <f t="shared" si="327"/>
        <v/>
      </c>
      <c r="AS591" s="185" t="str">
        <f t="shared" si="328"/>
        <v/>
      </c>
      <c r="AT591" s="177" t="str">
        <f t="shared" si="329"/>
        <v/>
      </c>
      <c r="AU591" s="13" t="str">
        <f>IF(AX591="","",IF(R591="Refreshment Beverage",ROUND((BA591-Y591-Z591-AA591)*VLOOKUP(VALUE(Q591),Rates!G$15:L$19,3,0),4),ROUND(AW591*(VLOOKUP(VALUE(Q591),Rates!G:L,3,0)),4)))</f>
        <v/>
      </c>
      <c r="AV591" s="183" t="str">
        <f t="shared" si="330"/>
        <v/>
      </c>
      <c r="AW591" s="186" t="str">
        <f t="shared" si="331"/>
        <v/>
      </c>
      <c r="AX591" s="184" t="str">
        <f t="shared" si="332"/>
        <v/>
      </c>
      <c r="AY591" s="186" t="str">
        <f>IF(AX591="","",IF(R591="Refreshment Beverage",ROUND(SUM(AX591*Rates!K$19),4),ROUND(SUM(AX591*(Rates!J$8/100)),4)))</f>
        <v/>
      </c>
      <c r="AZ591" s="183" t="str">
        <f t="shared" si="333"/>
        <v/>
      </c>
      <c r="BA591" s="185" t="str">
        <f t="shared" si="334"/>
        <v/>
      </c>
      <c r="BD591" s="171"/>
      <c r="BE591" s="171"/>
      <c r="BF591" s="171"/>
      <c r="BG591" s="171"/>
    </row>
    <row r="592" spans="1:59" ht="15" customHeight="1" x14ac:dyDescent="0.3">
      <c r="A592" s="172"/>
      <c r="B592" s="172"/>
      <c r="C592" s="172"/>
      <c r="D592" s="173"/>
      <c r="E592" s="173"/>
      <c r="F592" s="173"/>
      <c r="G592" s="173"/>
      <c r="H592" s="173"/>
      <c r="I592" s="174"/>
      <c r="J592" s="175"/>
      <c r="K592" s="176" t="str">
        <f t="shared" si="306"/>
        <v/>
      </c>
      <c r="L592" s="177" t="str">
        <f t="shared" si="307"/>
        <v/>
      </c>
      <c r="M592" s="178" t="str">
        <f t="shared" si="308"/>
        <v/>
      </c>
      <c r="N592" s="44" t="str" cm="1">
        <f t="array" ref="N592">IFERROR(IF(_xlfn.SINGLE(A:A)="","",IF(R592="Beer",SUM(LOOKUP(2,1/(Rates!$B$3:$B$5&lt;=W592)/(Rates!$C$3:$C$5&gt;=W592),Rates!$D$3:$D$5)*(X592/100)*W592),IF(R592="Refreshment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44" t="str">
        <f t="shared" si="309"/>
        <v/>
      </c>
      <c r="P592" s="13"/>
      <c r="Q592" s="179" t="str">
        <f t="shared" si="310"/>
        <v/>
      </c>
      <c r="R592" s="180" t="str">
        <f t="shared" si="311"/>
        <v/>
      </c>
      <c r="S592" s="13" t="str">
        <f>IF(A592="","",IF(R592="Refreshment Beverage",VLOOKUP(VALUE(Q592),Rates!G$15:L$19,2,0),VLOOKUP(VALUE(Q592),Rates!G$4:L$8,2,0)))</f>
        <v/>
      </c>
      <c r="T592" s="13" t="str">
        <f t="shared" si="312"/>
        <v/>
      </c>
      <c r="U592" s="181" t="str">
        <f t="shared" si="313"/>
        <v/>
      </c>
      <c r="V592" s="13" t="str">
        <f t="shared" si="314"/>
        <v/>
      </c>
      <c r="W592" s="13" t="str">
        <f t="shared" si="315"/>
        <v/>
      </c>
      <c r="X592" s="182" t="str">
        <f t="shared" si="316"/>
        <v/>
      </c>
      <c r="Y592" s="183" t="str">
        <f>IF(A:A="","",IF(R592="Refreshment Beverage",VLOOKUP(Q592,Rates!G$15:L$19,6,0)*W592,VLOOKUP(Q592,Rates!G$4:L$12,6,0)*W592))</f>
        <v/>
      </c>
      <c r="Z592" s="183" t="str">
        <f t="shared" si="317"/>
        <v/>
      </c>
      <c r="AA592" s="17">
        <f t="shared" si="305"/>
        <v>0</v>
      </c>
      <c r="AB592" s="177" t="str" cm="1">
        <f t="array" ref="AB592">IF(_xlfn.SINGLE(A:A)="","",IF(R592="Refreshment Beverage","",IF(AND(R592="Beer",Q592=0),SUM(LOOKUP(2,1/(Rates!$B$15:$B$18&lt;=W592)/(Rates!$C$15:$C$18&gt;=W592),Rates!$D$15:$D$18)*W592),VLOOKUP(VALUE(_xlfn.SINGLE(Q:Q)),Rates!A:B,2,0)*W592)))</f>
        <v/>
      </c>
      <c r="AC592" s="177" t="str" cm="1">
        <f t="array" ref="AC592">IF(_xlfn.SINGLE(A:A)="","",IF(R592="Refreshment Beverage","",IF(AND(R592="Beer",Q592=0),SUM(LOOKUP(2,1/(Rates!$B$15:$B$18&lt;=W592)/(Rates!$C$15:$C$18&gt;=W592),Rates!$E$15:$E$18)*W592),VLOOKUP(VALUE(_xlfn.SINGLE(Q:Q)),Rates!A:C,3,0)*W592)))</f>
        <v/>
      </c>
      <c r="AD592" s="168">
        <f>IFERROR(IF(OR(Q592=1,Q592=2,Q592=3,Q592=4),VLOOKUP(Q592,Rates!$A$31:$B$34,2,0)*W592,IF(V592=1,VLOOKUP(U592,'REB BEV MIN MKUP'!B:E,4,0),IF(V592&gt;1,VLOOKUP(VALUE(W592),'REB BEV MIN MKUP'!O:Q,3,0),0))),0)</f>
        <v>0</v>
      </c>
      <c r="AE592" s="177" t="str">
        <f t="shared" si="318"/>
        <v/>
      </c>
      <c r="AF592" s="13" t="str">
        <f t="shared" si="319"/>
        <v/>
      </c>
      <c r="AG592" s="177" t="str">
        <f t="shared" si="320"/>
        <v/>
      </c>
      <c r="AH592" s="184" t="str">
        <f t="shared" si="321"/>
        <v/>
      </c>
      <c r="AI592" s="184" t="str">
        <f>IF(AE:AE="","",IF(R592="Refreshment Beverage",AK592*(Rates!J$19/100),ROUND(SUM(AH592*(Rates!$J$8/100)),4)))</f>
        <v/>
      </c>
      <c r="AJ592" s="183" t="str">
        <f t="shared" si="322"/>
        <v/>
      </c>
      <c r="AK592" s="185" t="str">
        <f t="shared" si="323"/>
        <v/>
      </c>
      <c r="AL592" s="177" t="str">
        <f t="shared" si="324"/>
        <v/>
      </c>
      <c r="AM592" s="13" t="str">
        <f>IF(AS592="","",IF(R592="Refreshment Beverage",ROUND(AS592*Rates!K$19,4),ROUND(AO592*(VLOOKUP(VALUE(Q592),Rates!G$4:L$12,3,0)),4)))</f>
        <v/>
      </c>
      <c r="AN592" s="183" t="str">
        <f>IF(AS592="","",IF(R592="Refreshment Beverage",AS592*(Rates!J$19/100),MAX(AM592,AB592)))</f>
        <v/>
      </c>
      <c r="AO592" s="186" t="str">
        <f t="shared" si="325"/>
        <v/>
      </c>
      <c r="AP592" s="186" t="str">
        <f t="shared" si="326"/>
        <v/>
      </c>
      <c r="AQ592" s="186" t="str">
        <f>IF(AS592="","",IF(R592="Refreshment Beverage",ROUND(SUM(VLOOKUP(Q:Q,Rates!G$15:L$19,3,0)*(AS592-Y592-Z592-AA592)),4),ROUND(SUM(Rates!$K$8*AS592),4)))</f>
        <v/>
      </c>
      <c r="AR592" s="184" t="str">
        <f t="shared" si="327"/>
        <v/>
      </c>
      <c r="AS592" s="185" t="str">
        <f t="shared" si="328"/>
        <v/>
      </c>
      <c r="AT592" s="177" t="str">
        <f t="shared" si="329"/>
        <v/>
      </c>
      <c r="AU592" s="13" t="str">
        <f>IF(AX592="","",IF(R592="Refreshment Beverage",ROUND((BA592-Y592-Z592-AA592)*VLOOKUP(VALUE(Q592),Rates!G$15:L$19,3,0),4),ROUND(AW592*(VLOOKUP(VALUE(Q592),Rates!G:L,3,0)),4)))</f>
        <v/>
      </c>
      <c r="AV592" s="183" t="str">
        <f t="shared" si="330"/>
        <v/>
      </c>
      <c r="AW592" s="186" t="str">
        <f t="shared" si="331"/>
        <v/>
      </c>
      <c r="AX592" s="184" t="str">
        <f t="shared" si="332"/>
        <v/>
      </c>
      <c r="AY592" s="186" t="str">
        <f>IF(AX592="","",IF(R592="Refreshment Beverage",ROUND(SUM(AX592*Rates!K$19),4),ROUND(SUM(AX592*(Rates!J$8/100)),4)))</f>
        <v/>
      </c>
      <c r="AZ592" s="183" t="str">
        <f t="shared" si="333"/>
        <v/>
      </c>
      <c r="BA592" s="185" t="str">
        <f t="shared" si="334"/>
        <v/>
      </c>
      <c r="BD592" s="171"/>
      <c r="BE592" s="171"/>
      <c r="BF592" s="171"/>
      <c r="BG592" s="171"/>
    </row>
    <row r="593" spans="1:59" ht="15" customHeight="1" x14ac:dyDescent="0.3">
      <c r="A593" s="172"/>
      <c r="B593" s="172"/>
      <c r="C593" s="172"/>
      <c r="D593" s="173"/>
      <c r="E593" s="173"/>
      <c r="F593" s="173"/>
      <c r="G593" s="173"/>
      <c r="H593" s="173"/>
      <c r="I593" s="174"/>
      <c r="J593" s="175"/>
      <c r="K593" s="176" t="str">
        <f t="shared" si="306"/>
        <v/>
      </c>
      <c r="L593" s="177" t="str">
        <f t="shared" si="307"/>
        <v/>
      </c>
      <c r="M593" s="178" t="str">
        <f t="shared" si="308"/>
        <v/>
      </c>
      <c r="N593" s="44" t="str" cm="1">
        <f t="array" ref="N593">IFERROR(IF(_xlfn.SINGLE(A:A)="","",IF(R593="Beer",SUM(LOOKUP(2,1/(Rates!$B$3:$B$5&lt;=W593)/(Rates!$C$3:$C$5&gt;=W593),Rates!$D$3:$D$5)*(X593/100)*W593),IF(R593="Refreshment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44" t="str">
        <f t="shared" si="309"/>
        <v/>
      </c>
      <c r="P593" s="13"/>
      <c r="Q593" s="179" t="str">
        <f t="shared" si="310"/>
        <v/>
      </c>
      <c r="R593" s="180" t="str">
        <f t="shared" si="311"/>
        <v/>
      </c>
      <c r="S593" s="13" t="str">
        <f>IF(A593="","",IF(R593="Refreshment Beverage",VLOOKUP(VALUE(Q593),Rates!G$15:L$19,2,0),VLOOKUP(VALUE(Q593),Rates!G$4:L$8,2,0)))</f>
        <v/>
      </c>
      <c r="T593" s="13" t="str">
        <f t="shared" si="312"/>
        <v/>
      </c>
      <c r="U593" s="181" t="str">
        <f t="shared" si="313"/>
        <v/>
      </c>
      <c r="V593" s="13" t="str">
        <f t="shared" si="314"/>
        <v/>
      </c>
      <c r="W593" s="13" t="str">
        <f t="shared" si="315"/>
        <v/>
      </c>
      <c r="X593" s="182" t="str">
        <f t="shared" si="316"/>
        <v/>
      </c>
      <c r="Y593" s="183" t="str">
        <f>IF(A:A="","",IF(R593="Refreshment Beverage",VLOOKUP(Q593,Rates!G$15:L$19,6,0)*W593,VLOOKUP(Q593,Rates!G$4:L$12,6,0)*W593))</f>
        <v/>
      </c>
      <c r="Z593" s="183" t="str">
        <f t="shared" si="317"/>
        <v/>
      </c>
      <c r="AA593" s="17">
        <f t="shared" si="305"/>
        <v>0</v>
      </c>
      <c r="AB593" s="177" t="str" cm="1">
        <f t="array" ref="AB593">IF(_xlfn.SINGLE(A:A)="","",IF(R593="Refreshment Beverage","",IF(AND(R593="Beer",Q593=0),SUM(LOOKUP(2,1/(Rates!$B$15:$B$18&lt;=W593)/(Rates!$C$15:$C$18&gt;=W593),Rates!$D$15:$D$18)*W593),VLOOKUP(VALUE(_xlfn.SINGLE(Q:Q)),Rates!A:B,2,0)*W593)))</f>
        <v/>
      </c>
      <c r="AC593" s="177" t="str" cm="1">
        <f t="array" ref="AC593">IF(_xlfn.SINGLE(A:A)="","",IF(R593="Refreshment Beverage","",IF(AND(R593="Beer",Q593=0),SUM(LOOKUP(2,1/(Rates!$B$15:$B$18&lt;=W593)/(Rates!$C$15:$C$18&gt;=W593),Rates!$E$15:$E$18)*W593),VLOOKUP(VALUE(_xlfn.SINGLE(Q:Q)),Rates!A:C,3,0)*W593)))</f>
        <v/>
      </c>
      <c r="AD593" s="168">
        <f>IFERROR(IF(OR(Q593=1,Q593=2,Q593=3,Q593=4),VLOOKUP(Q593,Rates!$A$31:$B$34,2,0)*W593,IF(V593=1,VLOOKUP(U593,'REB BEV MIN MKUP'!B:E,4,0),IF(V593&gt;1,VLOOKUP(VALUE(W593),'REB BEV MIN MKUP'!O:Q,3,0),0))),0)</f>
        <v>0</v>
      </c>
      <c r="AE593" s="177" t="str">
        <f t="shared" si="318"/>
        <v/>
      </c>
      <c r="AF593" s="13" t="str">
        <f t="shared" si="319"/>
        <v/>
      </c>
      <c r="AG593" s="177" t="str">
        <f t="shared" si="320"/>
        <v/>
      </c>
      <c r="AH593" s="184" t="str">
        <f t="shared" si="321"/>
        <v/>
      </c>
      <c r="AI593" s="184" t="str">
        <f>IF(AE:AE="","",IF(R593="Refreshment Beverage",AK593*(Rates!J$19/100),ROUND(SUM(AH593*(Rates!$J$8/100)),4)))</f>
        <v/>
      </c>
      <c r="AJ593" s="183" t="str">
        <f t="shared" si="322"/>
        <v/>
      </c>
      <c r="AK593" s="185" t="str">
        <f t="shared" si="323"/>
        <v/>
      </c>
      <c r="AL593" s="177" t="str">
        <f t="shared" si="324"/>
        <v/>
      </c>
      <c r="AM593" s="13" t="str">
        <f>IF(AS593="","",IF(R593="Refreshment Beverage",ROUND(AS593*Rates!K$19,4),ROUND(AO593*(VLOOKUP(VALUE(Q593),Rates!G$4:L$12,3,0)),4)))</f>
        <v/>
      </c>
      <c r="AN593" s="183" t="str">
        <f>IF(AS593="","",IF(R593="Refreshment Beverage",AS593*(Rates!J$19/100),MAX(AM593,AB593)))</f>
        <v/>
      </c>
      <c r="AO593" s="186" t="str">
        <f t="shared" si="325"/>
        <v/>
      </c>
      <c r="AP593" s="186" t="str">
        <f t="shared" si="326"/>
        <v/>
      </c>
      <c r="AQ593" s="186" t="str">
        <f>IF(AS593="","",IF(R593="Refreshment Beverage",ROUND(SUM(VLOOKUP(Q:Q,Rates!G$15:L$19,3,0)*(AS593-Y593-Z593-AA593)),4),ROUND(SUM(Rates!$K$8*AS593),4)))</f>
        <v/>
      </c>
      <c r="AR593" s="184" t="str">
        <f t="shared" si="327"/>
        <v/>
      </c>
      <c r="AS593" s="185" t="str">
        <f t="shared" si="328"/>
        <v/>
      </c>
      <c r="AT593" s="177" t="str">
        <f t="shared" si="329"/>
        <v/>
      </c>
      <c r="AU593" s="13" t="str">
        <f>IF(AX593="","",IF(R593="Refreshment Beverage",ROUND((BA593-Y593-Z593-AA593)*VLOOKUP(VALUE(Q593),Rates!G$15:L$19,3,0),4),ROUND(AW593*(VLOOKUP(VALUE(Q593),Rates!G:L,3,0)),4)))</f>
        <v/>
      </c>
      <c r="AV593" s="183" t="str">
        <f t="shared" si="330"/>
        <v/>
      </c>
      <c r="AW593" s="186" t="str">
        <f t="shared" si="331"/>
        <v/>
      </c>
      <c r="AX593" s="184" t="str">
        <f t="shared" si="332"/>
        <v/>
      </c>
      <c r="AY593" s="186" t="str">
        <f>IF(AX593="","",IF(R593="Refreshment Beverage",ROUND(SUM(AX593*Rates!K$19),4),ROUND(SUM(AX593*(Rates!J$8/100)),4)))</f>
        <v/>
      </c>
      <c r="AZ593" s="183" t="str">
        <f t="shared" si="333"/>
        <v/>
      </c>
      <c r="BA593" s="185" t="str">
        <f t="shared" si="334"/>
        <v/>
      </c>
      <c r="BD593" s="171"/>
      <c r="BE593" s="171"/>
      <c r="BF593" s="171"/>
      <c r="BG593" s="171"/>
    </row>
    <row r="594" spans="1:59" ht="15" customHeight="1" x14ac:dyDescent="0.3">
      <c r="A594" s="172"/>
      <c r="B594" s="172"/>
      <c r="C594" s="172"/>
      <c r="D594" s="173"/>
      <c r="E594" s="173"/>
      <c r="F594" s="173"/>
      <c r="G594" s="173"/>
      <c r="H594" s="173"/>
      <c r="I594" s="174"/>
      <c r="J594" s="175"/>
      <c r="K594" s="176" t="str">
        <f t="shared" si="306"/>
        <v/>
      </c>
      <c r="L594" s="177" t="str">
        <f t="shared" si="307"/>
        <v/>
      </c>
      <c r="M594" s="178" t="str">
        <f t="shared" si="308"/>
        <v/>
      </c>
      <c r="N594" s="44" t="str" cm="1">
        <f t="array" ref="N594">IFERROR(IF(_xlfn.SINGLE(A:A)="","",IF(R594="Beer",SUM(LOOKUP(2,1/(Rates!$B$3:$B$5&lt;=W594)/(Rates!$C$3:$C$5&gt;=W594),Rates!$D$3:$D$5)*(X594/100)*W594),IF(R594="Refreshment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44" t="str">
        <f t="shared" si="309"/>
        <v/>
      </c>
      <c r="P594" s="13"/>
      <c r="Q594" s="179" t="str">
        <f t="shared" si="310"/>
        <v/>
      </c>
      <c r="R594" s="180" t="str">
        <f t="shared" si="311"/>
        <v/>
      </c>
      <c r="S594" s="13" t="str">
        <f>IF(A594="","",IF(R594="Refreshment Beverage",VLOOKUP(VALUE(Q594),Rates!G$15:L$19,2,0),VLOOKUP(VALUE(Q594),Rates!G$4:L$8,2,0)))</f>
        <v/>
      </c>
      <c r="T594" s="13" t="str">
        <f t="shared" si="312"/>
        <v/>
      </c>
      <c r="U594" s="181" t="str">
        <f t="shared" si="313"/>
        <v/>
      </c>
      <c r="V594" s="13" t="str">
        <f t="shared" si="314"/>
        <v/>
      </c>
      <c r="W594" s="13" t="str">
        <f t="shared" si="315"/>
        <v/>
      </c>
      <c r="X594" s="182" t="str">
        <f t="shared" si="316"/>
        <v/>
      </c>
      <c r="Y594" s="183" t="str">
        <f>IF(A:A="","",IF(R594="Refreshment Beverage",VLOOKUP(Q594,Rates!G$15:L$19,6,0)*W594,VLOOKUP(Q594,Rates!G$4:L$12,6,0)*W594))</f>
        <v/>
      </c>
      <c r="Z594" s="183" t="str">
        <f t="shared" si="317"/>
        <v/>
      </c>
      <c r="AA594" s="17">
        <f t="shared" si="305"/>
        <v>0</v>
      </c>
      <c r="AB594" s="177" t="str" cm="1">
        <f t="array" ref="AB594">IF(_xlfn.SINGLE(A:A)="","",IF(R594="Refreshment Beverage","",IF(AND(R594="Beer",Q594=0),SUM(LOOKUP(2,1/(Rates!$B$15:$B$18&lt;=W594)/(Rates!$C$15:$C$18&gt;=W594),Rates!$D$15:$D$18)*W594),VLOOKUP(VALUE(_xlfn.SINGLE(Q:Q)),Rates!A:B,2,0)*W594)))</f>
        <v/>
      </c>
      <c r="AC594" s="177" t="str" cm="1">
        <f t="array" ref="AC594">IF(_xlfn.SINGLE(A:A)="","",IF(R594="Refreshment Beverage","",IF(AND(R594="Beer",Q594=0),SUM(LOOKUP(2,1/(Rates!$B$15:$B$18&lt;=W594)/(Rates!$C$15:$C$18&gt;=W594),Rates!$E$15:$E$18)*W594),VLOOKUP(VALUE(_xlfn.SINGLE(Q:Q)),Rates!A:C,3,0)*W594)))</f>
        <v/>
      </c>
      <c r="AD594" s="168">
        <f>IFERROR(IF(OR(Q594=1,Q594=2,Q594=3,Q594=4),VLOOKUP(Q594,Rates!$A$31:$B$34,2,0)*W594,IF(V594=1,VLOOKUP(U594,'REB BEV MIN MKUP'!B:E,4,0),IF(V594&gt;1,VLOOKUP(VALUE(W594),'REB BEV MIN MKUP'!O:Q,3,0),0))),0)</f>
        <v>0</v>
      </c>
      <c r="AE594" s="177" t="str">
        <f t="shared" si="318"/>
        <v/>
      </c>
      <c r="AF594" s="13" t="str">
        <f t="shared" si="319"/>
        <v/>
      </c>
      <c r="AG594" s="177" t="str">
        <f t="shared" si="320"/>
        <v/>
      </c>
      <c r="AH594" s="184" t="str">
        <f t="shared" si="321"/>
        <v/>
      </c>
      <c r="AI594" s="184" t="str">
        <f>IF(AE:AE="","",IF(R594="Refreshment Beverage",AK594*(Rates!J$19/100),ROUND(SUM(AH594*(Rates!$J$8/100)),4)))</f>
        <v/>
      </c>
      <c r="AJ594" s="183" t="str">
        <f t="shared" si="322"/>
        <v/>
      </c>
      <c r="AK594" s="185" t="str">
        <f t="shared" si="323"/>
        <v/>
      </c>
      <c r="AL594" s="177" t="str">
        <f t="shared" si="324"/>
        <v/>
      </c>
      <c r="AM594" s="13" t="str">
        <f>IF(AS594="","",IF(R594="Refreshment Beverage",ROUND(AS594*Rates!K$19,4),ROUND(AO594*(VLOOKUP(VALUE(Q594),Rates!G$4:L$12,3,0)),4)))</f>
        <v/>
      </c>
      <c r="AN594" s="183" t="str">
        <f>IF(AS594="","",IF(R594="Refreshment Beverage",AS594*(Rates!J$19/100),MAX(AM594,AB594)))</f>
        <v/>
      </c>
      <c r="AO594" s="186" t="str">
        <f t="shared" si="325"/>
        <v/>
      </c>
      <c r="AP594" s="186" t="str">
        <f t="shared" si="326"/>
        <v/>
      </c>
      <c r="AQ594" s="186" t="str">
        <f>IF(AS594="","",IF(R594="Refreshment Beverage",ROUND(SUM(VLOOKUP(Q:Q,Rates!G$15:L$19,3,0)*(AS594-Y594-Z594-AA594)),4),ROUND(SUM(Rates!$K$8*AS594),4)))</f>
        <v/>
      </c>
      <c r="AR594" s="184" t="str">
        <f t="shared" si="327"/>
        <v/>
      </c>
      <c r="AS594" s="185" t="str">
        <f t="shared" si="328"/>
        <v/>
      </c>
      <c r="AT594" s="177" t="str">
        <f t="shared" si="329"/>
        <v/>
      </c>
      <c r="AU594" s="13" t="str">
        <f>IF(AX594="","",IF(R594="Refreshment Beverage",ROUND((BA594-Y594-Z594-AA594)*VLOOKUP(VALUE(Q594),Rates!G$15:L$19,3,0),4),ROUND(AW594*(VLOOKUP(VALUE(Q594),Rates!G:L,3,0)),4)))</f>
        <v/>
      </c>
      <c r="AV594" s="183" t="str">
        <f t="shared" si="330"/>
        <v/>
      </c>
      <c r="AW594" s="186" t="str">
        <f t="shared" si="331"/>
        <v/>
      </c>
      <c r="AX594" s="184" t="str">
        <f t="shared" si="332"/>
        <v/>
      </c>
      <c r="AY594" s="186" t="str">
        <f>IF(AX594="","",IF(R594="Refreshment Beverage",ROUND(SUM(AX594*Rates!K$19),4),ROUND(SUM(AX594*(Rates!J$8/100)),4)))</f>
        <v/>
      </c>
      <c r="AZ594" s="183" t="str">
        <f t="shared" si="333"/>
        <v/>
      </c>
      <c r="BA594" s="185" t="str">
        <f t="shared" si="334"/>
        <v/>
      </c>
      <c r="BD594" s="171"/>
      <c r="BE594" s="171"/>
      <c r="BF594" s="171"/>
      <c r="BG594" s="171"/>
    </row>
    <row r="595" spans="1:59" ht="15" customHeight="1" x14ac:dyDescent="0.3">
      <c r="A595" s="172"/>
      <c r="B595" s="172"/>
      <c r="C595" s="172"/>
      <c r="D595" s="173"/>
      <c r="E595" s="173"/>
      <c r="F595" s="173"/>
      <c r="G595" s="173"/>
      <c r="H595" s="173"/>
      <c r="I595" s="174"/>
      <c r="J595" s="175"/>
      <c r="K595" s="176" t="str">
        <f t="shared" si="306"/>
        <v/>
      </c>
      <c r="L595" s="177" t="str">
        <f t="shared" si="307"/>
        <v/>
      </c>
      <c r="M595" s="178" t="str">
        <f t="shared" si="308"/>
        <v/>
      </c>
      <c r="N595" s="44" t="str" cm="1">
        <f t="array" ref="N595">IFERROR(IF(_xlfn.SINGLE(A:A)="","",IF(R595="Beer",SUM(LOOKUP(2,1/(Rates!$B$3:$B$5&lt;=W595)/(Rates!$C$3:$C$5&gt;=W595),Rates!$D$3:$D$5)*(X595/100)*W595),IF(R595="Refreshment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44" t="str">
        <f t="shared" si="309"/>
        <v/>
      </c>
      <c r="P595" s="13"/>
      <c r="Q595" s="179" t="str">
        <f t="shared" si="310"/>
        <v/>
      </c>
      <c r="R595" s="180" t="str">
        <f t="shared" si="311"/>
        <v/>
      </c>
      <c r="S595" s="13" t="str">
        <f>IF(A595="","",IF(R595="Refreshment Beverage",VLOOKUP(VALUE(Q595),Rates!G$15:L$19,2,0),VLOOKUP(VALUE(Q595),Rates!G$4:L$8,2,0)))</f>
        <v/>
      </c>
      <c r="T595" s="13" t="str">
        <f t="shared" si="312"/>
        <v/>
      </c>
      <c r="U595" s="181" t="str">
        <f t="shared" si="313"/>
        <v/>
      </c>
      <c r="V595" s="13" t="str">
        <f t="shared" si="314"/>
        <v/>
      </c>
      <c r="W595" s="13" t="str">
        <f t="shared" si="315"/>
        <v/>
      </c>
      <c r="X595" s="182" t="str">
        <f t="shared" si="316"/>
        <v/>
      </c>
      <c r="Y595" s="183" t="str">
        <f>IF(A:A="","",IF(R595="Refreshment Beverage",VLOOKUP(Q595,Rates!G$15:L$19,6,0)*W595,VLOOKUP(Q595,Rates!G$4:L$12,6,0)*W595))</f>
        <v/>
      </c>
      <c r="Z595" s="183" t="str">
        <f t="shared" si="317"/>
        <v/>
      </c>
      <c r="AA595" s="17">
        <f t="shared" si="305"/>
        <v>0</v>
      </c>
      <c r="AB595" s="177" t="str" cm="1">
        <f t="array" ref="AB595">IF(_xlfn.SINGLE(A:A)="","",IF(R595="Refreshment Beverage","",IF(AND(R595="Beer",Q595=0),SUM(LOOKUP(2,1/(Rates!$B$15:$B$18&lt;=W595)/(Rates!$C$15:$C$18&gt;=W595),Rates!$D$15:$D$18)*W595),VLOOKUP(VALUE(_xlfn.SINGLE(Q:Q)),Rates!A:B,2,0)*W595)))</f>
        <v/>
      </c>
      <c r="AC595" s="177" t="str" cm="1">
        <f t="array" ref="AC595">IF(_xlfn.SINGLE(A:A)="","",IF(R595="Refreshment Beverage","",IF(AND(R595="Beer",Q595=0),SUM(LOOKUP(2,1/(Rates!$B$15:$B$18&lt;=W595)/(Rates!$C$15:$C$18&gt;=W595),Rates!$E$15:$E$18)*W595),VLOOKUP(VALUE(_xlfn.SINGLE(Q:Q)),Rates!A:C,3,0)*W595)))</f>
        <v/>
      </c>
      <c r="AD595" s="168">
        <f>IFERROR(IF(OR(Q595=1,Q595=2,Q595=3,Q595=4),VLOOKUP(Q595,Rates!$A$31:$B$34,2,0)*W595,IF(V595=1,VLOOKUP(U595,'REB BEV MIN MKUP'!B:E,4,0),IF(V595&gt;1,VLOOKUP(VALUE(W595),'REB BEV MIN MKUP'!O:Q,3,0),0))),0)</f>
        <v>0</v>
      </c>
      <c r="AE595" s="177" t="str">
        <f t="shared" si="318"/>
        <v/>
      </c>
      <c r="AF595" s="13" t="str">
        <f t="shared" si="319"/>
        <v/>
      </c>
      <c r="AG595" s="177" t="str">
        <f t="shared" si="320"/>
        <v/>
      </c>
      <c r="AH595" s="184" t="str">
        <f t="shared" si="321"/>
        <v/>
      </c>
      <c r="AI595" s="184" t="str">
        <f>IF(AE:AE="","",IF(R595="Refreshment Beverage",AK595*(Rates!J$19/100),ROUND(SUM(AH595*(Rates!$J$8/100)),4)))</f>
        <v/>
      </c>
      <c r="AJ595" s="183" t="str">
        <f t="shared" si="322"/>
        <v/>
      </c>
      <c r="AK595" s="185" t="str">
        <f t="shared" si="323"/>
        <v/>
      </c>
      <c r="AL595" s="177" t="str">
        <f t="shared" si="324"/>
        <v/>
      </c>
      <c r="AM595" s="13" t="str">
        <f>IF(AS595="","",IF(R595="Refreshment Beverage",ROUND(AS595*Rates!K$19,4),ROUND(AO595*(VLOOKUP(VALUE(Q595),Rates!G$4:L$12,3,0)),4)))</f>
        <v/>
      </c>
      <c r="AN595" s="183" t="str">
        <f>IF(AS595="","",IF(R595="Refreshment Beverage",AS595*(Rates!J$19/100),MAX(AM595,AB595)))</f>
        <v/>
      </c>
      <c r="AO595" s="186" t="str">
        <f t="shared" si="325"/>
        <v/>
      </c>
      <c r="AP595" s="186" t="str">
        <f t="shared" si="326"/>
        <v/>
      </c>
      <c r="AQ595" s="186" t="str">
        <f>IF(AS595="","",IF(R595="Refreshment Beverage",ROUND(SUM(VLOOKUP(Q:Q,Rates!G$15:L$19,3,0)*(AS595-Y595-Z595-AA595)),4),ROUND(SUM(Rates!$K$8*AS595),4)))</f>
        <v/>
      </c>
      <c r="AR595" s="184" t="str">
        <f t="shared" si="327"/>
        <v/>
      </c>
      <c r="AS595" s="185" t="str">
        <f t="shared" si="328"/>
        <v/>
      </c>
      <c r="AT595" s="177" t="str">
        <f t="shared" si="329"/>
        <v/>
      </c>
      <c r="AU595" s="13" t="str">
        <f>IF(AX595="","",IF(R595="Refreshment Beverage",ROUND((BA595-Y595-Z595-AA595)*VLOOKUP(VALUE(Q595),Rates!G$15:L$19,3,0),4),ROUND(AW595*(VLOOKUP(VALUE(Q595),Rates!G:L,3,0)),4)))</f>
        <v/>
      </c>
      <c r="AV595" s="183" t="str">
        <f t="shared" si="330"/>
        <v/>
      </c>
      <c r="AW595" s="186" t="str">
        <f t="shared" si="331"/>
        <v/>
      </c>
      <c r="AX595" s="184" t="str">
        <f t="shared" si="332"/>
        <v/>
      </c>
      <c r="AY595" s="186" t="str">
        <f>IF(AX595="","",IF(R595="Refreshment Beverage",ROUND(SUM(AX595*Rates!K$19),4),ROUND(SUM(AX595*(Rates!J$8/100)),4)))</f>
        <v/>
      </c>
      <c r="AZ595" s="183" t="str">
        <f t="shared" si="333"/>
        <v/>
      </c>
      <c r="BA595" s="185" t="str">
        <f t="shared" si="334"/>
        <v/>
      </c>
      <c r="BD595" s="171"/>
      <c r="BE595" s="171"/>
      <c r="BF595" s="171"/>
      <c r="BG595" s="171"/>
    </row>
    <row r="596" spans="1:59" ht="15" customHeight="1" x14ac:dyDescent="0.3">
      <c r="A596" s="172"/>
      <c r="B596" s="172"/>
      <c r="C596" s="172"/>
      <c r="D596" s="173"/>
      <c r="E596" s="173"/>
      <c r="F596" s="173"/>
      <c r="G596" s="173"/>
      <c r="H596" s="173"/>
      <c r="I596" s="174"/>
      <c r="J596" s="175"/>
      <c r="K596" s="176" t="str">
        <f t="shared" si="306"/>
        <v/>
      </c>
      <c r="L596" s="177" t="str">
        <f t="shared" si="307"/>
        <v/>
      </c>
      <c r="M596" s="178" t="str">
        <f t="shared" si="308"/>
        <v/>
      </c>
      <c r="N596" s="44" t="str" cm="1">
        <f t="array" ref="N596">IFERROR(IF(_xlfn.SINGLE(A:A)="","",IF(R596="Beer",SUM(LOOKUP(2,1/(Rates!$B$3:$B$5&lt;=W596)/(Rates!$C$3:$C$5&gt;=W596),Rates!$D$3:$D$5)*(X596/100)*W596),IF(R596="Refreshment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44" t="str">
        <f t="shared" si="309"/>
        <v/>
      </c>
      <c r="P596" s="13"/>
      <c r="Q596" s="179" t="str">
        <f t="shared" si="310"/>
        <v/>
      </c>
      <c r="R596" s="180" t="str">
        <f t="shared" si="311"/>
        <v/>
      </c>
      <c r="S596" s="13" t="str">
        <f>IF(A596="","",IF(R596="Refreshment Beverage",VLOOKUP(VALUE(Q596),Rates!G$15:L$19,2,0),VLOOKUP(VALUE(Q596),Rates!G$4:L$8,2,0)))</f>
        <v/>
      </c>
      <c r="T596" s="13" t="str">
        <f t="shared" si="312"/>
        <v/>
      </c>
      <c r="U596" s="181" t="str">
        <f t="shared" si="313"/>
        <v/>
      </c>
      <c r="V596" s="13" t="str">
        <f t="shared" si="314"/>
        <v/>
      </c>
      <c r="W596" s="13" t="str">
        <f t="shared" si="315"/>
        <v/>
      </c>
      <c r="X596" s="182" t="str">
        <f t="shared" si="316"/>
        <v/>
      </c>
      <c r="Y596" s="183" t="str">
        <f>IF(A:A="","",IF(R596="Refreshment Beverage",VLOOKUP(Q596,Rates!G$15:L$19,6,0)*W596,VLOOKUP(Q596,Rates!G$4:L$12,6,0)*W596))</f>
        <v/>
      </c>
      <c r="Z596" s="183" t="str">
        <f t="shared" si="317"/>
        <v/>
      </c>
      <c r="AA596" s="17">
        <f t="shared" si="305"/>
        <v>0</v>
      </c>
      <c r="AB596" s="177" t="str" cm="1">
        <f t="array" ref="AB596">IF(_xlfn.SINGLE(A:A)="","",IF(R596="Refreshment Beverage","",IF(AND(R596="Beer",Q596=0),SUM(LOOKUP(2,1/(Rates!$B$15:$B$18&lt;=W596)/(Rates!$C$15:$C$18&gt;=W596),Rates!$D$15:$D$18)*W596),VLOOKUP(VALUE(_xlfn.SINGLE(Q:Q)),Rates!A:B,2,0)*W596)))</f>
        <v/>
      </c>
      <c r="AC596" s="177" t="str" cm="1">
        <f t="array" ref="AC596">IF(_xlfn.SINGLE(A:A)="","",IF(R596="Refreshment Beverage","",IF(AND(R596="Beer",Q596=0),SUM(LOOKUP(2,1/(Rates!$B$15:$B$18&lt;=W596)/(Rates!$C$15:$C$18&gt;=W596),Rates!$E$15:$E$18)*W596),VLOOKUP(VALUE(_xlfn.SINGLE(Q:Q)),Rates!A:C,3,0)*W596)))</f>
        <v/>
      </c>
      <c r="AD596" s="168">
        <f>IFERROR(IF(OR(Q596=1,Q596=2,Q596=3,Q596=4),VLOOKUP(Q596,Rates!$A$31:$B$34,2,0)*W596,IF(V596=1,VLOOKUP(U596,'REB BEV MIN MKUP'!B:E,4,0),IF(V596&gt;1,VLOOKUP(VALUE(W596),'REB BEV MIN MKUP'!O:Q,3,0),0))),0)</f>
        <v>0</v>
      </c>
      <c r="AE596" s="177" t="str">
        <f t="shared" si="318"/>
        <v/>
      </c>
      <c r="AF596" s="13" t="str">
        <f t="shared" si="319"/>
        <v/>
      </c>
      <c r="AG596" s="177" t="str">
        <f t="shared" si="320"/>
        <v/>
      </c>
      <c r="AH596" s="184" t="str">
        <f t="shared" si="321"/>
        <v/>
      </c>
      <c r="AI596" s="184" t="str">
        <f>IF(AE:AE="","",IF(R596="Refreshment Beverage",AK596*(Rates!J$19/100),ROUND(SUM(AH596*(Rates!$J$8/100)),4)))</f>
        <v/>
      </c>
      <c r="AJ596" s="183" t="str">
        <f t="shared" si="322"/>
        <v/>
      </c>
      <c r="AK596" s="185" t="str">
        <f t="shared" si="323"/>
        <v/>
      </c>
      <c r="AL596" s="177" t="str">
        <f t="shared" si="324"/>
        <v/>
      </c>
      <c r="AM596" s="13" t="str">
        <f>IF(AS596="","",IF(R596="Refreshment Beverage",ROUND(AS596*Rates!K$19,4),ROUND(AO596*(VLOOKUP(VALUE(Q596),Rates!G$4:L$12,3,0)),4)))</f>
        <v/>
      </c>
      <c r="AN596" s="183" t="str">
        <f>IF(AS596="","",IF(R596="Refreshment Beverage",AS596*(Rates!J$19/100),MAX(AM596,AB596)))</f>
        <v/>
      </c>
      <c r="AO596" s="186" t="str">
        <f t="shared" si="325"/>
        <v/>
      </c>
      <c r="AP596" s="186" t="str">
        <f t="shared" si="326"/>
        <v/>
      </c>
      <c r="AQ596" s="186" t="str">
        <f>IF(AS596="","",IF(R596="Refreshment Beverage",ROUND(SUM(VLOOKUP(Q:Q,Rates!G$15:L$19,3,0)*(AS596-Y596-Z596-AA596)),4),ROUND(SUM(Rates!$K$8*AS596),4)))</f>
        <v/>
      </c>
      <c r="AR596" s="184" t="str">
        <f t="shared" si="327"/>
        <v/>
      </c>
      <c r="AS596" s="185" t="str">
        <f t="shared" si="328"/>
        <v/>
      </c>
      <c r="AT596" s="177" t="str">
        <f t="shared" si="329"/>
        <v/>
      </c>
      <c r="AU596" s="13" t="str">
        <f>IF(AX596="","",IF(R596="Refreshment Beverage",ROUND((BA596-Y596-Z596-AA596)*VLOOKUP(VALUE(Q596),Rates!G$15:L$19,3,0),4),ROUND(AW596*(VLOOKUP(VALUE(Q596),Rates!G:L,3,0)),4)))</f>
        <v/>
      </c>
      <c r="AV596" s="183" t="str">
        <f t="shared" si="330"/>
        <v/>
      </c>
      <c r="AW596" s="186" t="str">
        <f t="shared" si="331"/>
        <v/>
      </c>
      <c r="AX596" s="184" t="str">
        <f t="shared" si="332"/>
        <v/>
      </c>
      <c r="AY596" s="186" t="str">
        <f>IF(AX596="","",IF(R596="Refreshment Beverage",ROUND(SUM(AX596*Rates!K$19),4),ROUND(SUM(AX596*(Rates!J$8/100)),4)))</f>
        <v/>
      </c>
      <c r="AZ596" s="183" t="str">
        <f t="shared" si="333"/>
        <v/>
      </c>
      <c r="BA596" s="185" t="str">
        <f t="shared" si="334"/>
        <v/>
      </c>
      <c r="BD596" s="171"/>
      <c r="BE596" s="171"/>
      <c r="BF596" s="171"/>
      <c r="BG596" s="171"/>
    </row>
    <row r="597" spans="1:59" ht="15" customHeight="1" x14ac:dyDescent="0.3">
      <c r="A597" s="172"/>
      <c r="B597" s="172"/>
      <c r="C597" s="172"/>
      <c r="D597" s="173"/>
      <c r="E597" s="173"/>
      <c r="F597" s="173"/>
      <c r="G597" s="173"/>
      <c r="H597" s="173"/>
      <c r="I597" s="174"/>
      <c r="J597" s="175"/>
      <c r="K597" s="176" t="str">
        <f t="shared" si="306"/>
        <v/>
      </c>
      <c r="L597" s="177" t="str">
        <f t="shared" si="307"/>
        <v/>
      </c>
      <c r="M597" s="178" t="str">
        <f t="shared" si="308"/>
        <v/>
      </c>
      <c r="N597" s="44" t="str" cm="1">
        <f t="array" ref="N597">IFERROR(IF(_xlfn.SINGLE(A:A)="","",IF(R597="Beer",SUM(LOOKUP(2,1/(Rates!$B$3:$B$5&lt;=W597)/(Rates!$C$3:$C$5&gt;=W597),Rates!$D$3:$D$5)*(X597/100)*W597),IF(R597="Refreshment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44" t="str">
        <f t="shared" si="309"/>
        <v/>
      </c>
      <c r="P597" s="13"/>
      <c r="Q597" s="179" t="str">
        <f t="shared" si="310"/>
        <v/>
      </c>
      <c r="R597" s="180" t="str">
        <f t="shared" si="311"/>
        <v/>
      </c>
      <c r="S597" s="13" t="str">
        <f>IF(A597="","",IF(R597="Refreshment Beverage",VLOOKUP(VALUE(Q597),Rates!G$15:L$19,2,0),VLOOKUP(VALUE(Q597),Rates!G$4:L$8,2,0)))</f>
        <v/>
      </c>
      <c r="T597" s="13" t="str">
        <f t="shared" si="312"/>
        <v/>
      </c>
      <c r="U597" s="181" t="str">
        <f t="shared" si="313"/>
        <v/>
      </c>
      <c r="V597" s="13" t="str">
        <f t="shared" si="314"/>
        <v/>
      </c>
      <c r="W597" s="13" t="str">
        <f t="shared" si="315"/>
        <v/>
      </c>
      <c r="X597" s="182" t="str">
        <f t="shared" si="316"/>
        <v/>
      </c>
      <c r="Y597" s="183" t="str">
        <f>IF(A:A="","",IF(R597="Refreshment Beverage",VLOOKUP(Q597,Rates!G$15:L$19,6,0)*W597,VLOOKUP(Q597,Rates!G$4:L$12,6,0)*W597))</f>
        <v/>
      </c>
      <c r="Z597" s="183" t="str">
        <f t="shared" si="317"/>
        <v/>
      </c>
      <c r="AA597" s="17">
        <f t="shared" si="305"/>
        <v>0</v>
      </c>
      <c r="AB597" s="177" t="str" cm="1">
        <f t="array" ref="AB597">IF(_xlfn.SINGLE(A:A)="","",IF(R597="Refreshment Beverage","",IF(AND(R597="Beer",Q597=0),SUM(LOOKUP(2,1/(Rates!$B$15:$B$18&lt;=W597)/(Rates!$C$15:$C$18&gt;=W597),Rates!$D$15:$D$18)*W597),VLOOKUP(VALUE(_xlfn.SINGLE(Q:Q)),Rates!A:B,2,0)*W597)))</f>
        <v/>
      </c>
      <c r="AC597" s="177" t="str" cm="1">
        <f t="array" ref="AC597">IF(_xlfn.SINGLE(A:A)="","",IF(R597="Refreshment Beverage","",IF(AND(R597="Beer",Q597=0),SUM(LOOKUP(2,1/(Rates!$B$15:$B$18&lt;=W597)/(Rates!$C$15:$C$18&gt;=W597),Rates!$E$15:$E$18)*W597),VLOOKUP(VALUE(_xlfn.SINGLE(Q:Q)),Rates!A:C,3,0)*W597)))</f>
        <v/>
      </c>
      <c r="AD597" s="168">
        <f>IFERROR(IF(OR(Q597=1,Q597=2,Q597=3,Q597=4),VLOOKUP(Q597,Rates!$A$31:$B$34,2,0)*W597,IF(V597=1,VLOOKUP(U597,'REB BEV MIN MKUP'!B:E,4,0),IF(V597&gt;1,VLOOKUP(VALUE(W597),'REB BEV MIN MKUP'!O:Q,3,0),0))),0)</f>
        <v>0</v>
      </c>
      <c r="AE597" s="177" t="str">
        <f t="shared" si="318"/>
        <v/>
      </c>
      <c r="AF597" s="13" t="str">
        <f t="shared" si="319"/>
        <v/>
      </c>
      <c r="AG597" s="177" t="str">
        <f t="shared" si="320"/>
        <v/>
      </c>
      <c r="AH597" s="184" t="str">
        <f t="shared" si="321"/>
        <v/>
      </c>
      <c r="AI597" s="184" t="str">
        <f>IF(AE:AE="","",IF(R597="Refreshment Beverage",AK597*(Rates!J$19/100),ROUND(SUM(AH597*(Rates!$J$8/100)),4)))</f>
        <v/>
      </c>
      <c r="AJ597" s="183" t="str">
        <f t="shared" si="322"/>
        <v/>
      </c>
      <c r="AK597" s="185" t="str">
        <f t="shared" si="323"/>
        <v/>
      </c>
      <c r="AL597" s="177" t="str">
        <f t="shared" si="324"/>
        <v/>
      </c>
      <c r="AM597" s="13" t="str">
        <f>IF(AS597="","",IF(R597="Refreshment Beverage",ROUND(AS597*Rates!K$19,4),ROUND(AO597*(VLOOKUP(VALUE(Q597),Rates!G$4:L$12,3,0)),4)))</f>
        <v/>
      </c>
      <c r="AN597" s="183" t="str">
        <f>IF(AS597="","",IF(R597="Refreshment Beverage",AS597*(Rates!J$19/100),MAX(AM597,AB597)))</f>
        <v/>
      </c>
      <c r="AO597" s="186" t="str">
        <f t="shared" si="325"/>
        <v/>
      </c>
      <c r="AP597" s="186" t="str">
        <f t="shared" si="326"/>
        <v/>
      </c>
      <c r="AQ597" s="186" t="str">
        <f>IF(AS597="","",IF(R597="Refreshment Beverage",ROUND(SUM(VLOOKUP(Q:Q,Rates!G$15:L$19,3,0)*(AS597-Y597-Z597-AA597)),4),ROUND(SUM(Rates!$K$8*AS597),4)))</f>
        <v/>
      </c>
      <c r="AR597" s="184" t="str">
        <f t="shared" si="327"/>
        <v/>
      </c>
      <c r="AS597" s="185" t="str">
        <f t="shared" si="328"/>
        <v/>
      </c>
      <c r="AT597" s="177" t="str">
        <f t="shared" si="329"/>
        <v/>
      </c>
      <c r="AU597" s="13" t="str">
        <f>IF(AX597="","",IF(R597="Refreshment Beverage",ROUND((BA597-Y597-Z597-AA597)*VLOOKUP(VALUE(Q597),Rates!G$15:L$19,3,0),4),ROUND(AW597*(VLOOKUP(VALUE(Q597),Rates!G:L,3,0)),4)))</f>
        <v/>
      </c>
      <c r="AV597" s="183" t="str">
        <f t="shared" si="330"/>
        <v/>
      </c>
      <c r="AW597" s="186" t="str">
        <f t="shared" si="331"/>
        <v/>
      </c>
      <c r="AX597" s="184" t="str">
        <f t="shared" si="332"/>
        <v/>
      </c>
      <c r="AY597" s="186" t="str">
        <f>IF(AX597="","",IF(R597="Refreshment Beverage",ROUND(SUM(AX597*Rates!K$19),4),ROUND(SUM(AX597*(Rates!J$8/100)),4)))</f>
        <v/>
      </c>
      <c r="AZ597" s="183" t="str">
        <f t="shared" si="333"/>
        <v/>
      </c>
      <c r="BA597" s="185" t="str">
        <f t="shared" si="334"/>
        <v/>
      </c>
      <c r="BD597" s="171"/>
      <c r="BE597" s="171"/>
      <c r="BF597" s="171"/>
      <c r="BG597" s="171"/>
    </row>
    <row r="598" spans="1:59" ht="15" customHeight="1" x14ac:dyDescent="0.3">
      <c r="A598" s="172"/>
      <c r="B598" s="172"/>
      <c r="C598" s="172"/>
      <c r="D598" s="173"/>
      <c r="E598" s="173"/>
      <c r="F598" s="173"/>
      <c r="G598" s="173"/>
      <c r="H598" s="173"/>
      <c r="I598" s="174"/>
      <c r="J598" s="175"/>
      <c r="K598" s="176" t="str">
        <f t="shared" si="306"/>
        <v/>
      </c>
      <c r="L598" s="177" t="str">
        <f t="shared" si="307"/>
        <v/>
      </c>
      <c r="M598" s="178" t="str">
        <f t="shared" si="308"/>
        <v/>
      </c>
      <c r="N598" s="44" t="str" cm="1">
        <f t="array" ref="N598">IFERROR(IF(_xlfn.SINGLE(A:A)="","",IF(R598="Beer",SUM(LOOKUP(2,1/(Rates!$B$3:$B$5&lt;=W598)/(Rates!$C$3:$C$5&gt;=W598),Rates!$D$3:$D$5)*(X598/100)*W598),IF(R598="Refreshment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44" t="str">
        <f t="shared" si="309"/>
        <v/>
      </c>
      <c r="P598" s="13"/>
      <c r="Q598" s="179" t="str">
        <f t="shared" si="310"/>
        <v/>
      </c>
      <c r="R598" s="180" t="str">
        <f t="shared" si="311"/>
        <v/>
      </c>
      <c r="S598" s="13" t="str">
        <f>IF(A598="","",IF(R598="Refreshment Beverage",VLOOKUP(VALUE(Q598),Rates!G$15:L$19,2,0),VLOOKUP(VALUE(Q598),Rates!G$4:L$8,2,0)))</f>
        <v/>
      </c>
      <c r="T598" s="13" t="str">
        <f t="shared" si="312"/>
        <v/>
      </c>
      <c r="U598" s="181" t="str">
        <f t="shared" si="313"/>
        <v/>
      </c>
      <c r="V598" s="13" t="str">
        <f t="shared" si="314"/>
        <v/>
      </c>
      <c r="W598" s="13" t="str">
        <f t="shared" si="315"/>
        <v/>
      </c>
      <c r="X598" s="182" t="str">
        <f t="shared" si="316"/>
        <v/>
      </c>
      <c r="Y598" s="183" t="str">
        <f>IF(A:A="","",IF(R598="Refreshment Beverage",VLOOKUP(Q598,Rates!G$15:L$19,6,0)*W598,VLOOKUP(Q598,Rates!G$4:L$12,6,0)*W598))</f>
        <v/>
      </c>
      <c r="Z598" s="183" t="str">
        <f t="shared" si="317"/>
        <v/>
      </c>
      <c r="AA598" s="17">
        <f t="shared" si="305"/>
        <v>0</v>
      </c>
      <c r="AB598" s="177" t="str" cm="1">
        <f t="array" ref="AB598">IF(_xlfn.SINGLE(A:A)="","",IF(R598="Refreshment Beverage","",IF(AND(R598="Beer",Q598=0),SUM(LOOKUP(2,1/(Rates!$B$15:$B$18&lt;=W598)/(Rates!$C$15:$C$18&gt;=W598),Rates!$D$15:$D$18)*W598),VLOOKUP(VALUE(_xlfn.SINGLE(Q:Q)),Rates!A:B,2,0)*W598)))</f>
        <v/>
      </c>
      <c r="AC598" s="177" t="str" cm="1">
        <f t="array" ref="AC598">IF(_xlfn.SINGLE(A:A)="","",IF(R598="Refreshment Beverage","",IF(AND(R598="Beer",Q598=0),SUM(LOOKUP(2,1/(Rates!$B$15:$B$18&lt;=W598)/(Rates!$C$15:$C$18&gt;=W598),Rates!$E$15:$E$18)*W598),VLOOKUP(VALUE(_xlfn.SINGLE(Q:Q)),Rates!A:C,3,0)*W598)))</f>
        <v/>
      </c>
      <c r="AD598" s="168">
        <f>IFERROR(IF(OR(Q598=1,Q598=2,Q598=3,Q598=4),VLOOKUP(Q598,Rates!$A$31:$B$34,2,0)*W598,IF(V598=1,VLOOKUP(U598,'REB BEV MIN MKUP'!B:E,4,0),IF(V598&gt;1,VLOOKUP(VALUE(W598),'REB BEV MIN MKUP'!O:Q,3,0),0))),0)</f>
        <v>0</v>
      </c>
      <c r="AE598" s="177" t="str">
        <f t="shared" si="318"/>
        <v/>
      </c>
      <c r="AF598" s="13" t="str">
        <f t="shared" si="319"/>
        <v/>
      </c>
      <c r="AG598" s="177" t="str">
        <f t="shared" si="320"/>
        <v/>
      </c>
      <c r="AH598" s="184" t="str">
        <f t="shared" si="321"/>
        <v/>
      </c>
      <c r="AI598" s="184" t="str">
        <f>IF(AE:AE="","",IF(R598="Refreshment Beverage",AK598*(Rates!J$19/100),ROUND(SUM(AH598*(Rates!$J$8/100)),4)))</f>
        <v/>
      </c>
      <c r="AJ598" s="183" t="str">
        <f t="shared" si="322"/>
        <v/>
      </c>
      <c r="AK598" s="185" t="str">
        <f t="shared" si="323"/>
        <v/>
      </c>
      <c r="AL598" s="177" t="str">
        <f t="shared" si="324"/>
        <v/>
      </c>
      <c r="AM598" s="13" t="str">
        <f>IF(AS598="","",IF(R598="Refreshment Beverage",ROUND(AS598*Rates!K$19,4),ROUND(AO598*(VLOOKUP(VALUE(Q598),Rates!G$4:L$12,3,0)),4)))</f>
        <v/>
      </c>
      <c r="AN598" s="183" t="str">
        <f>IF(AS598="","",IF(R598="Refreshment Beverage",AS598*(Rates!J$19/100),MAX(AM598,AB598)))</f>
        <v/>
      </c>
      <c r="AO598" s="186" t="str">
        <f t="shared" si="325"/>
        <v/>
      </c>
      <c r="AP598" s="186" t="str">
        <f t="shared" si="326"/>
        <v/>
      </c>
      <c r="AQ598" s="186" t="str">
        <f>IF(AS598="","",IF(R598="Refreshment Beverage",ROUND(SUM(VLOOKUP(Q:Q,Rates!G$15:L$19,3,0)*(AS598-Y598-Z598-AA598)),4),ROUND(SUM(Rates!$K$8*AS598),4)))</f>
        <v/>
      </c>
      <c r="AR598" s="184" t="str">
        <f t="shared" si="327"/>
        <v/>
      </c>
      <c r="AS598" s="185" t="str">
        <f t="shared" si="328"/>
        <v/>
      </c>
      <c r="AT598" s="177" t="str">
        <f t="shared" si="329"/>
        <v/>
      </c>
      <c r="AU598" s="13" t="str">
        <f>IF(AX598="","",IF(R598="Refreshment Beverage",ROUND((BA598-Y598-Z598-AA598)*VLOOKUP(VALUE(Q598),Rates!G$15:L$19,3,0),4),ROUND(AW598*(VLOOKUP(VALUE(Q598),Rates!G:L,3,0)),4)))</f>
        <v/>
      </c>
      <c r="AV598" s="183" t="str">
        <f t="shared" si="330"/>
        <v/>
      </c>
      <c r="AW598" s="186" t="str">
        <f t="shared" si="331"/>
        <v/>
      </c>
      <c r="AX598" s="184" t="str">
        <f t="shared" si="332"/>
        <v/>
      </c>
      <c r="AY598" s="186" t="str">
        <f>IF(AX598="","",IF(R598="Refreshment Beverage",ROUND(SUM(AX598*Rates!K$19),4),ROUND(SUM(AX598*(Rates!J$8/100)),4)))</f>
        <v/>
      </c>
      <c r="AZ598" s="183" t="str">
        <f t="shared" si="333"/>
        <v/>
      </c>
      <c r="BA598" s="185" t="str">
        <f t="shared" si="334"/>
        <v/>
      </c>
      <c r="BD598" s="171"/>
      <c r="BE598" s="171"/>
      <c r="BF598" s="171"/>
      <c r="BG598" s="171"/>
    </row>
    <row r="599" spans="1:59" ht="15" customHeight="1" x14ac:dyDescent="0.3">
      <c r="A599" s="172"/>
      <c r="B599" s="172"/>
      <c r="C599" s="172"/>
      <c r="D599" s="173"/>
      <c r="E599" s="173"/>
      <c r="F599" s="173"/>
      <c r="G599" s="173"/>
      <c r="H599" s="173"/>
      <c r="I599" s="174"/>
      <c r="J599" s="175"/>
      <c r="K599" s="176" t="str">
        <f t="shared" si="306"/>
        <v/>
      </c>
      <c r="L599" s="177" t="str">
        <f t="shared" si="307"/>
        <v/>
      </c>
      <c r="M599" s="178" t="str">
        <f t="shared" si="308"/>
        <v/>
      </c>
      <c r="N599" s="44" t="str" cm="1">
        <f t="array" ref="N599">IFERROR(IF(_xlfn.SINGLE(A:A)="","",IF(R599="Beer",SUM(LOOKUP(2,1/(Rates!$B$3:$B$5&lt;=W599)/(Rates!$C$3:$C$5&gt;=W599),Rates!$D$3:$D$5)*(X599/100)*W599),IF(R599="Refreshment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44" t="str">
        <f t="shared" si="309"/>
        <v/>
      </c>
      <c r="P599" s="13"/>
      <c r="Q599" s="179" t="str">
        <f t="shared" si="310"/>
        <v/>
      </c>
      <c r="R599" s="180" t="str">
        <f t="shared" si="311"/>
        <v/>
      </c>
      <c r="S599" s="13" t="str">
        <f>IF(A599="","",IF(R599="Refreshment Beverage",VLOOKUP(VALUE(Q599),Rates!G$15:L$19,2,0),VLOOKUP(VALUE(Q599),Rates!G$4:L$8,2,0)))</f>
        <v/>
      </c>
      <c r="T599" s="13" t="str">
        <f t="shared" si="312"/>
        <v/>
      </c>
      <c r="U599" s="181" t="str">
        <f t="shared" si="313"/>
        <v/>
      </c>
      <c r="V599" s="13" t="str">
        <f t="shared" si="314"/>
        <v/>
      </c>
      <c r="W599" s="13" t="str">
        <f t="shared" si="315"/>
        <v/>
      </c>
      <c r="X599" s="182" t="str">
        <f t="shared" si="316"/>
        <v/>
      </c>
      <c r="Y599" s="183" t="str">
        <f>IF(A:A="","",IF(R599="Refreshment Beverage",VLOOKUP(Q599,Rates!G$15:L$19,6,0)*W599,VLOOKUP(Q599,Rates!G$4:L$12,6,0)*W599))</f>
        <v/>
      </c>
      <c r="Z599" s="183" t="str">
        <f t="shared" si="317"/>
        <v/>
      </c>
      <c r="AA599" s="17">
        <f t="shared" si="305"/>
        <v>0</v>
      </c>
      <c r="AB599" s="177" t="str" cm="1">
        <f t="array" ref="AB599">IF(_xlfn.SINGLE(A:A)="","",IF(R599="Refreshment Beverage","",IF(AND(R599="Beer",Q599=0),SUM(LOOKUP(2,1/(Rates!$B$15:$B$18&lt;=W599)/(Rates!$C$15:$C$18&gt;=W599),Rates!$D$15:$D$18)*W599),VLOOKUP(VALUE(_xlfn.SINGLE(Q:Q)),Rates!A:B,2,0)*W599)))</f>
        <v/>
      </c>
      <c r="AC599" s="177" t="str" cm="1">
        <f t="array" ref="AC599">IF(_xlfn.SINGLE(A:A)="","",IF(R599="Refreshment Beverage","",IF(AND(R599="Beer",Q599=0),SUM(LOOKUP(2,1/(Rates!$B$15:$B$18&lt;=W599)/(Rates!$C$15:$C$18&gt;=W599),Rates!$E$15:$E$18)*W599),VLOOKUP(VALUE(_xlfn.SINGLE(Q:Q)),Rates!A:C,3,0)*W599)))</f>
        <v/>
      </c>
      <c r="AD599" s="168">
        <f>IFERROR(IF(OR(Q599=1,Q599=2,Q599=3,Q599=4),VLOOKUP(Q599,Rates!$A$31:$B$34,2,0)*W599,IF(V599=1,VLOOKUP(U599,'REB BEV MIN MKUP'!B:E,4,0),IF(V599&gt;1,VLOOKUP(VALUE(W599),'REB BEV MIN MKUP'!O:Q,3,0),0))),0)</f>
        <v>0</v>
      </c>
      <c r="AE599" s="177" t="str">
        <f t="shared" si="318"/>
        <v/>
      </c>
      <c r="AF599" s="13" t="str">
        <f t="shared" si="319"/>
        <v/>
      </c>
      <c r="AG599" s="177" t="str">
        <f t="shared" si="320"/>
        <v/>
      </c>
      <c r="AH599" s="184" t="str">
        <f t="shared" si="321"/>
        <v/>
      </c>
      <c r="AI599" s="184" t="str">
        <f>IF(AE:AE="","",IF(R599="Refreshment Beverage",AK599*(Rates!J$19/100),ROUND(SUM(AH599*(Rates!$J$8/100)),4)))</f>
        <v/>
      </c>
      <c r="AJ599" s="183" t="str">
        <f t="shared" si="322"/>
        <v/>
      </c>
      <c r="AK599" s="185" t="str">
        <f t="shared" si="323"/>
        <v/>
      </c>
      <c r="AL599" s="177" t="str">
        <f t="shared" si="324"/>
        <v/>
      </c>
      <c r="AM599" s="13" t="str">
        <f>IF(AS599="","",IF(R599="Refreshment Beverage",ROUND(AS599*Rates!K$19,4),ROUND(AO599*(VLOOKUP(VALUE(Q599),Rates!G$4:L$12,3,0)),4)))</f>
        <v/>
      </c>
      <c r="AN599" s="183" t="str">
        <f>IF(AS599="","",IF(R599="Refreshment Beverage",AS599*(Rates!J$19/100),MAX(AM599,AB599)))</f>
        <v/>
      </c>
      <c r="AO599" s="186" t="str">
        <f t="shared" si="325"/>
        <v/>
      </c>
      <c r="AP599" s="186" t="str">
        <f t="shared" si="326"/>
        <v/>
      </c>
      <c r="AQ599" s="186" t="str">
        <f>IF(AS599="","",IF(R599="Refreshment Beverage",ROUND(SUM(VLOOKUP(Q:Q,Rates!G$15:L$19,3,0)*(AS599-Y599-Z599-AA599)),4),ROUND(SUM(Rates!$K$8*AS599),4)))</f>
        <v/>
      </c>
      <c r="AR599" s="184" t="str">
        <f t="shared" si="327"/>
        <v/>
      </c>
      <c r="AS599" s="185" t="str">
        <f t="shared" si="328"/>
        <v/>
      </c>
      <c r="AT599" s="177" t="str">
        <f t="shared" si="329"/>
        <v/>
      </c>
      <c r="AU599" s="13" t="str">
        <f>IF(AX599="","",IF(R599="Refreshment Beverage",ROUND((BA599-Y599-Z599-AA599)*VLOOKUP(VALUE(Q599),Rates!G$15:L$19,3,0),4),ROUND(AW599*(VLOOKUP(VALUE(Q599),Rates!G:L,3,0)),4)))</f>
        <v/>
      </c>
      <c r="AV599" s="183" t="str">
        <f t="shared" si="330"/>
        <v/>
      </c>
      <c r="AW599" s="186" t="str">
        <f t="shared" si="331"/>
        <v/>
      </c>
      <c r="AX599" s="184" t="str">
        <f t="shared" si="332"/>
        <v/>
      </c>
      <c r="AY599" s="186" t="str">
        <f>IF(AX599="","",IF(R599="Refreshment Beverage",ROUND(SUM(AX599*Rates!K$19),4),ROUND(SUM(AX599*(Rates!J$8/100)),4)))</f>
        <v/>
      </c>
      <c r="AZ599" s="183" t="str">
        <f t="shared" si="333"/>
        <v/>
      </c>
      <c r="BA599" s="185" t="str">
        <f t="shared" si="334"/>
        <v/>
      </c>
      <c r="BD599" s="171"/>
      <c r="BE599" s="171"/>
      <c r="BF599" s="171"/>
      <c r="BG599" s="171"/>
    </row>
    <row r="600" spans="1:59" ht="15" customHeight="1" x14ac:dyDescent="0.3">
      <c r="A600" s="172"/>
      <c r="B600" s="172"/>
      <c r="C600" s="172"/>
      <c r="D600" s="173"/>
      <c r="E600" s="173"/>
      <c r="F600" s="173"/>
      <c r="G600" s="173"/>
      <c r="H600" s="173"/>
      <c r="I600" s="174"/>
      <c r="J600" s="175"/>
      <c r="K600" s="176" t="str">
        <f t="shared" si="306"/>
        <v/>
      </c>
      <c r="L600" s="177" t="str">
        <f t="shared" si="307"/>
        <v/>
      </c>
      <c r="M600" s="178" t="str">
        <f t="shared" si="308"/>
        <v/>
      </c>
      <c r="N600" s="44" t="str" cm="1">
        <f t="array" ref="N600">IFERROR(IF(_xlfn.SINGLE(A:A)="","",IF(R600="Beer",SUM(LOOKUP(2,1/(Rates!$B$3:$B$5&lt;=W600)/(Rates!$C$3:$C$5&gt;=W600),Rates!$D$3:$D$5)*(X600/100)*W600),IF(R600="Refreshment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44" t="str">
        <f t="shared" si="309"/>
        <v/>
      </c>
      <c r="P600" s="13"/>
      <c r="Q600" s="179" t="str">
        <f t="shared" si="310"/>
        <v/>
      </c>
      <c r="R600" s="180" t="str">
        <f t="shared" si="311"/>
        <v/>
      </c>
      <c r="S600" s="13" t="str">
        <f>IF(A600="","",IF(R600="Refreshment Beverage",VLOOKUP(VALUE(Q600),Rates!G$15:L$19,2,0),VLOOKUP(VALUE(Q600),Rates!G$4:L$8,2,0)))</f>
        <v/>
      </c>
      <c r="T600" s="13" t="str">
        <f t="shared" si="312"/>
        <v/>
      </c>
      <c r="U600" s="181" t="str">
        <f t="shared" si="313"/>
        <v/>
      </c>
      <c r="V600" s="13" t="str">
        <f t="shared" si="314"/>
        <v/>
      </c>
      <c r="W600" s="13" t="str">
        <f t="shared" si="315"/>
        <v/>
      </c>
      <c r="X600" s="182" t="str">
        <f t="shared" si="316"/>
        <v/>
      </c>
      <c r="Y600" s="183" t="str">
        <f>IF(A:A="","",IF(R600="Refreshment Beverage",VLOOKUP(Q600,Rates!G$15:L$19,6,0)*W600,VLOOKUP(Q600,Rates!G$4:L$12,6,0)*W600))</f>
        <v/>
      </c>
      <c r="Z600" s="183" t="str">
        <f t="shared" si="317"/>
        <v/>
      </c>
      <c r="AA600" s="17">
        <f t="shared" si="305"/>
        <v>0</v>
      </c>
      <c r="AB600" s="177" t="str" cm="1">
        <f t="array" ref="AB600">IF(_xlfn.SINGLE(A:A)="","",IF(R600="Refreshment Beverage","",IF(AND(R600="Beer",Q600=0),SUM(LOOKUP(2,1/(Rates!$B$15:$B$18&lt;=W600)/(Rates!$C$15:$C$18&gt;=W600),Rates!$D$15:$D$18)*W600),VLOOKUP(VALUE(_xlfn.SINGLE(Q:Q)),Rates!A:B,2,0)*W600)))</f>
        <v/>
      </c>
      <c r="AC600" s="177" t="str" cm="1">
        <f t="array" ref="AC600">IF(_xlfn.SINGLE(A:A)="","",IF(R600="Refreshment Beverage","",IF(AND(R600="Beer",Q600=0),SUM(LOOKUP(2,1/(Rates!$B$15:$B$18&lt;=W600)/(Rates!$C$15:$C$18&gt;=W600),Rates!$E$15:$E$18)*W600),VLOOKUP(VALUE(_xlfn.SINGLE(Q:Q)),Rates!A:C,3,0)*W600)))</f>
        <v/>
      </c>
      <c r="AD600" s="168">
        <f>IFERROR(IF(OR(Q600=1,Q600=2,Q600=3,Q600=4),VLOOKUP(Q600,Rates!$A$31:$B$34,2,0)*W600,IF(V600=1,VLOOKUP(U600,'REB BEV MIN MKUP'!B:E,4,0),IF(V600&gt;1,VLOOKUP(VALUE(W600),'REB BEV MIN MKUP'!O:Q,3,0),0))),0)</f>
        <v>0</v>
      </c>
      <c r="AE600" s="177" t="str">
        <f t="shared" si="318"/>
        <v/>
      </c>
      <c r="AF600" s="13" t="str">
        <f t="shared" si="319"/>
        <v/>
      </c>
      <c r="AG600" s="177" t="str">
        <f t="shared" si="320"/>
        <v/>
      </c>
      <c r="AH600" s="184" t="str">
        <f t="shared" si="321"/>
        <v/>
      </c>
      <c r="AI600" s="184" t="str">
        <f>IF(AE:AE="","",IF(R600="Refreshment Beverage",AK600*(Rates!J$19/100),ROUND(SUM(AH600*(Rates!$J$8/100)),4)))</f>
        <v/>
      </c>
      <c r="AJ600" s="183" t="str">
        <f t="shared" si="322"/>
        <v/>
      </c>
      <c r="AK600" s="185" t="str">
        <f t="shared" si="323"/>
        <v/>
      </c>
      <c r="AL600" s="177" t="str">
        <f t="shared" si="324"/>
        <v/>
      </c>
      <c r="AM600" s="13" t="str">
        <f>IF(AS600="","",IF(R600="Refreshment Beverage",ROUND(AS600*Rates!K$19,4),ROUND(AO600*(VLOOKUP(VALUE(Q600),Rates!G$4:L$12,3,0)),4)))</f>
        <v/>
      </c>
      <c r="AN600" s="183" t="str">
        <f>IF(AS600="","",IF(R600="Refreshment Beverage",AS600*(Rates!J$19/100),MAX(AM600,AB600)))</f>
        <v/>
      </c>
      <c r="AO600" s="186" t="str">
        <f t="shared" si="325"/>
        <v/>
      </c>
      <c r="AP600" s="186" t="str">
        <f t="shared" si="326"/>
        <v/>
      </c>
      <c r="AQ600" s="186" t="str">
        <f>IF(AS600="","",IF(R600="Refreshment Beverage",ROUND(SUM(VLOOKUP(Q:Q,Rates!G$15:L$19,3,0)*(AS600-Y600-Z600-AA600)),4),ROUND(SUM(Rates!$K$8*AS600),4)))</f>
        <v/>
      </c>
      <c r="AR600" s="184" t="str">
        <f t="shared" si="327"/>
        <v/>
      </c>
      <c r="AS600" s="185" t="str">
        <f t="shared" si="328"/>
        <v/>
      </c>
      <c r="AT600" s="177" t="str">
        <f t="shared" si="329"/>
        <v/>
      </c>
      <c r="AU600" s="13" t="str">
        <f>IF(AX600="","",IF(R600="Refreshment Beverage",ROUND((BA600-Y600-Z600-AA600)*VLOOKUP(VALUE(Q600),Rates!G$15:L$19,3,0),4),ROUND(AW600*(VLOOKUP(VALUE(Q600),Rates!G:L,3,0)),4)))</f>
        <v/>
      </c>
      <c r="AV600" s="183" t="str">
        <f t="shared" si="330"/>
        <v/>
      </c>
      <c r="AW600" s="186" t="str">
        <f t="shared" si="331"/>
        <v/>
      </c>
      <c r="AX600" s="184" t="str">
        <f t="shared" si="332"/>
        <v/>
      </c>
      <c r="AY600" s="186" t="str">
        <f>IF(AX600="","",IF(R600="Refreshment Beverage",ROUND(SUM(AX600*Rates!K$19),4),ROUND(SUM(AX600*(Rates!J$8/100)),4)))</f>
        <v/>
      </c>
      <c r="AZ600" s="183" t="str">
        <f t="shared" si="333"/>
        <v/>
      </c>
      <c r="BA600" s="185" t="str">
        <f t="shared" si="334"/>
        <v/>
      </c>
      <c r="BD600" s="171"/>
      <c r="BE600" s="171"/>
      <c r="BF600" s="171"/>
      <c r="BG600" s="171"/>
    </row>
    <row r="601" spans="1:59" ht="15" customHeight="1" x14ac:dyDescent="0.3">
      <c r="A601" s="172"/>
      <c r="B601" s="172"/>
      <c r="C601" s="172"/>
      <c r="D601" s="173"/>
      <c r="E601" s="173"/>
      <c r="F601" s="173"/>
      <c r="G601" s="173"/>
      <c r="H601" s="173"/>
      <c r="I601" s="174"/>
      <c r="J601" s="175"/>
      <c r="K601" s="176" t="str">
        <f t="shared" si="306"/>
        <v/>
      </c>
      <c r="L601" s="177" t="str">
        <f t="shared" si="307"/>
        <v/>
      </c>
      <c r="M601" s="178" t="str">
        <f t="shared" si="308"/>
        <v/>
      </c>
      <c r="N601" s="44" t="str" cm="1">
        <f t="array" ref="N601">IFERROR(IF(_xlfn.SINGLE(A:A)="","",IF(R601="Beer",SUM(LOOKUP(2,1/(Rates!$B$3:$B$5&lt;=W601)/(Rates!$C$3:$C$5&gt;=W601),Rates!$D$3:$D$5)*(X601/100)*W601),IF(R601="Refreshment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44" t="str">
        <f t="shared" si="309"/>
        <v/>
      </c>
      <c r="P601" s="13"/>
      <c r="Q601" s="179" t="str">
        <f t="shared" si="310"/>
        <v/>
      </c>
      <c r="R601" s="180" t="str">
        <f t="shared" si="311"/>
        <v/>
      </c>
      <c r="S601" s="13" t="str">
        <f>IF(A601="","",IF(R601="Refreshment Beverage",VLOOKUP(VALUE(Q601),Rates!G$15:L$19,2,0),VLOOKUP(VALUE(Q601),Rates!G$4:L$8,2,0)))</f>
        <v/>
      </c>
      <c r="T601" s="13" t="str">
        <f t="shared" si="312"/>
        <v/>
      </c>
      <c r="U601" s="181" t="str">
        <f t="shared" si="313"/>
        <v/>
      </c>
      <c r="V601" s="13" t="str">
        <f t="shared" si="314"/>
        <v/>
      </c>
      <c r="W601" s="13" t="str">
        <f t="shared" si="315"/>
        <v/>
      </c>
      <c r="X601" s="182" t="str">
        <f t="shared" si="316"/>
        <v/>
      </c>
      <c r="Y601" s="183" t="str">
        <f>IF(A:A="","",IF(R601="Refreshment Beverage",VLOOKUP(Q601,Rates!G$15:L$19,6,0)*W601,VLOOKUP(Q601,Rates!G$4:L$12,6,0)*W601))</f>
        <v/>
      </c>
      <c r="Z601" s="183" t="str">
        <f t="shared" si="317"/>
        <v/>
      </c>
      <c r="AA601" s="17">
        <f t="shared" si="305"/>
        <v>0</v>
      </c>
      <c r="AB601" s="177" t="str" cm="1">
        <f t="array" ref="AB601">IF(_xlfn.SINGLE(A:A)="","",IF(R601="Refreshment Beverage","",IF(AND(R601="Beer",Q601=0),SUM(LOOKUP(2,1/(Rates!$B$15:$B$18&lt;=W601)/(Rates!$C$15:$C$18&gt;=W601),Rates!$D$15:$D$18)*W601),VLOOKUP(VALUE(_xlfn.SINGLE(Q:Q)),Rates!A:B,2,0)*W601)))</f>
        <v/>
      </c>
      <c r="AC601" s="177" t="str" cm="1">
        <f t="array" ref="AC601">IF(_xlfn.SINGLE(A:A)="","",IF(R601="Refreshment Beverage","",IF(AND(R601="Beer",Q601=0),SUM(LOOKUP(2,1/(Rates!$B$15:$B$18&lt;=W601)/(Rates!$C$15:$C$18&gt;=W601),Rates!$E$15:$E$18)*W601),VLOOKUP(VALUE(_xlfn.SINGLE(Q:Q)),Rates!A:C,3,0)*W601)))</f>
        <v/>
      </c>
      <c r="AD601" s="168">
        <f>IFERROR(IF(OR(Q601=1,Q601=2,Q601=3,Q601=4),VLOOKUP(Q601,Rates!$A$31:$B$34,2,0)*W601,IF(V601=1,VLOOKUP(U601,'REB BEV MIN MKUP'!B:E,4,0),IF(V601&gt;1,VLOOKUP(VALUE(W601),'REB BEV MIN MKUP'!O:Q,3,0),0))),0)</f>
        <v>0</v>
      </c>
      <c r="AE601" s="177" t="str">
        <f t="shared" si="318"/>
        <v/>
      </c>
      <c r="AF601" s="13" t="str">
        <f t="shared" si="319"/>
        <v/>
      </c>
      <c r="AG601" s="177" t="str">
        <f t="shared" si="320"/>
        <v/>
      </c>
      <c r="AH601" s="184" t="str">
        <f t="shared" si="321"/>
        <v/>
      </c>
      <c r="AI601" s="184" t="str">
        <f>IF(AE:AE="","",IF(R601="Refreshment Beverage",AK601*(Rates!J$19/100),ROUND(SUM(AH601*(Rates!$J$8/100)),4)))</f>
        <v/>
      </c>
      <c r="AJ601" s="183" t="str">
        <f t="shared" si="322"/>
        <v/>
      </c>
      <c r="AK601" s="185" t="str">
        <f t="shared" si="323"/>
        <v/>
      </c>
      <c r="AL601" s="177" t="str">
        <f t="shared" si="324"/>
        <v/>
      </c>
      <c r="AM601" s="13" t="str">
        <f>IF(AS601="","",IF(R601="Refreshment Beverage",ROUND(AS601*Rates!K$19,4),ROUND(AO601*(VLOOKUP(VALUE(Q601),Rates!G$4:L$12,3,0)),4)))</f>
        <v/>
      </c>
      <c r="AN601" s="183" t="str">
        <f>IF(AS601="","",IF(R601="Refreshment Beverage",AS601*(Rates!J$19/100),MAX(AM601,AB601)))</f>
        <v/>
      </c>
      <c r="AO601" s="186" t="str">
        <f t="shared" si="325"/>
        <v/>
      </c>
      <c r="AP601" s="186" t="str">
        <f t="shared" si="326"/>
        <v/>
      </c>
      <c r="AQ601" s="186" t="str">
        <f>IF(AS601="","",IF(R601="Refreshment Beverage",ROUND(SUM(VLOOKUP(Q:Q,Rates!G$15:L$19,3,0)*(AS601-Y601-Z601-AA601)),4),ROUND(SUM(Rates!$K$8*AS601),4)))</f>
        <v/>
      </c>
      <c r="AR601" s="184" t="str">
        <f t="shared" si="327"/>
        <v/>
      </c>
      <c r="AS601" s="185" t="str">
        <f t="shared" si="328"/>
        <v/>
      </c>
      <c r="AT601" s="177" t="str">
        <f t="shared" si="329"/>
        <v/>
      </c>
      <c r="AU601" s="13" t="str">
        <f>IF(AX601="","",IF(R601="Refreshment Beverage",ROUND((BA601-Y601-Z601-AA601)*VLOOKUP(VALUE(Q601),Rates!G$15:L$19,3,0),4),ROUND(AW601*(VLOOKUP(VALUE(Q601),Rates!G:L,3,0)),4)))</f>
        <v/>
      </c>
      <c r="AV601" s="183" t="str">
        <f t="shared" si="330"/>
        <v/>
      </c>
      <c r="AW601" s="186" t="str">
        <f t="shared" si="331"/>
        <v/>
      </c>
      <c r="AX601" s="184" t="str">
        <f t="shared" si="332"/>
        <v/>
      </c>
      <c r="AY601" s="186" t="str">
        <f>IF(AX601="","",IF(R601="Refreshment Beverage",ROUND(SUM(AX601*Rates!K$19),4),ROUND(SUM(AX601*(Rates!J$8/100)),4)))</f>
        <v/>
      </c>
      <c r="AZ601" s="183" t="str">
        <f t="shared" si="333"/>
        <v/>
      </c>
      <c r="BA601" s="185" t="str">
        <f t="shared" si="334"/>
        <v/>
      </c>
      <c r="BD601" s="171"/>
      <c r="BE601" s="171"/>
      <c r="BF601" s="171"/>
      <c r="BG601" s="171"/>
    </row>
    <row r="602" spans="1:59" ht="15" customHeight="1" x14ac:dyDescent="0.3">
      <c r="A602" s="172"/>
      <c r="B602" s="172"/>
      <c r="C602" s="172"/>
      <c r="D602" s="173"/>
      <c r="E602" s="173"/>
      <c r="F602" s="173"/>
      <c r="G602" s="173"/>
      <c r="H602" s="173"/>
      <c r="I602" s="174"/>
      <c r="J602" s="175"/>
      <c r="K602" s="176" t="str">
        <f t="shared" si="306"/>
        <v/>
      </c>
      <c r="L602" s="177" t="str">
        <f t="shared" si="307"/>
        <v/>
      </c>
      <c r="M602" s="178" t="str">
        <f t="shared" si="308"/>
        <v/>
      </c>
      <c r="N602" s="44" t="str" cm="1">
        <f t="array" ref="N602">IFERROR(IF(_xlfn.SINGLE(A:A)="","",IF(R602="Beer",SUM(LOOKUP(2,1/(Rates!$B$3:$B$5&lt;=W602)/(Rates!$C$3:$C$5&gt;=W602),Rates!$D$3:$D$5)*(X602/100)*W602),IF(R602="Refreshment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44" t="str">
        <f t="shared" si="309"/>
        <v/>
      </c>
      <c r="P602" s="13"/>
      <c r="Q602" s="179" t="str">
        <f t="shared" si="310"/>
        <v/>
      </c>
      <c r="R602" s="180" t="str">
        <f t="shared" si="311"/>
        <v/>
      </c>
      <c r="S602" s="13" t="str">
        <f>IF(A602="","",IF(R602="Refreshment Beverage",VLOOKUP(VALUE(Q602),Rates!G$15:L$19,2,0),VLOOKUP(VALUE(Q602),Rates!G$4:L$8,2,0)))</f>
        <v/>
      </c>
      <c r="T602" s="13" t="str">
        <f t="shared" si="312"/>
        <v/>
      </c>
      <c r="U602" s="181" t="str">
        <f t="shared" si="313"/>
        <v/>
      </c>
      <c r="V602" s="13" t="str">
        <f t="shared" si="314"/>
        <v/>
      </c>
      <c r="W602" s="13" t="str">
        <f t="shared" si="315"/>
        <v/>
      </c>
      <c r="X602" s="182" t="str">
        <f t="shared" si="316"/>
        <v/>
      </c>
      <c r="Y602" s="183" t="str">
        <f>IF(A:A="","",IF(R602="Refreshment Beverage",VLOOKUP(Q602,Rates!G$15:L$19,6,0)*W602,VLOOKUP(Q602,Rates!G$4:L$12,6,0)*W602))</f>
        <v/>
      </c>
      <c r="Z602" s="183" t="str">
        <f t="shared" si="317"/>
        <v/>
      </c>
      <c r="AA602" s="17">
        <f t="shared" si="305"/>
        <v>0</v>
      </c>
      <c r="AB602" s="177" t="str" cm="1">
        <f t="array" ref="AB602">IF(_xlfn.SINGLE(A:A)="","",IF(R602="Refreshment Beverage","",IF(AND(R602="Beer",Q602=0),SUM(LOOKUP(2,1/(Rates!$B$15:$B$18&lt;=W602)/(Rates!$C$15:$C$18&gt;=W602),Rates!$D$15:$D$18)*W602),VLOOKUP(VALUE(_xlfn.SINGLE(Q:Q)),Rates!A:B,2,0)*W602)))</f>
        <v/>
      </c>
      <c r="AC602" s="177" t="str" cm="1">
        <f t="array" ref="AC602">IF(_xlfn.SINGLE(A:A)="","",IF(R602="Refreshment Beverage","",IF(AND(R602="Beer",Q602=0),SUM(LOOKUP(2,1/(Rates!$B$15:$B$18&lt;=W602)/(Rates!$C$15:$C$18&gt;=W602),Rates!$E$15:$E$18)*W602),VLOOKUP(VALUE(_xlfn.SINGLE(Q:Q)),Rates!A:C,3,0)*W602)))</f>
        <v/>
      </c>
      <c r="AD602" s="168">
        <f>IFERROR(IF(OR(Q602=1,Q602=2,Q602=3,Q602=4),VLOOKUP(Q602,Rates!$A$31:$B$34,2,0)*W602,IF(V602=1,VLOOKUP(U602,'REB BEV MIN MKUP'!B:E,4,0),IF(V602&gt;1,VLOOKUP(VALUE(W602),'REB BEV MIN MKUP'!O:Q,3,0),0))),0)</f>
        <v>0</v>
      </c>
      <c r="AE602" s="177" t="str">
        <f t="shared" si="318"/>
        <v/>
      </c>
      <c r="AF602" s="13" t="str">
        <f t="shared" si="319"/>
        <v/>
      </c>
      <c r="AG602" s="177" t="str">
        <f t="shared" si="320"/>
        <v/>
      </c>
      <c r="AH602" s="184" t="str">
        <f t="shared" si="321"/>
        <v/>
      </c>
      <c r="AI602" s="184" t="str">
        <f>IF(AE:AE="","",IF(R602="Refreshment Beverage",AK602*(Rates!J$19/100),ROUND(SUM(AH602*(Rates!$J$8/100)),4)))</f>
        <v/>
      </c>
      <c r="AJ602" s="183" t="str">
        <f t="shared" si="322"/>
        <v/>
      </c>
      <c r="AK602" s="185" t="str">
        <f t="shared" si="323"/>
        <v/>
      </c>
      <c r="AL602" s="177" t="str">
        <f t="shared" si="324"/>
        <v/>
      </c>
      <c r="AM602" s="13" t="str">
        <f>IF(AS602="","",IF(R602="Refreshment Beverage",ROUND(AS602*Rates!K$19,4),ROUND(AO602*(VLOOKUP(VALUE(Q602),Rates!G$4:L$12,3,0)),4)))</f>
        <v/>
      </c>
      <c r="AN602" s="183" t="str">
        <f>IF(AS602="","",IF(R602="Refreshment Beverage",AS602*(Rates!J$19/100),MAX(AM602,AB602)))</f>
        <v/>
      </c>
      <c r="AO602" s="186" t="str">
        <f t="shared" si="325"/>
        <v/>
      </c>
      <c r="AP602" s="186" t="str">
        <f t="shared" si="326"/>
        <v/>
      </c>
      <c r="AQ602" s="186" t="str">
        <f>IF(AS602="","",IF(R602="Refreshment Beverage",ROUND(SUM(VLOOKUP(Q:Q,Rates!G$15:L$19,3,0)*(AS602-Y602-Z602-AA602)),4),ROUND(SUM(Rates!$K$8*AS602),4)))</f>
        <v/>
      </c>
      <c r="AR602" s="184" t="str">
        <f t="shared" si="327"/>
        <v/>
      </c>
      <c r="AS602" s="185" t="str">
        <f t="shared" si="328"/>
        <v/>
      </c>
      <c r="AT602" s="177" t="str">
        <f t="shared" si="329"/>
        <v/>
      </c>
      <c r="AU602" s="13" t="str">
        <f>IF(AX602="","",IF(R602="Refreshment Beverage",ROUND((BA602-Y602-Z602-AA602)*VLOOKUP(VALUE(Q602),Rates!G$15:L$19,3,0),4),ROUND(AW602*(VLOOKUP(VALUE(Q602),Rates!G:L,3,0)),4)))</f>
        <v/>
      </c>
      <c r="AV602" s="183" t="str">
        <f t="shared" si="330"/>
        <v/>
      </c>
      <c r="AW602" s="186" t="str">
        <f t="shared" si="331"/>
        <v/>
      </c>
      <c r="AX602" s="184" t="str">
        <f t="shared" si="332"/>
        <v/>
      </c>
      <c r="AY602" s="186" t="str">
        <f>IF(AX602="","",IF(R602="Refreshment Beverage",ROUND(SUM(AX602*Rates!K$19),4),ROUND(SUM(AX602*(Rates!J$8/100)),4)))</f>
        <v/>
      </c>
      <c r="AZ602" s="183" t="str">
        <f t="shared" si="333"/>
        <v/>
      </c>
      <c r="BA602" s="185" t="str">
        <f t="shared" si="334"/>
        <v/>
      </c>
      <c r="BD602" s="171"/>
      <c r="BE602" s="171"/>
      <c r="BF602" s="171"/>
      <c r="BG602" s="171"/>
    </row>
    <row r="603" spans="1:59" ht="15" customHeight="1" x14ac:dyDescent="0.3">
      <c r="A603" s="172"/>
      <c r="B603" s="172"/>
      <c r="C603" s="172"/>
      <c r="D603" s="173"/>
      <c r="E603" s="173"/>
      <c r="F603" s="173"/>
      <c r="G603" s="173"/>
      <c r="H603" s="173"/>
      <c r="I603" s="174"/>
      <c r="J603" s="175"/>
      <c r="K603" s="176" t="str">
        <f t="shared" si="306"/>
        <v/>
      </c>
      <c r="L603" s="177" t="str">
        <f t="shared" si="307"/>
        <v/>
      </c>
      <c r="M603" s="178" t="str">
        <f t="shared" si="308"/>
        <v/>
      </c>
      <c r="N603" s="44" t="str" cm="1">
        <f t="array" ref="N603">IFERROR(IF(_xlfn.SINGLE(A:A)="","",IF(R603="Beer",SUM(LOOKUP(2,1/(Rates!$B$3:$B$5&lt;=W603)/(Rates!$C$3:$C$5&gt;=W603),Rates!$D$3:$D$5)*(X603/100)*W603),IF(R603="Refreshment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44" t="str">
        <f t="shared" si="309"/>
        <v/>
      </c>
      <c r="P603" s="13"/>
      <c r="Q603" s="179" t="str">
        <f t="shared" si="310"/>
        <v/>
      </c>
      <c r="R603" s="180" t="str">
        <f t="shared" si="311"/>
        <v/>
      </c>
      <c r="S603" s="13" t="str">
        <f>IF(A603="","",IF(R603="Refreshment Beverage",VLOOKUP(VALUE(Q603),Rates!G$15:L$19,2,0),VLOOKUP(VALUE(Q603),Rates!G$4:L$8,2,0)))</f>
        <v/>
      </c>
      <c r="T603" s="13" t="str">
        <f t="shared" si="312"/>
        <v/>
      </c>
      <c r="U603" s="181" t="str">
        <f t="shared" si="313"/>
        <v/>
      </c>
      <c r="V603" s="13" t="str">
        <f t="shared" si="314"/>
        <v/>
      </c>
      <c r="W603" s="13" t="str">
        <f t="shared" si="315"/>
        <v/>
      </c>
      <c r="X603" s="182" t="str">
        <f t="shared" si="316"/>
        <v/>
      </c>
      <c r="Y603" s="183" t="str">
        <f>IF(A:A="","",IF(R603="Refreshment Beverage",VLOOKUP(Q603,Rates!G$15:L$19,6,0)*W603,VLOOKUP(Q603,Rates!G$4:L$12,6,0)*W603))</f>
        <v/>
      </c>
      <c r="Z603" s="183" t="str">
        <f t="shared" si="317"/>
        <v/>
      </c>
      <c r="AA603" s="17">
        <f t="shared" si="305"/>
        <v>0</v>
      </c>
      <c r="AB603" s="177" t="str" cm="1">
        <f t="array" ref="AB603">IF(_xlfn.SINGLE(A:A)="","",IF(R603="Refreshment Beverage","",IF(AND(R603="Beer",Q603=0),SUM(LOOKUP(2,1/(Rates!$B$15:$B$18&lt;=W603)/(Rates!$C$15:$C$18&gt;=W603),Rates!$D$15:$D$18)*W603),VLOOKUP(VALUE(_xlfn.SINGLE(Q:Q)),Rates!A:B,2,0)*W603)))</f>
        <v/>
      </c>
      <c r="AC603" s="177" t="str" cm="1">
        <f t="array" ref="AC603">IF(_xlfn.SINGLE(A:A)="","",IF(R603="Refreshment Beverage","",IF(AND(R603="Beer",Q603=0),SUM(LOOKUP(2,1/(Rates!$B$15:$B$18&lt;=W603)/(Rates!$C$15:$C$18&gt;=W603),Rates!$E$15:$E$18)*W603),VLOOKUP(VALUE(_xlfn.SINGLE(Q:Q)),Rates!A:C,3,0)*W603)))</f>
        <v/>
      </c>
      <c r="AD603" s="168">
        <f>IFERROR(IF(OR(Q603=1,Q603=2,Q603=3,Q603=4),VLOOKUP(Q603,Rates!$A$31:$B$34,2,0)*W603,IF(V603=1,VLOOKUP(U603,'REB BEV MIN MKUP'!B:E,4,0),IF(V603&gt;1,VLOOKUP(VALUE(W603),'REB BEV MIN MKUP'!O:Q,3,0),0))),0)</f>
        <v>0</v>
      </c>
      <c r="AE603" s="177" t="str">
        <f t="shared" si="318"/>
        <v/>
      </c>
      <c r="AF603" s="13" t="str">
        <f t="shared" si="319"/>
        <v/>
      </c>
      <c r="AG603" s="177" t="str">
        <f t="shared" si="320"/>
        <v/>
      </c>
      <c r="AH603" s="184" t="str">
        <f t="shared" si="321"/>
        <v/>
      </c>
      <c r="AI603" s="184" t="str">
        <f>IF(AE:AE="","",IF(R603="Refreshment Beverage",AK603*(Rates!J$19/100),ROUND(SUM(AH603*(Rates!$J$8/100)),4)))</f>
        <v/>
      </c>
      <c r="AJ603" s="183" t="str">
        <f t="shared" si="322"/>
        <v/>
      </c>
      <c r="AK603" s="185" t="str">
        <f t="shared" si="323"/>
        <v/>
      </c>
      <c r="AL603" s="177" t="str">
        <f t="shared" si="324"/>
        <v/>
      </c>
      <c r="AM603" s="13" t="str">
        <f>IF(AS603="","",IF(R603="Refreshment Beverage",ROUND(AS603*Rates!K$19,4),ROUND(AO603*(VLOOKUP(VALUE(Q603),Rates!G$4:L$12,3,0)),4)))</f>
        <v/>
      </c>
      <c r="AN603" s="183" t="str">
        <f>IF(AS603="","",IF(R603="Refreshment Beverage",AS603*(Rates!J$19/100),MAX(AM603,AB603)))</f>
        <v/>
      </c>
      <c r="AO603" s="186" t="str">
        <f t="shared" si="325"/>
        <v/>
      </c>
      <c r="AP603" s="186" t="str">
        <f t="shared" si="326"/>
        <v/>
      </c>
      <c r="AQ603" s="186" t="str">
        <f>IF(AS603="","",IF(R603="Refreshment Beverage",ROUND(SUM(VLOOKUP(Q:Q,Rates!G$15:L$19,3,0)*(AS603-Y603-Z603-AA603)),4),ROUND(SUM(Rates!$K$8*AS603),4)))</f>
        <v/>
      </c>
      <c r="AR603" s="184" t="str">
        <f t="shared" si="327"/>
        <v/>
      </c>
      <c r="AS603" s="185" t="str">
        <f t="shared" si="328"/>
        <v/>
      </c>
      <c r="AT603" s="177" t="str">
        <f t="shared" si="329"/>
        <v/>
      </c>
      <c r="AU603" s="13" t="str">
        <f>IF(AX603="","",IF(R603="Refreshment Beverage",ROUND((BA603-Y603-Z603-AA603)*VLOOKUP(VALUE(Q603),Rates!G$15:L$19,3,0),4),ROUND(AW603*(VLOOKUP(VALUE(Q603),Rates!G:L,3,0)),4)))</f>
        <v/>
      </c>
      <c r="AV603" s="183" t="str">
        <f t="shared" si="330"/>
        <v/>
      </c>
      <c r="AW603" s="186" t="str">
        <f t="shared" si="331"/>
        <v/>
      </c>
      <c r="AX603" s="184" t="str">
        <f t="shared" si="332"/>
        <v/>
      </c>
      <c r="AY603" s="186" t="str">
        <f>IF(AX603="","",IF(R603="Refreshment Beverage",ROUND(SUM(AX603*Rates!K$19),4),ROUND(SUM(AX603*(Rates!J$8/100)),4)))</f>
        <v/>
      </c>
      <c r="AZ603" s="183" t="str">
        <f t="shared" si="333"/>
        <v/>
      </c>
      <c r="BA603" s="185" t="str">
        <f t="shared" si="334"/>
        <v/>
      </c>
      <c r="BD603" s="171"/>
      <c r="BE603" s="171"/>
      <c r="BF603" s="171"/>
      <c r="BG603" s="171"/>
    </row>
    <row r="604" spans="1:59" ht="15" customHeight="1" x14ac:dyDescent="0.3">
      <c r="A604" s="172"/>
      <c r="B604" s="172"/>
      <c r="C604" s="172"/>
      <c r="D604" s="173"/>
      <c r="E604" s="173"/>
      <c r="F604" s="173"/>
      <c r="G604" s="173"/>
      <c r="H604" s="173"/>
      <c r="I604" s="174"/>
      <c r="J604" s="175"/>
      <c r="K604" s="176" t="str">
        <f t="shared" si="306"/>
        <v/>
      </c>
      <c r="L604" s="177" t="str">
        <f t="shared" si="307"/>
        <v/>
      </c>
      <c r="M604" s="178" t="str">
        <f t="shared" si="308"/>
        <v/>
      </c>
      <c r="N604" s="44" t="str" cm="1">
        <f t="array" ref="N604">IFERROR(IF(_xlfn.SINGLE(A:A)="","",IF(R604="Beer",SUM(LOOKUP(2,1/(Rates!$B$3:$B$5&lt;=W604)/(Rates!$C$3:$C$5&gt;=W604),Rates!$D$3:$D$5)*(X604/100)*W604),IF(R604="Refreshment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44" t="str">
        <f t="shared" si="309"/>
        <v/>
      </c>
      <c r="P604" s="13"/>
      <c r="Q604" s="179" t="str">
        <f t="shared" si="310"/>
        <v/>
      </c>
      <c r="R604" s="180" t="str">
        <f t="shared" si="311"/>
        <v/>
      </c>
      <c r="S604" s="13" t="str">
        <f>IF(A604="","",IF(R604="Refreshment Beverage",VLOOKUP(VALUE(Q604),Rates!G$15:L$19,2,0),VLOOKUP(VALUE(Q604),Rates!G$4:L$8,2,0)))</f>
        <v/>
      </c>
      <c r="T604" s="13" t="str">
        <f t="shared" si="312"/>
        <v/>
      </c>
      <c r="U604" s="181" t="str">
        <f t="shared" si="313"/>
        <v/>
      </c>
      <c r="V604" s="13" t="str">
        <f t="shared" si="314"/>
        <v/>
      </c>
      <c r="W604" s="13" t="str">
        <f t="shared" si="315"/>
        <v/>
      </c>
      <c r="X604" s="182" t="str">
        <f t="shared" si="316"/>
        <v/>
      </c>
      <c r="Y604" s="183" t="str">
        <f>IF(A:A="","",IF(R604="Refreshment Beverage",VLOOKUP(Q604,Rates!G$15:L$19,6,0)*W604,VLOOKUP(Q604,Rates!G$4:L$12,6,0)*W604))</f>
        <v/>
      </c>
      <c r="Z604" s="183" t="str">
        <f t="shared" si="317"/>
        <v/>
      </c>
      <c r="AA604" s="17">
        <f t="shared" si="305"/>
        <v>0</v>
      </c>
      <c r="AB604" s="177" t="str" cm="1">
        <f t="array" ref="AB604">IF(_xlfn.SINGLE(A:A)="","",IF(R604="Refreshment Beverage","",IF(AND(R604="Beer",Q604=0),SUM(LOOKUP(2,1/(Rates!$B$15:$B$18&lt;=W604)/(Rates!$C$15:$C$18&gt;=W604),Rates!$D$15:$D$18)*W604),VLOOKUP(VALUE(_xlfn.SINGLE(Q:Q)),Rates!A:B,2,0)*W604)))</f>
        <v/>
      </c>
      <c r="AC604" s="177" t="str" cm="1">
        <f t="array" ref="AC604">IF(_xlfn.SINGLE(A:A)="","",IF(R604="Refreshment Beverage","",IF(AND(R604="Beer",Q604=0),SUM(LOOKUP(2,1/(Rates!$B$15:$B$18&lt;=W604)/(Rates!$C$15:$C$18&gt;=W604),Rates!$E$15:$E$18)*W604),VLOOKUP(VALUE(_xlfn.SINGLE(Q:Q)),Rates!A:C,3,0)*W604)))</f>
        <v/>
      </c>
      <c r="AD604" s="168">
        <f>IFERROR(IF(OR(Q604=1,Q604=2,Q604=3,Q604=4),VLOOKUP(Q604,Rates!$A$31:$B$34,2,0)*W604,IF(V604=1,VLOOKUP(U604,'REB BEV MIN MKUP'!B:E,4,0),IF(V604&gt;1,VLOOKUP(VALUE(W604),'REB BEV MIN MKUP'!O:Q,3,0),0))),0)</f>
        <v>0</v>
      </c>
      <c r="AE604" s="177" t="str">
        <f t="shared" si="318"/>
        <v/>
      </c>
      <c r="AF604" s="13" t="str">
        <f t="shared" si="319"/>
        <v/>
      </c>
      <c r="AG604" s="177" t="str">
        <f t="shared" si="320"/>
        <v/>
      </c>
      <c r="AH604" s="184" t="str">
        <f t="shared" si="321"/>
        <v/>
      </c>
      <c r="AI604" s="184" t="str">
        <f>IF(AE:AE="","",IF(R604="Refreshment Beverage",AK604*(Rates!J$19/100),ROUND(SUM(AH604*(Rates!$J$8/100)),4)))</f>
        <v/>
      </c>
      <c r="AJ604" s="183" t="str">
        <f t="shared" si="322"/>
        <v/>
      </c>
      <c r="AK604" s="185" t="str">
        <f t="shared" si="323"/>
        <v/>
      </c>
      <c r="AL604" s="177" t="str">
        <f t="shared" si="324"/>
        <v/>
      </c>
      <c r="AM604" s="13" t="str">
        <f>IF(AS604="","",IF(R604="Refreshment Beverage",ROUND(AS604*Rates!K$19,4),ROUND(AO604*(VLOOKUP(VALUE(Q604),Rates!G$4:L$12,3,0)),4)))</f>
        <v/>
      </c>
      <c r="AN604" s="183" t="str">
        <f>IF(AS604="","",IF(R604="Refreshment Beverage",AS604*(Rates!J$19/100),MAX(AM604,AB604)))</f>
        <v/>
      </c>
      <c r="AO604" s="186" t="str">
        <f t="shared" si="325"/>
        <v/>
      </c>
      <c r="AP604" s="186" t="str">
        <f t="shared" si="326"/>
        <v/>
      </c>
      <c r="AQ604" s="186" t="str">
        <f>IF(AS604="","",IF(R604="Refreshment Beverage",ROUND(SUM(VLOOKUP(Q:Q,Rates!G$15:L$19,3,0)*(AS604-Y604-Z604-AA604)),4),ROUND(SUM(Rates!$K$8*AS604),4)))</f>
        <v/>
      </c>
      <c r="AR604" s="184" t="str">
        <f t="shared" si="327"/>
        <v/>
      </c>
      <c r="AS604" s="185" t="str">
        <f t="shared" si="328"/>
        <v/>
      </c>
      <c r="AT604" s="177" t="str">
        <f t="shared" si="329"/>
        <v/>
      </c>
      <c r="AU604" s="13" t="str">
        <f>IF(AX604="","",IF(R604="Refreshment Beverage",ROUND((BA604-Y604-Z604-AA604)*VLOOKUP(VALUE(Q604),Rates!G$15:L$19,3,0),4),ROUND(AW604*(VLOOKUP(VALUE(Q604),Rates!G:L,3,0)),4)))</f>
        <v/>
      </c>
      <c r="AV604" s="183" t="str">
        <f t="shared" si="330"/>
        <v/>
      </c>
      <c r="AW604" s="186" t="str">
        <f t="shared" si="331"/>
        <v/>
      </c>
      <c r="AX604" s="184" t="str">
        <f t="shared" si="332"/>
        <v/>
      </c>
      <c r="AY604" s="186" t="str">
        <f>IF(AX604="","",IF(R604="Refreshment Beverage",ROUND(SUM(AX604*Rates!K$19),4),ROUND(SUM(AX604*(Rates!J$8/100)),4)))</f>
        <v/>
      </c>
      <c r="AZ604" s="183" t="str">
        <f t="shared" si="333"/>
        <v/>
      </c>
      <c r="BA604" s="185" t="str">
        <f t="shared" si="334"/>
        <v/>
      </c>
      <c r="BD604" s="171"/>
      <c r="BE604" s="171"/>
      <c r="BF604" s="171"/>
      <c r="BG604" s="171"/>
    </row>
    <row r="605" spans="1:59" ht="15" customHeight="1" x14ac:dyDescent="0.3">
      <c r="A605" s="172"/>
      <c r="B605" s="172"/>
      <c r="C605" s="172"/>
      <c r="D605" s="173"/>
      <c r="E605" s="173"/>
      <c r="F605" s="173"/>
      <c r="G605" s="173"/>
      <c r="H605" s="173"/>
      <c r="I605" s="174"/>
      <c r="J605" s="175"/>
      <c r="K605" s="176" t="str">
        <f t="shared" si="306"/>
        <v/>
      </c>
      <c r="L605" s="177" t="str">
        <f t="shared" si="307"/>
        <v/>
      </c>
      <c r="M605" s="178" t="str">
        <f t="shared" si="308"/>
        <v/>
      </c>
      <c r="N605" s="44" t="str" cm="1">
        <f t="array" ref="N605">IFERROR(IF(_xlfn.SINGLE(A:A)="","",IF(R605="Beer",SUM(LOOKUP(2,1/(Rates!$B$3:$B$5&lt;=W605)/(Rates!$C$3:$C$5&gt;=W605),Rates!$D$3:$D$5)*(X605/100)*W605),IF(R605="Refreshment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44" t="str">
        <f t="shared" si="309"/>
        <v/>
      </c>
      <c r="P605" s="13"/>
      <c r="Q605" s="179" t="str">
        <f t="shared" si="310"/>
        <v/>
      </c>
      <c r="R605" s="180" t="str">
        <f t="shared" si="311"/>
        <v/>
      </c>
      <c r="S605" s="13" t="str">
        <f>IF(A605="","",IF(R605="Refreshment Beverage",VLOOKUP(VALUE(Q605),Rates!G$15:L$19,2,0),VLOOKUP(VALUE(Q605),Rates!G$4:L$8,2,0)))</f>
        <v/>
      </c>
      <c r="T605" s="13" t="str">
        <f t="shared" si="312"/>
        <v/>
      </c>
      <c r="U605" s="181" t="str">
        <f t="shared" si="313"/>
        <v/>
      </c>
      <c r="V605" s="13" t="str">
        <f t="shared" si="314"/>
        <v/>
      </c>
      <c r="W605" s="13" t="str">
        <f t="shared" si="315"/>
        <v/>
      </c>
      <c r="X605" s="182" t="str">
        <f t="shared" si="316"/>
        <v/>
      </c>
      <c r="Y605" s="183" t="str">
        <f>IF(A:A="","",IF(R605="Refreshment Beverage",VLOOKUP(Q605,Rates!G$15:L$19,6,0)*W605,VLOOKUP(Q605,Rates!G$4:L$12,6,0)*W605))</f>
        <v/>
      </c>
      <c r="Z605" s="183" t="str">
        <f t="shared" si="317"/>
        <v/>
      </c>
      <c r="AA605" s="17">
        <f t="shared" si="305"/>
        <v>0</v>
      </c>
      <c r="AB605" s="177" t="str" cm="1">
        <f t="array" ref="AB605">IF(_xlfn.SINGLE(A:A)="","",IF(R605="Refreshment Beverage","",IF(AND(R605="Beer",Q605=0),SUM(LOOKUP(2,1/(Rates!$B$15:$B$18&lt;=W605)/(Rates!$C$15:$C$18&gt;=W605),Rates!$D$15:$D$18)*W605),VLOOKUP(VALUE(_xlfn.SINGLE(Q:Q)),Rates!A:B,2,0)*W605)))</f>
        <v/>
      </c>
      <c r="AC605" s="177" t="str" cm="1">
        <f t="array" ref="AC605">IF(_xlfn.SINGLE(A:A)="","",IF(R605="Refreshment Beverage","",IF(AND(R605="Beer",Q605=0),SUM(LOOKUP(2,1/(Rates!$B$15:$B$18&lt;=W605)/(Rates!$C$15:$C$18&gt;=W605),Rates!$E$15:$E$18)*W605),VLOOKUP(VALUE(_xlfn.SINGLE(Q:Q)),Rates!A:C,3,0)*W605)))</f>
        <v/>
      </c>
      <c r="AD605" s="168">
        <f>IFERROR(IF(OR(Q605=1,Q605=2,Q605=3,Q605=4),VLOOKUP(Q605,Rates!$A$31:$B$34,2,0)*W605,IF(V605=1,VLOOKUP(U605,'REB BEV MIN MKUP'!B:E,4,0),IF(V605&gt;1,VLOOKUP(VALUE(W605),'REB BEV MIN MKUP'!O:Q,3,0),0))),0)</f>
        <v>0</v>
      </c>
      <c r="AE605" s="177" t="str">
        <f t="shared" si="318"/>
        <v/>
      </c>
      <c r="AF605" s="13" t="str">
        <f t="shared" si="319"/>
        <v/>
      </c>
      <c r="AG605" s="177" t="str">
        <f t="shared" si="320"/>
        <v/>
      </c>
      <c r="AH605" s="184" t="str">
        <f t="shared" si="321"/>
        <v/>
      </c>
      <c r="AI605" s="184" t="str">
        <f>IF(AE:AE="","",IF(R605="Refreshment Beverage",AK605*(Rates!J$19/100),ROUND(SUM(AH605*(Rates!$J$8/100)),4)))</f>
        <v/>
      </c>
      <c r="AJ605" s="183" t="str">
        <f t="shared" si="322"/>
        <v/>
      </c>
      <c r="AK605" s="185" t="str">
        <f t="shared" si="323"/>
        <v/>
      </c>
      <c r="AL605" s="177" t="str">
        <f t="shared" si="324"/>
        <v/>
      </c>
      <c r="AM605" s="13" t="str">
        <f>IF(AS605="","",IF(R605="Refreshment Beverage",ROUND(AS605*Rates!K$19,4),ROUND(AO605*(VLOOKUP(VALUE(Q605),Rates!G$4:L$12,3,0)),4)))</f>
        <v/>
      </c>
      <c r="AN605" s="183" t="str">
        <f>IF(AS605="","",IF(R605="Refreshment Beverage",AS605*(Rates!J$19/100),MAX(AM605,AB605)))</f>
        <v/>
      </c>
      <c r="AO605" s="186" t="str">
        <f t="shared" si="325"/>
        <v/>
      </c>
      <c r="AP605" s="186" t="str">
        <f t="shared" si="326"/>
        <v/>
      </c>
      <c r="AQ605" s="186" t="str">
        <f>IF(AS605="","",IF(R605="Refreshment Beverage",ROUND(SUM(VLOOKUP(Q:Q,Rates!G$15:L$19,3,0)*(AS605-Y605-Z605-AA605)),4),ROUND(SUM(Rates!$K$8*AS605),4)))</f>
        <v/>
      </c>
      <c r="AR605" s="184" t="str">
        <f t="shared" si="327"/>
        <v/>
      </c>
      <c r="AS605" s="185" t="str">
        <f t="shared" si="328"/>
        <v/>
      </c>
      <c r="AT605" s="177" t="str">
        <f t="shared" si="329"/>
        <v/>
      </c>
      <c r="AU605" s="13" t="str">
        <f>IF(AX605="","",IF(R605="Refreshment Beverage",ROUND((BA605-Y605-Z605-AA605)*VLOOKUP(VALUE(Q605),Rates!G$15:L$19,3,0),4),ROUND(AW605*(VLOOKUP(VALUE(Q605),Rates!G:L,3,0)),4)))</f>
        <v/>
      </c>
      <c r="AV605" s="183" t="str">
        <f t="shared" si="330"/>
        <v/>
      </c>
      <c r="AW605" s="186" t="str">
        <f t="shared" si="331"/>
        <v/>
      </c>
      <c r="AX605" s="184" t="str">
        <f t="shared" si="332"/>
        <v/>
      </c>
      <c r="AY605" s="186" t="str">
        <f>IF(AX605="","",IF(R605="Refreshment Beverage",ROUND(SUM(AX605*Rates!K$19),4),ROUND(SUM(AX605*(Rates!J$8/100)),4)))</f>
        <v/>
      </c>
      <c r="AZ605" s="183" t="str">
        <f t="shared" si="333"/>
        <v/>
      </c>
      <c r="BA605" s="185" t="str">
        <f t="shared" si="334"/>
        <v/>
      </c>
      <c r="BD605" s="171"/>
      <c r="BE605" s="171"/>
      <c r="BF605" s="171"/>
      <c r="BG605" s="171"/>
    </row>
    <row r="606" spans="1:59" ht="15" customHeight="1" x14ac:dyDescent="0.3">
      <c r="A606" s="172"/>
      <c r="B606" s="172"/>
      <c r="C606" s="172"/>
      <c r="D606" s="173"/>
      <c r="E606" s="173"/>
      <c r="F606" s="173"/>
      <c r="G606" s="173"/>
      <c r="H606" s="173"/>
      <c r="I606" s="174"/>
      <c r="J606" s="175"/>
      <c r="K606" s="176" t="str">
        <f t="shared" si="306"/>
        <v/>
      </c>
      <c r="L606" s="177" t="str">
        <f t="shared" si="307"/>
        <v/>
      </c>
      <c r="M606" s="178" t="str">
        <f t="shared" si="308"/>
        <v/>
      </c>
      <c r="N606" s="44" t="str" cm="1">
        <f t="array" ref="N606">IFERROR(IF(_xlfn.SINGLE(A:A)="","",IF(R606="Beer",SUM(LOOKUP(2,1/(Rates!$B$3:$B$5&lt;=W606)/(Rates!$C$3:$C$5&gt;=W606),Rates!$D$3:$D$5)*(X606/100)*W606),IF(R606="Refreshment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44" t="str">
        <f t="shared" si="309"/>
        <v/>
      </c>
      <c r="P606" s="13"/>
      <c r="Q606" s="179" t="str">
        <f t="shared" si="310"/>
        <v/>
      </c>
      <c r="R606" s="180" t="str">
        <f t="shared" si="311"/>
        <v/>
      </c>
      <c r="S606" s="13" t="str">
        <f>IF(A606="","",IF(R606="Refreshment Beverage",VLOOKUP(VALUE(Q606),Rates!G$15:L$19,2,0),VLOOKUP(VALUE(Q606),Rates!G$4:L$8,2,0)))</f>
        <v/>
      </c>
      <c r="T606" s="13" t="str">
        <f t="shared" si="312"/>
        <v/>
      </c>
      <c r="U606" s="181" t="str">
        <f t="shared" si="313"/>
        <v/>
      </c>
      <c r="V606" s="13" t="str">
        <f t="shared" si="314"/>
        <v/>
      </c>
      <c r="W606" s="13" t="str">
        <f t="shared" si="315"/>
        <v/>
      </c>
      <c r="X606" s="182" t="str">
        <f t="shared" si="316"/>
        <v/>
      </c>
      <c r="Y606" s="183" t="str">
        <f>IF(A:A="","",IF(R606="Refreshment Beverage",VLOOKUP(Q606,Rates!G$15:L$19,6,0)*W606,VLOOKUP(Q606,Rates!G$4:L$12,6,0)*W606))</f>
        <v/>
      </c>
      <c r="Z606" s="183" t="str">
        <f t="shared" si="317"/>
        <v/>
      </c>
      <c r="AA606" s="17">
        <f t="shared" si="305"/>
        <v>0</v>
      </c>
      <c r="AB606" s="177" t="str" cm="1">
        <f t="array" ref="AB606">IF(_xlfn.SINGLE(A:A)="","",IF(R606="Refreshment Beverage","",IF(AND(R606="Beer",Q606=0),SUM(LOOKUP(2,1/(Rates!$B$15:$B$18&lt;=W606)/(Rates!$C$15:$C$18&gt;=W606),Rates!$D$15:$D$18)*W606),VLOOKUP(VALUE(_xlfn.SINGLE(Q:Q)),Rates!A:B,2,0)*W606)))</f>
        <v/>
      </c>
      <c r="AC606" s="177" t="str" cm="1">
        <f t="array" ref="AC606">IF(_xlfn.SINGLE(A:A)="","",IF(R606="Refreshment Beverage","",IF(AND(R606="Beer",Q606=0),SUM(LOOKUP(2,1/(Rates!$B$15:$B$18&lt;=W606)/(Rates!$C$15:$C$18&gt;=W606),Rates!$E$15:$E$18)*W606),VLOOKUP(VALUE(_xlfn.SINGLE(Q:Q)),Rates!A:C,3,0)*W606)))</f>
        <v/>
      </c>
      <c r="AD606" s="168">
        <f>IFERROR(IF(OR(Q606=1,Q606=2,Q606=3,Q606=4),VLOOKUP(Q606,Rates!$A$31:$B$34,2,0)*W606,IF(V606=1,VLOOKUP(U606,'REB BEV MIN MKUP'!B:E,4,0),IF(V606&gt;1,VLOOKUP(VALUE(W606),'REB BEV MIN MKUP'!O:Q,3,0),0))),0)</f>
        <v>0</v>
      </c>
      <c r="AE606" s="177" t="str">
        <f t="shared" si="318"/>
        <v/>
      </c>
      <c r="AF606" s="13" t="str">
        <f t="shared" si="319"/>
        <v/>
      </c>
      <c r="AG606" s="177" t="str">
        <f t="shared" si="320"/>
        <v/>
      </c>
      <c r="AH606" s="184" t="str">
        <f t="shared" si="321"/>
        <v/>
      </c>
      <c r="AI606" s="184" t="str">
        <f>IF(AE:AE="","",IF(R606="Refreshment Beverage",AK606*(Rates!J$19/100),ROUND(SUM(AH606*(Rates!$J$8/100)),4)))</f>
        <v/>
      </c>
      <c r="AJ606" s="183" t="str">
        <f t="shared" si="322"/>
        <v/>
      </c>
      <c r="AK606" s="185" t="str">
        <f t="shared" si="323"/>
        <v/>
      </c>
      <c r="AL606" s="177" t="str">
        <f t="shared" si="324"/>
        <v/>
      </c>
      <c r="AM606" s="13" t="str">
        <f>IF(AS606="","",IF(R606="Refreshment Beverage",ROUND(AS606*Rates!K$19,4),ROUND(AO606*(VLOOKUP(VALUE(Q606),Rates!G$4:L$12,3,0)),4)))</f>
        <v/>
      </c>
      <c r="AN606" s="183" t="str">
        <f>IF(AS606="","",IF(R606="Refreshment Beverage",AS606*(Rates!J$19/100),MAX(AM606,AB606)))</f>
        <v/>
      </c>
      <c r="AO606" s="186" t="str">
        <f t="shared" si="325"/>
        <v/>
      </c>
      <c r="AP606" s="186" t="str">
        <f t="shared" si="326"/>
        <v/>
      </c>
      <c r="AQ606" s="186" t="str">
        <f>IF(AS606="","",IF(R606="Refreshment Beverage",ROUND(SUM(VLOOKUP(Q:Q,Rates!G$15:L$19,3,0)*(AS606-Y606-Z606-AA606)),4),ROUND(SUM(Rates!$K$8*AS606),4)))</f>
        <v/>
      </c>
      <c r="AR606" s="184" t="str">
        <f t="shared" si="327"/>
        <v/>
      </c>
      <c r="AS606" s="185" t="str">
        <f t="shared" si="328"/>
        <v/>
      </c>
      <c r="AT606" s="177" t="str">
        <f t="shared" si="329"/>
        <v/>
      </c>
      <c r="AU606" s="13" t="str">
        <f>IF(AX606="","",IF(R606="Refreshment Beverage",ROUND((BA606-Y606-Z606-AA606)*VLOOKUP(VALUE(Q606),Rates!G$15:L$19,3,0),4),ROUND(AW606*(VLOOKUP(VALUE(Q606),Rates!G:L,3,0)),4)))</f>
        <v/>
      </c>
      <c r="AV606" s="183" t="str">
        <f t="shared" si="330"/>
        <v/>
      </c>
      <c r="AW606" s="186" t="str">
        <f t="shared" si="331"/>
        <v/>
      </c>
      <c r="AX606" s="184" t="str">
        <f t="shared" si="332"/>
        <v/>
      </c>
      <c r="AY606" s="186" t="str">
        <f>IF(AX606="","",IF(R606="Refreshment Beverage",ROUND(SUM(AX606*Rates!K$19),4),ROUND(SUM(AX606*(Rates!J$8/100)),4)))</f>
        <v/>
      </c>
      <c r="AZ606" s="183" t="str">
        <f t="shared" si="333"/>
        <v/>
      </c>
      <c r="BA606" s="185" t="str">
        <f t="shared" si="334"/>
        <v/>
      </c>
      <c r="BD606" s="171"/>
      <c r="BE606" s="171"/>
      <c r="BF606" s="171"/>
      <c r="BG606" s="171"/>
    </row>
    <row r="607" spans="1:59" ht="15" customHeight="1" x14ac:dyDescent="0.3">
      <c r="A607" s="172"/>
      <c r="B607" s="172"/>
      <c r="C607" s="172"/>
      <c r="D607" s="173"/>
      <c r="E607" s="173"/>
      <c r="F607" s="173"/>
      <c r="G607" s="173"/>
      <c r="H607" s="173"/>
      <c r="I607" s="174"/>
      <c r="J607" s="175"/>
      <c r="K607" s="176" t="str">
        <f t="shared" si="306"/>
        <v/>
      </c>
      <c r="L607" s="177" t="str">
        <f t="shared" si="307"/>
        <v/>
      </c>
      <c r="M607" s="178" t="str">
        <f t="shared" si="308"/>
        <v/>
      </c>
      <c r="N607" s="44" t="str" cm="1">
        <f t="array" ref="N607">IFERROR(IF(_xlfn.SINGLE(A:A)="","",IF(R607="Beer",SUM(LOOKUP(2,1/(Rates!$B$3:$B$5&lt;=W607)/(Rates!$C$3:$C$5&gt;=W607),Rates!$D$3:$D$5)*(X607/100)*W607),IF(R607="Refreshment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44" t="str">
        <f t="shared" si="309"/>
        <v/>
      </c>
      <c r="P607" s="13"/>
      <c r="Q607" s="179" t="str">
        <f t="shared" si="310"/>
        <v/>
      </c>
      <c r="R607" s="180" t="str">
        <f t="shared" si="311"/>
        <v/>
      </c>
      <c r="S607" s="13" t="str">
        <f>IF(A607="","",IF(R607="Refreshment Beverage",VLOOKUP(VALUE(Q607),Rates!G$15:L$19,2,0),VLOOKUP(VALUE(Q607),Rates!G$4:L$8,2,0)))</f>
        <v/>
      </c>
      <c r="T607" s="13" t="str">
        <f t="shared" si="312"/>
        <v/>
      </c>
      <c r="U607" s="181" t="str">
        <f t="shared" si="313"/>
        <v/>
      </c>
      <c r="V607" s="13" t="str">
        <f t="shared" si="314"/>
        <v/>
      </c>
      <c r="W607" s="13" t="str">
        <f t="shared" si="315"/>
        <v/>
      </c>
      <c r="X607" s="182" t="str">
        <f t="shared" si="316"/>
        <v/>
      </c>
      <c r="Y607" s="183" t="str">
        <f>IF(A:A="","",IF(R607="Refreshment Beverage",VLOOKUP(Q607,Rates!G$15:L$19,6,0)*W607,VLOOKUP(Q607,Rates!G$4:L$12,6,0)*W607))</f>
        <v/>
      </c>
      <c r="Z607" s="183" t="str">
        <f t="shared" si="317"/>
        <v/>
      </c>
      <c r="AA607" s="17">
        <f t="shared" si="305"/>
        <v>0</v>
      </c>
      <c r="AB607" s="177" t="str" cm="1">
        <f t="array" ref="AB607">IF(_xlfn.SINGLE(A:A)="","",IF(R607="Refreshment Beverage","",IF(AND(R607="Beer",Q607=0),SUM(LOOKUP(2,1/(Rates!$B$15:$B$18&lt;=W607)/(Rates!$C$15:$C$18&gt;=W607),Rates!$D$15:$D$18)*W607),VLOOKUP(VALUE(_xlfn.SINGLE(Q:Q)),Rates!A:B,2,0)*W607)))</f>
        <v/>
      </c>
      <c r="AC607" s="177" t="str" cm="1">
        <f t="array" ref="AC607">IF(_xlfn.SINGLE(A:A)="","",IF(R607="Refreshment Beverage","",IF(AND(R607="Beer",Q607=0),SUM(LOOKUP(2,1/(Rates!$B$15:$B$18&lt;=W607)/(Rates!$C$15:$C$18&gt;=W607),Rates!$E$15:$E$18)*W607),VLOOKUP(VALUE(_xlfn.SINGLE(Q:Q)),Rates!A:C,3,0)*W607)))</f>
        <v/>
      </c>
      <c r="AD607" s="168">
        <f>IFERROR(IF(OR(Q607=1,Q607=2,Q607=3,Q607=4),VLOOKUP(Q607,Rates!$A$31:$B$34,2,0)*W607,IF(V607=1,VLOOKUP(U607,'REB BEV MIN MKUP'!B:E,4,0),IF(V607&gt;1,VLOOKUP(VALUE(W607),'REB BEV MIN MKUP'!O:Q,3,0),0))),0)</f>
        <v>0</v>
      </c>
      <c r="AE607" s="177" t="str">
        <f t="shared" si="318"/>
        <v/>
      </c>
      <c r="AF607" s="13" t="str">
        <f t="shared" si="319"/>
        <v/>
      </c>
      <c r="AG607" s="177" t="str">
        <f t="shared" si="320"/>
        <v/>
      </c>
      <c r="AH607" s="184" t="str">
        <f t="shared" si="321"/>
        <v/>
      </c>
      <c r="AI607" s="184" t="str">
        <f>IF(AE:AE="","",IF(R607="Refreshment Beverage",AK607*(Rates!J$19/100),ROUND(SUM(AH607*(Rates!$J$8/100)),4)))</f>
        <v/>
      </c>
      <c r="AJ607" s="183" t="str">
        <f t="shared" si="322"/>
        <v/>
      </c>
      <c r="AK607" s="185" t="str">
        <f t="shared" si="323"/>
        <v/>
      </c>
      <c r="AL607" s="177" t="str">
        <f t="shared" si="324"/>
        <v/>
      </c>
      <c r="AM607" s="13" t="str">
        <f>IF(AS607="","",IF(R607="Refreshment Beverage",ROUND(AS607*Rates!K$19,4),ROUND(AO607*(VLOOKUP(VALUE(Q607),Rates!G$4:L$12,3,0)),4)))</f>
        <v/>
      </c>
      <c r="AN607" s="183" t="str">
        <f>IF(AS607="","",IF(R607="Refreshment Beverage",AS607*(Rates!J$19/100),MAX(AM607,AB607)))</f>
        <v/>
      </c>
      <c r="AO607" s="186" t="str">
        <f t="shared" si="325"/>
        <v/>
      </c>
      <c r="AP607" s="186" t="str">
        <f t="shared" si="326"/>
        <v/>
      </c>
      <c r="AQ607" s="186" t="str">
        <f>IF(AS607="","",IF(R607="Refreshment Beverage",ROUND(SUM(VLOOKUP(Q:Q,Rates!G$15:L$19,3,0)*(AS607-Y607-Z607-AA607)),4),ROUND(SUM(Rates!$K$8*AS607),4)))</f>
        <v/>
      </c>
      <c r="AR607" s="184" t="str">
        <f t="shared" si="327"/>
        <v/>
      </c>
      <c r="AS607" s="185" t="str">
        <f t="shared" si="328"/>
        <v/>
      </c>
      <c r="AT607" s="177" t="str">
        <f t="shared" si="329"/>
        <v/>
      </c>
      <c r="AU607" s="13" t="str">
        <f>IF(AX607="","",IF(R607="Refreshment Beverage",ROUND((BA607-Y607-Z607-AA607)*VLOOKUP(VALUE(Q607),Rates!G$15:L$19,3,0),4),ROUND(AW607*(VLOOKUP(VALUE(Q607),Rates!G:L,3,0)),4)))</f>
        <v/>
      </c>
      <c r="AV607" s="183" t="str">
        <f t="shared" si="330"/>
        <v/>
      </c>
      <c r="AW607" s="186" t="str">
        <f t="shared" si="331"/>
        <v/>
      </c>
      <c r="AX607" s="184" t="str">
        <f t="shared" si="332"/>
        <v/>
      </c>
      <c r="AY607" s="186" t="str">
        <f>IF(AX607="","",IF(R607="Refreshment Beverage",ROUND(SUM(AX607*Rates!K$19),4),ROUND(SUM(AX607*(Rates!J$8/100)),4)))</f>
        <v/>
      </c>
      <c r="AZ607" s="183" t="str">
        <f t="shared" si="333"/>
        <v/>
      </c>
      <c r="BA607" s="185" t="str">
        <f t="shared" si="334"/>
        <v/>
      </c>
      <c r="BD607" s="171"/>
      <c r="BE607" s="171"/>
      <c r="BF607" s="171"/>
      <c r="BG607" s="171"/>
    </row>
    <row r="608" spans="1:59" ht="15" customHeight="1" x14ac:dyDescent="0.3">
      <c r="A608" s="172"/>
      <c r="B608" s="172"/>
      <c r="C608" s="172"/>
      <c r="D608" s="173"/>
      <c r="E608" s="173"/>
      <c r="F608" s="173"/>
      <c r="G608" s="173"/>
      <c r="H608" s="173"/>
      <c r="I608" s="174"/>
      <c r="J608" s="175"/>
      <c r="K608" s="176" t="str">
        <f t="shared" si="306"/>
        <v/>
      </c>
      <c r="L608" s="177" t="str">
        <f t="shared" si="307"/>
        <v/>
      </c>
      <c r="M608" s="178" t="str">
        <f t="shared" si="308"/>
        <v/>
      </c>
      <c r="N608" s="44" t="str" cm="1">
        <f t="array" ref="N608">IFERROR(IF(_xlfn.SINGLE(A:A)="","",IF(R608="Beer",SUM(LOOKUP(2,1/(Rates!$B$3:$B$5&lt;=W608)/(Rates!$C$3:$C$5&gt;=W608),Rates!$D$3:$D$5)*(X608/100)*W608),IF(R608="Refreshment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44" t="str">
        <f t="shared" si="309"/>
        <v/>
      </c>
      <c r="P608" s="13"/>
      <c r="Q608" s="179" t="str">
        <f t="shared" si="310"/>
        <v/>
      </c>
      <c r="R608" s="180" t="str">
        <f t="shared" si="311"/>
        <v/>
      </c>
      <c r="S608" s="13" t="str">
        <f>IF(A608="","",IF(R608="Refreshment Beverage",VLOOKUP(VALUE(Q608),Rates!G$15:L$19,2,0),VLOOKUP(VALUE(Q608),Rates!G$4:L$8,2,0)))</f>
        <v/>
      </c>
      <c r="T608" s="13" t="str">
        <f t="shared" si="312"/>
        <v/>
      </c>
      <c r="U608" s="181" t="str">
        <f t="shared" si="313"/>
        <v/>
      </c>
      <c r="V608" s="13" t="str">
        <f t="shared" si="314"/>
        <v/>
      </c>
      <c r="W608" s="13" t="str">
        <f t="shared" si="315"/>
        <v/>
      </c>
      <c r="X608" s="182" t="str">
        <f t="shared" si="316"/>
        <v/>
      </c>
      <c r="Y608" s="183" t="str">
        <f>IF(A:A="","",IF(R608="Refreshment Beverage",VLOOKUP(Q608,Rates!G$15:L$19,6,0)*W608,VLOOKUP(Q608,Rates!G$4:L$12,6,0)*W608))</f>
        <v/>
      </c>
      <c r="Z608" s="183" t="str">
        <f t="shared" si="317"/>
        <v/>
      </c>
      <c r="AA608" s="17">
        <f t="shared" si="305"/>
        <v>0</v>
      </c>
      <c r="AB608" s="177" t="str" cm="1">
        <f t="array" ref="AB608">IF(_xlfn.SINGLE(A:A)="","",IF(R608="Refreshment Beverage","",IF(AND(R608="Beer",Q608=0),SUM(LOOKUP(2,1/(Rates!$B$15:$B$18&lt;=W608)/(Rates!$C$15:$C$18&gt;=W608),Rates!$D$15:$D$18)*W608),VLOOKUP(VALUE(_xlfn.SINGLE(Q:Q)),Rates!A:B,2,0)*W608)))</f>
        <v/>
      </c>
      <c r="AC608" s="177" t="str" cm="1">
        <f t="array" ref="AC608">IF(_xlfn.SINGLE(A:A)="","",IF(R608="Refreshment Beverage","",IF(AND(R608="Beer",Q608=0),SUM(LOOKUP(2,1/(Rates!$B$15:$B$18&lt;=W608)/(Rates!$C$15:$C$18&gt;=W608),Rates!$E$15:$E$18)*W608),VLOOKUP(VALUE(_xlfn.SINGLE(Q:Q)),Rates!A:C,3,0)*W608)))</f>
        <v/>
      </c>
      <c r="AD608" s="168">
        <f>IFERROR(IF(OR(Q608=1,Q608=2,Q608=3,Q608=4),VLOOKUP(Q608,Rates!$A$31:$B$34,2,0)*W608,IF(V608=1,VLOOKUP(U608,'REB BEV MIN MKUP'!B:E,4,0),IF(V608&gt;1,VLOOKUP(VALUE(W608),'REB BEV MIN MKUP'!O:Q,3,0),0))),0)</f>
        <v>0</v>
      </c>
      <c r="AE608" s="177" t="str">
        <f t="shared" si="318"/>
        <v/>
      </c>
      <c r="AF608" s="13" t="str">
        <f t="shared" si="319"/>
        <v/>
      </c>
      <c r="AG608" s="177" t="str">
        <f t="shared" si="320"/>
        <v/>
      </c>
      <c r="AH608" s="184" t="str">
        <f t="shared" si="321"/>
        <v/>
      </c>
      <c r="AI608" s="184" t="str">
        <f>IF(AE:AE="","",IF(R608="Refreshment Beverage",AK608*(Rates!J$19/100),ROUND(SUM(AH608*(Rates!$J$8/100)),4)))</f>
        <v/>
      </c>
      <c r="AJ608" s="183" t="str">
        <f t="shared" si="322"/>
        <v/>
      </c>
      <c r="AK608" s="185" t="str">
        <f t="shared" si="323"/>
        <v/>
      </c>
      <c r="AL608" s="177" t="str">
        <f t="shared" si="324"/>
        <v/>
      </c>
      <c r="AM608" s="13" t="str">
        <f>IF(AS608="","",IF(R608="Refreshment Beverage",ROUND(AS608*Rates!K$19,4),ROUND(AO608*(VLOOKUP(VALUE(Q608),Rates!G$4:L$12,3,0)),4)))</f>
        <v/>
      </c>
      <c r="AN608" s="183" t="str">
        <f>IF(AS608="","",IF(R608="Refreshment Beverage",AS608*(Rates!J$19/100),MAX(AM608,AB608)))</f>
        <v/>
      </c>
      <c r="AO608" s="186" t="str">
        <f t="shared" si="325"/>
        <v/>
      </c>
      <c r="AP608" s="186" t="str">
        <f t="shared" si="326"/>
        <v/>
      </c>
      <c r="AQ608" s="186" t="str">
        <f>IF(AS608="","",IF(R608="Refreshment Beverage",ROUND(SUM(VLOOKUP(Q:Q,Rates!G$15:L$19,3,0)*(AS608-Y608-Z608-AA608)),4),ROUND(SUM(Rates!$K$8*AS608),4)))</f>
        <v/>
      </c>
      <c r="AR608" s="184" t="str">
        <f t="shared" si="327"/>
        <v/>
      </c>
      <c r="AS608" s="185" t="str">
        <f t="shared" si="328"/>
        <v/>
      </c>
      <c r="AT608" s="177" t="str">
        <f t="shared" si="329"/>
        <v/>
      </c>
      <c r="AU608" s="13" t="str">
        <f>IF(AX608="","",IF(R608="Refreshment Beverage",ROUND((BA608-Y608-Z608-AA608)*VLOOKUP(VALUE(Q608),Rates!G$15:L$19,3,0),4),ROUND(AW608*(VLOOKUP(VALUE(Q608),Rates!G:L,3,0)),4)))</f>
        <v/>
      </c>
      <c r="AV608" s="183" t="str">
        <f t="shared" si="330"/>
        <v/>
      </c>
      <c r="AW608" s="186" t="str">
        <f t="shared" si="331"/>
        <v/>
      </c>
      <c r="AX608" s="184" t="str">
        <f t="shared" si="332"/>
        <v/>
      </c>
      <c r="AY608" s="186" t="str">
        <f>IF(AX608="","",IF(R608="Refreshment Beverage",ROUND(SUM(AX608*Rates!K$19),4),ROUND(SUM(AX608*(Rates!J$8/100)),4)))</f>
        <v/>
      </c>
      <c r="AZ608" s="183" t="str">
        <f t="shared" si="333"/>
        <v/>
      </c>
      <c r="BA608" s="185" t="str">
        <f t="shared" si="334"/>
        <v/>
      </c>
      <c r="BD608" s="171"/>
      <c r="BE608" s="171"/>
      <c r="BF608" s="171"/>
      <c r="BG608" s="171"/>
    </row>
    <row r="609" spans="1:59" ht="15" customHeight="1" x14ac:dyDescent="0.3">
      <c r="A609" s="172"/>
      <c r="B609" s="172"/>
      <c r="C609" s="172"/>
      <c r="D609" s="173"/>
      <c r="E609" s="173"/>
      <c r="F609" s="173"/>
      <c r="G609" s="173"/>
      <c r="H609" s="173"/>
      <c r="I609" s="174"/>
      <c r="J609" s="175"/>
      <c r="K609" s="176" t="str">
        <f t="shared" si="306"/>
        <v/>
      </c>
      <c r="L609" s="177" t="str">
        <f t="shared" si="307"/>
        <v/>
      </c>
      <c r="M609" s="178" t="str">
        <f t="shared" si="308"/>
        <v/>
      </c>
      <c r="N609" s="44" t="str" cm="1">
        <f t="array" ref="N609">IFERROR(IF(_xlfn.SINGLE(A:A)="","",IF(R609="Beer",SUM(LOOKUP(2,1/(Rates!$B$3:$B$5&lt;=W609)/(Rates!$C$3:$C$5&gt;=W609),Rates!$D$3:$D$5)*(X609/100)*W609),IF(R609="Refreshment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44" t="str">
        <f t="shared" si="309"/>
        <v/>
      </c>
      <c r="P609" s="13"/>
      <c r="Q609" s="179" t="str">
        <f t="shared" si="310"/>
        <v/>
      </c>
      <c r="R609" s="180" t="str">
        <f t="shared" si="311"/>
        <v/>
      </c>
      <c r="S609" s="13" t="str">
        <f>IF(A609="","",IF(R609="Refreshment Beverage",VLOOKUP(VALUE(Q609),Rates!G$15:L$19,2,0),VLOOKUP(VALUE(Q609),Rates!G$4:L$8,2,0)))</f>
        <v/>
      </c>
      <c r="T609" s="13" t="str">
        <f t="shared" si="312"/>
        <v/>
      </c>
      <c r="U609" s="181" t="str">
        <f t="shared" si="313"/>
        <v/>
      </c>
      <c r="V609" s="13" t="str">
        <f t="shared" si="314"/>
        <v/>
      </c>
      <c r="W609" s="13" t="str">
        <f t="shared" si="315"/>
        <v/>
      </c>
      <c r="X609" s="182" t="str">
        <f t="shared" si="316"/>
        <v/>
      </c>
      <c r="Y609" s="183" t="str">
        <f>IF(A:A="","",IF(R609="Refreshment Beverage",VLOOKUP(Q609,Rates!G$15:L$19,6,0)*W609,VLOOKUP(Q609,Rates!G$4:L$12,6,0)*W609))</f>
        <v/>
      </c>
      <c r="Z609" s="183" t="str">
        <f t="shared" si="317"/>
        <v/>
      </c>
      <c r="AA609" s="17">
        <f t="shared" si="305"/>
        <v>0</v>
      </c>
      <c r="AB609" s="177" t="str" cm="1">
        <f t="array" ref="AB609">IF(_xlfn.SINGLE(A:A)="","",IF(R609="Refreshment Beverage","",IF(AND(R609="Beer",Q609=0),SUM(LOOKUP(2,1/(Rates!$B$15:$B$18&lt;=W609)/(Rates!$C$15:$C$18&gt;=W609),Rates!$D$15:$D$18)*W609),VLOOKUP(VALUE(_xlfn.SINGLE(Q:Q)),Rates!A:B,2,0)*W609)))</f>
        <v/>
      </c>
      <c r="AC609" s="177" t="str" cm="1">
        <f t="array" ref="AC609">IF(_xlfn.SINGLE(A:A)="","",IF(R609="Refreshment Beverage","",IF(AND(R609="Beer",Q609=0),SUM(LOOKUP(2,1/(Rates!$B$15:$B$18&lt;=W609)/(Rates!$C$15:$C$18&gt;=W609),Rates!$E$15:$E$18)*W609),VLOOKUP(VALUE(_xlfn.SINGLE(Q:Q)),Rates!A:C,3,0)*W609)))</f>
        <v/>
      </c>
      <c r="AD609" s="168">
        <f>IFERROR(IF(OR(Q609=1,Q609=2,Q609=3,Q609=4),VLOOKUP(Q609,Rates!$A$31:$B$34,2,0)*W609,IF(V609=1,VLOOKUP(U609,'REB BEV MIN MKUP'!B:E,4,0),IF(V609&gt;1,VLOOKUP(VALUE(W609),'REB BEV MIN MKUP'!O:Q,3,0),0))),0)</f>
        <v>0</v>
      </c>
      <c r="AE609" s="177" t="str">
        <f t="shared" si="318"/>
        <v/>
      </c>
      <c r="AF609" s="13" t="str">
        <f t="shared" si="319"/>
        <v/>
      </c>
      <c r="AG609" s="177" t="str">
        <f t="shared" si="320"/>
        <v/>
      </c>
      <c r="AH609" s="184" t="str">
        <f t="shared" si="321"/>
        <v/>
      </c>
      <c r="AI609" s="184" t="str">
        <f>IF(AE:AE="","",IF(R609="Refreshment Beverage",AK609*(Rates!J$19/100),ROUND(SUM(AH609*(Rates!$J$8/100)),4)))</f>
        <v/>
      </c>
      <c r="AJ609" s="183" t="str">
        <f t="shared" si="322"/>
        <v/>
      </c>
      <c r="AK609" s="185" t="str">
        <f t="shared" si="323"/>
        <v/>
      </c>
      <c r="AL609" s="177" t="str">
        <f t="shared" si="324"/>
        <v/>
      </c>
      <c r="AM609" s="13" t="str">
        <f>IF(AS609="","",IF(R609="Refreshment Beverage",ROUND(AS609*Rates!K$19,4),ROUND(AO609*(VLOOKUP(VALUE(Q609),Rates!G$4:L$12,3,0)),4)))</f>
        <v/>
      </c>
      <c r="AN609" s="183" t="str">
        <f>IF(AS609="","",IF(R609="Refreshment Beverage",AS609*(Rates!J$19/100),MAX(AM609,AB609)))</f>
        <v/>
      </c>
      <c r="AO609" s="186" t="str">
        <f t="shared" si="325"/>
        <v/>
      </c>
      <c r="AP609" s="186" t="str">
        <f t="shared" si="326"/>
        <v/>
      </c>
      <c r="AQ609" s="186" t="str">
        <f>IF(AS609="","",IF(R609="Refreshment Beverage",ROUND(SUM(VLOOKUP(Q:Q,Rates!G$15:L$19,3,0)*(AS609-Y609-Z609-AA609)),4),ROUND(SUM(Rates!$K$8*AS609),4)))</f>
        <v/>
      </c>
      <c r="AR609" s="184" t="str">
        <f t="shared" si="327"/>
        <v/>
      </c>
      <c r="AS609" s="185" t="str">
        <f t="shared" si="328"/>
        <v/>
      </c>
      <c r="AT609" s="177" t="str">
        <f t="shared" si="329"/>
        <v/>
      </c>
      <c r="AU609" s="13" t="str">
        <f>IF(AX609="","",IF(R609="Refreshment Beverage",ROUND((BA609-Y609-Z609-AA609)*VLOOKUP(VALUE(Q609),Rates!G$15:L$19,3,0),4),ROUND(AW609*(VLOOKUP(VALUE(Q609),Rates!G:L,3,0)),4)))</f>
        <v/>
      </c>
      <c r="AV609" s="183" t="str">
        <f t="shared" si="330"/>
        <v/>
      </c>
      <c r="AW609" s="186" t="str">
        <f t="shared" si="331"/>
        <v/>
      </c>
      <c r="AX609" s="184" t="str">
        <f t="shared" si="332"/>
        <v/>
      </c>
      <c r="AY609" s="186" t="str">
        <f>IF(AX609="","",IF(R609="Refreshment Beverage",ROUND(SUM(AX609*Rates!K$19),4),ROUND(SUM(AX609*(Rates!J$8/100)),4)))</f>
        <v/>
      </c>
      <c r="AZ609" s="183" t="str">
        <f t="shared" si="333"/>
        <v/>
      </c>
      <c r="BA609" s="185" t="str">
        <f t="shared" si="334"/>
        <v/>
      </c>
      <c r="BD609" s="171"/>
      <c r="BE609" s="171"/>
      <c r="BF609" s="171"/>
      <c r="BG609" s="171"/>
    </row>
    <row r="610" spans="1:59" ht="15" customHeight="1" x14ac:dyDescent="0.3">
      <c r="A610" s="172"/>
      <c r="B610" s="172"/>
      <c r="C610" s="172"/>
      <c r="D610" s="173"/>
      <c r="E610" s="173"/>
      <c r="F610" s="173"/>
      <c r="G610" s="173"/>
      <c r="H610" s="173"/>
      <c r="I610" s="174"/>
      <c r="J610" s="175"/>
      <c r="K610" s="176" t="str">
        <f t="shared" si="306"/>
        <v/>
      </c>
      <c r="L610" s="177" t="str">
        <f t="shared" si="307"/>
        <v/>
      </c>
      <c r="M610" s="178" t="str">
        <f t="shared" si="308"/>
        <v/>
      </c>
      <c r="N610" s="44" t="str" cm="1">
        <f t="array" ref="N610">IFERROR(IF(_xlfn.SINGLE(A:A)="","",IF(R610="Beer",SUM(LOOKUP(2,1/(Rates!$B$3:$B$5&lt;=W610)/(Rates!$C$3:$C$5&gt;=W610),Rates!$D$3:$D$5)*(X610/100)*W610),IF(R610="Refreshment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44" t="str">
        <f t="shared" si="309"/>
        <v/>
      </c>
      <c r="P610" s="13"/>
      <c r="Q610" s="179" t="str">
        <f t="shared" si="310"/>
        <v/>
      </c>
      <c r="R610" s="180" t="str">
        <f t="shared" si="311"/>
        <v/>
      </c>
      <c r="S610" s="13" t="str">
        <f>IF(A610="","",IF(R610="Refreshment Beverage",VLOOKUP(VALUE(Q610),Rates!G$15:L$19,2,0),VLOOKUP(VALUE(Q610),Rates!G$4:L$8,2,0)))</f>
        <v/>
      </c>
      <c r="T610" s="13" t="str">
        <f t="shared" si="312"/>
        <v/>
      </c>
      <c r="U610" s="181" t="str">
        <f t="shared" si="313"/>
        <v/>
      </c>
      <c r="V610" s="13" t="str">
        <f t="shared" si="314"/>
        <v/>
      </c>
      <c r="W610" s="13" t="str">
        <f t="shared" si="315"/>
        <v/>
      </c>
      <c r="X610" s="182" t="str">
        <f t="shared" si="316"/>
        <v/>
      </c>
      <c r="Y610" s="183" t="str">
        <f>IF(A:A="","",IF(R610="Refreshment Beverage",VLOOKUP(Q610,Rates!G$15:L$19,6,0)*W610,VLOOKUP(Q610,Rates!G$4:L$12,6,0)*W610))</f>
        <v/>
      </c>
      <c r="Z610" s="183" t="str">
        <f t="shared" si="317"/>
        <v/>
      </c>
      <c r="AA610" s="17">
        <f t="shared" si="305"/>
        <v>0</v>
      </c>
      <c r="AB610" s="177" t="str" cm="1">
        <f t="array" ref="AB610">IF(_xlfn.SINGLE(A:A)="","",IF(R610="Refreshment Beverage","",IF(AND(R610="Beer",Q610=0),SUM(LOOKUP(2,1/(Rates!$B$15:$B$18&lt;=W610)/(Rates!$C$15:$C$18&gt;=W610),Rates!$D$15:$D$18)*W610),VLOOKUP(VALUE(_xlfn.SINGLE(Q:Q)),Rates!A:B,2,0)*W610)))</f>
        <v/>
      </c>
      <c r="AC610" s="177" t="str" cm="1">
        <f t="array" ref="AC610">IF(_xlfn.SINGLE(A:A)="","",IF(R610="Refreshment Beverage","",IF(AND(R610="Beer",Q610=0),SUM(LOOKUP(2,1/(Rates!$B$15:$B$18&lt;=W610)/(Rates!$C$15:$C$18&gt;=W610),Rates!$E$15:$E$18)*W610),VLOOKUP(VALUE(_xlfn.SINGLE(Q:Q)),Rates!A:C,3,0)*W610)))</f>
        <v/>
      </c>
      <c r="AD610" s="168">
        <f>IFERROR(IF(OR(Q610=1,Q610=2,Q610=3,Q610=4),VLOOKUP(Q610,Rates!$A$31:$B$34,2,0)*W610,IF(V610=1,VLOOKUP(U610,'REB BEV MIN MKUP'!B:E,4,0),IF(V610&gt;1,VLOOKUP(VALUE(W610),'REB BEV MIN MKUP'!O:Q,3,0),0))),0)</f>
        <v>0</v>
      </c>
      <c r="AE610" s="177" t="str">
        <f t="shared" si="318"/>
        <v/>
      </c>
      <c r="AF610" s="13" t="str">
        <f t="shared" si="319"/>
        <v/>
      </c>
      <c r="AG610" s="177" t="str">
        <f t="shared" si="320"/>
        <v/>
      </c>
      <c r="AH610" s="184" t="str">
        <f t="shared" si="321"/>
        <v/>
      </c>
      <c r="AI610" s="184" t="str">
        <f>IF(AE:AE="","",IF(R610="Refreshment Beverage",AK610*(Rates!J$19/100),ROUND(SUM(AH610*(Rates!$J$8/100)),4)))</f>
        <v/>
      </c>
      <c r="AJ610" s="183" t="str">
        <f t="shared" si="322"/>
        <v/>
      </c>
      <c r="AK610" s="185" t="str">
        <f t="shared" si="323"/>
        <v/>
      </c>
      <c r="AL610" s="177" t="str">
        <f t="shared" si="324"/>
        <v/>
      </c>
      <c r="AM610" s="13" t="str">
        <f>IF(AS610="","",IF(R610="Refreshment Beverage",ROUND(AS610*Rates!K$19,4),ROUND(AO610*(VLOOKUP(VALUE(Q610),Rates!G$4:L$12,3,0)),4)))</f>
        <v/>
      </c>
      <c r="AN610" s="183" t="str">
        <f>IF(AS610="","",IF(R610="Refreshment Beverage",AS610*(Rates!J$19/100),MAX(AM610,AB610)))</f>
        <v/>
      </c>
      <c r="AO610" s="186" t="str">
        <f t="shared" si="325"/>
        <v/>
      </c>
      <c r="AP610" s="186" t="str">
        <f t="shared" si="326"/>
        <v/>
      </c>
      <c r="AQ610" s="186" t="str">
        <f>IF(AS610="","",IF(R610="Refreshment Beverage",ROUND(SUM(VLOOKUP(Q:Q,Rates!G$15:L$19,3,0)*(AS610-Y610-Z610-AA610)),4),ROUND(SUM(Rates!$K$8*AS610),4)))</f>
        <v/>
      </c>
      <c r="AR610" s="184" t="str">
        <f t="shared" si="327"/>
        <v/>
      </c>
      <c r="AS610" s="185" t="str">
        <f t="shared" si="328"/>
        <v/>
      </c>
      <c r="AT610" s="177" t="str">
        <f t="shared" si="329"/>
        <v/>
      </c>
      <c r="AU610" s="13" t="str">
        <f>IF(AX610="","",IF(R610="Refreshment Beverage",ROUND((BA610-Y610-Z610-AA610)*VLOOKUP(VALUE(Q610),Rates!G$15:L$19,3,0),4),ROUND(AW610*(VLOOKUP(VALUE(Q610),Rates!G:L,3,0)),4)))</f>
        <v/>
      </c>
      <c r="AV610" s="183" t="str">
        <f t="shared" si="330"/>
        <v/>
      </c>
      <c r="AW610" s="186" t="str">
        <f t="shared" si="331"/>
        <v/>
      </c>
      <c r="AX610" s="184" t="str">
        <f t="shared" si="332"/>
        <v/>
      </c>
      <c r="AY610" s="186" t="str">
        <f>IF(AX610="","",IF(R610="Refreshment Beverage",ROUND(SUM(AX610*Rates!K$19),4),ROUND(SUM(AX610*(Rates!J$8/100)),4)))</f>
        <v/>
      </c>
      <c r="AZ610" s="183" t="str">
        <f t="shared" si="333"/>
        <v/>
      </c>
      <c r="BA610" s="185" t="str">
        <f t="shared" si="334"/>
        <v/>
      </c>
      <c r="BD610" s="171"/>
      <c r="BE610" s="171"/>
      <c r="BF610" s="171"/>
      <c r="BG610" s="171"/>
    </row>
    <row r="611" spans="1:59" ht="15" customHeight="1" x14ac:dyDescent="0.3">
      <c r="A611" s="172"/>
      <c r="B611" s="172"/>
      <c r="C611" s="172"/>
      <c r="D611" s="173"/>
      <c r="E611" s="173"/>
      <c r="F611" s="173"/>
      <c r="G611" s="173"/>
      <c r="H611" s="173"/>
      <c r="I611" s="174"/>
      <c r="J611" s="175"/>
      <c r="K611" s="176" t="str">
        <f t="shared" si="306"/>
        <v/>
      </c>
      <c r="L611" s="177" t="str">
        <f t="shared" si="307"/>
        <v/>
      </c>
      <c r="M611" s="178" t="str">
        <f t="shared" si="308"/>
        <v/>
      </c>
      <c r="N611" s="44" t="str" cm="1">
        <f t="array" ref="N611">IFERROR(IF(_xlfn.SINGLE(A:A)="","",IF(R611="Beer",SUM(LOOKUP(2,1/(Rates!$B$3:$B$5&lt;=W611)/(Rates!$C$3:$C$5&gt;=W611),Rates!$D$3:$D$5)*(X611/100)*W611),IF(R611="Refreshment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44" t="str">
        <f t="shared" si="309"/>
        <v/>
      </c>
      <c r="P611" s="13"/>
      <c r="Q611" s="179" t="str">
        <f t="shared" si="310"/>
        <v/>
      </c>
      <c r="R611" s="180" t="str">
        <f t="shared" si="311"/>
        <v/>
      </c>
      <c r="S611" s="13" t="str">
        <f>IF(A611="","",IF(R611="Refreshment Beverage",VLOOKUP(VALUE(Q611),Rates!G$15:L$19,2,0),VLOOKUP(VALUE(Q611),Rates!G$4:L$8,2,0)))</f>
        <v/>
      </c>
      <c r="T611" s="13" t="str">
        <f t="shared" si="312"/>
        <v/>
      </c>
      <c r="U611" s="181" t="str">
        <f t="shared" si="313"/>
        <v/>
      </c>
      <c r="V611" s="13" t="str">
        <f t="shared" si="314"/>
        <v/>
      </c>
      <c r="W611" s="13" t="str">
        <f t="shared" si="315"/>
        <v/>
      </c>
      <c r="X611" s="182" t="str">
        <f t="shared" si="316"/>
        <v/>
      </c>
      <c r="Y611" s="183" t="str">
        <f>IF(A:A="","",IF(R611="Refreshment Beverage",VLOOKUP(Q611,Rates!G$15:L$19,6,0)*W611,VLOOKUP(Q611,Rates!G$4:L$12,6,0)*W611))</f>
        <v/>
      </c>
      <c r="Z611" s="183" t="str">
        <f t="shared" si="317"/>
        <v/>
      </c>
      <c r="AA611" s="17">
        <f t="shared" si="305"/>
        <v>0</v>
      </c>
      <c r="AB611" s="177" t="str" cm="1">
        <f t="array" ref="AB611">IF(_xlfn.SINGLE(A:A)="","",IF(R611="Refreshment Beverage","",IF(AND(R611="Beer",Q611=0),SUM(LOOKUP(2,1/(Rates!$B$15:$B$18&lt;=W611)/(Rates!$C$15:$C$18&gt;=W611),Rates!$D$15:$D$18)*W611),VLOOKUP(VALUE(_xlfn.SINGLE(Q:Q)),Rates!A:B,2,0)*W611)))</f>
        <v/>
      </c>
      <c r="AC611" s="177" t="str" cm="1">
        <f t="array" ref="AC611">IF(_xlfn.SINGLE(A:A)="","",IF(R611="Refreshment Beverage","",IF(AND(R611="Beer",Q611=0),SUM(LOOKUP(2,1/(Rates!$B$15:$B$18&lt;=W611)/(Rates!$C$15:$C$18&gt;=W611),Rates!$E$15:$E$18)*W611),VLOOKUP(VALUE(_xlfn.SINGLE(Q:Q)),Rates!A:C,3,0)*W611)))</f>
        <v/>
      </c>
      <c r="AD611" s="168">
        <f>IFERROR(IF(OR(Q611=1,Q611=2,Q611=3,Q611=4),VLOOKUP(Q611,Rates!$A$31:$B$34,2,0)*W611,IF(V611=1,VLOOKUP(U611,'REB BEV MIN MKUP'!B:E,4,0),IF(V611&gt;1,VLOOKUP(VALUE(W611),'REB BEV MIN MKUP'!O:Q,3,0),0))),0)</f>
        <v>0</v>
      </c>
      <c r="AE611" s="177" t="str">
        <f t="shared" si="318"/>
        <v/>
      </c>
      <c r="AF611" s="13" t="str">
        <f t="shared" si="319"/>
        <v/>
      </c>
      <c r="AG611" s="177" t="str">
        <f t="shared" si="320"/>
        <v/>
      </c>
      <c r="AH611" s="184" t="str">
        <f t="shared" si="321"/>
        <v/>
      </c>
      <c r="AI611" s="184" t="str">
        <f>IF(AE:AE="","",IF(R611="Refreshment Beverage",AK611*(Rates!J$19/100),ROUND(SUM(AH611*(Rates!$J$8/100)),4)))</f>
        <v/>
      </c>
      <c r="AJ611" s="183" t="str">
        <f t="shared" si="322"/>
        <v/>
      </c>
      <c r="AK611" s="185" t="str">
        <f t="shared" si="323"/>
        <v/>
      </c>
      <c r="AL611" s="177" t="str">
        <f t="shared" si="324"/>
        <v/>
      </c>
      <c r="AM611" s="13" t="str">
        <f>IF(AS611="","",IF(R611="Refreshment Beverage",ROUND(AS611*Rates!K$19,4),ROUND(AO611*(VLOOKUP(VALUE(Q611),Rates!G$4:L$12,3,0)),4)))</f>
        <v/>
      </c>
      <c r="AN611" s="183" t="str">
        <f>IF(AS611="","",IF(R611="Refreshment Beverage",AS611*(Rates!J$19/100),MAX(AM611,AB611)))</f>
        <v/>
      </c>
      <c r="AO611" s="186" t="str">
        <f t="shared" si="325"/>
        <v/>
      </c>
      <c r="AP611" s="186" t="str">
        <f t="shared" si="326"/>
        <v/>
      </c>
      <c r="AQ611" s="186" t="str">
        <f>IF(AS611="","",IF(R611="Refreshment Beverage",ROUND(SUM(VLOOKUP(Q:Q,Rates!G$15:L$19,3,0)*(AS611-Y611-Z611-AA611)),4),ROUND(SUM(Rates!$K$8*AS611),4)))</f>
        <v/>
      </c>
      <c r="AR611" s="184" t="str">
        <f t="shared" si="327"/>
        <v/>
      </c>
      <c r="AS611" s="185" t="str">
        <f t="shared" si="328"/>
        <v/>
      </c>
      <c r="AT611" s="177" t="str">
        <f t="shared" si="329"/>
        <v/>
      </c>
      <c r="AU611" s="13" t="str">
        <f>IF(AX611="","",IF(R611="Refreshment Beverage",ROUND((BA611-Y611-Z611-AA611)*VLOOKUP(VALUE(Q611),Rates!G$15:L$19,3,0),4),ROUND(AW611*(VLOOKUP(VALUE(Q611),Rates!G:L,3,0)),4)))</f>
        <v/>
      </c>
      <c r="AV611" s="183" t="str">
        <f t="shared" si="330"/>
        <v/>
      </c>
      <c r="AW611" s="186" t="str">
        <f t="shared" si="331"/>
        <v/>
      </c>
      <c r="AX611" s="184" t="str">
        <f t="shared" si="332"/>
        <v/>
      </c>
      <c r="AY611" s="186" t="str">
        <f>IF(AX611="","",IF(R611="Refreshment Beverage",ROUND(SUM(AX611*Rates!K$19),4),ROUND(SUM(AX611*(Rates!J$8/100)),4)))</f>
        <v/>
      </c>
      <c r="AZ611" s="183" t="str">
        <f t="shared" si="333"/>
        <v/>
      </c>
      <c r="BA611" s="185" t="str">
        <f t="shared" si="334"/>
        <v/>
      </c>
      <c r="BD611" s="171"/>
      <c r="BE611" s="171"/>
      <c r="BF611" s="171"/>
      <c r="BG611" s="171"/>
    </row>
    <row r="612" spans="1:59" ht="15" customHeight="1" x14ac:dyDescent="0.3">
      <c r="A612" s="172"/>
      <c r="B612" s="172"/>
      <c r="C612" s="172"/>
      <c r="D612" s="173"/>
      <c r="E612" s="173"/>
      <c r="F612" s="173"/>
      <c r="G612" s="173"/>
      <c r="H612" s="173"/>
      <c r="I612" s="174"/>
      <c r="J612" s="175"/>
      <c r="K612" s="176" t="str">
        <f t="shared" si="306"/>
        <v/>
      </c>
      <c r="L612" s="177" t="str">
        <f t="shared" si="307"/>
        <v/>
      </c>
      <c r="M612" s="178" t="str">
        <f t="shared" si="308"/>
        <v/>
      </c>
      <c r="N612" s="44" t="str" cm="1">
        <f t="array" ref="N612">IFERROR(IF(_xlfn.SINGLE(A:A)="","",IF(R612="Beer",SUM(LOOKUP(2,1/(Rates!$B$3:$B$5&lt;=W612)/(Rates!$C$3:$C$5&gt;=W612),Rates!$D$3:$D$5)*(X612/100)*W612),IF(R612="Refreshment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44" t="str">
        <f t="shared" si="309"/>
        <v/>
      </c>
      <c r="P612" s="13"/>
      <c r="Q612" s="179" t="str">
        <f t="shared" si="310"/>
        <v/>
      </c>
      <c r="R612" s="180" t="str">
        <f t="shared" si="311"/>
        <v/>
      </c>
      <c r="S612" s="13" t="str">
        <f>IF(A612="","",IF(R612="Refreshment Beverage",VLOOKUP(VALUE(Q612),Rates!G$15:L$19,2,0),VLOOKUP(VALUE(Q612),Rates!G$4:L$8,2,0)))</f>
        <v/>
      </c>
      <c r="T612" s="13" t="str">
        <f t="shared" si="312"/>
        <v/>
      </c>
      <c r="U612" s="181" t="str">
        <f t="shared" si="313"/>
        <v/>
      </c>
      <c r="V612" s="13" t="str">
        <f t="shared" si="314"/>
        <v/>
      </c>
      <c r="W612" s="13" t="str">
        <f t="shared" si="315"/>
        <v/>
      </c>
      <c r="X612" s="182" t="str">
        <f t="shared" si="316"/>
        <v/>
      </c>
      <c r="Y612" s="183" t="str">
        <f>IF(A:A="","",IF(R612="Refreshment Beverage",VLOOKUP(Q612,Rates!G$15:L$19,6,0)*W612,VLOOKUP(Q612,Rates!G$4:L$12,6,0)*W612))</f>
        <v/>
      </c>
      <c r="Z612" s="183" t="str">
        <f t="shared" si="317"/>
        <v/>
      </c>
      <c r="AA612" s="17">
        <f t="shared" si="305"/>
        <v>0</v>
      </c>
      <c r="AB612" s="177" t="str" cm="1">
        <f t="array" ref="AB612">IF(_xlfn.SINGLE(A:A)="","",IF(R612="Refreshment Beverage","",IF(AND(R612="Beer",Q612=0),SUM(LOOKUP(2,1/(Rates!$B$15:$B$18&lt;=W612)/(Rates!$C$15:$C$18&gt;=W612),Rates!$D$15:$D$18)*W612),VLOOKUP(VALUE(_xlfn.SINGLE(Q:Q)),Rates!A:B,2,0)*W612)))</f>
        <v/>
      </c>
      <c r="AC612" s="177" t="str" cm="1">
        <f t="array" ref="AC612">IF(_xlfn.SINGLE(A:A)="","",IF(R612="Refreshment Beverage","",IF(AND(R612="Beer",Q612=0),SUM(LOOKUP(2,1/(Rates!$B$15:$B$18&lt;=W612)/(Rates!$C$15:$C$18&gt;=W612),Rates!$E$15:$E$18)*W612),VLOOKUP(VALUE(_xlfn.SINGLE(Q:Q)),Rates!A:C,3,0)*W612)))</f>
        <v/>
      </c>
      <c r="AD612" s="168">
        <f>IFERROR(IF(OR(Q612=1,Q612=2,Q612=3,Q612=4),VLOOKUP(Q612,Rates!$A$31:$B$34,2,0)*W612,IF(V612=1,VLOOKUP(U612,'REB BEV MIN MKUP'!B:E,4,0),IF(V612&gt;1,VLOOKUP(VALUE(W612),'REB BEV MIN MKUP'!O:Q,3,0),0))),0)</f>
        <v>0</v>
      </c>
      <c r="AE612" s="177" t="str">
        <f t="shared" si="318"/>
        <v/>
      </c>
      <c r="AF612" s="13" t="str">
        <f t="shared" si="319"/>
        <v/>
      </c>
      <c r="AG612" s="177" t="str">
        <f t="shared" si="320"/>
        <v/>
      </c>
      <c r="AH612" s="184" t="str">
        <f t="shared" si="321"/>
        <v/>
      </c>
      <c r="AI612" s="184" t="str">
        <f>IF(AE:AE="","",IF(R612="Refreshment Beverage",AK612*(Rates!J$19/100),ROUND(SUM(AH612*(Rates!$J$8/100)),4)))</f>
        <v/>
      </c>
      <c r="AJ612" s="183" t="str">
        <f t="shared" si="322"/>
        <v/>
      </c>
      <c r="AK612" s="185" t="str">
        <f t="shared" si="323"/>
        <v/>
      </c>
      <c r="AL612" s="177" t="str">
        <f t="shared" si="324"/>
        <v/>
      </c>
      <c r="AM612" s="13" t="str">
        <f>IF(AS612="","",IF(R612="Refreshment Beverage",ROUND(AS612*Rates!K$19,4),ROUND(AO612*(VLOOKUP(VALUE(Q612),Rates!G$4:L$12,3,0)),4)))</f>
        <v/>
      </c>
      <c r="AN612" s="183" t="str">
        <f>IF(AS612="","",IF(R612="Refreshment Beverage",AS612*(Rates!J$19/100),MAX(AM612,AB612)))</f>
        <v/>
      </c>
      <c r="AO612" s="186" t="str">
        <f t="shared" si="325"/>
        <v/>
      </c>
      <c r="AP612" s="186" t="str">
        <f t="shared" si="326"/>
        <v/>
      </c>
      <c r="AQ612" s="186" t="str">
        <f>IF(AS612="","",IF(R612="Refreshment Beverage",ROUND(SUM(VLOOKUP(Q:Q,Rates!G$15:L$19,3,0)*(AS612-Y612-Z612-AA612)),4),ROUND(SUM(Rates!$K$8*AS612),4)))</f>
        <v/>
      </c>
      <c r="AR612" s="184" t="str">
        <f t="shared" si="327"/>
        <v/>
      </c>
      <c r="AS612" s="185" t="str">
        <f t="shared" si="328"/>
        <v/>
      </c>
      <c r="AT612" s="177" t="str">
        <f t="shared" si="329"/>
        <v/>
      </c>
      <c r="AU612" s="13" t="str">
        <f>IF(AX612="","",IF(R612="Refreshment Beverage",ROUND((BA612-Y612-Z612-AA612)*VLOOKUP(VALUE(Q612),Rates!G$15:L$19,3,0),4),ROUND(AW612*(VLOOKUP(VALUE(Q612),Rates!G:L,3,0)),4)))</f>
        <v/>
      </c>
      <c r="AV612" s="183" t="str">
        <f t="shared" si="330"/>
        <v/>
      </c>
      <c r="AW612" s="186" t="str">
        <f t="shared" si="331"/>
        <v/>
      </c>
      <c r="AX612" s="184" t="str">
        <f t="shared" si="332"/>
        <v/>
      </c>
      <c r="AY612" s="186" t="str">
        <f>IF(AX612="","",IF(R612="Refreshment Beverage",ROUND(SUM(AX612*Rates!K$19),4),ROUND(SUM(AX612*(Rates!J$8/100)),4)))</f>
        <v/>
      </c>
      <c r="AZ612" s="183" t="str">
        <f t="shared" si="333"/>
        <v/>
      </c>
      <c r="BA612" s="185" t="str">
        <f t="shared" si="334"/>
        <v/>
      </c>
      <c r="BD612" s="171"/>
      <c r="BE612" s="171"/>
      <c r="BF612" s="171"/>
      <c r="BG612" s="171"/>
    </row>
    <row r="613" spans="1:59" ht="15" customHeight="1" x14ac:dyDescent="0.3">
      <c r="A613" s="172"/>
      <c r="B613" s="172"/>
      <c r="C613" s="172"/>
      <c r="D613" s="173"/>
      <c r="E613" s="173"/>
      <c r="F613" s="173"/>
      <c r="G613" s="173"/>
      <c r="H613" s="173"/>
      <c r="I613" s="174"/>
      <c r="J613" s="175"/>
      <c r="K613" s="176" t="str">
        <f t="shared" si="306"/>
        <v/>
      </c>
      <c r="L613" s="177" t="str">
        <f t="shared" si="307"/>
        <v/>
      </c>
      <c r="M613" s="178" t="str">
        <f t="shared" si="308"/>
        <v/>
      </c>
      <c r="N613" s="44" t="str" cm="1">
        <f t="array" ref="N613">IFERROR(IF(_xlfn.SINGLE(A:A)="","",IF(R613="Beer",SUM(LOOKUP(2,1/(Rates!$B$3:$B$5&lt;=W613)/(Rates!$C$3:$C$5&gt;=W613),Rates!$D$3:$D$5)*(X613/100)*W613),IF(R613="Refreshment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44" t="str">
        <f t="shared" si="309"/>
        <v/>
      </c>
      <c r="P613" s="13"/>
      <c r="Q613" s="179" t="str">
        <f t="shared" si="310"/>
        <v/>
      </c>
      <c r="R613" s="180" t="str">
        <f t="shared" si="311"/>
        <v/>
      </c>
      <c r="S613" s="13" t="str">
        <f>IF(A613="","",IF(R613="Refreshment Beverage",VLOOKUP(VALUE(Q613),Rates!G$15:L$19,2,0),VLOOKUP(VALUE(Q613),Rates!G$4:L$8,2,0)))</f>
        <v/>
      </c>
      <c r="T613" s="13" t="str">
        <f t="shared" si="312"/>
        <v/>
      </c>
      <c r="U613" s="181" t="str">
        <f t="shared" si="313"/>
        <v/>
      </c>
      <c r="V613" s="13" t="str">
        <f t="shared" si="314"/>
        <v/>
      </c>
      <c r="W613" s="13" t="str">
        <f t="shared" si="315"/>
        <v/>
      </c>
      <c r="X613" s="182" t="str">
        <f t="shared" si="316"/>
        <v/>
      </c>
      <c r="Y613" s="183" t="str">
        <f>IF(A:A="","",IF(R613="Refreshment Beverage",VLOOKUP(Q613,Rates!G$15:L$19,6,0)*W613,VLOOKUP(Q613,Rates!G$4:L$12,6,0)*W613))</f>
        <v/>
      </c>
      <c r="Z613" s="183" t="str">
        <f t="shared" si="317"/>
        <v/>
      </c>
      <c r="AA613" s="17">
        <f t="shared" si="305"/>
        <v>0</v>
      </c>
      <c r="AB613" s="177" t="str" cm="1">
        <f t="array" ref="AB613">IF(_xlfn.SINGLE(A:A)="","",IF(R613="Refreshment Beverage","",IF(AND(R613="Beer",Q613=0),SUM(LOOKUP(2,1/(Rates!$B$15:$B$18&lt;=W613)/(Rates!$C$15:$C$18&gt;=W613),Rates!$D$15:$D$18)*W613),VLOOKUP(VALUE(_xlfn.SINGLE(Q:Q)),Rates!A:B,2,0)*W613)))</f>
        <v/>
      </c>
      <c r="AC613" s="177" t="str" cm="1">
        <f t="array" ref="AC613">IF(_xlfn.SINGLE(A:A)="","",IF(R613="Refreshment Beverage","",IF(AND(R613="Beer",Q613=0),SUM(LOOKUP(2,1/(Rates!$B$15:$B$18&lt;=W613)/(Rates!$C$15:$C$18&gt;=W613),Rates!$E$15:$E$18)*W613),VLOOKUP(VALUE(_xlfn.SINGLE(Q:Q)),Rates!A:C,3,0)*W613)))</f>
        <v/>
      </c>
      <c r="AD613" s="168">
        <f>IFERROR(IF(OR(Q613=1,Q613=2,Q613=3,Q613=4),VLOOKUP(Q613,Rates!$A$31:$B$34,2,0)*W613,IF(V613=1,VLOOKUP(U613,'REB BEV MIN MKUP'!B:E,4,0),IF(V613&gt;1,VLOOKUP(VALUE(W613),'REB BEV MIN MKUP'!O:Q,3,0),0))),0)</f>
        <v>0</v>
      </c>
      <c r="AE613" s="177" t="str">
        <f t="shared" si="318"/>
        <v/>
      </c>
      <c r="AF613" s="13" t="str">
        <f t="shared" si="319"/>
        <v/>
      </c>
      <c r="AG613" s="177" t="str">
        <f t="shared" si="320"/>
        <v/>
      </c>
      <c r="AH613" s="184" t="str">
        <f t="shared" si="321"/>
        <v/>
      </c>
      <c r="AI613" s="184" t="str">
        <f>IF(AE:AE="","",IF(R613="Refreshment Beverage",AK613*(Rates!J$19/100),ROUND(SUM(AH613*(Rates!$J$8/100)),4)))</f>
        <v/>
      </c>
      <c r="AJ613" s="183" t="str">
        <f t="shared" si="322"/>
        <v/>
      </c>
      <c r="AK613" s="185" t="str">
        <f t="shared" si="323"/>
        <v/>
      </c>
      <c r="AL613" s="177" t="str">
        <f t="shared" si="324"/>
        <v/>
      </c>
      <c r="AM613" s="13" t="str">
        <f>IF(AS613="","",IF(R613="Refreshment Beverage",ROUND(AS613*Rates!K$19,4),ROUND(AO613*(VLOOKUP(VALUE(Q613),Rates!G$4:L$12,3,0)),4)))</f>
        <v/>
      </c>
      <c r="AN613" s="183" t="str">
        <f>IF(AS613="","",IF(R613="Refreshment Beverage",AS613*(Rates!J$19/100),MAX(AM613,AB613)))</f>
        <v/>
      </c>
      <c r="AO613" s="186" t="str">
        <f t="shared" si="325"/>
        <v/>
      </c>
      <c r="AP613" s="186" t="str">
        <f t="shared" si="326"/>
        <v/>
      </c>
      <c r="AQ613" s="186" t="str">
        <f>IF(AS613="","",IF(R613="Refreshment Beverage",ROUND(SUM(VLOOKUP(Q:Q,Rates!G$15:L$19,3,0)*(AS613-Y613-Z613-AA613)),4),ROUND(SUM(Rates!$K$8*AS613),4)))</f>
        <v/>
      </c>
      <c r="AR613" s="184" t="str">
        <f t="shared" si="327"/>
        <v/>
      </c>
      <c r="AS613" s="185" t="str">
        <f t="shared" si="328"/>
        <v/>
      </c>
      <c r="AT613" s="177" t="str">
        <f t="shared" si="329"/>
        <v/>
      </c>
      <c r="AU613" s="13" t="str">
        <f>IF(AX613="","",IF(R613="Refreshment Beverage",ROUND((BA613-Y613-Z613-AA613)*VLOOKUP(VALUE(Q613),Rates!G$15:L$19,3,0),4),ROUND(AW613*(VLOOKUP(VALUE(Q613),Rates!G:L,3,0)),4)))</f>
        <v/>
      </c>
      <c r="AV613" s="183" t="str">
        <f t="shared" si="330"/>
        <v/>
      </c>
      <c r="AW613" s="186" t="str">
        <f t="shared" si="331"/>
        <v/>
      </c>
      <c r="AX613" s="184" t="str">
        <f t="shared" si="332"/>
        <v/>
      </c>
      <c r="AY613" s="186" t="str">
        <f>IF(AX613="","",IF(R613="Refreshment Beverage",ROUND(SUM(AX613*Rates!K$19),4),ROUND(SUM(AX613*(Rates!J$8/100)),4)))</f>
        <v/>
      </c>
      <c r="AZ613" s="183" t="str">
        <f t="shared" si="333"/>
        <v/>
      </c>
      <c r="BA613" s="185" t="str">
        <f t="shared" si="334"/>
        <v/>
      </c>
      <c r="BD613" s="171"/>
      <c r="BE613" s="171"/>
      <c r="BF613" s="171"/>
      <c r="BG613" s="171"/>
    </row>
    <row r="614" spans="1:59" ht="15" customHeight="1" x14ac:dyDescent="0.3">
      <c r="A614" s="172"/>
      <c r="B614" s="172"/>
      <c r="C614" s="172"/>
      <c r="D614" s="173"/>
      <c r="E614" s="173"/>
      <c r="F614" s="173"/>
      <c r="G614" s="173"/>
      <c r="H614" s="173"/>
      <c r="I614" s="174"/>
      <c r="J614" s="175"/>
      <c r="K614" s="176" t="str">
        <f t="shared" si="306"/>
        <v/>
      </c>
      <c r="L614" s="177" t="str">
        <f t="shared" si="307"/>
        <v/>
      </c>
      <c r="M614" s="178" t="str">
        <f t="shared" si="308"/>
        <v/>
      </c>
      <c r="N614" s="44" t="str" cm="1">
        <f t="array" ref="N614">IFERROR(IF(_xlfn.SINGLE(A:A)="","",IF(R614="Beer",SUM(LOOKUP(2,1/(Rates!$B$3:$B$5&lt;=W614)/(Rates!$C$3:$C$5&gt;=W614),Rates!$D$3:$D$5)*(X614/100)*W614),IF(R614="Refreshment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44" t="str">
        <f t="shared" si="309"/>
        <v/>
      </c>
      <c r="P614" s="13"/>
      <c r="Q614" s="179" t="str">
        <f t="shared" si="310"/>
        <v/>
      </c>
      <c r="R614" s="180" t="str">
        <f t="shared" si="311"/>
        <v/>
      </c>
      <c r="S614" s="13" t="str">
        <f>IF(A614="","",IF(R614="Refreshment Beverage",VLOOKUP(VALUE(Q614),Rates!G$15:L$19,2,0),VLOOKUP(VALUE(Q614),Rates!G$4:L$8,2,0)))</f>
        <v/>
      </c>
      <c r="T614" s="13" t="str">
        <f t="shared" si="312"/>
        <v/>
      </c>
      <c r="U614" s="181" t="str">
        <f t="shared" si="313"/>
        <v/>
      </c>
      <c r="V614" s="13" t="str">
        <f t="shared" si="314"/>
        <v/>
      </c>
      <c r="W614" s="13" t="str">
        <f t="shared" si="315"/>
        <v/>
      </c>
      <c r="X614" s="182" t="str">
        <f t="shared" si="316"/>
        <v/>
      </c>
      <c r="Y614" s="183" t="str">
        <f>IF(A:A="","",IF(R614="Refreshment Beverage",VLOOKUP(Q614,Rates!G$15:L$19,6,0)*W614,VLOOKUP(Q614,Rates!G$4:L$12,6,0)*W614))</f>
        <v/>
      </c>
      <c r="Z614" s="183" t="str">
        <f t="shared" si="317"/>
        <v/>
      </c>
      <c r="AA614" s="17">
        <f t="shared" si="305"/>
        <v>0</v>
      </c>
      <c r="AB614" s="177" t="str" cm="1">
        <f t="array" ref="AB614">IF(_xlfn.SINGLE(A:A)="","",IF(R614="Refreshment Beverage","",IF(AND(R614="Beer",Q614=0),SUM(LOOKUP(2,1/(Rates!$B$15:$B$18&lt;=W614)/(Rates!$C$15:$C$18&gt;=W614),Rates!$D$15:$D$18)*W614),VLOOKUP(VALUE(_xlfn.SINGLE(Q:Q)),Rates!A:B,2,0)*W614)))</f>
        <v/>
      </c>
      <c r="AC614" s="177" t="str" cm="1">
        <f t="array" ref="AC614">IF(_xlfn.SINGLE(A:A)="","",IF(R614="Refreshment Beverage","",IF(AND(R614="Beer",Q614=0),SUM(LOOKUP(2,1/(Rates!$B$15:$B$18&lt;=W614)/(Rates!$C$15:$C$18&gt;=W614),Rates!$E$15:$E$18)*W614),VLOOKUP(VALUE(_xlfn.SINGLE(Q:Q)),Rates!A:C,3,0)*W614)))</f>
        <v/>
      </c>
      <c r="AD614" s="168">
        <f>IFERROR(IF(OR(Q614=1,Q614=2,Q614=3,Q614=4),VLOOKUP(Q614,Rates!$A$31:$B$34,2,0)*W614,IF(V614=1,VLOOKUP(U614,'REB BEV MIN MKUP'!B:E,4,0),IF(V614&gt;1,VLOOKUP(VALUE(W614),'REB BEV MIN MKUP'!O:Q,3,0),0))),0)</f>
        <v>0</v>
      </c>
      <c r="AE614" s="177" t="str">
        <f t="shared" si="318"/>
        <v/>
      </c>
      <c r="AF614" s="13" t="str">
        <f t="shared" si="319"/>
        <v/>
      </c>
      <c r="AG614" s="177" t="str">
        <f t="shared" si="320"/>
        <v/>
      </c>
      <c r="AH614" s="184" t="str">
        <f t="shared" si="321"/>
        <v/>
      </c>
      <c r="AI614" s="184" t="str">
        <f>IF(AE:AE="","",IF(R614="Refreshment Beverage",AK614*(Rates!J$19/100),ROUND(SUM(AH614*(Rates!$J$8/100)),4)))</f>
        <v/>
      </c>
      <c r="AJ614" s="183" t="str">
        <f t="shared" si="322"/>
        <v/>
      </c>
      <c r="AK614" s="185" t="str">
        <f t="shared" si="323"/>
        <v/>
      </c>
      <c r="AL614" s="177" t="str">
        <f t="shared" si="324"/>
        <v/>
      </c>
      <c r="AM614" s="13" t="str">
        <f>IF(AS614="","",IF(R614="Refreshment Beverage",ROUND(AS614*Rates!K$19,4),ROUND(AO614*(VLOOKUP(VALUE(Q614),Rates!G$4:L$12,3,0)),4)))</f>
        <v/>
      </c>
      <c r="AN614" s="183" t="str">
        <f>IF(AS614="","",IF(R614="Refreshment Beverage",AS614*(Rates!J$19/100),MAX(AM614,AB614)))</f>
        <v/>
      </c>
      <c r="AO614" s="186" t="str">
        <f t="shared" si="325"/>
        <v/>
      </c>
      <c r="AP614" s="186" t="str">
        <f t="shared" si="326"/>
        <v/>
      </c>
      <c r="AQ614" s="186" t="str">
        <f>IF(AS614="","",IF(R614="Refreshment Beverage",ROUND(SUM(VLOOKUP(Q:Q,Rates!G$15:L$19,3,0)*(AS614-Y614-Z614-AA614)),4),ROUND(SUM(Rates!$K$8*AS614),4)))</f>
        <v/>
      </c>
      <c r="AR614" s="184" t="str">
        <f t="shared" si="327"/>
        <v/>
      </c>
      <c r="AS614" s="185" t="str">
        <f t="shared" si="328"/>
        <v/>
      </c>
      <c r="AT614" s="177" t="str">
        <f t="shared" si="329"/>
        <v/>
      </c>
      <c r="AU614" s="13" t="str">
        <f>IF(AX614="","",IF(R614="Refreshment Beverage",ROUND((BA614-Y614-Z614-AA614)*VLOOKUP(VALUE(Q614),Rates!G$15:L$19,3,0),4),ROUND(AW614*(VLOOKUP(VALUE(Q614),Rates!G:L,3,0)),4)))</f>
        <v/>
      </c>
      <c r="AV614" s="183" t="str">
        <f t="shared" si="330"/>
        <v/>
      </c>
      <c r="AW614" s="186" t="str">
        <f t="shared" si="331"/>
        <v/>
      </c>
      <c r="AX614" s="184" t="str">
        <f t="shared" si="332"/>
        <v/>
      </c>
      <c r="AY614" s="186" t="str">
        <f>IF(AX614="","",IF(R614="Refreshment Beverage",ROUND(SUM(AX614*Rates!K$19),4),ROUND(SUM(AX614*(Rates!J$8/100)),4)))</f>
        <v/>
      </c>
      <c r="AZ614" s="183" t="str">
        <f t="shared" si="333"/>
        <v/>
      </c>
      <c r="BA614" s="185" t="str">
        <f t="shared" si="334"/>
        <v/>
      </c>
      <c r="BD614" s="171"/>
      <c r="BE614" s="171"/>
      <c r="BF614" s="171"/>
      <c r="BG614" s="171"/>
    </row>
    <row r="615" spans="1:59" ht="15" customHeight="1" x14ac:dyDescent="0.3">
      <c r="A615" s="172"/>
      <c r="B615" s="172"/>
      <c r="C615" s="172"/>
      <c r="D615" s="173"/>
      <c r="E615" s="173"/>
      <c r="F615" s="173"/>
      <c r="G615" s="173"/>
      <c r="H615" s="173"/>
      <c r="I615" s="174"/>
      <c r="J615" s="175"/>
      <c r="K615" s="176" t="str">
        <f t="shared" si="306"/>
        <v/>
      </c>
      <c r="L615" s="177" t="str">
        <f t="shared" si="307"/>
        <v/>
      </c>
      <c r="M615" s="178" t="str">
        <f t="shared" si="308"/>
        <v/>
      </c>
      <c r="N615" s="44" t="str" cm="1">
        <f t="array" ref="N615">IFERROR(IF(_xlfn.SINGLE(A:A)="","",IF(R615="Beer",SUM(LOOKUP(2,1/(Rates!$B$3:$B$5&lt;=W615)/(Rates!$C$3:$C$5&gt;=W615),Rates!$D$3:$D$5)*(X615/100)*W615),IF(R615="Refreshment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44" t="str">
        <f t="shared" si="309"/>
        <v/>
      </c>
      <c r="P615" s="13"/>
      <c r="Q615" s="179" t="str">
        <f t="shared" si="310"/>
        <v/>
      </c>
      <c r="R615" s="180" t="str">
        <f t="shared" si="311"/>
        <v/>
      </c>
      <c r="S615" s="13" t="str">
        <f>IF(A615="","",IF(R615="Refreshment Beverage",VLOOKUP(VALUE(Q615),Rates!G$15:L$19,2,0),VLOOKUP(VALUE(Q615),Rates!G$4:L$8,2,0)))</f>
        <v/>
      </c>
      <c r="T615" s="13" t="str">
        <f t="shared" si="312"/>
        <v/>
      </c>
      <c r="U615" s="181" t="str">
        <f t="shared" si="313"/>
        <v/>
      </c>
      <c r="V615" s="13" t="str">
        <f t="shared" si="314"/>
        <v/>
      </c>
      <c r="W615" s="13" t="str">
        <f t="shared" si="315"/>
        <v/>
      </c>
      <c r="X615" s="182" t="str">
        <f t="shared" si="316"/>
        <v/>
      </c>
      <c r="Y615" s="183" t="str">
        <f>IF(A:A="","",IF(R615="Refreshment Beverage",VLOOKUP(Q615,Rates!G$15:L$19,6,0)*W615,VLOOKUP(Q615,Rates!G$4:L$12,6,0)*W615))</f>
        <v/>
      </c>
      <c r="Z615" s="183" t="str">
        <f t="shared" si="317"/>
        <v/>
      </c>
      <c r="AA615" s="17">
        <f t="shared" si="305"/>
        <v>0</v>
      </c>
      <c r="AB615" s="177" t="str" cm="1">
        <f t="array" ref="AB615">IF(_xlfn.SINGLE(A:A)="","",IF(R615="Refreshment Beverage","",IF(AND(R615="Beer",Q615=0),SUM(LOOKUP(2,1/(Rates!$B$15:$B$18&lt;=W615)/(Rates!$C$15:$C$18&gt;=W615),Rates!$D$15:$D$18)*W615),VLOOKUP(VALUE(_xlfn.SINGLE(Q:Q)),Rates!A:B,2,0)*W615)))</f>
        <v/>
      </c>
      <c r="AC615" s="177" t="str" cm="1">
        <f t="array" ref="AC615">IF(_xlfn.SINGLE(A:A)="","",IF(R615="Refreshment Beverage","",IF(AND(R615="Beer",Q615=0),SUM(LOOKUP(2,1/(Rates!$B$15:$B$18&lt;=W615)/(Rates!$C$15:$C$18&gt;=W615),Rates!$E$15:$E$18)*W615),VLOOKUP(VALUE(_xlfn.SINGLE(Q:Q)),Rates!A:C,3,0)*W615)))</f>
        <v/>
      </c>
      <c r="AD615" s="168">
        <f>IFERROR(IF(OR(Q615=1,Q615=2,Q615=3,Q615=4),VLOOKUP(Q615,Rates!$A$31:$B$34,2,0)*W615,IF(V615=1,VLOOKUP(U615,'REB BEV MIN MKUP'!B:E,4,0),IF(V615&gt;1,VLOOKUP(VALUE(W615),'REB BEV MIN MKUP'!O:Q,3,0),0))),0)</f>
        <v>0</v>
      </c>
      <c r="AE615" s="177" t="str">
        <f t="shared" si="318"/>
        <v/>
      </c>
      <c r="AF615" s="13" t="str">
        <f t="shared" si="319"/>
        <v/>
      </c>
      <c r="AG615" s="177" t="str">
        <f t="shared" si="320"/>
        <v/>
      </c>
      <c r="AH615" s="184" t="str">
        <f t="shared" si="321"/>
        <v/>
      </c>
      <c r="AI615" s="184" t="str">
        <f>IF(AE:AE="","",IF(R615="Refreshment Beverage",AK615*(Rates!J$19/100),ROUND(SUM(AH615*(Rates!$J$8/100)),4)))</f>
        <v/>
      </c>
      <c r="AJ615" s="183" t="str">
        <f t="shared" si="322"/>
        <v/>
      </c>
      <c r="AK615" s="185" t="str">
        <f t="shared" si="323"/>
        <v/>
      </c>
      <c r="AL615" s="177" t="str">
        <f t="shared" si="324"/>
        <v/>
      </c>
      <c r="AM615" s="13" t="str">
        <f>IF(AS615="","",IF(R615="Refreshment Beverage",ROUND(AS615*Rates!K$19,4),ROUND(AO615*(VLOOKUP(VALUE(Q615),Rates!G$4:L$12,3,0)),4)))</f>
        <v/>
      </c>
      <c r="AN615" s="183" t="str">
        <f>IF(AS615="","",IF(R615="Refreshment Beverage",AS615*(Rates!J$19/100),MAX(AM615,AB615)))</f>
        <v/>
      </c>
      <c r="AO615" s="186" t="str">
        <f t="shared" si="325"/>
        <v/>
      </c>
      <c r="AP615" s="186" t="str">
        <f t="shared" si="326"/>
        <v/>
      </c>
      <c r="AQ615" s="186" t="str">
        <f>IF(AS615="","",IF(R615="Refreshment Beverage",ROUND(SUM(VLOOKUP(Q:Q,Rates!G$15:L$19,3,0)*(AS615-Y615-Z615-AA615)),4),ROUND(SUM(Rates!$K$8*AS615),4)))</f>
        <v/>
      </c>
      <c r="AR615" s="184" t="str">
        <f t="shared" si="327"/>
        <v/>
      </c>
      <c r="AS615" s="185" t="str">
        <f t="shared" si="328"/>
        <v/>
      </c>
      <c r="AT615" s="177" t="str">
        <f t="shared" si="329"/>
        <v/>
      </c>
      <c r="AU615" s="13" t="str">
        <f>IF(AX615="","",IF(R615="Refreshment Beverage",ROUND((BA615-Y615-Z615-AA615)*VLOOKUP(VALUE(Q615),Rates!G$15:L$19,3,0),4),ROUND(AW615*(VLOOKUP(VALUE(Q615),Rates!G:L,3,0)),4)))</f>
        <v/>
      </c>
      <c r="AV615" s="183" t="str">
        <f t="shared" si="330"/>
        <v/>
      </c>
      <c r="AW615" s="186" t="str">
        <f t="shared" si="331"/>
        <v/>
      </c>
      <c r="AX615" s="184" t="str">
        <f t="shared" si="332"/>
        <v/>
      </c>
      <c r="AY615" s="186" t="str">
        <f>IF(AX615="","",IF(R615="Refreshment Beverage",ROUND(SUM(AX615*Rates!K$19),4),ROUND(SUM(AX615*(Rates!J$8/100)),4)))</f>
        <v/>
      </c>
      <c r="AZ615" s="183" t="str">
        <f t="shared" si="333"/>
        <v/>
      </c>
      <c r="BA615" s="185" t="str">
        <f t="shared" si="334"/>
        <v/>
      </c>
      <c r="BD615" s="171"/>
      <c r="BE615" s="171"/>
      <c r="BF615" s="171"/>
      <c r="BG615" s="171"/>
    </row>
    <row r="616" spans="1:59" ht="15" customHeight="1" x14ac:dyDescent="0.3">
      <c r="A616" s="172"/>
      <c r="B616" s="172"/>
      <c r="C616" s="172"/>
      <c r="D616" s="173"/>
      <c r="E616" s="173"/>
      <c r="F616" s="173"/>
      <c r="G616" s="173"/>
      <c r="H616" s="173"/>
      <c r="I616" s="174"/>
      <c r="J616" s="175"/>
      <c r="K616" s="176" t="str">
        <f t="shared" si="306"/>
        <v/>
      </c>
      <c r="L616" s="177" t="str">
        <f t="shared" si="307"/>
        <v/>
      </c>
      <c r="M616" s="178" t="str">
        <f t="shared" si="308"/>
        <v/>
      </c>
      <c r="N616" s="44" t="str" cm="1">
        <f t="array" ref="N616">IFERROR(IF(_xlfn.SINGLE(A:A)="","",IF(R616="Beer",SUM(LOOKUP(2,1/(Rates!$B$3:$B$5&lt;=W616)/(Rates!$C$3:$C$5&gt;=W616),Rates!$D$3:$D$5)*(X616/100)*W616),IF(R616="Refreshment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44" t="str">
        <f t="shared" si="309"/>
        <v/>
      </c>
      <c r="P616" s="13"/>
      <c r="Q616" s="179" t="str">
        <f t="shared" si="310"/>
        <v/>
      </c>
      <c r="R616" s="180" t="str">
        <f t="shared" si="311"/>
        <v/>
      </c>
      <c r="S616" s="13" t="str">
        <f>IF(A616="","",IF(R616="Refreshment Beverage",VLOOKUP(VALUE(Q616),Rates!G$15:L$19,2,0),VLOOKUP(VALUE(Q616),Rates!G$4:L$8,2,0)))</f>
        <v/>
      </c>
      <c r="T616" s="13" t="str">
        <f t="shared" si="312"/>
        <v/>
      </c>
      <c r="U616" s="181" t="str">
        <f t="shared" si="313"/>
        <v/>
      </c>
      <c r="V616" s="13" t="str">
        <f t="shared" si="314"/>
        <v/>
      </c>
      <c r="W616" s="13" t="str">
        <f t="shared" si="315"/>
        <v/>
      </c>
      <c r="X616" s="182" t="str">
        <f t="shared" si="316"/>
        <v/>
      </c>
      <c r="Y616" s="183" t="str">
        <f>IF(A:A="","",IF(R616="Refreshment Beverage",VLOOKUP(Q616,Rates!G$15:L$19,6,0)*W616,VLOOKUP(Q616,Rates!G$4:L$12,6,0)*W616))</f>
        <v/>
      </c>
      <c r="Z616" s="183" t="str">
        <f t="shared" si="317"/>
        <v/>
      </c>
      <c r="AA616" s="17">
        <f t="shared" si="305"/>
        <v>0</v>
      </c>
      <c r="AB616" s="177" t="str" cm="1">
        <f t="array" ref="AB616">IF(_xlfn.SINGLE(A:A)="","",IF(R616="Refreshment Beverage","",IF(AND(R616="Beer",Q616=0),SUM(LOOKUP(2,1/(Rates!$B$15:$B$18&lt;=W616)/(Rates!$C$15:$C$18&gt;=W616),Rates!$D$15:$D$18)*W616),VLOOKUP(VALUE(_xlfn.SINGLE(Q:Q)),Rates!A:B,2,0)*W616)))</f>
        <v/>
      </c>
      <c r="AC616" s="177" t="str" cm="1">
        <f t="array" ref="AC616">IF(_xlfn.SINGLE(A:A)="","",IF(R616="Refreshment Beverage","",IF(AND(R616="Beer",Q616=0),SUM(LOOKUP(2,1/(Rates!$B$15:$B$18&lt;=W616)/(Rates!$C$15:$C$18&gt;=W616),Rates!$E$15:$E$18)*W616),VLOOKUP(VALUE(_xlfn.SINGLE(Q:Q)),Rates!A:C,3,0)*W616)))</f>
        <v/>
      </c>
      <c r="AD616" s="168">
        <f>IFERROR(IF(OR(Q616=1,Q616=2,Q616=3,Q616=4),VLOOKUP(Q616,Rates!$A$31:$B$34,2,0)*W616,IF(V616=1,VLOOKUP(U616,'REB BEV MIN MKUP'!B:E,4,0),IF(V616&gt;1,VLOOKUP(VALUE(W616),'REB BEV MIN MKUP'!O:Q,3,0),0))),0)</f>
        <v>0</v>
      </c>
      <c r="AE616" s="177" t="str">
        <f t="shared" si="318"/>
        <v/>
      </c>
      <c r="AF616" s="13" t="str">
        <f t="shared" si="319"/>
        <v/>
      </c>
      <c r="AG616" s="177" t="str">
        <f t="shared" si="320"/>
        <v/>
      </c>
      <c r="AH616" s="184" t="str">
        <f t="shared" si="321"/>
        <v/>
      </c>
      <c r="AI616" s="184" t="str">
        <f>IF(AE:AE="","",IF(R616="Refreshment Beverage",AK616*(Rates!J$19/100),ROUND(SUM(AH616*(Rates!$J$8/100)),4)))</f>
        <v/>
      </c>
      <c r="AJ616" s="183" t="str">
        <f t="shared" si="322"/>
        <v/>
      </c>
      <c r="AK616" s="185" t="str">
        <f t="shared" si="323"/>
        <v/>
      </c>
      <c r="AL616" s="177" t="str">
        <f t="shared" si="324"/>
        <v/>
      </c>
      <c r="AM616" s="13" t="str">
        <f>IF(AS616="","",IF(R616="Refreshment Beverage",ROUND(AS616*Rates!K$19,4),ROUND(AO616*(VLOOKUP(VALUE(Q616),Rates!G$4:L$12,3,0)),4)))</f>
        <v/>
      </c>
      <c r="AN616" s="183" t="str">
        <f>IF(AS616="","",IF(R616="Refreshment Beverage",AS616*(Rates!J$19/100),MAX(AM616,AB616)))</f>
        <v/>
      </c>
      <c r="AO616" s="186" t="str">
        <f t="shared" si="325"/>
        <v/>
      </c>
      <c r="AP616" s="186" t="str">
        <f t="shared" si="326"/>
        <v/>
      </c>
      <c r="AQ616" s="186" t="str">
        <f>IF(AS616="","",IF(R616="Refreshment Beverage",ROUND(SUM(VLOOKUP(Q:Q,Rates!G$15:L$19,3,0)*(AS616-Y616-Z616-AA616)),4),ROUND(SUM(Rates!$K$8*AS616),4)))</f>
        <v/>
      </c>
      <c r="AR616" s="184" t="str">
        <f t="shared" si="327"/>
        <v/>
      </c>
      <c r="AS616" s="185" t="str">
        <f t="shared" si="328"/>
        <v/>
      </c>
      <c r="AT616" s="177" t="str">
        <f t="shared" si="329"/>
        <v/>
      </c>
      <c r="AU616" s="13" t="str">
        <f>IF(AX616="","",IF(R616="Refreshment Beverage",ROUND((BA616-Y616-Z616-AA616)*VLOOKUP(VALUE(Q616),Rates!G$15:L$19,3,0),4),ROUND(AW616*(VLOOKUP(VALUE(Q616),Rates!G:L,3,0)),4)))</f>
        <v/>
      </c>
      <c r="AV616" s="183" t="str">
        <f t="shared" si="330"/>
        <v/>
      </c>
      <c r="AW616" s="186" t="str">
        <f t="shared" si="331"/>
        <v/>
      </c>
      <c r="AX616" s="184" t="str">
        <f t="shared" si="332"/>
        <v/>
      </c>
      <c r="AY616" s="186" t="str">
        <f>IF(AX616="","",IF(R616="Refreshment Beverage",ROUND(SUM(AX616*Rates!K$19),4),ROUND(SUM(AX616*(Rates!J$8/100)),4)))</f>
        <v/>
      </c>
      <c r="AZ616" s="183" t="str">
        <f t="shared" si="333"/>
        <v/>
      </c>
      <c r="BA616" s="185" t="str">
        <f t="shared" si="334"/>
        <v/>
      </c>
      <c r="BD616" s="171"/>
      <c r="BE616" s="171"/>
      <c r="BF616" s="171"/>
      <c r="BG616" s="171"/>
    </row>
    <row r="617" spans="1:59" ht="15" customHeight="1" x14ac:dyDescent="0.3">
      <c r="A617" s="172"/>
      <c r="B617" s="172"/>
      <c r="C617" s="172"/>
      <c r="D617" s="173"/>
      <c r="E617" s="173"/>
      <c r="F617" s="173"/>
      <c r="G617" s="173"/>
      <c r="H617" s="173"/>
      <c r="I617" s="174"/>
      <c r="J617" s="175"/>
      <c r="K617" s="176" t="str">
        <f t="shared" si="306"/>
        <v/>
      </c>
      <c r="L617" s="177" t="str">
        <f t="shared" si="307"/>
        <v/>
      </c>
      <c r="M617" s="178" t="str">
        <f t="shared" si="308"/>
        <v/>
      </c>
      <c r="N617" s="44" t="str" cm="1">
        <f t="array" ref="N617">IFERROR(IF(_xlfn.SINGLE(A:A)="","",IF(R617="Beer",SUM(LOOKUP(2,1/(Rates!$B$3:$B$5&lt;=W617)/(Rates!$C$3:$C$5&gt;=W617),Rates!$D$3:$D$5)*(X617/100)*W617),IF(R617="Refreshment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44" t="str">
        <f t="shared" si="309"/>
        <v/>
      </c>
      <c r="P617" s="13"/>
      <c r="Q617" s="179" t="str">
        <f t="shared" si="310"/>
        <v/>
      </c>
      <c r="R617" s="180" t="str">
        <f t="shared" si="311"/>
        <v/>
      </c>
      <c r="S617" s="13" t="str">
        <f>IF(A617="","",IF(R617="Refreshment Beverage",VLOOKUP(VALUE(Q617),Rates!G$15:L$19,2,0),VLOOKUP(VALUE(Q617),Rates!G$4:L$8,2,0)))</f>
        <v/>
      </c>
      <c r="T617" s="13" t="str">
        <f t="shared" si="312"/>
        <v/>
      </c>
      <c r="U617" s="181" t="str">
        <f t="shared" si="313"/>
        <v/>
      </c>
      <c r="V617" s="13" t="str">
        <f t="shared" si="314"/>
        <v/>
      </c>
      <c r="W617" s="13" t="str">
        <f t="shared" si="315"/>
        <v/>
      </c>
      <c r="X617" s="182" t="str">
        <f t="shared" si="316"/>
        <v/>
      </c>
      <c r="Y617" s="183" t="str">
        <f>IF(A:A="","",IF(R617="Refreshment Beverage",VLOOKUP(Q617,Rates!G$15:L$19,6,0)*W617,VLOOKUP(Q617,Rates!G$4:L$12,6,0)*W617))</f>
        <v/>
      </c>
      <c r="Z617" s="183" t="str">
        <f t="shared" si="317"/>
        <v/>
      </c>
      <c r="AA617" s="17">
        <f t="shared" si="305"/>
        <v>0</v>
      </c>
      <c r="AB617" s="177" t="str" cm="1">
        <f t="array" ref="AB617">IF(_xlfn.SINGLE(A:A)="","",IF(R617="Refreshment Beverage","",IF(AND(R617="Beer",Q617=0),SUM(LOOKUP(2,1/(Rates!$B$15:$B$18&lt;=W617)/(Rates!$C$15:$C$18&gt;=W617),Rates!$D$15:$D$18)*W617),VLOOKUP(VALUE(_xlfn.SINGLE(Q:Q)),Rates!A:B,2,0)*W617)))</f>
        <v/>
      </c>
      <c r="AC617" s="177" t="str" cm="1">
        <f t="array" ref="AC617">IF(_xlfn.SINGLE(A:A)="","",IF(R617="Refreshment Beverage","",IF(AND(R617="Beer",Q617=0),SUM(LOOKUP(2,1/(Rates!$B$15:$B$18&lt;=W617)/(Rates!$C$15:$C$18&gt;=W617),Rates!$E$15:$E$18)*W617),VLOOKUP(VALUE(_xlfn.SINGLE(Q:Q)),Rates!A:C,3,0)*W617)))</f>
        <v/>
      </c>
      <c r="AD617" s="168">
        <f>IFERROR(IF(OR(Q617=1,Q617=2,Q617=3,Q617=4),VLOOKUP(Q617,Rates!$A$31:$B$34,2,0)*W617,IF(V617=1,VLOOKUP(U617,'REB BEV MIN MKUP'!B:E,4,0),IF(V617&gt;1,VLOOKUP(VALUE(W617),'REB BEV MIN MKUP'!O:Q,3,0),0))),0)</f>
        <v>0</v>
      </c>
      <c r="AE617" s="177" t="str">
        <f t="shared" si="318"/>
        <v/>
      </c>
      <c r="AF617" s="13" t="str">
        <f t="shared" si="319"/>
        <v/>
      </c>
      <c r="AG617" s="177" t="str">
        <f t="shared" si="320"/>
        <v/>
      </c>
      <c r="AH617" s="184" t="str">
        <f t="shared" si="321"/>
        <v/>
      </c>
      <c r="AI617" s="184" t="str">
        <f>IF(AE:AE="","",IF(R617="Refreshment Beverage",AK617*(Rates!J$19/100),ROUND(SUM(AH617*(Rates!$J$8/100)),4)))</f>
        <v/>
      </c>
      <c r="AJ617" s="183" t="str">
        <f t="shared" si="322"/>
        <v/>
      </c>
      <c r="AK617" s="185" t="str">
        <f t="shared" si="323"/>
        <v/>
      </c>
      <c r="AL617" s="177" t="str">
        <f t="shared" si="324"/>
        <v/>
      </c>
      <c r="AM617" s="13" t="str">
        <f>IF(AS617="","",IF(R617="Refreshment Beverage",ROUND(AS617*Rates!K$19,4),ROUND(AO617*(VLOOKUP(VALUE(Q617),Rates!G$4:L$12,3,0)),4)))</f>
        <v/>
      </c>
      <c r="AN617" s="183" t="str">
        <f>IF(AS617="","",IF(R617="Refreshment Beverage",AS617*(Rates!J$19/100),MAX(AM617,AB617)))</f>
        <v/>
      </c>
      <c r="AO617" s="186" t="str">
        <f t="shared" si="325"/>
        <v/>
      </c>
      <c r="AP617" s="186" t="str">
        <f t="shared" si="326"/>
        <v/>
      </c>
      <c r="AQ617" s="186" t="str">
        <f>IF(AS617="","",IF(R617="Refreshment Beverage",ROUND(SUM(VLOOKUP(Q:Q,Rates!G$15:L$19,3,0)*(AS617-Y617-Z617-AA617)),4),ROUND(SUM(Rates!$K$8*AS617),4)))</f>
        <v/>
      </c>
      <c r="AR617" s="184" t="str">
        <f t="shared" si="327"/>
        <v/>
      </c>
      <c r="AS617" s="185" t="str">
        <f t="shared" si="328"/>
        <v/>
      </c>
      <c r="AT617" s="177" t="str">
        <f t="shared" si="329"/>
        <v/>
      </c>
      <c r="AU617" s="13" t="str">
        <f>IF(AX617="","",IF(R617="Refreshment Beverage",ROUND((BA617-Y617-Z617-AA617)*VLOOKUP(VALUE(Q617),Rates!G$15:L$19,3,0),4),ROUND(AW617*(VLOOKUP(VALUE(Q617),Rates!G:L,3,0)),4)))</f>
        <v/>
      </c>
      <c r="AV617" s="183" t="str">
        <f t="shared" si="330"/>
        <v/>
      </c>
      <c r="AW617" s="186" t="str">
        <f t="shared" si="331"/>
        <v/>
      </c>
      <c r="AX617" s="184" t="str">
        <f t="shared" si="332"/>
        <v/>
      </c>
      <c r="AY617" s="186" t="str">
        <f>IF(AX617="","",IF(R617="Refreshment Beverage",ROUND(SUM(AX617*Rates!K$19),4),ROUND(SUM(AX617*(Rates!J$8/100)),4)))</f>
        <v/>
      </c>
      <c r="AZ617" s="183" t="str">
        <f t="shared" si="333"/>
        <v/>
      </c>
      <c r="BA617" s="185" t="str">
        <f t="shared" si="334"/>
        <v/>
      </c>
      <c r="BD617" s="171"/>
      <c r="BE617" s="171"/>
      <c r="BF617" s="171"/>
      <c r="BG617" s="171"/>
    </row>
    <row r="618" spans="1:59" ht="15" customHeight="1" x14ac:dyDescent="0.3">
      <c r="A618" s="172"/>
      <c r="B618" s="172"/>
      <c r="C618" s="172"/>
      <c r="D618" s="173"/>
      <c r="E618" s="173"/>
      <c r="F618" s="173"/>
      <c r="G618" s="173"/>
      <c r="H618" s="173"/>
      <c r="I618" s="174"/>
      <c r="J618" s="175"/>
      <c r="K618" s="176" t="str">
        <f t="shared" si="306"/>
        <v/>
      </c>
      <c r="L618" s="177" t="str">
        <f t="shared" si="307"/>
        <v/>
      </c>
      <c r="M618" s="178" t="str">
        <f t="shared" si="308"/>
        <v/>
      </c>
      <c r="N618" s="44" t="str" cm="1">
        <f t="array" ref="N618">IFERROR(IF(_xlfn.SINGLE(A:A)="","",IF(R618="Beer",SUM(LOOKUP(2,1/(Rates!$B$3:$B$5&lt;=W618)/(Rates!$C$3:$C$5&gt;=W618),Rates!$D$3:$D$5)*(X618/100)*W618),IF(R618="Refreshment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44" t="str">
        <f t="shared" si="309"/>
        <v/>
      </c>
      <c r="P618" s="13"/>
      <c r="Q618" s="179" t="str">
        <f t="shared" si="310"/>
        <v/>
      </c>
      <c r="R618" s="180" t="str">
        <f t="shared" si="311"/>
        <v/>
      </c>
      <c r="S618" s="13" t="str">
        <f>IF(A618="","",IF(R618="Refreshment Beverage",VLOOKUP(VALUE(Q618),Rates!G$15:L$19,2,0),VLOOKUP(VALUE(Q618),Rates!G$4:L$8,2,0)))</f>
        <v/>
      </c>
      <c r="T618" s="13" t="str">
        <f t="shared" si="312"/>
        <v/>
      </c>
      <c r="U618" s="181" t="str">
        <f t="shared" si="313"/>
        <v/>
      </c>
      <c r="V618" s="13" t="str">
        <f t="shared" si="314"/>
        <v/>
      </c>
      <c r="W618" s="13" t="str">
        <f t="shared" si="315"/>
        <v/>
      </c>
      <c r="X618" s="182" t="str">
        <f t="shared" si="316"/>
        <v/>
      </c>
      <c r="Y618" s="183" t="str">
        <f>IF(A:A="","",IF(R618="Refreshment Beverage",VLOOKUP(Q618,Rates!G$15:L$19,6,0)*W618,VLOOKUP(Q618,Rates!G$4:L$12,6,0)*W618))</f>
        <v/>
      </c>
      <c r="Z618" s="183" t="str">
        <f t="shared" si="317"/>
        <v/>
      </c>
      <c r="AA618" s="17">
        <f t="shared" si="305"/>
        <v>0</v>
      </c>
      <c r="AB618" s="177" t="str" cm="1">
        <f t="array" ref="AB618">IF(_xlfn.SINGLE(A:A)="","",IF(R618="Refreshment Beverage","",IF(AND(R618="Beer",Q618=0),SUM(LOOKUP(2,1/(Rates!$B$15:$B$18&lt;=W618)/(Rates!$C$15:$C$18&gt;=W618),Rates!$D$15:$D$18)*W618),VLOOKUP(VALUE(_xlfn.SINGLE(Q:Q)),Rates!A:B,2,0)*W618)))</f>
        <v/>
      </c>
      <c r="AC618" s="177" t="str" cm="1">
        <f t="array" ref="AC618">IF(_xlfn.SINGLE(A:A)="","",IF(R618="Refreshment Beverage","",IF(AND(R618="Beer",Q618=0),SUM(LOOKUP(2,1/(Rates!$B$15:$B$18&lt;=W618)/(Rates!$C$15:$C$18&gt;=W618),Rates!$E$15:$E$18)*W618),VLOOKUP(VALUE(_xlfn.SINGLE(Q:Q)),Rates!A:C,3,0)*W618)))</f>
        <v/>
      </c>
      <c r="AD618" s="168">
        <f>IFERROR(IF(OR(Q618=1,Q618=2,Q618=3,Q618=4),VLOOKUP(Q618,Rates!$A$31:$B$34,2,0)*W618,IF(V618=1,VLOOKUP(U618,'REB BEV MIN MKUP'!B:E,4,0),IF(V618&gt;1,VLOOKUP(VALUE(W618),'REB BEV MIN MKUP'!O:Q,3,0),0))),0)</f>
        <v>0</v>
      </c>
      <c r="AE618" s="177" t="str">
        <f t="shared" si="318"/>
        <v/>
      </c>
      <c r="AF618" s="13" t="str">
        <f t="shared" si="319"/>
        <v/>
      </c>
      <c r="AG618" s="177" t="str">
        <f t="shared" si="320"/>
        <v/>
      </c>
      <c r="AH618" s="184" t="str">
        <f t="shared" si="321"/>
        <v/>
      </c>
      <c r="AI618" s="184" t="str">
        <f>IF(AE:AE="","",IF(R618="Refreshment Beverage",AK618*(Rates!J$19/100),ROUND(SUM(AH618*(Rates!$J$8/100)),4)))</f>
        <v/>
      </c>
      <c r="AJ618" s="183" t="str">
        <f t="shared" si="322"/>
        <v/>
      </c>
      <c r="AK618" s="185" t="str">
        <f t="shared" si="323"/>
        <v/>
      </c>
      <c r="AL618" s="177" t="str">
        <f t="shared" si="324"/>
        <v/>
      </c>
      <c r="AM618" s="13" t="str">
        <f>IF(AS618="","",IF(R618="Refreshment Beverage",ROUND(AS618*Rates!K$19,4),ROUND(AO618*(VLOOKUP(VALUE(Q618),Rates!G$4:L$12,3,0)),4)))</f>
        <v/>
      </c>
      <c r="AN618" s="183" t="str">
        <f>IF(AS618="","",IF(R618="Refreshment Beverage",AS618*(Rates!J$19/100),MAX(AM618,AB618)))</f>
        <v/>
      </c>
      <c r="AO618" s="186" t="str">
        <f t="shared" si="325"/>
        <v/>
      </c>
      <c r="AP618" s="186" t="str">
        <f t="shared" si="326"/>
        <v/>
      </c>
      <c r="AQ618" s="186" t="str">
        <f>IF(AS618="","",IF(R618="Refreshment Beverage",ROUND(SUM(VLOOKUP(Q:Q,Rates!G$15:L$19,3,0)*(AS618-Y618-Z618-AA618)),4),ROUND(SUM(Rates!$K$8*AS618),4)))</f>
        <v/>
      </c>
      <c r="AR618" s="184" t="str">
        <f t="shared" si="327"/>
        <v/>
      </c>
      <c r="AS618" s="185" t="str">
        <f t="shared" si="328"/>
        <v/>
      </c>
      <c r="AT618" s="177" t="str">
        <f t="shared" si="329"/>
        <v/>
      </c>
      <c r="AU618" s="13" t="str">
        <f>IF(AX618="","",IF(R618="Refreshment Beverage",ROUND((BA618-Y618-Z618-AA618)*VLOOKUP(VALUE(Q618),Rates!G$15:L$19,3,0),4),ROUND(AW618*(VLOOKUP(VALUE(Q618),Rates!G:L,3,0)),4)))</f>
        <v/>
      </c>
      <c r="AV618" s="183" t="str">
        <f t="shared" si="330"/>
        <v/>
      </c>
      <c r="AW618" s="186" t="str">
        <f t="shared" si="331"/>
        <v/>
      </c>
      <c r="AX618" s="184" t="str">
        <f t="shared" si="332"/>
        <v/>
      </c>
      <c r="AY618" s="186" t="str">
        <f>IF(AX618="","",IF(R618="Refreshment Beverage",ROUND(SUM(AX618*Rates!K$19),4),ROUND(SUM(AX618*(Rates!J$8/100)),4)))</f>
        <v/>
      </c>
      <c r="AZ618" s="183" t="str">
        <f t="shared" si="333"/>
        <v/>
      </c>
      <c r="BA618" s="185" t="str">
        <f t="shared" si="334"/>
        <v/>
      </c>
      <c r="BD618" s="171"/>
      <c r="BE618" s="171"/>
      <c r="BF618" s="171"/>
      <c r="BG618" s="171"/>
    </row>
    <row r="619" spans="1:59" ht="15" customHeight="1" x14ac:dyDescent="0.3">
      <c r="A619" s="172"/>
      <c r="B619" s="172"/>
      <c r="C619" s="172"/>
      <c r="D619" s="173"/>
      <c r="E619" s="173"/>
      <c r="F619" s="173"/>
      <c r="G619" s="173"/>
      <c r="H619" s="173"/>
      <c r="I619" s="174"/>
      <c r="J619" s="175"/>
      <c r="K619" s="176" t="str">
        <f t="shared" si="306"/>
        <v/>
      </c>
      <c r="L619" s="177" t="str">
        <f t="shared" si="307"/>
        <v/>
      </c>
      <c r="M619" s="178" t="str">
        <f t="shared" si="308"/>
        <v/>
      </c>
      <c r="N619" s="44" t="str" cm="1">
        <f t="array" ref="N619">IFERROR(IF(_xlfn.SINGLE(A:A)="","",IF(R619="Beer",SUM(LOOKUP(2,1/(Rates!$B$3:$B$5&lt;=W619)/(Rates!$C$3:$C$5&gt;=W619),Rates!$D$3:$D$5)*(X619/100)*W619),IF(R619="Refreshment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44" t="str">
        <f t="shared" si="309"/>
        <v/>
      </c>
      <c r="P619" s="13"/>
      <c r="Q619" s="179" t="str">
        <f t="shared" si="310"/>
        <v/>
      </c>
      <c r="R619" s="180" t="str">
        <f t="shared" si="311"/>
        <v/>
      </c>
      <c r="S619" s="13" t="str">
        <f>IF(A619="","",IF(R619="Refreshment Beverage",VLOOKUP(VALUE(Q619),Rates!G$15:L$19,2,0),VLOOKUP(VALUE(Q619),Rates!G$4:L$8,2,0)))</f>
        <v/>
      </c>
      <c r="T619" s="13" t="str">
        <f t="shared" si="312"/>
        <v/>
      </c>
      <c r="U619" s="181" t="str">
        <f t="shared" si="313"/>
        <v/>
      </c>
      <c r="V619" s="13" t="str">
        <f t="shared" si="314"/>
        <v/>
      </c>
      <c r="W619" s="13" t="str">
        <f t="shared" si="315"/>
        <v/>
      </c>
      <c r="X619" s="182" t="str">
        <f t="shared" si="316"/>
        <v/>
      </c>
      <c r="Y619" s="183" t="str">
        <f>IF(A:A="","",IF(R619="Refreshment Beverage",VLOOKUP(Q619,Rates!G$15:L$19,6,0)*W619,VLOOKUP(Q619,Rates!G$4:L$12,6,0)*W619))</f>
        <v/>
      </c>
      <c r="Z619" s="183" t="str">
        <f t="shared" si="317"/>
        <v/>
      </c>
      <c r="AA619" s="17">
        <f t="shared" si="305"/>
        <v>0</v>
      </c>
      <c r="AB619" s="177" t="str" cm="1">
        <f t="array" ref="AB619">IF(_xlfn.SINGLE(A:A)="","",IF(R619="Refreshment Beverage","",IF(AND(R619="Beer",Q619=0),SUM(LOOKUP(2,1/(Rates!$B$15:$B$18&lt;=W619)/(Rates!$C$15:$C$18&gt;=W619),Rates!$D$15:$D$18)*W619),VLOOKUP(VALUE(_xlfn.SINGLE(Q:Q)),Rates!A:B,2,0)*W619)))</f>
        <v/>
      </c>
      <c r="AC619" s="177" t="str" cm="1">
        <f t="array" ref="AC619">IF(_xlfn.SINGLE(A:A)="","",IF(R619="Refreshment Beverage","",IF(AND(R619="Beer",Q619=0),SUM(LOOKUP(2,1/(Rates!$B$15:$B$18&lt;=W619)/(Rates!$C$15:$C$18&gt;=W619),Rates!$E$15:$E$18)*W619),VLOOKUP(VALUE(_xlfn.SINGLE(Q:Q)),Rates!A:C,3,0)*W619)))</f>
        <v/>
      </c>
      <c r="AD619" s="168">
        <f>IFERROR(IF(OR(Q619=1,Q619=2,Q619=3,Q619=4),VLOOKUP(Q619,Rates!$A$31:$B$34,2,0)*W619,IF(V619=1,VLOOKUP(U619,'REB BEV MIN MKUP'!B:E,4,0),IF(V619&gt;1,VLOOKUP(VALUE(W619),'REB BEV MIN MKUP'!O:Q,3,0),0))),0)</f>
        <v>0</v>
      </c>
      <c r="AE619" s="177" t="str">
        <f t="shared" si="318"/>
        <v/>
      </c>
      <c r="AF619" s="13" t="str">
        <f t="shared" si="319"/>
        <v/>
      </c>
      <c r="AG619" s="177" t="str">
        <f t="shared" si="320"/>
        <v/>
      </c>
      <c r="AH619" s="184" t="str">
        <f t="shared" si="321"/>
        <v/>
      </c>
      <c r="AI619" s="184" t="str">
        <f>IF(AE:AE="","",IF(R619="Refreshment Beverage",AK619*(Rates!J$19/100),ROUND(SUM(AH619*(Rates!$J$8/100)),4)))</f>
        <v/>
      </c>
      <c r="AJ619" s="183" t="str">
        <f t="shared" si="322"/>
        <v/>
      </c>
      <c r="AK619" s="185" t="str">
        <f t="shared" si="323"/>
        <v/>
      </c>
      <c r="AL619" s="177" t="str">
        <f t="shared" si="324"/>
        <v/>
      </c>
      <c r="AM619" s="13" t="str">
        <f>IF(AS619="","",IF(R619="Refreshment Beverage",ROUND(AS619*Rates!K$19,4),ROUND(AO619*(VLOOKUP(VALUE(Q619),Rates!G$4:L$12,3,0)),4)))</f>
        <v/>
      </c>
      <c r="AN619" s="183" t="str">
        <f>IF(AS619="","",IF(R619="Refreshment Beverage",AS619*(Rates!J$19/100),MAX(AM619,AB619)))</f>
        <v/>
      </c>
      <c r="AO619" s="186" t="str">
        <f t="shared" si="325"/>
        <v/>
      </c>
      <c r="AP619" s="186" t="str">
        <f t="shared" si="326"/>
        <v/>
      </c>
      <c r="AQ619" s="186" t="str">
        <f>IF(AS619="","",IF(R619="Refreshment Beverage",ROUND(SUM(VLOOKUP(Q:Q,Rates!G$15:L$19,3,0)*(AS619-Y619-Z619-AA619)),4),ROUND(SUM(Rates!$K$8*AS619),4)))</f>
        <v/>
      </c>
      <c r="AR619" s="184" t="str">
        <f t="shared" si="327"/>
        <v/>
      </c>
      <c r="AS619" s="185" t="str">
        <f t="shared" si="328"/>
        <v/>
      </c>
      <c r="AT619" s="177" t="str">
        <f t="shared" si="329"/>
        <v/>
      </c>
      <c r="AU619" s="13" t="str">
        <f>IF(AX619="","",IF(R619="Refreshment Beverage",ROUND((BA619-Y619-Z619-AA619)*VLOOKUP(VALUE(Q619),Rates!G$15:L$19,3,0),4),ROUND(AW619*(VLOOKUP(VALUE(Q619),Rates!G:L,3,0)),4)))</f>
        <v/>
      </c>
      <c r="AV619" s="183" t="str">
        <f t="shared" si="330"/>
        <v/>
      </c>
      <c r="AW619" s="186" t="str">
        <f t="shared" si="331"/>
        <v/>
      </c>
      <c r="AX619" s="184" t="str">
        <f t="shared" si="332"/>
        <v/>
      </c>
      <c r="AY619" s="186" t="str">
        <f>IF(AX619="","",IF(R619="Refreshment Beverage",ROUND(SUM(AX619*Rates!K$19),4),ROUND(SUM(AX619*(Rates!J$8/100)),4)))</f>
        <v/>
      </c>
      <c r="AZ619" s="183" t="str">
        <f t="shared" si="333"/>
        <v/>
      </c>
      <c r="BA619" s="185" t="str">
        <f t="shared" si="334"/>
        <v/>
      </c>
      <c r="BD619" s="171"/>
      <c r="BE619" s="171"/>
      <c r="BF619" s="171"/>
      <c r="BG619" s="171"/>
    </row>
    <row r="620" spans="1:59" ht="15" customHeight="1" x14ac:dyDescent="0.3">
      <c r="A620" s="172"/>
      <c r="B620" s="172"/>
      <c r="C620" s="172"/>
      <c r="D620" s="173"/>
      <c r="E620" s="173"/>
      <c r="F620" s="173"/>
      <c r="G620" s="173"/>
      <c r="H620" s="173"/>
      <c r="I620" s="174"/>
      <c r="J620" s="175"/>
      <c r="K620" s="176" t="str">
        <f t="shared" si="306"/>
        <v/>
      </c>
      <c r="L620" s="177" t="str">
        <f t="shared" si="307"/>
        <v/>
      </c>
      <c r="M620" s="178" t="str">
        <f t="shared" si="308"/>
        <v/>
      </c>
      <c r="N620" s="44" t="str" cm="1">
        <f t="array" ref="N620">IFERROR(IF(_xlfn.SINGLE(A:A)="","",IF(R620="Beer",SUM(LOOKUP(2,1/(Rates!$B$3:$B$5&lt;=W620)/(Rates!$C$3:$C$5&gt;=W620),Rates!$D$3:$D$5)*(X620/100)*W620),IF(R620="Refreshment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44" t="str">
        <f t="shared" si="309"/>
        <v/>
      </c>
      <c r="P620" s="13"/>
      <c r="Q620" s="179" t="str">
        <f t="shared" si="310"/>
        <v/>
      </c>
      <c r="R620" s="180" t="str">
        <f t="shared" si="311"/>
        <v/>
      </c>
      <c r="S620" s="13" t="str">
        <f>IF(A620="","",IF(R620="Refreshment Beverage",VLOOKUP(VALUE(Q620),Rates!G$15:L$19,2,0),VLOOKUP(VALUE(Q620),Rates!G$4:L$8,2,0)))</f>
        <v/>
      </c>
      <c r="T620" s="13" t="str">
        <f t="shared" si="312"/>
        <v/>
      </c>
      <c r="U620" s="181" t="str">
        <f t="shared" si="313"/>
        <v/>
      </c>
      <c r="V620" s="13" t="str">
        <f t="shared" si="314"/>
        <v/>
      </c>
      <c r="W620" s="13" t="str">
        <f t="shared" si="315"/>
        <v/>
      </c>
      <c r="X620" s="182" t="str">
        <f t="shared" si="316"/>
        <v/>
      </c>
      <c r="Y620" s="183" t="str">
        <f>IF(A:A="","",IF(R620="Refreshment Beverage",VLOOKUP(Q620,Rates!G$15:L$19,6,0)*W620,VLOOKUP(Q620,Rates!G$4:L$12,6,0)*W620))</f>
        <v/>
      </c>
      <c r="Z620" s="183" t="str">
        <f t="shared" si="317"/>
        <v/>
      </c>
      <c r="AA620" s="17">
        <f t="shared" si="305"/>
        <v>0</v>
      </c>
      <c r="AB620" s="177" t="str" cm="1">
        <f t="array" ref="AB620">IF(_xlfn.SINGLE(A:A)="","",IF(R620="Refreshment Beverage","",IF(AND(R620="Beer",Q620=0),SUM(LOOKUP(2,1/(Rates!$B$15:$B$18&lt;=W620)/(Rates!$C$15:$C$18&gt;=W620),Rates!$D$15:$D$18)*W620),VLOOKUP(VALUE(_xlfn.SINGLE(Q:Q)),Rates!A:B,2,0)*W620)))</f>
        <v/>
      </c>
      <c r="AC620" s="177" t="str" cm="1">
        <f t="array" ref="AC620">IF(_xlfn.SINGLE(A:A)="","",IF(R620="Refreshment Beverage","",IF(AND(R620="Beer",Q620=0),SUM(LOOKUP(2,1/(Rates!$B$15:$B$18&lt;=W620)/(Rates!$C$15:$C$18&gt;=W620),Rates!$E$15:$E$18)*W620),VLOOKUP(VALUE(_xlfn.SINGLE(Q:Q)),Rates!A:C,3,0)*W620)))</f>
        <v/>
      </c>
      <c r="AD620" s="168">
        <f>IFERROR(IF(OR(Q620=1,Q620=2,Q620=3,Q620=4),VLOOKUP(Q620,Rates!$A$31:$B$34,2,0)*W620,IF(V620=1,VLOOKUP(U620,'REB BEV MIN MKUP'!B:E,4,0),IF(V620&gt;1,VLOOKUP(VALUE(W620),'REB BEV MIN MKUP'!O:Q,3,0),0))),0)</f>
        <v>0</v>
      </c>
      <c r="AE620" s="177" t="str">
        <f t="shared" si="318"/>
        <v/>
      </c>
      <c r="AF620" s="13" t="str">
        <f t="shared" si="319"/>
        <v/>
      </c>
      <c r="AG620" s="177" t="str">
        <f t="shared" si="320"/>
        <v/>
      </c>
      <c r="AH620" s="184" t="str">
        <f t="shared" si="321"/>
        <v/>
      </c>
      <c r="AI620" s="184" t="str">
        <f>IF(AE:AE="","",IF(R620="Refreshment Beverage",AK620*(Rates!J$19/100),ROUND(SUM(AH620*(Rates!$J$8/100)),4)))</f>
        <v/>
      </c>
      <c r="AJ620" s="183" t="str">
        <f t="shared" si="322"/>
        <v/>
      </c>
      <c r="AK620" s="185" t="str">
        <f t="shared" si="323"/>
        <v/>
      </c>
      <c r="AL620" s="177" t="str">
        <f t="shared" si="324"/>
        <v/>
      </c>
      <c r="AM620" s="13" t="str">
        <f>IF(AS620="","",IF(R620="Refreshment Beverage",ROUND(AS620*Rates!K$19,4),ROUND(AO620*(VLOOKUP(VALUE(Q620),Rates!G$4:L$12,3,0)),4)))</f>
        <v/>
      </c>
      <c r="AN620" s="183" t="str">
        <f>IF(AS620="","",IF(R620="Refreshment Beverage",AS620*(Rates!J$19/100),MAX(AM620,AB620)))</f>
        <v/>
      </c>
      <c r="AO620" s="186" t="str">
        <f t="shared" si="325"/>
        <v/>
      </c>
      <c r="AP620" s="186" t="str">
        <f t="shared" si="326"/>
        <v/>
      </c>
      <c r="AQ620" s="186" t="str">
        <f>IF(AS620="","",IF(R620="Refreshment Beverage",ROUND(SUM(VLOOKUP(Q:Q,Rates!G$15:L$19,3,0)*(AS620-Y620-Z620-AA620)),4),ROUND(SUM(Rates!$K$8*AS620),4)))</f>
        <v/>
      </c>
      <c r="AR620" s="184" t="str">
        <f t="shared" si="327"/>
        <v/>
      </c>
      <c r="AS620" s="185" t="str">
        <f t="shared" si="328"/>
        <v/>
      </c>
      <c r="AT620" s="177" t="str">
        <f t="shared" si="329"/>
        <v/>
      </c>
      <c r="AU620" s="13" t="str">
        <f>IF(AX620="","",IF(R620="Refreshment Beverage",ROUND((BA620-Y620-Z620-AA620)*VLOOKUP(VALUE(Q620),Rates!G$15:L$19,3,0),4),ROUND(AW620*(VLOOKUP(VALUE(Q620),Rates!G:L,3,0)),4)))</f>
        <v/>
      </c>
      <c r="AV620" s="183" t="str">
        <f t="shared" si="330"/>
        <v/>
      </c>
      <c r="AW620" s="186" t="str">
        <f t="shared" si="331"/>
        <v/>
      </c>
      <c r="AX620" s="184" t="str">
        <f t="shared" si="332"/>
        <v/>
      </c>
      <c r="AY620" s="186" t="str">
        <f>IF(AX620="","",IF(R620="Refreshment Beverage",ROUND(SUM(AX620*Rates!K$19),4),ROUND(SUM(AX620*(Rates!J$8/100)),4)))</f>
        <v/>
      </c>
      <c r="AZ620" s="183" t="str">
        <f t="shared" si="333"/>
        <v/>
      </c>
      <c r="BA620" s="185" t="str">
        <f t="shared" si="334"/>
        <v/>
      </c>
      <c r="BD620" s="171"/>
      <c r="BE620" s="171"/>
      <c r="BF620" s="171"/>
      <c r="BG620" s="171"/>
    </row>
    <row r="621" spans="1:59" ht="15" customHeight="1" x14ac:dyDescent="0.3">
      <c r="A621" s="172"/>
      <c r="B621" s="172"/>
      <c r="C621" s="172"/>
      <c r="D621" s="173"/>
      <c r="E621" s="173"/>
      <c r="F621" s="173"/>
      <c r="G621" s="173"/>
      <c r="H621" s="173"/>
      <c r="I621" s="174"/>
      <c r="J621" s="175"/>
      <c r="K621" s="176" t="str">
        <f t="shared" si="306"/>
        <v/>
      </c>
      <c r="L621" s="177" t="str">
        <f t="shared" si="307"/>
        <v/>
      </c>
      <c r="M621" s="178" t="str">
        <f t="shared" si="308"/>
        <v/>
      </c>
      <c r="N621" s="44" t="str" cm="1">
        <f t="array" ref="N621">IFERROR(IF(_xlfn.SINGLE(A:A)="","",IF(R621="Beer",SUM(LOOKUP(2,1/(Rates!$B$3:$B$5&lt;=W621)/(Rates!$C$3:$C$5&gt;=W621),Rates!$D$3:$D$5)*(X621/100)*W621),IF(R621="Refreshment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44" t="str">
        <f t="shared" si="309"/>
        <v/>
      </c>
      <c r="P621" s="13"/>
      <c r="Q621" s="179" t="str">
        <f t="shared" si="310"/>
        <v/>
      </c>
      <c r="R621" s="180" t="str">
        <f t="shared" si="311"/>
        <v/>
      </c>
      <c r="S621" s="13" t="str">
        <f>IF(A621="","",IF(R621="Refreshment Beverage",VLOOKUP(VALUE(Q621),Rates!G$15:L$19,2,0),VLOOKUP(VALUE(Q621),Rates!G$4:L$8,2,0)))</f>
        <v/>
      </c>
      <c r="T621" s="13" t="str">
        <f t="shared" si="312"/>
        <v/>
      </c>
      <c r="U621" s="181" t="str">
        <f t="shared" si="313"/>
        <v/>
      </c>
      <c r="V621" s="13" t="str">
        <f t="shared" si="314"/>
        <v/>
      </c>
      <c r="W621" s="13" t="str">
        <f t="shared" si="315"/>
        <v/>
      </c>
      <c r="X621" s="182" t="str">
        <f t="shared" si="316"/>
        <v/>
      </c>
      <c r="Y621" s="183" t="str">
        <f>IF(A:A="","",IF(R621="Refreshment Beverage",VLOOKUP(Q621,Rates!G$15:L$19,6,0)*W621,VLOOKUP(Q621,Rates!G$4:L$12,6,0)*W621))</f>
        <v/>
      </c>
      <c r="Z621" s="183" t="str">
        <f t="shared" si="317"/>
        <v/>
      </c>
      <c r="AA621" s="17">
        <f t="shared" si="305"/>
        <v>0</v>
      </c>
      <c r="AB621" s="177" t="str" cm="1">
        <f t="array" ref="AB621">IF(_xlfn.SINGLE(A:A)="","",IF(R621="Refreshment Beverage","",IF(AND(R621="Beer",Q621=0),SUM(LOOKUP(2,1/(Rates!$B$15:$B$18&lt;=W621)/(Rates!$C$15:$C$18&gt;=W621),Rates!$D$15:$D$18)*W621),VLOOKUP(VALUE(_xlfn.SINGLE(Q:Q)),Rates!A:B,2,0)*W621)))</f>
        <v/>
      </c>
      <c r="AC621" s="177" t="str" cm="1">
        <f t="array" ref="AC621">IF(_xlfn.SINGLE(A:A)="","",IF(R621="Refreshment Beverage","",IF(AND(R621="Beer",Q621=0),SUM(LOOKUP(2,1/(Rates!$B$15:$B$18&lt;=W621)/(Rates!$C$15:$C$18&gt;=W621),Rates!$E$15:$E$18)*W621),VLOOKUP(VALUE(_xlfn.SINGLE(Q:Q)),Rates!A:C,3,0)*W621)))</f>
        <v/>
      </c>
      <c r="AD621" s="168">
        <f>IFERROR(IF(OR(Q621=1,Q621=2,Q621=3,Q621=4),VLOOKUP(Q621,Rates!$A$31:$B$34,2,0)*W621,IF(V621=1,VLOOKUP(U621,'REB BEV MIN MKUP'!B:E,4,0),IF(V621&gt;1,VLOOKUP(VALUE(W621),'REB BEV MIN MKUP'!O:Q,3,0),0))),0)</f>
        <v>0</v>
      </c>
      <c r="AE621" s="177" t="str">
        <f t="shared" si="318"/>
        <v/>
      </c>
      <c r="AF621" s="13" t="str">
        <f t="shared" si="319"/>
        <v/>
      </c>
      <c r="AG621" s="177" t="str">
        <f t="shared" si="320"/>
        <v/>
      </c>
      <c r="AH621" s="184" t="str">
        <f t="shared" si="321"/>
        <v/>
      </c>
      <c r="AI621" s="184" t="str">
        <f>IF(AE:AE="","",IF(R621="Refreshment Beverage",AK621*(Rates!J$19/100),ROUND(SUM(AH621*(Rates!$J$8/100)),4)))</f>
        <v/>
      </c>
      <c r="AJ621" s="183" t="str">
        <f t="shared" si="322"/>
        <v/>
      </c>
      <c r="AK621" s="185" t="str">
        <f t="shared" si="323"/>
        <v/>
      </c>
      <c r="AL621" s="177" t="str">
        <f t="shared" si="324"/>
        <v/>
      </c>
      <c r="AM621" s="13" t="str">
        <f>IF(AS621="","",IF(R621="Refreshment Beverage",ROUND(AS621*Rates!K$19,4),ROUND(AO621*(VLOOKUP(VALUE(Q621),Rates!G$4:L$12,3,0)),4)))</f>
        <v/>
      </c>
      <c r="AN621" s="183" t="str">
        <f>IF(AS621="","",IF(R621="Refreshment Beverage",AS621*(Rates!J$19/100),MAX(AM621,AB621)))</f>
        <v/>
      </c>
      <c r="AO621" s="186" t="str">
        <f t="shared" si="325"/>
        <v/>
      </c>
      <c r="AP621" s="186" t="str">
        <f t="shared" si="326"/>
        <v/>
      </c>
      <c r="AQ621" s="186" t="str">
        <f>IF(AS621="","",IF(R621="Refreshment Beverage",ROUND(SUM(VLOOKUP(Q:Q,Rates!G$15:L$19,3,0)*(AS621-Y621-Z621-AA621)),4),ROUND(SUM(Rates!$K$8*AS621),4)))</f>
        <v/>
      </c>
      <c r="AR621" s="184" t="str">
        <f t="shared" si="327"/>
        <v/>
      </c>
      <c r="AS621" s="185" t="str">
        <f t="shared" si="328"/>
        <v/>
      </c>
      <c r="AT621" s="177" t="str">
        <f t="shared" si="329"/>
        <v/>
      </c>
      <c r="AU621" s="13" t="str">
        <f>IF(AX621="","",IF(R621="Refreshment Beverage",ROUND((BA621-Y621-Z621-AA621)*VLOOKUP(VALUE(Q621),Rates!G$15:L$19,3,0),4),ROUND(AW621*(VLOOKUP(VALUE(Q621),Rates!G:L,3,0)),4)))</f>
        <v/>
      </c>
      <c r="AV621" s="183" t="str">
        <f t="shared" si="330"/>
        <v/>
      </c>
      <c r="AW621" s="186" t="str">
        <f t="shared" si="331"/>
        <v/>
      </c>
      <c r="AX621" s="184" t="str">
        <f t="shared" si="332"/>
        <v/>
      </c>
      <c r="AY621" s="186" t="str">
        <f>IF(AX621="","",IF(R621="Refreshment Beverage",ROUND(SUM(AX621*Rates!K$19),4),ROUND(SUM(AX621*(Rates!J$8/100)),4)))</f>
        <v/>
      </c>
      <c r="AZ621" s="183" t="str">
        <f t="shared" si="333"/>
        <v/>
      </c>
      <c r="BA621" s="185" t="str">
        <f t="shared" si="334"/>
        <v/>
      </c>
      <c r="BD621" s="171"/>
      <c r="BE621" s="171"/>
      <c r="BF621" s="171"/>
      <c r="BG621" s="171"/>
    </row>
    <row r="622" spans="1:59" ht="15" customHeight="1" x14ac:dyDescent="0.3">
      <c r="A622" s="172"/>
      <c r="B622" s="172"/>
      <c r="C622" s="172"/>
      <c r="D622" s="173"/>
      <c r="E622" s="173"/>
      <c r="F622" s="173"/>
      <c r="G622" s="173"/>
      <c r="H622" s="173"/>
      <c r="I622" s="174"/>
      <c r="J622" s="175"/>
      <c r="K622" s="176" t="str">
        <f t="shared" si="306"/>
        <v/>
      </c>
      <c r="L622" s="177" t="str">
        <f t="shared" si="307"/>
        <v/>
      </c>
      <c r="M622" s="178" t="str">
        <f t="shared" si="308"/>
        <v/>
      </c>
      <c r="N622" s="44" t="str" cm="1">
        <f t="array" ref="N622">IFERROR(IF(_xlfn.SINGLE(A:A)="","",IF(R622="Beer",SUM(LOOKUP(2,1/(Rates!$B$3:$B$5&lt;=W622)/(Rates!$C$3:$C$5&gt;=W622),Rates!$D$3:$D$5)*(X622/100)*W622),IF(R622="Refreshment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44" t="str">
        <f t="shared" si="309"/>
        <v/>
      </c>
      <c r="P622" s="13"/>
      <c r="Q622" s="179" t="str">
        <f t="shared" si="310"/>
        <v/>
      </c>
      <c r="R622" s="180" t="str">
        <f t="shared" si="311"/>
        <v/>
      </c>
      <c r="S622" s="13" t="str">
        <f>IF(A622="","",IF(R622="Refreshment Beverage",VLOOKUP(VALUE(Q622),Rates!G$15:L$19,2,0),VLOOKUP(VALUE(Q622),Rates!G$4:L$8,2,0)))</f>
        <v/>
      </c>
      <c r="T622" s="13" t="str">
        <f t="shared" si="312"/>
        <v/>
      </c>
      <c r="U622" s="181" t="str">
        <f t="shared" si="313"/>
        <v/>
      </c>
      <c r="V622" s="13" t="str">
        <f t="shared" si="314"/>
        <v/>
      </c>
      <c r="W622" s="13" t="str">
        <f t="shared" si="315"/>
        <v/>
      </c>
      <c r="X622" s="182" t="str">
        <f t="shared" si="316"/>
        <v/>
      </c>
      <c r="Y622" s="183" t="str">
        <f>IF(A:A="","",IF(R622="Refreshment Beverage",VLOOKUP(Q622,Rates!G$15:L$19,6,0)*W622,VLOOKUP(Q622,Rates!G$4:L$12,6,0)*W622))</f>
        <v/>
      </c>
      <c r="Z622" s="183" t="str">
        <f t="shared" si="317"/>
        <v/>
      </c>
      <c r="AA622" s="17">
        <f t="shared" si="305"/>
        <v>0</v>
      </c>
      <c r="AB622" s="177" t="str" cm="1">
        <f t="array" ref="AB622">IF(_xlfn.SINGLE(A:A)="","",IF(R622="Refreshment Beverage","",IF(AND(R622="Beer",Q622=0),SUM(LOOKUP(2,1/(Rates!$B$15:$B$18&lt;=W622)/(Rates!$C$15:$C$18&gt;=W622),Rates!$D$15:$D$18)*W622),VLOOKUP(VALUE(_xlfn.SINGLE(Q:Q)),Rates!A:B,2,0)*W622)))</f>
        <v/>
      </c>
      <c r="AC622" s="177" t="str" cm="1">
        <f t="array" ref="AC622">IF(_xlfn.SINGLE(A:A)="","",IF(R622="Refreshment Beverage","",IF(AND(R622="Beer",Q622=0),SUM(LOOKUP(2,1/(Rates!$B$15:$B$18&lt;=W622)/(Rates!$C$15:$C$18&gt;=W622),Rates!$E$15:$E$18)*W622),VLOOKUP(VALUE(_xlfn.SINGLE(Q:Q)),Rates!A:C,3,0)*W622)))</f>
        <v/>
      </c>
      <c r="AD622" s="168">
        <f>IFERROR(IF(OR(Q622=1,Q622=2,Q622=3,Q622=4),VLOOKUP(Q622,Rates!$A$31:$B$34,2,0)*W622,IF(V622=1,VLOOKUP(U622,'REB BEV MIN MKUP'!B:E,4,0),IF(V622&gt;1,VLOOKUP(VALUE(W622),'REB BEV MIN MKUP'!O:Q,3,0),0))),0)</f>
        <v>0</v>
      </c>
      <c r="AE622" s="177" t="str">
        <f t="shared" si="318"/>
        <v/>
      </c>
      <c r="AF622" s="13" t="str">
        <f t="shared" si="319"/>
        <v/>
      </c>
      <c r="AG622" s="177" t="str">
        <f t="shared" si="320"/>
        <v/>
      </c>
      <c r="AH622" s="184" t="str">
        <f t="shared" si="321"/>
        <v/>
      </c>
      <c r="AI622" s="184" t="str">
        <f>IF(AE:AE="","",IF(R622="Refreshment Beverage",AK622*(Rates!J$19/100),ROUND(SUM(AH622*(Rates!$J$8/100)),4)))</f>
        <v/>
      </c>
      <c r="AJ622" s="183" t="str">
        <f t="shared" si="322"/>
        <v/>
      </c>
      <c r="AK622" s="185" t="str">
        <f t="shared" si="323"/>
        <v/>
      </c>
      <c r="AL622" s="177" t="str">
        <f t="shared" si="324"/>
        <v/>
      </c>
      <c r="AM622" s="13" t="str">
        <f>IF(AS622="","",IF(R622="Refreshment Beverage",ROUND(AS622*Rates!K$19,4),ROUND(AO622*(VLOOKUP(VALUE(Q622),Rates!G$4:L$12,3,0)),4)))</f>
        <v/>
      </c>
      <c r="AN622" s="183" t="str">
        <f>IF(AS622="","",IF(R622="Refreshment Beverage",AS622*(Rates!J$19/100),MAX(AM622,AB622)))</f>
        <v/>
      </c>
      <c r="AO622" s="186" t="str">
        <f t="shared" si="325"/>
        <v/>
      </c>
      <c r="AP622" s="186" t="str">
        <f t="shared" si="326"/>
        <v/>
      </c>
      <c r="AQ622" s="186" t="str">
        <f>IF(AS622="","",IF(R622="Refreshment Beverage",ROUND(SUM(VLOOKUP(Q:Q,Rates!G$15:L$19,3,0)*(AS622-Y622-Z622-AA622)),4),ROUND(SUM(Rates!$K$8*AS622),4)))</f>
        <v/>
      </c>
      <c r="AR622" s="184" t="str">
        <f t="shared" si="327"/>
        <v/>
      </c>
      <c r="AS622" s="185" t="str">
        <f t="shared" si="328"/>
        <v/>
      </c>
      <c r="AT622" s="177" t="str">
        <f t="shared" si="329"/>
        <v/>
      </c>
      <c r="AU622" s="13" t="str">
        <f>IF(AX622="","",IF(R622="Refreshment Beverage",ROUND((BA622-Y622-Z622-AA622)*VLOOKUP(VALUE(Q622),Rates!G$15:L$19,3,0),4),ROUND(AW622*(VLOOKUP(VALUE(Q622),Rates!G:L,3,0)),4)))</f>
        <v/>
      </c>
      <c r="AV622" s="183" t="str">
        <f t="shared" si="330"/>
        <v/>
      </c>
      <c r="AW622" s="186" t="str">
        <f t="shared" si="331"/>
        <v/>
      </c>
      <c r="AX622" s="184" t="str">
        <f t="shared" si="332"/>
        <v/>
      </c>
      <c r="AY622" s="186" t="str">
        <f>IF(AX622="","",IF(R622="Refreshment Beverage",ROUND(SUM(AX622*Rates!K$19),4),ROUND(SUM(AX622*(Rates!J$8/100)),4)))</f>
        <v/>
      </c>
      <c r="AZ622" s="183" t="str">
        <f t="shared" si="333"/>
        <v/>
      </c>
      <c r="BA622" s="185" t="str">
        <f t="shared" si="334"/>
        <v/>
      </c>
      <c r="BD622" s="171"/>
      <c r="BE622" s="171"/>
      <c r="BF622" s="171"/>
      <c r="BG622" s="171"/>
    </row>
    <row r="623" spans="1:59" ht="15" customHeight="1" x14ac:dyDescent="0.3">
      <c r="A623" s="172"/>
      <c r="B623" s="172"/>
      <c r="C623" s="172"/>
      <c r="D623" s="173"/>
      <c r="E623" s="173"/>
      <c r="F623" s="173"/>
      <c r="G623" s="173"/>
      <c r="H623" s="173"/>
      <c r="I623" s="174"/>
      <c r="J623" s="175"/>
      <c r="K623" s="176" t="str">
        <f t="shared" si="306"/>
        <v/>
      </c>
      <c r="L623" s="177" t="str">
        <f t="shared" si="307"/>
        <v/>
      </c>
      <c r="M623" s="178" t="str">
        <f t="shared" si="308"/>
        <v/>
      </c>
      <c r="N623" s="44" t="str" cm="1">
        <f t="array" ref="N623">IFERROR(IF(_xlfn.SINGLE(A:A)="","",IF(R623="Beer",SUM(LOOKUP(2,1/(Rates!$B$3:$B$5&lt;=W623)/(Rates!$C$3:$C$5&gt;=W623),Rates!$D$3:$D$5)*(X623/100)*W623),IF(R623="Refreshment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44" t="str">
        <f t="shared" si="309"/>
        <v/>
      </c>
      <c r="P623" s="13"/>
      <c r="Q623" s="179" t="str">
        <f t="shared" si="310"/>
        <v/>
      </c>
      <c r="R623" s="180" t="str">
        <f t="shared" si="311"/>
        <v/>
      </c>
      <c r="S623" s="13" t="str">
        <f>IF(A623="","",IF(R623="Refreshment Beverage",VLOOKUP(VALUE(Q623),Rates!G$15:L$19,2,0),VLOOKUP(VALUE(Q623),Rates!G$4:L$8,2,0)))</f>
        <v/>
      </c>
      <c r="T623" s="13" t="str">
        <f t="shared" si="312"/>
        <v/>
      </c>
      <c r="U623" s="181" t="str">
        <f t="shared" si="313"/>
        <v/>
      </c>
      <c r="V623" s="13" t="str">
        <f t="shared" si="314"/>
        <v/>
      </c>
      <c r="W623" s="13" t="str">
        <f t="shared" si="315"/>
        <v/>
      </c>
      <c r="X623" s="182" t="str">
        <f t="shared" si="316"/>
        <v/>
      </c>
      <c r="Y623" s="183" t="str">
        <f>IF(A:A="","",IF(R623="Refreshment Beverage",VLOOKUP(Q623,Rates!G$15:L$19,6,0)*W623,VLOOKUP(Q623,Rates!G$4:L$12,6,0)*W623))</f>
        <v/>
      </c>
      <c r="Z623" s="183" t="str">
        <f t="shared" si="317"/>
        <v/>
      </c>
      <c r="AA623" s="17">
        <f t="shared" si="305"/>
        <v>0</v>
      </c>
      <c r="AB623" s="177" t="str" cm="1">
        <f t="array" ref="AB623">IF(_xlfn.SINGLE(A:A)="","",IF(R623="Refreshment Beverage","",IF(AND(R623="Beer",Q623=0),SUM(LOOKUP(2,1/(Rates!$B$15:$B$18&lt;=W623)/(Rates!$C$15:$C$18&gt;=W623),Rates!$D$15:$D$18)*W623),VLOOKUP(VALUE(_xlfn.SINGLE(Q:Q)),Rates!A:B,2,0)*W623)))</f>
        <v/>
      </c>
      <c r="AC623" s="177" t="str" cm="1">
        <f t="array" ref="AC623">IF(_xlfn.SINGLE(A:A)="","",IF(R623="Refreshment Beverage","",IF(AND(R623="Beer",Q623=0),SUM(LOOKUP(2,1/(Rates!$B$15:$B$18&lt;=W623)/(Rates!$C$15:$C$18&gt;=W623),Rates!$E$15:$E$18)*W623),VLOOKUP(VALUE(_xlfn.SINGLE(Q:Q)),Rates!A:C,3,0)*W623)))</f>
        <v/>
      </c>
      <c r="AD623" s="168">
        <f>IFERROR(IF(OR(Q623=1,Q623=2,Q623=3,Q623=4),VLOOKUP(Q623,Rates!$A$31:$B$34,2,0)*W623,IF(V623=1,VLOOKUP(U623,'REB BEV MIN MKUP'!B:E,4,0),IF(V623&gt;1,VLOOKUP(VALUE(W623),'REB BEV MIN MKUP'!O:Q,3,0),0))),0)</f>
        <v>0</v>
      </c>
      <c r="AE623" s="177" t="str">
        <f t="shared" si="318"/>
        <v/>
      </c>
      <c r="AF623" s="13" t="str">
        <f t="shared" si="319"/>
        <v/>
      </c>
      <c r="AG623" s="177" t="str">
        <f t="shared" si="320"/>
        <v/>
      </c>
      <c r="AH623" s="184" t="str">
        <f t="shared" si="321"/>
        <v/>
      </c>
      <c r="AI623" s="184" t="str">
        <f>IF(AE:AE="","",IF(R623="Refreshment Beverage",AK623*(Rates!J$19/100),ROUND(SUM(AH623*(Rates!$J$8/100)),4)))</f>
        <v/>
      </c>
      <c r="AJ623" s="183" t="str">
        <f t="shared" si="322"/>
        <v/>
      </c>
      <c r="AK623" s="185" t="str">
        <f t="shared" si="323"/>
        <v/>
      </c>
      <c r="AL623" s="177" t="str">
        <f t="shared" si="324"/>
        <v/>
      </c>
      <c r="AM623" s="13" t="str">
        <f>IF(AS623="","",IF(R623="Refreshment Beverage",ROUND(AS623*Rates!K$19,4),ROUND(AO623*(VLOOKUP(VALUE(Q623),Rates!G$4:L$12,3,0)),4)))</f>
        <v/>
      </c>
      <c r="AN623" s="183" t="str">
        <f>IF(AS623="","",IF(R623="Refreshment Beverage",AS623*(Rates!J$19/100),MAX(AM623,AB623)))</f>
        <v/>
      </c>
      <c r="AO623" s="186" t="str">
        <f t="shared" si="325"/>
        <v/>
      </c>
      <c r="AP623" s="186" t="str">
        <f t="shared" si="326"/>
        <v/>
      </c>
      <c r="AQ623" s="186" t="str">
        <f>IF(AS623="","",IF(R623="Refreshment Beverage",ROUND(SUM(VLOOKUP(Q:Q,Rates!G$15:L$19,3,0)*(AS623-Y623-Z623-AA623)),4),ROUND(SUM(Rates!$K$8*AS623),4)))</f>
        <v/>
      </c>
      <c r="AR623" s="184" t="str">
        <f t="shared" si="327"/>
        <v/>
      </c>
      <c r="AS623" s="185" t="str">
        <f t="shared" si="328"/>
        <v/>
      </c>
      <c r="AT623" s="177" t="str">
        <f t="shared" si="329"/>
        <v/>
      </c>
      <c r="AU623" s="13" t="str">
        <f>IF(AX623="","",IF(R623="Refreshment Beverage",ROUND((BA623-Y623-Z623-AA623)*VLOOKUP(VALUE(Q623),Rates!G$15:L$19,3,0),4),ROUND(AW623*(VLOOKUP(VALUE(Q623),Rates!G:L,3,0)),4)))</f>
        <v/>
      </c>
      <c r="AV623" s="183" t="str">
        <f t="shared" si="330"/>
        <v/>
      </c>
      <c r="AW623" s="186" t="str">
        <f t="shared" si="331"/>
        <v/>
      </c>
      <c r="AX623" s="184" t="str">
        <f t="shared" si="332"/>
        <v/>
      </c>
      <c r="AY623" s="186" t="str">
        <f>IF(AX623="","",IF(R623="Refreshment Beverage",ROUND(SUM(AX623*Rates!K$19),4),ROUND(SUM(AX623*(Rates!J$8/100)),4)))</f>
        <v/>
      </c>
      <c r="AZ623" s="183" t="str">
        <f t="shared" si="333"/>
        <v/>
      </c>
      <c r="BA623" s="185" t="str">
        <f t="shared" si="334"/>
        <v/>
      </c>
      <c r="BD623" s="171"/>
      <c r="BE623" s="171"/>
      <c r="BF623" s="171"/>
      <c r="BG623" s="171"/>
    </row>
    <row r="624" spans="1:59" ht="15" customHeight="1" x14ac:dyDescent="0.3">
      <c r="A624" s="172"/>
      <c r="B624" s="172"/>
      <c r="C624" s="172"/>
      <c r="D624" s="173"/>
      <c r="E624" s="173"/>
      <c r="F624" s="173"/>
      <c r="G624" s="173"/>
      <c r="H624" s="173"/>
      <c r="I624" s="174"/>
      <c r="J624" s="175"/>
      <c r="K624" s="176" t="str">
        <f t="shared" si="306"/>
        <v/>
      </c>
      <c r="L624" s="177" t="str">
        <f t="shared" si="307"/>
        <v/>
      </c>
      <c r="M624" s="178" t="str">
        <f t="shared" si="308"/>
        <v/>
      </c>
      <c r="N624" s="44" t="str" cm="1">
        <f t="array" ref="N624">IFERROR(IF(_xlfn.SINGLE(A:A)="","",IF(R624="Beer",SUM(LOOKUP(2,1/(Rates!$B$3:$B$5&lt;=W624)/(Rates!$C$3:$C$5&gt;=W624),Rates!$D$3:$D$5)*(X624/100)*W624),IF(R624="Refreshment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44" t="str">
        <f t="shared" si="309"/>
        <v/>
      </c>
      <c r="P624" s="13"/>
      <c r="Q624" s="179" t="str">
        <f t="shared" si="310"/>
        <v/>
      </c>
      <c r="R624" s="180" t="str">
        <f t="shared" si="311"/>
        <v/>
      </c>
      <c r="S624" s="13" t="str">
        <f>IF(A624="","",IF(R624="Refreshment Beverage",VLOOKUP(VALUE(Q624),Rates!G$15:L$19,2,0),VLOOKUP(VALUE(Q624),Rates!G$4:L$8,2,0)))</f>
        <v/>
      </c>
      <c r="T624" s="13" t="str">
        <f t="shared" si="312"/>
        <v/>
      </c>
      <c r="U624" s="181" t="str">
        <f t="shared" si="313"/>
        <v/>
      </c>
      <c r="V624" s="13" t="str">
        <f t="shared" si="314"/>
        <v/>
      </c>
      <c r="W624" s="13" t="str">
        <f t="shared" si="315"/>
        <v/>
      </c>
      <c r="X624" s="182" t="str">
        <f t="shared" si="316"/>
        <v/>
      </c>
      <c r="Y624" s="183" t="str">
        <f>IF(A:A="","",IF(R624="Refreshment Beverage",VLOOKUP(Q624,Rates!G$15:L$19,6,0)*W624,VLOOKUP(Q624,Rates!G$4:L$12,6,0)*W624))</f>
        <v/>
      </c>
      <c r="Z624" s="183" t="str">
        <f t="shared" si="317"/>
        <v/>
      </c>
      <c r="AA624" s="17">
        <f t="shared" si="305"/>
        <v>0</v>
      </c>
      <c r="AB624" s="177" t="str" cm="1">
        <f t="array" ref="AB624">IF(_xlfn.SINGLE(A:A)="","",IF(R624="Refreshment Beverage","",IF(AND(R624="Beer",Q624=0),SUM(LOOKUP(2,1/(Rates!$B$15:$B$18&lt;=W624)/(Rates!$C$15:$C$18&gt;=W624),Rates!$D$15:$D$18)*W624),VLOOKUP(VALUE(_xlfn.SINGLE(Q:Q)),Rates!A:B,2,0)*W624)))</f>
        <v/>
      </c>
      <c r="AC624" s="177" t="str" cm="1">
        <f t="array" ref="AC624">IF(_xlfn.SINGLE(A:A)="","",IF(R624="Refreshment Beverage","",IF(AND(R624="Beer",Q624=0),SUM(LOOKUP(2,1/(Rates!$B$15:$B$18&lt;=W624)/(Rates!$C$15:$C$18&gt;=W624),Rates!$E$15:$E$18)*W624),VLOOKUP(VALUE(_xlfn.SINGLE(Q:Q)),Rates!A:C,3,0)*W624)))</f>
        <v/>
      </c>
      <c r="AD624" s="168">
        <f>IFERROR(IF(OR(Q624=1,Q624=2,Q624=3,Q624=4),VLOOKUP(Q624,Rates!$A$31:$B$34,2,0)*W624,IF(V624=1,VLOOKUP(U624,'REB BEV MIN MKUP'!B:E,4,0),IF(V624&gt;1,VLOOKUP(VALUE(W624),'REB BEV MIN MKUP'!O:Q,3,0),0))),0)</f>
        <v>0</v>
      </c>
      <c r="AE624" s="177" t="str">
        <f t="shared" si="318"/>
        <v/>
      </c>
      <c r="AF624" s="13" t="str">
        <f t="shared" si="319"/>
        <v/>
      </c>
      <c r="AG624" s="177" t="str">
        <f t="shared" si="320"/>
        <v/>
      </c>
      <c r="AH624" s="184" t="str">
        <f t="shared" si="321"/>
        <v/>
      </c>
      <c r="AI624" s="184" t="str">
        <f>IF(AE:AE="","",IF(R624="Refreshment Beverage",AK624*(Rates!J$19/100),ROUND(SUM(AH624*(Rates!$J$8/100)),4)))</f>
        <v/>
      </c>
      <c r="AJ624" s="183" t="str">
        <f t="shared" si="322"/>
        <v/>
      </c>
      <c r="AK624" s="185" t="str">
        <f t="shared" si="323"/>
        <v/>
      </c>
      <c r="AL624" s="177" t="str">
        <f t="shared" si="324"/>
        <v/>
      </c>
      <c r="AM624" s="13" t="str">
        <f>IF(AS624="","",IF(R624="Refreshment Beverage",ROUND(AS624*Rates!K$19,4),ROUND(AO624*(VLOOKUP(VALUE(Q624),Rates!G$4:L$12,3,0)),4)))</f>
        <v/>
      </c>
      <c r="AN624" s="183" t="str">
        <f>IF(AS624="","",IF(R624="Refreshment Beverage",AS624*(Rates!J$19/100),MAX(AM624,AB624)))</f>
        <v/>
      </c>
      <c r="AO624" s="186" t="str">
        <f t="shared" si="325"/>
        <v/>
      </c>
      <c r="AP624" s="186" t="str">
        <f t="shared" si="326"/>
        <v/>
      </c>
      <c r="AQ624" s="186" t="str">
        <f>IF(AS624="","",IF(R624="Refreshment Beverage",ROUND(SUM(VLOOKUP(Q:Q,Rates!G$15:L$19,3,0)*(AS624-Y624-Z624-AA624)),4),ROUND(SUM(Rates!$K$8*AS624),4)))</f>
        <v/>
      </c>
      <c r="AR624" s="184" t="str">
        <f t="shared" si="327"/>
        <v/>
      </c>
      <c r="AS624" s="185" t="str">
        <f t="shared" si="328"/>
        <v/>
      </c>
      <c r="AT624" s="177" t="str">
        <f t="shared" si="329"/>
        <v/>
      </c>
      <c r="AU624" s="13" t="str">
        <f>IF(AX624="","",IF(R624="Refreshment Beverage",ROUND((BA624-Y624-Z624-AA624)*VLOOKUP(VALUE(Q624),Rates!G$15:L$19,3,0),4),ROUND(AW624*(VLOOKUP(VALUE(Q624),Rates!G:L,3,0)),4)))</f>
        <v/>
      </c>
      <c r="AV624" s="183" t="str">
        <f t="shared" si="330"/>
        <v/>
      </c>
      <c r="AW624" s="186" t="str">
        <f t="shared" si="331"/>
        <v/>
      </c>
      <c r="AX624" s="184" t="str">
        <f t="shared" si="332"/>
        <v/>
      </c>
      <c r="AY624" s="186" t="str">
        <f>IF(AX624="","",IF(R624="Refreshment Beverage",ROUND(SUM(AX624*Rates!K$19),4),ROUND(SUM(AX624*(Rates!J$8/100)),4)))</f>
        <v/>
      </c>
      <c r="AZ624" s="183" t="str">
        <f t="shared" si="333"/>
        <v/>
      </c>
      <c r="BA624" s="185" t="str">
        <f t="shared" si="334"/>
        <v/>
      </c>
      <c r="BD624" s="171"/>
      <c r="BE624" s="171"/>
      <c r="BF624" s="171"/>
      <c r="BG624" s="171"/>
    </row>
    <row r="625" spans="1:59" ht="15" customHeight="1" x14ac:dyDescent="0.3">
      <c r="A625" s="172"/>
      <c r="B625" s="172"/>
      <c r="C625" s="172"/>
      <c r="D625" s="173"/>
      <c r="E625" s="173"/>
      <c r="F625" s="173"/>
      <c r="G625" s="173"/>
      <c r="H625" s="173"/>
      <c r="I625" s="174"/>
      <c r="J625" s="175"/>
      <c r="K625" s="176" t="str">
        <f t="shared" si="306"/>
        <v/>
      </c>
      <c r="L625" s="177" t="str">
        <f t="shared" si="307"/>
        <v/>
      </c>
      <c r="M625" s="178" t="str">
        <f t="shared" si="308"/>
        <v/>
      </c>
      <c r="N625" s="44" t="str" cm="1">
        <f t="array" ref="N625">IFERROR(IF(_xlfn.SINGLE(A:A)="","",IF(R625="Beer",SUM(LOOKUP(2,1/(Rates!$B$3:$B$5&lt;=W625)/(Rates!$C$3:$C$5&gt;=W625),Rates!$D$3:$D$5)*(X625/100)*W625),IF(R625="Refreshment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44" t="str">
        <f t="shared" si="309"/>
        <v/>
      </c>
      <c r="P625" s="13"/>
      <c r="Q625" s="179" t="str">
        <f t="shared" si="310"/>
        <v/>
      </c>
      <c r="R625" s="180" t="str">
        <f t="shared" si="311"/>
        <v/>
      </c>
      <c r="S625" s="13" t="str">
        <f>IF(A625="","",IF(R625="Refreshment Beverage",VLOOKUP(VALUE(Q625),Rates!G$15:L$19,2,0),VLOOKUP(VALUE(Q625),Rates!G$4:L$8,2,0)))</f>
        <v/>
      </c>
      <c r="T625" s="13" t="str">
        <f t="shared" si="312"/>
        <v/>
      </c>
      <c r="U625" s="181" t="str">
        <f t="shared" si="313"/>
        <v/>
      </c>
      <c r="V625" s="13" t="str">
        <f t="shared" si="314"/>
        <v/>
      </c>
      <c r="W625" s="13" t="str">
        <f t="shared" si="315"/>
        <v/>
      </c>
      <c r="X625" s="182" t="str">
        <f t="shared" si="316"/>
        <v/>
      </c>
      <c r="Y625" s="183" t="str">
        <f>IF(A:A="","",IF(R625="Refreshment Beverage",VLOOKUP(Q625,Rates!G$15:L$19,6,0)*W625,VLOOKUP(Q625,Rates!G$4:L$12,6,0)*W625))</f>
        <v/>
      </c>
      <c r="Z625" s="183" t="str">
        <f t="shared" si="317"/>
        <v/>
      </c>
      <c r="AA625" s="17">
        <f t="shared" si="305"/>
        <v>0</v>
      </c>
      <c r="AB625" s="177" t="str" cm="1">
        <f t="array" ref="AB625">IF(_xlfn.SINGLE(A:A)="","",IF(R625="Refreshment Beverage","",IF(AND(R625="Beer",Q625=0),SUM(LOOKUP(2,1/(Rates!$B$15:$B$18&lt;=W625)/(Rates!$C$15:$C$18&gt;=W625),Rates!$D$15:$D$18)*W625),VLOOKUP(VALUE(_xlfn.SINGLE(Q:Q)),Rates!A:B,2,0)*W625)))</f>
        <v/>
      </c>
      <c r="AC625" s="177" t="str" cm="1">
        <f t="array" ref="AC625">IF(_xlfn.SINGLE(A:A)="","",IF(R625="Refreshment Beverage","",IF(AND(R625="Beer",Q625=0),SUM(LOOKUP(2,1/(Rates!$B$15:$B$18&lt;=W625)/(Rates!$C$15:$C$18&gt;=W625),Rates!$E$15:$E$18)*W625),VLOOKUP(VALUE(_xlfn.SINGLE(Q:Q)),Rates!A:C,3,0)*W625)))</f>
        <v/>
      </c>
      <c r="AD625" s="168">
        <f>IFERROR(IF(OR(Q625=1,Q625=2,Q625=3,Q625=4),VLOOKUP(Q625,Rates!$A$31:$B$34,2,0)*W625,IF(V625=1,VLOOKUP(U625,'REB BEV MIN MKUP'!B:E,4,0),IF(V625&gt;1,VLOOKUP(VALUE(W625),'REB BEV MIN MKUP'!O:Q,3,0),0))),0)</f>
        <v>0</v>
      </c>
      <c r="AE625" s="177" t="str">
        <f t="shared" si="318"/>
        <v/>
      </c>
      <c r="AF625" s="13" t="str">
        <f t="shared" si="319"/>
        <v/>
      </c>
      <c r="AG625" s="177" t="str">
        <f t="shared" si="320"/>
        <v/>
      </c>
      <c r="AH625" s="184" t="str">
        <f t="shared" si="321"/>
        <v/>
      </c>
      <c r="AI625" s="184" t="str">
        <f>IF(AE:AE="","",IF(R625="Refreshment Beverage",AK625*(Rates!J$19/100),ROUND(SUM(AH625*(Rates!$J$8/100)),4)))</f>
        <v/>
      </c>
      <c r="AJ625" s="183" t="str">
        <f t="shared" si="322"/>
        <v/>
      </c>
      <c r="AK625" s="185" t="str">
        <f t="shared" si="323"/>
        <v/>
      </c>
      <c r="AL625" s="177" t="str">
        <f t="shared" si="324"/>
        <v/>
      </c>
      <c r="AM625" s="13" t="str">
        <f>IF(AS625="","",IF(R625="Refreshment Beverage",ROUND(AS625*Rates!K$19,4),ROUND(AO625*(VLOOKUP(VALUE(Q625),Rates!G$4:L$12,3,0)),4)))</f>
        <v/>
      </c>
      <c r="AN625" s="183" t="str">
        <f>IF(AS625="","",IF(R625="Refreshment Beverage",AS625*(Rates!J$19/100),MAX(AM625,AB625)))</f>
        <v/>
      </c>
      <c r="AO625" s="186" t="str">
        <f t="shared" si="325"/>
        <v/>
      </c>
      <c r="AP625" s="186" t="str">
        <f t="shared" si="326"/>
        <v/>
      </c>
      <c r="AQ625" s="186" t="str">
        <f>IF(AS625="","",IF(R625="Refreshment Beverage",ROUND(SUM(VLOOKUP(Q:Q,Rates!G$15:L$19,3,0)*(AS625-Y625-Z625-AA625)),4),ROUND(SUM(Rates!$K$8*AS625),4)))</f>
        <v/>
      </c>
      <c r="AR625" s="184" t="str">
        <f t="shared" si="327"/>
        <v/>
      </c>
      <c r="AS625" s="185" t="str">
        <f t="shared" si="328"/>
        <v/>
      </c>
      <c r="AT625" s="177" t="str">
        <f t="shared" si="329"/>
        <v/>
      </c>
      <c r="AU625" s="13" t="str">
        <f>IF(AX625="","",IF(R625="Refreshment Beverage",ROUND((BA625-Y625-Z625-AA625)*VLOOKUP(VALUE(Q625),Rates!G$15:L$19,3,0),4),ROUND(AW625*(VLOOKUP(VALUE(Q625),Rates!G:L,3,0)),4)))</f>
        <v/>
      </c>
      <c r="AV625" s="183" t="str">
        <f t="shared" si="330"/>
        <v/>
      </c>
      <c r="AW625" s="186" t="str">
        <f t="shared" si="331"/>
        <v/>
      </c>
      <c r="AX625" s="184" t="str">
        <f t="shared" si="332"/>
        <v/>
      </c>
      <c r="AY625" s="186" t="str">
        <f>IF(AX625="","",IF(R625="Refreshment Beverage",ROUND(SUM(AX625*Rates!K$19),4),ROUND(SUM(AX625*(Rates!J$8/100)),4)))</f>
        <v/>
      </c>
      <c r="AZ625" s="183" t="str">
        <f t="shared" si="333"/>
        <v/>
      </c>
      <c r="BA625" s="185" t="str">
        <f t="shared" si="334"/>
        <v/>
      </c>
      <c r="BD625" s="171"/>
      <c r="BE625" s="171"/>
      <c r="BF625" s="171"/>
      <c r="BG625" s="171"/>
    </row>
    <row r="626" spans="1:59" ht="15" customHeight="1" x14ac:dyDescent="0.3">
      <c r="A626" s="172"/>
      <c r="B626" s="172"/>
      <c r="C626" s="172"/>
      <c r="D626" s="173"/>
      <c r="E626" s="173"/>
      <c r="F626" s="173"/>
      <c r="G626" s="173"/>
      <c r="H626" s="173"/>
      <c r="I626" s="174"/>
      <c r="J626" s="175"/>
      <c r="K626" s="176" t="str">
        <f t="shared" si="306"/>
        <v/>
      </c>
      <c r="L626" s="177" t="str">
        <f t="shared" si="307"/>
        <v/>
      </c>
      <c r="M626" s="178" t="str">
        <f t="shared" si="308"/>
        <v/>
      </c>
      <c r="N626" s="44" t="str" cm="1">
        <f t="array" ref="N626">IFERROR(IF(_xlfn.SINGLE(A:A)="","",IF(R626="Beer",SUM(LOOKUP(2,1/(Rates!$B$3:$B$5&lt;=W626)/(Rates!$C$3:$C$5&gt;=W626),Rates!$D$3:$D$5)*(X626/100)*W626),IF(R626="Refreshment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44" t="str">
        <f t="shared" si="309"/>
        <v/>
      </c>
      <c r="P626" s="13"/>
      <c r="Q626" s="179" t="str">
        <f t="shared" si="310"/>
        <v/>
      </c>
      <c r="R626" s="180" t="str">
        <f t="shared" si="311"/>
        <v/>
      </c>
      <c r="S626" s="13" t="str">
        <f>IF(A626="","",IF(R626="Refreshment Beverage",VLOOKUP(VALUE(Q626),Rates!G$15:L$19,2,0),VLOOKUP(VALUE(Q626),Rates!G$4:L$8,2,0)))</f>
        <v/>
      </c>
      <c r="T626" s="13" t="str">
        <f t="shared" si="312"/>
        <v/>
      </c>
      <c r="U626" s="181" t="str">
        <f t="shared" si="313"/>
        <v/>
      </c>
      <c r="V626" s="13" t="str">
        <f t="shared" si="314"/>
        <v/>
      </c>
      <c r="W626" s="13" t="str">
        <f t="shared" si="315"/>
        <v/>
      </c>
      <c r="X626" s="182" t="str">
        <f t="shared" si="316"/>
        <v/>
      </c>
      <c r="Y626" s="183" t="str">
        <f>IF(A:A="","",IF(R626="Refreshment Beverage",VLOOKUP(Q626,Rates!G$15:L$19,6,0)*W626,VLOOKUP(Q626,Rates!G$4:L$12,6,0)*W626))</f>
        <v/>
      </c>
      <c r="Z626" s="183" t="str">
        <f t="shared" si="317"/>
        <v/>
      </c>
      <c r="AA626" s="17">
        <f t="shared" si="305"/>
        <v>0</v>
      </c>
      <c r="AB626" s="177" t="str" cm="1">
        <f t="array" ref="AB626">IF(_xlfn.SINGLE(A:A)="","",IF(R626="Refreshment Beverage","",IF(AND(R626="Beer",Q626=0),SUM(LOOKUP(2,1/(Rates!$B$15:$B$18&lt;=W626)/(Rates!$C$15:$C$18&gt;=W626),Rates!$D$15:$D$18)*W626),VLOOKUP(VALUE(_xlfn.SINGLE(Q:Q)),Rates!A:B,2,0)*W626)))</f>
        <v/>
      </c>
      <c r="AC626" s="177" t="str" cm="1">
        <f t="array" ref="AC626">IF(_xlfn.SINGLE(A:A)="","",IF(R626="Refreshment Beverage","",IF(AND(R626="Beer",Q626=0),SUM(LOOKUP(2,1/(Rates!$B$15:$B$18&lt;=W626)/(Rates!$C$15:$C$18&gt;=W626),Rates!$E$15:$E$18)*W626),VLOOKUP(VALUE(_xlfn.SINGLE(Q:Q)),Rates!A:C,3,0)*W626)))</f>
        <v/>
      </c>
      <c r="AD626" s="168">
        <f>IFERROR(IF(OR(Q626=1,Q626=2,Q626=3,Q626=4),VLOOKUP(Q626,Rates!$A$31:$B$34,2,0)*W626,IF(V626=1,VLOOKUP(U626,'REB BEV MIN MKUP'!B:E,4,0),IF(V626&gt;1,VLOOKUP(VALUE(W626),'REB BEV MIN MKUP'!O:Q,3,0),0))),0)</f>
        <v>0</v>
      </c>
      <c r="AE626" s="177" t="str">
        <f t="shared" si="318"/>
        <v/>
      </c>
      <c r="AF626" s="13" t="str">
        <f t="shared" si="319"/>
        <v/>
      </c>
      <c r="AG626" s="177" t="str">
        <f t="shared" si="320"/>
        <v/>
      </c>
      <c r="AH626" s="184" t="str">
        <f t="shared" si="321"/>
        <v/>
      </c>
      <c r="AI626" s="184" t="str">
        <f>IF(AE:AE="","",IF(R626="Refreshment Beverage",AK626*(Rates!J$19/100),ROUND(SUM(AH626*(Rates!$J$8/100)),4)))</f>
        <v/>
      </c>
      <c r="AJ626" s="183" t="str">
        <f t="shared" si="322"/>
        <v/>
      </c>
      <c r="AK626" s="185" t="str">
        <f t="shared" si="323"/>
        <v/>
      </c>
      <c r="AL626" s="177" t="str">
        <f t="shared" si="324"/>
        <v/>
      </c>
      <c r="AM626" s="13" t="str">
        <f>IF(AS626="","",IF(R626="Refreshment Beverage",ROUND(AS626*Rates!K$19,4),ROUND(AO626*(VLOOKUP(VALUE(Q626),Rates!G$4:L$12,3,0)),4)))</f>
        <v/>
      </c>
      <c r="AN626" s="183" t="str">
        <f>IF(AS626="","",IF(R626="Refreshment Beverage",AS626*(Rates!J$19/100),MAX(AM626,AB626)))</f>
        <v/>
      </c>
      <c r="AO626" s="186" t="str">
        <f t="shared" si="325"/>
        <v/>
      </c>
      <c r="AP626" s="186" t="str">
        <f t="shared" si="326"/>
        <v/>
      </c>
      <c r="AQ626" s="186" t="str">
        <f>IF(AS626="","",IF(R626="Refreshment Beverage",ROUND(SUM(VLOOKUP(Q:Q,Rates!G$15:L$19,3,0)*(AS626-Y626-Z626-AA626)),4),ROUND(SUM(Rates!$K$8*AS626),4)))</f>
        <v/>
      </c>
      <c r="AR626" s="184" t="str">
        <f t="shared" si="327"/>
        <v/>
      </c>
      <c r="AS626" s="185" t="str">
        <f t="shared" si="328"/>
        <v/>
      </c>
      <c r="AT626" s="177" t="str">
        <f t="shared" si="329"/>
        <v/>
      </c>
      <c r="AU626" s="13" t="str">
        <f>IF(AX626="","",IF(R626="Refreshment Beverage",ROUND((BA626-Y626-Z626-AA626)*VLOOKUP(VALUE(Q626),Rates!G$15:L$19,3,0),4),ROUND(AW626*(VLOOKUP(VALUE(Q626),Rates!G:L,3,0)),4)))</f>
        <v/>
      </c>
      <c r="AV626" s="183" t="str">
        <f t="shared" si="330"/>
        <v/>
      </c>
      <c r="AW626" s="186" t="str">
        <f t="shared" si="331"/>
        <v/>
      </c>
      <c r="AX626" s="184" t="str">
        <f t="shared" si="332"/>
        <v/>
      </c>
      <c r="AY626" s="186" t="str">
        <f>IF(AX626="","",IF(R626="Refreshment Beverage",ROUND(SUM(AX626*Rates!K$19),4),ROUND(SUM(AX626*(Rates!J$8/100)),4)))</f>
        <v/>
      </c>
      <c r="AZ626" s="183" t="str">
        <f t="shared" si="333"/>
        <v/>
      </c>
      <c r="BA626" s="185" t="str">
        <f t="shared" si="334"/>
        <v/>
      </c>
      <c r="BD626" s="171"/>
      <c r="BE626" s="171"/>
      <c r="BF626" s="171"/>
      <c r="BG626" s="171"/>
    </row>
    <row r="627" spans="1:59" ht="15" customHeight="1" x14ac:dyDescent="0.3">
      <c r="A627" s="172"/>
      <c r="B627" s="172"/>
      <c r="C627" s="172"/>
      <c r="D627" s="173"/>
      <c r="E627" s="173"/>
      <c r="F627" s="173"/>
      <c r="G627" s="173"/>
      <c r="H627" s="173"/>
      <c r="I627" s="174"/>
      <c r="J627" s="175"/>
      <c r="K627" s="176" t="str">
        <f t="shared" si="306"/>
        <v/>
      </c>
      <c r="L627" s="177" t="str">
        <f t="shared" si="307"/>
        <v/>
      </c>
      <c r="M627" s="178" t="str">
        <f t="shared" si="308"/>
        <v/>
      </c>
      <c r="N627" s="44" t="str" cm="1">
        <f t="array" ref="N627">IFERROR(IF(_xlfn.SINGLE(A:A)="","",IF(R627="Beer",SUM(LOOKUP(2,1/(Rates!$B$3:$B$5&lt;=W627)/(Rates!$C$3:$C$5&gt;=W627),Rates!$D$3:$D$5)*(X627/100)*W627),IF(R627="Refreshment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44" t="str">
        <f t="shared" si="309"/>
        <v/>
      </c>
      <c r="P627" s="13"/>
      <c r="Q627" s="179" t="str">
        <f t="shared" si="310"/>
        <v/>
      </c>
      <c r="R627" s="180" t="str">
        <f t="shared" si="311"/>
        <v/>
      </c>
      <c r="S627" s="13" t="str">
        <f>IF(A627="","",IF(R627="Refreshment Beverage",VLOOKUP(VALUE(Q627),Rates!G$15:L$19,2,0),VLOOKUP(VALUE(Q627),Rates!G$4:L$8,2,0)))</f>
        <v/>
      </c>
      <c r="T627" s="13" t="str">
        <f t="shared" si="312"/>
        <v/>
      </c>
      <c r="U627" s="181" t="str">
        <f t="shared" si="313"/>
        <v/>
      </c>
      <c r="V627" s="13" t="str">
        <f t="shared" si="314"/>
        <v/>
      </c>
      <c r="W627" s="13" t="str">
        <f t="shared" si="315"/>
        <v/>
      </c>
      <c r="X627" s="182" t="str">
        <f t="shared" si="316"/>
        <v/>
      </c>
      <c r="Y627" s="183" t="str">
        <f>IF(A:A="","",IF(R627="Refreshment Beverage",VLOOKUP(Q627,Rates!G$15:L$19,6,0)*W627,VLOOKUP(Q627,Rates!G$4:L$12,6,0)*W627))</f>
        <v/>
      </c>
      <c r="Z627" s="183" t="str">
        <f t="shared" si="317"/>
        <v/>
      </c>
      <c r="AA627" s="17">
        <f t="shared" si="305"/>
        <v>0</v>
      </c>
      <c r="AB627" s="177" t="str" cm="1">
        <f t="array" ref="AB627">IF(_xlfn.SINGLE(A:A)="","",IF(R627="Refreshment Beverage","",IF(AND(R627="Beer",Q627=0),SUM(LOOKUP(2,1/(Rates!$B$15:$B$18&lt;=W627)/(Rates!$C$15:$C$18&gt;=W627),Rates!$D$15:$D$18)*W627),VLOOKUP(VALUE(_xlfn.SINGLE(Q:Q)),Rates!A:B,2,0)*W627)))</f>
        <v/>
      </c>
      <c r="AC627" s="177" t="str" cm="1">
        <f t="array" ref="AC627">IF(_xlfn.SINGLE(A:A)="","",IF(R627="Refreshment Beverage","",IF(AND(R627="Beer",Q627=0),SUM(LOOKUP(2,1/(Rates!$B$15:$B$18&lt;=W627)/(Rates!$C$15:$C$18&gt;=W627),Rates!$E$15:$E$18)*W627),VLOOKUP(VALUE(_xlfn.SINGLE(Q:Q)),Rates!A:C,3,0)*W627)))</f>
        <v/>
      </c>
      <c r="AD627" s="168">
        <f>IFERROR(IF(OR(Q627=1,Q627=2,Q627=3,Q627=4),VLOOKUP(Q627,Rates!$A$31:$B$34,2,0)*W627,IF(V627=1,VLOOKUP(U627,'REB BEV MIN MKUP'!B:E,4,0),IF(V627&gt;1,VLOOKUP(VALUE(W627),'REB BEV MIN MKUP'!O:Q,3,0),0))),0)</f>
        <v>0</v>
      </c>
      <c r="AE627" s="177" t="str">
        <f t="shared" si="318"/>
        <v/>
      </c>
      <c r="AF627" s="13" t="str">
        <f t="shared" si="319"/>
        <v/>
      </c>
      <c r="AG627" s="177" t="str">
        <f t="shared" si="320"/>
        <v/>
      </c>
      <c r="AH627" s="184" t="str">
        <f t="shared" si="321"/>
        <v/>
      </c>
      <c r="AI627" s="184" t="str">
        <f>IF(AE:AE="","",IF(R627="Refreshment Beverage",AK627*(Rates!J$19/100),ROUND(SUM(AH627*(Rates!$J$8/100)),4)))</f>
        <v/>
      </c>
      <c r="AJ627" s="183" t="str">
        <f t="shared" si="322"/>
        <v/>
      </c>
      <c r="AK627" s="185" t="str">
        <f t="shared" si="323"/>
        <v/>
      </c>
      <c r="AL627" s="177" t="str">
        <f t="shared" si="324"/>
        <v/>
      </c>
      <c r="AM627" s="13" t="str">
        <f>IF(AS627="","",IF(R627="Refreshment Beverage",ROUND(AS627*Rates!K$19,4),ROUND(AO627*(VLOOKUP(VALUE(Q627),Rates!G$4:L$12,3,0)),4)))</f>
        <v/>
      </c>
      <c r="AN627" s="183" t="str">
        <f>IF(AS627="","",IF(R627="Refreshment Beverage",AS627*(Rates!J$19/100),MAX(AM627,AB627)))</f>
        <v/>
      </c>
      <c r="AO627" s="186" t="str">
        <f t="shared" si="325"/>
        <v/>
      </c>
      <c r="AP627" s="186" t="str">
        <f t="shared" si="326"/>
        <v/>
      </c>
      <c r="AQ627" s="186" t="str">
        <f>IF(AS627="","",IF(R627="Refreshment Beverage",ROUND(SUM(VLOOKUP(Q:Q,Rates!G$15:L$19,3,0)*(AS627-Y627-Z627-AA627)),4),ROUND(SUM(Rates!$K$8*AS627),4)))</f>
        <v/>
      </c>
      <c r="AR627" s="184" t="str">
        <f t="shared" si="327"/>
        <v/>
      </c>
      <c r="AS627" s="185" t="str">
        <f t="shared" si="328"/>
        <v/>
      </c>
      <c r="AT627" s="177" t="str">
        <f t="shared" si="329"/>
        <v/>
      </c>
      <c r="AU627" s="13" t="str">
        <f>IF(AX627="","",IF(R627="Refreshment Beverage",ROUND((BA627-Y627-Z627-AA627)*VLOOKUP(VALUE(Q627),Rates!G$15:L$19,3,0),4),ROUND(AW627*(VLOOKUP(VALUE(Q627),Rates!G:L,3,0)),4)))</f>
        <v/>
      </c>
      <c r="AV627" s="183" t="str">
        <f t="shared" si="330"/>
        <v/>
      </c>
      <c r="AW627" s="186" t="str">
        <f t="shared" si="331"/>
        <v/>
      </c>
      <c r="AX627" s="184" t="str">
        <f t="shared" si="332"/>
        <v/>
      </c>
      <c r="AY627" s="186" t="str">
        <f>IF(AX627="","",IF(R627="Refreshment Beverage",ROUND(SUM(AX627*Rates!K$19),4),ROUND(SUM(AX627*(Rates!J$8/100)),4)))</f>
        <v/>
      </c>
      <c r="AZ627" s="183" t="str">
        <f t="shared" si="333"/>
        <v/>
      </c>
      <c r="BA627" s="185" t="str">
        <f t="shared" si="334"/>
        <v/>
      </c>
      <c r="BD627" s="171"/>
      <c r="BE627" s="171"/>
      <c r="BF627" s="171"/>
      <c r="BG627" s="171"/>
    </row>
    <row r="628" spans="1:59" ht="15" customHeight="1" x14ac:dyDescent="0.3">
      <c r="A628" s="172"/>
      <c r="B628" s="172"/>
      <c r="C628" s="172"/>
      <c r="D628" s="173"/>
      <c r="E628" s="173"/>
      <c r="F628" s="173"/>
      <c r="G628" s="173"/>
      <c r="H628" s="173"/>
      <c r="I628" s="174"/>
      <c r="J628" s="175"/>
      <c r="K628" s="176" t="str">
        <f t="shared" si="306"/>
        <v/>
      </c>
      <c r="L628" s="177" t="str">
        <f t="shared" si="307"/>
        <v/>
      </c>
      <c r="M628" s="178" t="str">
        <f t="shared" si="308"/>
        <v/>
      </c>
      <c r="N628" s="44" t="str" cm="1">
        <f t="array" ref="N628">IFERROR(IF(_xlfn.SINGLE(A:A)="","",IF(R628="Beer",SUM(LOOKUP(2,1/(Rates!$B$3:$B$5&lt;=W628)/(Rates!$C$3:$C$5&gt;=W628),Rates!$D$3:$D$5)*(X628/100)*W628),IF(R628="Refreshment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44" t="str">
        <f t="shared" si="309"/>
        <v/>
      </c>
      <c r="P628" s="13"/>
      <c r="Q628" s="179" t="str">
        <f t="shared" si="310"/>
        <v/>
      </c>
      <c r="R628" s="180" t="str">
        <f t="shared" si="311"/>
        <v/>
      </c>
      <c r="S628" s="13" t="str">
        <f>IF(A628="","",IF(R628="Refreshment Beverage",VLOOKUP(VALUE(Q628),Rates!G$15:L$19,2,0),VLOOKUP(VALUE(Q628),Rates!G$4:L$8,2,0)))</f>
        <v/>
      </c>
      <c r="T628" s="13" t="str">
        <f t="shared" si="312"/>
        <v/>
      </c>
      <c r="U628" s="181" t="str">
        <f t="shared" si="313"/>
        <v/>
      </c>
      <c r="V628" s="13" t="str">
        <f t="shared" si="314"/>
        <v/>
      </c>
      <c r="W628" s="13" t="str">
        <f t="shared" si="315"/>
        <v/>
      </c>
      <c r="X628" s="182" t="str">
        <f t="shared" si="316"/>
        <v/>
      </c>
      <c r="Y628" s="183" t="str">
        <f>IF(A:A="","",IF(R628="Refreshment Beverage",VLOOKUP(Q628,Rates!G$15:L$19,6,0)*W628,VLOOKUP(Q628,Rates!G$4:L$12,6,0)*W628))</f>
        <v/>
      </c>
      <c r="Z628" s="183" t="str">
        <f t="shared" si="317"/>
        <v/>
      </c>
      <c r="AA628" s="17">
        <f t="shared" si="305"/>
        <v>0</v>
      </c>
      <c r="AB628" s="177" t="str" cm="1">
        <f t="array" ref="AB628">IF(_xlfn.SINGLE(A:A)="","",IF(R628="Refreshment Beverage","",IF(AND(R628="Beer",Q628=0),SUM(LOOKUP(2,1/(Rates!$B$15:$B$18&lt;=W628)/(Rates!$C$15:$C$18&gt;=W628),Rates!$D$15:$D$18)*W628),VLOOKUP(VALUE(_xlfn.SINGLE(Q:Q)),Rates!A:B,2,0)*W628)))</f>
        <v/>
      </c>
      <c r="AC628" s="177" t="str" cm="1">
        <f t="array" ref="AC628">IF(_xlfn.SINGLE(A:A)="","",IF(R628="Refreshment Beverage","",IF(AND(R628="Beer",Q628=0),SUM(LOOKUP(2,1/(Rates!$B$15:$B$18&lt;=W628)/(Rates!$C$15:$C$18&gt;=W628),Rates!$E$15:$E$18)*W628),VLOOKUP(VALUE(_xlfn.SINGLE(Q:Q)),Rates!A:C,3,0)*W628)))</f>
        <v/>
      </c>
      <c r="AD628" s="168">
        <f>IFERROR(IF(OR(Q628=1,Q628=2,Q628=3,Q628=4),VLOOKUP(Q628,Rates!$A$31:$B$34,2,0)*W628,IF(V628=1,VLOOKUP(U628,'REB BEV MIN MKUP'!B:E,4,0),IF(V628&gt;1,VLOOKUP(VALUE(W628),'REB BEV MIN MKUP'!O:Q,3,0),0))),0)</f>
        <v>0</v>
      </c>
      <c r="AE628" s="177" t="str">
        <f t="shared" si="318"/>
        <v/>
      </c>
      <c r="AF628" s="13" t="str">
        <f t="shared" si="319"/>
        <v/>
      </c>
      <c r="AG628" s="177" t="str">
        <f t="shared" si="320"/>
        <v/>
      </c>
      <c r="AH628" s="184" t="str">
        <f t="shared" si="321"/>
        <v/>
      </c>
      <c r="AI628" s="184" t="str">
        <f>IF(AE:AE="","",IF(R628="Refreshment Beverage",AK628*(Rates!J$19/100),ROUND(SUM(AH628*(Rates!$J$8/100)),4)))</f>
        <v/>
      </c>
      <c r="AJ628" s="183" t="str">
        <f t="shared" si="322"/>
        <v/>
      </c>
      <c r="AK628" s="185" t="str">
        <f t="shared" si="323"/>
        <v/>
      </c>
      <c r="AL628" s="177" t="str">
        <f t="shared" si="324"/>
        <v/>
      </c>
      <c r="AM628" s="13" t="str">
        <f>IF(AS628="","",IF(R628="Refreshment Beverage",ROUND(AS628*Rates!K$19,4),ROUND(AO628*(VLOOKUP(VALUE(Q628),Rates!G$4:L$12,3,0)),4)))</f>
        <v/>
      </c>
      <c r="AN628" s="183" t="str">
        <f>IF(AS628="","",IF(R628="Refreshment Beverage",AS628*(Rates!J$19/100),MAX(AM628,AB628)))</f>
        <v/>
      </c>
      <c r="AO628" s="186" t="str">
        <f t="shared" si="325"/>
        <v/>
      </c>
      <c r="AP628" s="186" t="str">
        <f t="shared" si="326"/>
        <v/>
      </c>
      <c r="AQ628" s="186" t="str">
        <f>IF(AS628="","",IF(R628="Refreshment Beverage",ROUND(SUM(VLOOKUP(Q:Q,Rates!G$15:L$19,3,0)*(AS628-Y628-Z628-AA628)),4),ROUND(SUM(Rates!$K$8*AS628),4)))</f>
        <v/>
      </c>
      <c r="AR628" s="184" t="str">
        <f t="shared" si="327"/>
        <v/>
      </c>
      <c r="AS628" s="185" t="str">
        <f t="shared" si="328"/>
        <v/>
      </c>
      <c r="AT628" s="177" t="str">
        <f t="shared" si="329"/>
        <v/>
      </c>
      <c r="AU628" s="13" t="str">
        <f>IF(AX628="","",IF(R628="Refreshment Beverage",ROUND((BA628-Y628-Z628-AA628)*VLOOKUP(VALUE(Q628),Rates!G$15:L$19,3,0),4),ROUND(AW628*(VLOOKUP(VALUE(Q628),Rates!G:L,3,0)),4)))</f>
        <v/>
      </c>
      <c r="AV628" s="183" t="str">
        <f t="shared" si="330"/>
        <v/>
      </c>
      <c r="AW628" s="186" t="str">
        <f t="shared" si="331"/>
        <v/>
      </c>
      <c r="AX628" s="184" t="str">
        <f t="shared" si="332"/>
        <v/>
      </c>
      <c r="AY628" s="186" t="str">
        <f>IF(AX628="","",IF(R628="Refreshment Beverage",ROUND(SUM(AX628*Rates!K$19),4),ROUND(SUM(AX628*(Rates!J$8/100)),4)))</f>
        <v/>
      </c>
      <c r="AZ628" s="183" t="str">
        <f t="shared" si="333"/>
        <v/>
      </c>
      <c r="BA628" s="185" t="str">
        <f t="shared" si="334"/>
        <v/>
      </c>
      <c r="BD628" s="171"/>
      <c r="BE628" s="171"/>
      <c r="BF628" s="171"/>
      <c r="BG628" s="171"/>
    </row>
    <row r="629" spans="1:59" ht="15" customHeight="1" x14ac:dyDescent="0.3">
      <c r="A629" s="172"/>
      <c r="B629" s="172"/>
      <c r="C629" s="172"/>
      <c r="D629" s="173"/>
      <c r="E629" s="173"/>
      <c r="F629" s="173"/>
      <c r="G629" s="173"/>
      <c r="H629" s="173"/>
      <c r="I629" s="174"/>
      <c r="J629" s="175"/>
      <c r="K629" s="176" t="str">
        <f t="shared" si="306"/>
        <v/>
      </c>
      <c r="L629" s="177" t="str">
        <f t="shared" si="307"/>
        <v/>
      </c>
      <c r="M629" s="178" t="str">
        <f t="shared" si="308"/>
        <v/>
      </c>
      <c r="N629" s="44" t="str" cm="1">
        <f t="array" ref="N629">IFERROR(IF(_xlfn.SINGLE(A:A)="","",IF(R629="Beer",SUM(LOOKUP(2,1/(Rates!$B$3:$B$5&lt;=W629)/(Rates!$C$3:$C$5&gt;=W629),Rates!$D$3:$D$5)*(X629/100)*W629),IF(R629="Refreshment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44" t="str">
        <f t="shared" si="309"/>
        <v/>
      </c>
      <c r="P629" s="13"/>
      <c r="Q629" s="179" t="str">
        <f t="shared" si="310"/>
        <v/>
      </c>
      <c r="R629" s="180" t="str">
        <f t="shared" si="311"/>
        <v/>
      </c>
      <c r="S629" s="13" t="str">
        <f>IF(A629="","",IF(R629="Refreshment Beverage",VLOOKUP(VALUE(Q629),Rates!G$15:L$19,2,0),VLOOKUP(VALUE(Q629),Rates!G$4:L$8,2,0)))</f>
        <v/>
      </c>
      <c r="T629" s="13" t="str">
        <f t="shared" si="312"/>
        <v/>
      </c>
      <c r="U629" s="181" t="str">
        <f t="shared" si="313"/>
        <v/>
      </c>
      <c r="V629" s="13" t="str">
        <f t="shared" si="314"/>
        <v/>
      </c>
      <c r="W629" s="13" t="str">
        <f t="shared" si="315"/>
        <v/>
      </c>
      <c r="X629" s="182" t="str">
        <f t="shared" si="316"/>
        <v/>
      </c>
      <c r="Y629" s="183" t="str">
        <f>IF(A:A="","",IF(R629="Refreshment Beverage",VLOOKUP(Q629,Rates!G$15:L$19,6,0)*W629,VLOOKUP(Q629,Rates!G$4:L$12,6,0)*W629))</f>
        <v/>
      </c>
      <c r="Z629" s="183" t="str">
        <f t="shared" si="317"/>
        <v/>
      </c>
      <c r="AA629" s="17">
        <f t="shared" si="305"/>
        <v>0</v>
      </c>
      <c r="AB629" s="177" t="str" cm="1">
        <f t="array" ref="AB629">IF(_xlfn.SINGLE(A:A)="","",IF(R629="Refreshment Beverage","",IF(AND(R629="Beer",Q629=0),SUM(LOOKUP(2,1/(Rates!$B$15:$B$18&lt;=W629)/(Rates!$C$15:$C$18&gt;=W629),Rates!$D$15:$D$18)*W629),VLOOKUP(VALUE(_xlfn.SINGLE(Q:Q)),Rates!A:B,2,0)*W629)))</f>
        <v/>
      </c>
      <c r="AC629" s="177" t="str" cm="1">
        <f t="array" ref="AC629">IF(_xlfn.SINGLE(A:A)="","",IF(R629="Refreshment Beverage","",IF(AND(R629="Beer",Q629=0),SUM(LOOKUP(2,1/(Rates!$B$15:$B$18&lt;=W629)/(Rates!$C$15:$C$18&gt;=W629),Rates!$E$15:$E$18)*W629),VLOOKUP(VALUE(_xlfn.SINGLE(Q:Q)),Rates!A:C,3,0)*W629)))</f>
        <v/>
      </c>
      <c r="AD629" s="168">
        <f>IFERROR(IF(OR(Q629=1,Q629=2,Q629=3,Q629=4),VLOOKUP(Q629,Rates!$A$31:$B$34,2,0)*W629,IF(V629=1,VLOOKUP(U629,'REB BEV MIN MKUP'!B:E,4,0),IF(V629&gt;1,VLOOKUP(VALUE(W629),'REB BEV MIN MKUP'!O:Q,3,0),0))),0)</f>
        <v>0</v>
      </c>
      <c r="AE629" s="177" t="str">
        <f t="shared" si="318"/>
        <v/>
      </c>
      <c r="AF629" s="13" t="str">
        <f t="shared" si="319"/>
        <v/>
      </c>
      <c r="AG629" s="177" t="str">
        <f t="shared" si="320"/>
        <v/>
      </c>
      <c r="AH629" s="184" t="str">
        <f t="shared" si="321"/>
        <v/>
      </c>
      <c r="AI629" s="184" t="str">
        <f>IF(AE:AE="","",IF(R629="Refreshment Beverage",AK629*(Rates!J$19/100),ROUND(SUM(AH629*(Rates!$J$8/100)),4)))</f>
        <v/>
      </c>
      <c r="AJ629" s="183" t="str">
        <f t="shared" si="322"/>
        <v/>
      </c>
      <c r="AK629" s="185" t="str">
        <f t="shared" si="323"/>
        <v/>
      </c>
      <c r="AL629" s="177" t="str">
        <f t="shared" si="324"/>
        <v/>
      </c>
      <c r="AM629" s="13" t="str">
        <f>IF(AS629="","",IF(R629="Refreshment Beverage",ROUND(AS629*Rates!K$19,4),ROUND(AO629*(VLOOKUP(VALUE(Q629),Rates!G$4:L$12,3,0)),4)))</f>
        <v/>
      </c>
      <c r="AN629" s="183" t="str">
        <f>IF(AS629="","",IF(R629="Refreshment Beverage",AS629*(Rates!J$19/100),MAX(AM629,AB629)))</f>
        <v/>
      </c>
      <c r="AO629" s="186" t="str">
        <f t="shared" si="325"/>
        <v/>
      </c>
      <c r="AP629" s="186" t="str">
        <f t="shared" si="326"/>
        <v/>
      </c>
      <c r="AQ629" s="186" t="str">
        <f>IF(AS629="","",IF(R629="Refreshment Beverage",ROUND(SUM(VLOOKUP(Q:Q,Rates!G$15:L$19,3,0)*(AS629-Y629-Z629-AA629)),4),ROUND(SUM(Rates!$K$8*AS629),4)))</f>
        <v/>
      </c>
      <c r="AR629" s="184" t="str">
        <f t="shared" si="327"/>
        <v/>
      </c>
      <c r="AS629" s="185" t="str">
        <f t="shared" si="328"/>
        <v/>
      </c>
      <c r="AT629" s="177" t="str">
        <f t="shared" si="329"/>
        <v/>
      </c>
      <c r="AU629" s="13" t="str">
        <f>IF(AX629="","",IF(R629="Refreshment Beverage",ROUND((BA629-Y629-Z629-AA629)*VLOOKUP(VALUE(Q629),Rates!G$15:L$19,3,0),4),ROUND(AW629*(VLOOKUP(VALUE(Q629),Rates!G:L,3,0)),4)))</f>
        <v/>
      </c>
      <c r="AV629" s="183" t="str">
        <f t="shared" si="330"/>
        <v/>
      </c>
      <c r="AW629" s="186" t="str">
        <f t="shared" si="331"/>
        <v/>
      </c>
      <c r="AX629" s="184" t="str">
        <f t="shared" si="332"/>
        <v/>
      </c>
      <c r="AY629" s="186" t="str">
        <f>IF(AX629="","",IF(R629="Refreshment Beverage",ROUND(SUM(AX629*Rates!K$19),4),ROUND(SUM(AX629*(Rates!J$8/100)),4)))</f>
        <v/>
      </c>
      <c r="AZ629" s="183" t="str">
        <f t="shared" si="333"/>
        <v/>
      </c>
      <c r="BA629" s="185" t="str">
        <f t="shared" si="334"/>
        <v/>
      </c>
      <c r="BD629" s="171"/>
      <c r="BE629" s="171"/>
      <c r="BF629" s="171"/>
      <c r="BG629" s="171"/>
    </row>
    <row r="630" spans="1:59" ht="15" customHeight="1" x14ac:dyDescent="0.3">
      <c r="A630" s="172"/>
      <c r="B630" s="172"/>
      <c r="C630" s="172"/>
      <c r="D630" s="173"/>
      <c r="E630" s="173"/>
      <c r="F630" s="173"/>
      <c r="G630" s="173"/>
      <c r="H630" s="173"/>
      <c r="I630" s="174"/>
      <c r="J630" s="175"/>
      <c r="K630" s="176" t="str">
        <f t="shared" si="306"/>
        <v/>
      </c>
      <c r="L630" s="177" t="str">
        <f t="shared" si="307"/>
        <v/>
      </c>
      <c r="M630" s="178" t="str">
        <f t="shared" si="308"/>
        <v/>
      </c>
      <c r="N630" s="44" t="str" cm="1">
        <f t="array" ref="N630">IFERROR(IF(_xlfn.SINGLE(A:A)="","",IF(R630="Beer",SUM(LOOKUP(2,1/(Rates!$B$3:$B$5&lt;=W630)/(Rates!$C$3:$C$5&gt;=W630),Rates!$D$3:$D$5)*(X630/100)*W630),IF(R630="Refreshment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44" t="str">
        <f t="shared" si="309"/>
        <v/>
      </c>
      <c r="P630" s="13"/>
      <c r="Q630" s="179" t="str">
        <f t="shared" si="310"/>
        <v/>
      </c>
      <c r="R630" s="180" t="str">
        <f t="shared" si="311"/>
        <v/>
      </c>
      <c r="S630" s="13" t="str">
        <f>IF(A630="","",IF(R630="Refreshment Beverage",VLOOKUP(VALUE(Q630),Rates!G$15:L$19,2,0),VLOOKUP(VALUE(Q630),Rates!G$4:L$8,2,0)))</f>
        <v/>
      </c>
      <c r="T630" s="13" t="str">
        <f t="shared" si="312"/>
        <v/>
      </c>
      <c r="U630" s="181" t="str">
        <f t="shared" si="313"/>
        <v/>
      </c>
      <c r="V630" s="13" t="str">
        <f t="shared" si="314"/>
        <v/>
      </c>
      <c r="W630" s="13" t="str">
        <f t="shared" si="315"/>
        <v/>
      </c>
      <c r="X630" s="182" t="str">
        <f t="shared" si="316"/>
        <v/>
      </c>
      <c r="Y630" s="183" t="str">
        <f>IF(A:A="","",IF(R630="Refreshment Beverage",VLOOKUP(Q630,Rates!G$15:L$19,6,0)*W630,VLOOKUP(Q630,Rates!G$4:L$12,6,0)*W630))</f>
        <v/>
      </c>
      <c r="Z630" s="183" t="str">
        <f t="shared" si="317"/>
        <v/>
      </c>
      <c r="AA630" s="17">
        <f t="shared" si="305"/>
        <v>0</v>
      </c>
      <c r="AB630" s="177" t="str" cm="1">
        <f t="array" ref="AB630">IF(_xlfn.SINGLE(A:A)="","",IF(R630="Refreshment Beverage","",IF(AND(R630="Beer",Q630=0),SUM(LOOKUP(2,1/(Rates!$B$15:$B$18&lt;=W630)/(Rates!$C$15:$C$18&gt;=W630),Rates!$D$15:$D$18)*W630),VLOOKUP(VALUE(_xlfn.SINGLE(Q:Q)),Rates!A:B,2,0)*W630)))</f>
        <v/>
      </c>
      <c r="AC630" s="177" t="str" cm="1">
        <f t="array" ref="AC630">IF(_xlfn.SINGLE(A:A)="","",IF(R630="Refreshment Beverage","",IF(AND(R630="Beer",Q630=0),SUM(LOOKUP(2,1/(Rates!$B$15:$B$18&lt;=W630)/(Rates!$C$15:$C$18&gt;=W630),Rates!$E$15:$E$18)*W630),VLOOKUP(VALUE(_xlfn.SINGLE(Q:Q)),Rates!A:C,3,0)*W630)))</f>
        <v/>
      </c>
      <c r="AD630" s="168">
        <f>IFERROR(IF(OR(Q630=1,Q630=2,Q630=3,Q630=4),VLOOKUP(Q630,Rates!$A$31:$B$34,2,0)*W630,IF(V630=1,VLOOKUP(U630,'REB BEV MIN MKUP'!B:E,4,0),IF(V630&gt;1,VLOOKUP(VALUE(W630),'REB BEV MIN MKUP'!O:Q,3,0),0))),0)</f>
        <v>0</v>
      </c>
      <c r="AE630" s="177" t="str">
        <f t="shared" si="318"/>
        <v/>
      </c>
      <c r="AF630" s="13" t="str">
        <f t="shared" si="319"/>
        <v/>
      </c>
      <c r="AG630" s="177" t="str">
        <f t="shared" si="320"/>
        <v/>
      </c>
      <c r="AH630" s="184" t="str">
        <f t="shared" si="321"/>
        <v/>
      </c>
      <c r="AI630" s="184" t="str">
        <f>IF(AE:AE="","",IF(R630="Refreshment Beverage",AK630*(Rates!J$19/100),ROUND(SUM(AH630*(Rates!$J$8/100)),4)))</f>
        <v/>
      </c>
      <c r="AJ630" s="183" t="str">
        <f t="shared" si="322"/>
        <v/>
      </c>
      <c r="AK630" s="185" t="str">
        <f t="shared" si="323"/>
        <v/>
      </c>
      <c r="AL630" s="177" t="str">
        <f t="shared" si="324"/>
        <v/>
      </c>
      <c r="AM630" s="13" t="str">
        <f>IF(AS630="","",IF(R630="Refreshment Beverage",ROUND(AS630*Rates!K$19,4),ROUND(AO630*(VLOOKUP(VALUE(Q630),Rates!G$4:L$12,3,0)),4)))</f>
        <v/>
      </c>
      <c r="AN630" s="183" t="str">
        <f>IF(AS630="","",IF(R630="Refreshment Beverage",AS630*(Rates!J$19/100),MAX(AM630,AB630)))</f>
        <v/>
      </c>
      <c r="AO630" s="186" t="str">
        <f t="shared" si="325"/>
        <v/>
      </c>
      <c r="AP630" s="186" t="str">
        <f t="shared" si="326"/>
        <v/>
      </c>
      <c r="AQ630" s="186" t="str">
        <f>IF(AS630="","",IF(R630="Refreshment Beverage",ROUND(SUM(VLOOKUP(Q:Q,Rates!G$15:L$19,3,0)*(AS630-Y630-Z630-AA630)),4),ROUND(SUM(Rates!$K$8*AS630),4)))</f>
        <v/>
      </c>
      <c r="AR630" s="184" t="str">
        <f t="shared" si="327"/>
        <v/>
      </c>
      <c r="AS630" s="185" t="str">
        <f t="shared" si="328"/>
        <v/>
      </c>
      <c r="AT630" s="177" t="str">
        <f t="shared" si="329"/>
        <v/>
      </c>
      <c r="AU630" s="13" t="str">
        <f>IF(AX630="","",IF(R630="Refreshment Beverage",ROUND((BA630-Y630-Z630-AA630)*VLOOKUP(VALUE(Q630),Rates!G$15:L$19,3,0),4),ROUND(AW630*(VLOOKUP(VALUE(Q630),Rates!G:L,3,0)),4)))</f>
        <v/>
      </c>
      <c r="AV630" s="183" t="str">
        <f t="shared" si="330"/>
        <v/>
      </c>
      <c r="AW630" s="186" t="str">
        <f t="shared" si="331"/>
        <v/>
      </c>
      <c r="AX630" s="184" t="str">
        <f t="shared" si="332"/>
        <v/>
      </c>
      <c r="AY630" s="186" t="str">
        <f>IF(AX630="","",IF(R630="Refreshment Beverage",ROUND(SUM(AX630*Rates!K$19),4),ROUND(SUM(AX630*(Rates!J$8/100)),4)))</f>
        <v/>
      </c>
      <c r="AZ630" s="183" t="str">
        <f t="shared" si="333"/>
        <v/>
      </c>
      <c r="BA630" s="185" t="str">
        <f t="shared" si="334"/>
        <v/>
      </c>
      <c r="BD630" s="171"/>
      <c r="BE630" s="171"/>
      <c r="BF630" s="171"/>
      <c r="BG630" s="171"/>
    </row>
    <row r="631" spans="1:59" ht="15" customHeight="1" x14ac:dyDescent="0.3">
      <c r="A631" s="172"/>
      <c r="B631" s="172"/>
      <c r="C631" s="172"/>
      <c r="D631" s="173"/>
      <c r="E631" s="173"/>
      <c r="F631" s="173"/>
      <c r="G631" s="173"/>
      <c r="H631" s="173"/>
      <c r="I631" s="174"/>
      <c r="J631" s="175"/>
      <c r="K631" s="176" t="str">
        <f t="shared" si="306"/>
        <v/>
      </c>
      <c r="L631" s="177" t="str">
        <f t="shared" si="307"/>
        <v/>
      </c>
      <c r="M631" s="178" t="str">
        <f t="shared" si="308"/>
        <v/>
      </c>
      <c r="N631" s="44" t="str" cm="1">
        <f t="array" ref="N631">IFERROR(IF(_xlfn.SINGLE(A:A)="","",IF(R631="Beer",SUM(LOOKUP(2,1/(Rates!$B$3:$B$5&lt;=W631)/(Rates!$C$3:$C$5&gt;=W631),Rates!$D$3:$D$5)*(X631/100)*W631),IF(R631="Refreshment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44" t="str">
        <f t="shared" si="309"/>
        <v/>
      </c>
      <c r="P631" s="13"/>
      <c r="Q631" s="179" t="str">
        <f t="shared" si="310"/>
        <v/>
      </c>
      <c r="R631" s="180" t="str">
        <f t="shared" si="311"/>
        <v/>
      </c>
      <c r="S631" s="13" t="str">
        <f>IF(A631="","",IF(R631="Refreshment Beverage",VLOOKUP(VALUE(Q631),Rates!G$15:L$19,2,0),VLOOKUP(VALUE(Q631),Rates!G$4:L$8,2,0)))</f>
        <v/>
      </c>
      <c r="T631" s="13" t="str">
        <f t="shared" si="312"/>
        <v/>
      </c>
      <c r="U631" s="181" t="str">
        <f t="shared" si="313"/>
        <v/>
      </c>
      <c r="V631" s="13" t="str">
        <f t="shared" si="314"/>
        <v/>
      </c>
      <c r="W631" s="13" t="str">
        <f t="shared" si="315"/>
        <v/>
      </c>
      <c r="X631" s="182" t="str">
        <f t="shared" si="316"/>
        <v/>
      </c>
      <c r="Y631" s="183" t="str">
        <f>IF(A:A="","",IF(R631="Refreshment Beverage",VLOOKUP(Q631,Rates!G$15:L$19,6,0)*W631,VLOOKUP(Q631,Rates!G$4:L$12,6,0)*W631))</f>
        <v/>
      </c>
      <c r="Z631" s="183" t="str">
        <f t="shared" si="317"/>
        <v/>
      </c>
      <c r="AA631" s="17">
        <f t="shared" si="305"/>
        <v>0</v>
      </c>
      <c r="AB631" s="177" t="str" cm="1">
        <f t="array" ref="AB631">IF(_xlfn.SINGLE(A:A)="","",IF(R631="Refreshment Beverage","",IF(AND(R631="Beer",Q631=0),SUM(LOOKUP(2,1/(Rates!$B$15:$B$18&lt;=W631)/(Rates!$C$15:$C$18&gt;=W631),Rates!$D$15:$D$18)*W631),VLOOKUP(VALUE(_xlfn.SINGLE(Q:Q)),Rates!A:B,2,0)*W631)))</f>
        <v/>
      </c>
      <c r="AC631" s="177" t="str" cm="1">
        <f t="array" ref="AC631">IF(_xlfn.SINGLE(A:A)="","",IF(R631="Refreshment Beverage","",IF(AND(R631="Beer",Q631=0),SUM(LOOKUP(2,1/(Rates!$B$15:$B$18&lt;=W631)/(Rates!$C$15:$C$18&gt;=W631),Rates!$E$15:$E$18)*W631),VLOOKUP(VALUE(_xlfn.SINGLE(Q:Q)),Rates!A:C,3,0)*W631)))</f>
        <v/>
      </c>
      <c r="AD631" s="168">
        <f>IFERROR(IF(OR(Q631=1,Q631=2,Q631=3,Q631=4),VLOOKUP(Q631,Rates!$A$31:$B$34,2,0)*W631,IF(V631=1,VLOOKUP(U631,'REB BEV MIN MKUP'!B:E,4,0),IF(V631&gt;1,VLOOKUP(VALUE(W631),'REB BEV MIN MKUP'!O:Q,3,0),0))),0)</f>
        <v>0</v>
      </c>
      <c r="AE631" s="177" t="str">
        <f t="shared" si="318"/>
        <v/>
      </c>
      <c r="AF631" s="13" t="str">
        <f t="shared" si="319"/>
        <v/>
      </c>
      <c r="AG631" s="177" t="str">
        <f t="shared" si="320"/>
        <v/>
      </c>
      <c r="AH631" s="184" t="str">
        <f t="shared" si="321"/>
        <v/>
      </c>
      <c r="AI631" s="184" t="str">
        <f>IF(AE:AE="","",IF(R631="Refreshment Beverage",AK631*(Rates!J$19/100),ROUND(SUM(AH631*(Rates!$J$8/100)),4)))</f>
        <v/>
      </c>
      <c r="AJ631" s="183" t="str">
        <f t="shared" si="322"/>
        <v/>
      </c>
      <c r="AK631" s="185" t="str">
        <f t="shared" si="323"/>
        <v/>
      </c>
      <c r="AL631" s="177" t="str">
        <f t="shared" si="324"/>
        <v/>
      </c>
      <c r="AM631" s="13" t="str">
        <f>IF(AS631="","",IF(R631="Refreshment Beverage",ROUND(AS631*Rates!K$19,4),ROUND(AO631*(VLOOKUP(VALUE(Q631),Rates!G$4:L$12,3,0)),4)))</f>
        <v/>
      </c>
      <c r="AN631" s="183" t="str">
        <f>IF(AS631="","",IF(R631="Refreshment Beverage",AS631*(Rates!J$19/100),MAX(AM631,AB631)))</f>
        <v/>
      </c>
      <c r="AO631" s="186" t="str">
        <f t="shared" si="325"/>
        <v/>
      </c>
      <c r="AP631" s="186" t="str">
        <f t="shared" si="326"/>
        <v/>
      </c>
      <c r="AQ631" s="186" t="str">
        <f>IF(AS631="","",IF(R631="Refreshment Beverage",ROUND(SUM(VLOOKUP(Q:Q,Rates!G$15:L$19,3,0)*(AS631-Y631-Z631-AA631)),4),ROUND(SUM(Rates!$K$8*AS631),4)))</f>
        <v/>
      </c>
      <c r="AR631" s="184" t="str">
        <f t="shared" si="327"/>
        <v/>
      </c>
      <c r="AS631" s="185" t="str">
        <f t="shared" si="328"/>
        <v/>
      </c>
      <c r="AT631" s="177" t="str">
        <f t="shared" si="329"/>
        <v/>
      </c>
      <c r="AU631" s="13" t="str">
        <f>IF(AX631="","",IF(R631="Refreshment Beverage",ROUND((BA631-Y631-Z631-AA631)*VLOOKUP(VALUE(Q631),Rates!G$15:L$19,3,0),4),ROUND(AW631*(VLOOKUP(VALUE(Q631),Rates!G:L,3,0)),4)))</f>
        <v/>
      </c>
      <c r="AV631" s="183" t="str">
        <f t="shared" si="330"/>
        <v/>
      </c>
      <c r="AW631" s="186" t="str">
        <f t="shared" si="331"/>
        <v/>
      </c>
      <c r="AX631" s="184" t="str">
        <f t="shared" si="332"/>
        <v/>
      </c>
      <c r="AY631" s="186" t="str">
        <f>IF(AX631="","",IF(R631="Refreshment Beverage",ROUND(SUM(AX631*Rates!K$19),4),ROUND(SUM(AX631*(Rates!J$8/100)),4)))</f>
        <v/>
      </c>
      <c r="AZ631" s="183" t="str">
        <f t="shared" si="333"/>
        <v/>
      </c>
      <c r="BA631" s="185" t="str">
        <f t="shared" si="334"/>
        <v/>
      </c>
      <c r="BD631" s="171"/>
      <c r="BE631" s="171"/>
      <c r="BF631" s="171"/>
      <c r="BG631" s="171"/>
    </row>
    <row r="632" spans="1:59" ht="15" customHeight="1" x14ac:dyDescent="0.3">
      <c r="A632" s="172"/>
      <c r="B632" s="172"/>
      <c r="C632" s="172"/>
      <c r="D632" s="173"/>
      <c r="E632" s="173"/>
      <c r="F632" s="173"/>
      <c r="G632" s="173"/>
      <c r="H632" s="173"/>
      <c r="I632" s="174"/>
      <c r="J632" s="175"/>
      <c r="K632" s="176" t="str">
        <f t="shared" si="306"/>
        <v/>
      </c>
      <c r="L632" s="177" t="str">
        <f t="shared" si="307"/>
        <v/>
      </c>
      <c r="M632" s="178" t="str">
        <f t="shared" si="308"/>
        <v/>
      </c>
      <c r="N632" s="44" t="str" cm="1">
        <f t="array" ref="N632">IFERROR(IF(_xlfn.SINGLE(A:A)="","",IF(R632="Beer",SUM(LOOKUP(2,1/(Rates!$B$3:$B$5&lt;=W632)/(Rates!$C$3:$C$5&gt;=W632),Rates!$D$3:$D$5)*(X632/100)*W632),IF(R632="Refreshment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44" t="str">
        <f t="shared" si="309"/>
        <v/>
      </c>
      <c r="P632" s="13"/>
      <c r="Q632" s="179" t="str">
        <f t="shared" si="310"/>
        <v/>
      </c>
      <c r="R632" s="180" t="str">
        <f t="shared" si="311"/>
        <v/>
      </c>
      <c r="S632" s="13" t="str">
        <f>IF(A632="","",IF(R632="Refreshment Beverage",VLOOKUP(VALUE(Q632),Rates!G$15:L$19,2,0),VLOOKUP(VALUE(Q632),Rates!G$4:L$8,2,0)))</f>
        <v/>
      </c>
      <c r="T632" s="13" t="str">
        <f t="shared" si="312"/>
        <v/>
      </c>
      <c r="U632" s="181" t="str">
        <f t="shared" si="313"/>
        <v/>
      </c>
      <c r="V632" s="13" t="str">
        <f t="shared" si="314"/>
        <v/>
      </c>
      <c r="W632" s="13" t="str">
        <f t="shared" si="315"/>
        <v/>
      </c>
      <c r="X632" s="182" t="str">
        <f t="shared" si="316"/>
        <v/>
      </c>
      <c r="Y632" s="183" t="str">
        <f>IF(A:A="","",IF(R632="Refreshment Beverage",VLOOKUP(Q632,Rates!G$15:L$19,6,0)*W632,VLOOKUP(Q632,Rates!G$4:L$12,6,0)*W632))</f>
        <v/>
      </c>
      <c r="Z632" s="183" t="str">
        <f t="shared" si="317"/>
        <v/>
      </c>
      <c r="AA632" s="17">
        <f t="shared" si="305"/>
        <v>0</v>
      </c>
      <c r="AB632" s="177" t="str" cm="1">
        <f t="array" ref="AB632">IF(_xlfn.SINGLE(A:A)="","",IF(R632="Refreshment Beverage","",IF(AND(R632="Beer",Q632=0),SUM(LOOKUP(2,1/(Rates!$B$15:$B$18&lt;=W632)/(Rates!$C$15:$C$18&gt;=W632),Rates!$D$15:$D$18)*W632),VLOOKUP(VALUE(_xlfn.SINGLE(Q:Q)),Rates!A:B,2,0)*W632)))</f>
        <v/>
      </c>
      <c r="AC632" s="177" t="str" cm="1">
        <f t="array" ref="AC632">IF(_xlfn.SINGLE(A:A)="","",IF(R632="Refreshment Beverage","",IF(AND(R632="Beer",Q632=0),SUM(LOOKUP(2,1/(Rates!$B$15:$B$18&lt;=W632)/(Rates!$C$15:$C$18&gt;=W632),Rates!$E$15:$E$18)*W632),VLOOKUP(VALUE(_xlfn.SINGLE(Q:Q)),Rates!A:C,3,0)*W632)))</f>
        <v/>
      </c>
      <c r="AD632" s="168">
        <f>IFERROR(IF(OR(Q632=1,Q632=2,Q632=3,Q632=4),VLOOKUP(Q632,Rates!$A$31:$B$34,2,0)*W632,IF(V632=1,VLOOKUP(U632,'REB BEV MIN MKUP'!B:E,4,0),IF(V632&gt;1,VLOOKUP(VALUE(W632),'REB BEV MIN MKUP'!O:Q,3,0),0))),0)</f>
        <v>0</v>
      </c>
      <c r="AE632" s="177" t="str">
        <f t="shared" si="318"/>
        <v/>
      </c>
      <c r="AF632" s="13" t="str">
        <f t="shared" si="319"/>
        <v/>
      </c>
      <c r="AG632" s="177" t="str">
        <f t="shared" si="320"/>
        <v/>
      </c>
      <c r="AH632" s="184" t="str">
        <f t="shared" si="321"/>
        <v/>
      </c>
      <c r="AI632" s="184" t="str">
        <f>IF(AE:AE="","",IF(R632="Refreshment Beverage",AK632*(Rates!J$19/100),ROUND(SUM(AH632*(Rates!$J$8/100)),4)))</f>
        <v/>
      </c>
      <c r="AJ632" s="183" t="str">
        <f t="shared" si="322"/>
        <v/>
      </c>
      <c r="AK632" s="185" t="str">
        <f t="shared" si="323"/>
        <v/>
      </c>
      <c r="AL632" s="177" t="str">
        <f t="shared" si="324"/>
        <v/>
      </c>
      <c r="AM632" s="13" t="str">
        <f>IF(AS632="","",IF(R632="Refreshment Beverage",ROUND(AS632*Rates!K$19,4),ROUND(AO632*(VLOOKUP(VALUE(Q632),Rates!G$4:L$12,3,0)),4)))</f>
        <v/>
      </c>
      <c r="AN632" s="183" t="str">
        <f>IF(AS632="","",IF(R632="Refreshment Beverage",AS632*(Rates!J$19/100),MAX(AM632,AB632)))</f>
        <v/>
      </c>
      <c r="AO632" s="186" t="str">
        <f t="shared" si="325"/>
        <v/>
      </c>
      <c r="AP632" s="186" t="str">
        <f t="shared" si="326"/>
        <v/>
      </c>
      <c r="AQ632" s="186" t="str">
        <f>IF(AS632="","",IF(R632="Refreshment Beverage",ROUND(SUM(VLOOKUP(Q:Q,Rates!G$15:L$19,3,0)*(AS632-Y632-Z632-AA632)),4),ROUND(SUM(Rates!$K$8*AS632),4)))</f>
        <v/>
      </c>
      <c r="AR632" s="184" t="str">
        <f t="shared" si="327"/>
        <v/>
      </c>
      <c r="AS632" s="185" t="str">
        <f t="shared" si="328"/>
        <v/>
      </c>
      <c r="AT632" s="177" t="str">
        <f t="shared" si="329"/>
        <v/>
      </c>
      <c r="AU632" s="13" t="str">
        <f>IF(AX632="","",IF(R632="Refreshment Beverage",ROUND((BA632-Y632-Z632-AA632)*VLOOKUP(VALUE(Q632),Rates!G$15:L$19,3,0),4),ROUND(AW632*(VLOOKUP(VALUE(Q632),Rates!G:L,3,0)),4)))</f>
        <v/>
      </c>
      <c r="AV632" s="183" t="str">
        <f t="shared" si="330"/>
        <v/>
      </c>
      <c r="AW632" s="186" t="str">
        <f t="shared" si="331"/>
        <v/>
      </c>
      <c r="AX632" s="184" t="str">
        <f t="shared" si="332"/>
        <v/>
      </c>
      <c r="AY632" s="186" t="str">
        <f>IF(AX632="","",IF(R632="Refreshment Beverage",ROUND(SUM(AX632*Rates!K$19),4),ROUND(SUM(AX632*(Rates!J$8/100)),4)))</f>
        <v/>
      </c>
      <c r="AZ632" s="183" t="str">
        <f t="shared" si="333"/>
        <v/>
      </c>
      <c r="BA632" s="185" t="str">
        <f t="shared" si="334"/>
        <v/>
      </c>
      <c r="BD632" s="171"/>
      <c r="BE632" s="171"/>
      <c r="BF632" s="171"/>
      <c r="BG632" s="171"/>
    </row>
    <row r="633" spans="1:59" ht="15" customHeight="1" x14ac:dyDescent="0.3">
      <c r="A633" s="172"/>
      <c r="B633" s="172"/>
      <c r="C633" s="172"/>
      <c r="D633" s="173"/>
      <c r="E633" s="173"/>
      <c r="F633" s="173"/>
      <c r="G633" s="173"/>
      <c r="H633" s="173"/>
      <c r="I633" s="174"/>
      <c r="J633" s="175"/>
      <c r="K633" s="176" t="str">
        <f t="shared" si="306"/>
        <v/>
      </c>
      <c r="L633" s="177" t="str">
        <f t="shared" si="307"/>
        <v/>
      </c>
      <c r="M633" s="178" t="str">
        <f t="shared" si="308"/>
        <v/>
      </c>
      <c r="N633" s="44" t="str" cm="1">
        <f t="array" ref="N633">IFERROR(IF(_xlfn.SINGLE(A:A)="","",IF(R633="Beer",SUM(LOOKUP(2,1/(Rates!$B$3:$B$5&lt;=W633)/(Rates!$C$3:$C$5&gt;=W633),Rates!$D$3:$D$5)*(X633/100)*W633),IF(R633="Refreshment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44" t="str">
        <f t="shared" si="309"/>
        <v/>
      </c>
      <c r="P633" s="13"/>
      <c r="Q633" s="179" t="str">
        <f t="shared" si="310"/>
        <v/>
      </c>
      <c r="R633" s="180" t="str">
        <f t="shared" si="311"/>
        <v/>
      </c>
      <c r="S633" s="13" t="str">
        <f>IF(A633="","",IF(R633="Refreshment Beverage",VLOOKUP(VALUE(Q633),Rates!G$15:L$19,2,0),VLOOKUP(VALUE(Q633),Rates!G$4:L$8,2,0)))</f>
        <v/>
      </c>
      <c r="T633" s="13" t="str">
        <f t="shared" si="312"/>
        <v/>
      </c>
      <c r="U633" s="181" t="str">
        <f t="shared" si="313"/>
        <v/>
      </c>
      <c r="V633" s="13" t="str">
        <f t="shared" si="314"/>
        <v/>
      </c>
      <c r="W633" s="13" t="str">
        <f t="shared" si="315"/>
        <v/>
      </c>
      <c r="X633" s="182" t="str">
        <f t="shared" si="316"/>
        <v/>
      </c>
      <c r="Y633" s="183" t="str">
        <f>IF(A:A="","",IF(R633="Refreshment Beverage",VLOOKUP(Q633,Rates!G$15:L$19,6,0)*W633,VLOOKUP(Q633,Rates!G$4:L$12,6,0)*W633))</f>
        <v/>
      </c>
      <c r="Z633" s="183" t="str">
        <f t="shared" si="317"/>
        <v/>
      </c>
      <c r="AA633" s="17">
        <f t="shared" si="305"/>
        <v>0</v>
      </c>
      <c r="AB633" s="177" t="str" cm="1">
        <f t="array" ref="AB633">IF(_xlfn.SINGLE(A:A)="","",IF(R633="Refreshment Beverage","",IF(AND(R633="Beer",Q633=0),SUM(LOOKUP(2,1/(Rates!$B$15:$B$18&lt;=W633)/(Rates!$C$15:$C$18&gt;=W633),Rates!$D$15:$D$18)*W633),VLOOKUP(VALUE(_xlfn.SINGLE(Q:Q)),Rates!A:B,2,0)*W633)))</f>
        <v/>
      </c>
      <c r="AC633" s="177" t="str" cm="1">
        <f t="array" ref="AC633">IF(_xlfn.SINGLE(A:A)="","",IF(R633="Refreshment Beverage","",IF(AND(R633="Beer",Q633=0),SUM(LOOKUP(2,1/(Rates!$B$15:$B$18&lt;=W633)/(Rates!$C$15:$C$18&gt;=W633),Rates!$E$15:$E$18)*W633),VLOOKUP(VALUE(_xlfn.SINGLE(Q:Q)),Rates!A:C,3,0)*W633)))</f>
        <v/>
      </c>
      <c r="AD633" s="168">
        <f>IFERROR(IF(OR(Q633=1,Q633=2,Q633=3,Q633=4),VLOOKUP(Q633,Rates!$A$31:$B$34,2,0)*W633,IF(V633=1,VLOOKUP(U633,'REB BEV MIN MKUP'!B:E,4,0),IF(V633&gt;1,VLOOKUP(VALUE(W633),'REB BEV MIN MKUP'!O:Q,3,0),0))),0)</f>
        <v>0</v>
      </c>
      <c r="AE633" s="177" t="str">
        <f t="shared" si="318"/>
        <v/>
      </c>
      <c r="AF633" s="13" t="str">
        <f t="shared" si="319"/>
        <v/>
      </c>
      <c r="AG633" s="177" t="str">
        <f t="shared" si="320"/>
        <v/>
      </c>
      <c r="AH633" s="184" t="str">
        <f t="shared" si="321"/>
        <v/>
      </c>
      <c r="AI633" s="184" t="str">
        <f>IF(AE:AE="","",IF(R633="Refreshment Beverage",AK633*(Rates!J$19/100),ROUND(SUM(AH633*(Rates!$J$8/100)),4)))</f>
        <v/>
      </c>
      <c r="AJ633" s="183" t="str">
        <f t="shared" si="322"/>
        <v/>
      </c>
      <c r="AK633" s="185" t="str">
        <f t="shared" si="323"/>
        <v/>
      </c>
      <c r="AL633" s="177" t="str">
        <f t="shared" si="324"/>
        <v/>
      </c>
      <c r="AM633" s="13" t="str">
        <f>IF(AS633="","",IF(R633="Refreshment Beverage",ROUND(AS633*Rates!K$19,4),ROUND(AO633*(VLOOKUP(VALUE(Q633),Rates!G$4:L$12,3,0)),4)))</f>
        <v/>
      </c>
      <c r="AN633" s="183" t="str">
        <f>IF(AS633="","",IF(R633="Refreshment Beverage",AS633*(Rates!J$19/100),MAX(AM633,AB633)))</f>
        <v/>
      </c>
      <c r="AO633" s="186" t="str">
        <f t="shared" si="325"/>
        <v/>
      </c>
      <c r="AP633" s="186" t="str">
        <f t="shared" si="326"/>
        <v/>
      </c>
      <c r="AQ633" s="186" t="str">
        <f>IF(AS633="","",IF(R633="Refreshment Beverage",ROUND(SUM(VLOOKUP(Q:Q,Rates!G$15:L$19,3,0)*(AS633-Y633-Z633-AA633)),4),ROUND(SUM(Rates!$K$8*AS633),4)))</f>
        <v/>
      </c>
      <c r="AR633" s="184" t="str">
        <f t="shared" si="327"/>
        <v/>
      </c>
      <c r="AS633" s="185" t="str">
        <f t="shared" si="328"/>
        <v/>
      </c>
      <c r="AT633" s="177" t="str">
        <f t="shared" si="329"/>
        <v/>
      </c>
      <c r="AU633" s="13" t="str">
        <f>IF(AX633="","",IF(R633="Refreshment Beverage",ROUND((BA633-Y633-Z633-AA633)*VLOOKUP(VALUE(Q633),Rates!G$15:L$19,3,0),4),ROUND(AW633*(VLOOKUP(VALUE(Q633),Rates!G:L,3,0)),4)))</f>
        <v/>
      </c>
      <c r="AV633" s="183" t="str">
        <f t="shared" si="330"/>
        <v/>
      </c>
      <c r="AW633" s="186" t="str">
        <f t="shared" si="331"/>
        <v/>
      </c>
      <c r="AX633" s="184" t="str">
        <f t="shared" si="332"/>
        <v/>
      </c>
      <c r="AY633" s="186" t="str">
        <f>IF(AX633="","",IF(R633="Refreshment Beverage",ROUND(SUM(AX633*Rates!K$19),4),ROUND(SUM(AX633*(Rates!J$8/100)),4)))</f>
        <v/>
      </c>
      <c r="AZ633" s="183" t="str">
        <f t="shared" si="333"/>
        <v/>
      </c>
      <c r="BA633" s="185" t="str">
        <f t="shared" si="334"/>
        <v/>
      </c>
      <c r="BD633" s="171"/>
      <c r="BE633" s="171"/>
      <c r="BF633" s="171"/>
      <c r="BG633" s="171"/>
    </row>
    <row r="634" spans="1:59" ht="15" customHeight="1" x14ac:dyDescent="0.3">
      <c r="A634" s="172"/>
      <c r="B634" s="172"/>
      <c r="C634" s="172"/>
      <c r="D634" s="173"/>
      <c r="E634" s="173"/>
      <c r="F634" s="173"/>
      <c r="G634" s="173"/>
      <c r="H634" s="173"/>
      <c r="I634" s="174"/>
      <c r="J634" s="175"/>
      <c r="K634" s="176" t="str">
        <f t="shared" si="306"/>
        <v/>
      </c>
      <c r="L634" s="177" t="str">
        <f t="shared" si="307"/>
        <v/>
      </c>
      <c r="M634" s="178" t="str">
        <f t="shared" si="308"/>
        <v/>
      </c>
      <c r="N634" s="44" t="str" cm="1">
        <f t="array" ref="N634">IFERROR(IF(_xlfn.SINGLE(A:A)="","",IF(R634="Beer",SUM(LOOKUP(2,1/(Rates!$B$3:$B$5&lt;=W634)/(Rates!$C$3:$C$5&gt;=W634),Rates!$D$3:$D$5)*(X634/100)*W634),IF(R634="Refreshment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44" t="str">
        <f t="shared" si="309"/>
        <v/>
      </c>
      <c r="P634" s="13"/>
      <c r="Q634" s="179" t="str">
        <f t="shared" si="310"/>
        <v/>
      </c>
      <c r="R634" s="180" t="str">
        <f t="shared" si="311"/>
        <v/>
      </c>
      <c r="S634" s="13" t="str">
        <f>IF(A634="","",IF(R634="Refreshment Beverage",VLOOKUP(VALUE(Q634),Rates!G$15:L$19,2,0),VLOOKUP(VALUE(Q634),Rates!G$4:L$8,2,0)))</f>
        <v/>
      </c>
      <c r="T634" s="13" t="str">
        <f t="shared" si="312"/>
        <v/>
      </c>
      <c r="U634" s="181" t="str">
        <f t="shared" si="313"/>
        <v/>
      </c>
      <c r="V634" s="13" t="str">
        <f t="shared" si="314"/>
        <v/>
      </c>
      <c r="W634" s="13" t="str">
        <f t="shared" si="315"/>
        <v/>
      </c>
      <c r="X634" s="182" t="str">
        <f t="shared" si="316"/>
        <v/>
      </c>
      <c r="Y634" s="183" t="str">
        <f>IF(A:A="","",IF(R634="Refreshment Beverage",VLOOKUP(Q634,Rates!G$15:L$19,6,0)*W634,VLOOKUP(Q634,Rates!G$4:L$12,6,0)*W634))</f>
        <v/>
      </c>
      <c r="Z634" s="183" t="str">
        <f t="shared" si="317"/>
        <v/>
      </c>
      <c r="AA634" s="17">
        <f t="shared" si="305"/>
        <v>0</v>
      </c>
      <c r="AB634" s="177" t="str" cm="1">
        <f t="array" ref="AB634">IF(_xlfn.SINGLE(A:A)="","",IF(R634="Refreshment Beverage","",IF(AND(R634="Beer",Q634=0),SUM(LOOKUP(2,1/(Rates!$B$15:$B$18&lt;=W634)/(Rates!$C$15:$C$18&gt;=W634),Rates!$D$15:$D$18)*W634),VLOOKUP(VALUE(_xlfn.SINGLE(Q:Q)),Rates!A:B,2,0)*W634)))</f>
        <v/>
      </c>
      <c r="AC634" s="177" t="str" cm="1">
        <f t="array" ref="AC634">IF(_xlfn.SINGLE(A:A)="","",IF(R634="Refreshment Beverage","",IF(AND(R634="Beer",Q634=0),SUM(LOOKUP(2,1/(Rates!$B$15:$B$18&lt;=W634)/(Rates!$C$15:$C$18&gt;=W634),Rates!$E$15:$E$18)*W634),VLOOKUP(VALUE(_xlfn.SINGLE(Q:Q)),Rates!A:C,3,0)*W634)))</f>
        <v/>
      </c>
      <c r="AD634" s="168">
        <f>IFERROR(IF(OR(Q634=1,Q634=2,Q634=3,Q634=4),VLOOKUP(Q634,Rates!$A$31:$B$34,2,0)*W634,IF(V634=1,VLOOKUP(U634,'REB BEV MIN MKUP'!B:E,4,0),IF(V634&gt;1,VLOOKUP(VALUE(W634),'REB BEV MIN MKUP'!O:Q,3,0),0))),0)</f>
        <v>0</v>
      </c>
      <c r="AE634" s="177" t="str">
        <f t="shared" si="318"/>
        <v/>
      </c>
      <c r="AF634" s="13" t="str">
        <f t="shared" si="319"/>
        <v/>
      </c>
      <c r="AG634" s="177" t="str">
        <f t="shared" si="320"/>
        <v/>
      </c>
      <c r="AH634" s="184" t="str">
        <f t="shared" si="321"/>
        <v/>
      </c>
      <c r="AI634" s="184" t="str">
        <f>IF(AE:AE="","",IF(R634="Refreshment Beverage",AK634*(Rates!J$19/100),ROUND(SUM(AH634*(Rates!$J$8/100)),4)))</f>
        <v/>
      </c>
      <c r="AJ634" s="183" t="str">
        <f t="shared" si="322"/>
        <v/>
      </c>
      <c r="AK634" s="185" t="str">
        <f t="shared" si="323"/>
        <v/>
      </c>
      <c r="AL634" s="177" t="str">
        <f t="shared" si="324"/>
        <v/>
      </c>
      <c r="AM634" s="13" t="str">
        <f>IF(AS634="","",IF(R634="Refreshment Beverage",ROUND(AS634*Rates!K$19,4),ROUND(AO634*(VLOOKUP(VALUE(Q634),Rates!G$4:L$12,3,0)),4)))</f>
        <v/>
      </c>
      <c r="AN634" s="183" t="str">
        <f>IF(AS634="","",IF(R634="Refreshment Beverage",AS634*(Rates!J$19/100),MAX(AM634,AB634)))</f>
        <v/>
      </c>
      <c r="AO634" s="186" t="str">
        <f t="shared" si="325"/>
        <v/>
      </c>
      <c r="AP634" s="186" t="str">
        <f t="shared" si="326"/>
        <v/>
      </c>
      <c r="AQ634" s="186" t="str">
        <f>IF(AS634="","",IF(R634="Refreshment Beverage",ROUND(SUM(VLOOKUP(Q:Q,Rates!G$15:L$19,3,0)*(AS634-Y634-Z634-AA634)),4),ROUND(SUM(Rates!$K$8*AS634),4)))</f>
        <v/>
      </c>
      <c r="AR634" s="184" t="str">
        <f t="shared" si="327"/>
        <v/>
      </c>
      <c r="AS634" s="185" t="str">
        <f t="shared" si="328"/>
        <v/>
      </c>
      <c r="AT634" s="177" t="str">
        <f t="shared" si="329"/>
        <v/>
      </c>
      <c r="AU634" s="13" t="str">
        <f>IF(AX634="","",IF(R634="Refreshment Beverage",ROUND((BA634-Y634-Z634-AA634)*VLOOKUP(VALUE(Q634),Rates!G$15:L$19,3,0),4),ROUND(AW634*(VLOOKUP(VALUE(Q634),Rates!G:L,3,0)),4)))</f>
        <v/>
      </c>
      <c r="AV634" s="183" t="str">
        <f t="shared" si="330"/>
        <v/>
      </c>
      <c r="AW634" s="186" t="str">
        <f t="shared" si="331"/>
        <v/>
      </c>
      <c r="AX634" s="184" t="str">
        <f t="shared" si="332"/>
        <v/>
      </c>
      <c r="AY634" s="186" t="str">
        <f>IF(AX634="","",IF(R634="Refreshment Beverage",ROUND(SUM(AX634*Rates!K$19),4),ROUND(SUM(AX634*(Rates!J$8/100)),4)))</f>
        <v/>
      </c>
      <c r="AZ634" s="183" t="str">
        <f t="shared" si="333"/>
        <v/>
      </c>
      <c r="BA634" s="185" t="str">
        <f t="shared" si="334"/>
        <v/>
      </c>
      <c r="BD634" s="171"/>
      <c r="BE634" s="171"/>
      <c r="BF634" s="171"/>
      <c r="BG634" s="171"/>
    </row>
    <row r="635" spans="1:59" ht="15" customHeight="1" x14ac:dyDescent="0.3">
      <c r="A635" s="172"/>
      <c r="B635" s="172"/>
      <c r="C635" s="172"/>
      <c r="D635" s="173"/>
      <c r="E635" s="173"/>
      <c r="F635" s="173"/>
      <c r="G635" s="173"/>
      <c r="H635" s="173"/>
      <c r="I635" s="174"/>
      <c r="J635" s="175"/>
      <c r="K635" s="176" t="str">
        <f t="shared" si="306"/>
        <v/>
      </c>
      <c r="L635" s="177" t="str">
        <f t="shared" si="307"/>
        <v/>
      </c>
      <c r="M635" s="178" t="str">
        <f t="shared" si="308"/>
        <v/>
      </c>
      <c r="N635" s="44" t="str" cm="1">
        <f t="array" ref="N635">IFERROR(IF(_xlfn.SINGLE(A:A)="","",IF(R635="Beer",SUM(LOOKUP(2,1/(Rates!$B$3:$B$5&lt;=W635)/(Rates!$C$3:$C$5&gt;=W635),Rates!$D$3:$D$5)*(X635/100)*W635),IF(R635="Refreshment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44" t="str">
        <f t="shared" si="309"/>
        <v/>
      </c>
      <c r="P635" s="13"/>
      <c r="Q635" s="179" t="str">
        <f t="shared" si="310"/>
        <v/>
      </c>
      <c r="R635" s="180" t="str">
        <f t="shared" si="311"/>
        <v/>
      </c>
      <c r="S635" s="13" t="str">
        <f>IF(A635="","",IF(R635="Refreshment Beverage",VLOOKUP(VALUE(Q635),Rates!G$15:L$19,2,0),VLOOKUP(VALUE(Q635),Rates!G$4:L$8,2,0)))</f>
        <v/>
      </c>
      <c r="T635" s="13" t="str">
        <f t="shared" si="312"/>
        <v/>
      </c>
      <c r="U635" s="181" t="str">
        <f t="shared" si="313"/>
        <v/>
      </c>
      <c r="V635" s="13" t="str">
        <f t="shared" si="314"/>
        <v/>
      </c>
      <c r="W635" s="13" t="str">
        <f t="shared" si="315"/>
        <v/>
      </c>
      <c r="X635" s="182" t="str">
        <f t="shared" si="316"/>
        <v/>
      </c>
      <c r="Y635" s="183" t="str">
        <f>IF(A:A="","",IF(R635="Refreshment Beverage",VLOOKUP(Q635,Rates!G$15:L$19,6,0)*W635,VLOOKUP(Q635,Rates!G$4:L$12,6,0)*W635))</f>
        <v/>
      </c>
      <c r="Z635" s="183" t="str">
        <f t="shared" si="317"/>
        <v/>
      </c>
      <c r="AA635" s="17">
        <f t="shared" si="305"/>
        <v>0</v>
      </c>
      <c r="AB635" s="177" t="str" cm="1">
        <f t="array" ref="AB635">IF(_xlfn.SINGLE(A:A)="","",IF(R635="Refreshment Beverage","",IF(AND(R635="Beer",Q635=0),SUM(LOOKUP(2,1/(Rates!$B$15:$B$18&lt;=W635)/(Rates!$C$15:$C$18&gt;=W635),Rates!$D$15:$D$18)*W635),VLOOKUP(VALUE(_xlfn.SINGLE(Q:Q)),Rates!A:B,2,0)*W635)))</f>
        <v/>
      </c>
      <c r="AC635" s="177" t="str" cm="1">
        <f t="array" ref="AC635">IF(_xlfn.SINGLE(A:A)="","",IF(R635="Refreshment Beverage","",IF(AND(R635="Beer",Q635=0),SUM(LOOKUP(2,1/(Rates!$B$15:$B$18&lt;=W635)/(Rates!$C$15:$C$18&gt;=W635),Rates!$E$15:$E$18)*W635),VLOOKUP(VALUE(_xlfn.SINGLE(Q:Q)),Rates!A:C,3,0)*W635)))</f>
        <v/>
      </c>
      <c r="AD635" s="168">
        <f>IFERROR(IF(OR(Q635=1,Q635=2,Q635=3,Q635=4),VLOOKUP(Q635,Rates!$A$31:$B$34,2,0)*W635,IF(V635=1,VLOOKUP(U635,'REB BEV MIN MKUP'!B:E,4,0),IF(V635&gt;1,VLOOKUP(VALUE(W635),'REB BEV MIN MKUP'!O:Q,3,0),0))),0)</f>
        <v>0</v>
      </c>
      <c r="AE635" s="177" t="str">
        <f t="shared" si="318"/>
        <v/>
      </c>
      <c r="AF635" s="13" t="str">
        <f t="shared" si="319"/>
        <v/>
      </c>
      <c r="AG635" s="177" t="str">
        <f t="shared" si="320"/>
        <v/>
      </c>
      <c r="AH635" s="184" t="str">
        <f t="shared" si="321"/>
        <v/>
      </c>
      <c r="AI635" s="184" t="str">
        <f>IF(AE:AE="","",IF(R635="Refreshment Beverage",AK635*(Rates!J$19/100),ROUND(SUM(AH635*(Rates!$J$8/100)),4)))</f>
        <v/>
      </c>
      <c r="AJ635" s="183" t="str">
        <f t="shared" si="322"/>
        <v/>
      </c>
      <c r="AK635" s="185" t="str">
        <f t="shared" si="323"/>
        <v/>
      </c>
      <c r="AL635" s="177" t="str">
        <f t="shared" si="324"/>
        <v/>
      </c>
      <c r="AM635" s="13" t="str">
        <f>IF(AS635="","",IF(R635="Refreshment Beverage",ROUND(AS635*Rates!K$19,4),ROUND(AO635*(VLOOKUP(VALUE(Q635),Rates!G$4:L$12,3,0)),4)))</f>
        <v/>
      </c>
      <c r="AN635" s="183" t="str">
        <f>IF(AS635="","",IF(R635="Refreshment Beverage",AS635*(Rates!J$19/100),MAX(AM635,AB635)))</f>
        <v/>
      </c>
      <c r="AO635" s="186" t="str">
        <f t="shared" si="325"/>
        <v/>
      </c>
      <c r="AP635" s="186" t="str">
        <f t="shared" si="326"/>
        <v/>
      </c>
      <c r="AQ635" s="186" t="str">
        <f>IF(AS635="","",IF(R635="Refreshment Beverage",ROUND(SUM(VLOOKUP(Q:Q,Rates!G$15:L$19,3,0)*(AS635-Y635-Z635-AA635)),4),ROUND(SUM(Rates!$K$8*AS635),4)))</f>
        <v/>
      </c>
      <c r="AR635" s="184" t="str">
        <f t="shared" si="327"/>
        <v/>
      </c>
      <c r="AS635" s="185" t="str">
        <f t="shared" si="328"/>
        <v/>
      </c>
      <c r="AT635" s="177" t="str">
        <f t="shared" si="329"/>
        <v/>
      </c>
      <c r="AU635" s="13" t="str">
        <f>IF(AX635="","",IF(R635="Refreshment Beverage",ROUND((BA635-Y635-Z635-AA635)*VLOOKUP(VALUE(Q635),Rates!G$15:L$19,3,0),4),ROUND(AW635*(VLOOKUP(VALUE(Q635),Rates!G:L,3,0)),4)))</f>
        <v/>
      </c>
      <c r="AV635" s="183" t="str">
        <f t="shared" si="330"/>
        <v/>
      </c>
      <c r="AW635" s="186" t="str">
        <f t="shared" si="331"/>
        <v/>
      </c>
      <c r="AX635" s="184" t="str">
        <f t="shared" si="332"/>
        <v/>
      </c>
      <c r="AY635" s="186" t="str">
        <f>IF(AX635="","",IF(R635="Refreshment Beverage",ROUND(SUM(AX635*Rates!K$19),4),ROUND(SUM(AX635*(Rates!J$8/100)),4)))</f>
        <v/>
      </c>
      <c r="AZ635" s="183" t="str">
        <f t="shared" si="333"/>
        <v/>
      </c>
      <c r="BA635" s="185" t="str">
        <f t="shared" si="334"/>
        <v/>
      </c>
      <c r="BD635" s="171"/>
      <c r="BE635" s="171"/>
      <c r="BF635" s="171"/>
      <c r="BG635" s="171"/>
    </row>
    <row r="636" spans="1:59" ht="15" customHeight="1" x14ac:dyDescent="0.3">
      <c r="A636" s="172"/>
      <c r="B636" s="172"/>
      <c r="C636" s="172"/>
      <c r="D636" s="173"/>
      <c r="E636" s="173"/>
      <c r="F636" s="173"/>
      <c r="G636" s="173"/>
      <c r="H636" s="173"/>
      <c r="I636" s="174"/>
      <c r="J636" s="175"/>
      <c r="K636" s="176" t="str">
        <f t="shared" si="306"/>
        <v/>
      </c>
      <c r="L636" s="177" t="str">
        <f t="shared" si="307"/>
        <v/>
      </c>
      <c r="M636" s="178" t="str">
        <f t="shared" si="308"/>
        <v/>
      </c>
      <c r="N636" s="44" t="str" cm="1">
        <f t="array" ref="N636">IFERROR(IF(_xlfn.SINGLE(A:A)="","",IF(R636="Beer",SUM(LOOKUP(2,1/(Rates!$B$3:$B$5&lt;=W636)/(Rates!$C$3:$C$5&gt;=W636),Rates!$D$3:$D$5)*(X636/100)*W636),IF(R636="Refreshment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44" t="str">
        <f t="shared" si="309"/>
        <v/>
      </c>
      <c r="P636" s="13"/>
      <c r="Q636" s="179" t="str">
        <f t="shared" si="310"/>
        <v/>
      </c>
      <c r="R636" s="180" t="str">
        <f t="shared" si="311"/>
        <v/>
      </c>
      <c r="S636" s="13" t="str">
        <f>IF(A636="","",IF(R636="Refreshment Beverage",VLOOKUP(VALUE(Q636),Rates!G$15:L$19,2,0),VLOOKUP(VALUE(Q636),Rates!G$4:L$8,2,0)))</f>
        <v/>
      </c>
      <c r="T636" s="13" t="str">
        <f t="shared" si="312"/>
        <v/>
      </c>
      <c r="U636" s="181" t="str">
        <f t="shared" si="313"/>
        <v/>
      </c>
      <c r="V636" s="13" t="str">
        <f t="shared" si="314"/>
        <v/>
      </c>
      <c r="W636" s="13" t="str">
        <f t="shared" si="315"/>
        <v/>
      </c>
      <c r="X636" s="182" t="str">
        <f t="shared" si="316"/>
        <v/>
      </c>
      <c r="Y636" s="183" t="str">
        <f>IF(A:A="","",IF(R636="Refreshment Beverage",VLOOKUP(Q636,Rates!G$15:L$19,6,0)*W636,VLOOKUP(Q636,Rates!G$4:L$12,6,0)*W636))</f>
        <v/>
      </c>
      <c r="Z636" s="183" t="str">
        <f t="shared" si="317"/>
        <v/>
      </c>
      <c r="AA636" s="17">
        <f t="shared" si="305"/>
        <v>0</v>
      </c>
      <c r="AB636" s="177" t="str" cm="1">
        <f t="array" ref="AB636">IF(_xlfn.SINGLE(A:A)="","",IF(R636="Refreshment Beverage","",IF(AND(R636="Beer",Q636=0),SUM(LOOKUP(2,1/(Rates!$B$15:$B$18&lt;=W636)/(Rates!$C$15:$C$18&gt;=W636),Rates!$D$15:$D$18)*W636),VLOOKUP(VALUE(_xlfn.SINGLE(Q:Q)),Rates!A:B,2,0)*W636)))</f>
        <v/>
      </c>
      <c r="AC636" s="177" t="str" cm="1">
        <f t="array" ref="AC636">IF(_xlfn.SINGLE(A:A)="","",IF(R636="Refreshment Beverage","",IF(AND(R636="Beer",Q636=0),SUM(LOOKUP(2,1/(Rates!$B$15:$B$18&lt;=W636)/(Rates!$C$15:$C$18&gt;=W636),Rates!$E$15:$E$18)*W636),VLOOKUP(VALUE(_xlfn.SINGLE(Q:Q)),Rates!A:C,3,0)*W636)))</f>
        <v/>
      </c>
      <c r="AD636" s="168">
        <f>IFERROR(IF(OR(Q636=1,Q636=2,Q636=3,Q636=4),VLOOKUP(Q636,Rates!$A$31:$B$34,2,0)*W636,IF(V636=1,VLOOKUP(U636,'REB BEV MIN MKUP'!B:E,4,0),IF(V636&gt;1,VLOOKUP(VALUE(W636),'REB BEV MIN MKUP'!O:Q,3,0),0))),0)</f>
        <v>0</v>
      </c>
      <c r="AE636" s="177" t="str">
        <f t="shared" si="318"/>
        <v/>
      </c>
      <c r="AF636" s="13" t="str">
        <f t="shared" si="319"/>
        <v/>
      </c>
      <c r="AG636" s="177" t="str">
        <f t="shared" si="320"/>
        <v/>
      </c>
      <c r="AH636" s="184" t="str">
        <f t="shared" si="321"/>
        <v/>
      </c>
      <c r="AI636" s="184" t="str">
        <f>IF(AE:AE="","",IF(R636="Refreshment Beverage",AK636*(Rates!J$19/100),ROUND(SUM(AH636*(Rates!$J$8/100)),4)))</f>
        <v/>
      </c>
      <c r="AJ636" s="183" t="str">
        <f t="shared" si="322"/>
        <v/>
      </c>
      <c r="AK636" s="185" t="str">
        <f t="shared" si="323"/>
        <v/>
      </c>
      <c r="AL636" s="177" t="str">
        <f t="shared" si="324"/>
        <v/>
      </c>
      <c r="AM636" s="13" t="str">
        <f>IF(AS636="","",IF(R636="Refreshment Beverage",ROUND(AS636*Rates!K$19,4),ROUND(AO636*(VLOOKUP(VALUE(Q636),Rates!G$4:L$12,3,0)),4)))</f>
        <v/>
      </c>
      <c r="AN636" s="183" t="str">
        <f>IF(AS636="","",IF(R636="Refreshment Beverage",AS636*(Rates!J$19/100),MAX(AM636,AB636)))</f>
        <v/>
      </c>
      <c r="AO636" s="186" t="str">
        <f t="shared" si="325"/>
        <v/>
      </c>
      <c r="AP636" s="186" t="str">
        <f t="shared" si="326"/>
        <v/>
      </c>
      <c r="AQ636" s="186" t="str">
        <f>IF(AS636="","",IF(R636="Refreshment Beverage",ROUND(SUM(VLOOKUP(Q:Q,Rates!G$15:L$19,3,0)*(AS636-Y636-Z636-AA636)),4),ROUND(SUM(Rates!$K$8*AS636),4)))</f>
        <v/>
      </c>
      <c r="AR636" s="184" t="str">
        <f t="shared" si="327"/>
        <v/>
      </c>
      <c r="AS636" s="185" t="str">
        <f t="shared" si="328"/>
        <v/>
      </c>
      <c r="AT636" s="177" t="str">
        <f t="shared" si="329"/>
        <v/>
      </c>
      <c r="AU636" s="13" t="str">
        <f>IF(AX636="","",IF(R636="Refreshment Beverage",ROUND((BA636-Y636-Z636-AA636)*VLOOKUP(VALUE(Q636),Rates!G$15:L$19,3,0),4),ROUND(AW636*(VLOOKUP(VALUE(Q636),Rates!G:L,3,0)),4)))</f>
        <v/>
      </c>
      <c r="AV636" s="183" t="str">
        <f t="shared" si="330"/>
        <v/>
      </c>
      <c r="AW636" s="186" t="str">
        <f t="shared" si="331"/>
        <v/>
      </c>
      <c r="AX636" s="184" t="str">
        <f t="shared" si="332"/>
        <v/>
      </c>
      <c r="AY636" s="186" t="str">
        <f>IF(AX636="","",IF(R636="Refreshment Beverage",ROUND(SUM(AX636*Rates!K$19),4),ROUND(SUM(AX636*(Rates!J$8/100)),4)))</f>
        <v/>
      </c>
      <c r="AZ636" s="183" t="str">
        <f t="shared" si="333"/>
        <v/>
      </c>
      <c r="BA636" s="185" t="str">
        <f t="shared" si="334"/>
        <v/>
      </c>
      <c r="BD636" s="171"/>
      <c r="BE636" s="171"/>
      <c r="BF636" s="171"/>
      <c r="BG636" s="171"/>
    </row>
    <row r="637" spans="1:59" ht="15" customHeight="1" x14ac:dyDescent="0.3">
      <c r="A637" s="172"/>
      <c r="B637" s="172"/>
      <c r="C637" s="172"/>
      <c r="D637" s="173"/>
      <c r="E637" s="173"/>
      <c r="F637" s="173"/>
      <c r="G637" s="173"/>
      <c r="H637" s="173"/>
      <c r="I637" s="174"/>
      <c r="J637" s="175"/>
      <c r="K637" s="176" t="str">
        <f t="shared" si="306"/>
        <v/>
      </c>
      <c r="L637" s="177" t="str">
        <f t="shared" si="307"/>
        <v/>
      </c>
      <c r="M637" s="178" t="str">
        <f t="shared" si="308"/>
        <v/>
      </c>
      <c r="N637" s="44" t="str" cm="1">
        <f t="array" ref="N637">IFERROR(IF(_xlfn.SINGLE(A:A)="","",IF(R637="Beer",SUM(LOOKUP(2,1/(Rates!$B$3:$B$5&lt;=W637)/(Rates!$C$3:$C$5&gt;=W637),Rates!$D$3:$D$5)*(X637/100)*W637),IF(R637="Refreshment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44" t="str">
        <f t="shared" si="309"/>
        <v/>
      </c>
      <c r="P637" s="13"/>
      <c r="Q637" s="179" t="str">
        <f t="shared" si="310"/>
        <v/>
      </c>
      <c r="R637" s="180" t="str">
        <f t="shared" si="311"/>
        <v/>
      </c>
      <c r="S637" s="13" t="str">
        <f>IF(A637="","",IF(R637="Refreshment Beverage",VLOOKUP(VALUE(Q637),Rates!G$15:L$19,2,0),VLOOKUP(VALUE(Q637),Rates!G$4:L$8,2,0)))</f>
        <v/>
      </c>
      <c r="T637" s="13" t="str">
        <f t="shared" si="312"/>
        <v/>
      </c>
      <c r="U637" s="181" t="str">
        <f t="shared" si="313"/>
        <v/>
      </c>
      <c r="V637" s="13" t="str">
        <f t="shared" si="314"/>
        <v/>
      </c>
      <c r="W637" s="13" t="str">
        <f t="shared" si="315"/>
        <v/>
      </c>
      <c r="X637" s="182" t="str">
        <f t="shared" si="316"/>
        <v/>
      </c>
      <c r="Y637" s="183" t="str">
        <f>IF(A:A="","",IF(R637="Refreshment Beverage",VLOOKUP(Q637,Rates!G$15:L$19,6,0)*W637,VLOOKUP(Q637,Rates!G$4:L$12,6,0)*W637))</f>
        <v/>
      </c>
      <c r="Z637" s="183" t="str">
        <f t="shared" si="317"/>
        <v/>
      </c>
      <c r="AA637" s="17">
        <f t="shared" si="305"/>
        <v>0</v>
      </c>
      <c r="AB637" s="177" t="str" cm="1">
        <f t="array" ref="AB637">IF(_xlfn.SINGLE(A:A)="","",IF(R637="Refreshment Beverage","",IF(AND(R637="Beer",Q637=0),SUM(LOOKUP(2,1/(Rates!$B$15:$B$18&lt;=W637)/(Rates!$C$15:$C$18&gt;=W637),Rates!$D$15:$D$18)*W637),VLOOKUP(VALUE(_xlfn.SINGLE(Q:Q)),Rates!A:B,2,0)*W637)))</f>
        <v/>
      </c>
      <c r="AC637" s="177" t="str" cm="1">
        <f t="array" ref="AC637">IF(_xlfn.SINGLE(A:A)="","",IF(R637="Refreshment Beverage","",IF(AND(R637="Beer",Q637=0),SUM(LOOKUP(2,1/(Rates!$B$15:$B$18&lt;=W637)/(Rates!$C$15:$C$18&gt;=W637),Rates!$E$15:$E$18)*W637),VLOOKUP(VALUE(_xlfn.SINGLE(Q:Q)),Rates!A:C,3,0)*W637)))</f>
        <v/>
      </c>
      <c r="AD637" s="168">
        <f>IFERROR(IF(OR(Q637=1,Q637=2,Q637=3,Q637=4),VLOOKUP(Q637,Rates!$A$31:$B$34,2,0)*W637,IF(V637=1,VLOOKUP(U637,'REB BEV MIN MKUP'!B:E,4,0),IF(V637&gt;1,VLOOKUP(VALUE(W637),'REB BEV MIN MKUP'!O:Q,3,0),0))),0)</f>
        <v>0</v>
      </c>
      <c r="AE637" s="177" t="str">
        <f t="shared" si="318"/>
        <v/>
      </c>
      <c r="AF637" s="13" t="str">
        <f t="shared" si="319"/>
        <v/>
      </c>
      <c r="AG637" s="177" t="str">
        <f t="shared" si="320"/>
        <v/>
      </c>
      <c r="AH637" s="184" t="str">
        <f t="shared" si="321"/>
        <v/>
      </c>
      <c r="AI637" s="184" t="str">
        <f>IF(AE:AE="","",IF(R637="Refreshment Beverage",AK637*(Rates!J$19/100),ROUND(SUM(AH637*(Rates!$J$8/100)),4)))</f>
        <v/>
      </c>
      <c r="AJ637" s="183" t="str">
        <f t="shared" si="322"/>
        <v/>
      </c>
      <c r="AK637" s="185" t="str">
        <f t="shared" si="323"/>
        <v/>
      </c>
      <c r="AL637" s="177" t="str">
        <f t="shared" si="324"/>
        <v/>
      </c>
      <c r="AM637" s="13" t="str">
        <f>IF(AS637="","",IF(R637="Refreshment Beverage",ROUND(AS637*Rates!K$19,4),ROUND(AO637*(VLOOKUP(VALUE(Q637),Rates!G$4:L$12,3,0)),4)))</f>
        <v/>
      </c>
      <c r="AN637" s="183" t="str">
        <f>IF(AS637="","",IF(R637="Refreshment Beverage",AS637*(Rates!J$19/100),MAX(AM637,AB637)))</f>
        <v/>
      </c>
      <c r="AO637" s="186" t="str">
        <f t="shared" si="325"/>
        <v/>
      </c>
      <c r="AP637" s="186" t="str">
        <f t="shared" si="326"/>
        <v/>
      </c>
      <c r="AQ637" s="186" t="str">
        <f>IF(AS637="","",IF(R637="Refreshment Beverage",ROUND(SUM(VLOOKUP(Q:Q,Rates!G$15:L$19,3,0)*(AS637-Y637-Z637-AA637)),4),ROUND(SUM(Rates!$K$8*AS637),4)))</f>
        <v/>
      </c>
      <c r="AR637" s="184" t="str">
        <f t="shared" si="327"/>
        <v/>
      </c>
      <c r="AS637" s="185" t="str">
        <f t="shared" si="328"/>
        <v/>
      </c>
      <c r="AT637" s="177" t="str">
        <f t="shared" si="329"/>
        <v/>
      </c>
      <c r="AU637" s="13" t="str">
        <f>IF(AX637="","",IF(R637="Refreshment Beverage",ROUND((BA637-Y637-Z637-AA637)*VLOOKUP(VALUE(Q637),Rates!G$15:L$19,3,0),4),ROUND(AW637*(VLOOKUP(VALUE(Q637),Rates!G:L,3,0)),4)))</f>
        <v/>
      </c>
      <c r="AV637" s="183" t="str">
        <f t="shared" si="330"/>
        <v/>
      </c>
      <c r="AW637" s="186" t="str">
        <f t="shared" si="331"/>
        <v/>
      </c>
      <c r="AX637" s="184" t="str">
        <f t="shared" si="332"/>
        <v/>
      </c>
      <c r="AY637" s="186" t="str">
        <f>IF(AX637="","",IF(R637="Refreshment Beverage",ROUND(SUM(AX637*Rates!K$19),4),ROUND(SUM(AX637*(Rates!J$8/100)),4)))</f>
        <v/>
      </c>
      <c r="AZ637" s="183" t="str">
        <f t="shared" si="333"/>
        <v/>
      </c>
      <c r="BA637" s="185" t="str">
        <f t="shared" si="334"/>
        <v/>
      </c>
      <c r="BD637" s="171"/>
      <c r="BE637" s="171"/>
      <c r="BF637" s="171"/>
      <c r="BG637" s="171"/>
    </row>
    <row r="638" spans="1:59" ht="15" customHeight="1" x14ac:dyDescent="0.3">
      <c r="A638" s="172"/>
      <c r="B638" s="172"/>
      <c r="C638" s="172"/>
      <c r="D638" s="173"/>
      <c r="E638" s="173"/>
      <c r="F638" s="173"/>
      <c r="G638" s="173"/>
      <c r="H638" s="173"/>
      <c r="I638" s="174"/>
      <c r="J638" s="175"/>
      <c r="K638" s="176" t="str">
        <f t="shared" si="306"/>
        <v/>
      </c>
      <c r="L638" s="177" t="str">
        <f t="shared" si="307"/>
        <v/>
      </c>
      <c r="M638" s="178" t="str">
        <f t="shared" si="308"/>
        <v/>
      </c>
      <c r="N638" s="44" t="str" cm="1">
        <f t="array" ref="N638">IFERROR(IF(_xlfn.SINGLE(A:A)="","",IF(R638="Beer",SUM(LOOKUP(2,1/(Rates!$B$3:$B$5&lt;=W638)/(Rates!$C$3:$C$5&gt;=W638),Rates!$D$3:$D$5)*(X638/100)*W638),IF(R638="Refreshment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44" t="str">
        <f t="shared" si="309"/>
        <v/>
      </c>
      <c r="P638" s="13"/>
      <c r="Q638" s="179" t="str">
        <f t="shared" si="310"/>
        <v/>
      </c>
      <c r="R638" s="180" t="str">
        <f t="shared" si="311"/>
        <v/>
      </c>
      <c r="S638" s="13" t="str">
        <f>IF(A638="","",IF(R638="Refreshment Beverage",VLOOKUP(VALUE(Q638),Rates!G$15:L$19,2,0),VLOOKUP(VALUE(Q638),Rates!G$4:L$8,2,0)))</f>
        <v/>
      </c>
      <c r="T638" s="13" t="str">
        <f t="shared" si="312"/>
        <v/>
      </c>
      <c r="U638" s="181" t="str">
        <f t="shared" si="313"/>
        <v/>
      </c>
      <c r="V638" s="13" t="str">
        <f t="shared" si="314"/>
        <v/>
      </c>
      <c r="W638" s="13" t="str">
        <f t="shared" si="315"/>
        <v/>
      </c>
      <c r="X638" s="182" t="str">
        <f t="shared" si="316"/>
        <v/>
      </c>
      <c r="Y638" s="183" t="str">
        <f>IF(A:A="","",IF(R638="Refreshment Beverage",VLOOKUP(Q638,Rates!G$15:L$19,6,0)*W638,VLOOKUP(Q638,Rates!G$4:L$12,6,0)*W638))</f>
        <v/>
      </c>
      <c r="Z638" s="183" t="str">
        <f t="shared" si="317"/>
        <v/>
      </c>
      <c r="AA638" s="17">
        <f t="shared" si="305"/>
        <v>0</v>
      </c>
      <c r="AB638" s="177" t="str" cm="1">
        <f t="array" ref="AB638">IF(_xlfn.SINGLE(A:A)="","",IF(R638="Refreshment Beverage","",IF(AND(R638="Beer",Q638=0),SUM(LOOKUP(2,1/(Rates!$B$15:$B$18&lt;=W638)/(Rates!$C$15:$C$18&gt;=W638),Rates!$D$15:$D$18)*W638),VLOOKUP(VALUE(_xlfn.SINGLE(Q:Q)),Rates!A:B,2,0)*W638)))</f>
        <v/>
      </c>
      <c r="AC638" s="177" t="str" cm="1">
        <f t="array" ref="AC638">IF(_xlfn.SINGLE(A:A)="","",IF(R638="Refreshment Beverage","",IF(AND(R638="Beer",Q638=0),SUM(LOOKUP(2,1/(Rates!$B$15:$B$18&lt;=W638)/(Rates!$C$15:$C$18&gt;=W638),Rates!$E$15:$E$18)*W638),VLOOKUP(VALUE(_xlfn.SINGLE(Q:Q)),Rates!A:C,3,0)*W638)))</f>
        <v/>
      </c>
      <c r="AD638" s="168">
        <f>IFERROR(IF(OR(Q638=1,Q638=2,Q638=3,Q638=4),VLOOKUP(Q638,Rates!$A$31:$B$34,2,0)*W638,IF(V638=1,VLOOKUP(U638,'REB BEV MIN MKUP'!B:E,4,0),IF(V638&gt;1,VLOOKUP(VALUE(W638),'REB BEV MIN MKUP'!O:Q,3,0),0))),0)</f>
        <v>0</v>
      </c>
      <c r="AE638" s="177" t="str">
        <f t="shared" si="318"/>
        <v/>
      </c>
      <c r="AF638" s="13" t="str">
        <f t="shared" si="319"/>
        <v/>
      </c>
      <c r="AG638" s="177" t="str">
        <f t="shared" si="320"/>
        <v/>
      </c>
      <c r="AH638" s="184" t="str">
        <f t="shared" si="321"/>
        <v/>
      </c>
      <c r="AI638" s="184" t="str">
        <f>IF(AE:AE="","",IF(R638="Refreshment Beverage",AK638*(Rates!J$19/100),ROUND(SUM(AH638*(Rates!$J$8/100)),4)))</f>
        <v/>
      </c>
      <c r="AJ638" s="183" t="str">
        <f t="shared" si="322"/>
        <v/>
      </c>
      <c r="AK638" s="185" t="str">
        <f t="shared" si="323"/>
        <v/>
      </c>
      <c r="AL638" s="177" t="str">
        <f t="shared" si="324"/>
        <v/>
      </c>
      <c r="AM638" s="13" t="str">
        <f>IF(AS638="","",IF(R638="Refreshment Beverage",ROUND(AS638*Rates!K$19,4),ROUND(AO638*(VLOOKUP(VALUE(Q638),Rates!G$4:L$12,3,0)),4)))</f>
        <v/>
      </c>
      <c r="AN638" s="183" t="str">
        <f>IF(AS638="","",IF(R638="Refreshment Beverage",AS638*(Rates!J$19/100),MAX(AM638,AB638)))</f>
        <v/>
      </c>
      <c r="AO638" s="186" t="str">
        <f t="shared" si="325"/>
        <v/>
      </c>
      <c r="AP638" s="186" t="str">
        <f t="shared" si="326"/>
        <v/>
      </c>
      <c r="AQ638" s="186" t="str">
        <f>IF(AS638="","",IF(R638="Refreshment Beverage",ROUND(SUM(VLOOKUP(Q:Q,Rates!G$15:L$19,3,0)*(AS638-Y638-Z638-AA638)),4),ROUND(SUM(Rates!$K$8*AS638),4)))</f>
        <v/>
      </c>
      <c r="AR638" s="184" t="str">
        <f t="shared" si="327"/>
        <v/>
      </c>
      <c r="AS638" s="185" t="str">
        <f t="shared" si="328"/>
        <v/>
      </c>
      <c r="AT638" s="177" t="str">
        <f t="shared" si="329"/>
        <v/>
      </c>
      <c r="AU638" s="13" t="str">
        <f>IF(AX638="","",IF(R638="Refreshment Beverage",ROUND((BA638-Y638-Z638-AA638)*VLOOKUP(VALUE(Q638),Rates!G$15:L$19,3,0),4),ROUND(AW638*(VLOOKUP(VALUE(Q638),Rates!G:L,3,0)),4)))</f>
        <v/>
      </c>
      <c r="AV638" s="183" t="str">
        <f t="shared" si="330"/>
        <v/>
      </c>
      <c r="AW638" s="186" t="str">
        <f t="shared" si="331"/>
        <v/>
      </c>
      <c r="AX638" s="184" t="str">
        <f t="shared" si="332"/>
        <v/>
      </c>
      <c r="AY638" s="186" t="str">
        <f>IF(AX638="","",IF(R638="Refreshment Beverage",ROUND(SUM(AX638*Rates!K$19),4),ROUND(SUM(AX638*(Rates!J$8/100)),4)))</f>
        <v/>
      </c>
      <c r="AZ638" s="183" t="str">
        <f t="shared" si="333"/>
        <v/>
      </c>
      <c r="BA638" s="185" t="str">
        <f t="shared" si="334"/>
        <v/>
      </c>
      <c r="BD638" s="171"/>
      <c r="BE638" s="171"/>
      <c r="BF638" s="171"/>
      <c r="BG638" s="171"/>
    </row>
    <row r="639" spans="1:59" ht="15" customHeight="1" x14ac:dyDescent="0.3">
      <c r="A639" s="172"/>
      <c r="B639" s="172"/>
      <c r="C639" s="172"/>
      <c r="D639" s="173"/>
      <c r="E639" s="173"/>
      <c r="F639" s="173"/>
      <c r="G639" s="173"/>
      <c r="H639" s="173"/>
      <c r="I639" s="174"/>
      <c r="J639" s="175"/>
      <c r="K639" s="176" t="str">
        <f t="shared" si="306"/>
        <v/>
      </c>
      <c r="L639" s="177" t="str">
        <f t="shared" si="307"/>
        <v/>
      </c>
      <c r="M639" s="178" t="str">
        <f t="shared" si="308"/>
        <v/>
      </c>
      <c r="N639" s="44" t="str" cm="1">
        <f t="array" ref="N639">IFERROR(IF(_xlfn.SINGLE(A:A)="","",IF(R639="Beer",SUM(LOOKUP(2,1/(Rates!$B$3:$B$5&lt;=W639)/(Rates!$C$3:$C$5&gt;=W639),Rates!$D$3:$D$5)*(X639/100)*W639),IF(R639="Refreshment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44" t="str">
        <f t="shared" si="309"/>
        <v/>
      </c>
      <c r="P639" s="13"/>
      <c r="Q639" s="179" t="str">
        <f t="shared" si="310"/>
        <v/>
      </c>
      <c r="R639" s="180" t="str">
        <f t="shared" si="311"/>
        <v/>
      </c>
      <c r="S639" s="13" t="str">
        <f>IF(A639="","",IF(R639="Refreshment Beverage",VLOOKUP(VALUE(Q639),Rates!G$15:L$19,2,0),VLOOKUP(VALUE(Q639),Rates!G$4:L$8,2,0)))</f>
        <v/>
      </c>
      <c r="T639" s="13" t="str">
        <f t="shared" si="312"/>
        <v/>
      </c>
      <c r="U639" s="181" t="str">
        <f t="shared" si="313"/>
        <v/>
      </c>
      <c r="V639" s="13" t="str">
        <f t="shared" si="314"/>
        <v/>
      </c>
      <c r="W639" s="13" t="str">
        <f t="shared" si="315"/>
        <v/>
      </c>
      <c r="X639" s="182" t="str">
        <f t="shared" si="316"/>
        <v/>
      </c>
      <c r="Y639" s="183" t="str">
        <f>IF(A:A="","",IF(R639="Refreshment Beverage",VLOOKUP(Q639,Rates!G$15:L$19,6,0)*W639,VLOOKUP(Q639,Rates!G$4:L$12,6,0)*W639))</f>
        <v/>
      </c>
      <c r="Z639" s="183" t="str">
        <f t="shared" si="317"/>
        <v/>
      </c>
      <c r="AA639" s="17">
        <f t="shared" si="305"/>
        <v>0</v>
      </c>
      <c r="AB639" s="177" t="str" cm="1">
        <f t="array" ref="AB639">IF(_xlfn.SINGLE(A:A)="","",IF(R639="Refreshment Beverage","",IF(AND(R639="Beer",Q639=0),SUM(LOOKUP(2,1/(Rates!$B$15:$B$18&lt;=W639)/(Rates!$C$15:$C$18&gt;=W639),Rates!$D$15:$D$18)*W639),VLOOKUP(VALUE(_xlfn.SINGLE(Q:Q)),Rates!A:B,2,0)*W639)))</f>
        <v/>
      </c>
      <c r="AC639" s="177" t="str" cm="1">
        <f t="array" ref="AC639">IF(_xlfn.SINGLE(A:A)="","",IF(R639="Refreshment Beverage","",IF(AND(R639="Beer",Q639=0),SUM(LOOKUP(2,1/(Rates!$B$15:$B$18&lt;=W639)/(Rates!$C$15:$C$18&gt;=W639),Rates!$E$15:$E$18)*W639),VLOOKUP(VALUE(_xlfn.SINGLE(Q:Q)),Rates!A:C,3,0)*W639)))</f>
        <v/>
      </c>
      <c r="AD639" s="168">
        <f>IFERROR(IF(OR(Q639=1,Q639=2,Q639=3,Q639=4),VLOOKUP(Q639,Rates!$A$31:$B$34,2,0)*W639,IF(V639=1,VLOOKUP(U639,'REB BEV MIN MKUP'!B:E,4,0),IF(V639&gt;1,VLOOKUP(VALUE(W639),'REB BEV MIN MKUP'!O:Q,3,0),0))),0)</f>
        <v>0</v>
      </c>
      <c r="AE639" s="177" t="str">
        <f t="shared" si="318"/>
        <v/>
      </c>
      <c r="AF639" s="13" t="str">
        <f t="shared" si="319"/>
        <v/>
      </c>
      <c r="AG639" s="177" t="str">
        <f t="shared" si="320"/>
        <v/>
      </c>
      <c r="AH639" s="184" t="str">
        <f t="shared" si="321"/>
        <v/>
      </c>
      <c r="AI639" s="184" t="str">
        <f>IF(AE:AE="","",IF(R639="Refreshment Beverage",AK639*(Rates!J$19/100),ROUND(SUM(AH639*(Rates!$J$8/100)),4)))</f>
        <v/>
      </c>
      <c r="AJ639" s="183" t="str">
        <f t="shared" si="322"/>
        <v/>
      </c>
      <c r="AK639" s="185" t="str">
        <f t="shared" si="323"/>
        <v/>
      </c>
      <c r="AL639" s="177" t="str">
        <f t="shared" si="324"/>
        <v/>
      </c>
      <c r="AM639" s="13" t="str">
        <f>IF(AS639="","",IF(R639="Refreshment Beverage",ROUND(AS639*Rates!K$19,4),ROUND(AO639*(VLOOKUP(VALUE(Q639),Rates!G$4:L$12,3,0)),4)))</f>
        <v/>
      </c>
      <c r="AN639" s="183" t="str">
        <f>IF(AS639="","",IF(R639="Refreshment Beverage",AS639*(Rates!J$19/100),MAX(AM639,AB639)))</f>
        <v/>
      </c>
      <c r="AO639" s="186" t="str">
        <f t="shared" si="325"/>
        <v/>
      </c>
      <c r="AP639" s="186" t="str">
        <f t="shared" si="326"/>
        <v/>
      </c>
      <c r="AQ639" s="186" t="str">
        <f>IF(AS639="","",IF(R639="Refreshment Beverage",ROUND(SUM(VLOOKUP(Q:Q,Rates!G$15:L$19,3,0)*(AS639-Y639-Z639-AA639)),4),ROUND(SUM(Rates!$K$8*AS639),4)))</f>
        <v/>
      </c>
      <c r="AR639" s="184" t="str">
        <f t="shared" si="327"/>
        <v/>
      </c>
      <c r="AS639" s="185" t="str">
        <f t="shared" si="328"/>
        <v/>
      </c>
      <c r="AT639" s="177" t="str">
        <f t="shared" si="329"/>
        <v/>
      </c>
      <c r="AU639" s="13" t="str">
        <f>IF(AX639="","",IF(R639="Refreshment Beverage",ROUND((BA639-Y639-Z639-AA639)*VLOOKUP(VALUE(Q639),Rates!G$15:L$19,3,0),4),ROUND(AW639*(VLOOKUP(VALUE(Q639),Rates!G:L,3,0)),4)))</f>
        <v/>
      </c>
      <c r="AV639" s="183" t="str">
        <f t="shared" si="330"/>
        <v/>
      </c>
      <c r="AW639" s="186" t="str">
        <f t="shared" si="331"/>
        <v/>
      </c>
      <c r="AX639" s="184" t="str">
        <f t="shared" si="332"/>
        <v/>
      </c>
      <c r="AY639" s="186" t="str">
        <f>IF(AX639="","",IF(R639="Refreshment Beverage",ROUND(SUM(AX639*Rates!K$19),4),ROUND(SUM(AX639*(Rates!J$8/100)),4)))</f>
        <v/>
      </c>
      <c r="AZ639" s="183" t="str">
        <f t="shared" si="333"/>
        <v/>
      </c>
      <c r="BA639" s="185" t="str">
        <f t="shared" si="334"/>
        <v/>
      </c>
      <c r="BD639" s="171"/>
      <c r="BE639" s="171"/>
      <c r="BF639" s="171"/>
      <c r="BG639" s="171"/>
    </row>
    <row r="640" spans="1:59" ht="15" customHeight="1" x14ac:dyDescent="0.3">
      <c r="A640" s="172"/>
      <c r="B640" s="172"/>
      <c r="C640" s="172"/>
      <c r="D640" s="173"/>
      <c r="E640" s="173"/>
      <c r="F640" s="173"/>
      <c r="G640" s="173"/>
      <c r="H640" s="173"/>
      <c r="I640" s="174"/>
      <c r="J640" s="175"/>
      <c r="K640" s="176" t="str">
        <f t="shared" si="306"/>
        <v/>
      </c>
      <c r="L640" s="177" t="str">
        <f t="shared" si="307"/>
        <v/>
      </c>
      <c r="M640" s="178" t="str">
        <f t="shared" si="308"/>
        <v/>
      </c>
      <c r="N640" s="44" t="str" cm="1">
        <f t="array" ref="N640">IFERROR(IF(_xlfn.SINGLE(A:A)="","",IF(R640="Beer",SUM(LOOKUP(2,1/(Rates!$B$3:$B$5&lt;=W640)/(Rates!$C$3:$C$5&gt;=W640),Rates!$D$3:$D$5)*(X640/100)*W640),IF(R640="Refreshment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44" t="str">
        <f t="shared" si="309"/>
        <v/>
      </c>
      <c r="P640" s="13"/>
      <c r="Q640" s="179" t="str">
        <f t="shared" si="310"/>
        <v/>
      </c>
      <c r="R640" s="180" t="str">
        <f t="shared" si="311"/>
        <v/>
      </c>
      <c r="S640" s="13" t="str">
        <f>IF(A640="","",IF(R640="Refreshment Beverage",VLOOKUP(VALUE(Q640),Rates!G$15:L$19,2,0),VLOOKUP(VALUE(Q640),Rates!G$4:L$8,2,0)))</f>
        <v/>
      </c>
      <c r="T640" s="13" t="str">
        <f t="shared" si="312"/>
        <v/>
      </c>
      <c r="U640" s="181" t="str">
        <f t="shared" si="313"/>
        <v/>
      </c>
      <c r="V640" s="13" t="str">
        <f t="shared" si="314"/>
        <v/>
      </c>
      <c r="W640" s="13" t="str">
        <f t="shared" si="315"/>
        <v/>
      </c>
      <c r="X640" s="182" t="str">
        <f t="shared" si="316"/>
        <v/>
      </c>
      <c r="Y640" s="183" t="str">
        <f>IF(A:A="","",IF(R640="Refreshment Beverage",VLOOKUP(Q640,Rates!G$15:L$19,6,0)*W640,VLOOKUP(Q640,Rates!G$4:L$12,6,0)*W640))</f>
        <v/>
      </c>
      <c r="Z640" s="183" t="str">
        <f t="shared" si="317"/>
        <v/>
      </c>
      <c r="AA640" s="17">
        <f t="shared" si="305"/>
        <v>0</v>
      </c>
      <c r="AB640" s="177" t="str" cm="1">
        <f t="array" ref="AB640">IF(_xlfn.SINGLE(A:A)="","",IF(R640="Refreshment Beverage","",IF(AND(R640="Beer",Q640=0),SUM(LOOKUP(2,1/(Rates!$B$15:$B$18&lt;=W640)/(Rates!$C$15:$C$18&gt;=W640),Rates!$D$15:$D$18)*W640),VLOOKUP(VALUE(_xlfn.SINGLE(Q:Q)),Rates!A:B,2,0)*W640)))</f>
        <v/>
      </c>
      <c r="AC640" s="177" t="str" cm="1">
        <f t="array" ref="AC640">IF(_xlfn.SINGLE(A:A)="","",IF(R640="Refreshment Beverage","",IF(AND(R640="Beer",Q640=0),SUM(LOOKUP(2,1/(Rates!$B$15:$B$18&lt;=W640)/(Rates!$C$15:$C$18&gt;=W640),Rates!$E$15:$E$18)*W640),VLOOKUP(VALUE(_xlfn.SINGLE(Q:Q)),Rates!A:C,3,0)*W640)))</f>
        <v/>
      </c>
      <c r="AD640" s="168">
        <f>IFERROR(IF(OR(Q640=1,Q640=2,Q640=3,Q640=4),VLOOKUP(Q640,Rates!$A$31:$B$34,2,0)*W640,IF(V640=1,VLOOKUP(U640,'REB BEV MIN MKUP'!B:E,4,0),IF(V640&gt;1,VLOOKUP(VALUE(W640),'REB BEV MIN MKUP'!O:Q,3,0),0))),0)</f>
        <v>0</v>
      </c>
      <c r="AE640" s="177" t="str">
        <f t="shared" si="318"/>
        <v/>
      </c>
      <c r="AF640" s="13" t="str">
        <f t="shared" si="319"/>
        <v/>
      </c>
      <c r="AG640" s="177" t="str">
        <f t="shared" si="320"/>
        <v/>
      </c>
      <c r="AH640" s="184" t="str">
        <f t="shared" si="321"/>
        <v/>
      </c>
      <c r="AI640" s="184" t="str">
        <f>IF(AE:AE="","",IF(R640="Refreshment Beverage",AK640*(Rates!J$19/100),ROUND(SUM(AH640*(Rates!$J$8/100)),4)))</f>
        <v/>
      </c>
      <c r="AJ640" s="183" t="str">
        <f t="shared" si="322"/>
        <v/>
      </c>
      <c r="AK640" s="185" t="str">
        <f t="shared" si="323"/>
        <v/>
      </c>
      <c r="AL640" s="177" t="str">
        <f t="shared" si="324"/>
        <v/>
      </c>
      <c r="AM640" s="13" t="str">
        <f>IF(AS640="","",IF(R640="Refreshment Beverage",ROUND(AS640*Rates!K$19,4),ROUND(AO640*(VLOOKUP(VALUE(Q640),Rates!G$4:L$12,3,0)),4)))</f>
        <v/>
      </c>
      <c r="AN640" s="183" t="str">
        <f>IF(AS640="","",IF(R640="Refreshment Beverage",AS640*(Rates!J$19/100),MAX(AM640,AB640)))</f>
        <v/>
      </c>
      <c r="AO640" s="186" t="str">
        <f t="shared" si="325"/>
        <v/>
      </c>
      <c r="AP640" s="186" t="str">
        <f t="shared" si="326"/>
        <v/>
      </c>
      <c r="AQ640" s="186" t="str">
        <f>IF(AS640="","",IF(R640="Refreshment Beverage",ROUND(SUM(VLOOKUP(Q:Q,Rates!G$15:L$19,3,0)*(AS640-Y640-Z640-AA640)),4),ROUND(SUM(Rates!$K$8*AS640),4)))</f>
        <v/>
      </c>
      <c r="AR640" s="184" t="str">
        <f t="shared" si="327"/>
        <v/>
      </c>
      <c r="AS640" s="185" t="str">
        <f t="shared" si="328"/>
        <v/>
      </c>
      <c r="AT640" s="177" t="str">
        <f t="shared" si="329"/>
        <v/>
      </c>
      <c r="AU640" s="13" t="str">
        <f>IF(AX640="","",IF(R640="Refreshment Beverage",ROUND((BA640-Y640-Z640-AA640)*VLOOKUP(VALUE(Q640),Rates!G$15:L$19,3,0),4),ROUND(AW640*(VLOOKUP(VALUE(Q640),Rates!G:L,3,0)),4)))</f>
        <v/>
      </c>
      <c r="AV640" s="183" t="str">
        <f t="shared" si="330"/>
        <v/>
      </c>
      <c r="AW640" s="186" t="str">
        <f t="shared" si="331"/>
        <v/>
      </c>
      <c r="AX640" s="184" t="str">
        <f t="shared" si="332"/>
        <v/>
      </c>
      <c r="AY640" s="186" t="str">
        <f>IF(AX640="","",IF(R640="Refreshment Beverage",ROUND(SUM(AX640*Rates!K$19),4),ROUND(SUM(AX640*(Rates!J$8/100)),4)))</f>
        <v/>
      </c>
      <c r="AZ640" s="183" t="str">
        <f t="shared" si="333"/>
        <v/>
      </c>
      <c r="BA640" s="185" t="str">
        <f t="shared" si="334"/>
        <v/>
      </c>
      <c r="BD640" s="171"/>
      <c r="BE640" s="171"/>
      <c r="BF640" s="171"/>
      <c r="BG640" s="171"/>
    </row>
    <row r="641" spans="1:59" ht="15" customHeight="1" x14ac:dyDescent="0.3">
      <c r="A641" s="172"/>
      <c r="B641" s="172"/>
      <c r="C641" s="172"/>
      <c r="D641" s="173"/>
      <c r="E641" s="173"/>
      <c r="F641" s="173"/>
      <c r="G641" s="173"/>
      <c r="H641" s="173"/>
      <c r="I641" s="174"/>
      <c r="J641" s="175"/>
      <c r="K641" s="176" t="str">
        <f t="shared" si="306"/>
        <v/>
      </c>
      <c r="L641" s="177" t="str">
        <f t="shared" si="307"/>
        <v/>
      </c>
      <c r="M641" s="178" t="str">
        <f t="shared" si="308"/>
        <v/>
      </c>
      <c r="N641" s="44" t="str" cm="1">
        <f t="array" ref="N641">IFERROR(IF(_xlfn.SINGLE(A:A)="","",IF(R641="Beer",SUM(LOOKUP(2,1/(Rates!$B$3:$B$5&lt;=W641)/(Rates!$C$3:$C$5&gt;=W641),Rates!$D$3:$D$5)*(X641/100)*W641),IF(R641="Refreshment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44" t="str">
        <f t="shared" si="309"/>
        <v/>
      </c>
      <c r="P641" s="13"/>
      <c r="Q641" s="179" t="str">
        <f t="shared" si="310"/>
        <v/>
      </c>
      <c r="R641" s="180" t="str">
        <f t="shared" si="311"/>
        <v/>
      </c>
      <c r="S641" s="13" t="str">
        <f>IF(A641="","",IF(R641="Refreshment Beverage",VLOOKUP(VALUE(Q641),Rates!G$15:L$19,2,0),VLOOKUP(VALUE(Q641),Rates!G$4:L$8,2,0)))</f>
        <v/>
      </c>
      <c r="T641" s="13" t="str">
        <f t="shared" si="312"/>
        <v/>
      </c>
      <c r="U641" s="181" t="str">
        <f t="shared" si="313"/>
        <v/>
      </c>
      <c r="V641" s="13" t="str">
        <f t="shared" si="314"/>
        <v/>
      </c>
      <c r="W641" s="13" t="str">
        <f t="shared" si="315"/>
        <v/>
      </c>
      <c r="X641" s="182" t="str">
        <f t="shared" si="316"/>
        <v/>
      </c>
      <c r="Y641" s="183" t="str">
        <f>IF(A:A="","",IF(R641="Refreshment Beverage",VLOOKUP(Q641,Rates!G$15:L$19,6,0)*W641,VLOOKUP(Q641,Rates!G$4:L$12,6,0)*W641))</f>
        <v/>
      </c>
      <c r="Z641" s="183" t="str">
        <f t="shared" si="317"/>
        <v/>
      </c>
      <c r="AA641" s="17">
        <f t="shared" si="305"/>
        <v>0</v>
      </c>
      <c r="AB641" s="177" t="str" cm="1">
        <f t="array" ref="AB641">IF(_xlfn.SINGLE(A:A)="","",IF(R641="Refreshment Beverage","",IF(AND(R641="Beer",Q641=0),SUM(LOOKUP(2,1/(Rates!$B$15:$B$18&lt;=W641)/(Rates!$C$15:$C$18&gt;=W641),Rates!$D$15:$D$18)*W641),VLOOKUP(VALUE(_xlfn.SINGLE(Q:Q)),Rates!A:B,2,0)*W641)))</f>
        <v/>
      </c>
      <c r="AC641" s="177" t="str" cm="1">
        <f t="array" ref="AC641">IF(_xlfn.SINGLE(A:A)="","",IF(R641="Refreshment Beverage","",IF(AND(R641="Beer",Q641=0),SUM(LOOKUP(2,1/(Rates!$B$15:$B$18&lt;=W641)/(Rates!$C$15:$C$18&gt;=W641),Rates!$E$15:$E$18)*W641),VLOOKUP(VALUE(_xlfn.SINGLE(Q:Q)),Rates!A:C,3,0)*W641)))</f>
        <v/>
      </c>
      <c r="AD641" s="168">
        <f>IFERROR(IF(OR(Q641=1,Q641=2,Q641=3,Q641=4),VLOOKUP(Q641,Rates!$A$31:$B$34,2,0)*W641,IF(V641=1,VLOOKUP(U641,'REB BEV MIN MKUP'!B:E,4,0),IF(V641&gt;1,VLOOKUP(VALUE(W641),'REB BEV MIN MKUP'!O:Q,3,0),0))),0)</f>
        <v>0</v>
      </c>
      <c r="AE641" s="177" t="str">
        <f t="shared" si="318"/>
        <v/>
      </c>
      <c r="AF641" s="13" t="str">
        <f t="shared" si="319"/>
        <v/>
      </c>
      <c r="AG641" s="177" t="str">
        <f t="shared" si="320"/>
        <v/>
      </c>
      <c r="AH641" s="184" t="str">
        <f t="shared" si="321"/>
        <v/>
      </c>
      <c r="AI641" s="184" t="str">
        <f>IF(AE:AE="","",IF(R641="Refreshment Beverage",AK641*(Rates!J$19/100),ROUND(SUM(AH641*(Rates!$J$8/100)),4)))</f>
        <v/>
      </c>
      <c r="AJ641" s="183" t="str">
        <f t="shared" si="322"/>
        <v/>
      </c>
      <c r="AK641" s="185" t="str">
        <f t="shared" si="323"/>
        <v/>
      </c>
      <c r="AL641" s="177" t="str">
        <f t="shared" si="324"/>
        <v/>
      </c>
      <c r="AM641" s="13" t="str">
        <f>IF(AS641="","",IF(R641="Refreshment Beverage",ROUND(AS641*Rates!K$19,4),ROUND(AO641*(VLOOKUP(VALUE(Q641),Rates!G$4:L$12,3,0)),4)))</f>
        <v/>
      </c>
      <c r="AN641" s="183" t="str">
        <f>IF(AS641="","",IF(R641="Refreshment Beverage",AS641*(Rates!J$19/100),MAX(AM641,AB641)))</f>
        <v/>
      </c>
      <c r="AO641" s="186" t="str">
        <f t="shared" si="325"/>
        <v/>
      </c>
      <c r="AP641" s="186" t="str">
        <f t="shared" si="326"/>
        <v/>
      </c>
      <c r="AQ641" s="186" t="str">
        <f>IF(AS641="","",IF(R641="Refreshment Beverage",ROUND(SUM(VLOOKUP(Q:Q,Rates!G$15:L$19,3,0)*(AS641-Y641-Z641-AA641)),4),ROUND(SUM(Rates!$K$8*AS641),4)))</f>
        <v/>
      </c>
      <c r="AR641" s="184" t="str">
        <f t="shared" si="327"/>
        <v/>
      </c>
      <c r="AS641" s="185" t="str">
        <f t="shared" si="328"/>
        <v/>
      </c>
      <c r="AT641" s="177" t="str">
        <f t="shared" si="329"/>
        <v/>
      </c>
      <c r="AU641" s="13" t="str">
        <f>IF(AX641="","",IF(R641="Refreshment Beverage",ROUND((BA641-Y641-Z641-AA641)*VLOOKUP(VALUE(Q641),Rates!G$15:L$19,3,0),4),ROUND(AW641*(VLOOKUP(VALUE(Q641),Rates!G:L,3,0)),4)))</f>
        <v/>
      </c>
      <c r="AV641" s="183" t="str">
        <f t="shared" si="330"/>
        <v/>
      </c>
      <c r="AW641" s="186" t="str">
        <f t="shared" si="331"/>
        <v/>
      </c>
      <c r="AX641" s="184" t="str">
        <f t="shared" si="332"/>
        <v/>
      </c>
      <c r="AY641" s="186" t="str">
        <f>IF(AX641="","",IF(R641="Refreshment Beverage",ROUND(SUM(AX641*Rates!K$19),4),ROUND(SUM(AX641*(Rates!J$8/100)),4)))</f>
        <v/>
      </c>
      <c r="AZ641" s="183" t="str">
        <f t="shared" si="333"/>
        <v/>
      </c>
      <c r="BA641" s="185" t="str">
        <f t="shared" si="334"/>
        <v/>
      </c>
      <c r="BD641" s="171"/>
      <c r="BE641" s="171"/>
      <c r="BF641" s="171"/>
      <c r="BG641" s="171"/>
    </row>
    <row r="642" spans="1:59" ht="15" customHeight="1" x14ac:dyDescent="0.3">
      <c r="A642" s="172"/>
      <c r="B642" s="172"/>
      <c r="C642" s="172"/>
      <c r="D642" s="173"/>
      <c r="E642" s="173"/>
      <c r="F642" s="173"/>
      <c r="G642" s="173"/>
      <c r="H642" s="173"/>
      <c r="I642" s="174"/>
      <c r="J642" s="175"/>
      <c r="K642" s="176" t="str">
        <f t="shared" si="306"/>
        <v/>
      </c>
      <c r="L642" s="177" t="str">
        <f t="shared" si="307"/>
        <v/>
      </c>
      <c r="M642" s="178" t="str">
        <f t="shared" si="308"/>
        <v/>
      </c>
      <c r="N642" s="44" t="str" cm="1">
        <f t="array" ref="N642">IFERROR(IF(_xlfn.SINGLE(A:A)="","",IF(R642="Beer",SUM(LOOKUP(2,1/(Rates!$B$3:$B$5&lt;=W642)/(Rates!$C$3:$C$5&gt;=W642),Rates!$D$3:$D$5)*(X642/100)*W642),IF(R642="Refreshment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44" t="str">
        <f t="shared" si="309"/>
        <v/>
      </c>
      <c r="P642" s="13"/>
      <c r="Q642" s="179" t="str">
        <f t="shared" si="310"/>
        <v/>
      </c>
      <c r="R642" s="180" t="str">
        <f t="shared" si="311"/>
        <v/>
      </c>
      <c r="S642" s="13" t="str">
        <f>IF(A642="","",IF(R642="Refreshment Beverage",VLOOKUP(VALUE(Q642),Rates!G$15:L$19,2,0),VLOOKUP(VALUE(Q642),Rates!G$4:L$8,2,0)))</f>
        <v/>
      </c>
      <c r="T642" s="13" t="str">
        <f t="shared" si="312"/>
        <v/>
      </c>
      <c r="U642" s="181" t="str">
        <f t="shared" si="313"/>
        <v/>
      </c>
      <c r="V642" s="13" t="str">
        <f t="shared" si="314"/>
        <v/>
      </c>
      <c r="W642" s="13" t="str">
        <f t="shared" si="315"/>
        <v/>
      </c>
      <c r="X642" s="182" t="str">
        <f t="shared" si="316"/>
        <v/>
      </c>
      <c r="Y642" s="183" t="str">
        <f>IF(A:A="","",IF(R642="Refreshment Beverage",VLOOKUP(Q642,Rates!G$15:L$19,6,0)*W642,VLOOKUP(Q642,Rates!G$4:L$12,6,0)*W642))</f>
        <v/>
      </c>
      <c r="Z642" s="183" t="str">
        <f t="shared" si="317"/>
        <v/>
      </c>
      <c r="AA642" s="17">
        <f t="shared" si="305"/>
        <v>0</v>
      </c>
      <c r="AB642" s="177" t="str" cm="1">
        <f t="array" ref="AB642">IF(_xlfn.SINGLE(A:A)="","",IF(R642="Refreshment Beverage","",IF(AND(R642="Beer",Q642=0),SUM(LOOKUP(2,1/(Rates!$B$15:$B$18&lt;=W642)/(Rates!$C$15:$C$18&gt;=W642),Rates!$D$15:$D$18)*W642),VLOOKUP(VALUE(_xlfn.SINGLE(Q:Q)),Rates!A:B,2,0)*W642)))</f>
        <v/>
      </c>
      <c r="AC642" s="177" t="str" cm="1">
        <f t="array" ref="AC642">IF(_xlfn.SINGLE(A:A)="","",IF(R642="Refreshment Beverage","",IF(AND(R642="Beer",Q642=0),SUM(LOOKUP(2,1/(Rates!$B$15:$B$18&lt;=W642)/(Rates!$C$15:$C$18&gt;=W642),Rates!$E$15:$E$18)*W642),VLOOKUP(VALUE(_xlfn.SINGLE(Q:Q)),Rates!A:C,3,0)*W642)))</f>
        <v/>
      </c>
      <c r="AD642" s="168">
        <f>IFERROR(IF(OR(Q642=1,Q642=2,Q642=3,Q642=4),VLOOKUP(Q642,Rates!$A$31:$B$34,2,0)*W642,IF(V642=1,VLOOKUP(U642,'REB BEV MIN MKUP'!B:E,4,0),IF(V642&gt;1,VLOOKUP(VALUE(W642),'REB BEV MIN MKUP'!O:Q,3,0),0))),0)</f>
        <v>0</v>
      </c>
      <c r="AE642" s="177" t="str">
        <f t="shared" si="318"/>
        <v/>
      </c>
      <c r="AF642" s="13" t="str">
        <f t="shared" si="319"/>
        <v/>
      </c>
      <c r="AG642" s="177" t="str">
        <f t="shared" si="320"/>
        <v/>
      </c>
      <c r="AH642" s="184" t="str">
        <f t="shared" si="321"/>
        <v/>
      </c>
      <c r="AI642" s="184" t="str">
        <f>IF(AE:AE="","",IF(R642="Refreshment Beverage",AK642*(Rates!J$19/100),ROUND(SUM(AH642*(Rates!$J$8/100)),4)))</f>
        <v/>
      </c>
      <c r="AJ642" s="183" t="str">
        <f t="shared" si="322"/>
        <v/>
      </c>
      <c r="AK642" s="185" t="str">
        <f t="shared" si="323"/>
        <v/>
      </c>
      <c r="AL642" s="177" t="str">
        <f t="shared" si="324"/>
        <v/>
      </c>
      <c r="AM642" s="13" t="str">
        <f>IF(AS642="","",IF(R642="Refreshment Beverage",ROUND(AS642*Rates!K$19,4),ROUND(AO642*(VLOOKUP(VALUE(Q642),Rates!G$4:L$12,3,0)),4)))</f>
        <v/>
      </c>
      <c r="AN642" s="183" t="str">
        <f>IF(AS642="","",IF(R642="Refreshment Beverage",AS642*(Rates!J$19/100),MAX(AM642,AB642)))</f>
        <v/>
      </c>
      <c r="AO642" s="186" t="str">
        <f t="shared" si="325"/>
        <v/>
      </c>
      <c r="AP642" s="186" t="str">
        <f t="shared" si="326"/>
        <v/>
      </c>
      <c r="AQ642" s="186" t="str">
        <f>IF(AS642="","",IF(R642="Refreshment Beverage",ROUND(SUM(VLOOKUP(Q:Q,Rates!G$15:L$19,3,0)*(AS642-Y642-Z642-AA642)),4),ROUND(SUM(Rates!$K$8*AS642),4)))</f>
        <v/>
      </c>
      <c r="AR642" s="184" t="str">
        <f t="shared" si="327"/>
        <v/>
      </c>
      <c r="AS642" s="185" t="str">
        <f t="shared" si="328"/>
        <v/>
      </c>
      <c r="AT642" s="177" t="str">
        <f t="shared" si="329"/>
        <v/>
      </c>
      <c r="AU642" s="13" t="str">
        <f>IF(AX642="","",IF(R642="Refreshment Beverage",ROUND((BA642-Y642-Z642-AA642)*VLOOKUP(VALUE(Q642),Rates!G$15:L$19,3,0),4),ROUND(AW642*(VLOOKUP(VALUE(Q642),Rates!G:L,3,0)),4)))</f>
        <v/>
      </c>
      <c r="AV642" s="183" t="str">
        <f t="shared" si="330"/>
        <v/>
      </c>
      <c r="AW642" s="186" t="str">
        <f t="shared" si="331"/>
        <v/>
      </c>
      <c r="AX642" s="184" t="str">
        <f t="shared" si="332"/>
        <v/>
      </c>
      <c r="AY642" s="186" t="str">
        <f>IF(AX642="","",IF(R642="Refreshment Beverage",ROUND(SUM(AX642*Rates!K$19),4),ROUND(SUM(AX642*(Rates!J$8/100)),4)))</f>
        <v/>
      </c>
      <c r="AZ642" s="183" t="str">
        <f t="shared" si="333"/>
        <v/>
      </c>
      <c r="BA642" s="185" t="str">
        <f t="shared" si="334"/>
        <v/>
      </c>
      <c r="BD642" s="171"/>
      <c r="BE642" s="171"/>
      <c r="BF642" s="171"/>
      <c r="BG642" s="171"/>
    </row>
    <row r="643" spans="1:59" ht="15" customHeight="1" x14ac:dyDescent="0.3">
      <c r="A643" s="172"/>
      <c r="B643" s="172"/>
      <c r="C643" s="172"/>
      <c r="D643" s="173"/>
      <c r="E643" s="173"/>
      <c r="F643" s="173"/>
      <c r="G643" s="173"/>
      <c r="H643" s="173"/>
      <c r="I643" s="174"/>
      <c r="J643" s="175"/>
      <c r="K643" s="176" t="str">
        <f t="shared" si="306"/>
        <v/>
      </c>
      <c r="L643" s="177" t="str">
        <f t="shared" si="307"/>
        <v/>
      </c>
      <c r="M643" s="178" t="str">
        <f t="shared" si="308"/>
        <v/>
      </c>
      <c r="N643" s="44" t="str" cm="1">
        <f t="array" ref="N643">IFERROR(IF(_xlfn.SINGLE(A:A)="","",IF(R643="Beer",SUM(LOOKUP(2,1/(Rates!$B$3:$B$5&lt;=W643)/(Rates!$C$3:$C$5&gt;=W643),Rates!$D$3:$D$5)*(X643/100)*W643),IF(R643="Refreshment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44" t="str">
        <f t="shared" si="309"/>
        <v/>
      </c>
      <c r="P643" s="13"/>
      <c r="Q643" s="179" t="str">
        <f t="shared" si="310"/>
        <v/>
      </c>
      <c r="R643" s="180" t="str">
        <f t="shared" si="311"/>
        <v/>
      </c>
      <c r="S643" s="13" t="str">
        <f>IF(A643="","",IF(R643="Refreshment Beverage",VLOOKUP(VALUE(Q643),Rates!G$15:L$19,2,0),VLOOKUP(VALUE(Q643),Rates!G$4:L$8,2,0)))</f>
        <v/>
      </c>
      <c r="T643" s="13" t="str">
        <f t="shared" si="312"/>
        <v/>
      </c>
      <c r="U643" s="181" t="str">
        <f t="shared" si="313"/>
        <v/>
      </c>
      <c r="V643" s="13" t="str">
        <f t="shared" si="314"/>
        <v/>
      </c>
      <c r="W643" s="13" t="str">
        <f t="shared" si="315"/>
        <v/>
      </c>
      <c r="X643" s="182" t="str">
        <f t="shared" si="316"/>
        <v/>
      </c>
      <c r="Y643" s="183" t="str">
        <f>IF(A:A="","",IF(R643="Refreshment Beverage",VLOOKUP(Q643,Rates!G$15:L$19,6,0)*W643,VLOOKUP(Q643,Rates!G$4:L$12,6,0)*W643))</f>
        <v/>
      </c>
      <c r="Z643" s="183" t="str">
        <f t="shared" si="317"/>
        <v/>
      </c>
      <c r="AA643" s="17">
        <f t="shared" si="305"/>
        <v>0</v>
      </c>
      <c r="AB643" s="177" t="str" cm="1">
        <f t="array" ref="AB643">IF(_xlfn.SINGLE(A:A)="","",IF(R643="Refreshment Beverage","",IF(AND(R643="Beer",Q643=0),SUM(LOOKUP(2,1/(Rates!$B$15:$B$18&lt;=W643)/(Rates!$C$15:$C$18&gt;=W643),Rates!$D$15:$D$18)*W643),VLOOKUP(VALUE(_xlfn.SINGLE(Q:Q)),Rates!A:B,2,0)*W643)))</f>
        <v/>
      </c>
      <c r="AC643" s="177" t="str" cm="1">
        <f t="array" ref="AC643">IF(_xlfn.SINGLE(A:A)="","",IF(R643="Refreshment Beverage","",IF(AND(R643="Beer",Q643=0),SUM(LOOKUP(2,1/(Rates!$B$15:$B$18&lt;=W643)/(Rates!$C$15:$C$18&gt;=W643),Rates!$E$15:$E$18)*W643),VLOOKUP(VALUE(_xlfn.SINGLE(Q:Q)),Rates!A:C,3,0)*W643)))</f>
        <v/>
      </c>
      <c r="AD643" s="168">
        <f>IFERROR(IF(OR(Q643=1,Q643=2,Q643=3,Q643=4),VLOOKUP(Q643,Rates!$A$31:$B$34,2,0)*W643,IF(V643=1,VLOOKUP(U643,'REB BEV MIN MKUP'!B:E,4,0),IF(V643&gt;1,VLOOKUP(VALUE(W643),'REB BEV MIN MKUP'!O:Q,3,0),0))),0)</f>
        <v>0</v>
      </c>
      <c r="AE643" s="177" t="str">
        <f t="shared" si="318"/>
        <v/>
      </c>
      <c r="AF643" s="13" t="str">
        <f t="shared" si="319"/>
        <v/>
      </c>
      <c r="AG643" s="177" t="str">
        <f t="shared" si="320"/>
        <v/>
      </c>
      <c r="AH643" s="184" t="str">
        <f t="shared" si="321"/>
        <v/>
      </c>
      <c r="AI643" s="184" t="str">
        <f>IF(AE:AE="","",IF(R643="Refreshment Beverage",AK643*(Rates!J$19/100),ROUND(SUM(AH643*(Rates!$J$8/100)),4)))</f>
        <v/>
      </c>
      <c r="AJ643" s="183" t="str">
        <f t="shared" si="322"/>
        <v/>
      </c>
      <c r="AK643" s="185" t="str">
        <f t="shared" si="323"/>
        <v/>
      </c>
      <c r="AL643" s="177" t="str">
        <f t="shared" si="324"/>
        <v/>
      </c>
      <c r="AM643" s="13" t="str">
        <f>IF(AS643="","",IF(R643="Refreshment Beverage",ROUND(AS643*Rates!K$19,4),ROUND(AO643*(VLOOKUP(VALUE(Q643),Rates!G$4:L$12,3,0)),4)))</f>
        <v/>
      </c>
      <c r="AN643" s="183" t="str">
        <f>IF(AS643="","",IF(R643="Refreshment Beverage",AS643*(Rates!J$19/100),MAX(AM643,AB643)))</f>
        <v/>
      </c>
      <c r="AO643" s="186" t="str">
        <f t="shared" si="325"/>
        <v/>
      </c>
      <c r="AP643" s="186" t="str">
        <f t="shared" si="326"/>
        <v/>
      </c>
      <c r="AQ643" s="186" t="str">
        <f>IF(AS643="","",IF(R643="Refreshment Beverage",ROUND(SUM(VLOOKUP(Q:Q,Rates!G$15:L$19,3,0)*(AS643-Y643-Z643-AA643)),4),ROUND(SUM(Rates!$K$8*AS643),4)))</f>
        <v/>
      </c>
      <c r="AR643" s="184" t="str">
        <f t="shared" si="327"/>
        <v/>
      </c>
      <c r="AS643" s="185" t="str">
        <f t="shared" si="328"/>
        <v/>
      </c>
      <c r="AT643" s="177" t="str">
        <f t="shared" si="329"/>
        <v/>
      </c>
      <c r="AU643" s="13" t="str">
        <f>IF(AX643="","",IF(R643="Refreshment Beverage",ROUND((BA643-Y643-Z643-AA643)*VLOOKUP(VALUE(Q643),Rates!G$15:L$19,3,0),4),ROUND(AW643*(VLOOKUP(VALUE(Q643),Rates!G:L,3,0)),4)))</f>
        <v/>
      </c>
      <c r="AV643" s="183" t="str">
        <f t="shared" si="330"/>
        <v/>
      </c>
      <c r="AW643" s="186" t="str">
        <f t="shared" si="331"/>
        <v/>
      </c>
      <c r="AX643" s="184" t="str">
        <f t="shared" si="332"/>
        <v/>
      </c>
      <c r="AY643" s="186" t="str">
        <f>IF(AX643="","",IF(R643="Refreshment Beverage",ROUND(SUM(AX643*Rates!K$19),4),ROUND(SUM(AX643*(Rates!J$8/100)),4)))</f>
        <v/>
      </c>
      <c r="AZ643" s="183" t="str">
        <f t="shared" si="333"/>
        <v/>
      </c>
      <c r="BA643" s="185" t="str">
        <f t="shared" si="334"/>
        <v/>
      </c>
      <c r="BD643" s="171"/>
      <c r="BE643" s="171"/>
      <c r="BF643" s="171"/>
      <c r="BG643" s="171"/>
    </row>
    <row r="644" spans="1:59" ht="15" customHeight="1" x14ac:dyDescent="0.3">
      <c r="A644" s="172"/>
      <c r="B644" s="172"/>
      <c r="C644" s="172"/>
      <c r="D644" s="173"/>
      <c r="E644" s="173"/>
      <c r="F644" s="173"/>
      <c r="G644" s="173"/>
      <c r="H644" s="173"/>
      <c r="I644" s="174"/>
      <c r="J644" s="175"/>
      <c r="K644" s="176" t="str">
        <f t="shared" si="306"/>
        <v/>
      </c>
      <c r="L644" s="177" t="str">
        <f t="shared" si="307"/>
        <v/>
      </c>
      <c r="M644" s="178" t="str">
        <f t="shared" si="308"/>
        <v/>
      </c>
      <c r="N644" s="44" t="str" cm="1">
        <f t="array" ref="N644">IFERROR(IF(_xlfn.SINGLE(A:A)="","",IF(R644="Beer",SUM(LOOKUP(2,1/(Rates!$B$3:$B$5&lt;=W644)/(Rates!$C$3:$C$5&gt;=W644),Rates!$D$3:$D$5)*(X644/100)*W644),IF(R644="Refreshment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44" t="str">
        <f t="shared" si="309"/>
        <v/>
      </c>
      <c r="P644" s="13"/>
      <c r="Q644" s="179" t="str">
        <f t="shared" si="310"/>
        <v/>
      </c>
      <c r="R644" s="180" t="str">
        <f t="shared" si="311"/>
        <v/>
      </c>
      <c r="S644" s="13" t="str">
        <f>IF(A644="","",IF(R644="Refreshment Beverage",VLOOKUP(VALUE(Q644),Rates!G$15:L$19,2,0),VLOOKUP(VALUE(Q644),Rates!G$4:L$8,2,0)))</f>
        <v/>
      </c>
      <c r="T644" s="13" t="str">
        <f t="shared" si="312"/>
        <v/>
      </c>
      <c r="U644" s="181" t="str">
        <f t="shared" si="313"/>
        <v/>
      </c>
      <c r="V644" s="13" t="str">
        <f t="shared" si="314"/>
        <v/>
      </c>
      <c r="W644" s="13" t="str">
        <f t="shared" si="315"/>
        <v/>
      </c>
      <c r="X644" s="182" t="str">
        <f t="shared" si="316"/>
        <v/>
      </c>
      <c r="Y644" s="183" t="str">
        <f>IF(A:A="","",IF(R644="Refreshment Beverage",VLOOKUP(Q644,Rates!G$15:L$19,6,0)*W644,VLOOKUP(Q644,Rates!G$4:L$12,6,0)*W644))</f>
        <v/>
      </c>
      <c r="Z644" s="183" t="str">
        <f t="shared" si="317"/>
        <v/>
      </c>
      <c r="AA644" s="17">
        <f t="shared" si="305"/>
        <v>0</v>
      </c>
      <c r="AB644" s="177" t="str" cm="1">
        <f t="array" ref="AB644">IF(_xlfn.SINGLE(A:A)="","",IF(R644="Refreshment Beverage","",IF(AND(R644="Beer",Q644=0),SUM(LOOKUP(2,1/(Rates!$B$15:$B$18&lt;=W644)/(Rates!$C$15:$C$18&gt;=W644),Rates!$D$15:$D$18)*W644),VLOOKUP(VALUE(_xlfn.SINGLE(Q:Q)),Rates!A:B,2,0)*W644)))</f>
        <v/>
      </c>
      <c r="AC644" s="177" t="str" cm="1">
        <f t="array" ref="AC644">IF(_xlfn.SINGLE(A:A)="","",IF(R644="Refreshment Beverage","",IF(AND(R644="Beer",Q644=0),SUM(LOOKUP(2,1/(Rates!$B$15:$B$18&lt;=W644)/(Rates!$C$15:$C$18&gt;=W644),Rates!$E$15:$E$18)*W644),VLOOKUP(VALUE(_xlfn.SINGLE(Q:Q)),Rates!A:C,3,0)*W644)))</f>
        <v/>
      </c>
      <c r="AD644" s="168">
        <f>IFERROR(IF(OR(Q644=1,Q644=2,Q644=3,Q644=4),VLOOKUP(Q644,Rates!$A$31:$B$34,2,0)*W644,IF(V644=1,VLOOKUP(U644,'REB BEV MIN MKUP'!B:E,4,0),IF(V644&gt;1,VLOOKUP(VALUE(W644),'REB BEV MIN MKUP'!O:Q,3,0),0))),0)</f>
        <v>0</v>
      </c>
      <c r="AE644" s="177" t="str">
        <f t="shared" si="318"/>
        <v/>
      </c>
      <c r="AF644" s="13" t="str">
        <f t="shared" si="319"/>
        <v/>
      </c>
      <c r="AG644" s="177" t="str">
        <f t="shared" si="320"/>
        <v/>
      </c>
      <c r="AH644" s="184" t="str">
        <f t="shared" si="321"/>
        <v/>
      </c>
      <c r="AI644" s="184" t="str">
        <f>IF(AE:AE="","",IF(R644="Refreshment Beverage",AK644*(Rates!J$19/100),ROUND(SUM(AH644*(Rates!$J$8/100)),4)))</f>
        <v/>
      </c>
      <c r="AJ644" s="183" t="str">
        <f t="shared" si="322"/>
        <v/>
      </c>
      <c r="AK644" s="185" t="str">
        <f t="shared" si="323"/>
        <v/>
      </c>
      <c r="AL644" s="177" t="str">
        <f t="shared" si="324"/>
        <v/>
      </c>
      <c r="AM644" s="13" t="str">
        <f>IF(AS644="","",IF(R644="Refreshment Beverage",ROUND(AS644*Rates!K$19,4),ROUND(AO644*(VLOOKUP(VALUE(Q644),Rates!G$4:L$12,3,0)),4)))</f>
        <v/>
      </c>
      <c r="AN644" s="183" t="str">
        <f>IF(AS644="","",IF(R644="Refreshment Beverage",AS644*(Rates!J$19/100),MAX(AM644,AB644)))</f>
        <v/>
      </c>
      <c r="AO644" s="186" t="str">
        <f t="shared" si="325"/>
        <v/>
      </c>
      <c r="AP644" s="186" t="str">
        <f t="shared" si="326"/>
        <v/>
      </c>
      <c r="AQ644" s="186" t="str">
        <f>IF(AS644="","",IF(R644="Refreshment Beverage",ROUND(SUM(VLOOKUP(Q:Q,Rates!G$15:L$19,3,0)*(AS644-Y644-Z644-AA644)),4),ROUND(SUM(Rates!$K$8*AS644),4)))</f>
        <v/>
      </c>
      <c r="AR644" s="184" t="str">
        <f t="shared" si="327"/>
        <v/>
      </c>
      <c r="AS644" s="185" t="str">
        <f t="shared" si="328"/>
        <v/>
      </c>
      <c r="AT644" s="177" t="str">
        <f t="shared" si="329"/>
        <v/>
      </c>
      <c r="AU644" s="13" t="str">
        <f>IF(AX644="","",IF(R644="Refreshment Beverage",ROUND((BA644-Y644-Z644-AA644)*VLOOKUP(VALUE(Q644),Rates!G$15:L$19,3,0),4),ROUND(AW644*(VLOOKUP(VALUE(Q644),Rates!G:L,3,0)),4)))</f>
        <v/>
      </c>
      <c r="AV644" s="183" t="str">
        <f t="shared" si="330"/>
        <v/>
      </c>
      <c r="AW644" s="186" t="str">
        <f t="shared" si="331"/>
        <v/>
      </c>
      <c r="AX644" s="184" t="str">
        <f t="shared" si="332"/>
        <v/>
      </c>
      <c r="AY644" s="186" t="str">
        <f>IF(AX644="","",IF(R644="Refreshment Beverage",ROUND(SUM(AX644*Rates!K$19),4),ROUND(SUM(AX644*(Rates!J$8/100)),4)))</f>
        <v/>
      </c>
      <c r="AZ644" s="183" t="str">
        <f t="shared" si="333"/>
        <v/>
      </c>
      <c r="BA644" s="185" t="str">
        <f t="shared" si="334"/>
        <v/>
      </c>
      <c r="BD644" s="171"/>
      <c r="BE644" s="171"/>
      <c r="BF644" s="171"/>
      <c r="BG644" s="171"/>
    </row>
    <row r="645" spans="1:59" ht="15" customHeight="1" x14ac:dyDescent="0.3">
      <c r="A645" s="172"/>
      <c r="B645" s="172"/>
      <c r="C645" s="172"/>
      <c r="D645" s="173"/>
      <c r="E645" s="173"/>
      <c r="F645" s="173"/>
      <c r="G645" s="173"/>
      <c r="H645" s="173"/>
      <c r="I645" s="174"/>
      <c r="J645" s="175"/>
      <c r="K645" s="176" t="str">
        <f t="shared" si="306"/>
        <v/>
      </c>
      <c r="L645" s="177" t="str">
        <f t="shared" si="307"/>
        <v/>
      </c>
      <c r="M645" s="178" t="str">
        <f t="shared" si="308"/>
        <v/>
      </c>
      <c r="N645" s="44" t="str" cm="1">
        <f t="array" ref="N645">IFERROR(IF(_xlfn.SINGLE(A:A)="","",IF(R645="Beer",SUM(LOOKUP(2,1/(Rates!$B$3:$B$5&lt;=W645)/(Rates!$C$3:$C$5&gt;=W645),Rates!$D$3:$D$5)*(X645/100)*W645),IF(R645="Refreshment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44" t="str">
        <f t="shared" si="309"/>
        <v/>
      </c>
      <c r="P645" s="13"/>
      <c r="Q645" s="179" t="str">
        <f t="shared" si="310"/>
        <v/>
      </c>
      <c r="R645" s="180" t="str">
        <f t="shared" si="311"/>
        <v/>
      </c>
      <c r="S645" s="13" t="str">
        <f>IF(A645="","",IF(R645="Refreshment Beverage",VLOOKUP(VALUE(Q645),Rates!G$15:L$19,2,0),VLOOKUP(VALUE(Q645),Rates!G$4:L$8,2,0)))</f>
        <v/>
      </c>
      <c r="T645" s="13" t="str">
        <f t="shared" si="312"/>
        <v/>
      </c>
      <c r="U645" s="181" t="str">
        <f t="shared" si="313"/>
        <v/>
      </c>
      <c r="V645" s="13" t="str">
        <f t="shared" si="314"/>
        <v/>
      </c>
      <c r="W645" s="13" t="str">
        <f t="shared" si="315"/>
        <v/>
      </c>
      <c r="X645" s="182" t="str">
        <f t="shared" si="316"/>
        <v/>
      </c>
      <c r="Y645" s="183" t="str">
        <f>IF(A:A="","",IF(R645="Refreshment Beverage",VLOOKUP(Q645,Rates!G$15:L$19,6,0)*W645,VLOOKUP(Q645,Rates!G$4:L$12,6,0)*W645))</f>
        <v/>
      </c>
      <c r="Z645" s="183" t="str">
        <f t="shared" si="317"/>
        <v/>
      </c>
      <c r="AA645" s="17">
        <f t="shared" si="305"/>
        <v>0</v>
      </c>
      <c r="AB645" s="177" t="str" cm="1">
        <f t="array" ref="AB645">IF(_xlfn.SINGLE(A:A)="","",IF(R645="Refreshment Beverage","",IF(AND(R645="Beer",Q645=0),SUM(LOOKUP(2,1/(Rates!$B$15:$B$18&lt;=W645)/(Rates!$C$15:$C$18&gt;=W645),Rates!$D$15:$D$18)*W645),VLOOKUP(VALUE(_xlfn.SINGLE(Q:Q)),Rates!A:B,2,0)*W645)))</f>
        <v/>
      </c>
      <c r="AC645" s="177" t="str" cm="1">
        <f t="array" ref="AC645">IF(_xlfn.SINGLE(A:A)="","",IF(R645="Refreshment Beverage","",IF(AND(R645="Beer",Q645=0),SUM(LOOKUP(2,1/(Rates!$B$15:$B$18&lt;=W645)/(Rates!$C$15:$C$18&gt;=W645),Rates!$E$15:$E$18)*W645),VLOOKUP(VALUE(_xlfn.SINGLE(Q:Q)),Rates!A:C,3,0)*W645)))</f>
        <v/>
      </c>
      <c r="AD645" s="168">
        <f>IFERROR(IF(OR(Q645=1,Q645=2,Q645=3,Q645=4),VLOOKUP(Q645,Rates!$A$31:$B$34,2,0)*W645,IF(V645=1,VLOOKUP(U645,'REB BEV MIN MKUP'!B:E,4,0),IF(V645&gt;1,VLOOKUP(VALUE(W645),'REB BEV MIN MKUP'!O:Q,3,0),0))),0)</f>
        <v>0</v>
      </c>
      <c r="AE645" s="177" t="str">
        <f t="shared" si="318"/>
        <v/>
      </c>
      <c r="AF645" s="13" t="str">
        <f t="shared" si="319"/>
        <v/>
      </c>
      <c r="AG645" s="177" t="str">
        <f t="shared" si="320"/>
        <v/>
      </c>
      <c r="AH645" s="184" t="str">
        <f t="shared" si="321"/>
        <v/>
      </c>
      <c r="AI645" s="184" t="str">
        <f>IF(AE:AE="","",IF(R645="Refreshment Beverage",AK645*(Rates!J$19/100),ROUND(SUM(AH645*(Rates!$J$8/100)),4)))</f>
        <v/>
      </c>
      <c r="AJ645" s="183" t="str">
        <f t="shared" si="322"/>
        <v/>
      </c>
      <c r="AK645" s="185" t="str">
        <f t="shared" si="323"/>
        <v/>
      </c>
      <c r="AL645" s="177" t="str">
        <f t="shared" si="324"/>
        <v/>
      </c>
      <c r="AM645" s="13" t="str">
        <f>IF(AS645="","",IF(R645="Refreshment Beverage",ROUND(AS645*Rates!K$19,4),ROUND(AO645*(VLOOKUP(VALUE(Q645),Rates!G$4:L$12,3,0)),4)))</f>
        <v/>
      </c>
      <c r="AN645" s="183" t="str">
        <f>IF(AS645="","",IF(R645="Refreshment Beverage",AS645*(Rates!J$19/100),MAX(AM645,AB645)))</f>
        <v/>
      </c>
      <c r="AO645" s="186" t="str">
        <f t="shared" si="325"/>
        <v/>
      </c>
      <c r="AP645" s="186" t="str">
        <f t="shared" si="326"/>
        <v/>
      </c>
      <c r="AQ645" s="186" t="str">
        <f>IF(AS645="","",IF(R645="Refreshment Beverage",ROUND(SUM(VLOOKUP(Q:Q,Rates!G$15:L$19,3,0)*(AS645-Y645-Z645-AA645)),4),ROUND(SUM(Rates!$K$8*AS645),4)))</f>
        <v/>
      </c>
      <c r="AR645" s="184" t="str">
        <f t="shared" si="327"/>
        <v/>
      </c>
      <c r="AS645" s="185" t="str">
        <f t="shared" si="328"/>
        <v/>
      </c>
      <c r="AT645" s="177" t="str">
        <f t="shared" si="329"/>
        <v/>
      </c>
      <c r="AU645" s="13" t="str">
        <f>IF(AX645="","",IF(R645="Refreshment Beverage",ROUND((BA645-Y645-Z645-AA645)*VLOOKUP(VALUE(Q645),Rates!G$15:L$19,3,0),4),ROUND(AW645*(VLOOKUP(VALUE(Q645),Rates!G:L,3,0)),4)))</f>
        <v/>
      </c>
      <c r="AV645" s="183" t="str">
        <f t="shared" si="330"/>
        <v/>
      </c>
      <c r="AW645" s="186" t="str">
        <f t="shared" si="331"/>
        <v/>
      </c>
      <c r="AX645" s="184" t="str">
        <f t="shared" si="332"/>
        <v/>
      </c>
      <c r="AY645" s="186" t="str">
        <f>IF(AX645="","",IF(R645="Refreshment Beverage",ROUND(SUM(AX645*Rates!K$19),4),ROUND(SUM(AX645*(Rates!J$8/100)),4)))</f>
        <v/>
      </c>
      <c r="AZ645" s="183" t="str">
        <f t="shared" si="333"/>
        <v/>
      </c>
      <c r="BA645" s="185" t="str">
        <f t="shared" si="334"/>
        <v/>
      </c>
      <c r="BD645" s="171"/>
      <c r="BE645" s="171"/>
      <c r="BF645" s="171"/>
      <c r="BG645" s="171"/>
    </row>
    <row r="646" spans="1:59" ht="15" customHeight="1" x14ac:dyDescent="0.3">
      <c r="A646" s="172"/>
      <c r="B646" s="172"/>
      <c r="C646" s="172"/>
      <c r="D646" s="173"/>
      <c r="E646" s="173"/>
      <c r="F646" s="173"/>
      <c r="G646" s="173"/>
      <c r="H646" s="173"/>
      <c r="I646" s="174"/>
      <c r="J646" s="175"/>
      <c r="K646" s="176" t="str">
        <f t="shared" si="306"/>
        <v/>
      </c>
      <c r="L646" s="177" t="str">
        <f t="shared" si="307"/>
        <v/>
      </c>
      <c r="M646" s="178" t="str">
        <f t="shared" si="308"/>
        <v/>
      </c>
      <c r="N646" s="44" t="str" cm="1">
        <f t="array" ref="N646">IFERROR(IF(_xlfn.SINGLE(A:A)="","",IF(R646="Beer",SUM(LOOKUP(2,1/(Rates!$B$3:$B$5&lt;=W646)/(Rates!$C$3:$C$5&gt;=W646),Rates!$D$3:$D$5)*(X646/100)*W646),IF(R646="Refreshment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44" t="str">
        <f t="shared" si="309"/>
        <v/>
      </c>
      <c r="P646" s="13"/>
      <c r="Q646" s="179" t="str">
        <f t="shared" si="310"/>
        <v/>
      </c>
      <c r="R646" s="180" t="str">
        <f t="shared" si="311"/>
        <v/>
      </c>
      <c r="S646" s="13" t="str">
        <f>IF(A646="","",IF(R646="Refreshment Beverage",VLOOKUP(VALUE(Q646),Rates!G$15:L$19,2,0),VLOOKUP(VALUE(Q646),Rates!G$4:L$8,2,0)))</f>
        <v/>
      </c>
      <c r="T646" s="13" t="str">
        <f t="shared" si="312"/>
        <v/>
      </c>
      <c r="U646" s="181" t="str">
        <f t="shared" si="313"/>
        <v/>
      </c>
      <c r="V646" s="13" t="str">
        <f t="shared" si="314"/>
        <v/>
      </c>
      <c r="W646" s="13" t="str">
        <f t="shared" si="315"/>
        <v/>
      </c>
      <c r="X646" s="182" t="str">
        <f t="shared" si="316"/>
        <v/>
      </c>
      <c r="Y646" s="183" t="str">
        <f>IF(A:A="","",IF(R646="Refreshment Beverage",VLOOKUP(Q646,Rates!G$15:L$19,6,0)*W646,VLOOKUP(Q646,Rates!G$4:L$12,6,0)*W646))</f>
        <v/>
      </c>
      <c r="Z646" s="183" t="str">
        <f t="shared" si="317"/>
        <v/>
      </c>
      <c r="AA646" s="17">
        <f t="shared" si="305"/>
        <v>0</v>
      </c>
      <c r="AB646" s="177" t="str" cm="1">
        <f t="array" ref="AB646">IF(_xlfn.SINGLE(A:A)="","",IF(R646="Refreshment Beverage","",IF(AND(R646="Beer",Q646=0),SUM(LOOKUP(2,1/(Rates!$B$15:$B$18&lt;=W646)/(Rates!$C$15:$C$18&gt;=W646),Rates!$D$15:$D$18)*W646),VLOOKUP(VALUE(_xlfn.SINGLE(Q:Q)),Rates!A:B,2,0)*W646)))</f>
        <v/>
      </c>
      <c r="AC646" s="177" t="str" cm="1">
        <f t="array" ref="AC646">IF(_xlfn.SINGLE(A:A)="","",IF(R646="Refreshment Beverage","",IF(AND(R646="Beer",Q646=0),SUM(LOOKUP(2,1/(Rates!$B$15:$B$18&lt;=W646)/(Rates!$C$15:$C$18&gt;=W646),Rates!$E$15:$E$18)*W646),VLOOKUP(VALUE(_xlfn.SINGLE(Q:Q)),Rates!A:C,3,0)*W646)))</f>
        <v/>
      </c>
      <c r="AD646" s="168">
        <f>IFERROR(IF(OR(Q646=1,Q646=2,Q646=3,Q646=4),VLOOKUP(Q646,Rates!$A$31:$B$34,2,0)*W646,IF(V646=1,VLOOKUP(U646,'REB BEV MIN MKUP'!B:E,4,0),IF(V646&gt;1,VLOOKUP(VALUE(W646),'REB BEV MIN MKUP'!O:Q,3,0),0))),0)</f>
        <v>0</v>
      </c>
      <c r="AE646" s="177" t="str">
        <f t="shared" si="318"/>
        <v/>
      </c>
      <c r="AF646" s="13" t="str">
        <f t="shared" si="319"/>
        <v/>
      </c>
      <c r="AG646" s="177" t="str">
        <f t="shared" si="320"/>
        <v/>
      </c>
      <c r="AH646" s="184" t="str">
        <f t="shared" si="321"/>
        <v/>
      </c>
      <c r="AI646" s="184" t="str">
        <f>IF(AE:AE="","",IF(R646="Refreshment Beverage",AK646*(Rates!J$19/100),ROUND(SUM(AH646*(Rates!$J$8/100)),4)))</f>
        <v/>
      </c>
      <c r="AJ646" s="183" t="str">
        <f t="shared" si="322"/>
        <v/>
      </c>
      <c r="AK646" s="185" t="str">
        <f t="shared" si="323"/>
        <v/>
      </c>
      <c r="AL646" s="177" t="str">
        <f t="shared" si="324"/>
        <v/>
      </c>
      <c r="AM646" s="13" t="str">
        <f>IF(AS646="","",IF(R646="Refreshment Beverage",ROUND(AS646*Rates!K$19,4),ROUND(AO646*(VLOOKUP(VALUE(Q646),Rates!G$4:L$12,3,0)),4)))</f>
        <v/>
      </c>
      <c r="AN646" s="183" t="str">
        <f>IF(AS646="","",IF(R646="Refreshment Beverage",AS646*(Rates!J$19/100),MAX(AM646,AB646)))</f>
        <v/>
      </c>
      <c r="AO646" s="186" t="str">
        <f t="shared" si="325"/>
        <v/>
      </c>
      <c r="AP646" s="186" t="str">
        <f t="shared" si="326"/>
        <v/>
      </c>
      <c r="AQ646" s="186" t="str">
        <f>IF(AS646="","",IF(R646="Refreshment Beverage",ROUND(SUM(VLOOKUP(Q:Q,Rates!G$15:L$19,3,0)*(AS646-Y646-Z646-AA646)),4),ROUND(SUM(Rates!$K$8*AS646),4)))</f>
        <v/>
      </c>
      <c r="AR646" s="184" t="str">
        <f t="shared" si="327"/>
        <v/>
      </c>
      <c r="AS646" s="185" t="str">
        <f t="shared" si="328"/>
        <v/>
      </c>
      <c r="AT646" s="177" t="str">
        <f t="shared" si="329"/>
        <v/>
      </c>
      <c r="AU646" s="13" t="str">
        <f>IF(AX646="","",IF(R646="Refreshment Beverage",ROUND((BA646-Y646-Z646-AA646)*VLOOKUP(VALUE(Q646),Rates!G$15:L$19,3,0),4),ROUND(AW646*(VLOOKUP(VALUE(Q646),Rates!G:L,3,0)),4)))</f>
        <v/>
      </c>
      <c r="AV646" s="183" t="str">
        <f t="shared" si="330"/>
        <v/>
      </c>
      <c r="AW646" s="186" t="str">
        <f t="shared" si="331"/>
        <v/>
      </c>
      <c r="AX646" s="184" t="str">
        <f t="shared" si="332"/>
        <v/>
      </c>
      <c r="AY646" s="186" t="str">
        <f>IF(AX646="","",IF(R646="Refreshment Beverage",ROUND(SUM(AX646*Rates!K$19),4),ROUND(SUM(AX646*(Rates!J$8/100)),4)))</f>
        <v/>
      </c>
      <c r="AZ646" s="183" t="str">
        <f t="shared" si="333"/>
        <v/>
      </c>
      <c r="BA646" s="185" t="str">
        <f t="shared" si="334"/>
        <v/>
      </c>
      <c r="BD646" s="171"/>
      <c r="BE646" s="171"/>
      <c r="BF646" s="171"/>
      <c r="BG646" s="171"/>
    </row>
    <row r="647" spans="1:59" ht="15" customHeight="1" x14ac:dyDescent="0.3">
      <c r="A647" s="172"/>
      <c r="B647" s="172"/>
      <c r="C647" s="172"/>
      <c r="D647" s="173"/>
      <c r="E647" s="173"/>
      <c r="F647" s="173"/>
      <c r="G647" s="173"/>
      <c r="H647" s="173"/>
      <c r="I647" s="174"/>
      <c r="J647" s="175"/>
      <c r="K647" s="176" t="str">
        <f t="shared" si="306"/>
        <v/>
      </c>
      <c r="L647" s="177" t="str">
        <f t="shared" si="307"/>
        <v/>
      </c>
      <c r="M647" s="178" t="str">
        <f t="shared" si="308"/>
        <v/>
      </c>
      <c r="N647" s="44" t="str" cm="1">
        <f t="array" ref="N647">IFERROR(IF(_xlfn.SINGLE(A:A)="","",IF(R647="Beer",SUM(LOOKUP(2,1/(Rates!$B$3:$B$5&lt;=W647)/(Rates!$C$3:$C$5&gt;=W647),Rates!$D$3:$D$5)*(X647/100)*W647),IF(R647="Refreshment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44" t="str">
        <f t="shared" si="309"/>
        <v/>
      </c>
      <c r="P647" s="13"/>
      <c r="Q647" s="179" t="str">
        <f t="shared" si="310"/>
        <v/>
      </c>
      <c r="R647" s="180" t="str">
        <f t="shared" si="311"/>
        <v/>
      </c>
      <c r="S647" s="13" t="str">
        <f>IF(A647="","",IF(R647="Refreshment Beverage",VLOOKUP(VALUE(Q647),Rates!G$15:L$19,2,0),VLOOKUP(VALUE(Q647),Rates!G$4:L$8,2,0)))</f>
        <v/>
      </c>
      <c r="T647" s="13" t="str">
        <f t="shared" si="312"/>
        <v/>
      </c>
      <c r="U647" s="181" t="str">
        <f t="shared" si="313"/>
        <v/>
      </c>
      <c r="V647" s="13" t="str">
        <f t="shared" si="314"/>
        <v/>
      </c>
      <c r="W647" s="13" t="str">
        <f t="shared" si="315"/>
        <v/>
      </c>
      <c r="X647" s="182" t="str">
        <f t="shared" si="316"/>
        <v/>
      </c>
      <c r="Y647" s="183" t="str">
        <f>IF(A:A="","",IF(R647="Refreshment Beverage",VLOOKUP(Q647,Rates!G$15:L$19,6,0)*W647,VLOOKUP(Q647,Rates!G$4:L$12,6,0)*W647))</f>
        <v/>
      </c>
      <c r="Z647" s="183" t="str">
        <f t="shared" si="317"/>
        <v/>
      </c>
      <c r="AA647" s="17">
        <f t="shared" ref="AA647:AA710" si="335">IF(AND(U647&gt;0.049,U647&lt;0.401),SUM(0.0536*V647),IF(AND(U647&gt;0.4,U647&lt;0.47),SUM(0.0643*V647),IF(AND(U647&gt;0.469,U647&lt;0.66),SUM(0.075*V647),IF(AND(U647&gt;0.659,U647&lt;0.75),SUM(0.1071*V647),IF(AND(U647&gt;0.749,U647&lt;0.9),SUM(0.1178*V647),IF(AND(U647&gt;0.899,U647&lt;1),SUM(0.1393*V647),IF(U647=1,SUM(0.1499*V647),IF(U647=1.14,SUM(0.1714*V647),IF(U647=1.75,SUM(0.2678*V647),IF(U647=2,SUM(0.2999*V647),IF(U647=3,SUM(0.4499*V647),0)))))))))))</f>
        <v>0</v>
      </c>
      <c r="AB647" s="177" t="str" cm="1">
        <f t="array" ref="AB647">IF(_xlfn.SINGLE(A:A)="","",IF(R647="Refreshment Beverage","",IF(AND(R647="Beer",Q647=0),SUM(LOOKUP(2,1/(Rates!$B$15:$B$18&lt;=W647)/(Rates!$C$15:$C$18&gt;=W647),Rates!$D$15:$D$18)*W647),VLOOKUP(VALUE(_xlfn.SINGLE(Q:Q)),Rates!A:B,2,0)*W647)))</f>
        <v/>
      </c>
      <c r="AC647" s="177" t="str" cm="1">
        <f t="array" ref="AC647">IF(_xlfn.SINGLE(A:A)="","",IF(R647="Refreshment Beverage","",IF(AND(R647="Beer",Q647=0),SUM(LOOKUP(2,1/(Rates!$B$15:$B$18&lt;=W647)/(Rates!$C$15:$C$18&gt;=W647),Rates!$E$15:$E$18)*W647),VLOOKUP(VALUE(_xlfn.SINGLE(Q:Q)),Rates!A:C,3,0)*W647)))</f>
        <v/>
      </c>
      <c r="AD647" s="168">
        <f>IFERROR(IF(OR(Q647=1,Q647=2,Q647=3,Q647=4),VLOOKUP(Q647,Rates!$A$31:$B$34,2,0)*W647,IF(V647=1,VLOOKUP(U647,'REB BEV MIN MKUP'!B:E,4,0),IF(V647&gt;1,VLOOKUP(VALUE(W647),'REB BEV MIN MKUP'!O:Q,3,0),0))),0)</f>
        <v>0</v>
      </c>
      <c r="AE647" s="177" t="str">
        <f t="shared" si="318"/>
        <v/>
      </c>
      <c r="AF647" s="13" t="str">
        <f t="shared" si="319"/>
        <v/>
      </c>
      <c r="AG647" s="177" t="str">
        <f t="shared" si="320"/>
        <v/>
      </c>
      <c r="AH647" s="184" t="str">
        <f t="shared" si="321"/>
        <v/>
      </c>
      <c r="AI647" s="184" t="str">
        <f>IF(AE:AE="","",IF(R647="Refreshment Beverage",AK647*(Rates!J$19/100),ROUND(SUM(AH647*(Rates!$J$8/100)),4)))</f>
        <v/>
      </c>
      <c r="AJ647" s="183" t="str">
        <f t="shared" si="322"/>
        <v/>
      </c>
      <c r="AK647" s="185" t="str">
        <f t="shared" si="323"/>
        <v/>
      </c>
      <c r="AL647" s="177" t="str">
        <f t="shared" si="324"/>
        <v/>
      </c>
      <c r="AM647" s="13" t="str">
        <f>IF(AS647="","",IF(R647="Refreshment Beverage",ROUND(AS647*Rates!K$19,4),ROUND(AO647*(VLOOKUP(VALUE(Q647),Rates!G$4:L$12,3,0)),4)))</f>
        <v/>
      </c>
      <c r="AN647" s="183" t="str">
        <f>IF(AS647="","",IF(R647="Refreshment Beverage",AS647*(Rates!J$19/100),MAX(AM647,AB647)))</f>
        <v/>
      </c>
      <c r="AO647" s="186" t="str">
        <f t="shared" si="325"/>
        <v/>
      </c>
      <c r="AP647" s="186" t="str">
        <f t="shared" si="326"/>
        <v/>
      </c>
      <c r="AQ647" s="186" t="str">
        <f>IF(AS647="","",IF(R647="Refreshment Beverage",ROUND(SUM(VLOOKUP(Q:Q,Rates!G$15:L$19,3,0)*(AS647-Y647-Z647-AA647)),4),ROUND(SUM(Rates!$K$8*AS647),4)))</f>
        <v/>
      </c>
      <c r="AR647" s="184" t="str">
        <f t="shared" si="327"/>
        <v/>
      </c>
      <c r="AS647" s="185" t="str">
        <f t="shared" si="328"/>
        <v/>
      </c>
      <c r="AT647" s="177" t="str">
        <f t="shared" si="329"/>
        <v/>
      </c>
      <c r="AU647" s="13" t="str">
        <f>IF(AX647="","",IF(R647="Refreshment Beverage",ROUND((BA647-Y647-Z647-AA647)*VLOOKUP(VALUE(Q647),Rates!G$15:L$19,3,0),4),ROUND(AW647*(VLOOKUP(VALUE(Q647),Rates!G:L,3,0)),4)))</f>
        <v/>
      </c>
      <c r="AV647" s="183" t="str">
        <f t="shared" si="330"/>
        <v/>
      </c>
      <c r="AW647" s="186" t="str">
        <f t="shared" si="331"/>
        <v/>
      </c>
      <c r="AX647" s="184" t="str">
        <f t="shared" si="332"/>
        <v/>
      </c>
      <c r="AY647" s="186" t="str">
        <f>IF(AX647="","",IF(R647="Refreshment Beverage",ROUND(SUM(AX647*Rates!K$19),4),ROUND(SUM(AX647*(Rates!J$8/100)),4)))</f>
        <v/>
      </c>
      <c r="AZ647" s="183" t="str">
        <f t="shared" si="333"/>
        <v/>
      </c>
      <c r="BA647" s="185" t="str">
        <f t="shared" si="334"/>
        <v/>
      </c>
      <c r="BD647" s="171"/>
      <c r="BE647" s="171"/>
      <c r="BF647" s="171"/>
      <c r="BG647" s="171"/>
    </row>
    <row r="648" spans="1:59" ht="15" customHeight="1" x14ac:dyDescent="0.3">
      <c r="A648" s="172"/>
      <c r="B648" s="172"/>
      <c r="C648" s="172"/>
      <c r="D648" s="173"/>
      <c r="E648" s="173"/>
      <c r="F648" s="173"/>
      <c r="G648" s="173"/>
      <c r="H648" s="173"/>
      <c r="I648" s="174"/>
      <c r="J648" s="175"/>
      <c r="K648" s="176" t="str">
        <f t="shared" ref="K648:K711" si="336">IFERROR(IF(A:A="","",IF(OR(C648="",E648="",F648="",G648="",H648="",I648="",J648=""),"",ROUND(IF(J648="Gross Price to Brewers",AE648,IF(J648="Retail Price",AL648,IF(J648="Licensee Retail",AT648,""))),2))),"")</f>
        <v/>
      </c>
      <c r="L648" s="177" t="str">
        <f t="shared" ref="L648:L711" si="337">M648</f>
        <v/>
      </c>
      <c r="M648" s="178" t="str">
        <f t="shared" ref="M648:M711" si="338">IFERROR(IF(A:A="","",IF(OR(C648="",E648="",F648="",G648="",H648="",I648="",J648=""),"",ROUND(IF(J648="Gross Price to Brewers",AK648,IF(J648="Retail Price",AS648,IF(J648="Licensee Retail",BA648,""))),2))),"")</f>
        <v/>
      </c>
      <c r="N648" s="44" t="str" cm="1">
        <f t="array" ref="N648">IFERROR(IF(_xlfn.SINGLE(A:A)="","",IF(R648="Beer",SUM(LOOKUP(2,1/(Rates!$B$3:$B$5&lt;=W648)/(Rates!$C$3:$C$5&gt;=W648),Rates!$D$3:$D$5)*(X648/100)*W648),IF(R648="Refreshment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44" t="str">
        <f t="shared" ref="O648:O711" si="339">IF(B:B="","",IF(M648&gt;N648,"YES","NO"))</f>
        <v/>
      </c>
      <c r="P648" s="13"/>
      <c r="Q648" s="179" t="str">
        <f t="shared" ref="Q648:Q711" si="340">IF(A648="","",IF(OR(D648="",D648=0),0,D648))</f>
        <v/>
      </c>
      <c r="R648" s="180" t="str">
        <f t="shared" ref="R648:R711" si="341">IF(C648="","",IF(OR(C648="Spirit-Based Cooler",C648="Wine-Based Cooler",C648="Cider",C648="Other"),"Refreshment Beverage",""))</f>
        <v/>
      </c>
      <c r="S648" s="13" t="str">
        <f>IF(A648="","",IF(R648="Refreshment Beverage",VLOOKUP(VALUE(Q648),Rates!G$15:L$19,2,0),VLOOKUP(VALUE(Q648),Rates!G$4:L$8,2,0)))</f>
        <v/>
      </c>
      <c r="T648" s="13" t="str">
        <f t="shared" ref="T648:T711" si="342">IF(A648="","",G648)</f>
        <v/>
      </c>
      <c r="U648" s="181" t="str">
        <f t="shared" ref="U648:U711" si="343">IF(A:A="","",SUM(W648/V648))</f>
        <v/>
      </c>
      <c r="V648" s="13" t="str">
        <f t="shared" ref="V648:V711" si="344">IF(A648="","",F648)</f>
        <v/>
      </c>
      <c r="W648" s="13" t="str">
        <f t="shared" ref="W648:W711" si="345">IF(A648="","",E648*F648)</f>
        <v/>
      </c>
      <c r="X648" s="182" t="str">
        <f t="shared" ref="X648:X711" si="346">IF(A648="","",H648)</f>
        <v/>
      </c>
      <c r="Y648" s="183" t="str">
        <f>IF(A:A="","",IF(R648="Refreshment Beverage",VLOOKUP(Q648,Rates!G$15:L$19,6,0)*W648,VLOOKUP(Q648,Rates!G$4:L$12,6,0)*W648))</f>
        <v/>
      </c>
      <c r="Z648" s="183" t="str">
        <f t="shared" ref="Z648:Z711" si="347">IF(A:A="","",IF(R648="Refreshment Beverage",0,IF(T648="Keg",0,ROUND(0.34/12*V648,2))))</f>
        <v/>
      </c>
      <c r="AA648" s="17">
        <f t="shared" si="335"/>
        <v>0</v>
      </c>
      <c r="AB648" s="177" t="str" cm="1">
        <f t="array" ref="AB648">IF(_xlfn.SINGLE(A:A)="","",IF(R648="Refreshment Beverage","",IF(AND(R648="Beer",Q648=0),SUM(LOOKUP(2,1/(Rates!$B$15:$B$18&lt;=W648)/(Rates!$C$15:$C$18&gt;=W648),Rates!$D$15:$D$18)*W648),VLOOKUP(VALUE(_xlfn.SINGLE(Q:Q)),Rates!A:B,2,0)*W648)))</f>
        <v/>
      </c>
      <c r="AC648" s="177" t="str" cm="1">
        <f t="array" ref="AC648">IF(_xlfn.SINGLE(A:A)="","",IF(R648="Refreshment Beverage","",IF(AND(R648="Beer",Q648=0),SUM(LOOKUP(2,1/(Rates!$B$15:$B$18&lt;=W648)/(Rates!$C$15:$C$18&gt;=W648),Rates!$E$15:$E$18)*W648),VLOOKUP(VALUE(_xlfn.SINGLE(Q:Q)),Rates!A:C,3,0)*W648)))</f>
        <v/>
      </c>
      <c r="AD648" s="168">
        <f>IFERROR(IF(OR(Q648=1,Q648=2,Q648=3,Q648=4),VLOOKUP(Q648,Rates!$A$31:$B$34,2,0)*W648,IF(V648=1,VLOOKUP(U648,'REB BEV MIN MKUP'!B:E,4,0),IF(V648&gt;1,VLOOKUP(VALUE(W648),'REB BEV MIN MKUP'!O:Q,3,0),0))),0)</f>
        <v>0</v>
      </c>
      <c r="AE648" s="177" t="str">
        <f t="shared" ref="AE648:AE711" si="348">IF(J648="Gross Price to Brewers",I648,"")</f>
        <v/>
      </c>
      <c r="AF648" s="13" t="str">
        <f t="shared" ref="AF648:AF711" si="349">IF(AE:AE="","",ROUND(SUM(AE648*(S648/100)),4))</f>
        <v/>
      </c>
      <c r="AG648" s="177" t="str">
        <f t="shared" ref="AG648:AG711" si="350">IF(AE:AE="","",IF(R648="Refreshment Beverage",MAX(AF648,AD648),MAX(AB648,AF648)))</f>
        <v/>
      </c>
      <c r="AH648" s="184" t="str">
        <f t="shared" ref="AH648:AH711" si="351">IF(AE:AE="","",IF(R648="Refreshment Beverage",AK648-AJ648,SUM(Y648:AA648)+AE648+AG648))</f>
        <v/>
      </c>
      <c r="AI648" s="184" t="str">
        <f>IF(AE:AE="","",IF(R648="Refreshment Beverage",AK648*(Rates!J$19/100),ROUND(SUM(AH648*(Rates!$J$8/100)),4)))</f>
        <v/>
      </c>
      <c r="AJ648" s="183" t="str">
        <f t="shared" ref="AJ648:AJ711" si="352">IF(AE:AE="","",IF(R648="Refreshment Beverage",AI648,MAX(AC648,AI648)))</f>
        <v/>
      </c>
      <c r="AK648" s="185" t="str">
        <f t="shared" ref="AK648:AK711" si="353">IF(AE:AE="","",IF(R648="Refreshment Beverage",SUM(AE648+Y648+Z648+AA648+AG648),SUM(AH648+AJ648)))</f>
        <v/>
      </c>
      <c r="AL648" s="177" t="str">
        <f t="shared" ref="AL648:AL711" si="354">IF(AS648="","",IF(R648="Refreshment Beverage",ROUND(SUM(AS648-AR648-AA648-Z648-Y648),2),ROUND(SUM(AS648-AR648-AN648-Y648-Z648-AA648),2)))</f>
        <v/>
      </c>
      <c r="AM648" s="13" t="str">
        <f>IF(AS648="","",IF(R648="Refreshment Beverage",ROUND(AS648*Rates!K$19,4),ROUND(AO648*(VLOOKUP(VALUE(Q648),Rates!G$4:L$12,3,0)),4)))</f>
        <v/>
      </c>
      <c r="AN648" s="183" t="str">
        <f>IF(AS648="","",IF(R648="Refreshment Beverage",AS648*(Rates!J$19/100),MAX(AM648,AB648)))</f>
        <v/>
      </c>
      <c r="AO648" s="186" t="str">
        <f t="shared" ref="AO648:AO711" si="355">IF(AS648="","",ROUND(SUM(AS648-AR648-Y648-Z648-AA648),4))</f>
        <v/>
      </c>
      <c r="AP648" s="186" t="str">
        <f t="shared" ref="AP648:AP711" si="356">IF(AS648="","",IF(R648="Refreshment Beverage",ROUND(AS648-AN648,2),ROUND(SUM(AS648-AR648),2)))</f>
        <v/>
      </c>
      <c r="AQ648" s="186" t="str">
        <f>IF(AS648="","",IF(R648="Refreshment Beverage",ROUND(SUM(VLOOKUP(Q:Q,Rates!G$15:L$19,3,0)*(AS648-Y648-Z648-AA648)),4),ROUND(SUM(Rates!$K$8*AS648),4)))</f>
        <v/>
      </c>
      <c r="AR648" s="184" t="str">
        <f t="shared" ref="AR648:AR711" si="357">IF(AS648="","",IF(R648="Refreshment Beverage",MAX(AD648,AQ648),MAX(AQ648,AC648)))</f>
        <v/>
      </c>
      <c r="AS648" s="185" t="str">
        <f t="shared" ref="AS648:AS711" si="358">IF(J648="Retail Price",SUM(I648+0.004),"")</f>
        <v/>
      </c>
      <c r="AT648" s="177" t="str">
        <f t="shared" ref="AT648:AT711" si="359">IF(AX648="","",IF(R648="Refreshment Beverage",SUM(BA648-AV648-Y648-Z648-AA648),SUM(AX648-AV648-Y648-Z648-AA648)))</f>
        <v/>
      </c>
      <c r="AU648" s="13" t="str">
        <f>IF(AX648="","",IF(R648="Refreshment Beverage",ROUND((BA648-Y648-Z648-AA648)*VLOOKUP(VALUE(Q648),Rates!G$15:L$19,3,0),4),ROUND(AW648*(VLOOKUP(VALUE(Q648),Rates!G:L,3,0)),4)))</f>
        <v/>
      </c>
      <c r="AV648" s="183" t="str">
        <f t="shared" ref="AV648:AV711" si="360">IF(AX648="","",IF(R648="Refreshment Beverage",MAX(AU648,AD648),MAX(AB648,AU648)))</f>
        <v/>
      </c>
      <c r="AW648" s="186" t="str">
        <f t="shared" ref="AW648:AW711" si="361">IF(AX648="","",IF(R648="Refreshment Beverage",SUM(BA648-AV648-Y648-Z648-AA648),ROUND(SUM(BA648-AZ648-Y648-Z648-AA648),4)))</f>
        <v/>
      </c>
      <c r="AX648" s="184" t="str">
        <f t="shared" ref="AX648:AX711" si="362">IF(J648="Licensee Retail",I648,"")</f>
        <v/>
      </c>
      <c r="AY648" s="186" t="str">
        <f>IF(AX648="","",IF(R648="Refreshment Beverage",ROUND(SUM(AX648*Rates!K$19),4),ROUND(SUM(AX648*(Rates!J$8/100)),4)))</f>
        <v/>
      </c>
      <c r="AZ648" s="183" t="str">
        <f t="shared" ref="AZ648:AZ711" si="363">IF(AX648="","",MAX($AC648,AY648))</f>
        <v/>
      </c>
      <c r="BA648" s="185" t="str">
        <f t="shared" ref="BA648:BA711" si="364">IF(AX648="","",SUM(AX648+AZ648))</f>
        <v/>
      </c>
      <c r="BD648" s="171"/>
      <c r="BE648" s="171"/>
      <c r="BF648" s="171"/>
      <c r="BG648" s="171"/>
    </row>
    <row r="649" spans="1:59" ht="15" customHeight="1" x14ac:dyDescent="0.3">
      <c r="A649" s="172"/>
      <c r="B649" s="172"/>
      <c r="C649" s="172"/>
      <c r="D649" s="173"/>
      <c r="E649" s="173"/>
      <c r="F649" s="173"/>
      <c r="G649" s="173"/>
      <c r="H649" s="173"/>
      <c r="I649" s="174"/>
      <c r="J649" s="175"/>
      <c r="K649" s="176" t="str">
        <f t="shared" si="336"/>
        <v/>
      </c>
      <c r="L649" s="177" t="str">
        <f t="shared" si="337"/>
        <v/>
      </c>
      <c r="M649" s="178" t="str">
        <f t="shared" si="338"/>
        <v/>
      </c>
      <c r="N649" s="44" t="str" cm="1">
        <f t="array" ref="N649">IFERROR(IF(_xlfn.SINGLE(A:A)="","",IF(R649="Beer",SUM(LOOKUP(2,1/(Rates!$B$3:$B$5&lt;=W649)/(Rates!$C$3:$C$5&gt;=W649),Rates!$D$3:$D$5)*(X649/100)*W649),IF(R649="Refreshment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44" t="str">
        <f t="shared" si="339"/>
        <v/>
      </c>
      <c r="P649" s="13"/>
      <c r="Q649" s="179" t="str">
        <f t="shared" si="340"/>
        <v/>
      </c>
      <c r="R649" s="180" t="str">
        <f t="shared" si="341"/>
        <v/>
      </c>
      <c r="S649" s="13" t="str">
        <f>IF(A649="","",IF(R649="Refreshment Beverage",VLOOKUP(VALUE(Q649),Rates!G$15:L$19,2,0),VLOOKUP(VALUE(Q649),Rates!G$4:L$8,2,0)))</f>
        <v/>
      </c>
      <c r="T649" s="13" t="str">
        <f t="shared" si="342"/>
        <v/>
      </c>
      <c r="U649" s="181" t="str">
        <f t="shared" si="343"/>
        <v/>
      </c>
      <c r="V649" s="13" t="str">
        <f t="shared" si="344"/>
        <v/>
      </c>
      <c r="W649" s="13" t="str">
        <f t="shared" si="345"/>
        <v/>
      </c>
      <c r="X649" s="182" t="str">
        <f t="shared" si="346"/>
        <v/>
      </c>
      <c r="Y649" s="183" t="str">
        <f>IF(A:A="","",IF(R649="Refreshment Beverage",VLOOKUP(Q649,Rates!G$15:L$19,6,0)*W649,VLOOKUP(Q649,Rates!G$4:L$12,6,0)*W649))</f>
        <v/>
      </c>
      <c r="Z649" s="183" t="str">
        <f t="shared" si="347"/>
        <v/>
      </c>
      <c r="AA649" s="17">
        <f t="shared" si="335"/>
        <v>0</v>
      </c>
      <c r="AB649" s="177" t="str" cm="1">
        <f t="array" ref="AB649">IF(_xlfn.SINGLE(A:A)="","",IF(R649="Refreshment Beverage","",IF(AND(R649="Beer",Q649=0),SUM(LOOKUP(2,1/(Rates!$B$15:$B$18&lt;=W649)/(Rates!$C$15:$C$18&gt;=W649),Rates!$D$15:$D$18)*W649),VLOOKUP(VALUE(_xlfn.SINGLE(Q:Q)),Rates!A:B,2,0)*W649)))</f>
        <v/>
      </c>
      <c r="AC649" s="177" t="str" cm="1">
        <f t="array" ref="AC649">IF(_xlfn.SINGLE(A:A)="","",IF(R649="Refreshment Beverage","",IF(AND(R649="Beer",Q649=0),SUM(LOOKUP(2,1/(Rates!$B$15:$B$18&lt;=W649)/(Rates!$C$15:$C$18&gt;=W649),Rates!$E$15:$E$18)*W649),VLOOKUP(VALUE(_xlfn.SINGLE(Q:Q)),Rates!A:C,3,0)*W649)))</f>
        <v/>
      </c>
      <c r="AD649" s="168">
        <f>IFERROR(IF(OR(Q649=1,Q649=2,Q649=3,Q649=4),VLOOKUP(Q649,Rates!$A$31:$B$34,2,0)*W649,IF(V649=1,VLOOKUP(U649,'REB BEV MIN MKUP'!B:E,4,0),IF(V649&gt;1,VLOOKUP(VALUE(W649),'REB BEV MIN MKUP'!O:Q,3,0),0))),0)</f>
        <v>0</v>
      </c>
      <c r="AE649" s="177" t="str">
        <f t="shared" si="348"/>
        <v/>
      </c>
      <c r="AF649" s="13" t="str">
        <f t="shared" si="349"/>
        <v/>
      </c>
      <c r="AG649" s="177" t="str">
        <f t="shared" si="350"/>
        <v/>
      </c>
      <c r="AH649" s="184" t="str">
        <f t="shared" si="351"/>
        <v/>
      </c>
      <c r="AI649" s="184" t="str">
        <f>IF(AE:AE="","",IF(R649="Refreshment Beverage",AK649*(Rates!J$19/100),ROUND(SUM(AH649*(Rates!$J$8/100)),4)))</f>
        <v/>
      </c>
      <c r="AJ649" s="183" t="str">
        <f t="shared" si="352"/>
        <v/>
      </c>
      <c r="AK649" s="185" t="str">
        <f t="shared" si="353"/>
        <v/>
      </c>
      <c r="AL649" s="177" t="str">
        <f t="shared" si="354"/>
        <v/>
      </c>
      <c r="AM649" s="13" t="str">
        <f>IF(AS649="","",IF(R649="Refreshment Beverage",ROUND(AS649*Rates!K$19,4),ROUND(AO649*(VLOOKUP(VALUE(Q649),Rates!G$4:L$12,3,0)),4)))</f>
        <v/>
      </c>
      <c r="AN649" s="183" t="str">
        <f>IF(AS649="","",IF(R649="Refreshment Beverage",AS649*(Rates!J$19/100),MAX(AM649,AB649)))</f>
        <v/>
      </c>
      <c r="AO649" s="186" t="str">
        <f t="shared" si="355"/>
        <v/>
      </c>
      <c r="AP649" s="186" t="str">
        <f t="shared" si="356"/>
        <v/>
      </c>
      <c r="AQ649" s="186" t="str">
        <f>IF(AS649="","",IF(R649="Refreshment Beverage",ROUND(SUM(VLOOKUP(Q:Q,Rates!G$15:L$19,3,0)*(AS649-Y649-Z649-AA649)),4),ROUND(SUM(Rates!$K$8*AS649),4)))</f>
        <v/>
      </c>
      <c r="AR649" s="184" t="str">
        <f t="shared" si="357"/>
        <v/>
      </c>
      <c r="AS649" s="185" t="str">
        <f t="shared" si="358"/>
        <v/>
      </c>
      <c r="AT649" s="177" t="str">
        <f t="shared" si="359"/>
        <v/>
      </c>
      <c r="AU649" s="13" t="str">
        <f>IF(AX649="","",IF(R649="Refreshment Beverage",ROUND((BA649-Y649-Z649-AA649)*VLOOKUP(VALUE(Q649),Rates!G$15:L$19,3,0),4),ROUND(AW649*(VLOOKUP(VALUE(Q649),Rates!G:L,3,0)),4)))</f>
        <v/>
      </c>
      <c r="AV649" s="183" t="str">
        <f t="shared" si="360"/>
        <v/>
      </c>
      <c r="AW649" s="186" t="str">
        <f t="shared" si="361"/>
        <v/>
      </c>
      <c r="AX649" s="184" t="str">
        <f t="shared" si="362"/>
        <v/>
      </c>
      <c r="AY649" s="186" t="str">
        <f>IF(AX649="","",IF(R649="Refreshment Beverage",ROUND(SUM(AX649*Rates!K$19),4),ROUND(SUM(AX649*(Rates!J$8/100)),4)))</f>
        <v/>
      </c>
      <c r="AZ649" s="183" t="str">
        <f t="shared" si="363"/>
        <v/>
      </c>
      <c r="BA649" s="185" t="str">
        <f t="shared" si="364"/>
        <v/>
      </c>
      <c r="BD649" s="171"/>
      <c r="BE649" s="171"/>
      <c r="BF649" s="171"/>
      <c r="BG649" s="171"/>
    </row>
    <row r="650" spans="1:59" ht="15" customHeight="1" x14ac:dyDescent="0.3">
      <c r="A650" s="172"/>
      <c r="B650" s="172"/>
      <c r="C650" s="172"/>
      <c r="D650" s="173"/>
      <c r="E650" s="173"/>
      <c r="F650" s="173"/>
      <c r="G650" s="173"/>
      <c r="H650" s="173"/>
      <c r="I650" s="174"/>
      <c r="J650" s="175"/>
      <c r="K650" s="176" t="str">
        <f t="shared" si="336"/>
        <v/>
      </c>
      <c r="L650" s="177" t="str">
        <f t="shared" si="337"/>
        <v/>
      </c>
      <c r="M650" s="178" t="str">
        <f t="shared" si="338"/>
        <v/>
      </c>
      <c r="N650" s="44" t="str" cm="1">
        <f t="array" ref="N650">IFERROR(IF(_xlfn.SINGLE(A:A)="","",IF(R650="Beer",SUM(LOOKUP(2,1/(Rates!$B$3:$B$5&lt;=W650)/(Rates!$C$3:$C$5&gt;=W650),Rates!$D$3:$D$5)*(X650/100)*W650),IF(R650="Refreshment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44" t="str">
        <f t="shared" si="339"/>
        <v/>
      </c>
      <c r="P650" s="13"/>
      <c r="Q650" s="179" t="str">
        <f t="shared" si="340"/>
        <v/>
      </c>
      <c r="R650" s="180" t="str">
        <f t="shared" si="341"/>
        <v/>
      </c>
      <c r="S650" s="13" t="str">
        <f>IF(A650="","",IF(R650="Refreshment Beverage",VLOOKUP(VALUE(Q650),Rates!G$15:L$19,2,0),VLOOKUP(VALUE(Q650),Rates!G$4:L$8,2,0)))</f>
        <v/>
      </c>
      <c r="T650" s="13" t="str">
        <f t="shared" si="342"/>
        <v/>
      </c>
      <c r="U650" s="181" t="str">
        <f t="shared" si="343"/>
        <v/>
      </c>
      <c r="V650" s="13" t="str">
        <f t="shared" si="344"/>
        <v/>
      </c>
      <c r="W650" s="13" t="str">
        <f t="shared" si="345"/>
        <v/>
      </c>
      <c r="X650" s="182" t="str">
        <f t="shared" si="346"/>
        <v/>
      </c>
      <c r="Y650" s="183" t="str">
        <f>IF(A:A="","",IF(R650="Refreshment Beverage",VLOOKUP(Q650,Rates!G$15:L$19,6,0)*W650,VLOOKUP(Q650,Rates!G$4:L$12,6,0)*W650))</f>
        <v/>
      </c>
      <c r="Z650" s="183" t="str">
        <f t="shared" si="347"/>
        <v/>
      </c>
      <c r="AA650" s="17">
        <f t="shared" si="335"/>
        <v>0</v>
      </c>
      <c r="AB650" s="177" t="str" cm="1">
        <f t="array" ref="AB650">IF(_xlfn.SINGLE(A:A)="","",IF(R650="Refreshment Beverage","",IF(AND(R650="Beer",Q650=0),SUM(LOOKUP(2,1/(Rates!$B$15:$B$18&lt;=W650)/(Rates!$C$15:$C$18&gt;=W650),Rates!$D$15:$D$18)*W650),VLOOKUP(VALUE(_xlfn.SINGLE(Q:Q)),Rates!A:B,2,0)*W650)))</f>
        <v/>
      </c>
      <c r="AC650" s="177" t="str" cm="1">
        <f t="array" ref="AC650">IF(_xlfn.SINGLE(A:A)="","",IF(R650="Refreshment Beverage","",IF(AND(R650="Beer",Q650=0),SUM(LOOKUP(2,1/(Rates!$B$15:$B$18&lt;=W650)/(Rates!$C$15:$C$18&gt;=W650),Rates!$E$15:$E$18)*W650),VLOOKUP(VALUE(_xlfn.SINGLE(Q:Q)),Rates!A:C,3,0)*W650)))</f>
        <v/>
      </c>
      <c r="AD650" s="168">
        <f>IFERROR(IF(OR(Q650=1,Q650=2,Q650=3,Q650=4),VLOOKUP(Q650,Rates!$A$31:$B$34,2,0)*W650,IF(V650=1,VLOOKUP(U650,'REB BEV MIN MKUP'!B:E,4,0),IF(V650&gt;1,VLOOKUP(VALUE(W650),'REB BEV MIN MKUP'!O:Q,3,0),0))),0)</f>
        <v>0</v>
      </c>
      <c r="AE650" s="177" t="str">
        <f t="shared" si="348"/>
        <v/>
      </c>
      <c r="AF650" s="13" t="str">
        <f t="shared" si="349"/>
        <v/>
      </c>
      <c r="AG650" s="177" t="str">
        <f t="shared" si="350"/>
        <v/>
      </c>
      <c r="AH650" s="184" t="str">
        <f t="shared" si="351"/>
        <v/>
      </c>
      <c r="AI650" s="184" t="str">
        <f>IF(AE:AE="","",IF(R650="Refreshment Beverage",AK650*(Rates!J$19/100),ROUND(SUM(AH650*(Rates!$J$8/100)),4)))</f>
        <v/>
      </c>
      <c r="AJ650" s="183" t="str">
        <f t="shared" si="352"/>
        <v/>
      </c>
      <c r="AK650" s="185" t="str">
        <f t="shared" si="353"/>
        <v/>
      </c>
      <c r="AL650" s="177" t="str">
        <f t="shared" si="354"/>
        <v/>
      </c>
      <c r="AM650" s="13" t="str">
        <f>IF(AS650="","",IF(R650="Refreshment Beverage",ROUND(AS650*Rates!K$19,4),ROUND(AO650*(VLOOKUP(VALUE(Q650),Rates!G$4:L$12,3,0)),4)))</f>
        <v/>
      </c>
      <c r="AN650" s="183" t="str">
        <f>IF(AS650="","",IF(R650="Refreshment Beverage",AS650*(Rates!J$19/100),MAX(AM650,AB650)))</f>
        <v/>
      </c>
      <c r="AO650" s="186" t="str">
        <f t="shared" si="355"/>
        <v/>
      </c>
      <c r="AP650" s="186" t="str">
        <f t="shared" si="356"/>
        <v/>
      </c>
      <c r="AQ650" s="186" t="str">
        <f>IF(AS650="","",IF(R650="Refreshment Beverage",ROUND(SUM(VLOOKUP(Q:Q,Rates!G$15:L$19,3,0)*(AS650-Y650-Z650-AA650)),4),ROUND(SUM(Rates!$K$8*AS650),4)))</f>
        <v/>
      </c>
      <c r="AR650" s="184" t="str">
        <f t="shared" si="357"/>
        <v/>
      </c>
      <c r="AS650" s="185" t="str">
        <f t="shared" si="358"/>
        <v/>
      </c>
      <c r="AT650" s="177" t="str">
        <f t="shared" si="359"/>
        <v/>
      </c>
      <c r="AU650" s="13" t="str">
        <f>IF(AX650="","",IF(R650="Refreshment Beverage",ROUND((BA650-Y650-Z650-AA650)*VLOOKUP(VALUE(Q650),Rates!G$15:L$19,3,0),4),ROUND(AW650*(VLOOKUP(VALUE(Q650),Rates!G:L,3,0)),4)))</f>
        <v/>
      </c>
      <c r="AV650" s="183" t="str">
        <f t="shared" si="360"/>
        <v/>
      </c>
      <c r="AW650" s="186" t="str">
        <f t="shared" si="361"/>
        <v/>
      </c>
      <c r="AX650" s="184" t="str">
        <f t="shared" si="362"/>
        <v/>
      </c>
      <c r="AY650" s="186" t="str">
        <f>IF(AX650="","",IF(R650="Refreshment Beverage",ROUND(SUM(AX650*Rates!K$19),4),ROUND(SUM(AX650*(Rates!J$8/100)),4)))</f>
        <v/>
      </c>
      <c r="AZ650" s="183" t="str">
        <f t="shared" si="363"/>
        <v/>
      </c>
      <c r="BA650" s="185" t="str">
        <f t="shared" si="364"/>
        <v/>
      </c>
      <c r="BD650" s="171"/>
      <c r="BE650" s="171"/>
      <c r="BF650" s="171"/>
      <c r="BG650" s="171"/>
    </row>
    <row r="651" spans="1:59" ht="15" customHeight="1" x14ac:dyDescent="0.3">
      <c r="A651" s="172"/>
      <c r="B651" s="172"/>
      <c r="C651" s="172"/>
      <c r="D651" s="173"/>
      <c r="E651" s="173"/>
      <c r="F651" s="173"/>
      <c r="G651" s="173"/>
      <c r="H651" s="173"/>
      <c r="I651" s="174"/>
      <c r="J651" s="175"/>
      <c r="K651" s="176" t="str">
        <f t="shared" si="336"/>
        <v/>
      </c>
      <c r="L651" s="177" t="str">
        <f t="shared" si="337"/>
        <v/>
      </c>
      <c r="M651" s="178" t="str">
        <f t="shared" si="338"/>
        <v/>
      </c>
      <c r="N651" s="44" t="str" cm="1">
        <f t="array" ref="N651">IFERROR(IF(_xlfn.SINGLE(A:A)="","",IF(R651="Beer",SUM(LOOKUP(2,1/(Rates!$B$3:$B$5&lt;=W651)/(Rates!$C$3:$C$5&gt;=W651),Rates!$D$3:$D$5)*(X651/100)*W651),IF(R651="Refreshment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44" t="str">
        <f t="shared" si="339"/>
        <v/>
      </c>
      <c r="P651" s="13"/>
      <c r="Q651" s="179" t="str">
        <f t="shared" si="340"/>
        <v/>
      </c>
      <c r="R651" s="180" t="str">
        <f t="shared" si="341"/>
        <v/>
      </c>
      <c r="S651" s="13" t="str">
        <f>IF(A651="","",IF(R651="Refreshment Beverage",VLOOKUP(VALUE(Q651),Rates!G$15:L$19,2,0),VLOOKUP(VALUE(Q651),Rates!G$4:L$8,2,0)))</f>
        <v/>
      </c>
      <c r="T651" s="13" t="str">
        <f t="shared" si="342"/>
        <v/>
      </c>
      <c r="U651" s="181" t="str">
        <f t="shared" si="343"/>
        <v/>
      </c>
      <c r="V651" s="13" t="str">
        <f t="shared" si="344"/>
        <v/>
      </c>
      <c r="W651" s="13" t="str">
        <f t="shared" si="345"/>
        <v/>
      </c>
      <c r="X651" s="182" t="str">
        <f t="shared" si="346"/>
        <v/>
      </c>
      <c r="Y651" s="183" t="str">
        <f>IF(A:A="","",IF(R651="Refreshment Beverage",VLOOKUP(Q651,Rates!G$15:L$19,6,0)*W651,VLOOKUP(Q651,Rates!G$4:L$12,6,0)*W651))</f>
        <v/>
      </c>
      <c r="Z651" s="183" t="str">
        <f t="shared" si="347"/>
        <v/>
      </c>
      <c r="AA651" s="17">
        <f t="shared" si="335"/>
        <v>0</v>
      </c>
      <c r="AB651" s="177" t="str" cm="1">
        <f t="array" ref="AB651">IF(_xlfn.SINGLE(A:A)="","",IF(R651="Refreshment Beverage","",IF(AND(R651="Beer",Q651=0),SUM(LOOKUP(2,1/(Rates!$B$15:$B$18&lt;=W651)/(Rates!$C$15:$C$18&gt;=W651),Rates!$D$15:$D$18)*W651),VLOOKUP(VALUE(_xlfn.SINGLE(Q:Q)),Rates!A:B,2,0)*W651)))</f>
        <v/>
      </c>
      <c r="AC651" s="177" t="str" cm="1">
        <f t="array" ref="AC651">IF(_xlfn.SINGLE(A:A)="","",IF(R651="Refreshment Beverage","",IF(AND(R651="Beer",Q651=0),SUM(LOOKUP(2,1/(Rates!$B$15:$B$18&lt;=W651)/(Rates!$C$15:$C$18&gt;=W651),Rates!$E$15:$E$18)*W651),VLOOKUP(VALUE(_xlfn.SINGLE(Q:Q)),Rates!A:C,3,0)*W651)))</f>
        <v/>
      </c>
      <c r="AD651" s="168">
        <f>IFERROR(IF(OR(Q651=1,Q651=2,Q651=3,Q651=4),VLOOKUP(Q651,Rates!$A$31:$B$34,2,0)*W651,IF(V651=1,VLOOKUP(U651,'REB BEV MIN MKUP'!B:E,4,0),IF(V651&gt;1,VLOOKUP(VALUE(W651),'REB BEV MIN MKUP'!O:Q,3,0),0))),0)</f>
        <v>0</v>
      </c>
      <c r="AE651" s="177" t="str">
        <f t="shared" si="348"/>
        <v/>
      </c>
      <c r="AF651" s="13" t="str">
        <f t="shared" si="349"/>
        <v/>
      </c>
      <c r="AG651" s="177" t="str">
        <f t="shared" si="350"/>
        <v/>
      </c>
      <c r="AH651" s="184" t="str">
        <f t="shared" si="351"/>
        <v/>
      </c>
      <c r="AI651" s="184" t="str">
        <f>IF(AE:AE="","",IF(R651="Refreshment Beverage",AK651*(Rates!J$19/100),ROUND(SUM(AH651*(Rates!$J$8/100)),4)))</f>
        <v/>
      </c>
      <c r="AJ651" s="183" t="str">
        <f t="shared" si="352"/>
        <v/>
      </c>
      <c r="AK651" s="185" t="str">
        <f t="shared" si="353"/>
        <v/>
      </c>
      <c r="AL651" s="177" t="str">
        <f t="shared" si="354"/>
        <v/>
      </c>
      <c r="AM651" s="13" t="str">
        <f>IF(AS651="","",IF(R651="Refreshment Beverage",ROUND(AS651*Rates!K$19,4),ROUND(AO651*(VLOOKUP(VALUE(Q651),Rates!G$4:L$12,3,0)),4)))</f>
        <v/>
      </c>
      <c r="AN651" s="183" t="str">
        <f>IF(AS651="","",IF(R651="Refreshment Beverage",AS651*(Rates!J$19/100),MAX(AM651,AB651)))</f>
        <v/>
      </c>
      <c r="AO651" s="186" t="str">
        <f t="shared" si="355"/>
        <v/>
      </c>
      <c r="AP651" s="186" t="str">
        <f t="shared" si="356"/>
        <v/>
      </c>
      <c r="AQ651" s="186" t="str">
        <f>IF(AS651="","",IF(R651="Refreshment Beverage",ROUND(SUM(VLOOKUP(Q:Q,Rates!G$15:L$19,3,0)*(AS651-Y651-Z651-AA651)),4),ROUND(SUM(Rates!$K$8*AS651),4)))</f>
        <v/>
      </c>
      <c r="AR651" s="184" t="str">
        <f t="shared" si="357"/>
        <v/>
      </c>
      <c r="AS651" s="185" t="str">
        <f t="shared" si="358"/>
        <v/>
      </c>
      <c r="AT651" s="177" t="str">
        <f t="shared" si="359"/>
        <v/>
      </c>
      <c r="AU651" s="13" t="str">
        <f>IF(AX651="","",IF(R651="Refreshment Beverage",ROUND((BA651-Y651-Z651-AA651)*VLOOKUP(VALUE(Q651),Rates!G$15:L$19,3,0),4),ROUND(AW651*(VLOOKUP(VALUE(Q651),Rates!G:L,3,0)),4)))</f>
        <v/>
      </c>
      <c r="AV651" s="183" t="str">
        <f t="shared" si="360"/>
        <v/>
      </c>
      <c r="AW651" s="186" t="str">
        <f t="shared" si="361"/>
        <v/>
      </c>
      <c r="AX651" s="184" t="str">
        <f t="shared" si="362"/>
        <v/>
      </c>
      <c r="AY651" s="186" t="str">
        <f>IF(AX651="","",IF(R651="Refreshment Beverage",ROUND(SUM(AX651*Rates!K$19),4),ROUND(SUM(AX651*(Rates!J$8/100)),4)))</f>
        <v/>
      </c>
      <c r="AZ651" s="183" t="str">
        <f t="shared" si="363"/>
        <v/>
      </c>
      <c r="BA651" s="185" t="str">
        <f t="shared" si="364"/>
        <v/>
      </c>
      <c r="BD651" s="171"/>
      <c r="BE651" s="171"/>
      <c r="BF651" s="171"/>
      <c r="BG651" s="171"/>
    </row>
    <row r="652" spans="1:59" ht="15" customHeight="1" x14ac:dyDescent="0.3">
      <c r="A652" s="172"/>
      <c r="B652" s="172"/>
      <c r="C652" s="172"/>
      <c r="D652" s="173"/>
      <c r="E652" s="173"/>
      <c r="F652" s="173"/>
      <c r="G652" s="173"/>
      <c r="H652" s="173"/>
      <c r="I652" s="174"/>
      <c r="J652" s="175"/>
      <c r="K652" s="176" t="str">
        <f t="shared" si="336"/>
        <v/>
      </c>
      <c r="L652" s="177" t="str">
        <f t="shared" si="337"/>
        <v/>
      </c>
      <c r="M652" s="178" t="str">
        <f t="shared" si="338"/>
        <v/>
      </c>
      <c r="N652" s="44" t="str" cm="1">
        <f t="array" ref="N652">IFERROR(IF(_xlfn.SINGLE(A:A)="","",IF(R652="Beer",SUM(LOOKUP(2,1/(Rates!$B$3:$B$5&lt;=W652)/(Rates!$C$3:$C$5&gt;=W652),Rates!$D$3:$D$5)*(X652/100)*W652),IF(R652="Refreshment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44" t="str">
        <f t="shared" si="339"/>
        <v/>
      </c>
      <c r="P652" s="13"/>
      <c r="Q652" s="179" t="str">
        <f t="shared" si="340"/>
        <v/>
      </c>
      <c r="R652" s="180" t="str">
        <f t="shared" si="341"/>
        <v/>
      </c>
      <c r="S652" s="13" t="str">
        <f>IF(A652="","",IF(R652="Refreshment Beverage",VLOOKUP(VALUE(Q652),Rates!G$15:L$19,2,0),VLOOKUP(VALUE(Q652),Rates!G$4:L$8,2,0)))</f>
        <v/>
      </c>
      <c r="T652" s="13" t="str">
        <f t="shared" si="342"/>
        <v/>
      </c>
      <c r="U652" s="181" t="str">
        <f t="shared" si="343"/>
        <v/>
      </c>
      <c r="V652" s="13" t="str">
        <f t="shared" si="344"/>
        <v/>
      </c>
      <c r="W652" s="13" t="str">
        <f t="shared" si="345"/>
        <v/>
      </c>
      <c r="X652" s="182" t="str">
        <f t="shared" si="346"/>
        <v/>
      </c>
      <c r="Y652" s="183" t="str">
        <f>IF(A:A="","",IF(R652="Refreshment Beverage",VLOOKUP(Q652,Rates!G$15:L$19,6,0)*W652,VLOOKUP(Q652,Rates!G$4:L$12,6,0)*W652))</f>
        <v/>
      </c>
      <c r="Z652" s="183" t="str">
        <f t="shared" si="347"/>
        <v/>
      </c>
      <c r="AA652" s="17">
        <f t="shared" si="335"/>
        <v>0</v>
      </c>
      <c r="AB652" s="177" t="str" cm="1">
        <f t="array" ref="AB652">IF(_xlfn.SINGLE(A:A)="","",IF(R652="Refreshment Beverage","",IF(AND(R652="Beer",Q652=0),SUM(LOOKUP(2,1/(Rates!$B$15:$B$18&lt;=W652)/(Rates!$C$15:$C$18&gt;=W652),Rates!$D$15:$D$18)*W652),VLOOKUP(VALUE(_xlfn.SINGLE(Q:Q)),Rates!A:B,2,0)*W652)))</f>
        <v/>
      </c>
      <c r="AC652" s="177" t="str" cm="1">
        <f t="array" ref="AC652">IF(_xlfn.SINGLE(A:A)="","",IF(R652="Refreshment Beverage","",IF(AND(R652="Beer",Q652=0),SUM(LOOKUP(2,1/(Rates!$B$15:$B$18&lt;=W652)/(Rates!$C$15:$C$18&gt;=W652),Rates!$E$15:$E$18)*W652),VLOOKUP(VALUE(_xlfn.SINGLE(Q:Q)),Rates!A:C,3,0)*W652)))</f>
        <v/>
      </c>
      <c r="AD652" s="168">
        <f>IFERROR(IF(OR(Q652=1,Q652=2,Q652=3,Q652=4),VLOOKUP(Q652,Rates!$A$31:$B$34,2,0)*W652,IF(V652=1,VLOOKUP(U652,'REB BEV MIN MKUP'!B:E,4,0),IF(V652&gt;1,VLOOKUP(VALUE(W652),'REB BEV MIN MKUP'!O:Q,3,0),0))),0)</f>
        <v>0</v>
      </c>
      <c r="AE652" s="177" t="str">
        <f t="shared" si="348"/>
        <v/>
      </c>
      <c r="AF652" s="13" t="str">
        <f t="shared" si="349"/>
        <v/>
      </c>
      <c r="AG652" s="177" t="str">
        <f t="shared" si="350"/>
        <v/>
      </c>
      <c r="AH652" s="184" t="str">
        <f t="shared" si="351"/>
        <v/>
      </c>
      <c r="AI652" s="184" t="str">
        <f>IF(AE:AE="","",IF(R652="Refreshment Beverage",AK652*(Rates!J$19/100),ROUND(SUM(AH652*(Rates!$J$8/100)),4)))</f>
        <v/>
      </c>
      <c r="AJ652" s="183" t="str">
        <f t="shared" si="352"/>
        <v/>
      </c>
      <c r="AK652" s="185" t="str">
        <f t="shared" si="353"/>
        <v/>
      </c>
      <c r="AL652" s="177" t="str">
        <f t="shared" si="354"/>
        <v/>
      </c>
      <c r="AM652" s="13" t="str">
        <f>IF(AS652="","",IF(R652="Refreshment Beverage",ROUND(AS652*Rates!K$19,4),ROUND(AO652*(VLOOKUP(VALUE(Q652),Rates!G$4:L$12,3,0)),4)))</f>
        <v/>
      </c>
      <c r="AN652" s="183" t="str">
        <f>IF(AS652="","",IF(R652="Refreshment Beverage",AS652*(Rates!J$19/100),MAX(AM652,AB652)))</f>
        <v/>
      </c>
      <c r="AO652" s="186" t="str">
        <f t="shared" si="355"/>
        <v/>
      </c>
      <c r="AP652" s="186" t="str">
        <f t="shared" si="356"/>
        <v/>
      </c>
      <c r="AQ652" s="186" t="str">
        <f>IF(AS652="","",IF(R652="Refreshment Beverage",ROUND(SUM(VLOOKUP(Q:Q,Rates!G$15:L$19,3,0)*(AS652-Y652-Z652-AA652)),4),ROUND(SUM(Rates!$K$8*AS652),4)))</f>
        <v/>
      </c>
      <c r="AR652" s="184" t="str">
        <f t="shared" si="357"/>
        <v/>
      </c>
      <c r="AS652" s="185" t="str">
        <f t="shared" si="358"/>
        <v/>
      </c>
      <c r="AT652" s="177" t="str">
        <f t="shared" si="359"/>
        <v/>
      </c>
      <c r="AU652" s="13" t="str">
        <f>IF(AX652="","",IF(R652="Refreshment Beverage",ROUND((BA652-Y652-Z652-AA652)*VLOOKUP(VALUE(Q652),Rates!G$15:L$19,3,0),4),ROUND(AW652*(VLOOKUP(VALUE(Q652),Rates!G:L,3,0)),4)))</f>
        <v/>
      </c>
      <c r="AV652" s="183" t="str">
        <f t="shared" si="360"/>
        <v/>
      </c>
      <c r="AW652" s="186" t="str">
        <f t="shared" si="361"/>
        <v/>
      </c>
      <c r="AX652" s="184" t="str">
        <f t="shared" si="362"/>
        <v/>
      </c>
      <c r="AY652" s="186" t="str">
        <f>IF(AX652="","",IF(R652="Refreshment Beverage",ROUND(SUM(AX652*Rates!K$19),4),ROUND(SUM(AX652*(Rates!J$8/100)),4)))</f>
        <v/>
      </c>
      <c r="AZ652" s="183" t="str">
        <f t="shared" si="363"/>
        <v/>
      </c>
      <c r="BA652" s="185" t="str">
        <f t="shared" si="364"/>
        <v/>
      </c>
      <c r="BD652" s="171"/>
      <c r="BE652" s="171"/>
      <c r="BF652" s="171"/>
      <c r="BG652" s="171"/>
    </row>
    <row r="653" spans="1:59" ht="15" customHeight="1" x14ac:dyDescent="0.3">
      <c r="A653" s="172"/>
      <c r="B653" s="172"/>
      <c r="C653" s="172"/>
      <c r="D653" s="173"/>
      <c r="E653" s="173"/>
      <c r="F653" s="173"/>
      <c r="G653" s="173"/>
      <c r="H653" s="173"/>
      <c r="I653" s="174"/>
      <c r="J653" s="175"/>
      <c r="K653" s="176" t="str">
        <f t="shared" si="336"/>
        <v/>
      </c>
      <c r="L653" s="177" t="str">
        <f t="shared" si="337"/>
        <v/>
      </c>
      <c r="M653" s="178" t="str">
        <f t="shared" si="338"/>
        <v/>
      </c>
      <c r="N653" s="44" t="str" cm="1">
        <f t="array" ref="N653">IFERROR(IF(_xlfn.SINGLE(A:A)="","",IF(R653="Beer",SUM(LOOKUP(2,1/(Rates!$B$3:$B$5&lt;=W653)/(Rates!$C$3:$C$5&gt;=W653),Rates!$D$3:$D$5)*(X653/100)*W653),IF(R653="Refreshment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44" t="str">
        <f t="shared" si="339"/>
        <v/>
      </c>
      <c r="P653" s="13"/>
      <c r="Q653" s="179" t="str">
        <f t="shared" si="340"/>
        <v/>
      </c>
      <c r="R653" s="180" t="str">
        <f t="shared" si="341"/>
        <v/>
      </c>
      <c r="S653" s="13" t="str">
        <f>IF(A653="","",IF(R653="Refreshment Beverage",VLOOKUP(VALUE(Q653),Rates!G$15:L$19,2,0),VLOOKUP(VALUE(Q653),Rates!G$4:L$8,2,0)))</f>
        <v/>
      </c>
      <c r="T653" s="13" t="str">
        <f t="shared" si="342"/>
        <v/>
      </c>
      <c r="U653" s="181" t="str">
        <f t="shared" si="343"/>
        <v/>
      </c>
      <c r="V653" s="13" t="str">
        <f t="shared" si="344"/>
        <v/>
      </c>
      <c r="W653" s="13" t="str">
        <f t="shared" si="345"/>
        <v/>
      </c>
      <c r="X653" s="182" t="str">
        <f t="shared" si="346"/>
        <v/>
      </c>
      <c r="Y653" s="183" t="str">
        <f>IF(A:A="","",IF(R653="Refreshment Beverage",VLOOKUP(Q653,Rates!G$15:L$19,6,0)*W653,VLOOKUP(Q653,Rates!G$4:L$12,6,0)*W653))</f>
        <v/>
      </c>
      <c r="Z653" s="183" t="str">
        <f t="shared" si="347"/>
        <v/>
      </c>
      <c r="AA653" s="17">
        <f t="shared" si="335"/>
        <v>0</v>
      </c>
      <c r="AB653" s="177" t="str" cm="1">
        <f t="array" ref="AB653">IF(_xlfn.SINGLE(A:A)="","",IF(R653="Refreshment Beverage","",IF(AND(R653="Beer",Q653=0),SUM(LOOKUP(2,1/(Rates!$B$15:$B$18&lt;=W653)/(Rates!$C$15:$C$18&gt;=W653),Rates!$D$15:$D$18)*W653),VLOOKUP(VALUE(_xlfn.SINGLE(Q:Q)),Rates!A:B,2,0)*W653)))</f>
        <v/>
      </c>
      <c r="AC653" s="177" t="str" cm="1">
        <f t="array" ref="AC653">IF(_xlfn.SINGLE(A:A)="","",IF(R653="Refreshment Beverage","",IF(AND(R653="Beer",Q653=0),SUM(LOOKUP(2,1/(Rates!$B$15:$B$18&lt;=W653)/(Rates!$C$15:$C$18&gt;=W653),Rates!$E$15:$E$18)*W653),VLOOKUP(VALUE(_xlfn.SINGLE(Q:Q)),Rates!A:C,3,0)*W653)))</f>
        <v/>
      </c>
      <c r="AD653" s="168">
        <f>IFERROR(IF(OR(Q653=1,Q653=2,Q653=3,Q653=4),VLOOKUP(Q653,Rates!$A$31:$B$34,2,0)*W653,IF(V653=1,VLOOKUP(U653,'REB BEV MIN MKUP'!B:E,4,0),IF(V653&gt;1,VLOOKUP(VALUE(W653),'REB BEV MIN MKUP'!O:Q,3,0),0))),0)</f>
        <v>0</v>
      </c>
      <c r="AE653" s="177" t="str">
        <f t="shared" si="348"/>
        <v/>
      </c>
      <c r="AF653" s="13" t="str">
        <f t="shared" si="349"/>
        <v/>
      </c>
      <c r="AG653" s="177" t="str">
        <f t="shared" si="350"/>
        <v/>
      </c>
      <c r="AH653" s="184" t="str">
        <f t="shared" si="351"/>
        <v/>
      </c>
      <c r="AI653" s="184" t="str">
        <f>IF(AE:AE="","",IF(R653="Refreshment Beverage",AK653*(Rates!J$19/100),ROUND(SUM(AH653*(Rates!$J$8/100)),4)))</f>
        <v/>
      </c>
      <c r="AJ653" s="183" t="str">
        <f t="shared" si="352"/>
        <v/>
      </c>
      <c r="AK653" s="185" t="str">
        <f t="shared" si="353"/>
        <v/>
      </c>
      <c r="AL653" s="177" t="str">
        <f t="shared" si="354"/>
        <v/>
      </c>
      <c r="AM653" s="13" t="str">
        <f>IF(AS653="","",IF(R653="Refreshment Beverage",ROUND(AS653*Rates!K$19,4),ROUND(AO653*(VLOOKUP(VALUE(Q653),Rates!G$4:L$12,3,0)),4)))</f>
        <v/>
      </c>
      <c r="AN653" s="183" t="str">
        <f>IF(AS653="","",IF(R653="Refreshment Beverage",AS653*(Rates!J$19/100),MAX(AM653,AB653)))</f>
        <v/>
      </c>
      <c r="AO653" s="186" t="str">
        <f t="shared" si="355"/>
        <v/>
      </c>
      <c r="AP653" s="186" t="str">
        <f t="shared" si="356"/>
        <v/>
      </c>
      <c r="AQ653" s="186" t="str">
        <f>IF(AS653="","",IF(R653="Refreshment Beverage",ROUND(SUM(VLOOKUP(Q:Q,Rates!G$15:L$19,3,0)*(AS653-Y653-Z653-AA653)),4),ROUND(SUM(Rates!$K$8*AS653),4)))</f>
        <v/>
      </c>
      <c r="AR653" s="184" t="str">
        <f t="shared" si="357"/>
        <v/>
      </c>
      <c r="AS653" s="185" t="str">
        <f t="shared" si="358"/>
        <v/>
      </c>
      <c r="AT653" s="177" t="str">
        <f t="shared" si="359"/>
        <v/>
      </c>
      <c r="AU653" s="13" t="str">
        <f>IF(AX653="","",IF(R653="Refreshment Beverage",ROUND((BA653-Y653-Z653-AA653)*VLOOKUP(VALUE(Q653),Rates!G$15:L$19,3,0),4),ROUND(AW653*(VLOOKUP(VALUE(Q653),Rates!G:L,3,0)),4)))</f>
        <v/>
      </c>
      <c r="AV653" s="183" t="str">
        <f t="shared" si="360"/>
        <v/>
      </c>
      <c r="AW653" s="186" t="str">
        <f t="shared" si="361"/>
        <v/>
      </c>
      <c r="AX653" s="184" t="str">
        <f t="shared" si="362"/>
        <v/>
      </c>
      <c r="AY653" s="186" t="str">
        <f>IF(AX653="","",IF(R653="Refreshment Beverage",ROUND(SUM(AX653*Rates!K$19),4),ROUND(SUM(AX653*(Rates!J$8/100)),4)))</f>
        <v/>
      </c>
      <c r="AZ653" s="183" t="str">
        <f t="shared" si="363"/>
        <v/>
      </c>
      <c r="BA653" s="185" t="str">
        <f t="shared" si="364"/>
        <v/>
      </c>
      <c r="BD653" s="171"/>
      <c r="BE653" s="171"/>
      <c r="BF653" s="171"/>
      <c r="BG653" s="171"/>
    </row>
    <row r="654" spans="1:59" ht="15" customHeight="1" x14ac:dyDescent="0.3">
      <c r="A654" s="172"/>
      <c r="B654" s="172"/>
      <c r="C654" s="172"/>
      <c r="D654" s="173"/>
      <c r="E654" s="173"/>
      <c r="F654" s="173"/>
      <c r="G654" s="173"/>
      <c r="H654" s="173"/>
      <c r="I654" s="174"/>
      <c r="J654" s="175"/>
      <c r="K654" s="176" t="str">
        <f t="shared" si="336"/>
        <v/>
      </c>
      <c r="L654" s="177" t="str">
        <f t="shared" si="337"/>
        <v/>
      </c>
      <c r="M654" s="178" t="str">
        <f t="shared" si="338"/>
        <v/>
      </c>
      <c r="N654" s="44" t="str" cm="1">
        <f t="array" ref="N654">IFERROR(IF(_xlfn.SINGLE(A:A)="","",IF(R654="Beer",SUM(LOOKUP(2,1/(Rates!$B$3:$B$5&lt;=W654)/(Rates!$C$3:$C$5&gt;=W654),Rates!$D$3:$D$5)*(X654/100)*W654),IF(R654="Refreshment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44" t="str">
        <f t="shared" si="339"/>
        <v/>
      </c>
      <c r="P654" s="13"/>
      <c r="Q654" s="179" t="str">
        <f t="shared" si="340"/>
        <v/>
      </c>
      <c r="R654" s="180" t="str">
        <f t="shared" si="341"/>
        <v/>
      </c>
      <c r="S654" s="13" t="str">
        <f>IF(A654="","",IF(R654="Refreshment Beverage",VLOOKUP(VALUE(Q654),Rates!G$15:L$19,2,0),VLOOKUP(VALUE(Q654),Rates!G$4:L$8,2,0)))</f>
        <v/>
      </c>
      <c r="T654" s="13" t="str">
        <f t="shared" si="342"/>
        <v/>
      </c>
      <c r="U654" s="181" t="str">
        <f t="shared" si="343"/>
        <v/>
      </c>
      <c r="V654" s="13" t="str">
        <f t="shared" si="344"/>
        <v/>
      </c>
      <c r="W654" s="13" t="str">
        <f t="shared" si="345"/>
        <v/>
      </c>
      <c r="X654" s="182" t="str">
        <f t="shared" si="346"/>
        <v/>
      </c>
      <c r="Y654" s="183" t="str">
        <f>IF(A:A="","",IF(R654="Refreshment Beverage",VLOOKUP(Q654,Rates!G$15:L$19,6,0)*W654,VLOOKUP(Q654,Rates!G$4:L$12,6,0)*W654))</f>
        <v/>
      </c>
      <c r="Z654" s="183" t="str">
        <f t="shared" si="347"/>
        <v/>
      </c>
      <c r="AA654" s="17">
        <f t="shared" si="335"/>
        <v>0</v>
      </c>
      <c r="AB654" s="177" t="str" cm="1">
        <f t="array" ref="AB654">IF(_xlfn.SINGLE(A:A)="","",IF(R654="Refreshment Beverage","",IF(AND(R654="Beer",Q654=0),SUM(LOOKUP(2,1/(Rates!$B$15:$B$18&lt;=W654)/(Rates!$C$15:$C$18&gt;=W654),Rates!$D$15:$D$18)*W654),VLOOKUP(VALUE(_xlfn.SINGLE(Q:Q)),Rates!A:B,2,0)*W654)))</f>
        <v/>
      </c>
      <c r="AC654" s="177" t="str" cm="1">
        <f t="array" ref="AC654">IF(_xlfn.SINGLE(A:A)="","",IF(R654="Refreshment Beverage","",IF(AND(R654="Beer",Q654=0),SUM(LOOKUP(2,1/(Rates!$B$15:$B$18&lt;=W654)/(Rates!$C$15:$C$18&gt;=W654),Rates!$E$15:$E$18)*W654),VLOOKUP(VALUE(_xlfn.SINGLE(Q:Q)),Rates!A:C,3,0)*W654)))</f>
        <v/>
      </c>
      <c r="AD654" s="168">
        <f>IFERROR(IF(OR(Q654=1,Q654=2,Q654=3,Q654=4),VLOOKUP(Q654,Rates!$A$31:$B$34,2,0)*W654,IF(V654=1,VLOOKUP(U654,'REB BEV MIN MKUP'!B:E,4,0),IF(V654&gt;1,VLOOKUP(VALUE(W654),'REB BEV MIN MKUP'!O:Q,3,0),0))),0)</f>
        <v>0</v>
      </c>
      <c r="AE654" s="177" t="str">
        <f t="shared" si="348"/>
        <v/>
      </c>
      <c r="AF654" s="13" t="str">
        <f t="shared" si="349"/>
        <v/>
      </c>
      <c r="AG654" s="177" t="str">
        <f t="shared" si="350"/>
        <v/>
      </c>
      <c r="AH654" s="184" t="str">
        <f t="shared" si="351"/>
        <v/>
      </c>
      <c r="AI654" s="184" t="str">
        <f>IF(AE:AE="","",IF(R654="Refreshment Beverage",AK654*(Rates!J$19/100),ROUND(SUM(AH654*(Rates!$J$8/100)),4)))</f>
        <v/>
      </c>
      <c r="AJ654" s="183" t="str">
        <f t="shared" si="352"/>
        <v/>
      </c>
      <c r="AK654" s="185" t="str">
        <f t="shared" si="353"/>
        <v/>
      </c>
      <c r="AL654" s="177" t="str">
        <f t="shared" si="354"/>
        <v/>
      </c>
      <c r="AM654" s="13" t="str">
        <f>IF(AS654="","",IF(R654="Refreshment Beverage",ROUND(AS654*Rates!K$19,4),ROUND(AO654*(VLOOKUP(VALUE(Q654),Rates!G$4:L$12,3,0)),4)))</f>
        <v/>
      </c>
      <c r="AN654" s="183" t="str">
        <f>IF(AS654="","",IF(R654="Refreshment Beverage",AS654*(Rates!J$19/100),MAX(AM654,AB654)))</f>
        <v/>
      </c>
      <c r="AO654" s="186" t="str">
        <f t="shared" si="355"/>
        <v/>
      </c>
      <c r="AP654" s="186" t="str">
        <f t="shared" si="356"/>
        <v/>
      </c>
      <c r="AQ654" s="186" t="str">
        <f>IF(AS654="","",IF(R654="Refreshment Beverage",ROUND(SUM(VLOOKUP(Q:Q,Rates!G$15:L$19,3,0)*(AS654-Y654-Z654-AA654)),4),ROUND(SUM(Rates!$K$8*AS654),4)))</f>
        <v/>
      </c>
      <c r="AR654" s="184" t="str">
        <f t="shared" si="357"/>
        <v/>
      </c>
      <c r="AS654" s="185" t="str">
        <f t="shared" si="358"/>
        <v/>
      </c>
      <c r="AT654" s="177" t="str">
        <f t="shared" si="359"/>
        <v/>
      </c>
      <c r="AU654" s="13" t="str">
        <f>IF(AX654="","",IF(R654="Refreshment Beverage",ROUND((BA654-Y654-Z654-AA654)*VLOOKUP(VALUE(Q654),Rates!G$15:L$19,3,0),4),ROUND(AW654*(VLOOKUP(VALUE(Q654),Rates!G:L,3,0)),4)))</f>
        <v/>
      </c>
      <c r="AV654" s="183" t="str">
        <f t="shared" si="360"/>
        <v/>
      </c>
      <c r="AW654" s="186" t="str">
        <f t="shared" si="361"/>
        <v/>
      </c>
      <c r="AX654" s="184" t="str">
        <f t="shared" si="362"/>
        <v/>
      </c>
      <c r="AY654" s="186" t="str">
        <f>IF(AX654="","",IF(R654="Refreshment Beverage",ROUND(SUM(AX654*Rates!K$19),4),ROUND(SUM(AX654*(Rates!J$8/100)),4)))</f>
        <v/>
      </c>
      <c r="AZ654" s="183" t="str">
        <f t="shared" si="363"/>
        <v/>
      </c>
      <c r="BA654" s="185" t="str">
        <f t="shared" si="364"/>
        <v/>
      </c>
      <c r="BD654" s="171"/>
      <c r="BE654" s="171"/>
      <c r="BF654" s="171"/>
      <c r="BG654" s="171"/>
    </row>
    <row r="655" spans="1:59" ht="15" customHeight="1" x14ac:dyDescent="0.3">
      <c r="A655" s="172"/>
      <c r="B655" s="172"/>
      <c r="C655" s="172"/>
      <c r="D655" s="173"/>
      <c r="E655" s="173"/>
      <c r="F655" s="173"/>
      <c r="G655" s="173"/>
      <c r="H655" s="173"/>
      <c r="I655" s="174"/>
      <c r="J655" s="175"/>
      <c r="K655" s="176" t="str">
        <f t="shared" si="336"/>
        <v/>
      </c>
      <c r="L655" s="177" t="str">
        <f t="shared" si="337"/>
        <v/>
      </c>
      <c r="M655" s="178" t="str">
        <f t="shared" si="338"/>
        <v/>
      </c>
      <c r="N655" s="44" t="str" cm="1">
        <f t="array" ref="N655">IFERROR(IF(_xlfn.SINGLE(A:A)="","",IF(R655="Beer",SUM(LOOKUP(2,1/(Rates!$B$3:$B$5&lt;=W655)/(Rates!$C$3:$C$5&gt;=W655),Rates!$D$3:$D$5)*(X655/100)*W655),IF(R655="Refreshment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44" t="str">
        <f t="shared" si="339"/>
        <v/>
      </c>
      <c r="P655" s="13"/>
      <c r="Q655" s="179" t="str">
        <f t="shared" si="340"/>
        <v/>
      </c>
      <c r="R655" s="180" t="str">
        <f t="shared" si="341"/>
        <v/>
      </c>
      <c r="S655" s="13" t="str">
        <f>IF(A655="","",IF(R655="Refreshment Beverage",VLOOKUP(VALUE(Q655),Rates!G$15:L$19,2,0),VLOOKUP(VALUE(Q655),Rates!G$4:L$8,2,0)))</f>
        <v/>
      </c>
      <c r="T655" s="13" t="str">
        <f t="shared" si="342"/>
        <v/>
      </c>
      <c r="U655" s="181" t="str">
        <f t="shared" si="343"/>
        <v/>
      </c>
      <c r="V655" s="13" t="str">
        <f t="shared" si="344"/>
        <v/>
      </c>
      <c r="W655" s="13" t="str">
        <f t="shared" si="345"/>
        <v/>
      </c>
      <c r="X655" s="182" t="str">
        <f t="shared" si="346"/>
        <v/>
      </c>
      <c r="Y655" s="183" t="str">
        <f>IF(A:A="","",IF(R655="Refreshment Beverage",VLOOKUP(Q655,Rates!G$15:L$19,6,0)*W655,VLOOKUP(Q655,Rates!G$4:L$12,6,0)*W655))</f>
        <v/>
      </c>
      <c r="Z655" s="183" t="str">
        <f t="shared" si="347"/>
        <v/>
      </c>
      <c r="AA655" s="17">
        <f t="shared" si="335"/>
        <v>0</v>
      </c>
      <c r="AB655" s="177" t="str" cm="1">
        <f t="array" ref="AB655">IF(_xlfn.SINGLE(A:A)="","",IF(R655="Refreshment Beverage","",IF(AND(R655="Beer",Q655=0),SUM(LOOKUP(2,1/(Rates!$B$15:$B$18&lt;=W655)/(Rates!$C$15:$C$18&gt;=W655),Rates!$D$15:$D$18)*W655),VLOOKUP(VALUE(_xlfn.SINGLE(Q:Q)),Rates!A:B,2,0)*W655)))</f>
        <v/>
      </c>
      <c r="AC655" s="177" t="str" cm="1">
        <f t="array" ref="AC655">IF(_xlfn.SINGLE(A:A)="","",IF(R655="Refreshment Beverage","",IF(AND(R655="Beer",Q655=0),SUM(LOOKUP(2,1/(Rates!$B$15:$B$18&lt;=W655)/(Rates!$C$15:$C$18&gt;=W655),Rates!$E$15:$E$18)*W655),VLOOKUP(VALUE(_xlfn.SINGLE(Q:Q)),Rates!A:C,3,0)*W655)))</f>
        <v/>
      </c>
      <c r="AD655" s="168">
        <f>IFERROR(IF(OR(Q655=1,Q655=2,Q655=3,Q655=4),VLOOKUP(Q655,Rates!$A$31:$B$34,2,0)*W655,IF(V655=1,VLOOKUP(U655,'REB BEV MIN MKUP'!B:E,4,0),IF(V655&gt;1,VLOOKUP(VALUE(W655),'REB BEV MIN MKUP'!O:Q,3,0),0))),0)</f>
        <v>0</v>
      </c>
      <c r="AE655" s="177" t="str">
        <f t="shared" si="348"/>
        <v/>
      </c>
      <c r="AF655" s="13" t="str">
        <f t="shared" si="349"/>
        <v/>
      </c>
      <c r="AG655" s="177" t="str">
        <f t="shared" si="350"/>
        <v/>
      </c>
      <c r="AH655" s="184" t="str">
        <f t="shared" si="351"/>
        <v/>
      </c>
      <c r="AI655" s="184" t="str">
        <f>IF(AE:AE="","",IF(R655="Refreshment Beverage",AK655*(Rates!J$19/100),ROUND(SUM(AH655*(Rates!$J$8/100)),4)))</f>
        <v/>
      </c>
      <c r="AJ655" s="183" t="str">
        <f t="shared" si="352"/>
        <v/>
      </c>
      <c r="AK655" s="185" t="str">
        <f t="shared" si="353"/>
        <v/>
      </c>
      <c r="AL655" s="177" t="str">
        <f t="shared" si="354"/>
        <v/>
      </c>
      <c r="AM655" s="13" t="str">
        <f>IF(AS655="","",IF(R655="Refreshment Beverage",ROUND(AS655*Rates!K$19,4),ROUND(AO655*(VLOOKUP(VALUE(Q655),Rates!G$4:L$12,3,0)),4)))</f>
        <v/>
      </c>
      <c r="AN655" s="183" t="str">
        <f>IF(AS655="","",IF(R655="Refreshment Beverage",AS655*(Rates!J$19/100),MAX(AM655,AB655)))</f>
        <v/>
      </c>
      <c r="AO655" s="186" t="str">
        <f t="shared" si="355"/>
        <v/>
      </c>
      <c r="AP655" s="186" t="str">
        <f t="shared" si="356"/>
        <v/>
      </c>
      <c r="AQ655" s="186" t="str">
        <f>IF(AS655="","",IF(R655="Refreshment Beverage",ROUND(SUM(VLOOKUP(Q:Q,Rates!G$15:L$19,3,0)*(AS655-Y655-Z655-AA655)),4),ROUND(SUM(Rates!$K$8*AS655),4)))</f>
        <v/>
      </c>
      <c r="AR655" s="184" t="str">
        <f t="shared" si="357"/>
        <v/>
      </c>
      <c r="AS655" s="185" t="str">
        <f t="shared" si="358"/>
        <v/>
      </c>
      <c r="AT655" s="177" t="str">
        <f t="shared" si="359"/>
        <v/>
      </c>
      <c r="AU655" s="13" t="str">
        <f>IF(AX655="","",IF(R655="Refreshment Beverage",ROUND((BA655-Y655-Z655-AA655)*VLOOKUP(VALUE(Q655),Rates!G$15:L$19,3,0),4),ROUND(AW655*(VLOOKUP(VALUE(Q655),Rates!G:L,3,0)),4)))</f>
        <v/>
      </c>
      <c r="AV655" s="183" t="str">
        <f t="shared" si="360"/>
        <v/>
      </c>
      <c r="AW655" s="186" t="str">
        <f t="shared" si="361"/>
        <v/>
      </c>
      <c r="AX655" s="184" t="str">
        <f t="shared" si="362"/>
        <v/>
      </c>
      <c r="AY655" s="186" t="str">
        <f>IF(AX655="","",IF(R655="Refreshment Beverage",ROUND(SUM(AX655*Rates!K$19),4),ROUND(SUM(AX655*(Rates!J$8/100)),4)))</f>
        <v/>
      </c>
      <c r="AZ655" s="183" t="str">
        <f t="shared" si="363"/>
        <v/>
      </c>
      <c r="BA655" s="185" t="str">
        <f t="shared" si="364"/>
        <v/>
      </c>
      <c r="BD655" s="171"/>
      <c r="BE655" s="171"/>
      <c r="BF655" s="171"/>
      <c r="BG655" s="171"/>
    </row>
    <row r="656" spans="1:59" ht="15" customHeight="1" x14ac:dyDescent="0.3">
      <c r="A656" s="172"/>
      <c r="B656" s="172"/>
      <c r="C656" s="172"/>
      <c r="D656" s="173"/>
      <c r="E656" s="173"/>
      <c r="F656" s="173"/>
      <c r="G656" s="173"/>
      <c r="H656" s="173"/>
      <c r="I656" s="174"/>
      <c r="J656" s="175"/>
      <c r="K656" s="176" t="str">
        <f t="shared" si="336"/>
        <v/>
      </c>
      <c r="L656" s="177" t="str">
        <f t="shared" si="337"/>
        <v/>
      </c>
      <c r="M656" s="178" t="str">
        <f t="shared" si="338"/>
        <v/>
      </c>
      <c r="N656" s="44" t="str" cm="1">
        <f t="array" ref="N656">IFERROR(IF(_xlfn.SINGLE(A:A)="","",IF(R656="Beer",SUM(LOOKUP(2,1/(Rates!$B$3:$B$5&lt;=W656)/(Rates!$C$3:$C$5&gt;=W656),Rates!$D$3:$D$5)*(X656/100)*W656),IF(R656="Refreshment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44" t="str">
        <f t="shared" si="339"/>
        <v/>
      </c>
      <c r="P656" s="13"/>
      <c r="Q656" s="179" t="str">
        <f t="shared" si="340"/>
        <v/>
      </c>
      <c r="R656" s="180" t="str">
        <f t="shared" si="341"/>
        <v/>
      </c>
      <c r="S656" s="13" t="str">
        <f>IF(A656="","",IF(R656="Refreshment Beverage",VLOOKUP(VALUE(Q656),Rates!G$15:L$19,2,0),VLOOKUP(VALUE(Q656),Rates!G$4:L$8,2,0)))</f>
        <v/>
      </c>
      <c r="T656" s="13" t="str">
        <f t="shared" si="342"/>
        <v/>
      </c>
      <c r="U656" s="181" t="str">
        <f t="shared" si="343"/>
        <v/>
      </c>
      <c r="V656" s="13" t="str">
        <f t="shared" si="344"/>
        <v/>
      </c>
      <c r="W656" s="13" t="str">
        <f t="shared" si="345"/>
        <v/>
      </c>
      <c r="X656" s="182" t="str">
        <f t="shared" si="346"/>
        <v/>
      </c>
      <c r="Y656" s="183" t="str">
        <f>IF(A:A="","",IF(R656="Refreshment Beverage",VLOOKUP(Q656,Rates!G$15:L$19,6,0)*W656,VLOOKUP(Q656,Rates!G$4:L$12,6,0)*W656))</f>
        <v/>
      </c>
      <c r="Z656" s="183" t="str">
        <f t="shared" si="347"/>
        <v/>
      </c>
      <c r="AA656" s="17">
        <f t="shared" si="335"/>
        <v>0</v>
      </c>
      <c r="AB656" s="177" t="str" cm="1">
        <f t="array" ref="AB656">IF(_xlfn.SINGLE(A:A)="","",IF(R656="Refreshment Beverage","",IF(AND(R656="Beer",Q656=0),SUM(LOOKUP(2,1/(Rates!$B$15:$B$18&lt;=W656)/(Rates!$C$15:$C$18&gt;=W656),Rates!$D$15:$D$18)*W656),VLOOKUP(VALUE(_xlfn.SINGLE(Q:Q)),Rates!A:B,2,0)*W656)))</f>
        <v/>
      </c>
      <c r="AC656" s="177" t="str" cm="1">
        <f t="array" ref="AC656">IF(_xlfn.SINGLE(A:A)="","",IF(R656="Refreshment Beverage","",IF(AND(R656="Beer",Q656=0),SUM(LOOKUP(2,1/(Rates!$B$15:$B$18&lt;=W656)/(Rates!$C$15:$C$18&gt;=W656),Rates!$E$15:$E$18)*W656),VLOOKUP(VALUE(_xlfn.SINGLE(Q:Q)),Rates!A:C,3,0)*W656)))</f>
        <v/>
      </c>
      <c r="AD656" s="168">
        <f>IFERROR(IF(OR(Q656=1,Q656=2,Q656=3,Q656=4),VLOOKUP(Q656,Rates!$A$31:$B$34,2,0)*W656,IF(V656=1,VLOOKUP(U656,'REB BEV MIN MKUP'!B:E,4,0),IF(V656&gt;1,VLOOKUP(VALUE(W656),'REB BEV MIN MKUP'!O:Q,3,0),0))),0)</f>
        <v>0</v>
      </c>
      <c r="AE656" s="177" t="str">
        <f t="shared" si="348"/>
        <v/>
      </c>
      <c r="AF656" s="13" t="str">
        <f t="shared" si="349"/>
        <v/>
      </c>
      <c r="AG656" s="177" t="str">
        <f t="shared" si="350"/>
        <v/>
      </c>
      <c r="AH656" s="184" t="str">
        <f t="shared" si="351"/>
        <v/>
      </c>
      <c r="AI656" s="184" t="str">
        <f>IF(AE:AE="","",IF(R656="Refreshment Beverage",AK656*(Rates!J$19/100),ROUND(SUM(AH656*(Rates!$J$8/100)),4)))</f>
        <v/>
      </c>
      <c r="AJ656" s="183" t="str">
        <f t="shared" si="352"/>
        <v/>
      </c>
      <c r="AK656" s="185" t="str">
        <f t="shared" si="353"/>
        <v/>
      </c>
      <c r="AL656" s="177" t="str">
        <f t="shared" si="354"/>
        <v/>
      </c>
      <c r="AM656" s="13" t="str">
        <f>IF(AS656="","",IF(R656="Refreshment Beverage",ROUND(AS656*Rates!K$19,4),ROUND(AO656*(VLOOKUP(VALUE(Q656),Rates!G$4:L$12,3,0)),4)))</f>
        <v/>
      </c>
      <c r="AN656" s="183" t="str">
        <f>IF(AS656="","",IF(R656="Refreshment Beverage",AS656*(Rates!J$19/100),MAX(AM656,AB656)))</f>
        <v/>
      </c>
      <c r="AO656" s="186" t="str">
        <f t="shared" si="355"/>
        <v/>
      </c>
      <c r="AP656" s="186" t="str">
        <f t="shared" si="356"/>
        <v/>
      </c>
      <c r="AQ656" s="186" t="str">
        <f>IF(AS656="","",IF(R656="Refreshment Beverage",ROUND(SUM(VLOOKUP(Q:Q,Rates!G$15:L$19,3,0)*(AS656-Y656-Z656-AA656)),4),ROUND(SUM(Rates!$K$8*AS656),4)))</f>
        <v/>
      </c>
      <c r="AR656" s="184" t="str">
        <f t="shared" si="357"/>
        <v/>
      </c>
      <c r="AS656" s="185" t="str">
        <f t="shared" si="358"/>
        <v/>
      </c>
      <c r="AT656" s="177" t="str">
        <f t="shared" si="359"/>
        <v/>
      </c>
      <c r="AU656" s="13" t="str">
        <f>IF(AX656="","",IF(R656="Refreshment Beverage",ROUND((BA656-Y656-Z656-AA656)*VLOOKUP(VALUE(Q656),Rates!G$15:L$19,3,0),4),ROUND(AW656*(VLOOKUP(VALUE(Q656),Rates!G:L,3,0)),4)))</f>
        <v/>
      </c>
      <c r="AV656" s="183" t="str">
        <f t="shared" si="360"/>
        <v/>
      </c>
      <c r="AW656" s="186" t="str">
        <f t="shared" si="361"/>
        <v/>
      </c>
      <c r="AX656" s="184" t="str">
        <f t="shared" si="362"/>
        <v/>
      </c>
      <c r="AY656" s="186" t="str">
        <f>IF(AX656="","",IF(R656="Refreshment Beverage",ROUND(SUM(AX656*Rates!K$19),4),ROUND(SUM(AX656*(Rates!J$8/100)),4)))</f>
        <v/>
      </c>
      <c r="AZ656" s="183" t="str">
        <f t="shared" si="363"/>
        <v/>
      </c>
      <c r="BA656" s="185" t="str">
        <f t="shared" si="364"/>
        <v/>
      </c>
      <c r="BD656" s="171"/>
      <c r="BE656" s="171"/>
      <c r="BF656" s="171"/>
      <c r="BG656" s="171"/>
    </row>
    <row r="657" spans="1:59" ht="15" customHeight="1" x14ac:dyDescent="0.3">
      <c r="A657" s="172"/>
      <c r="B657" s="172"/>
      <c r="C657" s="172"/>
      <c r="D657" s="173"/>
      <c r="E657" s="173"/>
      <c r="F657" s="173"/>
      <c r="G657" s="173"/>
      <c r="H657" s="173"/>
      <c r="I657" s="174"/>
      <c r="J657" s="175"/>
      <c r="K657" s="176" t="str">
        <f t="shared" si="336"/>
        <v/>
      </c>
      <c r="L657" s="177" t="str">
        <f t="shared" si="337"/>
        <v/>
      </c>
      <c r="M657" s="178" t="str">
        <f t="shared" si="338"/>
        <v/>
      </c>
      <c r="N657" s="44" t="str" cm="1">
        <f t="array" ref="N657">IFERROR(IF(_xlfn.SINGLE(A:A)="","",IF(R657="Beer",SUM(LOOKUP(2,1/(Rates!$B$3:$B$5&lt;=W657)/(Rates!$C$3:$C$5&gt;=W657),Rates!$D$3:$D$5)*(X657/100)*W657),IF(R657="Refreshment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44" t="str">
        <f t="shared" si="339"/>
        <v/>
      </c>
      <c r="P657" s="13"/>
      <c r="Q657" s="179" t="str">
        <f t="shared" si="340"/>
        <v/>
      </c>
      <c r="R657" s="180" t="str">
        <f t="shared" si="341"/>
        <v/>
      </c>
      <c r="S657" s="13" t="str">
        <f>IF(A657="","",IF(R657="Refreshment Beverage",VLOOKUP(VALUE(Q657),Rates!G$15:L$19,2,0),VLOOKUP(VALUE(Q657),Rates!G$4:L$8,2,0)))</f>
        <v/>
      </c>
      <c r="T657" s="13" t="str">
        <f t="shared" si="342"/>
        <v/>
      </c>
      <c r="U657" s="181" t="str">
        <f t="shared" si="343"/>
        <v/>
      </c>
      <c r="V657" s="13" t="str">
        <f t="shared" si="344"/>
        <v/>
      </c>
      <c r="W657" s="13" t="str">
        <f t="shared" si="345"/>
        <v/>
      </c>
      <c r="X657" s="182" t="str">
        <f t="shared" si="346"/>
        <v/>
      </c>
      <c r="Y657" s="183" t="str">
        <f>IF(A:A="","",IF(R657="Refreshment Beverage",VLOOKUP(Q657,Rates!G$15:L$19,6,0)*W657,VLOOKUP(Q657,Rates!G$4:L$12,6,0)*W657))</f>
        <v/>
      </c>
      <c r="Z657" s="183" t="str">
        <f t="shared" si="347"/>
        <v/>
      </c>
      <c r="AA657" s="17">
        <f t="shared" si="335"/>
        <v>0</v>
      </c>
      <c r="AB657" s="177" t="str" cm="1">
        <f t="array" ref="AB657">IF(_xlfn.SINGLE(A:A)="","",IF(R657="Refreshment Beverage","",IF(AND(R657="Beer",Q657=0),SUM(LOOKUP(2,1/(Rates!$B$15:$B$18&lt;=W657)/(Rates!$C$15:$C$18&gt;=W657),Rates!$D$15:$D$18)*W657),VLOOKUP(VALUE(_xlfn.SINGLE(Q:Q)),Rates!A:B,2,0)*W657)))</f>
        <v/>
      </c>
      <c r="AC657" s="177" t="str" cm="1">
        <f t="array" ref="AC657">IF(_xlfn.SINGLE(A:A)="","",IF(R657="Refreshment Beverage","",IF(AND(R657="Beer",Q657=0),SUM(LOOKUP(2,1/(Rates!$B$15:$B$18&lt;=W657)/(Rates!$C$15:$C$18&gt;=W657),Rates!$E$15:$E$18)*W657),VLOOKUP(VALUE(_xlfn.SINGLE(Q:Q)),Rates!A:C,3,0)*W657)))</f>
        <v/>
      </c>
      <c r="AD657" s="168">
        <f>IFERROR(IF(OR(Q657=1,Q657=2,Q657=3,Q657=4),VLOOKUP(Q657,Rates!$A$31:$B$34,2,0)*W657,IF(V657=1,VLOOKUP(U657,'REB BEV MIN MKUP'!B:E,4,0),IF(V657&gt;1,VLOOKUP(VALUE(W657),'REB BEV MIN MKUP'!O:Q,3,0),0))),0)</f>
        <v>0</v>
      </c>
      <c r="AE657" s="177" t="str">
        <f t="shared" si="348"/>
        <v/>
      </c>
      <c r="AF657" s="13" t="str">
        <f t="shared" si="349"/>
        <v/>
      </c>
      <c r="AG657" s="177" t="str">
        <f t="shared" si="350"/>
        <v/>
      </c>
      <c r="AH657" s="184" t="str">
        <f t="shared" si="351"/>
        <v/>
      </c>
      <c r="AI657" s="184" t="str">
        <f>IF(AE:AE="","",IF(R657="Refreshment Beverage",AK657*(Rates!J$19/100),ROUND(SUM(AH657*(Rates!$J$8/100)),4)))</f>
        <v/>
      </c>
      <c r="AJ657" s="183" t="str">
        <f t="shared" si="352"/>
        <v/>
      </c>
      <c r="AK657" s="185" t="str">
        <f t="shared" si="353"/>
        <v/>
      </c>
      <c r="AL657" s="177" t="str">
        <f t="shared" si="354"/>
        <v/>
      </c>
      <c r="AM657" s="13" t="str">
        <f>IF(AS657="","",IF(R657="Refreshment Beverage",ROUND(AS657*Rates!K$19,4),ROUND(AO657*(VLOOKUP(VALUE(Q657),Rates!G$4:L$12,3,0)),4)))</f>
        <v/>
      </c>
      <c r="AN657" s="183" t="str">
        <f>IF(AS657="","",IF(R657="Refreshment Beverage",AS657*(Rates!J$19/100),MAX(AM657,AB657)))</f>
        <v/>
      </c>
      <c r="AO657" s="186" t="str">
        <f t="shared" si="355"/>
        <v/>
      </c>
      <c r="AP657" s="186" t="str">
        <f t="shared" si="356"/>
        <v/>
      </c>
      <c r="AQ657" s="186" t="str">
        <f>IF(AS657="","",IF(R657="Refreshment Beverage",ROUND(SUM(VLOOKUP(Q:Q,Rates!G$15:L$19,3,0)*(AS657-Y657-Z657-AA657)),4),ROUND(SUM(Rates!$K$8*AS657),4)))</f>
        <v/>
      </c>
      <c r="AR657" s="184" t="str">
        <f t="shared" si="357"/>
        <v/>
      </c>
      <c r="AS657" s="185" t="str">
        <f t="shared" si="358"/>
        <v/>
      </c>
      <c r="AT657" s="177" t="str">
        <f t="shared" si="359"/>
        <v/>
      </c>
      <c r="AU657" s="13" t="str">
        <f>IF(AX657="","",IF(R657="Refreshment Beverage",ROUND((BA657-Y657-Z657-AA657)*VLOOKUP(VALUE(Q657),Rates!G$15:L$19,3,0),4),ROUND(AW657*(VLOOKUP(VALUE(Q657),Rates!G:L,3,0)),4)))</f>
        <v/>
      </c>
      <c r="AV657" s="183" t="str">
        <f t="shared" si="360"/>
        <v/>
      </c>
      <c r="AW657" s="186" t="str">
        <f t="shared" si="361"/>
        <v/>
      </c>
      <c r="AX657" s="184" t="str">
        <f t="shared" si="362"/>
        <v/>
      </c>
      <c r="AY657" s="186" t="str">
        <f>IF(AX657="","",IF(R657="Refreshment Beverage",ROUND(SUM(AX657*Rates!K$19),4),ROUND(SUM(AX657*(Rates!J$8/100)),4)))</f>
        <v/>
      </c>
      <c r="AZ657" s="183" t="str">
        <f t="shared" si="363"/>
        <v/>
      </c>
      <c r="BA657" s="185" t="str">
        <f t="shared" si="364"/>
        <v/>
      </c>
      <c r="BD657" s="171"/>
      <c r="BE657" s="171"/>
      <c r="BF657" s="171"/>
      <c r="BG657" s="171"/>
    </row>
    <row r="658" spans="1:59" ht="15" customHeight="1" x14ac:dyDescent="0.3">
      <c r="A658" s="172"/>
      <c r="B658" s="172"/>
      <c r="C658" s="172"/>
      <c r="D658" s="173"/>
      <c r="E658" s="173"/>
      <c r="F658" s="173"/>
      <c r="G658" s="173"/>
      <c r="H658" s="173"/>
      <c r="I658" s="174"/>
      <c r="J658" s="175"/>
      <c r="K658" s="176" t="str">
        <f t="shared" si="336"/>
        <v/>
      </c>
      <c r="L658" s="177" t="str">
        <f t="shared" si="337"/>
        <v/>
      </c>
      <c r="M658" s="178" t="str">
        <f t="shared" si="338"/>
        <v/>
      </c>
      <c r="N658" s="44" t="str" cm="1">
        <f t="array" ref="N658">IFERROR(IF(_xlfn.SINGLE(A:A)="","",IF(R658="Beer",SUM(LOOKUP(2,1/(Rates!$B$3:$B$5&lt;=W658)/(Rates!$C$3:$C$5&gt;=W658),Rates!$D$3:$D$5)*(X658/100)*W658),IF(R658="Refreshment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44" t="str">
        <f t="shared" si="339"/>
        <v/>
      </c>
      <c r="P658" s="13"/>
      <c r="Q658" s="179" t="str">
        <f t="shared" si="340"/>
        <v/>
      </c>
      <c r="R658" s="180" t="str">
        <f t="shared" si="341"/>
        <v/>
      </c>
      <c r="S658" s="13" t="str">
        <f>IF(A658="","",IF(R658="Refreshment Beverage",VLOOKUP(VALUE(Q658),Rates!G$15:L$19,2,0),VLOOKUP(VALUE(Q658),Rates!G$4:L$8,2,0)))</f>
        <v/>
      </c>
      <c r="T658" s="13" t="str">
        <f t="shared" si="342"/>
        <v/>
      </c>
      <c r="U658" s="181" t="str">
        <f t="shared" si="343"/>
        <v/>
      </c>
      <c r="V658" s="13" t="str">
        <f t="shared" si="344"/>
        <v/>
      </c>
      <c r="W658" s="13" t="str">
        <f t="shared" si="345"/>
        <v/>
      </c>
      <c r="X658" s="182" t="str">
        <f t="shared" si="346"/>
        <v/>
      </c>
      <c r="Y658" s="183" t="str">
        <f>IF(A:A="","",IF(R658="Refreshment Beverage",VLOOKUP(Q658,Rates!G$15:L$19,6,0)*W658,VLOOKUP(Q658,Rates!G$4:L$12,6,0)*W658))</f>
        <v/>
      </c>
      <c r="Z658" s="183" t="str">
        <f t="shared" si="347"/>
        <v/>
      </c>
      <c r="AA658" s="17">
        <f t="shared" si="335"/>
        <v>0</v>
      </c>
      <c r="AB658" s="177" t="str" cm="1">
        <f t="array" ref="AB658">IF(_xlfn.SINGLE(A:A)="","",IF(R658="Refreshment Beverage","",IF(AND(R658="Beer",Q658=0),SUM(LOOKUP(2,1/(Rates!$B$15:$B$18&lt;=W658)/(Rates!$C$15:$C$18&gt;=W658),Rates!$D$15:$D$18)*W658),VLOOKUP(VALUE(_xlfn.SINGLE(Q:Q)),Rates!A:B,2,0)*W658)))</f>
        <v/>
      </c>
      <c r="AC658" s="177" t="str" cm="1">
        <f t="array" ref="AC658">IF(_xlfn.SINGLE(A:A)="","",IF(R658="Refreshment Beverage","",IF(AND(R658="Beer",Q658=0),SUM(LOOKUP(2,1/(Rates!$B$15:$B$18&lt;=W658)/(Rates!$C$15:$C$18&gt;=W658),Rates!$E$15:$E$18)*W658),VLOOKUP(VALUE(_xlfn.SINGLE(Q:Q)),Rates!A:C,3,0)*W658)))</f>
        <v/>
      </c>
      <c r="AD658" s="168">
        <f>IFERROR(IF(OR(Q658=1,Q658=2,Q658=3,Q658=4),VLOOKUP(Q658,Rates!$A$31:$B$34,2,0)*W658,IF(V658=1,VLOOKUP(U658,'REB BEV MIN MKUP'!B:E,4,0),IF(V658&gt;1,VLOOKUP(VALUE(W658),'REB BEV MIN MKUP'!O:Q,3,0),0))),0)</f>
        <v>0</v>
      </c>
      <c r="AE658" s="177" t="str">
        <f t="shared" si="348"/>
        <v/>
      </c>
      <c r="AF658" s="13" t="str">
        <f t="shared" si="349"/>
        <v/>
      </c>
      <c r="AG658" s="177" t="str">
        <f t="shared" si="350"/>
        <v/>
      </c>
      <c r="AH658" s="184" t="str">
        <f t="shared" si="351"/>
        <v/>
      </c>
      <c r="AI658" s="184" t="str">
        <f>IF(AE:AE="","",IF(R658="Refreshment Beverage",AK658*(Rates!J$19/100),ROUND(SUM(AH658*(Rates!$J$8/100)),4)))</f>
        <v/>
      </c>
      <c r="AJ658" s="183" t="str">
        <f t="shared" si="352"/>
        <v/>
      </c>
      <c r="AK658" s="185" t="str">
        <f t="shared" si="353"/>
        <v/>
      </c>
      <c r="AL658" s="177" t="str">
        <f t="shared" si="354"/>
        <v/>
      </c>
      <c r="AM658" s="13" t="str">
        <f>IF(AS658="","",IF(R658="Refreshment Beverage",ROUND(AS658*Rates!K$19,4),ROUND(AO658*(VLOOKUP(VALUE(Q658),Rates!G$4:L$12,3,0)),4)))</f>
        <v/>
      </c>
      <c r="AN658" s="183" t="str">
        <f>IF(AS658="","",IF(R658="Refreshment Beverage",AS658*(Rates!J$19/100),MAX(AM658,AB658)))</f>
        <v/>
      </c>
      <c r="AO658" s="186" t="str">
        <f t="shared" si="355"/>
        <v/>
      </c>
      <c r="AP658" s="186" t="str">
        <f t="shared" si="356"/>
        <v/>
      </c>
      <c r="AQ658" s="186" t="str">
        <f>IF(AS658="","",IF(R658="Refreshment Beverage",ROUND(SUM(VLOOKUP(Q:Q,Rates!G$15:L$19,3,0)*(AS658-Y658-Z658-AA658)),4),ROUND(SUM(Rates!$K$8*AS658),4)))</f>
        <v/>
      </c>
      <c r="AR658" s="184" t="str">
        <f t="shared" si="357"/>
        <v/>
      </c>
      <c r="AS658" s="185" t="str">
        <f t="shared" si="358"/>
        <v/>
      </c>
      <c r="AT658" s="177" t="str">
        <f t="shared" si="359"/>
        <v/>
      </c>
      <c r="AU658" s="13" t="str">
        <f>IF(AX658="","",IF(R658="Refreshment Beverage",ROUND((BA658-Y658-Z658-AA658)*VLOOKUP(VALUE(Q658),Rates!G$15:L$19,3,0),4),ROUND(AW658*(VLOOKUP(VALUE(Q658),Rates!G:L,3,0)),4)))</f>
        <v/>
      </c>
      <c r="AV658" s="183" t="str">
        <f t="shared" si="360"/>
        <v/>
      </c>
      <c r="AW658" s="186" t="str">
        <f t="shared" si="361"/>
        <v/>
      </c>
      <c r="AX658" s="184" t="str">
        <f t="shared" si="362"/>
        <v/>
      </c>
      <c r="AY658" s="186" t="str">
        <f>IF(AX658="","",IF(R658="Refreshment Beverage",ROUND(SUM(AX658*Rates!K$19),4),ROUND(SUM(AX658*(Rates!J$8/100)),4)))</f>
        <v/>
      </c>
      <c r="AZ658" s="183" t="str">
        <f t="shared" si="363"/>
        <v/>
      </c>
      <c r="BA658" s="185" t="str">
        <f t="shared" si="364"/>
        <v/>
      </c>
      <c r="BD658" s="171"/>
      <c r="BE658" s="171"/>
      <c r="BF658" s="171"/>
      <c r="BG658" s="171"/>
    </row>
    <row r="659" spans="1:59" ht="15" customHeight="1" x14ac:dyDescent="0.3">
      <c r="A659" s="172"/>
      <c r="B659" s="172"/>
      <c r="C659" s="172"/>
      <c r="D659" s="173"/>
      <c r="E659" s="173"/>
      <c r="F659" s="173"/>
      <c r="G659" s="173"/>
      <c r="H659" s="173"/>
      <c r="I659" s="174"/>
      <c r="J659" s="175"/>
      <c r="K659" s="176" t="str">
        <f t="shared" si="336"/>
        <v/>
      </c>
      <c r="L659" s="177" t="str">
        <f t="shared" si="337"/>
        <v/>
      </c>
      <c r="M659" s="178" t="str">
        <f t="shared" si="338"/>
        <v/>
      </c>
      <c r="N659" s="44" t="str" cm="1">
        <f t="array" ref="N659">IFERROR(IF(_xlfn.SINGLE(A:A)="","",IF(R659="Beer",SUM(LOOKUP(2,1/(Rates!$B$3:$B$5&lt;=W659)/(Rates!$C$3:$C$5&gt;=W659),Rates!$D$3:$D$5)*(X659/100)*W659),IF(R659="Refreshment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44" t="str">
        <f t="shared" si="339"/>
        <v/>
      </c>
      <c r="P659" s="13"/>
      <c r="Q659" s="179" t="str">
        <f t="shared" si="340"/>
        <v/>
      </c>
      <c r="R659" s="180" t="str">
        <f t="shared" si="341"/>
        <v/>
      </c>
      <c r="S659" s="13" t="str">
        <f>IF(A659="","",IF(R659="Refreshment Beverage",VLOOKUP(VALUE(Q659),Rates!G$15:L$19,2,0),VLOOKUP(VALUE(Q659),Rates!G$4:L$8,2,0)))</f>
        <v/>
      </c>
      <c r="T659" s="13" t="str">
        <f t="shared" si="342"/>
        <v/>
      </c>
      <c r="U659" s="181" t="str">
        <f t="shared" si="343"/>
        <v/>
      </c>
      <c r="V659" s="13" t="str">
        <f t="shared" si="344"/>
        <v/>
      </c>
      <c r="W659" s="13" t="str">
        <f t="shared" si="345"/>
        <v/>
      </c>
      <c r="X659" s="182" t="str">
        <f t="shared" si="346"/>
        <v/>
      </c>
      <c r="Y659" s="183" t="str">
        <f>IF(A:A="","",IF(R659="Refreshment Beverage",VLOOKUP(Q659,Rates!G$15:L$19,6,0)*W659,VLOOKUP(Q659,Rates!G$4:L$12,6,0)*W659))</f>
        <v/>
      </c>
      <c r="Z659" s="183" t="str">
        <f t="shared" si="347"/>
        <v/>
      </c>
      <c r="AA659" s="17">
        <f t="shared" si="335"/>
        <v>0</v>
      </c>
      <c r="AB659" s="177" t="str" cm="1">
        <f t="array" ref="AB659">IF(_xlfn.SINGLE(A:A)="","",IF(R659="Refreshment Beverage","",IF(AND(R659="Beer",Q659=0),SUM(LOOKUP(2,1/(Rates!$B$15:$B$18&lt;=W659)/(Rates!$C$15:$C$18&gt;=W659),Rates!$D$15:$D$18)*W659),VLOOKUP(VALUE(_xlfn.SINGLE(Q:Q)),Rates!A:B,2,0)*W659)))</f>
        <v/>
      </c>
      <c r="AC659" s="177" t="str" cm="1">
        <f t="array" ref="AC659">IF(_xlfn.SINGLE(A:A)="","",IF(R659="Refreshment Beverage","",IF(AND(R659="Beer",Q659=0),SUM(LOOKUP(2,1/(Rates!$B$15:$B$18&lt;=W659)/(Rates!$C$15:$C$18&gt;=W659),Rates!$E$15:$E$18)*W659),VLOOKUP(VALUE(_xlfn.SINGLE(Q:Q)),Rates!A:C,3,0)*W659)))</f>
        <v/>
      </c>
      <c r="AD659" s="168">
        <f>IFERROR(IF(OR(Q659=1,Q659=2,Q659=3,Q659=4),VLOOKUP(Q659,Rates!$A$31:$B$34,2,0)*W659,IF(V659=1,VLOOKUP(U659,'REB BEV MIN MKUP'!B:E,4,0),IF(V659&gt;1,VLOOKUP(VALUE(W659),'REB BEV MIN MKUP'!O:Q,3,0),0))),0)</f>
        <v>0</v>
      </c>
      <c r="AE659" s="177" t="str">
        <f t="shared" si="348"/>
        <v/>
      </c>
      <c r="AF659" s="13" t="str">
        <f t="shared" si="349"/>
        <v/>
      </c>
      <c r="AG659" s="177" t="str">
        <f t="shared" si="350"/>
        <v/>
      </c>
      <c r="AH659" s="184" t="str">
        <f t="shared" si="351"/>
        <v/>
      </c>
      <c r="AI659" s="184" t="str">
        <f>IF(AE:AE="","",IF(R659="Refreshment Beverage",AK659*(Rates!J$19/100),ROUND(SUM(AH659*(Rates!$J$8/100)),4)))</f>
        <v/>
      </c>
      <c r="AJ659" s="183" t="str">
        <f t="shared" si="352"/>
        <v/>
      </c>
      <c r="AK659" s="185" t="str">
        <f t="shared" si="353"/>
        <v/>
      </c>
      <c r="AL659" s="177" t="str">
        <f t="shared" si="354"/>
        <v/>
      </c>
      <c r="AM659" s="13" t="str">
        <f>IF(AS659="","",IF(R659="Refreshment Beverage",ROUND(AS659*Rates!K$19,4),ROUND(AO659*(VLOOKUP(VALUE(Q659),Rates!G$4:L$12,3,0)),4)))</f>
        <v/>
      </c>
      <c r="AN659" s="183" t="str">
        <f>IF(AS659="","",IF(R659="Refreshment Beverage",AS659*(Rates!J$19/100),MAX(AM659,AB659)))</f>
        <v/>
      </c>
      <c r="AO659" s="186" t="str">
        <f t="shared" si="355"/>
        <v/>
      </c>
      <c r="AP659" s="186" t="str">
        <f t="shared" si="356"/>
        <v/>
      </c>
      <c r="AQ659" s="186" t="str">
        <f>IF(AS659="","",IF(R659="Refreshment Beverage",ROUND(SUM(VLOOKUP(Q:Q,Rates!G$15:L$19,3,0)*(AS659-Y659-Z659-AA659)),4),ROUND(SUM(Rates!$K$8*AS659),4)))</f>
        <v/>
      </c>
      <c r="AR659" s="184" t="str">
        <f t="shared" si="357"/>
        <v/>
      </c>
      <c r="AS659" s="185" t="str">
        <f t="shared" si="358"/>
        <v/>
      </c>
      <c r="AT659" s="177" t="str">
        <f t="shared" si="359"/>
        <v/>
      </c>
      <c r="AU659" s="13" t="str">
        <f>IF(AX659="","",IF(R659="Refreshment Beverage",ROUND((BA659-Y659-Z659-AA659)*VLOOKUP(VALUE(Q659),Rates!G$15:L$19,3,0),4),ROUND(AW659*(VLOOKUP(VALUE(Q659),Rates!G:L,3,0)),4)))</f>
        <v/>
      </c>
      <c r="AV659" s="183" t="str">
        <f t="shared" si="360"/>
        <v/>
      </c>
      <c r="AW659" s="186" t="str">
        <f t="shared" si="361"/>
        <v/>
      </c>
      <c r="AX659" s="184" t="str">
        <f t="shared" si="362"/>
        <v/>
      </c>
      <c r="AY659" s="186" t="str">
        <f>IF(AX659="","",IF(R659="Refreshment Beverage",ROUND(SUM(AX659*Rates!K$19),4),ROUND(SUM(AX659*(Rates!J$8/100)),4)))</f>
        <v/>
      </c>
      <c r="AZ659" s="183" t="str">
        <f t="shared" si="363"/>
        <v/>
      </c>
      <c r="BA659" s="185" t="str">
        <f t="shared" si="364"/>
        <v/>
      </c>
      <c r="BD659" s="171"/>
      <c r="BE659" s="171"/>
      <c r="BF659" s="171"/>
      <c r="BG659" s="171"/>
    </row>
    <row r="660" spans="1:59" ht="15" customHeight="1" x14ac:dyDescent="0.3">
      <c r="A660" s="172"/>
      <c r="B660" s="172"/>
      <c r="C660" s="172"/>
      <c r="D660" s="173"/>
      <c r="E660" s="173"/>
      <c r="F660" s="173"/>
      <c r="G660" s="173"/>
      <c r="H660" s="173"/>
      <c r="I660" s="174"/>
      <c r="J660" s="175"/>
      <c r="K660" s="176" t="str">
        <f t="shared" si="336"/>
        <v/>
      </c>
      <c r="L660" s="177" t="str">
        <f t="shared" si="337"/>
        <v/>
      </c>
      <c r="M660" s="178" t="str">
        <f t="shared" si="338"/>
        <v/>
      </c>
      <c r="N660" s="44" t="str" cm="1">
        <f t="array" ref="N660">IFERROR(IF(_xlfn.SINGLE(A:A)="","",IF(R660="Beer",SUM(LOOKUP(2,1/(Rates!$B$3:$B$5&lt;=W660)/(Rates!$C$3:$C$5&gt;=W660),Rates!$D$3:$D$5)*(X660/100)*W660),IF(R660="Refreshment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44" t="str">
        <f t="shared" si="339"/>
        <v/>
      </c>
      <c r="P660" s="13"/>
      <c r="Q660" s="179" t="str">
        <f t="shared" si="340"/>
        <v/>
      </c>
      <c r="R660" s="180" t="str">
        <f t="shared" si="341"/>
        <v/>
      </c>
      <c r="S660" s="13" t="str">
        <f>IF(A660="","",IF(R660="Refreshment Beverage",VLOOKUP(VALUE(Q660),Rates!G$15:L$19,2,0),VLOOKUP(VALUE(Q660),Rates!G$4:L$8,2,0)))</f>
        <v/>
      </c>
      <c r="T660" s="13" t="str">
        <f t="shared" si="342"/>
        <v/>
      </c>
      <c r="U660" s="181" t="str">
        <f t="shared" si="343"/>
        <v/>
      </c>
      <c r="V660" s="13" t="str">
        <f t="shared" si="344"/>
        <v/>
      </c>
      <c r="W660" s="13" t="str">
        <f t="shared" si="345"/>
        <v/>
      </c>
      <c r="X660" s="182" t="str">
        <f t="shared" si="346"/>
        <v/>
      </c>
      <c r="Y660" s="183" t="str">
        <f>IF(A:A="","",IF(R660="Refreshment Beverage",VLOOKUP(Q660,Rates!G$15:L$19,6,0)*W660,VLOOKUP(Q660,Rates!G$4:L$12,6,0)*W660))</f>
        <v/>
      </c>
      <c r="Z660" s="183" t="str">
        <f t="shared" si="347"/>
        <v/>
      </c>
      <c r="AA660" s="17">
        <f t="shared" si="335"/>
        <v>0</v>
      </c>
      <c r="AB660" s="177" t="str" cm="1">
        <f t="array" ref="AB660">IF(_xlfn.SINGLE(A:A)="","",IF(R660="Refreshment Beverage","",IF(AND(R660="Beer",Q660=0),SUM(LOOKUP(2,1/(Rates!$B$15:$B$18&lt;=W660)/(Rates!$C$15:$C$18&gt;=W660),Rates!$D$15:$D$18)*W660),VLOOKUP(VALUE(_xlfn.SINGLE(Q:Q)),Rates!A:B,2,0)*W660)))</f>
        <v/>
      </c>
      <c r="AC660" s="177" t="str" cm="1">
        <f t="array" ref="AC660">IF(_xlfn.SINGLE(A:A)="","",IF(R660="Refreshment Beverage","",IF(AND(R660="Beer",Q660=0),SUM(LOOKUP(2,1/(Rates!$B$15:$B$18&lt;=W660)/(Rates!$C$15:$C$18&gt;=W660),Rates!$E$15:$E$18)*W660),VLOOKUP(VALUE(_xlfn.SINGLE(Q:Q)),Rates!A:C,3,0)*W660)))</f>
        <v/>
      </c>
      <c r="AD660" s="168">
        <f>IFERROR(IF(OR(Q660=1,Q660=2,Q660=3,Q660=4),VLOOKUP(Q660,Rates!$A$31:$B$34,2,0)*W660,IF(V660=1,VLOOKUP(U660,'REB BEV MIN MKUP'!B:E,4,0),IF(V660&gt;1,VLOOKUP(VALUE(W660),'REB BEV MIN MKUP'!O:Q,3,0),0))),0)</f>
        <v>0</v>
      </c>
      <c r="AE660" s="177" t="str">
        <f t="shared" si="348"/>
        <v/>
      </c>
      <c r="AF660" s="13" t="str">
        <f t="shared" si="349"/>
        <v/>
      </c>
      <c r="AG660" s="177" t="str">
        <f t="shared" si="350"/>
        <v/>
      </c>
      <c r="AH660" s="184" t="str">
        <f t="shared" si="351"/>
        <v/>
      </c>
      <c r="AI660" s="184" t="str">
        <f>IF(AE:AE="","",IF(R660="Refreshment Beverage",AK660*(Rates!J$19/100),ROUND(SUM(AH660*(Rates!$J$8/100)),4)))</f>
        <v/>
      </c>
      <c r="AJ660" s="183" t="str">
        <f t="shared" si="352"/>
        <v/>
      </c>
      <c r="AK660" s="185" t="str">
        <f t="shared" si="353"/>
        <v/>
      </c>
      <c r="AL660" s="177" t="str">
        <f t="shared" si="354"/>
        <v/>
      </c>
      <c r="AM660" s="13" t="str">
        <f>IF(AS660="","",IF(R660="Refreshment Beverage",ROUND(AS660*Rates!K$19,4),ROUND(AO660*(VLOOKUP(VALUE(Q660),Rates!G$4:L$12,3,0)),4)))</f>
        <v/>
      </c>
      <c r="AN660" s="183" t="str">
        <f>IF(AS660="","",IF(R660="Refreshment Beverage",AS660*(Rates!J$19/100),MAX(AM660,AB660)))</f>
        <v/>
      </c>
      <c r="AO660" s="186" t="str">
        <f t="shared" si="355"/>
        <v/>
      </c>
      <c r="AP660" s="186" t="str">
        <f t="shared" si="356"/>
        <v/>
      </c>
      <c r="AQ660" s="186" t="str">
        <f>IF(AS660="","",IF(R660="Refreshment Beverage",ROUND(SUM(VLOOKUP(Q:Q,Rates!G$15:L$19,3,0)*(AS660-Y660-Z660-AA660)),4),ROUND(SUM(Rates!$K$8*AS660),4)))</f>
        <v/>
      </c>
      <c r="AR660" s="184" t="str">
        <f t="shared" si="357"/>
        <v/>
      </c>
      <c r="AS660" s="185" t="str">
        <f t="shared" si="358"/>
        <v/>
      </c>
      <c r="AT660" s="177" t="str">
        <f t="shared" si="359"/>
        <v/>
      </c>
      <c r="AU660" s="13" t="str">
        <f>IF(AX660="","",IF(R660="Refreshment Beverage",ROUND((BA660-Y660-Z660-AA660)*VLOOKUP(VALUE(Q660),Rates!G$15:L$19,3,0),4),ROUND(AW660*(VLOOKUP(VALUE(Q660),Rates!G:L,3,0)),4)))</f>
        <v/>
      </c>
      <c r="AV660" s="183" t="str">
        <f t="shared" si="360"/>
        <v/>
      </c>
      <c r="AW660" s="186" t="str">
        <f t="shared" si="361"/>
        <v/>
      </c>
      <c r="AX660" s="184" t="str">
        <f t="shared" si="362"/>
        <v/>
      </c>
      <c r="AY660" s="186" t="str">
        <f>IF(AX660="","",IF(R660="Refreshment Beverage",ROUND(SUM(AX660*Rates!K$19),4),ROUND(SUM(AX660*(Rates!J$8/100)),4)))</f>
        <v/>
      </c>
      <c r="AZ660" s="183" t="str">
        <f t="shared" si="363"/>
        <v/>
      </c>
      <c r="BA660" s="185" t="str">
        <f t="shared" si="364"/>
        <v/>
      </c>
      <c r="BD660" s="171"/>
      <c r="BE660" s="171"/>
      <c r="BF660" s="171"/>
      <c r="BG660" s="171"/>
    </row>
    <row r="661" spans="1:59" ht="15" customHeight="1" x14ac:dyDescent="0.3">
      <c r="A661" s="172"/>
      <c r="B661" s="172"/>
      <c r="C661" s="172"/>
      <c r="D661" s="173"/>
      <c r="E661" s="173"/>
      <c r="F661" s="173"/>
      <c r="G661" s="173"/>
      <c r="H661" s="173"/>
      <c r="I661" s="174"/>
      <c r="J661" s="175"/>
      <c r="K661" s="176" t="str">
        <f t="shared" si="336"/>
        <v/>
      </c>
      <c r="L661" s="177" t="str">
        <f t="shared" si="337"/>
        <v/>
      </c>
      <c r="M661" s="178" t="str">
        <f t="shared" si="338"/>
        <v/>
      </c>
      <c r="N661" s="44" t="str" cm="1">
        <f t="array" ref="N661">IFERROR(IF(_xlfn.SINGLE(A:A)="","",IF(R661="Beer",SUM(LOOKUP(2,1/(Rates!$B$3:$B$5&lt;=W661)/(Rates!$C$3:$C$5&gt;=W661),Rates!$D$3:$D$5)*(X661/100)*W661),IF(R661="Refreshment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44" t="str">
        <f t="shared" si="339"/>
        <v/>
      </c>
      <c r="P661" s="13"/>
      <c r="Q661" s="179" t="str">
        <f t="shared" si="340"/>
        <v/>
      </c>
      <c r="R661" s="180" t="str">
        <f t="shared" si="341"/>
        <v/>
      </c>
      <c r="S661" s="13" t="str">
        <f>IF(A661="","",IF(R661="Refreshment Beverage",VLOOKUP(VALUE(Q661),Rates!G$15:L$19,2,0),VLOOKUP(VALUE(Q661),Rates!G$4:L$8,2,0)))</f>
        <v/>
      </c>
      <c r="T661" s="13" t="str">
        <f t="shared" si="342"/>
        <v/>
      </c>
      <c r="U661" s="181" t="str">
        <f t="shared" si="343"/>
        <v/>
      </c>
      <c r="V661" s="13" t="str">
        <f t="shared" si="344"/>
        <v/>
      </c>
      <c r="W661" s="13" t="str">
        <f t="shared" si="345"/>
        <v/>
      </c>
      <c r="X661" s="182" t="str">
        <f t="shared" si="346"/>
        <v/>
      </c>
      <c r="Y661" s="183" t="str">
        <f>IF(A:A="","",IF(R661="Refreshment Beverage",VLOOKUP(Q661,Rates!G$15:L$19,6,0)*W661,VLOOKUP(Q661,Rates!G$4:L$12,6,0)*W661))</f>
        <v/>
      </c>
      <c r="Z661" s="183" t="str">
        <f t="shared" si="347"/>
        <v/>
      </c>
      <c r="AA661" s="17">
        <f t="shared" si="335"/>
        <v>0</v>
      </c>
      <c r="AB661" s="177" t="str" cm="1">
        <f t="array" ref="AB661">IF(_xlfn.SINGLE(A:A)="","",IF(R661="Refreshment Beverage","",IF(AND(R661="Beer",Q661=0),SUM(LOOKUP(2,1/(Rates!$B$15:$B$18&lt;=W661)/(Rates!$C$15:$C$18&gt;=W661),Rates!$D$15:$D$18)*W661),VLOOKUP(VALUE(_xlfn.SINGLE(Q:Q)),Rates!A:B,2,0)*W661)))</f>
        <v/>
      </c>
      <c r="AC661" s="177" t="str" cm="1">
        <f t="array" ref="AC661">IF(_xlfn.SINGLE(A:A)="","",IF(R661="Refreshment Beverage","",IF(AND(R661="Beer",Q661=0),SUM(LOOKUP(2,1/(Rates!$B$15:$B$18&lt;=W661)/(Rates!$C$15:$C$18&gt;=W661),Rates!$E$15:$E$18)*W661),VLOOKUP(VALUE(_xlfn.SINGLE(Q:Q)),Rates!A:C,3,0)*W661)))</f>
        <v/>
      </c>
      <c r="AD661" s="168">
        <f>IFERROR(IF(OR(Q661=1,Q661=2,Q661=3,Q661=4),VLOOKUP(Q661,Rates!$A$31:$B$34,2,0)*W661,IF(V661=1,VLOOKUP(U661,'REB BEV MIN MKUP'!B:E,4,0),IF(V661&gt;1,VLOOKUP(VALUE(W661),'REB BEV MIN MKUP'!O:Q,3,0),0))),0)</f>
        <v>0</v>
      </c>
      <c r="AE661" s="177" t="str">
        <f t="shared" si="348"/>
        <v/>
      </c>
      <c r="AF661" s="13" t="str">
        <f t="shared" si="349"/>
        <v/>
      </c>
      <c r="AG661" s="177" t="str">
        <f t="shared" si="350"/>
        <v/>
      </c>
      <c r="AH661" s="184" t="str">
        <f t="shared" si="351"/>
        <v/>
      </c>
      <c r="AI661" s="184" t="str">
        <f>IF(AE:AE="","",IF(R661="Refreshment Beverage",AK661*(Rates!J$19/100),ROUND(SUM(AH661*(Rates!$J$8/100)),4)))</f>
        <v/>
      </c>
      <c r="AJ661" s="183" t="str">
        <f t="shared" si="352"/>
        <v/>
      </c>
      <c r="AK661" s="185" t="str">
        <f t="shared" si="353"/>
        <v/>
      </c>
      <c r="AL661" s="177" t="str">
        <f t="shared" si="354"/>
        <v/>
      </c>
      <c r="AM661" s="13" t="str">
        <f>IF(AS661="","",IF(R661="Refreshment Beverage",ROUND(AS661*Rates!K$19,4),ROUND(AO661*(VLOOKUP(VALUE(Q661),Rates!G$4:L$12,3,0)),4)))</f>
        <v/>
      </c>
      <c r="AN661" s="183" t="str">
        <f>IF(AS661="","",IF(R661="Refreshment Beverage",AS661*(Rates!J$19/100),MAX(AM661,AB661)))</f>
        <v/>
      </c>
      <c r="AO661" s="186" t="str">
        <f t="shared" si="355"/>
        <v/>
      </c>
      <c r="AP661" s="186" t="str">
        <f t="shared" si="356"/>
        <v/>
      </c>
      <c r="AQ661" s="186" t="str">
        <f>IF(AS661="","",IF(R661="Refreshment Beverage",ROUND(SUM(VLOOKUP(Q:Q,Rates!G$15:L$19,3,0)*(AS661-Y661-Z661-AA661)),4),ROUND(SUM(Rates!$K$8*AS661),4)))</f>
        <v/>
      </c>
      <c r="AR661" s="184" t="str">
        <f t="shared" si="357"/>
        <v/>
      </c>
      <c r="AS661" s="185" t="str">
        <f t="shared" si="358"/>
        <v/>
      </c>
      <c r="AT661" s="177" t="str">
        <f t="shared" si="359"/>
        <v/>
      </c>
      <c r="AU661" s="13" t="str">
        <f>IF(AX661="","",IF(R661="Refreshment Beverage",ROUND((BA661-Y661-Z661-AA661)*VLOOKUP(VALUE(Q661),Rates!G$15:L$19,3,0),4),ROUND(AW661*(VLOOKUP(VALUE(Q661),Rates!G:L,3,0)),4)))</f>
        <v/>
      </c>
      <c r="AV661" s="183" t="str">
        <f t="shared" si="360"/>
        <v/>
      </c>
      <c r="AW661" s="186" t="str">
        <f t="shared" si="361"/>
        <v/>
      </c>
      <c r="AX661" s="184" t="str">
        <f t="shared" si="362"/>
        <v/>
      </c>
      <c r="AY661" s="186" t="str">
        <f>IF(AX661="","",IF(R661="Refreshment Beverage",ROUND(SUM(AX661*Rates!K$19),4),ROUND(SUM(AX661*(Rates!J$8/100)),4)))</f>
        <v/>
      </c>
      <c r="AZ661" s="183" t="str">
        <f t="shared" si="363"/>
        <v/>
      </c>
      <c r="BA661" s="185" t="str">
        <f t="shared" si="364"/>
        <v/>
      </c>
      <c r="BD661" s="171"/>
      <c r="BE661" s="171"/>
      <c r="BF661" s="171"/>
      <c r="BG661" s="171"/>
    </row>
    <row r="662" spans="1:59" ht="15" customHeight="1" x14ac:dyDescent="0.3">
      <c r="A662" s="172"/>
      <c r="B662" s="172"/>
      <c r="C662" s="172"/>
      <c r="D662" s="173"/>
      <c r="E662" s="173"/>
      <c r="F662" s="173"/>
      <c r="G662" s="173"/>
      <c r="H662" s="173"/>
      <c r="I662" s="174"/>
      <c r="J662" s="175"/>
      <c r="K662" s="176" t="str">
        <f t="shared" si="336"/>
        <v/>
      </c>
      <c r="L662" s="177" t="str">
        <f t="shared" si="337"/>
        <v/>
      </c>
      <c r="M662" s="178" t="str">
        <f t="shared" si="338"/>
        <v/>
      </c>
      <c r="N662" s="44" t="str" cm="1">
        <f t="array" ref="N662">IFERROR(IF(_xlfn.SINGLE(A:A)="","",IF(R662="Beer",SUM(LOOKUP(2,1/(Rates!$B$3:$B$5&lt;=W662)/(Rates!$C$3:$C$5&gt;=W662),Rates!$D$3:$D$5)*(X662/100)*W662),IF(R662="Refreshment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44" t="str">
        <f t="shared" si="339"/>
        <v/>
      </c>
      <c r="P662" s="13"/>
      <c r="Q662" s="179" t="str">
        <f t="shared" si="340"/>
        <v/>
      </c>
      <c r="R662" s="180" t="str">
        <f t="shared" si="341"/>
        <v/>
      </c>
      <c r="S662" s="13" t="str">
        <f>IF(A662="","",IF(R662="Refreshment Beverage",VLOOKUP(VALUE(Q662),Rates!G$15:L$19,2,0),VLOOKUP(VALUE(Q662),Rates!G$4:L$8,2,0)))</f>
        <v/>
      </c>
      <c r="T662" s="13" t="str">
        <f t="shared" si="342"/>
        <v/>
      </c>
      <c r="U662" s="181" t="str">
        <f t="shared" si="343"/>
        <v/>
      </c>
      <c r="V662" s="13" t="str">
        <f t="shared" si="344"/>
        <v/>
      </c>
      <c r="W662" s="13" t="str">
        <f t="shared" si="345"/>
        <v/>
      </c>
      <c r="X662" s="182" t="str">
        <f t="shared" si="346"/>
        <v/>
      </c>
      <c r="Y662" s="183" t="str">
        <f>IF(A:A="","",IF(R662="Refreshment Beverage",VLOOKUP(Q662,Rates!G$15:L$19,6,0)*W662,VLOOKUP(Q662,Rates!G$4:L$12,6,0)*W662))</f>
        <v/>
      </c>
      <c r="Z662" s="183" t="str">
        <f t="shared" si="347"/>
        <v/>
      </c>
      <c r="AA662" s="17">
        <f t="shared" si="335"/>
        <v>0</v>
      </c>
      <c r="AB662" s="177" t="str" cm="1">
        <f t="array" ref="AB662">IF(_xlfn.SINGLE(A:A)="","",IF(R662="Refreshment Beverage","",IF(AND(R662="Beer",Q662=0),SUM(LOOKUP(2,1/(Rates!$B$15:$B$18&lt;=W662)/(Rates!$C$15:$C$18&gt;=W662),Rates!$D$15:$D$18)*W662),VLOOKUP(VALUE(_xlfn.SINGLE(Q:Q)),Rates!A:B,2,0)*W662)))</f>
        <v/>
      </c>
      <c r="AC662" s="177" t="str" cm="1">
        <f t="array" ref="AC662">IF(_xlfn.SINGLE(A:A)="","",IF(R662="Refreshment Beverage","",IF(AND(R662="Beer",Q662=0),SUM(LOOKUP(2,1/(Rates!$B$15:$B$18&lt;=W662)/(Rates!$C$15:$C$18&gt;=W662),Rates!$E$15:$E$18)*W662),VLOOKUP(VALUE(_xlfn.SINGLE(Q:Q)),Rates!A:C,3,0)*W662)))</f>
        <v/>
      </c>
      <c r="AD662" s="168">
        <f>IFERROR(IF(OR(Q662=1,Q662=2,Q662=3,Q662=4),VLOOKUP(Q662,Rates!$A$31:$B$34,2,0)*W662,IF(V662=1,VLOOKUP(U662,'REB BEV MIN MKUP'!B:E,4,0),IF(V662&gt;1,VLOOKUP(VALUE(W662),'REB BEV MIN MKUP'!O:Q,3,0),0))),0)</f>
        <v>0</v>
      </c>
      <c r="AE662" s="177" t="str">
        <f t="shared" si="348"/>
        <v/>
      </c>
      <c r="AF662" s="13" t="str">
        <f t="shared" si="349"/>
        <v/>
      </c>
      <c r="AG662" s="177" t="str">
        <f t="shared" si="350"/>
        <v/>
      </c>
      <c r="AH662" s="184" t="str">
        <f t="shared" si="351"/>
        <v/>
      </c>
      <c r="AI662" s="184" t="str">
        <f>IF(AE:AE="","",IF(R662="Refreshment Beverage",AK662*(Rates!J$19/100),ROUND(SUM(AH662*(Rates!$J$8/100)),4)))</f>
        <v/>
      </c>
      <c r="AJ662" s="183" t="str">
        <f t="shared" si="352"/>
        <v/>
      </c>
      <c r="AK662" s="185" t="str">
        <f t="shared" si="353"/>
        <v/>
      </c>
      <c r="AL662" s="177" t="str">
        <f t="shared" si="354"/>
        <v/>
      </c>
      <c r="AM662" s="13" t="str">
        <f>IF(AS662="","",IF(R662="Refreshment Beverage",ROUND(AS662*Rates!K$19,4),ROUND(AO662*(VLOOKUP(VALUE(Q662),Rates!G$4:L$12,3,0)),4)))</f>
        <v/>
      </c>
      <c r="AN662" s="183" t="str">
        <f>IF(AS662="","",IF(R662="Refreshment Beverage",AS662*(Rates!J$19/100),MAX(AM662,AB662)))</f>
        <v/>
      </c>
      <c r="AO662" s="186" t="str">
        <f t="shared" si="355"/>
        <v/>
      </c>
      <c r="AP662" s="186" t="str">
        <f t="shared" si="356"/>
        <v/>
      </c>
      <c r="AQ662" s="186" t="str">
        <f>IF(AS662="","",IF(R662="Refreshment Beverage",ROUND(SUM(VLOOKUP(Q:Q,Rates!G$15:L$19,3,0)*(AS662-Y662-Z662-AA662)),4),ROUND(SUM(Rates!$K$8*AS662),4)))</f>
        <v/>
      </c>
      <c r="AR662" s="184" t="str">
        <f t="shared" si="357"/>
        <v/>
      </c>
      <c r="AS662" s="185" t="str">
        <f t="shared" si="358"/>
        <v/>
      </c>
      <c r="AT662" s="177" t="str">
        <f t="shared" si="359"/>
        <v/>
      </c>
      <c r="AU662" s="13" t="str">
        <f>IF(AX662="","",IF(R662="Refreshment Beverage",ROUND((BA662-Y662-Z662-AA662)*VLOOKUP(VALUE(Q662),Rates!G$15:L$19,3,0),4),ROUND(AW662*(VLOOKUP(VALUE(Q662),Rates!G:L,3,0)),4)))</f>
        <v/>
      </c>
      <c r="AV662" s="183" t="str">
        <f t="shared" si="360"/>
        <v/>
      </c>
      <c r="AW662" s="186" t="str">
        <f t="shared" si="361"/>
        <v/>
      </c>
      <c r="AX662" s="184" t="str">
        <f t="shared" si="362"/>
        <v/>
      </c>
      <c r="AY662" s="186" t="str">
        <f>IF(AX662="","",IF(R662="Refreshment Beverage",ROUND(SUM(AX662*Rates!K$19),4),ROUND(SUM(AX662*(Rates!J$8/100)),4)))</f>
        <v/>
      </c>
      <c r="AZ662" s="183" t="str">
        <f t="shared" si="363"/>
        <v/>
      </c>
      <c r="BA662" s="185" t="str">
        <f t="shared" si="364"/>
        <v/>
      </c>
      <c r="BD662" s="171"/>
      <c r="BE662" s="171"/>
      <c r="BF662" s="171"/>
      <c r="BG662" s="171"/>
    </row>
    <row r="663" spans="1:59" ht="15" customHeight="1" x14ac:dyDescent="0.3">
      <c r="A663" s="172"/>
      <c r="B663" s="172"/>
      <c r="C663" s="172"/>
      <c r="D663" s="173"/>
      <c r="E663" s="173"/>
      <c r="F663" s="173"/>
      <c r="G663" s="173"/>
      <c r="H663" s="173"/>
      <c r="I663" s="174"/>
      <c r="J663" s="175"/>
      <c r="K663" s="176" t="str">
        <f t="shared" si="336"/>
        <v/>
      </c>
      <c r="L663" s="177" t="str">
        <f t="shared" si="337"/>
        <v/>
      </c>
      <c r="M663" s="178" t="str">
        <f t="shared" si="338"/>
        <v/>
      </c>
      <c r="N663" s="44" t="str" cm="1">
        <f t="array" ref="N663">IFERROR(IF(_xlfn.SINGLE(A:A)="","",IF(R663="Beer",SUM(LOOKUP(2,1/(Rates!$B$3:$B$5&lt;=W663)/(Rates!$C$3:$C$5&gt;=W663),Rates!$D$3:$D$5)*(X663/100)*W663),IF(R663="Refreshment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44" t="str">
        <f t="shared" si="339"/>
        <v/>
      </c>
      <c r="P663" s="13"/>
      <c r="Q663" s="179" t="str">
        <f t="shared" si="340"/>
        <v/>
      </c>
      <c r="R663" s="180" t="str">
        <f t="shared" si="341"/>
        <v/>
      </c>
      <c r="S663" s="13" t="str">
        <f>IF(A663="","",IF(R663="Refreshment Beverage",VLOOKUP(VALUE(Q663),Rates!G$15:L$19,2,0),VLOOKUP(VALUE(Q663),Rates!G$4:L$8,2,0)))</f>
        <v/>
      </c>
      <c r="T663" s="13" t="str">
        <f t="shared" si="342"/>
        <v/>
      </c>
      <c r="U663" s="181" t="str">
        <f t="shared" si="343"/>
        <v/>
      </c>
      <c r="V663" s="13" t="str">
        <f t="shared" si="344"/>
        <v/>
      </c>
      <c r="W663" s="13" t="str">
        <f t="shared" si="345"/>
        <v/>
      </c>
      <c r="X663" s="182" t="str">
        <f t="shared" si="346"/>
        <v/>
      </c>
      <c r="Y663" s="183" t="str">
        <f>IF(A:A="","",IF(R663="Refreshment Beverage",VLOOKUP(Q663,Rates!G$15:L$19,6,0)*W663,VLOOKUP(Q663,Rates!G$4:L$12,6,0)*W663))</f>
        <v/>
      </c>
      <c r="Z663" s="183" t="str">
        <f t="shared" si="347"/>
        <v/>
      </c>
      <c r="AA663" s="17">
        <f t="shared" si="335"/>
        <v>0</v>
      </c>
      <c r="AB663" s="177" t="str" cm="1">
        <f t="array" ref="AB663">IF(_xlfn.SINGLE(A:A)="","",IF(R663="Refreshment Beverage","",IF(AND(R663="Beer",Q663=0),SUM(LOOKUP(2,1/(Rates!$B$15:$B$18&lt;=W663)/(Rates!$C$15:$C$18&gt;=W663),Rates!$D$15:$D$18)*W663),VLOOKUP(VALUE(_xlfn.SINGLE(Q:Q)),Rates!A:B,2,0)*W663)))</f>
        <v/>
      </c>
      <c r="AC663" s="177" t="str" cm="1">
        <f t="array" ref="AC663">IF(_xlfn.SINGLE(A:A)="","",IF(R663="Refreshment Beverage","",IF(AND(R663="Beer",Q663=0),SUM(LOOKUP(2,1/(Rates!$B$15:$B$18&lt;=W663)/(Rates!$C$15:$C$18&gt;=W663),Rates!$E$15:$E$18)*W663),VLOOKUP(VALUE(_xlfn.SINGLE(Q:Q)),Rates!A:C,3,0)*W663)))</f>
        <v/>
      </c>
      <c r="AD663" s="168">
        <f>IFERROR(IF(OR(Q663=1,Q663=2,Q663=3,Q663=4),VLOOKUP(Q663,Rates!$A$31:$B$34,2,0)*W663,IF(V663=1,VLOOKUP(U663,'REB BEV MIN MKUP'!B:E,4,0),IF(V663&gt;1,VLOOKUP(VALUE(W663),'REB BEV MIN MKUP'!O:Q,3,0),0))),0)</f>
        <v>0</v>
      </c>
      <c r="AE663" s="177" t="str">
        <f t="shared" si="348"/>
        <v/>
      </c>
      <c r="AF663" s="13" t="str">
        <f t="shared" si="349"/>
        <v/>
      </c>
      <c r="AG663" s="177" t="str">
        <f t="shared" si="350"/>
        <v/>
      </c>
      <c r="AH663" s="184" t="str">
        <f t="shared" si="351"/>
        <v/>
      </c>
      <c r="AI663" s="184" t="str">
        <f>IF(AE:AE="","",IF(R663="Refreshment Beverage",AK663*(Rates!J$19/100),ROUND(SUM(AH663*(Rates!$J$8/100)),4)))</f>
        <v/>
      </c>
      <c r="AJ663" s="183" t="str">
        <f t="shared" si="352"/>
        <v/>
      </c>
      <c r="AK663" s="185" t="str">
        <f t="shared" si="353"/>
        <v/>
      </c>
      <c r="AL663" s="177" t="str">
        <f t="shared" si="354"/>
        <v/>
      </c>
      <c r="AM663" s="13" t="str">
        <f>IF(AS663="","",IF(R663="Refreshment Beverage",ROUND(AS663*Rates!K$19,4),ROUND(AO663*(VLOOKUP(VALUE(Q663),Rates!G$4:L$12,3,0)),4)))</f>
        <v/>
      </c>
      <c r="AN663" s="183" t="str">
        <f>IF(AS663="","",IF(R663="Refreshment Beverage",AS663*(Rates!J$19/100),MAX(AM663,AB663)))</f>
        <v/>
      </c>
      <c r="AO663" s="186" t="str">
        <f t="shared" si="355"/>
        <v/>
      </c>
      <c r="AP663" s="186" t="str">
        <f t="shared" si="356"/>
        <v/>
      </c>
      <c r="AQ663" s="186" t="str">
        <f>IF(AS663="","",IF(R663="Refreshment Beverage",ROUND(SUM(VLOOKUP(Q:Q,Rates!G$15:L$19,3,0)*(AS663-Y663-Z663-AA663)),4),ROUND(SUM(Rates!$K$8*AS663),4)))</f>
        <v/>
      </c>
      <c r="AR663" s="184" t="str">
        <f t="shared" si="357"/>
        <v/>
      </c>
      <c r="AS663" s="185" t="str">
        <f t="shared" si="358"/>
        <v/>
      </c>
      <c r="AT663" s="177" t="str">
        <f t="shared" si="359"/>
        <v/>
      </c>
      <c r="AU663" s="13" t="str">
        <f>IF(AX663="","",IF(R663="Refreshment Beverage",ROUND((BA663-Y663-Z663-AA663)*VLOOKUP(VALUE(Q663),Rates!G$15:L$19,3,0),4),ROUND(AW663*(VLOOKUP(VALUE(Q663),Rates!G:L,3,0)),4)))</f>
        <v/>
      </c>
      <c r="AV663" s="183" t="str">
        <f t="shared" si="360"/>
        <v/>
      </c>
      <c r="AW663" s="186" t="str">
        <f t="shared" si="361"/>
        <v/>
      </c>
      <c r="AX663" s="184" t="str">
        <f t="shared" si="362"/>
        <v/>
      </c>
      <c r="AY663" s="186" t="str">
        <f>IF(AX663="","",IF(R663="Refreshment Beverage",ROUND(SUM(AX663*Rates!K$19),4),ROUND(SUM(AX663*(Rates!J$8/100)),4)))</f>
        <v/>
      </c>
      <c r="AZ663" s="183" t="str">
        <f t="shared" si="363"/>
        <v/>
      </c>
      <c r="BA663" s="185" t="str">
        <f t="shared" si="364"/>
        <v/>
      </c>
      <c r="BD663" s="171"/>
      <c r="BE663" s="171"/>
      <c r="BF663" s="171"/>
      <c r="BG663" s="171"/>
    </row>
    <row r="664" spans="1:59" ht="15" customHeight="1" x14ac:dyDescent="0.3">
      <c r="A664" s="172"/>
      <c r="B664" s="172"/>
      <c r="C664" s="172"/>
      <c r="D664" s="173"/>
      <c r="E664" s="173"/>
      <c r="F664" s="173"/>
      <c r="G664" s="173"/>
      <c r="H664" s="173"/>
      <c r="I664" s="174"/>
      <c r="J664" s="175"/>
      <c r="K664" s="176" t="str">
        <f t="shared" si="336"/>
        <v/>
      </c>
      <c r="L664" s="177" t="str">
        <f t="shared" si="337"/>
        <v/>
      </c>
      <c r="M664" s="178" t="str">
        <f t="shared" si="338"/>
        <v/>
      </c>
      <c r="N664" s="44" t="str" cm="1">
        <f t="array" ref="N664">IFERROR(IF(_xlfn.SINGLE(A:A)="","",IF(R664="Beer",SUM(LOOKUP(2,1/(Rates!$B$3:$B$5&lt;=W664)/(Rates!$C$3:$C$5&gt;=W664),Rates!$D$3:$D$5)*(X664/100)*W664),IF(R664="Refreshment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44" t="str">
        <f t="shared" si="339"/>
        <v/>
      </c>
      <c r="P664" s="13"/>
      <c r="Q664" s="179" t="str">
        <f t="shared" si="340"/>
        <v/>
      </c>
      <c r="R664" s="180" t="str">
        <f t="shared" si="341"/>
        <v/>
      </c>
      <c r="S664" s="13" t="str">
        <f>IF(A664="","",IF(R664="Refreshment Beverage",VLOOKUP(VALUE(Q664),Rates!G$15:L$19,2,0),VLOOKUP(VALUE(Q664),Rates!G$4:L$8,2,0)))</f>
        <v/>
      </c>
      <c r="T664" s="13" t="str">
        <f t="shared" si="342"/>
        <v/>
      </c>
      <c r="U664" s="181" t="str">
        <f t="shared" si="343"/>
        <v/>
      </c>
      <c r="V664" s="13" t="str">
        <f t="shared" si="344"/>
        <v/>
      </c>
      <c r="W664" s="13" t="str">
        <f t="shared" si="345"/>
        <v/>
      </c>
      <c r="X664" s="182" t="str">
        <f t="shared" si="346"/>
        <v/>
      </c>
      <c r="Y664" s="183" t="str">
        <f>IF(A:A="","",IF(R664="Refreshment Beverage",VLOOKUP(Q664,Rates!G$15:L$19,6,0)*W664,VLOOKUP(Q664,Rates!G$4:L$12,6,0)*W664))</f>
        <v/>
      </c>
      <c r="Z664" s="183" t="str">
        <f t="shared" si="347"/>
        <v/>
      </c>
      <c r="AA664" s="17">
        <f t="shared" si="335"/>
        <v>0</v>
      </c>
      <c r="AB664" s="177" t="str" cm="1">
        <f t="array" ref="AB664">IF(_xlfn.SINGLE(A:A)="","",IF(R664="Refreshment Beverage","",IF(AND(R664="Beer",Q664=0),SUM(LOOKUP(2,1/(Rates!$B$15:$B$18&lt;=W664)/(Rates!$C$15:$C$18&gt;=W664),Rates!$D$15:$D$18)*W664),VLOOKUP(VALUE(_xlfn.SINGLE(Q:Q)),Rates!A:B,2,0)*W664)))</f>
        <v/>
      </c>
      <c r="AC664" s="177" t="str" cm="1">
        <f t="array" ref="AC664">IF(_xlfn.SINGLE(A:A)="","",IF(R664="Refreshment Beverage","",IF(AND(R664="Beer",Q664=0),SUM(LOOKUP(2,1/(Rates!$B$15:$B$18&lt;=W664)/(Rates!$C$15:$C$18&gt;=W664),Rates!$E$15:$E$18)*W664),VLOOKUP(VALUE(_xlfn.SINGLE(Q:Q)),Rates!A:C,3,0)*W664)))</f>
        <v/>
      </c>
      <c r="AD664" s="168">
        <f>IFERROR(IF(OR(Q664=1,Q664=2,Q664=3,Q664=4),VLOOKUP(Q664,Rates!$A$31:$B$34,2,0)*W664,IF(V664=1,VLOOKUP(U664,'REB BEV MIN MKUP'!B:E,4,0),IF(V664&gt;1,VLOOKUP(VALUE(W664),'REB BEV MIN MKUP'!O:Q,3,0),0))),0)</f>
        <v>0</v>
      </c>
      <c r="AE664" s="177" t="str">
        <f t="shared" si="348"/>
        <v/>
      </c>
      <c r="AF664" s="13" t="str">
        <f t="shared" si="349"/>
        <v/>
      </c>
      <c r="AG664" s="177" t="str">
        <f t="shared" si="350"/>
        <v/>
      </c>
      <c r="AH664" s="184" t="str">
        <f t="shared" si="351"/>
        <v/>
      </c>
      <c r="AI664" s="184" t="str">
        <f>IF(AE:AE="","",IF(R664="Refreshment Beverage",AK664*(Rates!J$19/100),ROUND(SUM(AH664*(Rates!$J$8/100)),4)))</f>
        <v/>
      </c>
      <c r="AJ664" s="183" t="str">
        <f t="shared" si="352"/>
        <v/>
      </c>
      <c r="AK664" s="185" t="str">
        <f t="shared" si="353"/>
        <v/>
      </c>
      <c r="AL664" s="177" t="str">
        <f t="shared" si="354"/>
        <v/>
      </c>
      <c r="AM664" s="13" t="str">
        <f>IF(AS664="","",IF(R664="Refreshment Beverage",ROUND(AS664*Rates!K$19,4),ROUND(AO664*(VLOOKUP(VALUE(Q664),Rates!G$4:L$12,3,0)),4)))</f>
        <v/>
      </c>
      <c r="AN664" s="183" t="str">
        <f>IF(AS664="","",IF(R664="Refreshment Beverage",AS664*(Rates!J$19/100),MAX(AM664,AB664)))</f>
        <v/>
      </c>
      <c r="AO664" s="186" t="str">
        <f t="shared" si="355"/>
        <v/>
      </c>
      <c r="AP664" s="186" t="str">
        <f t="shared" si="356"/>
        <v/>
      </c>
      <c r="AQ664" s="186" t="str">
        <f>IF(AS664="","",IF(R664="Refreshment Beverage",ROUND(SUM(VLOOKUP(Q:Q,Rates!G$15:L$19,3,0)*(AS664-Y664-Z664-AA664)),4),ROUND(SUM(Rates!$K$8*AS664),4)))</f>
        <v/>
      </c>
      <c r="AR664" s="184" t="str">
        <f t="shared" si="357"/>
        <v/>
      </c>
      <c r="AS664" s="185" t="str">
        <f t="shared" si="358"/>
        <v/>
      </c>
      <c r="AT664" s="177" t="str">
        <f t="shared" si="359"/>
        <v/>
      </c>
      <c r="AU664" s="13" t="str">
        <f>IF(AX664="","",IF(R664="Refreshment Beverage",ROUND((BA664-Y664-Z664-AA664)*VLOOKUP(VALUE(Q664),Rates!G$15:L$19,3,0),4),ROUND(AW664*(VLOOKUP(VALUE(Q664),Rates!G:L,3,0)),4)))</f>
        <v/>
      </c>
      <c r="AV664" s="183" t="str">
        <f t="shared" si="360"/>
        <v/>
      </c>
      <c r="AW664" s="186" t="str">
        <f t="shared" si="361"/>
        <v/>
      </c>
      <c r="AX664" s="184" t="str">
        <f t="shared" si="362"/>
        <v/>
      </c>
      <c r="AY664" s="186" t="str">
        <f>IF(AX664="","",IF(R664="Refreshment Beverage",ROUND(SUM(AX664*Rates!K$19),4),ROUND(SUM(AX664*(Rates!J$8/100)),4)))</f>
        <v/>
      </c>
      <c r="AZ664" s="183" t="str">
        <f t="shared" si="363"/>
        <v/>
      </c>
      <c r="BA664" s="185" t="str">
        <f t="shared" si="364"/>
        <v/>
      </c>
      <c r="BD664" s="171"/>
      <c r="BE664" s="171"/>
      <c r="BF664" s="171"/>
      <c r="BG664" s="171"/>
    </row>
    <row r="665" spans="1:59" ht="15" customHeight="1" x14ac:dyDescent="0.3">
      <c r="A665" s="172"/>
      <c r="B665" s="172"/>
      <c r="C665" s="172"/>
      <c r="D665" s="173"/>
      <c r="E665" s="173"/>
      <c r="F665" s="173"/>
      <c r="G665" s="173"/>
      <c r="H665" s="173"/>
      <c r="I665" s="174"/>
      <c r="J665" s="175"/>
      <c r="K665" s="176" t="str">
        <f t="shared" si="336"/>
        <v/>
      </c>
      <c r="L665" s="177" t="str">
        <f t="shared" si="337"/>
        <v/>
      </c>
      <c r="M665" s="178" t="str">
        <f t="shared" si="338"/>
        <v/>
      </c>
      <c r="N665" s="44" t="str" cm="1">
        <f t="array" ref="N665">IFERROR(IF(_xlfn.SINGLE(A:A)="","",IF(R665="Beer",SUM(LOOKUP(2,1/(Rates!$B$3:$B$5&lt;=W665)/(Rates!$C$3:$C$5&gt;=W665),Rates!$D$3:$D$5)*(X665/100)*W665),IF(R665="Refreshment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44" t="str">
        <f t="shared" si="339"/>
        <v/>
      </c>
      <c r="P665" s="13"/>
      <c r="Q665" s="179" t="str">
        <f t="shared" si="340"/>
        <v/>
      </c>
      <c r="R665" s="180" t="str">
        <f t="shared" si="341"/>
        <v/>
      </c>
      <c r="S665" s="13" t="str">
        <f>IF(A665="","",IF(R665="Refreshment Beverage",VLOOKUP(VALUE(Q665),Rates!G$15:L$19,2,0),VLOOKUP(VALUE(Q665),Rates!G$4:L$8,2,0)))</f>
        <v/>
      </c>
      <c r="T665" s="13" t="str">
        <f t="shared" si="342"/>
        <v/>
      </c>
      <c r="U665" s="181" t="str">
        <f t="shared" si="343"/>
        <v/>
      </c>
      <c r="V665" s="13" t="str">
        <f t="shared" si="344"/>
        <v/>
      </c>
      <c r="W665" s="13" t="str">
        <f t="shared" si="345"/>
        <v/>
      </c>
      <c r="X665" s="182" t="str">
        <f t="shared" si="346"/>
        <v/>
      </c>
      <c r="Y665" s="183" t="str">
        <f>IF(A:A="","",IF(R665="Refreshment Beverage",VLOOKUP(Q665,Rates!G$15:L$19,6,0)*W665,VLOOKUP(Q665,Rates!G$4:L$12,6,0)*W665))</f>
        <v/>
      </c>
      <c r="Z665" s="183" t="str">
        <f t="shared" si="347"/>
        <v/>
      </c>
      <c r="AA665" s="17">
        <f t="shared" si="335"/>
        <v>0</v>
      </c>
      <c r="AB665" s="177" t="str" cm="1">
        <f t="array" ref="AB665">IF(_xlfn.SINGLE(A:A)="","",IF(R665="Refreshment Beverage","",IF(AND(R665="Beer",Q665=0),SUM(LOOKUP(2,1/(Rates!$B$15:$B$18&lt;=W665)/(Rates!$C$15:$C$18&gt;=W665),Rates!$D$15:$D$18)*W665),VLOOKUP(VALUE(_xlfn.SINGLE(Q:Q)),Rates!A:B,2,0)*W665)))</f>
        <v/>
      </c>
      <c r="AC665" s="177" t="str" cm="1">
        <f t="array" ref="AC665">IF(_xlfn.SINGLE(A:A)="","",IF(R665="Refreshment Beverage","",IF(AND(R665="Beer",Q665=0),SUM(LOOKUP(2,1/(Rates!$B$15:$B$18&lt;=W665)/(Rates!$C$15:$C$18&gt;=W665),Rates!$E$15:$E$18)*W665),VLOOKUP(VALUE(_xlfn.SINGLE(Q:Q)),Rates!A:C,3,0)*W665)))</f>
        <v/>
      </c>
      <c r="AD665" s="168">
        <f>IFERROR(IF(OR(Q665=1,Q665=2,Q665=3,Q665=4),VLOOKUP(Q665,Rates!$A$31:$B$34,2,0)*W665,IF(V665=1,VLOOKUP(U665,'REB BEV MIN MKUP'!B:E,4,0),IF(V665&gt;1,VLOOKUP(VALUE(W665),'REB BEV MIN MKUP'!O:Q,3,0),0))),0)</f>
        <v>0</v>
      </c>
      <c r="AE665" s="177" t="str">
        <f t="shared" si="348"/>
        <v/>
      </c>
      <c r="AF665" s="13" t="str">
        <f t="shared" si="349"/>
        <v/>
      </c>
      <c r="AG665" s="177" t="str">
        <f t="shared" si="350"/>
        <v/>
      </c>
      <c r="AH665" s="184" t="str">
        <f t="shared" si="351"/>
        <v/>
      </c>
      <c r="AI665" s="184" t="str">
        <f>IF(AE:AE="","",IF(R665="Refreshment Beverage",AK665*(Rates!J$19/100),ROUND(SUM(AH665*(Rates!$J$8/100)),4)))</f>
        <v/>
      </c>
      <c r="AJ665" s="183" t="str">
        <f t="shared" si="352"/>
        <v/>
      </c>
      <c r="AK665" s="185" t="str">
        <f t="shared" si="353"/>
        <v/>
      </c>
      <c r="AL665" s="177" t="str">
        <f t="shared" si="354"/>
        <v/>
      </c>
      <c r="AM665" s="13" t="str">
        <f>IF(AS665="","",IF(R665="Refreshment Beverage",ROUND(AS665*Rates!K$19,4),ROUND(AO665*(VLOOKUP(VALUE(Q665),Rates!G$4:L$12,3,0)),4)))</f>
        <v/>
      </c>
      <c r="AN665" s="183" t="str">
        <f>IF(AS665="","",IF(R665="Refreshment Beverage",AS665*(Rates!J$19/100),MAX(AM665,AB665)))</f>
        <v/>
      </c>
      <c r="AO665" s="186" t="str">
        <f t="shared" si="355"/>
        <v/>
      </c>
      <c r="AP665" s="186" t="str">
        <f t="shared" si="356"/>
        <v/>
      </c>
      <c r="AQ665" s="186" t="str">
        <f>IF(AS665="","",IF(R665="Refreshment Beverage",ROUND(SUM(VLOOKUP(Q:Q,Rates!G$15:L$19,3,0)*(AS665-Y665-Z665-AA665)),4),ROUND(SUM(Rates!$K$8*AS665),4)))</f>
        <v/>
      </c>
      <c r="AR665" s="184" t="str">
        <f t="shared" si="357"/>
        <v/>
      </c>
      <c r="AS665" s="185" t="str">
        <f t="shared" si="358"/>
        <v/>
      </c>
      <c r="AT665" s="177" t="str">
        <f t="shared" si="359"/>
        <v/>
      </c>
      <c r="AU665" s="13" t="str">
        <f>IF(AX665="","",IF(R665="Refreshment Beverage",ROUND((BA665-Y665-Z665-AA665)*VLOOKUP(VALUE(Q665),Rates!G$15:L$19,3,0),4),ROUND(AW665*(VLOOKUP(VALUE(Q665),Rates!G:L,3,0)),4)))</f>
        <v/>
      </c>
      <c r="AV665" s="183" t="str">
        <f t="shared" si="360"/>
        <v/>
      </c>
      <c r="AW665" s="186" t="str">
        <f t="shared" si="361"/>
        <v/>
      </c>
      <c r="AX665" s="184" t="str">
        <f t="shared" si="362"/>
        <v/>
      </c>
      <c r="AY665" s="186" t="str">
        <f>IF(AX665="","",IF(R665="Refreshment Beverage",ROUND(SUM(AX665*Rates!K$19),4),ROUND(SUM(AX665*(Rates!J$8/100)),4)))</f>
        <v/>
      </c>
      <c r="AZ665" s="183" t="str">
        <f t="shared" si="363"/>
        <v/>
      </c>
      <c r="BA665" s="185" t="str">
        <f t="shared" si="364"/>
        <v/>
      </c>
      <c r="BD665" s="171"/>
      <c r="BE665" s="171"/>
      <c r="BF665" s="171"/>
      <c r="BG665" s="171"/>
    </row>
    <row r="666" spans="1:59" ht="15" customHeight="1" x14ac:dyDescent="0.3">
      <c r="A666" s="172"/>
      <c r="B666" s="172"/>
      <c r="C666" s="172"/>
      <c r="D666" s="173"/>
      <c r="E666" s="173"/>
      <c r="F666" s="173"/>
      <c r="G666" s="173"/>
      <c r="H666" s="173"/>
      <c r="I666" s="174"/>
      <c r="J666" s="175"/>
      <c r="K666" s="176" t="str">
        <f t="shared" si="336"/>
        <v/>
      </c>
      <c r="L666" s="177" t="str">
        <f t="shared" si="337"/>
        <v/>
      </c>
      <c r="M666" s="178" t="str">
        <f t="shared" si="338"/>
        <v/>
      </c>
      <c r="N666" s="44" t="str" cm="1">
        <f t="array" ref="N666">IFERROR(IF(_xlfn.SINGLE(A:A)="","",IF(R666="Beer",SUM(LOOKUP(2,1/(Rates!$B$3:$B$5&lt;=W666)/(Rates!$C$3:$C$5&gt;=W666),Rates!$D$3:$D$5)*(X666/100)*W666),IF(R666="Refreshment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44" t="str">
        <f t="shared" si="339"/>
        <v/>
      </c>
      <c r="P666" s="13"/>
      <c r="Q666" s="179" t="str">
        <f t="shared" si="340"/>
        <v/>
      </c>
      <c r="R666" s="180" t="str">
        <f t="shared" si="341"/>
        <v/>
      </c>
      <c r="S666" s="13" t="str">
        <f>IF(A666="","",IF(R666="Refreshment Beverage",VLOOKUP(VALUE(Q666),Rates!G$15:L$19,2,0),VLOOKUP(VALUE(Q666),Rates!G$4:L$8,2,0)))</f>
        <v/>
      </c>
      <c r="T666" s="13" t="str">
        <f t="shared" si="342"/>
        <v/>
      </c>
      <c r="U666" s="181" t="str">
        <f t="shared" si="343"/>
        <v/>
      </c>
      <c r="V666" s="13" t="str">
        <f t="shared" si="344"/>
        <v/>
      </c>
      <c r="W666" s="13" t="str">
        <f t="shared" si="345"/>
        <v/>
      </c>
      <c r="X666" s="182" t="str">
        <f t="shared" si="346"/>
        <v/>
      </c>
      <c r="Y666" s="183" t="str">
        <f>IF(A:A="","",IF(R666="Refreshment Beverage",VLOOKUP(Q666,Rates!G$15:L$19,6,0)*W666,VLOOKUP(Q666,Rates!G$4:L$12,6,0)*W666))</f>
        <v/>
      </c>
      <c r="Z666" s="183" t="str">
        <f t="shared" si="347"/>
        <v/>
      </c>
      <c r="AA666" s="17">
        <f t="shared" si="335"/>
        <v>0</v>
      </c>
      <c r="AB666" s="177" t="str" cm="1">
        <f t="array" ref="AB666">IF(_xlfn.SINGLE(A:A)="","",IF(R666="Refreshment Beverage","",IF(AND(R666="Beer",Q666=0),SUM(LOOKUP(2,1/(Rates!$B$15:$B$18&lt;=W666)/(Rates!$C$15:$C$18&gt;=W666),Rates!$D$15:$D$18)*W666),VLOOKUP(VALUE(_xlfn.SINGLE(Q:Q)),Rates!A:B,2,0)*W666)))</f>
        <v/>
      </c>
      <c r="AC666" s="177" t="str" cm="1">
        <f t="array" ref="AC666">IF(_xlfn.SINGLE(A:A)="","",IF(R666="Refreshment Beverage","",IF(AND(R666="Beer",Q666=0),SUM(LOOKUP(2,1/(Rates!$B$15:$B$18&lt;=W666)/(Rates!$C$15:$C$18&gt;=W666),Rates!$E$15:$E$18)*W666),VLOOKUP(VALUE(_xlfn.SINGLE(Q:Q)),Rates!A:C,3,0)*W666)))</f>
        <v/>
      </c>
      <c r="AD666" s="168">
        <f>IFERROR(IF(OR(Q666=1,Q666=2,Q666=3,Q666=4),VLOOKUP(Q666,Rates!$A$31:$B$34,2,0)*W666,IF(V666=1,VLOOKUP(U666,'REB BEV MIN MKUP'!B:E,4,0),IF(V666&gt;1,VLOOKUP(VALUE(W666),'REB BEV MIN MKUP'!O:Q,3,0),0))),0)</f>
        <v>0</v>
      </c>
      <c r="AE666" s="177" t="str">
        <f t="shared" si="348"/>
        <v/>
      </c>
      <c r="AF666" s="13" t="str">
        <f t="shared" si="349"/>
        <v/>
      </c>
      <c r="AG666" s="177" t="str">
        <f t="shared" si="350"/>
        <v/>
      </c>
      <c r="AH666" s="184" t="str">
        <f t="shared" si="351"/>
        <v/>
      </c>
      <c r="AI666" s="184" t="str">
        <f>IF(AE:AE="","",IF(R666="Refreshment Beverage",AK666*(Rates!J$19/100),ROUND(SUM(AH666*(Rates!$J$8/100)),4)))</f>
        <v/>
      </c>
      <c r="AJ666" s="183" t="str">
        <f t="shared" si="352"/>
        <v/>
      </c>
      <c r="AK666" s="185" t="str">
        <f t="shared" si="353"/>
        <v/>
      </c>
      <c r="AL666" s="177" t="str">
        <f t="shared" si="354"/>
        <v/>
      </c>
      <c r="AM666" s="13" t="str">
        <f>IF(AS666="","",IF(R666="Refreshment Beverage",ROUND(AS666*Rates!K$19,4),ROUND(AO666*(VLOOKUP(VALUE(Q666),Rates!G$4:L$12,3,0)),4)))</f>
        <v/>
      </c>
      <c r="AN666" s="183" t="str">
        <f>IF(AS666="","",IF(R666="Refreshment Beverage",AS666*(Rates!J$19/100),MAX(AM666,AB666)))</f>
        <v/>
      </c>
      <c r="AO666" s="186" t="str">
        <f t="shared" si="355"/>
        <v/>
      </c>
      <c r="AP666" s="186" t="str">
        <f t="shared" si="356"/>
        <v/>
      </c>
      <c r="AQ666" s="186" t="str">
        <f>IF(AS666="","",IF(R666="Refreshment Beverage",ROUND(SUM(VLOOKUP(Q:Q,Rates!G$15:L$19,3,0)*(AS666-Y666-Z666-AA666)),4),ROUND(SUM(Rates!$K$8*AS666),4)))</f>
        <v/>
      </c>
      <c r="AR666" s="184" t="str">
        <f t="shared" si="357"/>
        <v/>
      </c>
      <c r="AS666" s="185" t="str">
        <f t="shared" si="358"/>
        <v/>
      </c>
      <c r="AT666" s="177" t="str">
        <f t="shared" si="359"/>
        <v/>
      </c>
      <c r="AU666" s="13" t="str">
        <f>IF(AX666="","",IF(R666="Refreshment Beverage",ROUND((BA666-Y666-Z666-AA666)*VLOOKUP(VALUE(Q666),Rates!G$15:L$19,3,0),4),ROUND(AW666*(VLOOKUP(VALUE(Q666),Rates!G:L,3,0)),4)))</f>
        <v/>
      </c>
      <c r="AV666" s="183" t="str">
        <f t="shared" si="360"/>
        <v/>
      </c>
      <c r="AW666" s="186" t="str">
        <f t="shared" si="361"/>
        <v/>
      </c>
      <c r="AX666" s="184" t="str">
        <f t="shared" si="362"/>
        <v/>
      </c>
      <c r="AY666" s="186" t="str">
        <f>IF(AX666="","",IF(R666="Refreshment Beverage",ROUND(SUM(AX666*Rates!K$19),4),ROUND(SUM(AX666*(Rates!J$8/100)),4)))</f>
        <v/>
      </c>
      <c r="AZ666" s="183" t="str">
        <f t="shared" si="363"/>
        <v/>
      </c>
      <c r="BA666" s="185" t="str">
        <f t="shared" si="364"/>
        <v/>
      </c>
      <c r="BD666" s="171"/>
      <c r="BE666" s="171"/>
      <c r="BF666" s="171"/>
      <c r="BG666" s="171"/>
    </row>
    <row r="667" spans="1:59" ht="15" customHeight="1" x14ac:dyDescent="0.3">
      <c r="A667" s="172"/>
      <c r="B667" s="172"/>
      <c r="C667" s="172"/>
      <c r="D667" s="173"/>
      <c r="E667" s="173"/>
      <c r="F667" s="173"/>
      <c r="G667" s="173"/>
      <c r="H667" s="173"/>
      <c r="I667" s="174"/>
      <c r="J667" s="175"/>
      <c r="K667" s="176" t="str">
        <f t="shared" si="336"/>
        <v/>
      </c>
      <c r="L667" s="177" t="str">
        <f t="shared" si="337"/>
        <v/>
      </c>
      <c r="M667" s="178" t="str">
        <f t="shared" si="338"/>
        <v/>
      </c>
      <c r="N667" s="44" t="str" cm="1">
        <f t="array" ref="N667">IFERROR(IF(_xlfn.SINGLE(A:A)="","",IF(R667="Beer",SUM(LOOKUP(2,1/(Rates!$B$3:$B$5&lt;=W667)/(Rates!$C$3:$C$5&gt;=W667),Rates!$D$3:$D$5)*(X667/100)*W667),IF(R667="Refreshment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44" t="str">
        <f t="shared" si="339"/>
        <v/>
      </c>
      <c r="P667" s="13"/>
      <c r="Q667" s="179" t="str">
        <f t="shared" si="340"/>
        <v/>
      </c>
      <c r="R667" s="180" t="str">
        <f t="shared" si="341"/>
        <v/>
      </c>
      <c r="S667" s="13" t="str">
        <f>IF(A667="","",IF(R667="Refreshment Beverage",VLOOKUP(VALUE(Q667),Rates!G$15:L$19,2,0),VLOOKUP(VALUE(Q667),Rates!G$4:L$8,2,0)))</f>
        <v/>
      </c>
      <c r="T667" s="13" t="str">
        <f t="shared" si="342"/>
        <v/>
      </c>
      <c r="U667" s="181" t="str">
        <f t="shared" si="343"/>
        <v/>
      </c>
      <c r="V667" s="13" t="str">
        <f t="shared" si="344"/>
        <v/>
      </c>
      <c r="W667" s="13" t="str">
        <f t="shared" si="345"/>
        <v/>
      </c>
      <c r="X667" s="182" t="str">
        <f t="shared" si="346"/>
        <v/>
      </c>
      <c r="Y667" s="183" t="str">
        <f>IF(A:A="","",IF(R667="Refreshment Beverage",VLOOKUP(Q667,Rates!G$15:L$19,6,0)*W667,VLOOKUP(Q667,Rates!G$4:L$12,6,0)*W667))</f>
        <v/>
      </c>
      <c r="Z667" s="183" t="str">
        <f t="shared" si="347"/>
        <v/>
      </c>
      <c r="AA667" s="17">
        <f t="shared" si="335"/>
        <v>0</v>
      </c>
      <c r="AB667" s="177" t="str" cm="1">
        <f t="array" ref="AB667">IF(_xlfn.SINGLE(A:A)="","",IF(R667="Refreshment Beverage","",IF(AND(R667="Beer",Q667=0),SUM(LOOKUP(2,1/(Rates!$B$15:$B$18&lt;=W667)/(Rates!$C$15:$C$18&gt;=W667),Rates!$D$15:$D$18)*W667),VLOOKUP(VALUE(_xlfn.SINGLE(Q:Q)),Rates!A:B,2,0)*W667)))</f>
        <v/>
      </c>
      <c r="AC667" s="177" t="str" cm="1">
        <f t="array" ref="AC667">IF(_xlfn.SINGLE(A:A)="","",IF(R667="Refreshment Beverage","",IF(AND(R667="Beer",Q667=0),SUM(LOOKUP(2,1/(Rates!$B$15:$B$18&lt;=W667)/(Rates!$C$15:$C$18&gt;=W667),Rates!$E$15:$E$18)*W667),VLOOKUP(VALUE(_xlfn.SINGLE(Q:Q)),Rates!A:C,3,0)*W667)))</f>
        <v/>
      </c>
      <c r="AD667" s="168">
        <f>IFERROR(IF(OR(Q667=1,Q667=2,Q667=3,Q667=4),VLOOKUP(Q667,Rates!$A$31:$B$34,2,0)*W667,IF(V667=1,VLOOKUP(U667,'REB BEV MIN MKUP'!B:E,4,0),IF(V667&gt;1,VLOOKUP(VALUE(W667),'REB BEV MIN MKUP'!O:Q,3,0),0))),0)</f>
        <v>0</v>
      </c>
      <c r="AE667" s="177" t="str">
        <f t="shared" si="348"/>
        <v/>
      </c>
      <c r="AF667" s="13" t="str">
        <f t="shared" si="349"/>
        <v/>
      </c>
      <c r="AG667" s="177" t="str">
        <f t="shared" si="350"/>
        <v/>
      </c>
      <c r="AH667" s="184" t="str">
        <f t="shared" si="351"/>
        <v/>
      </c>
      <c r="AI667" s="184" t="str">
        <f>IF(AE:AE="","",IF(R667="Refreshment Beverage",AK667*(Rates!J$19/100),ROUND(SUM(AH667*(Rates!$J$8/100)),4)))</f>
        <v/>
      </c>
      <c r="AJ667" s="183" t="str">
        <f t="shared" si="352"/>
        <v/>
      </c>
      <c r="AK667" s="185" t="str">
        <f t="shared" si="353"/>
        <v/>
      </c>
      <c r="AL667" s="177" t="str">
        <f t="shared" si="354"/>
        <v/>
      </c>
      <c r="AM667" s="13" t="str">
        <f>IF(AS667="","",IF(R667="Refreshment Beverage",ROUND(AS667*Rates!K$19,4),ROUND(AO667*(VLOOKUP(VALUE(Q667),Rates!G$4:L$12,3,0)),4)))</f>
        <v/>
      </c>
      <c r="AN667" s="183" t="str">
        <f>IF(AS667="","",IF(R667="Refreshment Beverage",AS667*(Rates!J$19/100),MAX(AM667,AB667)))</f>
        <v/>
      </c>
      <c r="AO667" s="186" t="str">
        <f t="shared" si="355"/>
        <v/>
      </c>
      <c r="AP667" s="186" t="str">
        <f t="shared" si="356"/>
        <v/>
      </c>
      <c r="AQ667" s="186" t="str">
        <f>IF(AS667="","",IF(R667="Refreshment Beverage",ROUND(SUM(VLOOKUP(Q:Q,Rates!G$15:L$19,3,0)*(AS667-Y667-Z667-AA667)),4),ROUND(SUM(Rates!$K$8*AS667),4)))</f>
        <v/>
      </c>
      <c r="AR667" s="184" t="str">
        <f t="shared" si="357"/>
        <v/>
      </c>
      <c r="AS667" s="185" t="str">
        <f t="shared" si="358"/>
        <v/>
      </c>
      <c r="AT667" s="177" t="str">
        <f t="shared" si="359"/>
        <v/>
      </c>
      <c r="AU667" s="13" t="str">
        <f>IF(AX667="","",IF(R667="Refreshment Beverage",ROUND((BA667-Y667-Z667-AA667)*VLOOKUP(VALUE(Q667),Rates!G$15:L$19,3,0),4),ROUND(AW667*(VLOOKUP(VALUE(Q667),Rates!G:L,3,0)),4)))</f>
        <v/>
      </c>
      <c r="AV667" s="183" t="str">
        <f t="shared" si="360"/>
        <v/>
      </c>
      <c r="AW667" s="186" t="str">
        <f t="shared" si="361"/>
        <v/>
      </c>
      <c r="AX667" s="184" t="str">
        <f t="shared" si="362"/>
        <v/>
      </c>
      <c r="AY667" s="186" t="str">
        <f>IF(AX667="","",IF(R667="Refreshment Beverage",ROUND(SUM(AX667*Rates!K$19),4),ROUND(SUM(AX667*(Rates!J$8/100)),4)))</f>
        <v/>
      </c>
      <c r="AZ667" s="183" t="str">
        <f t="shared" si="363"/>
        <v/>
      </c>
      <c r="BA667" s="185" t="str">
        <f t="shared" si="364"/>
        <v/>
      </c>
      <c r="BD667" s="171"/>
      <c r="BE667" s="171"/>
      <c r="BF667" s="171"/>
      <c r="BG667" s="171"/>
    </row>
    <row r="668" spans="1:59" ht="15" customHeight="1" x14ac:dyDescent="0.3">
      <c r="A668" s="172"/>
      <c r="B668" s="172"/>
      <c r="C668" s="172"/>
      <c r="D668" s="173"/>
      <c r="E668" s="173"/>
      <c r="F668" s="173"/>
      <c r="G668" s="173"/>
      <c r="H668" s="173"/>
      <c r="I668" s="174"/>
      <c r="J668" s="175"/>
      <c r="K668" s="176" t="str">
        <f t="shared" si="336"/>
        <v/>
      </c>
      <c r="L668" s="177" t="str">
        <f t="shared" si="337"/>
        <v/>
      </c>
      <c r="M668" s="178" t="str">
        <f t="shared" si="338"/>
        <v/>
      </c>
      <c r="N668" s="44" t="str" cm="1">
        <f t="array" ref="N668">IFERROR(IF(_xlfn.SINGLE(A:A)="","",IF(R668="Beer",SUM(LOOKUP(2,1/(Rates!$B$3:$B$5&lt;=W668)/(Rates!$C$3:$C$5&gt;=W668),Rates!$D$3:$D$5)*(X668/100)*W668),IF(R668="Refreshment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44" t="str">
        <f t="shared" si="339"/>
        <v/>
      </c>
      <c r="P668" s="13"/>
      <c r="Q668" s="179" t="str">
        <f t="shared" si="340"/>
        <v/>
      </c>
      <c r="R668" s="180" t="str">
        <f t="shared" si="341"/>
        <v/>
      </c>
      <c r="S668" s="13" t="str">
        <f>IF(A668="","",IF(R668="Refreshment Beverage",VLOOKUP(VALUE(Q668),Rates!G$15:L$19,2,0),VLOOKUP(VALUE(Q668),Rates!G$4:L$8,2,0)))</f>
        <v/>
      </c>
      <c r="T668" s="13" t="str">
        <f t="shared" si="342"/>
        <v/>
      </c>
      <c r="U668" s="181" t="str">
        <f t="shared" si="343"/>
        <v/>
      </c>
      <c r="V668" s="13" t="str">
        <f t="shared" si="344"/>
        <v/>
      </c>
      <c r="W668" s="13" t="str">
        <f t="shared" si="345"/>
        <v/>
      </c>
      <c r="X668" s="182" t="str">
        <f t="shared" si="346"/>
        <v/>
      </c>
      <c r="Y668" s="183" t="str">
        <f>IF(A:A="","",IF(R668="Refreshment Beverage",VLOOKUP(Q668,Rates!G$15:L$19,6,0)*W668,VLOOKUP(Q668,Rates!G$4:L$12,6,0)*W668))</f>
        <v/>
      </c>
      <c r="Z668" s="183" t="str">
        <f t="shared" si="347"/>
        <v/>
      </c>
      <c r="AA668" s="17">
        <f t="shared" si="335"/>
        <v>0</v>
      </c>
      <c r="AB668" s="177" t="str" cm="1">
        <f t="array" ref="AB668">IF(_xlfn.SINGLE(A:A)="","",IF(R668="Refreshment Beverage","",IF(AND(R668="Beer",Q668=0),SUM(LOOKUP(2,1/(Rates!$B$15:$B$18&lt;=W668)/(Rates!$C$15:$C$18&gt;=W668),Rates!$D$15:$D$18)*W668),VLOOKUP(VALUE(_xlfn.SINGLE(Q:Q)),Rates!A:B,2,0)*W668)))</f>
        <v/>
      </c>
      <c r="AC668" s="177" t="str" cm="1">
        <f t="array" ref="AC668">IF(_xlfn.SINGLE(A:A)="","",IF(R668="Refreshment Beverage","",IF(AND(R668="Beer",Q668=0),SUM(LOOKUP(2,1/(Rates!$B$15:$B$18&lt;=W668)/(Rates!$C$15:$C$18&gt;=W668),Rates!$E$15:$E$18)*W668),VLOOKUP(VALUE(_xlfn.SINGLE(Q:Q)),Rates!A:C,3,0)*W668)))</f>
        <v/>
      </c>
      <c r="AD668" s="168">
        <f>IFERROR(IF(OR(Q668=1,Q668=2,Q668=3,Q668=4),VLOOKUP(Q668,Rates!$A$31:$B$34,2,0)*W668,IF(V668=1,VLOOKUP(U668,'REB BEV MIN MKUP'!B:E,4,0),IF(V668&gt;1,VLOOKUP(VALUE(W668),'REB BEV MIN MKUP'!O:Q,3,0),0))),0)</f>
        <v>0</v>
      </c>
      <c r="AE668" s="177" t="str">
        <f t="shared" si="348"/>
        <v/>
      </c>
      <c r="AF668" s="13" t="str">
        <f t="shared" si="349"/>
        <v/>
      </c>
      <c r="AG668" s="177" t="str">
        <f t="shared" si="350"/>
        <v/>
      </c>
      <c r="AH668" s="184" t="str">
        <f t="shared" si="351"/>
        <v/>
      </c>
      <c r="AI668" s="184" t="str">
        <f>IF(AE:AE="","",IF(R668="Refreshment Beverage",AK668*(Rates!J$19/100),ROUND(SUM(AH668*(Rates!$J$8/100)),4)))</f>
        <v/>
      </c>
      <c r="AJ668" s="183" t="str">
        <f t="shared" si="352"/>
        <v/>
      </c>
      <c r="AK668" s="185" t="str">
        <f t="shared" si="353"/>
        <v/>
      </c>
      <c r="AL668" s="177" t="str">
        <f t="shared" si="354"/>
        <v/>
      </c>
      <c r="AM668" s="13" t="str">
        <f>IF(AS668="","",IF(R668="Refreshment Beverage",ROUND(AS668*Rates!K$19,4),ROUND(AO668*(VLOOKUP(VALUE(Q668),Rates!G$4:L$12,3,0)),4)))</f>
        <v/>
      </c>
      <c r="AN668" s="183" t="str">
        <f>IF(AS668="","",IF(R668="Refreshment Beverage",AS668*(Rates!J$19/100),MAX(AM668,AB668)))</f>
        <v/>
      </c>
      <c r="AO668" s="186" t="str">
        <f t="shared" si="355"/>
        <v/>
      </c>
      <c r="AP668" s="186" t="str">
        <f t="shared" si="356"/>
        <v/>
      </c>
      <c r="AQ668" s="186" t="str">
        <f>IF(AS668="","",IF(R668="Refreshment Beverage",ROUND(SUM(VLOOKUP(Q:Q,Rates!G$15:L$19,3,0)*(AS668-Y668-Z668-AA668)),4),ROUND(SUM(Rates!$K$8*AS668),4)))</f>
        <v/>
      </c>
      <c r="AR668" s="184" t="str">
        <f t="shared" si="357"/>
        <v/>
      </c>
      <c r="AS668" s="185" t="str">
        <f t="shared" si="358"/>
        <v/>
      </c>
      <c r="AT668" s="177" t="str">
        <f t="shared" si="359"/>
        <v/>
      </c>
      <c r="AU668" s="13" t="str">
        <f>IF(AX668="","",IF(R668="Refreshment Beverage",ROUND((BA668-Y668-Z668-AA668)*VLOOKUP(VALUE(Q668),Rates!G$15:L$19,3,0),4),ROUND(AW668*(VLOOKUP(VALUE(Q668),Rates!G:L,3,0)),4)))</f>
        <v/>
      </c>
      <c r="AV668" s="183" t="str">
        <f t="shared" si="360"/>
        <v/>
      </c>
      <c r="AW668" s="186" t="str">
        <f t="shared" si="361"/>
        <v/>
      </c>
      <c r="AX668" s="184" t="str">
        <f t="shared" si="362"/>
        <v/>
      </c>
      <c r="AY668" s="186" t="str">
        <f>IF(AX668="","",IF(R668="Refreshment Beverage",ROUND(SUM(AX668*Rates!K$19),4),ROUND(SUM(AX668*(Rates!J$8/100)),4)))</f>
        <v/>
      </c>
      <c r="AZ668" s="183" t="str">
        <f t="shared" si="363"/>
        <v/>
      </c>
      <c r="BA668" s="185" t="str">
        <f t="shared" si="364"/>
        <v/>
      </c>
      <c r="BD668" s="171"/>
      <c r="BE668" s="171"/>
      <c r="BF668" s="171"/>
      <c r="BG668" s="171"/>
    </row>
    <row r="669" spans="1:59" ht="15" customHeight="1" x14ac:dyDescent="0.3">
      <c r="A669" s="172"/>
      <c r="B669" s="172"/>
      <c r="C669" s="172"/>
      <c r="D669" s="173"/>
      <c r="E669" s="173"/>
      <c r="F669" s="173"/>
      <c r="G669" s="173"/>
      <c r="H669" s="173"/>
      <c r="I669" s="174"/>
      <c r="J669" s="175"/>
      <c r="K669" s="176" t="str">
        <f t="shared" si="336"/>
        <v/>
      </c>
      <c r="L669" s="177" t="str">
        <f t="shared" si="337"/>
        <v/>
      </c>
      <c r="M669" s="178" t="str">
        <f t="shared" si="338"/>
        <v/>
      </c>
      <c r="N669" s="44" t="str" cm="1">
        <f t="array" ref="N669">IFERROR(IF(_xlfn.SINGLE(A:A)="","",IF(R669="Beer",SUM(LOOKUP(2,1/(Rates!$B$3:$B$5&lt;=W669)/(Rates!$C$3:$C$5&gt;=W669),Rates!$D$3:$D$5)*(X669/100)*W669),IF(R669="Refreshment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44" t="str">
        <f t="shared" si="339"/>
        <v/>
      </c>
      <c r="P669" s="13"/>
      <c r="Q669" s="179" t="str">
        <f t="shared" si="340"/>
        <v/>
      </c>
      <c r="R669" s="180" t="str">
        <f t="shared" si="341"/>
        <v/>
      </c>
      <c r="S669" s="13" t="str">
        <f>IF(A669="","",IF(R669="Refreshment Beverage",VLOOKUP(VALUE(Q669),Rates!G$15:L$19,2,0),VLOOKUP(VALUE(Q669),Rates!G$4:L$8,2,0)))</f>
        <v/>
      </c>
      <c r="T669" s="13" t="str">
        <f t="shared" si="342"/>
        <v/>
      </c>
      <c r="U669" s="181" t="str">
        <f t="shared" si="343"/>
        <v/>
      </c>
      <c r="V669" s="13" t="str">
        <f t="shared" si="344"/>
        <v/>
      </c>
      <c r="W669" s="13" t="str">
        <f t="shared" si="345"/>
        <v/>
      </c>
      <c r="X669" s="182" t="str">
        <f t="shared" si="346"/>
        <v/>
      </c>
      <c r="Y669" s="183" t="str">
        <f>IF(A:A="","",IF(R669="Refreshment Beverage",VLOOKUP(Q669,Rates!G$15:L$19,6,0)*W669,VLOOKUP(Q669,Rates!G$4:L$12,6,0)*W669))</f>
        <v/>
      </c>
      <c r="Z669" s="183" t="str">
        <f t="shared" si="347"/>
        <v/>
      </c>
      <c r="AA669" s="17">
        <f t="shared" si="335"/>
        <v>0</v>
      </c>
      <c r="AB669" s="177" t="str" cm="1">
        <f t="array" ref="AB669">IF(_xlfn.SINGLE(A:A)="","",IF(R669="Refreshment Beverage","",IF(AND(R669="Beer",Q669=0),SUM(LOOKUP(2,1/(Rates!$B$15:$B$18&lt;=W669)/(Rates!$C$15:$C$18&gt;=W669),Rates!$D$15:$D$18)*W669),VLOOKUP(VALUE(_xlfn.SINGLE(Q:Q)),Rates!A:B,2,0)*W669)))</f>
        <v/>
      </c>
      <c r="AC669" s="177" t="str" cm="1">
        <f t="array" ref="AC669">IF(_xlfn.SINGLE(A:A)="","",IF(R669="Refreshment Beverage","",IF(AND(R669="Beer",Q669=0),SUM(LOOKUP(2,1/(Rates!$B$15:$B$18&lt;=W669)/(Rates!$C$15:$C$18&gt;=W669),Rates!$E$15:$E$18)*W669),VLOOKUP(VALUE(_xlfn.SINGLE(Q:Q)),Rates!A:C,3,0)*W669)))</f>
        <v/>
      </c>
      <c r="AD669" s="168">
        <f>IFERROR(IF(OR(Q669=1,Q669=2,Q669=3,Q669=4),VLOOKUP(Q669,Rates!$A$31:$B$34,2,0)*W669,IF(V669=1,VLOOKUP(U669,'REB BEV MIN MKUP'!B:E,4,0),IF(V669&gt;1,VLOOKUP(VALUE(W669),'REB BEV MIN MKUP'!O:Q,3,0),0))),0)</f>
        <v>0</v>
      </c>
      <c r="AE669" s="177" t="str">
        <f t="shared" si="348"/>
        <v/>
      </c>
      <c r="AF669" s="13" t="str">
        <f t="shared" si="349"/>
        <v/>
      </c>
      <c r="AG669" s="177" t="str">
        <f t="shared" si="350"/>
        <v/>
      </c>
      <c r="AH669" s="184" t="str">
        <f t="shared" si="351"/>
        <v/>
      </c>
      <c r="AI669" s="184" t="str">
        <f>IF(AE:AE="","",IF(R669="Refreshment Beverage",AK669*(Rates!J$19/100),ROUND(SUM(AH669*(Rates!$J$8/100)),4)))</f>
        <v/>
      </c>
      <c r="AJ669" s="183" t="str">
        <f t="shared" si="352"/>
        <v/>
      </c>
      <c r="AK669" s="185" t="str">
        <f t="shared" si="353"/>
        <v/>
      </c>
      <c r="AL669" s="177" t="str">
        <f t="shared" si="354"/>
        <v/>
      </c>
      <c r="AM669" s="13" t="str">
        <f>IF(AS669="","",IF(R669="Refreshment Beverage",ROUND(AS669*Rates!K$19,4),ROUND(AO669*(VLOOKUP(VALUE(Q669),Rates!G$4:L$12,3,0)),4)))</f>
        <v/>
      </c>
      <c r="AN669" s="183" t="str">
        <f>IF(AS669="","",IF(R669="Refreshment Beverage",AS669*(Rates!J$19/100),MAX(AM669,AB669)))</f>
        <v/>
      </c>
      <c r="AO669" s="186" t="str">
        <f t="shared" si="355"/>
        <v/>
      </c>
      <c r="AP669" s="186" t="str">
        <f t="shared" si="356"/>
        <v/>
      </c>
      <c r="AQ669" s="186" t="str">
        <f>IF(AS669="","",IF(R669="Refreshment Beverage",ROUND(SUM(VLOOKUP(Q:Q,Rates!G$15:L$19,3,0)*(AS669-Y669-Z669-AA669)),4),ROUND(SUM(Rates!$K$8*AS669),4)))</f>
        <v/>
      </c>
      <c r="AR669" s="184" t="str">
        <f t="shared" si="357"/>
        <v/>
      </c>
      <c r="AS669" s="185" t="str">
        <f t="shared" si="358"/>
        <v/>
      </c>
      <c r="AT669" s="177" t="str">
        <f t="shared" si="359"/>
        <v/>
      </c>
      <c r="AU669" s="13" t="str">
        <f>IF(AX669="","",IF(R669="Refreshment Beverage",ROUND((BA669-Y669-Z669-AA669)*VLOOKUP(VALUE(Q669),Rates!G$15:L$19,3,0),4),ROUND(AW669*(VLOOKUP(VALUE(Q669),Rates!G:L,3,0)),4)))</f>
        <v/>
      </c>
      <c r="AV669" s="183" t="str">
        <f t="shared" si="360"/>
        <v/>
      </c>
      <c r="AW669" s="186" t="str">
        <f t="shared" si="361"/>
        <v/>
      </c>
      <c r="AX669" s="184" t="str">
        <f t="shared" si="362"/>
        <v/>
      </c>
      <c r="AY669" s="186" t="str">
        <f>IF(AX669="","",IF(R669="Refreshment Beverage",ROUND(SUM(AX669*Rates!K$19),4),ROUND(SUM(AX669*(Rates!J$8/100)),4)))</f>
        <v/>
      </c>
      <c r="AZ669" s="183" t="str">
        <f t="shared" si="363"/>
        <v/>
      </c>
      <c r="BA669" s="185" t="str">
        <f t="shared" si="364"/>
        <v/>
      </c>
      <c r="BD669" s="171"/>
      <c r="BE669" s="171"/>
      <c r="BF669" s="171"/>
      <c r="BG669" s="171"/>
    </row>
    <row r="670" spans="1:59" ht="15" customHeight="1" x14ac:dyDescent="0.3">
      <c r="A670" s="172"/>
      <c r="B670" s="172"/>
      <c r="C670" s="172"/>
      <c r="D670" s="173"/>
      <c r="E670" s="173"/>
      <c r="F670" s="173"/>
      <c r="G670" s="173"/>
      <c r="H670" s="173"/>
      <c r="I670" s="174"/>
      <c r="J670" s="175"/>
      <c r="K670" s="176" t="str">
        <f t="shared" si="336"/>
        <v/>
      </c>
      <c r="L670" s="177" t="str">
        <f t="shared" si="337"/>
        <v/>
      </c>
      <c r="M670" s="178" t="str">
        <f t="shared" si="338"/>
        <v/>
      </c>
      <c r="N670" s="44" t="str" cm="1">
        <f t="array" ref="N670">IFERROR(IF(_xlfn.SINGLE(A:A)="","",IF(R670="Beer",SUM(LOOKUP(2,1/(Rates!$B$3:$B$5&lt;=W670)/(Rates!$C$3:$C$5&gt;=W670),Rates!$D$3:$D$5)*(X670/100)*W670),IF(R670="Refreshment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44" t="str">
        <f t="shared" si="339"/>
        <v/>
      </c>
      <c r="P670" s="13"/>
      <c r="Q670" s="179" t="str">
        <f t="shared" si="340"/>
        <v/>
      </c>
      <c r="R670" s="180" t="str">
        <f t="shared" si="341"/>
        <v/>
      </c>
      <c r="S670" s="13" t="str">
        <f>IF(A670="","",IF(R670="Refreshment Beverage",VLOOKUP(VALUE(Q670),Rates!G$15:L$19,2,0),VLOOKUP(VALUE(Q670),Rates!G$4:L$8,2,0)))</f>
        <v/>
      </c>
      <c r="T670" s="13" t="str">
        <f t="shared" si="342"/>
        <v/>
      </c>
      <c r="U670" s="181" t="str">
        <f t="shared" si="343"/>
        <v/>
      </c>
      <c r="V670" s="13" t="str">
        <f t="shared" si="344"/>
        <v/>
      </c>
      <c r="W670" s="13" t="str">
        <f t="shared" si="345"/>
        <v/>
      </c>
      <c r="X670" s="182" t="str">
        <f t="shared" si="346"/>
        <v/>
      </c>
      <c r="Y670" s="183" t="str">
        <f>IF(A:A="","",IF(R670="Refreshment Beverage",VLOOKUP(Q670,Rates!G$15:L$19,6,0)*W670,VLOOKUP(Q670,Rates!G$4:L$12,6,0)*W670))</f>
        <v/>
      </c>
      <c r="Z670" s="183" t="str">
        <f t="shared" si="347"/>
        <v/>
      </c>
      <c r="AA670" s="17">
        <f t="shared" si="335"/>
        <v>0</v>
      </c>
      <c r="AB670" s="177" t="str" cm="1">
        <f t="array" ref="AB670">IF(_xlfn.SINGLE(A:A)="","",IF(R670="Refreshment Beverage","",IF(AND(R670="Beer",Q670=0),SUM(LOOKUP(2,1/(Rates!$B$15:$B$18&lt;=W670)/(Rates!$C$15:$C$18&gt;=W670),Rates!$D$15:$D$18)*W670),VLOOKUP(VALUE(_xlfn.SINGLE(Q:Q)),Rates!A:B,2,0)*W670)))</f>
        <v/>
      </c>
      <c r="AC670" s="177" t="str" cm="1">
        <f t="array" ref="AC670">IF(_xlfn.SINGLE(A:A)="","",IF(R670="Refreshment Beverage","",IF(AND(R670="Beer",Q670=0),SUM(LOOKUP(2,1/(Rates!$B$15:$B$18&lt;=W670)/(Rates!$C$15:$C$18&gt;=W670),Rates!$E$15:$E$18)*W670),VLOOKUP(VALUE(_xlfn.SINGLE(Q:Q)),Rates!A:C,3,0)*W670)))</f>
        <v/>
      </c>
      <c r="AD670" s="168">
        <f>IFERROR(IF(OR(Q670=1,Q670=2,Q670=3,Q670=4),VLOOKUP(Q670,Rates!$A$31:$B$34,2,0)*W670,IF(V670=1,VLOOKUP(U670,'REB BEV MIN MKUP'!B:E,4,0),IF(V670&gt;1,VLOOKUP(VALUE(W670),'REB BEV MIN MKUP'!O:Q,3,0),0))),0)</f>
        <v>0</v>
      </c>
      <c r="AE670" s="177" t="str">
        <f t="shared" si="348"/>
        <v/>
      </c>
      <c r="AF670" s="13" t="str">
        <f t="shared" si="349"/>
        <v/>
      </c>
      <c r="AG670" s="177" t="str">
        <f t="shared" si="350"/>
        <v/>
      </c>
      <c r="AH670" s="184" t="str">
        <f t="shared" si="351"/>
        <v/>
      </c>
      <c r="AI670" s="184" t="str">
        <f>IF(AE:AE="","",IF(R670="Refreshment Beverage",AK670*(Rates!J$19/100),ROUND(SUM(AH670*(Rates!$J$8/100)),4)))</f>
        <v/>
      </c>
      <c r="AJ670" s="183" t="str">
        <f t="shared" si="352"/>
        <v/>
      </c>
      <c r="AK670" s="185" t="str">
        <f t="shared" si="353"/>
        <v/>
      </c>
      <c r="AL670" s="177" t="str">
        <f t="shared" si="354"/>
        <v/>
      </c>
      <c r="AM670" s="13" t="str">
        <f>IF(AS670="","",IF(R670="Refreshment Beverage",ROUND(AS670*Rates!K$19,4),ROUND(AO670*(VLOOKUP(VALUE(Q670),Rates!G$4:L$12,3,0)),4)))</f>
        <v/>
      </c>
      <c r="AN670" s="183" t="str">
        <f>IF(AS670="","",IF(R670="Refreshment Beverage",AS670*(Rates!J$19/100),MAX(AM670,AB670)))</f>
        <v/>
      </c>
      <c r="AO670" s="186" t="str">
        <f t="shared" si="355"/>
        <v/>
      </c>
      <c r="AP670" s="186" t="str">
        <f t="shared" si="356"/>
        <v/>
      </c>
      <c r="AQ670" s="186" t="str">
        <f>IF(AS670="","",IF(R670="Refreshment Beverage",ROUND(SUM(VLOOKUP(Q:Q,Rates!G$15:L$19,3,0)*(AS670-Y670-Z670-AA670)),4),ROUND(SUM(Rates!$K$8*AS670),4)))</f>
        <v/>
      </c>
      <c r="AR670" s="184" t="str">
        <f t="shared" si="357"/>
        <v/>
      </c>
      <c r="AS670" s="185" t="str">
        <f t="shared" si="358"/>
        <v/>
      </c>
      <c r="AT670" s="177" t="str">
        <f t="shared" si="359"/>
        <v/>
      </c>
      <c r="AU670" s="13" t="str">
        <f>IF(AX670="","",IF(R670="Refreshment Beverage",ROUND((BA670-Y670-Z670-AA670)*VLOOKUP(VALUE(Q670),Rates!G$15:L$19,3,0),4),ROUND(AW670*(VLOOKUP(VALUE(Q670),Rates!G:L,3,0)),4)))</f>
        <v/>
      </c>
      <c r="AV670" s="183" t="str">
        <f t="shared" si="360"/>
        <v/>
      </c>
      <c r="AW670" s="186" t="str">
        <f t="shared" si="361"/>
        <v/>
      </c>
      <c r="AX670" s="184" t="str">
        <f t="shared" si="362"/>
        <v/>
      </c>
      <c r="AY670" s="186" t="str">
        <f>IF(AX670="","",IF(R670="Refreshment Beverage",ROUND(SUM(AX670*Rates!K$19),4),ROUND(SUM(AX670*(Rates!J$8/100)),4)))</f>
        <v/>
      </c>
      <c r="AZ670" s="183" t="str">
        <f t="shared" si="363"/>
        <v/>
      </c>
      <c r="BA670" s="185" t="str">
        <f t="shared" si="364"/>
        <v/>
      </c>
      <c r="BD670" s="171"/>
      <c r="BE670" s="171"/>
      <c r="BF670" s="171"/>
      <c r="BG670" s="171"/>
    </row>
    <row r="671" spans="1:59" ht="15" customHeight="1" x14ac:dyDescent="0.3">
      <c r="A671" s="172"/>
      <c r="B671" s="172"/>
      <c r="C671" s="172"/>
      <c r="D671" s="173"/>
      <c r="E671" s="173"/>
      <c r="F671" s="173"/>
      <c r="G671" s="173"/>
      <c r="H671" s="173"/>
      <c r="I671" s="174"/>
      <c r="J671" s="175"/>
      <c r="K671" s="176" t="str">
        <f t="shared" si="336"/>
        <v/>
      </c>
      <c r="L671" s="177" t="str">
        <f t="shared" si="337"/>
        <v/>
      </c>
      <c r="M671" s="178" t="str">
        <f t="shared" si="338"/>
        <v/>
      </c>
      <c r="N671" s="44" t="str" cm="1">
        <f t="array" ref="N671">IFERROR(IF(_xlfn.SINGLE(A:A)="","",IF(R671="Beer",SUM(LOOKUP(2,1/(Rates!$B$3:$B$5&lt;=W671)/(Rates!$C$3:$C$5&gt;=W671),Rates!$D$3:$D$5)*(X671/100)*W671),IF(R671="Refreshment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44" t="str">
        <f t="shared" si="339"/>
        <v/>
      </c>
      <c r="P671" s="13"/>
      <c r="Q671" s="179" t="str">
        <f t="shared" si="340"/>
        <v/>
      </c>
      <c r="R671" s="180" t="str">
        <f t="shared" si="341"/>
        <v/>
      </c>
      <c r="S671" s="13" t="str">
        <f>IF(A671="","",IF(R671="Refreshment Beverage",VLOOKUP(VALUE(Q671),Rates!G$15:L$19,2,0),VLOOKUP(VALUE(Q671),Rates!G$4:L$8,2,0)))</f>
        <v/>
      </c>
      <c r="T671" s="13" t="str">
        <f t="shared" si="342"/>
        <v/>
      </c>
      <c r="U671" s="181" t="str">
        <f t="shared" si="343"/>
        <v/>
      </c>
      <c r="V671" s="13" t="str">
        <f t="shared" si="344"/>
        <v/>
      </c>
      <c r="W671" s="13" t="str">
        <f t="shared" si="345"/>
        <v/>
      </c>
      <c r="X671" s="182" t="str">
        <f t="shared" si="346"/>
        <v/>
      </c>
      <c r="Y671" s="183" t="str">
        <f>IF(A:A="","",IF(R671="Refreshment Beverage",VLOOKUP(Q671,Rates!G$15:L$19,6,0)*W671,VLOOKUP(Q671,Rates!G$4:L$12,6,0)*W671))</f>
        <v/>
      </c>
      <c r="Z671" s="183" t="str">
        <f t="shared" si="347"/>
        <v/>
      </c>
      <c r="AA671" s="17">
        <f t="shared" si="335"/>
        <v>0</v>
      </c>
      <c r="AB671" s="177" t="str" cm="1">
        <f t="array" ref="AB671">IF(_xlfn.SINGLE(A:A)="","",IF(R671="Refreshment Beverage","",IF(AND(R671="Beer",Q671=0),SUM(LOOKUP(2,1/(Rates!$B$15:$B$18&lt;=W671)/(Rates!$C$15:$C$18&gt;=W671),Rates!$D$15:$D$18)*W671),VLOOKUP(VALUE(_xlfn.SINGLE(Q:Q)),Rates!A:B,2,0)*W671)))</f>
        <v/>
      </c>
      <c r="AC671" s="177" t="str" cm="1">
        <f t="array" ref="AC671">IF(_xlfn.SINGLE(A:A)="","",IF(R671="Refreshment Beverage","",IF(AND(R671="Beer",Q671=0),SUM(LOOKUP(2,1/(Rates!$B$15:$B$18&lt;=W671)/(Rates!$C$15:$C$18&gt;=W671),Rates!$E$15:$E$18)*W671),VLOOKUP(VALUE(_xlfn.SINGLE(Q:Q)),Rates!A:C,3,0)*W671)))</f>
        <v/>
      </c>
      <c r="AD671" s="168">
        <f>IFERROR(IF(OR(Q671=1,Q671=2,Q671=3,Q671=4),VLOOKUP(Q671,Rates!$A$31:$B$34,2,0)*W671,IF(V671=1,VLOOKUP(U671,'REB BEV MIN MKUP'!B:E,4,0),IF(V671&gt;1,VLOOKUP(VALUE(W671),'REB BEV MIN MKUP'!O:Q,3,0),0))),0)</f>
        <v>0</v>
      </c>
      <c r="AE671" s="177" t="str">
        <f t="shared" si="348"/>
        <v/>
      </c>
      <c r="AF671" s="13" t="str">
        <f t="shared" si="349"/>
        <v/>
      </c>
      <c r="AG671" s="177" t="str">
        <f t="shared" si="350"/>
        <v/>
      </c>
      <c r="AH671" s="184" t="str">
        <f t="shared" si="351"/>
        <v/>
      </c>
      <c r="AI671" s="184" t="str">
        <f>IF(AE:AE="","",IF(R671="Refreshment Beverage",AK671*(Rates!J$19/100),ROUND(SUM(AH671*(Rates!$J$8/100)),4)))</f>
        <v/>
      </c>
      <c r="AJ671" s="183" t="str">
        <f t="shared" si="352"/>
        <v/>
      </c>
      <c r="AK671" s="185" t="str">
        <f t="shared" si="353"/>
        <v/>
      </c>
      <c r="AL671" s="177" t="str">
        <f t="shared" si="354"/>
        <v/>
      </c>
      <c r="AM671" s="13" t="str">
        <f>IF(AS671="","",IF(R671="Refreshment Beverage",ROUND(AS671*Rates!K$19,4),ROUND(AO671*(VLOOKUP(VALUE(Q671),Rates!G$4:L$12,3,0)),4)))</f>
        <v/>
      </c>
      <c r="AN671" s="183" t="str">
        <f>IF(AS671="","",IF(R671="Refreshment Beverage",AS671*(Rates!J$19/100),MAX(AM671,AB671)))</f>
        <v/>
      </c>
      <c r="AO671" s="186" t="str">
        <f t="shared" si="355"/>
        <v/>
      </c>
      <c r="AP671" s="186" t="str">
        <f t="shared" si="356"/>
        <v/>
      </c>
      <c r="AQ671" s="186" t="str">
        <f>IF(AS671="","",IF(R671="Refreshment Beverage",ROUND(SUM(VLOOKUP(Q:Q,Rates!G$15:L$19,3,0)*(AS671-Y671-Z671-AA671)),4),ROUND(SUM(Rates!$K$8*AS671),4)))</f>
        <v/>
      </c>
      <c r="AR671" s="184" t="str">
        <f t="shared" si="357"/>
        <v/>
      </c>
      <c r="AS671" s="185" t="str">
        <f t="shared" si="358"/>
        <v/>
      </c>
      <c r="AT671" s="177" t="str">
        <f t="shared" si="359"/>
        <v/>
      </c>
      <c r="AU671" s="13" t="str">
        <f>IF(AX671="","",IF(R671="Refreshment Beverage",ROUND((BA671-Y671-Z671-AA671)*VLOOKUP(VALUE(Q671),Rates!G$15:L$19,3,0),4),ROUND(AW671*(VLOOKUP(VALUE(Q671),Rates!G:L,3,0)),4)))</f>
        <v/>
      </c>
      <c r="AV671" s="183" t="str">
        <f t="shared" si="360"/>
        <v/>
      </c>
      <c r="AW671" s="186" t="str">
        <f t="shared" si="361"/>
        <v/>
      </c>
      <c r="AX671" s="184" t="str">
        <f t="shared" si="362"/>
        <v/>
      </c>
      <c r="AY671" s="186" t="str">
        <f>IF(AX671="","",IF(R671="Refreshment Beverage",ROUND(SUM(AX671*Rates!K$19),4),ROUND(SUM(AX671*(Rates!J$8/100)),4)))</f>
        <v/>
      </c>
      <c r="AZ671" s="183" t="str">
        <f t="shared" si="363"/>
        <v/>
      </c>
      <c r="BA671" s="185" t="str">
        <f t="shared" si="364"/>
        <v/>
      </c>
      <c r="BD671" s="171"/>
      <c r="BE671" s="171"/>
      <c r="BF671" s="171"/>
      <c r="BG671" s="171"/>
    </row>
    <row r="672" spans="1:59" ht="15" customHeight="1" x14ac:dyDescent="0.3">
      <c r="A672" s="172"/>
      <c r="B672" s="172"/>
      <c r="C672" s="172"/>
      <c r="D672" s="173"/>
      <c r="E672" s="173"/>
      <c r="F672" s="173"/>
      <c r="G672" s="173"/>
      <c r="H672" s="173"/>
      <c r="I672" s="174"/>
      <c r="J672" s="175"/>
      <c r="K672" s="176" t="str">
        <f t="shared" si="336"/>
        <v/>
      </c>
      <c r="L672" s="177" t="str">
        <f t="shared" si="337"/>
        <v/>
      </c>
      <c r="M672" s="178" t="str">
        <f t="shared" si="338"/>
        <v/>
      </c>
      <c r="N672" s="44" t="str" cm="1">
        <f t="array" ref="N672">IFERROR(IF(_xlfn.SINGLE(A:A)="","",IF(R672="Beer",SUM(LOOKUP(2,1/(Rates!$B$3:$B$5&lt;=W672)/(Rates!$C$3:$C$5&gt;=W672),Rates!$D$3:$D$5)*(X672/100)*W672),IF(R672="Refreshment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44" t="str">
        <f t="shared" si="339"/>
        <v/>
      </c>
      <c r="P672" s="13"/>
      <c r="Q672" s="179" t="str">
        <f t="shared" si="340"/>
        <v/>
      </c>
      <c r="R672" s="180" t="str">
        <f t="shared" si="341"/>
        <v/>
      </c>
      <c r="S672" s="13" t="str">
        <f>IF(A672="","",IF(R672="Refreshment Beverage",VLOOKUP(VALUE(Q672),Rates!G$15:L$19,2,0),VLOOKUP(VALUE(Q672),Rates!G$4:L$8,2,0)))</f>
        <v/>
      </c>
      <c r="T672" s="13" t="str">
        <f t="shared" si="342"/>
        <v/>
      </c>
      <c r="U672" s="181" t="str">
        <f t="shared" si="343"/>
        <v/>
      </c>
      <c r="V672" s="13" t="str">
        <f t="shared" si="344"/>
        <v/>
      </c>
      <c r="W672" s="13" t="str">
        <f t="shared" si="345"/>
        <v/>
      </c>
      <c r="X672" s="182" t="str">
        <f t="shared" si="346"/>
        <v/>
      </c>
      <c r="Y672" s="183" t="str">
        <f>IF(A:A="","",IF(R672="Refreshment Beverage",VLOOKUP(Q672,Rates!G$15:L$19,6,0)*W672,VLOOKUP(Q672,Rates!G$4:L$12,6,0)*W672))</f>
        <v/>
      </c>
      <c r="Z672" s="183" t="str">
        <f t="shared" si="347"/>
        <v/>
      </c>
      <c r="AA672" s="17">
        <f t="shared" si="335"/>
        <v>0</v>
      </c>
      <c r="AB672" s="177" t="str" cm="1">
        <f t="array" ref="AB672">IF(_xlfn.SINGLE(A:A)="","",IF(R672="Refreshment Beverage","",IF(AND(R672="Beer",Q672=0),SUM(LOOKUP(2,1/(Rates!$B$15:$B$18&lt;=W672)/(Rates!$C$15:$C$18&gt;=W672),Rates!$D$15:$D$18)*W672),VLOOKUP(VALUE(_xlfn.SINGLE(Q:Q)),Rates!A:B,2,0)*W672)))</f>
        <v/>
      </c>
      <c r="AC672" s="177" t="str" cm="1">
        <f t="array" ref="AC672">IF(_xlfn.SINGLE(A:A)="","",IF(R672="Refreshment Beverage","",IF(AND(R672="Beer",Q672=0),SUM(LOOKUP(2,1/(Rates!$B$15:$B$18&lt;=W672)/(Rates!$C$15:$C$18&gt;=W672),Rates!$E$15:$E$18)*W672),VLOOKUP(VALUE(_xlfn.SINGLE(Q:Q)),Rates!A:C,3,0)*W672)))</f>
        <v/>
      </c>
      <c r="AD672" s="168">
        <f>IFERROR(IF(OR(Q672=1,Q672=2,Q672=3,Q672=4),VLOOKUP(Q672,Rates!$A$31:$B$34,2,0)*W672,IF(V672=1,VLOOKUP(U672,'REB BEV MIN MKUP'!B:E,4,0),IF(V672&gt;1,VLOOKUP(VALUE(W672),'REB BEV MIN MKUP'!O:Q,3,0),0))),0)</f>
        <v>0</v>
      </c>
      <c r="AE672" s="177" t="str">
        <f t="shared" si="348"/>
        <v/>
      </c>
      <c r="AF672" s="13" t="str">
        <f t="shared" si="349"/>
        <v/>
      </c>
      <c r="AG672" s="177" t="str">
        <f t="shared" si="350"/>
        <v/>
      </c>
      <c r="AH672" s="184" t="str">
        <f t="shared" si="351"/>
        <v/>
      </c>
      <c r="AI672" s="184" t="str">
        <f>IF(AE:AE="","",IF(R672="Refreshment Beverage",AK672*(Rates!J$19/100),ROUND(SUM(AH672*(Rates!$J$8/100)),4)))</f>
        <v/>
      </c>
      <c r="AJ672" s="183" t="str">
        <f t="shared" si="352"/>
        <v/>
      </c>
      <c r="AK672" s="185" t="str">
        <f t="shared" si="353"/>
        <v/>
      </c>
      <c r="AL672" s="177" t="str">
        <f t="shared" si="354"/>
        <v/>
      </c>
      <c r="AM672" s="13" t="str">
        <f>IF(AS672="","",IF(R672="Refreshment Beverage",ROUND(AS672*Rates!K$19,4),ROUND(AO672*(VLOOKUP(VALUE(Q672),Rates!G$4:L$12,3,0)),4)))</f>
        <v/>
      </c>
      <c r="AN672" s="183" t="str">
        <f>IF(AS672="","",IF(R672="Refreshment Beverage",AS672*(Rates!J$19/100),MAX(AM672,AB672)))</f>
        <v/>
      </c>
      <c r="AO672" s="186" t="str">
        <f t="shared" si="355"/>
        <v/>
      </c>
      <c r="AP672" s="186" t="str">
        <f t="shared" si="356"/>
        <v/>
      </c>
      <c r="AQ672" s="186" t="str">
        <f>IF(AS672="","",IF(R672="Refreshment Beverage",ROUND(SUM(VLOOKUP(Q:Q,Rates!G$15:L$19,3,0)*(AS672-Y672-Z672-AA672)),4),ROUND(SUM(Rates!$K$8*AS672),4)))</f>
        <v/>
      </c>
      <c r="AR672" s="184" t="str">
        <f t="shared" si="357"/>
        <v/>
      </c>
      <c r="AS672" s="185" t="str">
        <f t="shared" si="358"/>
        <v/>
      </c>
      <c r="AT672" s="177" t="str">
        <f t="shared" si="359"/>
        <v/>
      </c>
      <c r="AU672" s="13" t="str">
        <f>IF(AX672="","",IF(R672="Refreshment Beverage",ROUND((BA672-Y672-Z672-AA672)*VLOOKUP(VALUE(Q672),Rates!G$15:L$19,3,0),4),ROUND(AW672*(VLOOKUP(VALUE(Q672),Rates!G:L,3,0)),4)))</f>
        <v/>
      </c>
      <c r="AV672" s="183" t="str">
        <f t="shared" si="360"/>
        <v/>
      </c>
      <c r="AW672" s="186" t="str">
        <f t="shared" si="361"/>
        <v/>
      </c>
      <c r="AX672" s="184" t="str">
        <f t="shared" si="362"/>
        <v/>
      </c>
      <c r="AY672" s="186" t="str">
        <f>IF(AX672="","",IF(R672="Refreshment Beverage",ROUND(SUM(AX672*Rates!K$19),4),ROUND(SUM(AX672*(Rates!J$8/100)),4)))</f>
        <v/>
      </c>
      <c r="AZ672" s="183" t="str">
        <f t="shared" si="363"/>
        <v/>
      </c>
      <c r="BA672" s="185" t="str">
        <f t="shared" si="364"/>
        <v/>
      </c>
      <c r="BD672" s="171"/>
      <c r="BE672" s="171"/>
      <c r="BF672" s="171"/>
      <c r="BG672" s="171"/>
    </row>
    <row r="673" spans="1:59" ht="15" customHeight="1" x14ac:dyDescent="0.3">
      <c r="A673" s="172"/>
      <c r="B673" s="172"/>
      <c r="C673" s="172"/>
      <c r="D673" s="173"/>
      <c r="E673" s="173"/>
      <c r="F673" s="173"/>
      <c r="G673" s="173"/>
      <c r="H673" s="173"/>
      <c r="I673" s="174"/>
      <c r="J673" s="175"/>
      <c r="K673" s="176" t="str">
        <f t="shared" si="336"/>
        <v/>
      </c>
      <c r="L673" s="177" t="str">
        <f t="shared" si="337"/>
        <v/>
      </c>
      <c r="M673" s="178" t="str">
        <f t="shared" si="338"/>
        <v/>
      </c>
      <c r="N673" s="44" t="str" cm="1">
        <f t="array" ref="N673">IFERROR(IF(_xlfn.SINGLE(A:A)="","",IF(R673="Beer",SUM(LOOKUP(2,1/(Rates!$B$3:$B$5&lt;=W673)/(Rates!$C$3:$C$5&gt;=W673),Rates!$D$3:$D$5)*(X673/100)*W673),IF(R673="Refreshment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44" t="str">
        <f t="shared" si="339"/>
        <v/>
      </c>
      <c r="P673" s="13"/>
      <c r="Q673" s="179" t="str">
        <f t="shared" si="340"/>
        <v/>
      </c>
      <c r="R673" s="180" t="str">
        <f t="shared" si="341"/>
        <v/>
      </c>
      <c r="S673" s="13" t="str">
        <f>IF(A673="","",IF(R673="Refreshment Beverage",VLOOKUP(VALUE(Q673),Rates!G$15:L$19,2,0),VLOOKUP(VALUE(Q673),Rates!G$4:L$8,2,0)))</f>
        <v/>
      </c>
      <c r="T673" s="13" t="str">
        <f t="shared" si="342"/>
        <v/>
      </c>
      <c r="U673" s="181" t="str">
        <f t="shared" si="343"/>
        <v/>
      </c>
      <c r="V673" s="13" t="str">
        <f t="shared" si="344"/>
        <v/>
      </c>
      <c r="W673" s="13" t="str">
        <f t="shared" si="345"/>
        <v/>
      </c>
      <c r="X673" s="182" t="str">
        <f t="shared" si="346"/>
        <v/>
      </c>
      <c r="Y673" s="183" t="str">
        <f>IF(A:A="","",IF(R673="Refreshment Beverage",VLOOKUP(Q673,Rates!G$15:L$19,6,0)*W673,VLOOKUP(Q673,Rates!G$4:L$12,6,0)*W673))</f>
        <v/>
      </c>
      <c r="Z673" s="183" t="str">
        <f t="shared" si="347"/>
        <v/>
      </c>
      <c r="AA673" s="17">
        <f t="shared" si="335"/>
        <v>0</v>
      </c>
      <c r="AB673" s="177" t="str" cm="1">
        <f t="array" ref="AB673">IF(_xlfn.SINGLE(A:A)="","",IF(R673="Refreshment Beverage","",IF(AND(R673="Beer",Q673=0),SUM(LOOKUP(2,1/(Rates!$B$15:$B$18&lt;=W673)/(Rates!$C$15:$C$18&gt;=W673),Rates!$D$15:$D$18)*W673),VLOOKUP(VALUE(_xlfn.SINGLE(Q:Q)),Rates!A:B,2,0)*W673)))</f>
        <v/>
      </c>
      <c r="AC673" s="177" t="str" cm="1">
        <f t="array" ref="AC673">IF(_xlfn.SINGLE(A:A)="","",IF(R673="Refreshment Beverage","",IF(AND(R673="Beer",Q673=0),SUM(LOOKUP(2,1/(Rates!$B$15:$B$18&lt;=W673)/(Rates!$C$15:$C$18&gt;=W673),Rates!$E$15:$E$18)*W673),VLOOKUP(VALUE(_xlfn.SINGLE(Q:Q)),Rates!A:C,3,0)*W673)))</f>
        <v/>
      </c>
      <c r="AD673" s="168">
        <f>IFERROR(IF(OR(Q673=1,Q673=2,Q673=3,Q673=4),VLOOKUP(Q673,Rates!$A$31:$B$34,2,0)*W673,IF(V673=1,VLOOKUP(U673,'REB BEV MIN MKUP'!B:E,4,0),IF(V673&gt;1,VLOOKUP(VALUE(W673),'REB BEV MIN MKUP'!O:Q,3,0),0))),0)</f>
        <v>0</v>
      </c>
      <c r="AE673" s="177" t="str">
        <f t="shared" si="348"/>
        <v/>
      </c>
      <c r="AF673" s="13" t="str">
        <f t="shared" si="349"/>
        <v/>
      </c>
      <c r="AG673" s="177" t="str">
        <f t="shared" si="350"/>
        <v/>
      </c>
      <c r="AH673" s="184" t="str">
        <f t="shared" si="351"/>
        <v/>
      </c>
      <c r="AI673" s="184" t="str">
        <f>IF(AE:AE="","",IF(R673="Refreshment Beverage",AK673*(Rates!J$19/100),ROUND(SUM(AH673*(Rates!$J$8/100)),4)))</f>
        <v/>
      </c>
      <c r="AJ673" s="183" t="str">
        <f t="shared" si="352"/>
        <v/>
      </c>
      <c r="AK673" s="185" t="str">
        <f t="shared" si="353"/>
        <v/>
      </c>
      <c r="AL673" s="177" t="str">
        <f t="shared" si="354"/>
        <v/>
      </c>
      <c r="AM673" s="13" t="str">
        <f>IF(AS673="","",IF(R673="Refreshment Beverage",ROUND(AS673*Rates!K$19,4),ROUND(AO673*(VLOOKUP(VALUE(Q673),Rates!G$4:L$12,3,0)),4)))</f>
        <v/>
      </c>
      <c r="AN673" s="183" t="str">
        <f>IF(AS673="","",IF(R673="Refreshment Beverage",AS673*(Rates!J$19/100),MAX(AM673,AB673)))</f>
        <v/>
      </c>
      <c r="AO673" s="186" t="str">
        <f t="shared" si="355"/>
        <v/>
      </c>
      <c r="AP673" s="186" t="str">
        <f t="shared" si="356"/>
        <v/>
      </c>
      <c r="AQ673" s="186" t="str">
        <f>IF(AS673="","",IF(R673="Refreshment Beverage",ROUND(SUM(VLOOKUP(Q:Q,Rates!G$15:L$19,3,0)*(AS673-Y673-Z673-AA673)),4),ROUND(SUM(Rates!$K$8*AS673),4)))</f>
        <v/>
      </c>
      <c r="AR673" s="184" t="str">
        <f t="shared" si="357"/>
        <v/>
      </c>
      <c r="AS673" s="185" t="str">
        <f t="shared" si="358"/>
        <v/>
      </c>
      <c r="AT673" s="177" t="str">
        <f t="shared" si="359"/>
        <v/>
      </c>
      <c r="AU673" s="13" t="str">
        <f>IF(AX673="","",IF(R673="Refreshment Beverage",ROUND((BA673-Y673-Z673-AA673)*VLOOKUP(VALUE(Q673),Rates!G$15:L$19,3,0),4),ROUND(AW673*(VLOOKUP(VALUE(Q673),Rates!G:L,3,0)),4)))</f>
        <v/>
      </c>
      <c r="AV673" s="183" t="str">
        <f t="shared" si="360"/>
        <v/>
      </c>
      <c r="AW673" s="186" t="str">
        <f t="shared" si="361"/>
        <v/>
      </c>
      <c r="AX673" s="184" t="str">
        <f t="shared" si="362"/>
        <v/>
      </c>
      <c r="AY673" s="186" t="str">
        <f>IF(AX673="","",IF(R673="Refreshment Beverage",ROUND(SUM(AX673*Rates!K$19),4),ROUND(SUM(AX673*(Rates!J$8/100)),4)))</f>
        <v/>
      </c>
      <c r="AZ673" s="183" t="str">
        <f t="shared" si="363"/>
        <v/>
      </c>
      <c r="BA673" s="185" t="str">
        <f t="shared" si="364"/>
        <v/>
      </c>
      <c r="BD673" s="171"/>
      <c r="BE673" s="171"/>
      <c r="BF673" s="171"/>
      <c r="BG673" s="171"/>
    </row>
    <row r="674" spans="1:59" ht="15" customHeight="1" x14ac:dyDescent="0.3">
      <c r="A674" s="172"/>
      <c r="B674" s="172"/>
      <c r="C674" s="172"/>
      <c r="D674" s="173"/>
      <c r="E674" s="173"/>
      <c r="F674" s="173"/>
      <c r="G674" s="173"/>
      <c r="H674" s="173"/>
      <c r="I674" s="174"/>
      <c r="J674" s="175"/>
      <c r="K674" s="176" t="str">
        <f t="shared" si="336"/>
        <v/>
      </c>
      <c r="L674" s="177" t="str">
        <f t="shared" si="337"/>
        <v/>
      </c>
      <c r="M674" s="178" t="str">
        <f t="shared" si="338"/>
        <v/>
      </c>
      <c r="N674" s="44" t="str" cm="1">
        <f t="array" ref="N674">IFERROR(IF(_xlfn.SINGLE(A:A)="","",IF(R674="Beer",SUM(LOOKUP(2,1/(Rates!$B$3:$B$5&lt;=W674)/(Rates!$C$3:$C$5&gt;=W674),Rates!$D$3:$D$5)*(X674/100)*W674),IF(R674="Refreshment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44" t="str">
        <f t="shared" si="339"/>
        <v/>
      </c>
      <c r="P674" s="13"/>
      <c r="Q674" s="179" t="str">
        <f t="shared" si="340"/>
        <v/>
      </c>
      <c r="R674" s="180" t="str">
        <f t="shared" si="341"/>
        <v/>
      </c>
      <c r="S674" s="13" t="str">
        <f>IF(A674="","",IF(R674="Refreshment Beverage",VLOOKUP(VALUE(Q674),Rates!G$15:L$19,2,0),VLOOKUP(VALUE(Q674),Rates!G$4:L$8,2,0)))</f>
        <v/>
      </c>
      <c r="T674" s="13" t="str">
        <f t="shared" si="342"/>
        <v/>
      </c>
      <c r="U674" s="181" t="str">
        <f t="shared" si="343"/>
        <v/>
      </c>
      <c r="V674" s="13" t="str">
        <f t="shared" si="344"/>
        <v/>
      </c>
      <c r="W674" s="13" t="str">
        <f t="shared" si="345"/>
        <v/>
      </c>
      <c r="X674" s="182" t="str">
        <f t="shared" si="346"/>
        <v/>
      </c>
      <c r="Y674" s="183" t="str">
        <f>IF(A:A="","",IF(R674="Refreshment Beverage",VLOOKUP(Q674,Rates!G$15:L$19,6,0)*W674,VLOOKUP(Q674,Rates!G$4:L$12,6,0)*W674))</f>
        <v/>
      </c>
      <c r="Z674" s="183" t="str">
        <f t="shared" si="347"/>
        <v/>
      </c>
      <c r="AA674" s="17">
        <f t="shared" si="335"/>
        <v>0</v>
      </c>
      <c r="AB674" s="177" t="str" cm="1">
        <f t="array" ref="AB674">IF(_xlfn.SINGLE(A:A)="","",IF(R674="Refreshment Beverage","",IF(AND(R674="Beer",Q674=0),SUM(LOOKUP(2,1/(Rates!$B$15:$B$18&lt;=W674)/(Rates!$C$15:$C$18&gt;=W674),Rates!$D$15:$D$18)*W674),VLOOKUP(VALUE(_xlfn.SINGLE(Q:Q)),Rates!A:B,2,0)*W674)))</f>
        <v/>
      </c>
      <c r="AC674" s="177" t="str" cm="1">
        <f t="array" ref="AC674">IF(_xlfn.SINGLE(A:A)="","",IF(R674="Refreshment Beverage","",IF(AND(R674="Beer",Q674=0),SUM(LOOKUP(2,1/(Rates!$B$15:$B$18&lt;=W674)/(Rates!$C$15:$C$18&gt;=W674),Rates!$E$15:$E$18)*W674),VLOOKUP(VALUE(_xlfn.SINGLE(Q:Q)),Rates!A:C,3,0)*W674)))</f>
        <v/>
      </c>
      <c r="AD674" s="168">
        <f>IFERROR(IF(OR(Q674=1,Q674=2,Q674=3,Q674=4),VLOOKUP(Q674,Rates!$A$31:$B$34,2,0)*W674,IF(V674=1,VLOOKUP(U674,'REB BEV MIN MKUP'!B:E,4,0),IF(V674&gt;1,VLOOKUP(VALUE(W674),'REB BEV MIN MKUP'!O:Q,3,0),0))),0)</f>
        <v>0</v>
      </c>
      <c r="AE674" s="177" t="str">
        <f t="shared" si="348"/>
        <v/>
      </c>
      <c r="AF674" s="13" t="str">
        <f t="shared" si="349"/>
        <v/>
      </c>
      <c r="AG674" s="177" t="str">
        <f t="shared" si="350"/>
        <v/>
      </c>
      <c r="AH674" s="184" t="str">
        <f t="shared" si="351"/>
        <v/>
      </c>
      <c r="AI674" s="184" t="str">
        <f>IF(AE:AE="","",IF(R674="Refreshment Beverage",AK674*(Rates!J$19/100),ROUND(SUM(AH674*(Rates!$J$8/100)),4)))</f>
        <v/>
      </c>
      <c r="AJ674" s="183" t="str">
        <f t="shared" si="352"/>
        <v/>
      </c>
      <c r="AK674" s="185" t="str">
        <f t="shared" si="353"/>
        <v/>
      </c>
      <c r="AL674" s="177" t="str">
        <f t="shared" si="354"/>
        <v/>
      </c>
      <c r="AM674" s="13" t="str">
        <f>IF(AS674="","",IF(R674="Refreshment Beverage",ROUND(AS674*Rates!K$19,4),ROUND(AO674*(VLOOKUP(VALUE(Q674),Rates!G$4:L$12,3,0)),4)))</f>
        <v/>
      </c>
      <c r="AN674" s="183" t="str">
        <f>IF(AS674="","",IF(R674="Refreshment Beverage",AS674*(Rates!J$19/100),MAX(AM674,AB674)))</f>
        <v/>
      </c>
      <c r="AO674" s="186" t="str">
        <f t="shared" si="355"/>
        <v/>
      </c>
      <c r="AP674" s="186" t="str">
        <f t="shared" si="356"/>
        <v/>
      </c>
      <c r="AQ674" s="186" t="str">
        <f>IF(AS674="","",IF(R674="Refreshment Beverage",ROUND(SUM(VLOOKUP(Q:Q,Rates!G$15:L$19,3,0)*(AS674-Y674-Z674-AA674)),4),ROUND(SUM(Rates!$K$8*AS674),4)))</f>
        <v/>
      </c>
      <c r="AR674" s="184" t="str">
        <f t="shared" si="357"/>
        <v/>
      </c>
      <c r="AS674" s="185" t="str">
        <f t="shared" si="358"/>
        <v/>
      </c>
      <c r="AT674" s="177" t="str">
        <f t="shared" si="359"/>
        <v/>
      </c>
      <c r="AU674" s="13" t="str">
        <f>IF(AX674="","",IF(R674="Refreshment Beverage",ROUND((BA674-Y674-Z674-AA674)*VLOOKUP(VALUE(Q674),Rates!G$15:L$19,3,0),4),ROUND(AW674*(VLOOKUP(VALUE(Q674),Rates!G:L,3,0)),4)))</f>
        <v/>
      </c>
      <c r="AV674" s="183" t="str">
        <f t="shared" si="360"/>
        <v/>
      </c>
      <c r="AW674" s="186" t="str">
        <f t="shared" si="361"/>
        <v/>
      </c>
      <c r="AX674" s="184" t="str">
        <f t="shared" si="362"/>
        <v/>
      </c>
      <c r="AY674" s="186" t="str">
        <f>IF(AX674="","",IF(R674="Refreshment Beverage",ROUND(SUM(AX674*Rates!K$19),4),ROUND(SUM(AX674*(Rates!J$8/100)),4)))</f>
        <v/>
      </c>
      <c r="AZ674" s="183" t="str">
        <f t="shared" si="363"/>
        <v/>
      </c>
      <c r="BA674" s="185" t="str">
        <f t="shared" si="364"/>
        <v/>
      </c>
      <c r="BD674" s="171"/>
      <c r="BE674" s="171"/>
      <c r="BF674" s="171"/>
      <c r="BG674" s="171"/>
    </row>
    <row r="675" spans="1:59" ht="15" customHeight="1" x14ac:dyDescent="0.3">
      <c r="A675" s="172"/>
      <c r="B675" s="172"/>
      <c r="C675" s="172"/>
      <c r="D675" s="173"/>
      <c r="E675" s="173"/>
      <c r="F675" s="173"/>
      <c r="G675" s="173"/>
      <c r="H675" s="173"/>
      <c r="I675" s="174"/>
      <c r="J675" s="175"/>
      <c r="K675" s="176" t="str">
        <f t="shared" si="336"/>
        <v/>
      </c>
      <c r="L675" s="177" t="str">
        <f t="shared" si="337"/>
        <v/>
      </c>
      <c r="M675" s="178" t="str">
        <f t="shared" si="338"/>
        <v/>
      </c>
      <c r="N675" s="44" t="str" cm="1">
        <f t="array" ref="N675">IFERROR(IF(_xlfn.SINGLE(A:A)="","",IF(R675="Beer",SUM(LOOKUP(2,1/(Rates!$B$3:$B$5&lt;=W675)/(Rates!$C$3:$C$5&gt;=W675),Rates!$D$3:$D$5)*(X675/100)*W675),IF(R675="Refreshment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44" t="str">
        <f t="shared" si="339"/>
        <v/>
      </c>
      <c r="P675" s="13"/>
      <c r="Q675" s="179" t="str">
        <f t="shared" si="340"/>
        <v/>
      </c>
      <c r="R675" s="180" t="str">
        <f t="shared" si="341"/>
        <v/>
      </c>
      <c r="S675" s="13" t="str">
        <f>IF(A675="","",IF(R675="Refreshment Beverage",VLOOKUP(VALUE(Q675),Rates!G$15:L$19,2,0),VLOOKUP(VALUE(Q675),Rates!G$4:L$8,2,0)))</f>
        <v/>
      </c>
      <c r="T675" s="13" t="str">
        <f t="shared" si="342"/>
        <v/>
      </c>
      <c r="U675" s="181" t="str">
        <f t="shared" si="343"/>
        <v/>
      </c>
      <c r="V675" s="13" t="str">
        <f t="shared" si="344"/>
        <v/>
      </c>
      <c r="W675" s="13" t="str">
        <f t="shared" si="345"/>
        <v/>
      </c>
      <c r="X675" s="182" t="str">
        <f t="shared" si="346"/>
        <v/>
      </c>
      <c r="Y675" s="183" t="str">
        <f>IF(A:A="","",IF(R675="Refreshment Beverage",VLOOKUP(Q675,Rates!G$15:L$19,6,0)*W675,VLOOKUP(Q675,Rates!G$4:L$12,6,0)*W675))</f>
        <v/>
      </c>
      <c r="Z675" s="183" t="str">
        <f t="shared" si="347"/>
        <v/>
      </c>
      <c r="AA675" s="17">
        <f t="shared" si="335"/>
        <v>0</v>
      </c>
      <c r="AB675" s="177" t="str" cm="1">
        <f t="array" ref="AB675">IF(_xlfn.SINGLE(A:A)="","",IF(R675="Refreshment Beverage","",IF(AND(R675="Beer",Q675=0),SUM(LOOKUP(2,1/(Rates!$B$15:$B$18&lt;=W675)/(Rates!$C$15:$C$18&gt;=W675),Rates!$D$15:$D$18)*W675),VLOOKUP(VALUE(_xlfn.SINGLE(Q:Q)),Rates!A:B,2,0)*W675)))</f>
        <v/>
      </c>
      <c r="AC675" s="177" t="str" cm="1">
        <f t="array" ref="AC675">IF(_xlfn.SINGLE(A:A)="","",IF(R675="Refreshment Beverage","",IF(AND(R675="Beer",Q675=0),SUM(LOOKUP(2,1/(Rates!$B$15:$B$18&lt;=W675)/(Rates!$C$15:$C$18&gt;=W675),Rates!$E$15:$E$18)*W675),VLOOKUP(VALUE(_xlfn.SINGLE(Q:Q)),Rates!A:C,3,0)*W675)))</f>
        <v/>
      </c>
      <c r="AD675" s="168">
        <f>IFERROR(IF(OR(Q675=1,Q675=2,Q675=3,Q675=4),VLOOKUP(Q675,Rates!$A$31:$B$34,2,0)*W675,IF(V675=1,VLOOKUP(U675,'REB BEV MIN MKUP'!B:E,4,0),IF(V675&gt;1,VLOOKUP(VALUE(W675),'REB BEV MIN MKUP'!O:Q,3,0),0))),0)</f>
        <v>0</v>
      </c>
      <c r="AE675" s="177" t="str">
        <f t="shared" si="348"/>
        <v/>
      </c>
      <c r="AF675" s="13" t="str">
        <f t="shared" si="349"/>
        <v/>
      </c>
      <c r="AG675" s="177" t="str">
        <f t="shared" si="350"/>
        <v/>
      </c>
      <c r="AH675" s="184" t="str">
        <f t="shared" si="351"/>
        <v/>
      </c>
      <c r="AI675" s="184" t="str">
        <f>IF(AE:AE="","",IF(R675="Refreshment Beverage",AK675*(Rates!J$19/100),ROUND(SUM(AH675*(Rates!$J$8/100)),4)))</f>
        <v/>
      </c>
      <c r="AJ675" s="183" t="str">
        <f t="shared" si="352"/>
        <v/>
      </c>
      <c r="AK675" s="185" t="str">
        <f t="shared" si="353"/>
        <v/>
      </c>
      <c r="AL675" s="177" t="str">
        <f t="shared" si="354"/>
        <v/>
      </c>
      <c r="AM675" s="13" t="str">
        <f>IF(AS675="","",IF(R675="Refreshment Beverage",ROUND(AS675*Rates!K$19,4),ROUND(AO675*(VLOOKUP(VALUE(Q675),Rates!G$4:L$12,3,0)),4)))</f>
        <v/>
      </c>
      <c r="AN675" s="183" t="str">
        <f>IF(AS675="","",IF(R675="Refreshment Beverage",AS675*(Rates!J$19/100),MAX(AM675,AB675)))</f>
        <v/>
      </c>
      <c r="AO675" s="186" t="str">
        <f t="shared" si="355"/>
        <v/>
      </c>
      <c r="AP675" s="186" t="str">
        <f t="shared" si="356"/>
        <v/>
      </c>
      <c r="AQ675" s="186" t="str">
        <f>IF(AS675="","",IF(R675="Refreshment Beverage",ROUND(SUM(VLOOKUP(Q:Q,Rates!G$15:L$19,3,0)*(AS675-Y675-Z675-AA675)),4),ROUND(SUM(Rates!$K$8*AS675),4)))</f>
        <v/>
      </c>
      <c r="AR675" s="184" t="str">
        <f t="shared" si="357"/>
        <v/>
      </c>
      <c r="AS675" s="185" t="str">
        <f t="shared" si="358"/>
        <v/>
      </c>
      <c r="AT675" s="177" t="str">
        <f t="shared" si="359"/>
        <v/>
      </c>
      <c r="AU675" s="13" t="str">
        <f>IF(AX675="","",IF(R675="Refreshment Beverage",ROUND((BA675-Y675-Z675-AA675)*VLOOKUP(VALUE(Q675),Rates!G$15:L$19,3,0),4),ROUND(AW675*(VLOOKUP(VALUE(Q675),Rates!G:L,3,0)),4)))</f>
        <v/>
      </c>
      <c r="AV675" s="183" t="str">
        <f t="shared" si="360"/>
        <v/>
      </c>
      <c r="AW675" s="186" t="str">
        <f t="shared" si="361"/>
        <v/>
      </c>
      <c r="AX675" s="184" t="str">
        <f t="shared" si="362"/>
        <v/>
      </c>
      <c r="AY675" s="186" t="str">
        <f>IF(AX675="","",IF(R675="Refreshment Beverage",ROUND(SUM(AX675*Rates!K$19),4),ROUND(SUM(AX675*(Rates!J$8/100)),4)))</f>
        <v/>
      </c>
      <c r="AZ675" s="183" t="str">
        <f t="shared" si="363"/>
        <v/>
      </c>
      <c r="BA675" s="185" t="str">
        <f t="shared" si="364"/>
        <v/>
      </c>
      <c r="BD675" s="171"/>
      <c r="BE675" s="171"/>
      <c r="BF675" s="171"/>
      <c r="BG675" s="171"/>
    </row>
    <row r="676" spans="1:59" ht="15" customHeight="1" x14ac:dyDescent="0.3">
      <c r="A676" s="172"/>
      <c r="B676" s="172"/>
      <c r="C676" s="172"/>
      <c r="D676" s="173"/>
      <c r="E676" s="173"/>
      <c r="F676" s="173"/>
      <c r="G676" s="173"/>
      <c r="H676" s="173"/>
      <c r="I676" s="174"/>
      <c r="J676" s="175"/>
      <c r="K676" s="176" t="str">
        <f t="shared" si="336"/>
        <v/>
      </c>
      <c r="L676" s="177" t="str">
        <f t="shared" si="337"/>
        <v/>
      </c>
      <c r="M676" s="178" t="str">
        <f t="shared" si="338"/>
        <v/>
      </c>
      <c r="N676" s="44" t="str" cm="1">
        <f t="array" ref="N676">IFERROR(IF(_xlfn.SINGLE(A:A)="","",IF(R676="Beer",SUM(LOOKUP(2,1/(Rates!$B$3:$B$5&lt;=W676)/(Rates!$C$3:$C$5&gt;=W676),Rates!$D$3:$D$5)*(X676/100)*W676),IF(R676="Refreshment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44" t="str">
        <f t="shared" si="339"/>
        <v/>
      </c>
      <c r="P676" s="13"/>
      <c r="Q676" s="179" t="str">
        <f t="shared" si="340"/>
        <v/>
      </c>
      <c r="R676" s="180" t="str">
        <f t="shared" si="341"/>
        <v/>
      </c>
      <c r="S676" s="13" t="str">
        <f>IF(A676="","",IF(R676="Refreshment Beverage",VLOOKUP(VALUE(Q676),Rates!G$15:L$19,2,0),VLOOKUP(VALUE(Q676),Rates!G$4:L$8,2,0)))</f>
        <v/>
      </c>
      <c r="T676" s="13" t="str">
        <f t="shared" si="342"/>
        <v/>
      </c>
      <c r="U676" s="181" t="str">
        <f t="shared" si="343"/>
        <v/>
      </c>
      <c r="V676" s="13" t="str">
        <f t="shared" si="344"/>
        <v/>
      </c>
      <c r="W676" s="13" t="str">
        <f t="shared" si="345"/>
        <v/>
      </c>
      <c r="X676" s="182" t="str">
        <f t="shared" si="346"/>
        <v/>
      </c>
      <c r="Y676" s="183" t="str">
        <f>IF(A:A="","",IF(R676="Refreshment Beverage",VLOOKUP(Q676,Rates!G$15:L$19,6,0)*W676,VLOOKUP(Q676,Rates!G$4:L$12,6,0)*W676))</f>
        <v/>
      </c>
      <c r="Z676" s="183" t="str">
        <f t="shared" si="347"/>
        <v/>
      </c>
      <c r="AA676" s="17">
        <f t="shared" si="335"/>
        <v>0</v>
      </c>
      <c r="AB676" s="177" t="str" cm="1">
        <f t="array" ref="AB676">IF(_xlfn.SINGLE(A:A)="","",IF(R676="Refreshment Beverage","",IF(AND(R676="Beer",Q676=0),SUM(LOOKUP(2,1/(Rates!$B$15:$B$18&lt;=W676)/(Rates!$C$15:$C$18&gt;=W676),Rates!$D$15:$D$18)*W676),VLOOKUP(VALUE(_xlfn.SINGLE(Q:Q)),Rates!A:B,2,0)*W676)))</f>
        <v/>
      </c>
      <c r="AC676" s="177" t="str" cm="1">
        <f t="array" ref="AC676">IF(_xlfn.SINGLE(A:A)="","",IF(R676="Refreshment Beverage","",IF(AND(R676="Beer",Q676=0),SUM(LOOKUP(2,1/(Rates!$B$15:$B$18&lt;=W676)/(Rates!$C$15:$C$18&gt;=W676),Rates!$E$15:$E$18)*W676),VLOOKUP(VALUE(_xlfn.SINGLE(Q:Q)),Rates!A:C,3,0)*W676)))</f>
        <v/>
      </c>
      <c r="AD676" s="168">
        <f>IFERROR(IF(OR(Q676=1,Q676=2,Q676=3,Q676=4),VLOOKUP(Q676,Rates!$A$31:$B$34,2,0)*W676,IF(V676=1,VLOOKUP(U676,'REB BEV MIN MKUP'!B:E,4,0),IF(V676&gt;1,VLOOKUP(VALUE(W676),'REB BEV MIN MKUP'!O:Q,3,0),0))),0)</f>
        <v>0</v>
      </c>
      <c r="AE676" s="177" t="str">
        <f t="shared" si="348"/>
        <v/>
      </c>
      <c r="AF676" s="13" t="str">
        <f t="shared" si="349"/>
        <v/>
      </c>
      <c r="AG676" s="177" t="str">
        <f t="shared" si="350"/>
        <v/>
      </c>
      <c r="AH676" s="184" t="str">
        <f t="shared" si="351"/>
        <v/>
      </c>
      <c r="AI676" s="184" t="str">
        <f>IF(AE:AE="","",IF(R676="Refreshment Beverage",AK676*(Rates!J$19/100),ROUND(SUM(AH676*(Rates!$J$8/100)),4)))</f>
        <v/>
      </c>
      <c r="AJ676" s="183" t="str">
        <f t="shared" si="352"/>
        <v/>
      </c>
      <c r="AK676" s="185" t="str">
        <f t="shared" si="353"/>
        <v/>
      </c>
      <c r="AL676" s="177" t="str">
        <f t="shared" si="354"/>
        <v/>
      </c>
      <c r="AM676" s="13" t="str">
        <f>IF(AS676="","",IF(R676="Refreshment Beverage",ROUND(AS676*Rates!K$19,4),ROUND(AO676*(VLOOKUP(VALUE(Q676),Rates!G$4:L$12,3,0)),4)))</f>
        <v/>
      </c>
      <c r="AN676" s="183" t="str">
        <f>IF(AS676="","",IF(R676="Refreshment Beverage",AS676*(Rates!J$19/100),MAX(AM676,AB676)))</f>
        <v/>
      </c>
      <c r="AO676" s="186" t="str">
        <f t="shared" si="355"/>
        <v/>
      </c>
      <c r="AP676" s="186" t="str">
        <f t="shared" si="356"/>
        <v/>
      </c>
      <c r="AQ676" s="186" t="str">
        <f>IF(AS676="","",IF(R676="Refreshment Beverage",ROUND(SUM(VLOOKUP(Q:Q,Rates!G$15:L$19,3,0)*(AS676-Y676-Z676-AA676)),4),ROUND(SUM(Rates!$K$8*AS676),4)))</f>
        <v/>
      </c>
      <c r="AR676" s="184" t="str">
        <f t="shared" si="357"/>
        <v/>
      </c>
      <c r="AS676" s="185" t="str">
        <f t="shared" si="358"/>
        <v/>
      </c>
      <c r="AT676" s="177" t="str">
        <f t="shared" si="359"/>
        <v/>
      </c>
      <c r="AU676" s="13" t="str">
        <f>IF(AX676="","",IF(R676="Refreshment Beverage",ROUND((BA676-Y676-Z676-AA676)*VLOOKUP(VALUE(Q676),Rates!G$15:L$19,3,0),4),ROUND(AW676*(VLOOKUP(VALUE(Q676),Rates!G:L,3,0)),4)))</f>
        <v/>
      </c>
      <c r="AV676" s="183" t="str">
        <f t="shared" si="360"/>
        <v/>
      </c>
      <c r="AW676" s="186" t="str">
        <f t="shared" si="361"/>
        <v/>
      </c>
      <c r="AX676" s="184" t="str">
        <f t="shared" si="362"/>
        <v/>
      </c>
      <c r="AY676" s="186" t="str">
        <f>IF(AX676="","",IF(R676="Refreshment Beverage",ROUND(SUM(AX676*Rates!K$19),4),ROUND(SUM(AX676*(Rates!J$8/100)),4)))</f>
        <v/>
      </c>
      <c r="AZ676" s="183" t="str">
        <f t="shared" si="363"/>
        <v/>
      </c>
      <c r="BA676" s="185" t="str">
        <f t="shared" si="364"/>
        <v/>
      </c>
      <c r="BD676" s="171"/>
      <c r="BE676" s="171"/>
      <c r="BF676" s="171"/>
      <c r="BG676" s="171"/>
    </row>
    <row r="677" spans="1:59" ht="15" customHeight="1" x14ac:dyDescent="0.3">
      <c r="A677" s="172"/>
      <c r="B677" s="172"/>
      <c r="C677" s="172"/>
      <c r="D677" s="173"/>
      <c r="E677" s="173"/>
      <c r="F677" s="173"/>
      <c r="G677" s="173"/>
      <c r="H677" s="173"/>
      <c r="I677" s="174"/>
      <c r="J677" s="175"/>
      <c r="K677" s="176" t="str">
        <f t="shared" si="336"/>
        <v/>
      </c>
      <c r="L677" s="177" t="str">
        <f t="shared" si="337"/>
        <v/>
      </c>
      <c r="M677" s="178" t="str">
        <f t="shared" si="338"/>
        <v/>
      </c>
      <c r="N677" s="44" t="str" cm="1">
        <f t="array" ref="N677">IFERROR(IF(_xlfn.SINGLE(A:A)="","",IF(R677="Beer",SUM(LOOKUP(2,1/(Rates!$B$3:$B$5&lt;=W677)/(Rates!$C$3:$C$5&gt;=W677),Rates!$D$3:$D$5)*(X677/100)*W677),IF(R677="Refreshment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44" t="str">
        <f t="shared" si="339"/>
        <v/>
      </c>
      <c r="P677" s="13"/>
      <c r="Q677" s="179" t="str">
        <f t="shared" si="340"/>
        <v/>
      </c>
      <c r="R677" s="180" t="str">
        <f t="shared" si="341"/>
        <v/>
      </c>
      <c r="S677" s="13" t="str">
        <f>IF(A677="","",IF(R677="Refreshment Beverage",VLOOKUP(VALUE(Q677),Rates!G$15:L$19,2,0),VLOOKUP(VALUE(Q677),Rates!G$4:L$8,2,0)))</f>
        <v/>
      </c>
      <c r="T677" s="13" t="str">
        <f t="shared" si="342"/>
        <v/>
      </c>
      <c r="U677" s="181" t="str">
        <f t="shared" si="343"/>
        <v/>
      </c>
      <c r="V677" s="13" t="str">
        <f t="shared" si="344"/>
        <v/>
      </c>
      <c r="W677" s="13" t="str">
        <f t="shared" si="345"/>
        <v/>
      </c>
      <c r="X677" s="182" t="str">
        <f t="shared" si="346"/>
        <v/>
      </c>
      <c r="Y677" s="183" t="str">
        <f>IF(A:A="","",IF(R677="Refreshment Beverage",VLOOKUP(Q677,Rates!G$15:L$19,6,0)*W677,VLOOKUP(Q677,Rates!G$4:L$12,6,0)*W677))</f>
        <v/>
      </c>
      <c r="Z677" s="183" t="str">
        <f t="shared" si="347"/>
        <v/>
      </c>
      <c r="AA677" s="17">
        <f t="shared" si="335"/>
        <v>0</v>
      </c>
      <c r="AB677" s="177" t="str" cm="1">
        <f t="array" ref="AB677">IF(_xlfn.SINGLE(A:A)="","",IF(R677="Refreshment Beverage","",IF(AND(R677="Beer",Q677=0),SUM(LOOKUP(2,1/(Rates!$B$15:$B$18&lt;=W677)/(Rates!$C$15:$C$18&gt;=W677),Rates!$D$15:$D$18)*W677),VLOOKUP(VALUE(_xlfn.SINGLE(Q:Q)),Rates!A:B,2,0)*W677)))</f>
        <v/>
      </c>
      <c r="AC677" s="177" t="str" cm="1">
        <f t="array" ref="AC677">IF(_xlfn.SINGLE(A:A)="","",IF(R677="Refreshment Beverage","",IF(AND(R677="Beer",Q677=0),SUM(LOOKUP(2,1/(Rates!$B$15:$B$18&lt;=W677)/(Rates!$C$15:$C$18&gt;=W677),Rates!$E$15:$E$18)*W677),VLOOKUP(VALUE(_xlfn.SINGLE(Q:Q)),Rates!A:C,3,0)*W677)))</f>
        <v/>
      </c>
      <c r="AD677" s="168">
        <f>IFERROR(IF(OR(Q677=1,Q677=2,Q677=3,Q677=4),VLOOKUP(Q677,Rates!$A$31:$B$34,2,0)*W677,IF(V677=1,VLOOKUP(U677,'REB BEV MIN MKUP'!B:E,4,0),IF(V677&gt;1,VLOOKUP(VALUE(W677),'REB BEV MIN MKUP'!O:Q,3,0),0))),0)</f>
        <v>0</v>
      </c>
      <c r="AE677" s="177" t="str">
        <f t="shared" si="348"/>
        <v/>
      </c>
      <c r="AF677" s="13" t="str">
        <f t="shared" si="349"/>
        <v/>
      </c>
      <c r="AG677" s="177" t="str">
        <f t="shared" si="350"/>
        <v/>
      </c>
      <c r="AH677" s="184" t="str">
        <f t="shared" si="351"/>
        <v/>
      </c>
      <c r="AI677" s="184" t="str">
        <f>IF(AE:AE="","",IF(R677="Refreshment Beverage",AK677*(Rates!J$19/100),ROUND(SUM(AH677*(Rates!$J$8/100)),4)))</f>
        <v/>
      </c>
      <c r="AJ677" s="183" t="str">
        <f t="shared" si="352"/>
        <v/>
      </c>
      <c r="AK677" s="185" t="str">
        <f t="shared" si="353"/>
        <v/>
      </c>
      <c r="AL677" s="177" t="str">
        <f t="shared" si="354"/>
        <v/>
      </c>
      <c r="AM677" s="13" t="str">
        <f>IF(AS677="","",IF(R677="Refreshment Beverage",ROUND(AS677*Rates!K$19,4),ROUND(AO677*(VLOOKUP(VALUE(Q677),Rates!G$4:L$12,3,0)),4)))</f>
        <v/>
      </c>
      <c r="AN677" s="183" t="str">
        <f>IF(AS677="","",IF(R677="Refreshment Beverage",AS677*(Rates!J$19/100),MAX(AM677,AB677)))</f>
        <v/>
      </c>
      <c r="AO677" s="186" t="str">
        <f t="shared" si="355"/>
        <v/>
      </c>
      <c r="AP677" s="186" t="str">
        <f t="shared" si="356"/>
        <v/>
      </c>
      <c r="AQ677" s="186" t="str">
        <f>IF(AS677="","",IF(R677="Refreshment Beverage",ROUND(SUM(VLOOKUP(Q:Q,Rates!G$15:L$19,3,0)*(AS677-Y677-Z677-AA677)),4),ROUND(SUM(Rates!$K$8*AS677),4)))</f>
        <v/>
      </c>
      <c r="AR677" s="184" t="str">
        <f t="shared" si="357"/>
        <v/>
      </c>
      <c r="AS677" s="185" t="str">
        <f t="shared" si="358"/>
        <v/>
      </c>
      <c r="AT677" s="177" t="str">
        <f t="shared" si="359"/>
        <v/>
      </c>
      <c r="AU677" s="13" t="str">
        <f>IF(AX677="","",IF(R677="Refreshment Beverage",ROUND((BA677-Y677-Z677-AA677)*VLOOKUP(VALUE(Q677),Rates!G$15:L$19,3,0),4),ROUND(AW677*(VLOOKUP(VALUE(Q677),Rates!G:L,3,0)),4)))</f>
        <v/>
      </c>
      <c r="AV677" s="183" t="str">
        <f t="shared" si="360"/>
        <v/>
      </c>
      <c r="AW677" s="186" t="str">
        <f t="shared" si="361"/>
        <v/>
      </c>
      <c r="AX677" s="184" t="str">
        <f t="shared" si="362"/>
        <v/>
      </c>
      <c r="AY677" s="186" t="str">
        <f>IF(AX677="","",IF(R677="Refreshment Beverage",ROUND(SUM(AX677*Rates!K$19),4),ROUND(SUM(AX677*(Rates!J$8/100)),4)))</f>
        <v/>
      </c>
      <c r="AZ677" s="183" t="str">
        <f t="shared" si="363"/>
        <v/>
      </c>
      <c r="BA677" s="185" t="str">
        <f t="shared" si="364"/>
        <v/>
      </c>
      <c r="BD677" s="171"/>
      <c r="BE677" s="171"/>
      <c r="BF677" s="171"/>
      <c r="BG677" s="171"/>
    </row>
    <row r="678" spans="1:59" ht="15" customHeight="1" x14ac:dyDescent="0.3">
      <c r="A678" s="172"/>
      <c r="B678" s="172"/>
      <c r="C678" s="172"/>
      <c r="D678" s="173"/>
      <c r="E678" s="173"/>
      <c r="F678" s="173"/>
      <c r="G678" s="173"/>
      <c r="H678" s="173"/>
      <c r="I678" s="174"/>
      <c r="J678" s="175"/>
      <c r="K678" s="176" t="str">
        <f t="shared" si="336"/>
        <v/>
      </c>
      <c r="L678" s="177" t="str">
        <f t="shared" si="337"/>
        <v/>
      </c>
      <c r="M678" s="178" t="str">
        <f t="shared" si="338"/>
        <v/>
      </c>
      <c r="N678" s="44" t="str" cm="1">
        <f t="array" ref="N678">IFERROR(IF(_xlfn.SINGLE(A:A)="","",IF(R678="Beer",SUM(LOOKUP(2,1/(Rates!$B$3:$B$5&lt;=W678)/(Rates!$C$3:$C$5&gt;=W678),Rates!$D$3:$D$5)*(X678/100)*W678),IF(R678="Refreshment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44" t="str">
        <f t="shared" si="339"/>
        <v/>
      </c>
      <c r="P678" s="13"/>
      <c r="Q678" s="179" t="str">
        <f t="shared" si="340"/>
        <v/>
      </c>
      <c r="R678" s="180" t="str">
        <f t="shared" si="341"/>
        <v/>
      </c>
      <c r="S678" s="13" t="str">
        <f>IF(A678="","",IF(R678="Refreshment Beverage",VLOOKUP(VALUE(Q678),Rates!G$15:L$19,2,0),VLOOKUP(VALUE(Q678),Rates!G$4:L$8,2,0)))</f>
        <v/>
      </c>
      <c r="T678" s="13" t="str">
        <f t="shared" si="342"/>
        <v/>
      </c>
      <c r="U678" s="181" t="str">
        <f t="shared" si="343"/>
        <v/>
      </c>
      <c r="V678" s="13" t="str">
        <f t="shared" si="344"/>
        <v/>
      </c>
      <c r="W678" s="13" t="str">
        <f t="shared" si="345"/>
        <v/>
      </c>
      <c r="X678" s="182" t="str">
        <f t="shared" si="346"/>
        <v/>
      </c>
      <c r="Y678" s="183" t="str">
        <f>IF(A:A="","",IF(R678="Refreshment Beverage",VLOOKUP(Q678,Rates!G$15:L$19,6,0)*W678,VLOOKUP(Q678,Rates!G$4:L$12,6,0)*W678))</f>
        <v/>
      </c>
      <c r="Z678" s="183" t="str">
        <f t="shared" si="347"/>
        <v/>
      </c>
      <c r="AA678" s="17">
        <f t="shared" si="335"/>
        <v>0</v>
      </c>
      <c r="AB678" s="177" t="str" cm="1">
        <f t="array" ref="AB678">IF(_xlfn.SINGLE(A:A)="","",IF(R678="Refreshment Beverage","",IF(AND(R678="Beer",Q678=0),SUM(LOOKUP(2,1/(Rates!$B$15:$B$18&lt;=W678)/(Rates!$C$15:$C$18&gt;=W678),Rates!$D$15:$D$18)*W678),VLOOKUP(VALUE(_xlfn.SINGLE(Q:Q)),Rates!A:B,2,0)*W678)))</f>
        <v/>
      </c>
      <c r="AC678" s="177" t="str" cm="1">
        <f t="array" ref="AC678">IF(_xlfn.SINGLE(A:A)="","",IF(R678="Refreshment Beverage","",IF(AND(R678="Beer",Q678=0),SUM(LOOKUP(2,1/(Rates!$B$15:$B$18&lt;=W678)/(Rates!$C$15:$C$18&gt;=W678),Rates!$E$15:$E$18)*W678),VLOOKUP(VALUE(_xlfn.SINGLE(Q:Q)),Rates!A:C,3,0)*W678)))</f>
        <v/>
      </c>
      <c r="AD678" s="168">
        <f>IFERROR(IF(OR(Q678=1,Q678=2,Q678=3,Q678=4),VLOOKUP(Q678,Rates!$A$31:$B$34,2,0)*W678,IF(V678=1,VLOOKUP(U678,'REB BEV MIN MKUP'!B:E,4,0),IF(V678&gt;1,VLOOKUP(VALUE(W678),'REB BEV MIN MKUP'!O:Q,3,0),0))),0)</f>
        <v>0</v>
      </c>
      <c r="AE678" s="177" t="str">
        <f t="shared" si="348"/>
        <v/>
      </c>
      <c r="AF678" s="13" t="str">
        <f t="shared" si="349"/>
        <v/>
      </c>
      <c r="AG678" s="177" t="str">
        <f t="shared" si="350"/>
        <v/>
      </c>
      <c r="AH678" s="184" t="str">
        <f t="shared" si="351"/>
        <v/>
      </c>
      <c r="AI678" s="184" t="str">
        <f>IF(AE:AE="","",IF(R678="Refreshment Beverage",AK678*(Rates!J$19/100),ROUND(SUM(AH678*(Rates!$J$8/100)),4)))</f>
        <v/>
      </c>
      <c r="AJ678" s="183" t="str">
        <f t="shared" si="352"/>
        <v/>
      </c>
      <c r="AK678" s="185" t="str">
        <f t="shared" si="353"/>
        <v/>
      </c>
      <c r="AL678" s="177" t="str">
        <f t="shared" si="354"/>
        <v/>
      </c>
      <c r="AM678" s="13" t="str">
        <f>IF(AS678="","",IF(R678="Refreshment Beverage",ROUND(AS678*Rates!K$19,4),ROUND(AO678*(VLOOKUP(VALUE(Q678),Rates!G$4:L$12,3,0)),4)))</f>
        <v/>
      </c>
      <c r="AN678" s="183" t="str">
        <f>IF(AS678="","",IF(R678="Refreshment Beverage",AS678*(Rates!J$19/100),MAX(AM678,AB678)))</f>
        <v/>
      </c>
      <c r="AO678" s="186" t="str">
        <f t="shared" si="355"/>
        <v/>
      </c>
      <c r="AP678" s="186" t="str">
        <f t="shared" si="356"/>
        <v/>
      </c>
      <c r="AQ678" s="186" t="str">
        <f>IF(AS678="","",IF(R678="Refreshment Beverage",ROUND(SUM(VLOOKUP(Q:Q,Rates!G$15:L$19,3,0)*(AS678-Y678-Z678-AA678)),4),ROUND(SUM(Rates!$K$8*AS678),4)))</f>
        <v/>
      </c>
      <c r="AR678" s="184" t="str">
        <f t="shared" si="357"/>
        <v/>
      </c>
      <c r="AS678" s="185" t="str">
        <f t="shared" si="358"/>
        <v/>
      </c>
      <c r="AT678" s="177" t="str">
        <f t="shared" si="359"/>
        <v/>
      </c>
      <c r="AU678" s="13" t="str">
        <f>IF(AX678="","",IF(R678="Refreshment Beverage",ROUND((BA678-Y678-Z678-AA678)*VLOOKUP(VALUE(Q678),Rates!G$15:L$19,3,0),4),ROUND(AW678*(VLOOKUP(VALUE(Q678),Rates!G:L,3,0)),4)))</f>
        <v/>
      </c>
      <c r="AV678" s="183" t="str">
        <f t="shared" si="360"/>
        <v/>
      </c>
      <c r="AW678" s="186" t="str">
        <f t="shared" si="361"/>
        <v/>
      </c>
      <c r="AX678" s="184" t="str">
        <f t="shared" si="362"/>
        <v/>
      </c>
      <c r="AY678" s="186" t="str">
        <f>IF(AX678="","",IF(R678="Refreshment Beverage",ROUND(SUM(AX678*Rates!K$19),4),ROUND(SUM(AX678*(Rates!J$8/100)),4)))</f>
        <v/>
      </c>
      <c r="AZ678" s="183" t="str">
        <f t="shared" si="363"/>
        <v/>
      </c>
      <c r="BA678" s="185" t="str">
        <f t="shared" si="364"/>
        <v/>
      </c>
      <c r="BD678" s="171"/>
      <c r="BE678" s="171"/>
      <c r="BF678" s="171"/>
      <c r="BG678" s="171"/>
    </row>
    <row r="679" spans="1:59" ht="15" customHeight="1" x14ac:dyDescent="0.3">
      <c r="A679" s="172"/>
      <c r="B679" s="172"/>
      <c r="C679" s="172"/>
      <c r="D679" s="173"/>
      <c r="E679" s="173"/>
      <c r="F679" s="173"/>
      <c r="G679" s="173"/>
      <c r="H679" s="173"/>
      <c r="I679" s="174"/>
      <c r="J679" s="175"/>
      <c r="K679" s="176" t="str">
        <f t="shared" si="336"/>
        <v/>
      </c>
      <c r="L679" s="177" t="str">
        <f t="shared" si="337"/>
        <v/>
      </c>
      <c r="M679" s="178" t="str">
        <f t="shared" si="338"/>
        <v/>
      </c>
      <c r="N679" s="44" t="str" cm="1">
        <f t="array" ref="N679">IFERROR(IF(_xlfn.SINGLE(A:A)="","",IF(R679="Beer",SUM(LOOKUP(2,1/(Rates!$B$3:$B$5&lt;=W679)/(Rates!$C$3:$C$5&gt;=W679),Rates!$D$3:$D$5)*(X679/100)*W679),IF(R679="Refreshment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44" t="str">
        <f t="shared" si="339"/>
        <v/>
      </c>
      <c r="P679" s="13"/>
      <c r="Q679" s="179" t="str">
        <f t="shared" si="340"/>
        <v/>
      </c>
      <c r="R679" s="180" t="str">
        <f t="shared" si="341"/>
        <v/>
      </c>
      <c r="S679" s="13" t="str">
        <f>IF(A679="","",IF(R679="Refreshment Beverage",VLOOKUP(VALUE(Q679),Rates!G$15:L$19,2,0),VLOOKUP(VALUE(Q679),Rates!G$4:L$8,2,0)))</f>
        <v/>
      </c>
      <c r="T679" s="13" t="str">
        <f t="shared" si="342"/>
        <v/>
      </c>
      <c r="U679" s="181" t="str">
        <f t="shared" si="343"/>
        <v/>
      </c>
      <c r="V679" s="13" t="str">
        <f t="shared" si="344"/>
        <v/>
      </c>
      <c r="W679" s="13" t="str">
        <f t="shared" si="345"/>
        <v/>
      </c>
      <c r="X679" s="182" t="str">
        <f t="shared" si="346"/>
        <v/>
      </c>
      <c r="Y679" s="183" t="str">
        <f>IF(A:A="","",IF(R679="Refreshment Beverage",VLOOKUP(Q679,Rates!G$15:L$19,6,0)*W679,VLOOKUP(Q679,Rates!G$4:L$12,6,0)*W679))</f>
        <v/>
      </c>
      <c r="Z679" s="183" t="str">
        <f t="shared" si="347"/>
        <v/>
      </c>
      <c r="AA679" s="17">
        <f t="shared" si="335"/>
        <v>0</v>
      </c>
      <c r="AB679" s="177" t="str" cm="1">
        <f t="array" ref="AB679">IF(_xlfn.SINGLE(A:A)="","",IF(R679="Refreshment Beverage","",IF(AND(R679="Beer",Q679=0),SUM(LOOKUP(2,1/(Rates!$B$15:$B$18&lt;=W679)/(Rates!$C$15:$C$18&gt;=W679),Rates!$D$15:$D$18)*W679),VLOOKUP(VALUE(_xlfn.SINGLE(Q:Q)),Rates!A:B,2,0)*W679)))</f>
        <v/>
      </c>
      <c r="AC679" s="177" t="str" cm="1">
        <f t="array" ref="AC679">IF(_xlfn.SINGLE(A:A)="","",IF(R679="Refreshment Beverage","",IF(AND(R679="Beer",Q679=0),SUM(LOOKUP(2,1/(Rates!$B$15:$B$18&lt;=W679)/(Rates!$C$15:$C$18&gt;=W679),Rates!$E$15:$E$18)*W679),VLOOKUP(VALUE(_xlfn.SINGLE(Q:Q)),Rates!A:C,3,0)*W679)))</f>
        <v/>
      </c>
      <c r="AD679" s="168">
        <f>IFERROR(IF(OR(Q679=1,Q679=2,Q679=3,Q679=4),VLOOKUP(Q679,Rates!$A$31:$B$34,2,0)*W679,IF(V679=1,VLOOKUP(U679,'REB BEV MIN MKUP'!B:E,4,0),IF(V679&gt;1,VLOOKUP(VALUE(W679),'REB BEV MIN MKUP'!O:Q,3,0),0))),0)</f>
        <v>0</v>
      </c>
      <c r="AE679" s="177" t="str">
        <f t="shared" si="348"/>
        <v/>
      </c>
      <c r="AF679" s="13" t="str">
        <f t="shared" si="349"/>
        <v/>
      </c>
      <c r="AG679" s="177" t="str">
        <f t="shared" si="350"/>
        <v/>
      </c>
      <c r="AH679" s="184" t="str">
        <f t="shared" si="351"/>
        <v/>
      </c>
      <c r="AI679" s="184" t="str">
        <f>IF(AE:AE="","",IF(R679="Refreshment Beverage",AK679*(Rates!J$19/100),ROUND(SUM(AH679*(Rates!$J$8/100)),4)))</f>
        <v/>
      </c>
      <c r="AJ679" s="183" t="str">
        <f t="shared" si="352"/>
        <v/>
      </c>
      <c r="AK679" s="185" t="str">
        <f t="shared" si="353"/>
        <v/>
      </c>
      <c r="AL679" s="177" t="str">
        <f t="shared" si="354"/>
        <v/>
      </c>
      <c r="AM679" s="13" t="str">
        <f>IF(AS679="","",IF(R679="Refreshment Beverage",ROUND(AS679*Rates!K$19,4),ROUND(AO679*(VLOOKUP(VALUE(Q679),Rates!G$4:L$12,3,0)),4)))</f>
        <v/>
      </c>
      <c r="AN679" s="183" t="str">
        <f>IF(AS679="","",IF(R679="Refreshment Beverage",AS679*(Rates!J$19/100),MAX(AM679,AB679)))</f>
        <v/>
      </c>
      <c r="AO679" s="186" t="str">
        <f t="shared" si="355"/>
        <v/>
      </c>
      <c r="AP679" s="186" t="str">
        <f t="shared" si="356"/>
        <v/>
      </c>
      <c r="AQ679" s="186" t="str">
        <f>IF(AS679="","",IF(R679="Refreshment Beverage",ROUND(SUM(VLOOKUP(Q:Q,Rates!G$15:L$19,3,0)*(AS679-Y679-Z679-AA679)),4),ROUND(SUM(Rates!$K$8*AS679),4)))</f>
        <v/>
      </c>
      <c r="AR679" s="184" t="str">
        <f t="shared" si="357"/>
        <v/>
      </c>
      <c r="AS679" s="185" t="str">
        <f t="shared" si="358"/>
        <v/>
      </c>
      <c r="AT679" s="177" t="str">
        <f t="shared" si="359"/>
        <v/>
      </c>
      <c r="AU679" s="13" t="str">
        <f>IF(AX679="","",IF(R679="Refreshment Beverage",ROUND((BA679-Y679-Z679-AA679)*VLOOKUP(VALUE(Q679),Rates!G$15:L$19,3,0),4),ROUND(AW679*(VLOOKUP(VALUE(Q679),Rates!G:L,3,0)),4)))</f>
        <v/>
      </c>
      <c r="AV679" s="183" t="str">
        <f t="shared" si="360"/>
        <v/>
      </c>
      <c r="AW679" s="186" t="str">
        <f t="shared" si="361"/>
        <v/>
      </c>
      <c r="AX679" s="184" t="str">
        <f t="shared" si="362"/>
        <v/>
      </c>
      <c r="AY679" s="186" t="str">
        <f>IF(AX679="","",IF(R679="Refreshment Beverage",ROUND(SUM(AX679*Rates!K$19),4),ROUND(SUM(AX679*(Rates!J$8/100)),4)))</f>
        <v/>
      </c>
      <c r="AZ679" s="183" t="str">
        <f t="shared" si="363"/>
        <v/>
      </c>
      <c r="BA679" s="185" t="str">
        <f t="shared" si="364"/>
        <v/>
      </c>
      <c r="BD679" s="171"/>
      <c r="BE679" s="171"/>
      <c r="BF679" s="171"/>
      <c r="BG679" s="171"/>
    </row>
    <row r="680" spans="1:59" ht="15" customHeight="1" x14ac:dyDescent="0.3">
      <c r="A680" s="172"/>
      <c r="B680" s="172"/>
      <c r="C680" s="172"/>
      <c r="D680" s="173"/>
      <c r="E680" s="173"/>
      <c r="F680" s="173"/>
      <c r="G680" s="173"/>
      <c r="H680" s="173"/>
      <c r="I680" s="174"/>
      <c r="J680" s="175"/>
      <c r="K680" s="176" t="str">
        <f t="shared" si="336"/>
        <v/>
      </c>
      <c r="L680" s="177" t="str">
        <f t="shared" si="337"/>
        <v/>
      </c>
      <c r="M680" s="178" t="str">
        <f t="shared" si="338"/>
        <v/>
      </c>
      <c r="N680" s="44" t="str" cm="1">
        <f t="array" ref="N680">IFERROR(IF(_xlfn.SINGLE(A:A)="","",IF(R680="Beer",SUM(LOOKUP(2,1/(Rates!$B$3:$B$5&lt;=W680)/(Rates!$C$3:$C$5&gt;=W680),Rates!$D$3:$D$5)*(X680/100)*W680),IF(R680="Refreshment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44" t="str">
        <f t="shared" si="339"/>
        <v/>
      </c>
      <c r="P680" s="13"/>
      <c r="Q680" s="179" t="str">
        <f t="shared" si="340"/>
        <v/>
      </c>
      <c r="R680" s="180" t="str">
        <f t="shared" si="341"/>
        <v/>
      </c>
      <c r="S680" s="13" t="str">
        <f>IF(A680="","",IF(R680="Refreshment Beverage",VLOOKUP(VALUE(Q680),Rates!G$15:L$19,2,0),VLOOKUP(VALUE(Q680),Rates!G$4:L$8,2,0)))</f>
        <v/>
      </c>
      <c r="T680" s="13" t="str">
        <f t="shared" si="342"/>
        <v/>
      </c>
      <c r="U680" s="181" t="str">
        <f t="shared" si="343"/>
        <v/>
      </c>
      <c r="V680" s="13" t="str">
        <f t="shared" si="344"/>
        <v/>
      </c>
      <c r="W680" s="13" t="str">
        <f t="shared" si="345"/>
        <v/>
      </c>
      <c r="X680" s="182" t="str">
        <f t="shared" si="346"/>
        <v/>
      </c>
      <c r="Y680" s="183" t="str">
        <f>IF(A:A="","",IF(R680="Refreshment Beverage",VLOOKUP(Q680,Rates!G$15:L$19,6,0)*W680,VLOOKUP(Q680,Rates!G$4:L$12,6,0)*W680))</f>
        <v/>
      </c>
      <c r="Z680" s="183" t="str">
        <f t="shared" si="347"/>
        <v/>
      </c>
      <c r="AA680" s="17">
        <f t="shared" si="335"/>
        <v>0</v>
      </c>
      <c r="AB680" s="177" t="str" cm="1">
        <f t="array" ref="AB680">IF(_xlfn.SINGLE(A:A)="","",IF(R680="Refreshment Beverage","",IF(AND(R680="Beer",Q680=0),SUM(LOOKUP(2,1/(Rates!$B$15:$B$18&lt;=W680)/(Rates!$C$15:$C$18&gt;=W680),Rates!$D$15:$D$18)*W680),VLOOKUP(VALUE(_xlfn.SINGLE(Q:Q)),Rates!A:B,2,0)*W680)))</f>
        <v/>
      </c>
      <c r="AC680" s="177" t="str" cm="1">
        <f t="array" ref="AC680">IF(_xlfn.SINGLE(A:A)="","",IF(R680="Refreshment Beverage","",IF(AND(R680="Beer",Q680=0),SUM(LOOKUP(2,1/(Rates!$B$15:$B$18&lt;=W680)/(Rates!$C$15:$C$18&gt;=W680),Rates!$E$15:$E$18)*W680),VLOOKUP(VALUE(_xlfn.SINGLE(Q:Q)),Rates!A:C,3,0)*W680)))</f>
        <v/>
      </c>
      <c r="AD680" s="168">
        <f>IFERROR(IF(OR(Q680=1,Q680=2,Q680=3,Q680=4),VLOOKUP(Q680,Rates!$A$31:$B$34,2,0)*W680,IF(V680=1,VLOOKUP(U680,'REB BEV MIN MKUP'!B:E,4,0),IF(V680&gt;1,VLOOKUP(VALUE(W680),'REB BEV MIN MKUP'!O:Q,3,0),0))),0)</f>
        <v>0</v>
      </c>
      <c r="AE680" s="177" t="str">
        <f t="shared" si="348"/>
        <v/>
      </c>
      <c r="AF680" s="13" t="str">
        <f t="shared" si="349"/>
        <v/>
      </c>
      <c r="AG680" s="177" t="str">
        <f t="shared" si="350"/>
        <v/>
      </c>
      <c r="AH680" s="184" t="str">
        <f t="shared" si="351"/>
        <v/>
      </c>
      <c r="AI680" s="184" t="str">
        <f>IF(AE:AE="","",IF(R680="Refreshment Beverage",AK680*(Rates!J$19/100),ROUND(SUM(AH680*(Rates!$J$8/100)),4)))</f>
        <v/>
      </c>
      <c r="AJ680" s="183" t="str">
        <f t="shared" si="352"/>
        <v/>
      </c>
      <c r="AK680" s="185" t="str">
        <f t="shared" si="353"/>
        <v/>
      </c>
      <c r="AL680" s="177" t="str">
        <f t="shared" si="354"/>
        <v/>
      </c>
      <c r="AM680" s="13" t="str">
        <f>IF(AS680="","",IF(R680="Refreshment Beverage",ROUND(AS680*Rates!K$19,4),ROUND(AO680*(VLOOKUP(VALUE(Q680),Rates!G$4:L$12,3,0)),4)))</f>
        <v/>
      </c>
      <c r="AN680" s="183" t="str">
        <f>IF(AS680="","",IF(R680="Refreshment Beverage",AS680*(Rates!J$19/100),MAX(AM680,AB680)))</f>
        <v/>
      </c>
      <c r="AO680" s="186" t="str">
        <f t="shared" si="355"/>
        <v/>
      </c>
      <c r="AP680" s="186" t="str">
        <f t="shared" si="356"/>
        <v/>
      </c>
      <c r="AQ680" s="186" t="str">
        <f>IF(AS680="","",IF(R680="Refreshment Beverage",ROUND(SUM(VLOOKUP(Q:Q,Rates!G$15:L$19,3,0)*(AS680-Y680-Z680-AA680)),4),ROUND(SUM(Rates!$K$8*AS680),4)))</f>
        <v/>
      </c>
      <c r="AR680" s="184" t="str">
        <f t="shared" si="357"/>
        <v/>
      </c>
      <c r="AS680" s="185" t="str">
        <f t="shared" si="358"/>
        <v/>
      </c>
      <c r="AT680" s="177" t="str">
        <f t="shared" si="359"/>
        <v/>
      </c>
      <c r="AU680" s="13" t="str">
        <f>IF(AX680="","",IF(R680="Refreshment Beverage",ROUND((BA680-Y680-Z680-AA680)*VLOOKUP(VALUE(Q680),Rates!G$15:L$19,3,0),4),ROUND(AW680*(VLOOKUP(VALUE(Q680),Rates!G:L,3,0)),4)))</f>
        <v/>
      </c>
      <c r="AV680" s="183" t="str">
        <f t="shared" si="360"/>
        <v/>
      </c>
      <c r="AW680" s="186" t="str">
        <f t="shared" si="361"/>
        <v/>
      </c>
      <c r="AX680" s="184" t="str">
        <f t="shared" si="362"/>
        <v/>
      </c>
      <c r="AY680" s="186" t="str">
        <f>IF(AX680="","",IF(R680="Refreshment Beverage",ROUND(SUM(AX680*Rates!K$19),4),ROUND(SUM(AX680*(Rates!J$8/100)),4)))</f>
        <v/>
      </c>
      <c r="AZ680" s="183" t="str">
        <f t="shared" si="363"/>
        <v/>
      </c>
      <c r="BA680" s="185" t="str">
        <f t="shared" si="364"/>
        <v/>
      </c>
      <c r="BD680" s="171"/>
      <c r="BE680" s="171"/>
      <c r="BF680" s="171"/>
      <c r="BG680" s="171"/>
    </row>
    <row r="681" spans="1:59" ht="15" customHeight="1" x14ac:dyDescent="0.3">
      <c r="A681" s="172"/>
      <c r="B681" s="172"/>
      <c r="C681" s="172"/>
      <c r="D681" s="173"/>
      <c r="E681" s="173"/>
      <c r="F681" s="173"/>
      <c r="G681" s="173"/>
      <c r="H681" s="173"/>
      <c r="I681" s="174"/>
      <c r="J681" s="175"/>
      <c r="K681" s="176" t="str">
        <f t="shared" si="336"/>
        <v/>
      </c>
      <c r="L681" s="177" t="str">
        <f t="shared" si="337"/>
        <v/>
      </c>
      <c r="M681" s="178" t="str">
        <f t="shared" si="338"/>
        <v/>
      </c>
      <c r="N681" s="44" t="str" cm="1">
        <f t="array" ref="N681">IFERROR(IF(_xlfn.SINGLE(A:A)="","",IF(R681="Beer",SUM(LOOKUP(2,1/(Rates!$B$3:$B$5&lt;=W681)/(Rates!$C$3:$C$5&gt;=W681),Rates!$D$3:$D$5)*(X681/100)*W681),IF(R681="Refreshment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44" t="str">
        <f t="shared" si="339"/>
        <v/>
      </c>
      <c r="P681" s="13"/>
      <c r="Q681" s="179" t="str">
        <f t="shared" si="340"/>
        <v/>
      </c>
      <c r="R681" s="180" t="str">
        <f t="shared" si="341"/>
        <v/>
      </c>
      <c r="S681" s="13" t="str">
        <f>IF(A681="","",IF(R681="Refreshment Beverage",VLOOKUP(VALUE(Q681),Rates!G$15:L$19,2,0),VLOOKUP(VALUE(Q681),Rates!G$4:L$8,2,0)))</f>
        <v/>
      </c>
      <c r="T681" s="13" t="str">
        <f t="shared" si="342"/>
        <v/>
      </c>
      <c r="U681" s="181" t="str">
        <f t="shared" si="343"/>
        <v/>
      </c>
      <c r="V681" s="13" t="str">
        <f t="shared" si="344"/>
        <v/>
      </c>
      <c r="W681" s="13" t="str">
        <f t="shared" si="345"/>
        <v/>
      </c>
      <c r="X681" s="182" t="str">
        <f t="shared" si="346"/>
        <v/>
      </c>
      <c r="Y681" s="183" t="str">
        <f>IF(A:A="","",IF(R681="Refreshment Beverage",VLOOKUP(Q681,Rates!G$15:L$19,6,0)*W681,VLOOKUP(Q681,Rates!G$4:L$12,6,0)*W681))</f>
        <v/>
      </c>
      <c r="Z681" s="183" t="str">
        <f t="shared" si="347"/>
        <v/>
      </c>
      <c r="AA681" s="17">
        <f t="shared" si="335"/>
        <v>0</v>
      </c>
      <c r="AB681" s="177" t="str" cm="1">
        <f t="array" ref="AB681">IF(_xlfn.SINGLE(A:A)="","",IF(R681="Refreshment Beverage","",IF(AND(R681="Beer",Q681=0),SUM(LOOKUP(2,1/(Rates!$B$15:$B$18&lt;=W681)/(Rates!$C$15:$C$18&gt;=W681),Rates!$D$15:$D$18)*W681),VLOOKUP(VALUE(_xlfn.SINGLE(Q:Q)),Rates!A:B,2,0)*W681)))</f>
        <v/>
      </c>
      <c r="AC681" s="177" t="str" cm="1">
        <f t="array" ref="AC681">IF(_xlfn.SINGLE(A:A)="","",IF(R681="Refreshment Beverage","",IF(AND(R681="Beer",Q681=0),SUM(LOOKUP(2,1/(Rates!$B$15:$B$18&lt;=W681)/(Rates!$C$15:$C$18&gt;=W681),Rates!$E$15:$E$18)*W681),VLOOKUP(VALUE(_xlfn.SINGLE(Q:Q)),Rates!A:C,3,0)*W681)))</f>
        <v/>
      </c>
      <c r="AD681" s="168">
        <f>IFERROR(IF(OR(Q681=1,Q681=2,Q681=3,Q681=4),VLOOKUP(Q681,Rates!$A$31:$B$34,2,0)*W681,IF(V681=1,VLOOKUP(U681,'REB BEV MIN MKUP'!B:E,4,0),IF(V681&gt;1,VLOOKUP(VALUE(W681),'REB BEV MIN MKUP'!O:Q,3,0),0))),0)</f>
        <v>0</v>
      </c>
      <c r="AE681" s="177" t="str">
        <f t="shared" si="348"/>
        <v/>
      </c>
      <c r="AF681" s="13" t="str">
        <f t="shared" si="349"/>
        <v/>
      </c>
      <c r="AG681" s="177" t="str">
        <f t="shared" si="350"/>
        <v/>
      </c>
      <c r="AH681" s="184" t="str">
        <f t="shared" si="351"/>
        <v/>
      </c>
      <c r="AI681" s="184" t="str">
        <f>IF(AE:AE="","",IF(R681="Refreshment Beverage",AK681*(Rates!J$19/100),ROUND(SUM(AH681*(Rates!$J$8/100)),4)))</f>
        <v/>
      </c>
      <c r="AJ681" s="183" t="str">
        <f t="shared" si="352"/>
        <v/>
      </c>
      <c r="AK681" s="185" t="str">
        <f t="shared" si="353"/>
        <v/>
      </c>
      <c r="AL681" s="177" t="str">
        <f t="shared" si="354"/>
        <v/>
      </c>
      <c r="AM681" s="13" t="str">
        <f>IF(AS681="","",IF(R681="Refreshment Beverage",ROUND(AS681*Rates!K$19,4),ROUND(AO681*(VLOOKUP(VALUE(Q681),Rates!G$4:L$12,3,0)),4)))</f>
        <v/>
      </c>
      <c r="AN681" s="183" t="str">
        <f>IF(AS681="","",IF(R681="Refreshment Beverage",AS681*(Rates!J$19/100),MAX(AM681,AB681)))</f>
        <v/>
      </c>
      <c r="AO681" s="186" t="str">
        <f t="shared" si="355"/>
        <v/>
      </c>
      <c r="AP681" s="186" t="str">
        <f t="shared" si="356"/>
        <v/>
      </c>
      <c r="AQ681" s="186" t="str">
        <f>IF(AS681="","",IF(R681="Refreshment Beverage",ROUND(SUM(VLOOKUP(Q:Q,Rates!G$15:L$19,3,0)*(AS681-Y681-Z681-AA681)),4),ROUND(SUM(Rates!$K$8*AS681),4)))</f>
        <v/>
      </c>
      <c r="AR681" s="184" t="str">
        <f t="shared" si="357"/>
        <v/>
      </c>
      <c r="AS681" s="185" t="str">
        <f t="shared" si="358"/>
        <v/>
      </c>
      <c r="AT681" s="177" t="str">
        <f t="shared" si="359"/>
        <v/>
      </c>
      <c r="AU681" s="13" t="str">
        <f>IF(AX681="","",IF(R681="Refreshment Beverage",ROUND((BA681-Y681-Z681-AA681)*VLOOKUP(VALUE(Q681),Rates!G$15:L$19,3,0),4),ROUND(AW681*(VLOOKUP(VALUE(Q681),Rates!G:L,3,0)),4)))</f>
        <v/>
      </c>
      <c r="AV681" s="183" t="str">
        <f t="shared" si="360"/>
        <v/>
      </c>
      <c r="AW681" s="186" t="str">
        <f t="shared" si="361"/>
        <v/>
      </c>
      <c r="AX681" s="184" t="str">
        <f t="shared" si="362"/>
        <v/>
      </c>
      <c r="AY681" s="186" t="str">
        <f>IF(AX681="","",IF(R681="Refreshment Beverage",ROUND(SUM(AX681*Rates!K$19),4),ROUND(SUM(AX681*(Rates!J$8/100)),4)))</f>
        <v/>
      </c>
      <c r="AZ681" s="183" t="str">
        <f t="shared" si="363"/>
        <v/>
      </c>
      <c r="BA681" s="185" t="str">
        <f t="shared" si="364"/>
        <v/>
      </c>
      <c r="BD681" s="171"/>
      <c r="BE681" s="171"/>
      <c r="BF681" s="171"/>
      <c r="BG681" s="171"/>
    </row>
    <row r="682" spans="1:59" ht="15" customHeight="1" x14ac:dyDescent="0.3">
      <c r="A682" s="172"/>
      <c r="B682" s="172"/>
      <c r="C682" s="172"/>
      <c r="D682" s="173"/>
      <c r="E682" s="173"/>
      <c r="F682" s="173"/>
      <c r="G682" s="173"/>
      <c r="H682" s="173"/>
      <c r="I682" s="174"/>
      <c r="J682" s="175"/>
      <c r="K682" s="176" t="str">
        <f t="shared" si="336"/>
        <v/>
      </c>
      <c r="L682" s="177" t="str">
        <f t="shared" si="337"/>
        <v/>
      </c>
      <c r="M682" s="178" t="str">
        <f t="shared" si="338"/>
        <v/>
      </c>
      <c r="N682" s="44" t="str" cm="1">
        <f t="array" ref="N682">IFERROR(IF(_xlfn.SINGLE(A:A)="","",IF(R682="Beer",SUM(LOOKUP(2,1/(Rates!$B$3:$B$5&lt;=W682)/(Rates!$C$3:$C$5&gt;=W682),Rates!$D$3:$D$5)*(X682/100)*W682),IF(R682="Refreshment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44" t="str">
        <f t="shared" si="339"/>
        <v/>
      </c>
      <c r="P682" s="13"/>
      <c r="Q682" s="179" t="str">
        <f t="shared" si="340"/>
        <v/>
      </c>
      <c r="R682" s="180" t="str">
        <f t="shared" si="341"/>
        <v/>
      </c>
      <c r="S682" s="13" t="str">
        <f>IF(A682="","",IF(R682="Refreshment Beverage",VLOOKUP(VALUE(Q682),Rates!G$15:L$19,2,0),VLOOKUP(VALUE(Q682),Rates!G$4:L$8,2,0)))</f>
        <v/>
      </c>
      <c r="T682" s="13" t="str">
        <f t="shared" si="342"/>
        <v/>
      </c>
      <c r="U682" s="181" t="str">
        <f t="shared" si="343"/>
        <v/>
      </c>
      <c r="V682" s="13" t="str">
        <f t="shared" si="344"/>
        <v/>
      </c>
      <c r="W682" s="13" t="str">
        <f t="shared" si="345"/>
        <v/>
      </c>
      <c r="X682" s="182" t="str">
        <f t="shared" si="346"/>
        <v/>
      </c>
      <c r="Y682" s="183" t="str">
        <f>IF(A:A="","",IF(R682="Refreshment Beverage",VLOOKUP(Q682,Rates!G$15:L$19,6,0)*W682,VLOOKUP(Q682,Rates!G$4:L$12,6,0)*W682))</f>
        <v/>
      </c>
      <c r="Z682" s="183" t="str">
        <f t="shared" si="347"/>
        <v/>
      </c>
      <c r="AA682" s="17">
        <f t="shared" si="335"/>
        <v>0</v>
      </c>
      <c r="AB682" s="177" t="str" cm="1">
        <f t="array" ref="AB682">IF(_xlfn.SINGLE(A:A)="","",IF(R682="Refreshment Beverage","",IF(AND(R682="Beer",Q682=0),SUM(LOOKUP(2,1/(Rates!$B$15:$B$18&lt;=W682)/(Rates!$C$15:$C$18&gt;=W682),Rates!$D$15:$D$18)*W682),VLOOKUP(VALUE(_xlfn.SINGLE(Q:Q)),Rates!A:B,2,0)*W682)))</f>
        <v/>
      </c>
      <c r="AC682" s="177" t="str" cm="1">
        <f t="array" ref="AC682">IF(_xlfn.SINGLE(A:A)="","",IF(R682="Refreshment Beverage","",IF(AND(R682="Beer",Q682=0),SUM(LOOKUP(2,1/(Rates!$B$15:$B$18&lt;=W682)/(Rates!$C$15:$C$18&gt;=W682),Rates!$E$15:$E$18)*W682),VLOOKUP(VALUE(_xlfn.SINGLE(Q:Q)),Rates!A:C,3,0)*W682)))</f>
        <v/>
      </c>
      <c r="AD682" s="168">
        <f>IFERROR(IF(OR(Q682=1,Q682=2,Q682=3,Q682=4),VLOOKUP(Q682,Rates!$A$31:$B$34,2,0)*W682,IF(V682=1,VLOOKUP(U682,'REB BEV MIN MKUP'!B:E,4,0),IF(V682&gt;1,VLOOKUP(VALUE(W682),'REB BEV MIN MKUP'!O:Q,3,0),0))),0)</f>
        <v>0</v>
      </c>
      <c r="AE682" s="177" t="str">
        <f t="shared" si="348"/>
        <v/>
      </c>
      <c r="AF682" s="13" t="str">
        <f t="shared" si="349"/>
        <v/>
      </c>
      <c r="AG682" s="177" t="str">
        <f t="shared" si="350"/>
        <v/>
      </c>
      <c r="AH682" s="184" t="str">
        <f t="shared" si="351"/>
        <v/>
      </c>
      <c r="AI682" s="184" t="str">
        <f>IF(AE:AE="","",IF(R682="Refreshment Beverage",AK682*(Rates!J$19/100),ROUND(SUM(AH682*(Rates!$J$8/100)),4)))</f>
        <v/>
      </c>
      <c r="AJ682" s="183" t="str">
        <f t="shared" si="352"/>
        <v/>
      </c>
      <c r="AK682" s="185" t="str">
        <f t="shared" si="353"/>
        <v/>
      </c>
      <c r="AL682" s="177" t="str">
        <f t="shared" si="354"/>
        <v/>
      </c>
      <c r="AM682" s="13" t="str">
        <f>IF(AS682="","",IF(R682="Refreshment Beverage",ROUND(AS682*Rates!K$19,4),ROUND(AO682*(VLOOKUP(VALUE(Q682),Rates!G$4:L$12,3,0)),4)))</f>
        <v/>
      </c>
      <c r="AN682" s="183" t="str">
        <f>IF(AS682="","",IF(R682="Refreshment Beverage",AS682*(Rates!J$19/100),MAX(AM682,AB682)))</f>
        <v/>
      </c>
      <c r="AO682" s="186" t="str">
        <f t="shared" si="355"/>
        <v/>
      </c>
      <c r="AP682" s="186" t="str">
        <f t="shared" si="356"/>
        <v/>
      </c>
      <c r="AQ682" s="186" t="str">
        <f>IF(AS682="","",IF(R682="Refreshment Beverage",ROUND(SUM(VLOOKUP(Q:Q,Rates!G$15:L$19,3,0)*(AS682-Y682-Z682-AA682)),4),ROUND(SUM(Rates!$K$8*AS682),4)))</f>
        <v/>
      </c>
      <c r="AR682" s="184" t="str">
        <f t="shared" si="357"/>
        <v/>
      </c>
      <c r="AS682" s="185" t="str">
        <f t="shared" si="358"/>
        <v/>
      </c>
      <c r="AT682" s="177" t="str">
        <f t="shared" si="359"/>
        <v/>
      </c>
      <c r="AU682" s="13" t="str">
        <f>IF(AX682="","",IF(R682="Refreshment Beverage",ROUND((BA682-Y682-Z682-AA682)*VLOOKUP(VALUE(Q682),Rates!G$15:L$19,3,0),4),ROUND(AW682*(VLOOKUP(VALUE(Q682),Rates!G:L,3,0)),4)))</f>
        <v/>
      </c>
      <c r="AV682" s="183" t="str">
        <f t="shared" si="360"/>
        <v/>
      </c>
      <c r="AW682" s="186" t="str">
        <f t="shared" si="361"/>
        <v/>
      </c>
      <c r="AX682" s="184" t="str">
        <f t="shared" si="362"/>
        <v/>
      </c>
      <c r="AY682" s="186" t="str">
        <f>IF(AX682="","",IF(R682="Refreshment Beverage",ROUND(SUM(AX682*Rates!K$19),4),ROUND(SUM(AX682*(Rates!J$8/100)),4)))</f>
        <v/>
      </c>
      <c r="AZ682" s="183" t="str">
        <f t="shared" si="363"/>
        <v/>
      </c>
      <c r="BA682" s="185" t="str">
        <f t="shared" si="364"/>
        <v/>
      </c>
      <c r="BD682" s="171"/>
      <c r="BE682" s="171"/>
      <c r="BF682" s="171"/>
      <c r="BG682" s="171"/>
    </row>
    <row r="683" spans="1:59" ht="15" customHeight="1" x14ac:dyDescent="0.3">
      <c r="A683" s="172"/>
      <c r="B683" s="172"/>
      <c r="C683" s="172"/>
      <c r="D683" s="173"/>
      <c r="E683" s="173"/>
      <c r="F683" s="173"/>
      <c r="G683" s="173"/>
      <c r="H683" s="173"/>
      <c r="I683" s="174"/>
      <c r="J683" s="175"/>
      <c r="K683" s="176" t="str">
        <f t="shared" si="336"/>
        <v/>
      </c>
      <c r="L683" s="177" t="str">
        <f t="shared" si="337"/>
        <v/>
      </c>
      <c r="M683" s="178" t="str">
        <f t="shared" si="338"/>
        <v/>
      </c>
      <c r="N683" s="44" t="str" cm="1">
        <f t="array" ref="N683">IFERROR(IF(_xlfn.SINGLE(A:A)="","",IF(R683="Beer",SUM(LOOKUP(2,1/(Rates!$B$3:$B$5&lt;=W683)/(Rates!$C$3:$C$5&gt;=W683),Rates!$D$3:$D$5)*(X683/100)*W683),IF(R683="Refreshment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44" t="str">
        <f t="shared" si="339"/>
        <v/>
      </c>
      <c r="P683" s="13"/>
      <c r="Q683" s="179" t="str">
        <f t="shared" si="340"/>
        <v/>
      </c>
      <c r="R683" s="180" t="str">
        <f t="shared" si="341"/>
        <v/>
      </c>
      <c r="S683" s="13" t="str">
        <f>IF(A683="","",IF(R683="Refreshment Beverage",VLOOKUP(VALUE(Q683),Rates!G$15:L$19,2,0),VLOOKUP(VALUE(Q683),Rates!G$4:L$8,2,0)))</f>
        <v/>
      </c>
      <c r="T683" s="13" t="str">
        <f t="shared" si="342"/>
        <v/>
      </c>
      <c r="U683" s="181" t="str">
        <f t="shared" si="343"/>
        <v/>
      </c>
      <c r="V683" s="13" t="str">
        <f t="shared" si="344"/>
        <v/>
      </c>
      <c r="W683" s="13" t="str">
        <f t="shared" si="345"/>
        <v/>
      </c>
      <c r="X683" s="182" t="str">
        <f t="shared" si="346"/>
        <v/>
      </c>
      <c r="Y683" s="183" t="str">
        <f>IF(A:A="","",IF(R683="Refreshment Beverage",VLOOKUP(Q683,Rates!G$15:L$19,6,0)*W683,VLOOKUP(Q683,Rates!G$4:L$12,6,0)*W683))</f>
        <v/>
      </c>
      <c r="Z683" s="183" t="str">
        <f t="shared" si="347"/>
        <v/>
      </c>
      <c r="AA683" s="17">
        <f t="shared" si="335"/>
        <v>0</v>
      </c>
      <c r="AB683" s="177" t="str" cm="1">
        <f t="array" ref="AB683">IF(_xlfn.SINGLE(A:A)="","",IF(R683="Refreshment Beverage","",IF(AND(R683="Beer",Q683=0),SUM(LOOKUP(2,1/(Rates!$B$15:$B$18&lt;=W683)/(Rates!$C$15:$C$18&gt;=W683),Rates!$D$15:$D$18)*W683),VLOOKUP(VALUE(_xlfn.SINGLE(Q:Q)),Rates!A:B,2,0)*W683)))</f>
        <v/>
      </c>
      <c r="AC683" s="177" t="str" cm="1">
        <f t="array" ref="AC683">IF(_xlfn.SINGLE(A:A)="","",IF(R683="Refreshment Beverage","",IF(AND(R683="Beer",Q683=0),SUM(LOOKUP(2,1/(Rates!$B$15:$B$18&lt;=W683)/(Rates!$C$15:$C$18&gt;=W683),Rates!$E$15:$E$18)*W683),VLOOKUP(VALUE(_xlfn.SINGLE(Q:Q)),Rates!A:C,3,0)*W683)))</f>
        <v/>
      </c>
      <c r="AD683" s="168">
        <f>IFERROR(IF(OR(Q683=1,Q683=2,Q683=3,Q683=4),VLOOKUP(Q683,Rates!$A$31:$B$34,2,0)*W683,IF(V683=1,VLOOKUP(U683,'REB BEV MIN MKUP'!B:E,4,0),IF(V683&gt;1,VLOOKUP(VALUE(W683),'REB BEV MIN MKUP'!O:Q,3,0),0))),0)</f>
        <v>0</v>
      </c>
      <c r="AE683" s="177" t="str">
        <f t="shared" si="348"/>
        <v/>
      </c>
      <c r="AF683" s="13" t="str">
        <f t="shared" si="349"/>
        <v/>
      </c>
      <c r="AG683" s="177" t="str">
        <f t="shared" si="350"/>
        <v/>
      </c>
      <c r="AH683" s="184" t="str">
        <f t="shared" si="351"/>
        <v/>
      </c>
      <c r="AI683" s="184" t="str">
        <f>IF(AE:AE="","",IF(R683="Refreshment Beverage",AK683*(Rates!J$19/100),ROUND(SUM(AH683*(Rates!$J$8/100)),4)))</f>
        <v/>
      </c>
      <c r="AJ683" s="183" t="str">
        <f t="shared" si="352"/>
        <v/>
      </c>
      <c r="AK683" s="185" t="str">
        <f t="shared" si="353"/>
        <v/>
      </c>
      <c r="AL683" s="177" t="str">
        <f t="shared" si="354"/>
        <v/>
      </c>
      <c r="AM683" s="13" t="str">
        <f>IF(AS683="","",IF(R683="Refreshment Beverage",ROUND(AS683*Rates!K$19,4),ROUND(AO683*(VLOOKUP(VALUE(Q683),Rates!G$4:L$12,3,0)),4)))</f>
        <v/>
      </c>
      <c r="AN683" s="183" t="str">
        <f>IF(AS683="","",IF(R683="Refreshment Beverage",AS683*(Rates!J$19/100),MAX(AM683,AB683)))</f>
        <v/>
      </c>
      <c r="AO683" s="186" t="str">
        <f t="shared" si="355"/>
        <v/>
      </c>
      <c r="AP683" s="186" t="str">
        <f t="shared" si="356"/>
        <v/>
      </c>
      <c r="AQ683" s="186" t="str">
        <f>IF(AS683="","",IF(R683="Refreshment Beverage",ROUND(SUM(VLOOKUP(Q:Q,Rates!G$15:L$19,3,0)*(AS683-Y683-Z683-AA683)),4),ROUND(SUM(Rates!$K$8*AS683),4)))</f>
        <v/>
      </c>
      <c r="AR683" s="184" t="str">
        <f t="shared" si="357"/>
        <v/>
      </c>
      <c r="AS683" s="185" t="str">
        <f t="shared" si="358"/>
        <v/>
      </c>
      <c r="AT683" s="177" t="str">
        <f t="shared" si="359"/>
        <v/>
      </c>
      <c r="AU683" s="13" t="str">
        <f>IF(AX683="","",IF(R683="Refreshment Beverage",ROUND((BA683-Y683-Z683-AA683)*VLOOKUP(VALUE(Q683),Rates!G$15:L$19,3,0),4),ROUND(AW683*(VLOOKUP(VALUE(Q683),Rates!G:L,3,0)),4)))</f>
        <v/>
      </c>
      <c r="AV683" s="183" t="str">
        <f t="shared" si="360"/>
        <v/>
      </c>
      <c r="AW683" s="186" t="str">
        <f t="shared" si="361"/>
        <v/>
      </c>
      <c r="AX683" s="184" t="str">
        <f t="shared" si="362"/>
        <v/>
      </c>
      <c r="AY683" s="186" t="str">
        <f>IF(AX683="","",IF(R683="Refreshment Beverage",ROUND(SUM(AX683*Rates!K$19),4),ROUND(SUM(AX683*(Rates!J$8/100)),4)))</f>
        <v/>
      </c>
      <c r="AZ683" s="183" t="str">
        <f t="shared" si="363"/>
        <v/>
      </c>
      <c r="BA683" s="185" t="str">
        <f t="shared" si="364"/>
        <v/>
      </c>
      <c r="BD683" s="171"/>
      <c r="BE683" s="171"/>
      <c r="BF683" s="171"/>
      <c r="BG683" s="171"/>
    </row>
    <row r="684" spans="1:59" ht="15" customHeight="1" x14ac:dyDescent="0.3">
      <c r="A684" s="172"/>
      <c r="B684" s="172"/>
      <c r="C684" s="172"/>
      <c r="D684" s="173"/>
      <c r="E684" s="173"/>
      <c r="F684" s="173"/>
      <c r="G684" s="173"/>
      <c r="H684" s="173"/>
      <c r="I684" s="174"/>
      <c r="J684" s="175"/>
      <c r="K684" s="176" t="str">
        <f t="shared" si="336"/>
        <v/>
      </c>
      <c r="L684" s="177" t="str">
        <f t="shared" si="337"/>
        <v/>
      </c>
      <c r="M684" s="178" t="str">
        <f t="shared" si="338"/>
        <v/>
      </c>
      <c r="N684" s="44" t="str" cm="1">
        <f t="array" ref="N684">IFERROR(IF(_xlfn.SINGLE(A:A)="","",IF(R684="Beer",SUM(LOOKUP(2,1/(Rates!$B$3:$B$5&lt;=W684)/(Rates!$C$3:$C$5&gt;=W684),Rates!$D$3:$D$5)*(X684/100)*W684),IF(R684="Refreshment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44" t="str">
        <f t="shared" si="339"/>
        <v/>
      </c>
      <c r="P684" s="13"/>
      <c r="Q684" s="179" t="str">
        <f t="shared" si="340"/>
        <v/>
      </c>
      <c r="R684" s="180" t="str">
        <f t="shared" si="341"/>
        <v/>
      </c>
      <c r="S684" s="13" t="str">
        <f>IF(A684="","",IF(R684="Refreshment Beverage",VLOOKUP(VALUE(Q684),Rates!G$15:L$19,2,0),VLOOKUP(VALUE(Q684),Rates!G$4:L$8,2,0)))</f>
        <v/>
      </c>
      <c r="T684" s="13" t="str">
        <f t="shared" si="342"/>
        <v/>
      </c>
      <c r="U684" s="181" t="str">
        <f t="shared" si="343"/>
        <v/>
      </c>
      <c r="V684" s="13" t="str">
        <f t="shared" si="344"/>
        <v/>
      </c>
      <c r="W684" s="13" t="str">
        <f t="shared" si="345"/>
        <v/>
      </c>
      <c r="X684" s="182" t="str">
        <f t="shared" si="346"/>
        <v/>
      </c>
      <c r="Y684" s="183" t="str">
        <f>IF(A:A="","",IF(R684="Refreshment Beverage",VLOOKUP(Q684,Rates!G$15:L$19,6,0)*W684,VLOOKUP(Q684,Rates!G$4:L$12,6,0)*W684))</f>
        <v/>
      </c>
      <c r="Z684" s="183" t="str">
        <f t="shared" si="347"/>
        <v/>
      </c>
      <c r="AA684" s="17">
        <f t="shared" si="335"/>
        <v>0</v>
      </c>
      <c r="AB684" s="177" t="str" cm="1">
        <f t="array" ref="AB684">IF(_xlfn.SINGLE(A:A)="","",IF(R684="Refreshment Beverage","",IF(AND(R684="Beer",Q684=0),SUM(LOOKUP(2,1/(Rates!$B$15:$B$18&lt;=W684)/(Rates!$C$15:$C$18&gt;=W684),Rates!$D$15:$D$18)*W684),VLOOKUP(VALUE(_xlfn.SINGLE(Q:Q)),Rates!A:B,2,0)*W684)))</f>
        <v/>
      </c>
      <c r="AC684" s="177" t="str" cm="1">
        <f t="array" ref="AC684">IF(_xlfn.SINGLE(A:A)="","",IF(R684="Refreshment Beverage","",IF(AND(R684="Beer",Q684=0),SUM(LOOKUP(2,1/(Rates!$B$15:$B$18&lt;=W684)/(Rates!$C$15:$C$18&gt;=W684),Rates!$E$15:$E$18)*W684),VLOOKUP(VALUE(_xlfn.SINGLE(Q:Q)),Rates!A:C,3,0)*W684)))</f>
        <v/>
      </c>
      <c r="AD684" s="168">
        <f>IFERROR(IF(OR(Q684=1,Q684=2,Q684=3,Q684=4),VLOOKUP(Q684,Rates!$A$31:$B$34,2,0)*W684,IF(V684=1,VLOOKUP(U684,'REB BEV MIN MKUP'!B:E,4,0),IF(V684&gt;1,VLOOKUP(VALUE(W684),'REB BEV MIN MKUP'!O:Q,3,0),0))),0)</f>
        <v>0</v>
      </c>
      <c r="AE684" s="177" t="str">
        <f t="shared" si="348"/>
        <v/>
      </c>
      <c r="AF684" s="13" t="str">
        <f t="shared" si="349"/>
        <v/>
      </c>
      <c r="AG684" s="177" t="str">
        <f t="shared" si="350"/>
        <v/>
      </c>
      <c r="AH684" s="184" t="str">
        <f t="shared" si="351"/>
        <v/>
      </c>
      <c r="AI684" s="184" t="str">
        <f>IF(AE:AE="","",IF(R684="Refreshment Beverage",AK684*(Rates!J$19/100),ROUND(SUM(AH684*(Rates!$J$8/100)),4)))</f>
        <v/>
      </c>
      <c r="AJ684" s="183" t="str">
        <f t="shared" si="352"/>
        <v/>
      </c>
      <c r="AK684" s="185" t="str">
        <f t="shared" si="353"/>
        <v/>
      </c>
      <c r="AL684" s="177" t="str">
        <f t="shared" si="354"/>
        <v/>
      </c>
      <c r="AM684" s="13" t="str">
        <f>IF(AS684="","",IF(R684="Refreshment Beverage",ROUND(AS684*Rates!K$19,4),ROUND(AO684*(VLOOKUP(VALUE(Q684),Rates!G$4:L$12,3,0)),4)))</f>
        <v/>
      </c>
      <c r="AN684" s="183" t="str">
        <f>IF(AS684="","",IF(R684="Refreshment Beverage",AS684*(Rates!J$19/100),MAX(AM684,AB684)))</f>
        <v/>
      </c>
      <c r="AO684" s="186" t="str">
        <f t="shared" si="355"/>
        <v/>
      </c>
      <c r="AP684" s="186" t="str">
        <f t="shared" si="356"/>
        <v/>
      </c>
      <c r="AQ684" s="186" t="str">
        <f>IF(AS684="","",IF(R684="Refreshment Beverage",ROUND(SUM(VLOOKUP(Q:Q,Rates!G$15:L$19,3,0)*(AS684-Y684-Z684-AA684)),4),ROUND(SUM(Rates!$K$8*AS684),4)))</f>
        <v/>
      </c>
      <c r="AR684" s="184" t="str">
        <f t="shared" si="357"/>
        <v/>
      </c>
      <c r="AS684" s="185" t="str">
        <f t="shared" si="358"/>
        <v/>
      </c>
      <c r="AT684" s="177" t="str">
        <f t="shared" si="359"/>
        <v/>
      </c>
      <c r="AU684" s="13" t="str">
        <f>IF(AX684="","",IF(R684="Refreshment Beverage",ROUND((BA684-Y684-Z684-AA684)*VLOOKUP(VALUE(Q684),Rates!G$15:L$19,3,0),4),ROUND(AW684*(VLOOKUP(VALUE(Q684),Rates!G:L,3,0)),4)))</f>
        <v/>
      </c>
      <c r="AV684" s="183" t="str">
        <f t="shared" si="360"/>
        <v/>
      </c>
      <c r="AW684" s="186" t="str">
        <f t="shared" si="361"/>
        <v/>
      </c>
      <c r="AX684" s="184" t="str">
        <f t="shared" si="362"/>
        <v/>
      </c>
      <c r="AY684" s="186" t="str">
        <f>IF(AX684="","",IF(R684="Refreshment Beverage",ROUND(SUM(AX684*Rates!K$19),4),ROUND(SUM(AX684*(Rates!J$8/100)),4)))</f>
        <v/>
      </c>
      <c r="AZ684" s="183" t="str">
        <f t="shared" si="363"/>
        <v/>
      </c>
      <c r="BA684" s="185" t="str">
        <f t="shared" si="364"/>
        <v/>
      </c>
      <c r="BD684" s="171"/>
      <c r="BE684" s="171"/>
      <c r="BF684" s="171"/>
      <c r="BG684" s="171"/>
    </row>
    <row r="685" spans="1:59" ht="15" customHeight="1" x14ac:dyDescent="0.3">
      <c r="A685" s="172"/>
      <c r="B685" s="172"/>
      <c r="C685" s="172"/>
      <c r="D685" s="173"/>
      <c r="E685" s="173"/>
      <c r="F685" s="173"/>
      <c r="G685" s="173"/>
      <c r="H685" s="173"/>
      <c r="I685" s="174"/>
      <c r="J685" s="175"/>
      <c r="K685" s="176" t="str">
        <f t="shared" si="336"/>
        <v/>
      </c>
      <c r="L685" s="177" t="str">
        <f t="shared" si="337"/>
        <v/>
      </c>
      <c r="M685" s="178" t="str">
        <f t="shared" si="338"/>
        <v/>
      </c>
      <c r="N685" s="44" t="str" cm="1">
        <f t="array" ref="N685">IFERROR(IF(_xlfn.SINGLE(A:A)="","",IF(R685="Beer",SUM(LOOKUP(2,1/(Rates!$B$3:$B$5&lt;=W685)/(Rates!$C$3:$C$5&gt;=W685),Rates!$D$3:$D$5)*(X685/100)*W685),IF(R685="Refreshment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44" t="str">
        <f t="shared" si="339"/>
        <v/>
      </c>
      <c r="P685" s="13"/>
      <c r="Q685" s="179" t="str">
        <f t="shared" si="340"/>
        <v/>
      </c>
      <c r="R685" s="180" t="str">
        <f t="shared" si="341"/>
        <v/>
      </c>
      <c r="S685" s="13" t="str">
        <f>IF(A685="","",IF(R685="Refreshment Beverage",VLOOKUP(VALUE(Q685),Rates!G$15:L$19,2,0),VLOOKUP(VALUE(Q685),Rates!G$4:L$8,2,0)))</f>
        <v/>
      </c>
      <c r="T685" s="13" t="str">
        <f t="shared" si="342"/>
        <v/>
      </c>
      <c r="U685" s="181" t="str">
        <f t="shared" si="343"/>
        <v/>
      </c>
      <c r="V685" s="13" t="str">
        <f t="shared" si="344"/>
        <v/>
      </c>
      <c r="W685" s="13" t="str">
        <f t="shared" si="345"/>
        <v/>
      </c>
      <c r="X685" s="182" t="str">
        <f t="shared" si="346"/>
        <v/>
      </c>
      <c r="Y685" s="183" t="str">
        <f>IF(A:A="","",IF(R685="Refreshment Beverage",VLOOKUP(Q685,Rates!G$15:L$19,6,0)*W685,VLOOKUP(Q685,Rates!G$4:L$12,6,0)*W685))</f>
        <v/>
      </c>
      <c r="Z685" s="183" t="str">
        <f t="shared" si="347"/>
        <v/>
      </c>
      <c r="AA685" s="17">
        <f t="shared" si="335"/>
        <v>0</v>
      </c>
      <c r="AB685" s="177" t="str" cm="1">
        <f t="array" ref="AB685">IF(_xlfn.SINGLE(A:A)="","",IF(R685="Refreshment Beverage","",IF(AND(R685="Beer",Q685=0),SUM(LOOKUP(2,1/(Rates!$B$15:$B$18&lt;=W685)/(Rates!$C$15:$C$18&gt;=W685),Rates!$D$15:$D$18)*W685),VLOOKUP(VALUE(_xlfn.SINGLE(Q:Q)),Rates!A:B,2,0)*W685)))</f>
        <v/>
      </c>
      <c r="AC685" s="177" t="str" cm="1">
        <f t="array" ref="AC685">IF(_xlfn.SINGLE(A:A)="","",IF(R685="Refreshment Beverage","",IF(AND(R685="Beer",Q685=0),SUM(LOOKUP(2,1/(Rates!$B$15:$B$18&lt;=W685)/(Rates!$C$15:$C$18&gt;=W685),Rates!$E$15:$E$18)*W685),VLOOKUP(VALUE(_xlfn.SINGLE(Q:Q)),Rates!A:C,3,0)*W685)))</f>
        <v/>
      </c>
      <c r="AD685" s="168">
        <f>IFERROR(IF(OR(Q685=1,Q685=2,Q685=3,Q685=4),VLOOKUP(Q685,Rates!$A$31:$B$34,2,0)*W685,IF(V685=1,VLOOKUP(U685,'REB BEV MIN MKUP'!B:E,4,0),IF(V685&gt;1,VLOOKUP(VALUE(W685),'REB BEV MIN MKUP'!O:Q,3,0),0))),0)</f>
        <v>0</v>
      </c>
      <c r="AE685" s="177" t="str">
        <f t="shared" si="348"/>
        <v/>
      </c>
      <c r="AF685" s="13" t="str">
        <f t="shared" si="349"/>
        <v/>
      </c>
      <c r="AG685" s="177" t="str">
        <f t="shared" si="350"/>
        <v/>
      </c>
      <c r="AH685" s="184" t="str">
        <f t="shared" si="351"/>
        <v/>
      </c>
      <c r="AI685" s="184" t="str">
        <f>IF(AE:AE="","",IF(R685="Refreshment Beverage",AK685*(Rates!J$19/100),ROUND(SUM(AH685*(Rates!$J$8/100)),4)))</f>
        <v/>
      </c>
      <c r="AJ685" s="183" t="str">
        <f t="shared" si="352"/>
        <v/>
      </c>
      <c r="AK685" s="185" t="str">
        <f t="shared" si="353"/>
        <v/>
      </c>
      <c r="AL685" s="177" t="str">
        <f t="shared" si="354"/>
        <v/>
      </c>
      <c r="AM685" s="13" t="str">
        <f>IF(AS685="","",IF(R685="Refreshment Beverage",ROUND(AS685*Rates!K$19,4),ROUND(AO685*(VLOOKUP(VALUE(Q685),Rates!G$4:L$12,3,0)),4)))</f>
        <v/>
      </c>
      <c r="AN685" s="183" t="str">
        <f>IF(AS685="","",IF(R685="Refreshment Beverage",AS685*(Rates!J$19/100),MAX(AM685,AB685)))</f>
        <v/>
      </c>
      <c r="AO685" s="186" t="str">
        <f t="shared" si="355"/>
        <v/>
      </c>
      <c r="AP685" s="186" t="str">
        <f t="shared" si="356"/>
        <v/>
      </c>
      <c r="AQ685" s="186" t="str">
        <f>IF(AS685="","",IF(R685="Refreshment Beverage",ROUND(SUM(VLOOKUP(Q:Q,Rates!G$15:L$19,3,0)*(AS685-Y685-Z685-AA685)),4),ROUND(SUM(Rates!$K$8*AS685),4)))</f>
        <v/>
      </c>
      <c r="AR685" s="184" t="str">
        <f t="shared" si="357"/>
        <v/>
      </c>
      <c r="AS685" s="185" t="str">
        <f t="shared" si="358"/>
        <v/>
      </c>
      <c r="AT685" s="177" t="str">
        <f t="shared" si="359"/>
        <v/>
      </c>
      <c r="AU685" s="13" t="str">
        <f>IF(AX685="","",IF(R685="Refreshment Beverage",ROUND((BA685-Y685-Z685-AA685)*VLOOKUP(VALUE(Q685),Rates!G$15:L$19,3,0),4),ROUND(AW685*(VLOOKUP(VALUE(Q685),Rates!G:L,3,0)),4)))</f>
        <v/>
      </c>
      <c r="AV685" s="183" t="str">
        <f t="shared" si="360"/>
        <v/>
      </c>
      <c r="AW685" s="186" t="str">
        <f t="shared" si="361"/>
        <v/>
      </c>
      <c r="AX685" s="184" t="str">
        <f t="shared" si="362"/>
        <v/>
      </c>
      <c r="AY685" s="186" t="str">
        <f>IF(AX685="","",IF(R685="Refreshment Beverage",ROUND(SUM(AX685*Rates!K$19),4),ROUND(SUM(AX685*(Rates!J$8/100)),4)))</f>
        <v/>
      </c>
      <c r="AZ685" s="183" t="str">
        <f t="shared" si="363"/>
        <v/>
      </c>
      <c r="BA685" s="185" t="str">
        <f t="shared" si="364"/>
        <v/>
      </c>
      <c r="BD685" s="171"/>
      <c r="BE685" s="171"/>
      <c r="BF685" s="171"/>
      <c r="BG685" s="171"/>
    </row>
    <row r="686" spans="1:59" ht="15" customHeight="1" x14ac:dyDescent="0.3">
      <c r="A686" s="172"/>
      <c r="B686" s="172"/>
      <c r="C686" s="172"/>
      <c r="D686" s="173"/>
      <c r="E686" s="173"/>
      <c r="F686" s="173"/>
      <c r="G686" s="173"/>
      <c r="H686" s="173"/>
      <c r="I686" s="174"/>
      <c r="J686" s="175"/>
      <c r="K686" s="176" t="str">
        <f t="shared" si="336"/>
        <v/>
      </c>
      <c r="L686" s="177" t="str">
        <f t="shared" si="337"/>
        <v/>
      </c>
      <c r="M686" s="178" t="str">
        <f t="shared" si="338"/>
        <v/>
      </c>
      <c r="N686" s="44" t="str" cm="1">
        <f t="array" ref="N686">IFERROR(IF(_xlfn.SINGLE(A:A)="","",IF(R686="Beer",SUM(LOOKUP(2,1/(Rates!$B$3:$B$5&lt;=W686)/(Rates!$C$3:$C$5&gt;=W686),Rates!$D$3:$D$5)*(X686/100)*W686),IF(R686="Refreshment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44" t="str">
        <f t="shared" si="339"/>
        <v/>
      </c>
      <c r="P686" s="13"/>
      <c r="Q686" s="179" t="str">
        <f t="shared" si="340"/>
        <v/>
      </c>
      <c r="R686" s="180" t="str">
        <f t="shared" si="341"/>
        <v/>
      </c>
      <c r="S686" s="13" t="str">
        <f>IF(A686="","",IF(R686="Refreshment Beverage",VLOOKUP(VALUE(Q686),Rates!G$15:L$19,2,0),VLOOKUP(VALUE(Q686),Rates!G$4:L$8,2,0)))</f>
        <v/>
      </c>
      <c r="T686" s="13" t="str">
        <f t="shared" si="342"/>
        <v/>
      </c>
      <c r="U686" s="181" t="str">
        <f t="shared" si="343"/>
        <v/>
      </c>
      <c r="V686" s="13" t="str">
        <f t="shared" si="344"/>
        <v/>
      </c>
      <c r="W686" s="13" t="str">
        <f t="shared" si="345"/>
        <v/>
      </c>
      <c r="X686" s="182" t="str">
        <f t="shared" si="346"/>
        <v/>
      </c>
      <c r="Y686" s="183" t="str">
        <f>IF(A:A="","",IF(R686="Refreshment Beverage",VLOOKUP(Q686,Rates!G$15:L$19,6,0)*W686,VLOOKUP(Q686,Rates!G$4:L$12,6,0)*W686))</f>
        <v/>
      </c>
      <c r="Z686" s="183" t="str">
        <f t="shared" si="347"/>
        <v/>
      </c>
      <c r="AA686" s="17">
        <f t="shared" si="335"/>
        <v>0</v>
      </c>
      <c r="AB686" s="177" t="str" cm="1">
        <f t="array" ref="AB686">IF(_xlfn.SINGLE(A:A)="","",IF(R686="Refreshment Beverage","",IF(AND(R686="Beer",Q686=0),SUM(LOOKUP(2,1/(Rates!$B$15:$B$18&lt;=W686)/(Rates!$C$15:$C$18&gt;=W686),Rates!$D$15:$D$18)*W686),VLOOKUP(VALUE(_xlfn.SINGLE(Q:Q)),Rates!A:B,2,0)*W686)))</f>
        <v/>
      </c>
      <c r="AC686" s="177" t="str" cm="1">
        <f t="array" ref="AC686">IF(_xlfn.SINGLE(A:A)="","",IF(R686="Refreshment Beverage","",IF(AND(R686="Beer",Q686=0),SUM(LOOKUP(2,1/(Rates!$B$15:$B$18&lt;=W686)/(Rates!$C$15:$C$18&gt;=W686),Rates!$E$15:$E$18)*W686),VLOOKUP(VALUE(_xlfn.SINGLE(Q:Q)),Rates!A:C,3,0)*W686)))</f>
        <v/>
      </c>
      <c r="AD686" s="168">
        <f>IFERROR(IF(OR(Q686=1,Q686=2,Q686=3,Q686=4),VLOOKUP(Q686,Rates!$A$31:$B$34,2,0)*W686,IF(V686=1,VLOOKUP(U686,'REB BEV MIN MKUP'!B:E,4,0),IF(V686&gt;1,VLOOKUP(VALUE(W686),'REB BEV MIN MKUP'!O:Q,3,0),0))),0)</f>
        <v>0</v>
      </c>
      <c r="AE686" s="177" t="str">
        <f t="shared" si="348"/>
        <v/>
      </c>
      <c r="AF686" s="13" t="str">
        <f t="shared" si="349"/>
        <v/>
      </c>
      <c r="AG686" s="177" t="str">
        <f t="shared" si="350"/>
        <v/>
      </c>
      <c r="AH686" s="184" t="str">
        <f t="shared" si="351"/>
        <v/>
      </c>
      <c r="AI686" s="184" t="str">
        <f>IF(AE:AE="","",IF(R686="Refreshment Beverage",AK686*(Rates!J$19/100),ROUND(SUM(AH686*(Rates!$J$8/100)),4)))</f>
        <v/>
      </c>
      <c r="AJ686" s="183" t="str">
        <f t="shared" si="352"/>
        <v/>
      </c>
      <c r="AK686" s="185" t="str">
        <f t="shared" si="353"/>
        <v/>
      </c>
      <c r="AL686" s="177" t="str">
        <f t="shared" si="354"/>
        <v/>
      </c>
      <c r="AM686" s="13" t="str">
        <f>IF(AS686="","",IF(R686="Refreshment Beverage",ROUND(AS686*Rates!K$19,4),ROUND(AO686*(VLOOKUP(VALUE(Q686),Rates!G$4:L$12,3,0)),4)))</f>
        <v/>
      </c>
      <c r="AN686" s="183" t="str">
        <f>IF(AS686="","",IF(R686="Refreshment Beverage",AS686*(Rates!J$19/100),MAX(AM686,AB686)))</f>
        <v/>
      </c>
      <c r="AO686" s="186" t="str">
        <f t="shared" si="355"/>
        <v/>
      </c>
      <c r="AP686" s="186" t="str">
        <f t="shared" si="356"/>
        <v/>
      </c>
      <c r="AQ686" s="186" t="str">
        <f>IF(AS686="","",IF(R686="Refreshment Beverage",ROUND(SUM(VLOOKUP(Q:Q,Rates!G$15:L$19,3,0)*(AS686-Y686-Z686-AA686)),4),ROUND(SUM(Rates!$K$8*AS686),4)))</f>
        <v/>
      </c>
      <c r="AR686" s="184" t="str">
        <f t="shared" si="357"/>
        <v/>
      </c>
      <c r="AS686" s="185" t="str">
        <f t="shared" si="358"/>
        <v/>
      </c>
      <c r="AT686" s="177" t="str">
        <f t="shared" si="359"/>
        <v/>
      </c>
      <c r="AU686" s="13" t="str">
        <f>IF(AX686="","",IF(R686="Refreshment Beverage",ROUND((BA686-Y686-Z686-AA686)*VLOOKUP(VALUE(Q686),Rates!G$15:L$19,3,0),4),ROUND(AW686*(VLOOKUP(VALUE(Q686),Rates!G:L,3,0)),4)))</f>
        <v/>
      </c>
      <c r="AV686" s="183" t="str">
        <f t="shared" si="360"/>
        <v/>
      </c>
      <c r="AW686" s="186" t="str">
        <f t="shared" si="361"/>
        <v/>
      </c>
      <c r="AX686" s="184" t="str">
        <f t="shared" si="362"/>
        <v/>
      </c>
      <c r="AY686" s="186" t="str">
        <f>IF(AX686="","",IF(R686="Refreshment Beverage",ROUND(SUM(AX686*Rates!K$19),4),ROUND(SUM(AX686*(Rates!J$8/100)),4)))</f>
        <v/>
      </c>
      <c r="AZ686" s="183" t="str">
        <f t="shared" si="363"/>
        <v/>
      </c>
      <c r="BA686" s="185" t="str">
        <f t="shared" si="364"/>
        <v/>
      </c>
      <c r="BD686" s="171"/>
      <c r="BE686" s="171"/>
      <c r="BF686" s="171"/>
      <c r="BG686" s="171"/>
    </row>
    <row r="687" spans="1:59" ht="15" customHeight="1" x14ac:dyDescent="0.3">
      <c r="A687" s="172"/>
      <c r="B687" s="172"/>
      <c r="C687" s="172"/>
      <c r="D687" s="173"/>
      <c r="E687" s="173"/>
      <c r="F687" s="173"/>
      <c r="G687" s="173"/>
      <c r="H687" s="173"/>
      <c r="I687" s="174"/>
      <c r="J687" s="175"/>
      <c r="K687" s="176" t="str">
        <f t="shared" si="336"/>
        <v/>
      </c>
      <c r="L687" s="177" t="str">
        <f t="shared" si="337"/>
        <v/>
      </c>
      <c r="M687" s="178" t="str">
        <f t="shared" si="338"/>
        <v/>
      </c>
      <c r="N687" s="44" t="str" cm="1">
        <f t="array" ref="N687">IFERROR(IF(_xlfn.SINGLE(A:A)="","",IF(R687="Beer",SUM(LOOKUP(2,1/(Rates!$B$3:$B$5&lt;=W687)/(Rates!$C$3:$C$5&gt;=W687),Rates!$D$3:$D$5)*(X687/100)*W687),IF(R687="Refreshment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44" t="str">
        <f t="shared" si="339"/>
        <v/>
      </c>
      <c r="P687" s="13"/>
      <c r="Q687" s="179" t="str">
        <f t="shared" si="340"/>
        <v/>
      </c>
      <c r="R687" s="180" t="str">
        <f t="shared" si="341"/>
        <v/>
      </c>
      <c r="S687" s="13" t="str">
        <f>IF(A687="","",IF(R687="Refreshment Beverage",VLOOKUP(VALUE(Q687),Rates!G$15:L$19,2,0),VLOOKUP(VALUE(Q687),Rates!G$4:L$8,2,0)))</f>
        <v/>
      </c>
      <c r="T687" s="13" t="str">
        <f t="shared" si="342"/>
        <v/>
      </c>
      <c r="U687" s="181" t="str">
        <f t="shared" si="343"/>
        <v/>
      </c>
      <c r="V687" s="13" t="str">
        <f t="shared" si="344"/>
        <v/>
      </c>
      <c r="W687" s="13" t="str">
        <f t="shared" si="345"/>
        <v/>
      </c>
      <c r="X687" s="182" t="str">
        <f t="shared" si="346"/>
        <v/>
      </c>
      <c r="Y687" s="183" t="str">
        <f>IF(A:A="","",IF(R687="Refreshment Beverage",VLOOKUP(Q687,Rates!G$15:L$19,6,0)*W687,VLOOKUP(Q687,Rates!G$4:L$12,6,0)*W687))</f>
        <v/>
      </c>
      <c r="Z687" s="183" t="str">
        <f t="shared" si="347"/>
        <v/>
      </c>
      <c r="AA687" s="17">
        <f t="shared" si="335"/>
        <v>0</v>
      </c>
      <c r="AB687" s="177" t="str" cm="1">
        <f t="array" ref="AB687">IF(_xlfn.SINGLE(A:A)="","",IF(R687="Refreshment Beverage","",IF(AND(R687="Beer",Q687=0),SUM(LOOKUP(2,1/(Rates!$B$15:$B$18&lt;=W687)/(Rates!$C$15:$C$18&gt;=W687),Rates!$D$15:$D$18)*W687),VLOOKUP(VALUE(_xlfn.SINGLE(Q:Q)),Rates!A:B,2,0)*W687)))</f>
        <v/>
      </c>
      <c r="AC687" s="177" t="str" cm="1">
        <f t="array" ref="AC687">IF(_xlfn.SINGLE(A:A)="","",IF(R687="Refreshment Beverage","",IF(AND(R687="Beer",Q687=0),SUM(LOOKUP(2,1/(Rates!$B$15:$B$18&lt;=W687)/(Rates!$C$15:$C$18&gt;=W687),Rates!$E$15:$E$18)*W687),VLOOKUP(VALUE(_xlfn.SINGLE(Q:Q)),Rates!A:C,3,0)*W687)))</f>
        <v/>
      </c>
      <c r="AD687" s="168">
        <f>IFERROR(IF(OR(Q687=1,Q687=2,Q687=3,Q687=4),VLOOKUP(Q687,Rates!$A$31:$B$34,2,0)*W687,IF(V687=1,VLOOKUP(U687,'REB BEV MIN MKUP'!B:E,4,0),IF(V687&gt;1,VLOOKUP(VALUE(W687),'REB BEV MIN MKUP'!O:Q,3,0),0))),0)</f>
        <v>0</v>
      </c>
      <c r="AE687" s="177" t="str">
        <f t="shared" si="348"/>
        <v/>
      </c>
      <c r="AF687" s="13" t="str">
        <f t="shared" si="349"/>
        <v/>
      </c>
      <c r="AG687" s="177" t="str">
        <f t="shared" si="350"/>
        <v/>
      </c>
      <c r="AH687" s="184" t="str">
        <f t="shared" si="351"/>
        <v/>
      </c>
      <c r="AI687" s="184" t="str">
        <f>IF(AE:AE="","",IF(R687="Refreshment Beverage",AK687*(Rates!J$19/100),ROUND(SUM(AH687*(Rates!$J$8/100)),4)))</f>
        <v/>
      </c>
      <c r="AJ687" s="183" t="str">
        <f t="shared" si="352"/>
        <v/>
      </c>
      <c r="AK687" s="185" t="str">
        <f t="shared" si="353"/>
        <v/>
      </c>
      <c r="AL687" s="177" t="str">
        <f t="shared" si="354"/>
        <v/>
      </c>
      <c r="AM687" s="13" t="str">
        <f>IF(AS687="","",IF(R687="Refreshment Beverage",ROUND(AS687*Rates!K$19,4),ROUND(AO687*(VLOOKUP(VALUE(Q687),Rates!G$4:L$12,3,0)),4)))</f>
        <v/>
      </c>
      <c r="AN687" s="183" t="str">
        <f>IF(AS687="","",IF(R687="Refreshment Beverage",AS687*(Rates!J$19/100),MAX(AM687,AB687)))</f>
        <v/>
      </c>
      <c r="AO687" s="186" t="str">
        <f t="shared" si="355"/>
        <v/>
      </c>
      <c r="AP687" s="186" t="str">
        <f t="shared" si="356"/>
        <v/>
      </c>
      <c r="AQ687" s="186" t="str">
        <f>IF(AS687="","",IF(R687="Refreshment Beverage",ROUND(SUM(VLOOKUP(Q:Q,Rates!G$15:L$19,3,0)*(AS687-Y687-Z687-AA687)),4),ROUND(SUM(Rates!$K$8*AS687),4)))</f>
        <v/>
      </c>
      <c r="AR687" s="184" t="str">
        <f t="shared" si="357"/>
        <v/>
      </c>
      <c r="AS687" s="185" t="str">
        <f t="shared" si="358"/>
        <v/>
      </c>
      <c r="AT687" s="177" t="str">
        <f t="shared" si="359"/>
        <v/>
      </c>
      <c r="AU687" s="13" t="str">
        <f>IF(AX687="","",IF(R687="Refreshment Beverage",ROUND((BA687-Y687-Z687-AA687)*VLOOKUP(VALUE(Q687),Rates!G$15:L$19,3,0),4),ROUND(AW687*(VLOOKUP(VALUE(Q687),Rates!G:L,3,0)),4)))</f>
        <v/>
      </c>
      <c r="AV687" s="183" t="str">
        <f t="shared" si="360"/>
        <v/>
      </c>
      <c r="AW687" s="186" t="str">
        <f t="shared" si="361"/>
        <v/>
      </c>
      <c r="AX687" s="184" t="str">
        <f t="shared" si="362"/>
        <v/>
      </c>
      <c r="AY687" s="186" t="str">
        <f>IF(AX687="","",IF(R687="Refreshment Beverage",ROUND(SUM(AX687*Rates!K$19),4),ROUND(SUM(AX687*(Rates!J$8/100)),4)))</f>
        <v/>
      </c>
      <c r="AZ687" s="183" t="str">
        <f t="shared" si="363"/>
        <v/>
      </c>
      <c r="BA687" s="185" t="str">
        <f t="shared" si="364"/>
        <v/>
      </c>
      <c r="BD687" s="171"/>
      <c r="BE687" s="171"/>
      <c r="BF687" s="171"/>
      <c r="BG687" s="171"/>
    </row>
    <row r="688" spans="1:59" ht="15" customHeight="1" x14ac:dyDescent="0.3">
      <c r="A688" s="172"/>
      <c r="B688" s="172"/>
      <c r="C688" s="172"/>
      <c r="D688" s="173"/>
      <c r="E688" s="173"/>
      <c r="F688" s="173"/>
      <c r="G688" s="173"/>
      <c r="H688" s="173"/>
      <c r="I688" s="174"/>
      <c r="J688" s="175"/>
      <c r="K688" s="176" t="str">
        <f t="shared" si="336"/>
        <v/>
      </c>
      <c r="L688" s="177" t="str">
        <f t="shared" si="337"/>
        <v/>
      </c>
      <c r="M688" s="178" t="str">
        <f t="shared" si="338"/>
        <v/>
      </c>
      <c r="N688" s="44" t="str" cm="1">
        <f t="array" ref="N688">IFERROR(IF(_xlfn.SINGLE(A:A)="","",IF(R688="Beer",SUM(LOOKUP(2,1/(Rates!$B$3:$B$5&lt;=W688)/(Rates!$C$3:$C$5&gt;=W688),Rates!$D$3:$D$5)*(X688/100)*W688),IF(R688="Refreshment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44" t="str">
        <f t="shared" si="339"/>
        <v/>
      </c>
      <c r="P688" s="13"/>
      <c r="Q688" s="179" t="str">
        <f t="shared" si="340"/>
        <v/>
      </c>
      <c r="R688" s="180" t="str">
        <f t="shared" si="341"/>
        <v/>
      </c>
      <c r="S688" s="13" t="str">
        <f>IF(A688="","",IF(R688="Refreshment Beverage",VLOOKUP(VALUE(Q688),Rates!G$15:L$19,2,0),VLOOKUP(VALUE(Q688),Rates!G$4:L$8,2,0)))</f>
        <v/>
      </c>
      <c r="T688" s="13" t="str">
        <f t="shared" si="342"/>
        <v/>
      </c>
      <c r="U688" s="181" t="str">
        <f t="shared" si="343"/>
        <v/>
      </c>
      <c r="V688" s="13" t="str">
        <f t="shared" si="344"/>
        <v/>
      </c>
      <c r="W688" s="13" t="str">
        <f t="shared" si="345"/>
        <v/>
      </c>
      <c r="X688" s="182" t="str">
        <f t="shared" si="346"/>
        <v/>
      </c>
      <c r="Y688" s="183" t="str">
        <f>IF(A:A="","",IF(R688="Refreshment Beverage",VLOOKUP(Q688,Rates!G$15:L$19,6,0)*W688,VLOOKUP(Q688,Rates!G$4:L$12,6,0)*W688))</f>
        <v/>
      </c>
      <c r="Z688" s="183" t="str">
        <f t="shared" si="347"/>
        <v/>
      </c>
      <c r="AA688" s="17">
        <f t="shared" si="335"/>
        <v>0</v>
      </c>
      <c r="AB688" s="177" t="str" cm="1">
        <f t="array" ref="AB688">IF(_xlfn.SINGLE(A:A)="","",IF(R688="Refreshment Beverage","",IF(AND(R688="Beer",Q688=0),SUM(LOOKUP(2,1/(Rates!$B$15:$B$18&lt;=W688)/(Rates!$C$15:$C$18&gt;=W688),Rates!$D$15:$D$18)*W688),VLOOKUP(VALUE(_xlfn.SINGLE(Q:Q)),Rates!A:B,2,0)*W688)))</f>
        <v/>
      </c>
      <c r="AC688" s="177" t="str" cm="1">
        <f t="array" ref="AC688">IF(_xlfn.SINGLE(A:A)="","",IF(R688="Refreshment Beverage","",IF(AND(R688="Beer",Q688=0),SUM(LOOKUP(2,1/(Rates!$B$15:$B$18&lt;=W688)/(Rates!$C$15:$C$18&gt;=W688),Rates!$E$15:$E$18)*W688),VLOOKUP(VALUE(_xlfn.SINGLE(Q:Q)),Rates!A:C,3,0)*W688)))</f>
        <v/>
      </c>
      <c r="AD688" s="168">
        <f>IFERROR(IF(OR(Q688=1,Q688=2,Q688=3,Q688=4),VLOOKUP(Q688,Rates!$A$31:$B$34,2,0)*W688,IF(V688=1,VLOOKUP(U688,'REB BEV MIN MKUP'!B:E,4,0),IF(V688&gt;1,VLOOKUP(VALUE(W688),'REB BEV MIN MKUP'!O:Q,3,0),0))),0)</f>
        <v>0</v>
      </c>
      <c r="AE688" s="177" t="str">
        <f t="shared" si="348"/>
        <v/>
      </c>
      <c r="AF688" s="13" t="str">
        <f t="shared" si="349"/>
        <v/>
      </c>
      <c r="AG688" s="177" t="str">
        <f t="shared" si="350"/>
        <v/>
      </c>
      <c r="AH688" s="184" t="str">
        <f t="shared" si="351"/>
        <v/>
      </c>
      <c r="AI688" s="184" t="str">
        <f>IF(AE:AE="","",IF(R688="Refreshment Beverage",AK688*(Rates!J$19/100),ROUND(SUM(AH688*(Rates!$J$8/100)),4)))</f>
        <v/>
      </c>
      <c r="AJ688" s="183" t="str">
        <f t="shared" si="352"/>
        <v/>
      </c>
      <c r="AK688" s="185" t="str">
        <f t="shared" si="353"/>
        <v/>
      </c>
      <c r="AL688" s="177" t="str">
        <f t="shared" si="354"/>
        <v/>
      </c>
      <c r="AM688" s="13" t="str">
        <f>IF(AS688="","",IF(R688="Refreshment Beverage",ROUND(AS688*Rates!K$19,4),ROUND(AO688*(VLOOKUP(VALUE(Q688),Rates!G$4:L$12,3,0)),4)))</f>
        <v/>
      </c>
      <c r="AN688" s="183" t="str">
        <f>IF(AS688="","",IF(R688="Refreshment Beverage",AS688*(Rates!J$19/100),MAX(AM688,AB688)))</f>
        <v/>
      </c>
      <c r="AO688" s="186" t="str">
        <f t="shared" si="355"/>
        <v/>
      </c>
      <c r="AP688" s="186" t="str">
        <f t="shared" si="356"/>
        <v/>
      </c>
      <c r="AQ688" s="186" t="str">
        <f>IF(AS688="","",IF(R688="Refreshment Beverage",ROUND(SUM(VLOOKUP(Q:Q,Rates!G$15:L$19,3,0)*(AS688-Y688-Z688-AA688)),4),ROUND(SUM(Rates!$K$8*AS688),4)))</f>
        <v/>
      </c>
      <c r="AR688" s="184" t="str">
        <f t="shared" si="357"/>
        <v/>
      </c>
      <c r="AS688" s="185" t="str">
        <f t="shared" si="358"/>
        <v/>
      </c>
      <c r="AT688" s="177" t="str">
        <f t="shared" si="359"/>
        <v/>
      </c>
      <c r="AU688" s="13" t="str">
        <f>IF(AX688="","",IF(R688="Refreshment Beverage",ROUND((BA688-Y688-Z688-AA688)*VLOOKUP(VALUE(Q688),Rates!G$15:L$19,3,0),4),ROUND(AW688*(VLOOKUP(VALUE(Q688),Rates!G:L,3,0)),4)))</f>
        <v/>
      </c>
      <c r="AV688" s="183" t="str">
        <f t="shared" si="360"/>
        <v/>
      </c>
      <c r="AW688" s="186" t="str">
        <f t="shared" si="361"/>
        <v/>
      </c>
      <c r="AX688" s="184" t="str">
        <f t="shared" si="362"/>
        <v/>
      </c>
      <c r="AY688" s="186" t="str">
        <f>IF(AX688="","",IF(R688="Refreshment Beverage",ROUND(SUM(AX688*Rates!K$19),4),ROUND(SUM(AX688*(Rates!J$8/100)),4)))</f>
        <v/>
      </c>
      <c r="AZ688" s="183" t="str">
        <f t="shared" si="363"/>
        <v/>
      </c>
      <c r="BA688" s="185" t="str">
        <f t="shared" si="364"/>
        <v/>
      </c>
      <c r="BD688" s="171"/>
      <c r="BE688" s="171"/>
      <c r="BF688" s="171"/>
      <c r="BG688" s="171"/>
    </row>
    <row r="689" spans="1:59" ht="15" customHeight="1" x14ac:dyDescent="0.3">
      <c r="A689" s="172"/>
      <c r="B689" s="172"/>
      <c r="C689" s="172"/>
      <c r="D689" s="173"/>
      <c r="E689" s="173"/>
      <c r="F689" s="173"/>
      <c r="G689" s="173"/>
      <c r="H689" s="173"/>
      <c r="I689" s="174"/>
      <c r="J689" s="175"/>
      <c r="K689" s="176" t="str">
        <f t="shared" si="336"/>
        <v/>
      </c>
      <c r="L689" s="177" t="str">
        <f t="shared" si="337"/>
        <v/>
      </c>
      <c r="M689" s="178" t="str">
        <f t="shared" si="338"/>
        <v/>
      </c>
      <c r="N689" s="44" t="str" cm="1">
        <f t="array" ref="N689">IFERROR(IF(_xlfn.SINGLE(A:A)="","",IF(R689="Beer",SUM(LOOKUP(2,1/(Rates!$B$3:$B$5&lt;=W689)/(Rates!$C$3:$C$5&gt;=W689),Rates!$D$3:$D$5)*(X689/100)*W689),IF(R689="Refreshment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44" t="str">
        <f t="shared" si="339"/>
        <v/>
      </c>
      <c r="P689" s="13"/>
      <c r="Q689" s="179" t="str">
        <f t="shared" si="340"/>
        <v/>
      </c>
      <c r="R689" s="180" t="str">
        <f t="shared" si="341"/>
        <v/>
      </c>
      <c r="S689" s="13" t="str">
        <f>IF(A689="","",IF(R689="Refreshment Beverage",VLOOKUP(VALUE(Q689),Rates!G$15:L$19,2,0),VLOOKUP(VALUE(Q689),Rates!G$4:L$8,2,0)))</f>
        <v/>
      </c>
      <c r="T689" s="13" t="str">
        <f t="shared" si="342"/>
        <v/>
      </c>
      <c r="U689" s="181" t="str">
        <f t="shared" si="343"/>
        <v/>
      </c>
      <c r="V689" s="13" t="str">
        <f t="shared" si="344"/>
        <v/>
      </c>
      <c r="W689" s="13" t="str">
        <f t="shared" si="345"/>
        <v/>
      </c>
      <c r="X689" s="182" t="str">
        <f t="shared" si="346"/>
        <v/>
      </c>
      <c r="Y689" s="183" t="str">
        <f>IF(A:A="","",IF(R689="Refreshment Beverage",VLOOKUP(Q689,Rates!G$15:L$19,6,0)*W689,VLOOKUP(Q689,Rates!G$4:L$12,6,0)*W689))</f>
        <v/>
      </c>
      <c r="Z689" s="183" t="str">
        <f t="shared" si="347"/>
        <v/>
      </c>
      <c r="AA689" s="17">
        <f t="shared" si="335"/>
        <v>0</v>
      </c>
      <c r="AB689" s="177" t="str" cm="1">
        <f t="array" ref="AB689">IF(_xlfn.SINGLE(A:A)="","",IF(R689="Refreshment Beverage","",IF(AND(R689="Beer",Q689=0),SUM(LOOKUP(2,1/(Rates!$B$15:$B$18&lt;=W689)/(Rates!$C$15:$C$18&gt;=W689),Rates!$D$15:$D$18)*W689),VLOOKUP(VALUE(_xlfn.SINGLE(Q:Q)),Rates!A:B,2,0)*W689)))</f>
        <v/>
      </c>
      <c r="AC689" s="177" t="str" cm="1">
        <f t="array" ref="AC689">IF(_xlfn.SINGLE(A:A)="","",IF(R689="Refreshment Beverage","",IF(AND(R689="Beer",Q689=0),SUM(LOOKUP(2,1/(Rates!$B$15:$B$18&lt;=W689)/(Rates!$C$15:$C$18&gt;=W689),Rates!$E$15:$E$18)*W689),VLOOKUP(VALUE(_xlfn.SINGLE(Q:Q)),Rates!A:C,3,0)*W689)))</f>
        <v/>
      </c>
      <c r="AD689" s="168">
        <f>IFERROR(IF(OR(Q689=1,Q689=2,Q689=3,Q689=4),VLOOKUP(Q689,Rates!$A$31:$B$34,2,0)*W689,IF(V689=1,VLOOKUP(U689,'REB BEV MIN MKUP'!B:E,4,0),IF(V689&gt;1,VLOOKUP(VALUE(W689),'REB BEV MIN MKUP'!O:Q,3,0),0))),0)</f>
        <v>0</v>
      </c>
      <c r="AE689" s="177" t="str">
        <f t="shared" si="348"/>
        <v/>
      </c>
      <c r="AF689" s="13" t="str">
        <f t="shared" si="349"/>
        <v/>
      </c>
      <c r="AG689" s="177" t="str">
        <f t="shared" si="350"/>
        <v/>
      </c>
      <c r="AH689" s="184" t="str">
        <f t="shared" si="351"/>
        <v/>
      </c>
      <c r="AI689" s="184" t="str">
        <f>IF(AE:AE="","",IF(R689="Refreshment Beverage",AK689*(Rates!J$19/100),ROUND(SUM(AH689*(Rates!$J$8/100)),4)))</f>
        <v/>
      </c>
      <c r="AJ689" s="183" t="str">
        <f t="shared" si="352"/>
        <v/>
      </c>
      <c r="AK689" s="185" t="str">
        <f t="shared" si="353"/>
        <v/>
      </c>
      <c r="AL689" s="177" t="str">
        <f t="shared" si="354"/>
        <v/>
      </c>
      <c r="AM689" s="13" t="str">
        <f>IF(AS689="","",IF(R689="Refreshment Beverage",ROUND(AS689*Rates!K$19,4),ROUND(AO689*(VLOOKUP(VALUE(Q689),Rates!G$4:L$12,3,0)),4)))</f>
        <v/>
      </c>
      <c r="AN689" s="183" t="str">
        <f>IF(AS689="","",IF(R689="Refreshment Beverage",AS689*(Rates!J$19/100),MAX(AM689,AB689)))</f>
        <v/>
      </c>
      <c r="AO689" s="186" t="str">
        <f t="shared" si="355"/>
        <v/>
      </c>
      <c r="AP689" s="186" t="str">
        <f t="shared" si="356"/>
        <v/>
      </c>
      <c r="AQ689" s="186" t="str">
        <f>IF(AS689="","",IF(R689="Refreshment Beverage",ROUND(SUM(VLOOKUP(Q:Q,Rates!G$15:L$19,3,0)*(AS689-Y689-Z689-AA689)),4),ROUND(SUM(Rates!$K$8*AS689),4)))</f>
        <v/>
      </c>
      <c r="AR689" s="184" t="str">
        <f t="shared" si="357"/>
        <v/>
      </c>
      <c r="AS689" s="185" t="str">
        <f t="shared" si="358"/>
        <v/>
      </c>
      <c r="AT689" s="177" t="str">
        <f t="shared" si="359"/>
        <v/>
      </c>
      <c r="AU689" s="13" t="str">
        <f>IF(AX689="","",IF(R689="Refreshment Beverage",ROUND((BA689-Y689-Z689-AA689)*VLOOKUP(VALUE(Q689),Rates!G$15:L$19,3,0),4),ROUND(AW689*(VLOOKUP(VALUE(Q689),Rates!G:L,3,0)),4)))</f>
        <v/>
      </c>
      <c r="AV689" s="183" t="str">
        <f t="shared" si="360"/>
        <v/>
      </c>
      <c r="AW689" s="186" t="str">
        <f t="shared" si="361"/>
        <v/>
      </c>
      <c r="AX689" s="184" t="str">
        <f t="shared" si="362"/>
        <v/>
      </c>
      <c r="AY689" s="186" t="str">
        <f>IF(AX689="","",IF(R689="Refreshment Beverage",ROUND(SUM(AX689*Rates!K$19),4),ROUND(SUM(AX689*(Rates!J$8/100)),4)))</f>
        <v/>
      </c>
      <c r="AZ689" s="183" t="str">
        <f t="shared" si="363"/>
        <v/>
      </c>
      <c r="BA689" s="185" t="str">
        <f t="shared" si="364"/>
        <v/>
      </c>
      <c r="BD689" s="171"/>
      <c r="BE689" s="171"/>
      <c r="BF689" s="171"/>
      <c r="BG689" s="171"/>
    </row>
    <row r="690" spans="1:59" ht="15" customHeight="1" x14ac:dyDescent="0.3">
      <c r="A690" s="172"/>
      <c r="B690" s="172"/>
      <c r="C690" s="172"/>
      <c r="D690" s="173"/>
      <c r="E690" s="173"/>
      <c r="F690" s="173"/>
      <c r="G690" s="173"/>
      <c r="H690" s="173"/>
      <c r="I690" s="174"/>
      <c r="J690" s="175"/>
      <c r="K690" s="176" t="str">
        <f t="shared" si="336"/>
        <v/>
      </c>
      <c r="L690" s="177" t="str">
        <f t="shared" si="337"/>
        <v/>
      </c>
      <c r="M690" s="178" t="str">
        <f t="shared" si="338"/>
        <v/>
      </c>
      <c r="N690" s="44" t="str" cm="1">
        <f t="array" ref="N690">IFERROR(IF(_xlfn.SINGLE(A:A)="","",IF(R690="Beer",SUM(LOOKUP(2,1/(Rates!$B$3:$B$5&lt;=W690)/(Rates!$C$3:$C$5&gt;=W690),Rates!$D$3:$D$5)*(X690/100)*W690),IF(R690="Refreshment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44" t="str">
        <f t="shared" si="339"/>
        <v/>
      </c>
      <c r="P690" s="13"/>
      <c r="Q690" s="179" t="str">
        <f t="shared" si="340"/>
        <v/>
      </c>
      <c r="R690" s="180" t="str">
        <f t="shared" si="341"/>
        <v/>
      </c>
      <c r="S690" s="13" t="str">
        <f>IF(A690="","",IF(R690="Refreshment Beverage",VLOOKUP(VALUE(Q690),Rates!G$15:L$19,2,0),VLOOKUP(VALUE(Q690),Rates!G$4:L$8,2,0)))</f>
        <v/>
      </c>
      <c r="T690" s="13" t="str">
        <f t="shared" si="342"/>
        <v/>
      </c>
      <c r="U690" s="181" t="str">
        <f t="shared" si="343"/>
        <v/>
      </c>
      <c r="V690" s="13" t="str">
        <f t="shared" si="344"/>
        <v/>
      </c>
      <c r="W690" s="13" t="str">
        <f t="shared" si="345"/>
        <v/>
      </c>
      <c r="X690" s="182" t="str">
        <f t="shared" si="346"/>
        <v/>
      </c>
      <c r="Y690" s="183" t="str">
        <f>IF(A:A="","",IF(R690="Refreshment Beverage",VLOOKUP(Q690,Rates!G$15:L$19,6,0)*W690,VLOOKUP(Q690,Rates!G$4:L$12,6,0)*W690))</f>
        <v/>
      </c>
      <c r="Z690" s="183" t="str">
        <f t="shared" si="347"/>
        <v/>
      </c>
      <c r="AA690" s="17">
        <f t="shared" si="335"/>
        <v>0</v>
      </c>
      <c r="AB690" s="177" t="str" cm="1">
        <f t="array" ref="AB690">IF(_xlfn.SINGLE(A:A)="","",IF(R690="Refreshment Beverage","",IF(AND(R690="Beer",Q690=0),SUM(LOOKUP(2,1/(Rates!$B$15:$B$18&lt;=W690)/(Rates!$C$15:$C$18&gt;=W690),Rates!$D$15:$D$18)*W690),VLOOKUP(VALUE(_xlfn.SINGLE(Q:Q)),Rates!A:B,2,0)*W690)))</f>
        <v/>
      </c>
      <c r="AC690" s="177" t="str" cm="1">
        <f t="array" ref="AC690">IF(_xlfn.SINGLE(A:A)="","",IF(R690="Refreshment Beverage","",IF(AND(R690="Beer",Q690=0),SUM(LOOKUP(2,1/(Rates!$B$15:$B$18&lt;=W690)/(Rates!$C$15:$C$18&gt;=W690),Rates!$E$15:$E$18)*W690),VLOOKUP(VALUE(_xlfn.SINGLE(Q:Q)),Rates!A:C,3,0)*W690)))</f>
        <v/>
      </c>
      <c r="AD690" s="168">
        <f>IFERROR(IF(OR(Q690=1,Q690=2,Q690=3,Q690=4),VLOOKUP(Q690,Rates!$A$31:$B$34,2,0)*W690,IF(V690=1,VLOOKUP(U690,'REB BEV MIN MKUP'!B:E,4,0),IF(V690&gt;1,VLOOKUP(VALUE(W690),'REB BEV MIN MKUP'!O:Q,3,0),0))),0)</f>
        <v>0</v>
      </c>
      <c r="AE690" s="177" t="str">
        <f t="shared" si="348"/>
        <v/>
      </c>
      <c r="AF690" s="13" t="str">
        <f t="shared" si="349"/>
        <v/>
      </c>
      <c r="AG690" s="177" t="str">
        <f t="shared" si="350"/>
        <v/>
      </c>
      <c r="AH690" s="184" t="str">
        <f t="shared" si="351"/>
        <v/>
      </c>
      <c r="AI690" s="184" t="str">
        <f>IF(AE:AE="","",IF(R690="Refreshment Beverage",AK690*(Rates!J$19/100),ROUND(SUM(AH690*(Rates!$J$8/100)),4)))</f>
        <v/>
      </c>
      <c r="AJ690" s="183" t="str">
        <f t="shared" si="352"/>
        <v/>
      </c>
      <c r="AK690" s="185" t="str">
        <f t="shared" si="353"/>
        <v/>
      </c>
      <c r="AL690" s="177" t="str">
        <f t="shared" si="354"/>
        <v/>
      </c>
      <c r="AM690" s="13" t="str">
        <f>IF(AS690="","",IF(R690="Refreshment Beverage",ROUND(AS690*Rates!K$19,4),ROUND(AO690*(VLOOKUP(VALUE(Q690),Rates!G$4:L$12,3,0)),4)))</f>
        <v/>
      </c>
      <c r="AN690" s="183" t="str">
        <f>IF(AS690="","",IF(R690="Refreshment Beverage",AS690*(Rates!J$19/100),MAX(AM690,AB690)))</f>
        <v/>
      </c>
      <c r="AO690" s="186" t="str">
        <f t="shared" si="355"/>
        <v/>
      </c>
      <c r="AP690" s="186" t="str">
        <f t="shared" si="356"/>
        <v/>
      </c>
      <c r="AQ690" s="186" t="str">
        <f>IF(AS690="","",IF(R690="Refreshment Beverage",ROUND(SUM(VLOOKUP(Q:Q,Rates!G$15:L$19,3,0)*(AS690-Y690-Z690-AA690)),4),ROUND(SUM(Rates!$K$8*AS690),4)))</f>
        <v/>
      </c>
      <c r="AR690" s="184" t="str">
        <f t="shared" si="357"/>
        <v/>
      </c>
      <c r="AS690" s="185" t="str">
        <f t="shared" si="358"/>
        <v/>
      </c>
      <c r="AT690" s="177" t="str">
        <f t="shared" si="359"/>
        <v/>
      </c>
      <c r="AU690" s="13" t="str">
        <f>IF(AX690="","",IF(R690="Refreshment Beverage",ROUND((BA690-Y690-Z690-AA690)*VLOOKUP(VALUE(Q690),Rates!G$15:L$19,3,0),4),ROUND(AW690*(VLOOKUP(VALUE(Q690),Rates!G:L,3,0)),4)))</f>
        <v/>
      </c>
      <c r="AV690" s="183" t="str">
        <f t="shared" si="360"/>
        <v/>
      </c>
      <c r="AW690" s="186" t="str">
        <f t="shared" si="361"/>
        <v/>
      </c>
      <c r="AX690" s="184" t="str">
        <f t="shared" si="362"/>
        <v/>
      </c>
      <c r="AY690" s="186" t="str">
        <f>IF(AX690="","",IF(R690="Refreshment Beverage",ROUND(SUM(AX690*Rates!K$19),4),ROUND(SUM(AX690*(Rates!J$8/100)),4)))</f>
        <v/>
      </c>
      <c r="AZ690" s="183" t="str">
        <f t="shared" si="363"/>
        <v/>
      </c>
      <c r="BA690" s="185" t="str">
        <f t="shared" si="364"/>
        <v/>
      </c>
      <c r="BD690" s="171"/>
      <c r="BE690" s="171"/>
      <c r="BF690" s="171"/>
      <c r="BG690" s="171"/>
    </row>
    <row r="691" spans="1:59" ht="15" customHeight="1" x14ac:dyDescent="0.3">
      <c r="A691" s="172"/>
      <c r="B691" s="172"/>
      <c r="C691" s="172"/>
      <c r="D691" s="173"/>
      <c r="E691" s="173"/>
      <c r="F691" s="173"/>
      <c r="G691" s="173"/>
      <c r="H691" s="173"/>
      <c r="I691" s="174"/>
      <c r="J691" s="175"/>
      <c r="K691" s="176" t="str">
        <f t="shared" si="336"/>
        <v/>
      </c>
      <c r="L691" s="177" t="str">
        <f t="shared" si="337"/>
        <v/>
      </c>
      <c r="M691" s="178" t="str">
        <f t="shared" si="338"/>
        <v/>
      </c>
      <c r="N691" s="44" t="str" cm="1">
        <f t="array" ref="N691">IFERROR(IF(_xlfn.SINGLE(A:A)="","",IF(R691="Beer",SUM(LOOKUP(2,1/(Rates!$B$3:$B$5&lt;=W691)/(Rates!$C$3:$C$5&gt;=W691),Rates!$D$3:$D$5)*(X691/100)*W691),IF(R691="Refreshment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44" t="str">
        <f t="shared" si="339"/>
        <v/>
      </c>
      <c r="P691" s="13"/>
      <c r="Q691" s="179" t="str">
        <f t="shared" si="340"/>
        <v/>
      </c>
      <c r="R691" s="180" t="str">
        <f t="shared" si="341"/>
        <v/>
      </c>
      <c r="S691" s="13" t="str">
        <f>IF(A691="","",IF(R691="Refreshment Beverage",VLOOKUP(VALUE(Q691),Rates!G$15:L$19,2,0),VLOOKUP(VALUE(Q691),Rates!G$4:L$8,2,0)))</f>
        <v/>
      </c>
      <c r="T691" s="13" t="str">
        <f t="shared" si="342"/>
        <v/>
      </c>
      <c r="U691" s="181" t="str">
        <f t="shared" si="343"/>
        <v/>
      </c>
      <c r="V691" s="13" t="str">
        <f t="shared" si="344"/>
        <v/>
      </c>
      <c r="W691" s="13" t="str">
        <f t="shared" si="345"/>
        <v/>
      </c>
      <c r="X691" s="182" t="str">
        <f t="shared" si="346"/>
        <v/>
      </c>
      <c r="Y691" s="183" t="str">
        <f>IF(A:A="","",IF(R691="Refreshment Beverage",VLOOKUP(Q691,Rates!G$15:L$19,6,0)*W691,VLOOKUP(Q691,Rates!G$4:L$12,6,0)*W691))</f>
        <v/>
      </c>
      <c r="Z691" s="183" t="str">
        <f t="shared" si="347"/>
        <v/>
      </c>
      <c r="AA691" s="17">
        <f t="shared" si="335"/>
        <v>0</v>
      </c>
      <c r="AB691" s="177" t="str" cm="1">
        <f t="array" ref="AB691">IF(_xlfn.SINGLE(A:A)="","",IF(R691="Refreshment Beverage","",IF(AND(R691="Beer",Q691=0),SUM(LOOKUP(2,1/(Rates!$B$15:$B$18&lt;=W691)/(Rates!$C$15:$C$18&gt;=W691),Rates!$D$15:$D$18)*W691),VLOOKUP(VALUE(_xlfn.SINGLE(Q:Q)),Rates!A:B,2,0)*W691)))</f>
        <v/>
      </c>
      <c r="AC691" s="177" t="str" cm="1">
        <f t="array" ref="AC691">IF(_xlfn.SINGLE(A:A)="","",IF(R691="Refreshment Beverage","",IF(AND(R691="Beer",Q691=0),SUM(LOOKUP(2,1/(Rates!$B$15:$B$18&lt;=W691)/(Rates!$C$15:$C$18&gt;=W691),Rates!$E$15:$E$18)*W691),VLOOKUP(VALUE(_xlfn.SINGLE(Q:Q)),Rates!A:C,3,0)*W691)))</f>
        <v/>
      </c>
      <c r="AD691" s="168">
        <f>IFERROR(IF(OR(Q691=1,Q691=2,Q691=3,Q691=4),VLOOKUP(Q691,Rates!$A$31:$B$34,2,0)*W691,IF(V691=1,VLOOKUP(U691,'REB BEV MIN MKUP'!B:E,4,0),IF(V691&gt;1,VLOOKUP(VALUE(W691),'REB BEV MIN MKUP'!O:Q,3,0),0))),0)</f>
        <v>0</v>
      </c>
      <c r="AE691" s="177" t="str">
        <f t="shared" si="348"/>
        <v/>
      </c>
      <c r="AF691" s="13" t="str">
        <f t="shared" si="349"/>
        <v/>
      </c>
      <c r="AG691" s="177" t="str">
        <f t="shared" si="350"/>
        <v/>
      </c>
      <c r="AH691" s="184" t="str">
        <f t="shared" si="351"/>
        <v/>
      </c>
      <c r="AI691" s="184" t="str">
        <f>IF(AE:AE="","",IF(R691="Refreshment Beverage",AK691*(Rates!J$19/100),ROUND(SUM(AH691*(Rates!$J$8/100)),4)))</f>
        <v/>
      </c>
      <c r="AJ691" s="183" t="str">
        <f t="shared" si="352"/>
        <v/>
      </c>
      <c r="AK691" s="185" t="str">
        <f t="shared" si="353"/>
        <v/>
      </c>
      <c r="AL691" s="177" t="str">
        <f t="shared" si="354"/>
        <v/>
      </c>
      <c r="AM691" s="13" t="str">
        <f>IF(AS691="","",IF(R691="Refreshment Beverage",ROUND(AS691*Rates!K$19,4),ROUND(AO691*(VLOOKUP(VALUE(Q691),Rates!G$4:L$12,3,0)),4)))</f>
        <v/>
      </c>
      <c r="AN691" s="183" t="str">
        <f>IF(AS691="","",IF(R691="Refreshment Beverage",AS691*(Rates!J$19/100),MAX(AM691,AB691)))</f>
        <v/>
      </c>
      <c r="AO691" s="186" t="str">
        <f t="shared" si="355"/>
        <v/>
      </c>
      <c r="AP691" s="186" t="str">
        <f t="shared" si="356"/>
        <v/>
      </c>
      <c r="AQ691" s="186" t="str">
        <f>IF(AS691="","",IF(R691="Refreshment Beverage",ROUND(SUM(VLOOKUP(Q:Q,Rates!G$15:L$19,3,0)*(AS691-Y691-Z691-AA691)),4),ROUND(SUM(Rates!$K$8*AS691),4)))</f>
        <v/>
      </c>
      <c r="AR691" s="184" t="str">
        <f t="shared" si="357"/>
        <v/>
      </c>
      <c r="AS691" s="185" t="str">
        <f t="shared" si="358"/>
        <v/>
      </c>
      <c r="AT691" s="177" t="str">
        <f t="shared" si="359"/>
        <v/>
      </c>
      <c r="AU691" s="13" t="str">
        <f>IF(AX691="","",IF(R691="Refreshment Beverage",ROUND((BA691-Y691-Z691-AA691)*VLOOKUP(VALUE(Q691),Rates!G$15:L$19,3,0),4),ROUND(AW691*(VLOOKUP(VALUE(Q691),Rates!G:L,3,0)),4)))</f>
        <v/>
      </c>
      <c r="AV691" s="183" t="str">
        <f t="shared" si="360"/>
        <v/>
      </c>
      <c r="AW691" s="186" t="str">
        <f t="shared" si="361"/>
        <v/>
      </c>
      <c r="AX691" s="184" t="str">
        <f t="shared" si="362"/>
        <v/>
      </c>
      <c r="AY691" s="186" t="str">
        <f>IF(AX691="","",IF(R691="Refreshment Beverage",ROUND(SUM(AX691*Rates!K$19),4),ROUND(SUM(AX691*(Rates!J$8/100)),4)))</f>
        <v/>
      </c>
      <c r="AZ691" s="183" t="str">
        <f t="shared" si="363"/>
        <v/>
      </c>
      <c r="BA691" s="185" t="str">
        <f t="shared" si="364"/>
        <v/>
      </c>
      <c r="BD691" s="171"/>
      <c r="BE691" s="171"/>
      <c r="BF691" s="171"/>
      <c r="BG691" s="171"/>
    </row>
    <row r="692" spans="1:59" ht="15" customHeight="1" x14ac:dyDescent="0.3">
      <c r="A692" s="172"/>
      <c r="B692" s="172"/>
      <c r="C692" s="172"/>
      <c r="D692" s="173"/>
      <c r="E692" s="173"/>
      <c r="F692" s="173"/>
      <c r="G692" s="173"/>
      <c r="H692" s="173"/>
      <c r="I692" s="174"/>
      <c r="J692" s="175"/>
      <c r="K692" s="176" t="str">
        <f t="shared" si="336"/>
        <v/>
      </c>
      <c r="L692" s="177" t="str">
        <f t="shared" si="337"/>
        <v/>
      </c>
      <c r="M692" s="178" t="str">
        <f t="shared" si="338"/>
        <v/>
      </c>
      <c r="N692" s="44" t="str" cm="1">
        <f t="array" ref="N692">IFERROR(IF(_xlfn.SINGLE(A:A)="","",IF(R692="Beer",SUM(LOOKUP(2,1/(Rates!$B$3:$B$5&lt;=W692)/(Rates!$C$3:$C$5&gt;=W692),Rates!$D$3:$D$5)*(X692/100)*W692),IF(R692="Refreshment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44" t="str">
        <f t="shared" si="339"/>
        <v/>
      </c>
      <c r="P692" s="13"/>
      <c r="Q692" s="179" t="str">
        <f t="shared" si="340"/>
        <v/>
      </c>
      <c r="R692" s="180" t="str">
        <f t="shared" si="341"/>
        <v/>
      </c>
      <c r="S692" s="13" t="str">
        <f>IF(A692="","",IF(R692="Refreshment Beverage",VLOOKUP(VALUE(Q692),Rates!G$15:L$19,2,0),VLOOKUP(VALUE(Q692),Rates!G$4:L$8,2,0)))</f>
        <v/>
      </c>
      <c r="T692" s="13" t="str">
        <f t="shared" si="342"/>
        <v/>
      </c>
      <c r="U692" s="181" t="str">
        <f t="shared" si="343"/>
        <v/>
      </c>
      <c r="V692" s="13" t="str">
        <f t="shared" si="344"/>
        <v/>
      </c>
      <c r="W692" s="13" t="str">
        <f t="shared" si="345"/>
        <v/>
      </c>
      <c r="X692" s="182" t="str">
        <f t="shared" si="346"/>
        <v/>
      </c>
      <c r="Y692" s="183" t="str">
        <f>IF(A:A="","",IF(R692="Refreshment Beverage",VLOOKUP(Q692,Rates!G$15:L$19,6,0)*W692,VLOOKUP(Q692,Rates!G$4:L$12,6,0)*W692))</f>
        <v/>
      </c>
      <c r="Z692" s="183" t="str">
        <f t="shared" si="347"/>
        <v/>
      </c>
      <c r="AA692" s="17">
        <f t="shared" si="335"/>
        <v>0</v>
      </c>
      <c r="AB692" s="177" t="str" cm="1">
        <f t="array" ref="AB692">IF(_xlfn.SINGLE(A:A)="","",IF(R692="Refreshment Beverage","",IF(AND(R692="Beer",Q692=0),SUM(LOOKUP(2,1/(Rates!$B$15:$B$18&lt;=W692)/(Rates!$C$15:$C$18&gt;=W692),Rates!$D$15:$D$18)*W692),VLOOKUP(VALUE(_xlfn.SINGLE(Q:Q)),Rates!A:B,2,0)*W692)))</f>
        <v/>
      </c>
      <c r="AC692" s="177" t="str" cm="1">
        <f t="array" ref="AC692">IF(_xlfn.SINGLE(A:A)="","",IF(R692="Refreshment Beverage","",IF(AND(R692="Beer",Q692=0),SUM(LOOKUP(2,1/(Rates!$B$15:$B$18&lt;=W692)/(Rates!$C$15:$C$18&gt;=W692),Rates!$E$15:$E$18)*W692),VLOOKUP(VALUE(_xlfn.SINGLE(Q:Q)),Rates!A:C,3,0)*W692)))</f>
        <v/>
      </c>
      <c r="AD692" s="168">
        <f>IFERROR(IF(OR(Q692=1,Q692=2,Q692=3,Q692=4),VLOOKUP(Q692,Rates!$A$31:$B$34,2,0)*W692,IF(V692=1,VLOOKUP(U692,'REB BEV MIN MKUP'!B:E,4,0),IF(V692&gt;1,VLOOKUP(VALUE(W692),'REB BEV MIN MKUP'!O:Q,3,0),0))),0)</f>
        <v>0</v>
      </c>
      <c r="AE692" s="177" t="str">
        <f t="shared" si="348"/>
        <v/>
      </c>
      <c r="AF692" s="13" t="str">
        <f t="shared" si="349"/>
        <v/>
      </c>
      <c r="AG692" s="177" t="str">
        <f t="shared" si="350"/>
        <v/>
      </c>
      <c r="AH692" s="184" t="str">
        <f t="shared" si="351"/>
        <v/>
      </c>
      <c r="AI692" s="184" t="str">
        <f>IF(AE:AE="","",IF(R692="Refreshment Beverage",AK692*(Rates!J$19/100),ROUND(SUM(AH692*(Rates!$J$8/100)),4)))</f>
        <v/>
      </c>
      <c r="AJ692" s="183" t="str">
        <f t="shared" si="352"/>
        <v/>
      </c>
      <c r="AK692" s="185" t="str">
        <f t="shared" si="353"/>
        <v/>
      </c>
      <c r="AL692" s="177" t="str">
        <f t="shared" si="354"/>
        <v/>
      </c>
      <c r="AM692" s="13" t="str">
        <f>IF(AS692="","",IF(R692="Refreshment Beverage",ROUND(AS692*Rates!K$19,4),ROUND(AO692*(VLOOKUP(VALUE(Q692),Rates!G$4:L$12,3,0)),4)))</f>
        <v/>
      </c>
      <c r="AN692" s="183" t="str">
        <f>IF(AS692="","",IF(R692="Refreshment Beverage",AS692*(Rates!J$19/100),MAX(AM692,AB692)))</f>
        <v/>
      </c>
      <c r="AO692" s="186" t="str">
        <f t="shared" si="355"/>
        <v/>
      </c>
      <c r="AP692" s="186" t="str">
        <f t="shared" si="356"/>
        <v/>
      </c>
      <c r="AQ692" s="186" t="str">
        <f>IF(AS692="","",IF(R692="Refreshment Beverage",ROUND(SUM(VLOOKUP(Q:Q,Rates!G$15:L$19,3,0)*(AS692-Y692-Z692-AA692)),4),ROUND(SUM(Rates!$K$8*AS692),4)))</f>
        <v/>
      </c>
      <c r="AR692" s="184" t="str">
        <f t="shared" si="357"/>
        <v/>
      </c>
      <c r="AS692" s="185" t="str">
        <f t="shared" si="358"/>
        <v/>
      </c>
      <c r="AT692" s="177" t="str">
        <f t="shared" si="359"/>
        <v/>
      </c>
      <c r="AU692" s="13" t="str">
        <f>IF(AX692="","",IF(R692="Refreshment Beverage",ROUND((BA692-Y692-Z692-AA692)*VLOOKUP(VALUE(Q692),Rates!G$15:L$19,3,0),4),ROUND(AW692*(VLOOKUP(VALUE(Q692),Rates!G:L,3,0)),4)))</f>
        <v/>
      </c>
      <c r="AV692" s="183" t="str">
        <f t="shared" si="360"/>
        <v/>
      </c>
      <c r="AW692" s="186" t="str">
        <f t="shared" si="361"/>
        <v/>
      </c>
      <c r="AX692" s="184" t="str">
        <f t="shared" si="362"/>
        <v/>
      </c>
      <c r="AY692" s="186" t="str">
        <f>IF(AX692="","",IF(R692="Refreshment Beverage",ROUND(SUM(AX692*Rates!K$19),4),ROUND(SUM(AX692*(Rates!J$8/100)),4)))</f>
        <v/>
      </c>
      <c r="AZ692" s="183" t="str">
        <f t="shared" si="363"/>
        <v/>
      </c>
      <c r="BA692" s="185" t="str">
        <f t="shared" si="364"/>
        <v/>
      </c>
      <c r="BD692" s="171"/>
      <c r="BE692" s="171"/>
      <c r="BF692" s="171"/>
      <c r="BG692" s="171"/>
    </row>
    <row r="693" spans="1:59" ht="15" customHeight="1" x14ac:dyDescent="0.3">
      <c r="A693" s="172"/>
      <c r="B693" s="172"/>
      <c r="C693" s="172"/>
      <c r="D693" s="173"/>
      <c r="E693" s="173"/>
      <c r="F693" s="173"/>
      <c r="G693" s="173"/>
      <c r="H693" s="173"/>
      <c r="I693" s="174"/>
      <c r="J693" s="175"/>
      <c r="K693" s="176" t="str">
        <f t="shared" si="336"/>
        <v/>
      </c>
      <c r="L693" s="177" t="str">
        <f t="shared" si="337"/>
        <v/>
      </c>
      <c r="M693" s="178" t="str">
        <f t="shared" si="338"/>
        <v/>
      </c>
      <c r="N693" s="44" t="str" cm="1">
        <f t="array" ref="N693">IFERROR(IF(_xlfn.SINGLE(A:A)="","",IF(R693="Beer",SUM(LOOKUP(2,1/(Rates!$B$3:$B$5&lt;=W693)/(Rates!$C$3:$C$5&gt;=W693),Rates!$D$3:$D$5)*(X693/100)*W693),IF(R693="Refreshment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44" t="str">
        <f t="shared" si="339"/>
        <v/>
      </c>
      <c r="P693" s="13"/>
      <c r="Q693" s="179" t="str">
        <f t="shared" si="340"/>
        <v/>
      </c>
      <c r="R693" s="180" t="str">
        <f t="shared" si="341"/>
        <v/>
      </c>
      <c r="S693" s="13" t="str">
        <f>IF(A693="","",IF(R693="Refreshment Beverage",VLOOKUP(VALUE(Q693),Rates!G$15:L$19,2,0),VLOOKUP(VALUE(Q693),Rates!G$4:L$8,2,0)))</f>
        <v/>
      </c>
      <c r="T693" s="13" t="str">
        <f t="shared" si="342"/>
        <v/>
      </c>
      <c r="U693" s="181" t="str">
        <f t="shared" si="343"/>
        <v/>
      </c>
      <c r="V693" s="13" t="str">
        <f t="shared" si="344"/>
        <v/>
      </c>
      <c r="W693" s="13" t="str">
        <f t="shared" si="345"/>
        <v/>
      </c>
      <c r="X693" s="182" t="str">
        <f t="shared" si="346"/>
        <v/>
      </c>
      <c r="Y693" s="183" t="str">
        <f>IF(A:A="","",IF(R693="Refreshment Beverage",VLOOKUP(Q693,Rates!G$15:L$19,6,0)*W693,VLOOKUP(Q693,Rates!G$4:L$12,6,0)*W693))</f>
        <v/>
      </c>
      <c r="Z693" s="183" t="str">
        <f t="shared" si="347"/>
        <v/>
      </c>
      <c r="AA693" s="17">
        <f t="shared" si="335"/>
        <v>0</v>
      </c>
      <c r="AB693" s="177" t="str" cm="1">
        <f t="array" ref="AB693">IF(_xlfn.SINGLE(A:A)="","",IF(R693="Refreshment Beverage","",IF(AND(R693="Beer",Q693=0),SUM(LOOKUP(2,1/(Rates!$B$15:$B$18&lt;=W693)/(Rates!$C$15:$C$18&gt;=W693),Rates!$D$15:$D$18)*W693),VLOOKUP(VALUE(_xlfn.SINGLE(Q:Q)),Rates!A:B,2,0)*W693)))</f>
        <v/>
      </c>
      <c r="AC693" s="177" t="str" cm="1">
        <f t="array" ref="AC693">IF(_xlfn.SINGLE(A:A)="","",IF(R693="Refreshment Beverage","",IF(AND(R693="Beer",Q693=0),SUM(LOOKUP(2,1/(Rates!$B$15:$B$18&lt;=W693)/(Rates!$C$15:$C$18&gt;=W693),Rates!$E$15:$E$18)*W693),VLOOKUP(VALUE(_xlfn.SINGLE(Q:Q)),Rates!A:C,3,0)*W693)))</f>
        <v/>
      </c>
      <c r="AD693" s="168">
        <f>IFERROR(IF(OR(Q693=1,Q693=2,Q693=3,Q693=4),VLOOKUP(Q693,Rates!$A$31:$B$34,2,0)*W693,IF(V693=1,VLOOKUP(U693,'REB BEV MIN MKUP'!B:E,4,0),IF(V693&gt;1,VLOOKUP(VALUE(W693),'REB BEV MIN MKUP'!O:Q,3,0),0))),0)</f>
        <v>0</v>
      </c>
      <c r="AE693" s="177" t="str">
        <f t="shared" si="348"/>
        <v/>
      </c>
      <c r="AF693" s="13" t="str">
        <f t="shared" si="349"/>
        <v/>
      </c>
      <c r="AG693" s="177" t="str">
        <f t="shared" si="350"/>
        <v/>
      </c>
      <c r="AH693" s="184" t="str">
        <f t="shared" si="351"/>
        <v/>
      </c>
      <c r="AI693" s="184" t="str">
        <f>IF(AE:AE="","",IF(R693="Refreshment Beverage",AK693*(Rates!J$19/100),ROUND(SUM(AH693*(Rates!$J$8/100)),4)))</f>
        <v/>
      </c>
      <c r="AJ693" s="183" t="str">
        <f t="shared" si="352"/>
        <v/>
      </c>
      <c r="AK693" s="185" t="str">
        <f t="shared" si="353"/>
        <v/>
      </c>
      <c r="AL693" s="177" t="str">
        <f t="shared" si="354"/>
        <v/>
      </c>
      <c r="AM693" s="13" t="str">
        <f>IF(AS693="","",IF(R693="Refreshment Beverage",ROUND(AS693*Rates!K$19,4),ROUND(AO693*(VLOOKUP(VALUE(Q693),Rates!G$4:L$12,3,0)),4)))</f>
        <v/>
      </c>
      <c r="AN693" s="183" t="str">
        <f>IF(AS693="","",IF(R693="Refreshment Beverage",AS693*(Rates!J$19/100),MAX(AM693,AB693)))</f>
        <v/>
      </c>
      <c r="AO693" s="186" t="str">
        <f t="shared" si="355"/>
        <v/>
      </c>
      <c r="AP693" s="186" t="str">
        <f t="shared" si="356"/>
        <v/>
      </c>
      <c r="AQ693" s="186" t="str">
        <f>IF(AS693="","",IF(R693="Refreshment Beverage",ROUND(SUM(VLOOKUP(Q:Q,Rates!G$15:L$19,3,0)*(AS693-Y693-Z693-AA693)),4),ROUND(SUM(Rates!$K$8*AS693),4)))</f>
        <v/>
      </c>
      <c r="AR693" s="184" t="str">
        <f t="shared" si="357"/>
        <v/>
      </c>
      <c r="AS693" s="185" t="str">
        <f t="shared" si="358"/>
        <v/>
      </c>
      <c r="AT693" s="177" t="str">
        <f t="shared" si="359"/>
        <v/>
      </c>
      <c r="AU693" s="13" t="str">
        <f>IF(AX693="","",IF(R693="Refreshment Beverage",ROUND((BA693-Y693-Z693-AA693)*VLOOKUP(VALUE(Q693),Rates!G$15:L$19,3,0),4),ROUND(AW693*(VLOOKUP(VALUE(Q693),Rates!G:L,3,0)),4)))</f>
        <v/>
      </c>
      <c r="AV693" s="183" t="str">
        <f t="shared" si="360"/>
        <v/>
      </c>
      <c r="AW693" s="186" t="str">
        <f t="shared" si="361"/>
        <v/>
      </c>
      <c r="AX693" s="184" t="str">
        <f t="shared" si="362"/>
        <v/>
      </c>
      <c r="AY693" s="186" t="str">
        <f>IF(AX693="","",IF(R693="Refreshment Beverage",ROUND(SUM(AX693*Rates!K$19),4),ROUND(SUM(AX693*(Rates!J$8/100)),4)))</f>
        <v/>
      </c>
      <c r="AZ693" s="183" t="str">
        <f t="shared" si="363"/>
        <v/>
      </c>
      <c r="BA693" s="185" t="str">
        <f t="shared" si="364"/>
        <v/>
      </c>
      <c r="BD693" s="171"/>
      <c r="BE693" s="171"/>
      <c r="BF693" s="171"/>
      <c r="BG693" s="171"/>
    </row>
    <row r="694" spans="1:59" ht="15" customHeight="1" x14ac:dyDescent="0.3">
      <c r="A694" s="172"/>
      <c r="B694" s="172"/>
      <c r="C694" s="172"/>
      <c r="D694" s="173"/>
      <c r="E694" s="173"/>
      <c r="F694" s="173"/>
      <c r="G694" s="173"/>
      <c r="H694" s="173"/>
      <c r="I694" s="174"/>
      <c r="J694" s="175"/>
      <c r="K694" s="176" t="str">
        <f t="shared" si="336"/>
        <v/>
      </c>
      <c r="L694" s="177" t="str">
        <f t="shared" si="337"/>
        <v/>
      </c>
      <c r="M694" s="178" t="str">
        <f t="shared" si="338"/>
        <v/>
      </c>
      <c r="N694" s="44" t="str" cm="1">
        <f t="array" ref="N694">IFERROR(IF(_xlfn.SINGLE(A:A)="","",IF(R694="Beer",SUM(LOOKUP(2,1/(Rates!$B$3:$B$5&lt;=W694)/(Rates!$C$3:$C$5&gt;=W694),Rates!$D$3:$D$5)*(X694/100)*W694),IF(R694="Refreshment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44" t="str">
        <f t="shared" si="339"/>
        <v/>
      </c>
      <c r="P694" s="13"/>
      <c r="Q694" s="179" t="str">
        <f t="shared" si="340"/>
        <v/>
      </c>
      <c r="R694" s="180" t="str">
        <f t="shared" si="341"/>
        <v/>
      </c>
      <c r="S694" s="13" t="str">
        <f>IF(A694="","",IF(R694="Refreshment Beverage",VLOOKUP(VALUE(Q694),Rates!G$15:L$19,2,0),VLOOKUP(VALUE(Q694),Rates!G$4:L$8,2,0)))</f>
        <v/>
      </c>
      <c r="T694" s="13" t="str">
        <f t="shared" si="342"/>
        <v/>
      </c>
      <c r="U694" s="181" t="str">
        <f t="shared" si="343"/>
        <v/>
      </c>
      <c r="V694" s="13" t="str">
        <f t="shared" si="344"/>
        <v/>
      </c>
      <c r="W694" s="13" t="str">
        <f t="shared" si="345"/>
        <v/>
      </c>
      <c r="X694" s="182" t="str">
        <f t="shared" si="346"/>
        <v/>
      </c>
      <c r="Y694" s="183" t="str">
        <f>IF(A:A="","",IF(R694="Refreshment Beverage",VLOOKUP(Q694,Rates!G$15:L$19,6,0)*W694,VLOOKUP(Q694,Rates!G$4:L$12,6,0)*W694))</f>
        <v/>
      </c>
      <c r="Z694" s="183" t="str">
        <f t="shared" si="347"/>
        <v/>
      </c>
      <c r="AA694" s="17">
        <f t="shared" si="335"/>
        <v>0</v>
      </c>
      <c r="AB694" s="177" t="str" cm="1">
        <f t="array" ref="AB694">IF(_xlfn.SINGLE(A:A)="","",IF(R694="Refreshment Beverage","",IF(AND(R694="Beer",Q694=0),SUM(LOOKUP(2,1/(Rates!$B$15:$B$18&lt;=W694)/(Rates!$C$15:$C$18&gt;=W694),Rates!$D$15:$D$18)*W694),VLOOKUP(VALUE(_xlfn.SINGLE(Q:Q)),Rates!A:B,2,0)*W694)))</f>
        <v/>
      </c>
      <c r="AC694" s="177" t="str" cm="1">
        <f t="array" ref="AC694">IF(_xlfn.SINGLE(A:A)="","",IF(R694="Refreshment Beverage","",IF(AND(R694="Beer",Q694=0),SUM(LOOKUP(2,1/(Rates!$B$15:$B$18&lt;=W694)/(Rates!$C$15:$C$18&gt;=W694),Rates!$E$15:$E$18)*W694),VLOOKUP(VALUE(_xlfn.SINGLE(Q:Q)),Rates!A:C,3,0)*W694)))</f>
        <v/>
      </c>
      <c r="AD694" s="168">
        <f>IFERROR(IF(OR(Q694=1,Q694=2,Q694=3,Q694=4),VLOOKUP(Q694,Rates!$A$31:$B$34,2,0)*W694,IF(V694=1,VLOOKUP(U694,'REB BEV MIN MKUP'!B:E,4,0),IF(V694&gt;1,VLOOKUP(VALUE(W694),'REB BEV MIN MKUP'!O:Q,3,0),0))),0)</f>
        <v>0</v>
      </c>
      <c r="AE694" s="177" t="str">
        <f t="shared" si="348"/>
        <v/>
      </c>
      <c r="AF694" s="13" t="str">
        <f t="shared" si="349"/>
        <v/>
      </c>
      <c r="AG694" s="177" t="str">
        <f t="shared" si="350"/>
        <v/>
      </c>
      <c r="AH694" s="184" t="str">
        <f t="shared" si="351"/>
        <v/>
      </c>
      <c r="AI694" s="184" t="str">
        <f>IF(AE:AE="","",IF(R694="Refreshment Beverage",AK694*(Rates!J$19/100),ROUND(SUM(AH694*(Rates!$J$8/100)),4)))</f>
        <v/>
      </c>
      <c r="AJ694" s="183" t="str">
        <f t="shared" si="352"/>
        <v/>
      </c>
      <c r="AK694" s="185" t="str">
        <f t="shared" si="353"/>
        <v/>
      </c>
      <c r="AL694" s="177" t="str">
        <f t="shared" si="354"/>
        <v/>
      </c>
      <c r="AM694" s="13" t="str">
        <f>IF(AS694="","",IF(R694="Refreshment Beverage",ROUND(AS694*Rates!K$19,4),ROUND(AO694*(VLOOKUP(VALUE(Q694),Rates!G$4:L$12,3,0)),4)))</f>
        <v/>
      </c>
      <c r="AN694" s="183" t="str">
        <f>IF(AS694="","",IF(R694="Refreshment Beverage",AS694*(Rates!J$19/100),MAX(AM694,AB694)))</f>
        <v/>
      </c>
      <c r="AO694" s="186" t="str">
        <f t="shared" si="355"/>
        <v/>
      </c>
      <c r="AP694" s="186" t="str">
        <f t="shared" si="356"/>
        <v/>
      </c>
      <c r="AQ694" s="186" t="str">
        <f>IF(AS694="","",IF(R694="Refreshment Beverage",ROUND(SUM(VLOOKUP(Q:Q,Rates!G$15:L$19,3,0)*(AS694-Y694-Z694-AA694)),4),ROUND(SUM(Rates!$K$8*AS694),4)))</f>
        <v/>
      </c>
      <c r="AR694" s="184" t="str">
        <f t="shared" si="357"/>
        <v/>
      </c>
      <c r="AS694" s="185" t="str">
        <f t="shared" si="358"/>
        <v/>
      </c>
      <c r="AT694" s="177" t="str">
        <f t="shared" si="359"/>
        <v/>
      </c>
      <c r="AU694" s="13" t="str">
        <f>IF(AX694="","",IF(R694="Refreshment Beverage",ROUND((BA694-Y694-Z694-AA694)*VLOOKUP(VALUE(Q694),Rates!G$15:L$19,3,0),4),ROUND(AW694*(VLOOKUP(VALUE(Q694),Rates!G:L,3,0)),4)))</f>
        <v/>
      </c>
      <c r="AV694" s="183" t="str">
        <f t="shared" si="360"/>
        <v/>
      </c>
      <c r="AW694" s="186" t="str">
        <f t="shared" si="361"/>
        <v/>
      </c>
      <c r="AX694" s="184" t="str">
        <f t="shared" si="362"/>
        <v/>
      </c>
      <c r="AY694" s="186" t="str">
        <f>IF(AX694="","",IF(R694="Refreshment Beverage",ROUND(SUM(AX694*Rates!K$19),4),ROUND(SUM(AX694*(Rates!J$8/100)),4)))</f>
        <v/>
      </c>
      <c r="AZ694" s="183" t="str">
        <f t="shared" si="363"/>
        <v/>
      </c>
      <c r="BA694" s="185" t="str">
        <f t="shared" si="364"/>
        <v/>
      </c>
      <c r="BD694" s="171"/>
      <c r="BE694" s="171"/>
      <c r="BF694" s="171"/>
      <c r="BG694" s="171"/>
    </row>
    <row r="695" spans="1:59" ht="15" customHeight="1" x14ac:dyDescent="0.3">
      <c r="A695" s="172"/>
      <c r="B695" s="172"/>
      <c r="C695" s="172"/>
      <c r="D695" s="173"/>
      <c r="E695" s="173"/>
      <c r="F695" s="173"/>
      <c r="G695" s="173"/>
      <c r="H695" s="173"/>
      <c r="I695" s="174"/>
      <c r="J695" s="175"/>
      <c r="K695" s="176" t="str">
        <f t="shared" si="336"/>
        <v/>
      </c>
      <c r="L695" s="177" t="str">
        <f t="shared" si="337"/>
        <v/>
      </c>
      <c r="M695" s="178" t="str">
        <f t="shared" si="338"/>
        <v/>
      </c>
      <c r="N695" s="44" t="str" cm="1">
        <f t="array" ref="N695">IFERROR(IF(_xlfn.SINGLE(A:A)="","",IF(R695="Beer",SUM(LOOKUP(2,1/(Rates!$B$3:$B$5&lt;=W695)/(Rates!$C$3:$C$5&gt;=W695),Rates!$D$3:$D$5)*(X695/100)*W695),IF(R695="Refreshment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44" t="str">
        <f t="shared" si="339"/>
        <v/>
      </c>
      <c r="P695" s="13"/>
      <c r="Q695" s="179" t="str">
        <f t="shared" si="340"/>
        <v/>
      </c>
      <c r="R695" s="180" t="str">
        <f t="shared" si="341"/>
        <v/>
      </c>
      <c r="S695" s="13" t="str">
        <f>IF(A695="","",IF(R695="Refreshment Beverage",VLOOKUP(VALUE(Q695),Rates!G$15:L$19,2,0),VLOOKUP(VALUE(Q695),Rates!G$4:L$8,2,0)))</f>
        <v/>
      </c>
      <c r="T695" s="13" t="str">
        <f t="shared" si="342"/>
        <v/>
      </c>
      <c r="U695" s="181" t="str">
        <f t="shared" si="343"/>
        <v/>
      </c>
      <c r="V695" s="13" t="str">
        <f t="shared" si="344"/>
        <v/>
      </c>
      <c r="W695" s="13" t="str">
        <f t="shared" si="345"/>
        <v/>
      </c>
      <c r="X695" s="182" t="str">
        <f t="shared" si="346"/>
        <v/>
      </c>
      <c r="Y695" s="183" t="str">
        <f>IF(A:A="","",IF(R695="Refreshment Beverage",VLOOKUP(Q695,Rates!G$15:L$19,6,0)*W695,VLOOKUP(Q695,Rates!G$4:L$12,6,0)*W695))</f>
        <v/>
      </c>
      <c r="Z695" s="183" t="str">
        <f t="shared" si="347"/>
        <v/>
      </c>
      <c r="AA695" s="17">
        <f t="shared" si="335"/>
        <v>0</v>
      </c>
      <c r="AB695" s="177" t="str" cm="1">
        <f t="array" ref="AB695">IF(_xlfn.SINGLE(A:A)="","",IF(R695="Refreshment Beverage","",IF(AND(R695="Beer",Q695=0),SUM(LOOKUP(2,1/(Rates!$B$15:$B$18&lt;=W695)/(Rates!$C$15:$C$18&gt;=W695),Rates!$D$15:$D$18)*W695),VLOOKUP(VALUE(_xlfn.SINGLE(Q:Q)),Rates!A:B,2,0)*W695)))</f>
        <v/>
      </c>
      <c r="AC695" s="177" t="str" cm="1">
        <f t="array" ref="AC695">IF(_xlfn.SINGLE(A:A)="","",IF(R695="Refreshment Beverage","",IF(AND(R695="Beer",Q695=0),SUM(LOOKUP(2,1/(Rates!$B$15:$B$18&lt;=W695)/(Rates!$C$15:$C$18&gt;=W695),Rates!$E$15:$E$18)*W695),VLOOKUP(VALUE(_xlfn.SINGLE(Q:Q)),Rates!A:C,3,0)*W695)))</f>
        <v/>
      </c>
      <c r="AD695" s="168">
        <f>IFERROR(IF(OR(Q695=1,Q695=2,Q695=3,Q695=4),VLOOKUP(Q695,Rates!$A$31:$B$34,2,0)*W695,IF(V695=1,VLOOKUP(U695,'REB BEV MIN MKUP'!B:E,4,0),IF(V695&gt;1,VLOOKUP(VALUE(W695),'REB BEV MIN MKUP'!O:Q,3,0),0))),0)</f>
        <v>0</v>
      </c>
      <c r="AE695" s="177" t="str">
        <f t="shared" si="348"/>
        <v/>
      </c>
      <c r="AF695" s="13" t="str">
        <f t="shared" si="349"/>
        <v/>
      </c>
      <c r="AG695" s="177" t="str">
        <f t="shared" si="350"/>
        <v/>
      </c>
      <c r="AH695" s="184" t="str">
        <f t="shared" si="351"/>
        <v/>
      </c>
      <c r="AI695" s="184" t="str">
        <f>IF(AE:AE="","",IF(R695="Refreshment Beverage",AK695*(Rates!J$19/100),ROUND(SUM(AH695*(Rates!$J$8/100)),4)))</f>
        <v/>
      </c>
      <c r="AJ695" s="183" t="str">
        <f t="shared" si="352"/>
        <v/>
      </c>
      <c r="AK695" s="185" t="str">
        <f t="shared" si="353"/>
        <v/>
      </c>
      <c r="AL695" s="177" t="str">
        <f t="shared" si="354"/>
        <v/>
      </c>
      <c r="AM695" s="13" t="str">
        <f>IF(AS695="","",IF(R695="Refreshment Beverage",ROUND(AS695*Rates!K$19,4),ROUND(AO695*(VLOOKUP(VALUE(Q695),Rates!G$4:L$12,3,0)),4)))</f>
        <v/>
      </c>
      <c r="AN695" s="183" t="str">
        <f>IF(AS695="","",IF(R695="Refreshment Beverage",AS695*(Rates!J$19/100),MAX(AM695,AB695)))</f>
        <v/>
      </c>
      <c r="AO695" s="186" t="str">
        <f t="shared" si="355"/>
        <v/>
      </c>
      <c r="AP695" s="186" t="str">
        <f t="shared" si="356"/>
        <v/>
      </c>
      <c r="AQ695" s="186" t="str">
        <f>IF(AS695="","",IF(R695="Refreshment Beverage",ROUND(SUM(VLOOKUP(Q:Q,Rates!G$15:L$19,3,0)*(AS695-Y695-Z695-AA695)),4),ROUND(SUM(Rates!$K$8*AS695),4)))</f>
        <v/>
      </c>
      <c r="AR695" s="184" t="str">
        <f t="shared" si="357"/>
        <v/>
      </c>
      <c r="AS695" s="185" t="str">
        <f t="shared" si="358"/>
        <v/>
      </c>
      <c r="AT695" s="177" t="str">
        <f t="shared" si="359"/>
        <v/>
      </c>
      <c r="AU695" s="13" t="str">
        <f>IF(AX695="","",IF(R695="Refreshment Beverage",ROUND((BA695-Y695-Z695-AA695)*VLOOKUP(VALUE(Q695),Rates!G$15:L$19,3,0),4),ROUND(AW695*(VLOOKUP(VALUE(Q695),Rates!G:L,3,0)),4)))</f>
        <v/>
      </c>
      <c r="AV695" s="183" t="str">
        <f t="shared" si="360"/>
        <v/>
      </c>
      <c r="AW695" s="186" t="str">
        <f t="shared" si="361"/>
        <v/>
      </c>
      <c r="AX695" s="184" t="str">
        <f t="shared" si="362"/>
        <v/>
      </c>
      <c r="AY695" s="186" t="str">
        <f>IF(AX695="","",IF(R695="Refreshment Beverage",ROUND(SUM(AX695*Rates!K$19),4),ROUND(SUM(AX695*(Rates!J$8/100)),4)))</f>
        <v/>
      </c>
      <c r="AZ695" s="183" t="str">
        <f t="shared" si="363"/>
        <v/>
      </c>
      <c r="BA695" s="185" t="str">
        <f t="shared" si="364"/>
        <v/>
      </c>
      <c r="BD695" s="171"/>
      <c r="BE695" s="171"/>
      <c r="BF695" s="171"/>
      <c r="BG695" s="171"/>
    </row>
    <row r="696" spans="1:59" ht="15" customHeight="1" x14ac:dyDescent="0.3">
      <c r="A696" s="172"/>
      <c r="B696" s="172"/>
      <c r="C696" s="172"/>
      <c r="D696" s="173"/>
      <c r="E696" s="173"/>
      <c r="F696" s="173"/>
      <c r="G696" s="173"/>
      <c r="H696" s="173"/>
      <c r="I696" s="174"/>
      <c r="J696" s="175"/>
      <c r="K696" s="176" t="str">
        <f t="shared" si="336"/>
        <v/>
      </c>
      <c r="L696" s="177" t="str">
        <f t="shared" si="337"/>
        <v/>
      </c>
      <c r="M696" s="178" t="str">
        <f t="shared" si="338"/>
        <v/>
      </c>
      <c r="N696" s="44" t="str" cm="1">
        <f t="array" ref="N696">IFERROR(IF(_xlfn.SINGLE(A:A)="","",IF(R696="Beer",SUM(LOOKUP(2,1/(Rates!$B$3:$B$5&lt;=W696)/(Rates!$C$3:$C$5&gt;=W696),Rates!$D$3:$D$5)*(X696/100)*W696),IF(R696="Refreshment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44" t="str">
        <f t="shared" si="339"/>
        <v/>
      </c>
      <c r="P696" s="13"/>
      <c r="Q696" s="179" t="str">
        <f t="shared" si="340"/>
        <v/>
      </c>
      <c r="R696" s="180" t="str">
        <f t="shared" si="341"/>
        <v/>
      </c>
      <c r="S696" s="13" t="str">
        <f>IF(A696="","",IF(R696="Refreshment Beverage",VLOOKUP(VALUE(Q696),Rates!G$15:L$19,2,0),VLOOKUP(VALUE(Q696),Rates!G$4:L$8,2,0)))</f>
        <v/>
      </c>
      <c r="T696" s="13" t="str">
        <f t="shared" si="342"/>
        <v/>
      </c>
      <c r="U696" s="181" t="str">
        <f t="shared" si="343"/>
        <v/>
      </c>
      <c r="V696" s="13" t="str">
        <f t="shared" si="344"/>
        <v/>
      </c>
      <c r="W696" s="13" t="str">
        <f t="shared" si="345"/>
        <v/>
      </c>
      <c r="X696" s="182" t="str">
        <f t="shared" si="346"/>
        <v/>
      </c>
      <c r="Y696" s="183" t="str">
        <f>IF(A:A="","",IF(R696="Refreshment Beverage",VLOOKUP(Q696,Rates!G$15:L$19,6,0)*W696,VLOOKUP(Q696,Rates!G$4:L$12,6,0)*W696))</f>
        <v/>
      </c>
      <c r="Z696" s="183" t="str">
        <f t="shared" si="347"/>
        <v/>
      </c>
      <c r="AA696" s="17">
        <f t="shared" si="335"/>
        <v>0</v>
      </c>
      <c r="AB696" s="177" t="str" cm="1">
        <f t="array" ref="AB696">IF(_xlfn.SINGLE(A:A)="","",IF(R696="Refreshment Beverage","",IF(AND(R696="Beer",Q696=0),SUM(LOOKUP(2,1/(Rates!$B$15:$B$18&lt;=W696)/(Rates!$C$15:$C$18&gt;=W696),Rates!$D$15:$D$18)*W696),VLOOKUP(VALUE(_xlfn.SINGLE(Q:Q)),Rates!A:B,2,0)*W696)))</f>
        <v/>
      </c>
      <c r="AC696" s="177" t="str" cm="1">
        <f t="array" ref="AC696">IF(_xlfn.SINGLE(A:A)="","",IF(R696="Refreshment Beverage","",IF(AND(R696="Beer",Q696=0),SUM(LOOKUP(2,1/(Rates!$B$15:$B$18&lt;=W696)/(Rates!$C$15:$C$18&gt;=W696),Rates!$E$15:$E$18)*W696),VLOOKUP(VALUE(_xlfn.SINGLE(Q:Q)),Rates!A:C,3,0)*W696)))</f>
        <v/>
      </c>
      <c r="AD696" s="168">
        <f>IFERROR(IF(OR(Q696=1,Q696=2,Q696=3,Q696=4),VLOOKUP(Q696,Rates!$A$31:$B$34,2,0)*W696,IF(V696=1,VLOOKUP(U696,'REB BEV MIN MKUP'!B:E,4,0),IF(V696&gt;1,VLOOKUP(VALUE(W696),'REB BEV MIN MKUP'!O:Q,3,0),0))),0)</f>
        <v>0</v>
      </c>
      <c r="AE696" s="177" t="str">
        <f t="shared" si="348"/>
        <v/>
      </c>
      <c r="AF696" s="13" t="str">
        <f t="shared" si="349"/>
        <v/>
      </c>
      <c r="AG696" s="177" t="str">
        <f t="shared" si="350"/>
        <v/>
      </c>
      <c r="AH696" s="184" t="str">
        <f t="shared" si="351"/>
        <v/>
      </c>
      <c r="AI696" s="184" t="str">
        <f>IF(AE:AE="","",IF(R696="Refreshment Beverage",AK696*(Rates!J$19/100),ROUND(SUM(AH696*(Rates!$J$8/100)),4)))</f>
        <v/>
      </c>
      <c r="AJ696" s="183" t="str">
        <f t="shared" si="352"/>
        <v/>
      </c>
      <c r="AK696" s="185" t="str">
        <f t="shared" si="353"/>
        <v/>
      </c>
      <c r="AL696" s="177" t="str">
        <f t="shared" si="354"/>
        <v/>
      </c>
      <c r="AM696" s="13" t="str">
        <f>IF(AS696="","",IF(R696="Refreshment Beverage",ROUND(AS696*Rates!K$19,4),ROUND(AO696*(VLOOKUP(VALUE(Q696),Rates!G$4:L$12,3,0)),4)))</f>
        <v/>
      </c>
      <c r="AN696" s="183" t="str">
        <f>IF(AS696="","",IF(R696="Refreshment Beverage",AS696*(Rates!J$19/100),MAX(AM696,AB696)))</f>
        <v/>
      </c>
      <c r="AO696" s="186" t="str">
        <f t="shared" si="355"/>
        <v/>
      </c>
      <c r="AP696" s="186" t="str">
        <f t="shared" si="356"/>
        <v/>
      </c>
      <c r="AQ696" s="186" t="str">
        <f>IF(AS696="","",IF(R696="Refreshment Beverage",ROUND(SUM(VLOOKUP(Q:Q,Rates!G$15:L$19,3,0)*(AS696-Y696-Z696-AA696)),4),ROUND(SUM(Rates!$K$8*AS696),4)))</f>
        <v/>
      </c>
      <c r="AR696" s="184" t="str">
        <f t="shared" si="357"/>
        <v/>
      </c>
      <c r="AS696" s="185" t="str">
        <f t="shared" si="358"/>
        <v/>
      </c>
      <c r="AT696" s="177" t="str">
        <f t="shared" si="359"/>
        <v/>
      </c>
      <c r="AU696" s="13" t="str">
        <f>IF(AX696="","",IF(R696="Refreshment Beverage",ROUND((BA696-Y696-Z696-AA696)*VLOOKUP(VALUE(Q696),Rates!G$15:L$19,3,0),4),ROUND(AW696*(VLOOKUP(VALUE(Q696),Rates!G:L,3,0)),4)))</f>
        <v/>
      </c>
      <c r="AV696" s="183" t="str">
        <f t="shared" si="360"/>
        <v/>
      </c>
      <c r="AW696" s="186" t="str">
        <f t="shared" si="361"/>
        <v/>
      </c>
      <c r="AX696" s="184" t="str">
        <f t="shared" si="362"/>
        <v/>
      </c>
      <c r="AY696" s="186" t="str">
        <f>IF(AX696="","",IF(R696="Refreshment Beverage",ROUND(SUM(AX696*Rates!K$19),4),ROUND(SUM(AX696*(Rates!J$8/100)),4)))</f>
        <v/>
      </c>
      <c r="AZ696" s="183" t="str">
        <f t="shared" si="363"/>
        <v/>
      </c>
      <c r="BA696" s="185" t="str">
        <f t="shared" si="364"/>
        <v/>
      </c>
      <c r="BD696" s="171"/>
      <c r="BE696" s="171"/>
      <c r="BF696" s="171"/>
      <c r="BG696" s="171"/>
    </row>
    <row r="697" spans="1:59" ht="15" customHeight="1" x14ac:dyDescent="0.3">
      <c r="A697" s="172"/>
      <c r="B697" s="172"/>
      <c r="C697" s="172"/>
      <c r="D697" s="173"/>
      <c r="E697" s="173"/>
      <c r="F697" s="173"/>
      <c r="G697" s="173"/>
      <c r="H697" s="173"/>
      <c r="I697" s="174"/>
      <c r="J697" s="175"/>
      <c r="K697" s="176" t="str">
        <f t="shared" si="336"/>
        <v/>
      </c>
      <c r="L697" s="177" t="str">
        <f t="shared" si="337"/>
        <v/>
      </c>
      <c r="M697" s="178" t="str">
        <f t="shared" si="338"/>
        <v/>
      </c>
      <c r="N697" s="44" t="str" cm="1">
        <f t="array" ref="N697">IFERROR(IF(_xlfn.SINGLE(A:A)="","",IF(R697="Beer",SUM(LOOKUP(2,1/(Rates!$B$3:$B$5&lt;=W697)/(Rates!$C$3:$C$5&gt;=W697),Rates!$D$3:$D$5)*(X697/100)*W697),IF(R697="Refreshment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44" t="str">
        <f t="shared" si="339"/>
        <v/>
      </c>
      <c r="P697" s="13"/>
      <c r="Q697" s="179" t="str">
        <f t="shared" si="340"/>
        <v/>
      </c>
      <c r="R697" s="180" t="str">
        <f t="shared" si="341"/>
        <v/>
      </c>
      <c r="S697" s="13" t="str">
        <f>IF(A697="","",IF(R697="Refreshment Beverage",VLOOKUP(VALUE(Q697),Rates!G$15:L$19,2,0),VLOOKUP(VALUE(Q697),Rates!G$4:L$8,2,0)))</f>
        <v/>
      </c>
      <c r="T697" s="13" t="str">
        <f t="shared" si="342"/>
        <v/>
      </c>
      <c r="U697" s="181" t="str">
        <f t="shared" si="343"/>
        <v/>
      </c>
      <c r="V697" s="13" t="str">
        <f t="shared" si="344"/>
        <v/>
      </c>
      <c r="W697" s="13" t="str">
        <f t="shared" si="345"/>
        <v/>
      </c>
      <c r="X697" s="182" t="str">
        <f t="shared" si="346"/>
        <v/>
      </c>
      <c r="Y697" s="183" t="str">
        <f>IF(A:A="","",IF(R697="Refreshment Beverage",VLOOKUP(Q697,Rates!G$15:L$19,6,0)*W697,VLOOKUP(Q697,Rates!G$4:L$12,6,0)*W697))</f>
        <v/>
      </c>
      <c r="Z697" s="183" t="str">
        <f t="shared" si="347"/>
        <v/>
      </c>
      <c r="AA697" s="17">
        <f t="shared" si="335"/>
        <v>0</v>
      </c>
      <c r="AB697" s="177" t="str" cm="1">
        <f t="array" ref="AB697">IF(_xlfn.SINGLE(A:A)="","",IF(R697="Refreshment Beverage","",IF(AND(R697="Beer",Q697=0),SUM(LOOKUP(2,1/(Rates!$B$15:$B$18&lt;=W697)/(Rates!$C$15:$C$18&gt;=W697),Rates!$D$15:$D$18)*W697),VLOOKUP(VALUE(_xlfn.SINGLE(Q:Q)),Rates!A:B,2,0)*W697)))</f>
        <v/>
      </c>
      <c r="AC697" s="177" t="str" cm="1">
        <f t="array" ref="AC697">IF(_xlfn.SINGLE(A:A)="","",IF(R697="Refreshment Beverage","",IF(AND(R697="Beer",Q697=0),SUM(LOOKUP(2,1/(Rates!$B$15:$B$18&lt;=W697)/(Rates!$C$15:$C$18&gt;=W697),Rates!$E$15:$E$18)*W697),VLOOKUP(VALUE(_xlfn.SINGLE(Q:Q)),Rates!A:C,3,0)*W697)))</f>
        <v/>
      </c>
      <c r="AD697" s="168">
        <f>IFERROR(IF(OR(Q697=1,Q697=2,Q697=3,Q697=4),VLOOKUP(Q697,Rates!$A$31:$B$34,2,0)*W697,IF(V697=1,VLOOKUP(U697,'REB BEV MIN MKUP'!B:E,4,0),IF(V697&gt;1,VLOOKUP(VALUE(W697),'REB BEV MIN MKUP'!O:Q,3,0),0))),0)</f>
        <v>0</v>
      </c>
      <c r="AE697" s="177" t="str">
        <f t="shared" si="348"/>
        <v/>
      </c>
      <c r="AF697" s="13" t="str">
        <f t="shared" si="349"/>
        <v/>
      </c>
      <c r="AG697" s="177" t="str">
        <f t="shared" si="350"/>
        <v/>
      </c>
      <c r="AH697" s="184" t="str">
        <f t="shared" si="351"/>
        <v/>
      </c>
      <c r="AI697" s="184" t="str">
        <f>IF(AE:AE="","",IF(R697="Refreshment Beverage",AK697*(Rates!J$19/100),ROUND(SUM(AH697*(Rates!$J$8/100)),4)))</f>
        <v/>
      </c>
      <c r="AJ697" s="183" t="str">
        <f t="shared" si="352"/>
        <v/>
      </c>
      <c r="AK697" s="185" t="str">
        <f t="shared" si="353"/>
        <v/>
      </c>
      <c r="AL697" s="177" t="str">
        <f t="shared" si="354"/>
        <v/>
      </c>
      <c r="AM697" s="13" t="str">
        <f>IF(AS697="","",IF(R697="Refreshment Beverage",ROUND(AS697*Rates!K$19,4),ROUND(AO697*(VLOOKUP(VALUE(Q697),Rates!G$4:L$12,3,0)),4)))</f>
        <v/>
      </c>
      <c r="AN697" s="183" t="str">
        <f>IF(AS697="","",IF(R697="Refreshment Beverage",AS697*(Rates!J$19/100),MAX(AM697,AB697)))</f>
        <v/>
      </c>
      <c r="AO697" s="186" t="str">
        <f t="shared" si="355"/>
        <v/>
      </c>
      <c r="AP697" s="186" t="str">
        <f t="shared" si="356"/>
        <v/>
      </c>
      <c r="AQ697" s="186" t="str">
        <f>IF(AS697="","",IF(R697="Refreshment Beverage",ROUND(SUM(VLOOKUP(Q:Q,Rates!G$15:L$19,3,0)*(AS697-Y697-Z697-AA697)),4),ROUND(SUM(Rates!$K$8*AS697),4)))</f>
        <v/>
      </c>
      <c r="AR697" s="184" t="str">
        <f t="shared" si="357"/>
        <v/>
      </c>
      <c r="AS697" s="185" t="str">
        <f t="shared" si="358"/>
        <v/>
      </c>
      <c r="AT697" s="177" t="str">
        <f t="shared" si="359"/>
        <v/>
      </c>
      <c r="AU697" s="13" t="str">
        <f>IF(AX697="","",IF(R697="Refreshment Beverage",ROUND((BA697-Y697-Z697-AA697)*VLOOKUP(VALUE(Q697),Rates!G$15:L$19,3,0),4),ROUND(AW697*(VLOOKUP(VALUE(Q697),Rates!G:L,3,0)),4)))</f>
        <v/>
      </c>
      <c r="AV697" s="183" t="str">
        <f t="shared" si="360"/>
        <v/>
      </c>
      <c r="AW697" s="186" t="str">
        <f t="shared" si="361"/>
        <v/>
      </c>
      <c r="AX697" s="184" t="str">
        <f t="shared" si="362"/>
        <v/>
      </c>
      <c r="AY697" s="186" t="str">
        <f>IF(AX697="","",IF(R697="Refreshment Beverage",ROUND(SUM(AX697*Rates!K$19),4),ROUND(SUM(AX697*(Rates!J$8/100)),4)))</f>
        <v/>
      </c>
      <c r="AZ697" s="183" t="str">
        <f t="shared" si="363"/>
        <v/>
      </c>
      <c r="BA697" s="185" t="str">
        <f t="shared" si="364"/>
        <v/>
      </c>
      <c r="BD697" s="171"/>
      <c r="BE697" s="171"/>
      <c r="BF697" s="171"/>
      <c r="BG697" s="171"/>
    </row>
    <row r="698" spans="1:59" ht="15" customHeight="1" x14ac:dyDescent="0.3">
      <c r="A698" s="172"/>
      <c r="B698" s="172"/>
      <c r="C698" s="172"/>
      <c r="D698" s="173"/>
      <c r="E698" s="173"/>
      <c r="F698" s="173"/>
      <c r="G698" s="173"/>
      <c r="H698" s="173"/>
      <c r="I698" s="174"/>
      <c r="J698" s="175"/>
      <c r="K698" s="176" t="str">
        <f t="shared" si="336"/>
        <v/>
      </c>
      <c r="L698" s="177" t="str">
        <f t="shared" si="337"/>
        <v/>
      </c>
      <c r="M698" s="178" t="str">
        <f t="shared" si="338"/>
        <v/>
      </c>
      <c r="N698" s="44" t="str" cm="1">
        <f t="array" ref="N698">IFERROR(IF(_xlfn.SINGLE(A:A)="","",IF(R698="Beer",SUM(LOOKUP(2,1/(Rates!$B$3:$B$5&lt;=W698)/(Rates!$C$3:$C$5&gt;=W698),Rates!$D$3:$D$5)*(X698/100)*W698),IF(R698="Refreshment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44" t="str">
        <f t="shared" si="339"/>
        <v/>
      </c>
      <c r="P698" s="13"/>
      <c r="Q698" s="179" t="str">
        <f t="shared" si="340"/>
        <v/>
      </c>
      <c r="R698" s="180" t="str">
        <f t="shared" si="341"/>
        <v/>
      </c>
      <c r="S698" s="13" t="str">
        <f>IF(A698="","",IF(R698="Refreshment Beverage",VLOOKUP(VALUE(Q698),Rates!G$15:L$19,2,0),VLOOKUP(VALUE(Q698),Rates!G$4:L$8,2,0)))</f>
        <v/>
      </c>
      <c r="T698" s="13" t="str">
        <f t="shared" si="342"/>
        <v/>
      </c>
      <c r="U698" s="181" t="str">
        <f t="shared" si="343"/>
        <v/>
      </c>
      <c r="V698" s="13" t="str">
        <f t="shared" si="344"/>
        <v/>
      </c>
      <c r="W698" s="13" t="str">
        <f t="shared" si="345"/>
        <v/>
      </c>
      <c r="X698" s="182" t="str">
        <f t="shared" si="346"/>
        <v/>
      </c>
      <c r="Y698" s="183" t="str">
        <f>IF(A:A="","",IF(R698="Refreshment Beverage",VLOOKUP(Q698,Rates!G$15:L$19,6,0)*W698,VLOOKUP(Q698,Rates!G$4:L$12,6,0)*W698))</f>
        <v/>
      </c>
      <c r="Z698" s="183" t="str">
        <f t="shared" si="347"/>
        <v/>
      </c>
      <c r="AA698" s="17">
        <f t="shared" si="335"/>
        <v>0</v>
      </c>
      <c r="AB698" s="177" t="str" cm="1">
        <f t="array" ref="AB698">IF(_xlfn.SINGLE(A:A)="","",IF(R698="Refreshment Beverage","",IF(AND(R698="Beer",Q698=0),SUM(LOOKUP(2,1/(Rates!$B$15:$B$18&lt;=W698)/(Rates!$C$15:$C$18&gt;=W698),Rates!$D$15:$D$18)*W698),VLOOKUP(VALUE(_xlfn.SINGLE(Q:Q)),Rates!A:B,2,0)*W698)))</f>
        <v/>
      </c>
      <c r="AC698" s="177" t="str" cm="1">
        <f t="array" ref="AC698">IF(_xlfn.SINGLE(A:A)="","",IF(R698="Refreshment Beverage","",IF(AND(R698="Beer",Q698=0),SUM(LOOKUP(2,1/(Rates!$B$15:$B$18&lt;=W698)/(Rates!$C$15:$C$18&gt;=W698),Rates!$E$15:$E$18)*W698),VLOOKUP(VALUE(_xlfn.SINGLE(Q:Q)),Rates!A:C,3,0)*W698)))</f>
        <v/>
      </c>
      <c r="AD698" s="168">
        <f>IFERROR(IF(OR(Q698=1,Q698=2,Q698=3,Q698=4),VLOOKUP(Q698,Rates!$A$31:$B$34,2,0)*W698,IF(V698=1,VLOOKUP(U698,'REB BEV MIN MKUP'!B:E,4,0),IF(V698&gt;1,VLOOKUP(VALUE(W698),'REB BEV MIN MKUP'!O:Q,3,0),0))),0)</f>
        <v>0</v>
      </c>
      <c r="AE698" s="177" t="str">
        <f t="shared" si="348"/>
        <v/>
      </c>
      <c r="AF698" s="13" t="str">
        <f t="shared" si="349"/>
        <v/>
      </c>
      <c r="AG698" s="177" t="str">
        <f t="shared" si="350"/>
        <v/>
      </c>
      <c r="AH698" s="184" t="str">
        <f t="shared" si="351"/>
        <v/>
      </c>
      <c r="AI698" s="184" t="str">
        <f>IF(AE:AE="","",IF(R698="Refreshment Beverage",AK698*(Rates!J$19/100),ROUND(SUM(AH698*(Rates!$J$8/100)),4)))</f>
        <v/>
      </c>
      <c r="AJ698" s="183" t="str">
        <f t="shared" si="352"/>
        <v/>
      </c>
      <c r="AK698" s="185" t="str">
        <f t="shared" si="353"/>
        <v/>
      </c>
      <c r="AL698" s="177" t="str">
        <f t="shared" si="354"/>
        <v/>
      </c>
      <c r="AM698" s="13" t="str">
        <f>IF(AS698="","",IF(R698="Refreshment Beverage",ROUND(AS698*Rates!K$19,4),ROUND(AO698*(VLOOKUP(VALUE(Q698),Rates!G$4:L$12,3,0)),4)))</f>
        <v/>
      </c>
      <c r="AN698" s="183" t="str">
        <f>IF(AS698="","",IF(R698="Refreshment Beverage",AS698*(Rates!J$19/100),MAX(AM698,AB698)))</f>
        <v/>
      </c>
      <c r="AO698" s="186" t="str">
        <f t="shared" si="355"/>
        <v/>
      </c>
      <c r="AP698" s="186" t="str">
        <f t="shared" si="356"/>
        <v/>
      </c>
      <c r="AQ698" s="186" t="str">
        <f>IF(AS698="","",IF(R698="Refreshment Beverage",ROUND(SUM(VLOOKUP(Q:Q,Rates!G$15:L$19,3,0)*(AS698-Y698-Z698-AA698)),4),ROUND(SUM(Rates!$K$8*AS698),4)))</f>
        <v/>
      </c>
      <c r="AR698" s="184" t="str">
        <f t="shared" si="357"/>
        <v/>
      </c>
      <c r="AS698" s="185" t="str">
        <f t="shared" si="358"/>
        <v/>
      </c>
      <c r="AT698" s="177" t="str">
        <f t="shared" si="359"/>
        <v/>
      </c>
      <c r="AU698" s="13" t="str">
        <f>IF(AX698="","",IF(R698="Refreshment Beverage",ROUND((BA698-Y698-Z698-AA698)*VLOOKUP(VALUE(Q698),Rates!G$15:L$19,3,0),4),ROUND(AW698*(VLOOKUP(VALUE(Q698),Rates!G:L,3,0)),4)))</f>
        <v/>
      </c>
      <c r="AV698" s="183" t="str">
        <f t="shared" si="360"/>
        <v/>
      </c>
      <c r="AW698" s="186" t="str">
        <f t="shared" si="361"/>
        <v/>
      </c>
      <c r="AX698" s="184" t="str">
        <f t="shared" si="362"/>
        <v/>
      </c>
      <c r="AY698" s="186" t="str">
        <f>IF(AX698="","",IF(R698="Refreshment Beverage",ROUND(SUM(AX698*Rates!K$19),4),ROUND(SUM(AX698*(Rates!J$8/100)),4)))</f>
        <v/>
      </c>
      <c r="AZ698" s="183" t="str">
        <f t="shared" si="363"/>
        <v/>
      </c>
      <c r="BA698" s="185" t="str">
        <f t="shared" si="364"/>
        <v/>
      </c>
      <c r="BD698" s="171"/>
      <c r="BE698" s="171"/>
      <c r="BF698" s="171"/>
      <c r="BG698" s="171"/>
    </row>
    <row r="699" spans="1:59" ht="15" customHeight="1" x14ac:dyDescent="0.3">
      <c r="A699" s="172"/>
      <c r="B699" s="172"/>
      <c r="C699" s="172"/>
      <c r="D699" s="173"/>
      <c r="E699" s="173"/>
      <c r="F699" s="173"/>
      <c r="G699" s="173"/>
      <c r="H699" s="173"/>
      <c r="I699" s="174"/>
      <c r="J699" s="175"/>
      <c r="K699" s="176" t="str">
        <f t="shared" si="336"/>
        <v/>
      </c>
      <c r="L699" s="177" t="str">
        <f t="shared" si="337"/>
        <v/>
      </c>
      <c r="M699" s="178" t="str">
        <f t="shared" si="338"/>
        <v/>
      </c>
      <c r="N699" s="44" t="str" cm="1">
        <f t="array" ref="N699">IFERROR(IF(_xlfn.SINGLE(A:A)="","",IF(R699="Beer",SUM(LOOKUP(2,1/(Rates!$B$3:$B$5&lt;=W699)/(Rates!$C$3:$C$5&gt;=W699),Rates!$D$3:$D$5)*(X699/100)*W699),IF(R699="Refreshment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44" t="str">
        <f t="shared" si="339"/>
        <v/>
      </c>
      <c r="P699" s="13"/>
      <c r="Q699" s="179" t="str">
        <f t="shared" si="340"/>
        <v/>
      </c>
      <c r="R699" s="180" t="str">
        <f t="shared" si="341"/>
        <v/>
      </c>
      <c r="S699" s="13" t="str">
        <f>IF(A699="","",IF(R699="Refreshment Beverage",VLOOKUP(VALUE(Q699),Rates!G$15:L$19,2,0),VLOOKUP(VALUE(Q699),Rates!G$4:L$8,2,0)))</f>
        <v/>
      </c>
      <c r="T699" s="13" t="str">
        <f t="shared" si="342"/>
        <v/>
      </c>
      <c r="U699" s="181" t="str">
        <f t="shared" si="343"/>
        <v/>
      </c>
      <c r="V699" s="13" t="str">
        <f t="shared" si="344"/>
        <v/>
      </c>
      <c r="W699" s="13" t="str">
        <f t="shared" si="345"/>
        <v/>
      </c>
      <c r="X699" s="182" t="str">
        <f t="shared" si="346"/>
        <v/>
      </c>
      <c r="Y699" s="183" t="str">
        <f>IF(A:A="","",IF(R699="Refreshment Beverage",VLOOKUP(Q699,Rates!G$15:L$19,6,0)*W699,VLOOKUP(Q699,Rates!G$4:L$12,6,0)*W699))</f>
        <v/>
      </c>
      <c r="Z699" s="183" t="str">
        <f t="shared" si="347"/>
        <v/>
      </c>
      <c r="AA699" s="17">
        <f t="shared" si="335"/>
        <v>0</v>
      </c>
      <c r="AB699" s="177" t="str" cm="1">
        <f t="array" ref="AB699">IF(_xlfn.SINGLE(A:A)="","",IF(R699="Refreshment Beverage","",IF(AND(R699="Beer",Q699=0),SUM(LOOKUP(2,1/(Rates!$B$15:$B$18&lt;=W699)/(Rates!$C$15:$C$18&gt;=W699),Rates!$D$15:$D$18)*W699),VLOOKUP(VALUE(_xlfn.SINGLE(Q:Q)),Rates!A:B,2,0)*W699)))</f>
        <v/>
      </c>
      <c r="AC699" s="177" t="str" cm="1">
        <f t="array" ref="AC699">IF(_xlfn.SINGLE(A:A)="","",IF(R699="Refreshment Beverage","",IF(AND(R699="Beer",Q699=0),SUM(LOOKUP(2,1/(Rates!$B$15:$B$18&lt;=W699)/(Rates!$C$15:$C$18&gt;=W699),Rates!$E$15:$E$18)*W699),VLOOKUP(VALUE(_xlfn.SINGLE(Q:Q)),Rates!A:C,3,0)*W699)))</f>
        <v/>
      </c>
      <c r="AD699" s="168">
        <f>IFERROR(IF(OR(Q699=1,Q699=2,Q699=3,Q699=4),VLOOKUP(Q699,Rates!$A$31:$B$34,2,0)*W699,IF(V699=1,VLOOKUP(U699,'REB BEV MIN MKUP'!B:E,4,0),IF(V699&gt;1,VLOOKUP(VALUE(W699),'REB BEV MIN MKUP'!O:Q,3,0),0))),0)</f>
        <v>0</v>
      </c>
      <c r="AE699" s="177" t="str">
        <f t="shared" si="348"/>
        <v/>
      </c>
      <c r="AF699" s="13" t="str">
        <f t="shared" si="349"/>
        <v/>
      </c>
      <c r="AG699" s="177" t="str">
        <f t="shared" si="350"/>
        <v/>
      </c>
      <c r="AH699" s="184" t="str">
        <f t="shared" si="351"/>
        <v/>
      </c>
      <c r="AI699" s="184" t="str">
        <f>IF(AE:AE="","",IF(R699="Refreshment Beverage",AK699*(Rates!J$19/100),ROUND(SUM(AH699*(Rates!$J$8/100)),4)))</f>
        <v/>
      </c>
      <c r="AJ699" s="183" t="str">
        <f t="shared" si="352"/>
        <v/>
      </c>
      <c r="AK699" s="185" t="str">
        <f t="shared" si="353"/>
        <v/>
      </c>
      <c r="AL699" s="177" t="str">
        <f t="shared" si="354"/>
        <v/>
      </c>
      <c r="AM699" s="13" t="str">
        <f>IF(AS699="","",IF(R699="Refreshment Beverage",ROUND(AS699*Rates!K$19,4),ROUND(AO699*(VLOOKUP(VALUE(Q699),Rates!G$4:L$12,3,0)),4)))</f>
        <v/>
      </c>
      <c r="AN699" s="183" t="str">
        <f>IF(AS699="","",IF(R699="Refreshment Beverage",AS699*(Rates!J$19/100),MAX(AM699,AB699)))</f>
        <v/>
      </c>
      <c r="AO699" s="186" t="str">
        <f t="shared" si="355"/>
        <v/>
      </c>
      <c r="AP699" s="186" t="str">
        <f t="shared" si="356"/>
        <v/>
      </c>
      <c r="AQ699" s="186" t="str">
        <f>IF(AS699="","",IF(R699="Refreshment Beverage",ROUND(SUM(VLOOKUP(Q:Q,Rates!G$15:L$19,3,0)*(AS699-Y699-Z699-AA699)),4),ROUND(SUM(Rates!$K$8*AS699),4)))</f>
        <v/>
      </c>
      <c r="AR699" s="184" t="str">
        <f t="shared" si="357"/>
        <v/>
      </c>
      <c r="AS699" s="185" t="str">
        <f t="shared" si="358"/>
        <v/>
      </c>
      <c r="AT699" s="177" t="str">
        <f t="shared" si="359"/>
        <v/>
      </c>
      <c r="AU699" s="13" t="str">
        <f>IF(AX699="","",IF(R699="Refreshment Beverage",ROUND((BA699-Y699-Z699-AA699)*VLOOKUP(VALUE(Q699),Rates!G$15:L$19,3,0),4),ROUND(AW699*(VLOOKUP(VALUE(Q699),Rates!G:L,3,0)),4)))</f>
        <v/>
      </c>
      <c r="AV699" s="183" t="str">
        <f t="shared" si="360"/>
        <v/>
      </c>
      <c r="AW699" s="186" t="str">
        <f t="shared" si="361"/>
        <v/>
      </c>
      <c r="AX699" s="184" t="str">
        <f t="shared" si="362"/>
        <v/>
      </c>
      <c r="AY699" s="186" t="str">
        <f>IF(AX699="","",IF(R699="Refreshment Beverage",ROUND(SUM(AX699*Rates!K$19),4),ROUND(SUM(AX699*(Rates!J$8/100)),4)))</f>
        <v/>
      </c>
      <c r="AZ699" s="183" t="str">
        <f t="shared" si="363"/>
        <v/>
      </c>
      <c r="BA699" s="185" t="str">
        <f t="shared" si="364"/>
        <v/>
      </c>
      <c r="BD699" s="171"/>
      <c r="BE699" s="171"/>
      <c r="BF699" s="171"/>
      <c r="BG699" s="171"/>
    </row>
    <row r="700" spans="1:59" ht="15" customHeight="1" x14ac:dyDescent="0.3">
      <c r="A700" s="172"/>
      <c r="B700" s="172"/>
      <c r="C700" s="172"/>
      <c r="D700" s="173"/>
      <c r="E700" s="173"/>
      <c r="F700" s="173"/>
      <c r="G700" s="173"/>
      <c r="H700" s="173"/>
      <c r="I700" s="174"/>
      <c r="J700" s="175"/>
      <c r="K700" s="176" t="str">
        <f t="shared" si="336"/>
        <v/>
      </c>
      <c r="L700" s="177" t="str">
        <f t="shared" si="337"/>
        <v/>
      </c>
      <c r="M700" s="178" t="str">
        <f t="shared" si="338"/>
        <v/>
      </c>
      <c r="N700" s="44" t="str" cm="1">
        <f t="array" ref="N700">IFERROR(IF(_xlfn.SINGLE(A:A)="","",IF(R700="Beer",SUM(LOOKUP(2,1/(Rates!$B$3:$B$5&lt;=W700)/(Rates!$C$3:$C$5&gt;=W700),Rates!$D$3:$D$5)*(X700/100)*W700),IF(R700="Refreshment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44" t="str">
        <f t="shared" si="339"/>
        <v/>
      </c>
      <c r="P700" s="13"/>
      <c r="Q700" s="179" t="str">
        <f t="shared" si="340"/>
        <v/>
      </c>
      <c r="R700" s="180" t="str">
        <f t="shared" si="341"/>
        <v/>
      </c>
      <c r="S700" s="13" t="str">
        <f>IF(A700="","",IF(R700="Refreshment Beverage",VLOOKUP(VALUE(Q700),Rates!G$15:L$19,2,0),VLOOKUP(VALUE(Q700),Rates!G$4:L$8,2,0)))</f>
        <v/>
      </c>
      <c r="T700" s="13" t="str">
        <f t="shared" si="342"/>
        <v/>
      </c>
      <c r="U700" s="181" t="str">
        <f t="shared" si="343"/>
        <v/>
      </c>
      <c r="V700" s="13" t="str">
        <f t="shared" si="344"/>
        <v/>
      </c>
      <c r="W700" s="13" t="str">
        <f t="shared" si="345"/>
        <v/>
      </c>
      <c r="X700" s="182" t="str">
        <f t="shared" si="346"/>
        <v/>
      </c>
      <c r="Y700" s="183" t="str">
        <f>IF(A:A="","",IF(R700="Refreshment Beverage",VLOOKUP(Q700,Rates!G$15:L$19,6,0)*W700,VLOOKUP(Q700,Rates!G$4:L$12,6,0)*W700))</f>
        <v/>
      </c>
      <c r="Z700" s="183" t="str">
        <f t="shared" si="347"/>
        <v/>
      </c>
      <c r="AA700" s="17">
        <f t="shared" si="335"/>
        <v>0</v>
      </c>
      <c r="AB700" s="177" t="str" cm="1">
        <f t="array" ref="AB700">IF(_xlfn.SINGLE(A:A)="","",IF(R700="Refreshment Beverage","",IF(AND(R700="Beer",Q700=0),SUM(LOOKUP(2,1/(Rates!$B$15:$B$18&lt;=W700)/(Rates!$C$15:$C$18&gt;=W700),Rates!$D$15:$D$18)*W700),VLOOKUP(VALUE(_xlfn.SINGLE(Q:Q)),Rates!A:B,2,0)*W700)))</f>
        <v/>
      </c>
      <c r="AC700" s="177" t="str" cm="1">
        <f t="array" ref="AC700">IF(_xlfn.SINGLE(A:A)="","",IF(R700="Refreshment Beverage","",IF(AND(R700="Beer",Q700=0),SUM(LOOKUP(2,1/(Rates!$B$15:$B$18&lt;=W700)/(Rates!$C$15:$C$18&gt;=W700),Rates!$E$15:$E$18)*W700),VLOOKUP(VALUE(_xlfn.SINGLE(Q:Q)),Rates!A:C,3,0)*W700)))</f>
        <v/>
      </c>
      <c r="AD700" s="168">
        <f>IFERROR(IF(OR(Q700=1,Q700=2,Q700=3,Q700=4),VLOOKUP(Q700,Rates!$A$31:$B$34,2,0)*W700,IF(V700=1,VLOOKUP(U700,'REB BEV MIN MKUP'!B:E,4,0),IF(V700&gt;1,VLOOKUP(VALUE(W700),'REB BEV MIN MKUP'!O:Q,3,0),0))),0)</f>
        <v>0</v>
      </c>
      <c r="AE700" s="177" t="str">
        <f t="shared" si="348"/>
        <v/>
      </c>
      <c r="AF700" s="13" t="str">
        <f t="shared" si="349"/>
        <v/>
      </c>
      <c r="AG700" s="177" t="str">
        <f t="shared" si="350"/>
        <v/>
      </c>
      <c r="AH700" s="184" t="str">
        <f t="shared" si="351"/>
        <v/>
      </c>
      <c r="AI700" s="184" t="str">
        <f>IF(AE:AE="","",IF(R700="Refreshment Beverage",AK700*(Rates!J$19/100),ROUND(SUM(AH700*(Rates!$J$8/100)),4)))</f>
        <v/>
      </c>
      <c r="AJ700" s="183" t="str">
        <f t="shared" si="352"/>
        <v/>
      </c>
      <c r="AK700" s="185" t="str">
        <f t="shared" si="353"/>
        <v/>
      </c>
      <c r="AL700" s="177" t="str">
        <f t="shared" si="354"/>
        <v/>
      </c>
      <c r="AM700" s="13" t="str">
        <f>IF(AS700="","",IF(R700="Refreshment Beverage",ROUND(AS700*Rates!K$19,4),ROUND(AO700*(VLOOKUP(VALUE(Q700),Rates!G$4:L$12,3,0)),4)))</f>
        <v/>
      </c>
      <c r="AN700" s="183" t="str">
        <f>IF(AS700="","",IF(R700="Refreshment Beverage",AS700*(Rates!J$19/100),MAX(AM700,AB700)))</f>
        <v/>
      </c>
      <c r="AO700" s="186" t="str">
        <f t="shared" si="355"/>
        <v/>
      </c>
      <c r="AP700" s="186" t="str">
        <f t="shared" si="356"/>
        <v/>
      </c>
      <c r="AQ700" s="186" t="str">
        <f>IF(AS700="","",IF(R700="Refreshment Beverage",ROUND(SUM(VLOOKUP(Q:Q,Rates!G$15:L$19,3,0)*(AS700-Y700-Z700-AA700)),4),ROUND(SUM(Rates!$K$8*AS700),4)))</f>
        <v/>
      </c>
      <c r="AR700" s="184" t="str">
        <f t="shared" si="357"/>
        <v/>
      </c>
      <c r="AS700" s="185" t="str">
        <f t="shared" si="358"/>
        <v/>
      </c>
      <c r="AT700" s="177" t="str">
        <f t="shared" si="359"/>
        <v/>
      </c>
      <c r="AU700" s="13" t="str">
        <f>IF(AX700="","",IF(R700="Refreshment Beverage",ROUND((BA700-Y700-Z700-AA700)*VLOOKUP(VALUE(Q700),Rates!G$15:L$19,3,0),4),ROUND(AW700*(VLOOKUP(VALUE(Q700),Rates!G:L,3,0)),4)))</f>
        <v/>
      </c>
      <c r="AV700" s="183" t="str">
        <f t="shared" si="360"/>
        <v/>
      </c>
      <c r="AW700" s="186" t="str">
        <f t="shared" si="361"/>
        <v/>
      </c>
      <c r="AX700" s="184" t="str">
        <f t="shared" si="362"/>
        <v/>
      </c>
      <c r="AY700" s="186" t="str">
        <f>IF(AX700="","",IF(R700="Refreshment Beverage",ROUND(SUM(AX700*Rates!K$19),4),ROUND(SUM(AX700*(Rates!J$8/100)),4)))</f>
        <v/>
      </c>
      <c r="AZ700" s="183" t="str">
        <f t="shared" si="363"/>
        <v/>
      </c>
      <c r="BA700" s="185" t="str">
        <f t="shared" si="364"/>
        <v/>
      </c>
      <c r="BD700" s="171"/>
      <c r="BE700" s="171"/>
      <c r="BF700" s="171"/>
      <c r="BG700" s="171"/>
    </row>
    <row r="701" spans="1:59" ht="15" customHeight="1" x14ac:dyDescent="0.3">
      <c r="A701" s="172"/>
      <c r="B701" s="172"/>
      <c r="C701" s="172"/>
      <c r="D701" s="173"/>
      <c r="E701" s="173"/>
      <c r="F701" s="173"/>
      <c r="G701" s="173"/>
      <c r="H701" s="173"/>
      <c r="I701" s="174"/>
      <c r="J701" s="175"/>
      <c r="K701" s="176" t="str">
        <f t="shared" si="336"/>
        <v/>
      </c>
      <c r="L701" s="177" t="str">
        <f t="shared" si="337"/>
        <v/>
      </c>
      <c r="M701" s="178" t="str">
        <f t="shared" si="338"/>
        <v/>
      </c>
      <c r="N701" s="44" t="str" cm="1">
        <f t="array" ref="N701">IFERROR(IF(_xlfn.SINGLE(A:A)="","",IF(R701="Beer",SUM(LOOKUP(2,1/(Rates!$B$3:$B$5&lt;=W701)/(Rates!$C$3:$C$5&gt;=W701),Rates!$D$3:$D$5)*(X701/100)*W701),IF(R701="Refreshment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44" t="str">
        <f t="shared" si="339"/>
        <v/>
      </c>
      <c r="P701" s="13"/>
      <c r="Q701" s="179" t="str">
        <f t="shared" si="340"/>
        <v/>
      </c>
      <c r="R701" s="180" t="str">
        <f t="shared" si="341"/>
        <v/>
      </c>
      <c r="S701" s="13" t="str">
        <f>IF(A701="","",IF(R701="Refreshment Beverage",VLOOKUP(VALUE(Q701),Rates!G$15:L$19,2,0),VLOOKUP(VALUE(Q701),Rates!G$4:L$8,2,0)))</f>
        <v/>
      </c>
      <c r="T701" s="13" t="str">
        <f t="shared" si="342"/>
        <v/>
      </c>
      <c r="U701" s="181" t="str">
        <f t="shared" si="343"/>
        <v/>
      </c>
      <c r="V701" s="13" t="str">
        <f t="shared" si="344"/>
        <v/>
      </c>
      <c r="W701" s="13" t="str">
        <f t="shared" si="345"/>
        <v/>
      </c>
      <c r="X701" s="182" t="str">
        <f t="shared" si="346"/>
        <v/>
      </c>
      <c r="Y701" s="183" t="str">
        <f>IF(A:A="","",IF(R701="Refreshment Beverage",VLOOKUP(Q701,Rates!G$15:L$19,6,0)*W701,VLOOKUP(Q701,Rates!G$4:L$12,6,0)*W701))</f>
        <v/>
      </c>
      <c r="Z701" s="183" t="str">
        <f t="shared" si="347"/>
        <v/>
      </c>
      <c r="AA701" s="17">
        <f t="shared" si="335"/>
        <v>0</v>
      </c>
      <c r="AB701" s="177" t="str" cm="1">
        <f t="array" ref="AB701">IF(_xlfn.SINGLE(A:A)="","",IF(R701="Refreshment Beverage","",IF(AND(R701="Beer",Q701=0),SUM(LOOKUP(2,1/(Rates!$B$15:$B$18&lt;=W701)/(Rates!$C$15:$C$18&gt;=W701),Rates!$D$15:$D$18)*W701),VLOOKUP(VALUE(_xlfn.SINGLE(Q:Q)),Rates!A:B,2,0)*W701)))</f>
        <v/>
      </c>
      <c r="AC701" s="177" t="str" cm="1">
        <f t="array" ref="AC701">IF(_xlfn.SINGLE(A:A)="","",IF(R701="Refreshment Beverage","",IF(AND(R701="Beer",Q701=0),SUM(LOOKUP(2,1/(Rates!$B$15:$B$18&lt;=W701)/(Rates!$C$15:$C$18&gt;=W701),Rates!$E$15:$E$18)*W701),VLOOKUP(VALUE(_xlfn.SINGLE(Q:Q)),Rates!A:C,3,0)*W701)))</f>
        <v/>
      </c>
      <c r="AD701" s="168">
        <f>IFERROR(IF(OR(Q701=1,Q701=2,Q701=3,Q701=4),VLOOKUP(Q701,Rates!$A$31:$B$34,2,0)*W701,IF(V701=1,VLOOKUP(U701,'REB BEV MIN MKUP'!B:E,4,0),IF(V701&gt;1,VLOOKUP(VALUE(W701),'REB BEV MIN MKUP'!O:Q,3,0),0))),0)</f>
        <v>0</v>
      </c>
      <c r="AE701" s="177" t="str">
        <f t="shared" si="348"/>
        <v/>
      </c>
      <c r="AF701" s="13" t="str">
        <f t="shared" si="349"/>
        <v/>
      </c>
      <c r="AG701" s="177" t="str">
        <f t="shared" si="350"/>
        <v/>
      </c>
      <c r="AH701" s="184" t="str">
        <f t="shared" si="351"/>
        <v/>
      </c>
      <c r="AI701" s="184" t="str">
        <f>IF(AE:AE="","",IF(R701="Refreshment Beverage",AK701*(Rates!J$19/100),ROUND(SUM(AH701*(Rates!$J$8/100)),4)))</f>
        <v/>
      </c>
      <c r="AJ701" s="183" t="str">
        <f t="shared" si="352"/>
        <v/>
      </c>
      <c r="AK701" s="185" t="str">
        <f t="shared" si="353"/>
        <v/>
      </c>
      <c r="AL701" s="177" t="str">
        <f t="shared" si="354"/>
        <v/>
      </c>
      <c r="AM701" s="13" t="str">
        <f>IF(AS701="","",IF(R701="Refreshment Beverage",ROUND(AS701*Rates!K$19,4),ROUND(AO701*(VLOOKUP(VALUE(Q701),Rates!G$4:L$12,3,0)),4)))</f>
        <v/>
      </c>
      <c r="AN701" s="183" t="str">
        <f>IF(AS701="","",IF(R701="Refreshment Beverage",AS701*(Rates!J$19/100),MAX(AM701,AB701)))</f>
        <v/>
      </c>
      <c r="AO701" s="186" t="str">
        <f t="shared" si="355"/>
        <v/>
      </c>
      <c r="AP701" s="186" t="str">
        <f t="shared" si="356"/>
        <v/>
      </c>
      <c r="AQ701" s="186" t="str">
        <f>IF(AS701="","",IF(R701="Refreshment Beverage",ROUND(SUM(VLOOKUP(Q:Q,Rates!G$15:L$19,3,0)*(AS701-Y701-Z701-AA701)),4),ROUND(SUM(Rates!$K$8*AS701),4)))</f>
        <v/>
      </c>
      <c r="AR701" s="184" t="str">
        <f t="shared" si="357"/>
        <v/>
      </c>
      <c r="AS701" s="185" t="str">
        <f t="shared" si="358"/>
        <v/>
      </c>
      <c r="AT701" s="177" t="str">
        <f t="shared" si="359"/>
        <v/>
      </c>
      <c r="AU701" s="13" t="str">
        <f>IF(AX701="","",IF(R701="Refreshment Beverage",ROUND((BA701-Y701-Z701-AA701)*VLOOKUP(VALUE(Q701),Rates!G$15:L$19,3,0),4),ROUND(AW701*(VLOOKUP(VALUE(Q701),Rates!G:L,3,0)),4)))</f>
        <v/>
      </c>
      <c r="AV701" s="183" t="str">
        <f t="shared" si="360"/>
        <v/>
      </c>
      <c r="AW701" s="186" t="str">
        <f t="shared" si="361"/>
        <v/>
      </c>
      <c r="AX701" s="184" t="str">
        <f t="shared" si="362"/>
        <v/>
      </c>
      <c r="AY701" s="186" t="str">
        <f>IF(AX701="","",IF(R701="Refreshment Beverage",ROUND(SUM(AX701*Rates!K$19),4),ROUND(SUM(AX701*(Rates!J$8/100)),4)))</f>
        <v/>
      </c>
      <c r="AZ701" s="183" t="str">
        <f t="shared" si="363"/>
        <v/>
      </c>
      <c r="BA701" s="185" t="str">
        <f t="shared" si="364"/>
        <v/>
      </c>
      <c r="BD701" s="171"/>
      <c r="BE701" s="171"/>
      <c r="BF701" s="171"/>
      <c r="BG701" s="171"/>
    </row>
    <row r="702" spans="1:59" ht="15" customHeight="1" x14ac:dyDescent="0.3">
      <c r="A702" s="172"/>
      <c r="B702" s="172"/>
      <c r="C702" s="172"/>
      <c r="D702" s="173"/>
      <c r="E702" s="173"/>
      <c r="F702" s="173"/>
      <c r="G702" s="173"/>
      <c r="H702" s="173"/>
      <c r="I702" s="174"/>
      <c r="J702" s="175"/>
      <c r="K702" s="176" t="str">
        <f t="shared" si="336"/>
        <v/>
      </c>
      <c r="L702" s="177" t="str">
        <f t="shared" si="337"/>
        <v/>
      </c>
      <c r="M702" s="178" t="str">
        <f t="shared" si="338"/>
        <v/>
      </c>
      <c r="N702" s="44" t="str" cm="1">
        <f t="array" ref="N702">IFERROR(IF(_xlfn.SINGLE(A:A)="","",IF(R702="Beer",SUM(LOOKUP(2,1/(Rates!$B$3:$B$5&lt;=W702)/(Rates!$C$3:$C$5&gt;=W702),Rates!$D$3:$D$5)*(X702/100)*W702),IF(R702="Refreshment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44" t="str">
        <f t="shared" si="339"/>
        <v/>
      </c>
      <c r="P702" s="13"/>
      <c r="Q702" s="179" t="str">
        <f t="shared" si="340"/>
        <v/>
      </c>
      <c r="R702" s="180" t="str">
        <f t="shared" si="341"/>
        <v/>
      </c>
      <c r="S702" s="13" t="str">
        <f>IF(A702="","",IF(R702="Refreshment Beverage",VLOOKUP(VALUE(Q702),Rates!G$15:L$19,2,0),VLOOKUP(VALUE(Q702),Rates!G$4:L$8,2,0)))</f>
        <v/>
      </c>
      <c r="T702" s="13" t="str">
        <f t="shared" si="342"/>
        <v/>
      </c>
      <c r="U702" s="181" t="str">
        <f t="shared" si="343"/>
        <v/>
      </c>
      <c r="V702" s="13" t="str">
        <f t="shared" si="344"/>
        <v/>
      </c>
      <c r="W702" s="13" t="str">
        <f t="shared" si="345"/>
        <v/>
      </c>
      <c r="X702" s="182" t="str">
        <f t="shared" si="346"/>
        <v/>
      </c>
      <c r="Y702" s="183" t="str">
        <f>IF(A:A="","",IF(R702="Refreshment Beverage",VLOOKUP(Q702,Rates!G$15:L$19,6,0)*W702,VLOOKUP(Q702,Rates!G$4:L$12,6,0)*W702))</f>
        <v/>
      </c>
      <c r="Z702" s="183" t="str">
        <f t="shared" si="347"/>
        <v/>
      </c>
      <c r="AA702" s="17">
        <f t="shared" si="335"/>
        <v>0</v>
      </c>
      <c r="AB702" s="177" t="str" cm="1">
        <f t="array" ref="AB702">IF(_xlfn.SINGLE(A:A)="","",IF(R702="Refreshment Beverage","",IF(AND(R702="Beer",Q702=0),SUM(LOOKUP(2,1/(Rates!$B$15:$B$18&lt;=W702)/(Rates!$C$15:$C$18&gt;=W702),Rates!$D$15:$D$18)*W702),VLOOKUP(VALUE(_xlfn.SINGLE(Q:Q)),Rates!A:B,2,0)*W702)))</f>
        <v/>
      </c>
      <c r="AC702" s="177" t="str" cm="1">
        <f t="array" ref="AC702">IF(_xlfn.SINGLE(A:A)="","",IF(R702="Refreshment Beverage","",IF(AND(R702="Beer",Q702=0),SUM(LOOKUP(2,1/(Rates!$B$15:$B$18&lt;=W702)/(Rates!$C$15:$C$18&gt;=W702),Rates!$E$15:$E$18)*W702),VLOOKUP(VALUE(_xlfn.SINGLE(Q:Q)),Rates!A:C,3,0)*W702)))</f>
        <v/>
      </c>
      <c r="AD702" s="168">
        <f>IFERROR(IF(OR(Q702=1,Q702=2,Q702=3,Q702=4),VLOOKUP(Q702,Rates!$A$31:$B$34,2,0)*W702,IF(V702=1,VLOOKUP(U702,'REB BEV MIN MKUP'!B:E,4,0),IF(V702&gt;1,VLOOKUP(VALUE(W702),'REB BEV MIN MKUP'!O:Q,3,0),0))),0)</f>
        <v>0</v>
      </c>
      <c r="AE702" s="177" t="str">
        <f t="shared" si="348"/>
        <v/>
      </c>
      <c r="AF702" s="13" t="str">
        <f t="shared" si="349"/>
        <v/>
      </c>
      <c r="AG702" s="177" t="str">
        <f t="shared" si="350"/>
        <v/>
      </c>
      <c r="AH702" s="184" t="str">
        <f t="shared" si="351"/>
        <v/>
      </c>
      <c r="AI702" s="184" t="str">
        <f>IF(AE:AE="","",IF(R702="Refreshment Beverage",AK702*(Rates!J$19/100),ROUND(SUM(AH702*(Rates!$J$8/100)),4)))</f>
        <v/>
      </c>
      <c r="AJ702" s="183" t="str">
        <f t="shared" si="352"/>
        <v/>
      </c>
      <c r="AK702" s="185" t="str">
        <f t="shared" si="353"/>
        <v/>
      </c>
      <c r="AL702" s="177" t="str">
        <f t="shared" si="354"/>
        <v/>
      </c>
      <c r="AM702" s="13" t="str">
        <f>IF(AS702="","",IF(R702="Refreshment Beverage",ROUND(AS702*Rates!K$19,4),ROUND(AO702*(VLOOKUP(VALUE(Q702),Rates!G$4:L$12,3,0)),4)))</f>
        <v/>
      </c>
      <c r="AN702" s="183" t="str">
        <f>IF(AS702="","",IF(R702="Refreshment Beverage",AS702*(Rates!J$19/100),MAX(AM702,AB702)))</f>
        <v/>
      </c>
      <c r="AO702" s="186" t="str">
        <f t="shared" si="355"/>
        <v/>
      </c>
      <c r="AP702" s="186" t="str">
        <f t="shared" si="356"/>
        <v/>
      </c>
      <c r="AQ702" s="186" t="str">
        <f>IF(AS702="","",IF(R702="Refreshment Beverage",ROUND(SUM(VLOOKUP(Q:Q,Rates!G$15:L$19,3,0)*(AS702-Y702-Z702-AA702)),4),ROUND(SUM(Rates!$K$8*AS702),4)))</f>
        <v/>
      </c>
      <c r="AR702" s="184" t="str">
        <f t="shared" si="357"/>
        <v/>
      </c>
      <c r="AS702" s="185" t="str">
        <f t="shared" si="358"/>
        <v/>
      </c>
      <c r="AT702" s="177" t="str">
        <f t="shared" si="359"/>
        <v/>
      </c>
      <c r="AU702" s="13" t="str">
        <f>IF(AX702="","",IF(R702="Refreshment Beverage",ROUND((BA702-Y702-Z702-AA702)*VLOOKUP(VALUE(Q702),Rates!G$15:L$19,3,0),4),ROUND(AW702*(VLOOKUP(VALUE(Q702),Rates!G:L,3,0)),4)))</f>
        <v/>
      </c>
      <c r="AV702" s="183" t="str">
        <f t="shared" si="360"/>
        <v/>
      </c>
      <c r="AW702" s="186" t="str">
        <f t="shared" si="361"/>
        <v/>
      </c>
      <c r="AX702" s="184" t="str">
        <f t="shared" si="362"/>
        <v/>
      </c>
      <c r="AY702" s="186" t="str">
        <f>IF(AX702="","",IF(R702="Refreshment Beverage",ROUND(SUM(AX702*Rates!K$19),4),ROUND(SUM(AX702*(Rates!J$8/100)),4)))</f>
        <v/>
      </c>
      <c r="AZ702" s="183" t="str">
        <f t="shared" si="363"/>
        <v/>
      </c>
      <c r="BA702" s="185" t="str">
        <f t="shared" si="364"/>
        <v/>
      </c>
      <c r="BD702" s="171"/>
      <c r="BE702" s="171"/>
      <c r="BF702" s="171"/>
      <c r="BG702" s="171"/>
    </row>
    <row r="703" spans="1:59" ht="15" customHeight="1" x14ac:dyDescent="0.3">
      <c r="A703" s="172"/>
      <c r="B703" s="172"/>
      <c r="C703" s="172"/>
      <c r="D703" s="173"/>
      <c r="E703" s="173"/>
      <c r="F703" s="173"/>
      <c r="G703" s="173"/>
      <c r="H703" s="173"/>
      <c r="I703" s="174"/>
      <c r="J703" s="175"/>
      <c r="K703" s="176" t="str">
        <f t="shared" si="336"/>
        <v/>
      </c>
      <c r="L703" s="177" t="str">
        <f t="shared" si="337"/>
        <v/>
      </c>
      <c r="M703" s="178" t="str">
        <f t="shared" si="338"/>
        <v/>
      </c>
      <c r="N703" s="44" t="str" cm="1">
        <f t="array" ref="N703">IFERROR(IF(_xlfn.SINGLE(A:A)="","",IF(R703="Beer",SUM(LOOKUP(2,1/(Rates!$B$3:$B$5&lt;=W703)/(Rates!$C$3:$C$5&gt;=W703),Rates!$D$3:$D$5)*(X703/100)*W703),IF(R703="Refreshment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44" t="str">
        <f t="shared" si="339"/>
        <v/>
      </c>
      <c r="P703" s="13"/>
      <c r="Q703" s="179" t="str">
        <f t="shared" si="340"/>
        <v/>
      </c>
      <c r="R703" s="180" t="str">
        <f t="shared" si="341"/>
        <v/>
      </c>
      <c r="S703" s="13" t="str">
        <f>IF(A703="","",IF(R703="Refreshment Beverage",VLOOKUP(VALUE(Q703),Rates!G$15:L$19,2,0),VLOOKUP(VALUE(Q703),Rates!G$4:L$8,2,0)))</f>
        <v/>
      </c>
      <c r="T703" s="13" t="str">
        <f t="shared" si="342"/>
        <v/>
      </c>
      <c r="U703" s="181" t="str">
        <f t="shared" si="343"/>
        <v/>
      </c>
      <c r="V703" s="13" t="str">
        <f t="shared" si="344"/>
        <v/>
      </c>
      <c r="W703" s="13" t="str">
        <f t="shared" si="345"/>
        <v/>
      </c>
      <c r="X703" s="182" t="str">
        <f t="shared" si="346"/>
        <v/>
      </c>
      <c r="Y703" s="183" t="str">
        <f>IF(A:A="","",IF(R703="Refreshment Beverage",VLOOKUP(Q703,Rates!G$15:L$19,6,0)*W703,VLOOKUP(Q703,Rates!G$4:L$12,6,0)*W703))</f>
        <v/>
      </c>
      <c r="Z703" s="183" t="str">
        <f t="shared" si="347"/>
        <v/>
      </c>
      <c r="AA703" s="17">
        <f t="shared" si="335"/>
        <v>0</v>
      </c>
      <c r="AB703" s="177" t="str" cm="1">
        <f t="array" ref="AB703">IF(_xlfn.SINGLE(A:A)="","",IF(R703="Refreshment Beverage","",IF(AND(R703="Beer",Q703=0),SUM(LOOKUP(2,1/(Rates!$B$15:$B$18&lt;=W703)/(Rates!$C$15:$C$18&gt;=W703),Rates!$D$15:$D$18)*W703),VLOOKUP(VALUE(_xlfn.SINGLE(Q:Q)),Rates!A:B,2,0)*W703)))</f>
        <v/>
      </c>
      <c r="AC703" s="177" t="str" cm="1">
        <f t="array" ref="AC703">IF(_xlfn.SINGLE(A:A)="","",IF(R703="Refreshment Beverage","",IF(AND(R703="Beer",Q703=0),SUM(LOOKUP(2,1/(Rates!$B$15:$B$18&lt;=W703)/(Rates!$C$15:$C$18&gt;=W703),Rates!$E$15:$E$18)*W703),VLOOKUP(VALUE(_xlfn.SINGLE(Q:Q)),Rates!A:C,3,0)*W703)))</f>
        <v/>
      </c>
      <c r="AD703" s="168">
        <f>IFERROR(IF(OR(Q703=1,Q703=2,Q703=3,Q703=4),VLOOKUP(Q703,Rates!$A$31:$B$34,2,0)*W703,IF(V703=1,VLOOKUP(U703,'REB BEV MIN MKUP'!B:E,4,0),IF(V703&gt;1,VLOOKUP(VALUE(W703),'REB BEV MIN MKUP'!O:Q,3,0),0))),0)</f>
        <v>0</v>
      </c>
      <c r="AE703" s="177" t="str">
        <f t="shared" si="348"/>
        <v/>
      </c>
      <c r="AF703" s="13" t="str">
        <f t="shared" si="349"/>
        <v/>
      </c>
      <c r="AG703" s="177" t="str">
        <f t="shared" si="350"/>
        <v/>
      </c>
      <c r="AH703" s="184" t="str">
        <f t="shared" si="351"/>
        <v/>
      </c>
      <c r="AI703" s="184" t="str">
        <f>IF(AE:AE="","",IF(R703="Refreshment Beverage",AK703*(Rates!J$19/100),ROUND(SUM(AH703*(Rates!$J$8/100)),4)))</f>
        <v/>
      </c>
      <c r="AJ703" s="183" t="str">
        <f t="shared" si="352"/>
        <v/>
      </c>
      <c r="AK703" s="185" t="str">
        <f t="shared" si="353"/>
        <v/>
      </c>
      <c r="AL703" s="177" t="str">
        <f t="shared" si="354"/>
        <v/>
      </c>
      <c r="AM703" s="13" t="str">
        <f>IF(AS703="","",IF(R703="Refreshment Beverage",ROUND(AS703*Rates!K$19,4),ROUND(AO703*(VLOOKUP(VALUE(Q703),Rates!G$4:L$12,3,0)),4)))</f>
        <v/>
      </c>
      <c r="AN703" s="183" t="str">
        <f>IF(AS703="","",IF(R703="Refreshment Beverage",AS703*(Rates!J$19/100),MAX(AM703,AB703)))</f>
        <v/>
      </c>
      <c r="AO703" s="186" t="str">
        <f t="shared" si="355"/>
        <v/>
      </c>
      <c r="AP703" s="186" t="str">
        <f t="shared" si="356"/>
        <v/>
      </c>
      <c r="AQ703" s="186" t="str">
        <f>IF(AS703="","",IF(R703="Refreshment Beverage",ROUND(SUM(VLOOKUP(Q:Q,Rates!G$15:L$19,3,0)*(AS703-Y703-Z703-AA703)),4),ROUND(SUM(Rates!$K$8*AS703),4)))</f>
        <v/>
      </c>
      <c r="AR703" s="184" t="str">
        <f t="shared" si="357"/>
        <v/>
      </c>
      <c r="AS703" s="185" t="str">
        <f t="shared" si="358"/>
        <v/>
      </c>
      <c r="AT703" s="177" t="str">
        <f t="shared" si="359"/>
        <v/>
      </c>
      <c r="AU703" s="13" t="str">
        <f>IF(AX703="","",IF(R703="Refreshment Beverage",ROUND((BA703-Y703-Z703-AA703)*VLOOKUP(VALUE(Q703),Rates!G$15:L$19,3,0),4),ROUND(AW703*(VLOOKUP(VALUE(Q703),Rates!G:L,3,0)),4)))</f>
        <v/>
      </c>
      <c r="AV703" s="183" t="str">
        <f t="shared" si="360"/>
        <v/>
      </c>
      <c r="AW703" s="186" t="str">
        <f t="shared" si="361"/>
        <v/>
      </c>
      <c r="AX703" s="184" t="str">
        <f t="shared" si="362"/>
        <v/>
      </c>
      <c r="AY703" s="186" t="str">
        <f>IF(AX703="","",IF(R703="Refreshment Beverage",ROUND(SUM(AX703*Rates!K$19),4),ROUND(SUM(AX703*(Rates!J$8/100)),4)))</f>
        <v/>
      </c>
      <c r="AZ703" s="183" t="str">
        <f t="shared" si="363"/>
        <v/>
      </c>
      <c r="BA703" s="185" t="str">
        <f t="shared" si="364"/>
        <v/>
      </c>
      <c r="BD703" s="171"/>
      <c r="BE703" s="171"/>
      <c r="BF703" s="171"/>
      <c r="BG703" s="171"/>
    </row>
    <row r="704" spans="1:59" ht="15" customHeight="1" x14ac:dyDescent="0.3">
      <c r="A704" s="172"/>
      <c r="B704" s="172"/>
      <c r="C704" s="172"/>
      <c r="D704" s="173"/>
      <c r="E704" s="173"/>
      <c r="F704" s="173"/>
      <c r="G704" s="173"/>
      <c r="H704" s="173"/>
      <c r="I704" s="174"/>
      <c r="J704" s="175"/>
      <c r="K704" s="176" t="str">
        <f t="shared" si="336"/>
        <v/>
      </c>
      <c r="L704" s="177" t="str">
        <f t="shared" si="337"/>
        <v/>
      </c>
      <c r="M704" s="178" t="str">
        <f t="shared" si="338"/>
        <v/>
      </c>
      <c r="N704" s="44" t="str" cm="1">
        <f t="array" ref="N704">IFERROR(IF(_xlfn.SINGLE(A:A)="","",IF(R704="Beer",SUM(LOOKUP(2,1/(Rates!$B$3:$B$5&lt;=W704)/(Rates!$C$3:$C$5&gt;=W704),Rates!$D$3:$D$5)*(X704/100)*W704),IF(R704="Refreshment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44" t="str">
        <f t="shared" si="339"/>
        <v/>
      </c>
      <c r="P704" s="13"/>
      <c r="Q704" s="179" t="str">
        <f t="shared" si="340"/>
        <v/>
      </c>
      <c r="R704" s="180" t="str">
        <f t="shared" si="341"/>
        <v/>
      </c>
      <c r="S704" s="13" t="str">
        <f>IF(A704="","",IF(R704="Refreshment Beverage",VLOOKUP(VALUE(Q704),Rates!G$15:L$19,2,0),VLOOKUP(VALUE(Q704),Rates!G$4:L$8,2,0)))</f>
        <v/>
      </c>
      <c r="T704" s="13" t="str">
        <f t="shared" si="342"/>
        <v/>
      </c>
      <c r="U704" s="181" t="str">
        <f t="shared" si="343"/>
        <v/>
      </c>
      <c r="V704" s="13" t="str">
        <f t="shared" si="344"/>
        <v/>
      </c>
      <c r="W704" s="13" t="str">
        <f t="shared" si="345"/>
        <v/>
      </c>
      <c r="X704" s="182" t="str">
        <f t="shared" si="346"/>
        <v/>
      </c>
      <c r="Y704" s="183" t="str">
        <f>IF(A:A="","",IF(R704="Refreshment Beverage",VLOOKUP(Q704,Rates!G$15:L$19,6,0)*W704,VLOOKUP(Q704,Rates!G$4:L$12,6,0)*W704))</f>
        <v/>
      </c>
      <c r="Z704" s="183" t="str">
        <f t="shared" si="347"/>
        <v/>
      </c>
      <c r="AA704" s="17">
        <f t="shared" si="335"/>
        <v>0</v>
      </c>
      <c r="AB704" s="177" t="str" cm="1">
        <f t="array" ref="AB704">IF(_xlfn.SINGLE(A:A)="","",IF(R704="Refreshment Beverage","",IF(AND(R704="Beer",Q704=0),SUM(LOOKUP(2,1/(Rates!$B$15:$B$18&lt;=W704)/(Rates!$C$15:$C$18&gt;=W704),Rates!$D$15:$D$18)*W704),VLOOKUP(VALUE(_xlfn.SINGLE(Q:Q)),Rates!A:B,2,0)*W704)))</f>
        <v/>
      </c>
      <c r="AC704" s="177" t="str" cm="1">
        <f t="array" ref="AC704">IF(_xlfn.SINGLE(A:A)="","",IF(R704="Refreshment Beverage","",IF(AND(R704="Beer",Q704=0),SUM(LOOKUP(2,1/(Rates!$B$15:$B$18&lt;=W704)/(Rates!$C$15:$C$18&gt;=W704),Rates!$E$15:$E$18)*W704),VLOOKUP(VALUE(_xlfn.SINGLE(Q:Q)),Rates!A:C,3,0)*W704)))</f>
        <v/>
      </c>
      <c r="AD704" s="168">
        <f>IFERROR(IF(OR(Q704=1,Q704=2,Q704=3,Q704=4),VLOOKUP(Q704,Rates!$A$31:$B$34,2,0)*W704,IF(V704=1,VLOOKUP(U704,'REB BEV MIN MKUP'!B:E,4,0),IF(V704&gt;1,VLOOKUP(VALUE(W704),'REB BEV MIN MKUP'!O:Q,3,0),0))),0)</f>
        <v>0</v>
      </c>
      <c r="AE704" s="177" t="str">
        <f t="shared" si="348"/>
        <v/>
      </c>
      <c r="AF704" s="13" t="str">
        <f t="shared" si="349"/>
        <v/>
      </c>
      <c r="AG704" s="177" t="str">
        <f t="shared" si="350"/>
        <v/>
      </c>
      <c r="AH704" s="184" t="str">
        <f t="shared" si="351"/>
        <v/>
      </c>
      <c r="AI704" s="184" t="str">
        <f>IF(AE:AE="","",IF(R704="Refreshment Beverage",AK704*(Rates!J$19/100),ROUND(SUM(AH704*(Rates!$J$8/100)),4)))</f>
        <v/>
      </c>
      <c r="AJ704" s="183" t="str">
        <f t="shared" si="352"/>
        <v/>
      </c>
      <c r="AK704" s="185" t="str">
        <f t="shared" si="353"/>
        <v/>
      </c>
      <c r="AL704" s="177" t="str">
        <f t="shared" si="354"/>
        <v/>
      </c>
      <c r="AM704" s="13" t="str">
        <f>IF(AS704="","",IF(R704="Refreshment Beverage",ROUND(AS704*Rates!K$19,4),ROUND(AO704*(VLOOKUP(VALUE(Q704),Rates!G$4:L$12,3,0)),4)))</f>
        <v/>
      </c>
      <c r="AN704" s="183" t="str">
        <f>IF(AS704="","",IF(R704="Refreshment Beverage",AS704*(Rates!J$19/100),MAX(AM704,AB704)))</f>
        <v/>
      </c>
      <c r="AO704" s="186" t="str">
        <f t="shared" si="355"/>
        <v/>
      </c>
      <c r="AP704" s="186" t="str">
        <f t="shared" si="356"/>
        <v/>
      </c>
      <c r="AQ704" s="186" t="str">
        <f>IF(AS704="","",IF(R704="Refreshment Beverage",ROUND(SUM(VLOOKUP(Q:Q,Rates!G$15:L$19,3,0)*(AS704-Y704-Z704-AA704)),4),ROUND(SUM(Rates!$K$8*AS704),4)))</f>
        <v/>
      </c>
      <c r="AR704" s="184" t="str">
        <f t="shared" si="357"/>
        <v/>
      </c>
      <c r="AS704" s="185" t="str">
        <f t="shared" si="358"/>
        <v/>
      </c>
      <c r="AT704" s="177" t="str">
        <f t="shared" si="359"/>
        <v/>
      </c>
      <c r="AU704" s="13" t="str">
        <f>IF(AX704="","",IF(R704="Refreshment Beverage",ROUND((BA704-Y704-Z704-AA704)*VLOOKUP(VALUE(Q704),Rates!G$15:L$19,3,0),4),ROUND(AW704*(VLOOKUP(VALUE(Q704),Rates!G:L,3,0)),4)))</f>
        <v/>
      </c>
      <c r="AV704" s="183" t="str">
        <f t="shared" si="360"/>
        <v/>
      </c>
      <c r="AW704" s="186" t="str">
        <f t="shared" si="361"/>
        <v/>
      </c>
      <c r="AX704" s="184" t="str">
        <f t="shared" si="362"/>
        <v/>
      </c>
      <c r="AY704" s="186" t="str">
        <f>IF(AX704="","",IF(R704="Refreshment Beverage",ROUND(SUM(AX704*Rates!K$19),4),ROUND(SUM(AX704*(Rates!J$8/100)),4)))</f>
        <v/>
      </c>
      <c r="AZ704" s="183" t="str">
        <f t="shared" si="363"/>
        <v/>
      </c>
      <c r="BA704" s="185" t="str">
        <f t="shared" si="364"/>
        <v/>
      </c>
      <c r="BD704" s="171"/>
      <c r="BE704" s="171"/>
      <c r="BF704" s="171"/>
      <c r="BG704" s="171"/>
    </row>
    <row r="705" spans="1:59" ht="15" customHeight="1" x14ac:dyDescent="0.3">
      <c r="A705" s="172"/>
      <c r="B705" s="172"/>
      <c r="C705" s="172"/>
      <c r="D705" s="173"/>
      <c r="E705" s="173"/>
      <c r="F705" s="173"/>
      <c r="G705" s="173"/>
      <c r="H705" s="173"/>
      <c r="I705" s="174"/>
      <c r="J705" s="175"/>
      <c r="K705" s="176" t="str">
        <f t="shared" si="336"/>
        <v/>
      </c>
      <c r="L705" s="177" t="str">
        <f t="shared" si="337"/>
        <v/>
      </c>
      <c r="M705" s="178" t="str">
        <f t="shared" si="338"/>
        <v/>
      </c>
      <c r="N705" s="44" t="str" cm="1">
        <f t="array" ref="N705">IFERROR(IF(_xlfn.SINGLE(A:A)="","",IF(R705="Beer",SUM(LOOKUP(2,1/(Rates!$B$3:$B$5&lt;=W705)/(Rates!$C$3:$C$5&gt;=W705),Rates!$D$3:$D$5)*(X705/100)*W705),IF(R705="Refreshment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44" t="str">
        <f t="shared" si="339"/>
        <v/>
      </c>
      <c r="P705" s="13"/>
      <c r="Q705" s="179" t="str">
        <f t="shared" si="340"/>
        <v/>
      </c>
      <c r="R705" s="180" t="str">
        <f t="shared" si="341"/>
        <v/>
      </c>
      <c r="S705" s="13" t="str">
        <f>IF(A705="","",IF(R705="Refreshment Beverage",VLOOKUP(VALUE(Q705),Rates!G$15:L$19,2,0),VLOOKUP(VALUE(Q705),Rates!G$4:L$8,2,0)))</f>
        <v/>
      </c>
      <c r="T705" s="13" t="str">
        <f t="shared" si="342"/>
        <v/>
      </c>
      <c r="U705" s="181" t="str">
        <f t="shared" si="343"/>
        <v/>
      </c>
      <c r="V705" s="13" t="str">
        <f t="shared" si="344"/>
        <v/>
      </c>
      <c r="W705" s="13" t="str">
        <f t="shared" si="345"/>
        <v/>
      </c>
      <c r="X705" s="182" t="str">
        <f t="shared" si="346"/>
        <v/>
      </c>
      <c r="Y705" s="183" t="str">
        <f>IF(A:A="","",IF(R705="Refreshment Beverage",VLOOKUP(Q705,Rates!G$15:L$19,6,0)*W705,VLOOKUP(Q705,Rates!G$4:L$12,6,0)*W705))</f>
        <v/>
      </c>
      <c r="Z705" s="183" t="str">
        <f t="shared" si="347"/>
        <v/>
      </c>
      <c r="AA705" s="17">
        <f t="shared" si="335"/>
        <v>0</v>
      </c>
      <c r="AB705" s="177" t="str" cm="1">
        <f t="array" ref="AB705">IF(_xlfn.SINGLE(A:A)="","",IF(R705="Refreshment Beverage","",IF(AND(R705="Beer",Q705=0),SUM(LOOKUP(2,1/(Rates!$B$15:$B$18&lt;=W705)/(Rates!$C$15:$C$18&gt;=W705),Rates!$D$15:$D$18)*W705),VLOOKUP(VALUE(_xlfn.SINGLE(Q:Q)),Rates!A:B,2,0)*W705)))</f>
        <v/>
      </c>
      <c r="AC705" s="177" t="str" cm="1">
        <f t="array" ref="AC705">IF(_xlfn.SINGLE(A:A)="","",IF(R705="Refreshment Beverage","",IF(AND(R705="Beer",Q705=0),SUM(LOOKUP(2,1/(Rates!$B$15:$B$18&lt;=W705)/(Rates!$C$15:$C$18&gt;=W705),Rates!$E$15:$E$18)*W705),VLOOKUP(VALUE(_xlfn.SINGLE(Q:Q)),Rates!A:C,3,0)*W705)))</f>
        <v/>
      </c>
      <c r="AD705" s="168">
        <f>IFERROR(IF(OR(Q705=1,Q705=2,Q705=3,Q705=4),VLOOKUP(Q705,Rates!$A$31:$B$34,2,0)*W705,IF(V705=1,VLOOKUP(U705,'REB BEV MIN MKUP'!B:E,4,0),IF(V705&gt;1,VLOOKUP(VALUE(W705),'REB BEV MIN MKUP'!O:Q,3,0),0))),0)</f>
        <v>0</v>
      </c>
      <c r="AE705" s="177" t="str">
        <f t="shared" si="348"/>
        <v/>
      </c>
      <c r="AF705" s="13" t="str">
        <f t="shared" si="349"/>
        <v/>
      </c>
      <c r="AG705" s="177" t="str">
        <f t="shared" si="350"/>
        <v/>
      </c>
      <c r="AH705" s="184" t="str">
        <f t="shared" si="351"/>
        <v/>
      </c>
      <c r="AI705" s="184" t="str">
        <f>IF(AE:AE="","",IF(R705="Refreshment Beverage",AK705*(Rates!J$19/100),ROUND(SUM(AH705*(Rates!$J$8/100)),4)))</f>
        <v/>
      </c>
      <c r="AJ705" s="183" t="str">
        <f t="shared" si="352"/>
        <v/>
      </c>
      <c r="AK705" s="185" t="str">
        <f t="shared" si="353"/>
        <v/>
      </c>
      <c r="AL705" s="177" t="str">
        <f t="shared" si="354"/>
        <v/>
      </c>
      <c r="AM705" s="13" t="str">
        <f>IF(AS705="","",IF(R705="Refreshment Beverage",ROUND(AS705*Rates!K$19,4),ROUND(AO705*(VLOOKUP(VALUE(Q705),Rates!G$4:L$12,3,0)),4)))</f>
        <v/>
      </c>
      <c r="AN705" s="183" t="str">
        <f>IF(AS705="","",IF(R705="Refreshment Beverage",AS705*(Rates!J$19/100),MAX(AM705,AB705)))</f>
        <v/>
      </c>
      <c r="AO705" s="186" t="str">
        <f t="shared" si="355"/>
        <v/>
      </c>
      <c r="AP705" s="186" t="str">
        <f t="shared" si="356"/>
        <v/>
      </c>
      <c r="AQ705" s="186" t="str">
        <f>IF(AS705="","",IF(R705="Refreshment Beverage",ROUND(SUM(VLOOKUP(Q:Q,Rates!G$15:L$19,3,0)*(AS705-Y705-Z705-AA705)),4),ROUND(SUM(Rates!$K$8*AS705),4)))</f>
        <v/>
      </c>
      <c r="AR705" s="184" t="str">
        <f t="shared" si="357"/>
        <v/>
      </c>
      <c r="AS705" s="185" t="str">
        <f t="shared" si="358"/>
        <v/>
      </c>
      <c r="AT705" s="177" t="str">
        <f t="shared" si="359"/>
        <v/>
      </c>
      <c r="AU705" s="13" t="str">
        <f>IF(AX705="","",IF(R705="Refreshment Beverage",ROUND((BA705-Y705-Z705-AA705)*VLOOKUP(VALUE(Q705),Rates!G$15:L$19,3,0),4),ROUND(AW705*(VLOOKUP(VALUE(Q705),Rates!G:L,3,0)),4)))</f>
        <v/>
      </c>
      <c r="AV705" s="183" t="str">
        <f t="shared" si="360"/>
        <v/>
      </c>
      <c r="AW705" s="186" t="str">
        <f t="shared" si="361"/>
        <v/>
      </c>
      <c r="AX705" s="184" t="str">
        <f t="shared" si="362"/>
        <v/>
      </c>
      <c r="AY705" s="186" t="str">
        <f>IF(AX705="","",IF(R705="Refreshment Beverage",ROUND(SUM(AX705*Rates!K$19),4),ROUND(SUM(AX705*(Rates!J$8/100)),4)))</f>
        <v/>
      </c>
      <c r="AZ705" s="183" t="str">
        <f t="shared" si="363"/>
        <v/>
      </c>
      <c r="BA705" s="185" t="str">
        <f t="shared" si="364"/>
        <v/>
      </c>
      <c r="BD705" s="171"/>
      <c r="BE705" s="171"/>
      <c r="BF705" s="171"/>
      <c r="BG705" s="171"/>
    </row>
    <row r="706" spans="1:59" ht="15" customHeight="1" x14ac:dyDescent="0.3">
      <c r="A706" s="172"/>
      <c r="B706" s="172"/>
      <c r="C706" s="172"/>
      <c r="D706" s="173"/>
      <c r="E706" s="173"/>
      <c r="F706" s="173"/>
      <c r="G706" s="173"/>
      <c r="H706" s="173"/>
      <c r="I706" s="174"/>
      <c r="J706" s="175"/>
      <c r="K706" s="176" t="str">
        <f t="shared" si="336"/>
        <v/>
      </c>
      <c r="L706" s="177" t="str">
        <f t="shared" si="337"/>
        <v/>
      </c>
      <c r="M706" s="178" t="str">
        <f t="shared" si="338"/>
        <v/>
      </c>
      <c r="N706" s="44" t="str" cm="1">
        <f t="array" ref="N706">IFERROR(IF(_xlfn.SINGLE(A:A)="","",IF(R706="Beer",SUM(LOOKUP(2,1/(Rates!$B$3:$B$5&lt;=W706)/(Rates!$C$3:$C$5&gt;=W706),Rates!$D$3:$D$5)*(X706/100)*W706),IF(R706="Refreshment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44" t="str">
        <f t="shared" si="339"/>
        <v/>
      </c>
      <c r="P706" s="13"/>
      <c r="Q706" s="179" t="str">
        <f t="shared" si="340"/>
        <v/>
      </c>
      <c r="R706" s="180" t="str">
        <f t="shared" si="341"/>
        <v/>
      </c>
      <c r="S706" s="13" t="str">
        <f>IF(A706="","",IF(R706="Refreshment Beverage",VLOOKUP(VALUE(Q706),Rates!G$15:L$19,2,0),VLOOKUP(VALUE(Q706),Rates!G$4:L$8,2,0)))</f>
        <v/>
      </c>
      <c r="T706" s="13" t="str">
        <f t="shared" si="342"/>
        <v/>
      </c>
      <c r="U706" s="181" t="str">
        <f t="shared" si="343"/>
        <v/>
      </c>
      <c r="V706" s="13" t="str">
        <f t="shared" si="344"/>
        <v/>
      </c>
      <c r="W706" s="13" t="str">
        <f t="shared" si="345"/>
        <v/>
      </c>
      <c r="X706" s="182" t="str">
        <f t="shared" si="346"/>
        <v/>
      </c>
      <c r="Y706" s="183" t="str">
        <f>IF(A:A="","",IF(R706="Refreshment Beverage",VLOOKUP(Q706,Rates!G$15:L$19,6,0)*W706,VLOOKUP(Q706,Rates!G$4:L$12,6,0)*W706))</f>
        <v/>
      </c>
      <c r="Z706" s="183" t="str">
        <f t="shared" si="347"/>
        <v/>
      </c>
      <c r="AA706" s="17">
        <f t="shared" si="335"/>
        <v>0</v>
      </c>
      <c r="AB706" s="177" t="str" cm="1">
        <f t="array" ref="AB706">IF(_xlfn.SINGLE(A:A)="","",IF(R706="Refreshment Beverage","",IF(AND(R706="Beer",Q706=0),SUM(LOOKUP(2,1/(Rates!$B$15:$B$18&lt;=W706)/(Rates!$C$15:$C$18&gt;=W706),Rates!$D$15:$D$18)*W706),VLOOKUP(VALUE(_xlfn.SINGLE(Q:Q)),Rates!A:B,2,0)*W706)))</f>
        <v/>
      </c>
      <c r="AC706" s="177" t="str" cm="1">
        <f t="array" ref="AC706">IF(_xlfn.SINGLE(A:A)="","",IF(R706="Refreshment Beverage","",IF(AND(R706="Beer",Q706=0),SUM(LOOKUP(2,1/(Rates!$B$15:$B$18&lt;=W706)/(Rates!$C$15:$C$18&gt;=W706),Rates!$E$15:$E$18)*W706),VLOOKUP(VALUE(_xlfn.SINGLE(Q:Q)),Rates!A:C,3,0)*W706)))</f>
        <v/>
      </c>
      <c r="AD706" s="168">
        <f>IFERROR(IF(OR(Q706=1,Q706=2,Q706=3,Q706=4),VLOOKUP(Q706,Rates!$A$31:$B$34,2,0)*W706,IF(V706=1,VLOOKUP(U706,'REB BEV MIN MKUP'!B:E,4,0),IF(V706&gt;1,VLOOKUP(VALUE(W706),'REB BEV MIN MKUP'!O:Q,3,0),0))),0)</f>
        <v>0</v>
      </c>
      <c r="AE706" s="177" t="str">
        <f t="shared" si="348"/>
        <v/>
      </c>
      <c r="AF706" s="13" t="str">
        <f t="shared" si="349"/>
        <v/>
      </c>
      <c r="AG706" s="177" t="str">
        <f t="shared" si="350"/>
        <v/>
      </c>
      <c r="AH706" s="184" t="str">
        <f t="shared" si="351"/>
        <v/>
      </c>
      <c r="AI706" s="184" t="str">
        <f>IF(AE:AE="","",IF(R706="Refreshment Beverage",AK706*(Rates!J$19/100),ROUND(SUM(AH706*(Rates!$J$8/100)),4)))</f>
        <v/>
      </c>
      <c r="AJ706" s="183" t="str">
        <f t="shared" si="352"/>
        <v/>
      </c>
      <c r="AK706" s="185" t="str">
        <f t="shared" si="353"/>
        <v/>
      </c>
      <c r="AL706" s="177" t="str">
        <f t="shared" si="354"/>
        <v/>
      </c>
      <c r="AM706" s="13" t="str">
        <f>IF(AS706="","",IF(R706="Refreshment Beverage",ROUND(AS706*Rates!K$19,4),ROUND(AO706*(VLOOKUP(VALUE(Q706),Rates!G$4:L$12,3,0)),4)))</f>
        <v/>
      </c>
      <c r="AN706" s="183" t="str">
        <f>IF(AS706="","",IF(R706="Refreshment Beverage",AS706*(Rates!J$19/100),MAX(AM706,AB706)))</f>
        <v/>
      </c>
      <c r="AO706" s="186" t="str">
        <f t="shared" si="355"/>
        <v/>
      </c>
      <c r="AP706" s="186" t="str">
        <f t="shared" si="356"/>
        <v/>
      </c>
      <c r="AQ706" s="186" t="str">
        <f>IF(AS706="","",IF(R706="Refreshment Beverage",ROUND(SUM(VLOOKUP(Q:Q,Rates!G$15:L$19,3,0)*(AS706-Y706-Z706-AA706)),4),ROUND(SUM(Rates!$K$8*AS706),4)))</f>
        <v/>
      </c>
      <c r="AR706" s="184" t="str">
        <f t="shared" si="357"/>
        <v/>
      </c>
      <c r="AS706" s="185" t="str">
        <f t="shared" si="358"/>
        <v/>
      </c>
      <c r="AT706" s="177" t="str">
        <f t="shared" si="359"/>
        <v/>
      </c>
      <c r="AU706" s="13" t="str">
        <f>IF(AX706="","",IF(R706="Refreshment Beverage",ROUND((BA706-Y706-Z706-AA706)*VLOOKUP(VALUE(Q706),Rates!G$15:L$19,3,0),4),ROUND(AW706*(VLOOKUP(VALUE(Q706),Rates!G:L,3,0)),4)))</f>
        <v/>
      </c>
      <c r="AV706" s="183" t="str">
        <f t="shared" si="360"/>
        <v/>
      </c>
      <c r="AW706" s="186" t="str">
        <f t="shared" si="361"/>
        <v/>
      </c>
      <c r="AX706" s="184" t="str">
        <f t="shared" si="362"/>
        <v/>
      </c>
      <c r="AY706" s="186" t="str">
        <f>IF(AX706="","",IF(R706="Refreshment Beverage",ROUND(SUM(AX706*Rates!K$19),4),ROUND(SUM(AX706*(Rates!J$8/100)),4)))</f>
        <v/>
      </c>
      <c r="AZ706" s="183" t="str">
        <f t="shared" si="363"/>
        <v/>
      </c>
      <c r="BA706" s="185" t="str">
        <f t="shared" si="364"/>
        <v/>
      </c>
      <c r="BD706" s="171"/>
      <c r="BE706" s="171"/>
      <c r="BF706" s="171"/>
      <c r="BG706" s="171"/>
    </row>
    <row r="707" spans="1:59" ht="15" customHeight="1" x14ac:dyDescent="0.3">
      <c r="A707" s="172"/>
      <c r="B707" s="172"/>
      <c r="C707" s="172"/>
      <c r="D707" s="173"/>
      <c r="E707" s="173"/>
      <c r="F707" s="173"/>
      <c r="G707" s="173"/>
      <c r="H707" s="173"/>
      <c r="I707" s="174"/>
      <c r="J707" s="175"/>
      <c r="K707" s="176" t="str">
        <f t="shared" si="336"/>
        <v/>
      </c>
      <c r="L707" s="177" t="str">
        <f t="shared" si="337"/>
        <v/>
      </c>
      <c r="M707" s="178" t="str">
        <f t="shared" si="338"/>
        <v/>
      </c>
      <c r="N707" s="44" t="str" cm="1">
        <f t="array" ref="N707">IFERROR(IF(_xlfn.SINGLE(A:A)="","",IF(R707="Beer",SUM(LOOKUP(2,1/(Rates!$B$3:$B$5&lt;=W707)/(Rates!$C$3:$C$5&gt;=W707),Rates!$D$3:$D$5)*(X707/100)*W707),IF(R707="Refreshment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44" t="str">
        <f t="shared" si="339"/>
        <v/>
      </c>
      <c r="P707" s="13"/>
      <c r="Q707" s="179" t="str">
        <f t="shared" si="340"/>
        <v/>
      </c>
      <c r="R707" s="180" t="str">
        <f t="shared" si="341"/>
        <v/>
      </c>
      <c r="S707" s="13" t="str">
        <f>IF(A707="","",IF(R707="Refreshment Beverage",VLOOKUP(VALUE(Q707),Rates!G$15:L$19,2,0),VLOOKUP(VALUE(Q707),Rates!G$4:L$8,2,0)))</f>
        <v/>
      </c>
      <c r="T707" s="13" t="str">
        <f t="shared" si="342"/>
        <v/>
      </c>
      <c r="U707" s="181" t="str">
        <f t="shared" si="343"/>
        <v/>
      </c>
      <c r="V707" s="13" t="str">
        <f t="shared" si="344"/>
        <v/>
      </c>
      <c r="W707" s="13" t="str">
        <f t="shared" si="345"/>
        <v/>
      </c>
      <c r="X707" s="182" t="str">
        <f t="shared" si="346"/>
        <v/>
      </c>
      <c r="Y707" s="183" t="str">
        <f>IF(A:A="","",IF(R707="Refreshment Beverage",VLOOKUP(Q707,Rates!G$15:L$19,6,0)*W707,VLOOKUP(Q707,Rates!G$4:L$12,6,0)*W707))</f>
        <v/>
      </c>
      <c r="Z707" s="183" t="str">
        <f t="shared" si="347"/>
        <v/>
      </c>
      <c r="AA707" s="17">
        <f t="shared" si="335"/>
        <v>0</v>
      </c>
      <c r="AB707" s="177" t="str" cm="1">
        <f t="array" ref="AB707">IF(_xlfn.SINGLE(A:A)="","",IF(R707="Refreshment Beverage","",IF(AND(R707="Beer",Q707=0),SUM(LOOKUP(2,1/(Rates!$B$15:$B$18&lt;=W707)/(Rates!$C$15:$C$18&gt;=W707),Rates!$D$15:$D$18)*W707),VLOOKUP(VALUE(_xlfn.SINGLE(Q:Q)),Rates!A:B,2,0)*W707)))</f>
        <v/>
      </c>
      <c r="AC707" s="177" t="str" cm="1">
        <f t="array" ref="AC707">IF(_xlfn.SINGLE(A:A)="","",IF(R707="Refreshment Beverage","",IF(AND(R707="Beer",Q707=0),SUM(LOOKUP(2,1/(Rates!$B$15:$B$18&lt;=W707)/(Rates!$C$15:$C$18&gt;=W707),Rates!$E$15:$E$18)*W707),VLOOKUP(VALUE(_xlfn.SINGLE(Q:Q)),Rates!A:C,3,0)*W707)))</f>
        <v/>
      </c>
      <c r="AD707" s="168">
        <f>IFERROR(IF(OR(Q707=1,Q707=2,Q707=3,Q707=4),VLOOKUP(Q707,Rates!$A$31:$B$34,2,0)*W707,IF(V707=1,VLOOKUP(U707,'REB BEV MIN MKUP'!B:E,4,0),IF(V707&gt;1,VLOOKUP(VALUE(W707),'REB BEV MIN MKUP'!O:Q,3,0),0))),0)</f>
        <v>0</v>
      </c>
      <c r="AE707" s="177" t="str">
        <f t="shared" si="348"/>
        <v/>
      </c>
      <c r="AF707" s="13" t="str">
        <f t="shared" si="349"/>
        <v/>
      </c>
      <c r="AG707" s="177" t="str">
        <f t="shared" si="350"/>
        <v/>
      </c>
      <c r="AH707" s="184" t="str">
        <f t="shared" si="351"/>
        <v/>
      </c>
      <c r="AI707" s="184" t="str">
        <f>IF(AE:AE="","",IF(R707="Refreshment Beverage",AK707*(Rates!J$19/100),ROUND(SUM(AH707*(Rates!$J$8/100)),4)))</f>
        <v/>
      </c>
      <c r="AJ707" s="183" t="str">
        <f t="shared" si="352"/>
        <v/>
      </c>
      <c r="AK707" s="185" t="str">
        <f t="shared" si="353"/>
        <v/>
      </c>
      <c r="AL707" s="177" t="str">
        <f t="shared" si="354"/>
        <v/>
      </c>
      <c r="AM707" s="13" t="str">
        <f>IF(AS707="","",IF(R707="Refreshment Beverage",ROUND(AS707*Rates!K$19,4),ROUND(AO707*(VLOOKUP(VALUE(Q707),Rates!G$4:L$12,3,0)),4)))</f>
        <v/>
      </c>
      <c r="AN707" s="183" t="str">
        <f>IF(AS707="","",IF(R707="Refreshment Beverage",AS707*(Rates!J$19/100),MAX(AM707,AB707)))</f>
        <v/>
      </c>
      <c r="AO707" s="186" t="str">
        <f t="shared" si="355"/>
        <v/>
      </c>
      <c r="AP707" s="186" t="str">
        <f t="shared" si="356"/>
        <v/>
      </c>
      <c r="AQ707" s="186" t="str">
        <f>IF(AS707="","",IF(R707="Refreshment Beverage",ROUND(SUM(VLOOKUP(Q:Q,Rates!G$15:L$19,3,0)*(AS707-Y707-Z707-AA707)),4),ROUND(SUM(Rates!$K$8*AS707),4)))</f>
        <v/>
      </c>
      <c r="AR707" s="184" t="str">
        <f t="shared" si="357"/>
        <v/>
      </c>
      <c r="AS707" s="185" t="str">
        <f t="shared" si="358"/>
        <v/>
      </c>
      <c r="AT707" s="177" t="str">
        <f t="shared" si="359"/>
        <v/>
      </c>
      <c r="AU707" s="13" t="str">
        <f>IF(AX707="","",IF(R707="Refreshment Beverage",ROUND((BA707-Y707-Z707-AA707)*VLOOKUP(VALUE(Q707),Rates!G$15:L$19,3,0),4),ROUND(AW707*(VLOOKUP(VALUE(Q707),Rates!G:L,3,0)),4)))</f>
        <v/>
      </c>
      <c r="AV707" s="183" t="str">
        <f t="shared" si="360"/>
        <v/>
      </c>
      <c r="AW707" s="186" t="str">
        <f t="shared" si="361"/>
        <v/>
      </c>
      <c r="AX707" s="184" t="str">
        <f t="shared" si="362"/>
        <v/>
      </c>
      <c r="AY707" s="186" t="str">
        <f>IF(AX707="","",IF(R707="Refreshment Beverage",ROUND(SUM(AX707*Rates!K$19),4),ROUND(SUM(AX707*(Rates!J$8/100)),4)))</f>
        <v/>
      </c>
      <c r="AZ707" s="183" t="str">
        <f t="shared" si="363"/>
        <v/>
      </c>
      <c r="BA707" s="185" t="str">
        <f t="shared" si="364"/>
        <v/>
      </c>
      <c r="BD707" s="171"/>
      <c r="BE707" s="171"/>
      <c r="BF707" s="171"/>
      <c r="BG707" s="171"/>
    </row>
    <row r="708" spans="1:59" ht="15" customHeight="1" x14ac:dyDescent="0.3">
      <c r="A708" s="172"/>
      <c r="B708" s="172"/>
      <c r="C708" s="172"/>
      <c r="D708" s="173"/>
      <c r="E708" s="173"/>
      <c r="F708" s="173"/>
      <c r="G708" s="173"/>
      <c r="H708" s="173"/>
      <c r="I708" s="174"/>
      <c r="J708" s="175"/>
      <c r="K708" s="176" t="str">
        <f t="shared" si="336"/>
        <v/>
      </c>
      <c r="L708" s="177" t="str">
        <f t="shared" si="337"/>
        <v/>
      </c>
      <c r="M708" s="178" t="str">
        <f t="shared" si="338"/>
        <v/>
      </c>
      <c r="N708" s="44" t="str" cm="1">
        <f t="array" ref="N708">IFERROR(IF(_xlfn.SINGLE(A:A)="","",IF(R708="Beer",SUM(LOOKUP(2,1/(Rates!$B$3:$B$5&lt;=W708)/(Rates!$C$3:$C$5&gt;=W708),Rates!$D$3:$D$5)*(X708/100)*W708),IF(R708="Refreshment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44" t="str">
        <f t="shared" si="339"/>
        <v/>
      </c>
      <c r="P708" s="13"/>
      <c r="Q708" s="179" t="str">
        <f t="shared" si="340"/>
        <v/>
      </c>
      <c r="R708" s="180" t="str">
        <f t="shared" si="341"/>
        <v/>
      </c>
      <c r="S708" s="13" t="str">
        <f>IF(A708="","",IF(R708="Refreshment Beverage",VLOOKUP(VALUE(Q708),Rates!G$15:L$19,2,0),VLOOKUP(VALUE(Q708),Rates!G$4:L$8,2,0)))</f>
        <v/>
      </c>
      <c r="T708" s="13" t="str">
        <f t="shared" si="342"/>
        <v/>
      </c>
      <c r="U708" s="181" t="str">
        <f t="shared" si="343"/>
        <v/>
      </c>
      <c r="V708" s="13" t="str">
        <f t="shared" si="344"/>
        <v/>
      </c>
      <c r="W708" s="13" t="str">
        <f t="shared" si="345"/>
        <v/>
      </c>
      <c r="X708" s="182" t="str">
        <f t="shared" si="346"/>
        <v/>
      </c>
      <c r="Y708" s="183" t="str">
        <f>IF(A:A="","",IF(R708="Refreshment Beverage",VLOOKUP(Q708,Rates!G$15:L$19,6,0)*W708,VLOOKUP(Q708,Rates!G$4:L$12,6,0)*W708))</f>
        <v/>
      </c>
      <c r="Z708" s="183" t="str">
        <f t="shared" si="347"/>
        <v/>
      </c>
      <c r="AA708" s="17">
        <f t="shared" si="335"/>
        <v>0</v>
      </c>
      <c r="AB708" s="177" t="str" cm="1">
        <f t="array" ref="AB708">IF(_xlfn.SINGLE(A:A)="","",IF(R708="Refreshment Beverage","",IF(AND(R708="Beer",Q708=0),SUM(LOOKUP(2,1/(Rates!$B$15:$B$18&lt;=W708)/(Rates!$C$15:$C$18&gt;=W708),Rates!$D$15:$D$18)*W708),VLOOKUP(VALUE(_xlfn.SINGLE(Q:Q)),Rates!A:B,2,0)*W708)))</f>
        <v/>
      </c>
      <c r="AC708" s="177" t="str" cm="1">
        <f t="array" ref="AC708">IF(_xlfn.SINGLE(A:A)="","",IF(R708="Refreshment Beverage","",IF(AND(R708="Beer",Q708=0),SUM(LOOKUP(2,1/(Rates!$B$15:$B$18&lt;=W708)/(Rates!$C$15:$C$18&gt;=W708),Rates!$E$15:$E$18)*W708),VLOOKUP(VALUE(_xlfn.SINGLE(Q:Q)),Rates!A:C,3,0)*W708)))</f>
        <v/>
      </c>
      <c r="AD708" s="168">
        <f>IFERROR(IF(OR(Q708=1,Q708=2,Q708=3,Q708=4),VLOOKUP(Q708,Rates!$A$31:$B$34,2,0)*W708,IF(V708=1,VLOOKUP(U708,'REB BEV MIN MKUP'!B:E,4,0),IF(V708&gt;1,VLOOKUP(VALUE(W708),'REB BEV MIN MKUP'!O:Q,3,0),0))),0)</f>
        <v>0</v>
      </c>
      <c r="AE708" s="177" t="str">
        <f t="shared" si="348"/>
        <v/>
      </c>
      <c r="AF708" s="13" t="str">
        <f t="shared" si="349"/>
        <v/>
      </c>
      <c r="AG708" s="177" t="str">
        <f t="shared" si="350"/>
        <v/>
      </c>
      <c r="AH708" s="184" t="str">
        <f t="shared" si="351"/>
        <v/>
      </c>
      <c r="AI708" s="184" t="str">
        <f>IF(AE:AE="","",IF(R708="Refreshment Beverage",AK708*(Rates!J$19/100),ROUND(SUM(AH708*(Rates!$J$8/100)),4)))</f>
        <v/>
      </c>
      <c r="AJ708" s="183" t="str">
        <f t="shared" si="352"/>
        <v/>
      </c>
      <c r="AK708" s="185" t="str">
        <f t="shared" si="353"/>
        <v/>
      </c>
      <c r="AL708" s="177" t="str">
        <f t="shared" si="354"/>
        <v/>
      </c>
      <c r="AM708" s="13" t="str">
        <f>IF(AS708="","",IF(R708="Refreshment Beverage",ROUND(AS708*Rates!K$19,4),ROUND(AO708*(VLOOKUP(VALUE(Q708),Rates!G$4:L$12,3,0)),4)))</f>
        <v/>
      </c>
      <c r="AN708" s="183" t="str">
        <f>IF(AS708="","",IF(R708="Refreshment Beverage",AS708*(Rates!J$19/100),MAX(AM708,AB708)))</f>
        <v/>
      </c>
      <c r="AO708" s="186" t="str">
        <f t="shared" si="355"/>
        <v/>
      </c>
      <c r="AP708" s="186" t="str">
        <f t="shared" si="356"/>
        <v/>
      </c>
      <c r="AQ708" s="186" t="str">
        <f>IF(AS708="","",IF(R708="Refreshment Beverage",ROUND(SUM(VLOOKUP(Q:Q,Rates!G$15:L$19,3,0)*(AS708-Y708-Z708-AA708)),4),ROUND(SUM(Rates!$K$8*AS708),4)))</f>
        <v/>
      </c>
      <c r="AR708" s="184" t="str">
        <f t="shared" si="357"/>
        <v/>
      </c>
      <c r="AS708" s="185" t="str">
        <f t="shared" si="358"/>
        <v/>
      </c>
      <c r="AT708" s="177" t="str">
        <f t="shared" si="359"/>
        <v/>
      </c>
      <c r="AU708" s="13" t="str">
        <f>IF(AX708="","",IF(R708="Refreshment Beverage",ROUND((BA708-Y708-Z708-AA708)*VLOOKUP(VALUE(Q708),Rates!G$15:L$19,3,0),4),ROUND(AW708*(VLOOKUP(VALUE(Q708),Rates!G:L,3,0)),4)))</f>
        <v/>
      </c>
      <c r="AV708" s="183" t="str">
        <f t="shared" si="360"/>
        <v/>
      </c>
      <c r="AW708" s="186" t="str">
        <f t="shared" si="361"/>
        <v/>
      </c>
      <c r="AX708" s="184" t="str">
        <f t="shared" si="362"/>
        <v/>
      </c>
      <c r="AY708" s="186" t="str">
        <f>IF(AX708="","",IF(R708="Refreshment Beverage",ROUND(SUM(AX708*Rates!K$19),4),ROUND(SUM(AX708*(Rates!J$8/100)),4)))</f>
        <v/>
      </c>
      <c r="AZ708" s="183" t="str">
        <f t="shared" si="363"/>
        <v/>
      </c>
      <c r="BA708" s="185" t="str">
        <f t="shared" si="364"/>
        <v/>
      </c>
      <c r="BD708" s="171"/>
      <c r="BE708" s="171"/>
      <c r="BF708" s="171"/>
      <c r="BG708" s="171"/>
    </row>
    <row r="709" spans="1:59" ht="15" customHeight="1" x14ac:dyDescent="0.3">
      <c r="A709" s="172"/>
      <c r="B709" s="172"/>
      <c r="C709" s="172"/>
      <c r="D709" s="173"/>
      <c r="E709" s="173"/>
      <c r="F709" s="173"/>
      <c r="G709" s="173"/>
      <c r="H709" s="173"/>
      <c r="I709" s="174"/>
      <c r="J709" s="175"/>
      <c r="K709" s="176" t="str">
        <f t="shared" si="336"/>
        <v/>
      </c>
      <c r="L709" s="177" t="str">
        <f t="shared" si="337"/>
        <v/>
      </c>
      <c r="M709" s="178" t="str">
        <f t="shared" si="338"/>
        <v/>
      </c>
      <c r="N709" s="44" t="str" cm="1">
        <f t="array" ref="N709">IFERROR(IF(_xlfn.SINGLE(A:A)="","",IF(R709="Beer",SUM(LOOKUP(2,1/(Rates!$B$3:$B$5&lt;=W709)/(Rates!$C$3:$C$5&gt;=W709),Rates!$D$3:$D$5)*(X709/100)*W709),IF(R709="Refreshment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44" t="str">
        <f t="shared" si="339"/>
        <v/>
      </c>
      <c r="P709" s="13"/>
      <c r="Q709" s="179" t="str">
        <f t="shared" si="340"/>
        <v/>
      </c>
      <c r="R709" s="180" t="str">
        <f t="shared" si="341"/>
        <v/>
      </c>
      <c r="S709" s="13" t="str">
        <f>IF(A709="","",IF(R709="Refreshment Beverage",VLOOKUP(VALUE(Q709),Rates!G$15:L$19,2,0),VLOOKUP(VALUE(Q709),Rates!G$4:L$8,2,0)))</f>
        <v/>
      </c>
      <c r="T709" s="13" t="str">
        <f t="shared" si="342"/>
        <v/>
      </c>
      <c r="U709" s="181" t="str">
        <f t="shared" si="343"/>
        <v/>
      </c>
      <c r="V709" s="13" t="str">
        <f t="shared" si="344"/>
        <v/>
      </c>
      <c r="W709" s="13" t="str">
        <f t="shared" si="345"/>
        <v/>
      </c>
      <c r="X709" s="182" t="str">
        <f t="shared" si="346"/>
        <v/>
      </c>
      <c r="Y709" s="183" t="str">
        <f>IF(A:A="","",IF(R709="Refreshment Beverage",VLOOKUP(Q709,Rates!G$15:L$19,6,0)*W709,VLOOKUP(Q709,Rates!G$4:L$12,6,0)*W709))</f>
        <v/>
      </c>
      <c r="Z709" s="183" t="str">
        <f t="shared" si="347"/>
        <v/>
      </c>
      <c r="AA709" s="17">
        <f t="shared" si="335"/>
        <v>0</v>
      </c>
      <c r="AB709" s="177" t="str" cm="1">
        <f t="array" ref="AB709">IF(_xlfn.SINGLE(A:A)="","",IF(R709="Refreshment Beverage","",IF(AND(R709="Beer",Q709=0),SUM(LOOKUP(2,1/(Rates!$B$15:$B$18&lt;=W709)/(Rates!$C$15:$C$18&gt;=W709),Rates!$D$15:$D$18)*W709),VLOOKUP(VALUE(_xlfn.SINGLE(Q:Q)),Rates!A:B,2,0)*W709)))</f>
        <v/>
      </c>
      <c r="AC709" s="177" t="str" cm="1">
        <f t="array" ref="AC709">IF(_xlfn.SINGLE(A:A)="","",IF(R709="Refreshment Beverage","",IF(AND(R709="Beer",Q709=0),SUM(LOOKUP(2,1/(Rates!$B$15:$B$18&lt;=W709)/(Rates!$C$15:$C$18&gt;=W709),Rates!$E$15:$E$18)*W709),VLOOKUP(VALUE(_xlfn.SINGLE(Q:Q)),Rates!A:C,3,0)*W709)))</f>
        <v/>
      </c>
      <c r="AD709" s="168">
        <f>IFERROR(IF(OR(Q709=1,Q709=2,Q709=3,Q709=4),VLOOKUP(Q709,Rates!$A$31:$B$34,2,0)*W709,IF(V709=1,VLOOKUP(U709,'REB BEV MIN MKUP'!B:E,4,0),IF(V709&gt;1,VLOOKUP(VALUE(W709),'REB BEV MIN MKUP'!O:Q,3,0),0))),0)</f>
        <v>0</v>
      </c>
      <c r="AE709" s="177" t="str">
        <f t="shared" si="348"/>
        <v/>
      </c>
      <c r="AF709" s="13" t="str">
        <f t="shared" si="349"/>
        <v/>
      </c>
      <c r="AG709" s="177" t="str">
        <f t="shared" si="350"/>
        <v/>
      </c>
      <c r="AH709" s="184" t="str">
        <f t="shared" si="351"/>
        <v/>
      </c>
      <c r="AI709" s="184" t="str">
        <f>IF(AE:AE="","",IF(R709="Refreshment Beverage",AK709*(Rates!J$19/100),ROUND(SUM(AH709*(Rates!$J$8/100)),4)))</f>
        <v/>
      </c>
      <c r="AJ709" s="183" t="str">
        <f t="shared" si="352"/>
        <v/>
      </c>
      <c r="AK709" s="185" t="str">
        <f t="shared" si="353"/>
        <v/>
      </c>
      <c r="AL709" s="177" t="str">
        <f t="shared" si="354"/>
        <v/>
      </c>
      <c r="AM709" s="13" t="str">
        <f>IF(AS709="","",IF(R709="Refreshment Beverage",ROUND(AS709*Rates!K$19,4),ROUND(AO709*(VLOOKUP(VALUE(Q709),Rates!G$4:L$12,3,0)),4)))</f>
        <v/>
      </c>
      <c r="AN709" s="183" t="str">
        <f>IF(AS709="","",IF(R709="Refreshment Beverage",AS709*(Rates!J$19/100),MAX(AM709,AB709)))</f>
        <v/>
      </c>
      <c r="AO709" s="186" t="str">
        <f t="shared" si="355"/>
        <v/>
      </c>
      <c r="AP709" s="186" t="str">
        <f t="shared" si="356"/>
        <v/>
      </c>
      <c r="AQ709" s="186" t="str">
        <f>IF(AS709="","",IF(R709="Refreshment Beverage",ROUND(SUM(VLOOKUP(Q:Q,Rates!G$15:L$19,3,0)*(AS709-Y709-Z709-AA709)),4),ROUND(SUM(Rates!$K$8*AS709),4)))</f>
        <v/>
      </c>
      <c r="AR709" s="184" t="str">
        <f t="shared" si="357"/>
        <v/>
      </c>
      <c r="AS709" s="185" t="str">
        <f t="shared" si="358"/>
        <v/>
      </c>
      <c r="AT709" s="177" t="str">
        <f t="shared" si="359"/>
        <v/>
      </c>
      <c r="AU709" s="13" t="str">
        <f>IF(AX709="","",IF(R709="Refreshment Beverage",ROUND((BA709-Y709-Z709-AA709)*VLOOKUP(VALUE(Q709),Rates!G$15:L$19,3,0),4),ROUND(AW709*(VLOOKUP(VALUE(Q709),Rates!G:L,3,0)),4)))</f>
        <v/>
      </c>
      <c r="AV709" s="183" t="str">
        <f t="shared" si="360"/>
        <v/>
      </c>
      <c r="AW709" s="186" t="str">
        <f t="shared" si="361"/>
        <v/>
      </c>
      <c r="AX709" s="184" t="str">
        <f t="shared" si="362"/>
        <v/>
      </c>
      <c r="AY709" s="186" t="str">
        <f>IF(AX709="","",IF(R709="Refreshment Beverage",ROUND(SUM(AX709*Rates!K$19),4),ROUND(SUM(AX709*(Rates!J$8/100)),4)))</f>
        <v/>
      </c>
      <c r="AZ709" s="183" t="str">
        <f t="shared" si="363"/>
        <v/>
      </c>
      <c r="BA709" s="185" t="str">
        <f t="shared" si="364"/>
        <v/>
      </c>
      <c r="BD709" s="171"/>
      <c r="BE709" s="171"/>
      <c r="BF709" s="171"/>
      <c r="BG709" s="171"/>
    </row>
    <row r="710" spans="1:59" ht="15" customHeight="1" x14ac:dyDescent="0.3">
      <c r="A710" s="172"/>
      <c r="B710" s="172"/>
      <c r="C710" s="172"/>
      <c r="D710" s="173"/>
      <c r="E710" s="173"/>
      <c r="F710" s="173"/>
      <c r="G710" s="173"/>
      <c r="H710" s="173"/>
      <c r="I710" s="174"/>
      <c r="J710" s="175"/>
      <c r="K710" s="176" t="str">
        <f t="shared" si="336"/>
        <v/>
      </c>
      <c r="L710" s="177" t="str">
        <f t="shared" si="337"/>
        <v/>
      </c>
      <c r="M710" s="178" t="str">
        <f t="shared" si="338"/>
        <v/>
      </c>
      <c r="N710" s="44" t="str" cm="1">
        <f t="array" ref="N710">IFERROR(IF(_xlfn.SINGLE(A:A)="","",IF(R710="Beer",SUM(LOOKUP(2,1/(Rates!$B$3:$B$5&lt;=W710)/(Rates!$C$3:$C$5&gt;=W710),Rates!$D$3:$D$5)*(X710/100)*W710),IF(R710="Refreshment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44" t="str">
        <f t="shared" si="339"/>
        <v/>
      </c>
      <c r="P710" s="13"/>
      <c r="Q710" s="179" t="str">
        <f t="shared" si="340"/>
        <v/>
      </c>
      <c r="R710" s="180" t="str">
        <f t="shared" si="341"/>
        <v/>
      </c>
      <c r="S710" s="13" t="str">
        <f>IF(A710="","",IF(R710="Refreshment Beverage",VLOOKUP(VALUE(Q710),Rates!G$15:L$19,2,0),VLOOKUP(VALUE(Q710),Rates!G$4:L$8,2,0)))</f>
        <v/>
      </c>
      <c r="T710" s="13" t="str">
        <f t="shared" si="342"/>
        <v/>
      </c>
      <c r="U710" s="181" t="str">
        <f t="shared" si="343"/>
        <v/>
      </c>
      <c r="V710" s="13" t="str">
        <f t="shared" si="344"/>
        <v/>
      </c>
      <c r="W710" s="13" t="str">
        <f t="shared" si="345"/>
        <v/>
      </c>
      <c r="X710" s="182" t="str">
        <f t="shared" si="346"/>
        <v/>
      </c>
      <c r="Y710" s="183" t="str">
        <f>IF(A:A="","",IF(R710="Refreshment Beverage",VLOOKUP(Q710,Rates!G$15:L$19,6,0)*W710,VLOOKUP(Q710,Rates!G$4:L$12,6,0)*W710))</f>
        <v/>
      </c>
      <c r="Z710" s="183" t="str">
        <f t="shared" si="347"/>
        <v/>
      </c>
      <c r="AA710" s="17">
        <f t="shared" si="335"/>
        <v>0</v>
      </c>
      <c r="AB710" s="177" t="str" cm="1">
        <f t="array" ref="AB710">IF(_xlfn.SINGLE(A:A)="","",IF(R710="Refreshment Beverage","",IF(AND(R710="Beer",Q710=0),SUM(LOOKUP(2,1/(Rates!$B$15:$B$18&lt;=W710)/(Rates!$C$15:$C$18&gt;=W710),Rates!$D$15:$D$18)*W710),VLOOKUP(VALUE(_xlfn.SINGLE(Q:Q)),Rates!A:B,2,0)*W710)))</f>
        <v/>
      </c>
      <c r="AC710" s="177" t="str" cm="1">
        <f t="array" ref="AC710">IF(_xlfn.SINGLE(A:A)="","",IF(R710="Refreshment Beverage","",IF(AND(R710="Beer",Q710=0),SUM(LOOKUP(2,1/(Rates!$B$15:$B$18&lt;=W710)/(Rates!$C$15:$C$18&gt;=W710),Rates!$E$15:$E$18)*W710),VLOOKUP(VALUE(_xlfn.SINGLE(Q:Q)),Rates!A:C,3,0)*W710)))</f>
        <v/>
      </c>
      <c r="AD710" s="168">
        <f>IFERROR(IF(OR(Q710=1,Q710=2,Q710=3,Q710=4),VLOOKUP(Q710,Rates!$A$31:$B$34,2,0)*W710,IF(V710=1,VLOOKUP(U710,'REB BEV MIN MKUP'!B:E,4,0),IF(V710&gt;1,VLOOKUP(VALUE(W710),'REB BEV MIN MKUP'!O:Q,3,0),0))),0)</f>
        <v>0</v>
      </c>
      <c r="AE710" s="177" t="str">
        <f t="shared" si="348"/>
        <v/>
      </c>
      <c r="AF710" s="13" t="str">
        <f t="shared" si="349"/>
        <v/>
      </c>
      <c r="AG710" s="177" t="str">
        <f t="shared" si="350"/>
        <v/>
      </c>
      <c r="AH710" s="184" t="str">
        <f t="shared" si="351"/>
        <v/>
      </c>
      <c r="AI710" s="184" t="str">
        <f>IF(AE:AE="","",IF(R710="Refreshment Beverage",AK710*(Rates!J$19/100),ROUND(SUM(AH710*(Rates!$J$8/100)),4)))</f>
        <v/>
      </c>
      <c r="AJ710" s="183" t="str">
        <f t="shared" si="352"/>
        <v/>
      </c>
      <c r="AK710" s="185" t="str">
        <f t="shared" si="353"/>
        <v/>
      </c>
      <c r="AL710" s="177" t="str">
        <f t="shared" si="354"/>
        <v/>
      </c>
      <c r="AM710" s="13" t="str">
        <f>IF(AS710="","",IF(R710="Refreshment Beverage",ROUND(AS710*Rates!K$19,4),ROUND(AO710*(VLOOKUP(VALUE(Q710),Rates!G$4:L$12,3,0)),4)))</f>
        <v/>
      </c>
      <c r="AN710" s="183" t="str">
        <f>IF(AS710="","",IF(R710="Refreshment Beverage",AS710*(Rates!J$19/100),MAX(AM710,AB710)))</f>
        <v/>
      </c>
      <c r="AO710" s="186" t="str">
        <f t="shared" si="355"/>
        <v/>
      </c>
      <c r="AP710" s="186" t="str">
        <f t="shared" si="356"/>
        <v/>
      </c>
      <c r="AQ710" s="186" t="str">
        <f>IF(AS710="","",IF(R710="Refreshment Beverage",ROUND(SUM(VLOOKUP(Q:Q,Rates!G$15:L$19,3,0)*(AS710-Y710-Z710-AA710)),4),ROUND(SUM(Rates!$K$8*AS710),4)))</f>
        <v/>
      </c>
      <c r="AR710" s="184" t="str">
        <f t="shared" si="357"/>
        <v/>
      </c>
      <c r="AS710" s="185" t="str">
        <f t="shared" si="358"/>
        <v/>
      </c>
      <c r="AT710" s="177" t="str">
        <f t="shared" si="359"/>
        <v/>
      </c>
      <c r="AU710" s="13" t="str">
        <f>IF(AX710="","",IF(R710="Refreshment Beverage",ROUND((BA710-Y710-Z710-AA710)*VLOOKUP(VALUE(Q710),Rates!G$15:L$19,3,0),4),ROUND(AW710*(VLOOKUP(VALUE(Q710),Rates!G:L,3,0)),4)))</f>
        <v/>
      </c>
      <c r="AV710" s="183" t="str">
        <f t="shared" si="360"/>
        <v/>
      </c>
      <c r="AW710" s="186" t="str">
        <f t="shared" si="361"/>
        <v/>
      </c>
      <c r="AX710" s="184" t="str">
        <f t="shared" si="362"/>
        <v/>
      </c>
      <c r="AY710" s="186" t="str">
        <f>IF(AX710="","",IF(R710="Refreshment Beverage",ROUND(SUM(AX710*Rates!K$19),4),ROUND(SUM(AX710*(Rates!J$8/100)),4)))</f>
        <v/>
      </c>
      <c r="AZ710" s="183" t="str">
        <f t="shared" si="363"/>
        <v/>
      </c>
      <c r="BA710" s="185" t="str">
        <f t="shared" si="364"/>
        <v/>
      </c>
      <c r="BD710" s="171"/>
      <c r="BE710" s="171"/>
      <c r="BF710" s="171"/>
      <c r="BG710" s="171"/>
    </row>
    <row r="711" spans="1:59" ht="15" customHeight="1" x14ac:dyDescent="0.3">
      <c r="A711" s="172"/>
      <c r="B711" s="172"/>
      <c r="C711" s="172"/>
      <c r="D711" s="173"/>
      <c r="E711" s="173"/>
      <c r="F711" s="173"/>
      <c r="G711" s="173"/>
      <c r="H711" s="173"/>
      <c r="I711" s="174"/>
      <c r="J711" s="175"/>
      <c r="K711" s="176" t="str">
        <f t="shared" si="336"/>
        <v/>
      </c>
      <c r="L711" s="177" t="str">
        <f t="shared" si="337"/>
        <v/>
      </c>
      <c r="M711" s="178" t="str">
        <f t="shared" si="338"/>
        <v/>
      </c>
      <c r="N711" s="44" t="str" cm="1">
        <f t="array" ref="N711">IFERROR(IF(_xlfn.SINGLE(A:A)="","",IF(R711="Beer",SUM(LOOKUP(2,1/(Rates!$B$3:$B$5&lt;=W711)/(Rates!$C$3:$C$5&gt;=W711),Rates!$D$3:$D$5)*(X711/100)*W711),IF(R711="Refreshment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44" t="str">
        <f t="shared" si="339"/>
        <v/>
      </c>
      <c r="P711" s="13"/>
      <c r="Q711" s="179" t="str">
        <f t="shared" si="340"/>
        <v/>
      </c>
      <c r="R711" s="180" t="str">
        <f t="shared" si="341"/>
        <v/>
      </c>
      <c r="S711" s="13" t="str">
        <f>IF(A711="","",IF(R711="Refreshment Beverage",VLOOKUP(VALUE(Q711),Rates!G$15:L$19,2,0),VLOOKUP(VALUE(Q711),Rates!G$4:L$8,2,0)))</f>
        <v/>
      </c>
      <c r="T711" s="13" t="str">
        <f t="shared" si="342"/>
        <v/>
      </c>
      <c r="U711" s="181" t="str">
        <f t="shared" si="343"/>
        <v/>
      </c>
      <c r="V711" s="13" t="str">
        <f t="shared" si="344"/>
        <v/>
      </c>
      <c r="W711" s="13" t="str">
        <f t="shared" si="345"/>
        <v/>
      </c>
      <c r="X711" s="182" t="str">
        <f t="shared" si="346"/>
        <v/>
      </c>
      <c r="Y711" s="183" t="str">
        <f>IF(A:A="","",IF(R711="Refreshment Beverage",VLOOKUP(Q711,Rates!G$15:L$19,6,0)*W711,VLOOKUP(Q711,Rates!G$4:L$12,6,0)*W711))</f>
        <v/>
      </c>
      <c r="Z711" s="183" t="str">
        <f t="shared" si="347"/>
        <v/>
      </c>
      <c r="AA711" s="17">
        <f t="shared" ref="AA711:AA774" si="365">IF(AND(U711&gt;0.049,U711&lt;0.401),SUM(0.0536*V711),IF(AND(U711&gt;0.4,U711&lt;0.47),SUM(0.0643*V711),IF(AND(U711&gt;0.469,U711&lt;0.66),SUM(0.075*V711),IF(AND(U711&gt;0.659,U711&lt;0.75),SUM(0.1071*V711),IF(AND(U711&gt;0.749,U711&lt;0.9),SUM(0.1178*V711),IF(AND(U711&gt;0.899,U711&lt;1),SUM(0.1393*V711),IF(U711=1,SUM(0.1499*V711),IF(U711=1.14,SUM(0.1714*V711),IF(U711=1.75,SUM(0.2678*V711),IF(U711=2,SUM(0.2999*V711),IF(U711=3,SUM(0.4499*V711),0)))))))))))</f>
        <v>0</v>
      </c>
      <c r="AB711" s="177" t="str" cm="1">
        <f t="array" ref="AB711">IF(_xlfn.SINGLE(A:A)="","",IF(R711="Refreshment Beverage","",IF(AND(R711="Beer",Q711=0),SUM(LOOKUP(2,1/(Rates!$B$15:$B$18&lt;=W711)/(Rates!$C$15:$C$18&gt;=W711),Rates!$D$15:$D$18)*W711),VLOOKUP(VALUE(_xlfn.SINGLE(Q:Q)),Rates!A:B,2,0)*W711)))</f>
        <v/>
      </c>
      <c r="AC711" s="177" t="str" cm="1">
        <f t="array" ref="AC711">IF(_xlfn.SINGLE(A:A)="","",IF(R711="Refreshment Beverage","",IF(AND(R711="Beer",Q711=0),SUM(LOOKUP(2,1/(Rates!$B$15:$B$18&lt;=W711)/(Rates!$C$15:$C$18&gt;=W711),Rates!$E$15:$E$18)*W711),VLOOKUP(VALUE(_xlfn.SINGLE(Q:Q)),Rates!A:C,3,0)*W711)))</f>
        <v/>
      </c>
      <c r="AD711" s="168">
        <f>IFERROR(IF(OR(Q711=1,Q711=2,Q711=3,Q711=4),VLOOKUP(Q711,Rates!$A$31:$B$34,2,0)*W711,IF(V711=1,VLOOKUP(U711,'REB BEV MIN MKUP'!B:E,4,0),IF(V711&gt;1,VLOOKUP(VALUE(W711),'REB BEV MIN MKUP'!O:Q,3,0),0))),0)</f>
        <v>0</v>
      </c>
      <c r="AE711" s="177" t="str">
        <f t="shared" si="348"/>
        <v/>
      </c>
      <c r="AF711" s="13" t="str">
        <f t="shared" si="349"/>
        <v/>
      </c>
      <c r="AG711" s="177" t="str">
        <f t="shared" si="350"/>
        <v/>
      </c>
      <c r="AH711" s="184" t="str">
        <f t="shared" si="351"/>
        <v/>
      </c>
      <c r="AI711" s="184" t="str">
        <f>IF(AE:AE="","",IF(R711="Refreshment Beverage",AK711*(Rates!J$19/100),ROUND(SUM(AH711*(Rates!$J$8/100)),4)))</f>
        <v/>
      </c>
      <c r="AJ711" s="183" t="str">
        <f t="shared" si="352"/>
        <v/>
      </c>
      <c r="AK711" s="185" t="str">
        <f t="shared" si="353"/>
        <v/>
      </c>
      <c r="AL711" s="177" t="str">
        <f t="shared" si="354"/>
        <v/>
      </c>
      <c r="AM711" s="13" t="str">
        <f>IF(AS711="","",IF(R711="Refreshment Beverage",ROUND(AS711*Rates!K$19,4),ROUND(AO711*(VLOOKUP(VALUE(Q711),Rates!G$4:L$12,3,0)),4)))</f>
        <v/>
      </c>
      <c r="AN711" s="183" t="str">
        <f>IF(AS711="","",IF(R711="Refreshment Beverage",AS711*(Rates!J$19/100),MAX(AM711,AB711)))</f>
        <v/>
      </c>
      <c r="AO711" s="186" t="str">
        <f t="shared" si="355"/>
        <v/>
      </c>
      <c r="AP711" s="186" t="str">
        <f t="shared" si="356"/>
        <v/>
      </c>
      <c r="AQ711" s="186" t="str">
        <f>IF(AS711="","",IF(R711="Refreshment Beverage",ROUND(SUM(VLOOKUP(Q:Q,Rates!G$15:L$19,3,0)*(AS711-Y711-Z711-AA711)),4),ROUND(SUM(Rates!$K$8*AS711),4)))</f>
        <v/>
      </c>
      <c r="AR711" s="184" t="str">
        <f t="shared" si="357"/>
        <v/>
      </c>
      <c r="AS711" s="185" t="str">
        <f t="shared" si="358"/>
        <v/>
      </c>
      <c r="AT711" s="177" t="str">
        <f t="shared" si="359"/>
        <v/>
      </c>
      <c r="AU711" s="13" t="str">
        <f>IF(AX711="","",IF(R711="Refreshment Beverage",ROUND((BA711-Y711-Z711-AA711)*VLOOKUP(VALUE(Q711),Rates!G$15:L$19,3,0),4),ROUND(AW711*(VLOOKUP(VALUE(Q711),Rates!G:L,3,0)),4)))</f>
        <v/>
      </c>
      <c r="AV711" s="183" t="str">
        <f t="shared" si="360"/>
        <v/>
      </c>
      <c r="AW711" s="186" t="str">
        <f t="shared" si="361"/>
        <v/>
      </c>
      <c r="AX711" s="184" t="str">
        <f t="shared" si="362"/>
        <v/>
      </c>
      <c r="AY711" s="186" t="str">
        <f>IF(AX711="","",IF(R711="Refreshment Beverage",ROUND(SUM(AX711*Rates!K$19),4),ROUND(SUM(AX711*(Rates!J$8/100)),4)))</f>
        <v/>
      </c>
      <c r="AZ711" s="183" t="str">
        <f t="shared" si="363"/>
        <v/>
      </c>
      <c r="BA711" s="185" t="str">
        <f t="shared" si="364"/>
        <v/>
      </c>
      <c r="BD711" s="171"/>
      <c r="BE711" s="171"/>
      <c r="BF711" s="171"/>
      <c r="BG711" s="171"/>
    </row>
    <row r="712" spans="1:59" ht="15" customHeight="1" x14ac:dyDescent="0.3">
      <c r="A712" s="172"/>
      <c r="B712" s="172"/>
      <c r="C712" s="172"/>
      <c r="D712" s="173"/>
      <c r="E712" s="173"/>
      <c r="F712" s="173"/>
      <c r="G712" s="173"/>
      <c r="H712" s="173"/>
      <c r="I712" s="174"/>
      <c r="J712" s="175"/>
      <c r="K712" s="176" t="str">
        <f t="shared" ref="K712:K775" si="366">IFERROR(IF(A:A="","",IF(OR(C712="",E712="",F712="",G712="",H712="",I712="",J712=""),"",ROUND(IF(J712="Gross Price to Brewers",AE712,IF(J712="Retail Price",AL712,IF(J712="Licensee Retail",AT712,""))),2))),"")</f>
        <v/>
      </c>
      <c r="L712" s="177" t="str">
        <f t="shared" ref="L712:L775" si="367">M712</f>
        <v/>
      </c>
      <c r="M712" s="178" t="str">
        <f t="shared" ref="M712:M775" si="368">IFERROR(IF(A:A="","",IF(OR(C712="",E712="",F712="",G712="",H712="",I712="",J712=""),"",ROUND(IF(J712="Gross Price to Brewers",AK712,IF(J712="Retail Price",AS712,IF(J712="Licensee Retail",BA712,""))),2))),"")</f>
        <v/>
      </c>
      <c r="N712" s="44" t="str" cm="1">
        <f t="array" ref="N712">IFERROR(IF(_xlfn.SINGLE(A:A)="","",IF(R712="Beer",SUM(LOOKUP(2,1/(Rates!$B$3:$B$5&lt;=W712)/(Rates!$C$3:$C$5&gt;=W712),Rates!$D$3:$D$5)*(X712/100)*W712),IF(R712="Refreshment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44" t="str">
        <f t="shared" ref="O712:O775" si="369">IF(B:B="","",IF(M712&gt;N712,"YES","NO"))</f>
        <v/>
      </c>
      <c r="P712" s="13"/>
      <c r="Q712" s="179" t="str">
        <f t="shared" ref="Q712:Q775" si="370">IF(A712="","",IF(OR(D712="",D712=0),0,D712))</f>
        <v/>
      </c>
      <c r="R712" s="180" t="str">
        <f t="shared" ref="R712:R775" si="371">IF(C712="","",IF(OR(C712="Spirit-Based Cooler",C712="Wine-Based Cooler",C712="Cider",C712="Other"),"Refreshment Beverage",""))</f>
        <v/>
      </c>
      <c r="S712" s="13" t="str">
        <f>IF(A712="","",IF(R712="Refreshment Beverage",VLOOKUP(VALUE(Q712),Rates!G$15:L$19,2,0),VLOOKUP(VALUE(Q712),Rates!G$4:L$8,2,0)))</f>
        <v/>
      </c>
      <c r="T712" s="13" t="str">
        <f t="shared" ref="T712:T775" si="372">IF(A712="","",G712)</f>
        <v/>
      </c>
      <c r="U712" s="181" t="str">
        <f t="shared" ref="U712:U775" si="373">IF(A:A="","",SUM(W712/V712))</f>
        <v/>
      </c>
      <c r="V712" s="13" t="str">
        <f t="shared" ref="V712:V775" si="374">IF(A712="","",F712)</f>
        <v/>
      </c>
      <c r="W712" s="13" t="str">
        <f t="shared" ref="W712:W775" si="375">IF(A712="","",E712*F712)</f>
        <v/>
      </c>
      <c r="X712" s="182" t="str">
        <f t="shared" ref="X712:X775" si="376">IF(A712="","",H712)</f>
        <v/>
      </c>
      <c r="Y712" s="183" t="str">
        <f>IF(A:A="","",IF(R712="Refreshment Beverage",VLOOKUP(Q712,Rates!G$15:L$19,6,0)*W712,VLOOKUP(Q712,Rates!G$4:L$12,6,0)*W712))</f>
        <v/>
      </c>
      <c r="Z712" s="183" t="str">
        <f t="shared" ref="Z712:Z775" si="377">IF(A:A="","",IF(R712="Refreshment Beverage",0,IF(T712="Keg",0,ROUND(0.34/12*V712,2))))</f>
        <v/>
      </c>
      <c r="AA712" s="17">
        <f t="shared" si="365"/>
        <v>0</v>
      </c>
      <c r="AB712" s="177" t="str" cm="1">
        <f t="array" ref="AB712">IF(_xlfn.SINGLE(A:A)="","",IF(R712="Refreshment Beverage","",IF(AND(R712="Beer",Q712=0),SUM(LOOKUP(2,1/(Rates!$B$15:$B$18&lt;=W712)/(Rates!$C$15:$C$18&gt;=W712),Rates!$D$15:$D$18)*W712),VLOOKUP(VALUE(_xlfn.SINGLE(Q:Q)),Rates!A:B,2,0)*W712)))</f>
        <v/>
      </c>
      <c r="AC712" s="177" t="str" cm="1">
        <f t="array" ref="AC712">IF(_xlfn.SINGLE(A:A)="","",IF(R712="Refreshment Beverage","",IF(AND(R712="Beer",Q712=0),SUM(LOOKUP(2,1/(Rates!$B$15:$B$18&lt;=W712)/(Rates!$C$15:$C$18&gt;=W712),Rates!$E$15:$E$18)*W712),VLOOKUP(VALUE(_xlfn.SINGLE(Q:Q)),Rates!A:C,3,0)*W712)))</f>
        <v/>
      </c>
      <c r="AD712" s="168">
        <f>IFERROR(IF(OR(Q712=1,Q712=2,Q712=3,Q712=4),VLOOKUP(Q712,Rates!$A$31:$B$34,2,0)*W712,IF(V712=1,VLOOKUP(U712,'REB BEV MIN MKUP'!B:E,4,0),IF(V712&gt;1,VLOOKUP(VALUE(W712),'REB BEV MIN MKUP'!O:Q,3,0),0))),0)</f>
        <v>0</v>
      </c>
      <c r="AE712" s="177" t="str">
        <f t="shared" ref="AE712:AE775" si="378">IF(J712="Gross Price to Brewers",I712,"")</f>
        <v/>
      </c>
      <c r="AF712" s="13" t="str">
        <f t="shared" ref="AF712:AF775" si="379">IF(AE:AE="","",ROUND(SUM(AE712*(S712/100)),4))</f>
        <v/>
      </c>
      <c r="AG712" s="177" t="str">
        <f t="shared" ref="AG712:AG775" si="380">IF(AE:AE="","",IF(R712="Refreshment Beverage",MAX(AF712,AD712),MAX(AB712,AF712)))</f>
        <v/>
      </c>
      <c r="AH712" s="184" t="str">
        <f t="shared" ref="AH712:AH775" si="381">IF(AE:AE="","",IF(R712="Refreshment Beverage",AK712-AJ712,SUM(Y712:AA712)+AE712+AG712))</f>
        <v/>
      </c>
      <c r="AI712" s="184" t="str">
        <f>IF(AE:AE="","",IF(R712="Refreshment Beverage",AK712*(Rates!J$19/100),ROUND(SUM(AH712*(Rates!$J$8/100)),4)))</f>
        <v/>
      </c>
      <c r="AJ712" s="183" t="str">
        <f t="shared" ref="AJ712:AJ775" si="382">IF(AE:AE="","",IF(R712="Refreshment Beverage",AI712,MAX(AC712,AI712)))</f>
        <v/>
      </c>
      <c r="AK712" s="185" t="str">
        <f t="shared" ref="AK712:AK775" si="383">IF(AE:AE="","",IF(R712="Refreshment Beverage",SUM(AE712+Y712+Z712+AA712+AG712),SUM(AH712+AJ712)))</f>
        <v/>
      </c>
      <c r="AL712" s="177" t="str">
        <f t="shared" ref="AL712:AL775" si="384">IF(AS712="","",IF(R712="Refreshment Beverage",ROUND(SUM(AS712-AR712-AA712-Z712-Y712),2),ROUND(SUM(AS712-AR712-AN712-Y712-Z712-AA712),2)))</f>
        <v/>
      </c>
      <c r="AM712" s="13" t="str">
        <f>IF(AS712="","",IF(R712="Refreshment Beverage",ROUND(AS712*Rates!K$19,4),ROUND(AO712*(VLOOKUP(VALUE(Q712),Rates!G$4:L$12,3,0)),4)))</f>
        <v/>
      </c>
      <c r="AN712" s="183" t="str">
        <f>IF(AS712="","",IF(R712="Refreshment Beverage",AS712*(Rates!J$19/100),MAX(AM712,AB712)))</f>
        <v/>
      </c>
      <c r="AO712" s="186" t="str">
        <f t="shared" ref="AO712:AO775" si="385">IF(AS712="","",ROUND(SUM(AS712-AR712-Y712-Z712-AA712),4))</f>
        <v/>
      </c>
      <c r="AP712" s="186" t="str">
        <f t="shared" ref="AP712:AP775" si="386">IF(AS712="","",IF(R712="Refreshment Beverage",ROUND(AS712-AN712,2),ROUND(SUM(AS712-AR712),2)))</f>
        <v/>
      </c>
      <c r="AQ712" s="186" t="str">
        <f>IF(AS712="","",IF(R712="Refreshment Beverage",ROUND(SUM(VLOOKUP(Q:Q,Rates!G$15:L$19,3,0)*(AS712-Y712-Z712-AA712)),4),ROUND(SUM(Rates!$K$8*AS712),4)))</f>
        <v/>
      </c>
      <c r="AR712" s="184" t="str">
        <f t="shared" ref="AR712:AR775" si="387">IF(AS712="","",IF(R712="Refreshment Beverage",MAX(AD712,AQ712),MAX(AQ712,AC712)))</f>
        <v/>
      </c>
      <c r="AS712" s="185" t="str">
        <f t="shared" ref="AS712:AS775" si="388">IF(J712="Retail Price",SUM(I712+0.004),"")</f>
        <v/>
      </c>
      <c r="AT712" s="177" t="str">
        <f t="shared" ref="AT712:AT775" si="389">IF(AX712="","",IF(R712="Refreshment Beverage",SUM(BA712-AV712-Y712-Z712-AA712),SUM(AX712-AV712-Y712-Z712-AA712)))</f>
        <v/>
      </c>
      <c r="AU712" s="13" t="str">
        <f>IF(AX712="","",IF(R712="Refreshment Beverage",ROUND((BA712-Y712-Z712-AA712)*VLOOKUP(VALUE(Q712),Rates!G$15:L$19,3,0),4),ROUND(AW712*(VLOOKUP(VALUE(Q712),Rates!G:L,3,0)),4)))</f>
        <v/>
      </c>
      <c r="AV712" s="183" t="str">
        <f t="shared" ref="AV712:AV775" si="390">IF(AX712="","",IF(R712="Refreshment Beverage",MAX(AU712,AD712),MAX(AB712,AU712)))</f>
        <v/>
      </c>
      <c r="AW712" s="186" t="str">
        <f t="shared" ref="AW712:AW775" si="391">IF(AX712="","",IF(R712="Refreshment Beverage",SUM(BA712-AV712-Y712-Z712-AA712),ROUND(SUM(BA712-AZ712-Y712-Z712-AA712),4)))</f>
        <v/>
      </c>
      <c r="AX712" s="184" t="str">
        <f t="shared" ref="AX712:AX775" si="392">IF(J712="Licensee Retail",I712,"")</f>
        <v/>
      </c>
      <c r="AY712" s="186" t="str">
        <f>IF(AX712="","",IF(R712="Refreshment Beverage",ROUND(SUM(AX712*Rates!K$19),4),ROUND(SUM(AX712*(Rates!J$8/100)),4)))</f>
        <v/>
      </c>
      <c r="AZ712" s="183" t="str">
        <f t="shared" ref="AZ712:AZ775" si="393">IF(AX712="","",MAX($AC712,AY712))</f>
        <v/>
      </c>
      <c r="BA712" s="185" t="str">
        <f t="shared" ref="BA712:BA775" si="394">IF(AX712="","",SUM(AX712+AZ712))</f>
        <v/>
      </c>
      <c r="BD712" s="171"/>
      <c r="BE712" s="171"/>
      <c r="BF712" s="171"/>
      <c r="BG712" s="171"/>
    </row>
    <row r="713" spans="1:59" ht="15" customHeight="1" x14ac:dyDescent="0.3">
      <c r="A713" s="172"/>
      <c r="B713" s="172"/>
      <c r="C713" s="172"/>
      <c r="D713" s="173"/>
      <c r="E713" s="173"/>
      <c r="F713" s="173"/>
      <c r="G713" s="173"/>
      <c r="H713" s="173"/>
      <c r="I713" s="174"/>
      <c r="J713" s="175"/>
      <c r="K713" s="176" t="str">
        <f t="shared" si="366"/>
        <v/>
      </c>
      <c r="L713" s="177" t="str">
        <f t="shared" si="367"/>
        <v/>
      </c>
      <c r="M713" s="178" t="str">
        <f t="shared" si="368"/>
        <v/>
      </c>
      <c r="N713" s="44" t="str" cm="1">
        <f t="array" ref="N713">IFERROR(IF(_xlfn.SINGLE(A:A)="","",IF(R713="Beer",SUM(LOOKUP(2,1/(Rates!$B$3:$B$5&lt;=W713)/(Rates!$C$3:$C$5&gt;=W713),Rates!$D$3:$D$5)*(X713/100)*W713),IF(R713="Refreshment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44" t="str">
        <f t="shared" si="369"/>
        <v/>
      </c>
      <c r="P713" s="13"/>
      <c r="Q713" s="179" t="str">
        <f t="shared" si="370"/>
        <v/>
      </c>
      <c r="R713" s="180" t="str">
        <f t="shared" si="371"/>
        <v/>
      </c>
      <c r="S713" s="13" t="str">
        <f>IF(A713="","",IF(R713="Refreshment Beverage",VLOOKUP(VALUE(Q713),Rates!G$15:L$19,2,0),VLOOKUP(VALUE(Q713),Rates!G$4:L$8,2,0)))</f>
        <v/>
      </c>
      <c r="T713" s="13" t="str">
        <f t="shared" si="372"/>
        <v/>
      </c>
      <c r="U713" s="181" t="str">
        <f t="shared" si="373"/>
        <v/>
      </c>
      <c r="V713" s="13" t="str">
        <f t="shared" si="374"/>
        <v/>
      </c>
      <c r="W713" s="13" t="str">
        <f t="shared" si="375"/>
        <v/>
      </c>
      <c r="X713" s="182" t="str">
        <f t="shared" si="376"/>
        <v/>
      </c>
      <c r="Y713" s="183" t="str">
        <f>IF(A:A="","",IF(R713="Refreshment Beverage",VLOOKUP(Q713,Rates!G$15:L$19,6,0)*W713,VLOOKUP(Q713,Rates!G$4:L$12,6,0)*W713))</f>
        <v/>
      </c>
      <c r="Z713" s="183" t="str">
        <f t="shared" si="377"/>
        <v/>
      </c>
      <c r="AA713" s="17">
        <f t="shared" si="365"/>
        <v>0</v>
      </c>
      <c r="AB713" s="177" t="str" cm="1">
        <f t="array" ref="AB713">IF(_xlfn.SINGLE(A:A)="","",IF(R713="Refreshment Beverage","",IF(AND(R713="Beer",Q713=0),SUM(LOOKUP(2,1/(Rates!$B$15:$B$18&lt;=W713)/(Rates!$C$15:$C$18&gt;=W713),Rates!$D$15:$D$18)*W713),VLOOKUP(VALUE(_xlfn.SINGLE(Q:Q)),Rates!A:B,2,0)*W713)))</f>
        <v/>
      </c>
      <c r="AC713" s="177" t="str" cm="1">
        <f t="array" ref="AC713">IF(_xlfn.SINGLE(A:A)="","",IF(R713="Refreshment Beverage","",IF(AND(R713="Beer",Q713=0),SUM(LOOKUP(2,1/(Rates!$B$15:$B$18&lt;=W713)/(Rates!$C$15:$C$18&gt;=W713),Rates!$E$15:$E$18)*W713),VLOOKUP(VALUE(_xlfn.SINGLE(Q:Q)),Rates!A:C,3,0)*W713)))</f>
        <v/>
      </c>
      <c r="AD713" s="168">
        <f>IFERROR(IF(OR(Q713=1,Q713=2,Q713=3,Q713=4),VLOOKUP(Q713,Rates!$A$31:$B$34,2,0)*W713,IF(V713=1,VLOOKUP(U713,'REB BEV MIN MKUP'!B:E,4,0),IF(V713&gt;1,VLOOKUP(VALUE(W713),'REB BEV MIN MKUP'!O:Q,3,0),0))),0)</f>
        <v>0</v>
      </c>
      <c r="AE713" s="177" t="str">
        <f t="shared" si="378"/>
        <v/>
      </c>
      <c r="AF713" s="13" t="str">
        <f t="shared" si="379"/>
        <v/>
      </c>
      <c r="AG713" s="177" t="str">
        <f t="shared" si="380"/>
        <v/>
      </c>
      <c r="AH713" s="184" t="str">
        <f t="shared" si="381"/>
        <v/>
      </c>
      <c r="AI713" s="184" t="str">
        <f>IF(AE:AE="","",IF(R713="Refreshment Beverage",AK713*(Rates!J$19/100),ROUND(SUM(AH713*(Rates!$J$8/100)),4)))</f>
        <v/>
      </c>
      <c r="AJ713" s="183" t="str">
        <f t="shared" si="382"/>
        <v/>
      </c>
      <c r="AK713" s="185" t="str">
        <f t="shared" si="383"/>
        <v/>
      </c>
      <c r="AL713" s="177" t="str">
        <f t="shared" si="384"/>
        <v/>
      </c>
      <c r="AM713" s="13" t="str">
        <f>IF(AS713="","",IF(R713="Refreshment Beverage",ROUND(AS713*Rates!K$19,4),ROUND(AO713*(VLOOKUP(VALUE(Q713),Rates!G$4:L$12,3,0)),4)))</f>
        <v/>
      </c>
      <c r="AN713" s="183" t="str">
        <f>IF(AS713="","",IF(R713="Refreshment Beverage",AS713*(Rates!J$19/100),MAX(AM713,AB713)))</f>
        <v/>
      </c>
      <c r="AO713" s="186" t="str">
        <f t="shared" si="385"/>
        <v/>
      </c>
      <c r="AP713" s="186" t="str">
        <f t="shared" si="386"/>
        <v/>
      </c>
      <c r="AQ713" s="186" t="str">
        <f>IF(AS713="","",IF(R713="Refreshment Beverage",ROUND(SUM(VLOOKUP(Q:Q,Rates!G$15:L$19,3,0)*(AS713-Y713-Z713-AA713)),4),ROUND(SUM(Rates!$K$8*AS713),4)))</f>
        <v/>
      </c>
      <c r="AR713" s="184" t="str">
        <f t="shared" si="387"/>
        <v/>
      </c>
      <c r="AS713" s="185" t="str">
        <f t="shared" si="388"/>
        <v/>
      </c>
      <c r="AT713" s="177" t="str">
        <f t="shared" si="389"/>
        <v/>
      </c>
      <c r="AU713" s="13" t="str">
        <f>IF(AX713="","",IF(R713="Refreshment Beverage",ROUND((BA713-Y713-Z713-AA713)*VLOOKUP(VALUE(Q713),Rates!G$15:L$19,3,0),4),ROUND(AW713*(VLOOKUP(VALUE(Q713),Rates!G:L,3,0)),4)))</f>
        <v/>
      </c>
      <c r="AV713" s="183" t="str">
        <f t="shared" si="390"/>
        <v/>
      </c>
      <c r="AW713" s="186" t="str">
        <f t="shared" si="391"/>
        <v/>
      </c>
      <c r="AX713" s="184" t="str">
        <f t="shared" si="392"/>
        <v/>
      </c>
      <c r="AY713" s="186" t="str">
        <f>IF(AX713="","",IF(R713="Refreshment Beverage",ROUND(SUM(AX713*Rates!K$19),4),ROUND(SUM(AX713*(Rates!J$8/100)),4)))</f>
        <v/>
      </c>
      <c r="AZ713" s="183" t="str">
        <f t="shared" si="393"/>
        <v/>
      </c>
      <c r="BA713" s="185" t="str">
        <f t="shared" si="394"/>
        <v/>
      </c>
      <c r="BD713" s="171"/>
      <c r="BE713" s="171"/>
      <c r="BF713" s="171"/>
      <c r="BG713" s="171"/>
    </row>
    <row r="714" spans="1:59" ht="15" customHeight="1" x14ac:dyDescent="0.3">
      <c r="A714" s="172"/>
      <c r="B714" s="172"/>
      <c r="C714" s="172"/>
      <c r="D714" s="173"/>
      <c r="E714" s="173"/>
      <c r="F714" s="173"/>
      <c r="G714" s="173"/>
      <c r="H714" s="173"/>
      <c r="I714" s="174"/>
      <c r="J714" s="175"/>
      <c r="K714" s="176" t="str">
        <f t="shared" si="366"/>
        <v/>
      </c>
      <c r="L714" s="177" t="str">
        <f t="shared" si="367"/>
        <v/>
      </c>
      <c r="M714" s="178" t="str">
        <f t="shared" si="368"/>
        <v/>
      </c>
      <c r="N714" s="44" t="str" cm="1">
        <f t="array" ref="N714">IFERROR(IF(_xlfn.SINGLE(A:A)="","",IF(R714="Beer",SUM(LOOKUP(2,1/(Rates!$B$3:$B$5&lt;=W714)/(Rates!$C$3:$C$5&gt;=W714),Rates!$D$3:$D$5)*(X714/100)*W714),IF(R714="Refreshment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44" t="str">
        <f t="shared" si="369"/>
        <v/>
      </c>
      <c r="P714" s="13"/>
      <c r="Q714" s="179" t="str">
        <f t="shared" si="370"/>
        <v/>
      </c>
      <c r="R714" s="180" t="str">
        <f t="shared" si="371"/>
        <v/>
      </c>
      <c r="S714" s="13" t="str">
        <f>IF(A714="","",IF(R714="Refreshment Beverage",VLOOKUP(VALUE(Q714),Rates!G$15:L$19,2,0),VLOOKUP(VALUE(Q714),Rates!G$4:L$8,2,0)))</f>
        <v/>
      </c>
      <c r="T714" s="13" t="str">
        <f t="shared" si="372"/>
        <v/>
      </c>
      <c r="U714" s="181" t="str">
        <f t="shared" si="373"/>
        <v/>
      </c>
      <c r="V714" s="13" t="str">
        <f t="shared" si="374"/>
        <v/>
      </c>
      <c r="W714" s="13" t="str">
        <f t="shared" si="375"/>
        <v/>
      </c>
      <c r="X714" s="182" t="str">
        <f t="shared" si="376"/>
        <v/>
      </c>
      <c r="Y714" s="183" t="str">
        <f>IF(A:A="","",IF(R714="Refreshment Beverage",VLOOKUP(Q714,Rates!G$15:L$19,6,0)*W714,VLOOKUP(Q714,Rates!G$4:L$12,6,0)*W714))</f>
        <v/>
      </c>
      <c r="Z714" s="183" t="str">
        <f t="shared" si="377"/>
        <v/>
      </c>
      <c r="AA714" s="17">
        <f t="shared" si="365"/>
        <v>0</v>
      </c>
      <c r="AB714" s="177" t="str" cm="1">
        <f t="array" ref="AB714">IF(_xlfn.SINGLE(A:A)="","",IF(R714="Refreshment Beverage","",IF(AND(R714="Beer",Q714=0),SUM(LOOKUP(2,1/(Rates!$B$15:$B$18&lt;=W714)/(Rates!$C$15:$C$18&gt;=W714),Rates!$D$15:$D$18)*W714),VLOOKUP(VALUE(_xlfn.SINGLE(Q:Q)),Rates!A:B,2,0)*W714)))</f>
        <v/>
      </c>
      <c r="AC714" s="177" t="str" cm="1">
        <f t="array" ref="AC714">IF(_xlfn.SINGLE(A:A)="","",IF(R714="Refreshment Beverage","",IF(AND(R714="Beer",Q714=0),SUM(LOOKUP(2,1/(Rates!$B$15:$B$18&lt;=W714)/(Rates!$C$15:$C$18&gt;=W714),Rates!$E$15:$E$18)*W714),VLOOKUP(VALUE(_xlfn.SINGLE(Q:Q)),Rates!A:C,3,0)*W714)))</f>
        <v/>
      </c>
      <c r="AD714" s="168">
        <f>IFERROR(IF(OR(Q714=1,Q714=2,Q714=3,Q714=4),VLOOKUP(Q714,Rates!$A$31:$B$34,2,0)*W714,IF(V714=1,VLOOKUP(U714,'REB BEV MIN MKUP'!B:E,4,0),IF(V714&gt;1,VLOOKUP(VALUE(W714),'REB BEV MIN MKUP'!O:Q,3,0),0))),0)</f>
        <v>0</v>
      </c>
      <c r="AE714" s="177" t="str">
        <f t="shared" si="378"/>
        <v/>
      </c>
      <c r="AF714" s="13" t="str">
        <f t="shared" si="379"/>
        <v/>
      </c>
      <c r="AG714" s="177" t="str">
        <f t="shared" si="380"/>
        <v/>
      </c>
      <c r="AH714" s="184" t="str">
        <f t="shared" si="381"/>
        <v/>
      </c>
      <c r="AI714" s="184" t="str">
        <f>IF(AE:AE="","",IF(R714="Refreshment Beverage",AK714*(Rates!J$19/100),ROUND(SUM(AH714*(Rates!$J$8/100)),4)))</f>
        <v/>
      </c>
      <c r="AJ714" s="183" t="str">
        <f t="shared" si="382"/>
        <v/>
      </c>
      <c r="AK714" s="185" t="str">
        <f t="shared" si="383"/>
        <v/>
      </c>
      <c r="AL714" s="177" t="str">
        <f t="shared" si="384"/>
        <v/>
      </c>
      <c r="AM714" s="13" t="str">
        <f>IF(AS714="","",IF(R714="Refreshment Beverage",ROUND(AS714*Rates!K$19,4),ROUND(AO714*(VLOOKUP(VALUE(Q714),Rates!G$4:L$12,3,0)),4)))</f>
        <v/>
      </c>
      <c r="AN714" s="183" t="str">
        <f>IF(AS714="","",IF(R714="Refreshment Beverage",AS714*(Rates!J$19/100),MAX(AM714,AB714)))</f>
        <v/>
      </c>
      <c r="AO714" s="186" t="str">
        <f t="shared" si="385"/>
        <v/>
      </c>
      <c r="AP714" s="186" t="str">
        <f t="shared" si="386"/>
        <v/>
      </c>
      <c r="AQ714" s="186" t="str">
        <f>IF(AS714="","",IF(R714="Refreshment Beverage",ROUND(SUM(VLOOKUP(Q:Q,Rates!G$15:L$19,3,0)*(AS714-Y714-Z714-AA714)),4),ROUND(SUM(Rates!$K$8*AS714),4)))</f>
        <v/>
      </c>
      <c r="AR714" s="184" t="str">
        <f t="shared" si="387"/>
        <v/>
      </c>
      <c r="AS714" s="185" t="str">
        <f t="shared" si="388"/>
        <v/>
      </c>
      <c r="AT714" s="177" t="str">
        <f t="shared" si="389"/>
        <v/>
      </c>
      <c r="AU714" s="13" t="str">
        <f>IF(AX714="","",IF(R714="Refreshment Beverage",ROUND((BA714-Y714-Z714-AA714)*VLOOKUP(VALUE(Q714),Rates!G$15:L$19,3,0),4),ROUND(AW714*(VLOOKUP(VALUE(Q714),Rates!G:L,3,0)),4)))</f>
        <v/>
      </c>
      <c r="AV714" s="183" t="str">
        <f t="shared" si="390"/>
        <v/>
      </c>
      <c r="AW714" s="186" t="str">
        <f t="shared" si="391"/>
        <v/>
      </c>
      <c r="AX714" s="184" t="str">
        <f t="shared" si="392"/>
        <v/>
      </c>
      <c r="AY714" s="186" t="str">
        <f>IF(AX714="","",IF(R714="Refreshment Beverage",ROUND(SUM(AX714*Rates!K$19),4),ROUND(SUM(AX714*(Rates!J$8/100)),4)))</f>
        <v/>
      </c>
      <c r="AZ714" s="183" t="str">
        <f t="shared" si="393"/>
        <v/>
      </c>
      <c r="BA714" s="185" t="str">
        <f t="shared" si="394"/>
        <v/>
      </c>
      <c r="BD714" s="171"/>
      <c r="BE714" s="171"/>
      <c r="BF714" s="171"/>
      <c r="BG714" s="171"/>
    </row>
    <row r="715" spans="1:59" ht="15" customHeight="1" x14ac:dyDescent="0.3">
      <c r="A715" s="172"/>
      <c r="B715" s="172"/>
      <c r="C715" s="172"/>
      <c r="D715" s="173"/>
      <c r="E715" s="173"/>
      <c r="F715" s="173"/>
      <c r="G715" s="173"/>
      <c r="H715" s="173"/>
      <c r="I715" s="174"/>
      <c r="J715" s="175"/>
      <c r="K715" s="176" t="str">
        <f t="shared" si="366"/>
        <v/>
      </c>
      <c r="L715" s="177" t="str">
        <f t="shared" si="367"/>
        <v/>
      </c>
      <c r="M715" s="178" t="str">
        <f t="shared" si="368"/>
        <v/>
      </c>
      <c r="N715" s="44" t="str" cm="1">
        <f t="array" ref="N715">IFERROR(IF(_xlfn.SINGLE(A:A)="","",IF(R715="Beer",SUM(LOOKUP(2,1/(Rates!$B$3:$B$5&lt;=W715)/(Rates!$C$3:$C$5&gt;=W715),Rates!$D$3:$D$5)*(X715/100)*W715),IF(R715="Refreshment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44" t="str">
        <f t="shared" si="369"/>
        <v/>
      </c>
      <c r="P715" s="13"/>
      <c r="Q715" s="179" t="str">
        <f t="shared" si="370"/>
        <v/>
      </c>
      <c r="R715" s="180" t="str">
        <f t="shared" si="371"/>
        <v/>
      </c>
      <c r="S715" s="13" t="str">
        <f>IF(A715="","",IF(R715="Refreshment Beverage",VLOOKUP(VALUE(Q715),Rates!G$15:L$19,2,0),VLOOKUP(VALUE(Q715),Rates!G$4:L$8,2,0)))</f>
        <v/>
      </c>
      <c r="T715" s="13" t="str">
        <f t="shared" si="372"/>
        <v/>
      </c>
      <c r="U715" s="181" t="str">
        <f t="shared" si="373"/>
        <v/>
      </c>
      <c r="V715" s="13" t="str">
        <f t="shared" si="374"/>
        <v/>
      </c>
      <c r="W715" s="13" t="str">
        <f t="shared" si="375"/>
        <v/>
      </c>
      <c r="X715" s="182" t="str">
        <f t="shared" si="376"/>
        <v/>
      </c>
      <c r="Y715" s="183" t="str">
        <f>IF(A:A="","",IF(R715="Refreshment Beverage",VLOOKUP(Q715,Rates!G$15:L$19,6,0)*W715,VLOOKUP(Q715,Rates!G$4:L$12,6,0)*W715))</f>
        <v/>
      </c>
      <c r="Z715" s="183" t="str">
        <f t="shared" si="377"/>
        <v/>
      </c>
      <c r="AA715" s="17">
        <f t="shared" si="365"/>
        <v>0</v>
      </c>
      <c r="AB715" s="177" t="str" cm="1">
        <f t="array" ref="AB715">IF(_xlfn.SINGLE(A:A)="","",IF(R715="Refreshment Beverage","",IF(AND(R715="Beer",Q715=0),SUM(LOOKUP(2,1/(Rates!$B$15:$B$18&lt;=W715)/(Rates!$C$15:$C$18&gt;=W715),Rates!$D$15:$D$18)*W715),VLOOKUP(VALUE(_xlfn.SINGLE(Q:Q)),Rates!A:B,2,0)*W715)))</f>
        <v/>
      </c>
      <c r="AC715" s="177" t="str" cm="1">
        <f t="array" ref="AC715">IF(_xlfn.SINGLE(A:A)="","",IF(R715="Refreshment Beverage","",IF(AND(R715="Beer",Q715=0),SUM(LOOKUP(2,1/(Rates!$B$15:$B$18&lt;=W715)/(Rates!$C$15:$C$18&gt;=W715),Rates!$E$15:$E$18)*W715),VLOOKUP(VALUE(_xlfn.SINGLE(Q:Q)),Rates!A:C,3,0)*W715)))</f>
        <v/>
      </c>
      <c r="AD715" s="168">
        <f>IFERROR(IF(OR(Q715=1,Q715=2,Q715=3,Q715=4),VLOOKUP(Q715,Rates!$A$31:$B$34,2,0)*W715,IF(V715=1,VLOOKUP(U715,'REB BEV MIN MKUP'!B:E,4,0),IF(V715&gt;1,VLOOKUP(VALUE(W715),'REB BEV MIN MKUP'!O:Q,3,0),0))),0)</f>
        <v>0</v>
      </c>
      <c r="AE715" s="177" t="str">
        <f t="shared" si="378"/>
        <v/>
      </c>
      <c r="AF715" s="13" t="str">
        <f t="shared" si="379"/>
        <v/>
      </c>
      <c r="AG715" s="177" t="str">
        <f t="shared" si="380"/>
        <v/>
      </c>
      <c r="AH715" s="184" t="str">
        <f t="shared" si="381"/>
        <v/>
      </c>
      <c r="AI715" s="184" t="str">
        <f>IF(AE:AE="","",IF(R715="Refreshment Beverage",AK715*(Rates!J$19/100),ROUND(SUM(AH715*(Rates!$J$8/100)),4)))</f>
        <v/>
      </c>
      <c r="AJ715" s="183" t="str">
        <f t="shared" si="382"/>
        <v/>
      </c>
      <c r="AK715" s="185" t="str">
        <f t="shared" si="383"/>
        <v/>
      </c>
      <c r="AL715" s="177" t="str">
        <f t="shared" si="384"/>
        <v/>
      </c>
      <c r="AM715" s="13" t="str">
        <f>IF(AS715="","",IF(R715="Refreshment Beverage",ROUND(AS715*Rates!K$19,4),ROUND(AO715*(VLOOKUP(VALUE(Q715),Rates!G$4:L$12,3,0)),4)))</f>
        <v/>
      </c>
      <c r="AN715" s="183" t="str">
        <f>IF(AS715="","",IF(R715="Refreshment Beverage",AS715*(Rates!J$19/100),MAX(AM715,AB715)))</f>
        <v/>
      </c>
      <c r="AO715" s="186" t="str">
        <f t="shared" si="385"/>
        <v/>
      </c>
      <c r="AP715" s="186" t="str">
        <f t="shared" si="386"/>
        <v/>
      </c>
      <c r="AQ715" s="186" t="str">
        <f>IF(AS715="","",IF(R715="Refreshment Beverage",ROUND(SUM(VLOOKUP(Q:Q,Rates!G$15:L$19,3,0)*(AS715-Y715-Z715-AA715)),4),ROUND(SUM(Rates!$K$8*AS715),4)))</f>
        <v/>
      </c>
      <c r="AR715" s="184" t="str">
        <f t="shared" si="387"/>
        <v/>
      </c>
      <c r="AS715" s="185" t="str">
        <f t="shared" si="388"/>
        <v/>
      </c>
      <c r="AT715" s="177" t="str">
        <f t="shared" si="389"/>
        <v/>
      </c>
      <c r="AU715" s="13" t="str">
        <f>IF(AX715="","",IF(R715="Refreshment Beverage",ROUND((BA715-Y715-Z715-AA715)*VLOOKUP(VALUE(Q715),Rates!G$15:L$19,3,0),4),ROUND(AW715*(VLOOKUP(VALUE(Q715),Rates!G:L,3,0)),4)))</f>
        <v/>
      </c>
      <c r="AV715" s="183" t="str">
        <f t="shared" si="390"/>
        <v/>
      </c>
      <c r="AW715" s="186" t="str">
        <f t="shared" si="391"/>
        <v/>
      </c>
      <c r="AX715" s="184" t="str">
        <f t="shared" si="392"/>
        <v/>
      </c>
      <c r="AY715" s="186" t="str">
        <f>IF(AX715="","",IF(R715="Refreshment Beverage",ROUND(SUM(AX715*Rates!K$19),4),ROUND(SUM(AX715*(Rates!J$8/100)),4)))</f>
        <v/>
      </c>
      <c r="AZ715" s="183" t="str">
        <f t="shared" si="393"/>
        <v/>
      </c>
      <c r="BA715" s="185" t="str">
        <f t="shared" si="394"/>
        <v/>
      </c>
      <c r="BD715" s="171"/>
      <c r="BE715" s="171"/>
      <c r="BF715" s="171"/>
      <c r="BG715" s="171"/>
    </row>
    <row r="716" spans="1:59" ht="15" customHeight="1" x14ac:dyDescent="0.3">
      <c r="A716" s="172"/>
      <c r="B716" s="172"/>
      <c r="C716" s="172"/>
      <c r="D716" s="173"/>
      <c r="E716" s="173"/>
      <c r="F716" s="173"/>
      <c r="G716" s="173"/>
      <c r="H716" s="173"/>
      <c r="I716" s="174"/>
      <c r="J716" s="175"/>
      <c r="K716" s="176" t="str">
        <f t="shared" si="366"/>
        <v/>
      </c>
      <c r="L716" s="177" t="str">
        <f t="shared" si="367"/>
        <v/>
      </c>
      <c r="M716" s="178" t="str">
        <f t="shared" si="368"/>
        <v/>
      </c>
      <c r="N716" s="44" t="str" cm="1">
        <f t="array" ref="N716">IFERROR(IF(_xlfn.SINGLE(A:A)="","",IF(R716="Beer",SUM(LOOKUP(2,1/(Rates!$B$3:$B$5&lt;=W716)/(Rates!$C$3:$C$5&gt;=W716),Rates!$D$3:$D$5)*(X716/100)*W716),IF(R716="Refreshment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44" t="str">
        <f t="shared" si="369"/>
        <v/>
      </c>
      <c r="P716" s="13"/>
      <c r="Q716" s="179" t="str">
        <f t="shared" si="370"/>
        <v/>
      </c>
      <c r="R716" s="180" t="str">
        <f t="shared" si="371"/>
        <v/>
      </c>
      <c r="S716" s="13" t="str">
        <f>IF(A716="","",IF(R716="Refreshment Beverage",VLOOKUP(VALUE(Q716),Rates!G$15:L$19,2,0),VLOOKUP(VALUE(Q716),Rates!G$4:L$8,2,0)))</f>
        <v/>
      </c>
      <c r="T716" s="13" t="str">
        <f t="shared" si="372"/>
        <v/>
      </c>
      <c r="U716" s="181" t="str">
        <f t="shared" si="373"/>
        <v/>
      </c>
      <c r="V716" s="13" t="str">
        <f t="shared" si="374"/>
        <v/>
      </c>
      <c r="W716" s="13" t="str">
        <f t="shared" si="375"/>
        <v/>
      </c>
      <c r="X716" s="182" t="str">
        <f t="shared" si="376"/>
        <v/>
      </c>
      <c r="Y716" s="183" t="str">
        <f>IF(A:A="","",IF(R716="Refreshment Beverage",VLOOKUP(Q716,Rates!G$15:L$19,6,0)*W716,VLOOKUP(Q716,Rates!G$4:L$12,6,0)*W716))</f>
        <v/>
      </c>
      <c r="Z716" s="183" t="str">
        <f t="shared" si="377"/>
        <v/>
      </c>
      <c r="AA716" s="17">
        <f t="shared" si="365"/>
        <v>0</v>
      </c>
      <c r="AB716" s="177" t="str" cm="1">
        <f t="array" ref="AB716">IF(_xlfn.SINGLE(A:A)="","",IF(R716="Refreshment Beverage","",IF(AND(R716="Beer",Q716=0),SUM(LOOKUP(2,1/(Rates!$B$15:$B$18&lt;=W716)/(Rates!$C$15:$C$18&gt;=W716),Rates!$D$15:$D$18)*W716),VLOOKUP(VALUE(_xlfn.SINGLE(Q:Q)),Rates!A:B,2,0)*W716)))</f>
        <v/>
      </c>
      <c r="AC716" s="177" t="str" cm="1">
        <f t="array" ref="AC716">IF(_xlfn.SINGLE(A:A)="","",IF(R716="Refreshment Beverage","",IF(AND(R716="Beer",Q716=0),SUM(LOOKUP(2,1/(Rates!$B$15:$B$18&lt;=W716)/(Rates!$C$15:$C$18&gt;=W716),Rates!$E$15:$E$18)*W716),VLOOKUP(VALUE(_xlfn.SINGLE(Q:Q)),Rates!A:C,3,0)*W716)))</f>
        <v/>
      </c>
      <c r="AD716" s="168">
        <f>IFERROR(IF(OR(Q716=1,Q716=2,Q716=3,Q716=4),VLOOKUP(Q716,Rates!$A$31:$B$34,2,0)*W716,IF(V716=1,VLOOKUP(U716,'REB BEV MIN MKUP'!B:E,4,0),IF(V716&gt;1,VLOOKUP(VALUE(W716),'REB BEV MIN MKUP'!O:Q,3,0),0))),0)</f>
        <v>0</v>
      </c>
      <c r="AE716" s="177" t="str">
        <f t="shared" si="378"/>
        <v/>
      </c>
      <c r="AF716" s="13" t="str">
        <f t="shared" si="379"/>
        <v/>
      </c>
      <c r="AG716" s="177" t="str">
        <f t="shared" si="380"/>
        <v/>
      </c>
      <c r="AH716" s="184" t="str">
        <f t="shared" si="381"/>
        <v/>
      </c>
      <c r="AI716" s="184" t="str">
        <f>IF(AE:AE="","",IF(R716="Refreshment Beverage",AK716*(Rates!J$19/100),ROUND(SUM(AH716*(Rates!$J$8/100)),4)))</f>
        <v/>
      </c>
      <c r="AJ716" s="183" t="str">
        <f t="shared" si="382"/>
        <v/>
      </c>
      <c r="AK716" s="185" t="str">
        <f t="shared" si="383"/>
        <v/>
      </c>
      <c r="AL716" s="177" t="str">
        <f t="shared" si="384"/>
        <v/>
      </c>
      <c r="AM716" s="13" t="str">
        <f>IF(AS716="","",IF(R716="Refreshment Beverage",ROUND(AS716*Rates!K$19,4),ROUND(AO716*(VLOOKUP(VALUE(Q716),Rates!G$4:L$12,3,0)),4)))</f>
        <v/>
      </c>
      <c r="AN716" s="183" t="str">
        <f>IF(AS716="","",IF(R716="Refreshment Beverage",AS716*(Rates!J$19/100),MAX(AM716,AB716)))</f>
        <v/>
      </c>
      <c r="AO716" s="186" t="str">
        <f t="shared" si="385"/>
        <v/>
      </c>
      <c r="AP716" s="186" t="str">
        <f t="shared" si="386"/>
        <v/>
      </c>
      <c r="AQ716" s="186" t="str">
        <f>IF(AS716="","",IF(R716="Refreshment Beverage",ROUND(SUM(VLOOKUP(Q:Q,Rates!G$15:L$19,3,0)*(AS716-Y716-Z716-AA716)),4),ROUND(SUM(Rates!$K$8*AS716),4)))</f>
        <v/>
      </c>
      <c r="AR716" s="184" t="str">
        <f t="shared" si="387"/>
        <v/>
      </c>
      <c r="AS716" s="185" t="str">
        <f t="shared" si="388"/>
        <v/>
      </c>
      <c r="AT716" s="177" t="str">
        <f t="shared" si="389"/>
        <v/>
      </c>
      <c r="AU716" s="13" t="str">
        <f>IF(AX716="","",IF(R716="Refreshment Beverage",ROUND((BA716-Y716-Z716-AA716)*VLOOKUP(VALUE(Q716),Rates!G$15:L$19,3,0),4),ROUND(AW716*(VLOOKUP(VALUE(Q716),Rates!G:L,3,0)),4)))</f>
        <v/>
      </c>
      <c r="AV716" s="183" t="str">
        <f t="shared" si="390"/>
        <v/>
      </c>
      <c r="AW716" s="186" t="str">
        <f t="shared" si="391"/>
        <v/>
      </c>
      <c r="AX716" s="184" t="str">
        <f t="shared" si="392"/>
        <v/>
      </c>
      <c r="AY716" s="186" t="str">
        <f>IF(AX716="","",IF(R716="Refreshment Beverage",ROUND(SUM(AX716*Rates!K$19),4),ROUND(SUM(AX716*(Rates!J$8/100)),4)))</f>
        <v/>
      </c>
      <c r="AZ716" s="183" t="str">
        <f t="shared" si="393"/>
        <v/>
      </c>
      <c r="BA716" s="185" t="str">
        <f t="shared" si="394"/>
        <v/>
      </c>
      <c r="BD716" s="171"/>
      <c r="BE716" s="171"/>
      <c r="BF716" s="171"/>
      <c r="BG716" s="171"/>
    </row>
    <row r="717" spans="1:59" ht="15" customHeight="1" x14ac:dyDescent="0.3">
      <c r="A717" s="172"/>
      <c r="B717" s="172"/>
      <c r="C717" s="172"/>
      <c r="D717" s="173"/>
      <c r="E717" s="173"/>
      <c r="F717" s="173"/>
      <c r="G717" s="173"/>
      <c r="H717" s="173"/>
      <c r="I717" s="174"/>
      <c r="J717" s="175"/>
      <c r="K717" s="176" t="str">
        <f t="shared" si="366"/>
        <v/>
      </c>
      <c r="L717" s="177" t="str">
        <f t="shared" si="367"/>
        <v/>
      </c>
      <c r="M717" s="178" t="str">
        <f t="shared" si="368"/>
        <v/>
      </c>
      <c r="N717" s="44" t="str" cm="1">
        <f t="array" ref="N717">IFERROR(IF(_xlfn.SINGLE(A:A)="","",IF(R717="Beer",SUM(LOOKUP(2,1/(Rates!$B$3:$B$5&lt;=W717)/(Rates!$C$3:$C$5&gt;=W717),Rates!$D$3:$D$5)*(X717/100)*W717),IF(R717="Refreshment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44" t="str">
        <f t="shared" si="369"/>
        <v/>
      </c>
      <c r="P717" s="13"/>
      <c r="Q717" s="179" t="str">
        <f t="shared" si="370"/>
        <v/>
      </c>
      <c r="R717" s="180" t="str">
        <f t="shared" si="371"/>
        <v/>
      </c>
      <c r="S717" s="13" t="str">
        <f>IF(A717="","",IF(R717="Refreshment Beverage",VLOOKUP(VALUE(Q717),Rates!G$15:L$19,2,0),VLOOKUP(VALUE(Q717),Rates!G$4:L$8,2,0)))</f>
        <v/>
      </c>
      <c r="T717" s="13" t="str">
        <f t="shared" si="372"/>
        <v/>
      </c>
      <c r="U717" s="181" t="str">
        <f t="shared" si="373"/>
        <v/>
      </c>
      <c r="V717" s="13" t="str">
        <f t="shared" si="374"/>
        <v/>
      </c>
      <c r="W717" s="13" t="str">
        <f t="shared" si="375"/>
        <v/>
      </c>
      <c r="X717" s="182" t="str">
        <f t="shared" si="376"/>
        <v/>
      </c>
      <c r="Y717" s="183" t="str">
        <f>IF(A:A="","",IF(R717="Refreshment Beverage",VLOOKUP(Q717,Rates!G$15:L$19,6,0)*W717,VLOOKUP(Q717,Rates!G$4:L$12,6,0)*W717))</f>
        <v/>
      </c>
      <c r="Z717" s="183" t="str">
        <f t="shared" si="377"/>
        <v/>
      </c>
      <c r="AA717" s="17">
        <f t="shared" si="365"/>
        <v>0</v>
      </c>
      <c r="AB717" s="177" t="str" cm="1">
        <f t="array" ref="AB717">IF(_xlfn.SINGLE(A:A)="","",IF(R717="Refreshment Beverage","",IF(AND(R717="Beer",Q717=0),SUM(LOOKUP(2,1/(Rates!$B$15:$B$18&lt;=W717)/(Rates!$C$15:$C$18&gt;=W717),Rates!$D$15:$D$18)*W717),VLOOKUP(VALUE(_xlfn.SINGLE(Q:Q)),Rates!A:B,2,0)*W717)))</f>
        <v/>
      </c>
      <c r="AC717" s="177" t="str" cm="1">
        <f t="array" ref="AC717">IF(_xlfn.SINGLE(A:A)="","",IF(R717="Refreshment Beverage","",IF(AND(R717="Beer",Q717=0),SUM(LOOKUP(2,1/(Rates!$B$15:$B$18&lt;=W717)/(Rates!$C$15:$C$18&gt;=W717),Rates!$E$15:$E$18)*W717),VLOOKUP(VALUE(_xlfn.SINGLE(Q:Q)),Rates!A:C,3,0)*W717)))</f>
        <v/>
      </c>
      <c r="AD717" s="168">
        <f>IFERROR(IF(OR(Q717=1,Q717=2,Q717=3,Q717=4),VLOOKUP(Q717,Rates!$A$31:$B$34,2,0)*W717,IF(V717=1,VLOOKUP(U717,'REB BEV MIN MKUP'!B:E,4,0),IF(V717&gt;1,VLOOKUP(VALUE(W717),'REB BEV MIN MKUP'!O:Q,3,0),0))),0)</f>
        <v>0</v>
      </c>
      <c r="AE717" s="177" t="str">
        <f t="shared" si="378"/>
        <v/>
      </c>
      <c r="AF717" s="13" t="str">
        <f t="shared" si="379"/>
        <v/>
      </c>
      <c r="AG717" s="177" t="str">
        <f t="shared" si="380"/>
        <v/>
      </c>
      <c r="AH717" s="184" t="str">
        <f t="shared" si="381"/>
        <v/>
      </c>
      <c r="AI717" s="184" t="str">
        <f>IF(AE:AE="","",IF(R717="Refreshment Beverage",AK717*(Rates!J$19/100),ROUND(SUM(AH717*(Rates!$J$8/100)),4)))</f>
        <v/>
      </c>
      <c r="AJ717" s="183" t="str">
        <f t="shared" si="382"/>
        <v/>
      </c>
      <c r="AK717" s="185" t="str">
        <f t="shared" si="383"/>
        <v/>
      </c>
      <c r="AL717" s="177" t="str">
        <f t="shared" si="384"/>
        <v/>
      </c>
      <c r="AM717" s="13" t="str">
        <f>IF(AS717="","",IF(R717="Refreshment Beverage",ROUND(AS717*Rates!K$19,4),ROUND(AO717*(VLOOKUP(VALUE(Q717),Rates!G$4:L$12,3,0)),4)))</f>
        <v/>
      </c>
      <c r="AN717" s="183" t="str">
        <f>IF(AS717="","",IF(R717="Refreshment Beverage",AS717*(Rates!J$19/100),MAX(AM717,AB717)))</f>
        <v/>
      </c>
      <c r="AO717" s="186" t="str">
        <f t="shared" si="385"/>
        <v/>
      </c>
      <c r="AP717" s="186" t="str">
        <f t="shared" si="386"/>
        <v/>
      </c>
      <c r="AQ717" s="186" t="str">
        <f>IF(AS717="","",IF(R717="Refreshment Beverage",ROUND(SUM(VLOOKUP(Q:Q,Rates!G$15:L$19,3,0)*(AS717-Y717-Z717-AA717)),4),ROUND(SUM(Rates!$K$8*AS717),4)))</f>
        <v/>
      </c>
      <c r="AR717" s="184" t="str">
        <f t="shared" si="387"/>
        <v/>
      </c>
      <c r="AS717" s="185" t="str">
        <f t="shared" si="388"/>
        <v/>
      </c>
      <c r="AT717" s="177" t="str">
        <f t="shared" si="389"/>
        <v/>
      </c>
      <c r="AU717" s="13" t="str">
        <f>IF(AX717="","",IF(R717="Refreshment Beverage",ROUND((BA717-Y717-Z717-AA717)*VLOOKUP(VALUE(Q717),Rates!G$15:L$19,3,0),4),ROUND(AW717*(VLOOKUP(VALUE(Q717),Rates!G:L,3,0)),4)))</f>
        <v/>
      </c>
      <c r="AV717" s="183" t="str">
        <f t="shared" si="390"/>
        <v/>
      </c>
      <c r="AW717" s="186" t="str">
        <f t="shared" si="391"/>
        <v/>
      </c>
      <c r="AX717" s="184" t="str">
        <f t="shared" si="392"/>
        <v/>
      </c>
      <c r="AY717" s="186" t="str">
        <f>IF(AX717="","",IF(R717="Refreshment Beverage",ROUND(SUM(AX717*Rates!K$19),4),ROUND(SUM(AX717*(Rates!J$8/100)),4)))</f>
        <v/>
      </c>
      <c r="AZ717" s="183" t="str">
        <f t="shared" si="393"/>
        <v/>
      </c>
      <c r="BA717" s="185" t="str">
        <f t="shared" si="394"/>
        <v/>
      </c>
      <c r="BD717" s="171"/>
      <c r="BE717" s="171"/>
      <c r="BF717" s="171"/>
      <c r="BG717" s="171"/>
    </row>
    <row r="718" spans="1:59" ht="15" customHeight="1" x14ac:dyDescent="0.3">
      <c r="A718" s="172"/>
      <c r="B718" s="172"/>
      <c r="C718" s="172"/>
      <c r="D718" s="173"/>
      <c r="E718" s="173"/>
      <c r="F718" s="173"/>
      <c r="G718" s="173"/>
      <c r="H718" s="173"/>
      <c r="I718" s="174"/>
      <c r="J718" s="175"/>
      <c r="K718" s="176" t="str">
        <f t="shared" si="366"/>
        <v/>
      </c>
      <c r="L718" s="177" t="str">
        <f t="shared" si="367"/>
        <v/>
      </c>
      <c r="M718" s="178" t="str">
        <f t="shared" si="368"/>
        <v/>
      </c>
      <c r="N718" s="44" t="str" cm="1">
        <f t="array" ref="N718">IFERROR(IF(_xlfn.SINGLE(A:A)="","",IF(R718="Beer",SUM(LOOKUP(2,1/(Rates!$B$3:$B$5&lt;=W718)/(Rates!$C$3:$C$5&gt;=W718),Rates!$D$3:$D$5)*(X718/100)*W718),IF(R718="Refreshment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44" t="str">
        <f t="shared" si="369"/>
        <v/>
      </c>
      <c r="P718" s="13"/>
      <c r="Q718" s="179" t="str">
        <f t="shared" si="370"/>
        <v/>
      </c>
      <c r="R718" s="180" t="str">
        <f t="shared" si="371"/>
        <v/>
      </c>
      <c r="S718" s="13" t="str">
        <f>IF(A718="","",IF(R718="Refreshment Beverage",VLOOKUP(VALUE(Q718),Rates!G$15:L$19,2,0),VLOOKUP(VALUE(Q718),Rates!G$4:L$8,2,0)))</f>
        <v/>
      </c>
      <c r="T718" s="13" t="str">
        <f t="shared" si="372"/>
        <v/>
      </c>
      <c r="U718" s="181" t="str">
        <f t="shared" si="373"/>
        <v/>
      </c>
      <c r="V718" s="13" t="str">
        <f t="shared" si="374"/>
        <v/>
      </c>
      <c r="W718" s="13" t="str">
        <f t="shared" si="375"/>
        <v/>
      </c>
      <c r="X718" s="182" t="str">
        <f t="shared" si="376"/>
        <v/>
      </c>
      <c r="Y718" s="183" t="str">
        <f>IF(A:A="","",IF(R718="Refreshment Beverage",VLOOKUP(Q718,Rates!G$15:L$19,6,0)*W718,VLOOKUP(Q718,Rates!G$4:L$12,6,0)*W718))</f>
        <v/>
      </c>
      <c r="Z718" s="183" t="str">
        <f t="shared" si="377"/>
        <v/>
      </c>
      <c r="AA718" s="17">
        <f t="shared" si="365"/>
        <v>0</v>
      </c>
      <c r="AB718" s="177" t="str" cm="1">
        <f t="array" ref="AB718">IF(_xlfn.SINGLE(A:A)="","",IF(R718="Refreshment Beverage","",IF(AND(R718="Beer",Q718=0),SUM(LOOKUP(2,1/(Rates!$B$15:$B$18&lt;=W718)/(Rates!$C$15:$C$18&gt;=W718),Rates!$D$15:$D$18)*W718),VLOOKUP(VALUE(_xlfn.SINGLE(Q:Q)),Rates!A:B,2,0)*W718)))</f>
        <v/>
      </c>
      <c r="AC718" s="177" t="str" cm="1">
        <f t="array" ref="AC718">IF(_xlfn.SINGLE(A:A)="","",IF(R718="Refreshment Beverage","",IF(AND(R718="Beer",Q718=0),SUM(LOOKUP(2,1/(Rates!$B$15:$B$18&lt;=W718)/(Rates!$C$15:$C$18&gt;=W718),Rates!$E$15:$E$18)*W718),VLOOKUP(VALUE(_xlfn.SINGLE(Q:Q)),Rates!A:C,3,0)*W718)))</f>
        <v/>
      </c>
      <c r="AD718" s="168">
        <f>IFERROR(IF(OR(Q718=1,Q718=2,Q718=3,Q718=4),VLOOKUP(Q718,Rates!$A$31:$B$34,2,0)*W718,IF(V718=1,VLOOKUP(U718,'REB BEV MIN MKUP'!B:E,4,0),IF(V718&gt;1,VLOOKUP(VALUE(W718),'REB BEV MIN MKUP'!O:Q,3,0),0))),0)</f>
        <v>0</v>
      </c>
      <c r="AE718" s="177" t="str">
        <f t="shared" si="378"/>
        <v/>
      </c>
      <c r="AF718" s="13" t="str">
        <f t="shared" si="379"/>
        <v/>
      </c>
      <c r="AG718" s="177" t="str">
        <f t="shared" si="380"/>
        <v/>
      </c>
      <c r="AH718" s="184" t="str">
        <f t="shared" si="381"/>
        <v/>
      </c>
      <c r="AI718" s="184" t="str">
        <f>IF(AE:AE="","",IF(R718="Refreshment Beverage",AK718*(Rates!J$19/100),ROUND(SUM(AH718*(Rates!$J$8/100)),4)))</f>
        <v/>
      </c>
      <c r="AJ718" s="183" t="str">
        <f t="shared" si="382"/>
        <v/>
      </c>
      <c r="AK718" s="185" t="str">
        <f t="shared" si="383"/>
        <v/>
      </c>
      <c r="AL718" s="177" t="str">
        <f t="shared" si="384"/>
        <v/>
      </c>
      <c r="AM718" s="13" t="str">
        <f>IF(AS718="","",IF(R718="Refreshment Beverage",ROUND(AS718*Rates!K$19,4),ROUND(AO718*(VLOOKUP(VALUE(Q718),Rates!G$4:L$12,3,0)),4)))</f>
        <v/>
      </c>
      <c r="AN718" s="183" t="str">
        <f>IF(AS718="","",IF(R718="Refreshment Beverage",AS718*(Rates!J$19/100),MAX(AM718,AB718)))</f>
        <v/>
      </c>
      <c r="AO718" s="186" t="str">
        <f t="shared" si="385"/>
        <v/>
      </c>
      <c r="AP718" s="186" t="str">
        <f t="shared" si="386"/>
        <v/>
      </c>
      <c r="AQ718" s="186" t="str">
        <f>IF(AS718="","",IF(R718="Refreshment Beverage",ROUND(SUM(VLOOKUP(Q:Q,Rates!G$15:L$19,3,0)*(AS718-Y718-Z718-AA718)),4),ROUND(SUM(Rates!$K$8*AS718),4)))</f>
        <v/>
      </c>
      <c r="AR718" s="184" t="str">
        <f t="shared" si="387"/>
        <v/>
      </c>
      <c r="AS718" s="185" t="str">
        <f t="shared" si="388"/>
        <v/>
      </c>
      <c r="AT718" s="177" t="str">
        <f t="shared" si="389"/>
        <v/>
      </c>
      <c r="AU718" s="13" t="str">
        <f>IF(AX718="","",IF(R718="Refreshment Beverage",ROUND((BA718-Y718-Z718-AA718)*VLOOKUP(VALUE(Q718),Rates!G$15:L$19,3,0),4),ROUND(AW718*(VLOOKUP(VALUE(Q718),Rates!G:L,3,0)),4)))</f>
        <v/>
      </c>
      <c r="AV718" s="183" t="str">
        <f t="shared" si="390"/>
        <v/>
      </c>
      <c r="AW718" s="186" t="str">
        <f t="shared" si="391"/>
        <v/>
      </c>
      <c r="AX718" s="184" t="str">
        <f t="shared" si="392"/>
        <v/>
      </c>
      <c r="AY718" s="186" t="str">
        <f>IF(AX718="","",IF(R718="Refreshment Beverage",ROUND(SUM(AX718*Rates!K$19),4),ROUND(SUM(AX718*(Rates!J$8/100)),4)))</f>
        <v/>
      </c>
      <c r="AZ718" s="183" t="str">
        <f t="shared" si="393"/>
        <v/>
      </c>
      <c r="BA718" s="185" t="str">
        <f t="shared" si="394"/>
        <v/>
      </c>
      <c r="BD718" s="171"/>
      <c r="BE718" s="171"/>
      <c r="BF718" s="171"/>
      <c r="BG718" s="171"/>
    </row>
    <row r="719" spans="1:59" ht="15" customHeight="1" x14ac:dyDescent="0.3">
      <c r="A719" s="172"/>
      <c r="B719" s="172"/>
      <c r="C719" s="172"/>
      <c r="D719" s="173"/>
      <c r="E719" s="173"/>
      <c r="F719" s="173"/>
      <c r="G719" s="173"/>
      <c r="H719" s="173"/>
      <c r="I719" s="174"/>
      <c r="J719" s="175"/>
      <c r="K719" s="176" t="str">
        <f t="shared" si="366"/>
        <v/>
      </c>
      <c r="L719" s="177" t="str">
        <f t="shared" si="367"/>
        <v/>
      </c>
      <c r="M719" s="178" t="str">
        <f t="shared" si="368"/>
        <v/>
      </c>
      <c r="N719" s="44" t="str" cm="1">
        <f t="array" ref="N719">IFERROR(IF(_xlfn.SINGLE(A:A)="","",IF(R719="Beer",SUM(LOOKUP(2,1/(Rates!$B$3:$B$5&lt;=W719)/(Rates!$C$3:$C$5&gt;=W719),Rates!$D$3:$D$5)*(X719/100)*W719),IF(R719="Refreshment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44" t="str">
        <f t="shared" si="369"/>
        <v/>
      </c>
      <c r="P719" s="13"/>
      <c r="Q719" s="179" t="str">
        <f t="shared" si="370"/>
        <v/>
      </c>
      <c r="R719" s="180" t="str">
        <f t="shared" si="371"/>
        <v/>
      </c>
      <c r="S719" s="13" t="str">
        <f>IF(A719="","",IF(R719="Refreshment Beverage",VLOOKUP(VALUE(Q719),Rates!G$15:L$19,2,0),VLOOKUP(VALUE(Q719),Rates!G$4:L$8,2,0)))</f>
        <v/>
      </c>
      <c r="T719" s="13" t="str">
        <f t="shared" si="372"/>
        <v/>
      </c>
      <c r="U719" s="181" t="str">
        <f t="shared" si="373"/>
        <v/>
      </c>
      <c r="V719" s="13" t="str">
        <f t="shared" si="374"/>
        <v/>
      </c>
      <c r="W719" s="13" t="str">
        <f t="shared" si="375"/>
        <v/>
      </c>
      <c r="X719" s="182" t="str">
        <f t="shared" si="376"/>
        <v/>
      </c>
      <c r="Y719" s="183" t="str">
        <f>IF(A:A="","",IF(R719="Refreshment Beverage",VLOOKUP(Q719,Rates!G$15:L$19,6,0)*W719,VLOOKUP(Q719,Rates!G$4:L$12,6,0)*W719))</f>
        <v/>
      </c>
      <c r="Z719" s="183" t="str">
        <f t="shared" si="377"/>
        <v/>
      </c>
      <c r="AA719" s="17">
        <f t="shared" si="365"/>
        <v>0</v>
      </c>
      <c r="AB719" s="177" t="str" cm="1">
        <f t="array" ref="AB719">IF(_xlfn.SINGLE(A:A)="","",IF(R719="Refreshment Beverage","",IF(AND(R719="Beer",Q719=0),SUM(LOOKUP(2,1/(Rates!$B$15:$B$18&lt;=W719)/(Rates!$C$15:$C$18&gt;=W719),Rates!$D$15:$D$18)*W719),VLOOKUP(VALUE(_xlfn.SINGLE(Q:Q)),Rates!A:B,2,0)*W719)))</f>
        <v/>
      </c>
      <c r="AC719" s="177" t="str" cm="1">
        <f t="array" ref="AC719">IF(_xlfn.SINGLE(A:A)="","",IF(R719="Refreshment Beverage","",IF(AND(R719="Beer",Q719=0),SUM(LOOKUP(2,1/(Rates!$B$15:$B$18&lt;=W719)/(Rates!$C$15:$C$18&gt;=W719),Rates!$E$15:$E$18)*W719),VLOOKUP(VALUE(_xlfn.SINGLE(Q:Q)),Rates!A:C,3,0)*W719)))</f>
        <v/>
      </c>
      <c r="AD719" s="168">
        <f>IFERROR(IF(OR(Q719=1,Q719=2,Q719=3,Q719=4),VLOOKUP(Q719,Rates!$A$31:$B$34,2,0)*W719,IF(V719=1,VLOOKUP(U719,'REB BEV MIN MKUP'!B:E,4,0),IF(V719&gt;1,VLOOKUP(VALUE(W719),'REB BEV MIN MKUP'!O:Q,3,0),0))),0)</f>
        <v>0</v>
      </c>
      <c r="AE719" s="177" t="str">
        <f t="shared" si="378"/>
        <v/>
      </c>
      <c r="AF719" s="13" t="str">
        <f t="shared" si="379"/>
        <v/>
      </c>
      <c r="AG719" s="177" t="str">
        <f t="shared" si="380"/>
        <v/>
      </c>
      <c r="AH719" s="184" t="str">
        <f t="shared" si="381"/>
        <v/>
      </c>
      <c r="AI719" s="184" t="str">
        <f>IF(AE:AE="","",IF(R719="Refreshment Beverage",AK719*(Rates!J$19/100),ROUND(SUM(AH719*(Rates!$J$8/100)),4)))</f>
        <v/>
      </c>
      <c r="AJ719" s="183" t="str">
        <f t="shared" si="382"/>
        <v/>
      </c>
      <c r="AK719" s="185" t="str">
        <f t="shared" si="383"/>
        <v/>
      </c>
      <c r="AL719" s="177" t="str">
        <f t="shared" si="384"/>
        <v/>
      </c>
      <c r="AM719" s="13" t="str">
        <f>IF(AS719="","",IF(R719="Refreshment Beverage",ROUND(AS719*Rates!K$19,4),ROUND(AO719*(VLOOKUP(VALUE(Q719),Rates!G$4:L$12,3,0)),4)))</f>
        <v/>
      </c>
      <c r="AN719" s="183" t="str">
        <f>IF(AS719="","",IF(R719="Refreshment Beverage",AS719*(Rates!J$19/100),MAX(AM719,AB719)))</f>
        <v/>
      </c>
      <c r="AO719" s="186" t="str">
        <f t="shared" si="385"/>
        <v/>
      </c>
      <c r="AP719" s="186" t="str">
        <f t="shared" si="386"/>
        <v/>
      </c>
      <c r="AQ719" s="186" t="str">
        <f>IF(AS719="","",IF(R719="Refreshment Beverage",ROUND(SUM(VLOOKUP(Q:Q,Rates!G$15:L$19,3,0)*(AS719-Y719-Z719-AA719)),4),ROUND(SUM(Rates!$K$8*AS719),4)))</f>
        <v/>
      </c>
      <c r="AR719" s="184" t="str">
        <f t="shared" si="387"/>
        <v/>
      </c>
      <c r="AS719" s="185" t="str">
        <f t="shared" si="388"/>
        <v/>
      </c>
      <c r="AT719" s="177" t="str">
        <f t="shared" si="389"/>
        <v/>
      </c>
      <c r="AU719" s="13" t="str">
        <f>IF(AX719="","",IF(R719="Refreshment Beverage",ROUND((BA719-Y719-Z719-AA719)*VLOOKUP(VALUE(Q719),Rates!G$15:L$19,3,0),4),ROUND(AW719*(VLOOKUP(VALUE(Q719),Rates!G:L,3,0)),4)))</f>
        <v/>
      </c>
      <c r="AV719" s="183" t="str">
        <f t="shared" si="390"/>
        <v/>
      </c>
      <c r="AW719" s="186" t="str">
        <f t="shared" si="391"/>
        <v/>
      </c>
      <c r="AX719" s="184" t="str">
        <f t="shared" si="392"/>
        <v/>
      </c>
      <c r="AY719" s="186" t="str">
        <f>IF(AX719="","",IF(R719="Refreshment Beverage",ROUND(SUM(AX719*Rates!K$19),4),ROUND(SUM(AX719*(Rates!J$8/100)),4)))</f>
        <v/>
      </c>
      <c r="AZ719" s="183" t="str">
        <f t="shared" si="393"/>
        <v/>
      </c>
      <c r="BA719" s="185" t="str">
        <f t="shared" si="394"/>
        <v/>
      </c>
      <c r="BD719" s="171"/>
      <c r="BE719" s="171"/>
      <c r="BF719" s="171"/>
      <c r="BG719" s="171"/>
    </row>
    <row r="720" spans="1:59" ht="15" customHeight="1" x14ac:dyDescent="0.3">
      <c r="A720" s="172"/>
      <c r="B720" s="172"/>
      <c r="C720" s="172"/>
      <c r="D720" s="173"/>
      <c r="E720" s="173"/>
      <c r="F720" s="173"/>
      <c r="G720" s="173"/>
      <c r="H720" s="173"/>
      <c r="I720" s="174"/>
      <c r="J720" s="175"/>
      <c r="K720" s="176" t="str">
        <f t="shared" si="366"/>
        <v/>
      </c>
      <c r="L720" s="177" t="str">
        <f t="shared" si="367"/>
        <v/>
      </c>
      <c r="M720" s="178" t="str">
        <f t="shared" si="368"/>
        <v/>
      </c>
      <c r="N720" s="44" t="str" cm="1">
        <f t="array" ref="N720">IFERROR(IF(_xlfn.SINGLE(A:A)="","",IF(R720="Beer",SUM(LOOKUP(2,1/(Rates!$B$3:$B$5&lt;=W720)/(Rates!$C$3:$C$5&gt;=W720),Rates!$D$3:$D$5)*(X720/100)*W720),IF(R720="Refreshment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44" t="str">
        <f t="shared" si="369"/>
        <v/>
      </c>
      <c r="P720" s="13"/>
      <c r="Q720" s="179" t="str">
        <f t="shared" si="370"/>
        <v/>
      </c>
      <c r="R720" s="180" t="str">
        <f t="shared" si="371"/>
        <v/>
      </c>
      <c r="S720" s="13" t="str">
        <f>IF(A720="","",IF(R720="Refreshment Beverage",VLOOKUP(VALUE(Q720),Rates!G$15:L$19,2,0),VLOOKUP(VALUE(Q720),Rates!G$4:L$8,2,0)))</f>
        <v/>
      </c>
      <c r="T720" s="13" t="str">
        <f t="shared" si="372"/>
        <v/>
      </c>
      <c r="U720" s="181" t="str">
        <f t="shared" si="373"/>
        <v/>
      </c>
      <c r="V720" s="13" t="str">
        <f t="shared" si="374"/>
        <v/>
      </c>
      <c r="W720" s="13" t="str">
        <f t="shared" si="375"/>
        <v/>
      </c>
      <c r="X720" s="182" t="str">
        <f t="shared" si="376"/>
        <v/>
      </c>
      <c r="Y720" s="183" t="str">
        <f>IF(A:A="","",IF(R720="Refreshment Beverage",VLOOKUP(Q720,Rates!G$15:L$19,6,0)*W720,VLOOKUP(Q720,Rates!G$4:L$12,6,0)*W720))</f>
        <v/>
      </c>
      <c r="Z720" s="183" t="str">
        <f t="shared" si="377"/>
        <v/>
      </c>
      <c r="AA720" s="17">
        <f t="shared" si="365"/>
        <v>0</v>
      </c>
      <c r="AB720" s="177" t="str" cm="1">
        <f t="array" ref="AB720">IF(_xlfn.SINGLE(A:A)="","",IF(R720="Refreshment Beverage","",IF(AND(R720="Beer",Q720=0),SUM(LOOKUP(2,1/(Rates!$B$15:$B$18&lt;=W720)/(Rates!$C$15:$C$18&gt;=W720),Rates!$D$15:$D$18)*W720),VLOOKUP(VALUE(_xlfn.SINGLE(Q:Q)),Rates!A:B,2,0)*W720)))</f>
        <v/>
      </c>
      <c r="AC720" s="177" t="str" cm="1">
        <f t="array" ref="AC720">IF(_xlfn.SINGLE(A:A)="","",IF(R720="Refreshment Beverage","",IF(AND(R720="Beer",Q720=0),SUM(LOOKUP(2,1/(Rates!$B$15:$B$18&lt;=W720)/(Rates!$C$15:$C$18&gt;=W720),Rates!$E$15:$E$18)*W720),VLOOKUP(VALUE(_xlfn.SINGLE(Q:Q)),Rates!A:C,3,0)*W720)))</f>
        <v/>
      </c>
      <c r="AD720" s="168">
        <f>IFERROR(IF(OR(Q720=1,Q720=2,Q720=3,Q720=4),VLOOKUP(Q720,Rates!$A$31:$B$34,2,0)*W720,IF(V720=1,VLOOKUP(U720,'REB BEV MIN MKUP'!B:E,4,0),IF(V720&gt;1,VLOOKUP(VALUE(W720),'REB BEV MIN MKUP'!O:Q,3,0),0))),0)</f>
        <v>0</v>
      </c>
      <c r="AE720" s="177" t="str">
        <f t="shared" si="378"/>
        <v/>
      </c>
      <c r="AF720" s="13" t="str">
        <f t="shared" si="379"/>
        <v/>
      </c>
      <c r="AG720" s="177" t="str">
        <f t="shared" si="380"/>
        <v/>
      </c>
      <c r="AH720" s="184" t="str">
        <f t="shared" si="381"/>
        <v/>
      </c>
      <c r="AI720" s="184" t="str">
        <f>IF(AE:AE="","",IF(R720="Refreshment Beverage",AK720*(Rates!J$19/100),ROUND(SUM(AH720*(Rates!$J$8/100)),4)))</f>
        <v/>
      </c>
      <c r="AJ720" s="183" t="str">
        <f t="shared" si="382"/>
        <v/>
      </c>
      <c r="AK720" s="185" t="str">
        <f t="shared" si="383"/>
        <v/>
      </c>
      <c r="AL720" s="177" t="str">
        <f t="shared" si="384"/>
        <v/>
      </c>
      <c r="AM720" s="13" t="str">
        <f>IF(AS720="","",IF(R720="Refreshment Beverage",ROUND(AS720*Rates!K$19,4),ROUND(AO720*(VLOOKUP(VALUE(Q720),Rates!G$4:L$12,3,0)),4)))</f>
        <v/>
      </c>
      <c r="AN720" s="183" t="str">
        <f>IF(AS720="","",IF(R720="Refreshment Beverage",AS720*(Rates!J$19/100),MAX(AM720,AB720)))</f>
        <v/>
      </c>
      <c r="AO720" s="186" t="str">
        <f t="shared" si="385"/>
        <v/>
      </c>
      <c r="AP720" s="186" t="str">
        <f t="shared" si="386"/>
        <v/>
      </c>
      <c r="AQ720" s="186" t="str">
        <f>IF(AS720="","",IF(R720="Refreshment Beverage",ROUND(SUM(VLOOKUP(Q:Q,Rates!G$15:L$19,3,0)*(AS720-Y720-Z720-AA720)),4),ROUND(SUM(Rates!$K$8*AS720),4)))</f>
        <v/>
      </c>
      <c r="AR720" s="184" t="str">
        <f t="shared" si="387"/>
        <v/>
      </c>
      <c r="AS720" s="185" t="str">
        <f t="shared" si="388"/>
        <v/>
      </c>
      <c r="AT720" s="177" t="str">
        <f t="shared" si="389"/>
        <v/>
      </c>
      <c r="AU720" s="13" t="str">
        <f>IF(AX720="","",IF(R720="Refreshment Beverage",ROUND((BA720-Y720-Z720-AA720)*VLOOKUP(VALUE(Q720),Rates!G$15:L$19,3,0),4),ROUND(AW720*(VLOOKUP(VALUE(Q720),Rates!G:L,3,0)),4)))</f>
        <v/>
      </c>
      <c r="AV720" s="183" t="str">
        <f t="shared" si="390"/>
        <v/>
      </c>
      <c r="AW720" s="186" t="str">
        <f t="shared" si="391"/>
        <v/>
      </c>
      <c r="AX720" s="184" t="str">
        <f t="shared" si="392"/>
        <v/>
      </c>
      <c r="AY720" s="186" t="str">
        <f>IF(AX720="","",IF(R720="Refreshment Beverage",ROUND(SUM(AX720*Rates!K$19),4),ROUND(SUM(AX720*(Rates!J$8/100)),4)))</f>
        <v/>
      </c>
      <c r="AZ720" s="183" t="str">
        <f t="shared" si="393"/>
        <v/>
      </c>
      <c r="BA720" s="185" t="str">
        <f t="shared" si="394"/>
        <v/>
      </c>
      <c r="BD720" s="171"/>
      <c r="BE720" s="171"/>
      <c r="BF720" s="171"/>
      <c r="BG720" s="171"/>
    </row>
    <row r="721" spans="1:59" ht="15" customHeight="1" x14ac:dyDescent="0.3">
      <c r="A721" s="172"/>
      <c r="B721" s="172"/>
      <c r="C721" s="172"/>
      <c r="D721" s="173"/>
      <c r="E721" s="173"/>
      <c r="F721" s="173"/>
      <c r="G721" s="173"/>
      <c r="H721" s="173"/>
      <c r="I721" s="174"/>
      <c r="J721" s="175"/>
      <c r="K721" s="176" t="str">
        <f t="shared" si="366"/>
        <v/>
      </c>
      <c r="L721" s="177" t="str">
        <f t="shared" si="367"/>
        <v/>
      </c>
      <c r="M721" s="178" t="str">
        <f t="shared" si="368"/>
        <v/>
      </c>
      <c r="N721" s="44" t="str" cm="1">
        <f t="array" ref="N721">IFERROR(IF(_xlfn.SINGLE(A:A)="","",IF(R721="Beer",SUM(LOOKUP(2,1/(Rates!$B$3:$B$5&lt;=W721)/(Rates!$C$3:$C$5&gt;=W721),Rates!$D$3:$D$5)*(X721/100)*W721),IF(R721="Refreshment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44" t="str">
        <f t="shared" si="369"/>
        <v/>
      </c>
      <c r="P721" s="13"/>
      <c r="Q721" s="179" t="str">
        <f t="shared" si="370"/>
        <v/>
      </c>
      <c r="R721" s="180" t="str">
        <f t="shared" si="371"/>
        <v/>
      </c>
      <c r="S721" s="13" t="str">
        <f>IF(A721="","",IF(R721="Refreshment Beverage",VLOOKUP(VALUE(Q721),Rates!G$15:L$19,2,0),VLOOKUP(VALUE(Q721),Rates!G$4:L$8,2,0)))</f>
        <v/>
      </c>
      <c r="T721" s="13" t="str">
        <f t="shared" si="372"/>
        <v/>
      </c>
      <c r="U721" s="181" t="str">
        <f t="shared" si="373"/>
        <v/>
      </c>
      <c r="V721" s="13" t="str">
        <f t="shared" si="374"/>
        <v/>
      </c>
      <c r="W721" s="13" t="str">
        <f t="shared" si="375"/>
        <v/>
      </c>
      <c r="X721" s="182" t="str">
        <f t="shared" si="376"/>
        <v/>
      </c>
      <c r="Y721" s="183" t="str">
        <f>IF(A:A="","",IF(R721="Refreshment Beverage",VLOOKUP(Q721,Rates!G$15:L$19,6,0)*W721,VLOOKUP(Q721,Rates!G$4:L$12,6,0)*W721))</f>
        <v/>
      </c>
      <c r="Z721" s="183" t="str">
        <f t="shared" si="377"/>
        <v/>
      </c>
      <c r="AA721" s="17">
        <f t="shared" si="365"/>
        <v>0</v>
      </c>
      <c r="AB721" s="177" t="str" cm="1">
        <f t="array" ref="AB721">IF(_xlfn.SINGLE(A:A)="","",IF(R721="Refreshment Beverage","",IF(AND(R721="Beer",Q721=0),SUM(LOOKUP(2,1/(Rates!$B$15:$B$18&lt;=W721)/(Rates!$C$15:$C$18&gt;=W721),Rates!$D$15:$D$18)*W721),VLOOKUP(VALUE(_xlfn.SINGLE(Q:Q)),Rates!A:B,2,0)*W721)))</f>
        <v/>
      </c>
      <c r="AC721" s="177" t="str" cm="1">
        <f t="array" ref="AC721">IF(_xlfn.SINGLE(A:A)="","",IF(R721="Refreshment Beverage","",IF(AND(R721="Beer",Q721=0),SUM(LOOKUP(2,1/(Rates!$B$15:$B$18&lt;=W721)/(Rates!$C$15:$C$18&gt;=W721),Rates!$E$15:$E$18)*W721),VLOOKUP(VALUE(_xlfn.SINGLE(Q:Q)),Rates!A:C,3,0)*W721)))</f>
        <v/>
      </c>
      <c r="AD721" s="168">
        <f>IFERROR(IF(OR(Q721=1,Q721=2,Q721=3,Q721=4),VLOOKUP(Q721,Rates!$A$31:$B$34,2,0)*W721,IF(V721=1,VLOOKUP(U721,'REB BEV MIN MKUP'!B:E,4,0),IF(V721&gt;1,VLOOKUP(VALUE(W721),'REB BEV MIN MKUP'!O:Q,3,0),0))),0)</f>
        <v>0</v>
      </c>
      <c r="AE721" s="177" t="str">
        <f t="shared" si="378"/>
        <v/>
      </c>
      <c r="AF721" s="13" t="str">
        <f t="shared" si="379"/>
        <v/>
      </c>
      <c r="AG721" s="177" t="str">
        <f t="shared" si="380"/>
        <v/>
      </c>
      <c r="AH721" s="184" t="str">
        <f t="shared" si="381"/>
        <v/>
      </c>
      <c r="AI721" s="184" t="str">
        <f>IF(AE:AE="","",IF(R721="Refreshment Beverage",AK721*(Rates!J$19/100),ROUND(SUM(AH721*(Rates!$J$8/100)),4)))</f>
        <v/>
      </c>
      <c r="AJ721" s="183" t="str">
        <f t="shared" si="382"/>
        <v/>
      </c>
      <c r="AK721" s="185" t="str">
        <f t="shared" si="383"/>
        <v/>
      </c>
      <c r="AL721" s="177" t="str">
        <f t="shared" si="384"/>
        <v/>
      </c>
      <c r="AM721" s="13" t="str">
        <f>IF(AS721="","",IF(R721="Refreshment Beverage",ROUND(AS721*Rates!K$19,4),ROUND(AO721*(VLOOKUP(VALUE(Q721),Rates!G$4:L$12,3,0)),4)))</f>
        <v/>
      </c>
      <c r="AN721" s="183" t="str">
        <f>IF(AS721="","",IF(R721="Refreshment Beverage",AS721*(Rates!J$19/100),MAX(AM721,AB721)))</f>
        <v/>
      </c>
      <c r="AO721" s="186" t="str">
        <f t="shared" si="385"/>
        <v/>
      </c>
      <c r="AP721" s="186" t="str">
        <f t="shared" si="386"/>
        <v/>
      </c>
      <c r="AQ721" s="186" t="str">
        <f>IF(AS721="","",IF(R721="Refreshment Beverage",ROUND(SUM(VLOOKUP(Q:Q,Rates!G$15:L$19,3,0)*(AS721-Y721-Z721-AA721)),4),ROUND(SUM(Rates!$K$8*AS721),4)))</f>
        <v/>
      </c>
      <c r="AR721" s="184" t="str">
        <f t="shared" si="387"/>
        <v/>
      </c>
      <c r="AS721" s="185" t="str">
        <f t="shared" si="388"/>
        <v/>
      </c>
      <c r="AT721" s="177" t="str">
        <f t="shared" si="389"/>
        <v/>
      </c>
      <c r="AU721" s="13" t="str">
        <f>IF(AX721="","",IF(R721="Refreshment Beverage",ROUND((BA721-Y721-Z721-AA721)*VLOOKUP(VALUE(Q721),Rates!G$15:L$19,3,0),4),ROUND(AW721*(VLOOKUP(VALUE(Q721),Rates!G:L,3,0)),4)))</f>
        <v/>
      </c>
      <c r="AV721" s="183" t="str">
        <f t="shared" si="390"/>
        <v/>
      </c>
      <c r="AW721" s="186" t="str">
        <f t="shared" si="391"/>
        <v/>
      </c>
      <c r="AX721" s="184" t="str">
        <f t="shared" si="392"/>
        <v/>
      </c>
      <c r="AY721" s="186" t="str">
        <f>IF(AX721="","",IF(R721="Refreshment Beverage",ROUND(SUM(AX721*Rates!K$19),4),ROUND(SUM(AX721*(Rates!J$8/100)),4)))</f>
        <v/>
      </c>
      <c r="AZ721" s="183" t="str">
        <f t="shared" si="393"/>
        <v/>
      </c>
      <c r="BA721" s="185" t="str">
        <f t="shared" si="394"/>
        <v/>
      </c>
      <c r="BD721" s="171"/>
      <c r="BE721" s="171"/>
      <c r="BF721" s="171"/>
      <c r="BG721" s="171"/>
    </row>
    <row r="722" spans="1:59" ht="15" customHeight="1" x14ac:dyDescent="0.3">
      <c r="A722" s="172"/>
      <c r="B722" s="172"/>
      <c r="C722" s="172"/>
      <c r="D722" s="173"/>
      <c r="E722" s="173"/>
      <c r="F722" s="173"/>
      <c r="G722" s="173"/>
      <c r="H722" s="173"/>
      <c r="I722" s="174"/>
      <c r="J722" s="175"/>
      <c r="K722" s="176" t="str">
        <f t="shared" si="366"/>
        <v/>
      </c>
      <c r="L722" s="177" t="str">
        <f t="shared" si="367"/>
        <v/>
      </c>
      <c r="M722" s="178" t="str">
        <f t="shared" si="368"/>
        <v/>
      </c>
      <c r="N722" s="44" t="str" cm="1">
        <f t="array" ref="N722">IFERROR(IF(_xlfn.SINGLE(A:A)="","",IF(R722="Beer",SUM(LOOKUP(2,1/(Rates!$B$3:$B$5&lt;=W722)/(Rates!$C$3:$C$5&gt;=W722),Rates!$D$3:$D$5)*(X722/100)*W722),IF(R722="Refreshment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44" t="str">
        <f t="shared" si="369"/>
        <v/>
      </c>
      <c r="P722" s="13"/>
      <c r="Q722" s="179" t="str">
        <f t="shared" si="370"/>
        <v/>
      </c>
      <c r="R722" s="180" t="str">
        <f t="shared" si="371"/>
        <v/>
      </c>
      <c r="S722" s="13" t="str">
        <f>IF(A722="","",IF(R722="Refreshment Beverage",VLOOKUP(VALUE(Q722),Rates!G$15:L$19,2,0),VLOOKUP(VALUE(Q722),Rates!G$4:L$8,2,0)))</f>
        <v/>
      </c>
      <c r="T722" s="13" t="str">
        <f t="shared" si="372"/>
        <v/>
      </c>
      <c r="U722" s="181" t="str">
        <f t="shared" si="373"/>
        <v/>
      </c>
      <c r="V722" s="13" t="str">
        <f t="shared" si="374"/>
        <v/>
      </c>
      <c r="W722" s="13" t="str">
        <f t="shared" si="375"/>
        <v/>
      </c>
      <c r="X722" s="182" t="str">
        <f t="shared" si="376"/>
        <v/>
      </c>
      <c r="Y722" s="183" t="str">
        <f>IF(A:A="","",IF(R722="Refreshment Beverage",VLOOKUP(Q722,Rates!G$15:L$19,6,0)*W722,VLOOKUP(Q722,Rates!G$4:L$12,6,0)*W722))</f>
        <v/>
      </c>
      <c r="Z722" s="183" t="str">
        <f t="shared" si="377"/>
        <v/>
      </c>
      <c r="AA722" s="17">
        <f t="shared" si="365"/>
        <v>0</v>
      </c>
      <c r="AB722" s="177" t="str" cm="1">
        <f t="array" ref="AB722">IF(_xlfn.SINGLE(A:A)="","",IF(R722="Refreshment Beverage","",IF(AND(R722="Beer",Q722=0),SUM(LOOKUP(2,1/(Rates!$B$15:$B$18&lt;=W722)/(Rates!$C$15:$C$18&gt;=W722),Rates!$D$15:$D$18)*W722),VLOOKUP(VALUE(_xlfn.SINGLE(Q:Q)),Rates!A:B,2,0)*W722)))</f>
        <v/>
      </c>
      <c r="AC722" s="177" t="str" cm="1">
        <f t="array" ref="AC722">IF(_xlfn.SINGLE(A:A)="","",IF(R722="Refreshment Beverage","",IF(AND(R722="Beer",Q722=0),SUM(LOOKUP(2,1/(Rates!$B$15:$B$18&lt;=W722)/(Rates!$C$15:$C$18&gt;=W722),Rates!$E$15:$E$18)*W722),VLOOKUP(VALUE(_xlfn.SINGLE(Q:Q)),Rates!A:C,3,0)*W722)))</f>
        <v/>
      </c>
      <c r="AD722" s="168">
        <f>IFERROR(IF(OR(Q722=1,Q722=2,Q722=3,Q722=4),VLOOKUP(Q722,Rates!$A$31:$B$34,2,0)*W722,IF(V722=1,VLOOKUP(U722,'REB BEV MIN MKUP'!B:E,4,0),IF(V722&gt;1,VLOOKUP(VALUE(W722),'REB BEV MIN MKUP'!O:Q,3,0),0))),0)</f>
        <v>0</v>
      </c>
      <c r="AE722" s="177" t="str">
        <f t="shared" si="378"/>
        <v/>
      </c>
      <c r="AF722" s="13" t="str">
        <f t="shared" si="379"/>
        <v/>
      </c>
      <c r="AG722" s="177" t="str">
        <f t="shared" si="380"/>
        <v/>
      </c>
      <c r="AH722" s="184" t="str">
        <f t="shared" si="381"/>
        <v/>
      </c>
      <c r="AI722" s="184" t="str">
        <f>IF(AE:AE="","",IF(R722="Refreshment Beverage",AK722*(Rates!J$19/100),ROUND(SUM(AH722*(Rates!$J$8/100)),4)))</f>
        <v/>
      </c>
      <c r="AJ722" s="183" t="str">
        <f t="shared" si="382"/>
        <v/>
      </c>
      <c r="AK722" s="185" t="str">
        <f t="shared" si="383"/>
        <v/>
      </c>
      <c r="AL722" s="177" t="str">
        <f t="shared" si="384"/>
        <v/>
      </c>
      <c r="AM722" s="13" t="str">
        <f>IF(AS722="","",IF(R722="Refreshment Beverage",ROUND(AS722*Rates!K$19,4),ROUND(AO722*(VLOOKUP(VALUE(Q722),Rates!G$4:L$12,3,0)),4)))</f>
        <v/>
      </c>
      <c r="AN722" s="183" t="str">
        <f>IF(AS722="","",IF(R722="Refreshment Beverage",AS722*(Rates!J$19/100),MAX(AM722,AB722)))</f>
        <v/>
      </c>
      <c r="AO722" s="186" t="str">
        <f t="shared" si="385"/>
        <v/>
      </c>
      <c r="AP722" s="186" t="str">
        <f t="shared" si="386"/>
        <v/>
      </c>
      <c r="AQ722" s="186" t="str">
        <f>IF(AS722="","",IF(R722="Refreshment Beverage",ROUND(SUM(VLOOKUP(Q:Q,Rates!G$15:L$19,3,0)*(AS722-Y722-Z722-AA722)),4),ROUND(SUM(Rates!$K$8*AS722),4)))</f>
        <v/>
      </c>
      <c r="AR722" s="184" t="str">
        <f t="shared" si="387"/>
        <v/>
      </c>
      <c r="AS722" s="185" t="str">
        <f t="shared" si="388"/>
        <v/>
      </c>
      <c r="AT722" s="177" t="str">
        <f t="shared" si="389"/>
        <v/>
      </c>
      <c r="AU722" s="13" t="str">
        <f>IF(AX722="","",IF(R722="Refreshment Beverage",ROUND((BA722-Y722-Z722-AA722)*VLOOKUP(VALUE(Q722),Rates!G$15:L$19,3,0),4),ROUND(AW722*(VLOOKUP(VALUE(Q722),Rates!G:L,3,0)),4)))</f>
        <v/>
      </c>
      <c r="AV722" s="183" t="str">
        <f t="shared" si="390"/>
        <v/>
      </c>
      <c r="AW722" s="186" t="str">
        <f t="shared" si="391"/>
        <v/>
      </c>
      <c r="AX722" s="184" t="str">
        <f t="shared" si="392"/>
        <v/>
      </c>
      <c r="AY722" s="186" t="str">
        <f>IF(AX722="","",IF(R722="Refreshment Beverage",ROUND(SUM(AX722*Rates!K$19),4),ROUND(SUM(AX722*(Rates!J$8/100)),4)))</f>
        <v/>
      </c>
      <c r="AZ722" s="183" t="str">
        <f t="shared" si="393"/>
        <v/>
      </c>
      <c r="BA722" s="185" t="str">
        <f t="shared" si="394"/>
        <v/>
      </c>
      <c r="BD722" s="171"/>
      <c r="BE722" s="171"/>
      <c r="BF722" s="171"/>
      <c r="BG722" s="171"/>
    </row>
    <row r="723" spans="1:59" ht="15" customHeight="1" x14ac:dyDescent="0.3">
      <c r="A723" s="172"/>
      <c r="B723" s="172"/>
      <c r="C723" s="172"/>
      <c r="D723" s="173"/>
      <c r="E723" s="173"/>
      <c r="F723" s="173"/>
      <c r="G723" s="173"/>
      <c r="H723" s="173"/>
      <c r="I723" s="174"/>
      <c r="J723" s="175"/>
      <c r="K723" s="176" t="str">
        <f t="shared" si="366"/>
        <v/>
      </c>
      <c r="L723" s="177" t="str">
        <f t="shared" si="367"/>
        <v/>
      </c>
      <c r="M723" s="178" t="str">
        <f t="shared" si="368"/>
        <v/>
      </c>
      <c r="N723" s="44" t="str" cm="1">
        <f t="array" ref="N723">IFERROR(IF(_xlfn.SINGLE(A:A)="","",IF(R723="Beer",SUM(LOOKUP(2,1/(Rates!$B$3:$B$5&lt;=W723)/(Rates!$C$3:$C$5&gt;=W723),Rates!$D$3:$D$5)*(X723/100)*W723),IF(R723="Refreshment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44" t="str">
        <f t="shared" si="369"/>
        <v/>
      </c>
      <c r="P723" s="13"/>
      <c r="Q723" s="179" t="str">
        <f t="shared" si="370"/>
        <v/>
      </c>
      <c r="R723" s="180" t="str">
        <f t="shared" si="371"/>
        <v/>
      </c>
      <c r="S723" s="13" t="str">
        <f>IF(A723="","",IF(R723="Refreshment Beverage",VLOOKUP(VALUE(Q723),Rates!G$15:L$19,2,0),VLOOKUP(VALUE(Q723),Rates!G$4:L$8,2,0)))</f>
        <v/>
      </c>
      <c r="T723" s="13" t="str">
        <f t="shared" si="372"/>
        <v/>
      </c>
      <c r="U723" s="181" t="str">
        <f t="shared" si="373"/>
        <v/>
      </c>
      <c r="V723" s="13" t="str">
        <f t="shared" si="374"/>
        <v/>
      </c>
      <c r="W723" s="13" t="str">
        <f t="shared" si="375"/>
        <v/>
      </c>
      <c r="X723" s="182" t="str">
        <f t="shared" si="376"/>
        <v/>
      </c>
      <c r="Y723" s="183" t="str">
        <f>IF(A:A="","",IF(R723="Refreshment Beverage",VLOOKUP(Q723,Rates!G$15:L$19,6,0)*W723,VLOOKUP(Q723,Rates!G$4:L$12,6,0)*W723))</f>
        <v/>
      </c>
      <c r="Z723" s="183" t="str">
        <f t="shared" si="377"/>
        <v/>
      </c>
      <c r="AA723" s="17">
        <f t="shared" si="365"/>
        <v>0</v>
      </c>
      <c r="AB723" s="177" t="str" cm="1">
        <f t="array" ref="AB723">IF(_xlfn.SINGLE(A:A)="","",IF(R723="Refreshment Beverage","",IF(AND(R723="Beer",Q723=0),SUM(LOOKUP(2,1/(Rates!$B$15:$B$18&lt;=W723)/(Rates!$C$15:$C$18&gt;=W723),Rates!$D$15:$D$18)*W723),VLOOKUP(VALUE(_xlfn.SINGLE(Q:Q)),Rates!A:B,2,0)*W723)))</f>
        <v/>
      </c>
      <c r="AC723" s="177" t="str" cm="1">
        <f t="array" ref="AC723">IF(_xlfn.SINGLE(A:A)="","",IF(R723="Refreshment Beverage","",IF(AND(R723="Beer",Q723=0),SUM(LOOKUP(2,1/(Rates!$B$15:$B$18&lt;=W723)/(Rates!$C$15:$C$18&gt;=W723),Rates!$E$15:$E$18)*W723),VLOOKUP(VALUE(_xlfn.SINGLE(Q:Q)),Rates!A:C,3,0)*W723)))</f>
        <v/>
      </c>
      <c r="AD723" s="168">
        <f>IFERROR(IF(OR(Q723=1,Q723=2,Q723=3,Q723=4),VLOOKUP(Q723,Rates!$A$31:$B$34,2,0)*W723,IF(V723=1,VLOOKUP(U723,'REB BEV MIN MKUP'!B:E,4,0),IF(V723&gt;1,VLOOKUP(VALUE(W723),'REB BEV MIN MKUP'!O:Q,3,0),0))),0)</f>
        <v>0</v>
      </c>
      <c r="AE723" s="177" t="str">
        <f t="shared" si="378"/>
        <v/>
      </c>
      <c r="AF723" s="13" t="str">
        <f t="shared" si="379"/>
        <v/>
      </c>
      <c r="AG723" s="177" t="str">
        <f t="shared" si="380"/>
        <v/>
      </c>
      <c r="AH723" s="184" t="str">
        <f t="shared" si="381"/>
        <v/>
      </c>
      <c r="AI723" s="184" t="str">
        <f>IF(AE:AE="","",IF(R723="Refreshment Beverage",AK723*(Rates!J$19/100),ROUND(SUM(AH723*(Rates!$J$8/100)),4)))</f>
        <v/>
      </c>
      <c r="AJ723" s="183" t="str">
        <f t="shared" si="382"/>
        <v/>
      </c>
      <c r="AK723" s="185" t="str">
        <f t="shared" si="383"/>
        <v/>
      </c>
      <c r="AL723" s="177" t="str">
        <f t="shared" si="384"/>
        <v/>
      </c>
      <c r="AM723" s="13" t="str">
        <f>IF(AS723="","",IF(R723="Refreshment Beverage",ROUND(AS723*Rates!K$19,4),ROUND(AO723*(VLOOKUP(VALUE(Q723),Rates!G$4:L$12,3,0)),4)))</f>
        <v/>
      </c>
      <c r="AN723" s="183" t="str">
        <f>IF(AS723="","",IF(R723="Refreshment Beverage",AS723*(Rates!J$19/100),MAX(AM723,AB723)))</f>
        <v/>
      </c>
      <c r="AO723" s="186" t="str">
        <f t="shared" si="385"/>
        <v/>
      </c>
      <c r="AP723" s="186" t="str">
        <f t="shared" si="386"/>
        <v/>
      </c>
      <c r="AQ723" s="186" t="str">
        <f>IF(AS723="","",IF(R723="Refreshment Beverage",ROUND(SUM(VLOOKUP(Q:Q,Rates!G$15:L$19,3,0)*(AS723-Y723-Z723-AA723)),4),ROUND(SUM(Rates!$K$8*AS723),4)))</f>
        <v/>
      </c>
      <c r="AR723" s="184" t="str">
        <f t="shared" si="387"/>
        <v/>
      </c>
      <c r="AS723" s="185" t="str">
        <f t="shared" si="388"/>
        <v/>
      </c>
      <c r="AT723" s="177" t="str">
        <f t="shared" si="389"/>
        <v/>
      </c>
      <c r="AU723" s="13" t="str">
        <f>IF(AX723="","",IF(R723="Refreshment Beverage",ROUND((BA723-Y723-Z723-AA723)*VLOOKUP(VALUE(Q723),Rates!G$15:L$19,3,0),4),ROUND(AW723*(VLOOKUP(VALUE(Q723),Rates!G:L,3,0)),4)))</f>
        <v/>
      </c>
      <c r="AV723" s="183" t="str">
        <f t="shared" si="390"/>
        <v/>
      </c>
      <c r="AW723" s="186" t="str">
        <f t="shared" si="391"/>
        <v/>
      </c>
      <c r="AX723" s="184" t="str">
        <f t="shared" si="392"/>
        <v/>
      </c>
      <c r="AY723" s="186" t="str">
        <f>IF(AX723="","",IF(R723="Refreshment Beverage",ROUND(SUM(AX723*Rates!K$19),4),ROUND(SUM(AX723*(Rates!J$8/100)),4)))</f>
        <v/>
      </c>
      <c r="AZ723" s="183" t="str">
        <f t="shared" si="393"/>
        <v/>
      </c>
      <c r="BA723" s="185" t="str">
        <f t="shared" si="394"/>
        <v/>
      </c>
      <c r="BD723" s="171"/>
      <c r="BE723" s="171"/>
      <c r="BF723" s="171"/>
      <c r="BG723" s="171"/>
    </row>
    <row r="724" spans="1:59" ht="15" customHeight="1" x14ac:dyDescent="0.3">
      <c r="A724" s="172"/>
      <c r="B724" s="172"/>
      <c r="C724" s="172"/>
      <c r="D724" s="173"/>
      <c r="E724" s="173"/>
      <c r="F724" s="173"/>
      <c r="G724" s="173"/>
      <c r="H724" s="173"/>
      <c r="I724" s="174"/>
      <c r="J724" s="175"/>
      <c r="K724" s="176" t="str">
        <f t="shared" si="366"/>
        <v/>
      </c>
      <c r="L724" s="177" t="str">
        <f t="shared" si="367"/>
        <v/>
      </c>
      <c r="M724" s="178" t="str">
        <f t="shared" si="368"/>
        <v/>
      </c>
      <c r="N724" s="44" t="str" cm="1">
        <f t="array" ref="N724">IFERROR(IF(_xlfn.SINGLE(A:A)="","",IF(R724="Beer",SUM(LOOKUP(2,1/(Rates!$B$3:$B$5&lt;=W724)/(Rates!$C$3:$C$5&gt;=W724),Rates!$D$3:$D$5)*(X724/100)*W724),IF(R724="Refreshment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44" t="str">
        <f t="shared" si="369"/>
        <v/>
      </c>
      <c r="P724" s="13"/>
      <c r="Q724" s="179" t="str">
        <f t="shared" si="370"/>
        <v/>
      </c>
      <c r="R724" s="180" t="str">
        <f t="shared" si="371"/>
        <v/>
      </c>
      <c r="S724" s="13" t="str">
        <f>IF(A724="","",IF(R724="Refreshment Beverage",VLOOKUP(VALUE(Q724),Rates!G$15:L$19,2,0),VLOOKUP(VALUE(Q724),Rates!G$4:L$8,2,0)))</f>
        <v/>
      </c>
      <c r="T724" s="13" t="str">
        <f t="shared" si="372"/>
        <v/>
      </c>
      <c r="U724" s="181" t="str">
        <f t="shared" si="373"/>
        <v/>
      </c>
      <c r="V724" s="13" t="str">
        <f t="shared" si="374"/>
        <v/>
      </c>
      <c r="W724" s="13" t="str">
        <f t="shared" si="375"/>
        <v/>
      </c>
      <c r="X724" s="182" t="str">
        <f t="shared" si="376"/>
        <v/>
      </c>
      <c r="Y724" s="183" t="str">
        <f>IF(A:A="","",IF(R724="Refreshment Beverage",VLOOKUP(Q724,Rates!G$15:L$19,6,0)*W724,VLOOKUP(Q724,Rates!G$4:L$12,6,0)*W724))</f>
        <v/>
      </c>
      <c r="Z724" s="183" t="str">
        <f t="shared" si="377"/>
        <v/>
      </c>
      <c r="AA724" s="17">
        <f t="shared" si="365"/>
        <v>0</v>
      </c>
      <c r="AB724" s="177" t="str" cm="1">
        <f t="array" ref="AB724">IF(_xlfn.SINGLE(A:A)="","",IF(R724="Refreshment Beverage","",IF(AND(R724="Beer",Q724=0),SUM(LOOKUP(2,1/(Rates!$B$15:$B$18&lt;=W724)/(Rates!$C$15:$C$18&gt;=W724),Rates!$D$15:$D$18)*W724),VLOOKUP(VALUE(_xlfn.SINGLE(Q:Q)),Rates!A:B,2,0)*W724)))</f>
        <v/>
      </c>
      <c r="AC724" s="177" t="str" cm="1">
        <f t="array" ref="AC724">IF(_xlfn.SINGLE(A:A)="","",IF(R724="Refreshment Beverage","",IF(AND(R724="Beer",Q724=0),SUM(LOOKUP(2,1/(Rates!$B$15:$B$18&lt;=W724)/(Rates!$C$15:$C$18&gt;=W724),Rates!$E$15:$E$18)*W724),VLOOKUP(VALUE(_xlfn.SINGLE(Q:Q)),Rates!A:C,3,0)*W724)))</f>
        <v/>
      </c>
      <c r="AD724" s="168">
        <f>IFERROR(IF(OR(Q724=1,Q724=2,Q724=3,Q724=4),VLOOKUP(Q724,Rates!$A$31:$B$34,2,0)*W724,IF(V724=1,VLOOKUP(U724,'REB BEV MIN MKUP'!B:E,4,0),IF(V724&gt;1,VLOOKUP(VALUE(W724),'REB BEV MIN MKUP'!O:Q,3,0),0))),0)</f>
        <v>0</v>
      </c>
      <c r="AE724" s="177" t="str">
        <f t="shared" si="378"/>
        <v/>
      </c>
      <c r="AF724" s="13" t="str">
        <f t="shared" si="379"/>
        <v/>
      </c>
      <c r="AG724" s="177" t="str">
        <f t="shared" si="380"/>
        <v/>
      </c>
      <c r="AH724" s="184" t="str">
        <f t="shared" si="381"/>
        <v/>
      </c>
      <c r="AI724" s="184" t="str">
        <f>IF(AE:AE="","",IF(R724="Refreshment Beverage",AK724*(Rates!J$19/100),ROUND(SUM(AH724*(Rates!$J$8/100)),4)))</f>
        <v/>
      </c>
      <c r="AJ724" s="183" t="str">
        <f t="shared" si="382"/>
        <v/>
      </c>
      <c r="AK724" s="185" t="str">
        <f t="shared" si="383"/>
        <v/>
      </c>
      <c r="AL724" s="177" t="str">
        <f t="shared" si="384"/>
        <v/>
      </c>
      <c r="AM724" s="13" t="str">
        <f>IF(AS724="","",IF(R724="Refreshment Beverage",ROUND(AS724*Rates!K$19,4),ROUND(AO724*(VLOOKUP(VALUE(Q724),Rates!G$4:L$12,3,0)),4)))</f>
        <v/>
      </c>
      <c r="AN724" s="183" t="str">
        <f>IF(AS724="","",IF(R724="Refreshment Beverage",AS724*(Rates!J$19/100),MAX(AM724,AB724)))</f>
        <v/>
      </c>
      <c r="AO724" s="186" t="str">
        <f t="shared" si="385"/>
        <v/>
      </c>
      <c r="AP724" s="186" t="str">
        <f t="shared" si="386"/>
        <v/>
      </c>
      <c r="AQ724" s="186" t="str">
        <f>IF(AS724="","",IF(R724="Refreshment Beverage",ROUND(SUM(VLOOKUP(Q:Q,Rates!G$15:L$19,3,0)*(AS724-Y724-Z724-AA724)),4),ROUND(SUM(Rates!$K$8*AS724),4)))</f>
        <v/>
      </c>
      <c r="AR724" s="184" t="str">
        <f t="shared" si="387"/>
        <v/>
      </c>
      <c r="AS724" s="185" t="str">
        <f t="shared" si="388"/>
        <v/>
      </c>
      <c r="AT724" s="177" t="str">
        <f t="shared" si="389"/>
        <v/>
      </c>
      <c r="AU724" s="13" t="str">
        <f>IF(AX724="","",IF(R724="Refreshment Beverage",ROUND((BA724-Y724-Z724-AA724)*VLOOKUP(VALUE(Q724),Rates!G$15:L$19,3,0),4),ROUND(AW724*(VLOOKUP(VALUE(Q724),Rates!G:L,3,0)),4)))</f>
        <v/>
      </c>
      <c r="AV724" s="183" t="str">
        <f t="shared" si="390"/>
        <v/>
      </c>
      <c r="AW724" s="186" t="str">
        <f t="shared" si="391"/>
        <v/>
      </c>
      <c r="AX724" s="184" t="str">
        <f t="shared" si="392"/>
        <v/>
      </c>
      <c r="AY724" s="186" t="str">
        <f>IF(AX724="","",IF(R724="Refreshment Beverage",ROUND(SUM(AX724*Rates!K$19),4),ROUND(SUM(AX724*(Rates!J$8/100)),4)))</f>
        <v/>
      </c>
      <c r="AZ724" s="183" t="str">
        <f t="shared" si="393"/>
        <v/>
      </c>
      <c r="BA724" s="185" t="str">
        <f t="shared" si="394"/>
        <v/>
      </c>
      <c r="BD724" s="171"/>
      <c r="BE724" s="171"/>
      <c r="BF724" s="171"/>
      <c r="BG724" s="171"/>
    </row>
    <row r="725" spans="1:59" ht="15" customHeight="1" x14ac:dyDescent="0.3">
      <c r="A725" s="172"/>
      <c r="B725" s="172"/>
      <c r="C725" s="172"/>
      <c r="D725" s="173"/>
      <c r="E725" s="173"/>
      <c r="F725" s="173"/>
      <c r="G725" s="173"/>
      <c r="H725" s="173"/>
      <c r="I725" s="174"/>
      <c r="J725" s="175"/>
      <c r="K725" s="176" t="str">
        <f t="shared" si="366"/>
        <v/>
      </c>
      <c r="L725" s="177" t="str">
        <f t="shared" si="367"/>
        <v/>
      </c>
      <c r="M725" s="178" t="str">
        <f t="shared" si="368"/>
        <v/>
      </c>
      <c r="N725" s="44" t="str" cm="1">
        <f t="array" ref="N725">IFERROR(IF(_xlfn.SINGLE(A:A)="","",IF(R725="Beer",SUM(LOOKUP(2,1/(Rates!$B$3:$B$5&lt;=W725)/(Rates!$C$3:$C$5&gt;=W725),Rates!$D$3:$D$5)*(X725/100)*W725),IF(R725="Refreshment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44" t="str">
        <f t="shared" si="369"/>
        <v/>
      </c>
      <c r="P725" s="13"/>
      <c r="Q725" s="179" t="str">
        <f t="shared" si="370"/>
        <v/>
      </c>
      <c r="R725" s="180" t="str">
        <f t="shared" si="371"/>
        <v/>
      </c>
      <c r="S725" s="13" t="str">
        <f>IF(A725="","",IF(R725="Refreshment Beverage",VLOOKUP(VALUE(Q725),Rates!G$15:L$19,2,0),VLOOKUP(VALUE(Q725),Rates!G$4:L$8,2,0)))</f>
        <v/>
      </c>
      <c r="T725" s="13" t="str">
        <f t="shared" si="372"/>
        <v/>
      </c>
      <c r="U725" s="181" t="str">
        <f t="shared" si="373"/>
        <v/>
      </c>
      <c r="V725" s="13" t="str">
        <f t="shared" si="374"/>
        <v/>
      </c>
      <c r="W725" s="13" t="str">
        <f t="shared" si="375"/>
        <v/>
      </c>
      <c r="X725" s="182" t="str">
        <f t="shared" si="376"/>
        <v/>
      </c>
      <c r="Y725" s="183" t="str">
        <f>IF(A:A="","",IF(R725="Refreshment Beverage",VLOOKUP(Q725,Rates!G$15:L$19,6,0)*W725,VLOOKUP(Q725,Rates!G$4:L$12,6,0)*W725))</f>
        <v/>
      </c>
      <c r="Z725" s="183" t="str">
        <f t="shared" si="377"/>
        <v/>
      </c>
      <c r="AA725" s="17">
        <f t="shared" si="365"/>
        <v>0</v>
      </c>
      <c r="AB725" s="177" t="str" cm="1">
        <f t="array" ref="AB725">IF(_xlfn.SINGLE(A:A)="","",IF(R725="Refreshment Beverage","",IF(AND(R725="Beer",Q725=0),SUM(LOOKUP(2,1/(Rates!$B$15:$B$18&lt;=W725)/(Rates!$C$15:$C$18&gt;=W725),Rates!$D$15:$D$18)*W725),VLOOKUP(VALUE(_xlfn.SINGLE(Q:Q)),Rates!A:B,2,0)*W725)))</f>
        <v/>
      </c>
      <c r="AC725" s="177" t="str" cm="1">
        <f t="array" ref="AC725">IF(_xlfn.SINGLE(A:A)="","",IF(R725="Refreshment Beverage","",IF(AND(R725="Beer",Q725=0),SUM(LOOKUP(2,1/(Rates!$B$15:$B$18&lt;=W725)/(Rates!$C$15:$C$18&gt;=W725),Rates!$E$15:$E$18)*W725),VLOOKUP(VALUE(_xlfn.SINGLE(Q:Q)),Rates!A:C,3,0)*W725)))</f>
        <v/>
      </c>
      <c r="AD725" s="168">
        <f>IFERROR(IF(OR(Q725=1,Q725=2,Q725=3,Q725=4),VLOOKUP(Q725,Rates!$A$31:$B$34,2,0)*W725,IF(V725=1,VLOOKUP(U725,'REB BEV MIN MKUP'!B:E,4,0),IF(V725&gt;1,VLOOKUP(VALUE(W725),'REB BEV MIN MKUP'!O:Q,3,0),0))),0)</f>
        <v>0</v>
      </c>
      <c r="AE725" s="177" t="str">
        <f t="shared" si="378"/>
        <v/>
      </c>
      <c r="AF725" s="13" t="str">
        <f t="shared" si="379"/>
        <v/>
      </c>
      <c r="AG725" s="177" t="str">
        <f t="shared" si="380"/>
        <v/>
      </c>
      <c r="AH725" s="184" t="str">
        <f t="shared" si="381"/>
        <v/>
      </c>
      <c r="AI725" s="184" t="str">
        <f>IF(AE:AE="","",IF(R725="Refreshment Beverage",AK725*(Rates!J$19/100),ROUND(SUM(AH725*(Rates!$J$8/100)),4)))</f>
        <v/>
      </c>
      <c r="AJ725" s="183" t="str">
        <f t="shared" si="382"/>
        <v/>
      </c>
      <c r="AK725" s="185" t="str">
        <f t="shared" si="383"/>
        <v/>
      </c>
      <c r="AL725" s="177" t="str">
        <f t="shared" si="384"/>
        <v/>
      </c>
      <c r="AM725" s="13" t="str">
        <f>IF(AS725="","",IF(R725="Refreshment Beverage",ROUND(AS725*Rates!K$19,4),ROUND(AO725*(VLOOKUP(VALUE(Q725),Rates!G$4:L$12,3,0)),4)))</f>
        <v/>
      </c>
      <c r="AN725" s="183" t="str">
        <f>IF(AS725="","",IF(R725="Refreshment Beverage",AS725*(Rates!J$19/100),MAX(AM725,AB725)))</f>
        <v/>
      </c>
      <c r="AO725" s="186" t="str">
        <f t="shared" si="385"/>
        <v/>
      </c>
      <c r="AP725" s="186" t="str">
        <f t="shared" si="386"/>
        <v/>
      </c>
      <c r="AQ725" s="186" t="str">
        <f>IF(AS725="","",IF(R725="Refreshment Beverage",ROUND(SUM(VLOOKUP(Q:Q,Rates!G$15:L$19,3,0)*(AS725-Y725-Z725-AA725)),4),ROUND(SUM(Rates!$K$8*AS725),4)))</f>
        <v/>
      </c>
      <c r="AR725" s="184" t="str">
        <f t="shared" si="387"/>
        <v/>
      </c>
      <c r="AS725" s="185" t="str">
        <f t="shared" si="388"/>
        <v/>
      </c>
      <c r="AT725" s="177" t="str">
        <f t="shared" si="389"/>
        <v/>
      </c>
      <c r="AU725" s="13" t="str">
        <f>IF(AX725="","",IF(R725="Refreshment Beverage",ROUND((BA725-Y725-Z725-AA725)*VLOOKUP(VALUE(Q725),Rates!G$15:L$19,3,0),4),ROUND(AW725*(VLOOKUP(VALUE(Q725),Rates!G:L,3,0)),4)))</f>
        <v/>
      </c>
      <c r="AV725" s="183" t="str">
        <f t="shared" si="390"/>
        <v/>
      </c>
      <c r="AW725" s="186" t="str">
        <f t="shared" si="391"/>
        <v/>
      </c>
      <c r="AX725" s="184" t="str">
        <f t="shared" si="392"/>
        <v/>
      </c>
      <c r="AY725" s="186" t="str">
        <f>IF(AX725="","",IF(R725="Refreshment Beverage",ROUND(SUM(AX725*Rates!K$19),4),ROUND(SUM(AX725*(Rates!J$8/100)),4)))</f>
        <v/>
      </c>
      <c r="AZ725" s="183" t="str">
        <f t="shared" si="393"/>
        <v/>
      </c>
      <c r="BA725" s="185" t="str">
        <f t="shared" si="394"/>
        <v/>
      </c>
      <c r="BD725" s="171"/>
      <c r="BE725" s="171"/>
      <c r="BF725" s="171"/>
      <c r="BG725" s="171"/>
    </row>
    <row r="726" spans="1:59" ht="15" customHeight="1" x14ac:dyDescent="0.3">
      <c r="A726" s="172"/>
      <c r="B726" s="172"/>
      <c r="C726" s="172"/>
      <c r="D726" s="173"/>
      <c r="E726" s="173"/>
      <c r="F726" s="173"/>
      <c r="G726" s="173"/>
      <c r="H726" s="173"/>
      <c r="I726" s="174"/>
      <c r="J726" s="175"/>
      <c r="K726" s="176" t="str">
        <f t="shared" si="366"/>
        <v/>
      </c>
      <c r="L726" s="177" t="str">
        <f t="shared" si="367"/>
        <v/>
      </c>
      <c r="M726" s="178" t="str">
        <f t="shared" si="368"/>
        <v/>
      </c>
      <c r="N726" s="44" t="str" cm="1">
        <f t="array" ref="N726">IFERROR(IF(_xlfn.SINGLE(A:A)="","",IF(R726="Beer",SUM(LOOKUP(2,1/(Rates!$B$3:$B$5&lt;=W726)/(Rates!$C$3:$C$5&gt;=W726),Rates!$D$3:$D$5)*(X726/100)*W726),IF(R726="Refreshment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44" t="str">
        <f t="shared" si="369"/>
        <v/>
      </c>
      <c r="P726" s="13"/>
      <c r="Q726" s="179" t="str">
        <f t="shared" si="370"/>
        <v/>
      </c>
      <c r="R726" s="180" t="str">
        <f t="shared" si="371"/>
        <v/>
      </c>
      <c r="S726" s="13" t="str">
        <f>IF(A726="","",IF(R726="Refreshment Beverage",VLOOKUP(VALUE(Q726),Rates!G$15:L$19,2,0),VLOOKUP(VALUE(Q726),Rates!G$4:L$8,2,0)))</f>
        <v/>
      </c>
      <c r="T726" s="13" t="str">
        <f t="shared" si="372"/>
        <v/>
      </c>
      <c r="U726" s="181" t="str">
        <f t="shared" si="373"/>
        <v/>
      </c>
      <c r="V726" s="13" t="str">
        <f t="shared" si="374"/>
        <v/>
      </c>
      <c r="W726" s="13" t="str">
        <f t="shared" si="375"/>
        <v/>
      </c>
      <c r="X726" s="182" t="str">
        <f t="shared" si="376"/>
        <v/>
      </c>
      <c r="Y726" s="183" t="str">
        <f>IF(A:A="","",IF(R726="Refreshment Beverage",VLOOKUP(Q726,Rates!G$15:L$19,6,0)*W726,VLOOKUP(Q726,Rates!G$4:L$12,6,0)*W726))</f>
        <v/>
      </c>
      <c r="Z726" s="183" t="str">
        <f t="shared" si="377"/>
        <v/>
      </c>
      <c r="AA726" s="17">
        <f t="shared" si="365"/>
        <v>0</v>
      </c>
      <c r="AB726" s="177" t="str" cm="1">
        <f t="array" ref="AB726">IF(_xlfn.SINGLE(A:A)="","",IF(R726="Refreshment Beverage","",IF(AND(R726="Beer",Q726=0),SUM(LOOKUP(2,1/(Rates!$B$15:$B$18&lt;=W726)/(Rates!$C$15:$C$18&gt;=W726),Rates!$D$15:$D$18)*W726),VLOOKUP(VALUE(_xlfn.SINGLE(Q:Q)),Rates!A:B,2,0)*W726)))</f>
        <v/>
      </c>
      <c r="AC726" s="177" t="str" cm="1">
        <f t="array" ref="AC726">IF(_xlfn.SINGLE(A:A)="","",IF(R726="Refreshment Beverage","",IF(AND(R726="Beer",Q726=0),SUM(LOOKUP(2,1/(Rates!$B$15:$B$18&lt;=W726)/(Rates!$C$15:$C$18&gt;=W726),Rates!$E$15:$E$18)*W726),VLOOKUP(VALUE(_xlfn.SINGLE(Q:Q)),Rates!A:C,3,0)*W726)))</f>
        <v/>
      </c>
      <c r="AD726" s="168">
        <f>IFERROR(IF(OR(Q726=1,Q726=2,Q726=3,Q726=4),VLOOKUP(Q726,Rates!$A$31:$B$34,2,0)*W726,IF(V726=1,VLOOKUP(U726,'REB BEV MIN MKUP'!B:E,4,0),IF(V726&gt;1,VLOOKUP(VALUE(W726),'REB BEV MIN MKUP'!O:Q,3,0),0))),0)</f>
        <v>0</v>
      </c>
      <c r="AE726" s="177" t="str">
        <f t="shared" si="378"/>
        <v/>
      </c>
      <c r="AF726" s="13" t="str">
        <f t="shared" si="379"/>
        <v/>
      </c>
      <c r="AG726" s="177" t="str">
        <f t="shared" si="380"/>
        <v/>
      </c>
      <c r="AH726" s="184" t="str">
        <f t="shared" si="381"/>
        <v/>
      </c>
      <c r="AI726" s="184" t="str">
        <f>IF(AE:AE="","",IF(R726="Refreshment Beverage",AK726*(Rates!J$19/100),ROUND(SUM(AH726*(Rates!$J$8/100)),4)))</f>
        <v/>
      </c>
      <c r="AJ726" s="183" t="str">
        <f t="shared" si="382"/>
        <v/>
      </c>
      <c r="AK726" s="185" t="str">
        <f t="shared" si="383"/>
        <v/>
      </c>
      <c r="AL726" s="177" t="str">
        <f t="shared" si="384"/>
        <v/>
      </c>
      <c r="AM726" s="13" t="str">
        <f>IF(AS726="","",IF(R726="Refreshment Beverage",ROUND(AS726*Rates!K$19,4),ROUND(AO726*(VLOOKUP(VALUE(Q726),Rates!G$4:L$12,3,0)),4)))</f>
        <v/>
      </c>
      <c r="AN726" s="183" t="str">
        <f>IF(AS726="","",IF(R726="Refreshment Beverage",AS726*(Rates!J$19/100),MAX(AM726,AB726)))</f>
        <v/>
      </c>
      <c r="AO726" s="186" t="str">
        <f t="shared" si="385"/>
        <v/>
      </c>
      <c r="AP726" s="186" t="str">
        <f t="shared" si="386"/>
        <v/>
      </c>
      <c r="AQ726" s="186" t="str">
        <f>IF(AS726="","",IF(R726="Refreshment Beverage",ROUND(SUM(VLOOKUP(Q:Q,Rates!G$15:L$19,3,0)*(AS726-Y726-Z726-AA726)),4),ROUND(SUM(Rates!$K$8*AS726),4)))</f>
        <v/>
      </c>
      <c r="AR726" s="184" t="str">
        <f t="shared" si="387"/>
        <v/>
      </c>
      <c r="AS726" s="185" t="str">
        <f t="shared" si="388"/>
        <v/>
      </c>
      <c r="AT726" s="177" t="str">
        <f t="shared" si="389"/>
        <v/>
      </c>
      <c r="AU726" s="13" t="str">
        <f>IF(AX726="","",IF(R726="Refreshment Beverage",ROUND((BA726-Y726-Z726-AA726)*VLOOKUP(VALUE(Q726),Rates!G$15:L$19,3,0),4),ROUND(AW726*(VLOOKUP(VALUE(Q726),Rates!G:L,3,0)),4)))</f>
        <v/>
      </c>
      <c r="AV726" s="183" t="str">
        <f t="shared" si="390"/>
        <v/>
      </c>
      <c r="AW726" s="186" t="str">
        <f t="shared" si="391"/>
        <v/>
      </c>
      <c r="AX726" s="184" t="str">
        <f t="shared" si="392"/>
        <v/>
      </c>
      <c r="AY726" s="186" t="str">
        <f>IF(AX726="","",IF(R726="Refreshment Beverage",ROUND(SUM(AX726*Rates!K$19),4),ROUND(SUM(AX726*(Rates!J$8/100)),4)))</f>
        <v/>
      </c>
      <c r="AZ726" s="183" t="str">
        <f t="shared" si="393"/>
        <v/>
      </c>
      <c r="BA726" s="185" t="str">
        <f t="shared" si="394"/>
        <v/>
      </c>
      <c r="BD726" s="171"/>
      <c r="BE726" s="171"/>
      <c r="BF726" s="171"/>
      <c r="BG726" s="171"/>
    </row>
    <row r="727" spans="1:59" ht="15" customHeight="1" x14ac:dyDescent="0.3">
      <c r="A727" s="172"/>
      <c r="B727" s="172"/>
      <c r="C727" s="172"/>
      <c r="D727" s="173"/>
      <c r="E727" s="173"/>
      <c r="F727" s="173"/>
      <c r="G727" s="173"/>
      <c r="H727" s="173"/>
      <c r="I727" s="174"/>
      <c r="J727" s="175"/>
      <c r="K727" s="176" t="str">
        <f t="shared" si="366"/>
        <v/>
      </c>
      <c r="L727" s="177" t="str">
        <f t="shared" si="367"/>
        <v/>
      </c>
      <c r="M727" s="178" t="str">
        <f t="shared" si="368"/>
        <v/>
      </c>
      <c r="N727" s="44" t="str" cm="1">
        <f t="array" ref="N727">IFERROR(IF(_xlfn.SINGLE(A:A)="","",IF(R727="Beer",SUM(LOOKUP(2,1/(Rates!$B$3:$B$5&lt;=W727)/(Rates!$C$3:$C$5&gt;=W727),Rates!$D$3:$D$5)*(X727/100)*W727),IF(R727="Refreshment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44" t="str">
        <f t="shared" si="369"/>
        <v/>
      </c>
      <c r="P727" s="13"/>
      <c r="Q727" s="179" t="str">
        <f t="shared" si="370"/>
        <v/>
      </c>
      <c r="R727" s="180" t="str">
        <f t="shared" si="371"/>
        <v/>
      </c>
      <c r="S727" s="13" t="str">
        <f>IF(A727="","",IF(R727="Refreshment Beverage",VLOOKUP(VALUE(Q727),Rates!G$15:L$19,2,0),VLOOKUP(VALUE(Q727),Rates!G$4:L$8,2,0)))</f>
        <v/>
      </c>
      <c r="T727" s="13" t="str">
        <f t="shared" si="372"/>
        <v/>
      </c>
      <c r="U727" s="181" t="str">
        <f t="shared" si="373"/>
        <v/>
      </c>
      <c r="V727" s="13" t="str">
        <f t="shared" si="374"/>
        <v/>
      </c>
      <c r="W727" s="13" t="str">
        <f t="shared" si="375"/>
        <v/>
      </c>
      <c r="X727" s="182" t="str">
        <f t="shared" si="376"/>
        <v/>
      </c>
      <c r="Y727" s="183" t="str">
        <f>IF(A:A="","",IF(R727="Refreshment Beverage",VLOOKUP(Q727,Rates!G$15:L$19,6,0)*W727,VLOOKUP(Q727,Rates!G$4:L$12,6,0)*W727))</f>
        <v/>
      </c>
      <c r="Z727" s="183" t="str">
        <f t="shared" si="377"/>
        <v/>
      </c>
      <c r="AA727" s="17">
        <f t="shared" si="365"/>
        <v>0</v>
      </c>
      <c r="AB727" s="177" t="str" cm="1">
        <f t="array" ref="AB727">IF(_xlfn.SINGLE(A:A)="","",IF(R727="Refreshment Beverage","",IF(AND(R727="Beer",Q727=0),SUM(LOOKUP(2,1/(Rates!$B$15:$B$18&lt;=W727)/(Rates!$C$15:$C$18&gt;=W727),Rates!$D$15:$D$18)*W727),VLOOKUP(VALUE(_xlfn.SINGLE(Q:Q)),Rates!A:B,2,0)*W727)))</f>
        <v/>
      </c>
      <c r="AC727" s="177" t="str" cm="1">
        <f t="array" ref="AC727">IF(_xlfn.SINGLE(A:A)="","",IF(R727="Refreshment Beverage","",IF(AND(R727="Beer",Q727=0),SUM(LOOKUP(2,1/(Rates!$B$15:$B$18&lt;=W727)/(Rates!$C$15:$C$18&gt;=W727),Rates!$E$15:$E$18)*W727),VLOOKUP(VALUE(_xlfn.SINGLE(Q:Q)),Rates!A:C,3,0)*W727)))</f>
        <v/>
      </c>
      <c r="AD727" s="168">
        <f>IFERROR(IF(OR(Q727=1,Q727=2,Q727=3,Q727=4),VLOOKUP(Q727,Rates!$A$31:$B$34,2,0)*W727,IF(V727=1,VLOOKUP(U727,'REB BEV MIN MKUP'!B:E,4,0),IF(V727&gt;1,VLOOKUP(VALUE(W727),'REB BEV MIN MKUP'!O:Q,3,0),0))),0)</f>
        <v>0</v>
      </c>
      <c r="AE727" s="177" t="str">
        <f t="shared" si="378"/>
        <v/>
      </c>
      <c r="AF727" s="13" t="str">
        <f t="shared" si="379"/>
        <v/>
      </c>
      <c r="AG727" s="177" t="str">
        <f t="shared" si="380"/>
        <v/>
      </c>
      <c r="AH727" s="184" t="str">
        <f t="shared" si="381"/>
        <v/>
      </c>
      <c r="AI727" s="184" t="str">
        <f>IF(AE:AE="","",IF(R727="Refreshment Beverage",AK727*(Rates!J$19/100),ROUND(SUM(AH727*(Rates!$J$8/100)),4)))</f>
        <v/>
      </c>
      <c r="AJ727" s="183" t="str">
        <f t="shared" si="382"/>
        <v/>
      </c>
      <c r="AK727" s="185" t="str">
        <f t="shared" si="383"/>
        <v/>
      </c>
      <c r="AL727" s="177" t="str">
        <f t="shared" si="384"/>
        <v/>
      </c>
      <c r="AM727" s="13" t="str">
        <f>IF(AS727="","",IF(R727="Refreshment Beverage",ROUND(AS727*Rates!K$19,4),ROUND(AO727*(VLOOKUP(VALUE(Q727),Rates!G$4:L$12,3,0)),4)))</f>
        <v/>
      </c>
      <c r="AN727" s="183" t="str">
        <f>IF(AS727="","",IF(R727="Refreshment Beverage",AS727*(Rates!J$19/100),MAX(AM727,AB727)))</f>
        <v/>
      </c>
      <c r="AO727" s="186" t="str">
        <f t="shared" si="385"/>
        <v/>
      </c>
      <c r="AP727" s="186" t="str">
        <f t="shared" si="386"/>
        <v/>
      </c>
      <c r="AQ727" s="186" t="str">
        <f>IF(AS727="","",IF(R727="Refreshment Beverage",ROUND(SUM(VLOOKUP(Q:Q,Rates!G$15:L$19,3,0)*(AS727-Y727-Z727-AA727)),4),ROUND(SUM(Rates!$K$8*AS727),4)))</f>
        <v/>
      </c>
      <c r="AR727" s="184" t="str">
        <f t="shared" si="387"/>
        <v/>
      </c>
      <c r="AS727" s="185" t="str">
        <f t="shared" si="388"/>
        <v/>
      </c>
      <c r="AT727" s="177" t="str">
        <f t="shared" si="389"/>
        <v/>
      </c>
      <c r="AU727" s="13" t="str">
        <f>IF(AX727="","",IF(R727="Refreshment Beverage",ROUND((BA727-Y727-Z727-AA727)*VLOOKUP(VALUE(Q727),Rates!G$15:L$19,3,0),4),ROUND(AW727*(VLOOKUP(VALUE(Q727),Rates!G:L,3,0)),4)))</f>
        <v/>
      </c>
      <c r="AV727" s="183" t="str">
        <f t="shared" si="390"/>
        <v/>
      </c>
      <c r="AW727" s="186" t="str">
        <f t="shared" si="391"/>
        <v/>
      </c>
      <c r="AX727" s="184" t="str">
        <f t="shared" si="392"/>
        <v/>
      </c>
      <c r="AY727" s="186" t="str">
        <f>IF(AX727="","",IF(R727="Refreshment Beverage",ROUND(SUM(AX727*Rates!K$19),4),ROUND(SUM(AX727*(Rates!J$8/100)),4)))</f>
        <v/>
      </c>
      <c r="AZ727" s="183" t="str">
        <f t="shared" si="393"/>
        <v/>
      </c>
      <c r="BA727" s="185" t="str">
        <f t="shared" si="394"/>
        <v/>
      </c>
      <c r="BD727" s="171"/>
      <c r="BE727" s="171"/>
      <c r="BF727" s="171"/>
      <c r="BG727" s="171"/>
    </row>
    <row r="728" spans="1:59" ht="15" customHeight="1" x14ac:dyDescent="0.3">
      <c r="A728" s="172"/>
      <c r="B728" s="172"/>
      <c r="C728" s="172"/>
      <c r="D728" s="173"/>
      <c r="E728" s="173"/>
      <c r="F728" s="173"/>
      <c r="G728" s="173"/>
      <c r="H728" s="173"/>
      <c r="I728" s="174"/>
      <c r="J728" s="175"/>
      <c r="K728" s="176" t="str">
        <f t="shared" si="366"/>
        <v/>
      </c>
      <c r="L728" s="177" t="str">
        <f t="shared" si="367"/>
        <v/>
      </c>
      <c r="M728" s="178" t="str">
        <f t="shared" si="368"/>
        <v/>
      </c>
      <c r="N728" s="44" t="str" cm="1">
        <f t="array" ref="N728">IFERROR(IF(_xlfn.SINGLE(A:A)="","",IF(R728="Beer",SUM(LOOKUP(2,1/(Rates!$B$3:$B$5&lt;=W728)/(Rates!$C$3:$C$5&gt;=W728),Rates!$D$3:$D$5)*(X728/100)*W728),IF(R728="Refreshment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44" t="str">
        <f t="shared" si="369"/>
        <v/>
      </c>
      <c r="P728" s="13"/>
      <c r="Q728" s="179" t="str">
        <f t="shared" si="370"/>
        <v/>
      </c>
      <c r="R728" s="180" t="str">
        <f t="shared" si="371"/>
        <v/>
      </c>
      <c r="S728" s="13" t="str">
        <f>IF(A728="","",IF(R728="Refreshment Beverage",VLOOKUP(VALUE(Q728),Rates!G$15:L$19,2,0),VLOOKUP(VALUE(Q728),Rates!G$4:L$8,2,0)))</f>
        <v/>
      </c>
      <c r="T728" s="13" t="str">
        <f t="shared" si="372"/>
        <v/>
      </c>
      <c r="U728" s="181" t="str">
        <f t="shared" si="373"/>
        <v/>
      </c>
      <c r="V728" s="13" t="str">
        <f t="shared" si="374"/>
        <v/>
      </c>
      <c r="W728" s="13" t="str">
        <f t="shared" si="375"/>
        <v/>
      </c>
      <c r="X728" s="182" t="str">
        <f t="shared" si="376"/>
        <v/>
      </c>
      <c r="Y728" s="183" t="str">
        <f>IF(A:A="","",IF(R728="Refreshment Beverage",VLOOKUP(Q728,Rates!G$15:L$19,6,0)*W728,VLOOKUP(Q728,Rates!G$4:L$12,6,0)*W728))</f>
        <v/>
      </c>
      <c r="Z728" s="183" t="str">
        <f t="shared" si="377"/>
        <v/>
      </c>
      <c r="AA728" s="17">
        <f t="shared" si="365"/>
        <v>0</v>
      </c>
      <c r="AB728" s="177" t="str" cm="1">
        <f t="array" ref="AB728">IF(_xlfn.SINGLE(A:A)="","",IF(R728="Refreshment Beverage","",IF(AND(R728="Beer",Q728=0),SUM(LOOKUP(2,1/(Rates!$B$15:$B$18&lt;=W728)/(Rates!$C$15:$C$18&gt;=W728),Rates!$D$15:$D$18)*W728),VLOOKUP(VALUE(_xlfn.SINGLE(Q:Q)),Rates!A:B,2,0)*W728)))</f>
        <v/>
      </c>
      <c r="AC728" s="177" t="str" cm="1">
        <f t="array" ref="AC728">IF(_xlfn.SINGLE(A:A)="","",IF(R728="Refreshment Beverage","",IF(AND(R728="Beer",Q728=0),SUM(LOOKUP(2,1/(Rates!$B$15:$B$18&lt;=W728)/(Rates!$C$15:$C$18&gt;=W728),Rates!$E$15:$E$18)*W728),VLOOKUP(VALUE(_xlfn.SINGLE(Q:Q)),Rates!A:C,3,0)*W728)))</f>
        <v/>
      </c>
      <c r="AD728" s="168">
        <f>IFERROR(IF(OR(Q728=1,Q728=2,Q728=3,Q728=4),VLOOKUP(Q728,Rates!$A$31:$B$34,2,0)*W728,IF(V728=1,VLOOKUP(U728,'REB BEV MIN MKUP'!B:E,4,0),IF(V728&gt;1,VLOOKUP(VALUE(W728),'REB BEV MIN MKUP'!O:Q,3,0),0))),0)</f>
        <v>0</v>
      </c>
      <c r="AE728" s="177" t="str">
        <f t="shared" si="378"/>
        <v/>
      </c>
      <c r="AF728" s="13" t="str">
        <f t="shared" si="379"/>
        <v/>
      </c>
      <c r="AG728" s="177" t="str">
        <f t="shared" si="380"/>
        <v/>
      </c>
      <c r="AH728" s="184" t="str">
        <f t="shared" si="381"/>
        <v/>
      </c>
      <c r="AI728" s="184" t="str">
        <f>IF(AE:AE="","",IF(R728="Refreshment Beverage",AK728*(Rates!J$19/100),ROUND(SUM(AH728*(Rates!$J$8/100)),4)))</f>
        <v/>
      </c>
      <c r="AJ728" s="183" t="str">
        <f t="shared" si="382"/>
        <v/>
      </c>
      <c r="AK728" s="185" t="str">
        <f t="shared" si="383"/>
        <v/>
      </c>
      <c r="AL728" s="177" t="str">
        <f t="shared" si="384"/>
        <v/>
      </c>
      <c r="AM728" s="13" t="str">
        <f>IF(AS728="","",IF(R728="Refreshment Beverage",ROUND(AS728*Rates!K$19,4),ROUND(AO728*(VLOOKUP(VALUE(Q728),Rates!G$4:L$12,3,0)),4)))</f>
        <v/>
      </c>
      <c r="AN728" s="183" t="str">
        <f>IF(AS728="","",IF(R728="Refreshment Beverage",AS728*(Rates!J$19/100),MAX(AM728,AB728)))</f>
        <v/>
      </c>
      <c r="AO728" s="186" t="str">
        <f t="shared" si="385"/>
        <v/>
      </c>
      <c r="AP728" s="186" t="str">
        <f t="shared" si="386"/>
        <v/>
      </c>
      <c r="AQ728" s="186" t="str">
        <f>IF(AS728="","",IF(R728="Refreshment Beverage",ROUND(SUM(VLOOKUP(Q:Q,Rates!G$15:L$19,3,0)*(AS728-Y728-Z728-AA728)),4),ROUND(SUM(Rates!$K$8*AS728),4)))</f>
        <v/>
      </c>
      <c r="AR728" s="184" t="str">
        <f t="shared" si="387"/>
        <v/>
      </c>
      <c r="AS728" s="185" t="str">
        <f t="shared" si="388"/>
        <v/>
      </c>
      <c r="AT728" s="177" t="str">
        <f t="shared" si="389"/>
        <v/>
      </c>
      <c r="AU728" s="13" t="str">
        <f>IF(AX728="","",IF(R728="Refreshment Beverage",ROUND((BA728-Y728-Z728-AA728)*VLOOKUP(VALUE(Q728),Rates!G$15:L$19,3,0),4),ROUND(AW728*(VLOOKUP(VALUE(Q728),Rates!G:L,3,0)),4)))</f>
        <v/>
      </c>
      <c r="AV728" s="183" t="str">
        <f t="shared" si="390"/>
        <v/>
      </c>
      <c r="AW728" s="186" t="str">
        <f t="shared" si="391"/>
        <v/>
      </c>
      <c r="AX728" s="184" t="str">
        <f t="shared" si="392"/>
        <v/>
      </c>
      <c r="AY728" s="186" t="str">
        <f>IF(AX728="","",IF(R728="Refreshment Beverage",ROUND(SUM(AX728*Rates!K$19),4),ROUND(SUM(AX728*(Rates!J$8/100)),4)))</f>
        <v/>
      </c>
      <c r="AZ728" s="183" t="str">
        <f t="shared" si="393"/>
        <v/>
      </c>
      <c r="BA728" s="185" t="str">
        <f t="shared" si="394"/>
        <v/>
      </c>
      <c r="BD728" s="171"/>
      <c r="BE728" s="171"/>
      <c r="BF728" s="171"/>
      <c r="BG728" s="171"/>
    </row>
    <row r="729" spans="1:59" ht="15" customHeight="1" x14ac:dyDescent="0.3">
      <c r="A729" s="172"/>
      <c r="B729" s="172"/>
      <c r="C729" s="172"/>
      <c r="D729" s="173"/>
      <c r="E729" s="173"/>
      <c r="F729" s="173"/>
      <c r="G729" s="173"/>
      <c r="H729" s="173"/>
      <c r="I729" s="174"/>
      <c r="J729" s="175"/>
      <c r="K729" s="176" t="str">
        <f t="shared" si="366"/>
        <v/>
      </c>
      <c r="L729" s="177" t="str">
        <f t="shared" si="367"/>
        <v/>
      </c>
      <c r="M729" s="178" t="str">
        <f t="shared" si="368"/>
        <v/>
      </c>
      <c r="N729" s="44" t="str" cm="1">
        <f t="array" ref="N729">IFERROR(IF(_xlfn.SINGLE(A:A)="","",IF(R729="Beer",SUM(LOOKUP(2,1/(Rates!$B$3:$B$5&lt;=W729)/(Rates!$C$3:$C$5&gt;=W729),Rates!$D$3:$D$5)*(X729/100)*W729),IF(R729="Refreshment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44" t="str">
        <f t="shared" si="369"/>
        <v/>
      </c>
      <c r="P729" s="13"/>
      <c r="Q729" s="179" t="str">
        <f t="shared" si="370"/>
        <v/>
      </c>
      <c r="R729" s="180" t="str">
        <f t="shared" si="371"/>
        <v/>
      </c>
      <c r="S729" s="13" t="str">
        <f>IF(A729="","",IF(R729="Refreshment Beverage",VLOOKUP(VALUE(Q729),Rates!G$15:L$19,2,0),VLOOKUP(VALUE(Q729),Rates!G$4:L$8,2,0)))</f>
        <v/>
      </c>
      <c r="T729" s="13" t="str">
        <f t="shared" si="372"/>
        <v/>
      </c>
      <c r="U729" s="181" t="str">
        <f t="shared" si="373"/>
        <v/>
      </c>
      <c r="V729" s="13" t="str">
        <f t="shared" si="374"/>
        <v/>
      </c>
      <c r="W729" s="13" t="str">
        <f t="shared" si="375"/>
        <v/>
      </c>
      <c r="X729" s="182" t="str">
        <f t="shared" si="376"/>
        <v/>
      </c>
      <c r="Y729" s="183" t="str">
        <f>IF(A:A="","",IF(R729="Refreshment Beverage",VLOOKUP(Q729,Rates!G$15:L$19,6,0)*W729,VLOOKUP(Q729,Rates!G$4:L$12,6,0)*W729))</f>
        <v/>
      </c>
      <c r="Z729" s="183" t="str">
        <f t="shared" si="377"/>
        <v/>
      </c>
      <c r="AA729" s="17">
        <f t="shared" si="365"/>
        <v>0</v>
      </c>
      <c r="AB729" s="177" t="str" cm="1">
        <f t="array" ref="AB729">IF(_xlfn.SINGLE(A:A)="","",IF(R729="Refreshment Beverage","",IF(AND(R729="Beer",Q729=0),SUM(LOOKUP(2,1/(Rates!$B$15:$B$18&lt;=W729)/(Rates!$C$15:$C$18&gt;=W729),Rates!$D$15:$D$18)*W729),VLOOKUP(VALUE(_xlfn.SINGLE(Q:Q)),Rates!A:B,2,0)*W729)))</f>
        <v/>
      </c>
      <c r="AC729" s="177" t="str" cm="1">
        <f t="array" ref="AC729">IF(_xlfn.SINGLE(A:A)="","",IF(R729="Refreshment Beverage","",IF(AND(R729="Beer",Q729=0),SUM(LOOKUP(2,1/(Rates!$B$15:$B$18&lt;=W729)/(Rates!$C$15:$C$18&gt;=W729),Rates!$E$15:$E$18)*W729),VLOOKUP(VALUE(_xlfn.SINGLE(Q:Q)),Rates!A:C,3,0)*W729)))</f>
        <v/>
      </c>
      <c r="AD729" s="168">
        <f>IFERROR(IF(OR(Q729=1,Q729=2,Q729=3,Q729=4),VLOOKUP(Q729,Rates!$A$31:$B$34,2,0)*W729,IF(V729=1,VLOOKUP(U729,'REB BEV MIN MKUP'!B:E,4,0),IF(V729&gt;1,VLOOKUP(VALUE(W729),'REB BEV MIN MKUP'!O:Q,3,0),0))),0)</f>
        <v>0</v>
      </c>
      <c r="AE729" s="177" t="str">
        <f t="shared" si="378"/>
        <v/>
      </c>
      <c r="AF729" s="13" t="str">
        <f t="shared" si="379"/>
        <v/>
      </c>
      <c r="AG729" s="177" t="str">
        <f t="shared" si="380"/>
        <v/>
      </c>
      <c r="AH729" s="184" t="str">
        <f t="shared" si="381"/>
        <v/>
      </c>
      <c r="AI729" s="184" t="str">
        <f>IF(AE:AE="","",IF(R729="Refreshment Beverage",AK729*(Rates!J$19/100),ROUND(SUM(AH729*(Rates!$J$8/100)),4)))</f>
        <v/>
      </c>
      <c r="AJ729" s="183" t="str">
        <f t="shared" si="382"/>
        <v/>
      </c>
      <c r="AK729" s="185" t="str">
        <f t="shared" si="383"/>
        <v/>
      </c>
      <c r="AL729" s="177" t="str">
        <f t="shared" si="384"/>
        <v/>
      </c>
      <c r="AM729" s="13" t="str">
        <f>IF(AS729="","",IF(R729="Refreshment Beverage",ROUND(AS729*Rates!K$19,4),ROUND(AO729*(VLOOKUP(VALUE(Q729),Rates!G$4:L$12,3,0)),4)))</f>
        <v/>
      </c>
      <c r="AN729" s="183" t="str">
        <f>IF(AS729="","",IF(R729="Refreshment Beverage",AS729*(Rates!J$19/100),MAX(AM729,AB729)))</f>
        <v/>
      </c>
      <c r="AO729" s="186" t="str">
        <f t="shared" si="385"/>
        <v/>
      </c>
      <c r="AP729" s="186" t="str">
        <f t="shared" si="386"/>
        <v/>
      </c>
      <c r="AQ729" s="186" t="str">
        <f>IF(AS729="","",IF(R729="Refreshment Beverage",ROUND(SUM(VLOOKUP(Q:Q,Rates!G$15:L$19,3,0)*(AS729-Y729-Z729-AA729)),4),ROUND(SUM(Rates!$K$8*AS729),4)))</f>
        <v/>
      </c>
      <c r="AR729" s="184" t="str">
        <f t="shared" si="387"/>
        <v/>
      </c>
      <c r="AS729" s="185" t="str">
        <f t="shared" si="388"/>
        <v/>
      </c>
      <c r="AT729" s="177" t="str">
        <f t="shared" si="389"/>
        <v/>
      </c>
      <c r="AU729" s="13" t="str">
        <f>IF(AX729="","",IF(R729="Refreshment Beverage",ROUND((BA729-Y729-Z729-AA729)*VLOOKUP(VALUE(Q729),Rates!G$15:L$19,3,0),4),ROUND(AW729*(VLOOKUP(VALUE(Q729),Rates!G:L,3,0)),4)))</f>
        <v/>
      </c>
      <c r="AV729" s="183" t="str">
        <f t="shared" si="390"/>
        <v/>
      </c>
      <c r="AW729" s="186" t="str">
        <f t="shared" si="391"/>
        <v/>
      </c>
      <c r="AX729" s="184" t="str">
        <f t="shared" si="392"/>
        <v/>
      </c>
      <c r="AY729" s="186" t="str">
        <f>IF(AX729="","",IF(R729="Refreshment Beverage",ROUND(SUM(AX729*Rates!K$19),4),ROUND(SUM(AX729*(Rates!J$8/100)),4)))</f>
        <v/>
      </c>
      <c r="AZ729" s="183" t="str">
        <f t="shared" si="393"/>
        <v/>
      </c>
      <c r="BA729" s="185" t="str">
        <f t="shared" si="394"/>
        <v/>
      </c>
      <c r="BD729" s="171"/>
      <c r="BE729" s="171"/>
      <c r="BF729" s="171"/>
      <c r="BG729" s="171"/>
    </row>
    <row r="730" spans="1:59" ht="15" customHeight="1" x14ac:dyDescent="0.3">
      <c r="A730" s="172"/>
      <c r="B730" s="172"/>
      <c r="C730" s="172"/>
      <c r="D730" s="173"/>
      <c r="E730" s="173"/>
      <c r="F730" s="173"/>
      <c r="G730" s="173"/>
      <c r="H730" s="173"/>
      <c r="I730" s="174"/>
      <c r="J730" s="175"/>
      <c r="K730" s="176" t="str">
        <f t="shared" si="366"/>
        <v/>
      </c>
      <c r="L730" s="177" t="str">
        <f t="shared" si="367"/>
        <v/>
      </c>
      <c r="M730" s="178" t="str">
        <f t="shared" si="368"/>
        <v/>
      </c>
      <c r="N730" s="44" t="str" cm="1">
        <f t="array" ref="N730">IFERROR(IF(_xlfn.SINGLE(A:A)="","",IF(R730="Beer",SUM(LOOKUP(2,1/(Rates!$B$3:$B$5&lt;=W730)/(Rates!$C$3:$C$5&gt;=W730),Rates!$D$3:$D$5)*(X730/100)*W730),IF(R730="Refreshment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44" t="str">
        <f t="shared" si="369"/>
        <v/>
      </c>
      <c r="P730" s="13"/>
      <c r="Q730" s="179" t="str">
        <f t="shared" si="370"/>
        <v/>
      </c>
      <c r="R730" s="180" t="str">
        <f t="shared" si="371"/>
        <v/>
      </c>
      <c r="S730" s="13" t="str">
        <f>IF(A730="","",IF(R730="Refreshment Beverage",VLOOKUP(VALUE(Q730),Rates!G$15:L$19,2,0),VLOOKUP(VALUE(Q730),Rates!G$4:L$8,2,0)))</f>
        <v/>
      </c>
      <c r="T730" s="13" t="str">
        <f t="shared" si="372"/>
        <v/>
      </c>
      <c r="U730" s="181" t="str">
        <f t="shared" si="373"/>
        <v/>
      </c>
      <c r="V730" s="13" t="str">
        <f t="shared" si="374"/>
        <v/>
      </c>
      <c r="W730" s="13" t="str">
        <f t="shared" si="375"/>
        <v/>
      </c>
      <c r="X730" s="182" t="str">
        <f t="shared" si="376"/>
        <v/>
      </c>
      <c r="Y730" s="183" t="str">
        <f>IF(A:A="","",IF(R730="Refreshment Beverage",VLOOKUP(Q730,Rates!G$15:L$19,6,0)*W730,VLOOKUP(Q730,Rates!G$4:L$12,6,0)*W730))</f>
        <v/>
      </c>
      <c r="Z730" s="183" t="str">
        <f t="shared" si="377"/>
        <v/>
      </c>
      <c r="AA730" s="17">
        <f t="shared" si="365"/>
        <v>0</v>
      </c>
      <c r="AB730" s="177" t="str" cm="1">
        <f t="array" ref="AB730">IF(_xlfn.SINGLE(A:A)="","",IF(R730="Refreshment Beverage","",IF(AND(R730="Beer",Q730=0),SUM(LOOKUP(2,1/(Rates!$B$15:$B$18&lt;=W730)/(Rates!$C$15:$C$18&gt;=W730),Rates!$D$15:$D$18)*W730),VLOOKUP(VALUE(_xlfn.SINGLE(Q:Q)),Rates!A:B,2,0)*W730)))</f>
        <v/>
      </c>
      <c r="AC730" s="177" t="str" cm="1">
        <f t="array" ref="AC730">IF(_xlfn.SINGLE(A:A)="","",IF(R730="Refreshment Beverage","",IF(AND(R730="Beer",Q730=0),SUM(LOOKUP(2,1/(Rates!$B$15:$B$18&lt;=W730)/(Rates!$C$15:$C$18&gt;=W730),Rates!$E$15:$E$18)*W730),VLOOKUP(VALUE(_xlfn.SINGLE(Q:Q)),Rates!A:C,3,0)*W730)))</f>
        <v/>
      </c>
      <c r="AD730" s="168">
        <f>IFERROR(IF(OR(Q730=1,Q730=2,Q730=3,Q730=4),VLOOKUP(Q730,Rates!$A$31:$B$34,2,0)*W730,IF(V730=1,VLOOKUP(U730,'REB BEV MIN MKUP'!B:E,4,0),IF(V730&gt;1,VLOOKUP(VALUE(W730),'REB BEV MIN MKUP'!O:Q,3,0),0))),0)</f>
        <v>0</v>
      </c>
      <c r="AE730" s="177" t="str">
        <f t="shared" si="378"/>
        <v/>
      </c>
      <c r="AF730" s="13" t="str">
        <f t="shared" si="379"/>
        <v/>
      </c>
      <c r="AG730" s="177" t="str">
        <f t="shared" si="380"/>
        <v/>
      </c>
      <c r="AH730" s="184" t="str">
        <f t="shared" si="381"/>
        <v/>
      </c>
      <c r="AI730" s="184" t="str">
        <f>IF(AE:AE="","",IF(R730="Refreshment Beverage",AK730*(Rates!J$19/100),ROUND(SUM(AH730*(Rates!$J$8/100)),4)))</f>
        <v/>
      </c>
      <c r="AJ730" s="183" t="str">
        <f t="shared" si="382"/>
        <v/>
      </c>
      <c r="AK730" s="185" t="str">
        <f t="shared" si="383"/>
        <v/>
      </c>
      <c r="AL730" s="177" t="str">
        <f t="shared" si="384"/>
        <v/>
      </c>
      <c r="AM730" s="13" t="str">
        <f>IF(AS730="","",IF(R730="Refreshment Beverage",ROUND(AS730*Rates!K$19,4),ROUND(AO730*(VLOOKUP(VALUE(Q730),Rates!G$4:L$12,3,0)),4)))</f>
        <v/>
      </c>
      <c r="AN730" s="183" t="str">
        <f>IF(AS730="","",IF(R730="Refreshment Beverage",AS730*(Rates!J$19/100),MAX(AM730,AB730)))</f>
        <v/>
      </c>
      <c r="AO730" s="186" t="str">
        <f t="shared" si="385"/>
        <v/>
      </c>
      <c r="AP730" s="186" t="str">
        <f t="shared" si="386"/>
        <v/>
      </c>
      <c r="AQ730" s="186" t="str">
        <f>IF(AS730="","",IF(R730="Refreshment Beverage",ROUND(SUM(VLOOKUP(Q:Q,Rates!G$15:L$19,3,0)*(AS730-Y730-Z730-AA730)),4),ROUND(SUM(Rates!$K$8*AS730),4)))</f>
        <v/>
      </c>
      <c r="AR730" s="184" t="str">
        <f t="shared" si="387"/>
        <v/>
      </c>
      <c r="AS730" s="185" t="str">
        <f t="shared" si="388"/>
        <v/>
      </c>
      <c r="AT730" s="177" t="str">
        <f t="shared" si="389"/>
        <v/>
      </c>
      <c r="AU730" s="13" t="str">
        <f>IF(AX730="","",IF(R730="Refreshment Beverage",ROUND((BA730-Y730-Z730-AA730)*VLOOKUP(VALUE(Q730),Rates!G$15:L$19,3,0),4),ROUND(AW730*(VLOOKUP(VALUE(Q730),Rates!G:L,3,0)),4)))</f>
        <v/>
      </c>
      <c r="AV730" s="183" t="str">
        <f t="shared" si="390"/>
        <v/>
      </c>
      <c r="AW730" s="186" t="str">
        <f t="shared" si="391"/>
        <v/>
      </c>
      <c r="AX730" s="184" t="str">
        <f t="shared" si="392"/>
        <v/>
      </c>
      <c r="AY730" s="186" t="str">
        <f>IF(AX730="","",IF(R730="Refreshment Beverage",ROUND(SUM(AX730*Rates!K$19),4),ROUND(SUM(AX730*(Rates!J$8/100)),4)))</f>
        <v/>
      </c>
      <c r="AZ730" s="183" t="str">
        <f t="shared" si="393"/>
        <v/>
      </c>
      <c r="BA730" s="185" t="str">
        <f t="shared" si="394"/>
        <v/>
      </c>
      <c r="BD730" s="171"/>
      <c r="BE730" s="171"/>
      <c r="BF730" s="171"/>
      <c r="BG730" s="171"/>
    </row>
    <row r="731" spans="1:59" ht="15" customHeight="1" x14ac:dyDescent="0.3">
      <c r="A731" s="172"/>
      <c r="B731" s="172"/>
      <c r="C731" s="172"/>
      <c r="D731" s="173"/>
      <c r="E731" s="173"/>
      <c r="F731" s="173"/>
      <c r="G731" s="173"/>
      <c r="H731" s="173"/>
      <c r="I731" s="174"/>
      <c r="J731" s="175"/>
      <c r="K731" s="176" t="str">
        <f t="shared" si="366"/>
        <v/>
      </c>
      <c r="L731" s="177" t="str">
        <f t="shared" si="367"/>
        <v/>
      </c>
      <c r="M731" s="178" t="str">
        <f t="shared" si="368"/>
        <v/>
      </c>
      <c r="N731" s="44" t="str" cm="1">
        <f t="array" ref="N731">IFERROR(IF(_xlfn.SINGLE(A:A)="","",IF(R731="Beer",SUM(LOOKUP(2,1/(Rates!$B$3:$B$5&lt;=W731)/(Rates!$C$3:$C$5&gt;=W731),Rates!$D$3:$D$5)*(X731/100)*W731),IF(R731="Refreshment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44" t="str">
        <f t="shared" si="369"/>
        <v/>
      </c>
      <c r="P731" s="13"/>
      <c r="Q731" s="179" t="str">
        <f t="shared" si="370"/>
        <v/>
      </c>
      <c r="R731" s="180" t="str">
        <f t="shared" si="371"/>
        <v/>
      </c>
      <c r="S731" s="13" t="str">
        <f>IF(A731="","",IF(R731="Refreshment Beverage",VLOOKUP(VALUE(Q731),Rates!G$15:L$19,2,0),VLOOKUP(VALUE(Q731),Rates!G$4:L$8,2,0)))</f>
        <v/>
      </c>
      <c r="T731" s="13" t="str">
        <f t="shared" si="372"/>
        <v/>
      </c>
      <c r="U731" s="181" t="str">
        <f t="shared" si="373"/>
        <v/>
      </c>
      <c r="V731" s="13" t="str">
        <f t="shared" si="374"/>
        <v/>
      </c>
      <c r="W731" s="13" t="str">
        <f t="shared" si="375"/>
        <v/>
      </c>
      <c r="X731" s="182" t="str">
        <f t="shared" si="376"/>
        <v/>
      </c>
      <c r="Y731" s="183" t="str">
        <f>IF(A:A="","",IF(R731="Refreshment Beverage",VLOOKUP(Q731,Rates!G$15:L$19,6,0)*W731,VLOOKUP(Q731,Rates!G$4:L$12,6,0)*W731))</f>
        <v/>
      </c>
      <c r="Z731" s="183" t="str">
        <f t="shared" si="377"/>
        <v/>
      </c>
      <c r="AA731" s="17">
        <f t="shared" si="365"/>
        <v>0</v>
      </c>
      <c r="AB731" s="177" t="str" cm="1">
        <f t="array" ref="AB731">IF(_xlfn.SINGLE(A:A)="","",IF(R731="Refreshment Beverage","",IF(AND(R731="Beer",Q731=0),SUM(LOOKUP(2,1/(Rates!$B$15:$B$18&lt;=W731)/(Rates!$C$15:$C$18&gt;=W731),Rates!$D$15:$D$18)*W731),VLOOKUP(VALUE(_xlfn.SINGLE(Q:Q)),Rates!A:B,2,0)*W731)))</f>
        <v/>
      </c>
      <c r="AC731" s="177" t="str" cm="1">
        <f t="array" ref="AC731">IF(_xlfn.SINGLE(A:A)="","",IF(R731="Refreshment Beverage","",IF(AND(R731="Beer",Q731=0),SUM(LOOKUP(2,1/(Rates!$B$15:$B$18&lt;=W731)/(Rates!$C$15:$C$18&gt;=W731),Rates!$E$15:$E$18)*W731),VLOOKUP(VALUE(_xlfn.SINGLE(Q:Q)),Rates!A:C,3,0)*W731)))</f>
        <v/>
      </c>
      <c r="AD731" s="168">
        <f>IFERROR(IF(OR(Q731=1,Q731=2,Q731=3,Q731=4),VLOOKUP(Q731,Rates!$A$31:$B$34,2,0)*W731,IF(V731=1,VLOOKUP(U731,'REB BEV MIN MKUP'!B:E,4,0),IF(V731&gt;1,VLOOKUP(VALUE(W731),'REB BEV MIN MKUP'!O:Q,3,0),0))),0)</f>
        <v>0</v>
      </c>
      <c r="AE731" s="177" t="str">
        <f t="shared" si="378"/>
        <v/>
      </c>
      <c r="AF731" s="13" t="str">
        <f t="shared" si="379"/>
        <v/>
      </c>
      <c r="AG731" s="177" t="str">
        <f t="shared" si="380"/>
        <v/>
      </c>
      <c r="AH731" s="184" t="str">
        <f t="shared" si="381"/>
        <v/>
      </c>
      <c r="AI731" s="184" t="str">
        <f>IF(AE:AE="","",IF(R731="Refreshment Beverage",AK731*(Rates!J$19/100),ROUND(SUM(AH731*(Rates!$J$8/100)),4)))</f>
        <v/>
      </c>
      <c r="AJ731" s="183" t="str">
        <f t="shared" si="382"/>
        <v/>
      </c>
      <c r="AK731" s="185" t="str">
        <f t="shared" si="383"/>
        <v/>
      </c>
      <c r="AL731" s="177" t="str">
        <f t="shared" si="384"/>
        <v/>
      </c>
      <c r="AM731" s="13" t="str">
        <f>IF(AS731="","",IF(R731="Refreshment Beverage",ROUND(AS731*Rates!K$19,4),ROUND(AO731*(VLOOKUP(VALUE(Q731),Rates!G$4:L$12,3,0)),4)))</f>
        <v/>
      </c>
      <c r="AN731" s="183" t="str">
        <f>IF(AS731="","",IF(R731="Refreshment Beverage",AS731*(Rates!J$19/100),MAX(AM731,AB731)))</f>
        <v/>
      </c>
      <c r="AO731" s="186" t="str">
        <f t="shared" si="385"/>
        <v/>
      </c>
      <c r="AP731" s="186" t="str">
        <f t="shared" si="386"/>
        <v/>
      </c>
      <c r="AQ731" s="186" t="str">
        <f>IF(AS731="","",IF(R731="Refreshment Beverage",ROUND(SUM(VLOOKUP(Q:Q,Rates!G$15:L$19,3,0)*(AS731-Y731-Z731-AA731)),4),ROUND(SUM(Rates!$K$8*AS731),4)))</f>
        <v/>
      </c>
      <c r="AR731" s="184" t="str">
        <f t="shared" si="387"/>
        <v/>
      </c>
      <c r="AS731" s="185" t="str">
        <f t="shared" si="388"/>
        <v/>
      </c>
      <c r="AT731" s="177" t="str">
        <f t="shared" si="389"/>
        <v/>
      </c>
      <c r="AU731" s="13" t="str">
        <f>IF(AX731="","",IF(R731="Refreshment Beverage",ROUND((BA731-Y731-Z731-AA731)*VLOOKUP(VALUE(Q731),Rates!G$15:L$19,3,0),4),ROUND(AW731*(VLOOKUP(VALUE(Q731),Rates!G:L,3,0)),4)))</f>
        <v/>
      </c>
      <c r="AV731" s="183" t="str">
        <f t="shared" si="390"/>
        <v/>
      </c>
      <c r="AW731" s="186" t="str">
        <f t="shared" si="391"/>
        <v/>
      </c>
      <c r="AX731" s="184" t="str">
        <f t="shared" si="392"/>
        <v/>
      </c>
      <c r="AY731" s="186" t="str">
        <f>IF(AX731="","",IF(R731="Refreshment Beverage",ROUND(SUM(AX731*Rates!K$19),4),ROUND(SUM(AX731*(Rates!J$8/100)),4)))</f>
        <v/>
      </c>
      <c r="AZ731" s="183" t="str">
        <f t="shared" si="393"/>
        <v/>
      </c>
      <c r="BA731" s="185" t="str">
        <f t="shared" si="394"/>
        <v/>
      </c>
      <c r="BD731" s="171"/>
      <c r="BE731" s="171"/>
      <c r="BF731" s="171"/>
      <c r="BG731" s="171"/>
    </row>
    <row r="732" spans="1:59" ht="15" customHeight="1" x14ac:dyDescent="0.3">
      <c r="A732" s="172"/>
      <c r="B732" s="172"/>
      <c r="C732" s="172"/>
      <c r="D732" s="173"/>
      <c r="E732" s="173"/>
      <c r="F732" s="173"/>
      <c r="G732" s="173"/>
      <c r="H732" s="173"/>
      <c r="I732" s="174"/>
      <c r="J732" s="175"/>
      <c r="K732" s="176" t="str">
        <f t="shared" si="366"/>
        <v/>
      </c>
      <c r="L732" s="177" t="str">
        <f t="shared" si="367"/>
        <v/>
      </c>
      <c r="M732" s="178" t="str">
        <f t="shared" si="368"/>
        <v/>
      </c>
      <c r="N732" s="44" t="str" cm="1">
        <f t="array" ref="N732">IFERROR(IF(_xlfn.SINGLE(A:A)="","",IF(R732="Beer",SUM(LOOKUP(2,1/(Rates!$B$3:$B$5&lt;=W732)/(Rates!$C$3:$C$5&gt;=W732),Rates!$D$3:$D$5)*(X732/100)*W732),IF(R732="Refreshment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44" t="str">
        <f t="shared" si="369"/>
        <v/>
      </c>
      <c r="P732" s="13"/>
      <c r="Q732" s="179" t="str">
        <f t="shared" si="370"/>
        <v/>
      </c>
      <c r="R732" s="180" t="str">
        <f t="shared" si="371"/>
        <v/>
      </c>
      <c r="S732" s="13" t="str">
        <f>IF(A732="","",IF(R732="Refreshment Beverage",VLOOKUP(VALUE(Q732),Rates!G$15:L$19,2,0),VLOOKUP(VALUE(Q732),Rates!G$4:L$8,2,0)))</f>
        <v/>
      </c>
      <c r="T732" s="13" t="str">
        <f t="shared" si="372"/>
        <v/>
      </c>
      <c r="U732" s="181" t="str">
        <f t="shared" si="373"/>
        <v/>
      </c>
      <c r="V732" s="13" t="str">
        <f t="shared" si="374"/>
        <v/>
      </c>
      <c r="W732" s="13" t="str">
        <f t="shared" si="375"/>
        <v/>
      </c>
      <c r="X732" s="182" t="str">
        <f t="shared" si="376"/>
        <v/>
      </c>
      <c r="Y732" s="183" t="str">
        <f>IF(A:A="","",IF(R732="Refreshment Beverage",VLOOKUP(Q732,Rates!G$15:L$19,6,0)*W732,VLOOKUP(Q732,Rates!G$4:L$12,6,0)*W732))</f>
        <v/>
      </c>
      <c r="Z732" s="183" t="str">
        <f t="shared" si="377"/>
        <v/>
      </c>
      <c r="AA732" s="17">
        <f t="shared" si="365"/>
        <v>0</v>
      </c>
      <c r="AB732" s="177" t="str" cm="1">
        <f t="array" ref="AB732">IF(_xlfn.SINGLE(A:A)="","",IF(R732="Refreshment Beverage","",IF(AND(R732="Beer",Q732=0),SUM(LOOKUP(2,1/(Rates!$B$15:$B$18&lt;=W732)/(Rates!$C$15:$C$18&gt;=W732),Rates!$D$15:$D$18)*W732),VLOOKUP(VALUE(_xlfn.SINGLE(Q:Q)),Rates!A:B,2,0)*W732)))</f>
        <v/>
      </c>
      <c r="AC732" s="177" t="str" cm="1">
        <f t="array" ref="AC732">IF(_xlfn.SINGLE(A:A)="","",IF(R732="Refreshment Beverage","",IF(AND(R732="Beer",Q732=0),SUM(LOOKUP(2,1/(Rates!$B$15:$B$18&lt;=W732)/(Rates!$C$15:$C$18&gt;=W732),Rates!$E$15:$E$18)*W732),VLOOKUP(VALUE(_xlfn.SINGLE(Q:Q)),Rates!A:C,3,0)*W732)))</f>
        <v/>
      </c>
      <c r="AD732" s="168">
        <f>IFERROR(IF(OR(Q732=1,Q732=2,Q732=3,Q732=4),VLOOKUP(Q732,Rates!$A$31:$B$34,2,0)*W732,IF(V732=1,VLOOKUP(U732,'REB BEV MIN MKUP'!B:E,4,0),IF(V732&gt;1,VLOOKUP(VALUE(W732),'REB BEV MIN MKUP'!O:Q,3,0),0))),0)</f>
        <v>0</v>
      </c>
      <c r="AE732" s="177" t="str">
        <f t="shared" si="378"/>
        <v/>
      </c>
      <c r="AF732" s="13" t="str">
        <f t="shared" si="379"/>
        <v/>
      </c>
      <c r="AG732" s="177" t="str">
        <f t="shared" si="380"/>
        <v/>
      </c>
      <c r="AH732" s="184" t="str">
        <f t="shared" si="381"/>
        <v/>
      </c>
      <c r="AI732" s="184" t="str">
        <f>IF(AE:AE="","",IF(R732="Refreshment Beverage",AK732*(Rates!J$19/100),ROUND(SUM(AH732*(Rates!$J$8/100)),4)))</f>
        <v/>
      </c>
      <c r="AJ732" s="183" t="str">
        <f t="shared" si="382"/>
        <v/>
      </c>
      <c r="AK732" s="185" t="str">
        <f t="shared" si="383"/>
        <v/>
      </c>
      <c r="AL732" s="177" t="str">
        <f t="shared" si="384"/>
        <v/>
      </c>
      <c r="AM732" s="13" t="str">
        <f>IF(AS732="","",IF(R732="Refreshment Beverage",ROUND(AS732*Rates!K$19,4),ROUND(AO732*(VLOOKUP(VALUE(Q732),Rates!G$4:L$12,3,0)),4)))</f>
        <v/>
      </c>
      <c r="AN732" s="183" t="str">
        <f>IF(AS732="","",IF(R732="Refreshment Beverage",AS732*(Rates!J$19/100),MAX(AM732,AB732)))</f>
        <v/>
      </c>
      <c r="AO732" s="186" t="str">
        <f t="shared" si="385"/>
        <v/>
      </c>
      <c r="AP732" s="186" t="str">
        <f t="shared" si="386"/>
        <v/>
      </c>
      <c r="AQ732" s="186" t="str">
        <f>IF(AS732="","",IF(R732="Refreshment Beverage",ROUND(SUM(VLOOKUP(Q:Q,Rates!G$15:L$19,3,0)*(AS732-Y732-Z732-AA732)),4),ROUND(SUM(Rates!$K$8*AS732),4)))</f>
        <v/>
      </c>
      <c r="AR732" s="184" t="str">
        <f t="shared" si="387"/>
        <v/>
      </c>
      <c r="AS732" s="185" t="str">
        <f t="shared" si="388"/>
        <v/>
      </c>
      <c r="AT732" s="177" t="str">
        <f t="shared" si="389"/>
        <v/>
      </c>
      <c r="AU732" s="13" t="str">
        <f>IF(AX732="","",IF(R732="Refreshment Beverage",ROUND((BA732-Y732-Z732-AA732)*VLOOKUP(VALUE(Q732),Rates!G$15:L$19,3,0),4),ROUND(AW732*(VLOOKUP(VALUE(Q732),Rates!G:L,3,0)),4)))</f>
        <v/>
      </c>
      <c r="AV732" s="183" t="str">
        <f t="shared" si="390"/>
        <v/>
      </c>
      <c r="AW732" s="186" t="str">
        <f t="shared" si="391"/>
        <v/>
      </c>
      <c r="AX732" s="184" t="str">
        <f t="shared" si="392"/>
        <v/>
      </c>
      <c r="AY732" s="186" t="str">
        <f>IF(AX732="","",IF(R732="Refreshment Beverage",ROUND(SUM(AX732*Rates!K$19),4),ROUND(SUM(AX732*(Rates!J$8/100)),4)))</f>
        <v/>
      </c>
      <c r="AZ732" s="183" t="str">
        <f t="shared" si="393"/>
        <v/>
      </c>
      <c r="BA732" s="185" t="str">
        <f t="shared" si="394"/>
        <v/>
      </c>
      <c r="BD732" s="171"/>
      <c r="BE732" s="171"/>
      <c r="BF732" s="171"/>
      <c r="BG732" s="171"/>
    </row>
    <row r="733" spans="1:59" ht="15" customHeight="1" x14ac:dyDescent="0.3">
      <c r="A733" s="172"/>
      <c r="B733" s="172"/>
      <c r="C733" s="172"/>
      <c r="D733" s="173"/>
      <c r="E733" s="173"/>
      <c r="F733" s="173"/>
      <c r="G733" s="173"/>
      <c r="H733" s="173"/>
      <c r="I733" s="174"/>
      <c r="J733" s="175"/>
      <c r="K733" s="176" t="str">
        <f t="shared" si="366"/>
        <v/>
      </c>
      <c r="L733" s="177" t="str">
        <f t="shared" si="367"/>
        <v/>
      </c>
      <c r="M733" s="178" t="str">
        <f t="shared" si="368"/>
        <v/>
      </c>
      <c r="N733" s="44" t="str" cm="1">
        <f t="array" ref="N733">IFERROR(IF(_xlfn.SINGLE(A:A)="","",IF(R733="Beer",SUM(LOOKUP(2,1/(Rates!$B$3:$B$5&lt;=W733)/(Rates!$C$3:$C$5&gt;=W733),Rates!$D$3:$D$5)*(X733/100)*W733),IF(R733="Refreshment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44" t="str">
        <f t="shared" si="369"/>
        <v/>
      </c>
      <c r="P733" s="13"/>
      <c r="Q733" s="179" t="str">
        <f t="shared" si="370"/>
        <v/>
      </c>
      <c r="R733" s="180" t="str">
        <f t="shared" si="371"/>
        <v/>
      </c>
      <c r="S733" s="13" t="str">
        <f>IF(A733="","",IF(R733="Refreshment Beverage",VLOOKUP(VALUE(Q733),Rates!G$15:L$19,2,0),VLOOKUP(VALUE(Q733),Rates!G$4:L$8,2,0)))</f>
        <v/>
      </c>
      <c r="T733" s="13" t="str">
        <f t="shared" si="372"/>
        <v/>
      </c>
      <c r="U733" s="181" t="str">
        <f t="shared" si="373"/>
        <v/>
      </c>
      <c r="V733" s="13" t="str">
        <f t="shared" si="374"/>
        <v/>
      </c>
      <c r="W733" s="13" t="str">
        <f t="shared" si="375"/>
        <v/>
      </c>
      <c r="X733" s="182" t="str">
        <f t="shared" si="376"/>
        <v/>
      </c>
      <c r="Y733" s="183" t="str">
        <f>IF(A:A="","",IF(R733="Refreshment Beverage",VLOOKUP(Q733,Rates!G$15:L$19,6,0)*W733,VLOOKUP(Q733,Rates!G$4:L$12,6,0)*W733))</f>
        <v/>
      </c>
      <c r="Z733" s="183" t="str">
        <f t="shared" si="377"/>
        <v/>
      </c>
      <c r="AA733" s="17">
        <f t="shared" si="365"/>
        <v>0</v>
      </c>
      <c r="AB733" s="177" t="str" cm="1">
        <f t="array" ref="AB733">IF(_xlfn.SINGLE(A:A)="","",IF(R733="Refreshment Beverage","",IF(AND(R733="Beer",Q733=0),SUM(LOOKUP(2,1/(Rates!$B$15:$B$18&lt;=W733)/(Rates!$C$15:$C$18&gt;=W733),Rates!$D$15:$D$18)*W733),VLOOKUP(VALUE(_xlfn.SINGLE(Q:Q)),Rates!A:B,2,0)*W733)))</f>
        <v/>
      </c>
      <c r="AC733" s="177" t="str" cm="1">
        <f t="array" ref="AC733">IF(_xlfn.SINGLE(A:A)="","",IF(R733="Refreshment Beverage","",IF(AND(R733="Beer",Q733=0),SUM(LOOKUP(2,1/(Rates!$B$15:$B$18&lt;=W733)/(Rates!$C$15:$C$18&gt;=W733),Rates!$E$15:$E$18)*W733),VLOOKUP(VALUE(_xlfn.SINGLE(Q:Q)),Rates!A:C,3,0)*W733)))</f>
        <v/>
      </c>
      <c r="AD733" s="168">
        <f>IFERROR(IF(OR(Q733=1,Q733=2,Q733=3,Q733=4),VLOOKUP(Q733,Rates!$A$31:$B$34,2,0)*W733,IF(V733=1,VLOOKUP(U733,'REB BEV MIN MKUP'!B:E,4,0),IF(V733&gt;1,VLOOKUP(VALUE(W733),'REB BEV MIN MKUP'!O:Q,3,0),0))),0)</f>
        <v>0</v>
      </c>
      <c r="AE733" s="177" t="str">
        <f t="shared" si="378"/>
        <v/>
      </c>
      <c r="AF733" s="13" t="str">
        <f t="shared" si="379"/>
        <v/>
      </c>
      <c r="AG733" s="177" t="str">
        <f t="shared" si="380"/>
        <v/>
      </c>
      <c r="AH733" s="184" t="str">
        <f t="shared" si="381"/>
        <v/>
      </c>
      <c r="AI733" s="184" t="str">
        <f>IF(AE:AE="","",IF(R733="Refreshment Beverage",AK733*(Rates!J$19/100),ROUND(SUM(AH733*(Rates!$J$8/100)),4)))</f>
        <v/>
      </c>
      <c r="AJ733" s="183" t="str">
        <f t="shared" si="382"/>
        <v/>
      </c>
      <c r="AK733" s="185" t="str">
        <f t="shared" si="383"/>
        <v/>
      </c>
      <c r="AL733" s="177" t="str">
        <f t="shared" si="384"/>
        <v/>
      </c>
      <c r="AM733" s="13" t="str">
        <f>IF(AS733="","",IF(R733="Refreshment Beverage",ROUND(AS733*Rates!K$19,4),ROUND(AO733*(VLOOKUP(VALUE(Q733),Rates!G$4:L$12,3,0)),4)))</f>
        <v/>
      </c>
      <c r="AN733" s="183" t="str">
        <f>IF(AS733="","",IF(R733="Refreshment Beverage",AS733*(Rates!J$19/100),MAX(AM733,AB733)))</f>
        <v/>
      </c>
      <c r="AO733" s="186" t="str">
        <f t="shared" si="385"/>
        <v/>
      </c>
      <c r="AP733" s="186" t="str">
        <f t="shared" si="386"/>
        <v/>
      </c>
      <c r="AQ733" s="186" t="str">
        <f>IF(AS733="","",IF(R733="Refreshment Beverage",ROUND(SUM(VLOOKUP(Q:Q,Rates!G$15:L$19,3,0)*(AS733-Y733-Z733-AA733)),4),ROUND(SUM(Rates!$K$8*AS733),4)))</f>
        <v/>
      </c>
      <c r="AR733" s="184" t="str">
        <f t="shared" si="387"/>
        <v/>
      </c>
      <c r="AS733" s="185" t="str">
        <f t="shared" si="388"/>
        <v/>
      </c>
      <c r="AT733" s="177" t="str">
        <f t="shared" si="389"/>
        <v/>
      </c>
      <c r="AU733" s="13" t="str">
        <f>IF(AX733="","",IF(R733="Refreshment Beverage",ROUND((BA733-Y733-Z733-AA733)*VLOOKUP(VALUE(Q733),Rates!G$15:L$19,3,0),4),ROUND(AW733*(VLOOKUP(VALUE(Q733),Rates!G:L,3,0)),4)))</f>
        <v/>
      </c>
      <c r="AV733" s="183" t="str">
        <f t="shared" si="390"/>
        <v/>
      </c>
      <c r="AW733" s="186" t="str">
        <f t="shared" si="391"/>
        <v/>
      </c>
      <c r="AX733" s="184" t="str">
        <f t="shared" si="392"/>
        <v/>
      </c>
      <c r="AY733" s="186" t="str">
        <f>IF(AX733="","",IF(R733="Refreshment Beverage",ROUND(SUM(AX733*Rates!K$19),4),ROUND(SUM(AX733*(Rates!J$8/100)),4)))</f>
        <v/>
      </c>
      <c r="AZ733" s="183" t="str">
        <f t="shared" si="393"/>
        <v/>
      </c>
      <c r="BA733" s="185" t="str">
        <f t="shared" si="394"/>
        <v/>
      </c>
      <c r="BD733" s="171"/>
      <c r="BE733" s="171"/>
      <c r="BF733" s="171"/>
      <c r="BG733" s="171"/>
    </row>
    <row r="734" spans="1:59" ht="15" customHeight="1" x14ac:dyDescent="0.3">
      <c r="A734" s="172"/>
      <c r="B734" s="172"/>
      <c r="C734" s="172"/>
      <c r="D734" s="173"/>
      <c r="E734" s="173"/>
      <c r="F734" s="173"/>
      <c r="G734" s="173"/>
      <c r="H734" s="173"/>
      <c r="I734" s="174"/>
      <c r="J734" s="175"/>
      <c r="K734" s="176" t="str">
        <f t="shared" si="366"/>
        <v/>
      </c>
      <c r="L734" s="177" t="str">
        <f t="shared" si="367"/>
        <v/>
      </c>
      <c r="M734" s="178" t="str">
        <f t="shared" si="368"/>
        <v/>
      </c>
      <c r="N734" s="44" t="str" cm="1">
        <f t="array" ref="N734">IFERROR(IF(_xlfn.SINGLE(A:A)="","",IF(R734="Beer",SUM(LOOKUP(2,1/(Rates!$B$3:$B$5&lt;=W734)/(Rates!$C$3:$C$5&gt;=W734),Rates!$D$3:$D$5)*(X734/100)*W734),IF(R734="Refreshment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44" t="str">
        <f t="shared" si="369"/>
        <v/>
      </c>
      <c r="P734" s="13"/>
      <c r="Q734" s="179" t="str">
        <f t="shared" si="370"/>
        <v/>
      </c>
      <c r="R734" s="180" t="str">
        <f t="shared" si="371"/>
        <v/>
      </c>
      <c r="S734" s="13" t="str">
        <f>IF(A734="","",IF(R734="Refreshment Beverage",VLOOKUP(VALUE(Q734),Rates!G$15:L$19,2,0),VLOOKUP(VALUE(Q734),Rates!G$4:L$8,2,0)))</f>
        <v/>
      </c>
      <c r="T734" s="13" t="str">
        <f t="shared" si="372"/>
        <v/>
      </c>
      <c r="U734" s="181" t="str">
        <f t="shared" si="373"/>
        <v/>
      </c>
      <c r="V734" s="13" t="str">
        <f t="shared" si="374"/>
        <v/>
      </c>
      <c r="W734" s="13" t="str">
        <f t="shared" si="375"/>
        <v/>
      </c>
      <c r="X734" s="182" t="str">
        <f t="shared" si="376"/>
        <v/>
      </c>
      <c r="Y734" s="183" t="str">
        <f>IF(A:A="","",IF(R734="Refreshment Beverage",VLOOKUP(Q734,Rates!G$15:L$19,6,0)*W734,VLOOKUP(Q734,Rates!G$4:L$12,6,0)*W734))</f>
        <v/>
      </c>
      <c r="Z734" s="183" t="str">
        <f t="shared" si="377"/>
        <v/>
      </c>
      <c r="AA734" s="17">
        <f t="shared" si="365"/>
        <v>0</v>
      </c>
      <c r="AB734" s="177" t="str" cm="1">
        <f t="array" ref="AB734">IF(_xlfn.SINGLE(A:A)="","",IF(R734="Refreshment Beverage","",IF(AND(R734="Beer",Q734=0),SUM(LOOKUP(2,1/(Rates!$B$15:$B$18&lt;=W734)/(Rates!$C$15:$C$18&gt;=W734),Rates!$D$15:$D$18)*W734),VLOOKUP(VALUE(_xlfn.SINGLE(Q:Q)),Rates!A:B,2,0)*W734)))</f>
        <v/>
      </c>
      <c r="AC734" s="177" t="str" cm="1">
        <f t="array" ref="AC734">IF(_xlfn.SINGLE(A:A)="","",IF(R734="Refreshment Beverage","",IF(AND(R734="Beer",Q734=0),SUM(LOOKUP(2,1/(Rates!$B$15:$B$18&lt;=W734)/(Rates!$C$15:$C$18&gt;=W734),Rates!$E$15:$E$18)*W734),VLOOKUP(VALUE(_xlfn.SINGLE(Q:Q)),Rates!A:C,3,0)*W734)))</f>
        <v/>
      </c>
      <c r="AD734" s="168">
        <f>IFERROR(IF(OR(Q734=1,Q734=2,Q734=3,Q734=4),VLOOKUP(Q734,Rates!$A$31:$B$34,2,0)*W734,IF(V734=1,VLOOKUP(U734,'REB BEV MIN MKUP'!B:E,4,0),IF(V734&gt;1,VLOOKUP(VALUE(W734),'REB BEV MIN MKUP'!O:Q,3,0),0))),0)</f>
        <v>0</v>
      </c>
      <c r="AE734" s="177" t="str">
        <f t="shared" si="378"/>
        <v/>
      </c>
      <c r="AF734" s="13" t="str">
        <f t="shared" si="379"/>
        <v/>
      </c>
      <c r="AG734" s="177" t="str">
        <f t="shared" si="380"/>
        <v/>
      </c>
      <c r="AH734" s="184" t="str">
        <f t="shared" si="381"/>
        <v/>
      </c>
      <c r="AI734" s="184" t="str">
        <f>IF(AE:AE="","",IF(R734="Refreshment Beverage",AK734*(Rates!J$19/100),ROUND(SUM(AH734*(Rates!$J$8/100)),4)))</f>
        <v/>
      </c>
      <c r="AJ734" s="183" t="str">
        <f t="shared" si="382"/>
        <v/>
      </c>
      <c r="AK734" s="185" t="str">
        <f t="shared" si="383"/>
        <v/>
      </c>
      <c r="AL734" s="177" t="str">
        <f t="shared" si="384"/>
        <v/>
      </c>
      <c r="AM734" s="13" t="str">
        <f>IF(AS734="","",IF(R734="Refreshment Beverage",ROUND(AS734*Rates!K$19,4),ROUND(AO734*(VLOOKUP(VALUE(Q734),Rates!G$4:L$12,3,0)),4)))</f>
        <v/>
      </c>
      <c r="AN734" s="183" t="str">
        <f>IF(AS734="","",IF(R734="Refreshment Beverage",AS734*(Rates!J$19/100),MAX(AM734,AB734)))</f>
        <v/>
      </c>
      <c r="AO734" s="186" t="str">
        <f t="shared" si="385"/>
        <v/>
      </c>
      <c r="AP734" s="186" t="str">
        <f t="shared" si="386"/>
        <v/>
      </c>
      <c r="AQ734" s="186" t="str">
        <f>IF(AS734="","",IF(R734="Refreshment Beverage",ROUND(SUM(VLOOKUP(Q:Q,Rates!G$15:L$19,3,0)*(AS734-Y734-Z734-AA734)),4),ROUND(SUM(Rates!$K$8*AS734),4)))</f>
        <v/>
      </c>
      <c r="AR734" s="184" t="str">
        <f t="shared" si="387"/>
        <v/>
      </c>
      <c r="AS734" s="185" t="str">
        <f t="shared" si="388"/>
        <v/>
      </c>
      <c r="AT734" s="177" t="str">
        <f t="shared" si="389"/>
        <v/>
      </c>
      <c r="AU734" s="13" t="str">
        <f>IF(AX734="","",IF(R734="Refreshment Beverage",ROUND((BA734-Y734-Z734-AA734)*VLOOKUP(VALUE(Q734),Rates!G$15:L$19,3,0),4),ROUND(AW734*(VLOOKUP(VALUE(Q734),Rates!G:L,3,0)),4)))</f>
        <v/>
      </c>
      <c r="AV734" s="183" t="str">
        <f t="shared" si="390"/>
        <v/>
      </c>
      <c r="AW734" s="186" t="str">
        <f t="shared" si="391"/>
        <v/>
      </c>
      <c r="AX734" s="184" t="str">
        <f t="shared" si="392"/>
        <v/>
      </c>
      <c r="AY734" s="186" t="str">
        <f>IF(AX734="","",IF(R734="Refreshment Beverage",ROUND(SUM(AX734*Rates!K$19),4),ROUND(SUM(AX734*(Rates!J$8/100)),4)))</f>
        <v/>
      </c>
      <c r="AZ734" s="183" t="str">
        <f t="shared" si="393"/>
        <v/>
      </c>
      <c r="BA734" s="185" t="str">
        <f t="shared" si="394"/>
        <v/>
      </c>
      <c r="BD734" s="171"/>
      <c r="BE734" s="171"/>
      <c r="BF734" s="171"/>
      <c r="BG734" s="171"/>
    </row>
    <row r="735" spans="1:59" ht="15" customHeight="1" x14ac:dyDescent="0.3">
      <c r="A735" s="172"/>
      <c r="B735" s="172"/>
      <c r="C735" s="172"/>
      <c r="D735" s="173"/>
      <c r="E735" s="173"/>
      <c r="F735" s="173"/>
      <c r="G735" s="173"/>
      <c r="H735" s="173"/>
      <c r="I735" s="174"/>
      <c r="J735" s="175"/>
      <c r="K735" s="176" t="str">
        <f t="shared" si="366"/>
        <v/>
      </c>
      <c r="L735" s="177" t="str">
        <f t="shared" si="367"/>
        <v/>
      </c>
      <c r="M735" s="178" t="str">
        <f t="shared" si="368"/>
        <v/>
      </c>
      <c r="N735" s="44" t="str" cm="1">
        <f t="array" ref="N735">IFERROR(IF(_xlfn.SINGLE(A:A)="","",IF(R735="Beer",SUM(LOOKUP(2,1/(Rates!$B$3:$B$5&lt;=W735)/(Rates!$C$3:$C$5&gt;=W735),Rates!$D$3:$D$5)*(X735/100)*W735),IF(R735="Refreshment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44" t="str">
        <f t="shared" si="369"/>
        <v/>
      </c>
      <c r="P735" s="13"/>
      <c r="Q735" s="179" t="str">
        <f t="shared" si="370"/>
        <v/>
      </c>
      <c r="R735" s="180" t="str">
        <f t="shared" si="371"/>
        <v/>
      </c>
      <c r="S735" s="13" t="str">
        <f>IF(A735="","",IF(R735="Refreshment Beverage",VLOOKUP(VALUE(Q735),Rates!G$15:L$19,2,0),VLOOKUP(VALUE(Q735),Rates!G$4:L$8,2,0)))</f>
        <v/>
      </c>
      <c r="T735" s="13" t="str">
        <f t="shared" si="372"/>
        <v/>
      </c>
      <c r="U735" s="181" t="str">
        <f t="shared" si="373"/>
        <v/>
      </c>
      <c r="V735" s="13" t="str">
        <f t="shared" si="374"/>
        <v/>
      </c>
      <c r="W735" s="13" t="str">
        <f t="shared" si="375"/>
        <v/>
      </c>
      <c r="X735" s="182" t="str">
        <f t="shared" si="376"/>
        <v/>
      </c>
      <c r="Y735" s="183" t="str">
        <f>IF(A:A="","",IF(R735="Refreshment Beverage",VLOOKUP(Q735,Rates!G$15:L$19,6,0)*W735,VLOOKUP(Q735,Rates!G$4:L$12,6,0)*W735))</f>
        <v/>
      </c>
      <c r="Z735" s="183" t="str">
        <f t="shared" si="377"/>
        <v/>
      </c>
      <c r="AA735" s="17">
        <f t="shared" si="365"/>
        <v>0</v>
      </c>
      <c r="AB735" s="177" t="str" cm="1">
        <f t="array" ref="AB735">IF(_xlfn.SINGLE(A:A)="","",IF(R735="Refreshment Beverage","",IF(AND(R735="Beer",Q735=0),SUM(LOOKUP(2,1/(Rates!$B$15:$B$18&lt;=W735)/(Rates!$C$15:$C$18&gt;=W735),Rates!$D$15:$D$18)*W735),VLOOKUP(VALUE(_xlfn.SINGLE(Q:Q)),Rates!A:B,2,0)*W735)))</f>
        <v/>
      </c>
      <c r="AC735" s="177" t="str" cm="1">
        <f t="array" ref="AC735">IF(_xlfn.SINGLE(A:A)="","",IF(R735="Refreshment Beverage","",IF(AND(R735="Beer",Q735=0),SUM(LOOKUP(2,1/(Rates!$B$15:$B$18&lt;=W735)/(Rates!$C$15:$C$18&gt;=W735),Rates!$E$15:$E$18)*W735),VLOOKUP(VALUE(_xlfn.SINGLE(Q:Q)),Rates!A:C,3,0)*W735)))</f>
        <v/>
      </c>
      <c r="AD735" s="168">
        <f>IFERROR(IF(OR(Q735=1,Q735=2,Q735=3,Q735=4),VLOOKUP(Q735,Rates!$A$31:$B$34,2,0)*W735,IF(V735=1,VLOOKUP(U735,'REB BEV MIN MKUP'!B:E,4,0),IF(V735&gt;1,VLOOKUP(VALUE(W735),'REB BEV MIN MKUP'!O:Q,3,0),0))),0)</f>
        <v>0</v>
      </c>
      <c r="AE735" s="177" t="str">
        <f t="shared" si="378"/>
        <v/>
      </c>
      <c r="AF735" s="13" t="str">
        <f t="shared" si="379"/>
        <v/>
      </c>
      <c r="AG735" s="177" t="str">
        <f t="shared" si="380"/>
        <v/>
      </c>
      <c r="AH735" s="184" t="str">
        <f t="shared" si="381"/>
        <v/>
      </c>
      <c r="AI735" s="184" t="str">
        <f>IF(AE:AE="","",IF(R735="Refreshment Beverage",AK735*(Rates!J$19/100),ROUND(SUM(AH735*(Rates!$J$8/100)),4)))</f>
        <v/>
      </c>
      <c r="AJ735" s="183" t="str">
        <f t="shared" si="382"/>
        <v/>
      </c>
      <c r="AK735" s="185" t="str">
        <f t="shared" si="383"/>
        <v/>
      </c>
      <c r="AL735" s="177" t="str">
        <f t="shared" si="384"/>
        <v/>
      </c>
      <c r="AM735" s="13" t="str">
        <f>IF(AS735="","",IF(R735="Refreshment Beverage",ROUND(AS735*Rates!K$19,4),ROUND(AO735*(VLOOKUP(VALUE(Q735),Rates!G$4:L$12,3,0)),4)))</f>
        <v/>
      </c>
      <c r="AN735" s="183" t="str">
        <f>IF(AS735="","",IF(R735="Refreshment Beverage",AS735*(Rates!J$19/100),MAX(AM735,AB735)))</f>
        <v/>
      </c>
      <c r="AO735" s="186" t="str">
        <f t="shared" si="385"/>
        <v/>
      </c>
      <c r="AP735" s="186" t="str">
        <f t="shared" si="386"/>
        <v/>
      </c>
      <c r="AQ735" s="186" t="str">
        <f>IF(AS735="","",IF(R735="Refreshment Beverage",ROUND(SUM(VLOOKUP(Q:Q,Rates!G$15:L$19,3,0)*(AS735-Y735-Z735-AA735)),4),ROUND(SUM(Rates!$K$8*AS735),4)))</f>
        <v/>
      </c>
      <c r="AR735" s="184" t="str">
        <f t="shared" si="387"/>
        <v/>
      </c>
      <c r="AS735" s="185" t="str">
        <f t="shared" si="388"/>
        <v/>
      </c>
      <c r="AT735" s="177" t="str">
        <f t="shared" si="389"/>
        <v/>
      </c>
      <c r="AU735" s="13" t="str">
        <f>IF(AX735="","",IF(R735="Refreshment Beverage",ROUND((BA735-Y735-Z735-AA735)*VLOOKUP(VALUE(Q735),Rates!G$15:L$19,3,0),4),ROUND(AW735*(VLOOKUP(VALUE(Q735),Rates!G:L,3,0)),4)))</f>
        <v/>
      </c>
      <c r="AV735" s="183" t="str">
        <f t="shared" si="390"/>
        <v/>
      </c>
      <c r="AW735" s="186" t="str">
        <f t="shared" si="391"/>
        <v/>
      </c>
      <c r="AX735" s="184" t="str">
        <f t="shared" si="392"/>
        <v/>
      </c>
      <c r="AY735" s="186" t="str">
        <f>IF(AX735="","",IF(R735="Refreshment Beverage",ROUND(SUM(AX735*Rates!K$19),4),ROUND(SUM(AX735*(Rates!J$8/100)),4)))</f>
        <v/>
      </c>
      <c r="AZ735" s="183" t="str">
        <f t="shared" si="393"/>
        <v/>
      </c>
      <c r="BA735" s="185" t="str">
        <f t="shared" si="394"/>
        <v/>
      </c>
      <c r="BD735" s="171"/>
      <c r="BE735" s="171"/>
      <c r="BF735" s="171"/>
      <c r="BG735" s="171"/>
    </row>
    <row r="736" spans="1:59" ht="15" customHeight="1" x14ac:dyDescent="0.3">
      <c r="A736" s="172"/>
      <c r="B736" s="172"/>
      <c r="C736" s="172"/>
      <c r="D736" s="173"/>
      <c r="E736" s="173"/>
      <c r="F736" s="173"/>
      <c r="G736" s="173"/>
      <c r="H736" s="173"/>
      <c r="I736" s="174"/>
      <c r="J736" s="175"/>
      <c r="K736" s="176" t="str">
        <f t="shared" si="366"/>
        <v/>
      </c>
      <c r="L736" s="177" t="str">
        <f t="shared" si="367"/>
        <v/>
      </c>
      <c r="M736" s="178" t="str">
        <f t="shared" si="368"/>
        <v/>
      </c>
      <c r="N736" s="44" t="str" cm="1">
        <f t="array" ref="N736">IFERROR(IF(_xlfn.SINGLE(A:A)="","",IF(R736="Beer",SUM(LOOKUP(2,1/(Rates!$B$3:$B$5&lt;=W736)/(Rates!$C$3:$C$5&gt;=W736),Rates!$D$3:$D$5)*(X736/100)*W736),IF(R736="Refreshment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44" t="str">
        <f t="shared" si="369"/>
        <v/>
      </c>
      <c r="P736" s="13"/>
      <c r="Q736" s="179" t="str">
        <f t="shared" si="370"/>
        <v/>
      </c>
      <c r="R736" s="180" t="str">
        <f t="shared" si="371"/>
        <v/>
      </c>
      <c r="S736" s="13" t="str">
        <f>IF(A736="","",IF(R736="Refreshment Beverage",VLOOKUP(VALUE(Q736),Rates!G$15:L$19,2,0),VLOOKUP(VALUE(Q736),Rates!G$4:L$8,2,0)))</f>
        <v/>
      </c>
      <c r="T736" s="13" t="str">
        <f t="shared" si="372"/>
        <v/>
      </c>
      <c r="U736" s="181" t="str">
        <f t="shared" si="373"/>
        <v/>
      </c>
      <c r="V736" s="13" t="str">
        <f t="shared" si="374"/>
        <v/>
      </c>
      <c r="W736" s="13" t="str">
        <f t="shared" si="375"/>
        <v/>
      </c>
      <c r="X736" s="182" t="str">
        <f t="shared" si="376"/>
        <v/>
      </c>
      <c r="Y736" s="183" t="str">
        <f>IF(A:A="","",IF(R736="Refreshment Beverage",VLOOKUP(Q736,Rates!G$15:L$19,6,0)*W736,VLOOKUP(Q736,Rates!G$4:L$12,6,0)*W736))</f>
        <v/>
      </c>
      <c r="Z736" s="183" t="str">
        <f t="shared" si="377"/>
        <v/>
      </c>
      <c r="AA736" s="17">
        <f t="shared" si="365"/>
        <v>0</v>
      </c>
      <c r="AB736" s="177" t="str" cm="1">
        <f t="array" ref="AB736">IF(_xlfn.SINGLE(A:A)="","",IF(R736="Refreshment Beverage","",IF(AND(R736="Beer",Q736=0),SUM(LOOKUP(2,1/(Rates!$B$15:$B$18&lt;=W736)/(Rates!$C$15:$C$18&gt;=W736),Rates!$D$15:$D$18)*W736),VLOOKUP(VALUE(_xlfn.SINGLE(Q:Q)),Rates!A:B,2,0)*W736)))</f>
        <v/>
      </c>
      <c r="AC736" s="177" t="str" cm="1">
        <f t="array" ref="AC736">IF(_xlfn.SINGLE(A:A)="","",IF(R736="Refreshment Beverage","",IF(AND(R736="Beer",Q736=0),SUM(LOOKUP(2,1/(Rates!$B$15:$B$18&lt;=W736)/(Rates!$C$15:$C$18&gt;=W736),Rates!$E$15:$E$18)*W736),VLOOKUP(VALUE(_xlfn.SINGLE(Q:Q)),Rates!A:C,3,0)*W736)))</f>
        <v/>
      </c>
      <c r="AD736" s="168">
        <f>IFERROR(IF(OR(Q736=1,Q736=2,Q736=3,Q736=4),VLOOKUP(Q736,Rates!$A$31:$B$34,2,0)*W736,IF(V736=1,VLOOKUP(U736,'REB BEV MIN MKUP'!B:E,4,0),IF(V736&gt;1,VLOOKUP(VALUE(W736),'REB BEV MIN MKUP'!O:Q,3,0),0))),0)</f>
        <v>0</v>
      </c>
      <c r="AE736" s="177" t="str">
        <f t="shared" si="378"/>
        <v/>
      </c>
      <c r="AF736" s="13" t="str">
        <f t="shared" si="379"/>
        <v/>
      </c>
      <c r="AG736" s="177" t="str">
        <f t="shared" si="380"/>
        <v/>
      </c>
      <c r="AH736" s="184" t="str">
        <f t="shared" si="381"/>
        <v/>
      </c>
      <c r="AI736" s="184" t="str">
        <f>IF(AE:AE="","",IF(R736="Refreshment Beverage",AK736*(Rates!J$19/100),ROUND(SUM(AH736*(Rates!$J$8/100)),4)))</f>
        <v/>
      </c>
      <c r="AJ736" s="183" t="str">
        <f t="shared" si="382"/>
        <v/>
      </c>
      <c r="AK736" s="185" t="str">
        <f t="shared" si="383"/>
        <v/>
      </c>
      <c r="AL736" s="177" t="str">
        <f t="shared" si="384"/>
        <v/>
      </c>
      <c r="AM736" s="13" t="str">
        <f>IF(AS736="","",IF(R736="Refreshment Beverage",ROUND(AS736*Rates!K$19,4),ROUND(AO736*(VLOOKUP(VALUE(Q736),Rates!G$4:L$12,3,0)),4)))</f>
        <v/>
      </c>
      <c r="AN736" s="183" t="str">
        <f>IF(AS736="","",IF(R736="Refreshment Beverage",AS736*(Rates!J$19/100),MAX(AM736,AB736)))</f>
        <v/>
      </c>
      <c r="AO736" s="186" t="str">
        <f t="shared" si="385"/>
        <v/>
      </c>
      <c r="AP736" s="186" t="str">
        <f t="shared" si="386"/>
        <v/>
      </c>
      <c r="AQ736" s="186" t="str">
        <f>IF(AS736="","",IF(R736="Refreshment Beverage",ROUND(SUM(VLOOKUP(Q:Q,Rates!G$15:L$19,3,0)*(AS736-Y736-Z736-AA736)),4),ROUND(SUM(Rates!$K$8*AS736),4)))</f>
        <v/>
      </c>
      <c r="AR736" s="184" t="str">
        <f t="shared" si="387"/>
        <v/>
      </c>
      <c r="AS736" s="185" t="str">
        <f t="shared" si="388"/>
        <v/>
      </c>
      <c r="AT736" s="177" t="str">
        <f t="shared" si="389"/>
        <v/>
      </c>
      <c r="AU736" s="13" t="str">
        <f>IF(AX736="","",IF(R736="Refreshment Beverage",ROUND((BA736-Y736-Z736-AA736)*VLOOKUP(VALUE(Q736),Rates!G$15:L$19,3,0),4),ROUND(AW736*(VLOOKUP(VALUE(Q736),Rates!G:L,3,0)),4)))</f>
        <v/>
      </c>
      <c r="AV736" s="183" t="str">
        <f t="shared" si="390"/>
        <v/>
      </c>
      <c r="AW736" s="186" t="str">
        <f t="shared" si="391"/>
        <v/>
      </c>
      <c r="AX736" s="184" t="str">
        <f t="shared" si="392"/>
        <v/>
      </c>
      <c r="AY736" s="186" t="str">
        <f>IF(AX736="","",IF(R736="Refreshment Beverage",ROUND(SUM(AX736*Rates!K$19),4),ROUND(SUM(AX736*(Rates!J$8/100)),4)))</f>
        <v/>
      </c>
      <c r="AZ736" s="183" t="str">
        <f t="shared" si="393"/>
        <v/>
      </c>
      <c r="BA736" s="185" t="str">
        <f t="shared" si="394"/>
        <v/>
      </c>
      <c r="BD736" s="171"/>
      <c r="BE736" s="171"/>
      <c r="BF736" s="171"/>
      <c r="BG736" s="171"/>
    </row>
    <row r="737" spans="1:59" ht="15" customHeight="1" x14ac:dyDescent="0.3">
      <c r="A737" s="172"/>
      <c r="B737" s="172"/>
      <c r="C737" s="172"/>
      <c r="D737" s="173"/>
      <c r="E737" s="173"/>
      <c r="F737" s="173"/>
      <c r="G737" s="173"/>
      <c r="H737" s="173"/>
      <c r="I737" s="174"/>
      <c r="J737" s="175"/>
      <c r="K737" s="176" t="str">
        <f t="shared" si="366"/>
        <v/>
      </c>
      <c r="L737" s="177" t="str">
        <f t="shared" si="367"/>
        <v/>
      </c>
      <c r="M737" s="178" t="str">
        <f t="shared" si="368"/>
        <v/>
      </c>
      <c r="N737" s="44" t="str" cm="1">
        <f t="array" ref="N737">IFERROR(IF(_xlfn.SINGLE(A:A)="","",IF(R737="Beer",SUM(LOOKUP(2,1/(Rates!$B$3:$B$5&lt;=W737)/(Rates!$C$3:$C$5&gt;=W737),Rates!$D$3:$D$5)*(X737/100)*W737),IF(R737="Refreshment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44" t="str">
        <f t="shared" si="369"/>
        <v/>
      </c>
      <c r="P737" s="13"/>
      <c r="Q737" s="179" t="str">
        <f t="shared" si="370"/>
        <v/>
      </c>
      <c r="R737" s="180" t="str">
        <f t="shared" si="371"/>
        <v/>
      </c>
      <c r="S737" s="13" t="str">
        <f>IF(A737="","",IF(R737="Refreshment Beverage",VLOOKUP(VALUE(Q737),Rates!G$15:L$19,2,0),VLOOKUP(VALUE(Q737),Rates!G$4:L$8,2,0)))</f>
        <v/>
      </c>
      <c r="T737" s="13" t="str">
        <f t="shared" si="372"/>
        <v/>
      </c>
      <c r="U737" s="181" t="str">
        <f t="shared" si="373"/>
        <v/>
      </c>
      <c r="V737" s="13" t="str">
        <f t="shared" si="374"/>
        <v/>
      </c>
      <c r="W737" s="13" t="str">
        <f t="shared" si="375"/>
        <v/>
      </c>
      <c r="X737" s="182" t="str">
        <f t="shared" si="376"/>
        <v/>
      </c>
      <c r="Y737" s="183" t="str">
        <f>IF(A:A="","",IF(R737="Refreshment Beverage",VLOOKUP(Q737,Rates!G$15:L$19,6,0)*W737,VLOOKUP(Q737,Rates!G$4:L$12,6,0)*W737))</f>
        <v/>
      </c>
      <c r="Z737" s="183" t="str">
        <f t="shared" si="377"/>
        <v/>
      </c>
      <c r="AA737" s="17">
        <f t="shared" si="365"/>
        <v>0</v>
      </c>
      <c r="AB737" s="177" t="str" cm="1">
        <f t="array" ref="AB737">IF(_xlfn.SINGLE(A:A)="","",IF(R737="Refreshment Beverage","",IF(AND(R737="Beer",Q737=0),SUM(LOOKUP(2,1/(Rates!$B$15:$B$18&lt;=W737)/(Rates!$C$15:$C$18&gt;=W737),Rates!$D$15:$D$18)*W737),VLOOKUP(VALUE(_xlfn.SINGLE(Q:Q)),Rates!A:B,2,0)*W737)))</f>
        <v/>
      </c>
      <c r="AC737" s="177" t="str" cm="1">
        <f t="array" ref="AC737">IF(_xlfn.SINGLE(A:A)="","",IF(R737="Refreshment Beverage","",IF(AND(R737="Beer",Q737=0),SUM(LOOKUP(2,1/(Rates!$B$15:$B$18&lt;=W737)/(Rates!$C$15:$C$18&gt;=W737),Rates!$E$15:$E$18)*W737),VLOOKUP(VALUE(_xlfn.SINGLE(Q:Q)),Rates!A:C,3,0)*W737)))</f>
        <v/>
      </c>
      <c r="AD737" s="168">
        <f>IFERROR(IF(OR(Q737=1,Q737=2,Q737=3,Q737=4),VLOOKUP(Q737,Rates!$A$31:$B$34,2,0)*W737,IF(V737=1,VLOOKUP(U737,'REB BEV MIN MKUP'!B:E,4,0),IF(V737&gt;1,VLOOKUP(VALUE(W737),'REB BEV MIN MKUP'!O:Q,3,0),0))),0)</f>
        <v>0</v>
      </c>
      <c r="AE737" s="177" t="str">
        <f t="shared" si="378"/>
        <v/>
      </c>
      <c r="AF737" s="13" t="str">
        <f t="shared" si="379"/>
        <v/>
      </c>
      <c r="AG737" s="177" t="str">
        <f t="shared" si="380"/>
        <v/>
      </c>
      <c r="AH737" s="184" t="str">
        <f t="shared" si="381"/>
        <v/>
      </c>
      <c r="AI737" s="184" t="str">
        <f>IF(AE:AE="","",IF(R737="Refreshment Beverage",AK737*(Rates!J$19/100),ROUND(SUM(AH737*(Rates!$J$8/100)),4)))</f>
        <v/>
      </c>
      <c r="AJ737" s="183" t="str">
        <f t="shared" si="382"/>
        <v/>
      </c>
      <c r="AK737" s="185" t="str">
        <f t="shared" si="383"/>
        <v/>
      </c>
      <c r="AL737" s="177" t="str">
        <f t="shared" si="384"/>
        <v/>
      </c>
      <c r="AM737" s="13" t="str">
        <f>IF(AS737="","",IF(R737="Refreshment Beverage",ROUND(AS737*Rates!K$19,4),ROUND(AO737*(VLOOKUP(VALUE(Q737),Rates!G$4:L$12,3,0)),4)))</f>
        <v/>
      </c>
      <c r="AN737" s="183" t="str">
        <f>IF(AS737="","",IF(R737="Refreshment Beverage",AS737*(Rates!J$19/100),MAX(AM737,AB737)))</f>
        <v/>
      </c>
      <c r="AO737" s="186" t="str">
        <f t="shared" si="385"/>
        <v/>
      </c>
      <c r="AP737" s="186" t="str">
        <f t="shared" si="386"/>
        <v/>
      </c>
      <c r="AQ737" s="186" t="str">
        <f>IF(AS737="","",IF(R737="Refreshment Beverage",ROUND(SUM(VLOOKUP(Q:Q,Rates!G$15:L$19,3,0)*(AS737-Y737-Z737-AA737)),4),ROUND(SUM(Rates!$K$8*AS737),4)))</f>
        <v/>
      </c>
      <c r="AR737" s="184" t="str">
        <f t="shared" si="387"/>
        <v/>
      </c>
      <c r="AS737" s="185" t="str">
        <f t="shared" si="388"/>
        <v/>
      </c>
      <c r="AT737" s="177" t="str">
        <f t="shared" si="389"/>
        <v/>
      </c>
      <c r="AU737" s="13" t="str">
        <f>IF(AX737="","",IF(R737="Refreshment Beverage",ROUND((BA737-Y737-Z737-AA737)*VLOOKUP(VALUE(Q737),Rates!G$15:L$19,3,0),4),ROUND(AW737*(VLOOKUP(VALUE(Q737),Rates!G:L,3,0)),4)))</f>
        <v/>
      </c>
      <c r="AV737" s="183" t="str">
        <f t="shared" si="390"/>
        <v/>
      </c>
      <c r="AW737" s="186" t="str">
        <f t="shared" si="391"/>
        <v/>
      </c>
      <c r="AX737" s="184" t="str">
        <f t="shared" si="392"/>
        <v/>
      </c>
      <c r="AY737" s="186" t="str">
        <f>IF(AX737="","",IF(R737="Refreshment Beverage",ROUND(SUM(AX737*Rates!K$19),4),ROUND(SUM(AX737*(Rates!J$8/100)),4)))</f>
        <v/>
      </c>
      <c r="AZ737" s="183" t="str">
        <f t="shared" si="393"/>
        <v/>
      </c>
      <c r="BA737" s="185" t="str">
        <f t="shared" si="394"/>
        <v/>
      </c>
      <c r="BD737" s="171"/>
      <c r="BE737" s="171"/>
      <c r="BF737" s="171"/>
      <c r="BG737" s="171"/>
    </row>
    <row r="738" spans="1:59" ht="15" customHeight="1" x14ac:dyDescent="0.3">
      <c r="A738" s="172"/>
      <c r="B738" s="172"/>
      <c r="C738" s="172"/>
      <c r="D738" s="173"/>
      <c r="E738" s="173"/>
      <c r="F738" s="173"/>
      <c r="G738" s="173"/>
      <c r="H738" s="173"/>
      <c r="I738" s="174"/>
      <c r="J738" s="175"/>
      <c r="K738" s="176" t="str">
        <f t="shared" si="366"/>
        <v/>
      </c>
      <c r="L738" s="177" t="str">
        <f t="shared" si="367"/>
        <v/>
      </c>
      <c r="M738" s="178" t="str">
        <f t="shared" si="368"/>
        <v/>
      </c>
      <c r="N738" s="44" t="str" cm="1">
        <f t="array" ref="N738">IFERROR(IF(_xlfn.SINGLE(A:A)="","",IF(R738="Beer",SUM(LOOKUP(2,1/(Rates!$B$3:$B$5&lt;=W738)/(Rates!$C$3:$C$5&gt;=W738),Rates!$D$3:$D$5)*(X738/100)*W738),IF(R738="Refreshment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44" t="str">
        <f t="shared" si="369"/>
        <v/>
      </c>
      <c r="P738" s="13"/>
      <c r="Q738" s="179" t="str">
        <f t="shared" si="370"/>
        <v/>
      </c>
      <c r="R738" s="180" t="str">
        <f t="shared" si="371"/>
        <v/>
      </c>
      <c r="S738" s="13" t="str">
        <f>IF(A738="","",IF(R738="Refreshment Beverage",VLOOKUP(VALUE(Q738),Rates!G$15:L$19,2,0),VLOOKUP(VALUE(Q738),Rates!G$4:L$8,2,0)))</f>
        <v/>
      </c>
      <c r="T738" s="13" t="str">
        <f t="shared" si="372"/>
        <v/>
      </c>
      <c r="U738" s="181" t="str">
        <f t="shared" si="373"/>
        <v/>
      </c>
      <c r="V738" s="13" t="str">
        <f t="shared" si="374"/>
        <v/>
      </c>
      <c r="W738" s="13" t="str">
        <f t="shared" si="375"/>
        <v/>
      </c>
      <c r="X738" s="182" t="str">
        <f t="shared" si="376"/>
        <v/>
      </c>
      <c r="Y738" s="183" t="str">
        <f>IF(A:A="","",IF(R738="Refreshment Beverage",VLOOKUP(Q738,Rates!G$15:L$19,6,0)*W738,VLOOKUP(Q738,Rates!G$4:L$12,6,0)*W738))</f>
        <v/>
      </c>
      <c r="Z738" s="183" t="str">
        <f t="shared" si="377"/>
        <v/>
      </c>
      <c r="AA738" s="17">
        <f t="shared" si="365"/>
        <v>0</v>
      </c>
      <c r="AB738" s="177" t="str" cm="1">
        <f t="array" ref="AB738">IF(_xlfn.SINGLE(A:A)="","",IF(R738="Refreshment Beverage","",IF(AND(R738="Beer",Q738=0),SUM(LOOKUP(2,1/(Rates!$B$15:$B$18&lt;=W738)/(Rates!$C$15:$C$18&gt;=W738),Rates!$D$15:$D$18)*W738),VLOOKUP(VALUE(_xlfn.SINGLE(Q:Q)),Rates!A:B,2,0)*W738)))</f>
        <v/>
      </c>
      <c r="AC738" s="177" t="str" cm="1">
        <f t="array" ref="AC738">IF(_xlfn.SINGLE(A:A)="","",IF(R738="Refreshment Beverage","",IF(AND(R738="Beer",Q738=0),SUM(LOOKUP(2,1/(Rates!$B$15:$B$18&lt;=W738)/(Rates!$C$15:$C$18&gt;=W738),Rates!$E$15:$E$18)*W738),VLOOKUP(VALUE(_xlfn.SINGLE(Q:Q)),Rates!A:C,3,0)*W738)))</f>
        <v/>
      </c>
      <c r="AD738" s="168">
        <f>IFERROR(IF(OR(Q738=1,Q738=2,Q738=3,Q738=4),VLOOKUP(Q738,Rates!$A$31:$B$34,2,0)*W738,IF(V738=1,VLOOKUP(U738,'REB BEV MIN MKUP'!B:E,4,0),IF(V738&gt;1,VLOOKUP(VALUE(W738),'REB BEV MIN MKUP'!O:Q,3,0),0))),0)</f>
        <v>0</v>
      </c>
      <c r="AE738" s="177" t="str">
        <f t="shared" si="378"/>
        <v/>
      </c>
      <c r="AF738" s="13" t="str">
        <f t="shared" si="379"/>
        <v/>
      </c>
      <c r="AG738" s="177" t="str">
        <f t="shared" si="380"/>
        <v/>
      </c>
      <c r="AH738" s="184" t="str">
        <f t="shared" si="381"/>
        <v/>
      </c>
      <c r="AI738" s="184" t="str">
        <f>IF(AE:AE="","",IF(R738="Refreshment Beverage",AK738*(Rates!J$19/100),ROUND(SUM(AH738*(Rates!$J$8/100)),4)))</f>
        <v/>
      </c>
      <c r="AJ738" s="183" t="str">
        <f t="shared" si="382"/>
        <v/>
      </c>
      <c r="AK738" s="185" t="str">
        <f t="shared" si="383"/>
        <v/>
      </c>
      <c r="AL738" s="177" t="str">
        <f t="shared" si="384"/>
        <v/>
      </c>
      <c r="AM738" s="13" t="str">
        <f>IF(AS738="","",IF(R738="Refreshment Beverage",ROUND(AS738*Rates!K$19,4),ROUND(AO738*(VLOOKUP(VALUE(Q738),Rates!G$4:L$12,3,0)),4)))</f>
        <v/>
      </c>
      <c r="AN738" s="183" t="str">
        <f>IF(AS738="","",IF(R738="Refreshment Beverage",AS738*(Rates!J$19/100),MAX(AM738,AB738)))</f>
        <v/>
      </c>
      <c r="AO738" s="186" t="str">
        <f t="shared" si="385"/>
        <v/>
      </c>
      <c r="AP738" s="186" t="str">
        <f t="shared" si="386"/>
        <v/>
      </c>
      <c r="AQ738" s="186" t="str">
        <f>IF(AS738="","",IF(R738="Refreshment Beverage",ROUND(SUM(VLOOKUP(Q:Q,Rates!G$15:L$19,3,0)*(AS738-Y738-Z738-AA738)),4),ROUND(SUM(Rates!$K$8*AS738),4)))</f>
        <v/>
      </c>
      <c r="AR738" s="184" t="str">
        <f t="shared" si="387"/>
        <v/>
      </c>
      <c r="AS738" s="185" t="str">
        <f t="shared" si="388"/>
        <v/>
      </c>
      <c r="AT738" s="177" t="str">
        <f t="shared" si="389"/>
        <v/>
      </c>
      <c r="AU738" s="13" t="str">
        <f>IF(AX738="","",IF(R738="Refreshment Beverage",ROUND((BA738-Y738-Z738-AA738)*VLOOKUP(VALUE(Q738),Rates!G$15:L$19,3,0),4),ROUND(AW738*(VLOOKUP(VALUE(Q738),Rates!G:L,3,0)),4)))</f>
        <v/>
      </c>
      <c r="AV738" s="183" t="str">
        <f t="shared" si="390"/>
        <v/>
      </c>
      <c r="AW738" s="186" t="str">
        <f t="shared" si="391"/>
        <v/>
      </c>
      <c r="AX738" s="184" t="str">
        <f t="shared" si="392"/>
        <v/>
      </c>
      <c r="AY738" s="186" t="str">
        <f>IF(AX738="","",IF(R738="Refreshment Beverage",ROUND(SUM(AX738*Rates!K$19),4),ROUND(SUM(AX738*(Rates!J$8/100)),4)))</f>
        <v/>
      </c>
      <c r="AZ738" s="183" t="str">
        <f t="shared" si="393"/>
        <v/>
      </c>
      <c r="BA738" s="185" t="str">
        <f t="shared" si="394"/>
        <v/>
      </c>
      <c r="BD738" s="171"/>
      <c r="BE738" s="171"/>
      <c r="BF738" s="171"/>
      <c r="BG738" s="171"/>
    </row>
    <row r="739" spans="1:59" ht="15" customHeight="1" x14ac:dyDescent="0.3">
      <c r="A739" s="172"/>
      <c r="B739" s="172"/>
      <c r="C739" s="172"/>
      <c r="D739" s="173"/>
      <c r="E739" s="173"/>
      <c r="F739" s="173"/>
      <c r="G739" s="173"/>
      <c r="H739" s="173"/>
      <c r="I739" s="174"/>
      <c r="J739" s="175"/>
      <c r="K739" s="176" t="str">
        <f t="shared" si="366"/>
        <v/>
      </c>
      <c r="L739" s="177" t="str">
        <f t="shared" si="367"/>
        <v/>
      </c>
      <c r="M739" s="178" t="str">
        <f t="shared" si="368"/>
        <v/>
      </c>
      <c r="N739" s="44" t="str" cm="1">
        <f t="array" ref="N739">IFERROR(IF(_xlfn.SINGLE(A:A)="","",IF(R739="Beer",SUM(LOOKUP(2,1/(Rates!$B$3:$B$5&lt;=W739)/(Rates!$C$3:$C$5&gt;=W739),Rates!$D$3:$D$5)*(X739/100)*W739),IF(R739="Refreshment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44" t="str">
        <f t="shared" si="369"/>
        <v/>
      </c>
      <c r="P739" s="13"/>
      <c r="Q739" s="179" t="str">
        <f t="shared" si="370"/>
        <v/>
      </c>
      <c r="R739" s="180" t="str">
        <f t="shared" si="371"/>
        <v/>
      </c>
      <c r="S739" s="13" t="str">
        <f>IF(A739="","",IF(R739="Refreshment Beverage",VLOOKUP(VALUE(Q739),Rates!G$15:L$19,2,0),VLOOKUP(VALUE(Q739),Rates!G$4:L$8,2,0)))</f>
        <v/>
      </c>
      <c r="T739" s="13" t="str">
        <f t="shared" si="372"/>
        <v/>
      </c>
      <c r="U739" s="181" t="str">
        <f t="shared" si="373"/>
        <v/>
      </c>
      <c r="V739" s="13" t="str">
        <f t="shared" si="374"/>
        <v/>
      </c>
      <c r="W739" s="13" t="str">
        <f t="shared" si="375"/>
        <v/>
      </c>
      <c r="X739" s="182" t="str">
        <f t="shared" si="376"/>
        <v/>
      </c>
      <c r="Y739" s="183" t="str">
        <f>IF(A:A="","",IF(R739="Refreshment Beverage",VLOOKUP(Q739,Rates!G$15:L$19,6,0)*W739,VLOOKUP(Q739,Rates!G$4:L$12,6,0)*W739))</f>
        <v/>
      </c>
      <c r="Z739" s="183" t="str">
        <f t="shared" si="377"/>
        <v/>
      </c>
      <c r="AA739" s="17">
        <f t="shared" si="365"/>
        <v>0</v>
      </c>
      <c r="AB739" s="177" t="str" cm="1">
        <f t="array" ref="AB739">IF(_xlfn.SINGLE(A:A)="","",IF(R739="Refreshment Beverage","",IF(AND(R739="Beer",Q739=0),SUM(LOOKUP(2,1/(Rates!$B$15:$B$18&lt;=W739)/(Rates!$C$15:$C$18&gt;=W739),Rates!$D$15:$D$18)*W739),VLOOKUP(VALUE(_xlfn.SINGLE(Q:Q)),Rates!A:B,2,0)*W739)))</f>
        <v/>
      </c>
      <c r="AC739" s="177" t="str" cm="1">
        <f t="array" ref="AC739">IF(_xlfn.SINGLE(A:A)="","",IF(R739="Refreshment Beverage","",IF(AND(R739="Beer",Q739=0),SUM(LOOKUP(2,1/(Rates!$B$15:$B$18&lt;=W739)/(Rates!$C$15:$C$18&gt;=W739),Rates!$E$15:$E$18)*W739),VLOOKUP(VALUE(_xlfn.SINGLE(Q:Q)),Rates!A:C,3,0)*W739)))</f>
        <v/>
      </c>
      <c r="AD739" s="168">
        <f>IFERROR(IF(OR(Q739=1,Q739=2,Q739=3,Q739=4),VLOOKUP(Q739,Rates!$A$31:$B$34,2,0)*W739,IF(V739=1,VLOOKUP(U739,'REB BEV MIN MKUP'!B:E,4,0),IF(V739&gt;1,VLOOKUP(VALUE(W739),'REB BEV MIN MKUP'!O:Q,3,0),0))),0)</f>
        <v>0</v>
      </c>
      <c r="AE739" s="177" t="str">
        <f t="shared" si="378"/>
        <v/>
      </c>
      <c r="AF739" s="13" t="str">
        <f t="shared" si="379"/>
        <v/>
      </c>
      <c r="AG739" s="177" t="str">
        <f t="shared" si="380"/>
        <v/>
      </c>
      <c r="AH739" s="184" t="str">
        <f t="shared" si="381"/>
        <v/>
      </c>
      <c r="AI739" s="184" t="str">
        <f>IF(AE:AE="","",IF(R739="Refreshment Beverage",AK739*(Rates!J$19/100),ROUND(SUM(AH739*(Rates!$J$8/100)),4)))</f>
        <v/>
      </c>
      <c r="AJ739" s="183" t="str">
        <f t="shared" si="382"/>
        <v/>
      </c>
      <c r="AK739" s="185" t="str">
        <f t="shared" si="383"/>
        <v/>
      </c>
      <c r="AL739" s="177" t="str">
        <f t="shared" si="384"/>
        <v/>
      </c>
      <c r="AM739" s="13" t="str">
        <f>IF(AS739="","",IF(R739="Refreshment Beverage",ROUND(AS739*Rates!K$19,4),ROUND(AO739*(VLOOKUP(VALUE(Q739),Rates!G$4:L$12,3,0)),4)))</f>
        <v/>
      </c>
      <c r="AN739" s="183" t="str">
        <f>IF(AS739="","",IF(R739="Refreshment Beverage",AS739*(Rates!J$19/100),MAX(AM739,AB739)))</f>
        <v/>
      </c>
      <c r="AO739" s="186" t="str">
        <f t="shared" si="385"/>
        <v/>
      </c>
      <c r="AP739" s="186" t="str">
        <f t="shared" si="386"/>
        <v/>
      </c>
      <c r="AQ739" s="186" t="str">
        <f>IF(AS739="","",IF(R739="Refreshment Beverage",ROUND(SUM(VLOOKUP(Q:Q,Rates!G$15:L$19,3,0)*(AS739-Y739-Z739-AA739)),4),ROUND(SUM(Rates!$K$8*AS739),4)))</f>
        <v/>
      </c>
      <c r="AR739" s="184" t="str">
        <f t="shared" si="387"/>
        <v/>
      </c>
      <c r="AS739" s="185" t="str">
        <f t="shared" si="388"/>
        <v/>
      </c>
      <c r="AT739" s="177" t="str">
        <f t="shared" si="389"/>
        <v/>
      </c>
      <c r="AU739" s="13" t="str">
        <f>IF(AX739="","",IF(R739="Refreshment Beverage",ROUND((BA739-Y739-Z739-AA739)*VLOOKUP(VALUE(Q739),Rates!G$15:L$19,3,0),4),ROUND(AW739*(VLOOKUP(VALUE(Q739),Rates!G:L,3,0)),4)))</f>
        <v/>
      </c>
      <c r="AV739" s="183" t="str">
        <f t="shared" si="390"/>
        <v/>
      </c>
      <c r="AW739" s="186" t="str">
        <f t="shared" si="391"/>
        <v/>
      </c>
      <c r="AX739" s="184" t="str">
        <f t="shared" si="392"/>
        <v/>
      </c>
      <c r="AY739" s="186" t="str">
        <f>IF(AX739="","",IF(R739="Refreshment Beverage",ROUND(SUM(AX739*Rates!K$19),4),ROUND(SUM(AX739*(Rates!J$8/100)),4)))</f>
        <v/>
      </c>
      <c r="AZ739" s="183" t="str">
        <f t="shared" si="393"/>
        <v/>
      </c>
      <c r="BA739" s="185" t="str">
        <f t="shared" si="394"/>
        <v/>
      </c>
      <c r="BD739" s="171"/>
      <c r="BE739" s="171"/>
      <c r="BF739" s="171"/>
      <c r="BG739" s="171"/>
    </row>
    <row r="740" spans="1:59" ht="15" customHeight="1" x14ac:dyDescent="0.3">
      <c r="A740" s="172"/>
      <c r="B740" s="172"/>
      <c r="C740" s="172"/>
      <c r="D740" s="173"/>
      <c r="E740" s="173"/>
      <c r="F740" s="173"/>
      <c r="G740" s="173"/>
      <c r="H740" s="173"/>
      <c r="I740" s="174"/>
      <c r="J740" s="175"/>
      <c r="K740" s="176" t="str">
        <f t="shared" si="366"/>
        <v/>
      </c>
      <c r="L740" s="177" t="str">
        <f t="shared" si="367"/>
        <v/>
      </c>
      <c r="M740" s="178" t="str">
        <f t="shared" si="368"/>
        <v/>
      </c>
      <c r="N740" s="44" t="str" cm="1">
        <f t="array" ref="N740">IFERROR(IF(_xlfn.SINGLE(A:A)="","",IF(R740="Beer",SUM(LOOKUP(2,1/(Rates!$B$3:$B$5&lt;=W740)/(Rates!$C$3:$C$5&gt;=W740),Rates!$D$3:$D$5)*(X740/100)*W740),IF(R740="Refreshment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44" t="str">
        <f t="shared" si="369"/>
        <v/>
      </c>
      <c r="P740" s="13"/>
      <c r="Q740" s="179" t="str">
        <f t="shared" si="370"/>
        <v/>
      </c>
      <c r="R740" s="180" t="str">
        <f t="shared" si="371"/>
        <v/>
      </c>
      <c r="S740" s="13" t="str">
        <f>IF(A740="","",IF(R740="Refreshment Beverage",VLOOKUP(VALUE(Q740),Rates!G$15:L$19,2,0),VLOOKUP(VALUE(Q740),Rates!G$4:L$8,2,0)))</f>
        <v/>
      </c>
      <c r="T740" s="13" t="str">
        <f t="shared" si="372"/>
        <v/>
      </c>
      <c r="U740" s="181" t="str">
        <f t="shared" si="373"/>
        <v/>
      </c>
      <c r="V740" s="13" t="str">
        <f t="shared" si="374"/>
        <v/>
      </c>
      <c r="W740" s="13" t="str">
        <f t="shared" si="375"/>
        <v/>
      </c>
      <c r="X740" s="182" t="str">
        <f t="shared" si="376"/>
        <v/>
      </c>
      <c r="Y740" s="183" t="str">
        <f>IF(A:A="","",IF(R740="Refreshment Beverage",VLOOKUP(Q740,Rates!G$15:L$19,6,0)*W740,VLOOKUP(Q740,Rates!G$4:L$12,6,0)*W740))</f>
        <v/>
      </c>
      <c r="Z740" s="183" t="str">
        <f t="shared" si="377"/>
        <v/>
      </c>
      <c r="AA740" s="17">
        <f t="shared" si="365"/>
        <v>0</v>
      </c>
      <c r="AB740" s="177" t="str" cm="1">
        <f t="array" ref="AB740">IF(_xlfn.SINGLE(A:A)="","",IF(R740="Refreshment Beverage","",IF(AND(R740="Beer",Q740=0),SUM(LOOKUP(2,1/(Rates!$B$15:$B$18&lt;=W740)/(Rates!$C$15:$C$18&gt;=W740),Rates!$D$15:$D$18)*W740),VLOOKUP(VALUE(_xlfn.SINGLE(Q:Q)),Rates!A:B,2,0)*W740)))</f>
        <v/>
      </c>
      <c r="AC740" s="177" t="str" cm="1">
        <f t="array" ref="AC740">IF(_xlfn.SINGLE(A:A)="","",IF(R740="Refreshment Beverage","",IF(AND(R740="Beer",Q740=0),SUM(LOOKUP(2,1/(Rates!$B$15:$B$18&lt;=W740)/(Rates!$C$15:$C$18&gt;=W740),Rates!$E$15:$E$18)*W740),VLOOKUP(VALUE(_xlfn.SINGLE(Q:Q)),Rates!A:C,3,0)*W740)))</f>
        <v/>
      </c>
      <c r="AD740" s="168">
        <f>IFERROR(IF(OR(Q740=1,Q740=2,Q740=3,Q740=4),VLOOKUP(Q740,Rates!$A$31:$B$34,2,0)*W740,IF(V740=1,VLOOKUP(U740,'REB BEV MIN MKUP'!B:E,4,0),IF(V740&gt;1,VLOOKUP(VALUE(W740),'REB BEV MIN MKUP'!O:Q,3,0),0))),0)</f>
        <v>0</v>
      </c>
      <c r="AE740" s="177" t="str">
        <f t="shared" si="378"/>
        <v/>
      </c>
      <c r="AF740" s="13" t="str">
        <f t="shared" si="379"/>
        <v/>
      </c>
      <c r="AG740" s="177" t="str">
        <f t="shared" si="380"/>
        <v/>
      </c>
      <c r="AH740" s="184" t="str">
        <f t="shared" si="381"/>
        <v/>
      </c>
      <c r="AI740" s="184" t="str">
        <f>IF(AE:AE="","",IF(R740="Refreshment Beverage",AK740*(Rates!J$19/100),ROUND(SUM(AH740*(Rates!$J$8/100)),4)))</f>
        <v/>
      </c>
      <c r="AJ740" s="183" t="str">
        <f t="shared" si="382"/>
        <v/>
      </c>
      <c r="AK740" s="185" t="str">
        <f t="shared" si="383"/>
        <v/>
      </c>
      <c r="AL740" s="177" t="str">
        <f t="shared" si="384"/>
        <v/>
      </c>
      <c r="AM740" s="13" t="str">
        <f>IF(AS740="","",IF(R740="Refreshment Beverage",ROUND(AS740*Rates!K$19,4),ROUND(AO740*(VLOOKUP(VALUE(Q740),Rates!G$4:L$12,3,0)),4)))</f>
        <v/>
      </c>
      <c r="AN740" s="183" t="str">
        <f>IF(AS740="","",IF(R740="Refreshment Beverage",AS740*(Rates!J$19/100),MAX(AM740,AB740)))</f>
        <v/>
      </c>
      <c r="AO740" s="186" t="str">
        <f t="shared" si="385"/>
        <v/>
      </c>
      <c r="AP740" s="186" t="str">
        <f t="shared" si="386"/>
        <v/>
      </c>
      <c r="AQ740" s="186" t="str">
        <f>IF(AS740="","",IF(R740="Refreshment Beverage",ROUND(SUM(VLOOKUP(Q:Q,Rates!G$15:L$19,3,0)*(AS740-Y740-Z740-AA740)),4),ROUND(SUM(Rates!$K$8*AS740),4)))</f>
        <v/>
      </c>
      <c r="AR740" s="184" t="str">
        <f t="shared" si="387"/>
        <v/>
      </c>
      <c r="AS740" s="185" t="str">
        <f t="shared" si="388"/>
        <v/>
      </c>
      <c r="AT740" s="177" t="str">
        <f t="shared" si="389"/>
        <v/>
      </c>
      <c r="AU740" s="13" t="str">
        <f>IF(AX740="","",IF(R740="Refreshment Beverage",ROUND((BA740-Y740-Z740-AA740)*VLOOKUP(VALUE(Q740),Rates!G$15:L$19,3,0),4),ROUND(AW740*(VLOOKUP(VALUE(Q740),Rates!G:L,3,0)),4)))</f>
        <v/>
      </c>
      <c r="AV740" s="183" t="str">
        <f t="shared" si="390"/>
        <v/>
      </c>
      <c r="AW740" s="186" t="str">
        <f t="shared" si="391"/>
        <v/>
      </c>
      <c r="AX740" s="184" t="str">
        <f t="shared" si="392"/>
        <v/>
      </c>
      <c r="AY740" s="186" t="str">
        <f>IF(AX740="","",IF(R740="Refreshment Beverage",ROUND(SUM(AX740*Rates!K$19),4),ROUND(SUM(AX740*(Rates!J$8/100)),4)))</f>
        <v/>
      </c>
      <c r="AZ740" s="183" t="str">
        <f t="shared" si="393"/>
        <v/>
      </c>
      <c r="BA740" s="185" t="str">
        <f t="shared" si="394"/>
        <v/>
      </c>
      <c r="BD740" s="171"/>
      <c r="BE740" s="171"/>
      <c r="BF740" s="171"/>
      <c r="BG740" s="171"/>
    </row>
    <row r="741" spans="1:59" ht="15" customHeight="1" x14ac:dyDescent="0.3">
      <c r="A741" s="172"/>
      <c r="B741" s="172"/>
      <c r="C741" s="172"/>
      <c r="D741" s="173"/>
      <c r="E741" s="173"/>
      <c r="F741" s="173"/>
      <c r="G741" s="173"/>
      <c r="H741" s="173"/>
      <c r="I741" s="174"/>
      <c r="J741" s="175"/>
      <c r="K741" s="176" t="str">
        <f t="shared" si="366"/>
        <v/>
      </c>
      <c r="L741" s="177" t="str">
        <f t="shared" si="367"/>
        <v/>
      </c>
      <c r="M741" s="178" t="str">
        <f t="shared" si="368"/>
        <v/>
      </c>
      <c r="N741" s="44" t="str" cm="1">
        <f t="array" ref="N741">IFERROR(IF(_xlfn.SINGLE(A:A)="","",IF(R741="Beer",SUM(LOOKUP(2,1/(Rates!$B$3:$B$5&lt;=W741)/(Rates!$C$3:$C$5&gt;=W741),Rates!$D$3:$D$5)*(X741/100)*W741),IF(R741="Refreshment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44" t="str">
        <f t="shared" si="369"/>
        <v/>
      </c>
      <c r="P741" s="13"/>
      <c r="Q741" s="179" t="str">
        <f t="shared" si="370"/>
        <v/>
      </c>
      <c r="R741" s="180" t="str">
        <f t="shared" si="371"/>
        <v/>
      </c>
      <c r="S741" s="13" t="str">
        <f>IF(A741="","",IF(R741="Refreshment Beverage",VLOOKUP(VALUE(Q741),Rates!G$15:L$19,2,0),VLOOKUP(VALUE(Q741),Rates!G$4:L$8,2,0)))</f>
        <v/>
      </c>
      <c r="T741" s="13" t="str">
        <f t="shared" si="372"/>
        <v/>
      </c>
      <c r="U741" s="181" t="str">
        <f t="shared" si="373"/>
        <v/>
      </c>
      <c r="V741" s="13" t="str">
        <f t="shared" si="374"/>
        <v/>
      </c>
      <c r="W741" s="13" t="str">
        <f t="shared" si="375"/>
        <v/>
      </c>
      <c r="X741" s="182" t="str">
        <f t="shared" si="376"/>
        <v/>
      </c>
      <c r="Y741" s="183" t="str">
        <f>IF(A:A="","",IF(R741="Refreshment Beverage",VLOOKUP(Q741,Rates!G$15:L$19,6,0)*W741,VLOOKUP(Q741,Rates!G$4:L$12,6,0)*W741))</f>
        <v/>
      </c>
      <c r="Z741" s="183" t="str">
        <f t="shared" si="377"/>
        <v/>
      </c>
      <c r="AA741" s="17">
        <f t="shared" si="365"/>
        <v>0</v>
      </c>
      <c r="AB741" s="177" t="str" cm="1">
        <f t="array" ref="AB741">IF(_xlfn.SINGLE(A:A)="","",IF(R741="Refreshment Beverage","",IF(AND(R741="Beer",Q741=0),SUM(LOOKUP(2,1/(Rates!$B$15:$B$18&lt;=W741)/(Rates!$C$15:$C$18&gt;=W741),Rates!$D$15:$D$18)*W741),VLOOKUP(VALUE(_xlfn.SINGLE(Q:Q)),Rates!A:B,2,0)*W741)))</f>
        <v/>
      </c>
      <c r="AC741" s="177" t="str" cm="1">
        <f t="array" ref="AC741">IF(_xlfn.SINGLE(A:A)="","",IF(R741="Refreshment Beverage","",IF(AND(R741="Beer",Q741=0),SUM(LOOKUP(2,1/(Rates!$B$15:$B$18&lt;=W741)/(Rates!$C$15:$C$18&gt;=W741),Rates!$E$15:$E$18)*W741),VLOOKUP(VALUE(_xlfn.SINGLE(Q:Q)),Rates!A:C,3,0)*W741)))</f>
        <v/>
      </c>
      <c r="AD741" s="168">
        <f>IFERROR(IF(OR(Q741=1,Q741=2,Q741=3,Q741=4),VLOOKUP(Q741,Rates!$A$31:$B$34,2,0)*W741,IF(V741=1,VLOOKUP(U741,'REB BEV MIN MKUP'!B:E,4,0),IF(V741&gt;1,VLOOKUP(VALUE(W741),'REB BEV MIN MKUP'!O:Q,3,0),0))),0)</f>
        <v>0</v>
      </c>
      <c r="AE741" s="177" t="str">
        <f t="shared" si="378"/>
        <v/>
      </c>
      <c r="AF741" s="13" t="str">
        <f t="shared" si="379"/>
        <v/>
      </c>
      <c r="AG741" s="177" t="str">
        <f t="shared" si="380"/>
        <v/>
      </c>
      <c r="AH741" s="184" t="str">
        <f t="shared" si="381"/>
        <v/>
      </c>
      <c r="AI741" s="184" t="str">
        <f>IF(AE:AE="","",IF(R741="Refreshment Beverage",AK741*(Rates!J$19/100),ROUND(SUM(AH741*(Rates!$J$8/100)),4)))</f>
        <v/>
      </c>
      <c r="AJ741" s="183" t="str">
        <f t="shared" si="382"/>
        <v/>
      </c>
      <c r="AK741" s="185" t="str">
        <f t="shared" si="383"/>
        <v/>
      </c>
      <c r="AL741" s="177" t="str">
        <f t="shared" si="384"/>
        <v/>
      </c>
      <c r="AM741" s="13" t="str">
        <f>IF(AS741="","",IF(R741="Refreshment Beverage",ROUND(AS741*Rates!K$19,4),ROUND(AO741*(VLOOKUP(VALUE(Q741),Rates!G$4:L$12,3,0)),4)))</f>
        <v/>
      </c>
      <c r="AN741" s="183" t="str">
        <f>IF(AS741="","",IF(R741="Refreshment Beverage",AS741*(Rates!J$19/100),MAX(AM741,AB741)))</f>
        <v/>
      </c>
      <c r="AO741" s="186" t="str">
        <f t="shared" si="385"/>
        <v/>
      </c>
      <c r="AP741" s="186" t="str">
        <f t="shared" si="386"/>
        <v/>
      </c>
      <c r="AQ741" s="186" t="str">
        <f>IF(AS741="","",IF(R741="Refreshment Beverage",ROUND(SUM(VLOOKUP(Q:Q,Rates!G$15:L$19,3,0)*(AS741-Y741-Z741-AA741)),4),ROUND(SUM(Rates!$K$8*AS741),4)))</f>
        <v/>
      </c>
      <c r="AR741" s="184" t="str">
        <f t="shared" si="387"/>
        <v/>
      </c>
      <c r="AS741" s="185" t="str">
        <f t="shared" si="388"/>
        <v/>
      </c>
      <c r="AT741" s="177" t="str">
        <f t="shared" si="389"/>
        <v/>
      </c>
      <c r="AU741" s="13" t="str">
        <f>IF(AX741="","",IF(R741="Refreshment Beverage",ROUND((BA741-Y741-Z741-AA741)*VLOOKUP(VALUE(Q741),Rates!G$15:L$19,3,0),4),ROUND(AW741*(VLOOKUP(VALUE(Q741),Rates!G:L,3,0)),4)))</f>
        <v/>
      </c>
      <c r="AV741" s="183" t="str">
        <f t="shared" si="390"/>
        <v/>
      </c>
      <c r="AW741" s="186" t="str">
        <f t="shared" si="391"/>
        <v/>
      </c>
      <c r="AX741" s="184" t="str">
        <f t="shared" si="392"/>
        <v/>
      </c>
      <c r="AY741" s="186" t="str">
        <f>IF(AX741="","",IF(R741="Refreshment Beverage",ROUND(SUM(AX741*Rates!K$19),4),ROUND(SUM(AX741*(Rates!J$8/100)),4)))</f>
        <v/>
      </c>
      <c r="AZ741" s="183" t="str">
        <f t="shared" si="393"/>
        <v/>
      </c>
      <c r="BA741" s="185" t="str">
        <f t="shared" si="394"/>
        <v/>
      </c>
      <c r="BD741" s="171"/>
      <c r="BE741" s="171"/>
      <c r="BF741" s="171"/>
      <c r="BG741" s="171"/>
    </row>
    <row r="742" spans="1:59" ht="15" customHeight="1" x14ac:dyDescent="0.3">
      <c r="A742" s="172"/>
      <c r="B742" s="172"/>
      <c r="C742" s="172"/>
      <c r="D742" s="173"/>
      <c r="E742" s="173"/>
      <c r="F742" s="173"/>
      <c r="G742" s="173"/>
      <c r="H742" s="173"/>
      <c r="I742" s="174"/>
      <c r="J742" s="175"/>
      <c r="K742" s="176" t="str">
        <f t="shared" si="366"/>
        <v/>
      </c>
      <c r="L742" s="177" t="str">
        <f t="shared" si="367"/>
        <v/>
      </c>
      <c r="M742" s="178" t="str">
        <f t="shared" si="368"/>
        <v/>
      </c>
      <c r="N742" s="44" t="str" cm="1">
        <f t="array" ref="N742">IFERROR(IF(_xlfn.SINGLE(A:A)="","",IF(R742="Beer",SUM(LOOKUP(2,1/(Rates!$B$3:$B$5&lt;=W742)/(Rates!$C$3:$C$5&gt;=W742),Rates!$D$3:$D$5)*(X742/100)*W742),IF(R742="Refreshment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44" t="str">
        <f t="shared" si="369"/>
        <v/>
      </c>
      <c r="P742" s="13"/>
      <c r="Q742" s="179" t="str">
        <f t="shared" si="370"/>
        <v/>
      </c>
      <c r="R742" s="180" t="str">
        <f t="shared" si="371"/>
        <v/>
      </c>
      <c r="S742" s="13" t="str">
        <f>IF(A742="","",IF(R742="Refreshment Beverage",VLOOKUP(VALUE(Q742),Rates!G$15:L$19,2,0),VLOOKUP(VALUE(Q742),Rates!G$4:L$8,2,0)))</f>
        <v/>
      </c>
      <c r="T742" s="13" t="str">
        <f t="shared" si="372"/>
        <v/>
      </c>
      <c r="U742" s="181" t="str">
        <f t="shared" si="373"/>
        <v/>
      </c>
      <c r="V742" s="13" t="str">
        <f t="shared" si="374"/>
        <v/>
      </c>
      <c r="W742" s="13" t="str">
        <f t="shared" si="375"/>
        <v/>
      </c>
      <c r="X742" s="182" t="str">
        <f t="shared" si="376"/>
        <v/>
      </c>
      <c r="Y742" s="183" t="str">
        <f>IF(A:A="","",IF(R742="Refreshment Beverage",VLOOKUP(Q742,Rates!G$15:L$19,6,0)*W742,VLOOKUP(Q742,Rates!G$4:L$12,6,0)*W742))</f>
        <v/>
      </c>
      <c r="Z742" s="183" t="str">
        <f t="shared" si="377"/>
        <v/>
      </c>
      <c r="AA742" s="17">
        <f t="shared" si="365"/>
        <v>0</v>
      </c>
      <c r="AB742" s="177" t="str" cm="1">
        <f t="array" ref="AB742">IF(_xlfn.SINGLE(A:A)="","",IF(R742="Refreshment Beverage","",IF(AND(R742="Beer",Q742=0),SUM(LOOKUP(2,1/(Rates!$B$15:$B$18&lt;=W742)/(Rates!$C$15:$C$18&gt;=W742),Rates!$D$15:$D$18)*W742),VLOOKUP(VALUE(_xlfn.SINGLE(Q:Q)),Rates!A:B,2,0)*W742)))</f>
        <v/>
      </c>
      <c r="AC742" s="177" t="str" cm="1">
        <f t="array" ref="AC742">IF(_xlfn.SINGLE(A:A)="","",IF(R742="Refreshment Beverage","",IF(AND(R742="Beer",Q742=0),SUM(LOOKUP(2,1/(Rates!$B$15:$B$18&lt;=W742)/(Rates!$C$15:$C$18&gt;=W742),Rates!$E$15:$E$18)*W742),VLOOKUP(VALUE(_xlfn.SINGLE(Q:Q)),Rates!A:C,3,0)*W742)))</f>
        <v/>
      </c>
      <c r="AD742" s="168">
        <f>IFERROR(IF(OR(Q742=1,Q742=2,Q742=3,Q742=4),VLOOKUP(Q742,Rates!$A$31:$B$34,2,0)*W742,IF(V742=1,VLOOKUP(U742,'REB BEV MIN MKUP'!B:E,4,0),IF(V742&gt;1,VLOOKUP(VALUE(W742),'REB BEV MIN MKUP'!O:Q,3,0),0))),0)</f>
        <v>0</v>
      </c>
      <c r="AE742" s="177" t="str">
        <f t="shared" si="378"/>
        <v/>
      </c>
      <c r="AF742" s="13" t="str">
        <f t="shared" si="379"/>
        <v/>
      </c>
      <c r="AG742" s="177" t="str">
        <f t="shared" si="380"/>
        <v/>
      </c>
      <c r="AH742" s="184" t="str">
        <f t="shared" si="381"/>
        <v/>
      </c>
      <c r="AI742" s="184" t="str">
        <f>IF(AE:AE="","",IF(R742="Refreshment Beverage",AK742*(Rates!J$19/100),ROUND(SUM(AH742*(Rates!$J$8/100)),4)))</f>
        <v/>
      </c>
      <c r="AJ742" s="183" t="str">
        <f t="shared" si="382"/>
        <v/>
      </c>
      <c r="AK742" s="185" t="str">
        <f t="shared" si="383"/>
        <v/>
      </c>
      <c r="AL742" s="177" t="str">
        <f t="shared" si="384"/>
        <v/>
      </c>
      <c r="AM742" s="13" t="str">
        <f>IF(AS742="","",IF(R742="Refreshment Beverage",ROUND(AS742*Rates!K$19,4),ROUND(AO742*(VLOOKUP(VALUE(Q742),Rates!G$4:L$12,3,0)),4)))</f>
        <v/>
      </c>
      <c r="AN742" s="183" t="str">
        <f>IF(AS742="","",IF(R742="Refreshment Beverage",AS742*(Rates!J$19/100),MAX(AM742,AB742)))</f>
        <v/>
      </c>
      <c r="AO742" s="186" t="str">
        <f t="shared" si="385"/>
        <v/>
      </c>
      <c r="AP742" s="186" t="str">
        <f t="shared" si="386"/>
        <v/>
      </c>
      <c r="AQ742" s="186" t="str">
        <f>IF(AS742="","",IF(R742="Refreshment Beverage",ROUND(SUM(VLOOKUP(Q:Q,Rates!G$15:L$19,3,0)*(AS742-Y742-Z742-AA742)),4),ROUND(SUM(Rates!$K$8*AS742),4)))</f>
        <v/>
      </c>
      <c r="AR742" s="184" t="str">
        <f t="shared" si="387"/>
        <v/>
      </c>
      <c r="AS742" s="185" t="str">
        <f t="shared" si="388"/>
        <v/>
      </c>
      <c r="AT742" s="177" t="str">
        <f t="shared" si="389"/>
        <v/>
      </c>
      <c r="AU742" s="13" t="str">
        <f>IF(AX742="","",IF(R742="Refreshment Beverage",ROUND((BA742-Y742-Z742-AA742)*VLOOKUP(VALUE(Q742),Rates!G$15:L$19,3,0),4),ROUND(AW742*(VLOOKUP(VALUE(Q742),Rates!G:L,3,0)),4)))</f>
        <v/>
      </c>
      <c r="AV742" s="183" t="str">
        <f t="shared" si="390"/>
        <v/>
      </c>
      <c r="AW742" s="186" t="str">
        <f t="shared" si="391"/>
        <v/>
      </c>
      <c r="AX742" s="184" t="str">
        <f t="shared" si="392"/>
        <v/>
      </c>
      <c r="AY742" s="186" t="str">
        <f>IF(AX742="","",IF(R742="Refreshment Beverage",ROUND(SUM(AX742*Rates!K$19),4),ROUND(SUM(AX742*(Rates!J$8/100)),4)))</f>
        <v/>
      </c>
      <c r="AZ742" s="183" t="str">
        <f t="shared" si="393"/>
        <v/>
      </c>
      <c r="BA742" s="185" t="str">
        <f t="shared" si="394"/>
        <v/>
      </c>
      <c r="BD742" s="171"/>
      <c r="BE742" s="171"/>
      <c r="BF742" s="171"/>
      <c r="BG742" s="171"/>
    </row>
    <row r="743" spans="1:59" ht="15" customHeight="1" x14ac:dyDescent="0.3">
      <c r="A743" s="172"/>
      <c r="B743" s="172"/>
      <c r="C743" s="172"/>
      <c r="D743" s="173"/>
      <c r="E743" s="173"/>
      <c r="F743" s="173"/>
      <c r="G743" s="173"/>
      <c r="H743" s="173"/>
      <c r="I743" s="174"/>
      <c r="J743" s="175"/>
      <c r="K743" s="176" t="str">
        <f t="shared" si="366"/>
        <v/>
      </c>
      <c r="L743" s="177" t="str">
        <f t="shared" si="367"/>
        <v/>
      </c>
      <c r="M743" s="178" t="str">
        <f t="shared" si="368"/>
        <v/>
      </c>
      <c r="N743" s="44" t="str" cm="1">
        <f t="array" ref="N743">IFERROR(IF(_xlfn.SINGLE(A:A)="","",IF(R743="Beer",SUM(LOOKUP(2,1/(Rates!$B$3:$B$5&lt;=W743)/(Rates!$C$3:$C$5&gt;=W743),Rates!$D$3:$D$5)*(X743/100)*W743),IF(R743="Refreshment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44" t="str">
        <f t="shared" si="369"/>
        <v/>
      </c>
      <c r="P743" s="13"/>
      <c r="Q743" s="179" t="str">
        <f t="shared" si="370"/>
        <v/>
      </c>
      <c r="R743" s="180" t="str">
        <f t="shared" si="371"/>
        <v/>
      </c>
      <c r="S743" s="13" t="str">
        <f>IF(A743="","",IF(R743="Refreshment Beverage",VLOOKUP(VALUE(Q743),Rates!G$15:L$19,2,0),VLOOKUP(VALUE(Q743),Rates!G$4:L$8,2,0)))</f>
        <v/>
      </c>
      <c r="T743" s="13" t="str">
        <f t="shared" si="372"/>
        <v/>
      </c>
      <c r="U743" s="181" t="str">
        <f t="shared" si="373"/>
        <v/>
      </c>
      <c r="V743" s="13" t="str">
        <f t="shared" si="374"/>
        <v/>
      </c>
      <c r="W743" s="13" t="str">
        <f t="shared" si="375"/>
        <v/>
      </c>
      <c r="X743" s="182" t="str">
        <f t="shared" si="376"/>
        <v/>
      </c>
      <c r="Y743" s="183" t="str">
        <f>IF(A:A="","",IF(R743="Refreshment Beverage",VLOOKUP(Q743,Rates!G$15:L$19,6,0)*W743,VLOOKUP(Q743,Rates!G$4:L$12,6,0)*W743))</f>
        <v/>
      </c>
      <c r="Z743" s="183" t="str">
        <f t="shared" si="377"/>
        <v/>
      </c>
      <c r="AA743" s="17">
        <f t="shared" si="365"/>
        <v>0</v>
      </c>
      <c r="AB743" s="177" t="str" cm="1">
        <f t="array" ref="AB743">IF(_xlfn.SINGLE(A:A)="","",IF(R743="Refreshment Beverage","",IF(AND(R743="Beer",Q743=0),SUM(LOOKUP(2,1/(Rates!$B$15:$B$18&lt;=W743)/(Rates!$C$15:$C$18&gt;=W743),Rates!$D$15:$D$18)*W743),VLOOKUP(VALUE(_xlfn.SINGLE(Q:Q)),Rates!A:B,2,0)*W743)))</f>
        <v/>
      </c>
      <c r="AC743" s="177" t="str" cm="1">
        <f t="array" ref="AC743">IF(_xlfn.SINGLE(A:A)="","",IF(R743="Refreshment Beverage","",IF(AND(R743="Beer",Q743=0),SUM(LOOKUP(2,1/(Rates!$B$15:$B$18&lt;=W743)/(Rates!$C$15:$C$18&gt;=W743),Rates!$E$15:$E$18)*W743),VLOOKUP(VALUE(_xlfn.SINGLE(Q:Q)),Rates!A:C,3,0)*W743)))</f>
        <v/>
      </c>
      <c r="AD743" s="168">
        <f>IFERROR(IF(OR(Q743=1,Q743=2,Q743=3,Q743=4),VLOOKUP(Q743,Rates!$A$31:$B$34,2,0)*W743,IF(V743=1,VLOOKUP(U743,'REB BEV MIN MKUP'!B:E,4,0),IF(V743&gt;1,VLOOKUP(VALUE(W743),'REB BEV MIN MKUP'!O:Q,3,0),0))),0)</f>
        <v>0</v>
      </c>
      <c r="AE743" s="177" t="str">
        <f t="shared" si="378"/>
        <v/>
      </c>
      <c r="AF743" s="13" t="str">
        <f t="shared" si="379"/>
        <v/>
      </c>
      <c r="AG743" s="177" t="str">
        <f t="shared" si="380"/>
        <v/>
      </c>
      <c r="AH743" s="184" t="str">
        <f t="shared" si="381"/>
        <v/>
      </c>
      <c r="AI743" s="184" t="str">
        <f>IF(AE:AE="","",IF(R743="Refreshment Beverage",AK743*(Rates!J$19/100),ROUND(SUM(AH743*(Rates!$J$8/100)),4)))</f>
        <v/>
      </c>
      <c r="AJ743" s="183" t="str">
        <f t="shared" si="382"/>
        <v/>
      </c>
      <c r="AK743" s="185" t="str">
        <f t="shared" si="383"/>
        <v/>
      </c>
      <c r="AL743" s="177" t="str">
        <f t="shared" si="384"/>
        <v/>
      </c>
      <c r="AM743" s="13" t="str">
        <f>IF(AS743="","",IF(R743="Refreshment Beverage",ROUND(AS743*Rates!K$19,4),ROUND(AO743*(VLOOKUP(VALUE(Q743),Rates!G$4:L$12,3,0)),4)))</f>
        <v/>
      </c>
      <c r="AN743" s="183" t="str">
        <f>IF(AS743="","",IF(R743="Refreshment Beverage",AS743*(Rates!J$19/100),MAX(AM743,AB743)))</f>
        <v/>
      </c>
      <c r="AO743" s="186" t="str">
        <f t="shared" si="385"/>
        <v/>
      </c>
      <c r="AP743" s="186" t="str">
        <f t="shared" si="386"/>
        <v/>
      </c>
      <c r="AQ743" s="186" t="str">
        <f>IF(AS743="","",IF(R743="Refreshment Beverage",ROUND(SUM(VLOOKUP(Q:Q,Rates!G$15:L$19,3,0)*(AS743-Y743-Z743-AA743)),4),ROUND(SUM(Rates!$K$8*AS743),4)))</f>
        <v/>
      </c>
      <c r="AR743" s="184" t="str">
        <f t="shared" si="387"/>
        <v/>
      </c>
      <c r="AS743" s="185" t="str">
        <f t="shared" si="388"/>
        <v/>
      </c>
      <c r="AT743" s="177" t="str">
        <f t="shared" si="389"/>
        <v/>
      </c>
      <c r="AU743" s="13" t="str">
        <f>IF(AX743="","",IF(R743="Refreshment Beverage",ROUND((BA743-Y743-Z743-AA743)*VLOOKUP(VALUE(Q743),Rates!G$15:L$19,3,0),4),ROUND(AW743*(VLOOKUP(VALUE(Q743),Rates!G:L,3,0)),4)))</f>
        <v/>
      </c>
      <c r="AV743" s="183" t="str">
        <f t="shared" si="390"/>
        <v/>
      </c>
      <c r="AW743" s="186" t="str">
        <f t="shared" si="391"/>
        <v/>
      </c>
      <c r="AX743" s="184" t="str">
        <f t="shared" si="392"/>
        <v/>
      </c>
      <c r="AY743" s="186" t="str">
        <f>IF(AX743="","",IF(R743="Refreshment Beverage",ROUND(SUM(AX743*Rates!K$19),4),ROUND(SUM(AX743*(Rates!J$8/100)),4)))</f>
        <v/>
      </c>
      <c r="AZ743" s="183" t="str">
        <f t="shared" si="393"/>
        <v/>
      </c>
      <c r="BA743" s="185" t="str">
        <f t="shared" si="394"/>
        <v/>
      </c>
      <c r="BD743" s="171"/>
      <c r="BE743" s="171"/>
      <c r="BF743" s="171"/>
      <c r="BG743" s="171"/>
    </row>
    <row r="744" spans="1:59" ht="15" customHeight="1" x14ac:dyDescent="0.3">
      <c r="A744" s="172"/>
      <c r="B744" s="172"/>
      <c r="C744" s="172"/>
      <c r="D744" s="173"/>
      <c r="E744" s="173"/>
      <c r="F744" s="173"/>
      <c r="G744" s="173"/>
      <c r="H744" s="173"/>
      <c r="I744" s="174"/>
      <c r="J744" s="175"/>
      <c r="K744" s="176" t="str">
        <f t="shared" si="366"/>
        <v/>
      </c>
      <c r="L744" s="177" t="str">
        <f t="shared" si="367"/>
        <v/>
      </c>
      <c r="M744" s="178" t="str">
        <f t="shared" si="368"/>
        <v/>
      </c>
      <c r="N744" s="44" t="str" cm="1">
        <f t="array" ref="N744">IFERROR(IF(_xlfn.SINGLE(A:A)="","",IF(R744="Beer",SUM(LOOKUP(2,1/(Rates!$B$3:$B$5&lt;=W744)/(Rates!$C$3:$C$5&gt;=W744),Rates!$D$3:$D$5)*(X744/100)*W744),IF(R744="Refreshment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44" t="str">
        <f t="shared" si="369"/>
        <v/>
      </c>
      <c r="P744" s="13"/>
      <c r="Q744" s="179" t="str">
        <f t="shared" si="370"/>
        <v/>
      </c>
      <c r="R744" s="180" t="str">
        <f t="shared" si="371"/>
        <v/>
      </c>
      <c r="S744" s="13" t="str">
        <f>IF(A744="","",IF(R744="Refreshment Beverage",VLOOKUP(VALUE(Q744),Rates!G$15:L$19,2,0),VLOOKUP(VALUE(Q744),Rates!G$4:L$8,2,0)))</f>
        <v/>
      </c>
      <c r="T744" s="13" t="str">
        <f t="shared" si="372"/>
        <v/>
      </c>
      <c r="U744" s="181" t="str">
        <f t="shared" si="373"/>
        <v/>
      </c>
      <c r="V744" s="13" t="str">
        <f t="shared" si="374"/>
        <v/>
      </c>
      <c r="W744" s="13" t="str">
        <f t="shared" si="375"/>
        <v/>
      </c>
      <c r="X744" s="182" t="str">
        <f t="shared" si="376"/>
        <v/>
      </c>
      <c r="Y744" s="183" t="str">
        <f>IF(A:A="","",IF(R744="Refreshment Beverage",VLOOKUP(Q744,Rates!G$15:L$19,6,0)*W744,VLOOKUP(Q744,Rates!G$4:L$12,6,0)*W744))</f>
        <v/>
      </c>
      <c r="Z744" s="183" t="str">
        <f t="shared" si="377"/>
        <v/>
      </c>
      <c r="AA744" s="17">
        <f t="shared" si="365"/>
        <v>0</v>
      </c>
      <c r="AB744" s="177" t="str" cm="1">
        <f t="array" ref="AB744">IF(_xlfn.SINGLE(A:A)="","",IF(R744="Refreshment Beverage","",IF(AND(R744="Beer",Q744=0),SUM(LOOKUP(2,1/(Rates!$B$15:$B$18&lt;=W744)/(Rates!$C$15:$C$18&gt;=W744),Rates!$D$15:$D$18)*W744),VLOOKUP(VALUE(_xlfn.SINGLE(Q:Q)),Rates!A:B,2,0)*W744)))</f>
        <v/>
      </c>
      <c r="AC744" s="177" t="str" cm="1">
        <f t="array" ref="AC744">IF(_xlfn.SINGLE(A:A)="","",IF(R744="Refreshment Beverage","",IF(AND(R744="Beer",Q744=0),SUM(LOOKUP(2,1/(Rates!$B$15:$B$18&lt;=W744)/(Rates!$C$15:$C$18&gt;=W744),Rates!$E$15:$E$18)*W744),VLOOKUP(VALUE(_xlfn.SINGLE(Q:Q)),Rates!A:C,3,0)*W744)))</f>
        <v/>
      </c>
      <c r="AD744" s="168">
        <f>IFERROR(IF(OR(Q744=1,Q744=2,Q744=3,Q744=4),VLOOKUP(Q744,Rates!$A$31:$B$34,2,0)*W744,IF(V744=1,VLOOKUP(U744,'REB BEV MIN MKUP'!B:E,4,0),IF(V744&gt;1,VLOOKUP(VALUE(W744),'REB BEV MIN MKUP'!O:Q,3,0),0))),0)</f>
        <v>0</v>
      </c>
      <c r="AE744" s="177" t="str">
        <f t="shared" si="378"/>
        <v/>
      </c>
      <c r="AF744" s="13" t="str">
        <f t="shared" si="379"/>
        <v/>
      </c>
      <c r="AG744" s="177" t="str">
        <f t="shared" si="380"/>
        <v/>
      </c>
      <c r="AH744" s="184" t="str">
        <f t="shared" si="381"/>
        <v/>
      </c>
      <c r="AI744" s="184" t="str">
        <f>IF(AE:AE="","",IF(R744="Refreshment Beverage",AK744*(Rates!J$19/100),ROUND(SUM(AH744*(Rates!$J$8/100)),4)))</f>
        <v/>
      </c>
      <c r="AJ744" s="183" t="str">
        <f t="shared" si="382"/>
        <v/>
      </c>
      <c r="AK744" s="185" t="str">
        <f t="shared" si="383"/>
        <v/>
      </c>
      <c r="AL744" s="177" t="str">
        <f t="shared" si="384"/>
        <v/>
      </c>
      <c r="AM744" s="13" t="str">
        <f>IF(AS744="","",IF(R744="Refreshment Beverage",ROUND(AS744*Rates!K$19,4),ROUND(AO744*(VLOOKUP(VALUE(Q744),Rates!G$4:L$12,3,0)),4)))</f>
        <v/>
      </c>
      <c r="AN744" s="183" t="str">
        <f>IF(AS744="","",IF(R744="Refreshment Beverage",AS744*(Rates!J$19/100),MAX(AM744,AB744)))</f>
        <v/>
      </c>
      <c r="AO744" s="186" t="str">
        <f t="shared" si="385"/>
        <v/>
      </c>
      <c r="AP744" s="186" t="str">
        <f t="shared" si="386"/>
        <v/>
      </c>
      <c r="AQ744" s="186" t="str">
        <f>IF(AS744="","",IF(R744="Refreshment Beverage",ROUND(SUM(VLOOKUP(Q:Q,Rates!G$15:L$19,3,0)*(AS744-Y744-Z744-AA744)),4),ROUND(SUM(Rates!$K$8*AS744),4)))</f>
        <v/>
      </c>
      <c r="AR744" s="184" t="str">
        <f t="shared" si="387"/>
        <v/>
      </c>
      <c r="AS744" s="185" t="str">
        <f t="shared" si="388"/>
        <v/>
      </c>
      <c r="AT744" s="177" t="str">
        <f t="shared" si="389"/>
        <v/>
      </c>
      <c r="AU744" s="13" t="str">
        <f>IF(AX744="","",IF(R744="Refreshment Beverage",ROUND((BA744-Y744-Z744-AA744)*VLOOKUP(VALUE(Q744),Rates!G$15:L$19,3,0),4),ROUND(AW744*(VLOOKUP(VALUE(Q744),Rates!G:L,3,0)),4)))</f>
        <v/>
      </c>
      <c r="AV744" s="183" t="str">
        <f t="shared" si="390"/>
        <v/>
      </c>
      <c r="AW744" s="186" t="str">
        <f t="shared" si="391"/>
        <v/>
      </c>
      <c r="AX744" s="184" t="str">
        <f t="shared" si="392"/>
        <v/>
      </c>
      <c r="AY744" s="186" t="str">
        <f>IF(AX744="","",IF(R744="Refreshment Beverage",ROUND(SUM(AX744*Rates!K$19),4),ROUND(SUM(AX744*(Rates!J$8/100)),4)))</f>
        <v/>
      </c>
      <c r="AZ744" s="183" t="str">
        <f t="shared" si="393"/>
        <v/>
      </c>
      <c r="BA744" s="185" t="str">
        <f t="shared" si="394"/>
        <v/>
      </c>
      <c r="BD744" s="171"/>
      <c r="BE744" s="171"/>
      <c r="BF744" s="171"/>
      <c r="BG744" s="171"/>
    </row>
    <row r="745" spans="1:59" ht="15" customHeight="1" x14ac:dyDescent="0.3">
      <c r="A745" s="172"/>
      <c r="B745" s="172"/>
      <c r="C745" s="172"/>
      <c r="D745" s="173"/>
      <c r="E745" s="173"/>
      <c r="F745" s="173"/>
      <c r="G745" s="173"/>
      <c r="H745" s="173"/>
      <c r="I745" s="174"/>
      <c r="J745" s="175"/>
      <c r="K745" s="176" t="str">
        <f t="shared" si="366"/>
        <v/>
      </c>
      <c r="L745" s="177" t="str">
        <f t="shared" si="367"/>
        <v/>
      </c>
      <c r="M745" s="178" t="str">
        <f t="shared" si="368"/>
        <v/>
      </c>
      <c r="N745" s="44" t="str" cm="1">
        <f t="array" ref="N745">IFERROR(IF(_xlfn.SINGLE(A:A)="","",IF(R745="Beer",SUM(LOOKUP(2,1/(Rates!$B$3:$B$5&lt;=W745)/(Rates!$C$3:$C$5&gt;=W745),Rates!$D$3:$D$5)*(X745/100)*W745),IF(R745="Refreshment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44" t="str">
        <f t="shared" si="369"/>
        <v/>
      </c>
      <c r="P745" s="13"/>
      <c r="Q745" s="179" t="str">
        <f t="shared" si="370"/>
        <v/>
      </c>
      <c r="R745" s="180" t="str">
        <f t="shared" si="371"/>
        <v/>
      </c>
      <c r="S745" s="13" t="str">
        <f>IF(A745="","",IF(R745="Refreshment Beverage",VLOOKUP(VALUE(Q745),Rates!G$15:L$19,2,0),VLOOKUP(VALUE(Q745),Rates!G$4:L$8,2,0)))</f>
        <v/>
      </c>
      <c r="T745" s="13" t="str">
        <f t="shared" si="372"/>
        <v/>
      </c>
      <c r="U745" s="181" t="str">
        <f t="shared" si="373"/>
        <v/>
      </c>
      <c r="V745" s="13" t="str">
        <f t="shared" si="374"/>
        <v/>
      </c>
      <c r="W745" s="13" t="str">
        <f t="shared" si="375"/>
        <v/>
      </c>
      <c r="X745" s="182" t="str">
        <f t="shared" si="376"/>
        <v/>
      </c>
      <c r="Y745" s="183" t="str">
        <f>IF(A:A="","",IF(R745="Refreshment Beverage",VLOOKUP(Q745,Rates!G$15:L$19,6,0)*W745,VLOOKUP(Q745,Rates!G$4:L$12,6,0)*W745))</f>
        <v/>
      </c>
      <c r="Z745" s="183" t="str">
        <f t="shared" si="377"/>
        <v/>
      </c>
      <c r="AA745" s="17">
        <f t="shared" si="365"/>
        <v>0</v>
      </c>
      <c r="AB745" s="177" t="str" cm="1">
        <f t="array" ref="AB745">IF(_xlfn.SINGLE(A:A)="","",IF(R745="Refreshment Beverage","",IF(AND(R745="Beer",Q745=0),SUM(LOOKUP(2,1/(Rates!$B$15:$B$18&lt;=W745)/(Rates!$C$15:$C$18&gt;=W745),Rates!$D$15:$D$18)*W745),VLOOKUP(VALUE(_xlfn.SINGLE(Q:Q)),Rates!A:B,2,0)*W745)))</f>
        <v/>
      </c>
      <c r="AC745" s="177" t="str" cm="1">
        <f t="array" ref="AC745">IF(_xlfn.SINGLE(A:A)="","",IF(R745="Refreshment Beverage","",IF(AND(R745="Beer",Q745=0),SUM(LOOKUP(2,1/(Rates!$B$15:$B$18&lt;=W745)/(Rates!$C$15:$C$18&gt;=W745),Rates!$E$15:$E$18)*W745),VLOOKUP(VALUE(_xlfn.SINGLE(Q:Q)),Rates!A:C,3,0)*W745)))</f>
        <v/>
      </c>
      <c r="AD745" s="168">
        <f>IFERROR(IF(OR(Q745=1,Q745=2,Q745=3,Q745=4),VLOOKUP(Q745,Rates!$A$31:$B$34,2,0)*W745,IF(V745=1,VLOOKUP(U745,'REB BEV MIN MKUP'!B:E,4,0),IF(V745&gt;1,VLOOKUP(VALUE(W745),'REB BEV MIN MKUP'!O:Q,3,0),0))),0)</f>
        <v>0</v>
      </c>
      <c r="AE745" s="177" t="str">
        <f t="shared" si="378"/>
        <v/>
      </c>
      <c r="AF745" s="13" t="str">
        <f t="shared" si="379"/>
        <v/>
      </c>
      <c r="AG745" s="177" t="str">
        <f t="shared" si="380"/>
        <v/>
      </c>
      <c r="AH745" s="184" t="str">
        <f t="shared" si="381"/>
        <v/>
      </c>
      <c r="AI745" s="184" t="str">
        <f>IF(AE:AE="","",IF(R745="Refreshment Beverage",AK745*(Rates!J$19/100),ROUND(SUM(AH745*(Rates!$J$8/100)),4)))</f>
        <v/>
      </c>
      <c r="AJ745" s="183" t="str">
        <f t="shared" si="382"/>
        <v/>
      </c>
      <c r="AK745" s="185" t="str">
        <f t="shared" si="383"/>
        <v/>
      </c>
      <c r="AL745" s="177" t="str">
        <f t="shared" si="384"/>
        <v/>
      </c>
      <c r="AM745" s="13" t="str">
        <f>IF(AS745="","",IF(R745="Refreshment Beverage",ROUND(AS745*Rates!K$19,4),ROUND(AO745*(VLOOKUP(VALUE(Q745),Rates!G$4:L$12,3,0)),4)))</f>
        <v/>
      </c>
      <c r="AN745" s="183" t="str">
        <f>IF(AS745="","",IF(R745="Refreshment Beverage",AS745*(Rates!J$19/100),MAX(AM745,AB745)))</f>
        <v/>
      </c>
      <c r="AO745" s="186" t="str">
        <f t="shared" si="385"/>
        <v/>
      </c>
      <c r="AP745" s="186" t="str">
        <f t="shared" si="386"/>
        <v/>
      </c>
      <c r="AQ745" s="186" t="str">
        <f>IF(AS745="","",IF(R745="Refreshment Beverage",ROUND(SUM(VLOOKUP(Q:Q,Rates!G$15:L$19,3,0)*(AS745-Y745-Z745-AA745)),4),ROUND(SUM(Rates!$K$8*AS745),4)))</f>
        <v/>
      </c>
      <c r="AR745" s="184" t="str">
        <f t="shared" si="387"/>
        <v/>
      </c>
      <c r="AS745" s="185" t="str">
        <f t="shared" si="388"/>
        <v/>
      </c>
      <c r="AT745" s="177" t="str">
        <f t="shared" si="389"/>
        <v/>
      </c>
      <c r="AU745" s="13" t="str">
        <f>IF(AX745="","",IF(R745="Refreshment Beverage",ROUND((BA745-Y745-Z745-AA745)*VLOOKUP(VALUE(Q745),Rates!G$15:L$19,3,0),4),ROUND(AW745*(VLOOKUP(VALUE(Q745),Rates!G:L,3,0)),4)))</f>
        <v/>
      </c>
      <c r="AV745" s="183" t="str">
        <f t="shared" si="390"/>
        <v/>
      </c>
      <c r="AW745" s="186" t="str">
        <f t="shared" si="391"/>
        <v/>
      </c>
      <c r="AX745" s="184" t="str">
        <f t="shared" si="392"/>
        <v/>
      </c>
      <c r="AY745" s="186" t="str">
        <f>IF(AX745="","",IF(R745="Refreshment Beverage",ROUND(SUM(AX745*Rates!K$19),4),ROUND(SUM(AX745*(Rates!J$8/100)),4)))</f>
        <v/>
      </c>
      <c r="AZ745" s="183" t="str">
        <f t="shared" si="393"/>
        <v/>
      </c>
      <c r="BA745" s="185" t="str">
        <f t="shared" si="394"/>
        <v/>
      </c>
      <c r="BD745" s="171"/>
      <c r="BE745" s="171"/>
      <c r="BF745" s="171"/>
      <c r="BG745" s="171"/>
    </row>
    <row r="746" spans="1:59" ht="15" customHeight="1" x14ac:dyDescent="0.3">
      <c r="A746" s="172"/>
      <c r="B746" s="172"/>
      <c r="C746" s="172"/>
      <c r="D746" s="173"/>
      <c r="E746" s="173"/>
      <c r="F746" s="173"/>
      <c r="G746" s="173"/>
      <c r="H746" s="173"/>
      <c r="I746" s="174"/>
      <c r="J746" s="175"/>
      <c r="K746" s="176" t="str">
        <f t="shared" si="366"/>
        <v/>
      </c>
      <c r="L746" s="177" t="str">
        <f t="shared" si="367"/>
        <v/>
      </c>
      <c r="M746" s="178" t="str">
        <f t="shared" si="368"/>
        <v/>
      </c>
      <c r="N746" s="44" t="str" cm="1">
        <f t="array" ref="N746">IFERROR(IF(_xlfn.SINGLE(A:A)="","",IF(R746="Beer",SUM(LOOKUP(2,1/(Rates!$B$3:$B$5&lt;=W746)/(Rates!$C$3:$C$5&gt;=W746),Rates!$D$3:$D$5)*(X746/100)*W746),IF(R746="Refreshment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44" t="str">
        <f t="shared" si="369"/>
        <v/>
      </c>
      <c r="P746" s="13"/>
      <c r="Q746" s="179" t="str">
        <f t="shared" si="370"/>
        <v/>
      </c>
      <c r="R746" s="180" t="str">
        <f t="shared" si="371"/>
        <v/>
      </c>
      <c r="S746" s="13" t="str">
        <f>IF(A746="","",IF(R746="Refreshment Beverage",VLOOKUP(VALUE(Q746),Rates!G$15:L$19,2,0),VLOOKUP(VALUE(Q746),Rates!G$4:L$8,2,0)))</f>
        <v/>
      </c>
      <c r="T746" s="13" t="str">
        <f t="shared" si="372"/>
        <v/>
      </c>
      <c r="U746" s="181" t="str">
        <f t="shared" si="373"/>
        <v/>
      </c>
      <c r="V746" s="13" t="str">
        <f t="shared" si="374"/>
        <v/>
      </c>
      <c r="W746" s="13" t="str">
        <f t="shared" si="375"/>
        <v/>
      </c>
      <c r="X746" s="182" t="str">
        <f t="shared" si="376"/>
        <v/>
      </c>
      <c r="Y746" s="183" t="str">
        <f>IF(A:A="","",IF(R746="Refreshment Beverage",VLOOKUP(Q746,Rates!G$15:L$19,6,0)*W746,VLOOKUP(Q746,Rates!G$4:L$12,6,0)*W746))</f>
        <v/>
      </c>
      <c r="Z746" s="183" t="str">
        <f t="shared" si="377"/>
        <v/>
      </c>
      <c r="AA746" s="17">
        <f t="shared" si="365"/>
        <v>0</v>
      </c>
      <c r="AB746" s="177" t="str" cm="1">
        <f t="array" ref="AB746">IF(_xlfn.SINGLE(A:A)="","",IF(R746="Refreshment Beverage","",IF(AND(R746="Beer",Q746=0),SUM(LOOKUP(2,1/(Rates!$B$15:$B$18&lt;=W746)/(Rates!$C$15:$C$18&gt;=W746),Rates!$D$15:$D$18)*W746),VLOOKUP(VALUE(_xlfn.SINGLE(Q:Q)),Rates!A:B,2,0)*W746)))</f>
        <v/>
      </c>
      <c r="AC746" s="177" t="str" cm="1">
        <f t="array" ref="AC746">IF(_xlfn.SINGLE(A:A)="","",IF(R746="Refreshment Beverage","",IF(AND(R746="Beer",Q746=0),SUM(LOOKUP(2,1/(Rates!$B$15:$B$18&lt;=W746)/(Rates!$C$15:$C$18&gt;=W746),Rates!$E$15:$E$18)*W746),VLOOKUP(VALUE(_xlfn.SINGLE(Q:Q)),Rates!A:C,3,0)*W746)))</f>
        <v/>
      </c>
      <c r="AD746" s="168">
        <f>IFERROR(IF(OR(Q746=1,Q746=2,Q746=3,Q746=4),VLOOKUP(Q746,Rates!$A$31:$B$34,2,0)*W746,IF(V746=1,VLOOKUP(U746,'REB BEV MIN MKUP'!B:E,4,0),IF(V746&gt;1,VLOOKUP(VALUE(W746),'REB BEV MIN MKUP'!O:Q,3,0),0))),0)</f>
        <v>0</v>
      </c>
      <c r="AE746" s="177" t="str">
        <f t="shared" si="378"/>
        <v/>
      </c>
      <c r="AF746" s="13" t="str">
        <f t="shared" si="379"/>
        <v/>
      </c>
      <c r="AG746" s="177" t="str">
        <f t="shared" si="380"/>
        <v/>
      </c>
      <c r="AH746" s="184" t="str">
        <f t="shared" si="381"/>
        <v/>
      </c>
      <c r="AI746" s="184" t="str">
        <f>IF(AE:AE="","",IF(R746="Refreshment Beverage",AK746*(Rates!J$19/100),ROUND(SUM(AH746*(Rates!$J$8/100)),4)))</f>
        <v/>
      </c>
      <c r="AJ746" s="183" t="str">
        <f t="shared" si="382"/>
        <v/>
      </c>
      <c r="AK746" s="185" t="str">
        <f t="shared" si="383"/>
        <v/>
      </c>
      <c r="AL746" s="177" t="str">
        <f t="shared" si="384"/>
        <v/>
      </c>
      <c r="AM746" s="13" t="str">
        <f>IF(AS746="","",IF(R746="Refreshment Beverage",ROUND(AS746*Rates!K$19,4),ROUND(AO746*(VLOOKUP(VALUE(Q746),Rates!G$4:L$12,3,0)),4)))</f>
        <v/>
      </c>
      <c r="AN746" s="183" t="str">
        <f>IF(AS746="","",IF(R746="Refreshment Beverage",AS746*(Rates!J$19/100),MAX(AM746,AB746)))</f>
        <v/>
      </c>
      <c r="AO746" s="186" t="str">
        <f t="shared" si="385"/>
        <v/>
      </c>
      <c r="AP746" s="186" t="str">
        <f t="shared" si="386"/>
        <v/>
      </c>
      <c r="AQ746" s="186" t="str">
        <f>IF(AS746="","",IF(R746="Refreshment Beverage",ROUND(SUM(VLOOKUP(Q:Q,Rates!G$15:L$19,3,0)*(AS746-Y746-Z746-AA746)),4),ROUND(SUM(Rates!$K$8*AS746),4)))</f>
        <v/>
      </c>
      <c r="AR746" s="184" t="str">
        <f t="shared" si="387"/>
        <v/>
      </c>
      <c r="AS746" s="185" t="str">
        <f t="shared" si="388"/>
        <v/>
      </c>
      <c r="AT746" s="177" t="str">
        <f t="shared" si="389"/>
        <v/>
      </c>
      <c r="AU746" s="13" t="str">
        <f>IF(AX746="","",IF(R746="Refreshment Beverage",ROUND((BA746-Y746-Z746-AA746)*VLOOKUP(VALUE(Q746),Rates!G$15:L$19,3,0),4),ROUND(AW746*(VLOOKUP(VALUE(Q746),Rates!G:L,3,0)),4)))</f>
        <v/>
      </c>
      <c r="AV746" s="183" t="str">
        <f t="shared" si="390"/>
        <v/>
      </c>
      <c r="AW746" s="186" t="str">
        <f t="shared" si="391"/>
        <v/>
      </c>
      <c r="AX746" s="184" t="str">
        <f t="shared" si="392"/>
        <v/>
      </c>
      <c r="AY746" s="186" t="str">
        <f>IF(AX746="","",IF(R746="Refreshment Beverage",ROUND(SUM(AX746*Rates!K$19),4),ROUND(SUM(AX746*(Rates!J$8/100)),4)))</f>
        <v/>
      </c>
      <c r="AZ746" s="183" t="str">
        <f t="shared" si="393"/>
        <v/>
      </c>
      <c r="BA746" s="185" t="str">
        <f t="shared" si="394"/>
        <v/>
      </c>
      <c r="BD746" s="171"/>
      <c r="BE746" s="171"/>
      <c r="BF746" s="171"/>
      <c r="BG746" s="171"/>
    </row>
    <row r="747" spans="1:59" ht="15" customHeight="1" x14ac:dyDescent="0.3">
      <c r="A747" s="172"/>
      <c r="B747" s="172"/>
      <c r="C747" s="172"/>
      <c r="D747" s="173"/>
      <c r="E747" s="173"/>
      <c r="F747" s="173"/>
      <c r="G747" s="173"/>
      <c r="H747" s="173"/>
      <c r="I747" s="174"/>
      <c r="J747" s="175"/>
      <c r="K747" s="176" t="str">
        <f t="shared" si="366"/>
        <v/>
      </c>
      <c r="L747" s="177" t="str">
        <f t="shared" si="367"/>
        <v/>
      </c>
      <c r="M747" s="178" t="str">
        <f t="shared" si="368"/>
        <v/>
      </c>
      <c r="N747" s="44" t="str" cm="1">
        <f t="array" ref="N747">IFERROR(IF(_xlfn.SINGLE(A:A)="","",IF(R747="Beer",SUM(LOOKUP(2,1/(Rates!$B$3:$B$5&lt;=W747)/(Rates!$C$3:$C$5&gt;=W747),Rates!$D$3:$D$5)*(X747/100)*W747),IF(R747="Refreshment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44" t="str">
        <f t="shared" si="369"/>
        <v/>
      </c>
      <c r="P747" s="13"/>
      <c r="Q747" s="179" t="str">
        <f t="shared" si="370"/>
        <v/>
      </c>
      <c r="R747" s="180" t="str">
        <f t="shared" si="371"/>
        <v/>
      </c>
      <c r="S747" s="13" t="str">
        <f>IF(A747="","",IF(R747="Refreshment Beverage",VLOOKUP(VALUE(Q747),Rates!G$15:L$19,2,0),VLOOKUP(VALUE(Q747),Rates!G$4:L$8,2,0)))</f>
        <v/>
      </c>
      <c r="T747" s="13" t="str">
        <f t="shared" si="372"/>
        <v/>
      </c>
      <c r="U747" s="181" t="str">
        <f t="shared" si="373"/>
        <v/>
      </c>
      <c r="V747" s="13" t="str">
        <f t="shared" si="374"/>
        <v/>
      </c>
      <c r="W747" s="13" t="str">
        <f t="shared" si="375"/>
        <v/>
      </c>
      <c r="X747" s="182" t="str">
        <f t="shared" si="376"/>
        <v/>
      </c>
      <c r="Y747" s="183" t="str">
        <f>IF(A:A="","",IF(R747="Refreshment Beverage",VLOOKUP(Q747,Rates!G$15:L$19,6,0)*W747,VLOOKUP(Q747,Rates!G$4:L$12,6,0)*W747))</f>
        <v/>
      </c>
      <c r="Z747" s="183" t="str">
        <f t="shared" si="377"/>
        <v/>
      </c>
      <c r="AA747" s="17">
        <f t="shared" si="365"/>
        <v>0</v>
      </c>
      <c r="AB747" s="177" t="str" cm="1">
        <f t="array" ref="AB747">IF(_xlfn.SINGLE(A:A)="","",IF(R747="Refreshment Beverage","",IF(AND(R747="Beer",Q747=0),SUM(LOOKUP(2,1/(Rates!$B$15:$B$18&lt;=W747)/(Rates!$C$15:$C$18&gt;=W747),Rates!$D$15:$D$18)*W747),VLOOKUP(VALUE(_xlfn.SINGLE(Q:Q)),Rates!A:B,2,0)*W747)))</f>
        <v/>
      </c>
      <c r="AC747" s="177" t="str" cm="1">
        <f t="array" ref="AC747">IF(_xlfn.SINGLE(A:A)="","",IF(R747="Refreshment Beverage","",IF(AND(R747="Beer",Q747=0),SUM(LOOKUP(2,1/(Rates!$B$15:$B$18&lt;=W747)/(Rates!$C$15:$C$18&gt;=W747),Rates!$E$15:$E$18)*W747),VLOOKUP(VALUE(_xlfn.SINGLE(Q:Q)),Rates!A:C,3,0)*W747)))</f>
        <v/>
      </c>
      <c r="AD747" s="168">
        <f>IFERROR(IF(OR(Q747=1,Q747=2,Q747=3,Q747=4),VLOOKUP(Q747,Rates!$A$31:$B$34,2,0)*W747,IF(V747=1,VLOOKUP(U747,'REB BEV MIN MKUP'!B:E,4,0),IF(V747&gt;1,VLOOKUP(VALUE(W747),'REB BEV MIN MKUP'!O:Q,3,0),0))),0)</f>
        <v>0</v>
      </c>
      <c r="AE747" s="177" t="str">
        <f t="shared" si="378"/>
        <v/>
      </c>
      <c r="AF747" s="13" t="str">
        <f t="shared" si="379"/>
        <v/>
      </c>
      <c r="AG747" s="177" t="str">
        <f t="shared" si="380"/>
        <v/>
      </c>
      <c r="AH747" s="184" t="str">
        <f t="shared" si="381"/>
        <v/>
      </c>
      <c r="AI747" s="184" t="str">
        <f>IF(AE:AE="","",IF(R747="Refreshment Beverage",AK747*(Rates!J$19/100),ROUND(SUM(AH747*(Rates!$J$8/100)),4)))</f>
        <v/>
      </c>
      <c r="AJ747" s="183" t="str">
        <f t="shared" si="382"/>
        <v/>
      </c>
      <c r="AK747" s="185" t="str">
        <f t="shared" si="383"/>
        <v/>
      </c>
      <c r="AL747" s="177" t="str">
        <f t="shared" si="384"/>
        <v/>
      </c>
      <c r="AM747" s="13" t="str">
        <f>IF(AS747="","",IF(R747="Refreshment Beverage",ROUND(AS747*Rates!K$19,4),ROUND(AO747*(VLOOKUP(VALUE(Q747),Rates!G$4:L$12,3,0)),4)))</f>
        <v/>
      </c>
      <c r="AN747" s="183" t="str">
        <f>IF(AS747="","",IF(R747="Refreshment Beverage",AS747*(Rates!J$19/100),MAX(AM747,AB747)))</f>
        <v/>
      </c>
      <c r="AO747" s="186" t="str">
        <f t="shared" si="385"/>
        <v/>
      </c>
      <c r="AP747" s="186" t="str">
        <f t="shared" si="386"/>
        <v/>
      </c>
      <c r="AQ747" s="186" t="str">
        <f>IF(AS747="","",IF(R747="Refreshment Beverage",ROUND(SUM(VLOOKUP(Q:Q,Rates!G$15:L$19,3,0)*(AS747-Y747-Z747-AA747)),4),ROUND(SUM(Rates!$K$8*AS747),4)))</f>
        <v/>
      </c>
      <c r="AR747" s="184" t="str">
        <f t="shared" si="387"/>
        <v/>
      </c>
      <c r="AS747" s="185" t="str">
        <f t="shared" si="388"/>
        <v/>
      </c>
      <c r="AT747" s="177" t="str">
        <f t="shared" si="389"/>
        <v/>
      </c>
      <c r="AU747" s="13" t="str">
        <f>IF(AX747="","",IF(R747="Refreshment Beverage",ROUND((BA747-Y747-Z747-AA747)*VLOOKUP(VALUE(Q747),Rates!G$15:L$19,3,0),4),ROUND(AW747*(VLOOKUP(VALUE(Q747),Rates!G:L,3,0)),4)))</f>
        <v/>
      </c>
      <c r="AV747" s="183" t="str">
        <f t="shared" si="390"/>
        <v/>
      </c>
      <c r="AW747" s="186" t="str">
        <f t="shared" si="391"/>
        <v/>
      </c>
      <c r="AX747" s="184" t="str">
        <f t="shared" si="392"/>
        <v/>
      </c>
      <c r="AY747" s="186" t="str">
        <f>IF(AX747="","",IF(R747="Refreshment Beverage",ROUND(SUM(AX747*Rates!K$19),4),ROUND(SUM(AX747*(Rates!J$8/100)),4)))</f>
        <v/>
      </c>
      <c r="AZ747" s="183" t="str">
        <f t="shared" si="393"/>
        <v/>
      </c>
      <c r="BA747" s="185" t="str">
        <f t="shared" si="394"/>
        <v/>
      </c>
      <c r="BD747" s="171"/>
      <c r="BE747" s="171"/>
      <c r="BF747" s="171"/>
      <c r="BG747" s="171"/>
    </row>
    <row r="748" spans="1:59" ht="15" customHeight="1" x14ac:dyDescent="0.3">
      <c r="A748" s="172"/>
      <c r="B748" s="172"/>
      <c r="C748" s="172"/>
      <c r="D748" s="173"/>
      <c r="E748" s="173"/>
      <c r="F748" s="173"/>
      <c r="G748" s="173"/>
      <c r="H748" s="173"/>
      <c r="I748" s="174"/>
      <c r="J748" s="175"/>
      <c r="K748" s="176" t="str">
        <f t="shared" si="366"/>
        <v/>
      </c>
      <c r="L748" s="177" t="str">
        <f t="shared" si="367"/>
        <v/>
      </c>
      <c r="M748" s="178" t="str">
        <f t="shared" si="368"/>
        <v/>
      </c>
      <c r="N748" s="44" t="str" cm="1">
        <f t="array" ref="N748">IFERROR(IF(_xlfn.SINGLE(A:A)="","",IF(R748="Beer",SUM(LOOKUP(2,1/(Rates!$B$3:$B$5&lt;=W748)/(Rates!$C$3:$C$5&gt;=W748),Rates!$D$3:$D$5)*(X748/100)*W748),IF(R748="Refreshment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44" t="str">
        <f t="shared" si="369"/>
        <v/>
      </c>
      <c r="P748" s="13"/>
      <c r="Q748" s="179" t="str">
        <f t="shared" si="370"/>
        <v/>
      </c>
      <c r="R748" s="180" t="str">
        <f t="shared" si="371"/>
        <v/>
      </c>
      <c r="S748" s="13" t="str">
        <f>IF(A748="","",IF(R748="Refreshment Beverage",VLOOKUP(VALUE(Q748),Rates!G$15:L$19,2,0),VLOOKUP(VALUE(Q748),Rates!G$4:L$8,2,0)))</f>
        <v/>
      </c>
      <c r="T748" s="13" t="str">
        <f t="shared" si="372"/>
        <v/>
      </c>
      <c r="U748" s="181" t="str">
        <f t="shared" si="373"/>
        <v/>
      </c>
      <c r="V748" s="13" t="str">
        <f t="shared" si="374"/>
        <v/>
      </c>
      <c r="W748" s="13" t="str">
        <f t="shared" si="375"/>
        <v/>
      </c>
      <c r="X748" s="182" t="str">
        <f t="shared" si="376"/>
        <v/>
      </c>
      <c r="Y748" s="183" t="str">
        <f>IF(A:A="","",IF(R748="Refreshment Beverage",VLOOKUP(Q748,Rates!G$15:L$19,6,0)*W748,VLOOKUP(Q748,Rates!G$4:L$12,6,0)*W748))</f>
        <v/>
      </c>
      <c r="Z748" s="183" t="str">
        <f t="shared" si="377"/>
        <v/>
      </c>
      <c r="AA748" s="17">
        <f t="shared" si="365"/>
        <v>0</v>
      </c>
      <c r="AB748" s="177" t="str" cm="1">
        <f t="array" ref="AB748">IF(_xlfn.SINGLE(A:A)="","",IF(R748="Refreshment Beverage","",IF(AND(R748="Beer",Q748=0),SUM(LOOKUP(2,1/(Rates!$B$15:$B$18&lt;=W748)/(Rates!$C$15:$C$18&gt;=W748),Rates!$D$15:$D$18)*W748),VLOOKUP(VALUE(_xlfn.SINGLE(Q:Q)),Rates!A:B,2,0)*W748)))</f>
        <v/>
      </c>
      <c r="AC748" s="177" t="str" cm="1">
        <f t="array" ref="AC748">IF(_xlfn.SINGLE(A:A)="","",IF(R748="Refreshment Beverage","",IF(AND(R748="Beer",Q748=0),SUM(LOOKUP(2,1/(Rates!$B$15:$B$18&lt;=W748)/(Rates!$C$15:$C$18&gt;=W748),Rates!$E$15:$E$18)*W748),VLOOKUP(VALUE(_xlfn.SINGLE(Q:Q)),Rates!A:C,3,0)*W748)))</f>
        <v/>
      </c>
      <c r="AD748" s="168">
        <f>IFERROR(IF(OR(Q748=1,Q748=2,Q748=3,Q748=4),VLOOKUP(Q748,Rates!$A$31:$B$34,2,0)*W748,IF(V748=1,VLOOKUP(U748,'REB BEV MIN MKUP'!B:E,4,0),IF(V748&gt;1,VLOOKUP(VALUE(W748),'REB BEV MIN MKUP'!O:Q,3,0),0))),0)</f>
        <v>0</v>
      </c>
      <c r="AE748" s="177" t="str">
        <f t="shared" si="378"/>
        <v/>
      </c>
      <c r="AF748" s="13" t="str">
        <f t="shared" si="379"/>
        <v/>
      </c>
      <c r="AG748" s="177" t="str">
        <f t="shared" si="380"/>
        <v/>
      </c>
      <c r="AH748" s="184" t="str">
        <f t="shared" si="381"/>
        <v/>
      </c>
      <c r="AI748" s="184" t="str">
        <f>IF(AE:AE="","",IF(R748="Refreshment Beverage",AK748*(Rates!J$19/100),ROUND(SUM(AH748*(Rates!$J$8/100)),4)))</f>
        <v/>
      </c>
      <c r="AJ748" s="183" t="str">
        <f t="shared" si="382"/>
        <v/>
      </c>
      <c r="AK748" s="185" t="str">
        <f t="shared" si="383"/>
        <v/>
      </c>
      <c r="AL748" s="177" t="str">
        <f t="shared" si="384"/>
        <v/>
      </c>
      <c r="AM748" s="13" t="str">
        <f>IF(AS748="","",IF(R748="Refreshment Beverage",ROUND(AS748*Rates!K$19,4),ROUND(AO748*(VLOOKUP(VALUE(Q748),Rates!G$4:L$12,3,0)),4)))</f>
        <v/>
      </c>
      <c r="AN748" s="183" t="str">
        <f>IF(AS748="","",IF(R748="Refreshment Beverage",AS748*(Rates!J$19/100),MAX(AM748,AB748)))</f>
        <v/>
      </c>
      <c r="AO748" s="186" t="str">
        <f t="shared" si="385"/>
        <v/>
      </c>
      <c r="AP748" s="186" t="str">
        <f t="shared" si="386"/>
        <v/>
      </c>
      <c r="AQ748" s="186" t="str">
        <f>IF(AS748="","",IF(R748="Refreshment Beverage",ROUND(SUM(VLOOKUP(Q:Q,Rates!G$15:L$19,3,0)*(AS748-Y748-Z748-AA748)),4),ROUND(SUM(Rates!$K$8*AS748),4)))</f>
        <v/>
      </c>
      <c r="AR748" s="184" t="str">
        <f t="shared" si="387"/>
        <v/>
      </c>
      <c r="AS748" s="185" t="str">
        <f t="shared" si="388"/>
        <v/>
      </c>
      <c r="AT748" s="177" t="str">
        <f t="shared" si="389"/>
        <v/>
      </c>
      <c r="AU748" s="13" t="str">
        <f>IF(AX748="","",IF(R748="Refreshment Beverage",ROUND((BA748-Y748-Z748-AA748)*VLOOKUP(VALUE(Q748),Rates!G$15:L$19,3,0),4),ROUND(AW748*(VLOOKUP(VALUE(Q748),Rates!G:L,3,0)),4)))</f>
        <v/>
      </c>
      <c r="AV748" s="183" t="str">
        <f t="shared" si="390"/>
        <v/>
      </c>
      <c r="AW748" s="186" t="str">
        <f t="shared" si="391"/>
        <v/>
      </c>
      <c r="AX748" s="184" t="str">
        <f t="shared" si="392"/>
        <v/>
      </c>
      <c r="AY748" s="186" t="str">
        <f>IF(AX748="","",IF(R748="Refreshment Beverage",ROUND(SUM(AX748*Rates!K$19),4),ROUND(SUM(AX748*(Rates!J$8/100)),4)))</f>
        <v/>
      </c>
      <c r="AZ748" s="183" t="str">
        <f t="shared" si="393"/>
        <v/>
      </c>
      <c r="BA748" s="185" t="str">
        <f t="shared" si="394"/>
        <v/>
      </c>
      <c r="BD748" s="171"/>
      <c r="BE748" s="171"/>
      <c r="BF748" s="171"/>
      <c r="BG748" s="171"/>
    </row>
    <row r="749" spans="1:59" ht="15" customHeight="1" x14ac:dyDescent="0.3">
      <c r="A749" s="172"/>
      <c r="B749" s="172"/>
      <c r="C749" s="172"/>
      <c r="D749" s="173"/>
      <c r="E749" s="173"/>
      <c r="F749" s="173"/>
      <c r="G749" s="173"/>
      <c r="H749" s="173"/>
      <c r="I749" s="174"/>
      <c r="J749" s="175"/>
      <c r="K749" s="176" t="str">
        <f t="shared" si="366"/>
        <v/>
      </c>
      <c r="L749" s="177" t="str">
        <f t="shared" si="367"/>
        <v/>
      </c>
      <c r="M749" s="178" t="str">
        <f t="shared" si="368"/>
        <v/>
      </c>
      <c r="N749" s="44" t="str" cm="1">
        <f t="array" ref="N749">IFERROR(IF(_xlfn.SINGLE(A:A)="","",IF(R749="Beer",SUM(LOOKUP(2,1/(Rates!$B$3:$B$5&lt;=W749)/(Rates!$C$3:$C$5&gt;=W749),Rates!$D$3:$D$5)*(X749/100)*W749),IF(R749="Refreshment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44" t="str">
        <f t="shared" si="369"/>
        <v/>
      </c>
      <c r="P749" s="13"/>
      <c r="Q749" s="179" t="str">
        <f t="shared" si="370"/>
        <v/>
      </c>
      <c r="R749" s="180" t="str">
        <f t="shared" si="371"/>
        <v/>
      </c>
      <c r="S749" s="13" t="str">
        <f>IF(A749="","",IF(R749="Refreshment Beverage",VLOOKUP(VALUE(Q749),Rates!G$15:L$19,2,0),VLOOKUP(VALUE(Q749),Rates!G$4:L$8,2,0)))</f>
        <v/>
      </c>
      <c r="T749" s="13" t="str">
        <f t="shared" si="372"/>
        <v/>
      </c>
      <c r="U749" s="181" t="str">
        <f t="shared" si="373"/>
        <v/>
      </c>
      <c r="V749" s="13" t="str">
        <f t="shared" si="374"/>
        <v/>
      </c>
      <c r="W749" s="13" t="str">
        <f t="shared" si="375"/>
        <v/>
      </c>
      <c r="X749" s="182" t="str">
        <f t="shared" si="376"/>
        <v/>
      </c>
      <c r="Y749" s="183" t="str">
        <f>IF(A:A="","",IF(R749="Refreshment Beverage",VLOOKUP(Q749,Rates!G$15:L$19,6,0)*W749,VLOOKUP(Q749,Rates!G$4:L$12,6,0)*W749))</f>
        <v/>
      </c>
      <c r="Z749" s="183" t="str">
        <f t="shared" si="377"/>
        <v/>
      </c>
      <c r="AA749" s="17">
        <f t="shared" si="365"/>
        <v>0</v>
      </c>
      <c r="AB749" s="177" t="str" cm="1">
        <f t="array" ref="AB749">IF(_xlfn.SINGLE(A:A)="","",IF(R749="Refreshment Beverage","",IF(AND(R749="Beer",Q749=0),SUM(LOOKUP(2,1/(Rates!$B$15:$B$18&lt;=W749)/(Rates!$C$15:$C$18&gt;=W749),Rates!$D$15:$D$18)*W749),VLOOKUP(VALUE(_xlfn.SINGLE(Q:Q)),Rates!A:B,2,0)*W749)))</f>
        <v/>
      </c>
      <c r="AC749" s="177" t="str" cm="1">
        <f t="array" ref="AC749">IF(_xlfn.SINGLE(A:A)="","",IF(R749="Refreshment Beverage","",IF(AND(R749="Beer",Q749=0),SUM(LOOKUP(2,1/(Rates!$B$15:$B$18&lt;=W749)/(Rates!$C$15:$C$18&gt;=W749),Rates!$E$15:$E$18)*W749),VLOOKUP(VALUE(_xlfn.SINGLE(Q:Q)),Rates!A:C,3,0)*W749)))</f>
        <v/>
      </c>
      <c r="AD749" s="168">
        <f>IFERROR(IF(OR(Q749=1,Q749=2,Q749=3,Q749=4),VLOOKUP(Q749,Rates!$A$31:$B$34,2,0)*W749,IF(V749=1,VLOOKUP(U749,'REB BEV MIN MKUP'!B:E,4,0),IF(V749&gt;1,VLOOKUP(VALUE(W749),'REB BEV MIN MKUP'!O:Q,3,0),0))),0)</f>
        <v>0</v>
      </c>
      <c r="AE749" s="177" t="str">
        <f t="shared" si="378"/>
        <v/>
      </c>
      <c r="AF749" s="13" t="str">
        <f t="shared" si="379"/>
        <v/>
      </c>
      <c r="AG749" s="177" t="str">
        <f t="shared" si="380"/>
        <v/>
      </c>
      <c r="AH749" s="184" t="str">
        <f t="shared" si="381"/>
        <v/>
      </c>
      <c r="AI749" s="184" t="str">
        <f>IF(AE:AE="","",IF(R749="Refreshment Beverage",AK749*(Rates!J$19/100),ROUND(SUM(AH749*(Rates!$J$8/100)),4)))</f>
        <v/>
      </c>
      <c r="AJ749" s="183" t="str">
        <f t="shared" si="382"/>
        <v/>
      </c>
      <c r="AK749" s="185" t="str">
        <f t="shared" si="383"/>
        <v/>
      </c>
      <c r="AL749" s="177" t="str">
        <f t="shared" si="384"/>
        <v/>
      </c>
      <c r="AM749" s="13" t="str">
        <f>IF(AS749="","",IF(R749="Refreshment Beverage",ROUND(AS749*Rates!K$19,4),ROUND(AO749*(VLOOKUP(VALUE(Q749),Rates!G$4:L$12,3,0)),4)))</f>
        <v/>
      </c>
      <c r="AN749" s="183" t="str">
        <f>IF(AS749="","",IF(R749="Refreshment Beverage",AS749*(Rates!J$19/100),MAX(AM749,AB749)))</f>
        <v/>
      </c>
      <c r="AO749" s="186" t="str">
        <f t="shared" si="385"/>
        <v/>
      </c>
      <c r="AP749" s="186" t="str">
        <f t="shared" si="386"/>
        <v/>
      </c>
      <c r="AQ749" s="186" t="str">
        <f>IF(AS749="","",IF(R749="Refreshment Beverage",ROUND(SUM(VLOOKUP(Q:Q,Rates!G$15:L$19,3,0)*(AS749-Y749-Z749-AA749)),4),ROUND(SUM(Rates!$K$8*AS749),4)))</f>
        <v/>
      </c>
      <c r="AR749" s="184" t="str">
        <f t="shared" si="387"/>
        <v/>
      </c>
      <c r="AS749" s="185" t="str">
        <f t="shared" si="388"/>
        <v/>
      </c>
      <c r="AT749" s="177" t="str">
        <f t="shared" si="389"/>
        <v/>
      </c>
      <c r="AU749" s="13" t="str">
        <f>IF(AX749="","",IF(R749="Refreshment Beverage",ROUND((BA749-Y749-Z749-AA749)*VLOOKUP(VALUE(Q749),Rates!G$15:L$19,3,0),4),ROUND(AW749*(VLOOKUP(VALUE(Q749),Rates!G:L,3,0)),4)))</f>
        <v/>
      </c>
      <c r="AV749" s="183" t="str">
        <f t="shared" si="390"/>
        <v/>
      </c>
      <c r="AW749" s="186" t="str">
        <f t="shared" si="391"/>
        <v/>
      </c>
      <c r="AX749" s="184" t="str">
        <f t="shared" si="392"/>
        <v/>
      </c>
      <c r="AY749" s="186" t="str">
        <f>IF(AX749="","",IF(R749="Refreshment Beverage",ROUND(SUM(AX749*Rates!K$19),4),ROUND(SUM(AX749*(Rates!J$8/100)),4)))</f>
        <v/>
      </c>
      <c r="AZ749" s="183" t="str">
        <f t="shared" si="393"/>
        <v/>
      </c>
      <c r="BA749" s="185" t="str">
        <f t="shared" si="394"/>
        <v/>
      </c>
      <c r="BD749" s="171"/>
      <c r="BE749" s="171"/>
      <c r="BF749" s="171"/>
      <c r="BG749" s="171"/>
    </row>
    <row r="750" spans="1:59" ht="15" customHeight="1" x14ac:dyDescent="0.3">
      <c r="A750" s="172"/>
      <c r="B750" s="172"/>
      <c r="C750" s="172"/>
      <c r="D750" s="173"/>
      <c r="E750" s="173"/>
      <c r="F750" s="173"/>
      <c r="G750" s="173"/>
      <c r="H750" s="173"/>
      <c r="I750" s="174"/>
      <c r="J750" s="175"/>
      <c r="K750" s="176" t="str">
        <f t="shared" si="366"/>
        <v/>
      </c>
      <c r="L750" s="177" t="str">
        <f t="shared" si="367"/>
        <v/>
      </c>
      <c r="M750" s="178" t="str">
        <f t="shared" si="368"/>
        <v/>
      </c>
      <c r="N750" s="44" t="str" cm="1">
        <f t="array" ref="N750">IFERROR(IF(_xlfn.SINGLE(A:A)="","",IF(R750="Beer",SUM(LOOKUP(2,1/(Rates!$B$3:$B$5&lt;=W750)/(Rates!$C$3:$C$5&gt;=W750),Rates!$D$3:$D$5)*(X750/100)*W750),IF(R750="Refreshment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44" t="str">
        <f t="shared" si="369"/>
        <v/>
      </c>
      <c r="P750" s="13"/>
      <c r="Q750" s="179" t="str">
        <f t="shared" si="370"/>
        <v/>
      </c>
      <c r="R750" s="180" t="str">
        <f t="shared" si="371"/>
        <v/>
      </c>
      <c r="S750" s="13" t="str">
        <f>IF(A750="","",IF(R750="Refreshment Beverage",VLOOKUP(VALUE(Q750),Rates!G$15:L$19,2,0),VLOOKUP(VALUE(Q750),Rates!G$4:L$8,2,0)))</f>
        <v/>
      </c>
      <c r="T750" s="13" t="str">
        <f t="shared" si="372"/>
        <v/>
      </c>
      <c r="U750" s="181" t="str">
        <f t="shared" si="373"/>
        <v/>
      </c>
      <c r="V750" s="13" t="str">
        <f t="shared" si="374"/>
        <v/>
      </c>
      <c r="W750" s="13" t="str">
        <f t="shared" si="375"/>
        <v/>
      </c>
      <c r="X750" s="182" t="str">
        <f t="shared" si="376"/>
        <v/>
      </c>
      <c r="Y750" s="183" t="str">
        <f>IF(A:A="","",IF(R750="Refreshment Beverage",VLOOKUP(Q750,Rates!G$15:L$19,6,0)*W750,VLOOKUP(Q750,Rates!G$4:L$12,6,0)*W750))</f>
        <v/>
      </c>
      <c r="Z750" s="183" t="str">
        <f t="shared" si="377"/>
        <v/>
      </c>
      <c r="AA750" s="17">
        <f t="shared" si="365"/>
        <v>0</v>
      </c>
      <c r="AB750" s="177" t="str" cm="1">
        <f t="array" ref="AB750">IF(_xlfn.SINGLE(A:A)="","",IF(R750="Refreshment Beverage","",IF(AND(R750="Beer",Q750=0),SUM(LOOKUP(2,1/(Rates!$B$15:$B$18&lt;=W750)/(Rates!$C$15:$C$18&gt;=W750),Rates!$D$15:$D$18)*W750),VLOOKUP(VALUE(_xlfn.SINGLE(Q:Q)),Rates!A:B,2,0)*W750)))</f>
        <v/>
      </c>
      <c r="AC750" s="177" t="str" cm="1">
        <f t="array" ref="AC750">IF(_xlfn.SINGLE(A:A)="","",IF(R750="Refreshment Beverage","",IF(AND(R750="Beer",Q750=0),SUM(LOOKUP(2,1/(Rates!$B$15:$B$18&lt;=W750)/(Rates!$C$15:$C$18&gt;=W750),Rates!$E$15:$E$18)*W750),VLOOKUP(VALUE(_xlfn.SINGLE(Q:Q)),Rates!A:C,3,0)*W750)))</f>
        <v/>
      </c>
      <c r="AD750" s="168">
        <f>IFERROR(IF(OR(Q750=1,Q750=2,Q750=3,Q750=4),VLOOKUP(Q750,Rates!$A$31:$B$34,2,0)*W750,IF(V750=1,VLOOKUP(U750,'REB BEV MIN MKUP'!B:E,4,0),IF(V750&gt;1,VLOOKUP(VALUE(W750),'REB BEV MIN MKUP'!O:Q,3,0),0))),0)</f>
        <v>0</v>
      </c>
      <c r="AE750" s="177" t="str">
        <f t="shared" si="378"/>
        <v/>
      </c>
      <c r="AF750" s="13" t="str">
        <f t="shared" si="379"/>
        <v/>
      </c>
      <c r="AG750" s="177" t="str">
        <f t="shared" si="380"/>
        <v/>
      </c>
      <c r="AH750" s="184" t="str">
        <f t="shared" si="381"/>
        <v/>
      </c>
      <c r="AI750" s="184" t="str">
        <f>IF(AE:AE="","",IF(R750="Refreshment Beverage",AK750*(Rates!J$19/100),ROUND(SUM(AH750*(Rates!$J$8/100)),4)))</f>
        <v/>
      </c>
      <c r="AJ750" s="183" t="str">
        <f t="shared" si="382"/>
        <v/>
      </c>
      <c r="AK750" s="185" t="str">
        <f t="shared" si="383"/>
        <v/>
      </c>
      <c r="AL750" s="177" t="str">
        <f t="shared" si="384"/>
        <v/>
      </c>
      <c r="AM750" s="13" t="str">
        <f>IF(AS750="","",IF(R750="Refreshment Beverage",ROUND(AS750*Rates!K$19,4),ROUND(AO750*(VLOOKUP(VALUE(Q750),Rates!G$4:L$12,3,0)),4)))</f>
        <v/>
      </c>
      <c r="AN750" s="183" t="str">
        <f>IF(AS750="","",IF(R750="Refreshment Beverage",AS750*(Rates!J$19/100),MAX(AM750,AB750)))</f>
        <v/>
      </c>
      <c r="AO750" s="186" t="str">
        <f t="shared" si="385"/>
        <v/>
      </c>
      <c r="AP750" s="186" t="str">
        <f t="shared" si="386"/>
        <v/>
      </c>
      <c r="AQ750" s="186" t="str">
        <f>IF(AS750="","",IF(R750="Refreshment Beverage",ROUND(SUM(VLOOKUP(Q:Q,Rates!G$15:L$19,3,0)*(AS750-Y750-Z750-AA750)),4),ROUND(SUM(Rates!$K$8*AS750),4)))</f>
        <v/>
      </c>
      <c r="AR750" s="184" t="str">
        <f t="shared" si="387"/>
        <v/>
      </c>
      <c r="AS750" s="185" t="str">
        <f t="shared" si="388"/>
        <v/>
      </c>
      <c r="AT750" s="177" t="str">
        <f t="shared" si="389"/>
        <v/>
      </c>
      <c r="AU750" s="13" t="str">
        <f>IF(AX750="","",IF(R750="Refreshment Beverage",ROUND((BA750-Y750-Z750-AA750)*VLOOKUP(VALUE(Q750),Rates!G$15:L$19,3,0),4),ROUND(AW750*(VLOOKUP(VALUE(Q750),Rates!G:L,3,0)),4)))</f>
        <v/>
      </c>
      <c r="AV750" s="183" t="str">
        <f t="shared" si="390"/>
        <v/>
      </c>
      <c r="AW750" s="186" t="str">
        <f t="shared" si="391"/>
        <v/>
      </c>
      <c r="AX750" s="184" t="str">
        <f t="shared" si="392"/>
        <v/>
      </c>
      <c r="AY750" s="186" t="str">
        <f>IF(AX750="","",IF(R750="Refreshment Beverage",ROUND(SUM(AX750*Rates!K$19),4),ROUND(SUM(AX750*(Rates!J$8/100)),4)))</f>
        <v/>
      </c>
      <c r="AZ750" s="183" t="str">
        <f t="shared" si="393"/>
        <v/>
      </c>
      <c r="BA750" s="185" t="str">
        <f t="shared" si="394"/>
        <v/>
      </c>
      <c r="BD750" s="171"/>
      <c r="BE750" s="171"/>
      <c r="BF750" s="171"/>
      <c r="BG750" s="171"/>
    </row>
    <row r="751" spans="1:59" ht="15" customHeight="1" x14ac:dyDescent="0.3">
      <c r="A751" s="172"/>
      <c r="B751" s="172"/>
      <c r="C751" s="172"/>
      <c r="D751" s="173"/>
      <c r="E751" s="173"/>
      <c r="F751" s="173"/>
      <c r="G751" s="173"/>
      <c r="H751" s="173"/>
      <c r="I751" s="174"/>
      <c r="J751" s="175"/>
      <c r="K751" s="176" t="str">
        <f t="shared" si="366"/>
        <v/>
      </c>
      <c r="L751" s="177" t="str">
        <f t="shared" si="367"/>
        <v/>
      </c>
      <c r="M751" s="178" t="str">
        <f t="shared" si="368"/>
        <v/>
      </c>
      <c r="N751" s="44" t="str" cm="1">
        <f t="array" ref="N751">IFERROR(IF(_xlfn.SINGLE(A:A)="","",IF(R751="Beer",SUM(LOOKUP(2,1/(Rates!$B$3:$B$5&lt;=W751)/(Rates!$C$3:$C$5&gt;=W751),Rates!$D$3:$D$5)*(X751/100)*W751),IF(R751="Refreshment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44" t="str">
        <f t="shared" si="369"/>
        <v/>
      </c>
      <c r="P751" s="13"/>
      <c r="Q751" s="179" t="str">
        <f t="shared" si="370"/>
        <v/>
      </c>
      <c r="R751" s="180" t="str">
        <f t="shared" si="371"/>
        <v/>
      </c>
      <c r="S751" s="13" t="str">
        <f>IF(A751="","",IF(R751="Refreshment Beverage",VLOOKUP(VALUE(Q751),Rates!G$15:L$19,2,0),VLOOKUP(VALUE(Q751),Rates!G$4:L$8,2,0)))</f>
        <v/>
      </c>
      <c r="T751" s="13" t="str">
        <f t="shared" si="372"/>
        <v/>
      </c>
      <c r="U751" s="181" t="str">
        <f t="shared" si="373"/>
        <v/>
      </c>
      <c r="V751" s="13" t="str">
        <f t="shared" si="374"/>
        <v/>
      </c>
      <c r="W751" s="13" t="str">
        <f t="shared" si="375"/>
        <v/>
      </c>
      <c r="X751" s="182" t="str">
        <f t="shared" si="376"/>
        <v/>
      </c>
      <c r="Y751" s="183" t="str">
        <f>IF(A:A="","",IF(R751="Refreshment Beverage",VLOOKUP(Q751,Rates!G$15:L$19,6,0)*W751,VLOOKUP(Q751,Rates!G$4:L$12,6,0)*W751))</f>
        <v/>
      </c>
      <c r="Z751" s="183" t="str">
        <f t="shared" si="377"/>
        <v/>
      </c>
      <c r="AA751" s="17">
        <f t="shared" si="365"/>
        <v>0</v>
      </c>
      <c r="AB751" s="177" t="str" cm="1">
        <f t="array" ref="AB751">IF(_xlfn.SINGLE(A:A)="","",IF(R751="Refreshment Beverage","",IF(AND(R751="Beer",Q751=0),SUM(LOOKUP(2,1/(Rates!$B$15:$B$18&lt;=W751)/(Rates!$C$15:$C$18&gt;=W751),Rates!$D$15:$D$18)*W751),VLOOKUP(VALUE(_xlfn.SINGLE(Q:Q)),Rates!A:B,2,0)*W751)))</f>
        <v/>
      </c>
      <c r="AC751" s="177" t="str" cm="1">
        <f t="array" ref="AC751">IF(_xlfn.SINGLE(A:A)="","",IF(R751="Refreshment Beverage","",IF(AND(R751="Beer",Q751=0),SUM(LOOKUP(2,1/(Rates!$B$15:$B$18&lt;=W751)/(Rates!$C$15:$C$18&gt;=W751),Rates!$E$15:$E$18)*W751),VLOOKUP(VALUE(_xlfn.SINGLE(Q:Q)),Rates!A:C,3,0)*W751)))</f>
        <v/>
      </c>
      <c r="AD751" s="168">
        <f>IFERROR(IF(OR(Q751=1,Q751=2,Q751=3,Q751=4),VLOOKUP(Q751,Rates!$A$31:$B$34,2,0)*W751,IF(V751=1,VLOOKUP(U751,'REB BEV MIN MKUP'!B:E,4,0),IF(V751&gt;1,VLOOKUP(VALUE(W751),'REB BEV MIN MKUP'!O:Q,3,0),0))),0)</f>
        <v>0</v>
      </c>
      <c r="AE751" s="177" t="str">
        <f t="shared" si="378"/>
        <v/>
      </c>
      <c r="AF751" s="13" t="str">
        <f t="shared" si="379"/>
        <v/>
      </c>
      <c r="AG751" s="177" t="str">
        <f t="shared" si="380"/>
        <v/>
      </c>
      <c r="AH751" s="184" t="str">
        <f t="shared" si="381"/>
        <v/>
      </c>
      <c r="AI751" s="184" t="str">
        <f>IF(AE:AE="","",IF(R751="Refreshment Beverage",AK751*(Rates!J$19/100),ROUND(SUM(AH751*(Rates!$J$8/100)),4)))</f>
        <v/>
      </c>
      <c r="AJ751" s="183" t="str">
        <f t="shared" si="382"/>
        <v/>
      </c>
      <c r="AK751" s="185" t="str">
        <f t="shared" si="383"/>
        <v/>
      </c>
      <c r="AL751" s="177" t="str">
        <f t="shared" si="384"/>
        <v/>
      </c>
      <c r="AM751" s="13" t="str">
        <f>IF(AS751="","",IF(R751="Refreshment Beverage",ROUND(AS751*Rates!K$19,4),ROUND(AO751*(VLOOKUP(VALUE(Q751),Rates!G$4:L$12,3,0)),4)))</f>
        <v/>
      </c>
      <c r="AN751" s="183" t="str">
        <f>IF(AS751="","",IF(R751="Refreshment Beverage",AS751*(Rates!J$19/100),MAX(AM751,AB751)))</f>
        <v/>
      </c>
      <c r="AO751" s="186" t="str">
        <f t="shared" si="385"/>
        <v/>
      </c>
      <c r="AP751" s="186" t="str">
        <f t="shared" si="386"/>
        <v/>
      </c>
      <c r="AQ751" s="186" t="str">
        <f>IF(AS751="","",IF(R751="Refreshment Beverage",ROUND(SUM(VLOOKUP(Q:Q,Rates!G$15:L$19,3,0)*(AS751-Y751-Z751-AA751)),4),ROUND(SUM(Rates!$K$8*AS751),4)))</f>
        <v/>
      </c>
      <c r="AR751" s="184" t="str">
        <f t="shared" si="387"/>
        <v/>
      </c>
      <c r="AS751" s="185" t="str">
        <f t="shared" si="388"/>
        <v/>
      </c>
      <c r="AT751" s="177" t="str">
        <f t="shared" si="389"/>
        <v/>
      </c>
      <c r="AU751" s="13" t="str">
        <f>IF(AX751="","",IF(R751="Refreshment Beverage",ROUND((BA751-Y751-Z751-AA751)*VLOOKUP(VALUE(Q751),Rates!G$15:L$19,3,0),4),ROUND(AW751*(VLOOKUP(VALUE(Q751),Rates!G:L,3,0)),4)))</f>
        <v/>
      </c>
      <c r="AV751" s="183" t="str">
        <f t="shared" si="390"/>
        <v/>
      </c>
      <c r="AW751" s="186" t="str">
        <f t="shared" si="391"/>
        <v/>
      </c>
      <c r="AX751" s="184" t="str">
        <f t="shared" si="392"/>
        <v/>
      </c>
      <c r="AY751" s="186" t="str">
        <f>IF(AX751="","",IF(R751="Refreshment Beverage",ROUND(SUM(AX751*Rates!K$19),4),ROUND(SUM(AX751*(Rates!J$8/100)),4)))</f>
        <v/>
      </c>
      <c r="AZ751" s="183" t="str">
        <f t="shared" si="393"/>
        <v/>
      </c>
      <c r="BA751" s="185" t="str">
        <f t="shared" si="394"/>
        <v/>
      </c>
      <c r="BD751" s="171"/>
      <c r="BE751" s="171"/>
      <c r="BF751" s="171"/>
      <c r="BG751" s="171"/>
    </row>
    <row r="752" spans="1:59" ht="15" customHeight="1" x14ac:dyDescent="0.3">
      <c r="A752" s="172"/>
      <c r="B752" s="172"/>
      <c r="C752" s="172"/>
      <c r="D752" s="173"/>
      <c r="E752" s="173"/>
      <c r="F752" s="173"/>
      <c r="G752" s="173"/>
      <c r="H752" s="173"/>
      <c r="I752" s="174"/>
      <c r="J752" s="175"/>
      <c r="K752" s="176" t="str">
        <f t="shared" si="366"/>
        <v/>
      </c>
      <c r="L752" s="177" t="str">
        <f t="shared" si="367"/>
        <v/>
      </c>
      <c r="M752" s="178" t="str">
        <f t="shared" si="368"/>
        <v/>
      </c>
      <c r="N752" s="44" t="str" cm="1">
        <f t="array" ref="N752">IFERROR(IF(_xlfn.SINGLE(A:A)="","",IF(R752="Beer",SUM(LOOKUP(2,1/(Rates!$B$3:$B$5&lt;=W752)/(Rates!$C$3:$C$5&gt;=W752),Rates!$D$3:$D$5)*(X752/100)*W752),IF(R752="Refreshment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44" t="str">
        <f t="shared" si="369"/>
        <v/>
      </c>
      <c r="P752" s="13"/>
      <c r="Q752" s="179" t="str">
        <f t="shared" si="370"/>
        <v/>
      </c>
      <c r="R752" s="180" t="str">
        <f t="shared" si="371"/>
        <v/>
      </c>
      <c r="S752" s="13" t="str">
        <f>IF(A752="","",IF(R752="Refreshment Beverage",VLOOKUP(VALUE(Q752),Rates!G$15:L$19,2,0),VLOOKUP(VALUE(Q752),Rates!G$4:L$8,2,0)))</f>
        <v/>
      </c>
      <c r="T752" s="13" t="str">
        <f t="shared" si="372"/>
        <v/>
      </c>
      <c r="U752" s="181" t="str">
        <f t="shared" si="373"/>
        <v/>
      </c>
      <c r="V752" s="13" t="str">
        <f t="shared" si="374"/>
        <v/>
      </c>
      <c r="W752" s="13" t="str">
        <f t="shared" si="375"/>
        <v/>
      </c>
      <c r="X752" s="182" t="str">
        <f t="shared" si="376"/>
        <v/>
      </c>
      <c r="Y752" s="183" t="str">
        <f>IF(A:A="","",IF(R752="Refreshment Beverage",VLOOKUP(Q752,Rates!G$15:L$19,6,0)*W752,VLOOKUP(Q752,Rates!G$4:L$12,6,0)*W752))</f>
        <v/>
      </c>
      <c r="Z752" s="183" t="str">
        <f t="shared" si="377"/>
        <v/>
      </c>
      <c r="AA752" s="17">
        <f t="shared" si="365"/>
        <v>0</v>
      </c>
      <c r="AB752" s="177" t="str" cm="1">
        <f t="array" ref="AB752">IF(_xlfn.SINGLE(A:A)="","",IF(R752="Refreshment Beverage","",IF(AND(R752="Beer",Q752=0),SUM(LOOKUP(2,1/(Rates!$B$15:$B$18&lt;=W752)/(Rates!$C$15:$C$18&gt;=W752),Rates!$D$15:$D$18)*W752),VLOOKUP(VALUE(_xlfn.SINGLE(Q:Q)),Rates!A:B,2,0)*W752)))</f>
        <v/>
      </c>
      <c r="AC752" s="177" t="str" cm="1">
        <f t="array" ref="AC752">IF(_xlfn.SINGLE(A:A)="","",IF(R752="Refreshment Beverage","",IF(AND(R752="Beer",Q752=0),SUM(LOOKUP(2,1/(Rates!$B$15:$B$18&lt;=W752)/(Rates!$C$15:$C$18&gt;=W752),Rates!$E$15:$E$18)*W752),VLOOKUP(VALUE(_xlfn.SINGLE(Q:Q)),Rates!A:C,3,0)*W752)))</f>
        <v/>
      </c>
      <c r="AD752" s="168">
        <f>IFERROR(IF(OR(Q752=1,Q752=2,Q752=3,Q752=4),VLOOKUP(Q752,Rates!$A$31:$B$34,2,0)*W752,IF(V752=1,VLOOKUP(U752,'REB BEV MIN MKUP'!B:E,4,0),IF(V752&gt;1,VLOOKUP(VALUE(W752),'REB BEV MIN MKUP'!O:Q,3,0),0))),0)</f>
        <v>0</v>
      </c>
      <c r="AE752" s="177" t="str">
        <f t="shared" si="378"/>
        <v/>
      </c>
      <c r="AF752" s="13" t="str">
        <f t="shared" si="379"/>
        <v/>
      </c>
      <c r="AG752" s="177" t="str">
        <f t="shared" si="380"/>
        <v/>
      </c>
      <c r="AH752" s="184" t="str">
        <f t="shared" si="381"/>
        <v/>
      </c>
      <c r="AI752" s="184" t="str">
        <f>IF(AE:AE="","",IF(R752="Refreshment Beverage",AK752*(Rates!J$19/100),ROUND(SUM(AH752*(Rates!$J$8/100)),4)))</f>
        <v/>
      </c>
      <c r="AJ752" s="183" t="str">
        <f t="shared" si="382"/>
        <v/>
      </c>
      <c r="AK752" s="185" t="str">
        <f t="shared" si="383"/>
        <v/>
      </c>
      <c r="AL752" s="177" t="str">
        <f t="shared" si="384"/>
        <v/>
      </c>
      <c r="AM752" s="13" t="str">
        <f>IF(AS752="","",IF(R752="Refreshment Beverage",ROUND(AS752*Rates!K$19,4),ROUND(AO752*(VLOOKUP(VALUE(Q752),Rates!G$4:L$12,3,0)),4)))</f>
        <v/>
      </c>
      <c r="AN752" s="183" t="str">
        <f>IF(AS752="","",IF(R752="Refreshment Beverage",AS752*(Rates!J$19/100),MAX(AM752,AB752)))</f>
        <v/>
      </c>
      <c r="AO752" s="186" t="str">
        <f t="shared" si="385"/>
        <v/>
      </c>
      <c r="AP752" s="186" t="str">
        <f t="shared" si="386"/>
        <v/>
      </c>
      <c r="AQ752" s="186" t="str">
        <f>IF(AS752="","",IF(R752="Refreshment Beverage",ROUND(SUM(VLOOKUP(Q:Q,Rates!G$15:L$19,3,0)*(AS752-Y752-Z752-AA752)),4),ROUND(SUM(Rates!$K$8*AS752),4)))</f>
        <v/>
      </c>
      <c r="AR752" s="184" t="str">
        <f t="shared" si="387"/>
        <v/>
      </c>
      <c r="AS752" s="185" t="str">
        <f t="shared" si="388"/>
        <v/>
      </c>
      <c r="AT752" s="177" t="str">
        <f t="shared" si="389"/>
        <v/>
      </c>
      <c r="AU752" s="13" t="str">
        <f>IF(AX752="","",IF(R752="Refreshment Beverage",ROUND((BA752-Y752-Z752-AA752)*VLOOKUP(VALUE(Q752),Rates!G$15:L$19,3,0),4),ROUND(AW752*(VLOOKUP(VALUE(Q752),Rates!G:L,3,0)),4)))</f>
        <v/>
      </c>
      <c r="AV752" s="183" t="str">
        <f t="shared" si="390"/>
        <v/>
      </c>
      <c r="AW752" s="186" t="str">
        <f t="shared" si="391"/>
        <v/>
      </c>
      <c r="AX752" s="184" t="str">
        <f t="shared" si="392"/>
        <v/>
      </c>
      <c r="AY752" s="186" t="str">
        <f>IF(AX752="","",IF(R752="Refreshment Beverage",ROUND(SUM(AX752*Rates!K$19),4),ROUND(SUM(AX752*(Rates!J$8/100)),4)))</f>
        <v/>
      </c>
      <c r="AZ752" s="183" t="str">
        <f t="shared" si="393"/>
        <v/>
      </c>
      <c r="BA752" s="185" t="str">
        <f t="shared" si="394"/>
        <v/>
      </c>
      <c r="BD752" s="171"/>
      <c r="BE752" s="171"/>
      <c r="BF752" s="171"/>
      <c r="BG752" s="171"/>
    </row>
    <row r="753" spans="1:59" ht="15" customHeight="1" x14ac:dyDescent="0.3">
      <c r="A753" s="172"/>
      <c r="B753" s="172"/>
      <c r="C753" s="172"/>
      <c r="D753" s="173"/>
      <c r="E753" s="173"/>
      <c r="F753" s="173"/>
      <c r="G753" s="173"/>
      <c r="H753" s="173"/>
      <c r="I753" s="174"/>
      <c r="J753" s="175"/>
      <c r="K753" s="176" t="str">
        <f t="shared" si="366"/>
        <v/>
      </c>
      <c r="L753" s="177" t="str">
        <f t="shared" si="367"/>
        <v/>
      </c>
      <c r="M753" s="178" t="str">
        <f t="shared" si="368"/>
        <v/>
      </c>
      <c r="N753" s="44" t="str" cm="1">
        <f t="array" ref="N753">IFERROR(IF(_xlfn.SINGLE(A:A)="","",IF(R753="Beer",SUM(LOOKUP(2,1/(Rates!$B$3:$B$5&lt;=W753)/(Rates!$C$3:$C$5&gt;=W753),Rates!$D$3:$D$5)*(X753/100)*W753),IF(R753="Refreshment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44" t="str">
        <f t="shared" si="369"/>
        <v/>
      </c>
      <c r="P753" s="13"/>
      <c r="Q753" s="179" t="str">
        <f t="shared" si="370"/>
        <v/>
      </c>
      <c r="R753" s="180" t="str">
        <f t="shared" si="371"/>
        <v/>
      </c>
      <c r="S753" s="13" t="str">
        <f>IF(A753="","",IF(R753="Refreshment Beverage",VLOOKUP(VALUE(Q753),Rates!G$15:L$19,2,0),VLOOKUP(VALUE(Q753),Rates!G$4:L$8,2,0)))</f>
        <v/>
      </c>
      <c r="T753" s="13" t="str">
        <f t="shared" si="372"/>
        <v/>
      </c>
      <c r="U753" s="181" t="str">
        <f t="shared" si="373"/>
        <v/>
      </c>
      <c r="V753" s="13" t="str">
        <f t="shared" si="374"/>
        <v/>
      </c>
      <c r="W753" s="13" t="str">
        <f t="shared" si="375"/>
        <v/>
      </c>
      <c r="X753" s="182" t="str">
        <f t="shared" si="376"/>
        <v/>
      </c>
      <c r="Y753" s="183" t="str">
        <f>IF(A:A="","",IF(R753="Refreshment Beverage",VLOOKUP(Q753,Rates!G$15:L$19,6,0)*W753,VLOOKUP(Q753,Rates!G$4:L$12,6,0)*W753))</f>
        <v/>
      </c>
      <c r="Z753" s="183" t="str">
        <f t="shared" si="377"/>
        <v/>
      </c>
      <c r="AA753" s="17">
        <f t="shared" si="365"/>
        <v>0</v>
      </c>
      <c r="AB753" s="177" t="str" cm="1">
        <f t="array" ref="AB753">IF(_xlfn.SINGLE(A:A)="","",IF(R753="Refreshment Beverage","",IF(AND(R753="Beer",Q753=0),SUM(LOOKUP(2,1/(Rates!$B$15:$B$18&lt;=W753)/(Rates!$C$15:$C$18&gt;=W753),Rates!$D$15:$D$18)*W753),VLOOKUP(VALUE(_xlfn.SINGLE(Q:Q)),Rates!A:B,2,0)*W753)))</f>
        <v/>
      </c>
      <c r="AC753" s="177" t="str" cm="1">
        <f t="array" ref="AC753">IF(_xlfn.SINGLE(A:A)="","",IF(R753="Refreshment Beverage","",IF(AND(R753="Beer",Q753=0),SUM(LOOKUP(2,1/(Rates!$B$15:$B$18&lt;=W753)/(Rates!$C$15:$C$18&gt;=W753),Rates!$E$15:$E$18)*W753),VLOOKUP(VALUE(_xlfn.SINGLE(Q:Q)),Rates!A:C,3,0)*W753)))</f>
        <v/>
      </c>
      <c r="AD753" s="168">
        <f>IFERROR(IF(OR(Q753=1,Q753=2,Q753=3,Q753=4),VLOOKUP(Q753,Rates!$A$31:$B$34,2,0)*W753,IF(V753=1,VLOOKUP(U753,'REB BEV MIN MKUP'!B:E,4,0),IF(V753&gt;1,VLOOKUP(VALUE(W753),'REB BEV MIN MKUP'!O:Q,3,0),0))),0)</f>
        <v>0</v>
      </c>
      <c r="AE753" s="177" t="str">
        <f t="shared" si="378"/>
        <v/>
      </c>
      <c r="AF753" s="13" t="str">
        <f t="shared" si="379"/>
        <v/>
      </c>
      <c r="AG753" s="177" t="str">
        <f t="shared" si="380"/>
        <v/>
      </c>
      <c r="AH753" s="184" t="str">
        <f t="shared" si="381"/>
        <v/>
      </c>
      <c r="AI753" s="184" t="str">
        <f>IF(AE:AE="","",IF(R753="Refreshment Beverage",AK753*(Rates!J$19/100),ROUND(SUM(AH753*(Rates!$J$8/100)),4)))</f>
        <v/>
      </c>
      <c r="AJ753" s="183" t="str">
        <f t="shared" si="382"/>
        <v/>
      </c>
      <c r="AK753" s="185" t="str">
        <f t="shared" si="383"/>
        <v/>
      </c>
      <c r="AL753" s="177" t="str">
        <f t="shared" si="384"/>
        <v/>
      </c>
      <c r="AM753" s="13" t="str">
        <f>IF(AS753="","",IF(R753="Refreshment Beverage",ROUND(AS753*Rates!K$19,4),ROUND(AO753*(VLOOKUP(VALUE(Q753),Rates!G$4:L$12,3,0)),4)))</f>
        <v/>
      </c>
      <c r="AN753" s="183" t="str">
        <f>IF(AS753="","",IF(R753="Refreshment Beverage",AS753*(Rates!J$19/100),MAX(AM753,AB753)))</f>
        <v/>
      </c>
      <c r="AO753" s="186" t="str">
        <f t="shared" si="385"/>
        <v/>
      </c>
      <c r="AP753" s="186" t="str">
        <f t="shared" si="386"/>
        <v/>
      </c>
      <c r="AQ753" s="186" t="str">
        <f>IF(AS753="","",IF(R753="Refreshment Beverage",ROUND(SUM(VLOOKUP(Q:Q,Rates!G$15:L$19,3,0)*(AS753-Y753-Z753-AA753)),4),ROUND(SUM(Rates!$K$8*AS753),4)))</f>
        <v/>
      </c>
      <c r="AR753" s="184" t="str">
        <f t="shared" si="387"/>
        <v/>
      </c>
      <c r="AS753" s="185" t="str">
        <f t="shared" si="388"/>
        <v/>
      </c>
      <c r="AT753" s="177" t="str">
        <f t="shared" si="389"/>
        <v/>
      </c>
      <c r="AU753" s="13" t="str">
        <f>IF(AX753="","",IF(R753="Refreshment Beverage",ROUND((BA753-Y753-Z753-AA753)*VLOOKUP(VALUE(Q753),Rates!G$15:L$19,3,0),4),ROUND(AW753*(VLOOKUP(VALUE(Q753),Rates!G:L,3,0)),4)))</f>
        <v/>
      </c>
      <c r="AV753" s="183" t="str">
        <f t="shared" si="390"/>
        <v/>
      </c>
      <c r="AW753" s="186" t="str">
        <f t="shared" si="391"/>
        <v/>
      </c>
      <c r="AX753" s="184" t="str">
        <f t="shared" si="392"/>
        <v/>
      </c>
      <c r="AY753" s="186" t="str">
        <f>IF(AX753="","",IF(R753="Refreshment Beverage",ROUND(SUM(AX753*Rates!K$19),4),ROUND(SUM(AX753*(Rates!J$8/100)),4)))</f>
        <v/>
      </c>
      <c r="AZ753" s="183" t="str">
        <f t="shared" si="393"/>
        <v/>
      </c>
      <c r="BA753" s="185" t="str">
        <f t="shared" si="394"/>
        <v/>
      </c>
      <c r="BD753" s="171"/>
      <c r="BE753" s="171"/>
      <c r="BF753" s="171"/>
      <c r="BG753" s="171"/>
    </row>
    <row r="754" spans="1:59" ht="15" customHeight="1" x14ac:dyDescent="0.3">
      <c r="A754" s="172"/>
      <c r="B754" s="172"/>
      <c r="C754" s="172"/>
      <c r="D754" s="173"/>
      <c r="E754" s="173"/>
      <c r="F754" s="173"/>
      <c r="G754" s="173"/>
      <c r="H754" s="173"/>
      <c r="I754" s="174"/>
      <c r="J754" s="175"/>
      <c r="K754" s="176" t="str">
        <f t="shared" si="366"/>
        <v/>
      </c>
      <c r="L754" s="177" t="str">
        <f t="shared" si="367"/>
        <v/>
      </c>
      <c r="M754" s="178" t="str">
        <f t="shared" si="368"/>
        <v/>
      </c>
      <c r="N754" s="44" t="str" cm="1">
        <f t="array" ref="N754">IFERROR(IF(_xlfn.SINGLE(A:A)="","",IF(R754="Beer",SUM(LOOKUP(2,1/(Rates!$B$3:$B$5&lt;=W754)/(Rates!$C$3:$C$5&gt;=W754),Rates!$D$3:$D$5)*(X754/100)*W754),IF(R754="Refreshment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44" t="str">
        <f t="shared" si="369"/>
        <v/>
      </c>
      <c r="P754" s="13"/>
      <c r="Q754" s="179" t="str">
        <f t="shared" si="370"/>
        <v/>
      </c>
      <c r="R754" s="180" t="str">
        <f t="shared" si="371"/>
        <v/>
      </c>
      <c r="S754" s="13" t="str">
        <f>IF(A754="","",IF(R754="Refreshment Beverage",VLOOKUP(VALUE(Q754),Rates!G$15:L$19,2,0),VLOOKUP(VALUE(Q754),Rates!G$4:L$8,2,0)))</f>
        <v/>
      </c>
      <c r="T754" s="13" t="str">
        <f t="shared" si="372"/>
        <v/>
      </c>
      <c r="U754" s="181" t="str">
        <f t="shared" si="373"/>
        <v/>
      </c>
      <c r="V754" s="13" t="str">
        <f t="shared" si="374"/>
        <v/>
      </c>
      <c r="W754" s="13" t="str">
        <f t="shared" si="375"/>
        <v/>
      </c>
      <c r="X754" s="182" t="str">
        <f t="shared" si="376"/>
        <v/>
      </c>
      <c r="Y754" s="183" t="str">
        <f>IF(A:A="","",IF(R754="Refreshment Beverage",VLOOKUP(Q754,Rates!G$15:L$19,6,0)*W754,VLOOKUP(Q754,Rates!G$4:L$12,6,0)*W754))</f>
        <v/>
      </c>
      <c r="Z754" s="183" t="str">
        <f t="shared" si="377"/>
        <v/>
      </c>
      <c r="AA754" s="17">
        <f t="shared" si="365"/>
        <v>0</v>
      </c>
      <c r="AB754" s="177" t="str" cm="1">
        <f t="array" ref="AB754">IF(_xlfn.SINGLE(A:A)="","",IF(R754="Refreshment Beverage","",IF(AND(R754="Beer",Q754=0),SUM(LOOKUP(2,1/(Rates!$B$15:$B$18&lt;=W754)/(Rates!$C$15:$C$18&gt;=W754),Rates!$D$15:$D$18)*W754),VLOOKUP(VALUE(_xlfn.SINGLE(Q:Q)),Rates!A:B,2,0)*W754)))</f>
        <v/>
      </c>
      <c r="AC754" s="177" t="str" cm="1">
        <f t="array" ref="AC754">IF(_xlfn.SINGLE(A:A)="","",IF(R754="Refreshment Beverage","",IF(AND(R754="Beer",Q754=0),SUM(LOOKUP(2,1/(Rates!$B$15:$B$18&lt;=W754)/(Rates!$C$15:$C$18&gt;=W754),Rates!$E$15:$E$18)*W754),VLOOKUP(VALUE(_xlfn.SINGLE(Q:Q)),Rates!A:C,3,0)*W754)))</f>
        <v/>
      </c>
      <c r="AD754" s="168">
        <f>IFERROR(IF(OR(Q754=1,Q754=2,Q754=3,Q754=4),VLOOKUP(Q754,Rates!$A$31:$B$34,2,0)*W754,IF(V754=1,VLOOKUP(U754,'REB BEV MIN MKUP'!B:E,4,0),IF(V754&gt;1,VLOOKUP(VALUE(W754),'REB BEV MIN MKUP'!O:Q,3,0),0))),0)</f>
        <v>0</v>
      </c>
      <c r="AE754" s="177" t="str">
        <f t="shared" si="378"/>
        <v/>
      </c>
      <c r="AF754" s="13" t="str">
        <f t="shared" si="379"/>
        <v/>
      </c>
      <c r="AG754" s="177" t="str">
        <f t="shared" si="380"/>
        <v/>
      </c>
      <c r="AH754" s="184" t="str">
        <f t="shared" si="381"/>
        <v/>
      </c>
      <c r="AI754" s="184" t="str">
        <f>IF(AE:AE="","",IF(R754="Refreshment Beverage",AK754*(Rates!J$19/100),ROUND(SUM(AH754*(Rates!$J$8/100)),4)))</f>
        <v/>
      </c>
      <c r="AJ754" s="183" t="str">
        <f t="shared" si="382"/>
        <v/>
      </c>
      <c r="AK754" s="185" t="str">
        <f t="shared" si="383"/>
        <v/>
      </c>
      <c r="AL754" s="177" t="str">
        <f t="shared" si="384"/>
        <v/>
      </c>
      <c r="AM754" s="13" t="str">
        <f>IF(AS754="","",IF(R754="Refreshment Beverage",ROUND(AS754*Rates!K$19,4),ROUND(AO754*(VLOOKUP(VALUE(Q754),Rates!G$4:L$12,3,0)),4)))</f>
        <v/>
      </c>
      <c r="AN754" s="183" t="str">
        <f>IF(AS754="","",IF(R754="Refreshment Beverage",AS754*(Rates!J$19/100),MAX(AM754,AB754)))</f>
        <v/>
      </c>
      <c r="AO754" s="186" t="str">
        <f t="shared" si="385"/>
        <v/>
      </c>
      <c r="AP754" s="186" t="str">
        <f t="shared" si="386"/>
        <v/>
      </c>
      <c r="AQ754" s="186" t="str">
        <f>IF(AS754="","",IF(R754="Refreshment Beverage",ROUND(SUM(VLOOKUP(Q:Q,Rates!G$15:L$19,3,0)*(AS754-Y754-Z754-AA754)),4),ROUND(SUM(Rates!$K$8*AS754),4)))</f>
        <v/>
      </c>
      <c r="AR754" s="184" t="str">
        <f t="shared" si="387"/>
        <v/>
      </c>
      <c r="AS754" s="185" t="str">
        <f t="shared" si="388"/>
        <v/>
      </c>
      <c r="AT754" s="177" t="str">
        <f t="shared" si="389"/>
        <v/>
      </c>
      <c r="AU754" s="13" t="str">
        <f>IF(AX754="","",IF(R754="Refreshment Beverage",ROUND((BA754-Y754-Z754-AA754)*VLOOKUP(VALUE(Q754),Rates!G$15:L$19,3,0),4),ROUND(AW754*(VLOOKUP(VALUE(Q754),Rates!G:L,3,0)),4)))</f>
        <v/>
      </c>
      <c r="AV754" s="183" t="str">
        <f t="shared" si="390"/>
        <v/>
      </c>
      <c r="AW754" s="186" t="str">
        <f t="shared" si="391"/>
        <v/>
      </c>
      <c r="AX754" s="184" t="str">
        <f t="shared" si="392"/>
        <v/>
      </c>
      <c r="AY754" s="186" t="str">
        <f>IF(AX754="","",IF(R754="Refreshment Beverage",ROUND(SUM(AX754*Rates!K$19),4),ROUND(SUM(AX754*(Rates!J$8/100)),4)))</f>
        <v/>
      </c>
      <c r="AZ754" s="183" t="str">
        <f t="shared" si="393"/>
        <v/>
      </c>
      <c r="BA754" s="185" t="str">
        <f t="shared" si="394"/>
        <v/>
      </c>
      <c r="BD754" s="171"/>
      <c r="BE754" s="171"/>
      <c r="BF754" s="171"/>
      <c r="BG754" s="171"/>
    </row>
    <row r="755" spans="1:59" ht="15" customHeight="1" x14ac:dyDescent="0.3">
      <c r="A755" s="172"/>
      <c r="B755" s="172"/>
      <c r="C755" s="172"/>
      <c r="D755" s="173"/>
      <c r="E755" s="173"/>
      <c r="F755" s="173"/>
      <c r="G755" s="173"/>
      <c r="H755" s="173"/>
      <c r="I755" s="174"/>
      <c r="J755" s="175"/>
      <c r="K755" s="176" t="str">
        <f t="shared" si="366"/>
        <v/>
      </c>
      <c r="L755" s="177" t="str">
        <f t="shared" si="367"/>
        <v/>
      </c>
      <c r="M755" s="178" t="str">
        <f t="shared" si="368"/>
        <v/>
      </c>
      <c r="N755" s="44" t="str" cm="1">
        <f t="array" ref="N755">IFERROR(IF(_xlfn.SINGLE(A:A)="","",IF(R755="Beer",SUM(LOOKUP(2,1/(Rates!$B$3:$B$5&lt;=W755)/(Rates!$C$3:$C$5&gt;=W755),Rates!$D$3:$D$5)*(X755/100)*W755),IF(R755="Refreshment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44" t="str">
        <f t="shared" si="369"/>
        <v/>
      </c>
      <c r="P755" s="13"/>
      <c r="Q755" s="179" t="str">
        <f t="shared" si="370"/>
        <v/>
      </c>
      <c r="R755" s="180" t="str">
        <f t="shared" si="371"/>
        <v/>
      </c>
      <c r="S755" s="13" t="str">
        <f>IF(A755="","",IF(R755="Refreshment Beverage",VLOOKUP(VALUE(Q755),Rates!G$15:L$19,2,0),VLOOKUP(VALUE(Q755),Rates!G$4:L$8,2,0)))</f>
        <v/>
      </c>
      <c r="T755" s="13" t="str">
        <f t="shared" si="372"/>
        <v/>
      </c>
      <c r="U755" s="181" t="str">
        <f t="shared" si="373"/>
        <v/>
      </c>
      <c r="V755" s="13" t="str">
        <f t="shared" si="374"/>
        <v/>
      </c>
      <c r="W755" s="13" t="str">
        <f t="shared" si="375"/>
        <v/>
      </c>
      <c r="X755" s="182" t="str">
        <f t="shared" si="376"/>
        <v/>
      </c>
      <c r="Y755" s="183" t="str">
        <f>IF(A:A="","",IF(R755="Refreshment Beverage",VLOOKUP(Q755,Rates!G$15:L$19,6,0)*W755,VLOOKUP(Q755,Rates!G$4:L$12,6,0)*W755))</f>
        <v/>
      </c>
      <c r="Z755" s="183" t="str">
        <f t="shared" si="377"/>
        <v/>
      </c>
      <c r="AA755" s="17">
        <f t="shared" si="365"/>
        <v>0</v>
      </c>
      <c r="AB755" s="177" t="str" cm="1">
        <f t="array" ref="AB755">IF(_xlfn.SINGLE(A:A)="","",IF(R755="Refreshment Beverage","",IF(AND(R755="Beer",Q755=0),SUM(LOOKUP(2,1/(Rates!$B$15:$B$18&lt;=W755)/(Rates!$C$15:$C$18&gt;=W755),Rates!$D$15:$D$18)*W755),VLOOKUP(VALUE(_xlfn.SINGLE(Q:Q)),Rates!A:B,2,0)*W755)))</f>
        <v/>
      </c>
      <c r="AC755" s="177" t="str" cm="1">
        <f t="array" ref="AC755">IF(_xlfn.SINGLE(A:A)="","",IF(R755="Refreshment Beverage","",IF(AND(R755="Beer",Q755=0),SUM(LOOKUP(2,1/(Rates!$B$15:$B$18&lt;=W755)/(Rates!$C$15:$C$18&gt;=W755),Rates!$E$15:$E$18)*W755),VLOOKUP(VALUE(_xlfn.SINGLE(Q:Q)),Rates!A:C,3,0)*W755)))</f>
        <v/>
      </c>
      <c r="AD755" s="168">
        <f>IFERROR(IF(OR(Q755=1,Q755=2,Q755=3,Q755=4),VLOOKUP(Q755,Rates!$A$31:$B$34,2,0)*W755,IF(V755=1,VLOOKUP(U755,'REB BEV MIN MKUP'!B:E,4,0),IF(V755&gt;1,VLOOKUP(VALUE(W755),'REB BEV MIN MKUP'!O:Q,3,0),0))),0)</f>
        <v>0</v>
      </c>
      <c r="AE755" s="177" t="str">
        <f t="shared" si="378"/>
        <v/>
      </c>
      <c r="AF755" s="13" t="str">
        <f t="shared" si="379"/>
        <v/>
      </c>
      <c r="AG755" s="177" t="str">
        <f t="shared" si="380"/>
        <v/>
      </c>
      <c r="AH755" s="184" t="str">
        <f t="shared" si="381"/>
        <v/>
      </c>
      <c r="AI755" s="184" t="str">
        <f>IF(AE:AE="","",IF(R755="Refreshment Beverage",AK755*(Rates!J$19/100),ROUND(SUM(AH755*(Rates!$J$8/100)),4)))</f>
        <v/>
      </c>
      <c r="AJ755" s="183" t="str">
        <f t="shared" si="382"/>
        <v/>
      </c>
      <c r="AK755" s="185" t="str">
        <f t="shared" si="383"/>
        <v/>
      </c>
      <c r="AL755" s="177" t="str">
        <f t="shared" si="384"/>
        <v/>
      </c>
      <c r="AM755" s="13" t="str">
        <f>IF(AS755="","",IF(R755="Refreshment Beverage",ROUND(AS755*Rates!K$19,4),ROUND(AO755*(VLOOKUP(VALUE(Q755),Rates!G$4:L$12,3,0)),4)))</f>
        <v/>
      </c>
      <c r="AN755" s="183" t="str">
        <f>IF(AS755="","",IF(R755="Refreshment Beverage",AS755*(Rates!J$19/100),MAX(AM755,AB755)))</f>
        <v/>
      </c>
      <c r="AO755" s="186" t="str">
        <f t="shared" si="385"/>
        <v/>
      </c>
      <c r="AP755" s="186" t="str">
        <f t="shared" si="386"/>
        <v/>
      </c>
      <c r="AQ755" s="186" t="str">
        <f>IF(AS755="","",IF(R755="Refreshment Beverage",ROUND(SUM(VLOOKUP(Q:Q,Rates!G$15:L$19,3,0)*(AS755-Y755-Z755-AA755)),4),ROUND(SUM(Rates!$K$8*AS755),4)))</f>
        <v/>
      </c>
      <c r="AR755" s="184" t="str">
        <f t="shared" si="387"/>
        <v/>
      </c>
      <c r="AS755" s="185" t="str">
        <f t="shared" si="388"/>
        <v/>
      </c>
      <c r="AT755" s="177" t="str">
        <f t="shared" si="389"/>
        <v/>
      </c>
      <c r="AU755" s="13" t="str">
        <f>IF(AX755="","",IF(R755="Refreshment Beverage",ROUND((BA755-Y755-Z755-AA755)*VLOOKUP(VALUE(Q755),Rates!G$15:L$19,3,0),4),ROUND(AW755*(VLOOKUP(VALUE(Q755),Rates!G:L,3,0)),4)))</f>
        <v/>
      </c>
      <c r="AV755" s="183" t="str">
        <f t="shared" si="390"/>
        <v/>
      </c>
      <c r="AW755" s="186" t="str">
        <f t="shared" si="391"/>
        <v/>
      </c>
      <c r="AX755" s="184" t="str">
        <f t="shared" si="392"/>
        <v/>
      </c>
      <c r="AY755" s="186" t="str">
        <f>IF(AX755="","",IF(R755="Refreshment Beverage",ROUND(SUM(AX755*Rates!K$19),4),ROUND(SUM(AX755*(Rates!J$8/100)),4)))</f>
        <v/>
      </c>
      <c r="AZ755" s="183" t="str">
        <f t="shared" si="393"/>
        <v/>
      </c>
      <c r="BA755" s="185" t="str">
        <f t="shared" si="394"/>
        <v/>
      </c>
      <c r="BD755" s="171"/>
      <c r="BE755" s="171"/>
      <c r="BF755" s="171"/>
      <c r="BG755" s="171"/>
    </row>
    <row r="756" spans="1:59" ht="15" customHeight="1" x14ac:dyDescent="0.3">
      <c r="A756" s="172"/>
      <c r="B756" s="172"/>
      <c r="C756" s="172"/>
      <c r="D756" s="173"/>
      <c r="E756" s="173"/>
      <c r="F756" s="173"/>
      <c r="G756" s="173"/>
      <c r="H756" s="173"/>
      <c r="I756" s="174"/>
      <c r="J756" s="175"/>
      <c r="K756" s="176" t="str">
        <f t="shared" si="366"/>
        <v/>
      </c>
      <c r="L756" s="177" t="str">
        <f t="shared" si="367"/>
        <v/>
      </c>
      <c r="M756" s="178" t="str">
        <f t="shared" si="368"/>
        <v/>
      </c>
      <c r="N756" s="44" t="str" cm="1">
        <f t="array" ref="N756">IFERROR(IF(_xlfn.SINGLE(A:A)="","",IF(R756="Beer",SUM(LOOKUP(2,1/(Rates!$B$3:$B$5&lt;=W756)/(Rates!$C$3:$C$5&gt;=W756),Rates!$D$3:$D$5)*(X756/100)*W756),IF(R756="Refreshment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44" t="str">
        <f t="shared" si="369"/>
        <v/>
      </c>
      <c r="P756" s="13"/>
      <c r="Q756" s="179" t="str">
        <f t="shared" si="370"/>
        <v/>
      </c>
      <c r="R756" s="180" t="str">
        <f t="shared" si="371"/>
        <v/>
      </c>
      <c r="S756" s="13" t="str">
        <f>IF(A756="","",IF(R756="Refreshment Beverage",VLOOKUP(VALUE(Q756),Rates!G$15:L$19,2,0),VLOOKUP(VALUE(Q756),Rates!G$4:L$8,2,0)))</f>
        <v/>
      </c>
      <c r="T756" s="13" t="str">
        <f t="shared" si="372"/>
        <v/>
      </c>
      <c r="U756" s="181" t="str">
        <f t="shared" si="373"/>
        <v/>
      </c>
      <c r="V756" s="13" t="str">
        <f t="shared" si="374"/>
        <v/>
      </c>
      <c r="W756" s="13" t="str">
        <f t="shared" si="375"/>
        <v/>
      </c>
      <c r="X756" s="182" t="str">
        <f t="shared" si="376"/>
        <v/>
      </c>
      <c r="Y756" s="183" t="str">
        <f>IF(A:A="","",IF(R756="Refreshment Beverage",VLOOKUP(Q756,Rates!G$15:L$19,6,0)*W756,VLOOKUP(Q756,Rates!G$4:L$12,6,0)*W756))</f>
        <v/>
      </c>
      <c r="Z756" s="183" t="str">
        <f t="shared" si="377"/>
        <v/>
      </c>
      <c r="AA756" s="17">
        <f t="shared" si="365"/>
        <v>0</v>
      </c>
      <c r="AB756" s="177" t="str" cm="1">
        <f t="array" ref="AB756">IF(_xlfn.SINGLE(A:A)="","",IF(R756="Refreshment Beverage","",IF(AND(R756="Beer",Q756=0),SUM(LOOKUP(2,1/(Rates!$B$15:$B$18&lt;=W756)/(Rates!$C$15:$C$18&gt;=W756),Rates!$D$15:$D$18)*W756),VLOOKUP(VALUE(_xlfn.SINGLE(Q:Q)),Rates!A:B,2,0)*W756)))</f>
        <v/>
      </c>
      <c r="AC756" s="177" t="str" cm="1">
        <f t="array" ref="AC756">IF(_xlfn.SINGLE(A:A)="","",IF(R756="Refreshment Beverage","",IF(AND(R756="Beer",Q756=0),SUM(LOOKUP(2,1/(Rates!$B$15:$B$18&lt;=W756)/(Rates!$C$15:$C$18&gt;=W756),Rates!$E$15:$E$18)*W756),VLOOKUP(VALUE(_xlfn.SINGLE(Q:Q)),Rates!A:C,3,0)*W756)))</f>
        <v/>
      </c>
      <c r="AD756" s="168">
        <f>IFERROR(IF(OR(Q756=1,Q756=2,Q756=3,Q756=4),VLOOKUP(Q756,Rates!$A$31:$B$34,2,0)*W756,IF(V756=1,VLOOKUP(U756,'REB BEV MIN MKUP'!B:E,4,0),IF(V756&gt;1,VLOOKUP(VALUE(W756),'REB BEV MIN MKUP'!O:Q,3,0),0))),0)</f>
        <v>0</v>
      </c>
      <c r="AE756" s="177" t="str">
        <f t="shared" si="378"/>
        <v/>
      </c>
      <c r="AF756" s="13" t="str">
        <f t="shared" si="379"/>
        <v/>
      </c>
      <c r="AG756" s="177" t="str">
        <f t="shared" si="380"/>
        <v/>
      </c>
      <c r="AH756" s="184" t="str">
        <f t="shared" si="381"/>
        <v/>
      </c>
      <c r="AI756" s="184" t="str">
        <f>IF(AE:AE="","",IF(R756="Refreshment Beverage",AK756*(Rates!J$19/100),ROUND(SUM(AH756*(Rates!$J$8/100)),4)))</f>
        <v/>
      </c>
      <c r="AJ756" s="183" t="str">
        <f t="shared" si="382"/>
        <v/>
      </c>
      <c r="AK756" s="185" t="str">
        <f t="shared" si="383"/>
        <v/>
      </c>
      <c r="AL756" s="177" t="str">
        <f t="shared" si="384"/>
        <v/>
      </c>
      <c r="AM756" s="13" t="str">
        <f>IF(AS756="","",IF(R756="Refreshment Beverage",ROUND(AS756*Rates!K$19,4),ROUND(AO756*(VLOOKUP(VALUE(Q756),Rates!G$4:L$12,3,0)),4)))</f>
        <v/>
      </c>
      <c r="AN756" s="183" t="str">
        <f>IF(AS756="","",IF(R756="Refreshment Beverage",AS756*(Rates!J$19/100),MAX(AM756,AB756)))</f>
        <v/>
      </c>
      <c r="AO756" s="186" t="str">
        <f t="shared" si="385"/>
        <v/>
      </c>
      <c r="AP756" s="186" t="str">
        <f t="shared" si="386"/>
        <v/>
      </c>
      <c r="AQ756" s="186" t="str">
        <f>IF(AS756="","",IF(R756="Refreshment Beverage",ROUND(SUM(VLOOKUP(Q:Q,Rates!G$15:L$19,3,0)*(AS756-Y756-Z756-AA756)),4),ROUND(SUM(Rates!$K$8*AS756),4)))</f>
        <v/>
      </c>
      <c r="AR756" s="184" t="str">
        <f t="shared" si="387"/>
        <v/>
      </c>
      <c r="AS756" s="185" t="str">
        <f t="shared" si="388"/>
        <v/>
      </c>
      <c r="AT756" s="177" t="str">
        <f t="shared" si="389"/>
        <v/>
      </c>
      <c r="AU756" s="13" t="str">
        <f>IF(AX756="","",IF(R756="Refreshment Beverage",ROUND((BA756-Y756-Z756-AA756)*VLOOKUP(VALUE(Q756),Rates!G$15:L$19,3,0),4),ROUND(AW756*(VLOOKUP(VALUE(Q756),Rates!G:L,3,0)),4)))</f>
        <v/>
      </c>
      <c r="AV756" s="183" t="str">
        <f t="shared" si="390"/>
        <v/>
      </c>
      <c r="AW756" s="186" t="str">
        <f t="shared" si="391"/>
        <v/>
      </c>
      <c r="AX756" s="184" t="str">
        <f t="shared" si="392"/>
        <v/>
      </c>
      <c r="AY756" s="186" t="str">
        <f>IF(AX756="","",IF(R756="Refreshment Beverage",ROUND(SUM(AX756*Rates!K$19),4),ROUND(SUM(AX756*(Rates!J$8/100)),4)))</f>
        <v/>
      </c>
      <c r="AZ756" s="183" t="str">
        <f t="shared" si="393"/>
        <v/>
      </c>
      <c r="BA756" s="185" t="str">
        <f t="shared" si="394"/>
        <v/>
      </c>
      <c r="BD756" s="171"/>
      <c r="BE756" s="171"/>
      <c r="BF756" s="171"/>
      <c r="BG756" s="171"/>
    </row>
    <row r="757" spans="1:59" ht="15" customHeight="1" x14ac:dyDescent="0.3">
      <c r="A757" s="172"/>
      <c r="B757" s="172"/>
      <c r="C757" s="172"/>
      <c r="D757" s="173"/>
      <c r="E757" s="173"/>
      <c r="F757" s="173"/>
      <c r="G757" s="173"/>
      <c r="H757" s="173"/>
      <c r="I757" s="174"/>
      <c r="J757" s="175"/>
      <c r="K757" s="176" t="str">
        <f t="shared" si="366"/>
        <v/>
      </c>
      <c r="L757" s="177" t="str">
        <f t="shared" si="367"/>
        <v/>
      </c>
      <c r="M757" s="178" t="str">
        <f t="shared" si="368"/>
        <v/>
      </c>
      <c r="N757" s="44" t="str" cm="1">
        <f t="array" ref="N757">IFERROR(IF(_xlfn.SINGLE(A:A)="","",IF(R757="Beer",SUM(LOOKUP(2,1/(Rates!$B$3:$B$5&lt;=W757)/(Rates!$C$3:$C$5&gt;=W757),Rates!$D$3:$D$5)*(X757/100)*W757),IF(R757="Refreshment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44" t="str">
        <f t="shared" si="369"/>
        <v/>
      </c>
      <c r="P757" s="13"/>
      <c r="Q757" s="179" t="str">
        <f t="shared" si="370"/>
        <v/>
      </c>
      <c r="R757" s="180" t="str">
        <f t="shared" si="371"/>
        <v/>
      </c>
      <c r="S757" s="13" t="str">
        <f>IF(A757="","",IF(R757="Refreshment Beverage",VLOOKUP(VALUE(Q757),Rates!G$15:L$19,2,0),VLOOKUP(VALUE(Q757),Rates!G$4:L$8,2,0)))</f>
        <v/>
      </c>
      <c r="T757" s="13" t="str">
        <f t="shared" si="372"/>
        <v/>
      </c>
      <c r="U757" s="181" t="str">
        <f t="shared" si="373"/>
        <v/>
      </c>
      <c r="V757" s="13" t="str">
        <f t="shared" si="374"/>
        <v/>
      </c>
      <c r="W757" s="13" t="str">
        <f t="shared" si="375"/>
        <v/>
      </c>
      <c r="X757" s="182" t="str">
        <f t="shared" si="376"/>
        <v/>
      </c>
      <c r="Y757" s="183" t="str">
        <f>IF(A:A="","",IF(R757="Refreshment Beverage",VLOOKUP(Q757,Rates!G$15:L$19,6,0)*W757,VLOOKUP(Q757,Rates!G$4:L$12,6,0)*W757))</f>
        <v/>
      </c>
      <c r="Z757" s="183" t="str">
        <f t="shared" si="377"/>
        <v/>
      </c>
      <c r="AA757" s="17">
        <f t="shared" si="365"/>
        <v>0</v>
      </c>
      <c r="AB757" s="177" t="str" cm="1">
        <f t="array" ref="AB757">IF(_xlfn.SINGLE(A:A)="","",IF(R757="Refreshment Beverage","",IF(AND(R757="Beer",Q757=0),SUM(LOOKUP(2,1/(Rates!$B$15:$B$18&lt;=W757)/(Rates!$C$15:$C$18&gt;=W757),Rates!$D$15:$D$18)*W757),VLOOKUP(VALUE(_xlfn.SINGLE(Q:Q)),Rates!A:B,2,0)*W757)))</f>
        <v/>
      </c>
      <c r="AC757" s="177" t="str" cm="1">
        <f t="array" ref="AC757">IF(_xlfn.SINGLE(A:A)="","",IF(R757="Refreshment Beverage","",IF(AND(R757="Beer",Q757=0),SUM(LOOKUP(2,1/(Rates!$B$15:$B$18&lt;=W757)/(Rates!$C$15:$C$18&gt;=W757),Rates!$E$15:$E$18)*W757),VLOOKUP(VALUE(_xlfn.SINGLE(Q:Q)),Rates!A:C,3,0)*W757)))</f>
        <v/>
      </c>
      <c r="AD757" s="168">
        <f>IFERROR(IF(OR(Q757=1,Q757=2,Q757=3,Q757=4),VLOOKUP(Q757,Rates!$A$31:$B$34,2,0)*W757,IF(V757=1,VLOOKUP(U757,'REB BEV MIN MKUP'!B:E,4,0),IF(V757&gt;1,VLOOKUP(VALUE(W757),'REB BEV MIN MKUP'!O:Q,3,0),0))),0)</f>
        <v>0</v>
      </c>
      <c r="AE757" s="177" t="str">
        <f t="shared" si="378"/>
        <v/>
      </c>
      <c r="AF757" s="13" t="str">
        <f t="shared" si="379"/>
        <v/>
      </c>
      <c r="AG757" s="177" t="str">
        <f t="shared" si="380"/>
        <v/>
      </c>
      <c r="AH757" s="184" t="str">
        <f t="shared" si="381"/>
        <v/>
      </c>
      <c r="AI757" s="184" t="str">
        <f>IF(AE:AE="","",IF(R757="Refreshment Beverage",AK757*(Rates!J$19/100),ROUND(SUM(AH757*(Rates!$J$8/100)),4)))</f>
        <v/>
      </c>
      <c r="AJ757" s="183" t="str">
        <f t="shared" si="382"/>
        <v/>
      </c>
      <c r="AK757" s="185" t="str">
        <f t="shared" si="383"/>
        <v/>
      </c>
      <c r="AL757" s="177" t="str">
        <f t="shared" si="384"/>
        <v/>
      </c>
      <c r="AM757" s="13" t="str">
        <f>IF(AS757="","",IF(R757="Refreshment Beverage",ROUND(AS757*Rates!K$19,4),ROUND(AO757*(VLOOKUP(VALUE(Q757),Rates!G$4:L$12,3,0)),4)))</f>
        <v/>
      </c>
      <c r="AN757" s="183" t="str">
        <f>IF(AS757="","",IF(R757="Refreshment Beverage",AS757*(Rates!J$19/100),MAX(AM757,AB757)))</f>
        <v/>
      </c>
      <c r="AO757" s="186" t="str">
        <f t="shared" si="385"/>
        <v/>
      </c>
      <c r="AP757" s="186" t="str">
        <f t="shared" si="386"/>
        <v/>
      </c>
      <c r="AQ757" s="186" t="str">
        <f>IF(AS757="","",IF(R757="Refreshment Beverage",ROUND(SUM(VLOOKUP(Q:Q,Rates!G$15:L$19,3,0)*(AS757-Y757-Z757-AA757)),4),ROUND(SUM(Rates!$K$8*AS757),4)))</f>
        <v/>
      </c>
      <c r="AR757" s="184" t="str">
        <f t="shared" si="387"/>
        <v/>
      </c>
      <c r="AS757" s="185" t="str">
        <f t="shared" si="388"/>
        <v/>
      </c>
      <c r="AT757" s="177" t="str">
        <f t="shared" si="389"/>
        <v/>
      </c>
      <c r="AU757" s="13" t="str">
        <f>IF(AX757="","",IF(R757="Refreshment Beverage",ROUND((BA757-Y757-Z757-AA757)*VLOOKUP(VALUE(Q757),Rates!G$15:L$19,3,0),4),ROUND(AW757*(VLOOKUP(VALUE(Q757),Rates!G:L,3,0)),4)))</f>
        <v/>
      </c>
      <c r="AV757" s="183" t="str">
        <f t="shared" si="390"/>
        <v/>
      </c>
      <c r="AW757" s="186" t="str">
        <f t="shared" si="391"/>
        <v/>
      </c>
      <c r="AX757" s="184" t="str">
        <f t="shared" si="392"/>
        <v/>
      </c>
      <c r="AY757" s="186" t="str">
        <f>IF(AX757="","",IF(R757="Refreshment Beverage",ROUND(SUM(AX757*Rates!K$19),4),ROUND(SUM(AX757*(Rates!J$8/100)),4)))</f>
        <v/>
      </c>
      <c r="AZ757" s="183" t="str">
        <f t="shared" si="393"/>
        <v/>
      </c>
      <c r="BA757" s="185" t="str">
        <f t="shared" si="394"/>
        <v/>
      </c>
      <c r="BD757" s="171"/>
      <c r="BE757" s="171"/>
      <c r="BF757" s="171"/>
      <c r="BG757" s="171"/>
    </row>
    <row r="758" spans="1:59" ht="15" customHeight="1" x14ac:dyDescent="0.3">
      <c r="A758" s="172"/>
      <c r="B758" s="172"/>
      <c r="C758" s="172"/>
      <c r="D758" s="173"/>
      <c r="E758" s="173"/>
      <c r="F758" s="173"/>
      <c r="G758" s="173"/>
      <c r="H758" s="173"/>
      <c r="I758" s="174"/>
      <c r="J758" s="175"/>
      <c r="K758" s="176" t="str">
        <f t="shared" si="366"/>
        <v/>
      </c>
      <c r="L758" s="177" t="str">
        <f t="shared" si="367"/>
        <v/>
      </c>
      <c r="M758" s="178" t="str">
        <f t="shared" si="368"/>
        <v/>
      </c>
      <c r="N758" s="44" t="str" cm="1">
        <f t="array" ref="N758">IFERROR(IF(_xlfn.SINGLE(A:A)="","",IF(R758="Beer",SUM(LOOKUP(2,1/(Rates!$B$3:$B$5&lt;=W758)/(Rates!$C$3:$C$5&gt;=W758),Rates!$D$3:$D$5)*(X758/100)*W758),IF(R758="Refreshment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44" t="str">
        <f t="shared" si="369"/>
        <v/>
      </c>
      <c r="P758" s="13"/>
      <c r="Q758" s="179" t="str">
        <f t="shared" si="370"/>
        <v/>
      </c>
      <c r="R758" s="180" t="str">
        <f t="shared" si="371"/>
        <v/>
      </c>
      <c r="S758" s="13" t="str">
        <f>IF(A758="","",IF(R758="Refreshment Beverage",VLOOKUP(VALUE(Q758),Rates!G$15:L$19,2,0),VLOOKUP(VALUE(Q758),Rates!G$4:L$8,2,0)))</f>
        <v/>
      </c>
      <c r="T758" s="13" t="str">
        <f t="shared" si="372"/>
        <v/>
      </c>
      <c r="U758" s="181" t="str">
        <f t="shared" si="373"/>
        <v/>
      </c>
      <c r="V758" s="13" t="str">
        <f t="shared" si="374"/>
        <v/>
      </c>
      <c r="W758" s="13" t="str">
        <f t="shared" si="375"/>
        <v/>
      </c>
      <c r="X758" s="182" t="str">
        <f t="shared" si="376"/>
        <v/>
      </c>
      <c r="Y758" s="183" t="str">
        <f>IF(A:A="","",IF(R758="Refreshment Beverage",VLOOKUP(Q758,Rates!G$15:L$19,6,0)*W758,VLOOKUP(Q758,Rates!G$4:L$12,6,0)*W758))</f>
        <v/>
      </c>
      <c r="Z758" s="183" t="str">
        <f t="shared" si="377"/>
        <v/>
      </c>
      <c r="AA758" s="17">
        <f t="shared" si="365"/>
        <v>0</v>
      </c>
      <c r="AB758" s="177" t="str" cm="1">
        <f t="array" ref="AB758">IF(_xlfn.SINGLE(A:A)="","",IF(R758="Refreshment Beverage","",IF(AND(R758="Beer",Q758=0),SUM(LOOKUP(2,1/(Rates!$B$15:$B$18&lt;=W758)/(Rates!$C$15:$C$18&gt;=W758),Rates!$D$15:$D$18)*W758),VLOOKUP(VALUE(_xlfn.SINGLE(Q:Q)),Rates!A:B,2,0)*W758)))</f>
        <v/>
      </c>
      <c r="AC758" s="177" t="str" cm="1">
        <f t="array" ref="AC758">IF(_xlfn.SINGLE(A:A)="","",IF(R758="Refreshment Beverage","",IF(AND(R758="Beer",Q758=0),SUM(LOOKUP(2,1/(Rates!$B$15:$B$18&lt;=W758)/(Rates!$C$15:$C$18&gt;=W758),Rates!$E$15:$E$18)*W758),VLOOKUP(VALUE(_xlfn.SINGLE(Q:Q)),Rates!A:C,3,0)*W758)))</f>
        <v/>
      </c>
      <c r="AD758" s="168">
        <f>IFERROR(IF(OR(Q758=1,Q758=2,Q758=3,Q758=4),VLOOKUP(Q758,Rates!$A$31:$B$34,2,0)*W758,IF(V758=1,VLOOKUP(U758,'REB BEV MIN MKUP'!B:E,4,0),IF(V758&gt;1,VLOOKUP(VALUE(W758),'REB BEV MIN MKUP'!O:Q,3,0),0))),0)</f>
        <v>0</v>
      </c>
      <c r="AE758" s="177" t="str">
        <f t="shared" si="378"/>
        <v/>
      </c>
      <c r="AF758" s="13" t="str">
        <f t="shared" si="379"/>
        <v/>
      </c>
      <c r="AG758" s="177" t="str">
        <f t="shared" si="380"/>
        <v/>
      </c>
      <c r="AH758" s="184" t="str">
        <f t="shared" si="381"/>
        <v/>
      </c>
      <c r="AI758" s="184" t="str">
        <f>IF(AE:AE="","",IF(R758="Refreshment Beverage",AK758*(Rates!J$19/100),ROUND(SUM(AH758*(Rates!$J$8/100)),4)))</f>
        <v/>
      </c>
      <c r="AJ758" s="183" t="str">
        <f t="shared" si="382"/>
        <v/>
      </c>
      <c r="AK758" s="185" t="str">
        <f t="shared" si="383"/>
        <v/>
      </c>
      <c r="AL758" s="177" t="str">
        <f t="shared" si="384"/>
        <v/>
      </c>
      <c r="AM758" s="13" t="str">
        <f>IF(AS758="","",IF(R758="Refreshment Beverage",ROUND(AS758*Rates!K$19,4),ROUND(AO758*(VLOOKUP(VALUE(Q758),Rates!G$4:L$12,3,0)),4)))</f>
        <v/>
      </c>
      <c r="AN758" s="183" t="str">
        <f>IF(AS758="","",IF(R758="Refreshment Beverage",AS758*(Rates!J$19/100),MAX(AM758,AB758)))</f>
        <v/>
      </c>
      <c r="AO758" s="186" t="str">
        <f t="shared" si="385"/>
        <v/>
      </c>
      <c r="AP758" s="186" t="str">
        <f t="shared" si="386"/>
        <v/>
      </c>
      <c r="AQ758" s="186" t="str">
        <f>IF(AS758="","",IF(R758="Refreshment Beverage",ROUND(SUM(VLOOKUP(Q:Q,Rates!G$15:L$19,3,0)*(AS758-Y758-Z758-AA758)),4),ROUND(SUM(Rates!$K$8*AS758),4)))</f>
        <v/>
      </c>
      <c r="AR758" s="184" t="str">
        <f t="shared" si="387"/>
        <v/>
      </c>
      <c r="AS758" s="185" t="str">
        <f t="shared" si="388"/>
        <v/>
      </c>
      <c r="AT758" s="177" t="str">
        <f t="shared" si="389"/>
        <v/>
      </c>
      <c r="AU758" s="13" t="str">
        <f>IF(AX758="","",IF(R758="Refreshment Beverage",ROUND((BA758-Y758-Z758-AA758)*VLOOKUP(VALUE(Q758),Rates!G$15:L$19,3,0),4),ROUND(AW758*(VLOOKUP(VALUE(Q758),Rates!G:L,3,0)),4)))</f>
        <v/>
      </c>
      <c r="AV758" s="183" t="str">
        <f t="shared" si="390"/>
        <v/>
      </c>
      <c r="AW758" s="186" t="str">
        <f t="shared" si="391"/>
        <v/>
      </c>
      <c r="AX758" s="184" t="str">
        <f t="shared" si="392"/>
        <v/>
      </c>
      <c r="AY758" s="186" t="str">
        <f>IF(AX758="","",IF(R758="Refreshment Beverage",ROUND(SUM(AX758*Rates!K$19),4),ROUND(SUM(AX758*(Rates!J$8/100)),4)))</f>
        <v/>
      </c>
      <c r="AZ758" s="183" t="str">
        <f t="shared" si="393"/>
        <v/>
      </c>
      <c r="BA758" s="185" t="str">
        <f t="shared" si="394"/>
        <v/>
      </c>
      <c r="BD758" s="171"/>
      <c r="BE758" s="171"/>
      <c r="BF758" s="171"/>
      <c r="BG758" s="171"/>
    </row>
    <row r="759" spans="1:59" ht="15" customHeight="1" x14ac:dyDescent="0.3">
      <c r="A759" s="172"/>
      <c r="B759" s="172"/>
      <c r="C759" s="172"/>
      <c r="D759" s="173"/>
      <c r="E759" s="173"/>
      <c r="F759" s="173"/>
      <c r="G759" s="173"/>
      <c r="H759" s="173"/>
      <c r="I759" s="174"/>
      <c r="J759" s="175"/>
      <c r="K759" s="176" t="str">
        <f t="shared" si="366"/>
        <v/>
      </c>
      <c r="L759" s="177" t="str">
        <f t="shared" si="367"/>
        <v/>
      </c>
      <c r="M759" s="178" t="str">
        <f t="shared" si="368"/>
        <v/>
      </c>
      <c r="N759" s="44" t="str" cm="1">
        <f t="array" ref="N759">IFERROR(IF(_xlfn.SINGLE(A:A)="","",IF(R759="Beer",SUM(LOOKUP(2,1/(Rates!$B$3:$B$5&lt;=W759)/(Rates!$C$3:$C$5&gt;=W759),Rates!$D$3:$D$5)*(X759/100)*W759),IF(R759="Refreshment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44" t="str">
        <f t="shared" si="369"/>
        <v/>
      </c>
      <c r="P759" s="13"/>
      <c r="Q759" s="179" t="str">
        <f t="shared" si="370"/>
        <v/>
      </c>
      <c r="R759" s="180" t="str">
        <f t="shared" si="371"/>
        <v/>
      </c>
      <c r="S759" s="13" t="str">
        <f>IF(A759="","",IF(R759="Refreshment Beverage",VLOOKUP(VALUE(Q759),Rates!G$15:L$19,2,0),VLOOKUP(VALUE(Q759),Rates!G$4:L$8,2,0)))</f>
        <v/>
      </c>
      <c r="T759" s="13" t="str">
        <f t="shared" si="372"/>
        <v/>
      </c>
      <c r="U759" s="181" t="str">
        <f t="shared" si="373"/>
        <v/>
      </c>
      <c r="V759" s="13" t="str">
        <f t="shared" si="374"/>
        <v/>
      </c>
      <c r="W759" s="13" t="str">
        <f t="shared" si="375"/>
        <v/>
      </c>
      <c r="X759" s="182" t="str">
        <f t="shared" si="376"/>
        <v/>
      </c>
      <c r="Y759" s="183" t="str">
        <f>IF(A:A="","",IF(R759="Refreshment Beverage",VLOOKUP(Q759,Rates!G$15:L$19,6,0)*W759,VLOOKUP(Q759,Rates!G$4:L$12,6,0)*W759))</f>
        <v/>
      </c>
      <c r="Z759" s="183" t="str">
        <f t="shared" si="377"/>
        <v/>
      </c>
      <c r="AA759" s="17">
        <f t="shared" si="365"/>
        <v>0</v>
      </c>
      <c r="AB759" s="177" t="str" cm="1">
        <f t="array" ref="AB759">IF(_xlfn.SINGLE(A:A)="","",IF(R759="Refreshment Beverage","",IF(AND(R759="Beer",Q759=0),SUM(LOOKUP(2,1/(Rates!$B$15:$B$18&lt;=W759)/(Rates!$C$15:$C$18&gt;=W759),Rates!$D$15:$D$18)*W759),VLOOKUP(VALUE(_xlfn.SINGLE(Q:Q)),Rates!A:B,2,0)*W759)))</f>
        <v/>
      </c>
      <c r="AC759" s="177" t="str" cm="1">
        <f t="array" ref="AC759">IF(_xlfn.SINGLE(A:A)="","",IF(R759="Refreshment Beverage","",IF(AND(R759="Beer",Q759=0),SUM(LOOKUP(2,1/(Rates!$B$15:$B$18&lt;=W759)/(Rates!$C$15:$C$18&gt;=W759),Rates!$E$15:$E$18)*W759),VLOOKUP(VALUE(_xlfn.SINGLE(Q:Q)),Rates!A:C,3,0)*W759)))</f>
        <v/>
      </c>
      <c r="AD759" s="168">
        <f>IFERROR(IF(OR(Q759=1,Q759=2,Q759=3,Q759=4),VLOOKUP(Q759,Rates!$A$31:$B$34,2,0)*W759,IF(V759=1,VLOOKUP(U759,'REB BEV MIN MKUP'!B:E,4,0),IF(V759&gt;1,VLOOKUP(VALUE(W759),'REB BEV MIN MKUP'!O:Q,3,0),0))),0)</f>
        <v>0</v>
      </c>
      <c r="AE759" s="177" t="str">
        <f t="shared" si="378"/>
        <v/>
      </c>
      <c r="AF759" s="13" t="str">
        <f t="shared" si="379"/>
        <v/>
      </c>
      <c r="AG759" s="177" t="str">
        <f t="shared" si="380"/>
        <v/>
      </c>
      <c r="AH759" s="184" t="str">
        <f t="shared" si="381"/>
        <v/>
      </c>
      <c r="AI759" s="184" t="str">
        <f>IF(AE:AE="","",IF(R759="Refreshment Beverage",AK759*(Rates!J$19/100),ROUND(SUM(AH759*(Rates!$J$8/100)),4)))</f>
        <v/>
      </c>
      <c r="AJ759" s="183" t="str">
        <f t="shared" si="382"/>
        <v/>
      </c>
      <c r="AK759" s="185" t="str">
        <f t="shared" si="383"/>
        <v/>
      </c>
      <c r="AL759" s="177" t="str">
        <f t="shared" si="384"/>
        <v/>
      </c>
      <c r="AM759" s="13" t="str">
        <f>IF(AS759="","",IF(R759="Refreshment Beverage",ROUND(AS759*Rates!K$19,4),ROUND(AO759*(VLOOKUP(VALUE(Q759),Rates!G$4:L$12,3,0)),4)))</f>
        <v/>
      </c>
      <c r="AN759" s="183" t="str">
        <f>IF(AS759="","",IF(R759="Refreshment Beverage",AS759*(Rates!J$19/100),MAX(AM759,AB759)))</f>
        <v/>
      </c>
      <c r="AO759" s="186" t="str">
        <f t="shared" si="385"/>
        <v/>
      </c>
      <c r="AP759" s="186" t="str">
        <f t="shared" si="386"/>
        <v/>
      </c>
      <c r="AQ759" s="186" t="str">
        <f>IF(AS759="","",IF(R759="Refreshment Beverage",ROUND(SUM(VLOOKUP(Q:Q,Rates!G$15:L$19,3,0)*(AS759-Y759-Z759-AA759)),4),ROUND(SUM(Rates!$K$8*AS759),4)))</f>
        <v/>
      </c>
      <c r="AR759" s="184" t="str">
        <f t="shared" si="387"/>
        <v/>
      </c>
      <c r="AS759" s="185" t="str">
        <f t="shared" si="388"/>
        <v/>
      </c>
      <c r="AT759" s="177" t="str">
        <f t="shared" si="389"/>
        <v/>
      </c>
      <c r="AU759" s="13" t="str">
        <f>IF(AX759="","",IF(R759="Refreshment Beverage",ROUND((BA759-Y759-Z759-AA759)*VLOOKUP(VALUE(Q759),Rates!G$15:L$19,3,0),4),ROUND(AW759*(VLOOKUP(VALUE(Q759),Rates!G:L,3,0)),4)))</f>
        <v/>
      </c>
      <c r="AV759" s="183" t="str">
        <f t="shared" si="390"/>
        <v/>
      </c>
      <c r="AW759" s="186" t="str">
        <f t="shared" si="391"/>
        <v/>
      </c>
      <c r="AX759" s="184" t="str">
        <f t="shared" si="392"/>
        <v/>
      </c>
      <c r="AY759" s="186" t="str">
        <f>IF(AX759="","",IF(R759="Refreshment Beverage",ROUND(SUM(AX759*Rates!K$19),4),ROUND(SUM(AX759*(Rates!J$8/100)),4)))</f>
        <v/>
      </c>
      <c r="AZ759" s="183" t="str">
        <f t="shared" si="393"/>
        <v/>
      </c>
      <c r="BA759" s="185" t="str">
        <f t="shared" si="394"/>
        <v/>
      </c>
      <c r="BD759" s="171"/>
      <c r="BE759" s="171"/>
      <c r="BF759" s="171"/>
      <c r="BG759" s="171"/>
    </row>
    <row r="760" spans="1:59" ht="15" customHeight="1" x14ac:dyDescent="0.3">
      <c r="A760" s="172"/>
      <c r="B760" s="172"/>
      <c r="C760" s="172"/>
      <c r="D760" s="173"/>
      <c r="E760" s="173"/>
      <c r="F760" s="173"/>
      <c r="G760" s="173"/>
      <c r="H760" s="173"/>
      <c r="I760" s="174"/>
      <c r="J760" s="175"/>
      <c r="K760" s="176" t="str">
        <f t="shared" si="366"/>
        <v/>
      </c>
      <c r="L760" s="177" t="str">
        <f t="shared" si="367"/>
        <v/>
      </c>
      <c r="M760" s="178" t="str">
        <f t="shared" si="368"/>
        <v/>
      </c>
      <c r="N760" s="44" t="str" cm="1">
        <f t="array" ref="N760">IFERROR(IF(_xlfn.SINGLE(A:A)="","",IF(R760="Beer",SUM(LOOKUP(2,1/(Rates!$B$3:$B$5&lt;=W760)/(Rates!$C$3:$C$5&gt;=W760),Rates!$D$3:$D$5)*(X760/100)*W760),IF(R760="Refreshment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44" t="str">
        <f t="shared" si="369"/>
        <v/>
      </c>
      <c r="P760" s="13"/>
      <c r="Q760" s="179" t="str">
        <f t="shared" si="370"/>
        <v/>
      </c>
      <c r="R760" s="180" t="str">
        <f t="shared" si="371"/>
        <v/>
      </c>
      <c r="S760" s="13" t="str">
        <f>IF(A760="","",IF(R760="Refreshment Beverage",VLOOKUP(VALUE(Q760),Rates!G$15:L$19,2,0),VLOOKUP(VALUE(Q760),Rates!G$4:L$8,2,0)))</f>
        <v/>
      </c>
      <c r="T760" s="13" t="str">
        <f t="shared" si="372"/>
        <v/>
      </c>
      <c r="U760" s="181" t="str">
        <f t="shared" si="373"/>
        <v/>
      </c>
      <c r="V760" s="13" t="str">
        <f t="shared" si="374"/>
        <v/>
      </c>
      <c r="W760" s="13" t="str">
        <f t="shared" si="375"/>
        <v/>
      </c>
      <c r="X760" s="182" t="str">
        <f t="shared" si="376"/>
        <v/>
      </c>
      <c r="Y760" s="183" t="str">
        <f>IF(A:A="","",IF(R760="Refreshment Beverage",VLOOKUP(Q760,Rates!G$15:L$19,6,0)*W760,VLOOKUP(Q760,Rates!G$4:L$12,6,0)*W760))</f>
        <v/>
      </c>
      <c r="Z760" s="183" t="str">
        <f t="shared" si="377"/>
        <v/>
      </c>
      <c r="AA760" s="17">
        <f t="shared" si="365"/>
        <v>0</v>
      </c>
      <c r="AB760" s="177" t="str" cm="1">
        <f t="array" ref="AB760">IF(_xlfn.SINGLE(A:A)="","",IF(R760="Refreshment Beverage","",IF(AND(R760="Beer",Q760=0),SUM(LOOKUP(2,1/(Rates!$B$15:$B$18&lt;=W760)/(Rates!$C$15:$C$18&gt;=W760),Rates!$D$15:$D$18)*W760),VLOOKUP(VALUE(_xlfn.SINGLE(Q:Q)),Rates!A:B,2,0)*W760)))</f>
        <v/>
      </c>
      <c r="AC760" s="177" t="str" cm="1">
        <f t="array" ref="AC760">IF(_xlfn.SINGLE(A:A)="","",IF(R760="Refreshment Beverage","",IF(AND(R760="Beer",Q760=0),SUM(LOOKUP(2,1/(Rates!$B$15:$B$18&lt;=W760)/(Rates!$C$15:$C$18&gt;=W760),Rates!$E$15:$E$18)*W760),VLOOKUP(VALUE(_xlfn.SINGLE(Q:Q)),Rates!A:C,3,0)*W760)))</f>
        <v/>
      </c>
      <c r="AD760" s="168">
        <f>IFERROR(IF(OR(Q760=1,Q760=2,Q760=3,Q760=4),VLOOKUP(Q760,Rates!$A$31:$B$34,2,0)*W760,IF(V760=1,VLOOKUP(U760,'REB BEV MIN MKUP'!B:E,4,0),IF(V760&gt;1,VLOOKUP(VALUE(W760),'REB BEV MIN MKUP'!O:Q,3,0),0))),0)</f>
        <v>0</v>
      </c>
      <c r="AE760" s="177" t="str">
        <f t="shared" si="378"/>
        <v/>
      </c>
      <c r="AF760" s="13" t="str">
        <f t="shared" si="379"/>
        <v/>
      </c>
      <c r="AG760" s="177" t="str">
        <f t="shared" si="380"/>
        <v/>
      </c>
      <c r="AH760" s="184" t="str">
        <f t="shared" si="381"/>
        <v/>
      </c>
      <c r="AI760" s="184" t="str">
        <f>IF(AE:AE="","",IF(R760="Refreshment Beverage",AK760*(Rates!J$19/100),ROUND(SUM(AH760*(Rates!$J$8/100)),4)))</f>
        <v/>
      </c>
      <c r="AJ760" s="183" t="str">
        <f t="shared" si="382"/>
        <v/>
      </c>
      <c r="AK760" s="185" t="str">
        <f t="shared" si="383"/>
        <v/>
      </c>
      <c r="AL760" s="177" t="str">
        <f t="shared" si="384"/>
        <v/>
      </c>
      <c r="AM760" s="13" t="str">
        <f>IF(AS760="","",IF(R760="Refreshment Beverage",ROUND(AS760*Rates!K$19,4),ROUND(AO760*(VLOOKUP(VALUE(Q760),Rates!G$4:L$12,3,0)),4)))</f>
        <v/>
      </c>
      <c r="AN760" s="183" t="str">
        <f>IF(AS760="","",IF(R760="Refreshment Beverage",AS760*(Rates!J$19/100),MAX(AM760,AB760)))</f>
        <v/>
      </c>
      <c r="AO760" s="186" t="str">
        <f t="shared" si="385"/>
        <v/>
      </c>
      <c r="AP760" s="186" t="str">
        <f t="shared" si="386"/>
        <v/>
      </c>
      <c r="AQ760" s="186" t="str">
        <f>IF(AS760="","",IF(R760="Refreshment Beverage",ROUND(SUM(VLOOKUP(Q:Q,Rates!G$15:L$19,3,0)*(AS760-Y760-Z760-AA760)),4),ROUND(SUM(Rates!$K$8*AS760),4)))</f>
        <v/>
      </c>
      <c r="AR760" s="184" t="str">
        <f t="shared" si="387"/>
        <v/>
      </c>
      <c r="AS760" s="185" t="str">
        <f t="shared" si="388"/>
        <v/>
      </c>
      <c r="AT760" s="177" t="str">
        <f t="shared" si="389"/>
        <v/>
      </c>
      <c r="AU760" s="13" t="str">
        <f>IF(AX760="","",IF(R760="Refreshment Beverage",ROUND((BA760-Y760-Z760-AA760)*VLOOKUP(VALUE(Q760),Rates!G$15:L$19,3,0),4),ROUND(AW760*(VLOOKUP(VALUE(Q760),Rates!G:L,3,0)),4)))</f>
        <v/>
      </c>
      <c r="AV760" s="183" t="str">
        <f t="shared" si="390"/>
        <v/>
      </c>
      <c r="AW760" s="186" t="str">
        <f t="shared" si="391"/>
        <v/>
      </c>
      <c r="AX760" s="184" t="str">
        <f t="shared" si="392"/>
        <v/>
      </c>
      <c r="AY760" s="186" t="str">
        <f>IF(AX760="","",IF(R760="Refreshment Beverage",ROUND(SUM(AX760*Rates!K$19),4),ROUND(SUM(AX760*(Rates!J$8/100)),4)))</f>
        <v/>
      </c>
      <c r="AZ760" s="183" t="str">
        <f t="shared" si="393"/>
        <v/>
      </c>
      <c r="BA760" s="185" t="str">
        <f t="shared" si="394"/>
        <v/>
      </c>
      <c r="BD760" s="171"/>
      <c r="BE760" s="171"/>
      <c r="BF760" s="171"/>
      <c r="BG760" s="171"/>
    </row>
    <row r="761" spans="1:59" ht="15" customHeight="1" x14ac:dyDescent="0.3">
      <c r="A761" s="172"/>
      <c r="B761" s="172"/>
      <c r="C761" s="172"/>
      <c r="D761" s="173"/>
      <c r="E761" s="173"/>
      <c r="F761" s="173"/>
      <c r="G761" s="173"/>
      <c r="H761" s="173"/>
      <c r="I761" s="174"/>
      <c r="J761" s="175"/>
      <c r="K761" s="176" t="str">
        <f t="shared" si="366"/>
        <v/>
      </c>
      <c r="L761" s="177" t="str">
        <f t="shared" si="367"/>
        <v/>
      </c>
      <c r="M761" s="178" t="str">
        <f t="shared" si="368"/>
        <v/>
      </c>
      <c r="N761" s="44" t="str" cm="1">
        <f t="array" ref="N761">IFERROR(IF(_xlfn.SINGLE(A:A)="","",IF(R761="Beer",SUM(LOOKUP(2,1/(Rates!$B$3:$B$5&lt;=W761)/(Rates!$C$3:$C$5&gt;=W761),Rates!$D$3:$D$5)*(X761/100)*W761),IF(R761="Refreshment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44" t="str">
        <f t="shared" si="369"/>
        <v/>
      </c>
      <c r="P761" s="13"/>
      <c r="Q761" s="179" t="str">
        <f t="shared" si="370"/>
        <v/>
      </c>
      <c r="R761" s="180" t="str">
        <f t="shared" si="371"/>
        <v/>
      </c>
      <c r="S761" s="13" t="str">
        <f>IF(A761="","",IF(R761="Refreshment Beverage",VLOOKUP(VALUE(Q761),Rates!G$15:L$19,2,0),VLOOKUP(VALUE(Q761),Rates!G$4:L$8,2,0)))</f>
        <v/>
      </c>
      <c r="T761" s="13" t="str">
        <f t="shared" si="372"/>
        <v/>
      </c>
      <c r="U761" s="181" t="str">
        <f t="shared" si="373"/>
        <v/>
      </c>
      <c r="V761" s="13" t="str">
        <f t="shared" si="374"/>
        <v/>
      </c>
      <c r="W761" s="13" t="str">
        <f t="shared" si="375"/>
        <v/>
      </c>
      <c r="X761" s="182" t="str">
        <f t="shared" si="376"/>
        <v/>
      </c>
      <c r="Y761" s="183" t="str">
        <f>IF(A:A="","",IF(R761="Refreshment Beverage",VLOOKUP(Q761,Rates!G$15:L$19,6,0)*W761,VLOOKUP(Q761,Rates!G$4:L$12,6,0)*W761))</f>
        <v/>
      </c>
      <c r="Z761" s="183" t="str">
        <f t="shared" si="377"/>
        <v/>
      </c>
      <c r="AA761" s="17">
        <f t="shared" si="365"/>
        <v>0</v>
      </c>
      <c r="AB761" s="177" t="str" cm="1">
        <f t="array" ref="AB761">IF(_xlfn.SINGLE(A:A)="","",IF(R761="Refreshment Beverage","",IF(AND(R761="Beer",Q761=0),SUM(LOOKUP(2,1/(Rates!$B$15:$B$18&lt;=W761)/(Rates!$C$15:$C$18&gt;=W761),Rates!$D$15:$D$18)*W761),VLOOKUP(VALUE(_xlfn.SINGLE(Q:Q)),Rates!A:B,2,0)*W761)))</f>
        <v/>
      </c>
      <c r="AC761" s="177" t="str" cm="1">
        <f t="array" ref="AC761">IF(_xlfn.SINGLE(A:A)="","",IF(R761="Refreshment Beverage","",IF(AND(R761="Beer",Q761=0),SUM(LOOKUP(2,1/(Rates!$B$15:$B$18&lt;=W761)/(Rates!$C$15:$C$18&gt;=W761),Rates!$E$15:$E$18)*W761),VLOOKUP(VALUE(_xlfn.SINGLE(Q:Q)),Rates!A:C,3,0)*W761)))</f>
        <v/>
      </c>
      <c r="AD761" s="168">
        <f>IFERROR(IF(OR(Q761=1,Q761=2,Q761=3,Q761=4),VLOOKUP(Q761,Rates!$A$31:$B$34,2,0)*W761,IF(V761=1,VLOOKUP(U761,'REB BEV MIN MKUP'!B:E,4,0),IF(V761&gt;1,VLOOKUP(VALUE(W761),'REB BEV MIN MKUP'!O:Q,3,0),0))),0)</f>
        <v>0</v>
      </c>
      <c r="AE761" s="177" t="str">
        <f t="shared" si="378"/>
        <v/>
      </c>
      <c r="AF761" s="13" t="str">
        <f t="shared" si="379"/>
        <v/>
      </c>
      <c r="AG761" s="177" t="str">
        <f t="shared" si="380"/>
        <v/>
      </c>
      <c r="AH761" s="184" t="str">
        <f t="shared" si="381"/>
        <v/>
      </c>
      <c r="AI761" s="184" t="str">
        <f>IF(AE:AE="","",IF(R761="Refreshment Beverage",AK761*(Rates!J$19/100),ROUND(SUM(AH761*(Rates!$J$8/100)),4)))</f>
        <v/>
      </c>
      <c r="AJ761" s="183" t="str">
        <f t="shared" si="382"/>
        <v/>
      </c>
      <c r="AK761" s="185" t="str">
        <f t="shared" si="383"/>
        <v/>
      </c>
      <c r="AL761" s="177" t="str">
        <f t="shared" si="384"/>
        <v/>
      </c>
      <c r="AM761" s="13" t="str">
        <f>IF(AS761="","",IF(R761="Refreshment Beverage",ROUND(AS761*Rates!K$19,4),ROUND(AO761*(VLOOKUP(VALUE(Q761),Rates!G$4:L$12,3,0)),4)))</f>
        <v/>
      </c>
      <c r="AN761" s="183" t="str">
        <f>IF(AS761="","",IF(R761="Refreshment Beverage",AS761*(Rates!J$19/100),MAX(AM761,AB761)))</f>
        <v/>
      </c>
      <c r="AO761" s="186" t="str">
        <f t="shared" si="385"/>
        <v/>
      </c>
      <c r="AP761" s="186" t="str">
        <f t="shared" si="386"/>
        <v/>
      </c>
      <c r="AQ761" s="186" t="str">
        <f>IF(AS761="","",IF(R761="Refreshment Beverage",ROUND(SUM(VLOOKUP(Q:Q,Rates!G$15:L$19,3,0)*(AS761-Y761-Z761-AA761)),4),ROUND(SUM(Rates!$K$8*AS761),4)))</f>
        <v/>
      </c>
      <c r="AR761" s="184" t="str">
        <f t="shared" si="387"/>
        <v/>
      </c>
      <c r="AS761" s="185" t="str">
        <f t="shared" si="388"/>
        <v/>
      </c>
      <c r="AT761" s="177" t="str">
        <f t="shared" si="389"/>
        <v/>
      </c>
      <c r="AU761" s="13" t="str">
        <f>IF(AX761="","",IF(R761="Refreshment Beverage",ROUND((BA761-Y761-Z761-AA761)*VLOOKUP(VALUE(Q761),Rates!G$15:L$19,3,0),4),ROUND(AW761*(VLOOKUP(VALUE(Q761),Rates!G:L,3,0)),4)))</f>
        <v/>
      </c>
      <c r="AV761" s="183" t="str">
        <f t="shared" si="390"/>
        <v/>
      </c>
      <c r="AW761" s="186" t="str">
        <f t="shared" si="391"/>
        <v/>
      </c>
      <c r="AX761" s="184" t="str">
        <f t="shared" si="392"/>
        <v/>
      </c>
      <c r="AY761" s="186" t="str">
        <f>IF(AX761="","",IF(R761="Refreshment Beverage",ROUND(SUM(AX761*Rates!K$19),4),ROUND(SUM(AX761*(Rates!J$8/100)),4)))</f>
        <v/>
      </c>
      <c r="AZ761" s="183" t="str">
        <f t="shared" si="393"/>
        <v/>
      </c>
      <c r="BA761" s="185" t="str">
        <f t="shared" si="394"/>
        <v/>
      </c>
      <c r="BD761" s="171"/>
      <c r="BE761" s="171"/>
      <c r="BF761" s="171"/>
      <c r="BG761" s="171"/>
    </row>
    <row r="762" spans="1:59" ht="15" customHeight="1" x14ac:dyDescent="0.3">
      <c r="A762" s="172"/>
      <c r="B762" s="172"/>
      <c r="C762" s="172"/>
      <c r="D762" s="173"/>
      <c r="E762" s="173"/>
      <c r="F762" s="173"/>
      <c r="G762" s="173"/>
      <c r="H762" s="173"/>
      <c r="I762" s="174"/>
      <c r="J762" s="175"/>
      <c r="K762" s="176" t="str">
        <f t="shared" si="366"/>
        <v/>
      </c>
      <c r="L762" s="177" t="str">
        <f t="shared" si="367"/>
        <v/>
      </c>
      <c r="M762" s="178" t="str">
        <f t="shared" si="368"/>
        <v/>
      </c>
      <c r="N762" s="44" t="str" cm="1">
        <f t="array" ref="N762">IFERROR(IF(_xlfn.SINGLE(A:A)="","",IF(R762="Beer",SUM(LOOKUP(2,1/(Rates!$B$3:$B$5&lt;=W762)/(Rates!$C$3:$C$5&gt;=W762),Rates!$D$3:$D$5)*(X762/100)*W762),IF(R762="Refreshment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44" t="str">
        <f t="shared" si="369"/>
        <v/>
      </c>
      <c r="P762" s="13"/>
      <c r="Q762" s="179" t="str">
        <f t="shared" si="370"/>
        <v/>
      </c>
      <c r="R762" s="180" t="str">
        <f t="shared" si="371"/>
        <v/>
      </c>
      <c r="S762" s="13" t="str">
        <f>IF(A762="","",IF(R762="Refreshment Beverage",VLOOKUP(VALUE(Q762),Rates!G$15:L$19,2,0),VLOOKUP(VALUE(Q762),Rates!G$4:L$8,2,0)))</f>
        <v/>
      </c>
      <c r="T762" s="13" t="str">
        <f t="shared" si="372"/>
        <v/>
      </c>
      <c r="U762" s="181" t="str">
        <f t="shared" si="373"/>
        <v/>
      </c>
      <c r="V762" s="13" t="str">
        <f t="shared" si="374"/>
        <v/>
      </c>
      <c r="W762" s="13" t="str">
        <f t="shared" si="375"/>
        <v/>
      </c>
      <c r="X762" s="182" t="str">
        <f t="shared" si="376"/>
        <v/>
      </c>
      <c r="Y762" s="183" t="str">
        <f>IF(A:A="","",IF(R762="Refreshment Beverage",VLOOKUP(Q762,Rates!G$15:L$19,6,0)*W762,VLOOKUP(Q762,Rates!G$4:L$12,6,0)*W762))</f>
        <v/>
      </c>
      <c r="Z762" s="183" t="str">
        <f t="shared" si="377"/>
        <v/>
      </c>
      <c r="AA762" s="17">
        <f t="shared" si="365"/>
        <v>0</v>
      </c>
      <c r="AB762" s="177" t="str" cm="1">
        <f t="array" ref="AB762">IF(_xlfn.SINGLE(A:A)="","",IF(R762="Refreshment Beverage","",IF(AND(R762="Beer",Q762=0),SUM(LOOKUP(2,1/(Rates!$B$15:$B$18&lt;=W762)/(Rates!$C$15:$C$18&gt;=W762),Rates!$D$15:$D$18)*W762),VLOOKUP(VALUE(_xlfn.SINGLE(Q:Q)),Rates!A:B,2,0)*W762)))</f>
        <v/>
      </c>
      <c r="AC762" s="177" t="str" cm="1">
        <f t="array" ref="AC762">IF(_xlfn.SINGLE(A:A)="","",IF(R762="Refreshment Beverage","",IF(AND(R762="Beer",Q762=0),SUM(LOOKUP(2,1/(Rates!$B$15:$B$18&lt;=W762)/(Rates!$C$15:$C$18&gt;=W762),Rates!$E$15:$E$18)*W762),VLOOKUP(VALUE(_xlfn.SINGLE(Q:Q)),Rates!A:C,3,0)*W762)))</f>
        <v/>
      </c>
      <c r="AD762" s="168">
        <f>IFERROR(IF(OR(Q762=1,Q762=2,Q762=3,Q762=4),VLOOKUP(Q762,Rates!$A$31:$B$34,2,0)*W762,IF(V762=1,VLOOKUP(U762,'REB BEV MIN MKUP'!B:E,4,0),IF(V762&gt;1,VLOOKUP(VALUE(W762),'REB BEV MIN MKUP'!O:Q,3,0),0))),0)</f>
        <v>0</v>
      </c>
      <c r="AE762" s="177" t="str">
        <f t="shared" si="378"/>
        <v/>
      </c>
      <c r="AF762" s="13" t="str">
        <f t="shared" si="379"/>
        <v/>
      </c>
      <c r="AG762" s="177" t="str">
        <f t="shared" si="380"/>
        <v/>
      </c>
      <c r="AH762" s="184" t="str">
        <f t="shared" si="381"/>
        <v/>
      </c>
      <c r="AI762" s="184" t="str">
        <f>IF(AE:AE="","",IF(R762="Refreshment Beverage",AK762*(Rates!J$19/100),ROUND(SUM(AH762*(Rates!$J$8/100)),4)))</f>
        <v/>
      </c>
      <c r="AJ762" s="183" t="str">
        <f t="shared" si="382"/>
        <v/>
      </c>
      <c r="AK762" s="185" t="str">
        <f t="shared" si="383"/>
        <v/>
      </c>
      <c r="AL762" s="177" t="str">
        <f t="shared" si="384"/>
        <v/>
      </c>
      <c r="AM762" s="13" t="str">
        <f>IF(AS762="","",IF(R762="Refreshment Beverage",ROUND(AS762*Rates!K$19,4),ROUND(AO762*(VLOOKUP(VALUE(Q762),Rates!G$4:L$12,3,0)),4)))</f>
        <v/>
      </c>
      <c r="AN762" s="183" t="str">
        <f>IF(AS762="","",IF(R762="Refreshment Beverage",AS762*(Rates!J$19/100),MAX(AM762,AB762)))</f>
        <v/>
      </c>
      <c r="AO762" s="186" t="str">
        <f t="shared" si="385"/>
        <v/>
      </c>
      <c r="AP762" s="186" t="str">
        <f t="shared" si="386"/>
        <v/>
      </c>
      <c r="AQ762" s="186" t="str">
        <f>IF(AS762="","",IF(R762="Refreshment Beverage",ROUND(SUM(VLOOKUP(Q:Q,Rates!G$15:L$19,3,0)*(AS762-Y762-Z762-AA762)),4),ROUND(SUM(Rates!$K$8*AS762),4)))</f>
        <v/>
      </c>
      <c r="AR762" s="184" t="str">
        <f t="shared" si="387"/>
        <v/>
      </c>
      <c r="AS762" s="185" t="str">
        <f t="shared" si="388"/>
        <v/>
      </c>
      <c r="AT762" s="177" t="str">
        <f t="shared" si="389"/>
        <v/>
      </c>
      <c r="AU762" s="13" t="str">
        <f>IF(AX762="","",IF(R762="Refreshment Beverage",ROUND((BA762-Y762-Z762-AA762)*VLOOKUP(VALUE(Q762),Rates!G$15:L$19,3,0),4),ROUND(AW762*(VLOOKUP(VALUE(Q762),Rates!G:L,3,0)),4)))</f>
        <v/>
      </c>
      <c r="AV762" s="183" t="str">
        <f t="shared" si="390"/>
        <v/>
      </c>
      <c r="AW762" s="186" t="str">
        <f t="shared" si="391"/>
        <v/>
      </c>
      <c r="AX762" s="184" t="str">
        <f t="shared" si="392"/>
        <v/>
      </c>
      <c r="AY762" s="186" t="str">
        <f>IF(AX762="","",IF(R762="Refreshment Beverage",ROUND(SUM(AX762*Rates!K$19),4),ROUND(SUM(AX762*(Rates!J$8/100)),4)))</f>
        <v/>
      </c>
      <c r="AZ762" s="183" t="str">
        <f t="shared" si="393"/>
        <v/>
      </c>
      <c r="BA762" s="185" t="str">
        <f t="shared" si="394"/>
        <v/>
      </c>
      <c r="BD762" s="171"/>
      <c r="BE762" s="171"/>
      <c r="BF762" s="171"/>
      <c r="BG762" s="171"/>
    </row>
    <row r="763" spans="1:59" ht="15" customHeight="1" x14ac:dyDescent="0.3">
      <c r="A763" s="172"/>
      <c r="B763" s="172"/>
      <c r="C763" s="172"/>
      <c r="D763" s="173"/>
      <c r="E763" s="173"/>
      <c r="F763" s="173"/>
      <c r="G763" s="173"/>
      <c r="H763" s="173"/>
      <c r="I763" s="174"/>
      <c r="J763" s="175"/>
      <c r="K763" s="176" t="str">
        <f t="shared" si="366"/>
        <v/>
      </c>
      <c r="L763" s="177" t="str">
        <f t="shared" si="367"/>
        <v/>
      </c>
      <c r="M763" s="178" t="str">
        <f t="shared" si="368"/>
        <v/>
      </c>
      <c r="N763" s="44" t="str" cm="1">
        <f t="array" ref="N763">IFERROR(IF(_xlfn.SINGLE(A:A)="","",IF(R763="Beer",SUM(LOOKUP(2,1/(Rates!$B$3:$B$5&lt;=W763)/(Rates!$C$3:$C$5&gt;=W763),Rates!$D$3:$D$5)*(X763/100)*W763),IF(R763="Refreshment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44" t="str">
        <f t="shared" si="369"/>
        <v/>
      </c>
      <c r="P763" s="13"/>
      <c r="Q763" s="179" t="str">
        <f t="shared" si="370"/>
        <v/>
      </c>
      <c r="R763" s="180" t="str">
        <f t="shared" si="371"/>
        <v/>
      </c>
      <c r="S763" s="13" t="str">
        <f>IF(A763="","",IF(R763="Refreshment Beverage",VLOOKUP(VALUE(Q763),Rates!G$15:L$19,2,0),VLOOKUP(VALUE(Q763),Rates!G$4:L$8,2,0)))</f>
        <v/>
      </c>
      <c r="T763" s="13" t="str">
        <f t="shared" si="372"/>
        <v/>
      </c>
      <c r="U763" s="181" t="str">
        <f t="shared" si="373"/>
        <v/>
      </c>
      <c r="V763" s="13" t="str">
        <f t="shared" si="374"/>
        <v/>
      </c>
      <c r="W763" s="13" t="str">
        <f t="shared" si="375"/>
        <v/>
      </c>
      <c r="X763" s="182" t="str">
        <f t="shared" si="376"/>
        <v/>
      </c>
      <c r="Y763" s="183" t="str">
        <f>IF(A:A="","",IF(R763="Refreshment Beverage",VLOOKUP(Q763,Rates!G$15:L$19,6,0)*W763,VLOOKUP(Q763,Rates!G$4:L$12,6,0)*W763))</f>
        <v/>
      </c>
      <c r="Z763" s="183" t="str">
        <f t="shared" si="377"/>
        <v/>
      </c>
      <c r="AA763" s="17">
        <f t="shared" si="365"/>
        <v>0</v>
      </c>
      <c r="AB763" s="177" t="str" cm="1">
        <f t="array" ref="AB763">IF(_xlfn.SINGLE(A:A)="","",IF(R763="Refreshment Beverage","",IF(AND(R763="Beer",Q763=0),SUM(LOOKUP(2,1/(Rates!$B$15:$B$18&lt;=W763)/(Rates!$C$15:$C$18&gt;=W763),Rates!$D$15:$D$18)*W763),VLOOKUP(VALUE(_xlfn.SINGLE(Q:Q)),Rates!A:B,2,0)*W763)))</f>
        <v/>
      </c>
      <c r="AC763" s="177" t="str" cm="1">
        <f t="array" ref="AC763">IF(_xlfn.SINGLE(A:A)="","",IF(R763="Refreshment Beverage","",IF(AND(R763="Beer",Q763=0),SUM(LOOKUP(2,1/(Rates!$B$15:$B$18&lt;=W763)/(Rates!$C$15:$C$18&gt;=W763),Rates!$E$15:$E$18)*W763),VLOOKUP(VALUE(_xlfn.SINGLE(Q:Q)),Rates!A:C,3,0)*W763)))</f>
        <v/>
      </c>
      <c r="AD763" s="168">
        <f>IFERROR(IF(OR(Q763=1,Q763=2,Q763=3,Q763=4),VLOOKUP(Q763,Rates!$A$31:$B$34,2,0)*W763,IF(V763=1,VLOOKUP(U763,'REB BEV MIN MKUP'!B:E,4,0),IF(V763&gt;1,VLOOKUP(VALUE(W763),'REB BEV MIN MKUP'!O:Q,3,0),0))),0)</f>
        <v>0</v>
      </c>
      <c r="AE763" s="177" t="str">
        <f t="shared" si="378"/>
        <v/>
      </c>
      <c r="AF763" s="13" t="str">
        <f t="shared" si="379"/>
        <v/>
      </c>
      <c r="AG763" s="177" t="str">
        <f t="shared" si="380"/>
        <v/>
      </c>
      <c r="AH763" s="184" t="str">
        <f t="shared" si="381"/>
        <v/>
      </c>
      <c r="AI763" s="184" t="str">
        <f>IF(AE:AE="","",IF(R763="Refreshment Beverage",AK763*(Rates!J$19/100),ROUND(SUM(AH763*(Rates!$J$8/100)),4)))</f>
        <v/>
      </c>
      <c r="AJ763" s="183" t="str">
        <f t="shared" si="382"/>
        <v/>
      </c>
      <c r="AK763" s="185" t="str">
        <f t="shared" si="383"/>
        <v/>
      </c>
      <c r="AL763" s="177" t="str">
        <f t="shared" si="384"/>
        <v/>
      </c>
      <c r="AM763" s="13" t="str">
        <f>IF(AS763="","",IF(R763="Refreshment Beverage",ROUND(AS763*Rates!K$19,4),ROUND(AO763*(VLOOKUP(VALUE(Q763),Rates!G$4:L$12,3,0)),4)))</f>
        <v/>
      </c>
      <c r="AN763" s="183" t="str">
        <f>IF(AS763="","",IF(R763="Refreshment Beverage",AS763*(Rates!J$19/100),MAX(AM763,AB763)))</f>
        <v/>
      </c>
      <c r="AO763" s="186" t="str">
        <f t="shared" si="385"/>
        <v/>
      </c>
      <c r="AP763" s="186" t="str">
        <f t="shared" si="386"/>
        <v/>
      </c>
      <c r="AQ763" s="186" t="str">
        <f>IF(AS763="","",IF(R763="Refreshment Beverage",ROUND(SUM(VLOOKUP(Q:Q,Rates!G$15:L$19,3,0)*(AS763-Y763-Z763-AA763)),4),ROUND(SUM(Rates!$K$8*AS763),4)))</f>
        <v/>
      </c>
      <c r="AR763" s="184" t="str">
        <f t="shared" si="387"/>
        <v/>
      </c>
      <c r="AS763" s="185" t="str">
        <f t="shared" si="388"/>
        <v/>
      </c>
      <c r="AT763" s="177" t="str">
        <f t="shared" si="389"/>
        <v/>
      </c>
      <c r="AU763" s="13" t="str">
        <f>IF(AX763="","",IF(R763="Refreshment Beverage",ROUND((BA763-Y763-Z763-AA763)*VLOOKUP(VALUE(Q763),Rates!G$15:L$19,3,0),4),ROUND(AW763*(VLOOKUP(VALUE(Q763),Rates!G:L,3,0)),4)))</f>
        <v/>
      </c>
      <c r="AV763" s="183" t="str">
        <f t="shared" si="390"/>
        <v/>
      </c>
      <c r="AW763" s="186" t="str">
        <f t="shared" si="391"/>
        <v/>
      </c>
      <c r="AX763" s="184" t="str">
        <f t="shared" si="392"/>
        <v/>
      </c>
      <c r="AY763" s="186" t="str">
        <f>IF(AX763="","",IF(R763="Refreshment Beverage",ROUND(SUM(AX763*Rates!K$19),4),ROUND(SUM(AX763*(Rates!J$8/100)),4)))</f>
        <v/>
      </c>
      <c r="AZ763" s="183" t="str">
        <f t="shared" si="393"/>
        <v/>
      </c>
      <c r="BA763" s="185" t="str">
        <f t="shared" si="394"/>
        <v/>
      </c>
      <c r="BD763" s="171"/>
      <c r="BE763" s="171"/>
      <c r="BF763" s="171"/>
      <c r="BG763" s="171"/>
    </row>
    <row r="764" spans="1:59" ht="15" customHeight="1" x14ac:dyDescent="0.3">
      <c r="A764" s="172"/>
      <c r="B764" s="172"/>
      <c r="C764" s="172"/>
      <c r="D764" s="173"/>
      <c r="E764" s="173"/>
      <c r="F764" s="173"/>
      <c r="G764" s="173"/>
      <c r="H764" s="173"/>
      <c r="I764" s="174"/>
      <c r="J764" s="175"/>
      <c r="K764" s="176" t="str">
        <f t="shared" si="366"/>
        <v/>
      </c>
      <c r="L764" s="177" t="str">
        <f t="shared" si="367"/>
        <v/>
      </c>
      <c r="M764" s="178" t="str">
        <f t="shared" si="368"/>
        <v/>
      </c>
      <c r="N764" s="44" t="str" cm="1">
        <f t="array" ref="N764">IFERROR(IF(_xlfn.SINGLE(A:A)="","",IF(R764="Beer",SUM(LOOKUP(2,1/(Rates!$B$3:$B$5&lt;=W764)/(Rates!$C$3:$C$5&gt;=W764),Rates!$D$3:$D$5)*(X764/100)*W764),IF(R764="Refreshment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44" t="str">
        <f t="shared" si="369"/>
        <v/>
      </c>
      <c r="P764" s="13"/>
      <c r="Q764" s="179" t="str">
        <f t="shared" si="370"/>
        <v/>
      </c>
      <c r="R764" s="180" t="str">
        <f t="shared" si="371"/>
        <v/>
      </c>
      <c r="S764" s="13" t="str">
        <f>IF(A764="","",IF(R764="Refreshment Beverage",VLOOKUP(VALUE(Q764),Rates!G$15:L$19,2,0),VLOOKUP(VALUE(Q764),Rates!G$4:L$8,2,0)))</f>
        <v/>
      </c>
      <c r="T764" s="13" t="str">
        <f t="shared" si="372"/>
        <v/>
      </c>
      <c r="U764" s="181" t="str">
        <f t="shared" si="373"/>
        <v/>
      </c>
      <c r="V764" s="13" t="str">
        <f t="shared" si="374"/>
        <v/>
      </c>
      <c r="W764" s="13" t="str">
        <f t="shared" si="375"/>
        <v/>
      </c>
      <c r="X764" s="182" t="str">
        <f t="shared" si="376"/>
        <v/>
      </c>
      <c r="Y764" s="183" t="str">
        <f>IF(A:A="","",IF(R764="Refreshment Beverage",VLOOKUP(Q764,Rates!G$15:L$19,6,0)*W764,VLOOKUP(Q764,Rates!G$4:L$12,6,0)*W764))</f>
        <v/>
      </c>
      <c r="Z764" s="183" t="str">
        <f t="shared" si="377"/>
        <v/>
      </c>
      <c r="AA764" s="17">
        <f t="shared" si="365"/>
        <v>0</v>
      </c>
      <c r="AB764" s="177" t="str" cm="1">
        <f t="array" ref="AB764">IF(_xlfn.SINGLE(A:A)="","",IF(R764="Refreshment Beverage","",IF(AND(R764="Beer",Q764=0),SUM(LOOKUP(2,1/(Rates!$B$15:$B$18&lt;=W764)/(Rates!$C$15:$C$18&gt;=W764),Rates!$D$15:$D$18)*W764),VLOOKUP(VALUE(_xlfn.SINGLE(Q:Q)),Rates!A:B,2,0)*W764)))</f>
        <v/>
      </c>
      <c r="AC764" s="177" t="str" cm="1">
        <f t="array" ref="AC764">IF(_xlfn.SINGLE(A:A)="","",IF(R764="Refreshment Beverage","",IF(AND(R764="Beer",Q764=0),SUM(LOOKUP(2,1/(Rates!$B$15:$B$18&lt;=W764)/(Rates!$C$15:$C$18&gt;=W764),Rates!$E$15:$E$18)*W764),VLOOKUP(VALUE(_xlfn.SINGLE(Q:Q)),Rates!A:C,3,0)*W764)))</f>
        <v/>
      </c>
      <c r="AD764" s="168">
        <f>IFERROR(IF(OR(Q764=1,Q764=2,Q764=3,Q764=4),VLOOKUP(Q764,Rates!$A$31:$B$34,2,0)*W764,IF(V764=1,VLOOKUP(U764,'REB BEV MIN MKUP'!B:E,4,0),IF(V764&gt;1,VLOOKUP(VALUE(W764),'REB BEV MIN MKUP'!O:Q,3,0),0))),0)</f>
        <v>0</v>
      </c>
      <c r="AE764" s="177" t="str">
        <f t="shared" si="378"/>
        <v/>
      </c>
      <c r="AF764" s="13" t="str">
        <f t="shared" si="379"/>
        <v/>
      </c>
      <c r="AG764" s="177" t="str">
        <f t="shared" si="380"/>
        <v/>
      </c>
      <c r="AH764" s="184" t="str">
        <f t="shared" si="381"/>
        <v/>
      </c>
      <c r="AI764" s="184" t="str">
        <f>IF(AE:AE="","",IF(R764="Refreshment Beverage",AK764*(Rates!J$19/100),ROUND(SUM(AH764*(Rates!$J$8/100)),4)))</f>
        <v/>
      </c>
      <c r="AJ764" s="183" t="str">
        <f t="shared" si="382"/>
        <v/>
      </c>
      <c r="AK764" s="185" t="str">
        <f t="shared" si="383"/>
        <v/>
      </c>
      <c r="AL764" s="177" t="str">
        <f t="shared" si="384"/>
        <v/>
      </c>
      <c r="AM764" s="13" t="str">
        <f>IF(AS764="","",IF(R764="Refreshment Beverage",ROUND(AS764*Rates!K$19,4),ROUND(AO764*(VLOOKUP(VALUE(Q764),Rates!G$4:L$12,3,0)),4)))</f>
        <v/>
      </c>
      <c r="AN764" s="183" t="str">
        <f>IF(AS764="","",IF(R764="Refreshment Beverage",AS764*(Rates!J$19/100),MAX(AM764,AB764)))</f>
        <v/>
      </c>
      <c r="AO764" s="186" t="str">
        <f t="shared" si="385"/>
        <v/>
      </c>
      <c r="AP764" s="186" t="str">
        <f t="shared" si="386"/>
        <v/>
      </c>
      <c r="AQ764" s="186" t="str">
        <f>IF(AS764="","",IF(R764="Refreshment Beverage",ROUND(SUM(VLOOKUP(Q:Q,Rates!G$15:L$19,3,0)*(AS764-Y764-Z764-AA764)),4),ROUND(SUM(Rates!$K$8*AS764),4)))</f>
        <v/>
      </c>
      <c r="AR764" s="184" t="str">
        <f t="shared" si="387"/>
        <v/>
      </c>
      <c r="AS764" s="185" t="str">
        <f t="shared" si="388"/>
        <v/>
      </c>
      <c r="AT764" s="177" t="str">
        <f t="shared" si="389"/>
        <v/>
      </c>
      <c r="AU764" s="13" t="str">
        <f>IF(AX764="","",IF(R764="Refreshment Beverage",ROUND((BA764-Y764-Z764-AA764)*VLOOKUP(VALUE(Q764),Rates!G$15:L$19,3,0),4),ROUND(AW764*(VLOOKUP(VALUE(Q764),Rates!G:L,3,0)),4)))</f>
        <v/>
      </c>
      <c r="AV764" s="183" t="str">
        <f t="shared" si="390"/>
        <v/>
      </c>
      <c r="AW764" s="186" t="str">
        <f t="shared" si="391"/>
        <v/>
      </c>
      <c r="AX764" s="184" t="str">
        <f t="shared" si="392"/>
        <v/>
      </c>
      <c r="AY764" s="186" t="str">
        <f>IF(AX764="","",IF(R764="Refreshment Beverage",ROUND(SUM(AX764*Rates!K$19),4),ROUND(SUM(AX764*(Rates!J$8/100)),4)))</f>
        <v/>
      </c>
      <c r="AZ764" s="183" t="str">
        <f t="shared" si="393"/>
        <v/>
      </c>
      <c r="BA764" s="185" t="str">
        <f t="shared" si="394"/>
        <v/>
      </c>
      <c r="BD764" s="171"/>
      <c r="BE764" s="171"/>
      <c r="BF764" s="171"/>
      <c r="BG764" s="171"/>
    </row>
    <row r="765" spans="1:59" ht="15" customHeight="1" x14ac:dyDescent="0.3">
      <c r="A765" s="172"/>
      <c r="B765" s="172"/>
      <c r="C765" s="172"/>
      <c r="D765" s="173"/>
      <c r="E765" s="173"/>
      <c r="F765" s="173"/>
      <c r="G765" s="173"/>
      <c r="H765" s="173"/>
      <c r="I765" s="174"/>
      <c r="J765" s="175"/>
      <c r="K765" s="176" t="str">
        <f t="shared" si="366"/>
        <v/>
      </c>
      <c r="L765" s="177" t="str">
        <f t="shared" si="367"/>
        <v/>
      </c>
      <c r="M765" s="178" t="str">
        <f t="shared" si="368"/>
        <v/>
      </c>
      <c r="N765" s="44" t="str" cm="1">
        <f t="array" ref="N765">IFERROR(IF(_xlfn.SINGLE(A:A)="","",IF(R765="Beer",SUM(LOOKUP(2,1/(Rates!$B$3:$B$5&lt;=W765)/(Rates!$C$3:$C$5&gt;=W765),Rates!$D$3:$D$5)*(X765/100)*W765),IF(R765="Refreshment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44" t="str">
        <f t="shared" si="369"/>
        <v/>
      </c>
      <c r="P765" s="13"/>
      <c r="Q765" s="179" t="str">
        <f t="shared" si="370"/>
        <v/>
      </c>
      <c r="R765" s="180" t="str">
        <f t="shared" si="371"/>
        <v/>
      </c>
      <c r="S765" s="13" t="str">
        <f>IF(A765="","",IF(R765="Refreshment Beverage",VLOOKUP(VALUE(Q765),Rates!G$15:L$19,2,0),VLOOKUP(VALUE(Q765),Rates!G$4:L$8,2,0)))</f>
        <v/>
      </c>
      <c r="T765" s="13" t="str">
        <f t="shared" si="372"/>
        <v/>
      </c>
      <c r="U765" s="181" t="str">
        <f t="shared" si="373"/>
        <v/>
      </c>
      <c r="V765" s="13" t="str">
        <f t="shared" si="374"/>
        <v/>
      </c>
      <c r="W765" s="13" t="str">
        <f t="shared" si="375"/>
        <v/>
      </c>
      <c r="X765" s="182" t="str">
        <f t="shared" si="376"/>
        <v/>
      </c>
      <c r="Y765" s="183" t="str">
        <f>IF(A:A="","",IF(R765="Refreshment Beverage",VLOOKUP(Q765,Rates!G$15:L$19,6,0)*W765,VLOOKUP(Q765,Rates!G$4:L$12,6,0)*W765))</f>
        <v/>
      </c>
      <c r="Z765" s="183" t="str">
        <f t="shared" si="377"/>
        <v/>
      </c>
      <c r="AA765" s="17">
        <f t="shared" si="365"/>
        <v>0</v>
      </c>
      <c r="AB765" s="177" t="str" cm="1">
        <f t="array" ref="AB765">IF(_xlfn.SINGLE(A:A)="","",IF(R765="Refreshment Beverage","",IF(AND(R765="Beer",Q765=0),SUM(LOOKUP(2,1/(Rates!$B$15:$B$18&lt;=W765)/(Rates!$C$15:$C$18&gt;=W765),Rates!$D$15:$D$18)*W765),VLOOKUP(VALUE(_xlfn.SINGLE(Q:Q)),Rates!A:B,2,0)*W765)))</f>
        <v/>
      </c>
      <c r="AC765" s="177" t="str" cm="1">
        <f t="array" ref="AC765">IF(_xlfn.SINGLE(A:A)="","",IF(R765="Refreshment Beverage","",IF(AND(R765="Beer",Q765=0),SUM(LOOKUP(2,1/(Rates!$B$15:$B$18&lt;=W765)/(Rates!$C$15:$C$18&gt;=W765),Rates!$E$15:$E$18)*W765),VLOOKUP(VALUE(_xlfn.SINGLE(Q:Q)),Rates!A:C,3,0)*W765)))</f>
        <v/>
      </c>
      <c r="AD765" s="168">
        <f>IFERROR(IF(OR(Q765=1,Q765=2,Q765=3,Q765=4),VLOOKUP(Q765,Rates!$A$31:$B$34,2,0)*W765,IF(V765=1,VLOOKUP(U765,'REB BEV MIN MKUP'!B:E,4,0),IF(V765&gt;1,VLOOKUP(VALUE(W765),'REB BEV MIN MKUP'!O:Q,3,0),0))),0)</f>
        <v>0</v>
      </c>
      <c r="AE765" s="177" t="str">
        <f t="shared" si="378"/>
        <v/>
      </c>
      <c r="AF765" s="13" t="str">
        <f t="shared" si="379"/>
        <v/>
      </c>
      <c r="AG765" s="177" t="str">
        <f t="shared" si="380"/>
        <v/>
      </c>
      <c r="AH765" s="184" t="str">
        <f t="shared" si="381"/>
        <v/>
      </c>
      <c r="AI765" s="184" t="str">
        <f>IF(AE:AE="","",IF(R765="Refreshment Beverage",AK765*(Rates!J$19/100),ROUND(SUM(AH765*(Rates!$J$8/100)),4)))</f>
        <v/>
      </c>
      <c r="AJ765" s="183" t="str">
        <f t="shared" si="382"/>
        <v/>
      </c>
      <c r="AK765" s="185" t="str">
        <f t="shared" si="383"/>
        <v/>
      </c>
      <c r="AL765" s="177" t="str">
        <f t="shared" si="384"/>
        <v/>
      </c>
      <c r="AM765" s="13" t="str">
        <f>IF(AS765="","",IF(R765="Refreshment Beverage",ROUND(AS765*Rates!K$19,4),ROUND(AO765*(VLOOKUP(VALUE(Q765),Rates!G$4:L$12,3,0)),4)))</f>
        <v/>
      </c>
      <c r="AN765" s="183" t="str">
        <f>IF(AS765="","",IF(R765="Refreshment Beverage",AS765*(Rates!J$19/100),MAX(AM765,AB765)))</f>
        <v/>
      </c>
      <c r="AO765" s="186" t="str">
        <f t="shared" si="385"/>
        <v/>
      </c>
      <c r="AP765" s="186" t="str">
        <f t="shared" si="386"/>
        <v/>
      </c>
      <c r="AQ765" s="186" t="str">
        <f>IF(AS765="","",IF(R765="Refreshment Beverage",ROUND(SUM(VLOOKUP(Q:Q,Rates!G$15:L$19,3,0)*(AS765-Y765-Z765-AA765)),4),ROUND(SUM(Rates!$K$8*AS765),4)))</f>
        <v/>
      </c>
      <c r="AR765" s="184" t="str">
        <f t="shared" si="387"/>
        <v/>
      </c>
      <c r="AS765" s="185" t="str">
        <f t="shared" si="388"/>
        <v/>
      </c>
      <c r="AT765" s="177" t="str">
        <f t="shared" si="389"/>
        <v/>
      </c>
      <c r="AU765" s="13" t="str">
        <f>IF(AX765="","",IF(R765="Refreshment Beverage",ROUND((BA765-Y765-Z765-AA765)*VLOOKUP(VALUE(Q765),Rates!G$15:L$19,3,0),4),ROUND(AW765*(VLOOKUP(VALUE(Q765),Rates!G:L,3,0)),4)))</f>
        <v/>
      </c>
      <c r="AV765" s="183" t="str">
        <f t="shared" si="390"/>
        <v/>
      </c>
      <c r="AW765" s="186" t="str">
        <f t="shared" si="391"/>
        <v/>
      </c>
      <c r="AX765" s="184" t="str">
        <f t="shared" si="392"/>
        <v/>
      </c>
      <c r="AY765" s="186" t="str">
        <f>IF(AX765="","",IF(R765="Refreshment Beverage",ROUND(SUM(AX765*Rates!K$19),4),ROUND(SUM(AX765*(Rates!J$8/100)),4)))</f>
        <v/>
      </c>
      <c r="AZ765" s="183" t="str">
        <f t="shared" si="393"/>
        <v/>
      </c>
      <c r="BA765" s="185" t="str">
        <f t="shared" si="394"/>
        <v/>
      </c>
      <c r="BD765" s="171"/>
      <c r="BE765" s="171"/>
      <c r="BF765" s="171"/>
      <c r="BG765" s="171"/>
    </row>
    <row r="766" spans="1:59" ht="15" customHeight="1" x14ac:dyDescent="0.3">
      <c r="A766" s="172"/>
      <c r="B766" s="172"/>
      <c r="C766" s="172"/>
      <c r="D766" s="173"/>
      <c r="E766" s="173"/>
      <c r="F766" s="173"/>
      <c r="G766" s="173"/>
      <c r="H766" s="173"/>
      <c r="I766" s="174"/>
      <c r="J766" s="175"/>
      <c r="K766" s="176" t="str">
        <f t="shared" si="366"/>
        <v/>
      </c>
      <c r="L766" s="177" t="str">
        <f t="shared" si="367"/>
        <v/>
      </c>
      <c r="M766" s="178" t="str">
        <f t="shared" si="368"/>
        <v/>
      </c>
      <c r="N766" s="44" t="str" cm="1">
        <f t="array" ref="N766">IFERROR(IF(_xlfn.SINGLE(A:A)="","",IF(R766="Beer",SUM(LOOKUP(2,1/(Rates!$B$3:$B$5&lt;=W766)/(Rates!$C$3:$C$5&gt;=W766),Rates!$D$3:$D$5)*(X766/100)*W766),IF(R766="Refreshment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44" t="str">
        <f t="shared" si="369"/>
        <v/>
      </c>
      <c r="P766" s="13"/>
      <c r="Q766" s="179" t="str">
        <f t="shared" si="370"/>
        <v/>
      </c>
      <c r="R766" s="180" t="str">
        <f t="shared" si="371"/>
        <v/>
      </c>
      <c r="S766" s="13" t="str">
        <f>IF(A766="","",IF(R766="Refreshment Beverage",VLOOKUP(VALUE(Q766),Rates!G$15:L$19,2,0),VLOOKUP(VALUE(Q766),Rates!G$4:L$8,2,0)))</f>
        <v/>
      </c>
      <c r="T766" s="13" t="str">
        <f t="shared" si="372"/>
        <v/>
      </c>
      <c r="U766" s="181" t="str">
        <f t="shared" si="373"/>
        <v/>
      </c>
      <c r="V766" s="13" t="str">
        <f t="shared" si="374"/>
        <v/>
      </c>
      <c r="W766" s="13" t="str">
        <f t="shared" si="375"/>
        <v/>
      </c>
      <c r="X766" s="182" t="str">
        <f t="shared" si="376"/>
        <v/>
      </c>
      <c r="Y766" s="183" t="str">
        <f>IF(A:A="","",IF(R766="Refreshment Beverage",VLOOKUP(Q766,Rates!G$15:L$19,6,0)*W766,VLOOKUP(Q766,Rates!G$4:L$12,6,0)*W766))</f>
        <v/>
      </c>
      <c r="Z766" s="183" t="str">
        <f t="shared" si="377"/>
        <v/>
      </c>
      <c r="AA766" s="17">
        <f t="shared" si="365"/>
        <v>0</v>
      </c>
      <c r="AB766" s="177" t="str" cm="1">
        <f t="array" ref="AB766">IF(_xlfn.SINGLE(A:A)="","",IF(R766="Refreshment Beverage","",IF(AND(R766="Beer",Q766=0),SUM(LOOKUP(2,1/(Rates!$B$15:$B$18&lt;=W766)/(Rates!$C$15:$C$18&gt;=W766),Rates!$D$15:$D$18)*W766),VLOOKUP(VALUE(_xlfn.SINGLE(Q:Q)),Rates!A:B,2,0)*W766)))</f>
        <v/>
      </c>
      <c r="AC766" s="177" t="str" cm="1">
        <f t="array" ref="AC766">IF(_xlfn.SINGLE(A:A)="","",IF(R766="Refreshment Beverage","",IF(AND(R766="Beer",Q766=0),SUM(LOOKUP(2,1/(Rates!$B$15:$B$18&lt;=W766)/(Rates!$C$15:$C$18&gt;=W766),Rates!$E$15:$E$18)*W766),VLOOKUP(VALUE(_xlfn.SINGLE(Q:Q)),Rates!A:C,3,0)*W766)))</f>
        <v/>
      </c>
      <c r="AD766" s="168">
        <f>IFERROR(IF(OR(Q766=1,Q766=2,Q766=3,Q766=4),VLOOKUP(Q766,Rates!$A$31:$B$34,2,0)*W766,IF(V766=1,VLOOKUP(U766,'REB BEV MIN MKUP'!B:E,4,0),IF(V766&gt;1,VLOOKUP(VALUE(W766),'REB BEV MIN MKUP'!O:Q,3,0),0))),0)</f>
        <v>0</v>
      </c>
      <c r="AE766" s="177" t="str">
        <f t="shared" si="378"/>
        <v/>
      </c>
      <c r="AF766" s="13" t="str">
        <f t="shared" si="379"/>
        <v/>
      </c>
      <c r="AG766" s="177" t="str">
        <f t="shared" si="380"/>
        <v/>
      </c>
      <c r="AH766" s="184" t="str">
        <f t="shared" si="381"/>
        <v/>
      </c>
      <c r="AI766" s="184" t="str">
        <f>IF(AE:AE="","",IF(R766="Refreshment Beverage",AK766*(Rates!J$19/100),ROUND(SUM(AH766*(Rates!$J$8/100)),4)))</f>
        <v/>
      </c>
      <c r="AJ766" s="183" t="str">
        <f t="shared" si="382"/>
        <v/>
      </c>
      <c r="AK766" s="185" t="str">
        <f t="shared" si="383"/>
        <v/>
      </c>
      <c r="AL766" s="177" t="str">
        <f t="shared" si="384"/>
        <v/>
      </c>
      <c r="AM766" s="13" t="str">
        <f>IF(AS766="","",IF(R766="Refreshment Beverage",ROUND(AS766*Rates!K$19,4),ROUND(AO766*(VLOOKUP(VALUE(Q766),Rates!G$4:L$12,3,0)),4)))</f>
        <v/>
      </c>
      <c r="AN766" s="183" t="str">
        <f>IF(AS766="","",IF(R766="Refreshment Beverage",AS766*(Rates!J$19/100),MAX(AM766,AB766)))</f>
        <v/>
      </c>
      <c r="AO766" s="186" t="str">
        <f t="shared" si="385"/>
        <v/>
      </c>
      <c r="AP766" s="186" t="str">
        <f t="shared" si="386"/>
        <v/>
      </c>
      <c r="AQ766" s="186" t="str">
        <f>IF(AS766="","",IF(R766="Refreshment Beverage",ROUND(SUM(VLOOKUP(Q:Q,Rates!G$15:L$19,3,0)*(AS766-Y766-Z766-AA766)),4),ROUND(SUM(Rates!$K$8*AS766),4)))</f>
        <v/>
      </c>
      <c r="AR766" s="184" t="str">
        <f t="shared" si="387"/>
        <v/>
      </c>
      <c r="AS766" s="185" t="str">
        <f t="shared" si="388"/>
        <v/>
      </c>
      <c r="AT766" s="177" t="str">
        <f t="shared" si="389"/>
        <v/>
      </c>
      <c r="AU766" s="13" t="str">
        <f>IF(AX766="","",IF(R766="Refreshment Beverage",ROUND((BA766-Y766-Z766-AA766)*VLOOKUP(VALUE(Q766),Rates!G$15:L$19,3,0),4),ROUND(AW766*(VLOOKUP(VALUE(Q766),Rates!G:L,3,0)),4)))</f>
        <v/>
      </c>
      <c r="AV766" s="183" t="str">
        <f t="shared" si="390"/>
        <v/>
      </c>
      <c r="AW766" s="186" t="str">
        <f t="shared" si="391"/>
        <v/>
      </c>
      <c r="AX766" s="184" t="str">
        <f t="shared" si="392"/>
        <v/>
      </c>
      <c r="AY766" s="186" t="str">
        <f>IF(AX766="","",IF(R766="Refreshment Beverage",ROUND(SUM(AX766*Rates!K$19),4),ROUND(SUM(AX766*(Rates!J$8/100)),4)))</f>
        <v/>
      </c>
      <c r="AZ766" s="183" t="str">
        <f t="shared" si="393"/>
        <v/>
      </c>
      <c r="BA766" s="185" t="str">
        <f t="shared" si="394"/>
        <v/>
      </c>
      <c r="BD766" s="171"/>
      <c r="BE766" s="171"/>
      <c r="BF766" s="171"/>
      <c r="BG766" s="171"/>
    </row>
    <row r="767" spans="1:59" ht="15" customHeight="1" x14ac:dyDescent="0.3">
      <c r="A767" s="172"/>
      <c r="B767" s="172"/>
      <c r="C767" s="172"/>
      <c r="D767" s="173"/>
      <c r="E767" s="173"/>
      <c r="F767" s="173"/>
      <c r="G767" s="173"/>
      <c r="H767" s="173"/>
      <c r="I767" s="174"/>
      <c r="J767" s="175"/>
      <c r="K767" s="176" t="str">
        <f t="shared" si="366"/>
        <v/>
      </c>
      <c r="L767" s="177" t="str">
        <f t="shared" si="367"/>
        <v/>
      </c>
      <c r="M767" s="178" t="str">
        <f t="shared" si="368"/>
        <v/>
      </c>
      <c r="N767" s="44" t="str" cm="1">
        <f t="array" ref="N767">IFERROR(IF(_xlfn.SINGLE(A:A)="","",IF(R767="Beer",SUM(LOOKUP(2,1/(Rates!$B$3:$B$5&lt;=W767)/(Rates!$C$3:$C$5&gt;=W767),Rates!$D$3:$D$5)*(X767/100)*W767),IF(R767="Refreshment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44" t="str">
        <f t="shared" si="369"/>
        <v/>
      </c>
      <c r="P767" s="13"/>
      <c r="Q767" s="179" t="str">
        <f t="shared" si="370"/>
        <v/>
      </c>
      <c r="R767" s="180" t="str">
        <f t="shared" si="371"/>
        <v/>
      </c>
      <c r="S767" s="13" t="str">
        <f>IF(A767="","",IF(R767="Refreshment Beverage",VLOOKUP(VALUE(Q767),Rates!G$15:L$19,2,0),VLOOKUP(VALUE(Q767),Rates!G$4:L$8,2,0)))</f>
        <v/>
      </c>
      <c r="T767" s="13" t="str">
        <f t="shared" si="372"/>
        <v/>
      </c>
      <c r="U767" s="181" t="str">
        <f t="shared" si="373"/>
        <v/>
      </c>
      <c r="V767" s="13" t="str">
        <f t="shared" si="374"/>
        <v/>
      </c>
      <c r="W767" s="13" t="str">
        <f t="shared" si="375"/>
        <v/>
      </c>
      <c r="X767" s="182" t="str">
        <f t="shared" si="376"/>
        <v/>
      </c>
      <c r="Y767" s="183" t="str">
        <f>IF(A:A="","",IF(R767="Refreshment Beverage",VLOOKUP(Q767,Rates!G$15:L$19,6,0)*W767,VLOOKUP(Q767,Rates!G$4:L$12,6,0)*W767))</f>
        <v/>
      </c>
      <c r="Z767" s="183" t="str">
        <f t="shared" si="377"/>
        <v/>
      </c>
      <c r="AA767" s="17">
        <f t="shared" si="365"/>
        <v>0</v>
      </c>
      <c r="AB767" s="177" t="str" cm="1">
        <f t="array" ref="AB767">IF(_xlfn.SINGLE(A:A)="","",IF(R767="Refreshment Beverage","",IF(AND(R767="Beer",Q767=0),SUM(LOOKUP(2,1/(Rates!$B$15:$B$18&lt;=W767)/(Rates!$C$15:$C$18&gt;=W767),Rates!$D$15:$D$18)*W767),VLOOKUP(VALUE(_xlfn.SINGLE(Q:Q)),Rates!A:B,2,0)*W767)))</f>
        <v/>
      </c>
      <c r="AC767" s="177" t="str" cm="1">
        <f t="array" ref="AC767">IF(_xlfn.SINGLE(A:A)="","",IF(R767="Refreshment Beverage","",IF(AND(R767="Beer",Q767=0),SUM(LOOKUP(2,1/(Rates!$B$15:$B$18&lt;=W767)/(Rates!$C$15:$C$18&gt;=W767),Rates!$E$15:$E$18)*W767),VLOOKUP(VALUE(_xlfn.SINGLE(Q:Q)),Rates!A:C,3,0)*W767)))</f>
        <v/>
      </c>
      <c r="AD767" s="168">
        <f>IFERROR(IF(OR(Q767=1,Q767=2,Q767=3,Q767=4),VLOOKUP(Q767,Rates!$A$31:$B$34,2,0)*W767,IF(V767=1,VLOOKUP(U767,'REB BEV MIN MKUP'!B:E,4,0),IF(V767&gt;1,VLOOKUP(VALUE(W767),'REB BEV MIN MKUP'!O:Q,3,0),0))),0)</f>
        <v>0</v>
      </c>
      <c r="AE767" s="177" t="str">
        <f t="shared" si="378"/>
        <v/>
      </c>
      <c r="AF767" s="13" t="str">
        <f t="shared" si="379"/>
        <v/>
      </c>
      <c r="AG767" s="177" t="str">
        <f t="shared" si="380"/>
        <v/>
      </c>
      <c r="AH767" s="184" t="str">
        <f t="shared" si="381"/>
        <v/>
      </c>
      <c r="AI767" s="184" t="str">
        <f>IF(AE:AE="","",IF(R767="Refreshment Beverage",AK767*(Rates!J$19/100),ROUND(SUM(AH767*(Rates!$J$8/100)),4)))</f>
        <v/>
      </c>
      <c r="AJ767" s="183" t="str">
        <f t="shared" si="382"/>
        <v/>
      </c>
      <c r="AK767" s="185" t="str">
        <f t="shared" si="383"/>
        <v/>
      </c>
      <c r="AL767" s="177" t="str">
        <f t="shared" si="384"/>
        <v/>
      </c>
      <c r="AM767" s="13" t="str">
        <f>IF(AS767="","",IF(R767="Refreshment Beverage",ROUND(AS767*Rates!K$19,4),ROUND(AO767*(VLOOKUP(VALUE(Q767),Rates!G$4:L$12,3,0)),4)))</f>
        <v/>
      </c>
      <c r="AN767" s="183" t="str">
        <f>IF(AS767="","",IF(R767="Refreshment Beverage",AS767*(Rates!J$19/100),MAX(AM767,AB767)))</f>
        <v/>
      </c>
      <c r="AO767" s="186" t="str">
        <f t="shared" si="385"/>
        <v/>
      </c>
      <c r="AP767" s="186" t="str">
        <f t="shared" si="386"/>
        <v/>
      </c>
      <c r="AQ767" s="186" t="str">
        <f>IF(AS767="","",IF(R767="Refreshment Beverage",ROUND(SUM(VLOOKUP(Q:Q,Rates!G$15:L$19,3,0)*(AS767-Y767-Z767-AA767)),4),ROUND(SUM(Rates!$K$8*AS767),4)))</f>
        <v/>
      </c>
      <c r="AR767" s="184" t="str">
        <f t="shared" si="387"/>
        <v/>
      </c>
      <c r="AS767" s="185" t="str">
        <f t="shared" si="388"/>
        <v/>
      </c>
      <c r="AT767" s="177" t="str">
        <f t="shared" si="389"/>
        <v/>
      </c>
      <c r="AU767" s="13" t="str">
        <f>IF(AX767="","",IF(R767="Refreshment Beverage",ROUND((BA767-Y767-Z767-AA767)*VLOOKUP(VALUE(Q767),Rates!G$15:L$19,3,0),4),ROUND(AW767*(VLOOKUP(VALUE(Q767),Rates!G:L,3,0)),4)))</f>
        <v/>
      </c>
      <c r="AV767" s="183" t="str">
        <f t="shared" si="390"/>
        <v/>
      </c>
      <c r="AW767" s="186" t="str">
        <f t="shared" si="391"/>
        <v/>
      </c>
      <c r="AX767" s="184" t="str">
        <f t="shared" si="392"/>
        <v/>
      </c>
      <c r="AY767" s="186" t="str">
        <f>IF(AX767="","",IF(R767="Refreshment Beverage",ROUND(SUM(AX767*Rates!K$19),4),ROUND(SUM(AX767*(Rates!J$8/100)),4)))</f>
        <v/>
      </c>
      <c r="AZ767" s="183" t="str">
        <f t="shared" si="393"/>
        <v/>
      </c>
      <c r="BA767" s="185" t="str">
        <f t="shared" si="394"/>
        <v/>
      </c>
      <c r="BD767" s="171"/>
      <c r="BE767" s="171"/>
      <c r="BF767" s="171"/>
      <c r="BG767" s="171"/>
    </row>
    <row r="768" spans="1:59" ht="15" customHeight="1" x14ac:dyDescent="0.3">
      <c r="A768" s="172"/>
      <c r="B768" s="172"/>
      <c r="C768" s="172"/>
      <c r="D768" s="173"/>
      <c r="E768" s="173"/>
      <c r="F768" s="173"/>
      <c r="G768" s="173"/>
      <c r="H768" s="173"/>
      <c r="I768" s="174"/>
      <c r="J768" s="175"/>
      <c r="K768" s="176" t="str">
        <f t="shared" si="366"/>
        <v/>
      </c>
      <c r="L768" s="177" t="str">
        <f t="shared" si="367"/>
        <v/>
      </c>
      <c r="M768" s="178" t="str">
        <f t="shared" si="368"/>
        <v/>
      </c>
      <c r="N768" s="44" t="str" cm="1">
        <f t="array" ref="N768">IFERROR(IF(_xlfn.SINGLE(A:A)="","",IF(R768="Beer",SUM(LOOKUP(2,1/(Rates!$B$3:$B$5&lt;=W768)/(Rates!$C$3:$C$5&gt;=W768),Rates!$D$3:$D$5)*(X768/100)*W768),IF(R768="Refreshment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44" t="str">
        <f t="shared" si="369"/>
        <v/>
      </c>
      <c r="P768" s="13"/>
      <c r="Q768" s="179" t="str">
        <f t="shared" si="370"/>
        <v/>
      </c>
      <c r="R768" s="180" t="str">
        <f t="shared" si="371"/>
        <v/>
      </c>
      <c r="S768" s="13" t="str">
        <f>IF(A768="","",IF(R768="Refreshment Beverage",VLOOKUP(VALUE(Q768),Rates!G$15:L$19,2,0),VLOOKUP(VALUE(Q768),Rates!G$4:L$8,2,0)))</f>
        <v/>
      </c>
      <c r="T768" s="13" t="str">
        <f t="shared" si="372"/>
        <v/>
      </c>
      <c r="U768" s="181" t="str">
        <f t="shared" si="373"/>
        <v/>
      </c>
      <c r="V768" s="13" t="str">
        <f t="shared" si="374"/>
        <v/>
      </c>
      <c r="W768" s="13" t="str">
        <f t="shared" si="375"/>
        <v/>
      </c>
      <c r="X768" s="182" t="str">
        <f t="shared" si="376"/>
        <v/>
      </c>
      <c r="Y768" s="183" t="str">
        <f>IF(A:A="","",IF(R768="Refreshment Beverage",VLOOKUP(Q768,Rates!G$15:L$19,6,0)*W768,VLOOKUP(Q768,Rates!G$4:L$12,6,0)*W768))</f>
        <v/>
      </c>
      <c r="Z768" s="183" t="str">
        <f t="shared" si="377"/>
        <v/>
      </c>
      <c r="AA768" s="17">
        <f t="shared" si="365"/>
        <v>0</v>
      </c>
      <c r="AB768" s="177" t="str" cm="1">
        <f t="array" ref="AB768">IF(_xlfn.SINGLE(A:A)="","",IF(R768="Refreshment Beverage","",IF(AND(R768="Beer",Q768=0),SUM(LOOKUP(2,1/(Rates!$B$15:$B$18&lt;=W768)/(Rates!$C$15:$C$18&gt;=W768),Rates!$D$15:$D$18)*W768),VLOOKUP(VALUE(_xlfn.SINGLE(Q:Q)),Rates!A:B,2,0)*W768)))</f>
        <v/>
      </c>
      <c r="AC768" s="177" t="str" cm="1">
        <f t="array" ref="AC768">IF(_xlfn.SINGLE(A:A)="","",IF(R768="Refreshment Beverage","",IF(AND(R768="Beer",Q768=0),SUM(LOOKUP(2,1/(Rates!$B$15:$B$18&lt;=W768)/(Rates!$C$15:$C$18&gt;=W768),Rates!$E$15:$E$18)*W768),VLOOKUP(VALUE(_xlfn.SINGLE(Q:Q)),Rates!A:C,3,0)*W768)))</f>
        <v/>
      </c>
      <c r="AD768" s="168">
        <f>IFERROR(IF(OR(Q768=1,Q768=2,Q768=3,Q768=4),VLOOKUP(Q768,Rates!$A$31:$B$34,2,0)*W768,IF(V768=1,VLOOKUP(U768,'REB BEV MIN MKUP'!B:E,4,0),IF(V768&gt;1,VLOOKUP(VALUE(W768),'REB BEV MIN MKUP'!O:Q,3,0),0))),0)</f>
        <v>0</v>
      </c>
      <c r="AE768" s="177" t="str">
        <f t="shared" si="378"/>
        <v/>
      </c>
      <c r="AF768" s="13" t="str">
        <f t="shared" si="379"/>
        <v/>
      </c>
      <c r="AG768" s="177" t="str">
        <f t="shared" si="380"/>
        <v/>
      </c>
      <c r="AH768" s="184" t="str">
        <f t="shared" si="381"/>
        <v/>
      </c>
      <c r="AI768" s="184" t="str">
        <f>IF(AE:AE="","",IF(R768="Refreshment Beverage",AK768*(Rates!J$19/100),ROUND(SUM(AH768*(Rates!$J$8/100)),4)))</f>
        <v/>
      </c>
      <c r="AJ768" s="183" t="str">
        <f t="shared" si="382"/>
        <v/>
      </c>
      <c r="AK768" s="185" t="str">
        <f t="shared" si="383"/>
        <v/>
      </c>
      <c r="AL768" s="177" t="str">
        <f t="shared" si="384"/>
        <v/>
      </c>
      <c r="AM768" s="13" t="str">
        <f>IF(AS768="","",IF(R768="Refreshment Beverage",ROUND(AS768*Rates!K$19,4),ROUND(AO768*(VLOOKUP(VALUE(Q768),Rates!G$4:L$12,3,0)),4)))</f>
        <v/>
      </c>
      <c r="AN768" s="183" t="str">
        <f>IF(AS768="","",IF(R768="Refreshment Beverage",AS768*(Rates!J$19/100),MAX(AM768,AB768)))</f>
        <v/>
      </c>
      <c r="AO768" s="186" t="str">
        <f t="shared" si="385"/>
        <v/>
      </c>
      <c r="AP768" s="186" t="str">
        <f t="shared" si="386"/>
        <v/>
      </c>
      <c r="AQ768" s="186" t="str">
        <f>IF(AS768="","",IF(R768="Refreshment Beverage",ROUND(SUM(VLOOKUP(Q:Q,Rates!G$15:L$19,3,0)*(AS768-Y768-Z768-AA768)),4),ROUND(SUM(Rates!$K$8*AS768),4)))</f>
        <v/>
      </c>
      <c r="AR768" s="184" t="str">
        <f t="shared" si="387"/>
        <v/>
      </c>
      <c r="AS768" s="185" t="str">
        <f t="shared" si="388"/>
        <v/>
      </c>
      <c r="AT768" s="177" t="str">
        <f t="shared" si="389"/>
        <v/>
      </c>
      <c r="AU768" s="13" t="str">
        <f>IF(AX768="","",IF(R768="Refreshment Beverage",ROUND((BA768-Y768-Z768-AA768)*VLOOKUP(VALUE(Q768),Rates!G$15:L$19,3,0),4),ROUND(AW768*(VLOOKUP(VALUE(Q768),Rates!G:L,3,0)),4)))</f>
        <v/>
      </c>
      <c r="AV768" s="183" t="str">
        <f t="shared" si="390"/>
        <v/>
      </c>
      <c r="AW768" s="186" t="str">
        <f t="shared" si="391"/>
        <v/>
      </c>
      <c r="AX768" s="184" t="str">
        <f t="shared" si="392"/>
        <v/>
      </c>
      <c r="AY768" s="186" t="str">
        <f>IF(AX768="","",IF(R768="Refreshment Beverage",ROUND(SUM(AX768*Rates!K$19),4),ROUND(SUM(AX768*(Rates!J$8/100)),4)))</f>
        <v/>
      </c>
      <c r="AZ768" s="183" t="str">
        <f t="shared" si="393"/>
        <v/>
      </c>
      <c r="BA768" s="185" t="str">
        <f t="shared" si="394"/>
        <v/>
      </c>
      <c r="BD768" s="171"/>
      <c r="BE768" s="171"/>
      <c r="BF768" s="171"/>
      <c r="BG768" s="171"/>
    </row>
    <row r="769" spans="1:59" ht="15" customHeight="1" x14ac:dyDescent="0.3">
      <c r="A769" s="172"/>
      <c r="B769" s="172"/>
      <c r="C769" s="172"/>
      <c r="D769" s="173"/>
      <c r="E769" s="173"/>
      <c r="F769" s="173"/>
      <c r="G769" s="173"/>
      <c r="H769" s="173"/>
      <c r="I769" s="174"/>
      <c r="J769" s="175"/>
      <c r="K769" s="176" t="str">
        <f t="shared" si="366"/>
        <v/>
      </c>
      <c r="L769" s="177" t="str">
        <f t="shared" si="367"/>
        <v/>
      </c>
      <c r="M769" s="178" t="str">
        <f t="shared" si="368"/>
        <v/>
      </c>
      <c r="N769" s="44" t="str" cm="1">
        <f t="array" ref="N769">IFERROR(IF(_xlfn.SINGLE(A:A)="","",IF(R769="Beer",SUM(LOOKUP(2,1/(Rates!$B$3:$B$5&lt;=W769)/(Rates!$C$3:$C$5&gt;=W769),Rates!$D$3:$D$5)*(X769/100)*W769),IF(R769="Refreshment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44" t="str">
        <f t="shared" si="369"/>
        <v/>
      </c>
      <c r="P769" s="13"/>
      <c r="Q769" s="179" t="str">
        <f t="shared" si="370"/>
        <v/>
      </c>
      <c r="R769" s="180" t="str">
        <f t="shared" si="371"/>
        <v/>
      </c>
      <c r="S769" s="13" t="str">
        <f>IF(A769="","",IF(R769="Refreshment Beverage",VLOOKUP(VALUE(Q769),Rates!G$15:L$19,2,0),VLOOKUP(VALUE(Q769),Rates!G$4:L$8,2,0)))</f>
        <v/>
      </c>
      <c r="T769" s="13" t="str">
        <f t="shared" si="372"/>
        <v/>
      </c>
      <c r="U769" s="181" t="str">
        <f t="shared" si="373"/>
        <v/>
      </c>
      <c r="V769" s="13" t="str">
        <f t="shared" si="374"/>
        <v/>
      </c>
      <c r="W769" s="13" t="str">
        <f t="shared" si="375"/>
        <v/>
      </c>
      <c r="X769" s="182" t="str">
        <f t="shared" si="376"/>
        <v/>
      </c>
      <c r="Y769" s="183" t="str">
        <f>IF(A:A="","",IF(R769="Refreshment Beverage",VLOOKUP(Q769,Rates!G$15:L$19,6,0)*W769,VLOOKUP(Q769,Rates!G$4:L$12,6,0)*W769))</f>
        <v/>
      </c>
      <c r="Z769" s="183" t="str">
        <f t="shared" si="377"/>
        <v/>
      </c>
      <c r="AA769" s="17">
        <f t="shared" si="365"/>
        <v>0</v>
      </c>
      <c r="AB769" s="177" t="str" cm="1">
        <f t="array" ref="AB769">IF(_xlfn.SINGLE(A:A)="","",IF(R769="Refreshment Beverage","",IF(AND(R769="Beer",Q769=0),SUM(LOOKUP(2,1/(Rates!$B$15:$B$18&lt;=W769)/(Rates!$C$15:$C$18&gt;=W769),Rates!$D$15:$D$18)*W769),VLOOKUP(VALUE(_xlfn.SINGLE(Q:Q)),Rates!A:B,2,0)*W769)))</f>
        <v/>
      </c>
      <c r="AC769" s="177" t="str" cm="1">
        <f t="array" ref="AC769">IF(_xlfn.SINGLE(A:A)="","",IF(R769="Refreshment Beverage","",IF(AND(R769="Beer",Q769=0),SUM(LOOKUP(2,1/(Rates!$B$15:$B$18&lt;=W769)/(Rates!$C$15:$C$18&gt;=W769),Rates!$E$15:$E$18)*W769),VLOOKUP(VALUE(_xlfn.SINGLE(Q:Q)),Rates!A:C,3,0)*W769)))</f>
        <v/>
      </c>
      <c r="AD769" s="168">
        <f>IFERROR(IF(OR(Q769=1,Q769=2,Q769=3,Q769=4),VLOOKUP(Q769,Rates!$A$31:$B$34,2,0)*W769,IF(V769=1,VLOOKUP(U769,'REB BEV MIN MKUP'!B:E,4,0),IF(V769&gt;1,VLOOKUP(VALUE(W769),'REB BEV MIN MKUP'!O:Q,3,0),0))),0)</f>
        <v>0</v>
      </c>
      <c r="AE769" s="177" t="str">
        <f t="shared" si="378"/>
        <v/>
      </c>
      <c r="AF769" s="13" t="str">
        <f t="shared" si="379"/>
        <v/>
      </c>
      <c r="AG769" s="177" t="str">
        <f t="shared" si="380"/>
        <v/>
      </c>
      <c r="AH769" s="184" t="str">
        <f t="shared" si="381"/>
        <v/>
      </c>
      <c r="AI769" s="184" t="str">
        <f>IF(AE:AE="","",IF(R769="Refreshment Beverage",AK769*(Rates!J$19/100),ROUND(SUM(AH769*(Rates!$J$8/100)),4)))</f>
        <v/>
      </c>
      <c r="AJ769" s="183" t="str">
        <f t="shared" si="382"/>
        <v/>
      </c>
      <c r="AK769" s="185" t="str">
        <f t="shared" si="383"/>
        <v/>
      </c>
      <c r="AL769" s="177" t="str">
        <f t="shared" si="384"/>
        <v/>
      </c>
      <c r="AM769" s="13" t="str">
        <f>IF(AS769="","",IF(R769="Refreshment Beverage",ROUND(AS769*Rates!K$19,4),ROUND(AO769*(VLOOKUP(VALUE(Q769),Rates!G$4:L$12,3,0)),4)))</f>
        <v/>
      </c>
      <c r="AN769" s="183" t="str">
        <f>IF(AS769="","",IF(R769="Refreshment Beverage",AS769*(Rates!J$19/100),MAX(AM769,AB769)))</f>
        <v/>
      </c>
      <c r="AO769" s="186" t="str">
        <f t="shared" si="385"/>
        <v/>
      </c>
      <c r="AP769" s="186" t="str">
        <f t="shared" si="386"/>
        <v/>
      </c>
      <c r="AQ769" s="186" t="str">
        <f>IF(AS769="","",IF(R769="Refreshment Beverage",ROUND(SUM(VLOOKUP(Q:Q,Rates!G$15:L$19,3,0)*(AS769-Y769-Z769-AA769)),4),ROUND(SUM(Rates!$K$8*AS769),4)))</f>
        <v/>
      </c>
      <c r="AR769" s="184" t="str">
        <f t="shared" si="387"/>
        <v/>
      </c>
      <c r="AS769" s="185" t="str">
        <f t="shared" si="388"/>
        <v/>
      </c>
      <c r="AT769" s="177" t="str">
        <f t="shared" si="389"/>
        <v/>
      </c>
      <c r="AU769" s="13" t="str">
        <f>IF(AX769="","",IF(R769="Refreshment Beverage",ROUND((BA769-Y769-Z769-AA769)*VLOOKUP(VALUE(Q769),Rates!G$15:L$19,3,0),4),ROUND(AW769*(VLOOKUP(VALUE(Q769),Rates!G:L,3,0)),4)))</f>
        <v/>
      </c>
      <c r="AV769" s="183" t="str">
        <f t="shared" si="390"/>
        <v/>
      </c>
      <c r="AW769" s="186" t="str">
        <f t="shared" si="391"/>
        <v/>
      </c>
      <c r="AX769" s="184" t="str">
        <f t="shared" si="392"/>
        <v/>
      </c>
      <c r="AY769" s="186" t="str">
        <f>IF(AX769="","",IF(R769="Refreshment Beverage",ROUND(SUM(AX769*Rates!K$19),4),ROUND(SUM(AX769*(Rates!J$8/100)),4)))</f>
        <v/>
      </c>
      <c r="AZ769" s="183" t="str">
        <f t="shared" si="393"/>
        <v/>
      </c>
      <c r="BA769" s="185" t="str">
        <f t="shared" si="394"/>
        <v/>
      </c>
      <c r="BD769" s="171"/>
      <c r="BE769" s="171"/>
      <c r="BF769" s="171"/>
      <c r="BG769" s="171"/>
    </row>
    <row r="770" spans="1:59" ht="15" customHeight="1" x14ac:dyDescent="0.3">
      <c r="A770" s="172"/>
      <c r="B770" s="172"/>
      <c r="C770" s="172"/>
      <c r="D770" s="173"/>
      <c r="E770" s="173"/>
      <c r="F770" s="173"/>
      <c r="G770" s="173"/>
      <c r="H770" s="173"/>
      <c r="I770" s="174"/>
      <c r="J770" s="175"/>
      <c r="K770" s="176" t="str">
        <f t="shared" si="366"/>
        <v/>
      </c>
      <c r="L770" s="177" t="str">
        <f t="shared" si="367"/>
        <v/>
      </c>
      <c r="M770" s="178" t="str">
        <f t="shared" si="368"/>
        <v/>
      </c>
      <c r="N770" s="44" t="str" cm="1">
        <f t="array" ref="N770">IFERROR(IF(_xlfn.SINGLE(A:A)="","",IF(R770="Beer",SUM(LOOKUP(2,1/(Rates!$B$3:$B$5&lt;=W770)/(Rates!$C$3:$C$5&gt;=W770),Rates!$D$3:$D$5)*(X770/100)*W770),IF(R770="Refreshment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44" t="str">
        <f t="shared" si="369"/>
        <v/>
      </c>
      <c r="P770" s="13"/>
      <c r="Q770" s="179" t="str">
        <f t="shared" si="370"/>
        <v/>
      </c>
      <c r="R770" s="180" t="str">
        <f t="shared" si="371"/>
        <v/>
      </c>
      <c r="S770" s="13" t="str">
        <f>IF(A770="","",IF(R770="Refreshment Beverage",VLOOKUP(VALUE(Q770),Rates!G$15:L$19,2,0),VLOOKUP(VALUE(Q770),Rates!G$4:L$8,2,0)))</f>
        <v/>
      </c>
      <c r="T770" s="13" t="str">
        <f t="shared" si="372"/>
        <v/>
      </c>
      <c r="U770" s="181" t="str">
        <f t="shared" si="373"/>
        <v/>
      </c>
      <c r="V770" s="13" t="str">
        <f t="shared" si="374"/>
        <v/>
      </c>
      <c r="W770" s="13" t="str">
        <f t="shared" si="375"/>
        <v/>
      </c>
      <c r="X770" s="182" t="str">
        <f t="shared" si="376"/>
        <v/>
      </c>
      <c r="Y770" s="183" t="str">
        <f>IF(A:A="","",IF(R770="Refreshment Beverage",VLOOKUP(Q770,Rates!G$15:L$19,6,0)*W770,VLOOKUP(Q770,Rates!G$4:L$12,6,0)*W770))</f>
        <v/>
      </c>
      <c r="Z770" s="183" t="str">
        <f t="shared" si="377"/>
        <v/>
      </c>
      <c r="AA770" s="17">
        <f t="shared" si="365"/>
        <v>0</v>
      </c>
      <c r="AB770" s="177" t="str" cm="1">
        <f t="array" ref="AB770">IF(_xlfn.SINGLE(A:A)="","",IF(R770="Refreshment Beverage","",IF(AND(R770="Beer",Q770=0),SUM(LOOKUP(2,1/(Rates!$B$15:$B$18&lt;=W770)/(Rates!$C$15:$C$18&gt;=W770),Rates!$D$15:$D$18)*W770),VLOOKUP(VALUE(_xlfn.SINGLE(Q:Q)),Rates!A:B,2,0)*W770)))</f>
        <v/>
      </c>
      <c r="AC770" s="177" t="str" cm="1">
        <f t="array" ref="AC770">IF(_xlfn.SINGLE(A:A)="","",IF(R770="Refreshment Beverage","",IF(AND(R770="Beer",Q770=0),SUM(LOOKUP(2,1/(Rates!$B$15:$B$18&lt;=W770)/(Rates!$C$15:$C$18&gt;=W770),Rates!$E$15:$E$18)*W770),VLOOKUP(VALUE(_xlfn.SINGLE(Q:Q)),Rates!A:C,3,0)*W770)))</f>
        <v/>
      </c>
      <c r="AD770" s="168">
        <f>IFERROR(IF(OR(Q770=1,Q770=2,Q770=3,Q770=4),VLOOKUP(Q770,Rates!$A$31:$B$34,2,0)*W770,IF(V770=1,VLOOKUP(U770,'REB BEV MIN MKUP'!B:E,4,0),IF(V770&gt;1,VLOOKUP(VALUE(W770),'REB BEV MIN MKUP'!O:Q,3,0),0))),0)</f>
        <v>0</v>
      </c>
      <c r="AE770" s="177" t="str">
        <f t="shared" si="378"/>
        <v/>
      </c>
      <c r="AF770" s="13" t="str">
        <f t="shared" si="379"/>
        <v/>
      </c>
      <c r="AG770" s="177" t="str">
        <f t="shared" si="380"/>
        <v/>
      </c>
      <c r="AH770" s="184" t="str">
        <f t="shared" si="381"/>
        <v/>
      </c>
      <c r="AI770" s="184" t="str">
        <f>IF(AE:AE="","",IF(R770="Refreshment Beverage",AK770*(Rates!J$19/100),ROUND(SUM(AH770*(Rates!$J$8/100)),4)))</f>
        <v/>
      </c>
      <c r="AJ770" s="183" t="str">
        <f t="shared" si="382"/>
        <v/>
      </c>
      <c r="AK770" s="185" t="str">
        <f t="shared" si="383"/>
        <v/>
      </c>
      <c r="AL770" s="177" t="str">
        <f t="shared" si="384"/>
        <v/>
      </c>
      <c r="AM770" s="13" t="str">
        <f>IF(AS770="","",IF(R770="Refreshment Beverage",ROUND(AS770*Rates!K$19,4),ROUND(AO770*(VLOOKUP(VALUE(Q770),Rates!G$4:L$12,3,0)),4)))</f>
        <v/>
      </c>
      <c r="AN770" s="183" t="str">
        <f>IF(AS770="","",IF(R770="Refreshment Beverage",AS770*(Rates!J$19/100),MAX(AM770,AB770)))</f>
        <v/>
      </c>
      <c r="AO770" s="186" t="str">
        <f t="shared" si="385"/>
        <v/>
      </c>
      <c r="AP770" s="186" t="str">
        <f t="shared" si="386"/>
        <v/>
      </c>
      <c r="AQ770" s="186" t="str">
        <f>IF(AS770="","",IF(R770="Refreshment Beverage",ROUND(SUM(VLOOKUP(Q:Q,Rates!G$15:L$19,3,0)*(AS770-Y770-Z770-AA770)),4),ROUND(SUM(Rates!$K$8*AS770),4)))</f>
        <v/>
      </c>
      <c r="AR770" s="184" t="str">
        <f t="shared" si="387"/>
        <v/>
      </c>
      <c r="AS770" s="185" t="str">
        <f t="shared" si="388"/>
        <v/>
      </c>
      <c r="AT770" s="177" t="str">
        <f t="shared" si="389"/>
        <v/>
      </c>
      <c r="AU770" s="13" t="str">
        <f>IF(AX770="","",IF(R770="Refreshment Beverage",ROUND((BA770-Y770-Z770-AA770)*VLOOKUP(VALUE(Q770),Rates!G$15:L$19,3,0),4),ROUND(AW770*(VLOOKUP(VALUE(Q770),Rates!G:L,3,0)),4)))</f>
        <v/>
      </c>
      <c r="AV770" s="183" t="str">
        <f t="shared" si="390"/>
        <v/>
      </c>
      <c r="AW770" s="186" t="str">
        <f t="shared" si="391"/>
        <v/>
      </c>
      <c r="AX770" s="184" t="str">
        <f t="shared" si="392"/>
        <v/>
      </c>
      <c r="AY770" s="186" t="str">
        <f>IF(AX770="","",IF(R770="Refreshment Beverage",ROUND(SUM(AX770*Rates!K$19),4),ROUND(SUM(AX770*(Rates!J$8/100)),4)))</f>
        <v/>
      </c>
      <c r="AZ770" s="183" t="str">
        <f t="shared" si="393"/>
        <v/>
      </c>
      <c r="BA770" s="185" t="str">
        <f t="shared" si="394"/>
        <v/>
      </c>
      <c r="BD770" s="171"/>
      <c r="BE770" s="171"/>
      <c r="BF770" s="171"/>
      <c r="BG770" s="171"/>
    </row>
    <row r="771" spans="1:59" ht="15" customHeight="1" x14ac:dyDescent="0.3">
      <c r="A771" s="172"/>
      <c r="B771" s="172"/>
      <c r="C771" s="172"/>
      <c r="D771" s="173"/>
      <c r="E771" s="173"/>
      <c r="F771" s="173"/>
      <c r="G771" s="173"/>
      <c r="H771" s="173"/>
      <c r="I771" s="174"/>
      <c r="J771" s="175"/>
      <c r="K771" s="176" t="str">
        <f t="shared" si="366"/>
        <v/>
      </c>
      <c r="L771" s="177" t="str">
        <f t="shared" si="367"/>
        <v/>
      </c>
      <c r="M771" s="178" t="str">
        <f t="shared" si="368"/>
        <v/>
      </c>
      <c r="N771" s="44" t="str" cm="1">
        <f t="array" ref="N771">IFERROR(IF(_xlfn.SINGLE(A:A)="","",IF(R771="Beer",SUM(LOOKUP(2,1/(Rates!$B$3:$B$5&lt;=W771)/(Rates!$C$3:$C$5&gt;=W771),Rates!$D$3:$D$5)*(X771/100)*W771),IF(R771="Refreshment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44" t="str">
        <f t="shared" si="369"/>
        <v/>
      </c>
      <c r="P771" s="13"/>
      <c r="Q771" s="179" t="str">
        <f t="shared" si="370"/>
        <v/>
      </c>
      <c r="R771" s="180" t="str">
        <f t="shared" si="371"/>
        <v/>
      </c>
      <c r="S771" s="13" t="str">
        <f>IF(A771="","",IF(R771="Refreshment Beverage",VLOOKUP(VALUE(Q771),Rates!G$15:L$19,2,0),VLOOKUP(VALUE(Q771),Rates!G$4:L$8,2,0)))</f>
        <v/>
      </c>
      <c r="T771" s="13" t="str">
        <f t="shared" si="372"/>
        <v/>
      </c>
      <c r="U771" s="181" t="str">
        <f t="shared" si="373"/>
        <v/>
      </c>
      <c r="V771" s="13" t="str">
        <f t="shared" si="374"/>
        <v/>
      </c>
      <c r="W771" s="13" t="str">
        <f t="shared" si="375"/>
        <v/>
      </c>
      <c r="X771" s="182" t="str">
        <f t="shared" si="376"/>
        <v/>
      </c>
      <c r="Y771" s="183" t="str">
        <f>IF(A:A="","",IF(R771="Refreshment Beverage",VLOOKUP(Q771,Rates!G$15:L$19,6,0)*W771,VLOOKUP(Q771,Rates!G$4:L$12,6,0)*W771))</f>
        <v/>
      </c>
      <c r="Z771" s="183" t="str">
        <f t="shared" si="377"/>
        <v/>
      </c>
      <c r="AA771" s="17">
        <f t="shared" si="365"/>
        <v>0</v>
      </c>
      <c r="AB771" s="177" t="str" cm="1">
        <f t="array" ref="AB771">IF(_xlfn.SINGLE(A:A)="","",IF(R771="Refreshment Beverage","",IF(AND(R771="Beer",Q771=0),SUM(LOOKUP(2,1/(Rates!$B$15:$B$18&lt;=W771)/(Rates!$C$15:$C$18&gt;=W771),Rates!$D$15:$D$18)*W771),VLOOKUP(VALUE(_xlfn.SINGLE(Q:Q)),Rates!A:B,2,0)*W771)))</f>
        <v/>
      </c>
      <c r="AC771" s="177" t="str" cm="1">
        <f t="array" ref="AC771">IF(_xlfn.SINGLE(A:A)="","",IF(R771="Refreshment Beverage","",IF(AND(R771="Beer",Q771=0),SUM(LOOKUP(2,1/(Rates!$B$15:$B$18&lt;=W771)/(Rates!$C$15:$C$18&gt;=W771),Rates!$E$15:$E$18)*W771),VLOOKUP(VALUE(_xlfn.SINGLE(Q:Q)),Rates!A:C,3,0)*W771)))</f>
        <v/>
      </c>
      <c r="AD771" s="168">
        <f>IFERROR(IF(OR(Q771=1,Q771=2,Q771=3,Q771=4),VLOOKUP(Q771,Rates!$A$31:$B$34,2,0)*W771,IF(V771=1,VLOOKUP(U771,'REB BEV MIN MKUP'!B:E,4,0),IF(V771&gt;1,VLOOKUP(VALUE(W771),'REB BEV MIN MKUP'!O:Q,3,0),0))),0)</f>
        <v>0</v>
      </c>
      <c r="AE771" s="177" t="str">
        <f t="shared" si="378"/>
        <v/>
      </c>
      <c r="AF771" s="13" t="str">
        <f t="shared" si="379"/>
        <v/>
      </c>
      <c r="AG771" s="177" t="str">
        <f t="shared" si="380"/>
        <v/>
      </c>
      <c r="AH771" s="184" t="str">
        <f t="shared" si="381"/>
        <v/>
      </c>
      <c r="AI771" s="184" t="str">
        <f>IF(AE:AE="","",IF(R771="Refreshment Beverage",AK771*(Rates!J$19/100),ROUND(SUM(AH771*(Rates!$J$8/100)),4)))</f>
        <v/>
      </c>
      <c r="AJ771" s="183" t="str">
        <f t="shared" si="382"/>
        <v/>
      </c>
      <c r="AK771" s="185" t="str">
        <f t="shared" si="383"/>
        <v/>
      </c>
      <c r="AL771" s="177" t="str">
        <f t="shared" si="384"/>
        <v/>
      </c>
      <c r="AM771" s="13" t="str">
        <f>IF(AS771="","",IF(R771="Refreshment Beverage",ROUND(AS771*Rates!K$19,4),ROUND(AO771*(VLOOKUP(VALUE(Q771),Rates!G$4:L$12,3,0)),4)))</f>
        <v/>
      </c>
      <c r="AN771" s="183" t="str">
        <f>IF(AS771="","",IF(R771="Refreshment Beverage",AS771*(Rates!J$19/100),MAX(AM771,AB771)))</f>
        <v/>
      </c>
      <c r="AO771" s="186" t="str">
        <f t="shared" si="385"/>
        <v/>
      </c>
      <c r="AP771" s="186" t="str">
        <f t="shared" si="386"/>
        <v/>
      </c>
      <c r="AQ771" s="186" t="str">
        <f>IF(AS771="","",IF(R771="Refreshment Beverage",ROUND(SUM(VLOOKUP(Q:Q,Rates!G$15:L$19,3,0)*(AS771-Y771-Z771-AA771)),4),ROUND(SUM(Rates!$K$8*AS771),4)))</f>
        <v/>
      </c>
      <c r="AR771" s="184" t="str">
        <f t="shared" si="387"/>
        <v/>
      </c>
      <c r="AS771" s="185" t="str">
        <f t="shared" si="388"/>
        <v/>
      </c>
      <c r="AT771" s="177" t="str">
        <f t="shared" si="389"/>
        <v/>
      </c>
      <c r="AU771" s="13" t="str">
        <f>IF(AX771="","",IF(R771="Refreshment Beverage",ROUND((BA771-Y771-Z771-AA771)*VLOOKUP(VALUE(Q771),Rates!G$15:L$19,3,0),4),ROUND(AW771*(VLOOKUP(VALUE(Q771),Rates!G:L,3,0)),4)))</f>
        <v/>
      </c>
      <c r="AV771" s="183" t="str">
        <f t="shared" si="390"/>
        <v/>
      </c>
      <c r="AW771" s="186" t="str">
        <f t="shared" si="391"/>
        <v/>
      </c>
      <c r="AX771" s="184" t="str">
        <f t="shared" si="392"/>
        <v/>
      </c>
      <c r="AY771" s="186" t="str">
        <f>IF(AX771="","",IF(R771="Refreshment Beverage",ROUND(SUM(AX771*Rates!K$19),4),ROUND(SUM(AX771*(Rates!J$8/100)),4)))</f>
        <v/>
      </c>
      <c r="AZ771" s="183" t="str">
        <f t="shared" si="393"/>
        <v/>
      </c>
      <c r="BA771" s="185" t="str">
        <f t="shared" si="394"/>
        <v/>
      </c>
      <c r="BD771" s="171"/>
      <c r="BE771" s="171"/>
      <c r="BF771" s="171"/>
      <c r="BG771" s="171"/>
    </row>
    <row r="772" spans="1:59" ht="15" customHeight="1" x14ac:dyDescent="0.3">
      <c r="A772" s="172"/>
      <c r="B772" s="172"/>
      <c r="C772" s="172"/>
      <c r="D772" s="173"/>
      <c r="E772" s="173"/>
      <c r="F772" s="173"/>
      <c r="G772" s="173"/>
      <c r="H772" s="173"/>
      <c r="I772" s="174"/>
      <c r="J772" s="175"/>
      <c r="K772" s="176" t="str">
        <f t="shared" si="366"/>
        <v/>
      </c>
      <c r="L772" s="177" t="str">
        <f t="shared" si="367"/>
        <v/>
      </c>
      <c r="M772" s="178" t="str">
        <f t="shared" si="368"/>
        <v/>
      </c>
      <c r="N772" s="44" t="str" cm="1">
        <f t="array" ref="N772">IFERROR(IF(_xlfn.SINGLE(A:A)="","",IF(R772="Beer",SUM(LOOKUP(2,1/(Rates!$B$3:$B$5&lt;=W772)/(Rates!$C$3:$C$5&gt;=W772),Rates!$D$3:$D$5)*(X772/100)*W772),IF(R772="Refreshment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44" t="str">
        <f t="shared" si="369"/>
        <v/>
      </c>
      <c r="P772" s="13"/>
      <c r="Q772" s="179" t="str">
        <f t="shared" si="370"/>
        <v/>
      </c>
      <c r="R772" s="180" t="str">
        <f t="shared" si="371"/>
        <v/>
      </c>
      <c r="S772" s="13" t="str">
        <f>IF(A772="","",IF(R772="Refreshment Beverage",VLOOKUP(VALUE(Q772),Rates!G$15:L$19,2,0),VLOOKUP(VALUE(Q772),Rates!G$4:L$8,2,0)))</f>
        <v/>
      </c>
      <c r="T772" s="13" t="str">
        <f t="shared" si="372"/>
        <v/>
      </c>
      <c r="U772" s="181" t="str">
        <f t="shared" si="373"/>
        <v/>
      </c>
      <c r="V772" s="13" t="str">
        <f t="shared" si="374"/>
        <v/>
      </c>
      <c r="W772" s="13" t="str">
        <f t="shared" si="375"/>
        <v/>
      </c>
      <c r="X772" s="182" t="str">
        <f t="shared" si="376"/>
        <v/>
      </c>
      <c r="Y772" s="183" t="str">
        <f>IF(A:A="","",IF(R772="Refreshment Beverage",VLOOKUP(Q772,Rates!G$15:L$19,6,0)*W772,VLOOKUP(Q772,Rates!G$4:L$12,6,0)*W772))</f>
        <v/>
      </c>
      <c r="Z772" s="183" t="str">
        <f t="shared" si="377"/>
        <v/>
      </c>
      <c r="AA772" s="17">
        <f t="shared" si="365"/>
        <v>0</v>
      </c>
      <c r="AB772" s="177" t="str" cm="1">
        <f t="array" ref="AB772">IF(_xlfn.SINGLE(A:A)="","",IF(R772="Refreshment Beverage","",IF(AND(R772="Beer",Q772=0),SUM(LOOKUP(2,1/(Rates!$B$15:$B$18&lt;=W772)/(Rates!$C$15:$C$18&gt;=W772),Rates!$D$15:$D$18)*W772),VLOOKUP(VALUE(_xlfn.SINGLE(Q:Q)),Rates!A:B,2,0)*W772)))</f>
        <v/>
      </c>
      <c r="AC772" s="177" t="str" cm="1">
        <f t="array" ref="AC772">IF(_xlfn.SINGLE(A:A)="","",IF(R772="Refreshment Beverage","",IF(AND(R772="Beer",Q772=0),SUM(LOOKUP(2,1/(Rates!$B$15:$B$18&lt;=W772)/(Rates!$C$15:$C$18&gt;=W772),Rates!$E$15:$E$18)*W772),VLOOKUP(VALUE(_xlfn.SINGLE(Q:Q)),Rates!A:C,3,0)*W772)))</f>
        <v/>
      </c>
      <c r="AD772" s="168">
        <f>IFERROR(IF(OR(Q772=1,Q772=2,Q772=3,Q772=4),VLOOKUP(Q772,Rates!$A$31:$B$34,2,0)*W772,IF(V772=1,VLOOKUP(U772,'REB BEV MIN MKUP'!B:E,4,0),IF(V772&gt;1,VLOOKUP(VALUE(W772),'REB BEV MIN MKUP'!O:Q,3,0),0))),0)</f>
        <v>0</v>
      </c>
      <c r="AE772" s="177" t="str">
        <f t="shared" si="378"/>
        <v/>
      </c>
      <c r="AF772" s="13" t="str">
        <f t="shared" si="379"/>
        <v/>
      </c>
      <c r="AG772" s="177" t="str">
        <f t="shared" si="380"/>
        <v/>
      </c>
      <c r="AH772" s="184" t="str">
        <f t="shared" si="381"/>
        <v/>
      </c>
      <c r="AI772" s="184" t="str">
        <f>IF(AE:AE="","",IF(R772="Refreshment Beverage",AK772*(Rates!J$19/100),ROUND(SUM(AH772*(Rates!$J$8/100)),4)))</f>
        <v/>
      </c>
      <c r="AJ772" s="183" t="str">
        <f t="shared" si="382"/>
        <v/>
      </c>
      <c r="AK772" s="185" t="str">
        <f t="shared" si="383"/>
        <v/>
      </c>
      <c r="AL772" s="177" t="str">
        <f t="shared" si="384"/>
        <v/>
      </c>
      <c r="AM772" s="13" t="str">
        <f>IF(AS772="","",IF(R772="Refreshment Beverage",ROUND(AS772*Rates!K$19,4),ROUND(AO772*(VLOOKUP(VALUE(Q772),Rates!G$4:L$12,3,0)),4)))</f>
        <v/>
      </c>
      <c r="AN772" s="183" t="str">
        <f>IF(AS772="","",IF(R772="Refreshment Beverage",AS772*(Rates!J$19/100),MAX(AM772,AB772)))</f>
        <v/>
      </c>
      <c r="AO772" s="186" t="str">
        <f t="shared" si="385"/>
        <v/>
      </c>
      <c r="AP772" s="186" t="str">
        <f t="shared" si="386"/>
        <v/>
      </c>
      <c r="AQ772" s="186" t="str">
        <f>IF(AS772="","",IF(R772="Refreshment Beverage",ROUND(SUM(VLOOKUP(Q:Q,Rates!G$15:L$19,3,0)*(AS772-Y772-Z772-AA772)),4),ROUND(SUM(Rates!$K$8*AS772),4)))</f>
        <v/>
      </c>
      <c r="AR772" s="184" t="str">
        <f t="shared" si="387"/>
        <v/>
      </c>
      <c r="AS772" s="185" t="str">
        <f t="shared" si="388"/>
        <v/>
      </c>
      <c r="AT772" s="177" t="str">
        <f t="shared" si="389"/>
        <v/>
      </c>
      <c r="AU772" s="13" t="str">
        <f>IF(AX772="","",IF(R772="Refreshment Beverage",ROUND((BA772-Y772-Z772-AA772)*VLOOKUP(VALUE(Q772),Rates!G$15:L$19,3,0),4),ROUND(AW772*(VLOOKUP(VALUE(Q772),Rates!G:L,3,0)),4)))</f>
        <v/>
      </c>
      <c r="AV772" s="183" t="str">
        <f t="shared" si="390"/>
        <v/>
      </c>
      <c r="AW772" s="186" t="str">
        <f t="shared" si="391"/>
        <v/>
      </c>
      <c r="AX772" s="184" t="str">
        <f t="shared" si="392"/>
        <v/>
      </c>
      <c r="AY772" s="186" t="str">
        <f>IF(AX772="","",IF(R772="Refreshment Beverage",ROUND(SUM(AX772*Rates!K$19),4),ROUND(SUM(AX772*(Rates!J$8/100)),4)))</f>
        <v/>
      </c>
      <c r="AZ772" s="183" t="str">
        <f t="shared" si="393"/>
        <v/>
      </c>
      <c r="BA772" s="185" t="str">
        <f t="shared" si="394"/>
        <v/>
      </c>
      <c r="BD772" s="171"/>
      <c r="BE772" s="171"/>
      <c r="BF772" s="171"/>
      <c r="BG772" s="171"/>
    </row>
    <row r="773" spans="1:59" ht="15" customHeight="1" x14ac:dyDescent="0.3">
      <c r="A773" s="172"/>
      <c r="B773" s="172"/>
      <c r="C773" s="172"/>
      <c r="D773" s="173"/>
      <c r="E773" s="173"/>
      <c r="F773" s="173"/>
      <c r="G773" s="173"/>
      <c r="H773" s="173"/>
      <c r="I773" s="174"/>
      <c r="J773" s="175"/>
      <c r="K773" s="176" t="str">
        <f t="shared" si="366"/>
        <v/>
      </c>
      <c r="L773" s="177" t="str">
        <f t="shared" si="367"/>
        <v/>
      </c>
      <c r="M773" s="178" t="str">
        <f t="shared" si="368"/>
        <v/>
      </c>
      <c r="N773" s="44" t="str" cm="1">
        <f t="array" ref="N773">IFERROR(IF(_xlfn.SINGLE(A:A)="","",IF(R773="Beer",SUM(LOOKUP(2,1/(Rates!$B$3:$B$5&lt;=W773)/(Rates!$C$3:$C$5&gt;=W773),Rates!$D$3:$D$5)*(X773/100)*W773),IF(R773="Refreshment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44" t="str">
        <f t="shared" si="369"/>
        <v/>
      </c>
      <c r="P773" s="13"/>
      <c r="Q773" s="179" t="str">
        <f t="shared" si="370"/>
        <v/>
      </c>
      <c r="R773" s="180" t="str">
        <f t="shared" si="371"/>
        <v/>
      </c>
      <c r="S773" s="13" t="str">
        <f>IF(A773="","",IF(R773="Refreshment Beverage",VLOOKUP(VALUE(Q773),Rates!G$15:L$19,2,0),VLOOKUP(VALUE(Q773),Rates!G$4:L$8,2,0)))</f>
        <v/>
      </c>
      <c r="T773" s="13" t="str">
        <f t="shared" si="372"/>
        <v/>
      </c>
      <c r="U773" s="181" t="str">
        <f t="shared" si="373"/>
        <v/>
      </c>
      <c r="V773" s="13" t="str">
        <f t="shared" si="374"/>
        <v/>
      </c>
      <c r="W773" s="13" t="str">
        <f t="shared" si="375"/>
        <v/>
      </c>
      <c r="X773" s="182" t="str">
        <f t="shared" si="376"/>
        <v/>
      </c>
      <c r="Y773" s="183" t="str">
        <f>IF(A:A="","",IF(R773="Refreshment Beverage",VLOOKUP(Q773,Rates!G$15:L$19,6,0)*W773,VLOOKUP(Q773,Rates!G$4:L$12,6,0)*W773))</f>
        <v/>
      </c>
      <c r="Z773" s="183" t="str">
        <f t="shared" si="377"/>
        <v/>
      </c>
      <c r="AA773" s="17">
        <f t="shared" si="365"/>
        <v>0</v>
      </c>
      <c r="AB773" s="177" t="str" cm="1">
        <f t="array" ref="AB773">IF(_xlfn.SINGLE(A:A)="","",IF(R773="Refreshment Beverage","",IF(AND(R773="Beer",Q773=0),SUM(LOOKUP(2,1/(Rates!$B$15:$B$18&lt;=W773)/(Rates!$C$15:$C$18&gt;=W773),Rates!$D$15:$D$18)*W773),VLOOKUP(VALUE(_xlfn.SINGLE(Q:Q)),Rates!A:B,2,0)*W773)))</f>
        <v/>
      </c>
      <c r="AC773" s="177" t="str" cm="1">
        <f t="array" ref="AC773">IF(_xlfn.SINGLE(A:A)="","",IF(R773="Refreshment Beverage","",IF(AND(R773="Beer",Q773=0),SUM(LOOKUP(2,1/(Rates!$B$15:$B$18&lt;=W773)/(Rates!$C$15:$C$18&gt;=W773),Rates!$E$15:$E$18)*W773),VLOOKUP(VALUE(_xlfn.SINGLE(Q:Q)),Rates!A:C,3,0)*W773)))</f>
        <v/>
      </c>
      <c r="AD773" s="168">
        <f>IFERROR(IF(OR(Q773=1,Q773=2,Q773=3,Q773=4),VLOOKUP(Q773,Rates!$A$31:$B$34,2,0)*W773,IF(V773=1,VLOOKUP(U773,'REB BEV MIN MKUP'!B:E,4,0),IF(V773&gt;1,VLOOKUP(VALUE(W773),'REB BEV MIN MKUP'!O:Q,3,0),0))),0)</f>
        <v>0</v>
      </c>
      <c r="AE773" s="177" t="str">
        <f t="shared" si="378"/>
        <v/>
      </c>
      <c r="AF773" s="13" t="str">
        <f t="shared" si="379"/>
        <v/>
      </c>
      <c r="AG773" s="177" t="str">
        <f t="shared" si="380"/>
        <v/>
      </c>
      <c r="AH773" s="184" t="str">
        <f t="shared" si="381"/>
        <v/>
      </c>
      <c r="AI773" s="184" t="str">
        <f>IF(AE:AE="","",IF(R773="Refreshment Beverage",AK773*(Rates!J$19/100),ROUND(SUM(AH773*(Rates!$J$8/100)),4)))</f>
        <v/>
      </c>
      <c r="AJ773" s="183" t="str">
        <f t="shared" si="382"/>
        <v/>
      </c>
      <c r="AK773" s="185" t="str">
        <f t="shared" si="383"/>
        <v/>
      </c>
      <c r="AL773" s="177" t="str">
        <f t="shared" si="384"/>
        <v/>
      </c>
      <c r="AM773" s="13" t="str">
        <f>IF(AS773="","",IF(R773="Refreshment Beverage",ROUND(AS773*Rates!K$19,4),ROUND(AO773*(VLOOKUP(VALUE(Q773),Rates!G$4:L$12,3,0)),4)))</f>
        <v/>
      </c>
      <c r="AN773" s="183" t="str">
        <f>IF(AS773="","",IF(R773="Refreshment Beverage",AS773*(Rates!J$19/100),MAX(AM773,AB773)))</f>
        <v/>
      </c>
      <c r="AO773" s="186" t="str">
        <f t="shared" si="385"/>
        <v/>
      </c>
      <c r="AP773" s="186" t="str">
        <f t="shared" si="386"/>
        <v/>
      </c>
      <c r="AQ773" s="186" t="str">
        <f>IF(AS773="","",IF(R773="Refreshment Beverage",ROUND(SUM(VLOOKUP(Q:Q,Rates!G$15:L$19,3,0)*(AS773-Y773-Z773-AA773)),4),ROUND(SUM(Rates!$K$8*AS773),4)))</f>
        <v/>
      </c>
      <c r="AR773" s="184" t="str">
        <f t="shared" si="387"/>
        <v/>
      </c>
      <c r="AS773" s="185" t="str">
        <f t="shared" si="388"/>
        <v/>
      </c>
      <c r="AT773" s="177" t="str">
        <f t="shared" si="389"/>
        <v/>
      </c>
      <c r="AU773" s="13" t="str">
        <f>IF(AX773="","",IF(R773="Refreshment Beverage",ROUND((BA773-Y773-Z773-AA773)*VLOOKUP(VALUE(Q773),Rates!G$15:L$19,3,0),4),ROUND(AW773*(VLOOKUP(VALUE(Q773),Rates!G:L,3,0)),4)))</f>
        <v/>
      </c>
      <c r="AV773" s="183" t="str">
        <f t="shared" si="390"/>
        <v/>
      </c>
      <c r="AW773" s="186" t="str">
        <f t="shared" si="391"/>
        <v/>
      </c>
      <c r="AX773" s="184" t="str">
        <f t="shared" si="392"/>
        <v/>
      </c>
      <c r="AY773" s="186" t="str">
        <f>IF(AX773="","",IF(R773="Refreshment Beverage",ROUND(SUM(AX773*Rates!K$19),4),ROUND(SUM(AX773*(Rates!J$8/100)),4)))</f>
        <v/>
      </c>
      <c r="AZ773" s="183" t="str">
        <f t="shared" si="393"/>
        <v/>
      </c>
      <c r="BA773" s="185" t="str">
        <f t="shared" si="394"/>
        <v/>
      </c>
      <c r="BD773" s="171"/>
      <c r="BE773" s="171"/>
      <c r="BF773" s="171"/>
      <c r="BG773" s="171"/>
    </row>
    <row r="774" spans="1:59" ht="15" customHeight="1" x14ac:dyDescent="0.3">
      <c r="A774" s="172"/>
      <c r="B774" s="172"/>
      <c r="C774" s="172"/>
      <c r="D774" s="173"/>
      <c r="E774" s="173"/>
      <c r="F774" s="173"/>
      <c r="G774" s="173"/>
      <c r="H774" s="173"/>
      <c r="I774" s="174"/>
      <c r="J774" s="175"/>
      <c r="K774" s="176" t="str">
        <f t="shared" si="366"/>
        <v/>
      </c>
      <c r="L774" s="177" t="str">
        <f t="shared" si="367"/>
        <v/>
      </c>
      <c r="M774" s="178" t="str">
        <f t="shared" si="368"/>
        <v/>
      </c>
      <c r="N774" s="44" t="str" cm="1">
        <f t="array" ref="N774">IFERROR(IF(_xlfn.SINGLE(A:A)="","",IF(R774="Beer",SUM(LOOKUP(2,1/(Rates!$B$3:$B$5&lt;=W774)/(Rates!$C$3:$C$5&gt;=W774),Rates!$D$3:$D$5)*(X774/100)*W774),IF(R774="Refreshment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44" t="str">
        <f t="shared" si="369"/>
        <v/>
      </c>
      <c r="P774" s="13"/>
      <c r="Q774" s="179" t="str">
        <f t="shared" si="370"/>
        <v/>
      </c>
      <c r="R774" s="180" t="str">
        <f t="shared" si="371"/>
        <v/>
      </c>
      <c r="S774" s="13" t="str">
        <f>IF(A774="","",IF(R774="Refreshment Beverage",VLOOKUP(VALUE(Q774),Rates!G$15:L$19,2,0),VLOOKUP(VALUE(Q774),Rates!G$4:L$8,2,0)))</f>
        <v/>
      </c>
      <c r="T774" s="13" t="str">
        <f t="shared" si="372"/>
        <v/>
      </c>
      <c r="U774" s="181" t="str">
        <f t="shared" si="373"/>
        <v/>
      </c>
      <c r="V774" s="13" t="str">
        <f t="shared" si="374"/>
        <v/>
      </c>
      <c r="W774" s="13" t="str">
        <f t="shared" si="375"/>
        <v/>
      </c>
      <c r="X774" s="182" t="str">
        <f t="shared" si="376"/>
        <v/>
      </c>
      <c r="Y774" s="183" t="str">
        <f>IF(A:A="","",IF(R774="Refreshment Beverage",VLOOKUP(Q774,Rates!G$15:L$19,6,0)*W774,VLOOKUP(Q774,Rates!G$4:L$12,6,0)*W774))</f>
        <v/>
      </c>
      <c r="Z774" s="183" t="str">
        <f t="shared" si="377"/>
        <v/>
      </c>
      <c r="AA774" s="17">
        <f t="shared" si="365"/>
        <v>0</v>
      </c>
      <c r="AB774" s="177" t="str" cm="1">
        <f t="array" ref="AB774">IF(_xlfn.SINGLE(A:A)="","",IF(R774="Refreshment Beverage","",IF(AND(R774="Beer",Q774=0),SUM(LOOKUP(2,1/(Rates!$B$15:$B$18&lt;=W774)/(Rates!$C$15:$C$18&gt;=W774),Rates!$D$15:$D$18)*W774),VLOOKUP(VALUE(_xlfn.SINGLE(Q:Q)),Rates!A:B,2,0)*W774)))</f>
        <v/>
      </c>
      <c r="AC774" s="177" t="str" cm="1">
        <f t="array" ref="AC774">IF(_xlfn.SINGLE(A:A)="","",IF(R774="Refreshment Beverage","",IF(AND(R774="Beer",Q774=0),SUM(LOOKUP(2,1/(Rates!$B$15:$B$18&lt;=W774)/(Rates!$C$15:$C$18&gt;=W774),Rates!$E$15:$E$18)*W774),VLOOKUP(VALUE(_xlfn.SINGLE(Q:Q)),Rates!A:C,3,0)*W774)))</f>
        <v/>
      </c>
      <c r="AD774" s="168">
        <f>IFERROR(IF(OR(Q774=1,Q774=2,Q774=3,Q774=4),VLOOKUP(Q774,Rates!$A$31:$B$34,2,0)*W774,IF(V774=1,VLOOKUP(U774,'REB BEV MIN MKUP'!B:E,4,0),IF(V774&gt;1,VLOOKUP(VALUE(W774),'REB BEV MIN MKUP'!O:Q,3,0),0))),0)</f>
        <v>0</v>
      </c>
      <c r="AE774" s="177" t="str">
        <f t="shared" si="378"/>
        <v/>
      </c>
      <c r="AF774" s="13" t="str">
        <f t="shared" si="379"/>
        <v/>
      </c>
      <c r="AG774" s="177" t="str">
        <f t="shared" si="380"/>
        <v/>
      </c>
      <c r="AH774" s="184" t="str">
        <f t="shared" si="381"/>
        <v/>
      </c>
      <c r="AI774" s="184" t="str">
        <f>IF(AE:AE="","",IF(R774="Refreshment Beverage",AK774*(Rates!J$19/100),ROUND(SUM(AH774*(Rates!$J$8/100)),4)))</f>
        <v/>
      </c>
      <c r="AJ774" s="183" t="str">
        <f t="shared" si="382"/>
        <v/>
      </c>
      <c r="AK774" s="185" t="str">
        <f t="shared" si="383"/>
        <v/>
      </c>
      <c r="AL774" s="177" t="str">
        <f t="shared" si="384"/>
        <v/>
      </c>
      <c r="AM774" s="13" t="str">
        <f>IF(AS774="","",IF(R774="Refreshment Beverage",ROUND(AS774*Rates!K$19,4),ROUND(AO774*(VLOOKUP(VALUE(Q774),Rates!G$4:L$12,3,0)),4)))</f>
        <v/>
      </c>
      <c r="AN774" s="183" t="str">
        <f>IF(AS774="","",IF(R774="Refreshment Beverage",AS774*(Rates!J$19/100),MAX(AM774,AB774)))</f>
        <v/>
      </c>
      <c r="AO774" s="186" t="str">
        <f t="shared" si="385"/>
        <v/>
      </c>
      <c r="AP774" s="186" t="str">
        <f t="shared" si="386"/>
        <v/>
      </c>
      <c r="AQ774" s="186" t="str">
        <f>IF(AS774="","",IF(R774="Refreshment Beverage",ROUND(SUM(VLOOKUP(Q:Q,Rates!G$15:L$19,3,0)*(AS774-Y774-Z774-AA774)),4),ROUND(SUM(Rates!$K$8*AS774),4)))</f>
        <v/>
      </c>
      <c r="AR774" s="184" t="str">
        <f t="shared" si="387"/>
        <v/>
      </c>
      <c r="AS774" s="185" t="str">
        <f t="shared" si="388"/>
        <v/>
      </c>
      <c r="AT774" s="177" t="str">
        <f t="shared" si="389"/>
        <v/>
      </c>
      <c r="AU774" s="13" t="str">
        <f>IF(AX774="","",IF(R774="Refreshment Beverage",ROUND((BA774-Y774-Z774-AA774)*VLOOKUP(VALUE(Q774),Rates!G$15:L$19,3,0),4),ROUND(AW774*(VLOOKUP(VALUE(Q774),Rates!G:L,3,0)),4)))</f>
        <v/>
      </c>
      <c r="AV774" s="183" t="str">
        <f t="shared" si="390"/>
        <v/>
      </c>
      <c r="AW774" s="186" t="str">
        <f t="shared" si="391"/>
        <v/>
      </c>
      <c r="AX774" s="184" t="str">
        <f t="shared" si="392"/>
        <v/>
      </c>
      <c r="AY774" s="186" t="str">
        <f>IF(AX774="","",IF(R774="Refreshment Beverage",ROUND(SUM(AX774*Rates!K$19),4),ROUND(SUM(AX774*(Rates!J$8/100)),4)))</f>
        <v/>
      </c>
      <c r="AZ774" s="183" t="str">
        <f t="shared" si="393"/>
        <v/>
      </c>
      <c r="BA774" s="185" t="str">
        <f t="shared" si="394"/>
        <v/>
      </c>
      <c r="BD774" s="171"/>
      <c r="BE774" s="171"/>
      <c r="BF774" s="171"/>
      <c r="BG774" s="171"/>
    </row>
    <row r="775" spans="1:59" ht="15" customHeight="1" x14ac:dyDescent="0.3">
      <c r="A775" s="172"/>
      <c r="B775" s="172"/>
      <c r="C775" s="172"/>
      <c r="D775" s="173"/>
      <c r="E775" s="173"/>
      <c r="F775" s="173"/>
      <c r="G775" s="173"/>
      <c r="H775" s="173"/>
      <c r="I775" s="174"/>
      <c r="J775" s="175"/>
      <c r="K775" s="176" t="str">
        <f t="shared" si="366"/>
        <v/>
      </c>
      <c r="L775" s="177" t="str">
        <f t="shared" si="367"/>
        <v/>
      </c>
      <c r="M775" s="178" t="str">
        <f t="shared" si="368"/>
        <v/>
      </c>
      <c r="N775" s="44" t="str" cm="1">
        <f t="array" ref="N775">IFERROR(IF(_xlfn.SINGLE(A:A)="","",IF(R775="Beer",SUM(LOOKUP(2,1/(Rates!$B$3:$B$5&lt;=W775)/(Rates!$C$3:$C$5&gt;=W775),Rates!$D$3:$D$5)*(X775/100)*W775),IF(R775="Refreshment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44" t="str">
        <f t="shared" si="369"/>
        <v/>
      </c>
      <c r="P775" s="13"/>
      <c r="Q775" s="179" t="str">
        <f t="shared" si="370"/>
        <v/>
      </c>
      <c r="R775" s="180" t="str">
        <f t="shared" si="371"/>
        <v/>
      </c>
      <c r="S775" s="13" t="str">
        <f>IF(A775="","",IF(R775="Refreshment Beverage",VLOOKUP(VALUE(Q775),Rates!G$15:L$19,2,0),VLOOKUP(VALUE(Q775),Rates!G$4:L$8,2,0)))</f>
        <v/>
      </c>
      <c r="T775" s="13" t="str">
        <f t="shared" si="372"/>
        <v/>
      </c>
      <c r="U775" s="181" t="str">
        <f t="shared" si="373"/>
        <v/>
      </c>
      <c r="V775" s="13" t="str">
        <f t="shared" si="374"/>
        <v/>
      </c>
      <c r="W775" s="13" t="str">
        <f t="shared" si="375"/>
        <v/>
      </c>
      <c r="X775" s="182" t="str">
        <f t="shared" si="376"/>
        <v/>
      </c>
      <c r="Y775" s="183" t="str">
        <f>IF(A:A="","",IF(R775="Refreshment Beverage",VLOOKUP(Q775,Rates!G$15:L$19,6,0)*W775,VLOOKUP(Q775,Rates!G$4:L$12,6,0)*W775))</f>
        <v/>
      </c>
      <c r="Z775" s="183" t="str">
        <f t="shared" si="377"/>
        <v/>
      </c>
      <c r="AA775" s="17">
        <f t="shared" ref="AA775:AA838" si="395">IF(AND(U775&gt;0.049,U775&lt;0.401),SUM(0.0536*V775),IF(AND(U775&gt;0.4,U775&lt;0.47),SUM(0.0643*V775),IF(AND(U775&gt;0.469,U775&lt;0.66),SUM(0.075*V775),IF(AND(U775&gt;0.659,U775&lt;0.75),SUM(0.1071*V775),IF(AND(U775&gt;0.749,U775&lt;0.9),SUM(0.1178*V775),IF(AND(U775&gt;0.899,U775&lt;1),SUM(0.1393*V775),IF(U775=1,SUM(0.1499*V775),IF(U775=1.14,SUM(0.1714*V775),IF(U775=1.75,SUM(0.2678*V775),IF(U775=2,SUM(0.2999*V775),IF(U775=3,SUM(0.4499*V775),0)))))))))))</f>
        <v>0</v>
      </c>
      <c r="AB775" s="177" t="str" cm="1">
        <f t="array" ref="AB775">IF(_xlfn.SINGLE(A:A)="","",IF(R775="Refreshment Beverage","",IF(AND(R775="Beer",Q775=0),SUM(LOOKUP(2,1/(Rates!$B$15:$B$18&lt;=W775)/(Rates!$C$15:$C$18&gt;=W775),Rates!$D$15:$D$18)*W775),VLOOKUP(VALUE(_xlfn.SINGLE(Q:Q)),Rates!A:B,2,0)*W775)))</f>
        <v/>
      </c>
      <c r="AC775" s="177" t="str" cm="1">
        <f t="array" ref="AC775">IF(_xlfn.SINGLE(A:A)="","",IF(R775="Refreshment Beverage","",IF(AND(R775="Beer",Q775=0),SUM(LOOKUP(2,1/(Rates!$B$15:$B$18&lt;=W775)/(Rates!$C$15:$C$18&gt;=W775),Rates!$E$15:$E$18)*W775),VLOOKUP(VALUE(_xlfn.SINGLE(Q:Q)),Rates!A:C,3,0)*W775)))</f>
        <v/>
      </c>
      <c r="AD775" s="168">
        <f>IFERROR(IF(OR(Q775=1,Q775=2,Q775=3,Q775=4),VLOOKUP(Q775,Rates!$A$31:$B$34,2,0)*W775,IF(V775=1,VLOOKUP(U775,'REB BEV MIN MKUP'!B:E,4,0),IF(V775&gt;1,VLOOKUP(VALUE(W775),'REB BEV MIN MKUP'!O:Q,3,0),0))),0)</f>
        <v>0</v>
      </c>
      <c r="AE775" s="177" t="str">
        <f t="shared" si="378"/>
        <v/>
      </c>
      <c r="AF775" s="13" t="str">
        <f t="shared" si="379"/>
        <v/>
      </c>
      <c r="AG775" s="177" t="str">
        <f t="shared" si="380"/>
        <v/>
      </c>
      <c r="AH775" s="184" t="str">
        <f t="shared" si="381"/>
        <v/>
      </c>
      <c r="AI775" s="184" t="str">
        <f>IF(AE:AE="","",IF(R775="Refreshment Beverage",AK775*(Rates!J$19/100),ROUND(SUM(AH775*(Rates!$J$8/100)),4)))</f>
        <v/>
      </c>
      <c r="AJ775" s="183" t="str">
        <f t="shared" si="382"/>
        <v/>
      </c>
      <c r="AK775" s="185" t="str">
        <f t="shared" si="383"/>
        <v/>
      </c>
      <c r="AL775" s="177" t="str">
        <f t="shared" si="384"/>
        <v/>
      </c>
      <c r="AM775" s="13" t="str">
        <f>IF(AS775="","",IF(R775="Refreshment Beverage",ROUND(AS775*Rates!K$19,4),ROUND(AO775*(VLOOKUP(VALUE(Q775),Rates!G$4:L$12,3,0)),4)))</f>
        <v/>
      </c>
      <c r="AN775" s="183" t="str">
        <f>IF(AS775="","",IF(R775="Refreshment Beverage",AS775*(Rates!J$19/100),MAX(AM775,AB775)))</f>
        <v/>
      </c>
      <c r="AO775" s="186" t="str">
        <f t="shared" si="385"/>
        <v/>
      </c>
      <c r="AP775" s="186" t="str">
        <f t="shared" si="386"/>
        <v/>
      </c>
      <c r="AQ775" s="186" t="str">
        <f>IF(AS775="","",IF(R775="Refreshment Beverage",ROUND(SUM(VLOOKUP(Q:Q,Rates!G$15:L$19,3,0)*(AS775-Y775-Z775-AA775)),4),ROUND(SUM(Rates!$K$8*AS775),4)))</f>
        <v/>
      </c>
      <c r="AR775" s="184" t="str">
        <f t="shared" si="387"/>
        <v/>
      </c>
      <c r="AS775" s="185" t="str">
        <f t="shared" si="388"/>
        <v/>
      </c>
      <c r="AT775" s="177" t="str">
        <f t="shared" si="389"/>
        <v/>
      </c>
      <c r="AU775" s="13" t="str">
        <f>IF(AX775="","",IF(R775="Refreshment Beverage",ROUND((BA775-Y775-Z775-AA775)*VLOOKUP(VALUE(Q775),Rates!G$15:L$19,3,0),4),ROUND(AW775*(VLOOKUP(VALUE(Q775),Rates!G:L,3,0)),4)))</f>
        <v/>
      </c>
      <c r="AV775" s="183" t="str">
        <f t="shared" si="390"/>
        <v/>
      </c>
      <c r="AW775" s="186" t="str">
        <f t="shared" si="391"/>
        <v/>
      </c>
      <c r="AX775" s="184" t="str">
        <f t="shared" si="392"/>
        <v/>
      </c>
      <c r="AY775" s="186" t="str">
        <f>IF(AX775="","",IF(R775="Refreshment Beverage",ROUND(SUM(AX775*Rates!K$19),4),ROUND(SUM(AX775*(Rates!J$8/100)),4)))</f>
        <v/>
      </c>
      <c r="AZ775" s="183" t="str">
        <f t="shared" si="393"/>
        <v/>
      </c>
      <c r="BA775" s="185" t="str">
        <f t="shared" si="394"/>
        <v/>
      </c>
      <c r="BD775" s="171"/>
      <c r="BE775" s="171"/>
      <c r="BF775" s="171"/>
      <c r="BG775" s="171"/>
    </row>
    <row r="776" spans="1:59" ht="15" customHeight="1" x14ac:dyDescent="0.3">
      <c r="A776" s="172"/>
      <c r="B776" s="172"/>
      <c r="C776" s="172"/>
      <c r="D776" s="173"/>
      <c r="E776" s="173"/>
      <c r="F776" s="173"/>
      <c r="G776" s="173"/>
      <c r="H776" s="173"/>
      <c r="I776" s="174"/>
      <c r="J776" s="175"/>
      <c r="K776" s="176" t="str">
        <f t="shared" ref="K776:K839" si="396">IFERROR(IF(A:A="","",IF(OR(C776="",E776="",F776="",G776="",H776="",I776="",J776=""),"",ROUND(IF(J776="Gross Price to Brewers",AE776,IF(J776="Retail Price",AL776,IF(J776="Licensee Retail",AT776,""))),2))),"")</f>
        <v/>
      </c>
      <c r="L776" s="177" t="str">
        <f t="shared" ref="L776:L839" si="397">M776</f>
        <v/>
      </c>
      <c r="M776" s="178" t="str">
        <f t="shared" ref="M776:M839" si="398">IFERROR(IF(A:A="","",IF(OR(C776="",E776="",F776="",G776="",H776="",I776="",J776=""),"",ROUND(IF(J776="Gross Price to Brewers",AK776,IF(J776="Retail Price",AS776,IF(J776="Licensee Retail",BA776,""))),2))),"")</f>
        <v/>
      </c>
      <c r="N776" s="44" t="str" cm="1">
        <f t="array" ref="N776">IFERROR(IF(_xlfn.SINGLE(A:A)="","",IF(R776="Beer",SUM(LOOKUP(2,1/(Rates!$B$3:$B$5&lt;=W776)/(Rates!$C$3:$C$5&gt;=W776),Rates!$D$3:$D$5)*(X776/100)*W776),IF(R776="Refreshment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44" t="str">
        <f t="shared" ref="O776:O839" si="399">IF(B:B="","",IF(M776&gt;N776,"YES","NO"))</f>
        <v/>
      </c>
      <c r="P776" s="13"/>
      <c r="Q776" s="179" t="str">
        <f t="shared" ref="Q776:Q839" si="400">IF(A776="","",IF(OR(D776="",D776=0),0,D776))</f>
        <v/>
      </c>
      <c r="R776" s="180" t="str">
        <f t="shared" ref="R776:R839" si="401">IF(C776="","",IF(OR(C776="Spirit-Based Cooler",C776="Wine-Based Cooler",C776="Cider",C776="Other"),"Refreshment Beverage",""))</f>
        <v/>
      </c>
      <c r="S776" s="13" t="str">
        <f>IF(A776="","",IF(R776="Refreshment Beverage",VLOOKUP(VALUE(Q776),Rates!G$15:L$19,2,0),VLOOKUP(VALUE(Q776),Rates!G$4:L$8,2,0)))</f>
        <v/>
      </c>
      <c r="T776" s="13" t="str">
        <f t="shared" ref="T776:T839" si="402">IF(A776="","",G776)</f>
        <v/>
      </c>
      <c r="U776" s="181" t="str">
        <f t="shared" ref="U776:U839" si="403">IF(A:A="","",SUM(W776/V776))</f>
        <v/>
      </c>
      <c r="V776" s="13" t="str">
        <f t="shared" ref="V776:V839" si="404">IF(A776="","",F776)</f>
        <v/>
      </c>
      <c r="W776" s="13" t="str">
        <f t="shared" ref="W776:W839" si="405">IF(A776="","",E776*F776)</f>
        <v/>
      </c>
      <c r="X776" s="182" t="str">
        <f t="shared" ref="X776:X839" si="406">IF(A776="","",H776)</f>
        <v/>
      </c>
      <c r="Y776" s="183" t="str">
        <f>IF(A:A="","",IF(R776="Refreshment Beverage",VLOOKUP(Q776,Rates!G$15:L$19,6,0)*W776,VLOOKUP(Q776,Rates!G$4:L$12,6,0)*W776))</f>
        <v/>
      </c>
      <c r="Z776" s="183" t="str">
        <f t="shared" ref="Z776:Z839" si="407">IF(A:A="","",IF(R776="Refreshment Beverage",0,IF(T776="Keg",0,ROUND(0.34/12*V776,2))))</f>
        <v/>
      </c>
      <c r="AA776" s="17">
        <f t="shared" si="395"/>
        <v>0</v>
      </c>
      <c r="AB776" s="177" t="str" cm="1">
        <f t="array" ref="AB776">IF(_xlfn.SINGLE(A:A)="","",IF(R776="Refreshment Beverage","",IF(AND(R776="Beer",Q776=0),SUM(LOOKUP(2,1/(Rates!$B$15:$B$18&lt;=W776)/(Rates!$C$15:$C$18&gt;=W776),Rates!$D$15:$D$18)*W776),VLOOKUP(VALUE(_xlfn.SINGLE(Q:Q)),Rates!A:B,2,0)*W776)))</f>
        <v/>
      </c>
      <c r="AC776" s="177" t="str" cm="1">
        <f t="array" ref="AC776">IF(_xlfn.SINGLE(A:A)="","",IF(R776="Refreshment Beverage","",IF(AND(R776="Beer",Q776=0),SUM(LOOKUP(2,1/(Rates!$B$15:$B$18&lt;=W776)/(Rates!$C$15:$C$18&gt;=W776),Rates!$E$15:$E$18)*W776),VLOOKUP(VALUE(_xlfn.SINGLE(Q:Q)),Rates!A:C,3,0)*W776)))</f>
        <v/>
      </c>
      <c r="AD776" s="168">
        <f>IFERROR(IF(OR(Q776=1,Q776=2,Q776=3,Q776=4),VLOOKUP(Q776,Rates!$A$31:$B$34,2,0)*W776,IF(V776=1,VLOOKUP(U776,'REB BEV MIN MKUP'!B:E,4,0),IF(V776&gt;1,VLOOKUP(VALUE(W776),'REB BEV MIN MKUP'!O:Q,3,0),0))),0)</f>
        <v>0</v>
      </c>
      <c r="AE776" s="177" t="str">
        <f t="shared" ref="AE776:AE839" si="408">IF(J776="Gross Price to Brewers",I776,"")</f>
        <v/>
      </c>
      <c r="AF776" s="13" t="str">
        <f t="shared" ref="AF776:AF839" si="409">IF(AE:AE="","",ROUND(SUM(AE776*(S776/100)),4))</f>
        <v/>
      </c>
      <c r="AG776" s="177" t="str">
        <f t="shared" ref="AG776:AG839" si="410">IF(AE:AE="","",IF(R776="Refreshment Beverage",MAX(AF776,AD776),MAX(AB776,AF776)))</f>
        <v/>
      </c>
      <c r="AH776" s="184" t="str">
        <f t="shared" ref="AH776:AH839" si="411">IF(AE:AE="","",IF(R776="Refreshment Beverage",AK776-AJ776,SUM(Y776:AA776)+AE776+AG776))</f>
        <v/>
      </c>
      <c r="AI776" s="184" t="str">
        <f>IF(AE:AE="","",IF(R776="Refreshment Beverage",AK776*(Rates!J$19/100),ROUND(SUM(AH776*(Rates!$J$8/100)),4)))</f>
        <v/>
      </c>
      <c r="AJ776" s="183" t="str">
        <f t="shared" ref="AJ776:AJ839" si="412">IF(AE:AE="","",IF(R776="Refreshment Beverage",AI776,MAX(AC776,AI776)))</f>
        <v/>
      </c>
      <c r="AK776" s="185" t="str">
        <f t="shared" ref="AK776:AK839" si="413">IF(AE:AE="","",IF(R776="Refreshment Beverage",SUM(AE776+Y776+Z776+AA776+AG776),SUM(AH776+AJ776)))</f>
        <v/>
      </c>
      <c r="AL776" s="177" t="str">
        <f t="shared" ref="AL776:AL839" si="414">IF(AS776="","",IF(R776="Refreshment Beverage",ROUND(SUM(AS776-AR776-AA776-Z776-Y776),2),ROUND(SUM(AS776-AR776-AN776-Y776-Z776-AA776),2)))</f>
        <v/>
      </c>
      <c r="AM776" s="13" t="str">
        <f>IF(AS776="","",IF(R776="Refreshment Beverage",ROUND(AS776*Rates!K$19,4),ROUND(AO776*(VLOOKUP(VALUE(Q776),Rates!G$4:L$12,3,0)),4)))</f>
        <v/>
      </c>
      <c r="AN776" s="183" t="str">
        <f>IF(AS776="","",IF(R776="Refreshment Beverage",AS776*(Rates!J$19/100),MAX(AM776,AB776)))</f>
        <v/>
      </c>
      <c r="AO776" s="186" t="str">
        <f t="shared" ref="AO776:AO839" si="415">IF(AS776="","",ROUND(SUM(AS776-AR776-Y776-Z776-AA776),4))</f>
        <v/>
      </c>
      <c r="AP776" s="186" t="str">
        <f t="shared" ref="AP776:AP839" si="416">IF(AS776="","",IF(R776="Refreshment Beverage",ROUND(AS776-AN776,2),ROUND(SUM(AS776-AR776),2)))</f>
        <v/>
      </c>
      <c r="AQ776" s="186" t="str">
        <f>IF(AS776="","",IF(R776="Refreshment Beverage",ROUND(SUM(VLOOKUP(Q:Q,Rates!G$15:L$19,3,0)*(AS776-Y776-Z776-AA776)),4),ROUND(SUM(Rates!$K$8*AS776),4)))</f>
        <v/>
      </c>
      <c r="AR776" s="184" t="str">
        <f t="shared" ref="AR776:AR839" si="417">IF(AS776="","",IF(R776="Refreshment Beverage",MAX(AD776,AQ776),MAX(AQ776,AC776)))</f>
        <v/>
      </c>
      <c r="AS776" s="185" t="str">
        <f t="shared" ref="AS776:AS839" si="418">IF(J776="Retail Price",SUM(I776+0.004),"")</f>
        <v/>
      </c>
      <c r="AT776" s="177" t="str">
        <f t="shared" ref="AT776:AT839" si="419">IF(AX776="","",IF(R776="Refreshment Beverage",SUM(BA776-AV776-Y776-Z776-AA776),SUM(AX776-AV776-Y776-Z776-AA776)))</f>
        <v/>
      </c>
      <c r="AU776" s="13" t="str">
        <f>IF(AX776="","",IF(R776="Refreshment Beverage",ROUND((BA776-Y776-Z776-AA776)*VLOOKUP(VALUE(Q776),Rates!G$15:L$19,3,0),4),ROUND(AW776*(VLOOKUP(VALUE(Q776),Rates!G:L,3,0)),4)))</f>
        <v/>
      </c>
      <c r="AV776" s="183" t="str">
        <f t="shared" ref="AV776:AV839" si="420">IF(AX776="","",IF(R776="Refreshment Beverage",MAX(AU776,AD776),MAX(AB776,AU776)))</f>
        <v/>
      </c>
      <c r="AW776" s="186" t="str">
        <f t="shared" ref="AW776:AW839" si="421">IF(AX776="","",IF(R776="Refreshment Beverage",SUM(BA776-AV776-Y776-Z776-AA776),ROUND(SUM(BA776-AZ776-Y776-Z776-AA776),4)))</f>
        <v/>
      </c>
      <c r="AX776" s="184" t="str">
        <f t="shared" ref="AX776:AX839" si="422">IF(J776="Licensee Retail",I776,"")</f>
        <v/>
      </c>
      <c r="AY776" s="186" t="str">
        <f>IF(AX776="","",IF(R776="Refreshment Beverage",ROUND(SUM(AX776*Rates!K$19),4),ROUND(SUM(AX776*(Rates!J$8/100)),4)))</f>
        <v/>
      </c>
      <c r="AZ776" s="183" t="str">
        <f t="shared" ref="AZ776:AZ839" si="423">IF(AX776="","",MAX($AC776,AY776))</f>
        <v/>
      </c>
      <c r="BA776" s="185" t="str">
        <f t="shared" ref="BA776:BA839" si="424">IF(AX776="","",SUM(AX776+AZ776))</f>
        <v/>
      </c>
      <c r="BD776" s="171"/>
      <c r="BE776" s="171"/>
      <c r="BF776" s="171"/>
      <c r="BG776" s="171"/>
    </row>
    <row r="777" spans="1:59" ht="15" customHeight="1" x14ac:dyDescent="0.3">
      <c r="A777" s="172"/>
      <c r="B777" s="172"/>
      <c r="C777" s="172"/>
      <c r="D777" s="173"/>
      <c r="E777" s="173"/>
      <c r="F777" s="173"/>
      <c r="G777" s="173"/>
      <c r="H777" s="173"/>
      <c r="I777" s="174"/>
      <c r="J777" s="175"/>
      <c r="K777" s="176" t="str">
        <f t="shared" si="396"/>
        <v/>
      </c>
      <c r="L777" s="177" t="str">
        <f t="shared" si="397"/>
        <v/>
      </c>
      <c r="M777" s="178" t="str">
        <f t="shared" si="398"/>
        <v/>
      </c>
      <c r="N777" s="44" t="str" cm="1">
        <f t="array" ref="N777">IFERROR(IF(_xlfn.SINGLE(A:A)="","",IF(R777="Beer",SUM(LOOKUP(2,1/(Rates!$B$3:$B$5&lt;=W777)/(Rates!$C$3:$C$5&gt;=W777),Rates!$D$3:$D$5)*(X777/100)*W777),IF(R777="Refreshment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44" t="str">
        <f t="shared" si="399"/>
        <v/>
      </c>
      <c r="P777" s="13"/>
      <c r="Q777" s="179" t="str">
        <f t="shared" si="400"/>
        <v/>
      </c>
      <c r="R777" s="180" t="str">
        <f t="shared" si="401"/>
        <v/>
      </c>
      <c r="S777" s="13" t="str">
        <f>IF(A777="","",IF(R777="Refreshment Beverage",VLOOKUP(VALUE(Q777),Rates!G$15:L$19,2,0),VLOOKUP(VALUE(Q777),Rates!G$4:L$8,2,0)))</f>
        <v/>
      </c>
      <c r="T777" s="13" t="str">
        <f t="shared" si="402"/>
        <v/>
      </c>
      <c r="U777" s="181" t="str">
        <f t="shared" si="403"/>
        <v/>
      </c>
      <c r="V777" s="13" t="str">
        <f t="shared" si="404"/>
        <v/>
      </c>
      <c r="W777" s="13" t="str">
        <f t="shared" si="405"/>
        <v/>
      </c>
      <c r="X777" s="182" t="str">
        <f t="shared" si="406"/>
        <v/>
      </c>
      <c r="Y777" s="183" t="str">
        <f>IF(A:A="","",IF(R777="Refreshment Beverage",VLOOKUP(Q777,Rates!G$15:L$19,6,0)*W777,VLOOKUP(Q777,Rates!G$4:L$12,6,0)*W777))</f>
        <v/>
      </c>
      <c r="Z777" s="183" t="str">
        <f t="shared" si="407"/>
        <v/>
      </c>
      <c r="AA777" s="17">
        <f t="shared" si="395"/>
        <v>0</v>
      </c>
      <c r="AB777" s="177" t="str" cm="1">
        <f t="array" ref="AB777">IF(_xlfn.SINGLE(A:A)="","",IF(R777="Refreshment Beverage","",IF(AND(R777="Beer",Q777=0),SUM(LOOKUP(2,1/(Rates!$B$15:$B$18&lt;=W777)/(Rates!$C$15:$C$18&gt;=W777),Rates!$D$15:$D$18)*W777),VLOOKUP(VALUE(_xlfn.SINGLE(Q:Q)),Rates!A:B,2,0)*W777)))</f>
        <v/>
      </c>
      <c r="AC777" s="177" t="str" cm="1">
        <f t="array" ref="AC777">IF(_xlfn.SINGLE(A:A)="","",IF(R777="Refreshment Beverage","",IF(AND(R777="Beer",Q777=0),SUM(LOOKUP(2,1/(Rates!$B$15:$B$18&lt;=W777)/(Rates!$C$15:$C$18&gt;=W777),Rates!$E$15:$E$18)*W777),VLOOKUP(VALUE(_xlfn.SINGLE(Q:Q)),Rates!A:C,3,0)*W777)))</f>
        <v/>
      </c>
      <c r="AD777" s="168">
        <f>IFERROR(IF(OR(Q777=1,Q777=2,Q777=3,Q777=4),VLOOKUP(Q777,Rates!$A$31:$B$34,2,0)*W777,IF(V777=1,VLOOKUP(U777,'REB BEV MIN MKUP'!B:E,4,0),IF(V777&gt;1,VLOOKUP(VALUE(W777),'REB BEV MIN MKUP'!O:Q,3,0),0))),0)</f>
        <v>0</v>
      </c>
      <c r="AE777" s="177" t="str">
        <f t="shared" si="408"/>
        <v/>
      </c>
      <c r="AF777" s="13" t="str">
        <f t="shared" si="409"/>
        <v/>
      </c>
      <c r="AG777" s="177" t="str">
        <f t="shared" si="410"/>
        <v/>
      </c>
      <c r="AH777" s="184" t="str">
        <f t="shared" si="411"/>
        <v/>
      </c>
      <c r="AI777" s="184" t="str">
        <f>IF(AE:AE="","",IF(R777="Refreshment Beverage",AK777*(Rates!J$19/100),ROUND(SUM(AH777*(Rates!$J$8/100)),4)))</f>
        <v/>
      </c>
      <c r="AJ777" s="183" t="str">
        <f t="shared" si="412"/>
        <v/>
      </c>
      <c r="AK777" s="185" t="str">
        <f t="shared" si="413"/>
        <v/>
      </c>
      <c r="AL777" s="177" t="str">
        <f t="shared" si="414"/>
        <v/>
      </c>
      <c r="AM777" s="13" t="str">
        <f>IF(AS777="","",IF(R777="Refreshment Beverage",ROUND(AS777*Rates!K$19,4),ROUND(AO777*(VLOOKUP(VALUE(Q777),Rates!G$4:L$12,3,0)),4)))</f>
        <v/>
      </c>
      <c r="AN777" s="183" t="str">
        <f>IF(AS777="","",IF(R777="Refreshment Beverage",AS777*(Rates!J$19/100),MAX(AM777,AB777)))</f>
        <v/>
      </c>
      <c r="AO777" s="186" t="str">
        <f t="shared" si="415"/>
        <v/>
      </c>
      <c r="AP777" s="186" t="str">
        <f t="shared" si="416"/>
        <v/>
      </c>
      <c r="AQ777" s="186" t="str">
        <f>IF(AS777="","",IF(R777="Refreshment Beverage",ROUND(SUM(VLOOKUP(Q:Q,Rates!G$15:L$19,3,0)*(AS777-Y777-Z777-AA777)),4),ROUND(SUM(Rates!$K$8*AS777),4)))</f>
        <v/>
      </c>
      <c r="AR777" s="184" t="str">
        <f t="shared" si="417"/>
        <v/>
      </c>
      <c r="AS777" s="185" t="str">
        <f t="shared" si="418"/>
        <v/>
      </c>
      <c r="AT777" s="177" t="str">
        <f t="shared" si="419"/>
        <v/>
      </c>
      <c r="AU777" s="13" t="str">
        <f>IF(AX777="","",IF(R777="Refreshment Beverage",ROUND((BA777-Y777-Z777-AA777)*VLOOKUP(VALUE(Q777),Rates!G$15:L$19,3,0),4),ROUND(AW777*(VLOOKUP(VALUE(Q777),Rates!G:L,3,0)),4)))</f>
        <v/>
      </c>
      <c r="AV777" s="183" t="str">
        <f t="shared" si="420"/>
        <v/>
      </c>
      <c r="AW777" s="186" t="str">
        <f t="shared" si="421"/>
        <v/>
      </c>
      <c r="AX777" s="184" t="str">
        <f t="shared" si="422"/>
        <v/>
      </c>
      <c r="AY777" s="186" t="str">
        <f>IF(AX777="","",IF(R777="Refreshment Beverage",ROUND(SUM(AX777*Rates!K$19),4),ROUND(SUM(AX777*(Rates!J$8/100)),4)))</f>
        <v/>
      </c>
      <c r="AZ777" s="183" t="str">
        <f t="shared" si="423"/>
        <v/>
      </c>
      <c r="BA777" s="185" t="str">
        <f t="shared" si="424"/>
        <v/>
      </c>
      <c r="BD777" s="171"/>
      <c r="BE777" s="171"/>
      <c r="BF777" s="171"/>
      <c r="BG777" s="171"/>
    </row>
    <row r="778" spans="1:59" ht="15" customHeight="1" x14ac:dyDescent="0.3">
      <c r="A778" s="172"/>
      <c r="B778" s="172"/>
      <c r="C778" s="172"/>
      <c r="D778" s="173"/>
      <c r="E778" s="173"/>
      <c r="F778" s="173"/>
      <c r="G778" s="173"/>
      <c r="H778" s="173"/>
      <c r="I778" s="174"/>
      <c r="J778" s="175"/>
      <c r="K778" s="176" t="str">
        <f t="shared" si="396"/>
        <v/>
      </c>
      <c r="L778" s="177" t="str">
        <f t="shared" si="397"/>
        <v/>
      </c>
      <c r="M778" s="178" t="str">
        <f t="shared" si="398"/>
        <v/>
      </c>
      <c r="N778" s="44" t="str" cm="1">
        <f t="array" ref="N778">IFERROR(IF(_xlfn.SINGLE(A:A)="","",IF(R778="Beer",SUM(LOOKUP(2,1/(Rates!$B$3:$B$5&lt;=W778)/(Rates!$C$3:$C$5&gt;=W778),Rates!$D$3:$D$5)*(X778/100)*W778),IF(R778="Refreshment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44" t="str">
        <f t="shared" si="399"/>
        <v/>
      </c>
      <c r="P778" s="13"/>
      <c r="Q778" s="179" t="str">
        <f t="shared" si="400"/>
        <v/>
      </c>
      <c r="R778" s="180" t="str">
        <f t="shared" si="401"/>
        <v/>
      </c>
      <c r="S778" s="13" t="str">
        <f>IF(A778="","",IF(R778="Refreshment Beverage",VLOOKUP(VALUE(Q778),Rates!G$15:L$19,2,0),VLOOKUP(VALUE(Q778),Rates!G$4:L$8,2,0)))</f>
        <v/>
      </c>
      <c r="T778" s="13" t="str">
        <f t="shared" si="402"/>
        <v/>
      </c>
      <c r="U778" s="181" t="str">
        <f t="shared" si="403"/>
        <v/>
      </c>
      <c r="V778" s="13" t="str">
        <f t="shared" si="404"/>
        <v/>
      </c>
      <c r="W778" s="13" t="str">
        <f t="shared" si="405"/>
        <v/>
      </c>
      <c r="X778" s="182" t="str">
        <f t="shared" si="406"/>
        <v/>
      </c>
      <c r="Y778" s="183" t="str">
        <f>IF(A:A="","",IF(R778="Refreshment Beverage",VLOOKUP(Q778,Rates!G$15:L$19,6,0)*W778,VLOOKUP(Q778,Rates!G$4:L$12,6,0)*W778))</f>
        <v/>
      </c>
      <c r="Z778" s="183" t="str">
        <f t="shared" si="407"/>
        <v/>
      </c>
      <c r="AA778" s="17">
        <f t="shared" si="395"/>
        <v>0</v>
      </c>
      <c r="AB778" s="177" t="str" cm="1">
        <f t="array" ref="AB778">IF(_xlfn.SINGLE(A:A)="","",IF(R778="Refreshment Beverage","",IF(AND(R778="Beer",Q778=0),SUM(LOOKUP(2,1/(Rates!$B$15:$B$18&lt;=W778)/(Rates!$C$15:$C$18&gt;=W778),Rates!$D$15:$D$18)*W778),VLOOKUP(VALUE(_xlfn.SINGLE(Q:Q)),Rates!A:B,2,0)*W778)))</f>
        <v/>
      </c>
      <c r="AC778" s="177" t="str" cm="1">
        <f t="array" ref="AC778">IF(_xlfn.SINGLE(A:A)="","",IF(R778="Refreshment Beverage","",IF(AND(R778="Beer",Q778=0),SUM(LOOKUP(2,1/(Rates!$B$15:$B$18&lt;=W778)/(Rates!$C$15:$C$18&gt;=W778),Rates!$E$15:$E$18)*W778),VLOOKUP(VALUE(_xlfn.SINGLE(Q:Q)),Rates!A:C,3,0)*W778)))</f>
        <v/>
      </c>
      <c r="AD778" s="168">
        <f>IFERROR(IF(OR(Q778=1,Q778=2,Q778=3,Q778=4),VLOOKUP(Q778,Rates!$A$31:$B$34,2,0)*W778,IF(V778=1,VLOOKUP(U778,'REB BEV MIN MKUP'!B:E,4,0),IF(V778&gt;1,VLOOKUP(VALUE(W778),'REB BEV MIN MKUP'!O:Q,3,0),0))),0)</f>
        <v>0</v>
      </c>
      <c r="AE778" s="177" t="str">
        <f t="shared" si="408"/>
        <v/>
      </c>
      <c r="AF778" s="13" t="str">
        <f t="shared" si="409"/>
        <v/>
      </c>
      <c r="AG778" s="177" t="str">
        <f t="shared" si="410"/>
        <v/>
      </c>
      <c r="AH778" s="184" t="str">
        <f t="shared" si="411"/>
        <v/>
      </c>
      <c r="AI778" s="184" t="str">
        <f>IF(AE:AE="","",IF(R778="Refreshment Beverage",AK778*(Rates!J$19/100),ROUND(SUM(AH778*(Rates!$J$8/100)),4)))</f>
        <v/>
      </c>
      <c r="AJ778" s="183" t="str">
        <f t="shared" si="412"/>
        <v/>
      </c>
      <c r="AK778" s="185" t="str">
        <f t="shared" si="413"/>
        <v/>
      </c>
      <c r="AL778" s="177" t="str">
        <f t="shared" si="414"/>
        <v/>
      </c>
      <c r="AM778" s="13" t="str">
        <f>IF(AS778="","",IF(R778="Refreshment Beverage",ROUND(AS778*Rates!K$19,4),ROUND(AO778*(VLOOKUP(VALUE(Q778),Rates!G$4:L$12,3,0)),4)))</f>
        <v/>
      </c>
      <c r="AN778" s="183" t="str">
        <f>IF(AS778="","",IF(R778="Refreshment Beverage",AS778*(Rates!J$19/100),MAX(AM778,AB778)))</f>
        <v/>
      </c>
      <c r="AO778" s="186" t="str">
        <f t="shared" si="415"/>
        <v/>
      </c>
      <c r="AP778" s="186" t="str">
        <f t="shared" si="416"/>
        <v/>
      </c>
      <c r="AQ778" s="186" t="str">
        <f>IF(AS778="","",IF(R778="Refreshment Beverage",ROUND(SUM(VLOOKUP(Q:Q,Rates!G$15:L$19,3,0)*(AS778-Y778-Z778-AA778)),4),ROUND(SUM(Rates!$K$8*AS778),4)))</f>
        <v/>
      </c>
      <c r="AR778" s="184" t="str">
        <f t="shared" si="417"/>
        <v/>
      </c>
      <c r="AS778" s="185" t="str">
        <f t="shared" si="418"/>
        <v/>
      </c>
      <c r="AT778" s="177" t="str">
        <f t="shared" si="419"/>
        <v/>
      </c>
      <c r="AU778" s="13" t="str">
        <f>IF(AX778="","",IF(R778="Refreshment Beverage",ROUND((BA778-Y778-Z778-AA778)*VLOOKUP(VALUE(Q778),Rates!G$15:L$19,3,0),4),ROUND(AW778*(VLOOKUP(VALUE(Q778),Rates!G:L,3,0)),4)))</f>
        <v/>
      </c>
      <c r="AV778" s="183" t="str">
        <f t="shared" si="420"/>
        <v/>
      </c>
      <c r="AW778" s="186" t="str">
        <f t="shared" si="421"/>
        <v/>
      </c>
      <c r="AX778" s="184" t="str">
        <f t="shared" si="422"/>
        <v/>
      </c>
      <c r="AY778" s="186" t="str">
        <f>IF(AX778="","",IF(R778="Refreshment Beverage",ROUND(SUM(AX778*Rates!K$19),4),ROUND(SUM(AX778*(Rates!J$8/100)),4)))</f>
        <v/>
      </c>
      <c r="AZ778" s="183" t="str">
        <f t="shared" si="423"/>
        <v/>
      </c>
      <c r="BA778" s="185" t="str">
        <f t="shared" si="424"/>
        <v/>
      </c>
      <c r="BD778" s="171"/>
      <c r="BE778" s="171"/>
      <c r="BF778" s="171"/>
      <c r="BG778" s="171"/>
    </row>
    <row r="779" spans="1:59" ht="15" customHeight="1" x14ac:dyDescent="0.3">
      <c r="A779" s="172"/>
      <c r="B779" s="172"/>
      <c r="C779" s="172"/>
      <c r="D779" s="173"/>
      <c r="E779" s="173"/>
      <c r="F779" s="173"/>
      <c r="G779" s="173"/>
      <c r="H779" s="173"/>
      <c r="I779" s="174"/>
      <c r="J779" s="175"/>
      <c r="K779" s="176" t="str">
        <f t="shared" si="396"/>
        <v/>
      </c>
      <c r="L779" s="177" t="str">
        <f t="shared" si="397"/>
        <v/>
      </c>
      <c r="M779" s="178" t="str">
        <f t="shared" si="398"/>
        <v/>
      </c>
      <c r="N779" s="44" t="str" cm="1">
        <f t="array" ref="N779">IFERROR(IF(_xlfn.SINGLE(A:A)="","",IF(R779="Beer",SUM(LOOKUP(2,1/(Rates!$B$3:$B$5&lt;=W779)/(Rates!$C$3:$C$5&gt;=W779),Rates!$D$3:$D$5)*(X779/100)*W779),IF(R779="Refreshment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44" t="str">
        <f t="shared" si="399"/>
        <v/>
      </c>
      <c r="P779" s="13"/>
      <c r="Q779" s="179" t="str">
        <f t="shared" si="400"/>
        <v/>
      </c>
      <c r="R779" s="180" t="str">
        <f t="shared" si="401"/>
        <v/>
      </c>
      <c r="S779" s="13" t="str">
        <f>IF(A779="","",IF(R779="Refreshment Beverage",VLOOKUP(VALUE(Q779),Rates!G$15:L$19,2,0),VLOOKUP(VALUE(Q779),Rates!G$4:L$8,2,0)))</f>
        <v/>
      </c>
      <c r="T779" s="13" t="str">
        <f t="shared" si="402"/>
        <v/>
      </c>
      <c r="U779" s="181" t="str">
        <f t="shared" si="403"/>
        <v/>
      </c>
      <c r="V779" s="13" t="str">
        <f t="shared" si="404"/>
        <v/>
      </c>
      <c r="W779" s="13" t="str">
        <f t="shared" si="405"/>
        <v/>
      </c>
      <c r="X779" s="182" t="str">
        <f t="shared" si="406"/>
        <v/>
      </c>
      <c r="Y779" s="183" t="str">
        <f>IF(A:A="","",IF(R779="Refreshment Beverage",VLOOKUP(Q779,Rates!G$15:L$19,6,0)*W779,VLOOKUP(Q779,Rates!G$4:L$12,6,0)*W779))</f>
        <v/>
      </c>
      <c r="Z779" s="183" t="str">
        <f t="shared" si="407"/>
        <v/>
      </c>
      <c r="AA779" s="17">
        <f t="shared" si="395"/>
        <v>0</v>
      </c>
      <c r="AB779" s="177" t="str" cm="1">
        <f t="array" ref="AB779">IF(_xlfn.SINGLE(A:A)="","",IF(R779="Refreshment Beverage","",IF(AND(R779="Beer",Q779=0),SUM(LOOKUP(2,1/(Rates!$B$15:$B$18&lt;=W779)/(Rates!$C$15:$C$18&gt;=W779),Rates!$D$15:$D$18)*W779),VLOOKUP(VALUE(_xlfn.SINGLE(Q:Q)),Rates!A:B,2,0)*W779)))</f>
        <v/>
      </c>
      <c r="AC779" s="177" t="str" cm="1">
        <f t="array" ref="AC779">IF(_xlfn.SINGLE(A:A)="","",IF(R779="Refreshment Beverage","",IF(AND(R779="Beer",Q779=0),SUM(LOOKUP(2,1/(Rates!$B$15:$B$18&lt;=W779)/(Rates!$C$15:$C$18&gt;=W779),Rates!$E$15:$E$18)*W779),VLOOKUP(VALUE(_xlfn.SINGLE(Q:Q)),Rates!A:C,3,0)*W779)))</f>
        <v/>
      </c>
      <c r="AD779" s="168">
        <f>IFERROR(IF(OR(Q779=1,Q779=2,Q779=3,Q779=4),VLOOKUP(Q779,Rates!$A$31:$B$34,2,0)*W779,IF(V779=1,VLOOKUP(U779,'REB BEV MIN MKUP'!B:E,4,0),IF(V779&gt;1,VLOOKUP(VALUE(W779),'REB BEV MIN MKUP'!O:Q,3,0),0))),0)</f>
        <v>0</v>
      </c>
      <c r="AE779" s="177" t="str">
        <f t="shared" si="408"/>
        <v/>
      </c>
      <c r="AF779" s="13" t="str">
        <f t="shared" si="409"/>
        <v/>
      </c>
      <c r="AG779" s="177" t="str">
        <f t="shared" si="410"/>
        <v/>
      </c>
      <c r="AH779" s="184" t="str">
        <f t="shared" si="411"/>
        <v/>
      </c>
      <c r="AI779" s="184" t="str">
        <f>IF(AE:AE="","",IF(R779="Refreshment Beverage",AK779*(Rates!J$19/100),ROUND(SUM(AH779*(Rates!$J$8/100)),4)))</f>
        <v/>
      </c>
      <c r="AJ779" s="183" t="str">
        <f t="shared" si="412"/>
        <v/>
      </c>
      <c r="AK779" s="185" t="str">
        <f t="shared" si="413"/>
        <v/>
      </c>
      <c r="AL779" s="177" t="str">
        <f t="shared" si="414"/>
        <v/>
      </c>
      <c r="AM779" s="13" t="str">
        <f>IF(AS779="","",IF(R779="Refreshment Beverage",ROUND(AS779*Rates!K$19,4),ROUND(AO779*(VLOOKUP(VALUE(Q779),Rates!G$4:L$12,3,0)),4)))</f>
        <v/>
      </c>
      <c r="AN779" s="183" t="str">
        <f>IF(AS779="","",IF(R779="Refreshment Beverage",AS779*(Rates!J$19/100),MAX(AM779,AB779)))</f>
        <v/>
      </c>
      <c r="AO779" s="186" t="str">
        <f t="shared" si="415"/>
        <v/>
      </c>
      <c r="AP779" s="186" t="str">
        <f t="shared" si="416"/>
        <v/>
      </c>
      <c r="AQ779" s="186" t="str">
        <f>IF(AS779="","",IF(R779="Refreshment Beverage",ROUND(SUM(VLOOKUP(Q:Q,Rates!G$15:L$19,3,0)*(AS779-Y779-Z779-AA779)),4),ROUND(SUM(Rates!$K$8*AS779),4)))</f>
        <v/>
      </c>
      <c r="AR779" s="184" t="str">
        <f t="shared" si="417"/>
        <v/>
      </c>
      <c r="AS779" s="185" t="str">
        <f t="shared" si="418"/>
        <v/>
      </c>
      <c r="AT779" s="177" t="str">
        <f t="shared" si="419"/>
        <v/>
      </c>
      <c r="AU779" s="13" t="str">
        <f>IF(AX779="","",IF(R779="Refreshment Beverage",ROUND((BA779-Y779-Z779-AA779)*VLOOKUP(VALUE(Q779),Rates!G$15:L$19,3,0),4),ROUND(AW779*(VLOOKUP(VALUE(Q779),Rates!G:L,3,0)),4)))</f>
        <v/>
      </c>
      <c r="AV779" s="183" t="str">
        <f t="shared" si="420"/>
        <v/>
      </c>
      <c r="AW779" s="186" t="str">
        <f t="shared" si="421"/>
        <v/>
      </c>
      <c r="AX779" s="184" t="str">
        <f t="shared" si="422"/>
        <v/>
      </c>
      <c r="AY779" s="186" t="str">
        <f>IF(AX779="","",IF(R779="Refreshment Beverage",ROUND(SUM(AX779*Rates!K$19),4),ROUND(SUM(AX779*(Rates!J$8/100)),4)))</f>
        <v/>
      </c>
      <c r="AZ779" s="183" t="str">
        <f t="shared" si="423"/>
        <v/>
      </c>
      <c r="BA779" s="185" t="str">
        <f t="shared" si="424"/>
        <v/>
      </c>
      <c r="BD779" s="171"/>
      <c r="BE779" s="171"/>
      <c r="BF779" s="171"/>
      <c r="BG779" s="171"/>
    </row>
    <row r="780" spans="1:59" ht="15" customHeight="1" x14ac:dyDescent="0.3">
      <c r="A780" s="172"/>
      <c r="B780" s="172"/>
      <c r="C780" s="172"/>
      <c r="D780" s="173"/>
      <c r="E780" s="173"/>
      <c r="F780" s="173"/>
      <c r="G780" s="173"/>
      <c r="H780" s="173"/>
      <c r="I780" s="174"/>
      <c r="J780" s="175"/>
      <c r="K780" s="176" t="str">
        <f t="shared" si="396"/>
        <v/>
      </c>
      <c r="L780" s="177" t="str">
        <f t="shared" si="397"/>
        <v/>
      </c>
      <c r="M780" s="178" t="str">
        <f t="shared" si="398"/>
        <v/>
      </c>
      <c r="N780" s="44" t="str" cm="1">
        <f t="array" ref="N780">IFERROR(IF(_xlfn.SINGLE(A:A)="","",IF(R780="Beer",SUM(LOOKUP(2,1/(Rates!$B$3:$B$5&lt;=W780)/(Rates!$C$3:$C$5&gt;=W780),Rates!$D$3:$D$5)*(X780/100)*W780),IF(R780="Refreshment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44" t="str">
        <f t="shared" si="399"/>
        <v/>
      </c>
      <c r="P780" s="13"/>
      <c r="Q780" s="179" t="str">
        <f t="shared" si="400"/>
        <v/>
      </c>
      <c r="R780" s="180" t="str">
        <f t="shared" si="401"/>
        <v/>
      </c>
      <c r="S780" s="13" t="str">
        <f>IF(A780="","",IF(R780="Refreshment Beverage",VLOOKUP(VALUE(Q780),Rates!G$15:L$19,2,0),VLOOKUP(VALUE(Q780),Rates!G$4:L$8,2,0)))</f>
        <v/>
      </c>
      <c r="T780" s="13" t="str">
        <f t="shared" si="402"/>
        <v/>
      </c>
      <c r="U780" s="181" t="str">
        <f t="shared" si="403"/>
        <v/>
      </c>
      <c r="V780" s="13" t="str">
        <f t="shared" si="404"/>
        <v/>
      </c>
      <c r="W780" s="13" t="str">
        <f t="shared" si="405"/>
        <v/>
      </c>
      <c r="X780" s="182" t="str">
        <f t="shared" si="406"/>
        <v/>
      </c>
      <c r="Y780" s="183" t="str">
        <f>IF(A:A="","",IF(R780="Refreshment Beverage",VLOOKUP(Q780,Rates!G$15:L$19,6,0)*W780,VLOOKUP(Q780,Rates!G$4:L$12,6,0)*W780))</f>
        <v/>
      </c>
      <c r="Z780" s="183" t="str">
        <f t="shared" si="407"/>
        <v/>
      </c>
      <c r="AA780" s="17">
        <f t="shared" si="395"/>
        <v>0</v>
      </c>
      <c r="AB780" s="177" t="str" cm="1">
        <f t="array" ref="AB780">IF(_xlfn.SINGLE(A:A)="","",IF(R780="Refreshment Beverage","",IF(AND(R780="Beer",Q780=0),SUM(LOOKUP(2,1/(Rates!$B$15:$B$18&lt;=W780)/(Rates!$C$15:$C$18&gt;=W780),Rates!$D$15:$D$18)*W780),VLOOKUP(VALUE(_xlfn.SINGLE(Q:Q)),Rates!A:B,2,0)*W780)))</f>
        <v/>
      </c>
      <c r="AC780" s="177" t="str" cm="1">
        <f t="array" ref="AC780">IF(_xlfn.SINGLE(A:A)="","",IF(R780="Refreshment Beverage","",IF(AND(R780="Beer",Q780=0),SUM(LOOKUP(2,1/(Rates!$B$15:$B$18&lt;=W780)/(Rates!$C$15:$C$18&gt;=W780),Rates!$E$15:$E$18)*W780),VLOOKUP(VALUE(_xlfn.SINGLE(Q:Q)),Rates!A:C,3,0)*W780)))</f>
        <v/>
      </c>
      <c r="AD780" s="168">
        <f>IFERROR(IF(OR(Q780=1,Q780=2,Q780=3,Q780=4),VLOOKUP(Q780,Rates!$A$31:$B$34,2,0)*W780,IF(V780=1,VLOOKUP(U780,'REB BEV MIN MKUP'!B:E,4,0),IF(V780&gt;1,VLOOKUP(VALUE(W780),'REB BEV MIN MKUP'!O:Q,3,0),0))),0)</f>
        <v>0</v>
      </c>
      <c r="AE780" s="177" t="str">
        <f t="shared" si="408"/>
        <v/>
      </c>
      <c r="AF780" s="13" t="str">
        <f t="shared" si="409"/>
        <v/>
      </c>
      <c r="AG780" s="177" t="str">
        <f t="shared" si="410"/>
        <v/>
      </c>
      <c r="AH780" s="184" t="str">
        <f t="shared" si="411"/>
        <v/>
      </c>
      <c r="AI780" s="184" t="str">
        <f>IF(AE:AE="","",IF(R780="Refreshment Beverage",AK780*(Rates!J$19/100),ROUND(SUM(AH780*(Rates!$J$8/100)),4)))</f>
        <v/>
      </c>
      <c r="AJ780" s="183" t="str">
        <f t="shared" si="412"/>
        <v/>
      </c>
      <c r="AK780" s="185" t="str">
        <f t="shared" si="413"/>
        <v/>
      </c>
      <c r="AL780" s="177" t="str">
        <f t="shared" si="414"/>
        <v/>
      </c>
      <c r="AM780" s="13" t="str">
        <f>IF(AS780="","",IF(R780="Refreshment Beverage",ROUND(AS780*Rates!K$19,4),ROUND(AO780*(VLOOKUP(VALUE(Q780),Rates!G$4:L$12,3,0)),4)))</f>
        <v/>
      </c>
      <c r="AN780" s="183" t="str">
        <f>IF(AS780="","",IF(R780="Refreshment Beverage",AS780*(Rates!J$19/100),MAX(AM780,AB780)))</f>
        <v/>
      </c>
      <c r="AO780" s="186" t="str">
        <f t="shared" si="415"/>
        <v/>
      </c>
      <c r="AP780" s="186" t="str">
        <f t="shared" si="416"/>
        <v/>
      </c>
      <c r="AQ780" s="186" t="str">
        <f>IF(AS780="","",IF(R780="Refreshment Beverage",ROUND(SUM(VLOOKUP(Q:Q,Rates!G$15:L$19,3,0)*(AS780-Y780-Z780-AA780)),4),ROUND(SUM(Rates!$K$8*AS780),4)))</f>
        <v/>
      </c>
      <c r="AR780" s="184" t="str">
        <f t="shared" si="417"/>
        <v/>
      </c>
      <c r="AS780" s="185" t="str">
        <f t="shared" si="418"/>
        <v/>
      </c>
      <c r="AT780" s="177" t="str">
        <f t="shared" si="419"/>
        <v/>
      </c>
      <c r="AU780" s="13" t="str">
        <f>IF(AX780="","",IF(R780="Refreshment Beverage",ROUND((BA780-Y780-Z780-AA780)*VLOOKUP(VALUE(Q780),Rates!G$15:L$19,3,0),4),ROUND(AW780*(VLOOKUP(VALUE(Q780),Rates!G:L,3,0)),4)))</f>
        <v/>
      </c>
      <c r="AV780" s="183" t="str">
        <f t="shared" si="420"/>
        <v/>
      </c>
      <c r="AW780" s="186" t="str">
        <f t="shared" si="421"/>
        <v/>
      </c>
      <c r="AX780" s="184" t="str">
        <f t="shared" si="422"/>
        <v/>
      </c>
      <c r="AY780" s="186" t="str">
        <f>IF(AX780="","",IF(R780="Refreshment Beverage",ROUND(SUM(AX780*Rates!K$19),4),ROUND(SUM(AX780*(Rates!J$8/100)),4)))</f>
        <v/>
      </c>
      <c r="AZ780" s="183" t="str">
        <f t="shared" si="423"/>
        <v/>
      </c>
      <c r="BA780" s="185" t="str">
        <f t="shared" si="424"/>
        <v/>
      </c>
      <c r="BD780" s="171"/>
      <c r="BE780" s="171"/>
      <c r="BF780" s="171"/>
      <c r="BG780" s="171"/>
    </row>
    <row r="781" spans="1:59" ht="15" customHeight="1" x14ac:dyDescent="0.3">
      <c r="A781" s="172"/>
      <c r="B781" s="172"/>
      <c r="C781" s="172"/>
      <c r="D781" s="173"/>
      <c r="E781" s="173"/>
      <c r="F781" s="173"/>
      <c r="G781" s="173"/>
      <c r="H781" s="173"/>
      <c r="I781" s="174"/>
      <c r="J781" s="175"/>
      <c r="K781" s="176" t="str">
        <f t="shared" si="396"/>
        <v/>
      </c>
      <c r="L781" s="177" t="str">
        <f t="shared" si="397"/>
        <v/>
      </c>
      <c r="M781" s="178" t="str">
        <f t="shared" si="398"/>
        <v/>
      </c>
      <c r="N781" s="44" t="str" cm="1">
        <f t="array" ref="N781">IFERROR(IF(_xlfn.SINGLE(A:A)="","",IF(R781="Beer",SUM(LOOKUP(2,1/(Rates!$B$3:$B$5&lt;=W781)/(Rates!$C$3:$C$5&gt;=W781),Rates!$D$3:$D$5)*(X781/100)*W781),IF(R781="Refreshment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44" t="str">
        <f t="shared" si="399"/>
        <v/>
      </c>
      <c r="P781" s="13"/>
      <c r="Q781" s="179" t="str">
        <f t="shared" si="400"/>
        <v/>
      </c>
      <c r="R781" s="180" t="str">
        <f t="shared" si="401"/>
        <v/>
      </c>
      <c r="S781" s="13" t="str">
        <f>IF(A781="","",IF(R781="Refreshment Beverage",VLOOKUP(VALUE(Q781),Rates!G$15:L$19,2,0),VLOOKUP(VALUE(Q781),Rates!G$4:L$8,2,0)))</f>
        <v/>
      </c>
      <c r="T781" s="13" t="str">
        <f t="shared" si="402"/>
        <v/>
      </c>
      <c r="U781" s="181" t="str">
        <f t="shared" si="403"/>
        <v/>
      </c>
      <c r="V781" s="13" t="str">
        <f t="shared" si="404"/>
        <v/>
      </c>
      <c r="W781" s="13" t="str">
        <f t="shared" si="405"/>
        <v/>
      </c>
      <c r="X781" s="182" t="str">
        <f t="shared" si="406"/>
        <v/>
      </c>
      <c r="Y781" s="183" t="str">
        <f>IF(A:A="","",IF(R781="Refreshment Beverage",VLOOKUP(Q781,Rates!G$15:L$19,6,0)*W781,VLOOKUP(Q781,Rates!G$4:L$12,6,0)*W781))</f>
        <v/>
      </c>
      <c r="Z781" s="183" t="str">
        <f t="shared" si="407"/>
        <v/>
      </c>
      <c r="AA781" s="17">
        <f t="shared" si="395"/>
        <v>0</v>
      </c>
      <c r="AB781" s="177" t="str" cm="1">
        <f t="array" ref="AB781">IF(_xlfn.SINGLE(A:A)="","",IF(R781="Refreshment Beverage","",IF(AND(R781="Beer",Q781=0),SUM(LOOKUP(2,1/(Rates!$B$15:$B$18&lt;=W781)/(Rates!$C$15:$C$18&gt;=W781),Rates!$D$15:$D$18)*W781),VLOOKUP(VALUE(_xlfn.SINGLE(Q:Q)),Rates!A:B,2,0)*W781)))</f>
        <v/>
      </c>
      <c r="AC781" s="177" t="str" cm="1">
        <f t="array" ref="AC781">IF(_xlfn.SINGLE(A:A)="","",IF(R781="Refreshment Beverage","",IF(AND(R781="Beer",Q781=0),SUM(LOOKUP(2,1/(Rates!$B$15:$B$18&lt;=W781)/(Rates!$C$15:$C$18&gt;=W781),Rates!$E$15:$E$18)*W781),VLOOKUP(VALUE(_xlfn.SINGLE(Q:Q)),Rates!A:C,3,0)*W781)))</f>
        <v/>
      </c>
      <c r="AD781" s="168">
        <f>IFERROR(IF(OR(Q781=1,Q781=2,Q781=3,Q781=4),VLOOKUP(Q781,Rates!$A$31:$B$34,2,0)*W781,IF(V781=1,VLOOKUP(U781,'REB BEV MIN MKUP'!B:E,4,0),IF(V781&gt;1,VLOOKUP(VALUE(W781),'REB BEV MIN MKUP'!O:Q,3,0),0))),0)</f>
        <v>0</v>
      </c>
      <c r="AE781" s="177" t="str">
        <f t="shared" si="408"/>
        <v/>
      </c>
      <c r="AF781" s="13" t="str">
        <f t="shared" si="409"/>
        <v/>
      </c>
      <c r="AG781" s="177" t="str">
        <f t="shared" si="410"/>
        <v/>
      </c>
      <c r="AH781" s="184" t="str">
        <f t="shared" si="411"/>
        <v/>
      </c>
      <c r="AI781" s="184" t="str">
        <f>IF(AE:AE="","",IF(R781="Refreshment Beverage",AK781*(Rates!J$19/100),ROUND(SUM(AH781*(Rates!$J$8/100)),4)))</f>
        <v/>
      </c>
      <c r="AJ781" s="183" t="str">
        <f t="shared" si="412"/>
        <v/>
      </c>
      <c r="AK781" s="185" t="str">
        <f t="shared" si="413"/>
        <v/>
      </c>
      <c r="AL781" s="177" t="str">
        <f t="shared" si="414"/>
        <v/>
      </c>
      <c r="AM781" s="13" t="str">
        <f>IF(AS781="","",IF(R781="Refreshment Beverage",ROUND(AS781*Rates!K$19,4),ROUND(AO781*(VLOOKUP(VALUE(Q781),Rates!G$4:L$12,3,0)),4)))</f>
        <v/>
      </c>
      <c r="AN781" s="183" t="str">
        <f>IF(AS781="","",IF(R781="Refreshment Beverage",AS781*(Rates!J$19/100),MAX(AM781,AB781)))</f>
        <v/>
      </c>
      <c r="AO781" s="186" t="str">
        <f t="shared" si="415"/>
        <v/>
      </c>
      <c r="AP781" s="186" t="str">
        <f t="shared" si="416"/>
        <v/>
      </c>
      <c r="AQ781" s="186" t="str">
        <f>IF(AS781="","",IF(R781="Refreshment Beverage",ROUND(SUM(VLOOKUP(Q:Q,Rates!G$15:L$19,3,0)*(AS781-Y781-Z781-AA781)),4),ROUND(SUM(Rates!$K$8*AS781),4)))</f>
        <v/>
      </c>
      <c r="AR781" s="184" t="str">
        <f t="shared" si="417"/>
        <v/>
      </c>
      <c r="AS781" s="185" t="str">
        <f t="shared" si="418"/>
        <v/>
      </c>
      <c r="AT781" s="177" t="str">
        <f t="shared" si="419"/>
        <v/>
      </c>
      <c r="AU781" s="13" t="str">
        <f>IF(AX781="","",IF(R781="Refreshment Beverage",ROUND((BA781-Y781-Z781-AA781)*VLOOKUP(VALUE(Q781),Rates!G$15:L$19,3,0),4),ROUND(AW781*(VLOOKUP(VALUE(Q781),Rates!G:L,3,0)),4)))</f>
        <v/>
      </c>
      <c r="AV781" s="183" t="str">
        <f t="shared" si="420"/>
        <v/>
      </c>
      <c r="AW781" s="186" t="str">
        <f t="shared" si="421"/>
        <v/>
      </c>
      <c r="AX781" s="184" t="str">
        <f t="shared" si="422"/>
        <v/>
      </c>
      <c r="AY781" s="186" t="str">
        <f>IF(AX781="","",IF(R781="Refreshment Beverage",ROUND(SUM(AX781*Rates!K$19),4),ROUND(SUM(AX781*(Rates!J$8/100)),4)))</f>
        <v/>
      </c>
      <c r="AZ781" s="183" t="str">
        <f t="shared" si="423"/>
        <v/>
      </c>
      <c r="BA781" s="185" t="str">
        <f t="shared" si="424"/>
        <v/>
      </c>
      <c r="BD781" s="171"/>
      <c r="BE781" s="171"/>
      <c r="BF781" s="171"/>
      <c r="BG781" s="171"/>
    </row>
    <row r="782" spans="1:59" ht="15" customHeight="1" x14ac:dyDescent="0.3">
      <c r="A782" s="172"/>
      <c r="B782" s="172"/>
      <c r="C782" s="172"/>
      <c r="D782" s="173"/>
      <c r="E782" s="173"/>
      <c r="F782" s="173"/>
      <c r="G782" s="173"/>
      <c r="H782" s="173"/>
      <c r="I782" s="174"/>
      <c r="J782" s="175"/>
      <c r="K782" s="176" t="str">
        <f t="shared" si="396"/>
        <v/>
      </c>
      <c r="L782" s="177" t="str">
        <f t="shared" si="397"/>
        <v/>
      </c>
      <c r="M782" s="178" t="str">
        <f t="shared" si="398"/>
        <v/>
      </c>
      <c r="N782" s="44" t="str" cm="1">
        <f t="array" ref="N782">IFERROR(IF(_xlfn.SINGLE(A:A)="","",IF(R782="Beer",SUM(LOOKUP(2,1/(Rates!$B$3:$B$5&lt;=W782)/(Rates!$C$3:$C$5&gt;=W782),Rates!$D$3:$D$5)*(X782/100)*W782),IF(R782="Refreshment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44" t="str">
        <f t="shared" si="399"/>
        <v/>
      </c>
      <c r="P782" s="13"/>
      <c r="Q782" s="179" t="str">
        <f t="shared" si="400"/>
        <v/>
      </c>
      <c r="R782" s="180" t="str">
        <f t="shared" si="401"/>
        <v/>
      </c>
      <c r="S782" s="13" t="str">
        <f>IF(A782="","",IF(R782="Refreshment Beverage",VLOOKUP(VALUE(Q782),Rates!G$15:L$19,2,0),VLOOKUP(VALUE(Q782),Rates!G$4:L$8,2,0)))</f>
        <v/>
      </c>
      <c r="T782" s="13" t="str">
        <f t="shared" si="402"/>
        <v/>
      </c>
      <c r="U782" s="181" t="str">
        <f t="shared" si="403"/>
        <v/>
      </c>
      <c r="V782" s="13" t="str">
        <f t="shared" si="404"/>
        <v/>
      </c>
      <c r="W782" s="13" t="str">
        <f t="shared" si="405"/>
        <v/>
      </c>
      <c r="X782" s="182" t="str">
        <f t="shared" si="406"/>
        <v/>
      </c>
      <c r="Y782" s="183" t="str">
        <f>IF(A:A="","",IF(R782="Refreshment Beverage",VLOOKUP(Q782,Rates!G$15:L$19,6,0)*W782,VLOOKUP(Q782,Rates!G$4:L$12,6,0)*W782))</f>
        <v/>
      </c>
      <c r="Z782" s="183" t="str">
        <f t="shared" si="407"/>
        <v/>
      </c>
      <c r="AA782" s="17">
        <f t="shared" si="395"/>
        <v>0</v>
      </c>
      <c r="AB782" s="177" t="str" cm="1">
        <f t="array" ref="AB782">IF(_xlfn.SINGLE(A:A)="","",IF(R782="Refreshment Beverage","",IF(AND(R782="Beer",Q782=0),SUM(LOOKUP(2,1/(Rates!$B$15:$B$18&lt;=W782)/(Rates!$C$15:$C$18&gt;=W782),Rates!$D$15:$D$18)*W782),VLOOKUP(VALUE(_xlfn.SINGLE(Q:Q)),Rates!A:B,2,0)*W782)))</f>
        <v/>
      </c>
      <c r="AC782" s="177" t="str" cm="1">
        <f t="array" ref="AC782">IF(_xlfn.SINGLE(A:A)="","",IF(R782="Refreshment Beverage","",IF(AND(R782="Beer",Q782=0),SUM(LOOKUP(2,1/(Rates!$B$15:$B$18&lt;=W782)/(Rates!$C$15:$C$18&gt;=W782),Rates!$E$15:$E$18)*W782),VLOOKUP(VALUE(_xlfn.SINGLE(Q:Q)),Rates!A:C,3,0)*W782)))</f>
        <v/>
      </c>
      <c r="AD782" s="168">
        <f>IFERROR(IF(OR(Q782=1,Q782=2,Q782=3,Q782=4),VLOOKUP(Q782,Rates!$A$31:$B$34,2,0)*W782,IF(V782=1,VLOOKUP(U782,'REB BEV MIN MKUP'!B:E,4,0),IF(V782&gt;1,VLOOKUP(VALUE(W782),'REB BEV MIN MKUP'!O:Q,3,0),0))),0)</f>
        <v>0</v>
      </c>
      <c r="AE782" s="177" t="str">
        <f t="shared" si="408"/>
        <v/>
      </c>
      <c r="AF782" s="13" t="str">
        <f t="shared" si="409"/>
        <v/>
      </c>
      <c r="AG782" s="177" t="str">
        <f t="shared" si="410"/>
        <v/>
      </c>
      <c r="AH782" s="184" t="str">
        <f t="shared" si="411"/>
        <v/>
      </c>
      <c r="AI782" s="184" t="str">
        <f>IF(AE:AE="","",IF(R782="Refreshment Beverage",AK782*(Rates!J$19/100),ROUND(SUM(AH782*(Rates!$J$8/100)),4)))</f>
        <v/>
      </c>
      <c r="AJ782" s="183" t="str">
        <f t="shared" si="412"/>
        <v/>
      </c>
      <c r="AK782" s="185" t="str">
        <f t="shared" si="413"/>
        <v/>
      </c>
      <c r="AL782" s="177" t="str">
        <f t="shared" si="414"/>
        <v/>
      </c>
      <c r="AM782" s="13" t="str">
        <f>IF(AS782="","",IF(R782="Refreshment Beverage",ROUND(AS782*Rates!K$19,4),ROUND(AO782*(VLOOKUP(VALUE(Q782),Rates!G$4:L$12,3,0)),4)))</f>
        <v/>
      </c>
      <c r="AN782" s="183" t="str">
        <f>IF(AS782="","",IF(R782="Refreshment Beverage",AS782*(Rates!J$19/100),MAX(AM782,AB782)))</f>
        <v/>
      </c>
      <c r="AO782" s="186" t="str">
        <f t="shared" si="415"/>
        <v/>
      </c>
      <c r="AP782" s="186" t="str">
        <f t="shared" si="416"/>
        <v/>
      </c>
      <c r="AQ782" s="186" t="str">
        <f>IF(AS782="","",IF(R782="Refreshment Beverage",ROUND(SUM(VLOOKUP(Q:Q,Rates!G$15:L$19,3,0)*(AS782-Y782-Z782-AA782)),4),ROUND(SUM(Rates!$K$8*AS782),4)))</f>
        <v/>
      </c>
      <c r="AR782" s="184" t="str">
        <f t="shared" si="417"/>
        <v/>
      </c>
      <c r="AS782" s="185" t="str">
        <f t="shared" si="418"/>
        <v/>
      </c>
      <c r="AT782" s="177" t="str">
        <f t="shared" si="419"/>
        <v/>
      </c>
      <c r="AU782" s="13" t="str">
        <f>IF(AX782="","",IF(R782="Refreshment Beverage",ROUND((BA782-Y782-Z782-AA782)*VLOOKUP(VALUE(Q782),Rates!G$15:L$19,3,0),4),ROUND(AW782*(VLOOKUP(VALUE(Q782),Rates!G:L,3,0)),4)))</f>
        <v/>
      </c>
      <c r="AV782" s="183" t="str">
        <f t="shared" si="420"/>
        <v/>
      </c>
      <c r="AW782" s="186" t="str">
        <f t="shared" si="421"/>
        <v/>
      </c>
      <c r="AX782" s="184" t="str">
        <f t="shared" si="422"/>
        <v/>
      </c>
      <c r="AY782" s="186" t="str">
        <f>IF(AX782="","",IF(R782="Refreshment Beverage",ROUND(SUM(AX782*Rates!K$19),4),ROUND(SUM(AX782*(Rates!J$8/100)),4)))</f>
        <v/>
      </c>
      <c r="AZ782" s="183" t="str">
        <f t="shared" si="423"/>
        <v/>
      </c>
      <c r="BA782" s="185" t="str">
        <f t="shared" si="424"/>
        <v/>
      </c>
      <c r="BD782" s="171"/>
      <c r="BE782" s="171"/>
      <c r="BF782" s="171"/>
      <c r="BG782" s="171"/>
    </row>
    <row r="783" spans="1:59" ht="15" customHeight="1" x14ac:dyDescent="0.3">
      <c r="A783" s="172"/>
      <c r="B783" s="172"/>
      <c r="C783" s="172"/>
      <c r="D783" s="173"/>
      <c r="E783" s="173"/>
      <c r="F783" s="173"/>
      <c r="G783" s="173"/>
      <c r="H783" s="173"/>
      <c r="I783" s="174"/>
      <c r="J783" s="175"/>
      <c r="K783" s="176" t="str">
        <f t="shared" si="396"/>
        <v/>
      </c>
      <c r="L783" s="177" t="str">
        <f t="shared" si="397"/>
        <v/>
      </c>
      <c r="M783" s="178" t="str">
        <f t="shared" si="398"/>
        <v/>
      </c>
      <c r="N783" s="44" t="str" cm="1">
        <f t="array" ref="N783">IFERROR(IF(_xlfn.SINGLE(A:A)="","",IF(R783="Beer",SUM(LOOKUP(2,1/(Rates!$B$3:$B$5&lt;=W783)/(Rates!$C$3:$C$5&gt;=W783),Rates!$D$3:$D$5)*(X783/100)*W783),IF(R783="Refreshment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44" t="str">
        <f t="shared" si="399"/>
        <v/>
      </c>
      <c r="P783" s="13"/>
      <c r="Q783" s="179" t="str">
        <f t="shared" si="400"/>
        <v/>
      </c>
      <c r="R783" s="180" t="str">
        <f t="shared" si="401"/>
        <v/>
      </c>
      <c r="S783" s="13" t="str">
        <f>IF(A783="","",IF(R783="Refreshment Beverage",VLOOKUP(VALUE(Q783),Rates!G$15:L$19,2,0),VLOOKUP(VALUE(Q783),Rates!G$4:L$8,2,0)))</f>
        <v/>
      </c>
      <c r="T783" s="13" t="str">
        <f t="shared" si="402"/>
        <v/>
      </c>
      <c r="U783" s="181" t="str">
        <f t="shared" si="403"/>
        <v/>
      </c>
      <c r="V783" s="13" t="str">
        <f t="shared" si="404"/>
        <v/>
      </c>
      <c r="W783" s="13" t="str">
        <f t="shared" si="405"/>
        <v/>
      </c>
      <c r="X783" s="182" t="str">
        <f t="shared" si="406"/>
        <v/>
      </c>
      <c r="Y783" s="183" t="str">
        <f>IF(A:A="","",IF(R783="Refreshment Beverage",VLOOKUP(Q783,Rates!G$15:L$19,6,0)*W783,VLOOKUP(Q783,Rates!G$4:L$12,6,0)*W783))</f>
        <v/>
      </c>
      <c r="Z783" s="183" t="str">
        <f t="shared" si="407"/>
        <v/>
      </c>
      <c r="AA783" s="17">
        <f t="shared" si="395"/>
        <v>0</v>
      </c>
      <c r="AB783" s="177" t="str" cm="1">
        <f t="array" ref="AB783">IF(_xlfn.SINGLE(A:A)="","",IF(R783="Refreshment Beverage","",IF(AND(R783="Beer",Q783=0),SUM(LOOKUP(2,1/(Rates!$B$15:$B$18&lt;=W783)/(Rates!$C$15:$C$18&gt;=W783),Rates!$D$15:$D$18)*W783),VLOOKUP(VALUE(_xlfn.SINGLE(Q:Q)),Rates!A:B,2,0)*W783)))</f>
        <v/>
      </c>
      <c r="AC783" s="177" t="str" cm="1">
        <f t="array" ref="AC783">IF(_xlfn.SINGLE(A:A)="","",IF(R783="Refreshment Beverage","",IF(AND(R783="Beer",Q783=0),SUM(LOOKUP(2,1/(Rates!$B$15:$B$18&lt;=W783)/(Rates!$C$15:$C$18&gt;=W783),Rates!$E$15:$E$18)*W783),VLOOKUP(VALUE(_xlfn.SINGLE(Q:Q)),Rates!A:C,3,0)*W783)))</f>
        <v/>
      </c>
      <c r="AD783" s="168">
        <f>IFERROR(IF(OR(Q783=1,Q783=2,Q783=3,Q783=4),VLOOKUP(Q783,Rates!$A$31:$B$34,2,0)*W783,IF(V783=1,VLOOKUP(U783,'REB BEV MIN MKUP'!B:E,4,0),IF(V783&gt;1,VLOOKUP(VALUE(W783),'REB BEV MIN MKUP'!O:Q,3,0),0))),0)</f>
        <v>0</v>
      </c>
      <c r="AE783" s="177" t="str">
        <f t="shared" si="408"/>
        <v/>
      </c>
      <c r="AF783" s="13" t="str">
        <f t="shared" si="409"/>
        <v/>
      </c>
      <c r="AG783" s="177" t="str">
        <f t="shared" si="410"/>
        <v/>
      </c>
      <c r="AH783" s="184" t="str">
        <f t="shared" si="411"/>
        <v/>
      </c>
      <c r="AI783" s="184" t="str">
        <f>IF(AE:AE="","",IF(R783="Refreshment Beverage",AK783*(Rates!J$19/100),ROUND(SUM(AH783*(Rates!$J$8/100)),4)))</f>
        <v/>
      </c>
      <c r="AJ783" s="183" t="str">
        <f t="shared" si="412"/>
        <v/>
      </c>
      <c r="AK783" s="185" t="str">
        <f t="shared" si="413"/>
        <v/>
      </c>
      <c r="AL783" s="177" t="str">
        <f t="shared" si="414"/>
        <v/>
      </c>
      <c r="AM783" s="13" t="str">
        <f>IF(AS783="","",IF(R783="Refreshment Beverage",ROUND(AS783*Rates!K$19,4),ROUND(AO783*(VLOOKUP(VALUE(Q783),Rates!G$4:L$12,3,0)),4)))</f>
        <v/>
      </c>
      <c r="AN783" s="183" t="str">
        <f>IF(AS783="","",IF(R783="Refreshment Beverage",AS783*(Rates!J$19/100),MAX(AM783,AB783)))</f>
        <v/>
      </c>
      <c r="AO783" s="186" t="str">
        <f t="shared" si="415"/>
        <v/>
      </c>
      <c r="AP783" s="186" t="str">
        <f t="shared" si="416"/>
        <v/>
      </c>
      <c r="AQ783" s="186" t="str">
        <f>IF(AS783="","",IF(R783="Refreshment Beverage",ROUND(SUM(VLOOKUP(Q:Q,Rates!G$15:L$19,3,0)*(AS783-Y783-Z783-AA783)),4),ROUND(SUM(Rates!$K$8*AS783),4)))</f>
        <v/>
      </c>
      <c r="AR783" s="184" t="str">
        <f t="shared" si="417"/>
        <v/>
      </c>
      <c r="AS783" s="185" t="str">
        <f t="shared" si="418"/>
        <v/>
      </c>
      <c r="AT783" s="177" t="str">
        <f t="shared" si="419"/>
        <v/>
      </c>
      <c r="AU783" s="13" t="str">
        <f>IF(AX783="","",IF(R783="Refreshment Beverage",ROUND((BA783-Y783-Z783-AA783)*VLOOKUP(VALUE(Q783),Rates!G$15:L$19,3,0),4),ROUND(AW783*(VLOOKUP(VALUE(Q783),Rates!G:L,3,0)),4)))</f>
        <v/>
      </c>
      <c r="AV783" s="183" t="str">
        <f t="shared" si="420"/>
        <v/>
      </c>
      <c r="AW783" s="186" t="str">
        <f t="shared" si="421"/>
        <v/>
      </c>
      <c r="AX783" s="184" t="str">
        <f t="shared" si="422"/>
        <v/>
      </c>
      <c r="AY783" s="186" t="str">
        <f>IF(AX783="","",IF(R783="Refreshment Beverage",ROUND(SUM(AX783*Rates!K$19),4),ROUND(SUM(AX783*(Rates!J$8/100)),4)))</f>
        <v/>
      </c>
      <c r="AZ783" s="183" t="str">
        <f t="shared" si="423"/>
        <v/>
      </c>
      <c r="BA783" s="185" t="str">
        <f t="shared" si="424"/>
        <v/>
      </c>
      <c r="BD783" s="171"/>
      <c r="BE783" s="171"/>
      <c r="BF783" s="171"/>
      <c r="BG783" s="171"/>
    </row>
    <row r="784" spans="1:59" ht="15" customHeight="1" x14ac:dyDescent="0.3">
      <c r="A784" s="172"/>
      <c r="B784" s="172"/>
      <c r="C784" s="172"/>
      <c r="D784" s="173"/>
      <c r="E784" s="173"/>
      <c r="F784" s="173"/>
      <c r="G784" s="173"/>
      <c r="H784" s="173"/>
      <c r="I784" s="174"/>
      <c r="J784" s="175"/>
      <c r="K784" s="176" t="str">
        <f t="shared" si="396"/>
        <v/>
      </c>
      <c r="L784" s="177" t="str">
        <f t="shared" si="397"/>
        <v/>
      </c>
      <c r="M784" s="178" t="str">
        <f t="shared" si="398"/>
        <v/>
      </c>
      <c r="N784" s="44" t="str" cm="1">
        <f t="array" ref="N784">IFERROR(IF(_xlfn.SINGLE(A:A)="","",IF(R784="Beer",SUM(LOOKUP(2,1/(Rates!$B$3:$B$5&lt;=W784)/(Rates!$C$3:$C$5&gt;=W784),Rates!$D$3:$D$5)*(X784/100)*W784),IF(R784="Refreshment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44" t="str">
        <f t="shared" si="399"/>
        <v/>
      </c>
      <c r="P784" s="13"/>
      <c r="Q784" s="179" t="str">
        <f t="shared" si="400"/>
        <v/>
      </c>
      <c r="R784" s="180" t="str">
        <f t="shared" si="401"/>
        <v/>
      </c>
      <c r="S784" s="13" t="str">
        <f>IF(A784="","",IF(R784="Refreshment Beverage",VLOOKUP(VALUE(Q784),Rates!G$15:L$19,2,0),VLOOKUP(VALUE(Q784),Rates!G$4:L$8,2,0)))</f>
        <v/>
      </c>
      <c r="T784" s="13" t="str">
        <f t="shared" si="402"/>
        <v/>
      </c>
      <c r="U784" s="181" t="str">
        <f t="shared" si="403"/>
        <v/>
      </c>
      <c r="V784" s="13" t="str">
        <f t="shared" si="404"/>
        <v/>
      </c>
      <c r="W784" s="13" t="str">
        <f t="shared" si="405"/>
        <v/>
      </c>
      <c r="X784" s="182" t="str">
        <f t="shared" si="406"/>
        <v/>
      </c>
      <c r="Y784" s="183" t="str">
        <f>IF(A:A="","",IF(R784="Refreshment Beverage",VLOOKUP(Q784,Rates!G$15:L$19,6,0)*W784,VLOOKUP(Q784,Rates!G$4:L$12,6,0)*W784))</f>
        <v/>
      </c>
      <c r="Z784" s="183" t="str">
        <f t="shared" si="407"/>
        <v/>
      </c>
      <c r="AA784" s="17">
        <f t="shared" si="395"/>
        <v>0</v>
      </c>
      <c r="AB784" s="177" t="str" cm="1">
        <f t="array" ref="AB784">IF(_xlfn.SINGLE(A:A)="","",IF(R784="Refreshment Beverage","",IF(AND(R784="Beer",Q784=0),SUM(LOOKUP(2,1/(Rates!$B$15:$B$18&lt;=W784)/(Rates!$C$15:$C$18&gt;=W784),Rates!$D$15:$D$18)*W784),VLOOKUP(VALUE(_xlfn.SINGLE(Q:Q)),Rates!A:B,2,0)*W784)))</f>
        <v/>
      </c>
      <c r="AC784" s="177" t="str" cm="1">
        <f t="array" ref="AC784">IF(_xlfn.SINGLE(A:A)="","",IF(R784="Refreshment Beverage","",IF(AND(R784="Beer",Q784=0),SUM(LOOKUP(2,1/(Rates!$B$15:$B$18&lt;=W784)/(Rates!$C$15:$C$18&gt;=W784),Rates!$E$15:$E$18)*W784),VLOOKUP(VALUE(_xlfn.SINGLE(Q:Q)),Rates!A:C,3,0)*W784)))</f>
        <v/>
      </c>
      <c r="AD784" s="168">
        <f>IFERROR(IF(OR(Q784=1,Q784=2,Q784=3,Q784=4),VLOOKUP(Q784,Rates!$A$31:$B$34,2,0)*W784,IF(V784=1,VLOOKUP(U784,'REB BEV MIN MKUP'!B:E,4,0),IF(V784&gt;1,VLOOKUP(VALUE(W784),'REB BEV MIN MKUP'!O:Q,3,0),0))),0)</f>
        <v>0</v>
      </c>
      <c r="AE784" s="177" t="str">
        <f t="shared" si="408"/>
        <v/>
      </c>
      <c r="AF784" s="13" t="str">
        <f t="shared" si="409"/>
        <v/>
      </c>
      <c r="AG784" s="177" t="str">
        <f t="shared" si="410"/>
        <v/>
      </c>
      <c r="AH784" s="184" t="str">
        <f t="shared" si="411"/>
        <v/>
      </c>
      <c r="AI784" s="184" t="str">
        <f>IF(AE:AE="","",IF(R784="Refreshment Beverage",AK784*(Rates!J$19/100),ROUND(SUM(AH784*(Rates!$J$8/100)),4)))</f>
        <v/>
      </c>
      <c r="AJ784" s="183" t="str">
        <f t="shared" si="412"/>
        <v/>
      </c>
      <c r="AK784" s="185" t="str">
        <f t="shared" si="413"/>
        <v/>
      </c>
      <c r="AL784" s="177" t="str">
        <f t="shared" si="414"/>
        <v/>
      </c>
      <c r="AM784" s="13" t="str">
        <f>IF(AS784="","",IF(R784="Refreshment Beverage",ROUND(AS784*Rates!K$19,4),ROUND(AO784*(VLOOKUP(VALUE(Q784),Rates!G$4:L$12,3,0)),4)))</f>
        <v/>
      </c>
      <c r="AN784" s="183" t="str">
        <f>IF(AS784="","",IF(R784="Refreshment Beverage",AS784*(Rates!J$19/100),MAX(AM784,AB784)))</f>
        <v/>
      </c>
      <c r="AO784" s="186" t="str">
        <f t="shared" si="415"/>
        <v/>
      </c>
      <c r="AP784" s="186" t="str">
        <f t="shared" si="416"/>
        <v/>
      </c>
      <c r="AQ784" s="186" t="str">
        <f>IF(AS784="","",IF(R784="Refreshment Beverage",ROUND(SUM(VLOOKUP(Q:Q,Rates!G$15:L$19,3,0)*(AS784-Y784-Z784-AA784)),4),ROUND(SUM(Rates!$K$8*AS784),4)))</f>
        <v/>
      </c>
      <c r="AR784" s="184" t="str">
        <f t="shared" si="417"/>
        <v/>
      </c>
      <c r="AS784" s="185" t="str">
        <f t="shared" si="418"/>
        <v/>
      </c>
      <c r="AT784" s="177" t="str">
        <f t="shared" si="419"/>
        <v/>
      </c>
      <c r="AU784" s="13" t="str">
        <f>IF(AX784="","",IF(R784="Refreshment Beverage",ROUND((BA784-Y784-Z784-AA784)*VLOOKUP(VALUE(Q784),Rates!G$15:L$19,3,0),4),ROUND(AW784*(VLOOKUP(VALUE(Q784),Rates!G:L,3,0)),4)))</f>
        <v/>
      </c>
      <c r="AV784" s="183" t="str">
        <f t="shared" si="420"/>
        <v/>
      </c>
      <c r="AW784" s="186" t="str">
        <f t="shared" si="421"/>
        <v/>
      </c>
      <c r="AX784" s="184" t="str">
        <f t="shared" si="422"/>
        <v/>
      </c>
      <c r="AY784" s="186" t="str">
        <f>IF(AX784="","",IF(R784="Refreshment Beverage",ROUND(SUM(AX784*Rates!K$19),4),ROUND(SUM(AX784*(Rates!J$8/100)),4)))</f>
        <v/>
      </c>
      <c r="AZ784" s="183" t="str">
        <f t="shared" si="423"/>
        <v/>
      </c>
      <c r="BA784" s="185" t="str">
        <f t="shared" si="424"/>
        <v/>
      </c>
      <c r="BD784" s="171"/>
      <c r="BE784" s="171"/>
      <c r="BF784" s="171"/>
      <c r="BG784" s="171"/>
    </row>
    <row r="785" spans="1:59" ht="15" customHeight="1" x14ac:dyDescent="0.3">
      <c r="A785" s="172"/>
      <c r="B785" s="172"/>
      <c r="C785" s="172"/>
      <c r="D785" s="173"/>
      <c r="E785" s="173"/>
      <c r="F785" s="173"/>
      <c r="G785" s="173"/>
      <c r="H785" s="173"/>
      <c r="I785" s="174"/>
      <c r="J785" s="175"/>
      <c r="K785" s="176" t="str">
        <f t="shared" si="396"/>
        <v/>
      </c>
      <c r="L785" s="177" t="str">
        <f t="shared" si="397"/>
        <v/>
      </c>
      <c r="M785" s="178" t="str">
        <f t="shared" si="398"/>
        <v/>
      </c>
      <c r="N785" s="44" t="str" cm="1">
        <f t="array" ref="N785">IFERROR(IF(_xlfn.SINGLE(A:A)="","",IF(R785="Beer",SUM(LOOKUP(2,1/(Rates!$B$3:$B$5&lt;=W785)/(Rates!$C$3:$C$5&gt;=W785),Rates!$D$3:$D$5)*(X785/100)*W785),IF(R785="Refreshment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44" t="str">
        <f t="shared" si="399"/>
        <v/>
      </c>
      <c r="P785" s="13"/>
      <c r="Q785" s="179" t="str">
        <f t="shared" si="400"/>
        <v/>
      </c>
      <c r="R785" s="180" t="str">
        <f t="shared" si="401"/>
        <v/>
      </c>
      <c r="S785" s="13" t="str">
        <f>IF(A785="","",IF(R785="Refreshment Beverage",VLOOKUP(VALUE(Q785),Rates!G$15:L$19,2,0),VLOOKUP(VALUE(Q785),Rates!G$4:L$8,2,0)))</f>
        <v/>
      </c>
      <c r="T785" s="13" t="str">
        <f t="shared" si="402"/>
        <v/>
      </c>
      <c r="U785" s="181" t="str">
        <f t="shared" si="403"/>
        <v/>
      </c>
      <c r="V785" s="13" t="str">
        <f t="shared" si="404"/>
        <v/>
      </c>
      <c r="W785" s="13" t="str">
        <f t="shared" si="405"/>
        <v/>
      </c>
      <c r="X785" s="182" t="str">
        <f t="shared" si="406"/>
        <v/>
      </c>
      <c r="Y785" s="183" t="str">
        <f>IF(A:A="","",IF(R785="Refreshment Beverage",VLOOKUP(Q785,Rates!G$15:L$19,6,0)*W785,VLOOKUP(Q785,Rates!G$4:L$12,6,0)*W785))</f>
        <v/>
      </c>
      <c r="Z785" s="183" t="str">
        <f t="shared" si="407"/>
        <v/>
      </c>
      <c r="AA785" s="17">
        <f t="shared" si="395"/>
        <v>0</v>
      </c>
      <c r="AB785" s="177" t="str" cm="1">
        <f t="array" ref="AB785">IF(_xlfn.SINGLE(A:A)="","",IF(R785="Refreshment Beverage","",IF(AND(R785="Beer",Q785=0),SUM(LOOKUP(2,1/(Rates!$B$15:$B$18&lt;=W785)/(Rates!$C$15:$C$18&gt;=W785),Rates!$D$15:$D$18)*W785),VLOOKUP(VALUE(_xlfn.SINGLE(Q:Q)),Rates!A:B,2,0)*W785)))</f>
        <v/>
      </c>
      <c r="AC785" s="177" t="str" cm="1">
        <f t="array" ref="AC785">IF(_xlfn.SINGLE(A:A)="","",IF(R785="Refreshment Beverage","",IF(AND(R785="Beer",Q785=0),SUM(LOOKUP(2,1/(Rates!$B$15:$B$18&lt;=W785)/(Rates!$C$15:$C$18&gt;=W785),Rates!$E$15:$E$18)*W785),VLOOKUP(VALUE(_xlfn.SINGLE(Q:Q)),Rates!A:C,3,0)*W785)))</f>
        <v/>
      </c>
      <c r="AD785" s="168">
        <f>IFERROR(IF(OR(Q785=1,Q785=2,Q785=3,Q785=4),VLOOKUP(Q785,Rates!$A$31:$B$34,2,0)*W785,IF(V785=1,VLOOKUP(U785,'REB BEV MIN MKUP'!B:E,4,0),IF(V785&gt;1,VLOOKUP(VALUE(W785),'REB BEV MIN MKUP'!O:Q,3,0),0))),0)</f>
        <v>0</v>
      </c>
      <c r="AE785" s="177" t="str">
        <f t="shared" si="408"/>
        <v/>
      </c>
      <c r="AF785" s="13" t="str">
        <f t="shared" si="409"/>
        <v/>
      </c>
      <c r="AG785" s="177" t="str">
        <f t="shared" si="410"/>
        <v/>
      </c>
      <c r="AH785" s="184" t="str">
        <f t="shared" si="411"/>
        <v/>
      </c>
      <c r="AI785" s="184" t="str">
        <f>IF(AE:AE="","",IF(R785="Refreshment Beverage",AK785*(Rates!J$19/100),ROUND(SUM(AH785*(Rates!$J$8/100)),4)))</f>
        <v/>
      </c>
      <c r="AJ785" s="183" t="str">
        <f t="shared" si="412"/>
        <v/>
      </c>
      <c r="AK785" s="185" t="str">
        <f t="shared" si="413"/>
        <v/>
      </c>
      <c r="AL785" s="177" t="str">
        <f t="shared" si="414"/>
        <v/>
      </c>
      <c r="AM785" s="13" t="str">
        <f>IF(AS785="","",IF(R785="Refreshment Beverage",ROUND(AS785*Rates!K$19,4),ROUND(AO785*(VLOOKUP(VALUE(Q785),Rates!G$4:L$12,3,0)),4)))</f>
        <v/>
      </c>
      <c r="AN785" s="183" t="str">
        <f>IF(AS785="","",IF(R785="Refreshment Beverage",AS785*(Rates!J$19/100),MAX(AM785,AB785)))</f>
        <v/>
      </c>
      <c r="AO785" s="186" t="str">
        <f t="shared" si="415"/>
        <v/>
      </c>
      <c r="AP785" s="186" t="str">
        <f t="shared" si="416"/>
        <v/>
      </c>
      <c r="AQ785" s="186" t="str">
        <f>IF(AS785="","",IF(R785="Refreshment Beverage",ROUND(SUM(VLOOKUP(Q:Q,Rates!G$15:L$19,3,0)*(AS785-Y785-Z785-AA785)),4),ROUND(SUM(Rates!$K$8*AS785),4)))</f>
        <v/>
      </c>
      <c r="AR785" s="184" t="str">
        <f t="shared" si="417"/>
        <v/>
      </c>
      <c r="AS785" s="185" t="str">
        <f t="shared" si="418"/>
        <v/>
      </c>
      <c r="AT785" s="177" t="str">
        <f t="shared" si="419"/>
        <v/>
      </c>
      <c r="AU785" s="13" t="str">
        <f>IF(AX785="","",IF(R785="Refreshment Beverage",ROUND((BA785-Y785-Z785-AA785)*VLOOKUP(VALUE(Q785),Rates!G$15:L$19,3,0),4),ROUND(AW785*(VLOOKUP(VALUE(Q785),Rates!G:L,3,0)),4)))</f>
        <v/>
      </c>
      <c r="AV785" s="183" t="str">
        <f t="shared" si="420"/>
        <v/>
      </c>
      <c r="AW785" s="186" t="str">
        <f t="shared" si="421"/>
        <v/>
      </c>
      <c r="AX785" s="184" t="str">
        <f t="shared" si="422"/>
        <v/>
      </c>
      <c r="AY785" s="186" t="str">
        <f>IF(AX785="","",IF(R785="Refreshment Beverage",ROUND(SUM(AX785*Rates!K$19),4),ROUND(SUM(AX785*(Rates!J$8/100)),4)))</f>
        <v/>
      </c>
      <c r="AZ785" s="183" t="str">
        <f t="shared" si="423"/>
        <v/>
      </c>
      <c r="BA785" s="185" t="str">
        <f t="shared" si="424"/>
        <v/>
      </c>
      <c r="BD785" s="171"/>
      <c r="BE785" s="171"/>
      <c r="BF785" s="171"/>
      <c r="BG785" s="171"/>
    </row>
    <row r="786" spans="1:59" ht="15" customHeight="1" x14ac:dyDescent="0.3">
      <c r="A786" s="172"/>
      <c r="B786" s="172"/>
      <c r="C786" s="172"/>
      <c r="D786" s="173"/>
      <c r="E786" s="173"/>
      <c r="F786" s="173"/>
      <c r="G786" s="173"/>
      <c r="H786" s="173"/>
      <c r="I786" s="174"/>
      <c r="J786" s="175"/>
      <c r="K786" s="176" t="str">
        <f t="shared" si="396"/>
        <v/>
      </c>
      <c r="L786" s="177" t="str">
        <f t="shared" si="397"/>
        <v/>
      </c>
      <c r="M786" s="178" t="str">
        <f t="shared" si="398"/>
        <v/>
      </c>
      <c r="N786" s="44" t="str" cm="1">
        <f t="array" ref="N786">IFERROR(IF(_xlfn.SINGLE(A:A)="","",IF(R786="Beer",SUM(LOOKUP(2,1/(Rates!$B$3:$B$5&lt;=W786)/(Rates!$C$3:$C$5&gt;=W786),Rates!$D$3:$D$5)*(X786/100)*W786),IF(R786="Refreshment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44" t="str">
        <f t="shared" si="399"/>
        <v/>
      </c>
      <c r="P786" s="13"/>
      <c r="Q786" s="179" t="str">
        <f t="shared" si="400"/>
        <v/>
      </c>
      <c r="R786" s="180" t="str">
        <f t="shared" si="401"/>
        <v/>
      </c>
      <c r="S786" s="13" t="str">
        <f>IF(A786="","",IF(R786="Refreshment Beverage",VLOOKUP(VALUE(Q786),Rates!G$15:L$19,2,0),VLOOKUP(VALUE(Q786),Rates!G$4:L$8,2,0)))</f>
        <v/>
      </c>
      <c r="T786" s="13" t="str">
        <f t="shared" si="402"/>
        <v/>
      </c>
      <c r="U786" s="181" t="str">
        <f t="shared" si="403"/>
        <v/>
      </c>
      <c r="V786" s="13" t="str">
        <f t="shared" si="404"/>
        <v/>
      </c>
      <c r="W786" s="13" t="str">
        <f t="shared" si="405"/>
        <v/>
      </c>
      <c r="X786" s="182" t="str">
        <f t="shared" si="406"/>
        <v/>
      </c>
      <c r="Y786" s="183" t="str">
        <f>IF(A:A="","",IF(R786="Refreshment Beverage",VLOOKUP(Q786,Rates!G$15:L$19,6,0)*W786,VLOOKUP(Q786,Rates!G$4:L$12,6,0)*W786))</f>
        <v/>
      </c>
      <c r="Z786" s="183" t="str">
        <f t="shared" si="407"/>
        <v/>
      </c>
      <c r="AA786" s="17">
        <f t="shared" si="395"/>
        <v>0</v>
      </c>
      <c r="AB786" s="177" t="str" cm="1">
        <f t="array" ref="AB786">IF(_xlfn.SINGLE(A:A)="","",IF(R786="Refreshment Beverage","",IF(AND(R786="Beer",Q786=0),SUM(LOOKUP(2,1/(Rates!$B$15:$B$18&lt;=W786)/(Rates!$C$15:$C$18&gt;=W786),Rates!$D$15:$D$18)*W786),VLOOKUP(VALUE(_xlfn.SINGLE(Q:Q)),Rates!A:B,2,0)*W786)))</f>
        <v/>
      </c>
      <c r="AC786" s="177" t="str" cm="1">
        <f t="array" ref="AC786">IF(_xlfn.SINGLE(A:A)="","",IF(R786="Refreshment Beverage","",IF(AND(R786="Beer",Q786=0),SUM(LOOKUP(2,1/(Rates!$B$15:$B$18&lt;=W786)/(Rates!$C$15:$C$18&gt;=W786),Rates!$E$15:$E$18)*W786),VLOOKUP(VALUE(_xlfn.SINGLE(Q:Q)),Rates!A:C,3,0)*W786)))</f>
        <v/>
      </c>
      <c r="AD786" s="168">
        <f>IFERROR(IF(OR(Q786=1,Q786=2,Q786=3,Q786=4),VLOOKUP(Q786,Rates!$A$31:$B$34,2,0)*W786,IF(V786=1,VLOOKUP(U786,'REB BEV MIN MKUP'!B:E,4,0),IF(V786&gt;1,VLOOKUP(VALUE(W786),'REB BEV MIN MKUP'!O:Q,3,0),0))),0)</f>
        <v>0</v>
      </c>
      <c r="AE786" s="177" t="str">
        <f t="shared" si="408"/>
        <v/>
      </c>
      <c r="AF786" s="13" t="str">
        <f t="shared" si="409"/>
        <v/>
      </c>
      <c r="AG786" s="177" t="str">
        <f t="shared" si="410"/>
        <v/>
      </c>
      <c r="AH786" s="184" t="str">
        <f t="shared" si="411"/>
        <v/>
      </c>
      <c r="AI786" s="184" t="str">
        <f>IF(AE:AE="","",IF(R786="Refreshment Beverage",AK786*(Rates!J$19/100),ROUND(SUM(AH786*(Rates!$J$8/100)),4)))</f>
        <v/>
      </c>
      <c r="AJ786" s="183" t="str">
        <f t="shared" si="412"/>
        <v/>
      </c>
      <c r="AK786" s="185" t="str">
        <f t="shared" si="413"/>
        <v/>
      </c>
      <c r="AL786" s="177" t="str">
        <f t="shared" si="414"/>
        <v/>
      </c>
      <c r="AM786" s="13" t="str">
        <f>IF(AS786="","",IF(R786="Refreshment Beverage",ROUND(AS786*Rates!K$19,4),ROUND(AO786*(VLOOKUP(VALUE(Q786),Rates!G$4:L$12,3,0)),4)))</f>
        <v/>
      </c>
      <c r="AN786" s="183" t="str">
        <f>IF(AS786="","",IF(R786="Refreshment Beverage",AS786*(Rates!J$19/100),MAX(AM786,AB786)))</f>
        <v/>
      </c>
      <c r="AO786" s="186" t="str">
        <f t="shared" si="415"/>
        <v/>
      </c>
      <c r="AP786" s="186" t="str">
        <f t="shared" si="416"/>
        <v/>
      </c>
      <c r="AQ786" s="186" t="str">
        <f>IF(AS786="","",IF(R786="Refreshment Beverage",ROUND(SUM(VLOOKUP(Q:Q,Rates!G$15:L$19,3,0)*(AS786-Y786-Z786-AA786)),4),ROUND(SUM(Rates!$K$8*AS786),4)))</f>
        <v/>
      </c>
      <c r="AR786" s="184" t="str">
        <f t="shared" si="417"/>
        <v/>
      </c>
      <c r="AS786" s="185" t="str">
        <f t="shared" si="418"/>
        <v/>
      </c>
      <c r="AT786" s="177" t="str">
        <f t="shared" si="419"/>
        <v/>
      </c>
      <c r="AU786" s="13" t="str">
        <f>IF(AX786="","",IF(R786="Refreshment Beverage",ROUND((BA786-Y786-Z786-AA786)*VLOOKUP(VALUE(Q786),Rates!G$15:L$19,3,0),4),ROUND(AW786*(VLOOKUP(VALUE(Q786),Rates!G:L,3,0)),4)))</f>
        <v/>
      </c>
      <c r="AV786" s="183" t="str">
        <f t="shared" si="420"/>
        <v/>
      </c>
      <c r="AW786" s="186" t="str">
        <f t="shared" si="421"/>
        <v/>
      </c>
      <c r="AX786" s="184" t="str">
        <f t="shared" si="422"/>
        <v/>
      </c>
      <c r="AY786" s="186" t="str">
        <f>IF(AX786="","",IF(R786="Refreshment Beverage",ROUND(SUM(AX786*Rates!K$19),4),ROUND(SUM(AX786*(Rates!J$8/100)),4)))</f>
        <v/>
      </c>
      <c r="AZ786" s="183" t="str">
        <f t="shared" si="423"/>
        <v/>
      </c>
      <c r="BA786" s="185" t="str">
        <f t="shared" si="424"/>
        <v/>
      </c>
      <c r="BD786" s="171"/>
      <c r="BE786" s="171"/>
      <c r="BF786" s="171"/>
      <c r="BG786" s="171"/>
    </row>
    <row r="787" spans="1:59" ht="15" customHeight="1" x14ac:dyDescent="0.3">
      <c r="A787" s="172"/>
      <c r="B787" s="172"/>
      <c r="C787" s="172"/>
      <c r="D787" s="173"/>
      <c r="E787" s="173"/>
      <c r="F787" s="173"/>
      <c r="G787" s="173"/>
      <c r="H787" s="173"/>
      <c r="I787" s="174"/>
      <c r="J787" s="175"/>
      <c r="K787" s="176" t="str">
        <f t="shared" si="396"/>
        <v/>
      </c>
      <c r="L787" s="177" t="str">
        <f t="shared" si="397"/>
        <v/>
      </c>
      <c r="M787" s="178" t="str">
        <f t="shared" si="398"/>
        <v/>
      </c>
      <c r="N787" s="44" t="str" cm="1">
        <f t="array" ref="N787">IFERROR(IF(_xlfn.SINGLE(A:A)="","",IF(R787="Beer",SUM(LOOKUP(2,1/(Rates!$B$3:$B$5&lt;=W787)/(Rates!$C$3:$C$5&gt;=W787),Rates!$D$3:$D$5)*(X787/100)*W787),IF(R787="Refreshment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44" t="str">
        <f t="shared" si="399"/>
        <v/>
      </c>
      <c r="P787" s="13"/>
      <c r="Q787" s="179" t="str">
        <f t="shared" si="400"/>
        <v/>
      </c>
      <c r="R787" s="180" t="str">
        <f t="shared" si="401"/>
        <v/>
      </c>
      <c r="S787" s="13" t="str">
        <f>IF(A787="","",IF(R787="Refreshment Beverage",VLOOKUP(VALUE(Q787),Rates!G$15:L$19,2,0),VLOOKUP(VALUE(Q787),Rates!G$4:L$8,2,0)))</f>
        <v/>
      </c>
      <c r="T787" s="13" t="str">
        <f t="shared" si="402"/>
        <v/>
      </c>
      <c r="U787" s="181" t="str">
        <f t="shared" si="403"/>
        <v/>
      </c>
      <c r="V787" s="13" t="str">
        <f t="shared" si="404"/>
        <v/>
      </c>
      <c r="W787" s="13" t="str">
        <f t="shared" si="405"/>
        <v/>
      </c>
      <c r="X787" s="182" t="str">
        <f t="shared" si="406"/>
        <v/>
      </c>
      <c r="Y787" s="183" t="str">
        <f>IF(A:A="","",IF(R787="Refreshment Beverage",VLOOKUP(Q787,Rates!G$15:L$19,6,0)*W787,VLOOKUP(Q787,Rates!G$4:L$12,6,0)*W787))</f>
        <v/>
      </c>
      <c r="Z787" s="183" t="str">
        <f t="shared" si="407"/>
        <v/>
      </c>
      <c r="AA787" s="17">
        <f t="shared" si="395"/>
        <v>0</v>
      </c>
      <c r="AB787" s="177" t="str" cm="1">
        <f t="array" ref="AB787">IF(_xlfn.SINGLE(A:A)="","",IF(R787="Refreshment Beverage","",IF(AND(R787="Beer",Q787=0),SUM(LOOKUP(2,1/(Rates!$B$15:$B$18&lt;=W787)/(Rates!$C$15:$C$18&gt;=W787),Rates!$D$15:$D$18)*W787),VLOOKUP(VALUE(_xlfn.SINGLE(Q:Q)),Rates!A:B,2,0)*W787)))</f>
        <v/>
      </c>
      <c r="AC787" s="177" t="str" cm="1">
        <f t="array" ref="AC787">IF(_xlfn.SINGLE(A:A)="","",IF(R787="Refreshment Beverage","",IF(AND(R787="Beer",Q787=0),SUM(LOOKUP(2,1/(Rates!$B$15:$B$18&lt;=W787)/(Rates!$C$15:$C$18&gt;=W787),Rates!$E$15:$E$18)*W787),VLOOKUP(VALUE(_xlfn.SINGLE(Q:Q)),Rates!A:C,3,0)*W787)))</f>
        <v/>
      </c>
      <c r="AD787" s="168">
        <f>IFERROR(IF(OR(Q787=1,Q787=2,Q787=3,Q787=4),VLOOKUP(Q787,Rates!$A$31:$B$34,2,0)*W787,IF(V787=1,VLOOKUP(U787,'REB BEV MIN MKUP'!B:E,4,0),IF(V787&gt;1,VLOOKUP(VALUE(W787),'REB BEV MIN MKUP'!O:Q,3,0),0))),0)</f>
        <v>0</v>
      </c>
      <c r="AE787" s="177" t="str">
        <f t="shared" si="408"/>
        <v/>
      </c>
      <c r="AF787" s="13" t="str">
        <f t="shared" si="409"/>
        <v/>
      </c>
      <c r="AG787" s="177" t="str">
        <f t="shared" si="410"/>
        <v/>
      </c>
      <c r="AH787" s="184" t="str">
        <f t="shared" si="411"/>
        <v/>
      </c>
      <c r="AI787" s="184" t="str">
        <f>IF(AE:AE="","",IF(R787="Refreshment Beverage",AK787*(Rates!J$19/100),ROUND(SUM(AH787*(Rates!$J$8/100)),4)))</f>
        <v/>
      </c>
      <c r="AJ787" s="183" t="str">
        <f t="shared" si="412"/>
        <v/>
      </c>
      <c r="AK787" s="185" t="str">
        <f t="shared" si="413"/>
        <v/>
      </c>
      <c r="AL787" s="177" t="str">
        <f t="shared" si="414"/>
        <v/>
      </c>
      <c r="AM787" s="13" t="str">
        <f>IF(AS787="","",IF(R787="Refreshment Beverage",ROUND(AS787*Rates!K$19,4),ROUND(AO787*(VLOOKUP(VALUE(Q787),Rates!G$4:L$12,3,0)),4)))</f>
        <v/>
      </c>
      <c r="AN787" s="183" t="str">
        <f>IF(AS787="","",IF(R787="Refreshment Beverage",AS787*(Rates!J$19/100),MAX(AM787,AB787)))</f>
        <v/>
      </c>
      <c r="AO787" s="186" t="str">
        <f t="shared" si="415"/>
        <v/>
      </c>
      <c r="AP787" s="186" t="str">
        <f t="shared" si="416"/>
        <v/>
      </c>
      <c r="AQ787" s="186" t="str">
        <f>IF(AS787="","",IF(R787="Refreshment Beverage",ROUND(SUM(VLOOKUP(Q:Q,Rates!G$15:L$19,3,0)*(AS787-Y787-Z787-AA787)),4),ROUND(SUM(Rates!$K$8*AS787),4)))</f>
        <v/>
      </c>
      <c r="AR787" s="184" t="str">
        <f t="shared" si="417"/>
        <v/>
      </c>
      <c r="AS787" s="185" t="str">
        <f t="shared" si="418"/>
        <v/>
      </c>
      <c r="AT787" s="177" t="str">
        <f t="shared" si="419"/>
        <v/>
      </c>
      <c r="AU787" s="13" t="str">
        <f>IF(AX787="","",IF(R787="Refreshment Beverage",ROUND((BA787-Y787-Z787-AA787)*VLOOKUP(VALUE(Q787),Rates!G$15:L$19,3,0),4),ROUND(AW787*(VLOOKUP(VALUE(Q787),Rates!G:L,3,0)),4)))</f>
        <v/>
      </c>
      <c r="AV787" s="183" t="str">
        <f t="shared" si="420"/>
        <v/>
      </c>
      <c r="AW787" s="186" t="str">
        <f t="shared" si="421"/>
        <v/>
      </c>
      <c r="AX787" s="184" t="str">
        <f t="shared" si="422"/>
        <v/>
      </c>
      <c r="AY787" s="186" t="str">
        <f>IF(AX787="","",IF(R787="Refreshment Beverage",ROUND(SUM(AX787*Rates!K$19),4),ROUND(SUM(AX787*(Rates!J$8/100)),4)))</f>
        <v/>
      </c>
      <c r="AZ787" s="183" t="str">
        <f t="shared" si="423"/>
        <v/>
      </c>
      <c r="BA787" s="185" t="str">
        <f t="shared" si="424"/>
        <v/>
      </c>
      <c r="BD787" s="171"/>
      <c r="BE787" s="171"/>
      <c r="BF787" s="171"/>
      <c r="BG787" s="171"/>
    </row>
    <row r="788" spans="1:59" ht="15" customHeight="1" x14ac:dyDescent="0.3">
      <c r="A788" s="172"/>
      <c r="B788" s="172"/>
      <c r="C788" s="172"/>
      <c r="D788" s="173"/>
      <c r="E788" s="173"/>
      <c r="F788" s="173"/>
      <c r="G788" s="173"/>
      <c r="H788" s="173"/>
      <c r="I788" s="174"/>
      <c r="J788" s="175"/>
      <c r="K788" s="176" t="str">
        <f t="shared" si="396"/>
        <v/>
      </c>
      <c r="L788" s="177" t="str">
        <f t="shared" si="397"/>
        <v/>
      </c>
      <c r="M788" s="178" t="str">
        <f t="shared" si="398"/>
        <v/>
      </c>
      <c r="N788" s="44" t="str" cm="1">
        <f t="array" ref="N788">IFERROR(IF(_xlfn.SINGLE(A:A)="","",IF(R788="Beer",SUM(LOOKUP(2,1/(Rates!$B$3:$B$5&lt;=W788)/(Rates!$C$3:$C$5&gt;=W788),Rates!$D$3:$D$5)*(X788/100)*W788),IF(R788="Refreshment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44" t="str">
        <f t="shared" si="399"/>
        <v/>
      </c>
      <c r="P788" s="13"/>
      <c r="Q788" s="179" t="str">
        <f t="shared" si="400"/>
        <v/>
      </c>
      <c r="R788" s="180" t="str">
        <f t="shared" si="401"/>
        <v/>
      </c>
      <c r="S788" s="13" t="str">
        <f>IF(A788="","",IF(R788="Refreshment Beverage",VLOOKUP(VALUE(Q788),Rates!G$15:L$19,2,0),VLOOKUP(VALUE(Q788),Rates!G$4:L$8,2,0)))</f>
        <v/>
      </c>
      <c r="T788" s="13" t="str">
        <f t="shared" si="402"/>
        <v/>
      </c>
      <c r="U788" s="181" t="str">
        <f t="shared" si="403"/>
        <v/>
      </c>
      <c r="V788" s="13" t="str">
        <f t="shared" si="404"/>
        <v/>
      </c>
      <c r="W788" s="13" t="str">
        <f t="shared" si="405"/>
        <v/>
      </c>
      <c r="X788" s="182" t="str">
        <f t="shared" si="406"/>
        <v/>
      </c>
      <c r="Y788" s="183" t="str">
        <f>IF(A:A="","",IF(R788="Refreshment Beverage",VLOOKUP(Q788,Rates!G$15:L$19,6,0)*W788,VLOOKUP(Q788,Rates!G$4:L$12,6,0)*W788))</f>
        <v/>
      </c>
      <c r="Z788" s="183" t="str">
        <f t="shared" si="407"/>
        <v/>
      </c>
      <c r="AA788" s="17">
        <f t="shared" si="395"/>
        <v>0</v>
      </c>
      <c r="AB788" s="177" t="str" cm="1">
        <f t="array" ref="AB788">IF(_xlfn.SINGLE(A:A)="","",IF(R788="Refreshment Beverage","",IF(AND(R788="Beer",Q788=0),SUM(LOOKUP(2,1/(Rates!$B$15:$B$18&lt;=W788)/(Rates!$C$15:$C$18&gt;=W788),Rates!$D$15:$D$18)*W788),VLOOKUP(VALUE(_xlfn.SINGLE(Q:Q)),Rates!A:B,2,0)*W788)))</f>
        <v/>
      </c>
      <c r="AC788" s="177" t="str" cm="1">
        <f t="array" ref="AC788">IF(_xlfn.SINGLE(A:A)="","",IF(R788="Refreshment Beverage","",IF(AND(R788="Beer",Q788=0),SUM(LOOKUP(2,1/(Rates!$B$15:$B$18&lt;=W788)/(Rates!$C$15:$C$18&gt;=W788),Rates!$E$15:$E$18)*W788),VLOOKUP(VALUE(_xlfn.SINGLE(Q:Q)),Rates!A:C,3,0)*W788)))</f>
        <v/>
      </c>
      <c r="AD788" s="168">
        <f>IFERROR(IF(OR(Q788=1,Q788=2,Q788=3,Q788=4),VLOOKUP(Q788,Rates!$A$31:$B$34,2,0)*W788,IF(V788=1,VLOOKUP(U788,'REB BEV MIN MKUP'!B:E,4,0),IF(V788&gt;1,VLOOKUP(VALUE(W788),'REB BEV MIN MKUP'!O:Q,3,0),0))),0)</f>
        <v>0</v>
      </c>
      <c r="AE788" s="177" t="str">
        <f t="shared" si="408"/>
        <v/>
      </c>
      <c r="AF788" s="13" t="str">
        <f t="shared" si="409"/>
        <v/>
      </c>
      <c r="AG788" s="177" t="str">
        <f t="shared" si="410"/>
        <v/>
      </c>
      <c r="AH788" s="184" t="str">
        <f t="shared" si="411"/>
        <v/>
      </c>
      <c r="AI788" s="184" t="str">
        <f>IF(AE:AE="","",IF(R788="Refreshment Beverage",AK788*(Rates!J$19/100),ROUND(SUM(AH788*(Rates!$J$8/100)),4)))</f>
        <v/>
      </c>
      <c r="AJ788" s="183" t="str">
        <f t="shared" si="412"/>
        <v/>
      </c>
      <c r="AK788" s="185" t="str">
        <f t="shared" si="413"/>
        <v/>
      </c>
      <c r="AL788" s="177" t="str">
        <f t="shared" si="414"/>
        <v/>
      </c>
      <c r="AM788" s="13" t="str">
        <f>IF(AS788="","",IF(R788="Refreshment Beverage",ROUND(AS788*Rates!K$19,4),ROUND(AO788*(VLOOKUP(VALUE(Q788),Rates!G$4:L$12,3,0)),4)))</f>
        <v/>
      </c>
      <c r="AN788" s="183" t="str">
        <f>IF(AS788="","",IF(R788="Refreshment Beverage",AS788*(Rates!J$19/100),MAX(AM788,AB788)))</f>
        <v/>
      </c>
      <c r="AO788" s="186" t="str">
        <f t="shared" si="415"/>
        <v/>
      </c>
      <c r="AP788" s="186" t="str">
        <f t="shared" si="416"/>
        <v/>
      </c>
      <c r="AQ788" s="186" t="str">
        <f>IF(AS788="","",IF(R788="Refreshment Beverage",ROUND(SUM(VLOOKUP(Q:Q,Rates!G$15:L$19,3,0)*(AS788-Y788-Z788-AA788)),4),ROUND(SUM(Rates!$K$8*AS788),4)))</f>
        <v/>
      </c>
      <c r="AR788" s="184" t="str">
        <f t="shared" si="417"/>
        <v/>
      </c>
      <c r="AS788" s="185" t="str">
        <f t="shared" si="418"/>
        <v/>
      </c>
      <c r="AT788" s="177" t="str">
        <f t="shared" si="419"/>
        <v/>
      </c>
      <c r="AU788" s="13" t="str">
        <f>IF(AX788="","",IF(R788="Refreshment Beverage",ROUND((BA788-Y788-Z788-AA788)*VLOOKUP(VALUE(Q788),Rates!G$15:L$19,3,0),4),ROUND(AW788*(VLOOKUP(VALUE(Q788),Rates!G:L,3,0)),4)))</f>
        <v/>
      </c>
      <c r="AV788" s="183" t="str">
        <f t="shared" si="420"/>
        <v/>
      </c>
      <c r="AW788" s="186" t="str">
        <f t="shared" si="421"/>
        <v/>
      </c>
      <c r="AX788" s="184" t="str">
        <f t="shared" si="422"/>
        <v/>
      </c>
      <c r="AY788" s="186" t="str">
        <f>IF(AX788="","",IF(R788="Refreshment Beverage",ROUND(SUM(AX788*Rates!K$19),4),ROUND(SUM(AX788*(Rates!J$8/100)),4)))</f>
        <v/>
      </c>
      <c r="AZ788" s="183" t="str">
        <f t="shared" si="423"/>
        <v/>
      </c>
      <c r="BA788" s="185" t="str">
        <f t="shared" si="424"/>
        <v/>
      </c>
      <c r="BD788" s="171"/>
      <c r="BE788" s="171"/>
      <c r="BF788" s="171"/>
      <c r="BG788" s="171"/>
    </row>
    <row r="789" spans="1:59" ht="15" customHeight="1" x14ac:dyDescent="0.3">
      <c r="A789" s="172"/>
      <c r="B789" s="172"/>
      <c r="C789" s="172"/>
      <c r="D789" s="173"/>
      <c r="E789" s="173"/>
      <c r="F789" s="173"/>
      <c r="G789" s="173"/>
      <c r="H789" s="173"/>
      <c r="I789" s="174"/>
      <c r="J789" s="175"/>
      <c r="K789" s="176" t="str">
        <f t="shared" si="396"/>
        <v/>
      </c>
      <c r="L789" s="177" t="str">
        <f t="shared" si="397"/>
        <v/>
      </c>
      <c r="M789" s="178" t="str">
        <f t="shared" si="398"/>
        <v/>
      </c>
      <c r="N789" s="44" t="str" cm="1">
        <f t="array" ref="N789">IFERROR(IF(_xlfn.SINGLE(A:A)="","",IF(R789="Beer",SUM(LOOKUP(2,1/(Rates!$B$3:$B$5&lt;=W789)/(Rates!$C$3:$C$5&gt;=W789),Rates!$D$3:$D$5)*(X789/100)*W789),IF(R789="Refreshment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44" t="str">
        <f t="shared" si="399"/>
        <v/>
      </c>
      <c r="P789" s="13"/>
      <c r="Q789" s="179" t="str">
        <f t="shared" si="400"/>
        <v/>
      </c>
      <c r="R789" s="180" t="str">
        <f t="shared" si="401"/>
        <v/>
      </c>
      <c r="S789" s="13" t="str">
        <f>IF(A789="","",IF(R789="Refreshment Beverage",VLOOKUP(VALUE(Q789),Rates!G$15:L$19,2,0),VLOOKUP(VALUE(Q789),Rates!G$4:L$8,2,0)))</f>
        <v/>
      </c>
      <c r="T789" s="13" t="str">
        <f t="shared" si="402"/>
        <v/>
      </c>
      <c r="U789" s="181" t="str">
        <f t="shared" si="403"/>
        <v/>
      </c>
      <c r="V789" s="13" t="str">
        <f t="shared" si="404"/>
        <v/>
      </c>
      <c r="W789" s="13" t="str">
        <f t="shared" si="405"/>
        <v/>
      </c>
      <c r="X789" s="182" t="str">
        <f t="shared" si="406"/>
        <v/>
      </c>
      <c r="Y789" s="183" t="str">
        <f>IF(A:A="","",IF(R789="Refreshment Beverage",VLOOKUP(Q789,Rates!G$15:L$19,6,0)*W789,VLOOKUP(Q789,Rates!G$4:L$12,6,0)*W789))</f>
        <v/>
      </c>
      <c r="Z789" s="183" t="str">
        <f t="shared" si="407"/>
        <v/>
      </c>
      <c r="AA789" s="17">
        <f t="shared" si="395"/>
        <v>0</v>
      </c>
      <c r="AB789" s="177" t="str" cm="1">
        <f t="array" ref="AB789">IF(_xlfn.SINGLE(A:A)="","",IF(R789="Refreshment Beverage","",IF(AND(R789="Beer",Q789=0),SUM(LOOKUP(2,1/(Rates!$B$15:$B$18&lt;=W789)/(Rates!$C$15:$C$18&gt;=W789),Rates!$D$15:$D$18)*W789),VLOOKUP(VALUE(_xlfn.SINGLE(Q:Q)),Rates!A:B,2,0)*W789)))</f>
        <v/>
      </c>
      <c r="AC789" s="177" t="str" cm="1">
        <f t="array" ref="AC789">IF(_xlfn.SINGLE(A:A)="","",IF(R789="Refreshment Beverage","",IF(AND(R789="Beer",Q789=0),SUM(LOOKUP(2,1/(Rates!$B$15:$B$18&lt;=W789)/(Rates!$C$15:$C$18&gt;=W789),Rates!$E$15:$E$18)*W789),VLOOKUP(VALUE(_xlfn.SINGLE(Q:Q)),Rates!A:C,3,0)*W789)))</f>
        <v/>
      </c>
      <c r="AD789" s="168">
        <f>IFERROR(IF(OR(Q789=1,Q789=2,Q789=3,Q789=4),VLOOKUP(Q789,Rates!$A$31:$B$34,2,0)*W789,IF(V789=1,VLOOKUP(U789,'REB BEV MIN MKUP'!B:E,4,0),IF(V789&gt;1,VLOOKUP(VALUE(W789),'REB BEV MIN MKUP'!O:Q,3,0),0))),0)</f>
        <v>0</v>
      </c>
      <c r="AE789" s="177" t="str">
        <f t="shared" si="408"/>
        <v/>
      </c>
      <c r="AF789" s="13" t="str">
        <f t="shared" si="409"/>
        <v/>
      </c>
      <c r="AG789" s="177" t="str">
        <f t="shared" si="410"/>
        <v/>
      </c>
      <c r="AH789" s="184" t="str">
        <f t="shared" si="411"/>
        <v/>
      </c>
      <c r="AI789" s="184" t="str">
        <f>IF(AE:AE="","",IF(R789="Refreshment Beverage",AK789*(Rates!J$19/100),ROUND(SUM(AH789*(Rates!$J$8/100)),4)))</f>
        <v/>
      </c>
      <c r="AJ789" s="183" t="str">
        <f t="shared" si="412"/>
        <v/>
      </c>
      <c r="AK789" s="185" t="str">
        <f t="shared" si="413"/>
        <v/>
      </c>
      <c r="AL789" s="177" t="str">
        <f t="shared" si="414"/>
        <v/>
      </c>
      <c r="AM789" s="13" t="str">
        <f>IF(AS789="","",IF(R789="Refreshment Beverage",ROUND(AS789*Rates!K$19,4),ROUND(AO789*(VLOOKUP(VALUE(Q789),Rates!G$4:L$12,3,0)),4)))</f>
        <v/>
      </c>
      <c r="AN789" s="183" t="str">
        <f>IF(AS789="","",IF(R789="Refreshment Beverage",AS789*(Rates!J$19/100),MAX(AM789,AB789)))</f>
        <v/>
      </c>
      <c r="AO789" s="186" t="str">
        <f t="shared" si="415"/>
        <v/>
      </c>
      <c r="AP789" s="186" t="str">
        <f t="shared" si="416"/>
        <v/>
      </c>
      <c r="AQ789" s="186" t="str">
        <f>IF(AS789="","",IF(R789="Refreshment Beverage",ROUND(SUM(VLOOKUP(Q:Q,Rates!G$15:L$19,3,0)*(AS789-Y789-Z789-AA789)),4),ROUND(SUM(Rates!$K$8*AS789),4)))</f>
        <v/>
      </c>
      <c r="AR789" s="184" t="str">
        <f t="shared" si="417"/>
        <v/>
      </c>
      <c r="AS789" s="185" t="str">
        <f t="shared" si="418"/>
        <v/>
      </c>
      <c r="AT789" s="177" t="str">
        <f t="shared" si="419"/>
        <v/>
      </c>
      <c r="AU789" s="13" t="str">
        <f>IF(AX789="","",IF(R789="Refreshment Beverage",ROUND((BA789-Y789-Z789-AA789)*VLOOKUP(VALUE(Q789),Rates!G$15:L$19,3,0),4),ROUND(AW789*(VLOOKUP(VALUE(Q789),Rates!G:L,3,0)),4)))</f>
        <v/>
      </c>
      <c r="AV789" s="183" t="str">
        <f t="shared" si="420"/>
        <v/>
      </c>
      <c r="AW789" s="186" t="str">
        <f t="shared" si="421"/>
        <v/>
      </c>
      <c r="AX789" s="184" t="str">
        <f t="shared" si="422"/>
        <v/>
      </c>
      <c r="AY789" s="186" t="str">
        <f>IF(AX789="","",IF(R789="Refreshment Beverage",ROUND(SUM(AX789*Rates!K$19),4),ROUND(SUM(AX789*(Rates!J$8/100)),4)))</f>
        <v/>
      </c>
      <c r="AZ789" s="183" t="str">
        <f t="shared" si="423"/>
        <v/>
      </c>
      <c r="BA789" s="185" t="str">
        <f t="shared" si="424"/>
        <v/>
      </c>
      <c r="BD789" s="171"/>
      <c r="BE789" s="171"/>
      <c r="BF789" s="171"/>
      <c r="BG789" s="171"/>
    </row>
    <row r="790" spans="1:59" ht="15" customHeight="1" x14ac:dyDescent="0.3">
      <c r="A790" s="172"/>
      <c r="B790" s="172"/>
      <c r="C790" s="172"/>
      <c r="D790" s="173"/>
      <c r="E790" s="173"/>
      <c r="F790" s="173"/>
      <c r="G790" s="173"/>
      <c r="H790" s="173"/>
      <c r="I790" s="174"/>
      <c r="J790" s="175"/>
      <c r="K790" s="176" t="str">
        <f t="shared" si="396"/>
        <v/>
      </c>
      <c r="L790" s="177" t="str">
        <f t="shared" si="397"/>
        <v/>
      </c>
      <c r="M790" s="178" t="str">
        <f t="shared" si="398"/>
        <v/>
      </c>
      <c r="N790" s="44" t="str" cm="1">
        <f t="array" ref="N790">IFERROR(IF(_xlfn.SINGLE(A:A)="","",IF(R790="Beer",SUM(LOOKUP(2,1/(Rates!$B$3:$B$5&lt;=W790)/(Rates!$C$3:$C$5&gt;=W790),Rates!$D$3:$D$5)*(X790/100)*W790),IF(R790="Refreshment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44" t="str">
        <f t="shared" si="399"/>
        <v/>
      </c>
      <c r="P790" s="13"/>
      <c r="Q790" s="179" t="str">
        <f t="shared" si="400"/>
        <v/>
      </c>
      <c r="R790" s="180" t="str">
        <f t="shared" si="401"/>
        <v/>
      </c>
      <c r="S790" s="13" t="str">
        <f>IF(A790="","",IF(R790="Refreshment Beverage",VLOOKUP(VALUE(Q790),Rates!G$15:L$19,2,0),VLOOKUP(VALUE(Q790),Rates!G$4:L$8,2,0)))</f>
        <v/>
      </c>
      <c r="T790" s="13" t="str">
        <f t="shared" si="402"/>
        <v/>
      </c>
      <c r="U790" s="181" t="str">
        <f t="shared" si="403"/>
        <v/>
      </c>
      <c r="V790" s="13" t="str">
        <f t="shared" si="404"/>
        <v/>
      </c>
      <c r="W790" s="13" t="str">
        <f t="shared" si="405"/>
        <v/>
      </c>
      <c r="X790" s="182" t="str">
        <f t="shared" si="406"/>
        <v/>
      </c>
      <c r="Y790" s="183" t="str">
        <f>IF(A:A="","",IF(R790="Refreshment Beverage",VLOOKUP(Q790,Rates!G$15:L$19,6,0)*W790,VLOOKUP(Q790,Rates!G$4:L$12,6,0)*W790))</f>
        <v/>
      </c>
      <c r="Z790" s="183" t="str">
        <f t="shared" si="407"/>
        <v/>
      </c>
      <c r="AA790" s="17">
        <f t="shared" si="395"/>
        <v>0</v>
      </c>
      <c r="AB790" s="177" t="str" cm="1">
        <f t="array" ref="AB790">IF(_xlfn.SINGLE(A:A)="","",IF(R790="Refreshment Beverage","",IF(AND(R790="Beer",Q790=0),SUM(LOOKUP(2,1/(Rates!$B$15:$B$18&lt;=W790)/(Rates!$C$15:$C$18&gt;=W790),Rates!$D$15:$D$18)*W790),VLOOKUP(VALUE(_xlfn.SINGLE(Q:Q)),Rates!A:B,2,0)*W790)))</f>
        <v/>
      </c>
      <c r="AC790" s="177" t="str" cm="1">
        <f t="array" ref="AC790">IF(_xlfn.SINGLE(A:A)="","",IF(R790="Refreshment Beverage","",IF(AND(R790="Beer",Q790=0),SUM(LOOKUP(2,1/(Rates!$B$15:$B$18&lt;=W790)/(Rates!$C$15:$C$18&gt;=W790),Rates!$E$15:$E$18)*W790),VLOOKUP(VALUE(_xlfn.SINGLE(Q:Q)),Rates!A:C,3,0)*W790)))</f>
        <v/>
      </c>
      <c r="AD790" s="168">
        <f>IFERROR(IF(OR(Q790=1,Q790=2,Q790=3,Q790=4),VLOOKUP(Q790,Rates!$A$31:$B$34,2,0)*W790,IF(V790=1,VLOOKUP(U790,'REB BEV MIN MKUP'!B:E,4,0),IF(V790&gt;1,VLOOKUP(VALUE(W790),'REB BEV MIN MKUP'!O:Q,3,0),0))),0)</f>
        <v>0</v>
      </c>
      <c r="AE790" s="177" t="str">
        <f t="shared" si="408"/>
        <v/>
      </c>
      <c r="AF790" s="13" t="str">
        <f t="shared" si="409"/>
        <v/>
      </c>
      <c r="AG790" s="177" t="str">
        <f t="shared" si="410"/>
        <v/>
      </c>
      <c r="AH790" s="184" t="str">
        <f t="shared" si="411"/>
        <v/>
      </c>
      <c r="AI790" s="184" t="str">
        <f>IF(AE:AE="","",IF(R790="Refreshment Beverage",AK790*(Rates!J$19/100),ROUND(SUM(AH790*(Rates!$J$8/100)),4)))</f>
        <v/>
      </c>
      <c r="AJ790" s="183" t="str">
        <f t="shared" si="412"/>
        <v/>
      </c>
      <c r="AK790" s="185" t="str">
        <f t="shared" si="413"/>
        <v/>
      </c>
      <c r="AL790" s="177" t="str">
        <f t="shared" si="414"/>
        <v/>
      </c>
      <c r="AM790" s="13" t="str">
        <f>IF(AS790="","",IF(R790="Refreshment Beverage",ROUND(AS790*Rates!K$19,4),ROUND(AO790*(VLOOKUP(VALUE(Q790),Rates!G$4:L$12,3,0)),4)))</f>
        <v/>
      </c>
      <c r="AN790" s="183" t="str">
        <f>IF(AS790="","",IF(R790="Refreshment Beverage",AS790*(Rates!J$19/100),MAX(AM790,AB790)))</f>
        <v/>
      </c>
      <c r="AO790" s="186" t="str">
        <f t="shared" si="415"/>
        <v/>
      </c>
      <c r="AP790" s="186" t="str">
        <f t="shared" si="416"/>
        <v/>
      </c>
      <c r="AQ790" s="186" t="str">
        <f>IF(AS790="","",IF(R790="Refreshment Beverage",ROUND(SUM(VLOOKUP(Q:Q,Rates!G$15:L$19,3,0)*(AS790-Y790-Z790-AA790)),4),ROUND(SUM(Rates!$K$8*AS790),4)))</f>
        <v/>
      </c>
      <c r="AR790" s="184" t="str">
        <f t="shared" si="417"/>
        <v/>
      </c>
      <c r="AS790" s="185" t="str">
        <f t="shared" si="418"/>
        <v/>
      </c>
      <c r="AT790" s="177" t="str">
        <f t="shared" si="419"/>
        <v/>
      </c>
      <c r="AU790" s="13" t="str">
        <f>IF(AX790="","",IF(R790="Refreshment Beverage",ROUND((BA790-Y790-Z790-AA790)*VLOOKUP(VALUE(Q790),Rates!G$15:L$19,3,0),4),ROUND(AW790*(VLOOKUP(VALUE(Q790),Rates!G:L,3,0)),4)))</f>
        <v/>
      </c>
      <c r="AV790" s="183" t="str">
        <f t="shared" si="420"/>
        <v/>
      </c>
      <c r="AW790" s="186" t="str">
        <f t="shared" si="421"/>
        <v/>
      </c>
      <c r="AX790" s="184" t="str">
        <f t="shared" si="422"/>
        <v/>
      </c>
      <c r="AY790" s="186" t="str">
        <f>IF(AX790="","",IF(R790="Refreshment Beverage",ROUND(SUM(AX790*Rates!K$19),4),ROUND(SUM(AX790*(Rates!J$8/100)),4)))</f>
        <v/>
      </c>
      <c r="AZ790" s="183" t="str">
        <f t="shared" si="423"/>
        <v/>
      </c>
      <c r="BA790" s="185" t="str">
        <f t="shared" si="424"/>
        <v/>
      </c>
      <c r="BD790" s="171"/>
      <c r="BE790" s="171"/>
      <c r="BF790" s="171"/>
      <c r="BG790" s="171"/>
    </row>
    <row r="791" spans="1:59" ht="15" customHeight="1" x14ac:dyDescent="0.3">
      <c r="A791" s="172"/>
      <c r="B791" s="172"/>
      <c r="C791" s="172"/>
      <c r="D791" s="173"/>
      <c r="E791" s="173"/>
      <c r="F791" s="173"/>
      <c r="G791" s="173"/>
      <c r="H791" s="173"/>
      <c r="I791" s="174"/>
      <c r="J791" s="175"/>
      <c r="K791" s="176" t="str">
        <f t="shared" si="396"/>
        <v/>
      </c>
      <c r="L791" s="177" t="str">
        <f t="shared" si="397"/>
        <v/>
      </c>
      <c r="M791" s="178" t="str">
        <f t="shared" si="398"/>
        <v/>
      </c>
      <c r="N791" s="44" t="str" cm="1">
        <f t="array" ref="N791">IFERROR(IF(_xlfn.SINGLE(A:A)="","",IF(R791="Beer",SUM(LOOKUP(2,1/(Rates!$B$3:$B$5&lt;=W791)/(Rates!$C$3:$C$5&gt;=W791),Rates!$D$3:$D$5)*(X791/100)*W791),IF(R791="Refreshment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44" t="str">
        <f t="shared" si="399"/>
        <v/>
      </c>
      <c r="P791" s="13"/>
      <c r="Q791" s="179" t="str">
        <f t="shared" si="400"/>
        <v/>
      </c>
      <c r="R791" s="180" t="str">
        <f t="shared" si="401"/>
        <v/>
      </c>
      <c r="S791" s="13" t="str">
        <f>IF(A791="","",IF(R791="Refreshment Beverage",VLOOKUP(VALUE(Q791),Rates!G$15:L$19,2,0),VLOOKUP(VALUE(Q791),Rates!G$4:L$8,2,0)))</f>
        <v/>
      </c>
      <c r="T791" s="13" t="str">
        <f t="shared" si="402"/>
        <v/>
      </c>
      <c r="U791" s="181" t="str">
        <f t="shared" si="403"/>
        <v/>
      </c>
      <c r="V791" s="13" t="str">
        <f t="shared" si="404"/>
        <v/>
      </c>
      <c r="W791" s="13" t="str">
        <f t="shared" si="405"/>
        <v/>
      </c>
      <c r="X791" s="182" t="str">
        <f t="shared" si="406"/>
        <v/>
      </c>
      <c r="Y791" s="183" t="str">
        <f>IF(A:A="","",IF(R791="Refreshment Beverage",VLOOKUP(Q791,Rates!G$15:L$19,6,0)*W791,VLOOKUP(Q791,Rates!G$4:L$12,6,0)*W791))</f>
        <v/>
      </c>
      <c r="Z791" s="183" t="str">
        <f t="shared" si="407"/>
        <v/>
      </c>
      <c r="AA791" s="17">
        <f t="shared" si="395"/>
        <v>0</v>
      </c>
      <c r="AB791" s="177" t="str" cm="1">
        <f t="array" ref="AB791">IF(_xlfn.SINGLE(A:A)="","",IF(R791="Refreshment Beverage","",IF(AND(R791="Beer",Q791=0),SUM(LOOKUP(2,1/(Rates!$B$15:$B$18&lt;=W791)/(Rates!$C$15:$C$18&gt;=W791),Rates!$D$15:$D$18)*W791),VLOOKUP(VALUE(_xlfn.SINGLE(Q:Q)),Rates!A:B,2,0)*W791)))</f>
        <v/>
      </c>
      <c r="AC791" s="177" t="str" cm="1">
        <f t="array" ref="AC791">IF(_xlfn.SINGLE(A:A)="","",IF(R791="Refreshment Beverage","",IF(AND(R791="Beer",Q791=0),SUM(LOOKUP(2,1/(Rates!$B$15:$B$18&lt;=W791)/(Rates!$C$15:$C$18&gt;=W791),Rates!$E$15:$E$18)*W791),VLOOKUP(VALUE(_xlfn.SINGLE(Q:Q)),Rates!A:C,3,0)*W791)))</f>
        <v/>
      </c>
      <c r="AD791" s="168">
        <f>IFERROR(IF(OR(Q791=1,Q791=2,Q791=3,Q791=4),VLOOKUP(Q791,Rates!$A$31:$B$34,2,0)*W791,IF(V791=1,VLOOKUP(U791,'REB BEV MIN MKUP'!B:E,4,0),IF(V791&gt;1,VLOOKUP(VALUE(W791),'REB BEV MIN MKUP'!O:Q,3,0),0))),0)</f>
        <v>0</v>
      </c>
      <c r="AE791" s="177" t="str">
        <f t="shared" si="408"/>
        <v/>
      </c>
      <c r="AF791" s="13" t="str">
        <f t="shared" si="409"/>
        <v/>
      </c>
      <c r="AG791" s="177" t="str">
        <f t="shared" si="410"/>
        <v/>
      </c>
      <c r="AH791" s="184" t="str">
        <f t="shared" si="411"/>
        <v/>
      </c>
      <c r="AI791" s="184" t="str">
        <f>IF(AE:AE="","",IF(R791="Refreshment Beverage",AK791*(Rates!J$19/100),ROUND(SUM(AH791*(Rates!$J$8/100)),4)))</f>
        <v/>
      </c>
      <c r="AJ791" s="183" t="str">
        <f t="shared" si="412"/>
        <v/>
      </c>
      <c r="AK791" s="185" t="str">
        <f t="shared" si="413"/>
        <v/>
      </c>
      <c r="AL791" s="177" t="str">
        <f t="shared" si="414"/>
        <v/>
      </c>
      <c r="AM791" s="13" t="str">
        <f>IF(AS791="","",IF(R791="Refreshment Beverage",ROUND(AS791*Rates!K$19,4),ROUND(AO791*(VLOOKUP(VALUE(Q791),Rates!G$4:L$12,3,0)),4)))</f>
        <v/>
      </c>
      <c r="AN791" s="183" t="str">
        <f>IF(AS791="","",IF(R791="Refreshment Beverage",AS791*(Rates!J$19/100),MAX(AM791,AB791)))</f>
        <v/>
      </c>
      <c r="AO791" s="186" t="str">
        <f t="shared" si="415"/>
        <v/>
      </c>
      <c r="AP791" s="186" t="str">
        <f t="shared" si="416"/>
        <v/>
      </c>
      <c r="AQ791" s="186" t="str">
        <f>IF(AS791="","",IF(R791="Refreshment Beverage",ROUND(SUM(VLOOKUP(Q:Q,Rates!G$15:L$19,3,0)*(AS791-Y791-Z791-AA791)),4),ROUND(SUM(Rates!$K$8*AS791),4)))</f>
        <v/>
      </c>
      <c r="AR791" s="184" t="str">
        <f t="shared" si="417"/>
        <v/>
      </c>
      <c r="AS791" s="185" t="str">
        <f t="shared" si="418"/>
        <v/>
      </c>
      <c r="AT791" s="177" t="str">
        <f t="shared" si="419"/>
        <v/>
      </c>
      <c r="AU791" s="13" t="str">
        <f>IF(AX791="","",IF(R791="Refreshment Beverage",ROUND((BA791-Y791-Z791-AA791)*VLOOKUP(VALUE(Q791),Rates!G$15:L$19,3,0),4),ROUND(AW791*(VLOOKUP(VALUE(Q791),Rates!G:L,3,0)),4)))</f>
        <v/>
      </c>
      <c r="AV791" s="183" t="str">
        <f t="shared" si="420"/>
        <v/>
      </c>
      <c r="AW791" s="186" t="str">
        <f t="shared" si="421"/>
        <v/>
      </c>
      <c r="AX791" s="184" t="str">
        <f t="shared" si="422"/>
        <v/>
      </c>
      <c r="AY791" s="186" t="str">
        <f>IF(AX791="","",IF(R791="Refreshment Beverage",ROUND(SUM(AX791*Rates!K$19),4),ROUND(SUM(AX791*(Rates!J$8/100)),4)))</f>
        <v/>
      </c>
      <c r="AZ791" s="183" t="str">
        <f t="shared" si="423"/>
        <v/>
      </c>
      <c r="BA791" s="185" t="str">
        <f t="shared" si="424"/>
        <v/>
      </c>
      <c r="BD791" s="171"/>
      <c r="BE791" s="171"/>
      <c r="BF791" s="171"/>
      <c r="BG791" s="171"/>
    </row>
    <row r="792" spans="1:59" ht="15" customHeight="1" x14ac:dyDescent="0.3">
      <c r="A792" s="172"/>
      <c r="B792" s="172"/>
      <c r="C792" s="172"/>
      <c r="D792" s="173"/>
      <c r="E792" s="173"/>
      <c r="F792" s="173"/>
      <c r="G792" s="173"/>
      <c r="H792" s="173"/>
      <c r="I792" s="174"/>
      <c r="J792" s="175"/>
      <c r="K792" s="176" t="str">
        <f t="shared" si="396"/>
        <v/>
      </c>
      <c r="L792" s="177" t="str">
        <f t="shared" si="397"/>
        <v/>
      </c>
      <c r="M792" s="178" t="str">
        <f t="shared" si="398"/>
        <v/>
      </c>
      <c r="N792" s="44" t="str" cm="1">
        <f t="array" ref="N792">IFERROR(IF(_xlfn.SINGLE(A:A)="","",IF(R792="Beer",SUM(LOOKUP(2,1/(Rates!$B$3:$B$5&lt;=W792)/(Rates!$C$3:$C$5&gt;=W792),Rates!$D$3:$D$5)*(X792/100)*W792),IF(R792="Refreshment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44" t="str">
        <f t="shared" si="399"/>
        <v/>
      </c>
      <c r="P792" s="13"/>
      <c r="Q792" s="179" t="str">
        <f t="shared" si="400"/>
        <v/>
      </c>
      <c r="R792" s="180" t="str">
        <f t="shared" si="401"/>
        <v/>
      </c>
      <c r="S792" s="13" t="str">
        <f>IF(A792="","",IF(R792="Refreshment Beverage",VLOOKUP(VALUE(Q792),Rates!G$15:L$19,2,0),VLOOKUP(VALUE(Q792),Rates!G$4:L$8,2,0)))</f>
        <v/>
      </c>
      <c r="T792" s="13" t="str">
        <f t="shared" si="402"/>
        <v/>
      </c>
      <c r="U792" s="181" t="str">
        <f t="shared" si="403"/>
        <v/>
      </c>
      <c r="V792" s="13" t="str">
        <f t="shared" si="404"/>
        <v/>
      </c>
      <c r="W792" s="13" t="str">
        <f t="shared" si="405"/>
        <v/>
      </c>
      <c r="X792" s="182" t="str">
        <f t="shared" si="406"/>
        <v/>
      </c>
      <c r="Y792" s="183" t="str">
        <f>IF(A:A="","",IF(R792="Refreshment Beverage",VLOOKUP(Q792,Rates!G$15:L$19,6,0)*W792,VLOOKUP(Q792,Rates!G$4:L$12,6,0)*W792))</f>
        <v/>
      </c>
      <c r="Z792" s="183" t="str">
        <f t="shared" si="407"/>
        <v/>
      </c>
      <c r="AA792" s="17">
        <f t="shared" si="395"/>
        <v>0</v>
      </c>
      <c r="AB792" s="177" t="str" cm="1">
        <f t="array" ref="AB792">IF(_xlfn.SINGLE(A:A)="","",IF(R792="Refreshment Beverage","",IF(AND(R792="Beer",Q792=0),SUM(LOOKUP(2,1/(Rates!$B$15:$B$18&lt;=W792)/(Rates!$C$15:$C$18&gt;=W792),Rates!$D$15:$D$18)*W792),VLOOKUP(VALUE(_xlfn.SINGLE(Q:Q)),Rates!A:B,2,0)*W792)))</f>
        <v/>
      </c>
      <c r="AC792" s="177" t="str" cm="1">
        <f t="array" ref="AC792">IF(_xlfn.SINGLE(A:A)="","",IF(R792="Refreshment Beverage","",IF(AND(R792="Beer",Q792=0),SUM(LOOKUP(2,1/(Rates!$B$15:$B$18&lt;=W792)/(Rates!$C$15:$C$18&gt;=W792),Rates!$E$15:$E$18)*W792),VLOOKUP(VALUE(_xlfn.SINGLE(Q:Q)),Rates!A:C,3,0)*W792)))</f>
        <v/>
      </c>
      <c r="AD792" s="168">
        <f>IFERROR(IF(OR(Q792=1,Q792=2,Q792=3,Q792=4),VLOOKUP(Q792,Rates!$A$31:$B$34,2,0)*W792,IF(V792=1,VLOOKUP(U792,'REB BEV MIN MKUP'!B:E,4,0),IF(V792&gt;1,VLOOKUP(VALUE(W792),'REB BEV MIN MKUP'!O:Q,3,0),0))),0)</f>
        <v>0</v>
      </c>
      <c r="AE792" s="177" t="str">
        <f t="shared" si="408"/>
        <v/>
      </c>
      <c r="AF792" s="13" t="str">
        <f t="shared" si="409"/>
        <v/>
      </c>
      <c r="AG792" s="177" t="str">
        <f t="shared" si="410"/>
        <v/>
      </c>
      <c r="AH792" s="184" t="str">
        <f t="shared" si="411"/>
        <v/>
      </c>
      <c r="AI792" s="184" t="str">
        <f>IF(AE:AE="","",IF(R792="Refreshment Beverage",AK792*(Rates!J$19/100),ROUND(SUM(AH792*(Rates!$J$8/100)),4)))</f>
        <v/>
      </c>
      <c r="AJ792" s="183" t="str">
        <f t="shared" si="412"/>
        <v/>
      </c>
      <c r="AK792" s="185" t="str">
        <f t="shared" si="413"/>
        <v/>
      </c>
      <c r="AL792" s="177" t="str">
        <f t="shared" si="414"/>
        <v/>
      </c>
      <c r="AM792" s="13" t="str">
        <f>IF(AS792="","",IF(R792="Refreshment Beverage",ROUND(AS792*Rates!K$19,4),ROUND(AO792*(VLOOKUP(VALUE(Q792),Rates!G$4:L$12,3,0)),4)))</f>
        <v/>
      </c>
      <c r="AN792" s="183" t="str">
        <f>IF(AS792="","",IF(R792="Refreshment Beverage",AS792*(Rates!J$19/100),MAX(AM792,AB792)))</f>
        <v/>
      </c>
      <c r="AO792" s="186" t="str">
        <f t="shared" si="415"/>
        <v/>
      </c>
      <c r="AP792" s="186" t="str">
        <f t="shared" si="416"/>
        <v/>
      </c>
      <c r="AQ792" s="186" t="str">
        <f>IF(AS792="","",IF(R792="Refreshment Beverage",ROUND(SUM(VLOOKUP(Q:Q,Rates!G$15:L$19,3,0)*(AS792-Y792-Z792-AA792)),4),ROUND(SUM(Rates!$K$8*AS792),4)))</f>
        <v/>
      </c>
      <c r="AR792" s="184" t="str">
        <f t="shared" si="417"/>
        <v/>
      </c>
      <c r="AS792" s="185" t="str">
        <f t="shared" si="418"/>
        <v/>
      </c>
      <c r="AT792" s="177" t="str">
        <f t="shared" si="419"/>
        <v/>
      </c>
      <c r="AU792" s="13" t="str">
        <f>IF(AX792="","",IF(R792="Refreshment Beverage",ROUND((BA792-Y792-Z792-AA792)*VLOOKUP(VALUE(Q792),Rates!G$15:L$19,3,0),4),ROUND(AW792*(VLOOKUP(VALUE(Q792),Rates!G:L,3,0)),4)))</f>
        <v/>
      </c>
      <c r="AV792" s="183" t="str">
        <f t="shared" si="420"/>
        <v/>
      </c>
      <c r="AW792" s="186" t="str">
        <f t="shared" si="421"/>
        <v/>
      </c>
      <c r="AX792" s="184" t="str">
        <f t="shared" si="422"/>
        <v/>
      </c>
      <c r="AY792" s="186" t="str">
        <f>IF(AX792="","",IF(R792="Refreshment Beverage",ROUND(SUM(AX792*Rates!K$19),4),ROUND(SUM(AX792*(Rates!J$8/100)),4)))</f>
        <v/>
      </c>
      <c r="AZ792" s="183" t="str">
        <f t="shared" si="423"/>
        <v/>
      </c>
      <c r="BA792" s="185" t="str">
        <f t="shared" si="424"/>
        <v/>
      </c>
      <c r="BD792" s="171"/>
      <c r="BE792" s="171"/>
      <c r="BF792" s="171"/>
      <c r="BG792" s="171"/>
    </row>
    <row r="793" spans="1:59" ht="15" customHeight="1" x14ac:dyDescent="0.3">
      <c r="A793" s="172"/>
      <c r="B793" s="172"/>
      <c r="C793" s="172"/>
      <c r="D793" s="173"/>
      <c r="E793" s="173"/>
      <c r="F793" s="173"/>
      <c r="G793" s="173"/>
      <c r="H793" s="173"/>
      <c r="I793" s="174"/>
      <c r="J793" s="175"/>
      <c r="K793" s="176" t="str">
        <f t="shared" si="396"/>
        <v/>
      </c>
      <c r="L793" s="177" t="str">
        <f t="shared" si="397"/>
        <v/>
      </c>
      <c r="M793" s="178" t="str">
        <f t="shared" si="398"/>
        <v/>
      </c>
      <c r="N793" s="44" t="str" cm="1">
        <f t="array" ref="N793">IFERROR(IF(_xlfn.SINGLE(A:A)="","",IF(R793="Beer",SUM(LOOKUP(2,1/(Rates!$B$3:$B$5&lt;=W793)/(Rates!$C$3:$C$5&gt;=W793),Rates!$D$3:$D$5)*(X793/100)*W793),IF(R793="Refreshment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44" t="str">
        <f t="shared" si="399"/>
        <v/>
      </c>
      <c r="P793" s="13"/>
      <c r="Q793" s="179" t="str">
        <f t="shared" si="400"/>
        <v/>
      </c>
      <c r="R793" s="180" t="str">
        <f t="shared" si="401"/>
        <v/>
      </c>
      <c r="S793" s="13" t="str">
        <f>IF(A793="","",IF(R793="Refreshment Beverage",VLOOKUP(VALUE(Q793),Rates!G$15:L$19,2,0),VLOOKUP(VALUE(Q793),Rates!G$4:L$8,2,0)))</f>
        <v/>
      </c>
      <c r="T793" s="13" t="str">
        <f t="shared" si="402"/>
        <v/>
      </c>
      <c r="U793" s="181" t="str">
        <f t="shared" si="403"/>
        <v/>
      </c>
      <c r="V793" s="13" t="str">
        <f t="shared" si="404"/>
        <v/>
      </c>
      <c r="W793" s="13" t="str">
        <f t="shared" si="405"/>
        <v/>
      </c>
      <c r="X793" s="182" t="str">
        <f t="shared" si="406"/>
        <v/>
      </c>
      <c r="Y793" s="183" t="str">
        <f>IF(A:A="","",IF(R793="Refreshment Beverage",VLOOKUP(Q793,Rates!G$15:L$19,6,0)*W793,VLOOKUP(Q793,Rates!G$4:L$12,6,0)*W793))</f>
        <v/>
      </c>
      <c r="Z793" s="183" t="str">
        <f t="shared" si="407"/>
        <v/>
      </c>
      <c r="AA793" s="17">
        <f t="shared" si="395"/>
        <v>0</v>
      </c>
      <c r="AB793" s="177" t="str" cm="1">
        <f t="array" ref="AB793">IF(_xlfn.SINGLE(A:A)="","",IF(R793="Refreshment Beverage","",IF(AND(R793="Beer",Q793=0),SUM(LOOKUP(2,1/(Rates!$B$15:$B$18&lt;=W793)/(Rates!$C$15:$C$18&gt;=W793),Rates!$D$15:$D$18)*W793),VLOOKUP(VALUE(_xlfn.SINGLE(Q:Q)),Rates!A:B,2,0)*W793)))</f>
        <v/>
      </c>
      <c r="AC793" s="177" t="str" cm="1">
        <f t="array" ref="AC793">IF(_xlfn.SINGLE(A:A)="","",IF(R793="Refreshment Beverage","",IF(AND(R793="Beer",Q793=0),SUM(LOOKUP(2,1/(Rates!$B$15:$B$18&lt;=W793)/(Rates!$C$15:$C$18&gt;=W793),Rates!$E$15:$E$18)*W793),VLOOKUP(VALUE(_xlfn.SINGLE(Q:Q)),Rates!A:C,3,0)*W793)))</f>
        <v/>
      </c>
      <c r="AD793" s="168">
        <f>IFERROR(IF(OR(Q793=1,Q793=2,Q793=3,Q793=4),VLOOKUP(Q793,Rates!$A$31:$B$34,2,0)*W793,IF(V793=1,VLOOKUP(U793,'REB BEV MIN MKUP'!B:E,4,0),IF(V793&gt;1,VLOOKUP(VALUE(W793),'REB BEV MIN MKUP'!O:Q,3,0),0))),0)</f>
        <v>0</v>
      </c>
      <c r="AE793" s="177" t="str">
        <f t="shared" si="408"/>
        <v/>
      </c>
      <c r="AF793" s="13" t="str">
        <f t="shared" si="409"/>
        <v/>
      </c>
      <c r="AG793" s="177" t="str">
        <f t="shared" si="410"/>
        <v/>
      </c>
      <c r="AH793" s="184" t="str">
        <f t="shared" si="411"/>
        <v/>
      </c>
      <c r="AI793" s="184" t="str">
        <f>IF(AE:AE="","",IF(R793="Refreshment Beverage",AK793*(Rates!J$19/100),ROUND(SUM(AH793*(Rates!$J$8/100)),4)))</f>
        <v/>
      </c>
      <c r="AJ793" s="183" t="str">
        <f t="shared" si="412"/>
        <v/>
      </c>
      <c r="AK793" s="185" t="str">
        <f t="shared" si="413"/>
        <v/>
      </c>
      <c r="AL793" s="177" t="str">
        <f t="shared" si="414"/>
        <v/>
      </c>
      <c r="AM793" s="13" t="str">
        <f>IF(AS793="","",IF(R793="Refreshment Beverage",ROUND(AS793*Rates!K$19,4),ROUND(AO793*(VLOOKUP(VALUE(Q793),Rates!G$4:L$12,3,0)),4)))</f>
        <v/>
      </c>
      <c r="AN793" s="183" t="str">
        <f>IF(AS793="","",IF(R793="Refreshment Beverage",AS793*(Rates!J$19/100),MAX(AM793,AB793)))</f>
        <v/>
      </c>
      <c r="AO793" s="186" t="str">
        <f t="shared" si="415"/>
        <v/>
      </c>
      <c r="AP793" s="186" t="str">
        <f t="shared" si="416"/>
        <v/>
      </c>
      <c r="AQ793" s="186" t="str">
        <f>IF(AS793="","",IF(R793="Refreshment Beverage",ROUND(SUM(VLOOKUP(Q:Q,Rates!G$15:L$19,3,0)*(AS793-Y793-Z793-AA793)),4),ROUND(SUM(Rates!$K$8*AS793),4)))</f>
        <v/>
      </c>
      <c r="AR793" s="184" t="str">
        <f t="shared" si="417"/>
        <v/>
      </c>
      <c r="AS793" s="185" t="str">
        <f t="shared" si="418"/>
        <v/>
      </c>
      <c r="AT793" s="177" t="str">
        <f t="shared" si="419"/>
        <v/>
      </c>
      <c r="AU793" s="13" t="str">
        <f>IF(AX793="","",IF(R793="Refreshment Beverage",ROUND((BA793-Y793-Z793-AA793)*VLOOKUP(VALUE(Q793),Rates!G$15:L$19,3,0),4),ROUND(AW793*(VLOOKUP(VALUE(Q793),Rates!G:L,3,0)),4)))</f>
        <v/>
      </c>
      <c r="AV793" s="183" t="str">
        <f t="shared" si="420"/>
        <v/>
      </c>
      <c r="AW793" s="186" t="str">
        <f t="shared" si="421"/>
        <v/>
      </c>
      <c r="AX793" s="184" t="str">
        <f t="shared" si="422"/>
        <v/>
      </c>
      <c r="AY793" s="186" t="str">
        <f>IF(AX793="","",IF(R793="Refreshment Beverage",ROUND(SUM(AX793*Rates!K$19),4),ROUND(SUM(AX793*(Rates!J$8/100)),4)))</f>
        <v/>
      </c>
      <c r="AZ793" s="183" t="str">
        <f t="shared" si="423"/>
        <v/>
      </c>
      <c r="BA793" s="185" t="str">
        <f t="shared" si="424"/>
        <v/>
      </c>
      <c r="BD793" s="171"/>
      <c r="BE793" s="171"/>
      <c r="BF793" s="171"/>
      <c r="BG793" s="171"/>
    </row>
    <row r="794" spans="1:59" ht="15" customHeight="1" x14ac:dyDescent="0.3">
      <c r="A794" s="172"/>
      <c r="B794" s="172"/>
      <c r="C794" s="172"/>
      <c r="D794" s="173"/>
      <c r="E794" s="173"/>
      <c r="F794" s="173"/>
      <c r="G794" s="173"/>
      <c r="H794" s="173"/>
      <c r="I794" s="174"/>
      <c r="J794" s="175"/>
      <c r="K794" s="176" t="str">
        <f t="shared" si="396"/>
        <v/>
      </c>
      <c r="L794" s="177" t="str">
        <f t="shared" si="397"/>
        <v/>
      </c>
      <c r="M794" s="178" t="str">
        <f t="shared" si="398"/>
        <v/>
      </c>
      <c r="N794" s="44" t="str" cm="1">
        <f t="array" ref="N794">IFERROR(IF(_xlfn.SINGLE(A:A)="","",IF(R794="Beer",SUM(LOOKUP(2,1/(Rates!$B$3:$B$5&lt;=W794)/(Rates!$C$3:$C$5&gt;=W794),Rates!$D$3:$D$5)*(X794/100)*W794),IF(R794="Refreshment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44" t="str">
        <f t="shared" si="399"/>
        <v/>
      </c>
      <c r="P794" s="13"/>
      <c r="Q794" s="179" t="str">
        <f t="shared" si="400"/>
        <v/>
      </c>
      <c r="R794" s="180" t="str">
        <f t="shared" si="401"/>
        <v/>
      </c>
      <c r="S794" s="13" t="str">
        <f>IF(A794="","",IF(R794="Refreshment Beverage",VLOOKUP(VALUE(Q794),Rates!G$15:L$19,2,0),VLOOKUP(VALUE(Q794),Rates!G$4:L$8,2,0)))</f>
        <v/>
      </c>
      <c r="T794" s="13" t="str">
        <f t="shared" si="402"/>
        <v/>
      </c>
      <c r="U794" s="181" t="str">
        <f t="shared" si="403"/>
        <v/>
      </c>
      <c r="V794" s="13" t="str">
        <f t="shared" si="404"/>
        <v/>
      </c>
      <c r="W794" s="13" t="str">
        <f t="shared" si="405"/>
        <v/>
      </c>
      <c r="X794" s="182" t="str">
        <f t="shared" si="406"/>
        <v/>
      </c>
      <c r="Y794" s="183" t="str">
        <f>IF(A:A="","",IF(R794="Refreshment Beverage",VLOOKUP(Q794,Rates!G$15:L$19,6,0)*W794,VLOOKUP(Q794,Rates!G$4:L$12,6,0)*W794))</f>
        <v/>
      </c>
      <c r="Z794" s="183" t="str">
        <f t="shared" si="407"/>
        <v/>
      </c>
      <c r="AA794" s="17">
        <f t="shared" si="395"/>
        <v>0</v>
      </c>
      <c r="AB794" s="177" t="str" cm="1">
        <f t="array" ref="AB794">IF(_xlfn.SINGLE(A:A)="","",IF(R794="Refreshment Beverage","",IF(AND(R794="Beer",Q794=0),SUM(LOOKUP(2,1/(Rates!$B$15:$B$18&lt;=W794)/(Rates!$C$15:$C$18&gt;=W794),Rates!$D$15:$D$18)*W794),VLOOKUP(VALUE(_xlfn.SINGLE(Q:Q)),Rates!A:B,2,0)*W794)))</f>
        <v/>
      </c>
      <c r="AC794" s="177" t="str" cm="1">
        <f t="array" ref="AC794">IF(_xlfn.SINGLE(A:A)="","",IF(R794="Refreshment Beverage","",IF(AND(R794="Beer",Q794=0),SUM(LOOKUP(2,1/(Rates!$B$15:$B$18&lt;=W794)/(Rates!$C$15:$C$18&gt;=W794),Rates!$E$15:$E$18)*W794),VLOOKUP(VALUE(_xlfn.SINGLE(Q:Q)),Rates!A:C,3,0)*W794)))</f>
        <v/>
      </c>
      <c r="AD794" s="168">
        <f>IFERROR(IF(OR(Q794=1,Q794=2,Q794=3,Q794=4),VLOOKUP(Q794,Rates!$A$31:$B$34,2,0)*W794,IF(V794=1,VLOOKUP(U794,'REB BEV MIN MKUP'!B:E,4,0),IF(V794&gt;1,VLOOKUP(VALUE(W794),'REB BEV MIN MKUP'!O:Q,3,0),0))),0)</f>
        <v>0</v>
      </c>
      <c r="AE794" s="177" t="str">
        <f t="shared" si="408"/>
        <v/>
      </c>
      <c r="AF794" s="13" t="str">
        <f t="shared" si="409"/>
        <v/>
      </c>
      <c r="AG794" s="177" t="str">
        <f t="shared" si="410"/>
        <v/>
      </c>
      <c r="AH794" s="184" t="str">
        <f t="shared" si="411"/>
        <v/>
      </c>
      <c r="AI794" s="184" t="str">
        <f>IF(AE:AE="","",IF(R794="Refreshment Beverage",AK794*(Rates!J$19/100),ROUND(SUM(AH794*(Rates!$J$8/100)),4)))</f>
        <v/>
      </c>
      <c r="AJ794" s="183" t="str">
        <f t="shared" si="412"/>
        <v/>
      </c>
      <c r="AK794" s="185" t="str">
        <f t="shared" si="413"/>
        <v/>
      </c>
      <c r="AL794" s="177" t="str">
        <f t="shared" si="414"/>
        <v/>
      </c>
      <c r="AM794" s="13" t="str">
        <f>IF(AS794="","",IF(R794="Refreshment Beverage",ROUND(AS794*Rates!K$19,4),ROUND(AO794*(VLOOKUP(VALUE(Q794),Rates!G$4:L$12,3,0)),4)))</f>
        <v/>
      </c>
      <c r="AN794" s="183" t="str">
        <f>IF(AS794="","",IF(R794="Refreshment Beverage",AS794*(Rates!J$19/100),MAX(AM794,AB794)))</f>
        <v/>
      </c>
      <c r="AO794" s="186" t="str">
        <f t="shared" si="415"/>
        <v/>
      </c>
      <c r="AP794" s="186" t="str">
        <f t="shared" si="416"/>
        <v/>
      </c>
      <c r="AQ794" s="186" t="str">
        <f>IF(AS794="","",IF(R794="Refreshment Beverage",ROUND(SUM(VLOOKUP(Q:Q,Rates!G$15:L$19,3,0)*(AS794-Y794-Z794-AA794)),4),ROUND(SUM(Rates!$K$8*AS794),4)))</f>
        <v/>
      </c>
      <c r="AR794" s="184" t="str">
        <f t="shared" si="417"/>
        <v/>
      </c>
      <c r="AS794" s="185" t="str">
        <f t="shared" si="418"/>
        <v/>
      </c>
      <c r="AT794" s="177" t="str">
        <f t="shared" si="419"/>
        <v/>
      </c>
      <c r="AU794" s="13" t="str">
        <f>IF(AX794="","",IF(R794="Refreshment Beverage",ROUND((BA794-Y794-Z794-AA794)*VLOOKUP(VALUE(Q794),Rates!G$15:L$19,3,0),4),ROUND(AW794*(VLOOKUP(VALUE(Q794),Rates!G:L,3,0)),4)))</f>
        <v/>
      </c>
      <c r="AV794" s="183" t="str">
        <f t="shared" si="420"/>
        <v/>
      </c>
      <c r="AW794" s="186" t="str">
        <f t="shared" si="421"/>
        <v/>
      </c>
      <c r="AX794" s="184" t="str">
        <f t="shared" si="422"/>
        <v/>
      </c>
      <c r="AY794" s="186" t="str">
        <f>IF(AX794="","",IF(R794="Refreshment Beverage",ROUND(SUM(AX794*Rates!K$19),4),ROUND(SUM(AX794*(Rates!J$8/100)),4)))</f>
        <v/>
      </c>
      <c r="AZ794" s="183" t="str">
        <f t="shared" si="423"/>
        <v/>
      </c>
      <c r="BA794" s="185" t="str">
        <f t="shared" si="424"/>
        <v/>
      </c>
      <c r="BD794" s="171"/>
      <c r="BE794" s="171"/>
      <c r="BF794" s="171"/>
      <c r="BG794" s="171"/>
    </row>
    <row r="795" spans="1:59" ht="15" customHeight="1" x14ac:dyDescent="0.3">
      <c r="A795" s="172"/>
      <c r="B795" s="172"/>
      <c r="C795" s="172"/>
      <c r="D795" s="173"/>
      <c r="E795" s="173"/>
      <c r="F795" s="173"/>
      <c r="G795" s="173"/>
      <c r="H795" s="173"/>
      <c r="I795" s="174"/>
      <c r="J795" s="175"/>
      <c r="K795" s="176" t="str">
        <f t="shared" si="396"/>
        <v/>
      </c>
      <c r="L795" s="177" t="str">
        <f t="shared" si="397"/>
        <v/>
      </c>
      <c r="M795" s="178" t="str">
        <f t="shared" si="398"/>
        <v/>
      </c>
      <c r="N795" s="44" t="str" cm="1">
        <f t="array" ref="N795">IFERROR(IF(_xlfn.SINGLE(A:A)="","",IF(R795="Beer",SUM(LOOKUP(2,1/(Rates!$B$3:$B$5&lt;=W795)/(Rates!$C$3:$C$5&gt;=W795),Rates!$D$3:$D$5)*(X795/100)*W795),IF(R795="Refreshment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44" t="str">
        <f t="shared" si="399"/>
        <v/>
      </c>
      <c r="P795" s="13"/>
      <c r="Q795" s="179" t="str">
        <f t="shared" si="400"/>
        <v/>
      </c>
      <c r="R795" s="180" t="str">
        <f t="shared" si="401"/>
        <v/>
      </c>
      <c r="S795" s="13" t="str">
        <f>IF(A795="","",IF(R795="Refreshment Beverage",VLOOKUP(VALUE(Q795),Rates!G$15:L$19,2,0),VLOOKUP(VALUE(Q795),Rates!G$4:L$8,2,0)))</f>
        <v/>
      </c>
      <c r="T795" s="13" t="str">
        <f t="shared" si="402"/>
        <v/>
      </c>
      <c r="U795" s="181" t="str">
        <f t="shared" si="403"/>
        <v/>
      </c>
      <c r="V795" s="13" t="str">
        <f t="shared" si="404"/>
        <v/>
      </c>
      <c r="W795" s="13" t="str">
        <f t="shared" si="405"/>
        <v/>
      </c>
      <c r="X795" s="182" t="str">
        <f t="shared" si="406"/>
        <v/>
      </c>
      <c r="Y795" s="183" t="str">
        <f>IF(A:A="","",IF(R795="Refreshment Beverage",VLOOKUP(Q795,Rates!G$15:L$19,6,0)*W795,VLOOKUP(Q795,Rates!G$4:L$12,6,0)*W795))</f>
        <v/>
      </c>
      <c r="Z795" s="183" t="str">
        <f t="shared" si="407"/>
        <v/>
      </c>
      <c r="AA795" s="17">
        <f t="shared" si="395"/>
        <v>0</v>
      </c>
      <c r="AB795" s="177" t="str" cm="1">
        <f t="array" ref="AB795">IF(_xlfn.SINGLE(A:A)="","",IF(R795="Refreshment Beverage","",IF(AND(R795="Beer",Q795=0),SUM(LOOKUP(2,1/(Rates!$B$15:$B$18&lt;=W795)/(Rates!$C$15:$C$18&gt;=W795),Rates!$D$15:$D$18)*W795),VLOOKUP(VALUE(_xlfn.SINGLE(Q:Q)),Rates!A:B,2,0)*W795)))</f>
        <v/>
      </c>
      <c r="AC795" s="177" t="str" cm="1">
        <f t="array" ref="AC795">IF(_xlfn.SINGLE(A:A)="","",IF(R795="Refreshment Beverage","",IF(AND(R795="Beer",Q795=0),SUM(LOOKUP(2,1/(Rates!$B$15:$B$18&lt;=W795)/(Rates!$C$15:$C$18&gt;=W795),Rates!$E$15:$E$18)*W795),VLOOKUP(VALUE(_xlfn.SINGLE(Q:Q)),Rates!A:C,3,0)*W795)))</f>
        <v/>
      </c>
      <c r="AD795" s="168">
        <f>IFERROR(IF(OR(Q795=1,Q795=2,Q795=3,Q795=4),VLOOKUP(Q795,Rates!$A$31:$B$34,2,0)*W795,IF(V795=1,VLOOKUP(U795,'REB BEV MIN MKUP'!B:E,4,0),IF(V795&gt;1,VLOOKUP(VALUE(W795),'REB BEV MIN MKUP'!O:Q,3,0),0))),0)</f>
        <v>0</v>
      </c>
      <c r="AE795" s="177" t="str">
        <f t="shared" si="408"/>
        <v/>
      </c>
      <c r="AF795" s="13" t="str">
        <f t="shared" si="409"/>
        <v/>
      </c>
      <c r="AG795" s="177" t="str">
        <f t="shared" si="410"/>
        <v/>
      </c>
      <c r="AH795" s="184" t="str">
        <f t="shared" si="411"/>
        <v/>
      </c>
      <c r="AI795" s="184" t="str">
        <f>IF(AE:AE="","",IF(R795="Refreshment Beverage",AK795*(Rates!J$19/100),ROUND(SUM(AH795*(Rates!$J$8/100)),4)))</f>
        <v/>
      </c>
      <c r="AJ795" s="183" t="str">
        <f t="shared" si="412"/>
        <v/>
      </c>
      <c r="AK795" s="185" t="str">
        <f t="shared" si="413"/>
        <v/>
      </c>
      <c r="AL795" s="177" t="str">
        <f t="shared" si="414"/>
        <v/>
      </c>
      <c r="AM795" s="13" t="str">
        <f>IF(AS795="","",IF(R795="Refreshment Beverage",ROUND(AS795*Rates!K$19,4),ROUND(AO795*(VLOOKUP(VALUE(Q795),Rates!G$4:L$12,3,0)),4)))</f>
        <v/>
      </c>
      <c r="AN795" s="183" t="str">
        <f>IF(AS795="","",IF(R795="Refreshment Beverage",AS795*(Rates!J$19/100),MAX(AM795,AB795)))</f>
        <v/>
      </c>
      <c r="AO795" s="186" t="str">
        <f t="shared" si="415"/>
        <v/>
      </c>
      <c r="AP795" s="186" t="str">
        <f t="shared" si="416"/>
        <v/>
      </c>
      <c r="AQ795" s="186" t="str">
        <f>IF(AS795="","",IF(R795="Refreshment Beverage",ROUND(SUM(VLOOKUP(Q:Q,Rates!G$15:L$19,3,0)*(AS795-Y795-Z795-AA795)),4),ROUND(SUM(Rates!$K$8*AS795),4)))</f>
        <v/>
      </c>
      <c r="AR795" s="184" t="str">
        <f t="shared" si="417"/>
        <v/>
      </c>
      <c r="AS795" s="185" t="str">
        <f t="shared" si="418"/>
        <v/>
      </c>
      <c r="AT795" s="177" t="str">
        <f t="shared" si="419"/>
        <v/>
      </c>
      <c r="AU795" s="13" t="str">
        <f>IF(AX795="","",IF(R795="Refreshment Beverage",ROUND((BA795-Y795-Z795-AA795)*VLOOKUP(VALUE(Q795),Rates!G$15:L$19,3,0),4),ROUND(AW795*(VLOOKUP(VALUE(Q795),Rates!G:L,3,0)),4)))</f>
        <v/>
      </c>
      <c r="AV795" s="183" t="str">
        <f t="shared" si="420"/>
        <v/>
      </c>
      <c r="AW795" s="186" t="str">
        <f t="shared" si="421"/>
        <v/>
      </c>
      <c r="AX795" s="184" t="str">
        <f t="shared" si="422"/>
        <v/>
      </c>
      <c r="AY795" s="186" t="str">
        <f>IF(AX795="","",IF(R795="Refreshment Beverage",ROUND(SUM(AX795*Rates!K$19),4),ROUND(SUM(AX795*(Rates!J$8/100)),4)))</f>
        <v/>
      </c>
      <c r="AZ795" s="183" t="str">
        <f t="shared" si="423"/>
        <v/>
      </c>
      <c r="BA795" s="185" t="str">
        <f t="shared" si="424"/>
        <v/>
      </c>
      <c r="BD795" s="171"/>
      <c r="BE795" s="171"/>
      <c r="BF795" s="171"/>
      <c r="BG795" s="171"/>
    </row>
    <row r="796" spans="1:59" ht="15" customHeight="1" x14ac:dyDescent="0.3">
      <c r="A796" s="172"/>
      <c r="B796" s="172"/>
      <c r="C796" s="172"/>
      <c r="D796" s="173"/>
      <c r="E796" s="173"/>
      <c r="F796" s="173"/>
      <c r="G796" s="173"/>
      <c r="H796" s="173"/>
      <c r="I796" s="174"/>
      <c r="J796" s="175"/>
      <c r="K796" s="176" t="str">
        <f t="shared" si="396"/>
        <v/>
      </c>
      <c r="L796" s="177" t="str">
        <f t="shared" si="397"/>
        <v/>
      </c>
      <c r="M796" s="178" t="str">
        <f t="shared" si="398"/>
        <v/>
      </c>
      <c r="N796" s="44" t="str" cm="1">
        <f t="array" ref="N796">IFERROR(IF(_xlfn.SINGLE(A:A)="","",IF(R796="Beer",SUM(LOOKUP(2,1/(Rates!$B$3:$B$5&lt;=W796)/(Rates!$C$3:$C$5&gt;=W796),Rates!$D$3:$D$5)*(X796/100)*W796),IF(R796="Refreshment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44" t="str">
        <f t="shared" si="399"/>
        <v/>
      </c>
      <c r="P796" s="13"/>
      <c r="Q796" s="179" t="str">
        <f t="shared" si="400"/>
        <v/>
      </c>
      <c r="R796" s="180" t="str">
        <f t="shared" si="401"/>
        <v/>
      </c>
      <c r="S796" s="13" t="str">
        <f>IF(A796="","",IF(R796="Refreshment Beverage",VLOOKUP(VALUE(Q796),Rates!G$15:L$19,2,0),VLOOKUP(VALUE(Q796),Rates!G$4:L$8,2,0)))</f>
        <v/>
      </c>
      <c r="T796" s="13" t="str">
        <f t="shared" si="402"/>
        <v/>
      </c>
      <c r="U796" s="181" t="str">
        <f t="shared" si="403"/>
        <v/>
      </c>
      <c r="V796" s="13" t="str">
        <f t="shared" si="404"/>
        <v/>
      </c>
      <c r="W796" s="13" t="str">
        <f t="shared" si="405"/>
        <v/>
      </c>
      <c r="X796" s="182" t="str">
        <f t="shared" si="406"/>
        <v/>
      </c>
      <c r="Y796" s="183" t="str">
        <f>IF(A:A="","",IF(R796="Refreshment Beverage",VLOOKUP(Q796,Rates!G$15:L$19,6,0)*W796,VLOOKUP(Q796,Rates!G$4:L$12,6,0)*W796))</f>
        <v/>
      </c>
      <c r="Z796" s="183" t="str">
        <f t="shared" si="407"/>
        <v/>
      </c>
      <c r="AA796" s="17">
        <f t="shared" si="395"/>
        <v>0</v>
      </c>
      <c r="AB796" s="177" t="str" cm="1">
        <f t="array" ref="AB796">IF(_xlfn.SINGLE(A:A)="","",IF(R796="Refreshment Beverage","",IF(AND(R796="Beer",Q796=0),SUM(LOOKUP(2,1/(Rates!$B$15:$B$18&lt;=W796)/(Rates!$C$15:$C$18&gt;=W796),Rates!$D$15:$D$18)*W796),VLOOKUP(VALUE(_xlfn.SINGLE(Q:Q)),Rates!A:B,2,0)*W796)))</f>
        <v/>
      </c>
      <c r="AC796" s="177" t="str" cm="1">
        <f t="array" ref="AC796">IF(_xlfn.SINGLE(A:A)="","",IF(R796="Refreshment Beverage","",IF(AND(R796="Beer",Q796=0),SUM(LOOKUP(2,1/(Rates!$B$15:$B$18&lt;=W796)/(Rates!$C$15:$C$18&gt;=W796),Rates!$E$15:$E$18)*W796),VLOOKUP(VALUE(_xlfn.SINGLE(Q:Q)),Rates!A:C,3,0)*W796)))</f>
        <v/>
      </c>
      <c r="AD796" s="168">
        <f>IFERROR(IF(OR(Q796=1,Q796=2,Q796=3,Q796=4),VLOOKUP(Q796,Rates!$A$31:$B$34,2,0)*W796,IF(V796=1,VLOOKUP(U796,'REB BEV MIN MKUP'!B:E,4,0),IF(V796&gt;1,VLOOKUP(VALUE(W796),'REB BEV MIN MKUP'!O:Q,3,0),0))),0)</f>
        <v>0</v>
      </c>
      <c r="AE796" s="177" t="str">
        <f t="shared" si="408"/>
        <v/>
      </c>
      <c r="AF796" s="13" t="str">
        <f t="shared" si="409"/>
        <v/>
      </c>
      <c r="AG796" s="177" t="str">
        <f t="shared" si="410"/>
        <v/>
      </c>
      <c r="AH796" s="184" t="str">
        <f t="shared" si="411"/>
        <v/>
      </c>
      <c r="AI796" s="184" t="str">
        <f>IF(AE:AE="","",IF(R796="Refreshment Beverage",AK796*(Rates!J$19/100),ROUND(SUM(AH796*(Rates!$J$8/100)),4)))</f>
        <v/>
      </c>
      <c r="AJ796" s="183" t="str">
        <f t="shared" si="412"/>
        <v/>
      </c>
      <c r="AK796" s="185" t="str">
        <f t="shared" si="413"/>
        <v/>
      </c>
      <c r="AL796" s="177" t="str">
        <f t="shared" si="414"/>
        <v/>
      </c>
      <c r="AM796" s="13" t="str">
        <f>IF(AS796="","",IF(R796="Refreshment Beverage",ROUND(AS796*Rates!K$19,4),ROUND(AO796*(VLOOKUP(VALUE(Q796),Rates!G$4:L$12,3,0)),4)))</f>
        <v/>
      </c>
      <c r="AN796" s="183" t="str">
        <f>IF(AS796="","",IF(R796="Refreshment Beverage",AS796*(Rates!J$19/100),MAX(AM796,AB796)))</f>
        <v/>
      </c>
      <c r="AO796" s="186" t="str">
        <f t="shared" si="415"/>
        <v/>
      </c>
      <c r="AP796" s="186" t="str">
        <f t="shared" si="416"/>
        <v/>
      </c>
      <c r="AQ796" s="186" t="str">
        <f>IF(AS796="","",IF(R796="Refreshment Beverage",ROUND(SUM(VLOOKUP(Q:Q,Rates!G$15:L$19,3,0)*(AS796-Y796-Z796-AA796)),4),ROUND(SUM(Rates!$K$8*AS796),4)))</f>
        <v/>
      </c>
      <c r="AR796" s="184" t="str">
        <f t="shared" si="417"/>
        <v/>
      </c>
      <c r="AS796" s="185" t="str">
        <f t="shared" si="418"/>
        <v/>
      </c>
      <c r="AT796" s="177" t="str">
        <f t="shared" si="419"/>
        <v/>
      </c>
      <c r="AU796" s="13" t="str">
        <f>IF(AX796="","",IF(R796="Refreshment Beverage",ROUND((BA796-Y796-Z796-AA796)*VLOOKUP(VALUE(Q796),Rates!G$15:L$19,3,0),4),ROUND(AW796*(VLOOKUP(VALUE(Q796),Rates!G:L,3,0)),4)))</f>
        <v/>
      </c>
      <c r="AV796" s="183" t="str">
        <f t="shared" si="420"/>
        <v/>
      </c>
      <c r="AW796" s="186" t="str">
        <f t="shared" si="421"/>
        <v/>
      </c>
      <c r="AX796" s="184" t="str">
        <f t="shared" si="422"/>
        <v/>
      </c>
      <c r="AY796" s="186" t="str">
        <f>IF(AX796="","",IF(R796="Refreshment Beverage",ROUND(SUM(AX796*Rates!K$19),4),ROUND(SUM(AX796*(Rates!J$8/100)),4)))</f>
        <v/>
      </c>
      <c r="AZ796" s="183" t="str">
        <f t="shared" si="423"/>
        <v/>
      </c>
      <c r="BA796" s="185" t="str">
        <f t="shared" si="424"/>
        <v/>
      </c>
      <c r="BD796" s="171"/>
      <c r="BE796" s="171"/>
      <c r="BF796" s="171"/>
      <c r="BG796" s="171"/>
    </row>
    <row r="797" spans="1:59" ht="15" customHeight="1" x14ac:dyDescent="0.3">
      <c r="A797" s="172"/>
      <c r="B797" s="172"/>
      <c r="C797" s="172"/>
      <c r="D797" s="173"/>
      <c r="E797" s="173"/>
      <c r="F797" s="173"/>
      <c r="G797" s="173"/>
      <c r="H797" s="173"/>
      <c r="I797" s="174"/>
      <c r="J797" s="175"/>
      <c r="K797" s="176" t="str">
        <f t="shared" si="396"/>
        <v/>
      </c>
      <c r="L797" s="177" t="str">
        <f t="shared" si="397"/>
        <v/>
      </c>
      <c r="M797" s="178" t="str">
        <f t="shared" si="398"/>
        <v/>
      </c>
      <c r="N797" s="44" t="str" cm="1">
        <f t="array" ref="N797">IFERROR(IF(_xlfn.SINGLE(A:A)="","",IF(R797="Beer",SUM(LOOKUP(2,1/(Rates!$B$3:$B$5&lt;=W797)/(Rates!$C$3:$C$5&gt;=W797),Rates!$D$3:$D$5)*(X797/100)*W797),IF(R797="Refreshment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44" t="str">
        <f t="shared" si="399"/>
        <v/>
      </c>
      <c r="P797" s="13"/>
      <c r="Q797" s="179" t="str">
        <f t="shared" si="400"/>
        <v/>
      </c>
      <c r="R797" s="180" t="str">
        <f t="shared" si="401"/>
        <v/>
      </c>
      <c r="S797" s="13" t="str">
        <f>IF(A797="","",IF(R797="Refreshment Beverage",VLOOKUP(VALUE(Q797),Rates!G$15:L$19,2,0),VLOOKUP(VALUE(Q797),Rates!G$4:L$8,2,0)))</f>
        <v/>
      </c>
      <c r="T797" s="13" t="str">
        <f t="shared" si="402"/>
        <v/>
      </c>
      <c r="U797" s="181" t="str">
        <f t="shared" si="403"/>
        <v/>
      </c>
      <c r="V797" s="13" t="str">
        <f t="shared" si="404"/>
        <v/>
      </c>
      <c r="W797" s="13" t="str">
        <f t="shared" si="405"/>
        <v/>
      </c>
      <c r="X797" s="182" t="str">
        <f t="shared" si="406"/>
        <v/>
      </c>
      <c r="Y797" s="183" t="str">
        <f>IF(A:A="","",IF(R797="Refreshment Beverage",VLOOKUP(Q797,Rates!G$15:L$19,6,0)*W797,VLOOKUP(Q797,Rates!G$4:L$12,6,0)*W797))</f>
        <v/>
      </c>
      <c r="Z797" s="183" t="str">
        <f t="shared" si="407"/>
        <v/>
      </c>
      <c r="AA797" s="17">
        <f t="shared" si="395"/>
        <v>0</v>
      </c>
      <c r="AB797" s="177" t="str" cm="1">
        <f t="array" ref="AB797">IF(_xlfn.SINGLE(A:A)="","",IF(R797="Refreshment Beverage","",IF(AND(R797="Beer",Q797=0),SUM(LOOKUP(2,1/(Rates!$B$15:$B$18&lt;=W797)/(Rates!$C$15:$C$18&gt;=W797),Rates!$D$15:$D$18)*W797),VLOOKUP(VALUE(_xlfn.SINGLE(Q:Q)),Rates!A:B,2,0)*W797)))</f>
        <v/>
      </c>
      <c r="AC797" s="177" t="str" cm="1">
        <f t="array" ref="AC797">IF(_xlfn.SINGLE(A:A)="","",IF(R797="Refreshment Beverage","",IF(AND(R797="Beer",Q797=0),SUM(LOOKUP(2,1/(Rates!$B$15:$B$18&lt;=W797)/(Rates!$C$15:$C$18&gt;=W797),Rates!$E$15:$E$18)*W797),VLOOKUP(VALUE(_xlfn.SINGLE(Q:Q)),Rates!A:C,3,0)*W797)))</f>
        <v/>
      </c>
      <c r="AD797" s="168">
        <f>IFERROR(IF(OR(Q797=1,Q797=2,Q797=3,Q797=4),VLOOKUP(Q797,Rates!$A$31:$B$34,2,0)*W797,IF(V797=1,VLOOKUP(U797,'REB BEV MIN MKUP'!B:E,4,0),IF(V797&gt;1,VLOOKUP(VALUE(W797),'REB BEV MIN MKUP'!O:Q,3,0),0))),0)</f>
        <v>0</v>
      </c>
      <c r="AE797" s="177" t="str">
        <f t="shared" si="408"/>
        <v/>
      </c>
      <c r="AF797" s="13" t="str">
        <f t="shared" si="409"/>
        <v/>
      </c>
      <c r="AG797" s="177" t="str">
        <f t="shared" si="410"/>
        <v/>
      </c>
      <c r="AH797" s="184" t="str">
        <f t="shared" si="411"/>
        <v/>
      </c>
      <c r="AI797" s="184" t="str">
        <f>IF(AE:AE="","",IF(R797="Refreshment Beverage",AK797*(Rates!J$19/100),ROUND(SUM(AH797*(Rates!$J$8/100)),4)))</f>
        <v/>
      </c>
      <c r="AJ797" s="183" t="str">
        <f t="shared" si="412"/>
        <v/>
      </c>
      <c r="AK797" s="185" t="str">
        <f t="shared" si="413"/>
        <v/>
      </c>
      <c r="AL797" s="177" t="str">
        <f t="shared" si="414"/>
        <v/>
      </c>
      <c r="AM797" s="13" t="str">
        <f>IF(AS797="","",IF(R797="Refreshment Beverage",ROUND(AS797*Rates!K$19,4),ROUND(AO797*(VLOOKUP(VALUE(Q797),Rates!G$4:L$12,3,0)),4)))</f>
        <v/>
      </c>
      <c r="AN797" s="183" t="str">
        <f>IF(AS797="","",IF(R797="Refreshment Beverage",AS797*(Rates!J$19/100),MAX(AM797,AB797)))</f>
        <v/>
      </c>
      <c r="AO797" s="186" t="str">
        <f t="shared" si="415"/>
        <v/>
      </c>
      <c r="AP797" s="186" t="str">
        <f t="shared" si="416"/>
        <v/>
      </c>
      <c r="AQ797" s="186" t="str">
        <f>IF(AS797="","",IF(R797="Refreshment Beverage",ROUND(SUM(VLOOKUP(Q:Q,Rates!G$15:L$19,3,0)*(AS797-Y797-Z797-AA797)),4),ROUND(SUM(Rates!$K$8*AS797),4)))</f>
        <v/>
      </c>
      <c r="AR797" s="184" t="str">
        <f t="shared" si="417"/>
        <v/>
      </c>
      <c r="AS797" s="185" t="str">
        <f t="shared" si="418"/>
        <v/>
      </c>
      <c r="AT797" s="177" t="str">
        <f t="shared" si="419"/>
        <v/>
      </c>
      <c r="AU797" s="13" t="str">
        <f>IF(AX797="","",IF(R797="Refreshment Beverage",ROUND((BA797-Y797-Z797-AA797)*VLOOKUP(VALUE(Q797),Rates!G$15:L$19,3,0),4),ROUND(AW797*(VLOOKUP(VALUE(Q797),Rates!G:L,3,0)),4)))</f>
        <v/>
      </c>
      <c r="AV797" s="183" t="str">
        <f t="shared" si="420"/>
        <v/>
      </c>
      <c r="AW797" s="186" t="str">
        <f t="shared" si="421"/>
        <v/>
      </c>
      <c r="AX797" s="184" t="str">
        <f t="shared" si="422"/>
        <v/>
      </c>
      <c r="AY797" s="186" t="str">
        <f>IF(AX797="","",IF(R797="Refreshment Beverage",ROUND(SUM(AX797*Rates!K$19),4),ROUND(SUM(AX797*(Rates!J$8/100)),4)))</f>
        <v/>
      </c>
      <c r="AZ797" s="183" t="str">
        <f t="shared" si="423"/>
        <v/>
      </c>
      <c r="BA797" s="185" t="str">
        <f t="shared" si="424"/>
        <v/>
      </c>
      <c r="BD797" s="171"/>
      <c r="BE797" s="171"/>
      <c r="BF797" s="171"/>
      <c r="BG797" s="171"/>
    </row>
    <row r="798" spans="1:59" ht="15" customHeight="1" x14ac:dyDescent="0.3">
      <c r="A798" s="172"/>
      <c r="B798" s="172"/>
      <c r="C798" s="172"/>
      <c r="D798" s="173"/>
      <c r="E798" s="173"/>
      <c r="F798" s="173"/>
      <c r="G798" s="173"/>
      <c r="H798" s="173"/>
      <c r="I798" s="174"/>
      <c r="J798" s="175"/>
      <c r="K798" s="176" t="str">
        <f t="shared" si="396"/>
        <v/>
      </c>
      <c r="L798" s="177" t="str">
        <f t="shared" si="397"/>
        <v/>
      </c>
      <c r="M798" s="178" t="str">
        <f t="shared" si="398"/>
        <v/>
      </c>
      <c r="N798" s="44" t="str" cm="1">
        <f t="array" ref="N798">IFERROR(IF(_xlfn.SINGLE(A:A)="","",IF(R798="Beer",SUM(LOOKUP(2,1/(Rates!$B$3:$B$5&lt;=W798)/(Rates!$C$3:$C$5&gt;=W798),Rates!$D$3:$D$5)*(X798/100)*W798),IF(R798="Refreshment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44" t="str">
        <f t="shared" si="399"/>
        <v/>
      </c>
      <c r="P798" s="13"/>
      <c r="Q798" s="179" t="str">
        <f t="shared" si="400"/>
        <v/>
      </c>
      <c r="R798" s="180" t="str">
        <f t="shared" si="401"/>
        <v/>
      </c>
      <c r="S798" s="13" t="str">
        <f>IF(A798="","",IF(R798="Refreshment Beverage",VLOOKUP(VALUE(Q798),Rates!G$15:L$19,2,0),VLOOKUP(VALUE(Q798),Rates!G$4:L$8,2,0)))</f>
        <v/>
      </c>
      <c r="T798" s="13" t="str">
        <f t="shared" si="402"/>
        <v/>
      </c>
      <c r="U798" s="181" t="str">
        <f t="shared" si="403"/>
        <v/>
      </c>
      <c r="V798" s="13" t="str">
        <f t="shared" si="404"/>
        <v/>
      </c>
      <c r="W798" s="13" t="str">
        <f t="shared" si="405"/>
        <v/>
      </c>
      <c r="X798" s="182" t="str">
        <f t="shared" si="406"/>
        <v/>
      </c>
      <c r="Y798" s="183" t="str">
        <f>IF(A:A="","",IF(R798="Refreshment Beverage",VLOOKUP(Q798,Rates!G$15:L$19,6,0)*W798,VLOOKUP(Q798,Rates!G$4:L$12,6,0)*W798))</f>
        <v/>
      </c>
      <c r="Z798" s="183" t="str">
        <f t="shared" si="407"/>
        <v/>
      </c>
      <c r="AA798" s="17">
        <f t="shared" si="395"/>
        <v>0</v>
      </c>
      <c r="AB798" s="177" t="str" cm="1">
        <f t="array" ref="AB798">IF(_xlfn.SINGLE(A:A)="","",IF(R798="Refreshment Beverage","",IF(AND(R798="Beer",Q798=0),SUM(LOOKUP(2,1/(Rates!$B$15:$B$18&lt;=W798)/(Rates!$C$15:$C$18&gt;=W798),Rates!$D$15:$D$18)*W798),VLOOKUP(VALUE(_xlfn.SINGLE(Q:Q)),Rates!A:B,2,0)*W798)))</f>
        <v/>
      </c>
      <c r="AC798" s="177" t="str" cm="1">
        <f t="array" ref="AC798">IF(_xlfn.SINGLE(A:A)="","",IF(R798="Refreshment Beverage","",IF(AND(R798="Beer",Q798=0),SUM(LOOKUP(2,1/(Rates!$B$15:$B$18&lt;=W798)/(Rates!$C$15:$C$18&gt;=W798),Rates!$E$15:$E$18)*W798),VLOOKUP(VALUE(_xlfn.SINGLE(Q:Q)),Rates!A:C,3,0)*W798)))</f>
        <v/>
      </c>
      <c r="AD798" s="168">
        <f>IFERROR(IF(OR(Q798=1,Q798=2,Q798=3,Q798=4),VLOOKUP(Q798,Rates!$A$31:$B$34,2,0)*W798,IF(V798=1,VLOOKUP(U798,'REB BEV MIN MKUP'!B:E,4,0),IF(V798&gt;1,VLOOKUP(VALUE(W798),'REB BEV MIN MKUP'!O:Q,3,0),0))),0)</f>
        <v>0</v>
      </c>
      <c r="AE798" s="177" t="str">
        <f t="shared" si="408"/>
        <v/>
      </c>
      <c r="AF798" s="13" t="str">
        <f t="shared" si="409"/>
        <v/>
      </c>
      <c r="AG798" s="177" t="str">
        <f t="shared" si="410"/>
        <v/>
      </c>
      <c r="AH798" s="184" t="str">
        <f t="shared" si="411"/>
        <v/>
      </c>
      <c r="AI798" s="184" t="str">
        <f>IF(AE:AE="","",IF(R798="Refreshment Beverage",AK798*(Rates!J$19/100),ROUND(SUM(AH798*(Rates!$J$8/100)),4)))</f>
        <v/>
      </c>
      <c r="AJ798" s="183" t="str">
        <f t="shared" si="412"/>
        <v/>
      </c>
      <c r="AK798" s="185" t="str">
        <f t="shared" si="413"/>
        <v/>
      </c>
      <c r="AL798" s="177" t="str">
        <f t="shared" si="414"/>
        <v/>
      </c>
      <c r="AM798" s="13" t="str">
        <f>IF(AS798="","",IF(R798="Refreshment Beverage",ROUND(AS798*Rates!K$19,4),ROUND(AO798*(VLOOKUP(VALUE(Q798),Rates!G$4:L$12,3,0)),4)))</f>
        <v/>
      </c>
      <c r="AN798" s="183" t="str">
        <f>IF(AS798="","",IF(R798="Refreshment Beverage",AS798*(Rates!J$19/100),MAX(AM798,AB798)))</f>
        <v/>
      </c>
      <c r="AO798" s="186" t="str">
        <f t="shared" si="415"/>
        <v/>
      </c>
      <c r="AP798" s="186" t="str">
        <f t="shared" si="416"/>
        <v/>
      </c>
      <c r="AQ798" s="186" t="str">
        <f>IF(AS798="","",IF(R798="Refreshment Beverage",ROUND(SUM(VLOOKUP(Q:Q,Rates!G$15:L$19,3,0)*(AS798-Y798-Z798-AA798)),4),ROUND(SUM(Rates!$K$8*AS798),4)))</f>
        <v/>
      </c>
      <c r="AR798" s="184" t="str">
        <f t="shared" si="417"/>
        <v/>
      </c>
      <c r="AS798" s="185" t="str">
        <f t="shared" si="418"/>
        <v/>
      </c>
      <c r="AT798" s="177" t="str">
        <f t="shared" si="419"/>
        <v/>
      </c>
      <c r="AU798" s="13" t="str">
        <f>IF(AX798="","",IF(R798="Refreshment Beverage",ROUND((BA798-Y798-Z798-AA798)*VLOOKUP(VALUE(Q798),Rates!G$15:L$19,3,0),4),ROUND(AW798*(VLOOKUP(VALUE(Q798),Rates!G:L,3,0)),4)))</f>
        <v/>
      </c>
      <c r="AV798" s="183" t="str">
        <f t="shared" si="420"/>
        <v/>
      </c>
      <c r="AW798" s="186" t="str">
        <f t="shared" si="421"/>
        <v/>
      </c>
      <c r="AX798" s="184" t="str">
        <f t="shared" si="422"/>
        <v/>
      </c>
      <c r="AY798" s="186" t="str">
        <f>IF(AX798="","",IF(R798="Refreshment Beverage",ROUND(SUM(AX798*Rates!K$19),4),ROUND(SUM(AX798*(Rates!J$8/100)),4)))</f>
        <v/>
      </c>
      <c r="AZ798" s="183" t="str">
        <f t="shared" si="423"/>
        <v/>
      </c>
      <c r="BA798" s="185" t="str">
        <f t="shared" si="424"/>
        <v/>
      </c>
      <c r="BD798" s="171"/>
      <c r="BE798" s="171"/>
      <c r="BF798" s="171"/>
      <c r="BG798" s="171"/>
    </row>
    <row r="799" spans="1:59" ht="15" customHeight="1" x14ac:dyDescent="0.3">
      <c r="A799" s="172"/>
      <c r="B799" s="172"/>
      <c r="C799" s="172"/>
      <c r="D799" s="173"/>
      <c r="E799" s="173"/>
      <c r="F799" s="173"/>
      <c r="G799" s="173"/>
      <c r="H799" s="173"/>
      <c r="I799" s="174"/>
      <c r="J799" s="175"/>
      <c r="K799" s="176" t="str">
        <f t="shared" si="396"/>
        <v/>
      </c>
      <c r="L799" s="177" t="str">
        <f t="shared" si="397"/>
        <v/>
      </c>
      <c r="M799" s="178" t="str">
        <f t="shared" si="398"/>
        <v/>
      </c>
      <c r="N799" s="44" t="str" cm="1">
        <f t="array" ref="N799">IFERROR(IF(_xlfn.SINGLE(A:A)="","",IF(R799="Beer",SUM(LOOKUP(2,1/(Rates!$B$3:$B$5&lt;=W799)/(Rates!$C$3:$C$5&gt;=W799),Rates!$D$3:$D$5)*(X799/100)*W799),IF(R799="Refreshment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44" t="str">
        <f t="shared" si="399"/>
        <v/>
      </c>
      <c r="P799" s="13"/>
      <c r="Q799" s="179" t="str">
        <f t="shared" si="400"/>
        <v/>
      </c>
      <c r="R799" s="180" t="str">
        <f t="shared" si="401"/>
        <v/>
      </c>
      <c r="S799" s="13" t="str">
        <f>IF(A799="","",IF(R799="Refreshment Beverage",VLOOKUP(VALUE(Q799),Rates!G$15:L$19,2,0),VLOOKUP(VALUE(Q799),Rates!G$4:L$8,2,0)))</f>
        <v/>
      </c>
      <c r="T799" s="13" t="str">
        <f t="shared" si="402"/>
        <v/>
      </c>
      <c r="U799" s="181" t="str">
        <f t="shared" si="403"/>
        <v/>
      </c>
      <c r="V799" s="13" t="str">
        <f t="shared" si="404"/>
        <v/>
      </c>
      <c r="W799" s="13" t="str">
        <f t="shared" si="405"/>
        <v/>
      </c>
      <c r="X799" s="182" t="str">
        <f t="shared" si="406"/>
        <v/>
      </c>
      <c r="Y799" s="183" t="str">
        <f>IF(A:A="","",IF(R799="Refreshment Beverage",VLOOKUP(Q799,Rates!G$15:L$19,6,0)*W799,VLOOKUP(Q799,Rates!G$4:L$12,6,0)*W799))</f>
        <v/>
      </c>
      <c r="Z799" s="183" t="str">
        <f t="shared" si="407"/>
        <v/>
      </c>
      <c r="AA799" s="17">
        <f t="shared" si="395"/>
        <v>0</v>
      </c>
      <c r="AB799" s="177" t="str" cm="1">
        <f t="array" ref="AB799">IF(_xlfn.SINGLE(A:A)="","",IF(R799="Refreshment Beverage","",IF(AND(R799="Beer",Q799=0),SUM(LOOKUP(2,1/(Rates!$B$15:$B$18&lt;=W799)/(Rates!$C$15:$C$18&gt;=W799),Rates!$D$15:$D$18)*W799),VLOOKUP(VALUE(_xlfn.SINGLE(Q:Q)),Rates!A:B,2,0)*W799)))</f>
        <v/>
      </c>
      <c r="AC799" s="177" t="str" cm="1">
        <f t="array" ref="AC799">IF(_xlfn.SINGLE(A:A)="","",IF(R799="Refreshment Beverage","",IF(AND(R799="Beer",Q799=0),SUM(LOOKUP(2,1/(Rates!$B$15:$B$18&lt;=W799)/(Rates!$C$15:$C$18&gt;=W799),Rates!$E$15:$E$18)*W799),VLOOKUP(VALUE(_xlfn.SINGLE(Q:Q)),Rates!A:C,3,0)*W799)))</f>
        <v/>
      </c>
      <c r="AD799" s="168">
        <f>IFERROR(IF(OR(Q799=1,Q799=2,Q799=3,Q799=4),VLOOKUP(Q799,Rates!$A$31:$B$34,2,0)*W799,IF(V799=1,VLOOKUP(U799,'REB BEV MIN MKUP'!B:E,4,0),IF(V799&gt;1,VLOOKUP(VALUE(W799),'REB BEV MIN MKUP'!O:Q,3,0),0))),0)</f>
        <v>0</v>
      </c>
      <c r="AE799" s="177" t="str">
        <f t="shared" si="408"/>
        <v/>
      </c>
      <c r="AF799" s="13" t="str">
        <f t="shared" si="409"/>
        <v/>
      </c>
      <c r="AG799" s="177" t="str">
        <f t="shared" si="410"/>
        <v/>
      </c>
      <c r="AH799" s="184" t="str">
        <f t="shared" si="411"/>
        <v/>
      </c>
      <c r="AI799" s="184" t="str">
        <f>IF(AE:AE="","",IF(R799="Refreshment Beverage",AK799*(Rates!J$19/100),ROUND(SUM(AH799*(Rates!$J$8/100)),4)))</f>
        <v/>
      </c>
      <c r="AJ799" s="183" t="str">
        <f t="shared" si="412"/>
        <v/>
      </c>
      <c r="AK799" s="185" t="str">
        <f t="shared" si="413"/>
        <v/>
      </c>
      <c r="AL799" s="177" t="str">
        <f t="shared" si="414"/>
        <v/>
      </c>
      <c r="AM799" s="13" t="str">
        <f>IF(AS799="","",IF(R799="Refreshment Beverage",ROUND(AS799*Rates!K$19,4),ROUND(AO799*(VLOOKUP(VALUE(Q799),Rates!G$4:L$12,3,0)),4)))</f>
        <v/>
      </c>
      <c r="AN799" s="183" t="str">
        <f>IF(AS799="","",IF(R799="Refreshment Beverage",AS799*(Rates!J$19/100),MAX(AM799,AB799)))</f>
        <v/>
      </c>
      <c r="AO799" s="186" t="str">
        <f t="shared" si="415"/>
        <v/>
      </c>
      <c r="AP799" s="186" t="str">
        <f t="shared" si="416"/>
        <v/>
      </c>
      <c r="AQ799" s="186" t="str">
        <f>IF(AS799="","",IF(R799="Refreshment Beverage",ROUND(SUM(VLOOKUP(Q:Q,Rates!G$15:L$19,3,0)*(AS799-Y799-Z799-AA799)),4),ROUND(SUM(Rates!$K$8*AS799),4)))</f>
        <v/>
      </c>
      <c r="AR799" s="184" t="str">
        <f t="shared" si="417"/>
        <v/>
      </c>
      <c r="AS799" s="185" t="str">
        <f t="shared" si="418"/>
        <v/>
      </c>
      <c r="AT799" s="177" t="str">
        <f t="shared" si="419"/>
        <v/>
      </c>
      <c r="AU799" s="13" t="str">
        <f>IF(AX799="","",IF(R799="Refreshment Beverage",ROUND((BA799-Y799-Z799-AA799)*VLOOKUP(VALUE(Q799),Rates!G$15:L$19,3,0),4),ROUND(AW799*(VLOOKUP(VALUE(Q799),Rates!G:L,3,0)),4)))</f>
        <v/>
      </c>
      <c r="AV799" s="183" t="str">
        <f t="shared" si="420"/>
        <v/>
      </c>
      <c r="AW799" s="186" t="str">
        <f t="shared" si="421"/>
        <v/>
      </c>
      <c r="AX799" s="184" t="str">
        <f t="shared" si="422"/>
        <v/>
      </c>
      <c r="AY799" s="186" t="str">
        <f>IF(AX799="","",IF(R799="Refreshment Beverage",ROUND(SUM(AX799*Rates!K$19),4),ROUND(SUM(AX799*(Rates!J$8/100)),4)))</f>
        <v/>
      </c>
      <c r="AZ799" s="183" t="str">
        <f t="shared" si="423"/>
        <v/>
      </c>
      <c r="BA799" s="185" t="str">
        <f t="shared" si="424"/>
        <v/>
      </c>
      <c r="BD799" s="171"/>
      <c r="BE799" s="171"/>
      <c r="BF799" s="171"/>
      <c r="BG799" s="171"/>
    </row>
    <row r="800" spans="1:59" ht="15" customHeight="1" x14ac:dyDescent="0.3">
      <c r="A800" s="172"/>
      <c r="B800" s="172"/>
      <c r="C800" s="172"/>
      <c r="D800" s="173"/>
      <c r="E800" s="173"/>
      <c r="F800" s="173"/>
      <c r="G800" s="173"/>
      <c r="H800" s="173"/>
      <c r="I800" s="174"/>
      <c r="J800" s="175"/>
      <c r="K800" s="176" t="str">
        <f t="shared" si="396"/>
        <v/>
      </c>
      <c r="L800" s="177" t="str">
        <f t="shared" si="397"/>
        <v/>
      </c>
      <c r="M800" s="178" t="str">
        <f t="shared" si="398"/>
        <v/>
      </c>
      <c r="N800" s="44" t="str" cm="1">
        <f t="array" ref="N800">IFERROR(IF(_xlfn.SINGLE(A:A)="","",IF(R800="Beer",SUM(LOOKUP(2,1/(Rates!$B$3:$B$5&lt;=W800)/(Rates!$C$3:$C$5&gt;=W800),Rates!$D$3:$D$5)*(X800/100)*W800),IF(R800="Refreshment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44" t="str">
        <f t="shared" si="399"/>
        <v/>
      </c>
      <c r="P800" s="13"/>
      <c r="Q800" s="179" t="str">
        <f t="shared" si="400"/>
        <v/>
      </c>
      <c r="R800" s="180" t="str">
        <f t="shared" si="401"/>
        <v/>
      </c>
      <c r="S800" s="13" t="str">
        <f>IF(A800="","",IF(R800="Refreshment Beverage",VLOOKUP(VALUE(Q800),Rates!G$15:L$19,2,0),VLOOKUP(VALUE(Q800),Rates!G$4:L$8,2,0)))</f>
        <v/>
      </c>
      <c r="T800" s="13" t="str">
        <f t="shared" si="402"/>
        <v/>
      </c>
      <c r="U800" s="181" t="str">
        <f t="shared" si="403"/>
        <v/>
      </c>
      <c r="V800" s="13" t="str">
        <f t="shared" si="404"/>
        <v/>
      </c>
      <c r="W800" s="13" t="str">
        <f t="shared" si="405"/>
        <v/>
      </c>
      <c r="X800" s="182" t="str">
        <f t="shared" si="406"/>
        <v/>
      </c>
      <c r="Y800" s="183" t="str">
        <f>IF(A:A="","",IF(R800="Refreshment Beverage",VLOOKUP(Q800,Rates!G$15:L$19,6,0)*W800,VLOOKUP(Q800,Rates!G$4:L$12,6,0)*W800))</f>
        <v/>
      </c>
      <c r="Z800" s="183" t="str">
        <f t="shared" si="407"/>
        <v/>
      </c>
      <c r="AA800" s="17">
        <f t="shared" si="395"/>
        <v>0</v>
      </c>
      <c r="AB800" s="177" t="str" cm="1">
        <f t="array" ref="AB800">IF(_xlfn.SINGLE(A:A)="","",IF(R800="Refreshment Beverage","",IF(AND(R800="Beer",Q800=0),SUM(LOOKUP(2,1/(Rates!$B$15:$B$18&lt;=W800)/(Rates!$C$15:$C$18&gt;=W800),Rates!$D$15:$D$18)*W800),VLOOKUP(VALUE(_xlfn.SINGLE(Q:Q)),Rates!A:B,2,0)*W800)))</f>
        <v/>
      </c>
      <c r="AC800" s="177" t="str" cm="1">
        <f t="array" ref="AC800">IF(_xlfn.SINGLE(A:A)="","",IF(R800="Refreshment Beverage","",IF(AND(R800="Beer",Q800=0),SUM(LOOKUP(2,1/(Rates!$B$15:$B$18&lt;=W800)/(Rates!$C$15:$C$18&gt;=W800),Rates!$E$15:$E$18)*W800),VLOOKUP(VALUE(_xlfn.SINGLE(Q:Q)),Rates!A:C,3,0)*W800)))</f>
        <v/>
      </c>
      <c r="AD800" s="168">
        <f>IFERROR(IF(OR(Q800=1,Q800=2,Q800=3,Q800=4),VLOOKUP(Q800,Rates!$A$31:$B$34,2,0)*W800,IF(V800=1,VLOOKUP(U800,'REB BEV MIN MKUP'!B:E,4,0),IF(V800&gt;1,VLOOKUP(VALUE(W800),'REB BEV MIN MKUP'!O:Q,3,0),0))),0)</f>
        <v>0</v>
      </c>
      <c r="AE800" s="177" t="str">
        <f t="shared" si="408"/>
        <v/>
      </c>
      <c r="AF800" s="13" t="str">
        <f t="shared" si="409"/>
        <v/>
      </c>
      <c r="AG800" s="177" t="str">
        <f t="shared" si="410"/>
        <v/>
      </c>
      <c r="AH800" s="184" t="str">
        <f t="shared" si="411"/>
        <v/>
      </c>
      <c r="AI800" s="184" t="str">
        <f>IF(AE:AE="","",IF(R800="Refreshment Beverage",AK800*(Rates!J$19/100),ROUND(SUM(AH800*(Rates!$J$8/100)),4)))</f>
        <v/>
      </c>
      <c r="AJ800" s="183" t="str">
        <f t="shared" si="412"/>
        <v/>
      </c>
      <c r="AK800" s="185" t="str">
        <f t="shared" si="413"/>
        <v/>
      </c>
      <c r="AL800" s="177" t="str">
        <f t="shared" si="414"/>
        <v/>
      </c>
      <c r="AM800" s="13" t="str">
        <f>IF(AS800="","",IF(R800="Refreshment Beverage",ROUND(AS800*Rates!K$19,4),ROUND(AO800*(VLOOKUP(VALUE(Q800),Rates!G$4:L$12,3,0)),4)))</f>
        <v/>
      </c>
      <c r="AN800" s="183" t="str">
        <f>IF(AS800="","",IF(R800="Refreshment Beverage",AS800*(Rates!J$19/100),MAX(AM800,AB800)))</f>
        <v/>
      </c>
      <c r="AO800" s="186" t="str">
        <f t="shared" si="415"/>
        <v/>
      </c>
      <c r="AP800" s="186" t="str">
        <f t="shared" si="416"/>
        <v/>
      </c>
      <c r="AQ800" s="186" t="str">
        <f>IF(AS800="","",IF(R800="Refreshment Beverage",ROUND(SUM(VLOOKUP(Q:Q,Rates!G$15:L$19,3,0)*(AS800-Y800-Z800-AA800)),4),ROUND(SUM(Rates!$K$8*AS800),4)))</f>
        <v/>
      </c>
      <c r="AR800" s="184" t="str">
        <f t="shared" si="417"/>
        <v/>
      </c>
      <c r="AS800" s="185" t="str">
        <f t="shared" si="418"/>
        <v/>
      </c>
      <c r="AT800" s="177" t="str">
        <f t="shared" si="419"/>
        <v/>
      </c>
      <c r="AU800" s="13" t="str">
        <f>IF(AX800="","",IF(R800="Refreshment Beverage",ROUND((BA800-Y800-Z800-AA800)*VLOOKUP(VALUE(Q800),Rates!G$15:L$19,3,0),4),ROUND(AW800*(VLOOKUP(VALUE(Q800),Rates!G:L,3,0)),4)))</f>
        <v/>
      </c>
      <c r="AV800" s="183" t="str">
        <f t="shared" si="420"/>
        <v/>
      </c>
      <c r="AW800" s="186" t="str">
        <f t="shared" si="421"/>
        <v/>
      </c>
      <c r="AX800" s="184" t="str">
        <f t="shared" si="422"/>
        <v/>
      </c>
      <c r="AY800" s="186" t="str">
        <f>IF(AX800="","",IF(R800="Refreshment Beverage",ROUND(SUM(AX800*Rates!K$19),4),ROUND(SUM(AX800*(Rates!J$8/100)),4)))</f>
        <v/>
      </c>
      <c r="AZ800" s="183" t="str">
        <f t="shared" si="423"/>
        <v/>
      </c>
      <c r="BA800" s="185" t="str">
        <f t="shared" si="424"/>
        <v/>
      </c>
      <c r="BD800" s="171"/>
      <c r="BE800" s="171"/>
      <c r="BF800" s="171"/>
      <c r="BG800" s="171"/>
    </row>
    <row r="801" spans="1:59" ht="15" customHeight="1" x14ac:dyDescent="0.3">
      <c r="A801" s="172"/>
      <c r="B801" s="172"/>
      <c r="C801" s="172"/>
      <c r="D801" s="173"/>
      <c r="E801" s="173"/>
      <c r="F801" s="173"/>
      <c r="G801" s="173"/>
      <c r="H801" s="173"/>
      <c r="I801" s="174"/>
      <c r="J801" s="175"/>
      <c r="K801" s="176" t="str">
        <f t="shared" si="396"/>
        <v/>
      </c>
      <c r="L801" s="177" t="str">
        <f t="shared" si="397"/>
        <v/>
      </c>
      <c r="M801" s="178" t="str">
        <f t="shared" si="398"/>
        <v/>
      </c>
      <c r="N801" s="44" t="str" cm="1">
        <f t="array" ref="N801">IFERROR(IF(_xlfn.SINGLE(A:A)="","",IF(R801="Beer",SUM(LOOKUP(2,1/(Rates!$B$3:$B$5&lt;=W801)/(Rates!$C$3:$C$5&gt;=W801),Rates!$D$3:$D$5)*(X801/100)*W801),IF(R801="Refreshment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44" t="str">
        <f t="shared" si="399"/>
        <v/>
      </c>
      <c r="P801" s="13"/>
      <c r="Q801" s="179" t="str">
        <f t="shared" si="400"/>
        <v/>
      </c>
      <c r="R801" s="180" t="str">
        <f t="shared" si="401"/>
        <v/>
      </c>
      <c r="S801" s="13" t="str">
        <f>IF(A801="","",IF(R801="Refreshment Beverage",VLOOKUP(VALUE(Q801),Rates!G$15:L$19,2,0),VLOOKUP(VALUE(Q801),Rates!G$4:L$8,2,0)))</f>
        <v/>
      </c>
      <c r="T801" s="13" t="str">
        <f t="shared" si="402"/>
        <v/>
      </c>
      <c r="U801" s="181" t="str">
        <f t="shared" si="403"/>
        <v/>
      </c>
      <c r="V801" s="13" t="str">
        <f t="shared" si="404"/>
        <v/>
      </c>
      <c r="W801" s="13" t="str">
        <f t="shared" si="405"/>
        <v/>
      </c>
      <c r="X801" s="182" t="str">
        <f t="shared" si="406"/>
        <v/>
      </c>
      <c r="Y801" s="183" t="str">
        <f>IF(A:A="","",IF(R801="Refreshment Beverage",VLOOKUP(Q801,Rates!G$15:L$19,6,0)*W801,VLOOKUP(Q801,Rates!G$4:L$12,6,0)*W801))</f>
        <v/>
      </c>
      <c r="Z801" s="183" t="str">
        <f t="shared" si="407"/>
        <v/>
      </c>
      <c r="AA801" s="17">
        <f t="shared" si="395"/>
        <v>0</v>
      </c>
      <c r="AB801" s="177" t="str" cm="1">
        <f t="array" ref="AB801">IF(_xlfn.SINGLE(A:A)="","",IF(R801="Refreshment Beverage","",IF(AND(R801="Beer",Q801=0),SUM(LOOKUP(2,1/(Rates!$B$15:$B$18&lt;=W801)/(Rates!$C$15:$C$18&gt;=W801),Rates!$D$15:$D$18)*W801),VLOOKUP(VALUE(_xlfn.SINGLE(Q:Q)),Rates!A:B,2,0)*W801)))</f>
        <v/>
      </c>
      <c r="AC801" s="177" t="str" cm="1">
        <f t="array" ref="AC801">IF(_xlfn.SINGLE(A:A)="","",IF(R801="Refreshment Beverage","",IF(AND(R801="Beer",Q801=0),SUM(LOOKUP(2,1/(Rates!$B$15:$B$18&lt;=W801)/(Rates!$C$15:$C$18&gt;=W801),Rates!$E$15:$E$18)*W801),VLOOKUP(VALUE(_xlfn.SINGLE(Q:Q)),Rates!A:C,3,0)*W801)))</f>
        <v/>
      </c>
      <c r="AD801" s="168">
        <f>IFERROR(IF(OR(Q801=1,Q801=2,Q801=3,Q801=4),VLOOKUP(Q801,Rates!$A$31:$B$34,2,0)*W801,IF(V801=1,VLOOKUP(U801,'REB BEV MIN MKUP'!B:E,4,0),IF(V801&gt;1,VLOOKUP(VALUE(W801),'REB BEV MIN MKUP'!O:Q,3,0),0))),0)</f>
        <v>0</v>
      </c>
      <c r="AE801" s="177" t="str">
        <f t="shared" si="408"/>
        <v/>
      </c>
      <c r="AF801" s="13" t="str">
        <f t="shared" si="409"/>
        <v/>
      </c>
      <c r="AG801" s="177" t="str">
        <f t="shared" si="410"/>
        <v/>
      </c>
      <c r="AH801" s="184" t="str">
        <f t="shared" si="411"/>
        <v/>
      </c>
      <c r="AI801" s="184" t="str">
        <f>IF(AE:AE="","",IF(R801="Refreshment Beverage",AK801*(Rates!J$19/100),ROUND(SUM(AH801*(Rates!$J$8/100)),4)))</f>
        <v/>
      </c>
      <c r="AJ801" s="183" t="str">
        <f t="shared" si="412"/>
        <v/>
      </c>
      <c r="AK801" s="185" t="str">
        <f t="shared" si="413"/>
        <v/>
      </c>
      <c r="AL801" s="177" t="str">
        <f t="shared" si="414"/>
        <v/>
      </c>
      <c r="AM801" s="13" t="str">
        <f>IF(AS801="","",IF(R801="Refreshment Beverage",ROUND(AS801*Rates!K$19,4),ROUND(AO801*(VLOOKUP(VALUE(Q801),Rates!G$4:L$12,3,0)),4)))</f>
        <v/>
      </c>
      <c r="AN801" s="183" t="str">
        <f>IF(AS801="","",IF(R801="Refreshment Beverage",AS801*(Rates!J$19/100),MAX(AM801,AB801)))</f>
        <v/>
      </c>
      <c r="AO801" s="186" t="str">
        <f t="shared" si="415"/>
        <v/>
      </c>
      <c r="AP801" s="186" t="str">
        <f t="shared" si="416"/>
        <v/>
      </c>
      <c r="AQ801" s="186" t="str">
        <f>IF(AS801="","",IF(R801="Refreshment Beverage",ROUND(SUM(VLOOKUP(Q:Q,Rates!G$15:L$19,3,0)*(AS801-Y801-Z801-AA801)),4),ROUND(SUM(Rates!$K$8*AS801),4)))</f>
        <v/>
      </c>
      <c r="AR801" s="184" t="str">
        <f t="shared" si="417"/>
        <v/>
      </c>
      <c r="AS801" s="185" t="str">
        <f t="shared" si="418"/>
        <v/>
      </c>
      <c r="AT801" s="177" t="str">
        <f t="shared" si="419"/>
        <v/>
      </c>
      <c r="AU801" s="13" t="str">
        <f>IF(AX801="","",IF(R801="Refreshment Beverage",ROUND((BA801-Y801-Z801-AA801)*VLOOKUP(VALUE(Q801),Rates!G$15:L$19,3,0),4),ROUND(AW801*(VLOOKUP(VALUE(Q801),Rates!G:L,3,0)),4)))</f>
        <v/>
      </c>
      <c r="AV801" s="183" t="str">
        <f t="shared" si="420"/>
        <v/>
      </c>
      <c r="AW801" s="186" t="str">
        <f t="shared" si="421"/>
        <v/>
      </c>
      <c r="AX801" s="184" t="str">
        <f t="shared" si="422"/>
        <v/>
      </c>
      <c r="AY801" s="186" t="str">
        <f>IF(AX801="","",IF(R801="Refreshment Beverage",ROUND(SUM(AX801*Rates!K$19),4),ROUND(SUM(AX801*(Rates!J$8/100)),4)))</f>
        <v/>
      </c>
      <c r="AZ801" s="183" t="str">
        <f t="shared" si="423"/>
        <v/>
      </c>
      <c r="BA801" s="185" t="str">
        <f t="shared" si="424"/>
        <v/>
      </c>
      <c r="BD801" s="171"/>
      <c r="BE801" s="171"/>
      <c r="BF801" s="171"/>
      <c r="BG801" s="171"/>
    </row>
    <row r="802" spans="1:59" ht="15" customHeight="1" x14ac:dyDescent="0.3">
      <c r="A802" s="172"/>
      <c r="B802" s="172"/>
      <c r="C802" s="172"/>
      <c r="D802" s="173"/>
      <c r="E802" s="173"/>
      <c r="F802" s="173"/>
      <c r="G802" s="173"/>
      <c r="H802" s="173"/>
      <c r="I802" s="174"/>
      <c r="J802" s="175"/>
      <c r="K802" s="176" t="str">
        <f t="shared" si="396"/>
        <v/>
      </c>
      <c r="L802" s="177" t="str">
        <f t="shared" si="397"/>
        <v/>
      </c>
      <c r="M802" s="178" t="str">
        <f t="shared" si="398"/>
        <v/>
      </c>
      <c r="N802" s="44" t="str" cm="1">
        <f t="array" ref="N802">IFERROR(IF(_xlfn.SINGLE(A:A)="","",IF(R802="Beer",SUM(LOOKUP(2,1/(Rates!$B$3:$B$5&lt;=W802)/(Rates!$C$3:$C$5&gt;=W802),Rates!$D$3:$D$5)*(X802/100)*W802),IF(R802="Refreshment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44" t="str">
        <f t="shared" si="399"/>
        <v/>
      </c>
      <c r="P802" s="13"/>
      <c r="Q802" s="179" t="str">
        <f t="shared" si="400"/>
        <v/>
      </c>
      <c r="R802" s="180" t="str">
        <f t="shared" si="401"/>
        <v/>
      </c>
      <c r="S802" s="13" t="str">
        <f>IF(A802="","",IF(R802="Refreshment Beverage",VLOOKUP(VALUE(Q802),Rates!G$15:L$19,2,0),VLOOKUP(VALUE(Q802),Rates!G$4:L$8,2,0)))</f>
        <v/>
      </c>
      <c r="T802" s="13" t="str">
        <f t="shared" si="402"/>
        <v/>
      </c>
      <c r="U802" s="181" t="str">
        <f t="shared" si="403"/>
        <v/>
      </c>
      <c r="V802" s="13" t="str">
        <f t="shared" si="404"/>
        <v/>
      </c>
      <c r="W802" s="13" t="str">
        <f t="shared" si="405"/>
        <v/>
      </c>
      <c r="X802" s="182" t="str">
        <f t="shared" si="406"/>
        <v/>
      </c>
      <c r="Y802" s="183" t="str">
        <f>IF(A:A="","",IF(R802="Refreshment Beverage",VLOOKUP(Q802,Rates!G$15:L$19,6,0)*W802,VLOOKUP(Q802,Rates!G$4:L$12,6,0)*W802))</f>
        <v/>
      </c>
      <c r="Z802" s="183" t="str">
        <f t="shared" si="407"/>
        <v/>
      </c>
      <c r="AA802" s="17">
        <f t="shared" si="395"/>
        <v>0</v>
      </c>
      <c r="AB802" s="177" t="str" cm="1">
        <f t="array" ref="AB802">IF(_xlfn.SINGLE(A:A)="","",IF(R802="Refreshment Beverage","",IF(AND(R802="Beer",Q802=0),SUM(LOOKUP(2,1/(Rates!$B$15:$B$18&lt;=W802)/(Rates!$C$15:$C$18&gt;=W802),Rates!$D$15:$D$18)*W802),VLOOKUP(VALUE(_xlfn.SINGLE(Q:Q)),Rates!A:B,2,0)*W802)))</f>
        <v/>
      </c>
      <c r="AC802" s="177" t="str" cm="1">
        <f t="array" ref="AC802">IF(_xlfn.SINGLE(A:A)="","",IF(R802="Refreshment Beverage","",IF(AND(R802="Beer",Q802=0),SUM(LOOKUP(2,1/(Rates!$B$15:$B$18&lt;=W802)/(Rates!$C$15:$C$18&gt;=W802),Rates!$E$15:$E$18)*W802),VLOOKUP(VALUE(_xlfn.SINGLE(Q:Q)),Rates!A:C,3,0)*W802)))</f>
        <v/>
      </c>
      <c r="AD802" s="168">
        <f>IFERROR(IF(OR(Q802=1,Q802=2,Q802=3,Q802=4),VLOOKUP(Q802,Rates!$A$31:$B$34,2,0)*W802,IF(V802=1,VLOOKUP(U802,'REB BEV MIN MKUP'!B:E,4,0),IF(V802&gt;1,VLOOKUP(VALUE(W802),'REB BEV MIN MKUP'!O:Q,3,0),0))),0)</f>
        <v>0</v>
      </c>
      <c r="AE802" s="177" t="str">
        <f t="shared" si="408"/>
        <v/>
      </c>
      <c r="AF802" s="13" t="str">
        <f t="shared" si="409"/>
        <v/>
      </c>
      <c r="AG802" s="177" t="str">
        <f t="shared" si="410"/>
        <v/>
      </c>
      <c r="AH802" s="184" t="str">
        <f t="shared" si="411"/>
        <v/>
      </c>
      <c r="AI802" s="184" t="str">
        <f>IF(AE:AE="","",IF(R802="Refreshment Beverage",AK802*(Rates!J$19/100),ROUND(SUM(AH802*(Rates!$J$8/100)),4)))</f>
        <v/>
      </c>
      <c r="AJ802" s="183" t="str">
        <f t="shared" si="412"/>
        <v/>
      </c>
      <c r="AK802" s="185" t="str">
        <f t="shared" si="413"/>
        <v/>
      </c>
      <c r="AL802" s="177" t="str">
        <f t="shared" si="414"/>
        <v/>
      </c>
      <c r="AM802" s="13" t="str">
        <f>IF(AS802="","",IF(R802="Refreshment Beverage",ROUND(AS802*Rates!K$19,4),ROUND(AO802*(VLOOKUP(VALUE(Q802),Rates!G$4:L$12,3,0)),4)))</f>
        <v/>
      </c>
      <c r="AN802" s="183" t="str">
        <f>IF(AS802="","",IF(R802="Refreshment Beverage",AS802*(Rates!J$19/100),MAX(AM802,AB802)))</f>
        <v/>
      </c>
      <c r="AO802" s="186" t="str">
        <f t="shared" si="415"/>
        <v/>
      </c>
      <c r="AP802" s="186" t="str">
        <f t="shared" si="416"/>
        <v/>
      </c>
      <c r="AQ802" s="186" t="str">
        <f>IF(AS802="","",IF(R802="Refreshment Beverage",ROUND(SUM(VLOOKUP(Q:Q,Rates!G$15:L$19,3,0)*(AS802-Y802-Z802-AA802)),4),ROUND(SUM(Rates!$K$8*AS802),4)))</f>
        <v/>
      </c>
      <c r="AR802" s="184" t="str">
        <f t="shared" si="417"/>
        <v/>
      </c>
      <c r="AS802" s="185" t="str">
        <f t="shared" si="418"/>
        <v/>
      </c>
      <c r="AT802" s="177" t="str">
        <f t="shared" si="419"/>
        <v/>
      </c>
      <c r="AU802" s="13" t="str">
        <f>IF(AX802="","",IF(R802="Refreshment Beverage",ROUND((BA802-Y802-Z802-AA802)*VLOOKUP(VALUE(Q802),Rates!G$15:L$19,3,0),4),ROUND(AW802*(VLOOKUP(VALUE(Q802),Rates!G:L,3,0)),4)))</f>
        <v/>
      </c>
      <c r="AV802" s="183" t="str">
        <f t="shared" si="420"/>
        <v/>
      </c>
      <c r="AW802" s="186" t="str">
        <f t="shared" si="421"/>
        <v/>
      </c>
      <c r="AX802" s="184" t="str">
        <f t="shared" si="422"/>
        <v/>
      </c>
      <c r="AY802" s="186" t="str">
        <f>IF(AX802="","",IF(R802="Refreshment Beverage",ROUND(SUM(AX802*Rates!K$19),4),ROUND(SUM(AX802*(Rates!J$8/100)),4)))</f>
        <v/>
      </c>
      <c r="AZ802" s="183" t="str">
        <f t="shared" si="423"/>
        <v/>
      </c>
      <c r="BA802" s="185" t="str">
        <f t="shared" si="424"/>
        <v/>
      </c>
      <c r="BD802" s="171"/>
      <c r="BE802" s="171"/>
      <c r="BF802" s="171"/>
      <c r="BG802" s="171"/>
    </row>
    <row r="803" spans="1:59" ht="15" customHeight="1" x14ac:dyDescent="0.3">
      <c r="A803" s="172"/>
      <c r="B803" s="172"/>
      <c r="C803" s="172"/>
      <c r="D803" s="173"/>
      <c r="E803" s="173"/>
      <c r="F803" s="173"/>
      <c r="G803" s="173"/>
      <c r="H803" s="173"/>
      <c r="I803" s="174"/>
      <c r="J803" s="175"/>
      <c r="K803" s="176" t="str">
        <f t="shared" si="396"/>
        <v/>
      </c>
      <c r="L803" s="177" t="str">
        <f t="shared" si="397"/>
        <v/>
      </c>
      <c r="M803" s="178" t="str">
        <f t="shared" si="398"/>
        <v/>
      </c>
      <c r="N803" s="44" t="str" cm="1">
        <f t="array" ref="N803">IFERROR(IF(_xlfn.SINGLE(A:A)="","",IF(R803="Beer",SUM(LOOKUP(2,1/(Rates!$B$3:$B$5&lt;=W803)/(Rates!$C$3:$C$5&gt;=W803),Rates!$D$3:$D$5)*(X803/100)*W803),IF(R803="Refreshment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44" t="str">
        <f t="shared" si="399"/>
        <v/>
      </c>
      <c r="P803" s="13"/>
      <c r="Q803" s="179" t="str">
        <f t="shared" si="400"/>
        <v/>
      </c>
      <c r="R803" s="180" t="str">
        <f t="shared" si="401"/>
        <v/>
      </c>
      <c r="S803" s="13" t="str">
        <f>IF(A803="","",IF(R803="Refreshment Beverage",VLOOKUP(VALUE(Q803),Rates!G$15:L$19,2,0),VLOOKUP(VALUE(Q803),Rates!G$4:L$8,2,0)))</f>
        <v/>
      </c>
      <c r="T803" s="13" t="str">
        <f t="shared" si="402"/>
        <v/>
      </c>
      <c r="U803" s="181" t="str">
        <f t="shared" si="403"/>
        <v/>
      </c>
      <c r="V803" s="13" t="str">
        <f t="shared" si="404"/>
        <v/>
      </c>
      <c r="W803" s="13" t="str">
        <f t="shared" si="405"/>
        <v/>
      </c>
      <c r="X803" s="182" t="str">
        <f t="shared" si="406"/>
        <v/>
      </c>
      <c r="Y803" s="183" t="str">
        <f>IF(A:A="","",IF(R803="Refreshment Beverage",VLOOKUP(Q803,Rates!G$15:L$19,6,0)*W803,VLOOKUP(Q803,Rates!G$4:L$12,6,0)*W803))</f>
        <v/>
      </c>
      <c r="Z803" s="183" t="str">
        <f t="shared" si="407"/>
        <v/>
      </c>
      <c r="AA803" s="17">
        <f t="shared" si="395"/>
        <v>0</v>
      </c>
      <c r="AB803" s="177" t="str" cm="1">
        <f t="array" ref="AB803">IF(_xlfn.SINGLE(A:A)="","",IF(R803="Refreshment Beverage","",IF(AND(R803="Beer",Q803=0),SUM(LOOKUP(2,1/(Rates!$B$15:$B$18&lt;=W803)/(Rates!$C$15:$C$18&gt;=W803),Rates!$D$15:$D$18)*W803),VLOOKUP(VALUE(_xlfn.SINGLE(Q:Q)),Rates!A:B,2,0)*W803)))</f>
        <v/>
      </c>
      <c r="AC803" s="177" t="str" cm="1">
        <f t="array" ref="AC803">IF(_xlfn.SINGLE(A:A)="","",IF(R803="Refreshment Beverage","",IF(AND(R803="Beer",Q803=0),SUM(LOOKUP(2,1/(Rates!$B$15:$B$18&lt;=W803)/(Rates!$C$15:$C$18&gt;=W803),Rates!$E$15:$E$18)*W803),VLOOKUP(VALUE(_xlfn.SINGLE(Q:Q)),Rates!A:C,3,0)*W803)))</f>
        <v/>
      </c>
      <c r="AD803" s="168">
        <f>IFERROR(IF(OR(Q803=1,Q803=2,Q803=3,Q803=4),VLOOKUP(Q803,Rates!$A$31:$B$34,2,0)*W803,IF(V803=1,VLOOKUP(U803,'REB BEV MIN MKUP'!B:E,4,0),IF(V803&gt;1,VLOOKUP(VALUE(W803),'REB BEV MIN MKUP'!O:Q,3,0),0))),0)</f>
        <v>0</v>
      </c>
      <c r="AE803" s="177" t="str">
        <f t="shared" si="408"/>
        <v/>
      </c>
      <c r="AF803" s="13" t="str">
        <f t="shared" si="409"/>
        <v/>
      </c>
      <c r="AG803" s="177" t="str">
        <f t="shared" si="410"/>
        <v/>
      </c>
      <c r="AH803" s="184" t="str">
        <f t="shared" si="411"/>
        <v/>
      </c>
      <c r="AI803" s="184" t="str">
        <f>IF(AE:AE="","",IF(R803="Refreshment Beverage",AK803*(Rates!J$19/100),ROUND(SUM(AH803*(Rates!$J$8/100)),4)))</f>
        <v/>
      </c>
      <c r="AJ803" s="183" t="str">
        <f t="shared" si="412"/>
        <v/>
      </c>
      <c r="AK803" s="185" t="str">
        <f t="shared" si="413"/>
        <v/>
      </c>
      <c r="AL803" s="177" t="str">
        <f t="shared" si="414"/>
        <v/>
      </c>
      <c r="AM803" s="13" t="str">
        <f>IF(AS803="","",IF(R803="Refreshment Beverage",ROUND(AS803*Rates!K$19,4),ROUND(AO803*(VLOOKUP(VALUE(Q803),Rates!G$4:L$12,3,0)),4)))</f>
        <v/>
      </c>
      <c r="AN803" s="183" t="str">
        <f>IF(AS803="","",IF(R803="Refreshment Beverage",AS803*(Rates!J$19/100),MAX(AM803,AB803)))</f>
        <v/>
      </c>
      <c r="AO803" s="186" t="str">
        <f t="shared" si="415"/>
        <v/>
      </c>
      <c r="AP803" s="186" t="str">
        <f t="shared" si="416"/>
        <v/>
      </c>
      <c r="AQ803" s="186" t="str">
        <f>IF(AS803="","",IF(R803="Refreshment Beverage",ROUND(SUM(VLOOKUP(Q:Q,Rates!G$15:L$19,3,0)*(AS803-Y803-Z803-AA803)),4),ROUND(SUM(Rates!$K$8*AS803),4)))</f>
        <v/>
      </c>
      <c r="AR803" s="184" t="str">
        <f t="shared" si="417"/>
        <v/>
      </c>
      <c r="AS803" s="185" t="str">
        <f t="shared" si="418"/>
        <v/>
      </c>
      <c r="AT803" s="177" t="str">
        <f t="shared" si="419"/>
        <v/>
      </c>
      <c r="AU803" s="13" t="str">
        <f>IF(AX803="","",IF(R803="Refreshment Beverage",ROUND((BA803-Y803-Z803-AA803)*VLOOKUP(VALUE(Q803),Rates!G$15:L$19,3,0),4),ROUND(AW803*(VLOOKUP(VALUE(Q803),Rates!G:L,3,0)),4)))</f>
        <v/>
      </c>
      <c r="AV803" s="183" t="str">
        <f t="shared" si="420"/>
        <v/>
      </c>
      <c r="AW803" s="186" t="str">
        <f t="shared" si="421"/>
        <v/>
      </c>
      <c r="AX803" s="184" t="str">
        <f t="shared" si="422"/>
        <v/>
      </c>
      <c r="AY803" s="186" t="str">
        <f>IF(AX803="","",IF(R803="Refreshment Beverage",ROUND(SUM(AX803*Rates!K$19),4),ROUND(SUM(AX803*(Rates!J$8/100)),4)))</f>
        <v/>
      </c>
      <c r="AZ803" s="183" t="str">
        <f t="shared" si="423"/>
        <v/>
      </c>
      <c r="BA803" s="185" t="str">
        <f t="shared" si="424"/>
        <v/>
      </c>
      <c r="BD803" s="171"/>
      <c r="BE803" s="171"/>
      <c r="BF803" s="171"/>
      <c r="BG803" s="171"/>
    </row>
    <row r="804" spans="1:59" ht="15" customHeight="1" x14ac:dyDescent="0.3">
      <c r="A804" s="172"/>
      <c r="B804" s="172"/>
      <c r="C804" s="172"/>
      <c r="D804" s="173"/>
      <c r="E804" s="173"/>
      <c r="F804" s="173"/>
      <c r="G804" s="173"/>
      <c r="H804" s="173"/>
      <c r="I804" s="174"/>
      <c r="J804" s="175"/>
      <c r="K804" s="176" t="str">
        <f t="shared" si="396"/>
        <v/>
      </c>
      <c r="L804" s="177" t="str">
        <f t="shared" si="397"/>
        <v/>
      </c>
      <c r="M804" s="178" t="str">
        <f t="shared" si="398"/>
        <v/>
      </c>
      <c r="N804" s="44" t="str" cm="1">
        <f t="array" ref="N804">IFERROR(IF(_xlfn.SINGLE(A:A)="","",IF(R804="Beer",SUM(LOOKUP(2,1/(Rates!$B$3:$B$5&lt;=W804)/(Rates!$C$3:$C$5&gt;=W804),Rates!$D$3:$D$5)*(X804/100)*W804),IF(R804="Refreshment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44" t="str">
        <f t="shared" si="399"/>
        <v/>
      </c>
      <c r="P804" s="13"/>
      <c r="Q804" s="179" t="str">
        <f t="shared" si="400"/>
        <v/>
      </c>
      <c r="R804" s="180" t="str">
        <f t="shared" si="401"/>
        <v/>
      </c>
      <c r="S804" s="13" t="str">
        <f>IF(A804="","",IF(R804="Refreshment Beverage",VLOOKUP(VALUE(Q804),Rates!G$15:L$19,2,0),VLOOKUP(VALUE(Q804),Rates!G$4:L$8,2,0)))</f>
        <v/>
      </c>
      <c r="T804" s="13" t="str">
        <f t="shared" si="402"/>
        <v/>
      </c>
      <c r="U804" s="181" t="str">
        <f t="shared" si="403"/>
        <v/>
      </c>
      <c r="V804" s="13" t="str">
        <f t="shared" si="404"/>
        <v/>
      </c>
      <c r="W804" s="13" t="str">
        <f t="shared" si="405"/>
        <v/>
      </c>
      <c r="X804" s="182" t="str">
        <f t="shared" si="406"/>
        <v/>
      </c>
      <c r="Y804" s="183" t="str">
        <f>IF(A:A="","",IF(R804="Refreshment Beverage",VLOOKUP(Q804,Rates!G$15:L$19,6,0)*W804,VLOOKUP(Q804,Rates!G$4:L$12,6,0)*W804))</f>
        <v/>
      </c>
      <c r="Z804" s="183" t="str">
        <f t="shared" si="407"/>
        <v/>
      </c>
      <c r="AA804" s="17">
        <f t="shared" si="395"/>
        <v>0</v>
      </c>
      <c r="AB804" s="177" t="str" cm="1">
        <f t="array" ref="AB804">IF(_xlfn.SINGLE(A:A)="","",IF(R804="Refreshment Beverage","",IF(AND(R804="Beer",Q804=0),SUM(LOOKUP(2,1/(Rates!$B$15:$B$18&lt;=W804)/(Rates!$C$15:$C$18&gt;=W804),Rates!$D$15:$D$18)*W804),VLOOKUP(VALUE(_xlfn.SINGLE(Q:Q)),Rates!A:B,2,0)*W804)))</f>
        <v/>
      </c>
      <c r="AC804" s="177" t="str" cm="1">
        <f t="array" ref="AC804">IF(_xlfn.SINGLE(A:A)="","",IF(R804="Refreshment Beverage","",IF(AND(R804="Beer",Q804=0),SUM(LOOKUP(2,1/(Rates!$B$15:$B$18&lt;=W804)/(Rates!$C$15:$C$18&gt;=W804),Rates!$E$15:$E$18)*W804),VLOOKUP(VALUE(_xlfn.SINGLE(Q:Q)),Rates!A:C,3,0)*W804)))</f>
        <v/>
      </c>
      <c r="AD804" s="168">
        <f>IFERROR(IF(OR(Q804=1,Q804=2,Q804=3,Q804=4),VLOOKUP(Q804,Rates!$A$31:$B$34,2,0)*W804,IF(V804=1,VLOOKUP(U804,'REB BEV MIN MKUP'!B:E,4,0),IF(V804&gt;1,VLOOKUP(VALUE(W804),'REB BEV MIN MKUP'!O:Q,3,0),0))),0)</f>
        <v>0</v>
      </c>
      <c r="AE804" s="177" t="str">
        <f t="shared" si="408"/>
        <v/>
      </c>
      <c r="AF804" s="13" t="str">
        <f t="shared" si="409"/>
        <v/>
      </c>
      <c r="AG804" s="177" t="str">
        <f t="shared" si="410"/>
        <v/>
      </c>
      <c r="AH804" s="184" t="str">
        <f t="shared" si="411"/>
        <v/>
      </c>
      <c r="AI804" s="184" t="str">
        <f>IF(AE:AE="","",IF(R804="Refreshment Beverage",AK804*(Rates!J$19/100),ROUND(SUM(AH804*(Rates!$J$8/100)),4)))</f>
        <v/>
      </c>
      <c r="AJ804" s="183" t="str">
        <f t="shared" si="412"/>
        <v/>
      </c>
      <c r="AK804" s="185" t="str">
        <f t="shared" si="413"/>
        <v/>
      </c>
      <c r="AL804" s="177" t="str">
        <f t="shared" si="414"/>
        <v/>
      </c>
      <c r="AM804" s="13" t="str">
        <f>IF(AS804="","",IF(R804="Refreshment Beverage",ROUND(AS804*Rates!K$19,4),ROUND(AO804*(VLOOKUP(VALUE(Q804),Rates!G$4:L$12,3,0)),4)))</f>
        <v/>
      </c>
      <c r="AN804" s="183" t="str">
        <f>IF(AS804="","",IF(R804="Refreshment Beverage",AS804*(Rates!J$19/100),MAX(AM804,AB804)))</f>
        <v/>
      </c>
      <c r="AO804" s="186" t="str">
        <f t="shared" si="415"/>
        <v/>
      </c>
      <c r="AP804" s="186" t="str">
        <f t="shared" si="416"/>
        <v/>
      </c>
      <c r="AQ804" s="186" t="str">
        <f>IF(AS804="","",IF(R804="Refreshment Beverage",ROUND(SUM(VLOOKUP(Q:Q,Rates!G$15:L$19,3,0)*(AS804-Y804-Z804-AA804)),4),ROUND(SUM(Rates!$K$8*AS804),4)))</f>
        <v/>
      </c>
      <c r="AR804" s="184" t="str">
        <f t="shared" si="417"/>
        <v/>
      </c>
      <c r="AS804" s="185" t="str">
        <f t="shared" si="418"/>
        <v/>
      </c>
      <c r="AT804" s="177" t="str">
        <f t="shared" si="419"/>
        <v/>
      </c>
      <c r="AU804" s="13" t="str">
        <f>IF(AX804="","",IF(R804="Refreshment Beverage",ROUND((BA804-Y804-Z804-AA804)*VLOOKUP(VALUE(Q804),Rates!G$15:L$19,3,0),4),ROUND(AW804*(VLOOKUP(VALUE(Q804),Rates!G:L,3,0)),4)))</f>
        <v/>
      </c>
      <c r="AV804" s="183" t="str">
        <f t="shared" si="420"/>
        <v/>
      </c>
      <c r="AW804" s="186" t="str">
        <f t="shared" si="421"/>
        <v/>
      </c>
      <c r="AX804" s="184" t="str">
        <f t="shared" si="422"/>
        <v/>
      </c>
      <c r="AY804" s="186" t="str">
        <f>IF(AX804="","",IF(R804="Refreshment Beverage",ROUND(SUM(AX804*Rates!K$19),4),ROUND(SUM(AX804*(Rates!J$8/100)),4)))</f>
        <v/>
      </c>
      <c r="AZ804" s="183" t="str">
        <f t="shared" si="423"/>
        <v/>
      </c>
      <c r="BA804" s="185" t="str">
        <f t="shared" si="424"/>
        <v/>
      </c>
      <c r="BD804" s="171"/>
      <c r="BE804" s="171"/>
      <c r="BF804" s="171"/>
      <c r="BG804" s="171"/>
    </row>
    <row r="805" spans="1:59" ht="15" customHeight="1" x14ac:dyDescent="0.3">
      <c r="A805" s="172"/>
      <c r="B805" s="172"/>
      <c r="C805" s="172"/>
      <c r="D805" s="173"/>
      <c r="E805" s="173"/>
      <c r="F805" s="173"/>
      <c r="G805" s="173"/>
      <c r="H805" s="173"/>
      <c r="I805" s="174"/>
      <c r="J805" s="175"/>
      <c r="K805" s="176" t="str">
        <f t="shared" si="396"/>
        <v/>
      </c>
      <c r="L805" s="177" t="str">
        <f t="shared" si="397"/>
        <v/>
      </c>
      <c r="M805" s="178" t="str">
        <f t="shared" si="398"/>
        <v/>
      </c>
      <c r="N805" s="44" t="str" cm="1">
        <f t="array" ref="N805">IFERROR(IF(_xlfn.SINGLE(A:A)="","",IF(R805="Beer",SUM(LOOKUP(2,1/(Rates!$B$3:$B$5&lt;=W805)/(Rates!$C$3:$C$5&gt;=W805),Rates!$D$3:$D$5)*(X805/100)*W805),IF(R805="Refreshment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44" t="str">
        <f t="shared" si="399"/>
        <v/>
      </c>
      <c r="P805" s="13"/>
      <c r="Q805" s="179" t="str">
        <f t="shared" si="400"/>
        <v/>
      </c>
      <c r="R805" s="180" t="str">
        <f t="shared" si="401"/>
        <v/>
      </c>
      <c r="S805" s="13" t="str">
        <f>IF(A805="","",IF(R805="Refreshment Beverage",VLOOKUP(VALUE(Q805),Rates!G$15:L$19,2,0),VLOOKUP(VALUE(Q805),Rates!G$4:L$8,2,0)))</f>
        <v/>
      </c>
      <c r="T805" s="13" t="str">
        <f t="shared" si="402"/>
        <v/>
      </c>
      <c r="U805" s="181" t="str">
        <f t="shared" si="403"/>
        <v/>
      </c>
      <c r="V805" s="13" t="str">
        <f t="shared" si="404"/>
        <v/>
      </c>
      <c r="W805" s="13" t="str">
        <f t="shared" si="405"/>
        <v/>
      </c>
      <c r="X805" s="182" t="str">
        <f t="shared" si="406"/>
        <v/>
      </c>
      <c r="Y805" s="183" t="str">
        <f>IF(A:A="","",IF(R805="Refreshment Beverage",VLOOKUP(Q805,Rates!G$15:L$19,6,0)*W805,VLOOKUP(Q805,Rates!G$4:L$12,6,0)*W805))</f>
        <v/>
      </c>
      <c r="Z805" s="183" t="str">
        <f t="shared" si="407"/>
        <v/>
      </c>
      <c r="AA805" s="17">
        <f t="shared" si="395"/>
        <v>0</v>
      </c>
      <c r="AB805" s="177" t="str" cm="1">
        <f t="array" ref="AB805">IF(_xlfn.SINGLE(A:A)="","",IF(R805="Refreshment Beverage","",IF(AND(R805="Beer",Q805=0),SUM(LOOKUP(2,1/(Rates!$B$15:$B$18&lt;=W805)/(Rates!$C$15:$C$18&gt;=W805),Rates!$D$15:$D$18)*W805),VLOOKUP(VALUE(_xlfn.SINGLE(Q:Q)),Rates!A:B,2,0)*W805)))</f>
        <v/>
      </c>
      <c r="AC805" s="177" t="str" cm="1">
        <f t="array" ref="AC805">IF(_xlfn.SINGLE(A:A)="","",IF(R805="Refreshment Beverage","",IF(AND(R805="Beer",Q805=0),SUM(LOOKUP(2,1/(Rates!$B$15:$B$18&lt;=W805)/(Rates!$C$15:$C$18&gt;=W805),Rates!$E$15:$E$18)*W805),VLOOKUP(VALUE(_xlfn.SINGLE(Q:Q)),Rates!A:C,3,0)*W805)))</f>
        <v/>
      </c>
      <c r="AD805" s="168">
        <f>IFERROR(IF(OR(Q805=1,Q805=2,Q805=3,Q805=4),VLOOKUP(Q805,Rates!$A$31:$B$34,2,0)*W805,IF(V805=1,VLOOKUP(U805,'REB BEV MIN MKUP'!B:E,4,0),IF(V805&gt;1,VLOOKUP(VALUE(W805),'REB BEV MIN MKUP'!O:Q,3,0),0))),0)</f>
        <v>0</v>
      </c>
      <c r="AE805" s="177" t="str">
        <f t="shared" si="408"/>
        <v/>
      </c>
      <c r="AF805" s="13" t="str">
        <f t="shared" si="409"/>
        <v/>
      </c>
      <c r="AG805" s="177" t="str">
        <f t="shared" si="410"/>
        <v/>
      </c>
      <c r="AH805" s="184" t="str">
        <f t="shared" si="411"/>
        <v/>
      </c>
      <c r="AI805" s="184" t="str">
        <f>IF(AE:AE="","",IF(R805="Refreshment Beverage",AK805*(Rates!J$19/100),ROUND(SUM(AH805*(Rates!$J$8/100)),4)))</f>
        <v/>
      </c>
      <c r="AJ805" s="183" t="str">
        <f t="shared" si="412"/>
        <v/>
      </c>
      <c r="AK805" s="185" t="str">
        <f t="shared" si="413"/>
        <v/>
      </c>
      <c r="AL805" s="177" t="str">
        <f t="shared" si="414"/>
        <v/>
      </c>
      <c r="AM805" s="13" t="str">
        <f>IF(AS805="","",IF(R805="Refreshment Beverage",ROUND(AS805*Rates!K$19,4),ROUND(AO805*(VLOOKUP(VALUE(Q805),Rates!G$4:L$12,3,0)),4)))</f>
        <v/>
      </c>
      <c r="AN805" s="183" t="str">
        <f>IF(AS805="","",IF(R805="Refreshment Beverage",AS805*(Rates!J$19/100),MAX(AM805,AB805)))</f>
        <v/>
      </c>
      <c r="AO805" s="186" t="str">
        <f t="shared" si="415"/>
        <v/>
      </c>
      <c r="AP805" s="186" t="str">
        <f t="shared" si="416"/>
        <v/>
      </c>
      <c r="AQ805" s="186" t="str">
        <f>IF(AS805="","",IF(R805="Refreshment Beverage",ROUND(SUM(VLOOKUP(Q:Q,Rates!G$15:L$19,3,0)*(AS805-Y805-Z805-AA805)),4),ROUND(SUM(Rates!$K$8*AS805),4)))</f>
        <v/>
      </c>
      <c r="AR805" s="184" t="str">
        <f t="shared" si="417"/>
        <v/>
      </c>
      <c r="AS805" s="185" t="str">
        <f t="shared" si="418"/>
        <v/>
      </c>
      <c r="AT805" s="177" t="str">
        <f t="shared" si="419"/>
        <v/>
      </c>
      <c r="AU805" s="13" t="str">
        <f>IF(AX805="","",IF(R805="Refreshment Beverage",ROUND((BA805-Y805-Z805-AA805)*VLOOKUP(VALUE(Q805),Rates!G$15:L$19,3,0),4),ROUND(AW805*(VLOOKUP(VALUE(Q805),Rates!G:L,3,0)),4)))</f>
        <v/>
      </c>
      <c r="AV805" s="183" t="str">
        <f t="shared" si="420"/>
        <v/>
      </c>
      <c r="AW805" s="186" t="str">
        <f t="shared" si="421"/>
        <v/>
      </c>
      <c r="AX805" s="184" t="str">
        <f t="shared" si="422"/>
        <v/>
      </c>
      <c r="AY805" s="186" t="str">
        <f>IF(AX805="","",IF(R805="Refreshment Beverage",ROUND(SUM(AX805*Rates!K$19),4),ROUND(SUM(AX805*(Rates!J$8/100)),4)))</f>
        <v/>
      </c>
      <c r="AZ805" s="183" t="str">
        <f t="shared" si="423"/>
        <v/>
      </c>
      <c r="BA805" s="185" t="str">
        <f t="shared" si="424"/>
        <v/>
      </c>
      <c r="BD805" s="171"/>
      <c r="BE805" s="171"/>
      <c r="BF805" s="171"/>
      <c r="BG805" s="171"/>
    </row>
    <row r="806" spans="1:59" ht="15" customHeight="1" x14ac:dyDescent="0.3">
      <c r="A806" s="172"/>
      <c r="B806" s="172"/>
      <c r="C806" s="172"/>
      <c r="D806" s="173"/>
      <c r="E806" s="173"/>
      <c r="F806" s="173"/>
      <c r="G806" s="173"/>
      <c r="H806" s="173"/>
      <c r="I806" s="174"/>
      <c r="J806" s="175"/>
      <c r="K806" s="176" t="str">
        <f t="shared" si="396"/>
        <v/>
      </c>
      <c r="L806" s="177" t="str">
        <f t="shared" si="397"/>
        <v/>
      </c>
      <c r="M806" s="178" t="str">
        <f t="shared" si="398"/>
        <v/>
      </c>
      <c r="N806" s="44" t="str" cm="1">
        <f t="array" ref="N806">IFERROR(IF(_xlfn.SINGLE(A:A)="","",IF(R806="Beer",SUM(LOOKUP(2,1/(Rates!$B$3:$B$5&lt;=W806)/(Rates!$C$3:$C$5&gt;=W806),Rates!$D$3:$D$5)*(X806/100)*W806),IF(R806="Refreshment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44" t="str">
        <f t="shared" si="399"/>
        <v/>
      </c>
      <c r="P806" s="13"/>
      <c r="Q806" s="179" t="str">
        <f t="shared" si="400"/>
        <v/>
      </c>
      <c r="R806" s="180" t="str">
        <f t="shared" si="401"/>
        <v/>
      </c>
      <c r="S806" s="13" t="str">
        <f>IF(A806="","",IF(R806="Refreshment Beverage",VLOOKUP(VALUE(Q806),Rates!G$15:L$19,2,0),VLOOKUP(VALUE(Q806),Rates!G$4:L$8,2,0)))</f>
        <v/>
      </c>
      <c r="T806" s="13" t="str">
        <f t="shared" si="402"/>
        <v/>
      </c>
      <c r="U806" s="181" t="str">
        <f t="shared" si="403"/>
        <v/>
      </c>
      <c r="V806" s="13" t="str">
        <f t="shared" si="404"/>
        <v/>
      </c>
      <c r="W806" s="13" t="str">
        <f t="shared" si="405"/>
        <v/>
      </c>
      <c r="X806" s="182" t="str">
        <f t="shared" si="406"/>
        <v/>
      </c>
      <c r="Y806" s="183" t="str">
        <f>IF(A:A="","",IF(R806="Refreshment Beverage",VLOOKUP(Q806,Rates!G$15:L$19,6,0)*W806,VLOOKUP(Q806,Rates!G$4:L$12,6,0)*W806))</f>
        <v/>
      </c>
      <c r="Z806" s="183" t="str">
        <f t="shared" si="407"/>
        <v/>
      </c>
      <c r="AA806" s="17">
        <f t="shared" si="395"/>
        <v>0</v>
      </c>
      <c r="AB806" s="177" t="str" cm="1">
        <f t="array" ref="AB806">IF(_xlfn.SINGLE(A:A)="","",IF(R806="Refreshment Beverage","",IF(AND(R806="Beer",Q806=0),SUM(LOOKUP(2,1/(Rates!$B$15:$B$18&lt;=W806)/(Rates!$C$15:$C$18&gt;=W806),Rates!$D$15:$D$18)*W806),VLOOKUP(VALUE(_xlfn.SINGLE(Q:Q)),Rates!A:B,2,0)*W806)))</f>
        <v/>
      </c>
      <c r="AC806" s="177" t="str" cm="1">
        <f t="array" ref="AC806">IF(_xlfn.SINGLE(A:A)="","",IF(R806="Refreshment Beverage","",IF(AND(R806="Beer",Q806=0),SUM(LOOKUP(2,1/(Rates!$B$15:$B$18&lt;=W806)/(Rates!$C$15:$C$18&gt;=W806),Rates!$E$15:$E$18)*W806),VLOOKUP(VALUE(_xlfn.SINGLE(Q:Q)),Rates!A:C,3,0)*W806)))</f>
        <v/>
      </c>
      <c r="AD806" s="168">
        <f>IFERROR(IF(OR(Q806=1,Q806=2,Q806=3,Q806=4),VLOOKUP(Q806,Rates!$A$31:$B$34,2,0)*W806,IF(V806=1,VLOOKUP(U806,'REB BEV MIN MKUP'!B:E,4,0),IF(V806&gt;1,VLOOKUP(VALUE(W806),'REB BEV MIN MKUP'!O:Q,3,0),0))),0)</f>
        <v>0</v>
      </c>
      <c r="AE806" s="177" t="str">
        <f t="shared" si="408"/>
        <v/>
      </c>
      <c r="AF806" s="13" t="str">
        <f t="shared" si="409"/>
        <v/>
      </c>
      <c r="AG806" s="177" t="str">
        <f t="shared" si="410"/>
        <v/>
      </c>
      <c r="AH806" s="184" t="str">
        <f t="shared" si="411"/>
        <v/>
      </c>
      <c r="AI806" s="184" t="str">
        <f>IF(AE:AE="","",IF(R806="Refreshment Beverage",AK806*(Rates!J$19/100),ROUND(SUM(AH806*(Rates!$J$8/100)),4)))</f>
        <v/>
      </c>
      <c r="AJ806" s="183" t="str">
        <f t="shared" si="412"/>
        <v/>
      </c>
      <c r="AK806" s="185" t="str">
        <f t="shared" si="413"/>
        <v/>
      </c>
      <c r="AL806" s="177" t="str">
        <f t="shared" si="414"/>
        <v/>
      </c>
      <c r="AM806" s="13" t="str">
        <f>IF(AS806="","",IF(R806="Refreshment Beverage",ROUND(AS806*Rates!K$19,4),ROUND(AO806*(VLOOKUP(VALUE(Q806),Rates!G$4:L$12,3,0)),4)))</f>
        <v/>
      </c>
      <c r="AN806" s="183" t="str">
        <f>IF(AS806="","",IF(R806="Refreshment Beverage",AS806*(Rates!J$19/100),MAX(AM806,AB806)))</f>
        <v/>
      </c>
      <c r="AO806" s="186" t="str">
        <f t="shared" si="415"/>
        <v/>
      </c>
      <c r="AP806" s="186" t="str">
        <f t="shared" si="416"/>
        <v/>
      </c>
      <c r="AQ806" s="186" t="str">
        <f>IF(AS806="","",IF(R806="Refreshment Beverage",ROUND(SUM(VLOOKUP(Q:Q,Rates!G$15:L$19,3,0)*(AS806-Y806-Z806-AA806)),4),ROUND(SUM(Rates!$K$8*AS806),4)))</f>
        <v/>
      </c>
      <c r="AR806" s="184" t="str">
        <f t="shared" si="417"/>
        <v/>
      </c>
      <c r="AS806" s="185" t="str">
        <f t="shared" si="418"/>
        <v/>
      </c>
      <c r="AT806" s="177" t="str">
        <f t="shared" si="419"/>
        <v/>
      </c>
      <c r="AU806" s="13" t="str">
        <f>IF(AX806="","",IF(R806="Refreshment Beverage",ROUND((BA806-Y806-Z806-AA806)*VLOOKUP(VALUE(Q806),Rates!G$15:L$19,3,0),4),ROUND(AW806*(VLOOKUP(VALUE(Q806),Rates!G:L,3,0)),4)))</f>
        <v/>
      </c>
      <c r="AV806" s="183" t="str">
        <f t="shared" si="420"/>
        <v/>
      </c>
      <c r="AW806" s="186" t="str">
        <f t="shared" si="421"/>
        <v/>
      </c>
      <c r="AX806" s="184" t="str">
        <f t="shared" si="422"/>
        <v/>
      </c>
      <c r="AY806" s="186" t="str">
        <f>IF(AX806="","",IF(R806="Refreshment Beverage",ROUND(SUM(AX806*Rates!K$19),4),ROUND(SUM(AX806*(Rates!J$8/100)),4)))</f>
        <v/>
      </c>
      <c r="AZ806" s="183" t="str">
        <f t="shared" si="423"/>
        <v/>
      </c>
      <c r="BA806" s="185" t="str">
        <f t="shared" si="424"/>
        <v/>
      </c>
      <c r="BD806" s="171"/>
      <c r="BE806" s="171"/>
      <c r="BF806" s="171"/>
      <c r="BG806" s="171"/>
    </row>
    <row r="807" spans="1:59" ht="15" customHeight="1" x14ac:dyDescent="0.3">
      <c r="A807" s="172"/>
      <c r="B807" s="172"/>
      <c r="C807" s="172"/>
      <c r="D807" s="173"/>
      <c r="E807" s="173"/>
      <c r="F807" s="173"/>
      <c r="G807" s="173"/>
      <c r="H807" s="173"/>
      <c r="I807" s="174"/>
      <c r="J807" s="175"/>
      <c r="K807" s="176" t="str">
        <f t="shared" si="396"/>
        <v/>
      </c>
      <c r="L807" s="177" t="str">
        <f t="shared" si="397"/>
        <v/>
      </c>
      <c r="M807" s="178" t="str">
        <f t="shared" si="398"/>
        <v/>
      </c>
      <c r="N807" s="44" t="str" cm="1">
        <f t="array" ref="N807">IFERROR(IF(_xlfn.SINGLE(A:A)="","",IF(R807="Beer",SUM(LOOKUP(2,1/(Rates!$B$3:$B$5&lt;=W807)/(Rates!$C$3:$C$5&gt;=W807),Rates!$D$3:$D$5)*(X807/100)*W807),IF(R807="Refreshment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44" t="str">
        <f t="shared" si="399"/>
        <v/>
      </c>
      <c r="P807" s="13"/>
      <c r="Q807" s="179" t="str">
        <f t="shared" si="400"/>
        <v/>
      </c>
      <c r="R807" s="180" t="str">
        <f t="shared" si="401"/>
        <v/>
      </c>
      <c r="S807" s="13" t="str">
        <f>IF(A807="","",IF(R807="Refreshment Beverage",VLOOKUP(VALUE(Q807),Rates!G$15:L$19,2,0),VLOOKUP(VALUE(Q807),Rates!G$4:L$8,2,0)))</f>
        <v/>
      </c>
      <c r="T807" s="13" t="str">
        <f t="shared" si="402"/>
        <v/>
      </c>
      <c r="U807" s="181" t="str">
        <f t="shared" si="403"/>
        <v/>
      </c>
      <c r="V807" s="13" t="str">
        <f t="shared" si="404"/>
        <v/>
      </c>
      <c r="W807" s="13" t="str">
        <f t="shared" si="405"/>
        <v/>
      </c>
      <c r="X807" s="182" t="str">
        <f t="shared" si="406"/>
        <v/>
      </c>
      <c r="Y807" s="183" t="str">
        <f>IF(A:A="","",IF(R807="Refreshment Beverage",VLOOKUP(Q807,Rates!G$15:L$19,6,0)*W807,VLOOKUP(Q807,Rates!G$4:L$12,6,0)*W807))</f>
        <v/>
      </c>
      <c r="Z807" s="183" t="str">
        <f t="shared" si="407"/>
        <v/>
      </c>
      <c r="AA807" s="17">
        <f t="shared" si="395"/>
        <v>0</v>
      </c>
      <c r="AB807" s="177" t="str" cm="1">
        <f t="array" ref="AB807">IF(_xlfn.SINGLE(A:A)="","",IF(R807="Refreshment Beverage","",IF(AND(R807="Beer",Q807=0),SUM(LOOKUP(2,1/(Rates!$B$15:$B$18&lt;=W807)/(Rates!$C$15:$C$18&gt;=W807),Rates!$D$15:$D$18)*W807),VLOOKUP(VALUE(_xlfn.SINGLE(Q:Q)),Rates!A:B,2,0)*W807)))</f>
        <v/>
      </c>
      <c r="AC807" s="177" t="str" cm="1">
        <f t="array" ref="AC807">IF(_xlfn.SINGLE(A:A)="","",IF(R807="Refreshment Beverage","",IF(AND(R807="Beer",Q807=0),SUM(LOOKUP(2,1/(Rates!$B$15:$B$18&lt;=W807)/(Rates!$C$15:$C$18&gt;=W807),Rates!$E$15:$E$18)*W807),VLOOKUP(VALUE(_xlfn.SINGLE(Q:Q)),Rates!A:C,3,0)*W807)))</f>
        <v/>
      </c>
      <c r="AD807" s="168">
        <f>IFERROR(IF(OR(Q807=1,Q807=2,Q807=3,Q807=4),VLOOKUP(Q807,Rates!$A$31:$B$34,2,0)*W807,IF(V807=1,VLOOKUP(U807,'REB BEV MIN MKUP'!B:E,4,0),IF(V807&gt;1,VLOOKUP(VALUE(W807),'REB BEV MIN MKUP'!O:Q,3,0),0))),0)</f>
        <v>0</v>
      </c>
      <c r="AE807" s="177" t="str">
        <f t="shared" si="408"/>
        <v/>
      </c>
      <c r="AF807" s="13" t="str">
        <f t="shared" si="409"/>
        <v/>
      </c>
      <c r="AG807" s="177" t="str">
        <f t="shared" si="410"/>
        <v/>
      </c>
      <c r="AH807" s="184" t="str">
        <f t="shared" si="411"/>
        <v/>
      </c>
      <c r="AI807" s="184" t="str">
        <f>IF(AE:AE="","",IF(R807="Refreshment Beverage",AK807*(Rates!J$19/100),ROUND(SUM(AH807*(Rates!$J$8/100)),4)))</f>
        <v/>
      </c>
      <c r="AJ807" s="183" t="str">
        <f t="shared" si="412"/>
        <v/>
      </c>
      <c r="AK807" s="185" t="str">
        <f t="shared" si="413"/>
        <v/>
      </c>
      <c r="AL807" s="177" t="str">
        <f t="shared" si="414"/>
        <v/>
      </c>
      <c r="AM807" s="13" t="str">
        <f>IF(AS807="","",IF(R807="Refreshment Beverage",ROUND(AS807*Rates!K$19,4),ROUND(AO807*(VLOOKUP(VALUE(Q807),Rates!G$4:L$12,3,0)),4)))</f>
        <v/>
      </c>
      <c r="AN807" s="183" t="str">
        <f>IF(AS807="","",IF(R807="Refreshment Beverage",AS807*(Rates!J$19/100),MAX(AM807,AB807)))</f>
        <v/>
      </c>
      <c r="AO807" s="186" t="str">
        <f t="shared" si="415"/>
        <v/>
      </c>
      <c r="AP807" s="186" t="str">
        <f t="shared" si="416"/>
        <v/>
      </c>
      <c r="AQ807" s="186" t="str">
        <f>IF(AS807="","",IF(R807="Refreshment Beverage",ROUND(SUM(VLOOKUP(Q:Q,Rates!G$15:L$19,3,0)*(AS807-Y807-Z807-AA807)),4),ROUND(SUM(Rates!$K$8*AS807),4)))</f>
        <v/>
      </c>
      <c r="AR807" s="184" t="str">
        <f t="shared" si="417"/>
        <v/>
      </c>
      <c r="AS807" s="185" t="str">
        <f t="shared" si="418"/>
        <v/>
      </c>
      <c r="AT807" s="177" t="str">
        <f t="shared" si="419"/>
        <v/>
      </c>
      <c r="AU807" s="13" t="str">
        <f>IF(AX807="","",IF(R807="Refreshment Beverage",ROUND((BA807-Y807-Z807-AA807)*VLOOKUP(VALUE(Q807),Rates!G$15:L$19,3,0),4),ROUND(AW807*(VLOOKUP(VALUE(Q807),Rates!G:L,3,0)),4)))</f>
        <v/>
      </c>
      <c r="AV807" s="183" t="str">
        <f t="shared" si="420"/>
        <v/>
      </c>
      <c r="AW807" s="186" t="str">
        <f t="shared" si="421"/>
        <v/>
      </c>
      <c r="AX807" s="184" t="str">
        <f t="shared" si="422"/>
        <v/>
      </c>
      <c r="AY807" s="186" t="str">
        <f>IF(AX807="","",IF(R807="Refreshment Beverage",ROUND(SUM(AX807*Rates!K$19),4),ROUND(SUM(AX807*(Rates!J$8/100)),4)))</f>
        <v/>
      </c>
      <c r="AZ807" s="183" t="str">
        <f t="shared" si="423"/>
        <v/>
      </c>
      <c r="BA807" s="185" t="str">
        <f t="shared" si="424"/>
        <v/>
      </c>
      <c r="BD807" s="171"/>
      <c r="BE807" s="171"/>
      <c r="BF807" s="171"/>
      <c r="BG807" s="171"/>
    </row>
    <row r="808" spans="1:59" ht="15" customHeight="1" x14ac:dyDescent="0.3">
      <c r="A808" s="172"/>
      <c r="B808" s="172"/>
      <c r="C808" s="172"/>
      <c r="D808" s="173"/>
      <c r="E808" s="173"/>
      <c r="F808" s="173"/>
      <c r="G808" s="173"/>
      <c r="H808" s="173"/>
      <c r="I808" s="174"/>
      <c r="J808" s="175"/>
      <c r="K808" s="176" t="str">
        <f t="shared" si="396"/>
        <v/>
      </c>
      <c r="L808" s="177" t="str">
        <f t="shared" si="397"/>
        <v/>
      </c>
      <c r="M808" s="178" t="str">
        <f t="shared" si="398"/>
        <v/>
      </c>
      <c r="N808" s="44" t="str" cm="1">
        <f t="array" ref="N808">IFERROR(IF(_xlfn.SINGLE(A:A)="","",IF(R808="Beer",SUM(LOOKUP(2,1/(Rates!$B$3:$B$5&lt;=W808)/(Rates!$C$3:$C$5&gt;=W808),Rates!$D$3:$D$5)*(X808/100)*W808),IF(R808="Refreshment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44" t="str">
        <f t="shared" si="399"/>
        <v/>
      </c>
      <c r="P808" s="13"/>
      <c r="Q808" s="179" t="str">
        <f t="shared" si="400"/>
        <v/>
      </c>
      <c r="R808" s="180" t="str">
        <f t="shared" si="401"/>
        <v/>
      </c>
      <c r="S808" s="13" t="str">
        <f>IF(A808="","",IF(R808="Refreshment Beverage",VLOOKUP(VALUE(Q808),Rates!G$15:L$19,2,0),VLOOKUP(VALUE(Q808),Rates!G$4:L$8,2,0)))</f>
        <v/>
      </c>
      <c r="T808" s="13" t="str">
        <f t="shared" si="402"/>
        <v/>
      </c>
      <c r="U808" s="181" t="str">
        <f t="shared" si="403"/>
        <v/>
      </c>
      <c r="V808" s="13" t="str">
        <f t="shared" si="404"/>
        <v/>
      </c>
      <c r="W808" s="13" t="str">
        <f t="shared" si="405"/>
        <v/>
      </c>
      <c r="X808" s="182" t="str">
        <f t="shared" si="406"/>
        <v/>
      </c>
      <c r="Y808" s="183" t="str">
        <f>IF(A:A="","",IF(R808="Refreshment Beverage",VLOOKUP(Q808,Rates!G$15:L$19,6,0)*W808,VLOOKUP(Q808,Rates!G$4:L$12,6,0)*W808))</f>
        <v/>
      </c>
      <c r="Z808" s="183" t="str">
        <f t="shared" si="407"/>
        <v/>
      </c>
      <c r="AA808" s="17">
        <f t="shared" si="395"/>
        <v>0</v>
      </c>
      <c r="AB808" s="177" t="str" cm="1">
        <f t="array" ref="AB808">IF(_xlfn.SINGLE(A:A)="","",IF(R808="Refreshment Beverage","",IF(AND(R808="Beer",Q808=0),SUM(LOOKUP(2,1/(Rates!$B$15:$B$18&lt;=W808)/(Rates!$C$15:$C$18&gt;=W808),Rates!$D$15:$D$18)*W808),VLOOKUP(VALUE(_xlfn.SINGLE(Q:Q)),Rates!A:B,2,0)*W808)))</f>
        <v/>
      </c>
      <c r="AC808" s="177" t="str" cm="1">
        <f t="array" ref="AC808">IF(_xlfn.SINGLE(A:A)="","",IF(R808="Refreshment Beverage","",IF(AND(R808="Beer",Q808=0),SUM(LOOKUP(2,1/(Rates!$B$15:$B$18&lt;=W808)/(Rates!$C$15:$C$18&gt;=W808),Rates!$E$15:$E$18)*W808),VLOOKUP(VALUE(_xlfn.SINGLE(Q:Q)),Rates!A:C,3,0)*W808)))</f>
        <v/>
      </c>
      <c r="AD808" s="168">
        <f>IFERROR(IF(OR(Q808=1,Q808=2,Q808=3,Q808=4),VLOOKUP(Q808,Rates!$A$31:$B$34,2,0)*W808,IF(V808=1,VLOOKUP(U808,'REB BEV MIN MKUP'!B:E,4,0),IF(V808&gt;1,VLOOKUP(VALUE(W808),'REB BEV MIN MKUP'!O:Q,3,0),0))),0)</f>
        <v>0</v>
      </c>
      <c r="AE808" s="177" t="str">
        <f t="shared" si="408"/>
        <v/>
      </c>
      <c r="AF808" s="13" t="str">
        <f t="shared" si="409"/>
        <v/>
      </c>
      <c r="AG808" s="177" t="str">
        <f t="shared" si="410"/>
        <v/>
      </c>
      <c r="AH808" s="184" t="str">
        <f t="shared" si="411"/>
        <v/>
      </c>
      <c r="AI808" s="184" t="str">
        <f>IF(AE:AE="","",IF(R808="Refreshment Beverage",AK808*(Rates!J$19/100),ROUND(SUM(AH808*(Rates!$J$8/100)),4)))</f>
        <v/>
      </c>
      <c r="AJ808" s="183" t="str">
        <f t="shared" si="412"/>
        <v/>
      </c>
      <c r="AK808" s="185" t="str">
        <f t="shared" si="413"/>
        <v/>
      </c>
      <c r="AL808" s="177" t="str">
        <f t="shared" si="414"/>
        <v/>
      </c>
      <c r="AM808" s="13" t="str">
        <f>IF(AS808="","",IF(R808="Refreshment Beverage",ROUND(AS808*Rates!K$19,4),ROUND(AO808*(VLOOKUP(VALUE(Q808),Rates!G$4:L$12,3,0)),4)))</f>
        <v/>
      </c>
      <c r="AN808" s="183" t="str">
        <f>IF(AS808="","",IF(R808="Refreshment Beverage",AS808*(Rates!J$19/100),MAX(AM808,AB808)))</f>
        <v/>
      </c>
      <c r="AO808" s="186" t="str">
        <f t="shared" si="415"/>
        <v/>
      </c>
      <c r="AP808" s="186" t="str">
        <f t="shared" si="416"/>
        <v/>
      </c>
      <c r="AQ808" s="186" t="str">
        <f>IF(AS808="","",IF(R808="Refreshment Beverage",ROUND(SUM(VLOOKUP(Q:Q,Rates!G$15:L$19,3,0)*(AS808-Y808-Z808-AA808)),4),ROUND(SUM(Rates!$K$8*AS808),4)))</f>
        <v/>
      </c>
      <c r="AR808" s="184" t="str">
        <f t="shared" si="417"/>
        <v/>
      </c>
      <c r="AS808" s="185" t="str">
        <f t="shared" si="418"/>
        <v/>
      </c>
      <c r="AT808" s="177" t="str">
        <f t="shared" si="419"/>
        <v/>
      </c>
      <c r="AU808" s="13" t="str">
        <f>IF(AX808="","",IF(R808="Refreshment Beverage",ROUND((BA808-Y808-Z808-AA808)*VLOOKUP(VALUE(Q808),Rates!G$15:L$19,3,0),4),ROUND(AW808*(VLOOKUP(VALUE(Q808),Rates!G:L,3,0)),4)))</f>
        <v/>
      </c>
      <c r="AV808" s="183" t="str">
        <f t="shared" si="420"/>
        <v/>
      </c>
      <c r="AW808" s="186" t="str">
        <f t="shared" si="421"/>
        <v/>
      </c>
      <c r="AX808" s="184" t="str">
        <f t="shared" si="422"/>
        <v/>
      </c>
      <c r="AY808" s="186" t="str">
        <f>IF(AX808="","",IF(R808="Refreshment Beverage",ROUND(SUM(AX808*Rates!K$19),4),ROUND(SUM(AX808*(Rates!J$8/100)),4)))</f>
        <v/>
      </c>
      <c r="AZ808" s="183" t="str">
        <f t="shared" si="423"/>
        <v/>
      </c>
      <c r="BA808" s="185" t="str">
        <f t="shared" si="424"/>
        <v/>
      </c>
      <c r="BD808" s="171"/>
      <c r="BE808" s="171"/>
      <c r="BF808" s="171"/>
      <c r="BG808" s="171"/>
    </row>
    <row r="809" spans="1:59" ht="15" customHeight="1" x14ac:dyDescent="0.3">
      <c r="A809" s="172"/>
      <c r="B809" s="172"/>
      <c r="C809" s="172"/>
      <c r="D809" s="173"/>
      <c r="E809" s="173"/>
      <c r="F809" s="173"/>
      <c r="G809" s="173"/>
      <c r="H809" s="173"/>
      <c r="I809" s="174"/>
      <c r="J809" s="175"/>
      <c r="K809" s="176" t="str">
        <f t="shared" si="396"/>
        <v/>
      </c>
      <c r="L809" s="177" t="str">
        <f t="shared" si="397"/>
        <v/>
      </c>
      <c r="M809" s="178" t="str">
        <f t="shared" si="398"/>
        <v/>
      </c>
      <c r="N809" s="44" t="str" cm="1">
        <f t="array" ref="N809">IFERROR(IF(_xlfn.SINGLE(A:A)="","",IF(R809="Beer",SUM(LOOKUP(2,1/(Rates!$B$3:$B$5&lt;=W809)/(Rates!$C$3:$C$5&gt;=W809),Rates!$D$3:$D$5)*(X809/100)*W809),IF(R809="Refreshment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44" t="str">
        <f t="shared" si="399"/>
        <v/>
      </c>
      <c r="P809" s="13"/>
      <c r="Q809" s="179" t="str">
        <f t="shared" si="400"/>
        <v/>
      </c>
      <c r="R809" s="180" t="str">
        <f t="shared" si="401"/>
        <v/>
      </c>
      <c r="S809" s="13" t="str">
        <f>IF(A809="","",IF(R809="Refreshment Beverage",VLOOKUP(VALUE(Q809),Rates!G$15:L$19,2,0),VLOOKUP(VALUE(Q809),Rates!G$4:L$8,2,0)))</f>
        <v/>
      </c>
      <c r="T809" s="13" t="str">
        <f t="shared" si="402"/>
        <v/>
      </c>
      <c r="U809" s="181" t="str">
        <f t="shared" si="403"/>
        <v/>
      </c>
      <c r="V809" s="13" t="str">
        <f t="shared" si="404"/>
        <v/>
      </c>
      <c r="W809" s="13" t="str">
        <f t="shared" si="405"/>
        <v/>
      </c>
      <c r="X809" s="182" t="str">
        <f t="shared" si="406"/>
        <v/>
      </c>
      <c r="Y809" s="183" t="str">
        <f>IF(A:A="","",IF(R809="Refreshment Beverage",VLOOKUP(Q809,Rates!G$15:L$19,6,0)*W809,VLOOKUP(Q809,Rates!G$4:L$12,6,0)*W809))</f>
        <v/>
      </c>
      <c r="Z809" s="183" t="str">
        <f t="shared" si="407"/>
        <v/>
      </c>
      <c r="AA809" s="17">
        <f t="shared" si="395"/>
        <v>0</v>
      </c>
      <c r="AB809" s="177" t="str" cm="1">
        <f t="array" ref="AB809">IF(_xlfn.SINGLE(A:A)="","",IF(R809="Refreshment Beverage","",IF(AND(R809="Beer",Q809=0),SUM(LOOKUP(2,1/(Rates!$B$15:$B$18&lt;=W809)/(Rates!$C$15:$C$18&gt;=W809),Rates!$D$15:$D$18)*W809),VLOOKUP(VALUE(_xlfn.SINGLE(Q:Q)),Rates!A:B,2,0)*W809)))</f>
        <v/>
      </c>
      <c r="AC809" s="177" t="str" cm="1">
        <f t="array" ref="AC809">IF(_xlfn.SINGLE(A:A)="","",IF(R809="Refreshment Beverage","",IF(AND(R809="Beer",Q809=0),SUM(LOOKUP(2,1/(Rates!$B$15:$B$18&lt;=W809)/(Rates!$C$15:$C$18&gt;=W809),Rates!$E$15:$E$18)*W809),VLOOKUP(VALUE(_xlfn.SINGLE(Q:Q)),Rates!A:C,3,0)*W809)))</f>
        <v/>
      </c>
      <c r="AD809" s="168">
        <f>IFERROR(IF(OR(Q809=1,Q809=2,Q809=3,Q809=4),VLOOKUP(Q809,Rates!$A$31:$B$34,2,0)*W809,IF(V809=1,VLOOKUP(U809,'REB BEV MIN MKUP'!B:E,4,0),IF(V809&gt;1,VLOOKUP(VALUE(W809),'REB BEV MIN MKUP'!O:Q,3,0),0))),0)</f>
        <v>0</v>
      </c>
      <c r="AE809" s="177" t="str">
        <f t="shared" si="408"/>
        <v/>
      </c>
      <c r="AF809" s="13" t="str">
        <f t="shared" si="409"/>
        <v/>
      </c>
      <c r="AG809" s="177" t="str">
        <f t="shared" si="410"/>
        <v/>
      </c>
      <c r="AH809" s="184" t="str">
        <f t="shared" si="411"/>
        <v/>
      </c>
      <c r="AI809" s="184" t="str">
        <f>IF(AE:AE="","",IF(R809="Refreshment Beverage",AK809*(Rates!J$19/100),ROUND(SUM(AH809*(Rates!$J$8/100)),4)))</f>
        <v/>
      </c>
      <c r="AJ809" s="183" t="str">
        <f t="shared" si="412"/>
        <v/>
      </c>
      <c r="AK809" s="185" t="str">
        <f t="shared" si="413"/>
        <v/>
      </c>
      <c r="AL809" s="177" t="str">
        <f t="shared" si="414"/>
        <v/>
      </c>
      <c r="AM809" s="13" t="str">
        <f>IF(AS809="","",IF(R809="Refreshment Beverage",ROUND(AS809*Rates!K$19,4),ROUND(AO809*(VLOOKUP(VALUE(Q809),Rates!G$4:L$12,3,0)),4)))</f>
        <v/>
      </c>
      <c r="AN809" s="183" t="str">
        <f>IF(AS809="","",IF(R809="Refreshment Beverage",AS809*(Rates!J$19/100),MAX(AM809,AB809)))</f>
        <v/>
      </c>
      <c r="AO809" s="186" t="str">
        <f t="shared" si="415"/>
        <v/>
      </c>
      <c r="AP809" s="186" t="str">
        <f t="shared" si="416"/>
        <v/>
      </c>
      <c r="AQ809" s="186" t="str">
        <f>IF(AS809="","",IF(R809="Refreshment Beverage",ROUND(SUM(VLOOKUP(Q:Q,Rates!G$15:L$19,3,0)*(AS809-Y809-Z809-AA809)),4),ROUND(SUM(Rates!$K$8*AS809),4)))</f>
        <v/>
      </c>
      <c r="AR809" s="184" t="str">
        <f t="shared" si="417"/>
        <v/>
      </c>
      <c r="AS809" s="185" t="str">
        <f t="shared" si="418"/>
        <v/>
      </c>
      <c r="AT809" s="177" t="str">
        <f t="shared" si="419"/>
        <v/>
      </c>
      <c r="AU809" s="13" t="str">
        <f>IF(AX809="","",IF(R809="Refreshment Beverage",ROUND((BA809-Y809-Z809-AA809)*VLOOKUP(VALUE(Q809),Rates!G$15:L$19,3,0),4),ROUND(AW809*(VLOOKUP(VALUE(Q809),Rates!G:L,3,0)),4)))</f>
        <v/>
      </c>
      <c r="AV809" s="183" t="str">
        <f t="shared" si="420"/>
        <v/>
      </c>
      <c r="AW809" s="186" t="str">
        <f t="shared" si="421"/>
        <v/>
      </c>
      <c r="AX809" s="184" t="str">
        <f t="shared" si="422"/>
        <v/>
      </c>
      <c r="AY809" s="186" t="str">
        <f>IF(AX809="","",IF(R809="Refreshment Beverage",ROUND(SUM(AX809*Rates!K$19),4),ROUND(SUM(AX809*(Rates!J$8/100)),4)))</f>
        <v/>
      </c>
      <c r="AZ809" s="183" t="str">
        <f t="shared" si="423"/>
        <v/>
      </c>
      <c r="BA809" s="185" t="str">
        <f t="shared" si="424"/>
        <v/>
      </c>
      <c r="BD809" s="171"/>
      <c r="BE809" s="171"/>
      <c r="BF809" s="171"/>
      <c r="BG809" s="171"/>
    </row>
    <row r="810" spans="1:59" ht="15" customHeight="1" x14ac:dyDescent="0.3">
      <c r="A810" s="172"/>
      <c r="B810" s="172"/>
      <c r="C810" s="172"/>
      <c r="D810" s="173"/>
      <c r="E810" s="173"/>
      <c r="F810" s="173"/>
      <c r="G810" s="173"/>
      <c r="H810" s="173"/>
      <c r="I810" s="174"/>
      <c r="J810" s="175"/>
      <c r="K810" s="176" t="str">
        <f t="shared" si="396"/>
        <v/>
      </c>
      <c r="L810" s="177" t="str">
        <f t="shared" si="397"/>
        <v/>
      </c>
      <c r="M810" s="178" t="str">
        <f t="shared" si="398"/>
        <v/>
      </c>
      <c r="N810" s="44" t="str" cm="1">
        <f t="array" ref="N810">IFERROR(IF(_xlfn.SINGLE(A:A)="","",IF(R810="Beer",SUM(LOOKUP(2,1/(Rates!$B$3:$B$5&lt;=W810)/(Rates!$C$3:$C$5&gt;=W810),Rates!$D$3:$D$5)*(X810/100)*W810),IF(R810="Refreshment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44" t="str">
        <f t="shared" si="399"/>
        <v/>
      </c>
      <c r="P810" s="13"/>
      <c r="Q810" s="179" t="str">
        <f t="shared" si="400"/>
        <v/>
      </c>
      <c r="R810" s="180" t="str">
        <f t="shared" si="401"/>
        <v/>
      </c>
      <c r="S810" s="13" t="str">
        <f>IF(A810="","",IF(R810="Refreshment Beverage",VLOOKUP(VALUE(Q810),Rates!G$15:L$19,2,0),VLOOKUP(VALUE(Q810),Rates!G$4:L$8,2,0)))</f>
        <v/>
      </c>
      <c r="T810" s="13" t="str">
        <f t="shared" si="402"/>
        <v/>
      </c>
      <c r="U810" s="181" t="str">
        <f t="shared" si="403"/>
        <v/>
      </c>
      <c r="V810" s="13" t="str">
        <f t="shared" si="404"/>
        <v/>
      </c>
      <c r="W810" s="13" t="str">
        <f t="shared" si="405"/>
        <v/>
      </c>
      <c r="X810" s="182" t="str">
        <f t="shared" si="406"/>
        <v/>
      </c>
      <c r="Y810" s="183" t="str">
        <f>IF(A:A="","",IF(R810="Refreshment Beverage",VLOOKUP(Q810,Rates!G$15:L$19,6,0)*W810,VLOOKUP(Q810,Rates!G$4:L$12,6,0)*W810))</f>
        <v/>
      </c>
      <c r="Z810" s="183" t="str">
        <f t="shared" si="407"/>
        <v/>
      </c>
      <c r="AA810" s="17">
        <f t="shared" si="395"/>
        <v>0</v>
      </c>
      <c r="AB810" s="177" t="str" cm="1">
        <f t="array" ref="AB810">IF(_xlfn.SINGLE(A:A)="","",IF(R810="Refreshment Beverage","",IF(AND(R810="Beer",Q810=0),SUM(LOOKUP(2,1/(Rates!$B$15:$B$18&lt;=W810)/(Rates!$C$15:$C$18&gt;=W810),Rates!$D$15:$D$18)*W810),VLOOKUP(VALUE(_xlfn.SINGLE(Q:Q)),Rates!A:B,2,0)*W810)))</f>
        <v/>
      </c>
      <c r="AC810" s="177" t="str" cm="1">
        <f t="array" ref="AC810">IF(_xlfn.SINGLE(A:A)="","",IF(R810="Refreshment Beverage","",IF(AND(R810="Beer",Q810=0),SUM(LOOKUP(2,1/(Rates!$B$15:$B$18&lt;=W810)/(Rates!$C$15:$C$18&gt;=W810),Rates!$E$15:$E$18)*W810),VLOOKUP(VALUE(_xlfn.SINGLE(Q:Q)),Rates!A:C,3,0)*W810)))</f>
        <v/>
      </c>
      <c r="AD810" s="168">
        <f>IFERROR(IF(OR(Q810=1,Q810=2,Q810=3,Q810=4),VLOOKUP(Q810,Rates!$A$31:$B$34,2,0)*W810,IF(V810=1,VLOOKUP(U810,'REB BEV MIN MKUP'!B:E,4,0),IF(V810&gt;1,VLOOKUP(VALUE(W810),'REB BEV MIN MKUP'!O:Q,3,0),0))),0)</f>
        <v>0</v>
      </c>
      <c r="AE810" s="177" t="str">
        <f t="shared" si="408"/>
        <v/>
      </c>
      <c r="AF810" s="13" t="str">
        <f t="shared" si="409"/>
        <v/>
      </c>
      <c r="AG810" s="177" t="str">
        <f t="shared" si="410"/>
        <v/>
      </c>
      <c r="AH810" s="184" t="str">
        <f t="shared" si="411"/>
        <v/>
      </c>
      <c r="AI810" s="184" t="str">
        <f>IF(AE:AE="","",IF(R810="Refreshment Beverage",AK810*(Rates!J$19/100),ROUND(SUM(AH810*(Rates!$J$8/100)),4)))</f>
        <v/>
      </c>
      <c r="AJ810" s="183" t="str">
        <f t="shared" si="412"/>
        <v/>
      </c>
      <c r="AK810" s="185" t="str">
        <f t="shared" si="413"/>
        <v/>
      </c>
      <c r="AL810" s="177" t="str">
        <f t="shared" si="414"/>
        <v/>
      </c>
      <c r="AM810" s="13" t="str">
        <f>IF(AS810="","",IF(R810="Refreshment Beverage",ROUND(AS810*Rates!K$19,4),ROUND(AO810*(VLOOKUP(VALUE(Q810),Rates!G$4:L$12,3,0)),4)))</f>
        <v/>
      </c>
      <c r="AN810" s="183" t="str">
        <f>IF(AS810="","",IF(R810="Refreshment Beverage",AS810*(Rates!J$19/100),MAX(AM810,AB810)))</f>
        <v/>
      </c>
      <c r="AO810" s="186" t="str">
        <f t="shared" si="415"/>
        <v/>
      </c>
      <c r="AP810" s="186" t="str">
        <f t="shared" si="416"/>
        <v/>
      </c>
      <c r="AQ810" s="186" t="str">
        <f>IF(AS810="","",IF(R810="Refreshment Beverage",ROUND(SUM(VLOOKUP(Q:Q,Rates!G$15:L$19,3,0)*(AS810-Y810-Z810-AA810)),4),ROUND(SUM(Rates!$K$8*AS810),4)))</f>
        <v/>
      </c>
      <c r="AR810" s="184" t="str">
        <f t="shared" si="417"/>
        <v/>
      </c>
      <c r="AS810" s="185" t="str">
        <f t="shared" si="418"/>
        <v/>
      </c>
      <c r="AT810" s="177" t="str">
        <f t="shared" si="419"/>
        <v/>
      </c>
      <c r="AU810" s="13" t="str">
        <f>IF(AX810="","",IF(R810="Refreshment Beverage",ROUND((BA810-Y810-Z810-AA810)*VLOOKUP(VALUE(Q810),Rates!G$15:L$19,3,0),4),ROUND(AW810*(VLOOKUP(VALUE(Q810),Rates!G:L,3,0)),4)))</f>
        <v/>
      </c>
      <c r="AV810" s="183" t="str">
        <f t="shared" si="420"/>
        <v/>
      </c>
      <c r="AW810" s="186" t="str">
        <f t="shared" si="421"/>
        <v/>
      </c>
      <c r="AX810" s="184" t="str">
        <f t="shared" si="422"/>
        <v/>
      </c>
      <c r="AY810" s="186" t="str">
        <f>IF(AX810="","",IF(R810="Refreshment Beverage",ROUND(SUM(AX810*Rates!K$19),4),ROUND(SUM(AX810*(Rates!J$8/100)),4)))</f>
        <v/>
      </c>
      <c r="AZ810" s="183" t="str">
        <f t="shared" si="423"/>
        <v/>
      </c>
      <c r="BA810" s="185" t="str">
        <f t="shared" si="424"/>
        <v/>
      </c>
      <c r="BD810" s="171"/>
      <c r="BE810" s="171"/>
      <c r="BF810" s="171"/>
      <c r="BG810" s="171"/>
    </row>
    <row r="811" spans="1:59" ht="15" customHeight="1" x14ac:dyDescent="0.3">
      <c r="A811" s="172"/>
      <c r="B811" s="172"/>
      <c r="C811" s="172"/>
      <c r="D811" s="173"/>
      <c r="E811" s="173"/>
      <c r="F811" s="173"/>
      <c r="G811" s="173"/>
      <c r="H811" s="173"/>
      <c r="I811" s="174"/>
      <c r="J811" s="175"/>
      <c r="K811" s="176" t="str">
        <f t="shared" si="396"/>
        <v/>
      </c>
      <c r="L811" s="177" t="str">
        <f t="shared" si="397"/>
        <v/>
      </c>
      <c r="M811" s="178" t="str">
        <f t="shared" si="398"/>
        <v/>
      </c>
      <c r="N811" s="44" t="str" cm="1">
        <f t="array" ref="N811">IFERROR(IF(_xlfn.SINGLE(A:A)="","",IF(R811="Beer",SUM(LOOKUP(2,1/(Rates!$B$3:$B$5&lt;=W811)/(Rates!$C$3:$C$5&gt;=W811),Rates!$D$3:$D$5)*(X811/100)*W811),IF(R811="Refreshment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44" t="str">
        <f t="shared" si="399"/>
        <v/>
      </c>
      <c r="P811" s="13"/>
      <c r="Q811" s="179" t="str">
        <f t="shared" si="400"/>
        <v/>
      </c>
      <c r="R811" s="180" t="str">
        <f t="shared" si="401"/>
        <v/>
      </c>
      <c r="S811" s="13" t="str">
        <f>IF(A811="","",IF(R811="Refreshment Beverage",VLOOKUP(VALUE(Q811),Rates!G$15:L$19,2,0),VLOOKUP(VALUE(Q811),Rates!G$4:L$8,2,0)))</f>
        <v/>
      </c>
      <c r="T811" s="13" t="str">
        <f t="shared" si="402"/>
        <v/>
      </c>
      <c r="U811" s="181" t="str">
        <f t="shared" si="403"/>
        <v/>
      </c>
      <c r="V811" s="13" t="str">
        <f t="shared" si="404"/>
        <v/>
      </c>
      <c r="W811" s="13" t="str">
        <f t="shared" si="405"/>
        <v/>
      </c>
      <c r="X811" s="182" t="str">
        <f t="shared" si="406"/>
        <v/>
      </c>
      <c r="Y811" s="183" t="str">
        <f>IF(A:A="","",IF(R811="Refreshment Beverage",VLOOKUP(Q811,Rates!G$15:L$19,6,0)*W811,VLOOKUP(Q811,Rates!G$4:L$12,6,0)*W811))</f>
        <v/>
      </c>
      <c r="Z811" s="183" t="str">
        <f t="shared" si="407"/>
        <v/>
      </c>
      <c r="AA811" s="17">
        <f t="shared" si="395"/>
        <v>0</v>
      </c>
      <c r="AB811" s="177" t="str" cm="1">
        <f t="array" ref="AB811">IF(_xlfn.SINGLE(A:A)="","",IF(R811="Refreshment Beverage","",IF(AND(R811="Beer",Q811=0),SUM(LOOKUP(2,1/(Rates!$B$15:$B$18&lt;=W811)/(Rates!$C$15:$C$18&gt;=W811),Rates!$D$15:$D$18)*W811),VLOOKUP(VALUE(_xlfn.SINGLE(Q:Q)),Rates!A:B,2,0)*W811)))</f>
        <v/>
      </c>
      <c r="AC811" s="177" t="str" cm="1">
        <f t="array" ref="AC811">IF(_xlfn.SINGLE(A:A)="","",IF(R811="Refreshment Beverage","",IF(AND(R811="Beer",Q811=0),SUM(LOOKUP(2,1/(Rates!$B$15:$B$18&lt;=W811)/(Rates!$C$15:$C$18&gt;=W811),Rates!$E$15:$E$18)*W811),VLOOKUP(VALUE(_xlfn.SINGLE(Q:Q)),Rates!A:C,3,0)*W811)))</f>
        <v/>
      </c>
      <c r="AD811" s="168">
        <f>IFERROR(IF(OR(Q811=1,Q811=2,Q811=3,Q811=4),VLOOKUP(Q811,Rates!$A$31:$B$34,2,0)*W811,IF(V811=1,VLOOKUP(U811,'REB BEV MIN MKUP'!B:E,4,0),IF(V811&gt;1,VLOOKUP(VALUE(W811),'REB BEV MIN MKUP'!O:Q,3,0),0))),0)</f>
        <v>0</v>
      </c>
      <c r="AE811" s="177" t="str">
        <f t="shared" si="408"/>
        <v/>
      </c>
      <c r="AF811" s="13" t="str">
        <f t="shared" si="409"/>
        <v/>
      </c>
      <c r="AG811" s="177" t="str">
        <f t="shared" si="410"/>
        <v/>
      </c>
      <c r="AH811" s="184" t="str">
        <f t="shared" si="411"/>
        <v/>
      </c>
      <c r="AI811" s="184" t="str">
        <f>IF(AE:AE="","",IF(R811="Refreshment Beverage",AK811*(Rates!J$19/100),ROUND(SUM(AH811*(Rates!$J$8/100)),4)))</f>
        <v/>
      </c>
      <c r="AJ811" s="183" t="str">
        <f t="shared" si="412"/>
        <v/>
      </c>
      <c r="AK811" s="185" t="str">
        <f t="shared" si="413"/>
        <v/>
      </c>
      <c r="AL811" s="177" t="str">
        <f t="shared" si="414"/>
        <v/>
      </c>
      <c r="AM811" s="13" t="str">
        <f>IF(AS811="","",IF(R811="Refreshment Beverage",ROUND(AS811*Rates!K$19,4),ROUND(AO811*(VLOOKUP(VALUE(Q811),Rates!G$4:L$12,3,0)),4)))</f>
        <v/>
      </c>
      <c r="AN811" s="183" t="str">
        <f>IF(AS811="","",IF(R811="Refreshment Beverage",AS811*(Rates!J$19/100),MAX(AM811,AB811)))</f>
        <v/>
      </c>
      <c r="AO811" s="186" t="str">
        <f t="shared" si="415"/>
        <v/>
      </c>
      <c r="AP811" s="186" t="str">
        <f t="shared" si="416"/>
        <v/>
      </c>
      <c r="AQ811" s="186" t="str">
        <f>IF(AS811="","",IF(R811="Refreshment Beverage",ROUND(SUM(VLOOKUP(Q:Q,Rates!G$15:L$19,3,0)*(AS811-Y811-Z811-AA811)),4),ROUND(SUM(Rates!$K$8*AS811),4)))</f>
        <v/>
      </c>
      <c r="AR811" s="184" t="str">
        <f t="shared" si="417"/>
        <v/>
      </c>
      <c r="AS811" s="185" t="str">
        <f t="shared" si="418"/>
        <v/>
      </c>
      <c r="AT811" s="177" t="str">
        <f t="shared" si="419"/>
        <v/>
      </c>
      <c r="AU811" s="13" t="str">
        <f>IF(AX811="","",IF(R811="Refreshment Beverage",ROUND((BA811-Y811-Z811-AA811)*VLOOKUP(VALUE(Q811),Rates!G$15:L$19,3,0),4),ROUND(AW811*(VLOOKUP(VALUE(Q811),Rates!G:L,3,0)),4)))</f>
        <v/>
      </c>
      <c r="AV811" s="183" t="str">
        <f t="shared" si="420"/>
        <v/>
      </c>
      <c r="AW811" s="186" t="str">
        <f t="shared" si="421"/>
        <v/>
      </c>
      <c r="AX811" s="184" t="str">
        <f t="shared" si="422"/>
        <v/>
      </c>
      <c r="AY811" s="186" t="str">
        <f>IF(AX811="","",IF(R811="Refreshment Beverage",ROUND(SUM(AX811*Rates!K$19),4),ROUND(SUM(AX811*(Rates!J$8/100)),4)))</f>
        <v/>
      </c>
      <c r="AZ811" s="183" t="str">
        <f t="shared" si="423"/>
        <v/>
      </c>
      <c r="BA811" s="185" t="str">
        <f t="shared" si="424"/>
        <v/>
      </c>
      <c r="BD811" s="171"/>
      <c r="BE811" s="171"/>
      <c r="BF811" s="171"/>
      <c r="BG811" s="171"/>
    </row>
    <row r="812" spans="1:59" ht="15" customHeight="1" x14ac:dyDescent="0.3">
      <c r="A812" s="172"/>
      <c r="B812" s="172"/>
      <c r="C812" s="172"/>
      <c r="D812" s="173"/>
      <c r="E812" s="173"/>
      <c r="F812" s="173"/>
      <c r="G812" s="173"/>
      <c r="H812" s="173"/>
      <c r="I812" s="174"/>
      <c r="J812" s="175"/>
      <c r="K812" s="176" t="str">
        <f t="shared" si="396"/>
        <v/>
      </c>
      <c r="L812" s="177" t="str">
        <f t="shared" si="397"/>
        <v/>
      </c>
      <c r="M812" s="178" t="str">
        <f t="shared" si="398"/>
        <v/>
      </c>
      <c r="N812" s="44" t="str" cm="1">
        <f t="array" ref="N812">IFERROR(IF(_xlfn.SINGLE(A:A)="","",IF(R812="Beer",SUM(LOOKUP(2,1/(Rates!$B$3:$B$5&lt;=W812)/(Rates!$C$3:$C$5&gt;=W812),Rates!$D$3:$D$5)*(X812/100)*W812),IF(R812="Refreshment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44" t="str">
        <f t="shared" si="399"/>
        <v/>
      </c>
      <c r="P812" s="13"/>
      <c r="Q812" s="179" t="str">
        <f t="shared" si="400"/>
        <v/>
      </c>
      <c r="R812" s="180" t="str">
        <f t="shared" si="401"/>
        <v/>
      </c>
      <c r="S812" s="13" t="str">
        <f>IF(A812="","",IF(R812="Refreshment Beverage",VLOOKUP(VALUE(Q812),Rates!G$15:L$19,2,0),VLOOKUP(VALUE(Q812),Rates!G$4:L$8,2,0)))</f>
        <v/>
      </c>
      <c r="T812" s="13" t="str">
        <f t="shared" si="402"/>
        <v/>
      </c>
      <c r="U812" s="181" t="str">
        <f t="shared" si="403"/>
        <v/>
      </c>
      <c r="V812" s="13" t="str">
        <f t="shared" si="404"/>
        <v/>
      </c>
      <c r="W812" s="13" t="str">
        <f t="shared" si="405"/>
        <v/>
      </c>
      <c r="X812" s="182" t="str">
        <f t="shared" si="406"/>
        <v/>
      </c>
      <c r="Y812" s="183" t="str">
        <f>IF(A:A="","",IF(R812="Refreshment Beverage",VLOOKUP(Q812,Rates!G$15:L$19,6,0)*W812,VLOOKUP(Q812,Rates!G$4:L$12,6,0)*W812))</f>
        <v/>
      </c>
      <c r="Z812" s="183" t="str">
        <f t="shared" si="407"/>
        <v/>
      </c>
      <c r="AA812" s="17">
        <f t="shared" si="395"/>
        <v>0</v>
      </c>
      <c r="AB812" s="177" t="str" cm="1">
        <f t="array" ref="AB812">IF(_xlfn.SINGLE(A:A)="","",IF(R812="Refreshment Beverage","",IF(AND(R812="Beer",Q812=0),SUM(LOOKUP(2,1/(Rates!$B$15:$B$18&lt;=W812)/(Rates!$C$15:$C$18&gt;=W812),Rates!$D$15:$D$18)*W812),VLOOKUP(VALUE(_xlfn.SINGLE(Q:Q)),Rates!A:B,2,0)*W812)))</f>
        <v/>
      </c>
      <c r="AC812" s="177" t="str" cm="1">
        <f t="array" ref="AC812">IF(_xlfn.SINGLE(A:A)="","",IF(R812="Refreshment Beverage","",IF(AND(R812="Beer",Q812=0),SUM(LOOKUP(2,1/(Rates!$B$15:$B$18&lt;=W812)/(Rates!$C$15:$C$18&gt;=W812),Rates!$E$15:$E$18)*W812),VLOOKUP(VALUE(_xlfn.SINGLE(Q:Q)),Rates!A:C,3,0)*W812)))</f>
        <v/>
      </c>
      <c r="AD812" s="168">
        <f>IFERROR(IF(OR(Q812=1,Q812=2,Q812=3,Q812=4),VLOOKUP(Q812,Rates!$A$31:$B$34,2,0)*W812,IF(V812=1,VLOOKUP(U812,'REB BEV MIN MKUP'!B:E,4,0),IF(V812&gt;1,VLOOKUP(VALUE(W812),'REB BEV MIN MKUP'!O:Q,3,0),0))),0)</f>
        <v>0</v>
      </c>
      <c r="AE812" s="177" t="str">
        <f t="shared" si="408"/>
        <v/>
      </c>
      <c r="AF812" s="13" t="str">
        <f t="shared" si="409"/>
        <v/>
      </c>
      <c r="AG812" s="177" t="str">
        <f t="shared" si="410"/>
        <v/>
      </c>
      <c r="AH812" s="184" t="str">
        <f t="shared" si="411"/>
        <v/>
      </c>
      <c r="AI812" s="184" t="str">
        <f>IF(AE:AE="","",IF(R812="Refreshment Beverage",AK812*(Rates!J$19/100),ROUND(SUM(AH812*(Rates!$J$8/100)),4)))</f>
        <v/>
      </c>
      <c r="AJ812" s="183" t="str">
        <f t="shared" si="412"/>
        <v/>
      </c>
      <c r="AK812" s="185" t="str">
        <f t="shared" si="413"/>
        <v/>
      </c>
      <c r="AL812" s="177" t="str">
        <f t="shared" si="414"/>
        <v/>
      </c>
      <c r="AM812" s="13" t="str">
        <f>IF(AS812="","",IF(R812="Refreshment Beverage",ROUND(AS812*Rates!K$19,4),ROUND(AO812*(VLOOKUP(VALUE(Q812),Rates!G$4:L$12,3,0)),4)))</f>
        <v/>
      </c>
      <c r="AN812" s="183" t="str">
        <f>IF(AS812="","",IF(R812="Refreshment Beverage",AS812*(Rates!J$19/100),MAX(AM812,AB812)))</f>
        <v/>
      </c>
      <c r="AO812" s="186" t="str">
        <f t="shared" si="415"/>
        <v/>
      </c>
      <c r="AP812" s="186" t="str">
        <f t="shared" si="416"/>
        <v/>
      </c>
      <c r="AQ812" s="186" t="str">
        <f>IF(AS812="","",IF(R812="Refreshment Beverage",ROUND(SUM(VLOOKUP(Q:Q,Rates!G$15:L$19,3,0)*(AS812-Y812-Z812-AA812)),4),ROUND(SUM(Rates!$K$8*AS812),4)))</f>
        <v/>
      </c>
      <c r="AR812" s="184" t="str">
        <f t="shared" si="417"/>
        <v/>
      </c>
      <c r="AS812" s="185" t="str">
        <f t="shared" si="418"/>
        <v/>
      </c>
      <c r="AT812" s="177" t="str">
        <f t="shared" si="419"/>
        <v/>
      </c>
      <c r="AU812" s="13" t="str">
        <f>IF(AX812="","",IF(R812="Refreshment Beverage",ROUND((BA812-Y812-Z812-AA812)*VLOOKUP(VALUE(Q812),Rates!G$15:L$19,3,0),4),ROUND(AW812*(VLOOKUP(VALUE(Q812),Rates!G:L,3,0)),4)))</f>
        <v/>
      </c>
      <c r="AV812" s="183" t="str">
        <f t="shared" si="420"/>
        <v/>
      </c>
      <c r="AW812" s="186" t="str">
        <f t="shared" si="421"/>
        <v/>
      </c>
      <c r="AX812" s="184" t="str">
        <f t="shared" si="422"/>
        <v/>
      </c>
      <c r="AY812" s="186" t="str">
        <f>IF(AX812="","",IF(R812="Refreshment Beverage",ROUND(SUM(AX812*Rates!K$19),4),ROUND(SUM(AX812*(Rates!J$8/100)),4)))</f>
        <v/>
      </c>
      <c r="AZ812" s="183" t="str">
        <f t="shared" si="423"/>
        <v/>
      </c>
      <c r="BA812" s="185" t="str">
        <f t="shared" si="424"/>
        <v/>
      </c>
      <c r="BD812" s="171"/>
      <c r="BE812" s="171"/>
      <c r="BF812" s="171"/>
      <c r="BG812" s="171"/>
    </row>
    <row r="813" spans="1:59" ht="15" customHeight="1" x14ac:dyDescent="0.3">
      <c r="A813" s="172"/>
      <c r="B813" s="172"/>
      <c r="C813" s="172"/>
      <c r="D813" s="173"/>
      <c r="E813" s="173"/>
      <c r="F813" s="173"/>
      <c r="G813" s="173"/>
      <c r="H813" s="173"/>
      <c r="I813" s="174"/>
      <c r="J813" s="175"/>
      <c r="K813" s="176" t="str">
        <f t="shared" si="396"/>
        <v/>
      </c>
      <c r="L813" s="177" t="str">
        <f t="shared" si="397"/>
        <v/>
      </c>
      <c r="M813" s="178" t="str">
        <f t="shared" si="398"/>
        <v/>
      </c>
      <c r="N813" s="44" t="str" cm="1">
        <f t="array" ref="N813">IFERROR(IF(_xlfn.SINGLE(A:A)="","",IF(R813="Beer",SUM(LOOKUP(2,1/(Rates!$B$3:$B$5&lt;=W813)/(Rates!$C$3:$C$5&gt;=W813),Rates!$D$3:$D$5)*(X813/100)*W813),IF(R813="Refreshment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44" t="str">
        <f t="shared" si="399"/>
        <v/>
      </c>
      <c r="P813" s="13"/>
      <c r="Q813" s="179" t="str">
        <f t="shared" si="400"/>
        <v/>
      </c>
      <c r="R813" s="180" t="str">
        <f t="shared" si="401"/>
        <v/>
      </c>
      <c r="S813" s="13" t="str">
        <f>IF(A813="","",IF(R813="Refreshment Beverage",VLOOKUP(VALUE(Q813),Rates!G$15:L$19,2,0),VLOOKUP(VALUE(Q813),Rates!G$4:L$8,2,0)))</f>
        <v/>
      </c>
      <c r="T813" s="13" t="str">
        <f t="shared" si="402"/>
        <v/>
      </c>
      <c r="U813" s="181" t="str">
        <f t="shared" si="403"/>
        <v/>
      </c>
      <c r="V813" s="13" t="str">
        <f t="shared" si="404"/>
        <v/>
      </c>
      <c r="W813" s="13" t="str">
        <f t="shared" si="405"/>
        <v/>
      </c>
      <c r="X813" s="182" t="str">
        <f t="shared" si="406"/>
        <v/>
      </c>
      <c r="Y813" s="183" t="str">
        <f>IF(A:A="","",IF(R813="Refreshment Beverage",VLOOKUP(Q813,Rates!G$15:L$19,6,0)*W813,VLOOKUP(Q813,Rates!G$4:L$12,6,0)*W813))</f>
        <v/>
      </c>
      <c r="Z813" s="183" t="str">
        <f t="shared" si="407"/>
        <v/>
      </c>
      <c r="AA813" s="17">
        <f t="shared" si="395"/>
        <v>0</v>
      </c>
      <c r="AB813" s="177" t="str" cm="1">
        <f t="array" ref="AB813">IF(_xlfn.SINGLE(A:A)="","",IF(R813="Refreshment Beverage","",IF(AND(R813="Beer",Q813=0),SUM(LOOKUP(2,1/(Rates!$B$15:$B$18&lt;=W813)/(Rates!$C$15:$C$18&gt;=W813),Rates!$D$15:$D$18)*W813),VLOOKUP(VALUE(_xlfn.SINGLE(Q:Q)),Rates!A:B,2,0)*W813)))</f>
        <v/>
      </c>
      <c r="AC813" s="177" t="str" cm="1">
        <f t="array" ref="AC813">IF(_xlfn.SINGLE(A:A)="","",IF(R813="Refreshment Beverage","",IF(AND(R813="Beer",Q813=0),SUM(LOOKUP(2,1/(Rates!$B$15:$B$18&lt;=W813)/(Rates!$C$15:$C$18&gt;=W813),Rates!$E$15:$E$18)*W813),VLOOKUP(VALUE(_xlfn.SINGLE(Q:Q)),Rates!A:C,3,0)*W813)))</f>
        <v/>
      </c>
      <c r="AD813" s="168">
        <f>IFERROR(IF(OR(Q813=1,Q813=2,Q813=3,Q813=4),VLOOKUP(Q813,Rates!$A$31:$B$34,2,0)*W813,IF(V813=1,VLOOKUP(U813,'REB BEV MIN MKUP'!B:E,4,0),IF(V813&gt;1,VLOOKUP(VALUE(W813),'REB BEV MIN MKUP'!O:Q,3,0),0))),0)</f>
        <v>0</v>
      </c>
      <c r="AE813" s="177" t="str">
        <f t="shared" si="408"/>
        <v/>
      </c>
      <c r="AF813" s="13" t="str">
        <f t="shared" si="409"/>
        <v/>
      </c>
      <c r="AG813" s="177" t="str">
        <f t="shared" si="410"/>
        <v/>
      </c>
      <c r="AH813" s="184" t="str">
        <f t="shared" si="411"/>
        <v/>
      </c>
      <c r="AI813" s="184" t="str">
        <f>IF(AE:AE="","",IF(R813="Refreshment Beverage",AK813*(Rates!J$19/100),ROUND(SUM(AH813*(Rates!$J$8/100)),4)))</f>
        <v/>
      </c>
      <c r="AJ813" s="183" t="str">
        <f t="shared" si="412"/>
        <v/>
      </c>
      <c r="AK813" s="185" t="str">
        <f t="shared" si="413"/>
        <v/>
      </c>
      <c r="AL813" s="177" t="str">
        <f t="shared" si="414"/>
        <v/>
      </c>
      <c r="AM813" s="13" t="str">
        <f>IF(AS813="","",IF(R813="Refreshment Beverage",ROUND(AS813*Rates!K$19,4),ROUND(AO813*(VLOOKUP(VALUE(Q813),Rates!G$4:L$12,3,0)),4)))</f>
        <v/>
      </c>
      <c r="AN813" s="183" t="str">
        <f>IF(AS813="","",IF(R813="Refreshment Beverage",AS813*(Rates!J$19/100),MAX(AM813,AB813)))</f>
        <v/>
      </c>
      <c r="AO813" s="186" t="str">
        <f t="shared" si="415"/>
        <v/>
      </c>
      <c r="AP813" s="186" t="str">
        <f t="shared" si="416"/>
        <v/>
      </c>
      <c r="AQ813" s="186" t="str">
        <f>IF(AS813="","",IF(R813="Refreshment Beverage",ROUND(SUM(VLOOKUP(Q:Q,Rates!G$15:L$19,3,0)*(AS813-Y813-Z813-AA813)),4),ROUND(SUM(Rates!$K$8*AS813),4)))</f>
        <v/>
      </c>
      <c r="AR813" s="184" t="str">
        <f t="shared" si="417"/>
        <v/>
      </c>
      <c r="AS813" s="185" t="str">
        <f t="shared" si="418"/>
        <v/>
      </c>
      <c r="AT813" s="177" t="str">
        <f t="shared" si="419"/>
        <v/>
      </c>
      <c r="AU813" s="13" t="str">
        <f>IF(AX813="","",IF(R813="Refreshment Beverage",ROUND((BA813-Y813-Z813-AA813)*VLOOKUP(VALUE(Q813),Rates!G$15:L$19,3,0),4),ROUND(AW813*(VLOOKUP(VALUE(Q813),Rates!G:L,3,0)),4)))</f>
        <v/>
      </c>
      <c r="AV813" s="183" t="str">
        <f t="shared" si="420"/>
        <v/>
      </c>
      <c r="AW813" s="186" t="str">
        <f t="shared" si="421"/>
        <v/>
      </c>
      <c r="AX813" s="184" t="str">
        <f t="shared" si="422"/>
        <v/>
      </c>
      <c r="AY813" s="186" t="str">
        <f>IF(AX813="","",IF(R813="Refreshment Beverage",ROUND(SUM(AX813*Rates!K$19),4),ROUND(SUM(AX813*(Rates!J$8/100)),4)))</f>
        <v/>
      </c>
      <c r="AZ813" s="183" t="str">
        <f t="shared" si="423"/>
        <v/>
      </c>
      <c r="BA813" s="185" t="str">
        <f t="shared" si="424"/>
        <v/>
      </c>
      <c r="BD813" s="171"/>
      <c r="BE813" s="171"/>
      <c r="BF813" s="171"/>
      <c r="BG813" s="171"/>
    </row>
    <row r="814" spans="1:59" ht="15" customHeight="1" x14ac:dyDescent="0.3">
      <c r="A814" s="172"/>
      <c r="B814" s="172"/>
      <c r="C814" s="172"/>
      <c r="D814" s="173"/>
      <c r="E814" s="173"/>
      <c r="F814" s="173"/>
      <c r="G814" s="173"/>
      <c r="H814" s="173"/>
      <c r="I814" s="174"/>
      <c r="J814" s="175"/>
      <c r="K814" s="176" t="str">
        <f t="shared" si="396"/>
        <v/>
      </c>
      <c r="L814" s="177" t="str">
        <f t="shared" si="397"/>
        <v/>
      </c>
      <c r="M814" s="178" t="str">
        <f t="shared" si="398"/>
        <v/>
      </c>
      <c r="N814" s="44" t="str" cm="1">
        <f t="array" ref="N814">IFERROR(IF(_xlfn.SINGLE(A:A)="","",IF(R814="Beer",SUM(LOOKUP(2,1/(Rates!$B$3:$B$5&lt;=W814)/(Rates!$C$3:$C$5&gt;=W814),Rates!$D$3:$D$5)*(X814/100)*W814),IF(R814="Refreshment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44" t="str">
        <f t="shared" si="399"/>
        <v/>
      </c>
      <c r="P814" s="13"/>
      <c r="Q814" s="179" t="str">
        <f t="shared" si="400"/>
        <v/>
      </c>
      <c r="R814" s="180" t="str">
        <f t="shared" si="401"/>
        <v/>
      </c>
      <c r="S814" s="13" t="str">
        <f>IF(A814="","",IF(R814="Refreshment Beverage",VLOOKUP(VALUE(Q814),Rates!G$15:L$19,2,0),VLOOKUP(VALUE(Q814),Rates!G$4:L$8,2,0)))</f>
        <v/>
      </c>
      <c r="T814" s="13" t="str">
        <f t="shared" si="402"/>
        <v/>
      </c>
      <c r="U814" s="181" t="str">
        <f t="shared" si="403"/>
        <v/>
      </c>
      <c r="V814" s="13" t="str">
        <f t="shared" si="404"/>
        <v/>
      </c>
      <c r="W814" s="13" t="str">
        <f t="shared" si="405"/>
        <v/>
      </c>
      <c r="X814" s="182" t="str">
        <f t="shared" si="406"/>
        <v/>
      </c>
      <c r="Y814" s="183" t="str">
        <f>IF(A:A="","",IF(R814="Refreshment Beverage",VLOOKUP(Q814,Rates!G$15:L$19,6,0)*W814,VLOOKUP(Q814,Rates!G$4:L$12,6,0)*W814))</f>
        <v/>
      </c>
      <c r="Z814" s="183" t="str">
        <f t="shared" si="407"/>
        <v/>
      </c>
      <c r="AA814" s="17">
        <f t="shared" si="395"/>
        <v>0</v>
      </c>
      <c r="AB814" s="177" t="str" cm="1">
        <f t="array" ref="AB814">IF(_xlfn.SINGLE(A:A)="","",IF(R814="Refreshment Beverage","",IF(AND(R814="Beer",Q814=0),SUM(LOOKUP(2,1/(Rates!$B$15:$B$18&lt;=W814)/(Rates!$C$15:$C$18&gt;=W814),Rates!$D$15:$D$18)*W814),VLOOKUP(VALUE(_xlfn.SINGLE(Q:Q)),Rates!A:B,2,0)*W814)))</f>
        <v/>
      </c>
      <c r="AC814" s="177" t="str" cm="1">
        <f t="array" ref="AC814">IF(_xlfn.SINGLE(A:A)="","",IF(R814="Refreshment Beverage","",IF(AND(R814="Beer",Q814=0),SUM(LOOKUP(2,1/(Rates!$B$15:$B$18&lt;=W814)/(Rates!$C$15:$C$18&gt;=W814),Rates!$E$15:$E$18)*W814),VLOOKUP(VALUE(_xlfn.SINGLE(Q:Q)),Rates!A:C,3,0)*W814)))</f>
        <v/>
      </c>
      <c r="AD814" s="168">
        <f>IFERROR(IF(OR(Q814=1,Q814=2,Q814=3,Q814=4),VLOOKUP(Q814,Rates!$A$31:$B$34,2,0)*W814,IF(V814=1,VLOOKUP(U814,'REB BEV MIN MKUP'!B:E,4,0),IF(V814&gt;1,VLOOKUP(VALUE(W814),'REB BEV MIN MKUP'!O:Q,3,0),0))),0)</f>
        <v>0</v>
      </c>
      <c r="AE814" s="177" t="str">
        <f t="shared" si="408"/>
        <v/>
      </c>
      <c r="AF814" s="13" t="str">
        <f t="shared" si="409"/>
        <v/>
      </c>
      <c r="AG814" s="177" t="str">
        <f t="shared" si="410"/>
        <v/>
      </c>
      <c r="AH814" s="184" t="str">
        <f t="shared" si="411"/>
        <v/>
      </c>
      <c r="AI814" s="184" t="str">
        <f>IF(AE:AE="","",IF(R814="Refreshment Beverage",AK814*(Rates!J$19/100),ROUND(SUM(AH814*(Rates!$J$8/100)),4)))</f>
        <v/>
      </c>
      <c r="AJ814" s="183" t="str">
        <f t="shared" si="412"/>
        <v/>
      </c>
      <c r="AK814" s="185" t="str">
        <f t="shared" si="413"/>
        <v/>
      </c>
      <c r="AL814" s="177" t="str">
        <f t="shared" si="414"/>
        <v/>
      </c>
      <c r="AM814" s="13" t="str">
        <f>IF(AS814="","",IF(R814="Refreshment Beverage",ROUND(AS814*Rates!K$19,4),ROUND(AO814*(VLOOKUP(VALUE(Q814),Rates!G$4:L$12,3,0)),4)))</f>
        <v/>
      </c>
      <c r="AN814" s="183" t="str">
        <f>IF(AS814="","",IF(R814="Refreshment Beverage",AS814*(Rates!J$19/100),MAX(AM814,AB814)))</f>
        <v/>
      </c>
      <c r="AO814" s="186" t="str">
        <f t="shared" si="415"/>
        <v/>
      </c>
      <c r="AP814" s="186" t="str">
        <f t="shared" si="416"/>
        <v/>
      </c>
      <c r="AQ814" s="186" t="str">
        <f>IF(AS814="","",IF(R814="Refreshment Beverage",ROUND(SUM(VLOOKUP(Q:Q,Rates!G$15:L$19,3,0)*(AS814-Y814-Z814-AA814)),4),ROUND(SUM(Rates!$K$8*AS814),4)))</f>
        <v/>
      </c>
      <c r="AR814" s="184" t="str">
        <f t="shared" si="417"/>
        <v/>
      </c>
      <c r="AS814" s="185" t="str">
        <f t="shared" si="418"/>
        <v/>
      </c>
      <c r="AT814" s="177" t="str">
        <f t="shared" si="419"/>
        <v/>
      </c>
      <c r="AU814" s="13" t="str">
        <f>IF(AX814="","",IF(R814="Refreshment Beverage",ROUND((BA814-Y814-Z814-AA814)*VLOOKUP(VALUE(Q814),Rates!G$15:L$19,3,0),4),ROUND(AW814*(VLOOKUP(VALUE(Q814),Rates!G:L,3,0)),4)))</f>
        <v/>
      </c>
      <c r="AV814" s="183" t="str">
        <f t="shared" si="420"/>
        <v/>
      </c>
      <c r="AW814" s="186" t="str">
        <f t="shared" si="421"/>
        <v/>
      </c>
      <c r="AX814" s="184" t="str">
        <f t="shared" si="422"/>
        <v/>
      </c>
      <c r="AY814" s="186" t="str">
        <f>IF(AX814="","",IF(R814="Refreshment Beverage",ROUND(SUM(AX814*Rates!K$19),4),ROUND(SUM(AX814*(Rates!J$8/100)),4)))</f>
        <v/>
      </c>
      <c r="AZ814" s="183" t="str">
        <f t="shared" si="423"/>
        <v/>
      </c>
      <c r="BA814" s="185" t="str">
        <f t="shared" si="424"/>
        <v/>
      </c>
      <c r="BD814" s="171"/>
      <c r="BE814" s="171"/>
      <c r="BF814" s="171"/>
      <c r="BG814" s="171"/>
    </row>
    <row r="815" spans="1:59" ht="15" customHeight="1" x14ac:dyDescent="0.3">
      <c r="A815" s="172"/>
      <c r="B815" s="172"/>
      <c r="C815" s="172"/>
      <c r="D815" s="173"/>
      <c r="E815" s="173"/>
      <c r="F815" s="173"/>
      <c r="G815" s="173"/>
      <c r="H815" s="173"/>
      <c r="I815" s="174"/>
      <c r="J815" s="175"/>
      <c r="K815" s="176" t="str">
        <f t="shared" si="396"/>
        <v/>
      </c>
      <c r="L815" s="177" t="str">
        <f t="shared" si="397"/>
        <v/>
      </c>
      <c r="M815" s="178" t="str">
        <f t="shared" si="398"/>
        <v/>
      </c>
      <c r="N815" s="44" t="str" cm="1">
        <f t="array" ref="N815">IFERROR(IF(_xlfn.SINGLE(A:A)="","",IF(R815="Beer",SUM(LOOKUP(2,1/(Rates!$B$3:$B$5&lt;=W815)/(Rates!$C$3:$C$5&gt;=W815),Rates!$D$3:$D$5)*(X815/100)*W815),IF(R815="Refreshment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44" t="str">
        <f t="shared" si="399"/>
        <v/>
      </c>
      <c r="P815" s="13"/>
      <c r="Q815" s="179" t="str">
        <f t="shared" si="400"/>
        <v/>
      </c>
      <c r="R815" s="180" t="str">
        <f t="shared" si="401"/>
        <v/>
      </c>
      <c r="S815" s="13" t="str">
        <f>IF(A815="","",IF(R815="Refreshment Beverage",VLOOKUP(VALUE(Q815),Rates!G$15:L$19,2,0),VLOOKUP(VALUE(Q815),Rates!G$4:L$8,2,0)))</f>
        <v/>
      </c>
      <c r="T815" s="13" t="str">
        <f t="shared" si="402"/>
        <v/>
      </c>
      <c r="U815" s="181" t="str">
        <f t="shared" si="403"/>
        <v/>
      </c>
      <c r="V815" s="13" t="str">
        <f t="shared" si="404"/>
        <v/>
      </c>
      <c r="W815" s="13" t="str">
        <f t="shared" si="405"/>
        <v/>
      </c>
      <c r="X815" s="182" t="str">
        <f t="shared" si="406"/>
        <v/>
      </c>
      <c r="Y815" s="183" t="str">
        <f>IF(A:A="","",IF(R815="Refreshment Beverage",VLOOKUP(Q815,Rates!G$15:L$19,6,0)*W815,VLOOKUP(Q815,Rates!G$4:L$12,6,0)*W815))</f>
        <v/>
      </c>
      <c r="Z815" s="183" t="str">
        <f t="shared" si="407"/>
        <v/>
      </c>
      <c r="AA815" s="17">
        <f t="shared" si="395"/>
        <v>0</v>
      </c>
      <c r="AB815" s="177" t="str" cm="1">
        <f t="array" ref="AB815">IF(_xlfn.SINGLE(A:A)="","",IF(R815="Refreshment Beverage","",IF(AND(R815="Beer",Q815=0),SUM(LOOKUP(2,1/(Rates!$B$15:$B$18&lt;=W815)/(Rates!$C$15:$C$18&gt;=W815),Rates!$D$15:$D$18)*W815),VLOOKUP(VALUE(_xlfn.SINGLE(Q:Q)),Rates!A:B,2,0)*W815)))</f>
        <v/>
      </c>
      <c r="AC815" s="177" t="str" cm="1">
        <f t="array" ref="AC815">IF(_xlfn.SINGLE(A:A)="","",IF(R815="Refreshment Beverage","",IF(AND(R815="Beer",Q815=0),SUM(LOOKUP(2,1/(Rates!$B$15:$B$18&lt;=W815)/(Rates!$C$15:$C$18&gt;=W815),Rates!$E$15:$E$18)*W815),VLOOKUP(VALUE(_xlfn.SINGLE(Q:Q)),Rates!A:C,3,0)*W815)))</f>
        <v/>
      </c>
      <c r="AD815" s="168">
        <f>IFERROR(IF(OR(Q815=1,Q815=2,Q815=3,Q815=4),VLOOKUP(Q815,Rates!$A$31:$B$34,2,0)*W815,IF(V815=1,VLOOKUP(U815,'REB BEV MIN MKUP'!B:E,4,0),IF(V815&gt;1,VLOOKUP(VALUE(W815),'REB BEV MIN MKUP'!O:Q,3,0),0))),0)</f>
        <v>0</v>
      </c>
      <c r="AE815" s="177" t="str">
        <f t="shared" si="408"/>
        <v/>
      </c>
      <c r="AF815" s="13" t="str">
        <f t="shared" si="409"/>
        <v/>
      </c>
      <c r="AG815" s="177" t="str">
        <f t="shared" si="410"/>
        <v/>
      </c>
      <c r="AH815" s="184" t="str">
        <f t="shared" si="411"/>
        <v/>
      </c>
      <c r="AI815" s="184" t="str">
        <f>IF(AE:AE="","",IF(R815="Refreshment Beverage",AK815*(Rates!J$19/100),ROUND(SUM(AH815*(Rates!$J$8/100)),4)))</f>
        <v/>
      </c>
      <c r="AJ815" s="183" t="str">
        <f t="shared" si="412"/>
        <v/>
      </c>
      <c r="AK815" s="185" t="str">
        <f t="shared" si="413"/>
        <v/>
      </c>
      <c r="AL815" s="177" t="str">
        <f t="shared" si="414"/>
        <v/>
      </c>
      <c r="AM815" s="13" t="str">
        <f>IF(AS815="","",IF(R815="Refreshment Beverage",ROUND(AS815*Rates!K$19,4),ROUND(AO815*(VLOOKUP(VALUE(Q815),Rates!G$4:L$12,3,0)),4)))</f>
        <v/>
      </c>
      <c r="AN815" s="183" t="str">
        <f>IF(AS815="","",IF(R815="Refreshment Beverage",AS815*(Rates!J$19/100),MAX(AM815,AB815)))</f>
        <v/>
      </c>
      <c r="AO815" s="186" t="str">
        <f t="shared" si="415"/>
        <v/>
      </c>
      <c r="AP815" s="186" t="str">
        <f t="shared" si="416"/>
        <v/>
      </c>
      <c r="AQ815" s="186" t="str">
        <f>IF(AS815="","",IF(R815="Refreshment Beverage",ROUND(SUM(VLOOKUP(Q:Q,Rates!G$15:L$19,3,0)*(AS815-Y815-Z815-AA815)),4),ROUND(SUM(Rates!$K$8*AS815),4)))</f>
        <v/>
      </c>
      <c r="AR815" s="184" t="str">
        <f t="shared" si="417"/>
        <v/>
      </c>
      <c r="AS815" s="185" t="str">
        <f t="shared" si="418"/>
        <v/>
      </c>
      <c r="AT815" s="177" t="str">
        <f t="shared" si="419"/>
        <v/>
      </c>
      <c r="AU815" s="13" t="str">
        <f>IF(AX815="","",IF(R815="Refreshment Beverage",ROUND((BA815-Y815-Z815-AA815)*VLOOKUP(VALUE(Q815),Rates!G$15:L$19,3,0),4),ROUND(AW815*(VLOOKUP(VALUE(Q815),Rates!G:L,3,0)),4)))</f>
        <v/>
      </c>
      <c r="AV815" s="183" t="str">
        <f t="shared" si="420"/>
        <v/>
      </c>
      <c r="AW815" s="186" t="str">
        <f t="shared" si="421"/>
        <v/>
      </c>
      <c r="AX815" s="184" t="str">
        <f t="shared" si="422"/>
        <v/>
      </c>
      <c r="AY815" s="186" t="str">
        <f>IF(AX815="","",IF(R815="Refreshment Beverage",ROUND(SUM(AX815*Rates!K$19),4),ROUND(SUM(AX815*(Rates!J$8/100)),4)))</f>
        <v/>
      </c>
      <c r="AZ815" s="183" t="str">
        <f t="shared" si="423"/>
        <v/>
      </c>
      <c r="BA815" s="185" t="str">
        <f t="shared" si="424"/>
        <v/>
      </c>
      <c r="BD815" s="171"/>
      <c r="BE815" s="171"/>
      <c r="BF815" s="171"/>
      <c r="BG815" s="171"/>
    </row>
    <row r="816" spans="1:59" ht="15" customHeight="1" x14ac:dyDescent="0.3">
      <c r="A816" s="172"/>
      <c r="B816" s="172"/>
      <c r="C816" s="172"/>
      <c r="D816" s="173"/>
      <c r="E816" s="173"/>
      <c r="F816" s="173"/>
      <c r="G816" s="173"/>
      <c r="H816" s="173"/>
      <c r="I816" s="174"/>
      <c r="J816" s="175"/>
      <c r="K816" s="176" t="str">
        <f t="shared" si="396"/>
        <v/>
      </c>
      <c r="L816" s="177" t="str">
        <f t="shared" si="397"/>
        <v/>
      </c>
      <c r="M816" s="178" t="str">
        <f t="shared" si="398"/>
        <v/>
      </c>
      <c r="N816" s="44" t="str" cm="1">
        <f t="array" ref="N816">IFERROR(IF(_xlfn.SINGLE(A:A)="","",IF(R816="Beer",SUM(LOOKUP(2,1/(Rates!$B$3:$B$5&lt;=W816)/(Rates!$C$3:$C$5&gt;=W816),Rates!$D$3:$D$5)*(X816/100)*W816),IF(R816="Refreshment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44" t="str">
        <f t="shared" si="399"/>
        <v/>
      </c>
      <c r="P816" s="13"/>
      <c r="Q816" s="179" t="str">
        <f t="shared" si="400"/>
        <v/>
      </c>
      <c r="R816" s="180" t="str">
        <f t="shared" si="401"/>
        <v/>
      </c>
      <c r="S816" s="13" t="str">
        <f>IF(A816="","",IF(R816="Refreshment Beverage",VLOOKUP(VALUE(Q816),Rates!G$15:L$19,2,0),VLOOKUP(VALUE(Q816),Rates!G$4:L$8,2,0)))</f>
        <v/>
      </c>
      <c r="T816" s="13" t="str">
        <f t="shared" si="402"/>
        <v/>
      </c>
      <c r="U816" s="181" t="str">
        <f t="shared" si="403"/>
        <v/>
      </c>
      <c r="V816" s="13" t="str">
        <f t="shared" si="404"/>
        <v/>
      </c>
      <c r="W816" s="13" t="str">
        <f t="shared" si="405"/>
        <v/>
      </c>
      <c r="X816" s="182" t="str">
        <f t="shared" si="406"/>
        <v/>
      </c>
      <c r="Y816" s="183" t="str">
        <f>IF(A:A="","",IF(R816="Refreshment Beverage",VLOOKUP(Q816,Rates!G$15:L$19,6,0)*W816,VLOOKUP(Q816,Rates!G$4:L$12,6,0)*W816))</f>
        <v/>
      </c>
      <c r="Z816" s="183" t="str">
        <f t="shared" si="407"/>
        <v/>
      </c>
      <c r="AA816" s="17">
        <f t="shared" si="395"/>
        <v>0</v>
      </c>
      <c r="AB816" s="177" t="str" cm="1">
        <f t="array" ref="AB816">IF(_xlfn.SINGLE(A:A)="","",IF(R816="Refreshment Beverage","",IF(AND(R816="Beer",Q816=0),SUM(LOOKUP(2,1/(Rates!$B$15:$B$18&lt;=W816)/(Rates!$C$15:$C$18&gt;=W816),Rates!$D$15:$D$18)*W816),VLOOKUP(VALUE(_xlfn.SINGLE(Q:Q)),Rates!A:B,2,0)*W816)))</f>
        <v/>
      </c>
      <c r="AC816" s="177" t="str" cm="1">
        <f t="array" ref="AC816">IF(_xlfn.SINGLE(A:A)="","",IF(R816="Refreshment Beverage","",IF(AND(R816="Beer",Q816=0),SUM(LOOKUP(2,1/(Rates!$B$15:$B$18&lt;=W816)/(Rates!$C$15:$C$18&gt;=W816),Rates!$E$15:$E$18)*W816),VLOOKUP(VALUE(_xlfn.SINGLE(Q:Q)),Rates!A:C,3,0)*W816)))</f>
        <v/>
      </c>
      <c r="AD816" s="168">
        <f>IFERROR(IF(OR(Q816=1,Q816=2,Q816=3,Q816=4),VLOOKUP(Q816,Rates!$A$31:$B$34,2,0)*W816,IF(V816=1,VLOOKUP(U816,'REB BEV MIN MKUP'!B:E,4,0),IF(V816&gt;1,VLOOKUP(VALUE(W816),'REB BEV MIN MKUP'!O:Q,3,0),0))),0)</f>
        <v>0</v>
      </c>
      <c r="AE816" s="177" t="str">
        <f t="shared" si="408"/>
        <v/>
      </c>
      <c r="AF816" s="13" t="str">
        <f t="shared" si="409"/>
        <v/>
      </c>
      <c r="AG816" s="177" t="str">
        <f t="shared" si="410"/>
        <v/>
      </c>
      <c r="AH816" s="184" t="str">
        <f t="shared" si="411"/>
        <v/>
      </c>
      <c r="AI816" s="184" t="str">
        <f>IF(AE:AE="","",IF(R816="Refreshment Beverage",AK816*(Rates!J$19/100),ROUND(SUM(AH816*(Rates!$J$8/100)),4)))</f>
        <v/>
      </c>
      <c r="AJ816" s="183" t="str">
        <f t="shared" si="412"/>
        <v/>
      </c>
      <c r="AK816" s="185" t="str">
        <f t="shared" si="413"/>
        <v/>
      </c>
      <c r="AL816" s="177" t="str">
        <f t="shared" si="414"/>
        <v/>
      </c>
      <c r="AM816" s="13" t="str">
        <f>IF(AS816="","",IF(R816="Refreshment Beverage",ROUND(AS816*Rates!K$19,4),ROUND(AO816*(VLOOKUP(VALUE(Q816),Rates!G$4:L$12,3,0)),4)))</f>
        <v/>
      </c>
      <c r="AN816" s="183" t="str">
        <f>IF(AS816="","",IF(R816="Refreshment Beverage",AS816*(Rates!J$19/100),MAX(AM816,AB816)))</f>
        <v/>
      </c>
      <c r="AO816" s="186" t="str">
        <f t="shared" si="415"/>
        <v/>
      </c>
      <c r="AP816" s="186" t="str">
        <f t="shared" si="416"/>
        <v/>
      </c>
      <c r="AQ816" s="186" t="str">
        <f>IF(AS816="","",IF(R816="Refreshment Beverage",ROUND(SUM(VLOOKUP(Q:Q,Rates!G$15:L$19,3,0)*(AS816-Y816-Z816-AA816)),4),ROUND(SUM(Rates!$K$8*AS816),4)))</f>
        <v/>
      </c>
      <c r="AR816" s="184" t="str">
        <f t="shared" si="417"/>
        <v/>
      </c>
      <c r="AS816" s="185" t="str">
        <f t="shared" si="418"/>
        <v/>
      </c>
      <c r="AT816" s="177" t="str">
        <f t="shared" si="419"/>
        <v/>
      </c>
      <c r="AU816" s="13" t="str">
        <f>IF(AX816="","",IF(R816="Refreshment Beverage",ROUND((BA816-Y816-Z816-AA816)*VLOOKUP(VALUE(Q816),Rates!G$15:L$19,3,0),4),ROUND(AW816*(VLOOKUP(VALUE(Q816),Rates!G:L,3,0)),4)))</f>
        <v/>
      </c>
      <c r="AV816" s="183" t="str">
        <f t="shared" si="420"/>
        <v/>
      </c>
      <c r="AW816" s="186" t="str">
        <f t="shared" si="421"/>
        <v/>
      </c>
      <c r="AX816" s="184" t="str">
        <f t="shared" si="422"/>
        <v/>
      </c>
      <c r="AY816" s="186" t="str">
        <f>IF(AX816="","",IF(R816="Refreshment Beverage",ROUND(SUM(AX816*Rates!K$19),4),ROUND(SUM(AX816*(Rates!J$8/100)),4)))</f>
        <v/>
      </c>
      <c r="AZ816" s="183" t="str">
        <f t="shared" si="423"/>
        <v/>
      </c>
      <c r="BA816" s="185" t="str">
        <f t="shared" si="424"/>
        <v/>
      </c>
      <c r="BD816" s="171"/>
      <c r="BE816" s="171"/>
      <c r="BF816" s="171"/>
      <c r="BG816" s="171"/>
    </row>
    <row r="817" spans="1:59" ht="15" customHeight="1" x14ac:dyDescent="0.3">
      <c r="A817" s="172"/>
      <c r="B817" s="172"/>
      <c r="C817" s="172"/>
      <c r="D817" s="173"/>
      <c r="E817" s="173"/>
      <c r="F817" s="173"/>
      <c r="G817" s="173"/>
      <c r="H817" s="173"/>
      <c r="I817" s="174"/>
      <c r="J817" s="175"/>
      <c r="K817" s="176" t="str">
        <f t="shared" si="396"/>
        <v/>
      </c>
      <c r="L817" s="177" t="str">
        <f t="shared" si="397"/>
        <v/>
      </c>
      <c r="M817" s="178" t="str">
        <f t="shared" si="398"/>
        <v/>
      </c>
      <c r="N817" s="44" t="str" cm="1">
        <f t="array" ref="N817">IFERROR(IF(_xlfn.SINGLE(A:A)="","",IF(R817="Beer",SUM(LOOKUP(2,1/(Rates!$B$3:$B$5&lt;=W817)/(Rates!$C$3:$C$5&gt;=W817),Rates!$D$3:$D$5)*(X817/100)*W817),IF(R817="Refreshment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44" t="str">
        <f t="shared" si="399"/>
        <v/>
      </c>
      <c r="P817" s="13"/>
      <c r="Q817" s="179" t="str">
        <f t="shared" si="400"/>
        <v/>
      </c>
      <c r="R817" s="180" t="str">
        <f t="shared" si="401"/>
        <v/>
      </c>
      <c r="S817" s="13" t="str">
        <f>IF(A817="","",IF(R817="Refreshment Beverage",VLOOKUP(VALUE(Q817),Rates!G$15:L$19,2,0),VLOOKUP(VALUE(Q817),Rates!G$4:L$8,2,0)))</f>
        <v/>
      </c>
      <c r="T817" s="13" t="str">
        <f t="shared" si="402"/>
        <v/>
      </c>
      <c r="U817" s="181" t="str">
        <f t="shared" si="403"/>
        <v/>
      </c>
      <c r="V817" s="13" t="str">
        <f t="shared" si="404"/>
        <v/>
      </c>
      <c r="W817" s="13" t="str">
        <f t="shared" si="405"/>
        <v/>
      </c>
      <c r="X817" s="182" t="str">
        <f t="shared" si="406"/>
        <v/>
      </c>
      <c r="Y817" s="183" t="str">
        <f>IF(A:A="","",IF(R817="Refreshment Beverage",VLOOKUP(Q817,Rates!G$15:L$19,6,0)*W817,VLOOKUP(Q817,Rates!G$4:L$12,6,0)*W817))</f>
        <v/>
      </c>
      <c r="Z817" s="183" t="str">
        <f t="shared" si="407"/>
        <v/>
      </c>
      <c r="AA817" s="17">
        <f t="shared" si="395"/>
        <v>0</v>
      </c>
      <c r="AB817" s="177" t="str" cm="1">
        <f t="array" ref="AB817">IF(_xlfn.SINGLE(A:A)="","",IF(R817="Refreshment Beverage","",IF(AND(R817="Beer",Q817=0),SUM(LOOKUP(2,1/(Rates!$B$15:$B$18&lt;=W817)/(Rates!$C$15:$C$18&gt;=W817),Rates!$D$15:$D$18)*W817),VLOOKUP(VALUE(_xlfn.SINGLE(Q:Q)),Rates!A:B,2,0)*W817)))</f>
        <v/>
      </c>
      <c r="AC817" s="177" t="str" cm="1">
        <f t="array" ref="AC817">IF(_xlfn.SINGLE(A:A)="","",IF(R817="Refreshment Beverage","",IF(AND(R817="Beer",Q817=0),SUM(LOOKUP(2,1/(Rates!$B$15:$B$18&lt;=W817)/(Rates!$C$15:$C$18&gt;=W817),Rates!$E$15:$E$18)*W817),VLOOKUP(VALUE(_xlfn.SINGLE(Q:Q)),Rates!A:C,3,0)*W817)))</f>
        <v/>
      </c>
      <c r="AD817" s="168">
        <f>IFERROR(IF(OR(Q817=1,Q817=2,Q817=3,Q817=4),VLOOKUP(Q817,Rates!$A$31:$B$34,2,0)*W817,IF(V817=1,VLOOKUP(U817,'REB BEV MIN MKUP'!B:E,4,0),IF(V817&gt;1,VLOOKUP(VALUE(W817),'REB BEV MIN MKUP'!O:Q,3,0),0))),0)</f>
        <v>0</v>
      </c>
      <c r="AE817" s="177" t="str">
        <f t="shared" si="408"/>
        <v/>
      </c>
      <c r="AF817" s="13" t="str">
        <f t="shared" si="409"/>
        <v/>
      </c>
      <c r="AG817" s="177" t="str">
        <f t="shared" si="410"/>
        <v/>
      </c>
      <c r="AH817" s="184" t="str">
        <f t="shared" si="411"/>
        <v/>
      </c>
      <c r="AI817" s="184" t="str">
        <f>IF(AE:AE="","",IF(R817="Refreshment Beverage",AK817*(Rates!J$19/100),ROUND(SUM(AH817*(Rates!$J$8/100)),4)))</f>
        <v/>
      </c>
      <c r="AJ817" s="183" t="str">
        <f t="shared" si="412"/>
        <v/>
      </c>
      <c r="AK817" s="185" t="str">
        <f t="shared" si="413"/>
        <v/>
      </c>
      <c r="AL817" s="177" t="str">
        <f t="shared" si="414"/>
        <v/>
      </c>
      <c r="AM817" s="13" t="str">
        <f>IF(AS817="","",IF(R817="Refreshment Beverage",ROUND(AS817*Rates!K$19,4),ROUND(AO817*(VLOOKUP(VALUE(Q817),Rates!G$4:L$12,3,0)),4)))</f>
        <v/>
      </c>
      <c r="AN817" s="183" t="str">
        <f>IF(AS817="","",IF(R817="Refreshment Beverage",AS817*(Rates!J$19/100),MAX(AM817,AB817)))</f>
        <v/>
      </c>
      <c r="AO817" s="186" t="str">
        <f t="shared" si="415"/>
        <v/>
      </c>
      <c r="AP817" s="186" t="str">
        <f t="shared" si="416"/>
        <v/>
      </c>
      <c r="AQ817" s="186" t="str">
        <f>IF(AS817="","",IF(R817="Refreshment Beverage",ROUND(SUM(VLOOKUP(Q:Q,Rates!G$15:L$19,3,0)*(AS817-Y817-Z817-AA817)),4),ROUND(SUM(Rates!$K$8*AS817),4)))</f>
        <v/>
      </c>
      <c r="AR817" s="184" t="str">
        <f t="shared" si="417"/>
        <v/>
      </c>
      <c r="AS817" s="185" t="str">
        <f t="shared" si="418"/>
        <v/>
      </c>
      <c r="AT817" s="177" t="str">
        <f t="shared" si="419"/>
        <v/>
      </c>
      <c r="AU817" s="13" t="str">
        <f>IF(AX817="","",IF(R817="Refreshment Beverage",ROUND((BA817-Y817-Z817-AA817)*VLOOKUP(VALUE(Q817),Rates!G$15:L$19,3,0),4),ROUND(AW817*(VLOOKUP(VALUE(Q817),Rates!G:L,3,0)),4)))</f>
        <v/>
      </c>
      <c r="AV817" s="183" t="str">
        <f t="shared" si="420"/>
        <v/>
      </c>
      <c r="AW817" s="186" t="str">
        <f t="shared" si="421"/>
        <v/>
      </c>
      <c r="AX817" s="184" t="str">
        <f t="shared" si="422"/>
        <v/>
      </c>
      <c r="AY817" s="186" t="str">
        <f>IF(AX817="","",IF(R817="Refreshment Beverage",ROUND(SUM(AX817*Rates!K$19),4),ROUND(SUM(AX817*(Rates!J$8/100)),4)))</f>
        <v/>
      </c>
      <c r="AZ817" s="183" t="str">
        <f t="shared" si="423"/>
        <v/>
      </c>
      <c r="BA817" s="185" t="str">
        <f t="shared" si="424"/>
        <v/>
      </c>
      <c r="BD817" s="171"/>
      <c r="BE817" s="171"/>
      <c r="BF817" s="171"/>
      <c r="BG817" s="171"/>
    </row>
    <row r="818" spans="1:59" ht="15" customHeight="1" x14ac:dyDescent="0.3">
      <c r="A818" s="172"/>
      <c r="B818" s="172"/>
      <c r="C818" s="172"/>
      <c r="D818" s="173"/>
      <c r="E818" s="173"/>
      <c r="F818" s="173"/>
      <c r="G818" s="173"/>
      <c r="H818" s="173"/>
      <c r="I818" s="174"/>
      <c r="J818" s="175"/>
      <c r="K818" s="176" t="str">
        <f t="shared" si="396"/>
        <v/>
      </c>
      <c r="L818" s="177" t="str">
        <f t="shared" si="397"/>
        <v/>
      </c>
      <c r="M818" s="178" t="str">
        <f t="shared" si="398"/>
        <v/>
      </c>
      <c r="N818" s="44" t="str" cm="1">
        <f t="array" ref="N818">IFERROR(IF(_xlfn.SINGLE(A:A)="","",IF(R818="Beer",SUM(LOOKUP(2,1/(Rates!$B$3:$B$5&lt;=W818)/(Rates!$C$3:$C$5&gt;=W818),Rates!$D$3:$D$5)*(X818/100)*W818),IF(R818="Refreshment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44" t="str">
        <f t="shared" si="399"/>
        <v/>
      </c>
      <c r="P818" s="13"/>
      <c r="Q818" s="179" t="str">
        <f t="shared" si="400"/>
        <v/>
      </c>
      <c r="R818" s="180" t="str">
        <f t="shared" si="401"/>
        <v/>
      </c>
      <c r="S818" s="13" t="str">
        <f>IF(A818="","",IF(R818="Refreshment Beverage",VLOOKUP(VALUE(Q818),Rates!G$15:L$19,2,0),VLOOKUP(VALUE(Q818),Rates!G$4:L$8,2,0)))</f>
        <v/>
      </c>
      <c r="T818" s="13" t="str">
        <f t="shared" si="402"/>
        <v/>
      </c>
      <c r="U818" s="181" t="str">
        <f t="shared" si="403"/>
        <v/>
      </c>
      <c r="V818" s="13" t="str">
        <f t="shared" si="404"/>
        <v/>
      </c>
      <c r="W818" s="13" t="str">
        <f t="shared" si="405"/>
        <v/>
      </c>
      <c r="X818" s="182" t="str">
        <f t="shared" si="406"/>
        <v/>
      </c>
      <c r="Y818" s="183" t="str">
        <f>IF(A:A="","",IF(R818="Refreshment Beverage",VLOOKUP(Q818,Rates!G$15:L$19,6,0)*W818,VLOOKUP(Q818,Rates!G$4:L$12,6,0)*W818))</f>
        <v/>
      </c>
      <c r="Z818" s="183" t="str">
        <f t="shared" si="407"/>
        <v/>
      </c>
      <c r="AA818" s="17">
        <f t="shared" si="395"/>
        <v>0</v>
      </c>
      <c r="AB818" s="177" t="str" cm="1">
        <f t="array" ref="AB818">IF(_xlfn.SINGLE(A:A)="","",IF(R818="Refreshment Beverage","",IF(AND(R818="Beer",Q818=0),SUM(LOOKUP(2,1/(Rates!$B$15:$B$18&lt;=W818)/(Rates!$C$15:$C$18&gt;=W818),Rates!$D$15:$D$18)*W818),VLOOKUP(VALUE(_xlfn.SINGLE(Q:Q)),Rates!A:B,2,0)*W818)))</f>
        <v/>
      </c>
      <c r="AC818" s="177" t="str" cm="1">
        <f t="array" ref="AC818">IF(_xlfn.SINGLE(A:A)="","",IF(R818="Refreshment Beverage","",IF(AND(R818="Beer",Q818=0),SUM(LOOKUP(2,1/(Rates!$B$15:$B$18&lt;=W818)/(Rates!$C$15:$C$18&gt;=W818),Rates!$E$15:$E$18)*W818),VLOOKUP(VALUE(_xlfn.SINGLE(Q:Q)),Rates!A:C,3,0)*W818)))</f>
        <v/>
      </c>
      <c r="AD818" s="168">
        <f>IFERROR(IF(OR(Q818=1,Q818=2,Q818=3,Q818=4),VLOOKUP(Q818,Rates!$A$31:$B$34,2,0)*W818,IF(V818=1,VLOOKUP(U818,'REB BEV MIN MKUP'!B:E,4,0),IF(V818&gt;1,VLOOKUP(VALUE(W818),'REB BEV MIN MKUP'!O:Q,3,0),0))),0)</f>
        <v>0</v>
      </c>
      <c r="AE818" s="177" t="str">
        <f t="shared" si="408"/>
        <v/>
      </c>
      <c r="AF818" s="13" t="str">
        <f t="shared" si="409"/>
        <v/>
      </c>
      <c r="AG818" s="177" t="str">
        <f t="shared" si="410"/>
        <v/>
      </c>
      <c r="AH818" s="184" t="str">
        <f t="shared" si="411"/>
        <v/>
      </c>
      <c r="AI818" s="184" t="str">
        <f>IF(AE:AE="","",IF(R818="Refreshment Beverage",AK818*(Rates!J$19/100),ROUND(SUM(AH818*(Rates!$J$8/100)),4)))</f>
        <v/>
      </c>
      <c r="AJ818" s="183" t="str">
        <f t="shared" si="412"/>
        <v/>
      </c>
      <c r="AK818" s="185" t="str">
        <f t="shared" si="413"/>
        <v/>
      </c>
      <c r="AL818" s="177" t="str">
        <f t="shared" si="414"/>
        <v/>
      </c>
      <c r="AM818" s="13" t="str">
        <f>IF(AS818="","",IF(R818="Refreshment Beverage",ROUND(AS818*Rates!K$19,4),ROUND(AO818*(VLOOKUP(VALUE(Q818),Rates!G$4:L$12,3,0)),4)))</f>
        <v/>
      </c>
      <c r="AN818" s="183" t="str">
        <f>IF(AS818="","",IF(R818="Refreshment Beverage",AS818*(Rates!J$19/100),MAX(AM818,AB818)))</f>
        <v/>
      </c>
      <c r="AO818" s="186" t="str">
        <f t="shared" si="415"/>
        <v/>
      </c>
      <c r="AP818" s="186" t="str">
        <f t="shared" si="416"/>
        <v/>
      </c>
      <c r="AQ818" s="186" t="str">
        <f>IF(AS818="","",IF(R818="Refreshment Beverage",ROUND(SUM(VLOOKUP(Q:Q,Rates!G$15:L$19,3,0)*(AS818-Y818-Z818-AA818)),4),ROUND(SUM(Rates!$K$8*AS818),4)))</f>
        <v/>
      </c>
      <c r="AR818" s="184" t="str">
        <f t="shared" si="417"/>
        <v/>
      </c>
      <c r="AS818" s="185" t="str">
        <f t="shared" si="418"/>
        <v/>
      </c>
      <c r="AT818" s="177" t="str">
        <f t="shared" si="419"/>
        <v/>
      </c>
      <c r="AU818" s="13" t="str">
        <f>IF(AX818="","",IF(R818="Refreshment Beverage",ROUND((BA818-Y818-Z818-AA818)*VLOOKUP(VALUE(Q818),Rates!G$15:L$19,3,0),4),ROUND(AW818*(VLOOKUP(VALUE(Q818),Rates!G:L,3,0)),4)))</f>
        <v/>
      </c>
      <c r="AV818" s="183" t="str">
        <f t="shared" si="420"/>
        <v/>
      </c>
      <c r="AW818" s="186" t="str">
        <f t="shared" si="421"/>
        <v/>
      </c>
      <c r="AX818" s="184" t="str">
        <f t="shared" si="422"/>
        <v/>
      </c>
      <c r="AY818" s="186" t="str">
        <f>IF(AX818="","",IF(R818="Refreshment Beverage",ROUND(SUM(AX818*Rates!K$19),4),ROUND(SUM(AX818*(Rates!J$8/100)),4)))</f>
        <v/>
      </c>
      <c r="AZ818" s="183" t="str">
        <f t="shared" si="423"/>
        <v/>
      </c>
      <c r="BA818" s="185" t="str">
        <f t="shared" si="424"/>
        <v/>
      </c>
      <c r="BD818" s="171"/>
      <c r="BE818" s="171"/>
      <c r="BF818" s="171"/>
      <c r="BG818" s="171"/>
    </row>
    <row r="819" spans="1:59" ht="15" customHeight="1" x14ac:dyDescent="0.3">
      <c r="A819" s="172"/>
      <c r="B819" s="172"/>
      <c r="C819" s="172"/>
      <c r="D819" s="173"/>
      <c r="E819" s="173"/>
      <c r="F819" s="173"/>
      <c r="G819" s="173"/>
      <c r="H819" s="173"/>
      <c r="I819" s="174"/>
      <c r="J819" s="175"/>
      <c r="K819" s="176" t="str">
        <f t="shared" si="396"/>
        <v/>
      </c>
      <c r="L819" s="177" t="str">
        <f t="shared" si="397"/>
        <v/>
      </c>
      <c r="M819" s="178" t="str">
        <f t="shared" si="398"/>
        <v/>
      </c>
      <c r="N819" s="44" t="str" cm="1">
        <f t="array" ref="N819">IFERROR(IF(_xlfn.SINGLE(A:A)="","",IF(R819="Beer",SUM(LOOKUP(2,1/(Rates!$B$3:$B$5&lt;=W819)/(Rates!$C$3:$C$5&gt;=W819),Rates!$D$3:$D$5)*(X819/100)*W819),IF(R819="Refreshment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44" t="str">
        <f t="shared" si="399"/>
        <v/>
      </c>
      <c r="P819" s="13"/>
      <c r="Q819" s="179" t="str">
        <f t="shared" si="400"/>
        <v/>
      </c>
      <c r="R819" s="180" t="str">
        <f t="shared" si="401"/>
        <v/>
      </c>
      <c r="S819" s="13" t="str">
        <f>IF(A819="","",IF(R819="Refreshment Beverage",VLOOKUP(VALUE(Q819),Rates!G$15:L$19,2,0),VLOOKUP(VALUE(Q819),Rates!G$4:L$8,2,0)))</f>
        <v/>
      </c>
      <c r="T819" s="13" t="str">
        <f t="shared" si="402"/>
        <v/>
      </c>
      <c r="U819" s="181" t="str">
        <f t="shared" si="403"/>
        <v/>
      </c>
      <c r="V819" s="13" t="str">
        <f t="shared" si="404"/>
        <v/>
      </c>
      <c r="W819" s="13" t="str">
        <f t="shared" si="405"/>
        <v/>
      </c>
      <c r="X819" s="182" t="str">
        <f t="shared" si="406"/>
        <v/>
      </c>
      <c r="Y819" s="183" t="str">
        <f>IF(A:A="","",IF(R819="Refreshment Beverage",VLOOKUP(Q819,Rates!G$15:L$19,6,0)*W819,VLOOKUP(Q819,Rates!G$4:L$12,6,0)*W819))</f>
        <v/>
      </c>
      <c r="Z819" s="183" t="str">
        <f t="shared" si="407"/>
        <v/>
      </c>
      <c r="AA819" s="17">
        <f t="shared" si="395"/>
        <v>0</v>
      </c>
      <c r="AB819" s="177" t="str" cm="1">
        <f t="array" ref="AB819">IF(_xlfn.SINGLE(A:A)="","",IF(R819="Refreshment Beverage","",IF(AND(R819="Beer",Q819=0),SUM(LOOKUP(2,1/(Rates!$B$15:$B$18&lt;=W819)/(Rates!$C$15:$C$18&gt;=W819),Rates!$D$15:$D$18)*W819),VLOOKUP(VALUE(_xlfn.SINGLE(Q:Q)),Rates!A:B,2,0)*W819)))</f>
        <v/>
      </c>
      <c r="AC819" s="177" t="str" cm="1">
        <f t="array" ref="AC819">IF(_xlfn.SINGLE(A:A)="","",IF(R819="Refreshment Beverage","",IF(AND(R819="Beer",Q819=0),SUM(LOOKUP(2,1/(Rates!$B$15:$B$18&lt;=W819)/(Rates!$C$15:$C$18&gt;=W819),Rates!$E$15:$E$18)*W819),VLOOKUP(VALUE(_xlfn.SINGLE(Q:Q)),Rates!A:C,3,0)*W819)))</f>
        <v/>
      </c>
      <c r="AD819" s="168">
        <f>IFERROR(IF(OR(Q819=1,Q819=2,Q819=3,Q819=4),VLOOKUP(Q819,Rates!$A$31:$B$34,2,0)*W819,IF(V819=1,VLOOKUP(U819,'REB BEV MIN MKUP'!B:E,4,0),IF(V819&gt;1,VLOOKUP(VALUE(W819),'REB BEV MIN MKUP'!O:Q,3,0),0))),0)</f>
        <v>0</v>
      </c>
      <c r="AE819" s="177" t="str">
        <f t="shared" si="408"/>
        <v/>
      </c>
      <c r="AF819" s="13" t="str">
        <f t="shared" si="409"/>
        <v/>
      </c>
      <c r="AG819" s="177" t="str">
        <f t="shared" si="410"/>
        <v/>
      </c>
      <c r="AH819" s="184" t="str">
        <f t="shared" si="411"/>
        <v/>
      </c>
      <c r="AI819" s="184" t="str">
        <f>IF(AE:AE="","",IF(R819="Refreshment Beverage",AK819*(Rates!J$19/100),ROUND(SUM(AH819*(Rates!$J$8/100)),4)))</f>
        <v/>
      </c>
      <c r="AJ819" s="183" t="str">
        <f t="shared" si="412"/>
        <v/>
      </c>
      <c r="AK819" s="185" t="str">
        <f t="shared" si="413"/>
        <v/>
      </c>
      <c r="AL819" s="177" t="str">
        <f t="shared" si="414"/>
        <v/>
      </c>
      <c r="AM819" s="13" t="str">
        <f>IF(AS819="","",IF(R819="Refreshment Beverage",ROUND(AS819*Rates!K$19,4),ROUND(AO819*(VLOOKUP(VALUE(Q819),Rates!G$4:L$12,3,0)),4)))</f>
        <v/>
      </c>
      <c r="AN819" s="183" t="str">
        <f>IF(AS819="","",IF(R819="Refreshment Beverage",AS819*(Rates!J$19/100),MAX(AM819,AB819)))</f>
        <v/>
      </c>
      <c r="AO819" s="186" t="str">
        <f t="shared" si="415"/>
        <v/>
      </c>
      <c r="AP819" s="186" t="str">
        <f t="shared" si="416"/>
        <v/>
      </c>
      <c r="AQ819" s="186" t="str">
        <f>IF(AS819="","",IF(R819="Refreshment Beverage",ROUND(SUM(VLOOKUP(Q:Q,Rates!G$15:L$19,3,0)*(AS819-Y819-Z819-AA819)),4),ROUND(SUM(Rates!$K$8*AS819),4)))</f>
        <v/>
      </c>
      <c r="AR819" s="184" t="str">
        <f t="shared" si="417"/>
        <v/>
      </c>
      <c r="AS819" s="185" t="str">
        <f t="shared" si="418"/>
        <v/>
      </c>
      <c r="AT819" s="177" t="str">
        <f t="shared" si="419"/>
        <v/>
      </c>
      <c r="AU819" s="13" t="str">
        <f>IF(AX819="","",IF(R819="Refreshment Beverage",ROUND((BA819-Y819-Z819-AA819)*VLOOKUP(VALUE(Q819),Rates!G$15:L$19,3,0),4),ROUND(AW819*(VLOOKUP(VALUE(Q819),Rates!G:L,3,0)),4)))</f>
        <v/>
      </c>
      <c r="AV819" s="183" t="str">
        <f t="shared" si="420"/>
        <v/>
      </c>
      <c r="AW819" s="186" t="str">
        <f t="shared" si="421"/>
        <v/>
      </c>
      <c r="AX819" s="184" t="str">
        <f t="shared" si="422"/>
        <v/>
      </c>
      <c r="AY819" s="186" t="str">
        <f>IF(AX819="","",IF(R819="Refreshment Beverage",ROUND(SUM(AX819*Rates!K$19),4),ROUND(SUM(AX819*(Rates!J$8/100)),4)))</f>
        <v/>
      </c>
      <c r="AZ819" s="183" t="str">
        <f t="shared" si="423"/>
        <v/>
      </c>
      <c r="BA819" s="185" t="str">
        <f t="shared" si="424"/>
        <v/>
      </c>
      <c r="BD819" s="171"/>
      <c r="BE819" s="171"/>
      <c r="BF819" s="171"/>
      <c r="BG819" s="171"/>
    </row>
    <row r="820" spans="1:59" ht="15" customHeight="1" x14ac:dyDescent="0.3">
      <c r="A820" s="172"/>
      <c r="B820" s="172"/>
      <c r="C820" s="172"/>
      <c r="D820" s="173"/>
      <c r="E820" s="173"/>
      <c r="F820" s="173"/>
      <c r="G820" s="173"/>
      <c r="H820" s="173"/>
      <c r="I820" s="174"/>
      <c r="J820" s="175"/>
      <c r="K820" s="176" t="str">
        <f t="shared" si="396"/>
        <v/>
      </c>
      <c r="L820" s="177" t="str">
        <f t="shared" si="397"/>
        <v/>
      </c>
      <c r="M820" s="178" t="str">
        <f t="shared" si="398"/>
        <v/>
      </c>
      <c r="N820" s="44" t="str" cm="1">
        <f t="array" ref="N820">IFERROR(IF(_xlfn.SINGLE(A:A)="","",IF(R820="Beer",SUM(LOOKUP(2,1/(Rates!$B$3:$B$5&lt;=W820)/(Rates!$C$3:$C$5&gt;=W820),Rates!$D$3:$D$5)*(X820/100)*W820),IF(R820="Refreshment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44" t="str">
        <f t="shared" si="399"/>
        <v/>
      </c>
      <c r="P820" s="13"/>
      <c r="Q820" s="179" t="str">
        <f t="shared" si="400"/>
        <v/>
      </c>
      <c r="R820" s="180" t="str">
        <f t="shared" si="401"/>
        <v/>
      </c>
      <c r="S820" s="13" t="str">
        <f>IF(A820="","",IF(R820="Refreshment Beverage",VLOOKUP(VALUE(Q820),Rates!G$15:L$19,2,0),VLOOKUP(VALUE(Q820),Rates!G$4:L$8,2,0)))</f>
        <v/>
      </c>
      <c r="T820" s="13" t="str">
        <f t="shared" si="402"/>
        <v/>
      </c>
      <c r="U820" s="181" t="str">
        <f t="shared" si="403"/>
        <v/>
      </c>
      <c r="V820" s="13" t="str">
        <f t="shared" si="404"/>
        <v/>
      </c>
      <c r="W820" s="13" t="str">
        <f t="shared" si="405"/>
        <v/>
      </c>
      <c r="X820" s="182" t="str">
        <f t="shared" si="406"/>
        <v/>
      </c>
      <c r="Y820" s="183" t="str">
        <f>IF(A:A="","",IF(R820="Refreshment Beverage",VLOOKUP(Q820,Rates!G$15:L$19,6,0)*W820,VLOOKUP(Q820,Rates!G$4:L$12,6,0)*W820))</f>
        <v/>
      </c>
      <c r="Z820" s="183" t="str">
        <f t="shared" si="407"/>
        <v/>
      </c>
      <c r="AA820" s="17">
        <f t="shared" si="395"/>
        <v>0</v>
      </c>
      <c r="AB820" s="177" t="str" cm="1">
        <f t="array" ref="AB820">IF(_xlfn.SINGLE(A:A)="","",IF(R820="Refreshment Beverage","",IF(AND(R820="Beer",Q820=0),SUM(LOOKUP(2,1/(Rates!$B$15:$B$18&lt;=W820)/(Rates!$C$15:$C$18&gt;=W820),Rates!$D$15:$D$18)*W820),VLOOKUP(VALUE(_xlfn.SINGLE(Q:Q)),Rates!A:B,2,0)*W820)))</f>
        <v/>
      </c>
      <c r="AC820" s="177" t="str" cm="1">
        <f t="array" ref="AC820">IF(_xlfn.SINGLE(A:A)="","",IF(R820="Refreshment Beverage","",IF(AND(R820="Beer",Q820=0),SUM(LOOKUP(2,1/(Rates!$B$15:$B$18&lt;=W820)/(Rates!$C$15:$C$18&gt;=W820),Rates!$E$15:$E$18)*W820),VLOOKUP(VALUE(_xlfn.SINGLE(Q:Q)),Rates!A:C,3,0)*W820)))</f>
        <v/>
      </c>
      <c r="AD820" s="168">
        <f>IFERROR(IF(OR(Q820=1,Q820=2,Q820=3,Q820=4),VLOOKUP(Q820,Rates!$A$31:$B$34,2,0)*W820,IF(V820=1,VLOOKUP(U820,'REB BEV MIN MKUP'!B:E,4,0),IF(V820&gt;1,VLOOKUP(VALUE(W820),'REB BEV MIN MKUP'!O:Q,3,0),0))),0)</f>
        <v>0</v>
      </c>
      <c r="AE820" s="177" t="str">
        <f t="shared" si="408"/>
        <v/>
      </c>
      <c r="AF820" s="13" t="str">
        <f t="shared" si="409"/>
        <v/>
      </c>
      <c r="AG820" s="177" t="str">
        <f t="shared" si="410"/>
        <v/>
      </c>
      <c r="AH820" s="184" t="str">
        <f t="shared" si="411"/>
        <v/>
      </c>
      <c r="AI820" s="184" t="str">
        <f>IF(AE:AE="","",IF(R820="Refreshment Beverage",AK820*(Rates!J$19/100),ROUND(SUM(AH820*(Rates!$J$8/100)),4)))</f>
        <v/>
      </c>
      <c r="AJ820" s="183" t="str">
        <f t="shared" si="412"/>
        <v/>
      </c>
      <c r="AK820" s="185" t="str">
        <f t="shared" si="413"/>
        <v/>
      </c>
      <c r="AL820" s="177" t="str">
        <f t="shared" si="414"/>
        <v/>
      </c>
      <c r="AM820" s="13" t="str">
        <f>IF(AS820="","",IF(R820="Refreshment Beverage",ROUND(AS820*Rates!K$19,4),ROUND(AO820*(VLOOKUP(VALUE(Q820),Rates!G$4:L$12,3,0)),4)))</f>
        <v/>
      </c>
      <c r="AN820" s="183" t="str">
        <f>IF(AS820="","",IF(R820="Refreshment Beverage",AS820*(Rates!J$19/100),MAX(AM820,AB820)))</f>
        <v/>
      </c>
      <c r="AO820" s="186" t="str">
        <f t="shared" si="415"/>
        <v/>
      </c>
      <c r="AP820" s="186" t="str">
        <f t="shared" si="416"/>
        <v/>
      </c>
      <c r="AQ820" s="186" t="str">
        <f>IF(AS820="","",IF(R820="Refreshment Beverage",ROUND(SUM(VLOOKUP(Q:Q,Rates!G$15:L$19,3,0)*(AS820-Y820-Z820-AA820)),4),ROUND(SUM(Rates!$K$8*AS820),4)))</f>
        <v/>
      </c>
      <c r="AR820" s="184" t="str">
        <f t="shared" si="417"/>
        <v/>
      </c>
      <c r="AS820" s="185" t="str">
        <f t="shared" si="418"/>
        <v/>
      </c>
      <c r="AT820" s="177" t="str">
        <f t="shared" si="419"/>
        <v/>
      </c>
      <c r="AU820" s="13" t="str">
        <f>IF(AX820="","",IF(R820="Refreshment Beverage",ROUND((BA820-Y820-Z820-AA820)*VLOOKUP(VALUE(Q820),Rates!G$15:L$19,3,0),4),ROUND(AW820*(VLOOKUP(VALUE(Q820),Rates!G:L,3,0)),4)))</f>
        <v/>
      </c>
      <c r="AV820" s="183" t="str">
        <f t="shared" si="420"/>
        <v/>
      </c>
      <c r="AW820" s="186" t="str">
        <f t="shared" si="421"/>
        <v/>
      </c>
      <c r="AX820" s="184" t="str">
        <f t="shared" si="422"/>
        <v/>
      </c>
      <c r="AY820" s="186" t="str">
        <f>IF(AX820="","",IF(R820="Refreshment Beverage",ROUND(SUM(AX820*Rates!K$19),4),ROUND(SUM(AX820*(Rates!J$8/100)),4)))</f>
        <v/>
      </c>
      <c r="AZ820" s="183" t="str">
        <f t="shared" si="423"/>
        <v/>
      </c>
      <c r="BA820" s="185" t="str">
        <f t="shared" si="424"/>
        <v/>
      </c>
      <c r="BD820" s="171"/>
      <c r="BE820" s="171"/>
      <c r="BF820" s="171"/>
      <c r="BG820" s="171"/>
    </row>
    <row r="821" spans="1:59" ht="15" customHeight="1" x14ac:dyDescent="0.3">
      <c r="A821" s="172"/>
      <c r="B821" s="172"/>
      <c r="C821" s="172"/>
      <c r="D821" s="173"/>
      <c r="E821" s="173"/>
      <c r="F821" s="173"/>
      <c r="G821" s="173"/>
      <c r="H821" s="173"/>
      <c r="I821" s="174"/>
      <c r="J821" s="175"/>
      <c r="K821" s="176" t="str">
        <f t="shared" si="396"/>
        <v/>
      </c>
      <c r="L821" s="177" t="str">
        <f t="shared" si="397"/>
        <v/>
      </c>
      <c r="M821" s="178" t="str">
        <f t="shared" si="398"/>
        <v/>
      </c>
      <c r="N821" s="44" t="str" cm="1">
        <f t="array" ref="N821">IFERROR(IF(_xlfn.SINGLE(A:A)="","",IF(R821="Beer",SUM(LOOKUP(2,1/(Rates!$B$3:$B$5&lt;=W821)/(Rates!$C$3:$C$5&gt;=W821),Rates!$D$3:$D$5)*(X821/100)*W821),IF(R821="Refreshment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44" t="str">
        <f t="shared" si="399"/>
        <v/>
      </c>
      <c r="P821" s="13"/>
      <c r="Q821" s="179" t="str">
        <f t="shared" si="400"/>
        <v/>
      </c>
      <c r="R821" s="180" t="str">
        <f t="shared" si="401"/>
        <v/>
      </c>
      <c r="S821" s="13" t="str">
        <f>IF(A821="","",IF(R821="Refreshment Beverage",VLOOKUP(VALUE(Q821),Rates!G$15:L$19,2,0),VLOOKUP(VALUE(Q821),Rates!G$4:L$8,2,0)))</f>
        <v/>
      </c>
      <c r="T821" s="13" t="str">
        <f t="shared" si="402"/>
        <v/>
      </c>
      <c r="U821" s="181" t="str">
        <f t="shared" si="403"/>
        <v/>
      </c>
      <c r="V821" s="13" t="str">
        <f t="shared" si="404"/>
        <v/>
      </c>
      <c r="W821" s="13" t="str">
        <f t="shared" si="405"/>
        <v/>
      </c>
      <c r="X821" s="182" t="str">
        <f t="shared" si="406"/>
        <v/>
      </c>
      <c r="Y821" s="183" t="str">
        <f>IF(A:A="","",IF(R821="Refreshment Beverage",VLOOKUP(Q821,Rates!G$15:L$19,6,0)*W821,VLOOKUP(Q821,Rates!G$4:L$12,6,0)*W821))</f>
        <v/>
      </c>
      <c r="Z821" s="183" t="str">
        <f t="shared" si="407"/>
        <v/>
      </c>
      <c r="AA821" s="17">
        <f t="shared" si="395"/>
        <v>0</v>
      </c>
      <c r="AB821" s="177" t="str" cm="1">
        <f t="array" ref="AB821">IF(_xlfn.SINGLE(A:A)="","",IF(R821="Refreshment Beverage","",IF(AND(R821="Beer",Q821=0),SUM(LOOKUP(2,1/(Rates!$B$15:$B$18&lt;=W821)/(Rates!$C$15:$C$18&gt;=W821),Rates!$D$15:$D$18)*W821),VLOOKUP(VALUE(_xlfn.SINGLE(Q:Q)),Rates!A:B,2,0)*W821)))</f>
        <v/>
      </c>
      <c r="AC821" s="177" t="str" cm="1">
        <f t="array" ref="AC821">IF(_xlfn.SINGLE(A:A)="","",IF(R821="Refreshment Beverage","",IF(AND(R821="Beer",Q821=0),SUM(LOOKUP(2,1/(Rates!$B$15:$B$18&lt;=W821)/(Rates!$C$15:$C$18&gt;=W821),Rates!$E$15:$E$18)*W821),VLOOKUP(VALUE(_xlfn.SINGLE(Q:Q)),Rates!A:C,3,0)*W821)))</f>
        <v/>
      </c>
      <c r="AD821" s="168">
        <f>IFERROR(IF(OR(Q821=1,Q821=2,Q821=3,Q821=4),VLOOKUP(Q821,Rates!$A$31:$B$34,2,0)*W821,IF(V821=1,VLOOKUP(U821,'REB BEV MIN MKUP'!B:E,4,0),IF(V821&gt;1,VLOOKUP(VALUE(W821),'REB BEV MIN MKUP'!O:Q,3,0),0))),0)</f>
        <v>0</v>
      </c>
      <c r="AE821" s="177" t="str">
        <f t="shared" si="408"/>
        <v/>
      </c>
      <c r="AF821" s="13" t="str">
        <f t="shared" si="409"/>
        <v/>
      </c>
      <c r="AG821" s="177" t="str">
        <f t="shared" si="410"/>
        <v/>
      </c>
      <c r="AH821" s="184" t="str">
        <f t="shared" si="411"/>
        <v/>
      </c>
      <c r="AI821" s="184" t="str">
        <f>IF(AE:AE="","",IF(R821="Refreshment Beverage",AK821*(Rates!J$19/100),ROUND(SUM(AH821*(Rates!$J$8/100)),4)))</f>
        <v/>
      </c>
      <c r="AJ821" s="183" t="str">
        <f t="shared" si="412"/>
        <v/>
      </c>
      <c r="AK821" s="185" t="str">
        <f t="shared" si="413"/>
        <v/>
      </c>
      <c r="AL821" s="177" t="str">
        <f t="shared" si="414"/>
        <v/>
      </c>
      <c r="AM821" s="13" t="str">
        <f>IF(AS821="","",IF(R821="Refreshment Beverage",ROUND(AS821*Rates!K$19,4),ROUND(AO821*(VLOOKUP(VALUE(Q821),Rates!G$4:L$12,3,0)),4)))</f>
        <v/>
      </c>
      <c r="AN821" s="183" t="str">
        <f>IF(AS821="","",IF(R821="Refreshment Beverage",AS821*(Rates!J$19/100),MAX(AM821,AB821)))</f>
        <v/>
      </c>
      <c r="AO821" s="186" t="str">
        <f t="shared" si="415"/>
        <v/>
      </c>
      <c r="AP821" s="186" t="str">
        <f t="shared" si="416"/>
        <v/>
      </c>
      <c r="AQ821" s="186" t="str">
        <f>IF(AS821="","",IF(R821="Refreshment Beverage",ROUND(SUM(VLOOKUP(Q:Q,Rates!G$15:L$19,3,0)*(AS821-Y821-Z821-AA821)),4),ROUND(SUM(Rates!$K$8*AS821),4)))</f>
        <v/>
      </c>
      <c r="AR821" s="184" t="str">
        <f t="shared" si="417"/>
        <v/>
      </c>
      <c r="AS821" s="185" t="str">
        <f t="shared" si="418"/>
        <v/>
      </c>
      <c r="AT821" s="177" t="str">
        <f t="shared" si="419"/>
        <v/>
      </c>
      <c r="AU821" s="13" t="str">
        <f>IF(AX821="","",IF(R821="Refreshment Beverage",ROUND((BA821-Y821-Z821-AA821)*VLOOKUP(VALUE(Q821),Rates!G$15:L$19,3,0),4),ROUND(AW821*(VLOOKUP(VALUE(Q821),Rates!G:L,3,0)),4)))</f>
        <v/>
      </c>
      <c r="AV821" s="183" t="str">
        <f t="shared" si="420"/>
        <v/>
      </c>
      <c r="AW821" s="186" t="str">
        <f t="shared" si="421"/>
        <v/>
      </c>
      <c r="AX821" s="184" t="str">
        <f t="shared" si="422"/>
        <v/>
      </c>
      <c r="AY821" s="186" t="str">
        <f>IF(AX821="","",IF(R821="Refreshment Beverage",ROUND(SUM(AX821*Rates!K$19),4),ROUND(SUM(AX821*(Rates!J$8/100)),4)))</f>
        <v/>
      </c>
      <c r="AZ821" s="183" t="str">
        <f t="shared" si="423"/>
        <v/>
      </c>
      <c r="BA821" s="185" t="str">
        <f t="shared" si="424"/>
        <v/>
      </c>
      <c r="BD821" s="171"/>
      <c r="BE821" s="171"/>
      <c r="BF821" s="171"/>
      <c r="BG821" s="171"/>
    </row>
    <row r="822" spans="1:59" ht="15" customHeight="1" x14ac:dyDescent="0.3">
      <c r="A822" s="172"/>
      <c r="B822" s="172"/>
      <c r="C822" s="172"/>
      <c r="D822" s="173"/>
      <c r="E822" s="173"/>
      <c r="F822" s="173"/>
      <c r="G822" s="173"/>
      <c r="H822" s="173"/>
      <c r="I822" s="174"/>
      <c r="J822" s="175"/>
      <c r="K822" s="176" t="str">
        <f t="shared" si="396"/>
        <v/>
      </c>
      <c r="L822" s="177" t="str">
        <f t="shared" si="397"/>
        <v/>
      </c>
      <c r="M822" s="178" t="str">
        <f t="shared" si="398"/>
        <v/>
      </c>
      <c r="N822" s="44" t="str" cm="1">
        <f t="array" ref="N822">IFERROR(IF(_xlfn.SINGLE(A:A)="","",IF(R822="Beer",SUM(LOOKUP(2,1/(Rates!$B$3:$B$5&lt;=W822)/(Rates!$C$3:$C$5&gt;=W822),Rates!$D$3:$D$5)*(X822/100)*W822),IF(R822="Refreshment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44" t="str">
        <f t="shared" si="399"/>
        <v/>
      </c>
      <c r="P822" s="13"/>
      <c r="Q822" s="179" t="str">
        <f t="shared" si="400"/>
        <v/>
      </c>
      <c r="R822" s="180" t="str">
        <f t="shared" si="401"/>
        <v/>
      </c>
      <c r="S822" s="13" t="str">
        <f>IF(A822="","",IF(R822="Refreshment Beverage",VLOOKUP(VALUE(Q822),Rates!G$15:L$19,2,0),VLOOKUP(VALUE(Q822),Rates!G$4:L$8,2,0)))</f>
        <v/>
      </c>
      <c r="T822" s="13" t="str">
        <f t="shared" si="402"/>
        <v/>
      </c>
      <c r="U822" s="181" t="str">
        <f t="shared" si="403"/>
        <v/>
      </c>
      <c r="V822" s="13" t="str">
        <f t="shared" si="404"/>
        <v/>
      </c>
      <c r="W822" s="13" t="str">
        <f t="shared" si="405"/>
        <v/>
      </c>
      <c r="X822" s="182" t="str">
        <f t="shared" si="406"/>
        <v/>
      </c>
      <c r="Y822" s="183" t="str">
        <f>IF(A:A="","",IF(R822="Refreshment Beverage",VLOOKUP(Q822,Rates!G$15:L$19,6,0)*W822,VLOOKUP(Q822,Rates!G$4:L$12,6,0)*W822))</f>
        <v/>
      </c>
      <c r="Z822" s="183" t="str">
        <f t="shared" si="407"/>
        <v/>
      </c>
      <c r="AA822" s="17">
        <f t="shared" si="395"/>
        <v>0</v>
      </c>
      <c r="AB822" s="177" t="str" cm="1">
        <f t="array" ref="AB822">IF(_xlfn.SINGLE(A:A)="","",IF(R822="Refreshment Beverage","",IF(AND(R822="Beer",Q822=0),SUM(LOOKUP(2,1/(Rates!$B$15:$B$18&lt;=W822)/(Rates!$C$15:$C$18&gt;=W822),Rates!$D$15:$D$18)*W822),VLOOKUP(VALUE(_xlfn.SINGLE(Q:Q)),Rates!A:B,2,0)*W822)))</f>
        <v/>
      </c>
      <c r="AC822" s="177" t="str" cm="1">
        <f t="array" ref="AC822">IF(_xlfn.SINGLE(A:A)="","",IF(R822="Refreshment Beverage","",IF(AND(R822="Beer",Q822=0),SUM(LOOKUP(2,1/(Rates!$B$15:$B$18&lt;=W822)/(Rates!$C$15:$C$18&gt;=W822),Rates!$E$15:$E$18)*W822),VLOOKUP(VALUE(_xlfn.SINGLE(Q:Q)),Rates!A:C,3,0)*W822)))</f>
        <v/>
      </c>
      <c r="AD822" s="168">
        <f>IFERROR(IF(OR(Q822=1,Q822=2,Q822=3,Q822=4),VLOOKUP(Q822,Rates!$A$31:$B$34,2,0)*W822,IF(V822=1,VLOOKUP(U822,'REB BEV MIN MKUP'!B:E,4,0),IF(V822&gt;1,VLOOKUP(VALUE(W822),'REB BEV MIN MKUP'!O:Q,3,0),0))),0)</f>
        <v>0</v>
      </c>
      <c r="AE822" s="177" t="str">
        <f t="shared" si="408"/>
        <v/>
      </c>
      <c r="AF822" s="13" t="str">
        <f t="shared" si="409"/>
        <v/>
      </c>
      <c r="AG822" s="177" t="str">
        <f t="shared" si="410"/>
        <v/>
      </c>
      <c r="AH822" s="184" t="str">
        <f t="shared" si="411"/>
        <v/>
      </c>
      <c r="AI822" s="184" t="str">
        <f>IF(AE:AE="","",IF(R822="Refreshment Beverage",AK822*(Rates!J$19/100),ROUND(SUM(AH822*(Rates!$J$8/100)),4)))</f>
        <v/>
      </c>
      <c r="AJ822" s="183" t="str">
        <f t="shared" si="412"/>
        <v/>
      </c>
      <c r="AK822" s="185" t="str">
        <f t="shared" si="413"/>
        <v/>
      </c>
      <c r="AL822" s="177" t="str">
        <f t="shared" si="414"/>
        <v/>
      </c>
      <c r="AM822" s="13" t="str">
        <f>IF(AS822="","",IF(R822="Refreshment Beverage",ROUND(AS822*Rates!K$19,4),ROUND(AO822*(VLOOKUP(VALUE(Q822),Rates!G$4:L$12,3,0)),4)))</f>
        <v/>
      </c>
      <c r="AN822" s="183" t="str">
        <f>IF(AS822="","",IF(R822="Refreshment Beverage",AS822*(Rates!J$19/100),MAX(AM822,AB822)))</f>
        <v/>
      </c>
      <c r="AO822" s="186" t="str">
        <f t="shared" si="415"/>
        <v/>
      </c>
      <c r="AP822" s="186" t="str">
        <f t="shared" si="416"/>
        <v/>
      </c>
      <c r="AQ822" s="186" t="str">
        <f>IF(AS822="","",IF(R822="Refreshment Beverage",ROUND(SUM(VLOOKUP(Q:Q,Rates!G$15:L$19,3,0)*(AS822-Y822-Z822-AA822)),4),ROUND(SUM(Rates!$K$8*AS822),4)))</f>
        <v/>
      </c>
      <c r="AR822" s="184" t="str">
        <f t="shared" si="417"/>
        <v/>
      </c>
      <c r="AS822" s="185" t="str">
        <f t="shared" si="418"/>
        <v/>
      </c>
      <c r="AT822" s="177" t="str">
        <f t="shared" si="419"/>
        <v/>
      </c>
      <c r="AU822" s="13" t="str">
        <f>IF(AX822="","",IF(R822="Refreshment Beverage",ROUND((BA822-Y822-Z822-AA822)*VLOOKUP(VALUE(Q822),Rates!G$15:L$19,3,0),4),ROUND(AW822*(VLOOKUP(VALUE(Q822),Rates!G:L,3,0)),4)))</f>
        <v/>
      </c>
      <c r="AV822" s="183" t="str">
        <f t="shared" si="420"/>
        <v/>
      </c>
      <c r="AW822" s="186" t="str">
        <f t="shared" si="421"/>
        <v/>
      </c>
      <c r="AX822" s="184" t="str">
        <f t="shared" si="422"/>
        <v/>
      </c>
      <c r="AY822" s="186" t="str">
        <f>IF(AX822="","",IF(R822="Refreshment Beverage",ROUND(SUM(AX822*Rates!K$19),4),ROUND(SUM(AX822*(Rates!J$8/100)),4)))</f>
        <v/>
      </c>
      <c r="AZ822" s="183" t="str">
        <f t="shared" si="423"/>
        <v/>
      </c>
      <c r="BA822" s="185" t="str">
        <f t="shared" si="424"/>
        <v/>
      </c>
      <c r="BD822" s="171"/>
      <c r="BE822" s="171"/>
      <c r="BF822" s="171"/>
      <c r="BG822" s="171"/>
    </row>
    <row r="823" spans="1:59" ht="15" customHeight="1" x14ac:dyDescent="0.3">
      <c r="A823" s="172"/>
      <c r="B823" s="172"/>
      <c r="C823" s="172"/>
      <c r="D823" s="173"/>
      <c r="E823" s="173"/>
      <c r="F823" s="173"/>
      <c r="G823" s="173"/>
      <c r="H823" s="173"/>
      <c r="I823" s="174"/>
      <c r="J823" s="175"/>
      <c r="K823" s="176" t="str">
        <f t="shared" si="396"/>
        <v/>
      </c>
      <c r="L823" s="177" t="str">
        <f t="shared" si="397"/>
        <v/>
      </c>
      <c r="M823" s="178" t="str">
        <f t="shared" si="398"/>
        <v/>
      </c>
      <c r="N823" s="44" t="str" cm="1">
        <f t="array" ref="N823">IFERROR(IF(_xlfn.SINGLE(A:A)="","",IF(R823="Beer",SUM(LOOKUP(2,1/(Rates!$B$3:$B$5&lt;=W823)/(Rates!$C$3:$C$5&gt;=W823),Rates!$D$3:$D$5)*(X823/100)*W823),IF(R823="Refreshment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44" t="str">
        <f t="shared" si="399"/>
        <v/>
      </c>
      <c r="P823" s="13"/>
      <c r="Q823" s="179" t="str">
        <f t="shared" si="400"/>
        <v/>
      </c>
      <c r="R823" s="180" t="str">
        <f t="shared" si="401"/>
        <v/>
      </c>
      <c r="S823" s="13" t="str">
        <f>IF(A823="","",IF(R823="Refreshment Beverage",VLOOKUP(VALUE(Q823),Rates!G$15:L$19,2,0),VLOOKUP(VALUE(Q823),Rates!G$4:L$8,2,0)))</f>
        <v/>
      </c>
      <c r="T823" s="13" t="str">
        <f t="shared" si="402"/>
        <v/>
      </c>
      <c r="U823" s="181" t="str">
        <f t="shared" si="403"/>
        <v/>
      </c>
      <c r="V823" s="13" t="str">
        <f t="shared" si="404"/>
        <v/>
      </c>
      <c r="W823" s="13" t="str">
        <f t="shared" si="405"/>
        <v/>
      </c>
      <c r="X823" s="182" t="str">
        <f t="shared" si="406"/>
        <v/>
      </c>
      <c r="Y823" s="183" t="str">
        <f>IF(A:A="","",IF(R823="Refreshment Beverage",VLOOKUP(Q823,Rates!G$15:L$19,6,0)*W823,VLOOKUP(Q823,Rates!G$4:L$12,6,0)*W823))</f>
        <v/>
      </c>
      <c r="Z823" s="183" t="str">
        <f t="shared" si="407"/>
        <v/>
      </c>
      <c r="AA823" s="17">
        <f t="shared" si="395"/>
        <v>0</v>
      </c>
      <c r="AB823" s="177" t="str" cm="1">
        <f t="array" ref="AB823">IF(_xlfn.SINGLE(A:A)="","",IF(R823="Refreshment Beverage","",IF(AND(R823="Beer",Q823=0),SUM(LOOKUP(2,1/(Rates!$B$15:$B$18&lt;=W823)/(Rates!$C$15:$C$18&gt;=W823),Rates!$D$15:$D$18)*W823),VLOOKUP(VALUE(_xlfn.SINGLE(Q:Q)),Rates!A:B,2,0)*W823)))</f>
        <v/>
      </c>
      <c r="AC823" s="177" t="str" cm="1">
        <f t="array" ref="AC823">IF(_xlfn.SINGLE(A:A)="","",IF(R823="Refreshment Beverage","",IF(AND(R823="Beer",Q823=0),SUM(LOOKUP(2,1/(Rates!$B$15:$B$18&lt;=W823)/(Rates!$C$15:$C$18&gt;=W823),Rates!$E$15:$E$18)*W823),VLOOKUP(VALUE(_xlfn.SINGLE(Q:Q)),Rates!A:C,3,0)*W823)))</f>
        <v/>
      </c>
      <c r="AD823" s="168">
        <f>IFERROR(IF(OR(Q823=1,Q823=2,Q823=3,Q823=4),VLOOKUP(Q823,Rates!$A$31:$B$34,2,0)*W823,IF(V823=1,VLOOKUP(U823,'REB BEV MIN MKUP'!B:E,4,0),IF(V823&gt;1,VLOOKUP(VALUE(W823),'REB BEV MIN MKUP'!O:Q,3,0),0))),0)</f>
        <v>0</v>
      </c>
      <c r="AE823" s="177" t="str">
        <f t="shared" si="408"/>
        <v/>
      </c>
      <c r="AF823" s="13" t="str">
        <f t="shared" si="409"/>
        <v/>
      </c>
      <c r="AG823" s="177" t="str">
        <f t="shared" si="410"/>
        <v/>
      </c>
      <c r="AH823" s="184" t="str">
        <f t="shared" si="411"/>
        <v/>
      </c>
      <c r="AI823" s="184" t="str">
        <f>IF(AE:AE="","",IF(R823="Refreshment Beverage",AK823*(Rates!J$19/100),ROUND(SUM(AH823*(Rates!$J$8/100)),4)))</f>
        <v/>
      </c>
      <c r="AJ823" s="183" t="str">
        <f t="shared" si="412"/>
        <v/>
      </c>
      <c r="AK823" s="185" t="str">
        <f t="shared" si="413"/>
        <v/>
      </c>
      <c r="AL823" s="177" t="str">
        <f t="shared" si="414"/>
        <v/>
      </c>
      <c r="AM823" s="13" t="str">
        <f>IF(AS823="","",IF(R823="Refreshment Beverage",ROUND(AS823*Rates!K$19,4),ROUND(AO823*(VLOOKUP(VALUE(Q823),Rates!G$4:L$12,3,0)),4)))</f>
        <v/>
      </c>
      <c r="AN823" s="183" t="str">
        <f>IF(AS823="","",IF(R823="Refreshment Beverage",AS823*(Rates!J$19/100),MAX(AM823,AB823)))</f>
        <v/>
      </c>
      <c r="AO823" s="186" t="str">
        <f t="shared" si="415"/>
        <v/>
      </c>
      <c r="AP823" s="186" t="str">
        <f t="shared" si="416"/>
        <v/>
      </c>
      <c r="AQ823" s="186" t="str">
        <f>IF(AS823="","",IF(R823="Refreshment Beverage",ROUND(SUM(VLOOKUP(Q:Q,Rates!G$15:L$19,3,0)*(AS823-Y823-Z823-AA823)),4),ROUND(SUM(Rates!$K$8*AS823),4)))</f>
        <v/>
      </c>
      <c r="AR823" s="184" t="str">
        <f t="shared" si="417"/>
        <v/>
      </c>
      <c r="AS823" s="185" t="str">
        <f t="shared" si="418"/>
        <v/>
      </c>
      <c r="AT823" s="177" t="str">
        <f t="shared" si="419"/>
        <v/>
      </c>
      <c r="AU823" s="13" t="str">
        <f>IF(AX823="","",IF(R823="Refreshment Beverage",ROUND((BA823-Y823-Z823-AA823)*VLOOKUP(VALUE(Q823),Rates!G$15:L$19,3,0),4),ROUND(AW823*(VLOOKUP(VALUE(Q823),Rates!G:L,3,0)),4)))</f>
        <v/>
      </c>
      <c r="AV823" s="183" t="str">
        <f t="shared" si="420"/>
        <v/>
      </c>
      <c r="AW823" s="186" t="str">
        <f t="shared" si="421"/>
        <v/>
      </c>
      <c r="AX823" s="184" t="str">
        <f t="shared" si="422"/>
        <v/>
      </c>
      <c r="AY823" s="186" t="str">
        <f>IF(AX823="","",IF(R823="Refreshment Beverage",ROUND(SUM(AX823*Rates!K$19),4),ROUND(SUM(AX823*(Rates!J$8/100)),4)))</f>
        <v/>
      </c>
      <c r="AZ823" s="183" t="str">
        <f t="shared" si="423"/>
        <v/>
      </c>
      <c r="BA823" s="185" t="str">
        <f t="shared" si="424"/>
        <v/>
      </c>
      <c r="BD823" s="171"/>
      <c r="BE823" s="171"/>
      <c r="BF823" s="171"/>
      <c r="BG823" s="171"/>
    </row>
    <row r="824" spans="1:59" ht="15" customHeight="1" x14ac:dyDescent="0.3">
      <c r="A824" s="172"/>
      <c r="B824" s="172"/>
      <c r="C824" s="172"/>
      <c r="D824" s="173"/>
      <c r="E824" s="173"/>
      <c r="F824" s="173"/>
      <c r="G824" s="173"/>
      <c r="H824" s="173"/>
      <c r="I824" s="174"/>
      <c r="J824" s="175"/>
      <c r="K824" s="176" t="str">
        <f t="shared" si="396"/>
        <v/>
      </c>
      <c r="L824" s="177" t="str">
        <f t="shared" si="397"/>
        <v/>
      </c>
      <c r="M824" s="178" t="str">
        <f t="shared" si="398"/>
        <v/>
      </c>
      <c r="N824" s="44" t="str" cm="1">
        <f t="array" ref="N824">IFERROR(IF(_xlfn.SINGLE(A:A)="","",IF(R824="Beer",SUM(LOOKUP(2,1/(Rates!$B$3:$B$5&lt;=W824)/(Rates!$C$3:$C$5&gt;=W824),Rates!$D$3:$D$5)*(X824/100)*W824),IF(R824="Refreshment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44" t="str">
        <f t="shared" si="399"/>
        <v/>
      </c>
      <c r="P824" s="13"/>
      <c r="Q824" s="179" t="str">
        <f t="shared" si="400"/>
        <v/>
      </c>
      <c r="R824" s="180" t="str">
        <f t="shared" si="401"/>
        <v/>
      </c>
      <c r="S824" s="13" t="str">
        <f>IF(A824="","",IF(R824="Refreshment Beverage",VLOOKUP(VALUE(Q824),Rates!G$15:L$19,2,0),VLOOKUP(VALUE(Q824),Rates!G$4:L$8,2,0)))</f>
        <v/>
      </c>
      <c r="T824" s="13" t="str">
        <f t="shared" si="402"/>
        <v/>
      </c>
      <c r="U824" s="181" t="str">
        <f t="shared" si="403"/>
        <v/>
      </c>
      <c r="V824" s="13" t="str">
        <f t="shared" si="404"/>
        <v/>
      </c>
      <c r="W824" s="13" t="str">
        <f t="shared" si="405"/>
        <v/>
      </c>
      <c r="X824" s="182" t="str">
        <f t="shared" si="406"/>
        <v/>
      </c>
      <c r="Y824" s="183" t="str">
        <f>IF(A:A="","",IF(R824="Refreshment Beverage",VLOOKUP(Q824,Rates!G$15:L$19,6,0)*W824,VLOOKUP(Q824,Rates!G$4:L$12,6,0)*W824))</f>
        <v/>
      </c>
      <c r="Z824" s="183" t="str">
        <f t="shared" si="407"/>
        <v/>
      </c>
      <c r="AA824" s="17">
        <f t="shared" si="395"/>
        <v>0</v>
      </c>
      <c r="AB824" s="177" t="str" cm="1">
        <f t="array" ref="AB824">IF(_xlfn.SINGLE(A:A)="","",IF(R824="Refreshment Beverage","",IF(AND(R824="Beer",Q824=0),SUM(LOOKUP(2,1/(Rates!$B$15:$B$18&lt;=W824)/(Rates!$C$15:$C$18&gt;=W824),Rates!$D$15:$D$18)*W824),VLOOKUP(VALUE(_xlfn.SINGLE(Q:Q)),Rates!A:B,2,0)*W824)))</f>
        <v/>
      </c>
      <c r="AC824" s="177" t="str" cm="1">
        <f t="array" ref="AC824">IF(_xlfn.SINGLE(A:A)="","",IF(R824="Refreshment Beverage","",IF(AND(R824="Beer",Q824=0),SUM(LOOKUP(2,1/(Rates!$B$15:$B$18&lt;=W824)/(Rates!$C$15:$C$18&gt;=W824),Rates!$E$15:$E$18)*W824),VLOOKUP(VALUE(_xlfn.SINGLE(Q:Q)),Rates!A:C,3,0)*W824)))</f>
        <v/>
      </c>
      <c r="AD824" s="168">
        <f>IFERROR(IF(OR(Q824=1,Q824=2,Q824=3,Q824=4),VLOOKUP(Q824,Rates!$A$31:$B$34,2,0)*W824,IF(V824=1,VLOOKUP(U824,'REB BEV MIN MKUP'!B:E,4,0),IF(V824&gt;1,VLOOKUP(VALUE(W824),'REB BEV MIN MKUP'!O:Q,3,0),0))),0)</f>
        <v>0</v>
      </c>
      <c r="AE824" s="177" t="str">
        <f t="shared" si="408"/>
        <v/>
      </c>
      <c r="AF824" s="13" t="str">
        <f t="shared" si="409"/>
        <v/>
      </c>
      <c r="AG824" s="177" t="str">
        <f t="shared" si="410"/>
        <v/>
      </c>
      <c r="AH824" s="184" t="str">
        <f t="shared" si="411"/>
        <v/>
      </c>
      <c r="AI824" s="184" t="str">
        <f>IF(AE:AE="","",IF(R824="Refreshment Beverage",AK824*(Rates!J$19/100),ROUND(SUM(AH824*(Rates!$J$8/100)),4)))</f>
        <v/>
      </c>
      <c r="AJ824" s="183" t="str">
        <f t="shared" si="412"/>
        <v/>
      </c>
      <c r="AK824" s="185" t="str">
        <f t="shared" si="413"/>
        <v/>
      </c>
      <c r="AL824" s="177" t="str">
        <f t="shared" si="414"/>
        <v/>
      </c>
      <c r="AM824" s="13" t="str">
        <f>IF(AS824="","",IF(R824="Refreshment Beverage",ROUND(AS824*Rates!K$19,4),ROUND(AO824*(VLOOKUP(VALUE(Q824),Rates!G$4:L$12,3,0)),4)))</f>
        <v/>
      </c>
      <c r="AN824" s="183" t="str">
        <f>IF(AS824="","",IF(R824="Refreshment Beverage",AS824*(Rates!J$19/100),MAX(AM824,AB824)))</f>
        <v/>
      </c>
      <c r="AO824" s="186" t="str">
        <f t="shared" si="415"/>
        <v/>
      </c>
      <c r="AP824" s="186" t="str">
        <f t="shared" si="416"/>
        <v/>
      </c>
      <c r="AQ824" s="186" t="str">
        <f>IF(AS824="","",IF(R824="Refreshment Beverage",ROUND(SUM(VLOOKUP(Q:Q,Rates!G$15:L$19,3,0)*(AS824-Y824-Z824-AA824)),4),ROUND(SUM(Rates!$K$8*AS824),4)))</f>
        <v/>
      </c>
      <c r="AR824" s="184" t="str">
        <f t="shared" si="417"/>
        <v/>
      </c>
      <c r="AS824" s="185" t="str">
        <f t="shared" si="418"/>
        <v/>
      </c>
      <c r="AT824" s="177" t="str">
        <f t="shared" si="419"/>
        <v/>
      </c>
      <c r="AU824" s="13" t="str">
        <f>IF(AX824="","",IF(R824="Refreshment Beverage",ROUND((BA824-Y824-Z824-AA824)*VLOOKUP(VALUE(Q824),Rates!G$15:L$19,3,0),4),ROUND(AW824*(VLOOKUP(VALUE(Q824),Rates!G:L,3,0)),4)))</f>
        <v/>
      </c>
      <c r="AV824" s="183" t="str">
        <f t="shared" si="420"/>
        <v/>
      </c>
      <c r="AW824" s="186" t="str">
        <f t="shared" si="421"/>
        <v/>
      </c>
      <c r="AX824" s="184" t="str">
        <f t="shared" si="422"/>
        <v/>
      </c>
      <c r="AY824" s="186" t="str">
        <f>IF(AX824="","",IF(R824="Refreshment Beverage",ROUND(SUM(AX824*Rates!K$19),4),ROUND(SUM(AX824*(Rates!J$8/100)),4)))</f>
        <v/>
      </c>
      <c r="AZ824" s="183" t="str">
        <f t="shared" si="423"/>
        <v/>
      </c>
      <c r="BA824" s="185" t="str">
        <f t="shared" si="424"/>
        <v/>
      </c>
      <c r="BD824" s="171"/>
      <c r="BE824" s="171"/>
      <c r="BF824" s="171"/>
      <c r="BG824" s="171"/>
    </row>
    <row r="825" spans="1:59" ht="15" customHeight="1" x14ac:dyDescent="0.3">
      <c r="A825" s="172"/>
      <c r="B825" s="172"/>
      <c r="C825" s="172"/>
      <c r="D825" s="173"/>
      <c r="E825" s="173"/>
      <c r="F825" s="173"/>
      <c r="G825" s="173"/>
      <c r="H825" s="173"/>
      <c r="I825" s="174"/>
      <c r="J825" s="175"/>
      <c r="K825" s="176" t="str">
        <f t="shared" si="396"/>
        <v/>
      </c>
      <c r="L825" s="177" t="str">
        <f t="shared" si="397"/>
        <v/>
      </c>
      <c r="M825" s="178" t="str">
        <f t="shared" si="398"/>
        <v/>
      </c>
      <c r="N825" s="44" t="str" cm="1">
        <f t="array" ref="N825">IFERROR(IF(_xlfn.SINGLE(A:A)="","",IF(R825="Beer",SUM(LOOKUP(2,1/(Rates!$B$3:$B$5&lt;=W825)/(Rates!$C$3:$C$5&gt;=W825),Rates!$D$3:$D$5)*(X825/100)*W825),IF(R825="Refreshment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44" t="str">
        <f t="shared" si="399"/>
        <v/>
      </c>
      <c r="P825" s="13"/>
      <c r="Q825" s="179" t="str">
        <f t="shared" si="400"/>
        <v/>
      </c>
      <c r="R825" s="180" t="str">
        <f t="shared" si="401"/>
        <v/>
      </c>
      <c r="S825" s="13" t="str">
        <f>IF(A825="","",IF(R825="Refreshment Beverage",VLOOKUP(VALUE(Q825),Rates!G$15:L$19,2,0),VLOOKUP(VALUE(Q825),Rates!G$4:L$8,2,0)))</f>
        <v/>
      </c>
      <c r="T825" s="13" t="str">
        <f t="shared" si="402"/>
        <v/>
      </c>
      <c r="U825" s="181" t="str">
        <f t="shared" si="403"/>
        <v/>
      </c>
      <c r="V825" s="13" t="str">
        <f t="shared" si="404"/>
        <v/>
      </c>
      <c r="W825" s="13" t="str">
        <f t="shared" si="405"/>
        <v/>
      </c>
      <c r="X825" s="182" t="str">
        <f t="shared" si="406"/>
        <v/>
      </c>
      <c r="Y825" s="183" t="str">
        <f>IF(A:A="","",IF(R825="Refreshment Beverage",VLOOKUP(Q825,Rates!G$15:L$19,6,0)*W825,VLOOKUP(Q825,Rates!G$4:L$12,6,0)*W825))</f>
        <v/>
      </c>
      <c r="Z825" s="183" t="str">
        <f t="shared" si="407"/>
        <v/>
      </c>
      <c r="AA825" s="17">
        <f t="shared" si="395"/>
        <v>0</v>
      </c>
      <c r="AB825" s="177" t="str" cm="1">
        <f t="array" ref="AB825">IF(_xlfn.SINGLE(A:A)="","",IF(R825="Refreshment Beverage","",IF(AND(R825="Beer",Q825=0),SUM(LOOKUP(2,1/(Rates!$B$15:$B$18&lt;=W825)/(Rates!$C$15:$C$18&gt;=W825),Rates!$D$15:$D$18)*W825),VLOOKUP(VALUE(_xlfn.SINGLE(Q:Q)),Rates!A:B,2,0)*W825)))</f>
        <v/>
      </c>
      <c r="AC825" s="177" t="str" cm="1">
        <f t="array" ref="AC825">IF(_xlfn.SINGLE(A:A)="","",IF(R825="Refreshment Beverage","",IF(AND(R825="Beer",Q825=0),SUM(LOOKUP(2,1/(Rates!$B$15:$B$18&lt;=W825)/(Rates!$C$15:$C$18&gt;=W825),Rates!$E$15:$E$18)*W825),VLOOKUP(VALUE(_xlfn.SINGLE(Q:Q)),Rates!A:C,3,0)*W825)))</f>
        <v/>
      </c>
      <c r="AD825" s="168">
        <f>IFERROR(IF(OR(Q825=1,Q825=2,Q825=3,Q825=4),VLOOKUP(Q825,Rates!$A$31:$B$34,2,0)*W825,IF(V825=1,VLOOKUP(U825,'REB BEV MIN MKUP'!B:E,4,0),IF(V825&gt;1,VLOOKUP(VALUE(W825),'REB BEV MIN MKUP'!O:Q,3,0),0))),0)</f>
        <v>0</v>
      </c>
      <c r="AE825" s="177" t="str">
        <f t="shared" si="408"/>
        <v/>
      </c>
      <c r="AF825" s="13" t="str">
        <f t="shared" si="409"/>
        <v/>
      </c>
      <c r="AG825" s="177" t="str">
        <f t="shared" si="410"/>
        <v/>
      </c>
      <c r="AH825" s="184" t="str">
        <f t="shared" si="411"/>
        <v/>
      </c>
      <c r="AI825" s="184" t="str">
        <f>IF(AE:AE="","",IF(R825="Refreshment Beverage",AK825*(Rates!J$19/100),ROUND(SUM(AH825*(Rates!$J$8/100)),4)))</f>
        <v/>
      </c>
      <c r="AJ825" s="183" t="str">
        <f t="shared" si="412"/>
        <v/>
      </c>
      <c r="AK825" s="185" t="str">
        <f t="shared" si="413"/>
        <v/>
      </c>
      <c r="AL825" s="177" t="str">
        <f t="shared" si="414"/>
        <v/>
      </c>
      <c r="AM825" s="13" t="str">
        <f>IF(AS825="","",IF(R825="Refreshment Beverage",ROUND(AS825*Rates!K$19,4),ROUND(AO825*(VLOOKUP(VALUE(Q825),Rates!G$4:L$12,3,0)),4)))</f>
        <v/>
      </c>
      <c r="AN825" s="183" t="str">
        <f>IF(AS825="","",IF(R825="Refreshment Beverage",AS825*(Rates!J$19/100),MAX(AM825,AB825)))</f>
        <v/>
      </c>
      <c r="AO825" s="186" t="str">
        <f t="shared" si="415"/>
        <v/>
      </c>
      <c r="AP825" s="186" t="str">
        <f t="shared" si="416"/>
        <v/>
      </c>
      <c r="AQ825" s="186" t="str">
        <f>IF(AS825="","",IF(R825="Refreshment Beverage",ROUND(SUM(VLOOKUP(Q:Q,Rates!G$15:L$19,3,0)*(AS825-Y825-Z825-AA825)),4),ROUND(SUM(Rates!$K$8*AS825),4)))</f>
        <v/>
      </c>
      <c r="AR825" s="184" t="str">
        <f t="shared" si="417"/>
        <v/>
      </c>
      <c r="AS825" s="185" t="str">
        <f t="shared" si="418"/>
        <v/>
      </c>
      <c r="AT825" s="177" t="str">
        <f t="shared" si="419"/>
        <v/>
      </c>
      <c r="AU825" s="13" t="str">
        <f>IF(AX825="","",IF(R825="Refreshment Beverage",ROUND((BA825-Y825-Z825-AA825)*VLOOKUP(VALUE(Q825),Rates!G$15:L$19,3,0),4),ROUND(AW825*(VLOOKUP(VALUE(Q825),Rates!G:L,3,0)),4)))</f>
        <v/>
      </c>
      <c r="AV825" s="183" t="str">
        <f t="shared" si="420"/>
        <v/>
      </c>
      <c r="AW825" s="186" t="str">
        <f t="shared" si="421"/>
        <v/>
      </c>
      <c r="AX825" s="184" t="str">
        <f t="shared" si="422"/>
        <v/>
      </c>
      <c r="AY825" s="186" t="str">
        <f>IF(AX825="","",IF(R825="Refreshment Beverage",ROUND(SUM(AX825*Rates!K$19),4),ROUND(SUM(AX825*(Rates!J$8/100)),4)))</f>
        <v/>
      </c>
      <c r="AZ825" s="183" t="str">
        <f t="shared" si="423"/>
        <v/>
      </c>
      <c r="BA825" s="185" t="str">
        <f t="shared" si="424"/>
        <v/>
      </c>
      <c r="BD825" s="171"/>
      <c r="BE825" s="171"/>
      <c r="BF825" s="171"/>
      <c r="BG825" s="171"/>
    </row>
    <row r="826" spans="1:59" ht="15" customHeight="1" x14ac:dyDescent="0.3">
      <c r="A826" s="172"/>
      <c r="B826" s="172"/>
      <c r="C826" s="172"/>
      <c r="D826" s="173"/>
      <c r="E826" s="173"/>
      <c r="F826" s="173"/>
      <c r="G826" s="173"/>
      <c r="H826" s="173"/>
      <c r="I826" s="174"/>
      <c r="J826" s="175"/>
      <c r="K826" s="176" t="str">
        <f t="shared" si="396"/>
        <v/>
      </c>
      <c r="L826" s="177" t="str">
        <f t="shared" si="397"/>
        <v/>
      </c>
      <c r="M826" s="178" t="str">
        <f t="shared" si="398"/>
        <v/>
      </c>
      <c r="N826" s="44" t="str" cm="1">
        <f t="array" ref="N826">IFERROR(IF(_xlfn.SINGLE(A:A)="","",IF(R826="Beer",SUM(LOOKUP(2,1/(Rates!$B$3:$B$5&lt;=W826)/(Rates!$C$3:$C$5&gt;=W826),Rates!$D$3:$D$5)*(X826/100)*W826),IF(R826="Refreshment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44" t="str">
        <f t="shared" si="399"/>
        <v/>
      </c>
      <c r="P826" s="13"/>
      <c r="Q826" s="179" t="str">
        <f t="shared" si="400"/>
        <v/>
      </c>
      <c r="R826" s="180" t="str">
        <f t="shared" si="401"/>
        <v/>
      </c>
      <c r="S826" s="13" t="str">
        <f>IF(A826="","",IF(R826="Refreshment Beverage",VLOOKUP(VALUE(Q826),Rates!G$15:L$19,2,0),VLOOKUP(VALUE(Q826),Rates!G$4:L$8,2,0)))</f>
        <v/>
      </c>
      <c r="T826" s="13" t="str">
        <f t="shared" si="402"/>
        <v/>
      </c>
      <c r="U826" s="181" t="str">
        <f t="shared" si="403"/>
        <v/>
      </c>
      <c r="V826" s="13" t="str">
        <f t="shared" si="404"/>
        <v/>
      </c>
      <c r="W826" s="13" t="str">
        <f t="shared" si="405"/>
        <v/>
      </c>
      <c r="X826" s="182" t="str">
        <f t="shared" si="406"/>
        <v/>
      </c>
      <c r="Y826" s="183" t="str">
        <f>IF(A:A="","",IF(R826="Refreshment Beverage",VLOOKUP(Q826,Rates!G$15:L$19,6,0)*W826,VLOOKUP(Q826,Rates!G$4:L$12,6,0)*W826))</f>
        <v/>
      </c>
      <c r="Z826" s="183" t="str">
        <f t="shared" si="407"/>
        <v/>
      </c>
      <c r="AA826" s="17">
        <f t="shared" si="395"/>
        <v>0</v>
      </c>
      <c r="AB826" s="177" t="str" cm="1">
        <f t="array" ref="AB826">IF(_xlfn.SINGLE(A:A)="","",IF(R826="Refreshment Beverage","",IF(AND(R826="Beer",Q826=0),SUM(LOOKUP(2,1/(Rates!$B$15:$B$18&lt;=W826)/(Rates!$C$15:$C$18&gt;=W826),Rates!$D$15:$D$18)*W826),VLOOKUP(VALUE(_xlfn.SINGLE(Q:Q)),Rates!A:B,2,0)*W826)))</f>
        <v/>
      </c>
      <c r="AC826" s="177" t="str" cm="1">
        <f t="array" ref="AC826">IF(_xlfn.SINGLE(A:A)="","",IF(R826="Refreshment Beverage","",IF(AND(R826="Beer",Q826=0),SUM(LOOKUP(2,1/(Rates!$B$15:$B$18&lt;=W826)/(Rates!$C$15:$C$18&gt;=W826),Rates!$E$15:$E$18)*W826),VLOOKUP(VALUE(_xlfn.SINGLE(Q:Q)),Rates!A:C,3,0)*W826)))</f>
        <v/>
      </c>
      <c r="AD826" s="168">
        <f>IFERROR(IF(OR(Q826=1,Q826=2,Q826=3,Q826=4),VLOOKUP(Q826,Rates!$A$31:$B$34,2,0)*W826,IF(V826=1,VLOOKUP(U826,'REB BEV MIN MKUP'!B:E,4,0),IF(V826&gt;1,VLOOKUP(VALUE(W826),'REB BEV MIN MKUP'!O:Q,3,0),0))),0)</f>
        <v>0</v>
      </c>
      <c r="AE826" s="177" t="str">
        <f t="shared" si="408"/>
        <v/>
      </c>
      <c r="AF826" s="13" t="str">
        <f t="shared" si="409"/>
        <v/>
      </c>
      <c r="AG826" s="177" t="str">
        <f t="shared" si="410"/>
        <v/>
      </c>
      <c r="AH826" s="184" t="str">
        <f t="shared" si="411"/>
        <v/>
      </c>
      <c r="AI826" s="184" t="str">
        <f>IF(AE:AE="","",IF(R826="Refreshment Beverage",AK826*(Rates!J$19/100),ROUND(SUM(AH826*(Rates!$J$8/100)),4)))</f>
        <v/>
      </c>
      <c r="AJ826" s="183" t="str">
        <f t="shared" si="412"/>
        <v/>
      </c>
      <c r="AK826" s="185" t="str">
        <f t="shared" si="413"/>
        <v/>
      </c>
      <c r="AL826" s="177" t="str">
        <f t="shared" si="414"/>
        <v/>
      </c>
      <c r="AM826" s="13" t="str">
        <f>IF(AS826="","",IF(R826="Refreshment Beverage",ROUND(AS826*Rates!K$19,4),ROUND(AO826*(VLOOKUP(VALUE(Q826),Rates!G$4:L$12,3,0)),4)))</f>
        <v/>
      </c>
      <c r="AN826" s="183" t="str">
        <f>IF(AS826="","",IF(R826="Refreshment Beverage",AS826*(Rates!J$19/100),MAX(AM826,AB826)))</f>
        <v/>
      </c>
      <c r="AO826" s="186" t="str">
        <f t="shared" si="415"/>
        <v/>
      </c>
      <c r="AP826" s="186" t="str">
        <f t="shared" si="416"/>
        <v/>
      </c>
      <c r="AQ826" s="186" t="str">
        <f>IF(AS826="","",IF(R826="Refreshment Beverage",ROUND(SUM(VLOOKUP(Q:Q,Rates!G$15:L$19,3,0)*(AS826-Y826-Z826-AA826)),4),ROUND(SUM(Rates!$K$8*AS826),4)))</f>
        <v/>
      </c>
      <c r="AR826" s="184" t="str">
        <f t="shared" si="417"/>
        <v/>
      </c>
      <c r="AS826" s="185" t="str">
        <f t="shared" si="418"/>
        <v/>
      </c>
      <c r="AT826" s="177" t="str">
        <f t="shared" si="419"/>
        <v/>
      </c>
      <c r="AU826" s="13" t="str">
        <f>IF(AX826="","",IF(R826="Refreshment Beverage",ROUND((BA826-Y826-Z826-AA826)*VLOOKUP(VALUE(Q826),Rates!G$15:L$19,3,0),4),ROUND(AW826*(VLOOKUP(VALUE(Q826),Rates!G:L,3,0)),4)))</f>
        <v/>
      </c>
      <c r="AV826" s="183" t="str">
        <f t="shared" si="420"/>
        <v/>
      </c>
      <c r="AW826" s="186" t="str">
        <f t="shared" si="421"/>
        <v/>
      </c>
      <c r="AX826" s="184" t="str">
        <f t="shared" si="422"/>
        <v/>
      </c>
      <c r="AY826" s="186" t="str">
        <f>IF(AX826="","",IF(R826="Refreshment Beverage",ROUND(SUM(AX826*Rates!K$19),4),ROUND(SUM(AX826*(Rates!J$8/100)),4)))</f>
        <v/>
      </c>
      <c r="AZ826" s="183" t="str">
        <f t="shared" si="423"/>
        <v/>
      </c>
      <c r="BA826" s="185" t="str">
        <f t="shared" si="424"/>
        <v/>
      </c>
      <c r="BD826" s="171"/>
      <c r="BE826" s="171"/>
      <c r="BF826" s="171"/>
      <c r="BG826" s="171"/>
    </row>
    <row r="827" spans="1:59" ht="15" customHeight="1" x14ac:dyDescent="0.3">
      <c r="A827" s="172"/>
      <c r="B827" s="172"/>
      <c r="C827" s="172"/>
      <c r="D827" s="173"/>
      <c r="E827" s="173"/>
      <c r="F827" s="173"/>
      <c r="G827" s="173"/>
      <c r="H827" s="173"/>
      <c r="I827" s="174"/>
      <c r="J827" s="175"/>
      <c r="K827" s="176" t="str">
        <f t="shared" si="396"/>
        <v/>
      </c>
      <c r="L827" s="177" t="str">
        <f t="shared" si="397"/>
        <v/>
      </c>
      <c r="M827" s="178" t="str">
        <f t="shared" si="398"/>
        <v/>
      </c>
      <c r="N827" s="44" t="str" cm="1">
        <f t="array" ref="N827">IFERROR(IF(_xlfn.SINGLE(A:A)="","",IF(R827="Beer",SUM(LOOKUP(2,1/(Rates!$B$3:$B$5&lt;=W827)/(Rates!$C$3:$C$5&gt;=W827),Rates!$D$3:$D$5)*(X827/100)*W827),IF(R827="Refreshment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44" t="str">
        <f t="shared" si="399"/>
        <v/>
      </c>
      <c r="P827" s="13"/>
      <c r="Q827" s="179" t="str">
        <f t="shared" si="400"/>
        <v/>
      </c>
      <c r="R827" s="180" t="str">
        <f t="shared" si="401"/>
        <v/>
      </c>
      <c r="S827" s="13" t="str">
        <f>IF(A827="","",IF(R827="Refreshment Beverage",VLOOKUP(VALUE(Q827),Rates!G$15:L$19,2,0),VLOOKUP(VALUE(Q827),Rates!G$4:L$8,2,0)))</f>
        <v/>
      </c>
      <c r="T827" s="13" t="str">
        <f t="shared" si="402"/>
        <v/>
      </c>
      <c r="U827" s="181" t="str">
        <f t="shared" si="403"/>
        <v/>
      </c>
      <c r="V827" s="13" t="str">
        <f t="shared" si="404"/>
        <v/>
      </c>
      <c r="W827" s="13" t="str">
        <f t="shared" si="405"/>
        <v/>
      </c>
      <c r="X827" s="182" t="str">
        <f t="shared" si="406"/>
        <v/>
      </c>
      <c r="Y827" s="183" t="str">
        <f>IF(A:A="","",IF(R827="Refreshment Beverage",VLOOKUP(Q827,Rates!G$15:L$19,6,0)*W827,VLOOKUP(Q827,Rates!G$4:L$12,6,0)*W827))</f>
        <v/>
      </c>
      <c r="Z827" s="183" t="str">
        <f t="shared" si="407"/>
        <v/>
      </c>
      <c r="AA827" s="17">
        <f t="shared" si="395"/>
        <v>0</v>
      </c>
      <c r="AB827" s="177" t="str" cm="1">
        <f t="array" ref="AB827">IF(_xlfn.SINGLE(A:A)="","",IF(R827="Refreshment Beverage","",IF(AND(R827="Beer",Q827=0),SUM(LOOKUP(2,1/(Rates!$B$15:$B$18&lt;=W827)/(Rates!$C$15:$C$18&gt;=W827),Rates!$D$15:$D$18)*W827),VLOOKUP(VALUE(_xlfn.SINGLE(Q:Q)),Rates!A:B,2,0)*W827)))</f>
        <v/>
      </c>
      <c r="AC827" s="177" t="str" cm="1">
        <f t="array" ref="AC827">IF(_xlfn.SINGLE(A:A)="","",IF(R827="Refreshment Beverage","",IF(AND(R827="Beer",Q827=0),SUM(LOOKUP(2,1/(Rates!$B$15:$B$18&lt;=W827)/(Rates!$C$15:$C$18&gt;=W827),Rates!$E$15:$E$18)*W827),VLOOKUP(VALUE(_xlfn.SINGLE(Q:Q)),Rates!A:C,3,0)*W827)))</f>
        <v/>
      </c>
      <c r="AD827" s="168">
        <f>IFERROR(IF(OR(Q827=1,Q827=2,Q827=3,Q827=4),VLOOKUP(Q827,Rates!$A$31:$B$34,2,0)*W827,IF(V827=1,VLOOKUP(U827,'REB BEV MIN MKUP'!B:E,4,0),IF(V827&gt;1,VLOOKUP(VALUE(W827),'REB BEV MIN MKUP'!O:Q,3,0),0))),0)</f>
        <v>0</v>
      </c>
      <c r="AE827" s="177" t="str">
        <f t="shared" si="408"/>
        <v/>
      </c>
      <c r="AF827" s="13" t="str">
        <f t="shared" si="409"/>
        <v/>
      </c>
      <c r="AG827" s="177" t="str">
        <f t="shared" si="410"/>
        <v/>
      </c>
      <c r="AH827" s="184" t="str">
        <f t="shared" si="411"/>
        <v/>
      </c>
      <c r="AI827" s="184" t="str">
        <f>IF(AE:AE="","",IF(R827="Refreshment Beverage",AK827*(Rates!J$19/100),ROUND(SUM(AH827*(Rates!$J$8/100)),4)))</f>
        <v/>
      </c>
      <c r="AJ827" s="183" t="str">
        <f t="shared" si="412"/>
        <v/>
      </c>
      <c r="AK827" s="185" t="str">
        <f t="shared" si="413"/>
        <v/>
      </c>
      <c r="AL827" s="177" t="str">
        <f t="shared" si="414"/>
        <v/>
      </c>
      <c r="AM827" s="13" t="str">
        <f>IF(AS827="","",IF(R827="Refreshment Beverage",ROUND(AS827*Rates!K$19,4),ROUND(AO827*(VLOOKUP(VALUE(Q827),Rates!G$4:L$12,3,0)),4)))</f>
        <v/>
      </c>
      <c r="AN827" s="183" t="str">
        <f>IF(AS827="","",IF(R827="Refreshment Beverage",AS827*(Rates!J$19/100),MAX(AM827,AB827)))</f>
        <v/>
      </c>
      <c r="AO827" s="186" t="str">
        <f t="shared" si="415"/>
        <v/>
      </c>
      <c r="AP827" s="186" t="str">
        <f t="shared" si="416"/>
        <v/>
      </c>
      <c r="AQ827" s="186" t="str">
        <f>IF(AS827="","",IF(R827="Refreshment Beverage",ROUND(SUM(VLOOKUP(Q:Q,Rates!G$15:L$19,3,0)*(AS827-Y827-Z827-AA827)),4),ROUND(SUM(Rates!$K$8*AS827),4)))</f>
        <v/>
      </c>
      <c r="AR827" s="184" t="str">
        <f t="shared" si="417"/>
        <v/>
      </c>
      <c r="AS827" s="185" t="str">
        <f t="shared" si="418"/>
        <v/>
      </c>
      <c r="AT827" s="177" t="str">
        <f t="shared" si="419"/>
        <v/>
      </c>
      <c r="AU827" s="13" t="str">
        <f>IF(AX827="","",IF(R827="Refreshment Beverage",ROUND((BA827-Y827-Z827-AA827)*VLOOKUP(VALUE(Q827),Rates!G$15:L$19,3,0),4),ROUND(AW827*(VLOOKUP(VALUE(Q827),Rates!G:L,3,0)),4)))</f>
        <v/>
      </c>
      <c r="AV827" s="183" t="str">
        <f t="shared" si="420"/>
        <v/>
      </c>
      <c r="AW827" s="186" t="str">
        <f t="shared" si="421"/>
        <v/>
      </c>
      <c r="AX827" s="184" t="str">
        <f t="shared" si="422"/>
        <v/>
      </c>
      <c r="AY827" s="186" t="str">
        <f>IF(AX827="","",IF(R827="Refreshment Beverage",ROUND(SUM(AX827*Rates!K$19),4),ROUND(SUM(AX827*(Rates!J$8/100)),4)))</f>
        <v/>
      </c>
      <c r="AZ827" s="183" t="str">
        <f t="shared" si="423"/>
        <v/>
      </c>
      <c r="BA827" s="185" t="str">
        <f t="shared" si="424"/>
        <v/>
      </c>
      <c r="BD827" s="171"/>
      <c r="BE827" s="171"/>
      <c r="BF827" s="171"/>
      <c r="BG827" s="171"/>
    </row>
    <row r="828" spans="1:59" ht="15" customHeight="1" x14ac:dyDescent="0.3">
      <c r="A828" s="172"/>
      <c r="B828" s="172"/>
      <c r="C828" s="172"/>
      <c r="D828" s="173"/>
      <c r="E828" s="173"/>
      <c r="F828" s="173"/>
      <c r="G828" s="173"/>
      <c r="H828" s="173"/>
      <c r="I828" s="174"/>
      <c r="J828" s="175"/>
      <c r="K828" s="176" t="str">
        <f t="shared" si="396"/>
        <v/>
      </c>
      <c r="L828" s="177" t="str">
        <f t="shared" si="397"/>
        <v/>
      </c>
      <c r="M828" s="178" t="str">
        <f t="shared" si="398"/>
        <v/>
      </c>
      <c r="N828" s="44" t="str" cm="1">
        <f t="array" ref="N828">IFERROR(IF(_xlfn.SINGLE(A:A)="","",IF(R828="Beer",SUM(LOOKUP(2,1/(Rates!$B$3:$B$5&lt;=W828)/(Rates!$C$3:$C$5&gt;=W828),Rates!$D$3:$D$5)*(X828/100)*W828),IF(R828="Refreshment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44" t="str">
        <f t="shared" si="399"/>
        <v/>
      </c>
      <c r="P828" s="13"/>
      <c r="Q828" s="179" t="str">
        <f t="shared" si="400"/>
        <v/>
      </c>
      <c r="R828" s="180" t="str">
        <f t="shared" si="401"/>
        <v/>
      </c>
      <c r="S828" s="13" t="str">
        <f>IF(A828="","",IF(R828="Refreshment Beverage",VLOOKUP(VALUE(Q828),Rates!G$15:L$19,2,0),VLOOKUP(VALUE(Q828),Rates!G$4:L$8,2,0)))</f>
        <v/>
      </c>
      <c r="T828" s="13" t="str">
        <f t="shared" si="402"/>
        <v/>
      </c>
      <c r="U828" s="181" t="str">
        <f t="shared" si="403"/>
        <v/>
      </c>
      <c r="V828" s="13" t="str">
        <f t="shared" si="404"/>
        <v/>
      </c>
      <c r="W828" s="13" t="str">
        <f t="shared" si="405"/>
        <v/>
      </c>
      <c r="X828" s="182" t="str">
        <f t="shared" si="406"/>
        <v/>
      </c>
      <c r="Y828" s="183" t="str">
        <f>IF(A:A="","",IF(R828="Refreshment Beverage",VLOOKUP(Q828,Rates!G$15:L$19,6,0)*W828,VLOOKUP(Q828,Rates!G$4:L$12,6,0)*W828))</f>
        <v/>
      </c>
      <c r="Z828" s="183" t="str">
        <f t="shared" si="407"/>
        <v/>
      </c>
      <c r="AA828" s="17">
        <f t="shared" si="395"/>
        <v>0</v>
      </c>
      <c r="AB828" s="177" t="str" cm="1">
        <f t="array" ref="AB828">IF(_xlfn.SINGLE(A:A)="","",IF(R828="Refreshment Beverage","",IF(AND(R828="Beer",Q828=0),SUM(LOOKUP(2,1/(Rates!$B$15:$B$18&lt;=W828)/(Rates!$C$15:$C$18&gt;=W828),Rates!$D$15:$D$18)*W828),VLOOKUP(VALUE(_xlfn.SINGLE(Q:Q)),Rates!A:B,2,0)*W828)))</f>
        <v/>
      </c>
      <c r="AC828" s="177" t="str" cm="1">
        <f t="array" ref="AC828">IF(_xlfn.SINGLE(A:A)="","",IF(R828="Refreshment Beverage","",IF(AND(R828="Beer",Q828=0),SUM(LOOKUP(2,1/(Rates!$B$15:$B$18&lt;=W828)/(Rates!$C$15:$C$18&gt;=W828),Rates!$E$15:$E$18)*W828),VLOOKUP(VALUE(_xlfn.SINGLE(Q:Q)),Rates!A:C,3,0)*W828)))</f>
        <v/>
      </c>
      <c r="AD828" s="168">
        <f>IFERROR(IF(OR(Q828=1,Q828=2,Q828=3,Q828=4),VLOOKUP(Q828,Rates!$A$31:$B$34,2,0)*W828,IF(V828=1,VLOOKUP(U828,'REB BEV MIN MKUP'!B:E,4,0),IF(V828&gt;1,VLOOKUP(VALUE(W828),'REB BEV MIN MKUP'!O:Q,3,0),0))),0)</f>
        <v>0</v>
      </c>
      <c r="AE828" s="177" t="str">
        <f t="shared" si="408"/>
        <v/>
      </c>
      <c r="AF828" s="13" t="str">
        <f t="shared" si="409"/>
        <v/>
      </c>
      <c r="AG828" s="177" t="str">
        <f t="shared" si="410"/>
        <v/>
      </c>
      <c r="AH828" s="184" t="str">
        <f t="shared" si="411"/>
        <v/>
      </c>
      <c r="AI828" s="184" t="str">
        <f>IF(AE:AE="","",IF(R828="Refreshment Beverage",AK828*(Rates!J$19/100),ROUND(SUM(AH828*(Rates!$J$8/100)),4)))</f>
        <v/>
      </c>
      <c r="AJ828" s="183" t="str">
        <f t="shared" si="412"/>
        <v/>
      </c>
      <c r="AK828" s="185" t="str">
        <f t="shared" si="413"/>
        <v/>
      </c>
      <c r="AL828" s="177" t="str">
        <f t="shared" si="414"/>
        <v/>
      </c>
      <c r="AM828" s="13" t="str">
        <f>IF(AS828="","",IF(R828="Refreshment Beverage",ROUND(AS828*Rates!K$19,4),ROUND(AO828*(VLOOKUP(VALUE(Q828),Rates!G$4:L$12,3,0)),4)))</f>
        <v/>
      </c>
      <c r="AN828" s="183" t="str">
        <f>IF(AS828="","",IF(R828="Refreshment Beverage",AS828*(Rates!J$19/100),MAX(AM828,AB828)))</f>
        <v/>
      </c>
      <c r="AO828" s="186" t="str">
        <f t="shared" si="415"/>
        <v/>
      </c>
      <c r="AP828" s="186" t="str">
        <f t="shared" si="416"/>
        <v/>
      </c>
      <c r="AQ828" s="186" t="str">
        <f>IF(AS828="","",IF(R828="Refreshment Beverage",ROUND(SUM(VLOOKUP(Q:Q,Rates!G$15:L$19,3,0)*(AS828-Y828-Z828-AA828)),4),ROUND(SUM(Rates!$K$8*AS828),4)))</f>
        <v/>
      </c>
      <c r="AR828" s="184" t="str">
        <f t="shared" si="417"/>
        <v/>
      </c>
      <c r="AS828" s="185" t="str">
        <f t="shared" si="418"/>
        <v/>
      </c>
      <c r="AT828" s="177" t="str">
        <f t="shared" si="419"/>
        <v/>
      </c>
      <c r="AU828" s="13" t="str">
        <f>IF(AX828="","",IF(R828="Refreshment Beverage",ROUND((BA828-Y828-Z828-AA828)*VLOOKUP(VALUE(Q828),Rates!G$15:L$19,3,0),4),ROUND(AW828*(VLOOKUP(VALUE(Q828),Rates!G:L,3,0)),4)))</f>
        <v/>
      </c>
      <c r="AV828" s="183" t="str">
        <f t="shared" si="420"/>
        <v/>
      </c>
      <c r="AW828" s="186" t="str">
        <f t="shared" si="421"/>
        <v/>
      </c>
      <c r="AX828" s="184" t="str">
        <f t="shared" si="422"/>
        <v/>
      </c>
      <c r="AY828" s="186" t="str">
        <f>IF(AX828="","",IF(R828="Refreshment Beverage",ROUND(SUM(AX828*Rates!K$19),4),ROUND(SUM(AX828*(Rates!J$8/100)),4)))</f>
        <v/>
      </c>
      <c r="AZ828" s="183" t="str">
        <f t="shared" si="423"/>
        <v/>
      </c>
      <c r="BA828" s="185" t="str">
        <f t="shared" si="424"/>
        <v/>
      </c>
      <c r="BD828" s="171"/>
      <c r="BE828" s="171"/>
      <c r="BF828" s="171"/>
      <c r="BG828" s="171"/>
    </row>
    <row r="829" spans="1:59" ht="15" customHeight="1" x14ac:dyDescent="0.3">
      <c r="A829" s="172"/>
      <c r="B829" s="172"/>
      <c r="C829" s="172"/>
      <c r="D829" s="173"/>
      <c r="E829" s="173"/>
      <c r="F829" s="173"/>
      <c r="G829" s="173"/>
      <c r="H829" s="173"/>
      <c r="I829" s="174"/>
      <c r="J829" s="175"/>
      <c r="K829" s="176" t="str">
        <f t="shared" si="396"/>
        <v/>
      </c>
      <c r="L829" s="177" t="str">
        <f t="shared" si="397"/>
        <v/>
      </c>
      <c r="M829" s="178" t="str">
        <f t="shared" si="398"/>
        <v/>
      </c>
      <c r="N829" s="44" t="str" cm="1">
        <f t="array" ref="N829">IFERROR(IF(_xlfn.SINGLE(A:A)="","",IF(R829="Beer",SUM(LOOKUP(2,1/(Rates!$B$3:$B$5&lt;=W829)/(Rates!$C$3:$C$5&gt;=W829),Rates!$D$3:$D$5)*(X829/100)*W829),IF(R829="Refreshment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44" t="str">
        <f t="shared" si="399"/>
        <v/>
      </c>
      <c r="P829" s="13"/>
      <c r="Q829" s="179" t="str">
        <f t="shared" si="400"/>
        <v/>
      </c>
      <c r="R829" s="180" t="str">
        <f t="shared" si="401"/>
        <v/>
      </c>
      <c r="S829" s="13" t="str">
        <f>IF(A829="","",IF(R829="Refreshment Beverage",VLOOKUP(VALUE(Q829),Rates!G$15:L$19,2,0),VLOOKUP(VALUE(Q829),Rates!G$4:L$8,2,0)))</f>
        <v/>
      </c>
      <c r="T829" s="13" t="str">
        <f t="shared" si="402"/>
        <v/>
      </c>
      <c r="U829" s="181" t="str">
        <f t="shared" si="403"/>
        <v/>
      </c>
      <c r="V829" s="13" t="str">
        <f t="shared" si="404"/>
        <v/>
      </c>
      <c r="W829" s="13" t="str">
        <f t="shared" si="405"/>
        <v/>
      </c>
      <c r="X829" s="182" t="str">
        <f t="shared" si="406"/>
        <v/>
      </c>
      <c r="Y829" s="183" t="str">
        <f>IF(A:A="","",IF(R829="Refreshment Beverage",VLOOKUP(Q829,Rates!G$15:L$19,6,0)*W829,VLOOKUP(Q829,Rates!G$4:L$12,6,0)*W829))</f>
        <v/>
      </c>
      <c r="Z829" s="183" t="str">
        <f t="shared" si="407"/>
        <v/>
      </c>
      <c r="AA829" s="17">
        <f t="shared" si="395"/>
        <v>0</v>
      </c>
      <c r="AB829" s="177" t="str" cm="1">
        <f t="array" ref="AB829">IF(_xlfn.SINGLE(A:A)="","",IF(R829="Refreshment Beverage","",IF(AND(R829="Beer",Q829=0),SUM(LOOKUP(2,1/(Rates!$B$15:$B$18&lt;=W829)/(Rates!$C$15:$C$18&gt;=W829),Rates!$D$15:$D$18)*W829),VLOOKUP(VALUE(_xlfn.SINGLE(Q:Q)),Rates!A:B,2,0)*W829)))</f>
        <v/>
      </c>
      <c r="AC829" s="177" t="str" cm="1">
        <f t="array" ref="AC829">IF(_xlfn.SINGLE(A:A)="","",IF(R829="Refreshment Beverage","",IF(AND(R829="Beer",Q829=0),SUM(LOOKUP(2,1/(Rates!$B$15:$B$18&lt;=W829)/(Rates!$C$15:$C$18&gt;=W829),Rates!$E$15:$E$18)*W829),VLOOKUP(VALUE(_xlfn.SINGLE(Q:Q)),Rates!A:C,3,0)*W829)))</f>
        <v/>
      </c>
      <c r="AD829" s="168">
        <f>IFERROR(IF(OR(Q829=1,Q829=2,Q829=3,Q829=4),VLOOKUP(Q829,Rates!$A$31:$B$34,2,0)*W829,IF(V829=1,VLOOKUP(U829,'REB BEV MIN MKUP'!B:E,4,0),IF(V829&gt;1,VLOOKUP(VALUE(W829),'REB BEV MIN MKUP'!O:Q,3,0),0))),0)</f>
        <v>0</v>
      </c>
      <c r="AE829" s="177" t="str">
        <f t="shared" si="408"/>
        <v/>
      </c>
      <c r="AF829" s="13" t="str">
        <f t="shared" si="409"/>
        <v/>
      </c>
      <c r="AG829" s="177" t="str">
        <f t="shared" si="410"/>
        <v/>
      </c>
      <c r="AH829" s="184" t="str">
        <f t="shared" si="411"/>
        <v/>
      </c>
      <c r="AI829" s="184" t="str">
        <f>IF(AE:AE="","",IF(R829="Refreshment Beverage",AK829*(Rates!J$19/100),ROUND(SUM(AH829*(Rates!$J$8/100)),4)))</f>
        <v/>
      </c>
      <c r="AJ829" s="183" t="str">
        <f t="shared" si="412"/>
        <v/>
      </c>
      <c r="AK829" s="185" t="str">
        <f t="shared" si="413"/>
        <v/>
      </c>
      <c r="AL829" s="177" t="str">
        <f t="shared" si="414"/>
        <v/>
      </c>
      <c r="AM829" s="13" t="str">
        <f>IF(AS829="","",IF(R829="Refreshment Beverage",ROUND(AS829*Rates!K$19,4),ROUND(AO829*(VLOOKUP(VALUE(Q829),Rates!G$4:L$12,3,0)),4)))</f>
        <v/>
      </c>
      <c r="AN829" s="183" t="str">
        <f>IF(AS829="","",IF(R829="Refreshment Beverage",AS829*(Rates!J$19/100),MAX(AM829,AB829)))</f>
        <v/>
      </c>
      <c r="AO829" s="186" t="str">
        <f t="shared" si="415"/>
        <v/>
      </c>
      <c r="AP829" s="186" t="str">
        <f t="shared" si="416"/>
        <v/>
      </c>
      <c r="AQ829" s="186" t="str">
        <f>IF(AS829="","",IF(R829="Refreshment Beverage",ROUND(SUM(VLOOKUP(Q:Q,Rates!G$15:L$19,3,0)*(AS829-Y829-Z829-AA829)),4),ROUND(SUM(Rates!$K$8*AS829),4)))</f>
        <v/>
      </c>
      <c r="AR829" s="184" t="str">
        <f t="shared" si="417"/>
        <v/>
      </c>
      <c r="AS829" s="185" t="str">
        <f t="shared" si="418"/>
        <v/>
      </c>
      <c r="AT829" s="177" t="str">
        <f t="shared" si="419"/>
        <v/>
      </c>
      <c r="AU829" s="13" t="str">
        <f>IF(AX829="","",IF(R829="Refreshment Beverage",ROUND((BA829-Y829-Z829-AA829)*VLOOKUP(VALUE(Q829),Rates!G$15:L$19,3,0),4),ROUND(AW829*(VLOOKUP(VALUE(Q829),Rates!G:L,3,0)),4)))</f>
        <v/>
      </c>
      <c r="AV829" s="183" t="str">
        <f t="shared" si="420"/>
        <v/>
      </c>
      <c r="AW829" s="186" t="str">
        <f t="shared" si="421"/>
        <v/>
      </c>
      <c r="AX829" s="184" t="str">
        <f t="shared" si="422"/>
        <v/>
      </c>
      <c r="AY829" s="186" t="str">
        <f>IF(AX829="","",IF(R829="Refreshment Beverage",ROUND(SUM(AX829*Rates!K$19),4),ROUND(SUM(AX829*(Rates!J$8/100)),4)))</f>
        <v/>
      </c>
      <c r="AZ829" s="183" t="str">
        <f t="shared" si="423"/>
        <v/>
      </c>
      <c r="BA829" s="185" t="str">
        <f t="shared" si="424"/>
        <v/>
      </c>
      <c r="BD829" s="171"/>
      <c r="BE829" s="171"/>
      <c r="BF829" s="171"/>
      <c r="BG829" s="171"/>
    </row>
    <row r="830" spans="1:59" ht="15" customHeight="1" x14ac:dyDescent="0.3">
      <c r="A830" s="172"/>
      <c r="B830" s="172"/>
      <c r="C830" s="172"/>
      <c r="D830" s="173"/>
      <c r="E830" s="173"/>
      <c r="F830" s="173"/>
      <c r="G830" s="173"/>
      <c r="H830" s="173"/>
      <c r="I830" s="174"/>
      <c r="J830" s="175"/>
      <c r="K830" s="176" t="str">
        <f t="shared" si="396"/>
        <v/>
      </c>
      <c r="L830" s="177" t="str">
        <f t="shared" si="397"/>
        <v/>
      </c>
      <c r="M830" s="178" t="str">
        <f t="shared" si="398"/>
        <v/>
      </c>
      <c r="N830" s="44" t="str" cm="1">
        <f t="array" ref="N830">IFERROR(IF(_xlfn.SINGLE(A:A)="","",IF(R830="Beer",SUM(LOOKUP(2,1/(Rates!$B$3:$B$5&lt;=W830)/(Rates!$C$3:$C$5&gt;=W830),Rates!$D$3:$D$5)*(X830/100)*W830),IF(R830="Refreshment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44" t="str">
        <f t="shared" si="399"/>
        <v/>
      </c>
      <c r="P830" s="13"/>
      <c r="Q830" s="179" t="str">
        <f t="shared" si="400"/>
        <v/>
      </c>
      <c r="R830" s="180" t="str">
        <f t="shared" si="401"/>
        <v/>
      </c>
      <c r="S830" s="13" t="str">
        <f>IF(A830="","",IF(R830="Refreshment Beverage",VLOOKUP(VALUE(Q830),Rates!G$15:L$19,2,0),VLOOKUP(VALUE(Q830),Rates!G$4:L$8,2,0)))</f>
        <v/>
      </c>
      <c r="T830" s="13" t="str">
        <f t="shared" si="402"/>
        <v/>
      </c>
      <c r="U830" s="181" t="str">
        <f t="shared" si="403"/>
        <v/>
      </c>
      <c r="V830" s="13" t="str">
        <f t="shared" si="404"/>
        <v/>
      </c>
      <c r="W830" s="13" t="str">
        <f t="shared" si="405"/>
        <v/>
      </c>
      <c r="X830" s="182" t="str">
        <f t="shared" si="406"/>
        <v/>
      </c>
      <c r="Y830" s="183" t="str">
        <f>IF(A:A="","",IF(R830="Refreshment Beverage",VLOOKUP(Q830,Rates!G$15:L$19,6,0)*W830,VLOOKUP(Q830,Rates!G$4:L$12,6,0)*W830))</f>
        <v/>
      </c>
      <c r="Z830" s="183" t="str">
        <f t="shared" si="407"/>
        <v/>
      </c>
      <c r="AA830" s="17">
        <f t="shared" si="395"/>
        <v>0</v>
      </c>
      <c r="AB830" s="177" t="str" cm="1">
        <f t="array" ref="AB830">IF(_xlfn.SINGLE(A:A)="","",IF(R830="Refreshment Beverage","",IF(AND(R830="Beer",Q830=0),SUM(LOOKUP(2,1/(Rates!$B$15:$B$18&lt;=W830)/(Rates!$C$15:$C$18&gt;=W830),Rates!$D$15:$D$18)*W830),VLOOKUP(VALUE(_xlfn.SINGLE(Q:Q)),Rates!A:B,2,0)*W830)))</f>
        <v/>
      </c>
      <c r="AC830" s="177" t="str" cm="1">
        <f t="array" ref="AC830">IF(_xlfn.SINGLE(A:A)="","",IF(R830="Refreshment Beverage","",IF(AND(R830="Beer",Q830=0),SUM(LOOKUP(2,1/(Rates!$B$15:$B$18&lt;=W830)/(Rates!$C$15:$C$18&gt;=W830),Rates!$E$15:$E$18)*W830),VLOOKUP(VALUE(_xlfn.SINGLE(Q:Q)),Rates!A:C,3,0)*W830)))</f>
        <v/>
      </c>
      <c r="AD830" s="168">
        <f>IFERROR(IF(OR(Q830=1,Q830=2,Q830=3,Q830=4),VLOOKUP(Q830,Rates!$A$31:$B$34,2,0)*W830,IF(V830=1,VLOOKUP(U830,'REB BEV MIN MKUP'!B:E,4,0),IF(V830&gt;1,VLOOKUP(VALUE(W830),'REB BEV MIN MKUP'!O:Q,3,0),0))),0)</f>
        <v>0</v>
      </c>
      <c r="AE830" s="177" t="str">
        <f t="shared" si="408"/>
        <v/>
      </c>
      <c r="AF830" s="13" t="str">
        <f t="shared" si="409"/>
        <v/>
      </c>
      <c r="AG830" s="177" t="str">
        <f t="shared" si="410"/>
        <v/>
      </c>
      <c r="AH830" s="184" t="str">
        <f t="shared" si="411"/>
        <v/>
      </c>
      <c r="AI830" s="184" t="str">
        <f>IF(AE:AE="","",IF(R830="Refreshment Beverage",AK830*(Rates!J$19/100),ROUND(SUM(AH830*(Rates!$J$8/100)),4)))</f>
        <v/>
      </c>
      <c r="AJ830" s="183" t="str">
        <f t="shared" si="412"/>
        <v/>
      </c>
      <c r="AK830" s="185" t="str">
        <f t="shared" si="413"/>
        <v/>
      </c>
      <c r="AL830" s="177" t="str">
        <f t="shared" si="414"/>
        <v/>
      </c>
      <c r="AM830" s="13" t="str">
        <f>IF(AS830="","",IF(R830="Refreshment Beverage",ROUND(AS830*Rates!K$19,4),ROUND(AO830*(VLOOKUP(VALUE(Q830),Rates!G$4:L$12,3,0)),4)))</f>
        <v/>
      </c>
      <c r="AN830" s="183" t="str">
        <f>IF(AS830="","",IF(R830="Refreshment Beverage",AS830*(Rates!J$19/100),MAX(AM830,AB830)))</f>
        <v/>
      </c>
      <c r="AO830" s="186" t="str">
        <f t="shared" si="415"/>
        <v/>
      </c>
      <c r="AP830" s="186" t="str">
        <f t="shared" si="416"/>
        <v/>
      </c>
      <c r="AQ830" s="186" t="str">
        <f>IF(AS830="","",IF(R830="Refreshment Beverage",ROUND(SUM(VLOOKUP(Q:Q,Rates!G$15:L$19,3,0)*(AS830-Y830-Z830-AA830)),4),ROUND(SUM(Rates!$K$8*AS830),4)))</f>
        <v/>
      </c>
      <c r="AR830" s="184" t="str">
        <f t="shared" si="417"/>
        <v/>
      </c>
      <c r="AS830" s="185" t="str">
        <f t="shared" si="418"/>
        <v/>
      </c>
      <c r="AT830" s="177" t="str">
        <f t="shared" si="419"/>
        <v/>
      </c>
      <c r="AU830" s="13" t="str">
        <f>IF(AX830="","",IF(R830="Refreshment Beverage",ROUND((BA830-Y830-Z830-AA830)*VLOOKUP(VALUE(Q830),Rates!G$15:L$19,3,0),4),ROUND(AW830*(VLOOKUP(VALUE(Q830),Rates!G:L,3,0)),4)))</f>
        <v/>
      </c>
      <c r="AV830" s="183" t="str">
        <f t="shared" si="420"/>
        <v/>
      </c>
      <c r="AW830" s="186" t="str">
        <f t="shared" si="421"/>
        <v/>
      </c>
      <c r="AX830" s="184" t="str">
        <f t="shared" si="422"/>
        <v/>
      </c>
      <c r="AY830" s="186" t="str">
        <f>IF(AX830="","",IF(R830="Refreshment Beverage",ROUND(SUM(AX830*Rates!K$19),4),ROUND(SUM(AX830*(Rates!J$8/100)),4)))</f>
        <v/>
      </c>
      <c r="AZ830" s="183" t="str">
        <f t="shared" si="423"/>
        <v/>
      </c>
      <c r="BA830" s="185" t="str">
        <f t="shared" si="424"/>
        <v/>
      </c>
      <c r="BD830" s="171"/>
      <c r="BE830" s="171"/>
      <c r="BF830" s="171"/>
      <c r="BG830" s="171"/>
    </row>
    <row r="831" spans="1:59" ht="15" customHeight="1" x14ac:dyDescent="0.3">
      <c r="A831" s="172"/>
      <c r="B831" s="172"/>
      <c r="C831" s="172"/>
      <c r="D831" s="173"/>
      <c r="E831" s="173"/>
      <c r="F831" s="173"/>
      <c r="G831" s="173"/>
      <c r="H831" s="173"/>
      <c r="I831" s="174"/>
      <c r="J831" s="175"/>
      <c r="K831" s="176" t="str">
        <f t="shared" si="396"/>
        <v/>
      </c>
      <c r="L831" s="177" t="str">
        <f t="shared" si="397"/>
        <v/>
      </c>
      <c r="M831" s="178" t="str">
        <f t="shared" si="398"/>
        <v/>
      </c>
      <c r="N831" s="44" t="str" cm="1">
        <f t="array" ref="N831">IFERROR(IF(_xlfn.SINGLE(A:A)="","",IF(R831="Beer",SUM(LOOKUP(2,1/(Rates!$B$3:$B$5&lt;=W831)/(Rates!$C$3:$C$5&gt;=W831),Rates!$D$3:$D$5)*(X831/100)*W831),IF(R831="Refreshment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44" t="str">
        <f t="shared" si="399"/>
        <v/>
      </c>
      <c r="P831" s="13"/>
      <c r="Q831" s="179" t="str">
        <f t="shared" si="400"/>
        <v/>
      </c>
      <c r="R831" s="180" t="str">
        <f t="shared" si="401"/>
        <v/>
      </c>
      <c r="S831" s="13" t="str">
        <f>IF(A831="","",IF(R831="Refreshment Beverage",VLOOKUP(VALUE(Q831),Rates!G$15:L$19,2,0),VLOOKUP(VALUE(Q831),Rates!G$4:L$8,2,0)))</f>
        <v/>
      </c>
      <c r="T831" s="13" t="str">
        <f t="shared" si="402"/>
        <v/>
      </c>
      <c r="U831" s="181" t="str">
        <f t="shared" si="403"/>
        <v/>
      </c>
      <c r="V831" s="13" t="str">
        <f t="shared" si="404"/>
        <v/>
      </c>
      <c r="W831" s="13" t="str">
        <f t="shared" si="405"/>
        <v/>
      </c>
      <c r="X831" s="182" t="str">
        <f t="shared" si="406"/>
        <v/>
      </c>
      <c r="Y831" s="183" t="str">
        <f>IF(A:A="","",IF(R831="Refreshment Beverage",VLOOKUP(Q831,Rates!G$15:L$19,6,0)*W831,VLOOKUP(Q831,Rates!G$4:L$12,6,0)*W831))</f>
        <v/>
      </c>
      <c r="Z831" s="183" t="str">
        <f t="shared" si="407"/>
        <v/>
      </c>
      <c r="AA831" s="17">
        <f t="shared" si="395"/>
        <v>0</v>
      </c>
      <c r="AB831" s="177" t="str" cm="1">
        <f t="array" ref="AB831">IF(_xlfn.SINGLE(A:A)="","",IF(R831="Refreshment Beverage","",IF(AND(R831="Beer",Q831=0),SUM(LOOKUP(2,1/(Rates!$B$15:$B$18&lt;=W831)/(Rates!$C$15:$C$18&gt;=W831),Rates!$D$15:$D$18)*W831),VLOOKUP(VALUE(_xlfn.SINGLE(Q:Q)),Rates!A:B,2,0)*W831)))</f>
        <v/>
      </c>
      <c r="AC831" s="177" t="str" cm="1">
        <f t="array" ref="AC831">IF(_xlfn.SINGLE(A:A)="","",IF(R831="Refreshment Beverage","",IF(AND(R831="Beer",Q831=0),SUM(LOOKUP(2,1/(Rates!$B$15:$B$18&lt;=W831)/(Rates!$C$15:$C$18&gt;=W831),Rates!$E$15:$E$18)*W831),VLOOKUP(VALUE(_xlfn.SINGLE(Q:Q)),Rates!A:C,3,0)*W831)))</f>
        <v/>
      </c>
      <c r="AD831" s="168">
        <f>IFERROR(IF(OR(Q831=1,Q831=2,Q831=3,Q831=4),VLOOKUP(Q831,Rates!$A$31:$B$34,2,0)*W831,IF(V831=1,VLOOKUP(U831,'REB BEV MIN MKUP'!B:E,4,0),IF(V831&gt;1,VLOOKUP(VALUE(W831),'REB BEV MIN MKUP'!O:Q,3,0),0))),0)</f>
        <v>0</v>
      </c>
      <c r="AE831" s="177" t="str">
        <f t="shared" si="408"/>
        <v/>
      </c>
      <c r="AF831" s="13" t="str">
        <f t="shared" si="409"/>
        <v/>
      </c>
      <c r="AG831" s="177" t="str">
        <f t="shared" si="410"/>
        <v/>
      </c>
      <c r="AH831" s="184" t="str">
        <f t="shared" si="411"/>
        <v/>
      </c>
      <c r="AI831" s="184" t="str">
        <f>IF(AE:AE="","",IF(R831="Refreshment Beverage",AK831*(Rates!J$19/100),ROUND(SUM(AH831*(Rates!$J$8/100)),4)))</f>
        <v/>
      </c>
      <c r="AJ831" s="183" t="str">
        <f t="shared" si="412"/>
        <v/>
      </c>
      <c r="AK831" s="185" t="str">
        <f t="shared" si="413"/>
        <v/>
      </c>
      <c r="AL831" s="177" t="str">
        <f t="shared" si="414"/>
        <v/>
      </c>
      <c r="AM831" s="13" t="str">
        <f>IF(AS831="","",IF(R831="Refreshment Beverage",ROUND(AS831*Rates!K$19,4),ROUND(AO831*(VLOOKUP(VALUE(Q831),Rates!G$4:L$12,3,0)),4)))</f>
        <v/>
      </c>
      <c r="AN831" s="183" t="str">
        <f>IF(AS831="","",IF(R831="Refreshment Beverage",AS831*(Rates!J$19/100),MAX(AM831,AB831)))</f>
        <v/>
      </c>
      <c r="AO831" s="186" t="str">
        <f t="shared" si="415"/>
        <v/>
      </c>
      <c r="AP831" s="186" t="str">
        <f t="shared" si="416"/>
        <v/>
      </c>
      <c r="AQ831" s="186" t="str">
        <f>IF(AS831="","",IF(R831="Refreshment Beverage",ROUND(SUM(VLOOKUP(Q:Q,Rates!G$15:L$19,3,0)*(AS831-Y831-Z831-AA831)),4),ROUND(SUM(Rates!$K$8*AS831),4)))</f>
        <v/>
      </c>
      <c r="AR831" s="184" t="str">
        <f t="shared" si="417"/>
        <v/>
      </c>
      <c r="AS831" s="185" t="str">
        <f t="shared" si="418"/>
        <v/>
      </c>
      <c r="AT831" s="177" t="str">
        <f t="shared" si="419"/>
        <v/>
      </c>
      <c r="AU831" s="13" t="str">
        <f>IF(AX831="","",IF(R831="Refreshment Beverage",ROUND((BA831-Y831-Z831-AA831)*VLOOKUP(VALUE(Q831),Rates!G$15:L$19,3,0),4),ROUND(AW831*(VLOOKUP(VALUE(Q831),Rates!G:L,3,0)),4)))</f>
        <v/>
      </c>
      <c r="AV831" s="183" t="str">
        <f t="shared" si="420"/>
        <v/>
      </c>
      <c r="AW831" s="186" t="str">
        <f t="shared" si="421"/>
        <v/>
      </c>
      <c r="AX831" s="184" t="str">
        <f t="shared" si="422"/>
        <v/>
      </c>
      <c r="AY831" s="186" t="str">
        <f>IF(AX831="","",IF(R831="Refreshment Beverage",ROUND(SUM(AX831*Rates!K$19),4),ROUND(SUM(AX831*(Rates!J$8/100)),4)))</f>
        <v/>
      </c>
      <c r="AZ831" s="183" t="str">
        <f t="shared" si="423"/>
        <v/>
      </c>
      <c r="BA831" s="185" t="str">
        <f t="shared" si="424"/>
        <v/>
      </c>
      <c r="BD831" s="171"/>
      <c r="BE831" s="171"/>
      <c r="BF831" s="171"/>
      <c r="BG831" s="171"/>
    </row>
    <row r="832" spans="1:59" ht="15" customHeight="1" x14ac:dyDescent="0.3">
      <c r="A832" s="172"/>
      <c r="B832" s="172"/>
      <c r="C832" s="172"/>
      <c r="D832" s="173"/>
      <c r="E832" s="173"/>
      <c r="F832" s="173"/>
      <c r="G832" s="173"/>
      <c r="H832" s="173"/>
      <c r="I832" s="174"/>
      <c r="J832" s="175"/>
      <c r="K832" s="176" t="str">
        <f t="shared" si="396"/>
        <v/>
      </c>
      <c r="L832" s="177" t="str">
        <f t="shared" si="397"/>
        <v/>
      </c>
      <c r="M832" s="178" t="str">
        <f t="shared" si="398"/>
        <v/>
      </c>
      <c r="N832" s="44" t="str" cm="1">
        <f t="array" ref="N832">IFERROR(IF(_xlfn.SINGLE(A:A)="","",IF(R832="Beer",SUM(LOOKUP(2,1/(Rates!$B$3:$B$5&lt;=W832)/(Rates!$C$3:$C$5&gt;=W832),Rates!$D$3:$D$5)*(X832/100)*W832),IF(R832="Refreshment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44" t="str">
        <f t="shared" si="399"/>
        <v/>
      </c>
      <c r="P832" s="13"/>
      <c r="Q832" s="179" t="str">
        <f t="shared" si="400"/>
        <v/>
      </c>
      <c r="R832" s="180" t="str">
        <f t="shared" si="401"/>
        <v/>
      </c>
      <c r="S832" s="13" t="str">
        <f>IF(A832="","",IF(R832="Refreshment Beverage",VLOOKUP(VALUE(Q832),Rates!G$15:L$19,2,0),VLOOKUP(VALUE(Q832),Rates!G$4:L$8,2,0)))</f>
        <v/>
      </c>
      <c r="T832" s="13" t="str">
        <f t="shared" si="402"/>
        <v/>
      </c>
      <c r="U832" s="181" t="str">
        <f t="shared" si="403"/>
        <v/>
      </c>
      <c r="V832" s="13" t="str">
        <f t="shared" si="404"/>
        <v/>
      </c>
      <c r="W832" s="13" t="str">
        <f t="shared" si="405"/>
        <v/>
      </c>
      <c r="X832" s="182" t="str">
        <f t="shared" si="406"/>
        <v/>
      </c>
      <c r="Y832" s="183" t="str">
        <f>IF(A:A="","",IF(R832="Refreshment Beverage",VLOOKUP(Q832,Rates!G$15:L$19,6,0)*W832,VLOOKUP(Q832,Rates!G$4:L$12,6,0)*W832))</f>
        <v/>
      </c>
      <c r="Z832" s="183" t="str">
        <f t="shared" si="407"/>
        <v/>
      </c>
      <c r="AA832" s="17">
        <f t="shared" si="395"/>
        <v>0</v>
      </c>
      <c r="AB832" s="177" t="str" cm="1">
        <f t="array" ref="AB832">IF(_xlfn.SINGLE(A:A)="","",IF(R832="Refreshment Beverage","",IF(AND(R832="Beer",Q832=0),SUM(LOOKUP(2,1/(Rates!$B$15:$B$18&lt;=W832)/(Rates!$C$15:$C$18&gt;=W832),Rates!$D$15:$D$18)*W832),VLOOKUP(VALUE(_xlfn.SINGLE(Q:Q)),Rates!A:B,2,0)*W832)))</f>
        <v/>
      </c>
      <c r="AC832" s="177" t="str" cm="1">
        <f t="array" ref="AC832">IF(_xlfn.SINGLE(A:A)="","",IF(R832="Refreshment Beverage","",IF(AND(R832="Beer",Q832=0),SUM(LOOKUP(2,1/(Rates!$B$15:$B$18&lt;=W832)/(Rates!$C$15:$C$18&gt;=W832),Rates!$E$15:$E$18)*W832),VLOOKUP(VALUE(_xlfn.SINGLE(Q:Q)),Rates!A:C,3,0)*W832)))</f>
        <v/>
      </c>
      <c r="AD832" s="168">
        <f>IFERROR(IF(OR(Q832=1,Q832=2,Q832=3,Q832=4),VLOOKUP(Q832,Rates!$A$31:$B$34,2,0)*W832,IF(V832=1,VLOOKUP(U832,'REB BEV MIN MKUP'!B:E,4,0),IF(V832&gt;1,VLOOKUP(VALUE(W832),'REB BEV MIN MKUP'!O:Q,3,0),0))),0)</f>
        <v>0</v>
      </c>
      <c r="AE832" s="177" t="str">
        <f t="shared" si="408"/>
        <v/>
      </c>
      <c r="AF832" s="13" t="str">
        <f t="shared" si="409"/>
        <v/>
      </c>
      <c r="AG832" s="177" t="str">
        <f t="shared" si="410"/>
        <v/>
      </c>
      <c r="AH832" s="184" t="str">
        <f t="shared" si="411"/>
        <v/>
      </c>
      <c r="AI832" s="184" t="str">
        <f>IF(AE:AE="","",IF(R832="Refreshment Beverage",AK832*(Rates!J$19/100),ROUND(SUM(AH832*(Rates!$J$8/100)),4)))</f>
        <v/>
      </c>
      <c r="AJ832" s="183" t="str">
        <f t="shared" si="412"/>
        <v/>
      </c>
      <c r="AK832" s="185" t="str">
        <f t="shared" si="413"/>
        <v/>
      </c>
      <c r="AL832" s="177" t="str">
        <f t="shared" si="414"/>
        <v/>
      </c>
      <c r="AM832" s="13" t="str">
        <f>IF(AS832="","",IF(R832="Refreshment Beverage",ROUND(AS832*Rates!K$19,4),ROUND(AO832*(VLOOKUP(VALUE(Q832),Rates!G$4:L$12,3,0)),4)))</f>
        <v/>
      </c>
      <c r="AN832" s="183" t="str">
        <f>IF(AS832="","",IF(R832="Refreshment Beverage",AS832*(Rates!J$19/100),MAX(AM832,AB832)))</f>
        <v/>
      </c>
      <c r="AO832" s="186" t="str">
        <f t="shared" si="415"/>
        <v/>
      </c>
      <c r="AP832" s="186" t="str">
        <f t="shared" si="416"/>
        <v/>
      </c>
      <c r="AQ832" s="186" t="str">
        <f>IF(AS832="","",IF(R832="Refreshment Beverage",ROUND(SUM(VLOOKUP(Q:Q,Rates!G$15:L$19,3,0)*(AS832-Y832-Z832-AA832)),4),ROUND(SUM(Rates!$K$8*AS832),4)))</f>
        <v/>
      </c>
      <c r="AR832" s="184" t="str">
        <f t="shared" si="417"/>
        <v/>
      </c>
      <c r="AS832" s="185" t="str">
        <f t="shared" si="418"/>
        <v/>
      </c>
      <c r="AT832" s="177" t="str">
        <f t="shared" si="419"/>
        <v/>
      </c>
      <c r="AU832" s="13" t="str">
        <f>IF(AX832="","",IF(R832="Refreshment Beverage",ROUND((BA832-Y832-Z832-AA832)*VLOOKUP(VALUE(Q832),Rates!G$15:L$19,3,0),4),ROUND(AW832*(VLOOKUP(VALUE(Q832),Rates!G:L,3,0)),4)))</f>
        <v/>
      </c>
      <c r="AV832" s="183" t="str">
        <f t="shared" si="420"/>
        <v/>
      </c>
      <c r="AW832" s="186" t="str">
        <f t="shared" si="421"/>
        <v/>
      </c>
      <c r="AX832" s="184" t="str">
        <f t="shared" si="422"/>
        <v/>
      </c>
      <c r="AY832" s="186" t="str">
        <f>IF(AX832="","",IF(R832="Refreshment Beverage",ROUND(SUM(AX832*Rates!K$19),4),ROUND(SUM(AX832*(Rates!J$8/100)),4)))</f>
        <v/>
      </c>
      <c r="AZ832" s="183" t="str">
        <f t="shared" si="423"/>
        <v/>
      </c>
      <c r="BA832" s="185" t="str">
        <f t="shared" si="424"/>
        <v/>
      </c>
      <c r="BD832" s="171"/>
      <c r="BE832" s="171"/>
      <c r="BF832" s="171"/>
      <c r="BG832" s="171"/>
    </row>
    <row r="833" spans="1:59" ht="15" customHeight="1" x14ac:dyDescent="0.3">
      <c r="A833" s="172"/>
      <c r="B833" s="172"/>
      <c r="C833" s="172"/>
      <c r="D833" s="173"/>
      <c r="E833" s="173"/>
      <c r="F833" s="173"/>
      <c r="G833" s="173"/>
      <c r="H833" s="173"/>
      <c r="I833" s="174"/>
      <c r="J833" s="175"/>
      <c r="K833" s="176" t="str">
        <f t="shared" si="396"/>
        <v/>
      </c>
      <c r="L833" s="177" t="str">
        <f t="shared" si="397"/>
        <v/>
      </c>
      <c r="M833" s="178" t="str">
        <f t="shared" si="398"/>
        <v/>
      </c>
      <c r="N833" s="44" t="str" cm="1">
        <f t="array" ref="N833">IFERROR(IF(_xlfn.SINGLE(A:A)="","",IF(R833="Beer",SUM(LOOKUP(2,1/(Rates!$B$3:$B$5&lt;=W833)/(Rates!$C$3:$C$5&gt;=W833),Rates!$D$3:$D$5)*(X833/100)*W833),IF(R833="Refreshment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44" t="str">
        <f t="shared" si="399"/>
        <v/>
      </c>
      <c r="P833" s="13"/>
      <c r="Q833" s="179" t="str">
        <f t="shared" si="400"/>
        <v/>
      </c>
      <c r="R833" s="180" t="str">
        <f t="shared" si="401"/>
        <v/>
      </c>
      <c r="S833" s="13" t="str">
        <f>IF(A833="","",IF(R833="Refreshment Beverage",VLOOKUP(VALUE(Q833),Rates!G$15:L$19,2,0),VLOOKUP(VALUE(Q833),Rates!G$4:L$8,2,0)))</f>
        <v/>
      </c>
      <c r="T833" s="13" t="str">
        <f t="shared" si="402"/>
        <v/>
      </c>
      <c r="U833" s="181" t="str">
        <f t="shared" si="403"/>
        <v/>
      </c>
      <c r="V833" s="13" t="str">
        <f t="shared" si="404"/>
        <v/>
      </c>
      <c r="W833" s="13" t="str">
        <f t="shared" si="405"/>
        <v/>
      </c>
      <c r="X833" s="182" t="str">
        <f t="shared" si="406"/>
        <v/>
      </c>
      <c r="Y833" s="183" t="str">
        <f>IF(A:A="","",IF(R833="Refreshment Beverage",VLOOKUP(Q833,Rates!G$15:L$19,6,0)*W833,VLOOKUP(Q833,Rates!G$4:L$12,6,0)*W833))</f>
        <v/>
      </c>
      <c r="Z833" s="183" t="str">
        <f t="shared" si="407"/>
        <v/>
      </c>
      <c r="AA833" s="17">
        <f t="shared" si="395"/>
        <v>0</v>
      </c>
      <c r="AB833" s="177" t="str" cm="1">
        <f t="array" ref="AB833">IF(_xlfn.SINGLE(A:A)="","",IF(R833="Refreshment Beverage","",IF(AND(R833="Beer",Q833=0),SUM(LOOKUP(2,1/(Rates!$B$15:$B$18&lt;=W833)/(Rates!$C$15:$C$18&gt;=W833),Rates!$D$15:$D$18)*W833),VLOOKUP(VALUE(_xlfn.SINGLE(Q:Q)),Rates!A:B,2,0)*W833)))</f>
        <v/>
      </c>
      <c r="AC833" s="177" t="str" cm="1">
        <f t="array" ref="AC833">IF(_xlfn.SINGLE(A:A)="","",IF(R833="Refreshment Beverage","",IF(AND(R833="Beer",Q833=0),SUM(LOOKUP(2,1/(Rates!$B$15:$B$18&lt;=W833)/(Rates!$C$15:$C$18&gt;=W833),Rates!$E$15:$E$18)*W833),VLOOKUP(VALUE(_xlfn.SINGLE(Q:Q)),Rates!A:C,3,0)*W833)))</f>
        <v/>
      </c>
      <c r="AD833" s="168">
        <f>IFERROR(IF(OR(Q833=1,Q833=2,Q833=3,Q833=4),VLOOKUP(Q833,Rates!$A$31:$B$34,2,0)*W833,IF(V833=1,VLOOKUP(U833,'REB BEV MIN MKUP'!B:E,4,0),IF(V833&gt;1,VLOOKUP(VALUE(W833),'REB BEV MIN MKUP'!O:Q,3,0),0))),0)</f>
        <v>0</v>
      </c>
      <c r="AE833" s="177" t="str">
        <f t="shared" si="408"/>
        <v/>
      </c>
      <c r="AF833" s="13" t="str">
        <f t="shared" si="409"/>
        <v/>
      </c>
      <c r="AG833" s="177" t="str">
        <f t="shared" si="410"/>
        <v/>
      </c>
      <c r="AH833" s="184" t="str">
        <f t="shared" si="411"/>
        <v/>
      </c>
      <c r="AI833" s="184" t="str">
        <f>IF(AE:AE="","",IF(R833="Refreshment Beverage",AK833*(Rates!J$19/100),ROUND(SUM(AH833*(Rates!$J$8/100)),4)))</f>
        <v/>
      </c>
      <c r="AJ833" s="183" t="str">
        <f t="shared" si="412"/>
        <v/>
      </c>
      <c r="AK833" s="185" t="str">
        <f t="shared" si="413"/>
        <v/>
      </c>
      <c r="AL833" s="177" t="str">
        <f t="shared" si="414"/>
        <v/>
      </c>
      <c r="AM833" s="13" t="str">
        <f>IF(AS833="","",IF(R833="Refreshment Beverage",ROUND(AS833*Rates!K$19,4),ROUND(AO833*(VLOOKUP(VALUE(Q833),Rates!G$4:L$12,3,0)),4)))</f>
        <v/>
      </c>
      <c r="AN833" s="183" t="str">
        <f>IF(AS833="","",IF(R833="Refreshment Beverage",AS833*(Rates!J$19/100),MAX(AM833,AB833)))</f>
        <v/>
      </c>
      <c r="AO833" s="186" t="str">
        <f t="shared" si="415"/>
        <v/>
      </c>
      <c r="AP833" s="186" t="str">
        <f t="shared" si="416"/>
        <v/>
      </c>
      <c r="AQ833" s="186" t="str">
        <f>IF(AS833="","",IF(R833="Refreshment Beverage",ROUND(SUM(VLOOKUP(Q:Q,Rates!G$15:L$19,3,0)*(AS833-Y833-Z833-AA833)),4),ROUND(SUM(Rates!$K$8*AS833),4)))</f>
        <v/>
      </c>
      <c r="AR833" s="184" t="str">
        <f t="shared" si="417"/>
        <v/>
      </c>
      <c r="AS833" s="185" t="str">
        <f t="shared" si="418"/>
        <v/>
      </c>
      <c r="AT833" s="177" t="str">
        <f t="shared" si="419"/>
        <v/>
      </c>
      <c r="AU833" s="13" t="str">
        <f>IF(AX833="","",IF(R833="Refreshment Beverage",ROUND((BA833-Y833-Z833-AA833)*VLOOKUP(VALUE(Q833),Rates!G$15:L$19,3,0),4),ROUND(AW833*(VLOOKUP(VALUE(Q833),Rates!G:L,3,0)),4)))</f>
        <v/>
      </c>
      <c r="AV833" s="183" t="str">
        <f t="shared" si="420"/>
        <v/>
      </c>
      <c r="AW833" s="186" t="str">
        <f t="shared" si="421"/>
        <v/>
      </c>
      <c r="AX833" s="184" t="str">
        <f t="shared" si="422"/>
        <v/>
      </c>
      <c r="AY833" s="186" t="str">
        <f>IF(AX833="","",IF(R833="Refreshment Beverage",ROUND(SUM(AX833*Rates!K$19),4),ROUND(SUM(AX833*(Rates!J$8/100)),4)))</f>
        <v/>
      </c>
      <c r="AZ833" s="183" t="str">
        <f t="shared" si="423"/>
        <v/>
      </c>
      <c r="BA833" s="185" t="str">
        <f t="shared" si="424"/>
        <v/>
      </c>
      <c r="BD833" s="171"/>
      <c r="BE833" s="171"/>
      <c r="BF833" s="171"/>
      <c r="BG833" s="171"/>
    </row>
    <row r="834" spans="1:59" ht="15" customHeight="1" x14ac:dyDescent="0.3">
      <c r="A834" s="172"/>
      <c r="B834" s="172"/>
      <c r="C834" s="172"/>
      <c r="D834" s="173"/>
      <c r="E834" s="173"/>
      <c r="F834" s="173"/>
      <c r="G834" s="173"/>
      <c r="H834" s="173"/>
      <c r="I834" s="174"/>
      <c r="J834" s="175"/>
      <c r="K834" s="176" t="str">
        <f t="shared" si="396"/>
        <v/>
      </c>
      <c r="L834" s="177" t="str">
        <f t="shared" si="397"/>
        <v/>
      </c>
      <c r="M834" s="178" t="str">
        <f t="shared" si="398"/>
        <v/>
      </c>
      <c r="N834" s="44" t="str" cm="1">
        <f t="array" ref="N834">IFERROR(IF(_xlfn.SINGLE(A:A)="","",IF(R834="Beer",SUM(LOOKUP(2,1/(Rates!$B$3:$B$5&lt;=W834)/(Rates!$C$3:$C$5&gt;=W834),Rates!$D$3:$D$5)*(X834/100)*W834),IF(R834="Refreshment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44" t="str">
        <f t="shared" si="399"/>
        <v/>
      </c>
      <c r="P834" s="13"/>
      <c r="Q834" s="179" t="str">
        <f t="shared" si="400"/>
        <v/>
      </c>
      <c r="R834" s="180" t="str">
        <f t="shared" si="401"/>
        <v/>
      </c>
      <c r="S834" s="13" t="str">
        <f>IF(A834="","",IF(R834="Refreshment Beverage",VLOOKUP(VALUE(Q834),Rates!G$15:L$19,2,0),VLOOKUP(VALUE(Q834),Rates!G$4:L$8,2,0)))</f>
        <v/>
      </c>
      <c r="T834" s="13" t="str">
        <f t="shared" si="402"/>
        <v/>
      </c>
      <c r="U834" s="181" t="str">
        <f t="shared" si="403"/>
        <v/>
      </c>
      <c r="V834" s="13" t="str">
        <f t="shared" si="404"/>
        <v/>
      </c>
      <c r="W834" s="13" t="str">
        <f t="shared" si="405"/>
        <v/>
      </c>
      <c r="X834" s="182" t="str">
        <f t="shared" si="406"/>
        <v/>
      </c>
      <c r="Y834" s="183" t="str">
        <f>IF(A:A="","",IF(R834="Refreshment Beverage",VLOOKUP(Q834,Rates!G$15:L$19,6,0)*W834,VLOOKUP(Q834,Rates!G$4:L$12,6,0)*W834))</f>
        <v/>
      </c>
      <c r="Z834" s="183" t="str">
        <f t="shared" si="407"/>
        <v/>
      </c>
      <c r="AA834" s="17">
        <f t="shared" si="395"/>
        <v>0</v>
      </c>
      <c r="AB834" s="177" t="str" cm="1">
        <f t="array" ref="AB834">IF(_xlfn.SINGLE(A:A)="","",IF(R834="Refreshment Beverage","",IF(AND(R834="Beer",Q834=0),SUM(LOOKUP(2,1/(Rates!$B$15:$B$18&lt;=W834)/(Rates!$C$15:$C$18&gt;=W834),Rates!$D$15:$D$18)*W834),VLOOKUP(VALUE(_xlfn.SINGLE(Q:Q)),Rates!A:B,2,0)*W834)))</f>
        <v/>
      </c>
      <c r="AC834" s="177" t="str" cm="1">
        <f t="array" ref="AC834">IF(_xlfn.SINGLE(A:A)="","",IF(R834="Refreshment Beverage","",IF(AND(R834="Beer",Q834=0),SUM(LOOKUP(2,1/(Rates!$B$15:$B$18&lt;=W834)/(Rates!$C$15:$C$18&gt;=W834),Rates!$E$15:$E$18)*W834),VLOOKUP(VALUE(_xlfn.SINGLE(Q:Q)),Rates!A:C,3,0)*W834)))</f>
        <v/>
      </c>
      <c r="AD834" s="168">
        <f>IFERROR(IF(OR(Q834=1,Q834=2,Q834=3,Q834=4),VLOOKUP(Q834,Rates!$A$31:$B$34,2,0)*W834,IF(V834=1,VLOOKUP(U834,'REB BEV MIN MKUP'!B:E,4,0),IF(V834&gt;1,VLOOKUP(VALUE(W834),'REB BEV MIN MKUP'!O:Q,3,0),0))),0)</f>
        <v>0</v>
      </c>
      <c r="AE834" s="177" t="str">
        <f t="shared" si="408"/>
        <v/>
      </c>
      <c r="AF834" s="13" t="str">
        <f t="shared" si="409"/>
        <v/>
      </c>
      <c r="AG834" s="177" t="str">
        <f t="shared" si="410"/>
        <v/>
      </c>
      <c r="AH834" s="184" t="str">
        <f t="shared" si="411"/>
        <v/>
      </c>
      <c r="AI834" s="184" t="str">
        <f>IF(AE:AE="","",IF(R834="Refreshment Beverage",AK834*(Rates!J$19/100),ROUND(SUM(AH834*(Rates!$J$8/100)),4)))</f>
        <v/>
      </c>
      <c r="AJ834" s="183" t="str">
        <f t="shared" si="412"/>
        <v/>
      </c>
      <c r="AK834" s="185" t="str">
        <f t="shared" si="413"/>
        <v/>
      </c>
      <c r="AL834" s="177" t="str">
        <f t="shared" si="414"/>
        <v/>
      </c>
      <c r="AM834" s="13" t="str">
        <f>IF(AS834="","",IF(R834="Refreshment Beverage",ROUND(AS834*Rates!K$19,4),ROUND(AO834*(VLOOKUP(VALUE(Q834),Rates!G$4:L$12,3,0)),4)))</f>
        <v/>
      </c>
      <c r="AN834" s="183" t="str">
        <f>IF(AS834="","",IF(R834="Refreshment Beverage",AS834*(Rates!J$19/100),MAX(AM834,AB834)))</f>
        <v/>
      </c>
      <c r="AO834" s="186" t="str">
        <f t="shared" si="415"/>
        <v/>
      </c>
      <c r="AP834" s="186" t="str">
        <f t="shared" si="416"/>
        <v/>
      </c>
      <c r="AQ834" s="186" t="str">
        <f>IF(AS834="","",IF(R834="Refreshment Beverage",ROUND(SUM(VLOOKUP(Q:Q,Rates!G$15:L$19,3,0)*(AS834-Y834-Z834-AA834)),4),ROUND(SUM(Rates!$K$8*AS834),4)))</f>
        <v/>
      </c>
      <c r="AR834" s="184" t="str">
        <f t="shared" si="417"/>
        <v/>
      </c>
      <c r="AS834" s="185" t="str">
        <f t="shared" si="418"/>
        <v/>
      </c>
      <c r="AT834" s="177" t="str">
        <f t="shared" si="419"/>
        <v/>
      </c>
      <c r="AU834" s="13" t="str">
        <f>IF(AX834="","",IF(R834="Refreshment Beverage",ROUND((BA834-Y834-Z834-AA834)*VLOOKUP(VALUE(Q834),Rates!G$15:L$19,3,0),4),ROUND(AW834*(VLOOKUP(VALUE(Q834),Rates!G:L,3,0)),4)))</f>
        <v/>
      </c>
      <c r="AV834" s="183" t="str">
        <f t="shared" si="420"/>
        <v/>
      </c>
      <c r="AW834" s="186" t="str">
        <f t="shared" si="421"/>
        <v/>
      </c>
      <c r="AX834" s="184" t="str">
        <f t="shared" si="422"/>
        <v/>
      </c>
      <c r="AY834" s="186" t="str">
        <f>IF(AX834="","",IF(R834="Refreshment Beverage",ROUND(SUM(AX834*Rates!K$19),4),ROUND(SUM(AX834*(Rates!J$8/100)),4)))</f>
        <v/>
      </c>
      <c r="AZ834" s="183" t="str">
        <f t="shared" si="423"/>
        <v/>
      </c>
      <c r="BA834" s="185" t="str">
        <f t="shared" si="424"/>
        <v/>
      </c>
      <c r="BD834" s="171"/>
      <c r="BE834" s="171"/>
      <c r="BF834" s="171"/>
      <c r="BG834" s="171"/>
    </row>
    <row r="835" spans="1:59" ht="15" customHeight="1" x14ac:dyDescent="0.3">
      <c r="A835" s="172"/>
      <c r="B835" s="172"/>
      <c r="C835" s="172"/>
      <c r="D835" s="173"/>
      <c r="E835" s="173"/>
      <c r="F835" s="173"/>
      <c r="G835" s="173"/>
      <c r="H835" s="173"/>
      <c r="I835" s="174"/>
      <c r="J835" s="175"/>
      <c r="K835" s="176" t="str">
        <f t="shared" si="396"/>
        <v/>
      </c>
      <c r="L835" s="177" t="str">
        <f t="shared" si="397"/>
        <v/>
      </c>
      <c r="M835" s="178" t="str">
        <f t="shared" si="398"/>
        <v/>
      </c>
      <c r="N835" s="44" t="str" cm="1">
        <f t="array" ref="N835">IFERROR(IF(_xlfn.SINGLE(A:A)="","",IF(R835="Beer",SUM(LOOKUP(2,1/(Rates!$B$3:$B$5&lt;=W835)/(Rates!$C$3:$C$5&gt;=W835),Rates!$D$3:$D$5)*(X835/100)*W835),IF(R835="Refreshment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44" t="str">
        <f t="shared" si="399"/>
        <v/>
      </c>
      <c r="P835" s="13"/>
      <c r="Q835" s="179" t="str">
        <f t="shared" si="400"/>
        <v/>
      </c>
      <c r="R835" s="180" t="str">
        <f t="shared" si="401"/>
        <v/>
      </c>
      <c r="S835" s="13" t="str">
        <f>IF(A835="","",IF(R835="Refreshment Beverage",VLOOKUP(VALUE(Q835),Rates!G$15:L$19,2,0),VLOOKUP(VALUE(Q835),Rates!G$4:L$8,2,0)))</f>
        <v/>
      </c>
      <c r="T835" s="13" t="str">
        <f t="shared" si="402"/>
        <v/>
      </c>
      <c r="U835" s="181" t="str">
        <f t="shared" si="403"/>
        <v/>
      </c>
      <c r="V835" s="13" t="str">
        <f t="shared" si="404"/>
        <v/>
      </c>
      <c r="W835" s="13" t="str">
        <f t="shared" si="405"/>
        <v/>
      </c>
      <c r="X835" s="182" t="str">
        <f t="shared" si="406"/>
        <v/>
      </c>
      <c r="Y835" s="183" t="str">
        <f>IF(A:A="","",IF(R835="Refreshment Beverage",VLOOKUP(Q835,Rates!G$15:L$19,6,0)*W835,VLOOKUP(Q835,Rates!G$4:L$12,6,0)*W835))</f>
        <v/>
      </c>
      <c r="Z835" s="183" t="str">
        <f t="shared" si="407"/>
        <v/>
      </c>
      <c r="AA835" s="17">
        <f t="shared" si="395"/>
        <v>0</v>
      </c>
      <c r="AB835" s="177" t="str" cm="1">
        <f t="array" ref="AB835">IF(_xlfn.SINGLE(A:A)="","",IF(R835="Refreshment Beverage","",IF(AND(R835="Beer",Q835=0),SUM(LOOKUP(2,1/(Rates!$B$15:$B$18&lt;=W835)/(Rates!$C$15:$C$18&gt;=W835),Rates!$D$15:$D$18)*W835),VLOOKUP(VALUE(_xlfn.SINGLE(Q:Q)),Rates!A:B,2,0)*W835)))</f>
        <v/>
      </c>
      <c r="AC835" s="177" t="str" cm="1">
        <f t="array" ref="AC835">IF(_xlfn.SINGLE(A:A)="","",IF(R835="Refreshment Beverage","",IF(AND(R835="Beer",Q835=0),SUM(LOOKUP(2,1/(Rates!$B$15:$B$18&lt;=W835)/(Rates!$C$15:$C$18&gt;=W835),Rates!$E$15:$E$18)*W835),VLOOKUP(VALUE(_xlfn.SINGLE(Q:Q)),Rates!A:C,3,0)*W835)))</f>
        <v/>
      </c>
      <c r="AD835" s="168">
        <f>IFERROR(IF(OR(Q835=1,Q835=2,Q835=3,Q835=4),VLOOKUP(Q835,Rates!$A$31:$B$34,2,0)*W835,IF(V835=1,VLOOKUP(U835,'REB BEV MIN MKUP'!B:E,4,0),IF(V835&gt;1,VLOOKUP(VALUE(W835),'REB BEV MIN MKUP'!O:Q,3,0),0))),0)</f>
        <v>0</v>
      </c>
      <c r="AE835" s="177" t="str">
        <f t="shared" si="408"/>
        <v/>
      </c>
      <c r="AF835" s="13" t="str">
        <f t="shared" si="409"/>
        <v/>
      </c>
      <c r="AG835" s="177" t="str">
        <f t="shared" si="410"/>
        <v/>
      </c>
      <c r="AH835" s="184" t="str">
        <f t="shared" si="411"/>
        <v/>
      </c>
      <c r="AI835" s="184" t="str">
        <f>IF(AE:AE="","",IF(R835="Refreshment Beverage",AK835*(Rates!J$19/100),ROUND(SUM(AH835*(Rates!$J$8/100)),4)))</f>
        <v/>
      </c>
      <c r="AJ835" s="183" t="str">
        <f t="shared" si="412"/>
        <v/>
      </c>
      <c r="AK835" s="185" t="str">
        <f t="shared" si="413"/>
        <v/>
      </c>
      <c r="AL835" s="177" t="str">
        <f t="shared" si="414"/>
        <v/>
      </c>
      <c r="AM835" s="13" t="str">
        <f>IF(AS835="","",IF(R835="Refreshment Beverage",ROUND(AS835*Rates!K$19,4),ROUND(AO835*(VLOOKUP(VALUE(Q835),Rates!G$4:L$12,3,0)),4)))</f>
        <v/>
      </c>
      <c r="AN835" s="183" t="str">
        <f>IF(AS835="","",IF(R835="Refreshment Beverage",AS835*(Rates!J$19/100),MAX(AM835,AB835)))</f>
        <v/>
      </c>
      <c r="AO835" s="186" t="str">
        <f t="shared" si="415"/>
        <v/>
      </c>
      <c r="AP835" s="186" t="str">
        <f t="shared" si="416"/>
        <v/>
      </c>
      <c r="AQ835" s="186" t="str">
        <f>IF(AS835="","",IF(R835="Refreshment Beverage",ROUND(SUM(VLOOKUP(Q:Q,Rates!G$15:L$19,3,0)*(AS835-Y835-Z835-AA835)),4),ROUND(SUM(Rates!$K$8*AS835),4)))</f>
        <v/>
      </c>
      <c r="AR835" s="184" t="str">
        <f t="shared" si="417"/>
        <v/>
      </c>
      <c r="AS835" s="185" t="str">
        <f t="shared" si="418"/>
        <v/>
      </c>
      <c r="AT835" s="177" t="str">
        <f t="shared" si="419"/>
        <v/>
      </c>
      <c r="AU835" s="13" t="str">
        <f>IF(AX835="","",IF(R835="Refreshment Beverage",ROUND((BA835-Y835-Z835-AA835)*VLOOKUP(VALUE(Q835),Rates!G$15:L$19,3,0),4),ROUND(AW835*(VLOOKUP(VALUE(Q835),Rates!G:L,3,0)),4)))</f>
        <v/>
      </c>
      <c r="AV835" s="183" t="str">
        <f t="shared" si="420"/>
        <v/>
      </c>
      <c r="AW835" s="186" t="str">
        <f t="shared" si="421"/>
        <v/>
      </c>
      <c r="AX835" s="184" t="str">
        <f t="shared" si="422"/>
        <v/>
      </c>
      <c r="AY835" s="186" t="str">
        <f>IF(AX835="","",IF(R835="Refreshment Beverage",ROUND(SUM(AX835*Rates!K$19),4),ROUND(SUM(AX835*(Rates!J$8/100)),4)))</f>
        <v/>
      </c>
      <c r="AZ835" s="183" t="str">
        <f t="shared" si="423"/>
        <v/>
      </c>
      <c r="BA835" s="185" t="str">
        <f t="shared" si="424"/>
        <v/>
      </c>
      <c r="BD835" s="171"/>
      <c r="BE835" s="171"/>
      <c r="BF835" s="171"/>
      <c r="BG835" s="171"/>
    </row>
    <row r="836" spans="1:59" ht="15" customHeight="1" x14ac:dyDescent="0.3">
      <c r="A836" s="172"/>
      <c r="B836" s="172"/>
      <c r="C836" s="172"/>
      <c r="D836" s="173"/>
      <c r="E836" s="173"/>
      <c r="F836" s="173"/>
      <c r="G836" s="173"/>
      <c r="H836" s="173"/>
      <c r="I836" s="174"/>
      <c r="J836" s="175"/>
      <c r="K836" s="176" t="str">
        <f t="shared" si="396"/>
        <v/>
      </c>
      <c r="L836" s="177" t="str">
        <f t="shared" si="397"/>
        <v/>
      </c>
      <c r="M836" s="178" t="str">
        <f t="shared" si="398"/>
        <v/>
      </c>
      <c r="N836" s="44" t="str" cm="1">
        <f t="array" ref="N836">IFERROR(IF(_xlfn.SINGLE(A:A)="","",IF(R836="Beer",SUM(LOOKUP(2,1/(Rates!$B$3:$B$5&lt;=W836)/(Rates!$C$3:$C$5&gt;=W836),Rates!$D$3:$D$5)*(X836/100)*W836),IF(R836="Refreshment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44" t="str">
        <f t="shared" si="399"/>
        <v/>
      </c>
      <c r="P836" s="13"/>
      <c r="Q836" s="179" t="str">
        <f t="shared" si="400"/>
        <v/>
      </c>
      <c r="R836" s="180" t="str">
        <f t="shared" si="401"/>
        <v/>
      </c>
      <c r="S836" s="13" t="str">
        <f>IF(A836="","",IF(R836="Refreshment Beverage",VLOOKUP(VALUE(Q836),Rates!G$15:L$19,2,0),VLOOKUP(VALUE(Q836),Rates!G$4:L$8,2,0)))</f>
        <v/>
      </c>
      <c r="T836" s="13" t="str">
        <f t="shared" si="402"/>
        <v/>
      </c>
      <c r="U836" s="181" t="str">
        <f t="shared" si="403"/>
        <v/>
      </c>
      <c r="V836" s="13" t="str">
        <f t="shared" si="404"/>
        <v/>
      </c>
      <c r="W836" s="13" t="str">
        <f t="shared" si="405"/>
        <v/>
      </c>
      <c r="X836" s="182" t="str">
        <f t="shared" si="406"/>
        <v/>
      </c>
      <c r="Y836" s="183" t="str">
        <f>IF(A:A="","",IF(R836="Refreshment Beverage",VLOOKUP(Q836,Rates!G$15:L$19,6,0)*W836,VLOOKUP(Q836,Rates!G$4:L$12,6,0)*W836))</f>
        <v/>
      </c>
      <c r="Z836" s="183" t="str">
        <f t="shared" si="407"/>
        <v/>
      </c>
      <c r="AA836" s="17">
        <f t="shared" si="395"/>
        <v>0</v>
      </c>
      <c r="AB836" s="177" t="str" cm="1">
        <f t="array" ref="AB836">IF(_xlfn.SINGLE(A:A)="","",IF(R836="Refreshment Beverage","",IF(AND(R836="Beer",Q836=0),SUM(LOOKUP(2,1/(Rates!$B$15:$B$18&lt;=W836)/(Rates!$C$15:$C$18&gt;=W836),Rates!$D$15:$D$18)*W836),VLOOKUP(VALUE(_xlfn.SINGLE(Q:Q)),Rates!A:B,2,0)*W836)))</f>
        <v/>
      </c>
      <c r="AC836" s="177" t="str" cm="1">
        <f t="array" ref="AC836">IF(_xlfn.SINGLE(A:A)="","",IF(R836="Refreshment Beverage","",IF(AND(R836="Beer",Q836=0),SUM(LOOKUP(2,1/(Rates!$B$15:$B$18&lt;=W836)/(Rates!$C$15:$C$18&gt;=W836),Rates!$E$15:$E$18)*W836),VLOOKUP(VALUE(_xlfn.SINGLE(Q:Q)),Rates!A:C,3,0)*W836)))</f>
        <v/>
      </c>
      <c r="AD836" s="168">
        <f>IFERROR(IF(OR(Q836=1,Q836=2,Q836=3,Q836=4),VLOOKUP(Q836,Rates!$A$31:$B$34,2,0)*W836,IF(V836=1,VLOOKUP(U836,'REB BEV MIN MKUP'!B:E,4,0),IF(V836&gt;1,VLOOKUP(VALUE(W836),'REB BEV MIN MKUP'!O:Q,3,0),0))),0)</f>
        <v>0</v>
      </c>
      <c r="AE836" s="177" t="str">
        <f t="shared" si="408"/>
        <v/>
      </c>
      <c r="AF836" s="13" t="str">
        <f t="shared" si="409"/>
        <v/>
      </c>
      <c r="AG836" s="177" t="str">
        <f t="shared" si="410"/>
        <v/>
      </c>
      <c r="AH836" s="184" t="str">
        <f t="shared" si="411"/>
        <v/>
      </c>
      <c r="AI836" s="184" t="str">
        <f>IF(AE:AE="","",IF(R836="Refreshment Beverage",AK836*(Rates!J$19/100),ROUND(SUM(AH836*(Rates!$J$8/100)),4)))</f>
        <v/>
      </c>
      <c r="AJ836" s="183" t="str">
        <f t="shared" si="412"/>
        <v/>
      </c>
      <c r="AK836" s="185" t="str">
        <f t="shared" si="413"/>
        <v/>
      </c>
      <c r="AL836" s="177" t="str">
        <f t="shared" si="414"/>
        <v/>
      </c>
      <c r="AM836" s="13" t="str">
        <f>IF(AS836="","",IF(R836="Refreshment Beverage",ROUND(AS836*Rates!K$19,4),ROUND(AO836*(VLOOKUP(VALUE(Q836),Rates!G$4:L$12,3,0)),4)))</f>
        <v/>
      </c>
      <c r="AN836" s="183" t="str">
        <f>IF(AS836="","",IF(R836="Refreshment Beverage",AS836*(Rates!J$19/100),MAX(AM836,AB836)))</f>
        <v/>
      </c>
      <c r="AO836" s="186" t="str">
        <f t="shared" si="415"/>
        <v/>
      </c>
      <c r="AP836" s="186" t="str">
        <f t="shared" si="416"/>
        <v/>
      </c>
      <c r="AQ836" s="186" t="str">
        <f>IF(AS836="","",IF(R836="Refreshment Beverage",ROUND(SUM(VLOOKUP(Q:Q,Rates!G$15:L$19,3,0)*(AS836-Y836-Z836-AA836)),4),ROUND(SUM(Rates!$K$8*AS836),4)))</f>
        <v/>
      </c>
      <c r="AR836" s="184" t="str">
        <f t="shared" si="417"/>
        <v/>
      </c>
      <c r="AS836" s="185" t="str">
        <f t="shared" si="418"/>
        <v/>
      </c>
      <c r="AT836" s="177" t="str">
        <f t="shared" si="419"/>
        <v/>
      </c>
      <c r="AU836" s="13" t="str">
        <f>IF(AX836="","",IF(R836="Refreshment Beverage",ROUND((BA836-Y836-Z836-AA836)*VLOOKUP(VALUE(Q836),Rates!G$15:L$19,3,0),4),ROUND(AW836*(VLOOKUP(VALUE(Q836),Rates!G:L,3,0)),4)))</f>
        <v/>
      </c>
      <c r="AV836" s="183" t="str">
        <f t="shared" si="420"/>
        <v/>
      </c>
      <c r="AW836" s="186" t="str">
        <f t="shared" si="421"/>
        <v/>
      </c>
      <c r="AX836" s="184" t="str">
        <f t="shared" si="422"/>
        <v/>
      </c>
      <c r="AY836" s="186" t="str">
        <f>IF(AX836="","",IF(R836="Refreshment Beverage",ROUND(SUM(AX836*Rates!K$19),4),ROUND(SUM(AX836*(Rates!J$8/100)),4)))</f>
        <v/>
      </c>
      <c r="AZ836" s="183" t="str">
        <f t="shared" si="423"/>
        <v/>
      </c>
      <c r="BA836" s="185" t="str">
        <f t="shared" si="424"/>
        <v/>
      </c>
      <c r="BD836" s="171"/>
      <c r="BE836" s="171"/>
      <c r="BF836" s="171"/>
      <c r="BG836" s="171"/>
    </row>
    <row r="837" spans="1:59" ht="15" customHeight="1" x14ac:dyDescent="0.3">
      <c r="A837" s="172"/>
      <c r="B837" s="172"/>
      <c r="C837" s="172"/>
      <c r="D837" s="173"/>
      <c r="E837" s="173"/>
      <c r="F837" s="173"/>
      <c r="G837" s="173"/>
      <c r="H837" s="173"/>
      <c r="I837" s="174"/>
      <c r="J837" s="175"/>
      <c r="K837" s="176" t="str">
        <f t="shared" si="396"/>
        <v/>
      </c>
      <c r="L837" s="177" t="str">
        <f t="shared" si="397"/>
        <v/>
      </c>
      <c r="M837" s="178" t="str">
        <f t="shared" si="398"/>
        <v/>
      </c>
      <c r="N837" s="44" t="str" cm="1">
        <f t="array" ref="N837">IFERROR(IF(_xlfn.SINGLE(A:A)="","",IF(R837="Beer",SUM(LOOKUP(2,1/(Rates!$B$3:$B$5&lt;=W837)/(Rates!$C$3:$C$5&gt;=W837),Rates!$D$3:$D$5)*(X837/100)*W837),IF(R837="Refreshment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44" t="str">
        <f t="shared" si="399"/>
        <v/>
      </c>
      <c r="P837" s="13"/>
      <c r="Q837" s="179" t="str">
        <f t="shared" si="400"/>
        <v/>
      </c>
      <c r="R837" s="180" t="str">
        <f t="shared" si="401"/>
        <v/>
      </c>
      <c r="S837" s="13" t="str">
        <f>IF(A837="","",IF(R837="Refreshment Beverage",VLOOKUP(VALUE(Q837),Rates!G$15:L$19,2,0),VLOOKUP(VALUE(Q837),Rates!G$4:L$8,2,0)))</f>
        <v/>
      </c>
      <c r="T837" s="13" t="str">
        <f t="shared" si="402"/>
        <v/>
      </c>
      <c r="U837" s="181" t="str">
        <f t="shared" si="403"/>
        <v/>
      </c>
      <c r="V837" s="13" t="str">
        <f t="shared" si="404"/>
        <v/>
      </c>
      <c r="W837" s="13" t="str">
        <f t="shared" si="405"/>
        <v/>
      </c>
      <c r="X837" s="182" t="str">
        <f t="shared" si="406"/>
        <v/>
      </c>
      <c r="Y837" s="183" t="str">
        <f>IF(A:A="","",IF(R837="Refreshment Beverage",VLOOKUP(Q837,Rates!G$15:L$19,6,0)*W837,VLOOKUP(Q837,Rates!G$4:L$12,6,0)*W837))</f>
        <v/>
      </c>
      <c r="Z837" s="183" t="str">
        <f t="shared" si="407"/>
        <v/>
      </c>
      <c r="AA837" s="17">
        <f t="shared" si="395"/>
        <v>0</v>
      </c>
      <c r="AB837" s="177" t="str" cm="1">
        <f t="array" ref="AB837">IF(_xlfn.SINGLE(A:A)="","",IF(R837="Refreshment Beverage","",IF(AND(R837="Beer",Q837=0),SUM(LOOKUP(2,1/(Rates!$B$15:$B$18&lt;=W837)/(Rates!$C$15:$C$18&gt;=W837),Rates!$D$15:$D$18)*W837),VLOOKUP(VALUE(_xlfn.SINGLE(Q:Q)),Rates!A:B,2,0)*W837)))</f>
        <v/>
      </c>
      <c r="AC837" s="177" t="str" cm="1">
        <f t="array" ref="AC837">IF(_xlfn.SINGLE(A:A)="","",IF(R837="Refreshment Beverage","",IF(AND(R837="Beer",Q837=0),SUM(LOOKUP(2,1/(Rates!$B$15:$B$18&lt;=W837)/(Rates!$C$15:$C$18&gt;=W837),Rates!$E$15:$E$18)*W837),VLOOKUP(VALUE(_xlfn.SINGLE(Q:Q)),Rates!A:C,3,0)*W837)))</f>
        <v/>
      </c>
      <c r="AD837" s="168">
        <f>IFERROR(IF(OR(Q837=1,Q837=2,Q837=3,Q837=4),VLOOKUP(Q837,Rates!$A$31:$B$34,2,0)*W837,IF(V837=1,VLOOKUP(U837,'REB BEV MIN MKUP'!B:E,4,0),IF(V837&gt;1,VLOOKUP(VALUE(W837),'REB BEV MIN MKUP'!O:Q,3,0),0))),0)</f>
        <v>0</v>
      </c>
      <c r="AE837" s="177" t="str">
        <f t="shared" si="408"/>
        <v/>
      </c>
      <c r="AF837" s="13" t="str">
        <f t="shared" si="409"/>
        <v/>
      </c>
      <c r="AG837" s="177" t="str">
        <f t="shared" si="410"/>
        <v/>
      </c>
      <c r="AH837" s="184" t="str">
        <f t="shared" si="411"/>
        <v/>
      </c>
      <c r="AI837" s="184" t="str">
        <f>IF(AE:AE="","",IF(R837="Refreshment Beverage",AK837*(Rates!J$19/100),ROUND(SUM(AH837*(Rates!$J$8/100)),4)))</f>
        <v/>
      </c>
      <c r="AJ837" s="183" t="str">
        <f t="shared" si="412"/>
        <v/>
      </c>
      <c r="AK837" s="185" t="str">
        <f t="shared" si="413"/>
        <v/>
      </c>
      <c r="AL837" s="177" t="str">
        <f t="shared" si="414"/>
        <v/>
      </c>
      <c r="AM837" s="13" t="str">
        <f>IF(AS837="","",IF(R837="Refreshment Beverage",ROUND(AS837*Rates!K$19,4),ROUND(AO837*(VLOOKUP(VALUE(Q837),Rates!G$4:L$12,3,0)),4)))</f>
        <v/>
      </c>
      <c r="AN837" s="183" t="str">
        <f>IF(AS837="","",IF(R837="Refreshment Beverage",AS837*(Rates!J$19/100),MAX(AM837,AB837)))</f>
        <v/>
      </c>
      <c r="AO837" s="186" t="str">
        <f t="shared" si="415"/>
        <v/>
      </c>
      <c r="AP837" s="186" t="str">
        <f t="shared" si="416"/>
        <v/>
      </c>
      <c r="AQ837" s="186" t="str">
        <f>IF(AS837="","",IF(R837="Refreshment Beverage",ROUND(SUM(VLOOKUP(Q:Q,Rates!G$15:L$19,3,0)*(AS837-Y837-Z837-AA837)),4),ROUND(SUM(Rates!$K$8*AS837),4)))</f>
        <v/>
      </c>
      <c r="AR837" s="184" t="str">
        <f t="shared" si="417"/>
        <v/>
      </c>
      <c r="AS837" s="185" t="str">
        <f t="shared" si="418"/>
        <v/>
      </c>
      <c r="AT837" s="177" t="str">
        <f t="shared" si="419"/>
        <v/>
      </c>
      <c r="AU837" s="13" t="str">
        <f>IF(AX837="","",IF(R837="Refreshment Beverage",ROUND((BA837-Y837-Z837-AA837)*VLOOKUP(VALUE(Q837),Rates!G$15:L$19,3,0),4),ROUND(AW837*(VLOOKUP(VALUE(Q837),Rates!G:L,3,0)),4)))</f>
        <v/>
      </c>
      <c r="AV837" s="183" t="str">
        <f t="shared" si="420"/>
        <v/>
      </c>
      <c r="AW837" s="186" t="str">
        <f t="shared" si="421"/>
        <v/>
      </c>
      <c r="AX837" s="184" t="str">
        <f t="shared" si="422"/>
        <v/>
      </c>
      <c r="AY837" s="186" t="str">
        <f>IF(AX837="","",IF(R837="Refreshment Beverage",ROUND(SUM(AX837*Rates!K$19),4),ROUND(SUM(AX837*(Rates!J$8/100)),4)))</f>
        <v/>
      </c>
      <c r="AZ837" s="183" t="str">
        <f t="shared" si="423"/>
        <v/>
      </c>
      <c r="BA837" s="185" t="str">
        <f t="shared" si="424"/>
        <v/>
      </c>
      <c r="BD837" s="171"/>
      <c r="BE837" s="171"/>
      <c r="BF837" s="171"/>
      <c r="BG837" s="171"/>
    </row>
    <row r="838" spans="1:59" ht="15" customHeight="1" x14ac:dyDescent="0.3">
      <c r="A838" s="172"/>
      <c r="B838" s="172"/>
      <c r="C838" s="172"/>
      <c r="D838" s="173"/>
      <c r="E838" s="173"/>
      <c r="F838" s="173"/>
      <c r="G838" s="173"/>
      <c r="H838" s="173"/>
      <c r="I838" s="174"/>
      <c r="J838" s="175"/>
      <c r="K838" s="176" t="str">
        <f t="shared" si="396"/>
        <v/>
      </c>
      <c r="L838" s="177" t="str">
        <f t="shared" si="397"/>
        <v/>
      </c>
      <c r="M838" s="178" t="str">
        <f t="shared" si="398"/>
        <v/>
      </c>
      <c r="N838" s="44" t="str" cm="1">
        <f t="array" ref="N838">IFERROR(IF(_xlfn.SINGLE(A:A)="","",IF(R838="Beer",SUM(LOOKUP(2,1/(Rates!$B$3:$B$5&lt;=W838)/(Rates!$C$3:$C$5&gt;=W838),Rates!$D$3:$D$5)*(X838/100)*W838),IF(R838="Refreshment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44" t="str">
        <f t="shared" si="399"/>
        <v/>
      </c>
      <c r="P838" s="13"/>
      <c r="Q838" s="179" t="str">
        <f t="shared" si="400"/>
        <v/>
      </c>
      <c r="R838" s="180" t="str">
        <f t="shared" si="401"/>
        <v/>
      </c>
      <c r="S838" s="13" t="str">
        <f>IF(A838="","",IF(R838="Refreshment Beverage",VLOOKUP(VALUE(Q838),Rates!G$15:L$19,2,0),VLOOKUP(VALUE(Q838),Rates!G$4:L$8,2,0)))</f>
        <v/>
      </c>
      <c r="T838" s="13" t="str">
        <f t="shared" si="402"/>
        <v/>
      </c>
      <c r="U838" s="181" t="str">
        <f t="shared" si="403"/>
        <v/>
      </c>
      <c r="V838" s="13" t="str">
        <f t="shared" si="404"/>
        <v/>
      </c>
      <c r="W838" s="13" t="str">
        <f t="shared" si="405"/>
        <v/>
      </c>
      <c r="X838" s="182" t="str">
        <f t="shared" si="406"/>
        <v/>
      </c>
      <c r="Y838" s="183" t="str">
        <f>IF(A:A="","",IF(R838="Refreshment Beverage",VLOOKUP(Q838,Rates!G$15:L$19,6,0)*W838,VLOOKUP(Q838,Rates!G$4:L$12,6,0)*W838))</f>
        <v/>
      </c>
      <c r="Z838" s="183" t="str">
        <f t="shared" si="407"/>
        <v/>
      </c>
      <c r="AA838" s="17">
        <f t="shared" si="395"/>
        <v>0</v>
      </c>
      <c r="AB838" s="177" t="str" cm="1">
        <f t="array" ref="AB838">IF(_xlfn.SINGLE(A:A)="","",IF(R838="Refreshment Beverage","",IF(AND(R838="Beer",Q838=0),SUM(LOOKUP(2,1/(Rates!$B$15:$B$18&lt;=W838)/(Rates!$C$15:$C$18&gt;=W838),Rates!$D$15:$D$18)*W838),VLOOKUP(VALUE(_xlfn.SINGLE(Q:Q)),Rates!A:B,2,0)*W838)))</f>
        <v/>
      </c>
      <c r="AC838" s="177" t="str" cm="1">
        <f t="array" ref="AC838">IF(_xlfn.SINGLE(A:A)="","",IF(R838="Refreshment Beverage","",IF(AND(R838="Beer",Q838=0),SUM(LOOKUP(2,1/(Rates!$B$15:$B$18&lt;=W838)/(Rates!$C$15:$C$18&gt;=W838),Rates!$E$15:$E$18)*W838),VLOOKUP(VALUE(_xlfn.SINGLE(Q:Q)),Rates!A:C,3,0)*W838)))</f>
        <v/>
      </c>
      <c r="AD838" s="168">
        <f>IFERROR(IF(OR(Q838=1,Q838=2,Q838=3,Q838=4),VLOOKUP(Q838,Rates!$A$31:$B$34,2,0)*W838,IF(V838=1,VLOOKUP(U838,'REB BEV MIN MKUP'!B:E,4,0),IF(V838&gt;1,VLOOKUP(VALUE(W838),'REB BEV MIN MKUP'!O:Q,3,0),0))),0)</f>
        <v>0</v>
      </c>
      <c r="AE838" s="177" t="str">
        <f t="shared" si="408"/>
        <v/>
      </c>
      <c r="AF838" s="13" t="str">
        <f t="shared" si="409"/>
        <v/>
      </c>
      <c r="AG838" s="177" t="str">
        <f t="shared" si="410"/>
        <v/>
      </c>
      <c r="AH838" s="184" t="str">
        <f t="shared" si="411"/>
        <v/>
      </c>
      <c r="AI838" s="184" t="str">
        <f>IF(AE:AE="","",IF(R838="Refreshment Beverage",AK838*(Rates!J$19/100),ROUND(SUM(AH838*(Rates!$J$8/100)),4)))</f>
        <v/>
      </c>
      <c r="AJ838" s="183" t="str">
        <f t="shared" si="412"/>
        <v/>
      </c>
      <c r="AK838" s="185" t="str">
        <f t="shared" si="413"/>
        <v/>
      </c>
      <c r="AL838" s="177" t="str">
        <f t="shared" si="414"/>
        <v/>
      </c>
      <c r="AM838" s="13" t="str">
        <f>IF(AS838="","",IF(R838="Refreshment Beverage",ROUND(AS838*Rates!K$19,4),ROUND(AO838*(VLOOKUP(VALUE(Q838),Rates!G$4:L$12,3,0)),4)))</f>
        <v/>
      </c>
      <c r="AN838" s="183" t="str">
        <f>IF(AS838="","",IF(R838="Refreshment Beverage",AS838*(Rates!J$19/100),MAX(AM838,AB838)))</f>
        <v/>
      </c>
      <c r="AO838" s="186" t="str">
        <f t="shared" si="415"/>
        <v/>
      </c>
      <c r="AP838" s="186" t="str">
        <f t="shared" si="416"/>
        <v/>
      </c>
      <c r="AQ838" s="186" t="str">
        <f>IF(AS838="","",IF(R838="Refreshment Beverage",ROUND(SUM(VLOOKUP(Q:Q,Rates!G$15:L$19,3,0)*(AS838-Y838-Z838-AA838)),4),ROUND(SUM(Rates!$K$8*AS838),4)))</f>
        <v/>
      </c>
      <c r="AR838" s="184" t="str">
        <f t="shared" si="417"/>
        <v/>
      </c>
      <c r="AS838" s="185" t="str">
        <f t="shared" si="418"/>
        <v/>
      </c>
      <c r="AT838" s="177" t="str">
        <f t="shared" si="419"/>
        <v/>
      </c>
      <c r="AU838" s="13" t="str">
        <f>IF(AX838="","",IF(R838="Refreshment Beverage",ROUND((BA838-Y838-Z838-AA838)*VLOOKUP(VALUE(Q838),Rates!G$15:L$19,3,0),4),ROUND(AW838*(VLOOKUP(VALUE(Q838),Rates!G:L,3,0)),4)))</f>
        <v/>
      </c>
      <c r="AV838" s="183" t="str">
        <f t="shared" si="420"/>
        <v/>
      </c>
      <c r="AW838" s="186" t="str">
        <f t="shared" si="421"/>
        <v/>
      </c>
      <c r="AX838" s="184" t="str">
        <f t="shared" si="422"/>
        <v/>
      </c>
      <c r="AY838" s="186" t="str">
        <f>IF(AX838="","",IF(R838="Refreshment Beverage",ROUND(SUM(AX838*Rates!K$19),4),ROUND(SUM(AX838*(Rates!J$8/100)),4)))</f>
        <v/>
      </c>
      <c r="AZ838" s="183" t="str">
        <f t="shared" si="423"/>
        <v/>
      </c>
      <c r="BA838" s="185" t="str">
        <f t="shared" si="424"/>
        <v/>
      </c>
      <c r="BD838" s="171"/>
      <c r="BE838" s="171"/>
      <c r="BF838" s="171"/>
      <c r="BG838" s="171"/>
    </row>
    <row r="839" spans="1:59" ht="15" customHeight="1" x14ac:dyDescent="0.3">
      <c r="A839" s="172"/>
      <c r="B839" s="172"/>
      <c r="C839" s="172"/>
      <c r="D839" s="173"/>
      <c r="E839" s="173"/>
      <c r="F839" s="173"/>
      <c r="G839" s="173"/>
      <c r="H839" s="173"/>
      <c r="I839" s="174"/>
      <c r="J839" s="175"/>
      <c r="K839" s="176" t="str">
        <f t="shared" si="396"/>
        <v/>
      </c>
      <c r="L839" s="177" t="str">
        <f t="shared" si="397"/>
        <v/>
      </c>
      <c r="M839" s="178" t="str">
        <f t="shared" si="398"/>
        <v/>
      </c>
      <c r="N839" s="44" t="str" cm="1">
        <f t="array" ref="N839">IFERROR(IF(_xlfn.SINGLE(A:A)="","",IF(R839="Beer",SUM(LOOKUP(2,1/(Rates!$B$3:$B$5&lt;=W839)/(Rates!$C$3:$C$5&gt;=W839),Rates!$D$3:$D$5)*(X839/100)*W839),IF(R839="Refreshment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44" t="str">
        <f t="shared" si="399"/>
        <v/>
      </c>
      <c r="P839" s="13"/>
      <c r="Q839" s="179" t="str">
        <f t="shared" si="400"/>
        <v/>
      </c>
      <c r="R839" s="180" t="str">
        <f t="shared" si="401"/>
        <v/>
      </c>
      <c r="S839" s="13" t="str">
        <f>IF(A839="","",IF(R839="Refreshment Beverage",VLOOKUP(VALUE(Q839),Rates!G$15:L$19,2,0),VLOOKUP(VALUE(Q839),Rates!G$4:L$8,2,0)))</f>
        <v/>
      </c>
      <c r="T839" s="13" t="str">
        <f t="shared" si="402"/>
        <v/>
      </c>
      <c r="U839" s="181" t="str">
        <f t="shared" si="403"/>
        <v/>
      </c>
      <c r="V839" s="13" t="str">
        <f t="shared" si="404"/>
        <v/>
      </c>
      <c r="W839" s="13" t="str">
        <f t="shared" si="405"/>
        <v/>
      </c>
      <c r="X839" s="182" t="str">
        <f t="shared" si="406"/>
        <v/>
      </c>
      <c r="Y839" s="183" t="str">
        <f>IF(A:A="","",IF(R839="Refreshment Beverage",VLOOKUP(Q839,Rates!G$15:L$19,6,0)*W839,VLOOKUP(Q839,Rates!G$4:L$12,6,0)*W839))</f>
        <v/>
      </c>
      <c r="Z839" s="183" t="str">
        <f t="shared" si="407"/>
        <v/>
      </c>
      <c r="AA839" s="17">
        <f t="shared" ref="AA839:AA902" si="425">IF(AND(U839&gt;0.049,U839&lt;0.401),SUM(0.0536*V839),IF(AND(U839&gt;0.4,U839&lt;0.47),SUM(0.0643*V839),IF(AND(U839&gt;0.469,U839&lt;0.66),SUM(0.075*V839),IF(AND(U839&gt;0.659,U839&lt;0.75),SUM(0.1071*V839),IF(AND(U839&gt;0.749,U839&lt;0.9),SUM(0.1178*V839),IF(AND(U839&gt;0.899,U839&lt;1),SUM(0.1393*V839),IF(U839=1,SUM(0.1499*V839),IF(U839=1.14,SUM(0.1714*V839),IF(U839=1.75,SUM(0.2678*V839),IF(U839=2,SUM(0.2999*V839),IF(U839=3,SUM(0.4499*V839),0)))))))))))</f>
        <v>0</v>
      </c>
      <c r="AB839" s="177" t="str" cm="1">
        <f t="array" ref="AB839">IF(_xlfn.SINGLE(A:A)="","",IF(R839="Refreshment Beverage","",IF(AND(R839="Beer",Q839=0),SUM(LOOKUP(2,1/(Rates!$B$15:$B$18&lt;=W839)/(Rates!$C$15:$C$18&gt;=W839),Rates!$D$15:$D$18)*W839),VLOOKUP(VALUE(_xlfn.SINGLE(Q:Q)),Rates!A:B,2,0)*W839)))</f>
        <v/>
      </c>
      <c r="AC839" s="177" t="str" cm="1">
        <f t="array" ref="AC839">IF(_xlfn.SINGLE(A:A)="","",IF(R839="Refreshment Beverage","",IF(AND(R839="Beer",Q839=0),SUM(LOOKUP(2,1/(Rates!$B$15:$B$18&lt;=W839)/(Rates!$C$15:$C$18&gt;=W839),Rates!$E$15:$E$18)*W839),VLOOKUP(VALUE(_xlfn.SINGLE(Q:Q)),Rates!A:C,3,0)*W839)))</f>
        <v/>
      </c>
      <c r="AD839" s="168">
        <f>IFERROR(IF(OR(Q839=1,Q839=2,Q839=3,Q839=4),VLOOKUP(Q839,Rates!$A$31:$B$34,2,0)*W839,IF(V839=1,VLOOKUP(U839,'REB BEV MIN MKUP'!B:E,4,0),IF(V839&gt;1,VLOOKUP(VALUE(W839),'REB BEV MIN MKUP'!O:Q,3,0),0))),0)</f>
        <v>0</v>
      </c>
      <c r="AE839" s="177" t="str">
        <f t="shared" si="408"/>
        <v/>
      </c>
      <c r="AF839" s="13" t="str">
        <f t="shared" si="409"/>
        <v/>
      </c>
      <c r="AG839" s="177" t="str">
        <f t="shared" si="410"/>
        <v/>
      </c>
      <c r="AH839" s="184" t="str">
        <f t="shared" si="411"/>
        <v/>
      </c>
      <c r="AI839" s="184" t="str">
        <f>IF(AE:AE="","",IF(R839="Refreshment Beverage",AK839*(Rates!J$19/100),ROUND(SUM(AH839*(Rates!$J$8/100)),4)))</f>
        <v/>
      </c>
      <c r="AJ839" s="183" t="str">
        <f t="shared" si="412"/>
        <v/>
      </c>
      <c r="AK839" s="185" t="str">
        <f t="shared" si="413"/>
        <v/>
      </c>
      <c r="AL839" s="177" t="str">
        <f t="shared" si="414"/>
        <v/>
      </c>
      <c r="AM839" s="13" t="str">
        <f>IF(AS839="","",IF(R839="Refreshment Beverage",ROUND(AS839*Rates!K$19,4),ROUND(AO839*(VLOOKUP(VALUE(Q839),Rates!G$4:L$12,3,0)),4)))</f>
        <v/>
      </c>
      <c r="AN839" s="183" t="str">
        <f>IF(AS839="","",IF(R839="Refreshment Beverage",AS839*(Rates!J$19/100),MAX(AM839,AB839)))</f>
        <v/>
      </c>
      <c r="AO839" s="186" t="str">
        <f t="shared" si="415"/>
        <v/>
      </c>
      <c r="AP839" s="186" t="str">
        <f t="shared" si="416"/>
        <v/>
      </c>
      <c r="AQ839" s="186" t="str">
        <f>IF(AS839="","",IF(R839="Refreshment Beverage",ROUND(SUM(VLOOKUP(Q:Q,Rates!G$15:L$19,3,0)*(AS839-Y839-Z839-AA839)),4),ROUND(SUM(Rates!$K$8*AS839),4)))</f>
        <v/>
      </c>
      <c r="AR839" s="184" t="str">
        <f t="shared" si="417"/>
        <v/>
      </c>
      <c r="AS839" s="185" t="str">
        <f t="shared" si="418"/>
        <v/>
      </c>
      <c r="AT839" s="177" t="str">
        <f t="shared" si="419"/>
        <v/>
      </c>
      <c r="AU839" s="13" t="str">
        <f>IF(AX839="","",IF(R839="Refreshment Beverage",ROUND((BA839-Y839-Z839-AA839)*VLOOKUP(VALUE(Q839),Rates!G$15:L$19,3,0),4),ROUND(AW839*(VLOOKUP(VALUE(Q839),Rates!G:L,3,0)),4)))</f>
        <v/>
      </c>
      <c r="AV839" s="183" t="str">
        <f t="shared" si="420"/>
        <v/>
      </c>
      <c r="AW839" s="186" t="str">
        <f t="shared" si="421"/>
        <v/>
      </c>
      <c r="AX839" s="184" t="str">
        <f t="shared" si="422"/>
        <v/>
      </c>
      <c r="AY839" s="186" t="str">
        <f>IF(AX839="","",IF(R839="Refreshment Beverage",ROUND(SUM(AX839*Rates!K$19),4),ROUND(SUM(AX839*(Rates!J$8/100)),4)))</f>
        <v/>
      </c>
      <c r="AZ839" s="183" t="str">
        <f t="shared" si="423"/>
        <v/>
      </c>
      <c r="BA839" s="185" t="str">
        <f t="shared" si="424"/>
        <v/>
      </c>
      <c r="BD839" s="171"/>
      <c r="BE839" s="171"/>
      <c r="BF839" s="171"/>
      <c r="BG839" s="171"/>
    </row>
    <row r="840" spans="1:59" ht="15" customHeight="1" x14ac:dyDescent="0.3">
      <c r="A840" s="172"/>
      <c r="B840" s="172"/>
      <c r="C840" s="172"/>
      <c r="D840" s="173"/>
      <c r="E840" s="173"/>
      <c r="F840" s="173"/>
      <c r="G840" s="173"/>
      <c r="H840" s="173"/>
      <c r="I840" s="174"/>
      <c r="J840" s="175"/>
      <c r="K840" s="176" t="str">
        <f t="shared" ref="K840:K903" si="426">IFERROR(IF(A:A="","",IF(OR(C840="",E840="",F840="",G840="",H840="",I840="",J840=""),"",ROUND(IF(J840="Gross Price to Brewers",AE840,IF(J840="Retail Price",AL840,IF(J840="Licensee Retail",AT840,""))),2))),"")</f>
        <v/>
      </c>
      <c r="L840" s="177" t="str">
        <f t="shared" ref="L840:L903" si="427">M840</f>
        <v/>
      </c>
      <c r="M840" s="178" t="str">
        <f t="shared" ref="M840:M903" si="428">IFERROR(IF(A:A="","",IF(OR(C840="",E840="",F840="",G840="",H840="",I840="",J840=""),"",ROUND(IF(J840="Gross Price to Brewers",AK840,IF(J840="Retail Price",AS840,IF(J840="Licensee Retail",BA840,""))),2))),"")</f>
        <v/>
      </c>
      <c r="N840" s="44" t="str" cm="1">
        <f t="array" ref="N840">IFERROR(IF(_xlfn.SINGLE(A:A)="","",IF(R840="Beer",SUM(LOOKUP(2,1/(Rates!$B$3:$B$5&lt;=W840)/(Rates!$C$3:$C$5&gt;=W840),Rates!$D$3:$D$5)*(X840/100)*W840),IF(R840="Refreshment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44" t="str">
        <f t="shared" ref="O840:O903" si="429">IF(B:B="","",IF(M840&gt;N840,"YES","NO"))</f>
        <v/>
      </c>
      <c r="P840" s="13"/>
      <c r="Q840" s="179" t="str">
        <f t="shared" ref="Q840:Q903" si="430">IF(A840="","",IF(OR(D840="",D840=0),0,D840))</f>
        <v/>
      </c>
      <c r="R840" s="180" t="str">
        <f t="shared" ref="R840:R903" si="431">IF(C840="","",IF(OR(C840="Spirit-Based Cooler",C840="Wine-Based Cooler",C840="Cider",C840="Other"),"Refreshment Beverage",""))</f>
        <v/>
      </c>
      <c r="S840" s="13" t="str">
        <f>IF(A840="","",IF(R840="Refreshment Beverage",VLOOKUP(VALUE(Q840),Rates!G$15:L$19,2,0),VLOOKUP(VALUE(Q840),Rates!G$4:L$8,2,0)))</f>
        <v/>
      </c>
      <c r="T840" s="13" t="str">
        <f t="shared" ref="T840:T903" si="432">IF(A840="","",G840)</f>
        <v/>
      </c>
      <c r="U840" s="181" t="str">
        <f t="shared" ref="U840:U903" si="433">IF(A:A="","",SUM(W840/V840))</f>
        <v/>
      </c>
      <c r="V840" s="13" t="str">
        <f t="shared" ref="V840:V903" si="434">IF(A840="","",F840)</f>
        <v/>
      </c>
      <c r="W840" s="13" t="str">
        <f t="shared" ref="W840:W903" si="435">IF(A840="","",E840*F840)</f>
        <v/>
      </c>
      <c r="X840" s="182" t="str">
        <f t="shared" ref="X840:X903" si="436">IF(A840="","",H840)</f>
        <v/>
      </c>
      <c r="Y840" s="183" t="str">
        <f>IF(A:A="","",IF(R840="Refreshment Beverage",VLOOKUP(Q840,Rates!G$15:L$19,6,0)*W840,VLOOKUP(Q840,Rates!G$4:L$12,6,0)*W840))</f>
        <v/>
      </c>
      <c r="Z840" s="183" t="str">
        <f t="shared" ref="Z840:Z903" si="437">IF(A:A="","",IF(R840="Refreshment Beverage",0,IF(T840="Keg",0,ROUND(0.34/12*V840,2))))</f>
        <v/>
      </c>
      <c r="AA840" s="17">
        <f t="shared" si="425"/>
        <v>0</v>
      </c>
      <c r="AB840" s="177" t="str" cm="1">
        <f t="array" ref="AB840">IF(_xlfn.SINGLE(A:A)="","",IF(R840="Refreshment Beverage","",IF(AND(R840="Beer",Q840=0),SUM(LOOKUP(2,1/(Rates!$B$15:$B$18&lt;=W840)/(Rates!$C$15:$C$18&gt;=W840),Rates!$D$15:$D$18)*W840),VLOOKUP(VALUE(_xlfn.SINGLE(Q:Q)),Rates!A:B,2,0)*W840)))</f>
        <v/>
      </c>
      <c r="AC840" s="177" t="str" cm="1">
        <f t="array" ref="AC840">IF(_xlfn.SINGLE(A:A)="","",IF(R840="Refreshment Beverage","",IF(AND(R840="Beer",Q840=0),SUM(LOOKUP(2,1/(Rates!$B$15:$B$18&lt;=W840)/(Rates!$C$15:$C$18&gt;=W840),Rates!$E$15:$E$18)*W840),VLOOKUP(VALUE(_xlfn.SINGLE(Q:Q)),Rates!A:C,3,0)*W840)))</f>
        <v/>
      </c>
      <c r="AD840" s="168">
        <f>IFERROR(IF(OR(Q840=1,Q840=2,Q840=3,Q840=4),VLOOKUP(Q840,Rates!$A$31:$B$34,2,0)*W840,IF(V840=1,VLOOKUP(U840,'REB BEV MIN MKUP'!B:E,4,0),IF(V840&gt;1,VLOOKUP(VALUE(W840),'REB BEV MIN MKUP'!O:Q,3,0),0))),0)</f>
        <v>0</v>
      </c>
      <c r="AE840" s="177" t="str">
        <f t="shared" ref="AE840:AE903" si="438">IF(J840="Gross Price to Brewers",I840,"")</f>
        <v/>
      </c>
      <c r="AF840" s="13" t="str">
        <f t="shared" ref="AF840:AF903" si="439">IF(AE:AE="","",ROUND(SUM(AE840*(S840/100)),4))</f>
        <v/>
      </c>
      <c r="AG840" s="177" t="str">
        <f t="shared" ref="AG840:AG903" si="440">IF(AE:AE="","",IF(R840="Refreshment Beverage",MAX(AF840,AD840),MAX(AB840,AF840)))</f>
        <v/>
      </c>
      <c r="AH840" s="184" t="str">
        <f t="shared" ref="AH840:AH903" si="441">IF(AE:AE="","",IF(R840="Refreshment Beverage",AK840-AJ840,SUM(Y840:AA840)+AE840+AG840))</f>
        <v/>
      </c>
      <c r="AI840" s="184" t="str">
        <f>IF(AE:AE="","",IF(R840="Refreshment Beverage",AK840*(Rates!J$19/100),ROUND(SUM(AH840*(Rates!$J$8/100)),4)))</f>
        <v/>
      </c>
      <c r="AJ840" s="183" t="str">
        <f t="shared" ref="AJ840:AJ903" si="442">IF(AE:AE="","",IF(R840="Refreshment Beverage",AI840,MAX(AC840,AI840)))</f>
        <v/>
      </c>
      <c r="AK840" s="185" t="str">
        <f t="shared" ref="AK840:AK903" si="443">IF(AE:AE="","",IF(R840="Refreshment Beverage",SUM(AE840+Y840+Z840+AA840+AG840),SUM(AH840+AJ840)))</f>
        <v/>
      </c>
      <c r="AL840" s="177" t="str">
        <f t="shared" ref="AL840:AL903" si="444">IF(AS840="","",IF(R840="Refreshment Beverage",ROUND(SUM(AS840-AR840-AA840-Z840-Y840),2),ROUND(SUM(AS840-AR840-AN840-Y840-Z840-AA840),2)))</f>
        <v/>
      </c>
      <c r="AM840" s="13" t="str">
        <f>IF(AS840="","",IF(R840="Refreshment Beverage",ROUND(AS840*Rates!K$19,4),ROUND(AO840*(VLOOKUP(VALUE(Q840),Rates!G$4:L$12,3,0)),4)))</f>
        <v/>
      </c>
      <c r="AN840" s="183" t="str">
        <f>IF(AS840="","",IF(R840="Refreshment Beverage",AS840*(Rates!J$19/100),MAX(AM840,AB840)))</f>
        <v/>
      </c>
      <c r="AO840" s="186" t="str">
        <f t="shared" ref="AO840:AO903" si="445">IF(AS840="","",ROUND(SUM(AS840-AR840-Y840-Z840-AA840),4))</f>
        <v/>
      </c>
      <c r="AP840" s="186" t="str">
        <f t="shared" ref="AP840:AP903" si="446">IF(AS840="","",IF(R840="Refreshment Beverage",ROUND(AS840-AN840,2),ROUND(SUM(AS840-AR840),2)))</f>
        <v/>
      </c>
      <c r="AQ840" s="186" t="str">
        <f>IF(AS840="","",IF(R840="Refreshment Beverage",ROUND(SUM(VLOOKUP(Q:Q,Rates!G$15:L$19,3,0)*(AS840-Y840-Z840-AA840)),4),ROUND(SUM(Rates!$K$8*AS840),4)))</f>
        <v/>
      </c>
      <c r="AR840" s="184" t="str">
        <f t="shared" ref="AR840:AR903" si="447">IF(AS840="","",IF(R840="Refreshment Beverage",MAX(AD840,AQ840),MAX(AQ840,AC840)))</f>
        <v/>
      </c>
      <c r="AS840" s="185" t="str">
        <f t="shared" ref="AS840:AS903" si="448">IF(J840="Retail Price",SUM(I840+0.004),"")</f>
        <v/>
      </c>
      <c r="AT840" s="177" t="str">
        <f t="shared" ref="AT840:AT903" si="449">IF(AX840="","",IF(R840="Refreshment Beverage",SUM(BA840-AV840-Y840-Z840-AA840),SUM(AX840-AV840-Y840-Z840-AA840)))</f>
        <v/>
      </c>
      <c r="AU840" s="13" t="str">
        <f>IF(AX840="","",IF(R840="Refreshment Beverage",ROUND((BA840-Y840-Z840-AA840)*VLOOKUP(VALUE(Q840),Rates!G$15:L$19,3,0),4),ROUND(AW840*(VLOOKUP(VALUE(Q840),Rates!G:L,3,0)),4)))</f>
        <v/>
      </c>
      <c r="AV840" s="183" t="str">
        <f t="shared" ref="AV840:AV903" si="450">IF(AX840="","",IF(R840="Refreshment Beverage",MAX(AU840,AD840),MAX(AB840,AU840)))</f>
        <v/>
      </c>
      <c r="AW840" s="186" t="str">
        <f t="shared" ref="AW840:AW903" si="451">IF(AX840="","",IF(R840="Refreshment Beverage",SUM(BA840-AV840-Y840-Z840-AA840),ROUND(SUM(BA840-AZ840-Y840-Z840-AA840),4)))</f>
        <v/>
      </c>
      <c r="AX840" s="184" t="str">
        <f t="shared" ref="AX840:AX903" si="452">IF(J840="Licensee Retail",I840,"")</f>
        <v/>
      </c>
      <c r="AY840" s="186" t="str">
        <f>IF(AX840="","",IF(R840="Refreshment Beverage",ROUND(SUM(AX840*Rates!K$19),4),ROUND(SUM(AX840*(Rates!J$8/100)),4)))</f>
        <v/>
      </c>
      <c r="AZ840" s="183" t="str">
        <f t="shared" ref="AZ840:AZ903" si="453">IF(AX840="","",MAX($AC840,AY840))</f>
        <v/>
      </c>
      <c r="BA840" s="185" t="str">
        <f t="shared" ref="BA840:BA903" si="454">IF(AX840="","",SUM(AX840+AZ840))</f>
        <v/>
      </c>
      <c r="BD840" s="171"/>
      <c r="BE840" s="171"/>
      <c r="BF840" s="171"/>
      <c r="BG840" s="171"/>
    </row>
    <row r="841" spans="1:59" ht="15" customHeight="1" x14ac:dyDescent="0.3">
      <c r="A841" s="172"/>
      <c r="B841" s="172"/>
      <c r="C841" s="172"/>
      <c r="D841" s="173"/>
      <c r="E841" s="173"/>
      <c r="F841" s="173"/>
      <c r="G841" s="173"/>
      <c r="H841" s="173"/>
      <c r="I841" s="174"/>
      <c r="J841" s="175"/>
      <c r="K841" s="176" t="str">
        <f t="shared" si="426"/>
        <v/>
      </c>
      <c r="L841" s="177" t="str">
        <f t="shared" si="427"/>
        <v/>
      </c>
      <c r="M841" s="178" t="str">
        <f t="shared" si="428"/>
        <v/>
      </c>
      <c r="N841" s="44" t="str" cm="1">
        <f t="array" ref="N841">IFERROR(IF(_xlfn.SINGLE(A:A)="","",IF(R841="Beer",SUM(LOOKUP(2,1/(Rates!$B$3:$B$5&lt;=W841)/(Rates!$C$3:$C$5&gt;=W841),Rates!$D$3:$D$5)*(X841/100)*W841),IF(R841="Refreshment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44" t="str">
        <f t="shared" si="429"/>
        <v/>
      </c>
      <c r="P841" s="13"/>
      <c r="Q841" s="179" t="str">
        <f t="shared" si="430"/>
        <v/>
      </c>
      <c r="R841" s="180" t="str">
        <f t="shared" si="431"/>
        <v/>
      </c>
      <c r="S841" s="13" t="str">
        <f>IF(A841="","",IF(R841="Refreshment Beverage",VLOOKUP(VALUE(Q841),Rates!G$15:L$19,2,0),VLOOKUP(VALUE(Q841),Rates!G$4:L$8,2,0)))</f>
        <v/>
      </c>
      <c r="T841" s="13" t="str">
        <f t="shared" si="432"/>
        <v/>
      </c>
      <c r="U841" s="181" t="str">
        <f t="shared" si="433"/>
        <v/>
      </c>
      <c r="V841" s="13" t="str">
        <f t="shared" si="434"/>
        <v/>
      </c>
      <c r="W841" s="13" t="str">
        <f t="shared" si="435"/>
        <v/>
      </c>
      <c r="X841" s="182" t="str">
        <f t="shared" si="436"/>
        <v/>
      </c>
      <c r="Y841" s="183" t="str">
        <f>IF(A:A="","",IF(R841="Refreshment Beverage",VLOOKUP(Q841,Rates!G$15:L$19,6,0)*W841,VLOOKUP(Q841,Rates!G$4:L$12,6,0)*W841))</f>
        <v/>
      </c>
      <c r="Z841" s="183" t="str">
        <f t="shared" si="437"/>
        <v/>
      </c>
      <c r="AA841" s="17">
        <f t="shared" si="425"/>
        <v>0</v>
      </c>
      <c r="AB841" s="177" t="str" cm="1">
        <f t="array" ref="AB841">IF(_xlfn.SINGLE(A:A)="","",IF(R841="Refreshment Beverage","",IF(AND(R841="Beer",Q841=0),SUM(LOOKUP(2,1/(Rates!$B$15:$B$18&lt;=W841)/(Rates!$C$15:$C$18&gt;=W841),Rates!$D$15:$D$18)*W841),VLOOKUP(VALUE(_xlfn.SINGLE(Q:Q)),Rates!A:B,2,0)*W841)))</f>
        <v/>
      </c>
      <c r="AC841" s="177" t="str" cm="1">
        <f t="array" ref="AC841">IF(_xlfn.SINGLE(A:A)="","",IF(R841="Refreshment Beverage","",IF(AND(R841="Beer",Q841=0),SUM(LOOKUP(2,1/(Rates!$B$15:$B$18&lt;=W841)/(Rates!$C$15:$C$18&gt;=W841),Rates!$E$15:$E$18)*W841),VLOOKUP(VALUE(_xlfn.SINGLE(Q:Q)),Rates!A:C,3,0)*W841)))</f>
        <v/>
      </c>
      <c r="AD841" s="168">
        <f>IFERROR(IF(OR(Q841=1,Q841=2,Q841=3,Q841=4),VLOOKUP(Q841,Rates!$A$31:$B$34,2,0)*W841,IF(V841=1,VLOOKUP(U841,'REB BEV MIN MKUP'!B:E,4,0),IF(V841&gt;1,VLOOKUP(VALUE(W841),'REB BEV MIN MKUP'!O:Q,3,0),0))),0)</f>
        <v>0</v>
      </c>
      <c r="AE841" s="177" t="str">
        <f t="shared" si="438"/>
        <v/>
      </c>
      <c r="AF841" s="13" t="str">
        <f t="shared" si="439"/>
        <v/>
      </c>
      <c r="AG841" s="177" t="str">
        <f t="shared" si="440"/>
        <v/>
      </c>
      <c r="AH841" s="184" t="str">
        <f t="shared" si="441"/>
        <v/>
      </c>
      <c r="AI841" s="184" t="str">
        <f>IF(AE:AE="","",IF(R841="Refreshment Beverage",AK841*(Rates!J$19/100),ROUND(SUM(AH841*(Rates!$J$8/100)),4)))</f>
        <v/>
      </c>
      <c r="AJ841" s="183" t="str">
        <f t="shared" si="442"/>
        <v/>
      </c>
      <c r="AK841" s="185" t="str">
        <f t="shared" si="443"/>
        <v/>
      </c>
      <c r="AL841" s="177" t="str">
        <f t="shared" si="444"/>
        <v/>
      </c>
      <c r="AM841" s="13" t="str">
        <f>IF(AS841="","",IF(R841="Refreshment Beverage",ROUND(AS841*Rates!K$19,4),ROUND(AO841*(VLOOKUP(VALUE(Q841),Rates!G$4:L$12,3,0)),4)))</f>
        <v/>
      </c>
      <c r="AN841" s="183" t="str">
        <f>IF(AS841="","",IF(R841="Refreshment Beverage",AS841*(Rates!J$19/100),MAX(AM841,AB841)))</f>
        <v/>
      </c>
      <c r="AO841" s="186" t="str">
        <f t="shared" si="445"/>
        <v/>
      </c>
      <c r="AP841" s="186" t="str">
        <f t="shared" si="446"/>
        <v/>
      </c>
      <c r="AQ841" s="186" t="str">
        <f>IF(AS841="","",IF(R841="Refreshment Beverage",ROUND(SUM(VLOOKUP(Q:Q,Rates!G$15:L$19,3,0)*(AS841-Y841-Z841-AA841)),4),ROUND(SUM(Rates!$K$8*AS841),4)))</f>
        <v/>
      </c>
      <c r="AR841" s="184" t="str">
        <f t="shared" si="447"/>
        <v/>
      </c>
      <c r="AS841" s="185" t="str">
        <f t="shared" si="448"/>
        <v/>
      </c>
      <c r="AT841" s="177" t="str">
        <f t="shared" si="449"/>
        <v/>
      </c>
      <c r="AU841" s="13" t="str">
        <f>IF(AX841="","",IF(R841="Refreshment Beverage",ROUND((BA841-Y841-Z841-AA841)*VLOOKUP(VALUE(Q841),Rates!G$15:L$19,3,0),4),ROUND(AW841*(VLOOKUP(VALUE(Q841),Rates!G:L,3,0)),4)))</f>
        <v/>
      </c>
      <c r="AV841" s="183" t="str">
        <f t="shared" si="450"/>
        <v/>
      </c>
      <c r="AW841" s="186" t="str">
        <f t="shared" si="451"/>
        <v/>
      </c>
      <c r="AX841" s="184" t="str">
        <f t="shared" si="452"/>
        <v/>
      </c>
      <c r="AY841" s="186" t="str">
        <f>IF(AX841="","",IF(R841="Refreshment Beverage",ROUND(SUM(AX841*Rates!K$19),4),ROUND(SUM(AX841*(Rates!J$8/100)),4)))</f>
        <v/>
      </c>
      <c r="AZ841" s="183" t="str">
        <f t="shared" si="453"/>
        <v/>
      </c>
      <c r="BA841" s="185" t="str">
        <f t="shared" si="454"/>
        <v/>
      </c>
      <c r="BD841" s="171"/>
      <c r="BE841" s="171"/>
      <c r="BF841" s="171"/>
      <c r="BG841" s="171"/>
    </row>
    <row r="842" spans="1:59" ht="15" customHeight="1" x14ac:dyDescent="0.3">
      <c r="A842" s="172"/>
      <c r="B842" s="172"/>
      <c r="C842" s="172"/>
      <c r="D842" s="173"/>
      <c r="E842" s="173"/>
      <c r="F842" s="173"/>
      <c r="G842" s="173"/>
      <c r="H842" s="173"/>
      <c r="I842" s="174"/>
      <c r="J842" s="175"/>
      <c r="K842" s="176" t="str">
        <f t="shared" si="426"/>
        <v/>
      </c>
      <c r="L842" s="177" t="str">
        <f t="shared" si="427"/>
        <v/>
      </c>
      <c r="M842" s="178" t="str">
        <f t="shared" si="428"/>
        <v/>
      </c>
      <c r="N842" s="44" t="str" cm="1">
        <f t="array" ref="N842">IFERROR(IF(_xlfn.SINGLE(A:A)="","",IF(R842="Beer",SUM(LOOKUP(2,1/(Rates!$B$3:$B$5&lt;=W842)/(Rates!$C$3:$C$5&gt;=W842),Rates!$D$3:$D$5)*(X842/100)*W842),IF(R842="Refreshment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44" t="str">
        <f t="shared" si="429"/>
        <v/>
      </c>
      <c r="P842" s="13"/>
      <c r="Q842" s="179" t="str">
        <f t="shared" si="430"/>
        <v/>
      </c>
      <c r="R842" s="180" t="str">
        <f t="shared" si="431"/>
        <v/>
      </c>
      <c r="S842" s="13" t="str">
        <f>IF(A842="","",IF(R842="Refreshment Beverage",VLOOKUP(VALUE(Q842),Rates!G$15:L$19,2,0),VLOOKUP(VALUE(Q842),Rates!G$4:L$8,2,0)))</f>
        <v/>
      </c>
      <c r="T842" s="13" t="str">
        <f t="shared" si="432"/>
        <v/>
      </c>
      <c r="U842" s="181" t="str">
        <f t="shared" si="433"/>
        <v/>
      </c>
      <c r="V842" s="13" t="str">
        <f t="shared" si="434"/>
        <v/>
      </c>
      <c r="W842" s="13" t="str">
        <f t="shared" si="435"/>
        <v/>
      </c>
      <c r="X842" s="182" t="str">
        <f t="shared" si="436"/>
        <v/>
      </c>
      <c r="Y842" s="183" t="str">
        <f>IF(A:A="","",IF(R842="Refreshment Beverage",VLOOKUP(Q842,Rates!G$15:L$19,6,0)*W842,VLOOKUP(Q842,Rates!G$4:L$12,6,0)*W842))</f>
        <v/>
      </c>
      <c r="Z842" s="183" t="str">
        <f t="shared" si="437"/>
        <v/>
      </c>
      <c r="AA842" s="17">
        <f t="shared" si="425"/>
        <v>0</v>
      </c>
      <c r="AB842" s="177" t="str" cm="1">
        <f t="array" ref="AB842">IF(_xlfn.SINGLE(A:A)="","",IF(R842="Refreshment Beverage","",IF(AND(R842="Beer",Q842=0),SUM(LOOKUP(2,1/(Rates!$B$15:$B$18&lt;=W842)/(Rates!$C$15:$C$18&gt;=W842),Rates!$D$15:$D$18)*W842),VLOOKUP(VALUE(_xlfn.SINGLE(Q:Q)),Rates!A:B,2,0)*W842)))</f>
        <v/>
      </c>
      <c r="AC842" s="177" t="str" cm="1">
        <f t="array" ref="AC842">IF(_xlfn.SINGLE(A:A)="","",IF(R842="Refreshment Beverage","",IF(AND(R842="Beer",Q842=0),SUM(LOOKUP(2,1/(Rates!$B$15:$B$18&lt;=W842)/(Rates!$C$15:$C$18&gt;=W842),Rates!$E$15:$E$18)*W842),VLOOKUP(VALUE(_xlfn.SINGLE(Q:Q)),Rates!A:C,3,0)*W842)))</f>
        <v/>
      </c>
      <c r="AD842" s="168">
        <f>IFERROR(IF(OR(Q842=1,Q842=2,Q842=3,Q842=4),VLOOKUP(Q842,Rates!$A$31:$B$34,2,0)*W842,IF(V842=1,VLOOKUP(U842,'REB BEV MIN MKUP'!B:E,4,0),IF(V842&gt;1,VLOOKUP(VALUE(W842),'REB BEV MIN MKUP'!O:Q,3,0),0))),0)</f>
        <v>0</v>
      </c>
      <c r="AE842" s="177" t="str">
        <f t="shared" si="438"/>
        <v/>
      </c>
      <c r="AF842" s="13" t="str">
        <f t="shared" si="439"/>
        <v/>
      </c>
      <c r="AG842" s="177" t="str">
        <f t="shared" si="440"/>
        <v/>
      </c>
      <c r="AH842" s="184" t="str">
        <f t="shared" si="441"/>
        <v/>
      </c>
      <c r="AI842" s="184" t="str">
        <f>IF(AE:AE="","",IF(R842="Refreshment Beverage",AK842*(Rates!J$19/100),ROUND(SUM(AH842*(Rates!$J$8/100)),4)))</f>
        <v/>
      </c>
      <c r="AJ842" s="183" t="str">
        <f t="shared" si="442"/>
        <v/>
      </c>
      <c r="AK842" s="185" t="str">
        <f t="shared" si="443"/>
        <v/>
      </c>
      <c r="AL842" s="177" t="str">
        <f t="shared" si="444"/>
        <v/>
      </c>
      <c r="AM842" s="13" t="str">
        <f>IF(AS842="","",IF(R842="Refreshment Beverage",ROUND(AS842*Rates!K$19,4),ROUND(AO842*(VLOOKUP(VALUE(Q842),Rates!G$4:L$12,3,0)),4)))</f>
        <v/>
      </c>
      <c r="AN842" s="183" t="str">
        <f>IF(AS842="","",IF(R842="Refreshment Beverage",AS842*(Rates!J$19/100),MAX(AM842,AB842)))</f>
        <v/>
      </c>
      <c r="AO842" s="186" t="str">
        <f t="shared" si="445"/>
        <v/>
      </c>
      <c r="AP842" s="186" t="str">
        <f t="shared" si="446"/>
        <v/>
      </c>
      <c r="AQ842" s="186" t="str">
        <f>IF(AS842="","",IF(R842="Refreshment Beverage",ROUND(SUM(VLOOKUP(Q:Q,Rates!G$15:L$19,3,0)*(AS842-Y842-Z842-AA842)),4),ROUND(SUM(Rates!$K$8*AS842),4)))</f>
        <v/>
      </c>
      <c r="AR842" s="184" t="str">
        <f t="shared" si="447"/>
        <v/>
      </c>
      <c r="AS842" s="185" t="str">
        <f t="shared" si="448"/>
        <v/>
      </c>
      <c r="AT842" s="177" t="str">
        <f t="shared" si="449"/>
        <v/>
      </c>
      <c r="AU842" s="13" t="str">
        <f>IF(AX842="","",IF(R842="Refreshment Beverage",ROUND((BA842-Y842-Z842-AA842)*VLOOKUP(VALUE(Q842),Rates!G$15:L$19,3,0),4),ROUND(AW842*(VLOOKUP(VALUE(Q842),Rates!G:L,3,0)),4)))</f>
        <v/>
      </c>
      <c r="AV842" s="183" t="str">
        <f t="shared" si="450"/>
        <v/>
      </c>
      <c r="AW842" s="186" t="str">
        <f t="shared" si="451"/>
        <v/>
      </c>
      <c r="AX842" s="184" t="str">
        <f t="shared" si="452"/>
        <v/>
      </c>
      <c r="AY842" s="186" t="str">
        <f>IF(AX842="","",IF(R842="Refreshment Beverage",ROUND(SUM(AX842*Rates!K$19),4),ROUND(SUM(AX842*(Rates!J$8/100)),4)))</f>
        <v/>
      </c>
      <c r="AZ842" s="183" t="str">
        <f t="shared" si="453"/>
        <v/>
      </c>
      <c r="BA842" s="185" t="str">
        <f t="shared" si="454"/>
        <v/>
      </c>
      <c r="BD842" s="171"/>
      <c r="BE842" s="171"/>
      <c r="BF842" s="171"/>
      <c r="BG842" s="171"/>
    </row>
    <row r="843" spans="1:59" ht="15" customHeight="1" x14ac:dyDescent="0.3">
      <c r="A843" s="172"/>
      <c r="B843" s="172"/>
      <c r="C843" s="172"/>
      <c r="D843" s="173"/>
      <c r="E843" s="173"/>
      <c r="F843" s="173"/>
      <c r="G843" s="173"/>
      <c r="H843" s="173"/>
      <c r="I843" s="174"/>
      <c r="J843" s="175"/>
      <c r="K843" s="176" t="str">
        <f t="shared" si="426"/>
        <v/>
      </c>
      <c r="L843" s="177" t="str">
        <f t="shared" si="427"/>
        <v/>
      </c>
      <c r="M843" s="178" t="str">
        <f t="shared" si="428"/>
        <v/>
      </c>
      <c r="N843" s="44" t="str" cm="1">
        <f t="array" ref="N843">IFERROR(IF(_xlfn.SINGLE(A:A)="","",IF(R843="Beer",SUM(LOOKUP(2,1/(Rates!$B$3:$B$5&lt;=W843)/(Rates!$C$3:$C$5&gt;=W843),Rates!$D$3:$D$5)*(X843/100)*W843),IF(R843="Refreshment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44" t="str">
        <f t="shared" si="429"/>
        <v/>
      </c>
      <c r="P843" s="13"/>
      <c r="Q843" s="179" t="str">
        <f t="shared" si="430"/>
        <v/>
      </c>
      <c r="R843" s="180" t="str">
        <f t="shared" si="431"/>
        <v/>
      </c>
      <c r="S843" s="13" t="str">
        <f>IF(A843="","",IF(R843="Refreshment Beverage",VLOOKUP(VALUE(Q843),Rates!G$15:L$19,2,0),VLOOKUP(VALUE(Q843),Rates!G$4:L$8,2,0)))</f>
        <v/>
      </c>
      <c r="T843" s="13" t="str">
        <f t="shared" si="432"/>
        <v/>
      </c>
      <c r="U843" s="181" t="str">
        <f t="shared" si="433"/>
        <v/>
      </c>
      <c r="V843" s="13" t="str">
        <f t="shared" si="434"/>
        <v/>
      </c>
      <c r="W843" s="13" t="str">
        <f t="shared" si="435"/>
        <v/>
      </c>
      <c r="X843" s="182" t="str">
        <f t="shared" si="436"/>
        <v/>
      </c>
      <c r="Y843" s="183" t="str">
        <f>IF(A:A="","",IF(R843="Refreshment Beverage",VLOOKUP(Q843,Rates!G$15:L$19,6,0)*W843,VLOOKUP(Q843,Rates!G$4:L$12,6,0)*W843))</f>
        <v/>
      </c>
      <c r="Z843" s="183" t="str">
        <f t="shared" si="437"/>
        <v/>
      </c>
      <c r="AA843" s="17">
        <f t="shared" si="425"/>
        <v>0</v>
      </c>
      <c r="AB843" s="177" t="str" cm="1">
        <f t="array" ref="AB843">IF(_xlfn.SINGLE(A:A)="","",IF(R843="Refreshment Beverage","",IF(AND(R843="Beer",Q843=0),SUM(LOOKUP(2,1/(Rates!$B$15:$B$18&lt;=W843)/(Rates!$C$15:$C$18&gt;=W843),Rates!$D$15:$D$18)*W843),VLOOKUP(VALUE(_xlfn.SINGLE(Q:Q)),Rates!A:B,2,0)*W843)))</f>
        <v/>
      </c>
      <c r="AC843" s="177" t="str" cm="1">
        <f t="array" ref="AC843">IF(_xlfn.SINGLE(A:A)="","",IF(R843="Refreshment Beverage","",IF(AND(R843="Beer",Q843=0),SUM(LOOKUP(2,1/(Rates!$B$15:$B$18&lt;=W843)/(Rates!$C$15:$C$18&gt;=W843),Rates!$E$15:$E$18)*W843),VLOOKUP(VALUE(_xlfn.SINGLE(Q:Q)),Rates!A:C,3,0)*W843)))</f>
        <v/>
      </c>
      <c r="AD843" s="168">
        <f>IFERROR(IF(OR(Q843=1,Q843=2,Q843=3,Q843=4),VLOOKUP(Q843,Rates!$A$31:$B$34,2,0)*W843,IF(V843=1,VLOOKUP(U843,'REB BEV MIN MKUP'!B:E,4,0),IF(V843&gt;1,VLOOKUP(VALUE(W843),'REB BEV MIN MKUP'!O:Q,3,0),0))),0)</f>
        <v>0</v>
      </c>
      <c r="AE843" s="177" t="str">
        <f t="shared" si="438"/>
        <v/>
      </c>
      <c r="AF843" s="13" t="str">
        <f t="shared" si="439"/>
        <v/>
      </c>
      <c r="AG843" s="177" t="str">
        <f t="shared" si="440"/>
        <v/>
      </c>
      <c r="AH843" s="184" t="str">
        <f t="shared" si="441"/>
        <v/>
      </c>
      <c r="AI843" s="184" t="str">
        <f>IF(AE:AE="","",IF(R843="Refreshment Beverage",AK843*(Rates!J$19/100),ROUND(SUM(AH843*(Rates!$J$8/100)),4)))</f>
        <v/>
      </c>
      <c r="AJ843" s="183" t="str">
        <f t="shared" si="442"/>
        <v/>
      </c>
      <c r="AK843" s="185" t="str">
        <f t="shared" si="443"/>
        <v/>
      </c>
      <c r="AL843" s="177" t="str">
        <f t="shared" si="444"/>
        <v/>
      </c>
      <c r="AM843" s="13" t="str">
        <f>IF(AS843="","",IF(R843="Refreshment Beverage",ROUND(AS843*Rates!K$19,4),ROUND(AO843*(VLOOKUP(VALUE(Q843),Rates!G$4:L$12,3,0)),4)))</f>
        <v/>
      </c>
      <c r="AN843" s="183" t="str">
        <f>IF(AS843="","",IF(R843="Refreshment Beverage",AS843*(Rates!J$19/100),MAX(AM843,AB843)))</f>
        <v/>
      </c>
      <c r="AO843" s="186" t="str">
        <f t="shared" si="445"/>
        <v/>
      </c>
      <c r="AP843" s="186" t="str">
        <f t="shared" si="446"/>
        <v/>
      </c>
      <c r="AQ843" s="186" t="str">
        <f>IF(AS843="","",IF(R843="Refreshment Beverage",ROUND(SUM(VLOOKUP(Q:Q,Rates!G$15:L$19,3,0)*(AS843-Y843-Z843-AA843)),4),ROUND(SUM(Rates!$K$8*AS843),4)))</f>
        <v/>
      </c>
      <c r="AR843" s="184" t="str">
        <f t="shared" si="447"/>
        <v/>
      </c>
      <c r="AS843" s="185" t="str">
        <f t="shared" si="448"/>
        <v/>
      </c>
      <c r="AT843" s="177" t="str">
        <f t="shared" si="449"/>
        <v/>
      </c>
      <c r="AU843" s="13" t="str">
        <f>IF(AX843="","",IF(R843="Refreshment Beverage",ROUND((BA843-Y843-Z843-AA843)*VLOOKUP(VALUE(Q843),Rates!G$15:L$19,3,0),4),ROUND(AW843*(VLOOKUP(VALUE(Q843),Rates!G:L,3,0)),4)))</f>
        <v/>
      </c>
      <c r="AV843" s="183" t="str">
        <f t="shared" si="450"/>
        <v/>
      </c>
      <c r="AW843" s="186" t="str">
        <f t="shared" si="451"/>
        <v/>
      </c>
      <c r="AX843" s="184" t="str">
        <f t="shared" si="452"/>
        <v/>
      </c>
      <c r="AY843" s="186" t="str">
        <f>IF(AX843="","",IF(R843="Refreshment Beverage",ROUND(SUM(AX843*Rates!K$19),4),ROUND(SUM(AX843*(Rates!J$8/100)),4)))</f>
        <v/>
      </c>
      <c r="AZ843" s="183" t="str">
        <f t="shared" si="453"/>
        <v/>
      </c>
      <c r="BA843" s="185" t="str">
        <f t="shared" si="454"/>
        <v/>
      </c>
      <c r="BD843" s="171"/>
      <c r="BE843" s="171"/>
      <c r="BF843" s="171"/>
      <c r="BG843" s="171"/>
    </row>
    <row r="844" spans="1:59" ht="15" customHeight="1" x14ac:dyDescent="0.3">
      <c r="A844" s="172"/>
      <c r="B844" s="172"/>
      <c r="C844" s="172"/>
      <c r="D844" s="173"/>
      <c r="E844" s="173"/>
      <c r="F844" s="173"/>
      <c r="G844" s="173"/>
      <c r="H844" s="173"/>
      <c r="I844" s="174"/>
      <c r="J844" s="175"/>
      <c r="K844" s="176" t="str">
        <f t="shared" si="426"/>
        <v/>
      </c>
      <c r="L844" s="177" t="str">
        <f t="shared" si="427"/>
        <v/>
      </c>
      <c r="M844" s="178" t="str">
        <f t="shared" si="428"/>
        <v/>
      </c>
      <c r="N844" s="44" t="str" cm="1">
        <f t="array" ref="N844">IFERROR(IF(_xlfn.SINGLE(A:A)="","",IF(R844="Beer",SUM(LOOKUP(2,1/(Rates!$B$3:$B$5&lt;=W844)/(Rates!$C$3:$C$5&gt;=W844),Rates!$D$3:$D$5)*(X844/100)*W844),IF(R844="Refreshment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44" t="str">
        <f t="shared" si="429"/>
        <v/>
      </c>
      <c r="P844" s="13"/>
      <c r="Q844" s="179" t="str">
        <f t="shared" si="430"/>
        <v/>
      </c>
      <c r="R844" s="180" t="str">
        <f t="shared" si="431"/>
        <v/>
      </c>
      <c r="S844" s="13" t="str">
        <f>IF(A844="","",IF(R844="Refreshment Beverage",VLOOKUP(VALUE(Q844),Rates!G$15:L$19,2,0),VLOOKUP(VALUE(Q844),Rates!G$4:L$8,2,0)))</f>
        <v/>
      </c>
      <c r="T844" s="13" t="str">
        <f t="shared" si="432"/>
        <v/>
      </c>
      <c r="U844" s="181" t="str">
        <f t="shared" si="433"/>
        <v/>
      </c>
      <c r="V844" s="13" t="str">
        <f t="shared" si="434"/>
        <v/>
      </c>
      <c r="W844" s="13" t="str">
        <f t="shared" si="435"/>
        <v/>
      </c>
      <c r="X844" s="182" t="str">
        <f t="shared" si="436"/>
        <v/>
      </c>
      <c r="Y844" s="183" t="str">
        <f>IF(A:A="","",IF(R844="Refreshment Beverage",VLOOKUP(Q844,Rates!G$15:L$19,6,0)*W844,VLOOKUP(Q844,Rates!G$4:L$12,6,0)*W844))</f>
        <v/>
      </c>
      <c r="Z844" s="183" t="str">
        <f t="shared" si="437"/>
        <v/>
      </c>
      <c r="AA844" s="17">
        <f t="shared" si="425"/>
        <v>0</v>
      </c>
      <c r="AB844" s="177" t="str" cm="1">
        <f t="array" ref="AB844">IF(_xlfn.SINGLE(A:A)="","",IF(R844="Refreshment Beverage","",IF(AND(R844="Beer",Q844=0),SUM(LOOKUP(2,1/(Rates!$B$15:$B$18&lt;=W844)/(Rates!$C$15:$C$18&gt;=W844),Rates!$D$15:$D$18)*W844),VLOOKUP(VALUE(_xlfn.SINGLE(Q:Q)),Rates!A:B,2,0)*W844)))</f>
        <v/>
      </c>
      <c r="AC844" s="177" t="str" cm="1">
        <f t="array" ref="AC844">IF(_xlfn.SINGLE(A:A)="","",IF(R844="Refreshment Beverage","",IF(AND(R844="Beer",Q844=0),SUM(LOOKUP(2,1/(Rates!$B$15:$B$18&lt;=W844)/(Rates!$C$15:$C$18&gt;=W844),Rates!$E$15:$E$18)*W844),VLOOKUP(VALUE(_xlfn.SINGLE(Q:Q)),Rates!A:C,3,0)*W844)))</f>
        <v/>
      </c>
      <c r="AD844" s="168">
        <f>IFERROR(IF(OR(Q844=1,Q844=2,Q844=3,Q844=4),VLOOKUP(Q844,Rates!$A$31:$B$34,2,0)*W844,IF(V844=1,VLOOKUP(U844,'REB BEV MIN MKUP'!B:E,4,0),IF(V844&gt;1,VLOOKUP(VALUE(W844),'REB BEV MIN MKUP'!O:Q,3,0),0))),0)</f>
        <v>0</v>
      </c>
      <c r="AE844" s="177" t="str">
        <f t="shared" si="438"/>
        <v/>
      </c>
      <c r="AF844" s="13" t="str">
        <f t="shared" si="439"/>
        <v/>
      </c>
      <c r="AG844" s="177" t="str">
        <f t="shared" si="440"/>
        <v/>
      </c>
      <c r="AH844" s="184" t="str">
        <f t="shared" si="441"/>
        <v/>
      </c>
      <c r="AI844" s="184" t="str">
        <f>IF(AE:AE="","",IF(R844="Refreshment Beverage",AK844*(Rates!J$19/100),ROUND(SUM(AH844*(Rates!$J$8/100)),4)))</f>
        <v/>
      </c>
      <c r="AJ844" s="183" t="str">
        <f t="shared" si="442"/>
        <v/>
      </c>
      <c r="AK844" s="185" t="str">
        <f t="shared" si="443"/>
        <v/>
      </c>
      <c r="AL844" s="177" t="str">
        <f t="shared" si="444"/>
        <v/>
      </c>
      <c r="AM844" s="13" t="str">
        <f>IF(AS844="","",IF(R844="Refreshment Beverage",ROUND(AS844*Rates!K$19,4),ROUND(AO844*(VLOOKUP(VALUE(Q844),Rates!G$4:L$12,3,0)),4)))</f>
        <v/>
      </c>
      <c r="AN844" s="183" t="str">
        <f>IF(AS844="","",IF(R844="Refreshment Beverage",AS844*(Rates!J$19/100),MAX(AM844,AB844)))</f>
        <v/>
      </c>
      <c r="AO844" s="186" t="str">
        <f t="shared" si="445"/>
        <v/>
      </c>
      <c r="AP844" s="186" t="str">
        <f t="shared" si="446"/>
        <v/>
      </c>
      <c r="AQ844" s="186" t="str">
        <f>IF(AS844="","",IF(R844="Refreshment Beverage",ROUND(SUM(VLOOKUP(Q:Q,Rates!G$15:L$19,3,0)*(AS844-Y844-Z844-AA844)),4),ROUND(SUM(Rates!$K$8*AS844),4)))</f>
        <v/>
      </c>
      <c r="AR844" s="184" t="str">
        <f t="shared" si="447"/>
        <v/>
      </c>
      <c r="AS844" s="185" t="str">
        <f t="shared" si="448"/>
        <v/>
      </c>
      <c r="AT844" s="177" t="str">
        <f t="shared" si="449"/>
        <v/>
      </c>
      <c r="AU844" s="13" t="str">
        <f>IF(AX844="","",IF(R844="Refreshment Beverage",ROUND((BA844-Y844-Z844-AA844)*VLOOKUP(VALUE(Q844),Rates!G$15:L$19,3,0),4),ROUND(AW844*(VLOOKUP(VALUE(Q844),Rates!G:L,3,0)),4)))</f>
        <v/>
      </c>
      <c r="AV844" s="183" t="str">
        <f t="shared" si="450"/>
        <v/>
      </c>
      <c r="AW844" s="186" t="str">
        <f t="shared" si="451"/>
        <v/>
      </c>
      <c r="AX844" s="184" t="str">
        <f t="shared" si="452"/>
        <v/>
      </c>
      <c r="AY844" s="186" t="str">
        <f>IF(AX844="","",IF(R844="Refreshment Beverage",ROUND(SUM(AX844*Rates!K$19),4),ROUND(SUM(AX844*(Rates!J$8/100)),4)))</f>
        <v/>
      </c>
      <c r="AZ844" s="183" t="str">
        <f t="shared" si="453"/>
        <v/>
      </c>
      <c r="BA844" s="185" t="str">
        <f t="shared" si="454"/>
        <v/>
      </c>
      <c r="BD844" s="171"/>
      <c r="BE844" s="171"/>
      <c r="BF844" s="171"/>
      <c r="BG844" s="171"/>
    </row>
    <row r="845" spans="1:59" ht="15" customHeight="1" x14ac:dyDescent="0.3">
      <c r="A845" s="172"/>
      <c r="B845" s="172"/>
      <c r="C845" s="172"/>
      <c r="D845" s="173"/>
      <c r="E845" s="173"/>
      <c r="F845" s="173"/>
      <c r="G845" s="173"/>
      <c r="H845" s="173"/>
      <c r="I845" s="174"/>
      <c r="J845" s="175"/>
      <c r="K845" s="176" t="str">
        <f t="shared" si="426"/>
        <v/>
      </c>
      <c r="L845" s="177" t="str">
        <f t="shared" si="427"/>
        <v/>
      </c>
      <c r="M845" s="178" t="str">
        <f t="shared" si="428"/>
        <v/>
      </c>
      <c r="N845" s="44" t="str" cm="1">
        <f t="array" ref="N845">IFERROR(IF(_xlfn.SINGLE(A:A)="","",IF(R845="Beer",SUM(LOOKUP(2,1/(Rates!$B$3:$B$5&lt;=W845)/(Rates!$C$3:$C$5&gt;=W845),Rates!$D$3:$D$5)*(X845/100)*W845),IF(R845="Refreshment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44" t="str">
        <f t="shared" si="429"/>
        <v/>
      </c>
      <c r="P845" s="13"/>
      <c r="Q845" s="179" t="str">
        <f t="shared" si="430"/>
        <v/>
      </c>
      <c r="R845" s="180" t="str">
        <f t="shared" si="431"/>
        <v/>
      </c>
      <c r="S845" s="13" t="str">
        <f>IF(A845="","",IF(R845="Refreshment Beverage",VLOOKUP(VALUE(Q845),Rates!G$15:L$19,2,0),VLOOKUP(VALUE(Q845),Rates!G$4:L$8,2,0)))</f>
        <v/>
      </c>
      <c r="T845" s="13" t="str">
        <f t="shared" si="432"/>
        <v/>
      </c>
      <c r="U845" s="181" t="str">
        <f t="shared" si="433"/>
        <v/>
      </c>
      <c r="V845" s="13" t="str">
        <f t="shared" si="434"/>
        <v/>
      </c>
      <c r="W845" s="13" t="str">
        <f t="shared" si="435"/>
        <v/>
      </c>
      <c r="X845" s="182" t="str">
        <f t="shared" si="436"/>
        <v/>
      </c>
      <c r="Y845" s="183" t="str">
        <f>IF(A:A="","",IF(R845="Refreshment Beverage",VLOOKUP(Q845,Rates!G$15:L$19,6,0)*W845,VLOOKUP(Q845,Rates!G$4:L$12,6,0)*W845))</f>
        <v/>
      </c>
      <c r="Z845" s="183" t="str">
        <f t="shared" si="437"/>
        <v/>
      </c>
      <c r="AA845" s="17">
        <f t="shared" si="425"/>
        <v>0</v>
      </c>
      <c r="AB845" s="177" t="str" cm="1">
        <f t="array" ref="AB845">IF(_xlfn.SINGLE(A:A)="","",IF(R845="Refreshment Beverage","",IF(AND(R845="Beer",Q845=0),SUM(LOOKUP(2,1/(Rates!$B$15:$B$18&lt;=W845)/(Rates!$C$15:$C$18&gt;=W845),Rates!$D$15:$D$18)*W845),VLOOKUP(VALUE(_xlfn.SINGLE(Q:Q)),Rates!A:B,2,0)*W845)))</f>
        <v/>
      </c>
      <c r="AC845" s="177" t="str" cm="1">
        <f t="array" ref="AC845">IF(_xlfn.SINGLE(A:A)="","",IF(R845="Refreshment Beverage","",IF(AND(R845="Beer",Q845=0),SUM(LOOKUP(2,1/(Rates!$B$15:$B$18&lt;=W845)/(Rates!$C$15:$C$18&gt;=W845),Rates!$E$15:$E$18)*W845),VLOOKUP(VALUE(_xlfn.SINGLE(Q:Q)),Rates!A:C,3,0)*W845)))</f>
        <v/>
      </c>
      <c r="AD845" s="168">
        <f>IFERROR(IF(OR(Q845=1,Q845=2,Q845=3,Q845=4),VLOOKUP(Q845,Rates!$A$31:$B$34,2,0)*W845,IF(V845=1,VLOOKUP(U845,'REB BEV MIN MKUP'!B:E,4,0),IF(V845&gt;1,VLOOKUP(VALUE(W845),'REB BEV MIN MKUP'!O:Q,3,0),0))),0)</f>
        <v>0</v>
      </c>
      <c r="AE845" s="177" t="str">
        <f t="shared" si="438"/>
        <v/>
      </c>
      <c r="AF845" s="13" t="str">
        <f t="shared" si="439"/>
        <v/>
      </c>
      <c r="AG845" s="177" t="str">
        <f t="shared" si="440"/>
        <v/>
      </c>
      <c r="AH845" s="184" t="str">
        <f t="shared" si="441"/>
        <v/>
      </c>
      <c r="AI845" s="184" t="str">
        <f>IF(AE:AE="","",IF(R845="Refreshment Beverage",AK845*(Rates!J$19/100),ROUND(SUM(AH845*(Rates!$J$8/100)),4)))</f>
        <v/>
      </c>
      <c r="AJ845" s="183" t="str">
        <f t="shared" si="442"/>
        <v/>
      </c>
      <c r="AK845" s="185" t="str">
        <f t="shared" si="443"/>
        <v/>
      </c>
      <c r="AL845" s="177" t="str">
        <f t="shared" si="444"/>
        <v/>
      </c>
      <c r="AM845" s="13" t="str">
        <f>IF(AS845="","",IF(R845="Refreshment Beverage",ROUND(AS845*Rates!K$19,4),ROUND(AO845*(VLOOKUP(VALUE(Q845),Rates!G$4:L$12,3,0)),4)))</f>
        <v/>
      </c>
      <c r="AN845" s="183" t="str">
        <f>IF(AS845="","",IF(R845="Refreshment Beverage",AS845*(Rates!J$19/100),MAX(AM845,AB845)))</f>
        <v/>
      </c>
      <c r="AO845" s="186" t="str">
        <f t="shared" si="445"/>
        <v/>
      </c>
      <c r="AP845" s="186" t="str">
        <f t="shared" si="446"/>
        <v/>
      </c>
      <c r="AQ845" s="186" t="str">
        <f>IF(AS845="","",IF(R845="Refreshment Beverage",ROUND(SUM(VLOOKUP(Q:Q,Rates!G$15:L$19,3,0)*(AS845-Y845-Z845-AA845)),4),ROUND(SUM(Rates!$K$8*AS845),4)))</f>
        <v/>
      </c>
      <c r="AR845" s="184" t="str">
        <f t="shared" si="447"/>
        <v/>
      </c>
      <c r="AS845" s="185" t="str">
        <f t="shared" si="448"/>
        <v/>
      </c>
      <c r="AT845" s="177" t="str">
        <f t="shared" si="449"/>
        <v/>
      </c>
      <c r="AU845" s="13" t="str">
        <f>IF(AX845="","",IF(R845="Refreshment Beverage",ROUND((BA845-Y845-Z845-AA845)*VLOOKUP(VALUE(Q845),Rates!G$15:L$19,3,0),4),ROUND(AW845*(VLOOKUP(VALUE(Q845),Rates!G:L,3,0)),4)))</f>
        <v/>
      </c>
      <c r="AV845" s="183" t="str">
        <f t="shared" si="450"/>
        <v/>
      </c>
      <c r="AW845" s="186" t="str">
        <f t="shared" si="451"/>
        <v/>
      </c>
      <c r="AX845" s="184" t="str">
        <f t="shared" si="452"/>
        <v/>
      </c>
      <c r="AY845" s="186" t="str">
        <f>IF(AX845="","",IF(R845="Refreshment Beverage",ROUND(SUM(AX845*Rates!K$19),4),ROUND(SUM(AX845*(Rates!J$8/100)),4)))</f>
        <v/>
      </c>
      <c r="AZ845" s="183" t="str">
        <f t="shared" si="453"/>
        <v/>
      </c>
      <c r="BA845" s="185" t="str">
        <f t="shared" si="454"/>
        <v/>
      </c>
      <c r="BD845" s="171"/>
      <c r="BE845" s="171"/>
      <c r="BF845" s="171"/>
      <c r="BG845" s="171"/>
    </row>
    <row r="846" spans="1:59" ht="15" customHeight="1" x14ac:dyDescent="0.3">
      <c r="A846" s="172"/>
      <c r="B846" s="172"/>
      <c r="C846" s="172"/>
      <c r="D846" s="173"/>
      <c r="E846" s="173"/>
      <c r="F846" s="173"/>
      <c r="G846" s="173"/>
      <c r="H846" s="173"/>
      <c r="I846" s="174"/>
      <c r="J846" s="175"/>
      <c r="K846" s="176" t="str">
        <f t="shared" si="426"/>
        <v/>
      </c>
      <c r="L846" s="177" t="str">
        <f t="shared" si="427"/>
        <v/>
      </c>
      <c r="M846" s="178" t="str">
        <f t="shared" si="428"/>
        <v/>
      </c>
      <c r="N846" s="44" t="str" cm="1">
        <f t="array" ref="N846">IFERROR(IF(_xlfn.SINGLE(A:A)="","",IF(R846="Beer",SUM(LOOKUP(2,1/(Rates!$B$3:$B$5&lt;=W846)/(Rates!$C$3:$C$5&gt;=W846),Rates!$D$3:$D$5)*(X846/100)*W846),IF(R846="Refreshment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44" t="str">
        <f t="shared" si="429"/>
        <v/>
      </c>
      <c r="P846" s="13"/>
      <c r="Q846" s="179" t="str">
        <f t="shared" si="430"/>
        <v/>
      </c>
      <c r="R846" s="180" t="str">
        <f t="shared" si="431"/>
        <v/>
      </c>
      <c r="S846" s="13" t="str">
        <f>IF(A846="","",IF(R846="Refreshment Beverage",VLOOKUP(VALUE(Q846),Rates!G$15:L$19,2,0),VLOOKUP(VALUE(Q846),Rates!G$4:L$8,2,0)))</f>
        <v/>
      </c>
      <c r="T846" s="13" t="str">
        <f t="shared" si="432"/>
        <v/>
      </c>
      <c r="U846" s="181" t="str">
        <f t="shared" si="433"/>
        <v/>
      </c>
      <c r="V846" s="13" t="str">
        <f t="shared" si="434"/>
        <v/>
      </c>
      <c r="W846" s="13" t="str">
        <f t="shared" si="435"/>
        <v/>
      </c>
      <c r="X846" s="182" t="str">
        <f t="shared" si="436"/>
        <v/>
      </c>
      <c r="Y846" s="183" t="str">
        <f>IF(A:A="","",IF(R846="Refreshment Beverage",VLOOKUP(Q846,Rates!G$15:L$19,6,0)*W846,VLOOKUP(Q846,Rates!G$4:L$12,6,0)*W846))</f>
        <v/>
      </c>
      <c r="Z846" s="183" t="str">
        <f t="shared" si="437"/>
        <v/>
      </c>
      <c r="AA846" s="17">
        <f t="shared" si="425"/>
        <v>0</v>
      </c>
      <c r="AB846" s="177" t="str" cm="1">
        <f t="array" ref="AB846">IF(_xlfn.SINGLE(A:A)="","",IF(R846="Refreshment Beverage","",IF(AND(R846="Beer",Q846=0),SUM(LOOKUP(2,1/(Rates!$B$15:$B$18&lt;=W846)/(Rates!$C$15:$C$18&gt;=W846),Rates!$D$15:$D$18)*W846),VLOOKUP(VALUE(_xlfn.SINGLE(Q:Q)),Rates!A:B,2,0)*W846)))</f>
        <v/>
      </c>
      <c r="AC846" s="177" t="str" cm="1">
        <f t="array" ref="AC846">IF(_xlfn.SINGLE(A:A)="","",IF(R846="Refreshment Beverage","",IF(AND(R846="Beer",Q846=0),SUM(LOOKUP(2,1/(Rates!$B$15:$B$18&lt;=W846)/(Rates!$C$15:$C$18&gt;=W846),Rates!$E$15:$E$18)*W846),VLOOKUP(VALUE(_xlfn.SINGLE(Q:Q)),Rates!A:C,3,0)*W846)))</f>
        <v/>
      </c>
      <c r="AD846" s="168">
        <f>IFERROR(IF(OR(Q846=1,Q846=2,Q846=3,Q846=4),VLOOKUP(Q846,Rates!$A$31:$B$34,2,0)*W846,IF(V846=1,VLOOKUP(U846,'REB BEV MIN MKUP'!B:E,4,0),IF(V846&gt;1,VLOOKUP(VALUE(W846),'REB BEV MIN MKUP'!O:Q,3,0),0))),0)</f>
        <v>0</v>
      </c>
      <c r="AE846" s="177" t="str">
        <f t="shared" si="438"/>
        <v/>
      </c>
      <c r="AF846" s="13" t="str">
        <f t="shared" si="439"/>
        <v/>
      </c>
      <c r="AG846" s="177" t="str">
        <f t="shared" si="440"/>
        <v/>
      </c>
      <c r="AH846" s="184" t="str">
        <f t="shared" si="441"/>
        <v/>
      </c>
      <c r="AI846" s="184" t="str">
        <f>IF(AE:AE="","",IF(R846="Refreshment Beverage",AK846*(Rates!J$19/100),ROUND(SUM(AH846*(Rates!$J$8/100)),4)))</f>
        <v/>
      </c>
      <c r="AJ846" s="183" t="str">
        <f t="shared" si="442"/>
        <v/>
      </c>
      <c r="AK846" s="185" t="str">
        <f t="shared" si="443"/>
        <v/>
      </c>
      <c r="AL846" s="177" t="str">
        <f t="shared" si="444"/>
        <v/>
      </c>
      <c r="AM846" s="13" t="str">
        <f>IF(AS846="","",IF(R846="Refreshment Beverage",ROUND(AS846*Rates!K$19,4),ROUND(AO846*(VLOOKUP(VALUE(Q846),Rates!G$4:L$12,3,0)),4)))</f>
        <v/>
      </c>
      <c r="AN846" s="183" t="str">
        <f>IF(AS846="","",IF(R846="Refreshment Beverage",AS846*(Rates!J$19/100),MAX(AM846,AB846)))</f>
        <v/>
      </c>
      <c r="AO846" s="186" t="str">
        <f t="shared" si="445"/>
        <v/>
      </c>
      <c r="AP846" s="186" t="str">
        <f t="shared" si="446"/>
        <v/>
      </c>
      <c r="AQ846" s="186" t="str">
        <f>IF(AS846="","",IF(R846="Refreshment Beverage",ROUND(SUM(VLOOKUP(Q:Q,Rates!G$15:L$19,3,0)*(AS846-Y846-Z846-AA846)),4),ROUND(SUM(Rates!$K$8*AS846),4)))</f>
        <v/>
      </c>
      <c r="AR846" s="184" t="str">
        <f t="shared" si="447"/>
        <v/>
      </c>
      <c r="AS846" s="185" t="str">
        <f t="shared" si="448"/>
        <v/>
      </c>
      <c r="AT846" s="177" t="str">
        <f t="shared" si="449"/>
        <v/>
      </c>
      <c r="AU846" s="13" t="str">
        <f>IF(AX846="","",IF(R846="Refreshment Beverage",ROUND((BA846-Y846-Z846-AA846)*VLOOKUP(VALUE(Q846),Rates!G$15:L$19,3,0),4),ROUND(AW846*(VLOOKUP(VALUE(Q846),Rates!G:L,3,0)),4)))</f>
        <v/>
      </c>
      <c r="AV846" s="183" t="str">
        <f t="shared" si="450"/>
        <v/>
      </c>
      <c r="AW846" s="186" t="str">
        <f t="shared" si="451"/>
        <v/>
      </c>
      <c r="AX846" s="184" t="str">
        <f t="shared" si="452"/>
        <v/>
      </c>
      <c r="AY846" s="186" t="str">
        <f>IF(AX846="","",IF(R846="Refreshment Beverage",ROUND(SUM(AX846*Rates!K$19),4),ROUND(SUM(AX846*(Rates!J$8/100)),4)))</f>
        <v/>
      </c>
      <c r="AZ846" s="183" t="str">
        <f t="shared" si="453"/>
        <v/>
      </c>
      <c r="BA846" s="185" t="str">
        <f t="shared" si="454"/>
        <v/>
      </c>
      <c r="BD846" s="171"/>
      <c r="BE846" s="171"/>
      <c r="BF846" s="171"/>
      <c r="BG846" s="171"/>
    </row>
    <row r="847" spans="1:59" ht="15" customHeight="1" x14ac:dyDescent="0.3">
      <c r="A847" s="172"/>
      <c r="B847" s="172"/>
      <c r="C847" s="172"/>
      <c r="D847" s="173"/>
      <c r="E847" s="173"/>
      <c r="F847" s="173"/>
      <c r="G847" s="173"/>
      <c r="H847" s="173"/>
      <c r="I847" s="174"/>
      <c r="J847" s="175"/>
      <c r="K847" s="176" t="str">
        <f t="shared" si="426"/>
        <v/>
      </c>
      <c r="L847" s="177" t="str">
        <f t="shared" si="427"/>
        <v/>
      </c>
      <c r="M847" s="178" t="str">
        <f t="shared" si="428"/>
        <v/>
      </c>
      <c r="N847" s="44" t="str" cm="1">
        <f t="array" ref="N847">IFERROR(IF(_xlfn.SINGLE(A:A)="","",IF(R847="Beer",SUM(LOOKUP(2,1/(Rates!$B$3:$B$5&lt;=W847)/(Rates!$C$3:$C$5&gt;=W847),Rates!$D$3:$D$5)*(X847/100)*W847),IF(R847="Refreshment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44" t="str">
        <f t="shared" si="429"/>
        <v/>
      </c>
      <c r="P847" s="13"/>
      <c r="Q847" s="179" t="str">
        <f t="shared" si="430"/>
        <v/>
      </c>
      <c r="R847" s="180" t="str">
        <f t="shared" si="431"/>
        <v/>
      </c>
      <c r="S847" s="13" t="str">
        <f>IF(A847="","",IF(R847="Refreshment Beverage",VLOOKUP(VALUE(Q847),Rates!G$15:L$19,2,0),VLOOKUP(VALUE(Q847),Rates!G$4:L$8,2,0)))</f>
        <v/>
      </c>
      <c r="T847" s="13" t="str">
        <f t="shared" si="432"/>
        <v/>
      </c>
      <c r="U847" s="181" t="str">
        <f t="shared" si="433"/>
        <v/>
      </c>
      <c r="V847" s="13" t="str">
        <f t="shared" si="434"/>
        <v/>
      </c>
      <c r="W847" s="13" t="str">
        <f t="shared" si="435"/>
        <v/>
      </c>
      <c r="X847" s="182" t="str">
        <f t="shared" si="436"/>
        <v/>
      </c>
      <c r="Y847" s="183" t="str">
        <f>IF(A:A="","",IF(R847="Refreshment Beverage",VLOOKUP(Q847,Rates!G$15:L$19,6,0)*W847,VLOOKUP(Q847,Rates!G$4:L$12,6,0)*W847))</f>
        <v/>
      </c>
      <c r="Z847" s="183" t="str">
        <f t="shared" si="437"/>
        <v/>
      </c>
      <c r="AA847" s="17">
        <f t="shared" si="425"/>
        <v>0</v>
      </c>
      <c r="AB847" s="177" t="str" cm="1">
        <f t="array" ref="AB847">IF(_xlfn.SINGLE(A:A)="","",IF(R847="Refreshment Beverage","",IF(AND(R847="Beer",Q847=0),SUM(LOOKUP(2,1/(Rates!$B$15:$B$18&lt;=W847)/(Rates!$C$15:$C$18&gt;=W847),Rates!$D$15:$D$18)*W847),VLOOKUP(VALUE(_xlfn.SINGLE(Q:Q)),Rates!A:B,2,0)*W847)))</f>
        <v/>
      </c>
      <c r="AC847" s="177" t="str" cm="1">
        <f t="array" ref="AC847">IF(_xlfn.SINGLE(A:A)="","",IF(R847="Refreshment Beverage","",IF(AND(R847="Beer",Q847=0),SUM(LOOKUP(2,1/(Rates!$B$15:$B$18&lt;=W847)/(Rates!$C$15:$C$18&gt;=W847),Rates!$E$15:$E$18)*W847),VLOOKUP(VALUE(_xlfn.SINGLE(Q:Q)),Rates!A:C,3,0)*W847)))</f>
        <v/>
      </c>
      <c r="AD847" s="168">
        <f>IFERROR(IF(OR(Q847=1,Q847=2,Q847=3,Q847=4),VLOOKUP(Q847,Rates!$A$31:$B$34,2,0)*W847,IF(V847=1,VLOOKUP(U847,'REB BEV MIN MKUP'!B:E,4,0),IF(V847&gt;1,VLOOKUP(VALUE(W847),'REB BEV MIN MKUP'!O:Q,3,0),0))),0)</f>
        <v>0</v>
      </c>
      <c r="AE847" s="177" t="str">
        <f t="shared" si="438"/>
        <v/>
      </c>
      <c r="AF847" s="13" t="str">
        <f t="shared" si="439"/>
        <v/>
      </c>
      <c r="AG847" s="177" t="str">
        <f t="shared" si="440"/>
        <v/>
      </c>
      <c r="AH847" s="184" t="str">
        <f t="shared" si="441"/>
        <v/>
      </c>
      <c r="AI847" s="184" t="str">
        <f>IF(AE:AE="","",IF(R847="Refreshment Beverage",AK847*(Rates!J$19/100),ROUND(SUM(AH847*(Rates!$J$8/100)),4)))</f>
        <v/>
      </c>
      <c r="AJ847" s="183" t="str">
        <f t="shared" si="442"/>
        <v/>
      </c>
      <c r="AK847" s="185" t="str">
        <f t="shared" si="443"/>
        <v/>
      </c>
      <c r="AL847" s="177" t="str">
        <f t="shared" si="444"/>
        <v/>
      </c>
      <c r="AM847" s="13" t="str">
        <f>IF(AS847="","",IF(R847="Refreshment Beverage",ROUND(AS847*Rates!K$19,4),ROUND(AO847*(VLOOKUP(VALUE(Q847),Rates!G$4:L$12,3,0)),4)))</f>
        <v/>
      </c>
      <c r="AN847" s="183" t="str">
        <f>IF(AS847="","",IF(R847="Refreshment Beverage",AS847*(Rates!J$19/100),MAX(AM847,AB847)))</f>
        <v/>
      </c>
      <c r="AO847" s="186" t="str">
        <f t="shared" si="445"/>
        <v/>
      </c>
      <c r="AP847" s="186" t="str">
        <f t="shared" si="446"/>
        <v/>
      </c>
      <c r="AQ847" s="186" t="str">
        <f>IF(AS847="","",IF(R847="Refreshment Beverage",ROUND(SUM(VLOOKUP(Q:Q,Rates!G$15:L$19,3,0)*(AS847-Y847-Z847-AA847)),4),ROUND(SUM(Rates!$K$8*AS847),4)))</f>
        <v/>
      </c>
      <c r="AR847" s="184" t="str">
        <f t="shared" si="447"/>
        <v/>
      </c>
      <c r="AS847" s="185" t="str">
        <f t="shared" si="448"/>
        <v/>
      </c>
      <c r="AT847" s="177" t="str">
        <f t="shared" si="449"/>
        <v/>
      </c>
      <c r="AU847" s="13" t="str">
        <f>IF(AX847="","",IF(R847="Refreshment Beverage",ROUND((BA847-Y847-Z847-AA847)*VLOOKUP(VALUE(Q847),Rates!G$15:L$19,3,0),4),ROUND(AW847*(VLOOKUP(VALUE(Q847),Rates!G:L,3,0)),4)))</f>
        <v/>
      </c>
      <c r="AV847" s="183" t="str">
        <f t="shared" si="450"/>
        <v/>
      </c>
      <c r="AW847" s="186" t="str">
        <f t="shared" si="451"/>
        <v/>
      </c>
      <c r="AX847" s="184" t="str">
        <f t="shared" si="452"/>
        <v/>
      </c>
      <c r="AY847" s="186" t="str">
        <f>IF(AX847="","",IF(R847="Refreshment Beverage",ROUND(SUM(AX847*Rates!K$19),4),ROUND(SUM(AX847*(Rates!J$8/100)),4)))</f>
        <v/>
      </c>
      <c r="AZ847" s="183" t="str">
        <f t="shared" si="453"/>
        <v/>
      </c>
      <c r="BA847" s="185" t="str">
        <f t="shared" si="454"/>
        <v/>
      </c>
      <c r="BD847" s="171"/>
      <c r="BE847" s="171"/>
      <c r="BF847" s="171"/>
      <c r="BG847" s="171"/>
    </row>
    <row r="848" spans="1:59" ht="15" customHeight="1" x14ac:dyDescent="0.3">
      <c r="A848" s="172"/>
      <c r="B848" s="172"/>
      <c r="C848" s="172"/>
      <c r="D848" s="173"/>
      <c r="E848" s="173"/>
      <c r="F848" s="173"/>
      <c r="G848" s="173"/>
      <c r="H848" s="173"/>
      <c r="I848" s="174"/>
      <c r="J848" s="175"/>
      <c r="K848" s="176" t="str">
        <f t="shared" si="426"/>
        <v/>
      </c>
      <c r="L848" s="177" t="str">
        <f t="shared" si="427"/>
        <v/>
      </c>
      <c r="M848" s="178" t="str">
        <f t="shared" si="428"/>
        <v/>
      </c>
      <c r="N848" s="44" t="str" cm="1">
        <f t="array" ref="N848">IFERROR(IF(_xlfn.SINGLE(A:A)="","",IF(R848="Beer",SUM(LOOKUP(2,1/(Rates!$B$3:$B$5&lt;=W848)/(Rates!$C$3:$C$5&gt;=W848),Rates!$D$3:$D$5)*(X848/100)*W848),IF(R848="Refreshment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44" t="str">
        <f t="shared" si="429"/>
        <v/>
      </c>
      <c r="P848" s="13"/>
      <c r="Q848" s="179" t="str">
        <f t="shared" si="430"/>
        <v/>
      </c>
      <c r="R848" s="180" t="str">
        <f t="shared" si="431"/>
        <v/>
      </c>
      <c r="S848" s="13" t="str">
        <f>IF(A848="","",IF(R848="Refreshment Beverage",VLOOKUP(VALUE(Q848),Rates!G$15:L$19,2,0),VLOOKUP(VALUE(Q848),Rates!G$4:L$8,2,0)))</f>
        <v/>
      </c>
      <c r="T848" s="13" t="str">
        <f t="shared" si="432"/>
        <v/>
      </c>
      <c r="U848" s="181" t="str">
        <f t="shared" si="433"/>
        <v/>
      </c>
      <c r="V848" s="13" t="str">
        <f t="shared" si="434"/>
        <v/>
      </c>
      <c r="W848" s="13" t="str">
        <f t="shared" si="435"/>
        <v/>
      </c>
      <c r="X848" s="182" t="str">
        <f t="shared" si="436"/>
        <v/>
      </c>
      <c r="Y848" s="183" t="str">
        <f>IF(A:A="","",IF(R848="Refreshment Beverage",VLOOKUP(Q848,Rates!G$15:L$19,6,0)*W848,VLOOKUP(Q848,Rates!G$4:L$12,6,0)*W848))</f>
        <v/>
      </c>
      <c r="Z848" s="183" t="str">
        <f t="shared" si="437"/>
        <v/>
      </c>
      <c r="AA848" s="17">
        <f t="shared" si="425"/>
        <v>0</v>
      </c>
      <c r="AB848" s="177" t="str" cm="1">
        <f t="array" ref="AB848">IF(_xlfn.SINGLE(A:A)="","",IF(R848="Refreshment Beverage","",IF(AND(R848="Beer",Q848=0),SUM(LOOKUP(2,1/(Rates!$B$15:$B$18&lt;=W848)/(Rates!$C$15:$C$18&gt;=W848),Rates!$D$15:$D$18)*W848),VLOOKUP(VALUE(_xlfn.SINGLE(Q:Q)),Rates!A:B,2,0)*W848)))</f>
        <v/>
      </c>
      <c r="AC848" s="177" t="str" cm="1">
        <f t="array" ref="AC848">IF(_xlfn.SINGLE(A:A)="","",IF(R848="Refreshment Beverage","",IF(AND(R848="Beer",Q848=0),SUM(LOOKUP(2,1/(Rates!$B$15:$B$18&lt;=W848)/(Rates!$C$15:$C$18&gt;=W848),Rates!$E$15:$E$18)*W848),VLOOKUP(VALUE(_xlfn.SINGLE(Q:Q)),Rates!A:C,3,0)*W848)))</f>
        <v/>
      </c>
      <c r="AD848" s="168">
        <f>IFERROR(IF(OR(Q848=1,Q848=2,Q848=3,Q848=4),VLOOKUP(Q848,Rates!$A$31:$B$34,2,0)*W848,IF(V848=1,VLOOKUP(U848,'REB BEV MIN MKUP'!B:E,4,0),IF(V848&gt;1,VLOOKUP(VALUE(W848),'REB BEV MIN MKUP'!O:Q,3,0),0))),0)</f>
        <v>0</v>
      </c>
      <c r="AE848" s="177" t="str">
        <f t="shared" si="438"/>
        <v/>
      </c>
      <c r="AF848" s="13" t="str">
        <f t="shared" si="439"/>
        <v/>
      </c>
      <c r="AG848" s="177" t="str">
        <f t="shared" si="440"/>
        <v/>
      </c>
      <c r="AH848" s="184" t="str">
        <f t="shared" si="441"/>
        <v/>
      </c>
      <c r="AI848" s="184" t="str">
        <f>IF(AE:AE="","",IF(R848="Refreshment Beverage",AK848*(Rates!J$19/100),ROUND(SUM(AH848*(Rates!$J$8/100)),4)))</f>
        <v/>
      </c>
      <c r="AJ848" s="183" t="str">
        <f t="shared" si="442"/>
        <v/>
      </c>
      <c r="AK848" s="185" t="str">
        <f t="shared" si="443"/>
        <v/>
      </c>
      <c r="AL848" s="177" t="str">
        <f t="shared" si="444"/>
        <v/>
      </c>
      <c r="AM848" s="13" t="str">
        <f>IF(AS848="","",IF(R848="Refreshment Beverage",ROUND(AS848*Rates!K$19,4),ROUND(AO848*(VLOOKUP(VALUE(Q848),Rates!G$4:L$12,3,0)),4)))</f>
        <v/>
      </c>
      <c r="AN848" s="183" t="str">
        <f>IF(AS848="","",IF(R848="Refreshment Beverage",AS848*(Rates!J$19/100),MAX(AM848,AB848)))</f>
        <v/>
      </c>
      <c r="AO848" s="186" t="str">
        <f t="shared" si="445"/>
        <v/>
      </c>
      <c r="AP848" s="186" t="str">
        <f t="shared" si="446"/>
        <v/>
      </c>
      <c r="AQ848" s="186" t="str">
        <f>IF(AS848="","",IF(R848="Refreshment Beverage",ROUND(SUM(VLOOKUP(Q:Q,Rates!G$15:L$19,3,0)*(AS848-Y848-Z848-AA848)),4),ROUND(SUM(Rates!$K$8*AS848),4)))</f>
        <v/>
      </c>
      <c r="AR848" s="184" t="str">
        <f t="shared" si="447"/>
        <v/>
      </c>
      <c r="AS848" s="185" t="str">
        <f t="shared" si="448"/>
        <v/>
      </c>
      <c r="AT848" s="177" t="str">
        <f t="shared" si="449"/>
        <v/>
      </c>
      <c r="AU848" s="13" t="str">
        <f>IF(AX848="","",IF(R848="Refreshment Beverage",ROUND((BA848-Y848-Z848-AA848)*VLOOKUP(VALUE(Q848),Rates!G$15:L$19,3,0),4),ROUND(AW848*(VLOOKUP(VALUE(Q848),Rates!G:L,3,0)),4)))</f>
        <v/>
      </c>
      <c r="AV848" s="183" t="str">
        <f t="shared" si="450"/>
        <v/>
      </c>
      <c r="AW848" s="186" t="str">
        <f t="shared" si="451"/>
        <v/>
      </c>
      <c r="AX848" s="184" t="str">
        <f t="shared" si="452"/>
        <v/>
      </c>
      <c r="AY848" s="186" t="str">
        <f>IF(AX848="","",IF(R848="Refreshment Beverage",ROUND(SUM(AX848*Rates!K$19),4),ROUND(SUM(AX848*(Rates!J$8/100)),4)))</f>
        <v/>
      </c>
      <c r="AZ848" s="183" t="str">
        <f t="shared" si="453"/>
        <v/>
      </c>
      <c r="BA848" s="185" t="str">
        <f t="shared" si="454"/>
        <v/>
      </c>
      <c r="BD848" s="171"/>
      <c r="BE848" s="171"/>
      <c r="BF848" s="171"/>
      <c r="BG848" s="171"/>
    </row>
    <row r="849" spans="1:59" ht="15" customHeight="1" x14ac:dyDescent="0.3">
      <c r="A849" s="172"/>
      <c r="B849" s="172"/>
      <c r="C849" s="172"/>
      <c r="D849" s="173"/>
      <c r="E849" s="173"/>
      <c r="F849" s="173"/>
      <c r="G849" s="173"/>
      <c r="H849" s="173"/>
      <c r="I849" s="174"/>
      <c r="J849" s="175"/>
      <c r="K849" s="176" t="str">
        <f t="shared" si="426"/>
        <v/>
      </c>
      <c r="L849" s="177" t="str">
        <f t="shared" si="427"/>
        <v/>
      </c>
      <c r="M849" s="178" t="str">
        <f t="shared" si="428"/>
        <v/>
      </c>
      <c r="N849" s="44" t="str" cm="1">
        <f t="array" ref="N849">IFERROR(IF(_xlfn.SINGLE(A:A)="","",IF(R849="Beer",SUM(LOOKUP(2,1/(Rates!$B$3:$B$5&lt;=W849)/(Rates!$C$3:$C$5&gt;=W849),Rates!$D$3:$D$5)*(X849/100)*W849),IF(R849="Refreshment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44" t="str">
        <f t="shared" si="429"/>
        <v/>
      </c>
      <c r="P849" s="13"/>
      <c r="Q849" s="179" t="str">
        <f t="shared" si="430"/>
        <v/>
      </c>
      <c r="R849" s="180" t="str">
        <f t="shared" si="431"/>
        <v/>
      </c>
      <c r="S849" s="13" t="str">
        <f>IF(A849="","",IF(R849="Refreshment Beverage",VLOOKUP(VALUE(Q849),Rates!G$15:L$19,2,0),VLOOKUP(VALUE(Q849),Rates!G$4:L$8,2,0)))</f>
        <v/>
      </c>
      <c r="T849" s="13" t="str">
        <f t="shared" si="432"/>
        <v/>
      </c>
      <c r="U849" s="181" t="str">
        <f t="shared" si="433"/>
        <v/>
      </c>
      <c r="V849" s="13" t="str">
        <f t="shared" si="434"/>
        <v/>
      </c>
      <c r="W849" s="13" t="str">
        <f t="shared" si="435"/>
        <v/>
      </c>
      <c r="X849" s="182" t="str">
        <f t="shared" si="436"/>
        <v/>
      </c>
      <c r="Y849" s="183" t="str">
        <f>IF(A:A="","",IF(R849="Refreshment Beverage",VLOOKUP(Q849,Rates!G$15:L$19,6,0)*W849,VLOOKUP(Q849,Rates!G$4:L$12,6,0)*W849))</f>
        <v/>
      </c>
      <c r="Z849" s="183" t="str">
        <f t="shared" si="437"/>
        <v/>
      </c>
      <c r="AA849" s="17">
        <f t="shared" si="425"/>
        <v>0</v>
      </c>
      <c r="AB849" s="177" t="str" cm="1">
        <f t="array" ref="AB849">IF(_xlfn.SINGLE(A:A)="","",IF(R849="Refreshment Beverage","",IF(AND(R849="Beer",Q849=0),SUM(LOOKUP(2,1/(Rates!$B$15:$B$18&lt;=W849)/(Rates!$C$15:$C$18&gt;=W849),Rates!$D$15:$D$18)*W849),VLOOKUP(VALUE(_xlfn.SINGLE(Q:Q)),Rates!A:B,2,0)*W849)))</f>
        <v/>
      </c>
      <c r="AC849" s="177" t="str" cm="1">
        <f t="array" ref="AC849">IF(_xlfn.SINGLE(A:A)="","",IF(R849="Refreshment Beverage","",IF(AND(R849="Beer",Q849=0),SUM(LOOKUP(2,1/(Rates!$B$15:$B$18&lt;=W849)/(Rates!$C$15:$C$18&gt;=W849),Rates!$E$15:$E$18)*W849),VLOOKUP(VALUE(_xlfn.SINGLE(Q:Q)),Rates!A:C,3,0)*W849)))</f>
        <v/>
      </c>
      <c r="AD849" s="168">
        <f>IFERROR(IF(OR(Q849=1,Q849=2,Q849=3,Q849=4),VLOOKUP(Q849,Rates!$A$31:$B$34,2,0)*W849,IF(V849=1,VLOOKUP(U849,'REB BEV MIN MKUP'!B:E,4,0),IF(V849&gt;1,VLOOKUP(VALUE(W849),'REB BEV MIN MKUP'!O:Q,3,0),0))),0)</f>
        <v>0</v>
      </c>
      <c r="AE849" s="177" t="str">
        <f t="shared" si="438"/>
        <v/>
      </c>
      <c r="AF849" s="13" t="str">
        <f t="shared" si="439"/>
        <v/>
      </c>
      <c r="AG849" s="177" t="str">
        <f t="shared" si="440"/>
        <v/>
      </c>
      <c r="AH849" s="184" t="str">
        <f t="shared" si="441"/>
        <v/>
      </c>
      <c r="AI849" s="184" t="str">
        <f>IF(AE:AE="","",IF(R849="Refreshment Beverage",AK849*(Rates!J$19/100),ROUND(SUM(AH849*(Rates!$J$8/100)),4)))</f>
        <v/>
      </c>
      <c r="AJ849" s="183" t="str">
        <f t="shared" si="442"/>
        <v/>
      </c>
      <c r="AK849" s="185" t="str">
        <f t="shared" si="443"/>
        <v/>
      </c>
      <c r="AL849" s="177" t="str">
        <f t="shared" si="444"/>
        <v/>
      </c>
      <c r="AM849" s="13" t="str">
        <f>IF(AS849="","",IF(R849="Refreshment Beverage",ROUND(AS849*Rates!K$19,4),ROUND(AO849*(VLOOKUP(VALUE(Q849),Rates!G$4:L$12,3,0)),4)))</f>
        <v/>
      </c>
      <c r="AN849" s="183" t="str">
        <f>IF(AS849="","",IF(R849="Refreshment Beverage",AS849*(Rates!J$19/100),MAX(AM849,AB849)))</f>
        <v/>
      </c>
      <c r="AO849" s="186" t="str">
        <f t="shared" si="445"/>
        <v/>
      </c>
      <c r="AP849" s="186" t="str">
        <f t="shared" si="446"/>
        <v/>
      </c>
      <c r="AQ849" s="186" t="str">
        <f>IF(AS849="","",IF(R849="Refreshment Beverage",ROUND(SUM(VLOOKUP(Q:Q,Rates!G$15:L$19,3,0)*(AS849-Y849-Z849-AA849)),4),ROUND(SUM(Rates!$K$8*AS849),4)))</f>
        <v/>
      </c>
      <c r="AR849" s="184" t="str">
        <f t="shared" si="447"/>
        <v/>
      </c>
      <c r="AS849" s="185" t="str">
        <f t="shared" si="448"/>
        <v/>
      </c>
      <c r="AT849" s="177" t="str">
        <f t="shared" si="449"/>
        <v/>
      </c>
      <c r="AU849" s="13" t="str">
        <f>IF(AX849="","",IF(R849="Refreshment Beverage",ROUND((BA849-Y849-Z849-AA849)*VLOOKUP(VALUE(Q849),Rates!G$15:L$19,3,0),4),ROUND(AW849*(VLOOKUP(VALUE(Q849),Rates!G:L,3,0)),4)))</f>
        <v/>
      </c>
      <c r="AV849" s="183" t="str">
        <f t="shared" si="450"/>
        <v/>
      </c>
      <c r="AW849" s="186" t="str">
        <f t="shared" si="451"/>
        <v/>
      </c>
      <c r="AX849" s="184" t="str">
        <f t="shared" si="452"/>
        <v/>
      </c>
      <c r="AY849" s="186" t="str">
        <f>IF(AX849="","",IF(R849="Refreshment Beverage",ROUND(SUM(AX849*Rates!K$19),4),ROUND(SUM(AX849*(Rates!J$8/100)),4)))</f>
        <v/>
      </c>
      <c r="AZ849" s="183" t="str">
        <f t="shared" si="453"/>
        <v/>
      </c>
      <c r="BA849" s="185" t="str">
        <f t="shared" si="454"/>
        <v/>
      </c>
      <c r="BD849" s="171"/>
      <c r="BE849" s="171"/>
      <c r="BF849" s="171"/>
      <c r="BG849" s="171"/>
    </row>
    <row r="850" spans="1:59" ht="15" customHeight="1" x14ac:dyDescent="0.3">
      <c r="A850" s="172"/>
      <c r="B850" s="172"/>
      <c r="C850" s="172"/>
      <c r="D850" s="173"/>
      <c r="E850" s="173"/>
      <c r="F850" s="173"/>
      <c r="G850" s="173"/>
      <c r="H850" s="173"/>
      <c r="I850" s="174"/>
      <c r="J850" s="175"/>
      <c r="K850" s="176" t="str">
        <f t="shared" si="426"/>
        <v/>
      </c>
      <c r="L850" s="177" t="str">
        <f t="shared" si="427"/>
        <v/>
      </c>
      <c r="M850" s="178" t="str">
        <f t="shared" si="428"/>
        <v/>
      </c>
      <c r="N850" s="44" t="str" cm="1">
        <f t="array" ref="N850">IFERROR(IF(_xlfn.SINGLE(A:A)="","",IF(R850="Beer",SUM(LOOKUP(2,1/(Rates!$B$3:$B$5&lt;=W850)/(Rates!$C$3:$C$5&gt;=W850),Rates!$D$3:$D$5)*(X850/100)*W850),IF(R850="Refreshment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44" t="str">
        <f t="shared" si="429"/>
        <v/>
      </c>
      <c r="P850" s="13"/>
      <c r="Q850" s="179" t="str">
        <f t="shared" si="430"/>
        <v/>
      </c>
      <c r="R850" s="180" t="str">
        <f t="shared" si="431"/>
        <v/>
      </c>
      <c r="S850" s="13" t="str">
        <f>IF(A850="","",IF(R850="Refreshment Beverage",VLOOKUP(VALUE(Q850),Rates!G$15:L$19,2,0),VLOOKUP(VALUE(Q850),Rates!G$4:L$8,2,0)))</f>
        <v/>
      </c>
      <c r="T850" s="13" t="str">
        <f t="shared" si="432"/>
        <v/>
      </c>
      <c r="U850" s="181" t="str">
        <f t="shared" si="433"/>
        <v/>
      </c>
      <c r="V850" s="13" t="str">
        <f t="shared" si="434"/>
        <v/>
      </c>
      <c r="W850" s="13" t="str">
        <f t="shared" si="435"/>
        <v/>
      </c>
      <c r="X850" s="182" t="str">
        <f t="shared" si="436"/>
        <v/>
      </c>
      <c r="Y850" s="183" t="str">
        <f>IF(A:A="","",IF(R850="Refreshment Beverage",VLOOKUP(Q850,Rates!G$15:L$19,6,0)*W850,VLOOKUP(Q850,Rates!G$4:L$12,6,0)*W850))</f>
        <v/>
      </c>
      <c r="Z850" s="183" t="str">
        <f t="shared" si="437"/>
        <v/>
      </c>
      <c r="AA850" s="17">
        <f t="shared" si="425"/>
        <v>0</v>
      </c>
      <c r="AB850" s="177" t="str" cm="1">
        <f t="array" ref="AB850">IF(_xlfn.SINGLE(A:A)="","",IF(R850="Refreshment Beverage","",IF(AND(R850="Beer",Q850=0),SUM(LOOKUP(2,1/(Rates!$B$15:$B$18&lt;=W850)/(Rates!$C$15:$C$18&gt;=W850),Rates!$D$15:$D$18)*W850),VLOOKUP(VALUE(_xlfn.SINGLE(Q:Q)),Rates!A:B,2,0)*W850)))</f>
        <v/>
      </c>
      <c r="AC850" s="177" t="str" cm="1">
        <f t="array" ref="AC850">IF(_xlfn.SINGLE(A:A)="","",IF(R850="Refreshment Beverage","",IF(AND(R850="Beer",Q850=0),SUM(LOOKUP(2,1/(Rates!$B$15:$B$18&lt;=W850)/(Rates!$C$15:$C$18&gt;=W850),Rates!$E$15:$E$18)*W850),VLOOKUP(VALUE(_xlfn.SINGLE(Q:Q)),Rates!A:C,3,0)*W850)))</f>
        <v/>
      </c>
      <c r="AD850" s="168">
        <f>IFERROR(IF(OR(Q850=1,Q850=2,Q850=3,Q850=4),VLOOKUP(Q850,Rates!$A$31:$B$34,2,0)*W850,IF(V850=1,VLOOKUP(U850,'REB BEV MIN MKUP'!B:E,4,0),IF(V850&gt;1,VLOOKUP(VALUE(W850),'REB BEV MIN MKUP'!O:Q,3,0),0))),0)</f>
        <v>0</v>
      </c>
      <c r="AE850" s="177" t="str">
        <f t="shared" si="438"/>
        <v/>
      </c>
      <c r="AF850" s="13" t="str">
        <f t="shared" si="439"/>
        <v/>
      </c>
      <c r="AG850" s="177" t="str">
        <f t="shared" si="440"/>
        <v/>
      </c>
      <c r="AH850" s="184" t="str">
        <f t="shared" si="441"/>
        <v/>
      </c>
      <c r="AI850" s="184" t="str">
        <f>IF(AE:AE="","",IF(R850="Refreshment Beverage",AK850*(Rates!J$19/100),ROUND(SUM(AH850*(Rates!$J$8/100)),4)))</f>
        <v/>
      </c>
      <c r="AJ850" s="183" t="str">
        <f t="shared" si="442"/>
        <v/>
      </c>
      <c r="AK850" s="185" t="str">
        <f t="shared" si="443"/>
        <v/>
      </c>
      <c r="AL850" s="177" t="str">
        <f t="shared" si="444"/>
        <v/>
      </c>
      <c r="AM850" s="13" t="str">
        <f>IF(AS850="","",IF(R850="Refreshment Beverage",ROUND(AS850*Rates!K$19,4),ROUND(AO850*(VLOOKUP(VALUE(Q850),Rates!G$4:L$12,3,0)),4)))</f>
        <v/>
      </c>
      <c r="AN850" s="183" t="str">
        <f>IF(AS850="","",IF(R850="Refreshment Beverage",AS850*(Rates!J$19/100),MAX(AM850,AB850)))</f>
        <v/>
      </c>
      <c r="AO850" s="186" t="str">
        <f t="shared" si="445"/>
        <v/>
      </c>
      <c r="AP850" s="186" t="str">
        <f t="shared" si="446"/>
        <v/>
      </c>
      <c r="AQ850" s="186" t="str">
        <f>IF(AS850="","",IF(R850="Refreshment Beverage",ROUND(SUM(VLOOKUP(Q:Q,Rates!G$15:L$19,3,0)*(AS850-Y850-Z850-AA850)),4),ROUND(SUM(Rates!$K$8*AS850),4)))</f>
        <v/>
      </c>
      <c r="AR850" s="184" t="str">
        <f t="shared" si="447"/>
        <v/>
      </c>
      <c r="AS850" s="185" t="str">
        <f t="shared" si="448"/>
        <v/>
      </c>
      <c r="AT850" s="177" t="str">
        <f t="shared" si="449"/>
        <v/>
      </c>
      <c r="AU850" s="13" t="str">
        <f>IF(AX850="","",IF(R850="Refreshment Beverage",ROUND((BA850-Y850-Z850-AA850)*VLOOKUP(VALUE(Q850),Rates!G$15:L$19,3,0),4),ROUND(AW850*(VLOOKUP(VALUE(Q850),Rates!G:L,3,0)),4)))</f>
        <v/>
      </c>
      <c r="AV850" s="183" t="str">
        <f t="shared" si="450"/>
        <v/>
      </c>
      <c r="AW850" s="186" t="str">
        <f t="shared" si="451"/>
        <v/>
      </c>
      <c r="AX850" s="184" t="str">
        <f t="shared" si="452"/>
        <v/>
      </c>
      <c r="AY850" s="186" t="str">
        <f>IF(AX850="","",IF(R850="Refreshment Beverage",ROUND(SUM(AX850*Rates!K$19),4),ROUND(SUM(AX850*(Rates!J$8/100)),4)))</f>
        <v/>
      </c>
      <c r="AZ850" s="183" t="str">
        <f t="shared" si="453"/>
        <v/>
      </c>
      <c r="BA850" s="185" t="str">
        <f t="shared" si="454"/>
        <v/>
      </c>
      <c r="BD850" s="171"/>
      <c r="BE850" s="171"/>
      <c r="BF850" s="171"/>
      <c r="BG850" s="171"/>
    </row>
    <row r="851" spans="1:59" ht="15" customHeight="1" x14ac:dyDescent="0.3">
      <c r="A851" s="172"/>
      <c r="B851" s="172"/>
      <c r="C851" s="172"/>
      <c r="D851" s="173"/>
      <c r="E851" s="173"/>
      <c r="F851" s="173"/>
      <c r="G851" s="173"/>
      <c r="H851" s="173"/>
      <c r="I851" s="174"/>
      <c r="J851" s="175"/>
      <c r="K851" s="176" t="str">
        <f t="shared" si="426"/>
        <v/>
      </c>
      <c r="L851" s="177" t="str">
        <f t="shared" si="427"/>
        <v/>
      </c>
      <c r="M851" s="178" t="str">
        <f t="shared" si="428"/>
        <v/>
      </c>
      <c r="N851" s="44" t="str" cm="1">
        <f t="array" ref="N851">IFERROR(IF(_xlfn.SINGLE(A:A)="","",IF(R851="Beer",SUM(LOOKUP(2,1/(Rates!$B$3:$B$5&lt;=W851)/(Rates!$C$3:$C$5&gt;=W851),Rates!$D$3:$D$5)*(X851/100)*W851),IF(R851="Refreshment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44" t="str">
        <f t="shared" si="429"/>
        <v/>
      </c>
      <c r="P851" s="13"/>
      <c r="Q851" s="179" t="str">
        <f t="shared" si="430"/>
        <v/>
      </c>
      <c r="R851" s="180" t="str">
        <f t="shared" si="431"/>
        <v/>
      </c>
      <c r="S851" s="13" t="str">
        <f>IF(A851="","",IF(R851="Refreshment Beverage",VLOOKUP(VALUE(Q851),Rates!G$15:L$19,2,0),VLOOKUP(VALUE(Q851),Rates!G$4:L$8,2,0)))</f>
        <v/>
      </c>
      <c r="T851" s="13" t="str">
        <f t="shared" si="432"/>
        <v/>
      </c>
      <c r="U851" s="181" t="str">
        <f t="shared" si="433"/>
        <v/>
      </c>
      <c r="V851" s="13" t="str">
        <f t="shared" si="434"/>
        <v/>
      </c>
      <c r="W851" s="13" t="str">
        <f t="shared" si="435"/>
        <v/>
      </c>
      <c r="X851" s="182" t="str">
        <f t="shared" si="436"/>
        <v/>
      </c>
      <c r="Y851" s="183" t="str">
        <f>IF(A:A="","",IF(R851="Refreshment Beverage",VLOOKUP(Q851,Rates!G$15:L$19,6,0)*W851,VLOOKUP(Q851,Rates!G$4:L$12,6,0)*W851))</f>
        <v/>
      </c>
      <c r="Z851" s="183" t="str">
        <f t="shared" si="437"/>
        <v/>
      </c>
      <c r="AA851" s="17">
        <f t="shared" si="425"/>
        <v>0</v>
      </c>
      <c r="AB851" s="177" t="str" cm="1">
        <f t="array" ref="AB851">IF(_xlfn.SINGLE(A:A)="","",IF(R851="Refreshment Beverage","",IF(AND(R851="Beer",Q851=0),SUM(LOOKUP(2,1/(Rates!$B$15:$B$18&lt;=W851)/(Rates!$C$15:$C$18&gt;=W851),Rates!$D$15:$D$18)*W851),VLOOKUP(VALUE(_xlfn.SINGLE(Q:Q)),Rates!A:B,2,0)*W851)))</f>
        <v/>
      </c>
      <c r="AC851" s="177" t="str" cm="1">
        <f t="array" ref="AC851">IF(_xlfn.SINGLE(A:A)="","",IF(R851="Refreshment Beverage","",IF(AND(R851="Beer",Q851=0),SUM(LOOKUP(2,1/(Rates!$B$15:$B$18&lt;=W851)/(Rates!$C$15:$C$18&gt;=W851),Rates!$E$15:$E$18)*W851),VLOOKUP(VALUE(_xlfn.SINGLE(Q:Q)),Rates!A:C,3,0)*W851)))</f>
        <v/>
      </c>
      <c r="AD851" s="168">
        <f>IFERROR(IF(OR(Q851=1,Q851=2,Q851=3,Q851=4),VLOOKUP(Q851,Rates!$A$31:$B$34,2,0)*W851,IF(V851=1,VLOOKUP(U851,'REB BEV MIN MKUP'!B:E,4,0),IF(V851&gt;1,VLOOKUP(VALUE(W851),'REB BEV MIN MKUP'!O:Q,3,0),0))),0)</f>
        <v>0</v>
      </c>
      <c r="AE851" s="177" t="str">
        <f t="shared" si="438"/>
        <v/>
      </c>
      <c r="AF851" s="13" t="str">
        <f t="shared" si="439"/>
        <v/>
      </c>
      <c r="AG851" s="177" t="str">
        <f t="shared" si="440"/>
        <v/>
      </c>
      <c r="AH851" s="184" t="str">
        <f t="shared" si="441"/>
        <v/>
      </c>
      <c r="AI851" s="184" t="str">
        <f>IF(AE:AE="","",IF(R851="Refreshment Beverage",AK851*(Rates!J$19/100),ROUND(SUM(AH851*(Rates!$J$8/100)),4)))</f>
        <v/>
      </c>
      <c r="AJ851" s="183" t="str">
        <f t="shared" si="442"/>
        <v/>
      </c>
      <c r="AK851" s="185" t="str">
        <f t="shared" si="443"/>
        <v/>
      </c>
      <c r="AL851" s="177" t="str">
        <f t="shared" si="444"/>
        <v/>
      </c>
      <c r="AM851" s="13" t="str">
        <f>IF(AS851="","",IF(R851="Refreshment Beverage",ROUND(AS851*Rates!K$19,4),ROUND(AO851*(VLOOKUP(VALUE(Q851),Rates!G$4:L$12,3,0)),4)))</f>
        <v/>
      </c>
      <c r="AN851" s="183" t="str">
        <f>IF(AS851="","",IF(R851="Refreshment Beverage",AS851*(Rates!J$19/100),MAX(AM851,AB851)))</f>
        <v/>
      </c>
      <c r="AO851" s="186" t="str">
        <f t="shared" si="445"/>
        <v/>
      </c>
      <c r="AP851" s="186" t="str">
        <f t="shared" si="446"/>
        <v/>
      </c>
      <c r="AQ851" s="186" t="str">
        <f>IF(AS851="","",IF(R851="Refreshment Beverage",ROUND(SUM(VLOOKUP(Q:Q,Rates!G$15:L$19,3,0)*(AS851-Y851-Z851-AA851)),4),ROUND(SUM(Rates!$K$8*AS851),4)))</f>
        <v/>
      </c>
      <c r="AR851" s="184" t="str">
        <f t="shared" si="447"/>
        <v/>
      </c>
      <c r="AS851" s="185" t="str">
        <f t="shared" si="448"/>
        <v/>
      </c>
      <c r="AT851" s="177" t="str">
        <f t="shared" si="449"/>
        <v/>
      </c>
      <c r="AU851" s="13" t="str">
        <f>IF(AX851="","",IF(R851="Refreshment Beverage",ROUND((BA851-Y851-Z851-AA851)*VLOOKUP(VALUE(Q851),Rates!G$15:L$19,3,0),4),ROUND(AW851*(VLOOKUP(VALUE(Q851),Rates!G:L,3,0)),4)))</f>
        <v/>
      </c>
      <c r="AV851" s="183" t="str">
        <f t="shared" si="450"/>
        <v/>
      </c>
      <c r="AW851" s="186" t="str">
        <f t="shared" si="451"/>
        <v/>
      </c>
      <c r="AX851" s="184" t="str">
        <f t="shared" si="452"/>
        <v/>
      </c>
      <c r="AY851" s="186" t="str">
        <f>IF(AX851="","",IF(R851="Refreshment Beverage",ROUND(SUM(AX851*Rates!K$19),4),ROUND(SUM(AX851*(Rates!J$8/100)),4)))</f>
        <v/>
      </c>
      <c r="AZ851" s="183" t="str">
        <f t="shared" si="453"/>
        <v/>
      </c>
      <c r="BA851" s="185" t="str">
        <f t="shared" si="454"/>
        <v/>
      </c>
      <c r="BD851" s="171"/>
      <c r="BE851" s="171"/>
      <c r="BF851" s="171"/>
      <c r="BG851" s="171"/>
    </row>
    <row r="852" spans="1:59" ht="15" customHeight="1" x14ac:dyDescent="0.3">
      <c r="A852" s="172"/>
      <c r="B852" s="172"/>
      <c r="C852" s="172"/>
      <c r="D852" s="173"/>
      <c r="E852" s="173"/>
      <c r="F852" s="173"/>
      <c r="G852" s="173"/>
      <c r="H852" s="173"/>
      <c r="I852" s="174"/>
      <c r="J852" s="175"/>
      <c r="K852" s="176" t="str">
        <f t="shared" si="426"/>
        <v/>
      </c>
      <c r="L852" s="177" t="str">
        <f t="shared" si="427"/>
        <v/>
      </c>
      <c r="M852" s="178" t="str">
        <f t="shared" si="428"/>
        <v/>
      </c>
      <c r="N852" s="44" t="str" cm="1">
        <f t="array" ref="N852">IFERROR(IF(_xlfn.SINGLE(A:A)="","",IF(R852="Beer",SUM(LOOKUP(2,1/(Rates!$B$3:$B$5&lt;=W852)/(Rates!$C$3:$C$5&gt;=W852),Rates!$D$3:$D$5)*(X852/100)*W852),IF(R852="Refreshment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44" t="str">
        <f t="shared" si="429"/>
        <v/>
      </c>
      <c r="P852" s="13"/>
      <c r="Q852" s="179" t="str">
        <f t="shared" si="430"/>
        <v/>
      </c>
      <c r="R852" s="180" t="str">
        <f t="shared" si="431"/>
        <v/>
      </c>
      <c r="S852" s="13" t="str">
        <f>IF(A852="","",IF(R852="Refreshment Beverage",VLOOKUP(VALUE(Q852),Rates!G$15:L$19,2,0),VLOOKUP(VALUE(Q852),Rates!G$4:L$8,2,0)))</f>
        <v/>
      </c>
      <c r="T852" s="13" t="str">
        <f t="shared" si="432"/>
        <v/>
      </c>
      <c r="U852" s="181" t="str">
        <f t="shared" si="433"/>
        <v/>
      </c>
      <c r="V852" s="13" t="str">
        <f t="shared" si="434"/>
        <v/>
      </c>
      <c r="W852" s="13" t="str">
        <f t="shared" si="435"/>
        <v/>
      </c>
      <c r="X852" s="182" t="str">
        <f t="shared" si="436"/>
        <v/>
      </c>
      <c r="Y852" s="183" t="str">
        <f>IF(A:A="","",IF(R852="Refreshment Beverage",VLOOKUP(Q852,Rates!G$15:L$19,6,0)*W852,VLOOKUP(Q852,Rates!G$4:L$12,6,0)*W852))</f>
        <v/>
      </c>
      <c r="Z852" s="183" t="str">
        <f t="shared" si="437"/>
        <v/>
      </c>
      <c r="AA852" s="17">
        <f t="shared" si="425"/>
        <v>0</v>
      </c>
      <c r="AB852" s="177" t="str" cm="1">
        <f t="array" ref="AB852">IF(_xlfn.SINGLE(A:A)="","",IF(R852="Refreshment Beverage","",IF(AND(R852="Beer",Q852=0),SUM(LOOKUP(2,1/(Rates!$B$15:$B$18&lt;=W852)/(Rates!$C$15:$C$18&gt;=W852),Rates!$D$15:$D$18)*W852),VLOOKUP(VALUE(_xlfn.SINGLE(Q:Q)),Rates!A:B,2,0)*W852)))</f>
        <v/>
      </c>
      <c r="AC852" s="177" t="str" cm="1">
        <f t="array" ref="AC852">IF(_xlfn.SINGLE(A:A)="","",IF(R852="Refreshment Beverage","",IF(AND(R852="Beer",Q852=0),SUM(LOOKUP(2,1/(Rates!$B$15:$B$18&lt;=W852)/(Rates!$C$15:$C$18&gt;=W852),Rates!$E$15:$E$18)*W852),VLOOKUP(VALUE(_xlfn.SINGLE(Q:Q)),Rates!A:C,3,0)*W852)))</f>
        <v/>
      </c>
      <c r="AD852" s="168">
        <f>IFERROR(IF(OR(Q852=1,Q852=2,Q852=3,Q852=4),VLOOKUP(Q852,Rates!$A$31:$B$34,2,0)*W852,IF(V852=1,VLOOKUP(U852,'REB BEV MIN MKUP'!B:E,4,0),IF(V852&gt;1,VLOOKUP(VALUE(W852),'REB BEV MIN MKUP'!O:Q,3,0),0))),0)</f>
        <v>0</v>
      </c>
      <c r="AE852" s="177" t="str">
        <f t="shared" si="438"/>
        <v/>
      </c>
      <c r="AF852" s="13" t="str">
        <f t="shared" si="439"/>
        <v/>
      </c>
      <c r="AG852" s="177" t="str">
        <f t="shared" si="440"/>
        <v/>
      </c>
      <c r="AH852" s="184" t="str">
        <f t="shared" si="441"/>
        <v/>
      </c>
      <c r="AI852" s="184" t="str">
        <f>IF(AE:AE="","",IF(R852="Refreshment Beverage",AK852*(Rates!J$19/100),ROUND(SUM(AH852*(Rates!$J$8/100)),4)))</f>
        <v/>
      </c>
      <c r="AJ852" s="183" t="str">
        <f t="shared" si="442"/>
        <v/>
      </c>
      <c r="AK852" s="185" t="str">
        <f t="shared" si="443"/>
        <v/>
      </c>
      <c r="AL852" s="177" t="str">
        <f t="shared" si="444"/>
        <v/>
      </c>
      <c r="AM852" s="13" t="str">
        <f>IF(AS852="","",IF(R852="Refreshment Beverage",ROUND(AS852*Rates!K$19,4),ROUND(AO852*(VLOOKUP(VALUE(Q852),Rates!G$4:L$12,3,0)),4)))</f>
        <v/>
      </c>
      <c r="AN852" s="183" t="str">
        <f>IF(AS852="","",IF(R852="Refreshment Beverage",AS852*(Rates!J$19/100),MAX(AM852,AB852)))</f>
        <v/>
      </c>
      <c r="AO852" s="186" t="str">
        <f t="shared" si="445"/>
        <v/>
      </c>
      <c r="AP852" s="186" t="str">
        <f t="shared" si="446"/>
        <v/>
      </c>
      <c r="AQ852" s="186" t="str">
        <f>IF(AS852="","",IF(R852="Refreshment Beverage",ROUND(SUM(VLOOKUP(Q:Q,Rates!G$15:L$19,3,0)*(AS852-Y852-Z852-AA852)),4),ROUND(SUM(Rates!$K$8*AS852),4)))</f>
        <v/>
      </c>
      <c r="AR852" s="184" t="str">
        <f t="shared" si="447"/>
        <v/>
      </c>
      <c r="AS852" s="185" t="str">
        <f t="shared" si="448"/>
        <v/>
      </c>
      <c r="AT852" s="177" t="str">
        <f t="shared" si="449"/>
        <v/>
      </c>
      <c r="AU852" s="13" t="str">
        <f>IF(AX852="","",IF(R852="Refreshment Beverage",ROUND((BA852-Y852-Z852-AA852)*VLOOKUP(VALUE(Q852),Rates!G$15:L$19,3,0),4),ROUND(AW852*(VLOOKUP(VALUE(Q852),Rates!G:L,3,0)),4)))</f>
        <v/>
      </c>
      <c r="AV852" s="183" t="str">
        <f t="shared" si="450"/>
        <v/>
      </c>
      <c r="AW852" s="186" t="str">
        <f t="shared" si="451"/>
        <v/>
      </c>
      <c r="AX852" s="184" t="str">
        <f t="shared" si="452"/>
        <v/>
      </c>
      <c r="AY852" s="186" t="str">
        <f>IF(AX852="","",IF(R852="Refreshment Beverage",ROUND(SUM(AX852*Rates!K$19),4),ROUND(SUM(AX852*(Rates!J$8/100)),4)))</f>
        <v/>
      </c>
      <c r="AZ852" s="183" t="str">
        <f t="shared" si="453"/>
        <v/>
      </c>
      <c r="BA852" s="185" t="str">
        <f t="shared" si="454"/>
        <v/>
      </c>
      <c r="BD852" s="171"/>
      <c r="BE852" s="171"/>
      <c r="BF852" s="171"/>
      <c r="BG852" s="171"/>
    </row>
    <row r="853" spans="1:59" ht="15" customHeight="1" x14ac:dyDescent="0.3">
      <c r="A853" s="172"/>
      <c r="B853" s="172"/>
      <c r="C853" s="172"/>
      <c r="D853" s="173"/>
      <c r="E853" s="173"/>
      <c r="F853" s="173"/>
      <c r="G853" s="173"/>
      <c r="H853" s="173"/>
      <c r="I853" s="174"/>
      <c r="J853" s="175"/>
      <c r="K853" s="176" t="str">
        <f t="shared" si="426"/>
        <v/>
      </c>
      <c r="L853" s="177" t="str">
        <f t="shared" si="427"/>
        <v/>
      </c>
      <c r="M853" s="178" t="str">
        <f t="shared" si="428"/>
        <v/>
      </c>
      <c r="N853" s="44" t="str" cm="1">
        <f t="array" ref="N853">IFERROR(IF(_xlfn.SINGLE(A:A)="","",IF(R853="Beer",SUM(LOOKUP(2,1/(Rates!$B$3:$B$5&lt;=W853)/(Rates!$C$3:$C$5&gt;=W853),Rates!$D$3:$D$5)*(X853/100)*W853),IF(R853="Refreshment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44" t="str">
        <f t="shared" si="429"/>
        <v/>
      </c>
      <c r="P853" s="13"/>
      <c r="Q853" s="179" t="str">
        <f t="shared" si="430"/>
        <v/>
      </c>
      <c r="R853" s="180" t="str">
        <f t="shared" si="431"/>
        <v/>
      </c>
      <c r="S853" s="13" t="str">
        <f>IF(A853="","",IF(R853="Refreshment Beverage",VLOOKUP(VALUE(Q853),Rates!G$15:L$19,2,0),VLOOKUP(VALUE(Q853),Rates!G$4:L$8,2,0)))</f>
        <v/>
      </c>
      <c r="T853" s="13" t="str">
        <f t="shared" si="432"/>
        <v/>
      </c>
      <c r="U853" s="181" t="str">
        <f t="shared" si="433"/>
        <v/>
      </c>
      <c r="V853" s="13" t="str">
        <f t="shared" si="434"/>
        <v/>
      </c>
      <c r="W853" s="13" t="str">
        <f t="shared" si="435"/>
        <v/>
      </c>
      <c r="X853" s="182" t="str">
        <f t="shared" si="436"/>
        <v/>
      </c>
      <c r="Y853" s="183" t="str">
        <f>IF(A:A="","",IF(R853="Refreshment Beverage",VLOOKUP(Q853,Rates!G$15:L$19,6,0)*W853,VLOOKUP(Q853,Rates!G$4:L$12,6,0)*W853))</f>
        <v/>
      </c>
      <c r="Z853" s="183" t="str">
        <f t="shared" si="437"/>
        <v/>
      </c>
      <c r="AA853" s="17">
        <f t="shared" si="425"/>
        <v>0</v>
      </c>
      <c r="AB853" s="177" t="str" cm="1">
        <f t="array" ref="AB853">IF(_xlfn.SINGLE(A:A)="","",IF(R853="Refreshment Beverage","",IF(AND(R853="Beer",Q853=0),SUM(LOOKUP(2,1/(Rates!$B$15:$B$18&lt;=W853)/(Rates!$C$15:$C$18&gt;=W853),Rates!$D$15:$D$18)*W853),VLOOKUP(VALUE(_xlfn.SINGLE(Q:Q)),Rates!A:B,2,0)*W853)))</f>
        <v/>
      </c>
      <c r="AC853" s="177" t="str" cm="1">
        <f t="array" ref="AC853">IF(_xlfn.SINGLE(A:A)="","",IF(R853="Refreshment Beverage","",IF(AND(R853="Beer",Q853=0),SUM(LOOKUP(2,1/(Rates!$B$15:$B$18&lt;=W853)/(Rates!$C$15:$C$18&gt;=W853),Rates!$E$15:$E$18)*W853),VLOOKUP(VALUE(_xlfn.SINGLE(Q:Q)),Rates!A:C,3,0)*W853)))</f>
        <v/>
      </c>
      <c r="AD853" s="168">
        <f>IFERROR(IF(OR(Q853=1,Q853=2,Q853=3,Q853=4),VLOOKUP(Q853,Rates!$A$31:$B$34,2,0)*W853,IF(V853=1,VLOOKUP(U853,'REB BEV MIN MKUP'!B:E,4,0),IF(V853&gt;1,VLOOKUP(VALUE(W853),'REB BEV MIN MKUP'!O:Q,3,0),0))),0)</f>
        <v>0</v>
      </c>
      <c r="AE853" s="177" t="str">
        <f t="shared" si="438"/>
        <v/>
      </c>
      <c r="AF853" s="13" t="str">
        <f t="shared" si="439"/>
        <v/>
      </c>
      <c r="AG853" s="177" t="str">
        <f t="shared" si="440"/>
        <v/>
      </c>
      <c r="AH853" s="184" t="str">
        <f t="shared" si="441"/>
        <v/>
      </c>
      <c r="AI853" s="184" t="str">
        <f>IF(AE:AE="","",IF(R853="Refreshment Beverage",AK853*(Rates!J$19/100),ROUND(SUM(AH853*(Rates!$J$8/100)),4)))</f>
        <v/>
      </c>
      <c r="AJ853" s="183" t="str">
        <f t="shared" si="442"/>
        <v/>
      </c>
      <c r="AK853" s="185" t="str">
        <f t="shared" si="443"/>
        <v/>
      </c>
      <c r="AL853" s="177" t="str">
        <f t="shared" si="444"/>
        <v/>
      </c>
      <c r="AM853" s="13" t="str">
        <f>IF(AS853="","",IF(R853="Refreshment Beverage",ROUND(AS853*Rates!K$19,4),ROUND(AO853*(VLOOKUP(VALUE(Q853),Rates!G$4:L$12,3,0)),4)))</f>
        <v/>
      </c>
      <c r="AN853" s="183" t="str">
        <f>IF(AS853="","",IF(R853="Refreshment Beverage",AS853*(Rates!J$19/100),MAX(AM853,AB853)))</f>
        <v/>
      </c>
      <c r="AO853" s="186" t="str">
        <f t="shared" si="445"/>
        <v/>
      </c>
      <c r="AP853" s="186" t="str">
        <f t="shared" si="446"/>
        <v/>
      </c>
      <c r="AQ853" s="186" t="str">
        <f>IF(AS853="","",IF(R853="Refreshment Beverage",ROUND(SUM(VLOOKUP(Q:Q,Rates!G$15:L$19,3,0)*(AS853-Y853-Z853-AA853)),4),ROUND(SUM(Rates!$K$8*AS853),4)))</f>
        <v/>
      </c>
      <c r="AR853" s="184" t="str">
        <f t="shared" si="447"/>
        <v/>
      </c>
      <c r="AS853" s="185" t="str">
        <f t="shared" si="448"/>
        <v/>
      </c>
      <c r="AT853" s="177" t="str">
        <f t="shared" si="449"/>
        <v/>
      </c>
      <c r="AU853" s="13" t="str">
        <f>IF(AX853="","",IF(R853="Refreshment Beverage",ROUND((BA853-Y853-Z853-AA853)*VLOOKUP(VALUE(Q853),Rates!G$15:L$19,3,0),4),ROUND(AW853*(VLOOKUP(VALUE(Q853),Rates!G:L,3,0)),4)))</f>
        <v/>
      </c>
      <c r="AV853" s="183" t="str">
        <f t="shared" si="450"/>
        <v/>
      </c>
      <c r="AW853" s="186" t="str">
        <f t="shared" si="451"/>
        <v/>
      </c>
      <c r="AX853" s="184" t="str">
        <f t="shared" si="452"/>
        <v/>
      </c>
      <c r="AY853" s="186" t="str">
        <f>IF(AX853="","",IF(R853="Refreshment Beverage",ROUND(SUM(AX853*Rates!K$19),4),ROUND(SUM(AX853*(Rates!J$8/100)),4)))</f>
        <v/>
      </c>
      <c r="AZ853" s="183" t="str">
        <f t="shared" si="453"/>
        <v/>
      </c>
      <c r="BA853" s="185" t="str">
        <f t="shared" si="454"/>
        <v/>
      </c>
      <c r="BD853" s="171"/>
      <c r="BE853" s="171"/>
      <c r="BF853" s="171"/>
      <c r="BG853" s="171"/>
    </row>
    <row r="854" spans="1:59" ht="15" customHeight="1" x14ac:dyDescent="0.3">
      <c r="A854" s="172"/>
      <c r="B854" s="172"/>
      <c r="C854" s="172"/>
      <c r="D854" s="173"/>
      <c r="E854" s="173"/>
      <c r="F854" s="173"/>
      <c r="G854" s="173"/>
      <c r="H854" s="173"/>
      <c r="I854" s="174"/>
      <c r="J854" s="175"/>
      <c r="K854" s="176" t="str">
        <f t="shared" si="426"/>
        <v/>
      </c>
      <c r="L854" s="177" t="str">
        <f t="shared" si="427"/>
        <v/>
      </c>
      <c r="M854" s="178" t="str">
        <f t="shared" si="428"/>
        <v/>
      </c>
      <c r="N854" s="44" t="str" cm="1">
        <f t="array" ref="N854">IFERROR(IF(_xlfn.SINGLE(A:A)="","",IF(R854="Beer",SUM(LOOKUP(2,1/(Rates!$B$3:$B$5&lt;=W854)/(Rates!$C$3:$C$5&gt;=W854),Rates!$D$3:$D$5)*(X854/100)*W854),IF(R854="Refreshment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44" t="str">
        <f t="shared" si="429"/>
        <v/>
      </c>
      <c r="P854" s="13"/>
      <c r="Q854" s="179" t="str">
        <f t="shared" si="430"/>
        <v/>
      </c>
      <c r="R854" s="180" t="str">
        <f t="shared" si="431"/>
        <v/>
      </c>
      <c r="S854" s="13" t="str">
        <f>IF(A854="","",IF(R854="Refreshment Beverage",VLOOKUP(VALUE(Q854),Rates!G$15:L$19,2,0),VLOOKUP(VALUE(Q854),Rates!G$4:L$8,2,0)))</f>
        <v/>
      </c>
      <c r="T854" s="13" t="str">
        <f t="shared" si="432"/>
        <v/>
      </c>
      <c r="U854" s="181" t="str">
        <f t="shared" si="433"/>
        <v/>
      </c>
      <c r="V854" s="13" t="str">
        <f t="shared" si="434"/>
        <v/>
      </c>
      <c r="W854" s="13" t="str">
        <f t="shared" si="435"/>
        <v/>
      </c>
      <c r="X854" s="182" t="str">
        <f t="shared" si="436"/>
        <v/>
      </c>
      <c r="Y854" s="183" t="str">
        <f>IF(A:A="","",IF(R854="Refreshment Beverage",VLOOKUP(Q854,Rates!G$15:L$19,6,0)*W854,VLOOKUP(Q854,Rates!G$4:L$12,6,0)*W854))</f>
        <v/>
      </c>
      <c r="Z854" s="183" t="str">
        <f t="shared" si="437"/>
        <v/>
      </c>
      <c r="AA854" s="17">
        <f t="shared" si="425"/>
        <v>0</v>
      </c>
      <c r="AB854" s="177" t="str" cm="1">
        <f t="array" ref="AB854">IF(_xlfn.SINGLE(A:A)="","",IF(R854="Refreshment Beverage","",IF(AND(R854="Beer",Q854=0),SUM(LOOKUP(2,1/(Rates!$B$15:$B$18&lt;=W854)/(Rates!$C$15:$C$18&gt;=W854),Rates!$D$15:$D$18)*W854),VLOOKUP(VALUE(_xlfn.SINGLE(Q:Q)),Rates!A:B,2,0)*W854)))</f>
        <v/>
      </c>
      <c r="AC854" s="177" t="str" cm="1">
        <f t="array" ref="AC854">IF(_xlfn.SINGLE(A:A)="","",IF(R854="Refreshment Beverage","",IF(AND(R854="Beer",Q854=0),SUM(LOOKUP(2,1/(Rates!$B$15:$B$18&lt;=W854)/(Rates!$C$15:$C$18&gt;=W854),Rates!$E$15:$E$18)*W854),VLOOKUP(VALUE(_xlfn.SINGLE(Q:Q)),Rates!A:C,3,0)*W854)))</f>
        <v/>
      </c>
      <c r="AD854" s="168">
        <f>IFERROR(IF(OR(Q854=1,Q854=2,Q854=3,Q854=4),VLOOKUP(Q854,Rates!$A$31:$B$34,2,0)*W854,IF(V854=1,VLOOKUP(U854,'REB BEV MIN MKUP'!B:E,4,0),IF(V854&gt;1,VLOOKUP(VALUE(W854),'REB BEV MIN MKUP'!O:Q,3,0),0))),0)</f>
        <v>0</v>
      </c>
      <c r="AE854" s="177" t="str">
        <f t="shared" si="438"/>
        <v/>
      </c>
      <c r="AF854" s="13" t="str">
        <f t="shared" si="439"/>
        <v/>
      </c>
      <c r="AG854" s="177" t="str">
        <f t="shared" si="440"/>
        <v/>
      </c>
      <c r="AH854" s="184" t="str">
        <f t="shared" si="441"/>
        <v/>
      </c>
      <c r="AI854" s="184" t="str">
        <f>IF(AE:AE="","",IF(R854="Refreshment Beverage",AK854*(Rates!J$19/100),ROUND(SUM(AH854*(Rates!$J$8/100)),4)))</f>
        <v/>
      </c>
      <c r="AJ854" s="183" t="str">
        <f t="shared" si="442"/>
        <v/>
      </c>
      <c r="AK854" s="185" t="str">
        <f t="shared" si="443"/>
        <v/>
      </c>
      <c r="AL854" s="177" t="str">
        <f t="shared" si="444"/>
        <v/>
      </c>
      <c r="AM854" s="13" t="str">
        <f>IF(AS854="","",IF(R854="Refreshment Beverage",ROUND(AS854*Rates!K$19,4),ROUND(AO854*(VLOOKUP(VALUE(Q854),Rates!G$4:L$12,3,0)),4)))</f>
        <v/>
      </c>
      <c r="AN854" s="183" t="str">
        <f>IF(AS854="","",IF(R854="Refreshment Beverage",AS854*(Rates!J$19/100),MAX(AM854,AB854)))</f>
        <v/>
      </c>
      <c r="AO854" s="186" t="str">
        <f t="shared" si="445"/>
        <v/>
      </c>
      <c r="AP854" s="186" t="str">
        <f t="shared" si="446"/>
        <v/>
      </c>
      <c r="AQ854" s="186" t="str">
        <f>IF(AS854="","",IF(R854="Refreshment Beverage",ROUND(SUM(VLOOKUP(Q:Q,Rates!G$15:L$19,3,0)*(AS854-Y854-Z854-AA854)),4),ROUND(SUM(Rates!$K$8*AS854),4)))</f>
        <v/>
      </c>
      <c r="AR854" s="184" t="str">
        <f t="shared" si="447"/>
        <v/>
      </c>
      <c r="AS854" s="185" t="str">
        <f t="shared" si="448"/>
        <v/>
      </c>
      <c r="AT854" s="177" t="str">
        <f t="shared" si="449"/>
        <v/>
      </c>
      <c r="AU854" s="13" t="str">
        <f>IF(AX854="","",IF(R854="Refreshment Beverage",ROUND((BA854-Y854-Z854-AA854)*VLOOKUP(VALUE(Q854),Rates!G$15:L$19,3,0),4),ROUND(AW854*(VLOOKUP(VALUE(Q854),Rates!G:L,3,0)),4)))</f>
        <v/>
      </c>
      <c r="AV854" s="183" t="str">
        <f t="shared" si="450"/>
        <v/>
      </c>
      <c r="AW854" s="186" t="str">
        <f t="shared" si="451"/>
        <v/>
      </c>
      <c r="AX854" s="184" t="str">
        <f t="shared" si="452"/>
        <v/>
      </c>
      <c r="AY854" s="186" t="str">
        <f>IF(AX854="","",IF(R854="Refreshment Beverage",ROUND(SUM(AX854*Rates!K$19),4),ROUND(SUM(AX854*(Rates!J$8/100)),4)))</f>
        <v/>
      </c>
      <c r="AZ854" s="183" t="str">
        <f t="shared" si="453"/>
        <v/>
      </c>
      <c r="BA854" s="185" t="str">
        <f t="shared" si="454"/>
        <v/>
      </c>
      <c r="BD854" s="171"/>
      <c r="BE854" s="171"/>
      <c r="BF854" s="171"/>
      <c r="BG854" s="171"/>
    </row>
    <row r="855" spans="1:59" ht="15" customHeight="1" x14ac:dyDescent="0.3">
      <c r="A855" s="172"/>
      <c r="B855" s="172"/>
      <c r="C855" s="172"/>
      <c r="D855" s="173"/>
      <c r="E855" s="173"/>
      <c r="F855" s="173"/>
      <c r="G855" s="173"/>
      <c r="H855" s="173"/>
      <c r="I855" s="174"/>
      <c r="J855" s="175"/>
      <c r="K855" s="176" t="str">
        <f t="shared" si="426"/>
        <v/>
      </c>
      <c r="L855" s="177" t="str">
        <f t="shared" si="427"/>
        <v/>
      </c>
      <c r="M855" s="178" t="str">
        <f t="shared" si="428"/>
        <v/>
      </c>
      <c r="N855" s="44" t="str" cm="1">
        <f t="array" ref="N855">IFERROR(IF(_xlfn.SINGLE(A:A)="","",IF(R855="Beer",SUM(LOOKUP(2,1/(Rates!$B$3:$B$5&lt;=W855)/(Rates!$C$3:$C$5&gt;=W855),Rates!$D$3:$D$5)*(X855/100)*W855),IF(R855="Refreshment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44" t="str">
        <f t="shared" si="429"/>
        <v/>
      </c>
      <c r="P855" s="13"/>
      <c r="Q855" s="179" t="str">
        <f t="shared" si="430"/>
        <v/>
      </c>
      <c r="R855" s="180" t="str">
        <f t="shared" si="431"/>
        <v/>
      </c>
      <c r="S855" s="13" t="str">
        <f>IF(A855="","",IF(R855="Refreshment Beverage",VLOOKUP(VALUE(Q855),Rates!G$15:L$19,2,0),VLOOKUP(VALUE(Q855),Rates!G$4:L$8,2,0)))</f>
        <v/>
      </c>
      <c r="T855" s="13" t="str">
        <f t="shared" si="432"/>
        <v/>
      </c>
      <c r="U855" s="181" t="str">
        <f t="shared" si="433"/>
        <v/>
      </c>
      <c r="V855" s="13" t="str">
        <f t="shared" si="434"/>
        <v/>
      </c>
      <c r="W855" s="13" t="str">
        <f t="shared" si="435"/>
        <v/>
      </c>
      <c r="X855" s="182" t="str">
        <f t="shared" si="436"/>
        <v/>
      </c>
      <c r="Y855" s="183" t="str">
        <f>IF(A:A="","",IF(R855="Refreshment Beverage",VLOOKUP(Q855,Rates!G$15:L$19,6,0)*W855,VLOOKUP(Q855,Rates!G$4:L$12,6,0)*W855))</f>
        <v/>
      </c>
      <c r="Z855" s="183" t="str">
        <f t="shared" si="437"/>
        <v/>
      </c>
      <c r="AA855" s="17">
        <f t="shared" si="425"/>
        <v>0</v>
      </c>
      <c r="AB855" s="177" t="str" cm="1">
        <f t="array" ref="AB855">IF(_xlfn.SINGLE(A:A)="","",IF(R855="Refreshment Beverage","",IF(AND(R855="Beer",Q855=0),SUM(LOOKUP(2,1/(Rates!$B$15:$B$18&lt;=W855)/(Rates!$C$15:$C$18&gt;=W855),Rates!$D$15:$D$18)*W855),VLOOKUP(VALUE(_xlfn.SINGLE(Q:Q)),Rates!A:B,2,0)*W855)))</f>
        <v/>
      </c>
      <c r="AC855" s="177" t="str" cm="1">
        <f t="array" ref="AC855">IF(_xlfn.SINGLE(A:A)="","",IF(R855="Refreshment Beverage","",IF(AND(R855="Beer",Q855=0),SUM(LOOKUP(2,1/(Rates!$B$15:$B$18&lt;=W855)/(Rates!$C$15:$C$18&gt;=W855),Rates!$E$15:$E$18)*W855),VLOOKUP(VALUE(_xlfn.SINGLE(Q:Q)),Rates!A:C,3,0)*W855)))</f>
        <v/>
      </c>
      <c r="AD855" s="168">
        <f>IFERROR(IF(OR(Q855=1,Q855=2,Q855=3,Q855=4),VLOOKUP(Q855,Rates!$A$31:$B$34,2,0)*W855,IF(V855=1,VLOOKUP(U855,'REB BEV MIN MKUP'!B:E,4,0),IF(V855&gt;1,VLOOKUP(VALUE(W855),'REB BEV MIN MKUP'!O:Q,3,0),0))),0)</f>
        <v>0</v>
      </c>
      <c r="AE855" s="177" t="str">
        <f t="shared" si="438"/>
        <v/>
      </c>
      <c r="AF855" s="13" t="str">
        <f t="shared" si="439"/>
        <v/>
      </c>
      <c r="AG855" s="177" t="str">
        <f t="shared" si="440"/>
        <v/>
      </c>
      <c r="AH855" s="184" t="str">
        <f t="shared" si="441"/>
        <v/>
      </c>
      <c r="AI855" s="184" t="str">
        <f>IF(AE:AE="","",IF(R855="Refreshment Beverage",AK855*(Rates!J$19/100),ROUND(SUM(AH855*(Rates!$J$8/100)),4)))</f>
        <v/>
      </c>
      <c r="AJ855" s="183" t="str">
        <f t="shared" si="442"/>
        <v/>
      </c>
      <c r="AK855" s="185" t="str">
        <f t="shared" si="443"/>
        <v/>
      </c>
      <c r="AL855" s="177" t="str">
        <f t="shared" si="444"/>
        <v/>
      </c>
      <c r="AM855" s="13" t="str">
        <f>IF(AS855="","",IF(R855="Refreshment Beverage",ROUND(AS855*Rates!K$19,4),ROUND(AO855*(VLOOKUP(VALUE(Q855),Rates!G$4:L$12,3,0)),4)))</f>
        <v/>
      </c>
      <c r="AN855" s="183" t="str">
        <f>IF(AS855="","",IF(R855="Refreshment Beverage",AS855*(Rates!J$19/100),MAX(AM855,AB855)))</f>
        <v/>
      </c>
      <c r="AO855" s="186" t="str">
        <f t="shared" si="445"/>
        <v/>
      </c>
      <c r="AP855" s="186" t="str">
        <f t="shared" si="446"/>
        <v/>
      </c>
      <c r="AQ855" s="186" t="str">
        <f>IF(AS855="","",IF(R855="Refreshment Beverage",ROUND(SUM(VLOOKUP(Q:Q,Rates!G$15:L$19,3,0)*(AS855-Y855-Z855-AA855)),4),ROUND(SUM(Rates!$K$8*AS855),4)))</f>
        <v/>
      </c>
      <c r="AR855" s="184" t="str">
        <f t="shared" si="447"/>
        <v/>
      </c>
      <c r="AS855" s="185" t="str">
        <f t="shared" si="448"/>
        <v/>
      </c>
      <c r="AT855" s="177" t="str">
        <f t="shared" si="449"/>
        <v/>
      </c>
      <c r="AU855" s="13" t="str">
        <f>IF(AX855="","",IF(R855="Refreshment Beverage",ROUND((BA855-Y855-Z855-AA855)*VLOOKUP(VALUE(Q855),Rates!G$15:L$19,3,0),4),ROUND(AW855*(VLOOKUP(VALUE(Q855),Rates!G:L,3,0)),4)))</f>
        <v/>
      </c>
      <c r="AV855" s="183" t="str">
        <f t="shared" si="450"/>
        <v/>
      </c>
      <c r="AW855" s="186" t="str">
        <f t="shared" si="451"/>
        <v/>
      </c>
      <c r="AX855" s="184" t="str">
        <f t="shared" si="452"/>
        <v/>
      </c>
      <c r="AY855" s="186" t="str">
        <f>IF(AX855="","",IF(R855="Refreshment Beverage",ROUND(SUM(AX855*Rates!K$19),4),ROUND(SUM(AX855*(Rates!J$8/100)),4)))</f>
        <v/>
      </c>
      <c r="AZ855" s="183" t="str">
        <f t="shared" si="453"/>
        <v/>
      </c>
      <c r="BA855" s="185" t="str">
        <f t="shared" si="454"/>
        <v/>
      </c>
      <c r="BD855" s="171"/>
      <c r="BE855" s="171"/>
      <c r="BF855" s="171"/>
      <c r="BG855" s="171"/>
    </row>
    <row r="856" spans="1:59" ht="15" customHeight="1" x14ac:dyDescent="0.3">
      <c r="A856" s="172"/>
      <c r="B856" s="172"/>
      <c r="C856" s="172"/>
      <c r="D856" s="173"/>
      <c r="E856" s="173"/>
      <c r="F856" s="173"/>
      <c r="G856" s="173"/>
      <c r="H856" s="173"/>
      <c r="I856" s="174"/>
      <c r="J856" s="175"/>
      <c r="K856" s="176" t="str">
        <f t="shared" si="426"/>
        <v/>
      </c>
      <c r="L856" s="177" t="str">
        <f t="shared" si="427"/>
        <v/>
      </c>
      <c r="M856" s="178" t="str">
        <f t="shared" si="428"/>
        <v/>
      </c>
      <c r="N856" s="44" t="str" cm="1">
        <f t="array" ref="N856">IFERROR(IF(_xlfn.SINGLE(A:A)="","",IF(R856="Beer",SUM(LOOKUP(2,1/(Rates!$B$3:$B$5&lt;=W856)/(Rates!$C$3:$C$5&gt;=W856),Rates!$D$3:$D$5)*(X856/100)*W856),IF(R856="Refreshment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44" t="str">
        <f t="shared" si="429"/>
        <v/>
      </c>
      <c r="P856" s="13"/>
      <c r="Q856" s="179" t="str">
        <f t="shared" si="430"/>
        <v/>
      </c>
      <c r="R856" s="180" t="str">
        <f t="shared" si="431"/>
        <v/>
      </c>
      <c r="S856" s="13" t="str">
        <f>IF(A856="","",IF(R856="Refreshment Beverage",VLOOKUP(VALUE(Q856),Rates!G$15:L$19,2,0),VLOOKUP(VALUE(Q856),Rates!G$4:L$8,2,0)))</f>
        <v/>
      </c>
      <c r="T856" s="13" t="str">
        <f t="shared" si="432"/>
        <v/>
      </c>
      <c r="U856" s="181" t="str">
        <f t="shared" si="433"/>
        <v/>
      </c>
      <c r="V856" s="13" t="str">
        <f t="shared" si="434"/>
        <v/>
      </c>
      <c r="W856" s="13" t="str">
        <f t="shared" si="435"/>
        <v/>
      </c>
      <c r="X856" s="182" t="str">
        <f t="shared" si="436"/>
        <v/>
      </c>
      <c r="Y856" s="183" t="str">
        <f>IF(A:A="","",IF(R856="Refreshment Beverage",VLOOKUP(Q856,Rates!G$15:L$19,6,0)*W856,VLOOKUP(Q856,Rates!G$4:L$12,6,0)*W856))</f>
        <v/>
      </c>
      <c r="Z856" s="183" t="str">
        <f t="shared" si="437"/>
        <v/>
      </c>
      <c r="AA856" s="17">
        <f t="shared" si="425"/>
        <v>0</v>
      </c>
      <c r="AB856" s="177" t="str" cm="1">
        <f t="array" ref="AB856">IF(_xlfn.SINGLE(A:A)="","",IF(R856="Refreshment Beverage","",IF(AND(R856="Beer",Q856=0),SUM(LOOKUP(2,1/(Rates!$B$15:$B$18&lt;=W856)/(Rates!$C$15:$C$18&gt;=W856),Rates!$D$15:$D$18)*W856),VLOOKUP(VALUE(_xlfn.SINGLE(Q:Q)),Rates!A:B,2,0)*W856)))</f>
        <v/>
      </c>
      <c r="AC856" s="177" t="str" cm="1">
        <f t="array" ref="AC856">IF(_xlfn.SINGLE(A:A)="","",IF(R856="Refreshment Beverage","",IF(AND(R856="Beer",Q856=0),SUM(LOOKUP(2,1/(Rates!$B$15:$B$18&lt;=W856)/(Rates!$C$15:$C$18&gt;=W856),Rates!$E$15:$E$18)*W856),VLOOKUP(VALUE(_xlfn.SINGLE(Q:Q)),Rates!A:C,3,0)*W856)))</f>
        <v/>
      </c>
      <c r="AD856" s="168">
        <f>IFERROR(IF(OR(Q856=1,Q856=2,Q856=3,Q856=4),VLOOKUP(Q856,Rates!$A$31:$B$34,2,0)*W856,IF(V856=1,VLOOKUP(U856,'REB BEV MIN MKUP'!B:E,4,0),IF(V856&gt;1,VLOOKUP(VALUE(W856),'REB BEV MIN MKUP'!O:Q,3,0),0))),0)</f>
        <v>0</v>
      </c>
      <c r="AE856" s="177" t="str">
        <f t="shared" si="438"/>
        <v/>
      </c>
      <c r="AF856" s="13" t="str">
        <f t="shared" si="439"/>
        <v/>
      </c>
      <c r="AG856" s="177" t="str">
        <f t="shared" si="440"/>
        <v/>
      </c>
      <c r="AH856" s="184" t="str">
        <f t="shared" si="441"/>
        <v/>
      </c>
      <c r="AI856" s="184" t="str">
        <f>IF(AE:AE="","",IF(R856="Refreshment Beverage",AK856*(Rates!J$19/100),ROUND(SUM(AH856*(Rates!$J$8/100)),4)))</f>
        <v/>
      </c>
      <c r="AJ856" s="183" t="str">
        <f t="shared" si="442"/>
        <v/>
      </c>
      <c r="AK856" s="185" t="str">
        <f t="shared" si="443"/>
        <v/>
      </c>
      <c r="AL856" s="177" t="str">
        <f t="shared" si="444"/>
        <v/>
      </c>
      <c r="AM856" s="13" t="str">
        <f>IF(AS856="","",IF(R856="Refreshment Beverage",ROUND(AS856*Rates!K$19,4),ROUND(AO856*(VLOOKUP(VALUE(Q856),Rates!G$4:L$12,3,0)),4)))</f>
        <v/>
      </c>
      <c r="AN856" s="183" t="str">
        <f>IF(AS856="","",IF(R856="Refreshment Beverage",AS856*(Rates!J$19/100),MAX(AM856,AB856)))</f>
        <v/>
      </c>
      <c r="AO856" s="186" t="str">
        <f t="shared" si="445"/>
        <v/>
      </c>
      <c r="AP856" s="186" t="str">
        <f t="shared" si="446"/>
        <v/>
      </c>
      <c r="AQ856" s="186" t="str">
        <f>IF(AS856="","",IF(R856="Refreshment Beverage",ROUND(SUM(VLOOKUP(Q:Q,Rates!G$15:L$19,3,0)*(AS856-Y856-Z856-AA856)),4),ROUND(SUM(Rates!$K$8*AS856),4)))</f>
        <v/>
      </c>
      <c r="AR856" s="184" t="str">
        <f t="shared" si="447"/>
        <v/>
      </c>
      <c r="AS856" s="185" t="str">
        <f t="shared" si="448"/>
        <v/>
      </c>
      <c r="AT856" s="177" t="str">
        <f t="shared" si="449"/>
        <v/>
      </c>
      <c r="AU856" s="13" t="str">
        <f>IF(AX856="","",IF(R856="Refreshment Beverage",ROUND((BA856-Y856-Z856-AA856)*VLOOKUP(VALUE(Q856),Rates!G$15:L$19,3,0),4),ROUND(AW856*(VLOOKUP(VALUE(Q856),Rates!G:L,3,0)),4)))</f>
        <v/>
      </c>
      <c r="AV856" s="183" t="str">
        <f t="shared" si="450"/>
        <v/>
      </c>
      <c r="AW856" s="186" t="str">
        <f t="shared" si="451"/>
        <v/>
      </c>
      <c r="AX856" s="184" t="str">
        <f t="shared" si="452"/>
        <v/>
      </c>
      <c r="AY856" s="186" t="str">
        <f>IF(AX856="","",IF(R856="Refreshment Beverage",ROUND(SUM(AX856*Rates!K$19),4),ROUND(SUM(AX856*(Rates!J$8/100)),4)))</f>
        <v/>
      </c>
      <c r="AZ856" s="183" t="str">
        <f t="shared" si="453"/>
        <v/>
      </c>
      <c r="BA856" s="185" t="str">
        <f t="shared" si="454"/>
        <v/>
      </c>
      <c r="BD856" s="171"/>
      <c r="BE856" s="171"/>
      <c r="BF856" s="171"/>
      <c r="BG856" s="171"/>
    </row>
    <row r="857" spans="1:59" ht="15" customHeight="1" x14ac:dyDescent="0.3">
      <c r="A857" s="172"/>
      <c r="B857" s="172"/>
      <c r="C857" s="172"/>
      <c r="D857" s="173"/>
      <c r="E857" s="173"/>
      <c r="F857" s="173"/>
      <c r="G857" s="173"/>
      <c r="H857" s="173"/>
      <c r="I857" s="174"/>
      <c r="J857" s="175"/>
      <c r="K857" s="176" t="str">
        <f t="shared" si="426"/>
        <v/>
      </c>
      <c r="L857" s="177" t="str">
        <f t="shared" si="427"/>
        <v/>
      </c>
      <c r="M857" s="178" t="str">
        <f t="shared" si="428"/>
        <v/>
      </c>
      <c r="N857" s="44" t="str" cm="1">
        <f t="array" ref="N857">IFERROR(IF(_xlfn.SINGLE(A:A)="","",IF(R857="Beer",SUM(LOOKUP(2,1/(Rates!$B$3:$B$5&lt;=W857)/(Rates!$C$3:$C$5&gt;=W857),Rates!$D$3:$D$5)*(X857/100)*W857),IF(R857="Refreshment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44" t="str">
        <f t="shared" si="429"/>
        <v/>
      </c>
      <c r="P857" s="13"/>
      <c r="Q857" s="179" t="str">
        <f t="shared" si="430"/>
        <v/>
      </c>
      <c r="R857" s="180" t="str">
        <f t="shared" si="431"/>
        <v/>
      </c>
      <c r="S857" s="13" t="str">
        <f>IF(A857="","",IF(R857="Refreshment Beverage",VLOOKUP(VALUE(Q857),Rates!G$15:L$19,2,0),VLOOKUP(VALUE(Q857),Rates!G$4:L$8,2,0)))</f>
        <v/>
      </c>
      <c r="T857" s="13" t="str">
        <f t="shared" si="432"/>
        <v/>
      </c>
      <c r="U857" s="181" t="str">
        <f t="shared" si="433"/>
        <v/>
      </c>
      <c r="V857" s="13" t="str">
        <f t="shared" si="434"/>
        <v/>
      </c>
      <c r="W857" s="13" t="str">
        <f t="shared" si="435"/>
        <v/>
      </c>
      <c r="X857" s="182" t="str">
        <f t="shared" si="436"/>
        <v/>
      </c>
      <c r="Y857" s="183" t="str">
        <f>IF(A:A="","",IF(R857="Refreshment Beverage",VLOOKUP(Q857,Rates!G$15:L$19,6,0)*W857,VLOOKUP(Q857,Rates!G$4:L$12,6,0)*W857))</f>
        <v/>
      </c>
      <c r="Z857" s="183" t="str">
        <f t="shared" si="437"/>
        <v/>
      </c>
      <c r="AA857" s="17">
        <f t="shared" si="425"/>
        <v>0</v>
      </c>
      <c r="AB857" s="177" t="str" cm="1">
        <f t="array" ref="AB857">IF(_xlfn.SINGLE(A:A)="","",IF(R857="Refreshment Beverage","",IF(AND(R857="Beer",Q857=0),SUM(LOOKUP(2,1/(Rates!$B$15:$B$18&lt;=W857)/(Rates!$C$15:$C$18&gt;=W857),Rates!$D$15:$D$18)*W857),VLOOKUP(VALUE(_xlfn.SINGLE(Q:Q)),Rates!A:B,2,0)*W857)))</f>
        <v/>
      </c>
      <c r="AC857" s="177" t="str" cm="1">
        <f t="array" ref="AC857">IF(_xlfn.SINGLE(A:A)="","",IF(R857="Refreshment Beverage","",IF(AND(R857="Beer",Q857=0),SUM(LOOKUP(2,1/(Rates!$B$15:$B$18&lt;=W857)/(Rates!$C$15:$C$18&gt;=W857),Rates!$E$15:$E$18)*W857),VLOOKUP(VALUE(_xlfn.SINGLE(Q:Q)),Rates!A:C,3,0)*W857)))</f>
        <v/>
      </c>
      <c r="AD857" s="168">
        <f>IFERROR(IF(OR(Q857=1,Q857=2,Q857=3,Q857=4),VLOOKUP(Q857,Rates!$A$31:$B$34,2,0)*W857,IF(V857=1,VLOOKUP(U857,'REB BEV MIN MKUP'!B:E,4,0),IF(V857&gt;1,VLOOKUP(VALUE(W857),'REB BEV MIN MKUP'!O:Q,3,0),0))),0)</f>
        <v>0</v>
      </c>
      <c r="AE857" s="177" t="str">
        <f t="shared" si="438"/>
        <v/>
      </c>
      <c r="AF857" s="13" t="str">
        <f t="shared" si="439"/>
        <v/>
      </c>
      <c r="AG857" s="177" t="str">
        <f t="shared" si="440"/>
        <v/>
      </c>
      <c r="AH857" s="184" t="str">
        <f t="shared" si="441"/>
        <v/>
      </c>
      <c r="AI857" s="184" t="str">
        <f>IF(AE:AE="","",IF(R857="Refreshment Beverage",AK857*(Rates!J$19/100),ROUND(SUM(AH857*(Rates!$J$8/100)),4)))</f>
        <v/>
      </c>
      <c r="AJ857" s="183" t="str">
        <f t="shared" si="442"/>
        <v/>
      </c>
      <c r="AK857" s="185" t="str">
        <f t="shared" si="443"/>
        <v/>
      </c>
      <c r="AL857" s="177" t="str">
        <f t="shared" si="444"/>
        <v/>
      </c>
      <c r="AM857" s="13" t="str">
        <f>IF(AS857="","",IF(R857="Refreshment Beverage",ROUND(AS857*Rates!K$19,4),ROUND(AO857*(VLOOKUP(VALUE(Q857),Rates!G$4:L$12,3,0)),4)))</f>
        <v/>
      </c>
      <c r="AN857" s="183" t="str">
        <f>IF(AS857="","",IF(R857="Refreshment Beverage",AS857*(Rates!J$19/100),MAX(AM857,AB857)))</f>
        <v/>
      </c>
      <c r="AO857" s="186" t="str">
        <f t="shared" si="445"/>
        <v/>
      </c>
      <c r="AP857" s="186" t="str">
        <f t="shared" si="446"/>
        <v/>
      </c>
      <c r="AQ857" s="186" t="str">
        <f>IF(AS857="","",IF(R857="Refreshment Beverage",ROUND(SUM(VLOOKUP(Q:Q,Rates!G$15:L$19,3,0)*(AS857-Y857-Z857-AA857)),4),ROUND(SUM(Rates!$K$8*AS857),4)))</f>
        <v/>
      </c>
      <c r="AR857" s="184" t="str">
        <f t="shared" si="447"/>
        <v/>
      </c>
      <c r="AS857" s="185" t="str">
        <f t="shared" si="448"/>
        <v/>
      </c>
      <c r="AT857" s="177" t="str">
        <f t="shared" si="449"/>
        <v/>
      </c>
      <c r="AU857" s="13" t="str">
        <f>IF(AX857="","",IF(R857="Refreshment Beverage",ROUND((BA857-Y857-Z857-AA857)*VLOOKUP(VALUE(Q857),Rates!G$15:L$19,3,0),4),ROUND(AW857*(VLOOKUP(VALUE(Q857),Rates!G:L,3,0)),4)))</f>
        <v/>
      </c>
      <c r="AV857" s="183" t="str">
        <f t="shared" si="450"/>
        <v/>
      </c>
      <c r="AW857" s="186" t="str">
        <f t="shared" si="451"/>
        <v/>
      </c>
      <c r="AX857" s="184" t="str">
        <f t="shared" si="452"/>
        <v/>
      </c>
      <c r="AY857" s="186" t="str">
        <f>IF(AX857="","",IF(R857="Refreshment Beverage",ROUND(SUM(AX857*Rates!K$19),4),ROUND(SUM(AX857*(Rates!J$8/100)),4)))</f>
        <v/>
      </c>
      <c r="AZ857" s="183" t="str">
        <f t="shared" si="453"/>
        <v/>
      </c>
      <c r="BA857" s="185" t="str">
        <f t="shared" si="454"/>
        <v/>
      </c>
      <c r="BD857" s="171"/>
      <c r="BE857" s="171"/>
      <c r="BF857" s="171"/>
      <c r="BG857" s="171"/>
    </row>
    <row r="858" spans="1:59" ht="15" customHeight="1" x14ac:dyDescent="0.3">
      <c r="A858" s="172"/>
      <c r="B858" s="172"/>
      <c r="C858" s="172"/>
      <c r="D858" s="173"/>
      <c r="E858" s="173"/>
      <c r="F858" s="173"/>
      <c r="G858" s="173"/>
      <c r="H858" s="173"/>
      <c r="I858" s="174"/>
      <c r="J858" s="175"/>
      <c r="K858" s="176" t="str">
        <f t="shared" si="426"/>
        <v/>
      </c>
      <c r="L858" s="177" t="str">
        <f t="shared" si="427"/>
        <v/>
      </c>
      <c r="M858" s="178" t="str">
        <f t="shared" si="428"/>
        <v/>
      </c>
      <c r="N858" s="44" t="str" cm="1">
        <f t="array" ref="N858">IFERROR(IF(_xlfn.SINGLE(A:A)="","",IF(R858="Beer",SUM(LOOKUP(2,1/(Rates!$B$3:$B$5&lt;=W858)/(Rates!$C$3:$C$5&gt;=W858),Rates!$D$3:$D$5)*(X858/100)*W858),IF(R858="Refreshment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44" t="str">
        <f t="shared" si="429"/>
        <v/>
      </c>
      <c r="P858" s="13"/>
      <c r="Q858" s="179" t="str">
        <f t="shared" si="430"/>
        <v/>
      </c>
      <c r="R858" s="180" t="str">
        <f t="shared" si="431"/>
        <v/>
      </c>
      <c r="S858" s="13" t="str">
        <f>IF(A858="","",IF(R858="Refreshment Beverage",VLOOKUP(VALUE(Q858),Rates!G$15:L$19,2,0),VLOOKUP(VALUE(Q858),Rates!G$4:L$8,2,0)))</f>
        <v/>
      </c>
      <c r="T858" s="13" t="str">
        <f t="shared" si="432"/>
        <v/>
      </c>
      <c r="U858" s="181" t="str">
        <f t="shared" si="433"/>
        <v/>
      </c>
      <c r="V858" s="13" t="str">
        <f t="shared" si="434"/>
        <v/>
      </c>
      <c r="W858" s="13" t="str">
        <f t="shared" si="435"/>
        <v/>
      </c>
      <c r="X858" s="182" t="str">
        <f t="shared" si="436"/>
        <v/>
      </c>
      <c r="Y858" s="183" t="str">
        <f>IF(A:A="","",IF(R858="Refreshment Beverage",VLOOKUP(Q858,Rates!G$15:L$19,6,0)*W858,VLOOKUP(Q858,Rates!G$4:L$12,6,0)*W858))</f>
        <v/>
      </c>
      <c r="Z858" s="183" t="str">
        <f t="shared" si="437"/>
        <v/>
      </c>
      <c r="AA858" s="17">
        <f t="shared" si="425"/>
        <v>0</v>
      </c>
      <c r="AB858" s="177" t="str" cm="1">
        <f t="array" ref="AB858">IF(_xlfn.SINGLE(A:A)="","",IF(R858="Refreshment Beverage","",IF(AND(R858="Beer",Q858=0),SUM(LOOKUP(2,1/(Rates!$B$15:$B$18&lt;=W858)/(Rates!$C$15:$C$18&gt;=W858),Rates!$D$15:$D$18)*W858),VLOOKUP(VALUE(_xlfn.SINGLE(Q:Q)),Rates!A:B,2,0)*W858)))</f>
        <v/>
      </c>
      <c r="AC858" s="177" t="str" cm="1">
        <f t="array" ref="AC858">IF(_xlfn.SINGLE(A:A)="","",IF(R858="Refreshment Beverage","",IF(AND(R858="Beer",Q858=0),SUM(LOOKUP(2,1/(Rates!$B$15:$B$18&lt;=W858)/(Rates!$C$15:$C$18&gt;=W858),Rates!$E$15:$E$18)*W858),VLOOKUP(VALUE(_xlfn.SINGLE(Q:Q)),Rates!A:C,3,0)*W858)))</f>
        <v/>
      </c>
      <c r="AD858" s="168">
        <f>IFERROR(IF(OR(Q858=1,Q858=2,Q858=3,Q858=4),VLOOKUP(Q858,Rates!$A$31:$B$34,2,0)*W858,IF(V858=1,VLOOKUP(U858,'REB BEV MIN MKUP'!B:E,4,0),IF(V858&gt;1,VLOOKUP(VALUE(W858),'REB BEV MIN MKUP'!O:Q,3,0),0))),0)</f>
        <v>0</v>
      </c>
      <c r="AE858" s="177" t="str">
        <f t="shared" si="438"/>
        <v/>
      </c>
      <c r="AF858" s="13" t="str">
        <f t="shared" si="439"/>
        <v/>
      </c>
      <c r="AG858" s="177" t="str">
        <f t="shared" si="440"/>
        <v/>
      </c>
      <c r="AH858" s="184" t="str">
        <f t="shared" si="441"/>
        <v/>
      </c>
      <c r="AI858" s="184" t="str">
        <f>IF(AE:AE="","",IF(R858="Refreshment Beverage",AK858*(Rates!J$19/100),ROUND(SUM(AH858*(Rates!$J$8/100)),4)))</f>
        <v/>
      </c>
      <c r="AJ858" s="183" t="str">
        <f t="shared" si="442"/>
        <v/>
      </c>
      <c r="AK858" s="185" t="str">
        <f t="shared" si="443"/>
        <v/>
      </c>
      <c r="AL858" s="177" t="str">
        <f t="shared" si="444"/>
        <v/>
      </c>
      <c r="AM858" s="13" t="str">
        <f>IF(AS858="","",IF(R858="Refreshment Beverage",ROUND(AS858*Rates!K$19,4),ROUND(AO858*(VLOOKUP(VALUE(Q858),Rates!G$4:L$12,3,0)),4)))</f>
        <v/>
      </c>
      <c r="AN858" s="183" t="str">
        <f>IF(AS858="","",IF(R858="Refreshment Beverage",AS858*(Rates!J$19/100),MAX(AM858,AB858)))</f>
        <v/>
      </c>
      <c r="AO858" s="186" t="str">
        <f t="shared" si="445"/>
        <v/>
      </c>
      <c r="AP858" s="186" t="str">
        <f t="shared" si="446"/>
        <v/>
      </c>
      <c r="AQ858" s="186" t="str">
        <f>IF(AS858="","",IF(R858="Refreshment Beverage",ROUND(SUM(VLOOKUP(Q:Q,Rates!G$15:L$19,3,0)*(AS858-Y858-Z858-AA858)),4),ROUND(SUM(Rates!$K$8*AS858),4)))</f>
        <v/>
      </c>
      <c r="AR858" s="184" t="str">
        <f t="shared" si="447"/>
        <v/>
      </c>
      <c r="AS858" s="185" t="str">
        <f t="shared" si="448"/>
        <v/>
      </c>
      <c r="AT858" s="177" t="str">
        <f t="shared" si="449"/>
        <v/>
      </c>
      <c r="AU858" s="13" t="str">
        <f>IF(AX858="","",IF(R858="Refreshment Beverage",ROUND((BA858-Y858-Z858-AA858)*VLOOKUP(VALUE(Q858),Rates!G$15:L$19,3,0),4),ROUND(AW858*(VLOOKUP(VALUE(Q858),Rates!G:L,3,0)),4)))</f>
        <v/>
      </c>
      <c r="AV858" s="183" t="str">
        <f t="shared" si="450"/>
        <v/>
      </c>
      <c r="AW858" s="186" t="str">
        <f t="shared" si="451"/>
        <v/>
      </c>
      <c r="AX858" s="184" t="str">
        <f t="shared" si="452"/>
        <v/>
      </c>
      <c r="AY858" s="186" t="str">
        <f>IF(AX858="","",IF(R858="Refreshment Beverage",ROUND(SUM(AX858*Rates!K$19),4),ROUND(SUM(AX858*(Rates!J$8/100)),4)))</f>
        <v/>
      </c>
      <c r="AZ858" s="183" t="str">
        <f t="shared" si="453"/>
        <v/>
      </c>
      <c r="BA858" s="185" t="str">
        <f t="shared" si="454"/>
        <v/>
      </c>
      <c r="BD858" s="171"/>
      <c r="BE858" s="171"/>
      <c r="BF858" s="171"/>
      <c r="BG858" s="171"/>
    </row>
    <row r="859" spans="1:59" ht="15" customHeight="1" x14ac:dyDescent="0.3">
      <c r="A859" s="172"/>
      <c r="B859" s="172"/>
      <c r="C859" s="172"/>
      <c r="D859" s="173"/>
      <c r="E859" s="173"/>
      <c r="F859" s="173"/>
      <c r="G859" s="173"/>
      <c r="H859" s="173"/>
      <c r="I859" s="174"/>
      <c r="J859" s="175"/>
      <c r="K859" s="176" t="str">
        <f t="shared" si="426"/>
        <v/>
      </c>
      <c r="L859" s="177" t="str">
        <f t="shared" si="427"/>
        <v/>
      </c>
      <c r="M859" s="178" t="str">
        <f t="shared" si="428"/>
        <v/>
      </c>
      <c r="N859" s="44" t="str" cm="1">
        <f t="array" ref="N859">IFERROR(IF(_xlfn.SINGLE(A:A)="","",IF(R859="Beer",SUM(LOOKUP(2,1/(Rates!$B$3:$B$5&lt;=W859)/(Rates!$C$3:$C$5&gt;=W859),Rates!$D$3:$D$5)*(X859/100)*W859),IF(R859="Refreshment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44" t="str">
        <f t="shared" si="429"/>
        <v/>
      </c>
      <c r="P859" s="13"/>
      <c r="Q859" s="179" t="str">
        <f t="shared" si="430"/>
        <v/>
      </c>
      <c r="R859" s="180" t="str">
        <f t="shared" si="431"/>
        <v/>
      </c>
      <c r="S859" s="13" t="str">
        <f>IF(A859="","",IF(R859="Refreshment Beverage",VLOOKUP(VALUE(Q859),Rates!G$15:L$19,2,0),VLOOKUP(VALUE(Q859),Rates!G$4:L$8,2,0)))</f>
        <v/>
      </c>
      <c r="T859" s="13" t="str">
        <f t="shared" si="432"/>
        <v/>
      </c>
      <c r="U859" s="181" t="str">
        <f t="shared" si="433"/>
        <v/>
      </c>
      <c r="V859" s="13" t="str">
        <f t="shared" si="434"/>
        <v/>
      </c>
      <c r="W859" s="13" t="str">
        <f t="shared" si="435"/>
        <v/>
      </c>
      <c r="X859" s="182" t="str">
        <f t="shared" si="436"/>
        <v/>
      </c>
      <c r="Y859" s="183" t="str">
        <f>IF(A:A="","",IF(R859="Refreshment Beverage",VLOOKUP(Q859,Rates!G$15:L$19,6,0)*W859,VLOOKUP(Q859,Rates!G$4:L$12,6,0)*W859))</f>
        <v/>
      </c>
      <c r="Z859" s="183" t="str">
        <f t="shared" si="437"/>
        <v/>
      </c>
      <c r="AA859" s="17">
        <f t="shared" si="425"/>
        <v>0</v>
      </c>
      <c r="AB859" s="177" t="str" cm="1">
        <f t="array" ref="AB859">IF(_xlfn.SINGLE(A:A)="","",IF(R859="Refreshment Beverage","",IF(AND(R859="Beer",Q859=0),SUM(LOOKUP(2,1/(Rates!$B$15:$B$18&lt;=W859)/(Rates!$C$15:$C$18&gt;=W859),Rates!$D$15:$D$18)*W859),VLOOKUP(VALUE(_xlfn.SINGLE(Q:Q)),Rates!A:B,2,0)*W859)))</f>
        <v/>
      </c>
      <c r="AC859" s="177" t="str" cm="1">
        <f t="array" ref="AC859">IF(_xlfn.SINGLE(A:A)="","",IF(R859="Refreshment Beverage","",IF(AND(R859="Beer",Q859=0),SUM(LOOKUP(2,1/(Rates!$B$15:$B$18&lt;=W859)/(Rates!$C$15:$C$18&gt;=W859),Rates!$E$15:$E$18)*W859),VLOOKUP(VALUE(_xlfn.SINGLE(Q:Q)),Rates!A:C,3,0)*W859)))</f>
        <v/>
      </c>
      <c r="AD859" s="168">
        <f>IFERROR(IF(OR(Q859=1,Q859=2,Q859=3,Q859=4),VLOOKUP(Q859,Rates!$A$31:$B$34,2,0)*W859,IF(V859=1,VLOOKUP(U859,'REB BEV MIN MKUP'!B:E,4,0),IF(V859&gt;1,VLOOKUP(VALUE(W859),'REB BEV MIN MKUP'!O:Q,3,0),0))),0)</f>
        <v>0</v>
      </c>
      <c r="AE859" s="177" t="str">
        <f t="shared" si="438"/>
        <v/>
      </c>
      <c r="AF859" s="13" t="str">
        <f t="shared" si="439"/>
        <v/>
      </c>
      <c r="AG859" s="177" t="str">
        <f t="shared" si="440"/>
        <v/>
      </c>
      <c r="AH859" s="184" t="str">
        <f t="shared" si="441"/>
        <v/>
      </c>
      <c r="AI859" s="184" t="str">
        <f>IF(AE:AE="","",IF(R859="Refreshment Beverage",AK859*(Rates!J$19/100),ROUND(SUM(AH859*(Rates!$J$8/100)),4)))</f>
        <v/>
      </c>
      <c r="AJ859" s="183" t="str">
        <f t="shared" si="442"/>
        <v/>
      </c>
      <c r="AK859" s="185" t="str">
        <f t="shared" si="443"/>
        <v/>
      </c>
      <c r="AL859" s="177" t="str">
        <f t="shared" si="444"/>
        <v/>
      </c>
      <c r="AM859" s="13" t="str">
        <f>IF(AS859="","",IF(R859="Refreshment Beverage",ROUND(AS859*Rates!K$19,4),ROUND(AO859*(VLOOKUP(VALUE(Q859),Rates!G$4:L$12,3,0)),4)))</f>
        <v/>
      </c>
      <c r="AN859" s="183" t="str">
        <f>IF(AS859="","",IF(R859="Refreshment Beverage",AS859*(Rates!J$19/100),MAX(AM859,AB859)))</f>
        <v/>
      </c>
      <c r="AO859" s="186" t="str">
        <f t="shared" si="445"/>
        <v/>
      </c>
      <c r="AP859" s="186" t="str">
        <f t="shared" si="446"/>
        <v/>
      </c>
      <c r="AQ859" s="186" t="str">
        <f>IF(AS859="","",IF(R859="Refreshment Beverage",ROUND(SUM(VLOOKUP(Q:Q,Rates!G$15:L$19,3,0)*(AS859-Y859-Z859-AA859)),4),ROUND(SUM(Rates!$K$8*AS859),4)))</f>
        <v/>
      </c>
      <c r="AR859" s="184" t="str">
        <f t="shared" si="447"/>
        <v/>
      </c>
      <c r="AS859" s="185" t="str">
        <f t="shared" si="448"/>
        <v/>
      </c>
      <c r="AT859" s="177" t="str">
        <f t="shared" si="449"/>
        <v/>
      </c>
      <c r="AU859" s="13" t="str">
        <f>IF(AX859="","",IF(R859="Refreshment Beverage",ROUND((BA859-Y859-Z859-AA859)*VLOOKUP(VALUE(Q859),Rates!G$15:L$19,3,0),4),ROUND(AW859*(VLOOKUP(VALUE(Q859),Rates!G:L,3,0)),4)))</f>
        <v/>
      </c>
      <c r="AV859" s="183" t="str">
        <f t="shared" si="450"/>
        <v/>
      </c>
      <c r="AW859" s="186" t="str">
        <f t="shared" si="451"/>
        <v/>
      </c>
      <c r="AX859" s="184" t="str">
        <f t="shared" si="452"/>
        <v/>
      </c>
      <c r="AY859" s="186" t="str">
        <f>IF(AX859="","",IF(R859="Refreshment Beverage",ROUND(SUM(AX859*Rates!K$19),4),ROUND(SUM(AX859*(Rates!J$8/100)),4)))</f>
        <v/>
      </c>
      <c r="AZ859" s="183" t="str">
        <f t="shared" si="453"/>
        <v/>
      </c>
      <c r="BA859" s="185" t="str">
        <f t="shared" si="454"/>
        <v/>
      </c>
      <c r="BD859" s="171"/>
      <c r="BE859" s="171"/>
      <c r="BF859" s="171"/>
      <c r="BG859" s="171"/>
    </row>
    <row r="860" spans="1:59" ht="15" customHeight="1" x14ac:dyDescent="0.3">
      <c r="A860" s="172"/>
      <c r="B860" s="172"/>
      <c r="C860" s="172"/>
      <c r="D860" s="173"/>
      <c r="E860" s="173"/>
      <c r="F860" s="173"/>
      <c r="G860" s="173"/>
      <c r="H860" s="173"/>
      <c r="I860" s="174"/>
      <c r="J860" s="175"/>
      <c r="K860" s="176" t="str">
        <f t="shared" si="426"/>
        <v/>
      </c>
      <c r="L860" s="177" t="str">
        <f t="shared" si="427"/>
        <v/>
      </c>
      <c r="M860" s="178" t="str">
        <f t="shared" si="428"/>
        <v/>
      </c>
      <c r="N860" s="44" t="str" cm="1">
        <f t="array" ref="N860">IFERROR(IF(_xlfn.SINGLE(A:A)="","",IF(R860="Beer",SUM(LOOKUP(2,1/(Rates!$B$3:$B$5&lt;=W860)/(Rates!$C$3:$C$5&gt;=W860),Rates!$D$3:$D$5)*(X860/100)*W860),IF(R860="Refreshment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44" t="str">
        <f t="shared" si="429"/>
        <v/>
      </c>
      <c r="P860" s="13"/>
      <c r="Q860" s="179" t="str">
        <f t="shared" si="430"/>
        <v/>
      </c>
      <c r="R860" s="180" t="str">
        <f t="shared" si="431"/>
        <v/>
      </c>
      <c r="S860" s="13" t="str">
        <f>IF(A860="","",IF(R860="Refreshment Beverage",VLOOKUP(VALUE(Q860),Rates!G$15:L$19,2,0),VLOOKUP(VALUE(Q860),Rates!G$4:L$8,2,0)))</f>
        <v/>
      </c>
      <c r="T860" s="13" t="str">
        <f t="shared" si="432"/>
        <v/>
      </c>
      <c r="U860" s="181" t="str">
        <f t="shared" si="433"/>
        <v/>
      </c>
      <c r="V860" s="13" t="str">
        <f t="shared" si="434"/>
        <v/>
      </c>
      <c r="W860" s="13" t="str">
        <f t="shared" si="435"/>
        <v/>
      </c>
      <c r="X860" s="182" t="str">
        <f t="shared" si="436"/>
        <v/>
      </c>
      <c r="Y860" s="183" t="str">
        <f>IF(A:A="","",IF(R860="Refreshment Beverage",VLOOKUP(Q860,Rates!G$15:L$19,6,0)*W860,VLOOKUP(Q860,Rates!G$4:L$12,6,0)*W860))</f>
        <v/>
      </c>
      <c r="Z860" s="183" t="str">
        <f t="shared" si="437"/>
        <v/>
      </c>
      <c r="AA860" s="17">
        <f t="shared" si="425"/>
        <v>0</v>
      </c>
      <c r="AB860" s="177" t="str" cm="1">
        <f t="array" ref="AB860">IF(_xlfn.SINGLE(A:A)="","",IF(R860="Refreshment Beverage","",IF(AND(R860="Beer",Q860=0),SUM(LOOKUP(2,1/(Rates!$B$15:$B$18&lt;=W860)/(Rates!$C$15:$C$18&gt;=W860),Rates!$D$15:$D$18)*W860),VLOOKUP(VALUE(_xlfn.SINGLE(Q:Q)),Rates!A:B,2,0)*W860)))</f>
        <v/>
      </c>
      <c r="AC860" s="177" t="str" cm="1">
        <f t="array" ref="AC860">IF(_xlfn.SINGLE(A:A)="","",IF(R860="Refreshment Beverage","",IF(AND(R860="Beer",Q860=0),SUM(LOOKUP(2,1/(Rates!$B$15:$B$18&lt;=W860)/(Rates!$C$15:$C$18&gt;=W860),Rates!$E$15:$E$18)*W860),VLOOKUP(VALUE(_xlfn.SINGLE(Q:Q)),Rates!A:C,3,0)*W860)))</f>
        <v/>
      </c>
      <c r="AD860" s="168">
        <f>IFERROR(IF(OR(Q860=1,Q860=2,Q860=3,Q860=4),VLOOKUP(Q860,Rates!$A$31:$B$34,2,0)*W860,IF(V860=1,VLOOKUP(U860,'REB BEV MIN MKUP'!B:E,4,0),IF(V860&gt;1,VLOOKUP(VALUE(W860),'REB BEV MIN MKUP'!O:Q,3,0),0))),0)</f>
        <v>0</v>
      </c>
      <c r="AE860" s="177" t="str">
        <f t="shared" si="438"/>
        <v/>
      </c>
      <c r="AF860" s="13" t="str">
        <f t="shared" si="439"/>
        <v/>
      </c>
      <c r="AG860" s="177" t="str">
        <f t="shared" si="440"/>
        <v/>
      </c>
      <c r="AH860" s="184" t="str">
        <f t="shared" si="441"/>
        <v/>
      </c>
      <c r="AI860" s="184" t="str">
        <f>IF(AE:AE="","",IF(R860="Refreshment Beverage",AK860*(Rates!J$19/100),ROUND(SUM(AH860*(Rates!$J$8/100)),4)))</f>
        <v/>
      </c>
      <c r="AJ860" s="183" t="str">
        <f t="shared" si="442"/>
        <v/>
      </c>
      <c r="AK860" s="185" t="str">
        <f t="shared" si="443"/>
        <v/>
      </c>
      <c r="AL860" s="177" t="str">
        <f t="shared" si="444"/>
        <v/>
      </c>
      <c r="AM860" s="13" t="str">
        <f>IF(AS860="","",IF(R860="Refreshment Beverage",ROUND(AS860*Rates!K$19,4),ROUND(AO860*(VLOOKUP(VALUE(Q860),Rates!G$4:L$12,3,0)),4)))</f>
        <v/>
      </c>
      <c r="AN860" s="183" t="str">
        <f>IF(AS860="","",IF(R860="Refreshment Beverage",AS860*(Rates!J$19/100),MAX(AM860,AB860)))</f>
        <v/>
      </c>
      <c r="AO860" s="186" t="str">
        <f t="shared" si="445"/>
        <v/>
      </c>
      <c r="AP860" s="186" t="str">
        <f t="shared" si="446"/>
        <v/>
      </c>
      <c r="AQ860" s="186" t="str">
        <f>IF(AS860="","",IF(R860="Refreshment Beverage",ROUND(SUM(VLOOKUP(Q:Q,Rates!G$15:L$19,3,0)*(AS860-Y860-Z860-AA860)),4),ROUND(SUM(Rates!$K$8*AS860),4)))</f>
        <v/>
      </c>
      <c r="AR860" s="184" t="str">
        <f t="shared" si="447"/>
        <v/>
      </c>
      <c r="AS860" s="185" t="str">
        <f t="shared" si="448"/>
        <v/>
      </c>
      <c r="AT860" s="177" t="str">
        <f t="shared" si="449"/>
        <v/>
      </c>
      <c r="AU860" s="13" t="str">
        <f>IF(AX860="","",IF(R860="Refreshment Beverage",ROUND((BA860-Y860-Z860-AA860)*VLOOKUP(VALUE(Q860),Rates!G$15:L$19,3,0),4),ROUND(AW860*(VLOOKUP(VALUE(Q860),Rates!G:L,3,0)),4)))</f>
        <v/>
      </c>
      <c r="AV860" s="183" t="str">
        <f t="shared" si="450"/>
        <v/>
      </c>
      <c r="AW860" s="186" t="str">
        <f t="shared" si="451"/>
        <v/>
      </c>
      <c r="AX860" s="184" t="str">
        <f t="shared" si="452"/>
        <v/>
      </c>
      <c r="AY860" s="186" t="str">
        <f>IF(AX860="","",IF(R860="Refreshment Beverage",ROUND(SUM(AX860*Rates!K$19),4),ROUND(SUM(AX860*(Rates!J$8/100)),4)))</f>
        <v/>
      </c>
      <c r="AZ860" s="183" t="str">
        <f t="shared" si="453"/>
        <v/>
      </c>
      <c r="BA860" s="185" t="str">
        <f t="shared" si="454"/>
        <v/>
      </c>
      <c r="BD860" s="171"/>
      <c r="BE860" s="171"/>
      <c r="BF860" s="171"/>
      <c r="BG860" s="171"/>
    </row>
    <row r="861" spans="1:59" ht="15" customHeight="1" x14ac:dyDescent="0.3">
      <c r="A861" s="172"/>
      <c r="B861" s="172"/>
      <c r="C861" s="172"/>
      <c r="D861" s="173"/>
      <c r="E861" s="173"/>
      <c r="F861" s="173"/>
      <c r="G861" s="173"/>
      <c r="H861" s="173"/>
      <c r="I861" s="174"/>
      <c r="J861" s="175"/>
      <c r="K861" s="176" t="str">
        <f t="shared" si="426"/>
        <v/>
      </c>
      <c r="L861" s="177" t="str">
        <f t="shared" si="427"/>
        <v/>
      </c>
      <c r="M861" s="178" t="str">
        <f t="shared" si="428"/>
        <v/>
      </c>
      <c r="N861" s="44" t="str" cm="1">
        <f t="array" ref="N861">IFERROR(IF(_xlfn.SINGLE(A:A)="","",IF(R861="Beer",SUM(LOOKUP(2,1/(Rates!$B$3:$B$5&lt;=W861)/(Rates!$C$3:$C$5&gt;=W861),Rates!$D$3:$D$5)*(X861/100)*W861),IF(R861="Refreshment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44" t="str">
        <f t="shared" si="429"/>
        <v/>
      </c>
      <c r="P861" s="13"/>
      <c r="Q861" s="179" t="str">
        <f t="shared" si="430"/>
        <v/>
      </c>
      <c r="R861" s="180" t="str">
        <f t="shared" si="431"/>
        <v/>
      </c>
      <c r="S861" s="13" t="str">
        <f>IF(A861="","",IF(R861="Refreshment Beverage",VLOOKUP(VALUE(Q861),Rates!G$15:L$19,2,0),VLOOKUP(VALUE(Q861),Rates!G$4:L$8,2,0)))</f>
        <v/>
      </c>
      <c r="T861" s="13" t="str">
        <f t="shared" si="432"/>
        <v/>
      </c>
      <c r="U861" s="181" t="str">
        <f t="shared" si="433"/>
        <v/>
      </c>
      <c r="V861" s="13" t="str">
        <f t="shared" si="434"/>
        <v/>
      </c>
      <c r="W861" s="13" t="str">
        <f t="shared" si="435"/>
        <v/>
      </c>
      <c r="X861" s="182" t="str">
        <f t="shared" si="436"/>
        <v/>
      </c>
      <c r="Y861" s="183" t="str">
        <f>IF(A:A="","",IF(R861="Refreshment Beverage",VLOOKUP(Q861,Rates!G$15:L$19,6,0)*W861,VLOOKUP(Q861,Rates!G$4:L$12,6,0)*W861))</f>
        <v/>
      </c>
      <c r="Z861" s="183" t="str">
        <f t="shared" si="437"/>
        <v/>
      </c>
      <c r="AA861" s="17">
        <f t="shared" si="425"/>
        <v>0</v>
      </c>
      <c r="AB861" s="177" t="str" cm="1">
        <f t="array" ref="AB861">IF(_xlfn.SINGLE(A:A)="","",IF(R861="Refreshment Beverage","",IF(AND(R861="Beer",Q861=0),SUM(LOOKUP(2,1/(Rates!$B$15:$B$18&lt;=W861)/(Rates!$C$15:$C$18&gt;=W861),Rates!$D$15:$D$18)*W861),VLOOKUP(VALUE(_xlfn.SINGLE(Q:Q)),Rates!A:B,2,0)*W861)))</f>
        <v/>
      </c>
      <c r="AC861" s="177" t="str" cm="1">
        <f t="array" ref="AC861">IF(_xlfn.SINGLE(A:A)="","",IF(R861="Refreshment Beverage","",IF(AND(R861="Beer",Q861=0),SUM(LOOKUP(2,1/(Rates!$B$15:$B$18&lt;=W861)/(Rates!$C$15:$C$18&gt;=W861),Rates!$E$15:$E$18)*W861),VLOOKUP(VALUE(_xlfn.SINGLE(Q:Q)),Rates!A:C,3,0)*W861)))</f>
        <v/>
      </c>
      <c r="AD861" s="168">
        <f>IFERROR(IF(OR(Q861=1,Q861=2,Q861=3,Q861=4),VLOOKUP(Q861,Rates!$A$31:$B$34,2,0)*W861,IF(V861=1,VLOOKUP(U861,'REB BEV MIN MKUP'!B:E,4,0),IF(V861&gt;1,VLOOKUP(VALUE(W861),'REB BEV MIN MKUP'!O:Q,3,0),0))),0)</f>
        <v>0</v>
      </c>
      <c r="AE861" s="177" t="str">
        <f t="shared" si="438"/>
        <v/>
      </c>
      <c r="AF861" s="13" t="str">
        <f t="shared" si="439"/>
        <v/>
      </c>
      <c r="AG861" s="177" t="str">
        <f t="shared" si="440"/>
        <v/>
      </c>
      <c r="AH861" s="184" t="str">
        <f t="shared" si="441"/>
        <v/>
      </c>
      <c r="AI861" s="184" t="str">
        <f>IF(AE:AE="","",IF(R861="Refreshment Beverage",AK861*(Rates!J$19/100),ROUND(SUM(AH861*(Rates!$J$8/100)),4)))</f>
        <v/>
      </c>
      <c r="AJ861" s="183" t="str">
        <f t="shared" si="442"/>
        <v/>
      </c>
      <c r="AK861" s="185" t="str">
        <f t="shared" si="443"/>
        <v/>
      </c>
      <c r="AL861" s="177" t="str">
        <f t="shared" si="444"/>
        <v/>
      </c>
      <c r="AM861" s="13" t="str">
        <f>IF(AS861="","",IF(R861="Refreshment Beverage",ROUND(AS861*Rates!K$19,4),ROUND(AO861*(VLOOKUP(VALUE(Q861),Rates!G$4:L$12,3,0)),4)))</f>
        <v/>
      </c>
      <c r="AN861" s="183" t="str">
        <f>IF(AS861="","",IF(R861="Refreshment Beverage",AS861*(Rates!J$19/100),MAX(AM861,AB861)))</f>
        <v/>
      </c>
      <c r="AO861" s="186" t="str">
        <f t="shared" si="445"/>
        <v/>
      </c>
      <c r="AP861" s="186" t="str">
        <f t="shared" si="446"/>
        <v/>
      </c>
      <c r="AQ861" s="186" t="str">
        <f>IF(AS861="","",IF(R861="Refreshment Beverage",ROUND(SUM(VLOOKUP(Q:Q,Rates!G$15:L$19,3,0)*(AS861-Y861-Z861-AA861)),4),ROUND(SUM(Rates!$K$8*AS861),4)))</f>
        <v/>
      </c>
      <c r="AR861" s="184" t="str">
        <f t="shared" si="447"/>
        <v/>
      </c>
      <c r="AS861" s="185" t="str">
        <f t="shared" si="448"/>
        <v/>
      </c>
      <c r="AT861" s="177" t="str">
        <f t="shared" si="449"/>
        <v/>
      </c>
      <c r="AU861" s="13" t="str">
        <f>IF(AX861="","",IF(R861="Refreshment Beverage",ROUND((BA861-Y861-Z861-AA861)*VLOOKUP(VALUE(Q861),Rates!G$15:L$19,3,0),4),ROUND(AW861*(VLOOKUP(VALUE(Q861),Rates!G:L,3,0)),4)))</f>
        <v/>
      </c>
      <c r="AV861" s="183" t="str">
        <f t="shared" si="450"/>
        <v/>
      </c>
      <c r="AW861" s="186" t="str">
        <f t="shared" si="451"/>
        <v/>
      </c>
      <c r="AX861" s="184" t="str">
        <f t="shared" si="452"/>
        <v/>
      </c>
      <c r="AY861" s="186" t="str">
        <f>IF(AX861="","",IF(R861="Refreshment Beverage",ROUND(SUM(AX861*Rates!K$19),4),ROUND(SUM(AX861*(Rates!J$8/100)),4)))</f>
        <v/>
      </c>
      <c r="AZ861" s="183" t="str">
        <f t="shared" si="453"/>
        <v/>
      </c>
      <c r="BA861" s="185" t="str">
        <f t="shared" si="454"/>
        <v/>
      </c>
      <c r="BD861" s="171"/>
      <c r="BE861" s="171"/>
      <c r="BF861" s="171"/>
      <c r="BG861" s="171"/>
    </row>
    <row r="862" spans="1:59" ht="15" customHeight="1" x14ac:dyDescent="0.3">
      <c r="A862" s="172"/>
      <c r="B862" s="172"/>
      <c r="C862" s="172"/>
      <c r="D862" s="173"/>
      <c r="E862" s="173"/>
      <c r="F862" s="173"/>
      <c r="G862" s="173"/>
      <c r="H862" s="173"/>
      <c r="I862" s="174"/>
      <c r="J862" s="175"/>
      <c r="K862" s="176" t="str">
        <f t="shared" si="426"/>
        <v/>
      </c>
      <c r="L862" s="177" t="str">
        <f t="shared" si="427"/>
        <v/>
      </c>
      <c r="M862" s="178" t="str">
        <f t="shared" si="428"/>
        <v/>
      </c>
      <c r="N862" s="44" t="str" cm="1">
        <f t="array" ref="N862">IFERROR(IF(_xlfn.SINGLE(A:A)="","",IF(R862="Beer",SUM(LOOKUP(2,1/(Rates!$B$3:$B$5&lt;=W862)/(Rates!$C$3:$C$5&gt;=W862),Rates!$D$3:$D$5)*(X862/100)*W862),IF(R862="Refreshment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44" t="str">
        <f t="shared" si="429"/>
        <v/>
      </c>
      <c r="P862" s="13"/>
      <c r="Q862" s="179" t="str">
        <f t="shared" si="430"/>
        <v/>
      </c>
      <c r="R862" s="180" t="str">
        <f t="shared" si="431"/>
        <v/>
      </c>
      <c r="S862" s="13" t="str">
        <f>IF(A862="","",IF(R862="Refreshment Beverage",VLOOKUP(VALUE(Q862),Rates!G$15:L$19,2,0),VLOOKUP(VALUE(Q862),Rates!G$4:L$8,2,0)))</f>
        <v/>
      </c>
      <c r="T862" s="13" t="str">
        <f t="shared" si="432"/>
        <v/>
      </c>
      <c r="U862" s="181" t="str">
        <f t="shared" si="433"/>
        <v/>
      </c>
      <c r="V862" s="13" t="str">
        <f t="shared" si="434"/>
        <v/>
      </c>
      <c r="W862" s="13" t="str">
        <f t="shared" si="435"/>
        <v/>
      </c>
      <c r="X862" s="182" t="str">
        <f t="shared" si="436"/>
        <v/>
      </c>
      <c r="Y862" s="183" t="str">
        <f>IF(A:A="","",IF(R862="Refreshment Beverage",VLOOKUP(Q862,Rates!G$15:L$19,6,0)*W862,VLOOKUP(Q862,Rates!G$4:L$12,6,0)*W862))</f>
        <v/>
      </c>
      <c r="Z862" s="183" t="str">
        <f t="shared" si="437"/>
        <v/>
      </c>
      <c r="AA862" s="17">
        <f t="shared" si="425"/>
        <v>0</v>
      </c>
      <c r="AB862" s="177" t="str" cm="1">
        <f t="array" ref="AB862">IF(_xlfn.SINGLE(A:A)="","",IF(R862="Refreshment Beverage","",IF(AND(R862="Beer",Q862=0),SUM(LOOKUP(2,1/(Rates!$B$15:$B$18&lt;=W862)/(Rates!$C$15:$C$18&gt;=W862),Rates!$D$15:$D$18)*W862),VLOOKUP(VALUE(_xlfn.SINGLE(Q:Q)),Rates!A:B,2,0)*W862)))</f>
        <v/>
      </c>
      <c r="AC862" s="177" t="str" cm="1">
        <f t="array" ref="AC862">IF(_xlfn.SINGLE(A:A)="","",IF(R862="Refreshment Beverage","",IF(AND(R862="Beer",Q862=0),SUM(LOOKUP(2,1/(Rates!$B$15:$B$18&lt;=W862)/(Rates!$C$15:$C$18&gt;=W862),Rates!$E$15:$E$18)*W862),VLOOKUP(VALUE(_xlfn.SINGLE(Q:Q)),Rates!A:C,3,0)*W862)))</f>
        <v/>
      </c>
      <c r="AD862" s="168">
        <f>IFERROR(IF(OR(Q862=1,Q862=2,Q862=3,Q862=4),VLOOKUP(Q862,Rates!$A$31:$B$34,2,0)*W862,IF(V862=1,VLOOKUP(U862,'REB BEV MIN MKUP'!B:E,4,0),IF(V862&gt;1,VLOOKUP(VALUE(W862),'REB BEV MIN MKUP'!O:Q,3,0),0))),0)</f>
        <v>0</v>
      </c>
      <c r="AE862" s="177" t="str">
        <f t="shared" si="438"/>
        <v/>
      </c>
      <c r="AF862" s="13" t="str">
        <f t="shared" si="439"/>
        <v/>
      </c>
      <c r="AG862" s="177" t="str">
        <f t="shared" si="440"/>
        <v/>
      </c>
      <c r="AH862" s="184" t="str">
        <f t="shared" si="441"/>
        <v/>
      </c>
      <c r="AI862" s="184" t="str">
        <f>IF(AE:AE="","",IF(R862="Refreshment Beverage",AK862*(Rates!J$19/100),ROUND(SUM(AH862*(Rates!$J$8/100)),4)))</f>
        <v/>
      </c>
      <c r="AJ862" s="183" t="str">
        <f t="shared" si="442"/>
        <v/>
      </c>
      <c r="AK862" s="185" t="str">
        <f t="shared" si="443"/>
        <v/>
      </c>
      <c r="AL862" s="177" t="str">
        <f t="shared" si="444"/>
        <v/>
      </c>
      <c r="AM862" s="13" t="str">
        <f>IF(AS862="","",IF(R862="Refreshment Beverage",ROUND(AS862*Rates!K$19,4),ROUND(AO862*(VLOOKUP(VALUE(Q862),Rates!G$4:L$12,3,0)),4)))</f>
        <v/>
      </c>
      <c r="AN862" s="183" t="str">
        <f>IF(AS862="","",IF(R862="Refreshment Beverage",AS862*(Rates!J$19/100),MAX(AM862,AB862)))</f>
        <v/>
      </c>
      <c r="AO862" s="186" t="str">
        <f t="shared" si="445"/>
        <v/>
      </c>
      <c r="AP862" s="186" t="str">
        <f t="shared" si="446"/>
        <v/>
      </c>
      <c r="AQ862" s="186" t="str">
        <f>IF(AS862="","",IF(R862="Refreshment Beverage",ROUND(SUM(VLOOKUP(Q:Q,Rates!G$15:L$19,3,0)*(AS862-Y862-Z862-AA862)),4),ROUND(SUM(Rates!$K$8*AS862),4)))</f>
        <v/>
      </c>
      <c r="AR862" s="184" t="str">
        <f t="shared" si="447"/>
        <v/>
      </c>
      <c r="AS862" s="185" t="str">
        <f t="shared" si="448"/>
        <v/>
      </c>
      <c r="AT862" s="177" t="str">
        <f t="shared" si="449"/>
        <v/>
      </c>
      <c r="AU862" s="13" t="str">
        <f>IF(AX862="","",IF(R862="Refreshment Beverage",ROUND((BA862-Y862-Z862-AA862)*VLOOKUP(VALUE(Q862),Rates!G$15:L$19,3,0),4),ROUND(AW862*(VLOOKUP(VALUE(Q862),Rates!G:L,3,0)),4)))</f>
        <v/>
      </c>
      <c r="AV862" s="183" t="str">
        <f t="shared" si="450"/>
        <v/>
      </c>
      <c r="AW862" s="186" t="str">
        <f t="shared" si="451"/>
        <v/>
      </c>
      <c r="AX862" s="184" t="str">
        <f t="shared" si="452"/>
        <v/>
      </c>
      <c r="AY862" s="186" t="str">
        <f>IF(AX862="","",IF(R862="Refreshment Beverage",ROUND(SUM(AX862*Rates!K$19),4),ROUND(SUM(AX862*(Rates!J$8/100)),4)))</f>
        <v/>
      </c>
      <c r="AZ862" s="183" t="str">
        <f t="shared" si="453"/>
        <v/>
      </c>
      <c r="BA862" s="185" t="str">
        <f t="shared" si="454"/>
        <v/>
      </c>
      <c r="BD862" s="171"/>
      <c r="BE862" s="171"/>
      <c r="BF862" s="171"/>
      <c r="BG862" s="171"/>
    </row>
    <row r="863" spans="1:59" ht="15" customHeight="1" x14ac:dyDescent="0.3">
      <c r="A863" s="172"/>
      <c r="B863" s="172"/>
      <c r="C863" s="172"/>
      <c r="D863" s="173"/>
      <c r="E863" s="173"/>
      <c r="F863" s="173"/>
      <c r="G863" s="173"/>
      <c r="H863" s="173"/>
      <c r="I863" s="174"/>
      <c r="J863" s="175"/>
      <c r="K863" s="176" t="str">
        <f t="shared" si="426"/>
        <v/>
      </c>
      <c r="L863" s="177" t="str">
        <f t="shared" si="427"/>
        <v/>
      </c>
      <c r="M863" s="178" t="str">
        <f t="shared" si="428"/>
        <v/>
      </c>
      <c r="N863" s="44" t="str" cm="1">
        <f t="array" ref="N863">IFERROR(IF(_xlfn.SINGLE(A:A)="","",IF(R863="Beer",SUM(LOOKUP(2,1/(Rates!$B$3:$B$5&lt;=W863)/(Rates!$C$3:$C$5&gt;=W863),Rates!$D$3:$D$5)*(X863/100)*W863),IF(R863="Refreshment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44" t="str">
        <f t="shared" si="429"/>
        <v/>
      </c>
      <c r="P863" s="13"/>
      <c r="Q863" s="179" t="str">
        <f t="shared" si="430"/>
        <v/>
      </c>
      <c r="R863" s="180" t="str">
        <f t="shared" si="431"/>
        <v/>
      </c>
      <c r="S863" s="13" t="str">
        <f>IF(A863="","",IF(R863="Refreshment Beverage",VLOOKUP(VALUE(Q863),Rates!G$15:L$19,2,0),VLOOKUP(VALUE(Q863),Rates!G$4:L$8,2,0)))</f>
        <v/>
      </c>
      <c r="T863" s="13" t="str">
        <f t="shared" si="432"/>
        <v/>
      </c>
      <c r="U863" s="181" t="str">
        <f t="shared" si="433"/>
        <v/>
      </c>
      <c r="V863" s="13" t="str">
        <f t="shared" si="434"/>
        <v/>
      </c>
      <c r="W863" s="13" t="str">
        <f t="shared" si="435"/>
        <v/>
      </c>
      <c r="X863" s="182" t="str">
        <f t="shared" si="436"/>
        <v/>
      </c>
      <c r="Y863" s="183" t="str">
        <f>IF(A:A="","",IF(R863="Refreshment Beverage",VLOOKUP(Q863,Rates!G$15:L$19,6,0)*W863,VLOOKUP(Q863,Rates!G$4:L$12,6,0)*W863))</f>
        <v/>
      </c>
      <c r="Z863" s="183" t="str">
        <f t="shared" si="437"/>
        <v/>
      </c>
      <c r="AA863" s="17">
        <f t="shared" si="425"/>
        <v>0</v>
      </c>
      <c r="AB863" s="177" t="str" cm="1">
        <f t="array" ref="AB863">IF(_xlfn.SINGLE(A:A)="","",IF(R863="Refreshment Beverage","",IF(AND(R863="Beer",Q863=0),SUM(LOOKUP(2,1/(Rates!$B$15:$B$18&lt;=W863)/(Rates!$C$15:$C$18&gt;=W863),Rates!$D$15:$D$18)*W863),VLOOKUP(VALUE(_xlfn.SINGLE(Q:Q)),Rates!A:B,2,0)*W863)))</f>
        <v/>
      </c>
      <c r="AC863" s="177" t="str" cm="1">
        <f t="array" ref="AC863">IF(_xlfn.SINGLE(A:A)="","",IF(R863="Refreshment Beverage","",IF(AND(R863="Beer",Q863=0),SUM(LOOKUP(2,1/(Rates!$B$15:$B$18&lt;=W863)/(Rates!$C$15:$C$18&gt;=W863),Rates!$E$15:$E$18)*W863),VLOOKUP(VALUE(_xlfn.SINGLE(Q:Q)),Rates!A:C,3,0)*W863)))</f>
        <v/>
      </c>
      <c r="AD863" s="168">
        <f>IFERROR(IF(OR(Q863=1,Q863=2,Q863=3,Q863=4),VLOOKUP(Q863,Rates!$A$31:$B$34,2,0)*W863,IF(V863=1,VLOOKUP(U863,'REB BEV MIN MKUP'!B:E,4,0),IF(V863&gt;1,VLOOKUP(VALUE(W863),'REB BEV MIN MKUP'!O:Q,3,0),0))),0)</f>
        <v>0</v>
      </c>
      <c r="AE863" s="177" t="str">
        <f t="shared" si="438"/>
        <v/>
      </c>
      <c r="AF863" s="13" t="str">
        <f t="shared" si="439"/>
        <v/>
      </c>
      <c r="AG863" s="177" t="str">
        <f t="shared" si="440"/>
        <v/>
      </c>
      <c r="AH863" s="184" t="str">
        <f t="shared" si="441"/>
        <v/>
      </c>
      <c r="AI863" s="184" t="str">
        <f>IF(AE:AE="","",IF(R863="Refreshment Beverage",AK863*(Rates!J$19/100),ROUND(SUM(AH863*(Rates!$J$8/100)),4)))</f>
        <v/>
      </c>
      <c r="AJ863" s="183" t="str">
        <f t="shared" si="442"/>
        <v/>
      </c>
      <c r="AK863" s="185" t="str">
        <f t="shared" si="443"/>
        <v/>
      </c>
      <c r="AL863" s="177" t="str">
        <f t="shared" si="444"/>
        <v/>
      </c>
      <c r="AM863" s="13" t="str">
        <f>IF(AS863="","",IF(R863="Refreshment Beverage",ROUND(AS863*Rates!K$19,4),ROUND(AO863*(VLOOKUP(VALUE(Q863),Rates!G$4:L$12,3,0)),4)))</f>
        <v/>
      </c>
      <c r="AN863" s="183" t="str">
        <f>IF(AS863="","",IF(R863="Refreshment Beverage",AS863*(Rates!J$19/100),MAX(AM863,AB863)))</f>
        <v/>
      </c>
      <c r="AO863" s="186" t="str">
        <f t="shared" si="445"/>
        <v/>
      </c>
      <c r="AP863" s="186" t="str">
        <f t="shared" si="446"/>
        <v/>
      </c>
      <c r="AQ863" s="186" t="str">
        <f>IF(AS863="","",IF(R863="Refreshment Beverage",ROUND(SUM(VLOOKUP(Q:Q,Rates!G$15:L$19,3,0)*(AS863-Y863-Z863-AA863)),4),ROUND(SUM(Rates!$K$8*AS863),4)))</f>
        <v/>
      </c>
      <c r="AR863" s="184" t="str">
        <f t="shared" si="447"/>
        <v/>
      </c>
      <c r="AS863" s="185" t="str">
        <f t="shared" si="448"/>
        <v/>
      </c>
      <c r="AT863" s="177" t="str">
        <f t="shared" si="449"/>
        <v/>
      </c>
      <c r="AU863" s="13" t="str">
        <f>IF(AX863="","",IF(R863="Refreshment Beverage",ROUND((BA863-Y863-Z863-AA863)*VLOOKUP(VALUE(Q863),Rates!G$15:L$19,3,0),4),ROUND(AW863*(VLOOKUP(VALUE(Q863),Rates!G:L,3,0)),4)))</f>
        <v/>
      </c>
      <c r="AV863" s="183" t="str">
        <f t="shared" si="450"/>
        <v/>
      </c>
      <c r="AW863" s="186" t="str">
        <f t="shared" si="451"/>
        <v/>
      </c>
      <c r="AX863" s="184" t="str">
        <f t="shared" si="452"/>
        <v/>
      </c>
      <c r="AY863" s="186" t="str">
        <f>IF(AX863="","",IF(R863="Refreshment Beverage",ROUND(SUM(AX863*Rates!K$19),4),ROUND(SUM(AX863*(Rates!J$8/100)),4)))</f>
        <v/>
      </c>
      <c r="AZ863" s="183" t="str">
        <f t="shared" si="453"/>
        <v/>
      </c>
      <c r="BA863" s="185" t="str">
        <f t="shared" si="454"/>
        <v/>
      </c>
      <c r="BD863" s="171"/>
      <c r="BE863" s="171"/>
      <c r="BF863" s="171"/>
      <c r="BG863" s="171"/>
    </row>
    <row r="864" spans="1:59" ht="15" customHeight="1" x14ac:dyDescent="0.3">
      <c r="A864" s="172"/>
      <c r="B864" s="172"/>
      <c r="C864" s="172"/>
      <c r="D864" s="173"/>
      <c r="E864" s="173"/>
      <c r="F864" s="173"/>
      <c r="G864" s="173"/>
      <c r="H864" s="173"/>
      <c r="I864" s="174"/>
      <c r="J864" s="175"/>
      <c r="K864" s="176" t="str">
        <f t="shared" si="426"/>
        <v/>
      </c>
      <c r="L864" s="177" t="str">
        <f t="shared" si="427"/>
        <v/>
      </c>
      <c r="M864" s="178" t="str">
        <f t="shared" si="428"/>
        <v/>
      </c>
      <c r="N864" s="44" t="str" cm="1">
        <f t="array" ref="N864">IFERROR(IF(_xlfn.SINGLE(A:A)="","",IF(R864="Beer",SUM(LOOKUP(2,1/(Rates!$B$3:$B$5&lt;=W864)/(Rates!$C$3:$C$5&gt;=W864),Rates!$D$3:$D$5)*(X864/100)*W864),IF(R864="Refreshment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44" t="str">
        <f t="shared" si="429"/>
        <v/>
      </c>
      <c r="P864" s="13"/>
      <c r="Q864" s="179" t="str">
        <f t="shared" si="430"/>
        <v/>
      </c>
      <c r="R864" s="180" t="str">
        <f t="shared" si="431"/>
        <v/>
      </c>
      <c r="S864" s="13" t="str">
        <f>IF(A864="","",IF(R864="Refreshment Beverage",VLOOKUP(VALUE(Q864),Rates!G$15:L$19,2,0),VLOOKUP(VALUE(Q864),Rates!G$4:L$8,2,0)))</f>
        <v/>
      </c>
      <c r="T864" s="13" t="str">
        <f t="shared" si="432"/>
        <v/>
      </c>
      <c r="U864" s="181" t="str">
        <f t="shared" si="433"/>
        <v/>
      </c>
      <c r="V864" s="13" t="str">
        <f t="shared" si="434"/>
        <v/>
      </c>
      <c r="W864" s="13" t="str">
        <f t="shared" si="435"/>
        <v/>
      </c>
      <c r="X864" s="182" t="str">
        <f t="shared" si="436"/>
        <v/>
      </c>
      <c r="Y864" s="183" t="str">
        <f>IF(A:A="","",IF(R864="Refreshment Beverage",VLOOKUP(Q864,Rates!G$15:L$19,6,0)*W864,VLOOKUP(Q864,Rates!G$4:L$12,6,0)*W864))</f>
        <v/>
      </c>
      <c r="Z864" s="183" t="str">
        <f t="shared" si="437"/>
        <v/>
      </c>
      <c r="AA864" s="17">
        <f t="shared" si="425"/>
        <v>0</v>
      </c>
      <c r="AB864" s="177" t="str" cm="1">
        <f t="array" ref="AB864">IF(_xlfn.SINGLE(A:A)="","",IF(R864="Refreshment Beverage","",IF(AND(R864="Beer",Q864=0),SUM(LOOKUP(2,1/(Rates!$B$15:$B$18&lt;=W864)/(Rates!$C$15:$C$18&gt;=W864),Rates!$D$15:$D$18)*W864),VLOOKUP(VALUE(_xlfn.SINGLE(Q:Q)),Rates!A:B,2,0)*W864)))</f>
        <v/>
      </c>
      <c r="AC864" s="177" t="str" cm="1">
        <f t="array" ref="AC864">IF(_xlfn.SINGLE(A:A)="","",IF(R864="Refreshment Beverage","",IF(AND(R864="Beer",Q864=0),SUM(LOOKUP(2,1/(Rates!$B$15:$B$18&lt;=W864)/(Rates!$C$15:$C$18&gt;=W864),Rates!$E$15:$E$18)*W864),VLOOKUP(VALUE(_xlfn.SINGLE(Q:Q)),Rates!A:C,3,0)*W864)))</f>
        <v/>
      </c>
      <c r="AD864" s="168">
        <f>IFERROR(IF(OR(Q864=1,Q864=2,Q864=3,Q864=4),VLOOKUP(Q864,Rates!$A$31:$B$34,2,0)*W864,IF(V864=1,VLOOKUP(U864,'REB BEV MIN MKUP'!B:E,4,0),IF(V864&gt;1,VLOOKUP(VALUE(W864),'REB BEV MIN MKUP'!O:Q,3,0),0))),0)</f>
        <v>0</v>
      </c>
      <c r="AE864" s="177" t="str">
        <f t="shared" si="438"/>
        <v/>
      </c>
      <c r="AF864" s="13" t="str">
        <f t="shared" si="439"/>
        <v/>
      </c>
      <c r="AG864" s="177" t="str">
        <f t="shared" si="440"/>
        <v/>
      </c>
      <c r="AH864" s="184" t="str">
        <f t="shared" si="441"/>
        <v/>
      </c>
      <c r="AI864" s="184" t="str">
        <f>IF(AE:AE="","",IF(R864="Refreshment Beverage",AK864*(Rates!J$19/100),ROUND(SUM(AH864*(Rates!$J$8/100)),4)))</f>
        <v/>
      </c>
      <c r="AJ864" s="183" t="str">
        <f t="shared" si="442"/>
        <v/>
      </c>
      <c r="AK864" s="185" t="str">
        <f t="shared" si="443"/>
        <v/>
      </c>
      <c r="AL864" s="177" t="str">
        <f t="shared" si="444"/>
        <v/>
      </c>
      <c r="AM864" s="13" t="str">
        <f>IF(AS864="","",IF(R864="Refreshment Beverage",ROUND(AS864*Rates!K$19,4),ROUND(AO864*(VLOOKUP(VALUE(Q864),Rates!G$4:L$12,3,0)),4)))</f>
        <v/>
      </c>
      <c r="AN864" s="183" t="str">
        <f>IF(AS864="","",IF(R864="Refreshment Beverage",AS864*(Rates!J$19/100),MAX(AM864,AB864)))</f>
        <v/>
      </c>
      <c r="AO864" s="186" t="str">
        <f t="shared" si="445"/>
        <v/>
      </c>
      <c r="AP864" s="186" t="str">
        <f t="shared" si="446"/>
        <v/>
      </c>
      <c r="AQ864" s="186" t="str">
        <f>IF(AS864="","",IF(R864="Refreshment Beverage",ROUND(SUM(VLOOKUP(Q:Q,Rates!G$15:L$19,3,0)*(AS864-Y864-Z864-AA864)),4),ROUND(SUM(Rates!$K$8*AS864),4)))</f>
        <v/>
      </c>
      <c r="AR864" s="184" t="str">
        <f t="shared" si="447"/>
        <v/>
      </c>
      <c r="AS864" s="185" t="str">
        <f t="shared" si="448"/>
        <v/>
      </c>
      <c r="AT864" s="177" t="str">
        <f t="shared" si="449"/>
        <v/>
      </c>
      <c r="AU864" s="13" t="str">
        <f>IF(AX864="","",IF(R864="Refreshment Beverage",ROUND((BA864-Y864-Z864-AA864)*VLOOKUP(VALUE(Q864),Rates!G$15:L$19,3,0),4),ROUND(AW864*(VLOOKUP(VALUE(Q864),Rates!G:L,3,0)),4)))</f>
        <v/>
      </c>
      <c r="AV864" s="183" t="str">
        <f t="shared" si="450"/>
        <v/>
      </c>
      <c r="AW864" s="186" t="str">
        <f t="shared" si="451"/>
        <v/>
      </c>
      <c r="AX864" s="184" t="str">
        <f t="shared" si="452"/>
        <v/>
      </c>
      <c r="AY864" s="186" t="str">
        <f>IF(AX864="","",IF(R864="Refreshment Beverage",ROUND(SUM(AX864*Rates!K$19),4),ROUND(SUM(AX864*(Rates!J$8/100)),4)))</f>
        <v/>
      </c>
      <c r="AZ864" s="183" t="str">
        <f t="shared" si="453"/>
        <v/>
      </c>
      <c r="BA864" s="185" t="str">
        <f t="shared" si="454"/>
        <v/>
      </c>
      <c r="BD864" s="171"/>
      <c r="BE864" s="171"/>
      <c r="BF864" s="171"/>
      <c r="BG864" s="171"/>
    </row>
    <row r="865" spans="1:59" ht="15" customHeight="1" x14ac:dyDescent="0.3">
      <c r="A865" s="172"/>
      <c r="B865" s="172"/>
      <c r="C865" s="172"/>
      <c r="D865" s="173"/>
      <c r="E865" s="173"/>
      <c r="F865" s="173"/>
      <c r="G865" s="173"/>
      <c r="H865" s="173"/>
      <c r="I865" s="174"/>
      <c r="J865" s="175"/>
      <c r="K865" s="176" t="str">
        <f t="shared" si="426"/>
        <v/>
      </c>
      <c r="L865" s="177" t="str">
        <f t="shared" si="427"/>
        <v/>
      </c>
      <c r="M865" s="178" t="str">
        <f t="shared" si="428"/>
        <v/>
      </c>
      <c r="N865" s="44" t="str" cm="1">
        <f t="array" ref="N865">IFERROR(IF(_xlfn.SINGLE(A:A)="","",IF(R865="Beer",SUM(LOOKUP(2,1/(Rates!$B$3:$B$5&lt;=W865)/(Rates!$C$3:$C$5&gt;=W865),Rates!$D$3:$D$5)*(X865/100)*W865),IF(R865="Refreshment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44" t="str">
        <f t="shared" si="429"/>
        <v/>
      </c>
      <c r="P865" s="13"/>
      <c r="Q865" s="179" t="str">
        <f t="shared" si="430"/>
        <v/>
      </c>
      <c r="R865" s="180" t="str">
        <f t="shared" si="431"/>
        <v/>
      </c>
      <c r="S865" s="13" t="str">
        <f>IF(A865="","",IF(R865="Refreshment Beverage",VLOOKUP(VALUE(Q865),Rates!G$15:L$19,2,0),VLOOKUP(VALUE(Q865),Rates!G$4:L$8,2,0)))</f>
        <v/>
      </c>
      <c r="T865" s="13" t="str">
        <f t="shared" si="432"/>
        <v/>
      </c>
      <c r="U865" s="181" t="str">
        <f t="shared" si="433"/>
        <v/>
      </c>
      <c r="V865" s="13" t="str">
        <f t="shared" si="434"/>
        <v/>
      </c>
      <c r="W865" s="13" t="str">
        <f t="shared" si="435"/>
        <v/>
      </c>
      <c r="X865" s="182" t="str">
        <f t="shared" si="436"/>
        <v/>
      </c>
      <c r="Y865" s="183" t="str">
        <f>IF(A:A="","",IF(R865="Refreshment Beverage",VLOOKUP(Q865,Rates!G$15:L$19,6,0)*W865,VLOOKUP(Q865,Rates!G$4:L$12,6,0)*W865))</f>
        <v/>
      </c>
      <c r="Z865" s="183" t="str">
        <f t="shared" si="437"/>
        <v/>
      </c>
      <c r="AA865" s="17">
        <f t="shared" si="425"/>
        <v>0</v>
      </c>
      <c r="AB865" s="177" t="str" cm="1">
        <f t="array" ref="AB865">IF(_xlfn.SINGLE(A:A)="","",IF(R865="Refreshment Beverage","",IF(AND(R865="Beer",Q865=0),SUM(LOOKUP(2,1/(Rates!$B$15:$B$18&lt;=W865)/(Rates!$C$15:$C$18&gt;=W865),Rates!$D$15:$D$18)*W865),VLOOKUP(VALUE(_xlfn.SINGLE(Q:Q)),Rates!A:B,2,0)*W865)))</f>
        <v/>
      </c>
      <c r="AC865" s="177" t="str" cm="1">
        <f t="array" ref="AC865">IF(_xlfn.SINGLE(A:A)="","",IF(R865="Refreshment Beverage","",IF(AND(R865="Beer",Q865=0),SUM(LOOKUP(2,1/(Rates!$B$15:$B$18&lt;=W865)/(Rates!$C$15:$C$18&gt;=W865),Rates!$E$15:$E$18)*W865),VLOOKUP(VALUE(_xlfn.SINGLE(Q:Q)),Rates!A:C,3,0)*W865)))</f>
        <v/>
      </c>
      <c r="AD865" s="168">
        <f>IFERROR(IF(OR(Q865=1,Q865=2,Q865=3,Q865=4),VLOOKUP(Q865,Rates!$A$31:$B$34,2,0)*W865,IF(V865=1,VLOOKUP(U865,'REB BEV MIN MKUP'!B:E,4,0),IF(V865&gt;1,VLOOKUP(VALUE(W865),'REB BEV MIN MKUP'!O:Q,3,0),0))),0)</f>
        <v>0</v>
      </c>
      <c r="AE865" s="177" t="str">
        <f t="shared" si="438"/>
        <v/>
      </c>
      <c r="AF865" s="13" t="str">
        <f t="shared" si="439"/>
        <v/>
      </c>
      <c r="AG865" s="177" t="str">
        <f t="shared" si="440"/>
        <v/>
      </c>
      <c r="AH865" s="184" t="str">
        <f t="shared" si="441"/>
        <v/>
      </c>
      <c r="AI865" s="184" t="str">
        <f>IF(AE:AE="","",IF(R865="Refreshment Beverage",AK865*(Rates!J$19/100),ROUND(SUM(AH865*(Rates!$J$8/100)),4)))</f>
        <v/>
      </c>
      <c r="AJ865" s="183" t="str">
        <f t="shared" si="442"/>
        <v/>
      </c>
      <c r="AK865" s="185" t="str">
        <f t="shared" si="443"/>
        <v/>
      </c>
      <c r="AL865" s="177" t="str">
        <f t="shared" si="444"/>
        <v/>
      </c>
      <c r="AM865" s="13" t="str">
        <f>IF(AS865="","",IF(R865="Refreshment Beverage",ROUND(AS865*Rates!K$19,4),ROUND(AO865*(VLOOKUP(VALUE(Q865),Rates!G$4:L$12,3,0)),4)))</f>
        <v/>
      </c>
      <c r="AN865" s="183" t="str">
        <f>IF(AS865="","",IF(R865="Refreshment Beverage",AS865*(Rates!J$19/100),MAX(AM865,AB865)))</f>
        <v/>
      </c>
      <c r="AO865" s="186" t="str">
        <f t="shared" si="445"/>
        <v/>
      </c>
      <c r="AP865" s="186" t="str">
        <f t="shared" si="446"/>
        <v/>
      </c>
      <c r="AQ865" s="186" t="str">
        <f>IF(AS865="","",IF(R865="Refreshment Beverage",ROUND(SUM(VLOOKUP(Q:Q,Rates!G$15:L$19,3,0)*(AS865-Y865-Z865-AA865)),4),ROUND(SUM(Rates!$K$8*AS865),4)))</f>
        <v/>
      </c>
      <c r="AR865" s="184" t="str">
        <f t="shared" si="447"/>
        <v/>
      </c>
      <c r="AS865" s="185" t="str">
        <f t="shared" si="448"/>
        <v/>
      </c>
      <c r="AT865" s="177" t="str">
        <f t="shared" si="449"/>
        <v/>
      </c>
      <c r="AU865" s="13" t="str">
        <f>IF(AX865="","",IF(R865="Refreshment Beverage",ROUND((BA865-Y865-Z865-AA865)*VLOOKUP(VALUE(Q865),Rates!G$15:L$19,3,0),4),ROUND(AW865*(VLOOKUP(VALUE(Q865),Rates!G:L,3,0)),4)))</f>
        <v/>
      </c>
      <c r="AV865" s="183" t="str">
        <f t="shared" si="450"/>
        <v/>
      </c>
      <c r="AW865" s="186" t="str">
        <f t="shared" si="451"/>
        <v/>
      </c>
      <c r="AX865" s="184" t="str">
        <f t="shared" si="452"/>
        <v/>
      </c>
      <c r="AY865" s="186" t="str">
        <f>IF(AX865="","",IF(R865="Refreshment Beverage",ROUND(SUM(AX865*Rates!K$19),4),ROUND(SUM(AX865*(Rates!J$8/100)),4)))</f>
        <v/>
      </c>
      <c r="AZ865" s="183" t="str">
        <f t="shared" si="453"/>
        <v/>
      </c>
      <c r="BA865" s="185" t="str">
        <f t="shared" si="454"/>
        <v/>
      </c>
      <c r="BD865" s="171"/>
      <c r="BE865" s="171"/>
      <c r="BF865" s="171"/>
      <c r="BG865" s="171"/>
    </row>
    <row r="866" spans="1:59" ht="15" customHeight="1" x14ac:dyDescent="0.3">
      <c r="A866" s="172"/>
      <c r="B866" s="172"/>
      <c r="C866" s="172"/>
      <c r="D866" s="173"/>
      <c r="E866" s="173"/>
      <c r="F866" s="173"/>
      <c r="G866" s="173"/>
      <c r="H866" s="173"/>
      <c r="I866" s="174"/>
      <c r="J866" s="175"/>
      <c r="K866" s="176" t="str">
        <f t="shared" si="426"/>
        <v/>
      </c>
      <c r="L866" s="177" t="str">
        <f t="shared" si="427"/>
        <v/>
      </c>
      <c r="M866" s="178" t="str">
        <f t="shared" si="428"/>
        <v/>
      </c>
      <c r="N866" s="44" t="str" cm="1">
        <f t="array" ref="N866">IFERROR(IF(_xlfn.SINGLE(A:A)="","",IF(R866="Beer",SUM(LOOKUP(2,1/(Rates!$B$3:$B$5&lt;=W866)/(Rates!$C$3:$C$5&gt;=W866),Rates!$D$3:$D$5)*(X866/100)*W866),IF(R866="Refreshment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44" t="str">
        <f t="shared" si="429"/>
        <v/>
      </c>
      <c r="P866" s="13"/>
      <c r="Q866" s="179" t="str">
        <f t="shared" si="430"/>
        <v/>
      </c>
      <c r="R866" s="180" t="str">
        <f t="shared" si="431"/>
        <v/>
      </c>
      <c r="S866" s="13" t="str">
        <f>IF(A866="","",IF(R866="Refreshment Beverage",VLOOKUP(VALUE(Q866),Rates!G$15:L$19,2,0),VLOOKUP(VALUE(Q866),Rates!G$4:L$8,2,0)))</f>
        <v/>
      </c>
      <c r="T866" s="13" t="str">
        <f t="shared" si="432"/>
        <v/>
      </c>
      <c r="U866" s="181" t="str">
        <f t="shared" si="433"/>
        <v/>
      </c>
      <c r="V866" s="13" t="str">
        <f t="shared" si="434"/>
        <v/>
      </c>
      <c r="W866" s="13" t="str">
        <f t="shared" si="435"/>
        <v/>
      </c>
      <c r="X866" s="182" t="str">
        <f t="shared" si="436"/>
        <v/>
      </c>
      <c r="Y866" s="183" t="str">
        <f>IF(A:A="","",IF(R866="Refreshment Beverage",VLOOKUP(Q866,Rates!G$15:L$19,6,0)*W866,VLOOKUP(Q866,Rates!G$4:L$12,6,0)*W866))</f>
        <v/>
      </c>
      <c r="Z866" s="183" t="str">
        <f t="shared" si="437"/>
        <v/>
      </c>
      <c r="AA866" s="17">
        <f t="shared" si="425"/>
        <v>0</v>
      </c>
      <c r="AB866" s="177" t="str" cm="1">
        <f t="array" ref="AB866">IF(_xlfn.SINGLE(A:A)="","",IF(R866="Refreshment Beverage","",IF(AND(R866="Beer",Q866=0),SUM(LOOKUP(2,1/(Rates!$B$15:$B$18&lt;=W866)/(Rates!$C$15:$C$18&gt;=W866),Rates!$D$15:$D$18)*W866),VLOOKUP(VALUE(_xlfn.SINGLE(Q:Q)),Rates!A:B,2,0)*W866)))</f>
        <v/>
      </c>
      <c r="AC866" s="177" t="str" cm="1">
        <f t="array" ref="AC866">IF(_xlfn.SINGLE(A:A)="","",IF(R866="Refreshment Beverage","",IF(AND(R866="Beer",Q866=0),SUM(LOOKUP(2,1/(Rates!$B$15:$B$18&lt;=W866)/(Rates!$C$15:$C$18&gt;=W866),Rates!$E$15:$E$18)*W866),VLOOKUP(VALUE(_xlfn.SINGLE(Q:Q)),Rates!A:C,3,0)*W866)))</f>
        <v/>
      </c>
      <c r="AD866" s="168">
        <f>IFERROR(IF(OR(Q866=1,Q866=2,Q866=3,Q866=4),VLOOKUP(Q866,Rates!$A$31:$B$34,2,0)*W866,IF(V866=1,VLOOKUP(U866,'REB BEV MIN MKUP'!B:E,4,0),IF(V866&gt;1,VLOOKUP(VALUE(W866),'REB BEV MIN MKUP'!O:Q,3,0),0))),0)</f>
        <v>0</v>
      </c>
      <c r="AE866" s="177" t="str">
        <f t="shared" si="438"/>
        <v/>
      </c>
      <c r="AF866" s="13" t="str">
        <f t="shared" si="439"/>
        <v/>
      </c>
      <c r="AG866" s="177" t="str">
        <f t="shared" si="440"/>
        <v/>
      </c>
      <c r="AH866" s="184" t="str">
        <f t="shared" si="441"/>
        <v/>
      </c>
      <c r="AI866" s="184" t="str">
        <f>IF(AE:AE="","",IF(R866="Refreshment Beverage",AK866*(Rates!J$19/100),ROUND(SUM(AH866*(Rates!$J$8/100)),4)))</f>
        <v/>
      </c>
      <c r="AJ866" s="183" t="str">
        <f t="shared" si="442"/>
        <v/>
      </c>
      <c r="AK866" s="185" t="str">
        <f t="shared" si="443"/>
        <v/>
      </c>
      <c r="AL866" s="177" t="str">
        <f t="shared" si="444"/>
        <v/>
      </c>
      <c r="AM866" s="13" t="str">
        <f>IF(AS866="","",IF(R866="Refreshment Beverage",ROUND(AS866*Rates!K$19,4),ROUND(AO866*(VLOOKUP(VALUE(Q866),Rates!G$4:L$12,3,0)),4)))</f>
        <v/>
      </c>
      <c r="AN866" s="183" t="str">
        <f>IF(AS866="","",IF(R866="Refreshment Beverage",AS866*(Rates!J$19/100),MAX(AM866,AB866)))</f>
        <v/>
      </c>
      <c r="AO866" s="186" t="str">
        <f t="shared" si="445"/>
        <v/>
      </c>
      <c r="AP866" s="186" t="str">
        <f t="shared" si="446"/>
        <v/>
      </c>
      <c r="AQ866" s="186" t="str">
        <f>IF(AS866="","",IF(R866="Refreshment Beverage",ROUND(SUM(VLOOKUP(Q:Q,Rates!G$15:L$19,3,0)*(AS866-Y866-Z866-AA866)),4),ROUND(SUM(Rates!$K$8*AS866),4)))</f>
        <v/>
      </c>
      <c r="AR866" s="184" t="str">
        <f t="shared" si="447"/>
        <v/>
      </c>
      <c r="AS866" s="185" t="str">
        <f t="shared" si="448"/>
        <v/>
      </c>
      <c r="AT866" s="177" t="str">
        <f t="shared" si="449"/>
        <v/>
      </c>
      <c r="AU866" s="13" t="str">
        <f>IF(AX866="","",IF(R866="Refreshment Beverage",ROUND((BA866-Y866-Z866-AA866)*VLOOKUP(VALUE(Q866),Rates!G$15:L$19,3,0),4),ROUND(AW866*(VLOOKUP(VALUE(Q866),Rates!G:L,3,0)),4)))</f>
        <v/>
      </c>
      <c r="AV866" s="183" t="str">
        <f t="shared" si="450"/>
        <v/>
      </c>
      <c r="AW866" s="186" t="str">
        <f t="shared" si="451"/>
        <v/>
      </c>
      <c r="AX866" s="184" t="str">
        <f t="shared" si="452"/>
        <v/>
      </c>
      <c r="AY866" s="186" t="str">
        <f>IF(AX866="","",IF(R866="Refreshment Beverage",ROUND(SUM(AX866*Rates!K$19),4),ROUND(SUM(AX866*(Rates!J$8/100)),4)))</f>
        <v/>
      </c>
      <c r="AZ866" s="183" t="str">
        <f t="shared" si="453"/>
        <v/>
      </c>
      <c r="BA866" s="185" t="str">
        <f t="shared" si="454"/>
        <v/>
      </c>
      <c r="BD866" s="171"/>
      <c r="BE866" s="171"/>
      <c r="BF866" s="171"/>
      <c r="BG866" s="171"/>
    </row>
    <row r="867" spans="1:59" ht="15" customHeight="1" x14ac:dyDescent="0.3">
      <c r="A867" s="172"/>
      <c r="B867" s="172"/>
      <c r="C867" s="172"/>
      <c r="D867" s="173"/>
      <c r="E867" s="173"/>
      <c r="F867" s="173"/>
      <c r="G867" s="173"/>
      <c r="H867" s="173"/>
      <c r="I867" s="174"/>
      <c r="J867" s="175"/>
      <c r="K867" s="176" t="str">
        <f t="shared" si="426"/>
        <v/>
      </c>
      <c r="L867" s="177" t="str">
        <f t="shared" si="427"/>
        <v/>
      </c>
      <c r="M867" s="178" t="str">
        <f t="shared" si="428"/>
        <v/>
      </c>
      <c r="N867" s="44" t="str" cm="1">
        <f t="array" ref="N867">IFERROR(IF(_xlfn.SINGLE(A:A)="","",IF(R867="Beer",SUM(LOOKUP(2,1/(Rates!$B$3:$B$5&lt;=W867)/(Rates!$C$3:$C$5&gt;=W867),Rates!$D$3:$D$5)*(X867/100)*W867),IF(R867="Refreshment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44" t="str">
        <f t="shared" si="429"/>
        <v/>
      </c>
      <c r="P867" s="13"/>
      <c r="Q867" s="179" t="str">
        <f t="shared" si="430"/>
        <v/>
      </c>
      <c r="R867" s="180" t="str">
        <f t="shared" si="431"/>
        <v/>
      </c>
      <c r="S867" s="13" t="str">
        <f>IF(A867="","",IF(R867="Refreshment Beverage",VLOOKUP(VALUE(Q867),Rates!G$15:L$19,2,0),VLOOKUP(VALUE(Q867),Rates!G$4:L$8,2,0)))</f>
        <v/>
      </c>
      <c r="T867" s="13" t="str">
        <f t="shared" si="432"/>
        <v/>
      </c>
      <c r="U867" s="181" t="str">
        <f t="shared" si="433"/>
        <v/>
      </c>
      <c r="V867" s="13" t="str">
        <f t="shared" si="434"/>
        <v/>
      </c>
      <c r="W867" s="13" t="str">
        <f t="shared" si="435"/>
        <v/>
      </c>
      <c r="X867" s="182" t="str">
        <f t="shared" si="436"/>
        <v/>
      </c>
      <c r="Y867" s="183" t="str">
        <f>IF(A:A="","",IF(R867="Refreshment Beverage",VLOOKUP(Q867,Rates!G$15:L$19,6,0)*W867,VLOOKUP(Q867,Rates!G$4:L$12,6,0)*W867))</f>
        <v/>
      </c>
      <c r="Z867" s="183" t="str">
        <f t="shared" si="437"/>
        <v/>
      </c>
      <c r="AA867" s="17">
        <f t="shared" si="425"/>
        <v>0</v>
      </c>
      <c r="AB867" s="177" t="str" cm="1">
        <f t="array" ref="AB867">IF(_xlfn.SINGLE(A:A)="","",IF(R867="Refreshment Beverage","",IF(AND(R867="Beer",Q867=0),SUM(LOOKUP(2,1/(Rates!$B$15:$B$18&lt;=W867)/(Rates!$C$15:$C$18&gt;=W867),Rates!$D$15:$D$18)*W867),VLOOKUP(VALUE(_xlfn.SINGLE(Q:Q)),Rates!A:B,2,0)*W867)))</f>
        <v/>
      </c>
      <c r="AC867" s="177" t="str" cm="1">
        <f t="array" ref="AC867">IF(_xlfn.SINGLE(A:A)="","",IF(R867="Refreshment Beverage","",IF(AND(R867="Beer",Q867=0),SUM(LOOKUP(2,1/(Rates!$B$15:$B$18&lt;=W867)/(Rates!$C$15:$C$18&gt;=W867),Rates!$E$15:$E$18)*W867),VLOOKUP(VALUE(_xlfn.SINGLE(Q:Q)),Rates!A:C,3,0)*W867)))</f>
        <v/>
      </c>
      <c r="AD867" s="168">
        <f>IFERROR(IF(OR(Q867=1,Q867=2,Q867=3,Q867=4),VLOOKUP(Q867,Rates!$A$31:$B$34,2,0)*W867,IF(V867=1,VLOOKUP(U867,'REB BEV MIN MKUP'!B:E,4,0),IF(V867&gt;1,VLOOKUP(VALUE(W867),'REB BEV MIN MKUP'!O:Q,3,0),0))),0)</f>
        <v>0</v>
      </c>
      <c r="AE867" s="177" t="str">
        <f t="shared" si="438"/>
        <v/>
      </c>
      <c r="AF867" s="13" t="str">
        <f t="shared" si="439"/>
        <v/>
      </c>
      <c r="AG867" s="177" t="str">
        <f t="shared" si="440"/>
        <v/>
      </c>
      <c r="AH867" s="184" t="str">
        <f t="shared" si="441"/>
        <v/>
      </c>
      <c r="AI867" s="184" t="str">
        <f>IF(AE:AE="","",IF(R867="Refreshment Beverage",AK867*(Rates!J$19/100),ROUND(SUM(AH867*(Rates!$J$8/100)),4)))</f>
        <v/>
      </c>
      <c r="AJ867" s="183" t="str">
        <f t="shared" si="442"/>
        <v/>
      </c>
      <c r="AK867" s="185" t="str">
        <f t="shared" si="443"/>
        <v/>
      </c>
      <c r="AL867" s="177" t="str">
        <f t="shared" si="444"/>
        <v/>
      </c>
      <c r="AM867" s="13" t="str">
        <f>IF(AS867="","",IF(R867="Refreshment Beverage",ROUND(AS867*Rates!K$19,4),ROUND(AO867*(VLOOKUP(VALUE(Q867),Rates!G$4:L$12,3,0)),4)))</f>
        <v/>
      </c>
      <c r="AN867" s="183" t="str">
        <f>IF(AS867="","",IF(R867="Refreshment Beverage",AS867*(Rates!J$19/100),MAX(AM867,AB867)))</f>
        <v/>
      </c>
      <c r="AO867" s="186" t="str">
        <f t="shared" si="445"/>
        <v/>
      </c>
      <c r="AP867" s="186" t="str">
        <f t="shared" si="446"/>
        <v/>
      </c>
      <c r="AQ867" s="186" t="str">
        <f>IF(AS867="","",IF(R867="Refreshment Beverage",ROUND(SUM(VLOOKUP(Q:Q,Rates!G$15:L$19,3,0)*(AS867-Y867-Z867-AA867)),4),ROUND(SUM(Rates!$K$8*AS867),4)))</f>
        <v/>
      </c>
      <c r="AR867" s="184" t="str">
        <f t="shared" si="447"/>
        <v/>
      </c>
      <c r="AS867" s="185" t="str">
        <f t="shared" si="448"/>
        <v/>
      </c>
      <c r="AT867" s="177" t="str">
        <f t="shared" si="449"/>
        <v/>
      </c>
      <c r="AU867" s="13" t="str">
        <f>IF(AX867="","",IF(R867="Refreshment Beverage",ROUND((BA867-Y867-Z867-AA867)*VLOOKUP(VALUE(Q867),Rates!G$15:L$19,3,0),4),ROUND(AW867*(VLOOKUP(VALUE(Q867),Rates!G:L,3,0)),4)))</f>
        <v/>
      </c>
      <c r="AV867" s="183" t="str">
        <f t="shared" si="450"/>
        <v/>
      </c>
      <c r="AW867" s="186" t="str">
        <f t="shared" si="451"/>
        <v/>
      </c>
      <c r="AX867" s="184" t="str">
        <f t="shared" si="452"/>
        <v/>
      </c>
      <c r="AY867" s="186" t="str">
        <f>IF(AX867="","",IF(R867="Refreshment Beverage",ROUND(SUM(AX867*Rates!K$19),4),ROUND(SUM(AX867*(Rates!J$8/100)),4)))</f>
        <v/>
      </c>
      <c r="AZ867" s="183" t="str">
        <f t="shared" si="453"/>
        <v/>
      </c>
      <c r="BA867" s="185" t="str">
        <f t="shared" si="454"/>
        <v/>
      </c>
      <c r="BD867" s="171"/>
      <c r="BE867" s="171"/>
      <c r="BF867" s="171"/>
      <c r="BG867" s="171"/>
    </row>
    <row r="868" spans="1:59" ht="15" customHeight="1" x14ac:dyDescent="0.3">
      <c r="A868" s="172"/>
      <c r="B868" s="172"/>
      <c r="C868" s="172"/>
      <c r="D868" s="173"/>
      <c r="E868" s="173"/>
      <c r="F868" s="173"/>
      <c r="G868" s="173"/>
      <c r="H868" s="173"/>
      <c r="I868" s="174"/>
      <c r="J868" s="175"/>
      <c r="K868" s="176" t="str">
        <f t="shared" si="426"/>
        <v/>
      </c>
      <c r="L868" s="177" t="str">
        <f t="shared" si="427"/>
        <v/>
      </c>
      <c r="M868" s="178" t="str">
        <f t="shared" si="428"/>
        <v/>
      </c>
      <c r="N868" s="44" t="str" cm="1">
        <f t="array" ref="N868">IFERROR(IF(_xlfn.SINGLE(A:A)="","",IF(R868="Beer",SUM(LOOKUP(2,1/(Rates!$B$3:$B$5&lt;=W868)/(Rates!$C$3:$C$5&gt;=W868),Rates!$D$3:$D$5)*(X868/100)*W868),IF(R868="Refreshment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44" t="str">
        <f t="shared" si="429"/>
        <v/>
      </c>
      <c r="P868" s="13"/>
      <c r="Q868" s="179" t="str">
        <f t="shared" si="430"/>
        <v/>
      </c>
      <c r="R868" s="180" t="str">
        <f t="shared" si="431"/>
        <v/>
      </c>
      <c r="S868" s="13" t="str">
        <f>IF(A868="","",IF(R868="Refreshment Beverage",VLOOKUP(VALUE(Q868),Rates!G$15:L$19,2,0),VLOOKUP(VALUE(Q868),Rates!G$4:L$8,2,0)))</f>
        <v/>
      </c>
      <c r="T868" s="13" t="str">
        <f t="shared" si="432"/>
        <v/>
      </c>
      <c r="U868" s="181" t="str">
        <f t="shared" si="433"/>
        <v/>
      </c>
      <c r="V868" s="13" t="str">
        <f t="shared" si="434"/>
        <v/>
      </c>
      <c r="W868" s="13" t="str">
        <f t="shared" si="435"/>
        <v/>
      </c>
      <c r="X868" s="182" t="str">
        <f t="shared" si="436"/>
        <v/>
      </c>
      <c r="Y868" s="183" t="str">
        <f>IF(A:A="","",IF(R868="Refreshment Beverage",VLOOKUP(Q868,Rates!G$15:L$19,6,0)*W868,VLOOKUP(Q868,Rates!G$4:L$12,6,0)*W868))</f>
        <v/>
      </c>
      <c r="Z868" s="183" t="str">
        <f t="shared" si="437"/>
        <v/>
      </c>
      <c r="AA868" s="17">
        <f t="shared" si="425"/>
        <v>0</v>
      </c>
      <c r="AB868" s="177" t="str" cm="1">
        <f t="array" ref="AB868">IF(_xlfn.SINGLE(A:A)="","",IF(R868="Refreshment Beverage","",IF(AND(R868="Beer",Q868=0),SUM(LOOKUP(2,1/(Rates!$B$15:$B$18&lt;=W868)/(Rates!$C$15:$C$18&gt;=W868),Rates!$D$15:$D$18)*W868),VLOOKUP(VALUE(_xlfn.SINGLE(Q:Q)),Rates!A:B,2,0)*W868)))</f>
        <v/>
      </c>
      <c r="AC868" s="177" t="str" cm="1">
        <f t="array" ref="AC868">IF(_xlfn.SINGLE(A:A)="","",IF(R868="Refreshment Beverage","",IF(AND(R868="Beer",Q868=0),SUM(LOOKUP(2,1/(Rates!$B$15:$B$18&lt;=W868)/(Rates!$C$15:$C$18&gt;=W868),Rates!$E$15:$E$18)*W868),VLOOKUP(VALUE(_xlfn.SINGLE(Q:Q)),Rates!A:C,3,0)*W868)))</f>
        <v/>
      </c>
      <c r="AD868" s="168">
        <f>IFERROR(IF(OR(Q868=1,Q868=2,Q868=3,Q868=4),VLOOKUP(Q868,Rates!$A$31:$B$34,2,0)*W868,IF(V868=1,VLOOKUP(U868,'REB BEV MIN MKUP'!B:E,4,0),IF(V868&gt;1,VLOOKUP(VALUE(W868),'REB BEV MIN MKUP'!O:Q,3,0),0))),0)</f>
        <v>0</v>
      </c>
      <c r="AE868" s="177" t="str">
        <f t="shared" si="438"/>
        <v/>
      </c>
      <c r="AF868" s="13" t="str">
        <f t="shared" si="439"/>
        <v/>
      </c>
      <c r="AG868" s="177" t="str">
        <f t="shared" si="440"/>
        <v/>
      </c>
      <c r="AH868" s="184" t="str">
        <f t="shared" si="441"/>
        <v/>
      </c>
      <c r="AI868" s="184" t="str">
        <f>IF(AE:AE="","",IF(R868="Refreshment Beverage",AK868*(Rates!J$19/100),ROUND(SUM(AH868*(Rates!$J$8/100)),4)))</f>
        <v/>
      </c>
      <c r="AJ868" s="183" t="str">
        <f t="shared" si="442"/>
        <v/>
      </c>
      <c r="AK868" s="185" t="str">
        <f t="shared" si="443"/>
        <v/>
      </c>
      <c r="AL868" s="177" t="str">
        <f t="shared" si="444"/>
        <v/>
      </c>
      <c r="AM868" s="13" t="str">
        <f>IF(AS868="","",IF(R868="Refreshment Beverage",ROUND(AS868*Rates!K$19,4),ROUND(AO868*(VLOOKUP(VALUE(Q868),Rates!G$4:L$12,3,0)),4)))</f>
        <v/>
      </c>
      <c r="AN868" s="183" t="str">
        <f>IF(AS868="","",IF(R868="Refreshment Beverage",AS868*(Rates!J$19/100),MAX(AM868,AB868)))</f>
        <v/>
      </c>
      <c r="AO868" s="186" t="str">
        <f t="shared" si="445"/>
        <v/>
      </c>
      <c r="AP868" s="186" t="str">
        <f t="shared" si="446"/>
        <v/>
      </c>
      <c r="AQ868" s="186" t="str">
        <f>IF(AS868="","",IF(R868="Refreshment Beverage",ROUND(SUM(VLOOKUP(Q:Q,Rates!G$15:L$19,3,0)*(AS868-Y868-Z868-AA868)),4),ROUND(SUM(Rates!$K$8*AS868),4)))</f>
        <v/>
      </c>
      <c r="AR868" s="184" t="str">
        <f t="shared" si="447"/>
        <v/>
      </c>
      <c r="AS868" s="185" t="str">
        <f t="shared" si="448"/>
        <v/>
      </c>
      <c r="AT868" s="177" t="str">
        <f t="shared" si="449"/>
        <v/>
      </c>
      <c r="AU868" s="13" t="str">
        <f>IF(AX868="","",IF(R868="Refreshment Beverage",ROUND((BA868-Y868-Z868-AA868)*VLOOKUP(VALUE(Q868),Rates!G$15:L$19,3,0),4),ROUND(AW868*(VLOOKUP(VALUE(Q868),Rates!G:L,3,0)),4)))</f>
        <v/>
      </c>
      <c r="AV868" s="183" t="str">
        <f t="shared" si="450"/>
        <v/>
      </c>
      <c r="AW868" s="186" t="str">
        <f t="shared" si="451"/>
        <v/>
      </c>
      <c r="AX868" s="184" t="str">
        <f t="shared" si="452"/>
        <v/>
      </c>
      <c r="AY868" s="186" t="str">
        <f>IF(AX868="","",IF(R868="Refreshment Beverage",ROUND(SUM(AX868*Rates!K$19),4),ROUND(SUM(AX868*(Rates!J$8/100)),4)))</f>
        <v/>
      </c>
      <c r="AZ868" s="183" t="str">
        <f t="shared" si="453"/>
        <v/>
      </c>
      <c r="BA868" s="185" t="str">
        <f t="shared" si="454"/>
        <v/>
      </c>
      <c r="BD868" s="171"/>
      <c r="BE868" s="171"/>
      <c r="BF868" s="171"/>
      <c r="BG868" s="171"/>
    </row>
    <row r="869" spans="1:59" ht="15" customHeight="1" x14ac:dyDescent="0.3">
      <c r="A869" s="172"/>
      <c r="B869" s="172"/>
      <c r="C869" s="172"/>
      <c r="D869" s="173"/>
      <c r="E869" s="173"/>
      <c r="F869" s="173"/>
      <c r="G869" s="173"/>
      <c r="H869" s="173"/>
      <c r="I869" s="174"/>
      <c r="J869" s="175"/>
      <c r="K869" s="176" t="str">
        <f t="shared" si="426"/>
        <v/>
      </c>
      <c r="L869" s="177" t="str">
        <f t="shared" si="427"/>
        <v/>
      </c>
      <c r="M869" s="178" t="str">
        <f t="shared" si="428"/>
        <v/>
      </c>
      <c r="N869" s="44" t="str" cm="1">
        <f t="array" ref="N869">IFERROR(IF(_xlfn.SINGLE(A:A)="","",IF(R869="Beer",SUM(LOOKUP(2,1/(Rates!$B$3:$B$5&lt;=W869)/(Rates!$C$3:$C$5&gt;=W869),Rates!$D$3:$D$5)*(X869/100)*W869),IF(R869="Refreshment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44" t="str">
        <f t="shared" si="429"/>
        <v/>
      </c>
      <c r="P869" s="13"/>
      <c r="Q869" s="179" t="str">
        <f t="shared" si="430"/>
        <v/>
      </c>
      <c r="R869" s="180" t="str">
        <f t="shared" si="431"/>
        <v/>
      </c>
      <c r="S869" s="13" t="str">
        <f>IF(A869="","",IF(R869="Refreshment Beverage",VLOOKUP(VALUE(Q869),Rates!G$15:L$19,2,0),VLOOKUP(VALUE(Q869),Rates!G$4:L$8,2,0)))</f>
        <v/>
      </c>
      <c r="T869" s="13" t="str">
        <f t="shared" si="432"/>
        <v/>
      </c>
      <c r="U869" s="181" t="str">
        <f t="shared" si="433"/>
        <v/>
      </c>
      <c r="V869" s="13" t="str">
        <f t="shared" si="434"/>
        <v/>
      </c>
      <c r="W869" s="13" t="str">
        <f t="shared" si="435"/>
        <v/>
      </c>
      <c r="X869" s="182" t="str">
        <f t="shared" si="436"/>
        <v/>
      </c>
      <c r="Y869" s="183" t="str">
        <f>IF(A:A="","",IF(R869="Refreshment Beverage",VLOOKUP(Q869,Rates!G$15:L$19,6,0)*W869,VLOOKUP(Q869,Rates!G$4:L$12,6,0)*W869))</f>
        <v/>
      </c>
      <c r="Z869" s="183" t="str">
        <f t="shared" si="437"/>
        <v/>
      </c>
      <c r="AA869" s="17">
        <f t="shared" si="425"/>
        <v>0</v>
      </c>
      <c r="AB869" s="177" t="str" cm="1">
        <f t="array" ref="AB869">IF(_xlfn.SINGLE(A:A)="","",IF(R869="Refreshment Beverage","",IF(AND(R869="Beer",Q869=0),SUM(LOOKUP(2,1/(Rates!$B$15:$B$18&lt;=W869)/(Rates!$C$15:$C$18&gt;=W869),Rates!$D$15:$D$18)*W869),VLOOKUP(VALUE(_xlfn.SINGLE(Q:Q)),Rates!A:B,2,0)*W869)))</f>
        <v/>
      </c>
      <c r="AC869" s="177" t="str" cm="1">
        <f t="array" ref="AC869">IF(_xlfn.SINGLE(A:A)="","",IF(R869="Refreshment Beverage","",IF(AND(R869="Beer",Q869=0),SUM(LOOKUP(2,1/(Rates!$B$15:$B$18&lt;=W869)/(Rates!$C$15:$C$18&gt;=W869),Rates!$E$15:$E$18)*W869),VLOOKUP(VALUE(_xlfn.SINGLE(Q:Q)),Rates!A:C,3,0)*W869)))</f>
        <v/>
      </c>
      <c r="AD869" s="168">
        <f>IFERROR(IF(OR(Q869=1,Q869=2,Q869=3,Q869=4),VLOOKUP(Q869,Rates!$A$31:$B$34,2,0)*W869,IF(V869=1,VLOOKUP(U869,'REB BEV MIN MKUP'!B:E,4,0),IF(V869&gt;1,VLOOKUP(VALUE(W869),'REB BEV MIN MKUP'!O:Q,3,0),0))),0)</f>
        <v>0</v>
      </c>
      <c r="AE869" s="177" t="str">
        <f t="shared" si="438"/>
        <v/>
      </c>
      <c r="AF869" s="13" t="str">
        <f t="shared" si="439"/>
        <v/>
      </c>
      <c r="AG869" s="177" t="str">
        <f t="shared" si="440"/>
        <v/>
      </c>
      <c r="AH869" s="184" t="str">
        <f t="shared" si="441"/>
        <v/>
      </c>
      <c r="AI869" s="184" t="str">
        <f>IF(AE:AE="","",IF(R869="Refreshment Beverage",AK869*(Rates!J$19/100),ROUND(SUM(AH869*(Rates!$J$8/100)),4)))</f>
        <v/>
      </c>
      <c r="AJ869" s="183" t="str">
        <f t="shared" si="442"/>
        <v/>
      </c>
      <c r="AK869" s="185" t="str">
        <f t="shared" si="443"/>
        <v/>
      </c>
      <c r="AL869" s="177" t="str">
        <f t="shared" si="444"/>
        <v/>
      </c>
      <c r="AM869" s="13" t="str">
        <f>IF(AS869="","",IF(R869="Refreshment Beverage",ROUND(AS869*Rates!K$19,4),ROUND(AO869*(VLOOKUP(VALUE(Q869),Rates!G$4:L$12,3,0)),4)))</f>
        <v/>
      </c>
      <c r="AN869" s="183" t="str">
        <f>IF(AS869="","",IF(R869="Refreshment Beverage",AS869*(Rates!J$19/100),MAX(AM869,AB869)))</f>
        <v/>
      </c>
      <c r="AO869" s="186" t="str">
        <f t="shared" si="445"/>
        <v/>
      </c>
      <c r="AP869" s="186" t="str">
        <f t="shared" si="446"/>
        <v/>
      </c>
      <c r="AQ869" s="186" t="str">
        <f>IF(AS869="","",IF(R869="Refreshment Beverage",ROUND(SUM(VLOOKUP(Q:Q,Rates!G$15:L$19,3,0)*(AS869-Y869-Z869-AA869)),4),ROUND(SUM(Rates!$K$8*AS869),4)))</f>
        <v/>
      </c>
      <c r="AR869" s="184" t="str">
        <f t="shared" si="447"/>
        <v/>
      </c>
      <c r="AS869" s="185" t="str">
        <f t="shared" si="448"/>
        <v/>
      </c>
      <c r="AT869" s="177" t="str">
        <f t="shared" si="449"/>
        <v/>
      </c>
      <c r="AU869" s="13" t="str">
        <f>IF(AX869="","",IF(R869="Refreshment Beverage",ROUND((BA869-Y869-Z869-AA869)*VLOOKUP(VALUE(Q869),Rates!G$15:L$19,3,0),4),ROUND(AW869*(VLOOKUP(VALUE(Q869),Rates!G:L,3,0)),4)))</f>
        <v/>
      </c>
      <c r="AV869" s="183" t="str">
        <f t="shared" si="450"/>
        <v/>
      </c>
      <c r="AW869" s="186" t="str">
        <f t="shared" si="451"/>
        <v/>
      </c>
      <c r="AX869" s="184" t="str">
        <f t="shared" si="452"/>
        <v/>
      </c>
      <c r="AY869" s="186" t="str">
        <f>IF(AX869="","",IF(R869="Refreshment Beverage",ROUND(SUM(AX869*Rates!K$19),4),ROUND(SUM(AX869*(Rates!J$8/100)),4)))</f>
        <v/>
      </c>
      <c r="AZ869" s="183" t="str">
        <f t="shared" si="453"/>
        <v/>
      </c>
      <c r="BA869" s="185" t="str">
        <f t="shared" si="454"/>
        <v/>
      </c>
      <c r="BD869" s="171"/>
      <c r="BE869" s="171"/>
      <c r="BF869" s="171"/>
      <c r="BG869" s="171"/>
    </row>
    <row r="870" spans="1:59" ht="15" customHeight="1" x14ac:dyDescent="0.3">
      <c r="A870" s="172"/>
      <c r="B870" s="172"/>
      <c r="C870" s="172"/>
      <c r="D870" s="173"/>
      <c r="E870" s="173"/>
      <c r="F870" s="173"/>
      <c r="G870" s="173"/>
      <c r="H870" s="173"/>
      <c r="I870" s="174"/>
      <c r="J870" s="175"/>
      <c r="K870" s="176" t="str">
        <f t="shared" si="426"/>
        <v/>
      </c>
      <c r="L870" s="177" t="str">
        <f t="shared" si="427"/>
        <v/>
      </c>
      <c r="M870" s="178" t="str">
        <f t="shared" si="428"/>
        <v/>
      </c>
      <c r="N870" s="44" t="str" cm="1">
        <f t="array" ref="N870">IFERROR(IF(_xlfn.SINGLE(A:A)="","",IF(R870="Beer",SUM(LOOKUP(2,1/(Rates!$B$3:$B$5&lt;=W870)/(Rates!$C$3:$C$5&gt;=W870),Rates!$D$3:$D$5)*(X870/100)*W870),IF(R870="Refreshment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44" t="str">
        <f t="shared" si="429"/>
        <v/>
      </c>
      <c r="P870" s="13"/>
      <c r="Q870" s="179" t="str">
        <f t="shared" si="430"/>
        <v/>
      </c>
      <c r="R870" s="180" t="str">
        <f t="shared" si="431"/>
        <v/>
      </c>
      <c r="S870" s="13" t="str">
        <f>IF(A870="","",IF(R870="Refreshment Beverage",VLOOKUP(VALUE(Q870),Rates!G$15:L$19,2,0),VLOOKUP(VALUE(Q870),Rates!G$4:L$8,2,0)))</f>
        <v/>
      </c>
      <c r="T870" s="13" t="str">
        <f t="shared" si="432"/>
        <v/>
      </c>
      <c r="U870" s="181" t="str">
        <f t="shared" si="433"/>
        <v/>
      </c>
      <c r="V870" s="13" t="str">
        <f t="shared" si="434"/>
        <v/>
      </c>
      <c r="W870" s="13" t="str">
        <f t="shared" si="435"/>
        <v/>
      </c>
      <c r="X870" s="182" t="str">
        <f t="shared" si="436"/>
        <v/>
      </c>
      <c r="Y870" s="183" t="str">
        <f>IF(A:A="","",IF(R870="Refreshment Beverage",VLOOKUP(Q870,Rates!G$15:L$19,6,0)*W870,VLOOKUP(Q870,Rates!G$4:L$12,6,0)*W870))</f>
        <v/>
      </c>
      <c r="Z870" s="183" t="str">
        <f t="shared" si="437"/>
        <v/>
      </c>
      <c r="AA870" s="17">
        <f t="shared" si="425"/>
        <v>0</v>
      </c>
      <c r="AB870" s="177" t="str" cm="1">
        <f t="array" ref="AB870">IF(_xlfn.SINGLE(A:A)="","",IF(R870="Refreshment Beverage","",IF(AND(R870="Beer",Q870=0),SUM(LOOKUP(2,1/(Rates!$B$15:$B$18&lt;=W870)/(Rates!$C$15:$C$18&gt;=W870),Rates!$D$15:$D$18)*W870),VLOOKUP(VALUE(_xlfn.SINGLE(Q:Q)),Rates!A:B,2,0)*W870)))</f>
        <v/>
      </c>
      <c r="AC870" s="177" t="str" cm="1">
        <f t="array" ref="AC870">IF(_xlfn.SINGLE(A:A)="","",IF(R870="Refreshment Beverage","",IF(AND(R870="Beer",Q870=0),SUM(LOOKUP(2,1/(Rates!$B$15:$B$18&lt;=W870)/(Rates!$C$15:$C$18&gt;=W870),Rates!$E$15:$E$18)*W870),VLOOKUP(VALUE(_xlfn.SINGLE(Q:Q)),Rates!A:C,3,0)*W870)))</f>
        <v/>
      </c>
      <c r="AD870" s="168">
        <f>IFERROR(IF(OR(Q870=1,Q870=2,Q870=3,Q870=4),VLOOKUP(Q870,Rates!$A$31:$B$34,2,0)*W870,IF(V870=1,VLOOKUP(U870,'REB BEV MIN MKUP'!B:E,4,0),IF(V870&gt;1,VLOOKUP(VALUE(W870),'REB BEV MIN MKUP'!O:Q,3,0),0))),0)</f>
        <v>0</v>
      </c>
      <c r="AE870" s="177" t="str">
        <f t="shared" si="438"/>
        <v/>
      </c>
      <c r="AF870" s="13" t="str">
        <f t="shared" si="439"/>
        <v/>
      </c>
      <c r="AG870" s="177" t="str">
        <f t="shared" si="440"/>
        <v/>
      </c>
      <c r="AH870" s="184" t="str">
        <f t="shared" si="441"/>
        <v/>
      </c>
      <c r="AI870" s="184" t="str">
        <f>IF(AE:AE="","",IF(R870="Refreshment Beverage",AK870*(Rates!J$19/100),ROUND(SUM(AH870*(Rates!$J$8/100)),4)))</f>
        <v/>
      </c>
      <c r="AJ870" s="183" t="str">
        <f t="shared" si="442"/>
        <v/>
      </c>
      <c r="AK870" s="185" t="str">
        <f t="shared" si="443"/>
        <v/>
      </c>
      <c r="AL870" s="177" t="str">
        <f t="shared" si="444"/>
        <v/>
      </c>
      <c r="AM870" s="13" t="str">
        <f>IF(AS870="","",IF(R870="Refreshment Beverage",ROUND(AS870*Rates!K$19,4),ROUND(AO870*(VLOOKUP(VALUE(Q870),Rates!G$4:L$12,3,0)),4)))</f>
        <v/>
      </c>
      <c r="AN870" s="183" t="str">
        <f>IF(AS870="","",IF(R870="Refreshment Beverage",AS870*(Rates!J$19/100),MAX(AM870,AB870)))</f>
        <v/>
      </c>
      <c r="AO870" s="186" t="str">
        <f t="shared" si="445"/>
        <v/>
      </c>
      <c r="AP870" s="186" t="str">
        <f t="shared" si="446"/>
        <v/>
      </c>
      <c r="AQ870" s="186" t="str">
        <f>IF(AS870="","",IF(R870="Refreshment Beverage",ROUND(SUM(VLOOKUP(Q:Q,Rates!G$15:L$19,3,0)*(AS870-Y870-Z870-AA870)),4),ROUND(SUM(Rates!$K$8*AS870),4)))</f>
        <v/>
      </c>
      <c r="AR870" s="184" t="str">
        <f t="shared" si="447"/>
        <v/>
      </c>
      <c r="AS870" s="185" t="str">
        <f t="shared" si="448"/>
        <v/>
      </c>
      <c r="AT870" s="177" t="str">
        <f t="shared" si="449"/>
        <v/>
      </c>
      <c r="AU870" s="13" t="str">
        <f>IF(AX870="","",IF(R870="Refreshment Beverage",ROUND((BA870-Y870-Z870-AA870)*VLOOKUP(VALUE(Q870),Rates!G$15:L$19,3,0),4),ROUND(AW870*(VLOOKUP(VALUE(Q870),Rates!G:L,3,0)),4)))</f>
        <v/>
      </c>
      <c r="AV870" s="183" t="str">
        <f t="shared" si="450"/>
        <v/>
      </c>
      <c r="AW870" s="186" t="str">
        <f t="shared" si="451"/>
        <v/>
      </c>
      <c r="AX870" s="184" t="str">
        <f t="shared" si="452"/>
        <v/>
      </c>
      <c r="AY870" s="186" t="str">
        <f>IF(AX870="","",IF(R870="Refreshment Beverage",ROUND(SUM(AX870*Rates!K$19),4),ROUND(SUM(AX870*(Rates!J$8/100)),4)))</f>
        <v/>
      </c>
      <c r="AZ870" s="183" t="str">
        <f t="shared" si="453"/>
        <v/>
      </c>
      <c r="BA870" s="185" t="str">
        <f t="shared" si="454"/>
        <v/>
      </c>
      <c r="BD870" s="171"/>
      <c r="BE870" s="171"/>
      <c r="BF870" s="171"/>
      <c r="BG870" s="171"/>
    </row>
    <row r="871" spans="1:59" ht="15" customHeight="1" x14ac:dyDescent="0.3">
      <c r="A871" s="172"/>
      <c r="B871" s="172"/>
      <c r="C871" s="172"/>
      <c r="D871" s="173"/>
      <c r="E871" s="173"/>
      <c r="F871" s="173"/>
      <c r="G871" s="173"/>
      <c r="H871" s="173"/>
      <c r="I871" s="174"/>
      <c r="J871" s="175"/>
      <c r="K871" s="176" t="str">
        <f t="shared" si="426"/>
        <v/>
      </c>
      <c r="L871" s="177" t="str">
        <f t="shared" si="427"/>
        <v/>
      </c>
      <c r="M871" s="178" t="str">
        <f t="shared" si="428"/>
        <v/>
      </c>
      <c r="N871" s="44" t="str" cm="1">
        <f t="array" ref="N871">IFERROR(IF(_xlfn.SINGLE(A:A)="","",IF(R871="Beer",SUM(LOOKUP(2,1/(Rates!$B$3:$B$5&lt;=W871)/(Rates!$C$3:$C$5&gt;=W871),Rates!$D$3:$D$5)*(X871/100)*W871),IF(R871="Refreshment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44" t="str">
        <f t="shared" si="429"/>
        <v/>
      </c>
      <c r="P871" s="13"/>
      <c r="Q871" s="179" t="str">
        <f t="shared" si="430"/>
        <v/>
      </c>
      <c r="R871" s="180" t="str">
        <f t="shared" si="431"/>
        <v/>
      </c>
      <c r="S871" s="13" t="str">
        <f>IF(A871="","",IF(R871="Refreshment Beverage",VLOOKUP(VALUE(Q871),Rates!G$15:L$19,2,0),VLOOKUP(VALUE(Q871),Rates!G$4:L$8,2,0)))</f>
        <v/>
      </c>
      <c r="T871" s="13" t="str">
        <f t="shared" si="432"/>
        <v/>
      </c>
      <c r="U871" s="181" t="str">
        <f t="shared" si="433"/>
        <v/>
      </c>
      <c r="V871" s="13" t="str">
        <f t="shared" si="434"/>
        <v/>
      </c>
      <c r="W871" s="13" t="str">
        <f t="shared" si="435"/>
        <v/>
      </c>
      <c r="X871" s="182" t="str">
        <f t="shared" si="436"/>
        <v/>
      </c>
      <c r="Y871" s="183" t="str">
        <f>IF(A:A="","",IF(R871="Refreshment Beverage",VLOOKUP(Q871,Rates!G$15:L$19,6,0)*W871,VLOOKUP(Q871,Rates!G$4:L$12,6,0)*W871))</f>
        <v/>
      </c>
      <c r="Z871" s="183" t="str">
        <f t="shared" si="437"/>
        <v/>
      </c>
      <c r="AA871" s="17">
        <f t="shared" si="425"/>
        <v>0</v>
      </c>
      <c r="AB871" s="177" t="str" cm="1">
        <f t="array" ref="AB871">IF(_xlfn.SINGLE(A:A)="","",IF(R871="Refreshment Beverage","",IF(AND(R871="Beer",Q871=0),SUM(LOOKUP(2,1/(Rates!$B$15:$B$18&lt;=W871)/(Rates!$C$15:$C$18&gt;=W871),Rates!$D$15:$D$18)*W871),VLOOKUP(VALUE(_xlfn.SINGLE(Q:Q)),Rates!A:B,2,0)*W871)))</f>
        <v/>
      </c>
      <c r="AC871" s="177" t="str" cm="1">
        <f t="array" ref="AC871">IF(_xlfn.SINGLE(A:A)="","",IF(R871="Refreshment Beverage","",IF(AND(R871="Beer",Q871=0),SUM(LOOKUP(2,1/(Rates!$B$15:$B$18&lt;=W871)/(Rates!$C$15:$C$18&gt;=W871),Rates!$E$15:$E$18)*W871),VLOOKUP(VALUE(_xlfn.SINGLE(Q:Q)),Rates!A:C,3,0)*W871)))</f>
        <v/>
      </c>
      <c r="AD871" s="168">
        <f>IFERROR(IF(OR(Q871=1,Q871=2,Q871=3,Q871=4),VLOOKUP(Q871,Rates!$A$31:$B$34,2,0)*W871,IF(V871=1,VLOOKUP(U871,'REB BEV MIN MKUP'!B:E,4,0),IF(V871&gt;1,VLOOKUP(VALUE(W871),'REB BEV MIN MKUP'!O:Q,3,0),0))),0)</f>
        <v>0</v>
      </c>
      <c r="AE871" s="177" t="str">
        <f t="shared" si="438"/>
        <v/>
      </c>
      <c r="AF871" s="13" t="str">
        <f t="shared" si="439"/>
        <v/>
      </c>
      <c r="AG871" s="177" t="str">
        <f t="shared" si="440"/>
        <v/>
      </c>
      <c r="AH871" s="184" t="str">
        <f t="shared" si="441"/>
        <v/>
      </c>
      <c r="AI871" s="184" t="str">
        <f>IF(AE:AE="","",IF(R871="Refreshment Beverage",AK871*(Rates!J$19/100),ROUND(SUM(AH871*(Rates!$J$8/100)),4)))</f>
        <v/>
      </c>
      <c r="AJ871" s="183" t="str">
        <f t="shared" si="442"/>
        <v/>
      </c>
      <c r="AK871" s="185" t="str">
        <f t="shared" si="443"/>
        <v/>
      </c>
      <c r="AL871" s="177" t="str">
        <f t="shared" si="444"/>
        <v/>
      </c>
      <c r="AM871" s="13" t="str">
        <f>IF(AS871="","",IF(R871="Refreshment Beverage",ROUND(AS871*Rates!K$19,4),ROUND(AO871*(VLOOKUP(VALUE(Q871),Rates!G$4:L$12,3,0)),4)))</f>
        <v/>
      </c>
      <c r="AN871" s="183" t="str">
        <f>IF(AS871="","",IF(R871="Refreshment Beverage",AS871*(Rates!J$19/100),MAX(AM871,AB871)))</f>
        <v/>
      </c>
      <c r="AO871" s="186" t="str">
        <f t="shared" si="445"/>
        <v/>
      </c>
      <c r="AP871" s="186" t="str">
        <f t="shared" si="446"/>
        <v/>
      </c>
      <c r="AQ871" s="186" t="str">
        <f>IF(AS871="","",IF(R871="Refreshment Beverage",ROUND(SUM(VLOOKUP(Q:Q,Rates!G$15:L$19,3,0)*(AS871-Y871-Z871-AA871)),4),ROUND(SUM(Rates!$K$8*AS871),4)))</f>
        <v/>
      </c>
      <c r="AR871" s="184" t="str">
        <f t="shared" si="447"/>
        <v/>
      </c>
      <c r="AS871" s="185" t="str">
        <f t="shared" si="448"/>
        <v/>
      </c>
      <c r="AT871" s="177" t="str">
        <f t="shared" si="449"/>
        <v/>
      </c>
      <c r="AU871" s="13" t="str">
        <f>IF(AX871="","",IF(R871="Refreshment Beverage",ROUND((BA871-Y871-Z871-AA871)*VLOOKUP(VALUE(Q871),Rates!G$15:L$19,3,0),4),ROUND(AW871*(VLOOKUP(VALUE(Q871),Rates!G:L,3,0)),4)))</f>
        <v/>
      </c>
      <c r="AV871" s="183" t="str">
        <f t="shared" si="450"/>
        <v/>
      </c>
      <c r="AW871" s="186" t="str">
        <f t="shared" si="451"/>
        <v/>
      </c>
      <c r="AX871" s="184" t="str">
        <f t="shared" si="452"/>
        <v/>
      </c>
      <c r="AY871" s="186" t="str">
        <f>IF(AX871="","",IF(R871="Refreshment Beverage",ROUND(SUM(AX871*Rates!K$19),4),ROUND(SUM(AX871*(Rates!J$8/100)),4)))</f>
        <v/>
      </c>
      <c r="AZ871" s="183" t="str">
        <f t="shared" si="453"/>
        <v/>
      </c>
      <c r="BA871" s="185" t="str">
        <f t="shared" si="454"/>
        <v/>
      </c>
      <c r="BD871" s="171"/>
      <c r="BE871" s="171"/>
      <c r="BF871" s="171"/>
      <c r="BG871" s="171"/>
    </row>
    <row r="872" spans="1:59" ht="15" customHeight="1" x14ac:dyDescent="0.3">
      <c r="A872" s="172"/>
      <c r="B872" s="172"/>
      <c r="C872" s="172"/>
      <c r="D872" s="173"/>
      <c r="E872" s="173"/>
      <c r="F872" s="173"/>
      <c r="G872" s="173"/>
      <c r="H872" s="173"/>
      <c r="I872" s="174"/>
      <c r="J872" s="175"/>
      <c r="K872" s="176" t="str">
        <f t="shared" si="426"/>
        <v/>
      </c>
      <c r="L872" s="177" t="str">
        <f t="shared" si="427"/>
        <v/>
      </c>
      <c r="M872" s="178" t="str">
        <f t="shared" si="428"/>
        <v/>
      </c>
      <c r="N872" s="44" t="str" cm="1">
        <f t="array" ref="N872">IFERROR(IF(_xlfn.SINGLE(A:A)="","",IF(R872="Beer",SUM(LOOKUP(2,1/(Rates!$B$3:$B$5&lt;=W872)/(Rates!$C$3:$C$5&gt;=W872),Rates!$D$3:$D$5)*(X872/100)*W872),IF(R872="Refreshment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44" t="str">
        <f t="shared" si="429"/>
        <v/>
      </c>
      <c r="P872" s="13"/>
      <c r="Q872" s="179" t="str">
        <f t="shared" si="430"/>
        <v/>
      </c>
      <c r="R872" s="180" t="str">
        <f t="shared" si="431"/>
        <v/>
      </c>
      <c r="S872" s="13" t="str">
        <f>IF(A872="","",IF(R872="Refreshment Beverage",VLOOKUP(VALUE(Q872),Rates!G$15:L$19,2,0),VLOOKUP(VALUE(Q872),Rates!G$4:L$8,2,0)))</f>
        <v/>
      </c>
      <c r="T872" s="13" t="str">
        <f t="shared" si="432"/>
        <v/>
      </c>
      <c r="U872" s="181" t="str">
        <f t="shared" si="433"/>
        <v/>
      </c>
      <c r="V872" s="13" t="str">
        <f t="shared" si="434"/>
        <v/>
      </c>
      <c r="W872" s="13" t="str">
        <f t="shared" si="435"/>
        <v/>
      </c>
      <c r="X872" s="182" t="str">
        <f t="shared" si="436"/>
        <v/>
      </c>
      <c r="Y872" s="183" t="str">
        <f>IF(A:A="","",IF(R872="Refreshment Beverage",VLOOKUP(Q872,Rates!G$15:L$19,6,0)*W872,VLOOKUP(Q872,Rates!G$4:L$12,6,0)*W872))</f>
        <v/>
      </c>
      <c r="Z872" s="183" t="str">
        <f t="shared" si="437"/>
        <v/>
      </c>
      <c r="AA872" s="17">
        <f t="shared" si="425"/>
        <v>0</v>
      </c>
      <c r="AB872" s="177" t="str" cm="1">
        <f t="array" ref="AB872">IF(_xlfn.SINGLE(A:A)="","",IF(R872="Refreshment Beverage","",IF(AND(R872="Beer",Q872=0),SUM(LOOKUP(2,1/(Rates!$B$15:$B$18&lt;=W872)/(Rates!$C$15:$C$18&gt;=W872),Rates!$D$15:$D$18)*W872),VLOOKUP(VALUE(_xlfn.SINGLE(Q:Q)),Rates!A:B,2,0)*W872)))</f>
        <v/>
      </c>
      <c r="AC872" s="177" t="str" cm="1">
        <f t="array" ref="AC872">IF(_xlfn.SINGLE(A:A)="","",IF(R872="Refreshment Beverage","",IF(AND(R872="Beer",Q872=0),SUM(LOOKUP(2,1/(Rates!$B$15:$B$18&lt;=W872)/(Rates!$C$15:$C$18&gt;=W872),Rates!$E$15:$E$18)*W872),VLOOKUP(VALUE(_xlfn.SINGLE(Q:Q)),Rates!A:C,3,0)*W872)))</f>
        <v/>
      </c>
      <c r="AD872" s="168">
        <f>IFERROR(IF(OR(Q872=1,Q872=2,Q872=3,Q872=4),VLOOKUP(Q872,Rates!$A$31:$B$34,2,0)*W872,IF(V872=1,VLOOKUP(U872,'REB BEV MIN MKUP'!B:E,4,0),IF(V872&gt;1,VLOOKUP(VALUE(W872),'REB BEV MIN MKUP'!O:Q,3,0),0))),0)</f>
        <v>0</v>
      </c>
      <c r="AE872" s="177" t="str">
        <f t="shared" si="438"/>
        <v/>
      </c>
      <c r="AF872" s="13" t="str">
        <f t="shared" si="439"/>
        <v/>
      </c>
      <c r="AG872" s="177" t="str">
        <f t="shared" si="440"/>
        <v/>
      </c>
      <c r="AH872" s="184" t="str">
        <f t="shared" si="441"/>
        <v/>
      </c>
      <c r="AI872" s="184" t="str">
        <f>IF(AE:AE="","",IF(R872="Refreshment Beverage",AK872*(Rates!J$19/100),ROUND(SUM(AH872*(Rates!$J$8/100)),4)))</f>
        <v/>
      </c>
      <c r="AJ872" s="183" t="str">
        <f t="shared" si="442"/>
        <v/>
      </c>
      <c r="AK872" s="185" t="str">
        <f t="shared" si="443"/>
        <v/>
      </c>
      <c r="AL872" s="177" t="str">
        <f t="shared" si="444"/>
        <v/>
      </c>
      <c r="AM872" s="13" t="str">
        <f>IF(AS872="","",IF(R872="Refreshment Beverage",ROUND(AS872*Rates!K$19,4),ROUND(AO872*(VLOOKUP(VALUE(Q872),Rates!G$4:L$12,3,0)),4)))</f>
        <v/>
      </c>
      <c r="AN872" s="183" t="str">
        <f>IF(AS872="","",IF(R872="Refreshment Beverage",AS872*(Rates!J$19/100),MAX(AM872,AB872)))</f>
        <v/>
      </c>
      <c r="AO872" s="186" t="str">
        <f t="shared" si="445"/>
        <v/>
      </c>
      <c r="AP872" s="186" t="str">
        <f t="shared" si="446"/>
        <v/>
      </c>
      <c r="AQ872" s="186" t="str">
        <f>IF(AS872="","",IF(R872="Refreshment Beverage",ROUND(SUM(VLOOKUP(Q:Q,Rates!G$15:L$19,3,0)*(AS872-Y872-Z872-AA872)),4),ROUND(SUM(Rates!$K$8*AS872),4)))</f>
        <v/>
      </c>
      <c r="AR872" s="184" t="str">
        <f t="shared" si="447"/>
        <v/>
      </c>
      <c r="AS872" s="185" t="str">
        <f t="shared" si="448"/>
        <v/>
      </c>
      <c r="AT872" s="177" t="str">
        <f t="shared" si="449"/>
        <v/>
      </c>
      <c r="AU872" s="13" t="str">
        <f>IF(AX872="","",IF(R872="Refreshment Beverage",ROUND((BA872-Y872-Z872-AA872)*VLOOKUP(VALUE(Q872),Rates!G$15:L$19,3,0),4),ROUND(AW872*(VLOOKUP(VALUE(Q872),Rates!G:L,3,0)),4)))</f>
        <v/>
      </c>
      <c r="AV872" s="183" t="str">
        <f t="shared" si="450"/>
        <v/>
      </c>
      <c r="AW872" s="186" t="str">
        <f t="shared" si="451"/>
        <v/>
      </c>
      <c r="AX872" s="184" t="str">
        <f t="shared" si="452"/>
        <v/>
      </c>
      <c r="AY872" s="186" t="str">
        <f>IF(AX872="","",IF(R872="Refreshment Beverage",ROUND(SUM(AX872*Rates!K$19),4),ROUND(SUM(AX872*(Rates!J$8/100)),4)))</f>
        <v/>
      </c>
      <c r="AZ872" s="183" t="str">
        <f t="shared" si="453"/>
        <v/>
      </c>
      <c r="BA872" s="185" t="str">
        <f t="shared" si="454"/>
        <v/>
      </c>
      <c r="BD872" s="171"/>
      <c r="BE872" s="171"/>
      <c r="BF872" s="171"/>
      <c r="BG872" s="171"/>
    </row>
    <row r="873" spans="1:59" ht="15" customHeight="1" x14ac:dyDescent="0.3">
      <c r="A873" s="172"/>
      <c r="B873" s="172"/>
      <c r="C873" s="172"/>
      <c r="D873" s="173"/>
      <c r="E873" s="173"/>
      <c r="F873" s="173"/>
      <c r="G873" s="173"/>
      <c r="H873" s="173"/>
      <c r="I873" s="174"/>
      <c r="J873" s="175"/>
      <c r="K873" s="176" t="str">
        <f t="shared" si="426"/>
        <v/>
      </c>
      <c r="L873" s="177" t="str">
        <f t="shared" si="427"/>
        <v/>
      </c>
      <c r="M873" s="178" t="str">
        <f t="shared" si="428"/>
        <v/>
      </c>
      <c r="N873" s="44" t="str" cm="1">
        <f t="array" ref="N873">IFERROR(IF(_xlfn.SINGLE(A:A)="","",IF(R873="Beer",SUM(LOOKUP(2,1/(Rates!$B$3:$B$5&lt;=W873)/(Rates!$C$3:$C$5&gt;=W873),Rates!$D$3:$D$5)*(X873/100)*W873),IF(R873="Refreshment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44" t="str">
        <f t="shared" si="429"/>
        <v/>
      </c>
      <c r="P873" s="13"/>
      <c r="Q873" s="179" t="str">
        <f t="shared" si="430"/>
        <v/>
      </c>
      <c r="R873" s="180" t="str">
        <f t="shared" si="431"/>
        <v/>
      </c>
      <c r="S873" s="13" t="str">
        <f>IF(A873="","",IF(R873="Refreshment Beverage",VLOOKUP(VALUE(Q873),Rates!G$15:L$19,2,0),VLOOKUP(VALUE(Q873),Rates!G$4:L$8,2,0)))</f>
        <v/>
      </c>
      <c r="T873" s="13" t="str">
        <f t="shared" si="432"/>
        <v/>
      </c>
      <c r="U873" s="181" t="str">
        <f t="shared" si="433"/>
        <v/>
      </c>
      <c r="V873" s="13" t="str">
        <f t="shared" si="434"/>
        <v/>
      </c>
      <c r="W873" s="13" t="str">
        <f t="shared" si="435"/>
        <v/>
      </c>
      <c r="X873" s="182" t="str">
        <f t="shared" si="436"/>
        <v/>
      </c>
      <c r="Y873" s="183" t="str">
        <f>IF(A:A="","",IF(R873="Refreshment Beverage",VLOOKUP(Q873,Rates!G$15:L$19,6,0)*W873,VLOOKUP(Q873,Rates!G$4:L$12,6,0)*W873))</f>
        <v/>
      </c>
      <c r="Z873" s="183" t="str">
        <f t="shared" si="437"/>
        <v/>
      </c>
      <c r="AA873" s="17">
        <f t="shared" si="425"/>
        <v>0</v>
      </c>
      <c r="AB873" s="177" t="str" cm="1">
        <f t="array" ref="AB873">IF(_xlfn.SINGLE(A:A)="","",IF(R873="Refreshment Beverage","",IF(AND(R873="Beer",Q873=0),SUM(LOOKUP(2,1/(Rates!$B$15:$B$18&lt;=W873)/(Rates!$C$15:$C$18&gt;=W873),Rates!$D$15:$D$18)*W873),VLOOKUP(VALUE(_xlfn.SINGLE(Q:Q)),Rates!A:B,2,0)*W873)))</f>
        <v/>
      </c>
      <c r="AC873" s="177" t="str" cm="1">
        <f t="array" ref="AC873">IF(_xlfn.SINGLE(A:A)="","",IF(R873="Refreshment Beverage","",IF(AND(R873="Beer",Q873=0),SUM(LOOKUP(2,1/(Rates!$B$15:$B$18&lt;=W873)/(Rates!$C$15:$C$18&gt;=W873),Rates!$E$15:$E$18)*W873),VLOOKUP(VALUE(_xlfn.SINGLE(Q:Q)),Rates!A:C,3,0)*W873)))</f>
        <v/>
      </c>
      <c r="AD873" s="168">
        <f>IFERROR(IF(OR(Q873=1,Q873=2,Q873=3,Q873=4),VLOOKUP(Q873,Rates!$A$31:$B$34,2,0)*W873,IF(V873=1,VLOOKUP(U873,'REB BEV MIN MKUP'!B:E,4,0),IF(V873&gt;1,VLOOKUP(VALUE(W873),'REB BEV MIN MKUP'!O:Q,3,0),0))),0)</f>
        <v>0</v>
      </c>
      <c r="AE873" s="177" t="str">
        <f t="shared" si="438"/>
        <v/>
      </c>
      <c r="AF873" s="13" t="str">
        <f t="shared" si="439"/>
        <v/>
      </c>
      <c r="AG873" s="177" t="str">
        <f t="shared" si="440"/>
        <v/>
      </c>
      <c r="AH873" s="184" t="str">
        <f t="shared" si="441"/>
        <v/>
      </c>
      <c r="AI873" s="184" t="str">
        <f>IF(AE:AE="","",IF(R873="Refreshment Beverage",AK873*(Rates!J$19/100),ROUND(SUM(AH873*(Rates!$J$8/100)),4)))</f>
        <v/>
      </c>
      <c r="AJ873" s="183" t="str">
        <f t="shared" si="442"/>
        <v/>
      </c>
      <c r="AK873" s="185" t="str">
        <f t="shared" si="443"/>
        <v/>
      </c>
      <c r="AL873" s="177" t="str">
        <f t="shared" si="444"/>
        <v/>
      </c>
      <c r="AM873" s="13" t="str">
        <f>IF(AS873="","",IF(R873="Refreshment Beverage",ROUND(AS873*Rates!K$19,4),ROUND(AO873*(VLOOKUP(VALUE(Q873),Rates!G$4:L$12,3,0)),4)))</f>
        <v/>
      </c>
      <c r="AN873" s="183" t="str">
        <f>IF(AS873="","",IF(R873="Refreshment Beverage",AS873*(Rates!J$19/100),MAX(AM873,AB873)))</f>
        <v/>
      </c>
      <c r="AO873" s="186" t="str">
        <f t="shared" si="445"/>
        <v/>
      </c>
      <c r="AP873" s="186" t="str">
        <f t="shared" si="446"/>
        <v/>
      </c>
      <c r="AQ873" s="186" t="str">
        <f>IF(AS873="","",IF(R873="Refreshment Beverage",ROUND(SUM(VLOOKUP(Q:Q,Rates!G$15:L$19,3,0)*(AS873-Y873-Z873-AA873)),4),ROUND(SUM(Rates!$K$8*AS873),4)))</f>
        <v/>
      </c>
      <c r="AR873" s="184" t="str">
        <f t="shared" si="447"/>
        <v/>
      </c>
      <c r="AS873" s="185" t="str">
        <f t="shared" si="448"/>
        <v/>
      </c>
      <c r="AT873" s="177" t="str">
        <f t="shared" si="449"/>
        <v/>
      </c>
      <c r="AU873" s="13" t="str">
        <f>IF(AX873="","",IF(R873="Refreshment Beverage",ROUND((BA873-Y873-Z873-AA873)*VLOOKUP(VALUE(Q873),Rates!G$15:L$19,3,0),4),ROUND(AW873*(VLOOKUP(VALUE(Q873),Rates!G:L,3,0)),4)))</f>
        <v/>
      </c>
      <c r="AV873" s="183" t="str">
        <f t="shared" si="450"/>
        <v/>
      </c>
      <c r="AW873" s="186" t="str">
        <f t="shared" si="451"/>
        <v/>
      </c>
      <c r="AX873" s="184" t="str">
        <f t="shared" si="452"/>
        <v/>
      </c>
      <c r="AY873" s="186" t="str">
        <f>IF(AX873="","",IF(R873="Refreshment Beverage",ROUND(SUM(AX873*Rates!K$19),4),ROUND(SUM(AX873*(Rates!J$8/100)),4)))</f>
        <v/>
      </c>
      <c r="AZ873" s="183" t="str">
        <f t="shared" si="453"/>
        <v/>
      </c>
      <c r="BA873" s="185" t="str">
        <f t="shared" si="454"/>
        <v/>
      </c>
      <c r="BD873" s="171"/>
      <c r="BE873" s="171"/>
      <c r="BF873" s="171"/>
      <c r="BG873" s="171"/>
    </row>
    <row r="874" spans="1:59" ht="15" customHeight="1" x14ac:dyDescent="0.3">
      <c r="A874" s="172"/>
      <c r="B874" s="172"/>
      <c r="C874" s="172"/>
      <c r="D874" s="173"/>
      <c r="E874" s="173"/>
      <c r="F874" s="173"/>
      <c r="G874" s="173"/>
      <c r="H874" s="173"/>
      <c r="I874" s="174"/>
      <c r="J874" s="175"/>
      <c r="K874" s="176" t="str">
        <f t="shared" si="426"/>
        <v/>
      </c>
      <c r="L874" s="177" t="str">
        <f t="shared" si="427"/>
        <v/>
      </c>
      <c r="M874" s="178" t="str">
        <f t="shared" si="428"/>
        <v/>
      </c>
      <c r="N874" s="44" t="str" cm="1">
        <f t="array" ref="N874">IFERROR(IF(_xlfn.SINGLE(A:A)="","",IF(R874="Beer",SUM(LOOKUP(2,1/(Rates!$B$3:$B$5&lt;=W874)/(Rates!$C$3:$C$5&gt;=W874),Rates!$D$3:$D$5)*(X874/100)*W874),IF(R874="Refreshment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44" t="str">
        <f t="shared" si="429"/>
        <v/>
      </c>
      <c r="P874" s="13"/>
      <c r="Q874" s="179" t="str">
        <f t="shared" si="430"/>
        <v/>
      </c>
      <c r="R874" s="180" t="str">
        <f t="shared" si="431"/>
        <v/>
      </c>
      <c r="S874" s="13" t="str">
        <f>IF(A874="","",IF(R874="Refreshment Beverage",VLOOKUP(VALUE(Q874),Rates!G$15:L$19,2,0),VLOOKUP(VALUE(Q874),Rates!G$4:L$8,2,0)))</f>
        <v/>
      </c>
      <c r="T874" s="13" t="str">
        <f t="shared" si="432"/>
        <v/>
      </c>
      <c r="U874" s="181" t="str">
        <f t="shared" si="433"/>
        <v/>
      </c>
      <c r="V874" s="13" t="str">
        <f t="shared" si="434"/>
        <v/>
      </c>
      <c r="W874" s="13" t="str">
        <f t="shared" si="435"/>
        <v/>
      </c>
      <c r="X874" s="182" t="str">
        <f t="shared" si="436"/>
        <v/>
      </c>
      <c r="Y874" s="183" t="str">
        <f>IF(A:A="","",IF(R874="Refreshment Beverage",VLOOKUP(Q874,Rates!G$15:L$19,6,0)*W874,VLOOKUP(Q874,Rates!G$4:L$12,6,0)*W874))</f>
        <v/>
      </c>
      <c r="Z874" s="183" t="str">
        <f t="shared" si="437"/>
        <v/>
      </c>
      <c r="AA874" s="17">
        <f t="shared" si="425"/>
        <v>0</v>
      </c>
      <c r="AB874" s="177" t="str" cm="1">
        <f t="array" ref="AB874">IF(_xlfn.SINGLE(A:A)="","",IF(R874="Refreshment Beverage","",IF(AND(R874="Beer",Q874=0),SUM(LOOKUP(2,1/(Rates!$B$15:$B$18&lt;=W874)/(Rates!$C$15:$C$18&gt;=W874),Rates!$D$15:$D$18)*W874),VLOOKUP(VALUE(_xlfn.SINGLE(Q:Q)),Rates!A:B,2,0)*W874)))</f>
        <v/>
      </c>
      <c r="AC874" s="177" t="str" cm="1">
        <f t="array" ref="AC874">IF(_xlfn.SINGLE(A:A)="","",IF(R874="Refreshment Beverage","",IF(AND(R874="Beer",Q874=0),SUM(LOOKUP(2,1/(Rates!$B$15:$B$18&lt;=W874)/(Rates!$C$15:$C$18&gt;=W874),Rates!$E$15:$E$18)*W874),VLOOKUP(VALUE(_xlfn.SINGLE(Q:Q)),Rates!A:C,3,0)*W874)))</f>
        <v/>
      </c>
      <c r="AD874" s="168">
        <f>IFERROR(IF(OR(Q874=1,Q874=2,Q874=3,Q874=4),VLOOKUP(Q874,Rates!$A$31:$B$34,2,0)*W874,IF(V874=1,VLOOKUP(U874,'REB BEV MIN MKUP'!B:E,4,0),IF(V874&gt;1,VLOOKUP(VALUE(W874),'REB BEV MIN MKUP'!O:Q,3,0),0))),0)</f>
        <v>0</v>
      </c>
      <c r="AE874" s="177" t="str">
        <f t="shared" si="438"/>
        <v/>
      </c>
      <c r="AF874" s="13" t="str">
        <f t="shared" si="439"/>
        <v/>
      </c>
      <c r="AG874" s="177" t="str">
        <f t="shared" si="440"/>
        <v/>
      </c>
      <c r="AH874" s="184" t="str">
        <f t="shared" si="441"/>
        <v/>
      </c>
      <c r="AI874" s="184" t="str">
        <f>IF(AE:AE="","",IF(R874="Refreshment Beverage",AK874*(Rates!J$19/100),ROUND(SUM(AH874*(Rates!$J$8/100)),4)))</f>
        <v/>
      </c>
      <c r="AJ874" s="183" t="str">
        <f t="shared" si="442"/>
        <v/>
      </c>
      <c r="AK874" s="185" t="str">
        <f t="shared" si="443"/>
        <v/>
      </c>
      <c r="AL874" s="177" t="str">
        <f t="shared" si="444"/>
        <v/>
      </c>
      <c r="AM874" s="13" t="str">
        <f>IF(AS874="","",IF(R874="Refreshment Beverage",ROUND(AS874*Rates!K$19,4),ROUND(AO874*(VLOOKUP(VALUE(Q874),Rates!G$4:L$12,3,0)),4)))</f>
        <v/>
      </c>
      <c r="AN874" s="183" t="str">
        <f>IF(AS874="","",IF(R874="Refreshment Beverage",AS874*(Rates!J$19/100),MAX(AM874,AB874)))</f>
        <v/>
      </c>
      <c r="AO874" s="186" t="str">
        <f t="shared" si="445"/>
        <v/>
      </c>
      <c r="AP874" s="186" t="str">
        <f t="shared" si="446"/>
        <v/>
      </c>
      <c r="AQ874" s="186" t="str">
        <f>IF(AS874="","",IF(R874="Refreshment Beverage",ROUND(SUM(VLOOKUP(Q:Q,Rates!G$15:L$19,3,0)*(AS874-Y874-Z874-AA874)),4),ROUND(SUM(Rates!$K$8*AS874),4)))</f>
        <v/>
      </c>
      <c r="AR874" s="184" t="str">
        <f t="shared" si="447"/>
        <v/>
      </c>
      <c r="AS874" s="185" t="str">
        <f t="shared" si="448"/>
        <v/>
      </c>
      <c r="AT874" s="177" t="str">
        <f t="shared" si="449"/>
        <v/>
      </c>
      <c r="AU874" s="13" t="str">
        <f>IF(AX874="","",IF(R874="Refreshment Beverage",ROUND((BA874-Y874-Z874-AA874)*VLOOKUP(VALUE(Q874),Rates!G$15:L$19,3,0),4),ROUND(AW874*(VLOOKUP(VALUE(Q874),Rates!G:L,3,0)),4)))</f>
        <v/>
      </c>
      <c r="AV874" s="183" t="str">
        <f t="shared" si="450"/>
        <v/>
      </c>
      <c r="AW874" s="186" t="str">
        <f t="shared" si="451"/>
        <v/>
      </c>
      <c r="AX874" s="184" t="str">
        <f t="shared" si="452"/>
        <v/>
      </c>
      <c r="AY874" s="186" t="str">
        <f>IF(AX874="","",IF(R874="Refreshment Beverage",ROUND(SUM(AX874*Rates!K$19),4),ROUND(SUM(AX874*(Rates!J$8/100)),4)))</f>
        <v/>
      </c>
      <c r="AZ874" s="183" t="str">
        <f t="shared" si="453"/>
        <v/>
      </c>
      <c r="BA874" s="185" t="str">
        <f t="shared" si="454"/>
        <v/>
      </c>
      <c r="BD874" s="171"/>
      <c r="BE874" s="171"/>
      <c r="BF874" s="171"/>
      <c r="BG874" s="171"/>
    </row>
    <row r="875" spans="1:59" ht="15" customHeight="1" x14ac:dyDescent="0.3">
      <c r="A875" s="172"/>
      <c r="B875" s="172"/>
      <c r="C875" s="172"/>
      <c r="D875" s="173"/>
      <c r="E875" s="173"/>
      <c r="F875" s="173"/>
      <c r="G875" s="173"/>
      <c r="H875" s="173"/>
      <c r="I875" s="174"/>
      <c r="J875" s="175"/>
      <c r="K875" s="176" t="str">
        <f t="shared" si="426"/>
        <v/>
      </c>
      <c r="L875" s="177" t="str">
        <f t="shared" si="427"/>
        <v/>
      </c>
      <c r="M875" s="178" t="str">
        <f t="shared" si="428"/>
        <v/>
      </c>
      <c r="N875" s="44" t="str" cm="1">
        <f t="array" ref="N875">IFERROR(IF(_xlfn.SINGLE(A:A)="","",IF(R875="Beer",SUM(LOOKUP(2,1/(Rates!$B$3:$B$5&lt;=W875)/(Rates!$C$3:$C$5&gt;=W875),Rates!$D$3:$D$5)*(X875/100)*W875),IF(R875="Refreshment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44" t="str">
        <f t="shared" si="429"/>
        <v/>
      </c>
      <c r="P875" s="13"/>
      <c r="Q875" s="179" t="str">
        <f t="shared" si="430"/>
        <v/>
      </c>
      <c r="R875" s="180" t="str">
        <f t="shared" si="431"/>
        <v/>
      </c>
      <c r="S875" s="13" t="str">
        <f>IF(A875="","",IF(R875="Refreshment Beverage",VLOOKUP(VALUE(Q875),Rates!G$15:L$19,2,0),VLOOKUP(VALUE(Q875),Rates!G$4:L$8,2,0)))</f>
        <v/>
      </c>
      <c r="T875" s="13" t="str">
        <f t="shared" si="432"/>
        <v/>
      </c>
      <c r="U875" s="181" t="str">
        <f t="shared" si="433"/>
        <v/>
      </c>
      <c r="V875" s="13" t="str">
        <f t="shared" si="434"/>
        <v/>
      </c>
      <c r="W875" s="13" t="str">
        <f t="shared" si="435"/>
        <v/>
      </c>
      <c r="X875" s="182" t="str">
        <f t="shared" si="436"/>
        <v/>
      </c>
      <c r="Y875" s="183" t="str">
        <f>IF(A:A="","",IF(R875="Refreshment Beverage",VLOOKUP(Q875,Rates!G$15:L$19,6,0)*W875,VLOOKUP(Q875,Rates!G$4:L$12,6,0)*W875))</f>
        <v/>
      </c>
      <c r="Z875" s="183" t="str">
        <f t="shared" si="437"/>
        <v/>
      </c>
      <c r="AA875" s="17">
        <f t="shared" si="425"/>
        <v>0</v>
      </c>
      <c r="AB875" s="177" t="str" cm="1">
        <f t="array" ref="AB875">IF(_xlfn.SINGLE(A:A)="","",IF(R875="Refreshment Beverage","",IF(AND(R875="Beer",Q875=0),SUM(LOOKUP(2,1/(Rates!$B$15:$B$18&lt;=W875)/(Rates!$C$15:$C$18&gt;=W875),Rates!$D$15:$D$18)*W875),VLOOKUP(VALUE(_xlfn.SINGLE(Q:Q)),Rates!A:B,2,0)*W875)))</f>
        <v/>
      </c>
      <c r="AC875" s="177" t="str" cm="1">
        <f t="array" ref="AC875">IF(_xlfn.SINGLE(A:A)="","",IF(R875="Refreshment Beverage","",IF(AND(R875="Beer",Q875=0),SUM(LOOKUP(2,1/(Rates!$B$15:$B$18&lt;=W875)/(Rates!$C$15:$C$18&gt;=W875),Rates!$E$15:$E$18)*W875),VLOOKUP(VALUE(_xlfn.SINGLE(Q:Q)),Rates!A:C,3,0)*W875)))</f>
        <v/>
      </c>
      <c r="AD875" s="168">
        <f>IFERROR(IF(OR(Q875=1,Q875=2,Q875=3,Q875=4),VLOOKUP(Q875,Rates!$A$31:$B$34,2,0)*W875,IF(V875=1,VLOOKUP(U875,'REB BEV MIN MKUP'!B:E,4,0),IF(V875&gt;1,VLOOKUP(VALUE(W875),'REB BEV MIN MKUP'!O:Q,3,0),0))),0)</f>
        <v>0</v>
      </c>
      <c r="AE875" s="177" t="str">
        <f t="shared" si="438"/>
        <v/>
      </c>
      <c r="AF875" s="13" t="str">
        <f t="shared" si="439"/>
        <v/>
      </c>
      <c r="AG875" s="177" t="str">
        <f t="shared" si="440"/>
        <v/>
      </c>
      <c r="AH875" s="184" t="str">
        <f t="shared" si="441"/>
        <v/>
      </c>
      <c r="AI875" s="184" t="str">
        <f>IF(AE:AE="","",IF(R875="Refreshment Beverage",AK875*(Rates!J$19/100),ROUND(SUM(AH875*(Rates!$J$8/100)),4)))</f>
        <v/>
      </c>
      <c r="AJ875" s="183" t="str">
        <f t="shared" si="442"/>
        <v/>
      </c>
      <c r="AK875" s="185" t="str">
        <f t="shared" si="443"/>
        <v/>
      </c>
      <c r="AL875" s="177" t="str">
        <f t="shared" si="444"/>
        <v/>
      </c>
      <c r="AM875" s="13" t="str">
        <f>IF(AS875="","",IF(R875="Refreshment Beverage",ROUND(AS875*Rates!K$19,4),ROUND(AO875*(VLOOKUP(VALUE(Q875),Rates!G$4:L$12,3,0)),4)))</f>
        <v/>
      </c>
      <c r="AN875" s="183" t="str">
        <f>IF(AS875="","",IF(R875="Refreshment Beverage",AS875*(Rates!J$19/100),MAX(AM875,AB875)))</f>
        <v/>
      </c>
      <c r="AO875" s="186" t="str">
        <f t="shared" si="445"/>
        <v/>
      </c>
      <c r="AP875" s="186" t="str">
        <f t="shared" si="446"/>
        <v/>
      </c>
      <c r="AQ875" s="186" t="str">
        <f>IF(AS875="","",IF(R875="Refreshment Beverage",ROUND(SUM(VLOOKUP(Q:Q,Rates!G$15:L$19,3,0)*(AS875-Y875-Z875-AA875)),4),ROUND(SUM(Rates!$K$8*AS875),4)))</f>
        <v/>
      </c>
      <c r="AR875" s="184" t="str">
        <f t="shared" si="447"/>
        <v/>
      </c>
      <c r="AS875" s="185" t="str">
        <f t="shared" si="448"/>
        <v/>
      </c>
      <c r="AT875" s="177" t="str">
        <f t="shared" si="449"/>
        <v/>
      </c>
      <c r="AU875" s="13" t="str">
        <f>IF(AX875="","",IF(R875="Refreshment Beverage",ROUND((BA875-Y875-Z875-AA875)*VLOOKUP(VALUE(Q875),Rates!G$15:L$19,3,0),4),ROUND(AW875*(VLOOKUP(VALUE(Q875),Rates!G:L,3,0)),4)))</f>
        <v/>
      </c>
      <c r="AV875" s="183" t="str">
        <f t="shared" si="450"/>
        <v/>
      </c>
      <c r="AW875" s="186" t="str">
        <f t="shared" si="451"/>
        <v/>
      </c>
      <c r="AX875" s="184" t="str">
        <f t="shared" si="452"/>
        <v/>
      </c>
      <c r="AY875" s="186" t="str">
        <f>IF(AX875="","",IF(R875="Refreshment Beverage",ROUND(SUM(AX875*Rates!K$19),4),ROUND(SUM(AX875*(Rates!J$8/100)),4)))</f>
        <v/>
      </c>
      <c r="AZ875" s="183" t="str">
        <f t="shared" si="453"/>
        <v/>
      </c>
      <c r="BA875" s="185" t="str">
        <f t="shared" si="454"/>
        <v/>
      </c>
      <c r="BD875" s="171"/>
      <c r="BE875" s="171"/>
      <c r="BF875" s="171"/>
      <c r="BG875" s="171"/>
    </row>
    <row r="876" spans="1:59" ht="15" customHeight="1" x14ac:dyDescent="0.3">
      <c r="A876" s="172"/>
      <c r="B876" s="172"/>
      <c r="C876" s="172"/>
      <c r="D876" s="173"/>
      <c r="E876" s="173"/>
      <c r="F876" s="173"/>
      <c r="G876" s="173"/>
      <c r="H876" s="173"/>
      <c r="I876" s="174"/>
      <c r="J876" s="175"/>
      <c r="K876" s="176" t="str">
        <f t="shared" si="426"/>
        <v/>
      </c>
      <c r="L876" s="177" t="str">
        <f t="shared" si="427"/>
        <v/>
      </c>
      <c r="M876" s="178" t="str">
        <f t="shared" si="428"/>
        <v/>
      </c>
      <c r="N876" s="44" t="str" cm="1">
        <f t="array" ref="N876">IFERROR(IF(_xlfn.SINGLE(A:A)="","",IF(R876="Beer",SUM(LOOKUP(2,1/(Rates!$B$3:$B$5&lt;=W876)/(Rates!$C$3:$C$5&gt;=W876),Rates!$D$3:$D$5)*(X876/100)*W876),IF(R876="Refreshment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44" t="str">
        <f t="shared" si="429"/>
        <v/>
      </c>
      <c r="P876" s="13"/>
      <c r="Q876" s="179" t="str">
        <f t="shared" si="430"/>
        <v/>
      </c>
      <c r="R876" s="180" t="str">
        <f t="shared" si="431"/>
        <v/>
      </c>
      <c r="S876" s="13" t="str">
        <f>IF(A876="","",IF(R876="Refreshment Beverage",VLOOKUP(VALUE(Q876),Rates!G$15:L$19,2,0),VLOOKUP(VALUE(Q876),Rates!G$4:L$8,2,0)))</f>
        <v/>
      </c>
      <c r="T876" s="13" t="str">
        <f t="shared" si="432"/>
        <v/>
      </c>
      <c r="U876" s="181" t="str">
        <f t="shared" si="433"/>
        <v/>
      </c>
      <c r="V876" s="13" t="str">
        <f t="shared" si="434"/>
        <v/>
      </c>
      <c r="W876" s="13" t="str">
        <f t="shared" si="435"/>
        <v/>
      </c>
      <c r="X876" s="182" t="str">
        <f t="shared" si="436"/>
        <v/>
      </c>
      <c r="Y876" s="183" t="str">
        <f>IF(A:A="","",IF(R876="Refreshment Beverage",VLOOKUP(Q876,Rates!G$15:L$19,6,0)*W876,VLOOKUP(Q876,Rates!G$4:L$12,6,0)*W876))</f>
        <v/>
      </c>
      <c r="Z876" s="183" t="str">
        <f t="shared" si="437"/>
        <v/>
      </c>
      <c r="AA876" s="17">
        <f t="shared" si="425"/>
        <v>0</v>
      </c>
      <c r="AB876" s="177" t="str" cm="1">
        <f t="array" ref="AB876">IF(_xlfn.SINGLE(A:A)="","",IF(R876="Refreshment Beverage","",IF(AND(R876="Beer",Q876=0),SUM(LOOKUP(2,1/(Rates!$B$15:$B$18&lt;=W876)/(Rates!$C$15:$C$18&gt;=W876),Rates!$D$15:$D$18)*W876),VLOOKUP(VALUE(_xlfn.SINGLE(Q:Q)),Rates!A:B,2,0)*W876)))</f>
        <v/>
      </c>
      <c r="AC876" s="177" t="str" cm="1">
        <f t="array" ref="AC876">IF(_xlfn.SINGLE(A:A)="","",IF(R876="Refreshment Beverage","",IF(AND(R876="Beer",Q876=0),SUM(LOOKUP(2,1/(Rates!$B$15:$B$18&lt;=W876)/(Rates!$C$15:$C$18&gt;=W876),Rates!$E$15:$E$18)*W876),VLOOKUP(VALUE(_xlfn.SINGLE(Q:Q)),Rates!A:C,3,0)*W876)))</f>
        <v/>
      </c>
      <c r="AD876" s="168">
        <f>IFERROR(IF(OR(Q876=1,Q876=2,Q876=3,Q876=4),VLOOKUP(Q876,Rates!$A$31:$B$34,2,0)*W876,IF(V876=1,VLOOKUP(U876,'REB BEV MIN MKUP'!B:E,4,0),IF(V876&gt;1,VLOOKUP(VALUE(W876),'REB BEV MIN MKUP'!O:Q,3,0),0))),0)</f>
        <v>0</v>
      </c>
      <c r="AE876" s="177" t="str">
        <f t="shared" si="438"/>
        <v/>
      </c>
      <c r="AF876" s="13" t="str">
        <f t="shared" si="439"/>
        <v/>
      </c>
      <c r="AG876" s="177" t="str">
        <f t="shared" si="440"/>
        <v/>
      </c>
      <c r="AH876" s="184" t="str">
        <f t="shared" si="441"/>
        <v/>
      </c>
      <c r="AI876" s="184" t="str">
        <f>IF(AE:AE="","",IF(R876="Refreshment Beverage",AK876*(Rates!J$19/100),ROUND(SUM(AH876*(Rates!$J$8/100)),4)))</f>
        <v/>
      </c>
      <c r="AJ876" s="183" t="str">
        <f t="shared" si="442"/>
        <v/>
      </c>
      <c r="AK876" s="185" t="str">
        <f t="shared" si="443"/>
        <v/>
      </c>
      <c r="AL876" s="177" t="str">
        <f t="shared" si="444"/>
        <v/>
      </c>
      <c r="AM876" s="13" t="str">
        <f>IF(AS876="","",IF(R876="Refreshment Beverage",ROUND(AS876*Rates!K$19,4),ROUND(AO876*(VLOOKUP(VALUE(Q876),Rates!G$4:L$12,3,0)),4)))</f>
        <v/>
      </c>
      <c r="AN876" s="183" t="str">
        <f>IF(AS876="","",IF(R876="Refreshment Beverage",AS876*(Rates!J$19/100),MAX(AM876,AB876)))</f>
        <v/>
      </c>
      <c r="AO876" s="186" t="str">
        <f t="shared" si="445"/>
        <v/>
      </c>
      <c r="AP876" s="186" t="str">
        <f t="shared" si="446"/>
        <v/>
      </c>
      <c r="AQ876" s="186" t="str">
        <f>IF(AS876="","",IF(R876="Refreshment Beverage",ROUND(SUM(VLOOKUP(Q:Q,Rates!G$15:L$19,3,0)*(AS876-Y876-Z876-AA876)),4),ROUND(SUM(Rates!$K$8*AS876),4)))</f>
        <v/>
      </c>
      <c r="AR876" s="184" t="str">
        <f t="shared" si="447"/>
        <v/>
      </c>
      <c r="AS876" s="185" t="str">
        <f t="shared" si="448"/>
        <v/>
      </c>
      <c r="AT876" s="177" t="str">
        <f t="shared" si="449"/>
        <v/>
      </c>
      <c r="AU876" s="13" t="str">
        <f>IF(AX876="","",IF(R876="Refreshment Beverage",ROUND((BA876-Y876-Z876-AA876)*VLOOKUP(VALUE(Q876),Rates!G$15:L$19,3,0),4),ROUND(AW876*(VLOOKUP(VALUE(Q876),Rates!G:L,3,0)),4)))</f>
        <v/>
      </c>
      <c r="AV876" s="183" t="str">
        <f t="shared" si="450"/>
        <v/>
      </c>
      <c r="AW876" s="186" t="str">
        <f t="shared" si="451"/>
        <v/>
      </c>
      <c r="AX876" s="184" t="str">
        <f t="shared" si="452"/>
        <v/>
      </c>
      <c r="AY876" s="186" t="str">
        <f>IF(AX876="","",IF(R876="Refreshment Beverage",ROUND(SUM(AX876*Rates!K$19),4),ROUND(SUM(AX876*(Rates!J$8/100)),4)))</f>
        <v/>
      </c>
      <c r="AZ876" s="183" t="str">
        <f t="shared" si="453"/>
        <v/>
      </c>
      <c r="BA876" s="185" t="str">
        <f t="shared" si="454"/>
        <v/>
      </c>
      <c r="BD876" s="171"/>
      <c r="BE876" s="171"/>
      <c r="BF876" s="171"/>
      <c r="BG876" s="171"/>
    </row>
    <row r="877" spans="1:59" ht="15" customHeight="1" x14ac:dyDescent="0.3">
      <c r="A877" s="172"/>
      <c r="B877" s="172"/>
      <c r="C877" s="172"/>
      <c r="D877" s="173"/>
      <c r="E877" s="173"/>
      <c r="F877" s="173"/>
      <c r="G877" s="173"/>
      <c r="H877" s="173"/>
      <c r="I877" s="174"/>
      <c r="J877" s="175"/>
      <c r="K877" s="176" t="str">
        <f t="shared" si="426"/>
        <v/>
      </c>
      <c r="L877" s="177" t="str">
        <f t="shared" si="427"/>
        <v/>
      </c>
      <c r="M877" s="178" t="str">
        <f t="shared" si="428"/>
        <v/>
      </c>
      <c r="N877" s="44" t="str" cm="1">
        <f t="array" ref="N877">IFERROR(IF(_xlfn.SINGLE(A:A)="","",IF(R877="Beer",SUM(LOOKUP(2,1/(Rates!$B$3:$B$5&lt;=W877)/(Rates!$C$3:$C$5&gt;=W877),Rates!$D$3:$D$5)*(X877/100)*W877),IF(R877="Refreshment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44" t="str">
        <f t="shared" si="429"/>
        <v/>
      </c>
      <c r="P877" s="13"/>
      <c r="Q877" s="179" t="str">
        <f t="shared" si="430"/>
        <v/>
      </c>
      <c r="R877" s="180" t="str">
        <f t="shared" si="431"/>
        <v/>
      </c>
      <c r="S877" s="13" t="str">
        <f>IF(A877="","",IF(R877="Refreshment Beverage",VLOOKUP(VALUE(Q877),Rates!G$15:L$19,2,0),VLOOKUP(VALUE(Q877),Rates!G$4:L$8,2,0)))</f>
        <v/>
      </c>
      <c r="T877" s="13" t="str">
        <f t="shared" si="432"/>
        <v/>
      </c>
      <c r="U877" s="181" t="str">
        <f t="shared" si="433"/>
        <v/>
      </c>
      <c r="V877" s="13" t="str">
        <f t="shared" si="434"/>
        <v/>
      </c>
      <c r="W877" s="13" t="str">
        <f t="shared" si="435"/>
        <v/>
      </c>
      <c r="X877" s="182" t="str">
        <f t="shared" si="436"/>
        <v/>
      </c>
      <c r="Y877" s="183" t="str">
        <f>IF(A:A="","",IF(R877="Refreshment Beverage",VLOOKUP(Q877,Rates!G$15:L$19,6,0)*W877,VLOOKUP(Q877,Rates!G$4:L$12,6,0)*W877))</f>
        <v/>
      </c>
      <c r="Z877" s="183" t="str">
        <f t="shared" si="437"/>
        <v/>
      </c>
      <c r="AA877" s="17">
        <f t="shared" si="425"/>
        <v>0</v>
      </c>
      <c r="AB877" s="177" t="str" cm="1">
        <f t="array" ref="AB877">IF(_xlfn.SINGLE(A:A)="","",IF(R877="Refreshment Beverage","",IF(AND(R877="Beer",Q877=0),SUM(LOOKUP(2,1/(Rates!$B$15:$B$18&lt;=W877)/(Rates!$C$15:$C$18&gt;=W877),Rates!$D$15:$D$18)*W877),VLOOKUP(VALUE(_xlfn.SINGLE(Q:Q)),Rates!A:B,2,0)*W877)))</f>
        <v/>
      </c>
      <c r="AC877" s="177" t="str" cm="1">
        <f t="array" ref="AC877">IF(_xlfn.SINGLE(A:A)="","",IF(R877="Refreshment Beverage","",IF(AND(R877="Beer",Q877=0),SUM(LOOKUP(2,1/(Rates!$B$15:$B$18&lt;=W877)/(Rates!$C$15:$C$18&gt;=W877),Rates!$E$15:$E$18)*W877),VLOOKUP(VALUE(_xlfn.SINGLE(Q:Q)),Rates!A:C,3,0)*W877)))</f>
        <v/>
      </c>
      <c r="AD877" s="168">
        <f>IFERROR(IF(OR(Q877=1,Q877=2,Q877=3,Q877=4),VLOOKUP(Q877,Rates!$A$31:$B$34,2,0)*W877,IF(V877=1,VLOOKUP(U877,'REB BEV MIN MKUP'!B:E,4,0),IF(V877&gt;1,VLOOKUP(VALUE(W877),'REB BEV MIN MKUP'!O:Q,3,0),0))),0)</f>
        <v>0</v>
      </c>
      <c r="AE877" s="177" t="str">
        <f t="shared" si="438"/>
        <v/>
      </c>
      <c r="AF877" s="13" t="str">
        <f t="shared" si="439"/>
        <v/>
      </c>
      <c r="AG877" s="177" t="str">
        <f t="shared" si="440"/>
        <v/>
      </c>
      <c r="AH877" s="184" t="str">
        <f t="shared" si="441"/>
        <v/>
      </c>
      <c r="AI877" s="184" t="str">
        <f>IF(AE:AE="","",IF(R877="Refreshment Beverage",AK877*(Rates!J$19/100),ROUND(SUM(AH877*(Rates!$J$8/100)),4)))</f>
        <v/>
      </c>
      <c r="AJ877" s="183" t="str">
        <f t="shared" si="442"/>
        <v/>
      </c>
      <c r="AK877" s="185" t="str">
        <f t="shared" si="443"/>
        <v/>
      </c>
      <c r="AL877" s="177" t="str">
        <f t="shared" si="444"/>
        <v/>
      </c>
      <c r="AM877" s="13" t="str">
        <f>IF(AS877="","",IF(R877="Refreshment Beverage",ROUND(AS877*Rates!K$19,4),ROUND(AO877*(VLOOKUP(VALUE(Q877),Rates!G$4:L$12,3,0)),4)))</f>
        <v/>
      </c>
      <c r="AN877" s="183" t="str">
        <f>IF(AS877="","",IF(R877="Refreshment Beverage",AS877*(Rates!J$19/100),MAX(AM877,AB877)))</f>
        <v/>
      </c>
      <c r="AO877" s="186" t="str">
        <f t="shared" si="445"/>
        <v/>
      </c>
      <c r="AP877" s="186" t="str">
        <f t="shared" si="446"/>
        <v/>
      </c>
      <c r="AQ877" s="186" t="str">
        <f>IF(AS877="","",IF(R877="Refreshment Beverage",ROUND(SUM(VLOOKUP(Q:Q,Rates!G$15:L$19,3,0)*(AS877-Y877-Z877-AA877)),4),ROUND(SUM(Rates!$K$8*AS877),4)))</f>
        <v/>
      </c>
      <c r="AR877" s="184" t="str">
        <f t="shared" si="447"/>
        <v/>
      </c>
      <c r="AS877" s="185" t="str">
        <f t="shared" si="448"/>
        <v/>
      </c>
      <c r="AT877" s="177" t="str">
        <f t="shared" si="449"/>
        <v/>
      </c>
      <c r="AU877" s="13" t="str">
        <f>IF(AX877="","",IF(R877="Refreshment Beverage",ROUND((BA877-Y877-Z877-AA877)*VLOOKUP(VALUE(Q877),Rates!G$15:L$19,3,0),4),ROUND(AW877*(VLOOKUP(VALUE(Q877),Rates!G:L,3,0)),4)))</f>
        <v/>
      </c>
      <c r="AV877" s="183" t="str">
        <f t="shared" si="450"/>
        <v/>
      </c>
      <c r="AW877" s="186" t="str">
        <f t="shared" si="451"/>
        <v/>
      </c>
      <c r="AX877" s="184" t="str">
        <f t="shared" si="452"/>
        <v/>
      </c>
      <c r="AY877" s="186" t="str">
        <f>IF(AX877="","",IF(R877="Refreshment Beverage",ROUND(SUM(AX877*Rates!K$19),4),ROUND(SUM(AX877*(Rates!J$8/100)),4)))</f>
        <v/>
      </c>
      <c r="AZ877" s="183" t="str">
        <f t="shared" si="453"/>
        <v/>
      </c>
      <c r="BA877" s="185" t="str">
        <f t="shared" si="454"/>
        <v/>
      </c>
      <c r="BD877" s="171"/>
      <c r="BE877" s="171"/>
      <c r="BF877" s="171"/>
      <c r="BG877" s="171"/>
    </row>
    <row r="878" spans="1:59" ht="15" customHeight="1" x14ac:dyDescent="0.3">
      <c r="A878" s="172"/>
      <c r="B878" s="172"/>
      <c r="C878" s="172"/>
      <c r="D878" s="173"/>
      <c r="E878" s="173"/>
      <c r="F878" s="173"/>
      <c r="G878" s="173"/>
      <c r="H878" s="173"/>
      <c r="I878" s="174"/>
      <c r="J878" s="175"/>
      <c r="K878" s="176" t="str">
        <f t="shared" si="426"/>
        <v/>
      </c>
      <c r="L878" s="177" t="str">
        <f t="shared" si="427"/>
        <v/>
      </c>
      <c r="M878" s="178" t="str">
        <f t="shared" si="428"/>
        <v/>
      </c>
      <c r="N878" s="44" t="str" cm="1">
        <f t="array" ref="N878">IFERROR(IF(_xlfn.SINGLE(A:A)="","",IF(R878="Beer",SUM(LOOKUP(2,1/(Rates!$B$3:$B$5&lt;=W878)/(Rates!$C$3:$C$5&gt;=W878),Rates!$D$3:$D$5)*(X878/100)*W878),IF(R878="Refreshment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44" t="str">
        <f t="shared" si="429"/>
        <v/>
      </c>
      <c r="P878" s="13"/>
      <c r="Q878" s="179" t="str">
        <f t="shared" si="430"/>
        <v/>
      </c>
      <c r="R878" s="180" t="str">
        <f t="shared" si="431"/>
        <v/>
      </c>
      <c r="S878" s="13" t="str">
        <f>IF(A878="","",IF(R878="Refreshment Beverage",VLOOKUP(VALUE(Q878),Rates!G$15:L$19,2,0),VLOOKUP(VALUE(Q878),Rates!G$4:L$8,2,0)))</f>
        <v/>
      </c>
      <c r="T878" s="13" t="str">
        <f t="shared" si="432"/>
        <v/>
      </c>
      <c r="U878" s="181" t="str">
        <f t="shared" si="433"/>
        <v/>
      </c>
      <c r="V878" s="13" t="str">
        <f t="shared" si="434"/>
        <v/>
      </c>
      <c r="W878" s="13" t="str">
        <f t="shared" si="435"/>
        <v/>
      </c>
      <c r="X878" s="182" t="str">
        <f t="shared" si="436"/>
        <v/>
      </c>
      <c r="Y878" s="183" t="str">
        <f>IF(A:A="","",IF(R878="Refreshment Beverage",VLOOKUP(Q878,Rates!G$15:L$19,6,0)*W878,VLOOKUP(Q878,Rates!G$4:L$12,6,0)*W878))</f>
        <v/>
      </c>
      <c r="Z878" s="183" t="str">
        <f t="shared" si="437"/>
        <v/>
      </c>
      <c r="AA878" s="17">
        <f t="shared" si="425"/>
        <v>0</v>
      </c>
      <c r="AB878" s="177" t="str" cm="1">
        <f t="array" ref="AB878">IF(_xlfn.SINGLE(A:A)="","",IF(R878="Refreshment Beverage","",IF(AND(R878="Beer",Q878=0),SUM(LOOKUP(2,1/(Rates!$B$15:$B$18&lt;=W878)/(Rates!$C$15:$C$18&gt;=W878),Rates!$D$15:$D$18)*W878),VLOOKUP(VALUE(_xlfn.SINGLE(Q:Q)),Rates!A:B,2,0)*W878)))</f>
        <v/>
      </c>
      <c r="AC878" s="177" t="str" cm="1">
        <f t="array" ref="AC878">IF(_xlfn.SINGLE(A:A)="","",IF(R878="Refreshment Beverage","",IF(AND(R878="Beer",Q878=0),SUM(LOOKUP(2,1/(Rates!$B$15:$B$18&lt;=W878)/(Rates!$C$15:$C$18&gt;=W878),Rates!$E$15:$E$18)*W878),VLOOKUP(VALUE(_xlfn.SINGLE(Q:Q)),Rates!A:C,3,0)*W878)))</f>
        <v/>
      </c>
      <c r="AD878" s="168">
        <f>IFERROR(IF(OR(Q878=1,Q878=2,Q878=3,Q878=4),VLOOKUP(Q878,Rates!$A$31:$B$34,2,0)*W878,IF(V878=1,VLOOKUP(U878,'REB BEV MIN MKUP'!B:E,4,0),IF(V878&gt;1,VLOOKUP(VALUE(W878),'REB BEV MIN MKUP'!O:Q,3,0),0))),0)</f>
        <v>0</v>
      </c>
      <c r="AE878" s="177" t="str">
        <f t="shared" si="438"/>
        <v/>
      </c>
      <c r="AF878" s="13" t="str">
        <f t="shared" si="439"/>
        <v/>
      </c>
      <c r="AG878" s="177" t="str">
        <f t="shared" si="440"/>
        <v/>
      </c>
      <c r="AH878" s="184" t="str">
        <f t="shared" si="441"/>
        <v/>
      </c>
      <c r="AI878" s="184" t="str">
        <f>IF(AE:AE="","",IF(R878="Refreshment Beverage",AK878*(Rates!J$19/100),ROUND(SUM(AH878*(Rates!$J$8/100)),4)))</f>
        <v/>
      </c>
      <c r="AJ878" s="183" t="str">
        <f t="shared" si="442"/>
        <v/>
      </c>
      <c r="AK878" s="185" t="str">
        <f t="shared" si="443"/>
        <v/>
      </c>
      <c r="AL878" s="177" t="str">
        <f t="shared" si="444"/>
        <v/>
      </c>
      <c r="AM878" s="13" t="str">
        <f>IF(AS878="","",IF(R878="Refreshment Beverage",ROUND(AS878*Rates!K$19,4),ROUND(AO878*(VLOOKUP(VALUE(Q878),Rates!G$4:L$12,3,0)),4)))</f>
        <v/>
      </c>
      <c r="AN878" s="183" t="str">
        <f>IF(AS878="","",IF(R878="Refreshment Beverage",AS878*(Rates!J$19/100),MAX(AM878,AB878)))</f>
        <v/>
      </c>
      <c r="AO878" s="186" t="str">
        <f t="shared" si="445"/>
        <v/>
      </c>
      <c r="AP878" s="186" t="str">
        <f t="shared" si="446"/>
        <v/>
      </c>
      <c r="AQ878" s="186" t="str">
        <f>IF(AS878="","",IF(R878="Refreshment Beverage",ROUND(SUM(VLOOKUP(Q:Q,Rates!G$15:L$19,3,0)*(AS878-Y878-Z878-AA878)),4),ROUND(SUM(Rates!$K$8*AS878),4)))</f>
        <v/>
      </c>
      <c r="AR878" s="184" t="str">
        <f t="shared" si="447"/>
        <v/>
      </c>
      <c r="AS878" s="185" t="str">
        <f t="shared" si="448"/>
        <v/>
      </c>
      <c r="AT878" s="177" t="str">
        <f t="shared" si="449"/>
        <v/>
      </c>
      <c r="AU878" s="13" t="str">
        <f>IF(AX878="","",IF(R878="Refreshment Beverage",ROUND((BA878-Y878-Z878-AA878)*VLOOKUP(VALUE(Q878),Rates!G$15:L$19,3,0),4),ROUND(AW878*(VLOOKUP(VALUE(Q878),Rates!G:L,3,0)),4)))</f>
        <v/>
      </c>
      <c r="AV878" s="183" t="str">
        <f t="shared" si="450"/>
        <v/>
      </c>
      <c r="AW878" s="186" t="str">
        <f t="shared" si="451"/>
        <v/>
      </c>
      <c r="AX878" s="184" t="str">
        <f t="shared" si="452"/>
        <v/>
      </c>
      <c r="AY878" s="186" t="str">
        <f>IF(AX878="","",IF(R878="Refreshment Beverage",ROUND(SUM(AX878*Rates!K$19),4),ROUND(SUM(AX878*(Rates!J$8/100)),4)))</f>
        <v/>
      </c>
      <c r="AZ878" s="183" t="str">
        <f t="shared" si="453"/>
        <v/>
      </c>
      <c r="BA878" s="185" t="str">
        <f t="shared" si="454"/>
        <v/>
      </c>
      <c r="BD878" s="171"/>
      <c r="BE878" s="171"/>
      <c r="BF878" s="171"/>
      <c r="BG878" s="171"/>
    </row>
    <row r="879" spans="1:59" ht="15" customHeight="1" x14ac:dyDescent="0.3">
      <c r="A879" s="172"/>
      <c r="B879" s="172"/>
      <c r="C879" s="172"/>
      <c r="D879" s="173"/>
      <c r="E879" s="173"/>
      <c r="F879" s="173"/>
      <c r="G879" s="173"/>
      <c r="H879" s="173"/>
      <c r="I879" s="174"/>
      <c r="J879" s="175"/>
      <c r="K879" s="176" t="str">
        <f t="shared" si="426"/>
        <v/>
      </c>
      <c r="L879" s="177" t="str">
        <f t="shared" si="427"/>
        <v/>
      </c>
      <c r="M879" s="178" t="str">
        <f t="shared" si="428"/>
        <v/>
      </c>
      <c r="N879" s="44" t="str" cm="1">
        <f t="array" ref="N879">IFERROR(IF(_xlfn.SINGLE(A:A)="","",IF(R879="Beer",SUM(LOOKUP(2,1/(Rates!$B$3:$B$5&lt;=W879)/(Rates!$C$3:$C$5&gt;=W879),Rates!$D$3:$D$5)*(X879/100)*W879),IF(R879="Refreshment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44" t="str">
        <f t="shared" si="429"/>
        <v/>
      </c>
      <c r="P879" s="13"/>
      <c r="Q879" s="179" t="str">
        <f t="shared" si="430"/>
        <v/>
      </c>
      <c r="R879" s="180" t="str">
        <f t="shared" si="431"/>
        <v/>
      </c>
      <c r="S879" s="13" t="str">
        <f>IF(A879="","",IF(R879="Refreshment Beverage",VLOOKUP(VALUE(Q879),Rates!G$15:L$19,2,0),VLOOKUP(VALUE(Q879),Rates!G$4:L$8,2,0)))</f>
        <v/>
      </c>
      <c r="T879" s="13" t="str">
        <f t="shared" si="432"/>
        <v/>
      </c>
      <c r="U879" s="181" t="str">
        <f t="shared" si="433"/>
        <v/>
      </c>
      <c r="V879" s="13" t="str">
        <f t="shared" si="434"/>
        <v/>
      </c>
      <c r="W879" s="13" t="str">
        <f t="shared" si="435"/>
        <v/>
      </c>
      <c r="X879" s="182" t="str">
        <f t="shared" si="436"/>
        <v/>
      </c>
      <c r="Y879" s="183" t="str">
        <f>IF(A:A="","",IF(R879="Refreshment Beverage",VLOOKUP(Q879,Rates!G$15:L$19,6,0)*W879,VLOOKUP(Q879,Rates!G$4:L$12,6,0)*W879))</f>
        <v/>
      </c>
      <c r="Z879" s="183" t="str">
        <f t="shared" si="437"/>
        <v/>
      </c>
      <c r="AA879" s="17">
        <f t="shared" si="425"/>
        <v>0</v>
      </c>
      <c r="AB879" s="177" t="str" cm="1">
        <f t="array" ref="AB879">IF(_xlfn.SINGLE(A:A)="","",IF(R879="Refreshment Beverage","",IF(AND(R879="Beer",Q879=0),SUM(LOOKUP(2,1/(Rates!$B$15:$B$18&lt;=W879)/(Rates!$C$15:$C$18&gt;=W879),Rates!$D$15:$D$18)*W879),VLOOKUP(VALUE(_xlfn.SINGLE(Q:Q)),Rates!A:B,2,0)*W879)))</f>
        <v/>
      </c>
      <c r="AC879" s="177" t="str" cm="1">
        <f t="array" ref="AC879">IF(_xlfn.SINGLE(A:A)="","",IF(R879="Refreshment Beverage","",IF(AND(R879="Beer",Q879=0),SUM(LOOKUP(2,1/(Rates!$B$15:$B$18&lt;=W879)/(Rates!$C$15:$C$18&gt;=W879),Rates!$E$15:$E$18)*W879),VLOOKUP(VALUE(_xlfn.SINGLE(Q:Q)),Rates!A:C,3,0)*W879)))</f>
        <v/>
      </c>
      <c r="AD879" s="168">
        <f>IFERROR(IF(OR(Q879=1,Q879=2,Q879=3,Q879=4),VLOOKUP(Q879,Rates!$A$31:$B$34,2,0)*W879,IF(V879=1,VLOOKUP(U879,'REB BEV MIN MKUP'!B:E,4,0),IF(V879&gt;1,VLOOKUP(VALUE(W879),'REB BEV MIN MKUP'!O:Q,3,0),0))),0)</f>
        <v>0</v>
      </c>
      <c r="AE879" s="177" t="str">
        <f t="shared" si="438"/>
        <v/>
      </c>
      <c r="AF879" s="13" t="str">
        <f t="shared" si="439"/>
        <v/>
      </c>
      <c r="AG879" s="177" t="str">
        <f t="shared" si="440"/>
        <v/>
      </c>
      <c r="AH879" s="184" t="str">
        <f t="shared" si="441"/>
        <v/>
      </c>
      <c r="AI879" s="184" t="str">
        <f>IF(AE:AE="","",IF(R879="Refreshment Beverage",AK879*(Rates!J$19/100),ROUND(SUM(AH879*(Rates!$J$8/100)),4)))</f>
        <v/>
      </c>
      <c r="AJ879" s="183" t="str">
        <f t="shared" si="442"/>
        <v/>
      </c>
      <c r="AK879" s="185" t="str">
        <f t="shared" si="443"/>
        <v/>
      </c>
      <c r="AL879" s="177" t="str">
        <f t="shared" si="444"/>
        <v/>
      </c>
      <c r="AM879" s="13" t="str">
        <f>IF(AS879="","",IF(R879="Refreshment Beverage",ROUND(AS879*Rates!K$19,4),ROUND(AO879*(VLOOKUP(VALUE(Q879),Rates!G$4:L$12,3,0)),4)))</f>
        <v/>
      </c>
      <c r="AN879" s="183" t="str">
        <f>IF(AS879="","",IF(R879="Refreshment Beverage",AS879*(Rates!J$19/100),MAX(AM879,AB879)))</f>
        <v/>
      </c>
      <c r="AO879" s="186" t="str">
        <f t="shared" si="445"/>
        <v/>
      </c>
      <c r="AP879" s="186" t="str">
        <f t="shared" si="446"/>
        <v/>
      </c>
      <c r="AQ879" s="186" t="str">
        <f>IF(AS879="","",IF(R879="Refreshment Beverage",ROUND(SUM(VLOOKUP(Q:Q,Rates!G$15:L$19,3,0)*(AS879-Y879-Z879-AA879)),4),ROUND(SUM(Rates!$K$8*AS879),4)))</f>
        <v/>
      </c>
      <c r="AR879" s="184" t="str">
        <f t="shared" si="447"/>
        <v/>
      </c>
      <c r="AS879" s="185" t="str">
        <f t="shared" si="448"/>
        <v/>
      </c>
      <c r="AT879" s="177" t="str">
        <f t="shared" si="449"/>
        <v/>
      </c>
      <c r="AU879" s="13" t="str">
        <f>IF(AX879="","",IF(R879="Refreshment Beverage",ROUND((BA879-Y879-Z879-AA879)*VLOOKUP(VALUE(Q879),Rates!G$15:L$19,3,0),4),ROUND(AW879*(VLOOKUP(VALUE(Q879),Rates!G:L,3,0)),4)))</f>
        <v/>
      </c>
      <c r="AV879" s="183" t="str">
        <f t="shared" si="450"/>
        <v/>
      </c>
      <c r="AW879" s="186" t="str">
        <f t="shared" si="451"/>
        <v/>
      </c>
      <c r="AX879" s="184" t="str">
        <f t="shared" si="452"/>
        <v/>
      </c>
      <c r="AY879" s="186" t="str">
        <f>IF(AX879="","",IF(R879="Refreshment Beverage",ROUND(SUM(AX879*Rates!K$19),4),ROUND(SUM(AX879*(Rates!J$8/100)),4)))</f>
        <v/>
      </c>
      <c r="AZ879" s="183" t="str">
        <f t="shared" si="453"/>
        <v/>
      </c>
      <c r="BA879" s="185" t="str">
        <f t="shared" si="454"/>
        <v/>
      </c>
      <c r="BD879" s="171"/>
      <c r="BE879" s="171"/>
      <c r="BF879" s="171"/>
      <c r="BG879" s="171"/>
    </row>
    <row r="880" spans="1:59" ht="15" customHeight="1" x14ac:dyDescent="0.3">
      <c r="A880" s="172"/>
      <c r="B880" s="172"/>
      <c r="C880" s="172"/>
      <c r="D880" s="173"/>
      <c r="E880" s="173"/>
      <c r="F880" s="173"/>
      <c r="G880" s="173"/>
      <c r="H880" s="173"/>
      <c r="I880" s="174"/>
      <c r="J880" s="175"/>
      <c r="K880" s="176" t="str">
        <f t="shared" si="426"/>
        <v/>
      </c>
      <c r="L880" s="177" t="str">
        <f t="shared" si="427"/>
        <v/>
      </c>
      <c r="M880" s="178" t="str">
        <f t="shared" si="428"/>
        <v/>
      </c>
      <c r="N880" s="44" t="str" cm="1">
        <f t="array" ref="N880">IFERROR(IF(_xlfn.SINGLE(A:A)="","",IF(R880="Beer",SUM(LOOKUP(2,1/(Rates!$B$3:$B$5&lt;=W880)/(Rates!$C$3:$C$5&gt;=W880),Rates!$D$3:$D$5)*(X880/100)*W880),IF(R880="Refreshment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44" t="str">
        <f t="shared" si="429"/>
        <v/>
      </c>
      <c r="P880" s="13"/>
      <c r="Q880" s="179" t="str">
        <f t="shared" si="430"/>
        <v/>
      </c>
      <c r="R880" s="180" t="str">
        <f t="shared" si="431"/>
        <v/>
      </c>
      <c r="S880" s="13" t="str">
        <f>IF(A880="","",IF(R880="Refreshment Beverage",VLOOKUP(VALUE(Q880),Rates!G$15:L$19,2,0),VLOOKUP(VALUE(Q880),Rates!G$4:L$8,2,0)))</f>
        <v/>
      </c>
      <c r="T880" s="13" t="str">
        <f t="shared" si="432"/>
        <v/>
      </c>
      <c r="U880" s="181" t="str">
        <f t="shared" si="433"/>
        <v/>
      </c>
      <c r="V880" s="13" t="str">
        <f t="shared" si="434"/>
        <v/>
      </c>
      <c r="W880" s="13" t="str">
        <f t="shared" si="435"/>
        <v/>
      </c>
      <c r="X880" s="182" t="str">
        <f t="shared" si="436"/>
        <v/>
      </c>
      <c r="Y880" s="183" t="str">
        <f>IF(A:A="","",IF(R880="Refreshment Beverage",VLOOKUP(Q880,Rates!G$15:L$19,6,0)*W880,VLOOKUP(Q880,Rates!G$4:L$12,6,0)*W880))</f>
        <v/>
      </c>
      <c r="Z880" s="183" t="str">
        <f t="shared" si="437"/>
        <v/>
      </c>
      <c r="AA880" s="17">
        <f t="shared" si="425"/>
        <v>0</v>
      </c>
      <c r="AB880" s="177" t="str" cm="1">
        <f t="array" ref="AB880">IF(_xlfn.SINGLE(A:A)="","",IF(R880="Refreshment Beverage","",IF(AND(R880="Beer",Q880=0),SUM(LOOKUP(2,1/(Rates!$B$15:$B$18&lt;=W880)/(Rates!$C$15:$C$18&gt;=W880),Rates!$D$15:$D$18)*W880),VLOOKUP(VALUE(_xlfn.SINGLE(Q:Q)),Rates!A:B,2,0)*W880)))</f>
        <v/>
      </c>
      <c r="AC880" s="177" t="str" cm="1">
        <f t="array" ref="AC880">IF(_xlfn.SINGLE(A:A)="","",IF(R880="Refreshment Beverage","",IF(AND(R880="Beer",Q880=0),SUM(LOOKUP(2,1/(Rates!$B$15:$B$18&lt;=W880)/(Rates!$C$15:$C$18&gt;=W880),Rates!$E$15:$E$18)*W880),VLOOKUP(VALUE(_xlfn.SINGLE(Q:Q)),Rates!A:C,3,0)*W880)))</f>
        <v/>
      </c>
      <c r="AD880" s="168">
        <f>IFERROR(IF(OR(Q880=1,Q880=2,Q880=3,Q880=4),VLOOKUP(Q880,Rates!$A$31:$B$34,2,0)*W880,IF(V880=1,VLOOKUP(U880,'REB BEV MIN MKUP'!B:E,4,0),IF(V880&gt;1,VLOOKUP(VALUE(W880),'REB BEV MIN MKUP'!O:Q,3,0),0))),0)</f>
        <v>0</v>
      </c>
      <c r="AE880" s="177" t="str">
        <f t="shared" si="438"/>
        <v/>
      </c>
      <c r="AF880" s="13" t="str">
        <f t="shared" si="439"/>
        <v/>
      </c>
      <c r="AG880" s="177" t="str">
        <f t="shared" si="440"/>
        <v/>
      </c>
      <c r="AH880" s="184" t="str">
        <f t="shared" si="441"/>
        <v/>
      </c>
      <c r="AI880" s="184" t="str">
        <f>IF(AE:AE="","",IF(R880="Refreshment Beverage",AK880*(Rates!J$19/100),ROUND(SUM(AH880*(Rates!$J$8/100)),4)))</f>
        <v/>
      </c>
      <c r="AJ880" s="183" t="str">
        <f t="shared" si="442"/>
        <v/>
      </c>
      <c r="AK880" s="185" t="str">
        <f t="shared" si="443"/>
        <v/>
      </c>
      <c r="AL880" s="177" t="str">
        <f t="shared" si="444"/>
        <v/>
      </c>
      <c r="AM880" s="13" t="str">
        <f>IF(AS880="","",IF(R880="Refreshment Beverage",ROUND(AS880*Rates!K$19,4),ROUND(AO880*(VLOOKUP(VALUE(Q880),Rates!G$4:L$12,3,0)),4)))</f>
        <v/>
      </c>
      <c r="AN880" s="183" t="str">
        <f>IF(AS880="","",IF(R880="Refreshment Beverage",AS880*(Rates!J$19/100),MAX(AM880,AB880)))</f>
        <v/>
      </c>
      <c r="AO880" s="186" t="str">
        <f t="shared" si="445"/>
        <v/>
      </c>
      <c r="AP880" s="186" t="str">
        <f t="shared" si="446"/>
        <v/>
      </c>
      <c r="AQ880" s="186" t="str">
        <f>IF(AS880="","",IF(R880="Refreshment Beverage",ROUND(SUM(VLOOKUP(Q:Q,Rates!G$15:L$19,3,0)*(AS880-Y880-Z880-AA880)),4),ROUND(SUM(Rates!$K$8*AS880),4)))</f>
        <v/>
      </c>
      <c r="AR880" s="184" t="str">
        <f t="shared" si="447"/>
        <v/>
      </c>
      <c r="AS880" s="185" t="str">
        <f t="shared" si="448"/>
        <v/>
      </c>
      <c r="AT880" s="177" t="str">
        <f t="shared" si="449"/>
        <v/>
      </c>
      <c r="AU880" s="13" t="str">
        <f>IF(AX880="","",IF(R880="Refreshment Beverage",ROUND((BA880-Y880-Z880-AA880)*VLOOKUP(VALUE(Q880),Rates!G$15:L$19,3,0),4),ROUND(AW880*(VLOOKUP(VALUE(Q880),Rates!G:L,3,0)),4)))</f>
        <v/>
      </c>
      <c r="AV880" s="183" t="str">
        <f t="shared" si="450"/>
        <v/>
      </c>
      <c r="AW880" s="186" t="str">
        <f t="shared" si="451"/>
        <v/>
      </c>
      <c r="AX880" s="184" t="str">
        <f t="shared" si="452"/>
        <v/>
      </c>
      <c r="AY880" s="186" t="str">
        <f>IF(AX880="","",IF(R880="Refreshment Beverage",ROUND(SUM(AX880*Rates!K$19),4),ROUND(SUM(AX880*(Rates!J$8/100)),4)))</f>
        <v/>
      </c>
      <c r="AZ880" s="183" t="str">
        <f t="shared" si="453"/>
        <v/>
      </c>
      <c r="BA880" s="185" t="str">
        <f t="shared" si="454"/>
        <v/>
      </c>
      <c r="BD880" s="171"/>
      <c r="BE880" s="171"/>
      <c r="BF880" s="171"/>
      <c r="BG880" s="171"/>
    </row>
    <row r="881" spans="1:59" ht="15" customHeight="1" x14ac:dyDescent="0.3">
      <c r="A881" s="172"/>
      <c r="B881" s="172"/>
      <c r="C881" s="172"/>
      <c r="D881" s="173"/>
      <c r="E881" s="173"/>
      <c r="F881" s="173"/>
      <c r="G881" s="173"/>
      <c r="H881" s="173"/>
      <c r="I881" s="174"/>
      <c r="J881" s="175"/>
      <c r="K881" s="176" t="str">
        <f t="shared" si="426"/>
        <v/>
      </c>
      <c r="L881" s="177" t="str">
        <f t="shared" si="427"/>
        <v/>
      </c>
      <c r="M881" s="178" t="str">
        <f t="shared" si="428"/>
        <v/>
      </c>
      <c r="N881" s="44" t="str" cm="1">
        <f t="array" ref="N881">IFERROR(IF(_xlfn.SINGLE(A:A)="","",IF(R881="Beer",SUM(LOOKUP(2,1/(Rates!$B$3:$B$5&lt;=W881)/(Rates!$C$3:$C$5&gt;=W881),Rates!$D$3:$D$5)*(X881/100)*W881),IF(R881="Refreshment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44" t="str">
        <f t="shared" si="429"/>
        <v/>
      </c>
      <c r="P881" s="13"/>
      <c r="Q881" s="179" t="str">
        <f t="shared" si="430"/>
        <v/>
      </c>
      <c r="R881" s="180" t="str">
        <f t="shared" si="431"/>
        <v/>
      </c>
      <c r="S881" s="13" t="str">
        <f>IF(A881="","",IF(R881="Refreshment Beverage",VLOOKUP(VALUE(Q881),Rates!G$15:L$19,2,0),VLOOKUP(VALUE(Q881),Rates!G$4:L$8,2,0)))</f>
        <v/>
      </c>
      <c r="T881" s="13" t="str">
        <f t="shared" si="432"/>
        <v/>
      </c>
      <c r="U881" s="181" t="str">
        <f t="shared" si="433"/>
        <v/>
      </c>
      <c r="V881" s="13" t="str">
        <f t="shared" si="434"/>
        <v/>
      </c>
      <c r="W881" s="13" t="str">
        <f t="shared" si="435"/>
        <v/>
      </c>
      <c r="X881" s="182" t="str">
        <f t="shared" si="436"/>
        <v/>
      </c>
      <c r="Y881" s="183" t="str">
        <f>IF(A:A="","",IF(R881="Refreshment Beverage",VLOOKUP(Q881,Rates!G$15:L$19,6,0)*W881,VLOOKUP(Q881,Rates!G$4:L$12,6,0)*W881))</f>
        <v/>
      </c>
      <c r="Z881" s="183" t="str">
        <f t="shared" si="437"/>
        <v/>
      </c>
      <c r="AA881" s="17">
        <f t="shared" si="425"/>
        <v>0</v>
      </c>
      <c r="AB881" s="177" t="str" cm="1">
        <f t="array" ref="AB881">IF(_xlfn.SINGLE(A:A)="","",IF(R881="Refreshment Beverage","",IF(AND(R881="Beer",Q881=0),SUM(LOOKUP(2,1/(Rates!$B$15:$B$18&lt;=W881)/(Rates!$C$15:$C$18&gt;=W881),Rates!$D$15:$D$18)*W881),VLOOKUP(VALUE(_xlfn.SINGLE(Q:Q)),Rates!A:B,2,0)*W881)))</f>
        <v/>
      </c>
      <c r="AC881" s="177" t="str" cm="1">
        <f t="array" ref="AC881">IF(_xlfn.SINGLE(A:A)="","",IF(R881="Refreshment Beverage","",IF(AND(R881="Beer",Q881=0),SUM(LOOKUP(2,1/(Rates!$B$15:$B$18&lt;=W881)/(Rates!$C$15:$C$18&gt;=W881),Rates!$E$15:$E$18)*W881),VLOOKUP(VALUE(_xlfn.SINGLE(Q:Q)),Rates!A:C,3,0)*W881)))</f>
        <v/>
      </c>
      <c r="AD881" s="168">
        <f>IFERROR(IF(OR(Q881=1,Q881=2,Q881=3,Q881=4),VLOOKUP(Q881,Rates!$A$31:$B$34,2,0)*W881,IF(V881=1,VLOOKUP(U881,'REB BEV MIN MKUP'!B:E,4,0),IF(V881&gt;1,VLOOKUP(VALUE(W881),'REB BEV MIN MKUP'!O:Q,3,0),0))),0)</f>
        <v>0</v>
      </c>
      <c r="AE881" s="177" t="str">
        <f t="shared" si="438"/>
        <v/>
      </c>
      <c r="AF881" s="13" t="str">
        <f t="shared" si="439"/>
        <v/>
      </c>
      <c r="AG881" s="177" t="str">
        <f t="shared" si="440"/>
        <v/>
      </c>
      <c r="AH881" s="184" t="str">
        <f t="shared" si="441"/>
        <v/>
      </c>
      <c r="AI881" s="184" t="str">
        <f>IF(AE:AE="","",IF(R881="Refreshment Beverage",AK881*(Rates!J$19/100),ROUND(SUM(AH881*(Rates!$J$8/100)),4)))</f>
        <v/>
      </c>
      <c r="AJ881" s="183" t="str">
        <f t="shared" si="442"/>
        <v/>
      </c>
      <c r="AK881" s="185" t="str">
        <f t="shared" si="443"/>
        <v/>
      </c>
      <c r="AL881" s="177" t="str">
        <f t="shared" si="444"/>
        <v/>
      </c>
      <c r="AM881" s="13" t="str">
        <f>IF(AS881="","",IF(R881="Refreshment Beverage",ROUND(AS881*Rates!K$19,4),ROUND(AO881*(VLOOKUP(VALUE(Q881),Rates!G$4:L$12,3,0)),4)))</f>
        <v/>
      </c>
      <c r="AN881" s="183" t="str">
        <f>IF(AS881="","",IF(R881="Refreshment Beverage",AS881*(Rates!J$19/100),MAX(AM881,AB881)))</f>
        <v/>
      </c>
      <c r="AO881" s="186" t="str">
        <f t="shared" si="445"/>
        <v/>
      </c>
      <c r="AP881" s="186" t="str">
        <f t="shared" si="446"/>
        <v/>
      </c>
      <c r="AQ881" s="186" t="str">
        <f>IF(AS881="","",IF(R881="Refreshment Beverage",ROUND(SUM(VLOOKUP(Q:Q,Rates!G$15:L$19,3,0)*(AS881-Y881-Z881-AA881)),4),ROUND(SUM(Rates!$K$8*AS881),4)))</f>
        <v/>
      </c>
      <c r="AR881" s="184" t="str">
        <f t="shared" si="447"/>
        <v/>
      </c>
      <c r="AS881" s="185" t="str">
        <f t="shared" si="448"/>
        <v/>
      </c>
      <c r="AT881" s="177" t="str">
        <f t="shared" si="449"/>
        <v/>
      </c>
      <c r="AU881" s="13" t="str">
        <f>IF(AX881="","",IF(R881="Refreshment Beverage",ROUND((BA881-Y881-Z881-AA881)*VLOOKUP(VALUE(Q881),Rates!G$15:L$19,3,0),4),ROUND(AW881*(VLOOKUP(VALUE(Q881),Rates!G:L,3,0)),4)))</f>
        <v/>
      </c>
      <c r="AV881" s="183" t="str">
        <f t="shared" si="450"/>
        <v/>
      </c>
      <c r="AW881" s="186" t="str">
        <f t="shared" si="451"/>
        <v/>
      </c>
      <c r="AX881" s="184" t="str">
        <f t="shared" si="452"/>
        <v/>
      </c>
      <c r="AY881" s="186" t="str">
        <f>IF(AX881="","",IF(R881="Refreshment Beverage",ROUND(SUM(AX881*Rates!K$19),4),ROUND(SUM(AX881*(Rates!J$8/100)),4)))</f>
        <v/>
      </c>
      <c r="AZ881" s="183" t="str">
        <f t="shared" si="453"/>
        <v/>
      </c>
      <c r="BA881" s="185" t="str">
        <f t="shared" si="454"/>
        <v/>
      </c>
      <c r="BD881" s="171"/>
      <c r="BE881" s="171"/>
      <c r="BF881" s="171"/>
      <c r="BG881" s="171"/>
    </row>
    <row r="882" spans="1:59" ht="15" customHeight="1" x14ac:dyDescent="0.3">
      <c r="A882" s="172"/>
      <c r="B882" s="172"/>
      <c r="C882" s="172"/>
      <c r="D882" s="173"/>
      <c r="E882" s="173"/>
      <c r="F882" s="173"/>
      <c r="G882" s="173"/>
      <c r="H882" s="173"/>
      <c r="I882" s="174"/>
      <c r="J882" s="175"/>
      <c r="K882" s="176" t="str">
        <f t="shared" si="426"/>
        <v/>
      </c>
      <c r="L882" s="177" t="str">
        <f t="shared" si="427"/>
        <v/>
      </c>
      <c r="M882" s="178" t="str">
        <f t="shared" si="428"/>
        <v/>
      </c>
      <c r="N882" s="44" t="str" cm="1">
        <f t="array" ref="N882">IFERROR(IF(_xlfn.SINGLE(A:A)="","",IF(R882="Beer",SUM(LOOKUP(2,1/(Rates!$B$3:$B$5&lt;=W882)/(Rates!$C$3:$C$5&gt;=W882),Rates!$D$3:$D$5)*(X882/100)*W882),IF(R882="Refreshment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44" t="str">
        <f t="shared" si="429"/>
        <v/>
      </c>
      <c r="P882" s="13"/>
      <c r="Q882" s="179" t="str">
        <f t="shared" si="430"/>
        <v/>
      </c>
      <c r="R882" s="180" t="str">
        <f t="shared" si="431"/>
        <v/>
      </c>
      <c r="S882" s="13" t="str">
        <f>IF(A882="","",IF(R882="Refreshment Beverage",VLOOKUP(VALUE(Q882),Rates!G$15:L$19,2,0),VLOOKUP(VALUE(Q882),Rates!G$4:L$8,2,0)))</f>
        <v/>
      </c>
      <c r="T882" s="13" t="str">
        <f t="shared" si="432"/>
        <v/>
      </c>
      <c r="U882" s="181" t="str">
        <f t="shared" si="433"/>
        <v/>
      </c>
      <c r="V882" s="13" t="str">
        <f t="shared" si="434"/>
        <v/>
      </c>
      <c r="W882" s="13" t="str">
        <f t="shared" si="435"/>
        <v/>
      </c>
      <c r="X882" s="182" t="str">
        <f t="shared" si="436"/>
        <v/>
      </c>
      <c r="Y882" s="183" t="str">
        <f>IF(A:A="","",IF(R882="Refreshment Beverage",VLOOKUP(Q882,Rates!G$15:L$19,6,0)*W882,VLOOKUP(Q882,Rates!G$4:L$12,6,0)*W882))</f>
        <v/>
      </c>
      <c r="Z882" s="183" t="str">
        <f t="shared" si="437"/>
        <v/>
      </c>
      <c r="AA882" s="17">
        <f t="shared" si="425"/>
        <v>0</v>
      </c>
      <c r="AB882" s="177" t="str" cm="1">
        <f t="array" ref="AB882">IF(_xlfn.SINGLE(A:A)="","",IF(R882="Refreshment Beverage","",IF(AND(R882="Beer",Q882=0),SUM(LOOKUP(2,1/(Rates!$B$15:$B$18&lt;=W882)/(Rates!$C$15:$C$18&gt;=W882),Rates!$D$15:$D$18)*W882),VLOOKUP(VALUE(_xlfn.SINGLE(Q:Q)),Rates!A:B,2,0)*W882)))</f>
        <v/>
      </c>
      <c r="AC882" s="177" t="str" cm="1">
        <f t="array" ref="AC882">IF(_xlfn.SINGLE(A:A)="","",IF(R882="Refreshment Beverage","",IF(AND(R882="Beer",Q882=0),SUM(LOOKUP(2,1/(Rates!$B$15:$B$18&lt;=W882)/(Rates!$C$15:$C$18&gt;=W882),Rates!$E$15:$E$18)*W882),VLOOKUP(VALUE(_xlfn.SINGLE(Q:Q)),Rates!A:C,3,0)*W882)))</f>
        <v/>
      </c>
      <c r="AD882" s="168">
        <f>IFERROR(IF(OR(Q882=1,Q882=2,Q882=3,Q882=4),VLOOKUP(Q882,Rates!$A$31:$B$34,2,0)*W882,IF(V882=1,VLOOKUP(U882,'REB BEV MIN MKUP'!B:E,4,0),IF(V882&gt;1,VLOOKUP(VALUE(W882),'REB BEV MIN MKUP'!O:Q,3,0),0))),0)</f>
        <v>0</v>
      </c>
      <c r="AE882" s="177" t="str">
        <f t="shared" si="438"/>
        <v/>
      </c>
      <c r="AF882" s="13" t="str">
        <f t="shared" si="439"/>
        <v/>
      </c>
      <c r="AG882" s="177" t="str">
        <f t="shared" si="440"/>
        <v/>
      </c>
      <c r="AH882" s="184" t="str">
        <f t="shared" si="441"/>
        <v/>
      </c>
      <c r="AI882" s="184" t="str">
        <f>IF(AE:AE="","",IF(R882="Refreshment Beverage",AK882*(Rates!J$19/100),ROUND(SUM(AH882*(Rates!$J$8/100)),4)))</f>
        <v/>
      </c>
      <c r="AJ882" s="183" t="str">
        <f t="shared" si="442"/>
        <v/>
      </c>
      <c r="AK882" s="185" t="str">
        <f t="shared" si="443"/>
        <v/>
      </c>
      <c r="AL882" s="177" t="str">
        <f t="shared" si="444"/>
        <v/>
      </c>
      <c r="AM882" s="13" t="str">
        <f>IF(AS882="","",IF(R882="Refreshment Beverage",ROUND(AS882*Rates!K$19,4),ROUND(AO882*(VLOOKUP(VALUE(Q882),Rates!G$4:L$12,3,0)),4)))</f>
        <v/>
      </c>
      <c r="AN882" s="183" t="str">
        <f>IF(AS882="","",IF(R882="Refreshment Beverage",AS882*(Rates!J$19/100),MAX(AM882,AB882)))</f>
        <v/>
      </c>
      <c r="AO882" s="186" t="str">
        <f t="shared" si="445"/>
        <v/>
      </c>
      <c r="AP882" s="186" t="str">
        <f t="shared" si="446"/>
        <v/>
      </c>
      <c r="AQ882" s="186" t="str">
        <f>IF(AS882="","",IF(R882="Refreshment Beverage",ROUND(SUM(VLOOKUP(Q:Q,Rates!G$15:L$19,3,0)*(AS882-Y882-Z882-AA882)),4),ROUND(SUM(Rates!$K$8*AS882),4)))</f>
        <v/>
      </c>
      <c r="AR882" s="184" t="str">
        <f t="shared" si="447"/>
        <v/>
      </c>
      <c r="AS882" s="185" t="str">
        <f t="shared" si="448"/>
        <v/>
      </c>
      <c r="AT882" s="177" t="str">
        <f t="shared" si="449"/>
        <v/>
      </c>
      <c r="AU882" s="13" t="str">
        <f>IF(AX882="","",IF(R882="Refreshment Beverage",ROUND((BA882-Y882-Z882-AA882)*VLOOKUP(VALUE(Q882),Rates!G$15:L$19,3,0),4),ROUND(AW882*(VLOOKUP(VALUE(Q882),Rates!G:L,3,0)),4)))</f>
        <v/>
      </c>
      <c r="AV882" s="183" t="str">
        <f t="shared" si="450"/>
        <v/>
      </c>
      <c r="AW882" s="186" t="str">
        <f t="shared" si="451"/>
        <v/>
      </c>
      <c r="AX882" s="184" t="str">
        <f t="shared" si="452"/>
        <v/>
      </c>
      <c r="AY882" s="186" t="str">
        <f>IF(AX882="","",IF(R882="Refreshment Beverage",ROUND(SUM(AX882*Rates!K$19),4),ROUND(SUM(AX882*(Rates!J$8/100)),4)))</f>
        <v/>
      </c>
      <c r="AZ882" s="183" t="str">
        <f t="shared" si="453"/>
        <v/>
      </c>
      <c r="BA882" s="185" t="str">
        <f t="shared" si="454"/>
        <v/>
      </c>
      <c r="BD882" s="171"/>
      <c r="BE882" s="171"/>
      <c r="BF882" s="171"/>
      <c r="BG882" s="171"/>
    </row>
    <row r="883" spans="1:59" ht="15" customHeight="1" x14ac:dyDescent="0.3">
      <c r="A883" s="172"/>
      <c r="B883" s="172"/>
      <c r="C883" s="172"/>
      <c r="D883" s="173"/>
      <c r="E883" s="173"/>
      <c r="F883" s="173"/>
      <c r="G883" s="173"/>
      <c r="H883" s="173"/>
      <c r="I883" s="174"/>
      <c r="J883" s="175"/>
      <c r="K883" s="176" t="str">
        <f t="shared" si="426"/>
        <v/>
      </c>
      <c r="L883" s="177" t="str">
        <f t="shared" si="427"/>
        <v/>
      </c>
      <c r="M883" s="178" t="str">
        <f t="shared" si="428"/>
        <v/>
      </c>
      <c r="N883" s="44" t="str" cm="1">
        <f t="array" ref="N883">IFERROR(IF(_xlfn.SINGLE(A:A)="","",IF(R883="Beer",SUM(LOOKUP(2,1/(Rates!$B$3:$B$5&lt;=W883)/(Rates!$C$3:$C$5&gt;=W883),Rates!$D$3:$D$5)*(X883/100)*W883),IF(R883="Refreshment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44" t="str">
        <f t="shared" si="429"/>
        <v/>
      </c>
      <c r="P883" s="13"/>
      <c r="Q883" s="179" t="str">
        <f t="shared" si="430"/>
        <v/>
      </c>
      <c r="R883" s="180" t="str">
        <f t="shared" si="431"/>
        <v/>
      </c>
      <c r="S883" s="13" t="str">
        <f>IF(A883="","",IF(R883="Refreshment Beverage",VLOOKUP(VALUE(Q883),Rates!G$15:L$19,2,0),VLOOKUP(VALUE(Q883),Rates!G$4:L$8,2,0)))</f>
        <v/>
      </c>
      <c r="T883" s="13" t="str">
        <f t="shared" si="432"/>
        <v/>
      </c>
      <c r="U883" s="181" t="str">
        <f t="shared" si="433"/>
        <v/>
      </c>
      <c r="V883" s="13" t="str">
        <f t="shared" si="434"/>
        <v/>
      </c>
      <c r="W883" s="13" t="str">
        <f t="shared" si="435"/>
        <v/>
      </c>
      <c r="X883" s="182" t="str">
        <f t="shared" si="436"/>
        <v/>
      </c>
      <c r="Y883" s="183" t="str">
        <f>IF(A:A="","",IF(R883="Refreshment Beverage",VLOOKUP(Q883,Rates!G$15:L$19,6,0)*W883,VLOOKUP(Q883,Rates!G$4:L$12,6,0)*W883))</f>
        <v/>
      </c>
      <c r="Z883" s="183" t="str">
        <f t="shared" si="437"/>
        <v/>
      </c>
      <c r="AA883" s="17">
        <f t="shared" si="425"/>
        <v>0</v>
      </c>
      <c r="AB883" s="177" t="str" cm="1">
        <f t="array" ref="AB883">IF(_xlfn.SINGLE(A:A)="","",IF(R883="Refreshment Beverage","",IF(AND(R883="Beer",Q883=0),SUM(LOOKUP(2,1/(Rates!$B$15:$B$18&lt;=W883)/(Rates!$C$15:$C$18&gt;=W883),Rates!$D$15:$D$18)*W883),VLOOKUP(VALUE(_xlfn.SINGLE(Q:Q)),Rates!A:B,2,0)*W883)))</f>
        <v/>
      </c>
      <c r="AC883" s="177" t="str" cm="1">
        <f t="array" ref="AC883">IF(_xlfn.SINGLE(A:A)="","",IF(R883="Refreshment Beverage","",IF(AND(R883="Beer",Q883=0),SUM(LOOKUP(2,1/(Rates!$B$15:$B$18&lt;=W883)/(Rates!$C$15:$C$18&gt;=W883),Rates!$E$15:$E$18)*W883),VLOOKUP(VALUE(_xlfn.SINGLE(Q:Q)),Rates!A:C,3,0)*W883)))</f>
        <v/>
      </c>
      <c r="AD883" s="168">
        <f>IFERROR(IF(OR(Q883=1,Q883=2,Q883=3,Q883=4),VLOOKUP(Q883,Rates!$A$31:$B$34,2,0)*W883,IF(V883=1,VLOOKUP(U883,'REB BEV MIN MKUP'!B:E,4,0),IF(V883&gt;1,VLOOKUP(VALUE(W883),'REB BEV MIN MKUP'!O:Q,3,0),0))),0)</f>
        <v>0</v>
      </c>
      <c r="AE883" s="177" t="str">
        <f t="shared" si="438"/>
        <v/>
      </c>
      <c r="AF883" s="13" t="str">
        <f t="shared" si="439"/>
        <v/>
      </c>
      <c r="AG883" s="177" t="str">
        <f t="shared" si="440"/>
        <v/>
      </c>
      <c r="AH883" s="184" t="str">
        <f t="shared" si="441"/>
        <v/>
      </c>
      <c r="AI883" s="184" t="str">
        <f>IF(AE:AE="","",IF(R883="Refreshment Beverage",AK883*(Rates!J$19/100),ROUND(SUM(AH883*(Rates!$J$8/100)),4)))</f>
        <v/>
      </c>
      <c r="AJ883" s="183" t="str">
        <f t="shared" si="442"/>
        <v/>
      </c>
      <c r="AK883" s="185" t="str">
        <f t="shared" si="443"/>
        <v/>
      </c>
      <c r="AL883" s="177" t="str">
        <f t="shared" si="444"/>
        <v/>
      </c>
      <c r="AM883" s="13" t="str">
        <f>IF(AS883="","",IF(R883="Refreshment Beverage",ROUND(AS883*Rates!K$19,4),ROUND(AO883*(VLOOKUP(VALUE(Q883),Rates!G$4:L$12,3,0)),4)))</f>
        <v/>
      </c>
      <c r="AN883" s="183" t="str">
        <f>IF(AS883="","",IF(R883="Refreshment Beverage",AS883*(Rates!J$19/100),MAX(AM883,AB883)))</f>
        <v/>
      </c>
      <c r="AO883" s="186" t="str">
        <f t="shared" si="445"/>
        <v/>
      </c>
      <c r="AP883" s="186" t="str">
        <f t="shared" si="446"/>
        <v/>
      </c>
      <c r="AQ883" s="186" t="str">
        <f>IF(AS883="","",IF(R883="Refreshment Beverage",ROUND(SUM(VLOOKUP(Q:Q,Rates!G$15:L$19,3,0)*(AS883-Y883-Z883-AA883)),4),ROUND(SUM(Rates!$K$8*AS883),4)))</f>
        <v/>
      </c>
      <c r="AR883" s="184" t="str">
        <f t="shared" si="447"/>
        <v/>
      </c>
      <c r="AS883" s="185" t="str">
        <f t="shared" si="448"/>
        <v/>
      </c>
      <c r="AT883" s="177" t="str">
        <f t="shared" si="449"/>
        <v/>
      </c>
      <c r="AU883" s="13" t="str">
        <f>IF(AX883="","",IF(R883="Refreshment Beverage",ROUND((BA883-Y883-Z883-AA883)*VLOOKUP(VALUE(Q883),Rates!G$15:L$19,3,0),4),ROUND(AW883*(VLOOKUP(VALUE(Q883),Rates!G:L,3,0)),4)))</f>
        <v/>
      </c>
      <c r="AV883" s="183" t="str">
        <f t="shared" si="450"/>
        <v/>
      </c>
      <c r="AW883" s="186" t="str">
        <f t="shared" si="451"/>
        <v/>
      </c>
      <c r="AX883" s="184" t="str">
        <f t="shared" si="452"/>
        <v/>
      </c>
      <c r="AY883" s="186" t="str">
        <f>IF(AX883="","",IF(R883="Refreshment Beverage",ROUND(SUM(AX883*Rates!K$19),4),ROUND(SUM(AX883*(Rates!J$8/100)),4)))</f>
        <v/>
      </c>
      <c r="AZ883" s="183" t="str">
        <f t="shared" si="453"/>
        <v/>
      </c>
      <c r="BA883" s="185" t="str">
        <f t="shared" si="454"/>
        <v/>
      </c>
      <c r="BD883" s="171"/>
      <c r="BE883" s="171"/>
      <c r="BF883" s="171"/>
      <c r="BG883" s="171"/>
    </row>
    <row r="884" spans="1:59" ht="15" customHeight="1" x14ac:dyDescent="0.3">
      <c r="A884" s="172"/>
      <c r="B884" s="172"/>
      <c r="C884" s="172"/>
      <c r="D884" s="173"/>
      <c r="E884" s="173"/>
      <c r="F884" s="173"/>
      <c r="G884" s="173"/>
      <c r="H884" s="173"/>
      <c r="I884" s="174"/>
      <c r="J884" s="175"/>
      <c r="K884" s="176" t="str">
        <f t="shared" si="426"/>
        <v/>
      </c>
      <c r="L884" s="177" t="str">
        <f t="shared" si="427"/>
        <v/>
      </c>
      <c r="M884" s="178" t="str">
        <f t="shared" si="428"/>
        <v/>
      </c>
      <c r="N884" s="44" t="str" cm="1">
        <f t="array" ref="N884">IFERROR(IF(_xlfn.SINGLE(A:A)="","",IF(R884="Beer",SUM(LOOKUP(2,1/(Rates!$B$3:$B$5&lt;=W884)/(Rates!$C$3:$C$5&gt;=W884),Rates!$D$3:$D$5)*(X884/100)*W884),IF(R884="Refreshment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44" t="str">
        <f t="shared" si="429"/>
        <v/>
      </c>
      <c r="P884" s="13"/>
      <c r="Q884" s="179" t="str">
        <f t="shared" si="430"/>
        <v/>
      </c>
      <c r="R884" s="180" t="str">
        <f t="shared" si="431"/>
        <v/>
      </c>
      <c r="S884" s="13" t="str">
        <f>IF(A884="","",IF(R884="Refreshment Beverage",VLOOKUP(VALUE(Q884),Rates!G$15:L$19,2,0),VLOOKUP(VALUE(Q884),Rates!G$4:L$8,2,0)))</f>
        <v/>
      </c>
      <c r="T884" s="13" t="str">
        <f t="shared" si="432"/>
        <v/>
      </c>
      <c r="U884" s="181" t="str">
        <f t="shared" si="433"/>
        <v/>
      </c>
      <c r="V884" s="13" t="str">
        <f t="shared" si="434"/>
        <v/>
      </c>
      <c r="W884" s="13" t="str">
        <f t="shared" si="435"/>
        <v/>
      </c>
      <c r="X884" s="182" t="str">
        <f t="shared" si="436"/>
        <v/>
      </c>
      <c r="Y884" s="183" t="str">
        <f>IF(A:A="","",IF(R884="Refreshment Beverage",VLOOKUP(Q884,Rates!G$15:L$19,6,0)*W884,VLOOKUP(Q884,Rates!G$4:L$12,6,0)*W884))</f>
        <v/>
      </c>
      <c r="Z884" s="183" t="str">
        <f t="shared" si="437"/>
        <v/>
      </c>
      <c r="AA884" s="17">
        <f t="shared" si="425"/>
        <v>0</v>
      </c>
      <c r="AB884" s="177" t="str" cm="1">
        <f t="array" ref="AB884">IF(_xlfn.SINGLE(A:A)="","",IF(R884="Refreshment Beverage","",IF(AND(R884="Beer",Q884=0),SUM(LOOKUP(2,1/(Rates!$B$15:$B$18&lt;=W884)/(Rates!$C$15:$C$18&gt;=W884),Rates!$D$15:$D$18)*W884),VLOOKUP(VALUE(_xlfn.SINGLE(Q:Q)),Rates!A:B,2,0)*W884)))</f>
        <v/>
      </c>
      <c r="AC884" s="177" t="str" cm="1">
        <f t="array" ref="AC884">IF(_xlfn.SINGLE(A:A)="","",IF(R884="Refreshment Beverage","",IF(AND(R884="Beer",Q884=0),SUM(LOOKUP(2,1/(Rates!$B$15:$B$18&lt;=W884)/(Rates!$C$15:$C$18&gt;=W884),Rates!$E$15:$E$18)*W884),VLOOKUP(VALUE(_xlfn.SINGLE(Q:Q)),Rates!A:C,3,0)*W884)))</f>
        <v/>
      </c>
      <c r="AD884" s="168">
        <f>IFERROR(IF(OR(Q884=1,Q884=2,Q884=3,Q884=4),VLOOKUP(Q884,Rates!$A$31:$B$34,2,0)*W884,IF(V884=1,VLOOKUP(U884,'REB BEV MIN MKUP'!B:E,4,0),IF(V884&gt;1,VLOOKUP(VALUE(W884),'REB BEV MIN MKUP'!O:Q,3,0),0))),0)</f>
        <v>0</v>
      </c>
      <c r="AE884" s="177" t="str">
        <f t="shared" si="438"/>
        <v/>
      </c>
      <c r="AF884" s="13" t="str">
        <f t="shared" si="439"/>
        <v/>
      </c>
      <c r="AG884" s="177" t="str">
        <f t="shared" si="440"/>
        <v/>
      </c>
      <c r="AH884" s="184" t="str">
        <f t="shared" si="441"/>
        <v/>
      </c>
      <c r="AI884" s="184" t="str">
        <f>IF(AE:AE="","",IF(R884="Refreshment Beverage",AK884*(Rates!J$19/100),ROUND(SUM(AH884*(Rates!$J$8/100)),4)))</f>
        <v/>
      </c>
      <c r="AJ884" s="183" t="str">
        <f t="shared" si="442"/>
        <v/>
      </c>
      <c r="AK884" s="185" t="str">
        <f t="shared" si="443"/>
        <v/>
      </c>
      <c r="AL884" s="177" t="str">
        <f t="shared" si="444"/>
        <v/>
      </c>
      <c r="AM884" s="13" t="str">
        <f>IF(AS884="","",IF(R884="Refreshment Beverage",ROUND(AS884*Rates!K$19,4),ROUND(AO884*(VLOOKUP(VALUE(Q884),Rates!G$4:L$12,3,0)),4)))</f>
        <v/>
      </c>
      <c r="AN884" s="183" t="str">
        <f>IF(AS884="","",IF(R884="Refreshment Beverage",AS884*(Rates!J$19/100),MAX(AM884,AB884)))</f>
        <v/>
      </c>
      <c r="AO884" s="186" t="str">
        <f t="shared" si="445"/>
        <v/>
      </c>
      <c r="AP884" s="186" t="str">
        <f t="shared" si="446"/>
        <v/>
      </c>
      <c r="AQ884" s="186" t="str">
        <f>IF(AS884="","",IF(R884="Refreshment Beverage",ROUND(SUM(VLOOKUP(Q:Q,Rates!G$15:L$19,3,0)*(AS884-Y884-Z884-AA884)),4),ROUND(SUM(Rates!$K$8*AS884),4)))</f>
        <v/>
      </c>
      <c r="AR884" s="184" t="str">
        <f t="shared" si="447"/>
        <v/>
      </c>
      <c r="AS884" s="185" t="str">
        <f t="shared" si="448"/>
        <v/>
      </c>
      <c r="AT884" s="177" t="str">
        <f t="shared" si="449"/>
        <v/>
      </c>
      <c r="AU884" s="13" t="str">
        <f>IF(AX884="","",IF(R884="Refreshment Beverage",ROUND((BA884-Y884-Z884-AA884)*VLOOKUP(VALUE(Q884),Rates!G$15:L$19,3,0),4),ROUND(AW884*(VLOOKUP(VALUE(Q884),Rates!G:L,3,0)),4)))</f>
        <v/>
      </c>
      <c r="AV884" s="183" t="str">
        <f t="shared" si="450"/>
        <v/>
      </c>
      <c r="AW884" s="186" t="str">
        <f t="shared" si="451"/>
        <v/>
      </c>
      <c r="AX884" s="184" t="str">
        <f t="shared" si="452"/>
        <v/>
      </c>
      <c r="AY884" s="186" t="str">
        <f>IF(AX884="","",IF(R884="Refreshment Beverage",ROUND(SUM(AX884*Rates!K$19),4),ROUND(SUM(AX884*(Rates!J$8/100)),4)))</f>
        <v/>
      </c>
      <c r="AZ884" s="183" t="str">
        <f t="shared" si="453"/>
        <v/>
      </c>
      <c r="BA884" s="185" t="str">
        <f t="shared" si="454"/>
        <v/>
      </c>
      <c r="BD884" s="171"/>
      <c r="BE884" s="171"/>
      <c r="BF884" s="171"/>
      <c r="BG884" s="171"/>
    </row>
    <row r="885" spans="1:59" ht="15" customHeight="1" x14ac:dyDescent="0.3">
      <c r="A885" s="172"/>
      <c r="B885" s="172"/>
      <c r="C885" s="172"/>
      <c r="D885" s="173"/>
      <c r="E885" s="173"/>
      <c r="F885" s="173"/>
      <c r="G885" s="173"/>
      <c r="H885" s="173"/>
      <c r="I885" s="174"/>
      <c r="J885" s="175"/>
      <c r="K885" s="176" t="str">
        <f t="shared" si="426"/>
        <v/>
      </c>
      <c r="L885" s="177" t="str">
        <f t="shared" si="427"/>
        <v/>
      </c>
      <c r="M885" s="178" t="str">
        <f t="shared" si="428"/>
        <v/>
      </c>
      <c r="N885" s="44" t="str" cm="1">
        <f t="array" ref="N885">IFERROR(IF(_xlfn.SINGLE(A:A)="","",IF(R885="Beer",SUM(LOOKUP(2,1/(Rates!$B$3:$B$5&lt;=W885)/(Rates!$C$3:$C$5&gt;=W885),Rates!$D$3:$D$5)*(X885/100)*W885),IF(R885="Refreshment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44" t="str">
        <f t="shared" si="429"/>
        <v/>
      </c>
      <c r="P885" s="13"/>
      <c r="Q885" s="179" t="str">
        <f t="shared" si="430"/>
        <v/>
      </c>
      <c r="R885" s="180" t="str">
        <f t="shared" si="431"/>
        <v/>
      </c>
      <c r="S885" s="13" t="str">
        <f>IF(A885="","",IF(R885="Refreshment Beverage",VLOOKUP(VALUE(Q885),Rates!G$15:L$19,2,0),VLOOKUP(VALUE(Q885),Rates!G$4:L$8,2,0)))</f>
        <v/>
      </c>
      <c r="T885" s="13" t="str">
        <f t="shared" si="432"/>
        <v/>
      </c>
      <c r="U885" s="181" t="str">
        <f t="shared" si="433"/>
        <v/>
      </c>
      <c r="V885" s="13" t="str">
        <f t="shared" si="434"/>
        <v/>
      </c>
      <c r="W885" s="13" t="str">
        <f t="shared" si="435"/>
        <v/>
      </c>
      <c r="X885" s="182" t="str">
        <f t="shared" si="436"/>
        <v/>
      </c>
      <c r="Y885" s="183" t="str">
        <f>IF(A:A="","",IF(R885="Refreshment Beverage",VLOOKUP(Q885,Rates!G$15:L$19,6,0)*W885,VLOOKUP(Q885,Rates!G$4:L$12,6,0)*W885))</f>
        <v/>
      </c>
      <c r="Z885" s="183" t="str">
        <f t="shared" si="437"/>
        <v/>
      </c>
      <c r="AA885" s="17">
        <f t="shared" si="425"/>
        <v>0</v>
      </c>
      <c r="AB885" s="177" t="str" cm="1">
        <f t="array" ref="AB885">IF(_xlfn.SINGLE(A:A)="","",IF(R885="Refreshment Beverage","",IF(AND(R885="Beer",Q885=0),SUM(LOOKUP(2,1/(Rates!$B$15:$B$18&lt;=W885)/(Rates!$C$15:$C$18&gt;=W885),Rates!$D$15:$D$18)*W885),VLOOKUP(VALUE(_xlfn.SINGLE(Q:Q)),Rates!A:B,2,0)*W885)))</f>
        <v/>
      </c>
      <c r="AC885" s="177" t="str" cm="1">
        <f t="array" ref="AC885">IF(_xlfn.SINGLE(A:A)="","",IF(R885="Refreshment Beverage","",IF(AND(R885="Beer",Q885=0),SUM(LOOKUP(2,1/(Rates!$B$15:$B$18&lt;=W885)/(Rates!$C$15:$C$18&gt;=W885),Rates!$E$15:$E$18)*W885),VLOOKUP(VALUE(_xlfn.SINGLE(Q:Q)),Rates!A:C,3,0)*W885)))</f>
        <v/>
      </c>
      <c r="AD885" s="168">
        <f>IFERROR(IF(OR(Q885=1,Q885=2,Q885=3,Q885=4),VLOOKUP(Q885,Rates!$A$31:$B$34,2,0)*W885,IF(V885=1,VLOOKUP(U885,'REB BEV MIN MKUP'!B:E,4,0),IF(V885&gt;1,VLOOKUP(VALUE(W885),'REB BEV MIN MKUP'!O:Q,3,0),0))),0)</f>
        <v>0</v>
      </c>
      <c r="AE885" s="177" t="str">
        <f t="shared" si="438"/>
        <v/>
      </c>
      <c r="AF885" s="13" t="str">
        <f t="shared" si="439"/>
        <v/>
      </c>
      <c r="AG885" s="177" t="str">
        <f t="shared" si="440"/>
        <v/>
      </c>
      <c r="AH885" s="184" t="str">
        <f t="shared" si="441"/>
        <v/>
      </c>
      <c r="AI885" s="184" t="str">
        <f>IF(AE:AE="","",IF(R885="Refreshment Beverage",AK885*(Rates!J$19/100),ROUND(SUM(AH885*(Rates!$J$8/100)),4)))</f>
        <v/>
      </c>
      <c r="AJ885" s="183" t="str">
        <f t="shared" si="442"/>
        <v/>
      </c>
      <c r="AK885" s="185" t="str">
        <f t="shared" si="443"/>
        <v/>
      </c>
      <c r="AL885" s="177" t="str">
        <f t="shared" si="444"/>
        <v/>
      </c>
      <c r="AM885" s="13" t="str">
        <f>IF(AS885="","",IF(R885="Refreshment Beverage",ROUND(AS885*Rates!K$19,4),ROUND(AO885*(VLOOKUP(VALUE(Q885),Rates!G$4:L$12,3,0)),4)))</f>
        <v/>
      </c>
      <c r="AN885" s="183" t="str">
        <f>IF(AS885="","",IF(R885="Refreshment Beverage",AS885*(Rates!J$19/100),MAX(AM885,AB885)))</f>
        <v/>
      </c>
      <c r="AO885" s="186" t="str">
        <f t="shared" si="445"/>
        <v/>
      </c>
      <c r="AP885" s="186" t="str">
        <f t="shared" si="446"/>
        <v/>
      </c>
      <c r="AQ885" s="186" t="str">
        <f>IF(AS885="","",IF(R885="Refreshment Beverage",ROUND(SUM(VLOOKUP(Q:Q,Rates!G$15:L$19,3,0)*(AS885-Y885-Z885-AA885)),4),ROUND(SUM(Rates!$K$8*AS885),4)))</f>
        <v/>
      </c>
      <c r="AR885" s="184" t="str">
        <f t="shared" si="447"/>
        <v/>
      </c>
      <c r="AS885" s="185" t="str">
        <f t="shared" si="448"/>
        <v/>
      </c>
      <c r="AT885" s="177" t="str">
        <f t="shared" si="449"/>
        <v/>
      </c>
      <c r="AU885" s="13" t="str">
        <f>IF(AX885="","",IF(R885="Refreshment Beverage",ROUND((BA885-Y885-Z885-AA885)*VLOOKUP(VALUE(Q885),Rates!G$15:L$19,3,0),4),ROUND(AW885*(VLOOKUP(VALUE(Q885),Rates!G:L,3,0)),4)))</f>
        <v/>
      </c>
      <c r="AV885" s="183" t="str">
        <f t="shared" si="450"/>
        <v/>
      </c>
      <c r="AW885" s="186" t="str">
        <f t="shared" si="451"/>
        <v/>
      </c>
      <c r="AX885" s="184" t="str">
        <f t="shared" si="452"/>
        <v/>
      </c>
      <c r="AY885" s="186" t="str">
        <f>IF(AX885="","",IF(R885="Refreshment Beverage",ROUND(SUM(AX885*Rates!K$19),4),ROUND(SUM(AX885*(Rates!J$8/100)),4)))</f>
        <v/>
      </c>
      <c r="AZ885" s="183" t="str">
        <f t="shared" si="453"/>
        <v/>
      </c>
      <c r="BA885" s="185" t="str">
        <f t="shared" si="454"/>
        <v/>
      </c>
      <c r="BD885" s="171"/>
      <c r="BE885" s="171"/>
      <c r="BF885" s="171"/>
      <c r="BG885" s="171"/>
    </row>
    <row r="886" spans="1:59" ht="15" customHeight="1" x14ac:dyDescent="0.3">
      <c r="A886" s="172"/>
      <c r="B886" s="172"/>
      <c r="C886" s="172"/>
      <c r="D886" s="173"/>
      <c r="E886" s="173"/>
      <c r="F886" s="173"/>
      <c r="G886" s="173"/>
      <c r="H886" s="173"/>
      <c r="I886" s="174"/>
      <c r="J886" s="175"/>
      <c r="K886" s="176" t="str">
        <f t="shared" si="426"/>
        <v/>
      </c>
      <c r="L886" s="177" t="str">
        <f t="shared" si="427"/>
        <v/>
      </c>
      <c r="M886" s="178" t="str">
        <f t="shared" si="428"/>
        <v/>
      </c>
      <c r="N886" s="44" t="str" cm="1">
        <f t="array" ref="N886">IFERROR(IF(_xlfn.SINGLE(A:A)="","",IF(R886="Beer",SUM(LOOKUP(2,1/(Rates!$B$3:$B$5&lt;=W886)/(Rates!$C$3:$C$5&gt;=W886),Rates!$D$3:$D$5)*(X886/100)*W886),IF(R886="Refreshment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44" t="str">
        <f t="shared" si="429"/>
        <v/>
      </c>
      <c r="P886" s="13"/>
      <c r="Q886" s="179" t="str">
        <f t="shared" si="430"/>
        <v/>
      </c>
      <c r="R886" s="180" t="str">
        <f t="shared" si="431"/>
        <v/>
      </c>
      <c r="S886" s="13" t="str">
        <f>IF(A886="","",IF(R886="Refreshment Beverage",VLOOKUP(VALUE(Q886),Rates!G$15:L$19,2,0),VLOOKUP(VALUE(Q886),Rates!G$4:L$8,2,0)))</f>
        <v/>
      </c>
      <c r="T886" s="13" t="str">
        <f t="shared" si="432"/>
        <v/>
      </c>
      <c r="U886" s="181" t="str">
        <f t="shared" si="433"/>
        <v/>
      </c>
      <c r="V886" s="13" t="str">
        <f t="shared" si="434"/>
        <v/>
      </c>
      <c r="W886" s="13" t="str">
        <f t="shared" si="435"/>
        <v/>
      </c>
      <c r="X886" s="182" t="str">
        <f t="shared" si="436"/>
        <v/>
      </c>
      <c r="Y886" s="183" t="str">
        <f>IF(A:A="","",IF(R886="Refreshment Beverage",VLOOKUP(Q886,Rates!G$15:L$19,6,0)*W886,VLOOKUP(Q886,Rates!G$4:L$12,6,0)*W886))</f>
        <v/>
      </c>
      <c r="Z886" s="183" t="str">
        <f t="shared" si="437"/>
        <v/>
      </c>
      <c r="AA886" s="17">
        <f t="shared" si="425"/>
        <v>0</v>
      </c>
      <c r="AB886" s="177" t="str" cm="1">
        <f t="array" ref="AB886">IF(_xlfn.SINGLE(A:A)="","",IF(R886="Refreshment Beverage","",IF(AND(R886="Beer",Q886=0),SUM(LOOKUP(2,1/(Rates!$B$15:$B$18&lt;=W886)/(Rates!$C$15:$C$18&gt;=W886),Rates!$D$15:$D$18)*W886),VLOOKUP(VALUE(_xlfn.SINGLE(Q:Q)),Rates!A:B,2,0)*W886)))</f>
        <v/>
      </c>
      <c r="AC886" s="177" t="str" cm="1">
        <f t="array" ref="AC886">IF(_xlfn.SINGLE(A:A)="","",IF(R886="Refreshment Beverage","",IF(AND(R886="Beer",Q886=0),SUM(LOOKUP(2,1/(Rates!$B$15:$B$18&lt;=W886)/(Rates!$C$15:$C$18&gt;=W886),Rates!$E$15:$E$18)*W886),VLOOKUP(VALUE(_xlfn.SINGLE(Q:Q)),Rates!A:C,3,0)*W886)))</f>
        <v/>
      </c>
      <c r="AD886" s="168">
        <f>IFERROR(IF(OR(Q886=1,Q886=2,Q886=3,Q886=4),VLOOKUP(Q886,Rates!$A$31:$B$34,2,0)*W886,IF(V886=1,VLOOKUP(U886,'REB BEV MIN MKUP'!B:E,4,0),IF(V886&gt;1,VLOOKUP(VALUE(W886),'REB BEV MIN MKUP'!O:Q,3,0),0))),0)</f>
        <v>0</v>
      </c>
      <c r="AE886" s="177" t="str">
        <f t="shared" si="438"/>
        <v/>
      </c>
      <c r="AF886" s="13" t="str">
        <f t="shared" si="439"/>
        <v/>
      </c>
      <c r="AG886" s="177" t="str">
        <f t="shared" si="440"/>
        <v/>
      </c>
      <c r="AH886" s="184" t="str">
        <f t="shared" si="441"/>
        <v/>
      </c>
      <c r="AI886" s="184" t="str">
        <f>IF(AE:AE="","",IF(R886="Refreshment Beverage",AK886*(Rates!J$19/100),ROUND(SUM(AH886*(Rates!$J$8/100)),4)))</f>
        <v/>
      </c>
      <c r="AJ886" s="183" t="str">
        <f t="shared" si="442"/>
        <v/>
      </c>
      <c r="AK886" s="185" t="str">
        <f t="shared" si="443"/>
        <v/>
      </c>
      <c r="AL886" s="177" t="str">
        <f t="shared" si="444"/>
        <v/>
      </c>
      <c r="AM886" s="13" t="str">
        <f>IF(AS886="","",IF(R886="Refreshment Beverage",ROUND(AS886*Rates!K$19,4),ROUND(AO886*(VLOOKUP(VALUE(Q886),Rates!G$4:L$12,3,0)),4)))</f>
        <v/>
      </c>
      <c r="AN886" s="183" t="str">
        <f>IF(AS886="","",IF(R886="Refreshment Beverage",AS886*(Rates!J$19/100),MAX(AM886,AB886)))</f>
        <v/>
      </c>
      <c r="AO886" s="186" t="str">
        <f t="shared" si="445"/>
        <v/>
      </c>
      <c r="AP886" s="186" t="str">
        <f t="shared" si="446"/>
        <v/>
      </c>
      <c r="AQ886" s="186" t="str">
        <f>IF(AS886="","",IF(R886="Refreshment Beverage",ROUND(SUM(VLOOKUP(Q:Q,Rates!G$15:L$19,3,0)*(AS886-Y886-Z886-AA886)),4),ROUND(SUM(Rates!$K$8*AS886),4)))</f>
        <v/>
      </c>
      <c r="AR886" s="184" t="str">
        <f t="shared" si="447"/>
        <v/>
      </c>
      <c r="AS886" s="185" t="str">
        <f t="shared" si="448"/>
        <v/>
      </c>
      <c r="AT886" s="177" t="str">
        <f t="shared" si="449"/>
        <v/>
      </c>
      <c r="AU886" s="13" t="str">
        <f>IF(AX886="","",IF(R886="Refreshment Beverage",ROUND((BA886-Y886-Z886-AA886)*VLOOKUP(VALUE(Q886),Rates!G$15:L$19,3,0),4),ROUND(AW886*(VLOOKUP(VALUE(Q886),Rates!G:L,3,0)),4)))</f>
        <v/>
      </c>
      <c r="AV886" s="183" t="str">
        <f t="shared" si="450"/>
        <v/>
      </c>
      <c r="AW886" s="186" t="str">
        <f t="shared" si="451"/>
        <v/>
      </c>
      <c r="AX886" s="184" t="str">
        <f t="shared" si="452"/>
        <v/>
      </c>
      <c r="AY886" s="186" t="str">
        <f>IF(AX886="","",IF(R886="Refreshment Beverage",ROUND(SUM(AX886*Rates!K$19),4),ROUND(SUM(AX886*(Rates!J$8/100)),4)))</f>
        <v/>
      </c>
      <c r="AZ886" s="183" t="str">
        <f t="shared" si="453"/>
        <v/>
      </c>
      <c r="BA886" s="185" t="str">
        <f t="shared" si="454"/>
        <v/>
      </c>
      <c r="BD886" s="171"/>
      <c r="BE886" s="171"/>
      <c r="BF886" s="171"/>
      <c r="BG886" s="171"/>
    </row>
    <row r="887" spans="1:59" ht="15" customHeight="1" x14ac:dyDescent="0.3">
      <c r="A887" s="172"/>
      <c r="B887" s="172"/>
      <c r="C887" s="172"/>
      <c r="D887" s="173"/>
      <c r="E887" s="173"/>
      <c r="F887" s="173"/>
      <c r="G887" s="173"/>
      <c r="H887" s="173"/>
      <c r="I887" s="174"/>
      <c r="J887" s="175"/>
      <c r="K887" s="176" t="str">
        <f t="shared" si="426"/>
        <v/>
      </c>
      <c r="L887" s="177" t="str">
        <f t="shared" si="427"/>
        <v/>
      </c>
      <c r="M887" s="178" t="str">
        <f t="shared" si="428"/>
        <v/>
      </c>
      <c r="N887" s="44" t="str" cm="1">
        <f t="array" ref="N887">IFERROR(IF(_xlfn.SINGLE(A:A)="","",IF(R887="Beer",SUM(LOOKUP(2,1/(Rates!$B$3:$B$5&lt;=W887)/(Rates!$C$3:$C$5&gt;=W887),Rates!$D$3:$D$5)*(X887/100)*W887),IF(R887="Refreshment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44" t="str">
        <f t="shared" si="429"/>
        <v/>
      </c>
      <c r="P887" s="13"/>
      <c r="Q887" s="179" t="str">
        <f t="shared" si="430"/>
        <v/>
      </c>
      <c r="R887" s="180" t="str">
        <f t="shared" si="431"/>
        <v/>
      </c>
      <c r="S887" s="13" t="str">
        <f>IF(A887="","",IF(R887="Refreshment Beverage",VLOOKUP(VALUE(Q887),Rates!G$15:L$19,2,0),VLOOKUP(VALUE(Q887),Rates!G$4:L$8,2,0)))</f>
        <v/>
      </c>
      <c r="T887" s="13" t="str">
        <f t="shared" si="432"/>
        <v/>
      </c>
      <c r="U887" s="181" t="str">
        <f t="shared" si="433"/>
        <v/>
      </c>
      <c r="V887" s="13" t="str">
        <f t="shared" si="434"/>
        <v/>
      </c>
      <c r="W887" s="13" t="str">
        <f t="shared" si="435"/>
        <v/>
      </c>
      <c r="X887" s="182" t="str">
        <f t="shared" si="436"/>
        <v/>
      </c>
      <c r="Y887" s="183" t="str">
        <f>IF(A:A="","",IF(R887="Refreshment Beverage",VLOOKUP(Q887,Rates!G$15:L$19,6,0)*W887,VLOOKUP(Q887,Rates!G$4:L$12,6,0)*W887))</f>
        <v/>
      </c>
      <c r="Z887" s="183" t="str">
        <f t="shared" si="437"/>
        <v/>
      </c>
      <c r="AA887" s="17">
        <f t="shared" si="425"/>
        <v>0</v>
      </c>
      <c r="AB887" s="177" t="str" cm="1">
        <f t="array" ref="AB887">IF(_xlfn.SINGLE(A:A)="","",IF(R887="Refreshment Beverage","",IF(AND(R887="Beer",Q887=0),SUM(LOOKUP(2,1/(Rates!$B$15:$B$18&lt;=W887)/(Rates!$C$15:$C$18&gt;=W887),Rates!$D$15:$D$18)*W887),VLOOKUP(VALUE(_xlfn.SINGLE(Q:Q)),Rates!A:B,2,0)*W887)))</f>
        <v/>
      </c>
      <c r="AC887" s="177" t="str" cm="1">
        <f t="array" ref="AC887">IF(_xlfn.SINGLE(A:A)="","",IF(R887="Refreshment Beverage","",IF(AND(R887="Beer",Q887=0),SUM(LOOKUP(2,1/(Rates!$B$15:$B$18&lt;=W887)/(Rates!$C$15:$C$18&gt;=W887),Rates!$E$15:$E$18)*W887),VLOOKUP(VALUE(_xlfn.SINGLE(Q:Q)),Rates!A:C,3,0)*W887)))</f>
        <v/>
      </c>
      <c r="AD887" s="168">
        <f>IFERROR(IF(OR(Q887=1,Q887=2,Q887=3,Q887=4),VLOOKUP(Q887,Rates!$A$31:$B$34,2,0)*W887,IF(V887=1,VLOOKUP(U887,'REB BEV MIN MKUP'!B:E,4,0),IF(V887&gt;1,VLOOKUP(VALUE(W887),'REB BEV MIN MKUP'!O:Q,3,0),0))),0)</f>
        <v>0</v>
      </c>
      <c r="AE887" s="177" t="str">
        <f t="shared" si="438"/>
        <v/>
      </c>
      <c r="AF887" s="13" t="str">
        <f t="shared" si="439"/>
        <v/>
      </c>
      <c r="AG887" s="177" t="str">
        <f t="shared" si="440"/>
        <v/>
      </c>
      <c r="AH887" s="184" t="str">
        <f t="shared" si="441"/>
        <v/>
      </c>
      <c r="AI887" s="184" t="str">
        <f>IF(AE:AE="","",IF(R887="Refreshment Beverage",AK887*(Rates!J$19/100),ROUND(SUM(AH887*(Rates!$J$8/100)),4)))</f>
        <v/>
      </c>
      <c r="AJ887" s="183" t="str">
        <f t="shared" si="442"/>
        <v/>
      </c>
      <c r="AK887" s="185" t="str">
        <f t="shared" si="443"/>
        <v/>
      </c>
      <c r="AL887" s="177" t="str">
        <f t="shared" si="444"/>
        <v/>
      </c>
      <c r="AM887" s="13" t="str">
        <f>IF(AS887="","",IF(R887="Refreshment Beverage",ROUND(AS887*Rates!K$19,4),ROUND(AO887*(VLOOKUP(VALUE(Q887),Rates!G$4:L$12,3,0)),4)))</f>
        <v/>
      </c>
      <c r="AN887" s="183" t="str">
        <f>IF(AS887="","",IF(R887="Refreshment Beverage",AS887*(Rates!J$19/100),MAX(AM887,AB887)))</f>
        <v/>
      </c>
      <c r="AO887" s="186" t="str">
        <f t="shared" si="445"/>
        <v/>
      </c>
      <c r="AP887" s="186" t="str">
        <f t="shared" si="446"/>
        <v/>
      </c>
      <c r="AQ887" s="186" t="str">
        <f>IF(AS887="","",IF(R887="Refreshment Beverage",ROUND(SUM(VLOOKUP(Q:Q,Rates!G$15:L$19,3,0)*(AS887-Y887-Z887-AA887)),4),ROUND(SUM(Rates!$K$8*AS887),4)))</f>
        <v/>
      </c>
      <c r="AR887" s="184" t="str">
        <f t="shared" si="447"/>
        <v/>
      </c>
      <c r="AS887" s="185" t="str">
        <f t="shared" si="448"/>
        <v/>
      </c>
      <c r="AT887" s="177" t="str">
        <f t="shared" si="449"/>
        <v/>
      </c>
      <c r="AU887" s="13" t="str">
        <f>IF(AX887="","",IF(R887="Refreshment Beverage",ROUND((BA887-Y887-Z887-AA887)*VLOOKUP(VALUE(Q887),Rates!G$15:L$19,3,0),4),ROUND(AW887*(VLOOKUP(VALUE(Q887),Rates!G:L,3,0)),4)))</f>
        <v/>
      </c>
      <c r="AV887" s="183" t="str">
        <f t="shared" si="450"/>
        <v/>
      </c>
      <c r="AW887" s="186" t="str">
        <f t="shared" si="451"/>
        <v/>
      </c>
      <c r="AX887" s="184" t="str">
        <f t="shared" si="452"/>
        <v/>
      </c>
      <c r="AY887" s="186" t="str">
        <f>IF(AX887="","",IF(R887="Refreshment Beverage",ROUND(SUM(AX887*Rates!K$19),4),ROUND(SUM(AX887*(Rates!J$8/100)),4)))</f>
        <v/>
      </c>
      <c r="AZ887" s="183" t="str">
        <f t="shared" si="453"/>
        <v/>
      </c>
      <c r="BA887" s="185" t="str">
        <f t="shared" si="454"/>
        <v/>
      </c>
      <c r="BD887" s="171"/>
      <c r="BE887" s="171"/>
      <c r="BF887" s="171"/>
      <c r="BG887" s="171"/>
    </row>
    <row r="888" spans="1:59" ht="15" customHeight="1" x14ac:dyDescent="0.3">
      <c r="A888" s="172"/>
      <c r="B888" s="172"/>
      <c r="C888" s="172"/>
      <c r="D888" s="173"/>
      <c r="E888" s="173"/>
      <c r="F888" s="173"/>
      <c r="G888" s="173"/>
      <c r="H888" s="173"/>
      <c r="I888" s="174"/>
      <c r="J888" s="175"/>
      <c r="K888" s="176" t="str">
        <f t="shared" si="426"/>
        <v/>
      </c>
      <c r="L888" s="177" t="str">
        <f t="shared" si="427"/>
        <v/>
      </c>
      <c r="M888" s="178" t="str">
        <f t="shared" si="428"/>
        <v/>
      </c>
      <c r="N888" s="44" t="str" cm="1">
        <f t="array" ref="N888">IFERROR(IF(_xlfn.SINGLE(A:A)="","",IF(R888="Beer",SUM(LOOKUP(2,1/(Rates!$B$3:$B$5&lt;=W888)/(Rates!$C$3:$C$5&gt;=W888),Rates!$D$3:$D$5)*(X888/100)*W888),IF(R888="Refreshment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44" t="str">
        <f t="shared" si="429"/>
        <v/>
      </c>
      <c r="P888" s="13"/>
      <c r="Q888" s="179" t="str">
        <f t="shared" si="430"/>
        <v/>
      </c>
      <c r="R888" s="180" t="str">
        <f t="shared" si="431"/>
        <v/>
      </c>
      <c r="S888" s="13" t="str">
        <f>IF(A888="","",IF(R888="Refreshment Beverage",VLOOKUP(VALUE(Q888),Rates!G$15:L$19,2,0),VLOOKUP(VALUE(Q888),Rates!G$4:L$8,2,0)))</f>
        <v/>
      </c>
      <c r="T888" s="13" t="str">
        <f t="shared" si="432"/>
        <v/>
      </c>
      <c r="U888" s="181" t="str">
        <f t="shared" si="433"/>
        <v/>
      </c>
      <c r="V888" s="13" t="str">
        <f t="shared" si="434"/>
        <v/>
      </c>
      <c r="W888" s="13" t="str">
        <f t="shared" si="435"/>
        <v/>
      </c>
      <c r="X888" s="182" t="str">
        <f t="shared" si="436"/>
        <v/>
      </c>
      <c r="Y888" s="183" t="str">
        <f>IF(A:A="","",IF(R888="Refreshment Beverage",VLOOKUP(Q888,Rates!G$15:L$19,6,0)*W888,VLOOKUP(Q888,Rates!G$4:L$12,6,0)*W888))</f>
        <v/>
      </c>
      <c r="Z888" s="183" t="str">
        <f t="shared" si="437"/>
        <v/>
      </c>
      <c r="AA888" s="17">
        <f t="shared" si="425"/>
        <v>0</v>
      </c>
      <c r="AB888" s="177" t="str" cm="1">
        <f t="array" ref="AB888">IF(_xlfn.SINGLE(A:A)="","",IF(R888="Refreshment Beverage","",IF(AND(R888="Beer",Q888=0),SUM(LOOKUP(2,1/(Rates!$B$15:$B$18&lt;=W888)/(Rates!$C$15:$C$18&gt;=W888),Rates!$D$15:$D$18)*W888),VLOOKUP(VALUE(_xlfn.SINGLE(Q:Q)),Rates!A:B,2,0)*W888)))</f>
        <v/>
      </c>
      <c r="AC888" s="177" t="str" cm="1">
        <f t="array" ref="AC888">IF(_xlfn.SINGLE(A:A)="","",IF(R888="Refreshment Beverage","",IF(AND(R888="Beer",Q888=0),SUM(LOOKUP(2,1/(Rates!$B$15:$B$18&lt;=W888)/(Rates!$C$15:$C$18&gt;=W888),Rates!$E$15:$E$18)*W888),VLOOKUP(VALUE(_xlfn.SINGLE(Q:Q)),Rates!A:C,3,0)*W888)))</f>
        <v/>
      </c>
      <c r="AD888" s="168">
        <f>IFERROR(IF(OR(Q888=1,Q888=2,Q888=3,Q888=4),VLOOKUP(Q888,Rates!$A$31:$B$34,2,0)*W888,IF(V888=1,VLOOKUP(U888,'REB BEV MIN MKUP'!B:E,4,0),IF(V888&gt;1,VLOOKUP(VALUE(W888),'REB BEV MIN MKUP'!O:Q,3,0),0))),0)</f>
        <v>0</v>
      </c>
      <c r="AE888" s="177" t="str">
        <f t="shared" si="438"/>
        <v/>
      </c>
      <c r="AF888" s="13" t="str">
        <f t="shared" si="439"/>
        <v/>
      </c>
      <c r="AG888" s="177" t="str">
        <f t="shared" si="440"/>
        <v/>
      </c>
      <c r="AH888" s="184" t="str">
        <f t="shared" si="441"/>
        <v/>
      </c>
      <c r="AI888" s="184" t="str">
        <f>IF(AE:AE="","",IF(R888="Refreshment Beverage",AK888*(Rates!J$19/100),ROUND(SUM(AH888*(Rates!$J$8/100)),4)))</f>
        <v/>
      </c>
      <c r="AJ888" s="183" t="str">
        <f t="shared" si="442"/>
        <v/>
      </c>
      <c r="AK888" s="185" t="str">
        <f t="shared" si="443"/>
        <v/>
      </c>
      <c r="AL888" s="177" t="str">
        <f t="shared" si="444"/>
        <v/>
      </c>
      <c r="AM888" s="13" t="str">
        <f>IF(AS888="","",IF(R888="Refreshment Beverage",ROUND(AS888*Rates!K$19,4),ROUND(AO888*(VLOOKUP(VALUE(Q888),Rates!G$4:L$12,3,0)),4)))</f>
        <v/>
      </c>
      <c r="AN888" s="183" t="str">
        <f>IF(AS888="","",IF(R888="Refreshment Beverage",AS888*(Rates!J$19/100),MAX(AM888,AB888)))</f>
        <v/>
      </c>
      <c r="AO888" s="186" t="str">
        <f t="shared" si="445"/>
        <v/>
      </c>
      <c r="AP888" s="186" t="str">
        <f t="shared" si="446"/>
        <v/>
      </c>
      <c r="AQ888" s="186" t="str">
        <f>IF(AS888="","",IF(R888="Refreshment Beverage",ROUND(SUM(VLOOKUP(Q:Q,Rates!G$15:L$19,3,0)*(AS888-Y888-Z888-AA888)),4),ROUND(SUM(Rates!$K$8*AS888),4)))</f>
        <v/>
      </c>
      <c r="AR888" s="184" t="str">
        <f t="shared" si="447"/>
        <v/>
      </c>
      <c r="AS888" s="185" t="str">
        <f t="shared" si="448"/>
        <v/>
      </c>
      <c r="AT888" s="177" t="str">
        <f t="shared" si="449"/>
        <v/>
      </c>
      <c r="AU888" s="13" t="str">
        <f>IF(AX888="","",IF(R888="Refreshment Beverage",ROUND((BA888-Y888-Z888-AA888)*VLOOKUP(VALUE(Q888),Rates!G$15:L$19,3,0),4),ROUND(AW888*(VLOOKUP(VALUE(Q888),Rates!G:L,3,0)),4)))</f>
        <v/>
      </c>
      <c r="AV888" s="183" t="str">
        <f t="shared" si="450"/>
        <v/>
      </c>
      <c r="AW888" s="186" t="str">
        <f t="shared" si="451"/>
        <v/>
      </c>
      <c r="AX888" s="184" t="str">
        <f t="shared" si="452"/>
        <v/>
      </c>
      <c r="AY888" s="186" t="str">
        <f>IF(AX888="","",IF(R888="Refreshment Beverage",ROUND(SUM(AX888*Rates!K$19),4),ROUND(SUM(AX888*(Rates!J$8/100)),4)))</f>
        <v/>
      </c>
      <c r="AZ888" s="183" t="str">
        <f t="shared" si="453"/>
        <v/>
      </c>
      <c r="BA888" s="185" t="str">
        <f t="shared" si="454"/>
        <v/>
      </c>
      <c r="BD888" s="171"/>
      <c r="BE888" s="171"/>
      <c r="BF888" s="171"/>
      <c r="BG888" s="171"/>
    </row>
    <row r="889" spans="1:59" ht="15" customHeight="1" x14ac:dyDescent="0.3">
      <c r="A889" s="172"/>
      <c r="B889" s="172"/>
      <c r="C889" s="172"/>
      <c r="D889" s="173"/>
      <c r="E889" s="173"/>
      <c r="F889" s="173"/>
      <c r="G889" s="173"/>
      <c r="H889" s="173"/>
      <c r="I889" s="174"/>
      <c r="J889" s="175"/>
      <c r="K889" s="176" t="str">
        <f t="shared" si="426"/>
        <v/>
      </c>
      <c r="L889" s="177" t="str">
        <f t="shared" si="427"/>
        <v/>
      </c>
      <c r="M889" s="178" t="str">
        <f t="shared" si="428"/>
        <v/>
      </c>
      <c r="N889" s="44" t="str" cm="1">
        <f t="array" ref="N889">IFERROR(IF(_xlfn.SINGLE(A:A)="","",IF(R889="Beer",SUM(LOOKUP(2,1/(Rates!$B$3:$B$5&lt;=W889)/(Rates!$C$3:$C$5&gt;=W889),Rates!$D$3:$D$5)*(X889/100)*W889),IF(R889="Refreshment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44" t="str">
        <f t="shared" si="429"/>
        <v/>
      </c>
      <c r="P889" s="13"/>
      <c r="Q889" s="179" t="str">
        <f t="shared" si="430"/>
        <v/>
      </c>
      <c r="R889" s="180" t="str">
        <f t="shared" si="431"/>
        <v/>
      </c>
      <c r="S889" s="13" t="str">
        <f>IF(A889="","",IF(R889="Refreshment Beverage",VLOOKUP(VALUE(Q889),Rates!G$15:L$19,2,0),VLOOKUP(VALUE(Q889),Rates!G$4:L$8,2,0)))</f>
        <v/>
      </c>
      <c r="T889" s="13" t="str">
        <f t="shared" si="432"/>
        <v/>
      </c>
      <c r="U889" s="181" t="str">
        <f t="shared" si="433"/>
        <v/>
      </c>
      <c r="V889" s="13" t="str">
        <f t="shared" si="434"/>
        <v/>
      </c>
      <c r="W889" s="13" t="str">
        <f t="shared" si="435"/>
        <v/>
      </c>
      <c r="X889" s="182" t="str">
        <f t="shared" si="436"/>
        <v/>
      </c>
      <c r="Y889" s="183" t="str">
        <f>IF(A:A="","",IF(R889="Refreshment Beverage",VLOOKUP(Q889,Rates!G$15:L$19,6,0)*W889,VLOOKUP(Q889,Rates!G$4:L$12,6,0)*W889))</f>
        <v/>
      </c>
      <c r="Z889" s="183" t="str">
        <f t="shared" si="437"/>
        <v/>
      </c>
      <c r="AA889" s="17">
        <f t="shared" si="425"/>
        <v>0</v>
      </c>
      <c r="AB889" s="177" t="str" cm="1">
        <f t="array" ref="AB889">IF(_xlfn.SINGLE(A:A)="","",IF(R889="Refreshment Beverage","",IF(AND(R889="Beer",Q889=0),SUM(LOOKUP(2,1/(Rates!$B$15:$B$18&lt;=W889)/(Rates!$C$15:$C$18&gt;=W889),Rates!$D$15:$D$18)*W889),VLOOKUP(VALUE(_xlfn.SINGLE(Q:Q)),Rates!A:B,2,0)*W889)))</f>
        <v/>
      </c>
      <c r="AC889" s="177" t="str" cm="1">
        <f t="array" ref="AC889">IF(_xlfn.SINGLE(A:A)="","",IF(R889="Refreshment Beverage","",IF(AND(R889="Beer",Q889=0),SUM(LOOKUP(2,1/(Rates!$B$15:$B$18&lt;=W889)/(Rates!$C$15:$C$18&gt;=W889),Rates!$E$15:$E$18)*W889),VLOOKUP(VALUE(_xlfn.SINGLE(Q:Q)),Rates!A:C,3,0)*W889)))</f>
        <v/>
      </c>
      <c r="AD889" s="168">
        <f>IFERROR(IF(OR(Q889=1,Q889=2,Q889=3,Q889=4),VLOOKUP(Q889,Rates!$A$31:$B$34,2,0)*W889,IF(V889=1,VLOOKUP(U889,'REB BEV MIN MKUP'!B:E,4,0),IF(V889&gt;1,VLOOKUP(VALUE(W889),'REB BEV MIN MKUP'!O:Q,3,0),0))),0)</f>
        <v>0</v>
      </c>
      <c r="AE889" s="177" t="str">
        <f t="shared" si="438"/>
        <v/>
      </c>
      <c r="AF889" s="13" t="str">
        <f t="shared" si="439"/>
        <v/>
      </c>
      <c r="AG889" s="177" t="str">
        <f t="shared" si="440"/>
        <v/>
      </c>
      <c r="AH889" s="184" t="str">
        <f t="shared" si="441"/>
        <v/>
      </c>
      <c r="AI889" s="184" t="str">
        <f>IF(AE:AE="","",IF(R889="Refreshment Beverage",AK889*(Rates!J$19/100),ROUND(SUM(AH889*(Rates!$J$8/100)),4)))</f>
        <v/>
      </c>
      <c r="AJ889" s="183" t="str">
        <f t="shared" si="442"/>
        <v/>
      </c>
      <c r="AK889" s="185" t="str">
        <f t="shared" si="443"/>
        <v/>
      </c>
      <c r="AL889" s="177" t="str">
        <f t="shared" si="444"/>
        <v/>
      </c>
      <c r="AM889" s="13" t="str">
        <f>IF(AS889="","",IF(R889="Refreshment Beverage",ROUND(AS889*Rates!K$19,4),ROUND(AO889*(VLOOKUP(VALUE(Q889),Rates!G$4:L$12,3,0)),4)))</f>
        <v/>
      </c>
      <c r="AN889" s="183" t="str">
        <f>IF(AS889="","",IF(R889="Refreshment Beverage",AS889*(Rates!J$19/100),MAX(AM889,AB889)))</f>
        <v/>
      </c>
      <c r="AO889" s="186" t="str">
        <f t="shared" si="445"/>
        <v/>
      </c>
      <c r="AP889" s="186" t="str">
        <f t="shared" si="446"/>
        <v/>
      </c>
      <c r="AQ889" s="186" t="str">
        <f>IF(AS889="","",IF(R889="Refreshment Beverage",ROUND(SUM(VLOOKUP(Q:Q,Rates!G$15:L$19,3,0)*(AS889-Y889-Z889-AA889)),4),ROUND(SUM(Rates!$K$8*AS889),4)))</f>
        <v/>
      </c>
      <c r="AR889" s="184" t="str">
        <f t="shared" si="447"/>
        <v/>
      </c>
      <c r="AS889" s="185" t="str">
        <f t="shared" si="448"/>
        <v/>
      </c>
      <c r="AT889" s="177" t="str">
        <f t="shared" si="449"/>
        <v/>
      </c>
      <c r="AU889" s="13" t="str">
        <f>IF(AX889="","",IF(R889="Refreshment Beverage",ROUND((BA889-Y889-Z889-AA889)*VLOOKUP(VALUE(Q889),Rates!G$15:L$19,3,0),4),ROUND(AW889*(VLOOKUP(VALUE(Q889),Rates!G:L,3,0)),4)))</f>
        <v/>
      </c>
      <c r="AV889" s="183" t="str">
        <f t="shared" si="450"/>
        <v/>
      </c>
      <c r="AW889" s="186" t="str">
        <f t="shared" si="451"/>
        <v/>
      </c>
      <c r="AX889" s="184" t="str">
        <f t="shared" si="452"/>
        <v/>
      </c>
      <c r="AY889" s="186" t="str">
        <f>IF(AX889="","",IF(R889="Refreshment Beverage",ROUND(SUM(AX889*Rates!K$19),4),ROUND(SUM(AX889*(Rates!J$8/100)),4)))</f>
        <v/>
      </c>
      <c r="AZ889" s="183" t="str">
        <f t="shared" si="453"/>
        <v/>
      </c>
      <c r="BA889" s="185" t="str">
        <f t="shared" si="454"/>
        <v/>
      </c>
      <c r="BD889" s="171"/>
      <c r="BE889" s="171"/>
      <c r="BF889" s="171"/>
      <c r="BG889" s="171"/>
    </row>
    <row r="890" spans="1:59" ht="15" customHeight="1" x14ac:dyDescent="0.3">
      <c r="A890" s="172"/>
      <c r="B890" s="172"/>
      <c r="C890" s="172"/>
      <c r="D890" s="173"/>
      <c r="E890" s="173"/>
      <c r="F890" s="173"/>
      <c r="G890" s="173"/>
      <c r="H890" s="173"/>
      <c r="I890" s="174"/>
      <c r="J890" s="175"/>
      <c r="K890" s="176" t="str">
        <f t="shared" si="426"/>
        <v/>
      </c>
      <c r="L890" s="177" t="str">
        <f t="shared" si="427"/>
        <v/>
      </c>
      <c r="M890" s="178" t="str">
        <f t="shared" si="428"/>
        <v/>
      </c>
      <c r="N890" s="44" t="str" cm="1">
        <f t="array" ref="N890">IFERROR(IF(_xlfn.SINGLE(A:A)="","",IF(R890="Beer",SUM(LOOKUP(2,1/(Rates!$B$3:$B$5&lt;=W890)/(Rates!$C$3:$C$5&gt;=W890),Rates!$D$3:$D$5)*(X890/100)*W890),IF(R890="Refreshment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44" t="str">
        <f t="shared" si="429"/>
        <v/>
      </c>
      <c r="P890" s="13"/>
      <c r="Q890" s="179" t="str">
        <f t="shared" si="430"/>
        <v/>
      </c>
      <c r="R890" s="180" t="str">
        <f t="shared" si="431"/>
        <v/>
      </c>
      <c r="S890" s="13" t="str">
        <f>IF(A890="","",IF(R890="Refreshment Beverage",VLOOKUP(VALUE(Q890),Rates!G$15:L$19,2,0),VLOOKUP(VALUE(Q890),Rates!G$4:L$8,2,0)))</f>
        <v/>
      </c>
      <c r="T890" s="13" t="str">
        <f t="shared" si="432"/>
        <v/>
      </c>
      <c r="U890" s="181" t="str">
        <f t="shared" si="433"/>
        <v/>
      </c>
      <c r="V890" s="13" t="str">
        <f t="shared" si="434"/>
        <v/>
      </c>
      <c r="W890" s="13" t="str">
        <f t="shared" si="435"/>
        <v/>
      </c>
      <c r="X890" s="182" t="str">
        <f t="shared" si="436"/>
        <v/>
      </c>
      <c r="Y890" s="183" t="str">
        <f>IF(A:A="","",IF(R890="Refreshment Beverage",VLOOKUP(Q890,Rates!G$15:L$19,6,0)*W890,VLOOKUP(Q890,Rates!G$4:L$12,6,0)*W890))</f>
        <v/>
      </c>
      <c r="Z890" s="183" t="str">
        <f t="shared" si="437"/>
        <v/>
      </c>
      <c r="AA890" s="17">
        <f t="shared" si="425"/>
        <v>0</v>
      </c>
      <c r="AB890" s="177" t="str" cm="1">
        <f t="array" ref="AB890">IF(_xlfn.SINGLE(A:A)="","",IF(R890="Refreshment Beverage","",IF(AND(R890="Beer",Q890=0),SUM(LOOKUP(2,1/(Rates!$B$15:$B$18&lt;=W890)/(Rates!$C$15:$C$18&gt;=W890),Rates!$D$15:$D$18)*W890),VLOOKUP(VALUE(_xlfn.SINGLE(Q:Q)),Rates!A:B,2,0)*W890)))</f>
        <v/>
      </c>
      <c r="AC890" s="177" t="str" cm="1">
        <f t="array" ref="AC890">IF(_xlfn.SINGLE(A:A)="","",IF(R890="Refreshment Beverage","",IF(AND(R890="Beer",Q890=0),SUM(LOOKUP(2,1/(Rates!$B$15:$B$18&lt;=W890)/(Rates!$C$15:$C$18&gt;=W890),Rates!$E$15:$E$18)*W890),VLOOKUP(VALUE(_xlfn.SINGLE(Q:Q)),Rates!A:C,3,0)*W890)))</f>
        <v/>
      </c>
      <c r="AD890" s="168">
        <f>IFERROR(IF(OR(Q890=1,Q890=2,Q890=3,Q890=4),VLOOKUP(Q890,Rates!$A$31:$B$34,2,0)*W890,IF(V890=1,VLOOKUP(U890,'REB BEV MIN MKUP'!B:E,4,0),IF(V890&gt;1,VLOOKUP(VALUE(W890),'REB BEV MIN MKUP'!O:Q,3,0),0))),0)</f>
        <v>0</v>
      </c>
      <c r="AE890" s="177" t="str">
        <f t="shared" si="438"/>
        <v/>
      </c>
      <c r="AF890" s="13" t="str">
        <f t="shared" si="439"/>
        <v/>
      </c>
      <c r="AG890" s="177" t="str">
        <f t="shared" si="440"/>
        <v/>
      </c>
      <c r="AH890" s="184" t="str">
        <f t="shared" si="441"/>
        <v/>
      </c>
      <c r="AI890" s="184" t="str">
        <f>IF(AE:AE="","",IF(R890="Refreshment Beverage",AK890*(Rates!J$19/100),ROUND(SUM(AH890*(Rates!$J$8/100)),4)))</f>
        <v/>
      </c>
      <c r="AJ890" s="183" t="str">
        <f t="shared" si="442"/>
        <v/>
      </c>
      <c r="AK890" s="185" t="str">
        <f t="shared" si="443"/>
        <v/>
      </c>
      <c r="AL890" s="177" t="str">
        <f t="shared" si="444"/>
        <v/>
      </c>
      <c r="AM890" s="13" t="str">
        <f>IF(AS890="","",IF(R890="Refreshment Beverage",ROUND(AS890*Rates!K$19,4),ROUND(AO890*(VLOOKUP(VALUE(Q890),Rates!G$4:L$12,3,0)),4)))</f>
        <v/>
      </c>
      <c r="AN890" s="183" t="str">
        <f>IF(AS890="","",IF(R890="Refreshment Beverage",AS890*(Rates!J$19/100),MAX(AM890,AB890)))</f>
        <v/>
      </c>
      <c r="AO890" s="186" t="str">
        <f t="shared" si="445"/>
        <v/>
      </c>
      <c r="AP890" s="186" t="str">
        <f t="shared" si="446"/>
        <v/>
      </c>
      <c r="AQ890" s="186" t="str">
        <f>IF(AS890="","",IF(R890="Refreshment Beverage",ROUND(SUM(VLOOKUP(Q:Q,Rates!G$15:L$19,3,0)*(AS890-Y890-Z890-AA890)),4),ROUND(SUM(Rates!$K$8*AS890),4)))</f>
        <v/>
      </c>
      <c r="AR890" s="184" t="str">
        <f t="shared" si="447"/>
        <v/>
      </c>
      <c r="AS890" s="185" t="str">
        <f t="shared" si="448"/>
        <v/>
      </c>
      <c r="AT890" s="177" t="str">
        <f t="shared" si="449"/>
        <v/>
      </c>
      <c r="AU890" s="13" t="str">
        <f>IF(AX890="","",IF(R890="Refreshment Beverage",ROUND((BA890-Y890-Z890-AA890)*VLOOKUP(VALUE(Q890),Rates!G$15:L$19,3,0),4),ROUND(AW890*(VLOOKUP(VALUE(Q890),Rates!G:L,3,0)),4)))</f>
        <v/>
      </c>
      <c r="AV890" s="183" t="str">
        <f t="shared" si="450"/>
        <v/>
      </c>
      <c r="AW890" s="186" t="str">
        <f t="shared" si="451"/>
        <v/>
      </c>
      <c r="AX890" s="184" t="str">
        <f t="shared" si="452"/>
        <v/>
      </c>
      <c r="AY890" s="186" t="str">
        <f>IF(AX890="","",IF(R890="Refreshment Beverage",ROUND(SUM(AX890*Rates!K$19),4),ROUND(SUM(AX890*(Rates!J$8/100)),4)))</f>
        <v/>
      </c>
      <c r="AZ890" s="183" t="str">
        <f t="shared" si="453"/>
        <v/>
      </c>
      <c r="BA890" s="185" t="str">
        <f t="shared" si="454"/>
        <v/>
      </c>
      <c r="BD890" s="171"/>
      <c r="BE890" s="171"/>
      <c r="BF890" s="171"/>
      <c r="BG890" s="171"/>
    </row>
    <row r="891" spans="1:59" ht="15" customHeight="1" x14ac:dyDescent="0.3">
      <c r="A891" s="172"/>
      <c r="B891" s="172"/>
      <c r="C891" s="172"/>
      <c r="D891" s="173"/>
      <c r="E891" s="173"/>
      <c r="F891" s="173"/>
      <c r="G891" s="173"/>
      <c r="H891" s="173"/>
      <c r="I891" s="174"/>
      <c r="J891" s="175"/>
      <c r="K891" s="176" t="str">
        <f t="shared" si="426"/>
        <v/>
      </c>
      <c r="L891" s="177" t="str">
        <f t="shared" si="427"/>
        <v/>
      </c>
      <c r="M891" s="178" t="str">
        <f t="shared" si="428"/>
        <v/>
      </c>
      <c r="N891" s="44" t="str" cm="1">
        <f t="array" ref="N891">IFERROR(IF(_xlfn.SINGLE(A:A)="","",IF(R891="Beer",SUM(LOOKUP(2,1/(Rates!$B$3:$B$5&lt;=W891)/(Rates!$C$3:$C$5&gt;=W891),Rates!$D$3:$D$5)*(X891/100)*W891),IF(R891="Refreshment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44" t="str">
        <f t="shared" si="429"/>
        <v/>
      </c>
      <c r="P891" s="13"/>
      <c r="Q891" s="179" t="str">
        <f t="shared" si="430"/>
        <v/>
      </c>
      <c r="R891" s="180" t="str">
        <f t="shared" si="431"/>
        <v/>
      </c>
      <c r="S891" s="13" t="str">
        <f>IF(A891="","",IF(R891="Refreshment Beverage",VLOOKUP(VALUE(Q891),Rates!G$15:L$19,2,0),VLOOKUP(VALUE(Q891),Rates!G$4:L$8,2,0)))</f>
        <v/>
      </c>
      <c r="T891" s="13" t="str">
        <f t="shared" si="432"/>
        <v/>
      </c>
      <c r="U891" s="181" t="str">
        <f t="shared" si="433"/>
        <v/>
      </c>
      <c r="V891" s="13" t="str">
        <f t="shared" si="434"/>
        <v/>
      </c>
      <c r="W891" s="13" t="str">
        <f t="shared" si="435"/>
        <v/>
      </c>
      <c r="X891" s="182" t="str">
        <f t="shared" si="436"/>
        <v/>
      </c>
      <c r="Y891" s="183" t="str">
        <f>IF(A:A="","",IF(R891="Refreshment Beverage",VLOOKUP(Q891,Rates!G$15:L$19,6,0)*W891,VLOOKUP(Q891,Rates!G$4:L$12,6,0)*W891))</f>
        <v/>
      </c>
      <c r="Z891" s="183" t="str">
        <f t="shared" si="437"/>
        <v/>
      </c>
      <c r="AA891" s="17">
        <f t="shared" si="425"/>
        <v>0</v>
      </c>
      <c r="AB891" s="177" t="str" cm="1">
        <f t="array" ref="AB891">IF(_xlfn.SINGLE(A:A)="","",IF(R891="Refreshment Beverage","",IF(AND(R891="Beer",Q891=0),SUM(LOOKUP(2,1/(Rates!$B$15:$B$18&lt;=W891)/(Rates!$C$15:$C$18&gt;=W891),Rates!$D$15:$D$18)*W891),VLOOKUP(VALUE(_xlfn.SINGLE(Q:Q)),Rates!A:B,2,0)*W891)))</f>
        <v/>
      </c>
      <c r="AC891" s="177" t="str" cm="1">
        <f t="array" ref="AC891">IF(_xlfn.SINGLE(A:A)="","",IF(R891="Refreshment Beverage","",IF(AND(R891="Beer",Q891=0),SUM(LOOKUP(2,1/(Rates!$B$15:$B$18&lt;=W891)/(Rates!$C$15:$C$18&gt;=W891),Rates!$E$15:$E$18)*W891),VLOOKUP(VALUE(_xlfn.SINGLE(Q:Q)),Rates!A:C,3,0)*W891)))</f>
        <v/>
      </c>
      <c r="AD891" s="168">
        <f>IFERROR(IF(OR(Q891=1,Q891=2,Q891=3,Q891=4),VLOOKUP(Q891,Rates!$A$31:$B$34,2,0)*W891,IF(V891=1,VLOOKUP(U891,'REB BEV MIN MKUP'!B:E,4,0),IF(V891&gt;1,VLOOKUP(VALUE(W891),'REB BEV MIN MKUP'!O:Q,3,0),0))),0)</f>
        <v>0</v>
      </c>
      <c r="AE891" s="177" t="str">
        <f t="shared" si="438"/>
        <v/>
      </c>
      <c r="AF891" s="13" t="str">
        <f t="shared" si="439"/>
        <v/>
      </c>
      <c r="AG891" s="177" t="str">
        <f t="shared" si="440"/>
        <v/>
      </c>
      <c r="AH891" s="184" t="str">
        <f t="shared" si="441"/>
        <v/>
      </c>
      <c r="AI891" s="184" t="str">
        <f>IF(AE:AE="","",IF(R891="Refreshment Beverage",AK891*(Rates!J$19/100),ROUND(SUM(AH891*(Rates!$J$8/100)),4)))</f>
        <v/>
      </c>
      <c r="AJ891" s="183" t="str">
        <f t="shared" si="442"/>
        <v/>
      </c>
      <c r="AK891" s="185" t="str">
        <f t="shared" si="443"/>
        <v/>
      </c>
      <c r="AL891" s="177" t="str">
        <f t="shared" si="444"/>
        <v/>
      </c>
      <c r="AM891" s="13" t="str">
        <f>IF(AS891="","",IF(R891="Refreshment Beverage",ROUND(AS891*Rates!K$19,4),ROUND(AO891*(VLOOKUP(VALUE(Q891),Rates!G$4:L$12,3,0)),4)))</f>
        <v/>
      </c>
      <c r="AN891" s="183" t="str">
        <f>IF(AS891="","",IF(R891="Refreshment Beverage",AS891*(Rates!J$19/100),MAX(AM891,AB891)))</f>
        <v/>
      </c>
      <c r="AO891" s="186" t="str">
        <f t="shared" si="445"/>
        <v/>
      </c>
      <c r="AP891" s="186" t="str">
        <f t="shared" si="446"/>
        <v/>
      </c>
      <c r="AQ891" s="186" t="str">
        <f>IF(AS891="","",IF(R891="Refreshment Beverage",ROUND(SUM(VLOOKUP(Q:Q,Rates!G$15:L$19,3,0)*(AS891-Y891-Z891-AA891)),4),ROUND(SUM(Rates!$K$8*AS891),4)))</f>
        <v/>
      </c>
      <c r="AR891" s="184" t="str">
        <f t="shared" si="447"/>
        <v/>
      </c>
      <c r="AS891" s="185" t="str">
        <f t="shared" si="448"/>
        <v/>
      </c>
      <c r="AT891" s="177" t="str">
        <f t="shared" si="449"/>
        <v/>
      </c>
      <c r="AU891" s="13" t="str">
        <f>IF(AX891="","",IF(R891="Refreshment Beverage",ROUND((BA891-Y891-Z891-AA891)*VLOOKUP(VALUE(Q891),Rates!G$15:L$19,3,0),4),ROUND(AW891*(VLOOKUP(VALUE(Q891),Rates!G:L,3,0)),4)))</f>
        <v/>
      </c>
      <c r="AV891" s="183" t="str">
        <f t="shared" si="450"/>
        <v/>
      </c>
      <c r="AW891" s="186" t="str">
        <f t="shared" si="451"/>
        <v/>
      </c>
      <c r="AX891" s="184" t="str">
        <f t="shared" si="452"/>
        <v/>
      </c>
      <c r="AY891" s="186" t="str">
        <f>IF(AX891="","",IF(R891="Refreshment Beverage",ROUND(SUM(AX891*Rates!K$19),4),ROUND(SUM(AX891*(Rates!J$8/100)),4)))</f>
        <v/>
      </c>
      <c r="AZ891" s="183" t="str">
        <f t="shared" si="453"/>
        <v/>
      </c>
      <c r="BA891" s="185" t="str">
        <f t="shared" si="454"/>
        <v/>
      </c>
      <c r="BD891" s="171"/>
      <c r="BE891" s="171"/>
      <c r="BF891" s="171"/>
      <c r="BG891" s="171"/>
    </row>
    <row r="892" spans="1:59" ht="15" customHeight="1" x14ac:dyDescent="0.3">
      <c r="A892" s="172"/>
      <c r="B892" s="172"/>
      <c r="C892" s="172"/>
      <c r="D892" s="173"/>
      <c r="E892" s="173"/>
      <c r="F892" s="173"/>
      <c r="G892" s="173"/>
      <c r="H892" s="173"/>
      <c r="I892" s="174"/>
      <c r="J892" s="175"/>
      <c r="K892" s="176" t="str">
        <f t="shared" si="426"/>
        <v/>
      </c>
      <c r="L892" s="177" t="str">
        <f t="shared" si="427"/>
        <v/>
      </c>
      <c r="M892" s="178" t="str">
        <f t="shared" si="428"/>
        <v/>
      </c>
      <c r="N892" s="44" t="str" cm="1">
        <f t="array" ref="N892">IFERROR(IF(_xlfn.SINGLE(A:A)="","",IF(R892="Beer",SUM(LOOKUP(2,1/(Rates!$B$3:$B$5&lt;=W892)/(Rates!$C$3:$C$5&gt;=W892),Rates!$D$3:$D$5)*(X892/100)*W892),IF(R892="Refreshment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44" t="str">
        <f t="shared" si="429"/>
        <v/>
      </c>
      <c r="P892" s="13"/>
      <c r="Q892" s="179" t="str">
        <f t="shared" si="430"/>
        <v/>
      </c>
      <c r="R892" s="180" t="str">
        <f t="shared" si="431"/>
        <v/>
      </c>
      <c r="S892" s="13" t="str">
        <f>IF(A892="","",IF(R892="Refreshment Beverage",VLOOKUP(VALUE(Q892),Rates!G$15:L$19,2,0),VLOOKUP(VALUE(Q892),Rates!G$4:L$8,2,0)))</f>
        <v/>
      </c>
      <c r="T892" s="13" t="str">
        <f t="shared" si="432"/>
        <v/>
      </c>
      <c r="U892" s="181" t="str">
        <f t="shared" si="433"/>
        <v/>
      </c>
      <c r="V892" s="13" t="str">
        <f t="shared" si="434"/>
        <v/>
      </c>
      <c r="W892" s="13" t="str">
        <f t="shared" si="435"/>
        <v/>
      </c>
      <c r="X892" s="182" t="str">
        <f t="shared" si="436"/>
        <v/>
      </c>
      <c r="Y892" s="183" t="str">
        <f>IF(A:A="","",IF(R892="Refreshment Beverage",VLOOKUP(Q892,Rates!G$15:L$19,6,0)*W892,VLOOKUP(Q892,Rates!G$4:L$12,6,0)*W892))</f>
        <v/>
      </c>
      <c r="Z892" s="183" t="str">
        <f t="shared" si="437"/>
        <v/>
      </c>
      <c r="AA892" s="17">
        <f t="shared" si="425"/>
        <v>0</v>
      </c>
      <c r="AB892" s="177" t="str" cm="1">
        <f t="array" ref="AB892">IF(_xlfn.SINGLE(A:A)="","",IF(R892="Refreshment Beverage","",IF(AND(R892="Beer",Q892=0),SUM(LOOKUP(2,1/(Rates!$B$15:$B$18&lt;=W892)/(Rates!$C$15:$C$18&gt;=W892),Rates!$D$15:$D$18)*W892),VLOOKUP(VALUE(_xlfn.SINGLE(Q:Q)),Rates!A:B,2,0)*W892)))</f>
        <v/>
      </c>
      <c r="AC892" s="177" t="str" cm="1">
        <f t="array" ref="AC892">IF(_xlfn.SINGLE(A:A)="","",IF(R892="Refreshment Beverage","",IF(AND(R892="Beer",Q892=0),SUM(LOOKUP(2,1/(Rates!$B$15:$B$18&lt;=W892)/(Rates!$C$15:$C$18&gt;=W892),Rates!$E$15:$E$18)*W892),VLOOKUP(VALUE(_xlfn.SINGLE(Q:Q)),Rates!A:C,3,0)*W892)))</f>
        <v/>
      </c>
      <c r="AD892" s="168">
        <f>IFERROR(IF(OR(Q892=1,Q892=2,Q892=3,Q892=4),VLOOKUP(Q892,Rates!$A$31:$B$34,2,0)*W892,IF(V892=1,VLOOKUP(U892,'REB BEV MIN MKUP'!B:E,4,0),IF(V892&gt;1,VLOOKUP(VALUE(W892),'REB BEV MIN MKUP'!O:Q,3,0),0))),0)</f>
        <v>0</v>
      </c>
      <c r="AE892" s="177" t="str">
        <f t="shared" si="438"/>
        <v/>
      </c>
      <c r="AF892" s="13" t="str">
        <f t="shared" si="439"/>
        <v/>
      </c>
      <c r="AG892" s="177" t="str">
        <f t="shared" si="440"/>
        <v/>
      </c>
      <c r="AH892" s="184" t="str">
        <f t="shared" si="441"/>
        <v/>
      </c>
      <c r="AI892" s="184" t="str">
        <f>IF(AE:AE="","",IF(R892="Refreshment Beverage",AK892*(Rates!J$19/100),ROUND(SUM(AH892*(Rates!$J$8/100)),4)))</f>
        <v/>
      </c>
      <c r="AJ892" s="183" t="str">
        <f t="shared" si="442"/>
        <v/>
      </c>
      <c r="AK892" s="185" t="str">
        <f t="shared" si="443"/>
        <v/>
      </c>
      <c r="AL892" s="177" t="str">
        <f t="shared" si="444"/>
        <v/>
      </c>
      <c r="AM892" s="13" t="str">
        <f>IF(AS892="","",IF(R892="Refreshment Beverage",ROUND(AS892*Rates!K$19,4),ROUND(AO892*(VLOOKUP(VALUE(Q892),Rates!G$4:L$12,3,0)),4)))</f>
        <v/>
      </c>
      <c r="AN892" s="183" t="str">
        <f>IF(AS892="","",IF(R892="Refreshment Beverage",AS892*(Rates!J$19/100),MAX(AM892,AB892)))</f>
        <v/>
      </c>
      <c r="AO892" s="186" t="str">
        <f t="shared" si="445"/>
        <v/>
      </c>
      <c r="AP892" s="186" t="str">
        <f t="shared" si="446"/>
        <v/>
      </c>
      <c r="AQ892" s="186" t="str">
        <f>IF(AS892="","",IF(R892="Refreshment Beverage",ROUND(SUM(VLOOKUP(Q:Q,Rates!G$15:L$19,3,0)*(AS892-Y892-Z892-AA892)),4),ROUND(SUM(Rates!$K$8*AS892),4)))</f>
        <v/>
      </c>
      <c r="AR892" s="184" t="str">
        <f t="shared" si="447"/>
        <v/>
      </c>
      <c r="AS892" s="185" t="str">
        <f t="shared" si="448"/>
        <v/>
      </c>
      <c r="AT892" s="177" t="str">
        <f t="shared" si="449"/>
        <v/>
      </c>
      <c r="AU892" s="13" t="str">
        <f>IF(AX892="","",IF(R892="Refreshment Beverage",ROUND((BA892-Y892-Z892-AA892)*VLOOKUP(VALUE(Q892),Rates!G$15:L$19,3,0),4),ROUND(AW892*(VLOOKUP(VALUE(Q892),Rates!G:L,3,0)),4)))</f>
        <v/>
      </c>
      <c r="AV892" s="183" t="str">
        <f t="shared" si="450"/>
        <v/>
      </c>
      <c r="AW892" s="186" t="str">
        <f t="shared" si="451"/>
        <v/>
      </c>
      <c r="AX892" s="184" t="str">
        <f t="shared" si="452"/>
        <v/>
      </c>
      <c r="AY892" s="186" t="str">
        <f>IF(AX892="","",IF(R892="Refreshment Beverage",ROUND(SUM(AX892*Rates!K$19),4),ROUND(SUM(AX892*(Rates!J$8/100)),4)))</f>
        <v/>
      </c>
      <c r="AZ892" s="183" t="str">
        <f t="shared" si="453"/>
        <v/>
      </c>
      <c r="BA892" s="185" t="str">
        <f t="shared" si="454"/>
        <v/>
      </c>
      <c r="BD892" s="171"/>
      <c r="BE892" s="171"/>
      <c r="BF892" s="171"/>
      <c r="BG892" s="171"/>
    </row>
    <row r="893" spans="1:59" ht="15" customHeight="1" x14ac:dyDescent="0.3">
      <c r="A893" s="172"/>
      <c r="B893" s="172"/>
      <c r="C893" s="172"/>
      <c r="D893" s="173"/>
      <c r="E893" s="173"/>
      <c r="F893" s="173"/>
      <c r="G893" s="173"/>
      <c r="H893" s="173"/>
      <c r="I893" s="174"/>
      <c r="J893" s="175"/>
      <c r="K893" s="176" t="str">
        <f t="shared" si="426"/>
        <v/>
      </c>
      <c r="L893" s="177" t="str">
        <f t="shared" si="427"/>
        <v/>
      </c>
      <c r="M893" s="178" t="str">
        <f t="shared" si="428"/>
        <v/>
      </c>
      <c r="N893" s="44" t="str" cm="1">
        <f t="array" ref="N893">IFERROR(IF(_xlfn.SINGLE(A:A)="","",IF(R893="Beer",SUM(LOOKUP(2,1/(Rates!$B$3:$B$5&lt;=W893)/(Rates!$C$3:$C$5&gt;=W893),Rates!$D$3:$D$5)*(X893/100)*W893),IF(R893="Refreshment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44" t="str">
        <f t="shared" si="429"/>
        <v/>
      </c>
      <c r="P893" s="13"/>
      <c r="Q893" s="179" t="str">
        <f t="shared" si="430"/>
        <v/>
      </c>
      <c r="R893" s="180" t="str">
        <f t="shared" si="431"/>
        <v/>
      </c>
      <c r="S893" s="13" t="str">
        <f>IF(A893="","",IF(R893="Refreshment Beverage",VLOOKUP(VALUE(Q893),Rates!G$15:L$19,2,0),VLOOKUP(VALUE(Q893),Rates!G$4:L$8,2,0)))</f>
        <v/>
      </c>
      <c r="T893" s="13" t="str">
        <f t="shared" si="432"/>
        <v/>
      </c>
      <c r="U893" s="181" t="str">
        <f t="shared" si="433"/>
        <v/>
      </c>
      <c r="V893" s="13" t="str">
        <f t="shared" si="434"/>
        <v/>
      </c>
      <c r="W893" s="13" t="str">
        <f t="shared" si="435"/>
        <v/>
      </c>
      <c r="X893" s="182" t="str">
        <f t="shared" si="436"/>
        <v/>
      </c>
      <c r="Y893" s="183" t="str">
        <f>IF(A:A="","",IF(R893="Refreshment Beverage",VLOOKUP(Q893,Rates!G$15:L$19,6,0)*W893,VLOOKUP(Q893,Rates!G$4:L$12,6,0)*W893))</f>
        <v/>
      </c>
      <c r="Z893" s="183" t="str">
        <f t="shared" si="437"/>
        <v/>
      </c>
      <c r="AA893" s="17">
        <f t="shared" si="425"/>
        <v>0</v>
      </c>
      <c r="AB893" s="177" t="str" cm="1">
        <f t="array" ref="AB893">IF(_xlfn.SINGLE(A:A)="","",IF(R893="Refreshment Beverage","",IF(AND(R893="Beer",Q893=0),SUM(LOOKUP(2,1/(Rates!$B$15:$B$18&lt;=W893)/(Rates!$C$15:$C$18&gt;=W893),Rates!$D$15:$D$18)*W893),VLOOKUP(VALUE(_xlfn.SINGLE(Q:Q)),Rates!A:B,2,0)*W893)))</f>
        <v/>
      </c>
      <c r="AC893" s="177" t="str" cm="1">
        <f t="array" ref="AC893">IF(_xlfn.SINGLE(A:A)="","",IF(R893="Refreshment Beverage","",IF(AND(R893="Beer",Q893=0),SUM(LOOKUP(2,1/(Rates!$B$15:$B$18&lt;=W893)/(Rates!$C$15:$C$18&gt;=W893),Rates!$E$15:$E$18)*W893),VLOOKUP(VALUE(_xlfn.SINGLE(Q:Q)),Rates!A:C,3,0)*W893)))</f>
        <v/>
      </c>
      <c r="AD893" s="168">
        <f>IFERROR(IF(OR(Q893=1,Q893=2,Q893=3,Q893=4),VLOOKUP(Q893,Rates!$A$31:$B$34,2,0)*W893,IF(V893=1,VLOOKUP(U893,'REB BEV MIN MKUP'!B:E,4,0),IF(V893&gt;1,VLOOKUP(VALUE(W893),'REB BEV MIN MKUP'!O:Q,3,0),0))),0)</f>
        <v>0</v>
      </c>
      <c r="AE893" s="177" t="str">
        <f t="shared" si="438"/>
        <v/>
      </c>
      <c r="AF893" s="13" t="str">
        <f t="shared" si="439"/>
        <v/>
      </c>
      <c r="AG893" s="177" t="str">
        <f t="shared" si="440"/>
        <v/>
      </c>
      <c r="AH893" s="184" t="str">
        <f t="shared" si="441"/>
        <v/>
      </c>
      <c r="AI893" s="184" t="str">
        <f>IF(AE:AE="","",IF(R893="Refreshment Beverage",AK893*(Rates!J$19/100),ROUND(SUM(AH893*(Rates!$J$8/100)),4)))</f>
        <v/>
      </c>
      <c r="AJ893" s="183" t="str">
        <f t="shared" si="442"/>
        <v/>
      </c>
      <c r="AK893" s="185" t="str">
        <f t="shared" si="443"/>
        <v/>
      </c>
      <c r="AL893" s="177" t="str">
        <f t="shared" si="444"/>
        <v/>
      </c>
      <c r="AM893" s="13" t="str">
        <f>IF(AS893="","",IF(R893="Refreshment Beverage",ROUND(AS893*Rates!K$19,4),ROUND(AO893*(VLOOKUP(VALUE(Q893),Rates!G$4:L$12,3,0)),4)))</f>
        <v/>
      </c>
      <c r="AN893" s="183" t="str">
        <f>IF(AS893="","",IF(R893="Refreshment Beverage",AS893*(Rates!J$19/100),MAX(AM893,AB893)))</f>
        <v/>
      </c>
      <c r="AO893" s="186" t="str">
        <f t="shared" si="445"/>
        <v/>
      </c>
      <c r="AP893" s="186" t="str">
        <f t="shared" si="446"/>
        <v/>
      </c>
      <c r="AQ893" s="186" t="str">
        <f>IF(AS893="","",IF(R893="Refreshment Beverage",ROUND(SUM(VLOOKUP(Q:Q,Rates!G$15:L$19,3,0)*(AS893-Y893-Z893-AA893)),4),ROUND(SUM(Rates!$K$8*AS893),4)))</f>
        <v/>
      </c>
      <c r="AR893" s="184" t="str">
        <f t="shared" si="447"/>
        <v/>
      </c>
      <c r="AS893" s="185" t="str">
        <f t="shared" si="448"/>
        <v/>
      </c>
      <c r="AT893" s="177" t="str">
        <f t="shared" si="449"/>
        <v/>
      </c>
      <c r="AU893" s="13" t="str">
        <f>IF(AX893="","",IF(R893="Refreshment Beverage",ROUND((BA893-Y893-Z893-AA893)*VLOOKUP(VALUE(Q893),Rates!G$15:L$19,3,0),4),ROUND(AW893*(VLOOKUP(VALUE(Q893),Rates!G:L,3,0)),4)))</f>
        <v/>
      </c>
      <c r="AV893" s="183" t="str">
        <f t="shared" si="450"/>
        <v/>
      </c>
      <c r="AW893" s="186" t="str">
        <f t="shared" si="451"/>
        <v/>
      </c>
      <c r="AX893" s="184" t="str">
        <f t="shared" si="452"/>
        <v/>
      </c>
      <c r="AY893" s="186" t="str">
        <f>IF(AX893="","",IF(R893="Refreshment Beverage",ROUND(SUM(AX893*Rates!K$19),4),ROUND(SUM(AX893*(Rates!J$8/100)),4)))</f>
        <v/>
      </c>
      <c r="AZ893" s="183" t="str">
        <f t="shared" si="453"/>
        <v/>
      </c>
      <c r="BA893" s="185" t="str">
        <f t="shared" si="454"/>
        <v/>
      </c>
      <c r="BD893" s="171"/>
      <c r="BE893" s="171"/>
      <c r="BF893" s="171"/>
      <c r="BG893" s="171"/>
    </row>
    <row r="894" spans="1:59" ht="15" customHeight="1" x14ac:dyDescent="0.3">
      <c r="A894" s="172"/>
      <c r="B894" s="172"/>
      <c r="C894" s="172"/>
      <c r="D894" s="173"/>
      <c r="E894" s="173"/>
      <c r="F894" s="173"/>
      <c r="G894" s="173"/>
      <c r="H894" s="173"/>
      <c r="I894" s="174"/>
      <c r="J894" s="175"/>
      <c r="K894" s="176" t="str">
        <f t="shared" si="426"/>
        <v/>
      </c>
      <c r="L894" s="177" t="str">
        <f t="shared" si="427"/>
        <v/>
      </c>
      <c r="M894" s="178" t="str">
        <f t="shared" si="428"/>
        <v/>
      </c>
      <c r="N894" s="44" t="str" cm="1">
        <f t="array" ref="N894">IFERROR(IF(_xlfn.SINGLE(A:A)="","",IF(R894="Beer",SUM(LOOKUP(2,1/(Rates!$B$3:$B$5&lt;=W894)/(Rates!$C$3:$C$5&gt;=W894),Rates!$D$3:$D$5)*(X894/100)*W894),IF(R894="Refreshment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44" t="str">
        <f t="shared" si="429"/>
        <v/>
      </c>
      <c r="P894" s="13"/>
      <c r="Q894" s="179" t="str">
        <f t="shared" si="430"/>
        <v/>
      </c>
      <c r="R894" s="180" t="str">
        <f t="shared" si="431"/>
        <v/>
      </c>
      <c r="S894" s="13" t="str">
        <f>IF(A894="","",IF(R894="Refreshment Beverage",VLOOKUP(VALUE(Q894),Rates!G$15:L$19,2,0),VLOOKUP(VALUE(Q894),Rates!G$4:L$8,2,0)))</f>
        <v/>
      </c>
      <c r="T894" s="13" t="str">
        <f t="shared" si="432"/>
        <v/>
      </c>
      <c r="U894" s="181" t="str">
        <f t="shared" si="433"/>
        <v/>
      </c>
      <c r="V894" s="13" t="str">
        <f t="shared" si="434"/>
        <v/>
      </c>
      <c r="W894" s="13" t="str">
        <f t="shared" si="435"/>
        <v/>
      </c>
      <c r="X894" s="182" t="str">
        <f t="shared" si="436"/>
        <v/>
      </c>
      <c r="Y894" s="183" t="str">
        <f>IF(A:A="","",IF(R894="Refreshment Beverage",VLOOKUP(Q894,Rates!G$15:L$19,6,0)*W894,VLOOKUP(Q894,Rates!G$4:L$12,6,0)*W894))</f>
        <v/>
      </c>
      <c r="Z894" s="183" t="str">
        <f t="shared" si="437"/>
        <v/>
      </c>
      <c r="AA894" s="17">
        <f t="shared" si="425"/>
        <v>0</v>
      </c>
      <c r="AB894" s="177" t="str" cm="1">
        <f t="array" ref="AB894">IF(_xlfn.SINGLE(A:A)="","",IF(R894="Refreshment Beverage","",IF(AND(R894="Beer",Q894=0),SUM(LOOKUP(2,1/(Rates!$B$15:$B$18&lt;=W894)/(Rates!$C$15:$C$18&gt;=W894),Rates!$D$15:$D$18)*W894),VLOOKUP(VALUE(_xlfn.SINGLE(Q:Q)),Rates!A:B,2,0)*W894)))</f>
        <v/>
      </c>
      <c r="AC894" s="177" t="str" cm="1">
        <f t="array" ref="AC894">IF(_xlfn.SINGLE(A:A)="","",IF(R894="Refreshment Beverage","",IF(AND(R894="Beer",Q894=0),SUM(LOOKUP(2,1/(Rates!$B$15:$B$18&lt;=W894)/(Rates!$C$15:$C$18&gt;=W894),Rates!$E$15:$E$18)*W894),VLOOKUP(VALUE(_xlfn.SINGLE(Q:Q)),Rates!A:C,3,0)*W894)))</f>
        <v/>
      </c>
      <c r="AD894" s="168">
        <f>IFERROR(IF(OR(Q894=1,Q894=2,Q894=3,Q894=4),VLOOKUP(Q894,Rates!$A$31:$B$34,2,0)*W894,IF(V894=1,VLOOKUP(U894,'REB BEV MIN MKUP'!B:E,4,0),IF(V894&gt;1,VLOOKUP(VALUE(W894),'REB BEV MIN MKUP'!O:Q,3,0),0))),0)</f>
        <v>0</v>
      </c>
      <c r="AE894" s="177" t="str">
        <f t="shared" si="438"/>
        <v/>
      </c>
      <c r="AF894" s="13" t="str">
        <f t="shared" si="439"/>
        <v/>
      </c>
      <c r="AG894" s="177" t="str">
        <f t="shared" si="440"/>
        <v/>
      </c>
      <c r="AH894" s="184" t="str">
        <f t="shared" si="441"/>
        <v/>
      </c>
      <c r="AI894" s="184" t="str">
        <f>IF(AE:AE="","",IF(R894="Refreshment Beverage",AK894*(Rates!J$19/100),ROUND(SUM(AH894*(Rates!$J$8/100)),4)))</f>
        <v/>
      </c>
      <c r="AJ894" s="183" t="str">
        <f t="shared" si="442"/>
        <v/>
      </c>
      <c r="AK894" s="185" t="str">
        <f t="shared" si="443"/>
        <v/>
      </c>
      <c r="AL894" s="177" t="str">
        <f t="shared" si="444"/>
        <v/>
      </c>
      <c r="AM894" s="13" t="str">
        <f>IF(AS894="","",IF(R894="Refreshment Beverage",ROUND(AS894*Rates!K$19,4),ROUND(AO894*(VLOOKUP(VALUE(Q894),Rates!G$4:L$12,3,0)),4)))</f>
        <v/>
      </c>
      <c r="AN894" s="183" t="str">
        <f>IF(AS894="","",IF(R894="Refreshment Beverage",AS894*(Rates!J$19/100),MAX(AM894,AB894)))</f>
        <v/>
      </c>
      <c r="AO894" s="186" t="str">
        <f t="shared" si="445"/>
        <v/>
      </c>
      <c r="AP894" s="186" t="str">
        <f t="shared" si="446"/>
        <v/>
      </c>
      <c r="AQ894" s="186" t="str">
        <f>IF(AS894="","",IF(R894="Refreshment Beverage",ROUND(SUM(VLOOKUP(Q:Q,Rates!G$15:L$19,3,0)*(AS894-Y894-Z894-AA894)),4),ROUND(SUM(Rates!$K$8*AS894),4)))</f>
        <v/>
      </c>
      <c r="AR894" s="184" t="str">
        <f t="shared" si="447"/>
        <v/>
      </c>
      <c r="AS894" s="185" t="str">
        <f t="shared" si="448"/>
        <v/>
      </c>
      <c r="AT894" s="177" t="str">
        <f t="shared" si="449"/>
        <v/>
      </c>
      <c r="AU894" s="13" t="str">
        <f>IF(AX894="","",IF(R894="Refreshment Beverage",ROUND((BA894-Y894-Z894-AA894)*VLOOKUP(VALUE(Q894),Rates!G$15:L$19,3,0),4),ROUND(AW894*(VLOOKUP(VALUE(Q894),Rates!G:L,3,0)),4)))</f>
        <v/>
      </c>
      <c r="AV894" s="183" t="str">
        <f t="shared" si="450"/>
        <v/>
      </c>
      <c r="AW894" s="186" t="str">
        <f t="shared" si="451"/>
        <v/>
      </c>
      <c r="AX894" s="184" t="str">
        <f t="shared" si="452"/>
        <v/>
      </c>
      <c r="AY894" s="186" t="str">
        <f>IF(AX894="","",IF(R894="Refreshment Beverage",ROUND(SUM(AX894*Rates!K$19),4),ROUND(SUM(AX894*(Rates!J$8/100)),4)))</f>
        <v/>
      </c>
      <c r="AZ894" s="183" t="str">
        <f t="shared" si="453"/>
        <v/>
      </c>
      <c r="BA894" s="185" t="str">
        <f t="shared" si="454"/>
        <v/>
      </c>
      <c r="BD894" s="171"/>
      <c r="BE894" s="171"/>
      <c r="BF894" s="171"/>
      <c r="BG894" s="171"/>
    </row>
    <row r="895" spans="1:59" ht="15" customHeight="1" x14ac:dyDescent="0.3">
      <c r="A895" s="172"/>
      <c r="B895" s="172"/>
      <c r="C895" s="172"/>
      <c r="D895" s="173"/>
      <c r="E895" s="173"/>
      <c r="F895" s="173"/>
      <c r="G895" s="173"/>
      <c r="H895" s="173"/>
      <c r="I895" s="174"/>
      <c r="J895" s="175"/>
      <c r="K895" s="176" t="str">
        <f t="shared" si="426"/>
        <v/>
      </c>
      <c r="L895" s="177" t="str">
        <f t="shared" si="427"/>
        <v/>
      </c>
      <c r="M895" s="178" t="str">
        <f t="shared" si="428"/>
        <v/>
      </c>
      <c r="N895" s="44" t="str" cm="1">
        <f t="array" ref="N895">IFERROR(IF(_xlfn.SINGLE(A:A)="","",IF(R895="Beer",SUM(LOOKUP(2,1/(Rates!$B$3:$B$5&lt;=W895)/(Rates!$C$3:$C$5&gt;=W895),Rates!$D$3:$D$5)*(X895/100)*W895),IF(R895="Refreshment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44" t="str">
        <f t="shared" si="429"/>
        <v/>
      </c>
      <c r="P895" s="13"/>
      <c r="Q895" s="179" t="str">
        <f t="shared" si="430"/>
        <v/>
      </c>
      <c r="R895" s="180" t="str">
        <f t="shared" si="431"/>
        <v/>
      </c>
      <c r="S895" s="13" t="str">
        <f>IF(A895="","",IF(R895="Refreshment Beverage",VLOOKUP(VALUE(Q895),Rates!G$15:L$19,2,0),VLOOKUP(VALUE(Q895),Rates!G$4:L$8,2,0)))</f>
        <v/>
      </c>
      <c r="T895" s="13" t="str">
        <f t="shared" si="432"/>
        <v/>
      </c>
      <c r="U895" s="181" t="str">
        <f t="shared" si="433"/>
        <v/>
      </c>
      <c r="V895" s="13" t="str">
        <f t="shared" si="434"/>
        <v/>
      </c>
      <c r="W895" s="13" t="str">
        <f t="shared" si="435"/>
        <v/>
      </c>
      <c r="X895" s="182" t="str">
        <f t="shared" si="436"/>
        <v/>
      </c>
      <c r="Y895" s="183" t="str">
        <f>IF(A:A="","",IF(R895="Refreshment Beverage",VLOOKUP(Q895,Rates!G$15:L$19,6,0)*W895,VLOOKUP(Q895,Rates!G$4:L$12,6,0)*W895))</f>
        <v/>
      </c>
      <c r="Z895" s="183" t="str">
        <f t="shared" si="437"/>
        <v/>
      </c>
      <c r="AA895" s="17">
        <f t="shared" si="425"/>
        <v>0</v>
      </c>
      <c r="AB895" s="177" t="str" cm="1">
        <f t="array" ref="AB895">IF(_xlfn.SINGLE(A:A)="","",IF(R895="Refreshment Beverage","",IF(AND(R895="Beer",Q895=0),SUM(LOOKUP(2,1/(Rates!$B$15:$B$18&lt;=W895)/(Rates!$C$15:$C$18&gt;=W895),Rates!$D$15:$D$18)*W895),VLOOKUP(VALUE(_xlfn.SINGLE(Q:Q)),Rates!A:B,2,0)*W895)))</f>
        <v/>
      </c>
      <c r="AC895" s="177" t="str" cm="1">
        <f t="array" ref="AC895">IF(_xlfn.SINGLE(A:A)="","",IF(R895="Refreshment Beverage","",IF(AND(R895="Beer",Q895=0),SUM(LOOKUP(2,1/(Rates!$B$15:$B$18&lt;=W895)/(Rates!$C$15:$C$18&gt;=W895),Rates!$E$15:$E$18)*W895),VLOOKUP(VALUE(_xlfn.SINGLE(Q:Q)),Rates!A:C,3,0)*W895)))</f>
        <v/>
      </c>
      <c r="AD895" s="168">
        <f>IFERROR(IF(OR(Q895=1,Q895=2,Q895=3,Q895=4),VLOOKUP(Q895,Rates!$A$31:$B$34,2,0)*W895,IF(V895=1,VLOOKUP(U895,'REB BEV MIN MKUP'!B:E,4,0),IF(V895&gt;1,VLOOKUP(VALUE(W895),'REB BEV MIN MKUP'!O:Q,3,0),0))),0)</f>
        <v>0</v>
      </c>
      <c r="AE895" s="177" t="str">
        <f t="shared" si="438"/>
        <v/>
      </c>
      <c r="AF895" s="13" t="str">
        <f t="shared" si="439"/>
        <v/>
      </c>
      <c r="AG895" s="177" t="str">
        <f t="shared" si="440"/>
        <v/>
      </c>
      <c r="AH895" s="184" t="str">
        <f t="shared" si="441"/>
        <v/>
      </c>
      <c r="AI895" s="184" t="str">
        <f>IF(AE:AE="","",IF(R895="Refreshment Beverage",AK895*(Rates!J$19/100),ROUND(SUM(AH895*(Rates!$J$8/100)),4)))</f>
        <v/>
      </c>
      <c r="AJ895" s="183" t="str">
        <f t="shared" si="442"/>
        <v/>
      </c>
      <c r="AK895" s="185" t="str">
        <f t="shared" si="443"/>
        <v/>
      </c>
      <c r="AL895" s="177" t="str">
        <f t="shared" si="444"/>
        <v/>
      </c>
      <c r="AM895" s="13" t="str">
        <f>IF(AS895="","",IF(R895="Refreshment Beverage",ROUND(AS895*Rates!K$19,4),ROUND(AO895*(VLOOKUP(VALUE(Q895),Rates!G$4:L$12,3,0)),4)))</f>
        <v/>
      </c>
      <c r="AN895" s="183" t="str">
        <f>IF(AS895="","",IF(R895="Refreshment Beverage",AS895*(Rates!J$19/100),MAX(AM895,AB895)))</f>
        <v/>
      </c>
      <c r="AO895" s="186" t="str">
        <f t="shared" si="445"/>
        <v/>
      </c>
      <c r="AP895" s="186" t="str">
        <f t="shared" si="446"/>
        <v/>
      </c>
      <c r="AQ895" s="186" t="str">
        <f>IF(AS895="","",IF(R895="Refreshment Beverage",ROUND(SUM(VLOOKUP(Q:Q,Rates!G$15:L$19,3,0)*(AS895-Y895-Z895-AA895)),4),ROUND(SUM(Rates!$K$8*AS895),4)))</f>
        <v/>
      </c>
      <c r="AR895" s="184" t="str">
        <f t="shared" si="447"/>
        <v/>
      </c>
      <c r="AS895" s="185" t="str">
        <f t="shared" si="448"/>
        <v/>
      </c>
      <c r="AT895" s="177" t="str">
        <f t="shared" si="449"/>
        <v/>
      </c>
      <c r="AU895" s="13" t="str">
        <f>IF(AX895="","",IF(R895="Refreshment Beverage",ROUND((BA895-Y895-Z895-AA895)*VLOOKUP(VALUE(Q895),Rates!G$15:L$19,3,0),4),ROUND(AW895*(VLOOKUP(VALUE(Q895),Rates!G:L,3,0)),4)))</f>
        <v/>
      </c>
      <c r="AV895" s="183" t="str">
        <f t="shared" si="450"/>
        <v/>
      </c>
      <c r="AW895" s="186" t="str">
        <f t="shared" si="451"/>
        <v/>
      </c>
      <c r="AX895" s="184" t="str">
        <f t="shared" si="452"/>
        <v/>
      </c>
      <c r="AY895" s="186" t="str">
        <f>IF(AX895="","",IF(R895="Refreshment Beverage",ROUND(SUM(AX895*Rates!K$19),4),ROUND(SUM(AX895*(Rates!J$8/100)),4)))</f>
        <v/>
      </c>
      <c r="AZ895" s="183" t="str">
        <f t="shared" si="453"/>
        <v/>
      </c>
      <c r="BA895" s="185" t="str">
        <f t="shared" si="454"/>
        <v/>
      </c>
      <c r="BD895" s="171"/>
      <c r="BE895" s="171"/>
      <c r="BF895" s="171"/>
      <c r="BG895" s="171"/>
    </row>
    <row r="896" spans="1:59" ht="15" customHeight="1" x14ac:dyDescent="0.3">
      <c r="A896" s="172"/>
      <c r="B896" s="172"/>
      <c r="C896" s="172"/>
      <c r="D896" s="173"/>
      <c r="E896" s="173"/>
      <c r="F896" s="173"/>
      <c r="G896" s="173"/>
      <c r="H896" s="173"/>
      <c r="I896" s="174"/>
      <c r="J896" s="175"/>
      <c r="K896" s="176" t="str">
        <f t="shared" si="426"/>
        <v/>
      </c>
      <c r="L896" s="177" t="str">
        <f t="shared" si="427"/>
        <v/>
      </c>
      <c r="M896" s="178" t="str">
        <f t="shared" si="428"/>
        <v/>
      </c>
      <c r="N896" s="44" t="str" cm="1">
        <f t="array" ref="N896">IFERROR(IF(_xlfn.SINGLE(A:A)="","",IF(R896="Beer",SUM(LOOKUP(2,1/(Rates!$B$3:$B$5&lt;=W896)/(Rates!$C$3:$C$5&gt;=W896),Rates!$D$3:$D$5)*(X896/100)*W896),IF(R896="Refreshment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44" t="str">
        <f t="shared" si="429"/>
        <v/>
      </c>
      <c r="P896" s="13"/>
      <c r="Q896" s="179" t="str">
        <f t="shared" si="430"/>
        <v/>
      </c>
      <c r="R896" s="180" t="str">
        <f t="shared" si="431"/>
        <v/>
      </c>
      <c r="S896" s="13" t="str">
        <f>IF(A896="","",IF(R896="Refreshment Beverage",VLOOKUP(VALUE(Q896),Rates!G$15:L$19,2,0),VLOOKUP(VALUE(Q896),Rates!G$4:L$8,2,0)))</f>
        <v/>
      </c>
      <c r="T896" s="13" t="str">
        <f t="shared" si="432"/>
        <v/>
      </c>
      <c r="U896" s="181" t="str">
        <f t="shared" si="433"/>
        <v/>
      </c>
      <c r="V896" s="13" t="str">
        <f t="shared" si="434"/>
        <v/>
      </c>
      <c r="W896" s="13" t="str">
        <f t="shared" si="435"/>
        <v/>
      </c>
      <c r="X896" s="182" t="str">
        <f t="shared" si="436"/>
        <v/>
      </c>
      <c r="Y896" s="183" t="str">
        <f>IF(A:A="","",IF(R896="Refreshment Beverage",VLOOKUP(Q896,Rates!G$15:L$19,6,0)*W896,VLOOKUP(Q896,Rates!G$4:L$12,6,0)*W896))</f>
        <v/>
      </c>
      <c r="Z896" s="183" t="str">
        <f t="shared" si="437"/>
        <v/>
      </c>
      <c r="AA896" s="17">
        <f t="shared" si="425"/>
        <v>0</v>
      </c>
      <c r="AB896" s="177" t="str" cm="1">
        <f t="array" ref="AB896">IF(_xlfn.SINGLE(A:A)="","",IF(R896="Refreshment Beverage","",IF(AND(R896="Beer",Q896=0),SUM(LOOKUP(2,1/(Rates!$B$15:$B$18&lt;=W896)/(Rates!$C$15:$C$18&gt;=W896),Rates!$D$15:$D$18)*W896),VLOOKUP(VALUE(_xlfn.SINGLE(Q:Q)),Rates!A:B,2,0)*W896)))</f>
        <v/>
      </c>
      <c r="AC896" s="177" t="str" cm="1">
        <f t="array" ref="AC896">IF(_xlfn.SINGLE(A:A)="","",IF(R896="Refreshment Beverage","",IF(AND(R896="Beer",Q896=0),SUM(LOOKUP(2,1/(Rates!$B$15:$B$18&lt;=W896)/(Rates!$C$15:$C$18&gt;=W896),Rates!$E$15:$E$18)*W896),VLOOKUP(VALUE(_xlfn.SINGLE(Q:Q)),Rates!A:C,3,0)*W896)))</f>
        <v/>
      </c>
      <c r="AD896" s="168">
        <f>IFERROR(IF(OR(Q896=1,Q896=2,Q896=3,Q896=4),VLOOKUP(Q896,Rates!$A$31:$B$34,2,0)*W896,IF(V896=1,VLOOKUP(U896,'REB BEV MIN MKUP'!B:E,4,0),IF(V896&gt;1,VLOOKUP(VALUE(W896),'REB BEV MIN MKUP'!O:Q,3,0),0))),0)</f>
        <v>0</v>
      </c>
      <c r="AE896" s="177" t="str">
        <f t="shared" si="438"/>
        <v/>
      </c>
      <c r="AF896" s="13" t="str">
        <f t="shared" si="439"/>
        <v/>
      </c>
      <c r="AG896" s="177" t="str">
        <f t="shared" si="440"/>
        <v/>
      </c>
      <c r="AH896" s="184" t="str">
        <f t="shared" si="441"/>
        <v/>
      </c>
      <c r="AI896" s="184" t="str">
        <f>IF(AE:AE="","",IF(R896="Refreshment Beverage",AK896*(Rates!J$19/100),ROUND(SUM(AH896*(Rates!$J$8/100)),4)))</f>
        <v/>
      </c>
      <c r="AJ896" s="183" t="str">
        <f t="shared" si="442"/>
        <v/>
      </c>
      <c r="AK896" s="185" t="str">
        <f t="shared" si="443"/>
        <v/>
      </c>
      <c r="AL896" s="177" t="str">
        <f t="shared" si="444"/>
        <v/>
      </c>
      <c r="AM896" s="13" t="str">
        <f>IF(AS896="","",IF(R896="Refreshment Beverage",ROUND(AS896*Rates!K$19,4),ROUND(AO896*(VLOOKUP(VALUE(Q896),Rates!G$4:L$12,3,0)),4)))</f>
        <v/>
      </c>
      <c r="AN896" s="183" t="str">
        <f>IF(AS896="","",IF(R896="Refreshment Beverage",AS896*(Rates!J$19/100),MAX(AM896,AB896)))</f>
        <v/>
      </c>
      <c r="AO896" s="186" t="str">
        <f t="shared" si="445"/>
        <v/>
      </c>
      <c r="AP896" s="186" t="str">
        <f t="shared" si="446"/>
        <v/>
      </c>
      <c r="AQ896" s="186" t="str">
        <f>IF(AS896="","",IF(R896="Refreshment Beverage",ROUND(SUM(VLOOKUP(Q:Q,Rates!G$15:L$19,3,0)*(AS896-Y896-Z896-AA896)),4),ROUND(SUM(Rates!$K$8*AS896),4)))</f>
        <v/>
      </c>
      <c r="AR896" s="184" t="str">
        <f t="shared" si="447"/>
        <v/>
      </c>
      <c r="AS896" s="185" t="str">
        <f t="shared" si="448"/>
        <v/>
      </c>
      <c r="AT896" s="177" t="str">
        <f t="shared" si="449"/>
        <v/>
      </c>
      <c r="AU896" s="13" t="str">
        <f>IF(AX896="","",IF(R896="Refreshment Beverage",ROUND((BA896-Y896-Z896-AA896)*VLOOKUP(VALUE(Q896),Rates!G$15:L$19,3,0),4),ROUND(AW896*(VLOOKUP(VALUE(Q896),Rates!G:L,3,0)),4)))</f>
        <v/>
      </c>
      <c r="AV896" s="183" t="str">
        <f t="shared" si="450"/>
        <v/>
      </c>
      <c r="AW896" s="186" t="str">
        <f t="shared" si="451"/>
        <v/>
      </c>
      <c r="AX896" s="184" t="str">
        <f t="shared" si="452"/>
        <v/>
      </c>
      <c r="AY896" s="186" t="str">
        <f>IF(AX896="","",IF(R896="Refreshment Beverage",ROUND(SUM(AX896*Rates!K$19),4),ROUND(SUM(AX896*(Rates!J$8/100)),4)))</f>
        <v/>
      </c>
      <c r="AZ896" s="183" t="str">
        <f t="shared" si="453"/>
        <v/>
      </c>
      <c r="BA896" s="185" t="str">
        <f t="shared" si="454"/>
        <v/>
      </c>
      <c r="BD896" s="171"/>
      <c r="BE896" s="171"/>
      <c r="BF896" s="171"/>
      <c r="BG896" s="171"/>
    </row>
    <row r="897" spans="1:59" ht="15" customHeight="1" x14ac:dyDescent="0.3">
      <c r="A897" s="172"/>
      <c r="B897" s="172"/>
      <c r="C897" s="172"/>
      <c r="D897" s="173"/>
      <c r="E897" s="173"/>
      <c r="F897" s="173"/>
      <c r="G897" s="173"/>
      <c r="H897" s="173"/>
      <c r="I897" s="174"/>
      <c r="J897" s="175"/>
      <c r="K897" s="176" t="str">
        <f t="shared" si="426"/>
        <v/>
      </c>
      <c r="L897" s="177" t="str">
        <f t="shared" si="427"/>
        <v/>
      </c>
      <c r="M897" s="178" t="str">
        <f t="shared" si="428"/>
        <v/>
      </c>
      <c r="N897" s="44" t="str" cm="1">
        <f t="array" ref="N897">IFERROR(IF(_xlfn.SINGLE(A:A)="","",IF(R897="Beer",SUM(LOOKUP(2,1/(Rates!$B$3:$B$5&lt;=W897)/(Rates!$C$3:$C$5&gt;=W897),Rates!$D$3:$D$5)*(X897/100)*W897),IF(R897="Refreshment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44" t="str">
        <f t="shared" si="429"/>
        <v/>
      </c>
      <c r="P897" s="13"/>
      <c r="Q897" s="179" t="str">
        <f t="shared" si="430"/>
        <v/>
      </c>
      <c r="R897" s="180" t="str">
        <f t="shared" si="431"/>
        <v/>
      </c>
      <c r="S897" s="13" t="str">
        <f>IF(A897="","",IF(R897="Refreshment Beverage",VLOOKUP(VALUE(Q897),Rates!G$15:L$19,2,0),VLOOKUP(VALUE(Q897),Rates!G$4:L$8,2,0)))</f>
        <v/>
      </c>
      <c r="T897" s="13" t="str">
        <f t="shared" si="432"/>
        <v/>
      </c>
      <c r="U897" s="181" t="str">
        <f t="shared" si="433"/>
        <v/>
      </c>
      <c r="V897" s="13" t="str">
        <f t="shared" si="434"/>
        <v/>
      </c>
      <c r="W897" s="13" t="str">
        <f t="shared" si="435"/>
        <v/>
      </c>
      <c r="X897" s="182" t="str">
        <f t="shared" si="436"/>
        <v/>
      </c>
      <c r="Y897" s="183" t="str">
        <f>IF(A:A="","",IF(R897="Refreshment Beverage",VLOOKUP(Q897,Rates!G$15:L$19,6,0)*W897,VLOOKUP(Q897,Rates!G$4:L$12,6,0)*W897))</f>
        <v/>
      </c>
      <c r="Z897" s="183" t="str">
        <f t="shared" si="437"/>
        <v/>
      </c>
      <c r="AA897" s="17">
        <f t="shared" si="425"/>
        <v>0</v>
      </c>
      <c r="AB897" s="177" t="str" cm="1">
        <f t="array" ref="AB897">IF(_xlfn.SINGLE(A:A)="","",IF(R897="Refreshment Beverage","",IF(AND(R897="Beer",Q897=0),SUM(LOOKUP(2,1/(Rates!$B$15:$B$18&lt;=W897)/(Rates!$C$15:$C$18&gt;=W897),Rates!$D$15:$D$18)*W897),VLOOKUP(VALUE(_xlfn.SINGLE(Q:Q)),Rates!A:B,2,0)*W897)))</f>
        <v/>
      </c>
      <c r="AC897" s="177" t="str" cm="1">
        <f t="array" ref="AC897">IF(_xlfn.SINGLE(A:A)="","",IF(R897="Refreshment Beverage","",IF(AND(R897="Beer",Q897=0),SUM(LOOKUP(2,1/(Rates!$B$15:$B$18&lt;=W897)/(Rates!$C$15:$C$18&gt;=W897),Rates!$E$15:$E$18)*W897),VLOOKUP(VALUE(_xlfn.SINGLE(Q:Q)),Rates!A:C,3,0)*W897)))</f>
        <v/>
      </c>
      <c r="AD897" s="168">
        <f>IFERROR(IF(OR(Q897=1,Q897=2,Q897=3,Q897=4),VLOOKUP(Q897,Rates!$A$31:$B$34,2,0)*W897,IF(V897=1,VLOOKUP(U897,'REB BEV MIN MKUP'!B:E,4,0),IF(V897&gt;1,VLOOKUP(VALUE(W897),'REB BEV MIN MKUP'!O:Q,3,0),0))),0)</f>
        <v>0</v>
      </c>
      <c r="AE897" s="177" t="str">
        <f t="shared" si="438"/>
        <v/>
      </c>
      <c r="AF897" s="13" t="str">
        <f t="shared" si="439"/>
        <v/>
      </c>
      <c r="AG897" s="177" t="str">
        <f t="shared" si="440"/>
        <v/>
      </c>
      <c r="AH897" s="184" t="str">
        <f t="shared" si="441"/>
        <v/>
      </c>
      <c r="AI897" s="184" t="str">
        <f>IF(AE:AE="","",IF(R897="Refreshment Beverage",AK897*(Rates!J$19/100),ROUND(SUM(AH897*(Rates!$J$8/100)),4)))</f>
        <v/>
      </c>
      <c r="AJ897" s="183" t="str">
        <f t="shared" si="442"/>
        <v/>
      </c>
      <c r="AK897" s="185" t="str">
        <f t="shared" si="443"/>
        <v/>
      </c>
      <c r="AL897" s="177" t="str">
        <f t="shared" si="444"/>
        <v/>
      </c>
      <c r="AM897" s="13" t="str">
        <f>IF(AS897="","",IF(R897="Refreshment Beverage",ROUND(AS897*Rates!K$19,4),ROUND(AO897*(VLOOKUP(VALUE(Q897),Rates!G$4:L$12,3,0)),4)))</f>
        <v/>
      </c>
      <c r="AN897" s="183" t="str">
        <f>IF(AS897="","",IF(R897="Refreshment Beverage",AS897*(Rates!J$19/100),MAX(AM897,AB897)))</f>
        <v/>
      </c>
      <c r="AO897" s="186" t="str">
        <f t="shared" si="445"/>
        <v/>
      </c>
      <c r="AP897" s="186" t="str">
        <f t="shared" si="446"/>
        <v/>
      </c>
      <c r="AQ897" s="186" t="str">
        <f>IF(AS897="","",IF(R897="Refreshment Beverage",ROUND(SUM(VLOOKUP(Q:Q,Rates!G$15:L$19,3,0)*(AS897-Y897-Z897-AA897)),4),ROUND(SUM(Rates!$K$8*AS897),4)))</f>
        <v/>
      </c>
      <c r="AR897" s="184" t="str">
        <f t="shared" si="447"/>
        <v/>
      </c>
      <c r="AS897" s="185" t="str">
        <f t="shared" si="448"/>
        <v/>
      </c>
      <c r="AT897" s="177" t="str">
        <f t="shared" si="449"/>
        <v/>
      </c>
      <c r="AU897" s="13" t="str">
        <f>IF(AX897="","",IF(R897="Refreshment Beverage",ROUND((BA897-Y897-Z897-AA897)*VLOOKUP(VALUE(Q897),Rates!G$15:L$19,3,0),4),ROUND(AW897*(VLOOKUP(VALUE(Q897),Rates!G:L,3,0)),4)))</f>
        <v/>
      </c>
      <c r="AV897" s="183" t="str">
        <f t="shared" si="450"/>
        <v/>
      </c>
      <c r="AW897" s="186" t="str">
        <f t="shared" si="451"/>
        <v/>
      </c>
      <c r="AX897" s="184" t="str">
        <f t="shared" si="452"/>
        <v/>
      </c>
      <c r="AY897" s="186" t="str">
        <f>IF(AX897="","",IF(R897="Refreshment Beverage",ROUND(SUM(AX897*Rates!K$19),4),ROUND(SUM(AX897*(Rates!J$8/100)),4)))</f>
        <v/>
      </c>
      <c r="AZ897" s="183" t="str">
        <f t="shared" si="453"/>
        <v/>
      </c>
      <c r="BA897" s="185" t="str">
        <f t="shared" si="454"/>
        <v/>
      </c>
      <c r="BD897" s="171"/>
      <c r="BE897" s="171"/>
      <c r="BF897" s="171"/>
      <c r="BG897" s="171"/>
    </row>
    <row r="898" spans="1:59" ht="15" customHeight="1" x14ac:dyDescent="0.3">
      <c r="A898" s="172"/>
      <c r="B898" s="172"/>
      <c r="C898" s="172"/>
      <c r="D898" s="173"/>
      <c r="E898" s="173"/>
      <c r="F898" s="173"/>
      <c r="G898" s="173"/>
      <c r="H898" s="173"/>
      <c r="I898" s="174"/>
      <c r="J898" s="175"/>
      <c r="K898" s="176" t="str">
        <f t="shared" si="426"/>
        <v/>
      </c>
      <c r="L898" s="177" t="str">
        <f t="shared" si="427"/>
        <v/>
      </c>
      <c r="M898" s="178" t="str">
        <f t="shared" si="428"/>
        <v/>
      </c>
      <c r="N898" s="44" t="str" cm="1">
        <f t="array" ref="N898">IFERROR(IF(_xlfn.SINGLE(A:A)="","",IF(R898="Beer",SUM(LOOKUP(2,1/(Rates!$B$3:$B$5&lt;=W898)/(Rates!$C$3:$C$5&gt;=W898),Rates!$D$3:$D$5)*(X898/100)*W898),IF(R898="Refreshment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44" t="str">
        <f t="shared" si="429"/>
        <v/>
      </c>
      <c r="P898" s="13"/>
      <c r="Q898" s="179" t="str">
        <f t="shared" si="430"/>
        <v/>
      </c>
      <c r="R898" s="180" t="str">
        <f t="shared" si="431"/>
        <v/>
      </c>
      <c r="S898" s="13" t="str">
        <f>IF(A898="","",IF(R898="Refreshment Beverage",VLOOKUP(VALUE(Q898),Rates!G$15:L$19,2,0),VLOOKUP(VALUE(Q898),Rates!G$4:L$8,2,0)))</f>
        <v/>
      </c>
      <c r="T898" s="13" t="str">
        <f t="shared" si="432"/>
        <v/>
      </c>
      <c r="U898" s="181" t="str">
        <f t="shared" si="433"/>
        <v/>
      </c>
      <c r="V898" s="13" t="str">
        <f t="shared" si="434"/>
        <v/>
      </c>
      <c r="W898" s="13" t="str">
        <f t="shared" si="435"/>
        <v/>
      </c>
      <c r="X898" s="182" t="str">
        <f t="shared" si="436"/>
        <v/>
      </c>
      <c r="Y898" s="183" t="str">
        <f>IF(A:A="","",IF(R898="Refreshment Beverage",VLOOKUP(Q898,Rates!G$15:L$19,6,0)*W898,VLOOKUP(Q898,Rates!G$4:L$12,6,0)*W898))</f>
        <v/>
      </c>
      <c r="Z898" s="183" t="str">
        <f t="shared" si="437"/>
        <v/>
      </c>
      <c r="AA898" s="17">
        <f t="shared" si="425"/>
        <v>0</v>
      </c>
      <c r="AB898" s="177" t="str" cm="1">
        <f t="array" ref="AB898">IF(_xlfn.SINGLE(A:A)="","",IF(R898="Refreshment Beverage","",IF(AND(R898="Beer",Q898=0),SUM(LOOKUP(2,1/(Rates!$B$15:$B$18&lt;=W898)/(Rates!$C$15:$C$18&gt;=W898),Rates!$D$15:$D$18)*W898),VLOOKUP(VALUE(_xlfn.SINGLE(Q:Q)),Rates!A:B,2,0)*W898)))</f>
        <v/>
      </c>
      <c r="AC898" s="177" t="str" cm="1">
        <f t="array" ref="AC898">IF(_xlfn.SINGLE(A:A)="","",IF(R898="Refreshment Beverage","",IF(AND(R898="Beer",Q898=0),SUM(LOOKUP(2,1/(Rates!$B$15:$B$18&lt;=W898)/(Rates!$C$15:$C$18&gt;=W898),Rates!$E$15:$E$18)*W898),VLOOKUP(VALUE(_xlfn.SINGLE(Q:Q)),Rates!A:C,3,0)*W898)))</f>
        <v/>
      </c>
      <c r="AD898" s="168">
        <f>IFERROR(IF(OR(Q898=1,Q898=2,Q898=3,Q898=4),VLOOKUP(Q898,Rates!$A$31:$B$34,2,0)*W898,IF(V898=1,VLOOKUP(U898,'REB BEV MIN MKUP'!B:E,4,0),IF(V898&gt;1,VLOOKUP(VALUE(W898),'REB BEV MIN MKUP'!O:Q,3,0),0))),0)</f>
        <v>0</v>
      </c>
      <c r="AE898" s="177" t="str">
        <f t="shared" si="438"/>
        <v/>
      </c>
      <c r="AF898" s="13" t="str">
        <f t="shared" si="439"/>
        <v/>
      </c>
      <c r="AG898" s="177" t="str">
        <f t="shared" si="440"/>
        <v/>
      </c>
      <c r="AH898" s="184" t="str">
        <f t="shared" si="441"/>
        <v/>
      </c>
      <c r="AI898" s="184" t="str">
        <f>IF(AE:AE="","",IF(R898="Refreshment Beverage",AK898*(Rates!J$19/100),ROUND(SUM(AH898*(Rates!$J$8/100)),4)))</f>
        <v/>
      </c>
      <c r="AJ898" s="183" t="str">
        <f t="shared" si="442"/>
        <v/>
      </c>
      <c r="AK898" s="185" t="str">
        <f t="shared" si="443"/>
        <v/>
      </c>
      <c r="AL898" s="177" t="str">
        <f t="shared" si="444"/>
        <v/>
      </c>
      <c r="AM898" s="13" t="str">
        <f>IF(AS898="","",IF(R898="Refreshment Beverage",ROUND(AS898*Rates!K$19,4),ROUND(AO898*(VLOOKUP(VALUE(Q898),Rates!G$4:L$12,3,0)),4)))</f>
        <v/>
      </c>
      <c r="AN898" s="183" t="str">
        <f>IF(AS898="","",IF(R898="Refreshment Beverage",AS898*(Rates!J$19/100),MAX(AM898,AB898)))</f>
        <v/>
      </c>
      <c r="AO898" s="186" t="str">
        <f t="shared" si="445"/>
        <v/>
      </c>
      <c r="AP898" s="186" t="str">
        <f t="shared" si="446"/>
        <v/>
      </c>
      <c r="AQ898" s="186" t="str">
        <f>IF(AS898="","",IF(R898="Refreshment Beverage",ROUND(SUM(VLOOKUP(Q:Q,Rates!G$15:L$19,3,0)*(AS898-Y898-Z898-AA898)),4),ROUND(SUM(Rates!$K$8*AS898),4)))</f>
        <v/>
      </c>
      <c r="AR898" s="184" t="str">
        <f t="shared" si="447"/>
        <v/>
      </c>
      <c r="AS898" s="185" t="str">
        <f t="shared" si="448"/>
        <v/>
      </c>
      <c r="AT898" s="177" t="str">
        <f t="shared" si="449"/>
        <v/>
      </c>
      <c r="AU898" s="13" t="str">
        <f>IF(AX898="","",IF(R898="Refreshment Beverage",ROUND((BA898-Y898-Z898-AA898)*VLOOKUP(VALUE(Q898),Rates!G$15:L$19,3,0),4),ROUND(AW898*(VLOOKUP(VALUE(Q898),Rates!G:L,3,0)),4)))</f>
        <v/>
      </c>
      <c r="AV898" s="183" t="str">
        <f t="shared" si="450"/>
        <v/>
      </c>
      <c r="AW898" s="186" t="str">
        <f t="shared" si="451"/>
        <v/>
      </c>
      <c r="AX898" s="184" t="str">
        <f t="shared" si="452"/>
        <v/>
      </c>
      <c r="AY898" s="186" t="str">
        <f>IF(AX898="","",IF(R898="Refreshment Beverage",ROUND(SUM(AX898*Rates!K$19),4),ROUND(SUM(AX898*(Rates!J$8/100)),4)))</f>
        <v/>
      </c>
      <c r="AZ898" s="183" t="str">
        <f t="shared" si="453"/>
        <v/>
      </c>
      <c r="BA898" s="185" t="str">
        <f t="shared" si="454"/>
        <v/>
      </c>
      <c r="BD898" s="171"/>
      <c r="BE898" s="171"/>
      <c r="BF898" s="171"/>
      <c r="BG898" s="171"/>
    </row>
    <row r="899" spans="1:59" ht="15" customHeight="1" x14ac:dyDescent="0.3">
      <c r="A899" s="172"/>
      <c r="B899" s="172"/>
      <c r="C899" s="172"/>
      <c r="D899" s="173"/>
      <c r="E899" s="173"/>
      <c r="F899" s="173"/>
      <c r="G899" s="173"/>
      <c r="H899" s="173"/>
      <c r="I899" s="174"/>
      <c r="J899" s="175"/>
      <c r="K899" s="176" t="str">
        <f t="shared" si="426"/>
        <v/>
      </c>
      <c r="L899" s="177" t="str">
        <f t="shared" si="427"/>
        <v/>
      </c>
      <c r="M899" s="178" t="str">
        <f t="shared" si="428"/>
        <v/>
      </c>
      <c r="N899" s="44" t="str" cm="1">
        <f t="array" ref="N899">IFERROR(IF(_xlfn.SINGLE(A:A)="","",IF(R899="Beer",SUM(LOOKUP(2,1/(Rates!$B$3:$B$5&lt;=W899)/(Rates!$C$3:$C$5&gt;=W899),Rates!$D$3:$D$5)*(X899/100)*W899),IF(R899="Refreshment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44" t="str">
        <f t="shared" si="429"/>
        <v/>
      </c>
      <c r="P899" s="13"/>
      <c r="Q899" s="179" t="str">
        <f t="shared" si="430"/>
        <v/>
      </c>
      <c r="R899" s="180" t="str">
        <f t="shared" si="431"/>
        <v/>
      </c>
      <c r="S899" s="13" t="str">
        <f>IF(A899="","",IF(R899="Refreshment Beverage",VLOOKUP(VALUE(Q899),Rates!G$15:L$19,2,0),VLOOKUP(VALUE(Q899),Rates!G$4:L$8,2,0)))</f>
        <v/>
      </c>
      <c r="T899" s="13" t="str">
        <f t="shared" si="432"/>
        <v/>
      </c>
      <c r="U899" s="181" t="str">
        <f t="shared" si="433"/>
        <v/>
      </c>
      <c r="V899" s="13" t="str">
        <f t="shared" si="434"/>
        <v/>
      </c>
      <c r="W899" s="13" t="str">
        <f t="shared" si="435"/>
        <v/>
      </c>
      <c r="X899" s="182" t="str">
        <f t="shared" si="436"/>
        <v/>
      </c>
      <c r="Y899" s="183" t="str">
        <f>IF(A:A="","",IF(R899="Refreshment Beverage",VLOOKUP(Q899,Rates!G$15:L$19,6,0)*W899,VLOOKUP(Q899,Rates!G$4:L$12,6,0)*W899))</f>
        <v/>
      </c>
      <c r="Z899" s="183" t="str">
        <f t="shared" si="437"/>
        <v/>
      </c>
      <c r="AA899" s="17">
        <f t="shared" si="425"/>
        <v>0</v>
      </c>
      <c r="AB899" s="177" t="str" cm="1">
        <f t="array" ref="AB899">IF(_xlfn.SINGLE(A:A)="","",IF(R899="Refreshment Beverage","",IF(AND(R899="Beer",Q899=0),SUM(LOOKUP(2,1/(Rates!$B$15:$B$18&lt;=W899)/(Rates!$C$15:$C$18&gt;=W899),Rates!$D$15:$D$18)*W899),VLOOKUP(VALUE(_xlfn.SINGLE(Q:Q)),Rates!A:B,2,0)*W899)))</f>
        <v/>
      </c>
      <c r="AC899" s="177" t="str" cm="1">
        <f t="array" ref="AC899">IF(_xlfn.SINGLE(A:A)="","",IF(R899="Refreshment Beverage","",IF(AND(R899="Beer",Q899=0),SUM(LOOKUP(2,1/(Rates!$B$15:$B$18&lt;=W899)/(Rates!$C$15:$C$18&gt;=W899),Rates!$E$15:$E$18)*W899),VLOOKUP(VALUE(_xlfn.SINGLE(Q:Q)),Rates!A:C,3,0)*W899)))</f>
        <v/>
      </c>
      <c r="AD899" s="168">
        <f>IFERROR(IF(OR(Q899=1,Q899=2,Q899=3,Q899=4),VLOOKUP(Q899,Rates!$A$31:$B$34,2,0)*W899,IF(V899=1,VLOOKUP(U899,'REB BEV MIN MKUP'!B:E,4,0),IF(V899&gt;1,VLOOKUP(VALUE(W899),'REB BEV MIN MKUP'!O:Q,3,0),0))),0)</f>
        <v>0</v>
      </c>
      <c r="AE899" s="177" t="str">
        <f t="shared" si="438"/>
        <v/>
      </c>
      <c r="AF899" s="13" t="str">
        <f t="shared" si="439"/>
        <v/>
      </c>
      <c r="AG899" s="177" t="str">
        <f t="shared" si="440"/>
        <v/>
      </c>
      <c r="AH899" s="184" t="str">
        <f t="shared" si="441"/>
        <v/>
      </c>
      <c r="AI899" s="184" t="str">
        <f>IF(AE:AE="","",IF(R899="Refreshment Beverage",AK899*(Rates!J$19/100),ROUND(SUM(AH899*(Rates!$J$8/100)),4)))</f>
        <v/>
      </c>
      <c r="AJ899" s="183" t="str">
        <f t="shared" si="442"/>
        <v/>
      </c>
      <c r="AK899" s="185" t="str">
        <f t="shared" si="443"/>
        <v/>
      </c>
      <c r="AL899" s="177" t="str">
        <f t="shared" si="444"/>
        <v/>
      </c>
      <c r="AM899" s="13" t="str">
        <f>IF(AS899="","",IF(R899="Refreshment Beverage",ROUND(AS899*Rates!K$19,4),ROUND(AO899*(VLOOKUP(VALUE(Q899),Rates!G$4:L$12,3,0)),4)))</f>
        <v/>
      </c>
      <c r="AN899" s="183" t="str">
        <f>IF(AS899="","",IF(R899="Refreshment Beverage",AS899*(Rates!J$19/100),MAX(AM899,AB899)))</f>
        <v/>
      </c>
      <c r="AO899" s="186" t="str">
        <f t="shared" si="445"/>
        <v/>
      </c>
      <c r="AP899" s="186" t="str">
        <f t="shared" si="446"/>
        <v/>
      </c>
      <c r="AQ899" s="186" t="str">
        <f>IF(AS899="","",IF(R899="Refreshment Beverage",ROUND(SUM(VLOOKUP(Q:Q,Rates!G$15:L$19,3,0)*(AS899-Y899-Z899-AA899)),4),ROUND(SUM(Rates!$K$8*AS899),4)))</f>
        <v/>
      </c>
      <c r="AR899" s="184" t="str">
        <f t="shared" si="447"/>
        <v/>
      </c>
      <c r="AS899" s="185" t="str">
        <f t="shared" si="448"/>
        <v/>
      </c>
      <c r="AT899" s="177" t="str">
        <f t="shared" si="449"/>
        <v/>
      </c>
      <c r="AU899" s="13" t="str">
        <f>IF(AX899="","",IF(R899="Refreshment Beverage",ROUND((BA899-Y899-Z899-AA899)*VLOOKUP(VALUE(Q899),Rates!G$15:L$19,3,0),4),ROUND(AW899*(VLOOKUP(VALUE(Q899),Rates!G:L,3,0)),4)))</f>
        <v/>
      </c>
      <c r="AV899" s="183" t="str">
        <f t="shared" si="450"/>
        <v/>
      </c>
      <c r="AW899" s="186" t="str">
        <f t="shared" si="451"/>
        <v/>
      </c>
      <c r="AX899" s="184" t="str">
        <f t="shared" si="452"/>
        <v/>
      </c>
      <c r="AY899" s="186" t="str">
        <f>IF(AX899="","",IF(R899="Refreshment Beverage",ROUND(SUM(AX899*Rates!K$19),4),ROUND(SUM(AX899*(Rates!J$8/100)),4)))</f>
        <v/>
      </c>
      <c r="AZ899" s="183" t="str">
        <f t="shared" si="453"/>
        <v/>
      </c>
      <c r="BA899" s="185" t="str">
        <f t="shared" si="454"/>
        <v/>
      </c>
      <c r="BD899" s="171"/>
      <c r="BE899" s="171"/>
      <c r="BF899" s="171"/>
      <c r="BG899" s="171"/>
    </row>
    <row r="900" spans="1:59" ht="15" customHeight="1" x14ac:dyDescent="0.3">
      <c r="A900" s="172"/>
      <c r="B900" s="172"/>
      <c r="C900" s="172"/>
      <c r="D900" s="173"/>
      <c r="E900" s="173"/>
      <c r="F900" s="173"/>
      <c r="G900" s="173"/>
      <c r="H900" s="173"/>
      <c r="I900" s="174"/>
      <c r="J900" s="175"/>
      <c r="K900" s="176" t="str">
        <f t="shared" si="426"/>
        <v/>
      </c>
      <c r="L900" s="177" t="str">
        <f t="shared" si="427"/>
        <v/>
      </c>
      <c r="M900" s="178" t="str">
        <f t="shared" si="428"/>
        <v/>
      </c>
      <c r="N900" s="44" t="str" cm="1">
        <f t="array" ref="N900">IFERROR(IF(_xlfn.SINGLE(A:A)="","",IF(R900="Beer",SUM(LOOKUP(2,1/(Rates!$B$3:$B$5&lt;=W900)/(Rates!$C$3:$C$5&gt;=W900),Rates!$D$3:$D$5)*(X900/100)*W900),IF(R900="Refreshment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44" t="str">
        <f t="shared" si="429"/>
        <v/>
      </c>
      <c r="P900" s="13"/>
      <c r="Q900" s="179" t="str">
        <f t="shared" si="430"/>
        <v/>
      </c>
      <c r="R900" s="180" t="str">
        <f t="shared" si="431"/>
        <v/>
      </c>
      <c r="S900" s="13" t="str">
        <f>IF(A900="","",IF(R900="Refreshment Beverage",VLOOKUP(VALUE(Q900),Rates!G$15:L$19,2,0),VLOOKUP(VALUE(Q900),Rates!G$4:L$8,2,0)))</f>
        <v/>
      </c>
      <c r="T900" s="13" t="str">
        <f t="shared" si="432"/>
        <v/>
      </c>
      <c r="U900" s="181" t="str">
        <f t="shared" si="433"/>
        <v/>
      </c>
      <c r="V900" s="13" t="str">
        <f t="shared" si="434"/>
        <v/>
      </c>
      <c r="W900" s="13" t="str">
        <f t="shared" si="435"/>
        <v/>
      </c>
      <c r="X900" s="182" t="str">
        <f t="shared" si="436"/>
        <v/>
      </c>
      <c r="Y900" s="183" t="str">
        <f>IF(A:A="","",IF(R900="Refreshment Beverage",VLOOKUP(Q900,Rates!G$15:L$19,6,0)*W900,VLOOKUP(Q900,Rates!G$4:L$12,6,0)*W900))</f>
        <v/>
      </c>
      <c r="Z900" s="183" t="str">
        <f t="shared" si="437"/>
        <v/>
      </c>
      <c r="AA900" s="17">
        <f t="shared" si="425"/>
        <v>0</v>
      </c>
      <c r="AB900" s="177" t="str" cm="1">
        <f t="array" ref="AB900">IF(_xlfn.SINGLE(A:A)="","",IF(R900="Refreshment Beverage","",IF(AND(R900="Beer",Q900=0),SUM(LOOKUP(2,1/(Rates!$B$15:$B$18&lt;=W900)/(Rates!$C$15:$C$18&gt;=W900),Rates!$D$15:$D$18)*W900),VLOOKUP(VALUE(_xlfn.SINGLE(Q:Q)),Rates!A:B,2,0)*W900)))</f>
        <v/>
      </c>
      <c r="AC900" s="177" t="str" cm="1">
        <f t="array" ref="AC900">IF(_xlfn.SINGLE(A:A)="","",IF(R900="Refreshment Beverage","",IF(AND(R900="Beer",Q900=0),SUM(LOOKUP(2,1/(Rates!$B$15:$B$18&lt;=W900)/(Rates!$C$15:$C$18&gt;=W900),Rates!$E$15:$E$18)*W900),VLOOKUP(VALUE(_xlfn.SINGLE(Q:Q)),Rates!A:C,3,0)*W900)))</f>
        <v/>
      </c>
      <c r="AD900" s="168">
        <f>IFERROR(IF(OR(Q900=1,Q900=2,Q900=3,Q900=4),VLOOKUP(Q900,Rates!$A$31:$B$34,2,0)*W900,IF(V900=1,VLOOKUP(U900,'REB BEV MIN MKUP'!B:E,4,0),IF(V900&gt;1,VLOOKUP(VALUE(W900),'REB BEV MIN MKUP'!O:Q,3,0),0))),0)</f>
        <v>0</v>
      </c>
      <c r="AE900" s="177" t="str">
        <f t="shared" si="438"/>
        <v/>
      </c>
      <c r="AF900" s="13" t="str">
        <f t="shared" si="439"/>
        <v/>
      </c>
      <c r="AG900" s="177" t="str">
        <f t="shared" si="440"/>
        <v/>
      </c>
      <c r="AH900" s="184" t="str">
        <f t="shared" si="441"/>
        <v/>
      </c>
      <c r="AI900" s="184" t="str">
        <f>IF(AE:AE="","",IF(R900="Refreshment Beverage",AK900*(Rates!J$19/100),ROUND(SUM(AH900*(Rates!$J$8/100)),4)))</f>
        <v/>
      </c>
      <c r="AJ900" s="183" t="str">
        <f t="shared" si="442"/>
        <v/>
      </c>
      <c r="AK900" s="185" t="str">
        <f t="shared" si="443"/>
        <v/>
      </c>
      <c r="AL900" s="177" t="str">
        <f t="shared" si="444"/>
        <v/>
      </c>
      <c r="AM900" s="13" t="str">
        <f>IF(AS900="","",IF(R900="Refreshment Beverage",ROUND(AS900*Rates!K$19,4),ROUND(AO900*(VLOOKUP(VALUE(Q900),Rates!G$4:L$12,3,0)),4)))</f>
        <v/>
      </c>
      <c r="AN900" s="183" t="str">
        <f>IF(AS900="","",IF(R900="Refreshment Beverage",AS900*(Rates!J$19/100),MAX(AM900,AB900)))</f>
        <v/>
      </c>
      <c r="AO900" s="186" t="str">
        <f t="shared" si="445"/>
        <v/>
      </c>
      <c r="AP900" s="186" t="str">
        <f t="shared" si="446"/>
        <v/>
      </c>
      <c r="AQ900" s="186" t="str">
        <f>IF(AS900="","",IF(R900="Refreshment Beverage",ROUND(SUM(VLOOKUP(Q:Q,Rates!G$15:L$19,3,0)*(AS900-Y900-Z900-AA900)),4),ROUND(SUM(Rates!$K$8*AS900),4)))</f>
        <v/>
      </c>
      <c r="AR900" s="184" t="str">
        <f t="shared" si="447"/>
        <v/>
      </c>
      <c r="AS900" s="185" t="str">
        <f t="shared" si="448"/>
        <v/>
      </c>
      <c r="AT900" s="177" t="str">
        <f t="shared" si="449"/>
        <v/>
      </c>
      <c r="AU900" s="13" t="str">
        <f>IF(AX900="","",IF(R900="Refreshment Beverage",ROUND((BA900-Y900-Z900-AA900)*VLOOKUP(VALUE(Q900),Rates!G$15:L$19,3,0),4),ROUND(AW900*(VLOOKUP(VALUE(Q900),Rates!G:L,3,0)),4)))</f>
        <v/>
      </c>
      <c r="AV900" s="183" t="str">
        <f t="shared" si="450"/>
        <v/>
      </c>
      <c r="AW900" s="186" t="str">
        <f t="shared" si="451"/>
        <v/>
      </c>
      <c r="AX900" s="184" t="str">
        <f t="shared" si="452"/>
        <v/>
      </c>
      <c r="AY900" s="186" t="str">
        <f>IF(AX900="","",IF(R900="Refreshment Beverage",ROUND(SUM(AX900*Rates!K$19),4),ROUND(SUM(AX900*(Rates!J$8/100)),4)))</f>
        <v/>
      </c>
      <c r="AZ900" s="183" t="str">
        <f t="shared" si="453"/>
        <v/>
      </c>
      <c r="BA900" s="185" t="str">
        <f t="shared" si="454"/>
        <v/>
      </c>
      <c r="BD900" s="171"/>
      <c r="BE900" s="171"/>
      <c r="BF900" s="171"/>
      <c r="BG900" s="171"/>
    </row>
    <row r="901" spans="1:59" ht="15" customHeight="1" x14ac:dyDescent="0.3">
      <c r="A901" s="172"/>
      <c r="B901" s="172"/>
      <c r="C901" s="172"/>
      <c r="D901" s="173"/>
      <c r="E901" s="173"/>
      <c r="F901" s="173"/>
      <c r="G901" s="173"/>
      <c r="H901" s="173"/>
      <c r="I901" s="174"/>
      <c r="J901" s="175"/>
      <c r="K901" s="176" t="str">
        <f t="shared" si="426"/>
        <v/>
      </c>
      <c r="L901" s="177" t="str">
        <f t="shared" si="427"/>
        <v/>
      </c>
      <c r="M901" s="178" t="str">
        <f t="shared" si="428"/>
        <v/>
      </c>
      <c r="N901" s="44" t="str" cm="1">
        <f t="array" ref="N901">IFERROR(IF(_xlfn.SINGLE(A:A)="","",IF(R901="Beer",SUM(LOOKUP(2,1/(Rates!$B$3:$B$5&lt;=W901)/(Rates!$C$3:$C$5&gt;=W901),Rates!$D$3:$D$5)*(X901/100)*W901),IF(R901="Refreshment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44" t="str">
        <f t="shared" si="429"/>
        <v/>
      </c>
      <c r="P901" s="13"/>
      <c r="Q901" s="179" t="str">
        <f t="shared" si="430"/>
        <v/>
      </c>
      <c r="R901" s="180" t="str">
        <f t="shared" si="431"/>
        <v/>
      </c>
      <c r="S901" s="13" t="str">
        <f>IF(A901="","",IF(R901="Refreshment Beverage",VLOOKUP(VALUE(Q901),Rates!G$15:L$19,2,0),VLOOKUP(VALUE(Q901),Rates!G$4:L$8,2,0)))</f>
        <v/>
      </c>
      <c r="T901" s="13" t="str">
        <f t="shared" si="432"/>
        <v/>
      </c>
      <c r="U901" s="181" t="str">
        <f t="shared" si="433"/>
        <v/>
      </c>
      <c r="V901" s="13" t="str">
        <f t="shared" si="434"/>
        <v/>
      </c>
      <c r="W901" s="13" t="str">
        <f t="shared" si="435"/>
        <v/>
      </c>
      <c r="X901" s="182" t="str">
        <f t="shared" si="436"/>
        <v/>
      </c>
      <c r="Y901" s="183" t="str">
        <f>IF(A:A="","",IF(R901="Refreshment Beverage",VLOOKUP(Q901,Rates!G$15:L$19,6,0)*W901,VLOOKUP(Q901,Rates!G$4:L$12,6,0)*W901))</f>
        <v/>
      </c>
      <c r="Z901" s="183" t="str">
        <f t="shared" si="437"/>
        <v/>
      </c>
      <c r="AA901" s="17">
        <f t="shared" si="425"/>
        <v>0</v>
      </c>
      <c r="AB901" s="177" t="str" cm="1">
        <f t="array" ref="AB901">IF(_xlfn.SINGLE(A:A)="","",IF(R901="Refreshment Beverage","",IF(AND(R901="Beer",Q901=0),SUM(LOOKUP(2,1/(Rates!$B$15:$B$18&lt;=W901)/(Rates!$C$15:$C$18&gt;=W901),Rates!$D$15:$D$18)*W901),VLOOKUP(VALUE(_xlfn.SINGLE(Q:Q)),Rates!A:B,2,0)*W901)))</f>
        <v/>
      </c>
      <c r="AC901" s="177" t="str" cm="1">
        <f t="array" ref="AC901">IF(_xlfn.SINGLE(A:A)="","",IF(R901="Refreshment Beverage","",IF(AND(R901="Beer",Q901=0),SUM(LOOKUP(2,1/(Rates!$B$15:$B$18&lt;=W901)/(Rates!$C$15:$C$18&gt;=W901),Rates!$E$15:$E$18)*W901),VLOOKUP(VALUE(_xlfn.SINGLE(Q:Q)),Rates!A:C,3,0)*W901)))</f>
        <v/>
      </c>
      <c r="AD901" s="168">
        <f>IFERROR(IF(OR(Q901=1,Q901=2,Q901=3,Q901=4),VLOOKUP(Q901,Rates!$A$31:$B$34,2,0)*W901,IF(V901=1,VLOOKUP(U901,'REB BEV MIN MKUP'!B:E,4,0),IF(V901&gt;1,VLOOKUP(VALUE(W901),'REB BEV MIN MKUP'!O:Q,3,0),0))),0)</f>
        <v>0</v>
      </c>
      <c r="AE901" s="177" t="str">
        <f t="shared" si="438"/>
        <v/>
      </c>
      <c r="AF901" s="13" t="str">
        <f t="shared" si="439"/>
        <v/>
      </c>
      <c r="AG901" s="177" t="str">
        <f t="shared" si="440"/>
        <v/>
      </c>
      <c r="AH901" s="184" t="str">
        <f t="shared" si="441"/>
        <v/>
      </c>
      <c r="AI901" s="184" t="str">
        <f>IF(AE:AE="","",IF(R901="Refreshment Beverage",AK901*(Rates!J$19/100),ROUND(SUM(AH901*(Rates!$J$8/100)),4)))</f>
        <v/>
      </c>
      <c r="AJ901" s="183" t="str">
        <f t="shared" si="442"/>
        <v/>
      </c>
      <c r="AK901" s="185" t="str">
        <f t="shared" si="443"/>
        <v/>
      </c>
      <c r="AL901" s="177" t="str">
        <f t="shared" si="444"/>
        <v/>
      </c>
      <c r="AM901" s="13" t="str">
        <f>IF(AS901="","",IF(R901="Refreshment Beverage",ROUND(AS901*Rates!K$19,4),ROUND(AO901*(VLOOKUP(VALUE(Q901),Rates!G$4:L$12,3,0)),4)))</f>
        <v/>
      </c>
      <c r="AN901" s="183" t="str">
        <f>IF(AS901="","",IF(R901="Refreshment Beverage",AS901*(Rates!J$19/100),MAX(AM901,AB901)))</f>
        <v/>
      </c>
      <c r="AO901" s="186" t="str">
        <f t="shared" si="445"/>
        <v/>
      </c>
      <c r="AP901" s="186" t="str">
        <f t="shared" si="446"/>
        <v/>
      </c>
      <c r="AQ901" s="186" t="str">
        <f>IF(AS901="","",IF(R901="Refreshment Beverage",ROUND(SUM(VLOOKUP(Q:Q,Rates!G$15:L$19,3,0)*(AS901-Y901-Z901-AA901)),4),ROUND(SUM(Rates!$K$8*AS901),4)))</f>
        <v/>
      </c>
      <c r="AR901" s="184" t="str">
        <f t="shared" si="447"/>
        <v/>
      </c>
      <c r="AS901" s="185" t="str">
        <f t="shared" si="448"/>
        <v/>
      </c>
      <c r="AT901" s="177" t="str">
        <f t="shared" si="449"/>
        <v/>
      </c>
      <c r="AU901" s="13" t="str">
        <f>IF(AX901="","",IF(R901="Refreshment Beverage",ROUND((BA901-Y901-Z901-AA901)*VLOOKUP(VALUE(Q901),Rates!G$15:L$19,3,0),4),ROUND(AW901*(VLOOKUP(VALUE(Q901),Rates!G:L,3,0)),4)))</f>
        <v/>
      </c>
      <c r="AV901" s="183" t="str">
        <f t="shared" si="450"/>
        <v/>
      </c>
      <c r="AW901" s="186" t="str">
        <f t="shared" si="451"/>
        <v/>
      </c>
      <c r="AX901" s="184" t="str">
        <f t="shared" si="452"/>
        <v/>
      </c>
      <c r="AY901" s="186" t="str">
        <f>IF(AX901="","",IF(R901="Refreshment Beverage",ROUND(SUM(AX901*Rates!K$19),4),ROUND(SUM(AX901*(Rates!J$8/100)),4)))</f>
        <v/>
      </c>
      <c r="AZ901" s="183" t="str">
        <f t="shared" si="453"/>
        <v/>
      </c>
      <c r="BA901" s="185" t="str">
        <f t="shared" si="454"/>
        <v/>
      </c>
      <c r="BD901" s="171"/>
      <c r="BE901" s="171"/>
      <c r="BF901" s="171"/>
      <c r="BG901" s="171"/>
    </row>
    <row r="902" spans="1:59" ht="15" customHeight="1" x14ac:dyDescent="0.3">
      <c r="A902" s="172"/>
      <c r="B902" s="172"/>
      <c r="C902" s="172"/>
      <c r="D902" s="173"/>
      <c r="E902" s="173"/>
      <c r="F902" s="173"/>
      <c r="G902" s="173"/>
      <c r="H902" s="173"/>
      <c r="I902" s="174"/>
      <c r="J902" s="175"/>
      <c r="K902" s="176" t="str">
        <f t="shared" si="426"/>
        <v/>
      </c>
      <c r="L902" s="177" t="str">
        <f t="shared" si="427"/>
        <v/>
      </c>
      <c r="M902" s="178" t="str">
        <f t="shared" si="428"/>
        <v/>
      </c>
      <c r="N902" s="44" t="str" cm="1">
        <f t="array" ref="N902">IFERROR(IF(_xlfn.SINGLE(A:A)="","",IF(R902="Beer",SUM(LOOKUP(2,1/(Rates!$B$3:$B$5&lt;=W902)/(Rates!$C$3:$C$5&gt;=W902),Rates!$D$3:$D$5)*(X902/100)*W902),IF(R902="Refreshment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44" t="str">
        <f t="shared" si="429"/>
        <v/>
      </c>
      <c r="P902" s="13"/>
      <c r="Q902" s="179" t="str">
        <f t="shared" si="430"/>
        <v/>
      </c>
      <c r="R902" s="180" t="str">
        <f t="shared" si="431"/>
        <v/>
      </c>
      <c r="S902" s="13" t="str">
        <f>IF(A902="","",IF(R902="Refreshment Beverage",VLOOKUP(VALUE(Q902),Rates!G$15:L$19,2,0),VLOOKUP(VALUE(Q902),Rates!G$4:L$8,2,0)))</f>
        <v/>
      </c>
      <c r="T902" s="13" t="str">
        <f t="shared" si="432"/>
        <v/>
      </c>
      <c r="U902" s="181" t="str">
        <f t="shared" si="433"/>
        <v/>
      </c>
      <c r="V902" s="13" t="str">
        <f t="shared" si="434"/>
        <v/>
      </c>
      <c r="W902" s="13" t="str">
        <f t="shared" si="435"/>
        <v/>
      </c>
      <c r="X902" s="182" t="str">
        <f t="shared" si="436"/>
        <v/>
      </c>
      <c r="Y902" s="183" t="str">
        <f>IF(A:A="","",IF(R902="Refreshment Beverage",VLOOKUP(Q902,Rates!G$15:L$19,6,0)*W902,VLOOKUP(Q902,Rates!G$4:L$12,6,0)*W902))</f>
        <v/>
      </c>
      <c r="Z902" s="183" t="str">
        <f t="shared" si="437"/>
        <v/>
      </c>
      <c r="AA902" s="17">
        <f t="shared" si="425"/>
        <v>0</v>
      </c>
      <c r="AB902" s="177" t="str" cm="1">
        <f t="array" ref="AB902">IF(_xlfn.SINGLE(A:A)="","",IF(R902="Refreshment Beverage","",IF(AND(R902="Beer",Q902=0),SUM(LOOKUP(2,1/(Rates!$B$15:$B$18&lt;=W902)/(Rates!$C$15:$C$18&gt;=W902),Rates!$D$15:$D$18)*W902),VLOOKUP(VALUE(_xlfn.SINGLE(Q:Q)),Rates!A:B,2,0)*W902)))</f>
        <v/>
      </c>
      <c r="AC902" s="177" t="str" cm="1">
        <f t="array" ref="AC902">IF(_xlfn.SINGLE(A:A)="","",IF(R902="Refreshment Beverage","",IF(AND(R902="Beer",Q902=0),SUM(LOOKUP(2,1/(Rates!$B$15:$B$18&lt;=W902)/(Rates!$C$15:$C$18&gt;=W902),Rates!$E$15:$E$18)*W902),VLOOKUP(VALUE(_xlfn.SINGLE(Q:Q)),Rates!A:C,3,0)*W902)))</f>
        <v/>
      </c>
      <c r="AD902" s="168">
        <f>IFERROR(IF(OR(Q902=1,Q902=2,Q902=3,Q902=4),VLOOKUP(Q902,Rates!$A$31:$B$34,2,0)*W902,IF(V902=1,VLOOKUP(U902,'REB BEV MIN MKUP'!B:E,4,0),IF(V902&gt;1,VLOOKUP(VALUE(W902),'REB BEV MIN MKUP'!O:Q,3,0),0))),0)</f>
        <v>0</v>
      </c>
      <c r="AE902" s="177" t="str">
        <f t="shared" si="438"/>
        <v/>
      </c>
      <c r="AF902" s="13" t="str">
        <f t="shared" si="439"/>
        <v/>
      </c>
      <c r="AG902" s="177" t="str">
        <f t="shared" si="440"/>
        <v/>
      </c>
      <c r="AH902" s="184" t="str">
        <f t="shared" si="441"/>
        <v/>
      </c>
      <c r="AI902" s="184" t="str">
        <f>IF(AE:AE="","",IF(R902="Refreshment Beverage",AK902*(Rates!J$19/100),ROUND(SUM(AH902*(Rates!$J$8/100)),4)))</f>
        <v/>
      </c>
      <c r="AJ902" s="183" t="str">
        <f t="shared" si="442"/>
        <v/>
      </c>
      <c r="AK902" s="185" t="str">
        <f t="shared" si="443"/>
        <v/>
      </c>
      <c r="AL902" s="177" t="str">
        <f t="shared" si="444"/>
        <v/>
      </c>
      <c r="AM902" s="13" t="str">
        <f>IF(AS902="","",IF(R902="Refreshment Beverage",ROUND(AS902*Rates!K$19,4),ROUND(AO902*(VLOOKUP(VALUE(Q902),Rates!G$4:L$12,3,0)),4)))</f>
        <v/>
      </c>
      <c r="AN902" s="183" t="str">
        <f>IF(AS902="","",IF(R902="Refreshment Beverage",AS902*(Rates!J$19/100),MAX(AM902,AB902)))</f>
        <v/>
      </c>
      <c r="AO902" s="186" t="str">
        <f t="shared" si="445"/>
        <v/>
      </c>
      <c r="AP902" s="186" t="str">
        <f t="shared" si="446"/>
        <v/>
      </c>
      <c r="AQ902" s="186" t="str">
        <f>IF(AS902="","",IF(R902="Refreshment Beverage",ROUND(SUM(VLOOKUP(Q:Q,Rates!G$15:L$19,3,0)*(AS902-Y902-Z902-AA902)),4),ROUND(SUM(Rates!$K$8*AS902),4)))</f>
        <v/>
      </c>
      <c r="AR902" s="184" t="str">
        <f t="shared" si="447"/>
        <v/>
      </c>
      <c r="AS902" s="185" t="str">
        <f t="shared" si="448"/>
        <v/>
      </c>
      <c r="AT902" s="177" t="str">
        <f t="shared" si="449"/>
        <v/>
      </c>
      <c r="AU902" s="13" t="str">
        <f>IF(AX902="","",IF(R902="Refreshment Beverage",ROUND((BA902-Y902-Z902-AA902)*VLOOKUP(VALUE(Q902),Rates!G$15:L$19,3,0),4),ROUND(AW902*(VLOOKUP(VALUE(Q902),Rates!G:L,3,0)),4)))</f>
        <v/>
      </c>
      <c r="AV902" s="183" t="str">
        <f t="shared" si="450"/>
        <v/>
      </c>
      <c r="AW902" s="186" t="str">
        <f t="shared" si="451"/>
        <v/>
      </c>
      <c r="AX902" s="184" t="str">
        <f t="shared" si="452"/>
        <v/>
      </c>
      <c r="AY902" s="186" t="str">
        <f>IF(AX902="","",IF(R902="Refreshment Beverage",ROUND(SUM(AX902*Rates!K$19),4),ROUND(SUM(AX902*(Rates!J$8/100)),4)))</f>
        <v/>
      </c>
      <c r="AZ902" s="183" t="str">
        <f t="shared" si="453"/>
        <v/>
      </c>
      <c r="BA902" s="185" t="str">
        <f t="shared" si="454"/>
        <v/>
      </c>
      <c r="BD902" s="171"/>
      <c r="BE902" s="171"/>
      <c r="BF902" s="171"/>
      <c r="BG902" s="171"/>
    </row>
    <row r="903" spans="1:59" ht="15" customHeight="1" x14ac:dyDescent="0.3">
      <c r="A903" s="172"/>
      <c r="B903" s="172"/>
      <c r="C903" s="172"/>
      <c r="D903" s="173"/>
      <c r="E903" s="173"/>
      <c r="F903" s="173"/>
      <c r="G903" s="173"/>
      <c r="H903" s="173"/>
      <c r="I903" s="174"/>
      <c r="J903" s="175"/>
      <c r="K903" s="176" t="str">
        <f t="shared" si="426"/>
        <v/>
      </c>
      <c r="L903" s="177" t="str">
        <f t="shared" si="427"/>
        <v/>
      </c>
      <c r="M903" s="178" t="str">
        <f t="shared" si="428"/>
        <v/>
      </c>
      <c r="N903" s="44" t="str" cm="1">
        <f t="array" ref="N903">IFERROR(IF(_xlfn.SINGLE(A:A)="","",IF(R903="Beer",SUM(LOOKUP(2,1/(Rates!$B$3:$B$5&lt;=W903)/(Rates!$C$3:$C$5&gt;=W903),Rates!$D$3:$D$5)*(X903/100)*W903),IF(R903="Refreshment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44" t="str">
        <f t="shared" si="429"/>
        <v/>
      </c>
      <c r="P903" s="13"/>
      <c r="Q903" s="179" t="str">
        <f t="shared" si="430"/>
        <v/>
      </c>
      <c r="R903" s="180" t="str">
        <f t="shared" si="431"/>
        <v/>
      </c>
      <c r="S903" s="13" t="str">
        <f>IF(A903="","",IF(R903="Refreshment Beverage",VLOOKUP(VALUE(Q903),Rates!G$15:L$19,2,0),VLOOKUP(VALUE(Q903),Rates!G$4:L$8,2,0)))</f>
        <v/>
      </c>
      <c r="T903" s="13" t="str">
        <f t="shared" si="432"/>
        <v/>
      </c>
      <c r="U903" s="181" t="str">
        <f t="shared" si="433"/>
        <v/>
      </c>
      <c r="V903" s="13" t="str">
        <f t="shared" si="434"/>
        <v/>
      </c>
      <c r="W903" s="13" t="str">
        <f t="shared" si="435"/>
        <v/>
      </c>
      <c r="X903" s="182" t="str">
        <f t="shared" si="436"/>
        <v/>
      </c>
      <c r="Y903" s="183" t="str">
        <f>IF(A:A="","",IF(R903="Refreshment Beverage",VLOOKUP(Q903,Rates!G$15:L$19,6,0)*W903,VLOOKUP(Q903,Rates!G$4:L$12,6,0)*W903))</f>
        <v/>
      </c>
      <c r="Z903" s="183" t="str">
        <f t="shared" si="437"/>
        <v/>
      </c>
      <c r="AA903" s="17">
        <f t="shared" ref="AA903:AA966" si="455">IF(AND(U903&gt;0.049,U903&lt;0.401),SUM(0.0536*V903),IF(AND(U903&gt;0.4,U903&lt;0.47),SUM(0.0643*V903),IF(AND(U903&gt;0.469,U903&lt;0.66),SUM(0.075*V903),IF(AND(U903&gt;0.659,U903&lt;0.75),SUM(0.1071*V903),IF(AND(U903&gt;0.749,U903&lt;0.9),SUM(0.1178*V903),IF(AND(U903&gt;0.899,U903&lt;1),SUM(0.1393*V903),IF(U903=1,SUM(0.1499*V903),IF(U903=1.14,SUM(0.1714*V903),IF(U903=1.75,SUM(0.2678*V903),IF(U903=2,SUM(0.2999*V903),IF(U903=3,SUM(0.4499*V903),0)))))))))))</f>
        <v>0</v>
      </c>
      <c r="AB903" s="177" t="str" cm="1">
        <f t="array" ref="AB903">IF(_xlfn.SINGLE(A:A)="","",IF(R903="Refreshment Beverage","",IF(AND(R903="Beer",Q903=0),SUM(LOOKUP(2,1/(Rates!$B$15:$B$18&lt;=W903)/(Rates!$C$15:$C$18&gt;=W903),Rates!$D$15:$D$18)*W903),VLOOKUP(VALUE(_xlfn.SINGLE(Q:Q)),Rates!A:B,2,0)*W903)))</f>
        <v/>
      </c>
      <c r="AC903" s="177" t="str" cm="1">
        <f t="array" ref="AC903">IF(_xlfn.SINGLE(A:A)="","",IF(R903="Refreshment Beverage","",IF(AND(R903="Beer",Q903=0),SUM(LOOKUP(2,1/(Rates!$B$15:$B$18&lt;=W903)/(Rates!$C$15:$C$18&gt;=W903),Rates!$E$15:$E$18)*W903),VLOOKUP(VALUE(_xlfn.SINGLE(Q:Q)),Rates!A:C,3,0)*W903)))</f>
        <v/>
      </c>
      <c r="AD903" s="168">
        <f>IFERROR(IF(OR(Q903=1,Q903=2,Q903=3,Q903=4),VLOOKUP(Q903,Rates!$A$31:$B$34,2,0)*W903,IF(V903=1,VLOOKUP(U903,'REB BEV MIN MKUP'!B:E,4,0),IF(V903&gt;1,VLOOKUP(VALUE(W903),'REB BEV MIN MKUP'!O:Q,3,0),0))),0)</f>
        <v>0</v>
      </c>
      <c r="AE903" s="177" t="str">
        <f t="shared" si="438"/>
        <v/>
      </c>
      <c r="AF903" s="13" t="str">
        <f t="shared" si="439"/>
        <v/>
      </c>
      <c r="AG903" s="177" t="str">
        <f t="shared" si="440"/>
        <v/>
      </c>
      <c r="AH903" s="184" t="str">
        <f t="shared" si="441"/>
        <v/>
      </c>
      <c r="AI903" s="184" t="str">
        <f>IF(AE:AE="","",IF(R903="Refreshment Beverage",AK903*(Rates!J$19/100),ROUND(SUM(AH903*(Rates!$J$8/100)),4)))</f>
        <v/>
      </c>
      <c r="AJ903" s="183" t="str">
        <f t="shared" si="442"/>
        <v/>
      </c>
      <c r="AK903" s="185" t="str">
        <f t="shared" si="443"/>
        <v/>
      </c>
      <c r="AL903" s="177" t="str">
        <f t="shared" si="444"/>
        <v/>
      </c>
      <c r="AM903" s="13" t="str">
        <f>IF(AS903="","",IF(R903="Refreshment Beverage",ROUND(AS903*Rates!K$19,4),ROUND(AO903*(VLOOKUP(VALUE(Q903),Rates!G$4:L$12,3,0)),4)))</f>
        <v/>
      </c>
      <c r="AN903" s="183" t="str">
        <f>IF(AS903="","",IF(R903="Refreshment Beverage",AS903*(Rates!J$19/100),MAX(AM903,AB903)))</f>
        <v/>
      </c>
      <c r="AO903" s="186" t="str">
        <f t="shared" si="445"/>
        <v/>
      </c>
      <c r="AP903" s="186" t="str">
        <f t="shared" si="446"/>
        <v/>
      </c>
      <c r="AQ903" s="186" t="str">
        <f>IF(AS903="","",IF(R903="Refreshment Beverage",ROUND(SUM(VLOOKUP(Q:Q,Rates!G$15:L$19,3,0)*(AS903-Y903-Z903-AA903)),4),ROUND(SUM(Rates!$K$8*AS903),4)))</f>
        <v/>
      </c>
      <c r="AR903" s="184" t="str">
        <f t="shared" si="447"/>
        <v/>
      </c>
      <c r="AS903" s="185" t="str">
        <f t="shared" si="448"/>
        <v/>
      </c>
      <c r="AT903" s="177" t="str">
        <f t="shared" si="449"/>
        <v/>
      </c>
      <c r="AU903" s="13" t="str">
        <f>IF(AX903="","",IF(R903="Refreshment Beverage",ROUND((BA903-Y903-Z903-AA903)*VLOOKUP(VALUE(Q903),Rates!G$15:L$19,3,0),4),ROUND(AW903*(VLOOKUP(VALUE(Q903),Rates!G:L,3,0)),4)))</f>
        <v/>
      </c>
      <c r="AV903" s="183" t="str">
        <f t="shared" si="450"/>
        <v/>
      </c>
      <c r="AW903" s="186" t="str">
        <f t="shared" si="451"/>
        <v/>
      </c>
      <c r="AX903" s="184" t="str">
        <f t="shared" si="452"/>
        <v/>
      </c>
      <c r="AY903" s="186" t="str">
        <f>IF(AX903="","",IF(R903="Refreshment Beverage",ROUND(SUM(AX903*Rates!K$19),4),ROUND(SUM(AX903*(Rates!J$8/100)),4)))</f>
        <v/>
      </c>
      <c r="AZ903" s="183" t="str">
        <f t="shared" si="453"/>
        <v/>
      </c>
      <c r="BA903" s="185" t="str">
        <f t="shared" si="454"/>
        <v/>
      </c>
      <c r="BD903" s="171"/>
      <c r="BE903" s="171"/>
      <c r="BF903" s="171"/>
      <c r="BG903" s="171"/>
    </row>
    <row r="904" spans="1:59" ht="15" customHeight="1" x14ac:dyDescent="0.3">
      <c r="A904" s="172"/>
      <c r="B904" s="172"/>
      <c r="C904" s="172"/>
      <c r="D904" s="173"/>
      <c r="E904" s="173"/>
      <c r="F904" s="173"/>
      <c r="G904" s="173"/>
      <c r="H904" s="173"/>
      <c r="I904" s="174"/>
      <c r="J904" s="175"/>
      <c r="K904" s="176" t="str">
        <f t="shared" ref="K904:K967" si="456">IFERROR(IF(A:A="","",IF(OR(C904="",E904="",F904="",G904="",H904="",I904="",J904=""),"",ROUND(IF(J904="Gross Price to Brewers",AE904,IF(J904="Retail Price",AL904,IF(J904="Licensee Retail",AT904,""))),2))),"")</f>
        <v/>
      </c>
      <c r="L904" s="177" t="str">
        <f t="shared" ref="L904:L967" si="457">M904</f>
        <v/>
      </c>
      <c r="M904" s="178" t="str">
        <f t="shared" ref="M904:M967" si="458">IFERROR(IF(A:A="","",IF(OR(C904="",E904="",F904="",G904="",H904="",I904="",J904=""),"",ROUND(IF(J904="Gross Price to Brewers",AK904,IF(J904="Retail Price",AS904,IF(J904="Licensee Retail",BA904,""))),2))),"")</f>
        <v/>
      </c>
      <c r="N904" s="44" t="str" cm="1">
        <f t="array" ref="N904">IFERROR(IF(_xlfn.SINGLE(A:A)="","",IF(R904="Beer",SUM(LOOKUP(2,1/(Rates!$B$3:$B$5&lt;=W904)/(Rates!$C$3:$C$5&gt;=W904),Rates!$D$3:$D$5)*(X904/100)*W904),IF(R904="Refreshment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44" t="str">
        <f t="shared" ref="O904:O967" si="459">IF(B:B="","",IF(M904&gt;N904,"YES","NO"))</f>
        <v/>
      </c>
      <c r="P904" s="13"/>
      <c r="Q904" s="179" t="str">
        <f t="shared" ref="Q904:Q967" si="460">IF(A904="","",IF(OR(D904="",D904=0),0,D904))</f>
        <v/>
      </c>
      <c r="R904" s="180" t="str">
        <f t="shared" ref="R904:R967" si="461">IF(C904="","",IF(OR(C904="Spirit-Based Cooler",C904="Wine-Based Cooler",C904="Cider",C904="Other"),"Refreshment Beverage",""))</f>
        <v/>
      </c>
      <c r="S904" s="13" t="str">
        <f>IF(A904="","",IF(R904="Refreshment Beverage",VLOOKUP(VALUE(Q904),Rates!G$15:L$19,2,0),VLOOKUP(VALUE(Q904),Rates!G$4:L$8,2,0)))</f>
        <v/>
      </c>
      <c r="T904" s="13" t="str">
        <f t="shared" ref="T904:T967" si="462">IF(A904="","",G904)</f>
        <v/>
      </c>
      <c r="U904" s="181" t="str">
        <f t="shared" ref="U904:U967" si="463">IF(A:A="","",SUM(W904/V904))</f>
        <v/>
      </c>
      <c r="V904" s="13" t="str">
        <f t="shared" ref="V904:V967" si="464">IF(A904="","",F904)</f>
        <v/>
      </c>
      <c r="W904" s="13" t="str">
        <f t="shared" ref="W904:W967" si="465">IF(A904="","",E904*F904)</f>
        <v/>
      </c>
      <c r="X904" s="182" t="str">
        <f t="shared" ref="X904:X967" si="466">IF(A904="","",H904)</f>
        <v/>
      </c>
      <c r="Y904" s="183" t="str">
        <f>IF(A:A="","",IF(R904="Refreshment Beverage",VLOOKUP(Q904,Rates!G$15:L$19,6,0)*W904,VLOOKUP(Q904,Rates!G$4:L$12,6,0)*W904))</f>
        <v/>
      </c>
      <c r="Z904" s="183" t="str">
        <f t="shared" ref="Z904:Z967" si="467">IF(A:A="","",IF(R904="Refreshment Beverage",0,IF(T904="Keg",0,ROUND(0.34/12*V904,2))))</f>
        <v/>
      </c>
      <c r="AA904" s="17">
        <f t="shared" si="455"/>
        <v>0</v>
      </c>
      <c r="AB904" s="177" t="str" cm="1">
        <f t="array" ref="AB904">IF(_xlfn.SINGLE(A:A)="","",IF(R904="Refreshment Beverage","",IF(AND(R904="Beer",Q904=0),SUM(LOOKUP(2,1/(Rates!$B$15:$B$18&lt;=W904)/(Rates!$C$15:$C$18&gt;=W904),Rates!$D$15:$D$18)*W904),VLOOKUP(VALUE(_xlfn.SINGLE(Q:Q)),Rates!A:B,2,0)*W904)))</f>
        <v/>
      </c>
      <c r="AC904" s="177" t="str" cm="1">
        <f t="array" ref="AC904">IF(_xlfn.SINGLE(A:A)="","",IF(R904="Refreshment Beverage","",IF(AND(R904="Beer",Q904=0),SUM(LOOKUP(2,1/(Rates!$B$15:$B$18&lt;=W904)/(Rates!$C$15:$C$18&gt;=W904),Rates!$E$15:$E$18)*W904),VLOOKUP(VALUE(_xlfn.SINGLE(Q:Q)),Rates!A:C,3,0)*W904)))</f>
        <v/>
      </c>
      <c r="AD904" s="168">
        <f>IFERROR(IF(OR(Q904=1,Q904=2,Q904=3,Q904=4),VLOOKUP(Q904,Rates!$A$31:$B$34,2,0)*W904,IF(V904=1,VLOOKUP(U904,'REB BEV MIN MKUP'!B:E,4,0),IF(V904&gt;1,VLOOKUP(VALUE(W904),'REB BEV MIN MKUP'!O:Q,3,0),0))),0)</f>
        <v>0</v>
      </c>
      <c r="AE904" s="177" t="str">
        <f t="shared" ref="AE904:AE967" si="468">IF(J904="Gross Price to Brewers",I904,"")</f>
        <v/>
      </c>
      <c r="AF904" s="13" t="str">
        <f t="shared" ref="AF904:AF967" si="469">IF(AE:AE="","",ROUND(SUM(AE904*(S904/100)),4))</f>
        <v/>
      </c>
      <c r="AG904" s="177" t="str">
        <f t="shared" ref="AG904:AG967" si="470">IF(AE:AE="","",IF(R904="Refreshment Beverage",MAX(AF904,AD904),MAX(AB904,AF904)))</f>
        <v/>
      </c>
      <c r="AH904" s="184" t="str">
        <f t="shared" ref="AH904:AH967" si="471">IF(AE:AE="","",IF(R904="Refreshment Beverage",AK904-AJ904,SUM(Y904:AA904)+AE904+AG904))</f>
        <v/>
      </c>
      <c r="AI904" s="184" t="str">
        <f>IF(AE:AE="","",IF(R904="Refreshment Beverage",AK904*(Rates!J$19/100),ROUND(SUM(AH904*(Rates!$J$8/100)),4)))</f>
        <v/>
      </c>
      <c r="AJ904" s="183" t="str">
        <f t="shared" ref="AJ904:AJ967" si="472">IF(AE:AE="","",IF(R904="Refreshment Beverage",AI904,MAX(AC904,AI904)))</f>
        <v/>
      </c>
      <c r="AK904" s="185" t="str">
        <f t="shared" ref="AK904:AK967" si="473">IF(AE:AE="","",IF(R904="Refreshment Beverage",SUM(AE904+Y904+Z904+AA904+AG904),SUM(AH904+AJ904)))</f>
        <v/>
      </c>
      <c r="AL904" s="177" t="str">
        <f t="shared" ref="AL904:AL967" si="474">IF(AS904="","",IF(R904="Refreshment Beverage",ROUND(SUM(AS904-AR904-AA904-Z904-Y904),2),ROUND(SUM(AS904-AR904-AN904-Y904-Z904-AA904),2)))</f>
        <v/>
      </c>
      <c r="AM904" s="13" t="str">
        <f>IF(AS904="","",IF(R904="Refreshment Beverage",ROUND(AS904*Rates!K$19,4),ROUND(AO904*(VLOOKUP(VALUE(Q904),Rates!G$4:L$12,3,0)),4)))</f>
        <v/>
      </c>
      <c r="AN904" s="183" t="str">
        <f>IF(AS904="","",IF(R904="Refreshment Beverage",AS904*(Rates!J$19/100),MAX(AM904,AB904)))</f>
        <v/>
      </c>
      <c r="AO904" s="186" t="str">
        <f t="shared" ref="AO904:AO967" si="475">IF(AS904="","",ROUND(SUM(AS904-AR904-Y904-Z904-AA904),4))</f>
        <v/>
      </c>
      <c r="AP904" s="186" t="str">
        <f t="shared" ref="AP904:AP967" si="476">IF(AS904="","",IF(R904="Refreshment Beverage",ROUND(AS904-AN904,2),ROUND(SUM(AS904-AR904),2)))</f>
        <v/>
      </c>
      <c r="AQ904" s="186" t="str">
        <f>IF(AS904="","",IF(R904="Refreshment Beverage",ROUND(SUM(VLOOKUP(Q:Q,Rates!G$15:L$19,3,0)*(AS904-Y904-Z904-AA904)),4),ROUND(SUM(Rates!$K$8*AS904),4)))</f>
        <v/>
      </c>
      <c r="AR904" s="184" t="str">
        <f t="shared" ref="AR904:AR967" si="477">IF(AS904="","",IF(R904="Refreshment Beverage",MAX(AD904,AQ904),MAX(AQ904,AC904)))</f>
        <v/>
      </c>
      <c r="AS904" s="185" t="str">
        <f t="shared" ref="AS904:AS967" si="478">IF(J904="Retail Price",SUM(I904+0.004),"")</f>
        <v/>
      </c>
      <c r="AT904" s="177" t="str">
        <f t="shared" ref="AT904:AT967" si="479">IF(AX904="","",IF(R904="Refreshment Beverage",SUM(BA904-AV904-Y904-Z904-AA904),SUM(AX904-AV904-Y904-Z904-AA904)))</f>
        <v/>
      </c>
      <c r="AU904" s="13" t="str">
        <f>IF(AX904="","",IF(R904="Refreshment Beverage",ROUND((BA904-Y904-Z904-AA904)*VLOOKUP(VALUE(Q904),Rates!G$15:L$19,3,0),4),ROUND(AW904*(VLOOKUP(VALUE(Q904),Rates!G:L,3,0)),4)))</f>
        <v/>
      </c>
      <c r="AV904" s="183" t="str">
        <f t="shared" ref="AV904:AV967" si="480">IF(AX904="","",IF(R904="Refreshment Beverage",MAX(AU904,AD904),MAX(AB904,AU904)))</f>
        <v/>
      </c>
      <c r="AW904" s="186" t="str">
        <f t="shared" ref="AW904:AW967" si="481">IF(AX904="","",IF(R904="Refreshment Beverage",SUM(BA904-AV904-Y904-Z904-AA904),ROUND(SUM(BA904-AZ904-Y904-Z904-AA904),4)))</f>
        <v/>
      </c>
      <c r="AX904" s="184" t="str">
        <f t="shared" ref="AX904:AX967" si="482">IF(J904="Licensee Retail",I904,"")</f>
        <v/>
      </c>
      <c r="AY904" s="186" t="str">
        <f>IF(AX904="","",IF(R904="Refreshment Beverage",ROUND(SUM(AX904*Rates!K$19),4),ROUND(SUM(AX904*(Rates!J$8/100)),4)))</f>
        <v/>
      </c>
      <c r="AZ904" s="183" t="str">
        <f t="shared" ref="AZ904:AZ967" si="483">IF(AX904="","",MAX($AC904,AY904))</f>
        <v/>
      </c>
      <c r="BA904" s="185" t="str">
        <f t="shared" ref="BA904:BA967" si="484">IF(AX904="","",SUM(AX904+AZ904))</f>
        <v/>
      </c>
      <c r="BD904" s="171"/>
      <c r="BE904" s="171"/>
      <c r="BF904" s="171"/>
      <c r="BG904" s="171"/>
    </row>
    <row r="905" spans="1:59" ht="15" customHeight="1" x14ac:dyDescent="0.3">
      <c r="A905" s="172"/>
      <c r="B905" s="172"/>
      <c r="C905" s="172"/>
      <c r="D905" s="173"/>
      <c r="E905" s="173"/>
      <c r="F905" s="173"/>
      <c r="G905" s="173"/>
      <c r="H905" s="173"/>
      <c r="I905" s="174"/>
      <c r="J905" s="175"/>
      <c r="K905" s="176" t="str">
        <f t="shared" si="456"/>
        <v/>
      </c>
      <c r="L905" s="177" t="str">
        <f t="shared" si="457"/>
        <v/>
      </c>
      <c r="M905" s="178" t="str">
        <f t="shared" si="458"/>
        <v/>
      </c>
      <c r="N905" s="44" t="str" cm="1">
        <f t="array" ref="N905">IFERROR(IF(_xlfn.SINGLE(A:A)="","",IF(R905="Beer",SUM(LOOKUP(2,1/(Rates!$B$3:$B$5&lt;=W905)/(Rates!$C$3:$C$5&gt;=W905),Rates!$D$3:$D$5)*(X905/100)*W905),IF(R905="Refreshment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44" t="str">
        <f t="shared" si="459"/>
        <v/>
      </c>
      <c r="P905" s="13"/>
      <c r="Q905" s="179" t="str">
        <f t="shared" si="460"/>
        <v/>
      </c>
      <c r="R905" s="180" t="str">
        <f t="shared" si="461"/>
        <v/>
      </c>
      <c r="S905" s="13" t="str">
        <f>IF(A905="","",IF(R905="Refreshment Beverage",VLOOKUP(VALUE(Q905),Rates!G$15:L$19,2,0),VLOOKUP(VALUE(Q905),Rates!G$4:L$8,2,0)))</f>
        <v/>
      </c>
      <c r="T905" s="13" t="str">
        <f t="shared" si="462"/>
        <v/>
      </c>
      <c r="U905" s="181" t="str">
        <f t="shared" si="463"/>
        <v/>
      </c>
      <c r="V905" s="13" t="str">
        <f t="shared" si="464"/>
        <v/>
      </c>
      <c r="W905" s="13" t="str">
        <f t="shared" si="465"/>
        <v/>
      </c>
      <c r="X905" s="182" t="str">
        <f t="shared" si="466"/>
        <v/>
      </c>
      <c r="Y905" s="183" t="str">
        <f>IF(A:A="","",IF(R905="Refreshment Beverage",VLOOKUP(Q905,Rates!G$15:L$19,6,0)*W905,VLOOKUP(Q905,Rates!G$4:L$12,6,0)*W905))</f>
        <v/>
      </c>
      <c r="Z905" s="183" t="str">
        <f t="shared" si="467"/>
        <v/>
      </c>
      <c r="AA905" s="17">
        <f t="shared" si="455"/>
        <v>0</v>
      </c>
      <c r="AB905" s="177" t="str" cm="1">
        <f t="array" ref="AB905">IF(_xlfn.SINGLE(A:A)="","",IF(R905="Refreshment Beverage","",IF(AND(R905="Beer",Q905=0),SUM(LOOKUP(2,1/(Rates!$B$15:$B$18&lt;=W905)/(Rates!$C$15:$C$18&gt;=W905),Rates!$D$15:$D$18)*W905),VLOOKUP(VALUE(_xlfn.SINGLE(Q:Q)),Rates!A:B,2,0)*W905)))</f>
        <v/>
      </c>
      <c r="AC905" s="177" t="str" cm="1">
        <f t="array" ref="AC905">IF(_xlfn.SINGLE(A:A)="","",IF(R905="Refreshment Beverage","",IF(AND(R905="Beer",Q905=0),SUM(LOOKUP(2,1/(Rates!$B$15:$B$18&lt;=W905)/(Rates!$C$15:$C$18&gt;=W905),Rates!$E$15:$E$18)*W905),VLOOKUP(VALUE(_xlfn.SINGLE(Q:Q)),Rates!A:C,3,0)*W905)))</f>
        <v/>
      </c>
      <c r="AD905" s="168">
        <f>IFERROR(IF(OR(Q905=1,Q905=2,Q905=3,Q905=4),VLOOKUP(Q905,Rates!$A$31:$B$34,2,0)*W905,IF(V905=1,VLOOKUP(U905,'REB BEV MIN MKUP'!B:E,4,0),IF(V905&gt;1,VLOOKUP(VALUE(W905),'REB BEV MIN MKUP'!O:Q,3,0),0))),0)</f>
        <v>0</v>
      </c>
      <c r="AE905" s="177" t="str">
        <f t="shared" si="468"/>
        <v/>
      </c>
      <c r="AF905" s="13" t="str">
        <f t="shared" si="469"/>
        <v/>
      </c>
      <c r="AG905" s="177" t="str">
        <f t="shared" si="470"/>
        <v/>
      </c>
      <c r="AH905" s="184" t="str">
        <f t="shared" si="471"/>
        <v/>
      </c>
      <c r="AI905" s="184" t="str">
        <f>IF(AE:AE="","",IF(R905="Refreshment Beverage",AK905*(Rates!J$19/100),ROUND(SUM(AH905*(Rates!$J$8/100)),4)))</f>
        <v/>
      </c>
      <c r="AJ905" s="183" t="str">
        <f t="shared" si="472"/>
        <v/>
      </c>
      <c r="AK905" s="185" t="str">
        <f t="shared" si="473"/>
        <v/>
      </c>
      <c r="AL905" s="177" t="str">
        <f t="shared" si="474"/>
        <v/>
      </c>
      <c r="AM905" s="13" t="str">
        <f>IF(AS905="","",IF(R905="Refreshment Beverage",ROUND(AS905*Rates!K$19,4),ROUND(AO905*(VLOOKUP(VALUE(Q905),Rates!G$4:L$12,3,0)),4)))</f>
        <v/>
      </c>
      <c r="AN905" s="183" t="str">
        <f>IF(AS905="","",IF(R905="Refreshment Beverage",AS905*(Rates!J$19/100),MAX(AM905,AB905)))</f>
        <v/>
      </c>
      <c r="AO905" s="186" t="str">
        <f t="shared" si="475"/>
        <v/>
      </c>
      <c r="AP905" s="186" t="str">
        <f t="shared" si="476"/>
        <v/>
      </c>
      <c r="AQ905" s="186" t="str">
        <f>IF(AS905="","",IF(R905="Refreshment Beverage",ROUND(SUM(VLOOKUP(Q:Q,Rates!G$15:L$19,3,0)*(AS905-Y905-Z905-AA905)),4),ROUND(SUM(Rates!$K$8*AS905),4)))</f>
        <v/>
      </c>
      <c r="AR905" s="184" t="str">
        <f t="shared" si="477"/>
        <v/>
      </c>
      <c r="AS905" s="185" t="str">
        <f t="shared" si="478"/>
        <v/>
      </c>
      <c r="AT905" s="177" t="str">
        <f t="shared" si="479"/>
        <v/>
      </c>
      <c r="AU905" s="13" t="str">
        <f>IF(AX905="","",IF(R905="Refreshment Beverage",ROUND((BA905-Y905-Z905-AA905)*VLOOKUP(VALUE(Q905),Rates!G$15:L$19,3,0),4),ROUND(AW905*(VLOOKUP(VALUE(Q905),Rates!G:L,3,0)),4)))</f>
        <v/>
      </c>
      <c r="AV905" s="183" t="str">
        <f t="shared" si="480"/>
        <v/>
      </c>
      <c r="AW905" s="186" t="str">
        <f t="shared" si="481"/>
        <v/>
      </c>
      <c r="AX905" s="184" t="str">
        <f t="shared" si="482"/>
        <v/>
      </c>
      <c r="AY905" s="186" t="str">
        <f>IF(AX905="","",IF(R905="Refreshment Beverage",ROUND(SUM(AX905*Rates!K$19),4),ROUND(SUM(AX905*(Rates!J$8/100)),4)))</f>
        <v/>
      </c>
      <c r="AZ905" s="183" t="str">
        <f t="shared" si="483"/>
        <v/>
      </c>
      <c r="BA905" s="185" t="str">
        <f t="shared" si="484"/>
        <v/>
      </c>
      <c r="BD905" s="171"/>
      <c r="BE905" s="171"/>
      <c r="BF905" s="171"/>
      <c r="BG905" s="171"/>
    </row>
    <row r="906" spans="1:59" ht="15" customHeight="1" x14ac:dyDescent="0.3">
      <c r="A906" s="172"/>
      <c r="B906" s="172"/>
      <c r="C906" s="172"/>
      <c r="D906" s="173"/>
      <c r="E906" s="173"/>
      <c r="F906" s="173"/>
      <c r="G906" s="173"/>
      <c r="H906" s="173"/>
      <c r="I906" s="174"/>
      <c r="J906" s="175"/>
      <c r="K906" s="176" t="str">
        <f t="shared" si="456"/>
        <v/>
      </c>
      <c r="L906" s="177" t="str">
        <f t="shared" si="457"/>
        <v/>
      </c>
      <c r="M906" s="178" t="str">
        <f t="shared" si="458"/>
        <v/>
      </c>
      <c r="N906" s="44" t="str" cm="1">
        <f t="array" ref="N906">IFERROR(IF(_xlfn.SINGLE(A:A)="","",IF(R906="Beer",SUM(LOOKUP(2,1/(Rates!$B$3:$B$5&lt;=W906)/(Rates!$C$3:$C$5&gt;=W906),Rates!$D$3:$D$5)*(X906/100)*W906),IF(R906="Refreshment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44" t="str">
        <f t="shared" si="459"/>
        <v/>
      </c>
      <c r="P906" s="13"/>
      <c r="Q906" s="179" t="str">
        <f t="shared" si="460"/>
        <v/>
      </c>
      <c r="R906" s="180" t="str">
        <f t="shared" si="461"/>
        <v/>
      </c>
      <c r="S906" s="13" t="str">
        <f>IF(A906="","",IF(R906="Refreshment Beverage",VLOOKUP(VALUE(Q906),Rates!G$15:L$19,2,0),VLOOKUP(VALUE(Q906),Rates!G$4:L$8,2,0)))</f>
        <v/>
      </c>
      <c r="T906" s="13" t="str">
        <f t="shared" si="462"/>
        <v/>
      </c>
      <c r="U906" s="181" t="str">
        <f t="shared" si="463"/>
        <v/>
      </c>
      <c r="V906" s="13" t="str">
        <f t="shared" si="464"/>
        <v/>
      </c>
      <c r="W906" s="13" t="str">
        <f t="shared" si="465"/>
        <v/>
      </c>
      <c r="X906" s="182" t="str">
        <f t="shared" si="466"/>
        <v/>
      </c>
      <c r="Y906" s="183" t="str">
        <f>IF(A:A="","",IF(R906="Refreshment Beverage",VLOOKUP(Q906,Rates!G$15:L$19,6,0)*W906,VLOOKUP(Q906,Rates!G$4:L$12,6,0)*W906))</f>
        <v/>
      </c>
      <c r="Z906" s="183" t="str">
        <f t="shared" si="467"/>
        <v/>
      </c>
      <c r="AA906" s="17">
        <f t="shared" si="455"/>
        <v>0</v>
      </c>
      <c r="AB906" s="177" t="str" cm="1">
        <f t="array" ref="AB906">IF(_xlfn.SINGLE(A:A)="","",IF(R906="Refreshment Beverage","",IF(AND(R906="Beer",Q906=0),SUM(LOOKUP(2,1/(Rates!$B$15:$B$18&lt;=W906)/(Rates!$C$15:$C$18&gt;=W906),Rates!$D$15:$D$18)*W906),VLOOKUP(VALUE(_xlfn.SINGLE(Q:Q)),Rates!A:B,2,0)*W906)))</f>
        <v/>
      </c>
      <c r="AC906" s="177" t="str" cm="1">
        <f t="array" ref="AC906">IF(_xlfn.SINGLE(A:A)="","",IF(R906="Refreshment Beverage","",IF(AND(R906="Beer",Q906=0),SUM(LOOKUP(2,1/(Rates!$B$15:$B$18&lt;=W906)/(Rates!$C$15:$C$18&gt;=W906),Rates!$E$15:$E$18)*W906),VLOOKUP(VALUE(_xlfn.SINGLE(Q:Q)),Rates!A:C,3,0)*W906)))</f>
        <v/>
      </c>
      <c r="AD906" s="168">
        <f>IFERROR(IF(OR(Q906=1,Q906=2,Q906=3,Q906=4),VLOOKUP(Q906,Rates!$A$31:$B$34,2,0)*W906,IF(V906=1,VLOOKUP(U906,'REB BEV MIN MKUP'!B:E,4,0),IF(V906&gt;1,VLOOKUP(VALUE(W906),'REB BEV MIN MKUP'!O:Q,3,0),0))),0)</f>
        <v>0</v>
      </c>
      <c r="AE906" s="177" t="str">
        <f t="shared" si="468"/>
        <v/>
      </c>
      <c r="AF906" s="13" t="str">
        <f t="shared" si="469"/>
        <v/>
      </c>
      <c r="AG906" s="177" t="str">
        <f t="shared" si="470"/>
        <v/>
      </c>
      <c r="AH906" s="184" t="str">
        <f t="shared" si="471"/>
        <v/>
      </c>
      <c r="AI906" s="184" t="str">
        <f>IF(AE:AE="","",IF(R906="Refreshment Beverage",AK906*(Rates!J$19/100),ROUND(SUM(AH906*(Rates!$J$8/100)),4)))</f>
        <v/>
      </c>
      <c r="AJ906" s="183" t="str">
        <f t="shared" si="472"/>
        <v/>
      </c>
      <c r="AK906" s="185" t="str">
        <f t="shared" si="473"/>
        <v/>
      </c>
      <c r="AL906" s="177" t="str">
        <f t="shared" si="474"/>
        <v/>
      </c>
      <c r="AM906" s="13" t="str">
        <f>IF(AS906="","",IF(R906="Refreshment Beverage",ROUND(AS906*Rates!K$19,4),ROUND(AO906*(VLOOKUP(VALUE(Q906),Rates!G$4:L$12,3,0)),4)))</f>
        <v/>
      </c>
      <c r="AN906" s="183" t="str">
        <f>IF(AS906="","",IF(R906="Refreshment Beverage",AS906*(Rates!J$19/100),MAX(AM906,AB906)))</f>
        <v/>
      </c>
      <c r="AO906" s="186" t="str">
        <f t="shared" si="475"/>
        <v/>
      </c>
      <c r="AP906" s="186" t="str">
        <f t="shared" si="476"/>
        <v/>
      </c>
      <c r="AQ906" s="186" t="str">
        <f>IF(AS906="","",IF(R906="Refreshment Beverage",ROUND(SUM(VLOOKUP(Q:Q,Rates!G$15:L$19,3,0)*(AS906-Y906-Z906-AA906)),4),ROUND(SUM(Rates!$K$8*AS906),4)))</f>
        <v/>
      </c>
      <c r="AR906" s="184" t="str">
        <f t="shared" si="477"/>
        <v/>
      </c>
      <c r="AS906" s="185" t="str">
        <f t="shared" si="478"/>
        <v/>
      </c>
      <c r="AT906" s="177" t="str">
        <f t="shared" si="479"/>
        <v/>
      </c>
      <c r="AU906" s="13" t="str">
        <f>IF(AX906="","",IF(R906="Refreshment Beverage",ROUND((BA906-Y906-Z906-AA906)*VLOOKUP(VALUE(Q906),Rates!G$15:L$19,3,0),4),ROUND(AW906*(VLOOKUP(VALUE(Q906),Rates!G:L,3,0)),4)))</f>
        <v/>
      </c>
      <c r="AV906" s="183" t="str">
        <f t="shared" si="480"/>
        <v/>
      </c>
      <c r="AW906" s="186" t="str">
        <f t="shared" si="481"/>
        <v/>
      </c>
      <c r="AX906" s="184" t="str">
        <f t="shared" si="482"/>
        <v/>
      </c>
      <c r="AY906" s="186" t="str">
        <f>IF(AX906="","",IF(R906="Refreshment Beverage",ROUND(SUM(AX906*Rates!K$19),4),ROUND(SUM(AX906*(Rates!J$8/100)),4)))</f>
        <v/>
      </c>
      <c r="AZ906" s="183" t="str">
        <f t="shared" si="483"/>
        <v/>
      </c>
      <c r="BA906" s="185" t="str">
        <f t="shared" si="484"/>
        <v/>
      </c>
      <c r="BD906" s="171"/>
      <c r="BE906" s="171"/>
      <c r="BF906" s="171"/>
      <c r="BG906" s="171"/>
    </row>
    <row r="907" spans="1:59" ht="15" customHeight="1" x14ac:dyDescent="0.3">
      <c r="A907" s="172"/>
      <c r="B907" s="172"/>
      <c r="C907" s="172"/>
      <c r="D907" s="173"/>
      <c r="E907" s="173"/>
      <c r="F907" s="173"/>
      <c r="G907" s="173"/>
      <c r="H907" s="173"/>
      <c r="I907" s="174"/>
      <c r="J907" s="175"/>
      <c r="K907" s="176" t="str">
        <f t="shared" si="456"/>
        <v/>
      </c>
      <c r="L907" s="177" t="str">
        <f t="shared" si="457"/>
        <v/>
      </c>
      <c r="M907" s="178" t="str">
        <f t="shared" si="458"/>
        <v/>
      </c>
      <c r="N907" s="44" t="str" cm="1">
        <f t="array" ref="N907">IFERROR(IF(_xlfn.SINGLE(A:A)="","",IF(R907="Beer",SUM(LOOKUP(2,1/(Rates!$B$3:$B$5&lt;=W907)/(Rates!$C$3:$C$5&gt;=W907),Rates!$D$3:$D$5)*(X907/100)*W907),IF(R907="Refreshment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44" t="str">
        <f t="shared" si="459"/>
        <v/>
      </c>
      <c r="P907" s="13"/>
      <c r="Q907" s="179" t="str">
        <f t="shared" si="460"/>
        <v/>
      </c>
      <c r="R907" s="180" t="str">
        <f t="shared" si="461"/>
        <v/>
      </c>
      <c r="S907" s="13" t="str">
        <f>IF(A907="","",IF(R907="Refreshment Beverage",VLOOKUP(VALUE(Q907),Rates!G$15:L$19,2,0),VLOOKUP(VALUE(Q907),Rates!G$4:L$8,2,0)))</f>
        <v/>
      </c>
      <c r="T907" s="13" t="str">
        <f t="shared" si="462"/>
        <v/>
      </c>
      <c r="U907" s="181" t="str">
        <f t="shared" si="463"/>
        <v/>
      </c>
      <c r="V907" s="13" t="str">
        <f t="shared" si="464"/>
        <v/>
      </c>
      <c r="W907" s="13" t="str">
        <f t="shared" si="465"/>
        <v/>
      </c>
      <c r="X907" s="182" t="str">
        <f t="shared" si="466"/>
        <v/>
      </c>
      <c r="Y907" s="183" t="str">
        <f>IF(A:A="","",IF(R907="Refreshment Beverage",VLOOKUP(Q907,Rates!G$15:L$19,6,0)*W907,VLOOKUP(Q907,Rates!G$4:L$12,6,0)*W907))</f>
        <v/>
      </c>
      <c r="Z907" s="183" t="str">
        <f t="shared" si="467"/>
        <v/>
      </c>
      <c r="AA907" s="17">
        <f t="shared" si="455"/>
        <v>0</v>
      </c>
      <c r="AB907" s="177" t="str" cm="1">
        <f t="array" ref="AB907">IF(_xlfn.SINGLE(A:A)="","",IF(R907="Refreshment Beverage","",IF(AND(R907="Beer",Q907=0),SUM(LOOKUP(2,1/(Rates!$B$15:$B$18&lt;=W907)/(Rates!$C$15:$C$18&gt;=W907),Rates!$D$15:$D$18)*W907),VLOOKUP(VALUE(_xlfn.SINGLE(Q:Q)),Rates!A:B,2,0)*W907)))</f>
        <v/>
      </c>
      <c r="AC907" s="177" t="str" cm="1">
        <f t="array" ref="AC907">IF(_xlfn.SINGLE(A:A)="","",IF(R907="Refreshment Beverage","",IF(AND(R907="Beer",Q907=0),SUM(LOOKUP(2,1/(Rates!$B$15:$B$18&lt;=W907)/(Rates!$C$15:$C$18&gt;=W907),Rates!$E$15:$E$18)*W907),VLOOKUP(VALUE(_xlfn.SINGLE(Q:Q)),Rates!A:C,3,0)*W907)))</f>
        <v/>
      </c>
      <c r="AD907" s="168">
        <f>IFERROR(IF(OR(Q907=1,Q907=2,Q907=3,Q907=4),VLOOKUP(Q907,Rates!$A$31:$B$34,2,0)*W907,IF(V907=1,VLOOKUP(U907,'REB BEV MIN MKUP'!B:E,4,0),IF(V907&gt;1,VLOOKUP(VALUE(W907),'REB BEV MIN MKUP'!O:Q,3,0),0))),0)</f>
        <v>0</v>
      </c>
      <c r="AE907" s="177" t="str">
        <f t="shared" si="468"/>
        <v/>
      </c>
      <c r="AF907" s="13" t="str">
        <f t="shared" si="469"/>
        <v/>
      </c>
      <c r="AG907" s="177" t="str">
        <f t="shared" si="470"/>
        <v/>
      </c>
      <c r="AH907" s="184" t="str">
        <f t="shared" si="471"/>
        <v/>
      </c>
      <c r="AI907" s="184" t="str">
        <f>IF(AE:AE="","",IF(R907="Refreshment Beverage",AK907*(Rates!J$19/100),ROUND(SUM(AH907*(Rates!$J$8/100)),4)))</f>
        <v/>
      </c>
      <c r="AJ907" s="183" t="str">
        <f t="shared" si="472"/>
        <v/>
      </c>
      <c r="AK907" s="185" t="str">
        <f t="shared" si="473"/>
        <v/>
      </c>
      <c r="AL907" s="177" t="str">
        <f t="shared" si="474"/>
        <v/>
      </c>
      <c r="AM907" s="13" t="str">
        <f>IF(AS907="","",IF(R907="Refreshment Beverage",ROUND(AS907*Rates!K$19,4),ROUND(AO907*(VLOOKUP(VALUE(Q907),Rates!G$4:L$12,3,0)),4)))</f>
        <v/>
      </c>
      <c r="AN907" s="183" t="str">
        <f>IF(AS907="","",IF(R907="Refreshment Beverage",AS907*(Rates!J$19/100),MAX(AM907,AB907)))</f>
        <v/>
      </c>
      <c r="AO907" s="186" t="str">
        <f t="shared" si="475"/>
        <v/>
      </c>
      <c r="AP907" s="186" t="str">
        <f t="shared" si="476"/>
        <v/>
      </c>
      <c r="AQ907" s="186" t="str">
        <f>IF(AS907="","",IF(R907="Refreshment Beverage",ROUND(SUM(VLOOKUP(Q:Q,Rates!G$15:L$19,3,0)*(AS907-Y907-Z907-AA907)),4),ROUND(SUM(Rates!$K$8*AS907),4)))</f>
        <v/>
      </c>
      <c r="AR907" s="184" t="str">
        <f t="shared" si="477"/>
        <v/>
      </c>
      <c r="AS907" s="185" t="str">
        <f t="shared" si="478"/>
        <v/>
      </c>
      <c r="AT907" s="177" t="str">
        <f t="shared" si="479"/>
        <v/>
      </c>
      <c r="AU907" s="13" t="str">
        <f>IF(AX907="","",IF(R907="Refreshment Beverage",ROUND((BA907-Y907-Z907-AA907)*VLOOKUP(VALUE(Q907),Rates!G$15:L$19,3,0),4),ROUND(AW907*(VLOOKUP(VALUE(Q907),Rates!G:L,3,0)),4)))</f>
        <v/>
      </c>
      <c r="AV907" s="183" t="str">
        <f t="shared" si="480"/>
        <v/>
      </c>
      <c r="AW907" s="186" t="str">
        <f t="shared" si="481"/>
        <v/>
      </c>
      <c r="AX907" s="184" t="str">
        <f t="shared" si="482"/>
        <v/>
      </c>
      <c r="AY907" s="186" t="str">
        <f>IF(AX907="","",IF(R907="Refreshment Beverage",ROUND(SUM(AX907*Rates!K$19),4),ROUND(SUM(AX907*(Rates!J$8/100)),4)))</f>
        <v/>
      </c>
      <c r="AZ907" s="183" t="str">
        <f t="shared" si="483"/>
        <v/>
      </c>
      <c r="BA907" s="185" t="str">
        <f t="shared" si="484"/>
        <v/>
      </c>
      <c r="BD907" s="171"/>
      <c r="BE907" s="171"/>
      <c r="BF907" s="171"/>
      <c r="BG907" s="171"/>
    </row>
    <row r="908" spans="1:59" ht="15" customHeight="1" x14ac:dyDescent="0.3">
      <c r="A908" s="172"/>
      <c r="B908" s="172"/>
      <c r="C908" s="172"/>
      <c r="D908" s="173"/>
      <c r="E908" s="173"/>
      <c r="F908" s="173"/>
      <c r="G908" s="173"/>
      <c r="H908" s="173"/>
      <c r="I908" s="174"/>
      <c r="J908" s="175"/>
      <c r="K908" s="176" t="str">
        <f t="shared" si="456"/>
        <v/>
      </c>
      <c r="L908" s="177" t="str">
        <f t="shared" si="457"/>
        <v/>
      </c>
      <c r="M908" s="178" t="str">
        <f t="shared" si="458"/>
        <v/>
      </c>
      <c r="N908" s="44" t="str" cm="1">
        <f t="array" ref="N908">IFERROR(IF(_xlfn.SINGLE(A:A)="","",IF(R908="Beer",SUM(LOOKUP(2,1/(Rates!$B$3:$B$5&lt;=W908)/(Rates!$C$3:$C$5&gt;=W908),Rates!$D$3:$D$5)*(X908/100)*W908),IF(R908="Refreshment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44" t="str">
        <f t="shared" si="459"/>
        <v/>
      </c>
      <c r="P908" s="13"/>
      <c r="Q908" s="179" t="str">
        <f t="shared" si="460"/>
        <v/>
      </c>
      <c r="R908" s="180" t="str">
        <f t="shared" si="461"/>
        <v/>
      </c>
      <c r="S908" s="13" t="str">
        <f>IF(A908="","",IF(R908="Refreshment Beverage",VLOOKUP(VALUE(Q908),Rates!G$15:L$19,2,0),VLOOKUP(VALUE(Q908),Rates!G$4:L$8,2,0)))</f>
        <v/>
      </c>
      <c r="T908" s="13" t="str">
        <f t="shared" si="462"/>
        <v/>
      </c>
      <c r="U908" s="181" t="str">
        <f t="shared" si="463"/>
        <v/>
      </c>
      <c r="V908" s="13" t="str">
        <f t="shared" si="464"/>
        <v/>
      </c>
      <c r="W908" s="13" t="str">
        <f t="shared" si="465"/>
        <v/>
      </c>
      <c r="X908" s="182" t="str">
        <f t="shared" si="466"/>
        <v/>
      </c>
      <c r="Y908" s="183" t="str">
        <f>IF(A:A="","",IF(R908="Refreshment Beverage",VLOOKUP(Q908,Rates!G$15:L$19,6,0)*W908,VLOOKUP(Q908,Rates!G$4:L$12,6,0)*W908))</f>
        <v/>
      </c>
      <c r="Z908" s="183" t="str">
        <f t="shared" si="467"/>
        <v/>
      </c>
      <c r="AA908" s="17">
        <f t="shared" si="455"/>
        <v>0</v>
      </c>
      <c r="AB908" s="177" t="str" cm="1">
        <f t="array" ref="AB908">IF(_xlfn.SINGLE(A:A)="","",IF(R908="Refreshment Beverage","",IF(AND(R908="Beer",Q908=0),SUM(LOOKUP(2,1/(Rates!$B$15:$B$18&lt;=W908)/(Rates!$C$15:$C$18&gt;=W908),Rates!$D$15:$D$18)*W908),VLOOKUP(VALUE(_xlfn.SINGLE(Q:Q)),Rates!A:B,2,0)*W908)))</f>
        <v/>
      </c>
      <c r="AC908" s="177" t="str" cm="1">
        <f t="array" ref="AC908">IF(_xlfn.SINGLE(A:A)="","",IF(R908="Refreshment Beverage","",IF(AND(R908="Beer",Q908=0),SUM(LOOKUP(2,1/(Rates!$B$15:$B$18&lt;=W908)/(Rates!$C$15:$C$18&gt;=W908),Rates!$E$15:$E$18)*W908),VLOOKUP(VALUE(_xlfn.SINGLE(Q:Q)),Rates!A:C,3,0)*W908)))</f>
        <v/>
      </c>
      <c r="AD908" s="168">
        <f>IFERROR(IF(OR(Q908=1,Q908=2,Q908=3,Q908=4),VLOOKUP(Q908,Rates!$A$31:$B$34,2,0)*W908,IF(V908=1,VLOOKUP(U908,'REB BEV MIN MKUP'!B:E,4,0),IF(V908&gt;1,VLOOKUP(VALUE(W908),'REB BEV MIN MKUP'!O:Q,3,0),0))),0)</f>
        <v>0</v>
      </c>
      <c r="AE908" s="177" t="str">
        <f t="shared" si="468"/>
        <v/>
      </c>
      <c r="AF908" s="13" t="str">
        <f t="shared" si="469"/>
        <v/>
      </c>
      <c r="AG908" s="177" t="str">
        <f t="shared" si="470"/>
        <v/>
      </c>
      <c r="AH908" s="184" t="str">
        <f t="shared" si="471"/>
        <v/>
      </c>
      <c r="AI908" s="184" t="str">
        <f>IF(AE:AE="","",IF(R908="Refreshment Beverage",AK908*(Rates!J$19/100),ROUND(SUM(AH908*(Rates!$J$8/100)),4)))</f>
        <v/>
      </c>
      <c r="AJ908" s="183" t="str">
        <f t="shared" si="472"/>
        <v/>
      </c>
      <c r="AK908" s="185" t="str">
        <f t="shared" si="473"/>
        <v/>
      </c>
      <c r="AL908" s="177" t="str">
        <f t="shared" si="474"/>
        <v/>
      </c>
      <c r="AM908" s="13" t="str">
        <f>IF(AS908="","",IF(R908="Refreshment Beverage",ROUND(AS908*Rates!K$19,4),ROUND(AO908*(VLOOKUP(VALUE(Q908),Rates!G$4:L$12,3,0)),4)))</f>
        <v/>
      </c>
      <c r="AN908" s="183" t="str">
        <f>IF(AS908="","",IF(R908="Refreshment Beverage",AS908*(Rates!J$19/100),MAX(AM908,AB908)))</f>
        <v/>
      </c>
      <c r="AO908" s="186" t="str">
        <f t="shared" si="475"/>
        <v/>
      </c>
      <c r="AP908" s="186" t="str">
        <f t="shared" si="476"/>
        <v/>
      </c>
      <c r="AQ908" s="186" t="str">
        <f>IF(AS908="","",IF(R908="Refreshment Beverage",ROUND(SUM(VLOOKUP(Q:Q,Rates!G$15:L$19,3,0)*(AS908-Y908-Z908-AA908)),4),ROUND(SUM(Rates!$K$8*AS908),4)))</f>
        <v/>
      </c>
      <c r="AR908" s="184" t="str">
        <f t="shared" si="477"/>
        <v/>
      </c>
      <c r="AS908" s="185" t="str">
        <f t="shared" si="478"/>
        <v/>
      </c>
      <c r="AT908" s="177" t="str">
        <f t="shared" si="479"/>
        <v/>
      </c>
      <c r="AU908" s="13" t="str">
        <f>IF(AX908="","",IF(R908="Refreshment Beverage",ROUND((BA908-Y908-Z908-AA908)*VLOOKUP(VALUE(Q908),Rates!G$15:L$19,3,0),4),ROUND(AW908*(VLOOKUP(VALUE(Q908),Rates!G:L,3,0)),4)))</f>
        <v/>
      </c>
      <c r="AV908" s="183" t="str">
        <f t="shared" si="480"/>
        <v/>
      </c>
      <c r="AW908" s="186" t="str">
        <f t="shared" si="481"/>
        <v/>
      </c>
      <c r="AX908" s="184" t="str">
        <f t="shared" si="482"/>
        <v/>
      </c>
      <c r="AY908" s="186" t="str">
        <f>IF(AX908="","",IF(R908="Refreshment Beverage",ROUND(SUM(AX908*Rates!K$19),4),ROUND(SUM(AX908*(Rates!J$8/100)),4)))</f>
        <v/>
      </c>
      <c r="AZ908" s="183" t="str">
        <f t="shared" si="483"/>
        <v/>
      </c>
      <c r="BA908" s="185" t="str">
        <f t="shared" si="484"/>
        <v/>
      </c>
      <c r="BD908" s="171"/>
      <c r="BE908" s="171"/>
      <c r="BF908" s="171"/>
      <c r="BG908" s="171"/>
    </row>
    <row r="909" spans="1:59" ht="15" customHeight="1" x14ac:dyDescent="0.3">
      <c r="A909" s="172"/>
      <c r="B909" s="172"/>
      <c r="C909" s="172"/>
      <c r="D909" s="173"/>
      <c r="E909" s="173"/>
      <c r="F909" s="173"/>
      <c r="G909" s="173"/>
      <c r="H909" s="173"/>
      <c r="I909" s="174"/>
      <c r="J909" s="175"/>
      <c r="K909" s="176" t="str">
        <f t="shared" si="456"/>
        <v/>
      </c>
      <c r="L909" s="177" t="str">
        <f t="shared" si="457"/>
        <v/>
      </c>
      <c r="M909" s="178" t="str">
        <f t="shared" si="458"/>
        <v/>
      </c>
      <c r="N909" s="44" t="str" cm="1">
        <f t="array" ref="N909">IFERROR(IF(_xlfn.SINGLE(A:A)="","",IF(R909="Beer",SUM(LOOKUP(2,1/(Rates!$B$3:$B$5&lt;=W909)/(Rates!$C$3:$C$5&gt;=W909),Rates!$D$3:$D$5)*(X909/100)*W909),IF(R909="Refreshment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44" t="str">
        <f t="shared" si="459"/>
        <v/>
      </c>
      <c r="P909" s="13"/>
      <c r="Q909" s="179" t="str">
        <f t="shared" si="460"/>
        <v/>
      </c>
      <c r="R909" s="180" t="str">
        <f t="shared" si="461"/>
        <v/>
      </c>
      <c r="S909" s="13" t="str">
        <f>IF(A909="","",IF(R909="Refreshment Beverage",VLOOKUP(VALUE(Q909),Rates!G$15:L$19,2,0),VLOOKUP(VALUE(Q909),Rates!G$4:L$8,2,0)))</f>
        <v/>
      </c>
      <c r="T909" s="13" t="str">
        <f t="shared" si="462"/>
        <v/>
      </c>
      <c r="U909" s="181" t="str">
        <f t="shared" si="463"/>
        <v/>
      </c>
      <c r="V909" s="13" t="str">
        <f t="shared" si="464"/>
        <v/>
      </c>
      <c r="W909" s="13" t="str">
        <f t="shared" si="465"/>
        <v/>
      </c>
      <c r="X909" s="182" t="str">
        <f t="shared" si="466"/>
        <v/>
      </c>
      <c r="Y909" s="183" t="str">
        <f>IF(A:A="","",IF(R909="Refreshment Beverage",VLOOKUP(Q909,Rates!G$15:L$19,6,0)*W909,VLOOKUP(Q909,Rates!G$4:L$12,6,0)*W909))</f>
        <v/>
      </c>
      <c r="Z909" s="183" t="str">
        <f t="shared" si="467"/>
        <v/>
      </c>
      <c r="AA909" s="17">
        <f t="shared" si="455"/>
        <v>0</v>
      </c>
      <c r="AB909" s="177" t="str" cm="1">
        <f t="array" ref="AB909">IF(_xlfn.SINGLE(A:A)="","",IF(R909="Refreshment Beverage","",IF(AND(R909="Beer",Q909=0),SUM(LOOKUP(2,1/(Rates!$B$15:$B$18&lt;=W909)/(Rates!$C$15:$C$18&gt;=W909),Rates!$D$15:$D$18)*W909),VLOOKUP(VALUE(_xlfn.SINGLE(Q:Q)),Rates!A:B,2,0)*W909)))</f>
        <v/>
      </c>
      <c r="AC909" s="177" t="str" cm="1">
        <f t="array" ref="AC909">IF(_xlfn.SINGLE(A:A)="","",IF(R909="Refreshment Beverage","",IF(AND(R909="Beer",Q909=0),SUM(LOOKUP(2,1/(Rates!$B$15:$B$18&lt;=W909)/(Rates!$C$15:$C$18&gt;=W909),Rates!$E$15:$E$18)*W909),VLOOKUP(VALUE(_xlfn.SINGLE(Q:Q)),Rates!A:C,3,0)*W909)))</f>
        <v/>
      </c>
      <c r="AD909" s="168">
        <f>IFERROR(IF(OR(Q909=1,Q909=2,Q909=3,Q909=4),VLOOKUP(Q909,Rates!$A$31:$B$34,2,0)*W909,IF(V909=1,VLOOKUP(U909,'REB BEV MIN MKUP'!B:E,4,0),IF(V909&gt;1,VLOOKUP(VALUE(W909),'REB BEV MIN MKUP'!O:Q,3,0),0))),0)</f>
        <v>0</v>
      </c>
      <c r="AE909" s="177" t="str">
        <f t="shared" si="468"/>
        <v/>
      </c>
      <c r="AF909" s="13" t="str">
        <f t="shared" si="469"/>
        <v/>
      </c>
      <c r="AG909" s="177" t="str">
        <f t="shared" si="470"/>
        <v/>
      </c>
      <c r="AH909" s="184" t="str">
        <f t="shared" si="471"/>
        <v/>
      </c>
      <c r="AI909" s="184" t="str">
        <f>IF(AE:AE="","",IF(R909="Refreshment Beverage",AK909*(Rates!J$19/100),ROUND(SUM(AH909*(Rates!$J$8/100)),4)))</f>
        <v/>
      </c>
      <c r="AJ909" s="183" t="str">
        <f t="shared" si="472"/>
        <v/>
      </c>
      <c r="AK909" s="185" t="str">
        <f t="shared" si="473"/>
        <v/>
      </c>
      <c r="AL909" s="177" t="str">
        <f t="shared" si="474"/>
        <v/>
      </c>
      <c r="AM909" s="13" t="str">
        <f>IF(AS909="","",IF(R909="Refreshment Beverage",ROUND(AS909*Rates!K$19,4),ROUND(AO909*(VLOOKUP(VALUE(Q909),Rates!G$4:L$12,3,0)),4)))</f>
        <v/>
      </c>
      <c r="AN909" s="183" t="str">
        <f>IF(AS909="","",IF(R909="Refreshment Beverage",AS909*(Rates!J$19/100),MAX(AM909,AB909)))</f>
        <v/>
      </c>
      <c r="AO909" s="186" t="str">
        <f t="shared" si="475"/>
        <v/>
      </c>
      <c r="AP909" s="186" t="str">
        <f t="shared" si="476"/>
        <v/>
      </c>
      <c r="AQ909" s="186" t="str">
        <f>IF(AS909="","",IF(R909="Refreshment Beverage",ROUND(SUM(VLOOKUP(Q:Q,Rates!G$15:L$19,3,0)*(AS909-Y909-Z909-AA909)),4),ROUND(SUM(Rates!$K$8*AS909),4)))</f>
        <v/>
      </c>
      <c r="AR909" s="184" t="str">
        <f t="shared" si="477"/>
        <v/>
      </c>
      <c r="AS909" s="185" t="str">
        <f t="shared" si="478"/>
        <v/>
      </c>
      <c r="AT909" s="177" t="str">
        <f t="shared" si="479"/>
        <v/>
      </c>
      <c r="AU909" s="13" t="str">
        <f>IF(AX909="","",IF(R909="Refreshment Beverage",ROUND((BA909-Y909-Z909-AA909)*VLOOKUP(VALUE(Q909),Rates!G$15:L$19,3,0),4),ROUND(AW909*(VLOOKUP(VALUE(Q909),Rates!G:L,3,0)),4)))</f>
        <v/>
      </c>
      <c r="AV909" s="183" t="str">
        <f t="shared" si="480"/>
        <v/>
      </c>
      <c r="AW909" s="186" t="str">
        <f t="shared" si="481"/>
        <v/>
      </c>
      <c r="AX909" s="184" t="str">
        <f t="shared" si="482"/>
        <v/>
      </c>
      <c r="AY909" s="186" t="str">
        <f>IF(AX909="","",IF(R909="Refreshment Beverage",ROUND(SUM(AX909*Rates!K$19),4),ROUND(SUM(AX909*(Rates!J$8/100)),4)))</f>
        <v/>
      </c>
      <c r="AZ909" s="183" t="str">
        <f t="shared" si="483"/>
        <v/>
      </c>
      <c r="BA909" s="185" t="str">
        <f t="shared" si="484"/>
        <v/>
      </c>
      <c r="BD909" s="171"/>
      <c r="BE909" s="171"/>
      <c r="BF909" s="171"/>
      <c r="BG909" s="171"/>
    </row>
    <row r="910" spans="1:59" ht="15" customHeight="1" x14ac:dyDescent="0.3">
      <c r="A910" s="172"/>
      <c r="B910" s="172"/>
      <c r="C910" s="172"/>
      <c r="D910" s="173"/>
      <c r="E910" s="173"/>
      <c r="F910" s="173"/>
      <c r="G910" s="173"/>
      <c r="H910" s="173"/>
      <c r="I910" s="174"/>
      <c r="J910" s="175"/>
      <c r="K910" s="176" t="str">
        <f t="shared" si="456"/>
        <v/>
      </c>
      <c r="L910" s="177" t="str">
        <f t="shared" si="457"/>
        <v/>
      </c>
      <c r="M910" s="178" t="str">
        <f t="shared" si="458"/>
        <v/>
      </c>
      <c r="N910" s="44" t="str" cm="1">
        <f t="array" ref="N910">IFERROR(IF(_xlfn.SINGLE(A:A)="","",IF(R910="Beer",SUM(LOOKUP(2,1/(Rates!$B$3:$B$5&lt;=W910)/(Rates!$C$3:$C$5&gt;=W910),Rates!$D$3:$D$5)*(X910/100)*W910),IF(R910="Refreshment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44" t="str">
        <f t="shared" si="459"/>
        <v/>
      </c>
      <c r="P910" s="13"/>
      <c r="Q910" s="179" t="str">
        <f t="shared" si="460"/>
        <v/>
      </c>
      <c r="R910" s="180" t="str">
        <f t="shared" si="461"/>
        <v/>
      </c>
      <c r="S910" s="13" t="str">
        <f>IF(A910="","",IF(R910="Refreshment Beverage",VLOOKUP(VALUE(Q910),Rates!G$15:L$19,2,0),VLOOKUP(VALUE(Q910),Rates!G$4:L$8,2,0)))</f>
        <v/>
      </c>
      <c r="T910" s="13" t="str">
        <f t="shared" si="462"/>
        <v/>
      </c>
      <c r="U910" s="181" t="str">
        <f t="shared" si="463"/>
        <v/>
      </c>
      <c r="V910" s="13" t="str">
        <f t="shared" si="464"/>
        <v/>
      </c>
      <c r="W910" s="13" t="str">
        <f t="shared" si="465"/>
        <v/>
      </c>
      <c r="X910" s="182" t="str">
        <f t="shared" si="466"/>
        <v/>
      </c>
      <c r="Y910" s="183" t="str">
        <f>IF(A:A="","",IF(R910="Refreshment Beverage",VLOOKUP(Q910,Rates!G$15:L$19,6,0)*W910,VLOOKUP(Q910,Rates!G$4:L$12,6,0)*W910))</f>
        <v/>
      </c>
      <c r="Z910" s="183" t="str">
        <f t="shared" si="467"/>
        <v/>
      </c>
      <c r="AA910" s="17">
        <f t="shared" si="455"/>
        <v>0</v>
      </c>
      <c r="AB910" s="177" t="str" cm="1">
        <f t="array" ref="AB910">IF(_xlfn.SINGLE(A:A)="","",IF(R910="Refreshment Beverage","",IF(AND(R910="Beer",Q910=0),SUM(LOOKUP(2,1/(Rates!$B$15:$B$18&lt;=W910)/(Rates!$C$15:$C$18&gt;=W910),Rates!$D$15:$D$18)*W910),VLOOKUP(VALUE(_xlfn.SINGLE(Q:Q)),Rates!A:B,2,0)*W910)))</f>
        <v/>
      </c>
      <c r="AC910" s="177" t="str" cm="1">
        <f t="array" ref="AC910">IF(_xlfn.SINGLE(A:A)="","",IF(R910="Refreshment Beverage","",IF(AND(R910="Beer",Q910=0),SUM(LOOKUP(2,1/(Rates!$B$15:$B$18&lt;=W910)/(Rates!$C$15:$C$18&gt;=W910),Rates!$E$15:$E$18)*W910),VLOOKUP(VALUE(_xlfn.SINGLE(Q:Q)),Rates!A:C,3,0)*W910)))</f>
        <v/>
      </c>
      <c r="AD910" s="168">
        <f>IFERROR(IF(OR(Q910=1,Q910=2,Q910=3,Q910=4),VLOOKUP(Q910,Rates!$A$31:$B$34,2,0)*W910,IF(V910=1,VLOOKUP(U910,'REB BEV MIN MKUP'!B:E,4,0),IF(V910&gt;1,VLOOKUP(VALUE(W910),'REB BEV MIN MKUP'!O:Q,3,0),0))),0)</f>
        <v>0</v>
      </c>
      <c r="AE910" s="177" t="str">
        <f t="shared" si="468"/>
        <v/>
      </c>
      <c r="AF910" s="13" t="str">
        <f t="shared" si="469"/>
        <v/>
      </c>
      <c r="AG910" s="177" t="str">
        <f t="shared" si="470"/>
        <v/>
      </c>
      <c r="AH910" s="184" t="str">
        <f t="shared" si="471"/>
        <v/>
      </c>
      <c r="AI910" s="184" t="str">
        <f>IF(AE:AE="","",IF(R910="Refreshment Beverage",AK910*(Rates!J$19/100),ROUND(SUM(AH910*(Rates!$J$8/100)),4)))</f>
        <v/>
      </c>
      <c r="AJ910" s="183" t="str">
        <f t="shared" si="472"/>
        <v/>
      </c>
      <c r="AK910" s="185" t="str">
        <f t="shared" si="473"/>
        <v/>
      </c>
      <c r="AL910" s="177" t="str">
        <f t="shared" si="474"/>
        <v/>
      </c>
      <c r="AM910" s="13" t="str">
        <f>IF(AS910="","",IF(R910="Refreshment Beverage",ROUND(AS910*Rates!K$19,4),ROUND(AO910*(VLOOKUP(VALUE(Q910),Rates!G$4:L$12,3,0)),4)))</f>
        <v/>
      </c>
      <c r="AN910" s="183" t="str">
        <f>IF(AS910="","",IF(R910="Refreshment Beverage",AS910*(Rates!J$19/100),MAX(AM910,AB910)))</f>
        <v/>
      </c>
      <c r="AO910" s="186" t="str">
        <f t="shared" si="475"/>
        <v/>
      </c>
      <c r="AP910" s="186" t="str">
        <f t="shared" si="476"/>
        <v/>
      </c>
      <c r="AQ910" s="186" t="str">
        <f>IF(AS910="","",IF(R910="Refreshment Beverage",ROUND(SUM(VLOOKUP(Q:Q,Rates!G$15:L$19,3,0)*(AS910-Y910-Z910-AA910)),4),ROUND(SUM(Rates!$K$8*AS910),4)))</f>
        <v/>
      </c>
      <c r="AR910" s="184" t="str">
        <f t="shared" si="477"/>
        <v/>
      </c>
      <c r="AS910" s="185" t="str">
        <f t="shared" si="478"/>
        <v/>
      </c>
      <c r="AT910" s="177" t="str">
        <f t="shared" si="479"/>
        <v/>
      </c>
      <c r="AU910" s="13" t="str">
        <f>IF(AX910="","",IF(R910="Refreshment Beverage",ROUND((BA910-Y910-Z910-AA910)*VLOOKUP(VALUE(Q910),Rates!G$15:L$19,3,0),4),ROUND(AW910*(VLOOKUP(VALUE(Q910),Rates!G:L,3,0)),4)))</f>
        <v/>
      </c>
      <c r="AV910" s="183" t="str">
        <f t="shared" si="480"/>
        <v/>
      </c>
      <c r="AW910" s="186" t="str">
        <f t="shared" si="481"/>
        <v/>
      </c>
      <c r="AX910" s="184" t="str">
        <f t="shared" si="482"/>
        <v/>
      </c>
      <c r="AY910" s="186" t="str">
        <f>IF(AX910="","",IF(R910="Refreshment Beverage",ROUND(SUM(AX910*Rates!K$19),4),ROUND(SUM(AX910*(Rates!J$8/100)),4)))</f>
        <v/>
      </c>
      <c r="AZ910" s="183" t="str">
        <f t="shared" si="483"/>
        <v/>
      </c>
      <c r="BA910" s="185" t="str">
        <f t="shared" si="484"/>
        <v/>
      </c>
      <c r="BD910" s="171"/>
      <c r="BE910" s="171"/>
      <c r="BF910" s="171"/>
      <c r="BG910" s="171"/>
    </row>
    <row r="911" spans="1:59" ht="15" customHeight="1" x14ac:dyDescent="0.3">
      <c r="A911" s="172"/>
      <c r="B911" s="172"/>
      <c r="C911" s="172"/>
      <c r="D911" s="173"/>
      <c r="E911" s="173"/>
      <c r="F911" s="173"/>
      <c r="G911" s="173"/>
      <c r="H911" s="173"/>
      <c r="I911" s="174"/>
      <c r="J911" s="175"/>
      <c r="K911" s="176" t="str">
        <f t="shared" si="456"/>
        <v/>
      </c>
      <c r="L911" s="177" t="str">
        <f t="shared" si="457"/>
        <v/>
      </c>
      <c r="M911" s="178" t="str">
        <f t="shared" si="458"/>
        <v/>
      </c>
      <c r="N911" s="44" t="str" cm="1">
        <f t="array" ref="N911">IFERROR(IF(_xlfn.SINGLE(A:A)="","",IF(R911="Beer",SUM(LOOKUP(2,1/(Rates!$B$3:$B$5&lt;=W911)/(Rates!$C$3:$C$5&gt;=W911),Rates!$D$3:$D$5)*(X911/100)*W911),IF(R911="Refreshment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44" t="str">
        <f t="shared" si="459"/>
        <v/>
      </c>
      <c r="P911" s="13"/>
      <c r="Q911" s="179" t="str">
        <f t="shared" si="460"/>
        <v/>
      </c>
      <c r="R911" s="180" t="str">
        <f t="shared" si="461"/>
        <v/>
      </c>
      <c r="S911" s="13" t="str">
        <f>IF(A911="","",IF(R911="Refreshment Beverage",VLOOKUP(VALUE(Q911),Rates!G$15:L$19,2,0),VLOOKUP(VALUE(Q911),Rates!G$4:L$8,2,0)))</f>
        <v/>
      </c>
      <c r="T911" s="13" t="str">
        <f t="shared" si="462"/>
        <v/>
      </c>
      <c r="U911" s="181" t="str">
        <f t="shared" si="463"/>
        <v/>
      </c>
      <c r="V911" s="13" t="str">
        <f t="shared" si="464"/>
        <v/>
      </c>
      <c r="W911" s="13" t="str">
        <f t="shared" si="465"/>
        <v/>
      </c>
      <c r="X911" s="182" t="str">
        <f t="shared" si="466"/>
        <v/>
      </c>
      <c r="Y911" s="183" t="str">
        <f>IF(A:A="","",IF(R911="Refreshment Beverage",VLOOKUP(Q911,Rates!G$15:L$19,6,0)*W911,VLOOKUP(Q911,Rates!G$4:L$12,6,0)*W911))</f>
        <v/>
      </c>
      <c r="Z911" s="183" t="str">
        <f t="shared" si="467"/>
        <v/>
      </c>
      <c r="AA911" s="17">
        <f t="shared" si="455"/>
        <v>0</v>
      </c>
      <c r="AB911" s="177" t="str" cm="1">
        <f t="array" ref="AB911">IF(_xlfn.SINGLE(A:A)="","",IF(R911="Refreshment Beverage","",IF(AND(R911="Beer",Q911=0),SUM(LOOKUP(2,1/(Rates!$B$15:$B$18&lt;=W911)/(Rates!$C$15:$C$18&gt;=W911),Rates!$D$15:$D$18)*W911),VLOOKUP(VALUE(_xlfn.SINGLE(Q:Q)),Rates!A:B,2,0)*W911)))</f>
        <v/>
      </c>
      <c r="AC911" s="177" t="str" cm="1">
        <f t="array" ref="AC911">IF(_xlfn.SINGLE(A:A)="","",IF(R911="Refreshment Beverage","",IF(AND(R911="Beer",Q911=0),SUM(LOOKUP(2,1/(Rates!$B$15:$B$18&lt;=W911)/(Rates!$C$15:$C$18&gt;=W911),Rates!$E$15:$E$18)*W911),VLOOKUP(VALUE(_xlfn.SINGLE(Q:Q)),Rates!A:C,3,0)*W911)))</f>
        <v/>
      </c>
      <c r="AD911" s="168">
        <f>IFERROR(IF(OR(Q911=1,Q911=2,Q911=3,Q911=4),VLOOKUP(Q911,Rates!$A$31:$B$34,2,0)*W911,IF(V911=1,VLOOKUP(U911,'REB BEV MIN MKUP'!B:E,4,0),IF(V911&gt;1,VLOOKUP(VALUE(W911),'REB BEV MIN MKUP'!O:Q,3,0),0))),0)</f>
        <v>0</v>
      </c>
      <c r="AE911" s="177" t="str">
        <f t="shared" si="468"/>
        <v/>
      </c>
      <c r="AF911" s="13" t="str">
        <f t="shared" si="469"/>
        <v/>
      </c>
      <c r="AG911" s="177" t="str">
        <f t="shared" si="470"/>
        <v/>
      </c>
      <c r="AH911" s="184" t="str">
        <f t="shared" si="471"/>
        <v/>
      </c>
      <c r="AI911" s="184" t="str">
        <f>IF(AE:AE="","",IF(R911="Refreshment Beverage",AK911*(Rates!J$19/100),ROUND(SUM(AH911*(Rates!$J$8/100)),4)))</f>
        <v/>
      </c>
      <c r="AJ911" s="183" t="str">
        <f t="shared" si="472"/>
        <v/>
      </c>
      <c r="AK911" s="185" t="str">
        <f t="shared" si="473"/>
        <v/>
      </c>
      <c r="AL911" s="177" t="str">
        <f t="shared" si="474"/>
        <v/>
      </c>
      <c r="AM911" s="13" t="str">
        <f>IF(AS911="","",IF(R911="Refreshment Beverage",ROUND(AS911*Rates!K$19,4),ROUND(AO911*(VLOOKUP(VALUE(Q911),Rates!G$4:L$12,3,0)),4)))</f>
        <v/>
      </c>
      <c r="AN911" s="183" t="str">
        <f>IF(AS911="","",IF(R911="Refreshment Beverage",AS911*(Rates!J$19/100),MAX(AM911,AB911)))</f>
        <v/>
      </c>
      <c r="AO911" s="186" t="str">
        <f t="shared" si="475"/>
        <v/>
      </c>
      <c r="AP911" s="186" t="str">
        <f t="shared" si="476"/>
        <v/>
      </c>
      <c r="AQ911" s="186" t="str">
        <f>IF(AS911="","",IF(R911="Refreshment Beverage",ROUND(SUM(VLOOKUP(Q:Q,Rates!G$15:L$19,3,0)*(AS911-Y911-Z911-AA911)),4),ROUND(SUM(Rates!$K$8*AS911),4)))</f>
        <v/>
      </c>
      <c r="AR911" s="184" t="str">
        <f t="shared" si="477"/>
        <v/>
      </c>
      <c r="AS911" s="185" t="str">
        <f t="shared" si="478"/>
        <v/>
      </c>
      <c r="AT911" s="177" t="str">
        <f t="shared" si="479"/>
        <v/>
      </c>
      <c r="AU911" s="13" t="str">
        <f>IF(AX911="","",IF(R911="Refreshment Beverage",ROUND((BA911-Y911-Z911-AA911)*VLOOKUP(VALUE(Q911),Rates!G$15:L$19,3,0),4),ROUND(AW911*(VLOOKUP(VALUE(Q911),Rates!G:L,3,0)),4)))</f>
        <v/>
      </c>
      <c r="AV911" s="183" t="str">
        <f t="shared" si="480"/>
        <v/>
      </c>
      <c r="AW911" s="186" t="str">
        <f t="shared" si="481"/>
        <v/>
      </c>
      <c r="AX911" s="184" t="str">
        <f t="shared" si="482"/>
        <v/>
      </c>
      <c r="AY911" s="186" t="str">
        <f>IF(AX911="","",IF(R911="Refreshment Beverage",ROUND(SUM(AX911*Rates!K$19),4),ROUND(SUM(AX911*(Rates!J$8/100)),4)))</f>
        <v/>
      </c>
      <c r="AZ911" s="183" t="str">
        <f t="shared" si="483"/>
        <v/>
      </c>
      <c r="BA911" s="185" t="str">
        <f t="shared" si="484"/>
        <v/>
      </c>
      <c r="BD911" s="171"/>
      <c r="BE911" s="171"/>
      <c r="BF911" s="171"/>
      <c r="BG911" s="171"/>
    </row>
    <row r="912" spans="1:59" ht="15" customHeight="1" x14ac:dyDescent="0.3">
      <c r="A912" s="172"/>
      <c r="B912" s="172"/>
      <c r="C912" s="172"/>
      <c r="D912" s="173"/>
      <c r="E912" s="173"/>
      <c r="F912" s="173"/>
      <c r="G912" s="173"/>
      <c r="H912" s="173"/>
      <c r="I912" s="174"/>
      <c r="J912" s="175"/>
      <c r="K912" s="176" t="str">
        <f t="shared" si="456"/>
        <v/>
      </c>
      <c r="L912" s="177" t="str">
        <f t="shared" si="457"/>
        <v/>
      </c>
      <c r="M912" s="178" t="str">
        <f t="shared" si="458"/>
        <v/>
      </c>
      <c r="N912" s="44" t="str" cm="1">
        <f t="array" ref="N912">IFERROR(IF(_xlfn.SINGLE(A:A)="","",IF(R912="Beer",SUM(LOOKUP(2,1/(Rates!$B$3:$B$5&lt;=W912)/(Rates!$C$3:$C$5&gt;=W912),Rates!$D$3:$D$5)*(X912/100)*W912),IF(R912="Refreshment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44" t="str">
        <f t="shared" si="459"/>
        <v/>
      </c>
      <c r="P912" s="13"/>
      <c r="Q912" s="179" t="str">
        <f t="shared" si="460"/>
        <v/>
      </c>
      <c r="R912" s="180" t="str">
        <f t="shared" si="461"/>
        <v/>
      </c>
      <c r="S912" s="13" t="str">
        <f>IF(A912="","",IF(R912="Refreshment Beverage",VLOOKUP(VALUE(Q912),Rates!G$15:L$19,2,0),VLOOKUP(VALUE(Q912),Rates!G$4:L$8,2,0)))</f>
        <v/>
      </c>
      <c r="T912" s="13" t="str">
        <f t="shared" si="462"/>
        <v/>
      </c>
      <c r="U912" s="181" t="str">
        <f t="shared" si="463"/>
        <v/>
      </c>
      <c r="V912" s="13" t="str">
        <f t="shared" si="464"/>
        <v/>
      </c>
      <c r="W912" s="13" t="str">
        <f t="shared" si="465"/>
        <v/>
      </c>
      <c r="X912" s="182" t="str">
        <f t="shared" si="466"/>
        <v/>
      </c>
      <c r="Y912" s="183" t="str">
        <f>IF(A:A="","",IF(R912="Refreshment Beverage",VLOOKUP(Q912,Rates!G$15:L$19,6,0)*W912,VLOOKUP(Q912,Rates!G$4:L$12,6,0)*W912))</f>
        <v/>
      </c>
      <c r="Z912" s="183" t="str">
        <f t="shared" si="467"/>
        <v/>
      </c>
      <c r="AA912" s="17">
        <f t="shared" si="455"/>
        <v>0</v>
      </c>
      <c r="AB912" s="177" t="str" cm="1">
        <f t="array" ref="AB912">IF(_xlfn.SINGLE(A:A)="","",IF(R912="Refreshment Beverage","",IF(AND(R912="Beer",Q912=0),SUM(LOOKUP(2,1/(Rates!$B$15:$B$18&lt;=W912)/(Rates!$C$15:$C$18&gt;=W912),Rates!$D$15:$D$18)*W912),VLOOKUP(VALUE(_xlfn.SINGLE(Q:Q)),Rates!A:B,2,0)*W912)))</f>
        <v/>
      </c>
      <c r="AC912" s="177" t="str" cm="1">
        <f t="array" ref="AC912">IF(_xlfn.SINGLE(A:A)="","",IF(R912="Refreshment Beverage","",IF(AND(R912="Beer",Q912=0),SUM(LOOKUP(2,1/(Rates!$B$15:$B$18&lt;=W912)/(Rates!$C$15:$C$18&gt;=W912),Rates!$E$15:$E$18)*W912),VLOOKUP(VALUE(_xlfn.SINGLE(Q:Q)),Rates!A:C,3,0)*W912)))</f>
        <v/>
      </c>
      <c r="AD912" s="168">
        <f>IFERROR(IF(OR(Q912=1,Q912=2,Q912=3,Q912=4),VLOOKUP(Q912,Rates!$A$31:$B$34,2,0)*W912,IF(V912=1,VLOOKUP(U912,'REB BEV MIN MKUP'!B:E,4,0),IF(V912&gt;1,VLOOKUP(VALUE(W912),'REB BEV MIN MKUP'!O:Q,3,0),0))),0)</f>
        <v>0</v>
      </c>
      <c r="AE912" s="177" t="str">
        <f t="shared" si="468"/>
        <v/>
      </c>
      <c r="AF912" s="13" t="str">
        <f t="shared" si="469"/>
        <v/>
      </c>
      <c r="AG912" s="177" t="str">
        <f t="shared" si="470"/>
        <v/>
      </c>
      <c r="AH912" s="184" t="str">
        <f t="shared" si="471"/>
        <v/>
      </c>
      <c r="AI912" s="184" t="str">
        <f>IF(AE:AE="","",IF(R912="Refreshment Beverage",AK912*(Rates!J$19/100),ROUND(SUM(AH912*(Rates!$J$8/100)),4)))</f>
        <v/>
      </c>
      <c r="AJ912" s="183" t="str">
        <f t="shared" si="472"/>
        <v/>
      </c>
      <c r="AK912" s="185" t="str">
        <f t="shared" si="473"/>
        <v/>
      </c>
      <c r="AL912" s="177" t="str">
        <f t="shared" si="474"/>
        <v/>
      </c>
      <c r="AM912" s="13" t="str">
        <f>IF(AS912="","",IF(R912="Refreshment Beverage",ROUND(AS912*Rates!K$19,4),ROUND(AO912*(VLOOKUP(VALUE(Q912),Rates!G$4:L$12,3,0)),4)))</f>
        <v/>
      </c>
      <c r="AN912" s="183" t="str">
        <f>IF(AS912="","",IF(R912="Refreshment Beverage",AS912*(Rates!J$19/100),MAX(AM912,AB912)))</f>
        <v/>
      </c>
      <c r="AO912" s="186" t="str">
        <f t="shared" si="475"/>
        <v/>
      </c>
      <c r="AP912" s="186" t="str">
        <f t="shared" si="476"/>
        <v/>
      </c>
      <c r="AQ912" s="186" t="str">
        <f>IF(AS912="","",IF(R912="Refreshment Beverage",ROUND(SUM(VLOOKUP(Q:Q,Rates!G$15:L$19,3,0)*(AS912-Y912-Z912-AA912)),4),ROUND(SUM(Rates!$K$8*AS912),4)))</f>
        <v/>
      </c>
      <c r="AR912" s="184" t="str">
        <f t="shared" si="477"/>
        <v/>
      </c>
      <c r="AS912" s="185" t="str">
        <f t="shared" si="478"/>
        <v/>
      </c>
      <c r="AT912" s="177" t="str">
        <f t="shared" si="479"/>
        <v/>
      </c>
      <c r="AU912" s="13" t="str">
        <f>IF(AX912="","",IF(R912="Refreshment Beverage",ROUND((BA912-Y912-Z912-AA912)*VLOOKUP(VALUE(Q912),Rates!G$15:L$19,3,0),4),ROUND(AW912*(VLOOKUP(VALUE(Q912),Rates!G:L,3,0)),4)))</f>
        <v/>
      </c>
      <c r="AV912" s="183" t="str">
        <f t="shared" si="480"/>
        <v/>
      </c>
      <c r="AW912" s="186" t="str">
        <f t="shared" si="481"/>
        <v/>
      </c>
      <c r="AX912" s="184" t="str">
        <f t="shared" si="482"/>
        <v/>
      </c>
      <c r="AY912" s="186" t="str">
        <f>IF(AX912="","",IF(R912="Refreshment Beverage",ROUND(SUM(AX912*Rates!K$19),4),ROUND(SUM(AX912*(Rates!J$8/100)),4)))</f>
        <v/>
      </c>
      <c r="AZ912" s="183" t="str">
        <f t="shared" si="483"/>
        <v/>
      </c>
      <c r="BA912" s="185" t="str">
        <f t="shared" si="484"/>
        <v/>
      </c>
      <c r="BD912" s="171"/>
      <c r="BE912" s="171"/>
      <c r="BF912" s="171"/>
      <c r="BG912" s="171"/>
    </row>
    <row r="913" spans="1:59" ht="15" customHeight="1" x14ac:dyDescent="0.3">
      <c r="A913" s="172"/>
      <c r="B913" s="172"/>
      <c r="C913" s="172"/>
      <c r="D913" s="173"/>
      <c r="E913" s="173"/>
      <c r="F913" s="173"/>
      <c r="G913" s="173"/>
      <c r="H913" s="173"/>
      <c r="I913" s="174"/>
      <c r="J913" s="175"/>
      <c r="K913" s="176" t="str">
        <f t="shared" si="456"/>
        <v/>
      </c>
      <c r="L913" s="177" t="str">
        <f t="shared" si="457"/>
        <v/>
      </c>
      <c r="M913" s="178" t="str">
        <f t="shared" si="458"/>
        <v/>
      </c>
      <c r="N913" s="44" t="str" cm="1">
        <f t="array" ref="N913">IFERROR(IF(_xlfn.SINGLE(A:A)="","",IF(R913="Beer",SUM(LOOKUP(2,1/(Rates!$B$3:$B$5&lt;=W913)/(Rates!$C$3:$C$5&gt;=W913),Rates!$D$3:$D$5)*(X913/100)*W913),IF(R913="Refreshment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44" t="str">
        <f t="shared" si="459"/>
        <v/>
      </c>
      <c r="P913" s="13"/>
      <c r="Q913" s="179" t="str">
        <f t="shared" si="460"/>
        <v/>
      </c>
      <c r="R913" s="180" t="str">
        <f t="shared" si="461"/>
        <v/>
      </c>
      <c r="S913" s="13" t="str">
        <f>IF(A913="","",IF(R913="Refreshment Beverage",VLOOKUP(VALUE(Q913),Rates!G$15:L$19,2,0),VLOOKUP(VALUE(Q913),Rates!G$4:L$8,2,0)))</f>
        <v/>
      </c>
      <c r="T913" s="13" t="str">
        <f t="shared" si="462"/>
        <v/>
      </c>
      <c r="U913" s="181" t="str">
        <f t="shared" si="463"/>
        <v/>
      </c>
      <c r="V913" s="13" t="str">
        <f t="shared" si="464"/>
        <v/>
      </c>
      <c r="W913" s="13" t="str">
        <f t="shared" si="465"/>
        <v/>
      </c>
      <c r="X913" s="182" t="str">
        <f t="shared" si="466"/>
        <v/>
      </c>
      <c r="Y913" s="183" t="str">
        <f>IF(A:A="","",IF(R913="Refreshment Beverage",VLOOKUP(Q913,Rates!G$15:L$19,6,0)*W913,VLOOKUP(Q913,Rates!G$4:L$12,6,0)*W913))</f>
        <v/>
      </c>
      <c r="Z913" s="183" t="str">
        <f t="shared" si="467"/>
        <v/>
      </c>
      <c r="AA913" s="17">
        <f t="shared" si="455"/>
        <v>0</v>
      </c>
      <c r="AB913" s="177" t="str" cm="1">
        <f t="array" ref="AB913">IF(_xlfn.SINGLE(A:A)="","",IF(R913="Refreshment Beverage","",IF(AND(R913="Beer",Q913=0),SUM(LOOKUP(2,1/(Rates!$B$15:$B$18&lt;=W913)/(Rates!$C$15:$C$18&gt;=W913),Rates!$D$15:$D$18)*W913),VLOOKUP(VALUE(_xlfn.SINGLE(Q:Q)),Rates!A:B,2,0)*W913)))</f>
        <v/>
      </c>
      <c r="AC913" s="177" t="str" cm="1">
        <f t="array" ref="AC913">IF(_xlfn.SINGLE(A:A)="","",IF(R913="Refreshment Beverage","",IF(AND(R913="Beer",Q913=0),SUM(LOOKUP(2,1/(Rates!$B$15:$B$18&lt;=W913)/(Rates!$C$15:$C$18&gt;=W913),Rates!$E$15:$E$18)*W913),VLOOKUP(VALUE(_xlfn.SINGLE(Q:Q)),Rates!A:C,3,0)*W913)))</f>
        <v/>
      </c>
      <c r="AD913" s="168">
        <f>IFERROR(IF(OR(Q913=1,Q913=2,Q913=3,Q913=4),VLOOKUP(Q913,Rates!$A$31:$B$34,2,0)*W913,IF(V913=1,VLOOKUP(U913,'REB BEV MIN MKUP'!B:E,4,0),IF(V913&gt;1,VLOOKUP(VALUE(W913),'REB BEV MIN MKUP'!O:Q,3,0),0))),0)</f>
        <v>0</v>
      </c>
      <c r="AE913" s="177" t="str">
        <f t="shared" si="468"/>
        <v/>
      </c>
      <c r="AF913" s="13" t="str">
        <f t="shared" si="469"/>
        <v/>
      </c>
      <c r="AG913" s="177" t="str">
        <f t="shared" si="470"/>
        <v/>
      </c>
      <c r="AH913" s="184" t="str">
        <f t="shared" si="471"/>
        <v/>
      </c>
      <c r="AI913" s="184" t="str">
        <f>IF(AE:AE="","",IF(R913="Refreshment Beverage",AK913*(Rates!J$19/100),ROUND(SUM(AH913*(Rates!$J$8/100)),4)))</f>
        <v/>
      </c>
      <c r="AJ913" s="183" t="str">
        <f t="shared" si="472"/>
        <v/>
      </c>
      <c r="AK913" s="185" t="str">
        <f t="shared" si="473"/>
        <v/>
      </c>
      <c r="AL913" s="177" t="str">
        <f t="shared" si="474"/>
        <v/>
      </c>
      <c r="AM913" s="13" t="str">
        <f>IF(AS913="","",IF(R913="Refreshment Beverage",ROUND(AS913*Rates!K$19,4),ROUND(AO913*(VLOOKUP(VALUE(Q913),Rates!G$4:L$12,3,0)),4)))</f>
        <v/>
      </c>
      <c r="AN913" s="183" t="str">
        <f>IF(AS913="","",IF(R913="Refreshment Beverage",AS913*(Rates!J$19/100),MAX(AM913,AB913)))</f>
        <v/>
      </c>
      <c r="AO913" s="186" t="str">
        <f t="shared" si="475"/>
        <v/>
      </c>
      <c r="AP913" s="186" t="str">
        <f t="shared" si="476"/>
        <v/>
      </c>
      <c r="AQ913" s="186" t="str">
        <f>IF(AS913="","",IF(R913="Refreshment Beverage",ROUND(SUM(VLOOKUP(Q:Q,Rates!G$15:L$19,3,0)*(AS913-Y913-Z913-AA913)),4),ROUND(SUM(Rates!$K$8*AS913),4)))</f>
        <v/>
      </c>
      <c r="AR913" s="184" t="str">
        <f t="shared" si="477"/>
        <v/>
      </c>
      <c r="AS913" s="185" t="str">
        <f t="shared" si="478"/>
        <v/>
      </c>
      <c r="AT913" s="177" t="str">
        <f t="shared" si="479"/>
        <v/>
      </c>
      <c r="AU913" s="13" t="str">
        <f>IF(AX913="","",IF(R913="Refreshment Beverage",ROUND((BA913-Y913-Z913-AA913)*VLOOKUP(VALUE(Q913),Rates!G$15:L$19,3,0),4),ROUND(AW913*(VLOOKUP(VALUE(Q913),Rates!G:L,3,0)),4)))</f>
        <v/>
      </c>
      <c r="AV913" s="183" t="str">
        <f t="shared" si="480"/>
        <v/>
      </c>
      <c r="AW913" s="186" t="str">
        <f t="shared" si="481"/>
        <v/>
      </c>
      <c r="AX913" s="184" t="str">
        <f t="shared" si="482"/>
        <v/>
      </c>
      <c r="AY913" s="186" t="str">
        <f>IF(AX913="","",IF(R913="Refreshment Beverage",ROUND(SUM(AX913*Rates!K$19),4),ROUND(SUM(AX913*(Rates!J$8/100)),4)))</f>
        <v/>
      </c>
      <c r="AZ913" s="183" t="str">
        <f t="shared" si="483"/>
        <v/>
      </c>
      <c r="BA913" s="185" t="str">
        <f t="shared" si="484"/>
        <v/>
      </c>
      <c r="BD913" s="171"/>
      <c r="BE913" s="171"/>
      <c r="BF913" s="171"/>
      <c r="BG913" s="171"/>
    </row>
    <row r="914" spans="1:59" ht="15" customHeight="1" x14ac:dyDescent="0.3">
      <c r="A914" s="172"/>
      <c r="B914" s="172"/>
      <c r="C914" s="172"/>
      <c r="D914" s="173"/>
      <c r="E914" s="173"/>
      <c r="F914" s="173"/>
      <c r="G914" s="173"/>
      <c r="H914" s="173"/>
      <c r="I914" s="174"/>
      <c r="J914" s="175"/>
      <c r="K914" s="176" t="str">
        <f t="shared" si="456"/>
        <v/>
      </c>
      <c r="L914" s="177" t="str">
        <f t="shared" si="457"/>
        <v/>
      </c>
      <c r="M914" s="178" t="str">
        <f t="shared" si="458"/>
        <v/>
      </c>
      <c r="N914" s="44" t="str" cm="1">
        <f t="array" ref="N914">IFERROR(IF(_xlfn.SINGLE(A:A)="","",IF(R914="Beer",SUM(LOOKUP(2,1/(Rates!$B$3:$B$5&lt;=W914)/(Rates!$C$3:$C$5&gt;=W914),Rates!$D$3:$D$5)*(X914/100)*W914),IF(R914="Refreshment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44" t="str">
        <f t="shared" si="459"/>
        <v/>
      </c>
      <c r="P914" s="13"/>
      <c r="Q914" s="179" t="str">
        <f t="shared" si="460"/>
        <v/>
      </c>
      <c r="R914" s="180" t="str">
        <f t="shared" si="461"/>
        <v/>
      </c>
      <c r="S914" s="13" t="str">
        <f>IF(A914="","",IF(R914="Refreshment Beverage",VLOOKUP(VALUE(Q914),Rates!G$15:L$19,2,0),VLOOKUP(VALUE(Q914),Rates!G$4:L$8,2,0)))</f>
        <v/>
      </c>
      <c r="T914" s="13" t="str">
        <f t="shared" si="462"/>
        <v/>
      </c>
      <c r="U914" s="181" t="str">
        <f t="shared" si="463"/>
        <v/>
      </c>
      <c r="V914" s="13" t="str">
        <f t="shared" si="464"/>
        <v/>
      </c>
      <c r="W914" s="13" t="str">
        <f t="shared" si="465"/>
        <v/>
      </c>
      <c r="X914" s="182" t="str">
        <f t="shared" si="466"/>
        <v/>
      </c>
      <c r="Y914" s="183" t="str">
        <f>IF(A:A="","",IF(R914="Refreshment Beverage",VLOOKUP(Q914,Rates!G$15:L$19,6,0)*W914,VLOOKUP(Q914,Rates!G$4:L$12,6,0)*W914))</f>
        <v/>
      </c>
      <c r="Z914" s="183" t="str">
        <f t="shared" si="467"/>
        <v/>
      </c>
      <c r="AA914" s="17">
        <f t="shared" si="455"/>
        <v>0</v>
      </c>
      <c r="AB914" s="177" t="str" cm="1">
        <f t="array" ref="AB914">IF(_xlfn.SINGLE(A:A)="","",IF(R914="Refreshment Beverage","",IF(AND(R914="Beer",Q914=0),SUM(LOOKUP(2,1/(Rates!$B$15:$B$18&lt;=W914)/(Rates!$C$15:$C$18&gt;=W914),Rates!$D$15:$D$18)*W914),VLOOKUP(VALUE(_xlfn.SINGLE(Q:Q)),Rates!A:B,2,0)*W914)))</f>
        <v/>
      </c>
      <c r="AC914" s="177" t="str" cm="1">
        <f t="array" ref="AC914">IF(_xlfn.SINGLE(A:A)="","",IF(R914="Refreshment Beverage","",IF(AND(R914="Beer",Q914=0),SUM(LOOKUP(2,1/(Rates!$B$15:$B$18&lt;=W914)/(Rates!$C$15:$C$18&gt;=W914),Rates!$E$15:$E$18)*W914),VLOOKUP(VALUE(_xlfn.SINGLE(Q:Q)),Rates!A:C,3,0)*W914)))</f>
        <v/>
      </c>
      <c r="AD914" s="168">
        <f>IFERROR(IF(OR(Q914=1,Q914=2,Q914=3,Q914=4),VLOOKUP(Q914,Rates!$A$31:$B$34,2,0)*W914,IF(V914=1,VLOOKUP(U914,'REB BEV MIN MKUP'!B:E,4,0),IF(V914&gt;1,VLOOKUP(VALUE(W914),'REB BEV MIN MKUP'!O:Q,3,0),0))),0)</f>
        <v>0</v>
      </c>
      <c r="AE914" s="177" t="str">
        <f t="shared" si="468"/>
        <v/>
      </c>
      <c r="AF914" s="13" t="str">
        <f t="shared" si="469"/>
        <v/>
      </c>
      <c r="AG914" s="177" t="str">
        <f t="shared" si="470"/>
        <v/>
      </c>
      <c r="AH914" s="184" t="str">
        <f t="shared" si="471"/>
        <v/>
      </c>
      <c r="AI914" s="184" t="str">
        <f>IF(AE:AE="","",IF(R914="Refreshment Beverage",AK914*(Rates!J$19/100),ROUND(SUM(AH914*(Rates!$J$8/100)),4)))</f>
        <v/>
      </c>
      <c r="AJ914" s="183" t="str">
        <f t="shared" si="472"/>
        <v/>
      </c>
      <c r="AK914" s="185" t="str">
        <f t="shared" si="473"/>
        <v/>
      </c>
      <c r="AL914" s="177" t="str">
        <f t="shared" si="474"/>
        <v/>
      </c>
      <c r="AM914" s="13" t="str">
        <f>IF(AS914="","",IF(R914="Refreshment Beverage",ROUND(AS914*Rates!K$19,4),ROUND(AO914*(VLOOKUP(VALUE(Q914),Rates!G$4:L$12,3,0)),4)))</f>
        <v/>
      </c>
      <c r="AN914" s="183" t="str">
        <f>IF(AS914="","",IF(R914="Refreshment Beverage",AS914*(Rates!J$19/100),MAX(AM914,AB914)))</f>
        <v/>
      </c>
      <c r="AO914" s="186" t="str">
        <f t="shared" si="475"/>
        <v/>
      </c>
      <c r="AP914" s="186" t="str">
        <f t="shared" si="476"/>
        <v/>
      </c>
      <c r="AQ914" s="186" t="str">
        <f>IF(AS914="","",IF(R914="Refreshment Beverage",ROUND(SUM(VLOOKUP(Q:Q,Rates!G$15:L$19,3,0)*(AS914-Y914-Z914-AA914)),4),ROUND(SUM(Rates!$K$8*AS914),4)))</f>
        <v/>
      </c>
      <c r="AR914" s="184" t="str">
        <f t="shared" si="477"/>
        <v/>
      </c>
      <c r="AS914" s="185" t="str">
        <f t="shared" si="478"/>
        <v/>
      </c>
      <c r="AT914" s="177" t="str">
        <f t="shared" si="479"/>
        <v/>
      </c>
      <c r="AU914" s="13" t="str">
        <f>IF(AX914="","",IF(R914="Refreshment Beverage",ROUND((BA914-Y914-Z914-AA914)*VLOOKUP(VALUE(Q914),Rates!G$15:L$19,3,0),4),ROUND(AW914*(VLOOKUP(VALUE(Q914),Rates!G:L,3,0)),4)))</f>
        <v/>
      </c>
      <c r="AV914" s="183" t="str">
        <f t="shared" si="480"/>
        <v/>
      </c>
      <c r="AW914" s="186" t="str">
        <f t="shared" si="481"/>
        <v/>
      </c>
      <c r="AX914" s="184" t="str">
        <f t="shared" si="482"/>
        <v/>
      </c>
      <c r="AY914" s="186" t="str">
        <f>IF(AX914="","",IF(R914="Refreshment Beverage",ROUND(SUM(AX914*Rates!K$19),4),ROUND(SUM(AX914*(Rates!J$8/100)),4)))</f>
        <v/>
      </c>
      <c r="AZ914" s="183" t="str">
        <f t="shared" si="483"/>
        <v/>
      </c>
      <c r="BA914" s="185" t="str">
        <f t="shared" si="484"/>
        <v/>
      </c>
      <c r="BD914" s="171"/>
      <c r="BE914" s="171"/>
      <c r="BF914" s="171"/>
      <c r="BG914" s="171"/>
    </row>
    <row r="915" spans="1:59" ht="15" customHeight="1" x14ac:dyDescent="0.3">
      <c r="A915" s="172"/>
      <c r="B915" s="172"/>
      <c r="C915" s="172"/>
      <c r="D915" s="173"/>
      <c r="E915" s="173"/>
      <c r="F915" s="173"/>
      <c r="G915" s="173"/>
      <c r="H915" s="173"/>
      <c r="I915" s="174"/>
      <c r="J915" s="175"/>
      <c r="K915" s="176" t="str">
        <f t="shared" si="456"/>
        <v/>
      </c>
      <c r="L915" s="177" t="str">
        <f t="shared" si="457"/>
        <v/>
      </c>
      <c r="M915" s="178" t="str">
        <f t="shared" si="458"/>
        <v/>
      </c>
      <c r="N915" s="44" t="str" cm="1">
        <f t="array" ref="N915">IFERROR(IF(_xlfn.SINGLE(A:A)="","",IF(R915="Beer",SUM(LOOKUP(2,1/(Rates!$B$3:$B$5&lt;=W915)/(Rates!$C$3:$C$5&gt;=W915),Rates!$D$3:$D$5)*(X915/100)*W915),IF(R915="Refreshment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44" t="str">
        <f t="shared" si="459"/>
        <v/>
      </c>
      <c r="P915" s="13"/>
      <c r="Q915" s="179" t="str">
        <f t="shared" si="460"/>
        <v/>
      </c>
      <c r="R915" s="180" t="str">
        <f t="shared" si="461"/>
        <v/>
      </c>
      <c r="S915" s="13" t="str">
        <f>IF(A915="","",IF(R915="Refreshment Beverage",VLOOKUP(VALUE(Q915),Rates!G$15:L$19,2,0),VLOOKUP(VALUE(Q915),Rates!G$4:L$8,2,0)))</f>
        <v/>
      </c>
      <c r="T915" s="13" t="str">
        <f t="shared" si="462"/>
        <v/>
      </c>
      <c r="U915" s="181" t="str">
        <f t="shared" si="463"/>
        <v/>
      </c>
      <c r="V915" s="13" t="str">
        <f t="shared" si="464"/>
        <v/>
      </c>
      <c r="W915" s="13" t="str">
        <f t="shared" si="465"/>
        <v/>
      </c>
      <c r="X915" s="182" t="str">
        <f t="shared" si="466"/>
        <v/>
      </c>
      <c r="Y915" s="183" t="str">
        <f>IF(A:A="","",IF(R915="Refreshment Beverage",VLOOKUP(Q915,Rates!G$15:L$19,6,0)*W915,VLOOKUP(Q915,Rates!G$4:L$12,6,0)*W915))</f>
        <v/>
      </c>
      <c r="Z915" s="183" t="str">
        <f t="shared" si="467"/>
        <v/>
      </c>
      <c r="AA915" s="17">
        <f t="shared" si="455"/>
        <v>0</v>
      </c>
      <c r="AB915" s="177" t="str" cm="1">
        <f t="array" ref="AB915">IF(_xlfn.SINGLE(A:A)="","",IF(R915="Refreshment Beverage","",IF(AND(R915="Beer",Q915=0),SUM(LOOKUP(2,1/(Rates!$B$15:$B$18&lt;=W915)/(Rates!$C$15:$C$18&gt;=W915),Rates!$D$15:$D$18)*W915),VLOOKUP(VALUE(_xlfn.SINGLE(Q:Q)),Rates!A:B,2,0)*W915)))</f>
        <v/>
      </c>
      <c r="AC915" s="177" t="str" cm="1">
        <f t="array" ref="AC915">IF(_xlfn.SINGLE(A:A)="","",IF(R915="Refreshment Beverage","",IF(AND(R915="Beer",Q915=0),SUM(LOOKUP(2,1/(Rates!$B$15:$B$18&lt;=W915)/(Rates!$C$15:$C$18&gt;=W915),Rates!$E$15:$E$18)*W915),VLOOKUP(VALUE(_xlfn.SINGLE(Q:Q)),Rates!A:C,3,0)*W915)))</f>
        <v/>
      </c>
      <c r="AD915" s="168">
        <f>IFERROR(IF(OR(Q915=1,Q915=2,Q915=3,Q915=4),VLOOKUP(Q915,Rates!$A$31:$B$34,2,0)*W915,IF(V915=1,VLOOKUP(U915,'REB BEV MIN MKUP'!B:E,4,0),IF(V915&gt;1,VLOOKUP(VALUE(W915),'REB BEV MIN MKUP'!O:Q,3,0),0))),0)</f>
        <v>0</v>
      </c>
      <c r="AE915" s="177" t="str">
        <f t="shared" si="468"/>
        <v/>
      </c>
      <c r="AF915" s="13" t="str">
        <f t="shared" si="469"/>
        <v/>
      </c>
      <c r="AG915" s="177" t="str">
        <f t="shared" si="470"/>
        <v/>
      </c>
      <c r="AH915" s="184" t="str">
        <f t="shared" si="471"/>
        <v/>
      </c>
      <c r="AI915" s="184" t="str">
        <f>IF(AE:AE="","",IF(R915="Refreshment Beverage",AK915*(Rates!J$19/100),ROUND(SUM(AH915*(Rates!$J$8/100)),4)))</f>
        <v/>
      </c>
      <c r="AJ915" s="183" t="str">
        <f t="shared" si="472"/>
        <v/>
      </c>
      <c r="AK915" s="185" t="str">
        <f t="shared" si="473"/>
        <v/>
      </c>
      <c r="AL915" s="177" t="str">
        <f t="shared" si="474"/>
        <v/>
      </c>
      <c r="AM915" s="13" t="str">
        <f>IF(AS915="","",IF(R915="Refreshment Beverage",ROUND(AS915*Rates!K$19,4),ROUND(AO915*(VLOOKUP(VALUE(Q915),Rates!G$4:L$12,3,0)),4)))</f>
        <v/>
      </c>
      <c r="AN915" s="183" t="str">
        <f>IF(AS915="","",IF(R915="Refreshment Beverage",AS915*(Rates!J$19/100),MAX(AM915,AB915)))</f>
        <v/>
      </c>
      <c r="AO915" s="186" t="str">
        <f t="shared" si="475"/>
        <v/>
      </c>
      <c r="AP915" s="186" t="str">
        <f t="shared" si="476"/>
        <v/>
      </c>
      <c r="AQ915" s="186" t="str">
        <f>IF(AS915="","",IF(R915="Refreshment Beverage",ROUND(SUM(VLOOKUP(Q:Q,Rates!G$15:L$19,3,0)*(AS915-Y915-Z915-AA915)),4),ROUND(SUM(Rates!$K$8*AS915),4)))</f>
        <v/>
      </c>
      <c r="AR915" s="184" t="str">
        <f t="shared" si="477"/>
        <v/>
      </c>
      <c r="AS915" s="185" t="str">
        <f t="shared" si="478"/>
        <v/>
      </c>
      <c r="AT915" s="177" t="str">
        <f t="shared" si="479"/>
        <v/>
      </c>
      <c r="AU915" s="13" t="str">
        <f>IF(AX915="","",IF(R915="Refreshment Beverage",ROUND((BA915-Y915-Z915-AA915)*VLOOKUP(VALUE(Q915),Rates!G$15:L$19,3,0),4),ROUND(AW915*(VLOOKUP(VALUE(Q915),Rates!G:L,3,0)),4)))</f>
        <v/>
      </c>
      <c r="AV915" s="183" t="str">
        <f t="shared" si="480"/>
        <v/>
      </c>
      <c r="AW915" s="186" t="str">
        <f t="shared" si="481"/>
        <v/>
      </c>
      <c r="AX915" s="184" t="str">
        <f t="shared" si="482"/>
        <v/>
      </c>
      <c r="AY915" s="186" t="str">
        <f>IF(AX915="","",IF(R915="Refreshment Beverage",ROUND(SUM(AX915*Rates!K$19),4),ROUND(SUM(AX915*(Rates!J$8/100)),4)))</f>
        <v/>
      </c>
      <c r="AZ915" s="183" t="str">
        <f t="shared" si="483"/>
        <v/>
      </c>
      <c r="BA915" s="185" t="str">
        <f t="shared" si="484"/>
        <v/>
      </c>
      <c r="BD915" s="171"/>
      <c r="BE915" s="171"/>
      <c r="BF915" s="171"/>
      <c r="BG915" s="171"/>
    </row>
    <row r="916" spans="1:59" ht="15" customHeight="1" x14ac:dyDescent="0.3">
      <c r="A916" s="172"/>
      <c r="B916" s="172"/>
      <c r="C916" s="172"/>
      <c r="D916" s="173"/>
      <c r="E916" s="173"/>
      <c r="F916" s="173"/>
      <c r="G916" s="173"/>
      <c r="H916" s="173"/>
      <c r="I916" s="174"/>
      <c r="J916" s="175"/>
      <c r="K916" s="176" t="str">
        <f t="shared" si="456"/>
        <v/>
      </c>
      <c r="L916" s="177" t="str">
        <f t="shared" si="457"/>
        <v/>
      </c>
      <c r="M916" s="178" t="str">
        <f t="shared" si="458"/>
        <v/>
      </c>
      <c r="N916" s="44" t="str" cm="1">
        <f t="array" ref="N916">IFERROR(IF(_xlfn.SINGLE(A:A)="","",IF(R916="Beer",SUM(LOOKUP(2,1/(Rates!$B$3:$B$5&lt;=W916)/(Rates!$C$3:$C$5&gt;=W916),Rates!$D$3:$D$5)*(X916/100)*W916),IF(R916="Refreshment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44" t="str">
        <f t="shared" si="459"/>
        <v/>
      </c>
      <c r="P916" s="13"/>
      <c r="Q916" s="179" t="str">
        <f t="shared" si="460"/>
        <v/>
      </c>
      <c r="R916" s="180" t="str">
        <f t="shared" si="461"/>
        <v/>
      </c>
      <c r="S916" s="13" t="str">
        <f>IF(A916="","",IF(R916="Refreshment Beverage",VLOOKUP(VALUE(Q916),Rates!G$15:L$19,2,0),VLOOKUP(VALUE(Q916),Rates!G$4:L$8,2,0)))</f>
        <v/>
      </c>
      <c r="T916" s="13" t="str">
        <f t="shared" si="462"/>
        <v/>
      </c>
      <c r="U916" s="181" t="str">
        <f t="shared" si="463"/>
        <v/>
      </c>
      <c r="V916" s="13" t="str">
        <f t="shared" si="464"/>
        <v/>
      </c>
      <c r="W916" s="13" t="str">
        <f t="shared" si="465"/>
        <v/>
      </c>
      <c r="X916" s="182" t="str">
        <f t="shared" si="466"/>
        <v/>
      </c>
      <c r="Y916" s="183" t="str">
        <f>IF(A:A="","",IF(R916="Refreshment Beverage",VLOOKUP(Q916,Rates!G$15:L$19,6,0)*W916,VLOOKUP(Q916,Rates!G$4:L$12,6,0)*W916))</f>
        <v/>
      </c>
      <c r="Z916" s="183" t="str">
        <f t="shared" si="467"/>
        <v/>
      </c>
      <c r="AA916" s="17">
        <f t="shared" si="455"/>
        <v>0</v>
      </c>
      <c r="AB916" s="177" t="str" cm="1">
        <f t="array" ref="AB916">IF(_xlfn.SINGLE(A:A)="","",IF(R916="Refreshment Beverage","",IF(AND(R916="Beer",Q916=0),SUM(LOOKUP(2,1/(Rates!$B$15:$B$18&lt;=W916)/(Rates!$C$15:$C$18&gt;=W916),Rates!$D$15:$D$18)*W916),VLOOKUP(VALUE(_xlfn.SINGLE(Q:Q)),Rates!A:B,2,0)*W916)))</f>
        <v/>
      </c>
      <c r="AC916" s="177" t="str" cm="1">
        <f t="array" ref="AC916">IF(_xlfn.SINGLE(A:A)="","",IF(R916="Refreshment Beverage","",IF(AND(R916="Beer",Q916=0),SUM(LOOKUP(2,1/(Rates!$B$15:$B$18&lt;=W916)/(Rates!$C$15:$C$18&gt;=W916),Rates!$E$15:$E$18)*W916),VLOOKUP(VALUE(_xlfn.SINGLE(Q:Q)),Rates!A:C,3,0)*W916)))</f>
        <v/>
      </c>
      <c r="AD916" s="168">
        <f>IFERROR(IF(OR(Q916=1,Q916=2,Q916=3,Q916=4),VLOOKUP(Q916,Rates!$A$31:$B$34,2,0)*W916,IF(V916=1,VLOOKUP(U916,'REB BEV MIN MKUP'!B:E,4,0),IF(V916&gt;1,VLOOKUP(VALUE(W916),'REB BEV MIN MKUP'!O:Q,3,0),0))),0)</f>
        <v>0</v>
      </c>
      <c r="AE916" s="177" t="str">
        <f t="shared" si="468"/>
        <v/>
      </c>
      <c r="AF916" s="13" t="str">
        <f t="shared" si="469"/>
        <v/>
      </c>
      <c r="AG916" s="177" t="str">
        <f t="shared" si="470"/>
        <v/>
      </c>
      <c r="AH916" s="184" t="str">
        <f t="shared" si="471"/>
        <v/>
      </c>
      <c r="AI916" s="184" t="str">
        <f>IF(AE:AE="","",IF(R916="Refreshment Beverage",AK916*(Rates!J$19/100),ROUND(SUM(AH916*(Rates!$J$8/100)),4)))</f>
        <v/>
      </c>
      <c r="AJ916" s="183" t="str">
        <f t="shared" si="472"/>
        <v/>
      </c>
      <c r="AK916" s="185" t="str">
        <f t="shared" si="473"/>
        <v/>
      </c>
      <c r="AL916" s="177" t="str">
        <f t="shared" si="474"/>
        <v/>
      </c>
      <c r="AM916" s="13" t="str">
        <f>IF(AS916="","",IF(R916="Refreshment Beverage",ROUND(AS916*Rates!K$19,4),ROUND(AO916*(VLOOKUP(VALUE(Q916),Rates!G$4:L$12,3,0)),4)))</f>
        <v/>
      </c>
      <c r="AN916" s="183" t="str">
        <f>IF(AS916="","",IF(R916="Refreshment Beverage",AS916*(Rates!J$19/100),MAX(AM916,AB916)))</f>
        <v/>
      </c>
      <c r="AO916" s="186" t="str">
        <f t="shared" si="475"/>
        <v/>
      </c>
      <c r="AP916" s="186" t="str">
        <f t="shared" si="476"/>
        <v/>
      </c>
      <c r="AQ916" s="186" t="str">
        <f>IF(AS916="","",IF(R916="Refreshment Beverage",ROUND(SUM(VLOOKUP(Q:Q,Rates!G$15:L$19,3,0)*(AS916-Y916-Z916-AA916)),4),ROUND(SUM(Rates!$K$8*AS916),4)))</f>
        <v/>
      </c>
      <c r="AR916" s="184" t="str">
        <f t="shared" si="477"/>
        <v/>
      </c>
      <c r="AS916" s="185" t="str">
        <f t="shared" si="478"/>
        <v/>
      </c>
      <c r="AT916" s="177" t="str">
        <f t="shared" si="479"/>
        <v/>
      </c>
      <c r="AU916" s="13" t="str">
        <f>IF(AX916="","",IF(R916="Refreshment Beverage",ROUND((BA916-Y916-Z916-AA916)*VLOOKUP(VALUE(Q916),Rates!G$15:L$19,3,0),4),ROUND(AW916*(VLOOKUP(VALUE(Q916),Rates!G:L,3,0)),4)))</f>
        <v/>
      </c>
      <c r="AV916" s="183" t="str">
        <f t="shared" si="480"/>
        <v/>
      </c>
      <c r="AW916" s="186" t="str">
        <f t="shared" si="481"/>
        <v/>
      </c>
      <c r="AX916" s="184" t="str">
        <f t="shared" si="482"/>
        <v/>
      </c>
      <c r="AY916" s="186" t="str">
        <f>IF(AX916="","",IF(R916="Refreshment Beverage",ROUND(SUM(AX916*Rates!K$19),4),ROUND(SUM(AX916*(Rates!J$8/100)),4)))</f>
        <v/>
      </c>
      <c r="AZ916" s="183" t="str">
        <f t="shared" si="483"/>
        <v/>
      </c>
      <c r="BA916" s="185" t="str">
        <f t="shared" si="484"/>
        <v/>
      </c>
      <c r="BD916" s="171"/>
      <c r="BE916" s="171"/>
      <c r="BF916" s="171"/>
      <c r="BG916" s="171"/>
    </row>
    <row r="917" spans="1:59" ht="15" customHeight="1" x14ac:dyDescent="0.3">
      <c r="A917" s="172"/>
      <c r="B917" s="172"/>
      <c r="C917" s="172"/>
      <c r="D917" s="173"/>
      <c r="E917" s="173"/>
      <c r="F917" s="173"/>
      <c r="G917" s="173"/>
      <c r="H917" s="173"/>
      <c r="I917" s="174"/>
      <c r="J917" s="175"/>
      <c r="K917" s="176" t="str">
        <f t="shared" si="456"/>
        <v/>
      </c>
      <c r="L917" s="177" t="str">
        <f t="shared" si="457"/>
        <v/>
      </c>
      <c r="M917" s="178" t="str">
        <f t="shared" si="458"/>
        <v/>
      </c>
      <c r="N917" s="44" t="str" cm="1">
        <f t="array" ref="N917">IFERROR(IF(_xlfn.SINGLE(A:A)="","",IF(R917="Beer",SUM(LOOKUP(2,1/(Rates!$B$3:$B$5&lt;=W917)/(Rates!$C$3:$C$5&gt;=W917),Rates!$D$3:$D$5)*(X917/100)*W917),IF(R917="Refreshment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44" t="str">
        <f t="shared" si="459"/>
        <v/>
      </c>
      <c r="P917" s="13"/>
      <c r="Q917" s="179" t="str">
        <f t="shared" si="460"/>
        <v/>
      </c>
      <c r="R917" s="180" t="str">
        <f t="shared" si="461"/>
        <v/>
      </c>
      <c r="S917" s="13" t="str">
        <f>IF(A917="","",IF(R917="Refreshment Beverage",VLOOKUP(VALUE(Q917),Rates!G$15:L$19,2,0),VLOOKUP(VALUE(Q917),Rates!G$4:L$8,2,0)))</f>
        <v/>
      </c>
      <c r="T917" s="13" t="str">
        <f t="shared" si="462"/>
        <v/>
      </c>
      <c r="U917" s="181" t="str">
        <f t="shared" si="463"/>
        <v/>
      </c>
      <c r="V917" s="13" t="str">
        <f t="shared" si="464"/>
        <v/>
      </c>
      <c r="W917" s="13" t="str">
        <f t="shared" si="465"/>
        <v/>
      </c>
      <c r="X917" s="182" t="str">
        <f t="shared" si="466"/>
        <v/>
      </c>
      <c r="Y917" s="183" t="str">
        <f>IF(A:A="","",IF(R917="Refreshment Beverage",VLOOKUP(Q917,Rates!G$15:L$19,6,0)*W917,VLOOKUP(Q917,Rates!G$4:L$12,6,0)*W917))</f>
        <v/>
      </c>
      <c r="Z917" s="183" t="str">
        <f t="shared" si="467"/>
        <v/>
      </c>
      <c r="AA917" s="17">
        <f t="shared" si="455"/>
        <v>0</v>
      </c>
      <c r="AB917" s="177" t="str" cm="1">
        <f t="array" ref="AB917">IF(_xlfn.SINGLE(A:A)="","",IF(R917="Refreshment Beverage","",IF(AND(R917="Beer",Q917=0),SUM(LOOKUP(2,1/(Rates!$B$15:$B$18&lt;=W917)/(Rates!$C$15:$C$18&gt;=W917),Rates!$D$15:$D$18)*W917),VLOOKUP(VALUE(_xlfn.SINGLE(Q:Q)),Rates!A:B,2,0)*W917)))</f>
        <v/>
      </c>
      <c r="AC917" s="177" t="str" cm="1">
        <f t="array" ref="AC917">IF(_xlfn.SINGLE(A:A)="","",IF(R917="Refreshment Beverage","",IF(AND(R917="Beer",Q917=0),SUM(LOOKUP(2,1/(Rates!$B$15:$B$18&lt;=W917)/(Rates!$C$15:$C$18&gt;=W917),Rates!$E$15:$E$18)*W917),VLOOKUP(VALUE(_xlfn.SINGLE(Q:Q)),Rates!A:C,3,0)*W917)))</f>
        <v/>
      </c>
      <c r="AD917" s="168">
        <f>IFERROR(IF(OR(Q917=1,Q917=2,Q917=3,Q917=4),VLOOKUP(Q917,Rates!$A$31:$B$34,2,0)*W917,IF(V917=1,VLOOKUP(U917,'REB BEV MIN MKUP'!B:E,4,0),IF(V917&gt;1,VLOOKUP(VALUE(W917),'REB BEV MIN MKUP'!O:Q,3,0),0))),0)</f>
        <v>0</v>
      </c>
      <c r="AE917" s="177" t="str">
        <f t="shared" si="468"/>
        <v/>
      </c>
      <c r="AF917" s="13" t="str">
        <f t="shared" si="469"/>
        <v/>
      </c>
      <c r="AG917" s="177" t="str">
        <f t="shared" si="470"/>
        <v/>
      </c>
      <c r="AH917" s="184" t="str">
        <f t="shared" si="471"/>
        <v/>
      </c>
      <c r="AI917" s="184" t="str">
        <f>IF(AE:AE="","",IF(R917="Refreshment Beverage",AK917*(Rates!J$19/100),ROUND(SUM(AH917*(Rates!$J$8/100)),4)))</f>
        <v/>
      </c>
      <c r="AJ917" s="183" t="str">
        <f t="shared" si="472"/>
        <v/>
      </c>
      <c r="AK917" s="185" t="str">
        <f t="shared" si="473"/>
        <v/>
      </c>
      <c r="AL917" s="177" t="str">
        <f t="shared" si="474"/>
        <v/>
      </c>
      <c r="AM917" s="13" t="str">
        <f>IF(AS917="","",IF(R917="Refreshment Beverage",ROUND(AS917*Rates!K$19,4),ROUND(AO917*(VLOOKUP(VALUE(Q917),Rates!G$4:L$12,3,0)),4)))</f>
        <v/>
      </c>
      <c r="AN917" s="183" t="str">
        <f>IF(AS917="","",IF(R917="Refreshment Beverage",AS917*(Rates!J$19/100),MAX(AM917,AB917)))</f>
        <v/>
      </c>
      <c r="AO917" s="186" t="str">
        <f t="shared" si="475"/>
        <v/>
      </c>
      <c r="AP917" s="186" t="str">
        <f t="shared" si="476"/>
        <v/>
      </c>
      <c r="AQ917" s="186" t="str">
        <f>IF(AS917="","",IF(R917="Refreshment Beverage",ROUND(SUM(VLOOKUP(Q:Q,Rates!G$15:L$19,3,0)*(AS917-Y917-Z917-AA917)),4),ROUND(SUM(Rates!$K$8*AS917),4)))</f>
        <v/>
      </c>
      <c r="AR917" s="184" t="str">
        <f t="shared" si="477"/>
        <v/>
      </c>
      <c r="AS917" s="185" t="str">
        <f t="shared" si="478"/>
        <v/>
      </c>
      <c r="AT917" s="177" t="str">
        <f t="shared" si="479"/>
        <v/>
      </c>
      <c r="AU917" s="13" t="str">
        <f>IF(AX917="","",IF(R917="Refreshment Beverage",ROUND((BA917-Y917-Z917-AA917)*VLOOKUP(VALUE(Q917),Rates!G$15:L$19,3,0),4),ROUND(AW917*(VLOOKUP(VALUE(Q917),Rates!G:L,3,0)),4)))</f>
        <v/>
      </c>
      <c r="AV917" s="183" t="str">
        <f t="shared" si="480"/>
        <v/>
      </c>
      <c r="AW917" s="186" t="str">
        <f t="shared" si="481"/>
        <v/>
      </c>
      <c r="AX917" s="184" t="str">
        <f t="shared" si="482"/>
        <v/>
      </c>
      <c r="AY917" s="186" t="str">
        <f>IF(AX917="","",IF(R917="Refreshment Beverage",ROUND(SUM(AX917*Rates!K$19),4),ROUND(SUM(AX917*(Rates!J$8/100)),4)))</f>
        <v/>
      </c>
      <c r="AZ917" s="183" t="str">
        <f t="shared" si="483"/>
        <v/>
      </c>
      <c r="BA917" s="185" t="str">
        <f t="shared" si="484"/>
        <v/>
      </c>
      <c r="BD917" s="171"/>
      <c r="BE917" s="171"/>
      <c r="BF917" s="171"/>
      <c r="BG917" s="171"/>
    </row>
    <row r="918" spans="1:59" ht="15" customHeight="1" x14ac:dyDescent="0.3">
      <c r="A918" s="172"/>
      <c r="B918" s="172"/>
      <c r="C918" s="172"/>
      <c r="D918" s="173"/>
      <c r="E918" s="173"/>
      <c r="F918" s="173"/>
      <c r="G918" s="173"/>
      <c r="H918" s="173"/>
      <c r="I918" s="174"/>
      <c r="J918" s="175"/>
      <c r="K918" s="176" t="str">
        <f t="shared" si="456"/>
        <v/>
      </c>
      <c r="L918" s="177" t="str">
        <f t="shared" si="457"/>
        <v/>
      </c>
      <c r="M918" s="178" t="str">
        <f t="shared" si="458"/>
        <v/>
      </c>
      <c r="N918" s="44" t="str" cm="1">
        <f t="array" ref="N918">IFERROR(IF(_xlfn.SINGLE(A:A)="","",IF(R918="Beer",SUM(LOOKUP(2,1/(Rates!$B$3:$B$5&lt;=W918)/(Rates!$C$3:$C$5&gt;=W918),Rates!$D$3:$D$5)*(X918/100)*W918),IF(R918="Refreshment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44" t="str">
        <f t="shared" si="459"/>
        <v/>
      </c>
      <c r="P918" s="13"/>
      <c r="Q918" s="179" t="str">
        <f t="shared" si="460"/>
        <v/>
      </c>
      <c r="R918" s="180" t="str">
        <f t="shared" si="461"/>
        <v/>
      </c>
      <c r="S918" s="13" t="str">
        <f>IF(A918="","",IF(R918="Refreshment Beverage",VLOOKUP(VALUE(Q918),Rates!G$15:L$19,2,0),VLOOKUP(VALUE(Q918),Rates!G$4:L$8,2,0)))</f>
        <v/>
      </c>
      <c r="T918" s="13" t="str">
        <f t="shared" si="462"/>
        <v/>
      </c>
      <c r="U918" s="181" t="str">
        <f t="shared" si="463"/>
        <v/>
      </c>
      <c r="V918" s="13" t="str">
        <f t="shared" si="464"/>
        <v/>
      </c>
      <c r="W918" s="13" t="str">
        <f t="shared" si="465"/>
        <v/>
      </c>
      <c r="X918" s="182" t="str">
        <f t="shared" si="466"/>
        <v/>
      </c>
      <c r="Y918" s="183" t="str">
        <f>IF(A:A="","",IF(R918="Refreshment Beverage",VLOOKUP(Q918,Rates!G$15:L$19,6,0)*W918,VLOOKUP(Q918,Rates!G$4:L$12,6,0)*W918))</f>
        <v/>
      </c>
      <c r="Z918" s="183" t="str">
        <f t="shared" si="467"/>
        <v/>
      </c>
      <c r="AA918" s="17">
        <f t="shared" si="455"/>
        <v>0</v>
      </c>
      <c r="AB918" s="177" t="str" cm="1">
        <f t="array" ref="AB918">IF(_xlfn.SINGLE(A:A)="","",IF(R918="Refreshment Beverage","",IF(AND(R918="Beer",Q918=0),SUM(LOOKUP(2,1/(Rates!$B$15:$B$18&lt;=W918)/(Rates!$C$15:$C$18&gt;=W918),Rates!$D$15:$D$18)*W918),VLOOKUP(VALUE(_xlfn.SINGLE(Q:Q)),Rates!A:B,2,0)*W918)))</f>
        <v/>
      </c>
      <c r="AC918" s="177" t="str" cm="1">
        <f t="array" ref="AC918">IF(_xlfn.SINGLE(A:A)="","",IF(R918="Refreshment Beverage","",IF(AND(R918="Beer",Q918=0),SUM(LOOKUP(2,1/(Rates!$B$15:$B$18&lt;=W918)/(Rates!$C$15:$C$18&gt;=W918),Rates!$E$15:$E$18)*W918),VLOOKUP(VALUE(_xlfn.SINGLE(Q:Q)),Rates!A:C,3,0)*W918)))</f>
        <v/>
      </c>
      <c r="AD918" s="168">
        <f>IFERROR(IF(OR(Q918=1,Q918=2,Q918=3,Q918=4),VLOOKUP(Q918,Rates!$A$31:$B$34,2,0)*W918,IF(V918=1,VLOOKUP(U918,'REB BEV MIN MKUP'!B:E,4,0),IF(V918&gt;1,VLOOKUP(VALUE(W918),'REB BEV MIN MKUP'!O:Q,3,0),0))),0)</f>
        <v>0</v>
      </c>
      <c r="AE918" s="177" t="str">
        <f t="shared" si="468"/>
        <v/>
      </c>
      <c r="AF918" s="13" t="str">
        <f t="shared" si="469"/>
        <v/>
      </c>
      <c r="AG918" s="177" t="str">
        <f t="shared" si="470"/>
        <v/>
      </c>
      <c r="AH918" s="184" t="str">
        <f t="shared" si="471"/>
        <v/>
      </c>
      <c r="AI918" s="184" t="str">
        <f>IF(AE:AE="","",IF(R918="Refreshment Beverage",AK918*(Rates!J$19/100),ROUND(SUM(AH918*(Rates!$J$8/100)),4)))</f>
        <v/>
      </c>
      <c r="AJ918" s="183" t="str">
        <f t="shared" si="472"/>
        <v/>
      </c>
      <c r="AK918" s="185" t="str">
        <f t="shared" si="473"/>
        <v/>
      </c>
      <c r="AL918" s="177" t="str">
        <f t="shared" si="474"/>
        <v/>
      </c>
      <c r="AM918" s="13" t="str">
        <f>IF(AS918="","",IF(R918="Refreshment Beverage",ROUND(AS918*Rates!K$19,4),ROUND(AO918*(VLOOKUP(VALUE(Q918),Rates!G$4:L$12,3,0)),4)))</f>
        <v/>
      </c>
      <c r="AN918" s="183" t="str">
        <f>IF(AS918="","",IF(R918="Refreshment Beverage",AS918*(Rates!J$19/100),MAX(AM918,AB918)))</f>
        <v/>
      </c>
      <c r="AO918" s="186" t="str">
        <f t="shared" si="475"/>
        <v/>
      </c>
      <c r="AP918" s="186" t="str">
        <f t="shared" si="476"/>
        <v/>
      </c>
      <c r="AQ918" s="186" t="str">
        <f>IF(AS918="","",IF(R918="Refreshment Beverage",ROUND(SUM(VLOOKUP(Q:Q,Rates!G$15:L$19,3,0)*(AS918-Y918-Z918-AA918)),4),ROUND(SUM(Rates!$K$8*AS918),4)))</f>
        <v/>
      </c>
      <c r="AR918" s="184" t="str">
        <f t="shared" si="477"/>
        <v/>
      </c>
      <c r="AS918" s="185" t="str">
        <f t="shared" si="478"/>
        <v/>
      </c>
      <c r="AT918" s="177" t="str">
        <f t="shared" si="479"/>
        <v/>
      </c>
      <c r="AU918" s="13" t="str">
        <f>IF(AX918="","",IF(R918="Refreshment Beverage",ROUND((BA918-Y918-Z918-AA918)*VLOOKUP(VALUE(Q918),Rates!G$15:L$19,3,0),4),ROUND(AW918*(VLOOKUP(VALUE(Q918),Rates!G:L,3,0)),4)))</f>
        <v/>
      </c>
      <c r="AV918" s="183" t="str">
        <f t="shared" si="480"/>
        <v/>
      </c>
      <c r="AW918" s="186" t="str">
        <f t="shared" si="481"/>
        <v/>
      </c>
      <c r="AX918" s="184" t="str">
        <f t="shared" si="482"/>
        <v/>
      </c>
      <c r="AY918" s="186" t="str">
        <f>IF(AX918="","",IF(R918="Refreshment Beverage",ROUND(SUM(AX918*Rates!K$19),4),ROUND(SUM(AX918*(Rates!J$8/100)),4)))</f>
        <v/>
      </c>
      <c r="AZ918" s="183" t="str">
        <f t="shared" si="483"/>
        <v/>
      </c>
      <c r="BA918" s="185" t="str">
        <f t="shared" si="484"/>
        <v/>
      </c>
      <c r="BD918" s="171"/>
      <c r="BE918" s="171"/>
      <c r="BF918" s="171"/>
      <c r="BG918" s="171"/>
    </row>
    <row r="919" spans="1:59" ht="15" customHeight="1" x14ac:dyDescent="0.3">
      <c r="A919" s="172"/>
      <c r="B919" s="172"/>
      <c r="C919" s="172"/>
      <c r="D919" s="173"/>
      <c r="E919" s="173"/>
      <c r="F919" s="173"/>
      <c r="G919" s="173"/>
      <c r="H919" s="173"/>
      <c r="I919" s="174"/>
      <c r="J919" s="175"/>
      <c r="K919" s="176" t="str">
        <f t="shared" si="456"/>
        <v/>
      </c>
      <c r="L919" s="177" t="str">
        <f t="shared" si="457"/>
        <v/>
      </c>
      <c r="M919" s="178" t="str">
        <f t="shared" si="458"/>
        <v/>
      </c>
      <c r="N919" s="44" t="str" cm="1">
        <f t="array" ref="N919">IFERROR(IF(_xlfn.SINGLE(A:A)="","",IF(R919="Beer",SUM(LOOKUP(2,1/(Rates!$B$3:$B$5&lt;=W919)/(Rates!$C$3:$C$5&gt;=W919),Rates!$D$3:$D$5)*(X919/100)*W919),IF(R919="Refreshment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44" t="str">
        <f t="shared" si="459"/>
        <v/>
      </c>
      <c r="P919" s="13"/>
      <c r="Q919" s="179" t="str">
        <f t="shared" si="460"/>
        <v/>
      </c>
      <c r="R919" s="180" t="str">
        <f t="shared" si="461"/>
        <v/>
      </c>
      <c r="S919" s="13" t="str">
        <f>IF(A919="","",IF(R919="Refreshment Beverage",VLOOKUP(VALUE(Q919),Rates!G$15:L$19,2,0),VLOOKUP(VALUE(Q919),Rates!G$4:L$8,2,0)))</f>
        <v/>
      </c>
      <c r="T919" s="13" t="str">
        <f t="shared" si="462"/>
        <v/>
      </c>
      <c r="U919" s="181" t="str">
        <f t="shared" si="463"/>
        <v/>
      </c>
      <c r="V919" s="13" t="str">
        <f t="shared" si="464"/>
        <v/>
      </c>
      <c r="W919" s="13" t="str">
        <f t="shared" si="465"/>
        <v/>
      </c>
      <c r="X919" s="182" t="str">
        <f t="shared" si="466"/>
        <v/>
      </c>
      <c r="Y919" s="183" t="str">
        <f>IF(A:A="","",IF(R919="Refreshment Beverage",VLOOKUP(Q919,Rates!G$15:L$19,6,0)*W919,VLOOKUP(Q919,Rates!G$4:L$12,6,0)*W919))</f>
        <v/>
      </c>
      <c r="Z919" s="183" t="str">
        <f t="shared" si="467"/>
        <v/>
      </c>
      <c r="AA919" s="17">
        <f t="shared" si="455"/>
        <v>0</v>
      </c>
      <c r="AB919" s="177" t="str" cm="1">
        <f t="array" ref="AB919">IF(_xlfn.SINGLE(A:A)="","",IF(R919="Refreshment Beverage","",IF(AND(R919="Beer",Q919=0),SUM(LOOKUP(2,1/(Rates!$B$15:$B$18&lt;=W919)/(Rates!$C$15:$C$18&gt;=W919),Rates!$D$15:$D$18)*W919),VLOOKUP(VALUE(_xlfn.SINGLE(Q:Q)),Rates!A:B,2,0)*W919)))</f>
        <v/>
      </c>
      <c r="AC919" s="177" t="str" cm="1">
        <f t="array" ref="AC919">IF(_xlfn.SINGLE(A:A)="","",IF(R919="Refreshment Beverage","",IF(AND(R919="Beer",Q919=0),SUM(LOOKUP(2,1/(Rates!$B$15:$B$18&lt;=W919)/(Rates!$C$15:$C$18&gt;=W919),Rates!$E$15:$E$18)*W919),VLOOKUP(VALUE(_xlfn.SINGLE(Q:Q)),Rates!A:C,3,0)*W919)))</f>
        <v/>
      </c>
      <c r="AD919" s="168">
        <f>IFERROR(IF(OR(Q919=1,Q919=2,Q919=3,Q919=4),VLOOKUP(Q919,Rates!$A$31:$B$34,2,0)*W919,IF(V919=1,VLOOKUP(U919,'REB BEV MIN MKUP'!B:E,4,0),IF(V919&gt;1,VLOOKUP(VALUE(W919),'REB BEV MIN MKUP'!O:Q,3,0),0))),0)</f>
        <v>0</v>
      </c>
      <c r="AE919" s="177" t="str">
        <f t="shared" si="468"/>
        <v/>
      </c>
      <c r="AF919" s="13" t="str">
        <f t="shared" si="469"/>
        <v/>
      </c>
      <c r="AG919" s="177" t="str">
        <f t="shared" si="470"/>
        <v/>
      </c>
      <c r="AH919" s="184" t="str">
        <f t="shared" si="471"/>
        <v/>
      </c>
      <c r="AI919" s="184" t="str">
        <f>IF(AE:AE="","",IF(R919="Refreshment Beverage",AK919*(Rates!J$19/100),ROUND(SUM(AH919*(Rates!$J$8/100)),4)))</f>
        <v/>
      </c>
      <c r="AJ919" s="183" t="str">
        <f t="shared" si="472"/>
        <v/>
      </c>
      <c r="AK919" s="185" t="str">
        <f t="shared" si="473"/>
        <v/>
      </c>
      <c r="AL919" s="177" t="str">
        <f t="shared" si="474"/>
        <v/>
      </c>
      <c r="AM919" s="13" t="str">
        <f>IF(AS919="","",IF(R919="Refreshment Beverage",ROUND(AS919*Rates!K$19,4),ROUND(AO919*(VLOOKUP(VALUE(Q919),Rates!G$4:L$12,3,0)),4)))</f>
        <v/>
      </c>
      <c r="AN919" s="183" t="str">
        <f>IF(AS919="","",IF(R919="Refreshment Beverage",AS919*(Rates!J$19/100),MAX(AM919,AB919)))</f>
        <v/>
      </c>
      <c r="AO919" s="186" t="str">
        <f t="shared" si="475"/>
        <v/>
      </c>
      <c r="AP919" s="186" t="str">
        <f t="shared" si="476"/>
        <v/>
      </c>
      <c r="AQ919" s="186" t="str">
        <f>IF(AS919="","",IF(R919="Refreshment Beverage",ROUND(SUM(VLOOKUP(Q:Q,Rates!G$15:L$19,3,0)*(AS919-Y919-Z919-AA919)),4),ROUND(SUM(Rates!$K$8*AS919),4)))</f>
        <v/>
      </c>
      <c r="AR919" s="184" t="str">
        <f t="shared" si="477"/>
        <v/>
      </c>
      <c r="AS919" s="185" t="str">
        <f t="shared" si="478"/>
        <v/>
      </c>
      <c r="AT919" s="177" t="str">
        <f t="shared" si="479"/>
        <v/>
      </c>
      <c r="AU919" s="13" t="str">
        <f>IF(AX919="","",IF(R919="Refreshment Beverage",ROUND((BA919-Y919-Z919-AA919)*VLOOKUP(VALUE(Q919),Rates!G$15:L$19,3,0),4),ROUND(AW919*(VLOOKUP(VALUE(Q919),Rates!G:L,3,0)),4)))</f>
        <v/>
      </c>
      <c r="AV919" s="183" t="str">
        <f t="shared" si="480"/>
        <v/>
      </c>
      <c r="AW919" s="186" t="str">
        <f t="shared" si="481"/>
        <v/>
      </c>
      <c r="AX919" s="184" t="str">
        <f t="shared" si="482"/>
        <v/>
      </c>
      <c r="AY919" s="186" t="str">
        <f>IF(AX919="","",IF(R919="Refreshment Beverage",ROUND(SUM(AX919*Rates!K$19),4),ROUND(SUM(AX919*(Rates!J$8/100)),4)))</f>
        <v/>
      </c>
      <c r="AZ919" s="183" t="str">
        <f t="shared" si="483"/>
        <v/>
      </c>
      <c r="BA919" s="185" t="str">
        <f t="shared" si="484"/>
        <v/>
      </c>
      <c r="BD919" s="171"/>
      <c r="BE919" s="171"/>
      <c r="BF919" s="171"/>
      <c r="BG919" s="171"/>
    </row>
    <row r="920" spans="1:59" ht="15" customHeight="1" x14ac:dyDescent="0.3">
      <c r="A920" s="172"/>
      <c r="B920" s="172"/>
      <c r="C920" s="172"/>
      <c r="D920" s="173"/>
      <c r="E920" s="173"/>
      <c r="F920" s="173"/>
      <c r="G920" s="173"/>
      <c r="H920" s="173"/>
      <c r="I920" s="174"/>
      <c r="J920" s="175"/>
      <c r="K920" s="176" t="str">
        <f t="shared" si="456"/>
        <v/>
      </c>
      <c r="L920" s="177" t="str">
        <f t="shared" si="457"/>
        <v/>
      </c>
      <c r="M920" s="178" t="str">
        <f t="shared" si="458"/>
        <v/>
      </c>
      <c r="N920" s="44" t="str" cm="1">
        <f t="array" ref="N920">IFERROR(IF(_xlfn.SINGLE(A:A)="","",IF(R920="Beer",SUM(LOOKUP(2,1/(Rates!$B$3:$B$5&lt;=W920)/(Rates!$C$3:$C$5&gt;=W920),Rates!$D$3:$D$5)*(X920/100)*W920),IF(R920="Refreshment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44" t="str">
        <f t="shared" si="459"/>
        <v/>
      </c>
      <c r="P920" s="13"/>
      <c r="Q920" s="179" t="str">
        <f t="shared" si="460"/>
        <v/>
      </c>
      <c r="R920" s="180" t="str">
        <f t="shared" si="461"/>
        <v/>
      </c>
      <c r="S920" s="13" t="str">
        <f>IF(A920="","",IF(R920="Refreshment Beverage",VLOOKUP(VALUE(Q920),Rates!G$15:L$19,2,0),VLOOKUP(VALUE(Q920),Rates!G$4:L$8,2,0)))</f>
        <v/>
      </c>
      <c r="T920" s="13" t="str">
        <f t="shared" si="462"/>
        <v/>
      </c>
      <c r="U920" s="181" t="str">
        <f t="shared" si="463"/>
        <v/>
      </c>
      <c r="V920" s="13" t="str">
        <f t="shared" si="464"/>
        <v/>
      </c>
      <c r="W920" s="13" t="str">
        <f t="shared" si="465"/>
        <v/>
      </c>
      <c r="X920" s="182" t="str">
        <f t="shared" si="466"/>
        <v/>
      </c>
      <c r="Y920" s="183" t="str">
        <f>IF(A:A="","",IF(R920="Refreshment Beverage",VLOOKUP(Q920,Rates!G$15:L$19,6,0)*W920,VLOOKUP(Q920,Rates!G$4:L$12,6,0)*W920))</f>
        <v/>
      </c>
      <c r="Z920" s="183" t="str">
        <f t="shared" si="467"/>
        <v/>
      </c>
      <c r="AA920" s="17">
        <f t="shared" si="455"/>
        <v>0</v>
      </c>
      <c r="AB920" s="177" t="str" cm="1">
        <f t="array" ref="AB920">IF(_xlfn.SINGLE(A:A)="","",IF(R920="Refreshment Beverage","",IF(AND(R920="Beer",Q920=0),SUM(LOOKUP(2,1/(Rates!$B$15:$B$18&lt;=W920)/(Rates!$C$15:$C$18&gt;=W920),Rates!$D$15:$D$18)*W920),VLOOKUP(VALUE(_xlfn.SINGLE(Q:Q)),Rates!A:B,2,0)*W920)))</f>
        <v/>
      </c>
      <c r="AC920" s="177" t="str" cm="1">
        <f t="array" ref="AC920">IF(_xlfn.SINGLE(A:A)="","",IF(R920="Refreshment Beverage","",IF(AND(R920="Beer",Q920=0),SUM(LOOKUP(2,1/(Rates!$B$15:$B$18&lt;=W920)/(Rates!$C$15:$C$18&gt;=W920),Rates!$E$15:$E$18)*W920),VLOOKUP(VALUE(_xlfn.SINGLE(Q:Q)),Rates!A:C,3,0)*W920)))</f>
        <v/>
      </c>
      <c r="AD920" s="168">
        <f>IFERROR(IF(OR(Q920=1,Q920=2,Q920=3,Q920=4),VLOOKUP(Q920,Rates!$A$31:$B$34,2,0)*W920,IF(V920=1,VLOOKUP(U920,'REB BEV MIN MKUP'!B:E,4,0),IF(V920&gt;1,VLOOKUP(VALUE(W920),'REB BEV MIN MKUP'!O:Q,3,0),0))),0)</f>
        <v>0</v>
      </c>
      <c r="AE920" s="177" t="str">
        <f t="shared" si="468"/>
        <v/>
      </c>
      <c r="AF920" s="13" t="str">
        <f t="shared" si="469"/>
        <v/>
      </c>
      <c r="AG920" s="177" t="str">
        <f t="shared" si="470"/>
        <v/>
      </c>
      <c r="AH920" s="184" t="str">
        <f t="shared" si="471"/>
        <v/>
      </c>
      <c r="AI920" s="184" t="str">
        <f>IF(AE:AE="","",IF(R920="Refreshment Beverage",AK920*(Rates!J$19/100),ROUND(SUM(AH920*(Rates!$J$8/100)),4)))</f>
        <v/>
      </c>
      <c r="AJ920" s="183" t="str">
        <f t="shared" si="472"/>
        <v/>
      </c>
      <c r="AK920" s="185" t="str">
        <f t="shared" si="473"/>
        <v/>
      </c>
      <c r="AL920" s="177" t="str">
        <f t="shared" si="474"/>
        <v/>
      </c>
      <c r="AM920" s="13" t="str">
        <f>IF(AS920="","",IF(R920="Refreshment Beverage",ROUND(AS920*Rates!K$19,4),ROUND(AO920*(VLOOKUP(VALUE(Q920),Rates!G$4:L$12,3,0)),4)))</f>
        <v/>
      </c>
      <c r="AN920" s="183" t="str">
        <f>IF(AS920="","",IF(R920="Refreshment Beverage",AS920*(Rates!J$19/100),MAX(AM920,AB920)))</f>
        <v/>
      </c>
      <c r="AO920" s="186" t="str">
        <f t="shared" si="475"/>
        <v/>
      </c>
      <c r="AP920" s="186" t="str">
        <f t="shared" si="476"/>
        <v/>
      </c>
      <c r="AQ920" s="186" t="str">
        <f>IF(AS920="","",IF(R920="Refreshment Beverage",ROUND(SUM(VLOOKUP(Q:Q,Rates!G$15:L$19,3,0)*(AS920-Y920-Z920-AA920)),4),ROUND(SUM(Rates!$K$8*AS920),4)))</f>
        <v/>
      </c>
      <c r="AR920" s="184" t="str">
        <f t="shared" si="477"/>
        <v/>
      </c>
      <c r="AS920" s="185" t="str">
        <f t="shared" si="478"/>
        <v/>
      </c>
      <c r="AT920" s="177" t="str">
        <f t="shared" si="479"/>
        <v/>
      </c>
      <c r="AU920" s="13" t="str">
        <f>IF(AX920="","",IF(R920="Refreshment Beverage",ROUND((BA920-Y920-Z920-AA920)*VLOOKUP(VALUE(Q920),Rates!G$15:L$19,3,0),4),ROUND(AW920*(VLOOKUP(VALUE(Q920),Rates!G:L,3,0)),4)))</f>
        <v/>
      </c>
      <c r="AV920" s="183" t="str">
        <f t="shared" si="480"/>
        <v/>
      </c>
      <c r="AW920" s="186" t="str">
        <f t="shared" si="481"/>
        <v/>
      </c>
      <c r="AX920" s="184" t="str">
        <f t="shared" si="482"/>
        <v/>
      </c>
      <c r="AY920" s="186" t="str">
        <f>IF(AX920="","",IF(R920="Refreshment Beverage",ROUND(SUM(AX920*Rates!K$19),4),ROUND(SUM(AX920*(Rates!J$8/100)),4)))</f>
        <v/>
      </c>
      <c r="AZ920" s="183" t="str">
        <f t="shared" si="483"/>
        <v/>
      </c>
      <c r="BA920" s="185" t="str">
        <f t="shared" si="484"/>
        <v/>
      </c>
      <c r="BD920" s="171"/>
      <c r="BE920" s="171"/>
      <c r="BF920" s="171"/>
      <c r="BG920" s="171"/>
    </row>
    <row r="921" spans="1:59" ht="15" customHeight="1" x14ac:dyDescent="0.3">
      <c r="A921" s="172"/>
      <c r="B921" s="172"/>
      <c r="C921" s="172"/>
      <c r="D921" s="173"/>
      <c r="E921" s="173"/>
      <c r="F921" s="173"/>
      <c r="G921" s="173"/>
      <c r="H921" s="173"/>
      <c r="I921" s="174"/>
      <c r="J921" s="175"/>
      <c r="K921" s="176" t="str">
        <f t="shared" si="456"/>
        <v/>
      </c>
      <c r="L921" s="177" t="str">
        <f t="shared" si="457"/>
        <v/>
      </c>
      <c r="M921" s="178" t="str">
        <f t="shared" si="458"/>
        <v/>
      </c>
      <c r="N921" s="44" t="str" cm="1">
        <f t="array" ref="N921">IFERROR(IF(_xlfn.SINGLE(A:A)="","",IF(R921="Beer",SUM(LOOKUP(2,1/(Rates!$B$3:$B$5&lt;=W921)/(Rates!$C$3:$C$5&gt;=W921),Rates!$D$3:$D$5)*(X921/100)*W921),IF(R921="Refreshment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44" t="str">
        <f t="shared" si="459"/>
        <v/>
      </c>
      <c r="P921" s="13"/>
      <c r="Q921" s="179" t="str">
        <f t="shared" si="460"/>
        <v/>
      </c>
      <c r="R921" s="180" t="str">
        <f t="shared" si="461"/>
        <v/>
      </c>
      <c r="S921" s="13" t="str">
        <f>IF(A921="","",IF(R921="Refreshment Beverage",VLOOKUP(VALUE(Q921),Rates!G$15:L$19,2,0),VLOOKUP(VALUE(Q921),Rates!G$4:L$8,2,0)))</f>
        <v/>
      </c>
      <c r="T921" s="13" t="str">
        <f t="shared" si="462"/>
        <v/>
      </c>
      <c r="U921" s="181" t="str">
        <f t="shared" si="463"/>
        <v/>
      </c>
      <c r="V921" s="13" t="str">
        <f t="shared" si="464"/>
        <v/>
      </c>
      <c r="W921" s="13" t="str">
        <f t="shared" si="465"/>
        <v/>
      </c>
      <c r="X921" s="182" t="str">
        <f t="shared" si="466"/>
        <v/>
      </c>
      <c r="Y921" s="183" t="str">
        <f>IF(A:A="","",IF(R921="Refreshment Beverage",VLOOKUP(Q921,Rates!G$15:L$19,6,0)*W921,VLOOKUP(Q921,Rates!G$4:L$12,6,0)*W921))</f>
        <v/>
      </c>
      <c r="Z921" s="183" t="str">
        <f t="shared" si="467"/>
        <v/>
      </c>
      <c r="AA921" s="17">
        <f t="shared" si="455"/>
        <v>0</v>
      </c>
      <c r="AB921" s="177" t="str" cm="1">
        <f t="array" ref="AB921">IF(_xlfn.SINGLE(A:A)="","",IF(R921="Refreshment Beverage","",IF(AND(R921="Beer",Q921=0),SUM(LOOKUP(2,1/(Rates!$B$15:$B$18&lt;=W921)/(Rates!$C$15:$C$18&gt;=W921),Rates!$D$15:$D$18)*W921),VLOOKUP(VALUE(_xlfn.SINGLE(Q:Q)),Rates!A:B,2,0)*W921)))</f>
        <v/>
      </c>
      <c r="AC921" s="177" t="str" cm="1">
        <f t="array" ref="AC921">IF(_xlfn.SINGLE(A:A)="","",IF(R921="Refreshment Beverage","",IF(AND(R921="Beer",Q921=0),SUM(LOOKUP(2,1/(Rates!$B$15:$B$18&lt;=W921)/(Rates!$C$15:$C$18&gt;=W921),Rates!$E$15:$E$18)*W921),VLOOKUP(VALUE(_xlfn.SINGLE(Q:Q)),Rates!A:C,3,0)*W921)))</f>
        <v/>
      </c>
      <c r="AD921" s="168">
        <f>IFERROR(IF(OR(Q921=1,Q921=2,Q921=3,Q921=4),VLOOKUP(Q921,Rates!$A$31:$B$34,2,0)*W921,IF(V921=1,VLOOKUP(U921,'REB BEV MIN MKUP'!B:E,4,0),IF(V921&gt;1,VLOOKUP(VALUE(W921),'REB BEV MIN MKUP'!O:Q,3,0),0))),0)</f>
        <v>0</v>
      </c>
      <c r="AE921" s="177" t="str">
        <f t="shared" si="468"/>
        <v/>
      </c>
      <c r="AF921" s="13" t="str">
        <f t="shared" si="469"/>
        <v/>
      </c>
      <c r="AG921" s="177" t="str">
        <f t="shared" si="470"/>
        <v/>
      </c>
      <c r="AH921" s="184" t="str">
        <f t="shared" si="471"/>
        <v/>
      </c>
      <c r="AI921" s="184" t="str">
        <f>IF(AE:AE="","",IF(R921="Refreshment Beverage",AK921*(Rates!J$19/100),ROUND(SUM(AH921*(Rates!$J$8/100)),4)))</f>
        <v/>
      </c>
      <c r="AJ921" s="183" t="str">
        <f t="shared" si="472"/>
        <v/>
      </c>
      <c r="AK921" s="185" t="str">
        <f t="shared" si="473"/>
        <v/>
      </c>
      <c r="AL921" s="177" t="str">
        <f t="shared" si="474"/>
        <v/>
      </c>
      <c r="AM921" s="13" t="str">
        <f>IF(AS921="","",IF(R921="Refreshment Beverage",ROUND(AS921*Rates!K$19,4),ROUND(AO921*(VLOOKUP(VALUE(Q921),Rates!G$4:L$12,3,0)),4)))</f>
        <v/>
      </c>
      <c r="AN921" s="183" t="str">
        <f>IF(AS921="","",IF(R921="Refreshment Beverage",AS921*(Rates!J$19/100),MAX(AM921,AB921)))</f>
        <v/>
      </c>
      <c r="AO921" s="186" t="str">
        <f t="shared" si="475"/>
        <v/>
      </c>
      <c r="AP921" s="186" t="str">
        <f t="shared" si="476"/>
        <v/>
      </c>
      <c r="AQ921" s="186" t="str">
        <f>IF(AS921="","",IF(R921="Refreshment Beverage",ROUND(SUM(VLOOKUP(Q:Q,Rates!G$15:L$19,3,0)*(AS921-Y921-Z921-AA921)),4),ROUND(SUM(Rates!$K$8*AS921),4)))</f>
        <v/>
      </c>
      <c r="AR921" s="184" t="str">
        <f t="shared" si="477"/>
        <v/>
      </c>
      <c r="AS921" s="185" t="str">
        <f t="shared" si="478"/>
        <v/>
      </c>
      <c r="AT921" s="177" t="str">
        <f t="shared" si="479"/>
        <v/>
      </c>
      <c r="AU921" s="13" t="str">
        <f>IF(AX921="","",IF(R921="Refreshment Beverage",ROUND((BA921-Y921-Z921-AA921)*VLOOKUP(VALUE(Q921),Rates!G$15:L$19,3,0),4),ROUND(AW921*(VLOOKUP(VALUE(Q921),Rates!G:L,3,0)),4)))</f>
        <v/>
      </c>
      <c r="AV921" s="183" t="str">
        <f t="shared" si="480"/>
        <v/>
      </c>
      <c r="AW921" s="186" t="str">
        <f t="shared" si="481"/>
        <v/>
      </c>
      <c r="AX921" s="184" t="str">
        <f t="shared" si="482"/>
        <v/>
      </c>
      <c r="AY921" s="186" t="str">
        <f>IF(AX921="","",IF(R921="Refreshment Beverage",ROUND(SUM(AX921*Rates!K$19),4),ROUND(SUM(AX921*(Rates!J$8/100)),4)))</f>
        <v/>
      </c>
      <c r="AZ921" s="183" t="str">
        <f t="shared" si="483"/>
        <v/>
      </c>
      <c r="BA921" s="185" t="str">
        <f t="shared" si="484"/>
        <v/>
      </c>
      <c r="BD921" s="171"/>
      <c r="BE921" s="171"/>
      <c r="BF921" s="171"/>
      <c r="BG921" s="171"/>
    </row>
    <row r="922" spans="1:59" ht="15" customHeight="1" x14ac:dyDescent="0.3">
      <c r="A922" s="172"/>
      <c r="B922" s="172"/>
      <c r="C922" s="172"/>
      <c r="D922" s="173"/>
      <c r="E922" s="173"/>
      <c r="F922" s="173"/>
      <c r="G922" s="173"/>
      <c r="H922" s="173"/>
      <c r="I922" s="174"/>
      <c r="J922" s="175"/>
      <c r="K922" s="176" t="str">
        <f t="shared" si="456"/>
        <v/>
      </c>
      <c r="L922" s="177" t="str">
        <f t="shared" si="457"/>
        <v/>
      </c>
      <c r="M922" s="178" t="str">
        <f t="shared" si="458"/>
        <v/>
      </c>
      <c r="N922" s="44" t="str" cm="1">
        <f t="array" ref="N922">IFERROR(IF(_xlfn.SINGLE(A:A)="","",IF(R922="Beer",SUM(LOOKUP(2,1/(Rates!$B$3:$B$5&lt;=W922)/(Rates!$C$3:$C$5&gt;=W922),Rates!$D$3:$D$5)*(X922/100)*W922),IF(R922="Refreshment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44" t="str">
        <f t="shared" si="459"/>
        <v/>
      </c>
      <c r="P922" s="13"/>
      <c r="Q922" s="179" t="str">
        <f t="shared" si="460"/>
        <v/>
      </c>
      <c r="R922" s="180" t="str">
        <f t="shared" si="461"/>
        <v/>
      </c>
      <c r="S922" s="13" t="str">
        <f>IF(A922="","",IF(R922="Refreshment Beverage",VLOOKUP(VALUE(Q922),Rates!G$15:L$19,2,0),VLOOKUP(VALUE(Q922),Rates!G$4:L$8,2,0)))</f>
        <v/>
      </c>
      <c r="T922" s="13" t="str">
        <f t="shared" si="462"/>
        <v/>
      </c>
      <c r="U922" s="181" t="str">
        <f t="shared" si="463"/>
        <v/>
      </c>
      <c r="V922" s="13" t="str">
        <f t="shared" si="464"/>
        <v/>
      </c>
      <c r="W922" s="13" t="str">
        <f t="shared" si="465"/>
        <v/>
      </c>
      <c r="X922" s="182" t="str">
        <f t="shared" si="466"/>
        <v/>
      </c>
      <c r="Y922" s="183" t="str">
        <f>IF(A:A="","",IF(R922="Refreshment Beverage",VLOOKUP(Q922,Rates!G$15:L$19,6,0)*W922,VLOOKUP(Q922,Rates!G$4:L$12,6,0)*W922))</f>
        <v/>
      </c>
      <c r="Z922" s="183" t="str">
        <f t="shared" si="467"/>
        <v/>
      </c>
      <c r="AA922" s="17">
        <f t="shared" si="455"/>
        <v>0</v>
      </c>
      <c r="AB922" s="177" t="str" cm="1">
        <f t="array" ref="AB922">IF(_xlfn.SINGLE(A:A)="","",IF(R922="Refreshment Beverage","",IF(AND(R922="Beer",Q922=0),SUM(LOOKUP(2,1/(Rates!$B$15:$B$18&lt;=W922)/(Rates!$C$15:$C$18&gt;=W922),Rates!$D$15:$D$18)*W922),VLOOKUP(VALUE(_xlfn.SINGLE(Q:Q)),Rates!A:B,2,0)*W922)))</f>
        <v/>
      </c>
      <c r="AC922" s="177" t="str" cm="1">
        <f t="array" ref="AC922">IF(_xlfn.SINGLE(A:A)="","",IF(R922="Refreshment Beverage","",IF(AND(R922="Beer",Q922=0),SUM(LOOKUP(2,1/(Rates!$B$15:$B$18&lt;=W922)/(Rates!$C$15:$C$18&gt;=W922),Rates!$E$15:$E$18)*W922),VLOOKUP(VALUE(_xlfn.SINGLE(Q:Q)),Rates!A:C,3,0)*W922)))</f>
        <v/>
      </c>
      <c r="AD922" s="168">
        <f>IFERROR(IF(OR(Q922=1,Q922=2,Q922=3,Q922=4),VLOOKUP(Q922,Rates!$A$31:$B$34,2,0)*W922,IF(V922=1,VLOOKUP(U922,'REB BEV MIN MKUP'!B:E,4,0),IF(V922&gt;1,VLOOKUP(VALUE(W922),'REB BEV MIN MKUP'!O:Q,3,0),0))),0)</f>
        <v>0</v>
      </c>
      <c r="AE922" s="177" t="str">
        <f t="shared" si="468"/>
        <v/>
      </c>
      <c r="AF922" s="13" t="str">
        <f t="shared" si="469"/>
        <v/>
      </c>
      <c r="AG922" s="177" t="str">
        <f t="shared" si="470"/>
        <v/>
      </c>
      <c r="AH922" s="184" t="str">
        <f t="shared" si="471"/>
        <v/>
      </c>
      <c r="AI922" s="184" t="str">
        <f>IF(AE:AE="","",IF(R922="Refreshment Beverage",AK922*(Rates!J$19/100),ROUND(SUM(AH922*(Rates!$J$8/100)),4)))</f>
        <v/>
      </c>
      <c r="AJ922" s="183" t="str">
        <f t="shared" si="472"/>
        <v/>
      </c>
      <c r="AK922" s="185" t="str">
        <f t="shared" si="473"/>
        <v/>
      </c>
      <c r="AL922" s="177" t="str">
        <f t="shared" si="474"/>
        <v/>
      </c>
      <c r="AM922" s="13" t="str">
        <f>IF(AS922="","",IF(R922="Refreshment Beverage",ROUND(AS922*Rates!K$19,4),ROUND(AO922*(VLOOKUP(VALUE(Q922),Rates!G$4:L$12,3,0)),4)))</f>
        <v/>
      </c>
      <c r="AN922" s="183" t="str">
        <f>IF(AS922="","",IF(R922="Refreshment Beverage",AS922*(Rates!J$19/100),MAX(AM922,AB922)))</f>
        <v/>
      </c>
      <c r="AO922" s="186" t="str">
        <f t="shared" si="475"/>
        <v/>
      </c>
      <c r="AP922" s="186" t="str">
        <f t="shared" si="476"/>
        <v/>
      </c>
      <c r="AQ922" s="186" t="str">
        <f>IF(AS922="","",IF(R922="Refreshment Beverage",ROUND(SUM(VLOOKUP(Q:Q,Rates!G$15:L$19,3,0)*(AS922-Y922-Z922-AA922)),4),ROUND(SUM(Rates!$K$8*AS922),4)))</f>
        <v/>
      </c>
      <c r="AR922" s="184" t="str">
        <f t="shared" si="477"/>
        <v/>
      </c>
      <c r="AS922" s="185" t="str">
        <f t="shared" si="478"/>
        <v/>
      </c>
      <c r="AT922" s="177" t="str">
        <f t="shared" si="479"/>
        <v/>
      </c>
      <c r="AU922" s="13" t="str">
        <f>IF(AX922="","",IF(R922="Refreshment Beverage",ROUND((BA922-Y922-Z922-AA922)*VLOOKUP(VALUE(Q922),Rates!G$15:L$19,3,0),4),ROUND(AW922*(VLOOKUP(VALUE(Q922),Rates!G:L,3,0)),4)))</f>
        <v/>
      </c>
      <c r="AV922" s="183" t="str">
        <f t="shared" si="480"/>
        <v/>
      </c>
      <c r="AW922" s="186" t="str">
        <f t="shared" si="481"/>
        <v/>
      </c>
      <c r="AX922" s="184" t="str">
        <f t="shared" si="482"/>
        <v/>
      </c>
      <c r="AY922" s="186" t="str">
        <f>IF(AX922="","",IF(R922="Refreshment Beverage",ROUND(SUM(AX922*Rates!K$19),4),ROUND(SUM(AX922*(Rates!J$8/100)),4)))</f>
        <v/>
      </c>
      <c r="AZ922" s="183" t="str">
        <f t="shared" si="483"/>
        <v/>
      </c>
      <c r="BA922" s="185" t="str">
        <f t="shared" si="484"/>
        <v/>
      </c>
      <c r="BD922" s="171"/>
      <c r="BE922" s="171"/>
      <c r="BF922" s="171"/>
      <c r="BG922" s="171"/>
    </row>
    <row r="923" spans="1:59" ht="15" customHeight="1" x14ac:dyDescent="0.3">
      <c r="A923" s="172"/>
      <c r="B923" s="172"/>
      <c r="C923" s="172"/>
      <c r="D923" s="173"/>
      <c r="E923" s="173"/>
      <c r="F923" s="173"/>
      <c r="G923" s="173"/>
      <c r="H923" s="173"/>
      <c r="I923" s="174"/>
      <c r="J923" s="175"/>
      <c r="K923" s="176" t="str">
        <f t="shared" si="456"/>
        <v/>
      </c>
      <c r="L923" s="177" t="str">
        <f t="shared" si="457"/>
        <v/>
      </c>
      <c r="M923" s="178" t="str">
        <f t="shared" si="458"/>
        <v/>
      </c>
      <c r="N923" s="44" t="str" cm="1">
        <f t="array" ref="N923">IFERROR(IF(_xlfn.SINGLE(A:A)="","",IF(R923="Beer",SUM(LOOKUP(2,1/(Rates!$B$3:$B$5&lt;=W923)/(Rates!$C$3:$C$5&gt;=W923),Rates!$D$3:$D$5)*(X923/100)*W923),IF(R923="Refreshment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44" t="str">
        <f t="shared" si="459"/>
        <v/>
      </c>
      <c r="P923" s="13"/>
      <c r="Q923" s="179" t="str">
        <f t="shared" si="460"/>
        <v/>
      </c>
      <c r="R923" s="180" t="str">
        <f t="shared" si="461"/>
        <v/>
      </c>
      <c r="S923" s="13" t="str">
        <f>IF(A923="","",IF(R923="Refreshment Beverage",VLOOKUP(VALUE(Q923),Rates!G$15:L$19,2,0),VLOOKUP(VALUE(Q923),Rates!G$4:L$8,2,0)))</f>
        <v/>
      </c>
      <c r="T923" s="13" t="str">
        <f t="shared" si="462"/>
        <v/>
      </c>
      <c r="U923" s="181" t="str">
        <f t="shared" si="463"/>
        <v/>
      </c>
      <c r="V923" s="13" t="str">
        <f t="shared" si="464"/>
        <v/>
      </c>
      <c r="W923" s="13" t="str">
        <f t="shared" si="465"/>
        <v/>
      </c>
      <c r="X923" s="182" t="str">
        <f t="shared" si="466"/>
        <v/>
      </c>
      <c r="Y923" s="183" t="str">
        <f>IF(A:A="","",IF(R923="Refreshment Beverage",VLOOKUP(Q923,Rates!G$15:L$19,6,0)*W923,VLOOKUP(Q923,Rates!G$4:L$12,6,0)*W923))</f>
        <v/>
      </c>
      <c r="Z923" s="183" t="str">
        <f t="shared" si="467"/>
        <v/>
      </c>
      <c r="AA923" s="17">
        <f t="shared" si="455"/>
        <v>0</v>
      </c>
      <c r="AB923" s="177" t="str" cm="1">
        <f t="array" ref="AB923">IF(_xlfn.SINGLE(A:A)="","",IF(R923="Refreshment Beverage","",IF(AND(R923="Beer",Q923=0),SUM(LOOKUP(2,1/(Rates!$B$15:$B$18&lt;=W923)/(Rates!$C$15:$C$18&gt;=W923),Rates!$D$15:$D$18)*W923),VLOOKUP(VALUE(_xlfn.SINGLE(Q:Q)),Rates!A:B,2,0)*W923)))</f>
        <v/>
      </c>
      <c r="AC923" s="177" t="str" cm="1">
        <f t="array" ref="AC923">IF(_xlfn.SINGLE(A:A)="","",IF(R923="Refreshment Beverage","",IF(AND(R923="Beer",Q923=0),SUM(LOOKUP(2,1/(Rates!$B$15:$B$18&lt;=W923)/(Rates!$C$15:$C$18&gt;=W923),Rates!$E$15:$E$18)*W923),VLOOKUP(VALUE(_xlfn.SINGLE(Q:Q)),Rates!A:C,3,0)*W923)))</f>
        <v/>
      </c>
      <c r="AD923" s="168">
        <f>IFERROR(IF(OR(Q923=1,Q923=2,Q923=3,Q923=4),VLOOKUP(Q923,Rates!$A$31:$B$34,2,0)*W923,IF(V923=1,VLOOKUP(U923,'REB BEV MIN MKUP'!B:E,4,0),IF(V923&gt;1,VLOOKUP(VALUE(W923),'REB BEV MIN MKUP'!O:Q,3,0),0))),0)</f>
        <v>0</v>
      </c>
      <c r="AE923" s="177" t="str">
        <f t="shared" si="468"/>
        <v/>
      </c>
      <c r="AF923" s="13" t="str">
        <f t="shared" si="469"/>
        <v/>
      </c>
      <c r="AG923" s="177" t="str">
        <f t="shared" si="470"/>
        <v/>
      </c>
      <c r="AH923" s="184" t="str">
        <f t="shared" si="471"/>
        <v/>
      </c>
      <c r="AI923" s="184" t="str">
        <f>IF(AE:AE="","",IF(R923="Refreshment Beverage",AK923*(Rates!J$19/100),ROUND(SUM(AH923*(Rates!$J$8/100)),4)))</f>
        <v/>
      </c>
      <c r="AJ923" s="183" t="str">
        <f t="shared" si="472"/>
        <v/>
      </c>
      <c r="AK923" s="185" t="str">
        <f t="shared" si="473"/>
        <v/>
      </c>
      <c r="AL923" s="177" t="str">
        <f t="shared" si="474"/>
        <v/>
      </c>
      <c r="AM923" s="13" t="str">
        <f>IF(AS923="","",IF(R923="Refreshment Beverage",ROUND(AS923*Rates!K$19,4),ROUND(AO923*(VLOOKUP(VALUE(Q923),Rates!G$4:L$12,3,0)),4)))</f>
        <v/>
      </c>
      <c r="AN923" s="183" t="str">
        <f>IF(AS923="","",IF(R923="Refreshment Beverage",AS923*(Rates!J$19/100),MAX(AM923,AB923)))</f>
        <v/>
      </c>
      <c r="AO923" s="186" t="str">
        <f t="shared" si="475"/>
        <v/>
      </c>
      <c r="AP923" s="186" t="str">
        <f t="shared" si="476"/>
        <v/>
      </c>
      <c r="AQ923" s="186" t="str">
        <f>IF(AS923="","",IF(R923="Refreshment Beverage",ROUND(SUM(VLOOKUP(Q:Q,Rates!G$15:L$19,3,0)*(AS923-Y923-Z923-AA923)),4),ROUND(SUM(Rates!$K$8*AS923),4)))</f>
        <v/>
      </c>
      <c r="AR923" s="184" t="str">
        <f t="shared" si="477"/>
        <v/>
      </c>
      <c r="AS923" s="185" t="str">
        <f t="shared" si="478"/>
        <v/>
      </c>
      <c r="AT923" s="177" t="str">
        <f t="shared" si="479"/>
        <v/>
      </c>
      <c r="AU923" s="13" t="str">
        <f>IF(AX923="","",IF(R923="Refreshment Beverage",ROUND((BA923-Y923-Z923-AA923)*VLOOKUP(VALUE(Q923),Rates!G$15:L$19,3,0),4),ROUND(AW923*(VLOOKUP(VALUE(Q923),Rates!G:L,3,0)),4)))</f>
        <v/>
      </c>
      <c r="AV923" s="183" t="str">
        <f t="shared" si="480"/>
        <v/>
      </c>
      <c r="AW923" s="186" t="str">
        <f t="shared" si="481"/>
        <v/>
      </c>
      <c r="AX923" s="184" t="str">
        <f t="shared" si="482"/>
        <v/>
      </c>
      <c r="AY923" s="186" t="str">
        <f>IF(AX923="","",IF(R923="Refreshment Beverage",ROUND(SUM(AX923*Rates!K$19),4),ROUND(SUM(AX923*(Rates!J$8/100)),4)))</f>
        <v/>
      </c>
      <c r="AZ923" s="183" t="str">
        <f t="shared" si="483"/>
        <v/>
      </c>
      <c r="BA923" s="185" t="str">
        <f t="shared" si="484"/>
        <v/>
      </c>
      <c r="BD923" s="171"/>
      <c r="BE923" s="171"/>
      <c r="BF923" s="171"/>
      <c r="BG923" s="171"/>
    </row>
    <row r="924" spans="1:59" ht="15" customHeight="1" x14ac:dyDescent="0.3">
      <c r="A924" s="172"/>
      <c r="B924" s="172"/>
      <c r="C924" s="172"/>
      <c r="D924" s="173"/>
      <c r="E924" s="173"/>
      <c r="F924" s="173"/>
      <c r="G924" s="173"/>
      <c r="H924" s="173"/>
      <c r="I924" s="174"/>
      <c r="J924" s="175"/>
      <c r="K924" s="176" t="str">
        <f t="shared" si="456"/>
        <v/>
      </c>
      <c r="L924" s="177" t="str">
        <f t="shared" si="457"/>
        <v/>
      </c>
      <c r="M924" s="178" t="str">
        <f t="shared" si="458"/>
        <v/>
      </c>
      <c r="N924" s="44" t="str" cm="1">
        <f t="array" ref="N924">IFERROR(IF(_xlfn.SINGLE(A:A)="","",IF(R924="Beer",SUM(LOOKUP(2,1/(Rates!$B$3:$B$5&lt;=W924)/(Rates!$C$3:$C$5&gt;=W924),Rates!$D$3:$D$5)*(X924/100)*W924),IF(R924="Refreshment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44" t="str">
        <f t="shared" si="459"/>
        <v/>
      </c>
      <c r="P924" s="13"/>
      <c r="Q924" s="179" t="str">
        <f t="shared" si="460"/>
        <v/>
      </c>
      <c r="R924" s="180" t="str">
        <f t="shared" si="461"/>
        <v/>
      </c>
      <c r="S924" s="13" t="str">
        <f>IF(A924="","",IF(R924="Refreshment Beverage",VLOOKUP(VALUE(Q924),Rates!G$15:L$19,2,0),VLOOKUP(VALUE(Q924),Rates!G$4:L$8,2,0)))</f>
        <v/>
      </c>
      <c r="T924" s="13" t="str">
        <f t="shared" si="462"/>
        <v/>
      </c>
      <c r="U924" s="181" t="str">
        <f t="shared" si="463"/>
        <v/>
      </c>
      <c r="V924" s="13" t="str">
        <f t="shared" si="464"/>
        <v/>
      </c>
      <c r="W924" s="13" t="str">
        <f t="shared" si="465"/>
        <v/>
      </c>
      <c r="X924" s="182" t="str">
        <f t="shared" si="466"/>
        <v/>
      </c>
      <c r="Y924" s="183" t="str">
        <f>IF(A:A="","",IF(R924="Refreshment Beverage",VLOOKUP(Q924,Rates!G$15:L$19,6,0)*W924,VLOOKUP(Q924,Rates!G$4:L$12,6,0)*W924))</f>
        <v/>
      </c>
      <c r="Z924" s="183" t="str">
        <f t="shared" si="467"/>
        <v/>
      </c>
      <c r="AA924" s="17">
        <f t="shared" si="455"/>
        <v>0</v>
      </c>
      <c r="AB924" s="177" t="str" cm="1">
        <f t="array" ref="AB924">IF(_xlfn.SINGLE(A:A)="","",IF(R924="Refreshment Beverage","",IF(AND(R924="Beer",Q924=0),SUM(LOOKUP(2,1/(Rates!$B$15:$B$18&lt;=W924)/(Rates!$C$15:$C$18&gt;=W924),Rates!$D$15:$D$18)*W924),VLOOKUP(VALUE(_xlfn.SINGLE(Q:Q)),Rates!A:B,2,0)*W924)))</f>
        <v/>
      </c>
      <c r="AC924" s="177" t="str" cm="1">
        <f t="array" ref="AC924">IF(_xlfn.SINGLE(A:A)="","",IF(R924="Refreshment Beverage","",IF(AND(R924="Beer",Q924=0),SUM(LOOKUP(2,1/(Rates!$B$15:$B$18&lt;=W924)/(Rates!$C$15:$C$18&gt;=W924),Rates!$E$15:$E$18)*W924),VLOOKUP(VALUE(_xlfn.SINGLE(Q:Q)),Rates!A:C,3,0)*W924)))</f>
        <v/>
      </c>
      <c r="AD924" s="168">
        <f>IFERROR(IF(OR(Q924=1,Q924=2,Q924=3,Q924=4),VLOOKUP(Q924,Rates!$A$31:$B$34,2,0)*W924,IF(V924=1,VLOOKUP(U924,'REB BEV MIN MKUP'!B:E,4,0),IF(V924&gt;1,VLOOKUP(VALUE(W924),'REB BEV MIN MKUP'!O:Q,3,0),0))),0)</f>
        <v>0</v>
      </c>
      <c r="AE924" s="177" t="str">
        <f t="shared" si="468"/>
        <v/>
      </c>
      <c r="AF924" s="13" t="str">
        <f t="shared" si="469"/>
        <v/>
      </c>
      <c r="AG924" s="177" t="str">
        <f t="shared" si="470"/>
        <v/>
      </c>
      <c r="AH924" s="184" t="str">
        <f t="shared" si="471"/>
        <v/>
      </c>
      <c r="AI924" s="184" t="str">
        <f>IF(AE:AE="","",IF(R924="Refreshment Beverage",AK924*(Rates!J$19/100),ROUND(SUM(AH924*(Rates!$J$8/100)),4)))</f>
        <v/>
      </c>
      <c r="AJ924" s="183" t="str">
        <f t="shared" si="472"/>
        <v/>
      </c>
      <c r="AK924" s="185" t="str">
        <f t="shared" si="473"/>
        <v/>
      </c>
      <c r="AL924" s="177" t="str">
        <f t="shared" si="474"/>
        <v/>
      </c>
      <c r="AM924" s="13" t="str">
        <f>IF(AS924="","",IF(R924="Refreshment Beverage",ROUND(AS924*Rates!K$19,4),ROUND(AO924*(VLOOKUP(VALUE(Q924),Rates!G$4:L$12,3,0)),4)))</f>
        <v/>
      </c>
      <c r="AN924" s="183" t="str">
        <f>IF(AS924="","",IF(R924="Refreshment Beverage",AS924*(Rates!J$19/100),MAX(AM924,AB924)))</f>
        <v/>
      </c>
      <c r="AO924" s="186" t="str">
        <f t="shared" si="475"/>
        <v/>
      </c>
      <c r="AP924" s="186" t="str">
        <f t="shared" si="476"/>
        <v/>
      </c>
      <c r="AQ924" s="186" t="str">
        <f>IF(AS924="","",IF(R924="Refreshment Beverage",ROUND(SUM(VLOOKUP(Q:Q,Rates!G$15:L$19,3,0)*(AS924-Y924-Z924-AA924)),4),ROUND(SUM(Rates!$K$8*AS924),4)))</f>
        <v/>
      </c>
      <c r="AR924" s="184" t="str">
        <f t="shared" si="477"/>
        <v/>
      </c>
      <c r="AS924" s="185" t="str">
        <f t="shared" si="478"/>
        <v/>
      </c>
      <c r="AT924" s="177" t="str">
        <f t="shared" si="479"/>
        <v/>
      </c>
      <c r="AU924" s="13" t="str">
        <f>IF(AX924="","",IF(R924="Refreshment Beverage",ROUND((BA924-Y924-Z924-AA924)*VLOOKUP(VALUE(Q924),Rates!G$15:L$19,3,0),4),ROUND(AW924*(VLOOKUP(VALUE(Q924),Rates!G:L,3,0)),4)))</f>
        <v/>
      </c>
      <c r="AV924" s="183" t="str">
        <f t="shared" si="480"/>
        <v/>
      </c>
      <c r="AW924" s="186" t="str">
        <f t="shared" si="481"/>
        <v/>
      </c>
      <c r="AX924" s="184" t="str">
        <f t="shared" si="482"/>
        <v/>
      </c>
      <c r="AY924" s="186" t="str">
        <f>IF(AX924="","",IF(R924="Refreshment Beverage",ROUND(SUM(AX924*Rates!K$19),4),ROUND(SUM(AX924*(Rates!J$8/100)),4)))</f>
        <v/>
      </c>
      <c r="AZ924" s="183" t="str">
        <f t="shared" si="483"/>
        <v/>
      </c>
      <c r="BA924" s="185" t="str">
        <f t="shared" si="484"/>
        <v/>
      </c>
      <c r="BD924" s="171"/>
      <c r="BE924" s="171"/>
      <c r="BF924" s="171"/>
      <c r="BG924" s="171"/>
    </row>
    <row r="925" spans="1:59" ht="15" customHeight="1" x14ac:dyDescent="0.3">
      <c r="A925" s="172"/>
      <c r="B925" s="172"/>
      <c r="C925" s="172"/>
      <c r="D925" s="173"/>
      <c r="E925" s="173"/>
      <c r="F925" s="173"/>
      <c r="G925" s="173"/>
      <c r="H925" s="173"/>
      <c r="I925" s="174"/>
      <c r="J925" s="175"/>
      <c r="K925" s="176" t="str">
        <f t="shared" si="456"/>
        <v/>
      </c>
      <c r="L925" s="177" t="str">
        <f t="shared" si="457"/>
        <v/>
      </c>
      <c r="M925" s="178" t="str">
        <f t="shared" si="458"/>
        <v/>
      </c>
      <c r="N925" s="44" t="str" cm="1">
        <f t="array" ref="N925">IFERROR(IF(_xlfn.SINGLE(A:A)="","",IF(R925="Beer",SUM(LOOKUP(2,1/(Rates!$B$3:$B$5&lt;=W925)/(Rates!$C$3:$C$5&gt;=W925),Rates!$D$3:$D$5)*(X925/100)*W925),IF(R925="Refreshment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44" t="str">
        <f t="shared" si="459"/>
        <v/>
      </c>
      <c r="P925" s="13"/>
      <c r="Q925" s="179" t="str">
        <f t="shared" si="460"/>
        <v/>
      </c>
      <c r="R925" s="180" t="str">
        <f t="shared" si="461"/>
        <v/>
      </c>
      <c r="S925" s="13" t="str">
        <f>IF(A925="","",IF(R925="Refreshment Beverage",VLOOKUP(VALUE(Q925),Rates!G$15:L$19,2,0),VLOOKUP(VALUE(Q925),Rates!G$4:L$8,2,0)))</f>
        <v/>
      </c>
      <c r="T925" s="13" t="str">
        <f t="shared" si="462"/>
        <v/>
      </c>
      <c r="U925" s="181" t="str">
        <f t="shared" si="463"/>
        <v/>
      </c>
      <c r="V925" s="13" t="str">
        <f t="shared" si="464"/>
        <v/>
      </c>
      <c r="W925" s="13" t="str">
        <f t="shared" si="465"/>
        <v/>
      </c>
      <c r="X925" s="182" t="str">
        <f t="shared" si="466"/>
        <v/>
      </c>
      <c r="Y925" s="183" t="str">
        <f>IF(A:A="","",IF(R925="Refreshment Beverage",VLOOKUP(Q925,Rates!G$15:L$19,6,0)*W925,VLOOKUP(Q925,Rates!G$4:L$12,6,0)*W925))</f>
        <v/>
      </c>
      <c r="Z925" s="183" t="str">
        <f t="shared" si="467"/>
        <v/>
      </c>
      <c r="AA925" s="17">
        <f t="shared" si="455"/>
        <v>0</v>
      </c>
      <c r="AB925" s="177" t="str" cm="1">
        <f t="array" ref="AB925">IF(_xlfn.SINGLE(A:A)="","",IF(R925="Refreshment Beverage","",IF(AND(R925="Beer",Q925=0),SUM(LOOKUP(2,1/(Rates!$B$15:$B$18&lt;=W925)/(Rates!$C$15:$C$18&gt;=W925),Rates!$D$15:$D$18)*W925),VLOOKUP(VALUE(_xlfn.SINGLE(Q:Q)),Rates!A:B,2,0)*W925)))</f>
        <v/>
      </c>
      <c r="AC925" s="177" t="str" cm="1">
        <f t="array" ref="AC925">IF(_xlfn.SINGLE(A:A)="","",IF(R925="Refreshment Beverage","",IF(AND(R925="Beer",Q925=0),SUM(LOOKUP(2,1/(Rates!$B$15:$B$18&lt;=W925)/(Rates!$C$15:$C$18&gt;=W925),Rates!$E$15:$E$18)*W925),VLOOKUP(VALUE(_xlfn.SINGLE(Q:Q)),Rates!A:C,3,0)*W925)))</f>
        <v/>
      </c>
      <c r="AD925" s="168">
        <f>IFERROR(IF(OR(Q925=1,Q925=2,Q925=3,Q925=4),VLOOKUP(Q925,Rates!$A$31:$B$34,2,0)*W925,IF(V925=1,VLOOKUP(U925,'REB BEV MIN MKUP'!B:E,4,0),IF(V925&gt;1,VLOOKUP(VALUE(W925),'REB BEV MIN MKUP'!O:Q,3,0),0))),0)</f>
        <v>0</v>
      </c>
      <c r="AE925" s="177" t="str">
        <f t="shared" si="468"/>
        <v/>
      </c>
      <c r="AF925" s="13" t="str">
        <f t="shared" si="469"/>
        <v/>
      </c>
      <c r="AG925" s="177" t="str">
        <f t="shared" si="470"/>
        <v/>
      </c>
      <c r="AH925" s="184" t="str">
        <f t="shared" si="471"/>
        <v/>
      </c>
      <c r="AI925" s="184" t="str">
        <f>IF(AE:AE="","",IF(R925="Refreshment Beverage",AK925*(Rates!J$19/100),ROUND(SUM(AH925*(Rates!$J$8/100)),4)))</f>
        <v/>
      </c>
      <c r="AJ925" s="183" t="str">
        <f t="shared" si="472"/>
        <v/>
      </c>
      <c r="AK925" s="185" t="str">
        <f t="shared" si="473"/>
        <v/>
      </c>
      <c r="AL925" s="177" t="str">
        <f t="shared" si="474"/>
        <v/>
      </c>
      <c r="AM925" s="13" t="str">
        <f>IF(AS925="","",IF(R925="Refreshment Beverage",ROUND(AS925*Rates!K$19,4),ROUND(AO925*(VLOOKUP(VALUE(Q925),Rates!G$4:L$12,3,0)),4)))</f>
        <v/>
      </c>
      <c r="AN925" s="183" t="str">
        <f>IF(AS925="","",IF(R925="Refreshment Beverage",AS925*(Rates!J$19/100),MAX(AM925,AB925)))</f>
        <v/>
      </c>
      <c r="AO925" s="186" t="str">
        <f t="shared" si="475"/>
        <v/>
      </c>
      <c r="AP925" s="186" t="str">
        <f t="shared" si="476"/>
        <v/>
      </c>
      <c r="AQ925" s="186" t="str">
        <f>IF(AS925="","",IF(R925="Refreshment Beverage",ROUND(SUM(VLOOKUP(Q:Q,Rates!G$15:L$19,3,0)*(AS925-Y925-Z925-AA925)),4),ROUND(SUM(Rates!$K$8*AS925),4)))</f>
        <v/>
      </c>
      <c r="AR925" s="184" t="str">
        <f t="shared" si="477"/>
        <v/>
      </c>
      <c r="AS925" s="185" t="str">
        <f t="shared" si="478"/>
        <v/>
      </c>
      <c r="AT925" s="177" t="str">
        <f t="shared" si="479"/>
        <v/>
      </c>
      <c r="AU925" s="13" t="str">
        <f>IF(AX925="","",IF(R925="Refreshment Beverage",ROUND((BA925-Y925-Z925-AA925)*VLOOKUP(VALUE(Q925),Rates!G$15:L$19,3,0),4),ROUND(AW925*(VLOOKUP(VALUE(Q925),Rates!G:L,3,0)),4)))</f>
        <v/>
      </c>
      <c r="AV925" s="183" t="str">
        <f t="shared" si="480"/>
        <v/>
      </c>
      <c r="AW925" s="186" t="str">
        <f t="shared" si="481"/>
        <v/>
      </c>
      <c r="AX925" s="184" t="str">
        <f t="shared" si="482"/>
        <v/>
      </c>
      <c r="AY925" s="186" t="str">
        <f>IF(AX925="","",IF(R925="Refreshment Beverage",ROUND(SUM(AX925*Rates!K$19),4),ROUND(SUM(AX925*(Rates!J$8/100)),4)))</f>
        <v/>
      </c>
      <c r="AZ925" s="183" t="str">
        <f t="shared" si="483"/>
        <v/>
      </c>
      <c r="BA925" s="185" t="str">
        <f t="shared" si="484"/>
        <v/>
      </c>
      <c r="BD925" s="171"/>
      <c r="BE925" s="171"/>
      <c r="BF925" s="171"/>
      <c r="BG925" s="171"/>
    </row>
    <row r="926" spans="1:59" ht="15" customHeight="1" x14ac:dyDescent="0.3">
      <c r="A926" s="172"/>
      <c r="B926" s="172"/>
      <c r="C926" s="172"/>
      <c r="D926" s="173"/>
      <c r="E926" s="173"/>
      <c r="F926" s="173"/>
      <c r="G926" s="173"/>
      <c r="H926" s="173"/>
      <c r="I926" s="174"/>
      <c r="J926" s="175"/>
      <c r="K926" s="176" t="str">
        <f t="shared" si="456"/>
        <v/>
      </c>
      <c r="L926" s="177" t="str">
        <f t="shared" si="457"/>
        <v/>
      </c>
      <c r="M926" s="178" t="str">
        <f t="shared" si="458"/>
        <v/>
      </c>
      <c r="N926" s="44" t="str" cm="1">
        <f t="array" ref="N926">IFERROR(IF(_xlfn.SINGLE(A:A)="","",IF(R926="Beer",SUM(LOOKUP(2,1/(Rates!$B$3:$B$5&lt;=W926)/(Rates!$C$3:$C$5&gt;=W926),Rates!$D$3:$D$5)*(X926/100)*W926),IF(R926="Refreshment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44" t="str">
        <f t="shared" si="459"/>
        <v/>
      </c>
      <c r="P926" s="13"/>
      <c r="Q926" s="179" t="str">
        <f t="shared" si="460"/>
        <v/>
      </c>
      <c r="R926" s="180" t="str">
        <f t="shared" si="461"/>
        <v/>
      </c>
      <c r="S926" s="13" t="str">
        <f>IF(A926="","",IF(R926="Refreshment Beverage",VLOOKUP(VALUE(Q926),Rates!G$15:L$19,2,0),VLOOKUP(VALUE(Q926),Rates!G$4:L$8,2,0)))</f>
        <v/>
      </c>
      <c r="T926" s="13" t="str">
        <f t="shared" si="462"/>
        <v/>
      </c>
      <c r="U926" s="181" t="str">
        <f t="shared" si="463"/>
        <v/>
      </c>
      <c r="V926" s="13" t="str">
        <f t="shared" si="464"/>
        <v/>
      </c>
      <c r="W926" s="13" t="str">
        <f t="shared" si="465"/>
        <v/>
      </c>
      <c r="X926" s="182" t="str">
        <f t="shared" si="466"/>
        <v/>
      </c>
      <c r="Y926" s="183" t="str">
        <f>IF(A:A="","",IF(R926="Refreshment Beverage",VLOOKUP(Q926,Rates!G$15:L$19,6,0)*W926,VLOOKUP(Q926,Rates!G$4:L$12,6,0)*W926))</f>
        <v/>
      </c>
      <c r="Z926" s="183" t="str">
        <f t="shared" si="467"/>
        <v/>
      </c>
      <c r="AA926" s="17">
        <f t="shared" si="455"/>
        <v>0</v>
      </c>
      <c r="AB926" s="177" t="str" cm="1">
        <f t="array" ref="AB926">IF(_xlfn.SINGLE(A:A)="","",IF(R926="Refreshment Beverage","",IF(AND(R926="Beer",Q926=0),SUM(LOOKUP(2,1/(Rates!$B$15:$B$18&lt;=W926)/(Rates!$C$15:$C$18&gt;=W926),Rates!$D$15:$D$18)*W926),VLOOKUP(VALUE(_xlfn.SINGLE(Q:Q)),Rates!A:B,2,0)*W926)))</f>
        <v/>
      </c>
      <c r="AC926" s="177" t="str" cm="1">
        <f t="array" ref="AC926">IF(_xlfn.SINGLE(A:A)="","",IF(R926="Refreshment Beverage","",IF(AND(R926="Beer",Q926=0),SUM(LOOKUP(2,1/(Rates!$B$15:$B$18&lt;=W926)/(Rates!$C$15:$C$18&gt;=W926),Rates!$E$15:$E$18)*W926),VLOOKUP(VALUE(_xlfn.SINGLE(Q:Q)),Rates!A:C,3,0)*W926)))</f>
        <v/>
      </c>
      <c r="AD926" s="168">
        <f>IFERROR(IF(OR(Q926=1,Q926=2,Q926=3,Q926=4),VLOOKUP(Q926,Rates!$A$31:$B$34,2,0)*W926,IF(V926=1,VLOOKUP(U926,'REB BEV MIN MKUP'!B:E,4,0),IF(V926&gt;1,VLOOKUP(VALUE(W926),'REB BEV MIN MKUP'!O:Q,3,0),0))),0)</f>
        <v>0</v>
      </c>
      <c r="AE926" s="177" t="str">
        <f t="shared" si="468"/>
        <v/>
      </c>
      <c r="AF926" s="13" t="str">
        <f t="shared" si="469"/>
        <v/>
      </c>
      <c r="AG926" s="177" t="str">
        <f t="shared" si="470"/>
        <v/>
      </c>
      <c r="AH926" s="184" t="str">
        <f t="shared" si="471"/>
        <v/>
      </c>
      <c r="AI926" s="184" t="str">
        <f>IF(AE:AE="","",IF(R926="Refreshment Beverage",AK926*(Rates!J$19/100),ROUND(SUM(AH926*(Rates!$J$8/100)),4)))</f>
        <v/>
      </c>
      <c r="AJ926" s="183" t="str">
        <f t="shared" si="472"/>
        <v/>
      </c>
      <c r="AK926" s="185" t="str">
        <f t="shared" si="473"/>
        <v/>
      </c>
      <c r="AL926" s="177" t="str">
        <f t="shared" si="474"/>
        <v/>
      </c>
      <c r="AM926" s="13" t="str">
        <f>IF(AS926="","",IF(R926="Refreshment Beverage",ROUND(AS926*Rates!K$19,4),ROUND(AO926*(VLOOKUP(VALUE(Q926),Rates!G$4:L$12,3,0)),4)))</f>
        <v/>
      </c>
      <c r="AN926" s="183" t="str">
        <f>IF(AS926="","",IF(R926="Refreshment Beverage",AS926*(Rates!J$19/100),MAX(AM926,AB926)))</f>
        <v/>
      </c>
      <c r="AO926" s="186" t="str">
        <f t="shared" si="475"/>
        <v/>
      </c>
      <c r="AP926" s="186" t="str">
        <f t="shared" si="476"/>
        <v/>
      </c>
      <c r="AQ926" s="186" t="str">
        <f>IF(AS926="","",IF(R926="Refreshment Beverage",ROUND(SUM(VLOOKUP(Q:Q,Rates!G$15:L$19,3,0)*(AS926-Y926-Z926-AA926)),4),ROUND(SUM(Rates!$K$8*AS926),4)))</f>
        <v/>
      </c>
      <c r="AR926" s="184" t="str">
        <f t="shared" si="477"/>
        <v/>
      </c>
      <c r="AS926" s="185" t="str">
        <f t="shared" si="478"/>
        <v/>
      </c>
      <c r="AT926" s="177" t="str">
        <f t="shared" si="479"/>
        <v/>
      </c>
      <c r="AU926" s="13" t="str">
        <f>IF(AX926="","",IF(R926="Refreshment Beverage",ROUND((BA926-Y926-Z926-AA926)*VLOOKUP(VALUE(Q926),Rates!G$15:L$19,3,0),4),ROUND(AW926*(VLOOKUP(VALUE(Q926),Rates!G:L,3,0)),4)))</f>
        <v/>
      </c>
      <c r="AV926" s="183" t="str">
        <f t="shared" si="480"/>
        <v/>
      </c>
      <c r="AW926" s="186" t="str">
        <f t="shared" si="481"/>
        <v/>
      </c>
      <c r="AX926" s="184" t="str">
        <f t="shared" si="482"/>
        <v/>
      </c>
      <c r="AY926" s="186" t="str">
        <f>IF(AX926="","",IF(R926="Refreshment Beverage",ROUND(SUM(AX926*Rates!K$19),4),ROUND(SUM(AX926*(Rates!J$8/100)),4)))</f>
        <v/>
      </c>
      <c r="AZ926" s="183" t="str">
        <f t="shared" si="483"/>
        <v/>
      </c>
      <c r="BA926" s="185" t="str">
        <f t="shared" si="484"/>
        <v/>
      </c>
      <c r="BD926" s="171"/>
      <c r="BE926" s="171"/>
      <c r="BF926" s="171"/>
      <c r="BG926" s="171"/>
    </row>
    <row r="927" spans="1:59" ht="15" customHeight="1" x14ac:dyDescent="0.3">
      <c r="A927" s="172"/>
      <c r="B927" s="172"/>
      <c r="C927" s="172"/>
      <c r="D927" s="173"/>
      <c r="E927" s="173"/>
      <c r="F927" s="173"/>
      <c r="G927" s="173"/>
      <c r="H927" s="173"/>
      <c r="I927" s="174"/>
      <c r="J927" s="175"/>
      <c r="K927" s="176" t="str">
        <f t="shared" si="456"/>
        <v/>
      </c>
      <c r="L927" s="177" t="str">
        <f t="shared" si="457"/>
        <v/>
      </c>
      <c r="M927" s="178" t="str">
        <f t="shared" si="458"/>
        <v/>
      </c>
      <c r="N927" s="44" t="str" cm="1">
        <f t="array" ref="N927">IFERROR(IF(_xlfn.SINGLE(A:A)="","",IF(R927="Beer",SUM(LOOKUP(2,1/(Rates!$B$3:$B$5&lt;=W927)/(Rates!$C$3:$C$5&gt;=W927),Rates!$D$3:$D$5)*(X927/100)*W927),IF(R927="Refreshment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44" t="str">
        <f t="shared" si="459"/>
        <v/>
      </c>
      <c r="P927" s="13"/>
      <c r="Q927" s="179" t="str">
        <f t="shared" si="460"/>
        <v/>
      </c>
      <c r="R927" s="180" t="str">
        <f t="shared" si="461"/>
        <v/>
      </c>
      <c r="S927" s="13" t="str">
        <f>IF(A927="","",IF(R927="Refreshment Beverage",VLOOKUP(VALUE(Q927),Rates!G$15:L$19,2,0),VLOOKUP(VALUE(Q927),Rates!G$4:L$8,2,0)))</f>
        <v/>
      </c>
      <c r="T927" s="13" t="str">
        <f t="shared" si="462"/>
        <v/>
      </c>
      <c r="U927" s="181" t="str">
        <f t="shared" si="463"/>
        <v/>
      </c>
      <c r="V927" s="13" t="str">
        <f t="shared" si="464"/>
        <v/>
      </c>
      <c r="W927" s="13" t="str">
        <f t="shared" si="465"/>
        <v/>
      </c>
      <c r="X927" s="182" t="str">
        <f t="shared" si="466"/>
        <v/>
      </c>
      <c r="Y927" s="183" t="str">
        <f>IF(A:A="","",IF(R927="Refreshment Beverage",VLOOKUP(Q927,Rates!G$15:L$19,6,0)*W927,VLOOKUP(Q927,Rates!G$4:L$12,6,0)*W927))</f>
        <v/>
      </c>
      <c r="Z927" s="183" t="str">
        <f t="shared" si="467"/>
        <v/>
      </c>
      <c r="AA927" s="17">
        <f t="shared" si="455"/>
        <v>0</v>
      </c>
      <c r="AB927" s="177" t="str" cm="1">
        <f t="array" ref="AB927">IF(_xlfn.SINGLE(A:A)="","",IF(R927="Refreshment Beverage","",IF(AND(R927="Beer",Q927=0),SUM(LOOKUP(2,1/(Rates!$B$15:$B$18&lt;=W927)/(Rates!$C$15:$C$18&gt;=W927),Rates!$D$15:$D$18)*W927),VLOOKUP(VALUE(_xlfn.SINGLE(Q:Q)),Rates!A:B,2,0)*W927)))</f>
        <v/>
      </c>
      <c r="AC927" s="177" t="str" cm="1">
        <f t="array" ref="AC927">IF(_xlfn.SINGLE(A:A)="","",IF(R927="Refreshment Beverage","",IF(AND(R927="Beer",Q927=0),SUM(LOOKUP(2,1/(Rates!$B$15:$B$18&lt;=W927)/(Rates!$C$15:$C$18&gt;=W927),Rates!$E$15:$E$18)*W927),VLOOKUP(VALUE(_xlfn.SINGLE(Q:Q)),Rates!A:C,3,0)*W927)))</f>
        <v/>
      </c>
      <c r="AD927" s="168">
        <f>IFERROR(IF(OR(Q927=1,Q927=2,Q927=3,Q927=4),VLOOKUP(Q927,Rates!$A$31:$B$34,2,0)*W927,IF(V927=1,VLOOKUP(U927,'REB BEV MIN MKUP'!B:E,4,0),IF(V927&gt;1,VLOOKUP(VALUE(W927),'REB BEV MIN MKUP'!O:Q,3,0),0))),0)</f>
        <v>0</v>
      </c>
      <c r="AE927" s="177" t="str">
        <f t="shared" si="468"/>
        <v/>
      </c>
      <c r="AF927" s="13" t="str">
        <f t="shared" si="469"/>
        <v/>
      </c>
      <c r="AG927" s="177" t="str">
        <f t="shared" si="470"/>
        <v/>
      </c>
      <c r="AH927" s="184" t="str">
        <f t="shared" si="471"/>
        <v/>
      </c>
      <c r="AI927" s="184" t="str">
        <f>IF(AE:AE="","",IF(R927="Refreshment Beverage",AK927*(Rates!J$19/100),ROUND(SUM(AH927*(Rates!$J$8/100)),4)))</f>
        <v/>
      </c>
      <c r="AJ927" s="183" t="str">
        <f t="shared" si="472"/>
        <v/>
      </c>
      <c r="AK927" s="185" t="str">
        <f t="shared" si="473"/>
        <v/>
      </c>
      <c r="AL927" s="177" t="str">
        <f t="shared" si="474"/>
        <v/>
      </c>
      <c r="AM927" s="13" t="str">
        <f>IF(AS927="","",IF(R927="Refreshment Beverage",ROUND(AS927*Rates!K$19,4),ROUND(AO927*(VLOOKUP(VALUE(Q927),Rates!G$4:L$12,3,0)),4)))</f>
        <v/>
      </c>
      <c r="AN927" s="183" t="str">
        <f>IF(AS927="","",IF(R927="Refreshment Beverage",AS927*(Rates!J$19/100),MAX(AM927,AB927)))</f>
        <v/>
      </c>
      <c r="AO927" s="186" t="str">
        <f t="shared" si="475"/>
        <v/>
      </c>
      <c r="AP927" s="186" t="str">
        <f t="shared" si="476"/>
        <v/>
      </c>
      <c r="AQ927" s="186" t="str">
        <f>IF(AS927="","",IF(R927="Refreshment Beverage",ROUND(SUM(VLOOKUP(Q:Q,Rates!G$15:L$19,3,0)*(AS927-Y927-Z927-AA927)),4),ROUND(SUM(Rates!$K$8*AS927),4)))</f>
        <v/>
      </c>
      <c r="AR927" s="184" t="str">
        <f t="shared" si="477"/>
        <v/>
      </c>
      <c r="AS927" s="185" t="str">
        <f t="shared" si="478"/>
        <v/>
      </c>
      <c r="AT927" s="177" t="str">
        <f t="shared" si="479"/>
        <v/>
      </c>
      <c r="AU927" s="13" t="str">
        <f>IF(AX927="","",IF(R927="Refreshment Beverage",ROUND((BA927-Y927-Z927-AA927)*VLOOKUP(VALUE(Q927),Rates!G$15:L$19,3,0),4),ROUND(AW927*(VLOOKUP(VALUE(Q927),Rates!G:L,3,0)),4)))</f>
        <v/>
      </c>
      <c r="AV927" s="183" t="str">
        <f t="shared" si="480"/>
        <v/>
      </c>
      <c r="AW927" s="186" t="str">
        <f t="shared" si="481"/>
        <v/>
      </c>
      <c r="AX927" s="184" t="str">
        <f t="shared" si="482"/>
        <v/>
      </c>
      <c r="AY927" s="186" t="str">
        <f>IF(AX927="","",IF(R927="Refreshment Beverage",ROUND(SUM(AX927*Rates!K$19),4),ROUND(SUM(AX927*(Rates!J$8/100)),4)))</f>
        <v/>
      </c>
      <c r="AZ927" s="183" t="str">
        <f t="shared" si="483"/>
        <v/>
      </c>
      <c r="BA927" s="185" t="str">
        <f t="shared" si="484"/>
        <v/>
      </c>
      <c r="BD927" s="171"/>
      <c r="BE927" s="171"/>
      <c r="BF927" s="171"/>
      <c r="BG927" s="171"/>
    </row>
    <row r="928" spans="1:59" ht="15" customHeight="1" x14ac:dyDescent="0.3">
      <c r="A928" s="172"/>
      <c r="B928" s="172"/>
      <c r="C928" s="172"/>
      <c r="D928" s="173"/>
      <c r="E928" s="173"/>
      <c r="F928" s="173"/>
      <c r="G928" s="173"/>
      <c r="H928" s="173"/>
      <c r="I928" s="174"/>
      <c r="J928" s="175"/>
      <c r="K928" s="176" t="str">
        <f t="shared" si="456"/>
        <v/>
      </c>
      <c r="L928" s="177" t="str">
        <f t="shared" si="457"/>
        <v/>
      </c>
      <c r="M928" s="178" t="str">
        <f t="shared" si="458"/>
        <v/>
      </c>
      <c r="N928" s="44" t="str" cm="1">
        <f t="array" ref="N928">IFERROR(IF(_xlfn.SINGLE(A:A)="","",IF(R928="Beer",SUM(LOOKUP(2,1/(Rates!$B$3:$B$5&lt;=W928)/(Rates!$C$3:$C$5&gt;=W928),Rates!$D$3:$D$5)*(X928/100)*W928),IF(R928="Refreshment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44" t="str">
        <f t="shared" si="459"/>
        <v/>
      </c>
      <c r="P928" s="13"/>
      <c r="Q928" s="179" t="str">
        <f t="shared" si="460"/>
        <v/>
      </c>
      <c r="R928" s="180" t="str">
        <f t="shared" si="461"/>
        <v/>
      </c>
      <c r="S928" s="13" t="str">
        <f>IF(A928="","",IF(R928="Refreshment Beverage",VLOOKUP(VALUE(Q928),Rates!G$15:L$19,2,0),VLOOKUP(VALUE(Q928),Rates!G$4:L$8,2,0)))</f>
        <v/>
      </c>
      <c r="T928" s="13" t="str">
        <f t="shared" si="462"/>
        <v/>
      </c>
      <c r="U928" s="181" t="str">
        <f t="shared" si="463"/>
        <v/>
      </c>
      <c r="V928" s="13" t="str">
        <f t="shared" si="464"/>
        <v/>
      </c>
      <c r="W928" s="13" t="str">
        <f t="shared" si="465"/>
        <v/>
      </c>
      <c r="X928" s="182" t="str">
        <f t="shared" si="466"/>
        <v/>
      </c>
      <c r="Y928" s="183" t="str">
        <f>IF(A:A="","",IF(R928="Refreshment Beverage",VLOOKUP(Q928,Rates!G$15:L$19,6,0)*W928,VLOOKUP(Q928,Rates!G$4:L$12,6,0)*W928))</f>
        <v/>
      </c>
      <c r="Z928" s="183" t="str">
        <f t="shared" si="467"/>
        <v/>
      </c>
      <c r="AA928" s="17">
        <f t="shared" si="455"/>
        <v>0</v>
      </c>
      <c r="AB928" s="177" t="str" cm="1">
        <f t="array" ref="AB928">IF(_xlfn.SINGLE(A:A)="","",IF(R928="Refreshment Beverage","",IF(AND(R928="Beer",Q928=0),SUM(LOOKUP(2,1/(Rates!$B$15:$B$18&lt;=W928)/(Rates!$C$15:$C$18&gt;=W928),Rates!$D$15:$D$18)*W928),VLOOKUP(VALUE(_xlfn.SINGLE(Q:Q)),Rates!A:B,2,0)*W928)))</f>
        <v/>
      </c>
      <c r="AC928" s="177" t="str" cm="1">
        <f t="array" ref="AC928">IF(_xlfn.SINGLE(A:A)="","",IF(R928="Refreshment Beverage","",IF(AND(R928="Beer",Q928=0),SUM(LOOKUP(2,1/(Rates!$B$15:$B$18&lt;=W928)/(Rates!$C$15:$C$18&gt;=W928),Rates!$E$15:$E$18)*W928),VLOOKUP(VALUE(_xlfn.SINGLE(Q:Q)),Rates!A:C,3,0)*W928)))</f>
        <v/>
      </c>
      <c r="AD928" s="168">
        <f>IFERROR(IF(OR(Q928=1,Q928=2,Q928=3,Q928=4),VLOOKUP(Q928,Rates!$A$31:$B$34,2,0)*W928,IF(V928=1,VLOOKUP(U928,'REB BEV MIN MKUP'!B:E,4,0),IF(V928&gt;1,VLOOKUP(VALUE(W928),'REB BEV MIN MKUP'!O:Q,3,0),0))),0)</f>
        <v>0</v>
      </c>
      <c r="AE928" s="177" t="str">
        <f t="shared" si="468"/>
        <v/>
      </c>
      <c r="AF928" s="13" t="str">
        <f t="shared" si="469"/>
        <v/>
      </c>
      <c r="AG928" s="177" t="str">
        <f t="shared" si="470"/>
        <v/>
      </c>
      <c r="AH928" s="184" t="str">
        <f t="shared" si="471"/>
        <v/>
      </c>
      <c r="AI928" s="184" t="str">
        <f>IF(AE:AE="","",IF(R928="Refreshment Beverage",AK928*(Rates!J$19/100),ROUND(SUM(AH928*(Rates!$J$8/100)),4)))</f>
        <v/>
      </c>
      <c r="AJ928" s="183" t="str">
        <f t="shared" si="472"/>
        <v/>
      </c>
      <c r="AK928" s="185" t="str">
        <f t="shared" si="473"/>
        <v/>
      </c>
      <c r="AL928" s="177" t="str">
        <f t="shared" si="474"/>
        <v/>
      </c>
      <c r="AM928" s="13" t="str">
        <f>IF(AS928="","",IF(R928="Refreshment Beverage",ROUND(AS928*Rates!K$19,4),ROUND(AO928*(VLOOKUP(VALUE(Q928),Rates!G$4:L$12,3,0)),4)))</f>
        <v/>
      </c>
      <c r="AN928" s="183" t="str">
        <f>IF(AS928="","",IF(R928="Refreshment Beverage",AS928*(Rates!J$19/100),MAX(AM928,AB928)))</f>
        <v/>
      </c>
      <c r="AO928" s="186" t="str">
        <f t="shared" si="475"/>
        <v/>
      </c>
      <c r="AP928" s="186" t="str">
        <f t="shared" si="476"/>
        <v/>
      </c>
      <c r="AQ928" s="186" t="str">
        <f>IF(AS928="","",IF(R928="Refreshment Beverage",ROUND(SUM(VLOOKUP(Q:Q,Rates!G$15:L$19,3,0)*(AS928-Y928-Z928-AA928)),4),ROUND(SUM(Rates!$K$8*AS928),4)))</f>
        <v/>
      </c>
      <c r="AR928" s="184" t="str">
        <f t="shared" si="477"/>
        <v/>
      </c>
      <c r="AS928" s="185" t="str">
        <f t="shared" si="478"/>
        <v/>
      </c>
      <c r="AT928" s="177" t="str">
        <f t="shared" si="479"/>
        <v/>
      </c>
      <c r="AU928" s="13" t="str">
        <f>IF(AX928="","",IF(R928="Refreshment Beverage",ROUND((BA928-Y928-Z928-AA928)*VLOOKUP(VALUE(Q928),Rates!G$15:L$19,3,0),4),ROUND(AW928*(VLOOKUP(VALUE(Q928),Rates!G:L,3,0)),4)))</f>
        <v/>
      </c>
      <c r="AV928" s="183" t="str">
        <f t="shared" si="480"/>
        <v/>
      </c>
      <c r="AW928" s="186" t="str">
        <f t="shared" si="481"/>
        <v/>
      </c>
      <c r="AX928" s="184" t="str">
        <f t="shared" si="482"/>
        <v/>
      </c>
      <c r="AY928" s="186" t="str">
        <f>IF(AX928="","",IF(R928="Refreshment Beverage",ROUND(SUM(AX928*Rates!K$19),4),ROUND(SUM(AX928*(Rates!J$8/100)),4)))</f>
        <v/>
      </c>
      <c r="AZ928" s="183" t="str">
        <f t="shared" si="483"/>
        <v/>
      </c>
      <c r="BA928" s="185" t="str">
        <f t="shared" si="484"/>
        <v/>
      </c>
      <c r="BD928" s="171"/>
      <c r="BE928" s="171"/>
      <c r="BF928" s="171"/>
      <c r="BG928" s="171"/>
    </row>
    <row r="929" spans="1:59" ht="15" customHeight="1" x14ac:dyDescent="0.3">
      <c r="A929" s="172"/>
      <c r="B929" s="172"/>
      <c r="C929" s="172"/>
      <c r="D929" s="173"/>
      <c r="E929" s="173"/>
      <c r="F929" s="173"/>
      <c r="G929" s="173"/>
      <c r="H929" s="173"/>
      <c r="I929" s="174"/>
      <c r="J929" s="175"/>
      <c r="K929" s="176" t="str">
        <f t="shared" si="456"/>
        <v/>
      </c>
      <c r="L929" s="177" t="str">
        <f t="shared" si="457"/>
        <v/>
      </c>
      <c r="M929" s="178" t="str">
        <f t="shared" si="458"/>
        <v/>
      </c>
      <c r="N929" s="44" t="str" cm="1">
        <f t="array" ref="N929">IFERROR(IF(_xlfn.SINGLE(A:A)="","",IF(R929="Beer",SUM(LOOKUP(2,1/(Rates!$B$3:$B$5&lt;=W929)/(Rates!$C$3:$C$5&gt;=W929),Rates!$D$3:$D$5)*(X929/100)*W929),IF(R929="Refreshment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44" t="str">
        <f t="shared" si="459"/>
        <v/>
      </c>
      <c r="P929" s="13"/>
      <c r="Q929" s="179" t="str">
        <f t="shared" si="460"/>
        <v/>
      </c>
      <c r="R929" s="180" t="str">
        <f t="shared" si="461"/>
        <v/>
      </c>
      <c r="S929" s="13" t="str">
        <f>IF(A929="","",IF(R929="Refreshment Beverage",VLOOKUP(VALUE(Q929),Rates!G$15:L$19,2,0),VLOOKUP(VALUE(Q929),Rates!G$4:L$8,2,0)))</f>
        <v/>
      </c>
      <c r="T929" s="13" t="str">
        <f t="shared" si="462"/>
        <v/>
      </c>
      <c r="U929" s="181" t="str">
        <f t="shared" si="463"/>
        <v/>
      </c>
      <c r="V929" s="13" t="str">
        <f t="shared" si="464"/>
        <v/>
      </c>
      <c r="W929" s="13" t="str">
        <f t="shared" si="465"/>
        <v/>
      </c>
      <c r="X929" s="182" t="str">
        <f t="shared" si="466"/>
        <v/>
      </c>
      <c r="Y929" s="183" t="str">
        <f>IF(A:A="","",IF(R929="Refreshment Beverage",VLOOKUP(Q929,Rates!G$15:L$19,6,0)*W929,VLOOKUP(Q929,Rates!G$4:L$12,6,0)*W929))</f>
        <v/>
      </c>
      <c r="Z929" s="183" t="str">
        <f t="shared" si="467"/>
        <v/>
      </c>
      <c r="AA929" s="17">
        <f t="shared" si="455"/>
        <v>0</v>
      </c>
      <c r="AB929" s="177" t="str" cm="1">
        <f t="array" ref="AB929">IF(_xlfn.SINGLE(A:A)="","",IF(R929="Refreshment Beverage","",IF(AND(R929="Beer",Q929=0),SUM(LOOKUP(2,1/(Rates!$B$15:$B$18&lt;=W929)/(Rates!$C$15:$C$18&gt;=W929),Rates!$D$15:$D$18)*W929),VLOOKUP(VALUE(_xlfn.SINGLE(Q:Q)),Rates!A:B,2,0)*W929)))</f>
        <v/>
      </c>
      <c r="AC929" s="177" t="str" cm="1">
        <f t="array" ref="AC929">IF(_xlfn.SINGLE(A:A)="","",IF(R929="Refreshment Beverage","",IF(AND(R929="Beer",Q929=0),SUM(LOOKUP(2,1/(Rates!$B$15:$B$18&lt;=W929)/(Rates!$C$15:$C$18&gt;=W929),Rates!$E$15:$E$18)*W929),VLOOKUP(VALUE(_xlfn.SINGLE(Q:Q)),Rates!A:C,3,0)*W929)))</f>
        <v/>
      </c>
      <c r="AD929" s="168">
        <f>IFERROR(IF(OR(Q929=1,Q929=2,Q929=3,Q929=4),VLOOKUP(Q929,Rates!$A$31:$B$34,2,0)*W929,IF(V929=1,VLOOKUP(U929,'REB BEV MIN MKUP'!B:E,4,0),IF(V929&gt;1,VLOOKUP(VALUE(W929),'REB BEV MIN MKUP'!O:Q,3,0),0))),0)</f>
        <v>0</v>
      </c>
      <c r="AE929" s="177" t="str">
        <f t="shared" si="468"/>
        <v/>
      </c>
      <c r="AF929" s="13" t="str">
        <f t="shared" si="469"/>
        <v/>
      </c>
      <c r="AG929" s="177" t="str">
        <f t="shared" si="470"/>
        <v/>
      </c>
      <c r="AH929" s="184" t="str">
        <f t="shared" si="471"/>
        <v/>
      </c>
      <c r="AI929" s="184" t="str">
        <f>IF(AE:AE="","",IF(R929="Refreshment Beverage",AK929*(Rates!J$19/100),ROUND(SUM(AH929*(Rates!$J$8/100)),4)))</f>
        <v/>
      </c>
      <c r="AJ929" s="183" t="str">
        <f t="shared" si="472"/>
        <v/>
      </c>
      <c r="AK929" s="185" t="str">
        <f t="shared" si="473"/>
        <v/>
      </c>
      <c r="AL929" s="177" t="str">
        <f t="shared" si="474"/>
        <v/>
      </c>
      <c r="AM929" s="13" t="str">
        <f>IF(AS929="","",IF(R929="Refreshment Beverage",ROUND(AS929*Rates!K$19,4),ROUND(AO929*(VLOOKUP(VALUE(Q929),Rates!G$4:L$12,3,0)),4)))</f>
        <v/>
      </c>
      <c r="AN929" s="183" t="str">
        <f>IF(AS929="","",IF(R929="Refreshment Beverage",AS929*(Rates!J$19/100),MAX(AM929,AB929)))</f>
        <v/>
      </c>
      <c r="AO929" s="186" t="str">
        <f t="shared" si="475"/>
        <v/>
      </c>
      <c r="AP929" s="186" t="str">
        <f t="shared" si="476"/>
        <v/>
      </c>
      <c r="AQ929" s="186" t="str">
        <f>IF(AS929="","",IF(R929="Refreshment Beverage",ROUND(SUM(VLOOKUP(Q:Q,Rates!G$15:L$19,3,0)*(AS929-Y929-Z929-AA929)),4),ROUND(SUM(Rates!$K$8*AS929),4)))</f>
        <v/>
      </c>
      <c r="AR929" s="184" t="str">
        <f t="shared" si="477"/>
        <v/>
      </c>
      <c r="AS929" s="185" t="str">
        <f t="shared" si="478"/>
        <v/>
      </c>
      <c r="AT929" s="177" t="str">
        <f t="shared" si="479"/>
        <v/>
      </c>
      <c r="AU929" s="13" t="str">
        <f>IF(AX929="","",IF(R929="Refreshment Beverage",ROUND((BA929-Y929-Z929-AA929)*VLOOKUP(VALUE(Q929),Rates!G$15:L$19,3,0),4),ROUND(AW929*(VLOOKUP(VALUE(Q929),Rates!G:L,3,0)),4)))</f>
        <v/>
      </c>
      <c r="AV929" s="183" t="str">
        <f t="shared" si="480"/>
        <v/>
      </c>
      <c r="AW929" s="186" t="str">
        <f t="shared" si="481"/>
        <v/>
      </c>
      <c r="AX929" s="184" t="str">
        <f t="shared" si="482"/>
        <v/>
      </c>
      <c r="AY929" s="186" t="str">
        <f>IF(AX929="","",IF(R929="Refreshment Beverage",ROUND(SUM(AX929*Rates!K$19),4),ROUND(SUM(AX929*(Rates!J$8/100)),4)))</f>
        <v/>
      </c>
      <c r="AZ929" s="183" t="str">
        <f t="shared" si="483"/>
        <v/>
      </c>
      <c r="BA929" s="185" t="str">
        <f t="shared" si="484"/>
        <v/>
      </c>
      <c r="BD929" s="171"/>
      <c r="BE929" s="171"/>
      <c r="BF929" s="171"/>
      <c r="BG929" s="171"/>
    </row>
    <row r="930" spans="1:59" ht="15" customHeight="1" x14ac:dyDescent="0.3">
      <c r="A930" s="172"/>
      <c r="B930" s="172"/>
      <c r="C930" s="172"/>
      <c r="D930" s="173"/>
      <c r="E930" s="173"/>
      <c r="F930" s="173"/>
      <c r="G930" s="173"/>
      <c r="H930" s="173"/>
      <c r="I930" s="174"/>
      <c r="J930" s="175"/>
      <c r="K930" s="176" t="str">
        <f t="shared" si="456"/>
        <v/>
      </c>
      <c r="L930" s="177" t="str">
        <f t="shared" si="457"/>
        <v/>
      </c>
      <c r="M930" s="178" t="str">
        <f t="shared" si="458"/>
        <v/>
      </c>
      <c r="N930" s="44" t="str" cm="1">
        <f t="array" ref="N930">IFERROR(IF(_xlfn.SINGLE(A:A)="","",IF(R930="Beer",SUM(LOOKUP(2,1/(Rates!$B$3:$B$5&lt;=W930)/(Rates!$C$3:$C$5&gt;=W930),Rates!$D$3:$D$5)*(X930/100)*W930),IF(R930="Refreshment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44" t="str">
        <f t="shared" si="459"/>
        <v/>
      </c>
      <c r="P930" s="13"/>
      <c r="Q930" s="179" t="str">
        <f t="shared" si="460"/>
        <v/>
      </c>
      <c r="R930" s="180" t="str">
        <f t="shared" si="461"/>
        <v/>
      </c>
      <c r="S930" s="13" t="str">
        <f>IF(A930="","",IF(R930="Refreshment Beverage",VLOOKUP(VALUE(Q930),Rates!G$15:L$19,2,0),VLOOKUP(VALUE(Q930),Rates!G$4:L$8,2,0)))</f>
        <v/>
      </c>
      <c r="T930" s="13" t="str">
        <f t="shared" si="462"/>
        <v/>
      </c>
      <c r="U930" s="181" t="str">
        <f t="shared" si="463"/>
        <v/>
      </c>
      <c r="V930" s="13" t="str">
        <f t="shared" si="464"/>
        <v/>
      </c>
      <c r="W930" s="13" t="str">
        <f t="shared" si="465"/>
        <v/>
      </c>
      <c r="X930" s="182" t="str">
        <f t="shared" si="466"/>
        <v/>
      </c>
      <c r="Y930" s="183" t="str">
        <f>IF(A:A="","",IF(R930="Refreshment Beverage",VLOOKUP(Q930,Rates!G$15:L$19,6,0)*W930,VLOOKUP(Q930,Rates!G$4:L$12,6,0)*W930))</f>
        <v/>
      </c>
      <c r="Z930" s="183" t="str">
        <f t="shared" si="467"/>
        <v/>
      </c>
      <c r="AA930" s="17">
        <f t="shared" si="455"/>
        <v>0</v>
      </c>
      <c r="AB930" s="177" t="str" cm="1">
        <f t="array" ref="AB930">IF(_xlfn.SINGLE(A:A)="","",IF(R930="Refreshment Beverage","",IF(AND(R930="Beer",Q930=0),SUM(LOOKUP(2,1/(Rates!$B$15:$B$18&lt;=W930)/(Rates!$C$15:$C$18&gt;=W930),Rates!$D$15:$D$18)*W930),VLOOKUP(VALUE(_xlfn.SINGLE(Q:Q)),Rates!A:B,2,0)*W930)))</f>
        <v/>
      </c>
      <c r="AC930" s="177" t="str" cm="1">
        <f t="array" ref="AC930">IF(_xlfn.SINGLE(A:A)="","",IF(R930="Refreshment Beverage","",IF(AND(R930="Beer",Q930=0),SUM(LOOKUP(2,1/(Rates!$B$15:$B$18&lt;=W930)/(Rates!$C$15:$C$18&gt;=W930),Rates!$E$15:$E$18)*W930),VLOOKUP(VALUE(_xlfn.SINGLE(Q:Q)),Rates!A:C,3,0)*W930)))</f>
        <v/>
      </c>
      <c r="AD930" s="168">
        <f>IFERROR(IF(OR(Q930=1,Q930=2,Q930=3,Q930=4),VLOOKUP(Q930,Rates!$A$31:$B$34,2,0)*W930,IF(V930=1,VLOOKUP(U930,'REB BEV MIN MKUP'!B:E,4,0),IF(V930&gt;1,VLOOKUP(VALUE(W930),'REB BEV MIN MKUP'!O:Q,3,0),0))),0)</f>
        <v>0</v>
      </c>
      <c r="AE930" s="177" t="str">
        <f t="shared" si="468"/>
        <v/>
      </c>
      <c r="AF930" s="13" t="str">
        <f t="shared" si="469"/>
        <v/>
      </c>
      <c r="AG930" s="177" t="str">
        <f t="shared" si="470"/>
        <v/>
      </c>
      <c r="AH930" s="184" t="str">
        <f t="shared" si="471"/>
        <v/>
      </c>
      <c r="AI930" s="184" t="str">
        <f>IF(AE:AE="","",IF(R930="Refreshment Beverage",AK930*(Rates!J$19/100),ROUND(SUM(AH930*(Rates!$J$8/100)),4)))</f>
        <v/>
      </c>
      <c r="AJ930" s="183" t="str">
        <f t="shared" si="472"/>
        <v/>
      </c>
      <c r="AK930" s="185" t="str">
        <f t="shared" si="473"/>
        <v/>
      </c>
      <c r="AL930" s="177" t="str">
        <f t="shared" si="474"/>
        <v/>
      </c>
      <c r="AM930" s="13" t="str">
        <f>IF(AS930="","",IF(R930="Refreshment Beverage",ROUND(AS930*Rates!K$19,4),ROUND(AO930*(VLOOKUP(VALUE(Q930),Rates!G$4:L$12,3,0)),4)))</f>
        <v/>
      </c>
      <c r="AN930" s="183" t="str">
        <f>IF(AS930="","",IF(R930="Refreshment Beverage",AS930*(Rates!J$19/100),MAX(AM930,AB930)))</f>
        <v/>
      </c>
      <c r="AO930" s="186" t="str">
        <f t="shared" si="475"/>
        <v/>
      </c>
      <c r="AP930" s="186" t="str">
        <f t="shared" si="476"/>
        <v/>
      </c>
      <c r="AQ930" s="186" t="str">
        <f>IF(AS930="","",IF(R930="Refreshment Beverage",ROUND(SUM(VLOOKUP(Q:Q,Rates!G$15:L$19,3,0)*(AS930-Y930-Z930-AA930)),4),ROUND(SUM(Rates!$K$8*AS930),4)))</f>
        <v/>
      </c>
      <c r="AR930" s="184" t="str">
        <f t="shared" si="477"/>
        <v/>
      </c>
      <c r="AS930" s="185" t="str">
        <f t="shared" si="478"/>
        <v/>
      </c>
      <c r="AT930" s="177" t="str">
        <f t="shared" si="479"/>
        <v/>
      </c>
      <c r="AU930" s="13" t="str">
        <f>IF(AX930="","",IF(R930="Refreshment Beverage",ROUND((BA930-Y930-Z930-AA930)*VLOOKUP(VALUE(Q930),Rates!G$15:L$19,3,0),4),ROUND(AW930*(VLOOKUP(VALUE(Q930),Rates!G:L,3,0)),4)))</f>
        <v/>
      </c>
      <c r="AV930" s="183" t="str">
        <f t="shared" si="480"/>
        <v/>
      </c>
      <c r="AW930" s="186" t="str">
        <f t="shared" si="481"/>
        <v/>
      </c>
      <c r="AX930" s="184" t="str">
        <f t="shared" si="482"/>
        <v/>
      </c>
      <c r="AY930" s="186" t="str">
        <f>IF(AX930="","",IF(R930="Refreshment Beverage",ROUND(SUM(AX930*Rates!K$19),4),ROUND(SUM(AX930*(Rates!J$8/100)),4)))</f>
        <v/>
      </c>
      <c r="AZ930" s="183" t="str">
        <f t="shared" si="483"/>
        <v/>
      </c>
      <c r="BA930" s="185" t="str">
        <f t="shared" si="484"/>
        <v/>
      </c>
      <c r="BD930" s="171"/>
      <c r="BE930" s="171"/>
      <c r="BF930" s="171"/>
      <c r="BG930" s="171"/>
    </row>
    <row r="931" spans="1:59" ht="15" customHeight="1" x14ac:dyDescent="0.3">
      <c r="A931" s="172"/>
      <c r="B931" s="172"/>
      <c r="C931" s="172"/>
      <c r="D931" s="173"/>
      <c r="E931" s="173"/>
      <c r="F931" s="173"/>
      <c r="G931" s="173"/>
      <c r="H931" s="173"/>
      <c r="I931" s="174"/>
      <c r="J931" s="175"/>
      <c r="K931" s="176" t="str">
        <f t="shared" si="456"/>
        <v/>
      </c>
      <c r="L931" s="177" t="str">
        <f t="shared" si="457"/>
        <v/>
      </c>
      <c r="M931" s="178" t="str">
        <f t="shared" si="458"/>
        <v/>
      </c>
      <c r="N931" s="44" t="str" cm="1">
        <f t="array" ref="N931">IFERROR(IF(_xlfn.SINGLE(A:A)="","",IF(R931="Beer",SUM(LOOKUP(2,1/(Rates!$B$3:$B$5&lt;=W931)/(Rates!$C$3:$C$5&gt;=W931),Rates!$D$3:$D$5)*(X931/100)*W931),IF(R931="Refreshment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44" t="str">
        <f t="shared" si="459"/>
        <v/>
      </c>
      <c r="P931" s="13"/>
      <c r="Q931" s="179" t="str">
        <f t="shared" si="460"/>
        <v/>
      </c>
      <c r="R931" s="180" t="str">
        <f t="shared" si="461"/>
        <v/>
      </c>
      <c r="S931" s="13" t="str">
        <f>IF(A931="","",IF(R931="Refreshment Beverage",VLOOKUP(VALUE(Q931),Rates!G$15:L$19,2,0),VLOOKUP(VALUE(Q931),Rates!G$4:L$8,2,0)))</f>
        <v/>
      </c>
      <c r="T931" s="13" t="str">
        <f t="shared" si="462"/>
        <v/>
      </c>
      <c r="U931" s="181" t="str">
        <f t="shared" si="463"/>
        <v/>
      </c>
      <c r="V931" s="13" t="str">
        <f t="shared" si="464"/>
        <v/>
      </c>
      <c r="W931" s="13" t="str">
        <f t="shared" si="465"/>
        <v/>
      </c>
      <c r="X931" s="182" t="str">
        <f t="shared" si="466"/>
        <v/>
      </c>
      <c r="Y931" s="183" t="str">
        <f>IF(A:A="","",IF(R931="Refreshment Beverage",VLOOKUP(Q931,Rates!G$15:L$19,6,0)*W931,VLOOKUP(Q931,Rates!G$4:L$12,6,0)*W931))</f>
        <v/>
      </c>
      <c r="Z931" s="183" t="str">
        <f t="shared" si="467"/>
        <v/>
      </c>
      <c r="AA931" s="17">
        <f t="shared" si="455"/>
        <v>0</v>
      </c>
      <c r="AB931" s="177" t="str" cm="1">
        <f t="array" ref="AB931">IF(_xlfn.SINGLE(A:A)="","",IF(R931="Refreshment Beverage","",IF(AND(R931="Beer",Q931=0),SUM(LOOKUP(2,1/(Rates!$B$15:$B$18&lt;=W931)/(Rates!$C$15:$C$18&gt;=W931),Rates!$D$15:$D$18)*W931),VLOOKUP(VALUE(_xlfn.SINGLE(Q:Q)),Rates!A:B,2,0)*W931)))</f>
        <v/>
      </c>
      <c r="AC931" s="177" t="str" cm="1">
        <f t="array" ref="AC931">IF(_xlfn.SINGLE(A:A)="","",IF(R931="Refreshment Beverage","",IF(AND(R931="Beer",Q931=0),SUM(LOOKUP(2,1/(Rates!$B$15:$B$18&lt;=W931)/(Rates!$C$15:$C$18&gt;=W931),Rates!$E$15:$E$18)*W931),VLOOKUP(VALUE(_xlfn.SINGLE(Q:Q)),Rates!A:C,3,0)*W931)))</f>
        <v/>
      </c>
      <c r="AD931" s="168">
        <f>IFERROR(IF(OR(Q931=1,Q931=2,Q931=3,Q931=4),VLOOKUP(Q931,Rates!$A$31:$B$34,2,0)*W931,IF(V931=1,VLOOKUP(U931,'REB BEV MIN MKUP'!B:E,4,0),IF(V931&gt;1,VLOOKUP(VALUE(W931),'REB BEV MIN MKUP'!O:Q,3,0),0))),0)</f>
        <v>0</v>
      </c>
      <c r="AE931" s="177" t="str">
        <f t="shared" si="468"/>
        <v/>
      </c>
      <c r="AF931" s="13" t="str">
        <f t="shared" si="469"/>
        <v/>
      </c>
      <c r="AG931" s="177" t="str">
        <f t="shared" si="470"/>
        <v/>
      </c>
      <c r="AH931" s="184" t="str">
        <f t="shared" si="471"/>
        <v/>
      </c>
      <c r="AI931" s="184" t="str">
        <f>IF(AE:AE="","",IF(R931="Refreshment Beverage",AK931*(Rates!J$19/100),ROUND(SUM(AH931*(Rates!$J$8/100)),4)))</f>
        <v/>
      </c>
      <c r="AJ931" s="183" t="str">
        <f t="shared" si="472"/>
        <v/>
      </c>
      <c r="AK931" s="185" t="str">
        <f t="shared" si="473"/>
        <v/>
      </c>
      <c r="AL931" s="177" t="str">
        <f t="shared" si="474"/>
        <v/>
      </c>
      <c r="AM931" s="13" t="str">
        <f>IF(AS931="","",IF(R931="Refreshment Beverage",ROUND(AS931*Rates!K$19,4),ROUND(AO931*(VLOOKUP(VALUE(Q931),Rates!G$4:L$12,3,0)),4)))</f>
        <v/>
      </c>
      <c r="AN931" s="183" t="str">
        <f>IF(AS931="","",IF(R931="Refreshment Beverage",AS931*(Rates!J$19/100),MAX(AM931,AB931)))</f>
        <v/>
      </c>
      <c r="AO931" s="186" t="str">
        <f t="shared" si="475"/>
        <v/>
      </c>
      <c r="AP931" s="186" t="str">
        <f t="shared" si="476"/>
        <v/>
      </c>
      <c r="AQ931" s="186" t="str">
        <f>IF(AS931="","",IF(R931="Refreshment Beverage",ROUND(SUM(VLOOKUP(Q:Q,Rates!G$15:L$19,3,0)*(AS931-Y931-Z931-AA931)),4),ROUND(SUM(Rates!$K$8*AS931),4)))</f>
        <v/>
      </c>
      <c r="AR931" s="184" t="str">
        <f t="shared" si="477"/>
        <v/>
      </c>
      <c r="AS931" s="185" t="str">
        <f t="shared" si="478"/>
        <v/>
      </c>
      <c r="AT931" s="177" t="str">
        <f t="shared" si="479"/>
        <v/>
      </c>
      <c r="AU931" s="13" t="str">
        <f>IF(AX931="","",IF(R931="Refreshment Beverage",ROUND((BA931-Y931-Z931-AA931)*VLOOKUP(VALUE(Q931),Rates!G$15:L$19,3,0),4),ROUND(AW931*(VLOOKUP(VALUE(Q931),Rates!G:L,3,0)),4)))</f>
        <v/>
      </c>
      <c r="AV931" s="183" t="str">
        <f t="shared" si="480"/>
        <v/>
      </c>
      <c r="AW931" s="186" t="str">
        <f t="shared" si="481"/>
        <v/>
      </c>
      <c r="AX931" s="184" t="str">
        <f t="shared" si="482"/>
        <v/>
      </c>
      <c r="AY931" s="186" t="str">
        <f>IF(AX931="","",IF(R931="Refreshment Beverage",ROUND(SUM(AX931*Rates!K$19),4),ROUND(SUM(AX931*(Rates!J$8/100)),4)))</f>
        <v/>
      </c>
      <c r="AZ931" s="183" t="str">
        <f t="shared" si="483"/>
        <v/>
      </c>
      <c r="BA931" s="185" t="str">
        <f t="shared" si="484"/>
        <v/>
      </c>
      <c r="BD931" s="171"/>
      <c r="BE931" s="171"/>
      <c r="BF931" s="171"/>
      <c r="BG931" s="171"/>
    </row>
    <row r="932" spans="1:59" ht="15" customHeight="1" x14ac:dyDescent="0.3">
      <c r="A932" s="172"/>
      <c r="B932" s="172"/>
      <c r="C932" s="172"/>
      <c r="D932" s="173"/>
      <c r="E932" s="173"/>
      <c r="F932" s="173"/>
      <c r="G932" s="173"/>
      <c r="H932" s="173"/>
      <c r="I932" s="174"/>
      <c r="J932" s="175"/>
      <c r="K932" s="176" t="str">
        <f t="shared" si="456"/>
        <v/>
      </c>
      <c r="L932" s="177" t="str">
        <f t="shared" si="457"/>
        <v/>
      </c>
      <c r="M932" s="178" t="str">
        <f t="shared" si="458"/>
        <v/>
      </c>
      <c r="N932" s="44" t="str" cm="1">
        <f t="array" ref="N932">IFERROR(IF(_xlfn.SINGLE(A:A)="","",IF(R932="Beer",SUM(LOOKUP(2,1/(Rates!$B$3:$B$5&lt;=W932)/(Rates!$C$3:$C$5&gt;=W932),Rates!$D$3:$D$5)*(X932/100)*W932),IF(R932="Refreshment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44" t="str">
        <f t="shared" si="459"/>
        <v/>
      </c>
      <c r="P932" s="13"/>
      <c r="Q932" s="179" t="str">
        <f t="shared" si="460"/>
        <v/>
      </c>
      <c r="R932" s="180" t="str">
        <f t="shared" si="461"/>
        <v/>
      </c>
      <c r="S932" s="13" t="str">
        <f>IF(A932="","",IF(R932="Refreshment Beverage",VLOOKUP(VALUE(Q932),Rates!G$15:L$19,2,0),VLOOKUP(VALUE(Q932),Rates!G$4:L$8,2,0)))</f>
        <v/>
      </c>
      <c r="T932" s="13" t="str">
        <f t="shared" si="462"/>
        <v/>
      </c>
      <c r="U932" s="181" t="str">
        <f t="shared" si="463"/>
        <v/>
      </c>
      <c r="V932" s="13" t="str">
        <f t="shared" si="464"/>
        <v/>
      </c>
      <c r="W932" s="13" t="str">
        <f t="shared" si="465"/>
        <v/>
      </c>
      <c r="X932" s="182" t="str">
        <f t="shared" si="466"/>
        <v/>
      </c>
      <c r="Y932" s="183" t="str">
        <f>IF(A:A="","",IF(R932="Refreshment Beverage",VLOOKUP(Q932,Rates!G$15:L$19,6,0)*W932,VLOOKUP(Q932,Rates!G$4:L$12,6,0)*W932))</f>
        <v/>
      </c>
      <c r="Z932" s="183" t="str">
        <f t="shared" si="467"/>
        <v/>
      </c>
      <c r="AA932" s="17">
        <f t="shared" si="455"/>
        <v>0</v>
      </c>
      <c r="AB932" s="177" t="str" cm="1">
        <f t="array" ref="AB932">IF(_xlfn.SINGLE(A:A)="","",IF(R932="Refreshment Beverage","",IF(AND(R932="Beer",Q932=0),SUM(LOOKUP(2,1/(Rates!$B$15:$B$18&lt;=W932)/(Rates!$C$15:$C$18&gt;=W932),Rates!$D$15:$D$18)*W932),VLOOKUP(VALUE(_xlfn.SINGLE(Q:Q)),Rates!A:B,2,0)*W932)))</f>
        <v/>
      </c>
      <c r="AC932" s="177" t="str" cm="1">
        <f t="array" ref="AC932">IF(_xlfn.SINGLE(A:A)="","",IF(R932="Refreshment Beverage","",IF(AND(R932="Beer",Q932=0),SUM(LOOKUP(2,1/(Rates!$B$15:$B$18&lt;=W932)/(Rates!$C$15:$C$18&gt;=W932),Rates!$E$15:$E$18)*W932),VLOOKUP(VALUE(_xlfn.SINGLE(Q:Q)),Rates!A:C,3,0)*W932)))</f>
        <v/>
      </c>
      <c r="AD932" s="168">
        <f>IFERROR(IF(OR(Q932=1,Q932=2,Q932=3,Q932=4),VLOOKUP(Q932,Rates!$A$31:$B$34,2,0)*W932,IF(V932=1,VLOOKUP(U932,'REB BEV MIN MKUP'!B:E,4,0),IF(V932&gt;1,VLOOKUP(VALUE(W932),'REB BEV MIN MKUP'!O:Q,3,0),0))),0)</f>
        <v>0</v>
      </c>
      <c r="AE932" s="177" t="str">
        <f t="shared" si="468"/>
        <v/>
      </c>
      <c r="AF932" s="13" t="str">
        <f t="shared" si="469"/>
        <v/>
      </c>
      <c r="AG932" s="177" t="str">
        <f t="shared" si="470"/>
        <v/>
      </c>
      <c r="AH932" s="184" t="str">
        <f t="shared" si="471"/>
        <v/>
      </c>
      <c r="AI932" s="184" t="str">
        <f>IF(AE:AE="","",IF(R932="Refreshment Beverage",AK932*(Rates!J$19/100),ROUND(SUM(AH932*(Rates!$J$8/100)),4)))</f>
        <v/>
      </c>
      <c r="AJ932" s="183" t="str">
        <f t="shared" si="472"/>
        <v/>
      </c>
      <c r="AK932" s="185" t="str">
        <f t="shared" si="473"/>
        <v/>
      </c>
      <c r="AL932" s="177" t="str">
        <f t="shared" si="474"/>
        <v/>
      </c>
      <c r="AM932" s="13" t="str">
        <f>IF(AS932="","",IF(R932="Refreshment Beverage",ROUND(AS932*Rates!K$19,4),ROUND(AO932*(VLOOKUP(VALUE(Q932),Rates!G$4:L$12,3,0)),4)))</f>
        <v/>
      </c>
      <c r="AN932" s="183" t="str">
        <f>IF(AS932="","",IF(R932="Refreshment Beverage",AS932*(Rates!J$19/100),MAX(AM932,AB932)))</f>
        <v/>
      </c>
      <c r="AO932" s="186" t="str">
        <f t="shared" si="475"/>
        <v/>
      </c>
      <c r="AP932" s="186" t="str">
        <f t="shared" si="476"/>
        <v/>
      </c>
      <c r="AQ932" s="186" t="str">
        <f>IF(AS932="","",IF(R932="Refreshment Beverage",ROUND(SUM(VLOOKUP(Q:Q,Rates!G$15:L$19,3,0)*(AS932-Y932-Z932-AA932)),4),ROUND(SUM(Rates!$K$8*AS932),4)))</f>
        <v/>
      </c>
      <c r="AR932" s="184" t="str">
        <f t="shared" si="477"/>
        <v/>
      </c>
      <c r="AS932" s="185" t="str">
        <f t="shared" si="478"/>
        <v/>
      </c>
      <c r="AT932" s="177" t="str">
        <f t="shared" si="479"/>
        <v/>
      </c>
      <c r="AU932" s="13" t="str">
        <f>IF(AX932="","",IF(R932="Refreshment Beverage",ROUND((BA932-Y932-Z932-AA932)*VLOOKUP(VALUE(Q932),Rates!G$15:L$19,3,0),4),ROUND(AW932*(VLOOKUP(VALUE(Q932),Rates!G:L,3,0)),4)))</f>
        <v/>
      </c>
      <c r="AV932" s="183" t="str">
        <f t="shared" si="480"/>
        <v/>
      </c>
      <c r="AW932" s="186" t="str">
        <f t="shared" si="481"/>
        <v/>
      </c>
      <c r="AX932" s="184" t="str">
        <f t="shared" si="482"/>
        <v/>
      </c>
      <c r="AY932" s="186" t="str">
        <f>IF(AX932="","",IF(R932="Refreshment Beverage",ROUND(SUM(AX932*Rates!K$19),4),ROUND(SUM(AX932*(Rates!J$8/100)),4)))</f>
        <v/>
      </c>
      <c r="AZ932" s="183" t="str">
        <f t="shared" si="483"/>
        <v/>
      </c>
      <c r="BA932" s="185" t="str">
        <f t="shared" si="484"/>
        <v/>
      </c>
      <c r="BD932" s="171"/>
      <c r="BE932" s="171"/>
      <c r="BF932" s="171"/>
      <c r="BG932" s="171"/>
    </row>
    <row r="933" spans="1:59" ht="15" customHeight="1" x14ac:dyDescent="0.3">
      <c r="A933" s="172"/>
      <c r="B933" s="172"/>
      <c r="C933" s="172"/>
      <c r="D933" s="173"/>
      <c r="E933" s="173"/>
      <c r="F933" s="173"/>
      <c r="G933" s="173"/>
      <c r="H933" s="173"/>
      <c r="I933" s="174"/>
      <c r="J933" s="175"/>
      <c r="K933" s="176" t="str">
        <f t="shared" si="456"/>
        <v/>
      </c>
      <c r="L933" s="177" t="str">
        <f t="shared" si="457"/>
        <v/>
      </c>
      <c r="M933" s="178" t="str">
        <f t="shared" si="458"/>
        <v/>
      </c>
      <c r="N933" s="44" t="str" cm="1">
        <f t="array" ref="N933">IFERROR(IF(_xlfn.SINGLE(A:A)="","",IF(R933="Beer",SUM(LOOKUP(2,1/(Rates!$B$3:$B$5&lt;=W933)/(Rates!$C$3:$C$5&gt;=W933),Rates!$D$3:$D$5)*(X933/100)*W933),IF(R933="Refreshment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44" t="str">
        <f t="shared" si="459"/>
        <v/>
      </c>
      <c r="P933" s="13"/>
      <c r="Q933" s="179" t="str">
        <f t="shared" si="460"/>
        <v/>
      </c>
      <c r="R933" s="180" t="str">
        <f t="shared" si="461"/>
        <v/>
      </c>
      <c r="S933" s="13" t="str">
        <f>IF(A933="","",IF(R933="Refreshment Beverage",VLOOKUP(VALUE(Q933),Rates!G$15:L$19,2,0),VLOOKUP(VALUE(Q933),Rates!G$4:L$8,2,0)))</f>
        <v/>
      </c>
      <c r="T933" s="13" t="str">
        <f t="shared" si="462"/>
        <v/>
      </c>
      <c r="U933" s="181" t="str">
        <f t="shared" si="463"/>
        <v/>
      </c>
      <c r="V933" s="13" t="str">
        <f t="shared" si="464"/>
        <v/>
      </c>
      <c r="W933" s="13" t="str">
        <f t="shared" si="465"/>
        <v/>
      </c>
      <c r="X933" s="182" t="str">
        <f t="shared" si="466"/>
        <v/>
      </c>
      <c r="Y933" s="183" t="str">
        <f>IF(A:A="","",IF(R933="Refreshment Beverage",VLOOKUP(Q933,Rates!G$15:L$19,6,0)*W933,VLOOKUP(Q933,Rates!G$4:L$12,6,0)*W933))</f>
        <v/>
      </c>
      <c r="Z933" s="183" t="str">
        <f t="shared" si="467"/>
        <v/>
      </c>
      <c r="AA933" s="17">
        <f t="shared" si="455"/>
        <v>0</v>
      </c>
      <c r="AB933" s="177" t="str" cm="1">
        <f t="array" ref="AB933">IF(_xlfn.SINGLE(A:A)="","",IF(R933="Refreshment Beverage","",IF(AND(R933="Beer",Q933=0),SUM(LOOKUP(2,1/(Rates!$B$15:$B$18&lt;=W933)/(Rates!$C$15:$C$18&gt;=W933),Rates!$D$15:$D$18)*W933),VLOOKUP(VALUE(_xlfn.SINGLE(Q:Q)),Rates!A:B,2,0)*W933)))</f>
        <v/>
      </c>
      <c r="AC933" s="177" t="str" cm="1">
        <f t="array" ref="AC933">IF(_xlfn.SINGLE(A:A)="","",IF(R933="Refreshment Beverage","",IF(AND(R933="Beer",Q933=0),SUM(LOOKUP(2,1/(Rates!$B$15:$B$18&lt;=W933)/(Rates!$C$15:$C$18&gt;=W933),Rates!$E$15:$E$18)*W933),VLOOKUP(VALUE(_xlfn.SINGLE(Q:Q)),Rates!A:C,3,0)*W933)))</f>
        <v/>
      </c>
      <c r="AD933" s="168">
        <f>IFERROR(IF(OR(Q933=1,Q933=2,Q933=3,Q933=4),VLOOKUP(Q933,Rates!$A$31:$B$34,2,0)*W933,IF(V933=1,VLOOKUP(U933,'REB BEV MIN MKUP'!B:E,4,0),IF(V933&gt;1,VLOOKUP(VALUE(W933),'REB BEV MIN MKUP'!O:Q,3,0),0))),0)</f>
        <v>0</v>
      </c>
      <c r="AE933" s="177" t="str">
        <f t="shared" si="468"/>
        <v/>
      </c>
      <c r="AF933" s="13" t="str">
        <f t="shared" si="469"/>
        <v/>
      </c>
      <c r="AG933" s="177" t="str">
        <f t="shared" si="470"/>
        <v/>
      </c>
      <c r="AH933" s="184" t="str">
        <f t="shared" si="471"/>
        <v/>
      </c>
      <c r="AI933" s="184" t="str">
        <f>IF(AE:AE="","",IF(R933="Refreshment Beverage",AK933*(Rates!J$19/100),ROUND(SUM(AH933*(Rates!$J$8/100)),4)))</f>
        <v/>
      </c>
      <c r="AJ933" s="183" t="str">
        <f t="shared" si="472"/>
        <v/>
      </c>
      <c r="AK933" s="185" t="str">
        <f t="shared" si="473"/>
        <v/>
      </c>
      <c r="AL933" s="177" t="str">
        <f t="shared" si="474"/>
        <v/>
      </c>
      <c r="AM933" s="13" t="str">
        <f>IF(AS933="","",IF(R933="Refreshment Beverage",ROUND(AS933*Rates!K$19,4),ROUND(AO933*(VLOOKUP(VALUE(Q933),Rates!G$4:L$12,3,0)),4)))</f>
        <v/>
      </c>
      <c r="AN933" s="183" t="str">
        <f>IF(AS933="","",IF(R933="Refreshment Beverage",AS933*(Rates!J$19/100),MAX(AM933,AB933)))</f>
        <v/>
      </c>
      <c r="AO933" s="186" t="str">
        <f t="shared" si="475"/>
        <v/>
      </c>
      <c r="AP933" s="186" t="str">
        <f t="shared" si="476"/>
        <v/>
      </c>
      <c r="AQ933" s="186" t="str">
        <f>IF(AS933="","",IF(R933="Refreshment Beverage",ROUND(SUM(VLOOKUP(Q:Q,Rates!G$15:L$19,3,0)*(AS933-Y933-Z933-AA933)),4),ROUND(SUM(Rates!$K$8*AS933),4)))</f>
        <v/>
      </c>
      <c r="AR933" s="184" t="str">
        <f t="shared" si="477"/>
        <v/>
      </c>
      <c r="AS933" s="185" t="str">
        <f t="shared" si="478"/>
        <v/>
      </c>
      <c r="AT933" s="177" t="str">
        <f t="shared" si="479"/>
        <v/>
      </c>
      <c r="AU933" s="13" t="str">
        <f>IF(AX933="","",IF(R933="Refreshment Beverage",ROUND((BA933-Y933-Z933-AA933)*VLOOKUP(VALUE(Q933),Rates!G$15:L$19,3,0),4),ROUND(AW933*(VLOOKUP(VALUE(Q933),Rates!G:L,3,0)),4)))</f>
        <v/>
      </c>
      <c r="AV933" s="183" t="str">
        <f t="shared" si="480"/>
        <v/>
      </c>
      <c r="AW933" s="186" t="str">
        <f t="shared" si="481"/>
        <v/>
      </c>
      <c r="AX933" s="184" t="str">
        <f t="shared" si="482"/>
        <v/>
      </c>
      <c r="AY933" s="186" t="str">
        <f>IF(AX933="","",IF(R933="Refreshment Beverage",ROUND(SUM(AX933*Rates!K$19),4),ROUND(SUM(AX933*(Rates!J$8/100)),4)))</f>
        <v/>
      </c>
      <c r="AZ933" s="183" t="str">
        <f t="shared" si="483"/>
        <v/>
      </c>
      <c r="BA933" s="185" t="str">
        <f t="shared" si="484"/>
        <v/>
      </c>
      <c r="BD933" s="171"/>
      <c r="BE933" s="171"/>
      <c r="BF933" s="171"/>
      <c r="BG933" s="171"/>
    </row>
    <row r="934" spans="1:59" ht="15" customHeight="1" x14ac:dyDescent="0.3">
      <c r="A934" s="172"/>
      <c r="B934" s="172"/>
      <c r="C934" s="172"/>
      <c r="D934" s="173"/>
      <c r="E934" s="173"/>
      <c r="F934" s="173"/>
      <c r="G934" s="173"/>
      <c r="H934" s="173"/>
      <c r="I934" s="174"/>
      <c r="J934" s="175"/>
      <c r="K934" s="176" t="str">
        <f t="shared" si="456"/>
        <v/>
      </c>
      <c r="L934" s="177" t="str">
        <f t="shared" si="457"/>
        <v/>
      </c>
      <c r="M934" s="178" t="str">
        <f t="shared" si="458"/>
        <v/>
      </c>
      <c r="N934" s="44" t="str" cm="1">
        <f t="array" ref="N934">IFERROR(IF(_xlfn.SINGLE(A:A)="","",IF(R934="Beer",SUM(LOOKUP(2,1/(Rates!$B$3:$B$5&lt;=W934)/(Rates!$C$3:$C$5&gt;=W934),Rates!$D$3:$D$5)*(X934/100)*W934),IF(R934="Refreshment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44" t="str">
        <f t="shared" si="459"/>
        <v/>
      </c>
      <c r="P934" s="13"/>
      <c r="Q934" s="179" t="str">
        <f t="shared" si="460"/>
        <v/>
      </c>
      <c r="R934" s="180" t="str">
        <f t="shared" si="461"/>
        <v/>
      </c>
      <c r="S934" s="13" t="str">
        <f>IF(A934="","",IF(R934="Refreshment Beverage",VLOOKUP(VALUE(Q934),Rates!G$15:L$19,2,0),VLOOKUP(VALUE(Q934),Rates!G$4:L$8,2,0)))</f>
        <v/>
      </c>
      <c r="T934" s="13" t="str">
        <f t="shared" si="462"/>
        <v/>
      </c>
      <c r="U934" s="181" t="str">
        <f t="shared" si="463"/>
        <v/>
      </c>
      <c r="V934" s="13" t="str">
        <f t="shared" si="464"/>
        <v/>
      </c>
      <c r="W934" s="13" t="str">
        <f t="shared" si="465"/>
        <v/>
      </c>
      <c r="X934" s="182" t="str">
        <f t="shared" si="466"/>
        <v/>
      </c>
      <c r="Y934" s="183" t="str">
        <f>IF(A:A="","",IF(R934="Refreshment Beverage",VLOOKUP(Q934,Rates!G$15:L$19,6,0)*W934,VLOOKUP(Q934,Rates!G$4:L$12,6,0)*W934))</f>
        <v/>
      </c>
      <c r="Z934" s="183" t="str">
        <f t="shared" si="467"/>
        <v/>
      </c>
      <c r="AA934" s="17">
        <f t="shared" si="455"/>
        <v>0</v>
      </c>
      <c r="AB934" s="177" t="str" cm="1">
        <f t="array" ref="AB934">IF(_xlfn.SINGLE(A:A)="","",IF(R934="Refreshment Beverage","",IF(AND(R934="Beer",Q934=0),SUM(LOOKUP(2,1/(Rates!$B$15:$B$18&lt;=W934)/(Rates!$C$15:$C$18&gt;=W934),Rates!$D$15:$D$18)*W934),VLOOKUP(VALUE(_xlfn.SINGLE(Q:Q)),Rates!A:B,2,0)*W934)))</f>
        <v/>
      </c>
      <c r="AC934" s="177" t="str" cm="1">
        <f t="array" ref="AC934">IF(_xlfn.SINGLE(A:A)="","",IF(R934="Refreshment Beverage","",IF(AND(R934="Beer",Q934=0),SUM(LOOKUP(2,1/(Rates!$B$15:$B$18&lt;=W934)/(Rates!$C$15:$C$18&gt;=W934),Rates!$E$15:$E$18)*W934),VLOOKUP(VALUE(_xlfn.SINGLE(Q:Q)),Rates!A:C,3,0)*W934)))</f>
        <v/>
      </c>
      <c r="AD934" s="168">
        <f>IFERROR(IF(OR(Q934=1,Q934=2,Q934=3,Q934=4),VLOOKUP(Q934,Rates!$A$31:$B$34,2,0)*W934,IF(V934=1,VLOOKUP(U934,'REB BEV MIN MKUP'!B:E,4,0),IF(V934&gt;1,VLOOKUP(VALUE(W934),'REB BEV MIN MKUP'!O:Q,3,0),0))),0)</f>
        <v>0</v>
      </c>
      <c r="AE934" s="177" t="str">
        <f t="shared" si="468"/>
        <v/>
      </c>
      <c r="AF934" s="13" t="str">
        <f t="shared" si="469"/>
        <v/>
      </c>
      <c r="AG934" s="177" t="str">
        <f t="shared" si="470"/>
        <v/>
      </c>
      <c r="AH934" s="184" t="str">
        <f t="shared" si="471"/>
        <v/>
      </c>
      <c r="AI934" s="184" t="str">
        <f>IF(AE:AE="","",IF(R934="Refreshment Beverage",AK934*(Rates!J$19/100),ROUND(SUM(AH934*(Rates!$J$8/100)),4)))</f>
        <v/>
      </c>
      <c r="AJ934" s="183" t="str">
        <f t="shared" si="472"/>
        <v/>
      </c>
      <c r="AK934" s="185" t="str">
        <f t="shared" si="473"/>
        <v/>
      </c>
      <c r="AL934" s="177" t="str">
        <f t="shared" si="474"/>
        <v/>
      </c>
      <c r="AM934" s="13" t="str">
        <f>IF(AS934="","",IF(R934="Refreshment Beverage",ROUND(AS934*Rates!K$19,4),ROUND(AO934*(VLOOKUP(VALUE(Q934),Rates!G$4:L$12,3,0)),4)))</f>
        <v/>
      </c>
      <c r="AN934" s="183" t="str">
        <f>IF(AS934="","",IF(R934="Refreshment Beverage",AS934*(Rates!J$19/100),MAX(AM934,AB934)))</f>
        <v/>
      </c>
      <c r="AO934" s="186" t="str">
        <f t="shared" si="475"/>
        <v/>
      </c>
      <c r="AP934" s="186" t="str">
        <f t="shared" si="476"/>
        <v/>
      </c>
      <c r="AQ934" s="186" t="str">
        <f>IF(AS934="","",IF(R934="Refreshment Beverage",ROUND(SUM(VLOOKUP(Q:Q,Rates!G$15:L$19,3,0)*(AS934-Y934-Z934-AA934)),4),ROUND(SUM(Rates!$K$8*AS934),4)))</f>
        <v/>
      </c>
      <c r="AR934" s="184" t="str">
        <f t="shared" si="477"/>
        <v/>
      </c>
      <c r="AS934" s="185" t="str">
        <f t="shared" si="478"/>
        <v/>
      </c>
      <c r="AT934" s="177" t="str">
        <f t="shared" si="479"/>
        <v/>
      </c>
      <c r="AU934" s="13" t="str">
        <f>IF(AX934="","",IF(R934="Refreshment Beverage",ROUND((BA934-Y934-Z934-AA934)*VLOOKUP(VALUE(Q934),Rates!G$15:L$19,3,0),4),ROUND(AW934*(VLOOKUP(VALUE(Q934),Rates!G:L,3,0)),4)))</f>
        <v/>
      </c>
      <c r="AV934" s="183" t="str">
        <f t="shared" si="480"/>
        <v/>
      </c>
      <c r="AW934" s="186" t="str">
        <f t="shared" si="481"/>
        <v/>
      </c>
      <c r="AX934" s="184" t="str">
        <f t="shared" si="482"/>
        <v/>
      </c>
      <c r="AY934" s="186" t="str">
        <f>IF(AX934="","",IF(R934="Refreshment Beverage",ROUND(SUM(AX934*Rates!K$19),4),ROUND(SUM(AX934*(Rates!J$8/100)),4)))</f>
        <v/>
      </c>
      <c r="AZ934" s="183" t="str">
        <f t="shared" si="483"/>
        <v/>
      </c>
      <c r="BA934" s="185" t="str">
        <f t="shared" si="484"/>
        <v/>
      </c>
      <c r="BD934" s="171"/>
      <c r="BE934" s="171"/>
      <c r="BF934" s="171"/>
      <c r="BG934" s="171"/>
    </row>
    <row r="935" spans="1:59" ht="15" customHeight="1" x14ac:dyDescent="0.3">
      <c r="A935" s="172"/>
      <c r="B935" s="172"/>
      <c r="C935" s="172"/>
      <c r="D935" s="173"/>
      <c r="E935" s="173"/>
      <c r="F935" s="173"/>
      <c r="G935" s="173"/>
      <c r="H935" s="173"/>
      <c r="I935" s="174"/>
      <c r="J935" s="175"/>
      <c r="K935" s="176" t="str">
        <f t="shared" si="456"/>
        <v/>
      </c>
      <c r="L935" s="177" t="str">
        <f t="shared" si="457"/>
        <v/>
      </c>
      <c r="M935" s="178" t="str">
        <f t="shared" si="458"/>
        <v/>
      </c>
      <c r="N935" s="44" t="str" cm="1">
        <f t="array" ref="N935">IFERROR(IF(_xlfn.SINGLE(A:A)="","",IF(R935="Beer",SUM(LOOKUP(2,1/(Rates!$B$3:$B$5&lt;=W935)/(Rates!$C$3:$C$5&gt;=W935),Rates!$D$3:$D$5)*(X935/100)*W935),IF(R935="Refreshment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44" t="str">
        <f t="shared" si="459"/>
        <v/>
      </c>
      <c r="P935" s="13"/>
      <c r="Q935" s="179" t="str">
        <f t="shared" si="460"/>
        <v/>
      </c>
      <c r="R935" s="180" t="str">
        <f t="shared" si="461"/>
        <v/>
      </c>
      <c r="S935" s="13" t="str">
        <f>IF(A935="","",IF(R935="Refreshment Beverage",VLOOKUP(VALUE(Q935),Rates!G$15:L$19,2,0),VLOOKUP(VALUE(Q935),Rates!G$4:L$8,2,0)))</f>
        <v/>
      </c>
      <c r="T935" s="13" t="str">
        <f t="shared" si="462"/>
        <v/>
      </c>
      <c r="U935" s="181" t="str">
        <f t="shared" si="463"/>
        <v/>
      </c>
      <c r="V935" s="13" t="str">
        <f t="shared" si="464"/>
        <v/>
      </c>
      <c r="W935" s="13" t="str">
        <f t="shared" si="465"/>
        <v/>
      </c>
      <c r="X935" s="182" t="str">
        <f t="shared" si="466"/>
        <v/>
      </c>
      <c r="Y935" s="183" t="str">
        <f>IF(A:A="","",IF(R935="Refreshment Beverage",VLOOKUP(Q935,Rates!G$15:L$19,6,0)*W935,VLOOKUP(Q935,Rates!G$4:L$12,6,0)*W935))</f>
        <v/>
      </c>
      <c r="Z935" s="183" t="str">
        <f t="shared" si="467"/>
        <v/>
      </c>
      <c r="AA935" s="17">
        <f t="shared" si="455"/>
        <v>0</v>
      </c>
      <c r="AB935" s="177" t="str" cm="1">
        <f t="array" ref="AB935">IF(_xlfn.SINGLE(A:A)="","",IF(R935="Refreshment Beverage","",IF(AND(R935="Beer",Q935=0),SUM(LOOKUP(2,1/(Rates!$B$15:$B$18&lt;=W935)/(Rates!$C$15:$C$18&gt;=W935),Rates!$D$15:$D$18)*W935),VLOOKUP(VALUE(_xlfn.SINGLE(Q:Q)),Rates!A:B,2,0)*W935)))</f>
        <v/>
      </c>
      <c r="AC935" s="177" t="str" cm="1">
        <f t="array" ref="AC935">IF(_xlfn.SINGLE(A:A)="","",IF(R935="Refreshment Beverage","",IF(AND(R935="Beer",Q935=0),SUM(LOOKUP(2,1/(Rates!$B$15:$B$18&lt;=W935)/(Rates!$C$15:$C$18&gt;=W935),Rates!$E$15:$E$18)*W935),VLOOKUP(VALUE(_xlfn.SINGLE(Q:Q)),Rates!A:C,3,0)*W935)))</f>
        <v/>
      </c>
      <c r="AD935" s="168">
        <f>IFERROR(IF(OR(Q935=1,Q935=2,Q935=3,Q935=4),VLOOKUP(Q935,Rates!$A$31:$B$34,2,0)*W935,IF(V935=1,VLOOKUP(U935,'REB BEV MIN MKUP'!B:E,4,0),IF(V935&gt;1,VLOOKUP(VALUE(W935),'REB BEV MIN MKUP'!O:Q,3,0),0))),0)</f>
        <v>0</v>
      </c>
      <c r="AE935" s="177" t="str">
        <f t="shared" si="468"/>
        <v/>
      </c>
      <c r="AF935" s="13" t="str">
        <f t="shared" si="469"/>
        <v/>
      </c>
      <c r="AG935" s="177" t="str">
        <f t="shared" si="470"/>
        <v/>
      </c>
      <c r="AH935" s="184" t="str">
        <f t="shared" si="471"/>
        <v/>
      </c>
      <c r="AI935" s="184" t="str">
        <f>IF(AE:AE="","",IF(R935="Refreshment Beverage",AK935*(Rates!J$19/100),ROUND(SUM(AH935*(Rates!$J$8/100)),4)))</f>
        <v/>
      </c>
      <c r="AJ935" s="183" t="str">
        <f t="shared" si="472"/>
        <v/>
      </c>
      <c r="AK935" s="185" t="str">
        <f t="shared" si="473"/>
        <v/>
      </c>
      <c r="AL935" s="177" t="str">
        <f t="shared" si="474"/>
        <v/>
      </c>
      <c r="AM935" s="13" t="str">
        <f>IF(AS935="","",IF(R935="Refreshment Beverage",ROUND(AS935*Rates!K$19,4),ROUND(AO935*(VLOOKUP(VALUE(Q935),Rates!G$4:L$12,3,0)),4)))</f>
        <v/>
      </c>
      <c r="AN935" s="183" t="str">
        <f>IF(AS935="","",IF(R935="Refreshment Beverage",AS935*(Rates!J$19/100),MAX(AM935,AB935)))</f>
        <v/>
      </c>
      <c r="AO935" s="186" t="str">
        <f t="shared" si="475"/>
        <v/>
      </c>
      <c r="AP935" s="186" t="str">
        <f t="shared" si="476"/>
        <v/>
      </c>
      <c r="AQ935" s="186" t="str">
        <f>IF(AS935="","",IF(R935="Refreshment Beverage",ROUND(SUM(VLOOKUP(Q:Q,Rates!G$15:L$19,3,0)*(AS935-Y935-Z935-AA935)),4),ROUND(SUM(Rates!$K$8*AS935),4)))</f>
        <v/>
      </c>
      <c r="AR935" s="184" t="str">
        <f t="shared" si="477"/>
        <v/>
      </c>
      <c r="AS935" s="185" t="str">
        <f t="shared" si="478"/>
        <v/>
      </c>
      <c r="AT935" s="177" t="str">
        <f t="shared" si="479"/>
        <v/>
      </c>
      <c r="AU935" s="13" t="str">
        <f>IF(AX935="","",IF(R935="Refreshment Beverage",ROUND((BA935-Y935-Z935-AA935)*VLOOKUP(VALUE(Q935),Rates!G$15:L$19,3,0),4),ROUND(AW935*(VLOOKUP(VALUE(Q935),Rates!G:L,3,0)),4)))</f>
        <v/>
      </c>
      <c r="AV935" s="183" t="str">
        <f t="shared" si="480"/>
        <v/>
      </c>
      <c r="AW935" s="186" t="str">
        <f t="shared" si="481"/>
        <v/>
      </c>
      <c r="AX935" s="184" t="str">
        <f t="shared" si="482"/>
        <v/>
      </c>
      <c r="AY935" s="186" t="str">
        <f>IF(AX935="","",IF(R935="Refreshment Beverage",ROUND(SUM(AX935*Rates!K$19),4),ROUND(SUM(AX935*(Rates!J$8/100)),4)))</f>
        <v/>
      </c>
      <c r="AZ935" s="183" t="str">
        <f t="shared" si="483"/>
        <v/>
      </c>
      <c r="BA935" s="185" t="str">
        <f t="shared" si="484"/>
        <v/>
      </c>
      <c r="BD935" s="171"/>
      <c r="BE935" s="171"/>
      <c r="BF935" s="171"/>
      <c r="BG935" s="171"/>
    </row>
    <row r="936" spans="1:59" ht="15" customHeight="1" x14ac:dyDescent="0.3">
      <c r="A936" s="172"/>
      <c r="B936" s="172"/>
      <c r="C936" s="172"/>
      <c r="D936" s="173"/>
      <c r="E936" s="173"/>
      <c r="F936" s="173"/>
      <c r="G936" s="173"/>
      <c r="H936" s="173"/>
      <c r="I936" s="174"/>
      <c r="J936" s="175"/>
      <c r="K936" s="176" t="str">
        <f t="shared" si="456"/>
        <v/>
      </c>
      <c r="L936" s="177" t="str">
        <f t="shared" si="457"/>
        <v/>
      </c>
      <c r="M936" s="178" t="str">
        <f t="shared" si="458"/>
        <v/>
      </c>
      <c r="N936" s="44" t="str" cm="1">
        <f t="array" ref="N936">IFERROR(IF(_xlfn.SINGLE(A:A)="","",IF(R936="Beer",SUM(LOOKUP(2,1/(Rates!$B$3:$B$5&lt;=W936)/(Rates!$C$3:$C$5&gt;=W936),Rates!$D$3:$D$5)*(X936/100)*W936),IF(R936="Refreshment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44" t="str">
        <f t="shared" si="459"/>
        <v/>
      </c>
      <c r="P936" s="13"/>
      <c r="Q936" s="179" t="str">
        <f t="shared" si="460"/>
        <v/>
      </c>
      <c r="R936" s="180" t="str">
        <f t="shared" si="461"/>
        <v/>
      </c>
      <c r="S936" s="13" t="str">
        <f>IF(A936="","",IF(R936="Refreshment Beverage",VLOOKUP(VALUE(Q936),Rates!G$15:L$19,2,0),VLOOKUP(VALUE(Q936),Rates!G$4:L$8,2,0)))</f>
        <v/>
      </c>
      <c r="T936" s="13" t="str">
        <f t="shared" si="462"/>
        <v/>
      </c>
      <c r="U936" s="181" t="str">
        <f t="shared" si="463"/>
        <v/>
      </c>
      <c r="V936" s="13" t="str">
        <f t="shared" si="464"/>
        <v/>
      </c>
      <c r="W936" s="13" t="str">
        <f t="shared" si="465"/>
        <v/>
      </c>
      <c r="X936" s="182" t="str">
        <f t="shared" si="466"/>
        <v/>
      </c>
      <c r="Y936" s="183" t="str">
        <f>IF(A:A="","",IF(R936="Refreshment Beverage",VLOOKUP(Q936,Rates!G$15:L$19,6,0)*W936,VLOOKUP(Q936,Rates!G$4:L$12,6,0)*W936))</f>
        <v/>
      </c>
      <c r="Z936" s="183" t="str">
        <f t="shared" si="467"/>
        <v/>
      </c>
      <c r="AA936" s="17">
        <f t="shared" si="455"/>
        <v>0</v>
      </c>
      <c r="AB936" s="177" t="str" cm="1">
        <f t="array" ref="AB936">IF(_xlfn.SINGLE(A:A)="","",IF(R936="Refreshment Beverage","",IF(AND(R936="Beer",Q936=0),SUM(LOOKUP(2,1/(Rates!$B$15:$B$18&lt;=W936)/(Rates!$C$15:$C$18&gt;=W936),Rates!$D$15:$D$18)*W936),VLOOKUP(VALUE(_xlfn.SINGLE(Q:Q)),Rates!A:B,2,0)*W936)))</f>
        <v/>
      </c>
      <c r="AC936" s="177" t="str" cm="1">
        <f t="array" ref="AC936">IF(_xlfn.SINGLE(A:A)="","",IF(R936="Refreshment Beverage","",IF(AND(R936="Beer",Q936=0),SUM(LOOKUP(2,1/(Rates!$B$15:$B$18&lt;=W936)/(Rates!$C$15:$C$18&gt;=W936),Rates!$E$15:$E$18)*W936),VLOOKUP(VALUE(_xlfn.SINGLE(Q:Q)),Rates!A:C,3,0)*W936)))</f>
        <v/>
      </c>
      <c r="AD936" s="168">
        <f>IFERROR(IF(OR(Q936=1,Q936=2,Q936=3,Q936=4),VLOOKUP(Q936,Rates!$A$31:$B$34,2,0)*W936,IF(V936=1,VLOOKUP(U936,'REB BEV MIN MKUP'!B:E,4,0),IF(V936&gt;1,VLOOKUP(VALUE(W936),'REB BEV MIN MKUP'!O:Q,3,0),0))),0)</f>
        <v>0</v>
      </c>
      <c r="AE936" s="177" t="str">
        <f t="shared" si="468"/>
        <v/>
      </c>
      <c r="AF936" s="13" t="str">
        <f t="shared" si="469"/>
        <v/>
      </c>
      <c r="AG936" s="177" t="str">
        <f t="shared" si="470"/>
        <v/>
      </c>
      <c r="AH936" s="184" t="str">
        <f t="shared" si="471"/>
        <v/>
      </c>
      <c r="AI936" s="184" t="str">
        <f>IF(AE:AE="","",IF(R936="Refreshment Beverage",AK936*(Rates!J$19/100),ROUND(SUM(AH936*(Rates!$J$8/100)),4)))</f>
        <v/>
      </c>
      <c r="AJ936" s="183" t="str">
        <f t="shared" si="472"/>
        <v/>
      </c>
      <c r="AK936" s="185" t="str">
        <f t="shared" si="473"/>
        <v/>
      </c>
      <c r="AL936" s="177" t="str">
        <f t="shared" si="474"/>
        <v/>
      </c>
      <c r="AM936" s="13" t="str">
        <f>IF(AS936="","",IF(R936="Refreshment Beverage",ROUND(AS936*Rates!K$19,4),ROUND(AO936*(VLOOKUP(VALUE(Q936),Rates!G$4:L$12,3,0)),4)))</f>
        <v/>
      </c>
      <c r="AN936" s="183" t="str">
        <f>IF(AS936="","",IF(R936="Refreshment Beverage",AS936*(Rates!J$19/100),MAX(AM936,AB936)))</f>
        <v/>
      </c>
      <c r="AO936" s="186" t="str">
        <f t="shared" si="475"/>
        <v/>
      </c>
      <c r="AP936" s="186" t="str">
        <f t="shared" si="476"/>
        <v/>
      </c>
      <c r="AQ936" s="186" t="str">
        <f>IF(AS936="","",IF(R936="Refreshment Beverage",ROUND(SUM(VLOOKUP(Q:Q,Rates!G$15:L$19,3,0)*(AS936-Y936-Z936-AA936)),4),ROUND(SUM(Rates!$K$8*AS936),4)))</f>
        <v/>
      </c>
      <c r="AR936" s="184" t="str">
        <f t="shared" si="477"/>
        <v/>
      </c>
      <c r="AS936" s="185" t="str">
        <f t="shared" si="478"/>
        <v/>
      </c>
      <c r="AT936" s="177" t="str">
        <f t="shared" si="479"/>
        <v/>
      </c>
      <c r="AU936" s="13" t="str">
        <f>IF(AX936="","",IF(R936="Refreshment Beverage",ROUND((BA936-Y936-Z936-AA936)*VLOOKUP(VALUE(Q936),Rates!G$15:L$19,3,0),4),ROUND(AW936*(VLOOKUP(VALUE(Q936),Rates!G:L,3,0)),4)))</f>
        <v/>
      </c>
      <c r="AV936" s="183" t="str">
        <f t="shared" si="480"/>
        <v/>
      </c>
      <c r="AW936" s="186" t="str">
        <f t="shared" si="481"/>
        <v/>
      </c>
      <c r="AX936" s="184" t="str">
        <f t="shared" si="482"/>
        <v/>
      </c>
      <c r="AY936" s="186" t="str">
        <f>IF(AX936="","",IF(R936="Refreshment Beverage",ROUND(SUM(AX936*Rates!K$19),4),ROUND(SUM(AX936*(Rates!J$8/100)),4)))</f>
        <v/>
      </c>
      <c r="AZ936" s="183" t="str">
        <f t="shared" si="483"/>
        <v/>
      </c>
      <c r="BA936" s="185" t="str">
        <f t="shared" si="484"/>
        <v/>
      </c>
      <c r="BD936" s="171"/>
      <c r="BE936" s="171"/>
      <c r="BF936" s="171"/>
      <c r="BG936" s="171"/>
    </row>
    <row r="937" spans="1:59" ht="15" customHeight="1" x14ac:dyDescent="0.3">
      <c r="A937" s="172"/>
      <c r="B937" s="172"/>
      <c r="C937" s="172"/>
      <c r="D937" s="173"/>
      <c r="E937" s="173"/>
      <c r="F937" s="173"/>
      <c r="G937" s="173"/>
      <c r="H937" s="173"/>
      <c r="I937" s="174"/>
      <c r="J937" s="175"/>
      <c r="K937" s="176" t="str">
        <f t="shared" si="456"/>
        <v/>
      </c>
      <c r="L937" s="177" t="str">
        <f t="shared" si="457"/>
        <v/>
      </c>
      <c r="M937" s="178" t="str">
        <f t="shared" si="458"/>
        <v/>
      </c>
      <c r="N937" s="44" t="str" cm="1">
        <f t="array" ref="N937">IFERROR(IF(_xlfn.SINGLE(A:A)="","",IF(R937="Beer",SUM(LOOKUP(2,1/(Rates!$B$3:$B$5&lt;=W937)/(Rates!$C$3:$C$5&gt;=W937),Rates!$D$3:$D$5)*(X937/100)*W937),IF(R937="Refreshment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44" t="str">
        <f t="shared" si="459"/>
        <v/>
      </c>
      <c r="P937" s="13"/>
      <c r="Q937" s="179" t="str">
        <f t="shared" si="460"/>
        <v/>
      </c>
      <c r="R937" s="180" t="str">
        <f t="shared" si="461"/>
        <v/>
      </c>
      <c r="S937" s="13" t="str">
        <f>IF(A937="","",IF(R937="Refreshment Beverage",VLOOKUP(VALUE(Q937),Rates!G$15:L$19,2,0),VLOOKUP(VALUE(Q937),Rates!G$4:L$8,2,0)))</f>
        <v/>
      </c>
      <c r="T937" s="13" t="str">
        <f t="shared" si="462"/>
        <v/>
      </c>
      <c r="U937" s="181" t="str">
        <f t="shared" si="463"/>
        <v/>
      </c>
      <c r="V937" s="13" t="str">
        <f t="shared" si="464"/>
        <v/>
      </c>
      <c r="W937" s="13" t="str">
        <f t="shared" si="465"/>
        <v/>
      </c>
      <c r="X937" s="182" t="str">
        <f t="shared" si="466"/>
        <v/>
      </c>
      <c r="Y937" s="183" t="str">
        <f>IF(A:A="","",IF(R937="Refreshment Beverage",VLOOKUP(Q937,Rates!G$15:L$19,6,0)*W937,VLOOKUP(Q937,Rates!G$4:L$12,6,0)*W937))</f>
        <v/>
      </c>
      <c r="Z937" s="183" t="str">
        <f t="shared" si="467"/>
        <v/>
      </c>
      <c r="AA937" s="17">
        <f t="shared" si="455"/>
        <v>0</v>
      </c>
      <c r="AB937" s="177" t="str" cm="1">
        <f t="array" ref="AB937">IF(_xlfn.SINGLE(A:A)="","",IF(R937="Refreshment Beverage","",IF(AND(R937="Beer",Q937=0),SUM(LOOKUP(2,1/(Rates!$B$15:$B$18&lt;=W937)/(Rates!$C$15:$C$18&gt;=W937),Rates!$D$15:$D$18)*W937),VLOOKUP(VALUE(_xlfn.SINGLE(Q:Q)),Rates!A:B,2,0)*W937)))</f>
        <v/>
      </c>
      <c r="AC937" s="177" t="str" cm="1">
        <f t="array" ref="AC937">IF(_xlfn.SINGLE(A:A)="","",IF(R937="Refreshment Beverage","",IF(AND(R937="Beer",Q937=0),SUM(LOOKUP(2,1/(Rates!$B$15:$B$18&lt;=W937)/(Rates!$C$15:$C$18&gt;=W937),Rates!$E$15:$E$18)*W937),VLOOKUP(VALUE(_xlfn.SINGLE(Q:Q)),Rates!A:C,3,0)*W937)))</f>
        <v/>
      </c>
      <c r="AD937" s="168">
        <f>IFERROR(IF(OR(Q937=1,Q937=2,Q937=3,Q937=4),VLOOKUP(Q937,Rates!$A$31:$B$34,2,0)*W937,IF(V937=1,VLOOKUP(U937,'REB BEV MIN MKUP'!B:E,4,0),IF(V937&gt;1,VLOOKUP(VALUE(W937),'REB BEV MIN MKUP'!O:Q,3,0),0))),0)</f>
        <v>0</v>
      </c>
      <c r="AE937" s="177" t="str">
        <f t="shared" si="468"/>
        <v/>
      </c>
      <c r="AF937" s="13" t="str">
        <f t="shared" si="469"/>
        <v/>
      </c>
      <c r="AG937" s="177" t="str">
        <f t="shared" si="470"/>
        <v/>
      </c>
      <c r="AH937" s="184" t="str">
        <f t="shared" si="471"/>
        <v/>
      </c>
      <c r="AI937" s="184" t="str">
        <f>IF(AE:AE="","",IF(R937="Refreshment Beverage",AK937*(Rates!J$19/100),ROUND(SUM(AH937*(Rates!$J$8/100)),4)))</f>
        <v/>
      </c>
      <c r="AJ937" s="183" t="str">
        <f t="shared" si="472"/>
        <v/>
      </c>
      <c r="AK937" s="185" t="str">
        <f t="shared" si="473"/>
        <v/>
      </c>
      <c r="AL937" s="177" t="str">
        <f t="shared" si="474"/>
        <v/>
      </c>
      <c r="AM937" s="13" t="str">
        <f>IF(AS937="","",IF(R937="Refreshment Beverage",ROUND(AS937*Rates!K$19,4),ROUND(AO937*(VLOOKUP(VALUE(Q937),Rates!G$4:L$12,3,0)),4)))</f>
        <v/>
      </c>
      <c r="AN937" s="183" t="str">
        <f>IF(AS937="","",IF(R937="Refreshment Beverage",AS937*(Rates!J$19/100),MAX(AM937,AB937)))</f>
        <v/>
      </c>
      <c r="AO937" s="186" t="str">
        <f t="shared" si="475"/>
        <v/>
      </c>
      <c r="AP937" s="186" t="str">
        <f t="shared" si="476"/>
        <v/>
      </c>
      <c r="AQ937" s="186" t="str">
        <f>IF(AS937="","",IF(R937="Refreshment Beverage",ROUND(SUM(VLOOKUP(Q:Q,Rates!G$15:L$19,3,0)*(AS937-Y937-Z937-AA937)),4),ROUND(SUM(Rates!$K$8*AS937),4)))</f>
        <v/>
      </c>
      <c r="AR937" s="184" t="str">
        <f t="shared" si="477"/>
        <v/>
      </c>
      <c r="AS937" s="185" t="str">
        <f t="shared" si="478"/>
        <v/>
      </c>
      <c r="AT937" s="177" t="str">
        <f t="shared" si="479"/>
        <v/>
      </c>
      <c r="AU937" s="13" t="str">
        <f>IF(AX937="","",IF(R937="Refreshment Beverage",ROUND((BA937-Y937-Z937-AA937)*VLOOKUP(VALUE(Q937),Rates!G$15:L$19,3,0),4),ROUND(AW937*(VLOOKUP(VALUE(Q937),Rates!G:L,3,0)),4)))</f>
        <v/>
      </c>
      <c r="AV937" s="183" t="str">
        <f t="shared" si="480"/>
        <v/>
      </c>
      <c r="AW937" s="186" t="str">
        <f t="shared" si="481"/>
        <v/>
      </c>
      <c r="AX937" s="184" t="str">
        <f t="shared" si="482"/>
        <v/>
      </c>
      <c r="AY937" s="186" t="str">
        <f>IF(AX937="","",IF(R937="Refreshment Beverage",ROUND(SUM(AX937*Rates!K$19),4),ROUND(SUM(AX937*(Rates!J$8/100)),4)))</f>
        <v/>
      </c>
      <c r="AZ937" s="183" t="str">
        <f t="shared" si="483"/>
        <v/>
      </c>
      <c r="BA937" s="185" t="str">
        <f t="shared" si="484"/>
        <v/>
      </c>
      <c r="BD937" s="171"/>
      <c r="BE937" s="171"/>
      <c r="BF937" s="171"/>
      <c r="BG937" s="171"/>
    </row>
    <row r="938" spans="1:59" ht="15" customHeight="1" x14ac:dyDescent="0.3">
      <c r="A938" s="172"/>
      <c r="B938" s="172"/>
      <c r="C938" s="172"/>
      <c r="D938" s="173"/>
      <c r="E938" s="173"/>
      <c r="F938" s="173"/>
      <c r="G938" s="173"/>
      <c r="H938" s="173"/>
      <c r="I938" s="174"/>
      <c r="J938" s="175"/>
      <c r="K938" s="176" t="str">
        <f t="shared" si="456"/>
        <v/>
      </c>
      <c r="L938" s="177" t="str">
        <f t="shared" si="457"/>
        <v/>
      </c>
      <c r="M938" s="178" t="str">
        <f t="shared" si="458"/>
        <v/>
      </c>
      <c r="N938" s="44" t="str" cm="1">
        <f t="array" ref="N938">IFERROR(IF(_xlfn.SINGLE(A:A)="","",IF(R938="Beer",SUM(LOOKUP(2,1/(Rates!$B$3:$B$5&lt;=W938)/(Rates!$C$3:$C$5&gt;=W938),Rates!$D$3:$D$5)*(X938/100)*W938),IF(R938="Refreshment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44" t="str">
        <f t="shared" si="459"/>
        <v/>
      </c>
      <c r="P938" s="13"/>
      <c r="Q938" s="179" t="str">
        <f t="shared" si="460"/>
        <v/>
      </c>
      <c r="R938" s="180" t="str">
        <f t="shared" si="461"/>
        <v/>
      </c>
      <c r="S938" s="13" t="str">
        <f>IF(A938="","",IF(R938="Refreshment Beverage",VLOOKUP(VALUE(Q938),Rates!G$15:L$19,2,0),VLOOKUP(VALUE(Q938),Rates!G$4:L$8,2,0)))</f>
        <v/>
      </c>
      <c r="T938" s="13" t="str">
        <f t="shared" si="462"/>
        <v/>
      </c>
      <c r="U938" s="181" t="str">
        <f t="shared" si="463"/>
        <v/>
      </c>
      <c r="V938" s="13" t="str">
        <f t="shared" si="464"/>
        <v/>
      </c>
      <c r="W938" s="13" t="str">
        <f t="shared" si="465"/>
        <v/>
      </c>
      <c r="X938" s="182" t="str">
        <f t="shared" si="466"/>
        <v/>
      </c>
      <c r="Y938" s="183" t="str">
        <f>IF(A:A="","",IF(R938="Refreshment Beverage",VLOOKUP(Q938,Rates!G$15:L$19,6,0)*W938,VLOOKUP(Q938,Rates!G$4:L$12,6,0)*W938))</f>
        <v/>
      </c>
      <c r="Z938" s="183" t="str">
        <f t="shared" si="467"/>
        <v/>
      </c>
      <c r="AA938" s="17">
        <f t="shared" si="455"/>
        <v>0</v>
      </c>
      <c r="AB938" s="177" t="str" cm="1">
        <f t="array" ref="AB938">IF(_xlfn.SINGLE(A:A)="","",IF(R938="Refreshment Beverage","",IF(AND(R938="Beer",Q938=0),SUM(LOOKUP(2,1/(Rates!$B$15:$B$18&lt;=W938)/(Rates!$C$15:$C$18&gt;=W938),Rates!$D$15:$D$18)*W938),VLOOKUP(VALUE(_xlfn.SINGLE(Q:Q)),Rates!A:B,2,0)*W938)))</f>
        <v/>
      </c>
      <c r="AC938" s="177" t="str" cm="1">
        <f t="array" ref="AC938">IF(_xlfn.SINGLE(A:A)="","",IF(R938="Refreshment Beverage","",IF(AND(R938="Beer",Q938=0),SUM(LOOKUP(2,1/(Rates!$B$15:$B$18&lt;=W938)/(Rates!$C$15:$C$18&gt;=W938),Rates!$E$15:$E$18)*W938),VLOOKUP(VALUE(_xlfn.SINGLE(Q:Q)),Rates!A:C,3,0)*W938)))</f>
        <v/>
      </c>
      <c r="AD938" s="168">
        <f>IFERROR(IF(OR(Q938=1,Q938=2,Q938=3,Q938=4),VLOOKUP(Q938,Rates!$A$31:$B$34,2,0)*W938,IF(V938=1,VLOOKUP(U938,'REB BEV MIN MKUP'!B:E,4,0),IF(V938&gt;1,VLOOKUP(VALUE(W938),'REB BEV MIN MKUP'!O:Q,3,0),0))),0)</f>
        <v>0</v>
      </c>
      <c r="AE938" s="177" t="str">
        <f t="shared" si="468"/>
        <v/>
      </c>
      <c r="AF938" s="13" t="str">
        <f t="shared" si="469"/>
        <v/>
      </c>
      <c r="AG938" s="177" t="str">
        <f t="shared" si="470"/>
        <v/>
      </c>
      <c r="AH938" s="184" t="str">
        <f t="shared" si="471"/>
        <v/>
      </c>
      <c r="AI938" s="184" t="str">
        <f>IF(AE:AE="","",IF(R938="Refreshment Beverage",AK938*(Rates!J$19/100),ROUND(SUM(AH938*(Rates!$J$8/100)),4)))</f>
        <v/>
      </c>
      <c r="AJ938" s="183" t="str">
        <f t="shared" si="472"/>
        <v/>
      </c>
      <c r="AK938" s="185" t="str">
        <f t="shared" si="473"/>
        <v/>
      </c>
      <c r="AL938" s="177" t="str">
        <f t="shared" si="474"/>
        <v/>
      </c>
      <c r="AM938" s="13" t="str">
        <f>IF(AS938="","",IF(R938="Refreshment Beverage",ROUND(AS938*Rates!K$19,4),ROUND(AO938*(VLOOKUP(VALUE(Q938),Rates!G$4:L$12,3,0)),4)))</f>
        <v/>
      </c>
      <c r="AN938" s="183" t="str">
        <f>IF(AS938="","",IF(R938="Refreshment Beverage",AS938*(Rates!J$19/100),MAX(AM938,AB938)))</f>
        <v/>
      </c>
      <c r="AO938" s="186" t="str">
        <f t="shared" si="475"/>
        <v/>
      </c>
      <c r="AP938" s="186" t="str">
        <f t="shared" si="476"/>
        <v/>
      </c>
      <c r="AQ938" s="186" t="str">
        <f>IF(AS938="","",IF(R938="Refreshment Beverage",ROUND(SUM(VLOOKUP(Q:Q,Rates!G$15:L$19,3,0)*(AS938-Y938-Z938-AA938)),4),ROUND(SUM(Rates!$K$8*AS938),4)))</f>
        <v/>
      </c>
      <c r="AR938" s="184" t="str">
        <f t="shared" si="477"/>
        <v/>
      </c>
      <c r="AS938" s="185" t="str">
        <f t="shared" si="478"/>
        <v/>
      </c>
      <c r="AT938" s="177" t="str">
        <f t="shared" si="479"/>
        <v/>
      </c>
      <c r="AU938" s="13" t="str">
        <f>IF(AX938="","",IF(R938="Refreshment Beverage",ROUND((BA938-Y938-Z938-AA938)*VLOOKUP(VALUE(Q938),Rates!G$15:L$19,3,0),4),ROUND(AW938*(VLOOKUP(VALUE(Q938),Rates!G:L,3,0)),4)))</f>
        <v/>
      </c>
      <c r="AV938" s="183" t="str">
        <f t="shared" si="480"/>
        <v/>
      </c>
      <c r="AW938" s="186" t="str">
        <f t="shared" si="481"/>
        <v/>
      </c>
      <c r="AX938" s="184" t="str">
        <f t="shared" si="482"/>
        <v/>
      </c>
      <c r="AY938" s="186" t="str">
        <f>IF(AX938="","",IF(R938="Refreshment Beverage",ROUND(SUM(AX938*Rates!K$19),4),ROUND(SUM(AX938*(Rates!J$8/100)),4)))</f>
        <v/>
      </c>
      <c r="AZ938" s="183" t="str">
        <f t="shared" si="483"/>
        <v/>
      </c>
      <c r="BA938" s="185" t="str">
        <f t="shared" si="484"/>
        <v/>
      </c>
      <c r="BD938" s="171"/>
      <c r="BE938" s="171"/>
      <c r="BF938" s="171"/>
      <c r="BG938" s="171"/>
    </row>
    <row r="939" spans="1:59" ht="15" customHeight="1" x14ac:dyDescent="0.3">
      <c r="A939" s="172"/>
      <c r="B939" s="172"/>
      <c r="C939" s="172"/>
      <c r="D939" s="173"/>
      <c r="E939" s="173"/>
      <c r="F939" s="173"/>
      <c r="G939" s="173"/>
      <c r="H939" s="173"/>
      <c r="I939" s="174"/>
      <c r="J939" s="175"/>
      <c r="K939" s="176" t="str">
        <f t="shared" si="456"/>
        <v/>
      </c>
      <c r="L939" s="177" t="str">
        <f t="shared" si="457"/>
        <v/>
      </c>
      <c r="M939" s="178" t="str">
        <f t="shared" si="458"/>
        <v/>
      </c>
      <c r="N939" s="44" t="str" cm="1">
        <f t="array" ref="N939">IFERROR(IF(_xlfn.SINGLE(A:A)="","",IF(R939="Beer",SUM(LOOKUP(2,1/(Rates!$B$3:$B$5&lt;=W939)/(Rates!$C$3:$C$5&gt;=W939),Rates!$D$3:$D$5)*(X939/100)*W939),IF(R939="Refreshment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44" t="str">
        <f t="shared" si="459"/>
        <v/>
      </c>
      <c r="P939" s="13"/>
      <c r="Q939" s="179" t="str">
        <f t="shared" si="460"/>
        <v/>
      </c>
      <c r="R939" s="180" t="str">
        <f t="shared" si="461"/>
        <v/>
      </c>
      <c r="S939" s="13" t="str">
        <f>IF(A939="","",IF(R939="Refreshment Beverage",VLOOKUP(VALUE(Q939),Rates!G$15:L$19,2,0),VLOOKUP(VALUE(Q939),Rates!G$4:L$8,2,0)))</f>
        <v/>
      </c>
      <c r="T939" s="13" t="str">
        <f t="shared" si="462"/>
        <v/>
      </c>
      <c r="U939" s="181" t="str">
        <f t="shared" si="463"/>
        <v/>
      </c>
      <c r="V939" s="13" t="str">
        <f t="shared" si="464"/>
        <v/>
      </c>
      <c r="W939" s="13" t="str">
        <f t="shared" si="465"/>
        <v/>
      </c>
      <c r="X939" s="182" t="str">
        <f t="shared" si="466"/>
        <v/>
      </c>
      <c r="Y939" s="183" t="str">
        <f>IF(A:A="","",IF(R939="Refreshment Beverage",VLOOKUP(Q939,Rates!G$15:L$19,6,0)*W939,VLOOKUP(Q939,Rates!G$4:L$12,6,0)*W939))</f>
        <v/>
      </c>
      <c r="Z939" s="183" t="str">
        <f t="shared" si="467"/>
        <v/>
      </c>
      <c r="AA939" s="17">
        <f t="shared" si="455"/>
        <v>0</v>
      </c>
      <c r="AB939" s="177" t="str" cm="1">
        <f t="array" ref="AB939">IF(_xlfn.SINGLE(A:A)="","",IF(R939="Refreshment Beverage","",IF(AND(R939="Beer",Q939=0),SUM(LOOKUP(2,1/(Rates!$B$15:$B$18&lt;=W939)/(Rates!$C$15:$C$18&gt;=W939),Rates!$D$15:$D$18)*W939),VLOOKUP(VALUE(_xlfn.SINGLE(Q:Q)),Rates!A:B,2,0)*W939)))</f>
        <v/>
      </c>
      <c r="AC939" s="177" t="str" cm="1">
        <f t="array" ref="AC939">IF(_xlfn.SINGLE(A:A)="","",IF(R939="Refreshment Beverage","",IF(AND(R939="Beer",Q939=0),SUM(LOOKUP(2,1/(Rates!$B$15:$B$18&lt;=W939)/(Rates!$C$15:$C$18&gt;=W939),Rates!$E$15:$E$18)*W939),VLOOKUP(VALUE(_xlfn.SINGLE(Q:Q)),Rates!A:C,3,0)*W939)))</f>
        <v/>
      </c>
      <c r="AD939" s="168">
        <f>IFERROR(IF(OR(Q939=1,Q939=2,Q939=3,Q939=4),VLOOKUP(Q939,Rates!$A$31:$B$34,2,0)*W939,IF(V939=1,VLOOKUP(U939,'REB BEV MIN MKUP'!B:E,4,0),IF(V939&gt;1,VLOOKUP(VALUE(W939),'REB BEV MIN MKUP'!O:Q,3,0),0))),0)</f>
        <v>0</v>
      </c>
      <c r="AE939" s="177" t="str">
        <f t="shared" si="468"/>
        <v/>
      </c>
      <c r="AF939" s="13" t="str">
        <f t="shared" si="469"/>
        <v/>
      </c>
      <c r="AG939" s="177" t="str">
        <f t="shared" si="470"/>
        <v/>
      </c>
      <c r="AH939" s="184" t="str">
        <f t="shared" si="471"/>
        <v/>
      </c>
      <c r="AI939" s="184" t="str">
        <f>IF(AE:AE="","",IF(R939="Refreshment Beverage",AK939*(Rates!J$19/100),ROUND(SUM(AH939*(Rates!$J$8/100)),4)))</f>
        <v/>
      </c>
      <c r="AJ939" s="183" t="str">
        <f t="shared" si="472"/>
        <v/>
      </c>
      <c r="AK939" s="185" t="str">
        <f t="shared" si="473"/>
        <v/>
      </c>
      <c r="AL939" s="177" t="str">
        <f t="shared" si="474"/>
        <v/>
      </c>
      <c r="AM939" s="13" t="str">
        <f>IF(AS939="","",IF(R939="Refreshment Beverage",ROUND(AS939*Rates!K$19,4),ROUND(AO939*(VLOOKUP(VALUE(Q939),Rates!G$4:L$12,3,0)),4)))</f>
        <v/>
      </c>
      <c r="AN939" s="183" t="str">
        <f>IF(AS939="","",IF(R939="Refreshment Beverage",AS939*(Rates!J$19/100),MAX(AM939,AB939)))</f>
        <v/>
      </c>
      <c r="AO939" s="186" t="str">
        <f t="shared" si="475"/>
        <v/>
      </c>
      <c r="AP939" s="186" t="str">
        <f t="shared" si="476"/>
        <v/>
      </c>
      <c r="AQ939" s="186" t="str">
        <f>IF(AS939="","",IF(R939="Refreshment Beverage",ROUND(SUM(VLOOKUP(Q:Q,Rates!G$15:L$19,3,0)*(AS939-Y939-Z939-AA939)),4),ROUND(SUM(Rates!$K$8*AS939),4)))</f>
        <v/>
      </c>
      <c r="AR939" s="184" t="str">
        <f t="shared" si="477"/>
        <v/>
      </c>
      <c r="AS939" s="185" t="str">
        <f t="shared" si="478"/>
        <v/>
      </c>
      <c r="AT939" s="177" t="str">
        <f t="shared" si="479"/>
        <v/>
      </c>
      <c r="AU939" s="13" t="str">
        <f>IF(AX939="","",IF(R939="Refreshment Beverage",ROUND((BA939-Y939-Z939-AA939)*VLOOKUP(VALUE(Q939),Rates!G$15:L$19,3,0),4),ROUND(AW939*(VLOOKUP(VALUE(Q939),Rates!G:L,3,0)),4)))</f>
        <v/>
      </c>
      <c r="AV939" s="183" t="str">
        <f t="shared" si="480"/>
        <v/>
      </c>
      <c r="AW939" s="186" t="str">
        <f t="shared" si="481"/>
        <v/>
      </c>
      <c r="AX939" s="184" t="str">
        <f t="shared" si="482"/>
        <v/>
      </c>
      <c r="AY939" s="186" t="str">
        <f>IF(AX939="","",IF(R939="Refreshment Beverage",ROUND(SUM(AX939*Rates!K$19),4),ROUND(SUM(AX939*(Rates!J$8/100)),4)))</f>
        <v/>
      </c>
      <c r="AZ939" s="183" t="str">
        <f t="shared" si="483"/>
        <v/>
      </c>
      <c r="BA939" s="185" t="str">
        <f t="shared" si="484"/>
        <v/>
      </c>
      <c r="BD939" s="171"/>
      <c r="BE939" s="171"/>
      <c r="BF939" s="171"/>
      <c r="BG939" s="171"/>
    </row>
    <row r="940" spans="1:59" ht="15" customHeight="1" x14ac:dyDescent="0.3">
      <c r="A940" s="172"/>
      <c r="B940" s="172"/>
      <c r="C940" s="172"/>
      <c r="D940" s="173"/>
      <c r="E940" s="173"/>
      <c r="F940" s="173"/>
      <c r="G940" s="173"/>
      <c r="H940" s="173"/>
      <c r="I940" s="174"/>
      <c r="J940" s="175"/>
      <c r="K940" s="176" t="str">
        <f t="shared" si="456"/>
        <v/>
      </c>
      <c r="L940" s="177" t="str">
        <f t="shared" si="457"/>
        <v/>
      </c>
      <c r="M940" s="178" t="str">
        <f t="shared" si="458"/>
        <v/>
      </c>
      <c r="N940" s="44" t="str" cm="1">
        <f t="array" ref="N940">IFERROR(IF(_xlfn.SINGLE(A:A)="","",IF(R940="Beer",SUM(LOOKUP(2,1/(Rates!$B$3:$B$5&lt;=W940)/(Rates!$C$3:$C$5&gt;=W940),Rates!$D$3:$D$5)*(X940/100)*W940),IF(R940="Refreshment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44" t="str">
        <f t="shared" si="459"/>
        <v/>
      </c>
      <c r="P940" s="13"/>
      <c r="Q940" s="179" t="str">
        <f t="shared" si="460"/>
        <v/>
      </c>
      <c r="R940" s="180" t="str">
        <f t="shared" si="461"/>
        <v/>
      </c>
      <c r="S940" s="13" t="str">
        <f>IF(A940="","",IF(R940="Refreshment Beverage",VLOOKUP(VALUE(Q940),Rates!G$15:L$19,2,0),VLOOKUP(VALUE(Q940),Rates!G$4:L$8,2,0)))</f>
        <v/>
      </c>
      <c r="T940" s="13" t="str">
        <f t="shared" si="462"/>
        <v/>
      </c>
      <c r="U940" s="181" t="str">
        <f t="shared" si="463"/>
        <v/>
      </c>
      <c r="V940" s="13" t="str">
        <f t="shared" si="464"/>
        <v/>
      </c>
      <c r="W940" s="13" t="str">
        <f t="shared" si="465"/>
        <v/>
      </c>
      <c r="X940" s="182" t="str">
        <f t="shared" si="466"/>
        <v/>
      </c>
      <c r="Y940" s="183" t="str">
        <f>IF(A:A="","",IF(R940="Refreshment Beverage",VLOOKUP(Q940,Rates!G$15:L$19,6,0)*W940,VLOOKUP(Q940,Rates!G$4:L$12,6,0)*W940))</f>
        <v/>
      </c>
      <c r="Z940" s="183" t="str">
        <f t="shared" si="467"/>
        <v/>
      </c>
      <c r="AA940" s="17">
        <f t="shared" si="455"/>
        <v>0</v>
      </c>
      <c r="AB940" s="177" t="str" cm="1">
        <f t="array" ref="AB940">IF(_xlfn.SINGLE(A:A)="","",IF(R940="Refreshment Beverage","",IF(AND(R940="Beer",Q940=0),SUM(LOOKUP(2,1/(Rates!$B$15:$B$18&lt;=W940)/(Rates!$C$15:$C$18&gt;=W940),Rates!$D$15:$D$18)*W940),VLOOKUP(VALUE(_xlfn.SINGLE(Q:Q)),Rates!A:B,2,0)*W940)))</f>
        <v/>
      </c>
      <c r="AC940" s="177" t="str" cm="1">
        <f t="array" ref="AC940">IF(_xlfn.SINGLE(A:A)="","",IF(R940="Refreshment Beverage","",IF(AND(R940="Beer",Q940=0),SUM(LOOKUP(2,1/(Rates!$B$15:$B$18&lt;=W940)/(Rates!$C$15:$C$18&gt;=W940),Rates!$E$15:$E$18)*W940),VLOOKUP(VALUE(_xlfn.SINGLE(Q:Q)),Rates!A:C,3,0)*W940)))</f>
        <v/>
      </c>
      <c r="AD940" s="168">
        <f>IFERROR(IF(OR(Q940=1,Q940=2,Q940=3,Q940=4),VLOOKUP(Q940,Rates!$A$31:$B$34,2,0)*W940,IF(V940=1,VLOOKUP(U940,'REB BEV MIN MKUP'!B:E,4,0),IF(V940&gt;1,VLOOKUP(VALUE(W940),'REB BEV MIN MKUP'!O:Q,3,0),0))),0)</f>
        <v>0</v>
      </c>
      <c r="AE940" s="177" t="str">
        <f t="shared" si="468"/>
        <v/>
      </c>
      <c r="AF940" s="13" t="str">
        <f t="shared" si="469"/>
        <v/>
      </c>
      <c r="AG940" s="177" t="str">
        <f t="shared" si="470"/>
        <v/>
      </c>
      <c r="AH940" s="184" t="str">
        <f t="shared" si="471"/>
        <v/>
      </c>
      <c r="AI940" s="184" t="str">
        <f>IF(AE:AE="","",IF(R940="Refreshment Beverage",AK940*(Rates!J$19/100),ROUND(SUM(AH940*(Rates!$J$8/100)),4)))</f>
        <v/>
      </c>
      <c r="AJ940" s="183" t="str">
        <f t="shared" si="472"/>
        <v/>
      </c>
      <c r="AK940" s="185" t="str">
        <f t="shared" si="473"/>
        <v/>
      </c>
      <c r="AL940" s="177" t="str">
        <f t="shared" si="474"/>
        <v/>
      </c>
      <c r="AM940" s="13" t="str">
        <f>IF(AS940="","",IF(R940="Refreshment Beverage",ROUND(AS940*Rates!K$19,4),ROUND(AO940*(VLOOKUP(VALUE(Q940),Rates!G$4:L$12,3,0)),4)))</f>
        <v/>
      </c>
      <c r="AN940" s="183" t="str">
        <f>IF(AS940="","",IF(R940="Refreshment Beverage",AS940*(Rates!J$19/100),MAX(AM940,AB940)))</f>
        <v/>
      </c>
      <c r="AO940" s="186" t="str">
        <f t="shared" si="475"/>
        <v/>
      </c>
      <c r="AP940" s="186" t="str">
        <f t="shared" si="476"/>
        <v/>
      </c>
      <c r="AQ940" s="186" t="str">
        <f>IF(AS940="","",IF(R940="Refreshment Beverage",ROUND(SUM(VLOOKUP(Q:Q,Rates!G$15:L$19,3,0)*(AS940-Y940-Z940-AA940)),4),ROUND(SUM(Rates!$K$8*AS940),4)))</f>
        <v/>
      </c>
      <c r="AR940" s="184" t="str">
        <f t="shared" si="477"/>
        <v/>
      </c>
      <c r="AS940" s="185" t="str">
        <f t="shared" si="478"/>
        <v/>
      </c>
      <c r="AT940" s="177" t="str">
        <f t="shared" si="479"/>
        <v/>
      </c>
      <c r="AU940" s="13" t="str">
        <f>IF(AX940="","",IF(R940="Refreshment Beverage",ROUND((BA940-Y940-Z940-AA940)*VLOOKUP(VALUE(Q940),Rates!G$15:L$19,3,0),4),ROUND(AW940*(VLOOKUP(VALUE(Q940),Rates!G:L,3,0)),4)))</f>
        <v/>
      </c>
      <c r="AV940" s="183" t="str">
        <f t="shared" si="480"/>
        <v/>
      </c>
      <c r="AW940" s="186" t="str">
        <f t="shared" si="481"/>
        <v/>
      </c>
      <c r="AX940" s="184" t="str">
        <f t="shared" si="482"/>
        <v/>
      </c>
      <c r="AY940" s="186" t="str">
        <f>IF(AX940="","",IF(R940="Refreshment Beverage",ROUND(SUM(AX940*Rates!K$19),4),ROUND(SUM(AX940*(Rates!J$8/100)),4)))</f>
        <v/>
      </c>
      <c r="AZ940" s="183" t="str">
        <f t="shared" si="483"/>
        <v/>
      </c>
      <c r="BA940" s="185" t="str">
        <f t="shared" si="484"/>
        <v/>
      </c>
      <c r="BD940" s="171"/>
      <c r="BE940" s="171"/>
      <c r="BF940" s="171"/>
      <c r="BG940" s="171"/>
    </row>
    <row r="941" spans="1:59" ht="15" customHeight="1" x14ac:dyDescent="0.3">
      <c r="A941" s="172"/>
      <c r="B941" s="172"/>
      <c r="C941" s="172"/>
      <c r="D941" s="173"/>
      <c r="E941" s="173"/>
      <c r="F941" s="173"/>
      <c r="G941" s="173"/>
      <c r="H941" s="173"/>
      <c r="I941" s="174"/>
      <c r="J941" s="175"/>
      <c r="K941" s="176" t="str">
        <f t="shared" si="456"/>
        <v/>
      </c>
      <c r="L941" s="177" t="str">
        <f t="shared" si="457"/>
        <v/>
      </c>
      <c r="M941" s="178" t="str">
        <f t="shared" si="458"/>
        <v/>
      </c>
      <c r="N941" s="44" t="str" cm="1">
        <f t="array" ref="N941">IFERROR(IF(_xlfn.SINGLE(A:A)="","",IF(R941="Beer",SUM(LOOKUP(2,1/(Rates!$B$3:$B$5&lt;=W941)/(Rates!$C$3:$C$5&gt;=W941),Rates!$D$3:$D$5)*(X941/100)*W941),IF(R941="Refreshment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44" t="str">
        <f t="shared" si="459"/>
        <v/>
      </c>
      <c r="P941" s="13"/>
      <c r="Q941" s="179" t="str">
        <f t="shared" si="460"/>
        <v/>
      </c>
      <c r="R941" s="180" t="str">
        <f t="shared" si="461"/>
        <v/>
      </c>
      <c r="S941" s="13" t="str">
        <f>IF(A941="","",IF(R941="Refreshment Beverage",VLOOKUP(VALUE(Q941),Rates!G$15:L$19,2,0),VLOOKUP(VALUE(Q941),Rates!G$4:L$8,2,0)))</f>
        <v/>
      </c>
      <c r="T941" s="13" t="str">
        <f t="shared" si="462"/>
        <v/>
      </c>
      <c r="U941" s="181" t="str">
        <f t="shared" si="463"/>
        <v/>
      </c>
      <c r="V941" s="13" t="str">
        <f t="shared" si="464"/>
        <v/>
      </c>
      <c r="W941" s="13" t="str">
        <f t="shared" si="465"/>
        <v/>
      </c>
      <c r="X941" s="182" t="str">
        <f t="shared" si="466"/>
        <v/>
      </c>
      <c r="Y941" s="183" t="str">
        <f>IF(A:A="","",IF(R941="Refreshment Beverage",VLOOKUP(Q941,Rates!G$15:L$19,6,0)*W941,VLOOKUP(Q941,Rates!G$4:L$12,6,0)*W941))</f>
        <v/>
      </c>
      <c r="Z941" s="183" t="str">
        <f t="shared" si="467"/>
        <v/>
      </c>
      <c r="AA941" s="17">
        <f t="shared" si="455"/>
        <v>0</v>
      </c>
      <c r="AB941" s="177" t="str" cm="1">
        <f t="array" ref="AB941">IF(_xlfn.SINGLE(A:A)="","",IF(R941="Refreshment Beverage","",IF(AND(R941="Beer",Q941=0),SUM(LOOKUP(2,1/(Rates!$B$15:$B$18&lt;=W941)/(Rates!$C$15:$C$18&gt;=W941),Rates!$D$15:$D$18)*W941),VLOOKUP(VALUE(_xlfn.SINGLE(Q:Q)),Rates!A:B,2,0)*W941)))</f>
        <v/>
      </c>
      <c r="AC941" s="177" t="str" cm="1">
        <f t="array" ref="AC941">IF(_xlfn.SINGLE(A:A)="","",IF(R941="Refreshment Beverage","",IF(AND(R941="Beer",Q941=0),SUM(LOOKUP(2,1/(Rates!$B$15:$B$18&lt;=W941)/(Rates!$C$15:$C$18&gt;=W941),Rates!$E$15:$E$18)*W941),VLOOKUP(VALUE(_xlfn.SINGLE(Q:Q)),Rates!A:C,3,0)*W941)))</f>
        <v/>
      </c>
      <c r="AD941" s="168">
        <f>IFERROR(IF(OR(Q941=1,Q941=2,Q941=3,Q941=4),VLOOKUP(Q941,Rates!$A$31:$B$34,2,0)*W941,IF(V941=1,VLOOKUP(U941,'REB BEV MIN MKUP'!B:E,4,0),IF(V941&gt;1,VLOOKUP(VALUE(W941),'REB BEV MIN MKUP'!O:Q,3,0),0))),0)</f>
        <v>0</v>
      </c>
      <c r="AE941" s="177" t="str">
        <f t="shared" si="468"/>
        <v/>
      </c>
      <c r="AF941" s="13" t="str">
        <f t="shared" si="469"/>
        <v/>
      </c>
      <c r="AG941" s="177" t="str">
        <f t="shared" si="470"/>
        <v/>
      </c>
      <c r="AH941" s="184" t="str">
        <f t="shared" si="471"/>
        <v/>
      </c>
      <c r="AI941" s="184" t="str">
        <f>IF(AE:AE="","",IF(R941="Refreshment Beverage",AK941*(Rates!J$19/100),ROUND(SUM(AH941*(Rates!$J$8/100)),4)))</f>
        <v/>
      </c>
      <c r="AJ941" s="183" t="str">
        <f t="shared" si="472"/>
        <v/>
      </c>
      <c r="AK941" s="185" t="str">
        <f t="shared" si="473"/>
        <v/>
      </c>
      <c r="AL941" s="177" t="str">
        <f t="shared" si="474"/>
        <v/>
      </c>
      <c r="AM941" s="13" t="str">
        <f>IF(AS941="","",IF(R941="Refreshment Beverage",ROUND(AS941*Rates!K$19,4),ROUND(AO941*(VLOOKUP(VALUE(Q941),Rates!G$4:L$12,3,0)),4)))</f>
        <v/>
      </c>
      <c r="AN941" s="183" t="str">
        <f>IF(AS941="","",IF(R941="Refreshment Beverage",AS941*(Rates!J$19/100),MAX(AM941,AB941)))</f>
        <v/>
      </c>
      <c r="AO941" s="186" t="str">
        <f t="shared" si="475"/>
        <v/>
      </c>
      <c r="AP941" s="186" t="str">
        <f t="shared" si="476"/>
        <v/>
      </c>
      <c r="AQ941" s="186" t="str">
        <f>IF(AS941="","",IF(R941="Refreshment Beverage",ROUND(SUM(VLOOKUP(Q:Q,Rates!G$15:L$19,3,0)*(AS941-Y941-Z941-AA941)),4),ROUND(SUM(Rates!$K$8*AS941),4)))</f>
        <v/>
      </c>
      <c r="AR941" s="184" t="str">
        <f t="shared" si="477"/>
        <v/>
      </c>
      <c r="AS941" s="185" t="str">
        <f t="shared" si="478"/>
        <v/>
      </c>
      <c r="AT941" s="177" t="str">
        <f t="shared" si="479"/>
        <v/>
      </c>
      <c r="AU941" s="13" t="str">
        <f>IF(AX941="","",IF(R941="Refreshment Beverage",ROUND((BA941-Y941-Z941-AA941)*VLOOKUP(VALUE(Q941),Rates!G$15:L$19,3,0),4),ROUND(AW941*(VLOOKUP(VALUE(Q941),Rates!G:L,3,0)),4)))</f>
        <v/>
      </c>
      <c r="AV941" s="183" t="str">
        <f t="shared" si="480"/>
        <v/>
      </c>
      <c r="AW941" s="186" t="str">
        <f t="shared" si="481"/>
        <v/>
      </c>
      <c r="AX941" s="184" t="str">
        <f t="shared" si="482"/>
        <v/>
      </c>
      <c r="AY941" s="186" t="str">
        <f>IF(AX941="","",IF(R941="Refreshment Beverage",ROUND(SUM(AX941*Rates!K$19),4),ROUND(SUM(AX941*(Rates!J$8/100)),4)))</f>
        <v/>
      </c>
      <c r="AZ941" s="183" t="str">
        <f t="shared" si="483"/>
        <v/>
      </c>
      <c r="BA941" s="185" t="str">
        <f t="shared" si="484"/>
        <v/>
      </c>
      <c r="BD941" s="171"/>
      <c r="BE941" s="171"/>
      <c r="BF941" s="171"/>
      <c r="BG941" s="171"/>
    </row>
    <row r="942" spans="1:59" ht="15" customHeight="1" x14ac:dyDescent="0.3">
      <c r="A942" s="172"/>
      <c r="B942" s="172"/>
      <c r="C942" s="172"/>
      <c r="D942" s="173"/>
      <c r="E942" s="173"/>
      <c r="F942" s="173"/>
      <c r="G942" s="173"/>
      <c r="H942" s="173"/>
      <c r="I942" s="174"/>
      <c r="J942" s="175"/>
      <c r="K942" s="176" t="str">
        <f t="shared" si="456"/>
        <v/>
      </c>
      <c r="L942" s="177" t="str">
        <f t="shared" si="457"/>
        <v/>
      </c>
      <c r="M942" s="178" t="str">
        <f t="shared" si="458"/>
        <v/>
      </c>
      <c r="N942" s="44" t="str" cm="1">
        <f t="array" ref="N942">IFERROR(IF(_xlfn.SINGLE(A:A)="","",IF(R942="Beer",SUM(LOOKUP(2,1/(Rates!$B$3:$B$5&lt;=W942)/(Rates!$C$3:$C$5&gt;=W942),Rates!$D$3:$D$5)*(X942/100)*W942),IF(R942="Refreshment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44" t="str">
        <f t="shared" si="459"/>
        <v/>
      </c>
      <c r="P942" s="13"/>
      <c r="Q942" s="179" t="str">
        <f t="shared" si="460"/>
        <v/>
      </c>
      <c r="R942" s="180" t="str">
        <f t="shared" si="461"/>
        <v/>
      </c>
      <c r="S942" s="13" t="str">
        <f>IF(A942="","",IF(R942="Refreshment Beverage",VLOOKUP(VALUE(Q942),Rates!G$15:L$19,2,0),VLOOKUP(VALUE(Q942),Rates!G$4:L$8,2,0)))</f>
        <v/>
      </c>
      <c r="T942" s="13" t="str">
        <f t="shared" si="462"/>
        <v/>
      </c>
      <c r="U942" s="181" t="str">
        <f t="shared" si="463"/>
        <v/>
      </c>
      <c r="V942" s="13" t="str">
        <f t="shared" si="464"/>
        <v/>
      </c>
      <c r="W942" s="13" t="str">
        <f t="shared" si="465"/>
        <v/>
      </c>
      <c r="X942" s="182" t="str">
        <f t="shared" si="466"/>
        <v/>
      </c>
      <c r="Y942" s="183" t="str">
        <f>IF(A:A="","",IF(R942="Refreshment Beverage",VLOOKUP(Q942,Rates!G$15:L$19,6,0)*W942,VLOOKUP(Q942,Rates!G$4:L$12,6,0)*W942))</f>
        <v/>
      </c>
      <c r="Z942" s="183" t="str">
        <f t="shared" si="467"/>
        <v/>
      </c>
      <c r="AA942" s="17">
        <f t="shared" si="455"/>
        <v>0</v>
      </c>
      <c r="AB942" s="177" t="str" cm="1">
        <f t="array" ref="AB942">IF(_xlfn.SINGLE(A:A)="","",IF(R942="Refreshment Beverage","",IF(AND(R942="Beer",Q942=0),SUM(LOOKUP(2,1/(Rates!$B$15:$B$18&lt;=W942)/(Rates!$C$15:$C$18&gt;=W942),Rates!$D$15:$D$18)*W942),VLOOKUP(VALUE(_xlfn.SINGLE(Q:Q)),Rates!A:B,2,0)*W942)))</f>
        <v/>
      </c>
      <c r="AC942" s="177" t="str" cm="1">
        <f t="array" ref="AC942">IF(_xlfn.SINGLE(A:A)="","",IF(R942="Refreshment Beverage","",IF(AND(R942="Beer",Q942=0),SUM(LOOKUP(2,1/(Rates!$B$15:$B$18&lt;=W942)/(Rates!$C$15:$C$18&gt;=W942),Rates!$E$15:$E$18)*W942),VLOOKUP(VALUE(_xlfn.SINGLE(Q:Q)),Rates!A:C,3,0)*W942)))</f>
        <v/>
      </c>
      <c r="AD942" s="168">
        <f>IFERROR(IF(OR(Q942=1,Q942=2,Q942=3,Q942=4),VLOOKUP(Q942,Rates!$A$31:$B$34,2,0)*W942,IF(V942=1,VLOOKUP(U942,'REB BEV MIN MKUP'!B:E,4,0),IF(V942&gt;1,VLOOKUP(VALUE(W942),'REB BEV MIN MKUP'!O:Q,3,0),0))),0)</f>
        <v>0</v>
      </c>
      <c r="AE942" s="177" t="str">
        <f t="shared" si="468"/>
        <v/>
      </c>
      <c r="AF942" s="13" t="str">
        <f t="shared" si="469"/>
        <v/>
      </c>
      <c r="AG942" s="177" t="str">
        <f t="shared" si="470"/>
        <v/>
      </c>
      <c r="AH942" s="184" t="str">
        <f t="shared" si="471"/>
        <v/>
      </c>
      <c r="AI942" s="184" t="str">
        <f>IF(AE:AE="","",IF(R942="Refreshment Beverage",AK942*(Rates!J$19/100),ROUND(SUM(AH942*(Rates!$J$8/100)),4)))</f>
        <v/>
      </c>
      <c r="AJ942" s="183" t="str">
        <f t="shared" si="472"/>
        <v/>
      </c>
      <c r="AK942" s="185" t="str">
        <f t="shared" si="473"/>
        <v/>
      </c>
      <c r="AL942" s="177" t="str">
        <f t="shared" si="474"/>
        <v/>
      </c>
      <c r="AM942" s="13" t="str">
        <f>IF(AS942="","",IF(R942="Refreshment Beverage",ROUND(AS942*Rates!K$19,4),ROUND(AO942*(VLOOKUP(VALUE(Q942),Rates!G$4:L$12,3,0)),4)))</f>
        <v/>
      </c>
      <c r="AN942" s="183" t="str">
        <f>IF(AS942="","",IF(R942="Refreshment Beverage",AS942*(Rates!J$19/100),MAX(AM942,AB942)))</f>
        <v/>
      </c>
      <c r="AO942" s="186" t="str">
        <f t="shared" si="475"/>
        <v/>
      </c>
      <c r="AP942" s="186" t="str">
        <f t="shared" si="476"/>
        <v/>
      </c>
      <c r="AQ942" s="186" t="str">
        <f>IF(AS942="","",IF(R942="Refreshment Beverage",ROUND(SUM(VLOOKUP(Q:Q,Rates!G$15:L$19,3,0)*(AS942-Y942-Z942-AA942)),4),ROUND(SUM(Rates!$K$8*AS942),4)))</f>
        <v/>
      </c>
      <c r="AR942" s="184" t="str">
        <f t="shared" si="477"/>
        <v/>
      </c>
      <c r="AS942" s="185" t="str">
        <f t="shared" si="478"/>
        <v/>
      </c>
      <c r="AT942" s="177" t="str">
        <f t="shared" si="479"/>
        <v/>
      </c>
      <c r="AU942" s="13" t="str">
        <f>IF(AX942="","",IF(R942="Refreshment Beverage",ROUND((BA942-Y942-Z942-AA942)*VLOOKUP(VALUE(Q942),Rates!G$15:L$19,3,0),4),ROUND(AW942*(VLOOKUP(VALUE(Q942),Rates!G:L,3,0)),4)))</f>
        <v/>
      </c>
      <c r="AV942" s="183" t="str">
        <f t="shared" si="480"/>
        <v/>
      </c>
      <c r="AW942" s="186" t="str">
        <f t="shared" si="481"/>
        <v/>
      </c>
      <c r="AX942" s="184" t="str">
        <f t="shared" si="482"/>
        <v/>
      </c>
      <c r="AY942" s="186" t="str">
        <f>IF(AX942="","",IF(R942="Refreshment Beverage",ROUND(SUM(AX942*Rates!K$19),4),ROUND(SUM(AX942*(Rates!J$8/100)),4)))</f>
        <v/>
      </c>
      <c r="AZ942" s="183" t="str">
        <f t="shared" si="483"/>
        <v/>
      </c>
      <c r="BA942" s="185" t="str">
        <f t="shared" si="484"/>
        <v/>
      </c>
      <c r="BD942" s="171"/>
      <c r="BE942" s="171"/>
      <c r="BF942" s="171"/>
      <c r="BG942" s="171"/>
    </row>
    <row r="943" spans="1:59" ht="15" customHeight="1" x14ac:dyDescent="0.3">
      <c r="A943" s="172"/>
      <c r="B943" s="172"/>
      <c r="C943" s="172"/>
      <c r="D943" s="173"/>
      <c r="E943" s="173"/>
      <c r="F943" s="173"/>
      <c r="G943" s="173"/>
      <c r="H943" s="173"/>
      <c r="I943" s="174"/>
      <c r="J943" s="175"/>
      <c r="K943" s="176" t="str">
        <f t="shared" si="456"/>
        <v/>
      </c>
      <c r="L943" s="177" t="str">
        <f t="shared" si="457"/>
        <v/>
      </c>
      <c r="M943" s="178" t="str">
        <f t="shared" si="458"/>
        <v/>
      </c>
      <c r="N943" s="44" t="str" cm="1">
        <f t="array" ref="N943">IFERROR(IF(_xlfn.SINGLE(A:A)="","",IF(R943="Beer",SUM(LOOKUP(2,1/(Rates!$B$3:$B$5&lt;=W943)/(Rates!$C$3:$C$5&gt;=W943),Rates!$D$3:$D$5)*(X943/100)*W943),IF(R943="Refreshment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44" t="str">
        <f t="shared" si="459"/>
        <v/>
      </c>
      <c r="P943" s="13"/>
      <c r="Q943" s="179" t="str">
        <f t="shared" si="460"/>
        <v/>
      </c>
      <c r="R943" s="180" t="str">
        <f t="shared" si="461"/>
        <v/>
      </c>
      <c r="S943" s="13" t="str">
        <f>IF(A943="","",IF(R943="Refreshment Beverage",VLOOKUP(VALUE(Q943),Rates!G$15:L$19,2,0),VLOOKUP(VALUE(Q943),Rates!G$4:L$8,2,0)))</f>
        <v/>
      </c>
      <c r="T943" s="13" t="str">
        <f t="shared" si="462"/>
        <v/>
      </c>
      <c r="U943" s="181" t="str">
        <f t="shared" si="463"/>
        <v/>
      </c>
      <c r="V943" s="13" t="str">
        <f t="shared" si="464"/>
        <v/>
      </c>
      <c r="W943" s="13" t="str">
        <f t="shared" si="465"/>
        <v/>
      </c>
      <c r="X943" s="182" t="str">
        <f t="shared" si="466"/>
        <v/>
      </c>
      <c r="Y943" s="183" t="str">
        <f>IF(A:A="","",IF(R943="Refreshment Beverage",VLOOKUP(Q943,Rates!G$15:L$19,6,0)*W943,VLOOKUP(Q943,Rates!G$4:L$12,6,0)*W943))</f>
        <v/>
      </c>
      <c r="Z943" s="183" t="str">
        <f t="shared" si="467"/>
        <v/>
      </c>
      <c r="AA943" s="17">
        <f t="shared" si="455"/>
        <v>0</v>
      </c>
      <c r="AB943" s="177" t="str" cm="1">
        <f t="array" ref="AB943">IF(_xlfn.SINGLE(A:A)="","",IF(R943="Refreshment Beverage","",IF(AND(R943="Beer",Q943=0),SUM(LOOKUP(2,1/(Rates!$B$15:$B$18&lt;=W943)/(Rates!$C$15:$C$18&gt;=W943),Rates!$D$15:$D$18)*W943),VLOOKUP(VALUE(_xlfn.SINGLE(Q:Q)),Rates!A:B,2,0)*W943)))</f>
        <v/>
      </c>
      <c r="AC943" s="177" t="str" cm="1">
        <f t="array" ref="AC943">IF(_xlfn.SINGLE(A:A)="","",IF(R943="Refreshment Beverage","",IF(AND(R943="Beer",Q943=0),SUM(LOOKUP(2,1/(Rates!$B$15:$B$18&lt;=W943)/(Rates!$C$15:$C$18&gt;=W943),Rates!$E$15:$E$18)*W943),VLOOKUP(VALUE(_xlfn.SINGLE(Q:Q)),Rates!A:C,3,0)*W943)))</f>
        <v/>
      </c>
      <c r="AD943" s="168">
        <f>IFERROR(IF(OR(Q943=1,Q943=2,Q943=3,Q943=4),VLOOKUP(Q943,Rates!$A$31:$B$34,2,0)*W943,IF(V943=1,VLOOKUP(U943,'REB BEV MIN MKUP'!B:E,4,0),IF(V943&gt;1,VLOOKUP(VALUE(W943),'REB BEV MIN MKUP'!O:Q,3,0),0))),0)</f>
        <v>0</v>
      </c>
      <c r="AE943" s="177" t="str">
        <f t="shared" si="468"/>
        <v/>
      </c>
      <c r="AF943" s="13" t="str">
        <f t="shared" si="469"/>
        <v/>
      </c>
      <c r="AG943" s="177" t="str">
        <f t="shared" si="470"/>
        <v/>
      </c>
      <c r="AH943" s="184" t="str">
        <f t="shared" si="471"/>
        <v/>
      </c>
      <c r="AI943" s="184" t="str">
        <f>IF(AE:AE="","",IF(R943="Refreshment Beverage",AK943*(Rates!J$19/100),ROUND(SUM(AH943*(Rates!$J$8/100)),4)))</f>
        <v/>
      </c>
      <c r="AJ943" s="183" t="str">
        <f t="shared" si="472"/>
        <v/>
      </c>
      <c r="AK943" s="185" t="str">
        <f t="shared" si="473"/>
        <v/>
      </c>
      <c r="AL943" s="177" t="str">
        <f t="shared" si="474"/>
        <v/>
      </c>
      <c r="AM943" s="13" t="str">
        <f>IF(AS943="","",IF(R943="Refreshment Beverage",ROUND(AS943*Rates!K$19,4),ROUND(AO943*(VLOOKUP(VALUE(Q943),Rates!G$4:L$12,3,0)),4)))</f>
        <v/>
      </c>
      <c r="AN943" s="183" t="str">
        <f>IF(AS943="","",IF(R943="Refreshment Beverage",AS943*(Rates!J$19/100),MAX(AM943,AB943)))</f>
        <v/>
      </c>
      <c r="AO943" s="186" t="str">
        <f t="shared" si="475"/>
        <v/>
      </c>
      <c r="AP943" s="186" t="str">
        <f t="shared" si="476"/>
        <v/>
      </c>
      <c r="AQ943" s="186" t="str">
        <f>IF(AS943="","",IF(R943="Refreshment Beverage",ROUND(SUM(VLOOKUP(Q:Q,Rates!G$15:L$19,3,0)*(AS943-Y943-Z943-AA943)),4),ROUND(SUM(Rates!$K$8*AS943),4)))</f>
        <v/>
      </c>
      <c r="AR943" s="184" t="str">
        <f t="shared" si="477"/>
        <v/>
      </c>
      <c r="AS943" s="185" t="str">
        <f t="shared" si="478"/>
        <v/>
      </c>
      <c r="AT943" s="177" t="str">
        <f t="shared" si="479"/>
        <v/>
      </c>
      <c r="AU943" s="13" t="str">
        <f>IF(AX943="","",IF(R943="Refreshment Beverage",ROUND((BA943-Y943-Z943-AA943)*VLOOKUP(VALUE(Q943),Rates!G$15:L$19,3,0),4),ROUND(AW943*(VLOOKUP(VALUE(Q943),Rates!G:L,3,0)),4)))</f>
        <v/>
      </c>
      <c r="AV943" s="183" t="str">
        <f t="shared" si="480"/>
        <v/>
      </c>
      <c r="AW943" s="186" t="str">
        <f t="shared" si="481"/>
        <v/>
      </c>
      <c r="AX943" s="184" t="str">
        <f t="shared" si="482"/>
        <v/>
      </c>
      <c r="AY943" s="186" t="str">
        <f>IF(AX943="","",IF(R943="Refreshment Beverage",ROUND(SUM(AX943*Rates!K$19),4),ROUND(SUM(AX943*(Rates!J$8/100)),4)))</f>
        <v/>
      </c>
      <c r="AZ943" s="183" t="str">
        <f t="shared" si="483"/>
        <v/>
      </c>
      <c r="BA943" s="185" t="str">
        <f t="shared" si="484"/>
        <v/>
      </c>
      <c r="BD943" s="171"/>
      <c r="BE943" s="171"/>
      <c r="BF943" s="171"/>
      <c r="BG943" s="171"/>
    </row>
    <row r="944" spans="1:59" ht="15" customHeight="1" x14ac:dyDescent="0.3">
      <c r="A944" s="172"/>
      <c r="B944" s="172"/>
      <c r="C944" s="172"/>
      <c r="D944" s="173"/>
      <c r="E944" s="173"/>
      <c r="F944" s="173"/>
      <c r="G944" s="173"/>
      <c r="H944" s="173"/>
      <c r="I944" s="174"/>
      <c r="J944" s="175"/>
      <c r="K944" s="176" t="str">
        <f t="shared" si="456"/>
        <v/>
      </c>
      <c r="L944" s="177" t="str">
        <f t="shared" si="457"/>
        <v/>
      </c>
      <c r="M944" s="178" t="str">
        <f t="shared" si="458"/>
        <v/>
      </c>
      <c r="N944" s="44" t="str" cm="1">
        <f t="array" ref="N944">IFERROR(IF(_xlfn.SINGLE(A:A)="","",IF(R944="Beer",SUM(LOOKUP(2,1/(Rates!$B$3:$B$5&lt;=W944)/(Rates!$C$3:$C$5&gt;=W944),Rates!$D$3:$D$5)*(X944/100)*W944),IF(R944="Refreshment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44" t="str">
        <f t="shared" si="459"/>
        <v/>
      </c>
      <c r="P944" s="13"/>
      <c r="Q944" s="179" t="str">
        <f t="shared" si="460"/>
        <v/>
      </c>
      <c r="R944" s="180" t="str">
        <f t="shared" si="461"/>
        <v/>
      </c>
      <c r="S944" s="13" t="str">
        <f>IF(A944="","",IF(R944="Refreshment Beverage",VLOOKUP(VALUE(Q944),Rates!G$15:L$19,2,0),VLOOKUP(VALUE(Q944),Rates!G$4:L$8,2,0)))</f>
        <v/>
      </c>
      <c r="T944" s="13" t="str">
        <f t="shared" si="462"/>
        <v/>
      </c>
      <c r="U944" s="181" t="str">
        <f t="shared" si="463"/>
        <v/>
      </c>
      <c r="V944" s="13" t="str">
        <f t="shared" si="464"/>
        <v/>
      </c>
      <c r="W944" s="13" t="str">
        <f t="shared" si="465"/>
        <v/>
      </c>
      <c r="X944" s="182" t="str">
        <f t="shared" si="466"/>
        <v/>
      </c>
      <c r="Y944" s="183" t="str">
        <f>IF(A:A="","",IF(R944="Refreshment Beverage",VLOOKUP(Q944,Rates!G$15:L$19,6,0)*W944,VLOOKUP(Q944,Rates!G$4:L$12,6,0)*W944))</f>
        <v/>
      </c>
      <c r="Z944" s="183" t="str">
        <f t="shared" si="467"/>
        <v/>
      </c>
      <c r="AA944" s="17">
        <f t="shared" si="455"/>
        <v>0</v>
      </c>
      <c r="AB944" s="177" t="str" cm="1">
        <f t="array" ref="AB944">IF(_xlfn.SINGLE(A:A)="","",IF(R944="Refreshment Beverage","",IF(AND(R944="Beer",Q944=0),SUM(LOOKUP(2,1/(Rates!$B$15:$B$18&lt;=W944)/(Rates!$C$15:$C$18&gt;=W944),Rates!$D$15:$D$18)*W944),VLOOKUP(VALUE(_xlfn.SINGLE(Q:Q)),Rates!A:B,2,0)*W944)))</f>
        <v/>
      </c>
      <c r="AC944" s="177" t="str" cm="1">
        <f t="array" ref="AC944">IF(_xlfn.SINGLE(A:A)="","",IF(R944="Refreshment Beverage","",IF(AND(R944="Beer",Q944=0),SUM(LOOKUP(2,1/(Rates!$B$15:$B$18&lt;=W944)/(Rates!$C$15:$C$18&gt;=W944),Rates!$E$15:$E$18)*W944),VLOOKUP(VALUE(_xlfn.SINGLE(Q:Q)),Rates!A:C,3,0)*W944)))</f>
        <v/>
      </c>
      <c r="AD944" s="168">
        <f>IFERROR(IF(OR(Q944=1,Q944=2,Q944=3,Q944=4),VLOOKUP(Q944,Rates!$A$31:$B$34,2,0)*W944,IF(V944=1,VLOOKUP(U944,'REB BEV MIN MKUP'!B:E,4,0),IF(V944&gt;1,VLOOKUP(VALUE(W944),'REB BEV MIN MKUP'!O:Q,3,0),0))),0)</f>
        <v>0</v>
      </c>
      <c r="AE944" s="177" t="str">
        <f t="shared" si="468"/>
        <v/>
      </c>
      <c r="AF944" s="13" t="str">
        <f t="shared" si="469"/>
        <v/>
      </c>
      <c r="AG944" s="177" t="str">
        <f t="shared" si="470"/>
        <v/>
      </c>
      <c r="AH944" s="184" t="str">
        <f t="shared" si="471"/>
        <v/>
      </c>
      <c r="AI944" s="184" t="str">
        <f>IF(AE:AE="","",IF(R944="Refreshment Beverage",AK944*(Rates!J$19/100),ROUND(SUM(AH944*(Rates!$J$8/100)),4)))</f>
        <v/>
      </c>
      <c r="AJ944" s="183" t="str">
        <f t="shared" si="472"/>
        <v/>
      </c>
      <c r="AK944" s="185" t="str">
        <f t="shared" si="473"/>
        <v/>
      </c>
      <c r="AL944" s="177" t="str">
        <f t="shared" si="474"/>
        <v/>
      </c>
      <c r="AM944" s="13" t="str">
        <f>IF(AS944="","",IF(R944="Refreshment Beverage",ROUND(AS944*Rates!K$19,4),ROUND(AO944*(VLOOKUP(VALUE(Q944),Rates!G$4:L$12,3,0)),4)))</f>
        <v/>
      </c>
      <c r="AN944" s="183" t="str">
        <f>IF(AS944="","",IF(R944="Refreshment Beverage",AS944*(Rates!J$19/100),MAX(AM944,AB944)))</f>
        <v/>
      </c>
      <c r="AO944" s="186" t="str">
        <f t="shared" si="475"/>
        <v/>
      </c>
      <c r="AP944" s="186" t="str">
        <f t="shared" si="476"/>
        <v/>
      </c>
      <c r="AQ944" s="186" t="str">
        <f>IF(AS944="","",IF(R944="Refreshment Beverage",ROUND(SUM(VLOOKUP(Q:Q,Rates!G$15:L$19,3,0)*(AS944-Y944-Z944-AA944)),4),ROUND(SUM(Rates!$K$8*AS944),4)))</f>
        <v/>
      </c>
      <c r="AR944" s="184" t="str">
        <f t="shared" si="477"/>
        <v/>
      </c>
      <c r="AS944" s="185" t="str">
        <f t="shared" si="478"/>
        <v/>
      </c>
      <c r="AT944" s="177" t="str">
        <f t="shared" si="479"/>
        <v/>
      </c>
      <c r="AU944" s="13" t="str">
        <f>IF(AX944="","",IF(R944="Refreshment Beverage",ROUND((BA944-Y944-Z944-AA944)*VLOOKUP(VALUE(Q944),Rates!G$15:L$19,3,0),4),ROUND(AW944*(VLOOKUP(VALUE(Q944),Rates!G:L,3,0)),4)))</f>
        <v/>
      </c>
      <c r="AV944" s="183" t="str">
        <f t="shared" si="480"/>
        <v/>
      </c>
      <c r="AW944" s="186" t="str">
        <f t="shared" si="481"/>
        <v/>
      </c>
      <c r="AX944" s="184" t="str">
        <f t="shared" si="482"/>
        <v/>
      </c>
      <c r="AY944" s="186" t="str">
        <f>IF(AX944="","",IF(R944="Refreshment Beverage",ROUND(SUM(AX944*Rates!K$19),4),ROUND(SUM(AX944*(Rates!J$8/100)),4)))</f>
        <v/>
      </c>
      <c r="AZ944" s="183" t="str">
        <f t="shared" si="483"/>
        <v/>
      </c>
      <c r="BA944" s="185" t="str">
        <f t="shared" si="484"/>
        <v/>
      </c>
      <c r="BD944" s="171"/>
      <c r="BE944" s="171"/>
      <c r="BF944" s="171"/>
      <c r="BG944" s="171"/>
    </row>
    <row r="945" spans="1:59" ht="15" customHeight="1" x14ac:dyDescent="0.3">
      <c r="A945" s="172"/>
      <c r="B945" s="172"/>
      <c r="C945" s="172"/>
      <c r="D945" s="173"/>
      <c r="E945" s="173"/>
      <c r="F945" s="173"/>
      <c r="G945" s="173"/>
      <c r="H945" s="173"/>
      <c r="I945" s="174"/>
      <c r="J945" s="175"/>
      <c r="K945" s="176" t="str">
        <f t="shared" si="456"/>
        <v/>
      </c>
      <c r="L945" s="177" t="str">
        <f t="shared" si="457"/>
        <v/>
      </c>
      <c r="M945" s="178" t="str">
        <f t="shared" si="458"/>
        <v/>
      </c>
      <c r="N945" s="44" t="str" cm="1">
        <f t="array" ref="N945">IFERROR(IF(_xlfn.SINGLE(A:A)="","",IF(R945="Beer",SUM(LOOKUP(2,1/(Rates!$B$3:$B$5&lt;=W945)/(Rates!$C$3:$C$5&gt;=W945),Rates!$D$3:$D$5)*(X945/100)*W945),IF(R945="Refreshment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44" t="str">
        <f t="shared" si="459"/>
        <v/>
      </c>
      <c r="P945" s="13"/>
      <c r="Q945" s="179" t="str">
        <f t="shared" si="460"/>
        <v/>
      </c>
      <c r="R945" s="180" t="str">
        <f t="shared" si="461"/>
        <v/>
      </c>
      <c r="S945" s="13" t="str">
        <f>IF(A945="","",IF(R945="Refreshment Beverage",VLOOKUP(VALUE(Q945),Rates!G$15:L$19,2,0),VLOOKUP(VALUE(Q945),Rates!G$4:L$8,2,0)))</f>
        <v/>
      </c>
      <c r="T945" s="13" t="str">
        <f t="shared" si="462"/>
        <v/>
      </c>
      <c r="U945" s="181" t="str">
        <f t="shared" si="463"/>
        <v/>
      </c>
      <c r="V945" s="13" t="str">
        <f t="shared" si="464"/>
        <v/>
      </c>
      <c r="W945" s="13" t="str">
        <f t="shared" si="465"/>
        <v/>
      </c>
      <c r="X945" s="182" t="str">
        <f t="shared" si="466"/>
        <v/>
      </c>
      <c r="Y945" s="183" t="str">
        <f>IF(A:A="","",IF(R945="Refreshment Beverage",VLOOKUP(Q945,Rates!G$15:L$19,6,0)*W945,VLOOKUP(Q945,Rates!G$4:L$12,6,0)*W945))</f>
        <v/>
      </c>
      <c r="Z945" s="183" t="str">
        <f t="shared" si="467"/>
        <v/>
      </c>
      <c r="AA945" s="17">
        <f t="shared" si="455"/>
        <v>0</v>
      </c>
      <c r="AB945" s="177" t="str" cm="1">
        <f t="array" ref="AB945">IF(_xlfn.SINGLE(A:A)="","",IF(R945="Refreshment Beverage","",IF(AND(R945="Beer",Q945=0),SUM(LOOKUP(2,1/(Rates!$B$15:$B$18&lt;=W945)/(Rates!$C$15:$C$18&gt;=W945),Rates!$D$15:$D$18)*W945),VLOOKUP(VALUE(_xlfn.SINGLE(Q:Q)),Rates!A:B,2,0)*W945)))</f>
        <v/>
      </c>
      <c r="AC945" s="177" t="str" cm="1">
        <f t="array" ref="AC945">IF(_xlfn.SINGLE(A:A)="","",IF(R945="Refreshment Beverage","",IF(AND(R945="Beer",Q945=0),SUM(LOOKUP(2,1/(Rates!$B$15:$B$18&lt;=W945)/(Rates!$C$15:$C$18&gt;=W945),Rates!$E$15:$E$18)*W945),VLOOKUP(VALUE(_xlfn.SINGLE(Q:Q)),Rates!A:C,3,0)*W945)))</f>
        <v/>
      </c>
      <c r="AD945" s="168">
        <f>IFERROR(IF(OR(Q945=1,Q945=2,Q945=3,Q945=4),VLOOKUP(Q945,Rates!$A$31:$B$34,2,0)*W945,IF(V945=1,VLOOKUP(U945,'REB BEV MIN MKUP'!B:E,4,0),IF(V945&gt;1,VLOOKUP(VALUE(W945),'REB BEV MIN MKUP'!O:Q,3,0),0))),0)</f>
        <v>0</v>
      </c>
      <c r="AE945" s="177" t="str">
        <f t="shared" si="468"/>
        <v/>
      </c>
      <c r="AF945" s="13" t="str">
        <f t="shared" si="469"/>
        <v/>
      </c>
      <c r="AG945" s="177" t="str">
        <f t="shared" si="470"/>
        <v/>
      </c>
      <c r="AH945" s="184" t="str">
        <f t="shared" si="471"/>
        <v/>
      </c>
      <c r="AI945" s="184" t="str">
        <f>IF(AE:AE="","",IF(R945="Refreshment Beverage",AK945*(Rates!J$19/100),ROUND(SUM(AH945*(Rates!$J$8/100)),4)))</f>
        <v/>
      </c>
      <c r="AJ945" s="183" t="str">
        <f t="shared" si="472"/>
        <v/>
      </c>
      <c r="AK945" s="185" t="str">
        <f t="shared" si="473"/>
        <v/>
      </c>
      <c r="AL945" s="177" t="str">
        <f t="shared" si="474"/>
        <v/>
      </c>
      <c r="AM945" s="13" t="str">
        <f>IF(AS945="","",IF(R945="Refreshment Beverage",ROUND(AS945*Rates!K$19,4),ROUND(AO945*(VLOOKUP(VALUE(Q945),Rates!G$4:L$12,3,0)),4)))</f>
        <v/>
      </c>
      <c r="AN945" s="183" t="str">
        <f>IF(AS945="","",IF(R945="Refreshment Beverage",AS945*(Rates!J$19/100),MAX(AM945,AB945)))</f>
        <v/>
      </c>
      <c r="AO945" s="186" t="str">
        <f t="shared" si="475"/>
        <v/>
      </c>
      <c r="AP945" s="186" t="str">
        <f t="shared" si="476"/>
        <v/>
      </c>
      <c r="AQ945" s="186" t="str">
        <f>IF(AS945="","",IF(R945="Refreshment Beverage",ROUND(SUM(VLOOKUP(Q:Q,Rates!G$15:L$19,3,0)*(AS945-Y945-Z945-AA945)),4),ROUND(SUM(Rates!$K$8*AS945),4)))</f>
        <v/>
      </c>
      <c r="AR945" s="184" t="str">
        <f t="shared" si="477"/>
        <v/>
      </c>
      <c r="AS945" s="185" t="str">
        <f t="shared" si="478"/>
        <v/>
      </c>
      <c r="AT945" s="177" t="str">
        <f t="shared" si="479"/>
        <v/>
      </c>
      <c r="AU945" s="13" t="str">
        <f>IF(AX945="","",IF(R945="Refreshment Beverage",ROUND((BA945-Y945-Z945-AA945)*VLOOKUP(VALUE(Q945),Rates!G$15:L$19,3,0),4),ROUND(AW945*(VLOOKUP(VALUE(Q945),Rates!G:L,3,0)),4)))</f>
        <v/>
      </c>
      <c r="AV945" s="183" t="str">
        <f t="shared" si="480"/>
        <v/>
      </c>
      <c r="AW945" s="186" t="str">
        <f t="shared" si="481"/>
        <v/>
      </c>
      <c r="AX945" s="184" t="str">
        <f t="shared" si="482"/>
        <v/>
      </c>
      <c r="AY945" s="186" t="str">
        <f>IF(AX945="","",IF(R945="Refreshment Beverage",ROUND(SUM(AX945*Rates!K$19),4),ROUND(SUM(AX945*(Rates!J$8/100)),4)))</f>
        <v/>
      </c>
      <c r="AZ945" s="183" t="str">
        <f t="shared" si="483"/>
        <v/>
      </c>
      <c r="BA945" s="185" t="str">
        <f t="shared" si="484"/>
        <v/>
      </c>
      <c r="BD945" s="171"/>
      <c r="BE945" s="171"/>
      <c r="BF945" s="171"/>
      <c r="BG945" s="171"/>
    </row>
    <row r="946" spans="1:59" ht="15" customHeight="1" x14ac:dyDescent="0.3">
      <c r="A946" s="172"/>
      <c r="B946" s="172"/>
      <c r="C946" s="172"/>
      <c r="D946" s="173"/>
      <c r="E946" s="173"/>
      <c r="F946" s="173"/>
      <c r="G946" s="173"/>
      <c r="H946" s="173"/>
      <c r="I946" s="174"/>
      <c r="J946" s="175"/>
      <c r="K946" s="176" t="str">
        <f t="shared" si="456"/>
        <v/>
      </c>
      <c r="L946" s="177" t="str">
        <f t="shared" si="457"/>
        <v/>
      </c>
      <c r="M946" s="178" t="str">
        <f t="shared" si="458"/>
        <v/>
      </c>
      <c r="N946" s="44" t="str" cm="1">
        <f t="array" ref="N946">IFERROR(IF(_xlfn.SINGLE(A:A)="","",IF(R946="Beer",SUM(LOOKUP(2,1/(Rates!$B$3:$B$5&lt;=W946)/(Rates!$C$3:$C$5&gt;=W946),Rates!$D$3:$D$5)*(X946/100)*W946),IF(R946="Refreshment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44" t="str">
        <f t="shared" si="459"/>
        <v/>
      </c>
      <c r="P946" s="13"/>
      <c r="Q946" s="179" t="str">
        <f t="shared" si="460"/>
        <v/>
      </c>
      <c r="R946" s="180" t="str">
        <f t="shared" si="461"/>
        <v/>
      </c>
      <c r="S946" s="13" t="str">
        <f>IF(A946="","",IF(R946="Refreshment Beverage",VLOOKUP(VALUE(Q946),Rates!G$15:L$19,2,0),VLOOKUP(VALUE(Q946),Rates!G$4:L$8,2,0)))</f>
        <v/>
      </c>
      <c r="T946" s="13" t="str">
        <f t="shared" si="462"/>
        <v/>
      </c>
      <c r="U946" s="181" t="str">
        <f t="shared" si="463"/>
        <v/>
      </c>
      <c r="V946" s="13" t="str">
        <f t="shared" si="464"/>
        <v/>
      </c>
      <c r="W946" s="13" t="str">
        <f t="shared" si="465"/>
        <v/>
      </c>
      <c r="X946" s="182" t="str">
        <f t="shared" si="466"/>
        <v/>
      </c>
      <c r="Y946" s="183" t="str">
        <f>IF(A:A="","",IF(R946="Refreshment Beverage",VLOOKUP(Q946,Rates!G$15:L$19,6,0)*W946,VLOOKUP(Q946,Rates!G$4:L$12,6,0)*W946))</f>
        <v/>
      </c>
      <c r="Z946" s="183" t="str">
        <f t="shared" si="467"/>
        <v/>
      </c>
      <c r="AA946" s="17">
        <f t="shared" si="455"/>
        <v>0</v>
      </c>
      <c r="AB946" s="177" t="str" cm="1">
        <f t="array" ref="AB946">IF(_xlfn.SINGLE(A:A)="","",IF(R946="Refreshment Beverage","",IF(AND(R946="Beer",Q946=0),SUM(LOOKUP(2,1/(Rates!$B$15:$B$18&lt;=W946)/(Rates!$C$15:$C$18&gt;=W946),Rates!$D$15:$D$18)*W946),VLOOKUP(VALUE(_xlfn.SINGLE(Q:Q)),Rates!A:B,2,0)*W946)))</f>
        <v/>
      </c>
      <c r="AC946" s="177" t="str" cm="1">
        <f t="array" ref="AC946">IF(_xlfn.SINGLE(A:A)="","",IF(R946="Refreshment Beverage","",IF(AND(R946="Beer",Q946=0),SUM(LOOKUP(2,1/(Rates!$B$15:$B$18&lt;=W946)/(Rates!$C$15:$C$18&gt;=W946),Rates!$E$15:$E$18)*W946),VLOOKUP(VALUE(_xlfn.SINGLE(Q:Q)),Rates!A:C,3,0)*W946)))</f>
        <v/>
      </c>
      <c r="AD946" s="168">
        <f>IFERROR(IF(OR(Q946=1,Q946=2,Q946=3,Q946=4),VLOOKUP(Q946,Rates!$A$31:$B$34,2,0)*W946,IF(V946=1,VLOOKUP(U946,'REB BEV MIN MKUP'!B:E,4,0),IF(V946&gt;1,VLOOKUP(VALUE(W946),'REB BEV MIN MKUP'!O:Q,3,0),0))),0)</f>
        <v>0</v>
      </c>
      <c r="AE946" s="177" t="str">
        <f t="shared" si="468"/>
        <v/>
      </c>
      <c r="AF946" s="13" t="str">
        <f t="shared" si="469"/>
        <v/>
      </c>
      <c r="AG946" s="177" t="str">
        <f t="shared" si="470"/>
        <v/>
      </c>
      <c r="AH946" s="184" t="str">
        <f t="shared" si="471"/>
        <v/>
      </c>
      <c r="AI946" s="184" t="str">
        <f>IF(AE:AE="","",IF(R946="Refreshment Beverage",AK946*(Rates!J$19/100),ROUND(SUM(AH946*(Rates!$J$8/100)),4)))</f>
        <v/>
      </c>
      <c r="AJ946" s="183" t="str">
        <f t="shared" si="472"/>
        <v/>
      </c>
      <c r="AK946" s="185" t="str">
        <f t="shared" si="473"/>
        <v/>
      </c>
      <c r="AL946" s="177" t="str">
        <f t="shared" si="474"/>
        <v/>
      </c>
      <c r="AM946" s="13" t="str">
        <f>IF(AS946="","",IF(R946="Refreshment Beverage",ROUND(AS946*Rates!K$19,4),ROUND(AO946*(VLOOKUP(VALUE(Q946),Rates!G$4:L$12,3,0)),4)))</f>
        <v/>
      </c>
      <c r="AN946" s="183" t="str">
        <f>IF(AS946="","",IF(R946="Refreshment Beverage",AS946*(Rates!J$19/100),MAX(AM946,AB946)))</f>
        <v/>
      </c>
      <c r="AO946" s="186" t="str">
        <f t="shared" si="475"/>
        <v/>
      </c>
      <c r="AP946" s="186" t="str">
        <f t="shared" si="476"/>
        <v/>
      </c>
      <c r="AQ946" s="186" t="str">
        <f>IF(AS946="","",IF(R946="Refreshment Beverage",ROUND(SUM(VLOOKUP(Q:Q,Rates!G$15:L$19,3,0)*(AS946-Y946-Z946-AA946)),4),ROUND(SUM(Rates!$K$8*AS946),4)))</f>
        <v/>
      </c>
      <c r="AR946" s="184" t="str">
        <f t="shared" si="477"/>
        <v/>
      </c>
      <c r="AS946" s="185" t="str">
        <f t="shared" si="478"/>
        <v/>
      </c>
      <c r="AT946" s="177" t="str">
        <f t="shared" si="479"/>
        <v/>
      </c>
      <c r="AU946" s="13" t="str">
        <f>IF(AX946="","",IF(R946="Refreshment Beverage",ROUND((BA946-Y946-Z946-AA946)*VLOOKUP(VALUE(Q946),Rates!G$15:L$19,3,0),4),ROUND(AW946*(VLOOKUP(VALUE(Q946),Rates!G:L,3,0)),4)))</f>
        <v/>
      </c>
      <c r="AV946" s="183" t="str">
        <f t="shared" si="480"/>
        <v/>
      </c>
      <c r="AW946" s="186" t="str">
        <f t="shared" si="481"/>
        <v/>
      </c>
      <c r="AX946" s="184" t="str">
        <f t="shared" si="482"/>
        <v/>
      </c>
      <c r="AY946" s="186" t="str">
        <f>IF(AX946="","",IF(R946="Refreshment Beverage",ROUND(SUM(AX946*Rates!K$19),4),ROUND(SUM(AX946*(Rates!J$8/100)),4)))</f>
        <v/>
      </c>
      <c r="AZ946" s="183" t="str">
        <f t="shared" si="483"/>
        <v/>
      </c>
      <c r="BA946" s="185" t="str">
        <f t="shared" si="484"/>
        <v/>
      </c>
      <c r="BD946" s="171"/>
      <c r="BE946" s="171"/>
      <c r="BF946" s="171"/>
      <c r="BG946" s="171"/>
    </row>
    <row r="947" spans="1:59" ht="15" customHeight="1" x14ac:dyDescent="0.3">
      <c r="A947" s="172"/>
      <c r="B947" s="172"/>
      <c r="C947" s="172"/>
      <c r="D947" s="173"/>
      <c r="E947" s="173"/>
      <c r="F947" s="173"/>
      <c r="G947" s="173"/>
      <c r="H947" s="173"/>
      <c r="I947" s="174"/>
      <c r="J947" s="175"/>
      <c r="K947" s="176" t="str">
        <f t="shared" si="456"/>
        <v/>
      </c>
      <c r="L947" s="177" t="str">
        <f t="shared" si="457"/>
        <v/>
      </c>
      <c r="M947" s="178" t="str">
        <f t="shared" si="458"/>
        <v/>
      </c>
      <c r="N947" s="44" t="str" cm="1">
        <f t="array" ref="N947">IFERROR(IF(_xlfn.SINGLE(A:A)="","",IF(R947="Beer",SUM(LOOKUP(2,1/(Rates!$B$3:$B$5&lt;=W947)/(Rates!$C$3:$C$5&gt;=W947),Rates!$D$3:$D$5)*(X947/100)*W947),IF(R947="Refreshment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44" t="str">
        <f t="shared" si="459"/>
        <v/>
      </c>
      <c r="P947" s="13"/>
      <c r="Q947" s="179" t="str">
        <f t="shared" si="460"/>
        <v/>
      </c>
      <c r="R947" s="180" t="str">
        <f t="shared" si="461"/>
        <v/>
      </c>
      <c r="S947" s="13" t="str">
        <f>IF(A947="","",IF(R947="Refreshment Beverage",VLOOKUP(VALUE(Q947),Rates!G$15:L$19,2,0),VLOOKUP(VALUE(Q947),Rates!G$4:L$8,2,0)))</f>
        <v/>
      </c>
      <c r="T947" s="13" t="str">
        <f t="shared" si="462"/>
        <v/>
      </c>
      <c r="U947" s="181" t="str">
        <f t="shared" si="463"/>
        <v/>
      </c>
      <c r="V947" s="13" t="str">
        <f t="shared" si="464"/>
        <v/>
      </c>
      <c r="W947" s="13" t="str">
        <f t="shared" si="465"/>
        <v/>
      </c>
      <c r="X947" s="182" t="str">
        <f t="shared" si="466"/>
        <v/>
      </c>
      <c r="Y947" s="183" t="str">
        <f>IF(A:A="","",IF(R947="Refreshment Beverage",VLOOKUP(Q947,Rates!G$15:L$19,6,0)*W947,VLOOKUP(Q947,Rates!G$4:L$12,6,0)*W947))</f>
        <v/>
      </c>
      <c r="Z947" s="183" t="str">
        <f t="shared" si="467"/>
        <v/>
      </c>
      <c r="AA947" s="17">
        <f t="shared" si="455"/>
        <v>0</v>
      </c>
      <c r="AB947" s="177" t="str" cm="1">
        <f t="array" ref="AB947">IF(_xlfn.SINGLE(A:A)="","",IF(R947="Refreshment Beverage","",IF(AND(R947="Beer",Q947=0),SUM(LOOKUP(2,1/(Rates!$B$15:$B$18&lt;=W947)/(Rates!$C$15:$C$18&gt;=W947),Rates!$D$15:$D$18)*W947),VLOOKUP(VALUE(_xlfn.SINGLE(Q:Q)),Rates!A:B,2,0)*W947)))</f>
        <v/>
      </c>
      <c r="AC947" s="177" t="str" cm="1">
        <f t="array" ref="AC947">IF(_xlfn.SINGLE(A:A)="","",IF(R947="Refreshment Beverage","",IF(AND(R947="Beer",Q947=0),SUM(LOOKUP(2,1/(Rates!$B$15:$B$18&lt;=W947)/(Rates!$C$15:$C$18&gt;=W947),Rates!$E$15:$E$18)*W947),VLOOKUP(VALUE(_xlfn.SINGLE(Q:Q)),Rates!A:C,3,0)*W947)))</f>
        <v/>
      </c>
      <c r="AD947" s="168">
        <f>IFERROR(IF(OR(Q947=1,Q947=2,Q947=3,Q947=4),VLOOKUP(Q947,Rates!$A$31:$B$34,2,0)*W947,IF(V947=1,VLOOKUP(U947,'REB BEV MIN MKUP'!B:E,4,0),IF(V947&gt;1,VLOOKUP(VALUE(W947),'REB BEV MIN MKUP'!O:Q,3,0),0))),0)</f>
        <v>0</v>
      </c>
      <c r="AE947" s="177" t="str">
        <f t="shared" si="468"/>
        <v/>
      </c>
      <c r="AF947" s="13" t="str">
        <f t="shared" si="469"/>
        <v/>
      </c>
      <c r="AG947" s="177" t="str">
        <f t="shared" si="470"/>
        <v/>
      </c>
      <c r="AH947" s="184" t="str">
        <f t="shared" si="471"/>
        <v/>
      </c>
      <c r="AI947" s="184" t="str">
        <f>IF(AE:AE="","",IF(R947="Refreshment Beverage",AK947*(Rates!J$19/100),ROUND(SUM(AH947*(Rates!$J$8/100)),4)))</f>
        <v/>
      </c>
      <c r="AJ947" s="183" t="str">
        <f t="shared" si="472"/>
        <v/>
      </c>
      <c r="AK947" s="185" t="str">
        <f t="shared" si="473"/>
        <v/>
      </c>
      <c r="AL947" s="177" t="str">
        <f t="shared" si="474"/>
        <v/>
      </c>
      <c r="AM947" s="13" t="str">
        <f>IF(AS947="","",IF(R947="Refreshment Beverage",ROUND(AS947*Rates!K$19,4),ROUND(AO947*(VLOOKUP(VALUE(Q947),Rates!G$4:L$12,3,0)),4)))</f>
        <v/>
      </c>
      <c r="AN947" s="183" t="str">
        <f>IF(AS947="","",IF(R947="Refreshment Beverage",AS947*(Rates!J$19/100),MAX(AM947,AB947)))</f>
        <v/>
      </c>
      <c r="AO947" s="186" t="str">
        <f t="shared" si="475"/>
        <v/>
      </c>
      <c r="AP947" s="186" t="str">
        <f t="shared" si="476"/>
        <v/>
      </c>
      <c r="AQ947" s="186" t="str">
        <f>IF(AS947="","",IF(R947="Refreshment Beverage",ROUND(SUM(VLOOKUP(Q:Q,Rates!G$15:L$19,3,0)*(AS947-Y947-Z947-AA947)),4),ROUND(SUM(Rates!$K$8*AS947),4)))</f>
        <v/>
      </c>
      <c r="AR947" s="184" t="str">
        <f t="shared" si="477"/>
        <v/>
      </c>
      <c r="AS947" s="185" t="str">
        <f t="shared" si="478"/>
        <v/>
      </c>
      <c r="AT947" s="177" t="str">
        <f t="shared" si="479"/>
        <v/>
      </c>
      <c r="AU947" s="13" t="str">
        <f>IF(AX947="","",IF(R947="Refreshment Beverage",ROUND((BA947-Y947-Z947-AA947)*VLOOKUP(VALUE(Q947),Rates!G$15:L$19,3,0),4),ROUND(AW947*(VLOOKUP(VALUE(Q947),Rates!G:L,3,0)),4)))</f>
        <v/>
      </c>
      <c r="AV947" s="183" t="str">
        <f t="shared" si="480"/>
        <v/>
      </c>
      <c r="AW947" s="186" t="str">
        <f t="shared" si="481"/>
        <v/>
      </c>
      <c r="AX947" s="184" t="str">
        <f t="shared" si="482"/>
        <v/>
      </c>
      <c r="AY947" s="186" t="str">
        <f>IF(AX947="","",IF(R947="Refreshment Beverage",ROUND(SUM(AX947*Rates!K$19),4),ROUND(SUM(AX947*(Rates!J$8/100)),4)))</f>
        <v/>
      </c>
      <c r="AZ947" s="183" t="str">
        <f t="shared" si="483"/>
        <v/>
      </c>
      <c r="BA947" s="185" t="str">
        <f t="shared" si="484"/>
        <v/>
      </c>
      <c r="BD947" s="171"/>
      <c r="BE947" s="171"/>
      <c r="BF947" s="171"/>
      <c r="BG947" s="171"/>
    </row>
    <row r="948" spans="1:59" ht="15" customHeight="1" x14ac:dyDescent="0.3">
      <c r="A948" s="172"/>
      <c r="B948" s="172"/>
      <c r="C948" s="172"/>
      <c r="D948" s="173"/>
      <c r="E948" s="173"/>
      <c r="F948" s="173"/>
      <c r="G948" s="173"/>
      <c r="H948" s="173"/>
      <c r="I948" s="174"/>
      <c r="J948" s="175"/>
      <c r="K948" s="176" t="str">
        <f t="shared" si="456"/>
        <v/>
      </c>
      <c r="L948" s="177" t="str">
        <f t="shared" si="457"/>
        <v/>
      </c>
      <c r="M948" s="178" t="str">
        <f t="shared" si="458"/>
        <v/>
      </c>
      <c r="N948" s="44" t="str" cm="1">
        <f t="array" ref="N948">IFERROR(IF(_xlfn.SINGLE(A:A)="","",IF(R948="Beer",SUM(LOOKUP(2,1/(Rates!$B$3:$B$5&lt;=W948)/(Rates!$C$3:$C$5&gt;=W948),Rates!$D$3:$D$5)*(X948/100)*W948),IF(R948="Refreshment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44" t="str">
        <f t="shared" si="459"/>
        <v/>
      </c>
      <c r="P948" s="13"/>
      <c r="Q948" s="179" t="str">
        <f t="shared" si="460"/>
        <v/>
      </c>
      <c r="R948" s="180" t="str">
        <f t="shared" si="461"/>
        <v/>
      </c>
      <c r="S948" s="13" t="str">
        <f>IF(A948="","",IF(R948="Refreshment Beverage",VLOOKUP(VALUE(Q948),Rates!G$15:L$19,2,0),VLOOKUP(VALUE(Q948),Rates!G$4:L$8,2,0)))</f>
        <v/>
      </c>
      <c r="T948" s="13" t="str">
        <f t="shared" si="462"/>
        <v/>
      </c>
      <c r="U948" s="181" t="str">
        <f t="shared" si="463"/>
        <v/>
      </c>
      <c r="V948" s="13" t="str">
        <f t="shared" si="464"/>
        <v/>
      </c>
      <c r="W948" s="13" t="str">
        <f t="shared" si="465"/>
        <v/>
      </c>
      <c r="X948" s="182" t="str">
        <f t="shared" si="466"/>
        <v/>
      </c>
      <c r="Y948" s="183" t="str">
        <f>IF(A:A="","",IF(R948="Refreshment Beverage",VLOOKUP(Q948,Rates!G$15:L$19,6,0)*W948,VLOOKUP(Q948,Rates!G$4:L$12,6,0)*W948))</f>
        <v/>
      </c>
      <c r="Z948" s="183" t="str">
        <f t="shared" si="467"/>
        <v/>
      </c>
      <c r="AA948" s="17">
        <f t="shared" si="455"/>
        <v>0</v>
      </c>
      <c r="AB948" s="177" t="str" cm="1">
        <f t="array" ref="AB948">IF(_xlfn.SINGLE(A:A)="","",IF(R948="Refreshment Beverage","",IF(AND(R948="Beer",Q948=0),SUM(LOOKUP(2,1/(Rates!$B$15:$B$18&lt;=W948)/(Rates!$C$15:$C$18&gt;=W948),Rates!$D$15:$D$18)*W948),VLOOKUP(VALUE(_xlfn.SINGLE(Q:Q)),Rates!A:B,2,0)*W948)))</f>
        <v/>
      </c>
      <c r="AC948" s="177" t="str" cm="1">
        <f t="array" ref="AC948">IF(_xlfn.SINGLE(A:A)="","",IF(R948="Refreshment Beverage","",IF(AND(R948="Beer",Q948=0),SUM(LOOKUP(2,1/(Rates!$B$15:$B$18&lt;=W948)/(Rates!$C$15:$C$18&gt;=W948),Rates!$E$15:$E$18)*W948),VLOOKUP(VALUE(_xlfn.SINGLE(Q:Q)),Rates!A:C,3,0)*W948)))</f>
        <v/>
      </c>
      <c r="AD948" s="168">
        <f>IFERROR(IF(OR(Q948=1,Q948=2,Q948=3,Q948=4),VLOOKUP(Q948,Rates!$A$31:$B$34,2,0)*W948,IF(V948=1,VLOOKUP(U948,'REB BEV MIN MKUP'!B:E,4,0),IF(V948&gt;1,VLOOKUP(VALUE(W948),'REB BEV MIN MKUP'!O:Q,3,0),0))),0)</f>
        <v>0</v>
      </c>
      <c r="AE948" s="177" t="str">
        <f t="shared" si="468"/>
        <v/>
      </c>
      <c r="AF948" s="13" t="str">
        <f t="shared" si="469"/>
        <v/>
      </c>
      <c r="AG948" s="177" t="str">
        <f t="shared" si="470"/>
        <v/>
      </c>
      <c r="AH948" s="184" t="str">
        <f t="shared" si="471"/>
        <v/>
      </c>
      <c r="AI948" s="184" t="str">
        <f>IF(AE:AE="","",IF(R948="Refreshment Beverage",AK948*(Rates!J$19/100),ROUND(SUM(AH948*(Rates!$J$8/100)),4)))</f>
        <v/>
      </c>
      <c r="AJ948" s="183" t="str">
        <f t="shared" si="472"/>
        <v/>
      </c>
      <c r="AK948" s="185" t="str">
        <f t="shared" si="473"/>
        <v/>
      </c>
      <c r="AL948" s="177" t="str">
        <f t="shared" si="474"/>
        <v/>
      </c>
      <c r="AM948" s="13" t="str">
        <f>IF(AS948="","",IF(R948="Refreshment Beverage",ROUND(AS948*Rates!K$19,4),ROUND(AO948*(VLOOKUP(VALUE(Q948),Rates!G$4:L$12,3,0)),4)))</f>
        <v/>
      </c>
      <c r="AN948" s="183" t="str">
        <f>IF(AS948="","",IF(R948="Refreshment Beverage",AS948*(Rates!J$19/100),MAX(AM948,AB948)))</f>
        <v/>
      </c>
      <c r="AO948" s="186" t="str">
        <f t="shared" si="475"/>
        <v/>
      </c>
      <c r="AP948" s="186" t="str">
        <f t="shared" si="476"/>
        <v/>
      </c>
      <c r="AQ948" s="186" t="str">
        <f>IF(AS948="","",IF(R948="Refreshment Beverage",ROUND(SUM(VLOOKUP(Q:Q,Rates!G$15:L$19,3,0)*(AS948-Y948-Z948-AA948)),4),ROUND(SUM(Rates!$K$8*AS948),4)))</f>
        <v/>
      </c>
      <c r="AR948" s="184" t="str">
        <f t="shared" si="477"/>
        <v/>
      </c>
      <c r="AS948" s="185" t="str">
        <f t="shared" si="478"/>
        <v/>
      </c>
      <c r="AT948" s="177" t="str">
        <f t="shared" si="479"/>
        <v/>
      </c>
      <c r="AU948" s="13" t="str">
        <f>IF(AX948="","",IF(R948="Refreshment Beverage",ROUND((BA948-Y948-Z948-AA948)*VLOOKUP(VALUE(Q948),Rates!G$15:L$19,3,0),4),ROUND(AW948*(VLOOKUP(VALUE(Q948),Rates!G:L,3,0)),4)))</f>
        <v/>
      </c>
      <c r="AV948" s="183" t="str">
        <f t="shared" si="480"/>
        <v/>
      </c>
      <c r="AW948" s="186" t="str">
        <f t="shared" si="481"/>
        <v/>
      </c>
      <c r="AX948" s="184" t="str">
        <f t="shared" si="482"/>
        <v/>
      </c>
      <c r="AY948" s="186" t="str">
        <f>IF(AX948="","",IF(R948="Refreshment Beverage",ROUND(SUM(AX948*Rates!K$19),4),ROUND(SUM(AX948*(Rates!J$8/100)),4)))</f>
        <v/>
      </c>
      <c r="AZ948" s="183" t="str">
        <f t="shared" si="483"/>
        <v/>
      </c>
      <c r="BA948" s="185" t="str">
        <f t="shared" si="484"/>
        <v/>
      </c>
      <c r="BD948" s="171"/>
      <c r="BE948" s="171"/>
      <c r="BF948" s="171"/>
      <c r="BG948" s="171"/>
    </row>
    <row r="949" spans="1:59" ht="15" customHeight="1" x14ac:dyDescent="0.3">
      <c r="A949" s="172"/>
      <c r="B949" s="172"/>
      <c r="C949" s="172"/>
      <c r="D949" s="173"/>
      <c r="E949" s="173"/>
      <c r="F949" s="173"/>
      <c r="G949" s="173"/>
      <c r="H949" s="173"/>
      <c r="I949" s="174"/>
      <c r="J949" s="175"/>
      <c r="K949" s="176" t="str">
        <f t="shared" si="456"/>
        <v/>
      </c>
      <c r="L949" s="177" t="str">
        <f t="shared" si="457"/>
        <v/>
      </c>
      <c r="M949" s="178" t="str">
        <f t="shared" si="458"/>
        <v/>
      </c>
      <c r="N949" s="44" t="str" cm="1">
        <f t="array" ref="N949">IFERROR(IF(_xlfn.SINGLE(A:A)="","",IF(R949="Beer",SUM(LOOKUP(2,1/(Rates!$B$3:$B$5&lt;=W949)/(Rates!$C$3:$C$5&gt;=W949),Rates!$D$3:$D$5)*(X949/100)*W949),IF(R949="Refreshment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44" t="str">
        <f t="shared" si="459"/>
        <v/>
      </c>
      <c r="P949" s="13"/>
      <c r="Q949" s="179" t="str">
        <f t="shared" si="460"/>
        <v/>
      </c>
      <c r="R949" s="180" t="str">
        <f t="shared" si="461"/>
        <v/>
      </c>
      <c r="S949" s="13" t="str">
        <f>IF(A949="","",IF(R949="Refreshment Beverage",VLOOKUP(VALUE(Q949),Rates!G$15:L$19,2,0),VLOOKUP(VALUE(Q949),Rates!G$4:L$8,2,0)))</f>
        <v/>
      </c>
      <c r="T949" s="13" t="str">
        <f t="shared" si="462"/>
        <v/>
      </c>
      <c r="U949" s="181" t="str">
        <f t="shared" si="463"/>
        <v/>
      </c>
      <c r="V949" s="13" t="str">
        <f t="shared" si="464"/>
        <v/>
      </c>
      <c r="W949" s="13" t="str">
        <f t="shared" si="465"/>
        <v/>
      </c>
      <c r="X949" s="182" t="str">
        <f t="shared" si="466"/>
        <v/>
      </c>
      <c r="Y949" s="183" t="str">
        <f>IF(A:A="","",IF(R949="Refreshment Beverage",VLOOKUP(Q949,Rates!G$15:L$19,6,0)*W949,VLOOKUP(Q949,Rates!G$4:L$12,6,0)*W949))</f>
        <v/>
      </c>
      <c r="Z949" s="183" t="str">
        <f t="shared" si="467"/>
        <v/>
      </c>
      <c r="AA949" s="17">
        <f t="shared" si="455"/>
        <v>0</v>
      </c>
      <c r="AB949" s="177" t="str" cm="1">
        <f t="array" ref="AB949">IF(_xlfn.SINGLE(A:A)="","",IF(R949="Refreshment Beverage","",IF(AND(R949="Beer",Q949=0),SUM(LOOKUP(2,1/(Rates!$B$15:$B$18&lt;=W949)/(Rates!$C$15:$C$18&gt;=W949),Rates!$D$15:$D$18)*W949),VLOOKUP(VALUE(_xlfn.SINGLE(Q:Q)),Rates!A:B,2,0)*W949)))</f>
        <v/>
      </c>
      <c r="AC949" s="177" t="str" cm="1">
        <f t="array" ref="AC949">IF(_xlfn.SINGLE(A:A)="","",IF(R949="Refreshment Beverage","",IF(AND(R949="Beer",Q949=0),SUM(LOOKUP(2,1/(Rates!$B$15:$B$18&lt;=W949)/(Rates!$C$15:$C$18&gt;=W949),Rates!$E$15:$E$18)*W949),VLOOKUP(VALUE(_xlfn.SINGLE(Q:Q)),Rates!A:C,3,0)*W949)))</f>
        <v/>
      </c>
      <c r="AD949" s="168">
        <f>IFERROR(IF(OR(Q949=1,Q949=2,Q949=3,Q949=4),VLOOKUP(Q949,Rates!$A$31:$B$34,2,0)*W949,IF(V949=1,VLOOKUP(U949,'REB BEV MIN MKUP'!B:E,4,0),IF(V949&gt;1,VLOOKUP(VALUE(W949),'REB BEV MIN MKUP'!O:Q,3,0),0))),0)</f>
        <v>0</v>
      </c>
      <c r="AE949" s="177" t="str">
        <f t="shared" si="468"/>
        <v/>
      </c>
      <c r="AF949" s="13" t="str">
        <f t="shared" si="469"/>
        <v/>
      </c>
      <c r="AG949" s="177" t="str">
        <f t="shared" si="470"/>
        <v/>
      </c>
      <c r="AH949" s="184" t="str">
        <f t="shared" si="471"/>
        <v/>
      </c>
      <c r="AI949" s="184" t="str">
        <f>IF(AE:AE="","",IF(R949="Refreshment Beverage",AK949*(Rates!J$19/100),ROUND(SUM(AH949*(Rates!$J$8/100)),4)))</f>
        <v/>
      </c>
      <c r="AJ949" s="183" t="str">
        <f t="shared" si="472"/>
        <v/>
      </c>
      <c r="AK949" s="185" t="str">
        <f t="shared" si="473"/>
        <v/>
      </c>
      <c r="AL949" s="177" t="str">
        <f t="shared" si="474"/>
        <v/>
      </c>
      <c r="AM949" s="13" t="str">
        <f>IF(AS949="","",IF(R949="Refreshment Beverage",ROUND(AS949*Rates!K$19,4),ROUND(AO949*(VLOOKUP(VALUE(Q949),Rates!G$4:L$12,3,0)),4)))</f>
        <v/>
      </c>
      <c r="AN949" s="183" t="str">
        <f>IF(AS949="","",IF(R949="Refreshment Beverage",AS949*(Rates!J$19/100),MAX(AM949,AB949)))</f>
        <v/>
      </c>
      <c r="AO949" s="186" t="str">
        <f t="shared" si="475"/>
        <v/>
      </c>
      <c r="AP949" s="186" t="str">
        <f t="shared" si="476"/>
        <v/>
      </c>
      <c r="AQ949" s="186" t="str">
        <f>IF(AS949="","",IF(R949="Refreshment Beverage",ROUND(SUM(VLOOKUP(Q:Q,Rates!G$15:L$19,3,0)*(AS949-Y949-Z949-AA949)),4),ROUND(SUM(Rates!$K$8*AS949),4)))</f>
        <v/>
      </c>
      <c r="AR949" s="184" t="str">
        <f t="shared" si="477"/>
        <v/>
      </c>
      <c r="AS949" s="185" t="str">
        <f t="shared" si="478"/>
        <v/>
      </c>
      <c r="AT949" s="177" t="str">
        <f t="shared" si="479"/>
        <v/>
      </c>
      <c r="AU949" s="13" t="str">
        <f>IF(AX949="","",IF(R949="Refreshment Beverage",ROUND((BA949-Y949-Z949-AA949)*VLOOKUP(VALUE(Q949),Rates!G$15:L$19,3,0),4),ROUND(AW949*(VLOOKUP(VALUE(Q949),Rates!G:L,3,0)),4)))</f>
        <v/>
      </c>
      <c r="AV949" s="183" t="str">
        <f t="shared" si="480"/>
        <v/>
      </c>
      <c r="AW949" s="186" t="str">
        <f t="shared" si="481"/>
        <v/>
      </c>
      <c r="AX949" s="184" t="str">
        <f t="shared" si="482"/>
        <v/>
      </c>
      <c r="AY949" s="186" t="str">
        <f>IF(AX949="","",IF(R949="Refreshment Beverage",ROUND(SUM(AX949*Rates!K$19),4),ROUND(SUM(AX949*(Rates!J$8/100)),4)))</f>
        <v/>
      </c>
      <c r="AZ949" s="183" t="str">
        <f t="shared" si="483"/>
        <v/>
      </c>
      <c r="BA949" s="185" t="str">
        <f t="shared" si="484"/>
        <v/>
      </c>
      <c r="BD949" s="171"/>
      <c r="BE949" s="171"/>
      <c r="BF949" s="171"/>
      <c r="BG949" s="171"/>
    </row>
    <row r="950" spans="1:59" ht="15" customHeight="1" x14ac:dyDescent="0.3">
      <c r="A950" s="172"/>
      <c r="B950" s="172"/>
      <c r="C950" s="172"/>
      <c r="D950" s="173"/>
      <c r="E950" s="173"/>
      <c r="F950" s="173"/>
      <c r="G950" s="173"/>
      <c r="H950" s="173"/>
      <c r="I950" s="174"/>
      <c r="J950" s="175"/>
      <c r="K950" s="176" t="str">
        <f t="shared" si="456"/>
        <v/>
      </c>
      <c r="L950" s="177" t="str">
        <f t="shared" si="457"/>
        <v/>
      </c>
      <c r="M950" s="178" t="str">
        <f t="shared" si="458"/>
        <v/>
      </c>
      <c r="N950" s="44" t="str" cm="1">
        <f t="array" ref="N950">IFERROR(IF(_xlfn.SINGLE(A:A)="","",IF(R950="Beer",SUM(LOOKUP(2,1/(Rates!$B$3:$B$5&lt;=W950)/(Rates!$C$3:$C$5&gt;=W950),Rates!$D$3:$D$5)*(X950/100)*W950),IF(R950="Refreshment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44" t="str">
        <f t="shared" si="459"/>
        <v/>
      </c>
      <c r="P950" s="13"/>
      <c r="Q950" s="179" t="str">
        <f t="shared" si="460"/>
        <v/>
      </c>
      <c r="R950" s="180" t="str">
        <f t="shared" si="461"/>
        <v/>
      </c>
      <c r="S950" s="13" t="str">
        <f>IF(A950="","",IF(R950="Refreshment Beverage",VLOOKUP(VALUE(Q950),Rates!G$15:L$19,2,0),VLOOKUP(VALUE(Q950),Rates!G$4:L$8,2,0)))</f>
        <v/>
      </c>
      <c r="T950" s="13" t="str">
        <f t="shared" si="462"/>
        <v/>
      </c>
      <c r="U950" s="181" t="str">
        <f t="shared" si="463"/>
        <v/>
      </c>
      <c r="V950" s="13" t="str">
        <f t="shared" si="464"/>
        <v/>
      </c>
      <c r="W950" s="13" t="str">
        <f t="shared" si="465"/>
        <v/>
      </c>
      <c r="X950" s="182" t="str">
        <f t="shared" si="466"/>
        <v/>
      </c>
      <c r="Y950" s="183" t="str">
        <f>IF(A:A="","",IF(R950="Refreshment Beverage",VLOOKUP(Q950,Rates!G$15:L$19,6,0)*W950,VLOOKUP(Q950,Rates!G$4:L$12,6,0)*W950))</f>
        <v/>
      </c>
      <c r="Z950" s="183" t="str">
        <f t="shared" si="467"/>
        <v/>
      </c>
      <c r="AA950" s="17">
        <f t="shared" si="455"/>
        <v>0</v>
      </c>
      <c r="AB950" s="177" t="str" cm="1">
        <f t="array" ref="AB950">IF(_xlfn.SINGLE(A:A)="","",IF(R950="Refreshment Beverage","",IF(AND(R950="Beer",Q950=0),SUM(LOOKUP(2,1/(Rates!$B$15:$B$18&lt;=W950)/(Rates!$C$15:$C$18&gt;=W950),Rates!$D$15:$D$18)*W950),VLOOKUP(VALUE(_xlfn.SINGLE(Q:Q)),Rates!A:B,2,0)*W950)))</f>
        <v/>
      </c>
      <c r="AC950" s="177" t="str" cm="1">
        <f t="array" ref="AC950">IF(_xlfn.SINGLE(A:A)="","",IF(R950="Refreshment Beverage","",IF(AND(R950="Beer",Q950=0),SUM(LOOKUP(2,1/(Rates!$B$15:$B$18&lt;=W950)/(Rates!$C$15:$C$18&gt;=W950),Rates!$E$15:$E$18)*W950),VLOOKUP(VALUE(_xlfn.SINGLE(Q:Q)),Rates!A:C,3,0)*W950)))</f>
        <v/>
      </c>
      <c r="AD950" s="168">
        <f>IFERROR(IF(OR(Q950=1,Q950=2,Q950=3,Q950=4),VLOOKUP(Q950,Rates!$A$31:$B$34,2,0)*W950,IF(V950=1,VLOOKUP(U950,'REB BEV MIN MKUP'!B:E,4,0),IF(V950&gt;1,VLOOKUP(VALUE(W950),'REB BEV MIN MKUP'!O:Q,3,0),0))),0)</f>
        <v>0</v>
      </c>
      <c r="AE950" s="177" t="str">
        <f t="shared" si="468"/>
        <v/>
      </c>
      <c r="AF950" s="13" t="str">
        <f t="shared" si="469"/>
        <v/>
      </c>
      <c r="AG950" s="177" t="str">
        <f t="shared" si="470"/>
        <v/>
      </c>
      <c r="AH950" s="184" t="str">
        <f t="shared" si="471"/>
        <v/>
      </c>
      <c r="AI950" s="184" t="str">
        <f>IF(AE:AE="","",IF(R950="Refreshment Beverage",AK950*(Rates!J$19/100),ROUND(SUM(AH950*(Rates!$J$8/100)),4)))</f>
        <v/>
      </c>
      <c r="AJ950" s="183" t="str">
        <f t="shared" si="472"/>
        <v/>
      </c>
      <c r="AK950" s="185" t="str">
        <f t="shared" si="473"/>
        <v/>
      </c>
      <c r="AL950" s="177" t="str">
        <f t="shared" si="474"/>
        <v/>
      </c>
      <c r="AM950" s="13" t="str">
        <f>IF(AS950="","",IF(R950="Refreshment Beverage",ROUND(AS950*Rates!K$19,4),ROUND(AO950*(VLOOKUP(VALUE(Q950),Rates!G$4:L$12,3,0)),4)))</f>
        <v/>
      </c>
      <c r="AN950" s="183" t="str">
        <f>IF(AS950="","",IF(R950="Refreshment Beverage",AS950*(Rates!J$19/100),MAX(AM950,AB950)))</f>
        <v/>
      </c>
      <c r="AO950" s="186" t="str">
        <f t="shared" si="475"/>
        <v/>
      </c>
      <c r="AP950" s="186" t="str">
        <f t="shared" si="476"/>
        <v/>
      </c>
      <c r="AQ950" s="186" t="str">
        <f>IF(AS950="","",IF(R950="Refreshment Beverage",ROUND(SUM(VLOOKUP(Q:Q,Rates!G$15:L$19,3,0)*(AS950-Y950-Z950-AA950)),4),ROUND(SUM(Rates!$K$8*AS950),4)))</f>
        <v/>
      </c>
      <c r="AR950" s="184" t="str">
        <f t="shared" si="477"/>
        <v/>
      </c>
      <c r="AS950" s="185" t="str">
        <f t="shared" si="478"/>
        <v/>
      </c>
      <c r="AT950" s="177" t="str">
        <f t="shared" si="479"/>
        <v/>
      </c>
      <c r="AU950" s="13" t="str">
        <f>IF(AX950="","",IF(R950="Refreshment Beverage",ROUND((BA950-Y950-Z950-AA950)*VLOOKUP(VALUE(Q950),Rates!G$15:L$19,3,0),4),ROUND(AW950*(VLOOKUP(VALUE(Q950),Rates!G:L,3,0)),4)))</f>
        <v/>
      </c>
      <c r="AV950" s="183" t="str">
        <f t="shared" si="480"/>
        <v/>
      </c>
      <c r="AW950" s="186" t="str">
        <f t="shared" si="481"/>
        <v/>
      </c>
      <c r="AX950" s="184" t="str">
        <f t="shared" si="482"/>
        <v/>
      </c>
      <c r="AY950" s="186" t="str">
        <f>IF(AX950="","",IF(R950="Refreshment Beverage",ROUND(SUM(AX950*Rates!K$19),4),ROUND(SUM(AX950*(Rates!J$8/100)),4)))</f>
        <v/>
      </c>
      <c r="AZ950" s="183" t="str">
        <f t="shared" si="483"/>
        <v/>
      </c>
      <c r="BA950" s="185" t="str">
        <f t="shared" si="484"/>
        <v/>
      </c>
      <c r="BD950" s="171"/>
      <c r="BE950" s="171"/>
      <c r="BF950" s="171"/>
      <c r="BG950" s="171"/>
    </row>
    <row r="951" spans="1:59" ht="15" customHeight="1" x14ac:dyDescent="0.3">
      <c r="A951" s="172"/>
      <c r="B951" s="172"/>
      <c r="C951" s="172"/>
      <c r="D951" s="173"/>
      <c r="E951" s="173"/>
      <c r="F951" s="173"/>
      <c r="G951" s="173"/>
      <c r="H951" s="173"/>
      <c r="I951" s="174"/>
      <c r="J951" s="175"/>
      <c r="K951" s="176" t="str">
        <f t="shared" si="456"/>
        <v/>
      </c>
      <c r="L951" s="177" t="str">
        <f t="shared" si="457"/>
        <v/>
      </c>
      <c r="M951" s="178" t="str">
        <f t="shared" si="458"/>
        <v/>
      </c>
      <c r="N951" s="44" t="str" cm="1">
        <f t="array" ref="N951">IFERROR(IF(_xlfn.SINGLE(A:A)="","",IF(R951="Beer",SUM(LOOKUP(2,1/(Rates!$B$3:$B$5&lt;=W951)/(Rates!$C$3:$C$5&gt;=W951),Rates!$D$3:$D$5)*(X951/100)*W951),IF(R951="Refreshment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44" t="str">
        <f t="shared" si="459"/>
        <v/>
      </c>
      <c r="P951" s="13"/>
      <c r="Q951" s="179" t="str">
        <f t="shared" si="460"/>
        <v/>
      </c>
      <c r="R951" s="180" t="str">
        <f t="shared" si="461"/>
        <v/>
      </c>
      <c r="S951" s="13" t="str">
        <f>IF(A951="","",IF(R951="Refreshment Beverage",VLOOKUP(VALUE(Q951),Rates!G$15:L$19,2,0),VLOOKUP(VALUE(Q951),Rates!G$4:L$8,2,0)))</f>
        <v/>
      </c>
      <c r="T951" s="13" t="str">
        <f t="shared" si="462"/>
        <v/>
      </c>
      <c r="U951" s="181" t="str">
        <f t="shared" si="463"/>
        <v/>
      </c>
      <c r="V951" s="13" t="str">
        <f t="shared" si="464"/>
        <v/>
      </c>
      <c r="W951" s="13" t="str">
        <f t="shared" si="465"/>
        <v/>
      </c>
      <c r="X951" s="182" t="str">
        <f t="shared" si="466"/>
        <v/>
      </c>
      <c r="Y951" s="183" t="str">
        <f>IF(A:A="","",IF(R951="Refreshment Beverage",VLOOKUP(Q951,Rates!G$15:L$19,6,0)*W951,VLOOKUP(Q951,Rates!G$4:L$12,6,0)*W951))</f>
        <v/>
      </c>
      <c r="Z951" s="183" t="str">
        <f t="shared" si="467"/>
        <v/>
      </c>
      <c r="AA951" s="17">
        <f t="shared" si="455"/>
        <v>0</v>
      </c>
      <c r="AB951" s="177" t="str" cm="1">
        <f t="array" ref="AB951">IF(_xlfn.SINGLE(A:A)="","",IF(R951="Refreshment Beverage","",IF(AND(R951="Beer",Q951=0),SUM(LOOKUP(2,1/(Rates!$B$15:$B$18&lt;=W951)/(Rates!$C$15:$C$18&gt;=W951),Rates!$D$15:$D$18)*W951),VLOOKUP(VALUE(_xlfn.SINGLE(Q:Q)),Rates!A:B,2,0)*W951)))</f>
        <v/>
      </c>
      <c r="AC951" s="177" t="str" cm="1">
        <f t="array" ref="AC951">IF(_xlfn.SINGLE(A:A)="","",IF(R951="Refreshment Beverage","",IF(AND(R951="Beer",Q951=0),SUM(LOOKUP(2,1/(Rates!$B$15:$B$18&lt;=W951)/(Rates!$C$15:$C$18&gt;=W951),Rates!$E$15:$E$18)*W951),VLOOKUP(VALUE(_xlfn.SINGLE(Q:Q)),Rates!A:C,3,0)*W951)))</f>
        <v/>
      </c>
      <c r="AD951" s="168">
        <f>IFERROR(IF(OR(Q951=1,Q951=2,Q951=3,Q951=4),VLOOKUP(Q951,Rates!$A$31:$B$34,2,0)*W951,IF(V951=1,VLOOKUP(U951,'REB BEV MIN MKUP'!B:E,4,0),IF(V951&gt;1,VLOOKUP(VALUE(W951),'REB BEV MIN MKUP'!O:Q,3,0),0))),0)</f>
        <v>0</v>
      </c>
      <c r="AE951" s="177" t="str">
        <f t="shared" si="468"/>
        <v/>
      </c>
      <c r="AF951" s="13" t="str">
        <f t="shared" si="469"/>
        <v/>
      </c>
      <c r="AG951" s="177" t="str">
        <f t="shared" si="470"/>
        <v/>
      </c>
      <c r="AH951" s="184" t="str">
        <f t="shared" si="471"/>
        <v/>
      </c>
      <c r="AI951" s="184" t="str">
        <f>IF(AE:AE="","",IF(R951="Refreshment Beverage",AK951*(Rates!J$19/100),ROUND(SUM(AH951*(Rates!$J$8/100)),4)))</f>
        <v/>
      </c>
      <c r="AJ951" s="183" t="str">
        <f t="shared" si="472"/>
        <v/>
      </c>
      <c r="AK951" s="185" t="str">
        <f t="shared" si="473"/>
        <v/>
      </c>
      <c r="AL951" s="177" t="str">
        <f t="shared" si="474"/>
        <v/>
      </c>
      <c r="AM951" s="13" t="str">
        <f>IF(AS951="","",IF(R951="Refreshment Beverage",ROUND(AS951*Rates!K$19,4),ROUND(AO951*(VLOOKUP(VALUE(Q951),Rates!G$4:L$12,3,0)),4)))</f>
        <v/>
      </c>
      <c r="AN951" s="183" t="str">
        <f>IF(AS951="","",IF(R951="Refreshment Beverage",AS951*(Rates!J$19/100),MAX(AM951,AB951)))</f>
        <v/>
      </c>
      <c r="AO951" s="186" t="str">
        <f t="shared" si="475"/>
        <v/>
      </c>
      <c r="AP951" s="186" t="str">
        <f t="shared" si="476"/>
        <v/>
      </c>
      <c r="AQ951" s="186" t="str">
        <f>IF(AS951="","",IF(R951="Refreshment Beverage",ROUND(SUM(VLOOKUP(Q:Q,Rates!G$15:L$19,3,0)*(AS951-Y951-Z951-AA951)),4),ROUND(SUM(Rates!$K$8*AS951),4)))</f>
        <v/>
      </c>
      <c r="AR951" s="184" t="str">
        <f t="shared" si="477"/>
        <v/>
      </c>
      <c r="AS951" s="185" t="str">
        <f t="shared" si="478"/>
        <v/>
      </c>
      <c r="AT951" s="177" t="str">
        <f t="shared" si="479"/>
        <v/>
      </c>
      <c r="AU951" s="13" t="str">
        <f>IF(AX951="","",IF(R951="Refreshment Beverage",ROUND((BA951-Y951-Z951-AA951)*VLOOKUP(VALUE(Q951),Rates!G$15:L$19,3,0),4),ROUND(AW951*(VLOOKUP(VALUE(Q951),Rates!G:L,3,0)),4)))</f>
        <v/>
      </c>
      <c r="AV951" s="183" t="str">
        <f t="shared" si="480"/>
        <v/>
      </c>
      <c r="AW951" s="186" t="str">
        <f t="shared" si="481"/>
        <v/>
      </c>
      <c r="AX951" s="184" t="str">
        <f t="shared" si="482"/>
        <v/>
      </c>
      <c r="AY951" s="186" t="str">
        <f>IF(AX951="","",IF(R951="Refreshment Beverage",ROUND(SUM(AX951*Rates!K$19),4),ROUND(SUM(AX951*(Rates!J$8/100)),4)))</f>
        <v/>
      </c>
      <c r="AZ951" s="183" t="str">
        <f t="shared" si="483"/>
        <v/>
      </c>
      <c r="BA951" s="185" t="str">
        <f t="shared" si="484"/>
        <v/>
      </c>
      <c r="BD951" s="171"/>
      <c r="BE951" s="171"/>
      <c r="BF951" s="171"/>
      <c r="BG951" s="171"/>
    </row>
    <row r="952" spans="1:59" ht="15" customHeight="1" x14ac:dyDescent="0.3">
      <c r="A952" s="172"/>
      <c r="B952" s="172"/>
      <c r="C952" s="172"/>
      <c r="D952" s="173"/>
      <c r="E952" s="173"/>
      <c r="F952" s="173"/>
      <c r="G952" s="173"/>
      <c r="H952" s="173"/>
      <c r="I952" s="174"/>
      <c r="J952" s="175"/>
      <c r="K952" s="176" t="str">
        <f t="shared" si="456"/>
        <v/>
      </c>
      <c r="L952" s="177" t="str">
        <f t="shared" si="457"/>
        <v/>
      </c>
      <c r="M952" s="178" t="str">
        <f t="shared" si="458"/>
        <v/>
      </c>
      <c r="N952" s="44" t="str" cm="1">
        <f t="array" ref="N952">IFERROR(IF(_xlfn.SINGLE(A:A)="","",IF(R952="Beer",SUM(LOOKUP(2,1/(Rates!$B$3:$B$5&lt;=W952)/(Rates!$C$3:$C$5&gt;=W952),Rates!$D$3:$D$5)*(X952/100)*W952),IF(R952="Refreshment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44" t="str">
        <f t="shared" si="459"/>
        <v/>
      </c>
      <c r="P952" s="13"/>
      <c r="Q952" s="179" t="str">
        <f t="shared" si="460"/>
        <v/>
      </c>
      <c r="R952" s="180" t="str">
        <f t="shared" si="461"/>
        <v/>
      </c>
      <c r="S952" s="13" t="str">
        <f>IF(A952="","",IF(R952="Refreshment Beverage",VLOOKUP(VALUE(Q952),Rates!G$15:L$19,2,0),VLOOKUP(VALUE(Q952),Rates!G$4:L$8,2,0)))</f>
        <v/>
      </c>
      <c r="T952" s="13" t="str">
        <f t="shared" si="462"/>
        <v/>
      </c>
      <c r="U952" s="181" t="str">
        <f t="shared" si="463"/>
        <v/>
      </c>
      <c r="V952" s="13" t="str">
        <f t="shared" si="464"/>
        <v/>
      </c>
      <c r="W952" s="13" t="str">
        <f t="shared" si="465"/>
        <v/>
      </c>
      <c r="X952" s="182" t="str">
        <f t="shared" si="466"/>
        <v/>
      </c>
      <c r="Y952" s="183" t="str">
        <f>IF(A:A="","",IF(R952="Refreshment Beverage",VLOOKUP(Q952,Rates!G$15:L$19,6,0)*W952,VLOOKUP(Q952,Rates!G$4:L$12,6,0)*W952))</f>
        <v/>
      </c>
      <c r="Z952" s="183" t="str">
        <f t="shared" si="467"/>
        <v/>
      </c>
      <c r="AA952" s="17">
        <f t="shared" si="455"/>
        <v>0</v>
      </c>
      <c r="AB952" s="177" t="str" cm="1">
        <f t="array" ref="AB952">IF(_xlfn.SINGLE(A:A)="","",IF(R952="Refreshment Beverage","",IF(AND(R952="Beer",Q952=0),SUM(LOOKUP(2,1/(Rates!$B$15:$B$18&lt;=W952)/(Rates!$C$15:$C$18&gt;=W952),Rates!$D$15:$D$18)*W952),VLOOKUP(VALUE(_xlfn.SINGLE(Q:Q)),Rates!A:B,2,0)*W952)))</f>
        <v/>
      </c>
      <c r="AC952" s="177" t="str" cm="1">
        <f t="array" ref="AC952">IF(_xlfn.SINGLE(A:A)="","",IF(R952="Refreshment Beverage","",IF(AND(R952="Beer",Q952=0),SUM(LOOKUP(2,1/(Rates!$B$15:$B$18&lt;=W952)/(Rates!$C$15:$C$18&gt;=W952),Rates!$E$15:$E$18)*W952),VLOOKUP(VALUE(_xlfn.SINGLE(Q:Q)),Rates!A:C,3,0)*W952)))</f>
        <v/>
      </c>
      <c r="AD952" s="168">
        <f>IFERROR(IF(OR(Q952=1,Q952=2,Q952=3,Q952=4),VLOOKUP(Q952,Rates!$A$31:$B$34,2,0)*W952,IF(V952=1,VLOOKUP(U952,'REB BEV MIN MKUP'!B:E,4,0),IF(V952&gt;1,VLOOKUP(VALUE(W952),'REB BEV MIN MKUP'!O:Q,3,0),0))),0)</f>
        <v>0</v>
      </c>
      <c r="AE952" s="177" t="str">
        <f t="shared" si="468"/>
        <v/>
      </c>
      <c r="AF952" s="13" t="str">
        <f t="shared" si="469"/>
        <v/>
      </c>
      <c r="AG952" s="177" t="str">
        <f t="shared" si="470"/>
        <v/>
      </c>
      <c r="AH952" s="184" t="str">
        <f t="shared" si="471"/>
        <v/>
      </c>
      <c r="AI952" s="184" t="str">
        <f>IF(AE:AE="","",IF(R952="Refreshment Beverage",AK952*(Rates!J$19/100),ROUND(SUM(AH952*(Rates!$J$8/100)),4)))</f>
        <v/>
      </c>
      <c r="AJ952" s="183" t="str">
        <f t="shared" si="472"/>
        <v/>
      </c>
      <c r="AK952" s="185" t="str">
        <f t="shared" si="473"/>
        <v/>
      </c>
      <c r="AL952" s="177" t="str">
        <f t="shared" si="474"/>
        <v/>
      </c>
      <c r="AM952" s="13" t="str">
        <f>IF(AS952="","",IF(R952="Refreshment Beverage",ROUND(AS952*Rates!K$19,4),ROUND(AO952*(VLOOKUP(VALUE(Q952),Rates!G$4:L$12,3,0)),4)))</f>
        <v/>
      </c>
      <c r="AN952" s="183" t="str">
        <f>IF(AS952="","",IF(R952="Refreshment Beverage",AS952*(Rates!J$19/100),MAX(AM952,AB952)))</f>
        <v/>
      </c>
      <c r="AO952" s="186" t="str">
        <f t="shared" si="475"/>
        <v/>
      </c>
      <c r="AP952" s="186" t="str">
        <f t="shared" si="476"/>
        <v/>
      </c>
      <c r="AQ952" s="186" t="str">
        <f>IF(AS952="","",IF(R952="Refreshment Beverage",ROUND(SUM(VLOOKUP(Q:Q,Rates!G$15:L$19,3,0)*(AS952-Y952-Z952-AA952)),4),ROUND(SUM(Rates!$K$8*AS952),4)))</f>
        <v/>
      </c>
      <c r="AR952" s="184" t="str">
        <f t="shared" si="477"/>
        <v/>
      </c>
      <c r="AS952" s="185" t="str">
        <f t="shared" si="478"/>
        <v/>
      </c>
      <c r="AT952" s="177" t="str">
        <f t="shared" si="479"/>
        <v/>
      </c>
      <c r="AU952" s="13" t="str">
        <f>IF(AX952="","",IF(R952="Refreshment Beverage",ROUND((BA952-Y952-Z952-AA952)*VLOOKUP(VALUE(Q952),Rates!G$15:L$19,3,0),4),ROUND(AW952*(VLOOKUP(VALUE(Q952),Rates!G:L,3,0)),4)))</f>
        <v/>
      </c>
      <c r="AV952" s="183" t="str">
        <f t="shared" si="480"/>
        <v/>
      </c>
      <c r="AW952" s="186" t="str">
        <f t="shared" si="481"/>
        <v/>
      </c>
      <c r="AX952" s="184" t="str">
        <f t="shared" si="482"/>
        <v/>
      </c>
      <c r="AY952" s="186" t="str">
        <f>IF(AX952="","",IF(R952="Refreshment Beverage",ROUND(SUM(AX952*Rates!K$19),4),ROUND(SUM(AX952*(Rates!J$8/100)),4)))</f>
        <v/>
      </c>
      <c r="AZ952" s="183" t="str">
        <f t="shared" si="483"/>
        <v/>
      </c>
      <c r="BA952" s="185" t="str">
        <f t="shared" si="484"/>
        <v/>
      </c>
      <c r="BD952" s="171"/>
      <c r="BE952" s="171"/>
      <c r="BF952" s="171"/>
      <c r="BG952" s="171"/>
    </row>
    <row r="953" spans="1:59" ht="15" customHeight="1" x14ac:dyDescent="0.3">
      <c r="A953" s="172"/>
      <c r="B953" s="172"/>
      <c r="C953" s="172"/>
      <c r="D953" s="173"/>
      <c r="E953" s="173"/>
      <c r="F953" s="173"/>
      <c r="G953" s="173"/>
      <c r="H953" s="173"/>
      <c r="I953" s="174"/>
      <c r="J953" s="175"/>
      <c r="K953" s="176" t="str">
        <f t="shared" si="456"/>
        <v/>
      </c>
      <c r="L953" s="177" t="str">
        <f t="shared" si="457"/>
        <v/>
      </c>
      <c r="M953" s="178" t="str">
        <f t="shared" si="458"/>
        <v/>
      </c>
      <c r="N953" s="44" t="str" cm="1">
        <f t="array" ref="N953">IFERROR(IF(_xlfn.SINGLE(A:A)="","",IF(R953="Beer",SUM(LOOKUP(2,1/(Rates!$B$3:$B$5&lt;=W953)/(Rates!$C$3:$C$5&gt;=W953),Rates!$D$3:$D$5)*(X953/100)*W953),IF(R953="Refreshment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44" t="str">
        <f t="shared" si="459"/>
        <v/>
      </c>
      <c r="P953" s="13"/>
      <c r="Q953" s="179" t="str">
        <f t="shared" si="460"/>
        <v/>
      </c>
      <c r="R953" s="180" t="str">
        <f t="shared" si="461"/>
        <v/>
      </c>
      <c r="S953" s="13" t="str">
        <f>IF(A953="","",IF(R953="Refreshment Beverage",VLOOKUP(VALUE(Q953),Rates!G$15:L$19,2,0),VLOOKUP(VALUE(Q953),Rates!G$4:L$8,2,0)))</f>
        <v/>
      </c>
      <c r="T953" s="13" t="str">
        <f t="shared" si="462"/>
        <v/>
      </c>
      <c r="U953" s="181" t="str">
        <f t="shared" si="463"/>
        <v/>
      </c>
      <c r="V953" s="13" t="str">
        <f t="shared" si="464"/>
        <v/>
      </c>
      <c r="W953" s="13" t="str">
        <f t="shared" si="465"/>
        <v/>
      </c>
      <c r="X953" s="182" t="str">
        <f t="shared" si="466"/>
        <v/>
      </c>
      <c r="Y953" s="183" t="str">
        <f>IF(A:A="","",IF(R953="Refreshment Beverage",VLOOKUP(Q953,Rates!G$15:L$19,6,0)*W953,VLOOKUP(Q953,Rates!G$4:L$12,6,0)*W953))</f>
        <v/>
      </c>
      <c r="Z953" s="183" t="str">
        <f t="shared" si="467"/>
        <v/>
      </c>
      <c r="AA953" s="17">
        <f t="shared" si="455"/>
        <v>0</v>
      </c>
      <c r="AB953" s="177" t="str" cm="1">
        <f t="array" ref="AB953">IF(_xlfn.SINGLE(A:A)="","",IF(R953="Refreshment Beverage","",IF(AND(R953="Beer",Q953=0),SUM(LOOKUP(2,1/(Rates!$B$15:$B$18&lt;=W953)/(Rates!$C$15:$C$18&gt;=W953),Rates!$D$15:$D$18)*W953),VLOOKUP(VALUE(_xlfn.SINGLE(Q:Q)),Rates!A:B,2,0)*W953)))</f>
        <v/>
      </c>
      <c r="AC953" s="177" t="str" cm="1">
        <f t="array" ref="AC953">IF(_xlfn.SINGLE(A:A)="","",IF(R953="Refreshment Beverage","",IF(AND(R953="Beer",Q953=0),SUM(LOOKUP(2,1/(Rates!$B$15:$B$18&lt;=W953)/(Rates!$C$15:$C$18&gt;=W953),Rates!$E$15:$E$18)*W953),VLOOKUP(VALUE(_xlfn.SINGLE(Q:Q)),Rates!A:C,3,0)*W953)))</f>
        <v/>
      </c>
      <c r="AD953" s="168">
        <f>IFERROR(IF(OR(Q953=1,Q953=2,Q953=3,Q953=4),VLOOKUP(Q953,Rates!$A$31:$B$34,2,0)*W953,IF(V953=1,VLOOKUP(U953,'REB BEV MIN MKUP'!B:E,4,0),IF(V953&gt;1,VLOOKUP(VALUE(W953),'REB BEV MIN MKUP'!O:Q,3,0),0))),0)</f>
        <v>0</v>
      </c>
      <c r="AE953" s="177" t="str">
        <f t="shared" si="468"/>
        <v/>
      </c>
      <c r="AF953" s="13" t="str">
        <f t="shared" si="469"/>
        <v/>
      </c>
      <c r="AG953" s="177" t="str">
        <f t="shared" si="470"/>
        <v/>
      </c>
      <c r="AH953" s="184" t="str">
        <f t="shared" si="471"/>
        <v/>
      </c>
      <c r="AI953" s="184" t="str">
        <f>IF(AE:AE="","",IF(R953="Refreshment Beverage",AK953*(Rates!J$19/100),ROUND(SUM(AH953*(Rates!$J$8/100)),4)))</f>
        <v/>
      </c>
      <c r="AJ953" s="183" t="str">
        <f t="shared" si="472"/>
        <v/>
      </c>
      <c r="AK953" s="185" t="str">
        <f t="shared" si="473"/>
        <v/>
      </c>
      <c r="AL953" s="177" t="str">
        <f t="shared" si="474"/>
        <v/>
      </c>
      <c r="AM953" s="13" t="str">
        <f>IF(AS953="","",IF(R953="Refreshment Beverage",ROUND(AS953*Rates!K$19,4),ROUND(AO953*(VLOOKUP(VALUE(Q953),Rates!G$4:L$12,3,0)),4)))</f>
        <v/>
      </c>
      <c r="AN953" s="183" t="str">
        <f>IF(AS953="","",IF(R953="Refreshment Beverage",AS953*(Rates!J$19/100),MAX(AM953,AB953)))</f>
        <v/>
      </c>
      <c r="AO953" s="186" t="str">
        <f t="shared" si="475"/>
        <v/>
      </c>
      <c r="AP953" s="186" t="str">
        <f t="shared" si="476"/>
        <v/>
      </c>
      <c r="AQ953" s="186" t="str">
        <f>IF(AS953="","",IF(R953="Refreshment Beverage",ROUND(SUM(VLOOKUP(Q:Q,Rates!G$15:L$19,3,0)*(AS953-Y953-Z953-AA953)),4),ROUND(SUM(Rates!$K$8*AS953),4)))</f>
        <v/>
      </c>
      <c r="AR953" s="184" t="str">
        <f t="shared" si="477"/>
        <v/>
      </c>
      <c r="AS953" s="185" t="str">
        <f t="shared" si="478"/>
        <v/>
      </c>
      <c r="AT953" s="177" t="str">
        <f t="shared" si="479"/>
        <v/>
      </c>
      <c r="AU953" s="13" t="str">
        <f>IF(AX953="","",IF(R953="Refreshment Beverage",ROUND((BA953-Y953-Z953-AA953)*VLOOKUP(VALUE(Q953),Rates!G$15:L$19,3,0),4),ROUND(AW953*(VLOOKUP(VALUE(Q953),Rates!G:L,3,0)),4)))</f>
        <v/>
      </c>
      <c r="AV953" s="183" t="str">
        <f t="shared" si="480"/>
        <v/>
      </c>
      <c r="AW953" s="186" t="str">
        <f t="shared" si="481"/>
        <v/>
      </c>
      <c r="AX953" s="184" t="str">
        <f t="shared" si="482"/>
        <v/>
      </c>
      <c r="AY953" s="186" t="str">
        <f>IF(AX953="","",IF(R953="Refreshment Beverage",ROUND(SUM(AX953*Rates!K$19),4),ROUND(SUM(AX953*(Rates!J$8/100)),4)))</f>
        <v/>
      </c>
      <c r="AZ953" s="183" t="str">
        <f t="shared" si="483"/>
        <v/>
      </c>
      <c r="BA953" s="185" t="str">
        <f t="shared" si="484"/>
        <v/>
      </c>
      <c r="BD953" s="171"/>
      <c r="BE953" s="171"/>
      <c r="BF953" s="171"/>
      <c r="BG953" s="171"/>
    </row>
    <row r="954" spans="1:59" ht="15" customHeight="1" x14ac:dyDescent="0.3">
      <c r="A954" s="172"/>
      <c r="B954" s="172"/>
      <c r="C954" s="172"/>
      <c r="D954" s="173"/>
      <c r="E954" s="173"/>
      <c r="F954" s="173"/>
      <c r="G954" s="173"/>
      <c r="H954" s="173"/>
      <c r="I954" s="174"/>
      <c r="J954" s="175"/>
      <c r="K954" s="176" t="str">
        <f t="shared" si="456"/>
        <v/>
      </c>
      <c r="L954" s="177" t="str">
        <f t="shared" si="457"/>
        <v/>
      </c>
      <c r="M954" s="178" t="str">
        <f t="shared" si="458"/>
        <v/>
      </c>
      <c r="N954" s="44" t="str" cm="1">
        <f t="array" ref="N954">IFERROR(IF(_xlfn.SINGLE(A:A)="","",IF(R954="Beer",SUM(LOOKUP(2,1/(Rates!$B$3:$B$5&lt;=W954)/(Rates!$C$3:$C$5&gt;=W954),Rates!$D$3:$D$5)*(X954/100)*W954),IF(R954="Refreshment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44" t="str">
        <f t="shared" si="459"/>
        <v/>
      </c>
      <c r="P954" s="13"/>
      <c r="Q954" s="179" t="str">
        <f t="shared" si="460"/>
        <v/>
      </c>
      <c r="R954" s="180" t="str">
        <f t="shared" si="461"/>
        <v/>
      </c>
      <c r="S954" s="13" t="str">
        <f>IF(A954="","",IF(R954="Refreshment Beverage",VLOOKUP(VALUE(Q954),Rates!G$15:L$19,2,0),VLOOKUP(VALUE(Q954),Rates!G$4:L$8,2,0)))</f>
        <v/>
      </c>
      <c r="T954" s="13" t="str">
        <f t="shared" si="462"/>
        <v/>
      </c>
      <c r="U954" s="181" t="str">
        <f t="shared" si="463"/>
        <v/>
      </c>
      <c r="V954" s="13" t="str">
        <f t="shared" si="464"/>
        <v/>
      </c>
      <c r="W954" s="13" t="str">
        <f t="shared" si="465"/>
        <v/>
      </c>
      <c r="X954" s="182" t="str">
        <f t="shared" si="466"/>
        <v/>
      </c>
      <c r="Y954" s="183" t="str">
        <f>IF(A:A="","",IF(R954="Refreshment Beverage",VLOOKUP(Q954,Rates!G$15:L$19,6,0)*W954,VLOOKUP(Q954,Rates!G$4:L$12,6,0)*W954))</f>
        <v/>
      </c>
      <c r="Z954" s="183" t="str">
        <f t="shared" si="467"/>
        <v/>
      </c>
      <c r="AA954" s="17">
        <f t="shared" si="455"/>
        <v>0</v>
      </c>
      <c r="AB954" s="177" t="str" cm="1">
        <f t="array" ref="AB954">IF(_xlfn.SINGLE(A:A)="","",IF(R954="Refreshment Beverage","",IF(AND(R954="Beer",Q954=0),SUM(LOOKUP(2,1/(Rates!$B$15:$B$18&lt;=W954)/(Rates!$C$15:$C$18&gt;=W954),Rates!$D$15:$D$18)*W954),VLOOKUP(VALUE(_xlfn.SINGLE(Q:Q)),Rates!A:B,2,0)*W954)))</f>
        <v/>
      </c>
      <c r="AC954" s="177" t="str" cm="1">
        <f t="array" ref="AC954">IF(_xlfn.SINGLE(A:A)="","",IF(R954="Refreshment Beverage","",IF(AND(R954="Beer",Q954=0),SUM(LOOKUP(2,1/(Rates!$B$15:$B$18&lt;=W954)/(Rates!$C$15:$C$18&gt;=W954),Rates!$E$15:$E$18)*W954),VLOOKUP(VALUE(_xlfn.SINGLE(Q:Q)),Rates!A:C,3,0)*W954)))</f>
        <v/>
      </c>
      <c r="AD954" s="168">
        <f>IFERROR(IF(OR(Q954=1,Q954=2,Q954=3,Q954=4),VLOOKUP(Q954,Rates!$A$31:$B$34,2,0)*W954,IF(V954=1,VLOOKUP(U954,'REB BEV MIN MKUP'!B:E,4,0),IF(V954&gt;1,VLOOKUP(VALUE(W954),'REB BEV MIN MKUP'!O:Q,3,0),0))),0)</f>
        <v>0</v>
      </c>
      <c r="AE954" s="177" t="str">
        <f t="shared" si="468"/>
        <v/>
      </c>
      <c r="AF954" s="13" t="str">
        <f t="shared" si="469"/>
        <v/>
      </c>
      <c r="AG954" s="177" t="str">
        <f t="shared" si="470"/>
        <v/>
      </c>
      <c r="AH954" s="184" t="str">
        <f t="shared" si="471"/>
        <v/>
      </c>
      <c r="AI954" s="184" t="str">
        <f>IF(AE:AE="","",IF(R954="Refreshment Beverage",AK954*(Rates!J$19/100),ROUND(SUM(AH954*(Rates!$J$8/100)),4)))</f>
        <v/>
      </c>
      <c r="AJ954" s="183" t="str">
        <f t="shared" si="472"/>
        <v/>
      </c>
      <c r="AK954" s="185" t="str">
        <f t="shared" si="473"/>
        <v/>
      </c>
      <c r="AL954" s="177" t="str">
        <f t="shared" si="474"/>
        <v/>
      </c>
      <c r="AM954" s="13" t="str">
        <f>IF(AS954="","",IF(R954="Refreshment Beverage",ROUND(AS954*Rates!K$19,4),ROUND(AO954*(VLOOKUP(VALUE(Q954),Rates!G$4:L$12,3,0)),4)))</f>
        <v/>
      </c>
      <c r="AN954" s="183" t="str">
        <f>IF(AS954="","",IF(R954="Refreshment Beverage",AS954*(Rates!J$19/100),MAX(AM954,AB954)))</f>
        <v/>
      </c>
      <c r="AO954" s="186" t="str">
        <f t="shared" si="475"/>
        <v/>
      </c>
      <c r="AP954" s="186" t="str">
        <f t="shared" si="476"/>
        <v/>
      </c>
      <c r="AQ954" s="186" t="str">
        <f>IF(AS954="","",IF(R954="Refreshment Beverage",ROUND(SUM(VLOOKUP(Q:Q,Rates!G$15:L$19,3,0)*(AS954-Y954-Z954-AA954)),4),ROUND(SUM(Rates!$K$8*AS954),4)))</f>
        <v/>
      </c>
      <c r="AR954" s="184" t="str">
        <f t="shared" si="477"/>
        <v/>
      </c>
      <c r="AS954" s="185" t="str">
        <f t="shared" si="478"/>
        <v/>
      </c>
      <c r="AT954" s="177" t="str">
        <f t="shared" si="479"/>
        <v/>
      </c>
      <c r="AU954" s="13" t="str">
        <f>IF(AX954="","",IF(R954="Refreshment Beverage",ROUND((BA954-Y954-Z954-AA954)*VLOOKUP(VALUE(Q954),Rates!G$15:L$19,3,0),4),ROUND(AW954*(VLOOKUP(VALUE(Q954),Rates!G:L,3,0)),4)))</f>
        <v/>
      </c>
      <c r="AV954" s="183" t="str">
        <f t="shared" si="480"/>
        <v/>
      </c>
      <c r="AW954" s="186" t="str">
        <f t="shared" si="481"/>
        <v/>
      </c>
      <c r="AX954" s="184" t="str">
        <f t="shared" si="482"/>
        <v/>
      </c>
      <c r="AY954" s="186" t="str">
        <f>IF(AX954="","",IF(R954="Refreshment Beverage",ROUND(SUM(AX954*Rates!K$19),4),ROUND(SUM(AX954*(Rates!J$8/100)),4)))</f>
        <v/>
      </c>
      <c r="AZ954" s="183" t="str">
        <f t="shared" si="483"/>
        <v/>
      </c>
      <c r="BA954" s="185" t="str">
        <f t="shared" si="484"/>
        <v/>
      </c>
      <c r="BD954" s="171"/>
      <c r="BE954" s="171"/>
      <c r="BF954" s="171"/>
      <c r="BG954" s="171"/>
    </row>
    <row r="955" spans="1:59" ht="15" customHeight="1" x14ac:dyDescent="0.3">
      <c r="A955" s="172"/>
      <c r="B955" s="172"/>
      <c r="C955" s="172"/>
      <c r="D955" s="173"/>
      <c r="E955" s="173"/>
      <c r="F955" s="173"/>
      <c r="G955" s="173"/>
      <c r="H955" s="173"/>
      <c r="I955" s="174"/>
      <c r="J955" s="175"/>
      <c r="K955" s="176" t="str">
        <f t="shared" si="456"/>
        <v/>
      </c>
      <c r="L955" s="177" t="str">
        <f t="shared" si="457"/>
        <v/>
      </c>
      <c r="M955" s="178" t="str">
        <f t="shared" si="458"/>
        <v/>
      </c>
      <c r="N955" s="44" t="str" cm="1">
        <f t="array" ref="N955">IFERROR(IF(_xlfn.SINGLE(A:A)="","",IF(R955="Beer",SUM(LOOKUP(2,1/(Rates!$B$3:$B$5&lt;=W955)/(Rates!$C$3:$C$5&gt;=W955),Rates!$D$3:$D$5)*(X955/100)*W955),IF(R955="Refreshment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44" t="str">
        <f t="shared" si="459"/>
        <v/>
      </c>
      <c r="P955" s="13"/>
      <c r="Q955" s="179" t="str">
        <f t="shared" si="460"/>
        <v/>
      </c>
      <c r="R955" s="180" t="str">
        <f t="shared" si="461"/>
        <v/>
      </c>
      <c r="S955" s="13" t="str">
        <f>IF(A955="","",IF(R955="Refreshment Beverage",VLOOKUP(VALUE(Q955),Rates!G$15:L$19,2,0),VLOOKUP(VALUE(Q955),Rates!G$4:L$8,2,0)))</f>
        <v/>
      </c>
      <c r="T955" s="13" t="str">
        <f t="shared" si="462"/>
        <v/>
      </c>
      <c r="U955" s="181" t="str">
        <f t="shared" si="463"/>
        <v/>
      </c>
      <c r="V955" s="13" t="str">
        <f t="shared" si="464"/>
        <v/>
      </c>
      <c r="W955" s="13" t="str">
        <f t="shared" si="465"/>
        <v/>
      </c>
      <c r="X955" s="182" t="str">
        <f t="shared" si="466"/>
        <v/>
      </c>
      <c r="Y955" s="183" t="str">
        <f>IF(A:A="","",IF(R955="Refreshment Beverage",VLOOKUP(Q955,Rates!G$15:L$19,6,0)*W955,VLOOKUP(Q955,Rates!G$4:L$12,6,0)*W955))</f>
        <v/>
      </c>
      <c r="Z955" s="183" t="str">
        <f t="shared" si="467"/>
        <v/>
      </c>
      <c r="AA955" s="17">
        <f t="shared" si="455"/>
        <v>0</v>
      </c>
      <c r="AB955" s="177" t="str" cm="1">
        <f t="array" ref="AB955">IF(_xlfn.SINGLE(A:A)="","",IF(R955="Refreshment Beverage","",IF(AND(R955="Beer",Q955=0),SUM(LOOKUP(2,1/(Rates!$B$15:$B$18&lt;=W955)/(Rates!$C$15:$C$18&gt;=W955),Rates!$D$15:$D$18)*W955),VLOOKUP(VALUE(_xlfn.SINGLE(Q:Q)),Rates!A:B,2,0)*W955)))</f>
        <v/>
      </c>
      <c r="AC955" s="177" t="str" cm="1">
        <f t="array" ref="AC955">IF(_xlfn.SINGLE(A:A)="","",IF(R955="Refreshment Beverage","",IF(AND(R955="Beer",Q955=0),SUM(LOOKUP(2,1/(Rates!$B$15:$B$18&lt;=W955)/(Rates!$C$15:$C$18&gt;=W955),Rates!$E$15:$E$18)*W955),VLOOKUP(VALUE(_xlfn.SINGLE(Q:Q)),Rates!A:C,3,0)*W955)))</f>
        <v/>
      </c>
      <c r="AD955" s="168">
        <f>IFERROR(IF(OR(Q955=1,Q955=2,Q955=3,Q955=4),VLOOKUP(Q955,Rates!$A$31:$B$34,2,0)*W955,IF(V955=1,VLOOKUP(U955,'REB BEV MIN MKUP'!B:E,4,0),IF(V955&gt;1,VLOOKUP(VALUE(W955),'REB BEV MIN MKUP'!O:Q,3,0),0))),0)</f>
        <v>0</v>
      </c>
      <c r="AE955" s="177" t="str">
        <f t="shared" si="468"/>
        <v/>
      </c>
      <c r="AF955" s="13" t="str">
        <f t="shared" si="469"/>
        <v/>
      </c>
      <c r="AG955" s="177" t="str">
        <f t="shared" si="470"/>
        <v/>
      </c>
      <c r="AH955" s="184" t="str">
        <f t="shared" si="471"/>
        <v/>
      </c>
      <c r="AI955" s="184" t="str">
        <f>IF(AE:AE="","",IF(R955="Refreshment Beverage",AK955*(Rates!J$19/100),ROUND(SUM(AH955*(Rates!$J$8/100)),4)))</f>
        <v/>
      </c>
      <c r="AJ955" s="183" t="str">
        <f t="shared" si="472"/>
        <v/>
      </c>
      <c r="AK955" s="185" t="str">
        <f t="shared" si="473"/>
        <v/>
      </c>
      <c r="AL955" s="177" t="str">
        <f t="shared" si="474"/>
        <v/>
      </c>
      <c r="AM955" s="13" t="str">
        <f>IF(AS955="","",IF(R955="Refreshment Beverage",ROUND(AS955*Rates!K$19,4),ROUND(AO955*(VLOOKUP(VALUE(Q955),Rates!G$4:L$12,3,0)),4)))</f>
        <v/>
      </c>
      <c r="AN955" s="183" t="str">
        <f>IF(AS955="","",IF(R955="Refreshment Beverage",AS955*(Rates!J$19/100),MAX(AM955,AB955)))</f>
        <v/>
      </c>
      <c r="AO955" s="186" t="str">
        <f t="shared" si="475"/>
        <v/>
      </c>
      <c r="AP955" s="186" t="str">
        <f t="shared" si="476"/>
        <v/>
      </c>
      <c r="AQ955" s="186" t="str">
        <f>IF(AS955="","",IF(R955="Refreshment Beverage",ROUND(SUM(VLOOKUP(Q:Q,Rates!G$15:L$19,3,0)*(AS955-Y955-Z955-AA955)),4),ROUND(SUM(Rates!$K$8*AS955),4)))</f>
        <v/>
      </c>
      <c r="AR955" s="184" t="str">
        <f t="shared" si="477"/>
        <v/>
      </c>
      <c r="AS955" s="185" t="str">
        <f t="shared" si="478"/>
        <v/>
      </c>
      <c r="AT955" s="177" t="str">
        <f t="shared" si="479"/>
        <v/>
      </c>
      <c r="AU955" s="13" t="str">
        <f>IF(AX955="","",IF(R955="Refreshment Beverage",ROUND((BA955-Y955-Z955-AA955)*VLOOKUP(VALUE(Q955),Rates!G$15:L$19,3,0),4),ROUND(AW955*(VLOOKUP(VALUE(Q955),Rates!G:L,3,0)),4)))</f>
        <v/>
      </c>
      <c r="AV955" s="183" t="str">
        <f t="shared" si="480"/>
        <v/>
      </c>
      <c r="AW955" s="186" t="str">
        <f t="shared" si="481"/>
        <v/>
      </c>
      <c r="AX955" s="184" t="str">
        <f t="shared" si="482"/>
        <v/>
      </c>
      <c r="AY955" s="186" t="str">
        <f>IF(AX955="","",IF(R955="Refreshment Beverage",ROUND(SUM(AX955*Rates!K$19),4),ROUND(SUM(AX955*(Rates!J$8/100)),4)))</f>
        <v/>
      </c>
      <c r="AZ955" s="183" t="str">
        <f t="shared" si="483"/>
        <v/>
      </c>
      <c r="BA955" s="185" t="str">
        <f t="shared" si="484"/>
        <v/>
      </c>
      <c r="BD955" s="171"/>
      <c r="BE955" s="171"/>
      <c r="BF955" s="171"/>
      <c r="BG955" s="171"/>
    </row>
    <row r="956" spans="1:59" ht="15" customHeight="1" x14ac:dyDescent="0.3">
      <c r="A956" s="172"/>
      <c r="B956" s="172"/>
      <c r="C956" s="172"/>
      <c r="D956" s="173"/>
      <c r="E956" s="173"/>
      <c r="F956" s="173"/>
      <c r="G956" s="173"/>
      <c r="H956" s="173"/>
      <c r="I956" s="174"/>
      <c r="J956" s="175"/>
      <c r="K956" s="176" t="str">
        <f t="shared" si="456"/>
        <v/>
      </c>
      <c r="L956" s="177" t="str">
        <f t="shared" si="457"/>
        <v/>
      </c>
      <c r="M956" s="178" t="str">
        <f t="shared" si="458"/>
        <v/>
      </c>
      <c r="N956" s="44" t="str" cm="1">
        <f t="array" ref="N956">IFERROR(IF(_xlfn.SINGLE(A:A)="","",IF(R956="Beer",SUM(LOOKUP(2,1/(Rates!$B$3:$B$5&lt;=W956)/(Rates!$C$3:$C$5&gt;=W956),Rates!$D$3:$D$5)*(X956/100)*W956),IF(R956="Refreshment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44" t="str">
        <f t="shared" si="459"/>
        <v/>
      </c>
      <c r="P956" s="13"/>
      <c r="Q956" s="179" t="str">
        <f t="shared" si="460"/>
        <v/>
      </c>
      <c r="R956" s="180" t="str">
        <f t="shared" si="461"/>
        <v/>
      </c>
      <c r="S956" s="13" t="str">
        <f>IF(A956="","",IF(R956="Refreshment Beverage",VLOOKUP(VALUE(Q956),Rates!G$15:L$19,2,0),VLOOKUP(VALUE(Q956),Rates!G$4:L$8,2,0)))</f>
        <v/>
      </c>
      <c r="T956" s="13" t="str">
        <f t="shared" si="462"/>
        <v/>
      </c>
      <c r="U956" s="181" t="str">
        <f t="shared" si="463"/>
        <v/>
      </c>
      <c r="V956" s="13" t="str">
        <f t="shared" si="464"/>
        <v/>
      </c>
      <c r="W956" s="13" t="str">
        <f t="shared" si="465"/>
        <v/>
      </c>
      <c r="X956" s="182" t="str">
        <f t="shared" si="466"/>
        <v/>
      </c>
      <c r="Y956" s="183" t="str">
        <f>IF(A:A="","",IF(R956="Refreshment Beverage",VLOOKUP(Q956,Rates!G$15:L$19,6,0)*W956,VLOOKUP(Q956,Rates!G$4:L$12,6,0)*W956))</f>
        <v/>
      </c>
      <c r="Z956" s="183" t="str">
        <f t="shared" si="467"/>
        <v/>
      </c>
      <c r="AA956" s="17">
        <f t="shared" si="455"/>
        <v>0</v>
      </c>
      <c r="AB956" s="177" t="str" cm="1">
        <f t="array" ref="AB956">IF(_xlfn.SINGLE(A:A)="","",IF(R956="Refreshment Beverage","",IF(AND(R956="Beer",Q956=0),SUM(LOOKUP(2,1/(Rates!$B$15:$B$18&lt;=W956)/(Rates!$C$15:$C$18&gt;=W956),Rates!$D$15:$D$18)*W956),VLOOKUP(VALUE(_xlfn.SINGLE(Q:Q)),Rates!A:B,2,0)*W956)))</f>
        <v/>
      </c>
      <c r="AC956" s="177" t="str" cm="1">
        <f t="array" ref="AC956">IF(_xlfn.SINGLE(A:A)="","",IF(R956="Refreshment Beverage","",IF(AND(R956="Beer",Q956=0),SUM(LOOKUP(2,1/(Rates!$B$15:$B$18&lt;=W956)/(Rates!$C$15:$C$18&gt;=W956),Rates!$E$15:$E$18)*W956),VLOOKUP(VALUE(_xlfn.SINGLE(Q:Q)),Rates!A:C,3,0)*W956)))</f>
        <v/>
      </c>
      <c r="AD956" s="168">
        <f>IFERROR(IF(OR(Q956=1,Q956=2,Q956=3,Q956=4),VLOOKUP(Q956,Rates!$A$31:$B$34,2,0)*W956,IF(V956=1,VLOOKUP(U956,'REB BEV MIN MKUP'!B:E,4,0),IF(V956&gt;1,VLOOKUP(VALUE(W956),'REB BEV MIN MKUP'!O:Q,3,0),0))),0)</f>
        <v>0</v>
      </c>
      <c r="AE956" s="177" t="str">
        <f t="shared" si="468"/>
        <v/>
      </c>
      <c r="AF956" s="13" t="str">
        <f t="shared" si="469"/>
        <v/>
      </c>
      <c r="AG956" s="177" t="str">
        <f t="shared" si="470"/>
        <v/>
      </c>
      <c r="AH956" s="184" t="str">
        <f t="shared" si="471"/>
        <v/>
      </c>
      <c r="AI956" s="184" t="str">
        <f>IF(AE:AE="","",IF(R956="Refreshment Beverage",AK956*(Rates!J$19/100),ROUND(SUM(AH956*(Rates!$J$8/100)),4)))</f>
        <v/>
      </c>
      <c r="AJ956" s="183" t="str">
        <f t="shared" si="472"/>
        <v/>
      </c>
      <c r="AK956" s="185" t="str">
        <f t="shared" si="473"/>
        <v/>
      </c>
      <c r="AL956" s="177" t="str">
        <f t="shared" si="474"/>
        <v/>
      </c>
      <c r="AM956" s="13" t="str">
        <f>IF(AS956="","",IF(R956="Refreshment Beverage",ROUND(AS956*Rates!K$19,4),ROUND(AO956*(VLOOKUP(VALUE(Q956),Rates!G$4:L$12,3,0)),4)))</f>
        <v/>
      </c>
      <c r="AN956" s="183" t="str">
        <f>IF(AS956="","",IF(R956="Refreshment Beverage",AS956*(Rates!J$19/100),MAX(AM956,AB956)))</f>
        <v/>
      </c>
      <c r="AO956" s="186" t="str">
        <f t="shared" si="475"/>
        <v/>
      </c>
      <c r="AP956" s="186" t="str">
        <f t="shared" si="476"/>
        <v/>
      </c>
      <c r="AQ956" s="186" t="str">
        <f>IF(AS956="","",IF(R956="Refreshment Beverage",ROUND(SUM(VLOOKUP(Q:Q,Rates!G$15:L$19,3,0)*(AS956-Y956-Z956-AA956)),4),ROUND(SUM(Rates!$K$8*AS956),4)))</f>
        <v/>
      </c>
      <c r="AR956" s="184" t="str">
        <f t="shared" si="477"/>
        <v/>
      </c>
      <c r="AS956" s="185" t="str">
        <f t="shared" si="478"/>
        <v/>
      </c>
      <c r="AT956" s="177" t="str">
        <f t="shared" si="479"/>
        <v/>
      </c>
      <c r="AU956" s="13" t="str">
        <f>IF(AX956="","",IF(R956="Refreshment Beverage",ROUND((BA956-Y956-Z956-AA956)*VLOOKUP(VALUE(Q956),Rates!G$15:L$19,3,0),4),ROUND(AW956*(VLOOKUP(VALUE(Q956),Rates!G:L,3,0)),4)))</f>
        <v/>
      </c>
      <c r="AV956" s="183" t="str">
        <f t="shared" si="480"/>
        <v/>
      </c>
      <c r="AW956" s="186" t="str">
        <f t="shared" si="481"/>
        <v/>
      </c>
      <c r="AX956" s="184" t="str">
        <f t="shared" si="482"/>
        <v/>
      </c>
      <c r="AY956" s="186" t="str">
        <f>IF(AX956="","",IF(R956="Refreshment Beverage",ROUND(SUM(AX956*Rates!K$19),4),ROUND(SUM(AX956*(Rates!J$8/100)),4)))</f>
        <v/>
      </c>
      <c r="AZ956" s="183" t="str">
        <f t="shared" si="483"/>
        <v/>
      </c>
      <c r="BA956" s="185" t="str">
        <f t="shared" si="484"/>
        <v/>
      </c>
      <c r="BD956" s="171"/>
      <c r="BE956" s="171"/>
      <c r="BF956" s="171"/>
      <c r="BG956" s="171"/>
    </row>
    <row r="957" spans="1:59" ht="15" customHeight="1" x14ac:dyDescent="0.3">
      <c r="A957" s="172"/>
      <c r="B957" s="172"/>
      <c r="C957" s="172"/>
      <c r="D957" s="173"/>
      <c r="E957" s="173"/>
      <c r="F957" s="173"/>
      <c r="G957" s="173"/>
      <c r="H957" s="173"/>
      <c r="I957" s="174"/>
      <c r="J957" s="175"/>
      <c r="K957" s="176" t="str">
        <f t="shared" si="456"/>
        <v/>
      </c>
      <c r="L957" s="177" t="str">
        <f t="shared" si="457"/>
        <v/>
      </c>
      <c r="M957" s="178" t="str">
        <f t="shared" si="458"/>
        <v/>
      </c>
      <c r="N957" s="44" t="str" cm="1">
        <f t="array" ref="N957">IFERROR(IF(_xlfn.SINGLE(A:A)="","",IF(R957="Beer",SUM(LOOKUP(2,1/(Rates!$B$3:$B$5&lt;=W957)/(Rates!$C$3:$C$5&gt;=W957),Rates!$D$3:$D$5)*(X957/100)*W957),IF(R957="Refreshment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44" t="str">
        <f t="shared" si="459"/>
        <v/>
      </c>
      <c r="P957" s="13"/>
      <c r="Q957" s="179" t="str">
        <f t="shared" si="460"/>
        <v/>
      </c>
      <c r="R957" s="180" t="str">
        <f t="shared" si="461"/>
        <v/>
      </c>
      <c r="S957" s="13" t="str">
        <f>IF(A957="","",IF(R957="Refreshment Beverage",VLOOKUP(VALUE(Q957),Rates!G$15:L$19,2,0),VLOOKUP(VALUE(Q957),Rates!G$4:L$8,2,0)))</f>
        <v/>
      </c>
      <c r="T957" s="13" t="str">
        <f t="shared" si="462"/>
        <v/>
      </c>
      <c r="U957" s="181" t="str">
        <f t="shared" si="463"/>
        <v/>
      </c>
      <c r="V957" s="13" t="str">
        <f t="shared" si="464"/>
        <v/>
      </c>
      <c r="W957" s="13" t="str">
        <f t="shared" si="465"/>
        <v/>
      </c>
      <c r="X957" s="182" t="str">
        <f t="shared" si="466"/>
        <v/>
      </c>
      <c r="Y957" s="183" t="str">
        <f>IF(A:A="","",IF(R957="Refreshment Beverage",VLOOKUP(Q957,Rates!G$15:L$19,6,0)*W957,VLOOKUP(Q957,Rates!G$4:L$12,6,0)*W957))</f>
        <v/>
      </c>
      <c r="Z957" s="183" t="str">
        <f t="shared" si="467"/>
        <v/>
      </c>
      <c r="AA957" s="17">
        <f t="shared" si="455"/>
        <v>0</v>
      </c>
      <c r="AB957" s="177" t="str" cm="1">
        <f t="array" ref="AB957">IF(_xlfn.SINGLE(A:A)="","",IF(R957="Refreshment Beverage","",IF(AND(R957="Beer",Q957=0),SUM(LOOKUP(2,1/(Rates!$B$15:$B$18&lt;=W957)/(Rates!$C$15:$C$18&gt;=W957),Rates!$D$15:$D$18)*W957),VLOOKUP(VALUE(_xlfn.SINGLE(Q:Q)),Rates!A:B,2,0)*W957)))</f>
        <v/>
      </c>
      <c r="AC957" s="177" t="str" cm="1">
        <f t="array" ref="AC957">IF(_xlfn.SINGLE(A:A)="","",IF(R957="Refreshment Beverage","",IF(AND(R957="Beer",Q957=0),SUM(LOOKUP(2,1/(Rates!$B$15:$B$18&lt;=W957)/(Rates!$C$15:$C$18&gt;=W957),Rates!$E$15:$E$18)*W957),VLOOKUP(VALUE(_xlfn.SINGLE(Q:Q)),Rates!A:C,3,0)*W957)))</f>
        <v/>
      </c>
      <c r="AD957" s="168">
        <f>IFERROR(IF(OR(Q957=1,Q957=2,Q957=3,Q957=4),VLOOKUP(Q957,Rates!$A$31:$B$34,2,0)*W957,IF(V957=1,VLOOKUP(U957,'REB BEV MIN MKUP'!B:E,4,0),IF(V957&gt;1,VLOOKUP(VALUE(W957),'REB BEV MIN MKUP'!O:Q,3,0),0))),0)</f>
        <v>0</v>
      </c>
      <c r="AE957" s="177" t="str">
        <f t="shared" si="468"/>
        <v/>
      </c>
      <c r="AF957" s="13" t="str">
        <f t="shared" si="469"/>
        <v/>
      </c>
      <c r="AG957" s="177" t="str">
        <f t="shared" si="470"/>
        <v/>
      </c>
      <c r="AH957" s="184" t="str">
        <f t="shared" si="471"/>
        <v/>
      </c>
      <c r="AI957" s="184" t="str">
        <f>IF(AE:AE="","",IF(R957="Refreshment Beverage",AK957*(Rates!J$19/100),ROUND(SUM(AH957*(Rates!$J$8/100)),4)))</f>
        <v/>
      </c>
      <c r="AJ957" s="183" t="str">
        <f t="shared" si="472"/>
        <v/>
      </c>
      <c r="AK957" s="185" t="str">
        <f t="shared" si="473"/>
        <v/>
      </c>
      <c r="AL957" s="177" t="str">
        <f t="shared" si="474"/>
        <v/>
      </c>
      <c r="AM957" s="13" t="str">
        <f>IF(AS957="","",IF(R957="Refreshment Beverage",ROUND(AS957*Rates!K$19,4),ROUND(AO957*(VLOOKUP(VALUE(Q957),Rates!G$4:L$12,3,0)),4)))</f>
        <v/>
      </c>
      <c r="AN957" s="183" t="str">
        <f>IF(AS957="","",IF(R957="Refreshment Beverage",AS957*(Rates!J$19/100),MAX(AM957,AB957)))</f>
        <v/>
      </c>
      <c r="AO957" s="186" t="str">
        <f t="shared" si="475"/>
        <v/>
      </c>
      <c r="AP957" s="186" t="str">
        <f t="shared" si="476"/>
        <v/>
      </c>
      <c r="AQ957" s="186" t="str">
        <f>IF(AS957="","",IF(R957="Refreshment Beverage",ROUND(SUM(VLOOKUP(Q:Q,Rates!G$15:L$19,3,0)*(AS957-Y957-Z957-AA957)),4),ROUND(SUM(Rates!$K$8*AS957),4)))</f>
        <v/>
      </c>
      <c r="AR957" s="184" t="str">
        <f t="shared" si="477"/>
        <v/>
      </c>
      <c r="AS957" s="185" t="str">
        <f t="shared" si="478"/>
        <v/>
      </c>
      <c r="AT957" s="177" t="str">
        <f t="shared" si="479"/>
        <v/>
      </c>
      <c r="AU957" s="13" t="str">
        <f>IF(AX957="","",IF(R957="Refreshment Beverage",ROUND((BA957-Y957-Z957-AA957)*VLOOKUP(VALUE(Q957),Rates!G$15:L$19,3,0),4),ROUND(AW957*(VLOOKUP(VALUE(Q957),Rates!G:L,3,0)),4)))</f>
        <v/>
      </c>
      <c r="AV957" s="183" t="str">
        <f t="shared" si="480"/>
        <v/>
      </c>
      <c r="AW957" s="186" t="str">
        <f t="shared" si="481"/>
        <v/>
      </c>
      <c r="AX957" s="184" t="str">
        <f t="shared" si="482"/>
        <v/>
      </c>
      <c r="AY957" s="186" t="str">
        <f>IF(AX957="","",IF(R957="Refreshment Beverage",ROUND(SUM(AX957*Rates!K$19),4),ROUND(SUM(AX957*(Rates!J$8/100)),4)))</f>
        <v/>
      </c>
      <c r="AZ957" s="183" t="str">
        <f t="shared" si="483"/>
        <v/>
      </c>
      <c r="BA957" s="185" t="str">
        <f t="shared" si="484"/>
        <v/>
      </c>
      <c r="BD957" s="171"/>
      <c r="BE957" s="171"/>
      <c r="BF957" s="171"/>
      <c r="BG957" s="171"/>
    </row>
    <row r="958" spans="1:59" ht="15" customHeight="1" x14ac:dyDescent="0.3">
      <c r="A958" s="172"/>
      <c r="B958" s="172"/>
      <c r="C958" s="172"/>
      <c r="D958" s="173"/>
      <c r="E958" s="173"/>
      <c r="F958" s="173"/>
      <c r="G958" s="173"/>
      <c r="H958" s="173"/>
      <c r="I958" s="174"/>
      <c r="J958" s="175"/>
      <c r="K958" s="176" t="str">
        <f t="shared" si="456"/>
        <v/>
      </c>
      <c r="L958" s="177" t="str">
        <f t="shared" si="457"/>
        <v/>
      </c>
      <c r="M958" s="178" t="str">
        <f t="shared" si="458"/>
        <v/>
      </c>
      <c r="N958" s="44" t="str" cm="1">
        <f t="array" ref="N958">IFERROR(IF(_xlfn.SINGLE(A:A)="","",IF(R958="Beer",SUM(LOOKUP(2,1/(Rates!$B$3:$B$5&lt;=W958)/(Rates!$C$3:$C$5&gt;=W958),Rates!$D$3:$D$5)*(X958/100)*W958),IF(R958="Refreshment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44" t="str">
        <f t="shared" si="459"/>
        <v/>
      </c>
      <c r="P958" s="13"/>
      <c r="Q958" s="179" t="str">
        <f t="shared" si="460"/>
        <v/>
      </c>
      <c r="R958" s="180" t="str">
        <f t="shared" si="461"/>
        <v/>
      </c>
      <c r="S958" s="13" t="str">
        <f>IF(A958="","",IF(R958="Refreshment Beverage",VLOOKUP(VALUE(Q958),Rates!G$15:L$19,2,0),VLOOKUP(VALUE(Q958),Rates!G$4:L$8,2,0)))</f>
        <v/>
      </c>
      <c r="T958" s="13" t="str">
        <f t="shared" si="462"/>
        <v/>
      </c>
      <c r="U958" s="181" t="str">
        <f t="shared" si="463"/>
        <v/>
      </c>
      <c r="V958" s="13" t="str">
        <f t="shared" si="464"/>
        <v/>
      </c>
      <c r="W958" s="13" t="str">
        <f t="shared" si="465"/>
        <v/>
      </c>
      <c r="X958" s="182" t="str">
        <f t="shared" si="466"/>
        <v/>
      </c>
      <c r="Y958" s="183" t="str">
        <f>IF(A:A="","",IF(R958="Refreshment Beverage",VLOOKUP(Q958,Rates!G$15:L$19,6,0)*W958,VLOOKUP(Q958,Rates!G$4:L$12,6,0)*W958))</f>
        <v/>
      </c>
      <c r="Z958" s="183" t="str">
        <f t="shared" si="467"/>
        <v/>
      </c>
      <c r="AA958" s="17">
        <f t="shared" si="455"/>
        <v>0</v>
      </c>
      <c r="AB958" s="177" t="str" cm="1">
        <f t="array" ref="AB958">IF(_xlfn.SINGLE(A:A)="","",IF(R958="Refreshment Beverage","",IF(AND(R958="Beer",Q958=0),SUM(LOOKUP(2,1/(Rates!$B$15:$B$18&lt;=W958)/(Rates!$C$15:$C$18&gt;=W958),Rates!$D$15:$D$18)*W958),VLOOKUP(VALUE(_xlfn.SINGLE(Q:Q)),Rates!A:B,2,0)*W958)))</f>
        <v/>
      </c>
      <c r="AC958" s="177" t="str" cm="1">
        <f t="array" ref="AC958">IF(_xlfn.SINGLE(A:A)="","",IF(R958="Refreshment Beverage","",IF(AND(R958="Beer",Q958=0),SUM(LOOKUP(2,1/(Rates!$B$15:$B$18&lt;=W958)/(Rates!$C$15:$C$18&gt;=W958),Rates!$E$15:$E$18)*W958),VLOOKUP(VALUE(_xlfn.SINGLE(Q:Q)),Rates!A:C,3,0)*W958)))</f>
        <v/>
      </c>
      <c r="AD958" s="168">
        <f>IFERROR(IF(OR(Q958=1,Q958=2,Q958=3,Q958=4),VLOOKUP(Q958,Rates!$A$31:$B$34,2,0)*W958,IF(V958=1,VLOOKUP(U958,'REB BEV MIN MKUP'!B:E,4,0),IF(V958&gt;1,VLOOKUP(VALUE(W958),'REB BEV MIN MKUP'!O:Q,3,0),0))),0)</f>
        <v>0</v>
      </c>
      <c r="AE958" s="177" t="str">
        <f t="shared" si="468"/>
        <v/>
      </c>
      <c r="AF958" s="13" t="str">
        <f t="shared" si="469"/>
        <v/>
      </c>
      <c r="AG958" s="177" t="str">
        <f t="shared" si="470"/>
        <v/>
      </c>
      <c r="AH958" s="184" t="str">
        <f t="shared" si="471"/>
        <v/>
      </c>
      <c r="AI958" s="184" t="str">
        <f>IF(AE:AE="","",IF(R958="Refreshment Beverage",AK958*(Rates!J$19/100),ROUND(SUM(AH958*(Rates!$J$8/100)),4)))</f>
        <v/>
      </c>
      <c r="AJ958" s="183" t="str">
        <f t="shared" si="472"/>
        <v/>
      </c>
      <c r="AK958" s="185" t="str">
        <f t="shared" si="473"/>
        <v/>
      </c>
      <c r="AL958" s="177" t="str">
        <f t="shared" si="474"/>
        <v/>
      </c>
      <c r="AM958" s="13" t="str">
        <f>IF(AS958="","",IF(R958="Refreshment Beverage",ROUND(AS958*Rates!K$19,4),ROUND(AO958*(VLOOKUP(VALUE(Q958),Rates!G$4:L$12,3,0)),4)))</f>
        <v/>
      </c>
      <c r="AN958" s="183" t="str">
        <f>IF(AS958="","",IF(R958="Refreshment Beverage",AS958*(Rates!J$19/100),MAX(AM958,AB958)))</f>
        <v/>
      </c>
      <c r="AO958" s="186" t="str">
        <f t="shared" si="475"/>
        <v/>
      </c>
      <c r="AP958" s="186" t="str">
        <f t="shared" si="476"/>
        <v/>
      </c>
      <c r="AQ958" s="186" t="str">
        <f>IF(AS958="","",IF(R958="Refreshment Beverage",ROUND(SUM(VLOOKUP(Q:Q,Rates!G$15:L$19,3,0)*(AS958-Y958-Z958-AA958)),4),ROUND(SUM(Rates!$K$8*AS958),4)))</f>
        <v/>
      </c>
      <c r="AR958" s="184" t="str">
        <f t="shared" si="477"/>
        <v/>
      </c>
      <c r="AS958" s="185" t="str">
        <f t="shared" si="478"/>
        <v/>
      </c>
      <c r="AT958" s="177" t="str">
        <f t="shared" si="479"/>
        <v/>
      </c>
      <c r="AU958" s="13" t="str">
        <f>IF(AX958="","",IF(R958="Refreshment Beverage",ROUND((BA958-Y958-Z958-AA958)*VLOOKUP(VALUE(Q958),Rates!G$15:L$19,3,0),4),ROUND(AW958*(VLOOKUP(VALUE(Q958),Rates!G:L,3,0)),4)))</f>
        <v/>
      </c>
      <c r="AV958" s="183" t="str">
        <f t="shared" si="480"/>
        <v/>
      </c>
      <c r="AW958" s="186" t="str">
        <f t="shared" si="481"/>
        <v/>
      </c>
      <c r="AX958" s="184" t="str">
        <f t="shared" si="482"/>
        <v/>
      </c>
      <c r="AY958" s="186" t="str">
        <f>IF(AX958="","",IF(R958="Refreshment Beverage",ROUND(SUM(AX958*Rates!K$19),4),ROUND(SUM(AX958*(Rates!J$8/100)),4)))</f>
        <v/>
      </c>
      <c r="AZ958" s="183" t="str">
        <f t="shared" si="483"/>
        <v/>
      </c>
      <c r="BA958" s="185" t="str">
        <f t="shared" si="484"/>
        <v/>
      </c>
      <c r="BD958" s="171"/>
      <c r="BE958" s="171"/>
      <c r="BF958" s="171"/>
      <c r="BG958" s="171"/>
    </row>
    <row r="959" spans="1:59" ht="15" customHeight="1" x14ac:dyDescent="0.3">
      <c r="A959" s="172"/>
      <c r="B959" s="172"/>
      <c r="C959" s="172"/>
      <c r="D959" s="173"/>
      <c r="E959" s="173"/>
      <c r="F959" s="173"/>
      <c r="G959" s="173"/>
      <c r="H959" s="173"/>
      <c r="I959" s="174"/>
      <c r="J959" s="175"/>
      <c r="K959" s="176" t="str">
        <f t="shared" si="456"/>
        <v/>
      </c>
      <c r="L959" s="177" t="str">
        <f t="shared" si="457"/>
        <v/>
      </c>
      <c r="M959" s="178" t="str">
        <f t="shared" si="458"/>
        <v/>
      </c>
      <c r="N959" s="44" t="str" cm="1">
        <f t="array" ref="N959">IFERROR(IF(_xlfn.SINGLE(A:A)="","",IF(R959="Beer",SUM(LOOKUP(2,1/(Rates!$B$3:$B$5&lt;=W959)/(Rates!$C$3:$C$5&gt;=W959),Rates!$D$3:$D$5)*(X959/100)*W959),IF(R959="Refreshment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44" t="str">
        <f t="shared" si="459"/>
        <v/>
      </c>
      <c r="P959" s="13"/>
      <c r="Q959" s="179" t="str">
        <f t="shared" si="460"/>
        <v/>
      </c>
      <c r="R959" s="180" t="str">
        <f t="shared" si="461"/>
        <v/>
      </c>
      <c r="S959" s="13" t="str">
        <f>IF(A959="","",IF(R959="Refreshment Beverage",VLOOKUP(VALUE(Q959),Rates!G$15:L$19,2,0),VLOOKUP(VALUE(Q959),Rates!G$4:L$8,2,0)))</f>
        <v/>
      </c>
      <c r="T959" s="13" t="str">
        <f t="shared" si="462"/>
        <v/>
      </c>
      <c r="U959" s="181" t="str">
        <f t="shared" si="463"/>
        <v/>
      </c>
      <c r="V959" s="13" t="str">
        <f t="shared" si="464"/>
        <v/>
      </c>
      <c r="W959" s="13" t="str">
        <f t="shared" si="465"/>
        <v/>
      </c>
      <c r="X959" s="182" t="str">
        <f t="shared" si="466"/>
        <v/>
      </c>
      <c r="Y959" s="183" t="str">
        <f>IF(A:A="","",IF(R959="Refreshment Beverage",VLOOKUP(Q959,Rates!G$15:L$19,6,0)*W959,VLOOKUP(Q959,Rates!G$4:L$12,6,0)*W959))</f>
        <v/>
      </c>
      <c r="Z959" s="183" t="str">
        <f t="shared" si="467"/>
        <v/>
      </c>
      <c r="AA959" s="17">
        <f t="shared" si="455"/>
        <v>0</v>
      </c>
      <c r="AB959" s="177" t="str" cm="1">
        <f t="array" ref="AB959">IF(_xlfn.SINGLE(A:A)="","",IF(R959="Refreshment Beverage","",IF(AND(R959="Beer",Q959=0),SUM(LOOKUP(2,1/(Rates!$B$15:$B$18&lt;=W959)/(Rates!$C$15:$C$18&gt;=W959),Rates!$D$15:$D$18)*W959),VLOOKUP(VALUE(_xlfn.SINGLE(Q:Q)),Rates!A:B,2,0)*W959)))</f>
        <v/>
      </c>
      <c r="AC959" s="177" t="str" cm="1">
        <f t="array" ref="AC959">IF(_xlfn.SINGLE(A:A)="","",IF(R959="Refreshment Beverage","",IF(AND(R959="Beer",Q959=0),SUM(LOOKUP(2,1/(Rates!$B$15:$B$18&lt;=W959)/(Rates!$C$15:$C$18&gt;=W959),Rates!$E$15:$E$18)*W959),VLOOKUP(VALUE(_xlfn.SINGLE(Q:Q)),Rates!A:C,3,0)*W959)))</f>
        <v/>
      </c>
      <c r="AD959" s="168">
        <f>IFERROR(IF(OR(Q959=1,Q959=2,Q959=3,Q959=4),VLOOKUP(Q959,Rates!$A$31:$B$34,2,0)*W959,IF(V959=1,VLOOKUP(U959,'REB BEV MIN MKUP'!B:E,4,0),IF(V959&gt;1,VLOOKUP(VALUE(W959),'REB BEV MIN MKUP'!O:Q,3,0),0))),0)</f>
        <v>0</v>
      </c>
      <c r="AE959" s="177" t="str">
        <f t="shared" si="468"/>
        <v/>
      </c>
      <c r="AF959" s="13" t="str">
        <f t="shared" si="469"/>
        <v/>
      </c>
      <c r="AG959" s="177" t="str">
        <f t="shared" si="470"/>
        <v/>
      </c>
      <c r="AH959" s="184" t="str">
        <f t="shared" si="471"/>
        <v/>
      </c>
      <c r="AI959" s="184" t="str">
        <f>IF(AE:AE="","",IF(R959="Refreshment Beverage",AK959*(Rates!J$19/100),ROUND(SUM(AH959*(Rates!$J$8/100)),4)))</f>
        <v/>
      </c>
      <c r="AJ959" s="183" t="str">
        <f t="shared" si="472"/>
        <v/>
      </c>
      <c r="AK959" s="185" t="str">
        <f t="shared" si="473"/>
        <v/>
      </c>
      <c r="AL959" s="177" t="str">
        <f t="shared" si="474"/>
        <v/>
      </c>
      <c r="AM959" s="13" t="str">
        <f>IF(AS959="","",IF(R959="Refreshment Beverage",ROUND(AS959*Rates!K$19,4),ROUND(AO959*(VLOOKUP(VALUE(Q959),Rates!G$4:L$12,3,0)),4)))</f>
        <v/>
      </c>
      <c r="AN959" s="183" t="str">
        <f>IF(AS959="","",IF(R959="Refreshment Beverage",AS959*(Rates!J$19/100),MAX(AM959,AB959)))</f>
        <v/>
      </c>
      <c r="AO959" s="186" t="str">
        <f t="shared" si="475"/>
        <v/>
      </c>
      <c r="AP959" s="186" t="str">
        <f t="shared" si="476"/>
        <v/>
      </c>
      <c r="AQ959" s="186" t="str">
        <f>IF(AS959="","",IF(R959="Refreshment Beverage",ROUND(SUM(VLOOKUP(Q:Q,Rates!G$15:L$19,3,0)*(AS959-Y959-Z959-AA959)),4),ROUND(SUM(Rates!$K$8*AS959),4)))</f>
        <v/>
      </c>
      <c r="AR959" s="184" t="str">
        <f t="shared" si="477"/>
        <v/>
      </c>
      <c r="AS959" s="185" t="str">
        <f t="shared" si="478"/>
        <v/>
      </c>
      <c r="AT959" s="177" t="str">
        <f t="shared" si="479"/>
        <v/>
      </c>
      <c r="AU959" s="13" t="str">
        <f>IF(AX959="","",IF(R959="Refreshment Beverage",ROUND((BA959-Y959-Z959-AA959)*VLOOKUP(VALUE(Q959),Rates!G$15:L$19,3,0),4),ROUND(AW959*(VLOOKUP(VALUE(Q959),Rates!G:L,3,0)),4)))</f>
        <v/>
      </c>
      <c r="AV959" s="183" t="str">
        <f t="shared" si="480"/>
        <v/>
      </c>
      <c r="AW959" s="186" t="str">
        <f t="shared" si="481"/>
        <v/>
      </c>
      <c r="AX959" s="184" t="str">
        <f t="shared" si="482"/>
        <v/>
      </c>
      <c r="AY959" s="186" t="str">
        <f>IF(AX959="","",IF(R959="Refreshment Beverage",ROUND(SUM(AX959*Rates!K$19),4),ROUND(SUM(AX959*(Rates!J$8/100)),4)))</f>
        <v/>
      </c>
      <c r="AZ959" s="183" t="str">
        <f t="shared" si="483"/>
        <v/>
      </c>
      <c r="BA959" s="185" t="str">
        <f t="shared" si="484"/>
        <v/>
      </c>
      <c r="BD959" s="171"/>
      <c r="BE959" s="171"/>
      <c r="BF959" s="171"/>
      <c r="BG959" s="171"/>
    </row>
    <row r="960" spans="1:59" ht="15" customHeight="1" x14ac:dyDescent="0.3">
      <c r="A960" s="172"/>
      <c r="B960" s="172"/>
      <c r="C960" s="172"/>
      <c r="D960" s="173"/>
      <c r="E960" s="173"/>
      <c r="F960" s="173"/>
      <c r="G960" s="173"/>
      <c r="H960" s="173"/>
      <c r="I960" s="174"/>
      <c r="J960" s="175"/>
      <c r="K960" s="176" t="str">
        <f t="shared" si="456"/>
        <v/>
      </c>
      <c r="L960" s="177" t="str">
        <f t="shared" si="457"/>
        <v/>
      </c>
      <c r="M960" s="178" t="str">
        <f t="shared" si="458"/>
        <v/>
      </c>
      <c r="N960" s="44" t="str" cm="1">
        <f t="array" ref="N960">IFERROR(IF(_xlfn.SINGLE(A:A)="","",IF(R960="Beer",SUM(LOOKUP(2,1/(Rates!$B$3:$B$5&lt;=W960)/(Rates!$C$3:$C$5&gt;=W960),Rates!$D$3:$D$5)*(X960/100)*W960),IF(R960="Refreshment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44" t="str">
        <f t="shared" si="459"/>
        <v/>
      </c>
      <c r="P960" s="13"/>
      <c r="Q960" s="179" t="str">
        <f t="shared" si="460"/>
        <v/>
      </c>
      <c r="R960" s="180" t="str">
        <f t="shared" si="461"/>
        <v/>
      </c>
      <c r="S960" s="13" t="str">
        <f>IF(A960="","",IF(R960="Refreshment Beverage",VLOOKUP(VALUE(Q960),Rates!G$15:L$19,2,0),VLOOKUP(VALUE(Q960),Rates!G$4:L$8,2,0)))</f>
        <v/>
      </c>
      <c r="T960" s="13" t="str">
        <f t="shared" si="462"/>
        <v/>
      </c>
      <c r="U960" s="181" t="str">
        <f t="shared" si="463"/>
        <v/>
      </c>
      <c r="V960" s="13" t="str">
        <f t="shared" si="464"/>
        <v/>
      </c>
      <c r="W960" s="13" t="str">
        <f t="shared" si="465"/>
        <v/>
      </c>
      <c r="X960" s="182" t="str">
        <f t="shared" si="466"/>
        <v/>
      </c>
      <c r="Y960" s="183" t="str">
        <f>IF(A:A="","",IF(R960="Refreshment Beverage",VLOOKUP(Q960,Rates!G$15:L$19,6,0)*W960,VLOOKUP(Q960,Rates!G$4:L$12,6,0)*W960))</f>
        <v/>
      </c>
      <c r="Z960" s="183" t="str">
        <f t="shared" si="467"/>
        <v/>
      </c>
      <c r="AA960" s="17">
        <f t="shared" si="455"/>
        <v>0</v>
      </c>
      <c r="AB960" s="177" t="str" cm="1">
        <f t="array" ref="AB960">IF(_xlfn.SINGLE(A:A)="","",IF(R960="Refreshment Beverage","",IF(AND(R960="Beer",Q960=0),SUM(LOOKUP(2,1/(Rates!$B$15:$B$18&lt;=W960)/(Rates!$C$15:$C$18&gt;=W960),Rates!$D$15:$D$18)*W960),VLOOKUP(VALUE(_xlfn.SINGLE(Q:Q)),Rates!A:B,2,0)*W960)))</f>
        <v/>
      </c>
      <c r="AC960" s="177" t="str" cm="1">
        <f t="array" ref="AC960">IF(_xlfn.SINGLE(A:A)="","",IF(R960="Refreshment Beverage","",IF(AND(R960="Beer",Q960=0),SUM(LOOKUP(2,1/(Rates!$B$15:$B$18&lt;=W960)/(Rates!$C$15:$C$18&gt;=W960),Rates!$E$15:$E$18)*W960),VLOOKUP(VALUE(_xlfn.SINGLE(Q:Q)),Rates!A:C,3,0)*W960)))</f>
        <v/>
      </c>
      <c r="AD960" s="168">
        <f>IFERROR(IF(OR(Q960=1,Q960=2,Q960=3,Q960=4),VLOOKUP(Q960,Rates!$A$31:$B$34,2,0)*W960,IF(V960=1,VLOOKUP(U960,'REB BEV MIN MKUP'!B:E,4,0),IF(V960&gt;1,VLOOKUP(VALUE(W960),'REB BEV MIN MKUP'!O:Q,3,0),0))),0)</f>
        <v>0</v>
      </c>
      <c r="AE960" s="177" t="str">
        <f t="shared" si="468"/>
        <v/>
      </c>
      <c r="AF960" s="13" t="str">
        <f t="shared" si="469"/>
        <v/>
      </c>
      <c r="AG960" s="177" t="str">
        <f t="shared" si="470"/>
        <v/>
      </c>
      <c r="AH960" s="184" t="str">
        <f t="shared" si="471"/>
        <v/>
      </c>
      <c r="AI960" s="184" t="str">
        <f>IF(AE:AE="","",IF(R960="Refreshment Beverage",AK960*(Rates!J$19/100),ROUND(SUM(AH960*(Rates!$J$8/100)),4)))</f>
        <v/>
      </c>
      <c r="AJ960" s="183" t="str">
        <f t="shared" si="472"/>
        <v/>
      </c>
      <c r="AK960" s="185" t="str">
        <f t="shared" si="473"/>
        <v/>
      </c>
      <c r="AL960" s="177" t="str">
        <f t="shared" si="474"/>
        <v/>
      </c>
      <c r="AM960" s="13" t="str">
        <f>IF(AS960="","",IF(R960="Refreshment Beverage",ROUND(AS960*Rates!K$19,4),ROUND(AO960*(VLOOKUP(VALUE(Q960),Rates!G$4:L$12,3,0)),4)))</f>
        <v/>
      </c>
      <c r="AN960" s="183" t="str">
        <f>IF(AS960="","",IF(R960="Refreshment Beverage",AS960*(Rates!J$19/100),MAX(AM960,AB960)))</f>
        <v/>
      </c>
      <c r="AO960" s="186" t="str">
        <f t="shared" si="475"/>
        <v/>
      </c>
      <c r="AP960" s="186" t="str">
        <f t="shared" si="476"/>
        <v/>
      </c>
      <c r="AQ960" s="186" t="str">
        <f>IF(AS960="","",IF(R960="Refreshment Beverage",ROUND(SUM(VLOOKUP(Q:Q,Rates!G$15:L$19,3,0)*(AS960-Y960-Z960-AA960)),4),ROUND(SUM(Rates!$K$8*AS960),4)))</f>
        <v/>
      </c>
      <c r="AR960" s="184" t="str">
        <f t="shared" si="477"/>
        <v/>
      </c>
      <c r="AS960" s="185" t="str">
        <f t="shared" si="478"/>
        <v/>
      </c>
      <c r="AT960" s="177" t="str">
        <f t="shared" si="479"/>
        <v/>
      </c>
      <c r="AU960" s="13" t="str">
        <f>IF(AX960="","",IF(R960="Refreshment Beverage",ROUND((BA960-Y960-Z960-AA960)*VLOOKUP(VALUE(Q960),Rates!G$15:L$19,3,0),4),ROUND(AW960*(VLOOKUP(VALUE(Q960),Rates!G:L,3,0)),4)))</f>
        <v/>
      </c>
      <c r="AV960" s="183" t="str">
        <f t="shared" si="480"/>
        <v/>
      </c>
      <c r="AW960" s="186" t="str">
        <f t="shared" si="481"/>
        <v/>
      </c>
      <c r="AX960" s="184" t="str">
        <f t="shared" si="482"/>
        <v/>
      </c>
      <c r="AY960" s="186" t="str">
        <f>IF(AX960="","",IF(R960="Refreshment Beverage",ROUND(SUM(AX960*Rates!K$19),4),ROUND(SUM(AX960*(Rates!J$8/100)),4)))</f>
        <v/>
      </c>
      <c r="AZ960" s="183" t="str">
        <f t="shared" si="483"/>
        <v/>
      </c>
      <c r="BA960" s="185" t="str">
        <f t="shared" si="484"/>
        <v/>
      </c>
      <c r="BD960" s="171"/>
      <c r="BE960" s="171"/>
      <c r="BF960" s="171"/>
      <c r="BG960" s="171"/>
    </row>
    <row r="961" spans="1:59" ht="15" customHeight="1" x14ac:dyDescent="0.3">
      <c r="A961" s="172"/>
      <c r="B961" s="172"/>
      <c r="C961" s="172"/>
      <c r="D961" s="173"/>
      <c r="E961" s="173"/>
      <c r="F961" s="173"/>
      <c r="G961" s="173"/>
      <c r="H961" s="173"/>
      <c r="I961" s="174"/>
      <c r="J961" s="175"/>
      <c r="K961" s="176" t="str">
        <f t="shared" si="456"/>
        <v/>
      </c>
      <c r="L961" s="177" t="str">
        <f t="shared" si="457"/>
        <v/>
      </c>
      <c r="M961" s="178" t="str">
        <f t="shared" si="458"/>
        <v/>
      </c>
      <c r="N961" s="44" t="str" cm="1">
        <f t="array" ref="N961">IFERROR(IF(_xlfn.SINGLE(A:A)="","",IF(R961="Beer",SUM(LOOKUP(2,1/(Rates!$B$3:$B$5&lt;=W961)/(Rates!$C$3:$C$5&gt;=W961),Rates!$D$3:$D$5)*(X961/100)*W961),IF(R961="Refreshment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44" t="str">
        <f t="shared" si="459"/>
        <v/>
      </c>
      <c r="P961" s="13"/>
      <c r="Q961" s="179" t="str">
        <f t="shared" si="460"/>
        <v/>
      </c>
      <c r="R961" s="180" t="str">
        <f t="shared" si="461"/>
        <v/>
      </c>
      <c r="S961" s="13" t="str">
        <f>IF(A961="","",IF(R961="Refreshment Beverage",VLOOKUP(VALUE(Q961),Rates!G$15:L$19,2,0),VLOOKUP(VALUE(Q961),Rates!G$4:L$8,2,0)))</f>
        <v/>
      </c>
      <c r="T961" s="13" t="str">
        <f t="shared" si="462"/>
        <v/>
      </c>
      <c r="U961" s="181" t="str">
        <f t="shared" si="463"/>
        <v/>
      </c>
      <c r="V961" s="13" t="str">
        <f t="shared" si="464"/>
        <v/>
      </c>
      <c r="W961" s="13" t="str">
        <f t="shared" si="465"/>
        <v/>
      </c>
      <c r="X961" s="182" t="str">
        <f t="shared" si="466"/>
        <v/>
      </c>
      <c r="Y961" s="183" t="str">
        <f>IF(A:A="","",IF(R961="Refreshment Beverage",VLOOKUP(Q961,Rates!G$15:L$19,6,0)*W961,VLOOKUP(Q961,Rates!G$4:L$12,6,0)*W961))</f>
        <v/>
      </c>
      <c r="Z961" s="183" t="str">
        <f t="shared" si="467"/>
        <v/>
      </c>
      <c r="AA961" s="17">
        <f t="shared" si="455"/>
        <v>0</v>
      </c>
      <c r="AB961" s="177" t="str" cm="1">
        <f t="array" ref="AB961">IF(_xlfn.SINGLE(A:A)="","",IF(R961="Refreshment Beverage","",IF(AND(R961="Beer",Q961=0),SUM(LOOKUP(2,1/(Rates!$B$15:$B$18&lt;=W961)/(Rates!$C$15:$C$18&gt;=W961),Rates!$D$15:$D$18)*W961),VLOOKUP(VALUE(_xlfn.SINGLE(Q:Q)),Rates!A:B,2,0)*W961)))</f>
        <v/>
      </c>
      <c r="AC961" s="177" t="str" cm="1">
        <f t="array" ref="AC961">IF(_xlfn.SINGLE(A:A)="","",IF(R961="Refreshment Beverage","",IF(AND(R961="Beer",Q961=0),SUM(LOOKUP(2,1/(Rates!$B$15:$B$18&lt;=W961)/(Rates!$C$15:$C$18&gt;=W961),Rates!$E$15:$E$18)*W961),VLOOKUP(VALUE(_xlfn.SINGLE(Q:Q)),Rates!A:C,3,0)*W961)))</f>
        <v/>
      </c>
      <c r="AD961" s="168">
        <f>IFERROR(IF(OR(Q961=1,Q961=2,Q961=3,Q961=4),VLOOKUP(Q961,Rates!$A$31:$B$34,2,0)*W961,IF(V961=1,VLOOKUP(U961,'REB BEV MIN MKUP'!B:E,4,0),IF(V961&gt;1,VLOOKUP(VALUE(W961),'REB BEV MIN MKUP'!O:Q,3,0),0))),0)</f>
        <v>0</v>
      </c>
      <c r="AE961" s="177" t="str">
        <f t="shared" si="468"/>
        <v/>
      </c>
      <c r="AF961" s="13" t="str">
        <f t="shared" si="469"/>
        <v/>
      </c>
      <c r="AG961" s="177" t="str">
        <f t="shared" si="470"/>
        <v/>
      </c>
      <c r="AH961" s="184" t="str">
        <f t="shared" si="471"/>
        <v/>
      </c>
      <c r="AI961" s="184" t="str">
        <f>IF(AE:AE="","",IF(R961="Refreshment Beverage",AK961*(Rates!J$19/100),ROUND(SUM(AH961*(Rates!$J$8/100)),4)))</f>
        <v/>
      </c>
      <c r="AJ961" s="183" t="str">
        <f t="shared" si="472"/>
        <v/>
      </c>
      <c r="AK961" s="185" t="str">
        <f t="shared" si="473"/>
        <v/>
      </c>
      <c r="AL961" s="177" t="str">
        <f t="shared" si="474"/>
        <v/>
      </c>
      <c r="AM961" s="13" t="str">
        <f>IF(AS961="","",IF(R961="Refreshment Beverage",ROUND(AS961*Rates!K$19,4),ROUND(AO961*(VLOOKUP(VALUE(Q961),Rates!G$4:L$12,3,0)),4)))</f>
        <v/>
      </c>
      <c r="AN961" s="183" t="str">
        <f>IF(AS961="","",IF(R961="Refreshment Beverage",AS961*(Rates!J$19/100),MAX(AM961,AB961)))</f>
        <v/>
      </c>
      <c r="AO961" s="186" t="str">
        <f t="shared" si="475"/>
        <v/>
      </c>
      <c r="AP961" s="186" t="str">
        <f t="shared" si="476"/>
        <v/>
      </c>
      <c r="AQ961" s="186" t="str">
        <f>IF(AS961="","",IF(R961="Refreshment Beverage",ROUND(SUM(VLOOKUP(Q:Q,Rates!G$15:L$19,3,0)*(AS961-Y961-Z961-AA961)),4),ROUND(SUM(Rates!$K$8*AS961),4)))</f>
        <v/>
      </c>
      <c r="AR961" s="184" t="str">
        <f t="shared" si="477"/>
        <v/>
      </c>
      <c r="AS961" s="185" t="str">
        <f t="shared" si="478"/>
        <v/>
      </c>
      <c r="AT961" s="177" t="str">
        <f t="shared" si="479"/>
        <v/>
      </c>
      <c r="AU961" s="13" t="str">
        <f>IF(AX961="","",IF(R961="Refreshment Beverage",ROUND((BA961-Y961-Z961-AA961)*VLOOKUP(VALUE(Q961),Rates!G$15:L$19,3,0),4),ROUND(AW961*(VLOOKUP(VALUE(Q961),Rates!G:L,3,0)),4)))</f>
        <v/>
      </c>
      <c r="AV961" s="183" t="str">
        <f t="shared" si="480"/>
        <v/>
      </c>
      <c r="AW961" s="186" t="str">
        <f t="shared" si="481"/>
        <v/>
      </c>
      <c r="AX961" s="184" t="str">
        <f t="shared" si="482"/>
        <v/>
      </c>
      <c r="AY961" s="186" t="str">
        <f>IF(AX961="","",IF(R961="Refreshment Beverage",ROUND(SUM(AX961*Rates!K$19),4),ROUND(SUM(AX961*(Rates!J$8/100)),4)))</f>
        <v/>
      </c>
      <c r="AZ961" s="183" t="str">
        <f t="shared" si="483"/>
        <v/>
      </c>
      <c r="BA961" s="185" t="str">
        <f t="shared" si="484"/>
        <v/>
      </c>
      <c r="BD961" s="171"/>
      <c r="BE961" s="171"/>
      <c r="BF961" s="171"/>
      <c r="BG961" s="171"/>
    </row>
    <row r="962" spans="1:59" ht="15" customHeight="1" x14ac:dyDescent="0.3">
      <c r="A962" s="172"/>
      <c r="B962" s="172"/>
      <c r="C962" s="172"/>
      <c r="D962" s="173"/>
      <c r="E962" s="173"/>
      <c r="F962" s="173"/>
      <c r="G962" s="173"/>
      <c r="H962" s="173"/>
      <c r="I962" s="174"/>
      <c r="J962" s="175"/>
      <c r="K962" s="176" t="str">
        <f t="shared" si="456"/>
        <v/>
      </c>
      <c r="L962" s="177" t="str">
        <f t="shared" si="457"/>
        <v/>
      </c>
      <c r="M962" s="178" t="str">
        <f t="shared" si="458"/>
        <v/>
      </c>
      <c r="N962" s="44" t="str" cm="1">
        <f t="array" ref="N962">IFERROR(IF(_xlfn.SINGLE(A:A)="","",IF(R962="Beer",SUM(LOOKUP(2,1/(Rates!$B$3:$B$5&lt;=W962)/(Rates!$C$3:$C$5&gt;=W962),Rates!$D$3:$D$5)*(X962/100)*W962),IF(R962="Refreshment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44" t="str">
        <f t="shared" si="459"/>
        <v/>
      </c>
      <c r="P962" s="13"/>
      <c r="Q962" s="179" t="str">
        <f t="shared" si="460"/>
        <v/>
      </c>
      <c r="R962" s="180" t="str">
        <f t="shared" si="461"/>
        <v/>
      </c>
      <c r="S962" s="13" t="str">
        <f>IF(A962="","",IF(R962="Refreshment Beverage",VLOOKUP(VALUE(Q962),Rates!G$15:L$19,2,0),VLOOKUP(VALUE(Q962),Rates!G$4:L$8,2,0)))</f>
        <v/>
      </c>
      <c r="T962" s="13" t="str">
        <f t="shared" si="462"/>
        <v/>
      </c>
      <c r="U962" s="181" t="str">
        <f t="shared" si="463"/>
        <v/>
      </c>
      <c r="V962" s="13" t="str">
        <f t="shared" si="464"/>
        <v/>
      </c>
      <c r="W962" s="13" t="str">
        <f t="shared" si="465"/>
        <v/>
      </c>
      <c r="X962" s="182" t="str">
        <f t="shared" si="466"/>
        <v/>
      </c>
      <c r="Y962" s="183" t="str">
        <f>IF(A:A="","",IF(R962="Refreshment Beverage",VLOOKUP(Q962,Rates!G$15:L$19,6,0)*W962,VLOOKUP(Q962,Rates!G$4:L$12,6,0)*W962))</f>
        <v/>
      </c>
      <c r="Z962" s="183" t="str">
        <f t="shared" si="467"/>
        <v/>
      </c>
      <c r="AA962" s="17">
        <f t="shared" si="455"/>
        <v>0</v>
      </c>
      <c r="AB962" s="177" t="str" cm="1">
        <f t="array" ref="AB962">IF(_xlfn.SINGLE(A:A)="","",IF(R962="Refreshment Beverage","",IF(AND(R962="Beer",Q962=0),SUM(LOOKUP(2,1/(Rates!$B$15:$B$18&lt;=W962)/(Rates!$C$15:$C$18&gt;=W962),Rates!$D$15:$D$18)*W962),VLOOKUP(VALUE(_xlfn.SINGLE(Q:Q)),Rates!A:B,2,0)*W962)))</f>
        <v/>
      </c>
      <c r="AC962" s="177" t="str" cm="1">
        <f t="array" ref="AC962">IF(_xlfn.SINGLE(A:A)="","",IF(R962="Refreshment Beverage","",IF(AND(R962="Beer",Q962=0),SUM(LOOKUP(2,1/(Rates!$B$15:$B$18&lt;=W962)/(Rates!$C$15:$C$18&gt;=W962),Rates!$E$15:$E$18)*W962),VLOOKUP(VALUE(_xlfn.SINGLE(Q:Q)),Rates!A:C,3,0)*W962)))</f>
        <v/>
      </c>
      <c r="AD962" s="168">
        <f>IFERROR(IF(OR(Q962=1,Q962=2,Q962=3,Q962=4),VLOOKUP(Q962,Rates!$A$31:$B$34,2,0)*W962,IF(V962=1,VLOOKUP(U962,'REB BEV MIN MKUP'!B:E,4,0),IF(V962&gt;1,VLOOKUP(VALUE(W962),'REB BEV MIN MKUP'!O:Q,3,0),0))),0)</f>
        <v>0</v>
      </c>
      <c r="AE962" s="177" t="str">
        <f t="shared" si="468"/>
        <v/>
      </c>
      <c r="AF962" s="13" t="str">
        <f t="shared" si="469"/>
        <v/>
      </c>
      <c r="AG962" s="177" t="str">
        <f t="shared" si="470"/>
        <v/>
      </c>
      <c r="AH962" s="184" t="str">
        <f t="shared" si="471"/>
        <v/>
      </c>
      <c r="AI962" s="184" t="str">
        <f>IF(AE:AE="","",IF(R962="Refreshment Beverage",AK962*(Rates!J$19/100),ROUND(SUM(AH962*(Rates!$J$8/100)),4)))</f>
        <v/>
      </c>
      <c r="AJ962" s="183" t="str">
        <f t="shared" si="472"/>
        <v/>
      </c>
      <c r="AK962" s="185" t="str">
        <f t="shared" si="473"/>
        <v/>
      </c>
      <c r="AL962" s="177" t="str">
        <f t="shared" si="474"/>
        <v/>
      </c>
      <c r="AM962" s="13" t="str">
        <f>IF(AS962="","",IF(R962="Refreshment Beverage",ROUND(AS962*Rates!K$19,4),ROUND(AO962*(VLOOKUP(VALUE(Q962),Rates!G$4:L$12,3,0)),4)))</f>
        <v/>
      </c>
      <c r="AN962" s="183" t="str">
        <f>IF(AS962="","",IF(R962="Refreshment Beverage",AS962*(Rates!J$19/100),MAX(AM962,AB962)))</f>
        <v/>
      </c>
      <c r="AO962" s="186" t="str">
        <f t="shared" si="475"/>
        <v/>
      </c>
      <c r="AP962" s="186" t="str">
        <f t="shared" si="476"/>
        <v/>
      </c>
      <c r="AQ962" s="186" t="str">
        <f>IF(AS962="","",IF(R962="Refreshment Beverage",ROUND(SUM(VLOOKUP(Q:Q,Rates!G$15:L$19,3,0)*(AS962-Y962-Z962-AA962)),4),ROUND(SUM(Rates!$K$8*AS962),4)))</f>
        <v/>
      </c>
      <c r="AR962" s="184" t="str">
        <f t="shared" si="477"/>
        <v/>
      </c>
      <c r="AS962" s="185" t="str">
        <f t="shared" si="478"/>
        <v/>
      </c>
      <c r="AT962" s="177" t="str">
        <f t="shared" si="479"/>
        <v/>
      </c>
      <c r="AU962" s="13" t="str">
        <f>IF(AX962="","",IF(R962="Refreshment Beverage",ROUND((BA962-Y962-Z962-AA962)*VLOOKUP(VALUE(Q962),Rates!G$15:L$19,3,0),4),ROUND(AW962*(VLOOKUP(VALUE(Q962),Rates!G:L,3,0)),4)))</f>
        <v/>
      </c>
      <c r="AV962" s="183" t="str">
        <f t="shared" si="480"/>
        <v/>
      </c>
      <c r="AW962" s="186" t="str">
        <f t="shared" si="481"/>
        <v/>
      </c>
      <c r="AX962" s="184" t="str">
        <f t="shared" si="482"/>
        <v/>
      </c>
      <c r="AY962" s="186" t="str">
        <f>IF(AX962="","",IF(R962="Refreshment Beverage",ROUND(SUM(AX962*Rates!K$19),4),ROUND(SUM(AX962*(Rates!J$8/100)),4)))</f>
        <v/>
      </c>
      <c r="AZ962" s="183" t="str">
        <f t="shared" si="483"/>
        <v/>
      </c>
      <c r="BA962" s="185" t="str">
        <f t="shared" si="484"/>
        <v/>
      </c>
      <c r="BD962" s="171"/>
      <c r="BE962" s="171"/>
      <c r="BF962" s="171"/>
      <c r="BG962" s="171"/>
    </row>
    <row r="963" spans="1:59" ht="15" customHeight="1" x14ac:dyDescent="0.3">
      <c r="A963" s="172"/>
      <c r="B963" s="172"/>
      <c r="C963" s="172"/>
      <c r="D963" s="173"/>
      <c r="E963" s="173"/>
      <c r="F963" s="173"/>
      <c r="G963" s="173"/>
      <c r="H963" s="173"/>
      <c r="I963" s="174"/>
      <c r="J963" s="175"/>
      <c r="K963" s="176" t="str">
        <f t="shared" si="456"/>
        <v/>
      </c>
      <c r="L963" s="177" t="str">
        <f t="shared" si="457"/>
        <v/>
      </c>
      <c r="M963" s="178" t="str">
        <f t="shared" si="458"/>
        <v/>
      </c>
      <c r="N963" s="44" t="str" cm="1">
        <f t="array" ref="N963">IFERROR(IF(_xlfn.SINGLE(A:A)="","",IF(R963="Beer",SUM(LOOKUP(2,1/(Rates!$B$3:$B$5&lt;=W963)/(Rates!$C$3:$C$5&gt;=W963),Rates!$D$3:$D$5)*(X963/100)*W963),IF(R963="Refreshment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44" t="str">
        <f t="shared" si="459"/>
        <v/>
      </c>
      <c r="P963" s="13"/>
      <c r="Q963" s="179" t="str">
        <f t="shared" si="460"/>
        <v/>
      </c>
      <c r="R963" s="180" t="str">
        <f t="shared" si="461"/>
        <v/>
      </c>
      <c r="S963" s="13" t="str">
        <f>IF(A963="","",IF(R963="Refreshment Beverage",VLOOKUP(VALUE(Q963),Rates!G$15:L$19,2,0),VLOOKUP(VALUE(Q963),Rates!G$4:L$8,2,0)))</f>
        <v/>
      </c>
      <c r="T963" s="13" t="str">
        <f t="shared" si="462"/>
        <v/>
      </c>
      <c r="U963" s="181" t="str">
        <f t="shared" si="463"/>
        <v/>
      </c>
      <c r="V963" s="13" t="str">
        <f t="shared" si="464"/>
        <v/>
      </c>
      <c r="W963" s="13" t="str">
        <f t="shared" si="465"/>
        <v/>
      </c>
      <c r="X963" s="182" t="str">
        <f t="shared" si="466"/>
        <v/>
      </c>
      <c r="Y963" s="183" t="str">
        <f>IF(A:A="","",IF(R963="Refreshment Beverage",VLOOKUP(Q963,Rates!G$15:L$19,6,0)*W963,VLOOKUP(Q963,Rates!G$4:L$12,6,0)*W963))</f>
        <v/>
      </c>
      <c r="Z963" s="183" t="str">
        <f t="shared" si="467"/>
        <v/>
      </c>
      <c r="AA963" s="17">
        <f t="shared" si="455"/>
        <v>0</v>
      </c>
      <c r="AB963" s="177" t="str" cm="1">
        <f t="array" ref="AB963">IF(_xlfn.SINGLE(A:A)="","",IF(R963="Refreshment Beverage","",IF(AND(R963="Beer",Q963=0),SUM(LOOKUP(2,1/(Rates!$B$15:$B$18&lt;=W963)/(Rates!$C$15:$C$18&gt;=W963),Rates!$D$15:$D$18)*W963),VLOOKUP(VALUE(_xlfn.SINGLE(Q:Q)),Rates!A:B,2,0)*W963)))</f>
        <v/>
      </c>
      <c r="AC963" s="177" t="str" cm="1">
        <f t="array" ref="AC963">IF(_xlfn.SINGLE(A:A)="","",IF(R963="Refreshment Beverage","",IF(AND(R963="Beer",Q963=0),SUM(LOOKUP(2,1/(Rates!$B$15:$B$18&lt;=W963)/(Rates!$C$15:$C$18&gt;=W963),Rates!$E$15:$E$18)*W963),VLOOKUP(VALUE(_xlfn.SINGLE(Q:Q)),Rates!A:C,3,0)*W963)))</f>
        <v/>
      </c>
      <c r="AD963" s="168">
        <f>IFERROR(IF(OR(Q963=1,Q963=2,Q963=3,Q963=4),VLOOKUP(Q963,Rates!$A$31:$B$34,2,0)*W963,IF(V963=1,VLOOKUP(U963,'REB BEV MIN MKUP'!B:E,4,0),IF(V963&gt;1,VLOOKUP(VALUE(W963),'REB BEV MIN MKUP'!O:Q,3,0),0))),0)</f>
        <v>0</v>
      </c>
      <c r="AE963" s="177" t="str">
        <f t="shared" si="468"/>
        <v/>
      </c>
      <c r="AF963" s="13" t="str">
        <f t="shared" si="469"/>
        <v/>
      </c>
      <c r="AG963" s="177" t="str">
        <f t="shared" si="470"/>
        <v/>
      </c>
      <c r="AH963" s="184" t="str">
        <f t="shared" si="471"/>
        <v/>
      </c>
      <c r="AI963" s="184" t="str">
        <f>IF(AE:AE="","",IF(R963="Refreshment Beverage",AK963*(Rates!J$19/100),ROUND(SUM(AH963*(Rates!$J$8/100)),4)))</f>
        <v/>
      </c>
      <c r="AJ963" s="183" t="str">
        <f t="shared" si="472"/>
        <v/>
      </c>
      <c r="AK963" s="185" t="str">
        <f t="shared" si="473"/>
        <v/>
      </c>
      <c r="AL963" s="177" t="str">
        <f t="shared" si="474"/>
        <v/>
      </c>
      <c r="AM963" s="13" t="str">
        <f>IF(AS963="","",IF(R963="Refreshment Beverage",ROUND(AS963*Rates!K$19,4),ROUND(AO963*(VLOOKUP(VALUE(Q963),Rates!G$4:L$12,3,0)),4)))</f>
        <v/>
      </c>
      <c r="AN963" s="183" t="str">
        <f>IF(AS963="","",IF(R963="Refreshment Beverage",AS963*(Rates!J$19/100),MAX(AM963,AB963)))</f>
        <v/>
      </c>
      <c r="AO963" s="186" t="str">
        <f t="shared" si="475"/>
        <v/>
      </c>
      <c r="AP963" s="186" t="str">
        <f t="shared" si="476"/>
        <v/>
      </c>
      <c r="AQ963" s="186" t="str">
        <f>IF(AS963="","",IF(R963="Refreshment Beverage",ROUND(SUM(VLOOKUP(Q:Q,Rates!G$15:L$19,3,0)*(AS963-Y963-Z963-AA963)),4),ROUND(SUM(Rates!$K$8*AS963),4)))</f>
        <v/>
      </c>
      <c r="AR963" s="184" t="str">
        <f t="shared" si="477"/>
        <v/>
      </c>
      <c r="AS963" s="185" t="str">
        <f t="shared" si="478"/>
        <v/>
      </c>
      <c r="AT963" s="177" t="str">
        <f t="shared" si="479"/>
        <v/>
      </c>
      <c r="AU963" s="13" t="str">
        <f>IF(AX963="","",IF(R963="Refreshment Beverage",ROUND((BA963-Y963-Z963-AA963)*VLOOKUP(VALUE(Q963),Rates!G$15:L$19,3,0),4),ROUND(AW963*(VLOOKUP(VALUE(Q963),Rates!G:L,3,0)),4)))</f>
        <v/>
      </c>
      <c r="AV963" s="183" t="str">
        <f t="shared" si="480"/>
        <v/>
      </c>
      <c r="AW963" s="186" t="str">
        <f t="shared" si="481"/>
        <v/>
      </c>
      <c r="AX963" s="184" t="str">
        <f t="shared" si="482"/>
        <v/>
      </c>
      <c r="AY963" s="186" t="str">
        <f>IF(AX963="","",IF(R963="Refreshment Beverage",ROUND(SUM(AX963*Rates!K$19),4),ROUND(SUM(AX963*(Rates!J$8/100)),4)))</f>
        <v/>
      </c>
      <c r="AZ963" s="183" t="str">
        <f t="shared" si="483"/>
        <v/>
      </c>
      <c r="BA963" s="185" t="str">
        <f t="shared" si="484"/>
        <v/>
      </c>
      <c r="BD963" s="171"/>
      <c r="BE963" s="171"/>
      <c r="BF963" s="171"/>
      <c r="BG963" s="171"/>
    </row>
    <row r="964" spans="1:59" ht="15" customHeight="1" x14ac:dyDescent="0.3">
      <c r="A964" s="172"/>
      <c r="B964" s="172"/>
      <c r="C964" s="172"/>
      <c r="D964" s="173"/>
      <c r="E964" s="173"/>
      <c r="F964" s="173"/>
      <c r="G964" s="173"/>
      <c r="H964" s="173"/>
      <c r="I964" s="174"/>
      <c r="J964" s="175"/>
      <c r="K964" s="176" t="str">
        <f t="shared" si="456"/>
        <v/>
      </c>
      <c r="L964" s="177" t="str">
        <f t="shared" si="457"/>
        <v/>
      </c>
      <c r="M964" s="178" t="str">
        <f t="shared" si="458"/>
        <v/>
      </c>
      <c r="N964" s="44" t="str" cm="1">
        <f t="array" ref="N964">IFERROR(IF(_xlfn.SINGLE(A:A)="","",IF(R964="Beer",SUM(LOOKUP(2,1/(Rates!$B$3:$B$5&lt;=W964)/(Rates!$C$3:$C$5&gt;=W964),Rates!$D$3:$D$5)*(X964/100)*W964),IF(R964="Refreshment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44" t="str">
        <f t="shared" si="459"/>
        <v/>
      </c>
      <c r="P964" s="13"/>
      <c r="Q964" s="179" t="str">
        <f t="shared" si="460"/>
        <v/>
      </c>
      <c r="R964" s="180" t="str">
        <f t="shared" si="461"/>
        <v/>
      </c>
      <c r="S964" s="13" t="str">
        <f>IF(A964="","",IF(R964="Refreshment Beverage",VLOOKUP(VALUE(Q964),Rates!G$15:L$19,2,0),VLOOKUP(VALUE(Q964),Rates!G$4:L$8,2,0)))</f>
        <v/>
      </c>
      <c r="T964" s="13" t="str">
        <f t="shared" si="462"/>
        <v/>
      </c>
      <c r="U964" s="181" t="str">
        <f t="shared" si="463"/>
        <v/>
      </c>
      <c r="V964" s="13" t="str">
        <f t="shared" si="464"/>
        <v/>
      </c>
      <c r="W964" s="13" t="str">
        <f t="shared" si="465"/>
        <v/>
      </c>
      <c r="X964" s="182" t="str">
        <f t="shared" si="466"/>
        <v/>
      </c>
      <c r="Y964" s="183" t="str">
        <f>IF(A:A="","",IF(R964="Refreshment Beverage",VLOOKUP(Q964,Rates!G$15:L$19,6,0)*W964,VLOOKUP(Q964,Rates!G$4:L$12,6,0)*W964))</f>
        <v/>
      </c>
      <c r="Z964" s="183" t="str">
        <f t="shared" si="467"/>
        <v/>
      </c>
      <c r="AA964" s="17">
        <f t="shared" si="455"/>
        <v>0</v>
      </c>
      <c r="AB964" s="177" t="str" cm="1">
        <f t="array" ref="AB964">IF(_xlfn.SINGLE(A:A)="","",IF(R964="Refreshment Beverage","",IF(AND(R964="Beer",Q964=0),SUM(LOOKUP(2,1/(Rates!$B$15:$B$18&lt;=W964)/(Rates!$C$15:$C$18&gt;=W964),Rates!$D$15:$D$18)*W964),VLOOKUP(VALUE(_xlfn.SINGLE(Q:Q)),Rates!A:B,2,0)*W964)))</f>
        <v/>
      </c>
      <c r="AC964" s="177" t="str" cm="1">
        <f t="array" ref="AC964">IF(_xlfn.SINGLE(A:A)="","",IF(R964="Refreshment Beverage","",IF(AND(R964="Beer",Q964=0),SUM(LOOKUP(2,1/(Rates!$B$15:$B$18&lt;=W964)/(Rates!$C$15:$C$18&gt;=W964),Rates!$E$15:$E$18)*W964),VLOOKUP(VALUE(_xlfn.SINGLE(Q:Q)),Rates!A:C,3,0)*W964)))</f>
        <v/>
      </c>
      <c r="AD964" s="168">
        <f>IFERROR(IF(OR(Q964=1,Q964=2,Q964=3,Q964=4),VLOOKUP(Q964,Rates!$A$31:$B$34,2,0)*W964,IF(V964=1,VLOOKUP(U964,'REB BEV MIN MKUP'!B:E,4,0),IF(V964&gt;1,VLOOKUP(VALUE(W964),'REB BEV MIN MKUP'!O:Q,3,0),0))),0)</f>
        <v>0</v>
      </c>
      <c r="AE964" s="177" t="str">
        <f t="shared" si="468"/>
        <v/>
      </c>
      <c r="AF964" s="13" t="str">
        <f t="shared" si="469"/>
        <v/>
      </c>
      <c r="AG964" s="177" t="str">
        <f t="shared" si="470"/>
        <v/>
      </c>
      <c r="AH964" s="184" t="str">
        <f t="shared" si="471"/>
        <v/>
      </c>
      <c r="AI964" s="184" t="str">
        <f>IF(AE:AE="","",IF(R964="Refreshment Beverage",AK964*(Rates!J$19/100),ROUND(SUM(AH964*(Rates!$J$8/100)),4)))</f>
        <v/>
      </c>
      <c r="AJ964" s="183" t="str">
        <f t="shared" si="472"/>
        <v/>
      </c>
      <c r="AK964" s="185" t="str">
        <f t="shared" si="473"/>
        <v/>
      </c>
      <c r="AL964" s="177" t="str">
        <f t="shared" si="474"/>
        <v/>
      </c>
      <c r="AM964" s="13" t="str">
        <f>IF(AS964="","",IF(R964="Refreshment Beverage",ROUND(AS964*Rates!K$19,4),ROUND(AO964*(VLOOKUP(VALUE(Q964),Rates!G$4:L$12,3,0)),4)))</f>
        <v/>
      </c>
      <c r="AN964" s="183" t="str">
        <f>IF(AS964="","",IF(R964="Refreshment Beverage",AS964*(Rates!J$19/100),MAX(AM964,AB964)))</f>
        <v/>
      </c>
      <c r="AO964" s="186" t="str">
        <f t="shared" si="475"/>
        <v/>
      </c>
      <c r="AP964" s="186" t="str">
        <f t="shared" si="476"/>
        <v/>
      </c>
      <c r="AQ964" s="186" t="str">
        <f>IF(AS964="","",IF(R964="Refreshment Beverage",ROUND(SUM(VLOOKUP(Q:Q,Rates!G$15:L$19,3,0)*(AS964-Y964-Z964-AA964)),4),ROUND(SUM(Rates!$K$8*AS964),4)))</f>
        <v/>
      </c>
      <c r="AR964" s="184" t="str">
        <f t="shared" si="477"/>
        <v/>
      </c>
      <c r="AS964" s="185" t="str">
        <f t="shared" si="478"/>
        <v/>
      </c>
      <c r="AT964" s="177" t="str">
        <f t="shared" si="479"/>
        <v/>
      </c>
      <c r="AU964" s="13" t="str">
        <f>IF(AX964="","",IF(R964="Refreshment Beverage",ROUND((BA964-Y964-Z964-AA964)*VLOOKUP(VALUE(Q964),Rates!G$15:L$19,3,0),4),ROUND(AW964*(VLOOKUP(VALUE(Q964),Rates!G:L,3,0)),4)))</f>
        <v/>
      </c>
      <c r="AV964" s="183" t="str">
        <f t="shared" si="480"/>
        <v/>
      </c>
      <c r="AW964" s="186" t="str">
        <f t="shared" si="481"/>
        <v/>
      </c>
      <c r="AX964" s="184" t="str">
        <f t="shared" si="482"/>
        <v/>
      </c>
      <c r="AY964" s="186" t="str">
        <f>IF(AX964="","",IF(R964="Refreshment Beverage",ROUND(SUM(AX964*Rates!K$19),4),ROUND(SUM(AX964*(Rates!J$8/100)),4)))</f>
        <v/>
      </c>
      <c r="AZ964" s="183" t="str">
        <f t="shared" si="483"/>
        <v/>
      </c>
      <c r="BA964" s="185" t="str">
        <f t="shared" si="484"/>
        <v/>
      </c>
      <c r="BD964" s="171"/>
      <c r="BE964" s="171"/>
      <c r="BF964" s="171"/>
      <c r="BG964" s="171"/>
    </row>
    <row r="965" spans="1:59" ht="15" customHeight="1" x14ac:dyDescent="0.3">
      <c r="A965" s="172"/>
      <c r="B965" s="172"/>
      <c r="C965" s="172"/>
      <c r="D965" s="173"/>
      <c r="E965" s="173"/>
      <c r="F965" s="173"/>
      <c r="G965" s="173"/>
      <c r="H965" s="173"/>
      <c r="I965" s="174"/>
      <c r="J965" s="175"/>
      <c r="K965" s="176" t="str">
        <f t="shared" si="456"/>
        <v/>
      </c>
      <c r="L965" s="177" t="str">
        <f t="shared" si="457"/>
        <v/>
      </c>
      <c r="M965" s="178" t="str">
        <f t="shared" si="458"/>
        <v/>
      </c>
      <c r="N965" s="44" t="str" cm="1">
        <f t="array" ref="N965">IFERROR(IF(_xlfn.SINGLE(A:A)="","",IF(R965="Beer",SUM(LOOKUP(2,1/(Rates!$B$3:$B$5&lt;=W965)/(Rates!$C$3:$C$5&gt;=W965),Rates!$D$3:$D$5)*(X965/100)*W965),IF(R965="Refreshment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44" t="str">
        <f t="shared" si="459"/>
        <v/>
      </c>
      <c r="P965" s="13"/>
      <c r="Q965" s="179" t="str">
        <f t="shared" si="460"/>
        <v/>
      </c>
      <c r="R965" s="180" t="str">
        <f t="shared" si="461"/>
        <v/>
      </c>
      <c r="S965" s="13" t="str">
        <f>IF(A965="","",IF(R965="Refreshment Beverage",VLOOKUP(VALUE(Q965),Rates!G$15:L$19,2,0),VLOOKUP(VALUE(Q965),Rates!G$4:L$8,2,0)))</f>
        <v/>
      </c>
      <c r="T965" s="13" t="str">
        <f t="shared" si="462"/>
        <v/>
      </c>
      <c r="U965" s="181" t="str">
        <f t="shared" si="463"/>
        <v/>
      </c>
      <c r="V965" s="13" t="str">
        <f t="shared" si="464"/>
        <v/>
      </c>
      <c r="W965" s="13" t="str">
        <f t="shared" si="465"/>
        <v/>
      </c>
      <c r="X965" s="182" t="str">
        <f t="shared" si="466"/>
        <v/>
      </c>
      <c r="Y965" s="183" t="str">
        <f>IF(A:A="","",IF(R965="Refreshment Beverage",VLOOKUP(Q965,Rates!G$15:L$19,6,0)*W965,VLOOKUP(Q965,Rates!G$4:L$12,6,0)*W965))</f>
        <v/>
      </c>
      <c r="Z965" s="183" t="str">
        <f t="shared" si="467"/>
        <v/>
      </c>
      <c r="AA965" s="17">
        <f t="shared" si="455"/>
        <v>0</v>
      </c>
      <c r="AB965" s="177" t="str" cm="1">
        <f t="array" ref="AB965">IF(_xlfn.SINGLE(A:A)="","",IF(R965="Refreshment Beverage","",IF(AND(R965="Beer",Q965=0),SUM(LOOKUP(2,1/(Rates!$B$15:$B$18&lt;=W965)/(Rates!$C$15:$C$18&gt;=W965),Rates!$D$15:$D$18)*W965),VLOOKUP(VALUE(_xlfn.SINGLE(Q:Q)),Rates!A:B,2,0)*W965)))</f>
        <v/>
      </c>
      <c r="AC965" s="177" t="str" cm="1">
        <f t="array" ref="AC965">IF(_xlfn.SINGLE(A:A)="","",IF(R965="Refreshment Beverage","",IF(AND(R965="Beer",Q965=0),SUM(LOOKUP(2,1/(Rates!$B$15:$B$18&lt;=W965)/(Rates!$C$15:$C$18&gt;=W965),Rates!$E$15:$E$18)*W965),VLOOKUP(VALUE(_xlfn.SINGLE(Q:Q)),Rates!A:C,3,0)*W965)))</f>
        <v/>
      </c>
      <c r="AD965" s="168">
        <f>IFERROR(IF(OR(Q965=1,Q965=2,Q965=3,Q965=4),VLOOKUP(Q965,Rates!$A$31:$B$34,2,0)*W965,IF(V965=1,VLOOKUP(U965,'REB BEV MIN MKUP'!B:E,4,0),IF(V965&gt;1,VLOOKUP(VALUE(W965),'REB BEV MIN MKUP'!O:Q,3,0),0))),0)</f>
        <v>0</v>
      </c>
      <c r="AE965" s="177" t="str">
        <f t="shared" si="468"/>
        <v/>
      </c>
      <c r="AF965" s="13" t="str">
        <f t="shared" si="469"/>
        <v/>
      </c>
      <c r="AG965" s="177" t="str">
        <f t="shared" si="470"/>
        <v/>
      </c>
      <c r="AH965" s="184" t="str">
        <f t="shared" si="471"/>
        <v/>
      </c>
      <c r="AI965" s="184" t="str">
        <f>IF(AE:AE="","",IF(R965="Refreshment Beverage",AK965*(Rates!J$19/100),ROUND(SUM(AH965*(Rates!$J$8/100)),4)))</f>
        <v/>
      </c>
      <c r="AJ965" s="183" t="str">
        <f t="shared" si="472"/>
        <v/>
      </c>
      <c r="AK965" s="185" t="str">
        <f t="shared" si="473"/>
        <v/>
      </c>
      <c r="AL965" s="177" t="str">
        <f t="shared" si="474"/>
        <v/>
      </c>
      <c r="AM965" s="13" t="str">
        <f>IF(AS965="","",IF(R965="Refreshment Beverage",ROUND(AS965*Rates!K$19,4),ROUND(AO965*(VLOOKUP(VALUE(Q965),Rates!G$4:L$12,3,0)),4)))</f>
        <v/>
      </c>
      <c r="AN965" s="183" t="str">
        <f>IF(AS965="","",IF(R965="Refreshment Beverage",AS965*(Rates!J$19/100),MAX(AM965,AB965)))</f>
        <v/>
      </c>
      <c r="AO965" s="186" t="str">
        <f t="shared" si="475"/>
        <v/>
      </c>
      <c r="AP965" s="186" t="str">
        <f t="shared" si="476"/>
        <v/>
      </c>
      <c r="AQ965" s="186" t="str">
        <f>IF(AS965="","",IF(R965="Refreshment Beverage",ROUND(SUM(VLOOKUP(Q:Q,Rates!G$15:L$19,3,0)*(AS965-Y965-Z965-AA965)),4),ROUND(SUM(Rates!$K$8*AS965),4)))</f>
        <v/>
      </c>
      <c r="AR965" s="184" t="str">
        <f t="shared" si="477"/>
        <v/>
      </c>
      <c r="AS965" s="185" t="str">
        <f t="shared" si="478"/>
        <v/>
      </c>
      <c r="AT965" s="177" t="str">
        <f t="shared" si="479"/>
        <v/>
      </c>
      <c r="AU965" s="13" t="str">
        <f>IF(AX965="","",IF(R965="Refreshment Beverage",ROUND((BA965-Y965-Z965-AA965)*VLOOKUP(VALUE(Q965),Rates!G$15:L$19,3,0),4),ROUND(AW965*(VLOOKUP(VALUE(Q965),Rates!G:L,3,0)),4)))</f>
        <v/>
      </c>
      <c r="AV965" s="183" t="str">
        <f t="shared" si="480"/>
        <v/>
      </c>
      <c r="AW965" s="186" t="str">
        <f t="shared" si="481"/>
        <v/>
      </c>
      <c r="AX965" s="184" t="str">
        <f t="shared" si="482"/>
        <v/>
      </c>
      <c r="AY965" s="186" t="str">
        <f>IF(AX965="","",IF(R965="Refreshment Beverage",ROUND(SUM(AX965*Rates!K$19),4),ROUND(SUM(AX965*(Rates!J$8/100)),4)))</f>
        <v/>
      </c>
      <c r="AZ965" s="183" t="str">
        <f t="shared" si="483"/>
        <v/>
      </c>
      <c r="BA965" s="185" t="str">
        <f t="shared" si="484"/>
        <v/>
      </c>
      <c r="BD965" s="171"/>
      <c r="BE965" s="171"/>
      <c r="BF965" s="171"/>
      <c r="BG965" s="171"/>
    </row>
    <row r="966" spans="1:59" ht="15" customHeight="1" x14ac:dyDescent="0.3">
      <c r="A966" s="172"/>
      <c r="B966" s="172"/>
      <c r="C966" s="172"/>
      <c r="D966" s="173"/>
      <c r="E966" s="173"/>
      <c r="F966" s="173"/>
      <c r="G966" s="173"/>
      <c r="H966" s="173"/>
      <c r="I966" s="174"/>
      <c r="J966" s="175"/>
      <c r="K966" s="176" t="str">
        <f t="shared" si="456"/>
        <v/>
      </c>
      <c r="L966" s="177" t="str">
        <f t="shared" si="457"/>
        <v/>
      </c>
      <c r="M966" s="178" t="str">
        <f t="shared" si="458"/>
        <v/>
      </c>
      <c r="N966" s="44" t="str" cm="1">
        <f t="array" ref="N966">IFERROR(IF(_xlfn.SINGLE(A:A)="","",IF(R966="Beer",SUM(LOOKUP(2,1/(Rates!$B$3:$B$5&lt;=W966)/(Rates!$C$3:$C$5&gt;=W966),Rates!$D$3:$D$5)*(X966/100)*W966),IF(R966="Refreshment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44" t="str">
        <f t="shared" si="459"/>
        <v/>
      </c>
      <c r="P966" s="13"/>
      <c r="Q966" s="179" t="str">
        <f t="shared" si="460"/>
        <v/>
      </c>
      <c r="R966" s="180" t="str">
        <f t="shared" si="461"/>
        <v/>
      </c>
      <c r="S966" s="13" t="str">
        <f>IF(A966="","",IF(R966="Refreshment Beverage",VLOOKUP(VALUE(Q966),Rates!G$15:L$19,2,0),VLOOKUP(VALUE(Q966),Rates!G$4:L$8,2,0)))</f>
        <v/>
      </c>
      <c r="T966" s="13" t="str">
        <f t="shared" si="462"/>
        <v/>
      </c>
      <c r="U966" s="181" t="str">
        <f t="shared" si="463"/>
        <v/>
      </c>
      <c r="V966" s="13" t="str">
        <f t="shared" si="464"/>
        <v/>
      </c>
      <c r="W966" s="13" t="str">
        <f t="shared" si="465"/>
        <v/>
      </c>
      <c r="X966" s="182" t="str">
        <f t="shared" si="466"/>
        <v/>
      </c>
      <c r="Y966" s="183" t="str">
        <f>IF(A:A="","",IF(R966="Refreshment Beverage",VLOOKUP(Q966,Rates!G$15:L$19,6,0)*W966,VLOOKUP(Q966,Rates!G$4:L$12,6,0)*W966))</f>
        <v/>
      </c>
      <c r="Z966" s="183" t="str">
        <f t="shared" si="467"/>
        <v/>
      </c>
      <c r="AA966" s="17">
        <f t="shared" si="455"/>
        <v>0</v>
      </c>
      <c r="AB966" s="177" t="str" cm="1">
        <f t="array" ref="AB966">IF(_xlfn.SINGLE(A:A)="","",IF(R966="Refreshment Beverage","",IF(AND(R966="Beer",Q966=0),SUM(LOOKUP(2,1/(Rates!$B$15:$B$18&lt;=W966)/(Rates!$C$15:$C$18&gt;=W966),Rates!$D$15:$D$18)*W966),VLOOKUP(VALUE(_xlfn.SINGLE(Q:Q)),Rates!A:B,2,0)*W966)))</f>
        <v/>
      </c>
      <c r="AC966" s="177" t="str" cm="1">
        <f t="array" ref="AC966">IF(_xlfn.SINGLE(A:A)="","",IF(R966="Refreshment Beverage","",IF(AND(R966="Beer",Q966=0),SUM(LOOKUP(2,1/(Rates!$B$15:$B$18&lt;=W966)/(Rates!$C$15:$C$18&gt;=W966),Rates!$E$15:$E$18)*W966),VLOOKUP(VALUE(_xlfn.SINGLE(Q:Q)),Rates!A:C,3,0)*W966)))</f>
        <v/>
      </c>
      <c r="AD966" s="168">
        <f>IFERROR(IF(OR(Q966=1,Q966=2,Q966=3,Q966=4),VLOOKUP(Q966,Rates!$A$31:$B$34,2,0)*W966,IF(V966=1,VLOOKUP(U966,'REB BEV MIN MKUP'!B:E,4,0),IF(V966&gt;1,VLOOKUP(VALUE(W966),'REB BEV MIN MKUP'!O:Q,3,0),0))),0)</f>
        <v>0</v>
      </c>
      <c r="AE966" s="177" t="str">
        <f t="shared" si="468"/>
        <v/>
      </c>
      <c r="AF966" s="13" t="str">
        <f t="shared" si="469"/>
        <v/>
      </c>
      <c r="AG966" s="177" t="str">
        <f t="shared" si="470"/>
        <v/>
      </c>
      <c r="AH966" s="184" t="str">
        <f t="shared" si="471"/>
        <v/>
      </c>
      <c r="AI966" s="184" t="str">
        <f>IF(AE:AE="","",IF(R966="Refreshment Beverage",AK966*(Rates!J$19/100),ROUND(SUM(AH966*(Rates!$J$8/100)),4)))</f>
        <v/>
      </c>
      <c r="AJ966" s="183" t="str">
        <f t="shared" si="472"/>
        <v/>
      </c>
      <c r="AK966" s="185" t="str">
        <f t="shared" si="473"/>
        <v/>
      </c>
      <c r="AL966" s="177" t="str">
        <f t="shared" si="474"/>
        <v/>
      </c>
      <c r="AM966" s="13" t="str">
        <f>IF(AS966="","",IF(R966="Refreshment Beverage",ROUND(AS966*Rates!K$19,4),ROUND(AO966*(VLOOKUP(VALUE(Q966),Rates!G$4:L$12,3,0)),4)))</f>
        <v/>
      </c>
      <c r="AN966" s="183" t="str">
        <f>IF(AS966="","",IF(R966="Refreshment Beverage",AS966*(Rates!J$19/100),MAX(AM966,AB966)))</f>
        <v/>
      </c>
      <c r="AO966" s="186" t="str">
        <f t="shared" si="475"/>
        <v/>
      </c>
      <c r="AP966" s="186" t="str">
        <f t="shared" si="476"/>
        <v/>
      </c>
      <c r="AQ966" s="186" t="str">
        <f>IF(AS966="","",IF(R966="Refreshment Beverage",ROUND(SUM(VLOOKUP(Q:Q,Rates!G$15:L$19,3,0)*(AS966-Y966-Z966-AA966)),4),ROUND(SUM(Rates!$K$8*AS966),4)))</f>
        <v/>
      </c>
      <c r="AR966" s="184" t="str">
        <f t="shared" si="477"/>
        <v/>
      </c>
      <c r="AS966" s="185" t="str">
        <f t="shared" si="478"/>
        <v/>
      </c>
      <c r="AT966" s="177" t="str">
        <f t="shared" si="479"/>
        <v/>
      </c>
      <c r="AU966" s="13" t="str">
        <f>IF(AX966="","",IF(R966="Refreshment Beverage",ROUND((BA966-Y966-Z966-AA966)*VLOOKUP(VALUE(Q966),Rates!G$15:L$19,3,0),4),ROUND(AW966*(VLOOKUP(VALUE(Q966),Rates!G:L,3,0)),4)))</f>
        <v/>
      </c>
      <c r="AV966" s="183" t="str">
        <f t="shared" si="480"/>
        <v/>
      </c>
      <c r="AW966" s="186" t="str">
        <f t="shared" si="481"/>
        <v/>
      </c>
      <c r="AX966" s="184" t="str">
        <f t="shared" si="482"/>
        <v/>
      </c>
      <c r="AY966" s="186" t="str">
        <f>IF(AX966="","",IF(R966="Refreshment Beverage",ROUND(SUM(AX966*Rates!K$19),4),ROUND(SUM(AX966*(Rates!J$8/100)),4)))</f>
        <v/>
      </c>
      <c r="AZ966" s="183" t="str">
        <f t="shared" si="483"/>
        <v/>
      </c>
      <c r="BA966" s="185" t="str">
        <f t="shared" si="484"/>
        <v/>
      </c>
      <c r="BD966" s="171"/>
      <c r="BE966" s="171"/>
      <c r="BF966" s="171"/>
      <c r="BG966" s="171"/>
    </row>
    <row r="967" spans="1:59" ht="15" customHeight="1" x14ac:dyDescent="0.3">
      <c r="A967" s="172"/>
      <c r="B967" s="172"/>
      <c r="C967" s="172"/>
      <c r="D967" s="173"/>
      <c r="E967" s="173"/>
      <c r="F967" s="173"/>
      <c r="G967" s="173"/>
      <c r="H967" s="173"/>
      <c r="I967" s="174"/>
      <c r="J967" s="175"/>
      <c r="K967" s="176" t="str">
        <f t="shared" si="456"/>
        <v/>
      </c>
      <c r="L967" s="177" t="str">
        <f t="shared" si="457"/>
        <v/>
      </c>
      <c r="M967" s="178" t="str">
        <f t="shared" si="458"/>
        <v/>
      </c>
      <c r="N967" s="44" t="str" cm="1">
        <f t="array" ref="N967">IFERROR(IF(_xlfn.SINGLE(A:A)="","",IF(R967="Beer",SUM(LOOKUP(2,1/(Rates!$B$3:$B$5&lt;=W967)/(Rates!$C$3:$C$5&gt;=W967),Rates!$D$3:$D$5)*(X967/100)*W967),IF(R967="Refreshment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44" t="str">
        <f t="shared" si="459"/>
        <v/>
      </c>
      <c r="P967" s="13"/>
      <c r="Q967" s="179" t="str">
        <f t="shared" si="460"/>
        <v/>
      </c>
      <c r="R967" s="180" t="str">
        <f t="shared" si="461"/>
        <v/>
      </c>
      <c r="S967" s="13" t="str">
        <f>IF(A967="","",IF(R967="Refreshment Beverage",VLOOKUP(VALUE(Q967),Rates!G$15:L$19,2,0),VLOOKUP(VALUE(Q967),Rates!G$4:L$8,2,0)))</f>
        <v/>
      </c>
      <c r="T967" s="13" t="str">
        <f t="shared" si="462"/>
        <v/>
      </c>
      <c r="U967" s="181" t="str">
        <f t="shared" si="463"/>
        <v/>
      </c>
      <c r="V967" s="13" t="str">
        <f t="shared" si="464"/>
        <v/>
      </c>
      <c r="W967" s="13" t="str">
        <f t="shared" si="465"/>
        <v/>
      </c>
      <c r="X967" s="182" t="str">
        <f t="shared" si="466"/>
        <v/>
      </c>
      <c r="Y967" s="183" t="str">
        <f>IF(A:A="","",IF(R967="Refreshment Beverage",VLOOKUP(Q967,Rates!G$15:L$19,6,0)*W967,VLOOKUP(Q967,Rates!G$4:L$12,6,0)*W967))</f>
        <v/>
      </c>
      <c r="Z967" s="183" t="str">
        <f t="shared" si="467"/>
        <v/>
      </c>
      <c r="AA967" s="17">
        <f t="shared" ref="AA967:AA1030" si="485">IF(AND(U967&gt;0.049,U967&lt;0.401),SUM(0.0536*V967),IF(AND(U967&gt;0.4,U967&lt;0.47),SUM(0.0643*V967),IF(AND(U967&gt;0.469,U967&lt;0.66),SUM(0.075*V967),IF(AND(U967&gt;0.659,U967&lt;0.75),SUM(0.1071*V967),IF(AND(U967&gt;0.749,U967&lt;0.9),SUM(0.1178*V967),IF(AND(U967&gt;0.899,U967&lt;1),SUM(0.1393*V967),IF(U967=1,SUM(0.1499*V967),IF(U967=1.14,SUM(0.1714*V967),IF(U967=1.75,SUM(0.2678*V967),IF(U967=2,SUM(0.2999*V967),IF(U967=3,SUM(0.4499*V967),0)))))))))))</f>
        <v>0</v>
      </c>
      <c r="AB967" s="177" t="str" cm="1">
        <f t="array" ref="AB967">IF(_xlfn.SINGLE(A:A)="","",IF(R967="Refreshment Beverage","",IF(AND(R967="Beer",Q967=0),SUM(LOOKUP(2,1/(Rates!$B$15:$B$18&lt;=W967)/(Rates!$C$15:$C$18&gt;=W967),Rates!$D$15:$D$18)*W967),VLOOKUP(VALUE(_xlfn.SINGLE(Q:Q)),Rates!A:B,2,0)*W967)))</f>
        <v/>
      </c>
      <c r="AC967" s="177" t="str" cm="1">
        <f t="array" ref="AC967">IF(_xlfn.SINGLE(A:A)="","",IF(R967="Refreshment Beverage","",IF(AND(R967="Beer",Q967=0),SUM(LOOKUP(2,1/(Rates!$B$15:$B$18&lt;=W967)/(Rates!$C$15:$C$18&gt;=W967),Rates!$E$15:$E$18)*W967),VLOOKUP(VALUE(_xlfn.SINGLE(Q:Q)),Rates!A:C,3,0)*W967)))</f>
        <v/>
      </c>
      <c r="AD967" s="168">
        <f>IFERROR(IF(OR(Q967=1,Q967=2,Q967=3,Q967=4),VLOOKUP(Q967,Rates!$A$31:$B$34,2,0)*W967,IF(V967=1,VLOOKUP(U967,'REB BEV MIN MKUP'!B:E,4,0),IF(V967&gt;1,VLOOKUP(VALUE(W967),'REB BEV MIN MKUP'!O:Q,3,0),0))),0)</f>
        <v>0</v>
      </c>
      <c r="AE967" s="177" t="str">
        <f t="shared" si="468"/>
        <v/>
      </c>
      <c r="AF967" s="13" t="str">
        <f t="shared" si="469"/>
        <v/>
      </c>
      <c r="AG967" s="177" t="str">
        <f t="shared" si="470"/>
        <v/>
      </c>
      <c r="AH967" s="184" t="str">
        <f t="shared" si="471"/>
        <v/>
      </c>
      <c r="AI967" s="184" t="str">
        <f>IF(AE:AE="","",IF(R967="Refreshment Beverage",AK967*(Rates!J$19/100),ROUND(SUM(AH967*(Rates!$J$8/100)),4)))</f>
        <v/>
      </c>
      <c r="AJ967" s="183" t="str">
        <f t="shared" si="472"/>
        <v/>
      </c>
      <c r="AK967" s="185" t="str">
        <f t="shared" si="473"/>
        <v/>
      </c>
      <c r="AL967" s="177" t="str">
        <f t="shared" si="474"/>
        <v/>
      </c>
      <c r="AM967" s="13" t="str">
        <f>IF(AS967="","",IF(R967="Refreshment Beverage",ROUND(AS967*Rates!K$19,4),ROUND(AO967*(VLOOKUP(VALUE(Q967),Rates!G$4:L$12,3,0)),4)))</f>
        <v/>
      </c>
      <c r="AN967" s="183" t="str">
        <f>IF(AS967="","",IF(R967="Refreshment Beverage",AS967*(Rates!J$19/100),MAX(AM967,AB967)))</f>
        <v/>
      </c>
      <c r="AO967" s="186" t="str">
        <f t="shared" si="475"/>
        <v/>
      </c>
      <c r="AP967" s="186" t="str">
        <f t="shared" si="476"/>
        <v/>
      </c>
      <c r="AQ967" s="186" t="str">
        <f>IF(AS967="","",IF(R967="Refreshment Beverage",ROUND(SUM(VLOOKUP(Q:Q,Rates!G$15:L$19,3,0)*(AS967-Y967-Z967-AA967)),4),ROUND(SUM(Rates!$K$8*AS967),4)))</f>
        <v/>
      </c>
      <c r="AR967" s="184" t="str">
        <f t="shared" si="477"/>
        <v/>
      </c>
      <c r="AS967" s="185" t="str">
        <f t="shared" si="478"/>
        <v/>
      </c>
      <c r="AT967" s="177" t="str">
        <f t="shared" si="479"/>
        <v/>
      </c>
      <c r="AU967" s="13" t="str">
        <f>IF(AX967="","",IF(R967="Refreshment Beverage",ROUND((BA967-Y967-Z967-AA967)*VLOOKUP(VALUE(Q967),Rates!G$15:L$19,3,0),4),ROUND(AW967*(VLOOKUP(VALUE(Q967),Rates!G:L,3,0)),4)))</f>
        <v/>
      </c>
      <c r="AV967" s="183" t="str">
        <f t="shared" si="480"/>
        <v/>
      </c>
      <c r="AW967" s="186" t="str">
        <f t="shared" si="481"/>
        <v/>
      </c>
      <c r="AX967" s="184" t="str">
        <f t="shared" si="482"/>
        <v/>
      </c>
      <c r="AY967" s="186" t="str">
        <f>IF(AX967="","",IF(R967="Refreshment Beverage",ROUND(SUM(AX967*Rates!K$19),4),ROUND(SUM(AX967*(Rates!J$8/100)),4)))</f>
        <v/>
      </c>
      <c r="AZ967" s="183" t="str">
        <f t="shared" si="483"/>
        <v/>
      </c>
      <c r="BA967" s="185" t="str">
        <f t="shared" si="484"/>
        <v/>
      </c>
      <c r="BD967" s="171"/>
      <c r="BE967" s="171"/>
      <c r="BF967" s="171"/>
      <c r="BG967" s="171"/>
    </row>
    <row r="968" spans="1:59" ht="15" customHeight="1" x14ac:dyDescent="0.3">
      <c r="A968" s="172"/>
      <c r="B968" s="172"/>
      <c r="C968" s="172"/>
      <c r="D968" s="173"/>
      <c r="E968" s="173"/>
      <c r="F968" s="173"/>
      <c r="G968" s="173"/>
      <c r="H968" s="173"/>
      <c r="I968" s="174"/>
      <c r="J968" s="175"/>
      <c r="K968" s="176" t="str">
        <f t="shared" ref="K968:K1031" si="486">IFERROR(IF(A:A="","",IF(OR(C968="",E968="",F968="",G968="",H968="",I968="",J968=""),"",ROUND(IF(J968="Gross Price to Brewers",AE968,IF(J968="Retail Price",AL968,IF(J968="Licensee Retail",AT968,""))),2))),"")</f>
        <v/>
      </c>
      <c r="L968" s="177" t="str">
        <f t="shared" ref="L968:L1031" si="487">M968</f>
        <v/>
      </c>
      <c r="M968" s="178" t="str">
        <f t="shared" ref="M968:M1031" si="488">IFERROR(IF(A:A="","",IF(OR(C968="",E968="",F968="",G968="",H968="",I968="",J968=""),"",ROUND(IF(J968="Gross Price to Brewers",AK968,IF(J968="Retail Price",AS968,IF(J968="Licensee Retail",BA968,""))),2))),"")</f>
        <v/>
      </c>
      <c r="N968" s="44" t="str" cm="1">
        <f t="array" ref="N968">IFERROR(IF(_xlfn.SINGLE(A:A)="","",IF(R968="Beer",SUM(LOOKUP(2,1/(Rates!$B$3:$B$5&lt;=W968)/(Rates!$C$3:$C$5&gt;=W968),Rates!$D$3:$D$5)*(X968/100)*W968),IF(R968="Refreshment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44" t="str">
        <f t="shared" ref="O968:O1031" si="489">IF(B:B="","",IF(M968&gt;N968,"YES","NO"))</f>
        <v/>
      </c>
      <c r="P968" s="13"/>
      <c r="Q968" s="179" t="str">
        <f t="shared" ref="Q968:Q1031" si="490">IF(A968="","",IF(OR(D968="",D968=0),0,D968))</f>
        <v/>
      </c>
      <c r="R968" s="180" t="str">
        <f t="shared" ref="R968:R1031" si="491">IF(C968="","",IF(OR(C968="Spirit-Based Cooler",C968="Wine-Based Cooler",C968="Cider",C968="Other"),"Refreshment Beverage",""))</f>
        <v/>
      </c>
      <c r="S968" s="13" t="str">
        <f>IF(A968="","",IF(R968="Refreshment Beverage",VLOOKUP(VALUE(Q968),Rates!G$15:L$19,2,0),VLOOKUP(VALUE(Q968),Rates!G$4:L$8,2,0)))</f>
        <v/>
      </c>
      <c r="T968" s="13" t="str">
        <f t="shared" ref="T968:T1031" si="492">IF(A968="","",G968)</f>
        <v/>
      </c>
      <c r="U968" s="181" t="str">
        <f t="shared" ref="U968:U1031" si="493">IF(A:A="","",SUM(W968/V968))</f>
        <v/>
      </c>
      <c r="V968" s="13" t="str">
        <f t="shared" ref="V968:V1031" si="494">IF(A968="","",F968)</f>
        <v/>
      </c>
      <c r="W968" s="13" t="str">
        <f t="shared" ref="W968:W1031" si="495">IF(A968="","",E968*F968)</f>
        <v/>
      </c>
      <c r="X968" s="182" t="str">
        <f t="shared" ref="X968:X1031" si="496">IF(A968="","",H968)</f>
        <v/>
      </c>
      <c r="Y968" s="183" t="str">
        <f>IF(A:A="","",IF(R968="Refreshment Beverage",VLOOKUP(Q968,Rates!G$15:L$19,6,0)*W968,VLOOKUP(Q968,Rates!G$4:L$12,6,0)*W968))</f>
        <v/>
      </c>
      <c r="Z968" s="183" t="str">
        <f t="shared" ref="Z968:Z1031" si="497">IF(A:A="","",IF(R968="Refreshment Beverage",0,IF(T968="Keg",0,ROUND(0.34/12*V968,2))))</f>
        <v/>
      </c>
      <c r="AA968" s="17">
        <f t="shared" si="485"/>
        <v>0</v>
      </c>
      <c r="AB968" s="177" t="str" cm="1">
        <f t="array" ref="AB968">IF(_xlfn.SINGLE(A:A)="","",IF(R968="Refreshment Beverage","",IF(AND(R968="Beer",Q968=0),SUM(LOOKUP(2,1/(Rates!$B$15:$B$18&lt;=W968)/(Rates!$C$15:$C$18&gt;=W968),Rates!$D$15:$D$18)*W968),VLOOKUP(VALUE(_xlfn.SINGLE(Q:Q)),Rates!A:B,2,0)*W968)))</f>
        <v/>
      </c>
      <c r="AC968" s="177" t="str" cm="1">
        <f t="array" ref="AC968">IF(_xlfn.SINGLE(A:A)="","",IF(R968="Refreshment Beverage","",IF(AND(R968="Beer",Q968=0),SUM(LOOKUP(2,1/(Rates!$B$15:$B$18&lt;=W968)/(Rates!$C$15:$C$18&gt;=W968),Rates!$E$15:$E$18)*W968),VLOOKUP(VALUE(_xlfn.SINGLE(Q:Q)),Rates!A:C,3,0)*W968)))</f>
        <v/>
      </c>
      <c r="AD968" s="168">
        <f>IFERROR(IF(OR(Q968=1,Q968=2,Q968=3,Q968=4),VLOOKUP(Q968,Rates!$A$31:$B$34,2,0)*W968,IF(V968=1,VLOOKUP(U968,'REB BEV MIN MKUP'!B:E,4,0),IF(V968&gt;1,VLOOKUP(VALUE(W968),'REB BEV MIN MKUP'!O:Q,3,0),0))),0)</f>
        <v>0</v>
      </c>
      <c r="AE968" s="177" t="str">
        <f t="shared" ref="AE968:AE1031" si="498">IF(J968="Gross Price to Brewers",I968,"")</f>
        <v/>
      </c>
      <c r="AF968" s="13" t="str">
        <f t="shared" ref="AF968:AF1031" si="499">IF(AE:AE="","",ROUND(SUM(AE968*(S968/100)),4))</f>
        <v/>
      </c>
      <c r="AG968" s="177" t="str">
        <f t="shared" ref="AG968:AG1031" si="500">IF(AE:AE="","",IF(R968="Refreshment Beverage",MAX(AF968,AD968),MAX(AB968,AF968)))</f>
        <v/>
      </c>
      <c r="AH968" s="184" t="str">
        <f t="shared" ref="AH968:AH1031" si="501">IF(AE:AE="","",IF(R968="Refreshment Beverage",AK968-AJ968,SUM(Y968:AA968)+AE968+AG968))</f>
        <v/>
      </c>
      <c r="AI968" s="184" t="str">
        <f>IF(AE:AE="","",IF(R968="Refreshment Beverage",AK968*(Rates!J$19/100),ROUND(SUM(AH968*(Rates!$J$8/100)),4)))</f>
        <v/>
      </c>
      <c r="AJ968" s="183" t="str">
        <f t="shared" ref="AJ968:AJ1031" si="502">IF(AE:AE="","",IF(R968="Refreshment Beverage",AI968,MAX(AC968,AI968)))</f>
        <v/>
      </c>
      <c r="AK968" s="185" t="str">
        <f t="shared" ref="AK968:AK1031" si="503">IF(AE:AE="","",IF(R968="Refreshment Beverage",SUM(AE968+Y968+Z968+AA968+AG968),SUM(AH968+AJ968)))</f>
        <v/>
      </c>
      <c r="AL968" s="177" t="str">
        <f t="shared" ref="AL968:AL1031" si="504">IF(AS968="","",IF(R968="Refreshment Beverage",ROUND(SUM(AS968-AR968-AA968-Z968-Y968),2),ROUND(SUM(AS968-AR968-AN968-Y968-Z968-AA968),2)))</f>
        <v/>
      </c>
      <c r="AM968" s="13" t="str">
        <f>IF(AS968="","",IF(R968="Refreshment Beverage",ROUND(AS968*Rates!K$19,4),ROUND(AO968*(VLOOKUP(VALUE(Q968),Rates!G$4:L$12,3,0)),4)))</f>
        <v/>
      </c>
      <c r="AN968" s="183" t="str">
        <f>IF(AS968="","",IF(R968="Refreshment Beverage",AS968*(Rates!J$19/100),MAX(AM968,AB968)))</f>
        <v/>
      </c>
      <c r="AO968" s="186" t="str">
        <f t="shared" ref="AO968:AO1031" si="505">IF(AS968="","",ROUND(SUM(AS968-AR968-Y968-Z968-AA968),4))</f>
        <v/>
      </c>
      <c r="AP968" s="186" t="str">
        <f t="shared" ref="AP968:AP1031" si="506">IF(AS968="","",IF(R968="Refreshment Beverage",ROUND(AS968-AN968,2),ROUND(SUM(AS968-AR968),2)))</f>
        <v/>
      </c>
      <c r="AQ968" s="186" t="str">
        <f>IF(AS968="","",IF(R968="Refreshment Beverage",ROUND(SUM(VLOOKUP(Q:Q,Rates!G$15:L$19,3,0)*(AS968-Y968-Z968-AA968)),4),ROUND(SUM(Rates!$K$8*AS968),4)))</f>
        <v/>
      </c>
      <c r="AR968" s="184" t="str">
        <f t="shared" ref="AR968:AR1031" si="507">IF(AS968="","",IF(R968="Refreshment Beverage",MAX(AD968,AQ968),MAX(AQ968,AC968)))</f>
        <v/>
      </c>
      <c r="AS968" s="185" t="str">
        <f t="shared" ref="AS968:AS1031" si="508">IF(J968="Retail Price",SUM(I968+0.004),"")</f>
        <v/>
      </c>
      <c r="AT968" s="177" t="str">
        <f t="shared" ref="AT968:AT1031" si="509">IF(AX968="","",IF(R968="Refreshment Beverage",SUM(BA968-AV968-Y968-Z968-AA968),SUM(AX968-AV968-Y968-Z968-AA968)))</f>
        <v/>
      </c>
      <c r="AU968" s="13" t="str">
        <f>IF(AX968="","",IF(R968="Refreshment Beverage",ROUND((BA968-Y968-Z968-AA968)*VLOOKUP(VALUE(Q968),Rates!G$15:L$19,3,0),4),ROUND(AW968*(VLOOKUP(VALUE(Q968),Rates!G:L,3,0)),4)))</f>
        <v/>
      </c>
      <c r="AV968" s="183" t="str">
        <f t="shared" ref="AV968:AV1031" si="510">IF(AX968="","",IF(R968="Refreshment Beverage",MAX(AU968,AD968),MAX(AB968,AU968)))</f>
        <v/>
      </c>
      <c r="AW968" s="186" t="str">
        <f t="shared" ref="AW968:AW1031" si="511">IF(AX968="","",IF(R968="Refreshment Beverage",SUM(BA968-AV968-Y968-Z968-AA968),ROUND(SUM(BA968-AZ968-Y968-Z968-AA968),4)))</f>
        <v/>
      </c>
      <c r="AX968" s="184" t="str">
        <f t="shared" ref="AX968:AX1031" si="512">IF(J968="Licensee Retail",I968,"")</f>
        <v/>
      </c>
      <c r="AY968" s="186" t="str">
        <f>IF(AX968="","",IF(R968="Refreshment Beverage",ROUND(SUM(AX968*Rates!K$19),4),ROUND(SUM(AX968*(Rates!J$8/100)),4)))</f>
        <v/>
      </c>
      <c r="AZ968" s="183" t="str">
        <f t="shared" ref="AZ968:AZ1031" si="513">IF(AX968="","",MAX($AC968,AY968))</f>
        <v/>
      </c>
      <c r="BA968" s="185" t="str">
        <f t="shared" ref="BA968:BA1031" si="514">IF(AX968="","",SUM(AX968+AZ968))</f>
        <v/>
      </c>
      <c r="BD968" s="171"/>
      <c r="BE968" s="171"/>
      <c r="BF968" s="171"/>
      <c r="BG968" s="171"/>
    </row>
    <row r="969" spans="1:59" ht="15" customHeight="1" x14ac:dyDescent="0.3">
      <c r="A969" s="172"/>
      <c r="B969" s="172"/>
      <c r="C969" s="172"/>
      <c r="D969" s="173"/>
      <c r="E969" s="173"/>
      <c r="F969" s="173"/>
      <c r="G969" s="173"/>
      <c r="H969" s="173"/>
      <c r="I969" s="174"/>
      <c r="J969" s="175"/>
      <c r="K969" s="176" t="str">
        <f t="shared" si="486"/>
        <v/>
      </c>
      <c r="L969" s="177" t="str">
        <f t="shared" si="487"/>
        <v/>
      </c>
      <c r="M969" s="178" t="str">
        <f t="shared" si="488"/>
        <v/>
      </c>
      <c r="N969" s="44" t="str" cm="1">
        <f t="array" ref="N969">IFERROR(IF(_xlfn.SINGLE(A:A)="","",IF(R969="Beer",SUM(LOOKUP(2,1/(Rates!$B$3:$B$5&lt;=W969)/(Rates!$C$3:$C$5&gt;=W969),Rates!$D$3:$D$5)*(X969/100)*W969),IF(R969="Refreshment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44" t="str">
        <f t="shared" si="489"/>
        <v/>
      </c>
      <c r="P969" s="13"/>
      <c r="Q969" s="179" t="str">
        <f t="shared" si="490"/>
        <v/>
      </c>
      <c r="R969" s="180" t="str">
        <f t="shared" si="491"/>
        <v/>
      </c>
      <c r="S969" s="13" t="str">
        <f>IF(A969="","",IF(R969="Refreshment Beverage",VLOOKUP(VALUE(Q969),Rates!G$15:L$19,2,0),VLOOKUP(VALUE(Q969),Rates!G$4:L$8,2,0)))</f>
        <v/>
      </c>
      <c r="T969" s="13" t="str">
        <f t="shared" si="492"/>
        <v/>
      </c>
      <c r="U969" s="181" t="str">
        <f t="shared" si="493"/>
        <v/>
      </c>
      <c r="V969" s="13" t="str">
        <f t="shared" si="494"/>
        <v/>
      </c>
      <c r="W969" s="13" t="str">
        <f t="shared" si="495"/>
        <v/>
      </c>
      <c r="X969" s="182" t="str">
        <f t="shared" si="496"/>
        <v/>
      </c>
      <c r="Y969" s="183" t="str">
        <f>IF(A:A="","",IF(R969="Refreshment Beverage",VLOOKUP(Q969,Rates!G$15:L$19,6,0)*W969,VLOOKUP(Q969,Rates!G$4:L$12,6,0)*W969))</f>
        <v/>
      </c>
      <c r="Z969" s="183" t="str">
        <f t="shared" si="497"/>
        <v/>
      </c>
      <c r="AA969" s="17">
        <f t="shared" si="485"/>
        <v>0</v>
      </c>
      <c r="AB969" s="177" t="str" cm="1">
        <f t="array" ref="AB969">IF(_xlfn.SINGLE(A:A)="","",IF(R969="Refreshment Beverage","",IF(AND(R969="Beer",Q969=0),SUM(LOOKUP(2,1/(Rates!$B$15:$B$18&lt;=W969)/(Rates!$C$15:$C$18&gt;=W969),Rates!$D$15:$D$18)*W969),VLOOKUP(VALUE(_xlfn.SINGLE(Q:Q)),Rates!A:B,2,0)*W969)))</f>
        <v/>
      </c>
      <c r="AC969" s="177" t="str" cm="1">
        <f t="array" ref="AC969">IF(_xlfn.SINGLE(A:A)="","",IF(R969="Refreshment Beverage","",IF(AND(R969="Beer",Q969=0),SUM(LOOKUP(2,1/(Rates!$B$15:$B$18&lt;=W969)/(Rates!$C$15:$C$18&gt;=W969),Rates!$E$15:$E$18)*W969),VLOOKUP(VALUE(_xlfn.SINGLE(Q:Q)),Rates!A:C,3,0)*W969)))</f>
        <v/>
      </c>
      <c r="AD969" s="168">
        <f>IFERROR(IF(OR(Q969=1,Q969=2,Q969=3,Q969=4),VLOOKUP(Q969,Rates!$A$31:$B$34,2,0)*W969,IF(V969=1,VLOOKUP(U969,'REB BEV MIN MKUP'!B:E,4,0),IF(V969&gt;1,VLOOKUP(VALUE(W969),'REB BEV MIN MKUP'!O:Q,3,0),0))),0)</f>
        <v>0</v>
      </c>
      <c r="AE969" s="177" t="str">
        <f t="shared" si="498"/>
        <v/>
      </c>
      <c r="AF969" s="13" t="str">
        <f t="shared" si="499"/>
        <v/>
      </c>
      <c r="AG969" s="177" t="str">
        <f t="shared" si="500"/>
        <v/>
      </c>
      <c r="AH969" s="184" t="str">
        <f t="shared" si="501"/>
        <v/>
      </c>
      <c r="AI969" s="184" t="str">
        <f>IF(AE:AE="","",IF(R969="Refreshment Beverage",AK969*(Rates!J$19/100),ROUND(SUM(AH969*(Rates!$J$8/100)),4)))</f>
        <v/>
      </c>
      <c r="AJ969" s="183" t="str">
        <f t="shared" si="502"/>
        <v/>
      </c>
      <c r="AK969" s="185" t="str">
        <f t="shared" si="503"/>
        <v/>
      </c>
      <c r="AL969" s="177" t="str">
        <f t="shared" si="504"/>
        <v/>
      </c>
      <c r="AM969" s="13" t="str">
        <f>IF(AS969="","",IF(R969="Refreshment Beverage",ROUND(AS969*Rates!K$19,4),ROUND(AO969*(VLOOKUP(VALUE(Q969),Rates!G$4:L$12,3,0)),4)))</f>
        <v/>
      </c>
      <c r="AN969" s="183" t="str">
        <f>IF(AS969="","",IF(R969="Refreshment Beverage",AS969*(Rates!J$19/100),MAX(AM969,AB969)))</f>
        <v/>
      </c>
      <c r="AO969" s="186" t="str">
        <f t="shared" si="505"/>
        <v/>
      </c>
      <c r="AP969" s="186" t="str">
        <f t="shared" si="506"/>
        <v/>
      </c>
      <c r="AQ969" s="186" t="str">
        <f>IF(AS969="","",IF(R969="Refreshment Beverage",ROUND(SUM(VLOOKUP(Q:Q,Rates!G$15:L$19,3,0)*(AS969-Y969-Z969-AA969)),4),ROUND(SUM(Rates!$K$8*AS969),4)))</f>
        <v/>
      </c>
      <c r="AR969" s="184" t="str">
        <f t="shared" si="507"/>
        <v/>
      </c>
      <c r="AS969" s="185" t="str">
        <f t="shared" si="508"/>
        <v/>
      </c>
      <c r="AT969" s="177" t="str">
        <f t="shared" si="509"/>
        <v/>
      </c>
      <c r="AU969" s="13" t="str">
        <f>IF(AX969="","",IF(R969="Refreshment Beverage",ROUND((BA969-Y969-Z969-AA969)*VLOOKUP(VALUE(Q969),Rates!G$15:L$19,3,0),4),ROUND(AW969*(VLOOKUP(VALUE(Q969),Rates!G:L,3,0)),4)))</f>
        <v/>
      </c>
      <c r="AV969" s="183" t="str">
        <f t="shared" si="510"/>
        <v/>
      </c>
      <c r="AW969" s="186" t="str">
        <f t="shared" si="511"/>
        <v/>
      </c>
      <c r="AX969" s="184" t="str">
        <f t="shared" si="512"/>
        <v/>
      </c>
      <c r="AY969" s="186" t="str">
        <f>IF(AX969="","",IF(R969="Refreshment Beverage",ROUND(SUM(AX969*Rates!K$19),4),ROUND(SUM(AX969*(Rates!J$8/100)),4)))</f>
        <v/>
      </c>
      <c r="AZ969" s="183" t="str">
        <f t="shared" si="513"/>
        <v/>
      </c>
      <c r="BA969" s="185" t="str">
        <f t="shared" si="514"/>
        <v/>
      </c>
      <c r="BD969" s="171"/>
      <c r="BE969" s="171"/>
      <c r="BF969" s="171"/>
      <c r="BG969" s="171"/>
    </row>
    <row r="970" spans="1:59" ht="15" customHeight="1" x14ac:dyDescent="0.3">
      <c r="A970" s="172"/>
      <c r="B970" s="172"/>
      <c r="C970" s="172"/>
      <c r="D970" s="173"/>
      <c r="E970" s="173"/>
      <c r="F970" s="173"/>
      <c r="G970" s="173"/>
      <c r="H970" s="173"/>
      <c r="I970" s="174"/>
      <c r="J970" s="175"/>
      <c r="K970" s="176" t="str">
        <f t="shared" si="486"/>
        <v/>
      </c>
      <c r="L970" s="177" t="str">
        <f t="shared" si="487"/>
        <v/>
      </c>
      <c r="M970" s="178" t="str">
        <f t="shared" si="488"/>
        <v/>
      </c>
      <c r="N970" s="44" t="str" cm="1">
        <f t="array" ref="N970">IFERROR(IF(_xlfn.SINGLE(A:A)="","",IF(R970="Beer",SUM(LOOKUP(2,1/(Rates!$B$3:$B$5&lt;=W970)/(Rates!$C$3:$C$5&gt;=W970),Rates!$D$3:$D$5)*(X970/100)*W970),IF(R970="Refreshment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44" t="str">
        <f t="shared" si="489"/>
        <v/>
      </c>
      <c r="P970" s="13"/>
      <c r="Q970" s="179" t="str">
        <f t="shared" si="490"/>
        <v/>
      </c>
      <c r="R970" s="180" t="str">
        <f t="shared" si="491"/>
        <v/>
      </c>
      <c r="S970" s="13" t="str">
        <f>IF(A970="","",IF(R970="Refreshment Beverage",VLOOKUP(VALUE(Q970),Rates!G$15:L$19,2,0),VLOOKUP(VALUE(Q970),Rates!G$4:L$8,2,0)))</f>
        <v/>
      </c>
      <c r="T970" s="13" t="str">
        <f t="shared" si="492"/>
        <v/>
      </c>
      <c r="U970" s="181" t="str">
        <f t="shared" si="493"/>
        <v/>
      </c>
      <c r="V970" s="13" t="str">
        <f t="shared" si="494"/>
        <v/>
      </c>
      <c r="W970" s="13" t="str">
        <f t="shared" si="495"/>
        <v/>
      </c>
      <c r="X970" s="182" t="str">
        <f t="shared" si="496"/>
        <v/>
      </c>
      <c r="Y970" s="183" t="str">
        <f>IF(A:A="","",IF(R970="Refreshment Beverage",VLOOKUP(Q970,Rates!G$15:L$19,6,0)*W970,VLOOKUP(Q970,Rates!G$4:L$12,6,0)*W970))</f>
        <v/>
      </c>
      <c r="Z970" s="183" t="str">
        <f t="shared" si="497"/>
        <v/>
      </c>
      <c r="AA970" s="17">
        <f t="shared" si="485"/>
        <v>0</v>
      </c>
      <c r="AB970" s="177" t="str" cm="1">
        <f t="array" ref="AB970">IF(_xlfn.SINGLE(A:A)="","",IF(R970="Refreshment Beverage","",IF(AND(R970="Beer",Q970=0),SUM(LOOKUP(2,1/(Rates!$B$15:$B$18&lt;=W970)/(Rates!$C$15:$C$18&gt;=W970),Rates!$D$15:$D$18)*W970),VLOOKUP(VALUE(_xlfn.SINGLE(Q:Q)),Rates!A:B,2,0)*W970)))</f>
        <v/>
      </c>
      <c r="AC970" s="177" t="str" cm="1">
        <f t="array" ref="AC970">IF(_xlfn.SINGLE(A:A)="","",IF(R970="Refreshment Beverage","",IF(AND(R970="Beer",Q970=0),SUM(LOOKUP(2,1/(Rates!$B$15:$B$18&lt;=W970)/(Rates!$C$15:$C$18&gt;=W970),Rates!$E$15:$E$18)*W970),VLOOKUP(VALUE(_xlfn.SINGLE(Q:Q)),Rates!A:C,3,0)*W970)))</f>
        <v/>
      </c>
      <c r="AD970" s="168">
        <f>IFERROR(IF(OR(Q970=1,Q970=2,Q970=3,Q970=4),VLOOKUP(Q970,Rates!$A$31:$B$34,2,0)*W970,IF(V970=1,VLOOKUP(U970,'REB BEV MIN MKUP'!B:E,4,0),IF(V970&gt;1,VLOOKUP(VALUE(W970),'REB BEV MIN MKUP'!O:Q,3,0),0))),0)</f>
        <v>0</v>
      </c>
      <c r="AE970" s="177" t="str">
        <f t="shared" si="498"/>
        <v/>
      </c>
      <c r="AF970" s="13" t="str">
        <f t="shared" si="499"/>
        <v/>
      </c>
      <c r="AG970" s="177" t="str">
        <f t="shared" si="500"/>
        <v/>
      </c>
      <c r="AH970" s="184" t="str">
        <f t="shared" si="501"/>
        <v/>
      </c>
      <c r="AI970" s="184" t="str">
        <f>IF(AE:AE="","",IF(R970="Refreshment Beverage",AK970*(Rates!J$19/100),ROUND(SUM(AH970*(Rates!$J$8/100)),4)))</f>
        <v/>
      </c>
      <c r="AJ970" s="183" t="str">
        <f t="shared" si="502"/>
        <v/>
      </c>
      <c r="AK970" s="185" t="str">
        <f t="shared" si="503"/>
        <v/>
      </c>
      <c r="AL970" s="177" t="str">
        <f t="shared" si="504"/>
        <v/>
      </c>
      <c r="AM970" s="13" t="str">
        <f>IF(AS970="","",IF(R970="Refreshment Beverage",ROUND(AS970*Rates!K$19,4),ROUND(AO970*(VLOOKUP(VALUE(Q970),Rates!G$4:L$12,3,0)),4)))</f>
        <v/>
      </c>
      <c r="AN970" s="183" t="str">
        <f>IF(AS970="","",IF(R970="Refreshment Beverage",AS970*(Rates!J$19/100),MAX(AM970,AB970)))</f>
        <v/>
      </c>
      <c r="AO970" s="186" t="str">
        <f t="shared" si="505"/>
        <v/>
      </c>
      <c r="AP970" s="186" t="str">
        <f t="shared" si="506"/>
        <v/>
      </c>
      <c r="AQ970" s="186" t="str">
        <f>IF(AS970="","",IF(R970="Refreshment Beverage",ROUND(SUM(VLOOKUP(Q:Q,Rates!G$15:L$19,3,0)*(AS970-Y970-Z970-AA970)),4),ROUND(SUM(Rates!$K$8*AS970),4)))</f>
        <v/>
      </c>
      <c r="AR970" s="184" t="str">
        <f t="shared" si="507"/>
        <v/>
      </c>
      <c r="AS970" s="185" t="str">
        <f t="shared" si="508"/>
        <v/>
      </c>
      <c r="AT970" s="177" t="str">
        <f t="shared" si="509"/>
        <v/>
      </c>
      <c r="AU970" s="13" t="str">
        <f>IF(AX970="","",IF(R970="Refreshment Beverage",ROUND((BA970-Y970-Z970-AA970)*VLOOKUP(VALUE(Q970),Rates!G$15:L$19,3,0),4),ROUND(AW970*(VLOOKUP(VALUE(Q970),Rates!G:L,3,0)),4)))</f>
        <v/>
      </c>
      <c r="AV970" s="183" t="str">
        <f t="shared" si="510"/>
        <v/>
      </c>
      <c r="AW970" s="186" t="str">
        <f t="shared" si="511"/>
        <v/>
      </c>
      <c r="AX970" s="184" t="str">
        <f t="shared" si="512"/>
        <v/>
      </c>
      <c r="AY970" s="186" t="str">
        <f>IF(AX970="","",IF(R970="Refreshment Beverage",ROUND(SUM(AX970*Rates!K$19),4),ROUND(SUM(AX970*(Rates!J$8/100)),4)))</f>
        <v/>
      </c>
      <c r="AZ970" s="183" t="str">
        <f t="shared" si="513"/>
        <v/>
      </c>
      <c r="BA970" s="185" t="str">
        <f t="shared" si="514"/>
        <v/>
      </c>
      <c r="BD970" s="171"/>
      <c r="BE970" s="171"/>
      <c r="BF970" s="171"/>
      <c r="BG970" s="171"/>
    </row>
    <row r="971" spans="1:59" ht="15" customHeight="1" x14ac:dyDescent="0.3">
      <c r="A971" s="172"/>
      <c r="B971" s="172"/>
      <c r="C971" s="172"/>
      <c r="D971" s="173"/>
      <c r="E971" s="173"/>
      <c r="F971" s="173"/>
      <c r="G971" s="173"/>
      <c r="H971" s="173"/>
      <c r="I971" s="174"/>
      <c r="J971" s="175"/>
      <c r="K971" s="176" t="str">
        <f t="shared" si="486"/>
        <v/>
      </c>
      <c r="L971" s="177" t="str">
        <f t="shared" si="487"/>
        <v/>
      </c>
      <c r="M971" s="178" t="str">
        <f t="shared" si="488"/>
        <v/>
      </c>
      <c r="N971" s="44" t="str" cm="1">
        <f t="array" ref="N971">IFERROR(IF(_xlfn.SINGLE(A:A)="","",IF(R971="Beer",SUM(LOOKUP(2,1/(Rates!$B$3:$B$5&lt;=W971)/(Rates!$C$3:$C$5&gt;=W971),Rates!$D$3:$D$5)*(X971/100)*W971),IF(R971="Refreshment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44" t="str">
        <f t="shared" si="489"/>
        <v/>
      </c>
      <c r="P971" s="13"/>
      <c r="Q971" s="179" t="str">
        <f t="shared" si="490"/>
        <v/>
      </c>
      <c r="R971" s="180" t="str">
        <f t="shared" si="491"/>
        <v/>
      </c>
      <c r="S971" s="13" t="str">
        <f>IF(A971="","",IF(R971="Refreshment Beverage",VLOOKUP(VALUE(Q971),Rates!G$15:L$19,2,0),VLOOKUP(VALUE(Q971),Rates!G$4:L$8,2,0)))</f>
        <v/>
      </c>
      <c r="T971" s="13" t="str">
        <f t="shared" si="492"/>
        <v/>
      </c>
      <c r="U971" s="181" t="str">
        <f t="shared" si="493"/>
        <v/>
      </c>
      <c r="V971" s="13" t="str">
        <f t="shared" si="494"/>
        <v/>
      </c>
      <c r="W971" s="13" t="str">
        <f t="shared" si="495"/>
        <v/>
      </c>
      <c r="X971" s="182" t="str">
        <f t="shared" si="496"/>
        <v/>
      </c>
      <c r="Y971" s="183" t="str">
        <f>IF(A:A="","",IF(R971="Refreshment Beverage",VLOOKUP(Q971,Rates!G$15:L$19,6,0)*W971,VLOOKUP(Q971,Rates!G$4:L$12,6,0)*W971))</f>
        <v/>
      </c>
      <c r="Z971" s="183" t="str">
        <f t="shared" si="497"/>
        <v/>
      </c>
      <c r="AA971" s="17">
        <f t="shared" si="485"/>
        <v>0</v>
      </c>
      <c r="AB971" s="177" t="str" cm="1">
        <f t="array" ref="AB971">IF(_xlfn.SINGLE(A:A)="","",IF(R971="Refreshment Beverage","",IF(AND(R971="Beer",Q971=0),SUM(LOOKUP(2,1/(Rates!$B$15:$B$18&lt;=W971)/(Rates!$C$15:$C$18&gt;=W971),Rates!$D$15:$D$18)*W971),VLOOKUP(VALUE(_xlfn.SINGLE(Q:Q)),Rates!A:B,2,0)*W971)))</f>
        <v/>
      </c>
      <c r="AC971" s="177" t="str" cm="1">
        <f t="array" ref="AC971">IF(_xlfn.SINGLE(A:A)="","",IF(R971="Refreshment Beverage","",IF(AND(R971="Beer",Q971=0),SUM(LOOKUP(2,1/(Rates!$B$15:$B$18&lt;=W971)/(Rates!$C$15:$C$18&gt;=W971),Rates!$E$15:$E$18)*W971),VLOOKUP(VALUE(_xlfn.SINGLE(Q:Q)),Rates!A:C,3,0)*W971)))</f>
        <v/>
      </c>
      <c r="AD971" s="168">
        <f>IFERROR(IF(OR(Q971=1,Q971=2,Q971=3,Q971=4),VLOOKUP(Q971,Rates!$A$31:$B$34,2,0)*W971,IF(V971=1,VLOOKUP(U971,'REB BEV MIN MKUP'!B:E,4,0),IF(V971&gt;1,VLOOKUP(VALUE(W971),'REB BEV MIN MKUP'!O:Q,3,0),0))),0)</f>
        <v>0</v>
      </c>
      <c r="AE971" s="177" t="str">
        <f t="shared" si="498"/>
        <v/>
      </c>
      <c r="AF971" s="13" t="str">
        <f t="shared" si="499"/>
        <v/>
      </c>
      <c r="AG971" s="177" t="str">
        <f t="shared" si="500"/>
        <v/>
      </c>
      <c r="AH971" s="184" t="str">
        <f t="shared" si="501"/>
        <v/>
      </c>
      <c r="AI971" s="184" t="str">
        <f>IF(AE:AE="","",IF(R971="Refreshment Beverage",AK971*(Rates!J$19/100),ROUND(SUM(AH971*(Rates!$J$8/100)),4)))</f>
        <v/>
      </c>
      <c r="AJ971" s="183" t="str">
        <f t="shared" si="502"/>
        <v/>
      </c>
      <c r="AK971" s="185" t="str">
        <f t="shared" si="503"/>
        <v/>
      </c>
      <c r="AL971" s="177" t="str">
        <f t="shared" si="504"/>
        <v/>
      </c>
      <c r="AM971" s="13" t="str">
        <f>IF(AS971="","",IF(R971="Refreshment Beverage",ROUND(AS971*Rates!K$19,4),ROUND(AO971*(VLOOKUP(VALUE(Q971),Rates!G$4:L$12,3,0)),4)))</f>
        <v/>
      </c>
      <c r="AN971" s="183" t="str">
        <f>IF(AS971="","",IF(R971="Refreshment Beverage",AS971*(Rates!J$19/100),MAX(AM971,AB971)))</f>
        <v/>
      </c>
      <c r="AO971" s="186" t="str">
        <f t="shared" si="505"/>
        <v/>
      </c>
      <c r="AP971" s="186" t="str">
        <f t="shared" si="506"/>
        <v/>
      </c>
      <c r="AQ971" s="186" t="str">
        <f>IF(AS971="","",IF(R971="Refreshment Beverage",ROUND(SUM(VLOOKUP(Q:Q,Rates!G$15:L$19,3,0)*(AS971-Y971-Z971-AA971)),4),ROUND(SUM(Rates!$K$8*AS971),4)))</f>
        <v/>
      </c>
      <c r="AR971" s="184" t="str">
        <f t="shared" si="507"/>
        <v/>
      </c>
      <c r="AS971" s="185" t="str">
        <f t="shared" si="508"/>
        <v/>
      </c>
      <c r="AT971" s="177" t="str">
        <f t="shared" si="509"/>
        <v/>
      </c>
      <c r="AU971" s="13" t="str">
        <f>IF(AX971="","",IF(R971="Refreshment Beverage",ROUND((BA971-Y971-Z971-AA971)*VLOOKUP(VALUE(Q971),Rates!G$15:L$19,3,0),4),ROUND(AW971*(VLOOKUP(VALUE(Q971),Rates!G:L,3,0)),4)))</f>
        <v/>
      </c>
      <c r="AV971" s="183" t="str">
        <f t="shared" si="510"/>
        <v/>
      </c>
      <c r="AW971" s="186" t="str">
        <f t="shared" si="511"/>
        <v/>
      </c>
      <c r="AX971" s="184" t="str">
        <f t="shared" si="512"/>
        <v/>
      </c>
      <c r="AY971" s="186" t="str">
        <f>IF(AX971="","",IF(R971="Refreshment Beverage",ROUND(SUM(AX971*Rates!K$19),4),ROUND(SUM(AX971*(Rates!J$8/100)),4)))</f>
        <v/>
      </c>
      <c r="AZ971" s="183" t="str">
        <f t="shared" si="513"/>
        <v/>
      </c>
      <c r="BA971" s="185" t="str">
        <f t="shared" si="514"/>
        <v/>
      </c>
      <c r="BD971" s="171"/>
      <c r="BE971" s="171"/>
      <c r="BF971" s="171"/>
      <c r="BG971" s="171"/>
    </row>
    <row r="972" spans="1:59" ht="15" customHeight="1" x14ac:dyDescent="0.3">
      <c r="A972" s="172"/>
      <c r="B972" s="172"/>
      <c r="C972" s="172"/>
      <c r="D972" s="173"/>
      <c r="E972" s="173"/>
      <c r="F972" s="173"/>
      <c r="G972" s="173"/>
      <c r="H972" s="173"/>
      <c r="I972" s="174"/>
      <c r="J972" s="175"/>
      <c r="K972" s="176" t="str">
        <f t="shared" si="486"/>
        <v/>
      </c>
      <c r="L972" s="177" t="str">
        <f t="shared" si="487"/>
        <v/>
      </c>
      <c r="M972" s="178" t="str">
        <f t="shared" si="488"/>
        <v/>
      </c>
      <c r="N972" s="44" t="str" cm="1">
        <f t="array" ref="N972">IFERROR(IF(_xlfn.SINGLE(A:A)="","",IF(R972="Beer",SUM(LOOKUP(2,1/(Rates!$B$3:$B$5&lt;=W972)/(Rates!$C$3:$C$5&gt;=W972),Rates!$D$3:$D$5)*(X972/100)*W972),IF(R972="Refreshment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44" t="str">
        <f t="shared" si="489"/>
        <v/>
      </c>
      <c r="P972" s="13"/>
      <c r="Q972" s="179" t="str">
        <f t="shared" si="490"/>
        <v/>
      </c>
      <c r="R972" s="180" t="str">
        <f t="shared" si="491"/>
        <v/>
      </c>
      <c r="S972" s="13" t="str">
        <f>IF(A972="","",IF(R972="Refreshment Beverage",VLOOKUP(VALUE(Q972),Rates!G$15:L$19,2,0),VLOOKUP(VALUE(Q972),Rates!G$4:L$8,2,0)))</f>
        <v/>
      </c>
      <c r="T972" s="13" t="str">
        <f t="shared" si="492"/>
        <v/>
      </c>
      <c r="U972" s="181" t="str">
        <f t="shared" si="493"/>
        <v/>
      </c>
      <c r="V972" s="13" t="str">
        <f t="shared" si="494"/>
        <v/>
      </c>
      <c r="W972" s="13" t="str">
        <f t="shared" si="495"/>
        <v/>
      </c>
      <c r="X972" s="182" t="str">
        <f t="shared" si="496"/>
        <v/>
      </c>
      <c r="Y972" s="183" t="str">
        <f>IF(A:A="","",IF(R972="Refreshment Beverage",VLOOKUP(Q972,Rates!G$15:L$19,6,0)*W972,VLOOKUP(Q972,Rates!G$4:L$12,6,0)*W972))</f>
        <v/>
      </c>
      <c r="Z972" s="183" t="str">
        <f t="shared" si="497"/>
        <v/>
      </c>
      <c r="AA972" s="17">
        <f t="shared" si="485"/>
        <v>0</v>
      </c>
      <c r="AB972" s="177" t="str" cm="1">
        <f t="array" ref="AB972">IF(_xlfn.SINGLE(A:A)="","",IF(R972="Refreshment Beverage","",IF(AND(R972="Beer",Q972=0),SUM(LOOKUP(2,1/(Rates!$B$15:$B$18&lt;=W972)/(Rates!$C$15:$C$18&gt;=W972),Rates!$D$15:$D$18)*W972),VLOOKUP(VALUE(_xlfn.SINGLE(Q:Q)),Rates!A:B,2,0)*W972)))</f>
        <v/>
      </c>
      <c r="AC972" s="177" t="str" cm="1">
        <f t="array" ref="AC972">IF(_xlfn.SINGLE(A:A)="","",IF(R972="Refreshment Beverage","",IF(AND(R972="Beer",Q972=0),SUM(LOOKUP(2,1/(Rates!$B$15:$B$18&lt;=W972)/(Rates!$C$15:$C$18&gt;=W972),Rates!$E$15:$E$18)*W972),VLOOKUP(VALUE(_xlfn.SINGLE(Q:Q)),Rates!A:C,3,0)*W972)))</f>
        <v/>
      </c>
      <c r="AD972" s="168">
        <f>IFERROR(IF(OR(Q972=1,Q972=2,Q972=3,Q972=4),VLOOKUP(Q972,Rates!$A$31:$B$34,2,0)*W972,IF(V972=1,VLOOKUP(U972,'REB BEV MIN MKUP'!B:E,4,0),IF(V972&gt;1,VLOOKUP(VALUE(W972),'REB BEV MIN MKUP'!O:Q,3,0),0))),0)</f>
        <v>0</v>
      </c>
      <c r="AE972" s="177" t="str">
        <f t="shared" si="498"/>
        <v/>
      </c>
      <c r="AF972" s="13" t="str">
        <f t="shared" si="499"/>
        <v/>
      </c>
      <c r="AG972" s="177" t="str">
        <f t="shared" si="500"/>
        <v/>
      </c>
      <c r="AH972" s="184" t="str">
        <f t="shared" si="501"/>
        <v/>
      </c>
      <c r="AI972" s="184" t="str">
        <f>IF(AE:AE="","",IF(R972="Refreshment Beverage",AK972*(Rates!J$19/100),ROUND(SUM(AH972*(Rates!$J$8/100)),4)))</f>
        <v/>
      </c>
      <c r="AJ972" s="183" t="str">
        <f t="shared" si="502"/>
        <v/>
      </c>
      <c r="AK972" s="185" t="str">
        <f t="shared" si="503"/>
        <v/>
      </c>
      <c r="AL972" s="177" t="str">
        <f t="shared" si="504"/>
        <v/>
      </c>
      <c r="AM972" s="13" t="str">
        <f>IF(AS972="","",IF(R972="Refreshment Beverage",ROUND(AS972*Rates!K$19,4),ROUND(AO972*(VLOOKUP(VALUE(Q972),Rates!G$4:L$12,3,0)),4)))</f>
        <v/>
      </c>
      <c r="AN972" s="183" t="str">
        <f>IF(AS972="","",IF(R972="Refreshment Beverage",AS972*(Rates!J$19/100),MAX(AM972,AB972)))</f>
        <v/>
      </c>
      <c r="AO972" s="186" t="str">
        <f t="shared" si="505"/>
        <v/>
      </c>
      <c r="AP972" s="186" t="str">
        <f t="shared" si="506"/>
        <v/>
      </c>
      <c r="AQ972" s="186" t="str">
        <f>IF(AS972="","",IF(R972="Refreshment Beverage",ROUND(SUM(VLOOKUP(Q:Q,Rates!G$15:L$19,3,0)*(AS972-Y972-Z972-AA972)),4),ROUND(SUM(Rates!$K$8*AS972),4)))</f>
        <v/>
      </c>
      <c r="AR972" s="184" t="str">
        <f t="shared" si="507"/>
        <v/>
      </c>
      <c r="AS972" s="185" t="str">
        <f t="shared" si="508"/>
        <v/>
      </c>
      <c r="AT972" s="177" t="str">
        <f t="shared" si="509"/>
        <v/>
      </c>
      <c r="AU972" s="13" t="str">
        <f>IF(AX972="","",IF(R972="Refreshment Beverage",ROUND((BA972-Y972-Z972-AA972)*VLOOKUP(VALUE(Q972),Rates!G$15:L$19,3,0),4),ROUND(AW972*(VLOOKUP(VALUE(Q972),Rates!G:L,3,0)),4)))</f>
        <v/>
      </c>
      <c r="AV972" s="183" t="str">
        <f t="shared" si="510"/>
        <v/>
      </c>
      <c r="AW972" s="186" t="str">
        <f t="shared" si="511"/>
        <v/>
      </c>
      <c r="AX972" s="184" t="str">
        <f t="shared" si="512"/>
        <v/>
      </c>
      <c r="AY972" s="186" t="str">
        <f>IF(AX972="","",IF(R972="Refreshment Beverage",ROUND(SUM(AX972*Rates!K$19),4),ROUND(SUM(AX972*(Rates!J$8/100)),4)))</f>
        <v/>
      </c>
      <c r="AZ972" s="183" t="str">
        <f t="shared" si="513"/>
        <v/>
      </c>
      <c r="BA972" s="185" t="str">
        <f t="shared" si="514"/>
        <v/>
      </c>
      <c r="BD972" s="171"/>
      <c r="BE972" s="171"/>
      <c r="BF972" s="171"/>
      <c r="BG972" s="171"/>
    </row>
    <row r="973" spans="1:59" ht="15" customHeight="1" x14ac:dyDescent="0.3">
      <c r="A973" s="172"/>
      <c r="B973" s="172"/>
      <c r="C973" s="172"/>
      <c r="D973" s="173"/>
      <c r="E973" s="173"/>
      <c r="F973" s="173"/>
      <c r="G973" s="173"/>
      <c r="H973" s="173"/>
      <c r="I973" s="174"/>
      <c r="J973" s="175"/>
      <c r="K973" s="176" t="str">
        <f t="shared" si="486"/>
        <v/>
      </c>
      <c r="L973" s="177" t="str">
        <f t="shared" si="487"/>
        <v/>
      </c>
      <c r="M973" s="178" t="str">
        <f t="shared" si="488"/>
        <v/>
      </c>
      <c r="N973" s="44" t="str" cm="1">
        <f t="array" ref="N973">IFERROR(IF(_xlfn.SINGLE(A:A)="","",IF(R973="Beer",SUM(LOOKUP(2,1/(Rates!$B$3:$B$5&lt;=W973)/(Rates!$C$3:$C$5&gt;=W973),Rates!$D$3:$D$5)*(X973/100)*W973),IF(R973="Refreshment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44" t="str">
        <f t="shared" si="489"/>
        <v/>
      </c>
      <c r="P973" s="13"/>
      <c r="Q973" s="179" t="str">
        <f t="shared" si="490"/>
        <v/>
      </c>
      <c r="R973" s="180" t="str">
        <f t="shared" si="491"/>
        <v/>
      </c>
      <c r="S973" s="13" t="str">
        <f>IF(A973="","",IF(R973="Refreshment Beverage",VLOOKUP(VALUE(Q973),Rates!G$15:L$19,2,0),VLOOKUP(VALUE(Q973),Rates!G$4:L$8,2,0)))</f>
        <v/>
      </c>
      <c r="T973" s="13" t="str">
        <f t="shared" si="492"/>
        <v/>
      </c>
      <c r="U973" s="181" t="str">
        <f t="shared" si="493"/>
        <v/>
      </c>
      <c r="V973" s="13" t="str">
        <f t="shared" si="494"/>
        <v/>
      </c>
      <c r="W973" s="13" t="str">
        <f t="shared" si="495"/>
        <v/>
      </c>
      <c r="X973" s="182" t="str">
        <f t="shared" si="496"/>
        <v/>
      </c>
      <c r="Y973" s="183" t="str">
        <f>IF(A:A="","",IF(R973="Refreshment Beverage",VLOOKUP(Q973,Rates!G$15:L$19,6,0)*W973,VLOOKUP(Q973,Rates!G$4:L$12,6,0)*W973))</f>
        <v/>
      </c>
      <c r="Z973" s="183" t="str">
        <f t="shared" si="497"/>
        <v/>
      </c>
      <c r="AA973" s="17">
        <f t="shared" si="485"/>
        <v>0</v>
      </c>
      <c r="AB973" s="177" t="str" cm="1">
        <f t="array" ref="AB973">IF(_xlfn.SINGLE(A:A)="","",IF(R973="Refreshment Beverage","",IF(AND(R973="Beer",Q973=0),SUM(LOOKUP(2,1/(Rates!$B$15:$B$18&lt;=W973)/(Rates!$C$15:$C$18&gt;=W973),Rates!$D$15:$D$18)*W973),VLOOKUP(VALUE(_xlfn.SINGLE(Q:Q)),Rates!A:B,2,0)*W973)))</f>
        <v/>
      </c>
      <c r="AC973" s="177" t="str" cm="1">
        <f t="array" ref="AC973">IF(_xlfn.SINGLE(A:A)="","",IF(R973="Refreshment Beverage","",IF(AND(R973="Beer",Q973=0),SUM(LOOKUP(2,1/(Rates!$B$15:$B$18&lt;=W973)/(Rates!$C$15:$C$18&gt;=W973),Rates!$E$15:$E$18)*W973),VLOOKUP(VALUE(_xlfn.SINGLE(Q:Q)),Rates!A:C,3,0)*W973)))</f>
        <v/>
      </c>
      <c r="AD973" s="168">
        <f>IFERROR(IF(OR(Q973=1,Q973=2,Q973=3,Q973=4),VLOOKUP(Q973,Rates!$A$31:$B$34,2,0)*W973,IF(V973=1,VLOOKUP(U973,'REB BEV MIN MKUP'!B:E,4,0),IF(V973&gt;1,VLOOKUP(VALUE(W973),'REB BEV MIN MKUP'!O:Q,3,0),0))),0)</f>
        <v>0</v>
      </c>
      <c r="AE973" s="177" t="str">
        <f t="shared" si="498"/>
        <v/>
      </c>
      <c r="AF973" s="13" t="str">
        <f t="shared" si="499"/>
        <v/>
      </c>
      <c r="AG973" s="177" t="str">
        <f t="shared" si="500"/>
        <v/>
      </c>
      <c r="AH973" s="184" t="str">
        <f t="shared" si="501"/>
        <v/>
      </c>
      <c r="AI973" s="184" t="str">
        <f>IF(AE:AE="","",IF(R973="Refreshment Beverage",AK973*(Rates!J$19/100),ROUND(SUM(AH973*(Rates!$J$8/100)),4)))</f>
        <v/>
      </c>
      <c r="AJ973" s="183" t="str">
        <f t="shared" si="502"/>
        <v/>
      </c>
      <c r="AK973" s="185" t="str">
        <f t="shared" si="503"/>
        <v/>
      </c>
      <c r="AL973" s="177" t="str">
        <f t="shared" si="504"/>
        <v/>
      </c>
      <c r="AM973" s="13" t="str">
        <f>IF(AS973="","",IF(R973="Refreshment Beverage",ROUND(AS973*Rates!K$19,4),ROUND(AO973*(VLOOKUP(VALUE(Q973),Rates!G$4:L$12,3,0)),4)))</f>
        <v/>
      </c>
      <c r="AN973" s="183" t="str">
        <f>IF(AS973="","",IF(R973="Refreshment Beverage",AS973*(Rates!J$19/100),MAX(AM973,AB973)))</f>
        <v/>
      </c>
      <c r="AO973" s="186" t="str">
        <f t="shared" si="505"/>
        <v/>
      </c>
      <c r="AP973" s="186" t="str">
        <f t="shared" si="506"/>
        <v/>
      </c>
      <c r="AQ973" s="186" t="str">
        <f>IF(AS973="","",IF(R973="Refreshment Beverage",ROUND(SUM(VLOOKUP(Q:Q,Rates!G$15:L$19,3,0)*(AS973-Y973-Z973-AA973)),4),ROUND(SUM(Rates!$K$8*AS973),4)))</f>
        <v/>
      </c>
      <c r="AR973" s="184" t="str">
        <f t="shared" si="507"/>
        <v/>
      </c>
      <c r="AS973" s="185" t="str">
        <f t="shared" si="508"/>
        <v/>
      </c>
      <c r="AT973" s="177" t="str">
        <f t="shared" si="509"/>
        <v/>
      </c>
      <c r="AU973" s="13" t="str">
        <f>IF(AX973="","",IF(R973="Refreshment Beverage",ROUND((BA973-Y973-Z973-AA973)*VLOOKUP(VALUE(Q973),Rates!G$15:L$19,3,0),4),ROUND(AW973*(VLOOKUP(VALUE(Q973),Rates!G:L,3,0)),4)))</f>
        <v/>
      </c>
      <c r="AV973" s="183" t="str">
        <f t="shared" si="510"/>
        <v/>
      </c>
      <c r="AW973" s="186" t="str">
        <f t="shared" si="511"/>
        <v/>
      </c>
      <c r="AX973" s="184" t="str">
        <f t="shared" si="512"/>
        <v/>
      </c>
      <c r="AY973" s="186" t="str">
        <f>IF(AX973="","",IF(R973="Refreshment Beverage",ROUND(SUM(AX973*Rates!K$19),4),ROUND(SUM(AX973*(Rates!J$8/100)),4)))</f>
        <v/>
      </c>
      <c r="AZ973" s="183" t="str">
        <f t="shared" si="513"/>
        <v/>
      </c>
      <c r="BA973" s="185" t="str">
        <f t="shared" si="514"/>
        <v/>
      </c>
      <c r="BD973" s="171"/>
      <c r="BE973" s="171"/>
      <c r="BF973" s="171"/>
      <c r="BG973" s="171"/>
    </row>
    <row r="974" spans="1:59" ht="15" customHeight="1" x14ac:dyDescent="0.3">
      <c r="A974" s="172"/>
      <c r="B974" s="172"/>
      <c r="C974" s="172"/>
      <c r="D974" s="173"/>
      <c r="E974" s="173"/>
      <c r="F974" s="173"/>
      <c r="G974" s="173"/>
      <c r="H974" s="173"/>
      <c r="I974" s="174"/>
      <c r="J974" s="175"/>
      <c r="K974" s="176" t="str">
        <f t="shared" si="486"/>
        <v/>
      </c>
      <c r="L974" s="177" t="str">
        <f t="shared" si="487"/>
        <v/>
      </c>
      <c r="M974" s="178" t="str">
        <f t="shared" si="488"/>
        <v/>
      </c>
      <c r="N974" s="44" t="str" cm="1">
        <f t="array" ref="N974">IFERROR(IF(_xlfn.SINGLE(A:A)="","",IF(R974="Beer",SUM(LOOKUP(2,1/(Rates!$B$3:$B$5&lt;=W974)/(Rates!$C$3:$C$5&gt;=W974),Rates!$D$3:$D$5)*(X974/100)*W974),IF(R974="Refreshment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44" t="str">
        <f t="shared" si="489"/>
        <v/>
      </c>
      <c r="P974" s="13"/>
      <c r="Q974" s="179" t="str">
        <f t="shared" si="490"/>
        <v/>
      </c>
      <c r="R974" s="180" t="str">
        <f t="shared" si="491"/>
        <v/>
      </c>
      <c r="S974" s="13" t="str">
        <f>IF(A974="","",IF(R974="Refreshment Beverage",VLOOKUP(VALUE(Q974),Rates!G$15:L$19,2,0),VLOOKUP(VALUE(Q974),Rates!G$4:L$8,2,0)))</f>
        <v/>
      </c>
      <c r="T974" s="13" t="str">
        <f t="shared" si="492"/>
        <v/>
      </c>
      <c r="U974" s="181" t="str">
        <f t="shared" si="493"/>
        <v/>
      </c>
      <c r="V974" s="13" t="str">
        <f t="shared" si="494"/>
        <v/>
      </c>
      <c r="W974" s="13" t="str">
        <f t="shared" si="495"/>
        <v/>
      </c>
      <c r="X974" s="182" t="str">
        <f t="shared" si="496"/>
        <v/>
      </c>
      <c r="Y974" s="183" t="str">
        <f>IF(A:A="","",IF(R974="Refreshment Beverage",VLOOKUP(Q974,Rates!G$15:L$19,6,0)*W974,VLOOKUP(Q974,Rates!G$4:L$12,6,0)*W974))</f>
        <v/>
      </c>
      <c r="Z974" s="183" t="str">
        <f t="shared" si="497"/>
        <v/>
      </c>
      <c r="AA974" s="17">
        <f t="shared" si="485"/>
        <v>0</v>
      </c>
      <c r="AB974" s="177" t="str" cm="1">
        <f t="array" ref="AB974">IF(_xlfn.SINGLE(A:A)="","",IF(R974="Refreshment Beverage","",IF(AND(R974="Beer",Q974=0),SUM(LOOKUP(2,1/(Rates!$B$15:$B$18&lt;=W974)/(Rates!$C$15:$C$18&gt;=W974),Rates!$D$15:$D$18)*W974),VLOOKUP(VALUE(_xlfn.SINGLE(Q:Q)),Rates!A:B,2,0)*W974)))</f>
        <v/>
      </c>
      <c r="AC974" s="177" t="str" cm="1">
        <f t="array" ref="AC974">IF(_xlfn.SINGLE(A:A)="","",IF(R974="Refreshment Beverage","",IF(AND(R974="Beer",Q974=0),SUM(LOOKUP(2,1/(Rates!$B$15:$B$18&lt;=W974)/(Rates!$C$15:$C$18&gt;=W974),Rates!$E$15:$E$18)*W974),VLOOKUP(VALUE(_xlfn.SINGLE(Q:Q)),Rates!A:C,3,0)*W974)))</f>
        <v/>
      </c>
      <c r="AD974" s="168">
        <f>IFERROR(IF(OR(Q974=1,Q974=2,Q974=3,Q974=4),VLOOKUP(Q974,Rates!$A$31:$B$34,2,0)*W974,IF(V974=1,VLOOKUP(U974,'REB BEV MIN MKUP'!B:E,4,0),IF(V974&gt;1,VLOOKUP(VALUE(W974),'REB BEV MIN MKUP'!O:Q,3,0),0))),0)</f>
        <v>0</v>
      </c>
      <c r="AE974" s="177" t="str">
        <f t="shared" si="498"/>
        <v/>
      </c>
      <c r="AF974" s="13" t="str">
        <f t="shared" si="499"/>
        <v/>
      </c>
      <c r="AG974" s="177" t="str">
        <f t="shared" si="500"/>
        <v/>
      </c>
      <c r="AH974" s="184" t="str">
        <f t="shared" si="501"/>
        <v/>
      </c>
      <c r="AI974" s="184" t="str">
        <f>IF(AE:AE="","",IF(R974="Refreshment Beverage",AK974*(Rates!J$19/100),ROUND(SUM(AH974*(Rates!$J$8/100)),4)))</f>
        <v/>
      </c>
      <c r="AJ974" s="183" t="str">
        <f t="shared" si="502"/>
        <v/>
      </c>
      <c r="AK974" s="185" t="str">
        <f t="shared" si="503"/>
        <v/>
      </c>
      <c r="AL974" s="177" t="str">
        <f t="shared" si="504"/>
        <v/>
      </c>
      <c r="AM974" s="13" t="str">
        <f>IF(AS974="","",IF(R974="Refreshment Beverage",ROUND(AS974*Rates!K$19,4),ROUND(AO974*(VLOOKUP(VALUE(Q974),Rates!G$4:L$12,3,0)),4)))</f>
        <v/>
      </c>
      <c r="AN974" s="183" t="str">
        <f>IF(AS974="","",IF(R974="Refreshment Beverage",AS974*(Rates!J$19/100),MAX(AM974,AB974)))</f>
        <v/>
      </c>
      <c r="AO974" s="186" t="str">
        <f t="shared" si="505"/>
        <v/>
      </c>
      <c r="AP974" s="186" t="str">
        <f t="shared" si="506"/>
        <v/>
      </c>
      <c r="AQ974" s="186" t="str">
        <f>IF(AS974="","",IF(R974="Refreshment Beverage",ROUND(SUM(VLOOKUP(Q:Q,Rates!G$15:L$19,3,0)*(AS974-Y974-Z974-AA974)),4),ROUND(SUM(Rates!$K$8*AS974),4)))</f>
        <v/>
      </c>
      <c r="AR974" s="184" t="str">
        <f t="shared" si="507"/>
        <v/>
      </c>
      <c r="AS974" s="185" t="str">
        <f t="shared" si="508"/>
        <v/>
      </c>
      <c r="AT974" s="177" t="str">
        <f t="shared" si="509"/>
        <v/>
      </c>
      <c r="AU974" s="13" t="str">
        <f>IF(AX974="","",IF(R974="Refreshment Beverage",ROUND((BA974-Y974-Z974-AA974)*VLOOKUP(VALUE(Q974),Rates!G$15:L$19,3,0),4),ROUND(AW974*(VLOOKUP(VALUE(Q974),Rates!G:L,3,0)),4)))</f>
        <v/>
      </c>
      <c r="AV974" s="183" t="str">
        <f t="shared" si="510"/>
        <v/>
      </c>
      <c r="AW974" s="186" t="str">
        <f t="shared" si="511"/>
        <v/>
      </c>
      <c r="AX974" s="184" t="str">
        <f t="shared" si="512"/>
        <v/>
      </c>
      <c r="AY974" s="186" t="str">
        <f>IF(AX974="","",IF(R974="Refreshment Beverage",ROUND(SUM(AX974*Rates!K$19),4),ROUND(SUM(AX974*(Rates!J$8/100)),4)))</f>
        <v/>
      </c>
      <c r="AZ974" s="183" t="str">
        <f t="shared" si="513"/>
        <v/>
      </c>
      <c r="BA974" s="185" t="str">
        <f t="shared" si="514"/>
        <v/>
      </c>
      <c r="BD974" s="171"/>
      <c r="BE974" s="171"/>
      <c r="BF974" s="171"/>
      <c r="BG974" s="171"/>
    </row>
    <row r="975" spans="1:59" ht="15" customHeight="1" x14ac:dyDescent="0.3">
      <c r="A975" s="172"/>
      <c r="B975" s="172"/>
      <c r="C975" s="172"/>
      <c r="D975" s="173"/>
      <c r="E975" s="173"/>
      <c r="F975" s="173"/>
      <c r="G975" s="173"/>
      <c r="H975" s="173"/>
      <c r="I975" s="174"/>
      <c r="J975" s="175"/>
      <c r="K975" s="176" t="str">
        <f t="shared" si="486"/>
        <v/>
      </c>
      <c r="L975" s="177" t="str">
        <f t="shared" si="487"/>
        <v/>
      </c>
      <c r="M975" s="178" t="str">
        <f t="shared" si="488"/>
        <v/>
      </c>
      <c r="N975" s="44" t="str" cm="1">
        <f t="array" ref="N975">IFERROR(IF(_xlfn.SINGLE(A:A)="","",IF(R975="Beer",SUM(LOOKUP(2,1/(Rates!$B$3:$B$5&lt;=W975)/(Rates!$C$3:$C$5&gt;=W975),Rates!$D$3:$D$5)*(X975/100)*W975),IF(R975="Refreshment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44" t="str">
        <f t="shared" si="489"/>
        <v/>
      </c>
      <c r="P975" s="13"/>
      <c r="Q975" s="179" t="str">
        <f t="shared" si="490"/>
        <v/>
      </c>
      <c r="R975" s="180" t="str">
        <f t="shared" si="491"/>
        <v/>
      </c>
      <c r="S975" s="13" t="str">
        <f>IF(A975="","",IF(R975="Refreshment Beverage",VLOOKUP(VALUE(Q975),Rates!G$15:L$19,2,0),VLOOKUP(VALUE(Q975),Rates!G$4:L$8,2,0)))</f>
        <v/>
      </c>
      <c r="T975" s="13" t="str">
        <f t="shared" si="492"/>
        <v/>
      </c>
      <c r="U975" s="181" t="str">
        <f t="shared" si="493"/>
        <v/>
      </c>
      <c r="V975" s="13" t="str">
        <f t="shared" si="494"/>
        <v/>
      </c>
      <c r="W975" s="13" t="str">
        <f t="shared" si="495"/>
        <v/>
      </c>
      <c r="X975" s="182" t="str">
        <f t="shared" si="496"/>
        <v/>
      </c>
      <c r="Y975" s="183" t="str">
        <f>IF(A:A="","",IF(R975="Refreshment Beverage",VLOOKUP(Q975,Rates!G$15:L$19,6,0)*W975,VLOOKUP(Q975,Rates!G$4:L$12,6,0)*W975))</f>
        <v/>
      </c>
      <c r="Z975" s="183" t="str">
        <f t="shared" si="497"/>
        <v/>
      </c>
      <c r="AA975" s="17">
        <f t="shared" si="485"/>
        <v>0</v>
      </c>
      <c r="AB975" s="177" t="str" cm="1">
        <f t="array" ref="AB975">IF(_xlfn.SINGLE(A:A)="","",IF(R975="Refreshment Beverage","",IF(AND(R975="Beer",Q975=0),SUM(LOOKUP(2,1/(Rates!$B$15:$B$18&lt;=W975)/(Rates!$C$15:$C$18&gt;=W975),Rates!$D$15:$D$18)*W975),VLOOKUP(VALUE(_xlfn.SINGLE(Q:Q)),Rates!A:B,2,0)*W975)))</f>
        <v/>
      </c>
      <c r="AC975" s="177" t="str" cm="1">
        <f t="array" ref="AC975">IF(_xlfn.SINGLE(A:A)="","",IF(R975="Refreshment Beverage","",IF(AND(R975="Beer",Q975=0),SUM(LOOKUP(2,1/(Rates!$B$15:$B$18&lt;=W975)/(Rates!$C$15:$C$18&gt;=W975),Rates!$E$15:$E$18)*W975),VLOOKUP(VALUE(_xlfn.SINGLE(Q:Q)),Rates!A:C,3,0)*W975)))</f>
        <v/>
      </c>
      <c r="AD975" s="168">
        <f>IFERROR(IF(OR(Q975=1,Q975=2,Q975=3,Q975=4),VLOOKUP(Q975,Rates!$A$31:$B$34,2,0)*W975,IF(V975=1,VLOOKUP(U975,'REB BEV MIN MKUP'!B:E,4,0),IF(V975&gt;1,VLOOKUP(VALUE(W975),'REB BEV MIN MKUP'!O:Q,3,0),0))),0)</f>
        <v>0</v>
      </c>
      <c r="AE975" s="177" t="str">
        <f t="shared" si="498"/>
        <v/>
      </c>
      <c r="AF975" s="13" t="str">
        <f t="shared" si="499"/>
        <v/>
      </c>
      <c r="AG975" s="177" t="str">
        <f t="shared" si="500"/>
        <v/>
      </c>
      <c r="AH975" s="184" t="str">
        <f t="shared" si="501"/>
        <v/>
      </c>
      <c r="AI975" s="184" t="str">
        <f>IF(AE:AE="","",IF(R975="Refreshment Beverage",AK975*(Rates!J$19/100),ROUND(SUM(AH975*(Rates!$J$8/100)),4)))</f>
        <v/>
      </c>
      <c r="AJ975" s="183" t="str">
        <f t="shared" si="502"/>
        <v/>
      </c>
      <c r="AK975" s="185" t="str">
        <f t="shared" si="503"/>
        <v/>
      </c>
      <c r="AL975" s="177" t="str">
        <f t="shared" si="504"/>
        <v/>
      </c>
      <c r="AM975" s="13" t="str">
        <f>IF(AS975="","",IF(R975="Refreshment Beverage",ROUND(AS975*Rates!K$19,4),ROUND(AO975*(VLOOKUP(VALUE(Q975),Rates!G$4:L$12,3,0)),4)))</f>
        <v/>
      </c>
      <c r="AN975" s="183" t="str">
        <f>IF(AS975="","",IF(R975="Refreshment Beverage",AS975*(Rates!J$19/100),MAX(AM975,AB975)))</f>
        <v/>
      </c>
      <c r="AO975" s="186" t="str">
        <f t="shared" si="505"/>
        <v/>
      </c>
      <c r="AP975" s="186" t="str">
        <f t="shared" si="506"/>
        <v/>
      </c>
      <c r="AQ975" s="186" t="str">
        <f>IF(AS975="","",IF(R975="Refreshment Beverage",ROUND(SUM(VLOOKUP(Q:Q,Rates!G$15:L$19,3,0)*(AS975-Y975-Z975-AA975)),4),ROUND(SUM(Rates!$K$8*AS975),4)))</f>
        <v/>
      </c>
      <c r="AR975" s="184" t="str">
        <f t="shared" si="507"/>
        <v/>
      </c>
      <c r="AS975" s="185" t="str">
        <f t="shared" si="508"/>
        <v/>
      </c>
      <c r="AT975" s="177" t="str">
        <f t="shared" si="509"/>
        <v/>
      </c>
      <c r="AU975" s="13" t="str">
        <f>IF(AX975="","",IF(R975="Refreshment Beverage",ROUND((BA975-Y975-Z975-AA975)*VLOOKUP(VALUE(Q975),Rates!G$15:L$19,3,0),4),ROUND(AW975*(VLOOKUP(VALUE(Q975),Rates!G:L,3,0)),4)))</f>
        <v/>
      </c>
      <c r="AV975" s="183" t="str">
        <f t="shared" si="510"/>
        <v/>
      </c>
      <c r="AW975" s="186" t="str">
        <f t="shared" si="511"/>
        <v/>
      </c>
      <c r="AX975" s="184" t="str">
        <f t="shared" si="512"/>
        <v/>
      </c>
      <c r="AY975" s="186" t="str">
        <f>IF(AX975="","",IF(R975="Refreshment Beverage",ROUND(SUM(AX975*Rates!K$19),4),ROUND(SUM(AX975*(Rates!J$8/100)),4)))</f>
        <v/>
      </c>
      <c r="AZ975" s="183" t="str">
        <f t="shared" si="513"/>
        <v/>
      </c>
      <c r="BA975" s="185" t="str">
        <f t="shared" si="514"/>
        <v/>
      </c>
      <c r="BD975" s="171"/>
      <c r="BE975" s="171"/>
      <c r="BF975" s="171"/>
      <c r="BG975" s="171"/>
    </row>
    <row r="976" spans="1:59" ht="15" customHeight="1" x14ac:dyDescent="0.3">
      <c r="A976" s="172"/>
      <c r="B976" s="172"/>
      <c r="C976" s="172"/>
      <c r="D976" s="173"/>
      <c r="E976" s="173"/>
      <c r="F976" s="173"/>
      <c r="G976" s="173"/>
      <c r="H976" s="173"/>
      <c r="I976" s="174"/>
      <c r="J976" s="175"/>
      <c r="K976" s="176" t="str">
        <f t="shared" si="486"/>
        <v/>
      </c>
      <c r="L976" s="177" t="str">
        <f t="shared" si="487"/>
        <v/>
      </c>
      <c r="M976" s="178" t="str">
        <f t="shared" si="488"/>
        <v/>
      </c>
      <c r="N976" s="44" t="str" cm="1">
        <f t="array" ref="N976">IFERROR(IF(_xlfn.SINGLE(A:A)="","",IF(R976="Beer",SUM(LOOKUP(2,1/(Rates!$B$3:$B$5&lt;=W976)/(Rates!$C$3:$C$5&gt;=W976),Rates!$D$3:$D$5)*(X976/100)*W976),IF(R976="Refreshment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44" t="str">
        <f t="shared" si="489"/>
        <v/>
      </c>
      <c r="P976" s="13"/>
      <c r="Q976" s="179" t="str">
        <f t="shared" si="490"/>
        <v/>
      </c>
      <c r="R976" s="180" t="str">
        <f t="shared" si="491"/>
        <v/>
      </c>
      <c r="S976" s="13" t="str">
        <f>IF(A976="","",IF(R976="Refreshment Beverage",VLOOKUP(VALUE(Q976),Rates!G$15:L$19,2,0),VLOOKUP(VALUE(Q976),Rates!G$4:L$8,2,0)))</f>
        <v/>
      </c>
      <c r="T976" s="13" t="str">
        <f t="shared" si="492"/>
        <v/>
      </c>
      <c r="U976" s="181" t="str">
        <f t="shared" si="493"/>
        <v/>
      </c>
      <c r="V976" s="13" t="str">
        <f t="shared" si="494"/>
        <v/>
      </c>
      <c r="W976" s="13" t="str">
        <f t="shared" si="495"/>
        <v/>
      </c>
      <c r="X976" s="182" t="str">
        <f t="shared" si="496"/>
        <v/>
      </c>
      <c r="Y976" s="183" t="str">
        <f>IF(A:A="","",IF(R976="Refreshment Beverage",VLOOKUP(Q976,Rates!G$15:L$19,6,0)*W976,VLOOKUP(Q976,Rates!G$4:L$12,6,0)*W976))</f>
        <v/>
      </c>
      <c r="Z976" s="183" t="str">
        <f t="shared" si="497"/>
        <v/>
      </c>
      <c r="AA976" s="17">
        <f t="shared" si="485"/>
        <v>0</v>
      </c>
      <c r="AB976" s="177" t="str" cm="1">
        <f t="array" ref="AB976">IF(_xlfn.SINGLE(A:A)="","",IF(R976="Refreshment Beverage","",IF(AND(R976="Beer",Q976=0),SUM(LOOKUP(2,1/(Rates!$B$15:$B$18&lt;=W976)/(Rates!$C$15:$C$18&gt;=W976),Rates!$D$15:$D$18)*W976),VLOOKUP(VALUE(_xlfn.SINGLE(Q:Q)),Rates!A:B,2,0)*W976)))</f>
        <v/>
      </c>
      <c r="AC976" s="177" t="str" cm="1">
        <f t="array" ref="AC976">IF(_xlfn.SINGLE(A:A)="","",IF(R976="Refreshment Beverage","",IF(AND(R976="Beer",Q976=0),SUM(LOOKUP(2,1/(Rates!$B$15:$B$18&lt;=W976)/(Rates!$C$15:$C$18&gt;=W976),Rates!$E$15:$E$18)*W976),VLOOKUP(VALUE(_xlfn.SINGLE(Q:Q)),Rates!A:C,3,0)*W976)))</f>
        <v/>
      </c>
      <c r="AD976" s="168">
        <f>IFERROR(IF(OR(Q976=1,Q976=2,Q976=3,Q976=4),VLOOKUP(Q976,Rates!$A$31:$B$34,2,0)*W976,IF(V976=1,VLOOKUP(U976,'REB BEV MIN MKUP'!B:E,4,0),IF(V976&gt;1,VLOOKUP(VALUE(W976),'REB BEV MIN MKUP'!O:Q,3,0),0))),0)</f>
        <v>0</v>
      </c>
      <c r="AE976" s="177" t="str">
        <f t="shared" si="498"/>
        <v/>
      </c>
      <c r="AF976" s="13" t="str">
        <f t="shared" si="499"/>
        <v/>
      </c>
      <c r="AG976" s="177" t="str">
        <f t="shared" si="500"/>
        <v/>
      </c>
      <c r="AH976" s="184" t="str">
        <f t="shared" si="501"/>
        <v/>
      </c>
      <c r="AI976" s="184" t="str">
        <f>IF(AE:AE="","",IF(R976="Refreshment Beverage",AK976*(Rates!J$19/100),ROUND(SUM(AH976*(Rates!$J$8/100)),4)))</f>
        <v/>
      </c>
      <c r="AJ976" s="183" t="str">
        <f t="shared" si="502"/>
        <v/>
      </c>
      <c r="AK976" s="185" t="str">
        <f t="shared" si="503"/>
        <v/>
      </c>
      <c r="AL976" s="177" t="str">
        <f t="shared" si="504"/>
        <v/>
      </c>
      <c r="AM976" s="13" t="str">
        <f>IF(AS976="","",IF(R976="Refreshment Beverage",ROUND(AS976*Rates!K$19,4),ROUND(AO976*(VLOOKUP(VALUE(Q976),Rates!G$4:L$12,3,0)),4)))</f>
        <v/>
      </c>
      <c r="AN976" s="183" t="str">
        <f>IF(AS976="","",IF(R976="Refreshment Beverage",AS976*(Rates!J$19/100),MAX(AM976,AB976)))</f>
        <v/>
      </c>
      <c r="AO976" s="186" t="str">
        <f t="shared" si="505"/>
        <v/>
      </c>
      <c r="AP976" s="186" t="str">
        <f t="shared" si="506"/>
        <v/>
      </c>
      <c r="AQ976" s="186" t="str">
        <f>IF(AS976="","",IF(R976="Refreshment Beverage",ROUND(SUM(VLOOKUP(Q:Q,Rates!G$15:L$19,3,0)*(AS976-Y976-Z976-AA976)),4),ROUND(SUM(Rates!$K$8*AS976),4)))</f>
        <v/>
      </c>
      <c r="AR976" s="184" t="str">
        <f t="shared" si="507"/>
        <v/>
      </c>
      <c r="AS976" s="185" t="str">
        <f t="shared" si="508"/>
        <v/>
      </c>
      <c r="AT976" s="177" t="str">
        <f t="shared" si="509"/>
        <v/>
      </c>
      <c r="AU976" s="13" t="str">
        <f>IF(AX976="","",IF(R976="Refreshment Beverage",ROUND((BA976-Y976-Z976-AA976)*VLOOKUP(VALUE(Q976),Rates!G$15:L$19,3,0),4),ROUND(AW976*(VLOOKUP(VALUE(Q976),Rates!G:L,3,0)),4)))</f>
        <v/>
      </c>
      <c r="AV976" s="183" t="str">
        <f t="shared" si="510"/>
        <v/>
      </c>
      <c r="AW976" s="186" t="str">
        <f t="shared" si="511"/>
        <v/>
      </c>
      <c r="AX976" s="184" t="str">
        <f t="shared" si="512"/>
        <v/>
      </c>
      <c r="AY976" s="186" t="str">
        <f>IF(AX976="","",IF(R976="Refreshment Beverage",ROUND(SUM(AX976*Rates!K$19),4),ROUND(SUM(AX976*(Rates!J$8/100)),4)))</f>
        <v/>
      </c>
      <c r="AZ976" s="183" t="str">
        <f t="shared" si="513"/>
        <v/>
      </c>
      <c r="BA976" s="185" t="str">
        <f t="shared" si="514"/>
        <v/>
      </c>
      <c r="BD976" s="171"/>
      <c r="BE976" s="171"/>
      <c r="BF976" s="171"/>
      <c r="BG976" s="171"/>
    </row>
    <row r="977" spans="1:59" ht="15" customHeight="1" x14ac:dyDescent="0.3">
      <c r="A977" s="172"/>
      <c r="B977" s="172"/>
      <c r="C977" s="172"/>
      <c r="D977" s="173"/>
      <c r="E977" s="173"/>
      <c r="F977" s="173"/>
      <c r="G977" s="173"/>
      <c r="H977" s="173"/>
      <c r="I977" s="174"/>
      <c r="J977" s="175"/>
      <c r="K977" s="176" t="str">
        <f t="shared" si="486"/>
        <v/>
      </c>
      <c r="L977" s="177" t="str">
        <f t="shared" si="487"/>
        <v/>
      </c>
      <c r="M977" s="178" t="str">
        <f t="shared" si="488"/>
        <v/>
      </c>
      <c r="N977" s="44" t="str" cm="1">
        <f t="array" ref="N977">IFERROR(IF(_xlfn.SINGLE(A:A)="","",IF(R977="Beer",SUM(LOOKUP(2,1/(Rates!$B$3:$B$5&lt;=W977)/(Rates!$C$3:$C$5&gt;=W977),Rates!$D$3:$D$5)*(X977/100)*W977),IF(R977="Refreshment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44" t="str">
        <f t="shared" si="489"/>
        <v/>
      </c>
      <c r="P977" s="13"/>
      <c r="Q977" s="179" t="str">
        <f t="shared" si="490"/>
        <v/>
      </c>
      <c r="R977" s="180" t="str">
        <f t="shared" si="491"/>
        <v/>
      </c>
      <c r="S977" s="13" t="str">
        <f>IF(A977="","",IF(R977="Refreshment Beverage",VLOOKUP(VALUE(Q977),Rates!G$15:L$19,2,0),VLOOKUP(VALUE(Q977),Rates!G$4:L$8,2,0)))</f>
        <v/>
      </c>
      <c r="T977" s="13" t="str">
        <f t="shared" si="492"/>
        <v/>
      </c>
      <c r="U977" s="181" t="str">
        <f t="shared" si="493"/>
        <v/>
      </c>
      <c r="V977" s="13" t="str">
        <f t="shared" si="494"/>
        <v/>
      </c>
      <c r="W977" s="13" t="str">
        <f t="shared" si="495"/>
        <v/>
      </c>
      <c r="X977" s="182" t="str">
        <f t="shared" si="496"/>
        <v/>
      </c>
      <c r="Y977" s="183" t="str">
        <f>IF(A:A="","",IF(R977="Refreshment Beverage",VLOOKUP(Q977,Rates!G$15:L$19,6,0)*W977,VLOOKUP(Q977,Rates!G$4:L$12,6,0)*W977))</f>
        <v/>
      </c>
      <c r="Z977" s="183" t="str">
        <f t="shared" si="497"/>
        <v/>
      </c>
      <c r="AA977" s="17">
        <f t="shared" si="485"/>
        <v>0</v>
      </c>
      <c r="AB977" s="177" t="str" cm="1">
        <f t="array" ref="AB977">IF(_xlfn.SINGLE(A:A)="","",IF(R977="Refreshment Beverage","",IF(AND(R977="Beer",Q977=0),SUM(LOOKUP(2,1/(Rates!$B$15:$B$18&lt;=W977)/(Rates!$C$15:$C$18&gt;=W977),Rates!$D$15:$D$18)*W977),VLOOKUP(VALUE(_xlfn.SINGLE(Q:Q)),Rates!A:B,2,0)*W977)))</f>
        <v/>
      </c>
      <c r="AC977" s="177" t="str" cm="1">
        <f t="array" ref="AC977">IF(_xlfn.SINGLE(A:A)="","",IF(R977="Refreshment Beverage","",IF(AND(R977="Beer",Q977=0),SUM(LOOKUP(2,1/(Rates!$B$15:$B$18&lt;=W977)/(Rates!$C$15:$C$18&gt;=W977),Rates!$E$15:$E$18)*W977),VLOOKUP(VALUE(_xlfn.SINGLE(Q:Q)),Rates!A:C,3,0)*W977)))</f>
        <v/>
      </c>
      <c r="AD977" s="168">
        <f>IFERROR(IF(OR(Q977=1,Q977=2,Q977=3,Q977=4),VLOOKUP(Q977,Rates!$A$31:$B$34,2,0)*W977,IF(V977=1,VLOOKUP(U977,'REB BEV MIN MKUP'!B:E,4,0),IF(V977&gt;1,VLOOKUP(VALUE(W977),'REB BEV MIN MKUP'!O:Q,3,0),0))),0)</f>
        <v>0</v>
      </c>
      <c r="AE977" s="177" t="str">
        <f t="shared" si="498"/>
        <v/>
      </c>
      <c r="AF977" s="13" t="str">
        <f t="shared" si="499"/>
        <v/>
      </c>
      <c r="AG977" s="177" t="str">
        <f t="shared" si="500"/>
        <v/>
      </c>
      <c r="AH977" s="184" t="str">
        <f t="shared" si="501"/>
        <v/>
      </c>
      <c r="AI977" s="184" t="str">
        <f>IF(AE:AE="","",IF(R977="Refreshment Beverage",AK977*(Rates!J$19/100),ROUND(SUM(AH977*(Rates!$J$8/100)),4)))</f>
        <v/>
      </c>
      <c r="AJ977" s="183" t="str">
        <f t="shared" si="502"/>
        <v/>
      </c>
      <c r="AK977" s="185" t="str">
        <f t="shared" si="503"/>
        <v/>
      </c>
      <c r="AL977" s="177" t="str">
        <f t="shared" si="504"/>
        <v/>
      </c>
      <c r="AM977" s="13" t="str">
        <f>IF(AS977="","",IF(R977="Refreshment Beverage",ROUND(AS977*Rates!K$19,4),ROUND(AO977*(VLOOKUP(VALUE(Q977),Rates!G$4:L$12,3,0)),4)))</f>
        <v/>
      </c>
      <c r="AN977" s="183" t="str">
        <f>IF(AS977="","",IF(R977="Refreshment Beverage",AS977*(Rates!J$19/100),MAX(AM977,AB977)))</f>
        <v/>
      </c>
      <c r="AO977" s="186" t="str">
        <f t="shared" si="505"/>
        <v/>
      </c>
      <c r="AP977" s="186" t="str">
        <f t="shared" si="506"/>
        <v/>
      </c>
      <c r="AQ977" s="186" t="str">
        <f>IF(AS977="","",IF(R977="Refreshment Beverage",ROUND(SUM(VLOOKUP(Q:Q,Rates!G$15:L$19,3,0)*(AS977-Y977-Z977-AA977)),4),ROUND(SUM(Rates!$K$8*AS977),4)))</f>
        <v/>
      </c>
      <c r="AR977" s="184" t="str">
        <f t="shared" si="507"/>
        <v/>
      </c>
      <c r="AS977" s="185" t="str">
        <f t="shared" si="508"/>
        <v/>
      </c>
      <c r="AT977" s="177" t="str">
        <f t="shared" si="509"/>
        <v/>
      </c>
      <c r="AU977" s="13" t="str">
        <f>IF(AX977="","",IF(R977="Refreshment Beverage",ROUND((BA977-Y977-Z977-AA977)*VLOOKUP(VALUE(Q977),Rates!G$15:L$19,3,0),4),ROUND(AW977*(VLOOKUP(VALUE(Q977),Rates!G:L,3,0)),4)))</f>
        <v/>
      </c>
      <c r="AV977" s="183" t="str">
        <f t="shared" si="510"/>
        <v/>
      </c>
      <c r="AW977" s="186" t="str">
        <f t="shared" si="511"/>
        <v/>
      </c>
      <c r="AX977" s="184" t="str">
        <f t="shared" si="512"/>
        <v/>
      </c>
      <c r="AY977" s="186" t="str">
        <f>IF(AX977="","",IF(R977="Refreshment Beverage",ROUND(SUM(AX977*Rates!K$19),4),ROUND(SUM(AX977*(Rates!J$8/100)),4)))</f>
        <v/>
      </c>
      <c r="AZ977" s="183" t="str">
        <f t="shared" si="513"/>
        <v/>
      </c>
      <c r="BA977" s="185" t="str">
        <f t="shared" si="514"/>
        <v/>
      </c>
      <c r="BD977" s="171"/>
      <c r="BE977" s="171"/>
      <c r="BF977" s="171"/>
      <c r="BG977" s="171"/>
    </row>
    <row r="978" spans="1:59" ht="15" customHeight="1" x14ac:dyDescent="0.3">
      <c r="A978" s="172"/>
      <c r="B978" s="172"/>
      <c r="C978" s="172"/>
      <c r="D978" s="173"/>
      <c r="E978" s="173"/>
      <c r="F978" s="173"/>
      <c r="G978" s="173"/>
      <c r="H978" s="173"/>
      <c r="I978" s="174"/>
      <c r="J978" s="175"/>
      <c r="K978" s="176" t="str">
        <f t="shared" si="486"/>
        <v/>
      </c>
      <c r="L978" s="177" t="str">
        <f t="shared" si="487"/>
        <v/>
      </c>
      <c r="M978" s="178" t="str">
        <f t="shared" si="488"/>
        <v/>
      </c>
      <c r="N978" s="44" t="str" cm="1">
        <f t="array" ref="N978">IFERROR(IF(_xlfn.SINGLE(A:A)="","",IF(R978="Beer",SUM(LOOKUP(2,1/(Rates!$B$3:$B$5&lt;=W978)/(Rates!$C$3:$C$5&gt;=W978),Rates!$D$3:$D$5)*(X978/100)*W978),IF(R978="Refreshment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44" t="str">
        <f t="shared" si="489"/>
        <v/>
      </c>
      <c r="P978" s="13"/>
      <c r="Q978" s="179" t="str">
        <f t="shared" si="490"/>
        <v/>
      </c>
      <c r="R978" s="180" t="str">
        <f t="shared" si="491"/>
        <v/>
      </c>
      <c r="S978" s="13" t="str">
        <f>IF(A978="","",IF(R978="Refreshment Beverage",VLOOKUP(VALUE(Q978),Rates!G$15:L$19,2,0),VLOOKUP(VALUE(Q978),Rates!G$4:L$8,2,0)))</f>
        <v/>
      </c>
      <c r="T978" s="13" t="str">
        <f t="shared" si="492"/>
        <v/>
      </c>
      <c r="U978" s="181" t="str">
        <f t="shared" si="493"/>
        <v/>
      </c>
      <c r="V978" s="13" t="str">
        <f t="shared" si="494"/>
        <v/>
      </c>
      <c r="W978" s="13" t="str">
        <f t="shared" si="495"/>
        <v/>
      </c>
      <c r="X978" s="182" t="str">
        <f t="shared" si="496"/>
        <v/>
      </c>
      <c r="Y978" s="183" t="str">
        <f>IF(A:A="","",IF(R978="Refreshment Beverage",VLOOKUP(Q978,Rates!G$15:L$19,6,0)*W978,VLOOKUP(Q978,Rates!G$4:L$12,6,0)*W978))</f>
        <v/>
      </c>
      <c r="Z978" s="183" t="str">
        <f t="shared" si="497"/>
        <v/>
      </c>
      <c r="AA978" s="17">
        <f t="shared" si="485"/>
        <v>0</v>
      </c>
      <c r="AB978" s="177" t="str" cm="1">
        <f t="array" ref="AB978">IF(_xlfn.SINGLE(A:A)="","",IF(R978="Refreshment Beverage","",IF(AND(R978="Beer",Q978=0),SUM(LOOKUP(2,1/(Rates!$B$15:$B$18&lt;=W978)/(Rates!$C$15:$C$18&gt;=W978),Rates!$D$15:$D$18)*W978),VLOOKUP(VALUE(_xlfn.SINGLE(Q:Q)),Rates!A:B,2,0)*W978)))</f>
        <v/>
      </c>
      <c r="AC978" s="177" t="str" cm="1">
        <f t="array" ref="AC978">IF(_xlfn.SINGLE(A:A)="","",IF(R978="Refreshment Beverage","",IF(AND(R978="Beer",Q978=0),SUM(LOOKUP(2,1/(Rates!$B$15:$B$18&lt;=W978)/(Rates!$C$15:$C$18&gt;=W978),Rates!$E$15:$E$18)*W978),VLOOKUP(VALUE(_xlfn.SINGLE(Q:Q)),Rates!A:C,3,0)*W978)))</f>
        <v/>
      </c>
      <c r="AD978" s="168">
        <f>IFERROR(IF(OR(Q978=1,Q978=2,Q978=3,Q978=4),VLOOKUP(Q978,Rates!$A$31:$B$34,2,0)*W978,IF(V978=1,VLOOKUP(U978,'REB BEV MIN MKUP'!B:E,4,0),IF(V978&gt;1,VLOOKUP(VALUE(W978),'REB BEV MIN MKUP'!O:Q,3,0),0))),0)</f>
        <v>0</v>
      </c>
      <c r="AE978" s="177" t="str">
        <f t="shared" si="498"/>
        <v/>
      </c>
      <c r="AF978" s="13" t="str">
        <f t="shared" si="499"/>
        <v/>
      </c>
      <c r="AG978" s="177" t="str">
        <f t="shared" si="500"/>
        <v/>
      </c>
      <c r="AH978" s="184" t="str">
        <f t="shared" si="501"/>
        <v/>
      </c>
      <c r="AI978" s="184" t="str">
        <f>IF(AE:AE="","",IF(R978="Refreshment Beverage",AK978*(Rates!J$19/100),ROUND(SUM(AH978*(Rates!$J$8/100)),4)))</f>
        <v/>
      </c>
      <c r="AJ978" s="183" t="str">
        <f t="shared" si="502"/>
        <v/>
      </c>
      <c r="AK978" s="185" t="str">
        <f t="shared" si="503"/>
        <v/>
      </c>
      <c r="AL978" s="177" t="str">
        <f t="shared" si="504"/>
        <v/>
      </c>
      <c r="AM978" s="13" t="str">
        <f>IF(AS978="","",IF(R978="Refreshment Beverage",ROUND(AS978*Rates!K$19,4),ROUND(AO978*(VLOOKUP(VALUE(Q978),Rates!G$4:L$12,3,0)),4)))</f>
        <v/>
      </c>
      <c r="AN978" s="183" t="str">
        <f>IF(AS978="","",IF(R978="Refreshment Beverage",AS978*(Rates!J$19/100),MAX(AM978,AB978)))</f>
        <v/>
      </c>
      <c r="AO978" s="186" t="str">
        <f t="shared" si="505"/>
        <v/>
      </c>
      <c r="AP978" s="186" t="str">
        <f t="shared" si="506"/>
        <v/>
      </c>
      <c r="AQ978" s="186" t="str">
        <f>IF(AS978="","",IF(R978="Refreshment Beverage",ROUND(SUM(VLOOKUP(Q:Q,Rates!G$15:L$19,3,0)*(AS978-Y978-Z978-AA978)),4),ROUND(SUM(Rates!$K$8*AS978),4)))</f>
        <v/>
      </c>
      <c r="AR978" s="184" t="str">
        <f t="shared" si="507"/>
        <v/>
      </c>
      <c r="AS978" s="185" t="str">
        <f t="shared" si="508"/>
        <v/>
      </c>
      <c r="AT978" s="177" t="str">
        <f t="shared" si="509"/>
        <v/>
      </c>
      <c r="AU978" s="13" t="str">
        <f>IF(AX978="","",IF(R978="Refreshment Beverage",ROUND((BA978-Y978-Z978-AA978)*VLOOKUP(VALUE(Q978),Rates!G$15:L$19,3,0),4),ROUND(AW978*(VLOOKUP(VALUE(Q978),Rates!G:L,3,0)),4)))</f>
        <v/>
      </c>
      <c r="AV978" s="183" t="str">
        <f t="shared" si="510"/>
        <v/>
      </c>
      <c r="AW978" s="186" t="str">
        <f t="shared" si="511"/>
        <v/>
      </c>
      <c r="AX978" s="184" t="str">
        <f t="shared" si="512"/>
        <v/>
      </c>
      <c r="AY978" s="186" t="str">
        <f>IF(AX978="","",IF(R978="Refreshment Beverage",ROUND(SUM(AX978*Rates!K$19),4),ROUND(SUM(AX978*(Rates!J$8/100)),4)))</f>
        <v/>
      </c>
      <c r="AZ978" s="183" t="str">
        <f t="shared" si="513"/>
        <v/>
      </c>
      <c r="BA978" s="185" t="str">
        <f t="shared" si="514"/>
        <v/>
      </c>
      <c r="BD978" s="171"/>
      <c r="BE978" s="171"/>
      <c r="BF978" s="171"/>
      <c r="BG978" s="171"/>
    </row>
    <row r="979" spans="1:59" ht="15" customHeight="1" x14ac:dyDescent="0.3">
      <c r="A979" s="172"/>
      <c r="B979" s="172"/>
      <c r="C979" s="172"/>
      <c r="D979" s="173"/>
      <c r="E979" s="173"/>
      <c r="F979" s="173"/>
      <c r="G979" s="173"/>
      <c r="H979" s="173"/>
      <c r="I979" s="174"/>
      <c r="J979" s="175"/>
      <c r="K979" s="176" t="str">
        <f t="shared" si="486"/>
        <v/>
      </c>
      <c r="L979" s="177" t="str">
        <f t="shared" si="487"/>
        <v/>
      </c>
      <c r="M979" s="178" t="str">
        <f t="shared" si="488"/>
        <v/>
      </c>
      <c r="N979" s="44" t="str" cm="1">
        <f t="array" ref="N979">IFERROR(IF(_xlfn.SINGLE(A:A)="","",IF(R979="Beer",SUM(LOOKUP(2,1/(Rates!$B$3:$B$5&lt;=W979)/(Rates!$C$3:$C$5&gt;=W979),Rates!$D$3:$D$5)*(X979/100)*W979),IF(R979="Refreshment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44" t="str">
        <f t="shared" si="489"/>
        <v/>
      </c>
      <c r="P979" s="13"/>
      <c r="Q979" s="179" t="str">
        <f t="shared" si="490"/>
        <v/>
      </c>
      <c r="R979" s="180" t="str">
        <f t="shared" si="491"/>
        <v/>
      </c>
      <c r="S979" s="13" t="str">
        <f>IF(A979="","",IF(R979="Refreshment Beverage",VLOOKUP(VALUE(Q979),Rates!G$15:L$19,2,0),VLOOKUP(VALUE(Q979),Rates!G$4:L$8,2,0)))</f>
        <v/>
      </c>
      <c r="T979" s="13" t="str">
        <f t="shared" si="492"/>
        <v/>
      </c>
      <c r="U979" s="181" t="str">
        <f t="shared" si="493"/>
        <v/>
      </c>
      <c r="V979" s="13" t="str">
        <f t="shared" si="494"/>
        <v/>
      </c>
      <c r="W979" s="13" t="str">
        <f t="shared" si="495"/>
        <v/>
      </c>
      <c r="X979" s="182" t="str">
        <f t="shared" si="496"/>
        <v/>
      </c>
      <c r="Y979" s="183" t="str">
        <f>IF(A:A="","",IF(R979="Refreshment Beverage",VLOOKUP(Q979,Rates!G$15:L$19,6,0)*W979,VLOOKUP(Q979,Rates!G$4:L$12,6,0)*W979))</f>
        <v/>
      </c>
      <c r="Z979" s="183" t="str">
        <f t="shared" si="497"/>
        <v/>
      </c>
      <c r="AA979" s="17">
        <f t="shared" si="485"/>
        <v>0</v>
      </c>
      <c r="AB979" s="177" t="str" cm="1">
        <f t="array" ref="AB979">IF(_xlfn.SINGLE(A:A)="","",IF(R979="Refreshment Beverage","",IF(AND(R979="Beer",Q979=0),SUM(LOOKUP(2,1/(Rates!$B$15:$B$18&lt;=W979)/(Rates!$C$15:$C$18&gt;=W979),Rates!$D$15:$D$18)*W979),VLOOKUP(VALUE(_xlfn.SINGLE(Q:Q)),Rates!A:B,2,0)*W979)))</f>
        <v/>
      </c>
      <c r="AC979" s="177" t="str" cm="1">
        <f t="array" ref="AC979">IF(_xlfn.SINGLE(A:A)="","",IF(R979="Refreshment Beverage","",IF(AND(R979="Beer",Q979=0),SUM(LOOKUP(2,1/(Rates!$B$15:$B$18&lt;=W979)/(Rates!$C$15:$C$18&gt;=W979),Rates!$E$15:$E$18)*W979),VLOOKUP(VALUE(_xlfn.SINGLE(Q:Q)),Rates!A:C,3,0)*W979)))</f>
        <v/>
      </c>
      <c r="AD979" s="168">
        <f>IFERROR(IF(OR(Q979=1,Q979=2,Q979=3,Q979=4),VLOOKUP(Q979,Rates!$A$31:$B$34,2,0)*W979,IF(V979=1,VLOOKUP(U979,'REB BEV MIN MKUP'!B:E,4,0),IF(V979&gt;1,VLOOKUP(VALUE(W979),'REB BEV MIN MKUP'!O:Q,3,0),0))),0)</f>
        <v>0</v>
      </c>
      <c r="AE979" s="177" t="str">
        <f t="shared" si="498"/>
        <v/>
      </c>
      <c r="AF979" s="13" t="str">
        <f t="shared" si="499"/>
        <v/>
      </c>
      <c r="AG979" s="177" t="str">
        <f t="shared" si="500"/>
        <v/>
      </c>
      <c r="AH979" s="184" t="str">
        <f t="shared" si="501"/>
        <v/>
      </c>
      <c r="AI979" s="184" t="str">
        <f>IF(AE:AE="","",IF(R979="Refreshment Beverage",AK979*(Rates!J$19/100),ROUND(SUM(AH979*(Rates!$J$8/100)),4)))</f>
        <v/>
      </c>
      <c r="AJ979" s="183" t="str">
        <f t="shared" si="502"/>
        <v/>
      </c>
      <c r="AK979" s="185" t="str">
        <f t="shared" si="503"/>
        <v/>
      </c>
      <c r="AL979" s="177" t="str">
        <f t="shared" si="504"/>
        <v/>
      </c>
      <c r="AM979" s="13" t="str">
        <f>IF(AS979="","",IF(R979="Refreshment Beverage",ROUND(AS979*Rates!K$19,4),ROUND(AO979*(VLOOKUP(VALUE(Q979),Rates!G$4:L$12,3,0)),4)))</f>
        <v/>
      </c>
      <c r="AN979" s="183" t="str">
        <f>IF(AS979="","",IF(R979="Refreshment Beverage",AS979*(Rates!J$19/100),MAX(AM979,AB979)))</f>
        <v/>
      </c>
      <c r="AO979" s="186" t="str">
        <f t="shared" si="505"/>
        <v/>
      </c>
      <c r="AP979" s="186" t="str">
        <f t="shared" si="506"/>
        <v/>
      </c>
      <c r="AQ979" s="186" t="str">
        <f>IF(AS979="","",IF(R979="Refreshment Beverage",ROUND(SUM(VLOOKUP(Q:Q,Rates!G$15:L$19,3,0)*(AS979-Y979-Z979-AA979)),4),ROUND(SUM(Rates!$K$8*AS979),4)))</f>
        <v/>
      </c>
      <c r="AR979" s="184" t="str">
        <f t="shared" si="507"/>
        <v/>
      </c>
      <c r="AS979" s="185" t="str">
        <f t="shared" si="508"/>
        <v/>
      </c>
      <c r="AT979" s="177" t="str">
        <f t="shared" si="509"/>
        <v/>
      </c>
      <c r="AU979" s="13" t="str">
        <f>IF(AX979="","",IF(R979="Refreshment Beverage",ROUND((BA979-Y979-Z979-AA979)*VLOOKUP(VALUE(Q979),Rates!G$15:L$19,3,0),4),ROUND(AW979*(VLOOKUP(VALUE(Q979),Rates!G:L,3,0)),4)))</f>
        <v/>
      </c>
      <c r="AV979" s="183" t="str">
        <f t="shared" si="510"/>
        <v/>
      </c>
      <c r="AW979" s="186" t="str">
        <f t="shared" si="511"/>
        <v/>
      </c>
      <c r="AX979" s="184" t="str">
        <f t="shared" si="512"/>
        <v/>
      </c>
      <c r="AY979" s="186" t="str">
        <f>IF(AX979="","",IF(R979="Refreshment Beverage",ROUND(SUM(AX979*Rates!K$19),4),ROUND(SUM(AX979*(Rates!J$8/100)),4)))</f>
        <v/>
      </c>
      <c r="AZ979" s="183" t="str">
        <f t="shared" si="513"/>
        <v/>
      </c>
      <c r="BA979" s="185" t="str">
        <f t="shared" si="514"/>
        <v/>
      </c>
      <c r="BD979" s="171"/>
      <c r="BE979" s="171"/>
      <c r="BF979" s="171"/>
      <c r="BG979" s="171"/>
    </row>
    <row r="980" spans="1:59" ht="15" customHeight="1" x14ac:dyDescent="0.3">
      <c r="A980" s="172"/>
      <c r="B980" s="172"/>
      <c r="C980" s="172"/>
      <c r="D980" s="173"/>
      <c r="E980" s="173"/>
      <c r="F980" s="173"/>
      <c r="G980" s="173"/>
      <c r="H980" s="173"/>
      <c r="I980" s="174"/>
      <c r="J980" s="175"/>
      <c r="K980" s="176" t="str">
        <f t="shared" si="486"/>
        <v/>
      </c>
      <c r="L980" s="177" t="str">
        <f t="shared" si="487"/>
        <v/>
      </c>
      <c r="M980" s="178" t="str">
        <f t="shared" si="488"/>
        <v/>
      </c>
      <c r="N980" s="44" t="str" cm="1">
        <f t="array" ref="N980">IFERROR(IF(_xlfn.SINGLE(A:A)="","",IF(R980="Beer",SUM(LOOKUP(2,1/(Rates!$B$3:$B$5&lt;=W980)/(Rates!$C$3:$C$5&gt;=W980),Rates!$D$3:$D$5)*(X980/100)*W980),IF(R980="Refreshment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44" t="str">
        <f t="shared" si="489"/>
        <v/>
      </c>
      <c r="P980" s="13"/>
      <c r="Q980" s="179" t="str">
        <f t="shared" si="490"/>
        <v/>
      </c>
      <c r="R980" s="180" t="str">
        <f t="shared" si="491"/>
        <v/>
      </c>
      <c r="S980" s="13" t="str">
        <f>IF(A980="","",IF(R980="Refreshment Beverage",VLOOKUP(VALUE(Q980),Rates!G$15:L$19,2,0),VLOOKUP(VALUE(Q980),Rates!G$4:L$8,2,0)))</f>
        <v/>
      </c>
      <c r="T980" s="13" t="str">
        <f t="shared" si="492"/>
        <v/>
      </c>
      <c r="U980" s="181" t="str">
        <f t="shared" si="493"/>
        <v/>
      </c>
      <c r="V980" s="13" t="str">
        <f t="shared" si="494"/>
        <v/>
      </c>
      <c r="W980" s="13" t="str">
        <f t="shared" si="495"/>
        <v/>
      </c>
      <c r="X980" s="182" t="str">
        <f t="shared" si="496"/>
        <v/>
      </c>
      <c r="Y980" s="183" t="str">
        <f>IF(A:A="","",IF(R980="Refreshment Beverage",VLOOKUP(Q980,Rates!G$15:L$19,6,0)*W980,VLOOKUP(Q980,Rates!G$4:L$12,6,0)*W980))</f>
        <v/>
      </c>
      <c r="Z980" s="183" t="str">
        <f t="shared" si="497"/>
        <v/>
      </c>
      <c r="AA980" s="17">
        <f t="shared" si="485"/>
        <v>0</v>
      </c>
      <c r="AB980" s="177" t="str" cm="1">
        <f t="array" ref="AB980">IF(_xlfn.SINGLE(A:A)="","",IF(R980="Refreshment Beverage","",IF(AND(R980="Beer",Q980=0),SUM(LOOKUP(2,1/(Rates!$B$15:$B$18&lt;=W980)/(Rates!$C$15:$C$18&gt;=W980),Rates!$D$15:$D$18)*W980),VLOOKUP(VALUE(_xlfn.SINGLE(Q:Q)),Rates!A:B,2,0)*W980)))</f>
        <v/>
      </c>
      <c r="AC980" s="177" t="str" cm="1">
        <f t="array" ref="AC980">IF(_xlfn.SINGLE(A:A)="","",IF(R980="Refreshment Beverage","",IF(AND(R980="Beer",Q980=0),SUM(LOOKUP(2,1/(Rates!$B$15:$B$18&lt;=W980)/(Rates!$C$15:$C$18&gt;=W980),Rates!$E$15:$E$18)*W980),VLOOKUP(VALUE(_xlfn.SINGLE(Q:Q)),Rates!A:C,3,0)*W980)))</f>
        <v/>
      </c>
      <c r="AD980" s="168">
        <f>IFERROR(IF(OR(Q980=1,Q980=2,Q980=3,Q980=4),VLOOKUP(Q980,Rates!$A$31:$B$34,2,0)*W980,IF(V980=1,VLOOKUP(U980,'REB BEV MIN MKUP'!B:E,4,0),IF(V980&gt;1,VLOOKUP(VALUE(W980),'REB BEV MIN MKUP'!O:Q,3,0),0))),0)</f>
        <v>0</v>
      </c>
      <c r="AE980" s="177" t="str">
        <f t="shared" si="498"/>
        <v/>
      </c>
      <c r="AF980" s="13" t="str">
        <f t="shared" si="499"/>
        <v/>
      </c>
      <c r="AG980" s="177" t="str">
        <f t="shared" si="500"/>
        <v/>
      </c>
      <c r="AH980" s="184" t="str">
        <f t="shared" si="501"/>
        <v/>
      </c>
      <c r="AI980" s="184" t="str">
        <f>IF(AE:AE="","",IF(R980="Refreshment Beverage",AK980*(Rates!J$19/100),ROUND(SUM(AH980*(Rates!$J$8/100)),4)))</f>
        <v/>
      </c>
      <c r="AJ980" s="183" t="str">
        <f t="shared" si="502"/>
        <v/>
      </c>
      <c r="AK980" s="185" t="str">
        <f t="shared" si="503"/>
        <v/>
      </c>
      <c r="AL980" s="177" t="str">
        <f t="shared" si="504"/>
        <v/>
      </c>
      <c r="AM980" s="13" t="str">
        <f>IF(AS980="","",IF(R980="Refreshment Beverage",ROUND(AS980*Rates!K$19,4),ROUND(AO980*(VLOOKUP(VALUE(Q980),Rates!G$4:L$12,3,0)),4)))</f>
        <v/>
      </c>
      <c r="AN980" s="183" t="str">
        <f>IF(AS980="","",IF(R980="Refreshment Beverage",AS980*(Rates!J$19/100),MAX(AM980,AB980)))</f>
        <v/>
      </c>
      <c r="AO980" s="186" t="str">
        <f t="shared" si="505"/>
        <v/>
      </c>
      <c r="AP980" s="186" t="str">
        <f t="shared" si="506"/>
        <v/>
      </c>
      <c r="AQ980" s="186" t="str">
        <f>IF(AS980="","",IF(R980="Refreshment Beverage",ROUND(SUM(VLOOKUP(Q:Q,Rates!G$15:L$19,3,0)*(AS980-Y980-Z980-AA980)),4),ROUND(SUM(Rates!$K$8*AS980),4)))</f>
        <v/>
      </c>
      <c r="AR980" s="184" t="str">
        <f t="shared" si="507"/>
        <v/>
      </c>
      <c r="AS980" s="185" t="str">
        <f t="shared" si="508"/>
        <v/>
      </c>
      <c r="AT980" s="177" t="str">
        <f t="shared" si="509"/>
        <v/>
      </c>
      <c r="AU980" s="13" t="str">
        <f>IF(AX980="","",IF(R980="Refreshment Beverage",ROUND((BA980-Y980-Z980-AA980)*VLOOKUP(VALUE(Q980),Rates!G$15:L$19,3,0),4),ROUND(AW980*(VLOOKUP(VALUE(Q980),Rates!G:L,3,0)),4)))</f>
        <v/>
      </c>
      <c r="AV980" s="183" t="str">
        <f t="shared" si="510"/>
        <v/>
      </c>
      <c r="AW980" s="186" t="str">
        <f t="shared" si="511"/>
        <v/>
      </c>
      <c r="AX980" s="184" t="str">
        <f t="shared" si="512"/>
        <v/>
      </c>
      <c r="AY980" s="186" t="str">
        <f>IF(AX980="","",IF(R980="Refreshment Beverage",ROUND(SUM(AX980*Rates!K$19),4),ROUND(SUM(AX980*(Rates!J$8/100)),4)))</f>
        <v/>
      </c>
      <c r="AZ980" s="183" t="str">
        <f t="shared" si="513"/>
        <v/>
      </c>
      <c r="BA980" s="185" t="str">
        <f t="shared" si="514"/>
        <v/>
      </c>
      <c r="BD980" s="171"/>
      <c r="BE980" s="171"/>
      <c r="BF980" s="171"/>
      <c r="BG980" s="171"/>
    </row>
    <row r="981" spans="1:59" ht="15" customHeight="1" x14ac:dyDescent="0.3">
      <c r="A981" s="172"/>
      <c r="B981" s="172"/>
      <c r="C981" s="172"/>
      <c r="D981" s="173"/>
      <c r="E981" s="173"/>
      <c r="F981" s="173"/>
      <c r="G981" s="173"/>
      <c r="H981" s="173"/>
      <c r="I981" s="174"/>
      <c r="J981" s="175"/>
      <c r="K981" s="176" t="str">
        <f t="shared" si="486"/>
        <v/>
      </c>
      <c r="L981" s="177" t="str">
        <f t="shared" si="487"/>
        <v/>
      </c>
      <c r="M981" s="178" t="str">
        <f t="shared" si="488"/>
        <v/>
      </c>
      <c r="N981" s="44" t="str" cm="1">
        <f t="array" ref="N981">IFERROR(IF(_xlfn.SINGLE(A:A)="","",IF(R981="Beer",SUM(LOOKUP(2,1/(Rates!$B$3:$B$5&lt;=W981)/(Rates!$C$3:$C$5&gt;=W981),Rates!$D$3:$D$5)*(X981/100)*W981),IF(R981="Refreshment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44" t="str">
        <f t="shared" si="489"/>
        <v/>
      </c>
      <c r="P981" s="13"/>
      <c r="Q981" s="179" t="str">
        <f t="shared" si="490"/>
        <v/>
      </c>
      <c r="R981" s="180" t="str">
        <f t="shared" si="491"/>
        <v/>
      </c>
      <c r="S981" s="13" t="str">
        <f>IF(A981="","",IF(R981="Refreshment Beverage",VLOOKUP(VALUE(Q981),Rates!G$15:L$19,2,0),VLOOKUP(VALUE(Q981),Rates!G$4:L$8,2,0)))</f>
        <v/>
      </c>
      <c r="T981" s="13" t="str">
        <f t="shared" si="492"/>
        <v/>
      </c>
      <c r="U981" s="181" t="str">
        <f t="shared" si="493"/>
        <v/>
      </c>
      <c r="V981" s="13" t="str">
        <f t="shared" si="494"/>
        <v/>
      </c>
      <c r="W981" s="13" t="str">
        <f t="shared" si="495"/>
        <v/>
      </c>
      <c r="X981" s="182" t="str">
        <f t="shared" si="496"/>
        <v/>
      </c>
      <c r="Y981" s="183" t="str">
        <f>IF(A:A="","",IF(R981="Refreshment Beverage",VLOOKUP(Q981,Rates!G$15:L$19,6,0)*W981,VLOOKUP(Q981,Rates!G$4:L$12,6,0)*W981))</f>
        <v/>
      </c>
      <c r="Z981" s="183" t="str">
        <f t="shared" si="497"/>
        <v/>
      </c>
      <c r="AA981" s="17">
        <f t="shared" si="485"/>
        <v>0</v>
      </c>
      <c r="AB981" s="177" t="str" cm="1">
        <f t="array" ref="AB981">IF(_xlfn.SINGLE(A:A)="","",IF(R981="Refreshment Beverage","",IF(AND(R981="Beer",Q981=0),SUM(LOOKUP(2,1/(Rates!$B$15:$B$18&lt;=W981)/(Rates!$C$15:$C$18&gt;=W981),Rates!$D$15:$D$18)*W981),VLOOKUP(VALUE(_xlfn.SINGLE(Q:Q)),Rates!A:B,2,0)*W981)))</f>
        <v/>
      </c>
      <c r="AC981" s="177" t="str" cm="1">
        <f t="array" ref="AC981">IF(_xlfn.SINGLE(A:A)="","",IF(R981="Refreshment Beverage","",IF(AND(R981="Beer",Q981=0),SUM(LOOKUP(2,1/(Rates!$B$15:$B$18&lt;=W981)/(Rates!$C$15:$C$18&gt;=W981),Rates!$E$15:$E$18)*W981),VLOOKUP(VALUE(_xlfn.SINGLE(Q:Q)),Rates!A:C,3,0)*W981)))</f>
        <v/>
      </c>
      <c r="AD981" s="168">
        <f>IFERROR(IF(OR(Q981=1,Q981=2,Q981=3,Q981=4),VLOOKUP(Q981,Rates!$A$31:$B$34,2,0)*W981,IF(V981=1,VLOOKUP(U981,'REB BEV MIN MKUP'!B:E,4,0),IF(V981&gt;1,VLOOKUP(VALUE(W981),'REB BEV MIN MKUP'!O:Q,3,0),0))),0)</f>
        <v>0</v>
      </c>
      <c r="AE981" s="177" t="str">
        <f t="shared" si="498"/>
        <v/>
      </c>
      <c r="AF981" s="13" t="str">
        <f t="shared" si="499"/>
        <v/>
      </c>
      <c r="AG981" s="177" t="str">
        <f t="shared" si="500"/>
        <v/>
      </c>
      <c r="AH981" s="184" t="str">
        <f t="shared" si="501"/>
        <v/>
      </c>
      <c r="AI981" s="184" t="str">
        <f>IF(AE:AE="","",IF(R981="Refreshment Beverage",AK981*(Rates!J$19/100),ROUND(SUM(AH981*(Rates!$J$8/100)),4)))</f>
        <v/>
      </c>
      <c r="AJ981" s="183" t="str">
        <f t="shared" si="502"/>
        <v/>
      </c>
      <c r="AK981" s="185" t="str">
        <f t="shared" si="503"/>
        <v/>
      </c>
      <c r="AL981" s="177" t="str">
        <f t="shared" si="504"/>
        <v/>
      </c>
      <c r="AM981" s="13" t="str">
        <f>IF(AS981="","",IF(R981="Refreshment Beverage",ROUND(AS981*Rates!K$19,4),ROUND(AO981*(VLOOKUP(VALUE(Q981),Rates!G$4:L$12,3,0)),4)))</f>
        <v/>
      </c>
      <c r="AN981" s="183" t="str">
        <f>IF(AS981="","",IF(R981="Refreshment Beverage",AS981*(Rates!J$19/100),MAX(AM981,AB981)))</f>
        <v/>
      </c>
      <c r="AO981" s="186" t="str">
        <f t="shared" si="505"/>
        <v/>
      </c>
      <c r="AP981" s="186" t="str">
        <f t="shared" si="506"/>
        <v/>
      </c>
      <c r="AQ981" s="186" t="str">
        <f>IF(AS981="","",IF(R981="Refreshment Beverage",ROUND(SUM(VLOOKUP(Q:Q,Rates!G$15:L$19,3,0)*(AS981-Y981-Z981-AA981)),4),ROUND(SUM(Rates!$K$8*AS981),4)))</f>
        <v/>
      </c>
      <c r="AR981" s="184" t="str">
        <f t="shared" si="507"/>
        <v/>
      </c>
      <c r="AS981" s="185" t="str">
        <f t="shared" si="508"/>
        <v/>
      </c>
      <c r="AT981" s="177" t="str">
        <f t="shared" si="509"/>
        <v/>
      </c>
      <c r="AU981" s="13" t="str">
        <f>IF(AX981="","",IF(R981="Refreshment Beverage",ROUND((BA981-Y981-Z981-AA981)*VLOOKUP(VALUE(Q981),Rates!G$15:L$19,3,0),4),ROUND(AW981*(VLOOKUP(VALUE(Q981),Rates!G:L,3,0)),4)))</f>
        <v/>
      </c>
      <c r="AV981" s="183" t="str">
        <f t="shared" si="510"/>
        <v/>
      </c>
      <c r="AW981" s="186" t="str">
        <f t="shared" si="511"/>
        <v/>
      </c>
      <c r="AX981" s="184" t="str">
        <f t="shared" si="512"/>
        <v/>
      </c>
      <c r="AY981" s="186" t="str">
        <f>IF(AX981="","",IF(R981="Refreshment Beverage",ROUND(SUM(AX981*Rates!K$19),4),ROUND(SUM(AX981*(Rates!J$8/100)),4)))</f>
        <v/>
      </c>
      <c r="AZ981" s="183" t="str">
        <f t="shared" si="513"/>
        <v/>
      </c>
      <c r="BA981" s="185" t="str">
        <f t="shared" si="514"/>
        <v/>
      </c>
      <c r="BD981" s="171"/>
      <c r="BE981" s="171"/>
      <c r="BF981" s="171"/>
      <c r="BG981" s="171"/>
    </row>
    <row r="982" spans="1:59" ht="15" customHeight="1" x14ac:dyDescent="0.3">
      <c r="A982" s="172"/>
      <c r="B982" s="172"/>
      <c r="C982" s="172"/>
      <c r="D982" s="173"/>
      <c r="E982" s="173"/>
      <c r="F982" s="173"/>
      <c r="G982" s="173"/>
      <c r="H982" s="173"/>
      <c r="I982" s="174"/>
      <c r="J982" s="175"/>
      <c r="K982" s="176" t="str">
        <f t="shared" si="486"/>
        <v/>
      </c>
      <c r="L982" s="177" t="str">
        <f t="shared" si="487"/>
        <v/>
      </c>
      <c r="M982" s="178" t="str">
        <f t="shared" si="488"/>
        <v/>
      </c>
      <c r="N982" s="44" t="str" cm="1">
        <f t="array" ref="N982">IFERROR(IF(_xlfn.SINGLE(A:A)="","",IF(R982="Beer",SUM(LOOKUP(2,1/(Rates!$B$3:$B$5&lt;=W982)/(Rates!$C$3:$C$5&gt;=W982),Rates!$D$3:$D$5)*(X982/100)*W982),IF(R982="Refreshment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44" t="str">
        <f t="shared" si="489"/>
        <v/>
      </c>
      <c r="P982" s="13"/>
      <c r="Q982" s="179" t="str">
        <f t="shared" si="490"/>
        <v/>
      </c>
      <c r="R982" s="180" t="str">
        <f t="shared" si="491"/>
        <v/>
      </c>
      <c r="S982" s="13" t="str">
        <f>IF(A982="","",IF(R982="Refreshment Beverage",VLOOKUP(VALUE(Q982),Rates!G$15:L$19,2,0),VLOOKUP(VALUE(Q982),Rates!G$4:L$8,2,0)))</f>
        <v/>
      </c>
      <c r="T982" s="13" t="str">
        <f t="shared" si="492"/>
        <v/>
      </c>
      <c r="U982" s="181" t="str">
        <f t="shared" si="493"/>
        <v/>
      </c>
      <c r="V982" s="13" t="str">
        <f t="shared" si="494"/>
        <v/>
      </c>
      <c r="W982" s="13" t="str">
        <f t="shared" si="495"/>
        <v/>
      </c>
      <c r="X982" s="182" t="str">
        <f t="shared" si="496"/>
        <v/>
      </c>
      <c r="Y982" s="183" t="str">
        <f>IF(A:A="","",IF(R982="Refreshment Beverage",VLOOKUP(Q982,Rates!G$15:L$19,6,0)*W982,VLOOKUP(Q982,Rates!G$4:L$12,6,0)*W982))</f>
        <v/>
      </c>
      <c r="Z982" s="183" t="str">
        <f t="shared" si="497"/>
        <v/>
      </c>
      <c r="AA982" s="17">
        <f t="shared" si="485"/>
        <v>0</v>
      </c>
      <c r="AB982" s="177" t="str" cm="1">
        <f t="array" ref="AB982">IF(_xlfn.SINGLE(A:A)="","",IF(R982="Refreshment Beverage","",IF(AND(R982="Beer",Q982=0),SUM(LOOKUP(2,1/(Rates!$B$15:$B$18&lt;=W982)/(Rates!$C$15:$C$18&gt;=W982),Rates!$D$15:$D$18)*W982),VLOOKUP(VALUE(_xlfn.SINGLE(Q:Q)),Rates!A:B,2,0)*W982)))</f>
        <v/>
      </c>
      <c r="AC982" s="177" t="str" cm="1">
        <f t="array" ref="AC982">IF(_xlfn.SINGLE(A:A)="","",IF(R982="Refreshment Beverage","",IF(AND(R982="Beer",Q982=0),SUM(LOOKUP(2,1/(Rates!$B$15:$B$18&lt;=W982)/(Rates!$C$15:$C$18&gt;=W982),Rates!$E$15:$E$18)*W982),VLOOKUP(VALUE(_xlfn.SINGLE(Q:Q)),Rates!A:C,3,0)*W982)))</f>
        <v/>
      </c>
      <c r="AD982" s="168">
        <f>IFERROR(IF(OR(Q982=1,Q982=2,Q982=3,Q982=4),VLOOKUP(Q982,Rates!$A$31:$B$34,2,0)*W982,IF(V982=1,VLOOKUP(U982,'REB BEV MIN MKUP'!B:E,4,0),IF(V982&gt;1,VLOOKUP(VALUE(W982),'REB BEV MIN MKUP'!O:Q,3,0),0))),0)</f>
        <v>0</v>
      </c>
      <c r="AE982" s="177" t="str">
        <f t="shared" si="498"/>
        <v/>
      </c>
      <c r="AF982" s="13" t="str">
        <f t="shared" si="499"/>
        <v/>
      </c>
      <c r="AG982" s="177" t="str">
        <f t="shared" si="500"/>
        <v/>
      </c>
      <c r="AH982" s="184" t="str">
        <f t="shared" si="501"/>
        <v/>
      </c>
      <c r="AI982" s="184" t="str">
        <f>IF(AE:AE="","",IF(R982="Refreshment Beverage",AK982*(Rates!J$19/100),ROUND(SUM(AH982*(Rates!$J$8/100)),4)))</f>
        <v/>
      </c>
      <c r="AJ982" s="183" t="str">
        <f t="shared" si="502"/>
        <v/>
      </c>
      <c r="AK982" s="185" t="str">
        <f t="shared" si="503"/>
        <v/>
      </c>
      <c r="AL982" s="177" t="str">
        <f t="shared" si="504"/>
        <v/>
      </c>
      <c r="AM982" s="13" t="str">
        <f>IF(AS982="","",IF(R982="Refreshment Beverage",ROUND(AS982*Rates!K$19,4),ROUND(AO982*(VLOOKUP(VALUE(Q982),Rates!G$4:L$12,3,0)),4)))</f>
        <v/>
      </c>
      <c r="AN982" s="183" t="str">
        <f>IF(AS982="","",IF(R982="Refreshment Beverage",AS982*(Rates!J$19/100),MAX(AM982,AB982)))</f>
        <v/>
      </c>
      <c r="AO982" s="186" t="str">
        <f t="shared" si="505"/>
        <v/>
      </c>
      <c r="AP982" s="186" t="str">
        <f t="shared" si="506"/>
        <v/>
      </c>
      <c r="AQ982" s="186" t="str">
        <f>IF(AS982="","",IF(R982="Refreshment Beverage",ROUND(SUM(VLOOKUP(Q:Q,Rates!G$15:L$19,3,0)*(AS982-Y982-Z982-AA982)),4),ROUND(SUM(Rates!$K$8*AS982),4)))</f>
        <v/>
      </c>
      <c r="AR982" s="184" t="str">
        <f t="shared" si="507"/>
        <v/>
      </c>
      <c r="AS982" s="185" t="str">
        <f t="shared" si="508"/>
        <v/>
      </c>
      <c r="AT982" s="177" t="str">
        <f t="shared" si="509"/>
        <v/>
      </c>
      <c r="AU982" s="13" t="str">
        <f>IF(AX982="","",IF(R982="Refreshment Beverage",ROUND((BA982-Y982-Z982-AA982)*VLOOKUP(VALUE(Q982),Rates!G$15:L$19,3,0),4),ROUND(AW982*(VLOOKUP(VALUE(Q982),Rates!G:L,3,0)),4)))</f>
        <v/>
      </c>
      <c r="AV982" s="183" t="str">
        <f t="shared" si="510"/>
        <v/>
      </c>
      <c r="AW982" s="186" t="str">
        <f t="shared" si="511"/>
        <v/>
      </c>
      <c r="AX982" s="184" t="str">
        <f t="shared" si="512"/>
        <v/>
      </c>
      <c r="AY982" s="186" t="str">
        <f>IF(AX982="","",IF(R982="Refreshment Beverage",ROUND(SUM(AX982*Rates!K$19),4),ROUND(SUM(AX982*(Rates!J$8/100)),4)))</f>
        <v/>
      </c>
      <c r="AZ982" s="183" t="str">
        <f t="shared" si="513"/>
        <v/>
      </c>
      <c r="BA982" s="185" t="str">
        <f t="shared" si="514"/>
        <v/>
      </c>
      <c r="BD982" s="171"/>
      <c r="BE982" s="171"/>
      <c r="BF982" s="171"/>
      <c r="BG982" s="171"/>
    </row>
    <row r="983" spans="1:59" ht="15" customHeight="1" x14ac:dyDescent="0.3">
      <c r="A983" s="172"/>
      <c r="B983" s="172"/>
      <c r="C983" s="172"/>
      <c r="D983" s="173"/>
      <c r="E983" s="173"/>
      <c r="F983" s="173"/>
      <c r="G983" s="173"/>
      <c r="H983" s="173"/>
      <c r="I983" s="174"/>
      <c r="J983" s="175"/>
      <c r="K983" s="176" t="str">
        <f t="shared" si="486"/>
        <v/>
      </c>
      <c r="L983" s="177" t="str">
        <f t="shared" si="487"/>
        <v/>
      </c>
      <c r="M983" s="178" t="str">
        <f t="shared" si="488"/>
        <v/>
      </c>
      <c r="N983" s="44" t="str" cm="1">
        <f t="array" ref="N983">IFERROR(IF(_xlfn.SINGLE(A:A)="","",IF(R983="Beer",SUM(LOOKUP(2,1/(Rates!$B$3:$B$5&lt;=W983)/(Rates!$C$3:$C$5&gt;=W983),Rates!$D$3:$D$5)*(X983/100)*W983),IF(R983="Refreshment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44" t="str">
        <f t="shared" si="489"/>
        <v/>
      </c>
      <c r="P983" s="13"/>
      <c r="Q983" s="179" t="str">
        <f t="shared" si="490"/>
        <v/>
      </c>
      <c r="R983" s="180" t="str">
        <f t="shared" si="491"/>
        <v/>
      </c>
      <c r="S983" s="13" t="str">
        <f>IF(A983="","",IF(R983="Refreshment Beverage",VLOOKUP(VALUE(Q983),Rates!G$15:L$19,2,0),VLOOKUP(VALUE(Q983),Rates!G$4:L$8,2,0)))</f>
        <v/>
      </c>
      <c r="T983" s="13" t="str">
        <f t="shared" si="492"/>
        <v/>
      </c>
      <c r="U983" s="181" t="str">
        <f t="shared" si="493"/>
        <v/>
      </c>
      <c r="V983" s="13" t="str">
        <f t="shared" si="494"/>
        <v/>
      </c>
      <c r="W983" s="13" t="str">
        <f t="shared" si="495"/>
        <v/>
      </c>
      <c r="X983" s="182" t="str">
        <f t="shared" si="496"/>
        <v/>
      </c>
      <c r="Y983" s="183" t="str">
        <f>IF(A:A="","",IF(R983="Refreshment Beverage",VLOOKUP(Q983,Rates!G$15:L$19,6,0)*W983,VLOOKUP(Q983,Rates!G$4:L$12,6,0)*W983))</f>
        <v/>
      </c>
      <c r="Z983" s="183" t="str">
        <f t="shared" si="497"/>
        <v/>
      </c>
      <c r="AA983" s="17">
        <f t="shared" si="485"/>
        <v>0</v>
      </c>
      <c r="AB983" s="177" t="str" cm="1">
        <f t="array" ref="AB983">IF(_xlfn.SINGLE(A:A)="","",IF(R983="Refreshment Beverage","",IF(AND(R983="Beer",Q983=0),SUM(LOOKUP(2,1/(Rates!$B$15:$B$18&lt;=W983)/(Rates!$C$15:$C$18&gt;=W983),Rates!$D$15:$D$18)*W983),VLOOKUP(VALUE(_xlfn.SINGLE(Q:Q)),Rates!A:B,2,0)*W983)))</f>
        <v/>
      </c>
      <c r="AC983" s="177" t="str" cm="1">
        <f t="array" ref="AC983">IF(_xlfn.SINGLE(A:A)="","",IF(R983="Refreshment Beverage","",IF(AND(R983="Beer",Q983=0),SUM(LOOKUP(2,1/(Rates!$B$15:$B$18&lt;=W983)/(Rates!$C$15:$C$18&gt;=W983),Rates!$E$15:$E$18)*W983),VLOOKUP(VALUE(_xlfn.SINGLE(Q:Q)),Rates!A:C,3,0)*W983)))</f>
        <v/>
      </c>
      <c r="AD983" s="168">
        <f>IFERROR(IF(OR(Q983=1,Q983=2,Q983=3,Q983=4),VLOOKUP(Q983,Rates!$A$31:$B$34,2,0)*W983,IF(V983=1,VLOOKUP(U983,'REB BEV MIN MKUP'!B:E,4,0),IF(V983&gt;1,VLOOKUP(VALUE(W983),'REB BEV MIN MKUP'!O:Q,3,0),0))),0)</f>
        <v>0</v>
      </c>
      <c r="AE983" s="177" t="str">
        <f t="shared" si="498"/>
        <v/>
      </c>
      <c r="AF983" s="13" t="str">
        <f t="shared" si="499"/>
        <v/>
      </c>
      <c r="AG983" s="177" t="str">
        <f t="shared" si="500"/>
        <v/>
      </c>
      <c r="AH983" s="184" t="str">
        <f t="shared" si="501"/>
        <v/>
      </c>
      <c r="AI983" s="184" t="str">
        <f>IF(AE:AE="","",IF(R983="Refreshment Beverage",AK983*(Rates!J$19/100),ROUND(SUM(AH983*(Rates!$J$8/100)),4)))</f>
        <v/>
      </c>
      <c r="AJ983" s="183" t="str">
        <f t="shared" si="502"/>
        <v/>
      </c>
      <c r="AK983" s="185" t="str">
        <f t="shared" si="503"/>
        <v/>
      </c>
      <c r="AL983" s="177" t="str">
        <f t="shared" si="504"/>
        <v/>
      </c>
      <c r="AM983" s="13" t="str">
        <f>IF(AS983="","",IF(R983="Refreshment Beverage",ROUND(AS983*Rates!K$19,4),ROUND(AO983*(VLOOKUP(VALUE(Q983),Rates!G$4:L$12,3,0)),4)))</f>
        <v/>
      </c>
      <c r="AN983" s="183" t="str">
        <f>IF(AS983="","",IF(R983="Refreshment Beverage",AS983*(Rates!J$19/100),MAX(AM983,AB983)))</f>
        <v/>
      </c>
      <c r="AO983" s="186" t="str">
        <f t="shared" si="505"/>
        <v/>
      </c>
      <c r="AP983" s="186" t="str">
        <f t="shared" si="506"/>
        <v/>
      </c>
      <c r="AQ983" s="186" t="str">
        <f>IF(AS983="","",IF(R983="Refreshment Beverage",ROUND(SUM(VLOOKUP(Q:Q,Rates!G$15:L$19,3,0)*(AS983-Y983-Z983-AA983)),4),ROUND(SUM(Rates!$K$8*AS983),4)))</f>
        <v/>
      </c>
      <c r="AR983" s="184" t="str">
        <f t="shared" si="507"/>
        <v/>
      </c>
      <c r="AS983" s="185" t="str">
        <f t="shared" si="508"/>
        <v/>
      </c>
      <c r="AT983" s="177" t="str">
        <f t="shared" si="509"/>
        <v/>
      </c>
      <c r="AU983" s="13" t="str">
        <f>IF(AX983="","",IF(R983="Refreshment Beverage",ROUND((BA983-Y983-Z983-AA983)*VLOOKUP(VALUE(Q983),Rates!G$15:L$19,3,0),4),ROUND(AW983*(VLOOKUP(VALUE(Q983),Rates!G:L,3,0)),4)))</f>
        <v/>
      </c>
      <c r="AV983" s="183" t="str">
        <f t="shared" si="510"/>
        <v/>
      </c>
      <c r="AW983" s="186" t="str">
        <f t="shared" si="511"/>
        <v/>
      </c>
      <c r="AX983" s="184" t="str">
        <f t="shared" si="512"/>
        <v/>
      </c>
      <c r="AY983" s="186" t="str">
        <f>IF(AX983="","",IF(R983="Refreshment Beverage",ROUND(SUM(AX983*Rates!K$19),4),ROUND(SUM(AX983*(Rates!J$8/100)),4)))</f>
        <v/>
      </c>
      <c r="AZ983" s="183" t="str">
        <f t="shared" si="513"/>
        <v/>
      </c>
      <c r="BA983" s="185" t="str">
        <f t="shared" si="514"/>
        <v/>
      </c>
      <c r="BD983" s="171"/>
      <c r="BE983" s="171"/>
      <c r="BF983" s="171"/>
      <c r="BG983" s="171"/>
    </row>
    <row r="984" spans="1:59" ht="15" customHeight="1" x14ac:dyDescent="0.3">
      <c r="A984" s="172"/>
      <c r="B984" s="172"/>
      <c r="C984" s="172"/>
      <c r="D984" s="173"/>
      <c r="E984" s="173"/>
      <c r="F984" s="173"/>
      <c r="G984" s="173"/>
      <c r="H984" s="173"/>
      <c r="I984" s="174"/>
      <c r="J984" s="175"/>
      <c r="K984" s="176" t="str">
        <f t="shared" si="486"/>
        <v/>
      </c>
      <c r="L984" s="177" t="str">
        <f t="shared" si="487"/>
        <v/>
      </c>
      <c r="M984" s="178" t="str">
        <f t="shared" si="488"/>
        <v/>
      </c>
      <c r="N984" s="44" t="str" cm="1">
        <f t="array" ref="N984">IFERROR(IF(_xlfn.SINGLE(A:A)="","",IF(R984="Beer",SUM(LOOKUP(2,1/(Rates!$B$3:$B$5&lt;=W984)/(Rates!$C$3:$C$5&gt;=W984),Rates!$D$3:$D$5)*(X984/100)*W984),IF(R984="Refreshment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44" t="str">
        <f t="shared" si="489"/>
        <v/>
      </c>
      <c r="P984" s="13"/>
      <c r="Q984" s="179" t="str">
        <f t="shared" si="490"/>
        <v/>
      </c>
      <c r="R984" s="180" t="str">
        <f t="shared" si="491"/>
        <v/>
      </c>
      <c r="S984" s="13" t="str">
        <f>IF(A984="","",IF(R984="Refreshment Beverage",VLOOKUP(VALUE(Q984),Rates!G$15:L$19,2,0),VLOOKUP(VALUE(Q984),Rates!G$4:L$8,2,0)))</f>
        <v/>
      </c>
      <c r="T984" s="13" t="str">
        <f t="shared" si="492"/>
        <v/>
      </c>
      <c r="U984" s="181" t="str">
        <f t="shared" si="493"/>
        <v/>
      </c>
      <c r="V984" s="13" t="str">
        <f t="shared" si="494"/>
        <v/>
      </c>
      <c r="W984" s="13" t="str">
        <f t="shared" si="495"/>
        <v/>
      </c>
      <c r="X984" s="182" t="str">
        <f t="shared" si="496"/>
        <v/>
      </c>
      <c r="Y984" s="183" t="str">
        <f>IF(A:A="","",IF(R984="Refreshment Beverage",VLOOKUP(Q984,Rates!G$15:L$19,6,0)*W984,VLOOKUP(Q984,Rates!G$4:L$12,6,0)*W984))</f>
        <v/>
      </c>
      <c r="Z984" s="183" t="str">
        <f t="shared" si="497"/>
        <v/>
      </c>
      <c r="AA984" s="17">
        <f t="shared" si="485"/>
        <v>0</v>
      </c>
      <c r="AB984" s="177" t="str" cm="1">
        <f t="array" ref="AB984">IF(_xlfn.SINGLE(A:A)="","",IF(R984="Refreshment Beverage","",IF(AND(R984="Beer",Q984=0),SUM(LOOKUP(2,1/(Rates!$B$15:$B$18&lt;=W984)/(Rates!$C$15:$C$18&gt;=W984),Rates!$D$15:$D$18)*W984),VLOOKUP(VALUE(_xlfn.SINGLE(Q:Q)),Rates!A:B,2,0)*W984)))</f>
        <v/>
      </c>
      <c r="AC984" s="177" t="str" cm="1">
        <f t="array" ref="AC984">IF(_xlfn.SINGLE(A:A)="","",IF(R984="Refreshment Beverage","",IF(AND(R984="Beer",Q984=0),SUM(LOOKUP(2,1/(Rates!$B$15:$B$18&lt;=W984)/(Rates!$C$15:$C$18&gt;=W984),Rates!$E$15:$E$18)*W984),VLOOKUP(VALUE(_xlfn.SINGLE(Q:Q)),Rates!A:C,3,0)*W984)))</f>
        <v/>
      </c>
      <c r="AD984" s="168">
        <f>IFERROR(IF(OR(Q984=1,Q984=2,Q984=3,Q984=4),VLOOKUP(Q984,Rates!$A$31:$B$34,2,0)*W984,IF(V984=1,VLOOKUP(U984,'REB BEV MIN MKUP'!B:E,4,0),IF(V984&gt;1,VLOOKUP(VALUE(W984),'REB BEV MIN MKUP'!O:Q,3,0),0))),0)</f>
        <v>0</v>
      </c>
      <c r="AE984" s="177" t="str">
        <f t="shared" si="498"/>
        <v/>
      </c>
      <c r="AF984" s="13" t="str">
        <f t="shared" si="499"/>
        <v/>
      </c>
      <c r="AG984" s="177" t="str">
        <f t="shared" si="500"/>
        <v/>
      </c>
      <c r="AH984" s="184" t="str">
        <f t="shared" si="501"/>
        <v/>
      </c>
      <c r="AI984" s="184" t="str">
        <f>IF(AE:AE="","",IF(R984="Refreshment Beverage",AK984*(Rates!J$19/100),ROUND(SUM(AH984*(Rates!$J$8/100)),4)))</f>
        <v/>
      </c>
      <c r="AJ984" s="183" t="str">
        <f t="shared" si="502"/>
        <v/>
      </c>
      <c r="AK984" s="185" t="str">
        <f t="shared" si="503"/>
        <v/>
      </c>
      <c r="AL984" s="177" t="str">
        <f t="shared" si="504"/>
        <v/>
      </c>
      <c r="AM984" s="13" t="str">
        <f>IF(AS984="","",IF(R984="Refreshment Beverage",ROUND(AS984*Rates!K$19,4),ROUND(AO984*(VLOOKUP(VALUE(Q984),Rates!G$4:L$12,3,0)),4)))</f>
        <v/>
      </c>
      <c r="AN984" s="183" t="str">
        <f>IF(AS984="","",IF(R984="Refreshment Beverage",AS984*(Rates!J$19/100),MAX(AM984,AB984)))</f>
        <v/>
      </c>
      <c r="AO984" s="186" t="str">
        <f t="shared" si="505"/>
        <v/>
      </c>
      <c r="AP984" s="186" t="str">
        <f t="shared" si="506"/>
        <v/>
      </c>
      <c r="AQ984" s="186" t="str">
        <f>IF(AS984="","",IF(R984="Refreshment Beverage",ROUND(SUM(VLOOKUP(Q:Q,Rates!G$15:L$19,3,0)*(AS984-Y984-Z984-AA984)),4),ROUND(SUM(Rates!$K$8*AS984),4)))</f>
        <v/>
      </c>
      <c r="AR984" s="184" t="str">
        <f t="shared" si="507"/>
        <v/>
      </c>
      <c r="AS984" s="185" t="str">
        <f t="shared" si="508"/>
        <v/>
      </c>
      <c r="AT984" s="177" t="str">
        <f t="shared" si="509"/>
        <v/>
      </c>
      <c r="AU984" s="13" t="str">
        <f>IF(AX984="","",IF(R984="Refreshment Beverage",ROUND((BA984-Y984-Z984-AA984)*VLOOKUP(VALUE(Q984),Rates!G$15:L$19,3,0),4),ROUND(AW984*(VLOOKUP(VALUE(Q984),Rates!G:L,3,0)),4)))</f>
        <v/>
      </c>
      <c r="AV984" s="183" t="str">
        <f t="shared" si="510"/>
        <v/>
      </c>
      <c r="AW984" s="186" t="str">
        <f t="shared" si="511"/>
        <v/>
      </c>
      <c r="AX984" s="184" t="str">
        <f t="shared" si="512"/>
        <v/>
      </c>
      <c r="AY984" s="186" t="str">
        <f>IF(AX984="","",IF(R984="Refreshment Beverage",ROUND(SUM(AX984*Rates!K$19),4),ROUND(SUM(AX984*(Rates!J$8/100)),4)))</f>
        <v/>
      </c>
      <c r="AZ984" s="183" t="str">
        <f t="shared" si="513"/>
        <v/>
      </c>
      <c r="BA984" s="185" t="str">
        <f t="shared" si="514"/>
        <v/>
      </c>
      <c r="BD984" s="171"/>
      <c r="BE984" s="171"/>
      <c r="BF984" s="171"/>
      <c r="BG984" s="171"/>
    </row>
    <row r="985" spans="1:59" ht="15" customHeight="1" x14ac:dyDescent="0.3">
      <c r="A985" s="172"/>
      <c r="B985" s="172"/>
      <c r="C985" s="172"/>
      <c r="D985" s="173"/>
      <c r="E985" s="173"/>
      <c r="F985" s="173"/>
      <c r="G985" s="173"/>
      <c r="H985" s="173"/>
      <c r="I985" s="174"/>
      <c r="J985" s="175"/>
      <c r="K985" s="176" t="str">
        <f t="shared" si="486"/>
        <v/>
      </c>
      <c r="L985" s="177" t="str">
        <f t="shared" si="487"/>
        <v/>
      </c>
      <c r="M985" s="178" t="str">
        <f t="shared" si="488"/>
        <v/>
      </c>
      <c r="N985" s="44" t="str" cm="1">
        <f t="array" ref="N985">IFERROR(IF(_xlfn.SINGLE(A:A)="","",IF(R985="Beer",SUM(LOOKUP(2,1/(Rates!$B$3:$B$5&lt;=W985)/(Rates!$C$3:$C$5&gt;=W985),Rates!$D$3:$D$5)*(X985/100)*W985),IF(R985="Refreshment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44" t="str">
        <f t="shared" si="489"/>
        <v/>
      </c>
      <c r="P985" s="13"/>
      <c r="Q985" s="179" t="str">
        <f t="shared" si="490"/>
        <v/>
      </c>
      <c r="R985" s="180" t="str">
        <f t="shared" si="491"/>
        <v/>
      </c>
      <c r="S985" s="13" t="str">
        <f>IF(A985="","",IF(R985="Refreshment Beverage",VLOOKUP(VALUE(Q985),Rates!G$15:L$19,2,0),VLOOKUP(VALUE(Q985),Rates!G$4:L$8,2,0)))</f>
        <v/>
      </c>
      <c r="T985" s="13" t="str">
        <f t="shared" si="492"/>
        <v/>
      </c>
      <c r="U985" s="181" t="str">
        <f t="shared" si="493"/>
        <v/>
      </c>
      <c r="V985" s="13" t="str">
        <f t="shared" si="494"/>
        <v/>
      </c>
      <c r="W985" s="13" t="str">
        <f t="shared" si="495"/>
        <v/>
      </c>
      <c r="X985" s="182" t="str">
        <f t="shared" si="496"/>
        <v/>
      </c>
      <c r="Y985" s="183" t="str">
        <f>IF(A:A="","",IF(R985="Refreshment Beverage",VLOOKUP(Q985,Rates!G$15:L$19,6,0)*W985,VLOOKUP(Q985,Rates!G$4:L$12,6,0)*W985))</f>
        <v/>
      </c>
      <c r="Z985" s="183" t="str">
        <f t="shared" si="497"/>
        <v/>
      </c>
      <c r="AA985" s="17">
        <f t="shared" si="485"/>
        <v>0</v>
      </c>
      <c r="AB985" s="177" t="str" cm="1">
        <f t="array" ref="AB985">IF(_xlfn.SINGLE(A:A)="","",IF(R985="Refreshment Beverage","",IF(AND(R985="Beer",Q985=0),SUM(LOOKUP(2,1/(Rates!$B$15:$B$18&lt;=W985)/(Rates!$C$15:$C$18&gt;=W985),Rates!$D$15:$D$18)*W985),VLOOKUP(VALUE(_xlfn.SINGLE(Q:Q)),Rates!A:B,2,0)*W985)))</f>
        <v/>
      </c>
      <c r="AC985" s="177" t="str" cm="1">
        <f t="array" ref="AC985">IF(_xlfn.SINGLE(A:A)="","",IF(R985="Refreshment Beverage","",IF(AND(R985="Beer",Q985=0),SUM(LOOKUP(2,1/(Rates!$B$15:$B$18&lt;=W985)/(Rates!$C$15:$C$18&gt;=W985),Rates!$E$15:$E$18)*W985),VLOOKUP(VALUE(_xlfn.SINGLE(Q:Q)),Rates!A:C,3,0)*W985)))</f>
        <v/>
      </c>
      <c r="AD985" s="168">
        <f>IFERROR(IF(OR(Q985=1,Q985=2,Q985=3,Q985=4),VLOOKUP(Q985,Rates!$A$31:$B$34,2,0)*W985,IF(V985=1,VLOOKUP(U985,'REB BEV MIN MKUP'!B:E,4,0),IF(V985&gt;1,VLOOKUP(VALUE(W985),'REB BEV MIN MKUP'!O:Q,3,0),0))),0)</f>
        <v>0</v>
      </c>
      <c r="AE985" s="177" t="str">
        <f t="shared" si="498"/>
        <v/>
      </c>
      <c r="AF985" s="13" t="str">
        <f t="shared" si="499"/>
        <v/>
      </c>
      <c r="AG985" s="177" t="str">
        <f t="shared" si="500"/>
        <v/>
      </c>
      <c r="AH985" s="184" t="str">
        <f t="shared" si="501"/>
        <v/>
      </c>
      <c r="AI985" s="184" t="str">
        <f>IF(AE:AE="","",IF(R985="Refreshment Beverage",AK985*(Rates!J$19/100),ROUND(SUM(AH985*(Rates!$J$8/100)),4)))</f>
        <v/>
      </c>
      <c r="AJ985" s="183" t="str">
        <f t="shared" si="502"/>
        <v/>
      </c>
      <c r="AK985" s="185" t="str">
        <f t="shared" si="503"/>
        <v/>
      </c>
      <c r="AL985" s="177" t="str">
        <f t="shared" si="504"/>
        <v/>
      </c>
      <c r="AM985" s="13" t="str">
        <f>IF(AS985="","",IF(R985="Refreshment Beverage",ROUND(AS985*Rates!K$19,4),ROUND(AO985*(VLOOKUP(VALUE(Q985),Rates!G$4:L$12,3,0)),4)))</f>
        <v/>
      </c>
      <c r="AN985" s="183" t="str">
        <f>IF(AS985="","",IF(R985="Refreshment Beverage",AS985*(Rates!J$19/100),MAX(AM985,AB985)))</f>
        <v/>
      </c>
      <c r="AO985" s="186" t="str">
        <f t="shared" si="505"/>
        <v/>
      </c>
      <c r="AP985" s="186" t="str">
        <f t="shared" si="506"/>
        <v/>
      </c>
      <c r="AQ985" s="186" t="str">
        <f>IF(AS985="","",IF(R985="Refreshment Beverage",ROUND(SUM(VLOOKUP(Q:Q,Rates!G$15:L$19,3,0)*(AS985-Y985-Z985-AA985)),4),ROUND(SUM(Rates!$K$8*AS985),4)))</f>
        <v/>
      </c>
      <c r="AR985" s="184" t="str">
        <f t="shared" si="507"/>
        <v/>
      </c>
      <c r="AS985" s="185" t="str">
        <f t="shared" si="508"/>
        <v/>
      </c>
      <c r="AT985" s="177" t="str">
        <f t="shared" si="509"/>
        <v/>
      </c>
      <c r="AU985" s="13" t="str">
        <f>IF(AX985="","",IF(R985="Refreshment Beverage",ROUND((BA985-Y985-Z985-AA985)*VLOOKUP(VALUE(Q985),Rates!G$15:L$19,3,0),4),ROUND(AW985*(VLOOKUP(VALUE(Q985),Rates!G:L,3,0)),4)))</f>
        <v/>
      </c>
      <c r="AV985" s="183" t="str">
        <f t="shared" si="510"/>
        <v/>
      </c>
      <c r="AW985" s="186" t="str">
        <f t="shared" si="511"/>
        <v/>
      </c>
      <c r="AX985" s="184" t="str">
        <f t="shared" si="512"/>
        <v/>
      </c>
      <c r="AY985" s="186" t="str">
        <f>IF(AX985="","",IF(R985="Refreshment Beverage",ROUND(SUM(AX985*Rates!K$19),4),ROUND(SUM(AX985*(Rates!J$8/100)),4)))</f>
        <v/>
      </c>
      <c r="AZ985" s="183" t="str">
        <f t="shared" si="513"/>
        <v/>
      </c>
      <c r="BA985" s="185" t="str">
        <f t="shared" si="514"/>
        <v/>
      </c>
      <c r="BD985" s="171"/>
      <c r="BE985" s="171"/>
      <c r="BF985" s="171"/>
      <c r="BG985" s="171"/>
    </row>
    <row r="986" spans="1:59" ht="15" customHeight="1" x14ac:dyDescent="0.3">
      <c r="A986" s="172"/>
      <c r="B986" s="172"/>
      <c r="C986" s="172"/>
      <c r="D986" s="173"/>
      <c r="E986" s="173"/>
      <c r="F986" s="173"/>
      <c r="G986" s="173"/>
      <c r="H986" s="173"/>
      <c r="I986" s="174"/>
      <c r="J986" s="175"/>
      <c r="K986" s="176" t="str">
        <f t="shared" si="486"/>
        <v/>
      </c>
      <c r="L986" s="177" t="str">
        <f t="shared" si="487"/>
        <v/>
      </c>
      <c r="M986" s="178" t="str">
        <f t="shared" si="488"/>
        <v/>
      </c>
      <c r="N986" s="44" t="str" cm="1">
        <f t="array" ref="N986">IFERROR(IF(_xlfn.SINGLE(A:A)="","",IF(R986="Beer",SUM(LOOKUP(2,1/(Rates!$B$3:$B$5&lt;=W986)/(Rates!$C$3:$C$5&gt;=W986),Rates!$D$3:$D$5)*(X986/100)*W986),IF(R986="Refreshment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44" t="str">
        <f t="shared" si="489"/>
        <v/>
      </c>
      <c r="P986" s="13"/>
      <c r="Q986" s="179" t="str">
        <f t="shared" si="490"/>
        <v/>
      </c>
      <c r="R986" s="180" t="str">
        <f t="shared" si="491"/>
        <v/>
      </c>
      <c r="S986" s="13" t="str">
        <f>IF(A986="","",IF(R986="Refreshment Beverage",VLOOKUP(VALUE(Q986),Rates!G$15:L$19,2,0),VLOOKUP(VALUE(Q986),Rates!G$4:L$8,2,0)))</f>
        <v/>
      </c>
      <c r="T986" s="13" t="str">
        <f t="shared" si="492"/>
        <v/>
      </c>
      <c r="U986" s="181" t="str">
        <f t="shared" si="493"/>
        <v/>
      </c>
      <c r="V986" s="13" t="str">
        <f t="shared" si="494"/>
        <v/>
      </c>
      <c r="W986" s="13" t="str">
        <f t="shared" si="495"/>
        <v/>
      </c>
      <c r="X986" s="182" t="str">
        <f t="shared" si="496"/>
        <v/>
      </c>
      <c r="Y986" s="183" t="str">
        <f>IF(A:A="","",IF(R986="Refreshment Beverage",VLOOKUP(Q986,Rates!G$15:L$19,6,0)*W986,VLOOKUP(Q986,Rates!G$4:L$12,6,0)*W986))</f>
        <v/>
      </c>
      <c r="Z986" s="183" t="str">
        <f t="shared" si="497"/>
        <v/>
      </c>
      <c r="AA986" s="17">
        <f t="shared" si="485"/>
        <v>0</v>
      </c>
      <c r="AB986" s="177" t="str" cm="1">
        <f t="array" ref="AB986">IF(_xlfn.SINGLE(A:A)="","",IF(R986="Refreshment Beverage","",IF(AND(R986="Beer",Q986=0),SUM(LOOKUP(2,1/(Rates!$B$15:$B$18&lt;=W986)/(Rates!$C$15:$C$18&gt;=W986),Rates!$D$15:$D$18)*W986),VLOOKUP(VALUE(_xlfn.SINGLE(Q:Q)),Rates!A:B,2,0)*W986)))</f>
        <v/>
      </c>
      <c r="AC986" s="177" t="str" cm="1">
        <f t="array" ref="AC986">IF(_xlfn.SINGLE(A:A)="","",IF(R986="Refreshment Beverage","",IF(AND(R986="Beer",Q986=0),SUM(LOOKUP(2,1/(Rates!$B$15:$B$18&lt;=W986)/(Rates!$C$15:$C$18&gt;=W986),Rates!$E$15:$E$18)*W986),VLOOKUP(VALUE(_xlfn.SINGLE(Q:Q)),Rates!A:C,3,0)*W986)))</f>
        <v/>
      </c>
      <c r="AD986" s="168">
        <f>IFERROR(IF(OR(Q986=1,Q986=2,Q986=3,Q986=4),VLOOKUP(Q986,Rates!$A$31:$B$34,2,0)*W986,IF(V986=1,VLOOKUP(U986,'REB BEV MIN MKUP'!B:E,4,0),IF(V986&gt;1,VLOOKUP(VALUE(W986),'REB BEV MIN MKUP'!O:Q,3,0),0))),0)</f>
        <v>0</v>
      </c>
      <c r="AE986" s="177" t="str">
        <f t="shared" si="498"/>
        <v/>
      </c>
      <c r="AF986" s="13" t="str">
        <f t="shared" si="499"/>
        <v/>
      </c>
      <c r="AG986" s="177" t="str">
        <f t="shared" si="500"/>
        <v/>
      </c>
      <c r="AH986" s="184" t="str">
        <f t="shared" si="501"/>
        <v/>
      </c>
      <c r="AI986" s="184" t="str">
        <f>IF(AE:AE="","",IF(R986="Refreshment Beverage",AK986*(Rates!J$19/100),ROUND(SUM(AH986*(Rates!$J$8/100)),4)))</f>
        <v/>
      </c>
      <c r="AJ986" s="183" t="str">
        <f t="shared" si="502"/>
        <v/>
      </c>
      <c r="AK986" s="185" t="str">
        <f t="shared" si="503"/>
        <v/>
      </c>
      <c r="AL986" s="177" t="str">
        <f t="shared" si="504"/>
        <v/>
      </c>
      <c r="AM986" s="13" t="str">
        <f>IF(AS986="","",IF(R986="Refreshment Beverage",ROUND(AS986*Rates!K$19,4),ROUND(AO986*(VLOOKUP(VALUE(Q986),Rates!G$4:L$12,3,0)),4)))</f>
        <v/>
      </c>
      <c r="AN986" s="183" t="str">
        <f>IF(AS986="","",IF(R986="Refreshment Beverage",AS986*(Rates!J$19/100),MAX(AM986,AB986)))</f>
        <v/>
      </c>
      <c r="AO986" s="186" t="str">
        <f t="shared" si="505"/>
        <v/>
      </c>
      <c r="AP986" s="186" t="str">
        <f t="shared" si="506"/>
        <v/>
      </c>
      <c r="AQ986" s="186" t="str">
        <f>IF(AS986="","",IF(R986="Refreshment Beverage",ROUND(SUM(VLOOKUP(Q:Q,Rates!G$15:L$19,3,0)*(AS986-Y986-Z986-AA986)),4),ROUND(SUM(Rates!$K$8*AS986),4)))</f>
        <v/>
      </c>
      <c r="AR986" s="184" t="str">
        <f t="shared" si="507"/>
        <v/>
      </c>
      <c r="AS986" s="185" t="str">
        <f t="shared" si="508"/>
        <v/>
      </c>
      <c r="AT986" s="177" t="str">
        <f t="shared" si="509"/>
        <v/>
      </c>
      <c r="AU986" s="13" t="str">
        <f>IF(AX986="","",IF(R986="Refreshment Beverage",ROUND((BA986-Y986-Z986-AA986)*VLOOKUP(VALUE(Q986),Rates!G$15:L$19,3,0),4),ROUND(AW986*(VLOOKUP(VALUE(Q986),Rates!G:L,3,0)),4)))</f>
        <v/>
      </c>
      <c r="AV986" s="183" t="str">
        <f t="shared" si="510"/>
        <v/>
      </c>
      <c r="AW986" s="186" t="str">
        <f t="shared" si="511"/>
        <v/>
      </c>
      <c r="AX986" s="184" t="str">
        <f t="shared" si="512"/>
        <v/>
      </c>
      <c r="AY986" s="186" t="str">
        <f>IF(AX986="","",IF(R986="Refreshment Beverage",ROUND(SUM(AX986*Rates!K$19),4),ROUND(SUM(AX986*(Rates!J$8/100)),4)))</f>
        <v/>
      </c>
      <c r="AZ986" s="183" t="str">
        <f t="shared" si="513"/>
        <v/>
      </c>
      <c r="BA986" s="185" t="str">
        <f t="shared" si="514"/>
        <v/>
      </c>
      <c r="BD986" s="171"/>
      <c r="BE986" s="171"/>
      <c r="BF986" s="171"/>
      <c r="BG986" s="171"/>
    </row>
    <row r="987" spans="1:59" ht="15" customHeight="1" x14ac:dyDescent="0.3">
      <c r="A987" s="172"/>
      <c r="B987" s="172"/>
      <c r="C987" s="172"/>
      <c r="D987" s="173"/>
      <c r="E987" s="173"/>
      <c r="F987" s="173"/>
      <c r="G987" s="173"/>
      <c r="H987" s="173"/>
      <c r="I987" s="174"/>
      <c r="J987" s="175"/>
      <c r="K987" s="176" t="str">
        <f t="shared" si="486"/>
        <v/>
      </c>
      <c r="L987" s="177" t="str">
        <f t="shared" si="487"/>
        <v/>
      </c>
      <c r="M987" s="178" t="str">
        <f t="shared" si="488"/>
        <v/>
      </c>
      <c r="N987" s="44" t="str" cm="1">
        <f t="array" ref="N987">IFERROR(IF(_xlfn.SINGLE(A:A)="","",IF(R987="Beer",SUM(LOOKUP(2,1/(Rates!$B$3:$B$5&lt;=W987)/(Rates!$C$3:$C$5&gt;=W987),Rates!$D$3:$D$5)*(X987/100)*W987),IF(R987="Refreshment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44" t="str">
        <f t="shared" si="489"/>
        <v/>
      </c>
      <c r="P987" s="13"/>
      <c r="Q987" s="179" t="str">
        <f t="shared" si="490"/>
        <v/>
      </c>
      <c r="R987" s="180" t="str">
        <f t="shared" si="491"/>
        <v/>
      </c>
      <c r="S987" s="13" t="str">
        <f>IF(A987="","",IF(R987="Refreshment Beverage",VLOOKUP(VALUE(Q987),Rates!G$15:L$19,2,0),VLOOKUP(VALUE(Q987),Rates!G$4:L$8,2,0)))</f>
        <v/>
      </c>
      <c r="T987" s="13" t="str">
        <f t="shared" si="492"/>
        <v/>
      </c>
      <c r="U987" s="181" t="str">
        <f t="shared" si="493"/>
        <v/>
      </c>
      <c r="V987" s="13" t="str">
        <f t="shared" si="494"/>
        <v/>
      </c>
      <c r="W987" s="13" t="str">
        <f t="shared" si="495"/>
        <v/>
      </c>
      <c r="X987" s="182" t="str">
        <f t="shared" si="496"/>
        <v/>
      </c>
      <c r="Y987" s="183" t="str">
        <f>IF(A:A="","",IF(R987="Refreshment Beverage",VLOOKUP(Q987,Rates!G$15:L$19,6,0)*W987,VLOOKUP(Q987,Rates!G$4:L$12,6,0)*W987))</f>
        <v/>
      </c>
      <c r="Z987" s="183" t="str">
        <f t="shared" si="497"/>
        <v/>
      </c>
      <c r="AA987" s="17">
        <f t="shared" si="485"/>
        <v>0</v>
      </c>
      <c r="AB987" s="177" t="str" cm="1">
        <f t="array" ref="AB987">IF(_xlfn.SINGLE(A:A)="","",IF(R987="Refreshment Beverage","",IF(AND(R987="Beer",Q987=0),SUM(LOOKUP(2,1/(Rates!$B$15:$B$18&lt;=W987)/(Rates!$C$15:$C$18&gt;=W987),Rates!$D$15:$D$18)*W987),VLOOKUP(VALUE(_xlfn.SINGLE(Q:Q)),Rates!A:B,2,0)*W987)))</f>
        <v/>
      </c>
      <c r="AC987" s="177" t="str" cm="1">
        <f t="array" ref="AC987">IF(_xlfn.SINGLE(A:A)="","",IF(R987="Refreshment Beverage","",IF(AND(R987="Beer",Q987=0),SUM(LOOKUP(2,1/(Rates!$B$15:$B$18&lt;=W987)/(Rates!$C$15:$C$18&gt;=W987),Rates!$E$15:$E$18)*W987),VLOOKUP(VALUE(_xlfn.SINGLE(Q:Q)),Rates!A:C,3,0)*W987)))</f>
        <v/>
      </c>
      <c r="AD987" s="168">
        <f>IFERROR(IF(OR(Q987=1,Q987=2,Q987=3,Q987=4),VLOOKUP(Q987,Rates!$A$31:$B$34,2,0)*W987,IF(V987=1,VLOOKUP(U987,'REB BEV MIN MKUP'!B:E,4,0),IF(V987&gt;1,VLOOKUP(VALUE(W987),'REB BEV MIN MKUP'!O:Q,3,0),0))),0)</f>
        <v>0</v>
      </c>
      <c r="AE987" s="177" t="str">
        <f t="shared" si="498"/>
        <v/>
      </c>
      <c r="AF987" s="13" t="str">
        <f t="shared" si="499"/>
        <v/>
      </c>
      <c r="AG987" s="177" t="str">
        <f t="shared" si="500"/>
        <v/>
      </c>
      <c r="AH987" s="184" t="str">
        <f t="shared" si="501"/>
        <v/>
      </c>
      <c r="AI987" s="184" t="str">
        <f>IF(AE:AE="","",IF(R987="Refreshment Beverage",AK987*(Rates!J$19/100),ROUND(SUM(AH987*(Rates!$J$8/100)),4)))</f>
        <v/>
      </c>
      <c r="AJ987" s="183" t="str">
        <f t="shared" si="502"/>
        <v/>
      </c>
      <c r="AK987" s="185" t="str">
        <f t="shared" si="503"/>
        <v/>
      </c>
      <c r="AL987" s="177" t="str">
        <f t="shared" si="504"/>
        <v/>
      </c>
      <c r="AM987" s="13" t="str">
        <f>IF(AS987="","",IF(R987="Refreshment Beverage",ROUND(AS987*Rates!K$19,4),ROUND(AO987*(VLOOKUP(VALUE(Q987),Rates!G$4:L$12,3,0)),4)))</f>
        <v/>
      </c>
      <c r="AN987" s="183" t="str">
        <f>IF(AS987="","",IF(R987="Refreshment Beverage",AS987*(Rates!J$19/100),MAX(AM987,AB987)))</f>
        <v/>
      </c>
      <c r="AO987" s="186" t="str">
        <f t="shared" si="505"/>
        <v/>
      </c>
      <c r="AP987" s="186" t="str">
        <f t="shared" si="506"/>
        <v/>
      </c>
      <c r="AQ987" s="186" t="str">
        <f>IF(AS987="","",IF(R987="Refreshment Beverage",ROUND(SUM(VLOOKUP(Q:Q,Rates!G$15:L$19,3,0)*(AS987-Y987-Z987-AA987)),4),ROUND(SUM(Rates!$K$8*AS987),4)))</f>
        <v/>
      </c>
      <c r="AR987" s="184" t="str">
        <f t="shared" si="507"/>
        <v/>
      </c>
      <c r="AS987" s="185" t="str">
        <f t="shared" si="508"/>
        <v/>
      </c>
      <c r="AT987" s="177" t="str">
        <f t="shared" si="509"/>
        <v/>
      </c>
      <c r="AU987" s="13" t="str">
        <f>IF(AX987="","",IF(R987="Refreshment Beverage",ROUND((BA987-Y987-Z987-AA987)*VLOOKUP(VALUE(Q987),Rates!G$15:L$19,3,0),4),ROUND(AW987*(VLOOKUP(VALUE(Q987),Rates!G:L,3,0)),4)))</f>
        <v/>
      </c>
      <c r="AV987" s="183" t="str">
        <f t="shared" si="510"/>
        <v/>
      </c>
      <c r="AW987" s="186" t="str">
        <f t="shared" si="511"/>
        <v/>
      </c>
      <c r="AX987" s="184" t="str">
        <f t="shared" si="512"/>
        <v/>
      </c>
      <c r="AY987" s="186" t="str">
        <f>IF(AX987="","",IF(R987="Refreshment Beverage",ROUND(SUM(AX987*Rates!K$19),4),ROUND(SUM(AX987*(Rates!J$8/100)),4)))</f>
        <v/>
      </c>
      <c r="AZ987" s="183" t="str">
        <f t="shared" si="513"/>
        <v/>
      </c>
      <c r="BA987" s="185" t="str">
        <f t="shared" si="514"/>
        <v/>
      </c>
      <c r="BD987" s="171"/>
      <c r="BE987" s="171"/>
      <c r="BF987" s="171"/>
      <c r="BG987" s="171"/>
    </row>
    <row r="988" spans="1:59" ht="15" customHeight="1" x14ac:dyDescent="0.3">
      <c r="A988" s="172"/>
      <c r="B988" s="172"/>
      <c r="C988" s="172"/>
      <c r="D988" s="173"/>
      <c r="E988" s="173"/>
      <c r="F988" s="173"/>
      <c r="G988" s="173"/>
      <c r="H988" s="173"/>
      <c r="I988" s="174"/>
      <c r="J988" s="175"/>
      <c r="K988" s="176" t="str">
        <f t="shared" si="486"/>
        <v/>
      </c>
      <c r="L988" s="177" t="str">
        <f t="shared" si="487"/>
        <v/>
      </c>
      <c r="M988" s="178" t="str">
        <f t="shared" si="488"/>
        <v/>
      </c>
      <c r="N988" s="44" t="str" cm="1">
        <f t="array" ref="N988">IFERROR(IF(_xlfn.SINGLE(A:A)="","",IF(R988="Beer",SUM(LOOKUP(2,1/(Rates!$B$3:$B$5&lt;=W988)/(Rates!$C$3:$C$5&gt;=W988),Rates!$D$3:$D$5)*(X988/100)*W988),IF(R988="Refreshment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44" t="str">
        <f t="shared" si="489"/>
        <v/>
      </c>
      <c r="P988" s="13"/>
      <c r="Q988" s="179" t="str">
        <f t="shared" si="490"/>
        <v/>
      </c>
      <c r="R988" s="180" t="str">
        <f t="shared" si="491"/>
        <v/>
      </c>
      <c r="S988" s="13" t="str">
        <f>IF(A988="","",IF(R988="Refreshment Beverage",VLOOKUP(VALUE(Q988),Rates!G$15:L$19,2,0),VLOOKUP(VALUE(Q988),Rates!G$4:L$8,2,0)))</f>
        <v/>
      </c>
      <c r="T988" s="13" t="str">
        <f t="shared" si="492"/>
        <v/>
      </c>
      <c r="U988" s="181" t="str">
        <f t="shared" si="493"/>
        <v/>
      </c>
      <c r="V988" s="13" t="str">
        <f t="shared" si="494"/>
        <v/>
      </c>
      <c r="W988" s="13" t="str">
        <f t="shared" si="495"/>
        <v/>
      </c>
      <c r="X988" s="182" t="str">
        <f t="shared" si="496"/>
        <v/>
      </c>
      <c r="Y988" s="183" t="str">
        <f>IF(A:A="","",IF(R988="Refreshment Beverage",VLOOKUP(Q988,Rates!G$15:L$19,6,0)*W988,VLOOKUP(Q988,Rates!G$4:L$12,6,0)*W988))</f>
        <v/>
      </c>
      <c r="Z988" s="183" t="str">
        <f t="shared" si="497"/>
        <v/>
      </c>
      <c r="AA988" s="17">
        <f t="shared" si="485"/>
        <v>0</v>
      </c>
      <c r="AB988" s="177" t="str" cm="1">
        <f t="array" ref="AB988">IF(_xlfn.SINGLE(A:A)="","",IF(R988="Refreshment Beverage","",IF(AND(R988="Beer",Q988=0),SUM(LOOKUP(2,1/(Rates!$B$15:$B$18&lt;=W988)/(Rates!$C$15:$C$18&gt;=W988),Rates!$D$15:$D$18)*W988),VLOOKUP(VALUE(_xlfn.SINGLE(Q:Q)),Rates!A:B,2,0)*W988)))</f>
        <v/>
      </c>
      <c r="AC988" s="177" t="str" cm="1">
        <f t="array" ref="AC988">IF(_xlfn.SINGLE(A:A)="","",IF(R988="Refreshment Beverage","",IF(AND(R988="Beer",Q988=0),SUM(LOOKUP(2,1/(Rates!$B$15:$B$18&lt;=W988)/(Rates!$C$15:$C$18&gt;=W988),Rates!$E$15:$E$18)*W988),VLOOKUP(VALUE(_xlfn.SINGLE(Q:Q)),Rates!A:C,3,0)*W988)))</f>
        <v/>
      </c>
      <c r="AD988" s="168">
        <f>IFERROR(IF(OR(Q988=1,Q988=2,Q988=3,Q988=4),VLOOKUP(Q988,Rates!$A$31:$B$34,2,0)*W988,IF(V988=1,VLOOKUP(U988,'REB BEV MIN MKUP'!B:E,4,0),IF(V988&gt;1,VLOOKUP(VALUE(W988),'REB BEV MIN MKUP'!O:Q,3,0),0))),0)</f>
        <v>0</v>
      </c>
      <c r="AE988" s="177" t="str">
        <f t="shared" si="498"/>
        <v/>
      </c>
      <c r="AF988" s="13" t="str">
        <f t="shared" si="499"/>
        <v/>
      </c>
      <c r="AG988" s="177" t="str">
        <f t="shared" si="500"/>
        <v/>
      </c>
      <c r="AH988" s="184" t="str">
        <f t="shared" si="501"/>
        <v/>
      </c>
      <c r="AI988" s="184" t="str">
        <f>IF(AE:AE="","",IF(R988="Refreshment Beverage",AK988*(Rates!J$19/100),ROUND(SUM(AH988*(Rates!$J$8/100)),4)))</f>
        <v/>
      </c>
      <c r="AJ988" s="183" t="str">
        <f t="shared" si="502"/>
        <v/>
      </c>
      <c r="AK988" s="185" t="str">
        <f t="shared" si="503"/>
        <v/>
      </c>
      <c r="AL988" s="177" t="str">
        <f t="shared" si="504"/>
        <v/>
      </c>
      <c r="AM988" s="13" t="str">
        <f>IF(AS988="","",IF(R988="Refreshment Beverage",ROUND(AS988*Rates!K$19,4),ROUND(AO988*(VLOOKUP(VALUE(Q988),Rates!G$4:L$12,3,0)),4)))</f>
        <v/>
      </c>
      <c r="AN988" s="183" t="str">
        <f>IF(AS988="","",IF(R988="Refreshment Beverage",AS988*(Rates!J$19/100),MAX(AM988,AB988)))</f>
        <v/>
      </c>
      <c r="AO988" s="186" t="str">
        <f t="shared" si="505"/>
        <v/>
      </c>
      <c r="AP988" s="186" t="str">
        <f t="shared" si="506"/>
        <v/>
      </c>
      <c r="AQ988" s="186" t="str">
        <f>IF(AS988="","",IF(R988="Refreshment Beverage",ROUND(SUM(VLOOKUP(Q:Q,Rates!G$15:L$19,3,0)*(AS988-Y988-Z988-AA988)),4),ROUND(SUM(Rates!$K$8*AS988),4)))</f>
        <v/>
      </c>
      <c r="AR988" s="184" t="str">
        <f t="shared" si="507"/>
        <v/>
      </c>
      <c r="AS988" s="185" t="str">
        <f t="shared" si="508"/>
        <v/>
      </c>
      <c r="AT988" s="177" t="str">
        <f t="shared" si="509"/>
        <v/>
      </c>
      <c r="AU988" s="13" t="str">
        <f>IF(AX988="","",IF(R988="Refreshment Beverage",ROUND((BA988-Y988-Z988-AA988)*VLOOKUP(VALUE(Q988),Rates!G$15:L$19,3,0),4),ROUND(AW988*(VLOOKUP(VALUE(Q988),Rates!G:L,3,0)),4)))</f>
        <v/>
      </c>
      <c r="AV988" s="183" t="str">
        <f t="shared" si="510"/>
        <v/>
      </c>
      <c r="AW988" s="186" t="str">
        <f t="shared" si="511"/>
        <v/>
      </c>
      <c r="AX988" s="184" t="str">
        <f t="shared" si="512"/>
        <v/>
      </c>
      <c r="AY988" s="186" t="str">
        <f>IF(AX988="","",IF(R988="Refreshment Beverage",ROUND(SUM(AX988*Rates!K$19),4),ROUND(SUM(AX988*(Rates!J$8/100)),4)))</f>
        <v/>
      </c>
      <c r="AZ988" s="183" t="str">
        <f t="shared" si="513"/>
        <v/>
      </c>
      <c r="BA988" s="185" t="str">
        <f t="shared" si="514"/>
        <v/>
      </c>
      <c r="BD988" s="171"/>
      <c r="BE988" s="171"/>
      <c r="BF988" s="171"/>
      <c r="BG988" s="171"/>
    </row>
    <row r="989" spans="1:59" ht="15" customHeight="1" x14ac:dyDescent="0.3">
      <c r="A989" s="172"/>
      <c r="B989" s="172"/>
      <c r="C989" s="172"/>
      <c r="D989" s="173"/>
      <c r="E989" s="173"/>
      <c r="F989" s="173"/>
      <c r="G989" s="173"/>
      <c r="H989" s="173"/>
      <c r="I989" s="174"/>
      <c r="J989" s="175"/>
      <c r="K989" s="176" t="str">
        <f t="shared" si="486"/>
        <v/>
      </c>
      <c r="L989" s="177" t="str">
        <f t="shared" si="487"/>
        <v/>
      </c>
      <c r="M989" s="178" t="str">
        <f t="shared" si="488"/>
        <v/>
      </c>
      <c r="N989" s="44" t="str" cm="1">
        <f t="array" ref="N989">IFERROR(IF(_xlfn.SINGLE(A:A)="","",IF(R989="Beer",SUM(LOOKUP(2,1/(Rates!$B$3:$B$5&lt;=W989)/(Rates!$C$3:$C$5&gt;=W989),Rates!$D$3:$D$5)*(X989/100)*W989),IF(R989="Refreshment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44" t="str">
        <f t="shared" si="489"/>
        <v/>
      </c>
      <c r="P989" s="13"/>
      <c r="Q989" s="179" t="str">
        <f t="shared" si="490"/>
        <v/>
      </c>
      <c r="R989" s="180" t="str">
        <f t="shared" si="491"/>
        <v/>
      </c>
      <c r="S989" s="13" t="str">
        <f>IF(A989="","",IF(R989="Refreshment Beverage",VLOOKUP(VALUE(Q989),Rates!G$15:L$19,2,0),VLOOKUP(VALUE(Q989),Rates!G$4:L$8,2,0)))</f>
        <v/>
      </c>
      <c r="T989" s="13" t="str">
        <f t="shared" si="492"/>
        <v/>
      </c>
      <c r="U989" s="181" t="str">
        <f t="shared" si="493"/>
        <v/>
      </c>
      <c r="V989" s="13" t="str">
        <f t="shared" si="494"/>
        <v/>
      </c>
      <c r="W989" s="13" t="str">
        <f t="shared" si="495"/>
        <v/>
      </c>
      <c r="X989" s="182" t="str">
        <f t="shared" si="496"/>
        <v/>
      </c>
      <c r="Y989" s="183" t="str">
        <f>IF(A:A="","",IF(R989="Refreshment Beverage",VLOOKUP(Q989,Rates!G$15:L$19,6,0)*W989,VLOOKUP(Q989,Rates!G$4:L$12,6,0)*W989))</f>
        <v/>
      </c>
      <c r="Z989" s="183" t="str">
        <f t="shared" si="497"/>
        <v/>
      </c>
      <c r="AA989" s="17">
        <f t="shared" si="485"/>
        <v>0</v>
      </c>
      <c r="AB989" s="177" t="str" cm="1">
        <f t="array" ref="AB989">IF(_xlfn.SINGLE(A:A)="","",IF(R989="Refreshment Beverage","",IF(AND(R989="Beer",Q989=0),SUM(LOOKUP(2,1/(Rates!$B$15:$B$18&lt;=W989)/(Rates!$C$15:$C$18&gt;=W989),Rates!$D$15:$D$18)*W989),VLOOKUP(VALUE(_xlfn.SINGLE(Q:Q)),Rates!A:B,2,0)*W989)))</f>
        <v/>
      </c>
      <c r="AC989" s="177" t="str" cm="1">
        <f t="array" ref="AC989">IF(_xlfn.SINGLE(A:A)="","",IF(R989="Refreshment Beverage","",IF(AND(R989="Beer",Q989=0),SUM(LOOKUP(2,1/(Rates!$B$15:$B$18&lt;=W989)/(Rates!$C$15:$C$18&gt;=W989),Rates!$E$15:$E$18)*W989),VLOOKUP(VALUE(_xlfn.SINGLE(Q:Q)),Rates!A:C,3,0)*W989)))</f>
        <v/>
      </c>
      <c r="AD989" s="168">
        <f>IFERROR(IF(OR(Q989=1,Q989=2,Q989=3,Q989=4),VLOOKUP(Q989,Rates!$A$31:$B$34,2,0)*W989,IF(V989=1,VLOOKUP(U989,'REB BEV MIN MKUP'!B:E,4,0),IF(V989&gt;1,VLOOKUP(VALUE(W989),'REB BEV MIN MKUP'!O:Q,3,0),0))),0)</f>
        <v>0</v>
      </c>
      <c r="AE989" s="177" t="str">
        <f t="shared" si="498"/>
        <v/>
      </c>
      <c r="AF989" s="13" t="str">
        <f t="shared" si="499"/>
        <v/>
      </c>
      <c r="AG989" s="177" t="str">
        <f t="shared" si="500"/>
        <v/>
      </c>
      <c r="AH989" s="184" t="str">
        <f t="shared" si="501"/>
        <v/>
      </c>
      <c r="AI989" s="184" t="str">
        <f>IF(AE:AE="","",IF(R989="Refreshment Beverage",AK989*(Rates!J$19/100),ROUND(SUM(AH989*(Rates!$J$8/100)),4)))</f>
        <v/>
      </c>
      <c r="AJ989" s="183" t="str">
        <f t="shared" si="502"/>
        <v/>
      </c>
      <c r="AK989" s="185" t="str">
        <f t="shared" si="503"/>
        <v/>
      </c>
      <c r="AL989" s="177" t="str">
        <f t="shared" si="504"/>
        <v/>
      </c>
      <c r="AM989" s="13" t="str">
        <f>IF(AS989="","",IF(R989="Refreshment Beverage",ROUND(AS989*Rates!K$19,4),ROUND(AO989*(VLOOKUP(VALUE(Q989),Rates!G$4:L$12,3,0)),4)))</f>
        <v/>
      </c>
      <c r="AN989" s="183" t="str">
        <f>IF(AS989="","",IF(R989="Refreshment Beverage",AS989*(Rates!J$19/100),MAX(AM989,AB989)))</f>
        <v/>
      </c>
      <c r="AO989" s="186" t="str">
        <f t="shared" si="505"/>
        <v/>
      </c>
      <c r="AP989" s="186" t="str">
        <f t="shared" si="506"/>
        <v/>
      </c>
      <c r="AQ989" s="186" t="str">
        <f>IF(AS989="","",IF(R989="Refreshment Beverage",ROUND(SUM(VLOOKUP(Q:Q,Rates!G$15:L$19,3,0)*(AS989-Y989-Z989-AA989)),4),ROUND(SUM(Rates!$K$8*AS989),4)))</f>
        <v/>
      </c>
      <c r="AR989" s="184" t="str">
        <f t="shared" si="507"/>
        <v/>
      </c>
      <c r="AS989" s="185" t="str">
        <f t="shared" si="508"/>
        <v/>
      </c>
      <c r="AT989" s="177" t="str">
        <f t="shared" si="509"/>
        <v/>
      </c>
      <c r="AU989" s="13" t="str">
        <f>IF(AX989="","",IF(R989="Refreshment Beverage",ROUND((BA989-Y989-Z989-AA989)*VLOOKUP(VALUE(Q989),Rates!G$15:L$19,3,0),4),ROUND(AW989*(VLOOKUP(VALUE(Q989),Rates!G:L,3,0)),4)))</f>
        <v/>
      </c>
      <c r="AV989" s="183" t="str">
        <f t="shared" si="510"/>
        <v/>
      </c>
      <c r="AW989" s="186" t="str">
        <f t="shared" si="511"/>
        <v/>
      </c>
      <c r="AX989" s="184" t="str">
        <f t="shared" si="512"/>
        <v/>
      </c>
      <c r="AY989" s="186" t="str">
        <f>IF(AX989="","",IF(R989="Refreshment Beverage",ROUND(SUM(AX989*Rates!K$19),4),ROUND(SUM(AX989*(Rates!J$8/100)),4)))</f>
        <v/>
      </c>
      <c r="AZ989" s="183" t="str">
        <f t="shared" si="513"/>
        <v/>
      </c>
      <c r="BA989" s="185" t="str">
        <f t="shared" si="514"/>
        <v/>
      </c>
      <c r="BD989" s="171"/>
      <c r="BE989" s="171"/>
      <c r="BF989" s="171"/>
      <c r="BG989" s="171"/>
    </row>
    <row r="990" spans="1:59" ht="15" customHeight="1" x14ac:dyDescent="0.3">
      <c r="A990" s="172"/>
      <c r="B990" s="172"/>
      <c r="C990" s="172"/>
      <c r="D990" s="173"/>
      <c r="E990" s="173"/>
      <c r="F990" s="173"/>
      <c r="G990" s="173"/>
      <c r="H990" s="173"/>
      <c r="I990" s="174"/>
      <c r="J990" s="175"/>
      <c r="K990" s="176" t="str">
        <f t="shared" si="486"/>
        <v/>
      </c>
      <c r="L990" s="177" t="str">
        <f t="shared" si="487"/>
        <v/>
      </c>
      <c r="M990" s="178" t="str">
        <f t="shared" si="488"/>
        <v/>
      </c>
      <c r="N990" s="44" t="str" cm="1">
        <f t="array" ref="N990">IFERROR(IF(_xlfn.SINGLE(A:A)="","",IF(R990="Beer",SUM(LOOKUP(2,1/(Rates!$B$3:$B$5&lt;=W990)/(Rates!$C$3:$C$5&gt;=W990),Rates!$D$3:$D$5)*(X990/100)*W990),IF(R990="Refreshment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44" t="str">
        <f t="shared" si="489"/>
        <v/>
      </c>
      <c r="P990" s="13"/>
      <c r="Q990" s="179" t="str">
        <f t="shared" si="490"/>
        <v/>
      </c>
      <c r="R990" s="180" t="str">
        <f t="shared" si="491"/>
        <v/>
      </c>
      <c r="S990" s="13" t="str">
        <f>IF(A990="","",IF(R990="Refreshment Beverage",VLOOKUP(VALUE(Q990),Rates!G$15:L$19,2,0),VLOOKUP(VALUE(Q990),Rates!G$4:L$8,2,0)))</f>
        <v/>
      </c>
      <c r="T990" s="13" t="str">
        <f t="shared" si="492"/>
        <v/>
      </c>
      <c r="U990" s="181" t="str">
        <f t="shared" si="493"/>
        <v/>
      </c>
      <c r="V990" s="13" t="str">
        <f t="shared" si="494"/>
        <v/>
      </c>
      <c r="W990" s="13" t="str">
        <f t="shared" si="495"/>
        <v/>
      </c>
      <c r="X990" s="182" t="str">
        <f t="shared" si="496"/>
        <v/>
      </c>
      <c r="Y990" s="183" t="str">
        <f>IF(A:A="","",IF(R990="Refreshment Beverage",VLOOKUP(Q990,Rates!G$15:L$19,6,0)*W990,VLOOKUP(Q990,Rates!G$4:L$12,6,0)*W990))</f>
        <v/>
      </c>
      <c r="Z990" s="183" t="str">
        <f t="shared" si="497"/>
        <v/>
      </c>
      <c r="AA990" s="17">
        <f t="shared" si="485"/>
        <v>0</v>
      </c>
      <c r="AB990" s="177" t="str" cm="1">
        <f t="array" ref="AB990">IF(_xlfn.SINGLE(A:A)="","",IF(R990="Refreshment Beverage","",IF(AND(R990="Beer",Q990=0),SUM(LOOKUP(2,1/(Rates!$B$15:$B$18&lt;=W990)/(Rates!$C$15:$C$18&gt;=W990),Rates!$D$15:$D$18)*W990),VLOOKUP(VALUE(_xlfn.SINGLE(Q:Q)),Rates!A:B,2,0)*W990)))</f>
        <v/>
      </c>
      <c r="AC990" s="177" t="str" cm="1">
        <f t="array" ref="AC990">IF(_xlfn.SINGLE(A:A)="","",IF(R990="Refreshment Beverage","",IF(AND(R990="Beer",Q990=0),SUM(LOOKUP(2,1/(Rates!$B$15:$B$18&lt;=W990)/(Rates!$C$15:$C$18&gt;=W990),Rates!$E$15:$E$18)*W990),VLOOKUP(VALUE(_xlfn.SINGLE(Q:Q)),Rates!A:C,3,0)*W990)))</f>
        <v/>
      </c>
      <c r="AD990" s="168">
        <f>IFERROR(IF(OR(Q990=1,Q990=2,Q990=3,Q990=4),VLOOKUP(Q990,Rates!$A$31:$B$34,2,0)*W990,IF(V990=1,VLOOKUP(U990,'REB BEV MIN MKUP'!B:E,4,0),IF(V990&gt;1,VLOOKUP(VALUE(W990),'REB BEV MIN MKUP'!O:Q,3,0),0))),0)</f>
        <v>0</v>
      </c>
      <c r="AE990" s="177" t="str">
        <f t="shared" si="498"/>
        <v/>
      </c>
      <c r="AF990" s="13" t="str">
        <f t="shared" si="499"/>
        <v/>
      </c>
      <c r="AG990" s="177" t="str">
        <f t="shared" si="500"/>
        <v/>
      </c>
      <c r="AH990" s="184" t="str">
        <f t="shared" si="501"/>
        <v/>
      </c>
      <c r="AI990" s="184" t="str">
        <f>IF(AE:AE="","",IF(R990="Refreshment Beverage",AK990*(Rates!J$19/100),ROUND(SUM(AH990*(Rates!$J$8/100)),4)))</f>
        <v/>
      </c>
      <c r="AJ990" s="183" t="str">
        <f t="shared" si="502"/>
        <v/>
      </c>
      <c r="AK990" s="185" t="str">
        <f t="shared" si="503"/>
        <v/>
      </c>
      <c r="AL990" s="177" t="str">
        <f t="shared" si="504"/>
        <v/>
      </c>
      <c r="AM990" s="13" t="str">
        <f>IF(AS990="","",IF(R990="Refreshment Beverage",ROUND(AS990*Rates!K$19,4),ROUND(AO990*(VLOOKUP(VALUE(Q990),Rates!G$4:L$12,3,0)),4)))</f>
        <v/>
      </c>
      <c r="AN990" s="183" t="str">
        <f>IF(AS990="","",IF(R990="Refreshment Beverage",AS990*(Rates!J$19/100),MAX(AM990,AB990)))</f>
        <v/>
      </c>
      <c r="AO990" s="186" t="str">
        <f t="shared" si="505"/>
        <v/>
      </c>
      <c r="AP990" s="186" t="str">
        <f t="shared" si="506"/>
        <v/>
      </c>
      <c r="AQ990" s="186" t="str">
        <f>IF(AS990="","",IF(R990="Refreshment Beverage",ROUND(SUM(VLOOKUP(Q:Q,Rates!G$15:L$19,3,0)*(AS990-Y990-Z990-AA990)),4),ROUND(SUM(Rates!$K$8*AS990),4)))</f>
        <v/>
      </c>
      <c r="AR990" s="184" t="str">
        <f t="shared" si="507"/>
        <v/>
      </c>
      <c r="AS990" s="185" t="str">
        <f t="shared" si="508"/>
        <v/>
      </c>
      <c r="AT990" s="177" t="str">
        <f t="shared" si="509"/>
        <v/>
      </c>
      <c r="AU990" s="13" t="str">
        <f>IF(AX990="","",IF(R990="Refreshment Beverage",ROUND((BA990-Y990-Z990-AA990)*VLOOKUP(VALUE(Q990),Rates!G$15:L$19,3,0),4),ROUND(AW990*(VLOOKUP(VALUE(Q990),Rates!G:L,3,0)),4)))</f>
        <v/>
      </c>
      <c r="AV990" s="183" t="str">
        <f t="shared" si="510"/>
        <v/>
      </c>
      <c r="AW990" s="186" t="str">
        <f t="shared" si="511"/>
        <v/>
      </c>
      <c r="AX990" s="184" t="str">
        <f t="shared" si="512"/>
        <v/>
      </c>
      <c r="AY990" s="186" t="str">
        <f>IF(AX990="","",IF(R990="Refreshment Beverage",ROUND(SUM(AX990*Rates!K$19),4),ROUND(SUM(AX990*(Rates!J$8/100)),4)))</f>
        <v/>
      </c>
      <c r="AZ990" s="183" t="str">
        <f t="shared" si="513"/>
        <v/>
      </c>
      <c r="BA990" s="185" t="str">
        <f t="shared" si="514"/>
        <v/>
      </c>
      <c r="BD990" s="171"/>
      <c r="BE990" s="171"/>
      <c r="BF990" s="171"/>
      <c r="BG990" s="171"/>
    </row>
    <row r="991" spans="1:59" ht="15" customHeight="1" x14ac:dyDescent="0.3">
      <c r="A991" s="172"/>
      <c r="B991" s="172"/>
      <c r="C991" s="172"/>
      <c r="D991" s="173"/>
      <c r="E991" s="173"/>
      <c r="F991" s="173"/>
      <c r="G991" s="173"/>
      <c r="H991" s="173"/>
      <c r="I991" s="174"/>
      <c r="J991" s="175"/>
      <c r="K991" s="176" t="str">
        <f t="shared" si="486"/>
        <v/>
      </c>
      <c r="L991" s="177" t="str">
        <f t="shared" si="487"/>
        <v/>
      </c>
      <c r="M991" s="178" t="str">
        <f t="shared" si="488"/>
        <v/>
      </c>
      <c r="N991" s="44" t="str" cm="1">
        <f t="array" ref="N991">IFERROR(IF(_xlfn.SINGLE(A:A)="","",IF(R991="Beer",SUM(LOOKUP(2,1/(Rates!$B$3:$B$5&lt;=W991)/(Rates!$C$3:$C$5&gt;=W991),Rates!$D$3:$D$5)*(X991/100)*W991),IF(R991="Refreshment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44" t="str">
        <f t="shared" si="489"/>
        <v/>
      </c>
      <c r="P991" s="13"/>
      <c r="Q991" s="179" t="str">
        <f t="shared" si="490"/>
        <v/>
      </c>
      <c r="R991" s="180" t="str">
        <f t="shared" si="491"/>
        <v/>
      </c>
      <c r="S991" s="13" t="str">
        <f>IF(A991="","",IF(R991="Refreshment Beverage",VLOOKUP(VALUE(Q991),Rates!G$15:L$19,2,0),VLOOKUP(VALUE(Q991),Rates!G$4:L$8,2,0)))</f>
        <v/>
      </c>
      <c r="T991" s="13" t="str">
        <f t="shared" si="492"/>
        <v/>
      </c>
      <c r="U991" s="181" t="str">
        <f t="shared" si="493"/>
        <v/>
      </c>
      <c r="V991" s="13" t="str">
        <f t="shared" si="494"/>
        <v/>
      </c>
      <c r="W991" s="13" t="str">
        <f t="shared" si="495"/>
        <v/>
      </c>
      <c r="X991" s="182" t="str">
        <f t="shared" si="496"/>
        <v/>
      </c>
      <c r="Y991" s="183" t="str">
        <f>IF(A:A="","",IF(R991="Refreshment Beverage",VLOOKUP(Q991,Rates!G$15:L$19,6,0)*W991,VLOOKUP(Q991,Rates!G$4:L$12,6,0)*W991))</f>
        <v/>
      </c>
      <c r="Z991" s="183" t="str">
        <f t="shared" si="497"/>
        <v/>
      </c>
      <c r="AA991" s="17">
        <f t="shared" si="485"/>
        <v>0</v>
      </c>
      <c r="AB991" s="177" t="str" cm="1">
        <f t="array" ref="AB991">IF(_xlfn.SINGLE(A:A)="","",IF(R991="Refreshment Beverage","",IF(AND(R991="Beer",Q991=0),SUM(LOOKUP(2,1/(Rates!$B$15:$B$18&lt;=W991)/(Rates!$C$15:$C$18&gt;=W991),Rates!$D$15:$D$18)*W991),VLOOKUP(VALUE(_xlfn.SINGLE(Q:Q)),Rates!A:B,2,0)*W991)))</f>
        <v/>
      </c>
      <c r="AC991" s="177" t="str" cm="1">
        <f t="array" ref="AC991">IF(_xlfn.SINGLE(A:A)="","",IF(R991="Refreshment Beverage","",IF(AND(R991="Beer",Q991=0),SUM(LOOKUP(2,1/(Rates!$B$15:$B$18&lt;=W991)/(Rates!$C$15:$C$18&gt;=W991),Rates!$E$15:$E$18)*W991),VLOOKUP(VALUE(_xlfn.SINGLE(Q:Q)),Rates!A:C,3,0)*W991)))</f>
        <v/>
      </c>
      <c r="AD991" s="168">
        <f>IFERROR(IF(OR(Q991=1,Q991=2,Q991=3,Q991=4),VLOOKUP(Q991,Rates!$A$31:$B$34,2,0)*W991,IF(V991=1,VLOOKUP(U991,'REB BEV MIN MKUP'!B:E,4,0),IF(V991&gt;1,VLOOKUP(VALUE(W991),'REB BEV MIN MKUP'!O:Q,3,0),0))),0)</f>
        <v>0</v>
      </c>
      <c r="AE991" s="177" t="str">
        <f t="shared" si="498"/>
        <v/>
      </c>
      <c r="AF991" s="13" t="str">
        <f t="shared" si="499"/>
        <v/>
      </c>
      <c r="AG991" s="177" t="str">
        <f t="shared" si="500"/>
        <v/>
      </c>
      <c r="AH991" s="184" t="str">
        <f t="shared" si="501"/>
        <v/>
      </c>
      <c r="AI991" s="184" t="str">
        <f>IF(AE:AE="","",IF(R991="Refreshment Beverage",AK991*(Rates!J$19/100),ROUND(SUM(AH991*(Rates!$J$8/100)),4)))</f>
        <v/>
      </c>
      <c r="AJ991" s="183" t="str">
        <f t="shared" si="502"/>
        <v/>
      </c>
      <c r="AK991" s="185" t="str">
        <f t="shared" si="503"/>
        <v/>
      </c>
      <c r="AL991" s="177" t="str">
        <f t="shared" si="504"/>
        <v/>
      </c>
      <c r="AM991" s="13" t="str">
        <f>IF(AS991="","",IF(R991="Refreshment Beverage",ROUND(AS991*Rates!K$19,4),ROUND(AO991*(VLOOKUP(VALUE(Q991),Rates!G$4:L$12,3,0)),4)))</f>
        <v/>
      </c>
      <c r="AN991" s="183" t="str">
        <f>IF(AS991="","",IF(R991="Refreshment Beverage",AS991*(Rates!J$19/100),MAX(AM991,AB991)))</f>
        <v/>
      </c>
      <c r="AO991" s="186" t="str">
        <f t="shared" si="505"/>
        <v/>
      </c>
      <c r="AP991" s="186" t="str">
        <f t="shared" si="506"/>
        <v/>
      </c>
      <c r="AQ991" s="186" t="str">
        <f>IF(AS991="","",IF(R991="Refreshment Beverage",ROUND(SUM(VLOOKUP(Q:Q,Rates!G$15:L$19,3,0)*(AS991-Y991-Z991-AA991)),4),ROUND(SUM(Rates!$K$8*AS991),4)))</f>
        <v/>
      </c>
      <c r="AR991" s="184" t="str">
        <f t="shared" si="507"/>
        <v/>
      </c>
      <c r="AS991" s="185" t="str">
        <f t="shared" si="508"/>
        <v/>
      </c>
      <c r="AT991" s="177" t="str">
        <f t="shared" si="509"/>
        <v/>
      </c>
      <c r="AU991" s="13" t="str">
        <f>IF(AX991="","",IF(R991="Refreshment Beverage",ROUND((BA991-Y991-Z991-AA991)*VLOOKUP(VALUE(Q991),Rates!G$15:L$19,3,0),4),ROUND(AW991*(VLOOKUP(VALUE(Q991),Rates!G:L,3,0)),4)))</f>
        <v/>
      </c>
      <c r="AV991" s="183" t="str">
        <f t="shared" si="510"/>
        <v/>
      </c>
      <c r="AW991" s="186" t="str">
        <f t="shared" si="511"/>
        <v/>
      </c>
      <c r="AX991" s="184" t="str">
        <f t="shared" si="512"/>
        <v/>
      </c>
      <c r="AY991" s="186" t="str">
        <f>IF(AX991="","",IF(R991="Refreshment Beverage",ROUND(SUM(AX991*Rates!K$19),4),ROUND(SUM(AX991*(Rates!J$8/100)),4)))</f>
        <v/>
      </c>
      <c r="AZ991" s="183" t="str">
        <f t="shared" si="513"/>
        <v/>
      </c>
      <c r="BA991" s="185" t="str">
        <f t="shared" si="514"/>
        <v/>
      </c>
      <c r="BD991" s="171"/>
      <c r="BE991" s="171"/>
      <c r="BF991" s="171"/>
      <c r="BG991" s="171"/>
    </row>
    <row r="992" spans="1:59" ht="15" customHeight="1" x14ac:dyDescent="0.3">
      <c r="A992" s="172"/>
      <c r="B992" s="172"/>
      <c r="C992" s="172"/>
      <c r="D992" s="173"/>
      <c r="E992" s="173"/>
      <c r="F992" s="173"/>
      <c r="G992" s="173"/>
      <c r="H992" s="173"/>
      <c r="I992" s="174"/>
      <c r="J992" s="175"/>
      <c r="K992" s="176" t="str">
        <f t="shared" si="486"/>
        <v/>
      </c>
      <c r="L992" s="177" t="str">
        <f t="shared" si="487"/>
        <v/>
      </c>
      <c r="M992" s="178" t="str">
        <f t="shared" si="488"/>
        <v/>
      </c>
      <c r="N992" s="44" t="str" cm="1">
        <f t="array" ref="N992">IFERROR(IF(_xlfn.SINGLE(A:A)="","",IF(R992="Beer",SUM(LOOKUP(2,1/(Rates!$B$3:$B$5&lt;=W992)/(Rates!$C$3:$C$5&gt;=W992),Rates!$D$3:$D$5)*(X992/100)*W992),IF(R992="Refreshment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44" t="str">
        <f t="shared" si="489"/>
        <v/>
      </c>
      <c r="P992" s="13"/>
      <c r="Q992" s="179" t="str">
        <f t="shared" si="490"/>
        <v/>
      </c>
      <c r="R992" s="180" t="str">
        <f t="shared" si="491"/>
        <v/>
      </c>
      <c r="S992" s="13" t="str">
        <f>IF(A992="","",IF(R992="Refreshment Beverage",VLOOKUP(VALUE(Q992),Rates!G$15:L$19,2,0),VLOOKUP(VALUE(Q992),Rates!G$4:L$8,2,0)))</f>
        <v/>
      </c>
      <c r="T992" s="13" t="str">
        <f t="shared" si="492"/>
        <v/>
      </c>
      <c r="U992" s="181" t="str">
        <f t="shared" si="493"/>
        <v/>
      </c>
      <c r="V992" s="13" t="str">
        <f t="shared" si="494"/>
        <v/>
      </c>
      <c r="W992" s="13" t="str">
        <f t="shared" si="495"/>
        <v/>
      </c>
      <c r="X992" s="182" t="str">
        <f t="shared" si="496"/>
        <v/>
      </c>
      <c r="Y992" s="183" t="str">
        <f>IF(A:A="","",IF(R992="Refreshment Beverage",VLOOKUP(Q992,Rates!G$15:L$19,6,0)*W992,VLOOKUP(Q992,Rates!G$4:L$12,6,0)*W992))</f>
        <v/>
      </c>
      <c r="Z992" s="183" t="str">
        <f t="shared" si="497"/>
        <v/>
      </c>
      <c r="AA992" s="17">
        <f t="shared" si="485"/>
        <v>0</v>
      </c>
      <c r="AB992" s="177" t="str" cm="1">
        <f t="array" ref="AB992">IF(_xlfn.SINGLE(A:A)="","",IF(R992="Refreshment Beverage","",IF(AND(R992="Beer",Q992=0),SUM(LOOKUP(2,1/(Rates!$B$15:$B$18&lt;=W992)/(Rates!$C$15:$C$18&gt;=W992),Rates!$D$15:$D$18)*W992),VLOOKUP(VALUE(_xlfn.SINGLE(Q:Q)),Rates!A:B,2,0)*W992)))</f>
        <v/>
      </c>
      <c r="AC992" s="177" t="str" cm="1">
        <f t="array" ref="AC992">IF(_xlfn.SINGLE(A:A)="","",IF(R992="Refreshment Beverage","",IF(AND(R992="Beer",Q992=0),SUM(LOOKUP(2,1/(Rates!$B$15:$B$18&lt;=W992)/(Rates!$C$15:$C$18&gt;=W992),Rates!$E$15:$E$18)*W992),VLOOKUP(VALUE(_xlfn.SINGLE(Q:Q)),Rates!A:C,3,0)*W992)))</f>
        <v/>
      </c>
      <c r="AD992" s="168">
        <f>IFERROR(IF(OR(Q992=1,Q992=2,Q992=3,Q992=4),VLOOKUP(Q992,Rates!$A$31:$B$34,2,0)*W992,IF(V992=1,VLOOKUP(U992,'REB BEV MIN MKUP'!B:E,4,0),IF(V992&gt;1,VLOOKUP(VALUE(W992),'REB BEV MIN MKUP'!O:Q,3,0),0))),0)</f>
        <v>0</v>
      </c>
      <c r="AE992" s="177" t="str">
        <f t="shared" si="498"/>
        <v/>
      </c>
      <c r="AF992" s="13" t="str">
        <f t="shared" si="499"/>
        <v/>
      </c>
      <c r="AG992" s="177" t="str">
        <f t="shared" si="500"/>
        <v/>
      </c>
      <c r="AH992" s="184" t="str">
        <f t="shared" si="501"/>
        <v/>
      </c>
      <c r="AI992" s="184" t="str">
        <f>IF(AE:AE="","",IF(R992="Refreshment Beverage",AK992*(Rates!J$19/100),ROUND(SUM(AH992*(Rates!$J$8/100)),4)))</f>
        <v/>
      </c>
      <c r="AJ992" s="183" t="str">
        <f t="shared" si="502"/>
        <v/>
      </c>
      <c r="AK992" s="185" t="str">
        <f t="shared" si="503"/>
        <v/>
      </c>
      <c r="AL992" s="177" t="str">
        <f t="shared" si="504"/>
        <v/>
      </c>
      <c r="AM992" s="13" t="str">
        <f>IF(AS992="","",IF(R992="Refreshment Beverage",ROUND(AS992*Rates!K$19,4),ROUND(AO992*(VLOOKUP(VALUE(Q992),Rates!G$4:L$12,3,0)),4)))</f>
        <v/>
      </c>
      <c r="AN992" s="183" t="str">
        <f>IF(AS992="","",IF(R992="Refreshment Beverage",AS992*(Rates!J$19/100),MAX(AM992,AB992)))</f>
        <v/>
      </c>
      <c r="AO992" s="186" t="str">
        <f t="shared" si="505"/>
        <v/>
      </c>
      <c r="AP992" s="186" t="str">
        <f t="shared" si="506"/>
        <v/>
      </c>
      <c r="AQ992" s="186" t="str">
        <f>IF(AS992="","",IF(R992="Refreshment Beverage",ROUND(SUM(VLOOKUP(Q:Q,Rates!G$15:L$19,3,0)*(AS992-Y992-Z992-AA992)),4),ROUND(SUM(Rates!$K$8*AS992),4)))</f>
        <v/>
      </c>
      <c r="AR992" s="184" t="str">
        <f t="shared" si="507"/>
        <v/>
      </c>
      <c r="AS992" s="185" t="str">
        <f t="shared" si="508"/>
        <v/>
      </c>
      <c r="AT992" s="177" t="str">
        <f t="shared" si="509"/>
        <v/>
      </c>
      <c r="AU992" s="13" t="str">
        <f>IF(AX992="","",IF(R992="Refreshment Beverage",ROUND((BA992-Y992-Z992-AA992)*VLOOKUP(VALUE(Q992),Rates!G$15:L$19,3,0),4),ROUND(AW992*(VLOOKUP(VALUE(Q992),Rates!G:L,3,0)),4)))</f>
        <v/>
      </c>
      <c r="AV992" s="183" t="str">
        <f t="shared" si="510"/>
        <v/>
      </c>
      <c r="AW992" s="186" t="str">
        <f t="shared" si="511"/>
        <v/>
      </c>
      <c r="AX992" s="184" t="str">
        <f t="shared" si="512"/>
        <v/>
      </c>
      <c r="AY992" s="186" t="str">
        <f>IF(AX992="","",IF(R992="Refreshment Beverage",ROUND(SUM(AX992*Rates!K$19),4),ROUND(SUM(AX992*(Rates!J$8/100)),4)))</f>
        <v/>
      </c>
      <c r="AZ992" s="183" t="str">
        <f t="shared" si="513"/>
        <v/>
      </c>
      <c r="BA992" s="185" t="str">
        <f t="shared" si="514"/>
        <v/>
      </c>
      <c r="BD992" s="171"/>
      <c r="BE992" s="171"/>
      <c r="BF992" s="171"/>
      <c r="BG992" s="171"/>
    </row>
    <row r="993" spans="1:59" ht="15" customHeight="1" x14ac:dyDescent="0.3">
      <c r="A993" s="172"/>
      <c r="B993" s="172"/>
      <c r="C993" s="172"/>
      <c r="D993" s="173"/>
      <c r="E993" s="173"/>
      <c r="F993" s="173"/>
      <c r="G993" s="173"/>
      <c r="H993" s="173"/>
      <c r="I993" s="174"/>
      <c r="J993" s="175"/>
      <c r="K993" s="176" t="str">
        <f t="shared" si="486"/>
        <v/>
      </c>
      <c r="L993" s="177" t="str">
        <f t="shared" si="487"/>
        <v/>
      </c>
      <c r="M993" s="178" t="str">
        <f t="shared" si="488"/>
        <v/>
      </c>
      <c r="N993" s="44" t="str" cm="1">
        <f t="array" ref="N993">IFERROR(IF(_xlfn.SINGLE(A:A)="","",IF(R993="Beer",SUM(LOOKUP(2,1/(Rates!$B$3:$B$5&lt;=W993)/(Rates!$C$3:$C$5&gt;=W993),Rates!$D$3:$D$5)*(X993/100)*W993),IF(R993="Refreshment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44" t="str">
        <f t="shared" si="489"/>
        <v/>
      </c>
      <c r="P993" s="13"/>
      <c r="Q993" s="179" t="str">
        <f t="shared" si="490"/>
        <v/>
      </c>
      <c r="R993" s="180" t="str">
        <f t="shared" si="491"/>
        <v/>
      </c>
      <c r="S993" s="13" t="str">
        <f>IF(A993="","",IF(R993="Refreshment Beverage",VLOOKUP(VALUE(Q993),Rates!G$15:L$19,2,0),VLOOKUP(VALUE(Q993),Rates!G$4:L$8,2,0)))</f>
        <v/>
      </c>
      <c r="T993" s="13" t="str">
        <f t="shared" si="492"/>
        <v/>
      </c>
      <c r="U993" s="181" t="str">
        <f t="shared" si="493"/>
        <v/>
      </c>
      <c r="V993" s="13" t="str">
        <f t="shared" si="494"/>
        <v/>
      </c>
      <c r="W993" s="13" t="str">
        <f t="shared" si="495"/>
        <v/>
      </c>
      <c r="X993" s="182" t="str">
        <f t="shared" si="496"/>
        <v/>
      </c>
      <c r="Y993" s="183" t="str">
        <f>IF(A:A="","",IF(R993="Refreshment Beverage",VLOOKUP(Q993,Rates!G$15:L$19,6,0)*W993,VLOOKUP(Q993,Rates!G$4:L$12,6,0)*W993))</f>
        <v/>
      </c>
      <c r="Z993" s="183" t="str">
        <f t="shared" si="497"/>
        <v/>
      </c>
      <c r="AA993" s="17">
        <f t="shared" si="485"/>
        <v>0</v>
      </c>
      <c r="AB993" s="177" t="str" cm="1">
        <f t="array" ref="AB993">IF(_xlfn.SINGLE(A:A)="","",IF(R993="Refreshment Beverage","",IF(AND(R993="Beer",Q993=0),SUM(LOOKUP(2,1/(Rates!$B$15:$B$18&lt;=W993)/(Rates!$C$15:$C$18&gt;=W993),Rates!$D$15:$D$18)*W993),VLOOKUP(VALUE(_xlfn.SINGLE(Q:Q)),Rates!A:B,2,0)*W993)))</f>
        <v/>
      </c>
      <c r="AC993" s="177" t="str" cm="1">
        <f t="array" ref="AC993">IF(_xlfn.SINGLE(A:A)="","",IF(R993="Refreshment Beverage","",IF(AND(R993="Beer",Q993=0),SUM(LOOKUP(2,1/(Rates!$B$15:$B$18&lt;=W993)/(Rates!$C$15:$C$18&gt;=W993),Rates!$E$15:$E$18)*W993),VLOOKUP(VALUE(_xlfn.SINGLE(Q:Q)),Rates!A:C,3,0)*W993)))</f>
        <v/>
      </c>
      <c r="AD993" s="168">
        <f>IFERROR(IF(OR(Q993=1,Q993=2,Q993=3,Q993=4),VLOOKUP(Q993,Rates!$A$31:$B$34,2,0)*W993,IF(V993=1,VLOOKUP(U993,'REB BEV MIN MKUP'!B:E,4,0),IF(V993&gt;1,VLOOKUP(VALUE(W993),'REB BEV MIN MKUP'!O:Q,3,0),0))),0)</f>
        <v>0</v>
      </c>
      <c r="AE993" s="177" t="str">
        <f t="shared" si="498"/>
        <v/>
      </c>
      <c r="AF993" s="13" t="str">
        <f t="shared" si="499"/>
        <v/>
      </c>
      <c r="AG993" s="177" t="str">
        <f t="shared" si="500"/>
        <v/>
      </c>
      <c r="AH993" s="184" t="str">
        <f t="shared" si="501"/>
        <v/>
      </c>
      <c r="AI993" s="184" t="str">
        <f>IF(AE:AE="","",IF(R993="Refreshment Beverage",AK993*(Rates!J$19/100),ROUND(SUM(AH993*(Rates!$J$8/100)),4)))</f>
        <v/>
      </c>
      <c r="AJ993" s="183" t="str">
        <f t="shared" si="502"/>
        <v/>
      </c>
      <c r="AK993" s="185" t="str">
        <f t="shared" si="503"/>
        <v/>
      </c>
      <c r="AL993" s="177" t="str">
        <f t="shared" si="504"/>
        <v/>
      </c>
      <c r="AM993" s="13" t="str">
        <f>IF(AS993="","",IF(R993="Refreshment Beverage",ROUND(AS993*Rates!K$19,4),ROUND(AO993*(VLOOKUP(VALUE(Q993),Rates!G$4:L$12,3,0)),4)))</f>
        <v/>
      </c>
      <c r="AN993" s="183" t="str">
        <f>IF(AS993="","",IF(R993="Refreshment Beverage",AS993*(Rates!J$19/100),MAX(AM993,AB993)))</f>
        <v/>
      </c>
      <c r="AO993" s="186" t="str">
        <f t="shared" si="505"/>
        <v/>
      </c>
      <c r="AP993" s="186" t="str">
        <f t="shared" si="506"/>
        <v/>
      </c>
      <c r="AQ993" s="186" t="str">
        <f>IF(AS993="","",IF(R993="Refreshment Beverage",ROUND(SUM(VLOOKUP(Q:Q,Rates!G$15:L$19,3,0)*(AS993-Y993-Z993-AA993)),4),ROUND(SUM(Rates!$K$8*AS993),4)))</f>
        <v/>
      </c>
      <c r="AR993" s="184" t="str">
        <f t="shared" si="507"/>
        <v/>
      </c>
      <c r="AS993" s="185" t="str">
        <f t="shared" si="508"/>
        <v/>
      </c>
      <c r="AT993" s="177" t="str">
        <f t="shared" si="509"/>
        <v/>
      </c>
      <c r="AU993" s="13" t="str">
        <f>IF(AX993="","",IF(R993="Refreshment Beverage",ROUND((BA993-Y993-Z993-AA993)*VLOOKUP(VALUE(Q993),Rates!G$15:L$19,3,0),4),ROUND(AW993*(VLOOKUP(VALUE(Q993),Rates!G:L,3,0)),4)))</f>
        <v/>
      </c>
      <c r="AV993" s="183" t="str">
        <f t="shared" si="510"/>
        <v/>
      </c>
      <c r="AW993" s="186" t="str">
        <f t="shared" si="511"/>
        <v/>
      </c>
      <c r="AX993" s="184" t="str">
        <f t="shared" si="512"/>
        <v/>
      </c>
      <c r="AY993" s="186" t="str">
        <f>IF(AX993="","",IF(R993="Refreshment Beverage",ROUND(SUM(AX993*Rates!K$19),4),ROUND(SUM(AX993*(Rates!J$8/100)),4)))</f>
        <v/>
      </c>
      <c r="AZ993" s="183" t="str">
        <f t="shared" si="513"/>
        <v/>
      </c>
      <c r="BA993" s="185" t="str">
        <f t="shared" si="514"/>
        <v/>
      </c>
      <c r="BD993" s="171"/>
      <c r="BE993" s="171"/>
      <c r="BF993" s="171"/>
      <c r="BG993" s="171"/>
    </row>
    <row r="994" spans="1:59" ht="15" customHeight="1" x14ac:dyDescent="0.3">
      <c r="A994" s="172"/>
      <c r="B994" s="172"/>
      <c r="C994" s="172"/>
      <c r="D994" s="173"/>
      <c r="E994" s="173"/>
      <c r="F994" s="173"/>
      <c r="G994" s="173"/>
      <c r="H994" s="173"/>
      <c r="I994" s="174"/>
      <c r="J994" s="175"/>
      <c r="K994" s="176" t="str">
        <f t="shared" si="486"/>
        <v/>
      </c>
      <c r="L994" s="177" t="str">
        <f t="shared" si="487"/>
        <v/>
      </c>
      <c r="M994" s="178" t="str">
        <f t="shared" si="488"/>
        <v/>
      </c>
      <c r="N994" s="44" t="str" cm="1">
        <f t="array" ref="N994">IFERROR(IF(_xlfn.SINGLE(A:A)="","",IF(R994="Beer",SUM(LOOKUP(2,1/(Rates!$B$3:$B$5&lt;=W994)/(Rates!$C$3:$C$5&gt;=W994),Rates!$D$3:$D$5)*(X994/100)*W994),IF(R994="Refreshment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44" t="str">
        <f t="shared" si="489"/>
        <v/>
      </c>
      <c r="P994" s="13"/>
      <c r="Q994" s="179" t="str">
        <f t="shared" si="490"/>
        <v/>
      </c>
      <c r="R994" s="180" t="str">
        <f t="shared" si="491"/>
        <v/>
      </c>
      <c r="S994" s="13" t="str">
        <f>IF(A994="","",IF(R994="Refreshment Beverage",VLOOKUP(VALUE(Q994),Rates!G$15:L$19,2,0),VLOOKUP(VALUE(Q994),Rates!G$4:L$8,2,0)))</f>
        <v/>
      </c>
      <c r="T994" s="13" t="str">
        <f t="shared" si="492"/>
        <v/>
      </c>
      <c r="U994" s="181" t="str">
        <f t="shared" si="493"/>
        <v/>
      </c>
      <c r="V994" s="13" t="str">
        <f t="shared" si="494"/>
        <v/>
      </c>
      <c r="W994" s="13" t="str">
        <f t="shared" si="495"/>
        <v/>
      </c>
      <c r="X994" s="182" t="str">
        <f t="shared" si="496"/>
        <v/>
      </c>
      <c r="Y994" s="183" t="str">
        <f>IF(A:A="","",IF(R994="Refreshment Beverage",VLOOKUP(Q994,Rates!G$15:L$19,6,0)*W994,VLOOKUP(Q994,Rates!G$4:L$12,6,0)*W994))</f>
        <v/>
      </c>
      <c r="Z994" s="183" t="str">
        <f t="shared" si="497"/>
        <v/>
      </c>
      <c r="AA994" s="17">
        <f t="shared" si="485"/>
        <v>0</v>
      </c>
      <c r="AB994" s="177" t="str" cm="1">
        <f t="array" ref="AB994">IF(_xlfn.SINGLE(A:A)="","",IF(R994="Refreshment Beverage","",IF(AND(R994="Beer",Q994=0),SUM(LOOKUP(2,1/(Rates!$B$15:$B$18&lt;=W994)/(Rates!$C$15:$C$18&gt;=W994),Rates!$D$15:$D$18)*W994),VLOOKUP(VALUE(_xlfn.SINGLE(Q:Q)),Rates!A:B,2,0)*W994)))</f>
        <v/>
      </c>
      <c r="AC994" s="177" t="str" cm="1">
        <f t="array" ref="AC994">IF(_xlfn.SINGLE(A:A)="","",IF(R994="Refreshment Beverage","",IF(AND(R994="Beer",Q994=0),SUM(LOOKUP(2,1/(Rates!$B$15:$B$18&lt;=W994)/(Rates!$C$15:$C$18&gt;=W994),Rates!$E$15:$E$18)*W994),VLOOKUP(VALUE(_xlfn.SINGLE(Q:Q)),Rates!A:C,3,0)*W994)))</f>
        <v/>
      </c>
      <c r="AD994" s="168">
        <f>IFERROR(IF(OR(Q994=1,Q994=2,Q994=3,Q994=4),VLOOKUP(Q994,Rates!$A$31:$B$34,2,0)*W994,IF(V994=1,VLOOKUP(U994,'REB BEV MIN MKUP'!B:E,4,0),IF(V994&gt;1,VLOOKUP(VALUE(W994),'REB BEV MIN MKUP'!O:Q,3,0),0))),0)</f>
        <v>0</v>
      </c>
      <c r="AE994" s="177" t="str">
        <f t="shared" si="498"/>
        <v/>
      </c>
      <c r="AF994" s="13" t="str">
        <f t="shared" si="499"/>
        <v/>
      </c>
      <c r="AG994" s="177" t="str">
        <f t="shared" si="500"/>
        <v/>
      </c>
      <c r="AH994" s="184" t="str">
        <f t="shared" si="501"/>
        <v/>
      </c>
      <c r="AI994" s="184" t="str">
        <f>IF(AE:AE="","",IF(R994="Refreshment Beverage",AK994*(Rates!J$19/100),ROUND(SUM(AH994*(Rates!$J$8/100)),4)))</f>
        <v/>
      </c>
      <c r="AJ994" s="183" t="str">
        <f t="shared" si="502"/>
        <v/>
      </c>
      <c r="AK994" s="185" t="str">
        <f t="shared" si="503"/>
        <v/>
      </c>
      <c r="AL994" s="177" t="str">
        <f t="shared" si="504"/>
        <v/>
      </c>
      <c r="AM994" s="13" t="str">
        <f>IF(AS994="","",IF(R994="Refreshment Beverage",ROUND(AS994*Rates!K$19,4),ROUND(AO994*(VLOOKUP(VALUE(Q994),Rates!G$4:L$12,3,0)),4)))</f>
        <v/>
      </c>
      <c r="AN994" s="183" t="str">
        <f>IF(AS994="","",IF(R994="Refreshment Beverage",AS994*(Rates!J$19/100),MAX(AM994,AB994)))</f>
        <v/>
      </c>
      <c r="AO994" s="186" t="str">
        <f t="shared" si="505"/>
        <v/>
      </c>
      <c r="AP994" s="186" t="str">
        <f t="shared" si="506"/>
        <v/>
      </c>
      <c r="AQ994" s="186" t="str">
        <f>IF(AS994="","",IF(R994="Refreshment Beverage",ROUND(SUM(VLOOKUP(Q:Q,Rates!G$15:L$19,3,0)*(AS994-Y994-Z994-AA994)),4),ROUND(SUM(Rates!$K$8*AS994),4)))</f>
        <v/>
      </c>
      <c r="AR994" s="184" t="str">
        <f t="shared" si="507"/>
        <v/>
      </c>
      <c r="AS994" s="185" t="str">
        <f t="shared" si="508"/>
        <v/>
      </c>
      <c r="AT994" s="177" t="str">
        <f t="shared" si="509"/>
        <v/>
      </c>
      <c r="AU994" s="13" t="str">
        <f>IF(AX994="","",IF(R994="Refreshment Beverage",ROUND((BA994-Y994-Z994-AA994)*VLOOKUP(VALUE(Q994),Rates!G$15:L$19,3,0),4),ROUND(AW994*(VLOOKUP(VALUE(Q994),Rates!G:L,3,0)),4)))</f>
        <v/>
      </c>
      <c r="AV994" s="183" t="str">
        <f t="shared" si="510"/>
        <v/>
      </c>
      <c r="AW994" s="186" t="str">
        <f t="shared" si="511"/>
        <v/>
      </c>
      <c r="AX994" s="184" t="str">
        <f t="shared" si="512"/>
        <v/>
      </c>
      <c r="AY994" s="186" t="str">
        <f>IF(AX994="","",IF(R994="Refreshment Beverage",ROUND(SUM(AX994*Rates!K$19),4),ROUND(SUM(AX994*(Rates!J$8/100)),4)))</f>
        <v/>
      </c>
      <c r="AZ994" s="183" t="str">
        <f t="shared" si="513"/>
        <v/>
      </c>
      <c r="BA994" s="185" t="str">
        <f t="shared" si="514"/>
        <v/>
      </c>
      <c r="BD994" s="171"/>
      <c r="BE994" s="171"/>
      <c r="BF994" s="171"/>
      <c r="BG994" s="171"/>
    </row>
    <row r="995" spans="1:59" ht="15" customHeight="1" x14ac:dyDescent="0.3">
      <c r="A995" s="172"/>
      <c r="B995" s="172"/>
      <c r="C995" s="172"/>
      <c r="D995" s="173"/>
      <c r="E995" s="173"/>
      <c r="F995" s="173"/>
      <c r="G995" s="173"/>
      <c r="H995" s="173"/>
      <c r="I995" s="174"/>
      <c r="J995" s="175"/>
      <c r="K995" s="176" t="str">
        <f t="shared" si="486"/>
        <v/>
      </c>
      <c r="L995" s="177" t="str">
        <f t="shared" si="487"/>
        <v/>
      </c>
      <c r="M995" s="178" t="str">
        <f t="shared" si="488"/>
        <v/>
      </c>
      <c r="N995" s="44" t="str" cm="1">
        <f t="array" ref="N995">IFERROR(IF(_xlfn.SINGLE(A:A)="","",IF(R995="Beer",SUM(LOOKUP(2,1/(Rates!$B$3:$B$5&lt;=W995)/(Rates!$C$3:$C$5&gt;=W995),Rates!$D$3:$D$5)*(X995/100)*W995),IF(R995="Refreshment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44" t="str">
        <f t="shared" si="489"/>
        <v/>
      </c>
      <c r="P995" s="13"/>
      <c r="Q995" s="179" t="str">
        <f t="shared" si="490"/>
        <v/>
      </c>
      <c r="R995" s="180" t="str">
        <f t="shared" si="491"/>
        <v/>
      </c>
      <c r="S995" s="13" t="str">
        <f>IF(A995="","",IF(R995="Refreshment Beverage",VLOOKUP(VALUE(Q995),Rates!G$15:L$19,2,0),VLOOKUP(VALUE(Q995),Rates!G$4:L$8,2,0)))</f>
        <v/>
      </c>
      <c r="T995" s="13" t="str">
        <f t="shared" si="492"/>
        <v/>
      </c>
      <c r="U995" s="181" t="str">
        <f t="shared" si="493"/>
        <v/>
      </c>
      <c r="V995" s="13" t="str">
        <f t="shared" si="494"/>
        <v/>
      </c>
      <c r="W995" s="13" t="str">
        <f t="shared" si="495"/>
        <v/>
      </c>
      <c r="X995" s="182" t="str">
        <f t="shared" si="496"/>
        <v/>
      </c>
      <c r="Y995" s="183" t="str">
        <f>IF(A:A="","",IF(R995="Refreshment Beverage",VLOOKUP(Q995,Rates!G$15:L$19,6,0)*W995,VLOOKUP(Q995,Rates!G$4:L$12,6,0)*W995))</f>
        <v/>
      </c>
      <c r="Z995" s="183" t="str">
        <f t="shared" si="497"/>
        <v/>
      </c>
      <c r="AA995" s="17">
        <f t="shared" si="485"/>
        <v>0</v>
      </c>
      <c r="AB995" s="177" t="str" cm="1">
        <f t="array" ref="AB995">IF(_xlfn.SINGLE(A:A)="","",IF(R995="Refreshment Beverage","",IF(AND(R995="Beer",Q995=0),SUM(LOOKUP(2,1/(Rates!$B$15:$B$18&lt;=W995)/(Rates!$C$15:$C$18&gt;=W995),Rates!$D$15:$D$18)*W995),VLOOKUP(VALUE(_xlfn.SINGLE(Q:Q)),Rates!A:B,2,0)*W995)))</f>
        <v/>
      </c>
      <c r="AC995" s="177" t="str" cm="1">
        <f t="array" ref="AC995">IF(_xlfn.SINGLE(A:A)="","",IF(R995="Refreshment Beverage","",IF(AND(R995="Beer",Q995=0),SUM(LOOKUP(2,1/(Rates!$B$15:$B$18&lt;=W995)/(Rates!$C$15:$C$18&gt;=W995),Rates!$E$15:$E$18)*W995),VLOOKUP(VALUE(_xlfn.SINGLE(Q:Q)),Rates!A:C,3,0)*W995)))</f>
        <v/>
      </c>
      <c r="AD995" s="168">
        <f>IFERROR(IF(OR(Q995=1,Q995=2,Q995=3,Q995=4),VLOOKUP(Q995,Rates!$A$31:$B$34,2,0)*W995,IF(V995=1,VLOOKUP(U995,'REB BEV MIN MKUP'!B:E,4,0),IF(V995&gt;1,VLOOKUP(VALUE(W995),'REB BEV MIN MKUP'!O:Q,3,0),0))),0)</f>
        <v>0</v>
      </c>
      <c r="AE995" s="177" t="str">
        <f t="shared" si="498"/>
        <v/>
      </c>
      <c r="AF995" s="13" t="str">
        <f t="shared" si="499"/>
        <v/>
      </c>
      <c r="AG995" s="177" t="str">
        <f t="shared" si="500"/>
        <v/>
      </c>
      <c r="AH995" s="184" t="str">
        <f t="shared" si="501"/>
        <v/>
      </c>
      <c r="AI995" s="184" t="str">
        <f>IF(AE:AE="","",IF(R995="Refreshment Beverage",AK995*(Rates!J$19/100),ROUND(SUM(AH995*(Rates!$J$8/100)),4)))</f>
        <v/>
      </c>
      <c r="AJ995" s="183" t="str">
        <f t="shared" si="502"/>
        <v/>
      </c>
      <c r="AK995" s="185" t="str">
        <f t="shared" si="503"/>
        <v/>
      </c>
      <c r="AL995" s="177" t="str">
        <f t="shared" si="504"/>
        <v/>
      </c>
      <c r="AM995" s="13" t="str">
        <f>IF(AS995="","",IF(R995="Refreshment Beverage",ROUND(AS995*Rates!K$19,4),ROUND(AO995*(VLOOKUP(VALUE(Q995),Rates!G$4:L$12,3,0)),4)))</f>
        <v/>
      </c>
      <c r="AN995" s="183" t="str">
        <f>IF(AS995="","",IF(R995="Refreshment Beverage",AS995*(Rates!J$19/100),MAX(AM995,AB995)))</f>
        <v/>
      </c>
      <c r="AO995" s="186" t="str">
        <f t="shared" si="505"/>
        <v/>
      </c>
      <c r="AP995" s="186" t="str">
        <f t="shared" si="506"/>
        <v/>
      </c>
      <c r="AQ995" s="186" t="str">
        <f>IF(AS995="","",IF(R995="Refreshment Beverage",ROUND(SUM(VLOOKUP(Q:Q,Rates!G$15:L$19,3,0)*(AS995-Y995-Z995-AA995)),4),ROUND(SUM(Rates!$K$8*AS995),4)))</f>
        <v/>
      </c>
      <c r="AR995" s="184" t="str">
        <f t="shared" si="507"/>
        <v/>
      </c>
      <c r="AS995" s="185" t="str">
        <f t="shared" si="508"/>
        <v/>
      </c>
      <c r="AT995" s="177" t="str">
        <f t="shared" si="509"/>
        <v/>
      </c>
      <c r="AU995" s="13" t="str">
        <f>IF(AX995="","",IF(R995="Refreshment Beverage",ROUND((BA995-Y995-Z995-AA995)*VLOOKUP(VALUE(Q995),Rates!G$15:L$19,3,0),4),ROUND(AW995*(VLOOKUP(VALUE(Q995),Rates!G:L,3,0)),4)))</f>
        <v/>
      </c>
      <c r="AV995" s="183" t="str">
        <f t="shared" si="510"/>
        <v/>
      </c>
      <c r="AW995" s="186" t="str">
        <f t="shared" si="511"/>
        <v/>
      </c>
      <c r="AX995" s="184" t="str">
        <f t="shared" si="512"/>
        <v/>
      </c>
      <c r="AY995" s="186" t="str">
        <f>IF(AX995="","",IF(R995="Refreshment Beverage",ROUND(SUM(AX995*Rates!K$19),4),ROUND(SUM(AX995*(Rates!J$8/100)),4)))</f>
        <v/>
      </c>
      <c r="AZ995" s="183" t="str">
        <f t="shared" si="513"/>
        <v/>
      </c>
      <c r="BA995" s="185" t="str">
        <f t="shared" si="514"/>
        <v/>
      </c>
      <c r="BD995" s="171"/>
      <c r="BE995" s="171"/>
      <c r="BF995" s="171"/>
      <c r="BG995" s="171"/>
    </row>
    <row r="996" spans="1:59" ht="15" customHeight="1" x14ac:dyDescent="0.3">
      <c r="A996" s="172"/>
      <c r="B996" s="172"/>
      <c r="C996" s="172"/>
      <c r="D996" s="173"/>
      <c r="E996" s="173"/>
      <c r="F996" s="173"/>
      <c r="G996" s="173"/>
      <c r="H996" s="173"/>
      <c r="I996" s="174"/>
      <c r="J996" s="175"/>
      <c r="K996" s="176" t="str">
        <f t="shared" si="486"/>
        <v/>
      </c>
      <c r="L996" s="177" t="str">
        <f t="shared" si="487"/>
        <v/>
      </c>
      <c r="M996" s="178" t="str">
        <f t="shared" si="488"/>
        <v/>
      </c>
      <c r="N996" s="44" t="str" cm="1">
        <f t="array" ref="N996">IFERROR(IF(_xlfn.SINGLE(A:A)="","",IF(R996="Beer",SUM(LOOKUP(2,1/(Rates!$B$3:$B$5&lt;=W996)/(Rates!$C$3:$C$5&gt;=W996),Rates!$D$3:$D$5)*(X996/100)*W996),IF(R996="Refreshment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44" t="str">
        <f t="shared" si="489"/>
        <v/>
      </c>
      <c r="P996" s="13"/>
      <c r="Q996" s="179" t="str">
        <f t="shared" si="490"/>
        <v/>
      </c>
      <c r="R996" s="180" t="str">
        <f t="shared" si="491"/>
        <v/>
      </c>
      <c r="S996" s="13" t="str">
        <f>IF(A996="","",IF(R996="Refreshment Beverage",VLOOKUP(VALUE(Q996),Rates!G$15:L$19,2,0),VLOOKUP(VALUE(Q996),Rates!G$4:L$8,2,0)))</f>
        <v/>
      </c>
      <c r="T996" s="13" t="str">
        <f t="shared" si="492"/>
        <v/>
      </c>
      <c r="U996" s="181" t="str">
        <f t="shared" si="493"/>
        <v/>
      </c>
      <c r="V996" s="13" t="str">
        <f t="shared" si="494"/>
        <v/>
      </c>
      <c r="W996" s="13" t="str">
        <f t="shared" si="495"/>
        <v/>
      </c>
      <c r="X996" s="182" t="str">
        <f t="shared" si="496"/>
        <v/>
      </c>
      <c r="Y996" s="183" t="str">
        <f>IF(A:A="","",IF(R996="Refreshment Beverage",VLOOKUP(Q996,Rates!G$15:L$19,6,0)*W996,VLOOKUP(Q996,Rates!G$4:L$12,6,0)*W996))</f>
        <v/>
      </c>
      <c r="Z996" s="183" t="str">
        <f t="shared" si="497"/>
        <v/>
      </c>
      <c r="AA996" s="17">
        <f t="shared" si="485"/>
        <v>0</v>
      </c>
      <c r="AB996" s="177" t="str" cm="1">
        <f t="array" ref="AB996">IF(_xlfn.SINGLE(A:A)="","",IF(R996="Refreshment Beverage","",IF(AND(R996="Beer",Q996=0),SUM(LOOKUP(2,1/(Rates!$B$15:$B$18&lt;=W996)/(Rates!$C$15:$C$18&gt;=W996),Rates!$D$15:$D$18)*W996),VLOOKUP(VALUE(_xlfn.SINGLE(Q:Q)),Rates!A:B,2,0)*W996)))</f>
        <v/>
      </c>
      <c r="AC996" s="177" t="str" cm="1">
        <f t="array" ref="AC996">IF(_xlfn.SINGLE(A:A)="","",IF(R996="Refreshment Beverage","",IF(AND(R996="Beer",Q996=0),SUM(LOOKUP(2,1/(Rates!$B$15:$B$18&lt;=W996)/(Rates!$C$15:$C$18&gt;=W996),Rates!$E$15:$E$18)*W996),VLOOKUP(VALUE(_xlfn.SINGLE(Q:Q)),Rates!A:C,3,0)*W996)))</f>
        <v/>
      </c>
      <c r="AD996" s="168">
        <f>IFERROR(IF(OR(Q996=1,Q996=2,Q996=3,Q996=4),VLOOKUP(Q996,Rates!$A$31:$B$34,2,0)*W996,IF(V996=1,VLOOKUP(U996,'REB BEV MIN MKUP'!B:E,4,0),IF(V996&gt;1,VLOOKUP(VALUE(W996),'REB BEV MIN MKUP'!O:Q,3,0),0))),0)</f>
        <v>0</v>
      </c>
      <c r="AE996" s="177" t="str">
        <f t="shared" si="498"/>
        <v/>
      </c>
      <c r="AF996" s="13" t="str">
        <f t="shared" si="499"/>
        <v/>
      </c>
      <c r="AG996" s="177" t="str">
        <f t="shared" si="500"/>
        <v/>
      </c>
      <c r="AH996" s="184" t="str">
        <f t="shared" si="501"/>
        <v/>
      </c>
      <c r="AI996" s="184" t="str">
        <f>IF(AE:AE="","",IF(R996="Refreshment Beverage",AK996*(Rates!J$19/100),ROUND(SUM(AH996*(Rates!$J$8/100)),4)))</f>
        <v/>
      </c>
      <c r="AJ996" s="183" t="str">
        <f t="shared" si="502"/>
        <v/>
      </c>
      <c r="AK996" s="185" t="str">
        <f t="shared" si="503"/>
        <v/>
      </c>
      <c r="AL996" s="177" t="str">
        <f t="shared" si="504"/>
        <v/>
      </c>
      <c r="AM996" s="13" t="str">
        <f>IF(AS996="","",IF(R996="Refreshment Beverage",ROUND(AS996*Rates!K$19,4),ROUND(AO996*(VLOOKUP(VALUE(Q996),Rates!G$4:L$12,3,0)),4)))</f>
        <v/>
      </c>
      <c r="AN996" s="183" t="str">
        <f>IF(AS996="","",IF(R996="Refreshment Beverage",AS996*(Rates!J$19/100),MAX(AM996,AB996)))</f>
        <v/>
      </c>
      <c r="AO996" s="186" t="str">
        <f t="shared" si="505"/>
        <v/>
      </c>
      <c r="AP996" s="186" t="str">
        <f t="shared" si="506"/>
        <v/>
      </c>
      <c r="AQ996" s="186" t="str">
        <f>IF(AS996="","",IF(R996="Refreshment Beverage",ROUND(SUM(VLOOKUP(Q:Q,Rates!G$15:L$19,3,0)*(AS996-Y996-Z996-AA996)),4),ROUND(SUM(Rates!$K$8*AS996),4)))</f>
        <v/>
      </c>
      <c r="AR996" s="184" t="str">
        <f t="shared" si="507"/>
        <v/>
      </c>
      <c r="AS996" s="185" t="str">
        <f t="shared" si="508"/>
        <v/>
      </c>
      <c r="AT996" s="177" t="str">
        <f t="shared" si="509"/>
        <v/>
      </c>
      <c r="AU996" s="13" t="str">
        <f>IF(AX996="","",IF(R996="Refreshment Beverage",ROUND((BA996-Y996-Z996-AA996)*VLOOKUP(VALUE(Q996),Rates!G$15:L$19,3,0),4),ROUND(AW996*(VLOOKUP(VALUE(Q996),Rates!G:L,3,0)),4)))</f>
        <v/>
      </c>
      <c r="AV996" s="183" t="str">
        <f t="shared" si="510"/>
        <v/>
      </c>
      <c r="AW996" s="186" t="str">
        <f t="shared" si="511"/>
        <v/>
      </c>
      <c r="AX996" s="184" t="str">
        <f t="shared" si="512"/>
        <v/>
      </c>
      <c r="AY996" s="186" t="str">
        <f>IF(AX996="","",IF(R996="Refreshment Beverage",ROUND(SUM(AX996*Rates!K$19),4),ROUND(SUM(AX996*(Rates!J$8/100)),4)))</f>
        <v/>
      </c>
      <c r="AZ996" s="183" t="str">
        <f t="shared" si="513"/>
        <v/>
      </c>
      <c r="BA996" s="185" t="str">
        <f t="shared" si="514"/>
        <v/>
      </c>
      <c r="BD996" s="171"/>
      <c r="BE996" s="171"/>
      <c r="BF996" s="171"/>
      <c r="BG996" s="171"/>
    </row>
    <row r="997" spans="1:59" ht="15" customHeight="1" x14ac:dyDescent="0.3">
      <c r="A997" s="172"/>
      <c r="B997" s="172"/>
      <c r="C997" s="172"/>
      <c r="D997" s="173"/>
      <c r="E997" s="173"/>
      <c r="F997" s="173"/>
      <c r="G997" s="173"/>
      <c r="H997" s="173"/>
      <c r="I997" s="174"/>
      <c r="J997" s="175"/>
      <c r="K997" s="176" t="str">
        <f t="shared" si="486"/>
        <v/>
      </c>
      <c r="L997" s="177" t="str">
        <f t="shared" si="487"/>
        <v/>
      </c>
      <c r="M997" s="178" t="str">
        <f t="shared" si="488"/>
        <v/>
      </c>
      <c r="N997" s="44" t="str" cm="1">
        <f t="array" ref="N997">IFERROR(IF(_xlfn.SINGLE(A:A)="","",IF(R997="Beer",SUM(LOOKUP(2,1/(Rates!$B$3:$B$5&lt;=W997)/(Rates!$C$3:$C$5&gt;=W997),Rates!$D$3:$D$5)*(X997/100)*W997),IF(R997="Refreshment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44" t="str">
        <f t="shared" si="489"/>
        <v/>
      </c>
      <c r="P997" s="13"/>
      <c r="Q997" s="179" t="str">
        <f t="shared" si="490"/>
        <v/>
      </c>
      <c r="R997" s="180" t="str">
        <f t="shared" si="491"/>
        <v/>
      </c>
      <c r="S997" s="13" t="str">
        <f>IF(A997="","",IF(R997="Refreshment Beverage",VLOOKUP(VALUE(Q997),Rates!G$15:L$19,2,0),VLOOKUP(VALUE(Q997),Rates!G$4:L$8,2,0)))</f>
        <v/>
      </c>
      <c r="T997" s="13" t="str">
        <f t="shared" si="492"/>
        <v/>
      </c>
      <c r="U997" s="181" t="str">
        <f t="shared" si="493"/>
        <v/>
      </c>
      <c r="V997" s="13" t="str">
        <f t="shared" si="494"/>
        <v/>
      </c>
      <c r="W997" s="13" t="str">
        <f t="shared" si="495"/>
        <v/>
      </c>
      <c r="X997" s="182" t="str">
        <f t="shared" si="496"/>
        <v/>
      </c>
      <c r="Y997" s="183" t="str">
        <f>IF(A:A="","",IF(R997="Refreshment Beverage",VLOOKUP(Q997,Rates!G$15:L$19,6,0)*W997,VLOOKUP(Q997,Rates!G$4:L$12,6,0)*W997))</f>
        <v/>
      </c>
      <c r="Z997" s="183" t="str">
        <f t="shared" si="497"/>
        <v/>
      </c>
      <c r="AA997" s="17">
        <f t="shared" si="485"/>
        <v>0</v>
      </c>
      <c r="AB997" s="177" t="str" cm="1">
        <f t="array" ref="AB997">IF(_xlfn.SINGLE(A:A)="","",IF(R997="Refreshment Beverage","",IF(AND(R997="Beer",Q997=0),SUM(LOOKUP(2,1/(Rates!$B$15:$B$18&lt;=W997)/(Rates!$C$15:$C$18&gt;=W997),Rates!$D$15:$D$18)*W997),VLOOKUP(VALUE(_xlfn.SINGLE(Q:Q)),Rates!A:B,2,0)*W997)))</f>
        <v/>
      </c>
      <c r="AC997" s="177" t="str" cm="1">
        <f t="array" ref="AC997">IF(_xlfn.SINGLE(A:A)="","",IF(R997="Refreshment Beverage","",IF(AND(R997="Beer",Q997=0),SUM(LOOKUP(2,1/(Rates!$B$15:$B$18&lt;=W997)/(Rates!$C$15:$C$18&gt;=W997),Rates!$E$15:$E$18)*W997),VLOOKUP(VALUE(_xlfn.SINGLE(Q:Q)),Rates!A:C,3,0)*W997)))</f>
        <v/>
      </c>
      <c r="AD997" s="168">
        <f>IFERROR(IF(OR(Q997=1,Q997=2,Q997=3,Q997=4),VLOOKUP(Q997,Rates!$A$31:$B$34,2,0)*W997,IF(V997=1,VLOOKUP(U997,'REB BEV MIN MKUP'!B:E,4,0),IF(V997&gt;1,VLOOKUP(VALUE(W997),'REB BEV MIN MKUP'!O:Q,3,0),0))),0)</f>
        <v>0</v>
      </c>
      <c r="AE997" s="177" t="str">
        <f t="shared" si="498"/>
        <v/>
      </c>
      <c r="AF997" s="13" t="str">
        <f t="shared" si="499"/>
        <v/>
      </c>
      <c r="AG997" s="177" t="str">
        <f t="shared" si="500"/>
        <v/>
      </c>
      <c r="AH997" s="184" t="str">
        <f t="shared" si="501"/>
        <v/>
      </c>
      <c r="AI997" s="184" t="str">
        <f>IF(AE:AE="","",IF(R997="Refreshment Beverage",AK997*(Rates!J$19/100),ROUND(SUM(AH997*(Rates!$J$8/100)),4)))</f>
        <v/>
      </c>
      <c r="AJ997" s="183" t="str">
        <f t="shared" si="502"/>
        <v/>
      </c>
      <c r="AK997" s="185" t="str">
        <f t="shared" si="503"/>
        <v/>
      </c>
      <c r="AL997" s="177" t="str">
        <f t="shared" si="504"/>
        <v/>
      </c>
      <c r="AM997" s="13" t="str">
        <f>IF(AS997="","",IF(R997="Refreshment Beverage",ROUND(AS997*Rates!K$19,4),ROUND(AO997*(VLOOKUP(VALUE(Q997),Rates!G$4:L$12,3,0)),4)))</f>
        <v/>
      </c>
      <c r="AN997" s="183" t="str">
        <f>IF(AS997="","",IF(R997="Refreshment Beverage",AS997*(Rates!J$19/100),MAX(AM997,AB997)))</f>
        <v/>
      </c>
      <c r="AO997" s="186" t="str">
        <f t="shared" si="505"/>
        <v/>
      </c>
      <c r="AP997" s="186" t="str">
        <f t="shared" si="506"/>
        <v/>
      </c>
      <c r="AQ997" s="186" t="str">
        <f>IF(AS997="","",IF(R997="Refreshment Beverage",ROUND(SUM(VLOOKUP(Q:Q,Rates!G$15:L$19,3,0)*(AS997-Y997-Z997-AA997)),4),ROUND(SUM(Rates!$K$8*AS997),4)))</f>
        <v/>
      </c>
      <c r="AR997" s="184" t="str">
        <f t="shared" si="507"/>
        <v/>
      </c>
      <c r="AS997" s="185" t="str">
        <f t="shared" si="508"/>
        <v/>
      </c>
      <c r="AT997" s="177" t="str">
        <f t="shared" si="509"/>
        <v/>
      </c>
      <c r="AU997" s="13" t="str">
        <f>IF(AX997="","",IF(R997="Refreshment Beverage",ROUND((BA997-Y997-Z997-AA997)*VLOOKUP(VALUE(Q997),Rates!G$15:L$19,3,0),4),ROUND(AW997*(VLOOKUP(VALUE(Q997),Rates!G:L,3,0)),4)))</f>
        <v/>
      </c>
      <c r="AV997" s="183" t="str">
        <f t="shared" si="510"/>
        <v/>
      </c>
      <c r="AW997" s="186" t="str">
        <f t="shared" si="511"/>
        <v/>
      </c>
      <c r="AX997" s="184" t="str">
        <f t="shared" si="512"/>
        <v/>
      </c>
      <c r="AY997" s="186" t="str">
        <f>IF(AX997="","",IF(R997="Refreshment Beverage",ROUND(SUM(AX997*Rates!K$19),4),ROUND(SUM(AX997*(Rates!J$8/100)),4)))</f>
        <v/>
      </c>
      <c r="AZ997" s="183" t="str">
        <f t="shared" si="513"/>
        <v/>
      </c>
      <c r="BA997" s="185" t="str">
        <f t="shared" si="514"/>
        <v/>
      </c>
      <c r="BD997" s="171"/>
      <c r="BE997" s="171"/>
      <c r="BF997" s="171"/>
      <c r="BG997" s="171"/>
    </row>
    <row r="998" spans="1:59" ht="15" customHeight="1" x14ac:dyDescent="0.3">
      <c r="A998" s="172"/>
      <c r="B998" s="172"/>
      <c r="C998" s="172"/>
      <c r="D998" s="173"/>
      <c r="E998" s="173"/>
      <c r="F998" s="173"/>
      <c r="G998" s="173"/>
      <c r="H998" s="173"/>
      <c r="I998" s="174"/>
      <c r="J998" s="175"/>
      <c r="K998" s="176" t="str">
        <f t="shared" si="486"/>
        <v/>
      </c>
      <c r="L998" s="177" t="str">
        <f t="shared" si="487"/>
        <v/>
      </c>
      <c r="M998" s="178" t="str">
        <f t="shared" si="488"/>
        <v/>
      </c>
      <c r="N998" s="44" t="str" cm="1">
        <f t="array" ref="N998">IFERROR(IF(_xlfn.SINGLE(A:A)="","",IF(R998="Beer",SUM(LOOKUP(2,1/(Rates!$B$3:$B$5&lt;=W998)/(Rates!$C$3:$C$5&gt;=W998),Rates!$D$3:$D$5)*(X998/100)*W998),IF(R998="Refreshment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44" t="str">
        <f t="shared" si="489"/>
        <v/>
      </c>
      <c r="P998" s="13"/>
      <c r="Q998" s="179" t="str">
        <f t="shared" si="490"/>
        <v/>
      </c>
      <c r="R998" s="180" t="str">
        <f t="shared" si="491"/>
        <v/>
      </c>
      <c r="S998" s="13" t="str">
        <f>IF(A998="","",IF(R998="Refreshment Beverage",VLOOKUP(VALUE(Q998),Rates!G$15:L$19,2,0),VLOOKUP(VALUE(Q998),Rates!G$4:L$8,2,0)))</f>
        <v/>
      </c>
      <c r="T998" s="13" t="str">
        <f t="shared" si="492"/>
        <v/>
      </c>
      <c r="U998" s="181" t="str">
        <f t="shared" si="493"/>
        <v/>
      </c>
      <c r="V998" s="13" t="str">
        <f t="shared" si="494"/>
        <v/>
      </c>
      <c r="W998" s="13" t="str">
        <f t="shared" si="495"/>
        <v/>
      </c>
      <c r="X998" s="182" t="str">
        <f t="shared" si="496"/>
        <v/>
      </c>
      <c r="Y998" s="183" t="str">
        <f>IF(A:A="","",IF(R998="Refreshment Beverage",VLOOKUP(Q998,Rates!G$15:L$19,6,0)*W998,VLOOKUP(Q998,Rates!G$4:L$12,6,0)*W998))</f>
        <v/>
      </c>
      <c r="Z998" s="183" t="str">
        <f t="shared" si="497"/>
        <v/>
      </c>
      <c r="AA998" s="17">
        <f t="shared" si="485"/>
        <v>0</v>
      </c>
      <c r="AB998" s="177" t="str" cm="1">
        <f t="array" ref="AB998">IF(_xlfn.SINGLE(A:A)="","",IF(R998="Refreshment Beverage","",IF(AND(R998="Beer",Q998=0),SUM(LOOKUP(2,1/(Rates!$B$15:$B$18&lt;=W998)/(Rates!$C$15:$C$18&gt;=W998),Rates!$D$15:$D$18)*W998),VLOOKUP(VALUE(_xlfn.SINGLE(Q:Q)),Rates!A:B,2,0)*W998)))</f>
        <v/>
      </c>
      <c r="AC998" s="177" t="str" cm="1">
        <f t="array" ref="AC998">IF(_xlfn.SINGLE(A:A)="","",IF(R998="Refreshment Beverage","",IF(AND(R998="Beer",Q998=0),SUM(LOOKUP(2,1/(Rates!$B$15:$B$18&lt;=W998)/(Rates!$C$15:$C$18&gt;=W998),Rates!$E$15:$E$18)*W998),VLOOKUP(VALUE(_xlfn.SINGLE(Q:Q)),Rates!A:C,3,0)*W998)))</f>
        <v/>
      </c>
      <c r="AD998" s="168">
        <f>IFERROR(IF(OR(Q998=1,Q998=2,Q998=3,Q998=4),VLOOKUP(Q998,Rates!$A$31:$B$34,2,0)*W998,IF(V998=1,VLOOKUP(U998,'REB BEV MIN MKUP'!B:E,4,0),IF(V998&gt;1,VLOOKUP(VALUE(W998),'REB BEV MIN MKUP'!O:Q,3,0),0))),0)</f>
        <v>0</v>
      </c>
      <c r="AE998" s="177" t="str">
        <f t="shared" si="498"/>
        <v/>
      </c>
      <c r="AF998" s="13" t="str">
        <f t="shared" si="499"/>
        <v/>
      </c>
      <c r="AG998" s="177" t="str">
        <f t="shared" si="500"/>
        <v/>
      </c>
      <c r="AH998" s="184" t="str">
        <f t="shared" si="501"/>
        <v/>
      </c>
      <c r="AI998" s="184" t="str">
        <f>IF(AE:AE="","",IF(R998="Refreshment Beverage",AK998*(Rates!J$19/100),ROUND(SUM(AH998*(Rates!$J$8/100)),4)))</f>
        <v/>
      </c>
      <c r="AJ998" s="183" t="str">
        <f t="shared" si="502"/>
        <v/>
      </c>
      <c r="AK998" s="185" t="str">
        <f t="shared" si="503"/>
        <v/>
      </c>
      <c r="AL998" s="177" t="str">
        <f t="shared" si="504"/>
        <v/>
      </c>
      <c r="AM998" s="13" t="str">
        <f>IF(AS998="","",IF(R998="Refreshment Beverage",ROUND(AS998*Rates!K$19,4),ROUND(AO998*(VLOOKUP(VALUE(Q998),Rates!G$4:L$12,3,0)),4)))</f>
        <v/>
      </c>
      <c r="AN998" s="183" t="str">
        <f>IF(AS998="","",IF(R998="Refreshment Beverage",AS998*(Rates!J$19/100),MAX(AM998,AB998)))</f>
        <v/>
      </c>
      <c r="AO998" s="186" t="str">
        <f t="shared" si="505"/>
        <v/>
      </c>
      <c r="AP998" s="186" t="str">
        <f t="shared" si="506"/>
        <v/>
      </c>
      <c r="AQ998" s="186" t="str">
        <f>IF(AS998="","",IF(R998="Refreshment Beverage",ROUND(SUM(VLOOKUP(Q:Q,Rates!G$15:L$19,3,0)*(AS998-Y998-Z998-AA998)),4),ROUND(SUM(Rates!$K$8*AS998),4)))</f>
        <v/>
      </c>
      <c r="AR998" s="184" t="str">
        <f t="shared" si="507"/>
        <v/>
      </c>
      <c r="AS998" s="185" t="str">
        <f t="shared" si="508"/>
        <v/>
      </c>
      <c r="AT998" s="177" t="str">
        <f t="shared" si="509"/>
        <v/>
      </c>
      <c r="AU998" s="13" t="str">
        <f>IF(AX998="","",IF(R998="Refreshment Beverage",ROUND((BA998-Y998-Z998-AA998)*VLOOKUP(VALUE(Q998),Rates!G$15:L$19,3,0),4),ROUND(AW998*(VLOOKUP(VALUE(Q998),Rates!G:L,3,0)),4)))</f>
        <v/>
      </c>
      <c r="AV998" s="183" t="str">
        <f t="shared" si="510"/>
        <v/>
      </c>
      <c r="AW998" s="186" t="str">
        <f t="shared" si="511"/>
        <v/>
      </c>
      <c r="AX998" s="184" t="str">
        <f t="shared" si="512"/>
        <v/>
      </c>
      <c r="AY998" s="186" t="str">
        <f>IF(AX998="","",IF(R998="Refreshment Beverage",ROUND(SUM(AX998*Rates!K$19),4),ROUND(SUM(AX998*(Rates!J$8/100)),4)))</f>
        <v/>
      </c>
      <c r="AZ998" s="183" t="str">
        <f t="shared" si="513"/>
        <v/>
      </c>
      <c r="BA998" s="185" t="str">
        <f t="shared" si="514"/>
        <v/>
      </c>
      <c r="BD998" s="171"/>
      <c r="BE998" s="171"/>
      <c r="BF998" s="171"/>
      <c r="BG998" s="171"/>
    </row>
    <row r="999" spans="1:59" ht="15" customHeight="1" x14ac:dyDescent="0.3">
      <c r="A999" s="172"/>
      <c r="B999" s="172"/>
      <c r="C999" s="172"/>
      <c r="D999" s="173"/>
      <c r="E999" s="173"/>
      <c r="F999" s="173"/>
      <c r="G999" s="173"/>
      <c r="H999" s="173"/>
      <c r="I999" s="174"/>
      <c r="J999" s="175"/>
      <c r="K999" s="176" t="str">
        <f t="shared" si="486"/>
        <v/>
      </c>
      <c r="L999" s="177" t="str">
        <f t="shared" si="487"/>
        <v/>
      </c>
      <c r="M999" s="178" t="str">
        <f t="shared" si="488"/>
        <v/>
      </c>
      <c r="N999" s="44" t="str" cm="1">
        <f t="array" ref="N999">IFERROR(IF(_xlfn.SINGLE(A:A)="","",IF(R999="Beer",SUM(LOOKUP(2,1/(Rates!$B$3:$B$5&lt;=W999)/(Rates!$C$3:$C$5&gt;=W999),Rates!$D$3:$D$5)*(X999/100)*W999),IF(R999="Refreshment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44" t="str">
        <f t="shared" si="489"/>
        <v/>
      </c>
      <c r="P999" s="13"/>
      <c r="Q999" s="179" t="str">
        <f t="shared" si="490"/>
        <v/>
      </c>
      <c r="R999" s="180" t="str">
        <f t="shared" si="491"/>
        <v/>
      </c>
      <c r="S999" s="13" t="str">
        <f>IF(A999="","",IF(R999="Refreshment Beverage",VLOOKUP(VALUE(Q999),Rates!G$15:L$19,2,0),VLOOKUP(VALUE(Q999),Rates!G$4:L$8,2,0)))</f>
        <v/>
      </c>
      <c r="T999" s="13" t="str">
        <f t="shared" si="492"/>
        <v/>
      </c>
      <c r="U999" s="181" t="str">
        <f t="shared" si="493"/>
        <v/>
      </c>
      <c r="V999" s="13" t="str">
        <f t="shared" si="494"/>
        <v/>
      </c>
      <c r="W999" s="13" t="str">
        <f t="shared" si="495"/>
        <v/>
      </c>
      <c r="X999" s="182" t="str">
        <f t="shared" si="496"/>
        <v/>
      </c>
      <c r="Y999" s="183" t="str">
        <f>IF(A:A="","",IF(R999="Refreshment Beverage",VLOOKUP(Q999,Rates!G$15:L$19,6,0)*W999,VLOOKUP(Q999,Rates!G$4:L$12,6,0)*W999))</f>
        <v/>
      </c>
      <c r="Z999" s="183" t="str">
        <f t="shared" si="497"/>
        <v/>
      </c>
      <c r="AA999" s="17">
        <f t="shared" si="485"/>
        <v>0</v>
      </c>
      <c r="AB999" s="177" t="str" cm="1">
        <f t="array" ref="AB999">IF(_xlfn.SINGLE(A:A)="","",IF(R999="Refreshment Beverage","",IF(AND(R999="Beer",Q999=0),SUM(LOOKUP(2,1/(Rates!$B$15:$B$18&lt;=W999)/(Rates!$C$15:$C$18&gt;=W999),Rates!$D$15:$D$18)*W999),VLOOKUP(VALUE(_xlfn.SINGLE(Q:Q)),Rates!A:B,2,0)*W999)))</f>
        <v/>
      </c>
      <c r="AC999" s="177" t="str" cm="1">
        <f t="array" ref="AC999">IF(_xlfn.SINGLE(A:A)="","",IF(R999="Refreshment Beverage","",IF(AND(R999="Beer",Q999=0),SUM(LOOKUP(2,1/(Rates!$B$15:$B$18&lt;=W999)/(Rates!$C$15:$C$18&gt;=W999),Rates!$E$15:$E$18)*W999),VLOOKUP(VALUE(_xlfn.SINGLE(Q:Q)),Rates!A:C,3,0)*W999)))</f>
        <v/>
      </c>
      <c r="AD999" s="168">
        <f>IFERROR(IF(OR(Q999=1,Q999=2,Q999=3,Q999=4),VLOOKUP(Q999,Rates!$A$31:$B$34,2,0)*W999,IF(V999=1,VLOOKUP(U999,'REB BEV MIN MKUP'!B:E,4,0),IF(V999&gt;1,VLOOKUP(VALUE(W999),'REB BEV MIN MKUP'!O:Q,3,0),0))),0)</f>
        <v>0</v>
      </c>
      <c r="AE999" s="177" t="str">
        <f t="shared" si="498"/>
        <v/>
      </c>
      <c r="AF999" s="13" t="str">
        <f t="shared" si="499"/>
        <v/>
      </c>
      <c r="AG999" s="177" t="str">
        <f t="shared" si="500"/>
        <v/>
      </c>
      <c r="AH999" s="184" t="str">
        <f t="shared" si="501"/>
        <v/>
      </c>
      <c r="AI999" s="184" t="str">
        <f>IF(AE:AE="","",IF(R999="Refreshment Beverage",AK999*(Rates!J$19/100),ROUND(SUM(AH999*(Rates!$J$8/100)),4)))</f>
        <v/>
      </c>
      <c r="AJ999" s="183" t="str">
        <f t="shared" si="502"/>
        <v/>
      </c>
      <c r="AK999" s="185" t="str">
        <f t="shared" si="503"/>
        <v/>
      </c>
      <c r="AL999" s="177" t="str">
        <f t="shared" si="504"/>
        <v/>
      </c>
      <c r="AM999" s="13" t="str">
        <f>IF(AS999="","",IF(R999="Refreshment Beverage",ROUND(AS999*Rates!K$19,4),ROUND(AO999*(VLOOKUP(VALUE(Q999),Rates!G$4:L$12,3,0)),4)))</f>
        <v/>
      </c>
      <c r="AN999" s="183" t="str">
        <f>IF(AS999="","",IF(R999="Refreshment Beverage",AS999*(Rates!J$19/100),MAX(AM999,AB999)))</f>
        <v/>
      </c>
      <c r="AO999" s="186" t="str">
        <f t="shared" si="505"/>
        <v/>
      </c>
      <c r="AP999" s="186" t="str">
        <f t="shared" si="506"/>
        <v/>
      </c>
      <c r="AQ999" s="186" t="str">
        <f>IF(AS999="","",IF(R999="Refreshment Beverage",ROUND(SUM(VLOOKUP(Q:Q,Rates!G$15:L$19,3,0)*(AS999-Y999-Z999-AA999)),4),ROUND(SUM(Rates!$K$8*AS999),4)))</f>
        <v/>
      </c>
      <c r="AR999" s="184" t="str">
        <f t="shared" si="507"/>
        <v/>
      </c>
      <c r="AS999" s="185" t="str">
        <f t="shared" si="508"/>
        <v/>
      </c>
      <c r="AT999" s="177" t="str">
        <f t="shared" si="509"/>
        <v/>
      </c>
      <c r="AU999" s="13" t="str">
        <f>IF(AX999="","",IF(R999="Refreshment Beverage",ROUND((BA999-Y999-Z999-AA999)*VLOOKUP(VALUE(Q999),Rates!G$15:L$19,3,0),4),ROUND(AW999*(VLOOKUP(VALUE(Q999),Rates!G:L,3,0)),4)))</f>
        <v/>
      </c>
      <c r="AV999" s="183" t="str">
        <f t="shared" si="510"/>
        <v/>
      </c>
      <c r="AW999" s="186" t="str">
        <f t="shared" si="511"/>
        <v/>
      </c>
      <c r="AX999" s="184" t="str">
        <f t="shared" si="512"/>
        <v/>
      </c>
      <c r="AY999" s="186" t="str">
        <f>IF(AX999="","",IF(R999="Refreshment Beverage",ROUND(SUM(AX999*Rates!K$19),4),ROUND(SUM(AX999*(Rates!J$8/100)),4)))</f>
        <v/>
      </c>
      <c r="AZ999" s="183" t="str">
        <f t="shared" si="513"/>
        <v/>
      </c>
      <c r="BA999" s="185" t="str">
        <f t="shared" si="514"/>
        <v/>
      </c>
      <c r="BD999" s="171"/>
      <c r="BE999" s="171"/>
      <c r="BF999" s="171"/>
      <c r="BG999" s="171"/>
    </row>
    <row r="1000" spans="1:59" ht="15" customHeight="1" x14ac:dyDescent="0.3">
      <c r="A1000" s="172"/>
      <c r="B1000" s="172"/>
      <c r="C1000" s="172"/>
      <c r="D1000" s="173"/>
      <c r="E1000" s="173"/>
      <c r="F1000" s="173"/>
      <c r="G1000" s="173"/>
      <c r="H1000" s="173"/>
      <c r="I1000" s="174"/>
      <c r="J1000" s="175"/>
      <c r="K1000" s="176" t="str">
        <f t="shared" si="486"/>
        <v/>
      </c>
      <c r="L1000" s="177" t="str">
        <f t="shared" si="487"/>
        <v/>
      </c>
      <c r="M1000" s="178" t="str">
        <f t="shared" si="488"/>
        <v/>
      </c>
      <c r="N1000" s="44" t="str" cm="1">
        <f t="array" ref="N1000">IFERROR(IF(_xlfn.SINGLE(A:A)="","",IF(R1000="Beer",SUM(LOOKUP(2,1/(Rates!$B$3:$B$5&lt;=W1000)/(Rates!$C$3:$C$5&gt;=W1000),Rates!$D$3:$D$5)*(X1000/100)*W1000),IF(R1000="Refreshment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44" t="str">
        <f t="shared" si="489"/>
        <v/>
      </c>
      <c r="P1000" s="13"/>
      <c r="Q1000" s="179" t="str">
        <f t="shared" si="490"/>
        <v/>
      </c>
      <c r="R1000" s="180" t="str">
        <f t="shared" si="491"/>
        <v/>
      </c>
      <c r="S1000" s="13" t="str">
        <f>IF(A1000="","",IF(R1000="Refreshment Beverage",VLOOKUP(VALUE(Q1000),Rates!G$15:L$19,2,0),VLOOKUP(VALUE(Q1000),Rates!G$4:L$8,2,0)))</f>
        <v/>
      </c>
      <c r="T1000" s="13" t="str">
        <f t="shared" si="492"/>
        <v/>
      </c>
      <c r="U1000" s="181" t="str">
        <f t="shared" si="493"/>
        <v/>
      </c>
      <c r="V1000" s="13" t="str">
        <f t="shared" si="494"/>
        <v/>
      </c>
      <c r="W1000" s="13" t="str">
        <f t="shared" si="495"/>
        <v/>
      </c>
      <c r="X1000" s="182" t="str">
        <f t="shared" si="496"/>
        <v/>
      </c>
      <c r="Y1000" s="183" t="str">
        <f>IF(A:A="","",IF(R1000="Refreshment Beverage",VLOOKUP(Q1000,Rates!G$15:L$19,6,0)*W1000,VLOOKUP(Q1000,Rates!G$4:L$12,6,0)*W1000))</f>
        <v/>
      </c>
      <c r="Z1000" s="183" t="str">
        <f t="shared" si="497"/>
        <v/>
      </c>
      <c r="AA1000" s="17">
        <f t="shared" si="485"/>
        <v>0</v>
      </c>
      <c r="AB1000" s="177" t="str" cm="1">
        <f t="array" ref="AB1000">IF(_xlfn.SINGLE(A:A)="","",IF(R1000="Refreshment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177" t="str" cm="1">
        <f t="array" ref="AC1000">IF(_xlfn.SINGLE(A:A)="","",IF(R1000="Refreshment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68">
        <f>IFERROR(IF(OR(Q1000=1,Q1000=2,Q1000=3,Q1000=4),VLOOKUP(Q1000,Rates!$A$31:$B$34,2,0)*W1000,IF(V1000=1,VLOOKUP(U1000,'REB BEV MIN MKUP'!B:E,4,0),IF(V1000&gt;1,VLOOKUP(VALUE(W1000),'REB BEV MIN MKUP'!O:Q,3,0),0))),0)</f>
        <v>0</v>
      </c>
      <c r="AE1000" s="177" t="str">
        <f t="shared" si="498"/>
        <v/>
      </c>
      <c r="AF1000" s="13" t="str">
        <f t="shared" si="499"/>
        <v/>
      </c>
      <c r="AG1000" s="177" t="str">
        <f t="shared" si="500"/>
        <v/>
      </c>
      <c r="AH1000" s="184" t="str">
        <f t="shared" si="501"/>
        <v/>
      </c>
      <c r="AI1000" s="184" t="str">
        <f>IF(AE:AE="","",IF(R1000="Refreshment Beverage",AK1000*(Rates!J$19/100),ROUND(SUM(AH1000*(Rates!$J$8/100)),4)))</f>
        <v/>
      </c>
      <c r="AJ1000" s="183" t="str">
        <f t="shared" si="502"/>
        <v/>
      </c>
      <c r="AK1000" s="185" t="str">
        <f t="shared" si="503"/>
        <v/>
      </c>
      <c r="AL1000" s="177" t="str">
        <f t="shared" si="504"/>
        <v/>
      </c>
      <c r="AM1000" s="13" t="str">
        <f>IF(AS1000="","",IF(R1000="Refreshment Beverage",ROUND(AS1000*Rates!K$19,4),ROUND(AO1000*(VLOOKUP(VALUE(Q1000),Rates!G$4:L$12,3,0)),4)))</f>
        <v/>
      </c>
      <c r="AN1000" s="183" t="str">
        <f>IF(AS1000="","",IF(R1000="Refreshment Beverage",AS1000*(Rates!J$19/100),MAX(AM1000,AB1000)))</f>
        <v/>
      </c>
      <c r="AO1000" s="186" t="str">
        <f t="shared" si="505"/>
        <v/>
      </c>
      <c r="AP1000" s="186" t="str">
        <f t="shared" si="506"/>
        <v/>
      </c>
      <c r="AQ1000" s="186" t="str">
        <f>IF(AS1000="","",IF(R1000="Refreshment Beverage",ROUND(SUM(VLOOKUP(Q:Q,Rates!G$15:L$19,3,0)*(AS1000-Y1000-Z1000-AA1000)),4),ROUND(SUM(Rates!$K$8*AS1000),4)))</f>
        <v/>
      </c>
      <c r="AR1000" s="184" t="str">
        <f t="shared" si="507"/>
        <v/>
      </c>
      <c r="AS1000" s="185" t="str">
        <f t="shared" si="508"/>
        <v/>
      </c>
      <c r="AT1000" s="177" t="str">
        <f t="shared" si="509"/>
        <v/>
      </c>
      <c r="AU1000" s="13" t="str">
        <f>IF(AX1000="","",IF(R1000="Refreshment Beverage",ROUND((BA1000-Y1000-Z1000-AA1000)*VLOOKUP(VALUE(Q1000),Rates!G$15:L$19,3,0),4),ROUND(AW1000*(VLOOKUP(VALUE(Q1000),Rates!G:L,3,0)),4)))</f>
        <v/>
      </c>
      <c r="AV1000" s="183" t="str">
        <f t="shared" si="510"/>
        <v/>
      </c>
      <c r="AW1000" s="186" t="str">
        <f t="shared" si="511"/>
        <v/>
      </c>
      <c r="AX1000" s="184" t="str">
        <f t="shared" si="512"/>
        <v/>
      </c>
      <c r="AY1000" s="186" t="str">
        <f>IF(AX1000="","",IF(R1000="Refreshment Beverage",ROUND(SUM(AX1000*Rates!K$19),4),ROUND(SUM(AX1000*(Rates!J$8/100)),4)))</f>
        <v/>
      </c>
      <c r="AZ1000" s="183" t="str">
        <f t="shared" si="513"/>
        <v/>
      </c>
      <c r="BA1000" s="185" t="str">
        <f t="shared" si="514"/>
        <v/>
      </c>
      <c r="BD1000" s="171"/>
      <c r="BE1000" s="171"/>
      <c r="BF1000" s="171"/>
      <c r="BG1000" s="171"/>
    </row>
    <row r="1001" spans="1:59" ht="15" customHeight="1" x14ac:dyDescent="0.3">
      <c r="A1001" s="172"/>
      <c r="B1001" s="172"/>
      <c r="C1001" s="172"/>
      <c r="D1001" s="173"/>
      <c r="E1001" s="173"/>
      <c r="F1001" s="173"/>
      <c r="G1001" s="173"/>
      <c r="H1001" s="173"/>
      <c r="I1001" s="174"/>
      <c r="J1001" s="175"/>
      <c r="K1001" s="176" t="str">
        <f t="shared" si="486"/>
        <v/>
      </c>
      <c r="L1001" s="177" t="str">
        <f t="shared" si="487"/>
        <v/>
      </c>
      <c r="M1001" s="178" t="str">
        <f t="shared" si="488"/>
        <v/>
      </c>
      <c r="N1001" s="44" t="str" cm="1">
        <f t="array" ref="N1001">IFERROR(IF(_xlfn.SINGLE(A:A)="","",IF(R1001="Beer",SUM(LOOKUP(2,1/(Rates!$B$3:$B$5&lt;=W1001)/(Rates!$C$3:$C$5&gt;=W1001),Rates!$D$3:$D$5)*(X1001/100)*W1001),IF(R1001="Refreshment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44" t="str">
        <f t="shared" si="489"/>
        <v/>
      </c>
      <c r="P1001" s="13"/>
      <c r="Q1001" s="179" t="str">
        <f t="shared" si="490"/>
        <v/>
      </c>
      <c r="R1001" s="180" t="str">
        <f t="shared" si="491"/>
        <v/>
      </c>
      <c r="S1001" s="13" t="str">
        <f>IF(A1001="","",IF(R1001="Refreshment Beverage",VLOOKUP(VALUE(Q1001),Rates!G$15:L$19,2,0),VLOOKUP(VALUE(Q1001),Rates!G$4:L$8,2,0)))</f>
        <v/>
      </c>
      <c r="T1001" s="13" t="str">
        <f t="shared" si="492"/>
        <v/>
      </c>
      <c r="U1001" s="181" t="str">
        <f t="shared" si="493"/>
        <v/>
      </c>
      <c r="V1001" s="13" t="str">
        <f t="shared" si="494"/>
        <v/>
      </c>
      <c r="W1001" s="13" t="str">
        <f t="shared" si="495"/>
        <v/>
      </c>
      <c r="X1001" s="182" t="str">
        <f t="shared" si="496"/>
        <v/>
      </c>
      <c r="Y1001" s="183" t="str">
        <f>IF(A:A="","",IF(R1001="Refreshment Beverage",VLOOKUP(Q1001,Rates!G$15:L$19,6,0)*W1001,VLOOKUP(Q1001,Rates!G$4:L$12,6,0)*W1001))</f>
        <v/>
      </c>
      <c r="Z1001" s="183" t="str">
        <f t="shared" si="497"/>
        <v/>
      </c>
      <c r="AA1001" s="17">
        <f t="shared" si="485"/>
        <v>0</v>
      </c>
      <c r="AB1001" s="177" t="str" cm="1">
        <f t="array" ref="AB1001">IF(_xlfn.SINGLE(A:A)="","",IF(R1001="Refreshment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177" t="str" cm="1">
        <f t="array" ref="AC1001">IF(_xlfn.SINGLE(A:A)="","",IF(R1001="Refreshment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68">
        <f>IFERROR(IF(OR(Q1001=1,Q1001=2,Q1001=3,Q1001=4),VLOOKUP(Q1001,Rates!$A$31:$B$34,2,0)*W1001,IF(V1001=1,VLOOKUP(U1001,'REB BEV MIN MKUP'!B:E,4,0),IF(V1001&gt;1,VLOOKUP(VALUE(W1001),'REB BEV MIN MKUP'!O:Q,3,0),0))),0)</f>
        <v>0</v>
      </c>
      <c r="AE1001" s="177" t="str">
        <f t="shared" si="498"/>
        <v/>
      </c>
      <c r="AF1001" s="13" t="str">
        <f t="shared" si="499"/>
        <v/>
      </c>
      <c r="AG1001" s="177" t="str">
        <f t="shared" si="500"/>
        <v/>
      </c>
      <c r="AH1001" s="184" t="str">
        <f t="shared" si="501"/>
        <v/>
      </c>
      <c r="AI1001" s="184" t="str">
        <f>IF(AE:AE="","",IF(R1001="Refreshment Beverage",AK1001*(Rates!J$19/100),ROUND(SUM(AH1001*(Rates!$J$8/100)),4)))</f>
        <v/>
      </c>
      <c r="AJ1001" s="183" t="str">
        <f t="shared" si="502"/>
        <v/>
      </c>
      <c r="AK1001" s="185" t="str">
        <f t="shared" si="503"/>
        <v/>
      </c>
      <c r="AL1001" s="177" t="str">
        <f t="shared" si="504"/>
        <v/>
      </c>
      <c r="AM1001" s="13" t="str">
        <f>IF(AS1001="","",IF(R1001="Refreshment Beverage",ROUND(AS1001*Rates!K$19,4),ROUND(AO1001*(VLOOKUP(VALUE(Q1001),Rates!G$4:L$12,3,0)),4)))</f>
        <v/>
      </c>
      <c r="AN1001" s="183" t="str">
        <f>IF(AS1001="","",IF(R1001="Refreshment Beverage",AS1001*(Rates!J$19/100),MAX(AM1001,AB1001)))</f>
        <v/>
      </c>
      <c r="AO1001" s="186" t="str">
        <f t="shared" si="505"/>
        <v/>
      </c>
      <c r="AP1001" s="186" t="str">
        <f t="shared" si="506"/>
        <v/>
      </c>
      <c r="AQ1001" s="186" t="str">
        <f>IF(AS1001="","",IF(R1001="Refreshment Beverage",ROUND(SUM(VLOOKUP(Q:Q,Rates!G$15:L$19,3,0)*(AS1001-Y1001-Z1001-AA1001)),4),ROUND(SUM(Rates!$K$8*AS1001),4)))</f>
        <v/>
      </c>
      <c r="AR1001" s="184" t="str">
        <f t="shared" si="507"/>
        <v/>
      </c>
      <c r="AS1001" s="185" t="str">
        <f t="shared" si="508"/>
        <v/>
      </c>
      <c r="AT1001" s="177" t="str">
        <f t="shared" si="509"/>
        <v/>
      </c>
      <c r="AU1001" s="13" t="str">
        <f>IF(AX1001="","",IF(R1001="Refreshment Beverage",ROUND((BA1001-Y1001-Z1001-AA1001)*VLOOKUP(VALUE(Q1001),Rates!G$15:L$19,3,0),4),ROUND(AW1001*(VLOOKUP(VALUE(Q1001),Rates!G:L,3,0)),4)))</f>
        <v/>
      </c>
      <c r="AV1001" s="183" t="str">
        <f t="shared" si="510"/>
        <v/>
      </c>
      <c r="AW1001" s="186" t="str">
        <f t="shared" si="511"/>
        <v/>
      </c>
      <c r="AX1001" s="184" t="str">
        <f t="shared" si="512"/>
        <v/>
      </c>
      <c r="AY1001" s="186" t="str">
        <f>IF(AX1001="","",IF(R1001="Refreshment Beverage",ROUND(SUM(AX1001*Rates!K$19),4),ROUND(SUM(AX1001*(Rates!J$8/100)),4)))</f>
        <v/>
      </c>
      <c r="AZ1001" s="183" t="str">
        <f t="shared" si="513"/>
        <v/>
      </c>
      <c r="BA1001" s="185" t="str">
        <f t="shared" si="514"/>
        <v/>
      </c>
      <c r="BD1001" s="171"/>
      <c r="BE1001" s="171"/>
      <c r="BF1001" s="171"/>
      <c r="BG1001" s="171"/>
    </row>
    <row r="1002" spans="1:59" ht="15" customHeight="1" x14ac:dyDescent="0.3">
      <c r="A1002" s="172"/>
      <c r="B1002" s="172"/>
      <c r="C1002" s="172"/>
      <c r="D1002" s="173"/>
      <c r="E1002" s="173"/>
      <c r="F1002" s="173"/>
      <c r="G1002" s="173"/>
      <c r="H1002" s="173"/>
      <c r="I1002" s="174"/>
      <c r="J1002" s="175"/>
      <c r="K1002" s="176" t="str">
        <f t="shared" si="486"/>
        <v/>
      </c>
      <c r="L1002" s="177" t="str">
        <f t="shared" si="487"/>
        <v/>
      </c>
      <c r="M1002" s="178" t="str">
        <f t="shared" si="488"/>
        <v/>
      </c>
      <c r="N1002" s="44" t="str" cm="1">
        <f t="array" ref="N1002">IFERROR(IF(_xlfn.SINGLE(A:A)="","",IF(R1002="Beer",SUM(LOOKUP(2,1/(Rates!$B$3:$B$5&lt;=W1002)/(Rates!$C$3:$C$5&gt;=W1002),Rates!$D$3:$D$5)*(X1002/100)*W1002),IF(R1002="Refreshment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44" t="str">
        <f t="shared" si="489"/>
        <v/>
      </c>
      <c r="P1002" s="13"/>
      <c r="Q1002" s="179" t="str">
        <f t="shared" si="490"/>
        <v/>
      </c>
      <c r="R1002" s="180" t="str">
        <f t="shared" si="491"/>
        <v/>
      </c>
      <c r="S1002" s="13" t="str">
        <f>IF(A1002="","",IF(R1002="Refreshment Beverage",VLOOKUP(VALUE(Q1002),Rates!G$15:L$19,2,0),VLOOKUP(VALUE(Q1002),Rates!G$4:L$8,2,0)))</f>
        <v/>
      </c>
      <c r="T1002" s="13" t="str">
        <f t="shared" si="492"/>
        <v/>
      </c>
      <c r="U1002" s="181" t="str">
        <f t="shared" si="493"/>
        <v/>
      </c>
      <c r="V1002" s="13" t="str">
        <f t="shared" si="494"/>
        <v/>
      </c>
      <c r="W1002" s="13" t="str">
        <f t="shared" si="495"/>
        <v/>
      </c>
      <c r="X1002" s="182" t="str">
        <f t="shared" si="496"/>
        <v/>
      </c>
      <c r="Y1002" s="183" t="str">
        <f>IF(A:A="","",IF(R1002="Refreshment Beverage",VLOOKUP(Q1002,Rates!G$15:L$19,6,0)*W1002,VLOOKUP(Q1002,Rates!G$4:L$12,6,0)*W1002))</f>
        <v/>
      </c>
      <c r="Z1002" s="183" t="str">
        <f t="shared" si="497"/>
        <v/>
      </c>
      <c r="AA1002" s="17">
        <f t="shared" si="485"/>
        <v>0</v>
      </c>
      <c r="AB1002" s="177" t="str" cm="1">
        <f t="array" ref="AB1002">IF(_xlfn.SINGLE(A:A)="","",IF(R1002="Refreshment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177" t="str" cm="1">
        <f t="array" ref="AC1002">IF(_xlfn.SINGLE(A:A)="","",IF(R1002="Refreshment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68">
        <f>IFERROR(IF(OR(Q1002=1,Q1002=2,Q1002=3,Q1002=4),VLOOKUP(Q1002,Rates!$A$31:$B$34,2,0)*W1002,IF(V1002=1,VLOOKUP(U1002,'REB BEV MIN MKUP'!B:E,4,0),IF(V1002&gt;1,VLOOKUP(VALUE(W1002),'REB BEV MIN MKUP'!O:Q,3,0),0))),0)</f>
        <v>0</v>
      </c>
      <c r="AE1002" s="177" t="str">
        <f t="shared" si="498"/>
        <v/>
      </c>
      <c r="AF1002" s="13" t="str">
        <f t="shared" si="499"/>
        <v/>
      </c>
      <c r="AG1002" s="177" t="str">
        <f t="shared" si="500"/>
        <v/>
      </c>
      <c r="AH1002" s="184" t="str">
        <f t="shared" si="501"/>
        <v/>
      </c>
      <c r="AI1002" s="184" t="str">
        <f>IF(AE:AE="","",IF(R1002="Refreshment Beverage",AK1002*(Rates!J$19/100),ROUND(SUM(AH1002*(Rates!$J$8/100)),4)))</f>
        <v/>
      </c>
      <c r="AJ1002" s="183" t="str">
        <f t="shared" si="502"/>
        <v/>
      </c>
      <c r="AK1002" s="185" t="str">
        <f t="shared" si="503"/>
        <v/>
      </c>
      <c r="AL1002" s="177" t="str">
        <f t="shared" si="504"/>
        <v/>
      </c>
      <c r="AM1002" s="13" t="str">
        <f>IF(AS1002="","",IF(R1002="Refreshment Beverage",ROUND(AS1002*Rates!K$19,4),ROUND(AO1002*(VLOOKUP(VALUE(Q1002),Rates!G$4:L$12,3,0)),4)))</f>
        <v/>
      </c>
      <c r="AN1002" s="183" t="str">
        <f>IF(AS1002="","",IF(R1002="Refreshment Beverage",AS1002*(Rates!J$19/100),MAX(AM1002,AB1002)))</f>
        <v/>
      </c>
      <c r="AO1002" s="186" t="str">
        <f t="shared" si="505"/>
        <v/>
      </c>
      <c r="AP1002" s="186" t="str">
        <f t="shared" si="506"/>
        <v/>
      </c>
      <c r="AQ1002" s="186" t="str">
        <f>IF(AS1002="","",IF(R1002="Refreshment Beverage",ROUND(SUM(VLOOKUP(Q:Q,Rates!G$15:L$19,3,0)*(AS1002-Y1002-Z1002-AA1002)),4),ROUND(SUM(Rates!$K$8*AS1002),4)))</f>
        <v/>
      </c>
      <c r="AR1002" s="184" t="str">
        <f t="shared" si="507"/>
        <v/>
      </c>
      <c r="AS1002" s="185" t="str">
        <f t="shared" si="508"/>
        <v/>
      </c>
      <c r="AT1002" s="177" t="str">
        <f t="shared" si="509"/>
        <v/>
      </c>
      <c r="AU1002" s="13" t="str">
        <f>IF(AX1002="","",IF(R1002="Refreshment Beverage",ROUND((BA1002-Y1002-Z1002-AA1002)*VLOOKUP(VALUE(Q1002),Rates!G$15:L$19,3,0),4),ROUND(AW1002*(VLOOKUP(VALUE(Q1002),Rates!G:L,3,0)),4)))</f>
        <v/>
      </c>
      <c r="AV1002" s="183" t="str">
        <f t="shared" si="510"/>
        <v/>
      </c>
      <c r="AW1002" s="186" t="str">
        <f t="shared" si="511"/>
        <v/>
      </c>
      <c r="AX1002" s="184" t="str">
        <f t="shared" si="512"/>
        <v/>
      </c>
      <c r="AY1002" s="186" t="str">
        <f>IF(AX1002="","",IF(R1002="Refreshment Beverage",ROUND(SUM(AX1002*Rates!K$19),4),ROUND(SUM(AX1002*(Rates!J$8/100)),4)))</f>
        <v/>
      </c>
      <c r="AZ1002" s="183" t="str">
        <f t="shared" si="513"/>
        <v/>
      </c>
      <c r="BA1002" s="185" t="str">
        <f t="shared" si="514"/>
        <v/>
      </c>
      <c r="BD1002" s="171"/>
      <c r="BE1002" s="171"/>
      <c r="BF1002" s="171"/>
      <c r="BG1002" s="171"/>
    </row>
    <row r="1003" spans="1:59" ht="15" customHeight="1" x14ac:dyDescent="0.3">
      <c r="A1003" s="172"/>
      <c r="B1003" s="172"/>
      <c r="C1003" s="172"/>
      <c r="D1003" s="173"/>
      <c r="E1003" s="173"/>
      <c r="F1003" s="173"/>
      <c r="G1003" s="173"/>
      <c r="H1003" s="173"/>
      <c r="I1003" s="174"/>
      <c r="J1003" s="175"/>
      <c r="K1003" s="176" t="str">
        <f t="shared" si="486"/>
        <v/>
      </c>
      <c r="L1003" s="177" t="str">
        <f t="shared" si="487"/>
        <v/>
      </c>
      <c r="M1003" s="178" t="str">
        <f t="shared" si="488"/>
        <v/>
      </c>
      <c r="N1003" s="44" t="str" cm="1">
        <f t="array" ref="N1003">IFERROR(IF(_xlfn.SINGLE(A:A)="","",IF(R1003="Beer",SUM(LOOKUP(2,1/(Rates!$B$3:$B$5&lt;=W1003)/(Rates!$C$3:$C$5&gt;=W1003),Rates!$D$3:$D$5)*(X1003/100)*W1003),IF(R1003="Refreshment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44" t="str">
        <f t="shared" si="489"/>
        <v/>
      </c>
      <c r="P1003" s="13"/>
      <c r="Q1003" s="179" t="str">
        <f t="shared" si="490"/>
        <v/>
      </c>
      <c r="R1003" s="180" t="str">
        <f t="shared" si="491"/>
        <v/>
      </c>
      <c r="S1003" s="13" t="str">
        <f>IF(A1003="","",IF(R1003="Refreshment Beverage",VLOOKUP(VALUE(Q1003),Rates!G$15:L$19,2,0),VLOOKUP(VALUE(Q1003),Rates!G$4:L$8,2,0)))</f>
        <v/>
      </c>
      <c r="T1003" s="13" t="str">
        <f t="shared" si="492"/>
        <v/>
      </c>
      <c r="U1003" s="181" t="str">
        <f t="shared" si="493"/>
        <v/>
      </c>
      <c r="V1003" s="13" t="str">
        <f t="shared" si="494"/>
        <v/>
      </c>
      <c r="W1003" s="13" t="str">
        <f t="shared" si="495"/>
        <v/>
      </c>
      <c r="X1003" s="182" t="str">
        <f t="shared" si="496"/>
        <v/>
      </c>
      <c r="Y1003" s="183" t="str">
        <f>IF(A:A="","",IF(R1003="Refreshment Beverage",VLOOKUP(Q1003,Rates!G$15:L$19,6,0)*W1003,VLOOKUP(Q1003,Rates!G$4:L$12,6,0)*W1003))</f>
        <v/>
      </c>
      <c r="Z1003" s="183" t="str">
        <f t="shared" si="497"/>
        <v/>
      </c>
      <c r="AA1003" s="17">
        <f t="shared" si="485"/>
        <v>0</v>
      </c>
      <c r="AB1003" s="177" t="str" cm="1">
        <f t="array" ref="AB1003">IF(_xlfn.SINGLE(A:A)="","",IF(R1003="Refreshment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177" t="str" cm="1">
        <f t="array" ref="AC1003">IF(_xlfn.SINGLE(A:A)="","",IF(R1003="Refreshment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68">
        <f>IFERROR(IF(OR(Q1003=1,Q1003=2,Q1003=3,Q1003=4),VLOOKUP(Q1003,Rates!$A$31:$B$34,2,0)*W1003,IF(V1003=1,VLOOKUP(U1003,'REB BEV MIN MKUP'!B:E,4,0),IF(V1003&gt;1,VLOOKUP(VALUE(W1003),'REB BEV MIN MKUP'!O:Q,3,0),0))),0)</f>
        <v>0</v>
      </c>
      <c r="AE1003" s="177" t="str">
        <f t="shared" si="498"/>
        <v/>
      </c>
      <c r="AF1003" s="13" t="str">
        <f t="shared" si="499"/>
        <v/>
      </c>
      <c r="AG1003" s="177" t="str">
        <f t="shared" si="500"/>
        <v/>
      </c>
      <c r="AH1003" s="184" t="str">
        <f t="shared" si="501"/>
        <v/>
      </c>
      <c r="AI1003" s="184" t="str">
        <f>IF(AE:AE="","",IF(R1003="Refreshment Beverage",AK1003*(Rates!J$19/100),ROUND(SUM(AH1003*(Rates!$J$8/100)),4)))</f>
        <v/>
      </c>
      <c r="AJ1003" s="183" t="str">
        <f t="shared" si="502"/>
        <v/>
      </c>
      <c r="AK1003" s="185" t="str">
        <f t="shared" si="503"/>
        <v/>
      </c>
      <c r="AL1003" s="177" t="str">
        <f t="shared" si="504"/>
        <v/>
      </c>
      <c r="AM1003" s="13" t="str">
        <f>IF(AS1003="","",IF(R1003="Refreshment Beverage",ROUND(AS1003*Rates!K$19,4),ROUND(AO1003*(VLOOKUP(VALUE(Q1003),Rates!G$4:L$12,3,0)),4)))</f>
        <v/>
      </c>
      <c r="AN1003" s="183" t="str">
        <f>IF(AS1003="","",IF(R1003="Refreshment Beverage",AS1003*(Rates!J$19/100),MAX(AM1003,AB1003)))</f>
        <v/>
      </c>
      <c r="AO1003" s="186" t="str">
        <f t="shared" si="505"/>
        <v/>
      </c>
      <c r="AP1003" s="186" t="str">
        <f t="shared" si="506"/>
        <v/>
      </c>
      <c r="AQ1003" s="186" t="str">
        <f>IF(AS1003="","",IF(R1003="Refreshment Beverage",ROUND(SUM(VLOOKUP(Q:Q,Rates!G$15:L$19,3,0)*(AS1003-Y1003-Z1003-AA1003)),4),ROUND(SUM(Rates!$K$8*AS1003),4)))</f>
        <v/>
      </c>
      <c r="AR1003" s="184" t="str">
        <f t="shared" si="507"/>
        <v/>
      </c>
      <c r="AS1003" s="185" t="str">
        <f t="shared" si="508"/>
        <v/>
      </c>
      <c r="AT1003" s="177" t="str">
        <f t="shared" si="509"/>
        <v/>
      </c>
      <c r="AU1003" s="13" t="str">
        <f>IF(AX1003="","",IF(R1003="Refreshment Beverage",ROUND((BA1003-Y1003-Z1003-AA1003)*VLOOKUP(VALUE(Q1003),Rates!G$15:L$19,3,0),4),ROUND(AW1003*(VLOOKUP(VALUE(Q1003),Rates!G:L,3,0)),4)))</f>
        <v/>
      </c>
      <c r="AV1003" s="183" t="str">
        <f t="shared" si="510"/>
        <v/>
      </c>
      <c r="AW1003" s="186" t="str">
        <f t="shared" si="511"/>
        <v/>
      </c>
      <c r="AX1003" s="184" t="str">
        <f t="shared" si="512"/>
        <v/>
      </c>
      <c r="AY1003" s="186" t="str">
        <f>IF(AX1003="","",IF(R1003="Refreshment Beverage",ROUND(SUM(AX1003*Rates!K$19),4),ROUND(SUM(AX1003*(Rates!J$8/100)),4)))</f>
        <v/>
      </c>
      <c r="AZ1003" s="183" t="str">
        <f t="shared" si="513"/>
        <v/>
      </c>
      <c r="BA1003" s="185" t="str">
        <f t="shared" si="514"/>
        <v/>
      </c>
      <c r="BD1003" s="171"/>
      <c r="BE1003" s="171"/>
      <c r="BF1003" s="171"/>
      <c r="BG1003" s="171"/>
    </row>
    <row r="1004" spans="1:59" ht="15" customHeight="1" x14ac:dyDescent="0.3">
      <c r="A1004" s="172"/>
      <c r="B1004" s="172"/>
      <c r="C1004" s="172"/>
      <c r="D1004" s="173"/>
      <c r="E1004" s="173"/>
      <c r="F1004" s="173"/>
      <c r="G1004" s="173"/>
      <c r="H1004" s="173"/>
      <c r="I1004" s="174"/>
      <c r="J1004" s="175"/>
      <c r="K1004" s="176" t="str">
        <f t="shared" si="486"/>
        <v/>
      </c>
      <c r="L1004" s="177" t="str">
        <f t="shared" si="487"/>
        <v/>
      </c>
      <c r="M1004" s="178" t="str">
        <f t="shared" si="488"/>
        <v/>
      </c>
      <c r="N1004" s="44" t="str" cm="1">
        <f t="array" ref="N1004">IFERROR(IF(_xlfn.SINGLE(A:A)="","",IF(R1004="Beer",SUM(LOOKUP(2,1/(Rates!$B$3:$B$5&lt;=W1004)/(Rates!$C$3:$C$5&gt;=W1004),Rates!$D$3:$D$5)*(X1004/100)*W1004),IF(R1004="Refreshment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44" t="str">
        <f t="shared" si="489"/>
        <v/>
      </c>
      <c r="P1004" s="13"/>
      <c r="Q1004" s="179" t="str">
        <f t="shared" si="490"/>
        <v/>
      </c>
      <c r="R1004" s="180" t="str">
        <f t="shared" si="491"/>
        <v/>
      </c>
      <c r="S1004" s="13" t="str">
        <f>IF(A1004="","",IF(R1004="Refreshment Beverage",VLOOKUP(VALUE(Q1004),Rates!G$15:L$19,2,0),VLOOKUP(VALUE(Q1004),Rates!G$4:L$8,2,0)))</f>
        <v/>
      </c>
      <c r="T1004" s="13" t="str">
        <f t="shared" si="492"/>
        <v/>
      </c>
      <c r="U1004" s="181" t="str">
        <f t="shared" si="493"/>
        <v/>
      </c>
      <c r="V1004" s="13" t="str">
        <f t="shared" si="494"/>
        <v/>
      </c>
      <c r="W1004" s="13" t="str">
        <f t="shared" si="495"/>
        <v/>
      </c>
      <c r="X1004" s="182" t="str">
        <f t="shared" si="496"/>
        <v/>
      </c>
      <c r="Y1004" s="183" t="str">
        <f>IF(A:A="","",IF(R1004="Refreshment Beverage",VLOOKUP(Q1004,Rates!G$15:L$19,6,0)*W1004,VLOOKUP(Q1004,Rates!G$4:L$12,6,0)*W1004))</f>
        <v/>
      </c>
      <c r="Z1004" s="183" t="str">
        <f t="shared" si="497"/>
        <v/>
      </c>
      <c r="AA1004" s="17">
        <f t="shared" si="485"/>
        <v>0</v>
      </c>
      <c r="AB1004" s="177" t="str" cm="1">
        <f t="array" ref="AB1004">IF(_xlfn.SINGLE(A:A)="","",IF(R1004="Refreshment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177" t="str" cm="1">
        <f t="array" ref="AC1004">IF(_xlfn.SINGLE(A:A)="","",IF(R1004="Refreshment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68">
        <f>IFERROR(IF(OR(Q1004=1,Q1004=2,Q1004=3,Q1004=4),VLOOKUP(Q1004,Rates!$A$31:$B$34,2,0)*W1004,IF(V1004=1,VLOOKUP(U1004,'REB BEV MIN MKUP'!B:E,4,0),IF(V1004&gt;1,VLOOKUP(VALUE(W1004),'REB BEV MIN MKUP'!O:Q,3,0),0))),0)</f>
        <v>0</v>
      </c>
      <c r="AE1004" s="177" t="str">
        <f t="shared" si="498"/>
        <v/>
      </c>
      <c r="AF1004" s="13" t="str">
        <f t="shared" si="499"/>
        <v/>
      </c>
      <c r="AG1004" s="177" t="str">
        <f t="shared" si="500"/>
        <v/>
      </c>
      <c r="AH1004" s="184" t="str">
        <f t="shared" si="501"/>
        <v/>
      </c>
      <c r="AI1004" s="184" t="str">
        <f>IF(AE:AE="","",IF(R1004="Refreshment Beverage",AK1004*(Rates!J$19/100),ROUND(SUM(AH1004*(Rates!$J$8/100)),4)))</f>
        <v/>
      </c>
      <c r="AJ1004" s="183" t="str">
        <f t="shared" si="502"/>
        <v/>
      </c>
      <c r="AK1004" s="185" t="str">
        <f t="shared" si="503"/>
        <v/>
      </c>
      <c r="AL1004" s="177" t="str">
        <f t="shared" si="504"/>
        <v/>
      </c>
      <c r="AM1004" s="13" t="str">
        <f>IF(AS1004="","",IF(R1004="Refreshment Beverage",ROUND(AS1004*Rates!K$19,4),ROUND(AO1004*(VLOOKUP(VALUE(Q1004),Rates!G$4:L$12,3,0)),4)))</f>
        <v/>
      </c>
      <c r="AN1004" s="183" t="str">
        <f>IF(AS1004="","",IF(R1004="Refreshment Beverage",AS1004*(Rates!J$19/100),MAX(AM1004,AB1004)))</f>
        <v/>
      </c>
      <c r="AO1004" s="186" t="str">
        <f t="shared" si="505"/>
        <v/>
      </c>
      <c r="AP1004" s="186" t="str">
        <f t="shared" si="506"/>
        <v/>
      </c>
      <c r="AQ1004" s="186" t="str">
        <f>IF(AS1004="","",IF(R1004="Refreshment Beverage",ROUND(SUM(VLOOKUP(Q:Q,Rates!G$15:L$19,3,0)*(AS1004-Y1004-Z1004-AA1004)),4),ROUND(SUM(Rates!$K$8*AS1004),4)))</f>
        <v/>
      </c>
      <c r="AR1004" s="184" t="str">
        <f t="shared" si="507"/>
        <v/>
      </c>
      <c r="AS1004" s="185" t="str">
        <f t="shared" si="508"/>
        <v/>
      </c>
      <c r="AT1004" s="177" t="str">
        <f t="shared" si="509"/>
        <v/>
      </c>
      <c r="AU1004" s="13" t="str">
        <f>IF(AX1004="","",IF(R1004="Refreshment Beverage",ROUND((BA1004-Y1004-Z1004-AA1004)*VLOOKUP(VALUE(Q1004),Rates!G$15:L$19,3,0),4),ROUND(AW1004*(VLOOKUP(VALUE(Q1004),Rates!G:L,3,0)),4)))</f>
        <v/>
      </c>
      <c r="AV1004" s="183" t="str">
        <f t="shared" si="510"/>
        <v/>
      </c>
      <c r="AW1004" s="186" t="str">
        <f t="shared" si="511"/>
        <v/>
      </c>
      <c r="AX1004" s="184" t="str">
        <f t="shared" si="512"/>
        <v/>
      </c>
      <c r="AY1004" s="186" t="str">
        <f>IF(AX1004="","",IF(R1004="Refreshment Beverage",ROUND(SUM(AX1004*Rates!K$19),4),ROUND(SUM(AX1004*(Rates!J$8/100)),4)))</f>
        <v/>
      </c>
      <c r="AZ1004" s="183" t="str">
        <f t="shared" si="513"/>
        <v/>
      </c>
      <c r="BA1004" s="185" t="str">
        <f t="shared" si="514"/>
        <v/>
      </c>
      <c r="BD1004" s="171"/>
      <c r="BE1004" s="171"/>
      <c r="BF1004" s="171"/>
      <c r="BG1004" s="171"/>
    </row>
    <row r="1005" spans="1:59" ht="15" customHeight="1" x14ac:dyDescent="0.3">
      <c r="A1005" s="172"/>
      <c r="B1005" s="172"/>
      <c r="C1005" s="172"/>
      <c r="D1005" s="173"/>
      <c r="E1005" s="173"/>
      <c r="F1005" s="173"/>
      <c r="G1005" s="173"/>
      <c r="H1005" s="173"/>
      <c r="I1005" s="174"/>
      <c r="J1005" s="175"/>
      <c r="K1005" s="176" t="str">
        <f t="shared" si="486"/>
        <v/>
      </c>
      <c r="L1005" s="177" t="str">
        <f t="shared" si="487"/>
        <v/>
      </c>
      <c r="M1005" s="178" t="str">
        <f t="shared" si="488"/>
        <v/>
      </c>
      <c r="N1005" s="44" t="str" cm="1">
        <f t="array" ref="N1005">IFERROR(IF(_xlfn.SINGLE(A:A)="","",IF(R1005="Beer",SUM(LOOKUP(2,1/(Rates!$B$3:$B$5&lt;=W1005)/(Rates!$C$3:$C$5&gt;=W1005),Rates!$D$3:$D$5)*(X1005/100)*W1005),IF(R1005="Refreshment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44" t="str">
        <f t="shared" si="489"/>
        <v/>
      </c>
      <c r="P1005" s="13"/>
      <c r="Q1005" s="179" t="str">
        <f t="shared" si="490"/>
        <v/>
      </c>
      <c r="R1005" s="180" t="str">
        <f t="shared" si="491"/>
        <v/>
      </c>
      <c r="S1005" s="13" t="str">
        <f>IF(A1005="","",IF(R1005="Refreshment Beverage",VLOOKUP(VALUE(Q1005),Rates!G$15:L$19,2,0),VLOOKUP(VALUE(Q1005),Rates!G$4:L$8,2,0)))</f>
        <v/>
      </c>
      <c r="T1005" s="13" t="str">
        <f t="shared" si="492"/>
        <v/>
      </c>
      <c r="U1005" s="181" t="str">
        <f t="shared" si="493"/>
        <v/>
      </c>
      <c r="V1005" s="13" t="str">
        <f t="shared" si="494"/>
        <v/>
      </c>
      <c r="W1005" s="13" t="str">
        <f t="shared" si="495"/>
        <v/>
      </c>
      <c r="X1005" s="182" t="str">
        <f t="shared" si="496"/>
        <v/>
      </c>
      <c r="Y1005" s="183" t="str">
        <f>IF(A:A="","",IF(R1005="Refreshment Beverage",VLOOKUP(Q1005,Rates!G$15:L$19,6,0)*W1005,VLOOKUP(Q1005,Rates!G$4:L$12,6,0)*W1005))</f>
        <v/>
      </c>
      <c r="Z1005" s="183" t="str">
        <f t="shared" si="497"/>
        <v/>
      </c>
      <c r="AA1005" s="17">
        <f t="shared" si="485"/>
        <v>0</v>
      </c>
      <c r="AB1005" s="177" t="str" cm="1">
        <f t="array" ref="AB1005">IF(_xlfn.SINGLE(A:A)="","",IF(R1005="Refreshment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177" t="str" cm="1">
        <f t="array" ref="AC1005">IF(_xlfn.SINGLE(A:A)="","",IF(R1005="Refreshment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68">
        <f>IFERROR(IF(OR(Q1005=1,Q1005=2,Q1005=3,Q1005=4),VLOOKUP(Q1005,Rates!$A$31:$B$34,2,0)*W1005,IF(V1005=1,VLOOKUP(U1005,'REB BEV MIN MKUP'!B:E,4,0),IF(V1005&gt;1,VLOOKUP(VALUE(W1005),'REB BEV MIN MKUP'!O:Q,3,0),0))),0)</f>
        <v>0</v>
      </c>
      <c r="AE1005" s="177" t="str">
        <f t="shared" si="498"/>
        <v/>
      </c>
      <c r="AF1005" s="13" t="str">
        <f t="shared" si="499"/>
        <v/>
      </c>
      <c r="AG1005" s="177" t="str">
        <f t="shared" si="500"/>
        <v/>
      </c>
      <c r="AH1005" s="184" t="str">
        <f t="shared" si="501"/>
        <v/>
      </c>
      <c r="AI1005" s="184" t="str">
        <f>IF(AE:AE="","",IF(R1005="Refreshment Beverage",AK1005*(Rates!J$19/100),ROUND(SUM(AH1005*(Rates!$J$8/100)),4)))</f>
        <v/>
      </c>
      <c r="AJ1005" s="183" t="str">
        <f t="shared" si="502"/>
        <v/>
      </c>
      <c r="AK1005" s="185" t="str">
        <f t="shared" si="503"/>
        <v/>
      </c>
      <c r="AL1005" s="177" t="str">
        <f t="shared" si="504"/>
        <v/>
      </c>
      <c r="AM1005" s="13" t="str">
        <f>IF(AS1005="","",IF(R1005="Refreshment Beverage",ROUND(AS1005*Rates!K$19,4),ROUND(AO1005*(VLOOKUP(VALUE(Q1005),Rates!G$4:L$12,3,0)),4)))</f>
        <v/>
      </c>
      <c r="AN1005" s="183" t="str">
        <f>IF(AS1005="","",IF(R1005="Refreshment Beverage",AS1005*(Rates!J$19/100),MAX(AM1005,AB1005)))</f>
        <v/>
      </c>
      <c r="AO1005" s="186" t="str">
        <f t="shared" si="505"/>
        <v/>
      </c>
      <c r="AP1005" s="186" t="str">
        <f t="shared" si="506"/>
        <v/>
      </c>
      <c r="AQ1005" s="186" t="str">
        <f>IF(AS1005="","",IF(R1005="Refreshment Beverage",ROUND(SUM(VLOOKUP(Q:Q,Rates!G$15:L$19,3,0)*(AS1005-Y1005-Z1005-AA1005)),4),ROUND(SUM(Rates!$K$8*AS1005),4)))</f>
        <v/>
      </c>
      <c r="AR1005" s="184" t="str">
        <f t="shared" si="507"/>
        <v/>
      </c>
      <c r="AS1005" s="185" t="str">
        <f t="shared" si="508"/>
        <v/>
      </c>
      <c r="AT1005" s="177" t="str">
        <f t="shared" si="509"/>
        <v/>
      </c>
      <c r="AU1005" s="13" t="str">
        <f>IF(AX1005="","",IF(R1005="Refreshment Beverage",ROUND((BA1005-Y1005-Z1005-AA1005)*VLOOKUP(VALUE(Q1005),Rates!G$15:L$19,3,0),4),ROUND(AW1005*(VLOOKUP(VALUE(Q1005),Rates!G:L,3,0)),4)))</f>
        <v/>
      </c>
      <c r="AV1005" s="183" t="str">
        <f t="shared" si="510"/>
        <v/>
      </c>
      <c r="AW1005" s="186" t="str">
        <f t="shared" si="511"/>
        <v/>
      </c>
      <c r="AX1005" s="184" t="str">
        <f t="shared" si="512"/>
        <v/>
      </c>
      <c r="AY1005" s="186" t="str">
        <f>IF(AX1005="","",IF(R1005="Refreshment Beverage",ROUND(SUM(AX1005*Rates!K$19),4),ROUND(SUM(AX1005*(Rates!J$8/100)),4)))</f>
        <v/>
      </c>
      <c r="AZ1005" s="183" t="str">
        <f t="shared" si="513"/>
        <v/>
      </c>
      <c r="BA1005" s="185" t="str">
        <f t="shared" si="514"/>
        <v/>
      </c>
      <c r="BD1005" s="171"/>
      <c r="BE1005" s="171"/>
      <c r="BF1005" s="171"/>
      <c r="BG1005" s="171"/>
    </row>
    <row r="1006" spans="1:59" ht="15" customHeight="1" x14ac:dyDescent="0.3">
      <c r="A1006" s="172"/>
      <c r="B1006" s="172"/>
      <c r="C1006" s="172"/>
      <c r="D1006" s="173"/>
      <c r="E1006" s="173"/>
      <c r="F1006" s="173"/>
      <c r="G1006" s="173"/>
      <c r="H1006" s="173"/>
      <c r="I1006" s="174"/>
      <c r="J1006" s="175"/>
      <c r="K1006" s="176" t="str">
        <f t="shared" si="486"/>
        <v/>
      </c>
      <c r="L1006" s="177" t="str">
        <f t="shared" si="487"/>
        <v/>
      </c>
      <c r="M1006" s="178" t="str">
        <f t="shared" si="488"/>
        <v/>
      </c>
      <c r="N1006" s="44" t="str" cm="1">
        <f t="array" ref="N1006">IFERROR(IF(_xlfn.SINGLE(A:A)="","",IF(R1006="Beer",SUM(LOOKUP(2,1/(Rates!$B$3:$B$5&lt;=W1006)/(Rates!$C$3:$C$5&gt;=W1006),Rates!$D$3:$D$5)*(X1006/100)*W1006),IF(R1006="Refreshment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44" t="str">
        <f t="shared" si="489"/>
        <v/>
      </c>
      <c r="P1006" s="13"/>
      <c r="Q1006" s="179" t="str">
        <f t="shared" si="490"/>
        <v/>
      </c>
      <c r="R1006" s="180" t="str">
        <f t="shared" si="491"/>
        <v/>
      </c>
      <c r="S1006" s="13" t="str">
        <f>IF(A1006="","",IF(R1006="Refreshment Beverage",VLOOKUP(VALUE(Q1006),Rates!G$15:L$19,2,0),VLOOKUP(VALUE(Q1006),Rates!G$4:L$8,2,0)))</f>
        <v/>
      </c>
      <c r="T1006" s="13" t="str">
        <f t="shared" si="492"/>
        <v/>
      </c>
      <c r="U1006" s="181" t="str">
        <f t="shared" si="493"/>
        <v/>
      </c>
      <c r="V1006" s="13" t="str">
        <f t="shared" si="494"/>
        <v/>
      </c>
      <c r="W1006" s="13" t="str">
        <f t="shared" si="495"/>
        <v/>
      </c>
      <c r="X1006" s="182" t="str">
        <f t="shared" si="496"/>
        <v/>
      </c>
      <c r="Y1006" s="183" t="str">
        <f>IF(A:A="","",IF(R1006="Refreshment Beverage",VLOOKUP(Q1006,Rates!G$15:L$19,6,0)*W1006,VLOOKUP(Q1006,Rates!G$4:L$12,6,0)*W1006))</f>
        <v/>
      </c>
      <c r="Z1006" s="183" t="str">
        <f t="shared" si="497"/>
        <v/>
      </c>
      <c r="AA1006" s="17">
        <f t="shared" si="485"/>
        <v>0</v>
      </c>
      <c r="AB1006" s="177" t="str" cm="1">
        <f t="array" ref="AB1006">IF(_xlfn.SINGLE(A:A)="","",IF(R1006="Refreshment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177" t="str" cm="1">
        <f t="array" ref="AC1006">IF(_xlfn.SINGLE(A:A)="","",IF(R1006="Refreshment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68">
        <f>IFERROR(IF(OR(Q1006=1,Q1006=2,Q1006=3,Q1006=4),VLOOKUP(Q1006,Rates!$A$31:$B$34,2,0)*W1006,IF(V1006=1,VLOOKUP(U1006,'REB BEV MIN MKUP'!B:E,4,0),IF(V1006&gt;1,VLOOKUP(VALUE(W1006),'REB BEV MIN MKUP'!O:Q,3,0),0))),0)</f>
        <v>0</v>
      </c>
      <c r="AE1006" s="177" t="str">
        <f t="shared" si="498"/>
        <v/>
      </c>
      <c r="AF1006" s="13" t="str">
        <f t="shared" si="499"/>
        <v/>
      </c>
      <c r="AG1006" s="177" t="str">
        <f t="shared" si="500"/>
        <v/>
      </c>
      <c r="AH1006" s="184" t="str">
        <f t="shared" si="501"/>
        <v/>
      </c>
      <c r="AI1006" s="184" t="str">
        <f>IF(AE:AE="","",IF(R1006="Refreshment Beverage",AK1006*(Rates!J$19/100),ROUND(SUM(AH1006*(Rates!$J$8/100)),4)))</f>
        <v/>
      </c>
      <c r="AJ1006" s="183" t="str">
        <f t="shared" si="502"/>
        <v/>
      </c>
      <c r="AK1006" s="185" t="str">
        <f t="shared" si="503"/>
        <v/>
      </c>
      <c r="AL1006" s="177" t="str">
        <f t="shared" si="504"/>
        <v/>
      </c>
      <c r="AM1006" s="13" t="str">
        <f>IF(AS1006="","",IF(R1006="Refreshment Beverage",ROUND(AS1006*Rates!K$19,4),ROUND(AO1006*(VLOOKUP(VALUE(Q1006),Rates!G$4:L$12,3,0)),4)))</f>
        <v/>
      </c>
      <c r="AN1006" s="183" t="str">
        <f>IF(AS1006="","",IF(R1006="Refreshment Beverage",AS1006*(Rates!J$19/100),MAX(AM1006,AB1006)))</f>
        <v/>
      </c>
      <c r="AO1006" s="186" t="str">
        <f t="shared" si="505"/>
        <v/>
      </c>
      <c r="AP1006" s="186" t="str">
        <f t="shared" si="506"/>
        <v/>
      </c>
      <c r="AQ1006" s="186" t="str">
        <f>IF(AS1006="","",IF(R1006="Refreshment Beverage",ROUND(SUM(VLOOKUP(Q:Q,Rates!G$15:L$19,3,0)*(AS1006-Y1006-Z1006-AA1006)),4),ROUND(SUM(Rates!$K$8*AS1006),4)))</f>
        <v/>
      </c>
      <c r="AR1006" s="184" t="str">
        <f t="shared" si="507"/>
        <v/>
      </c>
      <c r="AS1006" s="185" t="str">
        <f t="shared" si="508"/>
        <v/>
      </c>
      <c r="AT1006" s="177" t="str">
        <f t="shared" si="509"/>
        <v/>
      </c>
      <c r="AU1006" s="13" t="str">
        <f>IF(AX1006="","",IF(R1006="Refreshment Beverage",ROUND((BA1006-Y1006-Z1006-AA1006)*VLOOKUP(VALUE(Q1006),Rates!G$15:L$19,3,0),4),ROUND(AW1006*(VLOOKUP(VALUE(Q1006),Rates!G:L,3,0)),4)))</f>
        <v/>
      </c>
      <c r="AV1006" s="183" t="str">
        <f t="shared" si="510"/>
        <v/>
      </c>
      <c r="AW1006" s="186" t="str">
        <f t="shared" si="511"/>
        <v/>
      </c>
      <c r="AX1006" s="184" t="str">
        <f t="shared" si="512"/>
        <v/>
      </c>
      <c r="AY1006" s="186" t="str">
        <f>IF(AX1006="","",IF(R1006="Refreshment Beverage",ROUND(SUM(AX1006*Rates!K$19),4),ROUND(SUM(AX1006*(Rates!J$8/100)),4)))</f>
        <v/>
      </c>
      <c r="AZ1006" s="183" t="str">
        <f t="shared" si="513"/>
        <v/>
      </c>
      <c r="BA1006" s="185" t="str">
        <f t="shared" si="514"/>
        <v/>
      </c>
      <c r="BD1006" s="171"/>
      <c r="BE1006" s="171"/>
      <c r="BF1006" s="171"/>
      <c r="BG1006" s="171"/>
    </row>
    <row r="1007" spans="1:59" ht="15" customHeight="1" x14ac:dyDescent="0.3">
      <c r="A1007" s="172"/>
      <c r="B1007" s="172"/>
      <c r="C1007" s="172"/>
      <c r="D1007" s="173"/>
      <c r="E1007" s="173"/>
      <c r="F1007" s="173"/>
      <c r="G1007" s="173"/>
      <c r="H1007" s="173"/>
      <c r="I1007" s="174"/>
      <c r="J1007" s="175"/>
      <c r="K1007" s="176" t="str">
        <f t="shared" si="486"/>
        <v/>
      </c>
      <c r="L1007" s="177" t="str">
        <f t="shared" si="487"/>
        <v/>
      </c>
      <c r="M1007" s="178" t="str">
        <f t="shared" si="488"/>
        <v/>
      </c>
      <c r="N1007" s="44" t="str" cm="1">
        <f t="array" ref="N1007">IFERROR(IF(_xlfn.SINGLE(A:A)="","",IF(R1007="Beer",SUM(LOOKUP(2,1/(Rates!$B$3:$B$5&lt;=W1007)/(Rates!$C$3:$C$5&gt;=W1007),Rates!$D$3:$D$5)*(X1007/100)*W1007),IF(R1007="Refreshment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44" t="str">
        <f t="shared" si="489"/>
        <v/>
      </c>
      <c r="P1007" s="13"/>
      <c r="Q1007" s="179" t="str">
        <f t="shared" si="490"/>
        <v/>
      </c>
      <c r="R1007" s="180" t="str">
        <f t="shared" si="491"/>
        <v/>
      </c>
      <c r="S1007" s="13" t="str">
        <f>IF(A1007="","",IF(R1007="Refreshment Beverage",VLOOKUP(VALUE(Q1007),Rates!G$15:L$19,2,0),VLOOKUP(VALUE(Q1007),Rates!G$4:L$8,2,0)))</f>
        <v/>
      </c>
      <c r="T1007" s="13" t="str">
        <f t="shared" si="492"/>
        <v/>
      </c>
      <c r="U1007" s="181" t="str">
        <f t="shared" si="493"/>
        <v/>
      </c>
      <c r="V1007" s="13" t="str">
        <f t="shared" si="494"/>
        <v/>
      </c>
      <c r="W1007" s="13" t="str">
        <f t="shared" si="495"/>
        <v/>
      </c>
      <c r="X1007" s="182" t="str">
        <f t="shared" si="496"/>
        <v/>
      </c>
      <c r="Y1007" s="183" t="str">
        <f>IF(A:A="","",IF(R1007="Refreshment Beverage",VLOOKUP(Q1007,Rates!G$15:L$19,6,0)*W1007,VLOOKUP(Q1007,Rates!G$4:L$12,6,0)*W1007))</f>
        <v/>
      </c>
      <c r="Z1007" s="183" t="str">
        <f t="shared" si="497"/>
        <v/>
      </c>
      <c r="AA1007" s="17">
        <f t="shared" si="485"/>
        <v>0</v>
      </c>
      <c r="AB1007" s="177" t="str" cm="1">
        <f t="array" ref="AB1007">IF(_xlfn.SINGLE(A:A)="","",IF(R1007="Refreshment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177" t="str" cm="1">
        <f t="array" ref="AC1007">IF(_xlfn.SINGLE(A:A)="","",IF(R1007="Refreshment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68">
        <f>IFERROR(IF(OR(Q1007=1,Q1007=2,Q1007=3,Q1007=4),VLOOKUP(Q1007,Rates!$A$31:$B$34,2,0)*W1007,IF(V1007=1,VLOOKUP(U1007,'REB BEV MIN MKUP'!B:E,4,0),IF(V1007&gt;1,VLOOKUP(VALUE(W1007),'REB BEV MIN MKUP'!O:Q,3,0),0))),0)</f>
        <v>0</v>
      </c>
      <c r="AE1007" s="177" t="str">
        <f t="shared" si="498"/>
        <v/>
      </c>
      <c r="AF1007" s="13" t="str">
        <f t="shared" si="499"/>
        <v/>
      </c>
      <c r="AG1007" s="177" t="str">
        <f t="shared" si="500"/>
        <v/>
      </c>
      <c r="AH1007" s="184" t="str">
        <f t="shared" si="501"/>
        <v/>
      </c>
      <c r="AI1007" s="184" t="str">
        <f>IF(AE:AE="","",IF(R1007="Refreshment Beverage",AK1007*(Rates!J$19/100),ROUND(SUM(AH1007*(Rates!$J$8/100)),4)))</f>
        <v/>
      </c>
      <c r="AJ1007" s="183" t="str">
        <f t="shared" si="502"/>
        <v/>
      </c>
      <c r="AK1007" s="185" t="str">
        <f t="shared" si="503"/>
        <v/>
      </c>
      <c r="AL1007" s="177" t="str">
        <f t="shared" si="504"/>
        <v/>
      </c>
      <c r="AM1007" s="13" t="str">
        <f>IF(AS1007="","",IF(R1007="Refreshment Beverage",ROUND(AS1007*Rates!K$19,4),ROUND(AO1007*(VLOOKUP(VALUE(Q1007),Rates!G$4:L$12,3,0)),4)))</f>
        <v/>
      </c>
      <c r="AN1007" s="183" t="str">
        <f>IF(AS1007="","",IF(R1007="Refreshment Beverage",AS1007*(Rates!J$19/100),MAX(AM1007,AB1007)))</f>
        <v/>
      </c>
      <c r="AO1007" s="186" t="str">
        <f t="shared" si="505"/>
        <v/>
      </c>
      <c r="AP1007" s="186" t="str">
        <f t="shared" si="506"/>
        <v/>
      </c>
      <c r="AQ1007" s="186" t="str">
        <f>IF(AS1007="","",IF(R1007="Refreshment Beverage",ROUND(SUM(VLOOKUP(Q:Q,Rates!G$15:L$19,3,0)*(AS1007-Y1007-Z1007-AA1007)),4),ROUND(SUM(Rates!$K$8*AS1007),4)))</f>
        <v/>
      </c>
      <c r="AR1007" s="184" t="str">
        <f t="shared" si="507"/>
        <v/>
      </c>
      <c r="AS1007" s="185" t="str">
        <f t="shared" si="508"/>
        <v/>
      </c>
      <c r="AT1007" s="177" t="str">
        <f t="shared" si="509"/>
        <v/>
      </c>
      <c r="AU1007" s="13" t="str">
        <f>IF(AX1007="","",IF(R1007="Refreshment Beverage",ROUND((BA1007-Y1007-Z1007-AA1007)*VLOOKUP(VALUE(Q1007),Rates!G$15:L$19,3,0),4),ROUND(AW1007*(VLOOKUP(VALUE(Q1007),Rates!G:L,3,0)),4)))</f>
        <v/>
      </c>
      <c r="AV1007" s="183" t="str">
        <f t="shared" si="510"/>
        <v/>
      </c>
      <c r="AW1007" s="186" t="str">
        <f t="shared" si="511"/>
        <v/>
      </c>
      <c r="AX1007" s="184" t="str">
        <f t="shared" si="512"/>
        <v/>
      </c>
      <c r="AY1007" s="186" t="str">
        <f>IF(AX1007="","",IF(R1007="Refreshment Beverage",ROUND(SUM(AX1007*Rates!K$19),4),ROUND(SUM(AX1007*(Rates!J$8/100)),4)))</f>
        <v/>
      </c>
      <c r="AZ1007" s="183" t="str">
        <f t="shared" si="513"/>
        <v/>
      </c>
      <c r="BA1007" s="185" t="str">
        <f t="shared" si="514"/>
        <v/>
      </c>
      <c r="BD1007" s="171"/>
      <c r="BE1007" s="171"/>
      <c r="BF1007" s="171"/>
      <c r="BG1007" s="171"/>
    </row>
    <row r="1008" spans="1:59" ht="15" customHeight="1" x14ac:dyDescent="0.3">
      <c r="A1008" s="172"/>
      <c r="B1008" s="172"/>
      <c r="C1008" s="172"/>
      <c r="D1008" s="173"/>
      <c r="E1008" s="173"/>
      <c r="F1008" s="173"/>
      <c r="G1008" s="173"/>
      <c r="H1008" s="173"/>
      <c r="I1008" s="174"/>
      <c r="J1008" s="175"/>
      <c r="K1008" s="176" t="str">
        <f t="shared" si="486"/>
        <v/>
      </c>
      <c r="L1008" s="177" t="str">
        <f t="shared" si="487"/>
        <v/>
      </c>
      <c r="M1008" s="178" t="str">
        <f t="shared" si="488"/>
        <v/>
      </c>
      <c r="N1008" s="44" t="str" cm="1">
        <f t="array" ref="N1008">IFERROR(IF(_xlfn.SINGLE(A:A)="","",IF(R1008="Beer",SUM(LOOKUP(2,1/(Rates!$B$3:$B$5&lt;=W1008)/(Rates!$C$3:$C$5&gt;=W1008),Rates!$D$3:$D$5)*(X1008/100)*W1008),IF(R1008="Refreshment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44" t="str">
        <f t="shared" si="489"/>
        <v/>
      </c>
      <c r="P1008" s="13"/>
      <c r="Q1008" s="179" t="str">
        <f t="shared" si="490"/>
        <v/>
      </c>
      <c r="R1008" s="180" t="str">
        <f t="shared" si="491"/>
        <v/>
      </c>
      <c r="S1008" s="13" t="str">
        <f>IF(A1008="","",IF(R1008="Refreshment Beverage",VLOOKUP(VALUE(Q1008),Rates!G$15:L$19,2,0),VLOOKUP(VALUE(Q1008),Rates!G$4:L$8,2,0)))</f>
        <v/>
      </c>
      <c r="T1008" s="13" t="str">
        <f t="shared" si="492"/>
        <v/>
      </c>
      <c r="U1008" s="181" t="str">
        <f t="shared" si="493"/>
        <v/>
      </c>
      <c r="V1008" s="13" t="str">
        <f t="shared" si="494"/>
        <v/>
      </c>
      <c r="W1008" s="13" t="str">
        <f t="shared" si="495"/>
        <v/>
      </c>
      <c r="X1008" s="182" t="str">
        <f t="shared" si="496"/>
        <v/>
      </c>
      <c r="Y1008" s="183" t="str">
        <f>IF(A:A="","",IF(R1008="Refreshment Beverage",VLOOKUP(Q1008,Rates!G$15:L$19,6,0)*W1008,VLOOKUP(Q1008,Rates!G$4:L$12,6,0)*W1008))</f>
        <v/>
      </c>
      <c r="Z1008" s="183" t="str">
        <f t="shared" si="497"/>
        <v/>
      </c>
      <c r="AA1008" s="17">
        <f t="shared" si="485"/>
        <v>0</v>
      </c>
      <c r="AB1008" s="177" t="str" cm="1">
        <f t="array" ref="AB1008">IF(_xlfn.SINGLE(A:A)="","",IF(R1008="Refreshment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177" t="str" cm="1">
        <f t="array" ref="AC1008">IF(_xlfn.SINGLE(A:A)="","",IF(R1008="Refreshment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68">
        <f>IFERROR(IF(OR(Q1008=1,Q1008=2,Q1008=3,Q1008=4),VLOOKUP(Q1008,Rates!$A$31:$B$34,2,0)*W1008,IF(V1008=1,VLOOKUP(U1008,'REB BEV MIN MKUP'!B:E,4,0),IF(V1008&gt;1,VLOOKUP(VALUE(W1008),'REB BEV MIN MKUP'!O:Q,3,0),0))),0)</f>
        <v>0</v>
      </c>
      <c r="AE1008" s="177" t="str">
        <f t="shared" si="498"/>
        <v/>
      </c>
      <c r="AF1008" s="13" t="str">
        <f t="shared" si="499"/>
        <v/>
      </c>
      <c r="AG1008" s="177" t="str">
        <f t="shared" si="500"/>
        <v/>
      </c>
      <c r="AH1008" s="184" t="str">
        <f t="shared" si="501"/>
        <v/>
      </c>
      <c r="AI1008" s="184" t="str">
        <f>IF(AE:AE="","",IF(R1008="Refreshment Beverage",AK1008*(Rates!J$19/100),ROUND(SUM(AH1008*(Rates!$J$8/100)),4)))</f>
        <v/>
      </c>
      <c r="AJ1008" s="183" t="str">
        <f t="shared" si="502"/>
        <v/>
      </c>
      <c r="AK1008" s="185" t="str">
        <f t="shared" si="503"/>
        <v/>
      </c>
      <c r="AL1008" s="177" t="str">
        <f t="shared" si="504"/>
        <v/>
      </c>
      <c r="AM1008" s="13" t="str">
        <f>IF(AS1008="","",IF(R1008="Refreshment Beverage",ROUND(AS1008*Rates!K$19,4),ROUND(AO1008*(VLOOKUP(VALUE(Q1008),Rates!G$4:L$12,3,0)),4)))</f>
        <v/>
      </c>
      <c r="AN1008" s="183" t="str">
        <f>IF(AS1008="","",IF(R1008="Refreshment Beverage",AS1008*(Rates!J$19/100),MAX(AM1008,AB1008)))</f>
        <v/>
      </c>
      <c r="AO1008" s="186" t="str">
        <f t="shared" si="505"/>
        <v/>
      </c>
      <c r="AP1008" s="186" t="str">
        <f t="shared" si="506"/>
        <v/>
      </c>
      <c r="AQ1008" s="186" t="str">
        <f>IF(AS1008="","",IF(R1008="Refreshment Beverage",ROUND(SUM(VLOOKUP(Q:Q,Rates!G$15:L$19,3,0)*(AS1008-Y1008-Z1008-AA1008)),4),ROUND(SUM(Rates!$K$8*AS1008),4)))</f>
        <v/>
      </c>
      <c r="AR1008" s="184" t="str">
        <f t="shared" si="507"/>
        <v/>
      </c>
      <c r="AS1008" s="185" t="str">
        <f t="shared" si="508"/>
        <v/>
      </c>
      <c r="AT1008" s="177" t="str">
        <f t="shared" si="509"/>
        <v/>
      </c>
      <c r="AU1008" s="13" t="str">
        <f>IF(AX1008="","",IF(R1008="Refreshment Beverage",ROUND((BA1008-Y1008-Z1008-AA1008)*VLOOKUP(VALUE(Q1008),Rates!G$15:L$19,3,0),4),ROUND(AW1008*(VLOOKUP(VALUE(Q1008),Rates!G:L,3,0)),4)))</f>
        <v/>
      </c>
      <c r="AV1008" s="183" t="str">
        <f t="shared" si="510"/>
        <v/>
      </c>
      <c r="AW1008" s="186" t="str">
        <f t="shared" si="511"/>
        <v/>
      </c>
      <c r="AX1008" s="184" t="str">
        <f t="shared" si="512"/>
        <v/>
      </c>
      <c r="AY1008" s="186" t="str">
        <f>IF(AX1008="","",IF(R1008="Refreshment Beverage",ROUND(SUM(AX1008*Rates!K$19),4),ROUND(SUM(AX1008*(Rates!J$8/100)),4)))</f>
        <v/>
      </c>
      <c r="AZ1008" s="183" t="str">
        <f t="shared" si="513"/>
        <v/>
      </c>
      <c r="BA1008" s="185" t="str">
        <f t="shared" si="514"/>
        <v/>
      </c>
      <c r="BD1008" s="171"/>
      <c r="BE1008" s="171"/>
      <c r="BF1008" s="171"/>
      <c r="BG1008" s="171"/>
    </row>
    <row r="1009" spans="1:59" ht="15" customHeight="1" x14ac:dyDescent="0.3">
      <c r="A1009" s="172"/>
      <c r="B1009" s="172"/>
      <c r="C1009" s="172"/>
      <c r="D1009" s="173"/>
      <c r="E1009" s="173"/>
      <c r="F1009" s="173"/>
      <c r="G1009" s="173"/>
      <c r="H1009" s="173"/>
      <c r="I1009" s="174"/>
      <c r="J1009" s="175"/>
      <c r="K1009" s="176" t="str">
        <f t="shared" si="486"/>
        <v/>
      </c>
      <c r="L1009" s="177" t="str">
        <f t="shared" si="487"/>
        <v/>
      </c>
      <c r="M1009" s="178" t="str">
        <f t="shared" si="488"/>
        <v/>
      </c>
      <c r="N1009" s="44" t="str" cm="1">
        <f t="array" ref="N1009">IFERROR(IF(_xlfn.SINGLE(A:A)="","",IF(R1009="Beer",SUM(LOOKUP(2,1/(Rates!$B$3:$B$5&lt;=W1009)/(Rates!$C$3:$C$5&gt;=W1009),Rates!$D$3:$D$5)*(X1009/100)*W1009),IF(R1009="Refreshment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44" t="str">
        <f t="shared" si="489"/>
        <v/>
      </c>
      <c r="P1009" s="13"/>
      <c r="Q1009" s="179" t="str">
        <f t="shared" si="490"/>
        <v/>
      </c>
      <c r="R1009" s="180" t="str">
        <f t="shared" si="491"/>
        <v/>
      </c>
      <c r="S1009" s="13" t="str">
        <f>IF(A1009="","",IF(R1009="Refreshment Beverage",VLOOKUP(VALUE(Q1009),Rates!G$15:L$19,2,0),VLOOKUP(VALUE(Q1009),Rates!G$4:L$8,2,0)))</f>
        <v/>
      </c>
      <c r="T1009" s="13" t="str">
        <f t="shared" si="492"/>
        <v/>
      </c>
      <c r="U1009" s="181" t="str">
        <f t="shared" si="493"/>
        <v/>
      </c>
      <c r="V1009" s="13" t="str">
        <f t="shared" si="494"/>
        <v/>
      </c>
      <c r="W1009" s="13" t="str">
        <f t="shared" si="495"/>
        <v/>
      </c>
      <c r="X1009" s="182" t="str">
        <f t="shared" si="496"/>
        <v/>
      </c>
      <c r="Y1009" s="183" t="str">
        <f>IF(A:A="","",IF(R1009="Refreshment Beverage",VLOOKUP(Q1009,Rates!G$15:L$19,6,0)*W1009,VLOOKUP(Q1009,Rates!G$4:L$12,6,0)*W1009))</f>
        <v/>
      </c>
      <c r="Z1009" s="183" t="str">
        <f t="shared" si="497"/>
        <v/>
      </c>
      <c r="AA1009" s="17">
        <f t="shared" si="485"/>
        <v>0</v>
      </c>
      <c r="AB1009" s="177" t="str" cm="1">
        <f t="array" ref="AB1009">IF(_xlfn.SINGLE(A:A)="","",IF(R1009="Refreshment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177" t="str" cm="1">
        <f t="array" ref="AC1009">IF(_xlfn.SINGLE(A:A)="","",IF(R1009="Refreshment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68">
        <f>IFERROR(IF(OR(Q1009=1,Q1009=2,Q1009=3,Q1009=4),VLOOKUP(Q1009,Rates!$A$31:$B$34,2,0)*W1009,IF(V1009=1,VLOOKUP(U1009,'REB BEV MIN MKUP'!B:E,4,0),IF(V1009&gt;1,VLOOKUP(VALUE(W1009),'REB BEV MIN MKUP'!O:Q,3,0),0))),0)</f>
        <v>0</v>
      </c>
      <c r="AE1009" s="177" t="str">
        <f t="shared" si="498"/>
        <v/>
      </c>
      <c r="AF1009" s="13" t="str">
        <f t="shared" si="499"/>
        <v/>
      </c>
      <c r="AG1009" s="177" t="str">
        <f t="shared" si="500"/>
        <v/>
      </c>
      <c r="AH1009" s="184" t="str">
        <f t="shared" si="501"/>
        <v/>
      </c>
      <c r="AI1009" s="184" t="str">
        <f>IF(AE:AE="","",IF(R1009="Refreshment Beverage",AK1009*(Rates!J$19/100),ROUND(SUM(AH1009*(Rates!$J$8/100)),4)))</f>
        <v/>
      </c>
      <c r="AJ1009" s="183" t="str">
        <f t="shared" si="502"/>
        <v/>
      </c>
      <c r="AK1009" s="185" t="str">
        <f t="shared" si="503"/>
        <v/>
      </c>
      <c r="AL1009" s="177" t="str">
        <f t="shared" si="504"/>
        <v/>
      </c>
      <c r="AM1009" s="13" t="str">
        <f>IF(AS1009="","",IF(R1009="Refreshment Beverage",ROUND(AS1009*Rates!K$19,4),ROUND(AO1009*(VLOOKUP(VALUE(Q1009),Rates!G$4:L$12,3,0)),4)))</f>
        <v/>
      </c>
      <c r="AN1009" s="183" t="str">
        <f>IF(AS1009="","",IF(R1009="Refreshment Beverage",AS1009*(Rates!J$19/100),MAX(AM1009,AB1009)))</f>
        <v/>
      </c>
      <c r="AO1009" s="186" t="str">
        <f t="shared" si="505"/>
        <v/>
      </c>
      <c r="AP1009" s="186" t="str">
        <f t="shared" si="506"/>
        <v/>
      </c>
      <c r="AQ1009" s="186" t="str">
        <f>IF(AS1009="","",IF(R1009="Refreshment Beverage",ROUND(SUM(VLOOKUP(Q:Q,Rates!G$15:L$19,3,0)*(AS1009-Y1009-Z1009-AA1009)),4),ROUND(SUM(Rates!$K$8*AS1009),4)))</f>
        <v/>
      </c>
      <c r="AR1009" s="184" t="str">
        <f t="shared" si="507"/>
        <v/>
      </c>
      <c r="AS1009" s="185" t="str">
        <f t="shared" si="508"/>
        <v/>
      </c>
      <c r="AT1009" s="177" t="str">
        <f t="shared" si="509"/>
        <v/>
      </c>
      <c r="AU1009" s="13" t="str">
        <f>IF(AX1009="","",IF(R1009="Refreshment Beverage",ROUND((BA1009-Y1009-Z1009-AA1009)*VLOOKUP(VALUE(Q1009),Rates!G$15:L$19,3,0),4),ROUND(AW1009*(VLOOKUP(VALUE(Q1009),Rates!G:L,3,0)),4)))</f>
        <v/>
      </c>
      <c r="AV1009" s="183" t="str">
        <f t="shared" si="510"/>
        <v/>
      </c>
      <c r="AW1009" s="186" t="str">
        <f t="shared" si="511"/>
        <v/>
      </c>
      <c r="AX1009" s="184" t="str">
        <f t="shared" si="512"/>
        <v/>
      </c>
      <c r="AY1009" s="186" t="str">
        <f>IF(AX1009="","",IF(R1009="Refreshment Beverage",ROUND(SUM(AX1009*Rates!K$19),4),ROUND(SUM(AX1009*(Rates!J$8/100)),4)))</f>
        <v/>
      </c>
      <c r="AZ1009" s="183" t="str">
        <f t="shared" si="513"/>
        <v/>
      </c>
      <c r="BA1009" s="185" t="str">
        <f t="shared" si="514"/>
        <v/>
      </c>
      <c r="BD1009" s="171"/>
      <c r="BE1009" s="171"/>
      <c r="BF1009" s="171"/>
      <c r="BG1009" s="171"/>
    </row>
    <row r="1010" spans="1:59" ht="15" customHeight="1" x14ac:dyDescent="0.3">
      <c r="A1010" s="172"/>
      <c r="B1010" s="172"/>
      <c r="C1010" s="172"/>
      <c r="D1010" s="173"/>
      <c r="E1010" s="173"/>
      <c r="F1010" s="173"/>
      <c r="G1010" s="173"/>
      <c r="H1010" s="173"/>
      <c r="I1010" s="174"/>
      <c r="J1010" s="175"/>
      <c r="K1010" s="176" t="str">
        <f t="shared" si="486"/>
        <v/>
      </c>
      <c r="L1010" s="177" t="str">
        <f t="shared" si="487"/>
        <v/>
      </c>
      <c r="M1010" s="178" t="str">
        <f t="shared" si="488"/>
        <v/>
      </c>
      <c r="N1010" s="44" t="str" cm="1">
        <f t="array" ref="N1010">IFERROR(IF(_xlfn.SINGLE(A:A)="","",IF(R1010="Beer",SUM(LOOKUP(2,1/(Rates!$B$3:$B$5&lt;=W1010)/(Rates!$C$3:$C$5&gt;=W1010),Rates!$D$3:$D$5)*(X1010/100)*W1010),IF(R1010="Refreshment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44" t="str">
        <f t="shared" si="489"/>
        <v/>
      </c>
      <c r="P1010" s="13"/>
      <c r="Q1010" s="179" t="str">
        <f t="shared" si="490"/>
        <v/>
      </c>
      <c r="R1010" s="180" t="str">
        <f t="shared" si="491"/>
        <v/>
      </c>
      <c r="S1010" s="13" t="str">
        <f>IF(A1010="","",IF(R1010="Refreshment Beverage",VLOOKUP(VALUE(Q1010),Rates!G$15:L$19,2,0),VLOOKUP(VALUE(Q1010),Rates!G$4:L$8,2,0)))</f>
        <v/>
      </c>
      <c r="T1010" s="13" t="str">
        <f t="shared" si="492"/>
        <v/>
      </c>
      <c r="U1010" s="181" t="str">
        <f t="shared" si="493"/>
        <v/>
      </c>
      <c r="V1010" s="13" t="str">
        <f t="shared" si="494"/>
        <v/>
      </c>
      <c r="W1010" s="13" t="str">
        <f t="shared" si="495"/>
        <v/>
      </c>
      <c r="X1010" s="182" t="str">
        <f t="shared" si="496"/>
        <v/>
      </c>
      <c r="Y1010" s="183" t="str">
        <f>IF(A:A="","",IF(R1010="Refreshment Beverage",VLOOKUP(Q1010,Rates!G$15:L$19,6,0)*W1010,VLOOKUP(Q1010,Rates!G$4:L$12,6,0)*W1010))</f>
        <v/>
      </c>
      <c r="Z1010" s="183" t="str">
        <f t="shared" si="497"/>
        <v/>
      </c>
      <c r="AA1010" s="17">
        <f t="shared" si="485"/>
        <v>0</v>
      </c>
      <c r="AB1010" s="177" t="str" cm="1">
        <f t="array" ref="AB1010">IF(_xlfn.SINGLE(A:A)="","",IF(R1010="Refreshment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177" t="str" cm="1">
        <f t="array" ref="AC1010">IF(_xlfn.SINGLE(A:A)="","",IF(R1010="Refreshment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68">
        <f>IFERROR(IF(OR(Q1010=1,Q1010=2,Q1010=3,Q1010=4),VLOOKUP(Q1010,Rates!$A$31:$B$34,2,0)*W1010,IF(V1010=1,VLOOKUP(U1010,'REB BEV MIN MKUP'!B:E,4,0),IF(V1010&gt;1,VLOOKUP(VALUE(W1010),'REB BEV MIN MKUP'!O:Q,3,0),0))),0)</f>
        <v>0</v>
      </c>
      <c r="AE1010" s="177" t="str">
        <f t="shared" si="498"/>
        <v/>
      </c>
      <c r="AF1010" s="13" t="str">
        <f t="shared" si="499"/>
        <v/>
      </c>
      <c r="AG1010" s="177" t="str">
        <f t="shared" si="500"/>
        <v/>
      </c>
      <c r="AH1010" s="184" t="str">
        <f t="shared" si="501"/>
        <v/>
      </c>
      <c r="AI1010" s="184" t="str">
        <f>IF(AE:AE="","",IF(R1010="Refreshment Beverage",AK1010*(Rates!J$19/100),ROUND(SUM(AH1010*(Rates!$J$8/100)),4)))</f>
        <v/>
      </c>
      <c r="AJ1010" s="183" t="str">
        <f t="shared" si="502"/>
        <v/>
      </c>
      <c r="AK1010" s="185" t="str">
        <f t="shared" si="503"/>
        <v/>
      </c>
      <c r="AL1010" s="177" t="str">
        <f t="shared" si="504"/>
        <v/>
      </c>
      <c r="AM1010" s="13" t="str">
        <f>IF(AS1010="","",IF(R1010="Refreshment Beverage",ROUND(AS1010*Rates!K$19,4),ROUND(AO1010*(VLOOKUP(VALUE(Q1010),Rates!G$4:L$12,3,0)),4)))</f>
        <v/>
      </c>
      <c r="AN1010" s="183" t="str">
        <f>IF(AS1010="","",IF(R1010="Refreshment Beverage",AS1010*(Rates!J$19/100),MAX(AM1010,AB1010)))</f>
        <v/>
      </c>
      <c r="AO1010" s="186" t="str">
        <f t="shared" si="505"/>
        <v/>
      </c>
      <c r="AP1010" s="186" t="str">
        <f t="shared" si="506"/>
        <v/>
      </c>
      <c r="AQ1010" s="186" t="str">
        <f>IF(AS1010="","",IF(R1010="Refreshment Beverage",ROUND(SUM(VLOOKUP(Q:Q,Rates!G$15:L$19,3,0)*(AS1010-Y1010-Z1010-AA1010)),4),ROUND(SUM(Rates!$K$8*AS1010),4)))</f>
        <v/>
      </c>
      <c r="AR1010" s="184" t="str">
        <f t="shared" si="507"/>
        <v/>
      </c>
      <c r="AS1010" s="185" t="str">
        <f t="shared" si="508"/>
        <v/>
      </c>
      <c r="AT1010" s="177" t="str">
        <f t="shared" si="509"/>
        <v/>
      </c>
      <c r="AU1010" s="13" t="str">
        <f>IF(AX1010="","",IF(R1010="Refreshment Beverage",ROUND((BA1010-Y1010-Z1010-AA1010)*VLOOKUP(VALUE(Q1010),Rates!G$15:L$19,3,0),4),ROUND(AW1010*(VLOOKUP(VALUE(Q1010),Rates!G:L,3,0)),4)))</f>
        <v/>
      </c>
      <c r="AV1010" s="183" t="str">
        <f t="shared" si="510"/>
        <v/>
      </c>
      <c r="AW1010" s="186" t="str">
        <f t="shared" si="511"/>
        <v/>
      </c>
      <c r="AX1010" s="184" t="str">
        <f t="shared" si="512"/>
        <v/>
      </c>
      <c r="AY1010" s="186" t="str">
        <f>IF(AX1010="","",IF(R1010="Refreshment Beverage",ROUND(SUM(AX1010*Rates!K$19),4),ROUND(SUM(AX1010*(Rates!J$8/100)),4)))</f>
        <v/>
      </c>
      <c r="AZ1010" s="183" t="str">
        <f t="shared" si="513"/>
        <v/>
      </c>
      <c r="BA1010" s="185" t="str">
        <f t="shared" si="514"/>
        <v/>
      </c>
      <c r="BD1010" s="171"/>
      <c r="BE1010" s="171"/>
      <c r="BF1010" s="171"/>
      <c r="BG1010" s="171"/>
    </row>
    <row r="1011" spans="1:59" ht="15" customHeight="1" x14ac:dyDescent="0.3">
      <c r="A1011" s="172"/>
      <c r="B1011" s="172"/>
      <c r="C1011" s="172"/>
      <c r="D1011" s="173"/>
      <c r="E1011" s="173"/>
      <c r="F1011" s="173"/>
      <c r="G1011" s="173"/>
      <c r="H1011" s="173"/>
      <c r="I1011" s="174"/>
      <c r="J1011" s="175"/>
      <c r="K1011" s="176" t="str">
        <f t="shared" si="486"/>
        <v/>
      </c>
      <c r="L1011" s="177" t="str">
        <f t="shared" si="487"/>
        <v/>
      </c>
      <c r="M1011" s="178" t="str">
        <f t="shared" si="488"/>
        <v/>
      </c>
      <c r="N1011" s="44" t="str" cm="1">
        <f t="array" ref="N1011">IFERROR(IF(_xlfn.SINGLE(A:A)="","",IF(R1011="Beer",SUM(LOOKUP(2,1/(Rates!$B$3:$B$5&lt;=W1011)/(Rates!$C$3:$C$5&gt;=W1011),Rates!$D$3:$D$5)*(X1011/100)*W1011),IF(R1011="Refreshment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44" t="str">
        <f t="shared" si="489"/>
        <v/>
      </c>
      <c r="P1011" s="13"/>
      <c r="Q1011" s="179" t="str">
        <f t="shared" si="490"/>
        <v/>
      </c>
      <c r="R1011" s="180" t="str">
        <f t="shared" si="491"/>
        <v/>
      </c>
      <c r="S1011" s="13" t="str">
        <f>IF(A1011="","",IF(R1011="Refreshment Beverage",VLOOKUP(VALUE(Q1011),Rates!G$15:L$19,2,0),VLOOKUP(VALUE(Q1011),Rates!G$4:L$8,2,0)))</f>
        <v/>
      </c>
      <c r="T1011" s="13" t="str">
        <f t="shared" si="492"/>
        <v/>
      </c>
      <c r="U1011" s="181" t="str">
        <f t="shared" si="493"/>
        <v/>
      </c>
      <c r="V1011" s="13" t="str">
        <f t="shared" si="494"/>
        <v/>
      </c>
      <c r="W1011" s="13" t="str">
        <f t="shared" si="495"/>
        <v/>
      </c>
      <c r="X1011" s="182" t="str">
        <f t="shared" si="496"/>
        <v/>
      </c>
      <c r="Y1011" s="183" t="str">
        <f>IF(A:A="","",IF(R1011="Refreshment Beverage",VLOOKUP(Q1011,Rates!G$15:L$19,6,0)*W1011,VLOOKUP(Q1011,Rates!G$4:L$12,6,0)*W1011))</f>
        <v/>
      </c>
      <c r="Z1011" s="183" t="str">
        <f t="shared" si="497"/>
        <v/>
      </c>
      <c r="AA1011" s="17">
        <f t="shared" si="485"/>
        <v>0</v>
      </c>
      <c r="AB1011" s="177" t="str" cm="1">
        <f t="array" ref="AB1011">IF(_xlfn.SINGLE(A:A)="","",IF(R1011="Refreshment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177" t="str" cm="1">
        <f t="array" ref="AC1011">IF(_xlfn.SINGLE(A:A)="","",IF(R1011="Refreshment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68">
        <f>IFERROR(IF(OR(Q1011=1,Q1011=2,Q1011=3,Q1011=4),VLOOKUP(Q1011,Rates!$A$31:$B$34,2,0)*W1011,IF(V1011=1,VLOOKUP(U1011,'REB BEV MIN MKUP'!B:E,4,0),IF(V1011&gt;1,VLOOKUP(VALUE(W1011),'REB BEV MIN MKUP'!O:Q,3,0),0))),0)</f>
        <v>0</v>
      </c>
      <c r="AE1011" s="177" t="str">
        <f t="shared" si="498"/>
        <v/>
      </c>
      <c r="AF1011" s="13" t="str">
        <f t="shared" si="499"/>
        <v/>
      </c>
      <c r="AG1011" s="177" t="str">
        <f t="shared" si="500"/>
        <v/>
      </c>
      <c r="AH1011" s="184" t="str">
        <f t="shared" si="501"/>
        <v/>
      </c>
      <c r="AI1011" s="184" t="str">
        <f>IF(AE:AE="","",IF(R1011="Refreshment Beverage",AK1011*(Rates!J$19/100),ROUND(SUM(AH1011*(Rates!$J$8/100)),4)))</f>
        <v/>
      </c>
      <c r="AJ1011" s="183" t="str">
        <f t="shared" si="502"/>
        <v/>
      </c>
      <c r="AK1011" s="185" t="str">
        <f t="shared" si="503"/>
        <v/>
      </c>
      <c r="AL1011" s="177" t="str">
        <f t="shared" si="504"/>
        <v/>
      </c>
      <c r="AM1011" s="13" t="str">
        <f>IF(AS1011="","",IF(R1011="Refreshment Beverage",ROUND(AS1011*Rates!K$19,4),ROUND(AO1011*(VLOOKUP(VALUE(Q1011),Rates!G$4:L$12,3,0)),4)))</f>
        <v/>
      </c>
      <c r="AN1011" s="183" t="str">
        <f>IF(AS1011="","",IF(R1011="Refreshment Beverage",AS1011*(Rates!J$19/100),MAX(AM1011,AB1011)))</f>
        <v/>
      </c>
      <c r="AO1011" s="186" t="str">
        <f t="shared" si="505"/>
        <v/>
      </c>
      <c r="AP1011" s="186" t="str">
        <f t="shared" si="506"/>
        <v/>
      </c>
      <c r="AQ1011" s="186" t="str">
        <f>IF(AS1011="","",IF(R1011="Refreshment Beverage",ROUND(SUM(VLOOKUP(Q:Q,Rates!G$15:L$19,3,0)*(AS1011-Y1011-Z1011-AA1011)),4),ROUND(SUM(Rates!$K$8*AS1011),4)))</f>
        <v/>
      </c>
      <c r="AR1011" s="184" t="str">
        <f t="shared" si="507"/>
        <v/>
      </c>
      <c r="AS1011" s="185" t="str">
        <f t="shared" si="508"/>
        <v/>
      </c>
      <c r="AT1011" s="177" t="str">
        <f t="shared" si="509"/>
        <v/>
      </c>
      <c r="AU1011" s="13" t="str">
        <f>IF(AX1011="","",IF(R1011="Refreshment Beverage",ROUND((BA1011-Y1011-Z1011-AA1011)*VLOOKUP(VALUE(Q1011),Rates!G$15:L$19,3,0),4),ROUND(AW1011*(VLOOKUP(VALUE(Q1011),Rates!G:L,3,0)),4)))</f>
        <v/>
      </c>
      <c r="AV1011" s="183" t="str">
        <f t="shared" si="510"/>
        <v/>
      </c>
      <c r="AW1011" s="186" t="str">
        <f t="shared" si="511"/>
        <v/>
      </c>
      <c r="AX1011" s="184" t="str">
        <f t="shared" si="512"/>
        <v/>
      </c>
      <c r="AY1011" s="186" t="str">
        <f>IF(AX1011="","",IF(R1011="Refreshment Beverage",ROUND(SUM(AX1011*Rates!K$19),4),ROUND(SUM(AX1011*(Rates!J$8/100)),4)))</f>
        <v/>
      </c>
      <c r="AZ1011" s="183" t="str">
        <f t="shared" si="513"/>
        <v/>
      </c>
      <c r="BA1011" s="185" t="str">
        <f t="shared" si="514"/>
        <v/>
      </c>
      <c r="BD1011" s="171"/>
      <c r="BE1011" s="171"/>
      <c r="BF1011" s="171"/>
      <c r="BG1011" s="171"/>
    </row>
    <row r="1012" spans="1:59" ht="15" customHeight="1" x14ac:dyDescent="0.3">
      <c r="A1012" s="172"/>
      <c r="B1012" s="172"/>
      <c r="C1012" s="172"/>
      <c r="D1012" s="173"/>
      <c r="E1012" s="173"/>
      <c r="F1012" s="173"/>
      <c r="G1012" s="173"/>
      <c r="H1012" s="173"/>
      <c r="I1012" s="174"/>
      <c r="J1012" s="175"/>
      <c r="K1012" s="176" t="str">
        <f t="shared" si="486"/>
        <v/>
      </c>
      <c r="L1012" s="177" t="str">
        <f t="shared" si="487"/>
        <v/>
      </c>
      <c r="M1012" s="178" t="str">
        <f t="shared" si="488"/>
        <v/>
      </c>
      <c r="N1012" s="44" t="str" cm="1">
        <f t="array" ref="N1012">IFERROR(IF(_xlfn.SINGLE(A:A)="","",IF(R1012="Beer",SUM(LOOKUP(2,1/(Rates!$B$3:$B$5&lt;=W1012)/(Rates!$C$3:$C$5&gt;=W1012),Rates!$D$3:$D$5)*(X1012/100)*W1012),IF(R1012="Refreshment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44" t="str">
        <f t="shared" si="489"/>
        <v/>
      </c>
      <c r="P1012" s="13"/>
      <c r="Q1012" s="179" t="str">
        <f t="shared" si="490"/>
        <v/>
      </c>
      <c r="R1012" s="180" t="str">
        <f t="shared" si="491"/>
        <v/>
      </c>
      <c r="S1012" s="13" t="str">
        <f>IF(A1012="","",IF(R1012="Refreshment Beverage",VLOOKUP(VALUE(Q1012),Rates!G$15:L$19,2,0),VLOOKUP(VALUE(Q1012),Rates!G$4:L$8,2,0)))</f>
        <v/>
      </c>
      <c r="T1012" s="13" t="str">
        <f t="shared" si="492"/>
        <v/>
      </c>
      <c r="U1012" s="181" t="str">
        <f t="shared" si="493"/>
        <v/>
      </c>
      <c r="V1012" s="13" t="str">
        <f t="shared" si="494"/>
        <v/>
      </c>
      <c r="W1012" s="13" t="str">
        <f t="shared" si="495"/>
        <v/>
      </c>
      <c r="X1012" s="182" t="str">
        <f t="shared" si="496"/>
        <v/>
      </c>
      <c r="Y1012" s="183" t="str">
        <f>IF(A:A="","",IF(R1012="Refreshment Beverage",VLOOKUP(Q1012,Rates!G$15:L$19,6,0)*W1012,VLOOKUP(Q1012,Rates!G$4:L$12,6,0)*W1012))</f>
        <v/>
      </c>
      <c r="Z1012" s="183" t="str">
        <f t="shared" si="497"/>
        <v/>
      </c>
      <c r="AA1012" s="17">
        <f t="shared" si="485"/>
        <v>0</v>
      </c>
      <c r="AB1012" s="177" t="str" cm="1">
        <f t="array" ref="AB1012">IF(_xlfn.SINGLE(A:A)="","",IF(R1012="Refreshment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177" t="str" cm="1">
        <f t="array" ref="AC1012">IF(_xlfn.SINGLE(A:A)="","",IF(R1012="Refreshment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68">
        <f>IFERROR(IF(OR(Q1012=1,Q1012=2,Q1012=3,Q1012=4),VLOOKUP(Q1012,Rates!$A$31:$B$34,2,0)*W1012,IF(V1012=1,VLOOKUP(U1012,'REB BEV MIN MKUP'!B:E,4,0),IF(V1012&gt;1,VLOOKUP(VALUE(W1012),'REB BEV MIN MKUP'!O:Q,3,0),0))),0)</f>
        <v>0</v>
      </c>
      <c r="AE1012" s="177" t="str">
        <f t="shared" si="498"/>
        <v/>
      </c>
      <c r="AF1012" s="13" t="str">
        <f t="shared" si="499"/>
        <v/>
      </c>
      <c r="AG1012" s="177" t="str">
        <f t="shared" si="500"/>
        <v/>
      </c>
      <c r="AH1012" s="184" t="str">
        <f t="shared" si="501"/>
        <v/>
      </c>
      <c r="AI1012" s="184" t="str">
        <f>IF(AE:AE="","",IF(R1012="Refreshment Beverage",AK1012*(Rates!J$19/100),ROUND(SUM(AH1012*(Rates!$J$8/100)),4)))</f>
        <v/>
      </c>
      <c r="AJ1012" s="183" t="str">
        <f t="shared" si="502"/>
        <v/>
      </c>
      <c r="AK1012" s="185" t="str">
        <f t="shared" si="503"/>
        <v/>
      </c>
      <c r="AL1012" s="177" t="str">
        <f t="shared" si="504"/>
        <v/>
      </c>
      <c r="AM1012" s="13" t="str">
        <f>IF(AS1012="","",IF(R1012="Refreshment Beverage",ROUND(AS1012*Rates!K$19,4),ROUND(AO1012*(VLOOKUP(VALUE(Q1012),Rates!G$4:L$12,3,0)),4)))</f>
        <v/>
      </c>
      <c r="AN1012" s="183" t="str">
        <f>IF(AS1012="","",IF(R1012="Refreshment Beverage",AS1012*(Rates!J$19/100),MAX(AM1012,AB1012)))</f>
        <v/>
      </c>
      <c r="AO1012" s="186" t="str">
        <f t="shared" si="505"/>
        <v/>
      </c>
      <c r="AP1012" s="186" t="str">
        <f t="shared" si="506"/>
        <v/>
      </c>
      <c r="AQ1012" s="186" t="str">
        <f>IF(AS1012="","",IF(R1012="Refreshment Beverage",ROUND(SUM(VLOOKUP(Q:Q,Rates!G$15:L$19,3,0)*(AS1012-Y1012-Z1012-AA1012)),4),ROUND(SUM(Rates!$K$8*AS1012),4)))</f>
        <v/>
      </c>
      <c r="AR1012" s="184" t="str">
        <f t="shared" si="507"/>
        <v/>
      </c>
      <c r="AS1012" s="185" t="str">
        <f t="shared" si="508"/>
        <v/>
      </c>
      <c r="AT1012" s="177" t="str">
        <f t="shared" si="509"/>
        <v/>
      </c>
      <c r="AU1012" s="13" t="str">
        <f>IF(AX1012="","",IF(R1012="Refreshment Beverage",ROUND((BA1012-Y1012-Z1012-AA1012)*VLOOKUP(VALUE(Q1012),Rates!G$15:L$19,3,0),4),ROUND(AW1012*(VLOOKUP(VALUE(Q1012),Rates!G:L,3,0)),4)))</f>
        <v/>
      </c>
      <c r="AV1012" s="183" t="str">
        <f t="shared" si="510"/>
        <v/>
      </c>
      <c r="AW1012" s="186" t="str">
        <f t="shared" si="511"/>
        <v/>
      </c>
      <c r="AX1012" s="184" t="str">
        <f t="shared" si="512"/>
        <v/>
      </c>
      <c r="AY1012" s="186" t="str">
        <f>IF(AX1012="","",IF(R1012="Refreshment Beverage",ROUND(SUM(AX1012*Rates!K$19),4),ROUND(SUM(AX1012*(Rates!J$8/100)),4)))</f>
        <v/>
      </c>
      <c r="AZ1012" s="183" t="str">
        <f t="shared" si="513"/>
        <v/>
      </c>
      <c r="BA1012" s="185" t="str">
        <f t="shared" si="514"/>
        <v/>
      </c>
      <c r="BD1012" s="171"/>
      <c r="BE1012" s="171"/>
      <c r="BF1012" s="171"/>
      <c r="BG1012" s="171"/>
    </row>
    <row r="1013" spans="1:59" ht="15" customHeight="1" x14ac:dyDescent="0.3">
      <c r="A1013" s="172"/>
      <c r="B1013" s="172"/>
      <c r="C1013" s="172"/>
      <c r="D1013" s="173"/>
      <c r="E1013" s="173"/>
      <c r="F1013" s="173"/>
      <c r="G1013" s="173"/>
      <c r="H1013" s="173"/>
      <c r="I1013" s="174"/>
      <c r="J1013" s="175"/>
      <c r="K1013" s="176" t="str">
        <f t="shared" si="486"/>
        <v/>
      </c>
      <c r="L1013" s="177" t="str">
        <f t="shared" si="487"/>
        <v/>
      </c>
      <c r="M1013" s="178" t="str">
        <f t="shared" si="488"/>
        <v/>
      </c>
      <c r="N1013" s="44" t="str" cm="1">
        <f t="array" ref="N1013">IFERROR(IF(_xlfn.SINGLE(A:A)="","",IF(R1013="Beer",SUM(LOOKUP(2,1/(Rates!$B$3:$B$5&lt;=W1013)/(Rates!$C$3:$C$5&gt;=W1013),Rates!$D$3:$D$5)*(X1013/100)*W1013),IF(R1013="Refreshment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44" t="str">
        <f t="shared" si="489"/>
        <v/>
      </c>
      <c r="P1013" s="13"/>
      <c r="Q1013" s="179" t="str">
        <f t="shared" si="490"/>
        <v/>
      </c>
      <c r="R1013" s="180" t="str">
        <f t="shared" si="491"/>
        <v/>
      </c>
      <c r="S1013" s="13" t="str">
        <f>IF(A1013="","",IF(R1013="Refreshment Beverage",VLOOKUP(VALUE(Q1013),Rates!G$15:L$19,2,0),VLOOKUP(VALUE(Q1013),Rates!G$4:L$8,2,0)))</f>
        <v/>
      </c>
      <c r="T1013" s="13" t="str">
        <f t="shared" si="492"/>
        <v/>
      </c>
      <c r="U1013" s="181" t="str">
        <f t="shared" si="493"/>
        <v/>
      </c>
      <c r="V1013" s="13" t="str">
        <f t="shared" si="494"/>
        <v/>
      </c>
      <c r="W1013" s="13" t="str">
        <f t="shared" si="495"/>
        <v/>
      </c>
      <c r="X1013" s="182" t="str">
        <f t="shared" si="496"/>
        <v/>
      </c>
      <c r="Y1013" s="183" t="str">
        <f>IF(A:A="","",IF(R1013="Refreshment Beverage",VLOOKUP(Q1013,Rates!G$15:L$19,6,0)*W1013,VLOOKUP(Q1013,Rates!G$4:L$12,6,0)*W1013))</f>
        <v/>
      </c>
      <c r="Z1013" s="183" t="str">
        <f t="shared" si="497"/>
        <v/>
      </c>
      <c r="AA1013" s="17">
        <f t="shared" si="485"/>
        <v>0</v>
      </c>
      <c r="AB1013" s="177" t="str" cm="1">
        <f t="array" ref="AB1013">IF(_xlfn.SINGLE(A:A)="","",IF(R1013="Refreshment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177" t="str" cm="1">
        <f t="array" ref="AC1013">IF(_xlfn.SINGLE(A:A)="","",IF(R1013="Refreshment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68">
        <f>IFERROR(IF(OR(Q1013=1,Q1013=2,Q1013=3,Q1013=4),VLOOKUP(Q1013,Rates!$A$31:$B$34,2,0)*W1013,IF(V1013=1,VLOOKUP(U1013,'REB BEV MIN MKUP'!B:E,4,0),IF(V1013&gt;1,VLOOKUP(VALUE(W1013),'REB BEV MIN MKUP'!O:Q,3,0),0))),0)</f>
        <v>0</v>
      </c>
      <c r="AE1013" s="177" t="str">
        <f t="shared" si="498"/>
        <v/>
      </c>
      <c r="AF1013" s="13" t="str">
        <f t="shared" si="499"/>
        <v/>
      </c>
      <c r="AG1013" s="177" t="str">
        <f t="shared" si="500"/>
        <v/>
      </c>
      <c r="AH1013" s="184" t="str">
        <f t="shared" si="501"/>
        <v/>
      </c>
      <c r="AI1013" s="184" t="str">
        <f>IF(AE:AE="","",IF(R1013="Refreshment Beverage",AK1013*(Rates!J$19/100),ROUND(SUM(AH1013*(Rates!$J$8/100)),4)))</f>
        <v/>
      </c>
      <c r="AJ1013" s="183" t="str">
        <f t="shared" si="502"/>
        <v/>
      </c>
      <c r="AK1013" s="185" t="str">
        <f t="shared" si="503"/>
        <v/>
      </c>
      <c r="AL1013" s="177" t="str">
        <f t="shared" si="504"/>
        <v/>
      </c>
      <c r="AM1013" s="13" t="str">
        <f>IF(AS1013="","",IF(R1013="Refreshment Beverage",ROUND(AS1013*Rates!K$19,4),ROUND(AO1013*(VLOOKUP(VALUE(Q1013),Rates!G$4:L$12,3,0)),4)))</f>
        <v/>
      </c>
      <c r="AN1013" s="183" t="str">
        <f>IF(AS1013="","",IF(R1013="Refreshment Beverage",AS1013*(Rates!J$19/100),MAX(AM1013,AB1013)))</f>
        <v/>
      </c>
      <c r="AO1013" s="186" t="str">
        <f t="shared" si="505"/>
        <v/>
      </c>
      <c r="AP1013" s="186" t="str">
        <f t="shared" si="506"/>
        <v/>
      </c>
      <c r="AQ1013" s="186" t="str">
        <f>IF(AS1013="","",IF(R1013="Refreshment Beverage",ROUND(SUM(VLOOKUP(Q:Q,Rates!G$15:L$19,3,0)*(AS1013-Y1013-Z1013-AA1013)),4),ROUND(SUM(Rates!$K$8*AS1013),4)))</f>
        <v/>
      </c>
      <c r="AR1013" s="184" t="str">
        <f t="shared" si="507"/>
        <v/>
      </c>
      <c r="AS1013" s="185" t="str">
        <f t="shared" si="508"/>
        <v/>
      </c>
      <c r="AT1013" s="177" t="str">
        <f t="shared" si="509"/>
        <v/>
      </c>
      <c r="AU1013" s="13" t="str">
        <f>IF(AX1013="","",IF(R1013="Refreshment Beverage",ROUND((BA1013-Y1013-Z1013-AA1013)*VLOOKUP(VALUE(Q1013),Rates!G$15:L$19,3,0),4),ROUND(AW1013*(VLOOKUP(VALUE(Q1013),Rates!G:L,3,0)),4)))</f>
        <v/>
      </c>
      <c r="AV1013" s="183" t="str">
        <f t="shared" si="510"/>
        <v/>
      </c>
      <c r="AW1013" s="186" t="str">
        <f t="shared" si="511"/>
        <v/>
      </c>
      <c r="AX1013" s="184" t="str">
        <f t="shared" si="512"/>
        <v/>
      </c>
      <c r="AY1013" s="186" t="str">
        <f>IF(AX1013="","",IF(R1013="Refreshment Beverage",ROUND(SUM(AX1013*Rates!K$19),4),ROUND(SUM(AX1013*(Rates!J$8/100)),4)))</f>
        <v/>
      </c>
      <c r="AZ1013" s="183" t="str">
        <f t="shared" si="513"/>
        <v/>
      </c>
      <c r="BA1013" s="185" t="str">
        <f t="shared" si="514"/>
        <v/>
      </c>
      <c r="BD1013" s="171"/>
      <c r="BE1013" s="171"/>
      <c r="BF1013" s="171"/>
      <c r="BG1013" s="171"/>
    </row>
    <row r="1014" spans="1:59" ht="15" customHeight="1" x14ac:dyDescent="0.3">
      <c r="A1014" s="172"/>
      <c r="B1014" s="172"/>
      <c r="C1014" s="172"/>
      <c r="D1014" s="173"/>
      <c r="E1014" s="173"/>
      <c r="F1014" s="173"/>
      <c r="G1014" s="173"/>
      <c r="H1014" s="173"/>
      <c r="I1014" s="174"/>
      <c r="J1014" s="175"/>
      <c r="K1014" s="176" t="str">
        <f t="shared" si="486"/>
        <v/>
      </c>
      <c r="L1014" s="177" t="str">
        <f t="shared" si="487"/>
        <v/>
      </c>
      <c r="M1014" s="178" t="str">
        <f t="shared" si="488"/>
        <v/>
      </c>
      <c r="N1014" s="44" t="str" cm="1">
        <f t="array" ref="N1014">IFERROR(IF(_xlfn.SINGLE(A:A)="","",IF(R1014="Beer",SUM(LOOKUP(2,1/(Rates!$B$3:$B$5&lt;=W1014)/(Rates!$C$3:$C$5&gt;=W1014),Rates!$D$3:$D$5)*(X1014/100)*W1014),IF(R1014="Refreshment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44" t="str">
        <f t="shared" si="489"/>
        <v/>
      </c>
      <c r="P1014" s="13"/>
      <c r="Q1014" s="179" t="str">
        <f t="shared" si="490"/>
        <v/>
      </c>
      <c r="R1014" s="180" t="str">
        <f t="shared" si="491"/>
        <v/>
      </c>
      <c r="S1014" s="13" t="str">
        <f>IF(A1014="","",IF(R1014="Refreshment Beverage",VLOOKUP(VALUE(Q1014),Rates!G$15:L$19,2,0),VLOOKUP(VALUE(Q1014),Rates!G$4:L$8,2,0)))</f>
        <v/>
      </c>
      <c r="T1014" s="13" t="str">
        <f t="shared" si="492"/>
        <v/>
      </c>
      <c r="U1014" s="181" t="str">
        <f t="shared" si="493"/>
        <v/>
      </c>
      <c r="V1014" s="13" t="str">
        <f t="shared" si="494"/>
        <v/>
      </c>
      <c r="W1014" s="13" t="str">
        <f t="shared" si="495"/>
        <v/>
      </c>
      <c r="X1014" s="182" t="str">
        <f t="shared" si="496"/>
        <v/>
      </c>
      <c r="Y1014" s="183" t="str">
        <f>IF(A:A="","",IF(R1014="Refreshment Beverage",VLOOKUP(Q1014,Rates!G$15:L$19,6,0)*W1014,VLOOKUP(Q1014,Rates!G$4:L$12,6,0)*W1014))</f>
        <v/>
      </c>
      <c r="Z1014" s="183" t="str">
        <f t="shared" si="497"/>
        <v/>
      </c>
      <c r="AA1014" s="17">
        <f t="shared" si="485"/>
        <v>0</v>
      </c>
      <c r="AB1014" s="177" t="str" cm="1">
        <f t="array" ref="AB1014">IF(_xlfn.SINGLE(A:A)="","",IF(R1014="Refreshment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177" t="str" cm="1">
        <f t="array" ref="AC1014">IF(_xlfn.SINGLE(A:A)="","",IF(R1014="Refreshment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68">
        <f>IFERROR(IF(OR(Q1014=1,Q1014=2,Q1014=3,Q1014=4),VLOOKUP(Q1014,Rates!$A$31:$B$34,2,0)*W1014,IF(V1014=1,VLOOKUP(U1014,'REB BEV MIN MKUP'!B:E,4,0),IF(V1014&gt;1,VLOOKUP(VALUE(W1014),'REB BEV MIN MKUP'!O:Q,3,0),0))),0)</f>
        <v>0</v>
      </c>
      <c r="AE1014" s="177" t="str">
        <f t="shared" si="498"/>
        <v/>
      </c>
      <c r="AF1014" s="13" t="str">
        <f t="shared" si="499"/>
        <v/>
      </c>
      <c r="AG1014" s="177" t="str">
        <f t="shared" si="500"/>
        <v/>
      </c>
      <c r="AH1014" s="184" t="str">
        <f t="shared" si="501"/>
        <v/>
      </c>
      <c r="AI1014" s="184" t="str">
        <f>IF(AE:AE="","",IF(R1014="Refreshment Beverage",AK1014*(Rates!J$19/100),ROUND(SUM(AH1014*(Rates!$J$8/100)),4)))</f>
        <v/>
      </c>
      <c r="AJ1014" s="183" t="str">
        <f t="shared" si="502"/>
        <v/>
      </c>
      <c r="AK1014" s="185" t="str">
        <f t="shared" si="503"/>
        <v/>
      </c>
      <c r="AL1014" s="177" t="str">
        <f t="shared" si="504"/>
        <v/>
      </c>
      <c r="AM1014" s="13" t="str">
        <f>IF(AS1014="","",IF(R1014="Refreshment Beverage",ROUND(AS1014*Rates!K$19,4),ROUND(AO1014*(VLOOKUP(VALUE(Q1014),Rates!G$4:L$12,3,0)),4)))</f>
        <v/>
      </c>
      <c r="AN1014" s="183" t="str">
        <f>IF(AS1014="","",IF(R1014="Refreshment Beverage",AS1014*(Rates!J$19/100),MAX(AM1014,AB1014)))</f>
        <v/>
      </c>
      <c r="AO1014" s="186" t="str">
        <f t="shared" si="505"/>
        <v/>
      </c>
      <c r="AP1014" s="186" t="str">
        <f t="shared" si="506"/>
        <v/>
      </c>
      <c r="AQ1014" s="186" t="str">
        <f>IF(AS1014="","",IF(R1014="Refreshment Beverage",ROUND(SUM(VLOOKUP(Q:Q,Rates!G$15:L$19,3,0)*(AS1014-Y1014-Z1014-AA1014)),4),ROUND(SUM(Rates!$K$8*AS1014),4)))</f>
        <v/>
      </c>
      <c r="AR1014" s="184" t="str">
        <f t="shared" si="507"/>
        <v/>
      </c>
      <c r="AS1014" s="185" t="str">
        <f t="shared" si="508"/>
        <v/>
      </c>
      <c r="AT1014" s="177" t="str">
        <f t="shared" si="509"/>
        <v/>
      </c>
      <c r="AU1014" s="13" t="str">
        <f>IF(AX1014="","",IF(R1014="Refreshment Beverage",ROUND((BA1014-Y1014-Z1014-AA1014)*VLOOKUP(VALUE(Q1014),Rates!G$15:L$19,3,0),4),ROUND(AW1014*(VLOOKUP(VALUE(Q1014),Rates!G:L,3,0)),4)))</f>
        <v/>
      </c>
      <c r="AV1014" s="183" t="str">
        <f t="shared" si="510"/>
        <v/>
      </c>
      <c r="AW1014" s="186" t="str">
        <f t="shared" si="511"/>
        <v/>
      </c>
      <c r="AX1014" s="184" t="str">
        <f t="shared" si="512"/>
        <v/>
      </c>
      <c r="AY1014" s="186" t="str">
        <f>IF(AX1014="","",IF(R1014="Refreshment Beverage",ROUND(SUM(AX1014*Rates!K$19),4),ROUND(SUM(AX1014*(Rates!J$8/100)),4)))</f>
        <v/>
      </c>
      <c r="AZ1014" s="183" t="str">
        <f t="shared" si="513"/>
        <v/>
      </c>
      <c r="BA1014" s="185" t="str">
        <f t="shared" si="514"/>
        <v/>
      </c>
      <c r="BD1014" s="171"/>
      <c r="BE1014" s="171"/>
      <c r="BF1014" s="171"/>
      <c r="BG1014" s="171"/>
    </row>
    <row r="1015" spans="1:59" ht="15" customHeight="1" x14ac:dyDescent="0.3">
      <c r="A1015" s="172"/>
      <c r="B1015" s="172"/>
      <c r="C1015" s="172"/>
      <c r="D1015" s="173"/>
      <c r="E1015" s="173"/>
      <c r="F1015" s="173"/>
      <c r="G1015" s="173"/>
      <c r="H1015" s="173"/>
      <c r="I1015" s="174"/>
      <c r="J1015" s="175"/>
      <c r="K1015" s="176" t="str">
        <f t="shared" si="486"/>
        <v/>
      </c>
      <c r="L1015" s="177" t="str">
        <f t="shared" si="487"/>
        <v/>
      </c>
      <c r="M1015" s="178" t="str">
        <f t="shared" si="488"/>
        <v/>
      </c>
      <c r="N1015" s="44" t="str" cm="1">
        <f t="array" ref="N1015">IFERROR(IF(_xlfn.SINGLE(A:A)="","",IF(R1015="Beer",SUM(LOOKUP(2,1/(Rates!$B$3:$B$5&lt;=W1015)/(Rates!$C$3:$C$5&gt;=W1015),Rates!$D$3:$D$5)*(X1015/100)*W1015),IF(R1015="Refreshment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44" t="str">
        <f t="shared" si="489"/>
        <v/>
      </c>
      <c r="P1015" s="13"/>
      <c r="Q1015" s="179" t="str">
        <f t="shared" si="490"/>
        <v/>
      </c>
      <c r="R1015" s="180" t="str">
        <f t="shared" si="491"/>
        <v/>
      </c>
      <c r="S1015" s="13" t="str">
        <f>IF(A1015="","",IF(R1015="Refreshment Beverage",VLOOKUP(VALUE(Q1015),Rates!G$15:L$19,2,0),VLOOKUP(VALUE(Q1015),Rates!G$4:L$8,2,0)))</f>
        <v/>
      </c>
      <c r="T1015" s="13" t="str">
        <f t="shared" si="492"/>
        <v/>
      </c>
      <c r="U1015" s="181" t="str">
        <f t="shared" si="493"/>
        <v/>
      </c>
      <c r="V1015" s="13" t="str">
        <f t="shared" si="494"/>
        <v/>
      </c>
      <c r="W1015" s="13" t="str">
        <f t="shared" si="495"/>
        <v/>
      </c>
      <c r="X1015" s="182" t="str">
        <f t="shared" si="496"/>
        <v/>
      </c>
      <c r="Y1015" s="183" t="str">
        <f>IF(A:A="","",IF(R1015="Refreshment Beverage",VLOOKUP(Q1015,Rates!G$15:L$19,6,0)*W1015,VLOOKUP(Q1015,Rates!G$4:L$12,6,0)*W1015))</f>
        <v/>
      </c>
      <c r="Z1015" s="183" t="str">
        <f t="shared" si="497"/>
        <v/>
      </c>
      <c r="AA1015" s="17">
        <f t="shared" si="485"/>
        <v>0</v>
      </c>
      <c r="AB1015" s="177" t="str" cm="1">
        <f t="array" ref="AB1015">IF(_xlfn.SINGLE(A:A)="","",IF(R1015="Refreshment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177" t="str" cm="1">
        <f t="array" ref="AC1015">IF(_xlfn.SINGLE(A:A)="","",IF(R1015="Refreshment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68">
        <f>IFERROR(IF(OR(Q1015=1,Q1015=2,Q1015=3,Q1015=4),VLOOKUP(Q1015,Rates!$A$31:$B$34,2,0)*W1015,IF(V1015=1,VLOOKUP(U1015,'REB BEV MIN MKUP'!B:E,4,0),IF(V1015&gt;1,VLOOKUP(VALUE(W1015),'REB BEV MIN MKUP'!O:Q,3,0),0))),0)</f>
        <v>0</v>
      </c>
      <c r="AE1015" s="177" t="str">
        <f t="shared" si="498"/>
        <v/>
      </c>
      <c r="AF1015" s="13" t="str">
        <f t="shared" si="499"/>
        <v/>
      </c>
      <c r="AG1015" s="177" t="str">
        <f t="shared" si="500"/>
        <v/>
      </c>
      <c r="AH1015" s="184" t="str">
        <f t="shared" si="501"/>
        <v/>
      </c>
      <c r="AI1015" s="184" t="str">
        <f>IF(AE:AE="","",IF(R1015="Refreshment Beverage",AK1015*(Rates!J$19/100),ROUND(SUM(AH1015*(Rates!$J$8/100)),4)))</f>
        <v/>
      </c>
      <c r="AJ1015" s="183" t="str">
        <f t="shared" si="502"/>
        <v/>
      </c>
      <c r="AK1015" s="185" t="str">
        <f t="shared" si="503"/>
        <v/>
      </c>
      <c r="AL1015" s="177" t="str">
        <f t="shared" si="504"/>
        <v/>
      </c>
      <c r="AM1015" s="13" t="str">
        <f>IF(AS1015="","",IF(R1015="Refreshment Beverage",ROUND(AS1015*Rates!K$19,4),ROUND(AO1015*(VLOOKUP(VALUE(Q1015),Rates!G$4:L$12,3,0)),4)))</f>
        <v/>
      </c>
      <c r="AN1015" s="183" t="str">
        <f>IF(AS1015="","",IF(R1015="Refreshment Beverage",AS1015*(Rates!J$19/100),MAX(AM1015,AB1015)))</f>
        <v/>
      </c>
      <c r="AO1015" s="186" t="str">
        <f t="shared" si="505"/>
        <v/>
      </c>
      <c r="AP1015" s="186" t="str">
        <f t="shared" si="506"/>
        <v/>
      </c>
      <c r="AQ1015" s="186" t="str">
        <f>IF(AS1015="","",IF(R1015="Refreshment Beverage",ROUND(SUM(VLOOKUP(Q:Q,Rates!G$15:L$19,3,0)*(AS1015-Y1015-Z1015-AA1015)),4),ROUND(SUM(Rates!$K$8*AS1015),4)))</f>
        <v/>
      </c>
      <c r="AR1015" s="184" t="str">
        <f t="shared" si="507"/>
        <v/>
      </c>
      <c r="AS1015" s="185" t="str">
        <f t="shared" si="508"/>
        <v/>
      </c>
      <c r="AT1015" s="177" t="str">
        <f t="shared" si="509"/>
        <v/>
      </c>
      <c r="AU1015" s="13" t="str">
        <f>IF(AX1015="","",IF(R1015="Refreshment Beverage",ROUND((BA1015-Y1015-Z1015-AA1015)*VLOOKUP(VALUE(Q1015),Rates!G$15:L$19,3,0),4),ROUND(AW1015*(VLOOKUP(VALUE(Q1015),Rates!G:L,3,0)),4)))</f>
        <v/>
      </c>
      <c r="AV1015" s="183" t="str">
        <f t="shared" si="510"/>
        <v/>
      </c>
      <c r="AW1015" s="186" t="str">
        <f t="shared" si="511"/>
        <v/>
      </c>
      <c r="AX1015" s="184" t="str">
        <f t="shared" si="512"/>
        <v/>
      </c>
      <c r="AY1015" s="186" t="str">
        <f>IF(AX1015="","",IF(R1015="Refreshment Beverage",ROUND(SUM(AX1015*Rates!K$19),4),ROUND(SUM(AX1015*(Rates!J$8/100)),4)))</f>
        <v/>
      </c>
      <c r="AZ1015" s="183" t="str">
        <f t="shared" si="513"/>
        <v/>
      </c>
      <c r="BA1015" s="185" t="str">
        <f t="shared" si="514"/>
        <v/>
      </c>
      <c r="BD1015" s="171"/>
      <c r="BE1015" s="171"/>
      <c r="BF1015" s="171"/>
      <c r="BG1015" s="171"/>
    </row>
    <row r="1016" spans="1:59" ht="15" customHeight="1" x14ac:dyDescent="0.3">
      <c r="A1016" s="172"/>
      <c r="B1016" s="172"/>
      <c r="C1016" s="172"/>
      <c r="D1016" s="173"/>
      <c r="E1016" s="173"/>
      <c r="F1016" s="173"/>
      <c r="G1016" s="173"/>
      <c r="H1016" s="173"/>
      <c r="I1016" s="174"/>
      <c r="J1016" s="175"/>
      <c r="K1016" s="176" t="str">
        <f t="shared" si="486"/>
        <v/>
      </c>
      <c r="L1016" s="177" t="str">
        <f t="shared" si="487"/>
        <v/>
      </c>
      <c r="M1016" s="178" t="str">
        <f t="shared" si="488"/>
        <v/>
      </c>
      <c r="N1016" s="44" t="str" cm="1">
        <f t="array" ref="N1016">IFERROR(IF(_xlfn.SINGLE(A:A)="","",IF(R1016="Beer",SUM(LOOKUP(2,1/(Rates!$B$3:$B$5&lt;=W1016)/(Rates!$C$3:$C$5&gt;=W1016),Rates!$D$3:$D$5)*(X1016/100)*W1016),IF(R1016="Refreshment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44" t="str">
        <f t="shared" si="489"/>
        <v/>
      </c>
      <c r="P1016" s="13"/>
      <c r="Q1016" s="179" t="str">
        <f t="shared" si="490"/>
        <v/>
      </c>
      <c r="R1016" s="180" t="str">
        <f t="shared" si="491"/>
        <v/>
      </c>
      <c r="S1016" s="13" t="str">
        <f>IF(A1016="","",IF(R1016="Refreshment Beverage",VLOOKUP(VALUE(Q1016),Rates!G$15:L$19,2,0),VLOOKUP(VALUE(Q1016),Rates!G$4:L$8,2,0)))</f>
        <v/>
      </c>
      <c r="T1016" s="13" t="str">
        <f t="shared" si="492"/>
        <v/>
      </c>
      <c r="U1016" s="181" t="str">
        <f t="shared" si="493"/>
        <v/>
      </c>
      <c r="V1016" s="13" t="str">
        <f t="shared" si="494"/>
        <v/>
      </c>
      <c r="W1016" s="13" t="str">
        <f t="shared" si="495"/>
        <v/>
      </c>
      <c r="X1016" s="182" t="str">
        <f t="shared" si="496"/>
        <v/>
      </c>
      <c r="Y1016" s="183" t="str">
        <f>IF(A:A="","",IF(R1016="Refreshment Beverage",VLOOKUP(Q1016,Rates!G$15:L$19,6,0)*W1016,VLOOKUP(Q1016,Rates!G$4:L$12,6,0)*W1016))</f>
        <v/>
      </c>
      <c r="Z1016" s="183" t="str">
        <f t="shared" si="497"/>
        <v/>
      </c>
      <c r="AA1016" s="17">
        <f t="shared" si="485"/>
        <v>0</v>
      </c>
      <c r="AB1016" s="177" t="str" cm="1">
        <f t="array" ref="AB1016">IF(_xlfn.SINGLE(A:A)="","",IF(R1016="Refreshment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177" t="str" cm="1">
        <f t="array" ref="AC1016">IF(_xlfn.SINGLE(A:A)="","",IF(R1016="Refreshment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68">
        <f>IFERROR(IF(OR(Q1016=1,Q1016=2,Q1016=3,Q1016=4),VLOOKUP(Q1016,Rates!$A$31:$B$34,2,0)*W1016,IF(V1016=1,VLOOKUP(U1016,'REB BEV MIN MKUP'!B:E,4,0),IF(V1016&gt;1,VLOOKUP(VALUE(W1016),'REB BEV MIN MKUP'!O:Q,3,0),0))),0)</f>
        <v>0</v>
      </c>
      <c r="AE1016" s="177" t="str">
        <f t="shared" si="498"/>
        <v/>
      </c>
      <c r="AF1016" s="13" t="str">
        <f t="shared" si="499"/>
        <v/>
      </c>
      <c r="AG1016" s="177" t="str">
        <f t="shared" si="500"/>
        <v/>
      </c>
      <c r="AH1016" s="184" t="str">
        <f t="shared" si="501"/>
        <v/>
      </c>
      <c r="AI1016" s="184" t="str">
        <f>IF(AE:AE="","",IF(R1016="Refreshment Beverage",AK1016*(Rates!J$19/100),ROUND(SUM(AH1016*(Rates!$J$8/100)),4)))</f>
        <v/>
      </c>
      <c r="AJ1016" s="183" t="str">
        <f t="shared" si="502"/>
        <v/>
      </c>
      <c r="AK1016" s="185" t="str">
        <f t="shared" si="503"/>
        <v/>
      </c>
      <c r="AL1016" s="177" t="str">
        <f t="shared" si="504"/>
        <v/>
      </c>
      <c r="AM1016" s="13" t="str">
        <f>IF(AS1016="","",IF(R1016="Refreshment Beverage",ROUND(AS1016*Rates!K$19,4),ROUND(AO1016*(VLOOKUP(VALUE(Q1016),Rates!G$4:L$12,3,0)),4)))</f>
        <v/>
      </c>
      <c r="AN1016" s="183" t="str">
        <f>IF(AS1016="","",IF(R1016="Refreshment Beverage",AS1016*(Rates!J$19/100),MAX(AM1016,AB1016)))</f>
        <v/>
      </c>
      <c r="AO1016" s="186" t="str">
        <f t="shared" si="505"/>
        <v/>
      </c>
      <c r="AP1016" s="186" t="str">
        <f t="shared" si="506"/>
        <v/>
      </c>
      <c r="AQ1016" s="186" t="str">
        <f>IF(AS1016="","",IF(R1016="Refreshment Beverage",ROUND(SUM(VLOOKUP(Q:Q,Rates!G$15:L$19,3,0)*(AS1016-Y1016-Z1016-AA1016)),4),ROUND(SUM(Rates!$K$8*AS1016),4)))</f>
        <v/>
      </c>
      <c r="AR1016" s="184" t="str">
        <f t="shared" si="507"/>
        <v/>
      </c>
      <c r="AS1016" s="185" t="str">
        <f t="shared" si="508"/>
        <v/>
      </c>
      <c r="AT1016" s="177" t="str">
        <f t="shared" si="509"/>
        <v/>
      </c>
      <c r="AU1016" s="13" t="str">
        <f>IF(AX1016="","",IF(R1016="Refreshment Beverage",ROUND((BA1016-Y1016-Z1016-AA1016)*VLOOKUP(VALUE(Q1016),Rates!G$15:L$19,3,0),4),ROUND(AW1016*(VLOOKUP(VALUE(Q1016),Rates!G:L,3,0)),4)))</f>
        <v/>
      </c>
      <c r="AV1016" s="183" t="str">
        <f t="shared" si="510"/>
        <v/>
      </c>
      <c r="AW1016" s="186" t="str">
        <f t="shared" si="511"/>
        <v/>
      </c>
      <c r="AX1016" s="184" t="str">
        <f t="shared" si="512"/>
        <v/>
      </c>
      <c r="AY1016" s="186" t="str">
        <f>IF(AX1016="","",IF(R1016="Refreshment Beverage",ROUND(SUM(AX1016*Rates!K$19),4),ROUND(SUM(AX1016*(Rates!J$8/100)),4)))</f>
        <v/>
      </c>
      <c r="AZ1016" s="183" t="str">
        <f t="shared" si="513"/>
        <v/>
      </c>
      <c r="BA1016" s="185" t="str">
        <f t="shared" si="514"/>
        <v/>
      </c>
      <c r="BD1016" s="171"/>
      <c r="BE1016" s="171"/>
      <c r="BF1016" s="171"/>
      <c r="BG1016" s="171"/>
    </row>
    <row r="1017" spans="1:59" ht="15" customHeight="1" x14ac:dyDescent="0.3">
      <c r="A1017" s="172"/>
      <c r="B1017" s="172"/>
      <c r="C1017" s="172"/>
      <c r="D1017" s="173"/>
      <c r="E1017" s="173"/>
      <c r="F1017" s="173"/>
      <c r="G1017" s="173"/>
      <c r="H1017" s="173"/>
      <c r="I1017" s="174"/>
      <c r="J1017" s="175"/>
      <c r="K1017" s="176" t="str">
        <f t="shared" si="486"/>
        <v/>
      </c>
      <c r="L1017" s="177" t="str">
        <f t="shared" si="487"/>
        <v/>
      </c>
      <c r="M1017" s="178" t="str">
        <f t="shared" si="488"/>
        <v/>
      </c>
      <c r="N1017" s="44" t="str" cm="1">
        <f t="array" ref="N1017">IFERROR(IF(_xlfn.SINGLE(A:A)="","",IF(R1017="Beer",SUM(LOOKUP(2,1/(Rates!$B$3:$B$5&lt;=W1017)/(Rates!$C$3:$C$5&gt;=W1017),Rates!$D$3:$D$5)*(X1017/100)*W1017),IF(R1017="Refreshment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44" t="str">
        <f t="shared" si="489"/>
        <v/>
      </c>
      <c r="P1017" s="13"/>
      <c r="Q1017" s="179" t="str">
        <f t="shared" si="490"/>
        <v/>
      </c>
      <c r="R1017" s="180" t="str">
        <f t="shared" si="491"/>
        <v/>
      </c>
      <c r="S1017" s="13" t="str">
        <f>IF(A1017="","",IF(R1017="Refreshment Beverage",VLOOKUP(VALUE(Q1017),Rates!G$15:L$19,2,0),VLOOKUP(VALUE(Q1017),Rates!G$4:L$8,2,0)))</f>
        <v/>
      </c>
      <c r="T1017" s="13" t="str">
        <f t="shared" si="492"/>
        <v/>
      </c>
      <c r="U1017" s="181" t="str">
        <f t="shared" si="493"/>
        <v/>
      </c>
      <c r="V1017" s="13" t="str">
        <f t="shared" si="494"/>
        <v/>
      </c>
      <c r="W1017" s="13" t="str">
        <f t="shared" si="495"/>
        <v/>
      </c>
      <c r="X1017" s="182" t="str">
        <f t="shared" si="496"/>
        <v/>
      </c>
      <c r="Y1017" s="183" t="str">
        <f>IF(A:A="","",IF(R1017="Refreshment Beverage",VLOOKUP(Q1017,Rates!G$15:L$19,6,0)*W1017,VLOOKUP(Q1017,Rates!G$4:L$12,6,0)*W1017))</f>
        <v/>
      </c>
      <c r="Z1017" s="183" t="str">
        <f t="shared" si="497"/>
        <v/>
      </c>
      <c r="AA1017" s="17">
        <f t="shared" si="485"/>
        <v>0</v>
      </c>
      <c r="AB1017" s="177" t="str" cm="1">
        <f t="array" ref="AB1017">IF(_xlfn.SINGLE(A:A)="","",IF(R1017="Refreshment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177" t="str" cm="1">
        <f t="array" ref="AC1017">IF(_xlfn.SINGLE(A:A)="","",IF(R1017="Refreshment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68">
        <f>IFERROR(IF(OR(Q1017=1,Q1017=2,Q1017=3,Q1017=4),VLOOKUP(Q1017,Rates!$A$31:$B$34,2,0)*W1017,IF(V1017=1,VLOOKUP(U1017,'REB BEV MIN MKUP'!B:E,4,0),IF(V1017&gt;1,VLOOKUP(VALUE(W1017),'REB BEV MIN MKUP'!O:Q,3,0),0))),0)</f>
        <v>0</v>
      </c>
      <c r="AE1017" s="177" t="str">
        <f t="shared" si="498"/>
        <v/>
      </c>
      <c r="AF1017" s="13" t="str">
        <f t="shared" si="499"/>
        <v/>
      </c>
      <c r="AG1017" s="177" t="str">
        <f t="shared" si="500"/>
        <v/>
      </c>
      <c r="AH1017" s="184" t="str">
        <f t="shared" si="501"/>
        <v/>
      </c>
      <c r="AI1017" s="184" t="str">
        <f>IF(AE:AE="","",IF(R1017="Refreshment Beverage",AK1017*(Rates!J$19/100),ROUND(SUM(AH1017*(Rates!$J$8/100)),4)))</f>
        <v/>
      </c>
      <c r="AJ1017" s="183" t="str">
        <f t="shared" si="502"/>
        <v/>
      </c>
      <c r="AK1017" s="185" t="str">
        <f t="shared" si="503"/>
        <v/>
      </c>
      <c r="AL1017" s="177" t="str">
        <f t="shared" si="504"/>
        <v/>
      </c>
      <c r="AM1017" s="13" t="str">
        <f>IF(AS1017="","",IF(R1017="Refreshment Beverage",ROUND(AS1017*Rates!K$19,4),ROUND(AO1017*(VLOOKUP(VALUE(Q1017),Rates!G$4:L$12,3,0)),4)))</f>
        <v/>
      </c>
      <c r="AN1017" s="183" t="str">
        <f>IF(AS1017="","",IF(R1017="Refreshment Beverage",AS1017*(Rates!J$19/100),MAX(AM1017,AB1017)))</f>
        <v/>
      </c>
      <c r="AO1017" s="186" t="str">
        <f t="shared" si="505"/>
        <v/>
      </c>
      <c r="AP1017" s="186" t="str">
        <f t="shared" si="506"/>
        <v/>
      </c>
      <c r="AQ1017" s="186" t="str">
        <f>IF(AS1017="","",IF(R1017="Refreshment Beverage",ROUND(SUM(VLOOKUP(Q:Q,Rates!G$15:L$19,3,0)*(AS1017-Y1017-Z1017-AA1017)),4),ROUND(SUM(Rates!$K$8*AS1017),4)))</f>
        <v/>
      </c>
      <c r="AR1017" s="184" t="str">
        <f t="shared" si="507"/>
        <v/>
      </c>
      <c r="AS1017" s="185" t="str">
        <f t="shared" si="508"/>
        <v/>
      </c>
      <c r="AT1017" s="177" t="str">
        <f t="shared" si="509"/>
        <v/>
      </c>
      <c r="AU1017" s="13" t="str">
        <f>IF(AX1017="","",IF(R1017="Refreshment Beverage",ROUND((BA1017-Y1017-Z1017-AA1017)*VLOOKUP(VALUE(Q1017),Rates!G$15:L$19,3,0),4),ROUND(AW1017*(VLOOKUP(VALUE(Q1017),Rates!G:L,3,0)),4)))</f>
        <v/>
      </c>
      <c r="AV1017" s="183" t="str">
        <f t="shared" si="510"/>
        <v/>
      </c>
      <c r="AW1017" s="186" t="str">
        <f t="shared" si="511"/>
        <v/>
      </c>
      <c r="AX1017" s="184" t="str">
        <f t="shared" si="512"/>
        <v/>
      </c>
      <c r="AY1017" s="186" t="str">
        <f>IF(AX1017="","",IF(R1017="Refreshment Beverage",ROUND(SUM(AX1017*Rates!K$19),4),ROUND(SUM(AX1017*(Rates!J$8/100)),4)))</f>
        <v/>
      </c>
      <c r="AZ1017" s="183" t="str">
        <f t="shared" si="513"/>
        <v/>
      </c>
      <c r="BA1017" s="185" t="str">
        <f t="shared" si="514"/>
        <v/>
      </c>
      <c r="BD1017" s="171"/>
      <c r="BE1017" s="171"/>
      <c r="BF1017" s="171"/>
      <c r="BG1017" s="171"/>
    </row>
    <row r="1018" spans="1:59" ht="15" customHeight="1" x14ac:dyDescent="0.3">
      <c r="A1018" s="172"/>
      <c r="B1018" s="172"/>
      <c r="C1018" s="172"/>
      <c r="D1018" s="173"/>
      <c r="E1018" s="173"/>
      <c r="F1018" s="173"/>
      <c r="G1018" s="173"/>
      <c r="H1018" s="173"/>
      <c r="I1018" s="174"/>
      <c r="J1018" s="175"/>
      <c r="K1018" s="176" t="str">
        <f t="shared" si="486"/>
        <v/>
      </c>
      <c r="L1018" s="177" t="str">
        <f t="shared" si="487"/>
        <v/>
      </c>
      <c r="M1018" s="178" t="str">
        <f t="shared" si="488"/>
        <v/>
      </c>
      <c r="N1018" s="44" t="str" cm="1">
        <f t="array" ref="N1018">IFERROR(IF(_xlfn.SINGLE(A:A)="","",IF(R1018="Beer",SUM(LOOKUP(2,1/(Rates!$B$3:$B$5&lt;=W1018)/(Rates!$C$3:$C$5&gt;=W1018),Rates!$D$3:$D$5)*(X1018/100)*W1018),IF(R1018="Refreshment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44" t="str">
        <f t="shared" si="489"/>
        <v/>
      </c>
      <c r="P1018" s="13"/>
      <c r="Q1018" s="179" t="str">
        <f t="shared" si="490"/>
        <v/>
      </c>
      <c r="R1018" s="180" t="str">
        <f t="shared" si="491"/>
        <v/>
      </c>
      <c r="S1018" s="13" t="str">
        <f>IF(A1018="","",IF(R1018="Refreshment Beverage",VLOOKUP(VALUE(Q1018),Rates!G$15:L$19,2,0),VLOOKUP(VALUE(Q1018),Rates!G$4:L$8,2,0)))</f>
        <v/>
      </c>
      <c r="T1018" s="13" t="str">
        <f t="shared" si="492"/>
        <v/>
      </c>
      <c r="U1018" s="181" t="str">
        <f t="shared" si="493"/>
        <v/>
      </c>
      <c r="V1018" s="13" t="str">
        <f t="shared" si="494"/>
        <v/>
      </c>
      <c r="W1018" s="13" t="str">
        <f t="shared" si="495"/>
        <v/>
      </c>
      <c r="X1018" s="182" t="str">
        <f t="shared" si="496"/>
        <v/>
      </c>
      <c r="Y1018" s="183" t="str">
        <f>IF(A:A="","",IF(R1018="Refreshment Beverage",VLOOKUP(Q1018,Rates!G$15:L$19,6,0)*W1018,VLOOKUP(Q1018,Rates!G$4:L$12,6,0)*W1018))</f>
        <v/>
      </c>
      <c r="Z1018" s="183" t="str">
        <f t="shared" si="497"/>
        <v/>
      </c>
      <c r="AA1018" s="17">
        <f t="shared" si="485"/>
        <v>0</v>
      </c>
      <c r="AB1018" s="177" t="str" cm="1">
        <f t="array" ref="AB1018">IF(_xlfn.SINGLE(A:A)="","",IF(R1018="Refreshment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177" t="str" cm="1">
        <f t="array" ref="AC1018">IF(_xlfn.SINGLE(A:A)="","",IF(R1018="Refreshment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68">
        <f>IFERROR(IF(OR(Q1018=1,Q1018=2,Q1018=3,Q1018=4),VLOOKUP(Q1018,Rates!$A$31:$B$34,2,0)*W1018,IF(V1018=1,VLOOKUP(U1018,'REB BEV MIN MKUP'!B:E,4,0),IF(V1018&gt;1,VLOOKUP(VALUE(W1018),'REB BEV MIN MKUP'!O:Q,3,0),0))),0)</f>
        <v>0</v>
      </c>
      <c r="AE1018" s="177" t="str">
        <f t="shared" si="498"/>
        <v/>
      </c>
      <c r="AF1018" s="13" t="str">
        <f t="shared" si="499"/>
        <v/>
      </c>
      <c r="AG1018" s="177" t="str">
        <f t="shared" si="500"/>
        <v/>
      </c>
      <c r="AH1018" s="184" t="str">
        <f t="shared" si="501"/>
        <v/>
      </c>
      <c r="AI1018" s="184" t="str">
        <f>IF(AE:AE="","",IF(R1018="Refreshment Beverage",AK1018*(Rates!J$19/100),ROUND(SUM(AH1018*(Rates!$J$8/100)),4)))</f>
        <v/>
      </c>
      <c r="AJ1018" s="183" t="str">
        <f t="shared" si="502"/>
        <v/>
      </c>
      <c r="AK1018" s="185" t="str">
        <f t="shared" si="503"/>
        <v/>
      </c>
      <c r="AL1018" s="177" t="str">
        <f t="shared" si="504"/>
        <v/>
      </c>
      <c r="AM1018" s="13" t="str">
        <f>IF(AS1018="","",IF(R1018="Refreshment Beverage",ROUND(AS1018*Rates!K$19,4),ROUND(AO1018*(VLOOKUP(VALUE(Q1018),Rates!G$4:L$12,3,0)),4)))</f>
        <v/>
      </c>
      <c r="AN1018" s="183" t="str">
        <f>IF(AS1018="","",IF(R1018="Refreshment Beverage",AS1018*(Rates!J$19/100),MAX(AM1018,AB1018)))</f>
        <v/>
      </c>
      <c r="AO1018" s="186" t="str">
        <f t="shared" si="505"/>
        <v/>
      </c>
      <c r="AP1018" s="186" t="str">
        <f t="shared" si="506"/>
        <v/>
      </c>
      <c r="AQ1018" s="186" t="str">
        <f>IF(AS1018="","",IF(R1018="Refreshment Beverage",ROUND(SUM(VLOOKUP(Q:Q,Rates!G$15:L$19,3,0)*(AS1018-Y1018-Z1018-AA1018)),4),ROUND(SUM(Rates!$K$8*AS1018),4)))</f>
        <v/>
      </c>
      <c r="AR1018" s="184" t="str">
        <f t="shared" si="507"/>
        <v/>
      </c>
      <c r="AS1018" s="185" t="str">
        <f t="shared" si="508"/>
        <v/>
      </c>
      <c r="AT1018" s="177" t="str">
        <f t="shared" si="509"/>
        <v/>
      </c>
      <c r="AU1018" s="13" t="str">
        <f>IF(AX1018="","",IF(R1018="Refreshment Beverage",ROUND((BA1018-Y1018-Z1018-AA1018)*VLOOKUP(VALUE(Q1018),Rates!G$15:L$19,3,0),4),ROUND(AW1018*(VLOOKUP(VALUE(Q1018),Rates!G:L,3,0)),4)))</f>
        <v/>
      </c>
      <c r="AV1018" s="183" t="str">
        <f t="shared" si="510"/>
        <v/>
      </c>
      <c r="AW1018" s="186" t="str">
        <f t="shared" si="511"/>
        <v/>
      </c>
      <c r="AX1018" s="184" t="str">
        <f t="shared" si="512"/>
        <v/>
      </c>
      <c r="AY1018" s="186" t="str">
        <f>IF(AX1018="","",IF(R1018="Refreshment Beverage",ROUND(SUM(AX1018*Rates!K$19),4),ROUND(SUM(AX1018*(Rates!J$8/100)),4)))</f>
        <v/>
      </c>
      <c r="AZ1018" s="183" t="str">
        <f t="shared" si="513"/>
        <v/>
      </c>
      <c r="BA1018" s="185" t="str">
        <f t="shared" si="514"/>
        <v/>
      </c>
      <c r="BD1018" s="171"/>
      <c r="BE1018" s="171"/>
      <c r="BF1018" s="171"/>
      <c r="BG1018" s="171"/>
    </row>
    <row r="1019" spans="1:59" ht="15" customHeight="1" x14ac:dyDescent="0.3">
      <c r="A1019" s="172"/>
      <c r="B1019" s="172"/>
      <c r="C1019" s="172"/>
      <c r="D1019" s="173"/>
      <c r="E1019" s="173"/>
      <c r="F1019" s="173"/>
      <c r="G1019" s="173"/>
      <c r="H1019" s="173"/>
      <c r="I1019" s="174"/>
      <c r="J1019" s="175"/>
      <c r="K1019" s="176" t="str">
        <f t="shared" si="486"/>
        <v/>
      </c>
      <c r="L1019" s="177" t="str">
        <f t="shared" si="487"/>
        <v/>
      </c>
      <c r="M1019" s="178" t="str">
        <f t="shared" si="488"/>
        <v/>
      </c>
      <c r="N1019" s="44" t="str" cm="1">
        <f t="array" ref="N1019">IFERROR(IF(_xlfn.SINGLE(A:A)="","",IF(R1019="Beer",SUM(LOOKUP(2,1/(Rates!$B$3:$B$5&lt;=W1019)/(Rates!$C$3:$C$5&gt;=W1019),Rates!$D$3:$D$5)*(X1019/100)*W1019),IF(R1019="Refreshment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44" t="str">
        <f t="shared" si="489"/>
        <v/>
      </c>
      <c r="P1019" s="13"/>
      <c r="Q1019" s="179" t="str">
        <f t="shared" si="490"/>
        <v/>
      </c>
      <c r="R1019" s="180" t="str">
        <f t="shared" si="491"/>
        <v/>
      </c>
      <c r="S1019" s="13" t="str">
        <f>IF(A1019="","",IF(R1019="Refreshment Beverage",VLOOKUP(VALUE(Q1019),Rates!G$15:L$19,2,0),VLOOKUP(VALUE(Q1019),Rates!G$4:L$8,2,0)))</f>
        <v/>
      </c>
      <c r="T1019" s="13" t="str">
        <f t="shared" si="492"/>
        <v/>
      </c>
      <c r="U1019" s="181" t="str">
        <f t="shared" si="493"/>
        <v/>
      </c>
      <c r="V1019" s="13" t="str">
        <f t="shared" si="494"/>
        <v/>
      </c>
      <c r="W1019" s="13" t="str">
        <f t="shared" si="495"/>
        <v/>
      </c>
      <c r="X1019" s="182" t="str">
        <f t="shared" si="496"/>
        <v/>
      </c>
      <c r="Y1019" s="183" t="str">
        <f>IF(A:A="","",IF(R1019="Refreshment Beverage",VLOOKUP(Q1019,Rates!G$15:L$19,6,0)*W1019,VLOOKUP(Q1019,Rates!G$4:L$12,6,0)*W1019))</f>
        <v/>
      </c>
      <c r="Z1019" s="183" t="str">
        <f t="shared" si="497"/>
        <v/>
      </c>
      <c r="AA1019" s="17">
        <f t="shared" si="485"/>
        <v>0</v>
      </c>
      <c r="AB1019" s="177" t="str" cm="1">
        <f t="array" ref="AB1019">IF(_xlfn.SINGLE(A:A)="","",IF(R1019="Refreshment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177" t="str" cm="1">
        <f t="array" ref="AC1019">IF(_xlfn.SINGLE(A:A)="","",IF(R1019="Refreshment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68">
        <f>IFERROR(IF(OR(Q1019=1,Q1019=2,Q1019=3,Q1019=4),VLOOKUP(Q1019,Rates!$A$31:$B$34,2,0)*W1019,IF(V1019=1,VLOOKUP(U1019,'REB BEV MIN MKUP'!B:E,4,0),IF(V1019&gt;1,VLOOKUP(VALUE(W1019),'REB BEV MIN MKUP'!O:Q,3,0),0))),0)</f>
        <v>0</v>
      </c>
      <c r="AE1019" s="177" t="str">
        <f t="shared" si="498"/>
        <v/>
      </c>
      <c r="AF1019" s="13" t="str">
        <f t="shared" si="499"/>
        <v/>
      </c>
      <c r="AG1019" s="177" t="str">
        <f t="shared" si="500"/>
        <v/>
      </c>
      <c r="AH1019" s="184" t="str">
        <f t="shared" si="501"/>
        <v/>
      </c>
      <c r="AI1019" s="184" t="str">
        <f>IF(AE:AE="","",IF(R1019="Refreshment Beverage",AK1019*(Rates!J$19/100),ROUND(SUM(AH1019*(Rates!$J$8/100)),4)))</f>
        <v/>
      </c>
      <c r="AJ1019" s="183" t="str">
        <f t="shared" si="502"/>
        <v/>
      </c>
      <c r="AK1019" s="185" t="str">
        <f t="shared" si="503"/>
        <v/>
      </c>
      <c r="AL1019" s="177" t="str">
        <f t="shared" si="504"/>
        <v/>
      </c>
      <c r="AM1019" s="13" t="str">
        <f>IF(AS1019="","",IF(R1019="Refreshment Beverage",ROUND(AS1019*Rates!K$19,4),ROUND(AO1019*(VLOOKUP(VALUE(Q1019),Rates!G$4:L$12,3,0)),4)))</f>
        <v/>
      </c>
      <c r="AN1019" s="183" t="str">
        <f>IF(AS1019="","",IF(R1019="Refreshment Beverage",AS1019*(Rates!J$19/100),MAX(AM1019,AB1019)))</f>
        <v/>
      </c>
      <c r="AO1019" s="186" t="str">
        <f t="shared" si="505"/>
        <v/>
      </c>
      <c r="AP1019" s="186" t="str">
        <f t="shared" si="506"/>
        <v/>
      </c>
      <c r="AQ1019" s="186" t="str">
        <f>IF(AS1019="","",IF(R1019="Refreshment Beverage",ROUND(SUM(VLOOKUP(Q:Q,Rates!G$15:L$19,3,0)*(AS1019-Y1019-Z1019-AA1019)),4),ROUND(SUM(Rates!$K$8*AS1019),4)))</f>
        <v/>
      </c>
      <c r="AR1019" s="184" t="str">
        <f t="shared" si="507"/>
        <v/>
      </c>
      <c r="AS1019" s="185" t="str">
        <f t="shared" si="508"/>
        <v/>
      </c>
      <c r="AT1019" s="177" t="str">
        <f t="shared" si="509"/>
        <v/>
      </c>
      <c r="AU1019" s="13" t="str">
        <f>IF(AX1019="","",IF(R1019="Refreshment Beverage",ROUND((BA1019-Y1019-Z1019-AA1019)*VLOOKUP(VALUE(Q1019),Rates!G$15:L$19,3,0),4),ROUND(AW1019*(VLOOKUP(VALUE(Q1019),Rates!G:L,3,0)),4)))</f>
        <v/>
      </c>
      <c r="AV1019" s="183" t="str">
        <f t="shared" si="510"/>
        <v/>
      </c>
      <c r="AW1019" s="186" t="str">
        <f t="shared" si="511"/>
        <v/>
      </c>
      <c r="AX1019" s="184" t="str">
        <f t="shared" si="512"/>
        <v/>
      </c>
      <c r="AY1019" s="186" t="str">
        <f>IF(AX1019="","",IF(R1019="Refreshment Beverage",ROUND(SUM(AX1019*Rates!K$19),4),ROUND(SUM(AX1019*(Rates!J$8/100)),4)))</f>
        <v/>
      </c>
      <c r="AZ1019" s="183" t="str">
        <f t="shared" si="513"/>
        <v/>
      </c>
      <c r="BA1019" s="185" t="str">
        <f t="shared" si="514"/>
        <v/>
      </c>
      <c r="BD1019" s="171"/>
      <c r="BE1019" s="171"/>
      <c r="BF1019" s="171"/>
      <c r="BG1019" s="171"/>
    </row>
    <row r="1020" spans="1:59" ht="15" customHeight="1" x14ac:dyDescent="0.3">
      <c r="A1020" s="172"/>
      <c r="B1020" s="172"/>
      <c r="C1020" s="172"/>
      <c r="D1020" s="173"/>
      <c r="E1020" s="173"/>
      <c r="F1020" s="173"/>
      <c r="G1020" s="173"/>
      <c r="H1020" s="173"/>
      <c r="I1020" s="174"/>
      <c r="J1020" s="175"/>
      <c r="K1020" s="176" t="str">
        <f t="shared" si="486"/>
        <v/>
      </c>
      <c r="L1020" s="177" t="str">
        <f t="shared" si="487"/>
        <v/>
      </c>
      <c r="M1020" s="178" t="str">
        <f t="shared" si="488"/>
        <v/>
      </c>
      <c r="N1020" s="44" t="str" cm="1">
        <f t="array" ref="N1020">IFERROR(IF(_xlfn.SINGLE(A:A)="","",IF(R1020="Beer",SUM(LOOKUP(2,1/(Rates!$B$3:$B$5&lt;=W1020)/(Rates!$C$3:$C$5&gt;=W1020),Rates!$D$3:$D$5)*(X1020/100)*W1020),IF(R1020="Refreshment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44" t="str">
        <f t="shared" si="489"/>
        <v/>
      </c>
      <c r="P1020" s="13"/>
      <c r="Q1020" s="179" t="str">
        <f t="shared" si="490"/>
        <v/>
      </c>
      <c r="R1020" s="180" t="str">
        <f t="shared" si="491"/>
        <v/>
      </c>
      <c r="S1020" s="13" t="str">
        <f>IF(A1020="","",IF(R1020="Refreshment Beverage",VLOOKUP(VALUE(Q1020),Rates!G$15:L$19,2,0),VLOOKUP(VALUE(Q1020),Rates!G$4:L$8,2,0)))</f>
        <v/>
      </c>
      <c r="T1020" s="13" t="str">
        <f t="shared" si="492"/>
        <v/>
      </c>
      <c r="U1020" s="181" t="str">
        <f t="shared" si="493"/>
        <v/>
      </c>
      <c r="V1020" s="13" t="str">
        <f t="shared" si="494"/>
        <v/>
      </c>
      <c r="W1020" s="13" t="str">
        <f t="shared" si="495"/>
        <v/>
      </c>
      <c r="X1020" s="182" t="str">
        <f t="shared" si="496"/>
        <v/>
      </c>
      <c r="Y1020" s="183" t="str">
        <f>IF(A:A="","",IF(R1020="Refreshment Beverage",VLOOKUP(Q1020,Rates!G$15:L$19,6,0)*W1020,VLOOKUP(Q1020,Rates!G$4:L$12,6,0)*W1020))</f>
        <v/>
      </c>
      <c r="Z1020" s="183" t="str">
        <f t="shared" si="497"/>
        <v/>
      </c>
      <c r="AA1020" s="17">
        <f t="shared" si="485"/>
        <v>0</v>
      </c>
      <c r="AB1020" s="177" t="str" cm="1">
        <f t="array" ref="AB1020">IF(_xlfn.SINGLE(A:A)="","",IF(R1020="Refreshment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177" t="str" cm="1">
        <f t="array" ref="AC1020">IF(_xlfn.SINGLE(A:A)="","",IF(R1020="Refreshment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68">
        <f>IFERROR(IF(OR(Q1020=1,Q1020=2,Q1020=3,Q1020=4),VLOOKUP(Q1020,Rates!$A$31:$B$34,2,0)*W1020,IF(V1020=1,VLOOKUP(U1020,'REB BEV MIN MKUP'!B:E,4,0),IF(V1020&gt;1,VLOOKUP(VALUE(W1020),'REB BEV MIN MKUP'!O:Q,3,0),0))),0)</f>
        <v>0</v>
      </c>
      <c r="AE1020" s="177" t="str">
        <f t="shared" si="498"/>
        <v/>
      </c>
      <c r="AF1020" s="13" t="str">
        <f t="shared" si="499"/>
        <v/>
      </c>
      <c r="AG1020" s="177" t="str">
        <f t="shared" si="500"/>
        <v/>
      </c>
      <c r="AH1020" s="184" t="str">
        <f t="shared" si="501"/>
        <v/>
      </c>
      <c r="AI1020" s="184" t="str">
        <f>IF(AE:AE="","",IF(R1020="Refreshment Beverage",AK1020*(Rates!J$19/100),ROUND(SUM(AH1020*(Rates!$J$8/100)),4)))</f>
        <v/>
      </c>
      <c r="AJ1020" s="183" t="str">
        <f t="shared" si="502"/>
        <v/>
      </c>
      <c r="AK1020" s="185" t="str">
        <f t="shared" si="503"/>
        <v/>
      </c>
      <c r="AL1020" s="177" t="str">
        <f t="shared" si="504"/>
        <v/>
      </c>
      <c r="AM1020" s="13" t="str">
        <f>IF(AS1020="","",IF(R1020="Refreshment Beverage",ROUND(AS1020*Rates!K$19,4),ROUND(AO1020*(VLOOKUP(VALUE(Q1020),Rates!G$4:L$12,3,0)),4)))</f>
        <v/>
      </c>
      <c r="AN1020" s="183" t="str">
        <f>IF(AS1020="","",IF(R1020="Refreshment Beverage",AS1020*(Rates!J$19/100),MAX(AM1020,AB1020)))</f>
        <v/>
      </c>
      <c r="AO1020" s="186" t="str">
        <f t="shared" si="505"/>
        <v/>
      </c>
      <c r="AP1020" s="186" t="str">
        <f t="shared" si="506"/>
        <v/>
      </c>
      <c r="AQ1020" s="186" t="str">
        <f>IF(AS1020="","",IF(R1020="Refreshment Beverage",ROUND(SUM(VLOOKUP(Q:Q,Rates!G$15:L$19,3,0)*(AS1020-Y1020-Z1020-AA1020)),4),ROUND(SUM(Rates!$K$8*AS1020),4)))</f>
        <v/>
      </c>
      <c r="AR1020" s="184" t="str">
        <f t="shared" si="507"/>
        <v/>
      </c>
      <c r="AS1020" s="185" t="str">
        <f t="shared" si="508"/>
        <v/>
      </c>
      <c r="AT1020" s="177" t="str">
        <f t="shared" si="509"/>
        <v/>
      </c>
      <c r="AU1020" s="13" t="str">
        <f>IF(AX1020="","",IF(R1020="Refreshment Beverage",ROUND((BA1020-Y1020-Z1020-AA1020)*VLOOKUP(VALUE(Q1020),Rates!G$15:L$19,3,0),4),ROUND(AW1020*(VLOOKUP(VALUE(Q1020),Rates!G:L,3,0)),4)))</f>
        <v/>
      </c>
      <c r="AV1020" s="183" t="str">
        <f t="shared" si="510"/>
        <v/>
      </c>
      <c r="AW1020" s="186" t="str">
        <f t="shared" si="511"/>
        <v/>
      </c>
      <c r="AX1020" s="184" t="str">
        <f t="shared" si="512"/>
        <v/>
      </c>
      <c r="AY1020" s="186" t="str">
        <f>IF(AX1020="","",IF(R1020="Refreshment Beverage",ROUND(SUM(AX1020*Rates!K$19),4),ROUND(SUM(AX1020*(Rates!J$8/100)),4)))</f>
        <v/>
      </c>
      <c r="AZ1020" s="183" t="str">
        <f t="shared" si="513"/>
        <v/>
      </c>
      <c r="BA1020" s="185" t="str">
        <f t="shared" si="514"/>
        <v/>
      </c>
      <c r="BD1020" s="171"/>
      <c r="BE1020" s="171"/>
      <c r="BF1020" s="171"/>
      <c r="BG1020" s="171"/>
    </row>
    <row r="1021" spans="1:59" ht="15" customHeight="1" x14ac:dyDescent="0.3">
      <c r="A1021" s="172"/>
      <c r="B1021" s="172"/>
      <c r="C1021" s="172"/>
      <c r="D1021" s="173"/>
      <c r="E1021" s="173"/>
      <c r="F1021" s="173"/>
      <c r="G1021" s="173"/>
      <c r="H1021" s="173"/>
      <c r="I1021" s="174"/>
      <c r="J1021" s="175"/>
      <c r="K1021" s="176" t="str">
        <f t="shared" si="486"/>
        <v/>
      </c>
      <c r="L1021" s="177" t="str">
        <f t="shared" si="487"/>
        <v/>
      </c>
      <c r="M1021" s="178" t="str">
        <f t="shared" si="488"/>
        <v/>
      </c>
      <c r="N1021" s="44" t="str" cm="1">
        <f t="array" ref="N1021">IFERROR(IF(_xlfn.SINGLE(A:A)="","",IF(R1021="Beer",SUM(LOOKUP(2,1/(Rates!$B$3:$B$5&lt;=W1021)/(Rates!$C$3:$C$5&gt;=W1021),Rates!$D$3:$D$5)*(X1021/100)*W1021),IF(R1021="Refreshment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44" t="str">
        <f t="shared" si="489"/>
        <v/>
      </c>
      <c r="P1021" s="13"/>
      <c r="Q1021" s="179" t="str">
        <f t="shared" si="490"/>
        <v/>
      </c>
      <c r="R1021" s="180" t="str">
        <f t="shared" si="491"/>
        <v/>
      </c>
      <c r="S1021" s="13" t="str">
        <f>IF(A1021="","",IF(R1021="Refreshment Beverage",VLOOKUP(VALUE(Q1021),Rates!G$15:L$19,2,0),VLOOKUP(VALUE(Q1021),Rates!G$4:L$8,2,0)))</f>
        <v/>
      </c>
      <c r="T1021" s="13" t="str">
        <f t="shared" si="492"/>
        <v/>
      </c>
      <c r="U1021" s="181" t="str">
        <f t="shared" si="493"/>
        <v/>
      </c>
      <c r="V1021" s="13" t="str">
        <f t="shared" si="494"/>
        <v/>
      </c>
      <c r="W1021" s="13" t="str">
        <f t="shared" si="495"/>
        <v/>
      </c>
      <c r="X1021" s="182" t="str">
        <f t="shared" si="496"/>
        <v/>
      </c>
      <c r="Y1021" s="183" t="str">
        <f>IF(A:A="","",IF(R1021="Refreshment Beverage",VLOOKUP(Q1021,Rates!G$15:L$19,6,0)*W1021,VLOOKUP(Q1021,Rates!G$4:L$12,6,0)*W1021))</f>
        <v/>
      </c>
      <c r="Z1021" s="183" t="str">
        <f t="shared" si="497"/>
        <v/>
      </c>
      <c r="AA1021" s="17">
        <f t="shared" si="485"/>
        <v>0</v>
      </c>
      <c r="AB1021" s="177" t="str" cm="1">
        <f t="array" ref="AB1021">IF(_xlfn.SINGLE(A:A)="","",IF(R1021="Refreshment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177" t="str" cm="1">
        <f t="array" ref="AC1021">IF(_xlfn.SINGLE(A:A)="","",IF(R1021="Refreshment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68">
        <f>IFERROR(IF(OR(Q1021=1,Q1021=2,Q1021=3,Q1021=4),VLOOKUP(Q1021,Rates!$A$31:$B$34,2,0)*W1021,IF(V1021=1,VLOOKUP(U1021,'REB BEV MIN MKUP'!B:E,4,0),IF(V1021&gt;1,VLOOKUP(VALUE(W1021),'REB BEV MIN MKUP'!O:Q,3,0),0))),0)</f>
        <v>0</v>
      </c>
      <c r="AE1021" s="177" t="str">
        <f t="shared" si="498"/>
        <v/>
      </c>
      <c r="AF1021" s="13" t="str">
        <f t="shared" si="499"/>
        <v/>
      </c>
      <c r="AG1021" s="177" t="str">
        <f t="shared" si="500"/>
        <v/>
      </c>
      <c r="AH1021" s="184" t="str">
        <f t="shared" si="501"/>
        <v/>
      </c>
      <c r="AI1021" s="184" t="str">
        <f>IF(AE:AE="","",IF(R1021="Refreshment Beverage",AK1021*(Rates!J$19/100),ROUND(SUM(AH1021*(Rates!$J$8/100)),4)))</f>
        <v/>
      </c>
      <c r="AJ1021" s="183" t="str">
        <f t="shared" si="502"/>
        <v/>
      </c>
      <c r="AK1021" s="185" t="str">
        <f t="shared" si="503"/>
        <v/>
      </c>
      <c r="AL1021" s="177" t="str">
        <f t="shared" si="504"/>
        <v/>
      </c>
      <c r="AM1021" s="13" t="str">
        <f>IF(AS1021="","",IF(R1021="Refreshment Beverage",ROUND(AS1021*Rates!K$19,4),ROUND(AO1021*(VLOOKUP(VALUE(Q1021),Rates!G$4:L$12,3,0)),4)))</f>
        <v/>
      </c>
      <c r="AN1021" s="183" t="str">
        <f>IF(AS1021="","",IF(R1021="Refreshment Beverage",AS1021*(Rates!J$19/100),MAX(AM1021,AB1021)))</f>
        <v/>
      </c>
      <c r="AO1021" s="186" t="str">
        <f t="shared" si="505"/>
        <v/>
      </c>
      <c r="AP1021" s="186" t="str">
        <f t="shared" si="506"/>
        <v/>
      </c>
      <c r="AQ1021" s="186" t="str">
        <f>IF(AS1021="","",IF(R1021="Refreshment Beverage",ROUND(SUM(VLOOKUP(Q:Q,Rates!G$15:L$19,3,0)*(AS1021-Y1021-Z1021-AA1021)),4),ROUND(SUM(Rates!$K$8*AS1021),4)))</f>
        <v/>
      </c>
      <c r="AR1021" s="184" t="str">
        <f t="shared" si="507"/>
        <v/>
      </c>
      <c r="AS1021" s="185" t="str">
        <f t="shared" si="508"/>
        <v/>
      </c>
      <c r="AT1021" s="177" t="str">
        <f t="shared" si="509"/>
        <v/>
      </c>
      <c r="AU1021" s="13" t="str">
        <f>IF(AX1021="","",IF(R1021="Refreshment Beverage",ROUND((BA1021-Y1021-Z1021-AA1021)*VLOOKUP(VALUE(Q1021),Rates!G$15:L$19,3,0),4),ROUND(AW1021*(VLOOKUP(VALUE(Q1021),Rates!G:L,3,0)),4)))</f>
        <v/>
      </c>
      <c r="AV1021" s="183" t="str">
        <f t="shared" si="510"/>
        <v/>
      </c>
      <c r="AW1021" s="186" t="str">
        <f t="shared" si="511"/>
        <v/>
      </c>
      <c r="AX1021" s="184" t="str">
        <f t="shared" si="512"/>
        <v/>
      </c>
      <c r="AY1021" s="186" t="str">
        <f>IF(AX1021="","",IF(R1021="Refreshment Beverage",ROUND(SUM(AX1021*Rates!K$19),4),ROUND(SUM(AX1021*(Rates!J$8/100)),4)))</f>
        <v/>
      </c>
      <c r="AZ1021" s="183" t="str">
        <f t="shared" si="513"/>
        <v/>
      </c>
      <c r="BA1021" s="185" t="str">
        <f t="shared" si="514"/>
        <v/>
      </c>
      <c r="BD1021" s="171"/>
      <c r="BE1021" s="171"/>
      <c r="BF1021" s="171"/>
      <c r="BG1021" s="171"/>
    </row>
    <row r="1022" spans="1:59" ht="15" customHeight="1" x14ac:dyDescent="0.3">
      <c r="A1022" s="172"/>
      <c r="B1022" s="172"/>
      <c r="C1022" s="172"/>
      <c r="D1022" s="173"/>
      <c r="E1022" s="173"/>
      <c r="F1022" s="173"/>
      <c r="G1022" s="173"/>
      <c r="H1022" s="173"/>
      <c r="I1022" s="174"/>
      <c r="J1022" s="175"/>
      <c r="K1022" s="176" t="str">
        <f t="shared" si="486"/>
        <v/>
      </c>
      <c r="L1022" s="177" t="str">
        <f t="shared" si="487"/>
        <v/>
      </c>
      <c r="M1022" s="178" t="str">
        <f t="shared" si="488"/>
        <v/>
      </c>
      <c r="N1022" s="44" t="str" cm="1">
        <f t="array" ref="N1022">IFERROR(IF(_xlfn.SINGLE(A:A)="","",IF(R1022="Beer",SUM(LOOKUP(2,1/(Rates!$B$3:$B$5&lt;=W1022)/(Rates!$C$3:$C$5&gt;=W1022),Rates!$D$3:$D$5)*(X1022/100)*W1022),IF(R1022="Refreshment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44" t="str">
        <f t="shared" si="489"/>
        <v/>
      </c>
      <c r="P1022" s="13"/>
      <c r="Q1022" s="179" t="str">
        <f t="shared" si="490"/>
        <v/>
      </c>
      <c r="R1022" s="180" t="str">
        <f t="shared" si="491"/>
        <v/>
      </c>
      <c r="S1022" s="13" t="str">
        <f>IF(A1022="","",IF(R1022="Refreshment Beverage",VLOOKUP(VALUE(Q1022),Rates!G$15:L$19,2,0),VLOOKUP(VALUE(Q1022),Rates!G$4:L$8,2,0)))</f>
        <v/>
      </c>
      <c r="T1022" s="13" t="str">
        <f t="shared" si="492"/>
        <v/>
      </c>
      <c r="U1022" s="181" t="str">
        <f t="shared" si="493"/>
        <v/>
      </c>
      <c r="V1022" s="13" t="str">
        <f t="shared" si="494"/>
        <v/>
      </c>
      <c r="W1022" s="13" t="str">
        <f t="shared" si="495"/>
        <v/>
      </c>
      <c r="X1022" s="182" t="str">
        <f t="shared" si="496"/>
        <v/>
      </c>
      <c r="Y1022" s="183" t="str">
        <f>IF(A:A="","",IF(R1022="Refreshment Beverage",VLOOKUP(Q1022,Rates!G$15:L$19,6,0)*W1022,VLOOKUP(Q1022,Rates!G$4:L$12,6,0)*W1022))</f>
        <v/>
      </c>
      <c r="Z1022" s="183" t="str">
        <f t="shared" si="497"/>
        <v/>
      </c>
      <c r="AA1022" s="17">
        <f t="shared" si="485"/>
        <v>0</v>
      </c>
      <c r="AB1022" s="177" t="str" cm="1">
        <f t="array" ref="AB1022">IF(_xlfn.SINGLE(A:A)="","",IF(R1022="Refreshment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177" t="str" cm="1">
        <f t="array" ref="AC1022">IF(_xlfn.SINGLE(A:A)="","",IF(R1022="Refreshment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68">
        <f>IFERROR(IF(OR(Q1022=1,Q1022=2,Q1022=3,Q1022=4),VLOOKUP(Q1022,Rates!$A$31:$B$34,2,0)*W1022,IF(V1022=1,VLOOKUP(U1022,'REB BEV MIN MKUP'!B:E,4,0),IF(V1022&gt;1,VLOOKUP(VALUE(W1022),'REB BEV MIN MKUP'!O:Q,3,0),0))),0)</f>
        <v>0</v>
      </c>
      <c r="AE1022" s="177" t="str">
        <f t="shared" si="498"/>
        <v/>
      </c>
      <c r="AF1022" s="13" t="str">
        <f t="shared" si="499"/>
        <v/>
      </c>
      <c r="AG1022" s="177" t="str">
        <f t="shared" si="500"/>
        <v/>
      </c>
      <c r="AH1022" s="184" t="str">
        <f t="shared" si="501"/>
        <v/>
      </c>
      <c r="AI1022" s="184" t="str">
        <f>IF(AE:AE="","",IF(R1022="Refreshment Beverage",AK1022*(Rates!J$19/100),ROUND(SUM(AH1022*(Rates!$J$8/100)),4)))</f>
        <v/>
      </c>
      <c r="AJ1022" s="183" t="str">
        <f t="shared" si="502"/>
        <v/>
      </c>
      <c r="AK1022" s="185" t="str">
        <f t="shared" si="503"/>
        <v/>
      </c>
      <c r="AL1022" s="177" t="str">
        <f t="shared" si="504"/>
        <v/>
      </c>
      <c r="AM1022" s="13" t="str">
        <f>IF(AS1022="","",IF(R1022="Refreshment Beverage",ROUND(AS1022*Rates!K$19,4),ROUND(AO1022*(VLOOKUP(VALUE(Q1022),Rates!G$4:L$12,3,0)),4)))</f>
        <v/>
      </c>
      <c r="AN1022" s="183" t="str">
        <f>IF(AS1022="","",IF(R1022="Refreshment Beverage",AS1022*(Rates!J$19/100),MAX(AM1022,AB1022)))</f>
        <v/>
      </c>
      <c r="AO1022" s="186" t="str">
        <f t="shared" si="505"/>
        <v/>
      </c>
      <c r="AP1022" s="186" t="str">
        <f t="shared" si="506"/>
        <v/>
      </c>
      <c r="AQ1022" s="186" t="str">
        <f>IF(AS1022="","",IF(R1022="Refreshment Beverage",ROUND(SUM(VLOOKUP(Q:Q,Rates!G$15:L$19,3,0)*(AS1022-Y1022-Z1022-AA1022)),4),ROUND(SUM(Rates!$K$8*AS1022),4)))</f>
        <v/>
      </c>
      <c r="AR1022" s="184" t="str">
        <f t="shared" si="507"/>
        <v/>
      </c>
      <c r="AS1022" s="185" t="str">
        <f t="shared" si="508"/>
        <v/>
      </c>
      <c r="AT1022" s="177" t="str">
        <f t="shared" si="509"/>
        <v/>
      </c>
      <c r="AU1022" s="13" t="str">
        <f>IF(AX1022="","",IF(R1022="Refreshment Beverage",ROUND((BA1022-Y1022-Z1022-AA1022)*VLOOKUP(VALUE(Q1022),Rates!G$15:L$19,3,0),4),ROUND(AW1022*(VLOOKUP(VALUE(Q1022),Rates!G:L,3,0)),4)))</f>
        <v/>
      </c>
      <c r="AV1022" s="183" t="str">
        <f t="shared" si="510"/>
        <v/>
      </c>
      <c r="AW1022" s="186" t="str">
        <f t="shared" si="511"/>
        <v/>
      </c>
      <c r="AX1022" s="184" t="str">
        <f t="shared" si="512"/>
        <v/>
      </c>
      <c r="AY1022" s="186" t="str">
        <f>IF(AX1022="","",IF(R1022="Refreshment Beverage",ROUND(SUM(AX1022*Rates!K$19),4),ROUND(SUM(AX1022*(Rates!J$8/100)),4)))</f>
        <v/>
      </c>
      <c r="AZ1022" s="183" t="str">
        <f t="shared" si="513"/>
        <v/>
      </c>
      <c r="BA1022" s="185" t="str">
        <f t="shared" si="514"/>
        <v/>
      </c>
      <c r="BD1022" s="171"/>
      <c r="BE1022" s="171"/>
      <c r="BF1022" s="171"/>
      <c r="BG1022" s="171"/>
    </row>
    <row r="1023" spans="1:59" ht="15" customHeight="1" x14ac:dyDescent="0.3">
      <c r="A1023" s="172"/>
      <c r="B1023" s="172"/>
      <c r="C1023" s="172"/>
      <c r="D1023" s="173"/>
      <c r="E1023" s="173"/>
      <c r="F1023" s="173"/>
      <c r="G1023" s="173"/>
      <c r="H1023" s="173"/>
      <c r="I1023" s="174"/>
      <c r="J1023" s="175"/>
      <c r="K1023" s="176" t="str">
        <f t="shared" si="486"/>
        <v/>
      </c>
      <c r="L1023" s="177" t="str">
        <f t="shared" si="487"/>
        <v/>
      </c>
      <c r="M1023" s="178" t="str">
        <f t="shared" si="488"/>
        <v/>
      </c>
      <c r="N1023" s="44" t="str" cm="1">
        <f t="array" ref="N1023">IFERROR(IF(_xlfn.SINGLE(A:A)="","",IF(R1023="Beer",SUM(LOOKUP(2,1/(Rates!$B$3:$B$5&lt;=W1023)/(Rates!$C$3:$C$5&gt;=W1023),Rates!$D$3:$D$5)*(X1023/100)*W1023),IF(R1023="Refreshment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44" t="str">
        <f t="shared" si="489"/>
        <v/>
      </c>
      <c r="P1023" s="13"/>
      <c r="Q1023" s="179" t="str">
        <f t="shared" si="490"/>
        <v/>
      </c>
      <c r="R1023" s="180" t="str">
        <f t="shared" si="491"/>
        <v/>
      </c>
      <c r="S1023" s="13" t="str">
        <f>IF(A1023="","",IF(R1023="Refreshment Beverage",VLOOKUP(VALUE(Q1023),Rates!G$15:L$19,2,0),VLOOKUP(VALUE(Q1023),Rates!G$4:L$8,2,0)))</f>
        <v/>
      </c>
      <c r="T1023" s="13" t="str">
        <f t="shared" si="492"/>
        <v/>
      </c>
      <c r="U1023" s="181" t="str">
        <f t="shared" si="493"/>
        <v/>
      </c>
      <c r="V1023" s="13" t="str">
        <f t="shared" si="494"/>
        <v/>
      </c>
      <c r="W1023" s="13" t="str">
        <f t="shared" si="495"/>
        <v/>
      </c>
      <c r="X1023" s="182" t="str">
        <f t="shared" si="496"/>
        <v/>
      </c>
      <c r="Y1023" s="183" t="str">
        <f>IF(A:A="","",IF(R1023="Refreshment Beverage",VLOOKUP(Q1023,Rates!G$15:L$19,6,0)*W1023,VLOOKUP(Q1023,Rates!G$4:L$12,6,0)*W1023))</f>
        <v/>
      </c>
      <c r="Z1023" s="183" t="str">
        <f t="shared" si="497"/>
        <v/>
      </c>
      <c r="AA1023" s="17">
        <f t="shared" si="485"/>
        <v>0</v>
      </c>
      <c r="AB1023" s="177" t="str" cm="1">
        <f t="array" ref="AB1023">IF(_xlfn.SINGLE(A:A)="","",IF(R1023="Refreshment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177" t="str" cm="1">
        <f t="array" ref="AC1023">IF(_xlfn.SINGLE(A:A)="","",IF(R1023="Refreshment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68">
        <f>IFERROR(IF(OR(Q1023=1,Q1023=2,Q1023=3,Q1023=4),VLOOKUP(Q1023,Rates!$A$31:$B$34,2,0)*W1023,IF(V1023=1,VLOOKUP(U1023,'REB BEV MIN MKUP'!B:E,4,0),IF(V1023&gt;1,VLOOKUP(VALUE(W1023),'REB BEV MIN MKUP'!O:Q,3,0),0))),0)</f>
        <v>0</v>
      </c>
      <c r="AE1023" s="177" t="str">
        <f t="shared" si="498"/>
        <v/>
      </c>
      <c r="AF1023" s="13" t="str">
        <f t="shared" si="499"/>
        <v/>
      </c>
      <c r="AG1023" s="177" t="str">
        <f t="shared" si="500"/>
        <v/>
      </c>
      <c r="AH1023" s="184" t="str">
        <f t="shared" si="501"/>
        <v/>
      </c>
      <c r="AI1023" s="184" t="str">
        <f>IF(AE:AE="","",IF(R1023="Refreshment Beverage",AK1023*(Rates!J$19/100),ROUND(SUM(AH1023*(Rates!$J$8/100)),4)))</f>
        <v/>
      </c>
      <c r="AJ1023" s="183" t="str">
        <f t="shared" si="502"/>
        <v/>
      </c>
      <c r="AK1023" s="185" t="str">
        <f t="shared" si="503"/>
        <v/>
      </c>
      <c r="AL1023" s="177" t="str">
        <f t="shared" si="504"/>
        <v/>
      </c>
      <c r="AM1023" s="13" t="str">
        <f>IF(AS1023="","",IF(R1023="Refreshment Beverage",ROUND(AS1023*Rates!K$19,4),ROUND(AO1023*(VLOOKUP(VALUE(Q1023),Rates!G$4:L$12,3,0)),4)))</f>
        <v/>
      </c>
      <c r="AN1023" s="183" t="str">
        <f>IF(AS1023="","",IF(R1023="Refreshment Beverage",AS1023*(Rates!J$19/100),MAX(AM1023,AB1023)))</f>
        <v/>
      </c>
      <c r="AO1023" s="186" t="str">
        <f t="shared" si="505"/>
        <v/>
      </c>
      <c r="AP1023" s="186" t="str">
        <f t="shared" si="506"/>
        <v/>
      </c>
      <c r="AQ1023" s="186" t="str">
        <f>IF(AS1023="","",IF(R1023="Refreshment Beverage",ROUND(SUM(VLOOKUP(Q:Q,Rates!G$15:L$19,3,0)*(AS1023-Y1023-Z1023-AA1023)),4),ROUND(SUM(Rates!$K$8*AS1023),4)))</f>
        <v/>
      </c>
      <c r="AR1023" s="184" t="str">
        <f t="shared" si="507"/>
        <v/>
      </c>
      <c r="AS1023" s="185" t="str">
        <f t="shared" si="508"/>
        <v/>
      </c>
      <c r="AT1023" s="177" t="str">
        <f t="shared" si="509"/>
        <v/>
      </c>
      <c r="AU1023" s="13" t="str">
        <f>IF(AX1023="","",IF(R1023="Refreshment Beverage",ROUND((BA1023-Y1023-Z1023-AA1023)*VLOOKUP(VALUE(Q1023),Rates!G$15:L$19,3,0),4),ROUND(AW1023*(VLOOKUP(VALUE(Q1023),Rates!G:L,3,0)),4)))</f>
        <v/>
      </c>
      <c r="AV1023" s="183" t="str">
        <f t="shared" si="510"/>
        <v/>
      </c>
      <c r="AW1023" s="186" t="str">
        <f t="shared" si="511"/>
        <v/>
      </c>
      <c r="AX1023" s="184" t="str">
        <f t="shared" si="512"/>
        <v/>
      </c>
      <c r="AY1023" s="186" t="str">
        <f>IF(AX1023="","",IF(R1023="Refreshment Beverage",ROUND(SUM(AX1023*Rates!K$19),4),ROUND(SUM(AX1023*(Rates!J$8/100)),4)))</f>
        <v/>
      </c>
      <c r="AZ1023" s="183" t="str">
        <f t="shared" si="513"/>
        <v/>
      </c>
      <c r="BA1023" s="185" t="str">
        <f t="shared" si="514"/>
        <v/>
      </c>
      <c r="BD1023" s="171"/>
      <c r="BE1023" s="171"/>
      <c r="BF1023" s="171"/>
      <c r="BG1023" s="171"/>
    </row>
    <row r="1024" spans="1:59" ht="15" customHeight="1" x14ac:dyDescent="0.3">
      <c r="A1024" s="172"/>
      <c r="B1024" s="172"/>
      <c r="C1024" s="172"/>
      <c r="D1024" s="173"/>
      <c r="E1024" s="173"/>
      <c r="F1024" s="173"/>
      <c r="G1024" s="173"/>
      <c r="H1024" s="173"/>
      <c r="I1024" s="174"/>
      <c r="J1024" s="175"/>
      <c r="K1024" s="176" t="str">
        <f t="shared" si="486"/>
        <v/>
      </c>
      <c r="L1024" s="177" t="str">
        <f t="shared" si="487"/>
        <v/>
      </c>
      <c r="M1024" s="178" t="str">
        <f t="shared" si="488"/>
        <v/>
      </c>
      <c r="N1024" s="44" t="str" cm="1">
        <f t="array" ref="N1024">IFERROR(IF(_xlfn.SINGLE(A:A)="","",IF(R1024="Beer",SUM(LOOKUP(2,1/(Rates!$B$3:$B$5&lt;=W1024)/(Rates!$C$3:$C$5&gt;=W1024),Rates!$D$3:$D$5)*(X1024/100)*W1024),IF(R1024="Refreshment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44" t="str">
        <f t="shared" si="489"/>
        <v/>
      </c>
      <c r="P1024" s="13"/>
      <c r="Q1024" s="179" t="str">
        <f t="shared" si="490"/>
        <v/>
      </c>
      <c r="R1024" s="180" t="str">
        <f t="shared" si="491"/>
        <v/>
      </c>
      <c r="S1024" s="13" t="str">
        <f>IF(A1024="","",IF(R1024="Refreshment Beverage",VLOOKUP(VALUE(Q1024),Rates!G$15:L$19,2,0),VLOOKUP(VALUE(Q1024),Rates!G$4:L$8,2,0)))</f>
        <v/>
      </c>
      <c r="T1024" s="13" t="str">
        <f t="shared" si="492"/>
        <v/>
      </c>
      <c r="U1024" s="181" t="str">
        <f t="shared" si="493"/>
        <v/>
      </c>
      <c r="V1024" s="13" t="str">
        <f t="shared" si="494"/>
        <v/>
      </c>
      <c r="W1024" s="13" t="str">
        <f t="shared" si="495"/>
        <v/>
      </c>
      <c r="X1024" s="182" t="str">
        <f t="shared" si="496"/>
        <v/>
      </c>
      <c r="Y1024" s="183" t="str">
        <f>IF(A:A="","",IF(R1024="Refreshment Beverage",VLOOKUP(Q1024,Rates!G$15:L$19,6,0)*W1024,VLOOKUP(Q1024,Rates!G$4:L$12,6,0)*W1024))</f>
        <v/>
      </c>
      <c r="Z1024" s="183" t="str">
        <f t="shared" si="497"/>
        <v/>
      </c>
      <c r="AA1024" s="17">
        <f t="shared" si="485"/>
        <v>0</v>
      </c>
      <c r="AB1024" s="177" t="str" cm="1">
        <f t="array" ref="AB1024">IF(_xlfn.SINGLE(A:A)="","",IF(R1024="Refreshment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177" t="str" cm="1">
        <f t="array" ref="AC1024">IF(_xlfn.SINGLE(A:A)="","",IF(R1024="Refreshment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68">
        <f>IFERROR(IF(OR(Q1024=1,Q1024=2,Q1024=3,Q1024=4),VLOOKUP(Q1024,Rates!$A$31:$B$34,2,0)*W1024,IF(V1024=1,VLOOKUP(U1024,'REB BEV MIN MKUP'!B:E,4,0),IF(V1024&gt;1,VLOOKUP(VALUE(W1024),'REB BEV MIN MKUP'!O:Q,3,0),0))),0)</f>
        <v>0</v>
      </c>
      <c r="AE1024" s="177" t="str">
        <f t="shared" si="498"/>
        <v/>
      </c>
      <c r="AF1024" s="13" t="str">
        <f t="shared" si="499"/>
        <v/>
      </c>
      <c r="AG1024" s="177" t="str">
        <f t="shared" si="500"/>
        <v/>
      </c>
      <c r="AH1024" s="184" t="str">
        <f t="shared" si="501"/>
        <v/>
      </c>
      <c r="AI1024" s="184" t="str">
        <f>IF(AE:AE="","",IF(R1024="Refreshment Beverage",AK1024*(Rates!J$19/100),ROUND(SUM(AH1024*(Rates!$J$8/100)),4)))</f>
        <v/>
      </c>
      <c r="AJ1024" s="183" t="str">
        <f t="shared" si="502"/>
        <v/>
      </c>
      <c r="AK1024" s="185" t="str">
        <f t="shared" si="503"/>
        <v/>
      </c>
      <c r="AL1024" s="177" t="str">
        <f t="shared" si="504"/>
        <v/>
      </c>
      <c r="AM1024" s="13" t="str">
        <f>IF(AS1024="","",IF(R1024="Refreshment Beverage",ROUND(AS1024*Rates!K$19,4),ROUND(AO1024*(VLOOKUP(VALUE(Q1024),Rates!G$4:L$12,3,0)),4)))</f>
        <v/>
      </c>
      <c r="AN1024" s="183" t="str">
        <f>IF(AS1024="","",IF(R1024="Refreshment Beverage",AS1024*(Rates!J$19/100),MAX(AM1024,AB1024)))</f>
        <v/>
      </c>
      <c r="AO1024" s="186" t="str">
        <f t="shared" si="505"/>
        <v/>
      </c>
      <c r="AP1024" s="186" t="str">
        <f t="shared" si="506"/>
        <v/>
      </c>
      <c r="AQ1024" s="186" t="str">
        <f>IF(AS1024="","",IF(R1024="Refreshment Beverage",ROUND(SUM(VLOOKUP(Q:Q,Rates!G$15:L$19,3,0)*(AS1024-Y1024-Z1024-AA1024)),4),ROUND(SUM(Rates!$K$8*AS1024),4)))</f>
        <v/>
      </c>
      <c r="AR1024" s="184" t="str">
        <f t="shared" si="507"/>
        <v/>
      </c>
      <c r="AS1024" s="185" t="str">
        <f t="shared" si="508"/>
        <v/>
      </c>
      <c r="AT1024" s="177" t="str">
        <f t="shared" si="509"/>
        <v/>
      </c>
      <c r="AU1024" s="13" t="str">
        <f>IF(AX1024="","",IF(R1024="Refreshment Beverage",ROUND((BA1024-Y1024-Z1024-AA1024)*VLOOKUP(VALUE(Q1024),Rates!G$15:L$19,3,0),4),ROUND(AW1024*(VLOOKUP(VALUE(Q1024),Rates!G:L,3,0)),4)))</f>
        <v/>
      </c>
      <c r="AV1024" s="183" t="str">
        <f t="shared" si="510"/>
        <v/>
      </c>
      <c r="AW1024" s="186" t="str">
        <f t="shared" si="511"/>
        <v/>
      </c>
      <c r="AX1024" s="184" t="str">
        <f t="shared" si="512"/>
        <v/>
      </c>
      <c r="AY1024" s="186" t="str">
        <f>IF(AX1024="","",IF(R1024="Refreshment Beverage",ROUND(SUM(AX1024*Rates!K$19),4),ROUND(SUM(AX1024*(Rates!J$8/100)),4)))</f>
        <v/>
      </c>
      <c r="AZ1024" s="183" t="str">
        <f t="shared" si="513"/>
        <v/>
      </c>
      <c r="BA1024" s="185" t="str">
        <f t="shared" si="514"/>
        <v/>
      </c>
      <c r="BD1024" s="171"/>
      <c r="BE1024" s="171"/>
      <c r="BF1024" s="171"/>
      <c r="BG1024" s="171"/>
    </row>
    <row r="1025" spans="1:59" ht="15" customHeight="1" x14ac:dyDescent="0.3">
      <c r="A1025" s="172"/>
      <c r="B1025" s="172"/>
      <c r="C1025" s="172"/>
      <c r="D1025" s="173"/>
      <c r="E1025" s="173"/>
      <c r="F1025" s="173"/>
      <c r="G1025" s="173"/>
      <c r="H1025" s="173"/>
      <c r="I1025" s="174"/>
      <c r="J1025" s="175"/>
      <c r="K1025" s="176" t="str">
        <f t="shared" si="486"/>
        <v/>
      </c>
      <c r="L1025" s="177" t="str">
        <f t="shared" si="487"/>
        <v/>
      </c>
      <c r="M1025" s="178" t="str">
        <f t="shared" si="488"/>
        <v/>
      </c>
      <c r="N1025" s="44" t="str" cm="1">
        <f t="array" ref="N1025">IFERROR(IF(_xlfn.SINGLE(A:A)="","",IF(R1025="Beer",SUM(LOOKUP(2,1/(Rates!$B$3:$B$5&lt;=W1025)/(Rates!$C$3:$C$5&gt;=W1025),Rates!$D$3:$D$5)*(X1025/100)*W1025),IF(R1025="Refreshment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44" t="str">
        <f t="shared" si="489"/>
        <v/>
      </c>
      <c r="P1025" s="13"/>
      <c r="Q1025" s="179" t="str">
        <f t="shared" si="490"/>
        <v/>
      </c>
      <c r="R1025" s="180" t="str">
        <f t="shared" si="491"/>
        <v/>
      </c>
      <c r="S1025" s="13" t="str">
        <f>IF(A1025="","",IF(R1025="Refreshment Beverage",VLOOKUP(VALUE(Q1025),Rates!G$15:L$19,2,0),VLOOKUP(VALUE(Q1025),Rates!G$4:L$8,2,0)))</f>
        <v/>
      </c>
      <c r="T1025" s="13" t="str">
        <f t="shared" si="492"/>
        <v/>
      </c>
      <c r="U1025" s="181" t="str">
        <f t="shared" si="493"/>
        <v/>
      </c>
      <c r="V1025" s="13" t="str">
        <f t="shared" si="494"/>
        <v/>
      </c>
      <c r="W1025" s="13" t="str">
        <f t="shared" si="495"/>
        <v/>
      </c>
      <c r="X1025" s="182" t="str">
        <f t="shared" si="496"/>
        <v/>
      </c>
      <c r="Y1025" s="183" t="str">
        <f>IF(A:A="","",IF(R1025="Refreshment Beverage",VLOOKUP(Q1025,Rates!G$15:L$19,6,0)*W1025,VLOOKUP(Q1025,Rates!G$4:L$12,6,0)*W1025))</f>
        <v/>
      </c>
      <c r="Z1025" s="183" t="str">
        <f t="shared" si="497"/>
        <v/>
      </c>
      <c r="AA1025" s="17">
        <f t="shared" si="485"/>
        <v>0</v>
      </c>
      <c r="AB1025" s="177" t="str" cm="1">
        <f t="array" ref="AB1025">IF(_xlfn.SINGLE(A:A)="","",IF(R1025="Refreshment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177" t="str" cm="1">
        <f t="array" ref="AC1025">IF(_xlfn.SINGLE(A:A)="","",IF(R1025="Refreshment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68">
        <f>IFERROR(IF(OR(Q1025=1,Q1025=2,Q1025=3,Q1025=4),VLOOKUP(Q1025,Rates!$A$31:$B$34,2,0)*W1025,IF(V1025=1,VLOOKUP(U1025,'REB BEV MIN MKUP'!B:E,4,0),IF(V1025&gt;1,VLOOKUP(VALUE(W1025),'REB BEV MIN MKUP'!O:Q,3,0),0))),0)</f>
        <v>0</v>
      </c>
      <c r="AE1025" s="177" t="str">
        <f t="shared" si="498"/>
        <v/>
      </c>
      <c r="AF1025" s="13" t="str">
        <f t="shared" si="499"/>
        <v/>
      </c>
      <c r="AG1025" s="177" t="str">
        <f t="shared" si="500"/>
        <v/>
      </c>
      <c r="AH1025" s="184" t="str">
        <f t="shared" si="501"/>
        <v/>
      </c>
      <c r="AI1025" s="184" t="str">
        <f>IF(AE:AE="","",IF(R1025="Refreshment Beverage",AK1025*(Rates!J$19/100),ROUND(SUM(AH1025*(Rates!$J$8/100)),4)))</f>
        <v/>
      </c>
      <c r="AJ1025" s="183" t="str">
        <f t="shared" si="502"/>
        <v/>
      </c>
      <c r="AK1025" s="185" t="str">
        <f t="shared" si="503"/>
        <v/>
      </c>
      <c r="AL1025" s="177" t="str">
        <f t="shared" si="504"/>
        <v/>
      </c>
      <c r="AM1025" s="13" t="str">
        <f>IF(AS1025="","",IF(R1025="Refreshment Beverage",ROUND(AS1025*Rates!K$19,4),ROUND(AO1025*(VLOOKUP(VALUE(Q1025),Rates!G$4:L$12,3,0)),4)))</f>
        <v/>
      </c>
      <c r="AN1025" s="183" t="str">
        <f>IF(AS1025="","",IF(R1025="Refreshment Beverage",AS1025*(Rates!J$19/100),MAX(AM1025,AB1025)))</f>
        <v/>
      </c>
      <c r="AO1025" s="186" t="str">
        <f t="shared" si="505"/>
        <v/>
      </c>
      <c r="AP1025" s="186" t="str">
        <f t="shared" si="506"/>
        <v/>
      </c>
      <c r="AQ1025" s="186" t="str">
        <f>IF(AS1025="","",IF(R1025="Refreshment Beverage",ROUND(SUM(VLOOKUP(Q:Q,Rates!G$15:L$19,3,0)*(AS1025-Y1025-Z1025-AA1025)),4),ROUND(SUM(Rates!$K$8*AS1025),4)))</f>
        <v/>
      </c>
      <c r="AR1025" s="184" t="str">
        <f t="shared" si="507"/>
        <v/>
      </c>
      <c r="AS1025" s="185" t="str">
        <f t="shared" si="508"/>
        <v/>
      </c>
      <c r="AT1025" s="177" t="str">
        <f t="shared" si="509"/>
        <v/>
      </c>
      <c r="AU1025" s="13" t="str">
        <f>IF(AX1025="","",IF(R1025="Refreshment Beverage",ROUND((BA1025-Y1025-Z1025-AA1025)*VLOOKUP(VALUE(Q1025),Rates!G$15:L$19,3,0),4),ROUND(AW1025*(VLOOKUP(VALUE(Q1025),Rates!G:L,3,0)),4)))</f>
        <v/>
      </c>
      <c r="AV1025" s="183" t="str">
        <f t="shared" si="510"/>
        <v/>
      </c>
      <c r="AW1025" s="186" t="str">
        <f t="shared" si="511"/>
        <v/>
      </c>
      <c r="AX1025" s="184" t="str">
        <f t="shared" si="512"/>
        <v/>
      </c>
      <c r="AY1025" s="186" t="str">
        <f>IF(AX1025="","",IF(R1025="Refreshment Beverage",ROUND(SUM(AX1025*Rates!K$19),4),ROUND(SUM(AX1025*(Rates!J$8/100)),4)))</f>
        <v/>
      </c>
      <c r="AZ1025" s="183" t="str">
        <f t="shared" si="513"/>
        <v/>
      </c>
      <c r="BA1025" s="185" t="str">
        <f t="shared" si="514"/>
        <v/>
      </c>
      <c r="BD1025" s="171"/>
      <c r="BE1025" s="171"/>
      <c r="BF1025" s="171"/>
      <c r="BG1025" s="171"/>
    </row>
    <row r="1026" spans="1:59" ht="15" customHeight="1" x14ac:dyDescent="0.3">
      <c r="A1026" s="172"/>
      <c r="B1026" s="172"/>
      <c r="C1026" s="172"/>
      <c r="D1026" s="173"/>
      <c r="E1026" s="173"/>
      <c r="F1026" s="173"/>
      <c r="G1026" s="173"/>
      <c r="H1026" s="173"/>
      <c r="I1026" s="174"/>
      <c r="J1026" s="175"/>
      <c r="K1026" s="176" t="str">
        <f t="shared" si="486"/>
        <v/>
      </c>
      <c r="L1026" s="177" t="str">
        <f t="shared" si="487"/>
        <v/>
      </c>
      <c r="M1026" s="178" t="str">
        <f t="shared" si="488"/>
        <v/>
      </c>
      <c r="N1026" s="44" t="str" cm="1">
        <f t="array" ref="N1026">IFERROR(IF(_xlfn.SINGLE(A:A)="","",IF(R1026="Beer",SUM(LOOKUP(2,1/(Rates!$B$3:$B$5&lt;=W1026)/(Rates!$C$3:$C$5&gt;=W1026),Rates!$D$3:$D$5)*(X1026/100)*W1026),IF(R1026="Refreshment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44" t="str">
        <f t="shared" si="489"/>
        <v/>
      </c>
      <c r="P1026" s="13"/>
      <c r="Q1026" s="179" t="str">
        <f t="shared" si="490"/>
        <v/>
      </c>
      <c r="R1026" s="180" t="str">
        <f t="shared" si="491"/>
        <v/>
      </c>
      <c r="S1026" s="13" t="str">
        <f>IF(A1026="","",IF(R1026="Refreshment Beverage",VLOOKUP(VALUE(Q1026),Rates!G$15:L$19,2,0),VLOOKUP(VALUE(Q1026),Rates!G$4:L$8,2,0)))</f>
        <v/>
      </c>
      <c r="T1026" s="13" t="str">
        <f t="shared" si="492"/>
        <v/>
      </c>
      <c r="U1026" s="181" t="str">
        <f t="shared" si="493"/>
        <v/>
      </c>
      <c r="V1026" s="13" t="str">
        <f t="shared" si="494"/>
        <v/>
      </c>
      <c r="W1026" s="13" t="str">
        <f t="shared" si="495"/>
        <v/>
      </c>
      <c r="X1026" s="182" t="str">
        <f t="shared" si="496"/>
        <v/>
      </c>
      <c r="Y1026" s="183" t="str">
        <f>IF(A:A="","",IF(R1026="Refreshment Beverage",VLOOKUP(Q1026,Rates!G$15:L$19,6,0)*W1026,VLOOKUP(Q1026,Rates!G$4:L$12,6,0)*W1026))</f>
        <v/>
      </c>
      <c r="Z1026" s="183" t="str">
        <f t="shared" si="497"/>
        <v/>
      </c>
      <c r="AA1026" s="17">
        <f t="shared" si="485"/>
        <v>0</v>
      </c>
      <c r="AB1026" s="177" t="str" cm="1">
        <f t="array" ref="AB1026">IF(_xlfn.SINGLE(A:A)="","",IF(R1026="Refreshment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177" t="str" cm="1">
        <f t="array" ref="AC1026">IF(_xlfn.SINGLE(A:A)="","",IF(R1026="Refreshment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68">
        <f>IFERROR(IF(OR(Q1026=1,Q1026=2,Q1026=3,Q1026=4),VLOOKUP(Q1026,Rates!$A$31:$B$34,2,0)*W1026,IF(V1026=1,VLOOKUP(U1026,'REB BEV MIN MKUP'!B:E,4,0),IF(V1026&gt;1,VLOOKUP(VALUE(W1026),'REB BEV MIN MKUP'!O:Q,3,0),0))),0)</f>
        <v>0</v>
      </c>
      <c r="AE1026" s="177" t="str">
        <f t="shared" si="498"/>
        <v/>
      </c>
      <c r="AF1026" s="13" t="str">
        <f t="shared" si="499"/>
        <v/>
      </c>
      <c r="AG1026" s="177" t="str">
        <f t="shared" si="500"/>
        <v/>
      </c>
      <c r="AH1026" s="184" t="str">
        <f t="shared" si="501"/>
        <v/>
      </c>
      <c r="AI1026" s="184" t="str">
        <f>IF(AE:AE="","",IF(R1026="Refreshment Beverage",AK1026*(Rates!J$19/100),ROUND(SUM(AH1026*(Rates!$J$8/100)),4)))</f>
        <v/>
      </c>
      <c r="AJ1026" s="183" t="str">
        <f t="shared" si="502"/>
        <v/>
      </c>
      <c r="AK1026" s="185" t="str">
        <f t="shared" si="503"/>
        <v/>
      </c>
      <c r="AL1026" s="177" t="str">
        <f t="shared" si="504"/>
        <v/>
      </c>
      <c r="AM1026" s="13" t="str">
        <f>IF(AS1026="","",IF(R1026="Refreshment Beverage",ROUND(AS1026*Rates!K$19,4),ROUND(AO1026*(VLOOKUP(VALUE(Q1026),Rates!G$4:L$12,3,0)),4)))</f>
        <v/>
      </c>
      <c r="AN1026" s="183" t="str">
        <f>IF(AS1026="","",IF(R1026="Refreshment Beverage",AS1026*(Rates!J$19/100),MAX(AM1026,AB1026)))</f>
        <v/>
      </c>
      <c r="AO1026" s="186" t="str">
        <f t="shared" si="505"/>
        <v/>
      </c>
      <c r="AP1026" s="186" t="str">
        <f t="shared" si="506"/>
        <v/>
      </c>
      <c r="AQ1026" s="186" t="str">
        <f>IF(AS1026="","",IF(R1026="Refreshment Beverage",ROUND(SUM(VLOOKUP(Q:Q,Rates!G$15:L$19,3,0)*(AS1026-Y1026-Z1026-AA1026)),4),ROUND(SUM(Rates!$K$8*AS1026),4)))</f>
        <v/>
      </c>
      <c r="AR1026" s="184" t="str">
        <f t="shared" si="507"/>
        <v/>
      </c>
      <c r="AS1026" s="185" t="str">
        <f t="shared" si="508"/>
        <v/>
      </c>
      <c r="AT1026" s="177" t="str">
        <f t="shared" si="509"/>
        <v/>
      </c>
      <c r="AU1026" s="13" t="str">
        <f>IF(AX1026="","",IF(R1026="Refreshment Beverage",ROUND((BA1026-Y1026-Z1026-AA1026)*VLOOKUP(VALUE(Q1026),Rates!G$15:L$19,3,0),4),ROUND(AW1026*(VLOOKUP(VALUE(Q1026),Rates!G:L,3,0)),4)))</f>
        <v/>
      </c>
      <c r="AV1026" s="183" t="str">
        <f t="shared" si="510"/>
        <v/>
      </c>
      <c r="AW1026" s="186" t="str">
        <f t="shared" si="511"/>
        <v/>
      </c>
      <c r="AX1026" s="184" t="str">
        <f t="shared" si="512"/>
        <v/>
      </c>
      <c r="AY1026" s="186" t="str">
        <f>IF(AX1026="","",IF(R1026="Refreshment Beverage",ROUND(SUM(AX1026*Rates!K$19),4),ROUND(SUM(AX1026*(Rates!J$8/100)),4)))</f>
        <v/>
      </c>
      <c r="AZ1026" s="183" t="str">
        <f t="shared" si="513"/>
        <v/>
      </c>
      <c r="BA1026" s="185" t="str">
        <f t="shared" si="514"/>
        <v/>
      </c>
      <c r="BD1026" s="171"/>
      <c r="BE1026" s="171"/>
      <c r="BF1026" s="171"/>
      <c r="BG1026" s="171"/>
    </row>
    <row r="1027" spans="1:59" ht="15" customHeight="1" x14ac:dyDescent="0.3">
      <c r="A1027" s="172"/>
      <c r="B1027" s="172"/>
      <c r="C1027" s="172"/>
      <c r="D1027" s="173"/>
      <c r="E1027" s="173"/>
      <c r="F1027" s="173"/>
      <c r="G1027" s="173"/>
      <c r="H1027" s="173"/>
      <c r="I1027" s="174"/>
      <c r="J1027" s="175"/>
      <c r="K1027" s="176" t="str">
        <f t="shared" si="486"/>
        <v/>
      </c>
      <c r="L1027" s="177" t="str">
        <f t="shared" si="487"/>
        <v/>
      </c>
      <c r="M1027" s="178" t="str">
        <f t="shared" si="488"/>
        <v/>
      </c>
      <c r="N1027" s="44" t="str" cm="1">
        <f t="array" ref="N1027">IFERROR(IF(_xlfn.SINGLE(A:A)="","",IF(R1027="Beer",SUM(LOOKUP(2,1/(Rates!$B$3:$B$5&lt;=W1027)/(Rates!$C$3:$C$5&gt;=W1027),Rates!$D$3:$D$5)*(X1027/100)*W1027),IF(R1027="Refreshment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44" t="str">
        <f t="shared" si="489"/>
        <v/>
      </c>
      <c r="P1027" s="13"/>
      <c r="Q1027" s="179" t="str">
        <f t="shared" si="490"/>
        <v/>
      </c>
      <c r="R1027" s="180" t="str">
        <f t="shared" si="491"/>
        <v/>
      </c>
      <c r="S1027" s="13" t="str">
        <f>IF(A1027="","",IF(R1027="Refreshment Beverage",VLOOKUP(VALUE(Q1027),Rates!G$15:L$19,2,0),VLOOKUP(VALUE(Q1027),Rates!G$4:L$8,2,0)))</f>
        <v/>
      </c>
      <c r="T1027" s="13" t="str">
        <f t="shared" si="492"/>
        <v/>
      </c>
      <c r="U1027" s="181" t="str">
        <f t="shared" si="493"/>
        <v/>
      </c>
      <c r="V1027" s="13" t="str">
        <f t="shared" si="494"/>
        <v/>
      </c>
      <c r="W1027" s="13" t="str">
        <f t="shared" si="495"/>
        <v/>
      </c>
      <c r="X1027" s="182" t="str">
        <f t="shared" si="496"/>
        <v/>
      </c>
      <c r="Y1027" s="183" t="str">
        <f>IF(A:A="","",IF(R1027="Refreshment Beverage",VLOOKUP(Q1027,Rates!G$15:L$19,6,0)*W1027,VLOOKUP(Q1027,Rates!G$4:L$12,6,0)*W1027))</f>
        <v/>
      </c>
      <c r="Z1027" s="183" t="str">
        <f t="shared" si="497"/>
        <v/>
      </c>
      <c r="AA1027" s="17">
        <f t="shared" si="485"/>
        <v>0</v>
      </c>
      <c r="AB1027" s="177" t="str" cm="1">
        <f t="array" ref="AB1027">IF(_xlfn.SINGLE(A:A)="","",IF(R1027="Refreshment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177" t="str" cm="1">
        <f t="array" ref="AC1027">IF(_xlfn.SINGLE(A:A)="","",IF(R1027="Refreshment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68">
        <f>IFERROR(IF(OR(Q1027=1,Q1027=2,Q1027=3,Q1027=4),VLOOKUP(Q1027,Rates!$A$31:$B$34,2,0)*W1027,IF(V1027=1,VLOOKUP(U1027,'REB BEV MIN MKUP'!B:E,4,0),IF(V1027&gt;1,VLOOKUP(VALUE(W1027),'REB BEV MIN MKUP'!O:Q,3,0),0))),0)</f>
        <v>0</v>
      </c>
      <c r="AE1027" s="177" t="str">
        <f t="shared" si="498"/>
        <v/>
      </c>
      <c r="AF1027" s="13" t="str">
        <f t="shared" si="499"/>
        <v/>
      </c>
      <c r="AG1027" s="177" t="str">
        <f t="shared" si="500"/>
        <v/>
      </c>
      <c r="AH1027" s="184" t="str">
        <f t="shared" si="501"/>
        <v/>
      </c>
      <c r="AI1027" s="184" t="str">
        <f>IF(AE:AE="","",IF(R1027="Refreshment Beverage",AK1027*(Rates!J$19/100),ROUND(SUM(AH1027*(Rates!$J$8/100)),4)))</f>
        <v/>
      </c>
      <c r="AJ1027" s="183" t="str">
        <f t="shared" si="502"/>
        <v/>
      </c>
      <c r="AK1027" s="185" t="str">
        <f t="shared" si="503"/>
        <v/>
      </c>
      <c r="AL1027" s="177" t="str">
        <f t="shared" si="504"/>
        <v/>
      </c>
      <c r="AM1027" s="13" t="str">
        <f>IF(AS1027="","",IF(R1027="Refreshment Beverage",ROUND(AS1027*Rates!K$19,4),ROUND(AO1027*(VLOOKUP(VALUE(Q1027),Rates!G$4:L$12,3,0)),4)))</f>
        <v/>
      </c>
      <c r="AN1027" s="183" t="str">
        <f>IF(AS1027="","",IF(R1027="Refreshment Beverage",AS1027*(Rates!J$19/100),MAX(AM1027,AB1027)))</f>
        <v/>
      </c>
      <c r="AO1027" s="186" t="str">
        <f t="shared" si="505"/>
        <v/>
      </c>
      <c r="AP1027" s="186" t="str">
        <f t="shared" si="506"/>
        <v/>
      </c>
      <c r="AQ1027" s="186" t="str">
        <f>IF(AS1027="","",IF(R1027="Refreshment Beverage",ROUND(SUM(VLOOKUP(Q:Q,Rates!G$15:L$19,3,0)*(AS1027-Y1027-Z1027-AA1027)),4),ROUND(SUM(Rates!$K$8*AS1027),4)))</f>
        <v/>
      </c>
      <c r="AR1027" s="184" t="str">
        <f t="shared" si="507"/>
        <v/>
      </c>
      <c r="AS1027" s="185" t="str">
        <f t="shared" si="508"/>
        <v/>
      </c>
      <c r="AT1027" s="177" t="str">
        <f t="shared" si="509"/>
        <v/>
      </c>
      <c r="AU1027" s="13" t="str">
        <f>IF(AX1027="","",IF(R1027="Refreshment Beverage",ROUND((BA1027-Y1027-Z1027-AA1027)*VLOOKUP(VALUE(Q1027),Rates!G$15:L$19,3,0),4),ROUND(AW1027*(VLOOKUP(VALUE(Q1027),Rates!G:L,3,0)),4)))</f>
        <v/>
      </c>
      <c r="AV1027" s="183" t="str">
        <f t="shared" si="510"/>
        <v/>
      </c>
      <c r="AW1027" s="186" t="str">
        <f t="shared" si="511"/>
        <v/>
      </c>
      <c r="AX1027" s="184" t="str">
        <f t="shared" si="512"/>
        <v/>
      </c>
      <c r="AY1027" s="186" t="str">
        <f>IF(AX1027="","",IF(R1027="Refreshment Beverage",ROUND(SUM(AX1027*Rates!K$19),4),ROUND(SUM(AX1027*(Rates!J$8/100)),4)))</f>
        <v/>
      </c>
      <c r="AZ1027" s="183" t="str">
        <f t="shared" si="513"/>
        <v/>
      </c>
      <c r="BA1027" s="185" t="str">
        <f t="shared" si="514"/>
        <v/>
      </c>
      <c r="BD1027" s="171"/>
      <c r="BE1027" s="171"/>
      <c r="BF1027" s="171"/>
      <c r="BG1027" s="171"/>
    </row>
    <row r="1028" spans="1:59" ht="15" customHeight="1" x14ac:dyDescent="0.3">
      <c r="A1028" s="172"/>
      <c r="B1028" s="172"/>
      <c r="C1028" s="172"/>
      <c r="D1028" s="173"/>
      <c r="E1028" s="173"/>
      <c r="F1028" s="173"/>
      <c r="G1028" s="173"/>
      <c r="H1028" s="173"/>
      <c r="I1028" s="174"/>
      <c r="J1028" s="175"/>
      <c r="K1028" s="176" t="str">
        <f t="shared" si="486"/>
        <v/>
      </c>
      <c r="L1028" s="177" t="str">
        <f t="shared" si="487"/>
        <v/>
      </c>
      <c r="M1028" s="178" t="str">
        <f t="shared" si="488"/>
        <v/>
      </c>
      <c r="N1028" s="44" t="str" cm="1">
        <f t="array" ref="N1028">IFERROR(IF(_xlfn.SINGLE(A:A)="","",IF(R1028="Beer",SUM(LOOKUP(2,1/(Rates!$B$3:$B$5&lt;=W1028)/(Rates!$C$3:$C$5&gt;=W1028),Rates!$D$3:$D$5)*(X1028/100)*W1028),IF(R1028="Refreshment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44" t="str">
        <f t="shared" si="489"/>
        <v/>
      </c>
      <c r="P1028" s="13"/>
      <c r="Q1028" s="179" t="str">
        <f t="shared" si="490"/>
        <v/>
      </c>
      <c r="R1028" s="180" t="str">
        <f t="shared" si="491"/>
        <v/>
      </c>
      <c r="S1028" s="13" t="str">
        <f>IF(A1028="","",IF(R1028="Refreshment Beverage",VLOOKUP(VALUE(Q1028),Rates!G$15:L$19,2,0),VLOOKUP(VALUE(Q1028),Rates!G$4:L$8,2,0)))</f>
        <v/>
      </c>
      <c r="T1028" s="13" t="str">
        <f t="shared" si="492"/>
        <v/>
      </c>
      <c r="U1028" s="181" t="str">
        <f t="shared" si="493"/>
        <v/>
      </c>
      <c r="V1028" s="13" t="str">
        <f t="shared" si="494"/>
        <v/>
      </c>
      <c r="W1028" s="13" t="str">
        <f t="shared" si="495"/>
        <v/>
      </c>
      <c r="X1028" s="182" t="str">
        <f t="shared" si="496"/>
        <v/>
      </c>
      <c r="Y1028" s="183" t="str">
        <f>IF(A:A="","",IF(R1028="Refreshment Beverage",VLOOKUP(Q1028,Rates!G$15:L$19,6,0)*W1028,VLOOKUP(Q1028,Rates!G$4:L$12,6,0)*W1028))</f>
        <v/>
      </c>
      <c r="Z1028" s="183" t="str">
        <f t="shared" si="497"/>
        <v/>
      </c>
      <c r="AA1028" s="17">
        <f t="shared" si="485"/>
        <v>0</v>
      </c>
      <c r="AB1028" s="177" t="str" cm="1">
        <f t="array" ref="AB1028">IF(_xlfn.SINGLE(A:A)="","",IF(R1028="Refreshment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177" t="str" cm="1">
        <f t="array" ref="AC1028">IF(_xlfn.SINGLE(A:A)="","",IF(R1028="Refreshment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68">
        <f>IFERROR(IF(OR(Q1028=1,Q1028=2,Q1028=3,Q1028=4),VLOOKUP(Q1028,Rates!$A$31:$B$34,2,0)*W1028,IF(V1028=1,VLOOKUP(U1028,'REB BEV MIN MKUP'!B:E,4,0),IF(V1028&gt;1,VLOOKUP(VALUE(W1028),'REB BEV MIN MKUP'!O:Q,3,0),0))),0)</f>
        <v>0</v>
      </c>
      <c r="AE1028" s="177" t="str">
        <f t="shared" si="498"/>
        <v/>
      </c>
      <c r="AF1028" s="13" t="str">
        <f t="shared" si="499"/>
        <v/>
      </c>
      <c r="AG1028" s="177" t="str">
        <f t="shared" si="500"/>
        <v/>
      </c>
      <c r="AH1028" s="184" t="str">
        <f t="shared" si="501"/>
        <v/>
      </c>
      <c r="AI1028" s="184" t="str">
        <f>IF(AE:AE="","",IF(R1028="Refreshment Beverage",AK1028*(Rates!J$19/100),ROUND(SUM(AH1028*(Rates!$J$8/100)),4)))</f>
        <v/>
      </c>
      <c r="AJ1028" s="183" t="str">
        <f t="shared" si="502"/>
        <v/>
      </c>
      <c r="AK1028" s="185" t="str">
        <f t="shared" si="503"/>
        <v/>
      </c>
      <c r="AL1028" s="177" t="str">
        <f t="shared" si="504"/>
        <v/>
      </c>
      <c r="AM1028" s="13" t="str">
        <f>IF(AS1028="","",IF(R1028="Refreshment Beverage",ROUND(AS1028*Rates!K$19,4),ROUND(AO1028*(VLOOKUP(VALUE(Q1028),Rates!G$4:L$12,3,0)),4)))</f>
        <v/>
      </c>
      <c r="AN1028" s="183" t="str">
        <f>IF(AS1028="","",IF(R1028="Refreshment Beverage",AS1028*(Rates!J$19/100),MAX(AM1028,AB1028)))</f>
        <v/>
      </c>
      <c r="AO1028" s="186" t="str">
        <f t="shared" si="505"/>
        <v/>
      </c>
      <c r="AP1028" s="186" t="str">
        <f t="shared" si="506"/>
        <v/>
      </c>
      <c r="AQ1028" s="186" t="str">
        <f>IF(AS1028="","",IF(R1028="Refreshment Beverage",ROUND(SUM(VLOOKUP(Q:Q,Rates!G$15:L$19,3,0)*(AS1028-Y1028-Z1028-AA1028)),4),ROUND(SUM(Rates!$K$8*AS1028),4)))</f>
        <v/>
      </c>
      <c r="AR1028" s="184" t="str">
        <f t="shared" si="507"/>
        <v/>
      </c>
      <c r="AS1028" s="185" t="str">
        <f t="shared" si="508"/>
        <v/>
      </c>
      <c r="AT1028" s="177" t="str">
        <f t="shared" si="509"/>
        <v/>
      </c>
      <c r="AU1028" s="13" t="str">
        <f>IF(AX1028="","",IF(R1028="Refreshment Beverage",ROUND((BA1028-Y1028-Z1028-AA1028)*VLOOKUP(VALUE(Q1028),Rates!G$15:L$19,3,0),4),ROUND(AW1028*(VLOOKUP(VALUE(Q1028),Rates!G:L,3,0)),4)))</f>
        <v/>
      </c>
      <c r="AV1028" s="183" t="str">
        <f t="shared" si="510"/>
        <v/>
      </c>
      <c r="AW1028" s="186" t="str">
        <f t="shared" si="511"/>
        <v/>
      </c>
      <c r="AX1028" s="184" t="str">
        <f t="shared" si="512"/>
        <v/>
      </c>
      <c r="AY1028" s="186" t="str">
        <f>IF(AX1028="","",IF(R1028="Refreshment Beverage",ROUND(SUM(AX1028*Rates!K$19),4),ROUND(SUM(AX1028*(Rates!J$8/100)),4)))</f>
        <v/>
      </c>
      <c r="AZ1028" s="183" t="str">
        <f t="shared" si="513"/>
        <v/>
      </c>
      <c r="BA1028" s="185" t="str">
        <f t="shared" si="514"/>
        <v/>
      </c>
      <c r="BD1028" s="171"/>
      <c r="BE1028" s="171"/>
      <c r="BF1028" s="171"/>
      <c r="BG1028" s="171"/>
    </row>
    <row r="1029" spans="1:59" ht="15" customHeight="1" x14ac:dyDescent="0.3">
      <c r="A1029" s="172"/>
      <c r="B1029" s="172"/>
      <c r="C1029" s="172"/>
      <c r="D1029" s="173"/>
      <c r="E1029" s="173"/>
      <c r="F1029" s="173"/>
      <c r="G1029" s="173"/>
      <c r="H1029" s="173"/>
      <c r="I1029" s="174"/>
      <c r="J1029" s="175"/>
      <c r="K1029" s="176" t="str">
        <f t="shared" si="486"/>
        <v/>
      </c>
      <c r="L1029" s="177" t="str">
        <f t="shared" si="487"/>
        <v/>
      </c>
      <c r="M1029" s="178" t="str">
        <f t="shared" si="488"/>
        <v/>
      </c>
      <c r="N1029" s="44" t="str" cm="1">
        <f t="array" ref="N1029">IFERROR(IF(_xlfn.SINGLE(A:A)="","",IF(R1029="Beer",SUM(LOOKUP(2,1/(Rates!$B$3:$B$5&lt;=W1029)/(Rates!$C$3:$C$5&gt;=W1029),Rates!$D$3:$D$5)*(X1029/100)*W1029),IF(R1029="Refreshment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44" t="str">
        <f t="shared" si="489"/>
        <v/>
      </c>
      <c r="P1029" s="13"/>
      <c r="Q1029" s="179" t="str">
        <f t="shared" si="490"/>
        <v/>
      </c>
      <c r="R1029" s="180" t="str">
        <f t="shared" si="491"/>
        <v/>
      </c>
      <c r="S1029" s="13" t="str">
        <f>IF(A1029="","",IF(R1029="Refreshment Beverage",VLOOKUP(VALUE(Q1029),Rates!G$15:L$19,2,0),VLOOKUP(VALUE(Q1029),Rates!G$4:L$8,2,0)))</f>
        <v/>
      </c>
      <c r="T1029" s="13" t="str">
        <f t="shared" si="492"/>
        <v/>
      </c>
      <c r="U1029" s="181" t="str">
        <f t="shared" si="493"/>
        <v/>
      </c>
      <c r="V1029" s="13" t="str">
        <f t="shared" si="494"/>
        <v/>
      </c>
      <c r="W1029" s="13" t="str">
        <f t="shared" si="495"/>
        <v/>
      </c>
      <c r="X1029" s="182" t="str">
        <f t="shared" si="496"/>
        <v/>
      </c>
      <c r="Y1029" s="183" t="str">
        <f>IF(A:A="","",IF(R1029="Refreshment Beverage",VLOOKUP(Q1029,Rates!G$15:L$19,6,0)*W1029,VLOOKUP(Q1029,Rates!G$4:L$12,6,0)*W1029))</f>
        <v/>
      </c>
      <c r="Z1029" s="183" t="str">
        <f t="shared" si="497"/>
        <v/>
      </c>
      <c r="AA1029" s="17">
        <f t="shared" si="485"/>
        <v>0</v>
      </c>
      <c r="AB1029" s="177" t="str" cm="1">
        <f t="array" ref="AB1029">IF(_xlfn.SINGLE(A:A)="","",IF(R1029="Refreshment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177" t="str" cm="1">
        <f t="array" ref="AC1029">IF(_xlfn.SINGLE(A:A)="","",IF(R1029="Refreshment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68">
        <f>IFERROR(IF(OR(Q1029=1,Q1029=2,Q1029=3,Q1029=4),VLOOKUP(Q1029,Rates!$A$31:$B$34,2,0)*W1029,IF(V1029=1,VLOOKUP(U1029,'REB BEV MIN MKUP'!B:E,4,0),IF(V1029&gt;1,VLOOKUP(VALUE(W1029),'REB BEV MIN MKUP'!O:Q,3,0),0))),0)</f>
        <v>0</v>
      </c>
      <c r="AE1029" s="177" t="str">
        <f t="shared" si="498"/>
        <v/>
      </c>
      <c r="AF1029" s="13" t="str">
        <f t="shared" si="499"/>
        <v/>
      </c>
      <c r="AG1029" s="177" t="str">
        <f t="shared" si="500"/>
        <v/>
      </c>
      <c r="AH1029" s="184" t="str">
        <f t="shared" si="501"/>
        <v/>
      </c>
      <c r="AI1029" s="184" t="str">
        <f>IF(AE:AE="","",IF(R1029="Refreshment Beverage",AK1029*(Rates!J$19/100),ROUND(SUM(AH1029*(Rates!$J$8/100)),4)))</f>
        <v/>
      </c>
      <c r="AJ1029" s="183" t="str">
        <f t="shared" si="502"/>
        <v/>
      </c>
      <c r="AK1029" s="185" t="str">
        <f t="shared" si="503"/>
        <v/>
      </c>
      <c r="AL1029" s="177" t="str">
        <f t="shared" si="504"/>
        <v/>
      </c>
      <c r="AM1029" s="13" t="str">
        <f>IF(AS1029="","",IF(R1029="Refreshment Beverage",ROUND(AS1029*Rates!K$19,4),ROUND(AO1029*(VLOOKUP(VALUE(Q1029),Rates!G$4:L$12,3,0)),4)))</f>
        <v/>
      </c>
      <c r="AN1029" s="183" t="str">
        <f>IF(AS1029="","",IF(R1029="Refreshment Beverage",AS1029*(Rates!J$19/100),MAX(AM1029,AB1029)))</f>
        <v/>
      </c>
      <c r="AO1029" s="186" t="str">
        <f t="shared" si="505"/>
        <v/>
      </c>
      <c r="AP1029" s="186" t="str">
        <f t="shared" si="506"/>
        <v/>
      </c>
      <c r="AQ1029" s="186" t="str">
        <f>IF(AS1029="","",IF(R1029="Refreshment Beverage",ROUND(SUM(VLOOKUP(Q:Q,Rates!G$15:L$19,3,0)*(AS1029-Y1029-Z1029-AA1029)),4),ROUND(SUM(Rates!$K$8*AS1029),4)))</f>
        <v/>
      </c>
      <c r="AR1029" s="184" t="str">
        <f t="shared" si="507"/>
        <v/>
      </c>
      <c r="AS1029" s="185" t="str">
        <f t="shared" si="508"/>
        <v/>
      </c>
      <c r="AT1029" s="177" t="str">
        <f t="shared" si="509"/>
        <v/>
      </c>
      <c r="AU1029" s="13" t="str">
        <f>IF(AX1029="","",IF(R1029="Refreshment Beverage",ROUND((BA1029-Y1029-Z1029-AA1029)*VLOOKUP(VALUE(Q1029),Rates!G$15:L$19,3,0),4),ROUND(AW1029*(VLOOKUP(VALUE(Q1029),Rates!G:L,3,0)),4)))</f>
        <v/>
      </c>
      <c r="AV1029" s="183" t="str">
        <f t="shared" si="510"/>
        <v/>
      </c>
      <c r="AW1029" s="186" t="str">
        <f t="shared" si="511"/>
        <v/>
      </c>
      <c r="AX1029" s="184" t="str">
        <f t="shared" si="512"/>
        <v/>
      </c>
      <c r="AY1029" s="186" t="str">
        <f>IF(AX1029="","",IF(R1029="Refreshment Beverage",ROUND(SUM(AX1029*Rates!K$19),4),ROUND(SUM(AX1029*(Rates!J$8/100)),4)))</f>
        <v/>
      </c>
      <c r="AZ1029" s="183" t="str">
        <f t="shared" si="513"/>
        <v/>
      </c>
      <c r="BA1029" s="185" t="str">
        <f t="shared" si="514"/>
        <v/>
      </c>
      <c r="BD1029" s="171"/>
      <c r="BE1029" s="171"/>
      <c r="BF1029" s="171"/>
      <c r="BG1029" s="171"/>
    </row>
    <row r="1030" spans="1:59" ht="15" customHeight="1" x14ac:dyDescent="0.3">
      <c r="A1030" s="172"/>
      <c r="B1030" s="172"/>
      <c r="C1030" s="172"/>
      <c r="D1030" s="173"/>
      <c r="E1030" s="173"/>
      <c r="F1030" s="173"/>
      <c r="G1030" s="173"/>
      <c r="H1030" s="173"/>
      <c r="I1030" s="174"/>
      <c r="J1030" s="175"/>
      <c r="K1030" s="176" t="str">
        <f t="shared" si="486"/>
        <v/>
      </c>
      <c r="L1030" s="177" t="str">
        <f t="shared" si="487"/>
        <v/>
      </c>
      <c r="M1030" s="178" t="str">
        <f t="shared" si="488"/>
        <v/>
      </c>
      <c r="N1030" s="44" t="str" cm="1">
        <f t="array" ref="N1030">IFERROR(IF(_xlfn.SINGLE(A:A)="","",IF(R1030="Beer",SUM(LOOKUP(2,1/(Rates!$B$3:$B$5&lt;=W1030)/(Rates!$C$3:$C$5&gt;=W1030),Rates!$D$3:$D$5)*(X1030/100)*W1030),IF(R1030="Refreshment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44" t="str">
        <f t="shared" si="489"/>
        <v/>
      </c>
      <c r="P1030" s="13"/>
      <c r="Q1030" s="179" t="str">
        <f t="shared" si="490"/>
        <v/>
      </c>
      <c r="R1030" s="180" t="str">
        <f t="shared" si="491"/>
        <v/>
      </c>
      <c r="S1030" s="13" t="str">
        <f>IF(A1030="","",IF(R1030="Refreshment Beverage",VLOOKUP(VALUE(Q1030),Rates!G$15:L$19,2,0),VLOOKUP(VALUE(Q1030),Rates!G$4:L$8,2,0)))</f>
        <v/>
      </c>
      <c r="T1030" s="13" t="str">
        <f t="shared" si="492"/>
        <v/>
      </c>
      <c r="U1030" s="181" t="str">
        <f t="shared" si="493"/>
        <v/>
      </c>
      <c r="V1030" s="13" t="str">
        <f t="shared" si="494"/>
        <v/>
      </c>
      <c r="W1030" s="13" t="str">
        <f t="shared" si="495"/>
        <v/>
      </c>
      <c r="X1030" s="182" t="str">
        <f t="shared" si="496"/>
        <v/>
      </c>
      <c r="Y1030" s="183" t="str">
        <f>IF(A:A="","",IF(R1030="Refreshment Beverage",VLOOKUP(Q1030,Rates!G$15:L$19,6,0)*W1030,VLOOKUP(Q1030,Rates!G$4:L$12,6,0)*W1030))</f>
        <v/>
      </c>
      <c r="Z1030" s="183" t="str">
        <f t="shared" si="497"/>
        <v/>
      </c>
      <c r="AA1030" s="17">
        <f t="shared" si="485"/>
        <v>0</v>
      </c>
      <c r="AB1030" s="177" t="str" cm="1">
        <f t="array" ref="AB1030">IF(_xlfn.SINGLE(A:A)="","",IF(R1030="Refreshment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177" t="str" cm="1">
        <f t="array" ref="AC1030">IF(_xlfn.SINGLE(A:A)="","",IF(R1030="Refreshment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68">
        <f>IFERROR(IF(OR(Q1030=1,Q1030=2,Q1030=3,Q1030=4),VLOOKUP(Q1030,Rates!$A$31:$B$34,2,0)*W1030,IF(V1030=1,VLOOKUP(U1030,'REB BEV MIN MKUP'!B:E,4,0),IF(V1030&gt;1,VLOOKUP(VALUE(W1030),'REB BEV MIN MKUP'!O:Q,3,0),0))),0)</f>
        <v>0</v>
      </c>
      <c r="AE1030" s="177" t="str">
        <f t="shared" si="498"/>
        <v/>
      </c>
      <c r="AF1030" s="13" t="str">
        <f t="shared" si="499"/>
        <v/>
      </c>
      <c r="AG1030" s="177" t="str">
        <f t="shared" si="500"/>
        <v/>
      </c>
      <c r="AH1030" s="184" t="str">
        <f t="shared" si="501"/>
        <v/>
      </c>
      <c r="AI1030" s="184" t="str">
        <f>IF(AE:AE="","",IF(R1030="Refreshment Beverage",AK1030*(Rates!J$19/100),ROUND(SUM(AH1030*(Rates!$J$8/100)),4)))</f>
        <v/>
      </c>
      <c r="AJ1030" s="183" t="str">
        <f t="shared" si="502"/>
        <v/>
      </c>
      <c r="AK1030" s="185" t="str">
        <f t="shared" si="503"/>
        <v/>
      </c>
      <c r="AL1030" s="177" t="str">
        <f t="shared" si="504"/>
        <v/>
      </c>
      <c r="AM1030" s="13" t="str">
        <f>IF(AS1030="","",IF(R1030="Refreshment Beverage",ROUND(AS1030*Rates!K$19,4),ROUND(AO1030*(VLOOKUP(VALUE(Q1030),Rates!G$4:L$12,3,0)),4)))</f>
        <v/>
      </c>
      <c r="AN1030" s="183" t="str">
        <f>IF(AS1030="","",IF(R1030="Refreshment Beverage",AS1030*(Rates!J$19/100),MAX(AM1030,AB1030)))</f>
        <v/>
      </c>
      <c r="AO1030" s="186" t="str">
        <f t="shared" si="505"/>
        <v/>
      </c>
      <c r="AP1030" s="186" t="str">
        <f t="shared" si="506"/>
        <v/>
      </c>
      <c r="AQ1030" s="186" t="str">
        <f>IF(AS1030="","",IF(R1030="Refreshment Beverage",ROUND(SUM(VLOOKUP(Q:Q,Rates!G$15:L$19,3,0)*(AS1030-Y1030-Z1030-AA1030)),4),ROUND(SUM(Rates!$K$8*AS1030),4)))</f>
        <v/>
      </c>
      <c r="AR1030" s="184" t="str">
        <f t="shared" si="507"/>
        <v/>
      </c>
      <c r="AS1030" s="185" t="str">
        <f t="shared" si="508"/>
        <v/>
      </c>
      <c r="AT1030" s="177" t="str">
        <f t="shared" si="509"/>
        <v/>
      </c>
      <c r="AU1030" s="13" t="str">
        <f>IF(AX1030="","",IF(R1030="Refreshment Beverage",ROUND((BA1030-Y1030-Z1030-AA1030)*VLOOKUP(VALUE(Q1030),Rates!G$15:L$19,3,0),4),ROUND(AW1030*(VLOOKUP(VALUE(Q1030),Rates!G:L,3,0)),4)))</f>
        <v/>
      </c>
      <c r="AV1030" s="183" t="str">
        <f t="shared" si="510"/>
        <v/>
      </c>
      <c r="AW1030" s="186" t="str">
        <f t="shared" si="511"/>
        <v/>
      </c>
      <c r="AX1030" s="184" t="str">
        <f t="shared" si="512"/>
        <v/>
      </c>
      <c r="AY1030" s="186" t="str">
        <f>IF(AX1030="","",IF(R1030="Refreshment Beverage",ROUND(SUM(AX1030*Rates!K$19),4),ROUND(SUM(AX1030*(Rates!J$8/100)),4)))</f>
        <v/>
      </c>
      <c r="AZ1030" s="183" t="str">
        <f t="shared" si="513"/>
        <v/>
      </c>
      <c r="BA1030" s="185" t="str">
        <f t="shared" si="514"/>
        <v/>
      </c>
      <c r="BD1030" s="171"/>
      <c r="BE1030" s="171"/>
      <c r="BF1030" s="171"/>
      <c r="BG1030" s="171"/>
    </row>
    <row r="1031" spans="1:59" ht="15" customHeight="1" x14ac:dyDescent="0.3">
      <c r="A1031" s="172"/>
      <c r="B1031" s="172"/>
      <c r="C1031" s="172"/>
      <c r="D1031" s="173"/>
      <c r="E1031" s="173"/>
      <c r="F1031" s="173"/>
      <c r="G1031" s="173"/>
      <c r="H1031" s="173"/>
      <c r="I1031" s="174"/>
      <c r="J1031" s="175"/>
      <c r="K1031" s="176" t="str">
        <f t="shared" si="486"/>
        <v/>
      </c>
      <c r="L1031" s="177" t="str">
        <f t="shared" si="487"/>
        <v/>
      </c>
      <c r="M1031" s="178" t="str">
        <f t="shared" si="488"/>
        <v/>
      </c>
      <c r="N1031" s="44" t="str" cm="1">
        <f t="array" ref="N1031">IFERROR(IF(_xlfn.SINGLE(A:A)="","",IF(R1031="Beer",SUM(LOOKUP(2,1/(Rates!$B$3:$B$5&lt;=W1031)/(Rates!$C$3:$C$5&gt;=W1031),Rates!$D$3:$D$5)*(X1031/100)*W1031),IF(R1031="Refreshment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44" t="str">
        <f t="shared" si="489"/>
        <v/>
      </c>
      <c r="P1031" s="13"/>
      <c r="Q1031" s="179" t="str">
        <f t="shared" si="490"/>
        <v/>
      </c>
      <c r="R1031" s="180" t="str">
        <f t="shared" si="491"/>
        <v/>
      </c>
      <c r="S1031" s="13" t="str">
        <f>IF(A1031="","",IF(R1031="Refreshment Beverage",VLOOKUP(VALUE(Q1031),Rates!G$15:L$19,2,0),VLOOKUP(VALUE(Q1031),Rates!G$4:L$8,2,0)))</f>
        <v/>
      </c>
      <c r="T1031" s="13" t="str">
        <f t="shared" si="492"/>
        <v/>
      </c>
      <c r="U1031" s="181" t="str">
        <f t="shared" si="493"/>
        <v/>
      </c>
      <c r="V1031" s="13" t="str">
        <f t="shared" si="494"/>
        <v/>
      </c>
      <c r="W1031" s="13" t="str">
        <f t="shared" si="495"/>
        <v/>
      </c>
      <c r="X1031" s="182" t="str">
        <f t="shared" si="496"/>
        <v/>
      </c>
      <c r="Y1031" s="183" t="str">
        <f>IF(A:A="","",IF(R1031="Refreshment Beverage",VLOOKUP(Q1031,Rates!G$15:L$19,6,0)*W1031,VLOOKUP(Q1031,Rates!G$4:L$12,6,0)*W1031))</f>
        <v/>
      </c>
      <c r="Z1031" s="183" t="str">
        <f t="shared" si="497"/>
        <v/>
      </c>
      <c r="AA1031" s="17">
        <f t="shared" ref="AA1031:AA1094" si="515">IF(AND(U1031&gt;0.049,U1031&lt;0.401),SUM(0.0536*V1031),IF(AND(U1031&gt;0.4,U1031&lt;0.47),SUM(0.0643*V1031),IF(AND(U1031&gt;0.469,U1031&lt;0.66),SUM(0.075*V1031),IF(AND(U1031&gt;0.659,U1031&lt;0.75),SUM(0.1071*V1031),IF(AND(U1031&gt;0.749,U1031&lt;0.9),SUM(0.1178*V1031),IF(AND(U1031&gt;0.899,U1031&lt;1),SUM(0.1393*V1031),IF(U1031=1,SUM(0.1499*V1031),IF(U1031=1.14,SUM(0.1714*V1031),IF(U1031=1.75,SUM(0.2678*V1031),IF(U1031=2,SUM(0.2999*V1031),IF(U1031=3,SUM(0.4499*V1031),0)))))))))))</f>
        <v>0</v>
      </c>
      <c r="AB1031" s="177" t="str" cm="1">
        <f t="array" ref="AB1031">IF(_xlfn.SINGLE(A:A)="","",IF(R1031="Refreshment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177" t="str" cm="1">
        <f t="array" ref="AC1031">IF(_xlfn.SINGLE(A:A)="","",IF(R1031="Refreshment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68">
        <f>IFERROR(IF(OR(Q1031=1,Q1031=2,Q1031=3,Q1031=4),VLOOKUP(Q1031,Rates!$A$31:$B$34,2,0)*W1031,IF(V1031=1,VLOOKUP(U1031,'REB BEV MIN MKUP'!B:E,4,0),IF(V1031&gt;1,VLOOKUP(VALUE(W1031),'REB BEV MIN MKUP'!O:Q,3,0),0))),0)</f>
        <v>0</v>
      </c>
      <c r="AE1031" s="177" t="str">
        <f t="shared" si="498"/>
        <v/>
      </c>
      <c r="AF1031" s="13" t="str">
        <f t="shared" si="499"/>
        <v/>
      </c>
      <c r="AG1031" s="177" t="str">
        <f t="shared" si="500"/>
        <v/>
      </c>
      <c r="AH1031" s="184" t="str">
        <f t="shared" si="501"/>
        <v/>
      </c>
      <c r="AI1031" s="184" t="str">
        <f>IF(AE:AE="","",IF(R1031="Refreshment Beverage",AK1031*(Rates!J$19/100),ROUND(SUM(AH1031*(Rates!$J$8/100)),4)))</f>
        <v/>
      </c>
      <c r="AJ1031" s="183" t="str">
        <f t="shared" si="502"/>
        <v/>
      </c>
      <c r="AK1031" s="185" t="str">
        <f t="shared" si="503"/>
        <v/>
      </c>
      <c r="AL1031" s="177" t="str">
        <f t="shared" si="504"/>
        <v/>
      </c>
      <c r="AM1031" s="13" t="str">
        <f>IF(AS1031="","",IF(R1031="Refreshment Beverage",ROUND(AS1031*Rates!K$19,4),ROUND(AO1031*(VLOOKUP(VALUE(Q1031),Rates!G$4:L$12,3,0)),4)))</f>
        <v/>
      </c>
      <c r="AN1031" s="183" t="str">
        <f>IF(AS1031="","",IF(R1031="Refreshment Beverage",AS1031*(Rates!J$19/100),MAX(AM1031,AB1031)))</f>
        <v/>
      </c>
      <c r="AO1031" s="186" t="str">
        <f t="shared" si="505"/>
        <v/>
      </c>
      <c r="AP1031" s="186" t="str">
        <f t="shared" si="506"/>
        <v/>
      </c>
      <c r="AQ1031" s="186" t="str">
        <f>IF(AS1031="","",IF(R1031="Refreshment Beverage",ROUND(SUM(VLOOKUP(Q:Q,Rates!G$15:L$19,3,0)*(AS1031-Y1031-Z1031-AA1031)),4),ROUND(SUM(Rates!$K$8*AS1031),4)))</f>
        <v/>
      </c>
      <c r="AR1031" s="184" t="str">
        <f t="shared" si="507"/>
        <v/>
      </c>
      <c r="AS1031" s="185" t="str">
        <f t="shared" si="508"/>
        <v/>
      </c>
      <c r="AT1031" s="177" t="str">
        <f t="shared" si="509"/>
        <v/>
      </c>
      <c r="AU1031" s="13" t="str">
        <f>IF(AX1031="","",IF(R1031="Refreshment Beverage",ROUND((BA1031-Y1031-Z1031-AA1031)*VLOOKUP(VALUE(Q1031),Rates!G$15:L$19,3,0),4),ROUND(AW1031*(VLOOKUP(VALUE(Q1031),Rates!G:L,3,0)),4)))</f>
        <v/>
      </c>
      <c r="AV1031" s="183" t="str">
        <f t="shared" si="510"/>
        <v/>
      </c>
      <c r="AW1031" s="186" t="str">
        <f t="shared" si="511"/>
        <v/>
      </c>
      <c r="AX1031" s="184" t="str">
        <f t="shared" si="512"/>
        <v/>
      </c>
      <c r="AY1031" s="186" t="str">
        <f>IF(AX1031="","",IF(R1031="Refreshment Beverage",ROUND(SUM(AX1031*Rates!K$19),4),ROUND(SUM(AX1031*(Rates!J$8/100)),4)))</f>
        <v/>
      </c>
      <c r="AZ1031" s="183" t="str">
        <f t="shared" si="513"/>
        <v/>
      </c>
      <c r="BA1031" s="185" t="str">
        <f t="shared" si="514"/>
        <v/>
      </c>
      <c r="BD1031" s="171"/>
      <c r="BE1031" s="171"/>
      <c r="BF1031" s="171"/>
      <c r="BG1031" s="171"/>
    </row>
    <row r="1032" spans="1:59" ht="15" customHeight="1" x14ac:dyDescent="0.3">
      <c r="A1032" s="172"/>
      <c r="B1032" s="172"/>
      <c r="C1032" s="172"/>
      <c r="D1032" s="173"/>
      <c r="E1032" s="173"/>
      <c r="F1032" s="173"/>
      <c r="G1032" s="173"/>
      <c r="H1032" s="173"/>
      <c r="I1032" s="174"/>
      <c r="J1032" s="175"/>
      <c r="K1032" s="176" t="str">
        <f t="shared" ref="K1032:K1095" si="516">IFERROR(IF(A:A="","",IF(OR(C1032="",E1032="",F1032="",G1032="",H1032="",I1032="",J1032=""),"",ROUND(IF(J1032="Gross Price to Brewers",AE1032,IF(J1032="Retail Price",AL1032,IF(J1032="Licensee Retail",AT1032,""))),2))),"")</f>
        <v/>
      </c>
      <c r="L1032" s="177" t="str">
        <f t="shared" ref="L1032:L1095" si="517">M1032</f>
        <v/>
      </c>
      <c r="M1032" s="178" t="str">
        <f t="shared" ref="M1032:M1095" si="518">IFERROR(IF(A:A="","",IF(OR(C1032="",E1032="",F1032="",G1032="",H1032="",I1032="",J1032=""),"",ROUND(IF(J1032="Gross Price to Brewers",AK1032,IF(J1032="Retail Price",AS1032,IF(J1032="Licensee Retail",BA1032,""))),2))),"")</f>
        <v/>
      </c>
      <c r="N1032" s="44" t="str" cm="1">
        <f t="array" ref="N1032">IFERROR(IF(_xlfn.SINGLE(A:A)="","",IF(R1032="Beer",SUM(LOOKUP(2,1/(Rates!$B$3:$B$5&lt;=W1032)/(Rates!$C$3:$C$5&gt;=W1032),Rates!$D$3:$D$5)*(X1032/100)*W1032),IF(R1032="Refreshment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44" t="str">
        <f t="shared" ref="O1032:O1095" si="519">IF(B:B="","",IF(M1032&gt;N1032,"YES","NO"))</f>
        <v/>
      </c>
      <c r="P1032" s="13"/>
      <c r="Q1032" s="179" t="str">
        <f t="shared" ref="Q1032:Q1095" si="520">IF(A1032="","",IF(OR(D1032="",D1032=0),0,D1032))</f>
        <v/>
      </c>
      <c r="R1032" s="180" t="str">
        <f t="shared" ref="R1032:R1095" si="521">IF(C1032="","",IF(OR(C1032="Spirit-Based Cooler",C1032="Wine-Based Cooler",C1032="Cider",C1032="Other"),"Refreshment Beverage",""))</f>
        <v/>
      </c>
      <c r="S1032" s="13" t="str">
        <f>IF(A1032="","",IF(R1032="Refreshment Beverage",VLOOKUP(VALUE(Q1032),Rates!G$15:L$19,2,0),VLOOKUP(VALUE(Q1032),Rates!G$4:L$8,2,0)))</f>
        <v/>
      </c>
      <c r="T1032" s="13" t="str">
        <f t="shared" ref="T1032:T1095" si="522">IF(A1032="","",G1032)</f>
        <v/>
      </c>
      <c r="U1032" s="181" t="str">
        <f t="shared" ref="U1032:U1095" si="523">IF(A:A="","",SUM(W1032/V1032))</f>
        <v/>
      </c>
      <c r="V1032" s="13" t="str">
        <f t="shared" ref="V1032:V1095" si="524">IF(A1032="","",F1032)</f>
        <v/>
      </c>
      <c r="W1032" s="13" t="str">
        <f t="shared" ref="W1032:W1095" si="525">IF(A1032="","",E1032*F1032)</f>
        <v/>
      </c>
      <c r="X1032" s="182" t="str">
        <f t="shared" ref="X1032:X1095" si="526">IF(A1032="","",H1032)</f>
        <v/>
      </c>
      <c r="Y1032" s="183" t="str">
        <f>IF(A:A="","",IF(R1032="Refreshment Beverage",VLOOKUP(Q1032,Rates!G$15:L$19,6,0)*W1032,VLOOKUP(Q1032,Rates!G$4:L$12,6,0)*W1032))</f>
        <v/>
      </c>
      <c r="Z1032" s="183" t="str">
        <f t="shared" ref="Z1032:Z1095" si="527">IF(A:A="","",IF(R1032="Refreshment Beverage",0,IF(T1032="Keg",0,ROUND(0.34/12*V1032,2))))</f>
        <v/>
      </c>
      <c r="AA1032" s="17">
        <f t="shared" si="515"/>
        <v>0</v>
      </c>
      <c r="AB1032" s="177" t="str" cm="1">
        <f t="array" ref="AB1032">IF(_xlfn.SINGLE(A:A)="","",IF(R1032="Refreshment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177" t="str" cm="1">
        <f t="array" ref="AC1032">IF(_xlfn.SINGLE(A:A)="","",IF(R1032="Refreshment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68">
        <f>IFERROR(IF(OR(Q1032=1,Q1032=2,Q1032=3,Q1032=4),VLOOKUP(Q1032,Rates!$A$31:$B$34,2,0)*W1032,IF(V1032=1,VLOOKUP(U1032,'REB BEV MIN MKUP'!B:E,4,0),IF(V1032&gt;1,VLOOKUP(VALUE(W1032),'REB BEV MIN MKUP'!O:Q,3,0),0))),0)</f>
        <v>0</v>
      </c>
      <c r="AE1032" s="177" t="str">
        <f t="shared" ref="AE1032:AE1095" si="528">IF(J1032="Gross Price to Brewers",I1032,"")</f>
        <v/>
      </c>
      <c r="AF1032" s="13" t="str">
        <f t="shared" ref="AF1032:AF1095" si="529">IF(AE:AE="","",ROUND(SUM(AE1032*(S1032/100)),4))</f>
        <v/>
      </c>
      <c r="AG1032" s="177" t="str">
        <f t="shared" ref="AG1032:AG1095" si="530">IF(AE:AE="","",IF(R1032="Refreshment Beverage",MAX(AF1032,AD1032),MAX(AB1032,AF1032)))</f>
        <v/>
      </c>
      <c r="AH1032" s="184" t="str">
        <f t="shared" ref="AH1032:AH1095" si="531">IF(AE:AE="","",IF(R1032="Refreshment Beverage",AK1032-AJ1032,SUM(Y1032:AA1032)+AE1032+AG1032))</f>
        <v/>
      </c>
      <c r="AI1032" s="184" t="str">
        <f>IF(AE:AE="","",IF(R1032="Refreshment Beverage",AK1032*(Rates!J$19/100),ROUND(SUM(AH1032*(Rates!$J$8/100)),4)))</f>
        <v/>
      </c>
      <c r="AJ1032" s="183" t="str">
        <f t="shared" ref="AJ1032:AJ1095" si="532">IF(AE:AE="","",IF(R1032="Refreshment Beverage",AI1032,MAX(AC1032,AI1032)))</f>
        <v/>
      </c>
      <c r="AK1032" s="185" t="str">
        <f t="shared" ref="AK1032:AK1095" si="533">IF(AE:AE="","",IF(R1032="Refreshment Beverage",SUM(AE1032+Y1032+Z1032+AA1032+AG1032),SUM(AH1032+AJ1032)))</f>
        <v/>
      </c>
      <c r="AL1032" s="177" t="str">
        <f t="shared" ref="AL1032:AL1095" si="534">IF(AS1032="","",IF(R1032="Refreshment Beverage",ROUND(SUM(AS1032-AR1032-AA1032-Z1032-Y1032),2),ROUND(SUM(AS1032-AR1032-AN1032-Y1032-Z1032-AA1032),2)))</f>
        <v/>
      </c>
      <c r="AM1032" s="13" t="str">
        <f>IF(AS1032="","",IF(R1032="Refreshment Beverage",ROUND(AS1032*Rates!K$19,4),ROUND(AO1032*(VLOOKUP(VALUE(Q1032),Rates!G$4:L$12,3,0)),4)))</f>
        <v/>
      </c>
      <c r="AN1032" s="183" t="str">
        <f>IF(AS1032="","",IF(R1032="Refreshment Beverage",AS1032*(Rates!J$19/100),MAX(AM1032,AB1032)))</f>
        <v/>
      </c>
      <c r="AO1032" s="186" t="str">
        <f t="shared" ref="AO1032:AO1095" si="535">IF(AS1032="","",ROUND(SUM(AS1032-AR1032-Y1032-Z1032-AA1032),4))</f>
        <v/>
      </c>
      <c r="AP1032" s="186" t="str">
        <f t="shared" ref="AP1032:AP1095" si="536">IF(AS1032="","",IF(R1032="Refreshment Beverage",ROUND(AS1032-AN1032,2),ROUND(SUM(AS1032-AR1032),2)))</f>
        <v/>
      </c>
      <c r="AQ1032" s="186" t="str">
        <f>IF(AS1032="","",IF(R1032="Refreshment Beverage",ROUND(SUM(VLOOKUP(Q:Q,Rates!G$15:L$19,3,0)*(AS1032-Y1032-Z1032-AA1032)),4),ROUND(SUM(Rates!$K$8*AS1032),4)))</f>
        <v/>
      </c>
      <c r="AR1032" s="184" t="str">
        <f t="shared" ref="AR1032:AR1095" si="537">IF(AS1032="","",IF(R1032="Refreshment Beverage",MAX(AD1032,AQ1032),MAX(AQ1032,AC1032)))</f>
        <v/>
      </c>
      <c r="AS1032" s="185" t="str">
        <f t="shared" ref="AS1032:AS1095" si="538">IF(J1032="Retail Price",SUM(I1032+0.004),"")</f>
        <v/>
      </c>
      <c r="AT1032" s="177" t="str">
        <f t="shared" ref="AT1032:AT1095" si="539">IF(AX1032="","",IF(R1032="Refreshment Beverage",SUM(BA1032-AV1032-Y1032-Z1032-AA1032),SUM(AX1032-AV1032-Y1032-Z1032-AA1032)))</f>
        <v/>
      </c>
      <c r="AU1032" s="13" t="str">
        <f>IF(AX1032="","",IF(R1032="Refreshment Beverage",ROUND((BA1032-Y1032-Z1032-AA1032)*VLOOKUP(VALUE(Q1032),Rates!G$15:L$19,3,0),4),ROUND(AW1032*(VLOOKUP(VALUE(Q1032),Rates!G:L,3,0)),4)))</f>
        <v/>
      </c>
      <c r="AV1032" s="183" t="str">
        <f t="shared" ref="AV1032:AV1095" si="540">IF(AX1032="","",IF(R1032="Refreshment Beverage",MAX(AU1032,AD1032),MAX(AB1032,AU1032)))</f>
        <v/>
      </c>
      <c r="AW1032" s="186" t="str">
        <f t="shared" ref="AW1032:AW1095" si="541">IF(AX1032="","",IF(R1032="Refreshment Beverage",SUM(BA1032-AV1032-Y1032-Z1032-AA1032),ROUND(SUM(BA1032-AZ1032-Y1032-Z1032-AA1032),4)))</f>
        <v/>
      </c>
      <c r="AX1032" s="184" t="str">
        <f t="shared" ref="AX1032:AX1095" si="542">IF(J1032="Licensee Retail",I1032,"")</f>
        <v/>
      </c>
      <c r="AY1032" s="186" t="str">
        <f>IF(AX1032="","",IF(R1032="Refreshment Beverage",ROUND(SUM(AX1032*Rates!K$19),4),ROUND(SUM(AX1032*(Rates!J$8/100)),4)))</f>
        <v/>
      </c>
      <c r="AZ1032" s="183" t="str">
        <f t="shared" ref="AZ1032:AZ1095" si="543">IF(AX1032="","",MAX($AC1032,AY1032))</f>
        <v/>
      </c>
      <c r="BA1032" s="185" t="str">
        <f t="shared" ref="BA1032:BA1095" si="544">IF(AX1032="","",SUM(AX1032+AZ1032))</f>
        <v/>
      </c>
      <c r="BD1032" s="171"/>
      <c r="BE1032" s="171"/>
      <c r="BF1032" s="171"/>
      <c r="BG1032" s="171"/>
    </row>
    <row r="1033" spans="1:59" ht="15" customHeight="1" x14ac:dyDescent="0.3">
      <c r="A1033" s="172"/>
      <c r="B1033" s="172"/>
      <c r="C1033" s="172"/>
      <c r="D1033" s="173"/>
      <c r="E1033" s="173"/>
      <c r="F1033" s="173"/>
      <c r="G1033" s="173"/>
      <c r="H1033" s="173"/>
      <c r="I1033" s="174"/>
      <c r="J1033" s="175"/>
      <c r="K1033" s="176" t="str">
        <f t="shared" si="516"/>
        <v/>
      </c>
      <c r="L1033" s="177" t="str">
        <f t="shared" si="517"/>
        <v/>
      </c>
      <c r="M1033" s="178" t="str">
        <f t="shared" si="518"/>
        <v/>
      </c>
      <c r="N1033" s="44" t="str" cm="1">
        <f t="array" ref="N1033">IFERROR(IF(_xlfn.SINGLE(A:A)="","",IF(R1033="Beer",SUM(LOOKUP(2,1/(Rates!$B$3:$B$5&lt;=W1033)/(Rates!$C$3:$C$5&gt;=W1033),Rates!$D$3:$D$5)*(X1033/100)*W1033),IF(R1033="Refreshment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44" t="str">
        <f t="shared" si="519"/>
        <v/>
      </c>
      <c r="P1033" s="13"/>
      <c r="Q1033" s="179" t="str">
        <f t="shared" si="520"/>
        <v/>
      </c>
      <c r="R1033" s="180" t="str">
        <f t="shared" si="521"/>
        <v/>
      </c>
      <c r="S1033" s="13" t="str">
        <f>IF(A1033="","",IF(R1033="Refreshment Beverage",VLOOKUP(VALUE(Q1033),Rates!G$15:L$19,2,0),VLOOKUP(VALUE(Q1033),Rates!G$4:L$8,2,0)))</f>
        <v/>
      </c>
      <c r="T1033" s="13" t="str">
        <f t="shared" si="522"/>
        <v/>
      </c>
      <c r="U1033" s="181" t="str">
        <f t="shared" si="523"/>
        <v/>
      </c>
      <c r="V1033" s="13" t="str">
        <f t="shared" si="524"/>
        <v/>
      </c>
      <c r="W1033" s="13" t="str">
        <f t="shared" si="525"/>
        <v/>
      </c>
      <c r="X1033" s="182" t="str">
        <f t="shared" si="526"/>
        <v/>
      </c>
      <c r="Y1033" s="183" t="str">
        <f>IF(A:A="","",IF(R1033="Refreshment Beverage",VLOOKUP(Q1033,Rates!G$15:L$19,6,0)*W1033,VLOOKUP(Q1033,Rates!G$4:L$12,6,0)*W1033))</f>
        <v/>
      </c>
      <c r="Z1033" s="183" t="str">
        <f t="shared" si="527"/>
        <v/>
      </c>
      <c r="AA1033" s="17">
        <f t="shared" si="515"/>
        <v>0</v>
      </c>
      <c r="AB1033" s="177" t="str" cm="1">
        <f t="array" ref="AB1033">IF(_xlfn.SINGLE(A:A)="","",IF(R1033="Refreshment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177" t="str" cm="1">
        <f t="array" ref="AC1033">IF(_xlfn.SINGLE(A:A)="","",IF(R1033="Refreshment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68">
        <f>IFERROR(IF(OR(Q1033=1,Q1033=2,Q1033=3,Q1033=4),VLOOKUP(Q1033,Rates!$A$31:$B$34,2,0)*W1033,IF(V1033=1,VLOOKUP(U1033,'REB BEV MIN MKUP'!B:E,4,0),IF(V1033&gt;1,VLOOKUP(VALUE(W1033),'REB BEV MIN MKUP'!O:Q,3,0),0))),0)</f>
        <v>0</v>
      </c>
      <c r="AE1033" s="177" t="str">
        <f t="shared" si="528"/>
        <v/>
      </c>
      <c r="AF1033" s="13" t="str">
        <f t="shared" si="529"/>
        <v/>
      </c>
      <c r="AG1033" s="177" t="str">
        <f t="shared" si="530"/>
        <v/>
      </c>
      <c r="AH1033" s="184" t="str">
        <f t="shared" si="531"/>
        <v/>
      </c>
      <c r="AI1033" s="184" t="str">
        <f>IF(AE:AE="","",IF(R1033="Refreshment Beverage",AK1033*(Rates!J$19/100),ROUND(SUM(AH1033*(Rates!$J$8/100)),4)))</f>
        <v/>
      </c>
      <c r="AJ1033" s="183" t="str">
        <f t="shared" si="532"/>
        <v/>
      </c>
      <c r="AK1033" s="185" t="str">
        <f t="shared" si="533"/>
        <v/>
      </c>
      <c r="AL1033" s="177" t="str">
        <f t="shared" si="534"/>
        <v/>
      </c>
      <c r="AM1033" s="13" t="str">
        <f>IF(AS1033="","",IF(R1033="Refreshment Beverage",ROUND(AS1033*Rates!K$19,4),ROUND(AO1033*(VLOOKUP(VALUE(Q1033),Rates!G$4:L$12,3,0)),4)))</f>
        <v/>
      </c>
      <c r="AN1033" s="183" t="str">
        <f>IF(AS1033="","",IF(R1033="Refreshment Beverage",AS1033*(Rates!J$19/100),MAX(AM1033,AB1033)))</f>
        <v/>
      </c>
      <c r="AO1033" s="186" t="str">
        <f t="shared" si="535"/>
        <v/>
      </c>
      <c r="AP1033" s="186" t="str">
        <f t="shared" si="536"/>
        <v/>
      </c>
      <c r="AQ1033" s="186" t="str">
        <f>IF(AS1033="","",IF(R1033="Refreshment Beverage",ROUND(SUM(VLOOKUP(Q:Q,Rates!G$15:L$19,3,0)*(AS1033-Y1033-Z1033-AA1033)),4),ROUND(SUM(Rates!$K$8*AS1033),4)))</f>
        <v/>
      </c>
      <c r="AR1033" s="184" t="str">
        <f t="shared" si="537"/>
        <v/>
      </c>
      <c r="AS1033" s="185" t="str">
        <f t="shared" si="538"/>
        <v/>
      </c>
      <c r="AT1033" s="177" t="str">
        <f t="shared" si="539"/>
        <v/>
      </c>
      <c r="AU1033" s="13" t="str">
        <f>IF(AX1033="","",IF(R1033="Refreshment Beverage",ROUND((BA1033-Y1033-Z1033-AA1033)*VLOOKUP(VALUE(Q1033),Rates!G$15:L$19,3,0),4),ROUND(AW1033*(VLOOKUP(VALUE(Q1033),Rates!G:L,3,0)),4)))</f>
        <v/>
      </c>
      <c r="AV1033" s="183" t="str">
        <f t="shared" si="540"/>
        <v/>
      </c>
      <c r="AW1033" s="186" t="str">
        <f t="shared" si="541"/>
        <v/>
      </c>
      <c r="AX1033" s="184" t="str">
        <f t="shared" si="542"/>
        <v/>
      </c>
      <c r="AY1033" s="186" t="str">
        <f>IF(AX1033="","",IF(R1033="Refreshment Beverage",ROUND(SUM(AX1033*Rates!K$19),4),ROUND(SUM(AX1033*(Rates!J$8/100)),4)))</f>
        <v/>
      </c>
      <c r="AZ1033" s="183" t="str">
        <f t="shared" si="543"/>
        <v/>
      </c>
      <c r="BA1033" s="185" t="str">
        <f t="shared" si="544"/>
        <v/>
      </c>
      <c r="BD1033" s="171"/>
      <c r="BE1033" s="171"/>
      <c r="BF1033" s="171"/>
      <c r="BG1033" s="171"/>
    </row>
    <row r="1034" spans="1:59" ht="15" customHeight="1" x14ac:dyDescent="0.3">
      <c r="A1034" s="172"/>
      <c r="B1034" s="172"/>
      <c r="C1034" s="172"/>
      <c r="D1034" s="173"/>
      <c r="E1034" s="173"/>
      <c r="F1034" s="173"/>
      <c r="G1034" s="173"/>
      <c r="H1034" s="173"/>
      <c r="I1034" s="174"/>
      <c r="J1034" s="175"/>
      <c r="K1034" s="176" t="str">
        <f t="shared" si="516"/>
        <v/>
      </c>
      <c r="L1034" s="177" t="str">
        <f t="shared" si="517"/>
        <v/>
      </c>
      <c r="M1034" s="178" t="str">
        <f t="shared" si="518"/>
        <v/>
      </c>
      <c r="N1034" s="44" t="str" cm="1">
        <f t="array" ref="N1034">IFERROR(IF(_xlfn.SINGLE(A:A)="","",IF(R1034="Beer",SUM(LOOKUP(2,1/(Rates!$B$3:$B$5&lt;=W1034)/(Rates!$C$3:$C$5&gt;=W1034),Rates!$D$3:$D$5)*(X1034/100)*W1034),IF(R1034="Refreshment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44" t="str">
        <f t="shared" si="519"/>
        <v/>
      </c>
      <c r="P1034" s="13"/>
      <c r="Q1034" s="179" t="str">
        <f t="shared" si="520"/>
        <v/>
      </c>
      <c r="R1034" s="180" t="str">
        <f t="shared" si="521"/>
        <v/>
      </c>
      <c r="S1034" s="13" t="str">
        <f>IF(A1034="","",IF(R1034="Refreshment Beverage",VLOOKUP(VALUE(Q1034),Rates!G$15:L$19,2,0),VLOOKUP(VALUE(Q1034),Rates!G$4:L$8,2,0)))</f>
        <v/>
      </c>
      <c r="T1034" s="13" t="str">
        <f t="shared" si="522"/>
        <v/>
      </c>
      <c r="U1034" s="181" t="str">
        <f t="shared" si="523"/>
        <v/>
      </c>
      <c r="V1034" s="13" t="str">
        <f t="shared" si="524"/>
        <v/>
      </c>
      <c r="W1034" s="13" t="str">
        <f t="shared" si="525"/>
        <v/>
      </c>
      <c r="X1034" s="182" t="str">
        <f t="shared" si="526"/>
        <v/>
      </c>
      <c r="Y1034" s="183" t="str">
        <f>IF(A:A="","",IF(R1034="Refreshment Beverage",VLOOKUP(Q1034,Rates!G$15:L$19,6,0)*W1034,VLOOKUP(Q1034,Rates!G$4:L$12,6,0)*W1034))</f>
        <v/>
      </c>
      <c r="Z1034" s="183" t="str">
        <f t="shared" si="527"/>
        <v/>
      </c>
      <c r="AA1034" s="17">
        <f t="shared" si="515"/>
        <v>0</v>
      </c>
      <c r="AB1034" s="177" t="str" cm="1">
        <f t="array" ref="AB1034">IF(_xlfn.SINGLE(A:A)="","",IF(R1034="Refreshment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177" t="str" cm="1">
        <f t="array" ref="AC1034">IF(_xlfn.SINGLE(A:A)="","",IF(R1034="Refreshment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68">
        <f>IFERROR(IF(OR(Q1034=1,Q1034=2,Q1034=3,Q1034=4),VLOOKUP(Q1034,Rates!$A$31:$B$34,2,0)*W1034,IF(V1034=1,VLOOKUP(U1034,'REB BEV MIN MKUP'!B:E,4,0),IF(V1034&gt;1,VLOOKUP(VALUE(W1034),'REB BEV MIN MKUP'!O:Q,3,0),0))),0)</f>
        <v>0</v>
      </c>
      <c r="AE1034" s="177" t="str">
        <f t="shared" si="528"/>
        <v/>
      </c>
      <c r="AF1034" s="13" t="str">
        <f t="shared" si="529"/>
        <v/>
      </c>
      <c r="AG1034" s="177" t="str">
        <f t="shared" si="530"/>
        <v/>
      </c>
      <c r="AH1034" s="184" t="str">
        <f t="shared" si="531"/>
        <v/>
      </c>
      <c r="AI1034" s="184" t="str">
        <f>IF(AE:AE="","",IF(R1034="Refreshment Beverage",AK1034*(Rates!J$19/100),ROUND(SUM(AH1034*(Rates!$J$8/100)),4)))</f>
        <v/>
      </c>
      <c r="AJ1034" s="183" t="str">
        <f t="shared" si="532"/>
        <v/>
      </c>
      <c r="AK1034" s="185" t="str">
        <f t="shared" si="533"/>
        <v/>
      </c>
      <c r="AL1034" s="177" t="str">
        <f t="shared" si="534"/>
        <v/>
      </c>
      <c r="AM1034" s="13" t="str">
        <f>IF(AS1034="","",IF(R1034="Refreshment Beverage",ROUND(AS1034*Rates!K$19,4),ROUND(AO1034*(VLOOKUP(VALUE(Q1034),Rates!G$4:L$12,3,0)),4)))</f>
        <v/>
      </c>
      <c r="AN1034" s="183" t="str">
        <f>IF(AS1034="","",IF(R1034="Refreshment Beverage",AS1034*(Rates!J$19/100),MAX(AM1034,AB1034)))</f>
        <v/>
      </c>
      <c r="AO1034" s="186" t="str">
        <f t="shared" si="535"/>
        <v/>
      </c>
      <c r="AP1034" s="186" t="str">
        <f t="shared" si="536"/>
        <v/>
      </c>
      <c r="AQ1034" s="186" t="str">
        <f>IF(AS1034="","",IF(R1034="Refreshment Beverage",ROUND(SUM(VLOOKUP(Q:Q,Rates!G$15:L$19,3,0)*(AS1034-Y1034-Z1034-AA1034)),4),ROUND(SUM(Rates!$K$8*AS1034),4)))</f>
        <v/>
      </c>
      <c r="AR1034" s="184" t="str">
        <f t="shared" si="537"/>
        <v/>
      </c>
      <c r="AS1034" s="185" t="str">
        <f t="shared" si="538"/>
        <v/>
      </c>
      <c r="AT1034" s="177" t="str">
        <f t="shared" si="539"/>
        <v/>
      </c>
      <c r="AU1034" s="13" t="str">
        <f>IF(AX1034="","",IF(R1034="Refreshment Beverage",ROUND((BA1034-Y1034-Z1034-AA1034)*VLOOKUP(VALUE(Q1034),Rates!G$15:L$19,3,0),4),ROUND(AW1034*(VLOOKUP(VALUE(Q1034),Rates!G:L,3,0)),4)))</f>
        <v/>
      </c>
      <c r="AV1034" s="183" t="str">
        <f t="shared" si="540"/>
        <v/>
      </c>
      <c r="AW1034" s="186" t="str">
        <f t="shared" si="541"/>
        <v/>
      </c>
      <c r="AX1034" s="184" t="str">
        <f t="shared" si="542"/>
        <v/>
      </c>
      <c r="AY1034" s="186" t="str">
        <f>IF(AX1034="","",IF(R1034="Refreshment Beverage",ROUND(SUM(AX1034*Rates!K$19),4),ROUND(SUM(AX1034*(Rates!J$8/100)),4)))</f>
        <v/>
      </c>
      <c r="AZ1034" s="183" t="str">
        <f t="shared" si="543"/>
        <v/>
      </c>
      <c r="BA1034" s="185" t="str">
        <f t="shared" si="544"/>
        <v/>
      </c>
      <c r="BD1034" s="171"/>
      <c r="BE1034" s="171"/>
      <c r="BF1034" s="171"/>
      <c r="BG1034" s="171"/>
    </row>
    <row r="1035" spans="1:59" ht="15" customHeight="1" x14ac:dyDescent="0.3">
      <c r="A1035" s="172"/>
      <c r="B1035" s="172"/>
      <c r="C1035" s="172"/>
      <c r="D1035" s="173"/>
      <c r="E1035" s="173"/>
      <c r="F1035" s="173"/>
      <c r="G1035" s="173"/>
      <c r="H1035" s="173"/>
      <c r="I1035" s="174"/>
      <c r="J1035" s="175"/>
      <c r="K1035" s="176" t="str">
        <f t="shared" si="516"/>
        <v/>
      </c>
      <c r="L1035" s="177" t="str">
        <f t="shared" si="517"/>
        <v/>
      </c>
      <c r="M1035" s="178" t="str">
        <f t="shared" si="518"/>
        <v/>
      </c>
      <c r="N1035" s="44" t="str" cm="1">
        <f t="array" ref="N1035">IFERROR(IF(_xlfn.SINGLE(A:A)="","",IF(R1035="Beer",SUM(LOOKUP(2,1/(Rates!$B$3:$B$5&lt;=W1035)/(Rates!$C$3:$C$5&gt;=W1035),Rates!$D$3:$D$5)*(X1035/100)*W1035),IF(R1035="Refreshment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44" t="str">
        <f t="shared" si="519"/>
        <v/>
      </c>
      <c r="P1035" s="13"/>
      <c r="Q1035" s="179" t="str">
        <f t="shared" si="520"/>
        <v/>
      </c>
      <c r="R1035" s="180" t="str">
        <f t="shared" si="521"/>
        <v/>
      </c>
      <c r="S1035" s="13" t="str">
        <f>IF(A1035="","",IF(R1035="Refreshment Beverage",VLOOKUP(VALUE(Q1035),Rates!G$15:L$19,2,0),VLOOKUP(VALUE(Q1035),Rates!G$4:L$8,2,0)))</f>
        <v/>
      </c>
      <c r="T1035" s="13" t="str">
        <f t="shared" si="522"/>
        <v/>
      </c>
      <c r="U1035" s="181" t="str">
        <f t="shared" si="523"/>
        <v/>
      </c>
      <c r="V1035" s="13" t="str">
        <f t="shared" si="524"/>
        <v/>
      </c>
      <c r="W1035" s="13" t="str">
        <f t="shared" si="525"/>
        <v/>
      </c>
      <c r="X1035" s="182" t="str">
        <f t="shared" si="526"/>
        <v/>
      </c>
      <c r="Y1035" s="183" t="str">
        <f>IF(A:A="","",IF(R1035="Refreshment Beverage",VLOOKUP(Q1035,Rates!G$15:L$19,6,0)*W1035,VLOOKUP(Q1035,Rates!G$4:L$12,6,0)*W1035))</f>
        <v/>
      </c>
      <c r="Z1035" s="183" t="str">
        <f t="shared" si="527"/>
        <v/>
      </c>
      <c r="AA1035" s="17">
        <f t="shared" si="515"/>
        <v>0</v>
      </c>
      <c r="AB1035" s="177" t="str" cm="1">
        <f t="array" ref="AB1035">IF(_xlfn.SINGLE(A:A)="","",IF(R1035="Refreshment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177" t="str" cm="1">
        <f t="array" ref="AC1035">IF(_xlfn.SINGLE(A:A)="","",IF(R1035="Refreshment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68">
        <f>IFERROR(IF(OR(Q1035=1,Q1035=2,Q1035=3,Q1035=4),VLOOKUP(Q1035,Rates!$A$31:$B$34,2,0)*W1035,IF(V1035=1,VLOOKUP(U1035,'REB BEV MIN MKUP'!B:E,4,0),IF(V1035&gt;1,VLOOKUP(VALUE(W1035),'REB BEV MIN MKUP'!O:Q,3,0),0))),0)</f>
        <v>0</v>
      </c>
      <c r="AE1035" s="177" t="str">
        <f t="shared" si="528"/>
        <v/>
      </c>
      <c r="AF1035" s="13" t="str">
        <f t="shared" si="529"/>
        <v/>
      </c>
      <c r="AG1035" s="177" t="str">
        <f t="shared" si="530"/>
        <v/>
      </c>
      <c r="AH1035" s="184" t="str">
        <f t="shared" si="531"/>
        <v/>
      </c>
      <c r="AI1035" s="184" t="str">
        <f>IF(AE:AE="","",IF(R1035="Refreshment Beverage",AK1035*(Rates!J$19/100),ROUND(SUM(AH1035*(Rates!$J$8/100)),4)))</f>
        <v/>
      </c>
      <c r="AJ1035" s="183" t="str">
        <f t="shared" si="532"/>
        <v/>
      </c>
      <c r="AK1035" s="185" t="str">
        <f t="shared" si="533"/>
        <v/>
      </c>
      <c r="AL1035" s="177" t="str">
        <f t="shared" si="534"/>
        <v/>
      </c>
      <c r="AM1035" s="13" t="str">
        <f>IF(AS1035="","",IF(R1035="Refreshment Beverage",ROUND(AS1035*Rates!K$19,4),ROUND(AO1035*(VLOOKUP(VALUE(Q1035),Rates!G$4:L$12,3,0)),4)))</f>
        <v/>
      </c>
      <c r="AN1035" s="183" t="str">
        <f>IF(AS1035="","",IF(R1035="Refreshment Beverage",AS1035*(Rates!J$19/100),MAX(AM1035,AB1035)))</f>
        <v/>
      </c>
      <c r="AO1035" s="186" t="str">
        <f t="shared" si="535"/>
        <v/>
      </c>
      <c r="AP1035" s="186" t="str">
        <f t="shared" si="536"/>
        <v/>
      </c>
      <c r="AQ1035" s="186" t="str">
        <f>IF(AS1035="","",IF(R1035="Refreshment Beverage",ROUND(SUM(VLOOKUP(Q:Q,Rates!G$15:L$19,3,0)*(AS1035-Y1035-Z1035-AA1035)),4),ROUND(SUM(Rates!$K$8*AS1035),4)))</f>
        <v/>
      </c>
      <c r="AR1035" s="184" t="str">
        <f t="shared" si="537"/>
        <v/>
      </c>
      <c r="AS1035" s="185" t="str">
        <f t="shared" si="538"/>
        <v/>
      </c>
      <c r="AT1035" s="177" t="str">
        <f t="shared" si="539"/>
        <v/>
      </c>
      <c r="AU1035" s="13" t="str">
        <f>IF(AX1035="","",IF(R1035="Refreshment Beverage",ROUND((BA1035-Y1035-Z1035-AA1035)*VLOOKUP(VALUE(Q1035),Rates!G$15:L$19,3,0),4),ROUND(AW1035*(VLOOKUP(VALUE(Q1035),Rates!G:L,3,0)),4)))</f>
        <v/>
      </c>
      <c r="AV1035" s="183" t="str">
        <f t="shared" si="540"/>
        <v/>
      </c>
      <c r="AW1035" s="186" t="str">
        <f t="shared" si="541"/>
        <v/>
      </c>
      <c r="AX1035" s="184" t="str">
        <f t="shared" si="542"/>
        <v/>
      </c>
      <c r="AY1035" s="186" t="str">
        <f>IF(AX1035="","",IF(R1035="Refreshment Beverage",ROUND(SUM(AX1035*Rates!K$19),4),ROUND(SUM(AX1035*(Rates!J$8/100)),4)))</f>
        <v/>
      </c>
      <c r="AZ1035" s="183" t="str">
        <f t="shared" si="543"/>
        <v/>
      </c>
      <c r="BA1035" s="185" t="str">
        <f t="shared" si="544"/>
        <v/>
      </c>
      <c r="BD1035" s="171"/>
      <c r="BE1035" s="171"/>
      <c r="BF1035" s="171"/>
      <c r="BG1035" s="171"/>
    </row>
    <row r="1036" spans="1:59" ht="15" customHeight="1" x14ac:dyDescent="0.3">
      <c r="A1036" s="172"/>
      <c r="B1036" s="172"/>
      <c r="C1036" s="172"/>
      <c r="D1036" s="173"/>
      <c r="E1036" s="173"/>
      <c r="F1036" s="173"/>
      <c r="G1036" s="173"/>
      <c r="H1036" s="173"/>
      <c r="I1036" s="174"/>
      <c r="J1036" s="175"/>
      <c r="K1036" s="176" t="str">
        <f t="shared" si="516"/>
        <v/>
      </c>
      <c r="L1036" s="177" t="str">
        <f t="shared" si="517"/>
        <v/>
      </c>
      <c r="M1036" s="178" t="str">
        <f t="shared" si="518"/>
        <v/>
      </c>
      <c r="N1036" s="44" t="str" cm="1">
        <f t="array" ref="N1036">IFERROR(IF(_xlfn.SINGLE(A:A)="","",IF(R1036="Beer",SUM(LOOKUP(2,1/(Rates!$B$3:$B$5&lt;=W1036)/(Rates!$C$3:$C$5&gt;=W1036),Rates!$D$3:$D$5)*(X1036/100)*W1036),IF(R1036="Refreshment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44" t="str">
        <f t="shared" si="519"/>
        <v/>
      </c>
      <c r="P1036" s="13"/>
      <c r="Q1036" s="179" t="str">
        <f t="shared" si="520"/>
        <v/>
      </c>
      <c r="R1036" s="180" t="str">
        <f t="shared" si="521"/>
        <v/>
      </c>
      <c r="S1036" s="13" t="str">
        <f>IF(A1036="","",IF(R1036="Refreshment Beverage",VLOOKUP(VALUE(Q1036),Rates!G$15:L$19,2,0),VLOOKUP(VALUE(Q1036),Rates!G$4:L$8,2,0)))</f>
        <v/>
      </c>
      <c r="T1036" s="13" t="str">
        <f t="shared" si="522"/>
        <v/>
      </c>
      <c r="U1036" s="181" t="str">
        <f t="shared" si="523"/>
        <v/>
      </c>
      <c r="V1036" s="13" t="str">
        <f t="shared" si="524"/>
        <v/>
      </c>
      <c r="W1036" s="13" t="str">
        <f t="shared" si="525"/>
        <v/>
      </c>
      <c r="X1036" s="182" t="str">
        <f t="shared" si="526"/>
        <v/>
      </c>
      <c r="Y1036" s="183" t="str">
        <f>IF(A:A="","",IF(R1036="Refreshment Beverage",VLOOKUP(Q1036,Rates!G$15:L$19,6,0)*W1036,VLOOKUP(Q1036,Rates!G$4:L$12,6,0)*W1036))</f>
        <v/>
      </c>
      <c r="Z1036" s="183" t="str">
        <f t="shared" si="527"/>
        <v/>
      </c>
      <c r="AA1036" s="17">
        <f t="shared" si="515"/>
        <v>0</v>
      </c>
      <c r="AB1036" s="177" t="str" cm="1">
        <f t="array" ref="AB1036">IF(_xlfn.SINGLE(A:A)="","",IF(R1036="Refreshment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177" t="str" cm="1">
        <f t="array" ref="AC1036">IF(_xlfn.SINGLE(A:A)="","",IF(R1036="Refreshment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68">
        <f>IFERROR(IF(OR(Q1036=1,Q1036=2,Q1036=3,Q1036=4),VLOOKUP(Q1036,Rates!$A$31:$B$34,2,0)*W1036,IF(V1036=1,VLOOKUP(U1036,'REB BEV MIN MKUP'!B:E,4,0),IF(V1036&gt;1,VLOOKUP(VALUE(W1036),'REB BEV MIN MKUP'!O:Q,3,0),0))),0)</f>
        <v>0</v>
      </c>
      <c r="AE1036" s="177" t="str">
        <f t="shared" si="528"/>
        <v/>
      </c>
      <c r="AF1036" s="13" t="str">
        <f t="shared" si="529"/>
        <v/>
      </c>
      <c r="AG1036" s="177" t="str">
        <f t="shared" si="530"/>
        <v/>
      </c>
      <c r="AH1036" s="184" t="str">
        <f t="shared" si="531"/>
        <v/>
      </c>
      <c r="AI1036" s="184" t="str">
        <f>IF(AE:AE="","",IF(R1036="Refreshment Beverage",AK1036*(Rates!J$19/100),ROUND(SUM(AH1036*(Rates!$J$8/100)),4)))</f>
        <v/>
      </c>
      <c r="AJ1036" s="183" t="str">
        <f t="shared" si="532"/>
        <v/>
      </c>
      <c r="AK1036" s="185" t="str">
        <f t="shared" si="533"/>
        <v/>
      </c>
      <c r="AL1036" s="177" t="str">
        <f t="shared" si="534"/>
        <v/>
      </c>
      <c r="AM1036" s="13" t="str">
        <f>IF(AS1036="","",IF(R1036="Refreshment Beverage",ROUND(AS1036*Rates!K$19,4),ROUND(AO1036*(VLOOKUP(VALUE(Q1036),Rates!G$4:L$12,3,0)),4)))</f>
        <v/>
      </c>
      <c r="AN1036" s="183" t="str">
        <f>IF(AS1036="","",IF(R1036="Refreshment Beverage",AS1036*(Rates!J$19/100),MAX(AM1036,AB1036)))</f>
        <v/>
      </c>
      <c r="AO1036" s="186" t="str">
        <f t="shared" si="535"/>
        <v/>
      </c>
      <c r="AP1036" s="186" t="str">
        <f t="shared" si="536"/>
        <v/>
      </c>
      <c r="AQ1036" s="186" t="str">
        <f>IF(AS1036="","",IF(R1036="Refreshment Beverage",ROUND(SUM(VLOOKUP(Q:Q,Rates!G$15:L$19,3,0)*(AS1036-Y1036-Z1036-AA1036)),4),ROUND(SUM(Rates!$K$8*AS1036),4)))</f>
        <v/>
      </c>
      <c r="AR1036" s="184" t="str">
        <f t="shared" si="537"/>
        <v/>
      </c>
      <c r="AS1036" s="185" t="str">
        <f t="shared" si="538"/>
        <v/>
      </c>
      <c r="AT1036" s="177" t="str">
        <f t="shared" si="539"/>
        <v/>
      </c>
      <c r="AU1036" s="13" t="str">
        <f>IF(AX1036="","",IF(R1036="Refreshment Beverage",ROUND((BA1036-Y1036-Z1036-AA1036)*VLOOKUP(VALUE(Q1036),Rates!G$15:L$19,3,0),4),ROUND(AW1036*(VLOOKUP(VALUE(Q1036),Rates!G:L,3,0)),4)))</f>
        <v/>
      </c>
      <c r="AV1036" s="183" t="str">
        <f t="shared" si="540"/>
        <v/>
      </c>
      <c r="AW1036" s="186" t="str">
        <f t="shared" si="541"/>
        <v/>
      </c>
      <c r="AX1036" s="184" t="str">
        <f t="shared" si="542"/>
        <v/>
      </c>
      <c r="AY1036" s="186" t="str">
        <f>IF(AX1036="","",IF(R1036="Refreshment Beverage",ROUND(SUM(AX1036*Rates!K$19),4),ROUND(SUM(AX1036*(Rates!J$8/100)),4)))</f>
        <v/>
      </c>
      <c r="AZ1036" s="183" t="str">
        <f t="shared" si="543"/>
        <v/>
      </c>
      <c r="BA1036" s="185" t="str">
        <f t="shared" si="544"/>
        <v/>
      </c>
      <c r="BD1036" s="171"/>
      <c r="BE1036" s="171"/>
      <c r="BF1036" s="171"/>
      <c r="BG1036" s="171"/>
    </row>
    <row r="1037" spans="1:59" ht="15" customHeight="1" x14ac:dyDescent="0.3">
      <c r="A1037" s="172"/>
      <c r="B1037" s="172"/>
      <c r="C1037" s="172"/>
      <c r="D1037" s="173"/>
      <c r="E1037" s="173"/>
      <c r="F1037" s="173"/>
      <c r="G1037" s="173"/>
      <c r="H1037" s="173"/>
      <c r="I1037" s="174"/>
      <c r="J1037" s="175"/>
      <c r="K1037" s="176" t="str">
        <f t="shared" si="516"/>
        <v/>
      </c>
      <c r="L1037" s="177" t="str">
        <f t="shared" si="517"/>
        <v/>
      </c>
      <c r="M1037" s="178" t="str">
        <f t="shared" si="518"/>
        <v/>
      </c>
      <c r="N1037" s="44" t="str" cm="1">
        <f t="array" ref="N1037">IFERROR(IF(_xlfn.SINGLE(A:A)="","",IF(R1037="Beer",SUM(LOOKUP(2,1/(Rates!$B$3:$B$5&lt;=W1037)/(Rates!$C$3:$C$5&gt;=W1037),Rates!$D$3:$D$5)*(X1037/100)*W1037),IF(R1037="Refreshment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44" t="str">
        <f t="shared" si="519"/>
        <v/>
      </c>
      <c r="P1037" s="13"/>
      <c r="Q1037" s="179" t="str">
        <f t="shared" si="520"/>
        <v/>
      </c>
      <c r="R1037" s="180" t="str">
        <f t="shared" si="521"/>
        <v/>
      </c>
      <c r="S1037" s="13" t="str">
        <f>IF(A1037="","",IF(R1037="Refreshment Beverage",VLOOKUP(VALUE(Q1037),Rates!G$15:L$19,2,0),VLOOKUP(VALUE(Q1037),Rates!G$4:L$8,2,0)))</f>
        <v/>
      </c>
      <c r="T1037" s="13" t="str">
        <f t="shared" si="522"/>
        <v/>
      </c>
      <c r="U1037" s="181" t="str">
        <f t="shared" si="523"/>
        <v/>
      </c>
      <c r="V1037" s="13" t="str">
        <f t="shared" si="524"/>
        <v/>
      </c>
      <c r="W1037" s="13" t="str">
        <f t="shared" si="525"/>
        <v/>
      </c>
      <c r="X1037" s="182" t="str">
        <f t="shared" si="526"/>
        <v/>
      </c>
      <c r="Y1037" s="183" t="str">
        <f>IF(A:A="","",IF(R1037="Refreshment Beverage",VLOOKUP(Q1037,Rates!G$15:L$19,6,0)*W1037,VLOOKUP(Q1037,Rates!G$4:L$12,6,0)*W1037))</f>
        <v/>
      </c>
      <c r="Z1037" s="183" t="str">
        <f t="shared" si="527"/>
        <v/>
      </c>
      <c r="AA1037" s="17">
        <f t="shared" si="515"/>
        <v>0</v>
      </c>
      <c r="AB1037" s="177" t="str" cm="1">
        <f t="array" ref="AB1037">IF(_xlfn.SINGLE(A:A)="","",IF(R1037="Refreshment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177" t="str" cm="1">
        <f t="array" ref="AC1037">IF(_xlfn.SINGLE(A:A)="","",IF(R1037="Refreshment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68">
        <f>IFERROR(IF(OR(Q1037=1,Q1037=2,Q1037=3,Q1037=4),VLOOKUP(Q1037,Rates!$A$31:$B$34,2,0)*W1037,IF(V1037=1,VLOOKUP(U1037,'REB BEV MIN MKUP'!B:E,4,0),IF(V1037&gt;1,VLOOKUP(VALUE(W1037),'REB BEV MIN MKUP'!O:Q,3,0),0))),0)</f>
        <v>0</v>
      </c>
      <c r="AE1037" s="177" t="str">
        <f t="shared" si="528"/>
        <v/>
      </c>
      <c r="AF1037" s="13" t="str">
        <f t="shared" si="529"/>
        <v/>
      </c>
      <c r="AG1037" s="177" t="str">
        <f t="shared" si="530"/>
        <v/>
      </c>
      <c r="AH1037" s="184" t="str">
        <f t="shared" si="531"/>
        <v/>
      </c>
      <c r="AI1037" s="184" t="str">
        <f>IF(AE:AE="","",IF(R1037="Refreshment Beverage",AK1037*(Rates!J$19/100),ROUND(SUM(AH1037*(Rates!$J$8/100)),4)))</f>
        <v/>
      </c>
      <c r="AJ1037" s="183" t="str">
        <f t="shared" si="532"/>
        <v/>
      </c>
      <c r="AK1037" s="185" t="str">
        <f t="shared" si="533"/>
        <v/>
      </c>
      <c r="AL1037" s="177" t="str">
        <f t="shared" si="534"/>
        <v/>
      </c>
      <c r="AM1037" s="13" t="str">
        <f>IF(AS1037="","",IF(R1037="Refreshment Beverage",ROUND(AS1037*Rates!K$19,4),ROUND(AO1037*(VLOOKUP(VALUE(Q1037),Rates!G$4:L$12,3,0)),4)))</f>
        <v/>
      </c>
      <c r="AN1037" s="183" t="str">
        <f>IF(AS1037="","",IF(R1037="Refreshment Beverage",AS1037*(Rates!J$19/100),MAX(AM1037,AB1037)))</f>
        <v/>
      </c>
      <c r="AO1037" s="186" t="str">
        <f t="shared" si="535"/>
        <v/>
      </c>
      <c r="AP1037" s="186" t="str">
        <f t="shared" si="536"/>
        <v/>
      </c>
      <c r="AQ1037" s="186" t="str">
        <f>IF(AS1037="","",IF(R1037="Refreshment Beverage",ROUND(SUM(VLOOKUP(Q:Q,Rates!G$15:L$19,3,0)*(AS1037-Y1037-Z1037-AA1037)),4),ROUND(SUM(Rates!$K$8*AS1037),4)))</f>
        <v/>
      </c>
      <c r="AR1037" s="184" t="str">
        <f t="shared" si="537"/>
        <v/>
      </c>
      <c r="AS1037" s="185" t="str">
        <f t="shared" si="538"/>
        <v/>
      </c>
      <c r="AT1037" s="177" t="str">
        <f t="shared" si="539"/>
        <v/>
      </c>
      <c r="AU1037" s="13" t="str">
        <f>IF(AX1037="","",IF(R1037="Refreshment Beverage",ROUND((BA1037-Y1037-Z1037-AA1037)*VLOOKUP(VALUE(Q1037),Rates!G$15:L$19,3,0),4),ROUND(AW1037*(VLOOKUP(VALUE(Q1037),Rates!G:L,3,0)),4)))</f>
        <v/>
      </c>
      <c r="AV1037" s="183" t="str">
        <f t="shared" si="540"/>
        <v/>
      </c>
      <c r="AW1037" s="186" t="str">
        <f t="shared" si="541"/>
        <v/>
      </c>
      <c r="AX1037" s="184" t="str">
        <f t="shared" si="542"/>
        <v/>
      </c>
      <c r="AY1037" s="186" t="str">
        <f>IF(AX1037="","",IF(R1037="Refreshment Beverage",ROUND(SUM(AX1037*Rates!K$19),4),ROUND(SUM(AX1037*(Rates!J$8/100)),4)))</f>
        <v/>
      </c>
      <c r="AZ1037" s="183" t="str">
        <f t="shared" si="543"/>
        <v/>
      </c>
      <c r="BA1037" s="185" t="str">
        <f t="shared" si="544"/>
        <v/>
      </c>
      <c r="BD1037" s="171"/>
      <c r="BE1037" s="171"/>
      <c r="BF1037" s="171"/>
      <c r="BG1037" s="171"/>
    </row>
    <row r="1038" spans="1:59" ht="15" customHeight="1" x14ac:dyDescent="0.3">
      <c r="A1038" s="172"/>
      <c r="B1038" s="172"/>
      <c r="C1038" s="172"/>
      <c r="D1038" s="173"/>
      <c r="E1038" s="173"/>
      <c r="F1038" s="173"/>
      <c r="G1038" s="173"/>
      <c r="H1038" s="173"/>
      <c r="I1038" s="174"/>
      <c r="J1038" s="175"/>
      <c r="K1038" s="176" t="str">
        <f t="shared" si="516"/>
        <v/>
      </c>
      <c r="L1038" s="177" t="str">
        <f t="shared" si="517"/>
        <v/>
      </c>
      <c r="M1038" s="178" t="str">
        <f t="shared" si="518"/>
        <v/>
      </c>
      <c r="N1038" s="44" t="str" cm="1">
        <f t="array" ref="N1038">IFERROR(IF(_xlfn.SINGLE(A:A)="","",IF(R1038="Beer",SUM(LOOKUP(2,1/(Rates!$B$3:$B$5&lt;=W1038)/(Rates!$C$3:$C$5&gt;=W1038),Rates!$D$3:$D$5)*(X1038/100)*W1038),IF(R1038="Refreshment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44" t="str">
        <f t="shared" si="519"/>
        <v/>
      </c>
      <c r="P1038" s="13"/>
      <c r="Q1038" s="179" t="str">
        <f t="shared" si="520"/>
        <v/>
      </c>
      <c r="R1038" s="180" t="str">
        <f t="shared" si="521"/>
        <v/>
      </c>
      <c r="S1038" s="13" t="str">
        <f>IF(A1038="","",IF(R1038="Refreshment Beverage",VLOOKUP(VALUE(Q1038),Rates!G$15:L$19,2,0),VLOOKUP(VALUE(Q1038),Rates!G$4:L$8,2,0)))</f>
        <v/>
      </c>
      <c r="T1038" s="13" t="str">
        <f t="shared" si="522"/>
        <v/>
      </c>
      <c r="U1038" s="181" t="str">
        <f t="shared" si="523"/>
        <v/>
      </c>
      <c r="V1038" s="13" t="str">
        <f t="shared" si="524"/>
        <v/>
      </c>
      <c r="W1038" s="13" t="str">
        <f t="shared" si="525"/>
        <v/>
      </c>
      <c r="X1038" s="182" t="str">
        <f t="shared" si="526"/>
        <v/>
      </c>
      <c r="Y1038" s="183" t="str">
        <f>IF(A:A="","",IF(R1038="Refreshment Beverage",VLOOKUP(Q1038,Rates!G$15:L$19,6,0)*W1038,VLOOKUP(Q1038,Rates!G$4:L$12,6,0)*W1038))</f>
        <v/>
      </c>
      <c r="Z1038" s="183" t="str">
        <f t="shared" si="527"/>
        <v/>
      </c>
      <c r="AA1038" s="17">
        <f t="shared" si="515"/>
        <v>0</v>
      </c>
      <c r="AB1038" s="177" t="str" cm="1">
        <f t="array" ref="AB1038">IF(_xlfn.SINGLE(A:A)="","",IF(R1038="Refreshment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177" t="str" cm="1">
        <f t="array" ref="AC1038">IF(_xlfn.SINGLE(A:A)="","",IF(R1038="Refreshment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68">
        <f>IFERROR(IF(OR(Q1038=1,Q1038=2,Q1038=3,Q1038=4),VLOOKUP(Q1038,Rates!$A$31:$B$34,2,0)*W1038,IF(V1038=1,VLOOKUP(U1038,'REB BEV MIN MKUP'!B:E,4,0),IF(V1038&gt;1,VLOOKUP(VALUE(W1038),'REB BEV MIN MKUP'!O:Q,3,0),0))),0)</f>
        <v>0</v>
      </c>
      <c r="AE1038" s="177" t="str">
        <f t="shared" si="528"/>
        <v/>
      </c>
      <c r="AF1038" s="13" t="str">
        <f t="shared" si="529"/>
        <v/>
      </c>
      <c r="AG1038" s="177" t="str">
        <f t="shared" si="530"/>
        <v/>
      </c>
      <c r="AH1038" s="184" t="str">
        <f t="shared" si="531"/>
        <v/>
      </c>
      <c r="AI1038" s="184" t="str">
        <f>IF(AE:AE="","",IF(R1038="Refreshment Beverage",AK1038*(Rates!J$19/100),ROUND(SUM(AH1038*(Rates!$J$8/100)),4)))</f>
        <v/>
      </c>
      <c r="AJ1038" s="183" t="str">
        <f t="shared" si="532"/>
        <v/>
      </c>
      <c r="AK1038" s="185" t="str">
        <f t="shared" si="533"/>
        <v/>
      </c>
      <c r="AL1038" s="177" t="str">
        <f t="shared" si="534"/>
        <v/>
      </c>
      <c r="AM1038" s="13" t="str">
        <f>IF(AS1038="","",IF(R1038="Refreshment Beverage",ROUND(AS1038*Rates!K$19,4),ROUND(AO1038*(VLOOKUP(VALUE(Q1038),Rates!G$4:L$12,3,0)),4)))</f>
        <v/>
      </c>
      <c r="AN1038" s="183" t="str">
        <f>IF(AS1038="","",IF(R1038="Refreshment Beverage",AS1038*(Rates!J$19/100),MAX(AM1038,AB1038)))</f>
        <v/>
      </c>
      <c r="AO1038" s="186" t="str">
        <f t="shared" si="535"/>
        <v/>
      </c>
      <c r="AP1038" s="186" t="str">
        <f t="shared" si="536"/>
        <v/>
      </c>
      <c r="AQ1038" s="186" t="str">
        <f>IF(AS1038="","",IF(R1038="Refreshment Beverage",ROUND(SUM(VLOOKUP(Q:Q,Rates!G$15:L$19,3,0)*(AS1038-Y1038-Z1038-AA1038)),4),ROUND(SUM(Rates!$K$8*AS1038),4)))</f>
        <v/>
      </c>
      <c r="AR1038" s="184" t="str">
        <f t="shared" si="537"/>
        <v/>
      </c>
      <c r="AS1038" s="185" t="str">
        <f t="shared" si="538"/>
        <v/>
      </c>
      <c r="AT1038" s="177" t="str">
        <f t="shared" si="539"/>
        <v/>
      </c>
      <c r="AU1038" s="13" t="str">
        <f>IF(AX1038="","",IF(R1038="Refreshment Beverage",ROUND((BA1038-Y1038-Z1038-AA1038)*VLOOKUP(VALUE(Q1038),Rates!G$15:L$19,3,0),4),ROUND(AW1038*(VLOOKUP(VALUE(Q1038),Rates!G:L,3,0)),4)))</f>
        <v/>
      </c>
      <c r="AV1038" s="183" t="str">
        <f t="shared" si="540"/>
        <v/>
      </c>
      <c r="AW1038" s="186" t="str">
        <f t="shared" si="541"/>
        <v/>
      </c>
      <c r="AX1038" s="184" t="str">
        <f t="shared" si="542"/>
        <v/>
      </c>
      <c r="AY1038" s="186" t="str">
        <f>IF(AX1038="","",IF(R1038="Refreshment Beverage",ROUND(SUM(AX1038*Rates!K$19),4),ROUND(SUM(AX1038*(Rates!J$8/100)),4)))</f>
        <v/>
      </c>
      <c r="AZ1038" s="183" t="str">
        <f t="shared" si="543"/>
        <v/>
      </c>
      <c r="BA1038" s="185" t="str">
        <f t="shared" si="544"/>
        <v/>
      </c>
      <c r="BD1038" s="171"/>
      <c r="BE1038" s="171"/>
      <c r="BF1038" s="171"/>
      <c r="BG1038" s="171"/>
    </row>
    <row r="1039" spans="1:59" ht="15" customHeight="1" x14ac:dyDescent="0.3">
      <c r="A1039" s="172"/>
      <c r="B1039" s="172"/>
      <c r="C1039" s="172"/>
      <c r="D1039" s="173"/>
      <c r="E1039" s="173"/>
      <c r="F1039" s="173"/>
      <c r="G1039" s="173"/>
      <c r="H1039" s="173"/>
      <c r="I1039" s="174"/>
      <c r="J1039" s="175"/>
      <c r="K1039" s="176" t="str">
        <f t="shared" si="516"/>
        <v/>
      </c>
      <c r="L1039" s="177" t="str">
        <f t="shared" si="517"/>
        <v/>
      </c>
      <c r="M1039" s="178" t="str">
        <f t="shared" si="518"/>
        <v/>
      </c>
      <c r="N1039" s="44" t="str" cm="1">
        <f t="array" ref="N1039">IFERROR(IF(_xlfn.SINGLE(A:A)="","",IF(R1039="Beer",SUM(LOOKUP(2,1/(Rates!$B$3:$B$5&lt;=W1039)/(Rates!$C$3:$C$5&gt;=W1039),Rates!$D$3:$D$5)*(X1039/100)*W1039),IF(R1039="Refreshment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44" t="str">
        <f t="shared" si="519"/>
        <v/>
      </c>
      <c r="P1039" s="13"/>
      <c r="Q1039" s="179" t="str">
        <f t="shared" si="520"/>
        <v/>
      </c>
      <c r="R1039" s="180" t="str">
        <f t="shared" si="521"/>
        <v/>
      </c>
      <c r="S1039" s="13" t="str">
        <f>IF(A1039="","",IF(R1039="Refreshment Beverage",VLOOKUP(VALUE(Q1039),Rates!G$15:L$19,2,0),VLOOKUP(VALUE(Q1039),Rates!G$4:L$8,2,0)))</f>
        <v/>
      </c>
      <c r="T1039" s="13" t="str">
        <f t="shared" si="522"/>
        <v/>
      </c>
      <c r="U1039" s="181" t="str">
        <f t="shared" si="523"/>
        <v/>
      </c>
      <c r="V1039" s="13" t="str">
        <f t="shared" si="524"/>
        <v/>
      </c>
      <c r="W1039" s="13" t="str">
        <f t="shared" si="525"/>
        <v/>
      </c>
      <c r="X1039" s="182" t="str">
        <f t="shared" si="526"/>
        <v/>
      </c>
      <c r="Y1039" s="183" t="str">
        <f>IF(A:A="","",IF(R1039="Refreshment Beverage",VLOOKUP(Q1039,Rates!G$15:L$19,6,0)*W1039,VLOOKUP(Q1039,Rates!G$4:L$12,6,0)*W1039))</f>
        <v/>
      </c>
      <c r="Z1039" s="183" t="str">
        <f t="shared" si="527"/>
        <v/>
      </c>
      <c r="AA1039" s="17">
        <f t="shared" si="515"/>
        <v>0</v>
      </c>
      <c r="AB1039" s="177" t="str" cm="1">
        <f t="array" ref="AB1039">IF(_xlfn.SINGLE(A:A)="","",IF(R1039="Refreshment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177" t="str" cm="1">
        <f t="array" ref="AC1039">IF(_xlfn.SINGLE(A:A)="","",IF(R1039="Refreshment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68">
        <f>IFERROR(IF(OR(Q1039=1,Q1039=2,Q1039=3,Q1039=4),VLOOKUP(Q1039,Rates!$A$31:$B$34,2,0)*W1039,IF(V1039=1,VLOOKUP(U1039,'REB BEV MIN MKUP'!B:E,4,0),IF(V1039&gt;1,VLOOKUP(VALUE(W1039),'REB BEV MIN MKUP'!O:Q,3,0),0))),0)</f>
        <v>0</v>
      </c>
      <c r="AE1039" s="177" t="str">
        <f t="shared" si="528"/>
        <v/>
      </c>
      <c r="AF1039" s="13" t="str">
        <f t="shared" si="529"/>
        <v/>
      </c>
      <c r="AG1039" s="177" t="str">
        <f t="shared" si="530"/>
        <v/>
      </c>
      <c r="AH1039" s="184" t="str">
        <f t="shared" si="531"/>
        <v/>
      </c>
      <c r="AI1039" s="184" t="str">
        <f>IF(AE:AE="","",IF(R1039="Refreshment Beverage",AK1039*(Rates!J$19/100),ROUND(SUM(AH1039*(Rates!$J$8/100)),4)))</f>
        <v/>
      </c>
      <c r="AJ1039" s="183" t="str">
        <f t="shared" si="532"/>
        <v/>
      </c>
      <c r="AK1039" s="185" t="str">
        <f t="shared" si="533"/>
        <v/>
      </c>
      <c r="AL1039" s="177" t="str">
        <f t="shared" si="534"/>
        <v/>
      </c>
      <c r="AM1039" s="13" t="str">
        <f>IF(AS1039="","",IF(R1039="Refreshment Beverage",ROUND(AS1039*Rates!K$19,4),ROUND(AO1039*(VLOOKUP(VALUE(Q1039),Rates!G$4:L$12,3,0)),4)))</f>
        <v/>
      </c>
      <c r="AN1039" s="183" t="str">
        <f>IF(AS1039="","",IF(R1039="Refreshment Beverage",AS1039*(Rates!J$19/100),MAX(AM1039,AB1039)))</f>
        <v/>
      </c>
      <c r="AO1039" s="186" t="str">
        <f t="shared" si="535"/>
        <v/>
      </c>
      <c r="AP1039" s="186" t="str">
        <f t="shared" si="536"/>
        <v/>
      </c>
      <c r="AQ1039" s="186" t="str">
        <f>IF(AS1039="","",IF(R1039="Refreshment Beverage",ROUND(SUM(VLOOKUP(Q:Q,Rates!G$15:L$19,3,0)*(AS1039-Y1039-Z1039-AA1039)),4),ROUND(SUM(Rates!$K$8*AS1039),4)))</f>
        <v/>
      </c>
      <c r="AR1039" s="184" t="str">
        <f t="shared" si="537"/>
        <v/>
      </c>
      <c r="AS1039" s="185" t="str">
        <f t="shared" si="538"/>
        <v/>
      </c>
      <c r="AT1039" s="177" t="str">
        <f t="shared" si="539"/>
        <v/>
      </c>
      <c r="AU1039" s="13" t="str">
        <f>IF(AX1039="","",IF(R1039="Refreshment Beverage",ROUND((BA1039-Y1039-Z1039-AA1039)*VLOOKUP(VALUE(Q1039),Rates!G$15:L$19,3,0),4),ROUND(AW1039*(VLOOKUP(VALUE(Q1039),Rates!G:L,3,0)),4)))</f>
        <v/>
      </c>
      <c r="AV1039" s="183" t="str">
        <f t="shared" si="540"/>
        <v/>
      </c>
      <c r="AW1039" s="186" t="str">
        <f t="shared" si="541"/>
        <v/>
      </c>
      <c r="AX1039" s="184" t="str">
        <f t="shared" si="542"/>
        <v/>
      </c>
      <c r="AY1039" s="186" t="str">
        <f>IF(AX1039="","",IF(R1039="Refreshment Beverage",ROUND(SUM(AX1039*Rates!K$19),4),ROUND(SUM(AX1039*(Rates!J$8/100)),4)))</f>
        <v/>
      </c>
      <c r="AZ1039" s="183" t="str">
        <f t="shared" si="543"/>
        <v/>
      </c>
      <c r="BA1039" s="185" t="str">
        <f t="shared" si="544"/>
        <v/>
      </c>
      <c r="BD1039" s="171"/>
      <c r="BE1039" s="171"/>
      <c r="BF1039" s="171"/>
      <c r="BG1039" s="171"/>
    </row>
    <row r="1040" spans="1:59" ht="15" customHeight="1" x14ac:dyDescent="0.3">
      <c r="A1040" s="172"/>
      <c r="B1040" s="172"/>
      <c r="C1040" s="172"/>
      <c r="D1040" s="173"/>
      <c r="E1040" s="173"/>
      <c r="F1040" s="173"/>
      <c r="G1040" s="173"/>
      <c r="H1040" s="173"/>
      <c r="I1040" s="174"/>
      <c r="J1040" s="175"/>
      <c r="K1040" s="176" t="str">
        <f t="shared" si="516"/>
        <v/>
      </c>
      <c r="L1040" s="177" t="str">
        <f t="shared" si="517"/>
        <v/>
      </c>
      <c r="M1040" s="178" t="str">
        <f t="shared" si="518"/>
        <v/>
      </c>
      <c r="N1040" s="44" t="str" cm="1">
        <f t="array" ref="N1040">IFERROR(IF(_xlfn.SINGLE(A:A)="","",IF(R1040="Beer",SUM(LOOKUP(2,1/(Rates!$B$3:$B$5&lt;=W1040)/(Rates!$C$3:$C$5&gt;=W1040),Rates!$D$3:$D$5)*(X1040/100)*W1040),IF(R1040="Refreshment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44" t="str">
        <f t="shared" si="519"/>
        <v/>
      </c>
      <c r="P1040" s="13"/>
      <c r="Q1040" s="179" t="str">
        <f t="shared" si="520"/>
        <v/>
      </c>
      <c r="R1040" s="180" t="str">
        <f t="shared" si="521"/>
        <v/>
      </c>
      <c r="S1040" s="13" t="str">
        <f>IF(A1040="","",IF(R1040="Refreshment Beverage",VLOOKUP(VALUE(Q1040),Rates!G$15:L$19,2,0),VLOOKUP(VALUE(Q1040),Rates!G$4:L$8,2,0)))</f>
        <v/>
      </c>
      <c r="T1040" s="13" t="str">
        <f t="shared" si="522"/>
        <v/>
      </c>
      <c r="U1040" s="181" t="str">
        <f t="shared" si="523"/>
        <v/>
      </c>
      <c r="V1040" s="13" t="str">
        <f t="shared" si="524"/>
        <v/>
      </c>
      <c r="W1040" s="13" t="str">
        <f t="shared" si="525"/>
        <v/>
      </c>
      <c r="X1040" s="182" t="str">
        <f t="shared" si="526"/>
        <v/>
      </c>
      <c r="Y1040" s="183" t="str">
        <f>IF(A:A="","",IF(R1040="Refreshment Beverage",VLOOKUP(Q1040,Rates!G$15:L$19,6,0)*W1040,VLOOKUP(Q1040,Rates!G$4:L$12,6,0)*W1040))</f>
        <v/>
      </c>
      <c r="Z1040" s="183" t="str">
        <f t="shared" si="527"/>
        <v/>
      </c>
      <c r="AA1040" s="17">
        <f t="shared" si="515"/>
        <v>0</v>
      </c>
      <c r="AB1040" s="177" t="str" cm="1">
        <f t="array" ref="AB1040">IF(_xlfn.SINGLE(A:A)="","",IF(R1040="Refreshment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177" t="str" cm="1">
        <f t="array" ref="AC1040">IF(_xlfn.SINGLE(A:A)="","",IF(R1040="Refreshment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68">
        <f>IFERROR(IF(OR(Q1040=1,Q1040=2,Q1040=3,Q1040=4),VLOOKUP(Q1040,Rates!$A$31:$B$34,2,0)*W1040,IF(V1040=1,VLOOKUP(U1040,'REB BEV MIN MKUP'!B:E,4,0),IF(V1040&gt;1,VLOOKUP(VALUE(W1040),'REB BEV MIN MKUP'!O:Q,3,0),0))),0)</f>
        <v>0</v>
      </c>
      <c r="AE1040" s="177" t="str">
        <f t="shared" si="528"/>
        <v/>
      </c>
      <c r="AF1040" s="13" t="str">
        <f t="shared" si="529"/>
        <v/>
      </c>
      <c r="AG1040" s="177" t="str">
        <f t="shared" si="530"/>
        <v/>
      </c>
      <c r="AH1040" s="184" t="str">
        <f t="shared" si="531"/>
        <v/>
      </c>
      <c r="AI1040" s="184" t="str">
        <f>IF(AE:AE="","",IF(R1040="Refreshment Beverage",AK1040*(Rates!J$19/100),ROUND(SUM(AH1040*(Rates!$J$8/100)),4)))</f>
        <v/>
      </c>
      <c r="AJ1040" s="183" t="str">
        <f t="shared" si="532"/>
        <v/>
      </c>
      <c r="AK1040" s="185" t="str">
        <f t="shared" si="533"/>
        <v/>
      </c>
      <c r="AL1040" s="177" t="str">
        <f t="shared" si="534"/>
        <v/>
      </c>
      <c r="AM1040" s="13" t="str">
        <f>IF(AS1040="","",IF(R1040="Refreshment Beverage",ROUND(AS1040*Rates!K$19,4),ROUND(AO1040*(VLOOKUP(VALUE(Q1040),Rates!G$4:L$12,3,0)),4)))</f>
        <v/>
      </c>
      <c r="AN1040" s="183" t="str">
        <f>IF(AS1040="","",IF(R1040="Refreshment Beverage",AS1040*(Rates!J$19/100),MAX(AM1040,AB1040)))</f>
        <v/>
      </c>
      <c r="AO1040" s="186" t="str">
        <f t="shared" si="535"/>
        <v/>
      </c>
      <c r="AP1040" s="186" t="str">
        <f t="shared" si="536"/>
        <v/>
      </c>
      <c r="AQ1040" s="186" t="str">
        <f>IF(AS1040="","",IF(R1040="Refreshment Beverage",ROUND(SUM(VLOOKUP(Q:Q,Rates!G$15:L$19,3,0)*(AS1040-Y1040-Z1040-AA1040)),4),ROUND(SUM(Rates!$K$8*AS1040),4)))</f>
        <v/>
      </c>
      <c r="AR1040" s="184" t="str">
        <f t="shared" si="537"/>
        <v/>
      </c>
      <c r="AS1040" s="185" t="str">
        <f t="shared" si="538"/>
        <v/>
      </c>
      <c r="AT1040" s="177" t="str">
        <f t="shared" si="539"/>
        <v/>
      </c>
      <c r="AU1040" s="13" t="str">
        <f>IF(AX1040="","",IF(R1040="Refreshment Beverage",ROUND((BA1040-Y1040-Z1040-AA1040)*VLOOKUP(VALUE(Q1040),Rates!G$15:L$19,3,0),4),ROUND(AW1040*(VLOOKUP(VALUE(Q1040),Rates!G:L,3,0)),4)))</f>
        <v/>
      </c>
      <c r="AV1040" s="183" t="str">
        <f t="shared" si="540"/>
        <v/>
      </c>
      <c r="AW1040" s="186" t="str">
        <f t="shared" si="541"/>
        <v/>
      </c>
      <c r="AX1040" s="184" t="str">
        <f t="shared" si="542"/>
        <v/>
      </c>
      <c r="AY1040" s="186" t="str">
        <f>IF(AX1040="","",IF(R1040="Refreshment Beverage",ROUND(SUM(AX1040*Rates!K$19),4),ROUND(SUM(AX1040*(Rates!J$8/100)),4)))</f>
        <v/>
      </c>
      <c r="AZ1040" s="183" t="str">
        <f t="shared" si="543"/>
        <v/>
      </c>
      <c r="BA1040" s="185" t="str">
        <f t="shared" si="544"/>
        <v/>
      </c>
      <c r="BD1040" s="171"/>
      <c r="BE1040" s="171"/>
      <c r="BF1040" s="171"/>
      <c r="BG1040" s="171"/>
    </row>
    <row r="1041" spans="1:59" ht="15" customHeight="1" x14ac:dyDescent="0.3">
      <c r="A1041" s="172"/>
      <c r="B1041" s="172"/>
      <c r="C1041" s="172"/>
      <c r="D1041" s="173"/>
      <c r="E1041" s="173"/>
      <c r="F1041" s="173"/>
      <c r="G1041" s="173"/>
      <c r="H1041" s="173"/>
      <c r="I1041" s="174"/>
      <c r="J1041" s="175"/>
      <c r="K1041" s="176" t="str">
        <f t="shared" si="516"/>
        <v/>
      </c>
      <c r="L1041" s="177" t="str">
        <f t="shared" si="517"/>
        <v/>
      </c>
      <c r="M1041" s="178" t="str">
        <f t="shared" si="518"/>
        <v/>
      </c>
      <c r="N1041" s="44" t="str" cm="1">
        <f t="array" ref="N1041">IFERROR(IF(_xlfn.SINGLE(A:A)="","",IF(R1041="Beer",SUM(LOOKUP(2,1/(Rates!$B$3:$B$5&lt;=W1041)/(Rates!$C$3:$C$5&gt;=W1041),Rates!$D$3:$D$5)*(X1041/100)*W1041),IF(R1041="Refreshment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44" t="str">
        <f t="shared" si="519"/>
        <v/>
      </c>
      <c r="P1041" s="13"/>
      <c r="Q1041" s="179" t="str">
        <f t="shared" si="520"/>
        <v/>
      </c>
      <c r="R1041" s="180" t="str">
        <f t="shared" si="521"/>
        <v/>
      </c>
      <c r="S1041" s="13" t="str">
        <f>IF(A1041="","",IF(R1041="Refreshment Beverage",VLOOKUP(VALUE(Q1041),Rates!G$15:L$19,2,0),VLOOKUP(VALUE(Q1041),Rates!G$4:L$8,2,0)))</f>
        <v/>
      </c>
      <c r="T1041" s="13" t="str">
        <f t="shared" si="522"/>
        <v/>
      </c>
      <c r="U1041" s="181" t="str">
        <f t="shared" si="523"/>
        <v/>
      </c>
      <c r="V1041" s="13" t="str">
        <f t="shared" si="524"/>
        <v/>
      </c>
      <c r="W1041" s="13" t="str">
        <f t="shared" si="525"/>
        <v/>
      </c>
      <c r="X1041" s="182" t="str">
        <f t="shared" si="526"/>
        <v/>
      </c>
      <c r="Y1041" s="183" t="str">
        <f>IF(A:A="","",IF(R1041="Refreshment Beverage",VLOOKUP(Q1041,Rates!G$15:L$19,6,0)*W1041,VLOOKUP(Q1041,Rates!G$4:L$12,6,0)*W1041))</f>
        <v/>
      </c>
      <c r="Z1041" s="183" t="str">
        <f t="shared" si="527"/>
        <v/>
      </c>
      <c r="AA1041" s="17">
        <f t="shared" si="515"/>
        <v>0</v>
      </c>
      <c r="AB1041" s="177" t="str" cm="1">
        <f t="array" ref="AB1041">IF(_xlfn.SINGLE(A:A)="","",IF(R1041="Refreshment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177" t="str" cm="1">
        <f t="array" ref="AC1041">IF(_xlfn.SINGLE(A:A)="","",IF(R1041="Refreshment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68">
        <f>IFERROR(IF(OR(Q1041=1,Q1041=2,Q1041=3,Q1041=4),VLOOKUP(Q1041,Rates!$A$31:$B$34,2,0)*W1041,IF(V1041=1,VLOOKUP(U1041,'REB BEV MIN MKUP'!B:E,4,0),IF(V1041&gt;1,VLOOKUP(VALUE(W1041),'REB BEV MIN MKUP'!O:Q,3,0),0))),0)</f>
        <v>0</v>
      </c>
      <c r="AE1041" s="177" t="str">
        <f t="shared" si="528"/>
        <v/>
      </c>
      <c r="AF1041" s="13" t="str">
        <f t="shared" si="529"/>
        <v/>
      </c>
      <c r="AG1041" s="177" t="str">
        <f t="shared" si="530"/>
        <v/>
      </c>
      <c r="AH1041" s="184" t="str">
        <f t="shared" si="531"/>
        <v/>
      </c>
      <c r="AI1041" s="184" t="str">
        <f>IF(AE:AE="","",IF(R1041="Refreshment Beverage",AK1041*(Rates!J$19/100),ROUND(SUM(AH1041*(Rates!$J$8/100)),4)))</f>
        <v/>
      </c>
      <c r="AJ1041" s="183" t="str">
        <f t="shared" si="532"/>
        <v/>
      </c>
      <c r="AK1041" s="185" t="str">
        <f t="shared" si="533"/>
        <v/>
      </c>
      <c r="AL1041" s="177" t="str">
        <f t="shared" si="534"/>
        <v/>
      </c>
      <c r="AM1041" s="13" t="str">
        <f>IF(AS1041="","",IF(R1041="Refreshment Beverage",ROUND(AS1041*Rates!K$19,4),ROUND(AO1041*(VLOOKUP(VALUE(Q1041),Rates!G$4:L$12,3,0)),4)))</f>
        <v/>
      </c>
      <c r="AN1041" s="183" t="str">
        <f>IF(AS1041="","",IF(R1041="Refreshment Beverage",AS1041*(Rates!J$19/100),MAX(AM1041,AB1041)))</f>
        <v/>
      </c>
      <c r="AO1041" s="186" t="str">
        <f t="shared" si="535"/>
        <v/>
      </c>
      <c r="AP1041" s="186" t="str">
        <f t="shared" si="536"/>
        <v/>
      </c>
      <c r="AQ1041" s="186" t="str">
        <f>IF(AS1041="","",IF(R1041="Refreshment Beverage",ROUND(SUM(VLOOKUP(Q:Q,Rates!G$15:L$19,3,0)*(AS1041-Y1041-Z1041-AA1041)),4),ROUND(SUM(Rates!$K$8*AS1041),4)))</f>
        <v/>
      </c>
      <c r="AR1041" s="184" t="str">
        <f t="shared" si="537"/>
        <v/>
      </c>
      <c r="AS1041" s="185" t="str">
        <f t="shared" si="538"/>
        <v/>
      </c>
      <c r="AT1041" s="177" t="str">
        <f t="shared" si="539"/>
        <v/>
      </c>
      <c r="AU1041" s="13" t="str">
        <f>IF(AX1041="","",IF(R1041="Refreshment Beverage",ROUND((BA1041-Y1041-Z1041-AA1041)*VLOOKUP(VALUE(Q1041),Rates!G$15:L$19,3,0),4),ROUND(AW1041*(VLOOKUP(VALUE(Q1041),Rates!G:L,3,0)),4)))</f>
        <v/>
      </c>
      <c r="AV1041" s="183" t="str">
        <f t="shared" si="540"/>
        <v/>
      </c>
      <c r="AW1041" s="186" t="str">
        <f t="shared" si="541"/>
        <v/>
      </c>
      <c r="AX1041" s="184" t="str">
        <f t="shared" si="542"/>
        <v/>
      </c>
      <c r="AY1041" s="186" t="str">
        <f>IF(AX1041="","",IF(R1041="Refreshment Beverage",ROUND(SUM(AX1041*Rates!K$19),4),ROUND(SUM(AX1041*(Rates!J$8/100)),4)))</f>
        <v/>
      </c>
      <c r="AZ1041" s="183" t="str">
        <f t="shared" si="543"/>
        <v/>
      </c>
      <c r="BA1041" s="185" t="str">
        <f t="shared" si="544"/>
        <v/>
      </c>
      <c r="BD1041" s="171"/>
      <c r="BE1041" s="171"/>
      <c r="BF1041" s="171"/>
      <c r="BG1041" s="171"/>
    </row>
    <row r="1042" spans="1:59" ht="15" customHeight="1" x14ac:dyDescent="0.3">
      <c r="A1042" s="172"/>
      <c r="B1042" s="172"/>
      <c r="C1042" s="172"/>
      <c r="D1042" s="173"/>
      <c r="E1042" s="173"/>
      <c r="F1042" s="173"/>
      <c r="G1042" s="173"/>
      <c r="H1042" s="173"/>
      <c r="I1042" s="174"/>
      <c r="J1042" s="175"/>
      <c r="K1042" s="176" t="str">
        <f t="shared" si="516"/>
        <v/>
      </c>
      <c r="L1042" s="177" t="str">
        <f t="shared" si="517"/>
        <v/>
      </c>
      <c r="M1042" s="178" t="str">
        <f t="shared" si="518"/>
        <v/>
      </c>
      <c r="N1042" s="44" t="str" cm="1">
        <f t="array" ref="N1042">IFERROR(IF(_xlfn.SINGLE(A:A)="","",IF(R1042="Beer",SUM(LOOKUP(2,1/(Rates!$B$3:$B$5&lt;=W1042)/(Rates!$C$3:$C$5&gt;=W1042),Rates!$D$3:$D$5)*(X1042/100)*W1042),IF(R1042="Refreshment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44" t="str">
        <f t="shared" si="519"/>
        <v/>
      </c>
      <c r="P1042" s="13"/>
      <c r="Q1042" s="179" t="str">
        <f t="shared" si="520"/>
        <v/>
      </c>
      <c r="R1042" s="180" t="str">
        <f t="shared" si="521"/>
        <v/>
      </c>
      <c r="S1042" s="13" t="str">
        <f>IF(A1042="","",IF(R1042="Refreshment Beverage",VLOOKUP(VALUE(Q1042),Rates!G$15:L$19,2,0),VLOOKUP(VALUE(Q1042),Rates!G$4:L$8,2,0)))</f>
        <v/>
      </c>
      <c r="T1042" s="13" t="str">
        <f t="shared" si="522"/>
        <v/>
      </c>
      <c r="U1042" s="181" t="str">
        <f t="shared" si="523"/>
        <v/>
      </c>
      <c r="V1042" s="13" t="str">
        <f t="shared" si="524"/>
        <v/>
      </c>
      <c r="W1042" s="13" t="str">
        <f t="shared" si="525"/>
        <v/>
      </c>
      <c r="X1042" s="182" t="str">
        <f t="shared" si="526"/>
        <v/>
      </c>
      <c r="Y1042" s="183" t="str">
        <f>IF(A:A="","",IF(R1042="Refreshment Beverage",VLOOKUP(Q1042,Rates!G$15:L$19,6,0)*W1042,VLOOKUP(Q1042,Rates!G$4:L$12,6,0)*W1042))</f>
        <v/>
      </c>
      <c r="Z1042" s="183" t="str">
        <f t="shared" si="527"/>
        <v/>
      </c>
      <c r="AA1042" s="17">
        <f t="shared" si="515"/>
        <v>0</v>
      </c>
      <c r="AB1042" s="177" t="str" cm="1">
        <f t="array" ref="AB1042">IF(_xlfn.SINGLE(A:A)="","",IF(R1042="Refreshment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177" t="str" cm="1">
        <f t="array" ref="AC1042">IF(_xlfn.SINGLE(A:A)="","",IF(R1042="Refreshment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68">
        <f>IFERROR(IF(OR(Q1042=1,Q1042=2,Q1042=3,Q1042=4),VLOOKUP(Q1042,Rates!$A$31:$B$34,2,0)*W1042,IF(V1042=1,VLOOKUP(U1042,'REB BEV MIN MKUP'!B:E,4,0),IF(V1042&gt;1,VLOOKUP(VALUE(W1042),'REB BEV MIN MKUP'!O:Q,3,0),0))),0)</f>
        <v>0</v>
      </c>
      <c r="AE1042" s="177" t="str">
        <f t="shared" si="528"/>
        <v/>
      </c>
      <c r="AF1042" s="13" t="str">
        <f t="shared" si="529"/>
        <v/>
      </c>
      <c r="AG1042" s="177" t="str">
        <f t="shared" si="530"/>
        <v/>
      </c>
      <c r="AH1042" s="184" t="str">
        <f t="shared" si="531"/>
        <v/>
      </c>
      <c r="AI1042" s="184" t="str">
        <f>IF(AE:AE="","",IF(R1042="Refreshment Beverage",AK1042*(Rates!J$19/100),ROUND(SUM(AH1042*(Rates!$J$8/100)),4)))</f>
        <v/>
      </c>
      <c r="AJ1042" s="183" t="str">
        <f t="shared" si="532"/>
        <v/>
      </c>
      <c r="AK1042" s="185" t="str">
        <f t="shared" si="533"/>
        <v/>
      </c>
      <c r="AL1042" s="177" t="str">
        <f t="shared" si="534"/>
        <v/>
      </c>
      <c r="AM1042" s="13" t="str">
        <f>IF(AS1042="","",IF(R1042="Refreshment Beverage",ROUND(AS1042*Rates!K$19,4),ROUND(AO1042*(VLOOKUP(VALUE(Q1042),Rates!G$4:L$12,3,0)),4)))</f>
        <v/>
      </c>
      <c r="AN1042" s="183" t="str">
        <f>IF(AS1042="","",IF(R1042="Refreshment Beverage",AS1042*(Rates!J$19/100),MAX(AM1042,AB1042)))</f>
        <v/>
      </c>
      <c r="AO1042" s="186" t="str">
        <f t="shared" si="535"/>
        <v/>
      </c>
      <c r="AP1042" s="186" t="str">
        <f t="shared" si="536"/>
        <v/>
      </c>
      <c r="AQ1042" s="186" t="str">
        <f>IF(AS1042="","",IF(R1042="Refreshment Beverage",ROUND(SUM(VLOOKUP(Q:Q,Rates!G$15:L$19,3,0)*(AS1042-Y1042-Z1042-AA1042)),4),ROUND(SUM(Rates!$K$8*AS1042),4)))</f>
        <v/>
      </c>
      <c r="AR1042" s="184" t="str">
        <f t="shared" si="537"/>
        <v/>
      </c>
      <c r="AS1042" s="185" t="str">
        <f t="shared" si="538"/>
        <v/>
      </c>
      <c r="AT1042" s="177" t="str">
        <f t="shared" si="539"/>
        <v/>
      </c>
      <c r="AU1042" s="13" t="str">
        <f>IF(AX1042="","",IF(R1042="Refreshment Beverage",ROUND((BA1042-Y1042-Z1042-AA1042)*VLOOKUP(VALUE(Q1042),Rates!G$15:L$19,3,0),4),ROUND(AW1042*(VLOOKUP(VALUE(Q1042),Rates!G:L,3,0)),4)))</f>
        <v/>
      </c>
      <c r="AV1042" s="183" t="str">
        <f t="shared" si="540"/>
        <v/>
      </c>
      <c r="AW1042" s="186" t="str">
        <f t="shared" si="541"/>
        <v/>
      </c>
      <c r="AX1042" s="184" t="str">
        <f t="shared" si="542"/>
        <v/>
      </c>
      <c r="AY1042" s="186" t="str">
        <f>IF(AX1042="","",IF(R1042="Refreshment Beverage",ROUND(SUM(AX1042*Rates!K$19),4),ROUND(SUM(AX1042*(Rates!J$8/100)),4)))</f>
        <v/>
      </c>
      <c r="AZ1042" s="183" t="str">
        <f t="shared" si="543"/>
        <v/>
      </c>
      <c r="BA1042" s="185" t="str">
        <f t="shared" si="544"/>
        <v/>
      </c>
      <c r="BD1042" s="171"/>
      <c r="BE1042" s="171"/>
      <c r="BF1042" s="171"/>
      <c r="BG1042" s="171"/>
    </row>
    <row r="1043" spans="1:59" ht="15" customHeight="1" x14ac:dyDescent="0.3">
      <c r="A1043" s="172"/>
      <c r="B1043" s="172"/>
      <c r="C1043" s="172"/>
      <c r="D1043" s="173"/>
      <c r="E1043" s="173"/>
      <c r="F1043" s="173"/>
      <c r="G1043" s="173"/>
      <c r="H1043" s="173"/>
      <c r="I1043" s="174"/>
      <c r="J1043" s="175"/>
      <c r="K1043" s="176" t="str">
        <f t="shared" si="516"/>
        <v/>
      </c>
      <c r="L1043" s="177" t="str">
        <f t="shared" si="517"/>
        <v/>
      </c>
      <c r="M1043" s="178" t="str">
        <f t="shared" si="518"/>
        <v/>
      </c>
      <c r="N1043" s="44" t="str" cm="1">
        <f t="array" ref="N1043">IFERROR(IF(_xlfn.SINGLE(A:A)="","",IF(R1043="Beer",SUM(LOOKUP(2,1/(Rates!$B$3:$B$5&lt;=W1043)/(Rates!$C$3:$C$5&gt;=W1043),Rates!$D$3:$D$5)*(X1043/100)*W1043),IF(R1043="Refreshment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44" t="str">
        <f t="shared" si="519"/>
        <v/>
      </c>
      <c r="P1043" s="13"/>
      <c r="Q1043" s="179" t="str">
        <f t="shared" si="520"/>
        <v/>
      </c>
      <c r="R1043" s="180" t="str">
        <f t="shared" si="521"/>
        <v/>
      </c>
      <c r="S1043" s="13" t="str">
        <f>IF(A1043="","",IF(R1043="Refreshment Beverage",VLOOKUP(VALUE(Q1043),Rates!G$15:L$19,2,0),VLOOKUP(VALUE(Q1043),Rates!G$4:L$8,2,0)))</f>
        <v/>
      </c>
      <c r="T1043" s="13" t="str">
        <f t="shared" si="522"/>
        <v/>
      </c>
      <c r="U1043" s="181" t="str">
        <f t="shared" si="523"/>
        <v/>
      </c>
      <c r="V1043" s="13" t="str">
        <f t="shared" si="524"/>
        <v/>
      </c>
      <c r="W1043" s="13" t="str">
        <f t="shared" si="525"/>
        <v/>
      </c>
      <c r="X1043" s="182" t="str">
        <f t="shared" si="526"/>
        <v/>
      </c>
      <c r="Y1043" s="183" t="str">
        <f>IF(A:A="","",IF(R1043="Refreshment Beverage",VLOOKUP(Q1043,Rates!G$15:L$19,6,0)*W1043,VLOOKUP(Q1043,Rates!G$4:L$12,6,0)*W1043))</f>
        <v/>
      </c>
      <c r="Z1043" s="183" t="str">
        <f t="shared" si="527"/>
        <v/>
      </c>
      <c r="AA1043" s="17">
        <f t="shared" si="515"/>
        <v>0</v>
      </c>
      <c r="AB1043" s="177" t="str" cm="1">
        <f t="array" ref="AB1043">IF(_xlfn.SINGLE(A:A)="","",IF(R1043="Refreshment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177" t="str" cm="1">
        <f t="array" ref="AC1043">IF(_xlfn.SINGLE(A:A)="","",IF(R1043="Refreshment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68">
        <f>IFERROR(IF(OR(Q1043=1,Q1043=2,Q1043=3,Q1043=4),VLOOKUP(Q1043,Rates!$A$31:$B$34,2,0)*W1043,IF(V1043=1,VLOOKUP(U1043,'REB BEV MIN MKUP'!B:E,4,0),IF(V1043&gt;1,VLOOKUP(VALUE(W1043),'REB BEV MIN MKUP'!O:Q,3,0),0))),0)</f>
        <v>0</v>
      </c>
      <c r="AE1043" s="177" t="str">
        <f t="shared" si="528"/>
        <v/>
      </c>
      <c r="AF1043" s="13" t="str">
        <f t="shared" si="529"/>
        <v/>
      </c>
      <c r="AG1043" s="177" t="str">
        <f t="shared" si="530"/>
        <v/>
      </c>
      <c r="AH1043" s="184" t="str">
        <f t="shared" si="531"/>
        <v/>
      </c>
      <c r="AI1043" s="184" t="str">
        <f>IF(AE:AE="","",IF(R1043="Refreshment Beverage",AK1043*(Rates!J$19/100),ROUND(SUM(AH1043*(Rates!$J$8/100)),4)))</f>
        <v/>
      </c>
      <c r="AJ1043" s="183" t="str">
        <f t="shared" si="532"/>
        <v/>
      </c>
      <c r="AK1043" s="185" t="str">
        <f t="shared" si="533"/>
        <v/>
      </c>
      <c r="AL1043" s="177" t="str">
        <f t="shared" si="534"/>
        <v/>
      </c>
      <c r="AM1043" s="13" t="str">
        <f>IF(AS1043="","",IF(R1043="Refreshment Beverage",ROUND(AS1043*Rates!K$19,4),ROUND(AO1043*(VLOOKUP(VALUE(Q1043),Rates!G$4:L$12,3,0)),4)))</f>
        <v/>
      </c>
      <c r="AN1043" s="183" t="str">
        <f>IF(AS1043="","",IF(R1043="Refreshment Beverage",AS1043*(Rates!J$19/100),MAX(AM1043,AB1043)))</f>
        <v/>
      </c>
      <c r="AO1043" s="186" t="str">
        <f t="shared" si="535"/>
        <v/>
      </c>
      <c r="AP1043" s="186" t="str">
        <f t="shared" si="536"/>
        <v/>
      </c>
      <c r="AQ1043" s="186" t="str">
        <f>IF(AS1043="","",IF(R1043="Refreshment Beverage",ROUND(SUM(VLOOKUP(Q:Q,Rates!G$15:L$19,3,0)*(AS1043-Y1043-Z1043-AA1043)),4),ROUND(SUM(Rates!$K$8*AS1043),4)))</f>
        <v/>
      </c>
      <c r="AR1043" s="184" t="str">
        <f t="shared" si="537"/>
        <v/>
      </c>
      <c r="AS1043" s="185" t="str">
        <f t="shared" si="538"/>
        <v/>
      </c>
      <c r="AT1043" s="177" t="str">
        <f t="shared" si="539"/>
        <v/>
      </c>
      <c r="AU1043" s="13" t="str">
        <f>IF(AX1043="","",IF(R1043="Refreshment Beverage",ROUND((BA1043-Y1043-Z1043-AA1043)*VLOOKUP(VALUE(Q1043),Rates!G$15:L$19,3,0),4),ROUND(AW1043*(VLOOKUP(VALUE(Q1043),Rates!G:L,3,0)),4)))</f>
        <v/>
      </c>
      <c r="AV1043" s="183" t="str">
        <f t="shared" si="540"/>
        <v/>
      </c>
      <c r="AW1043" s="186" t="str">
        <f t="shared" si="541"/>
        <v/>
      </c>
      <c r="AX1043" s="184" t="str">
        <f t="shared" si="542"/>
        <v/>
      </c>
      <c r="AY1043" s="186" t="str">
        <f>IF(AX1043="","",IF(R1043="Refreshment Beverage",ROUND(SUM(AX1043*Rates!K$19),4),ROUND(SUM(AX1043*(Rates!J$8/100)),4)))</f>
        <v/>
      </c>
      <c r="AZ1043" s="183" t="str">
        <f t="shared" si="543"/>
        <v/>
      </c>
      <c r="BA1043" s="185" t="str">
        <f t="shared" si="544"/>
        <v/>
      </c>
      <c r="BD1043" s="171"/>
      <c r="BE1043" s="171"/>
      <c r="BF1043" s="171"/>
      <c r="BG1043" s="171"/>
    </row>
    <row r="1044" spans="1:59" ht="15" customHeight="1" x14ac:dyDescent="0.3">
      <c r="A1044" s="172"/>
      <c r="B1044" s="172"/>
      <c r="C1044" s="172"/>
      <c r="D1044" s="173"/>
      <c r="E1044" s="173"/>
      <c r="F1044" s="173"/>
      <c r="G1044" s="173"/>
      <c r="H1044" s="173"/>
      <c r="I1044" s="174"/>
      <c r="J1044" s="175"/>
      <c r="K1044" s="176" t="str">
        <f t="shared" si="516"/>
        <v/>
      </c>
      <c r="L1044" s="177" t="str">
        <f t="shared" si="517"/>
        <v/>
      </c>
      <c r="M1044" s="178" t="str">
        <f t="shared" si="518"/>
        <v/>
      </c>
      <c r="N1044" s="44" t="str" cm="1">
        <f t="array" ref="N1044">IFERROR(IF(_xlfn.SINGLE(A:A)="","",IF(R1044="Beer",SUM(LOOKUP(2,1/(Rates!$B$3:$B$5&lt;=W1044)/(Rates!$C$3:$C$5&gt;=W1044),Rates!$D$3:$D$5)*(X1044/100)*W1044),IF(R1044="Refreshment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44" t="str">
        <f t="shared" si="519"/>
        <v/>
      </c>
      <c r="P1044" s="13"/>
      <c r="Q1044" s="179" t="str">
        <f t="shared" si="520"/>
        <v/>
      </c>
      <c r="R1044" s="180" t="str">
        <f t="shared" si="521"/>
        <v/>
      </c>
      <c r="S1044" s="13" t="str">
        <f>IF(A1044="","",IF(R1044="Refreshment Beverage",VLOOKUP(VALUE(Q1044),Rates!G$15:L$19,2,0),VLOOKUP(VALUE(Q1044),Rates!G$4:L$8,2,0)))</f>
        <v/>
      </c>
      <c r="T1044" s="13" t="str">
        <f t="shared" si="522"/>
        <v/>
      </c>
      <c r="U1044" s="181" t="str">
        <f t="shared" si="523"/>
        <v/>
      </c>
      <c r="V1044" s="13" t="str">
        <f t="shared" si="524"/>
        <v/>
      </c>
      <c r="W1044" s="13" t="str">
        <f t="shared" si="525"/>
        <v/>
      </c>
      <c r="X1044" s="182" t="str">
        <f t="shared" si="526"/>
        <v/>
      </c>
      <c r="Y1044" s="183" t="str">
        <f>IF(A:A="","",IF(R1044="Refreshment Beverage",VLOOKUP(Q1044,Rates!G$15:L$19,6,0)*W1044,VLOOKUP(Q1044,Rates!G$4:L$12,6,0)*W1044))</f>
        <v/>
      </c>
      <c r="Z1044" s="183" t="str">
        <f t="shared" si="527"/>
        <v/>
      </c>
      <c r="AA1044" s="17">
        <f t="shared" si="515"/>
        <v>0</v>
      </c>
      <c r="AB1044" s="177" t="str" cm="1">
        <f t="array" ref="AB1044">IF(_xlfn.SINGLE(A:A)="","",IF(R1044="Refreshment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177" t="str" cm="1">
        <f t="array" ref="AC1044">IF(_xlfn.SINGLE(A:A)="","",IF(R1044="Refreshment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68">
        <f>IFERROR(IF(OR(Q1044=1,Q1044=2,Q1044=3,Q1044=4),VLOOKUP(Q1044,Rates!$A$31:$B$34,2,0)*W1044,IF(V1044=1,VLOOKUP(U1044,'REB BEV MIN MKUP'!B:E,4,0),IF(V1044&gt;1,VLOOKUP(VALUE(W1044),'REB BEV MIN MKUP'!O:Q,3,0),0))),0)</f>
        <v>0</v>
      </c>
      <c r="AE1044" s="177" t="str">
        <f t="shared" si="528"/>
        <v/>
      </c>
      <c r="AF1044" s="13" t="str">
        <f t="shared" si="529"/>
        <v/>
      </c>
      <c r="AG1044" s="177" t="str">
        <f t="shared" si="530"/>
        <v/>
      </c>
      <c r="AH1044" s="184" t="str">
        <f t="shared" si="531"/>
        <v/>
      </c>
      <c r="AI1044" s="184" t="str">
        <f>IF(AE:AE="","",IF(R1044="Refreshment Beverage",AK1044*(Rates!J$19/100),ROUND(SUM(AH1044*(Rates!$J$8/100)),4)))</f>
        <v/>
      </c>
      <c r="AJ1044" s="183" t="str">
        <f t="shared" si="532"/>
        <v/>
      </c>
      <c r="AK1044" s="185" t="str">
        <f t="shared" si="533"/>
        <v/>
      </c>
      <c r="AL1044" s="177" t="str">
        <f t="shared" si="534"/>
        <v/>
      </c>
      <c r="AM1044" s="13" t="str">
        <f>IF(AS1044="","",IF(R1044="Refreshment Beverage",ROUND(AS1044*Rates!K$19,4),ROUND(AO1044*(VLOOKUP(VALUE(Q1044),Rates!G$4:L$12,3,0)),4)))</f>
        <v/>
      </c>
      <c r="AN1044" s="183" t="str">
        <f>IF(AS1044="","",IF(R1044="Refreshment Beverage",AS1044*(Rates!J$19/100),MAX(AM1044,AB1044)))</f>
        <v/>
      </c>
      <c r="AO1044" s="186" t="str">
        <f t="shared" si="535"/>
        <v/>
      </c>
      <c r="AP1044" s="186" t="str">
        <f t="shared" si="536"/>
        <v/>
      </c>
      <c r="AQ1044" s="186" t="str">
        <f>IF(AS1044="","",IF(R1044="Refreshment Beverage",ROUND(SUM(VLOOKUP(Q:Q,Rates!G$15:L$19,3,0)*(AS1044-Y1044-Z1044-AA1044)),4),ROUND(SUM(Rates!$K$8*AS1044),4)))</f>
        <v/>
      </c>
      <c r="AR1044" s="184" t="str">
        <f t="shared" si="537"/>
        <v/>
      </c>
      <c r="AS1044" s="185" t="str">
        <f t="shared" si="538"/>
        <v/>
      </c>
      <c r="AT1044" s="177" t="str">
        <f t="shared" si="539"/>
        <v/>
      </c>
      <c r="AU1044" s="13" t="str">
        <f>IF(AX1044="","",IF(R1044="Refreshment Beverage",ROUND((BA1044-Y1044-Z1044-AA1044)*VLOOKUP(VALUE(Q1044),Rates!G$15:L$19,3,0),4),ROUND(AW1044*(VLOOKUP(VALUE(Q1044),Rates!G:L,3,0)),4)))</f>
        <v/>
      </c>
      <c r="AV1044" s="183" t="str">
        <f t="shared" si="540"/>
        <v/>
      </c>
      <c r="AW1044" s="186" t="str">
        <f t="shared" si="541"/>
        <v/>
      </c>
      <c r="AX1044" s="184" t="str">
        <f t="shared" si="542"/>
        <v/>
      </c>
      <c r="AY1044" s="186" t="str">
        <f>IF(AX1044="","",IF(R1044="Refreshment Beverage",ROUND(SUM(AX1044*Rates!K$19),4),ROUND(SUM(AX1044*(Rates!J$8/100)),4)))</f>
        <v/>
      </c>
      <c r="AZ1044" s="183" t="str">
        <f t="shared" si="543"/>
        <v/>
      </c>
      <c r="BA1044" s="185" t="str">
        <f t="shared" si="544"/>
        <v/>
      </c>
      <c r="BD1044" s="171"/>
      <c r="BE1044" s="171"/>
      <c r="BF1044" s="171"/>
      <c r="BG1044" s="171"/>
    </row>
    <row r="1045" spans="1:59" ht="15" customHeight="1" x14ac:dyDescent="0.3">
      <c r="A1045" s="172"/>
      <c r="B1045" s="172"/>
      <c r="C1045" s="172"/>
      <c r="D1045" s="173"/>
      <c r="E1045" s="173"/>
      <c r="F1045" s="173"/>
      <c r="G1045" s="173"/>
      <c r="H1045" s="173"/>
      <c r="I1045" s="174"/>
      <c r="J1045" s="175"/>
      <c r="K1045" s="176" t="str">
        <f t="shared" si="516"/>
        <v/>
      </c>
      <c r="L1045" s="177" t="str">
        <f t="shared" si="517"/>
        <v/>
      </c>
      <c r="M1045" s="178" t="str">
        <f t="shared" si="518"/>
        <v/>
      </c>
      <c r="N1045" s="44" t="str" cm="1">
        <f t="array" ref="N1045">IFERROR(IF(_xlfn.SINGLE(A:A)="","",IF(R1045="Beer",SUM(LOOKUP(2,1/(Rates!$B$3:$B$5&lt;=W1045)/(Rates!$C$3:$C$5&gt;=W1045),Rates!$D$3:$D$5)*(X1045/100)*W1045),IF(R1045="Refreshment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44" t="str">
        <f t="shared" si="519"/>
        <v/>
      </c>
      <c r="P1045" s="13"/>
      <c r="Q1045" s="179" t="str">
        <f t="shared" si="520"/>
        <v/>
      </c>
      <c r="R1045" s="180" t="str">
        <f t="shared" si="521"/>
        <v/>
      </c>
      <c r="S1045" s="13" t="str">
        <f>IF(A1045="","",IF(R1045="Refreshment Beverage",VLOOKUP(VALUE(Q1045),Rates!G$15:L$19,2,0),VLOOKUP(VALUE(Q1045),Rates!G$4:L$8,2,0)))</f>
        <v/>
      </c>
      <c r="T1045" s="13" t="str">
        <f t="shared" si="522"/>
        <v/>
      </c>
      <c r="U1045" s="181" t="str">
        <f t="shared" si="523"/>
        <v/>
      </c>
      <c r="V1045" s="13" t="str">
        <f t="shared" si="524"/>
        <v/>
      </c>
      <c r="W1045" s="13" t="str">
        <f t="shared" si="525"/>
        <v/>
      </c>
      <c r="X1045" s="182" t="str">
        <f t="shared" si="526"/>
        <v/>
      </c>
      <c r="Y1045" s="183" t="str">
        <f>IF(A:A="","",IF(R1045="Refreshment Beverage",VLOOKUP(Q1045,Rates!G$15:L$19,6,0)*W1045,VLOOKUP(Q1045,Rates!G$4:L$12,6,0)*W1045))</f>
        <v/>
      </c>
      <c r="Z1045" s="183" t="str">
        <f t="shared" si="527"/>
        <v/>
      </c>
      <c r="AA1045" s="17">
        <f t="shared" si="515"/>
        <v>0</v>
      </c>
      <c r="AB1045" s="177" t="str" cm="1">
        <f t="array" ref="AB1045">IF(_xlfn.SINGLE(A:A)="","",IF(R1045="Refreshment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177" t="str" cm="1">
        <f t="array" ref="AC1045">IF(_xlfn.SINGLE(A:A)="","",IF(R1045="Refreshment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68">
        <f>IFERROR(IF(OR(Q1045=1,Q1045=2,Q1045=3,Q1045=4),VLOOKUP(Q1045,Rates!$A$31:$B$34,2,0)*W1045,IF(V1045=1,VLOOKUP(U1045,'REB BEV MIN MKUP'!B:E,4,0),IF(V1045&gt;1,VLOOKUP(VALUE(W1045),'REB BEV MIN MKUP'!O:Q,3,0),0))),0)</f>
        <v>0</v>
      </c>
      <c r="AE1045" s="177" t="str">
        <f t="shared" si="528"/>
        <v/>
      </c>
      <c r="AF1045" s="13" t="str">
        <f t="shared" si="529"/>
        <v/>
      </c>
      <c r="AG1045" s="177" t="str">
        <f t="shared" si="530"/>
        <v/>
      </c>
      <c r="AH1045" s="184" t="str">
        <f t="shared" si="531"/>
        <v/>
      </c>
      <c r="AI1045" s="184" t="str">
        <f>IF(AE:AE="","",IF(R1045="Refreshment Beverage",AK1045*(Rates!J$19/100),ROUND(SUM(AH1045*(Rates!$J$8/100)),4)))</f>
        <v/>
      </c>
      <c r="AJ1045" s="183" t="str">
        <f t="shared" si="532"/>
        <v/>
      </c>
      <c r="AK1045" s="185" t="str">
        <f t="shared" si="533"/>
        <v/>
      </c>
      <c r="AL1045" s="177" t="str">
        <f t="shared" si="534"/>
        <v/>
      </c>
      <c r="AM1045" s="13" t="str">
        <f>IF(AS1045="","",IF(R1045="Refreshment Beverage",ROUND(AS1045*Rates!K$19,4),ROUND(AO1045*(VLOOKUP(VALUE(Q1045),Rates!G$4:L$12,3,0)),4)))</f>
        <v/>
      </c>
      <c r="AN1045" s="183" t="str">
        <f>IF(AS1045="","",IF(R1045="Refreshment Beverage",AS1045*(Rates!J$19/100),MAX(AM1045,AB1045)))</f>
        <v/>
      </c>
      <c r="AO1045" s="186" t="str">
        <f t="shared" si="535"/>
        <v/>
      </c>
      <c r="AP1045" s="186" t="str">
        <f t="shared" si="536"/>
        <v/>
      </c>
      <c r="AQ1045" s="186" t="str">
        <f>IF(AS1045="","",IF(R1045="Refreshment Beverage",ROUND(SUM(VLOOKUP(Q:Q,Rates!G$15:L$19,3,0)*(AS1045-Y1045-Z1045-AA1045)),4),ROUND(SUM(Rates!$K$8*AS1045),4)))</f>
        <v/>
      </c>
      <c r="AR1045" s="184" t="str">
        <f t="shared" si="537"/>
        <v/>
      </c>
      <c r="AS1045" s="185" t="str">
        <f t="shared" si="538"/>
        <v/>
      </c>
      <c r="AT1045" s="177" t="str">
        <f t="shared" si="539"/>
        <v/>
      </c>
      <c r="AU1045" s="13" t="str">
        <f>IF(AX1045="","",IF(R1045="Refreshment Beverage",ROUND((BA1045-Y1045-Z1045-AA1045)*VLOOKUP(VALUE(Q1045),Rates!G$15:L$19,3,0),4),ROUND(AW1045*(VLOOKUP(VALUE(Q1045),Rates!G:L,3,0)),4)))</f>
        <v/>
      </c>
      <c r="AV1045" s="183" t="str">
        <f t="shared" si="540"/>
        <v/>
      </c>
      <c r="AW1045" s="186" t="str">
        <f t="shared" si="541"/>
        <v/>
      </c>
      <c r="AX1045" s="184" t="str">
        <f t="shared" si="542"/>
        <v/>
      </c>
      <c r="AY1045" s="186" t="str">
        <f>IF(AX1045="","",IF(R1045="Refreshment Beverage",ROUND(SUM(AX1045*Rates!K$19),4),ROUND(SUM(AX1045*(Rates!J$8/100)),4)))</f>
        <v/>
      </c>
      <c r="AZ1045" s="183" t="str">
        <f t="shared" si="543"/>
        <v/>
      </c>
      <c r="BA1045" s="185" t="str">
        <f t="shared" si="544"/>
        <v/>
      </c>
      <c r="BD1045" s="171"/>
      <c r="BE1045" s="171"/>
      <c r="BF1045" s="171"/>
      <c r="BG1045" s="171"/>
    </row>
    <row r="1046" spans="1:59" ht="15" customHeight="1" x14ac:dyDescent="0.3">
      <c r="A1046" s="172"/>
      <c r="B1046" s="172"/>
      <c r="C1046" s="172"/>
      <c r="D1046" s="173"/>
      <c r="E1046" s="173"/>
      <c r="F1046" s="173"/>
      <c r="G1046" s="173"/>
      <c r="H1046" s="173"/>
      <c r="I1046" s="174"/>
      <c r="J1046" s="175"/>
      <c r="K1046" s="176" t="str">
        <f t="shared" si="516"/>
        <v/>
      </c>
      <c r="L1046" s="177" t="str">
        <f t="shared" si="517"/>
        <v/>
      </c>
      <c r="M1046" s="178" t="str">
        <f t="shared" si="518"/>
        <v/>
      </c>
      <c r="N1046" s="44" t="str" cm="1">
        <f t="array" ref="N1046">IFERROR(IF(_xlfn.SINGLE(A:A)="","",IF(R1046="Beer",SUM(LOOKUP(2,1/(Rates!$B$3:$B$5&lt;=W1046)/(Rates!$C$3:$C$5&gt;=W1046),Rates!$D$3:$D$5)*(X1046/100)*W1046),IF(R1046="Refreshment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44" t="str">
        <f t="shared" si="519"/>
        <v/>
      </c>
      <c r="P1046" s="13"/>
      <c r="Q1046" s="179" t="str">
        <f t="shared" si="520"/>
        <v/>
      </c>
      <c r="R1046" s="180" t="str">
        <f t="shared" si="521"/>
        <v/>
      </c>
      <c r="S1046" s="13" t="str">
        <f>IF(A1046="","",IF(R1046="Refreshment Beverage",VLOOKUP(VALUE(Q1046),Rates!G$15:L$19,2,0),VLOOKUP(VALUE(Q1046),Rates!G$4:L$8,2,0)))</f>
        <v/>
      </c>
      <c r="T1046" s="13" t="str">
        <f t="shared" si="522"/>
        <v/>
      </c>
      <c r="U1046" s="181" t="str">
        <f t="shared" si="523"/>
        <v/>
      </c>
      <c r="V1046" s="13" t="str">
        <f t="shared" si="524"/>
        <v/>
      </c>
      <c r="W1046" s="13" t="str">
        <f t="shared" si="525"/>
        <v/>
      </c>
      <c r="X1046" s="182" t="str">
        <f t="shared" si="526"/>
        <v/>
      </c>
      <c r="Y1046" s="183" t="str">
        <f>IF(A:A="","",IF(R1046="Refreshment Beverage",VLOOKUP(Q1046,Rates!G$15:L$19,6,0)*W1046,VLOOKUP(Q1046,Rates!G$4:L$12,6,0)*W1046))</f>
        <v/>
      </c>
      <c r="Z1046" s="183" t="str">
        <f t="shared" si="527"/>
        <v/>
      </c>
      <c r="AA1046" s="17">
        <f t="shared" si="515"/>
        <v>0</v>
      </c>
      <c r="AB1046" s="177" t="str" cm="1">
        <f t="array" ref="AB1046">IF(_xlfn.SINGLE(A:A)="","",IF(R1046="Refreshment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177" t="str" cm="1">
        <f t="array" ref="AC1046">IF(_xlfn.SINGLE(A:A)="","",IF(R1046="Refreshment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68">
        <f>IFERROR(IF(OR(Q1046=1,Q1046=2,Q1046=3,Q1046=4),VLOOKUP(Q1046,Rates!$A$31:$B$34,2,0)*W1046,IF(V1046=1,VLOOKUP(U1046,'REB BEV MIN MKUP'!B:E,4,0),IF(V1046&gt;1,VLOOKUP(VALUE(W1046),'REB BEV MIN MKUP'!O:Q,3,0),0))),0)</f>
        <v>0</v>
      </c>
      <c r="AE1046" s="177" t="str">
        <f t="shared" si="528"/>
        <v/>
      </c>
      <c r="AF1046" s="13" t="str">
        <f t="shared" si="529"/>
        <v/>
      </c>
      <c r="AG1046" s="177" t="str">
        <f t="shared" si="530"/>
        <v/>
      </c>
      <c r="AH1046" s="184" t="str">
        <f t="shared" si="531"/>
        <v/>
      </c>
      <c r="AI1046" s="184" t="str">
        <f>IF(AE:AE="","",IF(R1046="Refreshment Beverage",AK1046*(Rates!J$19/100),ROUND(SUM(AH1046*(Rates!$J$8/100)),4)))</f>
        <v/>
      </c>
      <c r="AJ1046" s="183" t="str">
        <f t="shared" si="532"/>
        <v/>
      </c>
      <c r="AK1046" s="185" t="str">
        <f t="shared" si="533"/>
        <v/>
      </c>
      <c r="AL1046" s="177" t="str">
        <f t="shared" si="534"/>
        <v/>
      </c>
      <c r="AM1046" s="13" t="str">
        <f>IF(AS1046="","",IF(R1046="Refreshment Beverage",ROUND(AS1046*Rates!K$19,4),ROUND(AO1046*(VLOOKUP(VALUE(Q1046),Rates!G$4:L$12,3,0)),4)))</f>
        <v/>
      </c>
      <c r="AN1046" s="183" t="str">
        <f>IF(AS1046="","",IF(R1046="Refreshment Beverage",AS1046*(Rates!J$19/100),MAX(AM1046,AB1046)))</f>
        <v/>
      </c>
      <c r="AO1046" s="186" t="str">
        <f t="shared" si="535"/>
        <v/>
      </c>
      <c r="AP1046" s="186" t="str">
        <f t="shared" si="536"/>
        <v/>
      </c>
      <c r="AQ1046" s="186" t="str">
        <f>IF(AS1046="","",IF(R1046="Refreshment Beverage",ROUND(SUM(VLOOKUP(Q:Q,Rates!G$15:L$19,3,0)*(AS1046-Y1046-Z1046-AA1046)),4),ROUND(SUM(Rates!$K$8*AS1046),4)))</f>
        <v/>
      </c>
      <c r="AR1046" s="184" t="str">
        <f t="shared" si="537"/>
        <v/>
      </c>
      <c r="AS1046" s="185" t="str">
        <f t="shared" si="538"/>
        <v/>
      </c>
      <c r="AT1046" s="177" t="str">
        <f t="shared" si="539"/>
        <v/>
      </c>
      <c r="AU1046" s="13" t="str">
        <f>IF(AX1046="","",IF(R1046="Refreshment Beverage",ROUND((BA1046-Y1046-Z1046-AA1046)*VLOOKUP(VALUE(Q1046),Rates!G$15:L$19,3,0),4),ROUND(AW1046*(VLOOKUP(VALUE(Q1046),Rates!G:L,3,0)),4)))</f>
        <v/>
      </c>
      <c r="AV1046" s="183" t="str">
        <f t="shared" si="540"/>
        <v/>
      </c>
      <c r="AW1046" s="186" t="str">
        <f t="shared" si="541"/>
        <v/>
      </c>
      <c r="AX1046" s="184" t="str">
        <f t="shared" si="542"/>
        <v/>
      </c>
      <c r="AY1046" s="186" t="str">
        <f>IF(AX1046="","",IF(R1046="Refreshment Beverage",ROUND(SUM(AX1046*Rates!K$19),4),ROUND(SUM(AX1046*(Rates!J$8/100)),4)))</f>
        <v/>
      </c>
      <c r="AZ1046" s="183" t="str">
        <f t="shared" si="543"/>
        <v/>
      </c>
      <c r="BA1046" s="185" t="str">
        <f t="shared" si="544"/>
        <v/>
      </c>
      <c r="BD1046" s="171"/>
      <c r="BE1046" s="171"/>
      <c r="BF1046" s="171"/>
      <c r="BG1046" s="171"/>
    </row>
    <row r="1047" spans="1:59" ht="15" customHeight="1" x14ac:dyDescent="0.3">
      <c r="A1047" s="172"/>
      <c r="B1047" s="172"/>
      <c r="C1047" s="172"/>
      <c r="D1047" s="173"/>
      <c r="E1047" s="173"/>
      <c r="F1047" s="173"/>
      <c r="G1047" s="173"/>
      <c r="H1047" s="173"/>
      <c r="I1047" s="174"/>
      <c r="J1047" s="175"/>
      <c r="K1047" s="176" t="str">
        <f t="shared" si="516"/>
        <v/>
      </c>
      <c r="L1047" s="177" t="str">
        <f t="shared" si="517"/>
        <v/>
      </c>
      <c r="M1047" s="178" t="str">
        <f t="shared" si="518"/>
        <v/>
      </c>
      <c r="N1047" s="44" t="str" cm="1">
        <f t="array" ref="N1047">IFERROR(IF(_xlfn.SINGLE(A:A)="","",IF(R1047="Beer",SUM(LOOKUP(2,1/(Rates!$B$3:$B$5&lt;=W1047)/(Rates!$C$3:$C$5&gt;=W1047),Rates!$D$3:$D$5)*(X1047/100)*W1047),IF(R1047="Refreshment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44" t="str">
        <f t="shared" si="519"/>
        <v/>
      </c>
      <c r="P1047" s="13"/>
      <c r="Q1047" s="179" t="str">
        <f t="shared" si="520"/>
        <v/>
      </c>
      <c r="R1047" s="180" t="str">
        <f t="shared" si="521"/>
        <v/>
      </c>
      <c r="S1047" s="13" t="str">
        <f>IF(A1047="","",IF(R1047="Refreshment Beverage",VLOOKUP(VALUE(Q1047),Rates!G$15:L$19,2,0),VLOOKUP(VALUE(Q1047),Rates!G$4:L$8,2,0)))</f>
        <v/>
      </c>
      <c r="T1047" s="13" t="str">
        <f t="shared" si="522"/>
        <v/>
      </c>
      <c r="U1047" s="181" t="str">
        <f t="shared" si="523"/>
        <v/>
      </c>
      <c r="V1047" s="13" t="str">
        <f t="shared" si="524"/>
        <v/>
      </c>
      <c r="W1047" s="13" t="str">
        <f t="shared" si="525"/>
        <v/>
      </c>
      <c r="X1047" s="182" t="str">
        <f t="shared" si="526"/>
        <v/>
      </c>
      <c r="Y1047" s="183" t="str">
        <f>IF(A:A="","",IF(R1047="Refreshment Beverage",VLOOKUP(Q1047,Rates!G$15:L$19,6,0)*W1047,VLOOKUP(Q1047,Rates!G$4:L$12,6,0)*W1047))</f>
        <v/>
      </c>
      <c r="Z1047" s="183" t="str">
        <f t="shared" si="527"/>
        <v/>
      </c>
      <c r="AA1047" s="17">
        <f t="shared" si="515"/>
        <v>0</v>
      </c>
      <c r="AB1047" s="177" t="str" cm="1">
        <f t="array" ref="AB1047">IF(_xlfn.SINGLE(A:A)="","",IF(R1047="Refreshment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177" t="str" cm="1">
        <f t="array" ref="AC1047">IF(_xlfn.SINGLE(A:A)="","",IF(R1047="Refreshment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68">
        <f>IFERROR(IF(OR(Q1047=1,Q1047=2,Q1047=3,Q1047=4),VLOOKUP(Q1047,Rates!$A$31:$B$34,2,0)*W1047,IF(V1047=1,VLOOKUP(U1047,'REB BEV MIN MKUP'!B:E,4,0),IF(V1047&gt;1,VLOOKUP(VALUE(W1047),'REB BEV MIN MKUP'!O:Q,3,0),0))),0)</f>
        <v>0</v>
      </c>
      <c r="AE1047" s="177" t="str">
        <f t="shared" si="528"/>
        <v/>
      </c>
      <c r="AF1047" s="13" t="str">
        <f t="shared" si="529"/>
        <v/>
      </c>
      <c r="AG1047" s="177" t="str">
        <f t="shared" si="530"/>
        <v/>
      </c>
      <c r="AH1047" s="184" t="str">
        <f t="shared" si="531"/>
        <v/>
      </c>
      <c r="AI1047" s="184" t="str">
        <f>IF(AE:AE="","",IF(R1047="Refreshment Beverage",AK1047*(Rates!J$19/100),ROUND(SUM(AH1047*(Rates!$J$8/100)),4)))</f>
        <v/>
      </c>
      <c r="AJ1047" s="183" t="str">
        <f t="shared" si="532"/>
        <v/>
      </c>
      <c r="AK1047" s="185" t="str">
        <f t="shared" si="533"/>
        <v/>
      </c>
      <c r="AL1047" s="177" t="str">
        <f t="shared" si="534"/>
        <v/>
      </c>
      <c r="AM1047" s="13" t="str">
        <f>IF(AS1047="","",IF(R1047="Refreshment Beverage",ROUND(AS1047*Rates!K$19,4),ROUND(AO1047*(VLOOKUP(VALUE(Q1047),Rates!G$4:L$12,3,0)),4)))</f>
        <v/>
      </c>
      <c r="AN1047" s="183" t="str">
        <f>IF(AS1047="","",IF(R1047="Refreshment Beverage",AS1047*(Rates!J$19/100),MAX(AM1047,AB1047)))</f>
        <v/>
      </c>
      <c r="AO1047" s="186" t="str">
        <f t="shared" si="535"/>
        <v/>
      </c>
      <c r="AP1047" s="186" t="str">
        <f t="shared" si="536"/>
        <v/>
      </c>
      <c r="AQ1047" s="186" t="str">
        <f>IF(AS1047="","",IF(R1047="Refreshment Beverage",ROUND(SUM(VLOOKUP(Q:Q,Rates!G$15:L$19,3,0)*(AS1047-Y1047-Z1047-AA1047)),4),ROUND(SUM(Rates!$K$8*AS1047),4)))</f>
        <v/>
      </c>
      <c r="AR1047" s="184" t="str">
        <f t="shared" si="537"/>
        <v/>
      </c>
      <c r="AS1047" s="185" t="str">
        <f t="shared" si="538"/>
        <v/>
      </c>
      <c r="AT1047" s="177" t="str">
        <f t="shared" si="539"/>
        <v/>
      </c>
      <c r="AU1047" s="13" t="str">
        <f>IF(AX1047="","",IF(R1047="Refreshment Beverage",ROUND((BA1047-Y1047-Z1047-AA1047)*VLOOKUP(VALUE(Q1047),Rates!G$15:L$19,3,0),4),ROUND(AW1047*(VLOOKUP(VALUE(Q1047),Rates!G:L,3,0)),4)))</f>
        <v/>
      </c>
      <c r="AV1047" s="183" t="str">
        <f t="shared" si="540"/>
        <v/>
      </c>
      <c r="AW1047" s="186" t="str">
        <f t="shared" si="541"/>
        <v/>
      </c>
      <c r="AX1047" s="184" t="str">
        <f t="shared" si="542"/>
        <v/>
      </c>
      <c r="AY1047" s="186" t="str">
        <f>IF(AX1047="","",IF(R1047="Refreshment Beverage",ROUND(SUM(AX1047*Rates!K$19),4),ROUND(SUM(AX1047*(Rates!J$8/100)),4)))</f>
        <v/>
      </c>
      <c r="AZ1047" s="183" t="str">
        <f t="shared" si="543"/>
        <v/>
      </c>
      <c r="BA1047" s="185" t="str">
        <f t="shared" si="544"/>
        <v/>
      </c>
      <c r="BD1047" s="171"/>
      <c r="BE1047" s="171"/>
      <c r="BF1047" s="171"/>
      <c r="BG1047" s="171"/>
    </row>
    <row r="1048" spans="1:59" ht="15" customHeight="1" x14ac:dyDescent="0.3">
      <c r="A1048" s="172"/>
      <c r="B1048" s="172"/>
      <c r="C1048" s="172"/>
      <c r="D1048" s="173"/>
      <c r="E1048" s="173"/>
      <c r="F1048" s="173"/>
      <c r="G1048" s="173"/>
      <c r="H1048" s="173"/>
      <c r="I1048" s="174"/>
      <c r="J1048" s="175"/>
      <c r="K1048" s="176" t="str">
        <f t="shared" si="516"/>
        <v/>
      </c>
      <c r="L1048" s="177" t="str">
        <f t="shared" si="517"/>
        <v/>
      </c>
      <c r="M1048" s="178" t="str">
        <f t="shared" si="518"/>
        <v/>
      </c>
      <c r="N1048" s="44" t="str" cm="1">
        <f t="array" ref="N1048">IFERROR(IF(_xlfn.SINGLE(A:A)="","",IF(R1048="Beer",SUM(LOOKUP(2,1/(Rates!$B$3:$B$5&lt;=W1048)/(Rates!$C$3:$C$5&gt;=W1048),Rates!$D$3:$D$5)*(X1048/100)*W1048),IF(R1048="Refreshment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44" t="str">
        <f t="shared" si="519"/>
        <v/>
      </c>
      <c r="P1048" s="13"/>
      <c r="Q1048" s="179" t="str">
        <f t="shared" si="520"/>
        <v/>
      </c>
      <c r="R1048" s="180" t="str">
        <f t="shared" si="521"/>
        <v/>
      </c>
      <c r="S1048" s="13" t="str">
        <f>IF(A1048="","",IF(R1048="Refreshment Beverage",VLOOKUP(VALUE(Q1048),Rates!G$15:L$19,2,0),VLOOKUP(VALUE(Q1048),Rates!G$4:L$8,2,0)))</f>
        <v/>
      </c>
      <c r="T1048" s="13" t="str">
        <f t="shared" si="522"/>
        <v/>
      </c>
      <c r="U1048" s="181" t="str">
        <f t="shared" si="523"/>
        <v/>
      </c>
      <c r="V1048" s="13" t="str">
        <f t="shared" si="524"/>
        <v/>
      </c>
      <c r="W1048" s="13" t="str">
        <f t="shared" si="525"/>
        <v/>
      </c>
      <c r="X1048" s="182" t="str">
        <f t="shared" si="526"/>
        <v/>
      </c>
      <c r="Y1048" s="183" t="str">
        <f>IF(A:A="","",IF(R1048="Refreshment Beverage",VLOOKUP(Q1048,Rates!G$15:L$19,6,0)*W1048,VLOOKUP(Q1048,Rates!G$4:L$12,6,0)*W1048))</f>
        <v/>
      </c>
      <c r="Z1048" s="183" t="str">
        <f t="shared" si="527"/>
        <v/>
      </c>
      <c r="AA1048" s="17">
        <f t="shared" si="515"/>
        <v>0</v>
      </c>
      <c r="AB1048" s="177" t="str" cm="1">
        <f t="array" ref="AB1048">IF(_xlfn.SINGLE(A:A)="","",IF(R1048="Refreshment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177" t="str" cm="1">
        <f t="array" ref="AC1048">IF(_xlfn.SINGLE(A:A)="","",IF(R1048="Refreshment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68">
        <f>IFERROR(IF(OR(Q1048=1,Q1048=2,Q1048=3,Q1048=4),VLOOKUP(Q1048,Rates!$A$31:$B$34,2,0)*W1048,IF(V1048=1,VLOOKUP(U1048,'REB BEV MIN MKUP'!B:E,4,0),IF(V1048&gt;1,VLOOKUP(VALUE(W1048),'REB BEV MIN MKUP'!O:Q,3,0),0))),0)</f>
        <v>0</v>
      </c>
      <c r="AE1048" s="177" t="str">
        <f t="shared" si="528"/>
        <v/>
      </c>
      <c r="AF1048" s="13" t="str">
        <f t="shared" si="529"/>
        <v/>
      </c>
      <c r="AG1048" s="177" t="str">
        <f t="shared" si="530"/>
        <v/>
      </c>
      <c r="AH1048" s="184" t="str">
        <f t="shared" si="531"/>
        <v/>
      </c>
      <c r="AI1048" s="184" t="str">
        <f>IF(AE:AE="","",IF(R1048="Refreshment Beverage",AK1048*(Rates!J$19/100),ROUND(SUM(AH1048*(Rates!$J$8/100)),4)))</f>
        <v/>
      </c>
      <c r="AJ1048" s="183" t="str">
        <f t="shared" si="532"/>
        <v/>
      </c>
      <c r="AK1048" s="185" t="str">
        <f t="shared" si="533"/>
        <v/>
      </c>
      <c r="AL1048" s="177" t="str">
        <f t="shared" si="534"/>
        <v/>
      </c>
      <c r="AM1048" s="13" t="str">
        <f>IF(AS1048="","",IF(R1048="Refreshment Beverage",ROUND(AS1048*Rates!K$19,4),ROUND(AO1048*(VLOOKUP(VALUE(Q1048),Rates!G$4:L$12,3,0)),4)))</f>
        <v/>
      </c>
      <c r="AN1048" s="183" t="str">
        <f>IF(AS1048="","",IF(R1048="Refreshment Beverage",AS1048*(Rates!J$19/100),MAX(AM1048,AB1048)))</f>
        <v/>
      </c>
      <c r="AO1048" s="186" t="str">
        <f t="shared" si="535"/>
        <v/>
      </c>
      <c r="AP1048" s="186" t="str">
        <f t="shared" si="536"/>
        <v/>
      </c>
      <c r="AQ1048" s="186" t="str">
        <f>IF(AS1048="","",IF(R1048="Refreshment Beverage",ROUND(SUM(VLOOKUP(Q:Q,Rates!G$15:L$19,3,0)*(AS1048-Y1048-Z1048-AA1048)),4),ROUND(SUM(Rates!$K$8*AS1048),4)))</f>
        <v/>
      </c>
      <c r="AR1048" s="184" t="str">
        <f t="shared" si="537"/>
        <v/>
      </c>
      <c r="AS1048" s="185" t="str">
        <f t="shared" si="538"/>
        <v/>
      </c>
      <c r="AT1048" s="177" t="str">
        <f t="shared" si="539"/>
        <v/>
      </c>
      <c r="AU1048" s="13" t="str">
        <f>IF(AX1048="","",IF(R1048="Refreshment Beverage",ROUND((BA1048-Y1048-Z1048-AA1048)*VLOOKUP(VALUE(Q1048),Rates!G$15:L$19,3,0),4),ROUND(AW1048*(VLOOKUP(VALUE(Q1048),Rates!G:L,3,0)),4)))</f>
        <v/>
      </c>
      <c r="AV1048" s="183" t="str">
        <f t="shared" si="540"/>
        <v/>
      </c>
      <c r="AW1048" s="186" t="str">
        <f t="shared" si="541"/>
        <v/>
      </c>
      <c r="AX1048" s="184" t="str">
        <f t="shared" si="542"/>
        <v/>
      </c>
      <c r="AY1048" s="186" t="str">
        <f>IF(AX1048="","",IF(R1048="Refreshment Beverage",ROUND(SUM(AX1048*Rates!K$19),4),ROUND(SUM(AX1048*(Rates!J$8/100)),4)))</f>
        <v/>
      </c>
      <c r="AZ1048" s="183" t="str">
        <f t="shared" si="543"/>
        <v/>
      </c>
      <c r="BA1048" s="185" t="str">
        <f t="shared" si="544"/>
        <v/>
      </c>
      <c r="BD1048" s="171"/>
      <c r="BE1048" s="171"/>
      <c r="BF1048" s="171"/>
      <c r="BG1048" s="171"/>
    </row>
    <row r="1049" spans="1:59" ht="15" customHeight="1" x14ac:dyDescent="0.3">
      <c r="A1049" s="172"/>
      <c r="B1049" s="172"/>
      <c r="C1049" s="172"/>
      <c r="D1049" s="173"/>
      <c r="E1049" s="173"/>
      <c r="F1049" s="173"/>
      <c r="G1049" s="173"/>
      <c r="H1049" s="173"/>
      <c r="I1049" s="174"/>
      <c r="J1049" s="175"/>
      <c r="K1049" s="176" t="str">
        <f t="shared" si="516"/>
        <v/>
      </c>
      <c r="L1049" s="177" t="str">
        <f t="shared" si="517"/>
        <v/>
      </c>
      <c r="M1049" s="178" t="str">
        <f t="shared" si="518"/>
        <v/>
      </c>
      <c r="N1049" s="44" t="str" cm="1">
        <f t="array" ref="N1049">IFERROR(IF(_xlfn.SINGLE(A:A)="","",IF(R1049="Beer",SUM(LOOKUP(2,1/(Rates!$B$3:$B$5&lt;=W1049)/(Rates!$C$3:$C$5&gt;=W1049),Rates!$D$3:$D$5)*(X1049/100)*W1049),IF(R1049="Refreshment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44" t="str">
        <f t="shared" si="519"/>
        <v/>
      </c>
      <c r="P1049" s="13"/>
      <c r="Q1049" s="179" t="str">
        <f t="shared" si="520"/>
        <v/>
      </c>
      <c r="R1049" s="180" t="str">
        <f t="shared" si="521"/>
        <v/>
      </c>
      <c r="S1049" s="13" t="str">
        <f>IF(A1049="","",IF(R1049="Refreshment Beverage",VLOOKUP(VALUE(Q1049),Rates!G$15:L$19,2,0),VLOOKUP(VALUE(Q1049),Rates!G$4:L$8,2,0)))</f>
        <v/>
      </c>
      <c r="T1049" s="13" t="str">
        <f t="shared" si="522"/>
        <v/>
      </c>
      <c r="U1049" s="181" t="str">
        <f t="shared" si="523"/>
        <v/>
      </c>
      <c r="V1049" s="13" t="str">
        <f t="shared" si="524"/>
        <v/>
      </c>
      <c r="W1049" s="13" t="str">
        <f t="shared" si="525"/>
        <v/>
      </c>
      <c r="X1049" s="182" t="str">
        <f t="shared" si="526"/>
        <v/>
      </c>
      <c r="Y1049" s="183" t="str">
        <f>IF(A:A="","",IF(R1049="Refreshment Beverage",VLOOKUP(Q1049,Rates!G$15:L$19,6,0)*W1049,VLOOKUP(Q1049,Rates!G$4:L$12,6,0)*W1049))</f>
        <v/>
      </c>
      <c r="Z1049" s="183" t="str">
        <f t="shared" si="527"/>
        <v/>
      </c>
      <c r="AA1049" s="17">
        <f t="shared" si="515"/>
        <v>0</v>
      </c>
      <c r="AB1049" s="177" t="str" cm="1">
        <f t="array" ref="AB1049">IF(_xlfn.SINGLE(A:A)="","",IF(R1049="Refreshment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177" t="str" cm="1">
        <f t="array" ref="AC1049">IF(_xlfn.SINGLE(A:A)="","",IF(R1049="Refreshment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68">
        <f>IFERROR(IF(OR(Q1049=1,Q1049=2,Q1049=3,Q1049=4),VLOOKUP(Q1049,Rates!$A$31:$B$34,2,0)*W1049,IF(V1049=1,VLOOKUP(U1049,'REB BEV MIN MKUP'!B:E,4,0),IF(V1049&gt;1,VLOOKUP(VALUE(W1049),'REB BEV MIN MKUP'!O:Q,3,0),0))),0)</f>
        <v>0</v>
      </c>
      <c r="AE1049" s="177" t="str">
        <f t="shared" si="528"/>
        <v/>
      </c>
      <c r="AF1049" s="13" t="str">
        <f t="shared" si="529"/>
        <v/>
      </c>
      <c r="AG1049" s="177" t="str">
        <f t="shared" si="530"/>
        <v/>
      </c>
      <c r="AH1049" s="184" t="str">
        <f t="shared" si="531"/>
        <v/>
      </c>
      <c r="AI1049" s="184" t="str">
        <f>IF(AE:AE="","",IF(R1049="Refreshment Beverage",AK1049*(Rates!J$19/100),ROUND(SUM(AH1049*(Rates!$J$8/100)),4)))</f>
        <v/>
      </c>
      <c r="AJ1049" s="183" t="str">
        <f t="shared" si="532"/>
        <v/>
      </c>
      <c r="AK1049" s="185" t="str">
        <f t="shared" si="533"/>
        <v/>
      </c>
      <c r="AL1049" s="177" t="str">
        <f t="shared" si="534"/>
        <v/>
      </c>
      <c r="AM1049" s="13" t="str">
        <f>IF(AS1049="","",IF(R1049="Refreshment Beverage",ROUND(AS1049*Rates!K$19,4),ROUND(AO1049*(VLOOKUP(VALUE(Q1049),Rates!G$4:L$12,3,0)),4)))</f>
        <v/>
      </c>
      <c r="AN1049" s="183" t="str">
        <f>IF(AS1049="","",IF(R1049="Refreshment Beverage",AS1049*(Rates!J$19/100),MAX(AM1049,AB1049)))</f>
        <v/>
      </c>
      <c r="AO1049" s="186" t="str">
        <f t="shared" si="535"/>
        <v/>
      </c>
      <c r="AP1049" s="186" t="str">
        <f t="shared" si="536"/>
        <v/>
      </c>
      <c r="AQ1049" s="186" t="str">
        <f>IF(AS1049="","",IF(R1049="Refreshment Beverage",ROUND(SUM(VLOOKUP(Q:Q,Rates!G$15:L$19,3,0)*(AS1049-Y1049-Z1049-AA1049)),4),ROUND(SUM(Rates!$K$8*AS1049),4)))</f>
        <v/>
      </c>
      <c r="AR1049" s="184" t="str">
        <f t="shared" si="537"/>
        <v/>
      </c>
      <c r="AS1049" s="185" t="str">
        <f t="shared" si="538"/>
        <v/>
      </c>
      <c r="AT1049" s="177" t="str">
        <f t="shared" si="539"/>
        <v/>
      </c>
      <c r="AU1049" s="13" t="str">
        <f>IF(AX1049="","",IF(R1049="Refreshment Beverage",ROUND((BA1049-Y1049-Z1049-AA1049)*VLOOKUP(VALUE(Q1049),Rates!G$15:L$19,3,0),4),ROUND(AW1049*(VLOOKUP(VALUE(Q1049),Rates!G:L,3,0)),4)))</f>
        <v/>
      </c>
      <c r="AV1049" s="183" t="str">
        <f t="shared" si="540"/>
        <v/>
      </c>
      <c r="AW1049" s="186" t="str">
        <f t="shared" si="541"/>
        <v/>
      </c>
      <c r="AX1049" s="184" t="str">
        <f t="shared" si="542"/>
        <v/>
      </c>
      <c r="AY1049" s="186" t="str">
        <f>IF(AX1049="","",IF(R1049="Refreshment Beverage",ROUND(SUM(AX1049*Rates!K$19),4),ROUND(SUM(AX1049*(Rates!J$8/100)),4)))</f>
        <v/>
      </c>
      <c r="AZ1049" s="183" t="str">
        <f t="shared" si="543"/>
        <v/>
      </c>
      <c r="BA1049" s="185" t="str">
        <f t="shared" si="544"/>
        <v/>
      </c>
      <c r="BD1049" s="171"/>
      <c r="BE1049" s="171"/>
      <c r="BF1049" s="171"/>
      <c r="BG1049" s="171"/>
    </row>
    <row r="1050" spans="1:59" ht="15" customHeight="1" x14ac:dyDescent="0.3">
      <c r="A1050" s="172"/>
      <c r="B1050" s="172"/>
      <c r="C1050" s="172"/>
      <c r="D1050" s="173"/>
      <c r="E1050" s="173"/>
      <c r="F1050" s="173"/>
      <c r="G1050" s="173"/>
      <c r="H1050" s="173"/>
      <c r="I1050" s="174"/>
      <c r="J1050" s="175"/>
      <c r="K1050" s="176" t="str">
        <f t="shared" si="516"/>
        <v/>
      </c>
      <c r="L1050" s="177" t="str">
        <f t="shared" si="517"/>
        <v/>
      </c>
      <c r="M1050" s="178" t="str">
        <f t="shared" si="518"/>
        <v/>
      </c>
      <c r="N1050" s="44" t="str" cm="1">
        <f t="array" ref="N1050">IFERROR(IF(_xlfn.SINGLE(A:A)="","",IF(R1050="Beer",SUM(LOOKUP(2,1/(Rates!$B$3:$B$5&lt;=W1050)/(Rates!$C$3:$C$5&gt;=W1050),Rates!$D$3:$D$5)*(X1050/100)*W1050),IF(R1050="Refreshment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44" t="str">
        <f t="shared" si="519"/>
        <v/>
      </c>
      <c r="P1050" s="13"/>
      <c r="Q1050" s="179" t="str">
        <f t="shared" si="520"/>
        <v/>
      </c>
      <c r="R1050" s="180" t="str">
        <f t="shared" si="521"/>
        <v/>
      </c>
      <c r="S1050" s="13" t="str">
        <f>IF(A1050="","",IF(R1050="Refreshment Beverage",VLOOKUP(VALUE(Q1050),Rates!G$15:L$19,2,0),VLOOKUP(VALUE(Q1050),Rates!G$4:L$8,2,0)))</f>
        <v/>
      </c>
      <c r="T1050" s="13" t="str">
        <f t="shared" si="522"/>
        <v/>
      </c>
      <c r="U1050" s="181" t="str">
        <f t="shared" si="523"/>
        <v/>
      </c>
      <c r="V1050" s="13" t="str">
        <f t="shared" si="524"/>
        <v/>
      </c>
      <c r="W1050" s="13" t="str">
        <f t="shared" si="525"/>
        <v/>
      </c>
      <c r="X1050" s="182" t="str">
        <f t="shared" si="526"/>
        <v/>
      </c>
      <c r="Y1050" s="183" t="str">
        <f>IF(A:A="","",IF(R1050="Refreshment Beverage",VLOOKUP(Q1050,Rates!G$15:L$19,6,0)*W1050,VLOOKUP(Q1050,Rates!G$4:L$12,6,0)*W1050))</f>
        <v/>
      </c>
      <c r="Z1050" s="183" t="str">
        <f t="shared" si="527"/>
        <v/>
      </c>
      <c r="AA1050" s="17">
        <f t="shared" si="515"/>
        <v>0</v>
      </c>
      <c r="AB1050" s="177" t="str" cm="1">
        <f t="array" ref="AB1050">IF(_xlfn.SINGLE(A:A)="","",IF(R1050="Refreshment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177" t="str" cm="1">
        <f t="array" ref="AC1050">IF(_xlfn.SINGLE(A:A)="","",IF(R1050="Refreshment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68">
        <f>IFERROR(IF(OR(Q1050=1,Q1050=2,Q1050=3,Q1050=4),VLOOKUP(Q1050,Rates!$A$31:$B$34,2,0)*W1050,IF(V1050=1,VLOOKUP(U1050,'REB BEV MIN MKUP'!B:E,4,0),IF(V1050&gt;1,VLOOKUP(VALUE(W1050),'REB BEV MIN MKUP'!O:Q,3,0),0))),0)</f>
        <v>0</v>
      </c>
      <c r="AE1050" s="177" t="str">
        <f t="shared" si="528"/>
        <v/>
      </c>
      <c r="AF1050" s="13" t="str">
        <f t="shared" si="529"/>
        <v/>
      </c>
      <c r="AG1050" s="177" t="str">
        <f t="shared" si="530"/>
        <v/>
      </c>
      <c r="AH1050" s="184" t="str">
        <f t="shared" si="531"/>
        <v/>
      </c>
      <c r="AI1050" s="184" t="str">
        <f>IF(AE:AE="","",IF(R1050="Refreshment Beverage",AK1050*(Rates!J$19/100),ROUND(SUM(AH1050*(Rates!$J$8/100)),4)))</f>
        <v/>
      </c>
      <c r="AJ1050" s="183" t="str">
        <f t="shared" si="532"/>
        <v/>
      </c>
      <c r="AK1050" s="185" t="str">
        <f t="shared" si="533"/>
        <v/>
      </c>
      <c r="AL1050" s="177" t="str">
        <f t="shared" si="534"/>
        <v/>
      </c>
      <c r="AM1050" s="13" t="str">
        <f>IF(AS1050="","",IF(R1050="Refreshment Beverage",ROUND(AS1050*Rates!K$19,4),ROUND(AO1050*(VLOOKUP(VALUE(Q1050),Rates!G$4:L$12,3,0)),4)))</f>
        <v/>
      </c>
      <c r="AN1050" s="183" t="str">
        <f>IF(AS1050="","",IF(R1050="Refreshment Beverage",AS1050*(Rates!J$19/100),MAX(AM1050,AB1050)))</f>
        <v/>
      </c>
      <c r="AO1050" s="186" t="str">
        <f t="shared" si="535"/>
        <v/>
      </c>
      <c r="AP1050" s="186" t="str">
        <f t="shared" si="536"/>
        <v/>
      </c>
      <c r="AQ1050" s="186" t="str">
        <f>IF(AS1050="","",IF(R1050="Refreshment Beverage",ROUND(SUM(VLOOKUP(Q:Q,Rates!G$15:L$19,3,0)*(AS1050-Y1050-Z1050-AA1050)),4),ROUND(SUM(Rates!$K$8*AS1050),4)))</f>
        <v/>
      </c>
      <c r="AR1050" s="184" t="str">
        <f t="shared" si="537"/>
        <v/>
      </c>
      <c r="AS1050" s="185" t="str">
        <f t="shared" si="538"/>
        <v/>
      </c>
      <c r="AT1050" s="177" t="str">
        <f t="shared" si="539"/>
        <v/>
      </c>
      <c r="AU1050" s="13" t="str">
        <f>IF(AX1050="","",IF(R1050="Refreshment Beverage",ROUND((BA1050-Y1050-Z1050-AA1050)*VLOOKUP(VALUE(Q1050),Rates!G$15:L$19,3,0),4),ROUND(AW1050*(VLOOKUP(VALUE(Q1050),Rates!G:L,3,0)),4)))</f>
        <v/>
      </c>
      <c r="AV1050" s="183" t="str">
        <f t="shared" si="540"/>
        <v/>
      </c>
      <c r="AW1050" s="186" t="str">
        <f t="shared" si="541"/>
        <v/>
      </c>
      <c r="AX1050" s="184" t="str">
        <f t="shared" si="542"/>
        <v/>
      </c>
      <c r="AY1050" s="186" t="str">
        <f>IF(AX1050="","",IF(R1050="Refreshment Beverage",ROUND(SUM(AX1050*Rates!K$19),4),ROUND(SUM(AX1050*(Rates!J$8/100)),4)))</f>
        <v/>
      </c>
      <c r="AZ1050" s="183" t="str">
        <f t="shared" si="543"/>
        <v/>
      </c>
      <c r="BA1050" s="185" t="str">
        <f t="shared" si="544"/>
        <v/>
      </c>
      <c r="BD1050" s="171"/>
      <c r="BE1050" s="171"/>
      <c r="BF1050" s="171"/>
      <c r="BG1050" s="171"/>
    </row>
    <row r="1051" spans="1:59" ht="15" customHeight="1" x14ac:dyDescent="0.3">
      <c r="A1051" s="172"/>
      <c r="B1051" s="172"/>
      <c r="C1051" s="172"/>
      <c r="D1051" s="173"/>
      <c r="E1051" s="173"/>
      <c r="F1051" s="173"/>
      <c r="G1051" s="173"/>
      <c r="H1051" s="173"/>
      <c r="I1051" s="174"/>
      <c r="J1051" s="175"/>
      <c r="K1051" s="176" t="str">
        <f t="shared" si="516"/>
        <v/>
      </c>
      <c r="L1051" s="177" t="str">
        <f t="shared" si="517"/>
        <v/>
      </c>
      <c r="M1051" s="178" t="str">
        <f t="shared" si="518"/>
        <v/>
      </c>
      <c r="N1051" s="44" t="str" cm="1">
        <f t="array" ref="N1051">IFERROR(IF(_xlfn.SINGLE(A:A)="","",IF(R1051="Beer",SUM(LOOKUP(2,1/(Rates!$B$3:$B$5&lt;=W1051)/(Rates!$C$3:$C$5&gt;=W1051),Rates!$D$3:$D$5)*(X1051/100)*W1051),IF(R1051="Refreshment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44" t="str">
        <f t="shared" si="519"/>
        <v/>
      </c>
      <c r="P1051" s="13"/>
      <c r="Q1051" s="179" t="str">
        <f t="shared" si="520"/>
        <v/>
      </c>
      <c r="R1051" s="180" t="str">
        <f t="shared" si="521"/>
        <v/>
      </c>
      <c r="S1051" s="13" t="str">
        <f>IF(A1051="","",IF(R1051="Refreshment Beverage",VLOOKUP(VALUE(Q1051),Rates!G$15:L$19,2,0),VLOOKUP(VALUE(Q1051),Rates!G$4:L$8,2,0)))</f>
        <v/>
      </c>
      <c r="T1051" s="13" t="str">
        <f t="shared" si="522"/>
        <v/>
      </c>
      <c r="U1051" s="181" t="str">
        <f t="shared" si="523"/>
        <v/>
      </c>
      <c r="V1051" s="13" t="str">
        <f t="shared" si="524"/>
        <v/>
      </c>
      <c r="W1051" s="13" t="str">
        <f t="shared" si="525"/>
        <v/>
      </c>
      <c r="X1051" s="182" t="str">
        <f t="shared" si="526"/>
        <v/>
      </c>
      <c r="Y1051" s="183" t="str">
        <f>IF(A:A="","",IF(R1051="Refreshment Beverage",VLOOKUP(Q1051,Rates!G$15:L$19,6,0)*W1051,VLOOKUP(Q1051,Rates!G$4:L$12,6,0)*W1051))</f>
        <v/>
      </c>
      <c r="Z1051" s="183" t="str">
        <f t="shared" si="527"/>
        <v/>
      </c>
      <c r="AA1051" s="17">
        <f t="shared" si="515"/>
        <v>0</v>
      </c>
      <c r="AB1051" s="177" t="str" cm="1">
        <f t="array" ref="AB1051">IF(_xlfn.SINGLE(A:A)="","",IF(R1051="Refreshment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177" t="str" cm="1">
        <f t="array" ref="AC1051">IF(_xlfn.SINGLE(A:A)="","",IF(R1051="Refreshment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68">
        <f>IFERROR(IF(OR(Q1051=1,Q1051=2,Q1051=3,Q1051=4),VLOOKUP(Q1051,Rates!$A$31:$B$34,2,0)*W1051,IF(V1051=1,VLOOKUP(U1051,'REB BEV MIN MKUP'!B:E,4,0),IF(V1051&gt;1,VLOOKUP(VALUE(W1051),'REB BEV MIN MKUP'!O:Q,3,0),0))),0)</f>
        <v>0</v>
      </c>
      <c r="AE1051" s="177" t="str">
        <f t="shared" si="528"/>
        <v/>
      </c>
      <c r="AF1051" s="13" t="str">
        <f t="shared" si="529"/>
        <v/>
      </c>
      <c r="AG1051" s="177" t="str">
        <f t="shared" si="530"/>
        <v/>
      </c>
      <c r="AH1051" s="184" t="str">
        <f t="shared" si="531"/>
        <v/>
      </c>
      <c r="AI1051" s="184" t="str">
        <f>IF(AE:AE="","",IF(R1051="Refreshment Beverage",AK1051*(Rates!J$19/100),ROUND(SUM(AH1051*(Rates!$J$8/100)),4)))</f>
        <v/>
      </c>
      <c r="AJ1051" s="183" t="str">
        <f t="shared" si="532"/>
        <v/>
      </c>
      <c r="AK1051" s="185" t="str">
        <f t="shared" si="533"/>
        <v/>
      </c>
      <c r="AL1051" s="177" t="str">
        <f t="shared" si="534"/>
        <v/>
      </c>
      <c r="AM1051" s="13" t="str">
        <f>IF(AS1051="","",IF(R1051="Refreshment Beverage",ROUND(AS1051*Rates!K$19,4),ROUND(AO1051*(VLOOKUP(VALUE(Q1051),Rates!G$4:L$12,3,0)),4)))</f>
        <v/>
      </c>
      <c r="AN1051" s="183" t="str">
        <f>IF(AS1051="","",IF(R1051="Refreshment Beverage",AS1051*(Rates!J$19/100),MAX(AM1051,AB1051)))</f>
        <v/>
      </c>
      <c r="AO1051" s="186" t="str">
        <f t="shared" si="535"/>
        <v/>
      </c>
      <c r="AP1051" s="186" t="str">
        <f t="shared" si="536"/>
        <v/>
      </c>
      <c r="AQ1051" s="186" t="str">
        <f>IF(AS1051="","",IF(R1051="Refreshment Beverage",ROUND(SUM(VLOOKUP(Q:Q,Rates!G$15:L$19,3,0)*(AS1051-Y1051-Z1051-AA1051)),4),ROUND(SUM(Rates!$K$8*AS1051),4)))</f>
        <v/>
      </c>
      <c r="AR1051" s="184" t="str">
        <f t="shared" si="537"/>
        <v/>
      </c>
      <c r="AS1051" s="185" t="str">
        <f t="shared" si="538"/>
        <v/>
      </c>
      <c r="AT1051" s="177" t="str">
        <f t="shared" si="539"/>
        <v/>
      </c>
      <c r="AU1051" s="13" t="str">
        <f>IF(AX1051="","",IF(R1051="Refreshment Beverage",ROUND((BA1051-Y1051-Z1051-AA1051)*VLOOKUP(VALUE(Q1051),Rates!G$15:L$19,3,0),4),ROUND(AW1051*(VLOOKUP(VALUE(Q1051),Rates!G:L,3,0)),4)))</f>
        <v/>
      </c>
      <c r="AV1051" s="183" t="str">
        <f t="shared" si="540"/>
        <v/>
      </c>
      <c r="AW1051" s="186" t="str">
        <f t="shared" si="541"/>
        <v/>
      </c>
      <c r="AX1051" s="184" t="str">
        <f t="shared" si="542"/>
        <v/>
      </c>
      <c r="AY1051" s="186" t="str">
        <f>IF(AX1051="","",IF(R1051="Refreshment Beverage",ROUND(SUM(AX1051*Rates!K$19),4),ROUND(SUM(AX1051*(Rates!J$8/100)),4)))</f>
        <v/>
      </c>
      <c r="AZ1051" s="183" t="str">
        <f t="shared" si="543"/>
        <v/>
      </c>
      <c r="BA1051" s="185" t="str">
        <f t="shared" si="544"/>
        <v/>
      </c>
      <c r="BD1051" s="171"/>
      <c r="BE1051" s="171"/>
      <c r="BF1051" s="171"/>
      <c r="BG1051" s="171"/>
    </row>
    <row r="1052" spans="1:59" ht="15" customHeight="1" x14ac:dyDescent="0.3">
      <c r="A1052" s="172"/>
      <c r="B1052" s="172"/>
      <c r="C1052" s="172"/>
      <c r="D1052" s="173"/>
      <c r="E1052" s="173"/>
      <c r="F1052" s="173"/>
      <c r="G1052" s="173"/>
      <c r="H1052" s="173"/>
      <c r="I1052" s="174"/>
      <c r="J1052" s="175"/>
      <c r="K1052" s="176" t="str">
        <f t="shared" si="516"/>
        <v/>
      </c>
      <c r="L1052" s="177" t="str">
        <f t="shared" si="517"/>
        <v/>
      </c>
      <c r="M1052" s="178" t="str">
        <f t="shared" si="518"/>
        <v/>
      </c>
      <c r="N1052" s="44" t="str" cm="1">
        <f t="array" ref="N1052">IFERROR(IF(_xlfn.SINGLE(A:A)="","",IF(R1052="Beer",SUM(LOOKUP(2,1/(Rates!$B$3:$B$5&lt;=W1052)/(Rates!$C$3:$C$5&gt;=W1052),Rates!$D$3:$D$5)*(X1052/100)*W1052),IF(R1052="Refreshment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44" t="str">
        <f t="shared" si="519"/>
        <v/>
      </c>
      <c r="P1052" s="13"/>
      <c r="Q1052" s="179" t="str">
        <f t="shared" si="520"/>
        <v/>
      </c>
      <c r="R1052" s="180" t="str">
        <f t="shared" si="521"/>
        <v/>
      </c>
      <c r="S1052" s="13" t="str">
        <f>IF(A1052="","",IF(R1052="Refreshment Beverage",VLOOKUP(VALUE(Q1052),Rates!G$15:L$19,2,0),VLOOKUP(VALUE(Q1052),Rates!G$4:L$8,2,0)))</f>
        <v/>
      </c>
      <c r="T1052" s="13" t="str">
        <f t="shared" si="522"/>
        <v/>
      </c>
      <c r="U1052" s="181" t="str">
        <f t="shared" si="523"/>
        <v/>
      </c>
      <c r="V1052" s="13" t="str">
        <f t="shared" si="524"/>
        <v/>
      </c>
      <c r="W1052" s="13" t="str">
        <f t="shared" si="525"/>
        <v/>
      </c>
      <c r="X1052" s="182" t="str">
        <f t="shared" si="526"/>
        <v/>
      </c>
      <c r="Y1052" s="183" t="str">
        <f>IF(A:A="","",IF(R1052="Refreshment Beverage",VLOOKUP(Q1052,Rates!G$15:L$19,6,0)*W1052,VLOOKUP(Q1052,Rates!G$4:L$12,6,0)*W1052))</f>
        <v/>
      </c>
      <c r="Z1052" s="183" t="str">
        <f t="shared" si="527"/>
        <v/>
      </c>
      <c r="AA1052" s="17">
        <f t="shared" si="515"/>
        <v>0</v>
      </c>
      <c r="AB1052" s="177" t="str" cm="1">
        <f t="array" ref="AB1052">IF(_xlfn.SINGLE(A:A)="","",IF(R1052="Refreshment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177" t="str" cm="1">
        <f t="array" ref="AC1052">IF(_xlfn.SINGLE(A:A)="","",IF(R1052="Refreshment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68">
        <f>IFERROR(IF(OR(Q1052=1,Q1052=2,Q1052=3,Q1052=4),VLOOKUP(Q1052,Rates!$A$31:$B$34,2,0)*W1052,IF(V1052=1,VLOOKUP(U1052,'REB BEV MIN MKUP'!B:E,4,0),IF(V1052&gt;1,VLOOKUP(VALUE(W1052),'REB BEV MIN MKUP'!O:Q,3,0),0))),0)</f>
        <v>0</v>
      </c>
      <c r="AE1052" s="177" t="str">
        <f t="shared" si="528"/>
        <v/>
      </c>
      <c r="AF1052" s="13" t="str">
        <f t="shared" si="529"/>
        <v/>
      </c>
      <c r="AG1052" s="177" t="str">
        <f t="shared" si="530"/>
        <v/>
      </c>
      <c r="AH1052" s="184" t="str">
        <f t="shared" si="531"/>
        <v/>
      </c>
      <c r="AI1052" s="184" t="str">
        <f>IF(AE:AE="","",IF(R1052="Refreshment Beverage",AK1052*(Rates!J$19/100),ROUND(SUM(AH1052*(Rates!$J$8/100)),4)))</f>
        <v/>
      </c>
      <c r="AJ1052" s="183" t="str">
        <f t="shared" si="532"/>
        <v/>
      </c>
      <c r="AK1052" s="185" t="str">
        <f t="shared" si="533"/>
        <v/>
      </c>
      <c r="AL1052" s="177" t="str">
        <f t="shared" si="534"/>
        <v/>
      </c>
      <c r="AM1052" s="13" t="str">
        <f>IF(AS1052="","",IF(R1052="Refreshment Beverage",ROUND(AS1052*Rates!K$19,4),ROUND(AO1052*(VLOOKUP(VALUE(Q1052),Rates!G$4:L$12,3,0)),4)))</f>
        <v/>
      </c>
      <c r="AN1052" s="183" t="str">
        <f>IF(AS1052="","",IF(R1052="Refreshment Beverage",AS1052*(Rates!J$19/100),MAX(AM1052,AB1052)))</f>
        <v/>
      </c>
      <c r="AO1052" s="186" t="str">
        <f t="shared" si="535"/>
        <v/>
      </c>
      <c r="AP1052" s="186" t="str">
        <f t="shared" si="536"/>
        <v/>
      </c>
      <c r="AQ1052" s="186" t="str">
        <f>IF(AS1052="","",IF(R1052="Refreshment Beverage",ROUND(SUM(VLOOKUP(Q:Q,Rates!G$15:L$19,3,0)*(AS1052-Y1052-Z1052-AA1052)),4),ROUND(SUM(Rates!$K$8*AS1052),4)))</f>
        <v/>
      </c>
      <c r="AR1052" s="184" t="str">
        <f t="shared" si="537"/>
        <v/>
      </c>
      <c r="AS1052" s="185" t="str">
        <f t="shared" si="538"/>
        <v/>
      </c>
      <c r="AT1052" s="177" t="str">
        <f t="shared" si="539"/>
        <v/>
      </c>
      <c r="AU1052" s="13" t="str">
        <f>IF(AX1052="","",IF(R1052="Refreshment Beverage",ROUND((BA1052-Y1052-Z1052-AA1052)*VLOOKUP(VALUE(Q1052),Rates!G$15:L$19,3,0),4),ROUND(AW1052*(VLOOKUP(VALUE(Q1052),Rates!G:L,3,0)),4)))</f>
        <v/>
      </c>
      <c r="AV1052" s="183" t="str">
        <f t="shared" si="540"/>
        <v/>
      </c>
      <c r="AW1052" s="186" t="str">
        <f t="shared" si="541"/>
        <v/>
      </c>
      <c r="AX1052" s="184" t="str">
        <f t="shared" si="542"/>
        <v/>
      </c>
      <c r="AY1052" s="186" t="str">
        <f>IF(AX1052="","",IF(R1052="Refreshment Beverage",ROUND(SUM(AX1052*Rates!K$19),4),ROUND(SUM(AX1052*(Rates!J$8/100)),4)))</f>
        <v/>
      </c>
      <c r="AZ1052" s="183" t="str">
        <f t="shared" si="543"/>
        <v/>
      </c>
      <c r="BA1052" s="185" t="str">
        <f t="shared" si="544"/>
        <v/>
      </c>
      <c r="BD1052" s="171"/>
      <c r="BE1052" s="171"/>
      <c r="BF1052" s="171"/>
      <c r="BG1052" s="171"/>
    </row>
    <row r="1053" spans="1:59" ht="15" customHeight="1" x14ac:dyDescent="0.3">
      <c r="A1053" s="172"/>
      <c r="B1053" s="172"/>
      <c r="C1053" s="172"/>
      <c r="D1053" s="173"/>
      <c r="E1053" s="173"/>
      <c r="F1053" s="173"/>
      <c r="G1053" s="173"/>
      <c r="H1053" s="173"/>
      <c r="I1053" s="174"/>
      <c r="J1053" s="175"/>
      <c r="K1053" s="176" t="str">
        <f t="shared" si="516"/>
        <v/>
      </c>
      <c r="L1053" s="177" t="str">
        <f t="shared" si="517"/>
        <v/>
      </c>
      <c r="M1053" s="178" t="str">
        <f t="shared" si="518"/>
        <v/>
      </c>
      <c r="N1053" s="44" t="str" cm="1">
        <f t="array" ref="N1053">IFERROR(IF(_xlfn.SINGLE(A:A)="","",IF(R1053="Beer",SUM(LOOKUP(2,1/(Rates!$B$3:$B$5&lt;=W1053)/(Rates!$C$3:$C$5&gt;=W1053),Rates!$D$3:$D$5)*(X1053/100)*W1053),IF(R1053="Refreshment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44" t="str">
        <f t="shared" si="519"/>
        <v/>
      </c>
      <c r="P1053" s="13"/>
      <c r="Q1053" s="179" t="str">
        <f t="shared" si="520"/>
        <v/>
      </c>
      <c r="R1053" s="180" t="str">
        <f t="shared" si="521"/>
        <v/>
      </c>
      <c r="S1053" s="13" t="str">
        <f>IF(A1053="","",IF(R1053="Refreshment Beverage",VLOOKUP(VALUE(Q1053),Rates!G$15:L$19,2,0),VLOOKUP(VALUE(Q1053),Rates!G$4:L$8,2,0)))</f>
        <v/>
      </c>
      <c r="T1053" s="13" t="str">
        <f t="shared" si="522"/>
        <v/>
      </c>
      <c r="U1053" s="181" t="str">
        <f t="shared" si="523"/>
        <v/>
      </c>
      <c r="V1053" s="13" t="str">
        <f t="shared" si="524"/>
        <v/>
      </c>
      <c r="W1053" s="13" t="str">
        <f t="shared" si="525"/>
        <v/>
      </c>
      <c r="X1053" s="182" t="str">
        <f t="shared" si="526"/>
        <v/>
      </c>
      <c r="Y1053" s="183" t="str">
        <f>IF(A:A="","",IF(R1053="Refreshment Beverage",VLOOKUP(Q1053,Rates!G$15:L$19,6,0)*W1053,VLOOKUP(Q1053,Rates!G$4:L$12,6,0)*W1053))</f>
        <v/>
      </c>
      <c r="Z1053" s="183" t="str">
        <f t="shared" si="527"/>
        <v/>
      </c>
      <c r="AA1053" s="17">
        <f t="shared" si="515"/>
        <v>0</v>
      </c>
      <c r="AB1053" s="177" t="str" cm="1">
        <f t="array" ref="AB1053">IF(_xlfn.SINGLE(A:A)="","",IF(R1053="Refreshment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177" t="str" cm="1">
        <f t="array" ref="AC1053">IF(_xlfn.SINGLE(A:A)="","",IF(R1053="Refreshment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68">
        <f>IFERROR(IF(OR(Q1053=1,Q1053=2,Q1053=3,Q1053=4),VLOOKUP(Q1053,Rates!$A$31:$B$34,2,0)*W1053,IF(V1053=1,VLOOKUP(U1053,'REB BEV MIN MKUP'!B:E,4,0),IF(V1053&gt;1,VLOOKUP(VALUE(W1053),'REB BEV MIN MKUP'!O:Q,3,0),0))),0)</f>
        <v>0</v>
      </c>
      <c r="AE1053" s="177" t="str">
        <f t="shared" si="528"/>
        <v/>
      </c>
      <c r="AF1053" s="13" t="str">
        <f t="shared" si="529"/>
        <v/>
      </c>
      <c r="AG1053" s="177" t="str">
        <f t="shared" si="530"/>
        <v/>
      </c>
      <c r="AH1053" s="184" t="str">
        <f t="shared" si="531"/>
        <v/>
      </c>
      <c r="AI1053" s="184" t="str">
        <f>IF(AE:AE="","",IF(R1053="Refreshment Beverage",AK1053*(Rates!J$19/100),ROUND(SUM(AH1053*(Rates!$J$8/100)),4)))</f>
        <v/>
      </c>
      <c r="AJ1053" s="183" t="str">
        <f t="shared" si="532"/>
        <v/>
      </c>
      <c r="AK1053" s="185" t="str">
        <f t="shared" si="533"/>
        <v/>
      </c>
      <c r="AL1053" s="177" t="str">
        <f t="shared" si="534"/>
        <v/>
      </c>
      <c r="AM1053" s="13" t="str">
        <f>IF(AS1053="","",IF(R1053="Refreshment Beverage",ROUND(AS1053*Rates!K$19,4),ROUND(AO1053*(VLOOKUP(VALUE(Q1053),Rates!G$4:L$12,3,0)),4)))</f>
        <v/>
      </c>
      <c r="AN1053" s="183" t="str">
        <f>IF(AS1053="","",IF(R1053="Refreshment Beverage",AS1053*(Rates!J$19/100),MAX(AM1053,AB1053)))</f>
        <v/>
      </c>
      <c r="AO1053" s="186" t="str">
        <f t="shared" si="535"/>
        <v/>
      </c>
      <c r="AP1053" s="186" t="str">
        <f t="shared" si="536"/>
        <v/>
      </c>
      <c r="AQ1053" s="186" t="str">
        <f>IF(AS1053="","",IF(R1053="Refreshment Beverage",ROUND(SUM(VLOOKUP(Q:Q,Rates!G$15:L$19,3,0)*(AS1053-Y1053-Z1053-AA1053)),4),ROUND(SUM(Rates!$K$8*AS1053),4)))</f>
        <v/>
      </c>
      <c r="AR1053" s="184" t="str">
        <f t="shared" si="537"/>
        <v/>
      </c>
      <c r="AS1053" s="185" t="str">
        <f t="shared" si="538"/>
        <v/>
      </c>
      <c r="AT1053" s="177" t="str">
        <f t="shared" si="539"/>
        <v/>
      </c>
      <c r="AU1053" s="13" t="str">
        <f>IF(AX1053="","",IF(R1053="Refreshment Beverage",ROUND((BA1053-Y1053-Z1053-AA1053)*VLOOKUP(VALUE(Q1053),Rates!G$15:L$19,3,0),4),ROUND(AW1053*(VLOOKUP(VALUE(Q1053),Rates!G:L,3,0)),4)))</f>
        <v/>
      </c>
      <c r="AV1053" s="183" t="str">
        <f t="shared" si="540"/>
        <v/>
      </c>
      <c r="AW1053" s="186" t="str">
        <f t="shared" si="541"/>
        <v/>
      </c>
      <c r="AX1053" s="184" t="str">
        <f t="shared" si="542"/>
        <v/>
      </c>
      <c r="AY1053" s="186" t="str">
        <f>IF(AX1053="","",IF(R1053="Refreshment Beverage",ROUND(SUM(AX1053*Rates!K$19),4),ROUND(SUM(AX1053*(Rates!J$8/100)),4)))</f>
        <v/>
      </c>
      <c r="AZ1053" s="183" t="str">
        <f t="shared" si="543"/>
        <v/>
      </c>
      <c r="BA1053" s="185" t="str">
        <f t="shared" si="544"/>
        <v/>
      </c>
      <c r="BD1053" s="171"/>
      <c r="BE1053" s="171"/>
      <c r="BF1053" s="171"/>
      <c r="BG1053" s="171"/>
    </row>
    <row r="1054" spans="1:59" ht="15" customHeight="1" x14ac:dyDescent="0.3">
      <c r="A1054" s="172"/>
      <c r="B1054" s="172"/>
      <c r="C1054" s="172"/>
      <c r="D1054" s="173"/>
      <c r="E1054" s="173"/>
      <c r="F1054" s="173"/>
      <c r="G1054" s="173"/>
      <c r="H1054" s="173"/>
      <c r="I1054" s="174"/>
      <c r="J1054" s="175"/>
      <c r="K1054" s="176" t="str">
        <f t="shared" si="516"/>
        <v/>
      </c>
      <c r="L1054" s="177" t="str">
        <f t="shared" si="517"/>
        <v/>
      </c>
      <c r="M1054" s="178" t="str">
        <f t="shared" si="518"/>
        <v/>
      </c>
      <c r="N1054" s="44" t="str" cm="1">
        <f t="array" ref="N1054">IFERROR(IF(_xlfn.SINGLE(A:A)="","",IF(R1054="Beer",SUM(LOOKUP(2,1/(Rates!$B$3:$B$5&lt;=W1054)/(Rates!$C$3:$C$5&gt;=W1054),Rates!$D$3:$D$5)*(X1054/100)*W1054),IF(R1054="Refreshment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44" t="str">
        <f t="shared" si="519"/>
        <v/>
      </c>
      <c r="P1054" s="13"/>
      <c r="Q1054" s="179" t="str">
        <f t="shared" si="520"/>
        <v/>
      </c>
      <c r="R1054" s="180" t="str">
        <f t="shared" si="521"/>
        <v/>
      </c>
      <c r="S1054" s="13" t="str">
        <f>IF(A1054="","",IF(R1054="Refreshment Beverage",VLOOKUP(VALUE(Q1054),Rates!G$15:L$19,2,0),VLOOKUP(VALUE(Q1054),Rates!G$4:L$8,2,0)))</f>
        <v/>
      </c>
      <c r="T1054" s="13" t="str">
        <f t="shared" si="522"/>
        <v/>
      </c>
      <c r="U1054" s="181" t="str">
        <f t="shared" si="523"/>
        <v/>
      </c>
      <c r="V1054" s="13" t="str">
        <f t="shared" si="524"/>
        <v/>
      </c>
      <c r="W1054" s="13" t="str">
        <f t="shared" si="525"/>
        <v/>
      </c>
      <c r="X1054" s="182" t="str">
        <f t="shared" si="526"/>
        <v/>
      </c>
      <c r="Y1054" s="183" t="str">
        <f>IF(A:A="","",IF(R1054="Refreshment Beverage",VLOOKUP(Q1054,Rates!G$15:L$19,6,0)*W1054,VLOOKUP(Q1054,Rates!G$4:L$12,6,0)*W1054))</f>
        <v/>
      </c>
      <c r="Z1054" s="183" t="str">
        <f t="shared" si="527"/>
        <v/>
      </c>
      <c r="AA1054" s="17">
        <f t="shared" si="515"/>
        <v>0</v>
      </c>
      <c r="AB1054" s="177" t="str" cm="1">
        <f t="array" ref="AB1054">IF(_xlfn.SINGLE(A:A)="","",IF(R1054="Refreshment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177" t="str" cm="1">
        <f t="array" ref="AC1054">IF(_xlfn.SINGLE(A:A)="","",IF(R1054="Refreshment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68">
        <f>IFERROR(IF(OR(Q1054=1,Q1054=2,Q1054=3,Q1054=4),VLOOKUP(Q1054,Rates!$A$31:$B$34,2,0)*W1054,IF(V1054=1,VLOOKUP(U1054,'REB BEV MIN MKUP'!B:E,4,0),IF(V1054&gt;1,VLOOKUP(VALUE(W1054),'REB BEV MIN MKUP'!O:Q,3,0),0))),0)</f>
        <v>0</v>
      </c>
      <c r="AE1054" s="177" t="str">
        <f t="shared" si="528"/>
        <v/>
      </c>
      <c r="AF1054" s="13" t="str">
        <f t="shared" si="529"/>
        <v/>
      </c>
      <c r="AG1054" s="177" t="str">
        <f t="shared" si="530"/>
        <v/>
      </c>
      <c r="AH1054" s="184" t="str">
        <f t="shared" si="531"/>
        <v/>
      </c>
      <c r="AI1054" s="184" t="str">
        <f>IF(AE:AE="","",IF(R1054="Refreshment Beverage",AK1054*(Rates!J$19/100),ROUND(SUM(AH1054*(Rates!$J$8/100)),4)))</f>
        <v/>
      </c>
      <c r="AJ1054" s="183" t="str">
        <f t="shared" si="532"/>
        <v/>
      </c>
      <c r="AK1054" s="185" t="str">
        <f t="shared" si="533"/>
        <v/>
      </c>
      <c r="AL1054" s="177" t="str">
        <f t="shared" si="534"/>
        <v/>
      </c>
      <c r="AM1054" s="13" t="str">
        <f>IF(AS1054="","",IF(R1054="Refreshment Beverage",ROUND(AS1054*Rates!K$19,4),ROUND(AO1054*(VLOOKUP(VALUE(Q1054),Rates!G$4:L$12,3,0)),4)))</f>
        <v/>
      </c>
      <c r="AN1054" s="183" t="str">
        <f>IF(AS1054="","",IF(R1054="Refreshment Beverage",AS1054*(Rates!J$19/100),MAX(AM1054,AB1054)))</f>
        <v/>
      </c>
      <c r="AO1054" s="186" t="str">
        <f t="shared" si="535"/>
        <v/>
      </c>
      <c r="AP1054" s="186" t="str">
        <f t="shared" si="536"/>
        <v/>
      </c>
      <c r="AQ1054" s="186" t="str">
        <f>IF(AS1054="","",IF(R1054="Refreshment Beverage",ROUND(SUM(VLOOKUP(Q:Q,Rates!G$15:L$19,3,0)*(AS1054-Y1054-Z1054-AA1054)),4),ROUND(SUM(Rates!$K$8*AS1054),4)))</f>
        <v/>
      </c>
      <c r="AR1054" s="184" t="str">
        <f t="shared" si="537"/>
        <v/>
      </c>
      <c r="AS1054" s="185" t="str">
        <f t="shared" si="538"/>
        <v/>
      </c>
      <c r="AT1054" s="177" t="str">
        <f t="shared" si="539"/>
        <v/>
      </c>
      <c r="AU1054" s="13" t="str">
        <f>IF(AX1054="","",IF(R1054="Refreshment Beverage",ROUND((BA1054-Y1054-Z1054-AA1054)*VLOOKUP(VALUE(Q1054),Rates!G$15:L$19,3,0),4),ROUND(AW1054*(VLOOKUP(VALUE(Q1054),Rates!G:L,3,0)),4)))</f>
        <v/>
      </c>
      <c r="AV1054" s="183" t="str">
        <f t="shared" si="540"/>
        <v/>
      </c>
      <c r="AW1054" s="186" t="str">
        <f t="shared" si="541"/>
        <v/>
      </c>
      <c r="AX1054" s="184" t="str">
        <f t="shared" si="542"/>
        <v/>
      </c>
      <c r="AY1054" s="186" t="str">
        <f>IF(AX1054="","",IF(R1054="Refreshment Beverage",ROUND(SUM(AX1054*Rates!K$19),4),ROUND(SUM(AX1054*(Rates!J$8/100)),4)))</f>
        <v/>
      </c>
      <c r="AZ1054" s="183" t="str">
        <f t="shared" si="543"/>
        <v/>
      </c>
      <c r="BA1054" s="185" t="str">
        <f t="shared" si="544"/>
        <v/>
      </c>
      <c r="BD1054" s="171"/>
      <c r="BE1054" s="171"/>
      <c r="BF1054" s="171"/>
      <c r="BG1054" s="171"/>
    </row>
    <row r="1055" spans="1:59" ht="15" customHeight="1" x14ac:dyDescent="0.3">
      <c r="A1055" s="172"/>
      <c r="B1055" s="172"/>
      <c r="C1055" s="172"/>
      <c r="D1055" s="173"/>
      <c r="E1055" s="173"/>
      <c r="F1055" s="173"/>
      <c r="G1055" s="173"/>
      <c r="H1055" s="173"/>
      <c r="I1055" s="174"/>
      <c r="J1055" s="175"/>
      <c r="K1055" s="176" t="str">
        <f t="shared" si="516"/>
        <v/>
      </c>
      <c r="L1055" s="177" t="str">
        <f t="shared" si="517"/>
        <v/>
      </c>
      <c r="M1055" s="178" t="str">
        <f t="shared" si="518"/>
        <v/>
      </c>
      <c r="N1055" s="44" t="str" cm="1">
        <f t="array" ref="N1055">IFERROR(IF(_xlfn.SINGLE(A:A)="","",IF(R1055="Beer",SUM(LOOKUP(2,1/(Rates!$B$3:$B$5&lt;=W1055)/(Rates!$C$3:$C$5&gt;=W1055),Rates!$D$3:$D$5)*(X1055/100)*W1055),IF(R1055="Refreshment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44" t="str">
        <f t="shared" si="519"/>
        <v/>
      </c>
      <c r="P1055" s="13"/>
      <c r="Q1055" s="179" t="str">
        <f t="shared" si="520"/>
        <v/>
      </c>
      <c r="R1055" s="180" t="str">
        <f t="shared" si="521"/>
        <v/>
      </c>
      <c r="S1055" s="13" t="str">
        <f>IF(A1055="","",IF(R1055="Refreshment Beverage",VLOOKUP(VALUE(Q1055),Rates!G$15:L$19,2,0),VLOOKUP(VALUE(Q1055),Rates!G$4:L$8,2,0)))</f>
        <v/>
      </c>
      <c r="T1055" s="13" t="str">
        <f t="shared" si="522"/>
        <v/>
      </c>
      <c r="U1055" s="181" t="str">
        <f t="shared" si="523"/>
        <v/>
      </c>
      <c r="V1055" s="13" t="str">
        <f t="shared" si="524"/>
        <v/>
      </c>
      <c r="W1055" s="13" t="str">
        <f t="shared" si="525"/>
        <v/>
      </c>
      <c r="X1055" s="182" t="str">
        <f t="shared" si="526"/>
        <v/>
      </c>
      <c r="Y1055" s="183" t="str">
        <f>IF(A:A="","",IF(R1055="Refreshment Beverage",VLOOKUP(Q1055,Rates!G$15:L$19,6,0)*W1055,VLOOKUP(Q1055,Rates!G$4:L$12,6,0)*W1055))</f>
        <v/>
      </c>
      <c r="Z1055" s="183" t="str">
        <f t="shared" si="527"/>
        <v/>
      </c>
      <c r="AA1055" s="17">
        <f t="shared" si="515"/>
        <v>0</v>
      </c>
      <c r="AB1055" s="177" t="str" cm="1">
        <f t="array" ref="AB1055">IF(_xlfn.SINGLE(A:A)="","",IF(R1055="Refreshment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177" t="str" cm="1">
        <f t="array" ref="AC1055">IF(_xlfn.SINGLE(A:A)="","",IF(R1055="Refreshment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68">
        <f>IFERROR(IF(OR(Q1055=1,Q1055=2,Q1055=3,Q1055=4),VLOOKUP(Q1055,Rates!$A$31:$B$34,2,0)*W1055,IF(V1055=1,VLOOKUP(U1055,'REB BEV MIN MKUP'!B:E,4,0),IF(V1055&gt;1,VLOOKUP(VALUE(W1055),'REB BEV MIN MKUP'!O:Q,3,0),0))),0)</f>
        <v>0</v>
      </c>
      <c r="AE1055" s="177" t="str">
        <f t="shared" si="528"/>
        <v/>
      </c>
      <c r="AF1055" s="13" t="str">
        <f t="shared" si="529"/>
        <v/>
      </c>
      <c r="AG1055" s="177" t="str">
        <f t="shared" si="530"/>
        <v/>
      </c>
      <c r="AH1055" s="184" t="str">
        <f t="shared" si="531"/>
        <v/>
      </c>
      <c r="AI1055" s="184" t="str">
        <f>IF(AE:AE="","",IF(R1055="Refreshment Beverage",AK1055*(Rates!J$19/100),ROUND(SUM(AH1055*(Rates!$J$8/100)),4)))</f>
        <v/>
      </c>
      <c r="AJ1055" s="183" t="str">
        <f t="shared" si="532"/>
        <v/>
      </c>
      <c r="AK1055" s="185" t="str">
        <f t="shared" si="533"/>
        <v/>
      </c>
      <c r="AL1055" s="177" t="str">
        <f t="shared" si="534"/>
        <v/>
      </c>
      <c r="AM1055" s="13" t="str">
        <f>IF(AS1055="","",IF(R1055="Refreshment Beverage",ROUND(AS1055*Rates!K$19,4),ROUND(AO1055*(VLOOKUP(VALUE(Q1055),Rates!G$4:L$12,3,0)),4)))</f>
        <v/>
      </c>
      <c r="AN1055" s="183" t="str">
        <f>IF(AS1055="","",IF(R1055="Refreshment Beverage",AS1055*(Rates!J$19/100),MAX(AM1055,AB1055)))</f>
        <v/>
      </c>
      <c r="AO1055" s="186" t="str">
        <f t="shared" si="535"/>
        <v/>
      </c>
      <c r="AP1055" s="186" t="str">
        <f t="shared" si="536"/>
        <v/>
      </c>
      <c r="AQ1055" s="186" t="str">
        <f>IF(AS1055="","",IF(R1055="Refreshment Beverage",ROUND(SUM(VLOOKUP(Q:Q,Rates!G$15:L$19,3,0)*(AS1055-Y1055-Z1055-AA1055)),4),ROUND(SUM(Rates!$K$8*AS1055),4)))</f>
        <v/>
      </c>
      <c r="AR1055" s="184" t="str">
        <f t="shared" si="537"/>
        <v/>
      </c>
      <c r="AS1055" s="185" t="str">
        <f t="shared" si="538"/>
        <v/>
      </c>
      <c r="AT1055" s="177" t="str">
        <f t="shared" si="539"/>
        <v/>
      </c>
      <c r="AU1055" s="13" t="str">
        <f>IF(AX1055="","",IF(R1055="Refreshment Beverage",ROUND((BA1055-Y1055-Z1055-AA1055)*VLOOKUP(VALUE(Q1055),Rates!G$15:L$19,3,0),4),ROUND(AW1055*(VLOOKUP(VALUE(Q1055),Rates!G:L,3,0)),4)))</f>
        <v/>
      </c>
      <c r="AV1055" s="183" t="str">
        <f t="shared" si="540"/>
        <v/>
      </c>
      <c r="AW1055" s="186" t="str">
        <f t="shared" si="541"/>
        <v/>
      </c>
      <c r="AX1055" s="184" t="str">
        <f t="shared" si="542"/>
        <v/>
      </c>
      <c r="AY1055" s="186" t="str">
        <f>IF(AX1055="","",IF(R1055="Refreshment Beverage",ROUND(SUM(AX1055*Rates!K$19),4),ROUND(SUM(AX1055*(Rates!J$8/100)),4)))</f>
        <v/>
      </c>
      <c r="AZ1055" s="183" t="str">
        <f t="shared" si="543"/>
        <v/>
      </c>
      <c r="BA1055" s="185" t="str">
        <f t="shared" si="544"/>
        <v/>
      </c>
      <c r="BD1055" s="171"/>
      <c r="BE1055" s="171"/>
      <c r="BF1055" s="171"/>
      <c r="BG1055" s="171"/>
    </row>
    <row r="1056" spans="1:59" ht="15" customHeight="1" x14ac:dyDescent="0.3">
      <c r="A1056" s="172"/>
      <c r="B1056" s="172"/>
      <c r="C1056" s="172"/>
      <c r="D1056" s="173"/>
      <c r="E1056" s="173"/>
      <c r="F1056" s="173"/>
      <c r="G1056" s="173"/>
      <c r="H1056" s="173"/>
      <c r="I1056" s="174"/>
      <c r="J1056" s="175"/>
      <c r="K1056" s="176" t="str">
        <f t="shared" si="516"/>
        <v/>
      </c>
      <c r="L1056" s="177" t="str">
        <f t="shared" si="517"/>
        <v/>
      </c>
      <c r="M1056" s="178" t="str">
        <f t="shared" si="518"/>
        <v/>
      </c>
      <c r="N1056" s="44" t="str" cm="1">
        <f t="array" ref="N1056">IFERROR(IF(_xlfn.SINGLE(A:A)="","",IF(R1056="Beer",SUM(LOOKUP(2,1/(Rates!$B$3:$B$5&lt;=W1056)/(Rates!$C$3:$C$5&gt;=W1056),Rates!$D$3:$D$5)*(X1056/100)*W1056),IF(R1056="Refreshment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44" t="str">
        <f t="shared" si="519"/>
        <v/>
      </c>
      <c r="P1056" s="13"/>
      <c r="Q1056" s="179" t="str">
        <f t="shared" si="520"/>
        <v/>
      </c>
      <c r="R1056" s="180" t="str">
        <f t="shared" si="521"/>
        <v/>
      </c>
      <c r="S1056" s="13" t="str">
        <f>IF(A1056="","",IF(R1056="Refreshment Beverage",VLOOKUP(VALUE(Q1056),Rates!G$15:L$19,2,0),VLOOKUP(VALUE(Q1056),Rates!G$4:L$8,2,0)))</f>
        <v/>
      </c>
      <c r="T1056" s="13" t="str">
        <f t="shared" si="522"/>
        <v/>
      </c>
      <c r="U1056" s="181" t="str">
        <f t="shared" si="523"/>
        <v/>
      </c>
      <c r="V1056" s="13" t="str">
        <f t="shared" si="524"/>
        <v/>
      </c>
      <c r="W1056" s="13" t="str">
        <f t="shared" si="525"/>
        <v/>
      </c>
      <c r="X1056" s="182" t="str">
        <f t="shared" si="526"/>
        <v/>
      </c>
      <c r="Y1056" s="183" t="str">
        <f>IF(A:A="","",IF(R1056="Refreshment Beverage",VLOOKUP(Q1056,Rates!G$15:L$19,6,0)*W1056,VLOOKUP(Q1056,Rates!G$4:L$12,6,0)*W1056))</f>
        <v/>
      </c>
      <c r="Z1056" s="183" t="str">
        <f t="shared" si="527"/>
        <v/>
      </c>
      <c r="AA1056" s="17">
        <f t="shared" si="515"/>
        <v>0</v>
      </c>
      <c r="AB1056" s="177" t="str" cm="1">
        <f t="array" ref="AB1056">IF(_xlfn.SINGLE(A:A)="","",IF(R1056="Refreshment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177" t="str" cm="1">
        <f t="array" ref="AC1056">IF(_xlfn.SINGLE(A:A)="","",IF(R1056="Refreshment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68">
        <f>IFERROR(IF(OR(Q1056=1,Q1056=2,Q1056=3,Q1056=4),VLOOKUP(Q1056,Rates!$A$31:$B$34,2,0)*W1056,IF(V1056=1,VLOOKUP(U1056,'REB BEV MIN MKUP'!B:E,4,0),IF(V1056&gt;1,VLOOKUP(VALUE(W1056),'REB BEV MIN MKUP'!O:Q,3,0),0))),0)</f>
        <v>0</v>
      </c>
      <c r="AE1056" s="177" t="str">
        <f t="shared" si="528"/>
        <v/>
      </c>
      <c r="AF1056" s="13" t="str">
        <f t="shared" si="529"/>
        <v/>
      </c>
      <c r="AG1056" s="177" t="str">
        <f t="shared" si="530"/>
        <v/>
      </c>
      <c r="AH1056" s="184" t="str">
        <f t="shared" si="531"/>
        <v/>
      </c>
      <c r="AI1056" s="184" t="str">
        <f>IF(AE:AE="","",IF(R1056="Refreshment Beverage",AK1056*(Rates!J$19/100),ROUND(SUM(AH1056*(Rates!$J$8/100)),4)))</f>
        <v/>
      </c>
      <c r="AJ1056" s="183" t="str">
        <f t="shared" si="532"/>
        <v/>
      </c>
      <c r="AK1056" s="185" t="str">
        <f t="shared" si="533"/>
        <v/>
      </c>
      <c r="AL1056" s="177" t="str">
        <f t="shared" si="534"/>
        <v/>
      </c>
      <c r="AM1056" s="13" t="str">
        <f>IF(AS1056="","",IF(R1056="Refreshment Beverage",ROUND(AS1056*Rates!K$19,4),ROUND(AO1056*(VLOOKUP(VALUE(Q1056),Rates!G$4:L$12,3,0)),4)))</f>
        <v/>
      </c>
      <c r="AN1056" s="183" t="str">
        <f>IF(AS1056="","",IF(R1056="Refreshment Beverage",AS1056*(Rates!J$19/100),MAX(AM1056,AB1056)))</f>
        <v/>
      </c>
      <c r="AO1056" s="186" t="str">
        <f t="shared" si="535"/>
        <v/>
      </c>
      <c r="AP1056" s="186" t="str">
        <f t="shared" si="536"/>
        <v/>
      </c>
      <c r="AQ1056" s="186" t="str">
        <f>IF(AS1056="","",IF(R1056="Refreshment Beverage",ROUND(SUM(VLOOKUP(Q:Q,Rates!G$15:L$19,3,0)*(AS1056-Y1056-Z1056-AA1056)),4),ROUND(SUM(Rates!$K$8*AS1056),4)))</f>
        <v/>
      </c>
      <c r="AR1056" s="184" t="str">
        <f t="shared" si="537"/>
        <v/>
      </c>
      <c r="AS1056" s="185" t="str">
        <f t="shared" si="538"/>
        <v/>
      </c>
      <c r="AT1056" s="177" t="str">
        <f t="shared" si="539"/>
        <v/>
      </c>
      <c r="AU1056" s="13" t="str">
        <f>IF(AX1056="","",IF(R1056="Refreshment Beverage",ROUND((BA1056-Y1056-Z1056-AA1056)*VLOOKUP(VALUE(Q1056),Rates!G$15:L$19,3,0),4),ROUND(AW1056*(VLOOKUP(VALUE(Q1056),Rates!G:L,3,0)),4)))</f>
        <v/>
      </c>
      <c r="AV1056" s="183" t="str">
        <f t="shared" si="540"/>
        <v/>
      </c>
      <c r="AW1056" s="186" t="str">
        <f t="shared" si="541"/>
        <v/>
      </c>
      <c r="AX1056" s="184" t="str">
        <f t="shared" si="542"/>
        <v/>
      </c>
      <c r="AY1056" s="186" t="str">
        <f>IF(AX1056="","",IF(R1056="Refreshment Beverage",ROUND(SUM(AX1056*Rates!K$19),4),ROUND(SUM(AX1056*(Rates!J$8/100)),4)))</f>
        <v/>
      </c>
      <c r="AZ1056" s="183" t="str">
        <f t="shared" si="543"/>
        <v/>
      </c>
      <c r="BA1056" s="185" t="str">
        <f t="shared" si="544"/>
        <v/>
      </c>
      <c r="BD1056" s="171"/>
      <c r="BE1056" s="171"/>
      <c r="BF1056" s="171"/>
      <c r="BG1056" s="171"/>
    </row>
    <row r="1057" spans="1:59" ht="15" customHeight="1" x14ac:dyDescent="0.3">
      <c r="A1057" s="172"/>
      <c r="B1057" s="172"/>
      <c r="C1057" s="172"/>
      <c r="D1057" s="173"/>
      <c r="E1057" s="173"/>
      <c r="F1057" s="173"/>
      <c r="G1057" s="173"/>
      <c r="H1057" s="173"/>
      <c r="I1057" s="174"/>
      <c r="J1057" s="175"/>
      <c r="K1057" s="176" t="str">
        <f t="shared" si="516"/>
        <v/>
      </c>
      <c r="L1057" s="177" t="str">
        <f t="shared" si="517"/>
        <v/>
      </c>
      <c r="M1057" s="178" t="str">
        <f t="shared" si="518"/>
        <v/>
      </c>
      <c r="N1057" s="44" t="str" cm="1">
        <f t="array" ref="N1057">IFERROR(IF(_xlfn.SINGLE(A:A)="","",IF(R1057="Beer",SUM(LOOKUP(2,1/(Rates!$B$3:$B$5&lt;=W1057)/(Rates!$C$3:$C$5&gt;=W1057),Rates!$D$3:$D$5)*(X1057/100)*W1057),IF(R1057="Refreshment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44" t="str">
        <f t="shared" si="519"/>
        <v/>
      </c>
      <c r="P1057" s="13"/>
      <c r="Q1057" s="179" t="str">
        <f t="shared" si="520"/>
        <v/>
      </c>
      <c r="R1057" s="180" t="str">
        <f t="shared" si="521"/>
        <v/>
      </c>
      <c r="S1057" s="13" t="str">
        <f>IF(A1057="","",IF(R1057="Refreshment Beverage",VLOOKUP(VALUE(Q1057),Rates!G$15:L$19,2,0),VLOOKUP(VALUE(Q1057),Rates!G$4:L$8,2,0)))</f>
        <v/>
      </c>
      <c r="T1057" s="13" t="str">
        <f t="shared" si="522"/>
        <v/>
      </c>
      <c r="U1057" s="181" t="str">
        <f t="shared" si="523"/>
        <v/>
      </c>
      <c r="V1057" s="13" t="str">
        <f t="shared" si="524"/>
        <v/>
      </c>
      <c r="W1057" s="13" t="str">
        <f t="shared" si="525"/>
        <v/>
      </c>
      <c r="X1057" s="182" t="str">
        <f t="shared" si="526"/>
        <v/>
      </c>
      <c r="Y1057" s="183" t="str">
        <f>IF(A:A="","",IF(R1057="Refreshment Beverage",VLOOKUP(Q1057,Rates!G$15:L$19,6,0)*W1057,VLOOKUP(Q1057,Rates!G$4:L$12,6,0)*W1057))</f>
        <v/>
      </c>
      <c r="Z1057" s="183" t="str">
        <f t="shared" si="527"/>
        <v/>
      </c>
      <c r="AA1057" s="17">
        <f t="shared" si="515"/>
        <v>0</v>
      </c>
      <c r="AB1057" s="177" t="str" cm="1">
        <f t="array" ref="AB1057">IF(_xlfn.SINGLE(A:A)="","",IF(R1057="Refreshment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177" t="str" cm="1">
        <f t="array" ref="AC1057">IF(_xlfn.SINGLE(A:A)="","",IF(R1057="Refreshment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68">
        <f>IFERROR(IF(OR(Q1057=1,Q1057=2,Q1057=3,Q1057=4),VLOOKUP(Q1057,Rates!$A$31:$B$34,2,0)*W1057,IF(V1057=1,VLOOKUP(U1057,'REB BEV MIN MKUP'!B:E,4,0),IF(V1057&gt;1,VLOOKUP(VALUE(W1057),'REB BEV MIN MKUP'!O:Q,3,0),0))),0)</f>
        <v>0</v>
      </c>
      <c r="AE1057" s="177" t="str">
        <f t="shared" si="528"/>
        <v/>
      </c>
      <c r="AF1057" s="13" t="str">
        <f t="shared" si="529"/>
        <v/>
      </c>
      <c r="AG1057" s="177" t="str">
        <f t="shared" si="530"/>
        <v/>
      </c>
      <c r="AH1057" s="184" t="str">
        <f t="shared" si="531"/>
        <v/>
      </c>
      <c r="AI1057" s="184" t="str">
        <f>IF(AE:AE="","",IF(R1057="Refreshment Beverage",AK1057*(Rates!J$19/100),ROUND(SUM(AH1057*(Rates!$J$8/100)),4)))</f>
        <v/>
      </c>
      <c r="AJ1057" s="183" t="str">
        <f t="shared" si="532"/>
        <v/>
      </c>
      <c r="AK1057" s="185" t="str">
        <f t="shared" si="533"/>
        <v/>
      </c>
      <c r="AL1057" s="177" t="str">
        <f t="shared" si="534"/>
        <v/>
      </c>
      <c r="AM1057" s="13" t="str">
        <f>IF(AS1057="","",IF(R1057="Refreshment Beverage",ROUND(AS1057*Rates!K$19,4),ROUND(AO1057*(VLOOKUP(VALUE(Q1057),Rates!G$4:L$12,3,0)),4)))</f>
        <v/>
      </c>
      <c r="AN1057" s="183" t="str">
        <f>IF(AS1057="","",IF(R1057="Refreshment Beverage",AS1057*(Rates!J$19/100),MAX(AM1057,AB1057)))</f>
        <v/>
      </c>
      <c r="AO1057" s="186" t="str">
        <f t="shared" si="535"/>
        <v/>
      </c>
      <c r="AP1057" s="186" t="str">
        <f t="shared" si="536"/>
        <v/>
      </c>
      <c r="AQ1057" s="186" t="str">
        <f>IF(AS1057="","",IF(R1057="Refreshment Beverage",ROUND(SUM(VLOOKUP(Q:Q,Rates!G$15:L$19,3,0)*(AS1057-Y1057-Z1057-AA1057)),4),ROUND(SUM(Rates!$K$8*AS1057),4)))</f>
        <v/>
      </c>
      <c r="AR1057" s="184" t="str">
        <f t="shared" si="537"/>
        <v/>
      </c>
      <c r="AS1057" s="185" t="str">
        <f t="shared" si="538"/>
        <v/>
      </c>
      <c r="AT1057" s="177" t="str">
        <f t="shared" si="539"/>
        <v/>
      </c>
      <c r="AU1057" s="13" t="str">
        <f>IF(AX1057="","",IF(R1057="Refreshment Beverage",ROUND((BA1057-Y1057-Z1057-AA1057)*VLOOKUP(VALUE(Q1057),Rates!G$15:L$19,3,0),4),ROUND(AW1057*(VLOOKUP(VALUE(Q1057),Rates!G:L,3,0)),4)))</f>
        <v/>
      </c>
      <c r="AV1057" s="183" t="str">
        <f t="shared" si="540"/>
        <v/>
      </c>
      <c r="AW1057" s="186" t="str">
        <f t="shared" si="541"/>
        <v/>
      </c>
      <c r="AX1057" s="184" t="str">
        <f t="shared" si="542"/>
        <v/>
      </c>
      <c r="AY1057" s="186" t="str">
        <f>IF(AX1057="","",IF(R1057="Refreshment Beverage",ROUND(SUM(AX1057*Rates!K$19),4),ROUND(SUM(AX1057*(Rates!J$8/100)),4)))</f>
        <v/>
      </c>
      <c r="AZ1057" s="183" t="str">
        <f t="shared" si="543"/>
        <v/>
      </c>
      <c r="BA1057" s="185" t="str">
        <f t="shared" si="544"/>
        <v/>
      </c>
      <c r="BD1057" s="171"/>
      <c r="BE1057" s="171"/>
      <c r="BF1057" s="171"/>
      <c r="BG1057" s="171"/>
    </row>
    <row r="1058" spans="1:59" ht="15" customHeight="1" x14ac:dyDescent="0.3">
      <c r="A1058" s="172"/>
      <c r="B1058" s="172"/>
      <c r="C1058" s="172"/>
      <c r="D1058" s="173"/>
      <c r="E1058" s="173"/>
      <c r="F1058" s="173"/>
      <c r="G1058" s="173"/>
      <c r="H1058" s="173"/>
      <c r="I1058" s="174"/>
      <c r="J1058" s="175"/>
      <c r="K1058" s="176" t="str">
        <f t="shared" si="516"/>
        <v/>
      </c>
      <c r="L1058" s="177" t="str">
        <f t="shared" si="517"/>
        <v/>
      </c>
      <c r="M1058" s="178" t="str">
        <f t="shared" si="518"/>
        <v/>
      </c>
      <c r="N1058" s="44" t="str" cm="1">
        <f t="array" ref="N1058">IFERROR(IF(_xlfn.SINGLE(A:A)="","",IF(R1058="Beer",SUM(LOOKUP(2,1/(Rates!$B$3:$B$5&lt;=W1058)/(Rates!$C$3:$C$5&gt;=W1058),Rates!$D$3:$D$5)*(X1058/100)*W1058),IF(R1058="Refreshment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44" t="str">
        <f t="shared" si="519"/>
        <v/>
      </c>
      <c r="P1058" s="13"/>
      <c r="Q1058" s="179" t="str">
        <f t="shared" si="520"/>
        <v/>
      </c>
      <c r="R1058" s="180" t="str">
        <f t="shared" si="521"/>
        <v/>
      </c>
      <c r="S1058" s="13" t="str">
        <f>IF(A1058="","",IF(R1058="Refreshment Beverage",VLOOKUP(VALUE(Q1058),Rates!G$15:L$19,2,0),VLOOKUP(VALUE(Q1058),Rates!G$4:L$8,2,0)))</f>
        <v/>
      </c>
      <c r="T1058" s="13" t="str">
        <f t="shared" si="522"/>
        <v/>
      </c>
      <c r="U1058" s="181" t="str">
        <f t="shared" si="523"/>
        <v/>
      </c>
      <c r="V1058" s="13" t="str">
        <f t="shared" si="524"/>
        <v/>
      </c>
      <c r="W1058" s="13" t="str">
        <f t="shared" si="525"/>
        <v/>
      </c>
      <c r="X1058" s="182" t="str">
        <f t="shared" si="526"/>
        <v/>
      </c>
      <c r="Y1058" s="183" t="str">
        <f>IF(A:A="","",IF(R1058="Refreshment Beverage",VLOOKUP(Q1058,Rates!G$15:L$19,6,0)*W1058,VLOOKUP(Q1058,Rates!G$4:L$12,6,0)*W1058))</f>
        <v/>
      </c>
      <c r="Z1058" s="183" t="str">
        <f t="shared" si="527"/>
        <v/>
      </c>
      <c r="AA1058" s="17">
        <f t="shared" si="515"/>
        <v>0</v>
      </c>
      <c r="AB1058" s="177" t="str" cm="1">
        <f t="array" ref="AB1058">IF(_xlfn.SINGLE(A:A)="","",IF(R1058="Refreshment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177" t="str" cm="1">
        <f t="array" ref="AC1058">IF(_xlfn.SINGLE(A:A)="","",IF(R1058="Refreshment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68">
        <f>IFERROR(IF(OR(Q1058=1,Q1058=2,Q1058=3,Q1058=4),VLOOKUP(Q1058,Rates!$A$31:$B$34,2,0)*W1058,IF(V1058=1,VLOOKUP(U1058,'REB BEV MIN MKUP'!B:E,4,0),IF(V1058&gt;1,VLOOKUP(VALUE(W1058),'REB BEV MIN MKUP'!O:Q,3,0),0))),0)</f>
        <v>0</v>
      </c>
      <c r="AE1058" s="177" t="str">
        <f t="shared" si="528"/>
        <v/>
      </c>
      <c r="AF1058" s="13" t="str">
        <f t="shared" si="529"/>
        <v/>
      </c>
      <c r="AG1058" s="177" t="str">
        <f t="shared" si="530"/>
        <v/>
      </c>
      <c r="AH1058" s="184" t="str">
        <f t="shared" si="531"/>
        <v/>
      </c>
      <c r="AI1058" s="184" t="str">
        <f>IF(AE:AE="","",IF(R1058="Refreshment Beverage",AK1058*(Rates!J$19/100),ROUND(SUM(AH1058*(Rates!$J$8/100)),4)))</f>
        <v/>
      </c>
      <c r="AJ1058" s="183" t="str">
        <f t="shared" si="532"/>
        <v/>
      </c>
      <c r="AK1058" s="185" t="str">
        <f t="shared" si="533"/>
        <v/>
      </c>
      <c r="AL1058" s="177" t="str">
        <f t="shared" si="534"/>
        <v/>
      </c>
      <c r="AM1058" s="13" t="str">
        <f>IF(AS1058="","",IF(R1058="Refreshment Beverage",ROUND(AS1058*Rates!K$19,4),ROUND(AO1058*(VLOOKUP(VALUE(Q1058),Rates!G$4:L$12,3,0)),4)))</f>
        <v/>
      </c>
      <c r="AN1058" s="183" t="str">
        <f>IF(AS1058="","",IF(R1058="Refreshment Beverage",AS1058*(Rates!J$19/100),MAX(AM1058,AB1058)))</f>
        <v/>
      </c>
      <c r="AO1058" s="186" t="str">
        <f t="shared" si="535"/>
        <v/>
      </c>
      <c r="AP1058" s="186" t="str">
        <f t="shared" si="536"/>
        <v/>
      </c>
      <c r="AQ1058" s="186" t="str">
        <f>IF(AS1058="","",IF(R1058="Refreshment Beverage",ROUND(SUM(VLOOKUP(Q:Q,Rates!G$15:L$19,3,0)*(AS1058-Y1058-Z1058-AA1058)),4),ROUND(SUM(Rates!$K$8*AS1058),4)))</f>
        <v/>
      </c>
      <c r="AR1058" s="184" t="str">
        <f t="shared" si="537"/>
        <v/>
      </c>
      <c r="AS1058" s="185" t="str">
        <f t="shared" si="538"/>
        <v/>
      </c>
      <c r="AT1058" s="177" t="str">
        <f t="shared" si="539"/>
        <v/>
      </c>
      <c r="AU1058" s="13" t="str">
        <f>IF(AX1058="","",IF(R1058="Refreshment Beverage",ROUND((BA1058-Y1058-Z1058-AA1058)*VLOOKUP(VALUE(Q1058),Rates!G$15:L$19,3,0),4),ROUND(AW1058*(VLOOKUP(VALUE(Q1058),Rates!G:L,3,0)),4)))</f>
        <v/>
      </c>
      <c r="AV1058" s="183" t="str">
        <f t="shared" si="540"/>
        <v/>
      </c>
      <c r="AW1058" s="186" t="str">
        <f t="shared" si="541"/>
        <v/>
      </c>
      <c r="AX1058" s="184" t="str">
        <f t="shared" si="542"/>
        <v/>
      </c>
      <c r="AY1058" s="186" t="str">
        <f>IF(AX1058="","",IF(R1058="Refreshment Beverage",ROUND(SUM(AX1058*Rates!K$19),4),ROUND(SUM(AX1058*(Rates!J$8/100)),4)))</f>
        <v/>
      </c>
      <c r="AZ1058" s="183" t="str">
        <f t="shared" si="543"/>
        <v/>
      </c>
      <c r="BA1058" s="185" t="str">
        <f t="shared" si="544"/>
        <v/>
      </c>
      <c r="BD1058" s="171"/>
      <c r="BE1058" s="171"/>
      <c r="BF1058" s="171"/>
      <c r="BG1058" s="171"/>
    </row>
    <row r="1059" spans="1:59" ht="15" customHeight="1" x14ac:dyDescent="0.3">
      <c r="A1059" s="172"/>
      <c r="B1059" s="172"/>
      <c r="C1059" s="172"/>
      <c r="D1059" s="173"/>
      <c r="E1059" s="173"/>
      <c r="F1059" s="173"/>
      <c r="G1059" s="173"/>
      <c r="H1059" s="173"/>
      <c r="I1059" s="174"/>
      <c r="J1059" s="175"/>
      <c r="K1059" s="176" t="str">
        <f t="shared" si="516"/>
        <v/>
      </c>
      <c r="L1059" s="177" t="str">
        <f t="shared" si="517"/>
        <v/>
      </c>
      <c r="M1059" s="178" t="str">
        <f t="shared" si="518"/>
        <v/>
      </c>
      <c r="N1059" s="44" t="str" cm="1">
        <f t="array" ref="N1059">IFERROR(IF(_xlfn.SINGLE(A:A)="","",IF(R1059="Beer",SUM(LOOKUP(2,1/(Rates!$B$3:$B$5&lt;=W1059)/(Rates!$C$3:$C$5&gt;=W1059),Rates!$D$3:$D$5)*(X1059/100)*W1059),IF(R1059="Refreshment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44" t="str">
        <f t="shared" si="519"/>
        <v/>
      </c>
      <c r="P1059" s="13"/>
      <c r="Q1059" s="179" t="str">
        <f t="shared" si="520"/>
        <v/>
      </c>
      <c r="R1059" s="180" t="str">
        <f t="shared" si="521"/>
        <v/>
      </c>
      <c r="S1059" s="13" t="str">
        <f>IF(A1059="","",IF(R1059="Refreshment Beverage",VLOOKUP(VALUE(Q1059),Rates!G$15:L$19,2,0),VLOOKUP(VALUE(Q1059),Rates!G$4:L$8,2,0)))</f>
        <v/>
      </c>
      <c r="T1059" s="13" t="str">
        <f t="shared" si="522"/>
        <v/>
      </c>
      <c r="U1059" s="181" t="str">
        <f t="shared" si="523"/>
        <v/>
      </c>
      <c r="V1059" s="13" t="str">
        <f t="shared" si="524"/>
        <v/>
      </c>
      <c r="W1059" s="13" t="str">
        <f t="shared" si="525"/>
        <v/>
      </c>
      <c r="X1059" s="182" t="str">
        <f t="shared" si="526"/>
        <v/>
      </c>
      <c r="Y1059" s="183" t="str">
        <f>IF(A:A="","",IF(R1059="Refreshment Beverage",VLOOKUP(Q1059,Rates!G$15:L$19,6,0)*W1059,VLOOKUP(Q1059,Rates!G$4:L$12,6,0)*W1059))</f>
        <v/>
      </c>
      <c r="Z1059" s="183" t="str">
        <f t="shared" si="527"/>
        <v/>
      </c>
      <c r="AA1059" s="17">
        <f t="shared" si="515"/>
        <v>0</v>
      </c>
      <c r="AB1059" s="177" t="str" cm="1">
        <f t="array" ref="AB1059">IF(_xlfn.SINGLE(A:A)="","",IF(R1059="Refreshment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177" t="str" cm="1">
        <f t="array" ref="AC1059">IF(_xlfn.SINGLE(A:A)="","",IF(R1059="Refreshment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68">
        <f>IFERROR(IF(OR(Q1059=1,Q1059=2,Q1059=3,Q1059=4),VLOOKUP(Q1059,Rates!$A$31:$B$34,2,0)*W1059,IF(V1059=1,VLOOKUP(U1059,'REB BEV MIN MKUP'!B:E,4,0),IF(V1059&gt;1,VLOOKUP(VALUE(W1059),'REB BEV MIN MKUP'!O:Q,3,0),0))),0)</f>
        <v>0</v>
      </c>
      <c r="AE1059" s="177" t="str">
        <f t="shared" si="528"/>
        <v/>
      </c>
      <c r="AF1059" s="13" t="str">
        <f t="shared" si="529"/>
        <v/>
      </c>
      <c r="AG1059" s="177" t="str">
        <f t="shared" si="530"/>
        <v/>
      </c>
      <c r="AH1059" s="184" t="str">
        <f t="shared" si="531"/>
        <v/>
      </c>
      <c r="AI1059" s="184" t="str">
        <f>IF(AE:AE="","",IF(R1059="Refreshment Beverage",AK1059*(Rates!J$19/100),ROUND(SUM(AH1059*(Rates!$J$8/100)),4)))</f>
        <v/>
      </c>
      <c r="AJ1059" s="183" t="str">
        <f t="shared" si="532"/>
        <v/>
      </c>
      <c r="AK1059" s="185" t="str">
        <f t="shared" si="533"/>
        <v/>
      </c>
      <c r="AL1059" s="177" t="str">
        <f t="shared" si="534"/>
        <v/>
      </c>
      <c r="AM1059" s="13" t="str">
        <f>IF(AS1059="","",IF(R1059="Refreshment Beverage",ROUND(AS1059*Rates!K$19,4),ROUND(AO1059*(VLOOKUP(VALUE(Q1059),Rates!G$4:L$12,3,0)),4)))</f>
        <v/>
      </c>
      <c r="AN1059" s="183" t="str">
        <f>IF(AS1059="","",IF(R1059="Refreshment Beverage",AS1059*(Rates!J$19/100),MAX(AM1059,AB1059)))</f>
        <v/>
      </c>
      <c r="AO1059" s="186" t="str">
        <f t="shared" si="535"/>
        <v/>
      </c>
      <c r="AP1059" s="186" t="str">
        <f t="shared" si="536"/>
        <v/>
      </c>
      <c r="AQ1059" s="186" t="str">
        <f>IF(AS1059="","",IF(R1059="Refreshment Beverage",ROUND(SUM(VLOOKUP(Q:Q,Rates!G$15:L$19,3,0)*(AS1059-Y1059-Z1059-AA1059)),4),ROUND(SUM(Rates!$K$8*AS1059),4)))</f>
        <v/>
      </c>
      <c r="AR1059" s="184" t="str">
        <f t="shared" si="537"/>
        <v/>
      </c>
      <c r="AS1059" s="185" t="str">
        <f t="shared" si="538"/>
        <v/>
      </c>
      <c r="AT1059" s="177" t="str">
        <f t="shared" si="539"/>
        <v/>
      </c>
      <c r="AU1059" s="13" t="str">
        <f>IF(AX1059="","",IF(R1059="Refreshment Beverage",ROUND((BA1059-Y1059-Z1059-AA1059)*VLOOKUP(VALUE(Q1059),Rates!G$15:L$19,3,0),4),ROUND(AW1059*(VLOOKUP(VALUE(Q1059),Rates!G:L,3,0)),4)))</f>
        <v/>
      </c>
      <c r="AV1059" s="183" t="str">
        <f t="shared" si="540"/>
        <v/>
      </c>
      <c r="AW1059" s="186" t="str">
        <f t="shared" si="541"/>
        <v/>
      </c>
      <c r="AX1059" s="184" t="str">
        <f t="shared" si="542"/>
        <v/>
      </c>
      <c r="AY1059" s="186" t="str">
        <f>IF(AX1059="","",IF(R1059="Refreshment Beverage",ROUND(SUM(AX1059*Rates!K$19),4),ROUND(SUM(AX1059*(Rates!J$8/100)),4)))</f>
        <v/>
      </c>
      <c r="AZ1059" s="183" t="str">
        <f t="shared" si="543"/>
        <v/>
      </c>
      <c r="BA1059" s="185" t="str">
        <f t="shared" si="544"/>
        <v/>
      </c>
      <c r="BD1059" s="171"/>
      <c r="BE1059" s="171"/>
      <c r="BF1059" s="171"/>
      <c r="BG1059" s="171"/>
    </row>
    <row r="1060" spans="1:59" ht="15" customHeight="1" x14ac:dyDescent="0.3">
      <c r="A1060" s="172"/>
      <c r="B1060" s="172"/>
      <c r="C1060" s="172"/>
      <c r="D1060" s="173"/>
      <c r="E1060" s="173"/>
      <c r="F1060" s="173"/>
      <c r="G1060" s="173"/>
      <c r="H1060" s="173"/>
      <c r="I1060" s="174"/>
      <c r="J1060" s="175"/>
      <c r="K1060" s="176" t="str">
        <f t="shared" si="516"/>
        <v/>
      </c>
      <c r="L1060" s="177" t="str">
        <f t="shared" si="517"/>
        <v/>
      </c>
      <c r="M1060" s="178" t="str">
        <f t="shared" si="518"/>
        <v/>
      </c>
      <c r="N1060" s="44" t="str" cm="1">
        <f t="array" ref="N1060">IFERROR(IF(_xlfn.SINGLE(A:A)="","",IF(R1060="Beer",SUM(LOOKUP(2,1/(Rates!$B$3:$B$5&lt;=W1060)/(Rates!$C$3:$C$5&gt;=W1060),Rates!$D$3:$D$5)*(X1060/100)*W1060),IF(R1060="Refreshment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44" t="str">
        <f t="shared" si="519"/>
        <v/>
      </c>
      <c r="P1060" s="13"/>
      <c r="Q1060" s="179" t="str">
        <f t="shared" si="520"/>
        <v/>
      </c>
      <c r="R1060" s="180" t="str">
        <f t="shared" si="521"/>
        <v/>
      </c>
      <c r="S1060" s="13" t="str">
        <f>IF(A1060="","",IF(R1060="Refreshment Beverage",VLOOKUP(VALUE(Q1060),Rates!G$15:L$19,2,0),VLOOKUP(VALUE(Q1060),Rates!G$4:L$8,2,0)))</f>
        <v/>
      </c>
      <c r="T1060" s="13" t="str">
        <f t="shared" si="522"/>
        <v/>
      </c>
      <c r="U1060" s="181" t="str">
        <f t="shared" si="523"/>
        <v/>
      </c>
      <c r="V1060" s="13" t="str">
        <f t="shared" si="524"/>
        <v/>
      </c>
      <c r="W1060" s="13" t="str">
        <f t="shared" si="525"/>
        <v/>
      </c>
      <c r="X1060" s="182" t="str">
        <f t="shared" si="526"/>
        <v/>
      </c>
      <c r="Y1060" s="183" t="str">
        <f>IF(A:A="","",IF(R1060="Refreshment Beverage",VLOOKUP(Q1060,Rates!G$15:L$19,6,0)*W1060,VLOOKUP(Q1060,Rates!G$4:L$12,6,0)*W1060))</f>
        <v/>
      </c>
      <c r="Z1060" s="183" t="str">
        <f t="shared" si="527"/>
        <v/>
      </c>
      <c r="AA1060" s="17">
        <f t="shared" si="515"/>
        <v>0</v>
      </c>
      <c r="AB1060" s="177" t="str" cm="1">
        <f t="array" ref="AB1060">IF(_xlfn.SINGLE(A:A)="","",IF(R1060="Refreshment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177" t="str" cm="1">
        <f t="array" ref="AC1060">IF(_xlfn.SINGLE(A:A)="","",IF(R1060="Refreshment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68">
        <f>IFERROR(IF(OR(Q1060=1,Q1060=2,Q1060=3,Q1060=4),VLOOKUP(Q1060,Rates!$A$31:$B$34,2,0)*W1060,IF(V1060=1,VLOOKUP(U1060,'REB BEV MIN MKUP'!B:E,4,0),IF(V1060&gt;1,VLOOKUP(VALUE(W1060),'REB BEV MIN MKUP'!O:Q,3,0),0))),0)</f>
        <v>0</v>
      </c>
      <c r="AE1060" s="177" t="str">
        <f t="shared" si="528"/>
        <v/>
      </c>
      <c r="AF1060" s="13" t="str">
        <f t="shared" si="529"/>
        <v/>
      </c>
      <c r="AG1060" s="177" t="str">
        <f t="shared" si="530"/>
        <v/>
      </c>
      <c r="AH1060" s="184" t="str">
        <f t="shared" si="531"/>
        <v/>
      </c>
      <c r="AI1060" s="184" t="str">
        <f>IF(AE:AE="","",IF(R1060="Refreshment Beverage",AK1060*(Rates!J$19/100),ROUND(SUM(AH1060*(Rates!$J$8/100)),4)))</f>
        <v/>
      </c>
      <c r="AJ1060" s="183" t="str">
        <f t="shared" si="532"/>
        <v/>
      </c>
      <c r="AK1060" s="185" t="str">
        <f t="shared" si="533"/>
        <v/>
      </c>
      <c r="AL1060" s="177" t="str">
        <f t="shared" si="534"/>
        <v/>
      </c>
      <c r="AM1060" s="13" t="str">
        <f>IF(AS1060="","",IF(R1060="Refreshment Beverage",ROUND(AS1060*Rates!K$19,4),ROUND(AO1060*(VLOOKUP(VALUE(Q1060),Rates!G$4:L$12,3,0)),4)))</f>
        <v/>
      </c>
      <c r="AN1060" s="183" t="str">
        <f>IF(AS1060="","",IF(R1060="Refreshment Beverage",AS1060*(Rates!J$19/100),MAX(AM1060,AB1060)))</f>
        <v/>
      </c>
      <c r="AO1060" s="186" t="str">
        <f t="shared" si="535"/>
        <v/>
      </c>
      <c r="AP1060" s="186" t="str">
        <f t="shared" si="536"/>
        <v/>
      </c>
      <c r="AQ1060" s="186" t="str">
        <f>IF(AS1060="","",IF(R1060="Refreshment Beverage",ROUND(SUM(VLOOKUP(Q:Q,Rates!G$15:L$19,3,0)*(AS1060-Y1060-Z1060-AA1060)),4),ROUND(SUM(Rates!$K$8*AS1060),4)))</f>
        <v/>
      </c>
      <c r="AR1060" s="184" t="str">
        <f t="shared" si="537"/>
        <v/>
      </c>
      <c r="AS1060" s="185" t="str">
        <f t="shared" si="538"/>
        <v/>
      </c>
      <c r="AT1060" s="177" t="str">
        <f t="shared" si="539"/>
        <v/>
      </c>
      <c r="AU1060" s="13" t="str">
        <f>IF(AX1060="","",IF(R1060="Refreshment Beverage",ROUND((BA1060-Y1060-Z1060-AA1060)*VLOOKUP(VALUE(Q1060),Rates!G$15:L$19,3,0),4),ROUND(AW1060*(VLOOKUP(VALUE(Q1060),Rates!G:L,3,0)),4)))</f>
        <v/>
      </c>
      <c r="AV1060" s="183" t="str">
        <f t="shared" si="540"/>
        <v/>
      </c>
      <c r="AW1060" s="186" t="str">
        <f t="shared" si="541"/>
        <v/>
      </c>
      <c r="AX1060" s="184" t="str">
        <f t="shared" si="542"/>
        <v/>
      </c>
      <c r="AY1060" s="186" t="str">
        <f>IF(AX1060="","",IF(R1060="Refreshment Beverage",ROUND(SUM(AX1060*Rates!K$19),4),ROUND(SUM(AX1060*(Rates!J$8/100)),4)))</f>
        <v/>
      </c>
      <c r="AZ1060" s="183" t="str">
        <f t="shared" si="543"/>
        <v/>
      </c>
      <c r="BA1060" s="185" t="str">
        <f t="shared" si="544"/>
        <v/>
      </c>
      <c r="BD1060" s="171"/>
      <c r="BE1060" s="171"/>
      <c r="BF1060" s="171"/>
      <c r="BG1060" s="171"/>
    </row>
    <row r="1061" spans="1:59" ht="15" customHeight="1" x14ac:dyDescent="0.3">
      <c r="A1061" s="172"/>
      <c r="B1061" s="172"/>
      <c r="C1061" s="172"/>
      <c r="D1061" s="173"/>
      <c r="E1061" s="173"/>
      <c r="F1061" s="173"/>
      <c r="G1061" s="173"/>
      <c r="H1061" s="173"/>
      <c r="I1061" s="174"/>
      <c r="J1061" s="175"/>
      <c r="K1061" s="176" t="str">
        <f t="shared" si="516"/>
        <v/>
      </c>
      <c r="L1061" s="177" t="str">
        <f t="shared" si="517"/>
        <v/>
      </c>
      <c r="M1061" s="178" t="str">
        <f t="shared" si="518"/>
        <v/>
      </c>
      <c r="N1061" s="44" t="str" cm="1">
        <f t="array" ref="N1061">IFERROR(IF(_xlfn.SINGLE(A:A)="","",IF(R1061="Beer",SUM(LOOKUP(2,1/(Rates!$B$3:$B$5&lt;=W1061)/(Rates!$C$3:$C$5&gt;=W1061),Rates!$D$3:$D$5)*(X1061/100)*W1061),IF(R1061="Refreshment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44" t="str">
        <f t="shared" si="519"/>
        <v/>
      </c>
      <c r="P1061" s="13"/>
      <c r="Q1061" s="179" t="str">
        <f t="shared" si="520"/>
        <v/>
      </c>
      <c r="R1061" s="180" t="str">
        <f t="shared" si="521"/>
        <v/>
      </c>
      <c r="S1061" s="13" t="str">
        <f>IF(A1061="","",IF(R1061="Refreshment Beverage",VLOOKUP(VALUE(Q1061),Rates!G$15:L$19,2,0),VLOOKUP(VALUE(Q1061),Rates!G$4:L$8,2,0)))</f>
        <v/>
      </c>
      <c r="T1061" s="13" t="str">
        <f t="shared" si="522"/>
        <v/>
      </c>
      <c r="U1061" s="181" t="str">
        <f t="shared" si="523"/>
        <v/>
      </c>
      <c r="V1061" s="13" t="str">
        <f t="shared" si="524"/>
        <v/>
      </c>
      <c r="W1061" s="13" t="str">
        <f t="shared" si="525"/>
        <v/>
      </c>
      <c r="X1061" s="182" t="str">
        <f t="shared" si="526"/>
        <v/>
      </c>
      <c r="Y1061" s="183" t="str">
        <f>IF(A:A="","",IF(R1061="Refreshment Beverage",VLOOKUP(Q1061,Rates!G$15:L$19,6,0)*W1061,VLOOKUP(Q1061,Rates!G$4:L$12,6,0)*W1061))</f>
        <v/>
      </c>
      <c r="Z1061" s="183" t="str">
        <f t="shared" si="527"/>
        <v/>
      </c>
      <c r="AA1061" s="17">
        <f t="shared" si="515"/>
        <v>0</v>
      </c>
      <c r="AB1061" s="177" t="str" cm="1">
        <f t="array" ref="AB1061">IF(_xlfn.SINGLE(A:A)="","",IF(R1061="Refreshment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177" t="str" cm="1">
        <f t="array" ref="AC1061">IF(_xlfn.SINGLE(A:A)="","",IF(R1061="Refreshment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68">
        <f>IFERROR(IF(OR(Q1061=1,Q1061=2,Q1061=3,Q1061=4),VLOOKUP(Q1061,Rates!$A$31:$B$34,2,0)*W1061,IF(V1061=1,VLOOKUP(U1061,'REB BEV MIN MKUP'!B:E,4,0),IF(V1061&gt;1,VLOOKUP(VALUE(W1061),'REB BEV MIN MKUP'!O:Q,3,0),0))),0)</f>
        <v>0</v>
      </c>
      <c r="AE1061" s="177" t="str">
        <f t="shared" si="528"/>
        <v/>
      </c>
      <c r="AF1061" s="13" t="str">
        <f t="shared" si="529"/>
        <v/>
      </c>
      <c r="AG1061" s="177" t="str">
        <f t="shared" si="530"/>
        <v/>
      </c>
      <c r="AH1061" s="184" t="str">
        <f t="shared" si="531"/>
        <v/>
      </c>
      <c r="AI1061" s="184" t="str">
        <f>IF(AE:AE="","",IF(R1061="Refreshment Beverage",AK1061*(Rates!J$19/100),ROUND(SUM(AH1061*(Rates!$J$8/100)),4)))</f>
        <v/>
      </c>
      <c r="AJ1061" s="183" t="str">
        <f t="shared" si="532"/>
        <v/>
      </c>
      <c r="AK1061" s="185" t="str">
        <f t="shared" si="533"/>
        <v/>
      </c>
      <c r="AL1061" s="177" t="str">
        <f t="shared" si="534"/>
        <v/>
      </c>
      <c r="AM1061" s="13" t="str">
        <f>IF(AS1061="","",IF(R1061="Refreshment Beverage",ROUND(AS1061*Rates!K$19,4),ROUND(AO1061*(VLOOKUP(VALUE(Q1061),Rates!G$4:L$12,3,0)),4)))</f>
        <v/>
      </c>
      <c r="AN1061" s="183" t="str">
        <f>IF(AS1061="","",IF(R1061="Refreshment Beverage",AS1061*(Rates!J$19/100),MAX(AM1061,AB1061)))</f>
        <v/>
      </c>
      <c r="AO1061" s="186" t="str">
        <f t="shared" si="535"/>
        <v/>
      </c>
      <c r="AP1061" s="186" t="str">
        <f t="shared" si="536"/>
        <v/>
      </c>
      <c r="AQ1061" s="186" t="str">
        <f>IF(AS1061="","",IF(R1061="Refreshment Beverage",ROUND(SUM(VLOOKUP(Q:Q,Rates!G$15:L$19,3,0)*(AS1061-Y1061-Z1061-AA1061)),4),ROUND(SUM(Rates!$K$8*AS1061),4)))</f>
        <v/>
      </c>
      <c r="AR1061" s="184" t="str">
        <f t="shared" si="537"/>
        <v/>
      </c>
      <c r="AS1061" s="185" t="str">
        <f t="shared" si="538"/>
        <v/>
      </c>
      <c r="AT1061" s="177" t="str">
        <f t="shared" si="539"/>
        <v/>
      </c>
      <c r="AU1061" s="13" t="str">
        <f>IF(AX1061="","",IF(R1061="Refreshment Beverage",ROUND((BA1061-Y1061-Z1061-AA1061)*VLOOKUP(VALUE(Q1061),Rates!G$15:L$19,3,0),4),ROUND(AW1061*(VLOOKUP(VALUE(Q1061),Rates!G:L,3,0)),4)))</f>
        <v/>
      </c>
      <c r="AV1061" s="183" t="str">
        <f t="shared" si="540"/>
        <v/>
      </c>
      <c r="AW1061" s="186" t="str">
        <f t="shared" si="541"/>
        <v/>
      </c>
      <c r="AX1061" s="184" t="str">
        <f t="shared" si="542"/>
        <v/>
      </c>
      <c r="AY1061" s="186" t="str">
        <f>IF(AX1061="","",IF(R1061="Refreshment Beverage",ROUND(SUM(AX1061*Rates!K$19),4),ROUND(SUM(AX1061*(Rates!J$8/100)),4)))</f>
        <v/>
      </c>
      <c r="AZ1061" s="183" t="str">
        <f t="shared" si="543"/>
        <v/>
      </c>
      <c r="BA1061" s="185" t="str">
        <f t="shared" si="544"/>
        <v/>
      </c>
      <c r="BD1061" s="171"/>
      <c r="BE1061" s="171"/>
      <c r="BF1061" s="171"/>
      <c r="BG1061" s="171"/>
    </row>
    <row r="1062" spans="1:59" ht="15" customHeight="1" x14ac:dyDescent="0.3">
      <c r="A1062" s="172"/>
      <c r="B1062" s="172"/>
      <c r="C1062" s="172"/>
      <c r="D1062" s="173"/>
      <c r="E1062" s="173"/>
      <c r="F1062" s="173"/>
      <c r="G1062" s="173"/>
      <c r="H1062" s="173"/>
      <c r="I1062" s="174"/>
      <c r="J1062" s="175"/>
      <c r="K1062" s="176" t="str">
        <f t="shared" si="516"/>
        <v/>
      </c>
      <c r="L1062" s="177" t="str">
        <f t="shared" si="517"/>
        <v/>
      </c>
      <c r="M1062" s="178" t="str">
        <f t="shared" si="518"/>
        <v/>
      </c>
      <c r="N1062" s="44" t="str" cm="1">
        <f t="array" ref="N1062">IFERROR(IF(_xlfn.SINGLE(A:A)="","",IF(R1062="Beer",SUM(LOOKUP(2,1/(Rates!$B$3:$B$5&lt;=W1062)/(Rates!$C$3:$C$5&gt;=W1062),Rates!$D$3:$D$5)*(X1062/100)*W1062),IF(R1062="Refreshment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44" t="str">
        <f t="shared" si="519"/>
        <v/>
      </c>
      <c r="P1062" s="13"/>
      <c r="Q1062" s="179" t="str">
        <f t="shared" si="520"/>
        <v/>
      </c>
      <c r="R1062" s="180" t="str">
        <f t="shared" si="521"/>
        <v/>
      </c>
      <c r="S1062" s="13" t="str">
        <f>IF(A1062="","",IF(R1062="Refreshment Beverage",VLOOKUP(VALUE(Q1062),Rates!G$15:L$19,2,0),VLOOKUP(VALUE(Q1062),Rates!G$4:L$8,2,0)))</f>
        <v/>
      </c>
      <c r="T1062" s="13" t="str">
        <f t="shared" si="522"/>
        <v/>
      </c>
      <c r="U1062" s="181" t="str">
        <f t="shared" si="523"/>
        <v/>
      </c>
      <c r="V1062" s="13" t="str">
        <f t="shared" si="524"/>
        <v/>
      </c>
      <c r="W1062" s="13" t="str">
        <f t="shared" si="525"/>
        <v/>
      </c>
      <c r="X1062" s="182" t="str">
        <f t="shared" si="526"/>
        <v/>
      </c>
      <c r="Y1062" s="183" t="str">
        <f>IF(A:A="","",IF(R1062="Refreshment Beverage",VLOOKUP(Q1062,Rates!G$15:L$19,6,0)*W1062,VLOOKUP(Q1062,Rates!G$4:L$12,6,0)*W1062))</f>
        <v/>
      </c>
      <c r="Z1062" s="183" t="str">
        <f t="shared" si="527"/>
        <v/>
      </c>
      <c r="AA1062" s="17">
        <f t="shared" si="515"/>
        <v>0</v>
      </c>
      <c r="AB1062" s="177" t="str" cm="1">
        <f t="array" ref="AB1062">IF(_xlfn.SINGLE(A:A)="","",IF(R1062="Refreshment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177" t="str" cm="1">
        <f t="array" ref="AC1062">IF(_xlfn.SINGLE(A:A)="","",IF(R1062="Refreshment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68">
        <f>IFERROR(IF(OR(Q1062=1,Q1062=2,Q1062=3,Q1062=4),VLOOKUP(Q1062,Rates!$A$31:$B$34,2,0)*W1062,IF(V1062=1,VLOOKUP(U1062,'REB BEV MIN MKUP'!B:E,4,0),IF(V1062&gt;1,VLOOKUP(VALUE(W1062),'REB BEV MIN MKUP'!O:Q,3,0),0))),0)</f>
        <v>0</v>
      </c>
      <c r="AE1062" s="177" t="str">
        <f t="shared" si="528"/>
        <v/>
      </c>
      <c r="AF1062" s="13" t="str">
        <f t="shared" si="529"/>
        <v/>
      </c>
      <c r="AG1062" s="177" t="str">
        <f t="shared" si="530"/>
        <v/>
      </c>
      <c r="AH1062" s="184" t="str">
        <f t="shared" si="531"/>
        <v/>
      </c>
      <c r="AI1062" s="184" t="str">
        <f>IF(AE:AE="","",IF(R1062="Refreshment Beverage",AK1062*(Rates!J$19/100),ROUND(SUM(AH1062*(Rates!$J$8/100)),4)))</f>
        <v/>
      </c>
      <c r="AJ1062" s="183" t="str">
        <f t="shared" si="532"/>
        <v/>
      </c>
      <c r="AK1062" s="185" t="str">
        <f t="shared" si="533"/>
        <v/>
      </c>
      <c r="AL1062" s="177" t="str">
        <f t="shared" si="534"/>
        <v/>
      </c>
      <c r="AM1062" s="13" t="str">
        <f>IF(AS1062="","",IF(R1062="Refreshment Beverage",ROUND(AS1062*Rates!K$19,4),ROUND(AO1062*(VLOOKUP(VALUE(Q1062),Rates!G$4:L$12,3,0)),4)))</f>
        <v/>
      </c>
      <c r="AN1062" s="183" t="str">
        <f>IF(AS1062="","",IF(R1062="Refreshment Beverage",AS1062*(Rates!J$19/100),MAX(AM1062,AB1062)))</f>
        <v/>
      </c>
      <c r="AO1062" s="186" t="str">
        <f t="shared" si="535"/>
        <v/>
      </c>
      <c r="AP1062" s="186" t="str">
        <f t="shared" si="536"/>
        <v/>
      </c>
      <c r="AQ1062" s="186" t="str">
        <f>IF(AS1062="","",IF(R1062="Refreshment Beverage",ROUND(SUM(VLOOKUP(Q:Q,Rates!G$15:L$19,3,0)*(AS1062-Y1062-Z1062-AA1062)),4),ROUND(SUM(Rates!$K$8*AS1062),4)))</f>
        <v/>
      </c>
      <c r="AR1062" s="184" t="str">
        <f t="shared" si="537"/>
        <v/>
      </c>
      <c r="AS1062" s="185" t="str">
        <f t="shared" si="538"/>
        <v/>
      </c>
      <c r="AT1062" s="177" t="str">
        <f t="shared" si="539"/>
        <v/>
      </c>
      <c r="AU1062" s="13" t="str">
        <f>IF(AX1062="","",IF(R1062="Refreshment Beverage",ROUND((BA1062-Y1062-Z1062-AA1062)*VLOOKUP(VALUE(Q1062),Rates!G$15:L$19,3,0),4),ROUND(AW1062*(VLOOKUP(VALUE(Q1062),Rates!G:L,3,0)),4)))</f>
        <v/>
      </c>
      <c r="AV1062" s="183" t="str">
        <f t="shared" si="540"/>
        <v/>
      </c>
      <c r="AW1062" s="186" t="str">
        <f t="shared" si="541"/>
        <v/>
      </c>
      <c r="AX1062" s="184" t="str">
        <f t="shared" si="542"/>
        <v/>
      </c>
      <c r="AY1062" s="186" t="str">
        <f>IF(AX1062="","",IF(R1062="Refreshment Beverage",ROUND(SUM(AX1062*Rates!K$19),4),ROUND(SUM(AX1062*(Rates!J$8/100)),4)))</f>
        <v/>
      </c>
      <c r="AZ1062" s="183" t="str">
        <f t="shared" si="543"/>
        <v/>
      </c>
      <c r="BA1062" s="185" t="str">
        <f t="shared" si="544"/>
        <v/>
      </c>
      <c r="BD1062" s="171"/>
      <c r="BE1062" s="171"/>
      <c r="BF1062" s="171"/>
      <c r="BG1062" s="171"/>
    </row>
    <row r="1063" spans="1:59" ht="15" customHeight="1" x14ac:dyDescent="0.3">
      <c r="A1063" s="172"/>
      <c r="B1063" s="172"/>
      <c r="C1063" s="172"/>
      <c r="D1063" s="173"/>
      <c r="E1063" s="173"/>
      <c r="F1063" s="173"/>
      <c r="G1063" s="173"/>
      <c r="H1063" s="173"/>
      <c r="I1063" s="174"/>
      <c r="J1063" s="175"/>
      <c r="K1063" s="176" t="str">
        <f t="shared" si="516"/>
        <v/>
      </c>
      <c r="L1063" s="177" t="str">
        <f t="shared" si="517"/>
        <v/>
      </c>
      <c r="M1063" s="178" t="str">
        <f t="shared" si="518"/>
        <v/>
      </c>
      <c r="N1063" s="44" t="str" cm="1">
        <f t="array" ref="N1063">IFERROR(IF(_xlfn.SINGLE(A:A)="","",IF(R1063="Beer",SUM(LOOKUP(2,1/(Rates!$B$3:$B$5&lt;=W1063)/(Rates!$C$3:$C$5&gt;=W1063),Rates!$D$3:$D$5)*(X1063/100)*W1063),IF(R1063="Refreshment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44" t="str">
        <f t="shared" si="519"/>
        <v/>
      </c>
      <c r="P1063" s="13"/>
      <c r="Q1063" s="179" t="str">
        <f t="shared" si="520"/>
        <v/>
      </c>
      <c r="R1063" s="180" t="str">
        <f t="shared" si="521"/>
        <v/>
      </c>
      <c r="S1063" s="13" t="str">
        <f>IF(A1063="","",IF(R1063="Refreshment Beverage",VLOOKUP(VALUE(Q1063),Rates!G$15:L$19,2,0),VLOOKUP(VALUE(Q1063),Rates!G$4:L$8,2,0)))</f>
        <v/>
      </c>
      <c r="T1063" s="13" t="str">
        <f t="shared" si="522"/>
        <v/>
      </c>
      <c r="U1063" s="181" t="str">
        <f t="shared" si="523"/>
        <v/>
      </c>
      <c r="V1063" s="13" t="str">
        <f t="shared" si="524"/>
        <v/>
      </c>
      <c r="W1063" s="13" t="str">
        <f t="shared" si="525"/>
        <v/>
      </c>
      <c r="X1063" s="182" t="str">
        <f t="shared" si="526"/>
        <v/>
      </c>
      <c r="Y1063" s="183" t="str">
        <f>IF(A:A="","",IF(R1063="Refreshment Beverage",VLOOKUP(Q1063,Rates!G$15:L$19,6,0)*W1063,VLOOKUP(Q1063,Rates!G$4:L$12,6,0)*W1063))</f>
        <v/>
      </c>
      <c r="Z1063" s="183" t="str">
        <f t="shared" si="527"/>
        <v/>
      </c>
      <c r="AA1063" s="17">
        <f t="shared" si="515"/>
        <v>0</v>
      </c>
      <c r="AB1063" s="177" t="str" cm="1">
        <f t="array" ref="AB1063">IF(_xlfn.SINGLE(A:A)="","",IF(R1063="Refreshment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177" t="str" cm="1">
        <f t="array" ref="AC1063">IF(_xlfn.SINGLE(A:A)="","",IF(R1063="Refreshment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68">
        <f>IFERROR(IF(OR(Q1063=1,Q1063=2,Q1063=3,Q1063=4),VLOOKUP(Q1063,Rates!$A$31:$B$34,2,0)*W1063,IF(V1063=1,VLOOKUP(U1063,'REB BEV MIN MKUP'!B:E,4,0),IF(V1063&gt;1,VLOOKUP(VALUE(W1063),'REB BEV MIN MKUP'!O:Q,3,0),0))),0)</f>
        <v>0</v>
      </c>
      <c r="AE1063" s="177" t="str">
        <f t="shared" si="528"/>
        <v/>
      </c>
      <c r="AF1063" s="13" t="str">
        <f t="shared" si="529"/>
        <v/>
      </c>
      <c r="AG1063" s="177" t="str">
        <f t="shared" si="530"/>
        <v/>
      </c>
      <c r="AH1063" s="184" t="str">
        <f t="shared" si="531"/>
        <v/>
      </c>
      <c r="AI1063" s="184" t="str">
        <f>IF(AE:AE="","",IF(R1063="Refreshment Beverage",AK1063*(Rates!J$19/100),ROUND(SUM(AH1063*(Rates!$J$8/100)),4)))</f>
        <v/>
      </c>
      <c r="AJ1063" s="183" t="str">
        <f t="shared" si="532"/>
        <v/>
      </c>
      <c r="AK1063" s="185" t="str">
        <f t="shared" si="533"/>
        <v/>
      </c>
      <c r="AL1063" s="177" t="str">
        <f t="shared" si="534"/>
        <v/>
      </c>
      <c r="AM1063" s="13" t="str">
        <f>IF(AS1063="","",IF(R1063="Refreshment Beverage",ROUND(AS1063*Rates!K$19,4),ROUND(AO1063*(VLOOKUP(VALUE(Q1063),Rates!G$4:L$12,3,0)),4)))</f>
        <v/>
      </c>
      <c r="AN1063" s="183" t="str">
        <f>IF(AS1063="","",IF(R1063="Refreshment Beverage",AS1063*(Rates!J$19/100),MAX(AM1063,AB1063)))</f>
        <v/>
      </c>
      <c r="AO1063" s="186" t="str">
        <f t="shared" si="535"/>
        <v/>
      </c>
      <c r="AP1063" s="186" t="str">
        <f t="shared" si="536"/>
        <v/>
      </c>
      <c r="AQ1063" s="186" t="str">
        <f>IF(AS1063="","",IF(R1063="Refreshment Beverage",ROUND(SUM(VLOOKUP(Q:Q,Rates!G$15:L$19,3,0)*(AS1063-Y1063-Z1063-AA1063)),4),ROUND(SUM(Rates!$K$8*AS1063),4)))</f>
        <v/>
      </c>
      <c r="AR1063" s="184" t="str">
        <f t="shared" si="537"/>
        <v/>
      </c>
      <c r="AS1063" s="185" t="str">
        <f t="shared" si="538"/>
        <v/>
      </c>
      <c r="AT1063" s="177" t="str">
        <f t="shared" si="539"/>
        <v/>
      </c>
      <c r="AU1063" s="13" t="str">
        <f>IF(AX1063="","",IF(R1063="Refreshment Beverage",ROUND((BA1063-Y1063-Z1063-AA1063)*VLOOKUP(VALUE(Q1063),Rates!G$15:L$19,3,0),4),ROUND(AW1063*(VLOOKUP(VALUE(Q1063),Rates!G:L,3,0)),4)))</f>
        <v/>
      </c>
      <c r="AV1063" s="183" t="str">
        <f t="shared" si="540"/>
        <v/>
      </c>
      <c r="AW1063" s="186" t="str">
        <f t="shared" si="541"/>
        <v/>
      </c>
      <c r="AX1063" s="184" t="str">
        <f t="shared" si="542"/>
        <v/>
      </c>
      <c r="AY1063" s="186" t="str">
        <f>IF(AX1063="","",IF(R1063="Refreshment Beverage",ROUND(SUM(AX1063*Rates!K$19),4),ROUND(SUM(AX1063*(Rates!J$8/100)),4)))</f>
        <v/>
      </c>
      <c r="AZ1063" s="183" t="str">
        <f t="shared" si="543"/>
        <v/>
      </c>
      <c r="BA1063" s="185" t="str">
        <f t="shared" si="544"/>
        <v/>
      </c>
      <c r="BD1063" s="171"/>
      <c r="BE1063" s="171"/>
      <c r="BF1063" s="171"/>
      <c r="BG1063" s="171"/>
    </row>
    <row r="1064" spans="1:59" ht="15" customHeight="1" x14ac:dyDescent="0.3">
      <c r="A1064" s="172"/>
      <c r="B1064" s="172"/>
      <c r="C1064" s="172"/>
      <c r="D1064" s="173"/>
      <c r="E1064" s="173"/>
      <c r="F1064" s="173"/>
      <c r="G1064" s="173"/>
      <c r="H1064" s="173"/>
      <c r="I1064" s="174"/>
      <c r="J1064" s="175"/>
      <c r="K1064" s="176" t="str">
        <f t="shared" si="516"/>
        <v/>
      </c>
      <c r="L1064" s="177" t="str">
        <f t="shared" si="517"/>
        <v/>
      </c>
      <c r="M1064" s="178" t="str">
        <f t="shared" si="518"/>
        <v/>
      </c>
      <c r="N1064" s="44" t="str" cm="1">
        <f t="array" ref="N1064">IFERROR(IF(_xlfn.SINGLE(A:A)="","",IF(R1064="Beer",SUM(LOOKUP(2,1/(Rates!$B$3:$B$5&lt;=W1064)/(Rates!$C$3:$C$5&gt;=W1064),Rates!$D$3:$D$5)*(X1064/100)*W1064),IF(R1064="Refreshment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44" t="str">
        <f t="shared" si="519"/>
        <v/>
      </c>
      <c r="P1064" s="13"/>
      <c r="Q1064" s="179" t="str">
        <f t="shared" si="520"/>
        <v/>
      </c>
      <c r="R1064" s="180" t="str">
        <f t="shared" si="521"/>
        <v/>
      </c>
      <c r="S1064" s="13" t="str">
        <f>IF(A1064="","",IF(R1064="Refreshment Beverage",VLOOKUP(VALUE(Q1064),Rates!G$15:L$19,2,0),VLOOKUP(VALUE(Q1064),Rates!G$4:L$8,2,0)))</f>
        <v/>
      </c>
      <c r="T1064" s="13" t="str">
        <f t="shared" si="522"/>
        <v/>
      </c>
      <c r="U1064" s="181" t="str">
        <f t="shared" si="523"/>
        <v/>
      </c>
      <c r="V1064" s="13" t="str">
        <f t="shared" si="524"/>
        <v/>
      </c>
      <c r="W1064" s="13" t="str">
        <f t="shared" si="525"/>
        <v/>
      </c>
      <c r="X1064" s="182" t="str">
        <f t="shared" si="526"/>
        <v/>
      </c>
      <c r="Y1064" s="183" t="str">
        <f>IF(A:A="","",IF(R1064="Refreshment Beverage",VLOOKUP(Q1064,Rates!G$15:L$19,6,0)*W1064,VLOOKUP(Q1064,Rates!G$4:L$12,6,0)*W1064))</f>
        <v/>
      </c>
      <c r="Z1064" s="183" t="str">
        <f t="shared" si="527"/>
        <v/>
      </c>
      <c r="AA1064" s="17">
        <f t="shared" si="515"/>
        <v>0</v>
      </c>
      <c r="AB1064" s="177" t="str" cm="1">
        <f t="array" ref="AB1064">IF(_xlfn.SINGLE(A:A)="","",IF(R1064="Refreshment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177" t="str" cm="1">
        <f t="array" ref="AC1064">IF(_xlfn.SINGLE(A:A)="","",IF(R1064="Refreshment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68">
        <f>IFERROR(IF(OR(Q1064=1,Q1064=2,Q1064=3,Q1064=4),VLOOKUP(Q1064,Rates!$A$31:$B$34,2,0)*W1064,IF(V1064=1,VLOOKUP(U1064,'REB BEV MIN MKUP'!B:E,4,0),IF(V1064&gt;1,VLOOKUP(VALUE(W1064),'REB BEV MIN MKUP'!O:Q,3,0),0))),0)</f>
        <v>0</v>
      </c>
      <c r="AE1064" s="177" t="str">
        <f t="shared" si="528"/>
        <v/>
      </c>
      <c r="AF1064" s="13" t="str">
        <f t="shared" si="529"/>
        <v/>
      </c>
      <c r="AG1064" s="177" t="str">
        <f t="shared" si="530"/>
        <v/>
      </c>
      <c r="AH1064" s="184" t="str">
        <f t="shared" si="531"/>
        <v/>
      </c>
      <c r="AI1064" s="184" t="str">
        <f>IF(AE:AE="","",IF(R1064="Refreshment Beverage",AK1064*(Rates!J$19/100),ROUND(SUM(AH1064*(Rates!$J$8/100)),4)))</f>
        <v/>
      </c>
      <c r="AJ1064" s="183" t="str">
        <f t="shared" si="532"/>
        <v/>
      </c>
      <c r="AK1064" s="185" t="str">
        <f t="shared" si="533"/>
        <v/>
      </c>
      <c r="AL1064" s="177" t="str">
        <f t="shared" si="534"/>
        <v/>
      </c>
      <c r="AM1064" s="13" t="str">
        <f>IF(AS1064="","",IF(R1064="Refreshment Beverage",ROUND(AS1064*Rates!K$19,4),ROUND(AO1064*(VLOOKUP(VALUE(Q1064),Rates!G$4:L$12,3,0)),4)))</f>
        <v/>
      </c>
      <c r="AN1064" s="183" t="str">
        <f>IF(AS1064="","",IF(R1064="Refreshment Beverage",AS1064*(Rates!J$19/100),MAX(AM1064,AB1064)))</f>
        <v/>
      </c>
      <c r="AO1064" s="186" t="str">
        <f t="shared" si="535"/>
        <v/>
      </c>
      <c r="AP1064" s="186" t="str">
        <f t="shared" si="536"/>
        <v/>
      </c>
      <c r="AQ1064" s="186" t="str">
        <f>IF(AS1064="","",IF(R1064="Refreshment Beverage",ROUND(SUM(VLOOKUP(Q:Q,Rates!G$15:L$19,3,0)*(AS1064-Y1064-Z1064-AA1064)),4),ROUND(SUM(Rates!$K$8*AS1064),4)))</f>
        <v/>
      </c>
      <c r="AR1064" s="184" t="str">
        <f t="shared" si="537"/>
        <v/>
      </c>
      <c r="AS1064" s="185" t="str">
        <f t="shared" si="538"/>
        <v/>
      </c>
      <c r="AT1064" s="177" t="str">
        <f t="shared" si="539"/>
        <v/>
      </c>
      <c r="AU1064" s="13" t="str">
        <f>IF(AX1064="","",IF(R1064="Refreshment Beverage",ROUND((BA1064-Y1064-Z1064-AA1064)*VLOOKUP(VALUE(Q1064),Rates!G$15:L$19,3,0),4),ROUND(AW1064*(VLOOKUP(VALUE(Q1064),Rates!G:L,3,0)),4)))</f>
        <v/>
      </c>
      <c r="AV1064" s="183" t="str">
        <f t="shared" si="540"/>
        <v/>
      </c>
      <c r="AW1064" s="186" t="str">
        <f t="shared" si="541"/>
        <v/>
      </c>
      <c r="AX1064" s="184" t="str">
        <f t="shared" si="542"/>
        <v/>
      </c>
      <c r="AY1064" s="186" t="str">
        <f>IF(AX1064="","",IF(R1064="Refreshment Beverage",ROUND(SUM(AX1064*Rates!K$19),4),ROUND(SUM(AX1064*(Rates!J$8/100)),4)))</f>
        <v/>
      </c>
      <c r="AZ1064" s="183" t="str">
        <f t="shared" si="543"/>
        <v/>
      </c>
      <c r="BA1064" s="185" t="str">
        <f t="shared" si="544"/>
        <v/>
      </c>
      <c r="BD1064" s="171"/>
      <c r="BE1064" s="171"/>
      <c r="BF1064" s="171"/>
      <c r="BG1064" s="171"/>
    </row>
    <row r="1065" spans="1:59" ht="15" customHeight="1" x14ac:dyDescent="0.3">
      <c r="A1065" s="172"/>
      <c r="B1065" s="172"/>
      <c r="C1065" s="172"/>
      <c r="D1065" s="173"/>
      <c r="E1065" s="173"/>
      <c r="F1065" s="173"/>
      <c r="G1065" s="173"/>
      <c r="H1065" s="173"/>
      <c r="I1065" s="174"/>
      <c r="J1065" s="175"/>
      <c r="K1065" s="176" t="str">
        <f t="shared" si="516"/>
        <v/>
      </c>
      <c r="L1065" s="177" t="str">
        <f t="shared" si="517"/>
        <v/>
      </c>
      <c r="M1065" s="178" t="str">
        <f t="shared" si="518"/>
        <v/>
      </c>
      <c r="N1065" s="44" t="str" cm="1">
        <f t="array" ref="N1065">IFERROR(IF(_xlfn.SINGLE(A:A)="","",IF(R1065="Beer",SUM(LOOKUP(2,1/(Rates!$B$3:$B$5&lt;=W1065)/(Rates!$C$3:$C$5&gt;=W1065),Rates!$D$3:$D$5)*(X1065/100)*W1065),IF(R1065="Refreshment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44" t="str">
        <f t="shared" si="519"/>
        <v/>
      </c>
      <c r="P1065" s="13"/>
      <c r="Q1065" s="179" t="str">
        <f t="shared" si="520"/>
        <v/>
      </c>
      <c r="R1065" s="180" t="str">
        <f t="shared" si="521"/>
        <v/>
      </c>
      <c r="S1065" s="13" t="str">
        <f>IF(A1065="","",IF(R1065="Refreshment Beverage",VLOOKUP(VALUE(Q1065),Rates!G$15:L$19,2,0),VLOOKUP(VALUE(Q1065),Rates!G$4:L$8,2,0)))</f>
        <v/>
      </c>
      <c r="T1065" s="13" t="str">
        <f t="shared" si="522"/>
        <v/>
      </c>
      <c r="U1065" s="181" t="str">
        <f t="shared" si="523"/>
        <v/>
      </c>
      <c r="V1065" s="13" t="str">
        <f t="shared" si="524"/>
        <v/>
      </c>
      <c r="W1065" s="13" t="str">
        <f t="shared" si="525"/>
        <v/>
      </c>
      <c r="X1065" s="182" t="str">
        <f t="shared" si="526"/>
        <v/>
      </c>
      <c r="Y1065" s="183" t="str">
        <f>IF(A:A="","",IF(R1065="Refreshment Beverage",VLOOKUP(Q1065,Rates!G$15:L$19,6,0)*W1065,VLOOKUP(Q1065,Rates!G$4:L$12,6,0)*W1065))</f>
        <v/>
      </c>
      <c r="Z1065" s="183" t="str">
        <f t="shared" si="527"/>
        <v/>
      </c>
      <c r="AA1065" s="17">
        <f t="shared" si="515"/>
        <v>0</v>
      </c>
      <c r="AB1065" s="177" t="str" cm="1">
        <f t="array" ref="AB1065">IF(_xlfn.SINGLE(A:A)="","",IF(R1065="Refreshment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177" t="str" cm="1">
        <f t="array" ref="AC1065">IF(_xlfn.SINGLE(A:A)="","",IF(R1065="Refreshment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68">
        <f>IFERROR(IF(OR(Q1065=1,Q1065=2,Q1065=3,Q1065=4),VLOOKUP(Q1065,Rates!$A$31:$B$34,2,0)*W1065,IF(V1065=1,VLOOKUP(U1065,'REB BEV MIN MKUP'!B:E,4,0),IF(V1065&gt;1,VLOOKUP(VALUE(W1065),'REB BEV MIN MKUP'!O:Q,3,0),0))),0)</f>
        <v>0</v>
      </c>
      <c r="AE1065" s="177" t="str">
        <f t="shared" si="528"/>
        <v/>
      </c>
      <c r="AF1065" s="13" t="str">
        <f t="shared" si="529"/>
        <v/>
      </c>
      <c r="AG1065" s="177" t="str">
        <f t="shared" si="530"/>
        <v/>
      </c>
      <c r="AH1065" s="184" t="str">
        <f t="shared" si="531"/>
        <v/>
      </c>
      <c r="AI1065" s="184" t="str">
        <f>IF(AE:AE="","",IF(R1065="Refreshment Beverage",AK1065*(Rates!J$19/100),ROUND(SUM(AH1065*(Rates!$J$8/100)),4)))</f>
        <v/>
      </c>
      <c r="AJ1065" s="183" t="str">
        <f t="shared" si="532"/>
        <v/>
      </c>
      <c r="AK1065" s="185" t="str">
        <f t="shared" si="533"/>
        <v/>
      </c>
      <c r="AL1065" s="177" t="str">
        <f t="shared" si="534"/>
        <v/>
      </c>
      <c r="AM1065" s="13" t="str">
        <f>IF(AS1065="","",IF(R1065="Refreshment Beverage",ROUND(AS1065*Rates!K$19,4),ROUND(AO1065*(VLOOKUP(VALUE(Q1065),Rates!G$4:L$12,3,0)),4)))</f>
        <v/>
      </c>
      <c r="AN1065" s="183" t="str">
        <f>IF(AS1065="","",IF(R1065="Refreshment Beverage",AS1065*(Rates!J$19/100),MAX(AM1065,AB1065)))</f>
        <v/>
      </c>
      <c r="AO1065" s="186" t="str">
        <f t="shared" si="535"/>
        <v/>
      </c>
      <c r="AP1065" s="186" t="str">
        <f t="shared" si="536"/>
        <v/>
      </c>
      <c r="AQ1065" s="186" t="str">
        <f>IF(AS1065="","",IF(R1065="Refreshment Beverage",ROUND(SUM(VLOOKUP(Q:Q,Rates!G$15:L$19,3,0)*(AS1065-Y1065-Z1065-AA1065)),4),ROUND(SUM(Rates!$K$8*AS1065),4)))</f>
        <v/>
      </c>
      <c r="AR1065" s="184" t="str">
        <f t="shared" si="537"/>
        <v/>
      </c>
      <c r="AS1065" s="185" t="str">
        <f t="shared" si="538"/>
        <v/>
      </c>
      <c r="AT1065" s="177" t="str">
        <f t="shared" si="539"/>
        <v/>
      </c>
      <c r="AU1065" s="13" t="str">
        <f>IF(AX1065="","",IF(R1065="Refreshment Beverage",ROUND((BA1065-Y1065-Z1065-AA1065)*VLOOKUP(VALUE(Q1065),Rates!G$15:L$19,3,0),4),ROUND(AW1065*(VLOOKUP(VALUE(Q1065),Rates!G:L,3,0)),4)))</f>
        <v/>
      </c>
      <c r="AV1065" s="183" t="str">
        <f t="shared" si="540"/>
        <v/>
      </c>
      <c r="AW1065" s="186" t="str">
        <f t="shared" si="541"/>
        <v/>
      </c>
      <c r="AX1065" s="184" t="str">
        <f t="shared" si="542"/>
        <v/>
      </c>
      <c r="AY1065" s="186" t="str">
        <f>IF(AX1065="","",IF(R1065="Refreshment Beverage",ROUND(SUM(AX1065*Rates!K$19),4),ROUND(SUM(AX1065*(Rates!J$8/100)),4)))</f>
        <v/>
      </c>
      <c r="AZ1065" s="183" t="str">
        <f t="shared" si="543"/>
        <v/>
      </c>
      <c r="BA1065" s="185" t="str">
        <f t="shared" si="544"/>
        <v/>
      </c>
      <c r="BD1065" s="171"/>
      <c r="BE1065" s="171"/>
      <c r="BF1065" s="171"/>
      <c r="BG1065" s="171"/>
    </row>
    <row r="1066" spans="1:59" ht="15" customHeight="1" x14ac:dyDescent="0.3">
      <c r="A1066" s="172"/>
      <c r="B1066" s="172"/>
      <c r="C1066" s="172"/>
      <c r="D1066" s="173"/>
      <c r="E1066" s="173"/>
      <c r="F1066" s="173"/>
      <c r="G1066" s="173"/>
      <c r="H1066" s="173"/>
      <c r="I1066" s="174"/>
      <c r="J1066" s="175"/>
      <c r="K1066" s="176" t="str">
        <f t="shared" si="516"/>
        <v/>
      </c>
      <c r="L1066" s="177" t="str">
        <f t="shared" si="517"/>
        <v/>
      </c>
      <c r="M1066" s="178" t="str">
        <f t="shared" si="518"/>
        <v/>
      </c>
      <c r="N1066" s="44" t="str" cm="1">
        <f t="array" ref="N1066">IFERROR(IF(_xlfn.SINGLE(A:A)="","",IF(R1066="Beer",SUM(LOOKUP(2,1/(Rates!$B$3:$B$5&lt;=W1066)/(Rates!$C$3:$C$5&gt;=W1066),Rates!$D$3:$D$5)*(X1066/100)*W1066),IF(R1066="Refreshment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44" t="str">
        <f t="shared" si="519"/>
        <v/>
      </c>
      <c r="P1066" s="13"/>
      <c r="Q1066" s="179" t="str">
        <f t="shared" si="520"/>
        <v/>
      </c>
      <c r="R1066" s="180" t="str">
        <f t="shared" si="521"/>
        <v/>
      </c>
      <c r="S1066" s="13" t="str">
        <f>IF(A1066="","",IF(R1066="Refreshment Beverage",VLOOKUP(VALUE(Q1066),Rates!G$15:L$19,2,0),VLOOKUP(VALUE(Q1066),Rates!G$4:L$8,2,0)))</f>
        <v/>
      </c>
      <c r="T1066" s="13" t="str">
        <f t="shared" si="522"/>
        <v/>
      </c>
      <c r="U1066" s="181" t="str">
        <f t="shared" si="523"/>
        <v/>
      </c>
      <c r="V1066" s="13" t="str">
        <f t="shared" si="524"/>
        <v/>
      </c>
      <c r="W1066" s="13" t="str">
        <f t="shared" si="525"/>
        <v/>
      </c>
      <c r="X1066" s="182" t="str">
        <f t="shared" si="526"/>
        <v/>
      </c>
      <c r="Y1066" s="183" t="str">
        <f>IF(A:A="","",IF(R1066="Refreshment Beverage",VLOOKUP(Q1066,Rates!G$15:L$19,6,0)*W1066,VLOOKUP(Q1066,Rates!G$4:L$12,6,0)*W1066))</f>
        <v/>
      </c>
      <c r="Z1066" s="183" t="str">
        <f t="shared" si="527"/>
        <v/>
      </c>
      <c r="AA1066" s="17">
        <f t="shared" si="515"/>
        <v>0</v>
      </c>
      <c r="AB1066" s="177" t="str" cm="1">
        <f t="array" ref="AB1066">IF(_xlfn.SINGLE(A:A)="","",IF(R1066="Refreshment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177" t="str" cm="1">
        <f t="array" ref="AC1066">IF(_xlfn.SINGLE(A:A)="","",IF(R1066="Refreshment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68">
        <f>IFERROR(IF(OR(Q1066=1,Q1066=2,Q1066=3,Q1066=4),VLOOKUP(Q1066,Rates!$A$31:$B$34,2,0)*W1066,IF(V1066=1,VLOOKUP(U1066,'REB BEV MIN MKUP'!B:E,4,0),IF(V1066&gt;1,VLOOKUP(VALUE(W1066),'REB BEV MIN MKUP'!O:Q,3,0),0))),0)</f>
        <v>0</v>
      </c>
      <c r="AE1066" s="177" t="str">
        <f t="shared" si="528"/>
        <v/>
      </c>
      <c r="AF1066" s="13" t="str">
        <f t="shared" si="529"/>
        <v/>
      </c>
      <c r="AG1066" s="177" t="str">
        <f t="shared" si="530"/>
        <v/>
      </c>
      <c r="AH1066" s="184" t="str">
        <f t="shared" si="531"/>
        <v/>
      </c>
      <c r="AI1066" s="184" t="str">
        <f>IF(AE:AE="","",IF(R1066="Refreshment Beverage",AK1066*(Rates!J$19/100),ROUND(SUM(AH1066*(Rates!$J$8/100)),4)))</f>
        <v/>
      </c>
      <c r="AJ1066" s="183" t="str">
        <f t="shared" si="532"/>
        <v/>
      </c>
      <c r="AK1066" s="185" t="str">
        <f t="shared" si="533"/>
        <v/>
      </c>
      <c r="AL1066" s="177" t="str">
        <f t="shared" si="534"/>
        <v/>
      </c>
      <c r="AM1066" s="13" t="str">
        <f>IF(AS1066="","",IF(R1066="Refreshment Beverage",ROUND(AS1066*Rates!K$19,4),ROUND(AO1066*(VLOOKUP(VALUE(Q1066),Rates!G$4:L$12,3,0)),4)))</f>
        <v/>
      </c>
      <c r="AN1066" s="183" t="str">
        <f>IF(AS1066="","",IF(R1066="Refreshment Beverage",AS1066*(Rates!J$19/100),MAX(AM1066,AB1066)))</f>
        <v/>
      </c>
      <c r="AO1066" s="186" t="str">
        <f t="shared" si="535"/>
        <v/>
      </c>
      <c r="AP1066" s="186" t="str">
        <f t="shared" si="536"/>
        <v/>
      </c>
      <c r="AQ1066" s="186" t="str">
        <f>IF(AS1066="","",IF(R1066="Refreshment Beverage",ROUND(SUM(VLOOKUP(Q:Q,Rates!G$15:L$19,3,0)*(AS1066-Y1066-Z1066-AA1066)),4),ROUND(SUM(Rates!$K$8*AS1066),4)))</f>
        <v/>
      </c>
      <c r="AR1066" s="184" t="str">
        <f t="shared" si="537"/>
        <v/>
      </c>
      <c r="AS1066" s="185" t="str">
        <f t="shared" si="538"/>
        <v/>
      </c>
      <c r="AT1066" s="177" t="str">
        <f t="shared" si="539"/>
        <v/>
      </c>
      <c r="AU1066" s="13" t="str">
        <f>IF(AX1066="","",IF(R1066="Refreshment Beverage",ROUND((BA1066-Y1066-Z1066-AA1066)*VLOOKUP(VALUE(Q1066),Rates!G$15:L$19,3,0),4),ROUND(AW1066*(VLOOKUP(VALUE(Q1066),Rates!G:L,3,0)),4)))</f>
        <v/>
      </c>
      <c r="AV1066" s="183" t="str">
        <f t="shared" si="540"/>
        <v/>
      </c>
      <c r="AW1066" s="186" t="str">
        <f t="shared" si="541"/>
        <v/>
      </c>
      <c r="AX1066" s="184" t="str">
        <f t="shared" si="542"/>
        <v/>
      </c>
      <c r="AY1066" s="186" t="str">
        <f>IF(AX1066="","",IF(R1066="Refreshment Beverage",ROUND(SUM(AX1066*Rates!K$19),4),ROUND(SUM(AX1066*(Rates!J$8/100)),4)))</f>
        <v/>
      </c>
      <c r="AZ1066" s="183" t="str">
        <f t="shared" si="543"/>
        <v/>
      </c>
      <c r="BA1066" s="185" t="str">
        <f t="shared" si="544"/>
        <v/>
      </c>
      <c r="BD1066" s="171"/>
      <c r="BE1066" s="171"/>
      <c r="BF1066" s="171"/>
      <c r="BG1066" s="171"/>
    </row>
    <row r="1067" spans="1:59" ht="15" customHeight="1" x14ac:dyDescent="0.3">
      <c r="A1067" s="172"/>
      <c r="B1067" s="172"/>
      <c r="C1067" s="172"/>
      <c r="D1067" s="173"/>
      <c r="E1067" s="173"/>
      <c r="F1067" s="173"/>
      <c r="G1067" s="173"/>
      <c r="H1067" s="173"/>
      <c r="I1067" s="174"/>
      <c r="J1067" s="175"/>
      <c r="K1067" s="176" t="str">
        <f t="shared" si="516"/>
        <v/>
      </c>
      <c r="L1067" s="177" t="str">
        <f t="shared" si="517"/>
        <v/>
      </c>
      <c r="M1067" s="178" t="str">
        <f t="shared" si="518"/>
        <v/>
      </c>
      <c r="N1067" s="44" t="str" cm="1">
        <f t="array" ref="N1067">IFERROR(IF(_xlfn.SINGLE(A:A)="","",IF(R1067="Beer",SUM(LOOKUP(2,1/(Rates!$B$3:$B$5&lt;=W1067)/(Rates!$C$3:$C$5&gt;=W1067),Rates!$D$3:$D$5)*(X1067/100)*W1067),IF(R1067="Refreshment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44" t="str">
        <f t="shared" si="519"/>
        <v/>
      </c>
      <c r="P1067" s="13"/>
      <c r="Q1067" s="179" t="str">
        <f t="shared" si="520"/>
        <v/>
      </c>
      <c r="R1067" s="180" t="str">
        <f t="shared" si="521"/>
        <v/>
      </c>
      <c r="S1067" s="13" t="str">
        <f>IF(A1067="","",IF(R1067="Refreshment Beverage",VLOOKUP(VALUE(Q1067),Rates!G$15:L$19,2,0),VLOOKUP(VALUE(Q1067),Rates!G$4:L$8,2,0)))</f>
        <v/>
      </c>
      <c r="T1067" s="13" t="str">
        <f t="shared" si="522"/>
        <v/>
      </c>
      <c r="U1067" s="181" t="str">
        <f t="shared" si="523"/>
        <v/>
      </c>
      <c r="V1067" s="13" t="str">
        <f t="shared" si="524"/>
        <v/>
      </c>
      <c r="W1067" s="13" t="str">
        <f t="shared" si="525"/>
        <v/>
      </c>
      <c r="X1067" s="182" t="str">
        <f t="shared" si="526"/>
        <v/>
      </c>
      <c r="Y1067" s="183" t="str">
        <f>IF(A:A="","",IF(R1067="Refreshment Beverage",VLOOKUP(Q1067,Rates!G$15:L$19,6,0)*W1067,VLOOKUP(Q1067,Rates!G$4:L$12,6,0)*W1067))</f>
        <v/>
      </c>
      <c r="Z1067" s="183" t="str">
        <f t="shared" si="527"/>
        <v/>
      </c>
      <c r="AA1067" s="17">
        <f t="shared" si="515"/>
        <v>0</v>
      </c>
      <c r="AB1067" s="177" t="str" cm="1">
        <f t="array" ref="AB1067">IF(_xlfn.SINGLE(A:A)="","",IF(R1067="Refreshment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177" t="str" cm="1">
        <f t="array" ref="AC1067">IF(_xlfn.SINGLE(A:A)="","",IF(R1067="Refreshment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68">
        <f>IFERROR(IF(OR(Q1067=1,Q1067=2,Q1067=3,Q1067=4),VLOOKUP(Q1067,Rates!$A$31:$B$34,2,0)*W1067,IF(V1067=1,VLOOKUP(U1067,'REB BEV MIN MKUP'!B:E,4,0),IF(V1067&gt;1,VLOOKUP(VALUE(W1067),'REB BEV MIN MKUP'!O:Q,3,0),0))),0)</f>
        <v>0</v>
      </c>
      <c r="AE1067" s="177" t="str">
        <f t="shared" si="528"/>
        <v/>
      </c>
      <c r="AF1067" s="13" t="str">
        <f t="shared" si="529"/>
        <v/>
      </c>
      <c r="AG1067" s="177" t="str">
        <f t="shared" si="530"/>
        <v/>
      </c>
      <c r="AH1067" s="184" t="str">
        <f t="shared" si="531"/>
        <v/>
      </c>
      <c r="AI1067" s="184" t="str">
        <f>IF(AE:AE="","",IF(R1067="Refreshment Beverage",AK1067*(Rates!J$19/100),ROUND(SUM(AH1067*(Rates!$J$8/100)),4)))</f>
        <v/>
      </c>
      <c r="AJ1067" s="183" t="str">
        <f t="shared" si="532"/>
        <v/>
      </c>
      <c r="AK1067" s="185" t="str">
        <f t="shared" si="533"/>
        <v/>
      </c>
      <c r="AL1067" s="177" t="str">
        <f t="shared" si="534"/>
        <v/>
      </c>
      <c r="AM1067" s="13" t="str">
        <f>IF(AS1067="","",IF(R1067="Refreshment Beverage",ROUND(AS1067*Rates!K$19,4),ROUND(AO1067*(VLOOKUP(VALUE(Q1067),Rates!G$4:L$12,3,0)),4)))</f>
        <v/>
      </c>
      <c r="AN1067" s="183" t="str">
        <f>IF(AS1067="","",IF(R1067="Refreshment Beverage",AS1067*(Rates!J$19/100),MAX(AM1067,AB1067)))</f>
        <v/>
      </c>
      <c r="AO1067" s="186" t="str">
        <f t="shared" si="535"/>
        <v/>
      </c>
      <c r="AP1067" s="186" t="str">
        <f t="shared" si="536"/>
        <v/>
      </c>
      <c r="AQ1067" s="186" t="str">
        <f>IF(AS1067="","",IF(R1067="Refreshment Beverage",ROUND(SUM(VLOOKUP(Q:Q,Rates!G$15:L$19,3,0)*(AS1067-Y1067-Z1067-AA1067)),4),ROUND(SUM(Rates!$K$8*AS1067),4)))</f>
        <v/>
      </c>
      <c r="AR1067" s="184" t="str">
        <f t="shared" si="537"/>
        <v/>
      </c>
      <c r="AS1067" s="185" t="str">
        <f t="shared" si="538"/>
        <v/>
      </c>
      <c r="AT1067" s="177" t="str">
        <f t="shared" si="539"/>
        <v/>
      </c>
      <c r="AU1067" s="13" t="str">
        <f>IF(AX1067="","",IF(R1067="Refreshment Beverage",ROUND((BA1067-Y1067-Z1067-AA1067)*VLOOKUP(VALUE(Q1067),Rates!G$15:L$19,3,0),4),ROUND(AW1067*(VLOOKUP(VALUE(Q1067),Rates!G:L,3,0)),4)))</f>
        <v/>
      </c>
      <c r="AV1067" s="183" t="str">
        <f t="shared" si="540"/>
        <v/>
      </c>
      <c r="AW1067" s="186" t="str">
        <f t="shared" si="541"/>
        <v/>
      </c>
      <c r="AX1067" s="184" t="str">
        <f t="shared" si="542"/>
        <v/>
      </c>
      <c r="AY1067" s="186" t="str">
        <f>IF(AX1067="","",IF(R1067="Refreshment Beverage",ROUND(SUM(AX1067*Rates!K$19),4),ROUND(SUM(AX1067*(Rates!J$8/100)),4)))</f>
        <v/>
      </c>
      <c r="AZ1067" s="183" t="str">
        <f t="shared" si="543"/>
        <v/>
      </c>
      <c r="BA1067" s="185" t="str">
        <f t="shared" si="544"/>
        <v/>
      </c>
      <c r="BD1067" s="171"/>
      <c r="BE1067" s="171"/>
      <c r="BF1067" s="171"/>
      <c r="BG1067" s="171"/>
    </row>
    <row r="1068" spans="1:59" ht="15" customHeight="1" x14ac:dyDescent="0.3">
      <c r="A1068" s="172"/>
      <c r="B1068" s="172"/>
      <c r="C1068" s="172"/>
      <c r="D1068" s="173"/>
      <c r="E1068" s="173"/>
      <c r="F1068" s="173"/>
      <c r="G1068" s="173"/>
      <c r="H1068" s="173"/>
      <c r="I1068" s="174"/>
      <c r="J1068" s="175"/>
      <c r="K1068" s="176" t="str">
        <f t="shared" si="516"/>
        <v/>
      </c>
      <c r="L1068" s="177" t="str">
        <f t="shared" si="517"/>
        <v/>
      </c>
      <c r="M1068" s="178" t="str">
        <f t="shared" si="518"/>
        <v/>
      </c>
      <c r="N1068" s="44" t="str" cm="1">
        <f t="array" ref="N1068">IFERROR(IF(_xlfn.SINGLE(A:A)="","",IF(R1068="Beer",SUM(LOOKUP(2,1/(Rates!$B$3:$B$5&lt;=W1068)/(Rates!$C$3:$C$5&gt;=W1068),Rates!$D$3:$D$5)*(X1068/100)*W1068),IF(R1068="Refreshment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44" t="str">
        <f t="shared" si="519"/>
        <v/>
      </c>
      <c r="P1068" s="13"/>
      <c r="Q1068" s="179" t="str">
        <f t="shared" si="520"/>
        <v/>
      </c>
      <c r="R1068" s="180" t="str">
        <f t="shared" si="521"/>
        <v/>
      </c>
      <c r="S1068" s="13" t="str">
        <f>IF(A1068="","",IF(R1068="Refreshment Beverage",VLOOKUP(VALUE(Q1068),Rates!G$15:L$19,2,0),VLOOKUP(VALUE(Q1068),Rates!G$4:L$8,2,0)))</f>
        <v/>
      </c>
      <c r="T1068" s="13" t="str">
        <f t="shared" si="522"/>
        <v/>
      </c>
      <c r="U1068" s="181" t="str">
        <f t="shared" si="523"/>
        <v/>
      </c>
      <c r="V1068" s="13" t="str">
        <f t="shared" si="524"/>
        <v/>
      </c>
      <c r="W1068" s="13" t="str">
        <f t="shared" si="525"/>
        <v/>
      </c>
      <c r="X1068" s="182" t="str">
        <f t="shared" si="526"/>
        <v/>
      </c>
      <c r="Y1068" s="183" t="str">
        <f>IF(A:A="","",IF(R1068="Refreshment Beverage",VLOOKUP(Q1068,Rates!G$15:L$19,6,0)*W1068,VLOOKUP(Q1068,Rates!G$4:L$12,6,0)*W1068))</f>
        <v/>
      </c>
      <c r="Z1068" s="183" t="str">
        <f t="shared" si="527"/>
        <v/>
      </c>
      <c r="AA1068" s="17">
        <f t="shared" si="515"/>
        <v>0</v>
      </c>
      <c r="AB1068" s="177" t="str" cm="1">
        <f t="array" ref="AB1068">IF(_xlfn.SINGLE(A:A)="","",IF(R1068="Refreshment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177" t="str" cm="1">
        <f t="array" ref="AC1068">IF(_xlfn.SINGLE(A:A)="","",IF(R1068="Refreshment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68">
        <f>IFERROR(IF(OR(Q1068=1,Q1068=2,Q1068=3,Q1068=4),VLOOKUP(Q1068,Rates!$A$31:$B$34,2,0)*W1068,IF(V1068=1,VLOOKUP(U1068,'REB BEV MIN MKUP'!B:E,4,0),IF(V1068&gt;1,VLOOKUP(VALUE(W1068),'REB BEV MIN MKUP'!O:Q,3,0),0))),0)</f>
        <v>0</v>
      </c>
      <c r="AE1068" s="177" t="str">
        <f t="shared" si="528"/>
        <v/>
      </c>
      <c r="AF1068" s="13" t="str">
        <f t="shared" si="529"/>
        <v/>
      </c>
      <c r="AG1068" s="177" t="str">
        <f t="shared" si="530"/>
        <v/>
      </c>
      <c r="AH1068" s="184" t="str">
        <f t="shared" si="531"/>
        <v/>
      </c>
      <c r="AI1068" s="184" t="str">
        <f>IF(AE:AE="","",IF(R1068="Refreshment Beverage",AK1068*(Rates!J$19/100),ROUND(SUM(AH1068*(Rates!$J$8/100)),4)))</f>
        <v/>
      </c>
      <c r="AJ1068" s="183" t="str">
        <f t="shared" si="532"/>
        <v/>
      </c>
      <c r="AK1068" s="185" t="str">
        <f t="shared" si="533"/>
        <v/>
      </c>
      <c r="AL1068" s="177" t="str">
        <f t="shared" si="534"/>
        <v/>
      </c>
      <c r="AM1068" s="13" t="str">
        <f>IF(AS1068="","",IF(R1068="Refreshment Beverage",ROUND(AS1068*Rates!K$19,4),ROUND(AO1068*(VLOOKUP(VALUE(Q1068),Rates!G$4:L$12,3,0)),4)))</f>
        <v/>
      </c>
      <c r="AN1068" s="183" t="str">
        <f>IF(AS1068="","",IF(R1068="Refreshment Beverage",AS1068*(Rates!J$19/100),MAX(AM1068,AB1068)))</f>
        <v/>
      </c>
      <c r="AO1068" s="186" t="str">
        <f t="shared" si="535"/>
        <v/>
      </c>
      <c r="AP1068" s="186" t="str">
        <f t="shared" si="536"/>
        <v/>
      </c>
      <c r="AQ1068" s="186" t="str">
        <f>IF(AS1068="","",IF(R1068="Refreshment Beverage",ROUND(SUM(VLOOKUP(Q:Q,Rates!G$15:L$19,3,0)*(AS1068-Y1068-Z1068-AA1068)),4),ROUND(SUM(Rates!$K$8*AS1068),4)))</f>
        <v/>
      </c>
      <c r="AR1068" s="184" t="str">
        <f t="shared" si="537"/>
        <v/>
      </c>
      <c r="AS1068" s="185" t="str">
        <f t="shared" si="538"/>
        <v/>
      </c>
      <c r="AT1068" s="177" t="str">
        <f t="shared" si="539"/>
        <v/>
      </c>
      <c r="AU1068" s="13" t="str">
        <f>IF(AX1068="","",IF(R1068="Refreshment Beverage",ROUND((BA1068-Y1068-Z1068-AA1068)*VLOOKUP(VALUE(Q1068),Rates!G$15:L$19,3,0),4),ROUND(AW1068*(VLOOKUP(VALUE(Q1068),Rates!G:L,3,0)),4)))</f>
        <v/>
      </c>
      <c r="AV1068" s="183" t="str">
        <f t="shared" si="540"/>
        <v/>
      </c>
      <c r="AW1068" s="186" t="str">
        <f t="shared" si="541"/>
        <v/>
      </c>
      <c r="AX1068" s="184" t="str">
        <f t="shared" si="542"/>
        <v/>
      </c>
      <c r="AY1068" s="186" t="str">
        <f>IF(AX1068="","",IF(R1068="Refreshment Beverage",ROUND(SUM(AX1068*Rates!K$19),4),ROUND(SUM(AX1068*(Rates!J$8/100)),4)))</f>
        <v/>
      </c>
      <c r="AZ1068" s="183" t="str">
        <f t="shared" si="543"/>
        <v/>
      </c>
      <c r="BA1068" s="185" t="str">
        <f t="shared" si="544"/>
        <v/>
      </c>
      <c r="BD1068" s="171"/>
      <c r="BE1068" s="171"/>
      <c r="BF1068" s="171"/>
      <c r="BG1068" s="171"/>
    </row>
    <row r="1069" spans="1:59" ht="15" customHeight="1" x14ac:dyDescent="0.3">
      <c r="A1069" s="172"/>
      <c r="B1069" s="172"/>
      <c r="C1069" s="172"/>
      <c r="D1069" s="173"/>
      <c r="E1069" s="173"/>
      <c r="F1069" s="173"/>
      <c r="G1069" s="173"/>
      <c r="H1069" s="173"/>
      <c r="I1069" s="174"/>
      <c r="J1069" s="175"/>
      <c r="K1069" s="176" t="str">
        <f t="shared" si="516"/>
        <v/>
      </c>
      <c r="L1069" s="177" t="str">
        <f t="shared" si="517"/>
        <v/>
      </c>
      <c r="M1069" s="178" t="str">
        <f t="shared" si="518"/>
        <v/>
      </c>
      <c r="N1069" s="44" t="str" cm="1">
        <f t="array" ref="N1069">IFERROR(IF(_xlfn.SINGLE(A:A)="","",IF(R1069="Beer",SUM(LOOKUP(2,1/(Rates!$B$3:$B$5&lt;=W1069)/(Rates!$C$3:$C$5&gt;=W1069),Rates!$D$3:$D$5)*(X1069/100)*W1069),IF(R1069="Refreshment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44" t="str">
        <f t="shared" si="519"/>
        <v/>
      </c>
      <c r="P1069" s="13"/>
      <c r="Q1069" s="179" t="str">
        <f t="shared" si="520"/>
        <v/>
      </c>
      <c r="R1069" s="180" t="str">
        <f t="shared" si="521"/>
        <v/>
      </c>
      <c r="S1069" s="13" t="str">
        <f>IF(A1069="","",IF(R1069="Refreshment Beverage",VLOOKUP(VALUE(Q1069),Rates!G$15:L$19,2,0),VLOOKUP(VALUE(Q1069),Rates!G$4:L$8,2,0)))</f>
        <v/>
      </c>
      <c r="T1069" s="13" t="str">
        <f t="shared" si="522"/>
        <v/>
      </c>
      <c r="U1069" s="181" t="str">
        <f t="shared" si="523"/>
        <v/>
      </c>
      <c r="V1069" s="13" t="str">
        <f t="shared" si="524"/>
        <v/>
      </c>
      <c r="W1069" s="13" t="str">
        <f t="shared" si="525"/>
        <v/>
      </c>
      <c r="X1069" s="182" t="str">
        <f t="shared" si="526"/>
        <v/>
      </c>
      <c r="Y1069" s="183" t="str">
        <f>IF(A:A="","",IF(R1069="Refreshment Beverage",VLOOKUP(Q1069,Rates!G$15:L$19,6,0)*W1069,VLOOKUP(Q1069,Rates!G$4:L$12,6,0)*W1069))</f>
        <v/>
      </c>
      <c r="Z1069" s="183" t="str">
        <f t="shared" si="527"/>
        <v/>
      </c>
      <c r="AA1069" s="17">
        <f t="shared" si="515"/>
        <v>0</v>
      </c>
      <c r="AB1069" s="177" t="str" cm="1">
        <f t="array" ref="AB1069">IF(_xlfn.SINGLE(A:A)="","",IF(R1069="Refreshment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177" t="str" cm="1">
        <f t="array" ref="AC1069">IF(_xlfn.SINGLE(A:A)="","",IF(R1069="Refreshment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68">
        <f>IFERROR(IF(OR(Q1069=1,Q1069=2,Q1069=3,Q1069=4),VLOOKUP(Q1069,Rates!$A$31:$B$34,2,0)*W1069,IF(V1069=1,VLOOKUP(U1069,'REB BEV MIN MKUP'!B:E,4,0),IF(V1069&gt;1,VLOOKUP(VALUE(W1069),'REB BEV MIN MKUP'!O:Q,3,0),0))),0)</f>
        <v>0</v>
      </c>
      <c r="AE1069" s="177" t="str">
        <f t="shared" si="528"/>
        <v/>
      </c>
      <c r="AF1069" s="13" t="str">
        <f t="shared" si="529"/>
        <v/>
      </c>
      <c r="AG1069" s="177" t="str">
        <f t="shared" si="530"/>
        <v/>
      </c>
      <c r="AH1069" s="184" t="str">
        <f t="shared" si="531"/>
        <v/>
      </c>
      <c r="AI1069" s="184" t="str">
        <f>IF(AE:AE="","",IF(R1069="Refreshment Beverage",AK1069*(Rates!J$19/100),ROUND(SUM(AH1069*(Rates!$J$8/100)),4)))</f>
        <v/>
      </c>
      <c r="AJ1069" s="183" t="str">
        <f t="shared" si="532"/>
        <v/>
      </c>
      <c r="AK1069" s="185" t="str">
        <f t="shared" si="533"/>
        <v/>
      </c>
      <c r="AL1069" s="177" t="str">
        <f t="shared" si="534"/>
        <v/>
      </c>
      <c r="AM1069" s="13" t="str">
        <f>IF(AS1069="","",IF(R1069="Refreshment Beverage",ROUND(AS1069*Rates!K$19,4),ROUND(AO1069*(VLOOKUP(VALUE(Q1069),Rates!G$4:L$12,3,0)),4)))</f>
        <v/>
      </c>
      <c r="AN1069" s="183" t="str">
        <f>IF(AS1069="","",IF(R1069="Refreshment Beverage",AS1069*(Rates!J$19/100),MAX(AM1069,AB1069)))</f>
        <v/>
      </c>
      <c r="AO1069" s="186" t="str">
        <f t="shared" si="535"/>
        <v/>
      </c>
      <c r="AP1069" s="186" t="str">
        <f t="shared" si="536"/>
        <v/>
      </c>
      <c r="AQ1069" s="186" t="str">
        <f>IF(AS1069="","",IF(R1069="Refreshment Beverage",ROUND(SUM(VLOOKUP(Q:Q,Rates!G$15:L$19,3,0)*(AS1069-Y1069-Z1069-AA1069)),4),ROUND(SUM(Rates!$K$8*AS1069),4)))</f>
        <v/>
      </c>
      <c r="AR1069" s="184" t="str">
        <f t="shared" si="537"/>
        <v/>
      </c>
      <c r="AS1069" s="185" t="str">
        <f t="shared" si="538"/>
        <v/>
      </c>
      <c r="AT1069" s="177" t="str">
        <f t="shared" si="539"/>
        <v/>
      </c>
      <c r="AU1069" s="13" t="str">
        <f>IF(AX1069="","",IF(R1069="Refreshment Beverage",ROUND((BA1069-Y1069-Z1069-AA1069)*VLOOKUP(VALUE(Q1069),Rates!G$15:L$19,3,0),4),ROUND(AW1069*(VLOOKUP(VALUE(Q1069),Rates!G:L,3,0)),4)))</f>
        <v/>
      </c>
      <c r="AV1069" s="183" t="str">
        <f t="shared" si="540"/>
        <v/>
      </c>
      <c r="AW1069" s="186" t="str">
        <f t="shared" si="541"/>
        <v/>
      </c>
      <c r="AX1069" s="184" t="str">
        <f t="shared" si="542"/>
        <v/>
      </c>
      <c r="AY1069" s="186" t="str">
        <f>IF(AX1069="","",IF(R1069="Refreshment Beverage",ROUND(SUM(AX1069*Rates!K$19),4),ROUND(SUM(AX1069*(Rates!J$8/100)),4)))</f>
        <v/>
      </c>
      <c r="AZ1069" s="183" t="str">
        <f t="shared" si="543"/>
        <v/>
      </c>
      <c r="BA1069" s="185" t="str">
        <f t="shared" si="544"/>
        <v/>
      </c>
      <c r="BD1069" s="171"/>
      <c r="BE1069" s="171"/>
      <c r="BF1069" s="171"/>
      <c r="BG1069" s="171"/>
    </row>
    <row r="1070" spans="1:59" ht="15" customHeight="1" x14ac:dyDescent="0.3">
      <c r="A1070" s="172"/>
      <c r="B1070" s="172"/>
      <c r="C1070" s="172"/>
      <c r="D1070" s="173"/>
      <c r="E1070" s="173"/>
      <c r="F1070" s="173"/>
      <c r="G1070" s="173"/>
      <c r="H1070" s="173"/>
      <c r="I1070" s="174"/>
      <c r="J1070" s="175"/>
      <c r="K1070" s="176" t="str">
        <f t="shared" si="516"/>
        <v/>
      </c>
      <c r="L1070" s="177" t="str">
        <f t="shared" si="517"/>
        <v/>
      </c>
      <c r="M1070" s="178" t="str">
        <f t="shared" si="518"/>
        <v/>
      </c>
      <c r="N1070" s="44" t="str" cm="1">
        <f t="array" ref="N1070">IFERROR(IF(_xlfn.SINGLE(A:A)="","",IF(R1070="Beer",SUM(LOOKUP(2,1/(Rates!$B$3:$B$5&lt;=W1070)/(Rates!$C$3:$C$5&gt;=W1070),Rates!$D$3:$D$5)*(X1070/100)*W1070),IF(R1070="Refreshment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44" t="str">
        <f t="shared" si="519"/>
        <v/>
      </c>
      <c r="P1070" s="13"/>
      <c r="Q1070" s="179" t="str">
        <f t="shared" si="520"/>
        <v/>
      </c>
      <c r="R1070" s="180" t="str">
        <f t="shared" si="521"/>
        <v/>
      </c>
      <c r="S1070" s="13" t="str">
        <f>IF(A1070="","",IF(R1070="Refreshment Beverage",VLOOKUP(VALUE(Q1070),Rates!G$15:L$19,2,0),VLOOKUP(VALUE(Q1070),Rates!G$4:L$8,2,0)))</f>
        <v/>
      </c>
      <c r="T1070" s="13" t="str">
        <f t="shared" si="522"/>
        <v/>
      </c>
      <c r="U1070" s="181" t="str">
        <f t="shared" si="523"/>
        <v/>
      </c>
      <c r="V1070" s="13" t="str">
        <f t="shared" si="524"/>
        <v/>
      </c>
      <c r="W1070" s="13" t="str">
        <f t="shared" si="525"/>
        <v/>
      </c>
      <c r="X1070" s="182" t="str">
        <f t="shared" si="526"/>
        <v/>
      </c>
      <c r="Y1070" s="183" t="str">
        <f>IF(A:A="","",IF(R1070="Refreshment Beverage",VLOOKUP(Q1070,Rates!G$15:L$19,6,0)*W1070,VLOOKUP(Q1070,Rates!G$4:L$12,6,0)*W1070))</f>
        <v/>
      </c>
      <c r="Z1070" s="183" t="str">
        <f t="shared" si="527"/>
        <v/>
      </c>
      <c r="AA1070" s="17">
        <f t="shared" si="515"/>
        <v>0</v>
      </c>
      <c r="AB1070" s="177" t="str" cm="1">
        <f t="array" ref="AB1070">IF(_xlfn.SINGLE(A:A)="","",IF(R1070="Refreshment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177" t="str" cm="1">
        <f t="array" ref="AC1070">IF(_xlfn.SINGLE(A:A)="","",IF(R1070="Refreshment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68">
        <f>IFERROR(IF(OR(Q1070=1,Q1070=2,Q1070=3,Q1070=4),VLOOKUP(Q1070,Rates!$A$31:$B$34,2,0)*W1070,IF(V1070=1,VLOOKUP(U1070,'REB BEV MIN MKUP'!B:E,4,0),IF(V1070&gt;1,VLOOKUP(VALUE(W1070),'REB BEV MIN MKUP'!O:Q,3,0),0))),0)</f>
        <v>0</v>
      </c>
      <c r="AE1070" s="177" t="str">
        <f t="shared" si="528"/>
        <v/>
      </c>
      <c r="AF1070" s="13" t="str">
        <f t="shared" si="529"/>
        <v/>
      </c>
      <c r="AG1070" s="177" t="str">
        <f t="shared" si="530"/>
        <v/>
      </c>
      <c r="AH1070" s="184" t="str">
        <f t="shared" si="531"/>
        <v/>
      </c>
      <c r="AI1070" s="184" t="str">
        <f>IF(AE:AE="","",IF(R1070="Refreshment Beverage",AK1070*(Rates!J$19/100),ROUND(SUM(AH1070*(Rates!$J$8/100)),4)))</f>
        <v/>
      </c>
      <c r="AJ1070" s="183" t="str">
        <f t="shared" si="532"/>
        <v/>
      </c>
      <c r="AK1070" s="185" t="str">
        <f t="shared" si="533"/>
        <v/>
      </c>
      <c r="AL1070" s="177" t="str">
        <f t="shared" si="534"/>
        <v/>
      </c>
      <c r="AM1070" s="13" t="str">
        <f>IF(AS1070="","",IF(R1070="Refreshment Beverage",ROUND(AS1070*Rates!K$19,4),ROUND(AO1070*(VLOOKUP(VALUE(Q1070),Rates!G$4:L$12,3,0)),4)))</f>
        <v/>
      </c>
      <c r="AN1070" s="183" t="str">
        <f>IF(AS1070="","",IF(R1070="Refreshment Beverage",AS1070*(Rates!J$19/100),MAX(AM1070,AB1070)))</f>
        <v/>
      </c>
      <c r="AO1070" s="186" t="str">
        <f t="shared" si="535"/>
        <v/>
      </c>
      <c r="AP1070" s="186" t="str">
        <f t="shared" si="536"/>
        <v/>
      </c>
      <c r="AQ1070" s="186" t="str">
        <f>IF(AS1070="","",IF(R1070="Refreshment Beverage",ROUND(SUM(VLOOKUP(Q:Q,Rates!G$15:L$19,3,0)*(AS1070-Y1070-Z1070-AA1070)),4),ROUND(SUM(Rates!$K$8*AS1070),4)))</f>
        <v/>
      </c>
      <c r="AR1070" s="184" t="str">
        <f t="shared" si="537"/>
        <v/>
      </c>
      <c r="AS1070" s="185" t="str">
        <f t="shared" si="538"/>
        <v/>
      </c>
      <c r="AT1070" s="177" t="str">
        <f t="shared" si="539"/>
        <v/>
      </c>
      <c r="AU1070" s="13" t="str">
        <f>IF(AX1070="","",IF(R1070="Refreshment Beverage",ROUND((BA1070-Y1070-Z1070-AA1070)*VLOOKUP(VALUE(Q1070),Rates!G$15:L$19,3,0),4),ROUND(AW1070*(VLOOKUP(VALUE(Q1070),Rates!G:L,3,0)),4)))</f>
        <v/>
      </c>
      <c r="AV1070" s="183" t="str">
        <f t="shared" si="540"/>
        <v/>
      </c>
      <c r="AW1070" s="186" t="str">
        <f t="shared" si="541"/>
        <v/>
      </c>
      <c r="AX1070" s="184" t="str">
        <f t="shared" si="542"/>
        <v/>
      </c>
      <c r="AY1070" s="186" t="str">
        <f>IF(AX1070="","",IF(R1070="Refreshment Beverage",ROUND(SUM(AX1070*Rates!K$19),4),ROUND(SUM(AX1070*(Rates!J$8/100)),4)))</f>
        <v/>
      </c>
      <c r="AZ1070" s="183" t="str">
        <f t="shared" si="543"/>
        <v/>
      </c>
      <c r="BA1070" s="185" t="str">
        <f t="shared" si="544"/>
        <v/>
      </c>
      <c r="BD1070" s="171"/>
      <c r="BE1070" s="171"/>
      <c r="BF1070" s="171"/>
      <c r="BG1070" s="171"/>
    </row>
    <row r="1071" spans="1:59" ht="15" customHeight="1" x14ac:dyDescent="0.3">
      <c r="A1071" s="172"/>
      <c r="B1071" s="172"/>
      <c r="C1071" s="172"/>
      <c r="D1071" s="173"/>
      <c r="E1071" s="173"/>
      <c r="F1071" s="173"/>
      <c r="G1071" s="173"/>
      <c r="H1071" s="173"/>
      <c r="I1071" s="174"/>
      <c r="J1071" s="175"/>
      <c r="K1071" s="176" t="str">
        <f t="shared" si="516"/>
        <v/>
      </c>
      <c r="L1071" s="177" t="str">
        <f t="shared" si="517"/>
        <v/>
      </c>
      <c r="M1071" s="178" t="str">
        <f t="shared" si="518"/>
        <v/>
      </c>
      <c r="N1071" s="44" t="str" cm="1">
        <f t="array" ref="N1071">IFERROR(IF(_xlfn.SINGLE(A:A)="","",IF(R1071="Beer",SUM(LOOKUP(2,1/(Rates!$B$3:$B$5&lt;=W1071)/(Rates!$C$3:$C$5&gt;=W1071),Rates!$D$3:$D$5)*(X1071/100)*W1071),IF(R1071="Refreshment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44" t="str">
        <f t="shared" si="519"/>
        <v/>
      </c>
      <c r="P1071" s="13"/>
      <c r="Q1071" s="179" t="str">
        <f t="shared" si="520"/>
        <v/>
      </c>
      <c r="R1071" s="180" t="str">
        <f t="shared" si="521"/>
        <v/>
      </c>
      <c r="S1071" s="13" t="str">
        <f>IF(A1071="","",IF(R1071="Refreshment Beverage",VLOOKUP(VALUE(Q1071),Rates!G$15:L$19,2,0),VLOOKUP(VALUE(Q1071),Rates!G$4:L$8,2,0)))</f>
        <v/>
      </c>
      <c r="T1071" s="13" t="str">
        <f t="shared" si="522"/>
        <v/>
      </c>
      <c r="U1071" s="181" t="str">
        <f t="shared" si="523"/>
        <v/>
      </c>
      <c r="V1071" s="13" t="str">
        <f t="shared" si="524"/>
        <v/>
      </c>
      <c r="W1071" s="13" t="str">
        <f t="shared" si="525"/>
        <v/>
      </c>
      <c r="X1071" s="182" t="str">
        <f t="shared" si="526"/>
        <v/>
      </c>
      <c r="Y1071" s="183" t="str">
        <f>IF(A:A="","",IF(R1071="Refreshment Beverage",VLOOKUP(Q1071,Rates!G$15:L$19,6,0)*W1071,VLOOKUP(Q1071,Rates!G$4:L$12,6,0)*W1071))</f>
        <v/>
      </c>
      <c r="Z1071" s="183" t="str">
        <f t="shared" si="527"/>
        <v/>
      </c>
      <c r="AA1071" s="17">
        <f t="shared" si="515"/>
        <v>0</v>
      </c>
      <c r="AB1071" s="177" t="str" cm="1">
        <f t="array" ref="AB1071">IF(_xlfn.SINGLE(A:A)="","",IF(R1071="Refreshment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177" t="str" cm="1">
        <f t="array" ref="AC1071">IF(_xlfn.SINGLE(A:A)="","",IF(R1071="Refreshment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68">
        <f>IFERROR(IF(OR(Q1071=1,Q1071=2,Q1071=3,Q1071=4),VLOOKUP(Q1071,Rates!$A$31:$B$34,2,0)*W1071,IF(V1071=1,VLOOKUP(U1071,'REB BEV MIN MKUP'!B:E,4,0),IF(V1071&gt;1,VLOOKUP(VALUE(W1071),'REB BEV MIN MKUP'!O:Q,3,0),0))),0)</f>
        <v>0</v>
      </c>
      <c r="AE1071" s="177" t="str">
        <f t="shared" si="528"/>
        <v/>
      </c>
      <c r="AF1071" s="13" t="str">
        <f t="shared" si="529"/>
        <v/>
      </c>
      <c r="AG1071" s="177" t="str">
        <f t="shared" si="530"/>
        <v/>
      </c>
      <c r="AH1071" s="184" t="str">
        <f t="shared" si="531"/>
        <v/>
      </c>
      <c r="AI1071" s="184" t="str">
        <f>IF(AE:AE="","",IF(R1071="Refreshment Beverage",AK1071*(Rates!J$19/100),ROUND(SUM(AH1071*(Rates!$J$8/100)),4)))</f>
        <v/>
      </c>
      <c r="AJ1071" s="183" t="str">
        <f t="shared" si="532"/>
        <v/>
      </c>
      <c r="AK1071" s="185" t="str">
        <f t="shared" si="533"/>
        <v/>
      </c>
      <c r="AL1071" s="177" t="str">
        <f t="shared" si="534"/>
        <v/>
      </c>
      <c r="AM1071" s="13" t="str">
        <f>IF(AS1071="","",IF(R1071="Refreshment Beverage",ROUND(AS1071*Rates!K$19,4),ROUND(AO1071*(VLOOKUP(VALUE(Q1071),Rates!G$4:L$12,3,0)),4)))</f>
        <v/>
      </c>
      <c r="AN1071" s="183" t="str">
        <f>IF(AS1071="","",IF(R1071="Refreshment Beverage",AS1071*(Rates!J$19/100),MAX(AM1071,AB1071)))</f>
        <v/>
      </c>
      <c r="AO1071" s="186" t="str">
        <f t="shared" si="535"/>
        <v/>
      </c>
      <c r="AP1071" s="186" t="str">
        <f t="shared" si="536"/>
        <v/>
      </c>
      <c r="AQ1071" s="186" t="str">
        <f>IF(AS1071="","",IF(R1071="Refreshment Beverage",ROUND(SUM(VLOOKUP(Q:Q,Rates!G$15:L$19,3,0)*(AS1071-Y1071-Z1071-AA1071)),4),ROUND(SUM(Rates!$K$8*AS1071),4)))</f>
        <v/>
      </c>
      <c r="AR1071" s="184" t="str">
        <f t="shared" si="537"/>
        <v/>
      </c>
      <c r="AS1071" s="185" t="str">
        <f t="shared" si="538"/>
        <v/>
      </c>
      <c r="AT1071" s="177" t="str">
        <f t="shared" si="539"/>
        <v/>
      </c>
      <c r="AU1071" s="13" t="str">
        <f>IF(AX1071="","",IF(R1071="Refreshment Beverage",ROUND((BA1071-Y1071-Z1071-AA1071)*VLOOKUP(VALUE(Q1071),Rates!G$15:L$19,3,0),4),ROUND(AW1071*(VLOOKUP(VALUE(Q1071),Rates!G:L,3,0)),4)))</f>
        <v/>
      </c>
      <c r="AV1071" s="183" t="str">
        <f t="shared" si="540"/>
        <v/>
      </c>
      <c r="AW1071" s="186" t="str">
        <f t="shared" si="541"/>
        <v/>
      </c>
      <c r="AX1071" s="184" t="str">
        <f t="shared" si="542"/>
        <v/>
      </c>
      <c r="AY1071" s="186" t="str">
        <f>IF(AX1071="","",IF(R1071="Refreshment Beverage",ROUND(SUM(AX1071*Rates!K$19),4),ROUND(SUM(AX1071*(Rates!J$8/100)),4)))</f>
        <v/>
      </c>
      <c r="AZ1071" s="183" t="str">
        <f t="shared" si="543"/>
        <v/>
      </c>
      <c r="BA1071" s="185" t="str">
        <f t="shared" si="544"/>
        <v/>
      </c>
      <c r="BD1071" s="171"/>
      <c r="BE1071" s="171"/>
      <c r="BF1071" s="171"/>
      <c r="BG1071" s="171"/>
    </row>
    <row r="1072" spans="1:59" ht="15" customHeight="1" x14ac:dyDescent="0.3">
      <c r="A1072" s="172"/>
      <c r="B1072" s="172"/>
      <c r="C1072" s="172"/>
      <c r="D1072" s="173"/>
      <c r="E1072" s="173"/>
      <c r="F1072" s="173"/>
      <c r="G1072" s="173"/>
      <c r="H1072" s="173"/>
      <c r="I1072" s="174"/>
      <c r="J1072" s="175"/>
      <c r="K1072" s="176" t="str">
        <f t="shared" si="516"/>
        <v/>
      </c>
      <c r="L1072" s="177" t="str">
        <f t="shared" si="517"/>
        <v/>
      </c>
      <c r="M1072" s="178" t="str">
        <f t="shared" si="518"/>
        <v/>
      </c>
      <c r="N1072" s="44" t="str" cm="1">
        <f t="array" ref="N1072">IFERROR(IF(_xlfn.SINGLE(A:A)="","",IF(R1072="Beer",SUM(LOOKUP(2,1/(Rates!$B$3:$B$5&lt;=W1072)/(Rates!$C$3:$C$5&gt;=W1072),Rates!$D$3:$D$5)*(X1072/100)*W1072),IF(R1072="Refreshment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44" t="str">
        <f t="shared" si="519"/>
        <v/>
      </c>
      <c r="P1072" s="13"/>
      <c r="Q1072" s="179" t="str">
        <f t="shared" si="520"/>
        <v/>
      </c>
      <c r="R1072" s="180" t="str">
        <f t="shared" si="521"/>
        <v/>
      </c>
      <c r="S1072" s="13" t="str">
        <f>IF(A1072="","",IF(R1072="Refreshment Beverage",VLOOKUP(VALUE(Q1072),Rates!G$15:L$19,2,0),VLOOKUP(VALUE(Q1072),Rates!G$4:L$8,2,0)))</f>
        <v/>
      </c>
      <c r="T1072" s="13" t="str">
        <f t="shared" si="522"/>
        <v/>
      </c>
      <c r="U1072" s="181" t="str">
        <f t="shared" si="523"/>
        <v/>
      </c>
      <c r="V1072" s="13" t="str">
        <f t="shared" si="524"/>
        <v/>
      </c>
      <c r="W1072" s="13" t="str">
        <f t="shared" si="525"/>
        <v/>
      </c>
      <c r="X1072" s="182" t="str">
        <f t="shared" si="526"/>
        <v/>
      </c>
      <c r="Y1072" s="183" t="str">
        <f>IF(A:A="","",IF(R1072="Refreshment Beverage",VLOOKUP(Q1072,Rates!G$15:L$19,6,0)*W1072,VLOOKUP(Q1072,Rates!G$4:L$12,6,0)*W1072))</f>
        <v/>
      </c>
      <c r="Z1072" s="183" t="str">
        <f t="shared" si="527"/>
        <v/>
      </c>
      <c r="AA1072" s="17">
        <f t="shared" si="515"/>
        <v>0</v>
      </c>
      <c r="AB1072" s="177" t="str" cm="1">
        <f t="array" ref="AB1072">IF(_xlfn.SINGLE(A:A)="","",IF(R1072="Refreshment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177" t="str" cm="1">
        <f t="array" ref="AC1072">IF(_xlfn.SINGLE(A:A)="","",IF(R1072="Refreshment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68">
        <f>IFERROR(IF(OR(Q1072=1,Q1072=2,Q1072=3,Q1072=4),VLOOKUP(Q1072,Rates!$A$31:$B$34,2,0)*W1072,IF(V1072=1,VLOOKUP(U1072,'REB BEV MIN MKUP'!B:E,4,0),IF(V1072&gt;1,VLOOKUP(VALUE(W1072),'REB BEV MIN MKUP'!O:Q,3,0),0))),0)</f>
        <v>0</v>
      </c>
      <c r="AE1072" s="177" t="str">
        <f t="shared" si="528"/>
        <v/>
      </c>
      <c r="AF1072" s="13" t="str">
        <f t="shared" si="529"/>
        <v/>
      </c>
      <c r="AG1072" s="177" t="str">
        <f t="shared" si="530"/>
        <v/>
      </c>
      <c r="AH1072" s="184" t="str">
        <f t="shared" si="531"/>
        <v/>
      </c>
      <c r="AI1072" s="184" t="str">
        <f>IF(AE:AE="","",IF(R1072="Refreshment Beverage",AK1072*(Rates!J$19/100),ROUND(SUM(AH1072*(Rates!$J$8/100)),4)))</f>
        <v/>
      </c>
      <c r="AJ1072" s="183" t="str">
        <f t="shared" si="532"/>
        <v/>
      </c>
      <c r="AK1072" s="185" t="str">
        <f t="shared" si="533"/>
        <v/>
      </c>
      <c r="AL1072" s="177" t="str">
        <f t="shared" si="534"/>
        <v/>
      </c>
      <c r="AM1072" s="13" t="str">
        <f>IF(AS1072="","",IF(R1072="Refreshment Beverage",ROUND(AS1072*Rates!K$19,4),ROUND(AO1072*(VLOOKUP(VALUE(Q1072),Rates!G$4:L$12,3,0)),4)))</f>
        <v/>
      </c>
      <c r="AN1072" s="183" t="str">
        <f>IF(AS1072="","",IF(R1072="Refreshment Beverage",AS1072*(Rates!J$19/100),MAX(AM1072,AB1072)))</f>
        <v/>
      </c>
      <c r="AO1072" s="186" t="str">
        <f t="shared" si="535"/>
        <v/>
      </c>
      <c r="AP1072" s="186" t="str">
        <f t="shared" si="536"/>
        <v/>
      </c>
      <c r="AQ1072" s="186" t="str">
        <f>IF(AS1072="","",IF(R1072="Refreshment Beverage",ROUND(SUM(VLOOKUP(Q:Q,Rates!G$15:L$19,3,0)*(AS1072-Y1072-Z1072-AA1072)),4),ROUND(SUM(Rates!$K$8*AS1072),4)))</f>
        <v/>
      </c>
      <c r="AR1072" s="184" t="str">
        <f t="shared" si="537"/>
        <v/>
      </c>
      <c r="AS1072" s="185" t="str">
        <f t="shared" si="538"/>
        <v/>
      </c>
      <c r="AT1072" s="177" t="str">
        <f t="shared" si="539"/>
        <v/>
      </c>
      <c r="AU1072" s="13" t="str">
        <f>IF(AX1072="","",IF(R1072="Refreshment Beverage",ROUND((BA1072-Y1072-Z1072-AA1072)*VLOOKUP(VALUE(Q1072),Rates!G$15:L$19,3,0),4),ROUND(AW1072*(VLOOKUP(VALUE(Q1072),Rates!G:L,3,0)),4)))</f>
        <v/>
      </c>
      <c r="AV1072" s="183" t="str">
        <f t="shared" si="540"/>
        <v/>
      </c>
      <c r="AW1072" s="186" t="str">
        <f t="shared" si="541"/>
        <v/>
      </c>
      <c r="AX1072" s="184" t="str">
        <f t="shared" si="542"/>
        <v/>
      </c>
      <c r="AY1072" s="186" t="str">
        <f>IF(AX1072="","",IF(R1072="Refreshment Beverage",ROUND(SUM(AX1072*Rates!K$19),4),ROUND(SUM(AX1072*(Rates!J$8/100)),4)))</f>
        <v/>
      </c>
      <c r="AZ1072" s="183" t="str">
        <f t="shared" si="543"/>
        <v/>
      </c>
      <c r="BA1072" s="185" t="str">
        <f t="shared" si="544"/>
        <v/>
      </c>
      <c r="BD1072" s="171"/>
      <c r="BE1072" s="171"/>
      <c r="BF1072" s="171"/>
      <c r="BG1072" s="171"/>
    </row>
    <row r="1073" spans="1:59" ht="15" customHeight="1" x14ac:dyDescent="0.3">
      <c r="A1073" s="172"/>
      <c r="B1073" s="172"/>
      <c r="C1073" s="172"/>
      <c r="D1073" s="173"/>
      <c r="E1073" s="173"/>
      <c r="F1073" s="173"/>
      <c r="G1073" s="173"/>
      <c r="H1073" s="173"/>
      <c r="I1073" s="174"/>
      <c r="J1073" s="175"/>
      <c r="K1073" s="176" t="str">
        <f t="shared" si="516"/>
        <v/>
      </c>
      <c r="L1073" s="177" t="str">
        <f t="shared" si="517"/>
        <v/>
      </c>
      <c r="M1073" s="178" t="str">
        <f t="shared" si="518"/>
        <v/>
      </c>
      <c r="N1073" s="44" t="str" cm="1">
        <f t="array" ref="N1073">IFERROR(IF(_xlfn.SINGLE(A:A)="","",IF(R1073="Beer",SUM(LOOKUP(2,1/(Rates!$B$3:$B$5&lt;=W1073)/(Rates!$C$3:$C$5&gt;=W1073),Rates!$D$3:$D$5)*(X1073/100)*W1073),IF(R1073="Refreshment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44" t="str">
        <f t="shared" si="519"/>
        <v/>
      </c>
      <c r="P1073" s="13"/>
      <c r="Q1073" s="179" t="str">
        <f t="shared" si="520"/>
        <v/>
      </c>
      <c r="R1073" s="180" t="str">
        <f t="shared" si="521"/>
        <v/>
      </c>
      <c r="S1073" s="13" t="str">
        <f>IF(A1073="","",IF(R1073="Refreshment Beverage",VLOOKUP(VALUE(Q1073),Rates!G$15:L$19,2,0),VLOOKUP(VALUE(Q1073),Rates!G$4:L$8,2,0)))</f>
        <v/>
      </c>
      <c r="T1073" s="13" t="str">
        <f t="shared" si="522"/>
        <v/>
      </c>
      <c r="U1073" s="181" t="str">
        <f t="shared" si="523"/>
        <v/>
      </c>
      <c r="V1073" s="13" t="str">
        <f t="shared" si="524"/>
        <v/>
      </c>
      <c r="W1073" s="13" t="str">
        <f t="shared" si="525"/>
        <v/>
      </c>
      <c r="X1073" s="182" t="str">
        <f t="shared" si="526"/>
        <v/>
      </c>
      <c r="Y1073" s="183" t="str">
        <f>IF(A:A="","",IF(R1073="Refreshment Beverage",VLOOKUP(Q1073,Rates!G$15:L$19,6,0)*W1073,VLOOKUP(Q1073,Rates!G$4:L$12,6,0)*W1073))</f>
        <v/>
      </c>
      <c r="Z1073" s="183" t="str">
        <f t="shared" si="527"/>
        <v/>
      </c>
      <c r="AA1073" s="17">
        <f t="shared" si="515"/>
        <v>0</v>
      </c>
      <c r="AB1073" s="177" t="str" cm="1">
        <f t="array" ref="AB1073">IF(_xlfn.SINGLE(A:A)="","",IF(R1073="Refreshment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177" t="str" cm="1">
        <f t="array" ref="AC1073">IF(_xlfn.SINGLE(A:A)="","",IF(R1073="Refreshment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68">
        <f>IFERROR(IF(OR(Q1073=1,Q1073=2,Q1073=3,Q1073=4),VLOOKUP(Q1073,Rates!$A$31:$B$34,2,0)*W1073,IF(V1073=1,VLOOKUP(U1073,'REB BEV MIN MKUP'!B:E,4,0),IF(V1073&gt;1,VLOOKUP(VALUE(W1073),'REB BEV MIN MKUP'!O:Q,3,0),0))),0)</f>
        <v>0</v>
      </c>
      <c r="AE1073" s="177" t="str">
        <f t="shared" si="528"/>
        <v/>
      </c>
      <c r="AF1073" s="13" t="str">
        <f t="shared" si="529"/>
        <v/>
      </c>
      <c r="AG1073" s="177" t="str">
        <f t="shared" si="530"/>
        <v/>
      </c>
      <c r="AH1073" s="184" t="str">
        <f t="shared" si="531"/>
        <v/>
      </c>
      <c r="AI1073" s="184" t="str">
        <f>IF(AE:AE="","",IF(R1073="Refreshment Beverage",AK1073*(Rates!J$19/100),ROUND(SUM(AH1073*(Rates!$J$8/100)),4)))</f>
        <v/>
      </c>
      <c r="AJ1073" s="183" t="str">
        <f t="shared" si="532"/>
        <v/>
      </c>
      <c r="AK1073" s="185" t="str">
        <f t="shared" si="533"/>
        <v/>
      </c>
      <c r="AL1073" s="177" t="str">
        <f t="shared" si="534"/>
        <v/>
      </c>
      <c r="AM1073" s="13" t="str">
        <f>IF(AS1073="","",IF(R1073="Refreshment Beverage",ROUND(AS1073*Rates!K$19,4),ROUND(AO1073*(VLOOKUP(VALUE(Q1073),Rates!G$4:L$12,3,0)),4)))</f>
        <v/>
      </c>
      <c r="AN1073" s="183" t="str">
        <f>IF(AS1073="","",IF(R1073="Refreshment Beverage",AS1073*(Rates!J$19/100),MAX(AM1073,AB1073)))</f>
        <v/>
      </c>
      <c r="AO1073" s="186" t="str">
        <f t="shared" si="535"/>
        <v/>
      </c>
      <c r="AP1073" s="186" t="str">
        <f t="shared" si="536"/>
        <v/>
      </c>
      <c r="AQ1073" s="186" t="str">
        <f>IF(AS1073="","",IF(R1073="Refreshment Beverage",ROUND(SUM(VLOOKUP(Q:Q,Rates!G$15:L$19,3,0)*(AS1073-Y1073-Z1073-AA1073)),4),ROUND(SUM(Rates!$K$8*AS1073),4)))</f>
        <v/>
      </c>
      <c r="AR1073" s="184" t="str">
        <f t="shared" si="537"/>
        <v/>
      </c>
      <c r="AS1073" s="185" t="str">
        <f t="shared" si="538"/>
        <v/>
      </c>
      <c r="AT1073" s="177" t="str">
        <f t="shared" si="539"/>
        <v/>
      </c>
      <c r="AU1073" s="13" t="str">
        <f>IF(AX1073="","",IF(R1073="Refreshment Beverage",ROUND((BA1073-Y1073-Z1073-AA1073)*VLOOKUP(VALUE(Q1073),Rates!G$15:L$19,3,0),4),ROUND(AW1073*(VLOOKUP(VALUE(Q1073),Rates!G:L,3,0)),4)))</f>
        <v/>
      </c>
      <c r="AV1073" s="183" t="str">
        <f t="shared" si="540"/>
        <v/>
      </c>
      <c r="AW1073" s="186" t="str">
        <f t="shared" si="541"/>
        <v/>
      </c>
      <c r="AX1073" s="184" t="str">
        <f t="shared" si="542"/>
        <v/>
      </c>
      <c r="AY1073" s="186" t="str">
        <f>IF(AX1073="","",IF(R1073="Refreshment Beverage",ROUND(SUM(AX1073*Rates!K$19),4),ROUND(SUM(AX1073*(Rates!J$8/100)),4)))</f>
        <v/>
      </c>
      <c r="AZ1073" s="183" t="str">
        <f t="shared" si="543"/>
        <v/>
      </c>
      <c r="BA1073" s="185" t="str">
        <f t="shared" si="544"/>
        <v/>
      </c>
      <c r="BD1073" s="171"/>
      <c r="BE1073" s="171"/>
      <c r="BF1073" s="171"/>
      <c r="BG1073" s="171"/>
    </row>
    <row r="1074" spans="1:59" ht="15" customHeight="1" x14ac:dyDescent="0.3">
      <c r="A1074" s="172"/>
      <c r="B1074" s="172"/>
      <c r="C1074" s="172"/>
      <c r="D1074" s="173"/>
      <c r="E1074" s="173"/>
      <c r="F1074" s="173"/>
      <c r="G1074" s="173"/>
      <c r="H1074" s="173"/>
      <c r="I1074" s="174"/>
      <c r="J1074" s="175"/>
      <c r="K1074" s="176" t="str">
        <f t="shared" si="516"/>
        <v/>
      </c>
      <c r="L1074" s="177" t="str">
        <f t="shared" si="517"/>
        <v/>
      </c>
      <c r="M1074" s="178" t="str">
        <f t="shared" si="518"/>
        <v/>
      </c>
      <c r="N1074" s="44" t="str" cm="1">
        <f t="array" ref="N1074">IFERROR(IF(_xlfn.SINGLE(A:A)="","",IF(R1074="Beer",SUM(LOOKUP(2,1/(Rates!$B$3:$B$5&lt;=W1074)/(Rates!$C$3:$C$5&gt;=W1074),Rates!$D$3:$D$5)*(X1074/100)*W1074),IF(R1074="Refreshment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44" t="str">
        <f t="shared" si="519"/>
        <v/>
      </c>
      <c r="P1074" s="13"/>
      <c r="Q1074" s="179" t="str">
        <f t="shared" si="520"/>
        <v/>
      </c>
      <c r="R1074" s="180" t="str">
        <f t="shared" si="521"/>
        <v/>
      </c>
      <c r="S1074" s="13" t="str">
        <f>IF(A1074="","",IF(R1074="Refreshment Beverage",VLOOKUP(VALUE(Q1074),Rates!G$15:L$19,2,0),VLOOKUP(VALUE(Q1074),Rates!G$4:L$8,2,0)))</f>
        <v/>
      </c>
      <c r="T1074" s="13" t="str">
        <f t="shared" si="522"/>
        <v/>
      </c>
      <c r="U1074" s="181" t="str">
        <f t="shared" si="523"/>
        <v/>
      </c>
      <c r="V1074" s="13" t="str">
        <f t="shared" si="524"/>
        <v/>
      </c>
      <c r="W1074" s="13" t="str">
        <f t="shared" si="525"/>
        <v/>
      </c>
      <c r="X1074" s="182" t="str">
        <f t="shared" si="526"/>
        <v/>
      </c>
      <c r="Y1074" s="183" t="str">
        <f>IF(A:A="","",IF(R1074="Refreshment Beverage",VLOOKUP(Q1074,Rates!G$15:L$19,6,0)*W1074,VLOOKUP(Q1074,Rates!G$4:L$12,6,0)*W1074))</f>
        <v/>
      </c>
      <c r="Z1074" s="183" t="str">
        <f t="shared" si="527"/>
        <v/>
      </c>
      <c r="AA1074" s="17">
        <f t="shared" si="515"/>
        <v>0</v>
      </c>
      <c r="AB1074" s="177" t="str" cm="1">
        <f t="array" ref="AB1074">IF(_xlfn.SINGLE(A:A)="","",IF(R1074="Refreshment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177" t="str" cm="1">
        <f t="array" ref="AC1074">IF(_xlfn.SINGLE(A:A)="","",IF(R1074="Refreshment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68">
        <f>IFERROR(IF(OR(Q1074=1,Q1074=2,Q1074=3,Q1074=4),VLOOKUP(Q1074,Rates!$A$31:$B$34,2,0)*W1074,IF(V1074=1,VLOOKUP(U1074,'REB BEV MIN MKUP'!B:E,4,0),IF(V1074&gt;1,VLOOKUP(VALUE(W1074),'REB BEV MIN MKUP'!O:Q,3,0),0))),0)</f>
        <v>0</v>
      </c>
      <c r="AE1074" s="177" t="str">
        <f t="shared" si="528"/>
        <v/>
      </c>
      <c r="AF1074" s="13" t="str">
        <f t="shared" si="529"/>
        <v/>
      </c>
      <c r="AG1074" s="177" t="str">
        <f t="shared" si="530"/>
        <v/>
      </c>
      <c r="AH1074" s="184" t="str">
        <f t="shared" si="531"/>
        <v/>
      </c>
      <c r="AI1074" s="184" t="str">
        <f>IF(AE:AE="","",IF(R1074="Refreshment Beverage",AK1074*(Rates!J$19/100),ROUND(SUM(AH1074*(Rates!$J$8/100)),4)))</f>
        <v/>
      </c>
      <c r="AJ1074" s="183" t="str">
        <f t="shared" si="532"/>
        <v/>
      </c>
      <c r="AK1074" s="185" t="str">
        <f t="shared" si="533"/>
        <v/>
      </c>
      <c r="AL1074" s="177" t="str">
        <f t="shared" si="534"/>
        <v/>
      </c>
      <c r="AM1074" s="13" t="str">
        <f>IF(AS1074="","",IF(R1074="Refreshment Beverage",ROUND(AS1074*Rates!K$19,4),ROUND(AO1074*(VLOOKUP(VALUE(Q1074),Rates!G$4:L$12,3,0)),4)))</f>
        <v/>
      </c>
      <c r="AN1074" s="183" t="str">
        <f>IF(AS1074="","",IF(R1074="Refreshment Beverage",AS1074*(Rates!J$19/100),MAX(AM1074,AB1074)))</f>
        <v/>
      </c>
      <c r="AO1074" s="186" t="str">
        <f t="shared" si="535"/>
        <v/>
      </c>
      <c r="AP1074" s="186" t="str">
        <f t="shared" si="536"/>
        <v/>
      </c>
      <c r="AQ1074" s="186" t="str">
        <f>IF(AS1074="","",IF(R1074="Refreshment Beverage",ROUND(SUM(VLOOKUP(Q:Q,Rates!G$15:L$19,3,0)*(AS1074-Y1074-Z1074-AA1074)),4),ROUND(SUM(Rates!$K$8*AS1074),4)))</f>
        <v/>
      </c>
      <c r="AR1074" s="184" t="str">
        <f t="shared" si="537"/>
        <v/>
      </c>
      <c r="AS1074" s="185" t="str">
        <f t="shared" si="538"/>
        <v/>
      </c>
      <c r="AT1074" s="177" t="str">
        <f t="shared" si="539"/>
        <v/>
      </c>
      <c r="AU1074" s="13" t="str">
        <f>IF(AX1074="","",IF(R1074="Refreshment Beverage",ROUND((BA1074-Y1074-Z1074-AA1074)*VLOOKUP(VALUE(Q1074),Rates!G$15:L$19,3,0),4),ROUND(AW1074*(VLOOKUP(VALUE(Q1074),Rates!G:L,3,0)),4)))</f>
        <v/>
      </c>
      <c r="AV1074" s="183" t="str">
        <f t="shared" si="540"/>
        <v/>
      </c>
      <c r="AW1074" s="186" t="str">
        <f t="shared" si="541"/>
        <v/>
      </c>
      <c r="AX1074" s="184" t="str">
        <f t="shared" si="542"/>
        <v/>
      </c>
      <c r="AY1074" s="186" t="str">
        <f>IF(AX1074="","",IF(R1074="Refreshment Beverage",ROUND(SUM(AX1074*Rates!K$19),4),ROUND(SUM(AX1074*(Rates!J$8/100)),4)))</f>
        <v/>
      </c>
      <c r="AZ1074" s="183" t="str">
        <f t="shared" si="543"/>
        <v/>
      </c>
      <c r="BA1074" s="185" t="str">
        <f t="shared" si="544"/>
        <v/>
      </c>
      <c r="BD1074" s="171"/>
      <c r="BE1074" s="171"/>
      <c r="BF1074" s="171"/>
      <c r="BG1074" s="171"/>
    </row>
    <row r="1075" spans="1:59" ht="15" customHeight="1" x14ac:dyDescent="0.3">
      <c r="A1075" s="172"/>
      <c r="B1075" s="172"/>
      <c r="C1075" s="172"/>
      <c r="D1075" s="173"/>
      <c r="E1075" s="173"/>
      <c r="F1075" s="173"/>
      <c r="G1075" s="173"/>
      <c r="H1075" s="173"/>
      <c r="I1075" s="174"/>
      <c r="J1075" s="175"/>
      <c r="K1075" s="176" t="str">
        <f t="shared" si="516"/>
        <v/>
      </c>
      <c r="L1075" s="177" t="str">
        <f t="shared" si="517"/>
        <v/>
      </c>
      <c r="M1075" s="178" t="str">
        <f t="shared" si="518"/>
        <v/>
      </c>
      <c r="N1075" s="44" t="str" cm="1">
        <f t="array" ref="N1075">IFERROR(IF(_xlfn.SINGLE(A:A)="","",IF(R1075="Beer",SUM(LOOKUP(2,1/(Rates!$B$3:$B$5&lt;=W1075)/(Rates!$C$3:$C$5&gt;=W1075),Rates!$D$3:$D$5)*(X1075/100)*W1075),IF(R1075="Refreshment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44" t="str">
        <f t="shared" si="519"/>
        <v/>
      </c>
      <c r="P1075" s="13"/>
      <c r="Q1075" s="179" t="str">
        <f t="shared" si="520"/>
        <v/>
      </c>
      <c r="R1075" s="180" t="str">
        <f t="shared" si="521"/>
        <v/>
      </c>
      <c r="S1075" s="13" t="str">
        <f>IF(A1075="","",IF(R1075="Refreshment Beverage",VLOOKUP(VALUE(Q1075),Rates!G$15:L$19,2,0),VLOOKUP(VALUE(Q1075),Rates!G$4:L$8,2,0)))</f>
        <v/>
      </c>
      <c r="T1075" s="13" t="str">
        <f t="shared" si="522"/>
        <v/>
      </c>
      <c r="U1075" s="181" t="str">
        <f t="shared" si="523"/>
        <v/>
      </c>
      <c r="V1075" s="13" t="str">
        <f t="shared" si="524"/>
        <v/>
      </c>
      <c r="W1075" s="13" t="str">
        <f t="shared" si="525"/>
        <v/>
      </c>
      <c r="X1075" s="182" t="str">
        <f t="shared" si="526"/>
        <v/>
      </c>
      <c r="Y1075" s="183" t="str">
        <f>IF(A:A="","",IF(R1075="Refreshment Beverage",VLOOKUP(Q1075,Rates!G$15:L$19,6,0)*W1075,VLOOKUP(Q1075,Rates!G$4:L$12,6,0)*W1075))</f>
        <v/>
      </c>
      <c r="Z1075" s="183" t="str">
        <f t="shared" si="527"/>
        <v/>
      </c>
      <c r="AA1075" s="17">
        <f t="shared" si="515"/>
        <v>0</v>
      </c>
      <c r="AB1075" s="177" t="str" cm="1">
        <f t="array" ref="AB1075">IF(_xlfn.SINGLE(A:A)="","",IF(R1075="Refreshment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177" t="str" cm="1">
        <f t="array" ref="AC1075">IF(_xlfn.SINGLE(A:A)="","",IF(R1075="Refreshment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68">
        <f>IFERROR(IF(OR(Q1075=1,Q1075=2,Q1075=3,Q1075=4),VLOOKUP(Q1075,Rates!$A$31:$B$34,2,0)*W1075,IF(V1075=1,VLOOKUP(U1075,'REB BEV MIN MKUP'!B:E,4,0),IF(V1075&gt;1,VLOOKUP(VALUE(W1075),'REB BEV MIN MKUP'!O:Q,3,0),0))),0)</f>
        <v>0</v>
      </c>
      <c r="AE1075" s="177" t="str">
        <f t="shared" si="528"/>
        <v/>
      </c>
      <c r="AF1075" s="13" t="str">
        <f t="shared" si="529"/>
        <v/>
      </c>
      <c r="AG1075" s="177" t="str">
        <f t="shared" si="530"/>
        <v/>
      </c>
      <c r="AH1075" s="184" t="str">
        <f t="shared" si="531"/>
        <v/>
      </c>
      <c r="AI1075" s="184" t="str">
        <f>IF(AE:AE="","",IF(R1075="Refreshment Beverage",AK1075*(Rates!J$19/100),ROUND(SUM(AH1075*(Rates!$J$8/100)),4)))</f>
        <v/>
      </c>
      <c r="AJ1075" s="183" t="str">
        <f t="shared" si="532"/>
        <v/>
      </c>
      <c r="AK1075" s="185" t="str">
        <f t="shared" si="533"/>
        <v/>
      </c>
      <c r="AL1075" s="177" t="str">
        <f t="shared" si="534"/>
        <v/>
      </c>
      <c r="AM1075" s="13" t="str">
        <f>IF(AS1075="","",IF(R1075="Refreshment Beverage",ROUND(AS1075*Rates!K$19,4),ROUND(AO1075*(VLOOKUP(VALUE(Q1075),Rates!G$4:L$12,3,0)),4)))</f>
        <v/>
      </c>
      <c r="AN1075" s="183" t="str">
        <f>IF(AS1075="","",IF(R1075="Refreshment Beverage",AS1075*(Rates!J$19/100),MAX(AM1075,AB1075)))</f>
        <v/>
      </c>
      <c r="AO1075" s="186" t="str">
        <f t="shared" si="535"/>
        <v/>
      </c>
      <c r="AP1075" s="186" t="str">
        <f t="shared" si="536"/>
        <v/>
      </c>
      <c r="AQ1075" s="186" t="str">
        <f>IF(AS1075="","",IF(R1075="Refreshment Beverage",ROUND(SUM(VLOOKUP(Q:Q,Rates!G$15:L$19,3,0)*(AS1075-Y1075-Z1075-AA1075)),4),ROUND(SUM(Rates!$K$8*AS1075),4)))</f>
        <v/>
      </c>
      <c r="AR1075" s="184" t="str">
        <f t="shared" si="537"/>
        <v/>
      </c>
      <c r="AS1075" s="185" t="str">
        <f t="shared" si="538"/>
        <v/>
      </c>
      <c r="AT1075" s="177" t="str">
        <f t="shared" si="539"/>
        <v/>
      </c>
      <c r="AU1075" s="13" t="str">
        <f>IF(AX1075="","",IF(R1075="Refreshment Beverage",ROUND((BA1075-Y1075-Z1075-AA1075)*VLOOKUP(VALUE(Q1075),Rates!G$15:L$19,3,0),4),ROUND(AW1075*(VLOOKUP(VALUE(Q1075),Rates!G:L,3,0)),4)))</f>
        <v/>
      </c>
      <c r="AV1075" s="183" t="str">
        <f t="shared" si="540"/>
        <v/>
      </c>
      <c r="AW1075" s="186" t="str">
        <f t="shared" si="541"/>
        <v/>
      </c>
      <c r="AX1075" s="184" t="str">
        <f t="shared" si="542"/>
        <v/>
      </c>
      <c r="AY1075" s="186" t="str">
        <f>IF(AX1075="","",IF(R1075="Refreshment Beverage",ROUND(SUM(AX1075*Rates!K$19),4),ROUND(SUM(AX1075*(Rates!J$8/100)),4)))</f>
        <v/>
      </c>
      <c r="AZ1075" s="183" t="str">
        <f t="shared" si="543"/>
        <v/>
      </c>
      <c r="BA1075" s="185" t="str">
        <f t="shared" si="544"/>
        <v/>
      </c>
      <c r="BD1075" s="171"/>
      <c r="BE1075" s="171"/>
      <c r="BF1075" s="171"/>
      <c r="BG1075" s="171"/>
    </row>
    <row r="1076" spans="1:59" ht="15" customHeight="1" x14ac:dyDescent="0.3">
      <c r="A1076" s="172"/>
      <c r="B1076" s="172"/>
      <c r="C1076" s="172"/>
      <c r="D1076" s="173"/>
      <c r="E1076" s="173"/>
      <c r="F1076" s="173"/>
      <c r="G1076" s="173"/>
      <c r="H1076" s="173"/>
      <c r="I1076" s="174"/>
      <c r="J1076" s="175"/>
      <c r="K1076" s="176" t="str">
        <f t="shared" si="516"/>
        <v/>
      </c>
      <c r="L1076" s="177" t="str">
        <f t="shared" si="517"/>
        <v/>
      </c>
      <c r="M1076" s="178" t="str">
        <f t="shared" si="518"/>
        <v/>
      </c>
      <c r="N1076" s="44" t="str" cm="1">
        <f t="array" ref="N1076">IFERROR(IF(_xlfn.SINGLE(A:A)="","",IF(R1076="Beer",SUM(LOOKUP(2,1/(Rates!$B$3:$B$5&lt;=W1076)/(Rates!$C$3:$C$5&gt;=W1076),Rates!$D$3:$D$5)*(X1076/100)*W1076),IF(R1076="Refreshment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44" t="str">
        <f t="shared" si="519"/>
        <v/>
      </c>
      <c r="P1076" s="13"/>
      <c r="Q1076" s="179" t="str">
        <f t="shared" si="520"/>
        <v/>
      </c>
      <c r="R1076" s="180" t="str">
        <f t="shared" si="521"/>
        <v/>
      </c>
      <c r="S1076" s="13" t="str">
        <f>IF(A1076="","",IF(R1076="Refreshment Beverage",VLOOKUP(VALUE(Q1076),Rates!G$15:L$19,2,0),VLOOKUP(VALUE(Q1076),Rates!G$4:L$8,2,0)))</f>
        <v/>
      </c>
      <c r="T1076" s="13" t="str">
        <f t="shared" si="522"/>
        <v/>
      </c>
      <c r="U1076" s="181" t="str">
        <f t="shared" si="523"/>
        <v/>
      </c>
      <c r="V1076" s="13" t="str">
        <f t="shared" si="524"/>
        <v/>
      </c>
      <c r="W1076" s="13" t="str">
        <f t="shared" si="525"/>
        <v/>
      </c>
      <c r="X1076" s="182" t="str">
        <f t="shared" si="526"/>
        <v/>
      </c>
      <c r="Y1076" s="183" t="str">
        <f>IF(A:A="","",IF(R1076="Refreshment Beverage",VLOOKUP(Q1076,Rates!G$15:L$19,6,0)*W1076,VLOOKUP(Q1076,Rates!G$4:L$12,6,0)*W1076))</f>
        <v/>
      </c>
      <c r="Z1076" s="183" t="str">
        <f t="shared" si="527"/>
        <v/>
      </c>
      <c r="AA1076" s="17">
        <f t="shared" si="515"/>
        <v>0</v>
      </c>
      <c r="AB1076" s="177" t="str" cm="1">
        <f t="array" ref="AB1076">IF(_xlfn.SINGLE(A:A)="","",IF(R1076="Refreshment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177" t="str" cm="1">
        <f t="array" ref="AC1076">IF(_xlfn.SINGLE(A:A)="","",IF(R1076="Refreshment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68">
        <f>IFERROR(IF(OR(Q1076=1,Q1076=2,Q1076=3,Q1076=4),VLOOKUP(Q1076,Rates!$A$31:$B$34,2,0)*W1076,IF(V1076=1,VLOOKUP(U1076,'REB BEV MIN MKUP'!B:E,4,0),IF(V1076&gt;1,VLOOKUP(VALUE(W1076),'REB BEV MIN MKUP'!O:Q,3,0),0))),0)</f>
        <v>0</v>
      </c>
      <c r="AE1076" s="177" t="str">
        <f t="shared" si="528"/>
        <v/>
      </c>
      <c r="AF1076" s="13" t="str">
        <f t="shared" si="529"/>
        <v/>
      </c>
      <c r="AG1076" s="177" t="str">
        <f t="shared" si="530"/>
        <v/>
      </c>
      <c r="AH1076" s="184" t="str">
        <f t="shared" si="531"/>
        <v/>
      </c>
      <c r="AI1076" s="184" t="str">
        <f>IF(AE:AE="","",IF(R1076="Refreshment Beverage",AK1076*(Rates!J$19/100),ROUND(SUM(AH1076*(Rates!$J$8/100)),4)))</f>
        <v/>
      </c>
      <c r="AJ1076" s="183" t="str">
        <f t="shared" si="532"/>
        <v/>
      </c>
      <c r="AK1076" s="185" t="str">
        <f t="shared" si="533"/>
        <v/>
      </c>
      <c r="AL1076" s="177" t="str">
        <f t="shared" si="534"/>
        <v/>
      </c>
      <c r="AM1076" s="13" t="str">
        <f>IF(AS1076="","",IF(R1076="Refreshment Beverage",ROUND(AS1076*Rates!K$19,4),ROUND(AO1076*(VLOOKUP(VALUE(Q1076),Rates!G$4:L$12,3,0)),4)))</f>
        <v/>
      </c>
      <c r="AN1076" s="183" t="str">
        <f>IF(AS1076="","",IF(R1076="Refreshment Beverage",AS1076*(Rates!J$19/100),MAX(AM1076,AB1076)))</f>
        <v/>
      </c>
      <c r="AO1076" s="186" t="str">
        <f t="shared" si="535"/>
        <v/>
      </c>
      <c r="AP1076" s="186" t="str">
        <f t="shared" si="536"/>
        <v/>
      </c>
      <c r="AQ1076" s="186" t="str">
        <f>IF(AS1076="","",IF(R1076="Refreshment Beverage",ROUND(SUM(VLOOKUP(Q:Q,Rates!G$15:L$19,3,0)*(AS1076-Y1076-Z1076-AA1076)),4),ROUND(SUM(Rates!$K$8*AS1076),4)))</f>
        <v/>
      </c>
      <c r="AR1076" s="184" t="str">
        <f t="shared" si="537"/>
        <v/>
      </c>
      <c r="AS1076" s="185" t="str">
        <f t="shared" si="538"/>
        <v/>
      </c>
      <c r="AT1076" s="177" t="str">
        <f t="shared" si="539"/>
        <v/>
      </c>
      <c r="AU1076" s="13" t="str">
        <f>IF(AX1076="","",IF(R1076="Refreshment Beverage",ROUND((BA1076-Y1076-Z1076-AA1076)*VLOOKUP(VALUE(Q1076),Rates!G$15:L$19,3,0),4),ROUND(AW1076*(VLOOKUP(VALUE(Q1076),Rates!G:L,3,0)),4)))</f>
        <v/>
      </c>
      <c r="AV1076" s="183" t="str">
        <f t="shared" si="540"/>
        <v/>
      </c>
      <c r="AW1076" s="186" t="str">
        <f t="shared" si="541"/>
        <v/>
      </c>
      <c r="AX1076" s="184" t="str">
        <f t="shared" si="542"/>
        <v/>
      </c>
      <c r="AY1076" s="186" t="str">
        <f>IF(AX1076="","",IF(R1076="Refreshment Beverage",ROUND(SUM(AX1076*Rates!K$19),4),ROUND(SUM(AX1076*(Rates!J$8/100)),4)))</f>
        <v/>
      </c>
      <c r="AZ1076" s="183" t="str">
        <f t="shared" si="543"/>
        <v/>
      </c>
      <c r="BA1076" s="185" t="str">
        <f t="shared" si="544"/>
        <v/>
      </c>
      <c r="BD1076" s="171"/>
      <c r="BE1076" s="171"/>
      <c r="BF1076" s="171"/>
      <c r="BG1076" s="171"/>
    </row>
    <row r="1077" spans="1:59" ht="15" customHeight="1" x14ac:dyDescent="0.3">
      <c r="A1077" s="172"/>
      <c r="B1077" s="172"/>
      <c r="C1077" s="172"/>
      <c r="D1077" s="173"/>
      <c r="E1077" s="173"/>
      <c r="F1077" s="173"/>
      <c r="G1077" s="173"/>
      <c r="H1077" s="173"/>
      <c r="I1077" s="174"/>
      <c r="J1077" s="175"/>
      <c r="K1077" s="176" t="str">
        <f t="shared" si="516"/>
        <v/>
      </c>
      <c r="L1077" s="177" t="str">
        <f t="shared" si="517"/>
        <v/>
      </c>
      <c r="M1077" s="178" t="str">
        <f t="shared" si="518"/>
        <v/>
      </c>
      <c r="N1077" s="44" t="str" cm="1">
        <f t="array" ref="N1077">IFERROR(IF(_xlfn.SINGLE(A:A)="","",IF(R1077="Beer",SUM(LOOKUP(2,1/(Rates!$B$3:$B$5&lt;=W1077)/(Rates!$C$3:$C$5&gt;=W1077),Rates!$D$3:$D$5)*(X1077/100)*W1077),IF(R1077="Refreshment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44" t="str">
        <f t="shared" si="519"/>
        <v/>
      </c>
      <c r="P1077" s="13"/>
      <c r="Q1077" s="179" t="str">
        <f t="shared" si="520"/>
        <v/>
      </c>
      <c r="R1077" s="180" t="str">
        <f t="shared" si="521"/>
        <v/>
      </c>
      <c r="S1077" s="13" t="str">
        <f>IF(A1077="","",IF(R1077="Refreshment Beverage",VLOOKUP(VALUE(Q1077),Rates!G$15:L$19,2,0),VLOOKUP(VALUE(Q1077),Rates!G$4:L$8,2,0)))</f>
        <v/>
      </c>
      <c r="T1077" s="13" t="str">
        <f t="shared" si="522"/>
        <v/>
      </c>
      <c r="U1077" s="181" t="str">
        <f t="shared" si="523"/>
        <v/>
      </c>
      <c r="V1077" s="13" t="str">
        <f t="shared" si="524"/>
        <v/>
      </c>
      <c r="W1077" s="13" t="str">
        <f t="shared" si="525"/>
        <v/>
      </c>
      <c r="X1077" s="182" t="str">
        <f t="shared" si="526"/>
        <v/>
      </c>
      <c r="Y1077" s="183" t="str">
        <f>IF(A:A="","",IF(R1077="Refreshment Beverage",VLOOKUP(Q1077,Rates!G$15:L$19,6,0)*W1077,VLOOKUP(Q1077,Rates!G$4:L$12,6,0)*W1077))</f>
        <v/>
      </c>
      <c r="Z1077" s="183" t="str">
        <f t="shared" si="527"/>
        <v/>
      </c>
      <c r="AA1077" s="17">
        <f t="shared" si="515"/>
        <v>0</v>
      </c>
      <c r="AB1077" s="177" t="str" cm="1">
        <f t="array" ref="AB1077">IF(_xlfn.SINGLE(A:A)="","",IF(R1077="Refreshment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177" t="str" cm="1">
        <f t="array" ref="AC1077">IF(_xlfn.SINGLE(A:A)="","",IF(R1077="Refreshment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68">
        <f>IFERROR(IF(OR(Q1077=1,Q1077=2,Q1077=3,Q1077=4),VLOOKUP(Q1077,Rates!$A$31:$B$34,2,0)*W1077,IF(V1077=1,VLOOKUP(U1077,'REB BEV MIN MKUP'!B:E,4,0),IF(V1077&gt;1,VLOOKUP(VALUE(W1077),'REB BEV MIN MKUP'!O:Q,3,0),0))),0)</f>
        <v>0</v>
      </c>
      <c r="AE1077" s="177" t="str">
        <f t="shared" si="528"/>
        <v/>
      </c>
      <c r="AF1077" s="13" t="str">
        <f t="shared" si="529"/>
        <v/>
      </c>
      <c r="AG1077" s="177" t="str">
        <f t="shared" si="530"/>
        <v/>
      </c>
      <c r="AH1077" s="184" t="str">
        <f t="shared" si="531"/>
        <v/>
      </c>
      <c r="AI1077" s="184" t="str">
        <f>IF(AE:AE="","",IF(R1077="Refreshment Beverage",AK1077*(Rates!J$19/100),ROUND(SUM(AH1077*(Rates!$J$8/100)),4)))</f>
        <v/>
      </c>
      <c r="AJ1077" s="183" t="str">
        <f t="shared" si="532"/>
        <v/>
      </c>
      <c r="AK1077" s="185" t="str">
        <f t="shared" si="533"/>
        <v/>
      </c>
      <c r="AL1077" s="177" t="str">
        <f t="shared" si="534"/>
        <v/>
      </c>
      <c r="AM1077" s="13" t="str">
        <f>IF(AS1077="","",IF(R1077="Refreshment Beverage",ROUND(AS1077*Rates!K$19,4),ROUND(AO1077*(VLOOKUP(VALUE(Q1077),Rates!G$4:L$12,3,0)),4)))</f>
        <v/>
      </c>
      <c r="AN1077" s="183" t="str">
        <f>IF(AS1077="","",IF(R1077="Refreshment Beverage",AS1077*(Rates!J$19/100),MAX(AM1077,AB1077)))</f>
        <v/>
      </c>
      <c r="AO1077" s="186" t="str">
        <f t="shared" si="535"/>
        <v/>
      </c>
      <c r="AP1077" s="186" t="str">
        <f t="shared" si="536"/>
        <v/>
      </c>
      <c r="AQ1077" s="186" t="str">
        <f>IF(AS1077="","",IF(R1077="Refreshment Beverage",ROUND(SUM(VLOOKUP(Q:Q,Rates!G$15:L$19,3,0)*(AS1077-Y1077-Z1077-AA1077)),4),ROUND(SUM(Rates!$K$8*AS1077),4)))</f>
        <v/>
      </c>
      <c r="AR1077" s="184" t="str">
        <f t="shared" si="537"/>
        <v/>
      </c>
      <c r="AS1077" s="185" t="str">
        <f t="shared" si="538"/>
        <v/>
      </c>
      <c r="AT1077" s="177" t="str">
        <f t="shared" si="539"/>
        <v/>
      </c>
      <c r="AU1077" s="13" t="str">
        <f>IF(AX1077="","",IF(R1077="Refreshment Beverage",ROUND((BA1077-Y1077-Z1077-AA1077)*VLOOKUP(VALUE(Q1077),Rates!G$15:L$19,3,0),4),ROUND(AW1077*(VLOOKUP(VALUE(Q1077),Rates!G:L,3,0)),4)))</f>
        <v/>
      </c>
      <c r="AV1077" s="183" t="str">
        <f t="shared" si="540"/>
        <v/>
      </c>
      <c r="AW1077" s="186" t="str">
        <f t="shared" si="541"/>
        <v/>
      </c>
      <c r="AX1077" s="184" t="str">
        <f t="shared" si="542"/>
        <v/>
      </c>
      <c r="AY1077" s="186" t="str">
        <f>IF(AX1077="","",IF(R1077="Refreshment Beverage",ROUND(SUM(AX1077*Rates!K$19),4),ROUND(SUM(AX1077*(Rates!J$8/100)),4)))</f>
        <v/>
      </c>
      <c r="AZ1077" s="183" t="str">
        <f t="shared" si="543"/>
        <v/>
      </c>
      <c r="BA1077" s="185" t="str">
        <f t="shared" si="544"/>
        <v/>
      </c>
      <c r="BD1077" s="171"/>
      <c r="BE1077" s="171"/>
      <c r="BF1077" s="171"/>
      <c r="BG1077" s="171"/>
    </row>
    <row r="1078" spans="1:59" ht="15" customHeight="1" x14ac:dyDescent="0.3">
      <c r="A1078" s="172"/>
      <c r="B1078" s="172"/>
      <c r="C1078" s="172"/>
      <c r="D1078" s="173"/>
      <c r="E1078" s="173"/>
      <c r="F1078" s="173"/>
      <c r="G1078" s="173"/>
      <c r="H1078" s="173"/>
      <c r="I1078" s="174"/>
      <c r="J1078" s="175"/>
      <c r="K1078" s="176" t="str">
        <f t="shared" si="516"/>
        <v/>
      </c>
      <c r="L1078" s="177" t="str">
        <f t="shared" si="517"/>
        <v/>
      </c>
      <c r="M1078" s="178" t="str">
        <f t="shared" si="518"/>
        <v/>
      </c>
      <c r="N1078" s="44" t="str" cm="1">
        <f t="array" ref="N1078">IFERROR(IF(_xlfn.SINGLE(A:A)="","",IF(R1078="Beer",SUM(LOOKUP(2,1/(Rates!$B$3:$B$5&lt;=W1078)/(Rates!$C$3:$C$5&gt;=W1078),Rates!$D$3:$D$5)*(X1078/100)*W1078),IF(R1078="Refreshment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44" t="str">
        <f t="shared" si="519"/>
        <v/>
      </c>
      <c r="P1078" s="13"/>
      <c r="Q1078" s="179" t="str">
        <f t="shared" si="520"/>
        <v/>
      </c>
      <c r="R1078" s="180" t="str">
        <f t="shared" si="521"/>
        <v/>
      </c>
      <c r="S1078" s="13" t="str">
        <f>IF(A1078="","",IF(R1078="Refreshment Beverage",VLOOKUP(VALUE(Q1078),Rates!G$15:L$19,2,0),VLOOKUP(VALUE(Q1078),Rates!G$4:L$8,2,0)))</f>
        <v/>
      </c>
      <c r="T1078" s="13" t="str">
        <f t="shared" si="522"/>
        <v/>
      </c>
      <c r="U1078" s="181" t="str">
        <f t="shared" si="523"/>
        <v/>
      </c>
      <c r="V1078" s="13" t="str">
        <f t="shared" si="524"/>
        <v/>
      </c>
      <c r="W1078" s="13" t="str">
        <f t="shared" si="525"/>
        <v/>
      </c>
      <c r="X1078" s="182" t="str">
        <f t="shared" si="526"/>
        <v/>
      </c>
      <c r="Y1078" s="183" t="str">
        <f>IF(A:A="","",IF(R1078="Refreshment Beverage",VLOOKUP(Q1078,Rates!G$15:L$19,6,0)*W1078,VLOOKUP(Q1078,Rates!G$4:L$12,6,0)*W1078))</f>
        <v/>
      </c>
      <c r="Z1078" s="183" t="str">
        <f t="shared" si="527"/>
        <v/>
      </c>
      <c r="AA1078" s="17">
        <f t="shared" si="515"/>
        <v>0</v>
      </c>
      <c r="AB1078" s="177" t="str" cm="1">
        <f t="array" ref="AB1078">IF(_xlfn.SINGLE(A:A)="","",IF(R1078="Refreshment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177" t="str" cm="1">
        <f t="array" ref="AC1078">IF(_xlfn.SINGLE(A:A)="","",IF(R1078="Refreshment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68">
        <f>IFERROR(IF(OR(Q1078=1,Q1078=2,Q1078=3,Q1078=4),VLOOKUP(Q1078,Rates!$A$31:$B$34,2,0)*W1078,IF(V1078=1,VLOOKUP(U1078,'REB BEV MIN MKUP'!B:E,4,0),IF(V1078&gt;1,VLOOKUP(VALUE(W1078),'REB BEV MIN MKUP'!O:Q,3,0),0))),0)</f>
        <v>0</v>
      </c>
      <c r="AE1078" s="177" t="str">
        <f t="shared" si="528"/>
        <v/>
      </c>
      <c r="AF1078" s="13" t="str">
        <f t="shared" si="529"/>
        <v/>
      </c>
      <c r="AG1078" s="177" t="str">
        <f t="shared" si="530"/>
        <v/>
      </c>
      <c r="AH1078" s="184" t="str">
        <f t="shared" si="531"/>
        <v/>
      </c>
      <c r="AI1078" s="184" t="str">
        <f>IF(AE:AE="","",IF(R1078="Refreshment Beverage",AK1078*(Rates!J$19/100),ROUND(SUM(AH1078*(Rates!$J$8/100)),4)))</f>
        <v/>
      </c>
      <c r="AJ1078" s="183" t="str">
        <f t="shared" si="532"/>
        <v/>
      </c>
      <c r="AK1078" s="185" t="str">
        <f t="shared" si="533"/>
        <v/>
      </c>
      <c r="AL1078" s="177" t="str">
        <f t="shared" si="534"/>
        <v/>
      </c>
      <c r="AM1078" s="13" t="str">
        <f>IF(AS1078="","",IF(R1078="Refreshment Beverage",ROUND(AS1078*Rates!K$19,4),ROUND(AO1078*(VLOOKUP(VALUE(Q1078),Rates!G$4:L$12,3,0)),4)))</f>
        <v/>
      </c>
      <c r="AN1078" s="183" t="str">
        <f>IF(AS1078="","",IF(R1078="Refreshment Beverage",AS1078*(Rates!J$19/100),MAX(AM1078,AB1078)))</f>
        <v/>
      </c>
      <c r="AO1078" s="186" t="str">
        <f t="shared" si="535"/>
        <v/>
      </c>
      <c r="AP1078" s="186" t="str">
        <f t="shared" si="536"/>
        <v/>
      </c>
      <c r="AQ1078" s="186" t="str">
        <f>IF(AS1078="","",IF(R1078="Refreshment Beverage",ROUND(SUM(VLOOKUP(Q:Q,Rates!G$15:L$19,3,0)*(AS1078-Y1078-Z1078-AA1078)),4),ROUND(SUM(Rates!$K$8*AS1078),4)))</f>
        <v/>
      </c>
      <c r="AR1078" s="184" t="str">
        <f t="shared" si="537"/>
        <v/>
      </c>
      <c r="AS1078" s="185" t="str">
        <f t="shared" si="538"/>
        <v/>
      </c>
      <c r="AT1078" s="177" t="str">
        <f t="shared" si="539"/>
        <v/>
      </c>
      <c r="AU1078" s="13" t="str">
        <f>IF(AX1078="","",IF(R1078="Refreshment Beverage",ROUND((BA1078-Y1078-Z1078-AA1078)*VLOOKUP(VALUE(Q1078),Rates!G$15:L$19,3,0),4),ROUND(AW1078*(VLOOKUP(VALUE(Q1078),Rates!G:L,3,0)),4)))</f>
        <v/>
      </c>
      <c r="AV1078" s="183" t="str">
        <f t="shared" si="540"/>
        <v/>
      </c>
      <c r="AW1078" s="186" t="str">
        <f t="shared" si="541"/>
        <v/>
      </c>
      <c r="AX1078" s="184" t="str">
        <f t="shared" si="542"/>
        <v/>
      </c>
      <c r="AY1078" s="186" t="str">
        <f>IF(AX1078="","",IF(R1078="Refreshment Beverage",ROUND(SUM(AX1078*Rates!K$19),4),ROUND(SUM(AX1078*(Rates!J$8/100)),4)))</f>
        <v/>
      </c>
      <c r="AZ1078" s="183" t="str">
        <f t="shared" si="543"/>
        <v/>
      </c>
      <c r="BA1078" s="185" t="str">
        <f t="shared" si="544"/>
        <v/>
      </c>
      <c r="BD1078" s="171"/>
      <c r="BE1078" s="171"/>
      <c r="BF1078" s="171"/>
      <c r="BG1078" s="171"/>
    </row>
    <row r="1079" spans="1:59" ht="15" customHeight="1" x14ac:dyDescent="0.3">
      <c r="A1079" s="172"/>
      <c r="B1079" s="172"/>
      <c r="C1079" s="172"/>
      <c r="D1079" s="173"/>
      <c r="E1079" s="173"/>
      <c r="F1079" s="173"/>
      <c r="G1079" s="173"/>
      <c r="H1079" s="173"/>
      <c r="I1079" s="174"/>
      <c r="J1079" s="175"/>
      <c r="K1079" s="176" t="str">
        <f t="shared" si="516"/>
        <v/>
      </c>
      <c r="L1079" s="177" t="str">
        <f t="shared" si="517"/>
        <v/>
      </c>
      <c r="M1079" s="178" t="str">
        <f t="shared" si="518"/>
        <v/>
      </c>
      <c r="N1079" s="44" t="str" cm="1">
        <f t="array" ref="N1079">IFERROR(IF(_xlfn.SINGLE(A:A)="","",IF(R1079="Beer",SUM(LOOKUP(2,1/(Rates!$B$3:$B$5&lt;=W1079)/(Rates!$C$3:$C$5&gt;=W1079),Rates!$D$3:$D$5)*(X1079/100)*W1079),IF(R1079="Refreshment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44" t="str">
        <f t="shared" si="519"/>
        <v/>
      </c>
      <c r="P1079" s="13"/>
      <c r="Q1079" s="179" t="str">
        <f t="shared" si="520"/>
        <v/>
      </c>
      <c r="R1079" s="180" t="str">
        <f t="shared" si="521"/>
        <v/>
      </c>
      <c r="S1079" s="13" t="str">
        <f>IF(A1079="","",IF(R1079="Refreshment Beverage",VLOOKUP(VALUE(Q1079),Rates!G$15:L$19,2,0),VLOOKUP(VALUE(Q1079),Rates!G$4:L$8,2,0)))</f>
        <v/>
      </c>
      <c r="T1079" s="13" t="str">
        <f t="shared" si="522"/>
        <v/>
      </c>
      <c r="U1079" s="181" t="str">
        <f t="shared" si="523"/>
        <v/>
      </c>
      <c r="V1079" s="13" t="str">
        <f t="shared" si="524"/>
        <v/>
      </c>
      <c r="W1079" s="13" t="str">
        <f t="shared" si="525"/>
        <v/>
      </c>
      <c r="X1079" s="182" t="str">
        <f t="shared" si="526"/>
        <v/>
      </c>
      <c r="Y1079" s="183" t="str">
        <f>IF(A:A="","",IF(R1079="Refreshment Beverage",VLOOKUP(Q1079,Rates!G$15:L$19,6,0)*W1079,VLOOKUP(Q1079,Rates!G$4:L$12,6,0)*W1079))</f>
        <v/>
      </c>
      <c r="Z1079" s="183" t="str">
        <f t="shared" si="527"/>
        <v/>
      </c>
      <c r="AA1079" s="17">
        <f t="shared" si="515"/>
        <v>0</v>
      </c>
      <c r="AB1079" s="177" t="str" cm="1">
        <f t="array" ref="AB1079">IF(_xlfn.SINGLE(A:A)="","",IF(R1079="Refreshment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177" t="str" cm="1">
        <f t="array" ref="AC1079">IF(_xlfn.SINGLE(A:A)="","",IF(R1079="Refreshment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68">
        <f>IFERROR(IF(OR(Q1079=1,Q1079=2,Q1079=3,Q1079=4),VLOOKUP(Q1079,Rates!$A$31:$B$34,2,0)*W1079,IF(V1079=1,VLOOKUP(U1079,'REB BEV MIN MKUP'!B:E,4,0),IF(V1079&gt;1,VLOOKUP(VALUE(W1079),'REB BEV MIN MKUP'!O:Q,3,0),0))),0)</f>
        <v>0</v>
      </c>
      <c r="AE1079" s="177" t="str">
        <f t="shared" si="528"/>
        <v/>
      </c>
      <c r="AF1079" s="13" t="str">
        <f t="shared" si="529"/>
        <v/>
      </c>
      <c r="AG1079" s="177" t="str">
        <f t="shared" si="530"/>
        <v/>
      </c>
      <c r="AH1079" s="184" t="str">
        <f t="shared" si="531"/>
        <v/>
      </c>
      <c r="AI1079" s="184" t="str">
        <f>IF(AE:AE="","",IF(R1079="Refreshment Beverage",AK1079*(Rates!J$19/100),ROUND(SUM(AH1079*(Rates!$J$8/100)),4)))</f>
        <v/>
      </c>
      <c r="AJ1079" s="183" t="str">
        <f t="shared" si="532"/>
        <v/>
      </c>
      <c r="AK1079" s="185" t="str">
        <f t="shared" si="533"/>
        <v/>
      </c>
      <c r="AL1079" s="177" t="str">
        <f t="shared" si="534"/>
        <v/>
      </c>
      <c r="AM1079" s="13" t="str">
        <f>IF(AS1079="","",IF(R1079="Refreshment Beverage",ROUND(AS1079*Rates!K$19,4),ROUND(AO1079*(VLOOKUP(VALUE(Q1079),Rates!G$4:L$12,3,0)),4)))</f>
        <v/>
      </c>
      <c r="AN1079" s="183" t="str">
        <f>IF(AS1079="","",IF(R1079="Refreshment Beverage",AS1079*(Rates!J$19/100),MAX(AM1079,AB1079)))</f>
        <v/>
      </c>
      <c r="AO1079" s="186" t="str">
        <f t="shared" si="535"/>
        <v/>
      </c>
      <c r="AP1079" s="186" t="str">
        <f t="shared" si="536"/>
        <v/>
      </c>
      <c r="AQ1079" s="186" t="str">
        <f>IF(AS1079="","",IF(R1079="Refreshment Beverage",ROUND(SUM(VLOOKUP(Q:Q,Rates!G$15:L$19,3,0)*(AS1079-Y1079-Z1079-AA1079)),4),ROUND(SUM(Rates!$K$8*AS1079),4)))</f>
        <v/>
      </c>
      <c r="AR1079" s="184" t="str">
        <f t="shared" si="537"/>
        <v/>
      </c>
      <c r="AS1079" s="185" t="str">
        <f t="shared" si="538"/>
        <v/>
      </c>
      <c r="AT1079" s="177" t="str">
        <f t="shared" si="539"/>
        <v/>
      </c>
      <c r="AU1079" s="13" t="str">
        <f>IF(AX1079="","",IF(R1079="Refreshment Beverage",ROUND((BA1079-Y1079-Z1079-AA1079)*VLOOKUP(VALUE(Q1079),Rates!G$15:L$19,3,0),4),ROUND(AW1079*(VLOOKUP(VALUE(Q1079),Rates!G:L,3,0)),4)))</f>
        <v/>
      </c>
      <c r="AV1079" s="183" t="str">
        <f t="shared" si="540"/>
        <v/>
      </c>
      <c r="AW1079" s="186" t="str">
        <f t="shared" si="541"/>
        <v/>
      </c>
      <c r="AX1079" s="184" t="str">
        <f t="shared" si="542"/>
        <v/>
      </c>
      <c r="AY1079" s="186" t="str">
        <f>IF(AX1079="","",IF(R1079="Refreshment Beverage",ROUND(SUM(AX1079*Rates!K$19),4),ROUND(SUM(AX1079*(Rates!J$8/100)),4)))</f>
        <v/>
      </c>
      <c r="AZ1079" s="183" t="str">
        <f t="shared" si="543"/>
        <v/>
      </c>
      <c r="BA1079" s="185" t="str">
        <f t="shared" si="544"/>
        <v/>
      </c>
      <c r="BD1079" s="171"/>
      <c r="BE1079" s="171"/>
      <c r="BF1079" s="171"/>
      <c r="BG1079" s="171"/>
    </row>
    <row r="1080" spans="1:59" ht="15" customHeight="1" x14ac:dyDescent="0.3">
      <c r="A1080" s="172"/>
      <c r="B1080" s="172"/>
      <c r="C1080" s="172"/>
      <c r="D1080" s="173"/>
      <c r="E1080" s="173"/>
      <c r="F1080" s="173"/>
      <c r="G1080" s="173"/>
      <c r="H1080" s="173"/>
      <c r="I1080" s="174"/>
      <c r="J1080" s="175"/>
      <c r="K1080" s="176" t="str">
        <f t="shared" si="516"/>
        <v/>
      </c>
      <c r="L1080" s="177" t="str">
        <f t="shared" si="517"/>
        <v/>
      </c>
      <c r="M1080" s="178" t="str">
        <f t="shared" si="518"/>
        <v/>
      </c>
      <c r="N1080" s="44" t="str" cm="1">
        <f t="array" ref="N1080">IFERROR(IF(_xlfn.SINGLE(A:A)="","",IF(R1080="Beer",SUM(LOOKUP(2,1/(Rates!$B$3:$B$5&lt;=W1080)/(Rates!$C$3:$C$5&gt;=W1080),Rates!$D$3:$D$5)*(X1080/100)*W1080),IF(R1080="Refreshment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44" t="str">
        <f t="shared" si="519"/>
        <v/>
      </c>
      <c r="P1080" s="13"/>
      <c r="Q1080" s="179" t="str">
        <f t="shared" si="520"/>
        <v/>
      </c>
      <c r="R1080" s="180" t="str">
        <f t="shared" si="521"/>
        <v/>
      </c>
      <c r="S1080" s="13" t="str">
        <f>IF(A1080="","",IF(R1080="Refreshment Beverage",VLOOKUP(VALUE(Q1080),Rates!G$15:L$19,2,0),VLOOKUP(VALUE(Q1080),Rates!G$4:L$8,2,0)))</f>
        <v/>
      </c>
      <c r="T1080" s="13" t="str">
        <f t="shared" si="522"/>
        <v/>
      </c>
      <c r="U1080" s="181" t="str">
        <f t="shared" si="523"/>
        <v/>
      </c>
      <c r="V1080" s="13" t="str">
        <f t="shared" si="524"/>
        <v/>
      </c>
      <c r="W1080" s="13" t="str">
        <f t="shared" si="525"/>
        <v/>
      </c>
      <c r="X1080" s="182" t="str">
        <f t="shared" si="526"/>
        <v/>
      </c>
      <c r="Y1080" s="183" t="str">
        <f>IF(A:A="","",IF(R1080="Refreshment Beverage",VLOOKUP(Q1080,Rates!G$15:L$19,6,0)*W1080,VLOOKUP(Q1080,Rates!G$4:L$12,6,0)*W1080))</f>
        <v/>
      </c>
      <c r="Z1080" s="183" t="str">
        <f t="shared" si="527"/>
        <v/>
      </c>
      <c r="AA1080" s="17">
        <f t="shared" si="515"/>
        <v>0</v>
      </c>
      <c r="AB1080" s="177" t="str" cm="1">
        <f t="array" ref="AB1080">IF(_xlfn.SINGLE(A:A)="","",IF(R1080="Refreshment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177" t="str" cm="1">
        <f t="array" ref="AC1080">IF(_xlfn.SINGLE(A:A)="","",IF(R1080="Refreshment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68">
        <f>IFERROR(IF(OR(Q1080=1,Q1080=2,Q1080=3,Q1080=4),VLOOKUP(Q1080,Rates!$A$31:$B$34,2,0)*W1080,IF(V1080=1,VLOOKUP(U1080,'REB BEV MIN MKUP'!B:E,4,0),IF(V1080&gt;1,VLOOKUP(VALUE(W1080),'REB BEV MIN MKUP'!O:Q,3,0),0))),0)</f>
        <v>0</v>
      </c>
      <c r="AE1080" s="177" t="str">
        <f t="shared" si="528"/>
        <v/>
      </c>
      <c r="AF1080" s="13" t="str">
        <f t="shared" si="529"/>
        <v/>
      </c>
      <c r="AG1080" s="177" t="str">
        <f t="shared" si="530"/>
        <v/>
      </c>
      <c r="AH1080" s="184" t="str">
        <f t="shared" si="531"/>
        <v/>
      </c>
      <c r="AI1080" s="184" t="str">
        <f>IF(AE:AE="","",IF(R1080="Refreshment Beverage",AK1080*(Rates!J$19/100),ROUND(SUM(AH1080*(Rates!$J$8/100)),4)))</f>
        <v/>
      </c>
      <c r="AJ1080" s="183" t="str">
        <f t="shared" si="532"/>
        <v/>
      </c>
      <c r="AK1080" s="185" t="str">
        <f t="shared" si="533"/>
        <v/>
      </c>
      <c r="AL1080" s="177" t="str">
        <f t="shared" si="534"/>
        <v/>
      </c>
      <c r="AM1080" s="13" t="str">
        <f>IF(AS1080="","",IF(R1080="Refreshment Beverage",ROUND(AS1080*Rates!K$19,4),ROUND(AO1080*(VLOOKUP(VALUE(Q1080),Rates!G$4:L$12,3,0)),4)))</f>
        <v/>
      </c>
      <c r="AN1080" s="183" t="str">
        <f>IF(AS1080="","",IF(R1080="Refreshment Beverage",AS1080*(Rates!J$19/100),MAX(AM1080,AB1080)))</f>
        <v/>
      </c>
      <c r="AO1080" s="186" t="str">
        <f t="shared" si="535"/>
        <v/>
      </c>
      <c r="AP1080" s="186" t="str">
        <f t="shared" si="536"/>
        <v/>
      </c>
      <c r="AQ1080" s="186" t="str">
        <f>IF(AS1080="","",IF(R1080="Refreshment Beverage",ROUND(SUM(VLOOKUP(Q:Q,Rates!G$15:L$19,3,0)*(AS1080-Y1080-Z1080-AA1080)),4),ROUND(SUM(Rates!$K$8*AS1080),4)))</f>
        <v/>
      </c>
      <c r="AR1080" s="184" t="str">
        <f t="shared" si="537"/>
        <v/>
      </c>
      <c r="AS1080" s="185" t="str">
        <f t="shared" si="538"/>
        <v/>
      </c>
      <c r="AT1080" s="177" t="str">
        <f t="shared" si="539"/>
        <v/>
      </c>
      <c r="AU1080" s="13" t="str">
        <f>IF(AX1080="","",IF(R1080="Refreshment Beverage",ROUND((BA1080-Y1080-Z1080-AA1080)*VLOOKUP(VALUE(Q1080),Rates!G$15:L$19,3,0),4),ROUND(AW1080*(VLOOKUP(VALUE(Q1080),Rates!G:L,3,0)),4)))</f>
        <v/>
      </c>
      <c r="AV1080" s="183" t="str">
        <f t="shared" si="540"/>
        <v/>
      </c>
      <c r="AW1080" s="186" t="str">
        <f t="shared" si="541"/>
        <v/>
      </c>
      <c r="AX1080" s="184" t="str">
        <f t="shared" si="542"/>
        <v/>
      </c>
      <c r="AY1080" s="186" t="str">
        <f>IF(AX1080="","",IF(R1080="Refreshment Beverage",ROUND(SUM(AX1080*Rates!K$19),4),ROUND(SUM(AX1080*(Rates!J$8/100)),4)))</f>
        <v/>
      </c>
      <c r="AZ1080" s="183" t="str">
        <f t="shared" si="543"/>
        <v/>
      </c>
      <c r="BA1080" s="185" t="str">
        <f t="shared" si="544"/>
        <v/>
      </c>
      <c r="BD1080" s="171"/>
      <c r="BE1080" s="171"/>
      <c r="BF1080" s="171"/>
      <c r="BG1080" s="171"/>
    </row>
    <row r="1081" spans="1:59" ht="15" customHeight="1" x14ac:dyDescent="0.3">
      <c r="A1081" s="172"/>
      <c r="B1081" s="172"/>
      <c r="C1081" s="172"/>
      <c r="D1081" s="173"/>
      <c r="E1081" s="173"/>
      <c r="F1081" s="173"/>
      <c r="G1081" s="173"/>
      <c r="H1081" s="173"/>
      <c r="I1081" s="174"/>
      <c r="J1081" s="175"/>
      <c r="K1081" s="176" t="str">
        <f t="shared" si="516"/>
        <v/>
      </c>
      <c r="L1081" s="177" t="str">
        <f t="shared" si="517"/>
        <v/>
      </c>
      <c r="M1081" s="178" t="str">
        <f t="shared" si="518"/>
        <v/>
      </c>
      <c r="N1081" s="44" t="str" cm="1">
        <f t="array" ref="N1081">IFERROR(IF(_xlfn.SINGLE(A:A)="","",IF(R1081="Beer",SUM(LOOKUP(2,1/(Rates!$B$3:$B$5&lt;=W1081)/(Rates!$C$3:$C$5&gt;=W1081),Rates!$D$3:$D$5)*(X1081/100)*W1081),IF(R1081="Refreshment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44" t="str">
        <f t="shared" si="519"/>
        <v/>
      </c>
      <c r="P1081" s="13"/>
      <c r="Q1081" s="179" t="str">
        <f t="shared" si="520"/>
        <v/>
      </c>
      <c r="R1081" s="180" t="str">
        <f t="shared" si="521"/>
        <v/>
      </c>
      <c r="S1081" s="13" t="str">
        <f>IF(A1081="","",IF(R1081="Refreshment Beverage",VLOOKUP(VALUE(Q1081),Rates!G$15:L$19,2,0),VLOOKUP(VALUE(Q1081),Rates!G$4:L$8,2,0)))</f>
        <v/>
      </c>
      <c r="T1081" s="13" t="str">
        <f t="shared" si="522"/>
        <v/>
      </c>
      <c r="U1081" s="181" t="str">
        <f t="shared" si="523"/>
        <v/>
      </c>
      <c r="V1081" s="13" t="str">
        <f t="shared" si="524"/>
        <v/>
      </c>
      <c r="W1081" s="13" t="str">
        <f t="shared" si="525"/>
        <v/>
      </c>
      <c r="X1081" s="182" t="str">
        <f t="shared" si="526"/>
        <v/>
      </c>
      <c r="Y1081" s="183" t="str">
        <f>IF(A:A="","",IF(R1081="Refreshment Beverage",VLOOKUP(Q1081,Rates!G$15:L$19,6,0)*W1081,VLOOKUP(Q1081,Rates!G$4:L$12,6,0)*W1081))</f>
        <v/>
      </c>
      <c r="Z1081" s="183" t="str">
        <f t="shared" si="527"/>
        <v/>
      </c>
      <c r="AA1081" s="17">
        <f t="shared" si="515"/>
        <v>0</v>
      </c>
      <c r="AB1081" s="177" t="str" cm="1">
        <f t="array" ref="AB1081">IF(_xlfn.SINGLE(A:A)="","",IF(R1081="Refreshment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177" t="str" cm="1">
        <f t="array" ref="AC1081">IF(_xlfn.SINGLE(A:A)="","",IF(R1081="Refreshment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68">
        <f>IFERROR(IF(OR(Q1081=1,Q1081=2,Q1081=3,Q1081=4),VLOOKUP(Q1081,Rates!$A$31:$B$34,2,0)*W1081,IF(V1081=1,VLOOKUP(U1081,'REB BEV MIN MKUP'!B:E,4,0),IF(V1081&gt;1,VLOOKUP(VALUE(W1081),'REB BEV MIN MKUP'!O:Q,3,0),0))),0)</f>
        <v>0</v>
      </c>
      <c r="AE1081" s="177" t="str">
        <f t="shared" si="528"/>
        <v/>
      </c>
      <c r="AF1081" s="13" t="str">
        <f t="shared" si="529"/>
        <v/>
      </c>
      <c r="AG1081" s="177" t="str">
        <f t="shared" si="530"/>
        <v/>
      </c>
      <c r="AH1081" s="184" t="str">
        <f t="shared" si="531"/>
        <v/>
      </c>
      <c r="AI1081" s="184" t="str">
        <f>IF(AE:AE="","",IF(R1081="Refreshment Beverage",AK1081*(Rates!J$19/100),ROUND(SUM(AH1081*(Rates!$J$8/100)),4)))</f>
        <v/>
      </c>
      <c r="AJ1081" s="183" t="str">
        <f t="shared" si="532"/>
        <v/>
      </c>
      <c r="AK1081" s="185" t="str">
        <f t="shared" si="533"/>
        <v/>
      </c>
      <c r="AL1081" s="177" t="str">
        <f t="shared" si="534"/>
        <v/>
      </c>
      <c r="AM1081" s="13" t="str">
        <f>IF(AS1081="","",IF(R1081="Refreshment Beverage",ROUND(AS1081*Rates!K$19,4),ROUND(AO1081*(VLOOKUP(VALUE(Q1081),Rates!G$4:L$12,3,0)),4)))</f>
        <v/>
      </c>
      <c r="AN1081" s="183" t="str">
        <f>IF(AS1081="","",IF(R1081="Refreshment Beverage",AS1081*(Rates!J$19/100),MAX(AM1081,AB1081)))</f>
        <v/>
      </c>
      <c r="AO1081" s="186" t="str">
        <f t="shared" si="535"/>
        <v/>
      </c>
      <c r="AP1081" s="186" t="str">
        <f t="shared" si="536"/>
        <v/>
      </c>
      <c r="AQ1081" s="186" t="str">
        <f>IF(AS1081="","",IF(R1081="Refreshment Beverage",ROUND(SUM(VLOOKUP(Q:Q,Rates!G$15:L$19,3,0)*(AS1081-Y1081-Z1081-AA1081)),4),ROUND(SUM(Rates!$K$8*AS1081),4)))</f>
        <v/>
      </c>
      <c r="AR1081" s="184" t="str">
        <f t="shared" si="537"/>
        <v/>
      </c>
      <c r="AS1081" s="185" t="str">
        <f t="shared" si="538"/>
        <v/>
      </c>
      <c r="AT1081" s="177" t="str">
        <f t="shared" si="539"/>
        <v/>
      </c>
      <c r="AU1081" s="13" t="str">
        <f>IF(AX1081="","",IF(R1081="Refreshment Beverage",ROUND((BA1081-Y1081-Z1081-AA1081)*VLOOKUP(VALUE(Q1081),Rates!G$15:L$19,3,0),4),ROUND(AW1081*(VLOOKUP(VALUE(Q1081),Rates!G:L,3,0)),4)))</f>
        <v/>
      </c>
      <c r="AV1081" s="183" t="str">
        <f t="shared" si="540"/>
        <v/>
      </c>
      <c r="AW1081" s="186" t="str">
        <f t="shared" si="541"/>
        <v/>
      </c>
      <c r="AX1081" s="184" t="str">
        <f t="shared" si="542"/>
        <v/>
      </c>
      <c r="AY1081" s="186" t="str">
        <f>IF(AX1081="","",IF(R1081="Refreshment Beverage",ROUND(SUM(AX1081*Rates!K$19),4),ROUND(SUM(AX1081*(Rates!J$8/100)),4)))</f>
        <v/>
      </c>
      <c r="AZ1081" s="183" t="str">
        <f t="shared" si="543"/>
        <v/>
      </c>
      <c r="BA1081" s="185" t="str">
        <f t="shared" si="544"/>
        <v/>
      </c>
      <c r="BD1081" s="171"/>
      <c r="BE1081" s="171"/>
      <c r="BF1081" s="171"/>
      <c r="BG1081" s="171"/>
    </row>
    <row r="1082" spans="1:59" ht="15" customHeight="1" x14ac:dyDescent="0.3">
      <c r="A1082" s="172"/>
      <c r="B1082" s="172"/>
      <c r="C1082" s="172"/>
      <c r="D1082" s="173"/>
      <c r="E1082" s="173"/>
      <c r="F1082" s="173"/>
      <c r="G1082" s="173"/>
      <c r="H1082" s="173"/>
      <c r="I1082" s="174"/>
      <c r="J1082" s="175"/>
      <c r="K1082" s="176" t="str">
        <f t="shared" si="516"/>
        <v/>
      </c>
      <c r="L1082" s="177" t="str">
        <f t="shared" si="517"/>
        <v/>
      </c>
      <c r="M1082" s="178" t="str">
        <f t="shared" si="518"/>
        <v/>
      </c>
      <c r="N1082" s="44" t="str" cm="1">
        <f t="array" ref="N1082">IFERROR(IF(_xlfn.SINGLE(A:A)="","",IF(R1082="Beer",SUM(LOOKUP(2,1/(Rates!$B$3:$B$5&lt;=W1082)/(Rates!$C$3:$C$5&gt;=W1082),Rates!$D$3:$D$5)*(X1082/100)*W1082),IF(R1082="Refreshment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44" t="str">
        <f t="shared" si="519"/>
        <v/>
      </c>
      <c r="P1082" s="13"/>
      <c r="Q1082" s="179" t="str">
        <f t="shared" si="520"/>
        <v/>
      </c>
      <c r="R1082" s="180" t="str">
        <f t="shared" si="521"/>
        <v/>
      </c>
      <c r="S1082" s="13" t="str">
        <f>IF(A1082="","",IF(R1082="Refreshment Beverage",VLOOKUP(VALUE(Q1082),Rates!G$15:L$19,2,0),VLOOKUP(VALUE(Q1082),Rates!G$4:L$8,2,0)))</f>
        <v/>
      </c>
      <c r="T1082" s="13" t="str">
        <f t="shared" si="522"/>
        <v/>
      </c>
      <c r="U1082" s="181" t="str">
        <f t="shared" si="523"/>
        <v/>
      </c>
      <c r="V1082" s="13" t="str">
        <f t="shared" si="524"/>
        <v/>
      </c>
      <c r="W1082" s="13" t="str">
        <f t="shared" si="525"/>
        <v/>
      </c>
      <c r="X1082" s="182" t="str">
        <f t="shared" si="526"/>
        <v/>
      </c>
      <c r="Y1082" s="183" t="str">
        <f>IF(A:A="","",IF(R1082="Refreshment Beverage",VLOOKUP(Q1082,Rates!G$15:L$19,6,0)*W1082,VLOOKUP(Q1082,Rates!G$4:L$12,6,0)*W1082))</f>
        <v/>
      </c>
      <c r="Z1082" s="183" t="str">
        <f t="shared" si="527"/>
        <v/>
      </c>
      <c r="AA1082" s="17">
        <f t="shared" si="515"/>
        <v>0</v>
      </c>
      <c r="AB1082" s="177" t="str" cm="1">
        <f t="array" ref="AB1082">IF(_xlfn.SINGLE(A:A)="","",IF(R1082="Refreshment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177" t="str" cm="1">
        <f t="array" ref="AC1082">IF(_xlfn.SINGLE(A:A)="","",IF(R1082="Refreshment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68">
        <f>IFERROR(IF(OR(Q1082=1,Q1082=2,Q1082=3,Q1082=4),VLOOKUP(Q1082,Rates!$A$31:$B$34,2,0)*W1082,IF(V1082=1,VLOOKUP(U1082,'REB BEV MIN MKUP'!B:E,4,0),IF(V1082&gt;1,VLOOKUP(VALUE(W1082),'REB BEV MIN MKUP'!O:Q,3,0),0))),0)</f>
        <v>0</v>
      </c>
      <c r="AE1082" s="177" t="str">
        <f t="shared" si="528"/>
        <v/>
      </c>
      <c r="AF1082" s="13" t="str">
        <f t="shared" si="529"/>
        <v/>
      </c>
      <c r="AG1082" s="177" t="str">
        <f t="shared" si="530"/>
        <v/>
      </c>
      <c r="AH1082" s="184" t="str">
        <f t="shared" si="531"/>
        <v/>
      </c>
      <c r="AI1082" s="184" t="str">
        <f>IF(AE:AE="","",IF(R1082="Refreshment Beverage",AK1082*(Rates!J$19/100),ROUND(SUM(AH1082*(Rates!$J$8/100)),4)))</f>
        <v/>
      </c>
      <c r="AJ1082" s="183" t="str">
        <f t="shared" si="532"/>
        <v/>
      </c>
      <c r="AK1082" s="185" t="str">
        <f t="shared" si="533"/>
        <v/>
      </c>
      <c r="AL1082" s="177" t="str">
        <f t="shared" si="534"/>
        <v/>
      </c>
      <c r="AM1082" s="13" t="str">
        <f>IF(AS1082="","",IF(R1082="Refreshment Beverage",ROUND(AS1082*Rates!K$19,4),ROUND(AO1082*(VLOOKUP(VALUE(Q1082),Rates!G$4:L$12,3,0)),4)))</f>
        <v/>
      </c>
      <c r="AN1082" s="183" t="str">
        <f>IF(AS1082="","",IF(R1082="Refreshment Beverage",AS1082*(Rates!J$19/100),MAX(AM1082,AB1082)))</f>
        <v/>
      </c>
      <c r="AO1082" s="186" t="str">
        <f t="shared" si="535"/>
        <v/>
      </c>
      <c r="AP1082" s="186" t="str">
        <f t="shared" si="536"/>
        <v/>
      </c>
      <c r="AQ1082" s="186" t="str">
        <f>IF(AS1082="","",IF(R1082="Refreshment Beverage",ROUND(SUM(VLOOKUP(Q:Q,Rates!G$15:L$19,3,0)*(AS1082-Y1082-Z1082-AA1082)),4),ROUND(SUM(Rates!$K$8*AS1082),4)))</f>
        <v/>
      </c>
      <c r="AR1082" s="184" t="str">
        <f t="shared" si="537"/>
        <v/>
      </c>
      <c r="AS1082" s="185" t="str">
        <f t="shared" si="538"/>
        <v/>
      </c>
      <c r="AT1082" s="177" t="str">
        <f t="shared" si="539"/>
        <v/>
      </c>
      <c r="AU1082" s="13" t="str">
        <f>IF(AX1082="","",IF(R1082="Refreshment Beverage",ROUND((BA1082-Y1082-Z1082-AA1082)*VLOOKUP(VALUE(Q1082),Rates!G$15:L$19,3,0),4),ROUND(AW1082*(VLOOKUP(VALUE(Q1082),Rates!G:L,3,0)),4)))</f>
        <v/>
      </c>
      <c r="AV1082" s="183" t="str">
        <f t="shared" si="540"/>
        <v/>
      </c>
      <c r="AW1082" s="186" t="str">
        <f t="shared" si="541"/>
        <v/>
      </c>
      <c r="AX1082" s="184" t="str">
        <f t="shared" si="542"/>
        <v/>
      </c>
      <c r="AY1082" s="186" t="str">
        <f>IF(AX1082="","",IF(R1082="Refreshment Beverage",ROUND(SUM(AX1082*Rates!K$19),4),ROUND(SUM(AX1082*(Rates!J$8/100)),4)))</f>
        <v/>
      </c>
      <c r="AZ1082" s="183" t="str">
        <f t="shared" si="543"/>
        <v/>
      </c>
      <c r="BA1082" s="185" t="str">
        <f t="shared" si="544"/>
        <v/>
      </c>
      <c r="BD1082" s="171"/>
      <c r="BE1082" s="171"/>
      <c r="BF1082" s="171"/>
      <c r="BG1082" s="171"/>
    </row>
    <row r="1083" spans="1:59" ht="15" customHeight="1" x14ac:dyDescent="0.3">
      <c r="A1083" s="172"/>
      <c r="B1083" s="172"/>
      <c r="C1083" s="172"/>
      <c r="D1083" s="173"/>
      <c r="E1083" s="173"/>
      <c r="F1083" s="173"/>
      <c r="G1083" s="173"/>
      <c r="H1083" s="173"/>
      <c r="I1083" s="174"/>
      <c r="J1083" s="175"/>
      <c r="K1083" s="176" t="str">
        <f t="shared" si="516"/>
        <v/>
      </c>
      <c r="L1083" s="177" t="str">
        <f t="shared" si="517"/>
        <v/>
      </c>
      <c r="M1083" s="178" t="str">
        <f t="shared" si="518"/>
        <v/>
      </c>
      <c r="N1083" s="44" t="str" cm="1">
        <f t="array" ref="N1083">IFERROR(IF(_xlfn.SINGLE(A:A)="","",IF(R1083="Beer",SUM(LOOKUP(2,1/(Rates!$B$3:$B$5&lt;=W1083)/(Rates!$C$3:$C$5&gt;=W1083),Rates!$D$3:$D$5)*(X1083/100)*W1083),IF(R1083="Refreshment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44" t="str">
        <f t="shared" si="519"/>
        <v/>
      </c>
      <c r="P1083" s="13"/>
      <c r="Q1083" s="179" t="str">
        <f t="shared" si="520"/>
        <v/>
      </c>
      <c r="R1083" s="180" t="str">
        <f t="shared" si="521"/>
        <v/>
      </c>
      <c r="S1083" s="13" t="str">
        <f>IF(A1083="","",IF(R1083="Refreshment Beverage",VLOOKUP(VALUE(Q1083),Rates!G$15:L$19,2,0),VLOOKUP(VALUE(Q1083),Rates!G$4:L$8,2,0)))</f>
        <v/>
      </c>
      <c r="T1083" s="13" t="str">
        <f t="shared" si="522"/>
        <v/>
      </c>
      <c r="U1083" s="181" t="str">
        <f t="shared" si="523"/>
        <v/>
      </c>
      <c r="V1083" s="13" t="str">
        <f t="shared" si="524"/>
        <v/>
      </c>
      <c r="W1083" s="13" t="str">
        <f t="shared" si="525"/>
        <v/>
      </c>
      <c r="X1083" s="182" t="str">
        <f t="shared" si="526"/>
        <v/>
      </c>
      <c r="Y1083" s="183" t="str">
        <f>IF(A:A="","",IF(R1083="Refreshment Beverage",VLOOKUP(Q1083,Rates!G$15:L$19,6,0)*W1083,VLOOKUP(Q1083,Rates!G$4:L$12,6,0)*W1083))</f>
        <v/>
      </c>
      <c r="Z1083" s="183" t="str">
        <f t="shared" si="527"/>
        <v/>
      </c>
      <c r="AA1083" s="17">
        <f t="shared" si="515"/>
        <v>0</v>
      </c>
      <c r="AB1083" s="177" t="str" cm="1">
        <f t="array" ref="AB1083">IF(_xlfn.SINGLE(A:A)="","",IF(R1083="Refreshment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177" t="str" cm="1">
        <f t="array" ref="AC1083">IF(_xlfn.SINGLE(A:A)="","",IF(R1083="Refreshment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68">
        <f>IFERROR(IF(OR(Q1083=1,Q1083=2,Q1083=3,Q1083=4),VLOOKUP(Q1083,Rates!$A$31:$B$34,2,0)*W1083,IF(V1083=1,VLOOKUP(U1083,'REB BEV MIN MKUP'!B:E,4,0),IF(V1083&gt;1,VLOOKUP(VALUE(W1083),'REB BEV MIN MKUP'!O:Q,3,0),0))),0)</f>
        <v>0</v>
      </c>
      <c r="AE1083" s="177" t="str">
        <f t="shared" si="528"/>
        <v/>
      </c>
      <c r="AF1083" s="13" t="str">
        <f t="shared" si="529"/>
        <v/>
      </c>
      <c r="AG1083" s="177" t="str">
        <f t="shared" si="530"/>
        <v/>
      </c>
      <c r="AH1083" s="184" t="str">
        <f t="shared" si="531"/>
        <v/>
      </c>
      <c r="AI1083" s="184" t="str">
        <f>IF(AE:AE="","",IF(R1083="Refreshment Beverage",AK1083*(Rates!J$19/100),ROUND(SUM(AH1083*(Rates!$J$8/100)),4)))</f>
        <v/>
      </c>
      <c r="AJ1083" s="183" t="str">
        <f t="shared" si="532"/>
        <v/>
      </c>
      <c r="AK1083" s="185" t="str">
        <f t="shared" si="533"/>
        <v/>
      </c>
      <c r="AL1083" s="177" t="str">
        <f t="shared" si="534"/>
        <v/>
      </c>
      <c r="AM1083" s="13" t="str">
        <f>IF(AS1083="","",IF(R1083="Refreshment Beverage",ROUND(AS1083*Rates!K$19,4),ROUND(AO1083*(VLOOKUP(VALUE(Q1083),Rates!G$4:L$12,3,0)),4)))</f>
        <v/>
      </c>
      <c r="AN1083" s="183" t="str">
        <f>IF(AS1083="","",IF(R1083="Refreshment Beverage",AS1083*(Rates!J$19/100),MAX(AM1083,AB1083)))</f>
        <v/>
      </c>
      <c r="AO1083" s="186" t="str">
        <f t="shared" si="535"/>
        <v/>
      </c>
      <c r="AP1083" s="186" t="str">
        <f t="shared" si="536"/>
        <v/>
      </c>
      <c r="AQ1083" s="186" t="str">
        <f>IF(AS1083="","",IF(R1083="Refreshment Beverage",ROUND(SUM(VLOOKUP(Q:Q,Rates!G$15:L$19,3,0)*(AS1083-Y1083-Z1083-AA1083)),4),ROUND(SUM(Rates!$K$8*AS1083),4)))</f>
        <v/>
      </c>
      <c r="AR1083" s="184" t="str">
        <f t="shared" si="537"/>
        <v/>
      </c>
      <c r="AS1083" s="185" t="str">
        <f t="shared" si="538"/>
        <v/>
      </c>
      <c r="AT1083" s="177" t="str">
        <f t="shared" si="539"/>
        <v/>
      </c>
      <c r="AU1083" s="13" t="str">
        <f>IF(AX1083="","",IF(R1083="Refreshment Beverage",ROUND((BA1083-Y1083-Z1083-AA1083)*VLOOKUP(VALUE(Q1083),Rates!G$15:L$19,3,0),4),ROUND(AW1083*(VLOOKUP(VALUE(Q1083),Rates!G:L,3,0)),4)))</f>
        <v/>
      </c>
      <c r="AV1083" s="183" t="str">
        <f t="shared" si="540"/>
        <v/>
      </c>
      <c r="AW1083" s="186" t="str">
        <f t="shared" si="541"/>
        <v/>
      </c>
      <c r="AX1083" s="184" t="str">
        <f t="shared" si="542"/>
        <v/>
      </c>
      <c r="AY1083" s="186" t="str">
        <f>IF(AX1083="","",IF(R1083="Refreshment Beverage",ROUND(SUM(AX1083*Rates!K$19),4),ROUND(SUM(AX1083*(Rates!J$8/100)),4)))</f>
        <v/>
      </c>
      <c r="AZ1083" s="183" t="str">
        <f t="shared" si="543"/>
        <v/>
      </c>
      <c r="BA1083" s="185" t="str">
        <f t="shared" si="544"/>
        <v/>
      </c>
      <c r="BD1083" s="171"/>
      <c r="BE1083" s="171"/>
      <c r="BF1083" s="171"/>
      <c r="BG1083" s="171"/>
    </row>
    <row r="1084" spans="1:59" ht="15" customHeight="1" x14ac:dyDescent="0.3">
      <c r="A1084" s="172"/>
      <c r="B1084" s="172"/>
      <c r="C1084" s="172"/>
      <c r="D1084" s="173"/>
      <c r="E1084" s="173"/>
      <c r="F1084" s="173"/>
      <c r="G1084" s="173"/>
      <c r="H1084" s="173"/>
      <c r="I1084" s="174"/>
      <c r="J1084" s="175"/>
      <c r="K1084" s="176" t="str">
        <f t="shared" si="516"/>
        <v/>
      </c>
      <c r="L1084" s="177" t="str">
        <f t="shared" si="517"/>
        <v/>
      </c>
      <c r="M1084" s="178" t="str">
        <f t="shared" si="518"/>
        <v/>
      </c>
      <c r="N1084" s="44" t="str" cm="1">
        <f t="array" ref="N1084">IFERROR(IF(_xlfn.SINGLE(A:A)="","",IF(R1084="Beer",SUM(LOOKUP(2,1/(Rates!$B$3:$B$5&lt;=W1084)/(Rates!$C$3:$C$5&gt;=W1084),Rates!$D$3:$D$5)*(X1084/100)*W1084),IF(R1084="Refreshment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44" t="str">
        <f t="shared" si="519"/>
        <v/>
      </c>
      <c r="P1084" s="13"/>
      <c r="Q1084" s="179" t="str">
        <f t="shared" si="520"/>
        <v/>
      </c>
      <c r="R1084" s="180" t="str">
        <f t="shared" si="521"/>
        <v/>
      </c>
      <c r="S1084" s="13" t="str">
        <f>IF(A1084="","",IF(R1084="Refreshment Beverage",VLOOKUP(VALUE(Q1084),Rates!G$15:L$19,2,0),VLOOKUP(VALUE(Q1084),Rates!G$4:L$8,2,0)))</f>
        <v/>
      </c>
      <c r="T1084" s="13" t="str">
        <f t="shared" si="522"/>
        <v/>
      </c>
      <c r="U1084" s="181" t="str">
        <f t="shared" si="523"/>
        <v/>
      </c>
      <c r="V1084" s="13" t="str">
        <f t="shared" si="524"/>
        <v/>
      </c>
      <c r="W1084" s="13" t="str">
        <f t="shared" si="525"/>
        <v/>
      </c>
      <c r="X1084" s="182" t="str">
        <f t="shared" si="526"/>
        <v/>
      </c>
      <c r="Y1084" s="183" t="str">
        <f>IF(A:A="","",IF(R1084="Refreshment Beverage",VLOOKUP(Q1084,Rates!G$15:L$19,6,0)*W1084,VLOOKUP(Q1084,Rates!G$4:L$12,6,0)*W1084))</f>
        <v/>
      </c>
      <c r="Z1084" s="183" t="str">
        <f t="shared" si="527"/>
        <v/>
      </c>
      <c r="AA1084" s="17">
        <f t="shared" si="515"/>
        <v>0</v>
      </c>
      <c r="AB1084" s="177" t="str" cm="1">
        <f t="array" ref="AB1084">IF(_xlfn.SINGLE(A:A)="","",IF(R1084="Refreshment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177" t="str" cm="1">
        <f t="array" ref="AC1084">IF(_xlfn.SINGLE(A:A)="","",IF(R1084="Refreshment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68">
        <f>IFERROR(IF(OR(Q1084=1,Q1084=2,Q1084=3,Q1084=4),VLOOKUP(Q1084,Rates!$A$31:$B$34,2,0)*W1084,IF(V1084=1,VLOOKUP(U1084,'REB BEV MIN MKUP'!B:E,4,0),IF(V1084&gt;1,VLOOKUP(VALUE(W1084),'REB BEV MIN MKUP'!O:Q,3,0),0))),0)</f>
        <v>0</v>
      </c>
      <c r="AE1084" s="177" t="str">
        <f t="shared" si="528"/>
        <v/>
      </c>
      <c r="AF1084" s="13" t="str">
        <f t="shared" si="529"/>
        <v/>
      </c>
      <c r="AG1084" s="177" t="str">
        <f t="shared" si="530"/>
        <v/>
      </c>
      <c r="AH1084" s="184" t="str">
        <f t="shared" si="531"/>
        <v/>
      </c>
      <c r="AI1084" s="184" t="str">
        <f>IF(AE:AE="","",IF(R1084="Refreshment Beverage",AK1084*(Rates!J$19/100),ROUND(SUM(AH1084*(Rates!$J$8/100)),4)))</f>
        <v/>
      </c>
      <c r="AJ1084" s="183" t="str">
        <f t="shared" si="532"/>
        <v/>
      </c>
      <c r="AK1084" s="185" t="str">
        <f t="shared" si="533"/>
        <v/>
      </c>
      <c r="AL1084" s="177" t="str">
        <f t="shared" si="534"/>
        <v/>
      </c>
      <c r="AM1084" s="13" t="str">
        <f>IF(AS1084="","",IF(R1084="Refreshment Beverage",ROUND(AS1084*Rates!K$19,4),ROUND(AO1084*(VLOOKUP(VALUE(Q1084),Rates!G$4:L$12,3,0)),4)))</f>
        <v/>
      </c>
      <c r="AN1084" s="183" t="str">
        <f>IF(AS1084="","",IF(R1084="Refreshment Beverage",AS1084*(Rates!J$19/100),MAX(AM1084,AB1084)))</f>
        <v/>
      </c>
      <c r="AO1084" s="186" t="str">
        <f t="shared" si="535"/>
        <v/>
      </c>
      <c r="AP1084" s="186" t="str">
        <f t="shared" si="536"/>
        <v/>
      </c>
      <c r="AQ1084" s="186" t="str">
        <f>IF(AS1084="","",IF(R1084="Refreshment Beverage",ROUND(SUM(VLOOKUP(Q:Q,Rates!G$15:L$19,3,0)*(AS1084-Y1084-Z1084-AA1084)),4),ROUND(SUM(Rates!$K$8*AS1084),4)))</f>
        <v/>
      </c>
      <c r="AR1084" s="184" t="str">
        <f t="shared" si="537"/>
        <v/>
      </c>
      <c r="AS1084" s="185" t="str">
        <f t="shared" si="538"/>
        <v/>
      </c>
      <c r="AT1084" s="177" t="str">
        <f t="shared" si="539"/>
        <v/>
      </c>
      <c r="AU1084" s="13" t="str">
        <f>IF(AX1084="","",IF(R1084="Refreshment Beverage",ROUND((BA1084-Y1084-Z1084-AA1084)*VLOOKUP(VALUE(Q1084),Rates!G$15:L$19,3,0),4),ROUND(AW1084*(VLOOKUP(VALUE(Q1084),Rates!G:L,3,0)),4)))</f>
        <v/>
      </c>
      <c r="AV1084" s="183" t="str">
        <f t="shared" si="540"/>
        <v/>
      </c>
      <c r="AW1084" s="186" t="str">
        <f t="shared" si="541"/>
        <v/>
      </c>
      <c r="AX1084" s="184" t="str">
        <f t="shared" si="542"/>
        <v/>
      </c>
      <c r="AY1084" s="186" t="str">
        <f>IF(AX1084="","",IF(R1084="Refreshment Beverage",ROUND(SUM(AX1084*Rates!K$19),4),ROUND(SUM(AX1084*(Rates!J$8/100)),4)))</f>
        <v/>
      </c>
      <c r="AZ1084" s="183" t="str">
        <f t="shared" si="543"/>
        <v/>
      </c>
      <c r="BA1084" s="185" t="str">
        <f t="shared" si="544"/>
        <v/>
      </c>
      <c r="BD1084" s="171"/>
      <c r="BE1084" s="171"/>
      <c r="BF1084" s="171"/>
      <c r="BG1084" s="171"/>
    </row>
    <row r="1085" spans="1:59" ht="15" customHeight="1" x14ac:dyDescent="0.3">
      <c r="A1085" s="172"/>
      <c r="B1085" s="172"/>
      <c r="C1085" s="172"/>
      <c r="D1085" s="173"/>
      <c r="E1085" s="173"/>
      <c r="F1085" s="173"/>
      <c r="G1085" s="173"/>
      <c r="H1085" s="173"/>
      <c r="I1085" s="174"/>
      <c r="J1085" s="175"/>
      <c r="K1085" s="176" t="str">
        <f t="shared" si="516"/>
        <v/>
      </c>
      <c r="L1085" s="177" t="str">
        <f t="shared" si="517"/>
        <v/>
      </c>
      <c r="M1085" s="178" t="str">
        <f t="shared" si="518"/>
        <v/>
      </c>
      <c r="N1085" s="44" t="str" cm="1">
        <f t="array" ref="N1085">IFERROR(IF(_xlfn.SINGLE(A:A)="","",IF(R1085="Beer",SUM(LOOKUP(2,1/(Rates!$B$3:$B$5&lt;=W1085)/(Rates!$C$3:$C$5&gt;=W1085),Rates!$D$3:$D$5)*(X1085/100)*W1085),IF(R1085="Refreshment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44" t="str">
        <f t="shared" si="519"/>
        <v/>
      </c>
      <c r="P1085" s="13"/>
      <c r="Q1085" s="179" t="str">
        <f t="shared" si="520"/>
        <v/>
      </c>
      <c r="R1085" s="180" t="str">
        <f t="shared" si="521"/>
        <v/>
      </c>
      <c r="S1085" s="13" t="str">
        <f>IF(A1085="","",IF(R1085="Refreshment Beverage",VLOOKUP(VALUE(Q1085),Rates!G$15:L$19,2,0),VLOOKUP(VALUE(Q1085),Rates!G$4:L$8,2,0)))</f>
        <v/>
      </c>
      <c r="T1085" s="13" t="str">
        <f t="shared" si="522"/>
        <v/>
      </c>
      <c r="U1085" s="181" t="str">
        <f t="shared" si="523"/>
        <v/>
      </c>
      <c r="V1085" s="13" t="str">
        <f t="shared" si="524"/>
        <v/>
      </c>
      <c r="W1085" s="13" t="str">
        <f t="shared" si="525"/>
        <v/>
      </c>
      <c r="X1085" s="182" t="str">
        <f t="shared" si="526"/>
        <v/>
      </c>
      <c r="Y1085" s="183" t="str">
        <f>IF(A:A="","",IF(R1085="Refreshment Beverage",VLOOKUP(Q1085,Rates!G$15:L$19,6,0)*W1085,VLOOKUP(Q1085,Rates!G$4:L$12,6,0)*W1085))</f>
        <v/>
      </c>
      <c r="Z1085" s="183" t="str">
        <f t="shared" si="527"/>
        <v/>
      </c>
      <c r="AA1085" s="17">
        <f t="shared" si="515"/>
        <v>0</v>
      </c>
      <c r="AB1085" s="177" t="str" cm="1">
        <f t="array" ref="AB1085">IF(_xlfn.SINGLE(A:A)="","",IF(R1085="Refreshment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177" t="str" cm="1">
        <f t="array" ref="AC1085">IF(_xlfn.SINGLE(A:A)="","",IF(R1085="Refreshment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68">
        <f>IFERROR(IF(OR(Q1085=1,Q1085=2,Q1085=3,Q1085=4),VLOOKUP(Q1085,Rates!$A$31:$B$34,2,0)*W1085,IF(V1085=1,VLOOKUP(U1085,'REB BEV MIN MKUP'!B:E,4,0),IF(V1085&gt;1,VLOOKUP(VALUE(W1085),'REB BEV MIN MKUP'!O:Q,3,0),0))),0)</f>
        <v>0</v>
      </c>
      <c r="AE1085" s="177" t="str">
        <f t="shared" si="528"/>
        <v/>
      </c>
      <c r="AF1085" s="13" t="str">
        <f t="shared" si="529"/>
        <v/>
      </c>
      <c r="AG1085" s="177" t="str">
        <f t="shared" si="530"/>
        <v/>
      </c>
      <c r="AH1085" s="184" t="str">
        <f t="shared" si="531"/>
        <v/>
      </c>
      <c r="AI1085" s="184" t="str">
        <f>IF(AE:AE="","",IF(R1085="Refreshment Beverage",AK1085*(Rates!J$19/100),ROUND(SUM(AH1085*(Rates!$J$8/100)),4)))</f>
        <v/>
      </c>
      <c r="AJ1085" s="183" t="str">
        <f t="shared" si="532"/>
        <v/>
      </c>
      <c r="AK1085" s="185" t="str">
        <f t="shared" si="533"/>
        <v/>
      </c>
      <c r="AL1085" s="177" t="str">
        <f t="shared" si="534"/>
        <v/>
      </c>
      <c r="AM1085" s="13" t="str">
        <f>IF(AS1085="","",IF(R1085="Refreshment Beverage",ROUND(AS1085*Rates!K$19,4),ROUND(AO1085*(VLOOKUP(VALUE(Q1085),Rates!G$4:L$12,3,0)),4)))</f>
        <v/>
      </c>
      <c r="AN1085" s="183" t="str">
        <f>IF(AS1085="","",IF(R1085="Refreshment Beverage",AS1085*(Rates!J$19/100),MAX(AM1085,AB1085)))</f>
        <v/>
      </c>
      <c r="AO1085" s="186" t="str">
        <f t="shared" si="535"/>
        <v/>
      </c>
      <c r="AP1085" s="186" t="str">
        <f t="shared" si="536"/>
        <v/>
      </c>
      <c r="AQ1085" s="186" t="str">
        <f>IF(AS1085="","",IF(R1085="Refreshment Beverage",ROUND(SUM(VLOOKUP(Q:Q,Rates!G$15:L$19,3,0)*(AS1085-Y1085-Z1085-AA1085)),4),ROUND(SUM(Rates!$K$8*AS1085),4)))</f>
        <v/>
      </c>
      <c r="AR1085" s="184" t="str">
        <f t="shared" si="537"/>
        <v/>
      </c>
      <c r="AS1085" s="185" t="str">
        <f t="shared" si="538"/>
        <v/>
      </c>
      <c r="AT1085" s="177" t="str">
        <f t="shared" si="539"/>
        <v/>
      </c>
      <c r="AU1085" s="13" t="str">
        <f>IF(AX1085="","",IF(R1085="Refreshment Beverage",ROUND((BA1085-Y1085-Z1085-AA1085)*VLOOKUP(VALUE(Q1085),Rates!G$15:L$19,3,0),4),ROUND(AW1085*(VLOOKUP(VALUE(Q1085),Rates!G:L,3,0)),4)))</f>
        <v/>
      </c>
      <c r="AV1085" s="183" t="str">
        <f t="shared" si="540"/>
        <v/>
      </c>
      <c r="AW1085" s="186" t="str">
        <f t="shared" si="541"/>
        <v/>
      </c>
      <c r="AX1085" s="184" t="str">
        <f t="shared" si="542"/>
        <v/>
      </c>
      <c r="AY1085" s="186" t="str">
        <f>IF(AX1085="","",IF(R1085="Refreshment Beverage",ROUND(SUM(AX1085*Rates!K$19),4),ROUND(SUM(AX1085*(Rates!J$8/100)),4)))</f>
        <v/>
      </c>
      <c r="AZ1085" s="183" t="str">
        <f t="shared" si="543"/>
        <v/>
      </c>
      <c r="BA1085" s="185" t="str">
        <f t="shared" si="544"/>
        <v/>
      </c>
      <c r="BD1085" s="171"/>
      <c r="BE1085" s="171"/>
      <c r="BF1085" s="171"/>
      <c r="BG1085" s="171"/>
    </row>
    <row r="1086" spans="1:59" ht="15" customHeight="1" x14ac:dyDescent="0.3">
      <c r="A1086" s="172"/>
      <c r="B1086" s="172"/>
      <c r="C1086" s="172"/>
      <c r="D1086" s="173"/>
      <c r="E1086" s="173"/>
      <c r="F1086" s="173"/>
      <c r="G1086" s="173"/>
      <c r="H1086" s="173"/>
      <c r="I1086" s="174"/>
      <c r="J1086" s="175"/>
      <c r="K1086" s="176" t="str">
        <f t="shared" si="516"/>
        <v/>
      </c>
      <c r="L1086" s="177" t="str">
        <f t="shared" si="517"/>
        <v/>
      </c>
      <c r="M1086" s="178" t="str">
        <f t="shared" si="518"/>
        <v/>
      </c>
      <c r="N1086" s="44" t="str" cm="1">
        <f t="array" ref="N1086">IFERROR(IF(_xlfn.SINGLE(A:A)="","",IF(R1086="Beer",SUM(LOOKUP(2,1/(Rates!$B$3:$B$5&lt;=W1086)/(Rates!$C$3:$C$5&gt;=W1086),Rates!$D$3:$D$5)*(X1086/100)*W1086),IF(R1086="Refreshment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44" t="str">
        <f t="shared" si="519"/>
        <v/>
      </c>
      <c r="P1086" s="13"/>
      <c r="Q1086" s="179" t="str">
        <f t="shared" si="520"/>
        <v/>
      </c>
      <c r="R1086" s="180" t="str">
        <f t="shared" si="521"/>
        <v/>
      </c>
      <c r="S1086" s="13" t="str">
        <f>IF(A1086="","",IF(R1086="Refreshment Beverage",VLOOKUP(VALUE(Q1086),Rates!G$15:L$19,2,0),VLOOKUP(VALUE(Q1086),Rates!G$4:L$8,2,0)))</f>
        <v/>
      </c>
      <c r="T1086" s="13" t="str">
        <f t="shared" si="522"/>
        <v/>
      </c>
      <c r="U1086" s="181" t="str">
        <f t="shared" si="523"/>
        <v/>
      </c>
      <c r="V1086" s="13" t="str">
        <f t="shared" si="524"/>
        <v/>
      </c>
      <c r="W1086" s="13" t="str">
        <f t="shared" si="525"/>
        <v/>
      </c>
      <c r="X1086" s="182" t="str">
        <f t="shared" si="526"/>
        <v/>
      </c>
      <c r="Y1086" s="183" t="str">
        <f>IF(A:A="","",IF(R1086="Refreshment Beverage",VLOOKUP(Q1086,Rates!G$15:L$19,6,0)*W1086,VLOOKUP(Q1086,Rates!G$4:L$12,6,0)*W1086))</f>
        <v/>
      </c>
      <c r="Z1086" s="183" t="str">
        <f t="shared" si="527"/>
        <v/>
      </c>
      <c r="AA1086" s="17">
        <f t="shared" si="515"/>
        <v>0</v>
      </c>
      <c r="AB1086" s="177" t="str" cm="1">
        <f t="array" ref="AB1086">IF(_xlfn.SINGLE(A:A)="","",IF(R1086="Refreshment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177" t="str" cm="1">
        <f t="array" ref="AC1086">IF(_xlfn.SINGLE(A:A)="","",IF(R1086="Refreshment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68">
        <f>IFERROR(IF(OR(Q1086=1,Q1086=2,Q1086=3,Q1086=4),VLOOKUP(Q1086,Rates!$A$31:$B$34,2,0)*W1086,IF(V1086=1,VLOOKUP(U1086,'REB BEV MIN MKUP'!B:E,4,0),IF(V1086&gt;1,VLOOKUP(VALUE(W1086),'REB BEV MIN MKUP'!O:Q,3,0),0))),0)</f>
        <v>0</v>
      </c>
      <c r="AE1086" s="177" t="str">
        <f t="shared" si="528"/>
        <v/>
      </c>
      <c r="AF1086" s="13" t="str">
        <f t="shared" si="529"/>
        <v/>
      </c>
      <c r="AG1086" s="177" t="str">
        <f t="shared" si="530"/>
        <v/>
      </c>
      <c r="AH1086" s="184" t="str">
        <f t="shared" si="531"/>
        <v/>
      </c>
      <c r="AI1086" s="184" t="str">
        <f>IF(AE:AE="","",IF(R1086="Refreshment Beverage",AK1086*(Rates!J$19/100),ROUND(SUM(AH1086*(Rates!$J$8/100)),4)))</f>
        <v/>
      </c>
      <c r="AJ1086" s="183" t="str">
        <f t="shared" si="532"/>
        <v/>
      </c>
      <c r="AK1086" s="185" t="str">
        <f t="shared" si="533"/>
        <v/>
      </c>
      <c r="AL1086" s="177" t="str">
        <f t="shared" si="534"/>
        <v/>
      </c>
      <c r="AM1086" s="13" t="str">
        <f>IF(AS1086="","",IF(R1086="Refreshment Beverage",ROUND(AS1086*Rates!K$19,4),ROUND(AO1086*(VLOOKUP(VALUE(Q1086),Rates!G$4:L$12,3,0)),4)))</f>
        <v/>
      </c>
      <c r="AN1086" s="183" t="str">
        <f>IF(AS1086="","",IF(R1086="Refreshment Beverage",AS1086*(Rates!J$19/100),MAX(AM1086,AB1086)))</f>
        <v/>
      </c>
      <c r="AO1086" s="186" t="str">
        <f t="shared" si="535"/>
        <v/>
      </c>
      <c r="AP1086" s="186" t="str">
        <f t="shared" si="536"/>
        <v/>
      </c>
      <c r="AQ1086" s="186" t="str">
        <f>IF(AS1086="","",IF(R1086="Refreshment Beverage",ROUND(SUM(VLOOKUP(Q:Q,Rates!G$15:L$19,3,0)*(AS1086-Y1086-Z1086-AA1086)),4),ROUND(SUM(Rates!$K$8*AS1086),4)))</f>
        <v/>
      </c>
      <c r="AR1086" s="184" t="str">
        <f t="shared" si="537"/>
        <v/>
      </c>
      <c r="AS1086" s="185" t="str">
        <f t="shared" si="538"/>
        <v/>
      </c>
      <c r="AT1086" s="177" t="str">
        <f t="shared" si="539"/>
        <v/>
      </c>
      <c r="AU1086" s="13" t="str">
        <f>IF(AX1086="","",IF(R1086="Refreshment Beverage",ROUND((BA1086-Y1086-Z1086-AA1086)*VLOOKUP(VALUE(Q1086),Rates!G$15:L$19,3,0),4),ROUND(AW1086*(VLOOKUP(VALUE(Q1086),Rates!G:L,3,0)),4)))</f>
        <v/>
      </c>
      <c r="AV1086" s="183" t="str">
        <f t="shared" si="540"/>
        <v/>
      </c>
      <c r="AW1086" s="186" t="str">
        <f t="shared" si="541"/>
        <v/>
      </c>
      <c r="AX1086" s="184" t="str">
        <f t="shared" si="542"/>
        <v/>
      </c>
      <c r="AY1086" s="186" t="str">
        <f>IF(AX1086="","",IF(R1086="Refreshment Beverage",ROUND(SUM(AX1086*Rates!K$19),4),ROUND(SUM(AX1086*(Rates!J$8/100)),4)))</f>
        <v/>
      </c>
      <c r="AZ1086" s="183" t="str">
        <f t="shared" si="543"/>
        <v/>
      </c>
      <c r="BA1086" s="185" t="str">
        <f t="shared" si="544"/>
        <v/>
      </c>
      <c r="BD1086" s="171"/>
      <c r="BE1086" s="171"/>
      <c r="BF1086" s="171"/>
      <c r="BG1086" s="171"/>
    </row>
    <row r="1087" spans="1:59" ht="15" customHeight="1" x14ac:dyDescent="0.3">
      <c r="A1087" s="172"/>
      <c r="B1087" s="172"/>
      <c r="C1087" s="172"/>
      <c r="D1087" s="173"/>
      <c r="E1087" s="173"/>
      <c r="F1087" s="173"/>
      <c r="G1087" s="173"/>
      <c r="H1087" s="173"/>
      <c r="I1087" s="174"/>
      <c r="J1087" s="175"/>
      <c r="K1087" s="176" t="str">
        <f t="shared" si="516"/>
        <v/>
      </c>
      <c r="L1087" s="177" t="str">
        <f t="shared" si="517"/>
        <v/>
      </c>
      <c r="M1087" s="178" t="str">
        <f t="shared" si="518"/>
        <v/>
      </c>
      <c r="N1087" s="44" t="str" cm="1">
        <f t="array" ref="N1087">IFERROR(IF(_xlfn.SINGLE(A:A)="","",IF(R1087="Beer",SUM(LOOKUP(2,1/(Rates!$B$3:$B$5&lt;=W1087)/(Rates!$C$3:$C$5&gt;=W1087),Rates!$D$3:$D$5)*(X1087/100)*W1087),IF(R1087="Refreshment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44" t="str">
        <f t="shared" si="519"/>
        <v/>
      </c>
      <c r="P1087" s="13"/>
      <c r="Q1087" s="179" t="str">
        <f t="shared" si="520"/>
        <v/>
      </c>
      <c r="R1087" s="180" t="str">
        <f t="shared" si="521"/>
        <v/>
      </c>
      <c r="S1087" s="13" t="str">
        <f>IF(A1087="","",IF(R1087="Refreshment Beverage",VLOOKUP(VALUE(Q1087),Rates!G$15:L$19,2,0),VLOOKUP(VALUE(Q1087),Rates!G$4:L$8,2,0)))</f>
        <v/>
      </c>
      <c r="T1087" s="13" t="str">
        <f t="shared" si="522"/>
        <v/>
      </c>
      <c r="U1087" s="181" t="str">
        <f t="shared" si="523"/>
        <v/>
      </c>
      <c r="V1087" s="13" t="str">
        <f t="shared" si="524"/>
        <v/>
      </c>
      <c r="W1087" s="13" t="str">
        <f t="shared" si="525"/>
        <v/>
      </c>
      <c r="X1087" s="182" t="str">
        <f t="shared" si="526"/>
        <v/>
      </c>
      <c r="Y1087" s="183" t="str">
        <f>IF(A:A="","",IF(R1087="Refreshment Beverage",VLOOKUP(Q1087,Rates!G$15:L$19,6,0)*W1087,VLOOKUP(Q1087,Rates!G$4:L$12,6,0)*W1087))</f>
        <v/>
      </c>
      <c r="Z1087" s="183" t="str">
        <f t="shared" si="527"/>
        <v/>
      </c>
      <c r="AA1087" s="17">
        <f t="shared" si="515"/>
        <v>0</v>
      </c>
      <c r="AB1087" s="177" t="str" cm="1">
        <f t="array" ref="AB1087">IF(_xlfn.SINGLE(A:A)="","",IF(R1087="Refreshment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177" t="str" cm="1">
        <f t="array" ref="AC1087">IF(_xlfn.SINGLE(A:A)="","",IF(R1087="Refreshment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68">
        <f>IFERROR(IF(OR(Q1087=1,Q1087=2,Q1087=3,Q1087=4),VLOOKUP(Q1087,Rates!$A$31:$B$34,2,0)*W1087,IF(V1087=1,VLOOKUP(U1087,'REB BEV MIN MKUP'!B:E,4,0),IF(V1087&gt;1,VLOOKUP(VALUE(W1087),'REB BEV MIN MKUP'!O:Q,3,0),0))),0)</f>
        <v>0</v>
      </c>
      <c r="AE1087" s="177" t="str">
        <f t="shared" si="528"/>
        <v/>
      </c>
      <c r="AF1087" s="13" t="str">
        <f t="shared" si="529"/>
        <v/>
      </c>
      <c r="AG1087" s="177" t="str">
        <f t="shared" si="530"/>
        <v/>
      </c>
      <c r="AH1087" s="184" t="str">
        <f t="shared" si="531"/>
        <v/>
      </c>
      <c r="AI1087" s="184" t="str">
        <f>IF(AE:AE="","",IF(R1087="Refreshment Beverage",AK1087*(Rates!J$19/100),ROUND(SUM(AH1087*(Rates!$J$8/100)),4)))</f>
        <v/>
      </c>
      <c r="AJ1087" s="183" t="str">
        <f t="shared" si="532"/>
        <v/>
      </c>
      <c r="AK1087" s="185" t="str">
        <f t="shared" si="533"/>
        <v/>
      </c>
      <c r="AL1087" s="177" t="str">
        <f t="shared" si="534"/>
        <v/>
      </c>
      <c r="AM1087" s="13" t="str">
        <f>IF(AS1087="","",IF(R1087="Refreshment Beverage",ROUND(AS1087*Rates!K$19,4),ROUND(AO1087*(VLOOKUP(VALUE(Q1087),Rates!G$4:L$12,3,0)),4)))</f>
        <v/>
      </c>
      <c r="AN1087" s="183" t="str">
        <f>IF(AS1087="","",IF(R1087="Refreshment Beverage",AS1087*(Rates!J$19/100),MAX(AM1087,AB1087)))</f>
        <v/>
      </c>
      <c r="AO1087" s="186" t="str">
        <f t="shared" si="535"/>
        <v/>
      </c>
      <c r="AP1087" s="186" t="str">
        <f t="shared" si="536"/>
        <v/>
      </c>
      <c r="AQ1087" s="186" t="str">
        <f>IF(AS1087="","",IF(R1087="Refreshment Beverage",ROUND(SUM(VLOOKUP(Q:Q,Rates!G$15:L$19,3,0)*(AS1087-Y1087-Z1087-AA1087)),4),ROUND(SUM(Rates!$K$8*AS1087),4)))</f>
        <v/>
      </c>
      <c r="AR1087" s="184" t="str">
        <f t="shared" si="537"/>
        <v/>
      </c>
      <c r="AS1087" s="185" t="str">
        <f t="shared" si="538"/>
        <v/>
      </c>
      <c r="AT1087" s="177" t="str">
        <f t="shared" si="539"/>
        <v/>
      </c>
      <c r="AU1087" s="13" t="str">
        <f>IF(AX1087="","",IF(R1087="Refreshment Beverage",ROUND((BA1087-Y1087-Z1087-AA1087)*VLOOKUP(VALUE(Q1087),Rates!G$15:L$19,3,0),4),ROUND(AW1087*(VLOOKUP(VALUE(Q1087),Rates!G:L,3,0)),4)))</f>
        <v/>
      </c>
      <c r="AV1087" s="183" t="str">
        <f t="shared" si="540"/>
        <v/>
      </c>
      <c r="AW1087" s="186" t="str">
        <f t="shared" si="541"/>
        <v/>
      </c>
      <c r="AX1087" s="184" t="str">
        <f t="shared" si="542"/>
        <v/>
      </c>
      <c r="AY1087" s="186" t="str">
        <f>IF(AX1087="","",IF(R1087="Refreshment Beverage",ROUND(SUM(AX1087*Rates!K$19),4),ROUND(SUM(AX1087*(Rates!J$8/100)),4)))</f>
        <v/>
      </c>
      <c r="AZ1087" s="183" t="str">
        <f t="shared" si="543"/>
        <v/>
      </c>
      <c r="BA1087" s="185" t="str">
        <f t="shared" si="544"/>
        <v/>
      </c>
      <c r="BD1087" s="171"/>
      <c r="BE1087" s="171"/>
      <c r="BF1087" s="171"/>
      <c r="BG1087" s="171"/>
    </row>
    <row r="1088" spans="1:59" ht="15" customHeight="1" x14ac:dyDescent="0.3">
      <c r="A1088" s="172"/>
      <c r="B1088" s="172"/>
      <c r="C1088" s="172"/>
      <c r="D1088" s="173"/>
      <c r="E1088" s="173"/>
      <c r="F1088" s="173"/>
      <c r="G1088" s="173"/>
      <c r="H1088" s="173"/>
      <c r="I1088" s="174"/>
      <c r="J1088" s="175"/>
      <c r="K1088" s="176" t="str">
        <f t="shared" si="516"/>
        <v/>
      </c>
      <c r="L1088" s="177" t="str">
        <f t="shared" si="517"/>
        <v/>
      </c>
      <c r="M1088" s="178" t="str">
        <f t="shared" si="518"/>
        <v/>
      </c>
      <c r="N1088" s="44" t="str" cm="1">
        <f t="array" ref="N1088">IFERROR(IF(_xlfn.SINGLE(A:A)="","",IF(R1088="Beer",SUM(LOOKUP(2,1/(Rates!$B$3:$B$5&lt;=W1088)/(Rates!$C$3:$C$5&gt;=W1088),Rates!$D$3:$D$5)*(X1088/100)*W1088),IF(R1088="Refreshment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44" t="str">
        <f t="shared" si="519"/>
        <v/>
      </c>
      <c r="P1088" s="13"/>
      <c r="Q1088" s="179" t="str">
        <f t="shared" si="520"/>
        <v/>
      </c>
      <c r="R1088" s="180" t="str">
        <f t="shared" si="521"/>
        <v/>
      </c>
      <c r="S1088" s="13" t="str">
        <f>IF(A1088="","",IF(R1088="Refreshment Beverage",VLOOKUP(VALUE(Q1088),Rates!G$15:L$19,2,0),VLOOKUP(VALUE(Q1088),Rates!G$4:L$8,2,0)))</f>
        <v/>
      </c>
      <c r="T1088" s="13" t="str">
        <f t="shared" si="522"/>
        <v/>
      </c>
      <c r="U1088" s="181" t="str">
        <f t="shared" si="523"/>
        <v/>
      </c>
      <c r="V1088" s="13" t="str">
        <f t="shared" si="524"/>
        <v/>
      </c>
      <c r="W1088" s="13" t="str">
        <f t="shared" si="525"/>
        <v/>
      </c>
      <c r="X1088" s="182" t="str">
        <f t="shared" si="526"/>
        <v/>
      </c>
      <c r="Y1088" s="183" t="str">
        <f>IF(A:A="","",IF(R1088="Refreshment Beverage",VLOOKUP(Q1088,Rates!G$15:L$19,6,0)*W1088,VLOOKUP(Q1088,Rates!G$4:L$12,6,0)*W1088))</f>
        <v/>
      </c>
      <c r="Z1088" s="183" t="str">
        <f t="shared" si="527"/>
        <v/>
      </c>
      <c r="AA1088" s="17">
        <f t="shared" si="515"/>
        <v>0</v>
      </c>
      <c r="AB1088" s="177" t="str" cm="1">
        <f t="array" ref="AB1088">IF(_xlfn.SINGLE(A:A)="","",IF(R1088="Refreshment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177" t="str" cm="1">
        <f t="array" ref="AC1088">IF(_xlfn.SINGLE(A:A)="","",IF(R1088="Refreshment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68">
        <f>IFERROR(IF(OR(Q1088=1,Q1088=2,Q1088=3,Q1088=4),VLOOKUP(Q1088,Rates!$A$31:$B$34,2,0)*W1088,IF(V1088=1,VLOOKUP(U1088,'REB BEV MIN MKUP'!B:E,4,0),IF(V1088&gt;1,VLOOKUP(VALUE(W1088),'REB BEV MIN MKUP'!O:Q,3,0),0))),0)</f>
        <v>0</v>
      </c>
      <c r="AE1088" s="177" t="str">
        <f t="shared" si="528"/>
        <v/>
      </c>
      <c r="AF1088" s="13" t="str">
        <f t="shared" si="529"/>
        <v/>
      </c>
      <c r="AG1088" s="177" t="str">
        <f t="shared" si="530"/>
        <v/>
      </c>
      <c r="AH1088" s="184" t="str">
        <f t="shared" si="531"/>
        <v/>
      </c>
      <c r="AI1088" s="184" t="str">
        <f>IF(AE:AE="","",IF(R1088="Refreshment Beverage",AK1088*(Rates!J$19/100),ROUND(SUM(AH1088*(Rates!$J$8/100)),4)))</f>
        <v/>
      </c>
      <c r="AJ1088" s="183" t="str">
        <f t="shared" si="532"/>
        <v/>
      </c>
      <c r="AK1088" s="185" t="str">
        <f t="shared" si="533"/>
        <v/>
      </c>
      <c r="AL1088" s="177" t="str">
        <f t="shared" si="534"/>
        <v/>
      </c>
      <c r="AM1088" s="13" t="str">
        <f>IF(AS1088="","",IF(R1088="Refreshment Beverage",ROUND(AS1088*Rates!K$19,4),ROUND(AO1088*(VLOOKUP(VALUE(Q1088),Rates!G$4:L$12,3,0)),4)))</f>
        <v/>
      </c>
      <c r="AN1088" s="183" t="str">
        <f>IF(AS1088="","",IF(R1088="Refreshment Beverage",AS1088*(Rates!J$19/100),MAX(AM1088,AB1088)))</f>
        <v/>
      </c>
      <c r="AO1088" s="186" t="str">
        <f t="shared" si="535"/>
        <v/>
      </c>
      <c r="AP1088" s="186" t="str">
        <f t="shared" si="536"/>
        <v/>
      </c>
      <c r="AQ1088" s="186" t="str">
        <f>IF(AS1088="","",IF(R1088="Refreshment Beverage",ROUND(SUM(VLOOKUP(Q:Q,Rates!G$15:L$19,3,0)*(AS1088-Y1088-Z1088-AA1088)),4),ROUND(SUM(Rates!$K$8*AS1088),4)))</f>
        <v/>
      </c>
      <c r="AR1088" s="184" t="str">
        <f t="shared" si="537"/>
        <v/>
      </c>
      <c r="AS1088" s="185" t="str">
        <f t="shared" si="538"/>
        <v/>
      </c>
      <c r="AT1088" s="177" t="str">
        <f t="shared" si="539"/>
        <v/>
      </c>
      <c r="AU1088" s="13" t="str">
        <f>IF(AX1088="","",IF(R1088="Refreshment Beverage",ROUND((BA1088-Y1088-Z1088-AA1088)*VLOOKUP(VALUE(Q1088),Rates!G$15:L$19,3,0),4),ROUND(AW1088*(VLOOKUP(VALUE(Q1088),Rates!G:L,3,0)),4)))</f>
        <v/>
      </c>
      <c r="AV1088" s="183" t="str">
        <f t="shared" si="540"/>
        <v/>
      </c>
      <c r="AW1088" s="186" t="str">
        <f t="shared" si="541"/>
        <v/>
      </c>
      <c r="AX1088" s="184" t="str">
        <f t="shared" si="542"/>
        <v/>
      </c>
      <c r="AY1088" s="186" t="str">
        <f>IF(AX1088="","",IF(R1088="Refreshment Beverage",ROUND(SUM(AX1088*Rates!K$19),4),ROUND(SUM(AX1088*(Rates!J$8/100)),4)))</f>
        <v/>
      </c>
      <c r="AZ1088" s="183" t="str">
        <f t="shared" si="543"/>
        <v/>
      </c>
      <c r="BA1088" s="185" t="str">
        <f t="shared" si="544"/>
        <v/>
      </c>
      <c r="BD1088" s="171"/>
      <c r="BE1088" s="171"/>
      <c r="BF1088" s="171"/>
      <c r="BG1088" s="171"/>
    </row>
    <row r="1089" spans="1:59" ht="15" customHeight="1" x14ac:dyDescent="0.3">
      <c r="A1089" s="172"/>
      <c r="B1089" s="172"/>
      <c r="C1089" s="172"/>
      <c r="D1089" s="173"/>
      <c r="E1089" s="173"/>
      <c r="F1089" s="173"/>
      <c r="G1089" s="173"/>
      <c r="H1089" s="173"/>
      <c r="I1089" s="174"/>
      <c r="J1089" s="175"/>
      <c r="K1089" s="176" t="str">
        <f t="shared" si="516"/>
        <v/>
      </c>
      <c r="L1089" s="177" t="str">
        <f t="shared" si="517"/>
        <v/>
      </c>
      <c r="M1089" s="178" t="str">
        <f t="shared" si="518"/>
        <v/>
      </c>
      <c r="N1089" s="44" t="str" cm="1">
        <f t="array" ref="N1089">IFERROR(IF(_xlfn.SINGLE(A:A)="","",IF(R1089="Beer",SUM(LOOKUP(2,1/(Rates!$B$3:$B$5&lt;=W1089)/(Rates!$C$3:$C$5&gt;=W1089),Rates!$D$3:$D$5)*(X1089/100)*W1089),IF(R1089="Refreshment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44" t="str">
        <f t="shared" si="519"/>
        <v/>
      </c>
      <c r="P1089" s="13"/>
      <c r="Q1089" s="179" t="str">
        <f t="shared" si="520"/>
        <v/>
      </c>
      <c r="R1089" s="180" t="str">
        <f t="shared" si="521"/>
        <v/>
      </c>
      <c r="S1089" s="13" t="str">
        <f>IF(A1089="","",IF(R1089="Refreshment Beverage",VLOOKUP(VALUE(Q1089),Rates!G$15:L$19,2,0),VLOOKUP(VALUE(Q1089),Rates!G$4:L$8,2,0)))</f>
        <v/>
      </c>
      <c r="T1089" s="13" t="str">
        <f t="shared" si="522"/>
        <v/>
      </c>
      <c r="U1089" s="181" t="str">
        <f t="shared" si="523"/>
        <v/>
      </c>
      <c r="V1089" s="13" t="str">
        <f t="shared" si="524"/>
        <v/>
      </c>
      <c r="W1089" s="13" t="str">
        <f t="shared" si="525"/>
        <v/>
      </c>
      <c r="X1089" s="182" t="str">
        <f t="shared" si="526"/>
        <v/>
      </c>
      <c r="Y1089" s="183" t="str">
        <f>IF(A:A="","",IF(R1089="Refreshment Beverage",VLOOKUP(Q1089,Rates!G$15:L$19,6,0)*W1089,VLOOKUP(Q1089,Rates!G$4:L$12,6,0)*W1089))</f>
        <v/>
      </c>
      <c r="Z1089" s="183" t="str">
        <f t="shared" si="527"/>
        <v/>
      </c>
      <c r="AA1089" s="17">
        <f t="shared" si="515"/>
        <v>0</v>
      </c>
      <c r="AB1089" s="177" t="str" cm="1">
        <f t="array" ref="AB1089">IF(_xlfn.SINGLE(A:A)="","",IF(R1089="Refreshment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177" t="str" cm="1">
        <f t="array" ref="AC1089">IF(_xlfn.SINGLE(A:A)="","",IF(R1089="Refreshment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68">
        <f>IFERROR(IF(OR(Q1089=1,Q1089=2,Q1089=3,Q1089=4),VLOOKUP(Q1089,Rates!$A$31:$B$34,2,0)*W1089,IF(V1089=1,VLOOKUP(U1089,'REB BEV MIN MKUP'!B:E,4,0),IF(V1089&gt;1,VLOOKUP(VALUE(W1089),'REB BEV MIN MKUP'!O:Q,3,0),0))),0)</f>
        <v>0</v>
      </c>
      <c r="AE1089" s="177" t="str">
        <f t="shared" si="528"/>
        <v/>
      </c>
      <c r="AF1089" s="13" t="str">
        <f t="shared" si="529"/>
        <v/>
      </c>
      <c r="AG1089" s="177" t="str">
        <f t="shared" si="530"/>
        <v/>
      </c>
      <c r="AH1089" s="184" t="str">
        <f t="shared" si="531"/>
        <v/>
      </c>
      <c r="AI1089" s="184" t="str">
        <f>IF(AE:AE="","",IF(R1089="Refreshment Beverage",AK1089*(Rates!J$19/100),ROUND(SUM(AH1089*(Rates!$J$8/100)),4)))</f>
        <v/>
      </c>
      <c r="AJ1089" s="183" t="str">
        <f t="shared" si="532"/>
        <v/>
      </c>
      <c r="AK1089" s="185" t="str">
        <f t="shared" si="533"/>
        <v/>
      </c>
      <c r="AL1089" s="177" t="str">
        <f t="shared" si="534"/>
        <v/>
      </c>
      <c r="AM1089" s="13" t="str">
        <f>IF(AS1089="","",IF(R1089="Refreshment Beverage",ROUND(AS1089*Rates!K$19,4),ROUND(AO1089*(VLOOKUP(VALUE(Q1089),Rates!G$4:L$12,3,0)),4)))</f>
        <v/>
      </c>
      <c r="AN1089" s="183" t="str">
        <f>IF(AS1089="","",IF(R1089="Refreshment Beverage",AS1089*(Rates!J$19/100),MAX(AM1089,AB1089)))</f>
        <v/>
      </c>
      <c r="AO1089" s="186" t="str">
        <f t="shared" si="535"/>
        <v/>
      </c>
      <c r="AP1089" s="186" t="str">
        <f t="shared" si="536"/>
        <v/>
      </c>
      <c r="AQ1089" s="186" t="str">
        <f>IF(AS1089="","",IF(R1089="Refreshment Beverage",ROUND(SUM(VLOOKUP(Q:Q,Rates!G$15:L$19,3,0)*(AS1089-Y1089-Z1089-AA1089)),4),ROUND(SUM(Rates!$K$8*AS1089),4)))</f>
        <v/>
      </c>
      <c r="AR1089" s="184" t="str">
        <f t="shared" si="537"/>
        <v/>
      </c>
      <c r="AS1089" s="185" t="str">
        <f t="shared" si="538"/>
        <v/>
      </c>
      <c r="AT1089" s="177" t="str">
        <f t="shared" si="539"/>
        <v/>
      </c>
      <c r="AU1089" s="13" t="str">
        <f>IF(AX1089="","",IF(R1089="Refreshment Beverage",ROUND((BA1089-Y1089-Z1089-AA1089)*VLOOKUP(VALUE(Q1089),Rates!G$15:L$19,3,0),4),ROUND(AW1089*(VLOOKUP(VALUE(Q1089),Rates!G:L,3,0)),4)))</f>
        <v/>
      </c>
      <c r="AV1089" s="183" t="str">
        <f t="shared" si="540"/>
        <v/>
      </c>
      <c r="AW1089" s="186" t="str">
        <f t="shared" si="541"/>
        <v/>
      </c>
      <c r="AX1089" s="184" t="str">
        <f t="shared" si="542"/>
        <v/>
      </c>
      <c r="AY1089" s="186" t="str">
        <f>IF(AX1089="","",IF(R1089="Refreshment Beverage",ROUND(SUM(AX1089*Rates!K$19),4),ROUND(SUM(AX1089*(Rates!J$8/100)),4)))</f>
        <v/>
      </c>
      <c r="AZ1089" s="183" t="str">
        <f t="shared" si="543"/>
        <v/>
      </c>
      <c r="BA1089" s="185" t="str">
        <f t="shared" si="544"/>
        <v/>
      </c>
      <c r="BD1089" s="171"/>
      <c r="BE1089" s="171"/>
      <c r="BF1089" s="171"/>
      <c r="BG1089" s="171"/>
    </row>
    <row r="1090" spans="1:59" ht="15" customHeight="1" x14ac:dyDescent="0.3">
      <c r="A1090" s="172"/>
      <c r="B1090" s="172"/>
      <c r="C1090" s="172"/>
      <c r="D1090" s="173"/>
      <c r="E1090" s="173"/>
      <c r="F1090" s="173"/>
      <c r="G1090" s="173"/>
      <c r="H1090" s="173"/>
      <c r="I1090" s="174"/>
      <c r="J1090" s="175"/>
      <c r="K1090" s="176" t="str">
        <f t="shared" si="516"/>
        <v/>
      </c>
      <c r="L1090" s="177" t="str">
        <f t="shared" si="517"/>
        <v/>
      </c>
      <c r="M1090" s="178" t="str">
        <f t="shared" si="518"/>
        <v/>
      </c>
      <c r="N1090" s="44" t="str" cm="1">
        <f t="array" ref="N1090">IFERROR(IF(_xlfn.SINGLE(A:A)="","",IF(R1090="Beer",SUM(LOOKUP(2,1/(Rates!$B$3:$B$5&lt;=W1090)/(Rates!$C$3:$C$5&gt;=W1090),Rates!$D$3:$D$5)*(X1090/100)*W1090),IF(R1090="Refreshment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44" t="str">
        <f t="shared" si="519"/>
        <v/>
      </c>
      <c r="P1090" s="13"/>
      <c r="Q1090" s="179" t="str">
        <f t="shared" si="520"/>
        <v/>
      </c>
      <c r="R1090" s="180" t="str">
        <f t="shared" si="521"/>
        <v/>
      </c>
      <c r="S1090" s="13" t="str">
        <f>IF(A1090="","",IF(R1090="Refreshment Beverage",VLOOKUP(VALUE(Q1090),Rates!G$15:L$19,2,0),VLOOKUP(VALUE(Q1090),Rates!G$4:L$8,2,0)))</f>
        <v/>
      </c>
      <c r="T1090" s="13" t="str">
        <f t="shared" si="522"/>
        <v/>
      </c>
      <c r="U1090" s="181" t="str">
        <f t="shared" si="523"/>
        <v/>
      </c>
      <c r="V1090" s="13" t="str">
        <f t="shared" si="524"/>
        <v/>
      </c>
      <c r="W1090" s="13" t="str">
        <f t="shared" si="525"/>
        <v/>
      </c>
      <c r="X1090" s="182" t="str">
        <f t="shared" si="526"/>
        <v/>
      </c>
      <c r="Y1090" s="183" t="str">
        <f>IF(A:A="","",IF(R1090="Refreshment Beverage",VLOOKUP(Q1090,Rates!G$15:L$19,6,0)*W1090,VLOOKUP(Q1090,Rates!G$4:L$12,6,0)*W1090))</f>
        <v/>
      </c>
      <c r="Z1090" s="183" t="str">
        <f t="shared" si="527"/>
        <v/>
      </c>
      <c r="AA1090" s="17">
        <f t="shared" si="515"/>
        <v>0</v>
      </c>
      <c r="AB1090" s="177" t="str" cm="1">
        <f t="array" ref="AB1090">IF(_xlfn.SINGLE(A:A)="","",IF(R1090="Refreshment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177" t="str" cm="1">
        <f t="array" ref="AC1090">IF(_xlfn.SINGLE(A:A)="","",IF(R1090="Refreshment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68">
        <f>IFERROR(IF(OR(Q1090=1,Q1090=2,Q1090=3,Q1090=4),VLOOKUP(Q1090,Rates!$A$31:$B$34,2,0)*W1090,IF(V1090=1,VLOOKUP(U1090,'REB BEV MIN MKUP'!B:E,4,0),IF(V1090&gt;1,VLOOKUP(VALUE(W1090),'REB BEV MIN MKUP'!O:Q,3,0),0))),0)</f>
        <v>0</v>
      </c>
      <c r="AE1090" s="177" t="str">
        <f t="shared" si="528"/>
        <v/>
      </c>
      <c r="AF1090" s="13" t="str">
        <f t="shared" si="529"/>
        <v/>
      </c>
      <c r="AG1090" s="177" t="str">
        <f t="shared" si="530"/>
        <v/>
      </c>
      <c r="AH1090" s="184" t="str">
        <f t="shared" si="531"/>
        <v/>
      </c>
      <c r="AI1090" s="184" t="str">
        <f>IF(AE:AE="","",IF(R1090="Refreshment Beverage",AK1090*(Rates!J$19/100),ROUND(SUM(AH1090*(Rates!$J$8/100)),4)))</f>
        <v/>
      </c>
      <c r="AJ1090" s="183" t="str">
        <f t="shared" si="532"/>
        <v/>
      </c>
      <c r="AK1090" s="185" t="str">
        <f t="shared" si="533"/>
        <v/>
      </c>
      <c r="AL1090" s="177" t="str">
        <f t="shared" si="534"/>
        <v/>
      </c>
      <c r="AM1090" s="13" t="str">
        <f>IF(AS1090="","",IF(R1090="Refreshment Beverage",ROUND(AS1090*Rates!K$19,4),ROUND(AO1090*(VLOOKUP(VALUE(Q1090),Rates!G$4:L$12,3,0)),4)))</f>
        <v/>
      </c>
      <c r="AN1090" s="183" t="str">
        <f>IF(AS1090="","",IF(R1090="Refreshment Beverage",AS1090*(Rates!J$19/100),MAX(AM1090,AB1090)))</f>
        <v/>
      </c>
      <c r="AO1090" s="186" t="str">
        <f t="shared" si="535"/>
        <v/>
      </c>
      <c r="AP1090" s="186" t="str">
        <f t="shared" si="536"/>
        <v/>
      </c>
      <c r="AQ1090" s="186" t="str">
        <f>IF(AS1090="","",IF(R1090="Refreshment Beverage",ROUND(SUM(VLOOKUP(Q:Q,Rates!G$15:L$19,3,0)*(AS1090-Y1090-Z1090-AA1090)),4),ROUND(SUM(Rates!$K$8*AS1090),4)))</f>
        <v/>
      </c>
      <c r="AR1090" s="184" t="str">
        <f t="shared" si="537"/>
        <v/>
      </c>
      <c r="AS1090" s="185" t="str">
        <f t="shared" si="538"/>
        <v/>
      </c>
      <c r="AT1090" s="177" t="str">
        <f t="shared" si="539"/>
        <v/>
      </c>
      <c r="AU1090" s="13" t="str">
        <f>IF(AX1090="","",IF(R1090="Refreshment Beverage",ROUND((BA1090-Y1090-Z1090-AA1090)*VLOOKUP(VALUE(Q1090),Rates!G$15:L$19,3,0),4),ROUND(AW1090*(VLOOKUP(VALUE(Q1090),Rates!G:L,3,0)),4)))</f>
        <v/>
      </c>
      <c r="AV1090" s="183" t="str">
        <f t="shared" si="540"/>
        <v/>
      </c>
      <c r="AW1090" s="186" t="str">
        <f t="shared" si="541"/>
        <v/>
      </c>
      <c r="AX1090" s="184" t="str">
        <f t="shared" si="542"/>
        <v/>
      </c>
      <c r="AY1090" s="186" t="str">
        <f>IF(AX1090="","",IF(R1090="Refreshment Beverage",ROUND(SUM(AX1090*Rates!K$19),4),ROUND(SUM(AX1090*(Rates!J$8/100)),4)))</f>
        <v/>
      </c>
      <c r="AZ1090" s="183" t="str">
        <f t="shared" si="543"/>
        <v/>
      </c>
      <c r="BA1090" s="185" t="str">
        <f t="shared" si="544"/>
        <v/>
      </c>
      <c r="BD1090" s="171"/>
      <c r="BE1090" s="171"/>
      <c r="BF1090" s="171"/>
      <c r="BG1090" s="171"/>
    </row>
    <row r="1091" spans="1:59" ht="15" customHeight="1" x14ac:dyDescent="0.3">
      <c r="A1091" s="172"/>
      <c r="B1091" s="172"/>
      <c r="C1091" s="172"/>
      <c r="D1091" s="173"/>
      <c r="E1091" s="173"/>
      <c r="F1091" s="173"/>
      <c r="G1091" s="173"/>
      <c r="H1091" s="173"/>
      <c r="I1091" s="174"/>
      <c r="J1091" s="175"/>
      <c r="K1091" s="176" t="str">
        <f t="shared" si="516"/>
        <v/>
      </c>
      <c r="L1091" s="177" t="str">
        <f t="shared" si="517"/>
        <v/>
      </c>
      <c r="M1091" s="178" t="str">
        <f t="shared" si="518"/>
        <v/>
      </c>
      <c r="N1091" s="44" t="str" cm="1">
        <f t="array" ref="N1091">IFERROR(IF(_xlfn.SINGLE(A:A)="","",IF(R1091="Beer",SUM(LOOKUP(2,1/(Rates!$B$3:$B$5&lt;=W1091)/(Rates!$C$3:$C$5&gt;=W1091),Rates!$D$3:$D$5)*(X1091/100)*W1091),IF(R1091="Refreshment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44" t="str">
        <f t="shared" si="519"/>
        <v/>
      </c>
      <c r="P1091" s="13"/>
      <c r="Q1091" s="179" t="str">
        <f t="shared" si="520"/>
        <v/>
      </c>
      <c r="R1091" s="180" t="str">
        <f t="shared" si="521"/>
        <v/>
      </c>
      <c r="S1091" s="13" t="str">
        <f>IF(A1091="","",IF(R1091="Refreshment Beverage",VLOOKUP(VALUE(Q1091),Rates!G$15:L$19,2,0),VLOOKUP(VALUE(Q1091),Rates!G$4:L$8,2,0)))</f>
        <v/>
      </c>
      <c r="T1091" s="13" t="str">
        <f t="shared" si="522"/>
        <v/>
      </c>
      <c r="U1091" s="181" t="str">
        <f t="shared" si="523"/>
        <v/>
      </c>
      <c r="V1091" s="13" t="str">
        <f t="shared" si="524"/>
        <v/>
      </c>
      <c r="W1091" s="13" t="str">
        <f t="shared" si="525"/>
        <v/>
      </c>
      <c r="X1091" s="182" t="str">
        <f t="shared" si="526"/>
        <v/>
      </c>
      <c r="Y1091" s="183" t="str">
        <f>IF(A:A="","",IF(R1091="Refreshment Beverage",VLOOKUP(Q1091,Rates!G$15:L$19,6,0)*W1091,VLOOKUP(Q1091,Rates!G$4:L$12,6,0)*W1091))</f>
        <v/>
      </c>
      <c r="Z1091" s="183" t="str">
        <f t="shared" si="527"/>
        <v/>
      </c>
      <c r="AA1091" s="17">
        <f t="shared" si="515"/>
        <v>0</v>
      </c>
      <c r="AB1091" s="177" t="str" cm="1">
        <f t="array" ref="AB1091">IF(_xlfn.SINGLE(A:A)="","",IF(R1091="Refreshment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177" t="str" cm="1">
        <f t="array" ref="AC1091">IF(_xlfn.SINGLE(A:A)="","",IF(R1091="Refreshment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68">
        <f>IFERROR(IF(OR(Q1091=1,Q1091=2,Q1091=3,Q1091=4),VLOOKUP(Q1091,Rates!$A$31:$B$34,2,0)*W1091,IF(V1091=1,VLOOKUP(U1091,'REB BEV MIN MKUP'!B:E,4,0),IF(V1091&gt;1,VLOOKUP(VALUE(W1091),'REB BEV MIN MKUP'!O:Q,3,0),0))),0)</f>
        <v>0</v>
      </c>
      <c r="AE1091" s="177" t="str">
        <f t="shared" si="528"/>
        <v/>
      </c>
      <c r="AF1091" s="13" t="str">
        <f t="shared" si="529"/>
        <v/>
      </c>
      <c r="AG1091" s="177" t="str">
        <f t="shared" si="530"/>
        <v/>
      </c>
      <c r="AH1091" s="184" t="str">
        <f t="shared" si="531"/>
        <v/>
      </c>
      <c r="AI1091" s="184" t="str">
        <f>IF(AE:AE="","",IF(R1091="Refreshment Beverage",AK1091*(Rates!J$19/100),ROUND(SUM(AH1091*(Rates!$J$8/100)),4)))</f>
        <v/>
      </c>
      <c r="AJ1091" s="183" t="str">
        <f t="shared" si="532"/>
        <v/>
      </c>
      <c r="AK1091" s="185" t="str">
        <f t="shared" si="533"/>
        <v/>
      </c>
      <c r="AL1091" s="177" t="str">
        <f t="shared" si="534"/>
        <v/>
      </c>
      <c r="AM1091" s="13" t="str">
        <f>IF(AS1091="","",IF(R1091="Refreshment Beverage",ROUND(AS1091*Rates!K$19,4),ROUND(AO1091*(VLOOKUP(VALUE(Q1091),Rates!G$4:L$12,3,0)),4)))</f>
        <v/>
      </c>
      <c r="AN1091" s="183" t="str">
        <f>IF(AS1091="","",IF(R1091="Refreshment Beverage",AS1091*(Rates!J$19/100),MAX(AM1091,AB1091)))</f>
        <v/>
      </c>
      <c r="AO1091" s="186" t="str">
        <f t="shared" si="535"/>
        <v/>
      </c>
      <c r="AP1091" s="186" t="str">
        <f t="shared" si="536"/>
        <v/>
      </c>
      <c r="AQ1091" s="186" t="str">
        <f>IF(AS1091="","",IF(R1091="Refreshment Beverage",ROUND(SUM(VLOOKUP(Q:Q,Rates!G$15:L$19,3,0)*(AS1091-Y1091-Z1091-AA1091)),4),ROUND(SUM(Rates!$K$8*AS1091),4)))</f>
        <v/>
      </c>
      <c r="AR1091" s="184" t="str">
        <f t="shared" si="537"/>
        <v/>
      </c>
      <c r="AS1091" s="185" t="str">
        <f t="shared" si="538"/>
        <v/>
      </c>
      <c r="AT1091" s="177" t="str">
        <f t="shared" si="539"/>
        <v/>
      </c>
      <c r="AU1091" s="13" t="str">
        <f>IF(AX1091="","",IF(R1091="Refreshment Beverage",ROUND((BA1091-Y1091-Z1091-AA1091)*VLOOKUP(VALUE(Q1091),Rates!G$15:L$19,3,0),4),ROUND(AW1091*(VLOOKUP(VALUE(Q1091),Rates!G:L,3,0)),4)))</f>
        <v/>
      </c>
      <c r="AV1091" s="183" t="str">
        <f t="shared" si="540"/>
        <v/>
      </c>
      <c r="AW1091" s="186" t="str">
        <f t="shared" si="541"/>
        <v/>
      </c>
      <c r="AX1091" s="184" t="str">
        <f t="shared" si="542"/>
        <v/>
      </c>
      <c r="AY1091" s="186" t="str">
        <f>IF(AX1091="","",IF(R1091="Refreshment Beverage",ROUND(SUM(AX1091*Rates!K$19),4),ROUND(SUM(AX1091*(Rates!J$8/100)),4)))</f>
        <v/>
      </c>
      <c r="AZ1091" s="183" t="str">
        <f t="shared" si="543"/>
        <v/>
      </c>
      <c r="BA1091" s="185" t="str">
        <f t="shared" si="544"/>
        <v/>
      </c>
      <c r="BD1091" s="171"/>
      <c r="BE1091" s="171"/>
      <c r="BF1091" s="171"/>
      <c r="BG1091" s="171"/>
    </row>
    <row r="1092" spans="1:59" ht="15" customHeight="1" x14ac:dyDescent="0.3">
      <c r="A1092" s="172"/>
      <c r="B1092" s="172"/>
      <c r="C1092" s="172"/>
      <c r="D1092" s="173"/>
      <c r="E1092" s="173"/>
      <c r="F1092" s="173"/>
      <c r="G1092" s="173"/>
      <c r="H1092" s="173"/>
      <c r="I1092" s="174"/>
      <c r="J1092" s="175"/>
      <c r="K1092" s="176" t="str">
        <f t="shared" si="516"/>
        <v/>
      </c>
      <c r="L1092" s="177" t="str">
        <f t="shared" si="517"/>
        <v/>
      </c>
      <c r="M1092" s="178" t="str">
        <f t="shared" si="518"/>
        <v/>
      </c>
      <c r="N1092" s="44" t="str" cm="1">
        <f t="array" ref="N1092">IFERROR(IF(_xlfn.SINGLE(A:A)="","",IF(R1092="Beer",SUM(LOOKUP(2,1/(Rates!$B$3:$B$5&lt;=W1092)/(Rates!$C$3:$C$5&gt;=W1092),Rates!$D$3:$D$5)*(X1092/100)*W1092),IF(R1092="Refreshment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44" t="str">
        <f t="shared" si="519"/>
        <v/>
      </c>
      <c r="P1092" s="13"/>
      <c r="Q1092" s="179" t="str">
        <f t="shared" si="520"/>
        <v/>
      </c>
      <c r="R1092" s="180" t="str">
        <f t="shared" si="521"/>
        <v/>
      </c>
      <c r="S1092" s="13" t="str">
        <f>IF(A1092="","",IF(R1092="Refreshment Beverage",VLOOKUP(VALUE(Q1092),Rates!G$15:L$19,2,0),VLOOKUP(VALUE(Q1092),Rates!G$4:L$8,2,0)))</f>
        <v/>
      </c>
      <c r="T1092" s="13" t="str">
        <f t="shared" si="522"/>
        <v/>
      </c>
      <c r="U1092" s="181" t="str">
        <f t="shared" si="523"/>
        <v/>
      </c>
      <c r="V1092" s="13" t="str">
        <f t="shared" si="524"/>
        <v/>
      </c>
      <c r="W1092" s="13" t="str">
        <f t="shared" si="525"/>
        <v/>
      </c>
      <c r="X1092" s="182" t="str">
        <f t="shared" si="526"/>
        <v/>
      </c>
      <c r="Y1092" s="183" t="str">
        <f>IF(A:A="","",IF(R1092="Refreshment Beverage",VLOOKUP(Q1092,Rates!G$15:L$19,6,0)*W1092,VLOOKUP(Q1092,Rates!G$4:L$12,6,0)*W1092))</f>
        <v/>
      </c>
      <c r="Z1092" s="183" t="str">
        <f t="shared" si="527"/>
        <v/>
      </c>
      <c r="AA1092" s="17">
        <f t="shared" si="515"/>
        <v>0</v>
      </c>
      <c r="AB1092" s="177" t="str" cm="1">
        <f t="array" ref="AB1092">IF(_xlfn.SINGLE(A:A)="","",IF(R1092="Refreshment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177" t="str" cm="1">
        <f t="array" ref="AC1092">IF(_xlfn.SINGLE(A:A)="","",IF(R1092="Refreshment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68">
        <f>IFERROR(IF(OR(Q1092=1,Q1092=2,Q1092=3,Q1092=4),VLOOKUP(Q1092,Rates!$A$31:$B$34,2,0)*W1092,IF(V1092=1,VLOOKUP(U1092,'REB BEV MIN MKUP'!B:E,4,0),IF(V1092&gt;1,VLOOKUP(VALUE(W1092),'REB BEV MIN MKUP'!O:Q,3,0),0))),0)</f>
        <v>0</v>
      </c>
      <c r="AE1092" s="177" t="str">
        <f t="shared" si="528"/>
        <v/>
      </c>
      <c r="AF1092" s="13" t="str">
        <f t="shared" si="529"/>
        <v/>
      </c>
      <c r="AG1092" s="177" t="str">
        <f t="shared" si="530"/>
        <v/>
      </c>
      <c r="AH1092" s="184" t="str">
        <f t="shared" si="531"/>
        <v/>
      </c>
      <c r="AI1092" s="184" t="str">
        <f>IF(AE:AE="","",IF(R1092="Refreshment Beverage",AK1092*(Rates!J$19/100),ROUND(SUM(AH1092*(Rates!$J$8/100)),4)))</f>
        <v/>
      </c>
      <c r="AJ1092" s="183" t="str">
        <f t="shared" si="532"/>
        <v/>
      </c>
      <c r="AK1092" s="185" t="str">
        <f t="shared" si="533"/>
        <v/>
      </c>
      <c r="AL1092" s="177" t="str">
        <f t="shared" si="534"/>
        <v/>
      </c>
      <c r="AM1092" s="13" t="str">
        <f>IF(AS1092="","",IF(R1092="Refreshment Beverage",ROUND(AS1092*Rates!K$19,4),ROUND(AO1092*(VLOOKUP(VALUE(Q1092),Rates!G$4:L$12,3,0)),4)))</f>
        <v/>
      </c>
      <c r="AN1092" s="183" t="str">
        <f>IF(AS1092="","",IF(R1092="Refreshment Beverage",AS1092*(Rates!J$19/100),MAX(AM1092,AB1092)))</f>
        <v/>
      </c>
      <c r="AO1092" s="186" t="str">
        <f t="shared" si="535"/>
        <v/>
      </c>
      <c r="AP1092" s="186" t="str">
        <f t="shared" si="536"/>
        <v/>
      </c>
      <c r="AQ1092" s="186" t="str">
        <f>IF(AS1092="","",IF(R1092="Refreshment Beverage",ROUND(SUM(VLOOKUP(Q:Q,Rates!G$15:L$19,3,0)*(AS1092-Y1092-Z1092-AA1092)),4),ROUND(SUM(Rates!$K$8*AS1092),4)))</f>
        <v/>
      </c>
      <c r="AR1092" s="184" t="str">
        <f t="shared" si="537"/>
        <v/>
      </c>
      <c r="AS1092" s="185" t="str">
        <f t="shared" si="538"/>
        <v/>
      </c>
      <c r="AT1092" s="177" t="str">
        <f t="shared" si="539"/>
        <v/>
      </c>
      <c r="AU1092" s="13" t="str">
        <f>IF(AX1092="","",IF(R1092="Refreshment Beverage",ROUND((BA1092-Y1092-Z1092-AA1092)*VLOOKUP(VALUE(Q1092),Rates!G$15:L$19,3,0),4),ROUND(AW1092*(VLOOKUP(VALUE(Q1092),Rates!G:L,3,0)),4)))</f>
        <v/>
      </c>
      <c r="AV1092" s="183" t="str">
        <f t="shared" si="540"/>
        <v/>
      </c>
      <c r="AW1092" s="186" t="str">
        <f t="shared" si="541"/>
        <v/>
      </c>
      <c r="AX1092" s="184" t="str">
        <f t="shared" si="542"/>
        <v/>
      </c>
      <c r="AY1092" s="186" t="str">
        <f>IF(AX1092="","",IF(R1092="Refreshment Beverage",ROUND(SUM(AX1092*Rates!K$19),4),ROUND(SUM(AX1092*(Rates!J$8/100)),4)))</f>
        <v/>
      </c>
      <c r="AZ1092" s="183" t="str">
        <f t="shared" si="543"/>
        <v/>
      </c>
      <c r="BA1092" s="185" t="str">
        <f t="shared" si="544"/>
        <v/>
      </c>
      <c r="BD1092" s="171"/>
      <c r="BE1092" s="171"/>
      <c r="BF1092" s="171"/>
      <c r="BG1092" s="171"/>
    </row>
    <row r="1093" spans="1:59" ht="15" customHeight="1" x14ac:dyDescent="0.3">
      <c r="A1093" s="172"/>
      <c r="B1093" s="172"/>
      <c r="C1093" s="172"/>
      <c r="D1093" s="173"/>
      <c r="E1093" s="173"/>
      <c r="F1093" s="173"/>
      <c r="G1093" s="173"/>
      <c r="H1093" s="173"/>
      <c r="I1093" s="174"/>
      <c r="J1093" s="175"/>
      <c r="K1093" s="176" t="str">
        <f t="shared" si="516"/>
        <v/>
      </c>
      <c r="L1093" s="177" t="str">
        <f t="shared" si="517"/>
        <v/>
      </c>
      <c r="M1093" s="178" t="str">
        <f t="shared" si="518"/>
        <v/>
      </c>
      <c r="N1093" s="44" t="str" cm="1">
        <f t="array" ref="N1093">IFERROR(IF(_xlfn.SINGLE(A:A)="","",IF(R1093="Beer",SUM(LOOKUP(2,1/(Rates!$B$3:$B$5&lt;=W1093)/(Rates!$C$3:$C$5&gt;=W1093),Rates!$D$3:$D$5)*(X1093/100)*W1093),IF(R1093="Refreshment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44" t="str">
        <f t="shared" si="519"/>
        <v/>
      </c>
      <c r="P1093" s="13"/>
      <c r="Q1093" s="179" t="str">
        <f t="shared" si="520"/>
        <v/>
      </c>
      <c r="R1093" s="180" t="str">
        <f t="shared" si="521"/>
        <v/>
      </c>
      <c r="S1093" s="13" t="str">
        <f>IF(A1093="","",IF(R1093="Refreshment Beverage",VLOOKUP(VALUE(Q1093),Rates!G$15:L$19,2,0),VLOOKUP(VALUE(Q1093),Rates!G$4:L$8,2,0)))</f>
        <v/>
      </c>
      <c r="T1093" s="13" t="str">
        <f t="shared" si="522"/>
        <v/>
      </c>
      <c r="U1093" s="181" t="str">
        <f t="shared" si="523"/>
        <v/>
      </c>
      <c r="V1093" s="13" t="str">
        <f t="shared" si="524"/>
        <v/>
      </c>
      <c r="W1093" s="13" t="str">
        <f t="shared" si="525"/>
        <v/>
      </c>
      <c r="X1093" s="182" t="str">
        <f t="shared" si="526"/>
        <v/>
      </c>
      <c r="Y1093" s="183" t="str">
        <f>IF(A:A="","",IF(R1093="Refreshment Beverage",VLOOKUP(Q1093,Rates!G$15:L$19,6,0)*W1093,VLOOKUP(Q1093,Rates!G$4:L$12,6,0)*W1093))</f>
        <v/>
      </c>
      <c r="Z1093" s="183" t="str">
        <f t="shared" si="527"/>
        <v/>
      </c>
      <c r="AA1093" s="17">
        <f t="shared" si="515"/>
        <v>0</v>
      </c>
      <c r="AB1093" s="177" t="str" cm="1">
        <f t="array" ref="AB1093">IF(_xlfn.SINGLE(A:A)="","",IF(R1093="Refreshment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177" t="str" cm="1">
        <f t="array" ref="AC1093">IF(_xlfn.SINGLE(A:A)="","",IF(R1093="Refreshment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68">
        <f>IFERROR(IF(OR(Q1093=1,Q1093=2,Q1093=3,Q1093=4),VLOOKUP(Q1093,Rates!$A$31:$B$34,2,0)*W1093,IF(V1093=1,VLOOKUP(U1093,'REB BEV MIN MKUP'!B:E,4,0),IF(V1093&gt;1,VLOOKUP(VALUE(W1093),'REB BEV MIN MKUP'!O:Q,3,0),0))),0)</f>
        <v>0</v>
      </c>
      <c r="AE1093" s="177" t="str">
        <f t="shared" si="528"/>
        <v/>
      </c>
      <c r="AF1093" s="13" t="str">
        <f t="shared" si="529"/>
        <v/>
      </c>
      <c r="AG1093" s="177" t="str">
        <f t="shared" si="530"/>
        <v/>
      </c>
      <c r="AH1093" s="184" t="str">
        <f t="shared" si="531"/>
        <v/>
      </c>
      <c r="AI1093" s="184" t="str">
        <f>IF(AE:AE="","",IF(R1093="Refreshment Beverage",AK1093*(Rates!J$19/100),ROUND(SUM(AH1093*(Rates!$J$8/100)),4)))</f>
        <v/>
      </c>
      <c r="AJ1093" s="183" t="str">
        <f t="shared" si="532"/>
        <v/>
      </c>
      <c r="AK1093" s="185" t="str">
        <f t="shared" si="533"/>
        <v/>
      </c>
      <c r="AL1093" s="177" t="str">
        <f t="shared" si="534"/>
        <v/>
      </c>
      <c r="AM1093" s="13" t="str">
        <f>IF(AS1093="","",IF(R1093="Refreshment Beverage",ROUND(AS1093*Rates!K$19,4),ROUND(AO1093*(VLOOKUP(VALUE(Q1093),Rates!G$4:L$12,3,0)),4)))</f>
        <v/>
      </c>
      <c r="AN1093" s="183" t="str">
        <f>IF(AS1093="","",IF(R1093="Refreshment Beverage",AS1093*(Rates!J$19/100),MAX(AM1093,AB1093)))</f>
        <v/>
      </c>
      <c r="AO1093" s="186" t="str">
        <f t="shared" si="535"/>
        <v/>
      </c>
      <c r="AP1093" s="186" t="str">
        <f t="shared" si="536"/>
        <v/>
      </c>
      <c r="AQ1093" s="186" t="str">
        <f>IF(AS1093="","",IF(R1093="Refreshment Beverage",ROUND(SUM(VLOOKUP(Q:Q,Rates!G$15:L$19,3,0)*(AS1093-Y1093-Z1093-AA1093)),4),ROUND(SUM(Rates!$K$8*AS1093),4)))</f>
        <v/>
      </c>
      <c r="AR1093" s="184" t="str">
        <f t="shared" si="537"/>
        <v/>
      </c>
      <c r="AS1093" s="185" t="str">
        <f t="shared" si="538"/>
        <v/>
      </c>
      <c r="AT1093" s="177" t="str">
        <f t="shared" si="539"/>
        <v/>
      </c>
      <c r="AU1093" s="13" t="str">
        <f>IF(AX1093="","",IF(R1093="Refreshment Beverage",ROUND((BA1093-Y1093-Z1093-AA1093)*VLOOKUP(VALUE(Q1093),Rates!G$15:L$19,3,0),4),ROUND(AW1093*(VLOOKUP(VALUE(Q1093),Rates!G:L,3,0)),4)))</f>
        <v/>
      </c>
      <c r="AV1093" s="183" t="str">
        <f t="shared" si="540"/>
        <v/>
      </c>
      <c r="AW1093" s="186" t="str">
        <f t="shared" si="541"/>
        <v/>
      </c>
      <c r="AX1093" s="184" t="str">
        <f t="shared" si="542"/>
        <v/>
      </c>
      <c r="AY1093" s="186" t="str">
        <f>IF(AX1093="","",IF(R1093="Refreshment Beverage",ROUND(SUM(AX1093*Rates!K$19),4),ROUND(SUM(AX1093*(Rates!J$8/100)),4)))</f>
        <v/>
      </c>
      <c r="AZ1093" s="183" t="str">
        <f t="shared" si="543"/>
        <v/>
      </c>
      <c r="BA1093" s="185" t="str">
        <f t="shared" si="544"/>
        <v/>
      </c>
      <c r="BD1093" s="171"/>
      <c r="BE1093" s="171"/>
      <c r="BF1093" s="171"/>
      <c r="BG1093" s="171"/>
    </row>
    <row r="1094" spans="1:59" ht="15" customHeight="1" x14ac:dyDescent="0.3">
      <c r="A1094" s="172"/>
      <c r="B1094" s="172"/>
      <c r="C1094" s="172"/>
      <c r="D1094" s="173"/>
      <c r="E1094" s="173"/>
      <c r="F1094" s="173"/>
      <c r="G1094" s="173"/>
      <c r="H1094" s="173"/>
      <c r="I1094" s="174"/>
      <c r="J1094" s="175"/>
      <c r="K1094" s="176" t="str">
        <f t="shared" si="516"/>
        <v/>
      </c>
      <c r="L1094" s="177" t="str">
        <f t="shared" si="517"/>
        <v/>
      </c>
      <c r="M1094" s="178" t="str">
        <f t="shared" si="518"/>
        <v/>
      </c>
      <c r="N1094" s="44" t="str" cm="1">
        <f t="array" ref="N1094">IFERROR(IF(_xlfn.SINGLE(A:A)="","",IF(R1094="Beer",SUM(LOOKUP(2,1/(Rates!$B$3:$B$5&lt;=W1094)/(Rates!$C$3:$C$5&gt;=W1094),Rates!$D$3:$D$5)*(X1094/100)*W1094),IF(R1094="Refreshment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44" t="str">
        <f t="shared" si="519"/>
        <v/>
      </c>
      <c r="P1094" s="13"/>
      <c r="Q1094" s="179" t="str">
        <f t="shared" si="520"/>
        <v/>
      </c>
      <c r="R1094" s="180" t="str">
        <f t="shared" si="521"/>
        <v/>
      </c>
      <c r="S1094" s="13" t="str">
        <f>IF(A1094="","",IF(R1094="Refreshment Beverage",VLOOKUP(VALUE(Q1094),Rates!G$15:L$19,2,0),VLOOKUP(VALUE(Q1094),Rates!G$4:L$8,2,0)))</f>
        <v/>
      </c>
      <c r="T1094" s="13" t="str">
        <f t="shared" si="522"/>
        <v/>
      </c>
      <c r="U1094" s="181" t="str">
        <f t="shared" si="523"/>
        <v/>
      </c>
      <c r="V1094" s="13" t="str">
        <f t="shared" si="524"/>
        <v/>
      </c>
      <c r="W1094" s="13" t="str">
        <f t="shared" si="525"/>
        <v/>
      </c>
      <c r="X1094" s="182" t="str">
        <f t="shared" si="526"/>
        <v/>
      </c>
      <c r="Y1094" s="183" t="str">
        <f>IF(A:A="","",IF(R1094="Refreshment Beverage",VLOOKUP(Q1094,Rates!G$15:L$19,6,0)*W1094,VLOOKUP(Q1094,Rates!G$4:L$12,6,0)*W1094))</f>
        <v/>
      </c>
      <c r="Z1094" s="183" t="str">
        <f t="shared" si="527"/>
        <v/>
      </c>
      <c r="AA1094" s="17">
        <f t="shared" si="515"/>
        <v>0</v>
      </c>
      <c r="AB1094" s="177" t="str" cm="1">
        <f t="array" ref="AB1094">IF(_xlfn.SINGLE(A:A)="","",IF(R1094="Refreshment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177" t="str" cm="1">
        <f t="array" ref="AC1094">IF(_xlfn.SINGLE(A:A)="","",IF(R1094="Refreshment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68">
        <f>IFERROR(IF(OR(Q1094=1,Q1094=2,Q1094=3,Q1094=4),VLOOKUP(Q1094,Rates!$A$31:$B$34,2,0)*W1094,IF(V1094=1,VLOOKUP(U1094,'REB BEV MIN MKUP'!B:E,4,0),IF(V1094&gt;1,VLOOKUP(VALUE(W1094),'REB BEV MIN MKUP'!O:Q,3,0),0))),0)</f>
        <v>0</v>
      </c>
      <c r="AE1094" s="177" t="str">
        <f t="shared" si="528"/>
        <v/>
      </c>
      <c r="AF1094" s="13" t="str">
        <f t="shared" si="529"/>
        <v/>
      </c>
      <c r="AG1094" s="177" t="str">
        <f t="shared" si="530"/>
        <v/>
      </c>
      <c r="AH1094" s="184" t="str">
        <f t="shared" si="531"/>
        <v/>
      </c>
      <c r="AI1094" s="184" t="str">
        <f>IF(AE:AE="","",IF(R1094="Refreshment Beverage",AK1094*(Rates!J$19/100),ROUND(SUM(AH1094*(Rates!$J$8/100)),4)))</f>
        <v/>
      </c>
      <c r="AJ1094" s="183" t="str">
        <f t="shared" si="532"/>
        <v/>
      </c>
      <c r="AK1094" s="185" t="str">
        <f t="shared" si="533"/>
        <v/>
      </c>
      <c r="AL1094" s="177" t="str">
        <f t="shared" si="534"/>
        <v/>
      </c>
      <c r="AM1094" s="13" t="str">
        <f>IF(AS1094="","",IF(R1094="Refreshment Beverage",ROUND(AS1094*Rates!K$19,4),ROUND(AO1094*(VLOOKUP(VALUE(Q1094),Rates!G$4:L$12,3,0)),4)))</f>
        <v/>
      </c>
      <c r="AN1094" s="183" t="str">
        <f>IF(AS1094="","",IF(R1094="Refreshment Beverage",AS1094*(Rates!J$19/100),MAX(AM1094,AB1094)))</f>
        <v/>
      </c>
      <c r="AO1094" s="186" t="str">
        <f t="shared" si="535"/>
        <v/>
      </c>
      <c r="AP1094" s="186" t="str">
        <f t="shared" si="536"/>
        <v/>
      </c>
      <c r="AQ1094" s="186" t="str">
        <f>IF(AS1094="","",IF(R1094="Refreshment Beverage",ROUND(SUM(VLOOKUP(Q:Q,Rates!G$15:L$19,3,0)*(AS1094-Y1094-Z1094-AA1094)),4),ROUND(SUM(Rates!$K$8*AS1094),4)))</f>
        <v/>
      </c>
      <c r="AR1094" s="184" t="str">
        <f t="shared" si="537"/>
        <v/>
      </c>
      <c r="AS1094" s="185" t="str">
        <f t="shared" si="538"/>
        <v/>
      </c>
      <c r="AT1094" s="177" t="str">
        <f t="shared" si="539"/>
        <v/>
      </c>
      <c r="AU1094" s="13" t="str">
        <f>IF(AX1094="","",IF(R1094="Refreshment Beverage",ROUND((BA1094-Y1094-Z1094-AA1094)*VLOOKUP(VALUE(Q1094),Rates!G$15:L$19,3,0),4),ROUND(AW1094*(VLOOKUP(VALUE(Q1094),Rates!G:L,3,0)),4)))</f>
        <v/>
      </c>
      <c r="AV1094" s="183" t="str">
        <f t="shared" si="540"/>
        <v/>
      </c>
      <c r="AW1094" s="186" t="str">
        <f t="shared" si="541"/>
        <v/>
      </c>
      <c r="AX1094" s="184" t="str">
        <f t="shared" si="542"/>
        <v/>
      </c>
      <c r="AY1094" s="186" t="str">
        <f>IF(AX1094="","",IF(R1094="Refreshment Beverage",ROUND(SUM(AX1094*Rates!K$19),4),ROUND(SUM(AX1094*(Rates!J$8/100)),4)))</f>
        <v/>
      </c>
      <c r="AZ1094" s="183" t="str">
        <f t="shared" si="543"/>
        <v/>
      </c>
      <c r="BA1094" s="185" t="str">
        <f t="shared" si="544"/>
        <v/>
      </c>
      <c r="BD1094" s="171"/>
      <c r="BE1094" s="171"/>
      <c r="BF1094" s="171"/>
      <c r="BG1094" s="171"/>
    </row>
    <row r="1095" spans="1:59" ht="15" customHeight="1" x14ac:dyDescent="0.3">
      <c r="A1095" s="172"/>
      <c r="B1095" s="172"/>
      <c r="C1095" s="172"/>
      <c r="D1095" s="173"/>
      <c r="E1095" s="173"/>
      <c r="F1095" s="173"/>
      <c r="G1095" s="173"/>
      <c r="H1095" s="173"/>
      <c r="I1095" s="174"/>
      <c r="J1095" s="175"/>
      <c r="K1095" s="176" t="str">
        <f t="shared" si="516"/>
        <v/>
      </c>
      <c r="L1095" s="177" t="str">
        <f t="shared" si="517"/>
        <v/>
      </c>
      <c r="M1095" s="178" t="str">
        <f t="shared" si="518"/>
        <v/>
      </c>
      <c r="N1095" s="44" t="str" cm="1">
        <f t="array" ref="N1095">IFERROR(IF(_xlfn.SINGLE(A:A)="","",IF(R1095="Beer",SUM(LOOKUP(2,1/(Rates!$B$3:$B$5&lt;=W1095)/(Rates!$C$3:$C$5&gt;=W1095),Rates!$D$3:$D$5)*(X1095/100)*W1095),IF(R1095="Refreshment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44" t="str">
        <f t="shared" si="519"/>
        <v/>
      </c>
      <c r="P1095" s="13"/>
      <c r="Q1095" s="179" t="str">
        <f t="shared" si="520"/>
        <v/>
      </c>
      <c r="R1095" s="180" t="str">
        <f t="shared" si="521"/>
        <v/>
      </c>
      <c r="S1095" s="13" t="str">
        <f>IF(A1095="","",IF(R1095="Refreshment Beverage",VLOOKUP(VALUE(Q1095),Rates!G$15:L$19,2,0),VLOOKUP(VALUE(Q1095),Rates!G$4:L$8,2,0)))</f>
        <v/>
      </c>
      <c r="T1095" s="13" t="str">
        <f t="shared" si="522"/>
        <v/>
      </c>
      <c r="U1095" s="181" t="str">
        <f t="shared" si="523"/>
        <v/>
      </c>
      <c r="V1095" s="13" t="str">
        <f t="shared" si="524"/>
        <v/>
      </c>
      <c r="W1095" s="13" t="str">
        <f t="shared" si="525"/>
        <v/>
      </c>
      <c r="X1095" s="182" t="str">
        <f t="shared" si="526"/>
        <v/>
      </c>
      <c r="Y1095" s="183" t="str">
        <f>IF(A:A="","",IF(R1095="Refreshment Beverage",VLOOKUP(Q1095,Rates!G$15:L$19,6,0)*W1095,VLOOKUP(Q1095,Rates!G$4:L$12,6,0)*W1095))</f>
        <v/>
      </c>
      <c r="Z1095" s="183" t="str">
        <f t="shared" si="527"/>
        <v/>
      </c>
      <c r="AA1095" s="17">
        <f t="shared" ref="AA1095:AA1158" si="545">IF(AND(U1095&gt;0.049,U1095&lt;0.401),SUM(0.0536*V1095),IF(AND(U1095&gt;0.4,U1095&lt;0.47),SUM(0.0643*V1095),IF(AND(U1095&gt;0.469,U1095&lt;0.66),SUM(0.075*V1095),IF(AND(U1095&gt;0.659,U1095&lt;0.75),SUM(0.1071*V1095),IF(AND(U1095&gt;0.749,U1095&lt;0.9),SUM(0.1178*V1095),IF(AND(U1095&gt;0.899,U1095&lt;1),SUM(0.1393*V1095),IF(U1095=1,SUM(0.1499*V1095),IF(U1095=1.14,SUM(0.1714*V1095),IF(U1095=1.75,SUM(0.2678*V1095),IF(U1095=2,SUM(0.2999*V1095),IF(U1095=3,SUM(0.4499*V1095),0)))))))))))</f>
        <v>0</v>
      </c>
      <c r="AB1095" s="177" t="str" cm="1">
        <f t="array" ref="AB1095">IF(_xlfn.SINGLE(A:A)="","",IF(R1095="Refreshment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177" t="str" cm="1">
        <f t="array" ref="AC1095">IF(_xlfn.SINGLE(A:A)="","",IF(R1095="Refreshment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68">
        <f>IFERROR(IF(OR(Q1095=1,Q1095=2,Q1095=3,Q1095=4),VLOOKUP(Q1095,Rates!$A$31:$B$34,2,0)*W1095,IF(V1095=1,VLOOKUP(U1095,'REB BEV MIN MKUP'!B:E,4,0),IF(V1095&gt;1,VLOOKUP(VALUE(W1095),'REB BEV MIN MKUP'!O:Q,3,0),0))),0)</f>
        <v>0</v>
      </c>
      <c r="AE1095" s="177" t="str">
        <f t="shared" si="528"/>
        <v/>
      </c>
      <c r="AF1095" s="13" t="str">
        <f t="shared" si="529"/>
        <v/>
      </c>
      <c r="AG1095" s="177" t="str">
        <f t="shared" si="530"/>
        <v/>
      </c>
      <c r="AH1095" s="184" t="str">
        <f t="shared" si="531"/>
        <v/>
      </c>
      <c r="AI1095" s="184" t="str">
        <f>IF(AE:AE="","",IF(R1095="Refreshment Beverage",AK1095*(Rates!J$19/100),ROUND(SUM(AH1095*(Rates!$J$8/100)),4)))</f>
        <v/>
      </c>
      <c r="AJ1095" s="183" t="str">
        <f t="shared" si="532"/>
        <v/>
      </c>
      <c r="AK1095" s="185" t="str">
        <f t="shared" si="533"/>
        <v/>
      </c>
      <c r="AL1095" s="177" t="str">
        <f t="shared" si="534"/>
        <v/>
      </c>
      <c r="AM1095" s="13" t="str">
        <f>IF(AS1095="","",IF(R1095="Refreshment Beverage",ROUND(AS1095*Rates!K$19,4),ROUND(AO1095*(VLOOKUP(VALUE(Q1095),Rates!G$4:L$12,3,0)),4)))</f>
        <v/>
      </c>
      <c r="AN1095" s="183" t="str">
        <f>IF(AS1095="","",IF(R1095="Refreshment Beverage",AS1095*(Rates!J$19/100),MAX(AM1095,AB1095)))</f>
        <v/>
      </c>
      <c r="AO1095" s="186" t="str">
        <f t="shared" si="535"/>
        <v/>
      </c>
      <c r="AP1095" s="186" t="str">
        <f t="shared" si="536"/>
        <v/>
      </c>
      <c r="AQ1095" s="186" t="str">
        <f>IF(AS1095="","",IF(R1095="Refreshment Beverage",ROUND(SUM(VLOOKUP(Q:Q,Rates!G$15:L$19,3,0)*(AS1095-Y1095-Z1095-AA1095)),4),ROUND(SUM(Rates!$K$8*AS1095),4)))</f>
        <v/>
      </c>
      <c r="AR1095" s="184" t="str">
        <f t="shared" si="537"/>
        <v/>
      </c>
      <c r="AS1095" s="185" t="str">
        <f t="shared" si="538"/>
        <v/>
      </c>
      <c r="AT1095" s="177" t="str">
        <f t="shared" si="539"/>
        <v/>
      </c>
      <c r="AU1095" s="13" t="str">
        <f>IF(AX1095="","",IF(R1095="Refreshment Beverage",ROUND((BA1095-Y1095-Z1095-AA1095)*VLOOKUP(VALUE(Q1095),Rates!G$15:L$19,3,0),4),ROUND(AW1095*(VLOOKUP(VALUE(Q1095),Rates!G:L,3,0)),4)))</f>
        <v/>
      </c>
      <c r="AV1095" s="183" t="str">
        <f t="shared" si="540"/>
        <v/>
      </c>
      <c r="AW1095" s="186" t="str">
        <f t="shared" si="541"/>
        <v/>
      </c>
      <c r="AX1095" s="184" t="str">
        <f t="shared" si="542"/>
        <v/>
      </c>
      <c r="AY1095" s="186" t="str">
        <f>IF(AX1095="","",IF(R1095="Refreshment Beverage",ROUND(SUM(AX1095*Rates!K$19),4),ROUND(SUM(AX1095*(Rates!J$8/100)),4)))</f>
        <v/>
      </c>
      <c r="AZ1095" s="183" t="str">
        <f t="shared" si="543"/>
        <v/>
      </c>
      <c r="BA1095" s="185" t="str">
        <f t="shared" si="544"/>
        <v/>
      </c>
      <c r="BD1095" s="171"/>
      <c r="BE1095" s="171"/>
      <c r="BF1095" s="171"/>
      <c r="BG1095" s="171"/>
    </row>
    <row r="1096" spans="1:59" ht="15" customHeight="1" x14ac:dyDescent="0.3">
      <c r="A1096" s="172"/>
      <c r="B1096" s="172"/>
      <c r="C1096" s="172"/>
      <c r="D1096" s="173"/>
      <c r="E1096" s="173"/>
      <c r="F1096" s="173"/>
      <c r="G1096" s="173"/>
      <c r="H1096" s="173"/>
      <c r="I1096" s="174"/>
      <c r="J1096" s="175"/>
      <c r="K1096" s="176" t="str">
        <f t="shared" ref="K1096:K1159" si="546">IFERROR(IF(A:A="","",IF(OR(C1096="",E1096="",F1096="",G1096="",H1096="",I1096="",J1096=""),"",ROUND(IF(J1096="Gross Price to Brewers",AE1096,IF(J1096="Retail Price",AL1096,IF(J1096="Licensee Retail",AT1096,""))),2))),"")</f>
        <v/>
      </c>
      <c r="L1096" s="177" t="str">
        <f t="shared" ref="L1096:L1159" si="547">M1096</f>
        <v/>
      </c>
      <c r="M1096" s="178" t="str">
        <f t="shared" ref="M1096:M1159" si="548">IFERROR(IF(A:A="","",IF(OR(C1096="",E1096="",F1096="",G1096="",H1096="",I1096="",J1096=""),"",ROUND(IF(J1096="Gross Price to Brewers",AK1096,IF(J1096="Retail Price",AS1096,IF(J1096="Licensee Retail",BA1096,""))),2))),"")</f>
        <v/>
      </c>
      <c r="N1096" s="44" t="str" cm="1">
        <f t="array" ref="N1096">IFERROR(IF(_xlfn.SINGLE(A:A)="","",IF(R1096="Beer",SUM(LOOKUP(2,1/(Rates!$B$3:$B$5&lt;=W1096)/(Rates!$C$3:$C$5&gt;=W1096),Rates!$D$3:$D$5)*(X1096/100)*W1096),IF(R1096="Refreshment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44" t="str">
        <f t="shared" ref="O1096:O1159" si="549">IF(B:B="","",IF(M1096&gt;N1096,"YES","NO"))</f>
        <v/>
      </c>
      <c r="P1096" s="13"/>
      <c r="Q1096" s="179" t="str">
        <f t="shared" ref="Q1096:Q1159" si="550">IF(A1096="","",IF(OR(D1096="",D1096=0),0,D1096))</f>
        <v/>
      </c>
      <c r="R1096" s="180" t="str">
        <f t="shared" ref="R1096:R1159" si="551">IF(C1096="","",IF(OR(C1096="Spirit-Based Cooler",C1096="Wine-Based Cooler",C1096="Cider",C1096="Other"),"Refreshment Beverage",""))</f>
        <v/>
      </c>
      <c r="S1096" s="13" t="str">
        <f>IF(A1096="","",IF(R1096="Refreshment Beverage",VLOOKUP(VALUE(Q1096),Rates!G$15:L$19,2,0),VLOOKUP(VALUE(Q1096),Rates!G$4:L$8,2,0)))</f>
        <v/>
      </c>
      <c r="T1096" s="13" t="str">
        <f t="shared" ref="T1096:T1159" si="552">IF(A1096="","",G1096)</f>
        <v/>
      </c>
      <c r="U1096" s="181" t="str">
        <f t="shared" ref="U1096:U1159" si="553">IF(A:A="","",SUM(W1096/V1096))</f>
        <v/>
      </c>
      <c r="V1096" s="13" t="str">
        <f t="shared" ref="V1096:V1159" si="554">IF(A1096="","",F1096)</f>
        <v/>
      </c>
      <c r="W1096" s="13" t="str">
        <f t="shared" ref="W1096:W1159" si="555">IF(A1096="","",E1096*F1096)</f>
        <v/>
      </c>
      <c r="X1096" s="182" t="str">
        <f t="shared" ref="X1096:X1159" si="556">IF(A1096="","",H1096)</f>
        <v/>
      </c>
      <c r="Y1096" s="183" t="str">
        <f>IF(A:A="","",IF(R1096="Refreshment Beverage",VLOOKUP(Q1096,Rates!G$15:L$19,6,0)*W1096,VLOOKUP(Q1096,Rates!G$4:L$12,6,0)*W1096))</f>
        <v/>
      </c>
      <c r="Z1096" s="183" t="str">
        <f t="shared" ref="Z1096:Z1159" si="557">IF(A:A="","",IF(R1096="Refreshment Beverage",0,IF(T1096="Keg",0,ROUND(0.34/12*V1096,2))))</f>
        <v/>
      </c>
      <c r="AA1096" s="17">
        <f t="shared" si="545"/>
        <v>0</v>
      </c>
      <c r="AB1096" s="177" t="str" cm="1">
        <f t="array" ref="AB1096">IF(_xlfn.SINGLE(A:A)="","",IF(R1096="Refreshment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177" t="str" cm="1">
        <f t="array" ref="AC1096">IF(_xlfn.SINGLE(A:A)="","",IF(R1096="Refreshment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68">
        <f>IFERROR(IF(OR(Q1096=1,Q1096=2,Q1096=3,Q1096=4),VLOOKUP(Q1096,Rates!$A$31:$B$34,2,0)*W1096,IF(V1096=1,VLOOKUP(U1096,'REB BEV MIN MKUP'!B:E,4,0),IF(V1096&gt;1,VLOOKUP(VALUE(W1096),'REB BEV MIN MKUP'!O:Q,3,0),0))),0)</f>
        <v>0</v>
      </c>
      <c r="AE1096" s="177" t="str">
        <f t="shared" ref="AE1096:AE1159" si="558">IF(J1096="Gross Price to Brewers",I1096,"")</f>
        <v/>
      </c>
      <c r="AF1096" s="13" t="str">
        <f t="shared" ref="AF1096:AF1159" si="559">IF(AE:AE="","",ROUND(SUM(AE1096*(S1096/100)),4))</f>
        <v/>
      </c>
      <c r="AG1096" s="177" t="str">
        <f t="shared" ref="AG1096:AG1159" si="560">IF(AE:AE="","",IF(R1096="Refreshment Beverage",MAX(AF1096,AD1096),MAX(AB1096,AF1096)))</f>
        <v/>
      </c>
      <c r="AH1096" s="184" t="str">
        <f t="shared" ref="AH1096:AH1159" si="561">IF(AE:AE="","",IF(R1096="Refreshment Beverage",AK1096-AJ1096,SUM(Y1096:AA1096)+AE1096+AG1096))</f>
        <v/>
      </c>
      <c r="AI1096" s="184" t="str">
        <f>IF(AE:AE="","",IF(R1096="Refreshment Beverage",AK1096*(Rates!J$19/100),ROUND(SUM(AH1096*(Rates!$J$8/100)),4)))</f>
        <v/>
      </c>
      <c r="AJ1096" s="183" t="str">
        <f t="shared" ref="AJ1096:AJ1159" si="562">IF(AE:AE="","",IF(R1096="Refreshment Beverage",AI1096,MAX(AC1096,AI1096)))</f>
        <v/>
      </c>
      <c r="AK1096" s="185" t="str">
        <f t="shared" ref="AK1096:AK1159" si="563">IF(AE:AE="","",IF(R1096="Refreshment Beverage",SUM(AE1096+Y1096+Z1096+AA1096+AG1096),SUM(AH1096+AJ1096)))</f>
        <v/>
      </c>
      <c r="AL1096" s="177" t="str">
        <f t="shared" ref="AL1096:AL1159" si="564">IF(AS1096="","",IF(R1096="Refreshment Beverage",ROUND(SUM(AS1096-AR1096-AA1096-Z1096-Y1096),2),ROUND(SUM(AS1096-AR1096-AN1096-Y1096-Z1096-AA1096),2)))</f>
        <v/>
      </c>
      <c r="AM1096" s="13" t="str">
        <f>IF(AS1096="","",IF(R1096="Refreshment Beverage",ROUND(AS1096*Rates!K$19,4),ROUND(AO1096*(VLOOKUP(VALUE(Q1096),Rates!G$4:L$12,3,0)),4)))</f>
        <v/>
      </c>
      <c r="AN1096" s="183" t="str">
        <f>IF(AS1096="","",IF(R1096="Refreshment Beverage",AS1096*(Rates!J$19/100),MAX(AM1096,AB1096)))</f>
        <v/>
      </c>
      <c r="AO1096" s="186" t="str">
        <f t="shared" ref="AO1096:AO1159" si="565">IF(AS1096="","",ROUND(SUM(AS1096-AR1096-Y1096-Z1096-AA1096),4))</f>
        <v/>
      </c>
      <c r="AP1096" s="186" t="str">
        <f t="shared" ref="AP1096:AP1159" si="566">IF(AS1096="","",IF(R1096="Refreshment Beverage",ROUND(AS1096-AN1096,2),ROUND(SUM(AS1096-AR1096),2)))</f>
        <v/>
      </c>
      <c r="AQ1096" s="186" t="str">
        <f>IF(AS1096="","",IF(R1096="Refreshment Beverage",ROUND(SUM(VLOOKUP(Q:Q,Rates!G$15:L$19,3,0)*(AS1096-Y1096-Z1096-AA1096)),4),ROUND(SUM(Rates!$K$8*AS1096),4)))</f>
        <v/>
      </c>
      <c r="AR1096" s="184" t="str">
        <f t="shared" ref="AR1096:AR1159" si="567">IF(AS1096="","",IF(R1096="Refreshment Beverage",MAX(AD1096,AQ1096),MAX(AQ1096,AC1096)))</f>
        <v/>
      </c>
      <c r="AS1096" s="185" t="str">
        <f t="shared" ref="AS1096:AS1159" si="568">IF(J1096="Retail Price",SUM(I1096+0.004),"")</f>
        <v/>
      </c>
      <c r="AT1096" s="177" t="str">
        <f t="shared" ref="AT1096:AT1159" si="569">IF(AX1096="","",IF(R1096="Refreshment Beverage",SUM(BA1096-AV1096-Y1096-Z1096-AA1096),SUM(AX1096-AV1096-Y1096-Z1096-AA1096)))</f>
        <v/>
      </c>
      <c r="AU1096" s="13" t="str">
        <f>IF(AX1096="","",IF(R1096="Refreshment Beverage",ROUND((BA1096-Y1096-Z1096-AA1096)*VLOOKUP(VALUE(Q1096),Rates!G$15:L$19,3,0),4),ROUND(AW1096*(VLOOKUP(VALUE(Q1096),Rates!G:L,3,0)),4)))</f>
        <v/>
      </c>
      <c r="AV1096" s="183" t="str">
        <f t="shared" ref="AV1096:AV1159" si="570">IF(AX1096="","",IF(R1096="Refreshment Beverage",MAX(AU1096,AD1096),MAX(AB1096,AU1096)))</f>
        <v/>
      </c>
      <c r="AW1096" s="186" t="str">
        <f t="shared" ref="AW1096:AW1159" si="571">IF(AX1096="","",IF(R1096="Refreshment Beverage",SUM(BA1096-AV1096-Y1096-Z1096-AA1096),ROUND(SUM(BA1096-AZ1096-Y1096-Z1096-AA1096),4)))</f>
        <v/>
      </c>
      <c r="AX1096" s="184" t="str">
        <f t="shared" ref="AX1096:AX1159" si="572">IF(J1096="Licensee Retail",I1096,"")</f>
        <v/>
      </c>
      <c r="AY1096" s="186" t="str">
        <f>IF(AX1096="","",IF(R1096="Refreshment Beverage",ROUND(SUM(AX1096*Rates!K$19),4),ROUND(SUM(AX1096*(Rates!J$8/100)),4)))</f>
        <v/>
      </c>
      <c r="AZ1096" s="183" t="str">
        <f t="shared" ref="AZ1096:AZ1159" si="573">IF(AX1096="","",MAX($AC1096,AY1096))</f>
        <v/>
      </c>
      <c r="BA1096" s="185" t="str">
        <f t="shared" ref="BA1096:BA1159" si="574">IF(AX1096="","",SUM(AX1096+AZ1096))</f>
        <v/>
      </c>
      <c r="BD1096" s="171"/>
      <c r="BE1096" s="171"/>
      <c r="BF1096" s="171"/>
      <c r="BG1096" s="171"/>
    </row>
    <row r="1097" spans="1:59" ht="15" customHeight="1" x14ac:dyDescent="0.3">
      <c r="A1097" s="172"/>
      <c r="B1097" s="172"/>
      <c r="C1097" s="172"/>
      <c r="D1097" s="173"/>
      <c r="E1097" s="173"/>
      <c r="F1097" s="173"/>
      <c r="G1097" s="173"/>
      <c r="H1097" s="173"/>
      <c r="I1097" s="174"/>
      <c r="J1097" s="175"/>
      <c r="K1097" s="176" t="str">
        <f t="shared" si="546"/>
        <v/>
      </c>
      <c r="L1097" s="177" t="str">
        <f t="shared" si="547"/>
        <v/>
      </c>
      <c r="M1097" s="178" t="str">
        <f t="shared" si="548"/>
        <v/>
      </c>
      <c r="N1097" s="44" t="str" cm="1">
        <f t="array" ref="N1097">IFERROR(IF(_xlfn.SINGLE(A:A)="","",IF(R1097="Beer",SUM(LOOKUP(2,1/(Rates!$B$3:$B$5&lt;=W1097)/(Rates!$C$3:$C$5&gt;=W1097),Rates!$D$3:$D$5)*(X1097/100)*W1097),IF(R1097="Refreshment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44" t="str">
        <f t="shared" si="549"/>
        <v/>
      </c>
      <c r="P1097" s="13"/>
      <c r="Q1097" s="179" t="str">
        <f t="shared" si="550"/>
        <v/>
      </c>
      <c r="R1097" s="180" t="str">
        <f t="shared" si="551"/>
        <v/>
      </c>
      <c r="S1097" s="13" t="str">
        <f>IF(A1097="","",IF(R1097="Refreshment Beverage",VLOOKUP(VALUE(Q1097),Rates!G$15:L$19,2,0),VLOOKUP(VALUE(Q1097),Rates!G$4:L$8,2,0)))</f>
        <v/>
      </c>
      <c r="T1097" s="13" t="str">
        <f t="shared" si="552"/>
        <v/>
      </c>
      <c r="U1097" s="181" t="str">
        <f t="shared" si="553"/>
        <v/>
      </c>
      <c r="V1097" s="13" t="str">
        <f t="shared" si="554"/>
        <v/>
      </c>
      <c r="W1097" s="13" t="str">
        <f t="shared" si="555"/>
        <v/>
      </c>
      <c r="X1097" s="182" t="str">
        <f t="shared" si="556"/>
        <v/>
      </c>
      <c r="Y1097" s="183" t="str">
        <f>IF(A:A="","",IF(R1097="Refreshment Beverage",VLOOKUP(Q1097,Rates!G$15:L$19,6,0)*W1097,VLOOKUP(Q1097,Rates!G$4:L$12,6,0)*W1097))</f>
        <v/>
      </c>
      <c r="Z1097" s="183" t="str">
        <f t="shared" si="557"/>
        <v/>
      </c>
      <c r="AA1097" s="17">
        <f t="shared" si="545"/>
        <v>0</v>
      </c>
      <c r="AB1097" s="177" t="str" cm="1">
        <f t="array" ref="AB1097">IF(_xlfn.SINGLE(A:A)="","",IF(R1097="Refreshment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177" t="str" cm="1">
        <f t="array" ref="AC1097">IF(_xlfn.SINGLE(A:A)="","",IF(R1097="Refreshment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68">
        <f>IFERROR(IF(OR(Q1097=1,Q1097=2,Q1097=3,Q1097=4),VLOOKUP(Q1097,Rates!$A$31:$B$34,2,0)*W1097,IF(V1097=1,VLOOKUP(U1097,'REB BEV MIN MKUP'!B:E,4,0),IF(V1097&gt;1,VLOOKUP(VALUE(W1097),'REB BEV MIN MKUP'!O:Q,3,0),0))),0)</f>
        <v>0</v>
      </c>
      <c r="AE1097" s="177" t="str">
        <f t="shared" si="558"/>
        <v/>
      </c>
      <c r="AF1097" s="13" t="str">
        <f t="shared" si="559"/>
        <v/>
      </c>
      <c r="AG1097" s="177" t="str">
        <f t="shared" si="560"/>
        <v/>
      </c>
      <c r="AH1097" s="184" t="str">
        <f t="shared" si="561"/>
        <v/>
      </c>
      <c r="AI1097" s="184" t="str">
        <f>IF(AE:AE="","",IF(R1097="Refreshment Beverage",AK1097*(Rates!J$19/100),ROUND(SUM(AH1097*(Rates!$J$8/100)),4)))</f>
        <v/>
      </c>
      <c r="AJ1097" s="183" t="str">
        <f t="shared" si="562"/>
        <v/>
      </c>
      <c r="AK1097" s="185" t="str">
        <f t="shared" si="563"/>
        <v/>
      </c>
      <c r="AL1097" s="177" t="str">
        <f t="shared" si="564"/>
        <v/>
      </c>
      <c r="AM1097" s="13" t="str">
        <f>IF(AS1097="","",IF(R1097="Refreshment Beverage",ROUND(AS1097*Rates!K$19,4),ROUND(AO1097*(VLOOKUP(VALUE(Q1097),Rates!G$4:L$12,3,0)),4)))</f>
        <v/>
      </c>
      <c r="AN1097" s="183" t="str">
        <f>IF(AS1097="","",IF(R1097="Refreshment Beverage",AS1097*(Rates!J$19/100),MAX(AM1097,AB1097)))</f>
        <v/>
      </c>
      <c r="AO1097" s="186" t="str">
        <f t="shared" si="565"/>
        <v/>
      </c>
      <c r="AP1097" s="186" t="str">
        <f t="shared" si="566"/>
        <v/>
      </c>
      <c r="AQ1097" s="186" t="str">
        <f>IF(AS1097="","",IF(R1097="Refreshment Beverage",ROUND(SUM(VLOOKUP(Q:Q,Rates!G$15:L$19,3,0)*(AS1097-Y1097-Z1097-AA1097)),4),ROUND(SUM(Rates!$K$8*AS1097),4)))</f>
        <v/>
      </c>
      <c r="AR1097" s="184" t="str">
        <f t="shared" si="567"/>
        <v/>
      </c>
      <c r="AS1097" s="185" t="str">
        <f t="shared" si="568"/>
        <v/>
      </c>
      <c r="AT1097" s="177" t="str">
        <f t="shared" si="569"/>
        <v/>
      </c>
      <c r="AU1097" s="13" t="str">
        <f>IF(AX1097="","",IF(R1097="Refreshment Beverage",ROUND((BA1097-Y1097-Z1097-AA1097)*VLOOKUP(VALUE(Q1097),Rates!G$15:L$19,3,0),4),ROUND(AW1097*(VLOOKUP(VALUE(Q1097),Rates!G:L,3,0)),4)))</f>
        <v/>
      </c>
      <c r="AV1097" s="183" t="str">
        <f t="shared" si="570"/>
        <v/>
      </c>
      <c r="AW1097" s="186" t="str">
        <f t="shared" si="571"/>
        <v/>
      </c>
      <c r="AX1097" s="184" t="str">
        <f t="shared" si="572"/>
        <v/>
      </c>
      <c r="AY1097" s="186" t="str">
        <f>IF(AX1097="","",IF(R1097="Refreshment Beverage",ROUND(SUM(AX1097*Rates!K$19),4),ROUND(SUM(AX1097*(Rates!J$8/100)),4)))</f>
        <v/>
      </c>
      <c r="AZ1097" s="183" t="str">
        <f t="shared" si="573"/>
        <v/>
      </c>
      <c r="BA1097" s="185" t="str">
        <f t="shared" si="574"/>
        <v/>
      </c>
      <c r="BD1097" s="171"/>
      <c r="BE1097" s="171"/>
      <c r="BF1097" s="171"/>
      <c r="BG1097" s="171"/>
    </row>
    <row r="1098" spans="1:59" ht="15" customHeight="1" x14ac:dyDescent="0.3">
      <c r="A1098" s="172"/>
      <c r="B1098" s="172"/>
      <c r="C1098" s="172"/>
      <c r="D1098" s="173"/>
      <c r="E1098" s="173"/>
      <c r="F1098" s="173"/>
      <c r="G1098" s="173"/>
      <c r="H1098" s="173"/>
      <c r="I1098" s="174"/>
      <c r="J1098" s="175"/>
      <c r="K1098" s="176" t="str">
        <f t="shared" si="546"/>
        <v/>
      </c>
      <c r="L1098" s="177" t="str">
        <f t="shared" si="547"/>
        <v/>
      </c>
      <c r="M1098" s="178" t="str">
        <f t="shared" si="548"/>
        <v/>
      </c>
      <c r="N1098" s="44" t="str" cm="1">
        <f t="array" ref="N1098">IFERROR(IF(_xlfn.SINGLE(A:A)="","",IF(R1098="Beer",SUM(LOOKUP(2,1/(Rates!$B$3:$B$5&lt;=W1098)/(Rates!$C$3:$C$5&gt;=W1098),Rates!$D$3:$D$5)*(X1098/100)*W1098),IF(R1098="Refreshment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44" t="str">
        <f t="shared" si="549"/>
        <v/>
      </c>
      <c r="P1098" s="13"/>
      <c r="Q1098" s="179" t="str">
        <f t="shared" si="550"/>
        <v/>
      </c>
      <c r="R1098" s="180" t="str">
        <f t="shared" si="551"/>
        <v/>
      </c>
      <c r="S1098" s="13" t="str">
        <f>IF(A1098="","",IF(R1098="Refreshment Beverage",VLOOKUP(VALUE(Q1098),Rates!G$15:L$19,2,0),VLOOKUP(VALUE(Q1098),Rates!G$4:L$8,2,0)))</f>
        <v/>
      </c>
      <c r="T1098" s="13" t="str">
        <f t="shared" si="552"/>
        <v/>
      </c>
      <c r="U1098" s="181" t="str">
        <f t="shared" si="553"/>
        <v/>
      </c>
      <c r="V1098" s="13" t="str">
        <f t="shared" si="554"/>
        <v/>
      </c>
      <c r="W1098" s="13" t="str">
        <f t="shared" si="555"/>
        <v/>
      </c>
      <c r="X1098" s="182" t="str">
        <f t="shared" si="556"/>
        <v/>
      </c>
      <c r="Y1098" s="183" t="str">
        <f>IF(A:A="","",IF(R1098="Refreshment Beverage",VLOOKUP(Q1098,Rates!G$15:L$19,6,0)*W1098,VLOOKUP(Q1098,Rates!G$4:L$12,6,0)*W1098))</f>
        <v/>
      </c>
      <c r="Z1098" s="183" t="str">
        <f t="shared" si="557"/>
        <v/>
      </c>
      <c r="AA1098" s="17">
        <f t="shared" si="545"/>
        <v>0</v>
      </c>
      <c r="AB1098" s="177" t="str" cm="1">
        <f t="array" ref="AB1098">IF(_xlfn.SINGLE(A:A)="","",IF(R1098="Refreshment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177" t="str" cm="1">
        <f t="array" ref="AC1098">IF(_xlfn.SINGLE(A:A)="","",IF(R1098="Refreshment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68">
        <f>IFERROR(IF(OR(Q1098=1,Q1098=2,Q1098=3,Q1098=4),VLOOKUP(Q1098,Rates!$A$31:$B$34,2,0)*W1098,IF(V1098=1,VLOOKUP(U1098,'REB BEV MIN MKUP'!B:E,4,0),IF(V1098&gt;1,VLOOKUP(VALUE(W1098),'REB BEV MIN MKUP'!O:Q,3,0),0))),0)</f>
        <v>0</v>
      </c>
      <c r="AE1098" s="177" t="str">
        <f t="shared" si="558"/>
        <v/>
      </c>
      <c r="AF1098" s="13" t="str">
        <f t="shared" si="559"/>
        <v/>
      </c>
      <c r="AG1098" s="177" t="str">
        <f t="shared" si="560"/>
        <v/>
      </c>
      <c r="AH1098" s="184" t="str">
        <f t="shared" si="561"/>
        <v/>
      </c>
      <c r="AI1098" s="184" t="str">
        <f>IF(AE:AE="","",IF(R1098="Refreshment Beverage",AK1098*(Rates!J$19/100),ROUND(SUM(AH1098*(Rates!$J$8/100)),4)))</f>
        <v/>
      </c>
      <c r="AJ1098" s="183" t="str">
        <f t="shared" si="562"/>
        <v/>
      </c>
      <c r="AK1098" s="185" t="str">
        <f t="shared" si="563"/>
        <v/>
      </c>
      <c r="AL1098" s="177" t="str">
        <f t="shared" si="564"/>
        <v/>
      </c>
      <c r="AM1098" s="13" t="str">
        <f>IF(AS1098="","",IF(R1098="Refreshment Beverage",ROUND(AS1098*Rates!K$19,4),ROUND(AO1098*(VLOOKUP(VALUE(Q1098),Rates!G$4:L$12,3,0)),4)))</f>
        <v/>
      </c>
      <c r="AN1098" s="183" t="str">
        <f>IF(AS1098="","",IF(R1098="Refreshment Beverage",AS1098*(Rates!J$19/100),MAX(AM1098,AB1098)))</f>
        <v/>
      </c>
      <c r="AO1098" s="186" t="str">
        <f t="shared" si="565"/>
        <v/>
      </c>
      <c r="AP1098" s="186" t="str">
        <f t="shared" si="566"/>
        <v/>
      </c>
      <c r="AQ1098" s="186" t="str">
        <f>IF(AS1098="","",IF(R1098="Refreshment Beverage",ROUND(SUM(VLOOKUP(Q:Q,Rates!G$15:L$19,3,0)*(AS1098-Y1098-Z1098-AA1098)),4),ROUND(SUM(Rates!$K$8*AS1098),4)))</f>
        <v/>
      </c>
      <c r="AR1098" s="184" t="str">
        <f t="shared" si="567"/>
        <v/>
      </c>
      <c r="AS1098" s="185" t="str">
        <f t="shared" si="568"/>
        <v/>
      </c>
      <c r="AT1098" s="177" t="str">
        <f t="shared" si="569"/>
        <v/>
      </c>
      <c r="AU1098" s="13" t="str">
        <f>IF(AX1098="","",IF(R1098="Refreshment Beverage",ROUND((BA1098-Y1098-Z1098-AA1098)*VLOOKUP(VALUE(Q1098),Rates!G$15:L$19,3,0),4),ROUND(AW1098*(VLOOKUP(VALUE(Q1098),Rates!G:L,3,0)),4)))</f>
        <v/>
      </c>
      <c r="AV1098" s="183" t="str">
        <f t="shared" si="570"/>
        <v/>
      </c>
      <c r="AW1098" s="186" t="str">
        <f t="shared" si="571"/>
        <v/>
      </c>
      <c r="AX1098" s="184" t="str">
        <f t="shared" si="572"/>
        <v/>
      </c>
      <c r="AY1098" s="186" t="str">
        <f>IF(AX1098="","",IF(R1098="Refreshment Beverage",ROUND(SUM(AX1098*Rates!K$19),4),ROUND(SUM(AX1098*(Rates!J$8/100)),4)))</f>
        <v/>
      </c>
      <c r="AZ1098" s="183" t="str">
        <f t="shared" si="573"/>
        <v/>
      </c>
      <c r="BA1098" s="185" t="str">
        <f t="shared" si="574"/>
        <v/>
      </c>
      <c r="BD1098" s="171"/>
      <c r="BE1098" s="171"/>
      <c r="BF1098" s="171"/>
      <c r="BG1098" s="171"/>
    </row>
    <row r="1099" spans="1:59" ht="15" customHeight="1" x14ac:dyDescent="0.3">
      <c r="A1099" s="172"/>
      <c r="B1099" s="172"/>
      <c r="C1099" s="172"/>
      <c r="D1099" s="173"/>
      <c r="E1099" s="173"/>
      <c r="F1099" s="173"/>
      <c r="G1099" s="173"/>
      <c r="H1099" s="173"/>
      <c r="I1099" s="174"/>
      <c r="J1099" s="175"/>
      <c r="K1099" s="176" t="str">
        <f t="shared" si="546"/>
        <v/>
      </c>
      <c r="L1099" s="177" t="str">
        <f t="shared" si="547"/>
        <v/>
      </c>
      <c r="M1099" s="178" t="str">
        <f t="shared" si="548"/>
        <v/>
      </c>
      <c r="N1099" s="44" t="str" cm="1">
        <f t="array" ref="N1099">IFERROR(IF(_xlfn.SINGLE(A:A)="","",IF(R1099="Beer",SUM(LOOKUP(2,1/(Rates!$B$3:$B$5&lt;=W1099)/(Rates!$C$3:$C$5&gt;=W1099),Rates!$D$3:$D$5)*(X1099/100)*W1099),IF(R1099="Refreshment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44" t="str">
        <f t="shared" si="549"/>
        <v/>
      </c>
      <c r="P1099" s="13"/>
      <c r="Q1099" s="179" t="str">
        <f t="shared" si="550"/>
        <v/>
      </c>
      <c r="R1099" s="180" t="str">
        <f t="shared" si="551"/>
        <v/>
      </c>
      <c r="S1099" s="13" t="str">
        <f>IF(A1099="","",IF(R1099="Refreshment Beverage",VLOOKUP(VALUE(Q1099),Rates!G$15:L$19,2,0),VLOOKUP(VALUE(Q1099),Rates!G$4:L$8,2,0)))</f>
        <v/>
      </c>
      <c r="T1099" s="13" t="str">
        <f t="shared" si="552"/>
        <v/>
      </c>
      <c r="U1099" s="181" t="str">
        <f t="shared" si="553"/>
        <v/>
      </c>
      <c r="V1099" s="13" t="str">
        <f t="shared" si="554"/>
        <v/>
      </c>
      <c r="W1099" s="13" t="str">
        <f t="shared" si="555"/>
        <v/>
      </c>
      <c r="X1099" s="182" t="str">
        <f t="shared" si="556"/>
        <v/>
      </c>
      <c r="Y1099" s="183" t="str">
        <f>IF(A:A="","",IF(R1099="Refreshment Beverage",VLOOKUP(Q1099,Rates!G$15:L$19,6,0)*W1099,VLOOKUP(Q1099,Rates!G$4:L$12,6,0)*W1099))</f>
        <v/>
      </c>
      <c r="Z1099" s="183" t="str">
        <f t="shared" si="557"/>
        <v/>
      </c>
      <c r="AA1099" s="17">
        <f t="shared" si="545"/>
        <v>0</v>
      </c>
      <c r="AB1099" s="177" t="str" cm="1">
        <f t="array" ref="AB1099">IF(_xlfn.SINGLE(A:A)="","",IF(R1099="Refreshment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177" t="str" cm="1">
        <f t="array" ref="AC1099">IF(_xlfn.SINGLE(A:A)="","",IF(R1099="Refreshment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68">
        <f>IFERROR(IF(OR(Q1099=1,Q1099=2,Q1099=3,Q1099=4),VLOOKUP(Q1099,Rates!$A$31:$B$34,2,0)*W1099,IF(V1099=1,VLOOKUP(U1099,'REB BEV MIN MKUP'!B:E,4,0),IF(V1099&gt;1,VLOOKUP(VALUE(W1099),'REB BEV MIN MKUP'!O:Q,3,0),0))),0)</f>
        <v>0</v>
      </c>
      <c r="AE1099" s="177" t="str">
        <f t="shared" si="558"/>
        <v/>
      </c>
      <c r="AF1099" s="13" t="str">
        <f t="shared" si="559"/>
        <v/>
      </c>
      <c r="AG1099" s="177" t="str">
        <f t="shared" si="560"/>
        <v/>
      </c>
      <c r="AH1099" s="184" t="str">
        <f t="shared" si="561"/>
        <v/>
      </c>
      <c r="AI1099" s="184" t="str">
        <f>IF(AE:AE="","",IF(R1099="Refreshment Beverage",AK1099*(Rates!J$19/100),ROUND(SUM(AH1099*(Rates!$J$8/100)),4)))</f>
        <v/>
      </c>
      <c r="AJ1099" s="183" t="str">
        <f t="shared" si="562"/>
        <v/>
      </c>
      <c r="AK1099" s="185" t="str">
        <f t="shared" si="563"/>
        <v/>
      </c>
      <c r="AL1099" s="177" t="str">
        <f t="shared" si="564"/>
        <v/>
      </c>
      <c r="AM1099" s="13" t="str">
        <f>IF(AS1099="","",IF(R1099="Refreshment Beverage",ROUND(AS1099*Rates!K$19,4),ROUND(AO1099*(VLOOKUP(VALUE(Q1099),Rates!G$4:L$12,3,0)),4)))</f>
        <v/>
      </c>
      <c r="AN1099" s="183" t="str">
        <f>IF(AS1099="","",IF(R1099="Refreshment Beverage",AS1099*(Rates!J$19/100),MAX(AM1099,AB1099)))</f>
        <v/>
      </c>
      <c r="AO1099" s="186" t="str">
        <f t="shared" si="565"/>
        <v/>
      </c>
      <c r="AP1099" s="186" t="str">
        <f t="shared" si="566"/>
        <v/>
      </c>
      <c r="AQ1099" s="186" t="str">
        <f>IF(AS1099="","",IF(R1099="Refreshment Beverage",ROUND(SUM(VLOOKUP(Q:Q,Rates!G$15:L$19,3,0)*(AS1099-Y1099-Z1099-AA1099)),4),ROUND(SUM(Rates!$K$8*AS1099),4)))</f>
        <v/>
      </c>
      <c r="AR1099" s="184" t="str">
        <f t="shared" si="567"/>
        <v/>
      </c>
      <c r="AS1099" s="185" t="str">
        <f t="shared" si="568"/>
        <v/>
      </c>
      <c r="AT1099" s="177" t="str">
        <f t="shared" si="569"/>
        <v/>
      </c>
      <c r="AU1099" s="13" t="str">
        <f>IF(AX1099="","",IF(R1099="Refreshment Beverage",ROUND((BA1099-Y1099-Z1099-AA1099)*VLOOKUP(VALUE(Q1099),Rates!G$15:L$19,3,0),4),ROUND(AW1099*(VLOOKUP(VALUE(Q1099),Rates!G:L,3,0)),4)))</f>
        <v/>
      </c>
      <c r="AV1099" s="183" t="str">
        <f t="shared" si="570"/>
        <v/>
      </c>
      <c r="AW1099" s="186" t="str">
        <f t="shared" si="571"/>
        <v/>
      </c>
      <c r="AX1099" s="184" t="str">
        <f t="shared" si="572"/>
        <v/>
      </c>
      <c r="AY1099" s="186" t="str">
        <f>IF(AX1099="","",IF(R1099="Refreshment Beverage",ROUND(SUM(AX1099*Rates!K$19),4),ROUND(SUM(AX1099*(Rates!J$8/100)),4)))</f>
        <v/>
      </c>
      <c r="AZ1099" s="183" t="str">
        <f t="shared" si="573"/>
        <v/>
      </c>
      <c r="BA1099" s="185" t="str">
        <f t="shared" si="574"/>
        <v/>
      </c>
      <c r="BD1099" s="171"/>
      <c r="BE1099" s="171"/>
      <c r="BF1099" s="171"/>
      <c r="BG1099" s="171"/>
    </row>
    <row r="1100" spans="1:59" ht="15" customHeight="1" x14ac:dyDescent="0.3">
      <c r="A1100" s="172"/>
      <c r="B1100" s="172"/>
      <c r="C1100" s="172"/>
      <c r="D1100" s="173"/>
      <c r="E1100" s="173"/>
      <c r="F1100" s="173"/>
      <c r="G1100" s="173"/>
      <c r="H1100" s="173"/>
      <c r="I1100" s="174"/>
      <c r="J1100" s="175"/>
      <c r="K1100" s="176" t="str">
        <f t="shared" si="546"/>
        <v/>
      </c>
      <c r="L1100" s="177" t="str">
        <f t="shared" si="547"/>
        <v/>
      </c>
      <c r="M1100" s="178" t="str">
        <f t="shared" si="548"/>
        <v/>
      </c>
      <c r="N1100" s="44" t="str" cm="1">
        <f t="array" ref="N1100">IFERROR(IF(_xlfn.SINGLE(A:A)="","",IF(R1100="Beer",SUM(LOOKUP(2,1/(Rates!$B$3:$B$5&lt;=W1100)/(Rates!$C$3:$C$5&gt;=W1100),Rates!$D$3:$D$5)*(X1100/100)*W1100),IF(R1100="Refreshment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44" t="str">
        <f t="shared" si="549"/>
        <v/>
      </c>
      <c r="P1100" s="13"/>
      <c r="Q1100" s="179" t="str">
        <f t="shared" si="550"/>
        <v/>
      </c>
      <c r="R1100" s="180" t="str">
        <f t="shared" si="551"/>
        <v/>
      </c>
      <c r="S1100" s="13" t="str">
        <f>IF(A1100="","",IF(R1100="Refreshment Beverage",VLOOKUP(VALUE(Q1100),Rates!G$15:L$19,2,0),VLOOKUP(VALUE(Q1100),Rates!G$4:L$8,2,0)))</f>
        <v/>
      </c>
      <c r="T1100" s="13" t="str">
        <f t="shared" si="552"/>
        <v/>
      </c>
      <c r="U1100" s="181" t="str">
        <f t="shared" si="553"/>
        <v/>
      </c>
      <c r="V1100" s="13" t="str">
        <f t="shared" si="554"/>
        <v/>
      </c>
      <c r="W1100" s="13" t="str">
        <f t="shared" si="555"/>
        <v/>
      </c>
      <c r="X1100" s="182" t="str">
        <f t="shared" si="556"/>
        <v/>
      </c>
      <c r="Y1100" s="183" t="str">
        <f>IF(A:A="","",IF(R1100="Refreshment Beverage",VLOOKUP(Q1100,Rates!G$15:L$19,6,0)*W1100,VLOOKUP(Q1100,Rates!G$4:L$12,6,0)*W1100))</f>
        <v/>
      </c>
      <c r="Z1100" s="183" t="str">
        <f t="shared" si="557"/>
        <v/>
      </c>
      <c r="AA1100" s="17">
        <f t="shared" si="545"/>
        <v>0</v>
      </c>
      <c r="AB1100" s="177" t="str" cm="1">
        <f t="array" ref="AB1100">IF(_xlfn.SINGLE(A:A)="","",IF(R1100="Refreshment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177" t="str" cm="1">
        <f t="array" ref="AC1100">IF(_xlfn.SINGLE(A:A)="","",IF(R1100="Refreshment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68">
        <f>IFERROR(IF(OR(Q1100=1,Q1100=2,Q1100=3,Q1100=4),VLOOKUP(Q1100,Rates!$A$31:$B$34,2,0)*W1100,IF(V1100=1,VLOOKUP(U1100,'REB BEV MIN MKUP'!B:E,4,0),IF(V1100&gt;1,VLOOKUP(VALUE(W1100),'REB BEV MIN MKUP'!O:Q,3,0),0))),0)</f>
        <v>0</v>
      </c>
      <c r="AE1100" s="177" t="str">
        <f t="shared" si="558"/>
        <v/>
      </c>
      <c r="AF1100" s="13" t="str">
        <f t="shared" si="559"/>
        <v/>
      </c>
      <c r="AG1100" s="177" t="str">
        <f t="shared" si="560"/>
        <v/>
      </c>
      <c r="AH1100" s="184" t="str">
        <f t="shared" si="561"/>
        <v/>
      </c>
      <c r="AI1100" s="184" t="str">
        <f>IF(AE:AE="","",IF(R1100="Refreshment Beverage",AK1100*(Rates!J$19/100),ROUND(SUM(AH1100*(Rates!$J$8/100)),4)))</f>
        <v/>
      </c>
      <c r="AJ1100" s="183" t="str">
        <f t="shared" si="562"/>
        <v/>
      </c>
      <c r="AK1100" s="185" t="str">
        <f t="shared" si="563"/>
        <v/>
      </c>
      <c r="AL1100" s="177" t="str">
        <f t="shared" si="564"/>
        <v/>
      </c>
      <c r="AM1100" s="13" t="str">
        <f>IF(AS1100="","",IF(R1100="Refreshment Beverage",ROUND(AS1100*Rates!K$19,4),ROUND(AO1100*(VLOOKUP(VALUE(Q1100),Rates!G$4:L$12,3,0)),4)))</f>
        <v/>
      </c>
      <c r="AN1100" s="183" t="str">
        <f>IF(AS1100="","",IF(R1100="Refreshment Beverage",AS1100*(Rates!J$19/100),MAX(AM1100,AB1100)))</f>
        <v/>
      </c>
      <c r="AO1100" s="186" t="str">
        <f t="shared" si="565"/>
        <v/>
      </c>
      <c r="AP1100" s="186" t="str">
        <f t="shared" si="566"/>
        <v/>
      </c>
      <c r="AQ1100" s="186" t="str">
        <f>IF(AS1100="","",IF(R1100="Refreshment Beverage",ROUND(SUM(VLOOKUP(Q:Q,Rates!G$15:L$19,3,0)*(AS1100-Y1100-Z1100-AA1100)),4),ROUND(SUM(Rates!$K$8*AS1100),4)))</f>
        <v/>
      </c>
      <c r="AR1100" s="184" t="str">
        <f t="shared" si="567"/>
        <v/>
      </c>
      <c r="AS1100" s="185" t="str">
        <f t="shared" si="568"/>
        <v/>
      </c>
      <c r="AT1100" s="177" t="str">
        <f t="shared" si="569"/>
        <v/>
      </c>
      <c r="AU1100" s="13" t="str">
        <f>IF(AX1100="","",IF(R1100="Refreshment Beverage",ROUND((BA1100-Y1100-Z1100-AA1100)*VLOOKUP(VALUE(Q1100),Rates!G$15:L$19,3,0),4),ROUND(AW1100*(VLOOKUP(VALUE(Q1100),Rates!G:L,3,0)),4)))</f>
        <v/>
      </c>
      <c r="AV1100" s="183" t="str">
        <f t="shared" si="570"/>
        <v/>
      </c>
      <c r="AW1100" s="186" t="str">
        <f t="shared" si="571"/>
        <v/>
      </c>
      <c r="AX1100" s="184" t="str">
        <f t="shared" si="572"/>
        <v/>
      </c>
      <c r="AY1100" s="186" t="str">
        <f>IF(AX1100="","",IF(R1100="Refreshment Beverage",ROUND(SUM(AX1100*Rates!K$19),4),ROUND(SUM(AX1100*(Rates!J$8/100)),4)))</f>
        <v/>
      </c>
      <c r="AZ1100" s="183" t="str">
        <f t="shared" si="573"/>
        <v/>
      </c>
      <c r="BA1100" s="185" t="str">
        <f t="shared" si="574"/>
        <v/>
      </c>
      <c r="BD1100" s="171"/>
      <c r="BE1100" s="171"/>
      <c r="BF1100" s="171"/>
      <c r="BG1100" s="171"/>
    </row>
    <row r="1101" spans="1:59" ht="15" customHeight="1" x14ac:dyDescent="0.3">
      <c r="A1101" s="172"/>
      <c r="B1101" s="172"/>
      <c r="C1101" s="172"/>
      <c r="D1101" s="173"/>
      <c r="E1101" s="173"/>
      <c r="F1101" s="173"/>
      <c r="G1101" s="173"/>
      <c r="H1101" s="173"/>
      <c r="I1101" s="174"/>
      <c r="J1101" s="175"/>
      <c r="K1101" s="176" t="str">
        <f t="shared" si="546"/>
        <v/>
      </c>
      <c r="L1101" s="177" t="str">
        <f t="shared" si="547"/>
        <v/>
      </c>
      <c r="M1101" s="178" t="str">
        <f t="shared" si="548"/>
        <v/>
      </c>
      <c r="N1101" s="44" t="str" cm="1">
        <f t="array" ref="N1101">IFERROR(IF(_xlfn.SINGLE(A:A)="","",IF(R1101="Beer",SUM(LOOKUP(2,1/(Rates!$B$3:$B$5&lt;=W1101)/(Rates!$C$3:$C$5&gt;=W1101),Rates!$D$3:$D$5)*(X1101/100)*W1101),IF(R1101="Refreshment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44" t="str">
        <f t="shared" si="549"/>
        <v/>
      </c>
      <c r="P1101" s="13"/>
      <c r="Q1101" s="179" t="str">
        <f t="shared" si="550"/>
        <v/>
      </c>
      <c r="R1101" s="180" t="str">
        <f t="shared" si="551"/>
        <v/>
      </c>
      <c r="S1101" s="13" t="str">
        <f>IF(A1101="","",IF(R1101="Refreshment Beverage",VLOOKUP(VALUE(Q1101),Rates!G$15:L$19,2,0),VLOOKUP(VALUE(Q1101),Rates!G$4:L$8,2,0)))</f>
        <v/>
      </c>
      <c r="T1101" s="13" t="str">
        <f t="shared" si="552"/>
        <v/>
      </c>
      <c r="U1101" s="181" t="str">
        <f t="shared" si="553"/>
        <v/>
      </c>
      <c r="V1101" s="13" t="str">
        <f t="shared" si="554"/>
        <v/>
      </c>
      <c r="W1101" s="13" t="str">
        <f t="shared" si="555"/>
        <v/>
      </c>
      <c r="X1101" s="182" t="str">
        <f t="shared" si="556"/>
        <v/>
      </c>
      <c r="Y1101" s="183" t="str">
        <f>IF(A:A="","",IF(R1101="Refreshment Beverage",VLOOKUP(Q1101,Rates!G$15:L$19,6,0)*W1101,VLOOKUP(Q1101,Rates!G$4:L$12,6,0)*W1101))</f>
        <v/>
      </c>
      <c r="Z1101" s="183" t="str">
        <f t="shared" si="557"/>
        <v/>
      </c>
      <c r="AA1101" s="17">
        <f t="shared" si="545"/>
        <v>0</v>
      </c>
      <c r="AB1101" s="177" t="str" cm="1">
        <f t="array" ref="AB1101">IF(_xlfn.SINGLE(A:A)="","",IF(R1101="Refreshment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177" t="str" cm="1">
        <f t="array" ref="AC1101">IF(_xlfn.SINGLE(A:A)="","",IF(R1101="Refreshment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68">
        <f>IFERROR(IF(OR(Q1101=1,Q1101=2,Q1101=3,Q1101=4),VLOOKUP(Q1101,Rates!$A$31:$B$34,2,0)*W1101,IF(V1101=1,VLOOKUP(U1101,'REB BEV MIN MKUP'!B:E,4,0),IF(V1101&gt;1,VLOOKUP(VALUE(W1101),'REB BEV MIN MKUP'!O:Q,3,0),0))),0)</f>
        <v>0</v>
      </c>
      <c r="AE1101" s="177" t="str">
        <f t="shared" si="558"/>
        <v/>
      </c>
      <c r="AF1101" s="13" t="str">
        <f t="shared" si="559"/>
        <v/>
      </c>
      <c r="AG1101" s="177" t="str">
        <f t="shared" si="560"/>
        <v/>
      </c>
      <c r="AH1101" s="184" t="str">
        <f t="shared" si="561"/>
        <v/>
      </c>
      <c r="AI1101" s="184" t="str">
        <f>IF(AE:AE="","",IF(R1101="Refreshment Beverage",AK1101*(Rates!J$19/100),ROUND(SUM(AH1101*(Rates!$J$8/100)),4)))</f>
        <v/>
      </c>
      <c r="AJ1101" s="183" t="str">
        <f t="shared" si="562"/>
        <v/>
      </c>
      <c r="AK1101" s="185" t="str">
        <f t="shared" si="563"/>
        <v/>
      </c>
      <c r="AL1101" s="177" t="str">
        <f t="shared" si="564"/>
        <v/>
      </c>
      <c r="AM1101" s="13" t="str">
        <f>IF(AS1101="","",IF(R1101="Refreshment Beverage",ROUND(AS1101*Rates!K$19,4),ROUND(AO1101*(VLOOKUP(VALUE(Q1101),Rates!G$4:L$12,3,0)),4)))</f>
        <v/>
      </c>
      <c r="AN1101" s="183" t="str">
        <f>IF(AS1101="","",IF(R1101="Refreshment Beverage",AS1101*(Rates!J$19/100),MAX(AM1101,AB1101)))</f>
        <v/>
      </c>
      <c r="AO1101" s="186" t="str">
        <f t="shared" si="565"/>
        <v/>
      </c>
      <c r="AP1101" s="186" t="str">
        <f t="shared" si="566"/>
        <v/>
      </c>
      <c r="AQ1101" s="186" t="str">
        <f>IF(AS1101="","",IF(R1101="Refreshment Beverage",ROUND(SUM(VLOOKUP(Q:Q,Rates!G$15:L$19,3,0)*(AS1101-Y1101-Z1101-AA1101)),4),ROUND(SUM(Rates!$K$8*AS1101),4)))</f>
        <v/>
      </c>
      <c r="AR1101" s="184" t="str">
        <f t="shared" si="567"/>
        <v/>
      </c>
      <c r="AS1101" s="185" t="str">
        <f t="shared" si="568"/>
        <v/>
      </c>
      <c r="AT1101" s="177" t="str">
        <f t="shared" si="569"/>
        <v/>
      </c>
      <c r="AU1101" s="13" t="str">
        <f>IF(AX1101="","",IF(R1101="Refreshment Beverage",ROUND((BA1101-Y1101-Z1101-AA1101)*VLOOKUP(VALUE(Q1101),Rates!G$15:L$19,3,0),4),ROUND(AW1101*(VLOOKUP(VALUE(Q1101),Rates!G:L,3,0)),4)))</f>
        <v/>
      </c>
      <c r="AV1101" s="183" t="str">
        <f t="shared" si="570"/>
        <v/>
      </c>
      <c r="AW1101" s="186" t="str">
        <f t="shared" si="571"/>
        <v/>
      </c>
      <c r="AX1101" s="184" t="str">
        <f t="shared" si="572"/>
        <v/>
      </c>
      <c r="AY1101" s="186" t="str">
        <f>IF(AX1101="","",IF(R1101="Refreshment Beverage",ROUND(SUM(AX1101*Rates!K$19),4),ROUND(SUM(AX1101*(Rates!J$8/100)),4)))</f>
        <v/>
      </c>
      <c r="AZ1101" s="183" t="str">
        <f t="shared" si="573"/>
        <v/>
      </c>
      <c r="BA1101" s="185" t="str">
        <f t="shared" si="574"/>
        <v/>
      </c>
      <c r="BD1101" s="171"/>
      <c r="BE1101" s="171"/>
      <c r="BF1101" s="171"/>
      <c r="BG1101" s="171"/>
    </row>
    <row r="1102" spans="1:59" ht="15" customHeight="1" x14ac:dyDescent="0.3">
      <c r="A1102" s="172"/>
      <c r="B1102" s="172"/>
      <c r="C1102" s="172"/>
      <c r="D1102" s="173"/>
      <c r="E1102" s="173"/>
      <c r="F1102" s="173"/>
      <c r="G1102" s="173"/>
      <c r="H1102" s="173"/>
      <c r="I1102" s="174"/>
      <c r="J1102" s="175"/>
      <c r="K1102" s="176" t="str">
        <f t="shared" si="546"/>
        <v/>
      </c>
      <c r="L1102" s="177" t="str">
        <f t="shared" si="547"/>
        <v/>
      </c>
      <c r="M1102" s="178" t="str">
        <f t="shared" si="548"/>
        <v/>
      </c>
      <c r="N1102" s="44" t="str" cm="1">
        <f t="array" ref="N1102">IFERROR(IF(_xlfn.SINGLE(A:A)="","",IF(R1102="Beer",SUM(LOOKUP(2,1/(Rates!$B$3:$B$5&lt;=W1102)/(Rates!$C$3:$C$5&gt;=W1102),Rates!$D$3:$D$5)*(X1102/100)*W1102),IF(R1102="Refreshment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44" t="str">
        <f t="shared" si="549"/>
        <v/>
      </c>
      <c r="P1102" s="13"/>
      <c r="Q1102" s="179" t="str">
        <f t="shared" si="550"/>
        <v/>
      </c>
      <c r="R1102" s="180" t="str">
        <f t="shared" si="551"/>
        <v/>
      </c>
      <c r="S1102" s="13" t="str">
        <f>IF(A1102="","",IF(R1102="Refreshment Beverage",VLOOKUP(VALUE(Q1102),Rates!G$15:L$19,2,0),VLOOKUP(VALUE(Q1102),Rates!G$4:L$8,2,0)))</f>
        <v/>
      </c>
      <c r="T1102" s="13" t="str">
        <f t="shared" si="552"/>
        <v/>
      </c>
      <c r="U1102" s="181" t="str">
        <f t="shared" si="553"/>
        <v/>
      </c>
      <c r="V1102" s="13" t="str">
        <f t="shared" si="554"/>
        <v/>
      </c>
      <c r="W1102" s="13" t="str">
        <f t="shared" si="555"/>
        <v/>
      </c>
      <c r="X1102" s="182" t="str">
        <f t="shared" si="556"/>
        <v/>
      </c>
      <c r="Y1102" s="183" t="str">
        <f>IF(A:A="","",IF(R1102="Refreshment Beverage",VLOOKUP(Q1102,Rates!G$15:L$19,6,0)*W1102,VLOOKUP(Q1102,Rates!G$4:L$12,6,0)*W1102))</f>
        <v/>
      </c>
      <c r="Z1102" s="183" t="str">
        <f t="shared" si="557"/>
        <v/>
      </c>
      <c r="AA1102" s="17">
        <f t="shared" si="545"/>
        <v>0</v>
      </c>
      <c r="AB1102" s="177" t="str" cm="1">
        <f t="array" ref="AB1102">IF(_xlfn.SINGLE(A:A)="","",IF(R1102="Refreshment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177" t="str" cm="1">
        <f t="array" ref="AC1102">IF(_xlfn.SINGLE(A:A)="","",IF(R1102="Refreshment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68">
        <f>IFERROR(IF(OR(Q1102=1,Q1102=2,Q1102=3,Q1102=4),VLOOKUP(Q1102,Rates!$A$31:$B$34,2,0)*W1102,IF(V1102=1,VLOOKUP(U1102,'REB BEV MIN MKUP'!B:E,4,0),IF(V1102&gt;1,VLOOKUP(VALUE(W1102),'REB BEV MIN MKUP'!O:Q,3,0),0))),0)</f>
        <v>0</v>
      </c>
      <c r="AE1102" s="177" t="str">
        <f t="shared" si="558"/>
        <v/>
      </c>
      <c r="AF1102" s="13" t="str">
        <f t="shared" si="559"/>
        <v/>
      </c>
      <c r="AG1102" s="177" t="str">
        <f t="shared" si="560"/>
        <v/>
      </c>
      <c r="AH1102" s="184" t="str">
        <f t="shared" si="561"/>
        <v/>
      </c>
      <c r="AI1102" s="184" t="str">
        <f>IF(AE:AE="","",IF(R1102="Refreshment Beverage",AK1102*(Rates!J$19/100),ROUND(SUM(AH1102*(Rates!$J$8/100)),4)))</f>
        <v/>
      </c>
      <c r="AJ1102" s="183" t="str">
        <f t="shared" si="562"/>
        <v/>
      </c>
      <c r="AK1102" s="185" t="str">
        <f t="shared" si="563"/>
        <v/>
      </c>
      <c r="AL1102" s="177" t="str">
        <f t="shared" si="564"/>
        <v/>
      </c>
      <c r="AM1102" s="13" t="str">
        <f>IF(AS1102="","",IF(R1102="Refreshment Beverage",ROUND(AS1102*Rates!K$19,4),ROUND(AO1102*(VLOOKUP(VALUE(Q1102),Rates!G$4:L$12,3,0)),4)))</f>
        <v/>
      </c>
      <c r="AN1102" s="183" t="str">
        <f>IF(AS1102="","",IF(R1102="Refreshment Beverage",AS1102*(Rates!J$19/100),MAX(AM1102,AB1102)))</f>
        <v/>
      </c>
      <c r="AO1102" s="186" t="str">
        <f t="shared" si="565"/>
        <v/>
      </c>
      <c r="AP1102" s="186" t="str">
        <f t="shared" si="566"/>
        <v/>
      </c>
      <c r="AQ1102" s="186" t="str">
        <f>IF(AS1102="","",IF(R1102="Refreshment Beverage",ROUND(SUM(VLOOKUP(Q:Q,Rates!G$15:L$19,3,0)*(AS1102-Y1102-Z1102-AA1102)),4),ROUND(SUM(Rates!$K$8*AS1102),4)))</f>
        <v/>
      </c>
      <c r="AR1102" s="184" t="str">
        <f t="shared" si="567"/>
        <v/>
      </c>
      <c r="AS1102" s="185" t="str">
        <f t="shared" si="568"/>
        <v/>
      </c>
      <c r="AT1102" s="177" t="str">
        <f t="shared" si="569"/>
        <v/>
      </c>
      <c r="AU1102" s="13" t="str">
        <f>IF(AX1102="","",IF(R1102="Refreshment Beverage",ROUND((BA1102-Y1102-Z1102-AA1102)*VLOOKUP(VALUE(Q1102),Rates!G$15:L$19,3,0),4),ROUND(AW1102*(VLOOKUP(VALUE(Q1102),Rates!G:L,3,0)),4)))</f>
        <v/>
      </c>
      <c r="AV1102" s="183" t="str">
        <f t="shared" si="570"/>
        <v/>
      </c>
      <c r="AW1102" s="186" t="str">
        <f t="shared" si="571"/>
        <v/>
      </c>
      <c r="AX1102" s="184" t="str">
        <f t="shared" si="572"/>
        <v/>
      </c>
      <c r="AY1102" s="186" t="str">
        <f>IF(AX1102="","",IF(R1102="Refreshment Beverage",ROUND(SUM(AX1102*Rates!K$19),4),ROUND(SUM(AX1102*(Rates!J$8/100)),4)))</f>
        <v/>
      </c>
      <c r="AZ1102" s="183" t="str">
        <f t="shared" si="573"/>
        <v/>
      </c>
      <c r="BA1102" s="185" t="str">
        <f t="shared" si="574"/>
        <v/>
      </c>
      <c r="BD1102" s="171"/>
      <c r="BE1102" s="171"/>
      <c r="BF1102" s="171"/>
      <c r="BG1102" s="171"/>
    </row>
    <row r="1103" spans="1:59" ht="15" customHeight="1" x14ac:dyDescent="0.3">
      <c r="A1103" s="172"/>
      <c r="B1103" s="172"/>
      <c r="C1103" s="172"/>
      <c r="D1103" s="173"/>
      <c r="E1103" s="173"/>
      <c r="F1103" s="173"/>
      <c r="G1103" s="173"/>
      <c r="H1103" s="173"/>
      <c r="I1103" s="174"/>
      <c r="J1103" s="175"/>
      <c r="K1103" s="176" t="str">
        <f t="shared" si="546"/>
        <v/>
      </c>
      <c r="L1103" s="177" t="str">
        <f t="shared" si="547"/>
        <v/>
      </c>
      <c r="M1103" s="178" t="str">
        <f t="shared" si="548"/>
        <v/>
      </c>
      <c r="N1103" s="44" t="str" cm="1">
        <f t="array" ref="N1103">IFERROR(IF(_xlfn.SINGLE(A:A)="","",IF(R1103="Beer",SUM(LOOKUP(2,1/(Rates!$B$3:$B$5&lt;=W1103)/(Rates!$C$3:$C$5&gt;=W1103),Rates!$D$3:$D$5)*(X1103/100)*W1103),IF(R1103="Refreshment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44" t="str">
        <f t="shared" si="549"/>
        <v/>
      </c>
      <c r="P1103" s="13"/>
      <c r="Q1103" s="179" t="str">
        <f t="shared" si="550"/>
        <v/>
      </c>
      <c r="R1103" s="180" t="str">
        <f t="shared" si="551"/>
        <v/>
      </c>
      <c r="S1103" s="13" t="str">
        <f>IF(A1103="","",IF(R1103="Refreshment Beverage",VLOOKUP(VALUE(Q1103),Rates!G$15:L$19,2,0),VLOOKUP(VALUE(Q1103),Rates!G$4:L$8,2,0)))</f>
        <v/>
      </c>
      <c r="T1103" s="13" t="str">
        <f t="shared" si="552"/>
        <v/>
      </c>
      <c r="U1103" s="181" t="str">
        <f t="shared" si="553"/>
        <v/>
      </c>
      <c r="V1103" s="13" t="str">
        <f t="shared" si="554"/>
        <v/>
      </c>
      <c r="W1103" s="13" t="str">
        <f t="shared" si="555"/>
        <v/>
      </c>
      <c r="X1103" s="182" t="str">
        <f t="shared" si="556"/>
        <v/>
      </c>
      <c r="Y1103" s="183" t="str">
        <f>IF(A:A="","",IF(R1103="Refreshment Beverage",VLOOKUP(Q1103,Rates!G$15:L$19,6,0)*W1103,VLOOKUP(Q1103,Rates!G$4:L$12,6,0)*W1103))</f>
        <v/>
      </c>
      <c r="Z1103" s="183" t="str">
        <f t="shared" si="557"/>
        <v/>
      </c>
      <c r="AA1103" s="17">
        <f t="shared" si="545"/>
        <v>0</v>
      </c>
      <c r="AB1103" s="177" t="str" cm="1">
        <f t="array" ref="AB1103">IF(_xlfn.SINGLE(A:A)="","",IF(R1103="Refreshment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177" t="str" cm="1">
        <f t="array" ref="AC1103">IF(_xlfn.SINGLE(A:A)="","",IF(R1103="Refreshment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68">
        <f>IFERROR(IF(OR(Q1103=1,Q1103=2,Q1103=3,Q1103=4),VLOOKUP(Q1103,Rates!$A$31:$B$34,2,0)*W1103,IF(V1103=1,VLOOKUP(U1103,'REB BEV MIN MKUP'!B:E,4,0),IF(V1103&gt;1,VLOOKUP(VALUE(W1103),'REB BEV MIN MKUP'!O:Q,3,0),0))),0)</f>
        <v>0</v>
      </c>
      <c r="AE1103" s="177" t="str">
        <f t="shared" si="558"/>
        <v/>
      </c>
      <c r="AF1103" s="13" t="str">
        <f t="shared" si="559"/>
        <v/>
      </c>
      <c r="AG1103" s="177" t="str">
        <f t="shared" si="560"/>
        <v/>
      </c>
      <c r="AH1103" s="184" t="str">
        <f t="shared" si="561"/>
        <v/>
      </c>
      <c r="AI1103" s="184" t="str">
        <f>IF(AE:AE="","",IF(R1103="Refreshment Beverage",AK1103*(Rates!J$19/100),ROUND(SUM(AH1103*(Rates!$J$8/100)),4)))</f>
        <v/>
      </c>
      <c r="AJ1103" s="183" t="str">
        <f t="shared" si="562"/>
        <v/>
      </c>
      <c r="AK1103" s="185" t="str">
        <f t="shared" si="563"/>
        <v/>
      </c>
      <c r="AL1103" s="177" t="str">
        <f t="shared" si="564"/>
        <v/>
      </c>
      <c r="AM1103" s="13" t="str">
        <f>IF(AS1103="","",IF(R1103="Refreshment Beverage",ROUND(AS1103*Rates!K$19,4),ROUND(AO1103*(VLOOKUP(VALUE(Q1103),Rates!G$4:L$12,3,0)),4)))</f>
        <v/>
      </c>
      <c r="AN1103" s="183" t="str">
        <f>IF(AS1103="","",IF(R1103="Refreshment Beverage",AS1103*(Rates!J$19/100),MAX(AM1103,AB1103)))</f>
        <v/>
      </c>
      <c r="AO1103" s="186" t="str">
        <f t="shared" si="565"/>
        <v/>
      </c>
      <c r="AP1103" s="186" t="str">
        <f t="shared" si="566"/>
        <v/>
      </c>
      <c r="AQ1103" s="186" t="str">
        <f>IF(AS1103="","",IF(R1103="Refreshment Beverage",ROUND(SUM(VLOOKUP(Q:Q,Rates!G$15:L$19,3,0)*(AS1103-Y1103-Z1103-AA1103)),4),ROUND(SUM(Rates!$K$8*AS1103),4)))</f>
        <v/>
      </c>
      <c r="AR1103" s="184" t="str">
        <f t="shared" si="567"/>
        <v/>
      </c>
      <c r="AS1103" s="185" t="str">
        <f t="shared" si="568"/>
        <v/>
      </c>
      <c r="AT1103" s="177" t="str">
        <f t="shared" si="569"/>
        <v/>
      </c>
      <c r="AU1103" s="13" t="str">
        <f>IF(AX1103="","",IF(R1103="Refreshment Beverage",ROUND((BA1103-Y1103-Z1103-AA1103)*VLOOKUP(VALUE(Q1103),Rates!G$15:L$19,3,0),4),ROUND(AW1103*(VLOOKUP(VALUE(Q1103),Rates!G:L,3,0)),4)))</f>
        <v/>
      </c>
      <c r="AV1103" s="183" t="str">
        <f t="shared" si="570"/>
        <v/>
      </c>
      <c r="AW1103" s="186" t="str">
        <f t="shared" si="571"/>
        <v/>
      </c>
      <c r="AX1103" s="184" t="str">
        <f t="shared" si="572"/>
        <v/>
      </c>
      <c r="AY1103" s="186" t="str">
        <f>IF(AX1103="","",IF(R1103="Refreshment Beverage",ROUND(SUM(AX1103*Rates!K$19),4),ROUND(SUM(AX1103*(Rates!J$8/100)),4)))</f>
        <v/>
      </c>
      <c r="AZ1103" s="183" t="str">
        <f t="shared" si="573"/>
        <v/>
      </c>
      <c r="BA1103" s="185" t="str">
        <f t="shared" si="574"/>
        <v/>
      </c>
      <c r="BD1103" s="171"/>
      <c r="BE1103" s="171"/>
      <c r="BF1103" s="171"/>
      <c r="BG1103" s="171"/>
    </row>
    <row r="1104" spans="1:59" ht="15" customHeight="1" x14ac:dyDescent="0.3">
      <c r="A1104" s="172"/>
      <c r="B1104" s="172"/>
      <c r="C1104" s="172"/>
      <c r="D1104" s="173"/>
      <c r="E1104" s="173"/>
      <c r="F1104" s="173"/>
      <c r="G1104" s="173"/>
      <c r="H1104" s="173"/>
      <c r="I1104" s="174"/>
      <c r="J1104" s="175"/>
      <c r="K1104" s="176" t="str">
        <f t="shared" si="546"/>
        <v/>
      </c>
      <c r="L1104" s="177" t="str">
        <f t="shared" si="547"/>
        <v/>
      </c>
      <c r="M1104" s="178" t="str">
        <f t="shared" si="548"/>
        <v/>
      </c>
      <c r="N1104" s="44" t="str" cm="1">
        <f t="array" ref="N1104">IFERROR(IF(_xlfn.SINGLE(A:A)="","",IF(R1104="Beer",SUM(LOOKUP(2,1/(Rates!$B$3:$B$5&lt;=W1104)/(Rates!$C$3:$C$5&gt;=W1104),Rates!$D$3:$D$5)*(X1104/100)*W1104),IF(R1104="Refreshment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44" t="str">
        <f t="shared" si="549"/>
        <v/>
      </c>
      <c r="P1104" s="13"/>
      <c r="Q1104" s="179" t="str">
        <f t="shared" si="550"/>
        <v/>
      </c>
      <c r="R1104" s="180" t="str">
        <f t="shared" si="551"/>
        <v/>
      </c>
      <c r="S1104" s="13" t="str">
        <f>IF(A1104="","",IF(R1104="Refreshment Beverage",VLOOKUP(VALUE(Q1104),Rates!G$15:L$19,2,0),VLOOKUP(VALUE(Q1104),Rates!G$4:L$8,2,0)))</f>
        <v/>
      </c>
      <c r="T1104" s="13" t="str">
        <f t="shared" si="552"/>
        <v/>
      </c>
      <c r="U1104" s="181" t="str">
        <f t="shared" si="553"/>
        <v/>
      </c>
      <c r="V1104" s="13" t="str">
        <f t="shared" si="554"/>
        <v/>
      </c>
      <c r="W1104" s="13" t="str">
        <f t="shared" si="555"/>
        <v/>
      </c>
      <c r="X1104" s="182" t="str">
        <f t="shared" si="556"/>
        <v/>
      </c>
      <c r="Y1104" s="183" t="str">
        <f>IF(A:A="","",IF(R1104="Refreshment Beverage",VLOOKUP(Q1104,Rates!G$15:L$19,6,0)*W1104,VLOOKUP(Q1104,Rates!G$4:L$12,6,0)*W1104))</f>
        <v/>
      </c>
      <c r="Z1104" s="183" t="str">
        <f t="shared" si="557"/>
        <v/>
      </c>
      <c r="AA1104" s="17">
        <f t="shared" si="545"/>
        <v>0</v>
      </c>
      <c r="AB1104" s="177" t="str" cm="1">
        <f t="array" ref="AB1104">IF(_xlfn.SINGLE(A:A)="","",IF(R1104="Refreshment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177" t="str" cm="1">
        <f t="array" ref="AC1104">IF(_xlfn.SINGLE(A:A)="","",IF(R1104="Refreshment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68">
        <f>IFERROR(IF(OR(Q1104=1,Q1104=2,Q1104=3,Q1104=4),VLOOKUP(Q1104,Rates!$A$31:$B$34,2,0)*W1104,IF(V1104=1,VLOOKUP(U1104,'REB BEV MIN MKUP'!B:E,4,0),IF(V1104&gt;1,VLOOKUP(VALUE(W1104),'REB BEV MIN MKUP'!O:Q,3,0),0))),0)</f>
        <v>0</v>
      </c>
      <c r="AE1104" s="177" t="str">
        <f t="shared" si="558"/>
        <v/>
      </c>
      <c r="AF1104" s="13" t="str">
        <f t="shared" si="559"/>
        <v/>
      </c>
      <c r="AG1104" s="177" t="str">
        <f t="shared" si="560"/>
        <v/>
      </c>
      <c r="AH1104" s="184" t="str">
        <f t="shared" si="561"/>
        <v/>
      </c>
      <c r="AI1104" s="184" t="str">
        <f>IF(AE:AE="","",IF(R1104="Refreshment Beverage",AK1104*(Rates!J$19/100),ROUND(SUM(AH1104*(Rates!$J$8/100)),4)))</f>
        <v/>
      </c>
      <c r="AJ1104" s="183" t="str">
        <f t="shared" si="562"/>
        <v/>
      </c>
      <c r="AK1104" s="185" t="str">
        <f t="shared" si="563"/>
        <v/>
      </c>
      <c r="AL1104" s="177" t="str">
        <f t="shared" si="564"/>
        <v/>
      </c>
      <c r="AM1104" s="13" t="str">
        <f>IF(AS1104="","",IF(R1104="Refreshment Beverage",ROUND(AS1104*Rates!K$19,4),ROUND(AO1104*(VLOOKUP(VALUE(Q1104),Rates!G$4:L$12,3,0)),4)))</f>
        <v/>
      </c>
      <c r="AN1104" s="183" t="str">
        <f>IF(AS1104="","",IF(R1104="Refreshment Beverage",AS1104*(Rates!J$19/100),MAX(AM1104,AB1104)))</f>
        <v/>
      </c>
      <c r="AO1104" s="186" t="str">
        <f t="shared" si="565"/>
        <v/>
      </c>
      <c r="AP1104" s="186" t="str">
        <f t="shared" si="566"/>
        <v/>
      </c>
      <c r="AQ1104" s="186" t="str">
        <f>IF(AS1104="","",IF(R1104="Refreshment Beverage",ROUND(SUM(VLOOKUP(Q:Q,Rates!G$15:L$19,3,0)*(AS1104-Y1104-Z1104-AA1104)),4),ROUND(SUM(Rates!$K$8*AS1104),4)))</f>
        <v/>
      </c>
      <c r="AR1104" s="184" t="str">
        <f t="shared" si="567"/>
        <v/>
      </c>
      <c r="AS1104" s="185" t="str">
        <f t="shared" si="568"/>
        <v/>
      </c>
      <c r="AT1104" s="177" t="str">
        <f t="shared" si="569"/>
        <v/>
      </c>
      <c r="AU1104" s="13" t="str">
        <f>IF(AX1104="","",IF(R1104="Refreshment Beverage",ROUND((BA1104-Y1104-Z1104-AA1104)*VLOOKUP(VALUE(Q1104),Rates!G$15:L$19,3,0),4),ROUND(AW1104*(VLOOKUP(VALUE(Q1104),Rates!G:L,3,0)),4)))</f>
        <v/>
      </c>
      <c r="AV1104" s="183" t="str">
        <f t="shared" si="570"/>
        <v/>
      </c>
      <c r="AW1104" s="186" t="str">
        <f t="shared" si="571"/>
        <v/>
      </c>
      <c r="AX1104" s="184" t="str">
        <f t="shared" si="572"/>
        <v/>
      </c>
      <c r="AY1104" s="186" t="str">
        <f>IF(AX1104="","",IF(R1104="Refreshment Beverage",ROUND(SUM(AX1104*Rates!K$19),4),ROUND(SUM(AX1104*(Rates!J$8/100)),4)))</f>
        <v/>
      </c>
      <c r="AZ1104" s="183" t="str">
        <f t="shared" si="573"/>
        <v/>
      </c>
      <c r="BA1104" s="185" t="str">
        <f t="shared" si="574"/>
        <v/>
      </c>
      <c r="BD1104" s="171"/>
      <c r="BE1104" s="171"/>
      <c r="BF1104" s="171"/>
      <c r="BG1104" s="171"/>
    </row>
    <row r="1105" spans="1:59" ht="15" customHeight="1" x14ac:dyDescent="0.3">
      <c r="A1105" s="172"/>
      <c r="B1105" s="172"/>
      <c r="C1105" s="172"/>
      <c r="D1105" s="173"/>
      <c r="E1105" s="173"/>
      <c r="F1105" s="173"/>
      <c r="G1105" s="173"/>
      <c r="H1105" s="173"/>
      <c r="I1105" s="174"/>
      <c r="J1105" s="175"/>
      <c r="K1105" s="176" t="str">
        <f t="shared" si="546"/>
        <v/>
      </c>
      <c r="L1105" s="177" t="str">
        <f t="shared" si="547"/>
        <v/>
      </c>
      <c r="M1105" s="178" t="str">
        <f t="shared" si="548"/>
        <v/>
      </c>
      <c r="N1105" s="44" t="str" cm="1">
        <f t="array" ref="N1105">IFERROR(IF(_xlfn.SINGLE(A:A)="","",IF(R1105="Beer",SUM(LOOKUP(2,1/(Rates!$B$3:$B$5&lt;=W1105)/(Rates!$C$3:$C$5&gt;=W1105),Rates!$D$3:$D$5)*(X1105/100)*W1105),IF(R1105="Refreshment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44" t="str">
        <f t="shared" si="549"/>
        <v/>
      </c>
      <c r="P1105" s="13"/>
      <c r="Q1105" s="179" t="str">
        <f t="shared" si="550"/>
        <v/>
      </c>
      <c r="R1105" s="180" t="str">
        <f t="shared" si="551"/>
        <v/>
      </c>
      <c r="S1105" s="13" t="str">
        <f>IF(A1105="","",IF(R1105="Refreshment Beverage",VLOOKUP(VALUE(Q1105),Rates!G$15:L$19,2,0),VLOOKUP(VALUE(Q1105),Rates!G$4:L$8,2,0)))</f>
        <v/>
      </c>
      <c r="T1105" s="13" t="str">
        <f t="shared" si="552"/>
        <v/>
      </c>
      <c r="U1105" s="181" t="str">
        <f t="shared" si="553"/>
        <v/>
      </c>
      <c r="V1105" s="13" t="str">
        <f t="shared" si="554"/>
        <v/>
      </c>
      <c r="W1105" s="13" t="str">
        <f t="shared" si="555"/>
        <v/>
      </c>
      <c r="X1105" s="182" t="str">
        <f t="shared" si="556"/>
        <v/>
      </c>
      <c r="Y1105" s="183" t="str">
        <f>IF(A:A="","",IF(R1105="Refreshment Beverage",VLOOKUP(Q1105,Rates!G$15:L$19,6,0)*W1105,VLOOKUP(Q1105,Rates!G$4:L$12,6,0)*W1105))</f>
        <v/>
      </c>
      <c r="Z1105" s="183" t="str">
        <f t="shared" si="557"/>
        <v/>
      </c>
      <c r="AA1105" s="17">
        <f t="shared" si="545"/>
        <v>0</v>
      </c>
      <c r="AB1105" s="177" t="str" cm="1">
        <f t="array" ref="AB1105">IF(_xlfn.SINGLE(A:A)="","",IF(R1105="Refreshment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177" t="str" cm="1">
        <f t="array" ref="AC1105">IF(_xlfn.SINGLE(A:A)="","",IF(R1105="Refreshment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68">
        <f>IFERROR(IF(OR(Q1105=1,Q1105=2,Q1105=3,Q1105=4),VLOOKUP(Q1105,Rates!$A$31:$B$34,2,0)*W1105,IF(V1105=1,VLOOKUP(U1105,'REB BEV MIN MKUP'!B:E,4,0),IF(V1105&gt;1,VLOOKUP(VALUE(W1105),'REB BEV MIN MKUP'!O:Q,3,0),0))),0)</f>
        <v>0</v>
      </c>
      <c r="AE1105" s="177" t="str">
        <f t="shared" si="558"/>
        <v/>
      </c>
      <c r="AF1105" s="13" t="str">
        <f t="shared" si="559"/>
        <v/>
      </c>
      <c r="AG1105" s="177" t="str">
        <f t="shared" si="560"/>
        <v/>
      </c>
      <c r="AH1105" s="184" t="str">
        <f t="shared" si="561"/>
        <v/>
      </c>
      <c r="AI1105" s="184" t="str">
        <f>IF(AE:AE="","",IF(R1105="Refreshment Beverage",AK1105*(Rates!J$19/100),ROUND(SUM(AH1105*(Rates!$J$8/100)),4)))</f>
        <v/>
      </c>
      <c r="AJ1105" s="183" t="str">
        <f t="shared" si="562"/>
        <v/>
      </c>
      <c r="AK1105" s="185" t="str">
        <f t="shared" si="563"/>
        <v/>
      </c>
      <c r="AL1105" s="177" t="str">
        <f t="shared" si="564"/>
        <v/>
      </c>
      <c r="AM1105" s="13" t="str">
        <f>IF(AS1105="","",IF(R1105="Refreshment Beverage",ROUND(AS1105*Rates!K$19,4),ROUND(AO1105*(VLOOKUP(VALUE(Q1105),Rates!G$4:L$12,3,0)),4)))</f>
        <v/>
      </c>
      <c r="AN1105" s="183" t="str">
        <f>IF(AS1105="","",IF(R1105="Refreshment Beverage",AS1105*(Rates!J$19/100),MAX(AM1105,AB1105)))</f>
        <v/>
      </c>
      <c r="AO1105" s="186" t="str">
        <f t="shared" si="565"/>
        <v/>
      </c>
      <c r="AP1105" s="186" t="str">
        <f t="shared" si="566"/>
        <v/>
      </c>
      <c r="AQ1105" s="186" t="str">
        <f>IF(AS1105="","",IF(R1105="Refreshment Beverage",ROUND(SUM(VLOOKUP(Q:Q,Rates!G$15:L$19,3,0)*(AS1105-Y1105-Z1105-AA1105)),4),ROUND(SUM(Rates!$K$8*AS1105),4)))</f>
        <v/>
      </c>
      <c r="AR1105" s="184" t="str">
        <f t="shared" si="567"/>
        <v/>
      </c>
      <c r="AS1105" s="185" t="str">
        <f t="shared" si="568"/>
        <v/>
      </c>
      <c r="AT1105" s="177" t="str">
        <f t="shared" si="569"/>
        <v/>
      </c>
      <c r="AU1105" s="13" t="str">
        <f>IF(AX1105="","",IF(R1105="Refreshment Beverage",ROUND((BA1105-Y1105-Z1105-AA1105)*VLOOKUP(VALUE(Q1105),Rates!G$15:L$19,3,0),4),ROUND(AW1105*(VLOOKUP(VALUE(Q1105),Rates!G:L,3,0)),4)))</f>
        <v/>
      </c>
      <c r="AV1105" s="183" t="str">
        <f t="shared" si="570"/>
        <v/>
      </c>
      <c r="AW1105" s="186" t="str">
        <f t="shared" si="571"/>
        <v/>
      </c>
      <c r="AX1105" s="184" t="str">
        <f t="shared" si="572"/>
        <v/>
      </c>
      <c r="AY1105" s="186" t="str">
        <f>IF(AX1105="","",IF(R1105="Refreshment Beverage",ROUND(SUM(AX1105*Rates!K$19),4),ROUND(SUM(AX1105*(Rates!J$8/100)),4)))</f>
        <v/>
      </c>
      <c r="AZ1105" s="183" t="str">
        <f t="shared" si="573"/>
        <v/>
      </c>
      <c r="BA1105" s="185" t="str">
        <f t="shared" si="574"/>
        <v/>
      </c>
      <c r="BD1105" s="171"/>
      <c r="BE1105" s="171"/>
      <c r="BF1105" s="171"/>
      <c r="BG1105" s="171"/>
    </row>
    <row r="1106" spans="1:59" ht="15" customHeight="1" x14ac:dyDescent="0.3">
      <c r="A1106" s="172"/>
      <c r="B1106" s="172"/>
      <c r="C1106" s="172"/>
      <c r="D1106" s="173"/>
      <c r="E1106" s="173"/>
      <c r="F1106" s="173"/>
      <c r="G1106" s="173"/>
      <c r="H1106" s="173"/>
      <c r="I1106" s="174"/>
      <c r="J1106" s="175"/>
      <c r="K1106" s="176" t="str">
        <f t="shared" si="546"/>
        <v/>
      </c>
      <c r="L1106" s="177" t="str">
        <f t="shared" si="547"/>
        <v/>
      </c>
      <c r="M1106" s="178" t="str">
        <f t="shared" si="548"/>
        <v/>
      </c>
      <c r="N1106" s="44" t="str" cm="1">
        <f t="array" ref="N1106">IFERROR(IF(_xlfn.SINGLE(A:A)="","",IF(R1106="Beer",SUM(LOOKUP(2,1/(Rates!$B$3:$B$5&lt;=W1106)/(Rates!$C$3:$C$5&gt;=W1106),Rates!$D$3:$D$5)*(X1106/100)*W1106),IF(R1106="Refreshment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44" t="str">
        <f t="shared" si="549"/>
        <v/>
      </c>
      <c r="P1106" s="13"/>
      <c r="Q1106" s="179" t="str">
        <f t="shared" si="550"/>
        <v/>
      </c>
      <c r="R1106" s="180" t="str">
        <f t="shared" si="551"/>
        <v/>
      </c>
      <c r="S1106" s="13" t="str">
        <f>IF(A1106="","",IF(R1106="Refreshment Beverage",VLOOKUP(VALUE(Q1106),Rates!G$15:L$19,2,0),VLOOKUP(VALUE(Q1106),Rates!G$4:L$8,2,0)))</f>
        <v/>
      </c>
      <c r="T1106" s="13" t="str">
        <f t="shared" si="552"/>
        <v/>
      </c>
      <c r="U1106" s="181" t="str">
        <f t="shared" si="553"/>
        <v/>
      </c>
      <c r="V1106" s="13" t="str">
        <f t="shared" si="554"/>
        <v/>
      </c>
      <c r="W1106" s="13" t="str">
        <f t="shared" si="555"/>
        <v/>
      </c>
      <c r="X1106" s="182" t="str">
        <f t="shared" si="556"/>
        <v/>
      </c>
      <c r="Y1106" s="183" t="str">
        <f>IF(A:A="","",IF(R1106="Refreshment Beverage",VLOOKUP(Q1106,Rates!G$15:L$19,6,0)*W1106,VLOOKUP(Q1106,Rates!G$4:L$12,6,0)*W1106))</f>
        <v/>
      </c>
      <c r="Z1106" s="183" t="str">
        <f t="shared" si="557"/>
        <v/>
      </c>
      <c r="AA1106" s="17">
        <f t="shared" si="545"/>
        <v>0</v>
      </c>
      <c r="AB1106" s="177" t="str" cm="1">
        <f t="array" ref="AB1106">IF(_xlfn.SINGLE(A:A)="","",IF(R1106="Refreshment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177" t="str" cm="1">
        <f t="array" ref="AC1106">IF(_xlfn.SINGLE(A:A)="","",IF(R1106="Refreshment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68">
        <f>IFERROR(IF(OR(Q1106=1,Q1106=2,Q1106=3,Q1106=4),VLOOKUP(Q1106,Rates!$A$31:$B$34,2,0)*W1106,IF(V1106=1,VLOOKUP(U1106,'REB BEV MIN MKUP'!B:E,4,0),IF(V1106&gt;1,VLOOKUP(VALUE(W1106),'REB BEV MIN MKUP'!O:Q,3,0),0))),0)</f>
        <v>0</v>
      </c>
      <c r="AE1106" s="177" t="str">
        <f t="shared" si="558"/>
        <v/>
      </c>
      <c r="AF1106" s="13" t="str">
        <f t="shared" si="559"/>
        <v/>
      </c>
      <c r="AG1106" s="177" t="str">
        <f t="shared" si="560"/>
        <v/>
      </c>
      <c r="AH1106" s="184" t="str">
        <f t="shared" si="561"/>
        <v/>
      </c>
      <c r="AI1106" s="184" t="str">
        <f>IF(AE:AE="","",IF(R1106="Refreshment Beverage",AK1106*(Rates!J$19/100),ROUND(SUM(AH1106*(Rates!$J$8/100)),4)))</f>
        <v/>
      </c>
      <c r="AJ1106" s="183" t="str">
        <f t="shared" si="562"/>
        <v/>
      </c>
      <c r="AK1106" s="185" t="str">
        <f t="shared" si="563"/>
        <v/>
      </c>
      <c r="AL1106" s="177" t="str">
        <f t="shared" si="564"/>
        <v/>
      </c>
      <c r="AM1106" s="13" t="str">
        <f>IF(AS1106="","",IF(R1106="Refreshment Beverage",ROUND(AS1106*Rates!K$19,4),ROUND(AO1106*(VLOOKUP(VALUE(Q1106),Rates!G$4:L$12,3,0)),4)))</f>
        <v/>
      </c>
      <c r="AN1106" s="183" t="str">
        <f>IF(AS1106="","",IF(R1106="Refreshment Beverage",AS1106*(Rates!J$19/100),MAX(AM1106,AB1106)))</f>
        <v/>
      </c>
      <c r="AO1106" s="186" t="str">
        <f t="shared" si="565"/>
        <v/>
      </c>
      <c r="AP1106" s="186" t="str">
        <f t="shared" si="566"/>
        <v/>
      </c>
      <c r="AQ1106" s="186" t="str">
        <f>IF(AS1106="","",IF(R1106="Refreshment Beverage",ROUND(SUM(VLOOKUP(Q:Q,Rates!G$15:L$19,3,0)*(AS1106-Y1106-Z1106-AA1106)),4),ROUND(SUM(Rates!$K$8*AS1106),4)))</f>
        <v/>
      </c>
      <c r="AR1106" s="184" t="str">
        <f t="shared" si="567"/>
        <v/>
      </c>
      <c r="AS1106" s="185" t="str">
        <f t="shared" si="568"/>
        <v/>
      </c>
      <c r="AT1106" s="177" t="str">
        <f t="shared" si="569"/>
        <v/>
      </c>
      <c r="AU1106" s="13" t="str">
        <f>IF(AX1106="","",IF(R1106="Refreshment Beverage",ROUND((BA1106-Y1106-Z1106-AA1106)*VLOOKUP(VALUE(Q1106),Rates!G$15:L$19,3,0),4),ROUND(AW1106*(VLOOKUP(VALUE(Q1106),Rates!G:L,3,0)),4)))</f>
        <v/>
      </c>
      <c r="AV1106" s="183" t="str">
        <f t="shared" si="570"/>
        <v/>
      </c>
      <c r="AW1106" s="186" t="str">
        <f t="shared" si="571"/>
        <v/>
      </c>
      <c r="AX1106" s="184" t="str">
        <f t="shared" si="572"/>
        <v/>
      </c>
      <c r="AY1106" s="186" t="str">
        <f>IF(AX1106="","",IF(R1106="Refreshment Beverage",ROUND(SUM(AX1106*Rates!K$19),4),ROUND(SUM(AX1106*(Rates!J$8/100)),4)))</f>
        <v/>
      </c>
      <c r="AZ1106" s="183" t="str">
        <f t="shared" si="573"/>
        <v/>
      </c>
      <c r="BA1106" s="185" t="str">
        <f t="shared" si="574"/>
        <v/>
      </c>
      <c r="BD1106" s="171"/>
      <c r="BE1106" s="171"/>
      <c r="BF1106" s="171"/>
      <c r="BG1106" s="171"/>
    </row>
    <row r="1107" spans="1:59" ht="15" customHeight="1" x14ac:dyDescent="0.3">
      <c r="A1107" s="172"/>
      <c r="B1107" s="172"/>
      <c r="C1107" s="172"/>
      <c r="D1107" s="173"/>
      <c r="E1107" s="173"/>
      <c r="F1107" s="173"/>
      <c r="G1107" s="173"/>
      <c r="H1107" s="173"/>
      <c r="I1107" s="174"/>
      <c r="J1107" s="175"/>
      <c r="K1107" s="176" t="str">
        <f t="shared" si="546"/>
        <v/>
      </c>
      <c r="L1107" s="177" t="str">
        <f t="shared" si="547"/>
        <v/>
      </c>
      <c r="M1107" s="178" t="str">
        <f t="shared" si="548"/>
        <v/>
      </c>
      <c r="N1107" s="44" t="str" cm="1">
        <f t="array" ref="N1107">IFERROR(IF(_xlfn.SINGLE(A:A)="","",IF(R1107="Beer",SUM(LOOKUP(2,1/(Rates!$B$3:$B$5&lt;=W1107)/(Rates!$C$3:$C$5&gt;=W1107),Rates!$D$3:$D$5)*(X1107/100)*W1107),IF(R1107="Refreshment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44" t="str">
        <f t="shared" si="549"/>
        <v/>
      </c>
      <c r="P1107" s="13"/>
      <c r="Q1107" s="179" t="str">
        <f t="shared" si="550"/>
        <v/>
      </c>
      <c r="R1107" s="180" t="str">
        <f t="shared" si="551"/>
        <v/>
      </c>
      <c r="S1107" s="13" t="str">
        <f>IF(A1107="","",IF(R1107="Refreshment Beverage",VLOOKUP(VALUE(Q1107),Rates!G$15:L$19,2,0),VLOOKUP(VALUE(Q1107),Rates!G$4:L$8,2,0)))</f>
        <v/>
      </c>
      <c r="T1107" s="13" t="str">
        <f t="shared" si="552"/>
        <v/>
      </c>
      <c r="U1107" s="181" t="str">
        <f t="shared" si="553"/>
        <v/>
      </c>
      <c r="V1107" s="13" t="str">
        <f t="shared" si="554"/>
        <v/>
      </c>
      <c r="W1107" s="13" t="str">
        <f t="shared" si="555"/>
        <v/>
      </c>
      <c r="X1107" s="182" t="str">
        <f t="shared" si="556"/>
        <v/>
      </c>
      <c r="Y1107" s="183" t="str">
        <f>IF(A:A="","",IF(R1107="Refreshment Beverage",VLOOKUP(Q1107,Rates!G$15:L$19,6,0)*W1107,VLOOKUP(Q1107,Rates!G$4:L$12,6,0)*W1107))</f>
        <v/>
      </c>
      <c r="Z1107" s="183" t="str">
        <f t="shared" si="557"/>
        <v/>
      </c>
      <c r="AA1107" s="17">
        <f t="shared" si="545"/>
        <v>0</v>
      </c>
      <c r="AB1107" s="177" t="str" cm="1">
        <f t="array" ref="AB1107">IF(_xlfn.SINGLE(A:A)="","",IF(R1107="Refreshment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177" t="str" cm="1">
        <f t="array" ref="AC1107">IF(_xlfn.SINGLE(A:A)="","",IF(R1107="Refreshment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68">
        <f>IFERROR(IF(OR(Q1107=1,Q1107=2,Q1107=3,Q1107=4),VLOOKUP(Q1107,Rates!$A$31:$B$34,2,0)*W1107,IF(V1107=1,VLOOKUP(U1107,'REB BEV MIN MKUP'!B:E,4,0),IF(V1107&gt;1,VLOOKUP(VALUE(W1107),'REB BEV MIN MKUP'!O:Q,3,0),0))),0)</f>
        <v>0</v>
      </c>
      <c r="AE1107" s="177" t="str">
        <f t="shared" si="558"/>
        <v/>
      </c>
      <c r="AF1107" s="13" t="str">
        <f t="shared" si="559"/>
        <v/>
      </c>
      <c r="AG1107" s="177" t="str">
        <f t="shared" si="560"/>
        <v/>
      </c>
      <c r="AH1107" s="184" t="str">
        <f t="shared" si="561"/>
        <v/>
      </c>
      <c r="AI1107" s="184" t="str">
        <f>IF(AE:AE="","",IF(R1107="Refreshment Beverage",AK1107*(Rates!J$19/100),ROUND(SUM(AH1107*(Rates!$J$8/100)),4)))</f>
        <v/>
      </c>
      <c r="AJ1107" s="183" t="str">
        <f t="shared" si="562"/>
        <v/>
      </c>
      <c r="AK1107" s="185" t="str">
        <f t="shared" si="563"/>
        <v/>
      </c>
      <c r="AL1107" s="177" t="str">
        <f t="shared" si="564"/>
        <v/>
      </c>
      <c r="AM1107" s="13" t="str">
        <f>IF(AS1107="","",IF(R1107="Refreshment Beverage",ROUND(AS1107*Rates!K$19,4),ROUND(AO1107*(VLOOKUP(VALUE(Q1107),Rates!G$4:L$12,3,0)),4)))</f>
        <v/>
      </c>
      <c r="AN1107" s="183" t="str">
        <f>IF(AS1107="","",IF(R1107="Refreshment Beverage",AS1107*(Rates!J$19/100),MAX(AM1107,AB1107)))</f>
        <v/>
      </c>
      <c r="AO1107" s="186" t="str">
        <f t="shared" si="565"/>
        <v/>
      </c>
      <c r="AP1107" s="186" t="str">
        <f t="shared" si="566"/>
        <v/>
      </c>
      <c r="AQ1107" s="186" t="str">
        <f>IF(AS1107="","",IF(R1107="Refreshment Beverage",ROUND(SUM(VLOOKUP(Q:Q,Rates!G$15:L$19,3,0)*(AS1107-Y1107-Z1107-AA1107)),4),ROUND(SUM(Rates!$K$8*AS1107),4)))</f>
        <v/>
      </c>
      <c r="AR1107" s="184" t="str">
        <f t="shared" si="567"/>
        <v/>
      </c>
      <c r="AS1107" s="185" t="str">
        <f t="shared" si="568"/>
        <v/>
      </c>
      <c r="AT1107" s="177" t="str">
        <f t="shared" si="569"/>
        <v/>
      </c>
      <c r="AU1107" s="13" t="str">
        <f>IF(AX1107="","",IF(R1107="Refreshment Beverage",ROUND((BA1107-Y1107-Z1107-AA1107)*VLOOKUP(VALUE(Q1107),Rates!G$15:L$19,3,0),4),ROUND(AW1107*(VLOOKUP(VALUE(Q1107),Rates!G:L,3,0)),4)))</f>
        <v/>
      </c>
      <c r="AV1107" s="183" t="str">
        <f t="shared" si="570"/>
        <v/>
      </c>
      <c r="AW1107" s="186" t="str">
        <f t="shared" si="571"/>
        <v/>
      </c>
      <c r="AX1107" s="184" t="str">
        <f t="shared" si="572"/>
        <v/>
      </c>
      <c r="AY1107" s="186" t="str">
        <f>IF(AX1107="","",IF(R1107="Refreshment Beverage",ROUND(SUM(AX1107*Rates!K$19),4),ROUND(SUM(AX1107*(Rates!J$8/100)),4)))</f>
        <v/>
      </c>
      <c r="AZ1107" s="183" t="str">
        <f t="shared" si="573"/>
        <v/>
      </c>
      <c r="BA1107" s="185" t="str">
        <f t="shared" si="574"/>
        <v/>
      </c>
      <c r="BD1107" s="171"/>
      <c r="BE1107" s="171"/>
      <c r="BF1107" s="171"/>
      <c r="BG1107" s="171"/>
    </row>
    <row r="1108" spans="1:59" ht="15" customHeight="1" x14ac:dyDescent="0.3">
      <c r="A1108" s="172"/>
      <c r="B1108" s="172"/>
      <c r="C1108" s="172"/>
      <c r="D1108" s="173"/>
      <c r="E1108" s="173"/>
      <c r="F1108" s="173"/>
      <c r="G1108" s="173"/>
      <c r="H1108" s="173"/>
      <c r="I1108" s="174"/>
      <c r="J1108" s="175"/>
      <c r="K1108" s="176" t="str">
        <f t="shared" si="546"/>
        <v/>
      </c>
      <c r="L1108" s="177" t="str">
        <f t="shared" si="547"/>
        <v/>
      </c>
      <c r="M1108" s="178" t="str">
        <f t="shared" si="548"/>
        <v/>
      </c>
      <c r="N1108" s="44" t="str" cm="1">
        <f t="array" ref="N1108">IFERROR(IF(_xlfn.SINGLE(A:A)="","",IF(R1108="Beer",SUM(LOOKUP(2,1/(Rates!$B$3:$B$5&lt;=W1108)/(Rates!$C$3:$C$5&gt;=W1108),Rates!$D$3:$D$5)*(X1108/100)*W1108),IF(R1108="Refreshment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44" t="str">
        <f t="shared" si="549"/>
        <v/>
      </c>
      <c r="P1108" s="13"/>
      <c r="Q1108" s="179" t="str">
        <f t="shared" si="550"/>
        <v/>
      </c>
      <c r="R1108" s="180" t="str">
        <f t="shared" si="551"/>
        <v/>
      </c>
      <c r="S1108" s="13" t="str">
        <f>IF(A1108="","",IF(R1108="Refreshment Beverage",VLOOKUP(VALUE(Q1108),Rates!G$15:L$19,2,0),VLOOKUP(VALUE(Q1108),Rates!G$4:L$8,2,0)))</f>
        <v/>
      </c>
      <c r="T1108" s="13" t="str">
        <f t="shared" si="552"/>
        <v/>
      </c>
      <c r="U1108" s="181" t="str">
        <f t="shared" si="553"/>
        <v/>
      </c>
      <c r="V1108" s="13" t="str">
        <f t="shared" si="554"/>
        <v/>
      </c>
      <c r="W1108" s="13" t="str">
        <f t="shared" si="555"/>
        <v/>
      </c>
      <c r="X1108" s="182" t="str">
        <f t="shared" si="556"/>
        <v/>
      </c>
      <c r="Y1108" s="183" t="str">
        <f>IF(A:A="","",IF(R1108="Refreshment Beverage",VLOOKUP(Q1108,Rates!G$15:L$19,6,0)*W1108,VLOOKUP(Q1108,Rates!G$4:L$12,6,0)*W1108))</f>
        <v/>
      </c>
      <c r="Z1108" s="183" t="str">
        <f t="shared" si="557"/>
        <v/>
      </c>
      <c r="AA1108" s="17">
        <f t="shared" si="545"/>
        <v>0</v>
      </c>
      <c r="AB1108" s="177" t="str" cm="1">
        <f t="array" ref="AB1108">IF(_xlfn.SINGLE(A:A)="","",IF(R1108="Refreshment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177" t="str" cm="1">
        <f t="array" ref="AC1108">IF(_xlfn.SINGLE(A:A)="","",IF(R1108="Refreshment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68">
        <f>IFERROR(IF(OR(Q1108=1,Q1108=2,Q1108=3,Q1108=4),VLOOKUP(Q1108,Rates!$A$31:$B$34,2,0)*W1108,IF(V1108=1,VLOOKUP(U1108,'REB BEV MIN MKUP'!B:E,4,0),IF(V1108&gt;1,VLOOKUP(VALUE(W1108),'REB BEV MIN MKUP'!O:Q,3,0),0))),0)</f>
        <v>0</v>
      </c>
      <c r="AE1108" s="177" t="str">
        <f t="shared" si="558"/>
        <v/>
      </c>
      <c r="AF1108" s="13" t="str">
        <f t="shared" si="559"/>
        <v/>
      </c>
      <c r="AG1108" s="177" t="str">
        <f t="shared" si="560"/>
        <v/>
      </c>
      <c r="AH1108" s="184" t="str">
        <f t="shared" si="561"/>
        <v/>
      </c>
      <c r="AI1108" s="184" t="str">
        <f>IF(AE:AE="","",IF(R1108="Refreshment Beverage",AK1108*(Rates!J$19/100),ROUND(SUM(AH1108*(Rates!$J$8/100)),4)))</f>
        <v/>
      </c>
      <c r="AJ1108" s="183" t="str">
        <f t="shared" si="562"/>
        <v/>
      </c>
      <c r="AK1108" s="185" t="str">
        <f t="shared" si="563"/>
        <v/>
      </c>
      <c r="AL1108" s="177" t="str">
        <f t="shared" si="564"/>
        <v/>
      </c>
      <c r="AM1108" s="13" t="str">
        <f>IF(AS1108="","",IF(R1108="Refreshment Beverage",ROUND(AS1108*Rates!K$19,4),ROUND(AO1108*(VLOOKUP(VALUE(Q1108),Rates!G$4:L$12,3,0)),4)))</f>
        <v/>
      </c>
      <c r="AN1108" s="183" t="str">
        <f>IF(AS1108="","",IF(R1108="Refreshment Beverage",AS1108*(Rates!J$19/100),MAX(AM1108,AB1108)))</f>
        <v/>
      </c>
      <c r="AO1108" s="186" t="str">
        <f t="shared" si="565"/>
        <v/>
      </c>
      <c r="AP1108" s="186" t="str">
        <f t="shared" si="566"/>
        <v/>
      </c>
      <c r="AQ1108" s="186" t="str">
        <f>IF(AS1108="","",IF(R1108="Refreshment Beverage",ROUND(SUM(VLOOKUP(Q:Q,Rates!G$15:L$19,3,0)*(AS1108-Y1108-Z1108-AA1108)),4),ROUND(SUM(Rates!$K$8*AS1108),4)))</f>
        <v/>
      </c>
      <c r="AR1108" s="184" t="str">
        <f t="shared" si="567"/>
        <v/>
      </c>
      <c r="AS1108" s="185" t="str">
        <f t="shared" si="568"/>
        <v/>
      </c>
      <c r="AT1108" s="177" t="str">
        <f t="shared" si="569"/>
        <v/>
      </c>
      <c r="AU1108" s="13" t="str">
        <f>IF(AX1108="","",IF(R1108="Refreshment Beverage",ROUND((BA1108-Y1108-Z1108-AA1108)*VLOOKUP(VALUE(Q1108),Rates!G$15:L$19,3,0),4),ROUND(AW1108*(VLOOKUP(VALUE(Q1108),Rates!G:L,3,0)),4)))</f>
        <v/>
      </c>
      <c r="AV1108" s="183" t="str">
        <f t="shared" si="570"/>
        <v/>
      </c>
      <c r="AW1108" s="186" t="str">
        <f t="shared" si="571"/>
        <v/>
      </c>
      <c r="AX1108" s="184" t="str">
        <f t="shared" si="572"/>
        <v/>
      </c>
      <c r="AY1108" s="186" t="str">
        <f>IF(AX1108="","",IF(R1108="Refreshment Beverage",ROUND(SUM(AX1108*Rates!K$19),4),ROUND(SUM(AX1108*(Rates!J$8/100)),4)))</f>
        <v/>
      </c>
      <c r="AZ1108" s="183" t="str">
        <f t="shared" si="573"/>
        <v/>
      </c>
      <c r="BA1108" s="185" t="str">
        <f t="shared" si="574"/>
        <v/>
      </c>
      <c r="BD1108" s="171"/>
      <c r="BE1108" s="171"/>
      <c r="BF1108" s="171"/>
      <c r="BG1108" s="171"/>
    </row>
    <row r="1109" spans="1:59" ht="15" customHeight="1" x14ac:dyDescent="0.3">
      <c r="A1109" s="172"/>
      <c r="B1109" s="172"/>
      <c r="C1109" s="172"/>
      <c r="D1109" s="173"/>
      <c r="E1109" s="173"/>
      <c r="F1109" s="173"/>
      <c r="G1109" s="173"/>
      <c r="H1109" s="173"/>
      <c r="I1109" s="174"/>
      <c r="J1109" s="175"/>
      <c r="K1109" s="176" t="str">
        <f t="shared" si="546"/>
        <v/>
      </c>
      <c r="L1109" s="177" t="str">
        <f t="shared" si="547"/>
        <v/>
      </c>
      <c r="M1109" s="178" t="str">
        <f t="shared" si="548"/>
        <v/>
      </c>
      <c r="N1109" s="44" t="str" cm="1">
        <f t="array" ref="N1109">IFERROR(IF(_xlfn.SINGLE(A:A)="","",IF(R1109="Beer",SUM(LOOKUP(2,1/(Rates!$B$3:$B$5&lt;=W1109)/(Rates!$C$3:$C$5&gt;=W1109),Rates!$D$3:$D$5)*(X1109/100)*W1109),IF(R1109="Refreshment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44" t="str">
        <f t="shared" si="549"/>
        <v/>
      </c>
      <c r="P1109" s="13"/>
      <c r="Q1109" s="179" t="str">
        <f t="shared" si="550"/>
        <v/>
      </c>
      <c r="R1109" s="180" t="str">
        <f t="shared" si="551"/>
        <v/>
      </c>
      <c r="S1109" s="13" t="str">
        <f>IF(A1109="","",IF(R1109="Refreshment Beverage",VLOOKUP(VALUE(Q1109),Rates!G$15:L$19,2,0),VLOOKUP(VALUE(Q1109),Rates!G$4:L$8,2,0)))</f>
        <v/>
      </c>
      <c r="T1109" s="13" t="str">
        <f t="shared" si="552"/>
        <v/>
      </c>
      <c r="U1109" s="181" t="str">
        <f t="shared" si="553"/>
        <v/>
      </c>
      <c r="V1109" s="13" t="str">
        <f t="shared" si="554"/>
        <v/>
      </c>
      <c r="W1109" s="13" t="str">
        <f t="shared" si="555"/>
        <v/>
      </c>
      <c r="X1109" s="182" t="str">
        <f t="shared" si="556"/>
        <v/>
      </c>
      <c r="Y1109" s="183" t="str">
        <f>IF(A:A="","",IF(R1109="Refreshment Beverage",VLOOKUP(Q1109,Rates!G$15:L$19,6,0)*W1109,VLOOKUP(Q1109,Rates!G$4:L$12,6,0)*W1109))</f>
        <v/>
      </c>
      <c r="Z1109" s="183" t="str">
        <f t="shared" si="557"/>
        <v/>
      </c>
      <c r="AA1109" s="17">
        <f t="shared" si="545"/>
        <v>0</v>
      </c>
      <c r="AB1109" s="177" t="str" cm="1">
        <f t="array" ref="AB1109">IF(_xlfn.SINGLE(A:A)="","",IF(R1109="Refreshment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177" t="str" cm="1">
        <f t="array" ref="AC1109">IF(_xlfn.SINGLE(A:A)="","",IF(R1109="Refreshment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68">
        <f>IFERROR(IF(OR(Q1109=1,Q1109=2,Q1109=3,Q1109=4),VLOOKUP(Q1109,Rates!$A$31:$B$34,2,0)*W1109,IF(V1109=1,VLOOKUP(U1109,'REB BEV MIN MKUP'!B:E,4,0),IF(V1109&gt;1,VLOOKUP(VALUE(W1109),'REB BEV MIN MKUP'!O:Q,3,0),0))),0)</f>
        <v>0</v>
      </c>
      <c r="AE1109" s="177" t="str">
        <f t="shared" si="558"/>
        <v/>
      </c>
      <c r="AF1109" s="13" t="str">
        <f t="shared" si="559"/>
        <v/>
      </c>
      <c r="AG1109" s="177" t="str">
        <f t="shared" si="560"/>
        <v/>
      </c>
      <c r="AH1109" s="184" t="str">
        <f t="shared" si="561"/>
        <v/>
      </c>
      <c r="AI1109" s="184" t="str">
        <f>IF(AE:AE="","",IF(R1109="Refreshment Beverage",AK1109*(Rates!J$19/100),ROUND(SUM(AH1109*(Rates!$J$8/100)),4)))</f>
        <v/>
      </c>
      <c r="AJ1109" s="183" t="str">
        <f t="shared" si="562"/>
        <v/>
      </c>
      <c r="AK1109" s="185" t="str">
        <f t="shared" si="563"/>
        <v/>
      </c>
      <c r="AL1109" s="177" t="str">
        <f t="shared" si="564"/>
        <v/>
      </c>
      <c r="AM1109" s="13" t="str">
        <f>IF(AS1109="","",IF(R1109="Refreshment Beverage",ROUND(AS1109*Rates!K$19,4),ROUND(AO1109*(VLOOKUP(VALUE(Q1109),Rates!G$4:L$12,3,0)),4)))</f>
        <v/>
      </c>
      <c r="AN1109" s="183" t="str">
        <f>IF(AS1109="","",IF(R1109="Refreshment Beverage",AS1109*(Rates!J$19/100),MAX(AM1109,AB1109)))</f>
        <v/>
      </c>
      <c r="AO1109" s="186" t="str">
        <f t="shared" si="565"/>
        <v/>
      </c>
      <c r="AP1109" s="186" t="str">
        <f t="shared" si="566"/>
        <v/>
      </c>
      <c r="AQ1109" s="186" t="str">
        <f>IF(AS1109="","",IF(R1109="Refreshment Beverage",ROUND(SUM(VLOOKUP(Q:Q,Rates!G$15:L$19,3,0)*(AS1109-Y1109-Z1109-AA1109)),4),ROUND(SUM(Rates!$K$8*AS1109),4)))</f>
        <v/>
      </c>
      <c r="AR1109" s="184" t="str">
        <f t="shared" si="567"/>
        <v/>
      </c>
      <c r="AS1109" s="185" t="str">
        <f t="shared" si="568"/>
        <v/>
      </c>
      <c r="AT1109" s="177" t="str">
        <f t="shared" si="569"/>
        <v/>
      </c>
      <c r="AU1109" s="13" t="str">
        <f>IF(AX1109="","",IF(R1109="Refreshment Beverage",ROUND((BA1109-Y1109-Z1109-AA1109)*VLOOKUP(VALUE(Q1109),Rates!G$15:L$19,3,0),4),ROUND(AW1109*(VLOOKUP(VALUE(Q1109),Rates!G:L,3,0)),4)))</f>
        <v/>
      </c>
      <c r="AV1109" s="183" t="str">
        <f t="shared" si="570"/>
        <v/>
      </c>
      <c r="AW1109" s="186" t="str">
        <f t="shared" si="571"/>
        <v/>
      </c>
      <c r="AX1109" s="184" t="str">
        <f t="shared" si="572"/>
        <v/>
      </c>
      <c r="AY1109" s="186" t="str">
        <f>IF(AX1109="","",IF(R1109="Refreshment Beverage",ROUND(SUM(AX1109*Rates!K$19),4),ROUND(SUM(AX1109*(Rates!J$8/100)),4)))</f>
        <v/>
      </c>
      <c r="AZ1109" s="183" t="str">
        <f t="shared" si="573"/>
        <v/>
      </c>
      <c r="BA1109" s="185" t="str">
        <f t="shared" si="574"/>
        <v/>
      </c>
      <c r="BD1109" s="171"/>
      <c r="BE1109" s="171"/>
      <c r="BF1109" s="171"/>
      <c r="BG1109" s="171"/>
    </row>
    <row r="1110" spans="1:59" ht="15" customHeight="1" x14ac:dyDescent="0.3">
      <c r="A1110" s="172"/>
      <c r="B1110" s="172"/>
      <c r="C1110" s="172"/>
      <c r="D1110" s="173"/>
      <c r="E1110" s="173"/>
      <c r="F1110" s="173"/>
      <c r="G1110" s="173"/>
      <c r="H1110" s="173"/>
      <c r="I1110" s="174"/>
      <c r="J1110" s="175"/>
      <c r="K1110" s="176" t="str">
        <f t="shared" si="546"/>
        <v/>
      </c>
      <c r="L1110" s="177" t="str">
        <f t="shared" si="547"/>
        <v/>
      </c>
      <c r="M1110" s="178" t="str">
        <f t="shared" si="548"/>
        <v/>
      </c>
      <c r="N1110" s="44" t="str" cm="1">
        <f t="array" ref="N1110">IFERROR(IF(_xlfn.SINGLE(A:A)="","",IF(R1110="Beer",SUM(LOOKUP(2,1/(Rates!$B$3:$B$5&lt;=W1110)/(Rates!$C$3:$C$5&gt;=W1110),Rates!$D$3:$D$5)*(X1110/100)*W1110),IF(R1110="Refreshment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44" t="str">
        <f t="shared" si="549"/>
        <v/>
      </c>
      <c r="P1110" s="13"/>
      <c r="Q1110" s="179" t="str">
        <f t="shared" si="550"/>
        <v/>
      </c>
      <c r="R1110" s="180" t="str">
        <f t="shared" si="551"/>
        <v/>
      </c>
      <c r="S1110" s="13" t="str">
        <f>IF(A1110="","",IF(R1110="Refreshment Beverage",VLOOKUP(VALUE(Q1110),Rates!G$15:L$19,2,0),VLOOKUP(VALUE(Q1110),Rates!G$4:L$8,2,0)))</f>
        <v/>
      </c>
      <c r="T1110" s="13" t="str">
        <f t="shared" si="552"/>
        <v/>
      </c>
      <c r="U1110" s="181" t="str">
        <f t="shared" si="553"/>
        <v/>
      </c>
      <c r="V1110" s="13" t="str">
        <f t="shared" si="554"/>
        <v/>
      </c>
      <c r="W1110" s="13" t="str">
        <f t="shared" si="555"/>
        <v/>
      </c>
      <c r="X1110" s="182" t="str">
        <f t="shared" si="556"/>
        <v/>
      </c>
      <c r="Y1110" s="183" t="str">
        <f>IF(A:A="","",IF(R1110="Refreshment Beverage",VLOOKUP(Q1110,Rates!G$15:L$19,6,0)*W1110,VLOOKUP(Q1110,Rates!G$4:L$12,6,0)*W1110))</f>
        <v/>
      </c>
      <c r="Z1110" s="183" t="str">
        <f t="shared" si="557"/>
        <v/>
      </c>
      <c r="AA1110" s="17">
        <f t="shared" si="545"/>
        <v>0</v>
      </c>
      <c r="AB1110" s="177" t="str" cm="1">
        <f t="array" ref="AB1110">IF(_xlfn.SINGLE(A:A)="","",IF(R1110="Refreshment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177" t="str" cm="1">
        <f t="array" ref="AC1110">IF(_xlfn.SINGLE(A:A)="","",IF(R1110="Refreshment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68">
        <f>IFERROR(IF(OR(Q1110=1,Q1110=2,Q1110=3,Q1110=4),VLOOKUP(Q1110,Rates!$A$31:$B$34,2,0)*W1110,IF(V1110=1,VLOOKUP(U1110,'REB BEV MIN MKUP'!B:E,4,0),IF(V1110&gt;1,VLOOKUP(VALUE(W1110),'REB BEV MIN MKUP'!O:Q,3,0),0))),0)</f>
        <v>0</v>
      </c>
      <c r="AE1110" s="177" t="str">
        <f t="shared" si="558"/>
        <v/>
      </c>
      <c r="AF1110" s="13" t="str">
        <f t="shared" si="559"/>
        <v/>
      </c>
      <c r="AG1110" s="177" t="str">
        <f t="shared" si="560"/>
        <v/>
      </c>
      <c r="AH1110" s="184" t="str">
        <f t="shared" si="561"/>
        <v/>
      </c>
      <c r="AI1110" s="184" t="str">
        <f>IF(AE:AE="","",IF(R1110="Refreshment Beverage",AK1110*(Rates!J$19/100),ROUND(SUM(AH1110*(Rates!$J$8/100)),4)))</f>
        <v/>
      </c>
      <c r="AJ1110" s="183" t="str">
        <f t="shared" si="562"/>
        <v/>
      </c>
      <c r="AK1110" s="185" t="str">
        <f t="shared" si="563"/>
        <v/>
      </c>
      <c r="AL1110" s="177" t="str">
        <f t="shared" si="564"/>
        <v/>
      </c>
      <c r="AM1110" s="13" t="str">
        <f>IF(AS1110="","",IF(R1110="Refreshment Beverage",ROUND(AS1110*Rates!K$19,4),ROUND(AO1110*(VLOOKUP(VALUE(Q1110),Rates!G$4:L$12,3,0)),4)))</f>
        <v/>
      </c>
      <c r="AN1110" s="183" t="str">
        <f>IF(AS1110="","",IF(R1110="Refreshment Beverage",AS1110*(Rates!J$19/100),MAX(AM1110,AB1110)))</f>
        <v/>
      </c>
      <c r="AO1110" s="186" t="str">
        <f t="shared" si="565"/>
        <v/>
      </c>
      <c r="AP1110" s="186" t="str">
        <f t="shared" si="566"/>
        <v/>
      </c>
      <c r="AQ1110" s="186" t="str">
        <f>IF(AS1110="","",IF(R1110="Refreshment Beverage",ROUND(SUM(VLOOKUP(Q:Q,Rates!G$15:L$19,3,0)*(AS1110-Y1110-Z1110-AA1110)),4),ROUND(SUM(Rates!$K$8*AS1110),4)))</f>
        <v/>
      </c>
      <c r="AR1110" s="184" t="str">
        <f t="shared" si="567"/>
        <v/>
      </c>
      <c r="AS1110" s="185" t="str">
        <f t="shared" si="568"/>
        <v/>
      </c>
      <c r="AT1110" s="177" t="str">
        <f t="shared" si="569"/>
        <v/>
      </c>
      <c r="AU1110" s="13" t="str">
        <f>IF(AX1110="","",IF(R1110="Refreshment Beverage",ROUND((BA1110-Y1110-Z1110-AA1110)*VLOOKUP(VALUE(Q1110),Rates!G$15:L$19,3,0),4),ROUND(AW1110*(VLOOKUP(VALUE(Q1110),Rates!G:L,3,0)),4)))</f>
        <v/>
      </c>
      <c r="AV1110" s="183" t="str">
        <f t="shared" si="570"/>
        <v/>
      </c>
      <c r="AW1110" s="186" t="str">
        <f t="shared" si="571"/>
        <v/>
      </c>
      <c r="AX1110" s="184" t="str">
        <f t="shared" si="572"/>
        <v/>
      </c>
      <c r="AY1110" s="186" t="str">
        <f>IF(AX1110="","",IF(R1110="Refreshment Beverage",ROUND(SUM(AX1110*Rates!K$19),4),ROUND(SUM(AX1110*(Rates!J$8/100)),4)))</f>
        <v/>
      </c>
      <c r="AZ1110" s="183" t="str">
        <f t="shared" si="573"/>
        <v/>
      </c>
      <c r="BA1110" s="185" t="str">
        <f t="shared" si="574"/>
        <v/>
      </c>
      <c r="BD1110" s="171"/>
      <c r="BE1110" s="171"/>
      <c r="BF1110" s="171"/>
      <c r="BG1110" s="171"/>
    </row>
    <row r="1111" spans="1:59" ht="15" customHeight="1" x14ac:dyDescent="0.3">
      <c r="A1111" s="172"/>
      <c r="B1111" s="172"/>
      <c r="C1111" s="172"/>
      <c r="D1111" s="173"/>
      <c r="E1111" s="173"/>
      <c r="F1111" s="173"/>
      <c r="G1111" s="173"/>
      <c r="H1111" s="173"/>
      <c r="I1111" s="174"/>
      <c r="J1111" s="175"/>
      <c r="K1111" s="176" t="str">
        <f t="shared" si="546"/>
        <v/>
      </c>
      <c r="L1111" s="177" t="str">
        <f t="shared" si="547"/>
        <v/>
      </c>
      <c r="M1111" s="178" t="str">
        <f t="shared" si="548"/>
        <v/>
      </c>
      <c r="N1111" s="44" t="str" cm="1">
        <f t="array" ref="N1111">IFERROR(IF(_xlfn.SINGLE(A:A)="","",IF(R1111="Beer",SUM(LOOKUP(2,1/(Rates!$B$3:$B$5&lt;=W1111)/(Rates!$C$3:$C$5&gt;=W1111),Rates!$D$3:$D$5)*(X1111/100)*W1111),IF(R1111="Refreshment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44" t="str">
        <f t="shared" si="549"/>
        <v/>
      </c>
      <c r="P1111" s="13"/>
      <c r="Q1111" s="179" t="str">
        <f t="shared" si="550"/>
        <v/>
      </c>
      <c r="R1111" s="180" t="str">
        <f t="shared" si="551"/>
        <v/>
      </c>
      <c r="S1111" s="13" t="str">
        <f>IF(A1111="","",IF(R1111="Refreshment Beverage",VLOOKUP(VALUE(Q1111),Rates!G$15:L$19,2,0),VLOOKUP(VALUE(Q1111),Rates!G$4:L$8,2,0)))</f>
        <v/>
      </c>
      <c r="T1111" s="13" t="str">
        <f t="shared" si="552"/>
        <v/>
      </c>
      <c r="U1111" s="181" t="str">
        <f t="shared" si="553"/>
        <v/>
      </c>
      <c r="V1111" s="13" t="str">
        <f t="shared" si="554"/>
        <v/>
      </c>
      <c r="W1111" s="13" t="str">
        <f t="shared" si="555"/>
        <v/>
      </c>
      <c r="X1111" s="182" t="str">
        <f t="shared" si="556"/>
        <v/>
      </c>
      <c r="Y1111" s="183" t="str">
        <f>IF(A:A="","",IF(R1111="Refreshment Beverage",VLOOKUP(Q1111,Rates!G$15:L$19,6,0)*W1111,VLOOKUP(Q1111,Rates!G$4:L$12,6,0)*W1111))</f>
        <v/>
      </c>
      <c r="Z1111" s="183" t="str">
        <f t="shared" si="557"/>
        <v/>
      </c>
      <c r="AA1111" s="17">
        <f t="shared" si="545"/>
        <v>0</v>
      </c>
      <c r="AB1111" s="177" t="str" cm="1">
        <f t="array" ref="AB1111">IF(_xlfn.SINGLE(A:A)="","",IF(R1111="Refreshment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177" t="str" cm="1">
        <f t="array" ref="AC1111">IF(_xlfn.SINGLE(A:A)="","",IF(R1111="Refreshment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68">
        <f>IFERROR(IF(OR(Q1111=1,Q1111=2,Q1111=3,Q1111=4),VLOOKUP(Q1111,Rates!$A$31:$B$34,2,0)*W1111,IF(V1111=1,VLOOKUP(U1111,'REB BEV MIN MKUP'!B:E,4,0),IF(V1111&gt;1,VLOOKUP(VALUE(W1111),'REB BEV MIN MKUP'!O:Q,3,0),0))),0)</f>
        <v>0</v>
      </c>
      <c r="AE1111" s="177" t="str">
        <f t="shared" si="558"/>
        <v/>
      </c>
      <c r="AF1111" s="13" t="str">
        <f t="shared" si="559"/>
        <v/>
      </c>
      <c r="AG1111" s="177" t="str">
        <f t="shared" si="560"/>
        <v/>
      </c>
      <c r="AH1111" s="184" t="str">
        <f t="shared" si="561"/>
        <v/>
      </c>
      <c r="AI1111" s="184" t="str">
        <f>IF(AE:AE="","",IF(R1111="Refreshment Beverage",AK1111*(Rates!J$19/100),ROUND(SUM(AH1111*(Rates!$J$8/100)),4)))</f>
        <v/>
      </c>
      <c r="AJ1111" s="183" t="str">
        <f t="shared" si="562"/>
        <v/>
      </c>
      <c r="AK1111" s="185" t="str">
        <f t="shared" si="563"/>
        <v/>
      </c>
      <c r="AL1111" s="177" t="str">
        <f t="shared" si="564"/>
        <v/>
      </c>
      <c r="AM1111" s="13" t="str">
        <f>IF(AS1111="","",IF(R1111="Refreshment Beverage",ROUND(AS1111*Rates!K$19,4),ROUND(AO1111*(VLOOKUP(VALUE(Q1111),Rates!G$4:L$12,3,0)),4)))</f>
        <v/>
      </c>
      <c r="AN1111" s="183" t="str">
        <f>IF(AS1111="","",IF(R1111="Refreshment Beverage",AS1111*(Rates!J$19/100),MAX(AM1111,AB1111)))</f>
        <v/>
      </c>
      <c r="AO1111" s="186" t="str">
        <f t="shared" si="565"/>
        <v/>
      </c>
      <c r="AP1111" s="186" t="str">
        <f t="shared" si="566"/>
        <v/>
      </c>
      <c r="AQ1111" s="186" t="str">
        <f>IF(AS1111="","",IF(R1111="Refreshment Beverage",ROUND(SUM(VLOOKUP(Q:Q,Rates!G$15:L$19,3,0)*(AS1111-Y1111-Z1111-AA1111)),4),ROUND(SUM(Rates!$K$8*AS1111),4)))</f>
        <v/>
      </c>
      <c r="AR1111" s="184" t="str">
        <f t="shared" si="567"/>
        <v/>
      </c>
      <c r="AS1111" s="185" t="str">
        <f t="shared" si="568"/>
        <v/>
      </c>
      <c r="AT1111" s="177" t="str">
        <f t="shared" si="569"/>
        <v/>
      </c>
      <c r="AU1111" s="13" t="str">
        <f>IF(AX1111="","",IF(R1111="Refreshment Beverage",ROUND((BA1111-Y1111-Z1111-AA1111)*VLOOKUP(VALUE(Q1111),Rates!G$15:L$19,3,0),4),ROUND(AW1111*(VLOOKUP(VALUE(Q1111),Rates!G:L,3,0)),4)))</f>
        <v/>
      </c>
      <c r="AV1111" s="183" t="str">
        <f t="shared" si="570"/>
        <v/>
      </c>
      <c r="AW1111" s="186" t="str">
        <f t="shared" si="571"/>
        <v/>
      </c>
      <c r="AX1111" s="184" t="str">
        <f t="shared" si="572"/>
        <v/>
      </c>
      <c r="AY1111" s="186" t="str">
        <f>IF(AX1111="","",IF(R1111="Refreshment Beverage",ROUND(SUM(AX1111*Rates!K$19),4),ROUND(SUM(AX1111*(Rates!J$8/100)),4)))</f>
        <v/>
      </c>
      <c r="AZ1111" s="183" t="str">
        <f t="shared" si="573"/>
        <v/>
      </c>
      <c r="BA1111" s="185" t="str">
        <f t="shared" si="574"/>
        <v/>
      </c>
      <c r="BD1111" s="171"/>
      <c r="BE1111" s="171"/>
      <c r="BF1111" s="171"/>
      <c r="BG1111" s="171"/>
    </row>
    <row r="1112" spans="1:59" ht="15" customHeight="1" x14ac:dyDescent="0.3">
      <c r="A1112" s="172"/>
      <c r="B1112" s="172"/>
      <c r="C1112" s="172"/>
      <c r="D1112" s="173"/>
      <c r="E1112" s="173"/>
      <c r="F1112" s="173"/>
      <c r="G1112" s="173"/>
      <c r="H1112" s="173"/>
      <c r="I1112" s="174"/>
      <c r="J1112" s="175"/>
      <c r="K1112" s="176" t="str">
        <f t="shared" si="546"/>
        <v/>
      </c>
      <c r="L1112" s="177" t="str">
        <f t="shared" si="547"/>
        <v/>
      </c>
      <c r="M1112" s="178" t="str">
        <f t="shared" si="548"/>
        <v/>
      </c>
      <c r="N1112" s="44" t="str" cm="1">
        <f t="array" ref="N1112">IFERROR(IF(_xlfn.SINGLE(A:A)="","",IF(R1112="Beer",SUM(LOOKUP(2,1/(Rates!$B$3:$B$5&lt;=W1112)/(Rates!$C$3:$C$5&gt;=W1112),Rates!$D$3:$D$5)*(X1112/100)*W1112),IF(R1112="Refreshment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44" t="str">
        <f t="shared" si="549"/>
        <v/>
      </c>
      <c r="P1112" s="13"/>
      <c r="Q1112" s="179" t="str">
        <f t="shared" si="550"/>
        <v/>
      </c>
      <c r="R1112" s="180" t="str">
        <f t="shared" si="551"/>
        <v/>
      </c>
      <c r="S1112" s="13" t="str">
        <f>IF(A1112="","",IF(R1112="Refreshment Beverage",VLOOKUP(VALUE(Q1112),Rates!G$15:L$19,2,0),VLOOKUP(VALUE(Q1112),Rates!G$4:L$8,2,0)))</f>
        <v/>
      </c>
      <c r="T1112" s="13" t="str">
        <f t="shared" si="552"/>
        <v/>
      </c>
      <c r="U1112" s="181" t="str">
        <f t="shared" si="553"/>
        <v/>
      </c>
      <c r="V1112" s="13" t="str">
        <f t="shared" si="554"/>
        <v/>
      </c>
      <c r="W1112" s="13" t="str">
        <f t="shared" si="555"/>
        <v/>
      </c>
      <c r="X1112" s="182" t="str">
        <f t="shared" si="556"/>
        <v/>
      </c>
      <c r="Y1112" s="183" t="str">
        <f>IF(A:A="","",IF(R1112="Refreshment Beverage",VLOOKUP(Q1112,Rates!G$15:L$19,6,0)*W1112,VLOOKUP(Q1112,Rates!G$4:L$12,6,0)*W1112))</f>
        <v/>
      </c>
      <c r="Z1112" s="183" t="str">
        <f t="shared" si="557"/>
        <v/>
      </c>
      <c r="AA1112" s="17">
        <f t="shared" si="545"/>
        <v>0</v>
      </c>
      <c r="AB1112" s="177" t="str" cm="1">
        <f t="array" ref="AB1112">IF(_xlfn.SINGLE(A:A)="","",IF(R1112="Refreshment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177" t="str" cm="1">
        <f t="array" ref="AC1112">IF(_xlfn.SINGLE(A:A)="","",IF(R1112="Refreshment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68">
        <f>IFERROR(IF(OR(Q1112=1,Q1112=2,Q1112=3,Q1112=4),VLOOKUP(Q1112,Rates!$A$31:$B$34,2,0)*W1112,IF(V1112=1,VLOOKUP(U1112,'REB BEV MIN MKUP'!B:E,4,0),IF(V1112&gt;1,VLOOKUP(VALUE(W1112),'REB BEV MIN MKUP'!O:Q,3,0),0))),0)</f>
        <v>0</v>
      </c>
      <c r="AE1112" s="177" t="str">
        <f t="shared" si="558"/>
        <v/>
      </c>
      <c r="AF1112" s="13" t="str">
        <f t="shared" si="559"/>
        <v/>
      </c>
      <c r="AG1112" s="177" t="str">
        <f t="shared" si="560"/>
        <v/>
      </c>
      <c r="AH1112" s="184" t="str">
        <f t="shared" si="561"/>
        <v/>
      </c>
      <c r="AI1112" s="184" t="str">
        <f>IF(AE:AE="","",IF(R1112="Refreshment Beverage",AK1112*(Rates!J$19/100),ROUND(SUM(AH1112*(Rates!$J$8/100)),4)))</f>
        <v/>
      </c>
      <c r="AJ1112" s="183" t="str">
        <f t="shared" si="562"/>
        <v/>
      </c>
      <c r="AK1112" s="185" t="str">
        <f t="shared" si="563"/>
        <v/>
      </c>
      <c r="AL1112" s="177" t="str">
        <f t="shared" si="564"/>
        <v/>
      </c>
      <c r="AM1112" s="13" t="str">
        <f>IF(AS1112="","",IF(R1112="Refreshment Beverage",ROUND(AS1112*Rates!K$19,4),ROUND(AO1112*(VLOOKUP(VALUE(Q1112),Rates!G$4:L$12,3,0)),4)))</f>
        <v/>
      </c>
      <c r="AN1112" s="183" t="str">
        <f>IF(AS1112="","",IF(R1112="Refreshment Beverage",AS1112*(Rates!J$19/100),MAX(AM1112,AB1112)))</f>
        <v/>
      </c>
      <c r="AO1112" s="186" t="str">
        <f t="shared" si="565"/>
        <v/>
      </c>
      <c r="AP1112" s="186" t="str">
        <f t="shared" si="566"/>
        <v/>
      </c>
      <c r="AQ1112" s="186" t="str">
        <f>IF(AS1112="","",IF(R1112="Refreshment Beverage",ROUND(SUM(VLOOKUP(Q:Q,Rates!G$15:L$19,3,0)*(AS1112-Y1112-Z1112-AA1112)),4),ROUND(SUM(Rates!$K$8*AS1112),4)))</f>
        <v/>
      </c>
      <c r="AR1112" s="184" t="str">
        <f t="shared" si="567"/>
        <v/>
      </c>
      <c r="AS1112" s="185" t="str">
        <f t="shared" si="568"/>
        <v/>
      </c>
      <c r="AT1112" s="177" t="str">
        <f t="shared" si="569"/>
        <v/>
      </c>
      <c r="AU1112" s="13" t="str">
        <f>IF(AX1112="","",IF(R1112="Refreshment Beverage",ROUND((BA1112-Y1112-Z1112-AA1112)*VLOOKUP(VALUE(Q1112),Rates!G$15:L$19,3,0),4),ROUND(AW1112*(VLOOKUP(VALUE(Q1112),Rates!G:L,3,0)),4)))</f>
        <v/>
      </c>
      <c r="AV1112" s="183" t="str">
        <f t="shared" si="570"/>
        <v/>
      </c>
      <c r="AW1112" s="186" t="str">
        <f t="shared" si="571"/>
        <v/>
      </c>
      <c r="AX1112" s="184" t="str">
        <f t="shared" si="572"/>
        <v/>
      </c>
      <c r="AY1112" s="186" t="str">
        <f>IF(AX1112="","",IF(R1112="Refreshment Beverage",ROUND(SUM(AX1112*Rates!K$19),4),ROUND(SUM(AX1112*(Rates!J$8/100)),4)))</f>
        <v/>
      </c>
      <c r="AZ1112" s="183" t="str">
        <f t="shared" si="573"/>
        <v/>
      </c>
      <c r="BA1112" s="185" t="str">
        <f t="shared" si="574"/>
        <v/>
      </c>
      <c r="BD1112" s="171"/>
      <c r="BE1112" s="171"/>
      <c r="BF1112" s="171"/>
      <c r="BG1112" s="171"/>
    </row>
    <row r="1113" spans="1:59" ht="15" customHeight="1" x14ac:dyDescent="0.3">
      <c r="A1113" s="172"/>
      <c r="B1113" s="172"/>
      <c r="C1113" s="172"/>
      <c r="D1113" s="173"/>
      <c r="E1113" s="173"/>
      <c r="F1113" s="173"/>
      <c r="G1113" s="173"/>
      <c r="H1113" s="173"/>
      <c r="I1113" s="174"/>
      <c r="J1113" s="175"/>
      <c r="K1113" s="176" t="str">
        <f t="shared" si="546"/>
        <v/>
      </c>
      <c r="L1113" s="177" t="str">
        <f t="shared" si="547"/>
        <v/>
      </c>
      <c r="M1113" s="178" t="str">
        <f t="shared" si="548"/>
        <v/>
      </c>
      <c r="N1113" s="44" t="str" cm="1">
        <f t="array" ref="N1113">IFERROR(IF(_xlfn.SINGLE(A:A)="","",IF(R1113="Beer",SUM(LOOKUP(2,1/(Rates!$B$3:$B$5&lt;=W1113)/(Rates!$C$3:$C$5&gt;=W1113),Rates!$D$3:$D$5)*(X1113/100)*W1113),IF(R1113="Refreshment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44" t="str">
        <f t="shared" si="549"/>
        <v/>
      </c>
      <c r="P1113" s="13"/>
      <c r="Q1113" s="179" t="str">
        <f t="shared" si="550"/>
        <v/>
      </c>
      <c r="R1113" s="180" t="str">
        <f t="shared" si="551"/>
        <v/>
      </c>
      <c r="S1113" s="13" t="str">
        <f>IF(A1113="","",IF(R1113="Refreshment Beverage",VLOOKUP(VALUE(Q1113),Rates!G$15:L$19,2,0),VLOOKUP(VALUE(Q1113),Rates!G$4:L$8,2,0)))</f>
        <v/>
      </c>
      <c r="T1113" s="13" t="str">
        <f t="shared" si="552"/>
        <v/>
      </c>
      <c r="U1113" s="181" t="str">
        <f t="shared" si="553"/>
        <v/>
      </c>
      <c r="V1113" s="13" t="str">
        <f t="shared" si="554"/>
        <v/>
      </c>
      <c r="W1113" s="13" t="str">
        <f t="shared" si="555"/>
        <v/>
      </c>
      <c r="X1113" s="182" t="str">
        <f t="shared" si="556"/>
        <v/>
      </c>
      <c r="Y1113" s="183" t="str">
        <f>IF(A:A="","",IF(R1113="Refreshment Beverage",VLOOKUP(Q1113,Rates!G$15:L$19,6,0)*W1113,VLOOKUP(Q1113,Rates!G$4:L$12,6,0)*W1113))</f>
        <v/>
      </c>
      <c r="Z1113" s="183" t="str">
        <f t="shared" si="557"/>
        <v/>
      </c>
      <c r="AA1113" s="17">
        <f t="shared" si="545"/>
        <v>0</v>
      </c>
      <c r="AB1113" s="177" t="str" cm="1">
        <f t="array" ref="AB1113">IF(_xlfn.SINGLE(A:A)="","",IF(R1113="Refreshment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177" t="str" cm="1">
        <f t="array" ref="AC1113">IF(_xlfn.SINGLE(A:A)="","",IF(R1113="Refreshment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68">
        <f>IFERROR(IF(OR(Q1113=1,Q1113=2,Q1113=3,Q1113=4),VLOOKUP(Q1113,Rates!$A$31:$B$34,2,0)*W1113,IF(V1113=1,VLOOKUP(U1113,'REB BEV MIN MKUP'!B:E,4,0),IF(V1113&gt;1,VLOOKUP(VALUE(W1113),'REB BEV MIN MKUP'!O:Q,3,0),0))),0)</f>
        <v>0</v>
      </c>
      <c r="AE1113" s="177" t="str">
        <f t="shared" si="558"/>
        <v/>
      </c>
      <c r="AF1113" s="13" t="str">
        <f t="shared" si="559"/>
        <v/>
      </c>
      <c r="AG1113" s="177" t="str">
        <f t="shared" si="560"/>
        <v/>
      </c>
      <c r="AH1113" s="184" t="str">
        <f t="shared" si="561"/>
        <v/>
      </c>
      <c r="AI1113" s="184" t="str">
        <f>IF(AE:AE="","",IF(R1113="Refreshment Beverage",AK1113*(Rates!J$19/100),ROUND(SUM(AH1113*(Rates!$J$8/100)),4)))</f>
        <v/>
      </c>
      <c r="AJ1113" s="183" t="str">
        <f t="shared" si="562"/>
        <v/>
      </c>
      <c r="AK1113" s="185" t="str">
        <f t="shared" si="563"/>
        <v/>
      </c>
      <c r="AL1113" s="177" t="str">
        <f t="shared" si="564"/>
        <v/>
      </c>
      <c r="AM1113" s="13" t="str">
        <f>IF(AS1113="","",IF(R1113="Refreshment Beverage",ROUND(AS1113*Rates!K$19,4),ROUND(AO1113*(VLOOKUP(VALUE(Q1113),Rates!G$4:L$12,3,0)),4)))</f>
        <v/>
      </c>
      <c r="AN1113" s="183" t="str">
        <f>IF(AS1113="","",IF(R1113="Refreshment Beverage",AS1113*(Rates!J$19/100),MAX(AM1113,AB1113)))</f>
        <v/>
      </c>
      <c r="AO1113" s="186" t="str">
        <f t="shared" si="565"/>
        <v/>
      </c>
      <c r="AP1113" s="186" t="str">
        <f t="shared" si="566"/>
        <v/>
      </c>
      <c r="AQ1113" s="186" t="str">
        <f>IF(AS1113="","",IF(R1113="Refreshment Beverage",ROUND(SUM(VLOOKUP(Q:Q,Rates!G$15:L$19,3,0)*(AS1113-Y1113-Z1113-AA1113)),4),ROUND(SUM(Rates!$K$8*AS1113),4)))</f>
        <v/>
      </c>
      <c r="AR1113" s="184" t="str">
        <f t="shared" si="567"/>
        <v/>
      </c>
      <c r="AS1113" s="185" t="str">
        <f t="shared" si="568"/>
        <v/>
      </c>
      <c r="AT1113" s="177" t="str">
        <f t="shared" si="569"/>
        <v/>
      </c>
      <c r="AU1113" s="13" t="str">
        <f>IF(AX1113="","",IF(R1113="Refreshment Beverage",ROUND((BA1113-Y1113-Z1113-AA1113)*VLOOKUP(VALUE(Q1113),Rates!G$15:L$19,3,0),4),ROUND(AW1113*(VLOOKUP(VALUE(Q1113),Rates!G:L,3,0)),4)))</f>
        <v/>
      </c>
      <c r="AV1113" s="183" t="str">
        <f t="shared" si="570"/>
        <v/>
      </c>
      <c r="AW1113" s="186" t="str">
        <f t="shared" si="571"/>
        <v/>
      </c>
      <c r="AX1113" s="184" t="str">
        <f t="shared" si="572"/>
        <v/>
      </c>
      <c r="AY1113" s="186" t="str">
        <f>IF(AX1113="","",IF(R1113="Refreshment Beverage",ROUND(SUM(AX1113*Rates!K$19),4),ROUND(SUM(AX1113*(Rates!J$8/100)),4)))</f>
        <v/>
      </c>
      <c r="AZ1113" s="183" t="str">
        <f t="shared" si="573"/>
        <v/>
      </c>
      <c r="BA1113" s="185" t="str">
        <f t="shared" si="574"/>
        <v/>
      </c>
      <c r="BD1113" s="171"/>
      <c r="BE1113" s="171"/>
      <c r="BF1113" s="171"/>
      <c r="BG1113" s="171"/>
    </row>
    <row r="1114" spans="1:59" ht="15" customHeight="1" x14ac:dyDescent="0.3">
      <c r="A1114" s="172"/>
      <c r="B1114" s="172"/>
      <c r="C1114" s="172"/>
      <c r="D1114" s="173"/>
      <c r="E1114" s="173"/>
      <c r="F1114" s="173"/>
      <c r="G1114" s="173"/>
      <c r="H1114" s="173"/>
      <c r="I1114" s="174"/>
      <c r="J1114" s="175"/>
      <c r="K1114" s="176" t="str">
        <f t="shared" si="546"/>
        <v/>
      </c>
      <c r="L1114" s="177" t="str">
        <f t="shared" si="547"/>
        <v/>
      </c>
      <c r="M1114" s="178" t="str">
        <f t="shared" si="548"/>
        <v/>
      </c>
      <c r="N1114" s="44" t="str" cm="1">
        <f t="array" ref="N1114">IFERROR(IF(_xlfn.SINGLE(A:A)="","",IF(R1114="Beer",SUM(LOOKUP(2,1/(Rates!$B$3:$B$5&lt;=W1114)/(Rates!$C$3:$C$5&gt;=W1114),Rates!$D$3:$D$5)*(X1114/100)*W1114),IF(R1114="Refreshment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44" t="str">
        <f t="shared" si="549"/>
        <v/>
      </c>
      <c r="P1114" s="13"/>
      <c r="Q1114" s="179" t="str">
        <f t="shared" si="550"/>
        <v/>
      </c>
      <c r="R1114" s="180" t="str">
        <f t="shared" si="551"/>
        <v/>
      </c>
      <c r="S1114" s="13" t="str">
        <f>IF(A1114="","",IF(R1114="Refreshment Beverage",VLOOKUP(VALUE(Q1114),Rates!G$15:L$19,2,0),VLOOKUP(VALUE(Q1114),Rates!G$4:L$8,2,0)))</f>
        <v/>
      </c>
      <c r="T1114" s="13" t="str">
        <f t="shared" si="552"/>
        <v/>
      </c>
      <c r="U1114" s="181" t="str">
        <f t="shared" si="553"/>
        <v/>
      </c>
      <c r="V1114" s="13" t="str">
        <f t="shared" si="554"/>
        <v/>
      </c>
      <c r="W1114" s="13" t="str">
        <f t="shared" si="555"/>
        <v/>
      </c>
      <c r="X1114" s="182" t="str">
        <f t="shared" si="556"/>
        <v/>
      </c>
      <c r="Y1114" s="183" t="str">
        <f>IF(A:A="","",IF(R1114="Refreshment Beverage",VLOOKUP(Q1114,Rates!G$15:L$19,6,0)*W1114,VLOOKUP(Q1114,Rates!G$4:L$12,6,0)*W1114))</f>
        <v/>
      </c>
      <c r="Z1114" s="183" t="str">
        <f t="shared" si="557"/>
        <v/>
      </c>
      <c r="AA1114" s="17">
        <f t="shared" si="545"/>
        <v>0</v>
      </c>
      <c r="AB1114" s="177" t="str" cm="1">
        <f t="array" ref="AB1114">IF(_xlfn.SINGLE(A:A)="","",IF(R1114="Refreshment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177" t="str" cm="1">
        <f t="array" ref="AC1114">IF(_xlfn.SINGLE(A:A)="","",IF(R1114="Refreshment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68">
        <f>IFERROR(IF(OR(Q1114=1,Q1114=2,Q1114=3,Q1114=4),VLOOKUP(Q1114,Rates!$A$31:$B$34,2,0)*W1114,IF(V1114=1,VLOOKUP(U1114,'REB BEV MIN MKUP'!B:E,4,0),IF(V1114&gt;1,VLOOKUP(VALUE(W1114),'REB BEV MIN MKUP'!O:Q,3,0),0))),0)</f>
        <v>0</v>
      </c>
      <c r="AE1114" s="177" t="str">
        <f t="shared" si="558"/>
        <v/>
      </c>
      <c r="AF1114" s="13" t="str">
        <f t="shared" si="559"/>
        <v/>
      </c>
      <c r="AG1114" s="177" t="str">
        <f t="shared" si="560"/>
        <v/>
      </c>
      <c r="AH1114" s="184" t="str">
        <f t="shared" si="561"/>
        <v/>
      </c>
      <c r="AI1114" s="184" t="str">
        <f>IF(AE:AE="","",IF(R1114="Refreshment Beverage",AK1114*(Rates!J$19/100),ROUND(SUM(AH1114*(Rates!$J$8/100)),4)))</f>
        <v/>
      </c>
      <c r="AJ1114" s="183" t="str">
        <f t="shared" si="562"/>
        <v/>
      </c>
      <c r="AK1114" s="185" t="str">
        <f t="shared" si="563"/>
        <v/>
      </c>
      <c r="AL1114" s="177" t="str">
        <f t="shared" si="564"/>
        <v/>
      </c>
      <c r="AM1114" s="13" t="str">
        <f>IF(AS1114="","",IF(R1114="Refreshment Beverage",ROUND(AS1114*Rates!K$19,4),ROUND(AO1114*(VLOOKUP(VALUE(Q1114),Rates!G$4:L$12,3,0)),4)))</f>
        <v/>
      </c>
      <c r="AN1114" s="183" t="str">
        <f>IF(AS1114="","",IF(R1114="Refreshment Beverage",AS1114*(Rates!J$19/100),MAX(AM1114,AB1114)))</f>
        <v/>
      </c>
      <c r="AO1114" s="186" t="str">
        <f t="shared" si="565"/>
        <v/>
      </c>
      <c r="AP1114" s="186" t="str">
        <f t="shared" si="566"/>
        <v/>
      </c>
      <c r="AQ1114" s="186" t="str">
        <f>IF(AS1114="","",IF(R1114="Refreshment Beverage",ROUND(SUM(VLOOKUP(Q:Q,Rates!G$15:L$19,3,0)*(AS1114-Y1114-Z1114-AA1114)),4),ROUND(SUM(Rates!$K$8*AS1114),4)))</f>
        <v/>
      </c>
      <c r="AR1114" s="184" t="str">
        <f t="shared" si="567"/>
        <v/>
      </c>
      <c r="AS1114" s="185" t="str">
        <f t="shared" si="568"/>
        <v/>
      </c>
      <c r="AT1114" s="177" t="str">
        <f t="shared" si="569"/>
        <v/>
      </c>
      <c r="AU1114" s="13" t="str">
        <f>IF(AX1114="","",IF(R1114="Refreshment Beverage",ROUND((BA1114-Y1114-Z1114-AA1114)*VLOOKUP(VALUE(Q1114),Rates!G$15:L$19,3,0),4),ROUND(AW1114*(VLOOKUP(VALUE(Q1114),Rates!G:L,3,0)),4)))</f>
        <v/>
      </c>
      <c r="AV1114" s="183" t="str">
        <f t="shared" si="570"/>
        <v/>
      </c>
      <c r="AW1114" s="186" t="str">
        <f t="shared" si="571"/>
        <v/>
      </c>
      <c r="AX1114" s="184" t="str">
        <f t="shared" si="572"/>
        <v/>
      </c>
      <c r="AY1114" s="186" t="str">
        <f>IF(AX1114="","",IF(R1114="Refreshment Beverage",ROUND(SUM(AX1114*Rates!K$19),4),ROUND(SUM(AX1114*(Rates!J$8/100)),4)))</f>
        <v/>
      </c>
      <c r="AZ1114" s="183" t="str">
        <f t="shared" si="573"/>
        <v/>
      </c>
      <c r="BA1114" s="185" t="str">
        <f t="shared" si="574"/>
        <v/>
      </c>
      <c r="BD1114" s="171"/>
      <c r="BE1114" s="171"/>
      <c r="BF1114" s="171"/>
      <c r="BG1114" s="171"/>
    </row>
    <row r="1115" spans="1:59" ht="15" customHeight="1" x14ac:dyDescent="0.3">
      <c r="A1115" s="172"/>
      <c r="B1115" s="172"/>
      <c r="C1115" s="172"/>
      <c r="D1115" s="173"/>
      <c r="E1115" s="173"/>
      <c r="F1115" s="173"/>
      <c r="G1115" s="173"/>
      <c r="H1115" s="173"/>
      <c r="I1115" s="174"/>
      <c r="J1115" s="175"/>
      <c r="K1115" s="176" t="str">
        <f t="shared" si="546"/>
        <v/>
      </c>
      <c r="L1115" s="177" t="str">
        <f t="shared" si="547"/>
        <v/>
      </c>
      <c r="M1115" s="178" t="str">
        <f t="shared" si="548"/>
        <v/>
      </c>
      <c r="N1115" s="44" t="str" cm="1">
        <f t="array" ref="N1115">IFERROR(IF(_xlfn.SINGLE(A:A)="","",IF(R1115="Beer",SUM(LOOKUP(2,1/(Rates!$B$3:$B$5&lt;=W1115)/(Rates!$C$3:$C$5&gt;=W1115),Rates!$D$3:$D$5)*(X1115/100)*W1115),IF(R1115="Refreshment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44" t="str">
        <f t="shared" si="549"/>
        <v/>
      </c>
      <c r="P1115" s="13"/>
      <c r="Q1115" s="179" t="str">
        <f t="shared" si="550"/>
        <v/>
      </c>
      <c r="R1115" s="180" t="str">
        <f t="shared" si="551"/>
        <v/>
      </c>
      <c r="S1115" s="13" t="str">
        <f>IF(A1115="","",IF(R1115="Refreshment Beverage",VLOOKUP(VALUE(Q1115),Rates!G$15:L$19,2,0),VLOOKUP(VALUE(Q1115),Rates!G$4:L$8,2,0)))</f>
        <v/>
      </c>
      <c r="T1115" s="13" t="str">
        <f t="shared" si="552"/>
        <v/>
      </c>
      <c r="U1115" s="181" t="str">
        <f t="shared" si="553"/>
        <v/>
      </c>
      <c r="V1115" s="13" t="str">
        <f t="shared" si="554"/>
        <v/>
      </c>
      <c r="W1115" s="13" t="str">
        <f t="shared" si="555"/>
        <v/>
      </c>
      <c r="X1115" s="182" t="str">
        <f t="shared" si="556"/>
        <v/>
      </c>
      <c r="Y1115" s="183" t="str">
        <f>IF(A:A="","",IF(R1115="Refreshment Beverage",VLOOKUP(Q1115,Rates!G$15:L$19,6,0)*W1115,VLOOKUP(Q1115,Rates!G$4:L$12,6,0)*W1115))</f>
        <v/>
      </c>
      <c r="Z1115" s="183" t="str">
        <f t="shared" si="557"/>
        <v/>
      </c>
      <c r="AA1115" s="17">
        <f t="shared" si="545"/>
        <v>0</v>
      </c>
      <c r="AB1115" s="177" t="str" cm="1">
        <f t="array" ref="AB1115">IF(_xlfn.SINGLE(A:A)="","",IF(R1115="Refreshment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177" t="str" cm="1">
        <f t="array" ref="AC1115">IF(_xlfn.SINGLE(A:A)="","",IF(R1115="Refreshment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68">
        <f>IFERROR(IF(OR(Q1115=1,Q1115=2,Q1115=3,Q1115=4),VLOOKUP(Q1115,Rates!$A$31:$B$34,2,0)*W1115,IF(V1115=1,VLOOKUP(U1115,'REB BEV MIN MKUP'!B:E,4,0),IF(V1115&gt;1,VLOOKUP(VALUE(W1115),'REB BEV MIN MKUP'!O:Q,3,0),0))),0)</f>
        <v>0</v>
      </c>
      <c r="AE1115" s="177" t="str">
        <f t="shared" si="558"/>
        <v/>
      </c>
      <c r="AF1115" s="13" t="str">
        <f t="shared" si="559"/>
        <v/>
      </c>
      <c r="AG1115" s="177" t="str">
        <f t="shared" si="560"/>
        <v/>
      </c>
      <c r="AH1115" s="184" t="str">
        <f t="shared" si="561"/>
        <v/>
      </c>
      <c r="AI1115" s="184" t="str">
        <f>IF(AE:AE="","",IF(R1115="Refreshment Beverage",AK1115*(Rates!J$19/100),ROUND(SUM(AH1115*(Rates!$J$8/100)),4)))</f>
        <v/>
      </c>
      <c r="AJ1115" s="183" t="str">
        <f t="shared" si="562"/>
        <v/>
      </c>
      <c r="AK1115" s="185" t="str">
        <f t="shared" si="563"/>
        <v/>
      </c>
      <c r="AL1115" s="177" t="str">
        <f t="shared" si="564"/>
        <v/>
      </c>
      <c r="AM1115" s="13" t="str">
        <f>IF(AS1115="","",IF(R1115="Refreshment Beverage",ROUND(AS1115*Rates!K$19,4),ROUND(AO1115*(VLOOKUP(VALUE(Q1115),Rates!G$4:L$12,3,0)),4)))</f>
        <v/>
      </c>
      <c r="AN1115" s="183" t="str">
        <f>IF(AS1115="","",IF(R1115="Refreshment Beverage",AS1115*(Rates!J$19/100),MAX(AM1115,AB1115)))</f>
        <v/>
      </c>
      <c r="AO1115" s="186" t="str">
        <f t="shared" si="565"/>
        <v/>
      </c>
      <c r="AP1115" s="186" t="str">
        <f t="shared" si="566"/>
        <v/>
      </c>
      <c r="AQ1115" s="186" t="str">
        <f>IF(AS1115="","",IF(R1115="Refreshment Beverage",ROUND(SUM(VLOOKUP(Q:Q,Rates!G$15:L$19,3,0)*(AS1115-Y1115-Z1115-AA1115)),4),ROUND(SUM(Rates!$K$8*AS1115),4)))</f>
        <v/>
      </c>
      <c r="AR1115" s="184" t="str">
        <f t="shared" si="567"/>
        <v/>
      </c>
      <c r="AS1115" s="185" t="str">
        <f t="shared" si="568"/>
        <v/>
      </c>
      <c r="AT1115" s="177" t="str">
        <f t="shared" si="569"/>
        <v/>
      </c>
      <c r="AU1115" s="13" t="str">
        <f>IF(AX1115="","",IF(R1115="Refreshment Beverage",ROUND((BA1115-Y1115-Z1115-AA1115)*VLOOKUP(VALUE(Q1115),Rates!G$15:L$19,3,0),4),ROUND(AW1115*(VLOOKUP(VALUE(Q1115),Rates!G:L,3,0)),4)))</f>
        <v/>
      </c>
      <c r="AV1115" s="183" t="str">
        <f t="shared" si="570"/>
        <v/>
      </c>
      <c r="AW1115" s="186" t="str">
        <f t="shared" si="571"/>
        <v/>
      </c>
      <c r="AX1115" s="184" t="str">
        <f t="shared" si="572"/>
        <v/>
      </c>
      <c r="AY1115" s="186" t="str">
        <f>IF(AX1115="","",IF(R1115="Refreshment Beverage",ROUND(SUM(AX1115*Rates!K$19),4),ROUND(SUM(AX1115*(Rates!J$8/100)),4)))</f>
        <v/>
      </c>
      <c r="AZ1115" s="183" t="str">
        <f t="shared" si="573"/>
        <v/>
      </c>
      <c r="BA1115" s="185" t="str">
        <f t="shared" si="574"/>
        <v/>
      </c>
      <c r="BD1115" s="171"/>
      <c r="BE1115" s="171"/>
      <c r="BF1115" s="171"/>
      <c r="BG1115" s="171"/>
    </row>
    <row r="1116" spans="1:59" ht="15" customHeight="1" x14ac:dyDescent="0.3">
      <c r="A1116" s="172"/>
      <c r="B1116" s="172"/>
      <c r="C1116" s="172"/>
      <c r="D1116" s="173"/>
      <c r="E1116" s="173"/>
      <c r="F1116" s="173"/>
      <c r="G1116" s="173"/>
      <c r="H1116" s="173"/>
      <c r="I1116" s="174"/>
      <c r="J1116" s="175"/>
      <c r="K1116" s="176" t="str">
        <f t="shared" si="546"/>
        <v/>
      </c>
      <c r="L1116" s="177" t="str">
        <f t="shared" si="547"/>
        <v/>
      </c>
      <c r="M1116" s="178" t="str">
        <f t="shared" si="548"/>
        <v/>
      </c>
      <c r="N1116" s="44" t="str" cm="1">
        <f t="array" ref="N1116">IFERROR(IF(_xlfn.SINGLE(A:A)="","",IF(R1116="Beer",SUM(LOOKUP(2,1/(Rates!$B$3:$B$5&lt;=W1116)/(Rates!$C$3:$C$5&gt;=W1116),Rates!$D$3:$D$5)*(X1116/100)*W1116),IF(R1116="Refreshment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44" t="str">
        <f t="shared" si="549"/>
        <v/>
      </c>
      <c r="P1116" s="13"/>
      <c r="Q1116" s="179" t="str">
        <f t="shared" si="550"/>
        <v/>
      </c>
      <c r="R1116" s="180" t="str">
        <f t="shared" si="551"/>
        <v/>
      </c>
      <c r="S1116" s="13" t="str">
        <f>IF(A1116="","",IF(R1116="Refreshment Beverage",VLOOKUP(VALUE(Q1116),Rates!G$15:L$19,2,0),VLOOKUP(VALUE(Q1116),Rates!G$4:L$8,2,0)))</f>
        <v/>
      </c>
      <c r="T1116" s="13" t="str">
        <f t="shared" si="552"/>
        <v/>
      </c>
      <c r="U1116" s="181" t="str">
        <f t="shared" si="553"/>
        <v/>
      </c>
      <c r="V1116" s="13" t="str">
        <f t="shared" si="554"/>
        <v/>
      </c>
      <c r="W1116" s="13" t="str">
        <f t="shared" si="555"/>
        <v/>
      </c>
      <c r="X1116" s="182" t="str">
        <f t="shared" si="556"/>
        <v/>
      </c>
      <c r="Y1116" s="183" t="str">
        <f>IF(A:A="","",IF(R1116="Refreshment Beverage",VLOOKUP(Q1116,Rates!G$15:L$19,6,0)*W1116,VLOOKUP(Q1116,Rates!G$4:L$12,6,0)*W1116))</f>
        <v/>
      </c>
      <c r="Z1116" s="183" t="str">
        <f t="shared" si="557"/>
        <v/>
      </c>
      <c r="AA1116" s="17">
        <f t="shared" si="545"/>
        <v>0</v>
      </c>
      <c r="AB1116" s="177" t="str" cm="1">
        <f t="array" ref="AB1116">IF(_xlfn.SINGLE(A:A)="","",IF(R1116="Refreshment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177" t="str" cm="1">
        <f t="array" ref="AC1116">IF(_xlfn.SINGLE(A:A)="","",IF(R1116="Refreshment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68">
        <f>IFERROR(IF(OR(Q1116=1,Q1116=2,Q1116=3,Q1116=4),VLOOKUP(Q1116,Rates!$A$31:$B$34,2,0)*W1116,IF(V1116=1,VLOOKUP(U1116,'REB BEV MIN MKUP'!B:E,4,0),IF(V1116&gt;1,VLOOKUP(VALUE(W1116),'REB BEV MIN MKUP'!O:Q,3,0),0))),0)</f>
        <v>0</v>
      </c>
      <c r="AE1116" s="177" t="str">
        <f t="shared" si="558"/>
        <v/>
      </c>
      <c r="AF1116" s="13" t="str">
        <f t="shared" si="559"/>
        <v/>
      </c>
      <c r="AG1116" s="177" t="str">
        <f t="shared" si="560"/>
        <v/>
      </c>
      <c r="AH1116" s="184" t="str">
        <f t="shared" si="561"/>
        <v/>
      </c>
      <c r="AI1116" s="184" t="str">
        <f>IF(AE:AE="","",IF(R1116="Refreshment Beverage",AK1116*(Rates!J$19/100),ROUND(SUM(AH1116*(Rates!$J$8/100)),4)))</f>
        <v/>
      </c>
      <c r="AJ1116" s="183" t="str">
        <f t="shared" si="562"/>
        <v/>
      </c>
      <c r="AK1116" s="185" t="str">
        <f t="shared" si="563"/>
        <v/>
      </c>
      <c r="AL1116" s="177" t="str">
        <f t="shared" si="564"/>
        <v/>
      </c>
      <c r="AM1116" s="13" t="str">
        <f>IF(AS1116="","",IF(R1116="Refreshment Beverage",ROUND(AS1116*Rates!K$19,4),ROUND(AO1116*(VLOOKUP(VALUE(Q1116),Rates!G$4:L$12,3,0)),4)))</f>
        <v/>
      </c>
      <c r="AN1116" s="183" t="str">
        <f>IF(AS1116="","",IF(R1116="Refreshment Beverage",AS1116*(Rates!J$19/100),MAX(AM1116,AB1116)))</f>
        <v/>
      </c>
      <c r="AO1116" s="186" t="str">
        <f t="shared" si="565"/>
        <v/>
      </c>
      <c r="AP1116" s="186" t="str">
        <f t="shared" si="566"/>
        <v/>
      </c>
      <c r="AQ1116" s="186" t="str">
        <f>IF(AS1116="","",IF(R1116="Refreshment Beverage",ROUND(SUM(VLOOKUP(Q:Q,Rates!G$15:L$19,3,0)*(AS1116-Y1116-Z1116-AA1116)),4),ROUND(SUM(Rates!$K$8*AS1116),4)))</f>
        <v/>
      </c>
      <c r="AR1116" s="184" t="str">
        <f t="shared" si="567"/>
        <v/>
      </c>
      <c r="AS1116" s="185" t="str">
        <f t="shared" si="568"/>
        <v/>
      </c>
      <c r="AT1116" s="177" t="str">
        <f t="shared" si="569"/>
        <v/>
      </c>
      <c r="AU1116" s="13" t="str">
        <f>IF(AX1116="","",IF(R1116="Refreshment Beverage",ROUND((BA1116-Y1116-Z1116-AA1116)*VLOOKUP(VALUE(Q1116),Rates!G$15:L$19,3,0),4),ROUND(AW1116*(VLOOKUP(VALUE(Q1116),Rates!G:L,3,0)),4)))</f>
        <v/>
      </c>
      <c r="AV1116" s="183" t="str">
        <f t="shared" si="570"/>
        <v/>
      </c>
      <c r="AW1116" s="186" t="str">
        <f t="shared" si="571"/>
        <v/>
      </c>
      <c r="AX1116" s="184" t="str">
        <f t="shared" si="572"/>
        <v/>
      </c>
      <c r="AY1116" s="186" t="str">
        <f>IF(AX1116="","",IF(R1116="Refreshment Beverage",ROUND(SUM(AX1116*Rates!K$19),4),ROUND(SUM(AX1116*(Rates!J$8/100)),4)))</f>
        <v/>
      </c>
      <c r="AZ1116" s="183" t="str">
        <f t="shared" si="573"/>
        <v/>
      </c>
      <c r="BA1116" s="185" t="str">
        <f t="shared" si="574"/>
        <v/>
      </c>
      <c r="BD1116" s="171"/>
      <c r="BE1116" s="171"/>
      <c r="BF1116" s="171"/>
      <c r="BG1116" s="171"/>
    </row>
    <row r="1117" spans="1:59" ht="15" customHeight="1" x14ac:dyDescent="0.3">
      <c r="A1117" s="172"/>
      <c r="B1117" s="172"/>
      <c r="C1117" s="172"/>
      <c r="D1117" s="173"/>
      <c r="E1117" s="173"/>
      <c r="F1117" s="173"/>
      <c r="G1117" s="173"/>
      <c r="H1117" s="173"/>
      <c r="I1117" s="174"/>
      <c r="J1117" s="175"/>
      <c r="K1117" s="176" t="str">
        <f t="shared" si="546"/>
        <v/>
      </c>
      <c r="L1117" s="177" t="str">
        <f t="shared" si="547"/>
        <v/>
      </c>
      <c r="M1117" s="178" t="str">
        <f t="shared" si="548"/>
        <v/>
      </c>
      <c r="N1117" s="44" t="str" cm="1">
        <f t="array" ref="N1117">IFERROR(IF(_xlfn.SINGLE(A:A)="","",IF(R1117="Beer",SUM(LOOKUP(2,1/(Rates!$B$3:$B$5&lt;=W1117)/(Rates!$C$3:$C$5&gt;=W1117),Rates!$D$3:$D$5)*(X1117/100)*W1117),IF(R1117="Refreshment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44" t="str">
        <f t="shared" si="549"/>
        <v/>
      </c>
      <c r="P1117" s="13"/>
      <c r="Q1117" s="179" t="str">
        <f t="shared" si="550"/>
        <v/>
      </c>
      <c r="R1117" s="180" t="str">
        <f t="shared" si="551"/>
        <v/>
      </c>
      <c r="S1117" s="13" t="str">
        <f>IF(A1117="","",IF(R1117="Refreshment Beverage",VLOOKUP(VALUE(Q1117),Rates!G$15:L$19,2,0),VLOOKUP(VALUE(Q1117),Rates!G$4:L$8,2,0)))</f>
        <v/>
      </c>
      <c r="T1117" s="13" t="str">
        <f t="shared" si="552"/>
        <v/>
      </c>
      <c r="U1117" s="181" t="str">
        <f t="shared" si="553"/>
        <v/>
      </c>
      <c r="V1117" s="13" t="str">
        <f t="shared" si="554"/>
        <v/>
      </c>
      <c r="W1117" s="13" t="str">
        <f t="shared" si="555"/>
        <v/>
      </c>
      <c r="X1117" s="182" t="str">
        <f t="shared" si="556"/>
        <v/>
      </c>
      <c r="Y1117" s="183" t="str">
        <f>IF(A:A="","",IF(R1117="Refreshment Beverage",VLOOKUP(Q1117,Rates!G$15:L$19,6,0)*W1117,VLOOKUP(Q1117,Rates!G$4:L$12,6,0)*W1117))</f>
        <v/>
      </c>
      <c r="Z1117" s="183" t="str">
        <f t="shared" si="557"/>
        <v/>
      </c>
      <c r="AA1117" s="17">
        <f t="shared" si="545"/>
        <v>0</v>
      </c>
      <c r="AB1117" s="177" t="str" cm="1">
        <f t="array" ref="AB1117">IF(_xlfn.SINGLE(A:A)="","",IF(R1117="Refreshment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177" t="str" cm="1">
        <f t="array" ref="AC1117">IF(_xlfn.SINGLE(A:A)="","",IF(R1117="Refreshment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68">
        <f>IFERROR(IF(OR(Q1117=1,Q1117=2,Q1117=3,Q1117=4),VLOOKUP(Q1117,Rates!$A$31:$B$34,2,0)*W1117,IF(V1117=1,VLOOKUP(U1117,'REB BEV MIN MKUP'!B:E,4,0),IF(V1117&gt;1,VLOOKUP(VALUE(W1117),'REB BEV MIN MKUP'!O:Q,3,0),0))),0)</f>
        <v>0</v>
      </c>
      <c r="AE1117" s="177" t="str">
        <f t="shared" si="558"/>
        <v/>
      </c>
      <c r="AF1117" s="13" t="str">
        <f t="shared" si="559"/>
        <v/>
      </c>
      <c r="AG1117" s="177" t="str">
        <f t="shared" si="560"/>
        <v/>
      </c>
      <c r="AH1117" s="184" t="str">
        <f t="shared" si="561"/>
        <v/>
      </c>
      <c r="AI1117" s="184" t="str">
        <f>IF(AE:AE="","",IF(R1117="Refreshment Beverage",AK1117*(Rates!J$19/100),ROUND(SUM(AH1117*(Rates!$J$8/100)),4)))</f>
        <v/>
      </c>
      <c r="AJ1117" s="183" t="str">
        <f t="shared" si="562"/>
        <v/>
      </c>
      <c r="AK1117" s="185" t="str">
        <f t="shared" si="563"/>
        <v/>
      </c>
      <c r="AL1117" s="177" t="str">
        <f t="shared" si="564"/>
        <v/>
      </c>
      <c r="AM1117" s="13" t="str">
        <f>IF(AS1117="","",IF(R1117="Refreshment Beverage",ROUND(AS1117*Rates!K$19,4),ROUND(AO1117*(VLOOKUP(VALUE(Q1117),Rates!G$4:L$12,3,0)),4)))</f>
        <v/>
      </c>
      <c r="AN1117" s="183" t="str">
        <f>IF(AS1117="","",IF(R1117="Refreshment Beverage",AS1117*(Rates!J$19/100),MAX(AM1117,AB1117)))</f>
        <v/>
      </c>
      <c r="AO1117" s="186" t="str">
        <f t="shared" si="565"/>
        <v/>
      </c>
      <c r="AP1117" s="186" t="str">
        <f t="shared" si="566"/>
        <v/>
      </c>
      <c r="AQ1117" s="186" t="str">
        <f>IF(AS1117="","",IF(R1117="Refreshment Beverage",ROUND(SUM(VLOOKUP(Q:Q,Rates!G$15:L$19,3,0)*(AS1117-Y1117-Z1117-AA1117)),4),ROUND(SUM(Rates!$K$8*AS1117),4)))</f>
        <v/>
      </c>
      <c r="AR1117" s="184" t="str">
        <f t="shared" si="567"/>
        <v/>
      </c>
      <c r="AS1117" s="185" t="str">
        <f t="shared" si="568"/>
        <v/>
      </c>
      <c r="AT1117" s="177" t="str">
        <f t="shared" si="569"/>
        <v/>
      </c>
      <c r="AU1117" s="13" t="str">
        <f>IF(AX1117="","",IF(R1117="Refreshment Beverage",ROUND((BA1117-Y1117-Z1117-AA1117)*VLOOKUP(VALUE(Q1117),Rates!G$15:L$19,3,0),4),ROUND(AW1117*(VLOOKUP(VALUE(Q1117),Rates!G:L,3,0)),4)))</f>
        <v/>
      </c>
      <c r="AV1117" s="183" t="str">
        <f t="shared" si="570"/>
        <v/>
      </c>
      <c r="AW1117" s="186" t="str">
        <f t="shared" si="571"/>
        <v/>
      </c>
      <c r="AX1117" s="184" t="str">
        <f t="shared" si="572"/>
        <v/>
      </c>
      <c r="AY1117" s="186" t="str">
        <f>IF(AX1117="","",IF(R1117="Refreshment Beverage",ROUND(SUM(AX1117*Rates!K$19),4),ROUND(SUM(AX1117*(Rates!J$8/100)),4)))</f>
        <v/>
      </c>
      <c r="AZ1117" s="183" t="str">
        <f t="shared" si="573"/>
        <v/>
      </c>
      <c r="BA1117" s="185" t="str">
        <f t="shared" si="574"/>
        <v/>
      </c>
      <c r="BD1117" s="171"/>
      <c r="BE1117" s="171"/>
      <c r="BF1117" s="171"/>
      <c r="BG1117" s="171"/>
    </row>
    <row r="1118" spans="1:59" ht="15" customHeight="1" x14ac:dyDescent="0.3">
      <c r="A1118" s="172"/>
      <c r="B1118" s="172"/>
      <c r="C1118" s="172"/>
      <c r="D1118" s="173"/>
      <c r="E1118" s="173"/>
      <c r="F1118" s="173"/>
      <c r="G1118" s="173"/>
      <c r="H1118" s="173"/>
      <c r="I1118" s="174"/>
      <c r="J1118" s="175"/>
      <c r="K1118" s="176" t="str">
        <f t="shared" si="546"/>
        <v/>
      </c>
      <c r="L1118" s="177" t="str">
        <f t="shared" si="547"/>
        <v/>
      </c>
      <c r="M1118" s="178" t="str">
        <f t="shared" si="548"/>
        <v/>
      </c>
      <c r="N1118" s="44" t="str" cm="1">
        <f t="array" ref="N1118">IFERROR(IF(_xlfn.SINGLE(A:A)="","",IF(R1118="Beer",SUM(LOOKUP(2,1/(Rates!$B$3:$B$5&lt;=W1118)/(Rates!$C$3:$C$5&gt;=W1118),Rates!$D$3:$D$5)*(X1118/100)*W1118),IF(R1118="Refreshment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44" t="str">
        <f t="shared" si="549"/>
        <v/>
      </c>
      <c r="P1118" s="13"/>
      <c r="Q1118" s="179" t="str">
        <f t="shared" si="550"/>
        <v/>
      </c>
      <c r="R1118" s="180" t="str">
        <f t="shared" si="551"/>
        <v/>
      </c>
      <c r="S1118" s="13" t="str">
        <f>IF(A1118="","",IF(R1118="Refreshment Beverage",VLOOKUP(VALUE(Q1118),Rates!G$15:L$19,2,0),VLOOKUP(VALUE(Q1118),Rates!G$4:L$8,2,0)))</f>
        <v/>
      </c>
      <c r="T1118" s="13" t="str">
        <f t="shared" si="552"/>
        <v/>
      </c>
      <c r="U1118" s="181" t="str">
        <f t="shared" si="553"/>
        <v/>
      </c>
      <c r="V1118" s="13" t="str">
        <f t="shared" si="554"/>
        <v/>
      </c>
      <c r="W1118" s="13" t="str">
        <f t="shared" si="555"/>
        <v/>
      </c>
      <c r="X1118" s="182" t="str">
        <f t="shared" si="556"/>
        <v/>
      </c>
      <c r="Y1118" s="183" t="str">
        <f>IF(A:A="","",IF(R1118="Refreshment Beverage",VLOOKUP(Q1118,Rates!G$15:L$19,6,0)*W1118,VLOOKUP(Q1118,Rates!G$4:L$12,6,0)*W1118))</f>
        <v/>
      </c>
      <c r="Z1118" s="183" t="str">
        <f t="shared" si="557"/>
        <v/>
      </c>
      <c r="AA1118" s="17">
        <f t="shared" si="545"/>
        <v>0</v>
      </c>
      <c r="AB1118" s="177" t="str" cm="1">
        <f t="array" ref="AB1118">IF(_xlfn.SINGLE(A:A)="","",IF(R1118="Refreshment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177" t="str" cm="1">
        <f t="array" ref="AC1118">IF(_xlfn.SINGLE(A:A)="","",IF(R1118="Refreshment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68">
        <f>IFERROR(IF(OR(Q1118=1,Q1118=2,Q1118=3,Q1118=4),VLOOKUP(Q1118,Rates!$A$31:$B$34,2,0)*W1118,IF(V1118=1,VLOOKUP(U1118,'REB BEV MIN MKUP'!B:E,4,0),IF(V1118&gt;1,VLOOKUP(VALUE(W1118),'REB BEV MIN MKUP'!O:Q,3,0),0))),0)</f>
        <v>0</v>
      </c>
      <c r="AE1118" s="177" t="str">
        <f t="shared" si="558"/>
        <v/>
      </c>
      <c r="AF1118" s="13" t="str">
        <f t="shared" si="559"/>
        <v/>
      </c>
      <c r="AG1118" s="177" t="str">
        <f t="shared" si="560"/>
        <v/>
      </c>
      <c r="AH1118" s="184" t="str">
        <f t="shared" si="561"/>
        <v/>
      </c>
      <c r="AI1118" s="184" t="str">
        <f>IF(AE:AE="","",IF(R1118="Refreshment Beverage",AK1118*(Rates!J$19/100),ROUND(SUM(AH1118*(Rates!$J$8/100)),4)))</f>
        <v/>
      </c>
      <c r="AJ1118" s="183" t="str">
        <f t="shared" si="562"/>
        <v/>
      </c>
      <c r="AK1118" s="185" t="str">
        <f t="shared" si="563"/>
        <v/>
      </c>
      <c r="AL1118" s="177" t="str">
        <f t="shared" si="564"/>
        <v/>
      </c>
      <c r="AM1118" s="13" t="str">
        <f>IF(AS1118="","",IF(R1118="Refreshment Beverage",ROUND(AS1118*Rates!K$19,4),ROUND(AO1118*(VLOOKUP(VALUE(Q1118),Rates!G$4:L$12,3,0)),4)))</f>
        <v/>
      </c>
      <c r="AN1118" s="183" t="str">
        <f>IF(AS1118="","",IF(R1118="Refreshment Beverage",AS1118*(Rates!J$19/100),MAX(AM1118,AB1118)))</f>
        <v/>
      </c>
      <c r="AO1118" s="186" t="str">
        <f t="shared" si="565"/>
        <v/>
      </c>
      <c r="AP1118" s="186" t="str">
        <f t="shared" si="566"/>
        <v/>
      </c>
      <c r="AQ1118" s="186" t="str">
        <f>IF(AS1118="","",IF(R1118="Refreshment Beverage",ROUND(SUM(VLOOKUP(Q:Q,Rates!G$15:L$19,3,0)*(AS1118-Y1118-Z1118-AA1118)),4),ROUND(SUM(Rates!$K$8*AS1118),4)))</f>
        <v/>
      </c>
      <c r="AR1118" s="184" t="str">
        <f t="shared" si="567"/>
        <v/>
      </c>
      <c r="AS1118" s="185" t="str">
        <f t="shared" si="568"/>
        <v/>
      </c>
      <c r="AT1118" s="177" t="str">
        <f t="shared" si="569"/>
        <v/>
      </c>
      <c r="AU1118" s="13" t="str">
        <f>IF(AX1118="","",IF(R1118="Refreshment Beverage",ROUND((BA1118-Y1118-Z1118-AA1118)*VLOOKUP(VALUE(Q1118),Rates!G$15:L$19,3,0),4),ROUND(AW1118*(VLOOKUP(VALUE(Q1118),Rates!G:L,3,0)),4)))</f>
        <v/>
      </c>
      <c r="AV1118" s="183" t="str">
        <f t="shared" si="570"/>
        <v/>
      </c>
      <c r="AW1118" s="186" t="str">
        <f t="shared" si="571"/>
        <v/>
      </c>
      <c r="AX1118" s="184" t="str">
        <f t="shared" si="572"/>
        <v/>
      </c>
      <c r="AY1118" s="186" t="str">
        <f>IF(AX1118="","",IF(R1118="Refreshment Beverage",ROUND(SUM(AX1118*Rates!K$19),4),ROUND(SUM(AX1118*(Rates!J$8/100)),4)))</f>
        <v/>
      </c>
      <c r="AZ1118" s="183" t="str">
        <f t="shared" si="573"/>
        <v/>
      </c>
      <c r="BA1118" s="185" t="str">
        <f t="shared" si="574"/>
        <v/>
      </c>
      <c r="BD1118" s="171"/>
      <c r="BE1118" s="171"/>
      <c r="BF1118" s="171"/>
      <c r="BG1118" s="171"/>
    </row>
    <row r="1119" spans="1:59" ht="15" customHeight="1" x14ac:dyDescent="0.3">
      <c r="A1119" s="172"/>
      <c r="B1119" s="172"/>
      <c r="C1119" s="172"/>
      <c r="D1119" s="173"/>
      <c r="E1119" s="173"/>
      <c r="F1119" s="173"/>
      <c r="G1119" s="173"/>
      <c r="H1119" s="173"/>
      <c r="I1119" s="174"/>
      <c r="J1119" s="175"/>
      <c r="K1119" s="176" t="str">
        <f t="shared" si="546"/>
        <v/>
      </c>
      <c r="L1119" s="177" t="str">
        <f t="shared" si="547"/>
        <v/>
      </c>
      <c r="M1119" s="178" t="str">
        <f t="shared" si="548"/>
        <v/>
      </c>
      <c r="N1119" s="44" t="str" cm="1">
        <f t="array" ref="N1119">IFERROR(IF(_xlfn.SINGLE(A:A)="","",IF(R1119="Beer",SUM(LOOKUP(2,1/(Rates!$B$3:$B$5&lt;=W1119)/(Rates!$C$3:$C$5&gt;=W1119),Rates!$D$3:$D$5)*(X1119/100)*W1119),IF(R1119="Refreshment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44" t="str">
        <f t="shared" si="549"/>
        <v/>
      </c>
      <c r="P1119" s="13"/>
      <c r="Q1119" s="179" t="str">
        <f t="shared" si="550"/>
        <v/>
      </c>
      <c r="R1119" s="180" t="str">
        <f t="shared" si="551"/>
        <v/>
      </c>
      <c r="S1119" s="13" t="str">
        <f>IF(A1119="","",IF(R1119="Refreshment Beverage",VLOOKUP(VALUE(Q1119),Rates!G$15:L$19,2,0),VLOOKUP(VALUE(Q1119),Rates!G$4:L$8,2,0)))</f>
        <v/>
      </c>
      <c r="T1119" s="13" t="str">
        <f t="shared" si="552"/>
        <v/>
      </c>
      <c r="U1119" s="181" t="str">
        <f t="shared" si="553"/>
        <v/>
      </c>
      <c r="V1119" s="13" t="str">
        <f t="shared" si="554"/>
        <v/>
      </c>
      <c r="W1119" s="13" t="str">
        <f t="shared" si="555"/>
        <v/>
      </c>
      <c r="X1119" s="182" t="str">
        <f t="shared" si="556"/>
        <v/>
      </c>
      <c r="Y1119" s="183" t="str">
        <f>IF(A:A="","",IF(R1119="Refreshment Beverage",VLOOKUP(Q1119,Rates!G$15:L$19,6,0)*W1119,VLOOKUP(Q1119,Rates!G$4:L$12,6,0)*W1119))</f>
        <v/>
      </c>
      <c r="Z1119" s="183" t="str">
        <f t="shared" si="557"/>
        <v/>
      </c>
      <c r="AA1119" s="17">
        <f t="shared" si="545"/>
        <v>0</v>
      </c>
      <c r="AB1119" s="177" t="str" cm="1">
        <f t="array" ref="AB1119">IF(_xlfn.SINGLE(A:A)="","",IF(R1119="Refreshment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177" t="str" cm="1">
        <f t="array" ref="AC1119">IF(_xlfn.SINGLE(A:A)="","",IF(R1119="Refreshment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68">
        <f>IFERROR(IF(OR(Q1119=1,Q1119=2,Q1119=3,Q1119=4),VLOOKUP(Q1119,Rates!$A$31:$B$34,2,0)*W1119,IF(V1119=1,VLOOKUP(U1119,'REB BEV MIN MKUP'!B:E,4,0),IF(V1119&gt;1,VLOOKUP(VALUE(W1119),'REB BEV MIN MKUP'!O:Q,3,0),0))),0)</f>
        <v>0</v>
      </c>
      <c r="AE1119" s="177" t="str">
        <f t="shared" si="558"/>
        <v/>
      </c>
      <c r="AF1119" s="13" t="str">
        <f t="shared" si="559"/>
        <v/>
      </c>
      <c r="AG1119" s="177" t="str">
        <f t="shared" si="560"/>
        <v/>
      </c>
      <c r="AH1119" s="184" t="str">
        <f t="shared" si="561"/>
        <v/>
      </c>
      <c r="AI1119" s="184" t="str">
        <f>IF(AE:AE="","",IF(R1119="Refreshment Beverage",AK1119*(Rates!J$19/100),ROUND(SUM(AH1119*(Rates!$J$8/100)),4)))</f>
        <v/>
      </c>
      <c r="AJ1119" s="183" t="str">
        <f t="shared" si="562"/>
        <v/>
      </c>
      <c r="AK1119" s="185" t="str">
        <f t="shared" si="563"/>
        <v/>
      </c>
      <c r="AL1119" s="177" t="str">
        <f t="shared" si="564"/>
        <v/>
      </c>
      <c r="AM1119" s="13" t="str">
        <f>IF(AS1119="","",IF(R1119="Refreshment Beverage",ROUND(AS1119*Rates!K$19,4),ROUND(AO1119*(VLOOKUP(VALUE(Q1119),Rates!G$4:L$12,3,0)),4)))</f>
        <v/>
      </c>
      <c r="AN1119" s="183" t="str">
        <f>IF(AS1119="","",IF(R1119="Refreshment Beverage",AS1119*(Rates!J$19/100),MAX(AM1119,AB1119)))</f>
        <v/>
      </c>
      <c r="AO1119" s="186" t="str">
        <f t="shared" si="565"/>
        <v/>
      </c>
      <c r="AP1119" s="186" t="str">
        <f t="shared" si="566"/>
        <v/>
      </c>
      <c r="AQ1119" s="186" t="str">
        <f>IF(AS1119="","",IF(R1119="Refreshment Beverage",ROUND(SUM(VLOOKUP(Q:Q,Rates!G$15:L$19,3,0)*(AS1119-Y1119-Z1119-AA1119)),4),ROUND(SUM(Rates!$K$8*AS1119),4)))</f>
        <v/>
      </c>
      <c r="AR1119" s="184" t="str">
        <f t="shared" si="567"/>
        <v/>
      </c>
      <c r="AS1119" s="185" t="str">
        <f t="shared" si="568"/>
        <v/>
      </c>
      <c r="AT1119" s="177" t="str">
        <f t="shared" si="569"/>
        <v/>
      </c>
      <c r="AU1119" s="13" t="str">
        <f>IF(AX1119="","",IF(R1119="Refreshment Beverage",ROUND((BA1119-Y1119-Z1119-AA1119)*VLOOKUP(VALUE(Q1119),Rates!G$15:L$19,3,0),4),ROUND(AW1119*(VLOOKUP(VALUE(Q1119),Rates!G:L,3,0)),4)))</f>
        <v/>
      </c>
      <c r="AV1119" s="183" t="str">
        <f t="shared" si="570"/>
        <v/>
      </c>
      <c r="AW1119" s="186" t="str">
        <f t="shared" si="571"/>
        <v/>
      </c>
      <c r="AX1119" s="184" t="str">
        <f t="shared" si="572"/>
        <v/>
      </c>
      <c r="AY1119" s="186" t="str">
        <f>IF(AX1119="","",IF(R1119="Refreshment Beverage",ROUND(SUM(AX1119*Rates!K$19),4),ROUND(SUM(AX1119*(Rates!J$8/100)),4)))</f>
        <v/>
      </c>
      <c r="AZ1119" s="183" t="str">
        <f t="shared" si="573"/>
        <v/>
      </c>
      <c r="BA1119" s="185" t="str">
        <f t="shared" si="574"/>
        <v/>
      </c>
      <c r="BD1119" s="171"/>
      <c r="BE1119" s="171"/>
      <c r="BF1119" s="171"/>
      <c r="BG1119" s="171"/>
    </row>
    <row r="1120" spans="1:59" ht="15" customHeight="1" x14ac:dyDescent="0.3">
      <c r="A1120" s="172"/>
      <c r="B1120" s="172"/>
      <c r="C1120" s="172"/>
      <c r="D1120" s="173"/>
      <c r="E1120" s="173"/>
      <c r="F1120" s="173"/>
      <c r="G1120" s="173"/>
      <c r="H1120" s="173"/>
      <c r="I1120" s="174"/>
      <c r="J1120" s="175"/>
      <c r="K1120" s="176" t="str">
        <f t="shared" si="546"/>
        <v/>
      </c>
      <c r="L1120" s="177" t="str">
        <f t="shared" si="547"/>
        <v/>
      </c>
      <c r="M1120" s="178" t="str">
        <f t="shared" si="548"/>
        <v/>
      </c>
      <c r="N1120" s="44" t="str" cm="1">
        <f t="array" ref="N1120">IFERROR(IF(_xlfn.SINGLE(A:A)="","",IF(R1120="Beer",SUM(LOOKUP(2,1/(Rates!$B$3:$B$5&lt;=W1120)/(Rates!$C$3:$C$5&gt;=W1120),Rates!$D$3:$D$5)*(X1120/100)*W1120),IF(R1120="Refreshment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44" t="str">
        <f t="shared" si="549"/>
        <v/>
      </c>
      <c r="P1120" s="13"/>
      <c r="Q1120" s="179" t="str">
        <f t="shared" si="550"/>
        <v/>
      </c>
      <c r="R1120" s="180" t="str">
        <f t="shared" si="551"/>
        <v/>
      </c>
      <c r="S1120" s="13" t="str">
        <f>IF(A1120="","",IF(R1120="Refreshment Beverage",VLOOKUP(VALUE(Q1120),Rates!G$15:L$19,2,0),VLOOKUP(VALUE(Q1120),Rates!G$4:L$8,2,0)))</f>
        <v/>
      </c>
      <c r="T1120" s="13" t="str">
        <f t="shared" si="552"/>
        <v/>
      </c>
      <c r="U1120" s="181" t="str">
        <f t="shared" si="553"/>
        <v/>
      </c>
      <c r="V1120" s="13" t="str">
        <f t="shared" si="554"/>
        <v/>
      </c>
      <c r="W1120" s="13" t="str">
        <f t="shared" si="555"/>
        <v/>
      </c>
      <c r="X1120" s="182" t="str">
        <f t="shared" si="556"/>
        <v/>
      </c>
      <c r="Y1120" s="183" t="str">
        <f>IF(A:A="","",IF(R1120="Refreshment Beverage",VLOOKUP(Q1120,Rates!G$15:L$19,6,0)*W1120,VLOOKUP(Q1120,Rates!G$4:L$12,6,0)*W1120))</f>
        <v/>
      </c>
      <c r="Z1120" s="183" t="str">
        <f t="shared" si="557"/>
        <v/>
      </c>
      <c r="AA1120" s="17">
        <f t="shared" si="545"/>
        <v>0</v>
      </c>
      <c r="AB1120" s="177" t="str" cm="1">
        <f t="array" ref="AB1120">IF(_xlfn.SINGLE(A:A)="","",IF(R1120="Refreshment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177" t="str" cm="1">
        <f t="array" ref="AC1120">IF(_xlfn.SINGLE(A:A)="","",IF(R1120="Refreshment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68">
        <f>IFERROR(IF(OR(Q1120=1,Q1120=2,Q1120=3,Q1120=4),VLOOKUP(Q1120,Rates!$A$31:$B$34,2,0)*W1120,IF(V1120=1,VLOOKUP(U1120,'REB BEV MIN MKUP'!B:E,4,0),IF(V1120&gt;1,VLOOKUP(VALUE(W1120),'REB BEV MIN MKUP'!O:Q,3,0),0))),0)</f>
        <v>0</v>
      </c>
      <c r="AE1120" s="177" t="str">
        <f t="shared" si="558"/>
        <v/>
      </c>
      <c r="AF1120" s="13" t="str">
        <f t="shared" si="559"/>
        <v/>
      </c>
      <c r="AG1120" s="177" t="str">
        <f t="shared" si="560"/>
        <v/>
      </c>
      <c r="AH1120" s="184" t="str">
        <f t="shared" si="561"/>
        <v/>
      </c>
      <c r="AI1120" s="184" t="str">
        <f>IF(AE:AE="","",IF(R1120="Refreshment Beverage",AK1120*(Rates!J$19/100),ROUND(SUM(AH1120*(Rates!$J$8/100)),4)))</f>
        <v/>
      </c>
      <c r="AJ1120" s="183" t="str">
        <f t="shared" si="562"/>
        <v/>
      </c>
      <c r="AK1120" s="185" t="str">
        <f t="shared" si="563"/>
        <v/>
      </c>
      <c r="AL1120" s="177" t="str">
        <f t="shared" si="564"/>
        <v/>
      </c>
      <c r="AM1120" s="13" t="str">
        <f>IF(AS1120="","",IF(R1120="Refreshment Beverage",ROUND(AS1120*Rates!K$19,4),ROUND(AO1120*(VLOOKUP(VALUE(Q1120),Rates!G$4:L$12,3,0)),4)))</f>
        <v/>
      </c>
      <c r="AN1120" s="183" t="str">
        <f>IF(AS1120="","",IF(R1120="Refreshment Beverage",AS1120*(Rates!J$19/100),MAX(AM1120,AB1120)))</f>
        <v/>
      </c>
      <c r="AO1120" s="186" t="str">
        <f t="shared" si="565"/>
        <v/>
      </c>
      <c r="AP1120" s="186" t="str">
        <f t="shared" si="566"/>
        <v/>
      </c>
      <c r="AQ1120" s="186" t="str">
        <f>IF(AS1120="","",IF(R1120="Refreshment Beverage",ROUND(SUM(VLOOKUP(Q:Q,Rates!G$15:L$19,3,0)*(AS1120-Y1120-Z1120-AA1120)),4),ROUND(SUM(Rates!$K$8*AS1120),4)))</f>
        <v/>
      </c>
      <c r="AR1120" s="184" t="str">
        <f t="shared" si="567"/>
        <v/>
      </c>
      <c r="AS1120" s="185" t="str">
        <f t="shared" si="568"/>
        <v/>
      </c>
      <c r="AT1120" s="177" t="str">
        <f t="shared" si="569"/>
        <v/>
      </c>
      <c r="AU1120" s="13" t="str">
        <f>IF(AX1120="","",IF(R1120="Refreshment Beverage",ROUND((BA1120-Y1120-Z1120-AA1120)*VLOOKUP(VALUE(Q1120),Rates!G$15:L$19,3,0),4),ROUND(AW1120*(VLOOKUP(VALUE(Q1120),Rates!G:L,3,0)),4)))</f>
        <v/>
      </c>
      <c r="AV1120" s="183" t="str">
        <f t="shared" si="570"/>
        <v/>
      </c>
      <c r="AW1120" s="186" t="str">
        <f t="shared" si="571"/>
        <v/>
      </c>
      <c r="AX1120" s="184" t="str">
        <f t="shared" si="572"/>
        <v/>
      </c>
      <c r="AY1120" s="186" t="str">
        <f>IF(AX1120="","",IF(R1120="Refreshment Beverage",ROUND(SUM(AX1120*Rates!K$19),4),ROUND(SUM(AX1120*(Rates!J$8/100)),4)))</f>
        <v/>
      </c>
      <c r="AZ1120" s="183" t="str">
        <f t="shared" si="573"/>
        <v/>
      </c>
      <c r="BA1120" s="185" t="str">
        <f t="shared" si="574"/>
        <v/>
      </c>
      <c r="BD1120" s="171"/>
      <c r="BE1120" s="171"/>
      <c r="BF1120" s="171"/>
      <c r="BG1120" s="171"/>
    </row>
    <row r="1121" spans="1:59" ht="15" customHeight="1" x14ac:dyDescent="0.3">
      <c r="A1121" s="172"/>
      <c r="B1121" s="172"/>
      <c r="C1121" s="172"/>
      <c r="D1121" s="173"/>
      <c r="E1121" s="173"/>
      <c r="F1121" s="173"/>
      <c r="G1121" s="173"/>
      <c r="H1121" s="173"/>
      <c r="I1121" s="174"/>
      <c r="J1121" s="175"/>
      <c r="K1121" s="176" t="str">
        <f t="shared" si="546"/>
        <v/>
      </c>
      <c r="L1121" s="177" t="str">
        <f t="shared" si="547"/>
        <v/>
      </c>
      <c r="M1121" s="178" t="str">
        <f t="shared" si="548"/>
        <v/>
      </c>
      <c r="N1121" s="44" t="str" cm="1">
        <f t="array" ref="N1121">IFERROR(IF(_xlfn.SINGLE(A:A)="","",IF(R1121="Beer",SUM(LOOKUP(2,1/(Rates!$B$3:$B$5&lt;=W1121)/(Rates!$C$3:$C$5&gt;=W1121),Rates!$D$3:$D$5)*(X1121/100)*W1121),IF(R1121="Refreshment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44" t="str">
        <f t="shared" si="549"/>
        <v/>
      </c>
      <c r="P1121" s="13"/>
      <c r="Q1121" s="179" t="str">
        <f t="shared" si="550"/>
        <v/>
      </c>
      <c r="R1121" s="180" t="str">
        <f t="shared" si="551"/>
        <v/>
      </c>
      <c r="S1121" s="13" t="str">
        <f>IF(A1121="","",IF(R1121="Refreshment Beverage",VLOOKUP(VALUE(Q1121),Rates!G$15:L$19,2,0),VLOOKUP(VALUE(Q1121),Rates!G$4:L$8,2,0)))</f>
        <v/>
      </c>
      <c r="T1121" s="13" t="str">
        <f t="shared" si="552"/>
        <v/>
      </c>
      <c r="U1121" s="181" t="str">
        <f t="shared" si="553"/>
        <v/>
      </c>
      <c r="V1121" s="13" t="str">
        <f t="shared" si="554"/>
        <v/>
      </c>
      <c r="W1121" s="13" t="str">
        <f t="shared" si="555"/>
        <v/>
      </c>
      <c r="X1121" s="182" t="str">
        <f t="shared" si="556"/>
        <v/>
      </c>
      <c r="Y1121" s="183" t="str">
        <f>IF(A:A="","",IF(R1121="Refreshment Beverage",VLOOKUP(Q1121,Rates!G$15:L$19,6,0)*W1121,VLOOKUP(Q1121,Rates!G$4:L$12,6,0)*W1121))</f>
        <v/>
      </c>
      <c r="Z1121" s="183" t="str">
        <f t="shared" si="557"/>
        <v/>
      </c>
      <c r="AA1121" s="17">
        <f t="shared" si="545"/>
        <v>0</v>
      </c>
      <c r="AB1121" s="177" t="str" cm="1">
        <f t="array" ref="AB1121">IF(_xlfn.SINGLE(A:A)="","",IF(R1121="Refreshment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177" t="str" cm="1">
        <f t="array" ref="AC1121">IF(_xlfn.SINGLE(A:A)="","",IF(R1121="Refreshment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68">
        <f>IFERROR(IF(OR(Q1121=1,Q1121=2,Q1121=3,Q1121=4),VLOOKUP(Q1121,Rates!$A$31:$B$34,2,0)*W1121,IF(V1121=1,VLOOKUP(U1121,'REB BEV MIN MKUP'!B:E,4,0),IF(V1121&gt;1,VLOOKUP(VALUE(W1121),'REB BEV MIN MKUP'!O:Q,3,0),0))),0)</f>
        <v>0</v>
      </c>
      <c r="AE1121" s="177" t="str">
        <f t="shared" si="558"/>
        <v/>
      </c>
      <c r="AF1121" s="13" t="str">
        <f t="shared" si="559"/>
        <v/>
      </c>
      <c r="AG1121" s="177" t="str">
        <f t="shared" si="560"/>
        <v/>
      </c>
      <c r="AH1121" s="184" t="str">
        <f t="shared" si="561"/>
        <v/>
      </c>
      <c r="AI1121" s="184" t="str">
        <f>IF(AE:AE="","",IF(R1121="Refreshment Beverage",AK1121*(Rates!J$19/100),ROUND(SUM(AH1121*(Rates!$J$8/100)),4)))</f>
        <v/>
      </c>
      <c r="AJ1121" s="183" t="str">
        <f t="shared" si="562"/>
        <v/>
      </c>
      <c r="AK1121" s="185" t="str">
        <f t="shared" si="563"/>
        <v/>
      </c>
      <c r="AL1121" s="177" t="str">
        <f t="shared" si="564"/>
        <v/>
      </c>
      <c r="AM1121" s="13" t="str">
        <f>IF(AS1121="","",IF(R1121="Refreshment Beverage",ROUND(AS1121*Rates!K$19,4),ROUND(AO1121*(VLOOKUP(VALUE(Q1121),Rates!G$4:L$12,3,0)),4)))</f>
        <v/>
      </c>
      <c r="AN1121" s="183" t="str">
        <f>IF(AS1121="","",IF(R1121="Refreshment Beverage",AS1121*(Rates!J$19/100),MAX(AM1121,AB1121)))</f>
        <v/>
      </c>
      <c r="AO1121" s="186" t="str">
        <f t="shared" si="565"/>
        <v/>
      </c>
      <c r="AP1121" s="186" t="str">
        <f t="shared" si="566"/>
        <v/>
      </c>
      <c r="AQ1121" s="186" t="str">
        <f>IF(AS1121="","",IF(R1121="Refreshment Beverage",ROUND(SUM(VLOOKUP(Q:Q,Rates!G$15:L$19,3,0)*(AS1121-Y1121-Z1121-AA1121)),4),ROUND(SUM(Rates!$K$8*AS1121),4)))</f>
        <v/>
      </c>
      <c r="AR1121" s="184" t="str">
        <f t="shared" si="567"/>
        <v/>
      </c>
      <c r="AS1121" s="185" t="str">
        <f t="shared" si="568"/>
        <v/>
      </c>
      <c r="AT1121" s="177" t="str">
        <f t="shared" si="569"/>
        <v/>
      </c>
      <c r="AU1121" s="13" t="str">
        <f>IF(AX1121="","",IF(R1121="Refreshment Beverage",ROUND((BA1121-Y1121-Z1121-AA1121)*VLOOKUP(VALUE(Q1121),Rates!G$15:L$19,3,0),4),ROUND(AW1121*(VLOOKUP(VALUE(Q1121),Rates!G:L,3,0)),4)))</f>
        <v/>
      </c>
      <c r="AV1121" s="183" t="str">
        <f t="shared" si="570"/>
        <v/>
      </c>
      <c r="AW1121" s="186" t="str">
        <f t="shared" si="571"/>
        <v/>
      </c>
      <c r="AX1121" s="184" t="str">
        <f t="shared" si="572"/>
        <v/>
      </c>
      <c r="AY1121" s="186" t="str">
        <f>IF(AX1121="","",IF(R1121="Refreshment Beverage",ROUND(SUM(AX1121*Rates!K$19),4),ROUND(SUM(AX1121*(Rates!J$8/100)),4)))</f>
        <v/>
      </c>
      <c r="AZ1121" s="183" t="str">
        <f t="shared" si="573"/>
        <v/>
      </c>
      <c r="BA1121" s="185" t="str">
        <f t="shared" si="574"/>
        <v/>
      </c>
      <c r="BD1121" s="171"/>
      <c r="BE1121" s="171"/>
      <c r="BF1121" s="171"/>
      <c r="BG1121" s="171"/>
    </row>
    <row r="1122" spans="1:59" ht="15" customHeight="1" x14ac:dyDescent="0.3">
      <c r="A1122" s="172"/>
      <c r="B1122" s="172"/>
      <c r="C1122" s="172"/>
      <c r="D1122" s="173"/>
      <c r="E1122" s="173"/>
      <c r="F1122" s="173"/>
      <c r="G1122" s="173"/>
      <c r="H1122" s="173"/>
      <c r="I1122" s="174"/>
      <c r="J1122" s="175"/>
      <c r="K1122" s="176" t="str">
        <f t="shared" si="546"/>
        <v/>
      </c>
      <c r="L1122" s="177" t="str">
        <f t="shared" si="547"/>
        <v/>
      </c>
      <c r="M1122" s="178" t="str">
        <f t="shared" si="548"/>
        <v/>
      </c>
      <c r="N1122" s="44" t="str" cm="1">
        <f t="array" ref="N1122">IFERROR(IF(_xlfn.SINGLE(A:A)="","",IF(R1122="Beer",SUM(LOOKUP(2,1/(Rates!$B$3:$B$5&lt;=W1122)/(Rates!$C$3:$C$5&gt;=W1122),Rates!$D$3:$D$5)*(X1122/100)*W1122),IF(R1122="Refreshment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44" t="str">
        <f t="shared" si="549"/>
        <v/>
      </c>
      <c r="P1122" s="13"/>
      <c r="Q1122" s="179" t="str">
        <f t="shared" si="550"/>
        <v/>
      </c>
      <c r="R1122" s="180" t="str">
        <f t="shared" si="551"/>
        <v/>
      </c>
      <c r="S1122" s="13" t="str">
        <f>IF(A1122="","",IF(R1122="Refreshment Beverage",VLOOKUP(VALUE(Q1122),Rates!G$15:L$19,2,0),VLOOKUP(VALUE(Q1122),Rates!G$4:L$8,2,0)))</f>
        <v/>
      </c>
      <c r="T1122" s="13" t="str">
        <f t="shared" si="552"/>
        <v/>
      </c>
      <c r="U1122" s="181" t="str">
        <f t="shared" si="553"/>
        <v/>
      </c>
      <c r="V1122" s="13" t="str">
        <f t="shared" si="554"/>
        <v/>
      </c>
      <c r="W1122" s="13" t="str">
        <f t="shared" si="555"/>
        <v/>
      </c>
      <c r="X1122" s="182" t="str">
        <f t="shared" si="556"/>
        <v/>
      </c>
      <c r="Y1122" s="183" t="str">
        <f>IF(A:A="","",IF(R1122="Refreshment Beverage",VLOOKUP(Q1122,Rates!G$15:L$19,6,0)*W1122,VLOOKUP(Q1122,Rates!G$4:L$12,6,0)*W1122))</f>
        <v/>
      </c>
      <c r="Z1122" s="183" t="str">
        <f t="shared" si="557"/>
        <v/>
      </c>
      <c r="AA1122" s="17">
        <f t="shared" si="545"/>
        <v>0</v>
      </c>
      <c r="AB1122" s="177" t="str" cm="1">
        <f t="array" ref="AB1122">IF(_xlfn.SINGLE(A:A)="","",IF(R1122="Refreshment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177" t="str" cm="1">
        <f t="array" ref="AC1122">IF(_xlfn.SINGLE(A:A)="","",IF(R1122="Refreshment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68">
        <f>IFERROR(IF(OR(Q1122=1,Q1122=2,Q1122=3,Q1122=4),VLOOKUP(Q1122,Rates!$A$31:$B$34,2,0)*W1122,IF(V1122=1,VLOOKUP(U1122,'REB BEV MIN MKUP'!B:E,4,0),IF(V1122&gt;1,VLOOKUP(VALUE(W1122),'REB BEV MIN MKUP'!O:Q,3,0),0))),0)</f>
        <v>0</v>
      </c>
      <c r="AE1122" s="177" t="str">
        <f t="shared" si="558"/>
        <v/>
      </c>
      <c r="AF1122" s="13" t="str">
        <f t="shared" si="559"/>
        <v/>
      </c>
      <c r="AG1122" s="177" t="str">
        <f t="shared" si="560"/>
        <v/>
      </c>
      <c r="AH1122" s="184" t="str">
        <f t="shared" si="561"/>
        <v/>
      </c>
      <c r="AI1122" s="184" t="str">
        <f>IF(AE:AE="","",IF(R1122="Refreshment Beverage",AK1122*(Rates!J$19/100),ROUND(SUM(AH1122*(Rates!$J$8/100)),4)))</f>
        <v/>
      </c>
      <c r="AJ1122" s="183" t="str">
        <f t="shared" si="562"/>
        <v/>
      </c>
      <c r="AK1122" s="185" t="str">
        <f t="shared" si="563"/>
        <v/>
      </c>
      <c r="AL1122" s="177" t="str">
        <f t="shared" si="564"/>
        <v/>
      </c>
      <c r="AM1122" s="13" t="str">
        <f>IF(AS1122="","",IF(R1122="Refreshment Beverage",ROUND(AS1122*Rates!K$19,4),ROUND(AO1122*(VLOOKUP(VALUE(Q1122),Rates!G$4:L$12,3,0)),4)))</f>
        <v/>
      </c>
      <c r="AN1122" s="183" t="str">
        <f>IF(AS1122="","",IF(R1122="Refreshment Beverage",AS1122*(Rates!J$19/100),MAX(AM1122,AB1122)))</f>
        <v/>
      </c>
      <c r="AO1122" s="186" t="str">
        <f t="shared" si="565"/>
        <v/>
      </c>
      <c r="AP1122" s="186" t="str">
        <f t="shared" si="566"/>
        <v/>
      </c>
      <c r="AQ1122" s="186" t="str">
        <f>IF(AS1122="","",IF(R1122="Refreshment Beverage",ROUND(SUM(VLOOKUP(Q:Q,Rates!G$15:L$19,3,0)*(AS1122-Y1122-Z1122-AA1122)),4),ROUND(SUM(Rates!$K$8*AS1122),4)))</f>
        <v/>
      </c>
      <c r="AR1122" s="184" t="str">
        <f t="shared" si="567"/>
        <v/>
      </c>
      <c r="AS1122" s="185" t="str">
        <f t="shared" si="568"/>
        <v/>
      </c>
      <c r="AT1122" s="177" t="str">
        <f t="shared" si="569"/>
        <v/>
      </c>
      <c r="AU1122" s="13" t="str">
        <f>IF(AX1122="","",IF(R1122="Refreshment Beverage",ROUND((BA1122-Y1122-Z1122-AA1122)*VLOOKUP(VALUE(Q1122),Rates!G$15:L$19,3,0),4),ROUND(AW1122*(VLOOKUP(VALUE(Q1122),Rates!G:L,3,0)),4)))</f>
        <v/>
      </c>
      <c r="AV1122" s="183" t="str">
        <f t="shared" si="570"/>
        <v/>
      </c>
      <c r="AW1122" s="186" t="str">
        <f t="shared" si="571"/>
        <v/>
      </c>
      <c r="AX1122" s="184" t="str">
        <f t="shared" si="572"/>
        <v/>
      </c>
      <c r="AY1122" s="186" t="str">
        <f>IF(AX1122="","",IF(R1122="Refreshment Beverage",ROUND(SUM(AX1122*Rates!K$19),4),ROUND(SUM(AX1122*(Rates!J$8/100)),4)))</f>
        <v/>
      </c>
      <c r="AZ1122" s="183" t="str">
        <f t="shared" si="573"/>
        <v/>
      </c>
      <c r="BA1122" s="185" t="str">
        <f t="shared" si="574"/>
        <v/>
      </c>
      <c r="BD1122" s="171"/>
      <c r="BE1122" s="171"/>
      <c r="BF1122" s="171"/>
      <c r="BG1122" s="171"/>
    </row>
    <row r="1123" spans="1:59" ht="15" customHeight="1" x14ac:dyDescent="0.3">
      <c r="A1123" s="172"/>
      <c r="B1123" s="172"/>
      <c r="C1123" s="172"/>
      <c r="D1123" s="173"/>
      <c r="E1123" s="173"/>
      <c r="F1123" s="173"/>
      <c r="G1123" s="173"/>
      <c r="H1123" s="173"/>
      <c r="I1123" s="174"/>
      <c r="J1123" s="175"/>
      <c r="K1123" s="176" t="str">
        <f t="shared" si="546"/>
        <v/>
      </c>
      <c r="L1123" s="177" t="str">
        <f t="shared" si="547"/>
        <v/>
      </c>
      <c r="M1123" s="178" t="str">
        <f t="shared" si="548"/>
        <v/>
      </c>
      <c r="N1123" s="44" t="str" cm="1">
        <f t="array" ref="N1123">IFERROR(IF(_xlfn.SINGLE(A:A)="","",IF(R1123="Beer",SUM(LOOKUP(2,1/(Rates!$B$3:$B$5&lt;=W1123)/(Rates!$C$3:$C$5&gt;=W1123),Rates!$D$3:$D$5)*(X1123/100)*W1123),IF(R1123="Refreshment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44" t="str">
        <f t="shared" si="549"/>
        <v/>
      </c>
      <c r="P1123" s="13"/>
      <c r="Q1123" s="179" t="str">
        <f t="shared" si="550"/>
        <v/>
      </c>
      <c r="R1123" s="180" t="str">
        <f t="shared" si="551"/>
        <v/>
      </c>
      <c r="S1123" s="13" t="str">
        <f>IF(A1123="","",IF(R1123="Refreshment Beverage",VLOOKUP(VALUE(Q1123),Rates!G$15:L$19,2,0),VLOOKUP(VALUE(Q1123),Rates!G$4:L$8,2,0)))</f>
        <v/>
      </c>
      <c r="T1123" s="13" t="str">
        <f t="shared" si="552"/>
        <v/>
      </c>
      <c r="U1123" s="181" t="str">
        <f t="shared" si="553"/>
        <v/>
      </c>
      <c r="V1123" s="13" t="str">
        <f t="shared" si="554"/>
        <v/>
      </c>
      <c r="W1123" s="13" t="str">
        <f t="shared" si="555"/>
        <v/>
      </c>
      <c r="X1123" s="182" t="str">
        <f t="shared" si="556"/>
        <v/>
      </c>
      <c r="Y1123" s="183" t="str">
        <f>IF(A:A="","",IF(R1123="Refreshment Beverage",VLOOKUP(Q1123,Rates!G$15:L$19,6,0)*W1123,VLOOKUP(Q1123,Rates!G$4:L$12,6,0)*W1123))</f>
        <v/>
      </c>
      <c r="Z1123" s="183" t="str">
        <f t="shared" si="557"/>
        <v/>
      </c>
      <c r="AA1123" s="17">
        <f t="shared" si="545"/>
        <v>0</v>
      </c>
      <c r="AB1123" s="177" t="str" cm="1">
        <f t="array" ref="AB1123">IF(_xlfn.SINGLE(A:A)="","",IF(R1123="Refreshment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177" t="str" cm="1">
        <f t="array" ref="AC1123">IF(_xlfn.SINGLE(A:A)="","",IF(R1123="Refreshment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68">
        <f>IFERROR(IF(OR(Q1123=1,Q1123=2,Q1123=3,Q1123=4),VLOOKUP(Q1123,Rates!$A$31:$B$34,2,0)*W1123,IF(V1123=1,VLOOKUP(U1123,'REB BEV MIN MKUP'!B:E,4,0),IF(V1123&gt;1,VLOOKUP(VALUE(W1123),'REB BEV MIN MKUP'!O:Q,3,0),0))),0)</f>
        <v>0</v>
      </c>
      <c r="AE1123" s="177" t="str">
        <f t="shared" si="558"/>
        <v/>
      </c>
      <c r="AF1123" s="13" t="str">
        <f t="shared" si="559"/>
        <v/>
      </c>
      <c r="AG1123" s="177" t="str">
        <f t="shared" si="560"/>
        <v/>
      </c>
      <c r="AH1123" s="184" t="str">
        <f t="shared" si="561"/>
        <v/>
      </c>
      <c r="AI1123" s="184" t="str">
        <f>IF(AE:AE="","",IF(R1123="Refreshment Beverage",AK1123*(Rates!J$19/100),ROUND(SUM(AH1123*(Rates!$J$8/100)),4)))</f>
        <v/>
      </c>
      <c r="AJ1123" s="183" t="str">
        <f t="shared" si="562"/>
        <v/>
      </c>
      <c r="AK1123" s="185" t="str">
        <f t="shared" si="563"/>
        <v/>
      </c>
      <c r="AL1123" s="177" t="str">
        <f t="shared" si="564"/>
        <v/>
      </c>
      <c r="AM1123" s="13" t="str">
        <f>IF(AS1123="","",IF(R1123="Refreshment Beverage",ROUND(AS1123*Rates!K$19,4),ROUND(AO1123*(VLOOKUP(VALUE(Q1123),Rates!G$4:L$12,3,0)),4)))</f>
        <v/>
      </c>
      <c r="AN1123" s="183" t="str">
        <f>IF(AS1123="","",IF(R1123="Refreshment Beverage",AS1123*(Rates!J$19/100),MAX(AM1123,AB1123)))</f>
        <v/>
      </c>
      <c r="AO1123" s="186" t="str">
        <f t="shared" si="565"/>
        <v/>
      </c>
      <c r="AP1123" s="186" t="str">
        <f t="shared" si="566"/>
        <v/>
      </c>
      <c r="AQ1123" s="186" t="str">
        <f>IF(AS1123="","",IF(R1123="Refreshment Beverage",ROUND(SUM(VLOOKUP(Q:Q,Rates!G$15:L$19,3,0)*(AS1123-Y1123-Z1123-AA1123)),4),ROUND(SUM(Rates!$K$8*AS1123),4)))</f>
        <v/>
      </c>
      <c r="AR1123" s="184" t="str">
        <f t="shared" si="567"/>
        <v/>
      </c>
      <c r="AS1123" s="185" t="str">
        <f t="shared" si="568"/>
        <v/>
      </c>
      <c r="AT1123" s="177" t="str">
        <f t="shared" si="569"/>
        <v/>
      </c>
      <c r="AU1123" s="13" t="str">
        <f>IF(AX1123="","",IF(R1123="Refreshment Beverage",ROUND((BA1123-Y1123-Z1123-AA1123)*VLOOKUP(VALUE(Q1123),Rates!G$15:L$19,3,0),4),ROUND(AW1123*(VLOOKUP(VALUE(Q1123),Rates!G:L,3,0)),4)))</f>
        <v/>
      </c>
      <c r="AV1123" s="183" t="str">
        <f t="shared" si="570"/>
        <v/>
      </c>
      <c r="AW1123" s="186" t="str">
        <f t="shared" si="571"/>
        <v/>
      </c>
      <c r="AX1123" s="184" t="str">
        <f t="shared" si="572"/>
        <v/>
      </c>
      <c r="AY1123" s="186" t="str">
        <f>IF(AX1123="","",IF(R1123="Refreshment Beverage",ROUND(SUM(AX1123*Rates!K$19),4),ROUND(SUM(AX1123*(Rates!J$8/100)),4)))</f>
        <v/>
      </c>
      <c r="AZ1123" s="183" t="str">
        <f t="shared" si="573"/>
        <v/>
      </c>
      <c r="BA1123" s="185" t="str">
        <f t="shared" si="574"/>
        <v/>
      </c>
      <c r="BD1123" s="171"/>
      <c r="BE1123" s="171"/>
      <c r="BF1123" s="171"/>
      <c r="BG1123" s="171"/>
    </row>
    <row r="1124" spans="1:59" ht="15" customHeight="1" x14ac:dyDescent="0.3">
      <c r="A1124" s="172"/>
      <c r="B1124" s="172"/>
      <c r="C1124" s="172"/>
      <c r="D1124" s="173"/>
      <c r="E1124" s="173"/>
      <c r="F1124" s="173"/>
      <c r="G1124" s="173"/>
      <c r="H1124" s="173"/>
      <c r="I1124" s="174"/>
      <c r="J1124" s="175"/>
      <c r="K1124" s="176" t="str">
        <f t="shared" si="546"/>
        <v/>
      </c>
      <c r="L1124" s="177" t="str">
        <f t="shared" si="547"/>
        <v/>
      </c>
      <c r="M1124" s="178" t="str">
        <f t="shared" si="548"/>
        <v/>
      </c>
      <c r="N1124" s="44" t="str" cm="1">
        <f t="array" ref="N1124">IFERROR(IF(_xlfn.SINGLE(A:A)="","",IF(R1124="Beer",SUM(LOOKUP(2,1/(Rates!$B$3:$B$5&lt;=W1124)/(Rates!$C$3:$C$5&gt;=W1124),Rates!$D$3:$D$5)*(X1124/100)*W1124),IF(R1124="Refreshment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44" t="str">
        <f t="shared" si="549"/>
        <v/>
      </c>
      <c r="P1124" s="13"/>
      <c r="Q1124" s="179" t="str">
        <f t="shared" si="550"/>
        <v/>
      </c>
      <c r="R1124" s="180" t="str">
        <f t="shared" si="551"/>
        <v/>
      </c>
      <c r="S1124" s="13" t="str">
        <f>IF(A1124="","",IF(R1124="Refreshment Beverage",VLOOKUP(VALUE(Q1124),Rates!G$15:L$19,2,0),VLOOKUP(VALUE(Q1124),Rates!G$4:L$8,2,0)))</f>
        <v/>
      </c>
      <c r="T1124" s="13" t="str">
        <f t="shared" si="552"/>
        <v/>
      </c>
      <c r="U1124" s="181" t="str">
        <f t="shared" si="553"/>
        <v/>
      </c>
      <c r="V1124" s="13" t="str">
        <f t="shared" si="554"/>
        <v/>
      </c>
      <c r="W1124" s="13" t="str">
        <f t="shared" si="555"/>
        <v/>
      </c>
      <c r="X1124" s="182" t="str">
        <f t="shared" si="556"/>
        <v/>
      </c>
      <c r="Y1124" s="183" t="str">
        <f>IF(A:A="","",IF(R1124="Refreshment Beverage",VLOOKUP(Q1124,Rates!G$15:L$19,6,0)*W1124,VLOOKUP(Q1124,Rates!G$4:L$12,6,0)*W1124))</f>
        <v/>
      </c>
      <c r="Z1124" s="183" t="str">
        <f t="shared" si="557"/>
        <v/>
      </c>
      <c r="AA1124" s="17">
        <f t="shared" si="545"/>
        <v>0</v>
      </c>
      <c r="AB1124" s="177" t="str" cm="1">
        <f t="array" ref="AB1124">IF(_xlfn.SINGLE(A:A)="","",IF(R1124="Refreshment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177" t="str" cm="1">
        <f t="array" ref="AC1124">IF(_xlfn.SINGLE(A:A)="","",IF(R1124="Refreshment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68">
        <f>IFERROR(IF(OR(Q1124=1,Q1124=2,Q1124=3,Q1124=4),VLOOKUP(Q1124,Rates!$A$31:$B$34,2,0)*W1124,IF(V1124=1,VLOOKUP(U1124,'REB BEV MIN MKUP'!B:E,4,0),IF(V1124&gt;1,VLOOKUP(VALUE(W1124),'REB BEV MIN MKUP'!O:Q,3,0),0))),0)</f>
        <v>0</v>
      </c>
      <c r="AE1124" s="177" t="str">
        <f t="shared" si="558"/>
        <v/>
      </c>
      <c r="AF1124" s="13" t="str">
        <f t="shared" si="559"/>
        <v/>
      </c>
      <c r="AG1124" s="177" t="str">
        <f t="shared" si="560"/>
        <v/>
      </c>
      <c r="AH1124" s="184" t="str">
        <f t="shared" si="561"/>
        <v/>
      </c>
      <c r="AI1124" s="184" t="str">
        <f>IF(AE:AE="","",IF(R1124="Refreshment Beverage",AK1124*(Rates!J$19/100),ROUND(SUM(AH1124*(Rates!$J$8/100)),4)))</f>
        <v/>
      </c>
      <c r="AJ1124" s="183" t="str">
        <f t="shared" si="562"/>
        <v/>
      </c>
      <c r="AK1124" s="185" t="str">
        <f t="shared" si="563"/>
        <v/>
      </c>
      <c r="AL1124" s="177" t="str">
        <f t="shared" si="564"/>
        <v/>
      </c>
      <c r="AM1124" s="13" t="str">
        <f>IF(AS1124="","",IF(R1124="Refreshment Beverage",ROUND(AS1124*Rates!K$19,4),ROUND(AO1124*(VLOOKUP(VALUE(Q1124),Rates!G$4:L$12,3,0)),4)))</f>
        <v/>
      </c>
      <c r="AN1124" s="183" t="str">
        <f>IF(AS1124="","",IF(R1124="Refreshment Beverage",AS1124*(Rates!J$19/100),MAX(AM1124,AB1124)))</f>
        <v/>
      </c>
      <c r="AO1124" s="186" t="str">
        <f t="shared" si="565"/>
        <v/>
      </c>
      <c r="AP1124" s="186" t="str">
        <f t="shared" si="566"/>
        <v/>
      </c>
      <c r="AQ1124" s="186" t="str">
        <f>IF(AS1124="","",IF(R1124="Refreshment Beverage",ROUND(SUM(VLOOKUP(Q:Q,Rates!G$15:L$19,3,0)*(AS1124-Y1124-Z1124-AA1124)),4),ROUND(SUM(Rates!$K$8*AS1124),4)))</f>
        <v/>
      </c>
      <c r="AR1124" s="184" t="str">
        <f t="shared" si="567"/>
        <v/>
      </c>
      <c r="AS1124" s="185" t="str">
        <f t="shared" si="568"/>
        <v/>
      </c>
      <c r="AT1124" s="177" t="str">
        <f t="shared" si="569"/>
        <v/>
      </c>
      <c r="AU1124" s="13" t="str">
        <f>IF(AX1124="","",IF(R1124="Refreshment Beverage",ROUND((BA1124-Y1124-Z1124-AA1124)*VLOOKUP(VALUE(Q1124),Rates!G$15:L$19,3,0),4),ROUND(AW1124*(VLOOKUP(VALUE(Q1124),Rates!G:L,3,0)),4)))</f>
        <v/>
      </c>
      <c r="AV1124" s="183" t="str">
        <f t="shared" si="570"/>
        <v/>
      </c>
      <c r="AW1124" s="186" t="str">
        <f t="shared" si="571"/>
        <v/>
      </c>
      <c r="AX1124" s="184" t="str">
        <f t="shared" si="572"/>
        <v/>
      </c>
      <c r="AY1124" s="186" t="str">
        <f>IF(AX1124="","",IF(R1124="Refreshment Beverage",ROUND(SUM(AX1124*Rates!K$19),4),ROUND(SUM(AX1124*(Rates!J$8/100)),4)))</f>
        <v/>
      </c>
      <c r="AZ1124" s="183" t="str">
        <f t="shared" si="573"/>
        <v/>
      </c>
      <c r="BA1124" s="185" t="str">
        <f t="shared" si="574"/>
        <v/>
      </c>
      <c r="BD1124" s="171"/>
      <c r="BE1124" s="171"/>
      <c r="BF1124" s="171"/>
      <c r="BG1124" s="171"/>
    </row>
    <row r="1125" spans="1:59" ht="15" customHeight="1" x14ac:dyDescent="0.3">
      <c r="A1125" s="172"/>
      <c r="B1125" s="172"/>
      <c r="C1125" s="172"/>
      <c r="D1125" s="173"/>
      <c r="E1125" s="173"/>
      <c r="F1125" s="173"/>
      <c r="G1125" s="173"/>
      <c r="H1125" s="173"/>
      <c r="I1125" s="174"/>
      <c r="J1125" s="175"/>
      <c r="K1125" s="176" t="str">
        <f t="shared" si="546"/>
        <v/>
      </c>
      <c r="L1125" s="177" t="str">
        <f t="shared" si="547"/>
        <v/>
      </c>
      <c r="M1125" s="178" t="str">
        <f t="shared" si="548"/>
        <v/>
      </c>
      <c r="N1125" s="44" t="str" cm="1">
        <f t="array" ref="N1125">IFERROR(IF(_xlfn.SINGLE(A:A)="","",IF(R1125="Beer",SUM(LOOKUP(2,1/(Rates!$B$3:$B$5&lt;=W1125)/(Rates!$C$3:$C$5&gt;=W1125),Rates!$D$3:$D$5)*(X1125/100)*W1125),IF(R1125="Refreshment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44" t="str">
        <f t="shared" si="549"/>
        <v/>
      </c>
      <c r="P1125" s="13"/>
      <c r="Q1125" s="179" t="str">
        <f t="shared" si="550"/>
        <v/>
      </c>
      <c r="R1125" s="180" t="str">
        <f t="shared" si="551"/>
        <v/>
      </c>
      <c r="S1125" s="13" t="str">
        <f>IF(A1125="","",IF(R1125="Refreshment Beverage",VLOOKUP(VALUE(Q1125),Rates!G$15:L$19,2,0),VLOOKUP(VALUE(Q1125),Rates!G$4:L$8,2,0)))</f>
        <v/>
      </c>
      <c r="T1125" s="13" t="str">
        <f t="shared" si="552"/>
        <v/>
      </c>
      <c r="U1125" s="181" t="str">
        <f t="shared" si="553"/>
        <v/>
      </c>
      <c r="V1125" s="13" t="str">
        <f t="shared" si="554"/>
        <v/>
      </c>
      <c r="W1125" s="13" t="str">
        <f t="shared" si="555"/>
        <v/>
      </c>
      <c r="X1125" s="182" t="str">
        <f t="shared" si="556"/>
        <v/>
      </c>
      <c r="Y1125" s="183" t="str">
        <f>IF(A:A="","",IF(R1125="Refreshment Beverage",VLOOKUP(Q1125,Rates!G$15:L$19,6,0)*W1125,VLOOKUP(Q1125,Rates!G$4:L$12,6,0)*W1125))</f>
        <v/>
      </c>
      <c r="Z1125" s="183" t="str">
        <f t="shared" si="557"/>
        <v/>
      </c>
      <c r="AA1125" s="17">
        <f t="shared" si="545"/>
        <v>0</v>
      </c>
      <c r="AB1125" s="177" t="str" cm="1">
        <f t="array" ref="AB1125">IF(_xlfn.SINGLE(A:A)="","",IF(R1125="Refreshment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177" t="str" cm="1">
        <f t="array" ref="AC1125">IF(_xlfn.SINGLE(A:A)="","",IF(R1125="Refreshment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68">
        <f>IFERROR(IF(OR(Q1125=1,Q1125=2,Q1125=3,Q1125=4),VLOOKUP(Q1125,Rates!$A$31:$B$34,2,0)*W1125,IF(V1125=1,VLOOKUP(U1125,'REB BEV MIN MKUP'!B:E,4,0),IF(V1125&gt;1,VLOOKUP(VALUE(W1125),'REB BEV MIN MKUP'!O:Q,3,0),0))),0)</f>
        <v>0</v>
      </c>
      <c r="AE1125" s="177" t="str">
        <f t="shared" si="558"/>
        <v/>
      </c>
      <c r="AF1125" s="13" t="str">
        <f t="shared" si="559"/>
        <v/>
      </c>
      <c r="AG1125" s="177" t="str">
        <f t="shared" si="560"/>
        <v/>
      </c>
      <c r="AH1125" s="184" t="str">
        <f t="shared" si="561"/>
        <v/>
      </c>
      <c r="AI1125" s="184" t="str">
        <f>IF(AE:AE="","",IF(R1125="Refreshment Beverage",AK1125*(Rates!J$19/100),ROUND(SUM(AH1125*(Rates!$J$8/100)),4)))</f>
        <v/>
      </c>
      <c r="AJ1125" s="183" t="str">
        <f t="shared" si="562"/>
        <v/>
      </c>
      <c r="AK1125" s="185" t="str">
        <f t="shared" si="563"/>
        <v/>
      </c>
      <c r="AL1125" s="177" t="str">
        <f t="shared" si="564"/>
        <v/>
      </c>
      <c r="AM1125" s="13" t="str">
        <f>IF(AS1125="","",IF(R1125="Refreshment Beverage",ROUND(AS1125*Rates!K$19,4),ROUND(AO1125*(VLOOKUP(VALUE(Q1125),Rates!G$4:L$12,3,0)),4)))</f>
        <v/>
      </c>
      <c r="AN1125" s="183" t="str">
        <f>IF(AS1125="","",IF(R1125="Refreshment Beverage",AS1125*(Rates!J$19/100),MAX(AM1125,AB1125)))</f>
        <v/>
      </c>
      <c r="AO1125" s="186" t="str">
        <f t="shared" si="565"/>
        <v/>
      </c>
      <c r="AP1125" s="186" t="str">
        <f t="shared" si="566"/>
        <v/>
      </c>
      <c r="AQ1125" s="186" t="str">
        <f>IF(AS1125="","",IF(R1125="Refreshment Beverage",ROUND(SUM(VLOOKUP(Q:Q,Rates!G$15:L$19,3,0)*(AS1125-Y1125-Z1125-AA1125)),4),ROUND(SUM(Rates!$K$8*AS1125),4)))</f>
        <v/>
      </c>
      <c r="AR1125" s="184" t="str">
        <f t="shared" si="567"/>
        <v/>
      </c>
      <c r="AS1125" s="185" t="str">
        <f t="shared" si="568"/>
        <v/>
      </c>
      <c r="AT1125" s="177" t="str">
        <f t="shared" si="569"/>
        <v/>
      </c>
      <c r="AU1125" s="13" t="str">
        <f>IF(AX1125="","",IF(R1125="Refreshment Beverage",ROUND((BA1125-Y1125-Z1125-AA1125)*VLOOKUP(VALUE(Q1125),Rates!G$15:L$19,3,0),4),ROUND(AW1125*(VLOOKUP(VALUE(Q1125),Rates!G:L,3,0)),4)))</f>
        <v/>
      </c>
      <c r="AV1125" s="183" t="str">
        <f t="shared" si="570"/>
        <v/>
      </c>
      <c r="AW1125" s="186" t="str">
        <f t="shared" si="571"/>
        <v/>
      </c>
      <c r="AX1125" s="184" t="str">
        <f t="shared" si="572"/>
        <v/>
      </c>
      <c r="AY1125" s="186" t="str">
        <f>IF(AX1125="","",IF(R1125="Refreshment Beverage",ROUND(SUM(AX1125*Rates!K$19),4),ROUND(SUM(AX1125*(Rates!J$8/100)),4)))</f>
        <v/>
      </c>
      <c r="AZ1125" s="183" t="str">
        <f t="shared" si="573"/>
        <v/>
      </c>
      <c r="BA1125" s="185" t="str">
        <f t="shared" si="574"/>
        <v/>
      </c>
      <c r="BD1125" s="171"/>
      <c r="BE1125" s="171"/>
      <c r="BF1125" s="171"/>
      <c r="BG1125" s="171"/>
    </row>
    <row r="1126" spans="1:59" ht="15" customHeight="1" x14ac:dyDescent="0.3">
      <c r="A1126" s="172"/>
      <c r="B1126" s="172"/>
      <c r="C1126" s="172"/>
      <c r="D1126" s="173"/>
      <c r="E1126" s="173"/>
      <c r="F1126" s="173"/>
      <c r="G1126" s="173"/>
      <c r="H1126" s="173"/>
      <c r="I1126" s="174"/>
      <c r="J1126" s="175"/>
      <c r="K1126" s="176" t="str">
        <f t="shared" si="546"/>
        <v/>
      </c>
      <c r="L1126" s="177" t="str">
        <f t="shared" si="547"/>
        <v/>
      </c>
      <c r="M1126" s="178" t="str">
        <f t="shared" si="548"/>
        <v/>
      </c>
      <c r="N1126" s="44" t="str" cm="1">
        <f t="array" ref="N1126">IFERROR(IF(_xlfn.SINGLE(A:A)="","",IF(R1126="Beer",SUM(LOOKUP(2,1/(Rates!$B$3:$B$5&lt;=W1126)/(Rates!$C$3:$C$5&gt;=W1126),Rates!$D$3:$D$5)*(X1126/100)*W1126),IF(R1126="Refreshment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44" t="str">
        <f t="shared" si="549"/>
        <v/>
      </c>
      <c r="P1126" s="13"/>
      <c r="Q1126" s="179" t="str">
        <f t="shared" si="550"/>
        <v/>
      </c>
      <c r="R1126" s="180" t="str">
        <f t="shared" si="551"/>
        <v/>
      </c>
      <c r="S1126" s="13" t="str">
        <f>IF(A1126="","",IF(R1126="Refreshment Beverage",VLOOKUP(VALUE(Q1126),Rates!G$15:L$19,2,0),VLOOKUP(VALUE(Q1126),Rates!G$4:L$8,2,0)))</f>
        <v/>
      </c>
      <c r="T1126" s="13" t="str">
        <f t="shared" si="552"/>
        <v/>
      </c>
      <c r="U1126" s="181" t="str">
        <f t="shared" si="553"/>
        <v/>
      </c>
      <c r="V1126" s="13" t="str">
        <f t="shared" si="554"/>
        <v/>
      </c>
      <c r="W1126" s="13" t="str">
        <f t="shared" si="555"/>
        <v/>
      </c>
      <c r="X1126" s="182" t="str">
        <f t="shared" si="556"/>
        <v/>
      </c>
      <c r="Y1126" s="183" t="str">
        <f>IF(A:A="","",IF(R1126="Refreshment Beverage",VLOOKUP(Q1126,Rates!G$15:L$19,6,0)*W1126,VLOOKUP(Q1126,Rates!G$4:L$12,6,0)*W1126))</f>
        <v/>
      </c>
      <c r="Z1126" s="183" t="str">
        <f t="shared" si="557"/>
        <v/>
      </c>
      <c r="AA1126" s="17">
        <f t="shared" si="545"/>
        <v>0</v>
      </c>
      <c r="AB1126" s="177" t="str" cm="1">
        <f t="array" ref="AB1126">IF(_xlfn.SINGLE(A:A)="","",IF(R1126="Refreshment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177" t="str" cm="1">
        <f t="array" ref="AC1126">IF(_xlfn.SINGLE(A:A)="","",IF(R1126="Refreshment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68">
        <f>IFERROR(IF(OR(Q1126=1,Q1126=2,Q1126=3,Q1126=4),VLOOKUP(Q1126,Rates!$A$31:$B$34,2,0)*W1126,IF(V1126=1,VLOOKUP(U1126,'REB BEV MIN MKUP'!B:E,4,0),IF(V1126&gt;1,VLOOKUP(VALUE(W1126),'REB BEV MIN MKUP'!O:Q,3,0),0))),0)</f>
        <v>0</v>
      </c>
      <c r="AE1126" s="177" t="str">
        <f t="shared" si="558"/>
        <v/>
      </c>
      <c r="AF1126" s="13" t="str">
        <f t="shared" si="559"/>
        <v/>
      </c>
      <c r="AG1126" s="177" t="str">
        <f t="shared" si="560"/>
        <v/>
      </c>
      <c r="AH1126" s="184" t="str">
        <f t="shared" si="561"/>
        <v/>
      </c>
      <c r="AI1126" s="184" t="str">
        <f>IF(AE:AE="","",IF(R1126="Refreshment Beverage",AK1126*(Rates!J$19/100),ROUND(SUM(AH1126*(Rates!$J$8/100)),4)))</f>
        <v/>
      </c>
      <c r="AJ1126" s="183" t="str">
        <f t="shared" si="562"/>
        <v/>
      </c>
      <c r="AK1126" s="185" t="str">
        <f t="shared" si="563"/>
        <v/>
      </c>
      <c r="AL1126" s="177" t="str">
        <f t="shared" si="564"/>
        <v/>
      </c>
      <c r="AM1126" s="13" t="str">
        <f>IF(AS1126="","",IF(R1126="Refreshment Beverage",ROUND(AS1126*Rates!K$19,4),ROUND(AO1126*(VLOOKUP(VALUE(Q1126),Rates!G$4:L$12,3,0)),4)))</f>
        <v/>
      </c>
      <c r="AN1126" s="183" t="str">
        <f>IF(AS1126="","",IF(R1126="Refreshment Beverage",AS1126*(Rates!J$19/100),MAX(AM1126,AB1126)))</f>
        <v/>
      </c>
      <c r="AO1126" s="186" t="str">
        <f t="shared" si="565"/>
        <v/>
      </c>
      <c r="AP1126" s="186" t="str">
        <f t="shared" si="566"/>
        <v/>
      </c>
      <c r="AQ1126" s="186" t="str">
        <f>IF(AS1126="","",IF(R1126="Refreshment Beverage",ROUND(SUM(VLOOKUP(Q:Q,Rates!G$15:L$19,3,0)*(AS1126-Y1126-Z1126-AA1126)),4),ROUND(SUM(Rates!$K$8*AS1126),4)))</f>
        <v/>
      </c>
      <c r="AR1126" s="184" t="str">
        <f t="shared" si="567"/>
        <v/>
      </c>
      <c r="AS1126" s="185" t="str">
        <f t="shared" si="568"/>
        <v/>
      </c>
      <c r="AT1126" s="177" t="str">
        <f t="shared" si="569"/>
        <v/>
      </c>
      <c r="AU1126" s="13" t="str">
        <f>IF(AX1126="","",IF(R1126="Refreshment Beverage",ROUND((BA1126-Y1126-Z1126-AA1126)*VLOOKUP(VALUE(Q1126),Rates!G$15:L$19,3,0),4),ROUND(AW1126*(VLOOKUP(VALUE(Q1126),Rates!G:L,3,0)),4)))</f>
        <v/>
      </c>
      <c r="AV1126" s="183" t="str">
        <f t="shared" si="570"/>
        <v/>
      </c>
      <c r="AW1126" s="186" t="str">
        <f t="shared" si="571"/>
        <v/>
      </c>
      <c r="AX1126" s="184" t="str">
        <f t="shared" si="572"/>
        <v/>
      </c>
      <c r="AY1126" s="186" t="str">
        <f>IF(AX1126="","",IF(R1126="Refreshment Beverage",ROUND(SUM(AX1126*Rates!K$19),4),ROUND(SUM(AX1126*(Rates!J$8/100)),4)))</f>
        <v/>
      </c>
      <c r="AZ1126" s="183" t="str">
        <f t="shared" si="573"/>
        <v/>
      </c>
      <c r="BA1126" s="185" t="str">
        <f t="shared" si="574"/>
        <v/>
      </c>
      <c r="BD1126" s="171"/>
      <c r="BE1126" s="171"/>
      <c r="BF1126" s="171"/>
      <c r="BG1126" s="171"/>
    </row>
    <row r="1127" spans="1:59" ht="15" customHeight="1" x14ac:dyDescent="0.3">
      <c r="A1127" s="172"/>
      <c r="B1127" s="172"/>
      <c r="C1127" s="172"/>
      <c r="D1127" s="173"/>
      <c r="E1127" s="173"/>
      <c r="F1127" s="173"/>
      <c r="G1127" s="173"/>
      <c r="H1127" s="173"/>
      <c r="I1127" s="174"/>
      <c r="J1127" s="175"/>
      <c r="K1127" s="176" t="str">
        <f t="shared" si="546"/>
        <v/>
      </c>
      <c r="L1127" s="177" t="str">
        <f t="shared" si="547"/>
        <v/>
      </c>
      <c r="M1127" s="178" t="str">
        <f t="shared" si="548"/>
        <v/>
      </c>
      <c r="N1127" s="44" t="str" cm="1">
        <f t="array" ref="N1127">IFERROR(IF(_xlfn.SINGLE(A:A)="","",IF(R1127="Beer",SUM(LOOKUP(2,1/(Rates!$B$3:$B$5&lt;=W1127)/(Rates!$C$3:$C$5&gt;=W1127),Rates!$D$3:$D$5)*(X1127/100)*W1127),IF(R1127="Refreshment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44" t="str">
        <f t="shared" si="549"/>
        <v/>
      </c>
      <c r="P1127" s="13"/>
      <c r="Q1127" s="179" t="str">
        <f t="shared" si="550"/>
        <v/>
      </c>
      <c r="R1127" s="180" t="str">
        <f t="shared" si="551"/>
        <v/>
      </c>
      <c r="S1127" s="13" t="str">
        <f>IF(A1127="","",IF(R1127="Refreshment Beverage",VLOOKUP(VALUE(Q1127),Rates!G$15:L$19,2,0),VLOOKUP(VALUE(Q1127),Rates!G$4:L$8,2,0)))</f>
        <v/>
      </c>
      <c r="T1127" s="13" t="str">
        <f t="shared" si="552"/>
        <v/>
      </c>
      <c r="U1127" s="181" t="str">
        <f t="shared" si="553"/>
        <v/>
      </c>
      <c r="V1127" s="13" t="str">
        <f t="shared" si="554"/>
        <v/>
      </c>
      <c r="W1127" s="13" t="str">
        <f t="shared" si="555"/>
        <v/>
      </c>
      <c r="X1127" s="182" t="str">
        <f t="shared" si="556"/>
        <v/>
      </c>
      <c r="Y1127" s="183" t="str">
        <f>IF(A:A="","",IF(R1127="Refreshment Beverage",VLOOKUP(Q1127,Rates!G$15:L$19,6,0)*W1127,VLOOKUP(Q1127,Rates!G$4:L$12,6,0)*W1127))</f>
        <v/>
      </c>
      <c r="Z1127" s="183" t="str">
        <f t="shared" si="557"/>
        <v/>
      </c>
      <c r="AA1127" s="17">
        <f t="shared" si="545"/>
        <v>0</v>
      </c>
      <c r="AB1127" s="177" t="str" cm="1">
        <f t="array" ref="AB1127">IF(_xlfn.SINGLE(A:A)="","",IF(R1127="Refreshment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177" t="str" cm="1">
        <f t="array" ref="AC1127">IF(_xlfn.SINGLE(A:A)="","",IF(R1127="Refreshment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68">
        <f>IFERROR(IF(OR(Q1127=1,Q1127=2,Q1127=3,Q1127=4),VLOOKUP(Q1127,Rates!$A$31:$B$34,2,0)*W1127,IF(V1127=1,VLOOKUP(U1127,'REB BEV MIN MKUP'!B:E,4,0),IF(V1127&gt;1,VLOOKUP(VALUE(W1127),'REB BEV MIN MKUP'!O:Q,3,0),0))),0)</f>
        <v>0</v>
      </c>
      <c r="AE1127" s="177" t="str">
        <f t="shared" si="558"/>
        <v/>
      </c>
      <c r="AF1127" s="13" t="str">
        <f t="shared" si="559"/>
        <v/>
      </c>
      <c r="AG1127" s="177" t="str">
        <f t="shared" si="560"/>
        <v/>
      </c>
      <c r="AH1127" s="184" t="str">
        <f t="shared" si="561"/>
        <v/>
      </c>
      <c r="AI1127" s="184" t="str">
        <f>IF(AE:AE="","",IF(R1127="Refreshment Beverage",AK1127*(Rates!J$19/100),ROUND(SUM(AH1127*(Rates!$J$8/100)),4)))</f>
        <v/>
      </c>
      <c r="AJ1127" s="183" t="str">
        <f t="shared" si="562"/>
        <v/>
      </c>
      <c r="AK1127" s="185" t="str">
        <f t="shared" si="563"/>
        <v/>
      </c>
      <c r="AL1127" s="177" t="str">
        <f t="shared" si="564"/>
        <v/>
      </c>
      <c r="AM1127" s="13" t="str">
        <f>IF(AS1127="","",IF(R1127="Refreshment Beverage",ROUND(AS1127*Rates!K$19,4),ROUND(AO1127*(VLOOKUP(VALUE(Q1127),Rates!G$4:L$12,3,0)),4)))</f>
        <v/>
      </c>
      <c r="AN1127" s="183" t="str">
        <f>IF(AS1127="","",IF(R1127="Refreshment Beverage",AS1127*(Rates!J$19/100),MAX(AM1127,AB1127)))</f>
        <v/>
      </c>
      <c r="AO1127" s="186" t="str">
        <f t="shared" si="565"/>
        <v/>
      </c>
      <c r="AP1127" s="186" t="str">
        <f t="shared" si="566"/>
        <v/>
      </c>
      <c r="AQ1127" s="186" t="str">
        <f>IF(AS1127="","",IF(R1127="Refreshment Beverage",ROUND(SUM(VLOOKUP(Q:Q,Rates!G$15:L$19,3,0)*(AS1127-Y1127-Z1127-AA1127)),4),ROUND(SUM(Rates!$K$8*AS1127),4)))</f>
        <v/>
      </c>
      <c r="AR1127" s="184" t="str">
        <f t="shared" si="567"/>
        <v/>
      </c>
      <c r="AS1127" s="185" t="str">
        <f t="shared" si="568"/>
        <v/>
      </c>
      <c r="AT1127" s="177" t="str">
        <f t="shared" si="569"/>
        <v/>
      </c>
      <c r="AU1127" s="13" t="str">
        <f>IF(AX1127="","",IF(R1127="Refreshment Beverage",ROUND((BA1127-Y1127-Z1127-AA1127)*VLOOKUP(VALUE(Q1127),Rates!G$15:L$19,3,0),4),ROUND(AW1127*(VLOOKUP(VALUE(Q1127),Rates!G:L,3,0)),4)))</f>
        <v/>
      </c>
      <c r="AV1127" s="183" t="str">
        <f t="shared" si="570"/>
        <v/>
      </c>
      <c r="AW1127" s="186" t="str">
        <f t="shared" si="571"/>
        <v/>
      </c>
      <c r="AX1127" s="184" t="str">
        <f t="shared" si="572"/>
        <v/>
      </c>
      <c r="AY1127" s="186" t="str">
        <f>IF(AX1127="","",IF(R1127="Refreshment Beverage",ROUND(SUM(AX1127*Rates!K$19),4),ROUND(SUM(AX1127*(Rates!J$8/100)),4)))</f>
        <v/>
      </c>
      <c r="AZ1127" s="183" t="str">
        <f t="shared" si="573"/>
        <v/>
      </c>
      <c r="BA1127" s="185" t="str">
        <f t="shared" si="574"/>
        <v/>
      </c>
      <c r="BD1127" s="171"/>
      <c r="BE1127" s="171"/>
      <c r="BF1127" s="171"/>
      <c r="BG1127" s="171"/>
    </row>
    <row r="1128" spans="1:59" ht="15" customHeight="1" x14ac:dyDescent="0.3">
      <c r="A1128" s="172"/>
      <c r="B1128" s="172"/>
      <c r="C1128" s="172"/>
      <c r="D1128" s="173"/>
      <c r="E1128" s="173"/>
      <c r="F1128" s="173"/>
      <c r="G1128" s="173"/>
      <c r="H1128" s="173"/>
      <c r="I1128" s="174"/>
      <c r="J1128" s="175"/>
      <c r="K1128" s="176" t="str">
        <f t="shared" si="546"/>
        <v/>
      </c>
      <c r="L1128" s="177" t="str">
        <f t="shared" si="547"/>
        <v/>
      </c>
      <c r="M1128" s="178" t="str">
        <f t="shared" si="548"/>
        <v/>
      </c>
      <c r="N1128" s="44" t="str" cm="1">
        <f t="array" ref="N1128">IFERROR(IF(_xlfn.SINGLE(A:A)="","",IF(R1128="Beer",SUM(LOOKUP(2,1/(Rates!$B$3:$B$5&lt;=W1128)/(Rates!$C$3:$C$5&gt;=W1128),Rates!$D$3:$D$5)*(X1128/100)*W1128),IF(R1128="Refreshment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44" t="str">
        <f t="shared" si="549"/>
        <v/>
      </c>
      <c r="P1128" s="13"/>
      <c r="Q1128" s="179" t="str">
        <f t="shared" si="550"/>
        <v/>
      </c>
      <c r="R1128" s="180" t="str">
        <f t="shared" si="551"/>
        <v/>
      </c>
      <c r="S1128" s="13" t="str">
        <f>IF(A1128="","",IF(R1128="Refreshment Beverage",VLOOKUP(VALUE(Q1128),Rates!G$15:L$19,2,0),VLOOKUP(VALUE(Q1128),Rates!G$4:L$8,2,0)))</f>
        <v/>
      </c>
      <c r="T1128" s="13" t="str">
        <f t="shared" si="552"/>
        <v/>
      </c>
      <c r="U1128" s="181" t="str">
        <f t="shared" si="553"/>
        <v/>
      </c>
      <c r="V1128" s="13" t="str">
        <f t="shared" si="554"/>
        <v/>
      </c>
      <c r="W1128" s="13" t="str">
        <f t="shared" si="555"/>
        <v/>
      </c>
      <c r="X1128" s="182" t="str">
        <f t="shared" si="556"/>
        <v/>
      </c>
      <c r="Y1128" s="183" t="str">
        <f>IF(A:A="","",IF(R1128="Refreshment Beverage",VLOOKUP(Q1128,Rates!G$15:L$19,6,0)*W1128,VLOOKUP(Q1128,Rates!G$4:L$12,6,0)*W1128))</f>
        <v/>
      </c>
      <c r="Z1128" s="183" t="str">
        <f t="shared" si="557"/>
        <v/>
      </c>
      <c r="AA1128" s="17">
        <f t="shared" si="545"/>
        <v>0</v>
      </c>
      <c r="AB1128" s="177" t="str" cm="1">
        <f t="array" ref="AB1128">IF(_xlfn.SINGLE(A:A)="","",IF(R1128="Refreshment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177" t="str" cm="1">
        <f t="array" ref="AC1128">IF(_xlfn.SINGLE(A:A)="","",IF(R1128="Refreshment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68">
        <f>IFERROR(IF(OR(Q1128=1,Q1128=2,Q1128=3,Q1128=4),VLOOKUP(Q1128,Rates!$A$31:$B$34,2,0)*W1128,IF(V1128=1,VLOOKUP(U1128,'REB BEV MIN MKUP'!B:E,4,0),IF(V1128&gt;1,VLOOKUP(VALUE(W1128),'REB BEV MIN MKUP'!O:Q,3,0),0))),0)</f>
        <v>0</v>
      </c>
      <c r="AE1128" s="177" t="str">
        <f t="shared" si="558"/>
        <v/>
      </c>
      <c r="AF1128" s="13" t="str">
        <f t="shared" si="559"/>
        <v/>
      </c>
      <c r="AG1128" s="177" t="str">
        <f t="shared" si="560"/>
        <v/>
      </c>
      <c r="AH1128" s="184" t="str">
        <f t="shared" si="561"/>
        <v/>
      </c>
      <c r="AI1128" s="184" t="str">
        <f>IF(AE:AE="","",IF(R1128="Refreshment Beverage",AK1128*(Rates!J$19/100),ROUND(SUM(AH1128*(Rates!$J$8/100)),4)))</f>
        <v/>
      </c>
      <c r="AJ1128" s="183" t="str">
        <f t="shared" si="562"/>
        <v/>
      </c>
      <c r="AK1128" s="185" t="str">
        <f t="shared" si="563"/>
        <v/>
      </c>
      <c r="AL1128" s="177" t="str">
        <f t="shared" si="564"/>
        <v/>
      </c>
      <c r="AM1128" s="13" t="str">
        <f>IF(AS1128="","",IF(R1128="Refreshment Beverage",ROUND(AS1128*Rates!K$19,4),ROUND(AO1128*(VLOOKUP(VALUE(Q1128),Rates!G$4:L$12,3,0)),4)))</f>
        <v/>
      </c>
      <c r="AN1128" s="183" t="str">
        <f>IF(AS1128="","",IF(R1128="Refreshment Beverage",AS1128*(Rates!J$19/100),MAX(AM1128,AB1128)))</f>
        <v/>
      </c>
      <c r="AO1128" s="186" t="str">
        <f t="shared" si="565"/>
        <v/>
      </c>
      <c r="AP1128" s="186" t="str">
        <f t="shared" si="566"/>
        <v/>
      </c>
      <c r="AQ1128" s="186" t="str">
        <f>IF(AS1128="","",IF(R1128="Refreshment Beverage",ROUND(SUM(VLOOKUP(Q:Q,Rates!G$15:L$19,3,0)*(AS1128-Y1128-Z1128-AA1128)),4),ROUND(SUM(Rates!$K$8*AS1128),4)))</f>
        <v/>
      </c>
      <c r="AR1128" s="184" t="str">
        <f t="shared" si="567"/>
        <v/>
      </c>
      <c r="AS1128" s="185" t="str">
        <f t="shared" si="568"/>
        <v/>
      </c>
      <c r="AT1128" s="177" t="str">
        <f t="shared" si="569"/>
        <v/>
      </c>
      <c r="AU1128" s="13" t="str">
        <f>IF(AX1128="","",IF(R1128="Refreshment Beverage",ROUND((BA1128-Y1128-Z1128-AA1128)*VLOOKUP(VALUE(Q1128),Rates!G$15:L$19,3,0),4),ROUND(AW1128*(VLOOKUP(VALUE(Q1128),Rates!G:L,3,0)),4)))</f>
        <v/>
      </c>
      <c r="AV1128" s="183" t="str">
        <f t="shared" si="570"/>
        <v/>
      </c>
      <c r="AW1128" s="186" t="str">
        <f t="shared" si="571"/>
        <v/>
      </c>
      <c r="AX1128" s="184" t="str">
        <f t="shared" si="572"/>
        <v/>
      </c>
      <c r="AY1128" s="186" t="str">
        <f>IF(AX1128="","",IF(R1128="Refreshment Beverage",ROUND(SUM(AX1128*Rates!K$19),4),ROUND(SUM(AX1128*(Rates!J$8/100)),4)))</f>
        <v/>
      </c>
      <c r="AZ1128" s="183" t="str">
        <f t="shared" si="573"/>
        <v/>
      </c>
      <c r="BA1128" s="185" t="str">
        <f t="shared" si="574"/>
        <v/>
      </c>
      <c r="BD1128" s="171"/>
      <c r="BE1128" s="171"/>
      <c r="BF1128" s="171"/>
      <c r="BG1128" s="171"/>
    </row>
    <row r="1129" spans="1:59" ht="15" customHeight="1" x14ac:dyDescent="0.3">
      <c r="A1129" s="172"/>
      <c r="B1129" s="172"/>
      <c r="C1129" s="172"/>
      <c r="D1129" s="173"/>
      <c r="E1129" s="173"/>
      <c r="F1129" s="173"/>
      <c r="G1129" s="173"/>
      <c r="H1129" s="173"/>
      <c r="I1129" s="174"/>
      <c r="J1129" s="175"/>
      <c r="K1129" s="176" t="str">
        <f t="shared" si="546"/>
        <v/>
      </c>
      <c r="L1129" s="177" t="str">
        <f t="shared" si="547"/>
        <v/>
      </c>
      <c r="M1129" s="178" t="str">
        <f t="shared" si="548"/>
        <v/>
      </c>
      <c r="N1129" s="44" t="str" cm="1">
        <f t="array" ref="N1129">IFERROR(IF(_xlfn.SINGLE(A:A)="","",IF(R1129="Beer",SUM(LOOKUP(2,1/(Rates!$B$3:$B$5&lt;=W1129)/(Rates!$C$3:$C$5&gt;=W1129),Rates!$D$3:$D$5)*(X1129/100)*W1129),IF(R1129="Refreshment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44" t="str">
        <f t="shared" si="549"/>
        <v/>
      </c>
      <c r="P1129" s="13"/>
      <c r="Q1129" s="179" t="str">
        <f t="shared" si="550"/>
        <v/>
      </c>
      <c r="R1129" s="180" t="str">
        <f t="shared" si="551"/>
        <v/>
      </c>
      <c r="S1129" s="13" t="str">
        <f>IF(A1129="","",IF(R1129="Refreshment Beverage",VLOOKUP(VALUE(Q1129),Rates!G$15:L$19,2,0),VLOOKUP(VALUE(Q1129),Rates!G$4:L$8,2,0)))</f>
        <v/>
      </c>
      <c r="T1129" s="13" t="str">
        <f t="shared" si="552"/>
        <v/>
      </c>
      <c r="U1129" s="181" t="str">
        <f t="shared" si="553"/>
        <v/>
      </c>
      <c r="V1129" s="13" t="str">
        <f t="shared" si="554"/>
        <v/>
      </c>
      <c r="W1129" s="13" t="str">
        <f t="shared" si="555"/>
        <v/>
      </c>
      <c r="X1129" s="182" t="str">
        <f t="shared" si="556"/>
        <v/>
      </c>
      <c r="Y1129" s="183" t="str">
        <f>IF(A:A="","",IF(R1129="Refreshment Beverage",VLOOKUP(Q1129,Rates!G$15:L$19,6,0)*W1129,VLOOKUP(Q1129,Rates!G$4:L$12,6,0)*W1129))</f>
        <v/>
      </c>
      <c r="Z1129" s="183" t="str">
        <f t="shared" si="557"/>
        <v/>
      </c>
      <c r="AA1129" s="17">
        <f t="shared" si="545"/>
        <v>0</v>
      </c>
      <c r="AB1129" s="177" t="str" cm="1">
        <f t="array" ref="AB1129">IF(_xlfn.SINGLE(A:A)="","",IF(R1129="Refreshment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177" t="str" cm="1">
        <f t="array" ref="AC1129">IF(_xlfn.SINGLE(A:A)="","",IF(R1129="Refreshment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68">
        <f>IFERROR(IF(OR(Q1129=1,Q1129=2,Q1129=3,Q1129=4),VLOOKUP(Q1129,Rates!$A$31:$B$34,2,0)*W1129,IF(V1129=1,VLOOKUP(U1129,'REB BEV MIN MKUP'!B:E,4,0),IF(V1129&gt;1,VLOOKUP(VALUE(W1129),'REB BEV MIN MKUP'!O:Q,3,0),0))),0)</f>
        <v>0</v>
      </c>
      <c r="AE1129" s="177" t="str">
        <f t="shared" si="558"/>
        <v/>
      </c>
      <c r="AF1129" s="13" t="str">
        <f t="shared" si="559"/>
        <v/>
      </c>
      <c r="AG1129" s="177" t="str">
        <f t="shared" si="560"/>
        <v/>
      </c>
      <c r="AH1129" s="184" t="str">
        <f t="shared" si="561"/>
        <v/>
      </c>
      <c r="AI1129" s="184" t="str">
        <f>IF(AE:AE="","",IF(R1129="Refreshment Beverage",AK1129*(Rates!J$19/100),ROUND(SUM(AH1129*(Rates!$J$8/100)),4)))</f>
        <v/>
      </c>
      <c r="AJ1129" s="183" t="str">
        <f t="shared" si="562"/>
        <v/>
      </c>
      <c r="AK1129" s="185" t="str">
        <f t="shared" si="563"/>
        <v/>
      </c>
      <c r="AL1129" s="177" t="str">
        <f t="shared" si="564"/>
        <v/>
      </c>
      <c r="AM1129" s="13" t="str">
        <f>IF(AS1129="","",IF(R1129="Refreshment Beverage",ROUND(AS1129*Rates!K$19,4),ROUND(AO1129*(VLOOKUP(VALUE(Q1129),Rates!G$4:L$12,3,0)),4)))</f>
        <v/>
      </c>
      <c r="AN1129" s="183" t="str">
        <f>IF(AS1129="","",IF(R1129="Refreshment Beverage",AS1129*(Rates!J$19/100),MAX(AM1129,AB1129)))</f>
        <v/>
      </c>
      <c r="AO1129" s="186" t="str">
        <f t="shared" si="565"/>
        <v/>
      </c>
      <c r="AP1129" s="186" t="str">
        <f t="shared" si="566"/>
        <v/>
      </c>
      <c r="AQ1129" s="186" t="str">
        <f>IF(AS1129="","",IF(R1129="Refreshment Beverage",ROUND(SUM(VLOOKUP(Q:Q,Rates!G$15:L$19,3,0)*(AS1129-Y1129-Z1129-AA1129)),4),ROUND(SUM(Rates!$K$8*AS1129),4)))</f>
        <v/>
      </c>
      <c r="AR1129" s="184" t="str">
        <f t="shared" si="567"/>
        <v/>
      </c>
      <c r="AS1129" s="185" t="str">
        <f t="shared" si="568"/>
        <v/>
      </c>
      <c r="AT1129" s="177" t="str">
        <f t="shared" si="569"/>
        <v/>
      </c>
      <c r="AU1129" s="13" t="str">
        <f>IF(AX1129="","",IF(R1129="Refreshment Beverage",ROUND((BA1129-Y1129-Z1129-AA1129)*VLOOKUP(VALUE(Q1129),Rates!G$15:L$19,3,0),4),ROUND(AW1129*(VLOOKUP(VALUE(Q1129),Rates!G:L,3,0)),4)))</f>
        <v/>
      </c>
      <c r="AV1129" s="183" t="str">
        <f t="shared" si="570"/>
        <v/>
      </c>
      <c r="AW1129" s="186" t="str">
        <f t="shared" si="571"/>
        <v/>
      </c>
      <c r="AX1129" s="184" t="str">
        <f t="shared" si="572"/>
        <v/>
      </c>
      <c r="AY1129" s="186" t="str">
        <f>IF(AX1129="","",IF(R1129="Refreshment Beverage",ROUND(SUM(AX1129*Rates!K$19),4),ROUND(SUM(AX1129*(Rates!J$8/100)),4)))</f>
        <v/>
      </c>
      <c r="AZ1129" s="183" t="str">
        <f t="shared" si="573"/>
        <v/>
      </c>
      <c r="BA1129" s="185" t="str">
        <f t="shared" si="574"/>
        <v/>
      </c>
      <c r="BD1129" s="171"/>
      <c r="BE1129" s="171"/>
      <c r="BF1129" s="171"/>
      <c r="BG1129" s="171"/>
    </row>
    <row r="1130" spans="1:59" ht="15" customHeight="1" x14ac:dyDescent="0.3">
      <c r="A1130" s="172"/>
      <c r="B1130" s="172"/>
      <c r="C1130" s="172"/>
      <c r="D1130" s="173"/>
      <c r="E1130" s="173"/>
      <c r="F1130" s="173"/>
      <c r="G1130" s="173"/>
      <c r="H1130" s="173"/>
      <c r="I1130" s="174"/>
      <c r="J1130" s="175"/>
      <c r="K1130" s="176" t="str">
        <f t="shared" si="546"/>
        <v/>
      </c>
      <c r="L1130" s="177" t="str">
        <f t="shared" si="547"/>
        <v/>
      </c>
      <c r="M1130" s="178" t="str">
        <f t="shared" si="548"/>
        <v/>
      </c>
      <c r="N1130" s="44" t="str" cm="1">
        <f t="array" ref="N1130">IFERROR(IF(_xlfn.SINGLE(A:A)="","",IF(R1130="Beer",SUM(LOOKUP(2,1/(Rates!$B$3:$B$5&lt;=W1130)/(Rates!$C$3:$C$5&gt;=W1130),Rates!$D$3:$D$5)*(X1130/100)*W1130),IF(R1130="Refreshment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44" t="str">
        <f t="shared" si="549"/>
        <v/>
      </c>
      <c r="P1130" s="13"/>
      <c r="Q1130" s="179" t="str">
        <f t="shared" si="550"/>
        <v/>
      </c>
      <c r="R1130" s="180" t="str">
        <f t="shared" si="551"/>
        <v/>
      </c>
      <c r="S1130" s="13" t="str">
        <f>IF(A1130="","",IF(R1130="Refreshment Beverage",VLOOKUP(VALUE(Q1130),Rates!G$15:L$19,2,0),VLOOKUP(VALUE(Q1130),Rates!G$4:L$8,2,0)))</f>
        <v/>
      </c>
      <c r="T1130" s="13" t="str">
        <f t="shared" si="552"/>
        <v/>
      </c>
      <c r="U1130" s="181" t="str">
        <f t="shared" si="553"/>
        <v/>
      </c>
      <c r="V1130" s="13" t="str">
        <f t="shared" si="554"/>
        <v/>
      </c>
      <c r="W1130" s="13" t="str">
        <f t="shared" si="555"/>
        <v/>
      </c>
      <c r="X1130" s="182" t="str">
        <f t="shared" si="556"/>
        <v/>
      </c>
      <c r="Y1130" s="183" t="str">
        <f>IF(A:A="","",IF(R1130="Refreshment Beverage",VLOOKUP(Q1130,Rates!G$15:L$19,6,0)*W1130,VLOOKUP(Q1130,Rates!G$4:L$12,6,0)*W1130))</f>
        <v/>
      </c>
      <c r="Z1130" s="183" t="str">
        <f t="shared" si="557"/>
        <v/>
      </c>
      <c r="AA1130" s="17">
        <f t="shared" si="545"/>
        <v>0</v>
      </c>
      <c r="AB1130" s="177" t="str" cm="1">
        <f t="array" ref="AB1130">IF(_xlfn.SINGLE(A:A)="","",IF(R1130="Refreshment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177" t="str" cm="1">
        <f t="array" ref="AC1130">IF(_xlfn.SINGLE(A:A)="","",IF(R1130="Refreshment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68">
        <f>IFERROR(IF(OR(Q1130=1,Q1130=2,Q1130=3,Q1130=4),VLOOKUP(Q1130,Rates!$A$31:$B$34,2,0)*W1130,IF(V1130=1,VLOOKUP(U1130,'REB BEV MIN MKUP'!B:E,4,0),IF(V1130&gt;1,VLOOKUP(VALUE(W1130),'REB BEV MIN MKUP'!O:Q,3,0),0))),0)</f>
        <v>0</v>
      </c>
      <c r="AE1130" s="177" t="str">
        <f t="shared" si="558"/>
        <v/>
      </c>
      <c r="AF1130" s="13" t="str">
        <f t="shared" si="559"/>
        <v/>
      </c>
      <c r="AG1130" s="177" t="str">
        <f t="shared" si="560"/>
        <v/>
      </c>
      <c r="AH1130" s="184" t="str">
        <f t="shared" si="561"/>
        <v/>
      </c>
      <c r="AI1130" s="184" t="str">
        <f>IF(AE:AE="","",IF(R1130="Refreshment Beverage",AK1130*(Rates!J$19/100),ROUND(SUM(AH1130*(Rates!$J$8/100)),4)))</f>
        <v/>
      </c>
      <c r="AJ1130" s="183" t="str">
        <f t="shared" si="562"/>
        <v/>
      </c>
      <c r="AK1130" s="185" t="str">
        <f t="shared" si="563"/>
        <v/>
      </c>
      <c r="AL1130" s="177" t="str">
        <f t="shared" si="564"/>
        <v/>
      </c>
      <c r="AM1130" s="13" t="str">
        <f>IF(AS1130="","",IF(R1130="Refreshment Beverage",ROUND(AS1130*Rates!K$19,4),ROUND(AO1130*(VLOOKUP(VALUE(Q1130),Rates!G$4:L$12,3,0)),4)))</f>
        <v/>
      </c>
      <c r="AN1130" s="183" t="str">
        <f>IF(AS1130="","",IF(R1130="Refreshment Beverage",AS1130*(Rates!J$19/100),MAX(AM1130,AB1130)))</f>
        <v/>
      </c>
      <c r="AO1130" s="186" t="str">
        <f t="shared" si="565"/>
        <v/>
      </c>
      <c r="AP1130" s="186" t="str">
        <f t="shared" si="566"/>
        <v/>
      </c>
      <c r="AQ1130" s="186" t="str">
        <f>IF(AS1130="","",IF(R1130="Refreshment Beverage",ROUND(SUM(VLOOKUP(Q:Q,Rates!G$15:L$19,3,0)*(AS1130-Y1130-Z1130-AA1130)),4),ROUND(SUM(Rates!$K$8*AS1130),4)))</f>
        <v/>
      </c>
      <c r="AR1130" s="184" t="str">
        <f t="shared" si="567"/>
        <v/>
      </c>
      <c r="AS1130" s="185" t="str">
        <f t="shared" si="568"/>
        <v/>
      </c>
      <c r="AT1130" s="177" t="str">
        <f t="shared" si="569"/>
        <v/>
      </c>
      <c r="AU1130" s="13" t="str">
        <f>IF(AX1130="","",IF(R1130="Refreshment Beverage",ROUND((BA1130-Y1130-Z1130-AA1130)*VLOOKUP(VALUE(Q1130),Rates!G$15:L$19,3,0),4),ROUND(AW1130*(VLOOKUP(VALUE(Q1130),Rates!G:L,3,0)),4)))</f>
        <v/>
      </c>
      <c r="AV1130" s="183" t="str">
        <f t="shared" si="570"/>
        <v/>
      </c>
      <c r="AW1130" s="186" t="str">
        <f t="shared" si="571"/>
        <v/>
      </c>
      <c r="AX1130" s="184" t="str">
        <f t="shared" si="572"/>
        <v/>
      </c>
      <c r="AY1130" s="186" t="str">
        <f>IF(AX1130="","",IF(R1130="Refreshment Beverage",ROUND(SUM(AX1130*Rates!K$19),4),ROUND(SUM(AX1130*(Rates!J$8/100)),4)))</f>
        <v/>
      </c>
      <c r="AZ1130" s="183" t="str">
        <f t="shared" si="573"/>
        <v/>
      </c>
      <c r="BA1130" s="185" t="str">
        <f t="shared" si="574"/>
        <v/>
      </c>
      <c r="BD1130" s="171"/>
      <c r="BE1130" s="171"/>
      <c r="BF1130" s="171"/>
      <c r="BG1130" s="171"/>
    </row>
    <row r="1131" spans="1:59" ht="15" customHeight="1" x14ac:dyDescent="0.3">
      <c r="A1131" s="172"/>
      <c r="B1131" s="172"/>
      <c r="C1131" s="172"/>
      <c r="D1131" s="173"/>
      <c r="E1131" s="173"/>
      <c r="F1131" s="173"/>
      <c r="G1131" s="173"/>
      <c r="H1131" s="173"/>
      <c r="I1131" s="174"/>
      <c r="J1131" s="175"/>
      <c r="K1131" s="176" t="str">
        <f t="shared" si="546"/>
        <v/>
      </c>
      <c r="L1131" s="177" t="str">
        <f t="shared" si="547"/>
        <v/>
      </c>
      <c r="M1131" s="178" t="str">
        <f t="shared" si="548"/>
        <v/>
      </c>
      <c r="N1131" s="44" t="str" cm="1">
        <f t="array" ref="N1131">IFERROR(IF(_xlfn.SINGLE(A:A)="","",IF(R1131="Beer",SUM(LOOKUP(2,1/(Rates!$B$3:$B$5&lt;=W1131)/(Rates!$C$3:$C$5&gt;=W1131),Rates!$D$3:$D$5)*(X1131/100)*W1131),IF(R1131="Refreshment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44" t="str">
        <f t="shared" si="549"/>
        <v/>
      </c>
      <c r="P1131" s="13"/>
      <c r="Q1131" s="179" t="str">
        <f t="shared" si="550"/>
        <v/>
      </c>
      <c r="R1131" s="180" t="str">
        <f t="shared" si="551"/>
        <v/>
      </c>
      <c r="S1131" s="13" t="str">
        <f>IF(A1131="","",IF(R1131="Refreshment Beverage",VLOOKUP(VALUE(Q1131),Rates!G$15:L$19,2,0),VLOOKUP(VALUE(Q1131),Rates!G$4:L$8,2,0)))</f>
        <v/>
      </c>
      <c r="T1131" s="13" t="str">
        <f t="shared" si="552"/>
        <v/>
      </c>
      <c r="U1131" s="181" t="str">
        <f t="shared" si="553"/>
        <v/>
      </c>
      <c r="V1131" s="13" t="str">
        <f t="shared" si="554"/>
        <v/>
      </c>
      <c r="W1131" s="13" t="str">
        <f t="shared" si="555"/>
        <v/>
      </c>
      <c r="X1131" s="182" t="str">
        <f t="shared" si="556"/>
        <v/>
      </c>
      <c r="Y1131" s="183" t="str">
        <f>IF(A:A="","",IF(R1131="Refreshment Beverage",VLOOKUP(Q1131,Rates!G$15:L$19,6,0)*W1131,VLOOKUP(Q1131,Rates!G$4:L$12,6,0)*W1131))</f>
        <v/>
      </c>
      <c r="Z1131" s="183" t="str">
        <f t="shared" si="557"/>
        <v/>
      </c>
      <c r="AA1131" s="17">
        <f t="shared" si="545"/>
        <v>0</v>
      </c>
      <c r="AB1131" s="177" t="str" cm="1">
        <f t="array" ref="AB1131">IF(_xlfn.SINGLE(A:A)="","",IF(R1131="Refreshment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177" t="str" cm="1">
        <f t="array" ref="AC1131">IF(_xlfn.SINGLE(A:A)="","",IF(R1131="Refreshment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68">
        <f>IFERROR(IF(OR(Q1131=1,Q1131=2,Q1131=3,Q1131=4),VLOOKUP(Q1131,Rates!$A$31:$B$34,2,0)*W1131,IF(V1131=1,VLOOKUP(U1131,'REB BEV MIN MKUP'!B:E,4,0),IF(V1131&gt;1,VLOOKUP(VALUE(W1131),'REB BEV MIN MKUP'!O:Q,3,0),0))),0)</f>
        <v>0</v>
      </c>
      <c r="AE1131" s="177" t="str">
        <f t="shared" si="558"/>
        <v/>
      </c>
      <c r="AF1131" s="13" t="str">
        <f t="shared" si="559"/>
        <v/>
      </c>
      <c r="AG1131" s="177" t="str">
        <f t="shared" si="560"/>
        <v/>
      </c>
      <c r="AH1131" s="184" t="str">
        <f t="shared" si="561"/>
        <v/>
      </c>
      <c r="AI1131" s="184" t="str">
        <f>IF(AE:AE="","",IF(R1131="Refreshment Beverage",AK1131*(Rates!J$19/100),ROUND(SUM(AH1131*(Rates!$J$8/100)),4)))</f>
        <v/>
      </c>
      <c r="AJ1131" s="183" t="str">
        <f t="shared" si="562"/>
        <v/>
      </c>
      <c r="AK1131" s="185" t="str">
        <f t="shared" si="563"/>
        <v/>
      </c>
      <c r="AL1131" s="177" t="str">
        <f t="shared" si="564"/>
        <v/>
      </c>
      <c r="AM1131" s="13" t="str">
        <f>IF(AS1131="","",IF(R1131="Refreshment Beverage",ROUND(AS1131*Rates!K$19,4),ROUND(AO1131*(VLOOKUP(VALUE(Q1131),Rates!G$4:L$12,3,0)),4)))</f>
        <v/>
      </c>
      <c r="AN1131" s="183" t="str">
        <f>IF(AS1131="","",IF(R1131="Refreshment Beverage",AS1131*(Rates!J$19/100),MAX(AM1131,AB1131)))</f>
        <v/>
      </c>
      <c r="AO1131" s="186" t="str">
        <f t="shared" si="565"/>
        <v/>
      </c>
      <c r="AP1131" s="186" t="str">
        <f t="shared" si="566"/>
        <v/>
      </c>
      <c r="AQ1131" s="186" t="str">
        <f>IF(AS1131="","",IF(R1131="Refreshment Beverage",ROUND(SUM(VLOOKUP(Q:Q,Rates!G$15:L$19,3,0)*(AS1131-Y1131-Z1131-AA1131)),4),ROUND(SUM(Rates!$K$8*AS1131),4)))</f>
        <v/>
      </c>
      <c r="AR1131" s="184" t="str">
        <f t="shared" si="567"/>
        <v/>
      </c>
      <c r="AS1131" s="185" t="str">
        <f t="shared" si="568"/>
        <v/>
      </c>
      <c r="AT1131" s="177" t="str">
        <f t="shared" si="569"/>
        <v/>
      </c>
      <c r="AU1131" s="13" t="str">
        <f>IF(AX1131="","",IF(R1131="Refreshment Beverage",ROUND((BA1131-Y1131-Z1131-AA1131)*VLOOKUP(VALUE(Q1131),Rates!G$15:L$19,3,0),4),ROUND(AW1131*(VLOOKUP(VALUE(Q1131),Rates!G:L,3,0)),4)))</f>
        <v/>
      </c>
      <c r="AV1131" s="183" t="str">
        <f t="shared" si="570"/>
        <v/>
      </c>
      <c r="AW1131" s="186" t="str">
        <f t="shared" si="571"/>
        <v/>
      </c>
      <c r="AX1131" s="184" t="str">
        <f t="shared" si="572"/>
        <v/>
      </c>
      <c r="AY1131" s="186" t="str">
        <f>IF(AX1131="","",IF(R1131="Refreshment Beverage",ROUND(SUM(AX1131*Rates!K$19),4),ROUND(SUM(AX1131*(Rates!J$8/100)),4)))</f>
        <v/>
      </c>
      <c r="AZ1131" s="183" t="str">
        <f t="shared" si="573"/>
        <v/>
      </c>
      <c r="BA1131" s="185" t="str">
        <f t="shared" si="574"/>
        <v/>
      </c>
      <c r="BD1131" s="171"/>
      <c r="BE1131" s="171"/>
      <c r="BF1131" s="171"/>
      <c r="BG1131" s="171"/>
    </row>
    <row r="1132" spans="1:59" ht="15" customHeight="1" x14ac:dyDescent="0.3">
      <c r="A1132" s="172"/>
      <c r="B1132" s="172"/>
      <c r="C1132" s="172"/>
      <c r="D1132" s="173"/>
      <c r="E1132" s="173"/>
      <c r="F1132" s="173"/>
      <c r="G1132" s="173"/>
      <c r="H1132" s="173"/>
      <c r="I1132" s="174"/>
      <c r="J1132" s="175"/>
      <c r="K1132" s="176" t="str">
        <f t="shared" si="546"/>
        <v/>
      </c>
      <c r="L1132" s="177" t="str">
        <f t="shared" si="547"/>
        <v/>
      </c>
      <c r="M1132" s="178" t="str">
        <f t="shared" si="548"/>
        <v/>
      </c>
      <c r="N1132" s="44" t="str" cm="1">
        <f t="array" ref="N1132">IFERROR(IF(_xlfn.SINGLE(A:A)="","",IF(R1132="Beer",SUM(LOOKUP(2,1/(Rates!$B$3:$B$5&lt;=W1132)/(Rates!$C$3:$C$5&gt;=W1132),Rates!$D$3:$D$5)*(X1132/100)*W1132),IF(R1132="Refreshment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44" t="str">
        <f t="shared" si="549"/>
        <v/>
      </c>
      <c r="P1132" s="13"/>
      <c r="Q1132" s="179" t="str">
        <f t="shared" si="550"/>
        <v/>
      </c>
      <c r="R1132" s="180" t="str">
        <f t="shared" si="551"/>
        <v/>
      </c>
      <c r="S1132" s="13" t="str">
        <f>IF(A1132="","",IF(R1132="Refreshment Beverage",VLOOKUP(VALUE(Q1132),Rates!G$15:L$19,2,0),VLOOKUP(VALUE(Q1132),Rates!G$4:L$8,2,0)))</f>
        <v/>
      </c>
      <c r="T1132" s="13" t="str">
        <f t="shared" si="552"/>
        <v/>
      </c>
      <c r="U1132" s="181" t="str">
        <f t="shared" si="553"/>
        <v/>
      </c>
      <c r="V1132" s="13" t="str">
        <f t="shared" si="554"/>
        <v/>
      </c>
      <c r="W1132" s="13" t="str">
        <f t="shared" si="555"/>
        <v/>
      </c>
      <c r="X1132" s="182" t="str">
        <f t="shared" si="556"/>
        <v/>
      </c>
      <c r="Y1132" s="183" t="str">
        <f>IF(A:A="","",IF(R1132="Refreshment Beverage",VLOOKUP(Q1132,Rates!G$15:L$19,6,0)*W1132,VLOOKUP(Q1132,Rates!G$4:L$12,6,0)*W1132))</f>
        <v/>
      </c>
      <c r="Z1132" s="183" t="str">
        <f t="shared" si="557"/>
        <v/>
      </c>
      <c r="AA1132" s="17">
        <f t="shared" si="545"/>
        <v>0</v>
      </c>
      <c r="AB1132" s="177" t="str" cm="1">
        <f t="array" ref="AB1132">IF(_xlfn.SINGLE(A:A)="","",IF(R1132="Refreshment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177" t="str" cm="1">
        <f t="array" ref="AC1132">IF(_xlfn.SINGLE(A:A)="","",IF(R1132="Refreshment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68">
        <f>IFERROR(IF(OR(Q1132=1,Q1132=2,Q1132=3,Q1132=4),VLOOKUP(Q1132,Rates!$A$31:$B$34,2,0)*W1132,IF(V1132=1,VLOOKUP(U1132,'REB BEV MIN MKUP'!B:E,4,0),IF(V1132&gt;1,VLOOKUP(VALUE(W1132),'REB BEV MIN MKUP'!O:Q,3,0),0))),0)</f>
        <v>0</v>
      </c>
      <c r="AE1132" s="177" t="str">
        <f t="shared" si="558"/>
        <v/>
      </c>
      <c r="AF1132" s="13" t="str">
        <f t="shared" si="559"/>
        <v/>
      </c>
      <c r="AG1132" s="177" t="str">
        <f t="shared" si="560"/>
        <v/>
      </c>
      <c r="AH1132" s="184" t="str">
        <f t="shared" si="561"/>
        <v/>
      </c>
      <c r="AI1132" s="184" t="str">
        <f>IF(AE:AE="","",IF(R1132="Refreshment Beverage",AK1132*(Rates!J$19/100),ROUND(SUM(AH1132*(Rates!$J$8/100)),4)))</f>
        <v/>
      </c>
      <c r="AJ1132" s="183" t="str">
        <f t="shared" si="562"/>
        <v/>
      </c>
      <c r="AK1132" s="185" t="str">
        <f t="shared" si="563"/>
        <v/>
      </c>
      <c r="AL1132" s="177" t="str">
        <f t="shared" si="564"/>
        <v/>
      </c>
      <c r="AM1132" s="13" t="str">
        <f>IF(AS1132="","",IF(R1132="Refreshment Beverage",ROUND(AS1132*Rates!K$19,4),ROUND(AO1132*(VLOOKUP(VALUE(Q1132),Rates!G$4:L$12,3,0)),4)))</f>
        <v/>
      </c>
      <c r="AN1132" s="183" t="str">
        <f>IF(AS1132="","",IF(R1132="Refreshment Beverage",AS1132*(Rates!J$19/100),MAX(AM1132,AB1132)))</f>
        <v/>
      </c>
      <c r="AO1132" s="186" t="str">
        <f t="shared" si="565"/>
        <v/>
      </c>
      <c r="AP1132" s="186" t="str">
        <f t="shared" si="566"/>
        <v/>
      </c>
      <c r="AQ1132" s="186" t="str">
        <f>IF(AS1132="","",IF(R1132="Refreshment Beverage",ROUND(SUM(VLOOKUP(Q:Q,Rates!G$15:L$19,3,0)*(AS1132-Y1132-Z1132-AA1132)),4),ROUND(SUM(Rates!$K$8*AS1132),4)))</f>
        <v/>
      </c>
      <c r="AR1132" s="184" t="str">
        <f t="shared" si="567"/>
        <v/>
      </c>
      <c r="AS1132" s="185" t="str">
        <f t="shared" si="568"/>
        <v/>
      </c>
      <c r="AT1132" s="177" t="str">
        <f t="shared" si="569"/>
        <v/>
      </c>
      <c r="AU1132" s="13" t="str">
        <f>IF(AX1132="","",IF(R1132="Refreshment Beverage",ROUND((BA1132-Y1132-Z1132-AA1132)*VLOOKUP(VALUE(Q1132),Rates!G$15:L$19,3,0),4),ROUND(AW1132*(VLOOKUP(VALUE(Q1132),Rates!G:L,3,0)),4)))</f>
        <v/>
      </c>
      <c r="AV1132" s="183" t="str">
        <f t="shared" si="570"/>
        <v/>
      </c>
      <c r="AW1132" s="186" t="str">
        <f t="shared" si="571"/>
        <v/>
      </c>
      <c r="AX1132" s="184" t="str">
        <f t="shared" si="572"/>
        <v/>
      </c>
      <c r="AY1132" s="186" t="str">
        <f>IF(AX1132="","",IF(R1132="Refreshment Beverage",ROUND(SUM(AX1132*Rates!K$19),4),ROUND(SUM(AX1132*(Rates!J$8/100)),4)))</f>
        <v/>
      </c>
      <c r="AZ1132" s="183" t="str">
        <f t="shared" si="573"/>
        <v/>
      </c>
      <c r="BA1132" s="185" t="str">
        <f t="shared" si="574"/>
        <v/>
      </c>
      <c r="BD1132" s="171"/>
      <c r="BE1132" s="171"/>
      <c r="BF1132" s="171"/>
      <c r="BG1132" s="171"/>
    </row>
    <row r="1133" spans="1:59" ht="15" customHeight="1" x14ac:dyDescent="0.3">
      <c r="A1133" s="172"/>
      <c r="B1133" s="172"/>
      <c r="C1133" s="172"/>
      <c r="D1133" s="173"/>
      <c r="E1133" s="173"/>
      <c r="F1133" s="173"/>
      <c r="G1133" s="173"/>
      <c r="H1133" s="173"/>
      <c r="I1133" s="174"/>
      <c r="J1133" s="175"/>
      <c r="K1133" s="176" t="str">
        <f t="shared" si="546"/>
        <v/>
      </c>
      <c r="L1133" s="177" t="str">
        <f t="shared" si="547"/>
        <v/>
      </c>
      <c r="M1133" s="178" t="str">
        <f t="shared" si="548"/>
        <v/>
      </c>
      <c r="N1133" s="44" t="str" cm="1">
        <f t="array" ref="N1133">IFERROR(IF(_xlfn.SINGLE(A:A)="","",IF(R1133="Beer",SUM(LOOKUP(2,1/(Rates!$B$3:$B$5&lt;=W1133)/(Rates!$C$3:$C$5&gt;=W1133),Rates!$D$3:$D$5)*(X1133/100)*W1133),IF(R1133="Refreshment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44" t="str">
        <f t="shared" si="549"/>
        <v/>
      </c>
      <c r="P1133" s="13"/>
      <c r="Q1133" s="179" t="str">
        <f t="shared" si="550"/>
        <v/>
      </c>
      <c r="R1133" s="180" t="str">
        <f t="shared" si="551"/>
        <v/>
      </c>
      <c r="S1133" s="13" t="str">
        <f>IF(A1133="","",IF(R1133="Refreshment Beverage",VLOOKUP(VALUE(Q1133),Rates!G$15:L$19,2,0),VLOOKUP(VALUE(Q1133),Rates!G$4:L$8,2,0)))</f>
        <v/>
      </c>
      <c r="T1133" s="13" t="str">
        <f t="shared" si="552"/>
        <v/>
      </c>
      <c r="U1133" s="181" t="str">
        <f t="shared" si="553"/>
        <v/>
      </c>
      <c r="V1133" s="13" t="str">
        <f t="shared" si="554"/>
        <v/>
      </c>
      <c r="W1133" s="13" t="str">
        <f t="shared" si="555"/>
        <v/>
      </c>
      <c r="X1133" s="182" t="str">
        <f t="shared" si="556"/>
        <v/>
      </c>
      <c r="Y1133" s="183" t="str">
        <f>IF(A:A="","",IF(R1133="Refreshment Beverage",VLOOKUP(Q1133,Rates!G$15:L$19,6,0)*W1133,VLOOKUP(Q1133,Rates!G$4:L$12,6,0)*W1133))</f>
        <v/>
      </c>
      <c r="Z1133" s="183" t="str">
        <f t="shared" si="557"/>
        <v/>
      </c>
      <c r="AA1133" s="17">
        <f t="shared" si="545"/>
        <v>0</v>
      </c>
      <c r="AB1133" s="177" t="str" cm="1">
        <f t="array" ref="AB1133">IF(_xlfn.SINGLE(A:A)="","",IF(R1133="Refreshment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177" t="str" cm="1">
        <f t="array" ref="AC1133">IF(_xlfn.SINGLE(A:A)="","",IF(R1133="Refreshment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68">
        <f>IFERROR(IF(OR(Q1133=1,Q1133=2,Q1133=3,Q1133=4),VLOOKUP(Q1133,Rates!$A$31:$B$34,2,0)*W1133,IF(V1133=1,VLOOKUP(U1133,'REB BEV MIN MKUP'!B:E,4,0),IF(V1133&gt;1,VLOOKUP(VALUE(W1133),'REB BEV MIN MKUP'!O:Q,3,0),0))),0)</f>
        <v>0</v>
      </c>
      <c r="AE1133" s="177" t="str">
        <f t="shared" si="558"/>
        <v/>
      </c>
      <c r="AF1133" s="13" t="str">
        <f t="shared" si="559"/>
        <v/>
      </c>
      <c r="AG1133" s="177" t="str">
        <f t="shared" si="560"/>
        <v/>
      </c>
      <c r="AH1133" s="184" t="str">
        <f t="shared" si="561"/>
        <v/>
      </c>
      <c r="AI1133" s="184" t="str">
        <f>IF(AE:AE="","",IF(R1133="Refreshment Beverage",AK1133*(Rates!J$19/100),ROUND(SUM(AH1133*(Rates!$J$8/100)),4)))</f>
        <v/>
      </c>
      <c r="AJ1133" s="183" t="str">
        <f t="shared" si="562"/>
        <v/>
      </c>
      <c r="AK1133" s="185" t="str">
        <f t="shared" si="563"/>
        <v/>
      </c>
      <c r="AL1133" s="177" t="str">
        <f t="shared" si="564"/>
        <v/>
      </c>
      <c r="AM1133" s="13" t="str">
        <f>IF(AS1133="","",IF(R1133="Refreshment Beverage",ROUND(AS1133*Rates!K$19,4),ROUND(AO1133*(VLOOKUP(VALUE(Q1133),Rates!G$4:L$12,3,0)),4)))</f>
        <v/>
      </c>
      <c r="AN1133" s="183" t="str">
        <f>IF(AS1133="","",IF(R1133="Refreshment Beverage",AS1133*(Rates!J$19/100),MAX(AM1133,AB1133)))</f>
        <v/>
      </c>
      <c r="AO1133" s="186" t="str">
        <f t="shared" si="565"/>
        <v/>
      </c>
      <c r="AP1133" s="186" t="str">
        <f t="shared" si="566"/>
        <v/>
      </c>
      <c r="AQ1133" s="186" t="str">
        <f>IF(AS1133="","",IF(R1133="Refreshment Beverage",ROUND(SUM(VLOOKUP(Q:Q,Rates!G$15:L$19,3,0)*(AS1133-Y1133-Z1133-AA1133)),4),ROUND(SUM(Rates!$K$8*AS1133),4)))</f>
        <v/>
      </c>
      <c r="AR1133" s="184" t="str">
        <f t="shared" si="567"/>
        <v/>
      </c>
      <c r="AS1133" s="185" t="str">
        <f t="shared" si="568"/>
        <v/>
      </c>
      <c r="AT1133" s="177" t="str">
        <f t="shared" si="569"/>
        <v/>
      </c>
      <c r="AU1133" s="13" t="str">
        <f>IF(AX1133="","",IF(R1133="Refreshment Beverage",ROUND((BA1133-Y1133-Z1133-AA1133)*VLOOKUP(VALUE(Q1133),Rates!G$15:L$19,3,0),4),ROUND(AW1133*(VLOOKUP(VALUE(Q1133),Rates!G:L,3,0)),4)))</f>
        <v/>
      </c>
      <c r="AV1133" s="183" t="str">
        <f t="shared" si="570"/>
        <v/>
      </c>
      <c r="AW1133" s="186" t="str">
        <f t="shared" si="571"/>
        <v/>
      </c>
      <c r="AX1133" s="184" t="str">
        <f t="shared" si="572"/>
        <v/>
      </c>
      <c r="AY1133" s="186" t="str">
        <f>IF(AX1133="","",IF(R1133="Refreshment Beverage",ROUND(SUM(AX1133*Rates!K$19),4),ROUND(SUM(AX1133*(Rates!J$8/100)),4)))</f>
        <v/>
      </c>
      <c r="AZ1133" s="183" t="str">
        <f t="shared" si="573"/>
        <v/>
      </c>
      <c r="BA1133" s="185" t="str">
        <f t="shared" si="574"/>
        <v/>
      </c>
      <c r="BD1133" s="171"/>
      <c r="BE1133" s="171"/>
      <c r="BF1133" s="171"/>
      <c r="BG1133" s="171"/>
    </row>
    <row r="1134" spans="1:59" ht="15" customHeight="1" x14ac:dyDescent="0.3">
      <c r="A1134" s="172"/>
      <c r="B1134" s="172"/>
      <c r="C1134" s="172"/>
      <c r="D1134" s="173"/>
      <c r="E1134" s="173"/>
      <c r="F1134" s="173"/>
      <c r="G1134" s="173"/>
      <c r="H1134" s="173"/>
      <c r="I1134" s="174"/>
      <c r="J1134" s="175"/>
      <c r="K1134" s="176" t="str">
        <f t="shared" si="546"/>
        <v/>
      </c>
      <c r="L1134" s="177" t="str">
        <f t="shared" si="547"/>
        <v/>
      </c>
      <c r="M1134" s="178" t="str">
        <f t="shared" si="548"/>
        <v/>
      </c>
      <c r="N1134" s="44" t="str" cm="1">
        <f t="array" ref="N1134">IFERROR(IF(_xlfn.SINGLE(A:A)="","",IF(R1134="Beer",SUM(LOOKUP(2,1/(Rates!$B$3:$B$5&lt;=W1134)/(Rates!$C$3:$C$5&gt;=W1134),Rates!$D$3:$D$5)*(X1134/100)*W1134),IF(R1134="Refreshment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44" t="str">
        <f t="shared" si="549"/>
        <v/>
      </c>
      <c r="P1134" s="13"/>
      <c r="Q1134" s="179" t="str">
        <f t="shared" si="550"/>
        <v/>
      </c>
      <c r="R1134" s="180" t="str">
        <f t="shared" si="551"/>
        <v/>
      </c>
      <c r="S1134" s="13" t="str">
        <f>IF(A1134="","",IF(R1134="Refreshment Beverage",VLOOKUP(VALUE(Q1134),Rates!G$15:L$19,2,0),VLOOKUP(VALUE(Q1134),Rates!G$4:L$8,2,0)))</f>
        <v/>
      </c>
      <c r="T1134" s="13" t="str">
        <f t="shared" si="552"/>
        <v/>
      </c>
      <c r="U1134" s="181" t="str">
        <f t="shared" si="553"/>
        <v/>
      </c>
      <c r="V1134" s="13" t="str">
        <f t="shared" si="554"/>
        <v/>
      </c>
      <c r="W1134" s="13" t="str">
        <f t="shared" si="555"/>
        <v/>
      </c>
      <c r="X1134" s="182" t="str">
        <f t="shared" si="556"/>
        <v/>
      </c>
      <c r="Y1134" s="183" t="str">
        <f>IF(A:A="","",IF(R1134="Refreshment Beverage",VLOOKUP(Q1134,Rates!G$15:L$19,6,0)*W1134,VLOOKUP(Q1134,Rates!G$4:L$12,6,0)*W1134))</f>
        <v/>
      </c>
      <c r="Z1134" s="183" t="str">
        <f t="shared" si="557"/>
        <v/>
      </c>
      <c r="AA1134" s="17">
        <f t="shared" si="545"/>
        <v>0</v>
      </c>
      <c r="AB1134" s="177" t="str" cm="1">
        <f t="array" ref="AB1134">IF(_xlfn.SINGLE(A:A)="","",IF(R1134="Refreshment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177" t="str" cm="1">
        <f t="array" ref="AC1134">IF(_xlfn.SINGLE(A:A)="","",IF(R1134="Refreshment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68">
        <f>IFERROR(IF(OR(Q1134=1,Q1134=2,Q1134=3,Q1134=4),VLOOKUP(Q1134,Rates!$A$31:$B$34,2,0)*W1134,IF(V1134=1,VLOOKUP(U1134,'REB BEV MIN MKUP'!B:E,4,0),IF(V1134&gt;1,VLOOKUP(VALUE(W1134),'REB BEV MIN MKUP'!O:Q,3,0),0))),0)</f>
        <v>0</v>
      </c>
      <c r="AE1134" s="177" t="str">
        <f t="shared" si="558"/>
        <v/>
      </c>
      <c r="AF1134" s="13" t="str">
        <f t="shared" si="559"/>
        <v/>
      </c>
      <c r="AG1134" s="177" t="str">
        <f t="shared" si="560"/>
        <v/>
      </c>
      <c r="AH1134" s="184" t="str">
        <f t="shared" si="561"/>
        <v/>
      </c>
      <c r="AI1134" s="184" t="str">
        <f>IF(AE:AE="","",IF(R1134="Refreshment Beverage",AK1134*(Rates!J$19/100),ROUND(SUM(AH1134*(Rates!$J$8/100)),4)))</f>
        <v/>
      </c>
      <c r="AJ1134" s="183" t="str">
        <f t="shared" si="562"/>
        <v/>
      </c>
      <c r="AK1134" s="185" t="str">
        <f t="shared" si="563"/>
        <v/>
      </c>
      <c r="AL1134" s="177" t="str">
        <f t="shared" si="564"/>
        <v/>
      </c>
      <c r="AM1134" s="13" t="str">
        <f>IF(AS1134="","",IF(R1134="Refreshment Beverage",ROUND(AS1134*Rates!K$19,4),ROUND(AO1134*(VLOOKUP(VALUE(Q1134),Rates!G$4:L$12,3,0)),4)))</f>
        <v/>
      </c>
      <c r="AN1134" s="183" t="str">
        <f>IF(AS1134="","",IF(R1134="Refreshment Beverage",AS1134*(Rates!J$19/100),MAX(AM1134,AB1134)))</f>
        <v/>
      </c>
      <c r="AO1134" s="186" t="str">
        <f t="shared" si="565"/>
        <v/>
      </c>
      <c r="AP1134" s="186" t="str">
        <f t="shared" si="566"/>
        <v/>
      </c>
      <c r="AQ1134" s="186" t="str">
        <f>IF(AS1134="","",IF(R1134="Refreshment Beverage",ROUND(SUM(VLOOKUP(Q:Q,Rates!G$15:L$19,3,0)*(AS1134-Y1134-Z1134-AA1134)),4),ROUND(SUM(Rates!$K$8*AS1134),4)))</f>
        <v/>
      </c>
      <c r="AR1134" s="184" t="str">
        <f t="shared" si="567"/>
        <v/>
      </c>
      <c r="AS1134" s="185" t="str">
        <f t="shared" si="568"/>
        <v/>
      </c>
      <c r="AT1134" s="177" t="str">
        <f t="shared" si="569"/>
        <v/>
      </c>
      <c r="AU1134" s="13" t="str">
        <f>IF(AX1134="","",IF(R1134="Refreshment Beverage",ROUND((BA1134-Y1134-Z1134-AA1134)*VLOOKUP(VALUE(Q1134),Rates!G$15:L$19,3,0),4),ROUND(AW1134*(VLOOKUP(VALUE(Q1134),Rates!G:L,3,0)),4)))</f>
        <v/>
      </c>
      <c r="AV1134" s="183" t="str">
        <f t="shared" si="570"/>
        <v/>
      </c>
      <c r="AW1134" s="186" t="str">
        <f t="shared" si="571"/>
        <v/>
      </c>
      <c r="AX1134" s="184" t="str">
        <f t="shared" si="572"/>
        <v/>
      </c>
      <c r="AY1134" s="186" t="str">
        <f>IF(AX1134="","",IF(R1134="Refreshment Beverage",ROUND(SUM(AX1134*Rates!K$19),4),ROUND(SUM(AX1134*(Rates!J$8/100)),4)))</f>
        <v/>
      </c>
      <c r="AZ1134" s="183" t="str">
        <f t="shared" si="573"/>
        <v/>
      </c>
      <c r="BA1134" s="185" t="str">
        <f t="shared" si="574"/>
        <v/>
      </c>
      <c r="BD1134" s="171"/>
      <c r="BE1134" s="171"/>
      <c r="BF1134" s="171"/>
      <c r="BG1134" s="171"/>
    </row>
    <row r="1135" spans="1:59" ht="15" customHeight="1" x14ac:dyDescent="0.3">
      <c r="A1135" s="172"/>
      <c r="B1135" s="172"/>
      <c r="C1135" s="172"/>
      <c r="D1135" s="173"/>
      <c r="E1135" s="173"/>
      <c r="F1135" s="173"/>
      <c r="G1135" s="173"/>
      <c r="H1135" s="173"/>
      <c r="I1135" s="174"/>
      <c r="J1135" s="175"/>
      <c r="K1135" s="176" t="str">
        <f t="shared" si="546"/>
        <v/>
      </c>
      <c r="L1135" s="177" t="str">
        <f t="shared" si="547"/>
        <v/>
      </c>
      <c r="M1135" s="178" t="str">
        <f t="shared" si="548"/>
        <v/>
      </c>
      <c r="N1135" s="44" t="str" cm="1">
        <f t="array" ref="N1135">IFERROR(IF(_xlfn.SINGLE(A:A)="","",IF(R1135="Beer",SUM(LOOKUP(2,1/(Rates!$B$3:$B$5&lt;=W1135)/(Rates!$C$3:$C$5&gt;=W1135),Rates!$D$3:$D$5)*(X1135/100)*W1135),IF(R1135="Refreshment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44" t="str">
        <f t="shared" si="549"/>
        <v/>
      </c>
      <c r="P1135" s="13"/>
      <c r="Q1135" s="179" t="str">
        <f t="shared" si="550"/>
        <v/>
      </c>
      <c r="R1135" s="180" t="str">
        <f t="shared" si="551"/>
        <v/>
      </c>
      <c r="S1135" s="13" t="str">
        <f>IF(A1135="","",IF(R1135="Refreshment Beverage",VLOOKUP(VALUE(Q1135),Rates!G$15:L$19,2,0),VLOOKUP(VALUE(Q1135),Rates!G$4:L$8,2,0)))</f>
        <v/>
      </c>
      <c r="T1135" s="13" t="str">
        <f t="shared" si="552"/>
        <v/>
      </c>
      <c r="U1135" s="181" t="str">
        <f t="shared" si="553"/>
        <v/>
      </c>
      <c r="V1135" s="13" t="str">
        <f t="shared" si="554"/>
        <v/>
      </c>
      <c r="W1135" s="13" t="str">
        <f t="shared" si="555"/>
        <v/>
      </c>
      <c r="X1135" s="182" t="str">
        <f t="shared" si="556"/>
        <v/>
      </c>
      <c r="Y1135" s="183" t="str">
        <f>IF(A:A="","",IF(R1135="Refreshment Beverage",VLOOKUP(Q1135,Rates!G$15:L$19,6,0)*W1135,VLOOKUP(Q1135,Rates!G$4:L$12,6,0)*W1135))</f>
        <v/>
      </c>
      <c r="Z1135" s="183" t="str">
        <f t="shared" si="557"/>
        <v/>
      </c>
      <c r="AA1135" s="17">
        <f t="shared" si="545"/>
        <v>0</v>
      </c>
      <c r="AB1135" s="177" t="str" cm="1">
        <f t="array" ref="AB1135">IF(_xlfn.SINGLE(A:A)="","",IF(R1135="Refreshment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177" t="str" cm="1">
        <f t="array" ref="AC1135">IF(_xlfn.SINGLE(A:A)="","",IF(R1135="Refreshment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68">
        <f>IFERROR(IF(OR(Q1135=1,Q1135=2,Q1135=3,Q1135=4),VLOOKUP(Q1135,Rates!$A$31:$B$34,2,0)*W1135,IF(V1135=1,VLOOKUP(U1135,'REB BEV MIN MKUP'!B:E,4,0),IF(V1135&gt;1,VLOOKUP(VALUE(W1135),'REB BEV MIN MKUP'!O:Q,3,0),0))),0)</f>
        <v>0</v>
      </c>
      <c r="AE1135" s="177" t="str">
        <f t="shared" si="558"/>
        <v/>
      </c>
      <c r="AF1135" s="13" t="str">
        <f t="shared" si="559"/>
        <v/>
      </c>
      <c r="AG1135" s="177" t="str">
        <f t="shared" si="560"/>
        <v/>
      </c>
      <c r="AH1135" s="184" t="str">
        <f t="shared" si="561"/>
        <v/>
      </c>
      <c r="AI1135" s="184" t="str">
        <f>IF(AE:AE="","",IF(R1135="Refreshment Beverage",AK1135*(Rates!J$19/100),ROUND(SUM(AH1135*(Rates!$J$8/100)),4)))</f>
        <v/>
      </c>
      <c r="AJ1135" s="183" t="str">
        <f t="shared" si="562"/>
        <v/>
      </c>
      <c r="AK1135" s="185" t="str">
        <f t="shared" si="563"/>
        <v/>
      </c>
      <c r="AL1135" s="177" t="str">
        <f t="shared" si="564"/>
        <v/>
      </c>
      <c r="AM1135" s="13" t="str">
        <f>IF(AS1135="","",IF(R1135="Refreshment Beverage",ROUND(AS1135*Rates!K$19,4),ROUND(AO1135*(VLOOKUP(VALUE(Q1135),Rates!G$4:L$12,3,0)),4)))</f>
        <v/>
      </c>
      <c r="AN1135" s="183" t="str">
        <f>IF(AS1135="","",IF(R1135="Refreshment Beverage",AS1135*(Rates!J$19/100),MAX(AM1135,AB1135)))</f>
        <v/>
      </c>
      <c r="AO1135" s="186" t="str">
        <f t="shared" si="565"/>
        <v/>
      </c>
      <c r="AP1135" s="186" t="str">
        <f t="shared" si="566"/>
        <v/>
      </c>
      <c r="AQ1135" s="186" t="str">
        <f>IF(AS1135="","",IF(R1135="Refreshment Beverage",ROUND(SUM(VLOOKUP(Q:Q,Rates!G$15:L$19,3,0)*(AS1135-Y1135-Z1135-AA1135)),4),ROUND(SUM(Rates!$K$8*AS1135),4)))</f>
        <v/>
      </c>
      <c r="AR1135" s="184" t="str">
        <f t="shared" si="567"/>
        <v/>
      </c>
      <c r="AS1135" s="185" t="str">
        <f t="shared" si="568"/>
        <v/>
      </c>
      <c r="AT1135" s="177" t="str">
        <f t="shared" si="569"/>
        <v/>
      </c>
      <c r="AU1135" s="13" t="str">
        <f>IF(AX1135="","",IF(R1135="Refreshment Beverage",ROUND((BA1135-Y1135-Z1135-AA1135)*VLOOKUP(VALUE(Q1135),Rates!G$15:L$19,3,0),4),ROUND(AW1135*(VLOOKUP(VALUE(Q1135),Rates!G:L,3,0)),4)))</f>
        <v/>
      </c>
      <c r="AV1135" s="183" t="str">
        <f t="shared" si="570"/>
        <v/>
      </c>
      <c r="AW1135" s="186" t="str">
        <f t="shared" si="571"/>
        <v/>
      </c>
      <c r="AX1135" s="184" t="str">
        <f t="shared" si="572"/>
        <v/>
      </c>
      <c r="AY1135" s="186" t="str">
        <f>IF(AX1135="","",IF(R1135="Refreshment Beverage",ROUND(SUM(AX1135*Rates!K$19),4),ROUND(SUM(AX1135*(Rates!J$8/100)),4)))</f>
        <v/>
      </c>
      <c r="AZ1135" s="183" t="str">
        <f t="shared" si="573"/>
        <v/>
      </c>
      <c r="BA1135" s="185" t="str">
        <f t="shared" si="574"/>
        <v/>
      </c>
      <c r="BD1135" s="171"/>
      <c r="BE1135" s="171"/>
      <c r="BF1135" s="171"/>
      <c r="BG1135" s="171"/>
    </row>
    <row r="1136" spans="1:59" ht="15" customHeight="1" x14ac:dyDescent="0.3">
      <c r="A1136" s="172"/>
      <c r="B1136" s="172"/>
      <c r="C1136" s="172"/>
      <c r="D1136" s="173"/>
      <c r="E1136" s="173"/>
      <c r="F1136" s="173"/>
      <c r="G1136" s="173"/>
      <c r="H1136" s="173"/>
      <c r="I1136" s="174"/>
      <c r="J1136" s="175"/>
      <c r="K1136" s="176" t="str">
        <f t="shared" si="546"/>
        <v/>
      </c>
      <c r="L1136" s="177" t="str">
        <f t="shared" si="547"/>
        <v/>
      </c>
      <c r="M1136" s="178" t="str">
        <f t="shared" si="548"/>
        <v/>
      </c>
      <c r="N1136" s="44" t="str" cm="1">
        <f t="array" ref="N1136">IFERROR(IF(_xlfn.SINGLE(A:A)="","",IF(R1136="Beer",SUM(LOOKUP(2,1/(Rates!$B$3:$B$5&lt;=W1136)/(Rates!$C$3:$C$5&gt;=W1136),Rates!$D$3:$D$5)*(X1136/100)*W1136),IF(R1136="Refreshment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44" t="str">
        <f t="shared" si="549"/>
        <v/>
      </c>
      <c r="P1136" s="13"/>
      <c r="Q1136" s="179" t="str">
        <f t="shared" si="550"/>
        <v/>
      </c>
      <c r="R1136" s="180" t="str">
        <f t="shared" si="551"/>
        <v/>
      </c>
      <c r="S1136" s="13" t="str">
        <f>IF(A1136="","",IF(R1136="Refreshment Beverage",VLOOKUP(VALUE(Q1136),Rates!G$15:L$19,2,0),VLOOKUP(VALUE(Q1136),Rates!G$4:L$8,2,0)))</f>
        <v/>
      </c>
      <c r="T1136" s="13" t="str">
        <f t="shared" si="552"/>
        <v/>
      </c>
      <c r="U1136" s="181" t="str">
        <f t="shared" si="553"/>
        <v/>
      </c>
      <c r="V1136" s="13" t="str">
        <f t="shared" si="554"/>
        <v/>
      </c>
      <c r="W1136" s="13" t="str">
        <f t="shared" si="555"/>
        <v/>
      </c>
      <c r="X1136" s="182" t="str">
        <f t="shared" si="556"/>
        <v/>
      </c>
      <c r="Y1136" s="183" t="str">
        <f>IF(A:A="","",IF(R1136="Refreshment Beverage",VLOOKUP(Q1136,Rates!G$15:L$19,6,0)*W1136,VLOOKUP(Q1136,Rates!G$4:L$12,6,0)*W1136))</f>
        <v/>
      </c>
      <c r="Z1136" s="183" t="str">
        <f t="shared" si="557"/>
        <v/>
      </c>
      <c r="AA1136" s="17">
        <f t="shared" si="545"/>
        <v>0</v>
      </c>
      <c r="AB1136" s="177" t="str" cm="1">
        <f t="array" ref="AB1136">IF(_xlfn.SINGLE(A:A)="","",IF(R1136="Refreshment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177" t="str" cm="1">
        <f t="array" ref="AC1136">IF(_xlfn.SINGLE(A:A)="","",IF(R1136="Refreshment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68">
        <f>IFERROR(IF(OR(Q1136=1,Q1136=2,Q1136=3,Q1136=4),VLOOKUP(Q1136,Rates!$A$31:$B$34,2,0)*W1136,IF(V1136=1,VLOOKUP(U1136,'REB BEV MIN MKUP'!B:E,4,0),IF(V1136&gt;1,VLOOKUP(VALUE(W1136),'REB BEV MIN MKUP'!O:Q,3,0),0))),0)</f>
        <v>0</v>
      </c>
      <c r="AE1136" s="177" t="str">
        <f t="shared" si="558"/>
        <v/>
      </c>
      <c r="AF1136" s="13" t="str">
        <f t="shared" si="559"/>
        <v/>
      </c>
      <c r="AG1136" s="177" t="str">
        <f t="shared" si="560"/>
        <v/>
      </c>
      <c r="AH1136" s="184" t="str">
        <f t="shared" si="561"/>
        <v/>
      </c>
      <c r="AI1136" s="184" t="str">
        <f>IF(AE:AE="","",IF(R1136="Refreshment Beverage",AK1136*(Rates!J$19/100),ROUND(SUM(AH1136*(Rates!$J$8/100)),4)))</f>
        <v/>
      </c>
      <c r="AJ1136" s="183" t="str">
        <f t="shared" si="562"/>
        <v/>
      </c>
      <c r="AK1136" s="185" t="str">
        <f t="shared" si="563"/>
        <v/>
      </c>
      <c r="AL1136" s="177" t="str">
        <f t="shared" si="564"/>
        <v/>
      </c>
      <c r="AM1136" s="13" t="str">
        <f>IF(AS1136="","",IF(R1136="Refreshment Beverage",ROUND(AS1136*Rates!K$19,4),ROUND(AO1136*(VLOOKUP(VALUE(Q1136),Rates!G$4:L$12,3,0)),4)))</f>
        <v/>
      </c>
      <c r="AN1136" s="183" t="str">
        <f>IF(AS1136="","",IF(R1136="Refreshment Beverage",AS1136*(Rates!J$19/100),MAX(AM1136,AB1136)))</f>
        <v/>
      </c>
      <c r="AO1136" s="186" t="str">
        <f t="shared" si="565"/>
        <v/>
      </c>
      <c r="AP1136" s="186" t="str">
        <f t="shared" si="566"/>
        <v/>
      </c>
      <c r="AQ1136" s="186" t="str">
        <f>IF(AS1136="","",IF(R1136="Refreshment Beverage",ROUND(SUM(VLOOKUP(Q:Q,Rates!G$15:L$19,3,0)*(AS1136-Y1136-Z1136-AA1136)),4),ROUND(SUM(Rates!$K$8*AS1136),4)))</f>
        <v/>
      </c>
      <c r="AR1136" s="184" t="str">
        <f t="shared" si="567"/>
        <v/>
      </c>
      <c r="AS1136" s="185" t="str">
        <f t="shared" si="568"/>
        <v/>
      </c>
      <c r="AT1136" s="177" t="str">
        <f t="shared" si="569"/>
        <v/>
      </c>
      <c r="AU1136" s="13" t="str">
        <f>IF(AX1136="","",IF(R1136="Refreshment Beverage",ROUND((BA1136-Y1136-Z1136-AA1136)*VLOOKUP(VALUE(Q1136),Rates!G$15:L$19,3,0),4),ROUND(AW1136*(VLOOKUP(VALUE(Q1136),Rates!G:L,3,0)),4)))</f>
        <v/>
      </c>
      <c r="AV1136" s="183" t="str">
        <f t="shared" si="570"/>
        <v/>
      </c>
      <c r="AW1136" s="186" t="str">
        <f t="shared" si="571"/>
        <v/>
      </c>
      <c r="AX1136" s="184" t="str">
        <f t="shared" si="572"/>
        <v/>
      </c>
      <c r="AY1136" s="186" t="str">
        <f>IF(AX1136="","",IF(R1136="Refreshment Beverage",ROUND(SUM(AX1136*Rates!K$19),4),ROUND(SUM(AX1136*(Rates!J$8/100)),4)))</f>
        <v/>
      </c>
      <c r="AZ1136" s="183" t="str">
        <f t="shared" si="573"/>
        <v/>
      </c>
      <c r="BA1136" s="185" t="str">
        <f t="shared" si="574"/>
        <v/>
      </c>
      <c r="BD1136" s="171"/>
      <c r="BE1136" s="171"/>
      <c r="BF1136" s="171"/>
      <c r="BG1136" s="171"/>
    </row>
    <row r="1137" spans="1:59" ht="15" customHeight="1" x14ac:dyDescent="0.3">
      <c r="A1137" s="172"/>
      <c r="B1137" s="172"/>
      <c r="C1137" s="172"/>
      <c r="D1137" s="173"/>
      <c r="E1137" s="173"/>
      <c r="F1137" s="173"/>
      <c r="G1137" s="173"/>
      <c r="H1137" s="173"/>
      <c r="I1137" s="174"/>
      <c r="J1137" s="175"/>
      <c r="K1137" s="176" t="str">
        <f t="shared" si="546"/>
        <v/>
      </c>
      <c r="L1137" s="177" t="str">
        <f t="shared" si="547"/>
        <v/>
      </c>
      <c r="M1137" s="178" t="str">
        <f t="shared" si="548"/>
        <v/>
      </c>
      <c r="N1137" s="44" t="str" cm="1">
        <f t="array" ref="N1137">IFERROR(IF(_xlfn.SINGLE(A:A)="","",IF(R1137="Beer",SUM(LOOKUP(2,1/(Rates!$B$3:$B$5&lt;=W1137)/(Rates!$C$3:$C$5&gt;=W1137),Rates!$D$3:$D$5)*(X1137/100)*W1137),IF(R1137="Refreshment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44" t="str">
        <f t="shared" si="549"/>
        <v/>
      </c>
      <c r="P1137" s="13"/>
      <c r="Q1137" s="179" t="str">
        <f t="shared" si="550"/>
        <v/>
      </c>
      <c r="R1137" s="180" t="str">
        <f t="shared" si="551"/>
        <v/>
      </c>
      <c r="S1137" s="13" t="str">
        <f>IF(A1137="","",IF(R1137="Refreshment Beverage",VLOOKUP(VALUE(Q1137),Rates!G$15:L$19,2,0),VLOOKUP(VALUE(Q1137),Rates!G$4:L$8,2,0)))</f>
        <v/>
      </c>
      <c r="T1137" s="13" t="str">
        <f t="shared" si="552"/>
        <v/>
      </c>
      <c r="U1137" s="181" t="str">
        <f t="shared" si="553"/>
        <v/>
      </c>
      <c r="V1137" s="13" t="str">
        <f t="shared" si="554"/>
        <v/>
      </c>
      <c r="W1137" s="13" t="str">
        <f t="shared" si="555"/>
        <v/>
      </c>
      <c r="X1137" s="182" t="str">
        <f t="shared" si="556"/>
        <v/>
      </c>
      <c r="Y1137" s="183" t="str">
        <f>IF(A:A="","",IF(R1137="Refreshment Beverage",VLOOKUP(Q1137,Rates!G$15:L$19,6,0)*W1137,VLOOKUP(Q1137,Rates!G$4:L$12,6,0)*W1137))</f>
        <v/>
      </c>
      <c r="Z1137" s="183" t="str">
        <f t="shared" si="557"/>
        <v/>
      </c>
      <c r="AA1137" s="17">
        <f t="shared" si="545"/>
        <v>0</v>
      </c>
      <c r="AB1137" s="177" t="str" cm="1">
        <f t="array" ref="AB1137">IF(_xlfn.SINGLE(A:A)="","",IF(R1137="Refreshment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177" t="str" cm="1">
        <f t="array" ref="AC1137">IF(_xlfn.SINGLE(A:A)="","",IF(R1137="Refreshment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68">
        <f>IFERROR(IF(OR(Q1137=1,Q1137=2,Q1137=3,Q1137=4),VLOOKUP(Q1137,Rates!$A$31:$B$34,2,0)*W1137,IF(V1137=1,VLOOKUP(U1137,'REB BEV MIN MKUP'!B:E,4,0),IF(V1137&gt;1,VLOOKUP(VALUE(W1137),'REB BEV MIN MKUP'!O:Q,3,0),0))),0)</f>
        <v>0</v>
      </c>
      <c r="AE1137" s="177" t="str">
        <f t="shared" si="558"/>
        <v/>
      </c>
      <c r="AF1137" s="13" t="str">
        <f t="shared" si="559"/>
        <v/>
      </c>
      <c r="AG1137" s="177" t="str">
        <f t="shared" si="560"/>
        <v/>
      </c>
      <c r="AH1137" s="184" t="str">
        <f t="shared" si="561"/>
        <v/>
      </c>
      <c r="AI1137" s="184" t="str">
        <f>IF(AE:AE="","",IF(R1137="Refreshment Beverage",AK1137*(Rates!J$19/100),ROUND(SUM(AH1137*(Rates!$J$8/100)),4)))</f>
        <v/>
      </c>
      <c r="AJ1137" s="183" t="str">
        <f t="shared" si="562"/>
        <v/>
      </c>
      <c r="AK1137" s="185" t="str">
        <f t="shared" si="563"/>
        <v/>
      </c>
      <c r="AL1137" s="177" t="str">
        <f t="shared" si="564"/>
        <v/>
      </c>
      <c r="AM1137" s="13" t="str">
        <f>IF(AS1137="","",IF(R1137="Refreshment Beverage",ROUND(AS1137*Rates!K$19,4),ROUND(AO1137*(VLOOKUP(VALUE(Q1137),Rates!G$4:L$12,3,0)),4)))</f>
        <v/>
      </c>
      <c r="AN1137" s="183" t="str">
        <f>IF(AS1137="","",IF(R1137="Refreshment Beverage",AS1137*(Rates!J$19/100),MAX(AM1137,AB1137)))</f>
        <v/>
      </c>
      <c r="AO1137" s="186" t="str">
        <f t="shared" si="565"/>
        <v/>
      </c>
      <c r="AP1137" s="186" t="str">
        <f t="shared" si="566"/>
        <v/>
      </c>
      <c r="AQ1137" s="186" t="str">
        <f>IF(AS1137="","",IF(R1137="Refreshment Beverage",ROUND(SUM(VLOOKUP(Q:Q,Rates!G$15:L$19,3,0)*(AS1137-Y1137-Z1137-AA1137)),4),ROUND(SUM(Rates!$K$8*AS1137),4)))</f>
        <v/>
      </c>
      <c r="AR1137" s="184" t="str">
        <f t="shared" si="567"/>
        <v/>
      </c>
      <c r="AS1137" s="185" t="str">
        <f t="shared" si="568"/>
        <v/>
      </c>
      <c r="AT1137" s="177" t="str">
        <f t="shared" si="569"/>
        <v/>
      </c>
      <c r="AU1137" s="13" t="str">
        <f>IF(AX1137="","",IF(R1137="Refreshment Beverage",ROUND((BA1137-Y1137-Z1137-AA1137)*VLOOKUP(VALUE(Q1137),Rates!G$15:L$19,3,0),4),ROUND(AW1137*(VLOOKUP(VALUE(Q1137),Rates!G:L,3,0)),4)))</f>
        <v/>
      </c>
      <c r="AV1137" s="183" t="str">
        <f t="shared" si="570"/>
        <v/>
      </c>
      <c r="AW1137" s="186" t="str">
        <f t="shared" si="571"/>
        <v/>
      </c>
      <c r="AX1137" s="184" t="str">
        <f t="shared" si="572"/>
        <v/>
      </c>
      <c r="AY1137" s="186" t="str">
        <f>IF(AX1137="","",IF(R1137="Refreshment Beverage",ROUND(SUM(AX1137*Rates!K$19),4),ROUND(SUM(AX1137*(Rates!J$8/100)),4)))</f>
        <v/>
      </c>
      <c r="AZ1137" s="183" t="str">
        <f t="shared" si="573"/>
        <v/>
      </c>
      <c r="BA1137" s="185" t="str">
        <f t="shared" si="574"/>
        <v/>
      </c>
      <c r="BD1137" s="171"/>
      <c r="BE1137" s="171"/>
      <c r="BF1137" s="171"/>
      <c r="BG1137" s="171"/>
    </row>
    <row r="1138" spans="1:59" ht="15" customHeight="1" x14ac:dyDescent="0.3">
      <c r="A1138" s="172"/>
      <c r="B1138" s="172"/>
      <c r="C1138" s="172"/>
      <c r="D1138" s="173"/>
      <c r="E1138" s="173"/>
      <c r="F1138" s="173"/>
      <c r="G1138" s="173"/>
      <c r="H1138" s="173"/>
      <c r="I1138" s="174"/>
      <c r="J1138" s="175"/>
      <c r="K1138" s="176" t="str">
        <f t="shared" si="546"/>
        <v/>
      </c>
      <c r="L1138" s="177" t="str">
        <f t="shared" si="547"/>
        <v/>
      </c>
      <c r="M1138" s="178" t="str">
        <f t="shared" si="548"/>
        <v/>
      </c>
      <c r="N1138" s="44" t="str" cm="1">
        <f t="array" ref="N1138">IFERROR(IF(_xlfn.SINGLE(A:A)="","",IF(R1138="Beer",SUM(LOOKUP(2,1/(Rates!$B$3:$B$5&lt;=W1138)/(Rates!$C$3:$C$5&gt;=W1138),Rates!$D$3:$D$5)*(X1138/100)*W1138),IF(R1138="Refreshment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44" t="str">
        <f t="shared" si="549"/>
        <v/>
      </c>
      <c r="P1138" s="13"/>
      <c r="Q1138" s="179" t="str">
        <f t="shared" si="550"/>
        <v/>
      </c>
      <c r="R1138" s="180" t="str">
        <f t="shared" si="551"/>
        <v/>
      </c>
      <c r="S1138" s="13" t="str">
        <f>IF(A1138="","",IF(R1138="Refreshment Beverage",VLOOKUP(VALUE(Q1138),Rates!G$15:L$19,2,0),VLOOKUP(VALUE(Q1138),Rates!G$4:L$8,2,0)))</f>
        <v/>
      </c>
      <c r="T1138" s="13" t="str">
        <f t="shared" si="552"/>
        <v/>
      </c>
      <c r="U1138" s="181" t="str">
        <f t="shared" si="553"/>
        <v/>
      </c>
      <c r="V1138" s="13" t="str">
        <f t="shared" si="554"/>
        <v/>
      </c>
      <c r="W1138" s="13" t="str">
        <f t="shared" si="555"/>
        <v/>
      </c>
      <c r="X1138" s="182" t="str">
        <f t="shared" si="556"/>
        <v/>
      </c>
      <c r="Y1138" s="183" t="str">
        <f>IF(A:A="","",IF(R1138="Refreshment Beverage",VLOOKUP(Q1138,Rates!G$15:L$19,6,0)*W1138,VLOOKUP(Q1138,Rates!G$4:L$12,6,0)*W1138))</f>
        <v/>
      </c>
      <c r="Z1138" s="183" t="str">
        <f t="shared" si="557"/>
        <v/>
      </c>
      <c r="AA1138" s="17">
        <f t="shared" si="545"/>
        <v>0</v>
      </c>
      <c r="AB1138" s="177" t="str" cm="1">
        <f t="array" ref="AB1138">IF(_xlfn.SINGLE(A:A)="","",IF(R1138="Refreshment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177" t="str" cm="1">
        <f t="array" ref="AC1138">IF(_xlfn.SINGLE(A:A)="","",IF(R1138="Refreshment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68">
        <f>IFERROR(IF(OR(Q1138=1,Q1138=2,Q1138=3,Q1138=4),VLOOKUP(Q1138,Rates!$A$31:$B$34,2,0)*W1138,IF(V1138=1,VLOOKUP(U1138,'REB BEV MIN MKUP'!B:E,4,0),IF(V1138&gt;1,VLOOKUP(VALUE(W1138),'REB BEV MIN MKUP'!O:Q,3,0),0))),0)</f>
        <v>0</v>
      </c>
      <c r="AE1138" s="177" t="str">
        <f t="shared" si="558"/>
        <v/>
      </c>
      <c r="AF1138" s="13" t="str">
        <f t="shared" si="559"/>
        <v/>
      </c>
      <c r="AG1138" s="177" t="str">
        <f t="shared" si="560"/>
        <v/>
      </c>
      <c r="AH1138" s="184" t="str">
        <f t="shared" si="561"/>
        <v/>
      </c>
      <c r="AI1138" s="184" t="str">
        <f>IF(AE:AE="","",IF(R1138="Refreshment Beverage",AK1138*(Rates!J$19/100),ROUND(SUM(AH1138*(Rates!$J$8/100)),4)))</f>
        <v/>
      </c>
      <c r="AJ1138" s="183" t="str">
        <f t="shared" si="562"/>
        <v/>
      </c>
      <c r="AK1138" s="185" t="str">
        <f t="shared" si="563"/>
        <v/>
      </c>
      <c r="AL1138" s="177" t="str">
        <f t="shared" si="564"/>
        <v/>
      </c>
      <c r="AM1138" s="13" t="str">
        <f>IF(AS1138="","",IF(R1138="Refreshment Beverage",ROUND(AS1138*Rates!K$19,4),ROUND(AO1138*(VLOOKUP(VALUE(Q1138),Rates!G$4:L$12,3,0)),4)))</f>
        <v/>
      </c>
      <c r="AN1138" s="183" t="str">
        <f>IF(AS1138="","",IF(R1138="Refreshment Beverage",AS1138*(Rates!J$19/100),MAX(AM1138,AB1138)))</f>
        <v/>
      </c>
      <c r="AO1138" s="186" t="str">
        <f t="shared" si="565"/>
        <v/>
      </c>
      <c r="AP1138" s="186" t="str">
        <f t="shared" si="566"/>
        <v/>
      </c>
      <c r="AQ1138" s="186" t="str">
        <f>IF(AS1138="","",IF(R1138="Refreshment Beverage",ROUND(SUM(VLOOKUP(Q:Q,Rates!G$15:L$19,3,0)*(AS1138-Y1138-Z1138-AA1138)),4),ROUND(SUM(Rates!$K$8*AS1138),4)))</f>
        <v/>
      </c>
      <c r="AR1138" s="184" t="str">
        <f t="shared" si="567"/>
        <v/>
      </c>
      <c r="AS1138" s="185" t="str">
        <f t="shared" si="568"/>
        <v/>
      </c>
      <c r="AT1138" s="177" t="str">
        <f t="shared" si="569"/>
        <v/>
      </c>
      <c r="AU1138" s="13" t="str">
        <f>IF(AX1138="","",IF(R1138="Refreshment Beverage",ROUND((BA1138-Y1138-Z1138-AA1138)*VLOOKUP(VALUE(Q1138),Rates!G$15:L$19,3,0),4),ROUND(AW1138*(VLOOKUP(VALUE(Q1138),Rates!G:L,3,0)),4)))</f>
        <v/>
      </c>
      <c r="AV1138" s="183" t="str">
        <f t="shared" si="570"/>
        <v/>
      </c>
      <c r="AW1138" s="186" t="str">
        <f t="shared" si="571"/>
        <v/>
      </c>
      <c r="AX1138" s="184" t="str">
        <f t="shared" si="572"/>
        <v/>
      </c>
      <c r="AY1138" s="186" t="str">
        <f>IF(AX1138="","",IF(R1138="Refreshment Beverage",ROUND(SUM(AX1138*Rates!K$19),4),ROUND(SUM(AX1138*(Rates!J$8/100)),4)))</f>
        <v/>
      </c>
      <c r="AZ1138" s="183" t="str">
        <f t="shared" si="573"/>
        <v/>
      </c>
      <c r="BA1138" s="185" t="str">
        <f t="shared" si="574"/>
        <v/>
      </c>
      <c r="BD1138" s="171"/>
      <c r="BE1138" s="171"/>
      <c r="BF1138" s="171"/>
      <c r="BG1138" s="171"/>
    </row>
    <row r="1139" spans="1:59" ht="15" customHeight="1" x14ac:dyDescent="0.3">
      <c r="A1139" s="172"/>
      <c r="B1139" s="172"/>
      <c r="C1139" s="172"/>
      <c r="D1139" s="173"/>
      <c r="E1139" s="173"/>
      <c r="F1139" s="173"/>
      <c r="G1139" s="173"/>
      <c r="H1139" s="173"/>
      <c r="I1139" s="174"/>
      <c r="J1139" s="175"/>
      <c r="K1139" s="176" t="str">
        <f t="shared" si="546"/>
        <v/>
      </c>
      <c r="L1139" s="177" t="str">
        <f t="shared" si="547"/>
        <v/>
      </c>
      <c r="M1139" s="178" t="str">
        <f t="shared" si="548"/>
        <v/>
      </c>
      <c r="N1139" s="44" t="str" cm="1">
        <f t="array" ref="N1139">IFERROR(IF(_xlfn.SINGLE(A:A)="","",IF(R1139="Beer",SUM(LOOKUP(2,1/(Rates!$B$3:$B$5&lt;=W1139)/(Rates!$C$3:$C$5&gt;=W1139),Rates!$D$3:$D$5)*(X1139/100)*W1139),IF(R1139="Refreshment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44" t="str">
        <f t="shared" si="549"/>
        <v/>
      </c>
      <c r="P1139" s="13"/>
      <c r="Q1139" s="179" t="str">
        <f t="shared" si="550"/>
        <v/>
      </c>
      <c r="R1139" s="180" t="str">
        <f t="shared" si="551"/>
        <v/>
      </c>
      <c r="S1139" s="13" t="str">
        <f>IF(A1139="","",IF(R1139="Refreshment Beverage",VLOOKUP(VALUE(Q1139),Rates!G$15:L$19,2,0),VLOOKUP(VALUE(Q1139),Rates!G$4:L$8,2,0)))</f>
        <v/>
      </c>
      <c r="T1139" s="13" t="str">
        <f t="shared" si="552"/>
        <v/>
      </c>
      <c r="U1139" s="181" t="str">
        <f t="shared" si="553"/>
        <v/>
      </c>
      <c r="V1139" s="13" t="str">
        <f t="shared" si="554"/>
        <v/>
      </c>
      <c r="W1139" s="13" t="str">
        <f t="shared" si="555"/>
        <v/>
      </c>
      <c r="X1139" s="182" t="str">
        <f t="shared" si="556"/>
        <v/>
      </c>
      <c r="Y1139" s="183" t="str">
        <f>IF(A:A="","",IF(R1139="Refreshment Beverage",VLOOKUP(Q1139,Rates!G$15:L$19,6,0)*W1139,VLOOKUP(Q1139,Rates!G$4:L$12,6,0)*W1139))</f>
        <v/>
      </c>
      <c r="Z1139" s="183" t="str">
        <f t="shared" si="557"/>
        <v/>
      </c>
      <c r="AA1139" s="17">
        <f t="shared" si="545"/>
        <v>0</v>
      </c>
      <c r="AB1139" s="177" t="str" cm="1">
        <f t="array" ref="AB1139">IF(_xlfn.SINGLE(A:A)="","",IF(R1139="Refreshment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177" t="str" cm="1">
        <f t="array" ref="AC1139">IF(_xlfn.SINGLE(A:A)="","",IF(R1139="Refreshment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68">
        <f>IFERROR(IF(OR(Q1139=1,Q1139=2,Q1139=3,Q1139=4),VLOOKUP(Q1139,Rates!$A$31:$B$34,2,0)*W1139,IF(V1139=1,VLOOKUP(U1139,'REB BEV MIN MKUP'!B:E,4,0),IF(V1139&gt;1,VLOOKUP(VALUE(W1139),'REB BEV MIN MKUP'!O:Q,3,0),0))),0)</f>
        <v>0</v>
      </c>
      <c r="AE1139" s="177" t="str">
        <f t="shared" si="558"/>
        <v/>
      </c>
      <c r="AF1139" s="13" t="str">
        <f t="shared" si="559"/>
        <v/>
      </c>
      <c r="AG1139" s="177" t="str">
        <f t="shared" si="560"/>
        <v/>
      </c>
      <c r="AH1139" s="184" t="str">
        <f t="shared" si="561"/>
        <v/>
      </c>
      <c r="AI1139" s="184" t="str">
        <f>IF(AE:AE="","",IF(R1139="Refreshment Beverage",AK1139*(Rates!J$19/100),ROUND(SUM(AH1139*(Rates!$J$8/100)),4)))</f>
        <v/>
      </c>
      <c r="AJ1139" s="183" t="str">
        <f t="shared" si="562"/>
        <v/>
      </c>
      <c r="AK1139" s="185" t="str">
        <f t="shared" si="563"/>
        <v/>
      </c>
      <c r="AL1139" s="177" t="str">
        <f t="shared" si="564"/>
        <v/>
      </c>
      <c r="AM1139" s="13" t="str">
        <f>IF(AS1139="","",IF(R1139="Refreshment Beverage",ROUND(AS1139*Rates!K$19,4),ROUND(AO1139*(VLOOKUP(VALUE(Q1139),Rates!G$4:L$12,3,0)),4)))</f>
        <v/>
      </c>
      <c r="AN1139" s="183" t="str">
        <f>IF(AS1139="","",IF(R1139="Refreshment Beverage",AS1139*(Rates!J$19/100),MAX(AM1139,AB1139)))</f>
        <v/>
      </c>
      <c r="AO1139" s="186" t="str">
        <f t="shared" si="565"/>
        <v/>
      </c>
      <c r="AP1139" s="186" t="str">
        <f t="shared" si="566"/>
        <v/>
      </c>
      <c r="AQ1139" s="186" t="str">
        <f>IF(AS1139="","",IF(R1139="Refreshment Beverage",ROUND(SUM(VLOOKUP(Q:Q,Rates!G$15:L$19,3,0)*(AS1139-Y1139-Z1139-AA1139)),4),ROUND(SUM(Rates!$K$8*AS1139),4)))</f>
        <v/>
      </c>
      <c r="AR1139" s="184" t="str">
        <f t="shared" si="567"/>
        <v/>
      </c>
      <c r="AS1139" s="185" t="str">
        <f t="shared" si="568"/>
        <v/>
      </c>
      <c r="AT1139" s="177" t="str">
        <f t="shared" si="569"/>
        <v/>
      </c>
      <c r="AU1139" s="13" t="str">
        <f>IF(AX1139="","",IF(R1139="Refreshment Beverage",ROUND((BA1139-Y1139-Z1139-AA1139)*VLOOKUP(VALUE(Q1139),Rates!G$15:L$19,3,0),4),ROUND(AW1139*(VLOOKUP(VALUE(Q1139),Rates!G:L,3,0)),4)))</f>
        <v/>
      </c>
      <c r="AV1139" s="183" t="str">
        <f t="shared" si="570"/>
        <v/>
      </c>
      <c r="AW1139" s="186" t="str">
        <f t="shared" si="571"/>
        <v/>
      </c>
      <c r="AX1139" s="184" t="str">
        <f t="shared" si="572"/>
        <v/>
      </c>
      <c r="AY1139" s="186" t="str">
        <f>IF(AX1139="","",IF(R1139="Refreshment Beverage",ROUND(SUM(AX1139*Rates!K$19),4),ROUND(SUM(AX1139*(Rates!J$8/100)),4)))</f>
        <v/>
      </c>
      <c r="AZ1139" s="183" t="str">
        <f t="shared" si="573"/>
        <v/>
      </c>
      <c r="BA1139" s="185" t="str">
        <f t="shared" si="574"/>
        <v/>
      </c>
      <c r="BD1139" s="171"/>
      <c r="BE1139" s="171"/>
      <c r="BF1139" s="171"/>
      <c r="BG1139" s="171"/>
    </row>
    <row r="1140" spans="1:59" ht="15" customHeight="1" x14ac:dyDescent="0.3">
      <c r="A1140" s="172"/>
      <c r="B1140" s="172"/>
      <c r="C1140" s="172"/>
      <c r="D1140" s="173"/>
      <c r="E1140" s="173"/>
      <c r="F1140" s="173"/>
      <c r="G1140" s="173"/>
      <c r="H1140" s="173"/>
      <c r="I1140" s="174"/>
      <c r="J1140" s="175"/>
      <c r="K1140" s="176" t="str">
        <f t="shared" si="546"/>
        <v/>
      </c>
      <c r="L1140" s="177" t="str">
        <f t="shared" si="547"/>
        <v/>
      </c>
      <c r="M1140" s="178" t="str">
        <f t="shared" si="548"/>
        <v/>
      </c>
      <c r="N1140" s="44" t="str" cm="1">
        <f t="array" ref="N1140">IFERROR(IF(_xlfn.SINGLE(A:A)="","",IF(R1140="Beer",SUM(LOOKUP(2,1/(Rates!$B$3:$B$5&lt;=W1140)/(Rates!$C$3:$C$5&gt;=W1140),Rates!$D$3:$D$5)*(X1140/100)*W1140),IF(R1140="Refreshment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44" t="str">
        <f t="shared" si="549"/>
        <v/>
      </c>
      <c r="P1140" s="13"/>
      <c r="Q1140" s="179" t="str">
        <f t="shared" si="550"/>
        <v/>
      </c>
      <c r="R1140" s="180" t="str">
        <f t="shared" si="551"/>
        <v/>
      </c>
      <c r="S1140" s="13" t="str">
        <f>IF(A1140="","",IF(R1140="Refreshment Beverage",VLOOKUP(VALUE(Q1140),Rates!G$15:L$19,2,0),VLOOKUP(VALUE(Q1140),Rates!G$4:L$8,2,0)))</f>
        <v/>
      </c>
      <c r="T1140" s="13" t="str">
        <f t="shared" si="552"/>
        <v/>
      </c>
      <c r="U1140" s="181" t="str">
        <f t="shared" si="553"/>
        <v/>
      </c>
      <c r="V1140" s="13" t="str">
        <f t="shared" si="554"/>
        <v/>
      </c>
      <c r="W1140" s="13" t="str">
        <f t="shared" si="555"/>
        <v/>
      </c>
      <c r="X1140" s="182" t="str">
        <f t="shared" si="556"/>
        <v/>
      </c>
      <c r="Y1140" s="183" t="str">
        <f>IF(A:A="","",IF(R1140="Refreshment Beverage",VLOOKUP(Q1140,Rates!G$15:L$19,6,0)*W1140,VLOOKUP(Q1140,Rates!G$4:L$12,6,0)*W1140))</f>
        <v/>
      </c>
      <c r="Z1140" s="183" t="str">
        <f t="shared" si="557"/>
        <v/>
      </c>
      <c r="AA1140" s="17">
        <f t="shared" si="545"/>
        <v>0</v>
      </c>
      <c r="AB1140" s="177" t="str" cm="1">
        <f t="array" ref="AB1140">IF(_xlfn.SINGLE(A:A)="","",IF(R1140="Refreshment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177" t="str" cm="1">
        <f t="array" ref="AC1140">IF(_xlfn.SINGLE(A:A)="","",IF(R1140="Refreshment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68">
        <f>IFERROR(IF(OR(Q1140=1,Q1140=2,Q1140=3,Q1140=4),VLOOKUP(Q1140,Rates!$A$31:$B$34,2,0)*W1140,IF(V1140=1,VLOOKUP(U1140,'REB BEV MIN MKUP'!B:E,4,0),IF(V1140&gt;1,VLOOKUP(VALUE(W1140),'REB BEV MIN MKUP'!O:Q,3,0),0))),0)</f>
        <v>0</v>
      </c>
      <c r="AE1140" s="177" t="str">
        <f t="shared" si="558"/>
        <v/>
      </c>
      <c r="AF1140" s="13" t="str">
        <f t="shared" si="559"/>
        <v/>
      </c>
      <c r="AG1140" s="177" t="str">
        <f t="shared" si="560"/>
        <v/>
      </c>
      <c r="AH1140" s="184" t="str">
        <f t="shared" si="561"/>
        <v/>
      </c>
      <c r="AI1140" s="184" t="str">
        <f>IF(AE:AE="","",IF(R1140="Refreshment Beverage",AK1140*(Rates!J$19/100),ROUND(SUM(AH1140*(Rates!$J$8/100)),4)))</f>
        <v/>
      </c>
      <c r="AJ1140" s="183" t="str">
        <f t="shared" si="562"/>
        <v/>
      </c>
      <c r="AK1140" s="185" t="str">
        <f t="shared" si="563"/>
        <v/>
      </c>
      <c r="AL1140" s="177" t="str">
        <f t="shared" si="564"/>
        <v/>
      </c>
      <c r="AM1140" s="13" t="str">
        <f>IF(AS1140="","",IF(R1140="Refreshment Beverage",ROUND(AS1140*Rates!K$19,4),ROUND(AO1140*(VLOOKUP(VALUE(Q1140),Rates!G$4:L$12,3,0)),4)))</f>
        <v/>
      </c>
      <c r="AN1140" s="183" t="str">
        <f>IF(AS1140="","",IF(R1140="Refreshment Beverage",AS1140*(Rates!J$19/100),MAX(AM1140,AB1140)))</f>
        <v/>
      </c>
      <c r="AO1140" s="186" t="str">
        <f t="shared" si="565"/>
        <v/>
      </c>
      <c r="AP1140" s="186" t="str">
        <f t="shared" si="566"/>
        <v/>
      </c>
      <c r="AQ1140" s="186" t="str">
        <f>IF(AS1140="","",IF(R1140="Refreshment Beverage",ROUND(SUM(VLOOKUP(Q:Q,Rates!G$15:L$19,3,0)*(AS1140-Y1140-Z1140-AA1140)),4),ROUND(SUM(Rates!$K$8*AS1140),4)))</f>
        <v/>
      </c>
      <c r="AR1140" s="184" t="str">
        <f t="shared" si="567"/>
        <v/>
      </c>
      <c r="AS1140" s="185" t="str">
        <f t="shared" si="568"/>
        <v/>
      </c>
      <c r="AT1140" s="177" t="str">
        <f t="shared" si="569"/>
        <v/>
      </c>
      <c r="AU1140" s="13" t="str">
        <f>IF(AX1140="","",IF(R1140="Refreshment Beverage",ROUND((BA1140-Y1140-Z1140-AA1140)*VLOOKUP(VALUE(Q1140),Rates!G$15:L$19,3,0),4),ROUND(AW1140*(VLOOKUP(VALUE(Q1140),Rates!G:L,3,0)),4)))</f>
        <v/>
      </c>
      <c r="AV1140" s="183" t="str">
        <f t="shared" si="570"/>
        <v/>
      </c>
      <c r="AW1140" s="186" t="str">
        <f t="shared" si="571"/>
        <v/>
      </c>
      <c r="AX1140" s="184" t="str">
        <f t="shared" si="572"/>
        <v/>
      </c>
      <c r="AY1140" s="186" t="str">
        <f>IF(AX1140="","",IF(R1140="Refreshment Beverage",ROUND(SUM(AX1140*Rates!K$19),4),ROUND(SUM(AX1140*(Rates!J$8/100)),4)))</f>
        <v/>
      </c>
      <c r="AZ1140" s="183" t="str">
        <f t="shared" si="573"/>
        <v/>
      </c>
      <c r="BA1140" s="185" t="str">
        <f t="shared" si="574"/>
        <v/>
      </c>
      <c r="BD1140" s="171"/>
      <c r="BE1140" s="171"/>
      <c r="BF1140" s="171"/>
      <c r="BG1140" s="171"/>
    </row>
    <row r="1141" spans="1:59" ht="15" customHeight="1" x14ac:dyDescent="0.3">
      <c r="A1141" s="172"/>
      <c r="B1141" s="172"/>
      <c r="C1141" s="172"/>
      <c r="D1141" s="173"/>
      <c r="E1141" s="173"/>
      <c r="F1141" s="173"/>
      <c r="G1141" s="173"/>
      <c r="H1141" s="173"/>
      <c r="I1141" s="174"/>
      <c r="J1141" s="175"/>
      <c r="K1141" s="176" t="str">
        <f t="shared" si="546"/>
        <v/>
      </c>
      <c r="L1141" s="177" t="str">
        <f t="shared" si="547"/>
        <v/>
      </c>
      <c r="M1141" s="178" t="str">
        <f t="shared" si="548"/>
        <v/>
      </c>
      <c r="N1141" s="44" t="str" cm="1">
        <f t="array" ref="N1141">IFERROR(IF(_xlfn.SINGLE(A:A)="","",IF(R1141="Beer",SUM(LOOKUP(2,1/(Rates!$B$3:$B$5&lt;=W1141)/(Rates!$C$3:$C$5&gt;=W1141),Rates!$D$3:$D$5)*(X1141/100)*W1141),IF(R1141="Refreshment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44" t="str">
        <f t="shared" si="549"/>
        <v/>
      </c>
      <c r="P1141" s="13"/>
      <c r="Q1141" s="179" t="str">
        <f t="shared" si="550"/>
        <v/>
      </c>
      <c r="R1141" s="180" t="str">
        <f t="shared" si="551"/>
        <v/>
      </c>
      <c r="S1141" s="13" t="str">
        <f>IF(A1141="","",IF(R1141="Refreshment Beverage",VLOOKUP(VALUE(Q1141),Rates!G$15:L$19,2,0),VLOOKUP(VALUE(Q1141),Rates!G$4:L$8,2,0)))</f>
        <v/>
      </c>
      <c r="T1141" s="13" t="str">
        <f t="shared" si="552"/>
        <v/>
      </c>
      <c r="U1141" s="181" t="str">
        <f t="shared" si="553"/>
        <v/>
      </c>
      <c r="V1141" s="13" t="str">
        <f t="shared" si="554"/>
        <v/>
      </c>
      <c r="W1141" s="13" t="str">
        <f t="shared" si="555"/>
        <v/>
      </c>
      <c r="X1141" s="182" t="str">
        <f t="shared" si="556"/>
        <v/>
      </c>
      <c r="Y1141" s="183" t="str">
        <f>IF(A:A="","",IF(R1141="Refreshment Beverage",VLOOKUP(Q1141,Rates!G$15:L$19,6,0)*W1141,VLOOKUP(Q1141,Rates!G$4:L$12,6,0)*W1141))</f>
        <v/>
      </c>
      <c r="Z1141" s="183" t="str">
        <f t="shared" si="557"/>
        <v/>
      </c>
      <c r="AA1141" s="17">
        <f t="shared" si="545"/>
        <v>0</v>
      </c>
      <c r="AB1141" s="177" t="str" cm="1">
        <f t="array" ref="AB1141">IF(_xlfn.SINGLE(A:A)="","",IF(R1141="Refreshment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177" t="str" cm="1">
        <f t="array" ref="AC1141">IF(_xlfn.SINGLE(A:A)="","",IF(R1141="Refreshment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68">
        <f>IFERROR(IF(OR(Q1141=1,Q1141=2,Q1141=3,Q1141=4),VLOOKUP(Q1141,Rates!$A$31:$B$34,2,0)*W1141,IF(V1141=1,VLOOKUP(U1141,'REB BEV MIN MKUP'!B:E,4,0),IF(V1141&gt;1,VLOOKUP(VALUE(W1141),'REB BEV MIN MKUP'!O:Q,3,0),0))),0)</f>
        <v>0</v>
      </c>
      <c r="AE1141" s="177" t="str">
        <f t="shared" si="558"/>
        <v/>
      </c>
      <c r="AF1141" s="13" t="str">
        <f t="shared" si="559"/>
        <v/>
      </c>
      <c r="AG1141" s="177" t="str">
        <f t="shared" si="560"/>
        <v/>
      </c>
      <c r="AH1141" s="184" t="str">
        <f t="shared" si="561"/>
        <v/>
      </c>
      <c r="AI1141" s="184" t="str">
        <f>IF(AE:AE="","",IF(R1141="Refreshment Beverage",AK1141*(Rates!J$19/100),ROUND(SUM(AH1141*(Rates!$J$8/100)),4)))</f>
        <v/>
      </c>
      <c r="AJ1141" s="183" t="str">
        <f t="shared" si="562"/>
        <v/>
      </c>
      <c r="AK1141" s="185" t="str">
        <f t="shared" si="563"/>
        <v/>
      </c>
      <c r="AL1141" s="177" t="str">
        <f t="shared" si="564"/>
        <v/>
      </c>
      <c r="AM1141" s="13" t="str">
        <f>IF(AS1141="","",IF(R1141="Refreshment Beverage",ROUND(AS1141*Rates!K$19,4),ROUND(AO1141*(VLOOKUP(VALUE(Q1141),Rates!G$4:L$12,3,0)),4)))</f>
        <v/>
      </c>
      <c r="AN1141" s="183" t="str">
        <f>IF(AS1141="","",IF(R1141="Refreshment Beverage",AS1141*(Rates!J$19/100),MAX(AM1141,AB1141)))</f>
        <v/>
      </c>
      <c r="AO1141" s="186" t="str">
        <f t="shared" si="565"/>
        <v/>
      </c>
      <c r="AP1141" s="186" t="str">
        <f t="shared" si="566"/>
        <v/>
      </c>
      <c r="AQ1141" s="186" t="str">
        <f>IF(AS1141="","",IF(R1141="Refreshment Beverage",ROUND(SUM(VLOOKUP(Q:Q,Rates!G$15:L$19,3,0)*(AS1141-Y1141-Z1141-AA1141)),4),ROUND(SUM(Rates!$K$8*AS1141),4)))</f>
        <v/>
      </c>
      <c r="AR1141" s="184" t="str">
        <f t="shared" si="567"/>
        <v/>
      </c>
      <c r="AS1141" s="185" t="str">
        <f t="shared" si="568"/>
        <v/>
      </c>
      <c r="AT1141" s="177" t="str">
        <f t="shared" si="569"/>
        <v/>
      </c>
      <c r="AU1141" s="13" t="str">
        <f>IF(AX1141="","",IF(R1141="Refreshment Beverage",ROUND((BA1141-Y1141-Z1141-AA1141)*VLOOKUP(VALUE(Q1141),Rates!G$15:L$19,3,0),4),ROUND(AW1141*(VLOOKUP(VALUE(Q1141),Rates!G:L,3,0)),4)))</f>
        <v/>
      </c>
      <c r="AV1141" s="183" t="str">
        <f t="shared" si="570"/>
        <v/>
      </c>
      <c r="AW1141" s="186" t="str">
        <f t="shared" si="571"/>
        <v/>
      </c>
      <c r="AX1141" s="184" t="str">
        <f t="shared" si="572"/>
        <v/>
      </c>
      <c r="AY1141" s="186" t="str">
        <f>IF(AX1141="","",IF(R1141="Refreshment Beverage",ROUND(SUM(AX1141*Rates!K$19),4),ROUND(SUM(AX1141*(Rates!J$8/100)),4)))</f>
        <v/>
      </c>
      <c r="AZ1141" s="183" t="str">
        <f t="shared" si="573"/>
        <v/>
      </c>
      <c r="BA1141" s="185" t="str">
        <f t="shared" si="574"/>
        <v/>
      </c>
      <c r="BD1141" s="171"/>
      <c r="BE1141" s="171"/>
      <c r="BF1141" s="171"/>
      <c r="BG1141" s="171"/>
    </row>
    <row r="1142" spans="1:59" ht="15" customHeight="1" x14ac:dyDescent="0.3">
      <c r="A1142" s="172"/>
      <c r="B1142" s="172"/>
      <c r="C1142" s="172"/>
      <c r="D1142" s="173"/>
      <c r="E1142" s="173"/>
      <c r="F1142" s="173"/>
      <c r="G1142" s="173"/>
      <c r="H1142" s="173"/>
      <c r="I1142" s="174"/>
      <c r="J1142" s="175"/>
      <c r="K1142" s="176" t="str">
        <f t="shared" si="546"/>
        <v/>
      </c>
      <c r="L1142" s="177" t="str">
        <f t="shared" si="547"/>
        <v/>
      </c>
      <c r="M1142" s="178" t="str">
        <f t="shared" si="548"/>
        <v/>
      </c>
      <c r="N1142" s="44" t="str" cm="1">
        <f t="array" ref="N1142">IFERROR(IF(_xlfn.SINGLE(A:A)="","",IF(R1142="Beer",SUM(LOOKUP(2,1/(Rates!$B$3:$B$5&lt;=W1142)/(Rates!$C$3:$C$5&gt;=W1142),Rates!$D$3:$D$5)*(X1142/100)*W1142),IF(R1142="Refreshment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44" t="str">
        <f t="shared" si="549"/>
        <v/>
      </c>
      <c r="P1142" s="13"/>
      <c r="Q1142" s="179" t="str">
        <f t="shared" si="550"/>
        <v/>
      </c>
      <c r="R1142" s="180" t="str">
        <f t="shared" si="551"/>
        <v/>
      </c>
      <c r="S1142" s="13" t="str">
        <f>IF(A1142="","",IF(R1142="Refreshment Beverage",VLOOKUP(VALUE(Q1142),Rates!G$15:L$19,2,0),VLOOKUP(VALUE(Q1142),Rates!G$4:L$8,2,0)))</f>
        <v/>
      </c>
      <c r="T1142" s="13" t="str">
        <f t="shared" si="552"/>
        <v/>
      </c>
      <c r="U1142" s="181" t="str">
        <f t="shared" si="553"/>
        <v/>
      </c>
      <c r="V1142" s="13" t="str">
        <f t="shared" si="554"/>
        <v/>
      </c>
      <c r="W1142" s="13" t="str">
        <f t="shared" si="555"/>
        <v/>
      </c>
      <c r="X1142" s="182" t="str">
        <f t="shared" si="556"/>
        <v/>
      </c>
      <c r="Y1142" s="183" t="str">
        <f>IF(A:A="","",IF(R1142="Refreshment Beverage",VLOOKUP(Q1142,Rates!G$15:L$19,6,0)*W1142,VLOOKUP(Q1142,Rates!G$4:L$12,6,0)*W1142))</f>
        <v/>
      </c>
      <c r="Z1142" s="183" t="str">
        <f t="shared" si="557"/>
        <v/>
      </c>
      <c r="AA1142" s="17">
        <f t="shared" si="545"/>
        <v>0</v>
      </c>
      <c r="AB1142" s="177" t="str" cm="1">
        <f t="array" ref="AB1142">IF(_xlfn.SINGLE(A:A)="","",IF(R1142="Refreshment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177" t="str" cm="1">
        <f t="array" ref="AC1142">IF(_xlfn.SINGLE(A:A)="","",IF(R1142="Refreshment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68">
        <f>IFERROR(IF(OR(Q1142=1,Q1142=2,Q1142=3,Q1142=4),VLOOKUP(Q1142,Rates!$A$31:$B$34,2,0)*W1142,IF(V1142=1,VLOOKUP(U1142,'REB BEV MIN MKUP'!B:E,4,0),IF(V1142&gt;1,VLOOKUP(VALUE(W1142),'REB BEV MIN MKUP'!O:Q,3,0),0))),0)</f>
        <v>0</v>
      </c>
      <c r="AE1142" s="177" t="str">
        <f t="shared" si="558"/>
        <v/>
      </c>
      <c r="AF1142" s="13" t="str">
        <f t="shared" si="559"/>
        <v/>
      </c>
      <c r="AG1142" s="177" t="str">
        <f t="shared" si="560"/>
        <v/>
      </c>
      <c r="AH1142" s="184" t="str">
        <f t="shared" si="561"/>
        <v/>
      </c>
      <c r="AI1142" s="184" t="str">
        <f>IF(AE:AE="","",IF(R1142="Refreshment Beverage",AK1142*(Rates!J$19/100),ROUND(SUM(AH1142*(Rates!$J$8/100)),4)))</f>
        <v/>
      </c>
      <c r="AJ1142" s="183" t="str">
        <f t="shared" si="562"/>
        <v/>
      </c>
      <c r="AK1142" s="185" t="str">
        <f t="shared" si="563"/>
        <v/>
      </c>
      <c r="AL1142" s="177" t="str">
        <f t="shared" si="564"/>
        <v/>
      </c>
      <c r="AM1142" s="13" t="str">
        <f>IF(AS1142="","",IF(R1142="Refreshment Beverage",ROUND(AS1142*Rates!K$19,4),ROUND(AO1142*(VLOOKUP(VALUE(Q1142),Rates!G$4:L$12,3,0)),4)))</f>
        <v/>
      </c>
      <c r="AN1142" s="183" t="str">
        <f>IF(AS1142="","",IF(R1142="Refreshment Beverage",AS1142*(Rates!J$19/100),MAX(AM1142,AB1142)))</f>
        <v/>
      </c>
      <c r="AO1142" s="186" t="str">
        <f t="shared" si="565"/>
        <v/>
      </c>
      <c r="AP1142" s="186" t="str">
        <f t="shared" si="566"/>
        <v/>
      </c>
      <c r="AQ1142" s="186" t="str">
        <f>IF(AS1142="","",IF(R1142="Refreshment Beverage",ROUND(SUM(VLOOKUP(Q:Q,Rates!G$15:L$19,3,0)*(AS1142-Y1142-Z1142-AA1142)),4),ROUND(SUM(Rates!$K$8*AS1142),4)))</f>
        <v/>
      </c>
      <c r="AR1142" s="184" t="str">
        <f t="shared" si="567"/>
        <v/>
      </c>
      <c r="AS1142" s="185" t="str">
        <f t="shared" si="568"/>
        <v/>
      </c>
      <c r="AT1142" s="177" t="str">
        <f t="shared" si="569"/>
        <v/>
      </c>
      <c r="AU1142" s="13" t="str">
        <f>IF(AX1142="","",IF(R1142="Refreshment Beverage",ROUND((BA1142-Y1142-Z1142-AA1142)*VLOOKUP(VALUE(Q1142),Rates!G$15:L$19,3,0),4),ROUND(AW1142*(VLOOKUP(VALUE(Q1142),Rates!G:L,3,0)),4)))</f>
        <v/>
      </c>
      <c r="AV1142" s="183" t="str">
        <f t="shared" si="570"/>
        <v/>
      </c>
      <c r="AW1142" s="186" t="str">
        <f t="shared" si="571"/>
        <v/>
      </c>
      <c r="AX1142" s="184" t="str">
        <f t="shared" si="572"/>
        <v/>
      </c>
      <c r="AY1142" s="186" t="str">
        <f>IF(AX1142="","",IF(R1142="Refreshment Beverage",ROUND(SUM(AX1142*Rates!K$19),4),ROUND(SUM(AX1142*(Rates!J$8/100)),4)))</f>
        <v/>
      </c>
      <c r="AZ1142" s="183" t="str">
        <f t="shared" si="573"/>
        <v/>
      </c>
      <c r="BA1142" s="185" t="str">
        <f t="shared" si="574"/>
        <v/>
      </c>
      <c r="BD1142" s="171"/>
      <c r="BE1142" s="171"/>
      <c r="BF1142" s="171"/>
      <c r="BG1142" s="171"/>
    </row>
    <row r="1143" spans="1:59" ht="15" customHeight="1" x14ac:dyDescent="0.3">
      <c r="A1143" s="172"/>
      <c r="B1143" s="172"/>
      <c r="C1143" s="172"/>
      <c r="D1143" s="173"/>
      <c r="E1143" s="173"/>
      <c r="F1143" s="173"/>
      <c r="G1143" s="173"/>
      <c r="H1143" s="173"/>
      <c r="I1143" s="174"/>
      <c r="J1143" s="175"/>
      <c r="K1143" s="176" t="str">
        <f t="shared" si="546"/>
        <v/>
      </c>
      <c r="L1143" s="177" t="str">
        <f t="shared" si="547"/>
        <v/>
      </c>
      <c r="M1143" s="178" t="str">
        <f t="shared" si="548"/>
        <v/>
      </c>
      <c r="N1143" s="44" t="str" cm="1">
        <f t="array" ref="N1143">IFERROR(IF(_xlfn.SINGLE(A:A)="","",IF(R1143="Beer",SUM(LOOKUP(2,1/(Rates!$B$3:$B$5&lt;=W1143)/(Rates!$C$3:$C$5&gt;=W1143),Rates!$D$3:$D$5)*(X1143/100)*W1143),IF(R1143="Refreshment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44" t="str">
        <f t="shared" si="549"/>
        <v/>
      </c>
      <c r="P1143" s="13"/>
      <c r="Q1143" s="179" t="str">
        <f t="shared" si="550"/>
        <v/>
      </c>
      <c r="R1143" s="180" t="str">
        <f t="shared" si="551"/>
        <v/>
      </c>
      <c r="S1143" s="13" t="str">
        <f>IF(A1143="","",IF(R1143="Refreshment Beverage",VLOOKUP(VALUE(Q1143),Rates!G$15:L$19,2,0),VLOOKUP(VALUE(Q1143),Rates!G$4:L$8,2,0)))</f>
        <v/>
      </c>
      <c r="T1143" s="13" t="str">
        <f t="shared" si="552"/>
        <v/>
      </c>
      <c r="U1143" s="181" t="str">
        <f t="shared" si="553"/>
        <v/>
      </c>
      <c r="V1143" s="13" t="str">
        <f t="shared" si="554"/>
        <v/>
      </c>
      <c r="W1143" s="13" t="str">
        <f t="shared" si="555"/>
        <v/>
      </c>
      <c r="X1143" s="182" t="str">
        <f t="shared" si="556"/>
        <v/>
      </c>
      <c r="Y1143" s="183" t="str">
        <f>IF(A:A="","",IF(R1143="Refreshment Beverage",VLOOKUP(Q1143,Rates!G$15:L$19,6,0)*W1143,VLOOKUP(Q1143,Rates!G$4:L$12,6,0)*W1143))</f>
        <v/>
      </c>
      <c r="Z1143" s="183" t="str">
        <f t="shared" si="557"/>
        <v/>
      </c>
      <c r="AA1143" s="17">
        <f t="shared" si="545"/>
        <v>0</v>
      </c>
      <c r="AB1143" s="177" t="str" cm="1">
        <f t="array" ref="AB1143">IF(_xlfn.SINGLE(A:A)="","",IF(R1143="Refreshment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177" t="str" cm="1">
        <f t="array" ref="AC1143">IF(_xlfn.SINGLE(A:A)="","",IF(R1143="Refreshment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68">
        <f>IFERROR(IF(OR(Q1143=1,Q1143=2,Q1143=3,Q1143=4),VLOOKUP(Q1143,Rates!$A$31:$B$34,2,0)*W1143,IF(V1143=1,VLOOKUP(U1143,'REB BEV MIN MKUP'!B:E,4,0),IF(V1143&gt;1,VLOOKUP(VALUE(W1143),'REB BEV MIN MKUP'!O:Q,3,0),0))),0)</f>
        <v>0</v>
      </c>
      <c r="AE1143" s="177" t="str">
        <f t="shared" si="558"/>
        <v/>
      </c>
      <c r="AF1143" s="13" t="str">
        <f t="shared" si="559"/>
        <v/>
      </c>
      <c r="AG1143" s="177" t="str">
        <f t="shared" si="560"/>
        <v/>
      </c>
      <c r="AH1143" s="184" t="str">
        <f t="shared" si="561"/>
        <v/>
      </c>
      <c r="AI1143" s="184" t="str">
        <f>IF(AE:AE="","",IF(R1143="Refreshment Beverage",AK1143*(Rates!J$19/100),ROUND(SUM(AH1143*(Rates!$J$8/100)),4)))</f>
        <v/>
      </c>
      <c r="AJ1143" s="183" t="str">
        <f t="shared" si="562"/>
        <v/>
      </c>
      <c r="AK1143" s="185" t="str">
        <f t="shared" si="563"/>
        <v/>
      </c>
      <c r="AL1143" s="177" t="str">
        <f t="shared" si="564"/>
        <v/>
      </c>
      <c r="AM1143" s="13" t="str">
        <f>IF(AS1143="","",IF(R1143="Refreshment Beverage",ROUND(AS1143*Rates!K$19,4),ROUND(AO1143*(VLOOKUP(VALUE(Q1143),Rates!G$4:L$12,3,0)),4)))</f>
        <v/>
      </c>
      <c r="AN1143" s="183" t="str">
        <f>IF(AS1143="","",IF(R1143="Refreshment Beverage",AS1143*(Rates!J$19/100),MAX(AM1143,AB1143)))</f>
        <v/>
      </c>
      <c r="AO1143" s="186" t="str">
        <f t="shared" si="565"/>
        <v/>
      </c>
      <c r="AP1143" s="186" t="str">
        <f t="shared" si="566"/>
        <v/>
      </c>
      <c r="AQ1143" s="186" t="str">
        <f>IF(AS1143="","",IF(R1143="Refreshment Beverage",ROUND(SUM(VLOOKUP(Q:Q,Rates!G$15:L$19,3,0)*(AS1143-Y1143-Z1143-AA1143)),4),ROUND(SUM(Rates!$K$8*AS1143),4)))</f>
        <v/>
      </c>
      <c r="AR1143" s="184" t="str">
        <f t="shared" si="567"/>
        <v/>
      </c>
      <c r="AS1143" s="185" t="str">
        <f t="shared" si="568"/>
        <v/>
      </c>
      <c r="AT1143" s="177" t="str">
        <f t="shared" si="569"/>
        <v/>
      </c>
      <c r="AU1143" s="13" t="str">
        <f>IF(AX1143="","",IF(R1143="Refreshment Beverage",ROUND((BA1143-Y1143-Z1143-AA1143)*VLOOKUP(VALUE(Q1143),Rates!G$15:L$19,3,0),4),ROUND(AW1143*(VLOOKUP(VALUE(Q1143),Rates!G:L,3,0)),4)))</f>
        <v/>
      </c>
      <c r="AV1143" s="183" t="str">
        <f t="shared" si="570"/>
        <v/>
      </c>
      <c r="AW1143" s="186" t="str">
        <f t="shared" si="571"/>
        <v/>
      </c>
      <c r="AX1143" s="184" t="str">
        <f t="shared" si="572"/>
        <v/>
      </c>
      <c r="AY1143" s="186" t="str">
        <f>IF(AX1143="","",IF(R1143="Refreshment Beverage",ROUND(SUM(AX1143*Rates!K$19),4),ROUND(SUM(AX1143*(Rates!J$8/100)),4)))</f>
        <v/>
      </c>
      <c r="AZ1143" s="183" t="str">
        <f t="shared" si="573"/>
        <v/>
      </c>
      <c r="BA1143" s="185" t="str">
        <f t="shared" si="574"/>
        <v/>
      </c>
      <c r="BD1143" s="171"/>
      <c r="BE1143" s="171"/>
      <c r="BF1143" s="171"/>
      <c r="BG1143" s="171"/>
    </row>
    <row r="1144" spans="1:59" ht="15" customHeight="1" x14ac:dyDescent="0.3">
      <c r="A1144" s="172"/>
      <c r="B1144" s="172"/>
      <c r="C1144" s="172"/>
      <c r="D1144" s="173"/>
      <c r="E1144" s="173"/>
      <c r="F1144" s="173"/>
      <c r="G1144" s="173"/>
      <c r="H1144" s="173"/>
      <c r="I1144" s="174"/>
      <c r="J1144" s="175"/>
      <c r="K1144" s="176" t="str">
        <f t="shared" si="546"/>
        <v/>
      </c>
      <c r="L1144" s="177" t="str">
        <f t="shared" si="547"/>
        <v/>
      </c>
      <c r="M1144" s="178" t="str">
        <f t="shared" si="548"/>
        <v/>
      </c>
      <c r="N1144" s="44" t="str" cm="1">
        <f t="array" ref="N1144">IFERROR(IF(_xlfn.SINGLE(A:A)="","",IF(R1144="Beer",SUM(LOOKUP(2,1/(Rates!$B$3:$B$5&lt;=W1144)/(Rates!$C$3:$C$5&gt;=W1144),Rates!$D$3:$D$5)*(X1144/100)*W1144),IF(R1144="Refreshment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44" t="str">
        <f t="shared" si="549"/>
        <v/>
      </c>
      <c r="P1144" s="13"/>
      <c r="Q1144" s="179" t="str">
        <f t="shared" si="550"/>
        <v/>
      </c>
      <c r="R1144" s="180" t="str">
        <f t="shared" si="551"/>
        <v/>
      </c>
      <c r="S1144" s="13" t="str">
        <f>IF(A1144="","",IF(R1144="Refreshment Beverage",VLOOKUP(VALUE(Q1144),Rates!G$15:L$19,2,0),VLOOKUP(VALUE(Q1144),Rates!G$4:L$8,2,0)))</f>
        <v/>
      </c>
      <c r="T1144" s="13" t="str">
        <f t="shared" si="552"/>
        <v/>
      </c>
      <c r="U1144" s="181" t="str">
        <f t="shared" si="553"/>
        <v/>
      </c>
      <c r="V1144" s="13" t="str">
        <f t="shared" si="554"/>
        <v/>
      </c>
      <c r="W1144" s="13" t="str">
        <f t="shared" si="555"/>
        <v/>
      </c>
      <c r="X1144" s="182" t="str">
        <f t="shared" si="556"/>
        <v/>
      </c>
      <c r="Y1144" s="183" t="str">
        <f>IF(A:A="","",IF(R1144="Refreshment Beverage",VLOOKUP(Q1144,Rates!G$15:L$19,6,0)*W1144,VLOOKUP(Q1144,Rates!G$4:L$12,6,0)*W1144))</f>
        <v/>
      </c>
      <c r="Z1144" s="183" t="str">
        <f t="shared" si="557"/>
        <v/>
      </c>
      <c r="AA1144" s="17">
        <f t="shared" si="545"/>
        <v>0</v>
      </c>
      <c r="AB1144" s="177" t="str" cm="1">
        <f t="array" ref="AB1144">IF(_xlfn.SINGLE(A:A)="","",IF(R1144="Refreshment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177" t="str" cm="1">
        <f t="array" ref="AC1144">IF(_xlfn.SINGLE(A:A)="","",IF(R1144="Refreshment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68">
        <f>IFERROR(IF(OR(Q1144=1,Q1144=2,Q1144=3,Q1144=4),VLOOKUP(Q1144,Rates!$A$31:$B$34,2,0)*W1144,IF(V1144=1,VLOOKUP(U1144,'REB BEV MIN MKUP'!B:E,4,0),IF(V1144&gt;1,VLOOKUP(VALUE(W1144),'REB BEV MIN MKUP'!O:Q,3,0),0))),0)</f>
        <v>0</v>
      </c>
      <c r="AE1144" s="177" t="str">
        <f t="shared" si="558"/>
        <v/>
      </c>
      <c r="AF1144" s="13" t="str">
        <f t="shared" si="559"/>
        <v/>
      </c>
      <c r="AG1144" s="177" t="str">
        <f t="shared" si="560"/>
        <v/>
      </c>
      <c r="AH1144" s="184" t="str">
        <f t="shared" si="561"/>
        <v/>
      </c>
      <c r="AI1144" s="184" t="str">
        <f>IF(AE:AE="","",IF(R1144="Refreshment Beverage",AK1144*(Rates!J$19/100),ROUND(SUM(AH1144*(Rates!$J$8/100)),4)))</f>
        <v/>
      </c>
      <c r="AJ1144" s="183" t="str">
        <f t="shared" si="562"/>
        <v/>
      </c>
      <c r="AK1144" s="185" t="str">
        <f t="shared" si="563"/>
        <v/>
      </c>
      <c r="AL1144" s="177" t="str">
        <f t="shared" si="564"/>
        <v/>
      </c>
      <c r="AM1144" s="13" t="str">
        <f>IF(AS1144="","",IF(R1144="Refreshment Beverage",ROUND(AS1144*Rates!K$19,4),ROUND(AO1144*(VLOOKUP(VALUE(Q1144),Rates!G$4:L$12,3,0)),4)))</f>
        <v/>
      </c>
      <c r="AN1144" s="183" t="str">
        <f>IF(AS1144="","",IF(R1144="Refreshment Beverage",AS1144*(Rates!J$19/100),MAX(AM1144,AB1144)))</f>
        <v/>
      </c>
      <c r="AO1144" s="186" t="str">
        <f t="shared" si="565"/>
        <v/>
      </c>
      <c r="AP1144" s="186" t="str">
        <f t="shared" si="566"/>
        <v/>
      </c>
      <c r="AQ1144" s="186" t="str">
        <f>IF(AS1144="","",IF(R1144="Refreshment Beverage",ROUND(SUM(VLOOKUP(Q:Q,Rates!G$15:L$19,3,0)*(AS1144-Y1144-Z1144-AA1144)),4),ROUND(SUM(Rates!$K$8*AS1144),4)))</f>
        <v/>
      </c>
      <c r="AR1144" s="184" t="str">
        <f t="shared" si="567"/>
        <v/>
      </c>
      <c r="AS1144" s="185" t="str">
        <f t="shared" si="568"/>
        <v/>
      </c>
      <c r="AT1144" s="177" t="str">
        <f t="shared" si="569"/>
        <v/>
      </c>
      <c r="AU1144" s="13" t="str">
        <f>IF(AX1144="","",IF(R1144="Refreshment Beverage",ROUND((BA1144-Y1144-Z1144-AA1144)*VLOOKUP(VALUE(Q1144),Rates!G$15:L$19,3,0),4),ROUND(AW1144*(VLOOKUP(VALUE(Q1144),Rates!G:L,3,0)),4)))</f>
        <v/>
      </c>
      <c r="AV1144" s="183" t="str">
        <f t="shared" si="570"/>
        <v/>
      </c>
      <c r="AW1144" s="186" t="str">
        <f t="shared" si="571"/>
        <v/>
      </c>
      <c r="AX1144" s="184" t="str">
        <f t="shared" si="572"/>
        <v/>
      </c>
      <c r="AY1144" s="186" t="str">
        <f>IF(AX1144="","",IF(R1144="Refreshment Beverage",ROUND(SUM(AX1144*Rates!K$19),4),ROUND(SUM(AX1144*(Rates!J$8/100)),4)))</f>
        <v/>
      </c>
      <c r="AZ1144" s="183" t="str">
        <f t="shared" si="573"/>
        <v/>
      </c>
      <c r="BA1144" s="185" t="str">
        <f t="shared" si="574"/>
        <v/>
      </c>
      <c r="BD1144" s="171"/>
      <c r="BE1144" s="171"/>
      <c r="BF1144" s="171"/>
      <c r="BG1144" s="171"/>
    </row>
    <row r="1145" spans="1:59" ht="15" customHeight="1" x14ac:dyDescent="0.3">
      <c r="A1145" s="172"/>
      <c r="B1145" s="172"/>
      <c r="C1145" s="172"/>
      <c r="D1145" s="173"/>
      <c r="E1145" s="173"/>
      <c r="F1145" s="173"/>
      <c r="G1145" s="173"/>
      <c r="H1145" s="173"/>
      <c r="I1145" s="174"/>
      <c r="J1145" s="175"/>
      <c r="K1145" s="176" t="str">
        <f t="shared" si="546"/>
        <v/>
      </c>
      <c r="L1145" s="177" t="str">
        <f t="shared" si="547"/>
        <v/>
      </c>
      <c r="M1145" s="178" t="str">
        <f t="shared" si="548"/>
        <v/>
      </c>
      <c r="N1145" s="44" t="str" cm="1">
        <f t="array" ref="N1145">IFERROR(IF(_xlfn.SINGLE(A:A)="","",IF(R1145="Beer",SUM(LOOKUP(2,1/(Rates!$B$3:$B$5&lt;=W1145)/(Rates!$C$3:$C$5&gt;=W1145),Rates!$D$3:$D$5)*(X1145/100)*W1145),IF(R1145="Refreshment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44" t="str">
        <f t="shared" si="549"/>
        <v/>
      </c>
      <c r="P1145" s="13"/>
      <c r="Q1145" s="179" t="str">
        <f t="shared" si="550"/>
        <v/>
      </c>
      <c r="R1145" s="180" t="str">
        <f t="shared" si="551"/>
        <v/>
      </c>
      <c r="S1145" s="13" t="str">
        <f>IF(A1145="","",IF(R1145="Refreshment Beverage",VLOOKUP(VALUE(Q1145),Rates!G$15:L$19,2,0),VLOOKUP(VALUE(Q1145),Rates!G$4:L$8,2,0)))</f>
        <v/>
      </c>
      <c r="T1145" s="13" t="str">
        <f t="shared" si="552"/>
        <v/>
      </c>
      <c r="U1145" s="181" t="str">
        <f t="shared" si="553"/>
        <v/>
      </c>
      <c r="V1145" s="13" t="str">
        <f t="shared" si="554"/>
        <v/>
      </c>
      <c r="W1145" s="13" t="str">
        <f t="shared" si="555"/>
        <v/>
      </c>
      <c r="X1145" s="182" t="str">
        <f t="shared" si="556"/>
        <v/>
      </c>
      <c r="Y1145" s="183" t="str">
        <f>IF(A:A="","",IF(R1145="Refreshment Beverage",VLOOKUP(Q1145,Rates!G$15:L$19,6,0)*W1145,VLOOKUP(Q1145,Rates!G$4:L$12,6,0)*W1145))</f>
        <v/>
      </c>
      <c r="Z1145" s="183" t="str">
        <f t="shared" si="557"/>
        <v/>
      </c>
      <c r="AA1145" s="17">
        <f t="shared" si="545"/>
        <v>0</v>
      </c>
      <c r="AB1145" s="177" t="str" cm="1">
        <f t="array" ref="AB1145">IF(_xlfn.SINGLE(A:A)="","",IF(R1145="Refreshment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177" t="str" cm="1">
        <f t="array" ref="AC1145">IF(_xlfn.SINGLE(A:A)="","",IF(R1145="Refreshment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68">
        <f>IFERROR(IF(OR(Q1145=1,Q1145=2,Q1145=3,Q1145=4),VLOOKUP(Q1145,Rates!$A$31:$B$34,2,0)*W1145,IF(V1145=1,VLOOKUP(U1145,'REB BEV MIN MKUP'!B:E,4,0),IF(V1145&gt;1,VLOOKUP(VALUE(W1145),'REB BEV MIN MKUP'!O:Q,3,0),0))),0)</f>
        <v>0</v>
      </c>
      <c r="AE1145" s="177" t="str">
        <f t="shared" si="558"/>
        <v/>
      </c>
      <c r="AF1145" s="13" t="str">
        <f t="shared" si="559"/>
        <v/>
      </c>
      <c r="AG1145" s="177" t="str">
        <f t="shared" si="560"/>
        <v/>
      </c>
      <c r="AH1145" s="184" t="str">
        <f t="shared" si="561"/>
        <v/>
      </c>
      <c r="AI1145" s="184" t="str">
        <f>IF(AE:AE="","",IF(R1145="Refreshment Beverage",AK1145*(Rates!J$19/100),ROUND(SUM(AH1145*(Rates!$J$8/100)),4)))</f>
        <v/>
      </c>
      <c r="AJ1145" s="183" t="str">
        <f t="shared" si="562"/>
        <v/>
      </c>
      <c r="AK1145" s="185" t="str">
        <f t="shared" si="563"/>
        <v/>
      </c>
      <c r="AL1145" s="177" t="str">
        <f t="shared" si="564"/>
        <v/>
      </c>
      <c r="AM1145" s="13" t="str">
        <f>IF(AS1145="","",IF(R1145="Refreshment Beverage",ROUND(AS1145*Rates!K$19,4),ROUND(AO1145*(VLOOKUP(VALUE(Q1145),Rates!G$4:L$12,3,0)),4)))</f>
        <v/>
      </c>
      <c r="AN1145" s="183" t="str">
        <f>IF(AS1145="","",IF(R1145="Refreshment Beverage",AS1145*(Rates!J$19/100),MAX(AM1145,AB1145)))</f>
        <v/>
      </c>
      <c r="AO1145" s="186" t="str">
        <f t="shared" si="565"/>
        <v/>
      </c>
      <c r="AP1145" s="186" t="str">
        <f t="shared" si="566"/>
        <v/>
      </c>
      <c r="AQ1145" s="186" t="str">
        <f>IF(AS1145="","",IF(R1145="Refreshment Beverage",ROUND(SUM(VLOOKUP(Q:Q,Rates!G$15:L$19,3,0)*(AS1145-Y1145-Z1145-AA1145)),4),ROUND(SUM(Rates!$K$8*AS1145),4)))</f>
        <v/>
      </c>
      <c r="AR1145" s="184" t="str">
        <f t="shared" si="567"/>
        <v/>
      </c>
      <c r="AS1145" s="185" t="str">
        <f t="shared" si="568"/>
        <v/>
      </c>
      <c r="AT1145" s="177" t="str">
        <f t="shared" si="569"/>
        <v/>
      </c>
      <c r="AU1145" s="13" t="str">
        <f>IF(AX1145="","",IF(R1145="Refreshment Beverage",ROUND((BA1145-Y1145-Z1145-AA1145)*VLOOKUP(VALUE(Q1145),Rates!G$15:L$19,3,0),4),ROUND(AW1145*(VLOOKUP(VALUE(Q1145),Rates!G:L,3,0)),4)))</f>
        <v/>
      </c>
      <c r="AV1145" s="183" t="str">
        <f t="shared" si="570"/>
        <v/>
      </c>
      <c r="AW1145" s="186" t="str">
        <f t="shared" si="571"/>
        <v/>
      </c>
      <c r="AX1145" s="184" t="str">
        <f t="shared" si="572"/>
        <v/>
      </c>
      <c r="AY1145" s="186" t="str">
        <f>IF(AX1145="","",IF(R1145="Refreshment Beverage",ROUND(SUM(AX1145*Rates!K$19),4),ROUND(SUM(AX1145*(Rates!J$8/100)),4)))</f>
        <v/>
      </c>
      <c r="AZ1145" s="183" t="str">
        <f t="shared" si="573"/>
        <v/>
      </c>
      <c r="BA1145" s="185" t="str">
        <f t="shared" si="574"/>
        <v/>
      </c>
      <c r="BD1145" s="171"/>
      <c r="BE1145" s="171"/>
      <c r="BF1145" s="171"/>
      <c r="BG1145" s="171"/>
    </row>
    <row r="1146" spans="1:59" ht="15" customHeight="1" x14ac:dyDescent="0.3">
      <c r="A1146" s="172"/>
      <c r="B1146" s="172"/>
      <c r="C1146" s="172"/>
      <c r="D1146" s="173"/>
      <c r="E1146" s="173"/>
      <c r="F1146" s="173"/>
      <c r="G1146" s="173"/>
      <c r="H1146" s="173"/>
      <c r="I1146" s="174"/>
      <c r="J1146" s="175"/>
      <c r="K1146" s="176" t="str">
        <f t="shared" si="546"/>
        <v/>
      </c>
      <c r="L1146" s="177" t="str">
        <f t="shared" si="547"/>
        <v/>
      </c>
      <c r="M1146" s="178" t="str">
        <f t="shared" si="548"/>
        <v/>
      </c>
      <c r="N1146" s="44" t="str" cm="1">
        <f t="array" ref="N1146">IFERROR(IF(_xlfn.SINGLE(A:A)="","",IF(R1146="Beer",SUM(LOOKUP(2,1/(Rates!$B$3:$B$5&lt;=W1146)/(Rates!$C$3:$C$5&gt;=W1146),Rates!$D$3:$D$5)*(X1146/100)*W1146),IF(R1146="Refreshment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44" t="str">
        <f t="shared" si="549"/>
        <v/>
      </c>
      <c r="P1146" s="13"/>
      <c r="Q1146" s="179" t="str">
        <f t="shared" si="550"/>
        <v/>
      </c>
      <c r="R1146" s="180" t="str">
        <f t="shared" si="551"/>
        <v/>
      </c>
      <c r="S1146" s="13" t="str">
        <f>IF(A1146="","",IF(R1146="Refreshment Beverage",VLOOKUP(VALUE(Q1146),Rates!G$15:L$19,2,0),VLOOKUP(VALUE(Q1146),Rates!G$4:L$8,2,0)))</f>
        <v/>
      </c>
      <c r="T1146" s="13" t="str">
        <f t="shared" si="552"/>
        <v/>
      </c>
      <c r="U1146" s="181" t="str">
        <f t="shared" si="553"/>
        <v/>
      </c>
      <c r="V1146" s="13" t="str">
        <f t="shared" si="554"/>
        <v/>
      </c>
      <c r="W1146" s="13" t="str">
        <f t="shared" si="555"/>
        <v/>
      </c>
      <c r="X1146" s="182" t="str">
        <f t="shared" si="556"/>
        <v/>
      </c>
      <c r="Y1146" s="183" t="str">
        <f>IF(A:A="","",IF(R1146="Refreshment Beverage",VLOOKUP(Q1146,Rates!G$15:L$19,6,0)*W1146,VLOOKUP(Q1146,Rates!G$4:L$12,6,0)*W1146))</f>
        <v/>
      </c>
      <c r="Z1146" s="183" t="str">
        <f t="shared" si="557"/>
        <v/>
      </c>
      <c r="AA1146" s="17">
        <f t="shared" si="545"/>
        <v>0</v>
      </c>
      <c r="AB1146" s="177" t="str" cm="1">
        <f t="array" ref="AB1146">IF(_xlfn.SINGLE(A:A)="","",IF(R1146="Refreshment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177" t="str" cm="1">
        <f t="array" ref="AC1146">IF(_xlfn.SINGLE(A:A)="","",IF(R1146="Refreshment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68">
        <f>IFERROR(IF(OR(Q1146=1,Q1146=2,Q1146=3,Q1146=4),VLOOKUP(Q1146,Rates!$A$31:$B$34,2,0)*W1146,IF(V1146=1,VLOOKUP(U1146,'REB BEV MIN MKUP'!B:E,4,0),IF(V1146&gt;1,VLOOKUP(VALUE(W1146),'REB BEV MIN MKUP'!O:Q,3,0),0))),0)</f>
        <v>0</v>
      </c>
      <c r="AE1146" s="177" t="str">
        <f t="shared" si="558"/>
        <v/>
      </c>
      <c r="AF1146" s="13" t="str">
        <f t="shared" si="559"/>
        <v/>
      </c>
      <c r="AG1146" s="177" t="str">
        <f t="shared" si="560"/>
        <v/>
      </c>
      <c r="AH1146" s="184" t="str">
        <f t="shared" si="561"/>
        <v/>
      </c>
      <c r="AI1146" s="184" t="str">
        <f>IF(AE:AE="","",IF(R1146="Refreshment Beverage",AK1146*(Rates!J$19/100),ROUND(SUM(AH1146*(Rates!$J$8/100)),4)))</f>
        <v/>
      </c>
      <c r="AJ1146" s="183" t="str">
        <f t="shared" si="562"/>
        <v/>
      </c>
      <c r="AK1146" s="185" t="str">
        <f t="shared" si="563"/>
        <v/>
      </c>
      <c r="AL1146" s="177" t="str">
        <f t="shared" si="564"/>
        <v/>
      </c>
      <c r="AM1146" s="13" t="str">
        <f>IF(AS1146="","",IF(R1146="Refreshment Beverage",ROUND(AS1146*Rates!K$19,4),ROUND(AO1146*(VLOOKUP(VALUE(Q1146),Rates!G$4:L$12,3,0)),4)))</f>
        <v/>
      </c>
      <c r="AN1146" s="183" t="str">
        <f>IF(AS1146="","",IF(R1146="Refreshment Beverage",AS1146*(Rates!J$19/100),MAX(AM1146,AB1146)))</f>
        <v/>
      </c>
      <c r="AO1146" s="186" t="str">
        <f t="shared" si="565"/>
        <v/>
      </c>
      <c r="AP1146" s="186" t="str">
        <f t="shared" si="566"/>
        <v/>
      </c>
      <c r="AQ1146" s="186" t="str">
        <f>IF(AS1146="","",IF(R1146="Refreshment Beverage",ROUND(SUM(VLOOKUP(Q:Q,Rates!G$15:L$19,3,0)*(AS1146-Y1146-Z1146-AA1146)),4),ROUND(SUM(Rates!$K$8*AS1146),4)))</f>
        <v/>
      </c>
      <c r="AR1146" s="184" t="str">
        <f t="shared" si="567"/>
        <v/>
      </c>
      <c r="AS1146" s="185" t="str">
        <f t="shared" si="568"/>
        <v/>
      </c>
      <c r="AT1146" s="177" t="str">
        <f t="shared" si="569"/>
        <v/>
      </c>
      <c r="AU1146" s="13" t="str">
        <f>IF(AX1146="","",IF(R1146="Refreshment Beverage",ROUND((BA1146-Y1146-Z1146-AA1146)*VLOOKUP(VALUE(Q1146),Rates!G$15:L$19,3,0),4),ROUND(AW1146*(VLOOKUP(VALUE(Q1146),Rates!G:L,3,0)),4)))</f>
        <v/>
      </c>
      <c r="AV1146" s="183" t="str">
        <f t="shared" si="570"/>
        <v/>
      </c>
      <c r="AW1146" s="186" t="str">
        <f t="shared" si="571"/>
        <v/>
      </c>
      <c r="AX1146" s="184" t="str">
        <f t="shared" si="572"/>
        <v/>
      </c>
      <c r="AY1146" s="186" t="str">
        <f>IF(AX1146="","",IF(R1146="Refreshment Beverage",ROUND(SUM(AX1146*Rates!K$19),4),ROUND(SUM(AX1146*(Rates!J$8/100)),4)))</f>
        <v/>
      </c>
      <c r="AZ1146" s="183" t="str">
        <f t="shared" si="573"/>
        <v/>
      </c>
      <c r="BA1146" s="185" t="str">
        <f t="shared" si="574"/>
        <v/>
      </c>
      <c r="BD1146" s="171"/>
      <c r="BE1146" s="171"/>
      <c r="BF1146" s="171"/>
      <c r="BG1146" s="171"/>
    </row>
    <row r="1147" spans="1:59" ht="15" customHeight="1" x14ac:dyDescent="0.3">
      <c r="A1147" s="172"/>
      <c r="B1147" s="172"/>
      <c r="C1147" s="172"/>
      <c r="D1147" s="173"/>
      <c r="E1147" s="173"/>
      <c r="F1147" s="173"/>
      <c r="G1147" s="173"/>
      <c r="H1147" s="173"/>
      <c r="I1147" s="174"/>
      <c r="J1147" s="175"/>
      <c r="K1147" s="176" t="str">
        <f t="shared" si="546"/>
        <v/>
      </c>
      <c r="L1147" s="177" t="str">
        <f t="shared" si="547"/>
        <v/>
      </c>
      <c r="M1147" s="178" t="str">
        <f t="shared" si="548"/>
        <v/>
      </c>
      <c r="N1147" s="44" t="str" cm="1">
        <f t="array" ref="N1147">IFERROR(IF(_xlfn.SINGLE(A:A)="","",IF(R1147="Beer",SUM(LOOKUP(2,1/(Rates!$B$3:$B$5&lt;=W1147)/(Rates!$C$3:$C$5&gt;=W1147),Rates!$D$3:$D$5)*(X1147/100)*W1147),IF(R1147="Refreshment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44" t="str">
        <f t="shared" si="549"/>
        <v/>
      </c>
      <c r="P1147" s="13"/>
      <c r="Q1147" s="179" t="str">
        <f t="shared" si="550"/>
        <v/>
      </c>
      <c r="R1147" s="180" t="str">
        <f t="shared" si="551"/>
        <v/>
      </c>
      <c r="S1147" s="13" t="str">
        <f>IF(A1147="","",IF(R1147="Refreshment Beverage",VLOOKUP(VALUE(Q1147),Rates!G$15:L$19,2,0),VLOOKUP(VALUE(Q1147),Rates!G$4:L$8,2,0)))</f>
        <v/>
      </c>
      <c r="T1147" s="13" t="str">
        <f t="shared" si="552"/>
        <v/>
      </c>
      <c r="U1147" s="181" t="str">
        <f t="shared" si="553"/>
        <v/>
      </c>
      <c r="V1147" s="13" t="str">
        <f t="shared" si="554"/>
        <v/>
      </c>
      <c r="W1147" s="13" t="str">
        <f t="shared" si="555"/>
        <v/>
      </c>
      <c r="X1147" s="182" t="str">
        <f t="shared" si="556"/>
        <v/>
      </c>
      <c r="Y1147" s="183" t="str">
        <f>IF(A:A="","",IF(R1147="Refreshment Beverage",VLOOKUP(Q1147,Rates!G$15:L$19,6,0)*W1147,VLOOKUP(Q1147,Rates!G$4:L$12,6,0)*W1147))</f>
        <v/>
      </c>
      <c r="Z1147" s="183" t="str">
        <f t="shared" si="557"/>
        <v/>
      </c>
      <c r="AA1147" s="17">
        <f t="shared" si="545"/>
        <v>0</v>
      </c>
      <c r="AB1147" s="177" t="str" cm="1">
        <f t="array" ref="AB1147">IF(_xlfn.SINGLE(A:A)="","",IF(R1147="Refreshment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177" t="str" cm="1">
        <f t="array" ref="AC1147">IF(_xlfn.SINGLE(A:A)="","",IF(R1147="Refreshment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68">
        <f>IFERROR(IF(OR(Q1147=1,Q1147=2,Q1147=3,Q1147=4),VLOOKUP(Q1147,Rates!$A$31:$B$34,2,0)*W1147,IF(V1147=1,VLOOKUP(U1147,'REB BEV MIN MKUP'!B:E,4,0),IF(V1147&gt;1,VLOOKUP(VALUE(W1147),'REB BEV MIN MKUP'!O:Q,3,0),0))),0)</f>
        <v>0</v>
      </c>
      <c r="AE1147" s="177" t="str">
        <f t="shared" si="558"/>
        <v/>
      </c>
      <c r="AF1147" s="13" t="str">
        <f t="shared" si="559"/>
        <v/>
      </c>
      <c r="AG1147" s="177" t="str">
        <f t="shared" si="560"/>
        <v/>
      </c>
      <c r="AH1147" s="184" t="str">
        <f t="shared" si="561"/>
        <v/>
      </c>
      <c r="AI1147" s="184" t="str">
        <f>IF(AE:AE="","",IF(R1147="Refreshment Beverage",AK1147*(Rates!J$19/100),ROUND(SUM(AH1147*(Rates!$J$8/100)),4)))</f>
        <v/>
      </c>
      <c r="AJ1147" s="183" t="str">
        <f t="shared" si="562"/>
        <v/>
      </c>
      <c r="AK1147" s="185" t="str">
        <f t="shared" si="563"/>
        <v/>
      </c>
      <c r="AL1147" s="177" t="str">
        <f t="shared" si="564"/>
        <v/>
      </c>
      <c r="AM1147" s="13" t="str">
        <f>IF(AS1147="","",IF(R1147="Refreshment Beverage",ROUND(AS1147*Rates!K$19,4),ROUND(AO1147*(VLOOKUP(VALUE(Q1147),Rates!G$4:L$12,3,0)),4)))</f>
        <v/>
      </c>
      <c r="AN1147" s="183" t="str">
        <f>IF(AS1147="","",IF(R1147="Refreshment Beverage",AS1147*(Rates!J$19/100),MAX(AM1147,AB1147)))</f>
        <v/>
      </c>
      <c r="AO1147" s="186" t="str">
        <f t="shared" si="565"/>
        <v/>
      </c>
      <c r="AP1147" s="186" t="str">
        <f t="shared" si="566"/>
        <v/>
      </c>
      <c r="AQ1147" s="186" t="str">
        <f>IF(AS1147="","",IF(R1147="Refreshment Beverage",ROUND(SUM(VLOOKUP(Q:Q,Rates!G$15:L$19,3,0)*(AS1147-Y1147-Z1147-AA1147)),4),ROUND(SUM(Rates!$K$8*AS1147),4)))</f>
        <v/>
      </c>
      <c r="AR1147" s="184" t="str">
        <f t="shared" si="567"/>
        <v/>
      </c>
      <c r="AS1147" s="185" t="str">
        <f t="shared" si="568"/>
        <v/>
      </c>
      <c r="AT1147" s="177" t="str">
        <f t="shared" si="569"/>
        <v/>
      </c>
      <c r="AU1147" s="13" t="str">
        <f>IF(AX1147="","",IF(R1147="Refreshment Beverage",ROUND((BA1147-Y1147-Z1147-AA1147)*VLOOKUP(VALUE(Q1147),Rates!G$15:L$19,3,0),4),ROUND(AW1147*(VLOOKUP(VALUE(Q1147),Rates!G:L,3,0)),4)))</f>
        <v/>
      </c>
      <c r="AV1147" s="183" t="str">
        <f t="shared" si="570"/>
        <v/>
      </c>
      <c r="AW1147" s="186" t="str">
        <f t="shared" si="571"/>
        <v/>
      </c>
      <c r="AX1147" s="184" t="str">
        <f t="shared" si="572"/>
        <v/>
      </c>
      <c r="AY1147" s="186" t="str">
        <f>IF(AX1147="","",IF(R1147="Refreshment Beverage",ROUND(SUM(AX1147*Rates!K$19),4),ROUND(SUM(AX1147*(Rates!J$8/100)),4)))</f>
        <v/>
      </c>
      <c r="AZ1147" s="183" t="str">
        <f t="shared" si="573"/>
        <v/>
      </c>
      <c r="BA1147" s="185" t="str">
        <f t="shared" si="574"/>
        <v/>
      </c>
      <c r="BD1147" s="171"/>
      <c r="BE1147" s="171"/>
      <c r="BF1147" s="171"/>
      <c r="BG1147" s="171"/>
    </row>
    <row r="1148" spans="1:59" ht="15" customHeight="1" x14ac:dyDescent="0.3">
      <c r="A1148" s="172"/>
      <c r="B1148" s="172"/>
      <c r="C1148" s="172"/>
      <c r="D1148" s="173"/>
      <c r="E1148" s="173"/>
      <c r="F1148" s="173"/>
      <c r="G1148" s="173"/>
      <c r="H1148" s="173"/>
      <c r="I1148" s="174"/>
      <c r="J1148" s="175"/>
      <c r="K1148" s="176" t="str">
        <f t="shared" si="546"/>
        <v/>
      </c>
      <c r="L1148" s="177" t="str">
        <f t="shared" si="547"/>
        <v/>
      </c>
      <c r="M1148" s="178" t="str">
        <f t="shared" si="548"/>
        <v/>
      </c>
      <c r="N1148" s="44" t="str" cm="1">
        <f t="array" ref="N1148">IFERROR(IF(_xlfn.SINGLE(A:A)="","",IF(R1148="Beer",SUM(LOOKUP(2,1/(Rates!$B$3:$B$5&lt;=W1148)/(Rates!$C$3:$C$5&gt;=W1148),Rates!$D$3:$D$5)*(X1148/100)*W1148),IF(R1148="Refreshment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44" t="str">
        <f t="shared" si="549"/>
        <v/>
      </c>
      <c r="P1148" s="13"/>
      <c r="Q1148" s="179" t="str">
        <f t="shared" si="550"/>
        <v/>
      </c>
      <c r="R1148" s="180" t="str">
        <f t="shared" si="551"/>
        <v/>
      </c>
      <c r="S1148" s="13" t="str">
        <f>IF(A1148="","",IF(R1148="Refreshment Beverage",VLOOKUP(VALUE(Q1148),Rates!G$15:L$19,2,0),VLOOKUP(VALUE(Q1148),Rates!G$4:L$8,2,0)))</f>
        <v/>
      </c>
      <c r="T1148" s="13" t="str">
        <f t="shared" si="552"/>
        <v/>
      </c>
      <c r="U1148" s="181" t="str">
        <f t="shared" si="553"/>
        <v/>
      </c>
      <c r="V1148" s="13" t="str">
        <f t="shared" si="554"/>
        <v/>
      </c>
      <c r="W1148" s="13" t="str">
        <f t="shared" si="555"/>
        <v/>
      </c>
      <c r="X1148" s="182" t="str">
        <f t="shared" si="556"/>
        <v/>
      </c>
      <c r="Y1148" s="183" t="str">
        <f>IF(A:A="","",IF(R1148="Refreshment Beverage",VLOOKUP(Q1148,Rates!G$15:L$19,6,0)*W1148,VLOOKUP(Q1148,Rates!G$4:L$12,6,0)*W1148))</f>
        <v/>
      </c>
      <c r="Z1148" s="183" t="str">
        <f t="shared" si="557"/>
        <v/>
      </c>
      <c r="AA1148" s="17">
        <f t="shared" si="545"/>
        <v>0</v>
      </c>
      <c r="AB1148" s="177" t="str" cm="1">
        <f t="array" ref="AB1148">IF(_xlfn.SINGLE(A:A)="","",IF(R1148="Refreshment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177" t="str" cm="1">
        <f t="array" ref="AC1148">IF(_xlfn.SINGLE(A:A)="","",IF(R1148="Refreshment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68">
        <f>IFERROR(IF(OR(Q1148=1,Q1148=2,Q1148=3,Q1148=4),VLOOKUP(Q1148,Rates!$A$31:$B$34,2,0)*W1148,IF(V1148=1,VLOOKUP(U1148,'REB BEV MIN MKUP'!B:E,4,0),IF(V1148&gt;1,VLOOKUP(VALUE(W1148),'REB BEV MIN MKUP'!O:Q,3,0),0))),0)</f>
        <v>0</v>
      </c>
      <c r="AE1148" s="177" t="str">
        <f t="shared" si="558"/>
        <v/>
      </c>
      <c r="AF1148" s="13" t="str">
        <f t="shared" si="559"/>
        <v/>
      </c>
      <c r="AG1148" s="177" t="str">
        <f t="shared" si="560"/>
        <v/>
      </c>
      <c r="AH1148" s="184" t="str">
        <f t="shared" si="561"/>
        <v/>
      </c>
      <c r="AI1148" s="184" t="str">
        <f>IF(AE:AE="","",IF(R1148="Refreshment Beverage",AK1148*(Rates!J$19/100),ROUND(SUM(AH1148*(Rates!$J$8/100)),4)))</f>
        <v/>
      </c>
      <c r="AJ1148" s="183" t="str">
        <f t="shared" si="562"/>
        <v/>
      </c>
      <c r="AK1148" s="185" t="str">
        <f t="shared" si="563"/>
        <v/>
      </c>
      <c r="AL1148" s="177" t="str">
        <f t="shared" si="564"/>
        <v/>
      </c>
      <c r="AM1148" s="13" t="str">
        <f>IF(AS1148="","",IF(R1148="Refreshment Beverage",ROUND(AS1148*Rates!K$19,4),ROUND(AO1148*(VLOOKUP(VALUE(Q1148),Rates!G$4:L$12,3,0)),4)))</f>
        <v/>
      </c>
      <c r="AN1148" s="183" t="str">
        <f>IF(AS1148="","",IF(R1148="Refreshment Beverage",AS1148*(Rates!J$19/100),MAX(AM1148,AB1148)))</f>
        <v/>
      </c>
      <c r="AO1148" s="186" t="str">
        <f t="shared" si="565"/>
        <v/>
      </c>
      <c r="AP1148" s="186" t="str">
        <f t="shared" si="566"/>
        <v/>
      </c>
      <c r="AQ1148" s="186" t="str">
        <f>IF(AS1148="","",IF(R1148="Refreshment Beverage",ROUND(SUM(VLOOKUP(Q:Q,Rates!G$15:L$19,3,0)*(AS1148-Y1148-Z1148-AA1148)),4),ROUND(SUM(Rates!$K$8*AS1148),4)))</f>
        <v/>
      </c>
      <c r="AR1148" s="184" t="str">
        <f t="shared" si="567"/>
        <v/>
      </c>
      <c r="AS1148" s="185" t="str">
        <f t="shared" si="568"/>
        <v/>
      </c>
      <c r="AT1148" s="177" t="str">
        <f t="shared" si="569"/>
        <v/>
      </c>
      <c r="AU1148" s="13" t="str">
        <f>IF(AX1148="","",IF(R1148="Refreshment Beverage",ROUND((BA1148-Y1148-Z1148-AA1148)*VLOOKUP(VALUE(Q1148),Rates!G$15:L$19,3,0),4),ROUND(AW1148*(VLOOKUP(VALUE(Q1148),Rates!G:L,3,0)),4)))</f>
        <v/>
      </c>
      <c r="AV1148" s="183" t="str">
        <f t="shared" si="570"/>
        <v/>
      </c>
      <c r="AW1148" s="186" t="str">
        <f t="shared" si="571"/>
        <v/>
      </c>
      <c r="AX1148" s="184" t="str">
        <f t="shared" si="572"/>
        <v/>
      </c>
      <c r="AY1148" s="186" t="str">
        <f>IF(AX1148="","",IF(R1148="Refreshment Beverage",ROUND(SUM(AX1148*Rates!K$19),4),ROUND(SUM(AX1148*(Rates!J$8/100)),4)))</f>
        <v/>
      </c>
      <c r="AZ1148" s="183" t="str">
        <f t="shared" si="573"/>
        <v/>
      </c>
      <c r="BA1148" s="185" t="str">
        <f t="shared" si="574"/>
        <v/>
      </c>
      <c r="BD1148" s="171"/>
      <c r="BE1148" s="171"/>
      <c r="BF1148" s="171"/>
      <c r="BG1148" s="171"/>
    </row>
    <row r="1149" spans="1:59" ht="15" customHeight="1" x14ac:dyDescent="0.3">
      <c r="A1149" s="172"/>
      <c r="B1149" s="172"/>
      <c r="C1149" s="172"/>
      <c r="D1149" s="173"/>
      <c r="E1149" s="173"/>
      <c r="F1149" s="173"/>
      <c r="G1149" s="173"/>
      <c r="H1149" s="173"/>
      <c r="I1149" s="174"/>
      <c r="J1149" s="175"/>
      <c r="K1149" s="176" t="str">
        <f t="shared" si="546"/>
        <v/>
      </c>
      <c r="L1149" s="177" t="str">
        <f t="shared" si="547"/>
        <v/>
      </c>
      <c r="M1149" s="178" t="str">
        <f t="shared" si="548"/>
        <v/>
      </c>
      <c r="N1149" s="44" t="str" cm="1">
        <f t="array" ref="N1149">IFERROR(IF(_xlfn.SINGLE(A:A)="","",IF(R1149="Beer",SUM(LOOKUP(2,1/(Rates!$B$3:$B$5&lt;=W1149)/(Rates!$C$3:$C$5&gt;=W1149),Rates!$D$3:$D$5)*(X1149/100)*W1149),IF(R1149="Refreshment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44" t="str">
        <f t="shared" si="549"/>
        <v/>
      </c>
      <c r="P1149" s="13"/>
      <c r="Q1149" s="179" t="str">
        <f t="shared" si="550"/>
        <v/>
      </c>
      <c r="R1149" s="180" t="str">
        <f t="shared" si="551"/>
        <v/>
      </c>
      <c r="S1149" s="13" t="str">
        <f>IF(A1149="","",IF(R1149="Refreshment Beverage",VLOOKUP(VALUE(Q1149),Rates!G$15:L$19,2,0),VLOOKUP(VALUE(Q1149),Rates!G$4:L$8,2,0)))</f>
        <v/>
      </c>
      <c r="T1149" s="13" t="str">
        <f t="shared" si="552"/>
        <v/>
      </c>
      <c r="U1149" s="181" t="str">
        <f t="shared" si="553"/>
        <v/>
      </c>
      <c r="V1149" s="13" t="str">
        <f t="shared" si="554"/>
        <v/>
      </c>
      <c r="W1149" s="13" t="str">
        <f t="shared" si="555"/>
        <v/>
      </c>
      <c r="X1149" s="182" t="str">
        <f t="shared" si="556"/>
        <v/>
      </c>
      <c r="Y1149" s="183" t="str">
        <f>IF(A:A="","",IF(R1149="Refreshment Beverage",VLOOKUP(Q1149,Rates!G$15:L$19,6,0)*W1149,VLOOKUP(Q1149,Rates!G$4:L$12,6,0)*W1149))</f>
        <v/>
      </c>
      <c r="Z1149" s="183" t="str">
        <f t="shared" si="557"/>
        <v/>
      </c>
      <c r="AA1149" s="17">
        <f t="shared" si="545"/>
        <v>0</v>
      </c>
      <c r="AB1149" s="177" t="str" cm="1">
        <f t="array" ref="AB1149">IF(_xlfn.SINGLE(A:A)="","",IF(R1149="Refreshment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177" t="str" cm="1">
        <f t="array" ref="AC1149">IF(_xlfn.SINGLE(A:A)="","",IF(R1149="Refreshment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68">
        <f>IFERROR(IF(OR(Q1149=1,Q1149=2,Q1149=3,Q1149=4),VLOOKUP(Q1149,Rates!$A$31:$B$34,2,0)*W1149,IF(V1149=1,VLOOKUP(U1149,'REB BEV MIN MKUP'!B:E,4,0),IF(V1149&gt;1,VLOOKUP(VALUE(W1149),'REB BEV MIN MKUP'!O:Q,3,0),0))),0)</f>
        <v>0</v>
      </c>
      <c r="AE1149" s="177" t="str">
        <f t="shared" si="558"/>
        <v/>
      </c>
      <c r="AF1149" s="13" t="str">
        <f t="shared" si="559"/>
        <v/>
      </c>
      <c r="AG1149" s="177" t="str">
        <f t="shared" si="560"/>
        <v/>
      </c>
      <c r="AH1149" s="184" t="str">
        <f t="shared" si="561"/>
        <v/>
      </c>
      <c r="AI1149" s="184" t="str">
        <f>IF(AE:AE="","",IF(R1149="Refreshment Beverage",AK1149*(Rates!J$19/100),ROUND(SUM(AH1149*(Rates!$J$8/100)),4)))</f>
        <v/>
      </c>
      <c r="AJ1149" s="183" t="str">
        <f t="shared" si="562"/>
        <v/>
      </c>
      <c r="AK1149" s="185" t="str">
        <f t="shared" si="563"/>
        <v/>
      </c>
      <c r="AL1149" s="177" t="str">
        <f t="shared" si="564"/>
        <v/>
      </c>
      <c r="AM1149" s="13" t="str">
        <f>IF(AS1149="","",IF(R1149="Refreshment Beverage",ROUND(AS1149*Rates!K$19,4),ROUND(AO1149*(VLOOKUP(VALUE(Q1149),Rates!G$4:L$12,3,0)),4)))</f>
        <v/>
      </c>
      <c r="AN1149" s="183" t="str">
        <f>IF(AS1149="","",IF(R1149="Refreshment Beverage",AS1149*(Rates!J$19/100),MAX(AM1149,AB1149)))</f>
        <v/>
      </c>
      <c r="AO1149" s="186" t="str">
        <f t="shared" si="565"/>
        <v/>
      </c>
      <c r="AP1149" s="186" t="str">
        <f t="shared" si="566"/>
        <v/>
      </c>
      <c r="AQ1149" s="186" t="str">
        <f>IF(AS1149="","",IF(R1149="Refreshment Beverage",ROUND(SUM(VLOOKUP(Q:Q,Rates!G$15:L$19,3,0)*(AS1149-Y1149-Z1149-AA1149)),4),ROUND(SUM(Rates!$K$8*AS1149),4)))</f>
        <v/>
      </c>
      <c r="AR1149" s="184" t="str">
        <f t="shared" si="567"/>
        <v/>
      </c>
      <c r="AS1149" s="185" t="str">
        <f t="shared" si="568"/>
        <v/>
      </c>
      <c r="AT1149" s="177" t="str">
        <f t="shared" si="569"/>
        <v/>
      </c>
      <c r="AU1149" s="13" t="str">
        <f>IF(AX1149="","",IF(R1149="Refreshment Beverage",ROUND((BA1149-Y1149-Z1149-AA1149)*VLOOKUP(VALUE(Q1149),Rates!G$15:L$19,3,0),4),ROUND(AW1149*(VLOOKUP(VALUE(Q1149),Rates!G:L,3,0)),4)))</f>
        <v/>
      </c>
      <c r="AV1149" s="183" t="str">
        <f t="shared" si="570"/>
        <v/>
      </c>
      <c r="AW1149" s="186" t="str">
        <f t="shared" si="571"/>
        <v/>
      </c>
      <c r="AX1149" s="184" t="str">
        <f t="shared" si="572"/>
        <v/>
      </c>
      <c r="AY1149" s="186" t="str">
        <f>IF(AX1149="","",IF(R1149="Refreshment Beverage",ROUND(SUM(AX1149*Rates!K$19),4),ROUND(SUM(AX1149*(Rates!J$8/100)),4)))</f>
        <v/>
      </c>
      <c r="AZ1149" s="183" t="str">
        <f t="shared" si="573"/>
        <v/>
      </c>
      <c r="BA1149" s="185" t="str">
        <f t="shared" si="574"/>
        <v/>
      </c>
      <c r="BD1149" s="171"/>
      <c r="BE1149" s="171"/>
      <c r="BF1149" s="171"/>
      <c r="BG1149" s="171"/>
    </row>
    <row r="1150" spans="1:59" ht="15" customHeight="1" x14ac:dyDescent="0.3">
      <c r="A1150" s="172"/>
      <c r="B1150" s="172"/>
      <c r="C1150" s="172"/>
      <c r="D1150" s="173"/>
      <c r="E1150" s="173"/>
      <c r="F1150" s="173"/>
      <c r="G1150" s="173"/>
      <c r="H1150" s="173"/>
      <c r="I1150" s="174"/>
      <c r="J1150" s="175"/>
      <c r="K1150" s="176" t="str">
        <f t="shared" si="546"/>
        <v/>
      </c>
      <c r="L1150" s="177" t="str">
        <f t="shared" si="547"/>
        <v/>
      </c>
      <c r="M1150" s="178" t="str">
        <f t="shared" si="548"/>
        <v/>
      </c>
      <c r="N1150" s="44" t="str" cm="1">
        <f t="array" ref="N1150">IFERROR(IF(_xlfn.SINGLE(A:A)="","",IF(R1150="Beer",SUM(LOOKUP(2,1/(Rates!$B$3:$B$5&lt;=W1150)/(Rates!$C$3:$C$5&gt;=W1150),Rates!$D$3:$D$5)*(X1150/100)*W1150),IF(R1150="Refreshment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44" t="str">
        <f t="shared" si="549"/>
        <v/>
      </c>
      <c r="P1150" s="13"/>
      <c r="Q1150" s="179" t="str">
        <f t="shared" si="550"/>
        <v/>
      </c>
      <c r="R1150" s="180" t="str">
        <f t="shared" si="551"/>
        <v/>
      </c>
      <c r="S1150" s="13" t="str">
        <f>IF(A1150="","",IF(R1150="Refreshment Beverage",VLOOKUP(VALUE(Q1150),Rates!G$15:L$19,2,0),VLOOKUP(VALUE(Q1150),Rates!G$4:L$8,2,0)))</f>
        <v/>
      </c>
      <c r="T1150" s="13" t="str">
        <f t="shared" si="552"/>
        <v/>
      </c>
      <c r="U1150" s="181" t="str">
        <f t="shared" si="553"/>
        <v/>
      </c>
      <c r="V1150" s="13" t="str">
        <f t="shared" si="554"/>
        <v/>
      </c>
      <c r="W1150" s="13" t="str">
        <f t="shared" si="555"/>
        <v/>
      </c>
      <c r="X1150" s="182" t="str">
        <f t="shared" si="556"/>
        <v/>
      </c>
      <c r="Y1150" s="183" t="str">
        <f>IF(A:A="","",IF(R1150="Refreshment Beverage",VLOOKUP(Q1150,Rates!G$15:L$19,6,0)*W1150,VLOOKUP(Q1150,Rates!G$4:L$12,6,0)*W1150))</f>
        <v/>
      </c>
      <c r="Z1150" s="183" t="str">
        <f t="shared" si="557"/>
        <v/>
      </c>
      <c r="AA1150" s="17">
        <f t="shared" si="545"/>
        <v>0</v>
      </c>
      <c r="AB1150" s="177" t="str" cm="1">
        <f t="array" ref="AB1150">IF(_xlfn.SINGLE(A:A)="","",IF(R1150="Refreshment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177" t="str" cm="1">
        <f t="array" ref="AC1150">IF(_xlfn.SINGLE(A:A)="","",IF(R1150="Refreshment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68">
        <f>IFERROR(IF(OR(Q1150=1,Q1150=2,Q1150=3,Q1150=4),VLOOKUP(Q1150,Rates!$A$31:$B$34,2,0)*W1150,IF(V1150=1,VLOOKUP(U1150,'REB BEV MIN MKUP'!B:E,4,0),IF(V1150&gt;1,VLOOKUP(VALUE(W1150),'REB BEV MIN MKUP'!O:Q,3,0),0))),0)</f>
        <v>0</v>
      </c>
      <c r="AE1150" s="177" t="str">
        <f t="shared" si="558"/>
        <v/>
      </c>
      <c r="AF1150" s="13" t="str">
        <f t="shared" si="559"/>
        <v/>
      </c>
      <c r="AG1150" s="177" t="str">
        <f t="shared" si="560"/>
        <v/>
      </c>
      <c r="AH1150" s="184" t="str">
        <f t="shared" si="561"/>
        <v/>
      </c>
      <c r="AI1150" s="184" t="str">
        <f>IF(AE:AE="","",IF(R1150="Refreshment Beverage",AK1150*(Rates!J$19/100),ROUND(SUM(AH1150*(Rates!$J$8/100)),4)))</f>
        <v/>
      </c>
      <c r="AJ1150" s="183" t="str">
        <f t="shared" si="562"/>
        <v/>
      </c>
      <c r="AK1150" s="185" t="str">
        <f t="shared" si="563"/>
        <v/>
      </c>
      <c r="AL1150" s="177" t="str">
        <f t="shared" si="564"/>
        <v/>
      </c>
      <c r="AM1150" s="13" t="str">
        <f>IF(AS1150="","",IF(R1150="Refreshment Beverage",ROUND(AS1150*Rates!K$19,4),ROUND(AO1150*(VLOOKUP(VALUE(Q1150),Rates!G$4:L$12,3,0)),4)))</f>
        <v/>
      </c>
      <c r="AN1150" s="183" t="str">
        <f>IF(AS1150="","",IF(R1150="Refreshment Beverage",AS1150*(Rates!J$19/100),MAX(AM1150,AB1150)))</f>
        <v/>
      </c>
      <c r="AO1150" s="186" t="str">
        <f t="shared" si="565"/>
        <v/>
      </c>
      <c r="AP1150" s="186" t="str">
        <f t="shared" si="566"/>
        <v/>
      </c>
      <c r="AQ1150" s="186" t="str">
        <f>IF(AS1150="","",IF(R1150="Refreshment Beverage",ROUND(SUM(VLOOKUP(Q:Q,Rates!G$15:L$19,3,0)*(AS1150-Y1150-Z1150-AA1150)),4),ROUND(SUM(Rates!$K$8*AS1150),4)))</f>
        <v/>
      </c>
      <c r="AR1150" s="184" t="str">
        <f t="shared" si="567"/>
        <v/>
      </c>
      <c r="AS1150" s="185" t="str">
        <f t="shared" si="568"/>
        <v/>
      </c>
      <c r="AT1150" s="177" t="str">
        <f t="shared" si="569"/>
        <v/>
      </c>
      <c r="AU1150" s="13" t="str">
        <f>IF(AX1150="","",IF(R1150="Refreshment Beverage",ROUND((BA1150-Y1150-Z1150-AA1150)*VLOOKUP(VALUE(Q1150),Rates!G$15:L$19,3,0),4),ROUND(AW1150*(VLOOKUP(VALUE(Q1150),Rates!G:L,3,0)),4)))</f>
        <v/>
      </c>
      <c r="AV1150" s="183" t="str">
        <f t="shared" si="570"/>
        <v/>
      </c>
      <c r="AW1150" s="186" t="str">
        <f t="shared" si="571"/>
        <v/>
      </c>
      <c r="AX1150" s="184" t="str">
        <f t="shared" si="572"/>
        <v/>
      </c>
      <c r="AY1150" s="186" t="str">
        <f>IF(AX1150="","",IF(R1150="Refreshment Beverage",ROUND(SUM(AX1150*Rates!K$19),4),ROUND(SUM(AX1150*(Rates!J$8/100)),4)))</f>
        <v/>
      </c>
      <c r="AZ1150" s="183" t="str">
        <f t="shared" si="573"/>
        <v/>
      </c>
      <c r="BA1150" s="185" t="str">
        <f t="shared" si="574"/>
        <v/>
      </c>
      <c r="BD1150" s="171"/>
      <c r="BE1150" s="171"/>
      <c r="BF1150" s="171"/>
      <c r="BG1150" s="171"/>
    </row>
    <row r="1151" spans="1:59" ht="15" customHeight="1" x14ac:dyDescent="0.3">
      <c r="A1151" s="172"/>
      <c r="B1151" s="172"/>
      <c r="C1151" s="172"/>
      <c r="D1151" s="173"/>
      <c r="E1151" s="173"/>
      <c r="F1151" s="173"/>
      <c r="G1151" s="173"/>
      <c r="H1151" s="173"/>
      <c r="I1151" s="174"/>
      <c r="J1151" s="175"/>
      <c r="K1151" s="176" t="str">
        <f t="shared" si="546"/>
        <v/>
      </c>
      <c r="L1151" s="177" t="str">
        <f t="shared" si="547"/>
        <v/>
      </c>
      <c r="M1151" s="178" t="str">
        <f t="shared" si="548"/>
        <v/>
      </c>
      <c r="N1151" s="44" t="str" cm="1">
        <f t="array" ref="N1151">IFERROR(IF(_xlfn.SINGLE(A:A)="","",IF(R1151="Beer",SUM(LOOKUP(2,1/(Rates!$B$3:$B$5&lt;=W1151)/(Rates!$C$3:$C$5&gt;=W1151),Rates!$D$3:$D$5)*(X1151/100)*W1151),IF(R1151="Refreshment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44" t="str">
        <f t="shared" si="549"/>
        <v/>
      </c>
      <c r="P1151" s="13"/>
      <c r="Q1151" s="179" t="str">
        <f t="shared" si="550"/>
        <v/>
      </c>
      <c r="R1151" s="180" t="str">
        <f t="shared" si="551"/>
        <v/>
      </c>
      <c r="S1151" s="13" t="str">
        <f>IF(A1151="","",IF(R1151="Refreshment Beverage",VLOOKUP(VALUE(Q1151),Rates!G$15:L$19,2,0),VLOOKUP(VALUE(Q1151),Rates!G$4:L$8,2,0)))</f>
        <v/>
      </c>
      <c r="T1151" s="13" t="str">
        <f t="shared" si="552"/>
        <v/>
      </c>
      <c r="U1151" s="181" t="str">
        <f t="shared" si="553"/>
        <v/>
      </c>
      <c r="V1151" s="13" t="str">
        <f t="shared" si="554"/>
        <v/>
      </c>
      <c r="W1151" s="13" t="str">
        <f t="shared" si="555"/>
        <v/>
      </c>
      <c r="X1151" s="182" t="str">
        <f t="shared" si="556"/>
        <v/>
      </c>
      <c r="Y1151" s="183" t="str">
        <f>IF(A:A="","",IF(R1151="Refreshment Beverage",VLOOKUP(Q1151,Rates!G$15:L$19,6,0)*W1151,VLOOKUP(Q1151,Rates!G$4:L$12,6,0)*W1151))</f>
        <v/>
      </c>
      <c r="Z1151" s="183" t="str">
        <f t="shared" si="557"/>
        <v/>
      </c>
      <c r="AA1151" s="17">
        <f t="shared" si="545"/>
        <v>0</v>
      </c>
      <c r="AB1151" s="177" t="str" cm="1">
        <f t="array" ref="AB1151">IF(_xlfn.SINGLE(A:A)="","",IF(R1151="Refreshment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177" t="str" cm="1">
        <f t="array" ref="AC1151">IF(_xlfn.SINGLE(A:A)="","",IF(R1151="Refreshment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68">
        <f>IFERROR(IF(OR(Q1151=1,Q1151=2,Q1151=3,Q1151=4),VLOOKUP(Q1151,Rates!$A$31:$B$34,2,0)*W1151,IF(V1151=1,VLOOKUP(U1151,'REB BEV MIN MKUP'!B:E,4,0),IF(V1151&gt;1,VLOOKUP(VALUE(W1151),'REB BEV MIN MKUP'!O:Q,3,0),0))),0)</f>
        <v>0</v>
      </c>
      <c r="AE1151" s="177" t="str">
        <f t="shared" si="558"/>
        <v/>
      </c>
      <c r="AF1151" s="13" t="str">
        <f t="shared" si="559"/>
        <v/>
      </c>
      <c r="AG1151" s="177" t="str">
        <f t="shared" si="560"/>
        <v/>
      </c>
      <c r="AH1151" s="184" t="str">
        <f t="shared" si="561"/>
        <v/>
      </c>
      <c r="AI1151" s="184" t="str">
        <f>IF(AE:AE="","",IF(R1151="Refreshment Beverage",AK1151*(Rates!J$19/100),ROUND(SUM(AH1151*(Rates!$J$8/100)),4)))</f>
        <v/>
      </c>
      <c r="AJ1151" s="183" t="str">
        <f t="shared" si="562"/>
        <v/>
      </c>
      <c r="AK1151" s="185" t="str">
        <f t="shared" si="563"/>
        <v/>
      </c>
      <c r="AL1151" s="177" t="str">
        <f t="shared" si="564"/>
        <v/>
      </c>
      <c r="AM1151" s="13" t="str">
        <f>IF(AS1151="","",IF(R1151="Refreshment Beverage",ROUND(AS1151*Rates!K$19,4),ROUND(AO1151*(VLOOKUP(VALUE(Q1151),Rates!G$4:L$12,3,0)),4)))</f>
        <v/>
      </c>
      <c r="AN1151" s="183" t="str">
        <f>IF(AS1151="","",IF(R1151="Refreshment Beverage",AS1151*(Rates!J$19/100),MAX(AM1151,AB1151)))</f>
        <v/>
      </c>
      <c r="AO1151" s="186" t="str">
        <f t="shared" si="565"/>
        <v/>
      </c>
      <c r="AP1151" s="186" t="str">
        <f t="shared" si="566"/>
        <v/>
      </c>
      <c r="AQ1151" s="186" t="str">
        <f>IF(AS1151="","",IF(R1151="Refreshment Beverage",ROUND(SUM(VLOOKUP(Q:Q,Rates!G$15:L$19,3,0)*(AS1151-Y1151-Z1151-AA1151)),4),ROUND(SUM(Rates!$K$8*AS1151),4)))</f>
        <v/>
      </c>
      <c r="AR1151" s="184" t="str">
        <f t="shared" si="567"/>
        <v/>
      </c>
      <c r="AS1151" s="185" t="str">
        <f t="shared" si="568"/>
        <v/>
      </c>
      <c r="AT1151" s="177" t="str">
        <f t="shared" si="569"/>
        <v/>
      </c>
      <c r="AU1151" s="13" t="str">
        <f>IF(AX1151="","",IF(R1151="Refreshment Beverage",ROUND((BA1151-Y1151-Z1151-AA1151)*VLOOKUP(VALUE(Q1151),Rates!G$15:L$19,3,0),4),ROUND(AW1151*(VLOOKUP(VALUE(Q1151),Rates!G:L,3,0)),4)))</f>
        <v/>
      </c>
      <c r="AV1151" s="183" t="str">
        <f t="shared" si="570"/>
        <v/>
      </c>
      <c r="AW1151" s="186" t="str">
        <f t="shared" si="571"/>
        <v/>
      </c>
      <c r="AX1151" s="184" t="str">
        <f t="shared" si="572"/>
        <v/>
      </c>
      <c r="AY1151" s="186" t="str">
        <f>IF(AX1151="","",IF(R1151="Refreshment Beverage",ROUND(SUM(AX1151*Rates!K$19),4),ROUND(SUM(AX1151*(Rates!J$8/100)),4)))</f>
        <v/>
      </c>
      <c r="AZ1151" s="183" t="str">
        <f t="shared" si="573"/>
        <v/>
      </c>
      <c r="BA1151" s="185" t="str">
        <f t="shared" si="574"/>
        <v/>
      </c>
      <c r="BD1151" s="171"/>
      <c r="BE1151" s="171"/>
      <c r="BF1151" s="171"/>
      <c r="BG1151" s="171"/>
    </row>
    <row r="1152" spans="1:59" ht="15" customHeight="1" x14ac:dyDescent="0.3">
      <c r="A1152" s="172"/>
      <c r="B1152" s="172"/>
      <c r="C1152" s="172"/>
      <c r="D1152" s="173"/>
      <c r="E1152" s="173"/>
      <c r="F1152" s="173"/>
      <c r="G1152" s="173"/>
      <c r="H1152" s="173"/>
      <c r="I1152" s="174"/>
      <c r="J1152" s="175"/>
      <c r="K1152" s="176" t="str">
        <f t="shared" si="546"/>
        <v/>
      </c>
      <c r="L1152" s="177" t="str">
        <f t="shared" si="547"/>
        <v/>
      </c>
      <c r="M1152" s="178" t="str">
        <f t="shared" si="548"/>
        <v/>
      </c>
      <c r="N1152" s="44" t="str" cm="1">
        <f t="array" ref="N1152">IFERROR(IF(_xlfn.SINGLE(A:A)="","",IF(R1152="Beer",SUM(LOOKUP(2,1/(Rates!$B$3:$B$5&lt;=W1152)/(Rates!$C$3:$C$5&gt;=W1152),Rates!$D$3:$D$5)*(X1152/100)*W1152),IF(R1152="Refreshment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44" t="str">
        <f t="shared" si="549"/>
        <v/>
      </c>
      <c r="P1152" s="13"/>
      <c r="Q1152" s="179" t="str">
        <f t="shared" si="550"/>
        <v/>
      </c>
      <c r="R1152" s="180" t="str">
        <f t="shared" si="551"/>
        <v/>
      </c>
      <c r="S1152" s="13" t="str">
        <f>IF(A1152="","",IF(R1152="Refreshment Beverage",VLOOKUP(VALUE(Q1152),Rates!G$15:L$19,2,0),VLOOKUP(VALUE(Q1152),Rates!G$4:L$8,2,0)))</f>
        <v/>
      </c>
      <c r="T1152" s="13" t="str">
        <f t="shared" si="552"/>
        <v/>
      </c>
      <c r="U1152" s="181" t="str">
        <f t="shared" si="553"/>
        <v/>
      </c>
      <c r="V1152" s="13" t="str">
        <f t="shared" si="554"/>
        <v/>
      </c>
      <c r="W1152" s="13" t="str">
        <f t="shared" si="555"/>
        <v/>
      </c>
      <c r="X1152" s="182" t="str">
        <f t="shared" si="556"/>
        <v/>
      </c>
      <c r="Y1152" s="183" t="str">
        <f>IF(A:A="","",IF(R1152="Refreshment Beverage",VLOOKUP(Q1152,Rates!G$15:L$19,6,0)*W1152,VLOOKUP(Q1152,Rates!G$4:L$12,6,0)*W1152))</f>
        <v/>
      </c>
      <c r="Z1152" s="183" t="str">
        <f t="shared" si="557"/>
        <v/>
      </c>
      <c r="AA1152" s="17">
        <f t="shared" si="545"/>
        <v>0</v>
      </c>
      <c r="AB1152" s="177" t="str" cm="1">
        <f t="array" ref="AB1152">IF(_xlfn.SINGLE(A:A)="","",IF(R1152="Refreshment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177" t="str" cm="1">
        <f t="array" ref="AC1152">IF(_xlfn.SINGLE(A:A)="","",IF(R1152="Refreshment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68">
        <f>IFERROR(IF(OR(Q1152=1,Q1152=2,Q1152=3,Q1152=4),VLOOKUP(Q1152,Rates!$A$31:$B$34,2,0)*W1152,IF(V1152=1,VLOOKUP(U1152,'REB BEV MIN MKUP'!B:E,4,0),IF(V1152&gt;1,VLOOKUP(VALUE(W1152),'REB BEV MIN MKUP'!O:Q,3,0),0))),0)</f>
        <v>0</v>
      </c>
      <c r="AE1152" s="177" t="str">
        <f t="shared" si="558"/>
        <v/>
      </c>
      <c r="AF1152" s="13" t="str">
        <f t="shared" si="559"/>
        <v/>
      </c>
      <c r="AG1152" s="177" t="str">
        <f t="shared" si="560"/>
        <v/>
      </c>
      <c r="AH1152" s="184" t="str">
        <f t="shared" si="561"/>
        <v/>
      </c>
      <c r="AI1152" s="184" t="str">
        <f>IF(AE:AE="","",IF(R1152="Refreshment Beverage",AK1152*(Rates!J$19/100),ROUND(SUM(AH1152*(Rates!$J$8/100)),4)))</f>
        <v/>
      </c>
      <c r="AJ1152" s="183" t="str">
        <f t="shared" si="562"/>
        <v/>
      </c>
      <c r="AK1152" s="185" t="str">
        <f t="shared" si="563"/>
        <v/>
      </c>
      <c r="AL1152" s="177" t="str">
        <f t="shared" si="564"/>
        <v/>
      </c>
      <c r="AM1152" s="13" t="str">
        <f>IF(AS1152="","",IF(R1152="Refreshment Beverage",ROUND(AS1152*Rates!K$19,4),ROUND(AO1152*(VLOOKUP(VALUE(Q1152),Rates!G$4:L$12,3,0)),4)))</f>
        <v/>
      </c>
      <c r="AN1152" s="183" t="str">
        <f>IF(AS1152="","",IF(R1152="Refreshment Beverage",AS1152*(Rates!J$19/100),MAX(AM1152,AB1152)))</f>
        <v/>
      </c>
      <c r="AO1152" s="186" t="str">
        <f t="shared" si="565"/>
        <v/>
      </c>
      <c r="AP1152" s="186" t="str">
        <f t="shared" si="566"/>
        <v/>
      </c>
      <c r="AQ1152" s="186" t="str">
        <f>IF(AS1152="","",IF(R1152="Refreshment Beverage",ROUND(SUM(VLOOKUP(Q:Q,Rates!G$15:L$19,3,0)*(AS1152-Y1152-Z1152-AA1152)),4),ROUND(SUM(Rates!$K$8*AS1152),4)))</f>
        <v/>
      </c>
      <c r="AR1152" s="184" t="str">
        <f t="shared" si="567"/>
        <v/>
      </c>
      <c r="AS1152" s="185" t="str">
        <f t="shared" si="568"/>
        <v/>
      </c>
      <c r="AT1152" s="177" t="str">
        <f t="shared" si="569"/>
        <v/>
      </c>
      <c r="AU1152" s="13" t="str">
        <f>IF(AX1152="","",IF(R1152="Refreshment Beverage",ROUND((BA1152-Y1152-Z1152-AA1152)*VLOOKUP(VALUE(Q1152),Rates!G$15:L$19,3,0),4),ROUND(AW1152*(VLOOKUP(VALUE(Q1152),Rates!G:L,3,0)),4)))</f>
        <v/>
      </c>
      <c r="AV1152" s="183" t="str">
        <f t="shared" si="570"/>
        <v/>
      </c>
      <c r="AW1152" s="186" t="str">
        <f t="shared" si="571"/>
        <v/>
      </c>
      <c r="AX1152" s="184" t="str">
        <f t="shared" si="572"/>
        <v/>
      </c>
      <c r="AY1152" s="186" t="str">
        <f>IF(AX1152="","",IF(R1152="Refreshment Beverage",ROUND(SUM(AX1152*Rates!K$19),4),ROUND(SUM(AX1152*(Rates!J$8/100)),4)))</f>
        <v/>
      </c>
      <c r="AZ1152" s="183" t="str">
        <f t="shared" si="573"/>
        <v/>
      </c>
      <c r="BA1152" s="185" t="str">
        <f t="shared" si="574"/>
        <v/>
      </c>
      <c r="BD1152" s="171"/>
      <c r="BE1152" s="171"/>
      <c r="BF1152" s="171"/>
      <c r="BG1152" s="171"/>
    </row>
    <row r="1153" spans="1:59" ht="15" customHeight="1" x14ac:dyDescent="0.3">
      <c r="A1153" s="172"/>
      <c r="B1153" s="172"/>
      <c r="C1153" s="172"/>
      <c r="D1153" s="173"/>
      <c r="E1153" s="173"/>
      <c r="F1153" s="173"/>
      <c r="G1153" s="173"/>
      <c r="H1153" s="173"/>
      <c r="I1153" s="174"/>
      <c r="J1153" s="175"/>
      <c r="K1153" s="176" t="str">
        <f t="shared" si="546"/>
        <v/>
      </c>
      <c r="L1153" s="177" t="str">
        <f t="shared" si="547"/>
        <v/>
      </c>
      <c r="M1153" s="178" t="str">
        <f t="shared" si="548"/>
        <v/>
      </c>
      <c r="N1153" s="44" t="str" cm="1">
        <f t="array" ref="N1153">IFERROR(IF(_xlfn.SINGLE(A:A)="","",IF(R1153="Beer",SUM(LOOKUP(2,1/(Rates!$B$3:$B$5&lt;=W1153)/(Rates!$C$3:$C$5&gt;=W1153),Rates!$D$3:$D$5)*(X1153/100)*W1153),IF(R1153="Refreshment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44" t="str">
        <f t="shared" si="549"/>
        <v/>
      </c>
      <c r="P1153" s="13"/>
      <c r="Q1153" s="179" t="str">
        <f t="shared" si="550"/>
        <v/>
      </c>
      <c r="R1153" s="180" t="str">
        <f t="shared" si="551"/>
        <v/>
      </c>
      <c r="S1153" s="13" t="str">
        <f>IF(A1153="","",IF(R1153="Refreshment Beverage",VLOOKUP(VALUE(Q1153),Rates!G$15:L$19,2,0),VLOOKUP(VALUE(Q1153),Rates!G$4:L$8,2,0)))</f>
        <v/>
      </c>
      <c r="T1153" s="13" t="str">
        <f t="shared" si="552"/>
        <v/>
      </c>
      <c r="U1153" s="181" t="str">
        <f t="shared" si="553"/>
        <v/>
      </c>
      <c r="V1153" s="13" t="str">
        <f t="shared" si="554"/>
        <v/>
      </c>
      <c r="W1153" s="13" t="str">
        <f t="shared" si="555"/>
        <v/>
      </c>
      <c r="X1153" s="182" t="str">
        <f t="shared" si="556"/>
        <v/>
      </c>
      <c r="Y1153" s="183" t="str">
        <f>IF(A:A="","",IF(R1153="Refreshment Beverage",VLOOKUP(Q1153,Rates!G$15:L$19,6,0)*W1153,VLOOKUP(Q1153,Rates!G$4:L$12,6,0)*W1153))</f>
        <v/>
      </c>
      <c r="Z1153" s="183" t="str">
        <f t="shared" si="557"/>
        <v/>
      </c>
      <c r="AA1153" s="17">
        <f t="shared" si="545"/>
        <v>0</v>
      </c>
      <c r="AB1153" s="177" t="str" cm="1">
        <f t="array" ref="AB1153">IF(_xlfn.SINGLE(A:A)="","",IF(R1153="Refreshment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177" t="str" cm="1">
        <f t="array" ref="AC1153">IF(_xlfn.SINGLE(A:A)="","",IF(R1153="Refreshment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68">
        <f>IFERROR(IF(OR(Q1153=1,Q1153=2,Q1153=3,Q1153=4),VLOOKUP(Q1153,Rates!$A$31:$B$34,2,0)*W1153,IF(V1153=1,VLOOKUP(U1153,'REB BEV MIN MKUP'!B:E,4,0),IF(V1153&gt;1,VLOOKUP(VALUE(W1153),'REB BEV MIN MKUP'!O:Q,3,0),0))),0)</f>
        <v>0</v>
      </c>
      <c r="AE1153" s="177" t="str">
        <f t="shared" si="558"/>
        <v/>
      </c>
      <c r="AF1153" s="13" t="str">
        <f t="shared" si="559"/>
        <v/>
      </c>
      <c r="AG1153" s="177" t="str">
        <f t="shared" si="560"/>
        <v/>
      </c>
      <c r="AH1153" s="184" t="str">
        <f t="shared" si="561"/>
        <v/>
      </c>
      <c r="AI1153" s="184" t="str">
        <f>IF(AE:AE="","",IF(R1153="Refreshment Beverage",AK1153*(Rates!J$19/100),ROUND(SUM(AH1153*(Rates!$J$8/100)),4)))</f>
        <v/>
      </c>
      <c r="AJ1153" s="183" t="str">
        <f t="shared" si="562"/>
        <v/>
      </c>
      <c r="AK1153" s="185" t="str">
        <f t="shared" si="563"/>
        <v/>
      </c>
      <c r="AL1153" s="177" t="str">
        <f t="shared" si="564"/>
        <v/>
      </c>
      <c r="AM1153" s="13" t="str">
        <f>IF(AS1153="","",IF(R1153="Refreshment Beverage",ROUND(AS1153*Rates!K$19,4),ROUND(AO1153*(VLOOKUP(VALUE(Q1153),Rates!G$4:L$12,3,0)),4)))</f>
        <v/>
      </c>
      <c r="AN1153" s="183" t="str">
        <f>IF(AS1153="","",IF(R1153="Refreshment Beverage",AS1153*(Rates!J$19/100),MAX(AM1153,AB1153)))</f>
        <v/>
      </c>
      <c r="AO1153" s="186" t="str">
        <f t="shared" si="565"/>
        <v/>
      </c>
      <c r="AP1153" s="186" t="str">
        <f t="shared" si="566"/>
        <v/>
      </c>
      <c r="AQ1153" s="186" t="str">
        <f>IF(AS1153="","",IF(R1153="Refreshment Beverage",ROUND(SUM(VLOOKUP(Q:Q,Rates!G$15:L$19,3,0)*(AS1153-Y1153-Z1153-AA1153)),4),ROUND(SUM(Rates!$K$8*AS1153),4)))</f>
        <v/>
      </c>
      <c r="AR1153" s="184" t="str">
        <f t="shared" si="567"/>
        <v/>
      </c>
      <c r="AS1153" s="185" t="str">
        <f t="shared" si="568"/>
        <v/>
      </c>
      <c r="AT1153" s="177" t="str">
        <f t="shared" si="569"/>
        <v/>
      </c>
      <c r="AU1153" s="13" t="str">
        <f>IF(AX1153="","",IF(R1153="Refreshment Beverage",ROUND((BA1153-Y1153-Z1153-AA1153)*VLOOKUP(VALUE(Q1153),Rates!G$15:L$19,3,0),4),ROUND(AW1153*(VLOOKUP(VALUE(Q1153),Rates!G:L,3,0)),4)))</f>
        <v/>
      </c>
      <c r="AV1153" s="183" t="str">
        <f t="shared" si="570"/>
        <v/>
      </c>
      <c r="AW1153" s="186" t="str">
        <f t="shared" si="571"/>
        <v/>
      </c>
      <c r="AX1153" s="184" t="str">
        <f t="shared" si="572"/>
        <v/>
      </c>
      <c r="AY1153" s="186" t="str">
        <f>IF(AX1153="","",IF(R1153="Refreshment Beverage",ROUND(SUM(AX1153*Rates!K$19),4),ROUND(SUM(AX1153*(Rates!J$8/100)),4)))</f>
        <v/>
      </c>
      <c r="AZ1153" s="183" t="str">
        <f t="shared" si="573"/>
        <v/>
      </c>
      <c r="BA1153" s="185" t="str">
        <f t="shared" si="574"/>
        <v/>
      </c>
      <c r="BD1153" s="171"/>
      <c r="BE1153" s="171"/>
      <c r="BF1153" s="171"/>
      <c r="BG1153" s="171"/>
    </row>
    <row r="1154" spans="1:59" ht="15" customHeight="1" x14ac:dyDescent="0.3">
      <c r="A1154" s="172"/>
      <c r="B1154" s="172"/>
      <c r="C1154" s="172"/>
      <c r="D1154" s="173"/>
      <c r="E1154" s="173"/>
      <c r="F1154" s="173"/>
      <c r="G1154" s="173"/>
      <c r="H1154" s="173"/>
      <c r="I1154" s="174"/>
      <c r="J1154" s="175"/>
      <c r="K1154" s="176" t="str">
        <f t="shared" si="546"/>
        <v/>
      </c>
      <c r="L1154" s="177" t="str">
        <f t="shared" si="547"/>
        <v/>
      </c>
      <c r="M1154" s="178" t="str">
        <f t="shared" si="548"/>
        <v/>
      </c>
      <c r="N1154" s="44" t="str" cm="1">
        <f t="array" ref="N1154">IFERROR(IF(_xlfn.SINGLE(A:A)="","",IF(R1154="Beer",SUM(LOOKUP(2,1/(Rates!$B$3:$B$5&lt;=W1154)/(Rates!$C$3:$C$5&gt;=W1154),Rates!$D$3:$D$5)*(X1154/100)*W1154),IF(R1154="Refreshment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44" t="str">
        <f t="shared" si="549"/>
        <v/>
      </c>
      <c r="P1154" s="13"/>
      <c r="Q1154" s="179" t="str">
        <f t="shared" si="550"/>
        <v/>
      </c>
      <c r="R1154" s="180" t="str">
        <f t="shared" si="551"/>
        <v/>
      </c>
      <c r="S1154" s="13" t="str">
        <f>IF(A1154="","",IF(R1154="Refreshment Beverage",VLOOKUP(VALUE(Q1154),Rates!G$15:L$19,2,0),VLOOKUP(VALUE(Q1154),Rates!G$4:L$8,2,0)))</f>
        <v/>
      </c>
      <c r="T1154" s="13" t="str">
        <f t="shared" si="552"/>
        <v/>
      </c>
      <c r="U1154" s="181" t="str">
        <f t="shared" si="553"/>
        <v/>
      </c>
      <c r="V1154" s="13" t="str">
        <f t="shared" si="554"/>
        <v/>
      </c>
      <c r="W1154" s="13" t="str">
        <f t="shared" si="555"/>
        <v/>
      </c>
      <c r="X1154" s="182" t="str">
        <f t="shared" si="556"/>
        <v/>
      </c>
      <c r="Y1154" s="183" t="str">
        <f>IF(A:A="","",IF(R1154="Refreshment Beverage",VLOOKUP(Q1154,Rates!G$15:L$19,6,0)*W1154,VLOOKUP(Q1154,Rates!G$4:L$12,6,0)*W1154))</f>
        <v/>
      </c>
      <c r="Z1154" s="183" t="str">
        <f t="shared" si="557"/>
        <v/>
      </c>
      <c r="AA1154" s="17">
        <f t="shared" si="545"/>
        <v>0</v>
      </c>
      <c r="AB1154" s="177" t="str" cm="1">
        <f t="array" ref="AB1154">IF(_xlfn.SINGLE(A:A)="","",IF(R1154="Refreshment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177" t="str" cm="1">
        <f t="array" ref="AC1154">IF(_xlfn.SINGLE(A:A)="","",IF(R1154="Refreshment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68">
        <f>IFERROR(IF(OR(Q1154=1,Q1154=2,Q1154=3,Q1154=4),VLOOKUP(Q1154,Rates!$A$31:$B$34,2,0)*W1154,IF(V1154=1,VLOOKUP(U1154,'REB BEV MIN MKUP'!B:E,4,0),IF(V1154&gt;1,VLOOKUP(VALUE(W1154),'REB BEV MIN MKUP'!O:Q,3,0),0))),0)</f>
        <v>0</v>
      </c>
      <c r="AE1154" s="177" t="str">
        <f t="shared" si="558"/>
        <v/>
      </c>
      <c r="AF1154" s="13" t="str">
        <f t="shared" si="559"/>
        <v/>
      </c>
      <c r="AG1154" s="177" t="str">
        <f t="shared" si="560"/>
        <v/>
      </c>
      <c r="AH1154" s="184" t="str">
        <f t="shared" si="561"/>
        <v/>
      </c>
      <c r="AI1154" s="184" t="str">
        <f>IF(AE:AE="","",IF(R1154="Refreshment Beverage",AK1154*(Rates!J$19/100),ROUND(SUM(AH1154*(Rates!$J$8/100)),4)))</f>
        <v/>
      </c>
      <c r="AJ1154" s="183" t="str">
        <f t="shared" si="562"/>
        <v/>
      </c>
      <c r="AK1154" s="185" t="str">
        <f t="shared" si="563"/>
        <v/>
      </c>
      <c r="AL1154" s="177" t="str">
        <f t="shared" si="564"/>
        <v/>
      </c>
      <c r="AM1154" s="13" t="str">
        <f>IF(AS1154="","",IF(R1154="Refreshment Beverage",ROUND(AS1154*Rates!K$19,4),ROUND(AO1154*(VLOOKUP(VALUE(Q1154),Rates!G$4:L$12,3,0)),4)))</f>
        <v/>
      </c>
      <c r="AN1154" s="183" t="str">
        <f>IF(AS1154="","",IF(R1154="Refreshment Beverage",AS1154*(Rates!J$19/100),MAX(AM1154,AB1154)))</f>
        <v/>
      </c>
      <c r="AO1154" s="186" t="str">
        <f t="shared" si="565"/>
        <v/>
      </c>
      <c r="AP1154" s="186" t="str">
        <f t="shared" si="566"/>
        <v/>
      </c>
      <c r="AQ1154" s="186" t="str">
        <f>IF(AS1154="","",IF(R1154="Refreshment Beverage",ROUND(SUM(VLOOKUP(Q:Q,Rates!G$15:L$19,3,0)*(AS1154-Y1154-Z1154-AA1154)),4),ROUND(SUM(Rates!$K$8*AS1154),4)))</f>
        <v/>
      </c>
      <c r="AR1154" s="184" t="str">
        <f t="shared" si="567"/>
        <v/>
      </c>
      <c r="AS1154" s="185" t="str">
        <f t="shared" si="568"/>
        <v/>
      </c>
      <c r="AT1154" s="177" t="str">
        <f t="shared" si="569"/>
        <v/>
      </c>
      <c r="AU1154" s="13" t="str">
        <f>IF(AX1154="","",IF(R1154="Refreshment Beverage",ROUND((BA1154-Y1154-Z1154-AA1154)*VLOOKUP(VALUE(Q1154),Rates!G$15:L$19,3,0),4),ROUND(AW1154*(VLOOKUP(VALUE(Q1154),Rates!G:L,3,0)),4)))</f>
        <v/>
      </c>
      <c r="AV1154" s="183" t="str">
        <f t="shared" si="570"/>
        <v/>
      </c>
      <c r="AW1154" s="186" t="str">
        <f t="shared" si="571"/>
        <v/>
      </c>
      <c r="AX1154" s="184" t="str">
        <f t="shared" si="572"/>
        <v/>
      </c>
      <c r="AY1154" s="186" t="str">
        <f>IF(AX1154="","",IF(R1154="Refreshment Beverage",ROUND(SUM(AX1154*Rates!K$19),4),ROUND(SUM(AX1154*(Rates!J$8/100)),4)))</f>
        <v/>
      </c>
      <c r="AZ1154" s="183" t="str">
        <f t="shared" si="573"/>
        <v/>
      </c>
      <c r="BA1154" s="185" t="str">
        <f t="shared" si="574"/>
        <v/>
      </c>
      <c r="BD1154" s="171"/>
      <c r="BE1154" s="171"/>
      <c r="BF1154" s="171"/>
      <c r="BG1154" s="171"/>
    </row>
    <row r="1155" spans="1:59" ht="15" customHeight="1" x14ac:dyDescent="0.3">
      <c r="A1155" s="172"/>
      <c r="B1155" s="172"/>
      <c r="C1155" s="172"/>
      <c r="D1155" s="173"/>
      <c r="E1155" s="173"/>
      <c r="F1155" s="173"/>
      <c r="G1155" s="173"/>
      <c r="H1155" s="173"/>
      <c r="I1155" s="174"/>
      <c r="J1155" s="175"/>
      <c r="K1155" s="176" t="str">
        <f t="shared" si="546"/>
        <v/>
      </c>
      <c r="L1155" s="177" t="str">
        <f t="shared" si="547"/>
        <v/>
      </c>
      <c r="M1155" s="178" t="str">
        <f t="shared" si="548"/>
        <v/>
      </c>
      <c r="N1155" s="44" t="str" cm="1">
        <f t="array" ref="N1155">IFERROR(IF(_xlfn.SINGLE(A:A)="","",IF(R1155="Beer",SUM(LOOKUP(2,1/(Rates!$B$3:$B$5&lt;=W1155)/(Rates!$C$3:$C$5&gt;=W1155),Rates!$D$3:$D$5)*(X1155/100)*W1155),IF(R1155="Refreshment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44" t="str">
        <f t="shared" si="549"/>
        <v/>
      </c>
      <c r="P1155" s="13"/>
      <c r="Q1155" s="179" t="str">
        <f t="shared" si="550"/>
        <v/>
      </c>
      <c r="R1155" s="180" t="str">
        <f t="shared" si="551"/>
        <v/>
      </c>
      <c r="S1155" s="13" t="str">
        <f>IF(A1155="","",IF(R1155="Refreshment Beverage",VLOOKUP(VALUE(Q1155),Rates!G$15:L$19,2,0),VLOOKUP(VALUE(Q1155),Rates!G$4:L$8,2,0)))</f>
        <v/>
      </c>
      <c r="T1155" s="13" t="str">
        <f t="shared" si="552"/>
        <v/>
      </c>
      <c r="U1155" s="181" t="str">
        <f t="shared" si="553"/>
        <v/>
      </c>
      <c r="V1155" s="13" t="str">
        <f t="shared" si="554"/>
        <v/>
      </c>
      <c r="W1155" s="13" t="str">
        <f t="shared" si="555"/>
        <v/>
      </c>
      <c r="X1155" s="182" t="str">
        <f t="shared" si="556"/>
        <v/>
      </c>
      <c r="Y1155" s="183" t="str">
        <f>IF(A:A="","",IF(R1155="Refreshment Beverage",VLOOKUP(Q1155,Rates!G$15:L$19,6,0)*W1155,VLOOKUP(Q1155,Rates!G$4:L$12,6,0)*W1155))</f>
        <v/>
      </c>
      <c r="Z1155" s="183" t="str">
        <f t="shared" si="557"/>
        <v/>
      </c>
      <c r="AA1155" s="17">
        <f t="shared" si="545"/>
        <v>0</v>
      </c>
      <c r="AB1155" s="177" t="str" cm="1">
        <f t="array" ref="AB1155">IF(_xlfn.SINGLE(A:A)="","",IF(R1155="Refreshment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177" t="str" cm="1">
        <f t="array" ref="AC1155">IF(_xlfn.SINGLE(A:A)="","",IF(R1155="Refreshment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68">
        <f>IFERROR(IF(OR(Q1155=1,Q1155=2,Q1155=3,Q1155=4),VLOOKUP(Q1155,Rates!$A$31:$B$34,2,0)*W1155,IF(V1155=1,VLOOKUP(U1155,'REB BEV MIN MKUP'!B:E,4,0),IF(V1155&gt;1,VLOOKUP(VALUE(W1155),'REB BEV MIN MKUP'!O:Q,3,0),0))),0)</f>
        <v>0</v>
      </c>
      <c r="AE1155" s="177" t="str">
        <f t="shared" si="558"/>
        <v/>
      </c>
      <c r="AF1155" s="13" t="str">
        <f t="shared" si="559"/>
        <v/>
      </c>
      <c r="AG1155" s="177" t="str">
        <f t="shared" si="560"/>
        <v/>
      </c>
      <c r="AH1155" s="184" t="str">
        <f t="shared" si="561"/>
        <v/>
      </c>
      <c r="AI1155" s="184" t="str">
        <f>IF(AE:AE="","",IF(R1155="Refreshment Beverage",AK1155*(Rates!J$19/100),ROUND(SUM(AH1155*(Rates!$J$8/100)),4)))</f>
        <v/>
      </c>
      <c r="AJ1155" s="183" t="str">
        <f t="shared" si="562"/>
        <v/>
      </c>
      <c r="AK1155" s="185" t="str">
        <f t="shared" si="563"/>
        <v/>
      </c>
      <c r="AL1155" s="177" t="str">
        <f t="shared" si="564"/>
        <v/>
      </c>
      <c r="AM1155" s="13" t="str">
        <f>IF(AS1155="","",IF(R1155="Refreshment Beverage",ROUND(AS1155*Rates!K$19,4),ROUND(AO1155*(VLOOKUP(VALUE(Q1155),Rates!G$4:L$12,3,0)),4)))</f>
        <v/>
      </c>
      <c r="AN1155" s="183" t="str">
        <f>IF(AS1155="","",IF(R1155="Refreshment Beverage",AS1155*(Rates!J$19/100),MAX(AM1155,AB1155)))</f>
        <v/>
      </c>
      <c r="AO1155" s="186" t="str">
        <f t="shared" si="565"/>
        <v/>
      </c>
      <c r="AP1155" s="186" t="str">
        <f t="shared" si="566"/>
        <v/>
      </c>
      <c r="AQ1155" s="186" t="str">
        <f>IF(AS1155="","",IF(R1155="Refreshment Beverage",ROUND(SUM(VLOOKUP(Q:Q,Rates!G$15:L$19,3,0)*(AS1155-Y1155-Z1155-AA1155)),4),ROUND(SUM(Rates!$K$8*AS1155),4)))</f>
        <v/>
      </c>
      <c r="AR1155" s="184" t="str">
        <f t="shared" si="567"/>
        <v/>
      </c>
      <c r="AS1155" s="185" t="str">
        <f t="shared" si="568"/>
        <v/>
      </c>
      <c r="AT1155" s="177" t="str">
        <f t="shared" si="569"/>
        <v/>
      </c>
      <c r="AU1155" s="13" t="str">
        <f>IF(AX1155="","",IF(R1155="Refreshment Beverage",ROUND((BA1155-Y1155-Z1155-AA1155)*VLOOKUP(VALUE(Q1155),Rates!G$15:L$19,3,0),4),ROUND(AW1155*(VLOOKUP(VALUE(Q1155),Rates!G:L,3,0)),4)))</f>
        <v/>
      </c>
      <c r="AV1155" s="183" t="str">
        <f t="shared" si="570"/>
        <v/>
      </c>
      <c r="AW1155" s="186" t="str">
        <f t="shared" si="571"/>
        <v/>
      </c>
      <c r="AX1155" s="184" t="str">
        <f t="shared" si="572"/>
        <v/>
      </c>
      <c r="AY1155" s="186" t="str">
        <f>IF(AX1155="","",IF(R1155="Refreshment Beverage",ROUND(SUM(AX1155*Rates!K$19),4),ROUND(SUM(AX1155*(Rates!J$8/100)),4)))</f>
        <v/>
      </c>
      <c r="AZ1155" s="183" t="str">
        <f t="shared" si="573"/>
        <v/>
      </c>
      <c r="BA1155" s="185" t="str">
        <f t="shared" si="574"/>
        <v/>
      </c>
      <c r="BD1155" s="171"/>
      <c r="BE1155" s="171"/>
      <c r="BF1155" s="171"/>
      <c r="BG1155" s="171"/>
    </row>
    <row r="1156" spans="1:59" ht="15" customHeight="1" x14ac:dyDescent="0.3">
      <c r="A1156" s="172"/>
      <c r="B1156" s="172"/>
      <c r="C1156" s="172"/>
      <c r="D1156" s="173"/>
      <c r="E1156" s="173"/>
      <c r="F1156" s="173"/>
      <c r="G1156" s="173"/>
      <c r="H1156" s="173"/>
      <c r="I1156" s="174"/>
      <c r="J1156" s="175"/>
      <c r="K1156" s="176" t="str">
        <f t="shared" si="546"/>
        <v/>
      </c>
      <c r="L1156" s="177" t="str">
        <f t="shared" si="547"/>
        <v/>
      </c>
      <c r="M1156" s="178" t="str">
        <f t="shared" si="548"/>
        <v/>
      </c>
      <c r="N1156" s="44" t="str" cm="1">
        <f t="array" ref="N1156">IFERROR(IF(_xlfn.SINGLE(A:A)="","",IF(R1156="Beer",SUM(LOOKUP(2,1/(Rates!$B$3:$B$5&lt;=W1156)/(Rates!$C$3:$C$5&gt;=W1156),Rates!$D$3:$D$5)*(X1156/100)*W1156),IF(R1156="Refreshment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44" t="str">
        <f t="shared" si="549"/>
        <v/>
      </c>
      <c r="P1156" s="13"/>
      <c r="Q1156" s="179" t="str">
        <f t="shared" si="550"/>
        <v/>
      </c>
      <c r="R1156" s="180" t="str">
        <f t="shared" si="551"/>
        <v/>
      </c>
      <c r="S1156" s="13" t="str">
        <f>IF(A1156="","",IF(R1156="Refreshment Beverage",VLOOKUP(VALUE(Q1156),Rates!G$15:L$19,2,0),VLOOKUP(VALUE(Q1156),Rates!G$4:L$8,2,0)))</f>
        <v/>
      </c>
      <c r="T1156" s="13" t="str">
        <f t="shared" si="552"/>
        <v/>
      </c>
      <c r="U1156" s="181" t="str">
        <f t="shared" si="553"/>
        <v/>
      </c>
      <c r="V1156" s="13" t="str">
        <f t="shared" si="554"/>
        <v/>
      </c>
      <c r="W1156" s="13" t="str">
        <f t="shared" si="555"/>
        <v/>
      </c>
      <c r="X1156" s="182" t="str">
        <f t="shared" si="556"/>
        <v/>
      </c>
      <c r="Y1156" s="183" t="str">
        <f>IF(A:A="","",IF(R1156="Refreshment Beverage",VLOOKUP(Q1156,Rates!G$15:L$19,6,0)*W1156,VLOOKUP(Q1156,Rates!G$4:L$12,6,0)*W1156))</f>
        <v/>
      </c>
      <c r="Z1156" s="183" t="str">
        <f t="shared" si="557"/>
        <v/>
      </c>
      <c r="AA1156" s="17">
        <f t="shared" si="545"/>
        <v>0</v>
      </c>
      <c r="AB1156" s="177" t="str" cm="1">
        <f t="array" ref="AB1156">IF(_xlfn.SINGLE(A:A)="","",IF(R1156="Refreshment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177" t="str" cm="1">
        <f t="array" ref="AC1156">IF(_xlfn.SINGLE(A:A)="","",IF(R1156="Refreshment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68">
        <f>IFERROR(IF(OR(Q1156=1,Q1156=2,Q1156=3,Q1156=4),VLOOKUP(Q1156,Rates!$A$31:$B$34,2,0)*W1156,IF(V1156=1,VLOOKUP(U1156,'REB BEV MIN MKUP'!B:E,4,0),IF(V1156&gt;1,VLOOKUP(VALUE(W1156),'REB BEV MIN MKUP'!O:Q,3,0),0))),0)</f>
        <v>0</v>
      </c>
      <c r="AE1156" s="177" t="str">
        <f t="shared" si="558"/>
        <v/>
      </c>
      <c r="AF1156" s="13" t="str">
        <f t="shared" si="559"/>
        <v/>
      </c>
      <c r="AG1156" s="177" t="str">
        <f t="shared" si="560"/>
        <v/>
      </c>
      <c r="AH1156" s="184" t="str">
        <f t="shared" si="561"/>
        <v/>
      </c>
      <c r="AI1156" s="184" t="str">
        <f>IF(AE:AE="","",IF(R1156="Refreshment Beverage",AK1156*(Rates!J$19/100),ROUND(SUM(AH1156*(Rates!$J$8/100)),4)))</f>
        <v/>
      </c>
      <c r="AJ1156" s="183" t="str">
        <f t="shared" si="562"/>
        <v/>
      </c>
      <c r="AK1156" s="185" t="str">
        <f t="shared" si="563"/>
        <v/>
      </c>
      <c r="AL1156" s="177" t="str">
        <f t="shared" si="564"/>
        <v/>
      </c>
      <c r="AM1156" s="13" t="str">
        <f>IF(AS1156="","",IF(R1156="Refreshment Beverage",ROUND(AS1156*Rates!K$19,4),ROUND(AO1156*(VLOOKUP(VALUE(Q1156),Rates!G$4:L$12,3,0)),4)))</f>
        <v/>
      </c>
      <c r="AN1156" s="183" t="str">
        <f>IF(AS1156="","",IF(R1156="Refreshment Beverage",AS1156*(Rates!J$19/100),MAX(AM1156,AB1156)))</f>
        <v/>
      </c>
      <c r="AO1156" s="186" t="str">
        <f t="shared" si="565"/>
        <v/>
      </c>
      <c r="AP1156" s="186" t="str">
        <f t="shared" si="566"/>
        <v/>
      </c>
      <c r="AQ1156" s="186" t="str">
        <f>IF(AS1156="","",IF(R1156="Refreshment Beverage",ROUND(SUM(VLOOKUP(Q:Q,Rates!G$15:L$19,3,0)*(AS1156-Y1156-Z1156-AA1156)),4),ROUND(SUM(Rates!$K$8*AS1156),4)))</f>
        <v/>
      </c>
      <c r="AR1156" s="184" t="str">
        <f t="shared" si="567"/>
        <v/>
      </c>
      <c r="AS1156" s="185" t="str">
        <f t="shared" si="568"/>
        <v/>
      </c>
      <c r="AT1156" s="177" t="str">
        <f t="shared" si="569"/>
        <v/>
      </c>
      <c r="AU1156" s="13" t="str">
        <f>IF(AX1156="","",IF(R1156="Refreshment Beverage",ROUND((BA1156-Y1156-Z1156-AA1156)*VLOOKUP(VALUE(Q1156),Rates!G$15:L$19,3,0),4),ROUND(AW1156*(VLOOKUP(VALUE(Q1156),Rates!G:L,3,0)),4)))</f>
        <v/>
      </c>
      <c r="AV1156" s="183" t="str">
        <f t="shared" si="570"/>
        <v/>
      </c>
      <c r="AW1156" s="186" t="str">
        <f t="shared" si="571"/>
        <v/>
      </c>
      <c r="AX1156" s="184" t="str">
        <f t="shared" si="572"/>
        <v/>
      </c>
      <c r="AY1156" s="186" t="str">
        <f>IF(AX1156="","",IF(R1156="Refreshment Beverage",ROUND(SUM(AX1156*Rates!K$19),4),ROUND(SUM(AX1156*(Rates!J$8/100)),4)))</f>
        <v/>
      </c>
      <c r="AZ1156" s="183" t="str">
        <f t="shared" si="573"/>
        <v/>
      </c>
      <c r="BA1156" s="185" t="str">
        <f t="shared" si="574"/>
        <v/>
      </c>
      <c r="BD1156" s="171"/>
      <c r="BE1156" s="171"/>
      <c r="BF1156" s="171"/>
      <c r="BG1156" s="171"/>
    </row>
    <row r="1157" spans="1:59" ht="15" customHeight="1" x14ac:dyDescent="0.3">
      <c r="A1157" s="172"/>
      <c r="B1157" s="172"/>
      <c r="C1157" s="172"/>
      <c r="D1157" s="173"/>
      <c r="E1157" s="173"/>
      <c r="F1157" s="173"/>
      <c r="G1157" s="173"/>
      <c r="H1157" s="173"/>
      <c r="I1157" s="174"/>
      <c r="J1157" s="175"/>
      <c r="K1157" s="176" t="str">
        <f t="shared" si="546"/>
        <v/>
      </c>
      <c r="L1157" s="177" t="str">
        <f t="shared" si="547"/>
        <v/>
      </c>
      <c r="M1157" s="178" t="str">
        <f t="shared" si="548"/>
        <v/>
      </c>
      <c r="N1157" s="44" t="str" cm="1">
        <f t="array" ref="N1157">IFERROR(IF(_xlfn.SINGLE(A:A)="","",IF(R1157="Beer",SUM(LOOKUP(2,1/(Rates!$B$3:$B$5&lt;=W1157)/(Rates!$C$3:$C$5&gt;=W1157),Rates!$D$3:$D$5)*(X1157/100)*W1157),IF(R1157="Refreshment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44" t="str">
        <f t="shared" si="549"/>
        <v/>
      </c>
      <c r="P1157" s="13"/>
      <c r="Q1157" s="179" t="str">
        <f t="shared" si="550"/>
        <v/>
      </c>
      <c r="R1157" s="180" t="str">
        <f t="shared" si="551"/>
        <v/>
      </c>
      <c r="S1157" s="13" t="str">
        <f>IF(A1157="","",IF(R1157="Refreshment Beverage",VLOOKUP(VALUE(Q1157),Rates!G$15:L$19,2,0),VLOOKUP(VALUE(Q1157),Rates!G$4:L$8,2,0)))</f>
        <v/>
      </c>
      <c r="T1157" s="13" t="str">
        <f t="shared" si="552"/>
        <v/>
      </c>
      <c r="U1157" s="181" t="str">
        <f t="shared" si="553"/>
        <v/>
      </c>
      <c r="V1157" s="13" t="str">
        <f t="shared" si="554"/>
        <v/>
      </c>
      <c r="W1157" s="13" t="str">
        <f t="shared" si="555"/>
        <v/>
      </c>
      <c r="X1157" s="182" t="str">
        <f t="shared" si="556"/>
        <v/>
      </c>
      <c r="Y1157" s="183" t="str">
        <f>IF(A:A="","",IF(R1157="Refreshment Beverage",VLOOKUP(Q1157,Rates!G$15:L$19,6,0)*W1157,VLOOKUP(Q1157,Rates!G$4:L$12,6,0)*W1157))</f>
        <v/>
      </c>
      <c r="Z1157" s="183" t="str">
        <f t="shared" si="557"/>
        <v/>
      </c>
      <c r="AA1157" s="17">
        <f t="shared" si="545"/>
        <v>0</v>
      </c>
      <c r="AB1157" s="177" t="str" cm="1">
        <f t="array" ref="AB1157">IF(_xlfn.SINGLE(A:A)="","",IF(R1157="Refreshment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177" t="str" cm="1">
        <f t="array" ref="AC1157">IF(_xlfn.SINGLE(A:A)="","",IF(R1157="Refreshment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68">
        <f>IFERROR(IF(OR(Q1157=1,Q1157=2,Q1157=3,Q1157=4),VLOOKUP(Q1157,Rates!$A$31:$B$34,2,0)*W1157,IF(V1157=1,VLOOKUP(U1157,'REB BEV MIN MKUP'!B:E,4,0),IF(V1157&gt;1,VLOOKUP(VALUE(W1157),'REB BEV MIN MKUP'!O:Q,3,0),0))),0)</f>
        <v>0</v>
      </c>
      <c r="AE1157" s="177" t="str">
        <f t="shared" si="558"/>
        <v/>
      </c>
      <c r="AF1157" s="13" t="str">
        <f t="shared" si="559"/>
        <v/>
      </c>
      <c r="AG1157" s="177" t="str">
        <f t="shared" si="560"/>
        <v/>
      </c>
      <c r="AH1157" s="184" t="str">
        <f t="shared" si="561"/>
        <v/>
      </c>
      <c r="AI1157" s="184" t="str">
        <f>IF(AE:AE="","",IF(R1157="Refreshment Beverage",AK1157*(Rates!J$19/100),ROUND(SUM(AH1157*(Rates!$J$8/100)),4)))</f>
        <v/>
      </c>
      <c r="AJ1157" s="183" t="str">
        <f t="shared" si="562"/>
        <v/>
      </c>
      <c r="AK1157" s="185" t="str">
        <f t="shared" si="563"/>
        <v/>
      </c>
      <c r="AL1157" s="177" t="str">
        <f t="shared" si="564"/>
        <v/>
      </c>
      <c r="AM1157" s="13" t="str">
        <f>IF(AS1157="","",IF(R1157="Refreshment Beverage",ROUND(AS1157*Rates!K$19,4),ROUND(AO1157*(VLOOKUP(VALUE(Q1157),Rates!G$4:L$12,3,0)),4)))</f>
        <v/>
      </c>
      <c r="AN1157" s="183" t="str">
        <f>IF(AS1157="","",IF(R1157="Refreshment Beverage",AS1157*(Rates!J$19/100),MAX(AM1157,AB1157)))</f>
        <v/>
      </c>
      <c r="AO1157" s="186" t="str">
        <f t="shared" si="565"/>
        <v/>
      </c>
      <c r="AP1157" s="186" t="str">
        <f t="shared" si="566"/>
        <v/>
      </c>
      <c r="AQ1157" s="186" t="str">
        <f>IF(AS1157="","",IF(R1157="Refreshment Beverage",ROUND(SUM(VLOOKUP(Q:Q,Rates!G$15:L$19,3,0)*(AS1157-Y1157-Z1157-AA1157)),4),ROUND(SUM(Rates!$K$8*AS1157),4)))</f>
        <v/>
      </c>
      <c r="AR1157" s="184" t="str">
        <f t="shared" si="567"/>
        <v/>
      </c>
      <c r="AS1157" s="185" t="str">
        <f t="shared" si="568"/>
        <v/>
      </c>
      <c r="AT1157" s="177" t="str">
        <f t="shared" si="569"/>
        <v/>
      </c>
      <c r="AU1157" s="13" t="str">
        <f>IF(AX1157="","",IF(R1157="Refreshment Beverage",ROUND((BA1157-Y1157-Z1157-AA1157)*VLOOKUP(VALUE(Q1157),Rates!G$15:L$19,3,0),4),ROUND(AW1157*(VLOOKUP(VALUE(Q1157),Rates!G:L,3,0)),4)))</f>
        <v/>
      </c>
      <c r="AV1157" s="183" t="str">
        <f t="shared" si="570"/>
        <v/>
      </c>
      <c r="AW1157" s="186" t="str">
        <f t="shared" si="571"/>
        <v/>
      </c>
      <c r="AX1157" s="184" t="str">
        <f t="shared" si="572"/>
        <v/>
      </c>
      <c r="AY1157" s="186" t="str">
        <f>IF(AX1157="","",IF(R1157="Refreshment Beverage",ROUND(SUM(AX1157*Rates!K$19),4),ROUND(SUM(AX1157*(Rates!J$8/100)),4)))</f>
        <v/>
      </c>
      <c r="AZ1157" s="183" t="str">
        <f t="shared" si="573"/>
        <v/>
      </c>
      <c r="BA1157" s="185" t="str">
        <f t="shared" si="574"/>
        <v/>
      </c>
      <c r="BD1157" s="171"/>
      <c r="BE1157" s="171"/>
      <c r="BF1157" s="171"/>
      <c r="BG1157" s="171"/>
    </row>
    <row r="1158" spans="1:59" ht="15" customHeight="1" x14ac:dyDescent="0.3">
      <c r="A1158" s="172"/>
      <c r="B1158" s="172"/>
      <c r="C1158" s="172"/>
      <c r="D1158" s="173"/>
      <c r="E1158" s="173"/>
      <c r="F1158" s="173"/>
      <c r="G1158" s="173"/>
      <c r="H1158" s="173"/>
      <c r="I1158" s="174"/>
      <c r="J1158" s="175"/>
      <c r="K1158" s="176" t="str">
        <f t="shared" si="546"/>
        <v/>
      </c>
      <c r="L1158" s="177" t="str">
        <f t="shared" si="547"/>
        <v/>
      </c>
      <c r="M1158" s="178" t="str">
        <f t="shared" si="548"/>
        <v/>
      </c>
      <c r="N1158" s="44" t="str" cm="1">
        <f t="array" ref="N1158">IFERROR(IF(_xlfn.SINGLE(A:A)="","",IF(R1158="Beer",SUM(LOOKUP(2,1/(Rates!$B$3:$B$5&lt;=W1158)/(Rates!$C$3:$C$5&gt;=W1158),Rates!$D$3:$D$5)*(X1158/100)*W1158),IF(R1158="Refreshment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44" t="str">
        <f t="shared" si="549"/>
        <v/>
      </c>
      <c r="P1158" s="13"/>
      <c r="Q1158" s="179" t="str">
        <f t="shared" si="550"/>
        <v/>
      </c>
      <c r="R1158" s="180" t="str">
        <f t="shared" si="551"/>
        <v/>
      </c>
      <c r="S1158" s="13" t="str">
        <f>IF(A1158="","",IF(R1158="Refreshment Beverage",VLOOKUP(VALUE(Q1158),Rates!G$15:L$19,2,0),VLOOKUP(VALUE(Q1158),Rates!G$4:L$8,2,0)))</f>
        <v/>
      </c>
      <c r="T1158" s="13" t="str">
        <f t="shared" si="552"/>
        <v/>
      </c>
      <c r="U1158" s="181" t="str">
        <f t="shared" si="553"/>
        <v/>
      </c>
      <c r="V1158" s="13" t="str">
        <f t="shared" si="554"/>
        <v/>
      </c>
      <c r="W1158" s="13" t="str">
        <f t="shared" si="555"/>
        <v/>
      </c>
      <c r="X1158" s="182" t="str">
        <f t="shared" si="556"/>
        <v/>
      </c>
      <c r="Y1158" s="183" t="str">
        <f>IF(A:A="","",IF(R1158="Refreshment Beverage",VLOOKUP(Q1158,Rates!G$15:L$19,6,0)*W1158,VLOOKUP(Q1158,Rates!G$4:L$12,6,0)*W1158))</f>
        <v/>
      </c>
      <c r="Z1158" s="183" t="str">
        <f t="shared" si="557"/>
        <v/>
      </c>
      <c r="AA1158" s="17">
        <f t="shared" si="545"/>
        <v>0</v>
      </c>
      <c r="AB1158" s="177" t="str" cm="1">
        <f t="array" ref="AB1158">IF(_xlfn.SINGLE(A:A)="","",IF(R1158="Refreshment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177" t="str" cm="1">
        <f t="array" ref="AC1158">IF(_xlfn.SINGLE(A:A)="","",IF(R1158="Refreshment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68">
        <f>IFERROR(IF(OR(Q1158=1,Q1158=2,Q1158=3,Q1158=4),VLOOKUP(Q1158,Rates!$A$31:$B$34,2,0)*W1158,IF(V1158=1,VLOOKUP(U1158,'REB BEV MIN MKUP'!B:E,4,0),IF(V1158&gt;1,VLOOKUP(VALUE(W1158),'REB BEV MIN MKUP'!O:Q,3,0),0))),0)</f>
        <v>0</v>
      </c>
      <c r="AE1158" s="177" t="str">
        <f t="shared" si="558"/>
        <v/>
      </c>
      <c r="AF1158" s="13" t="str">
        <f t="shared" si="559"/>
        <v/>
      </c>
      <c r="AG1158" s="177" t="str">
        <f t="shared" si="560"/>
        <v/>
      </c>
      <c r="AH1158" s="184" t="str">
        <f t="shared" si="561"/>
        <v/>
      </c>
      <c r="AI1158" s="184" t="str">
        <f>IF(AE:AE="","",IF(R1158="Refreshment Beverage",AK1158*(Rates!J$19/100),ROUND(SUM(AH1158*(Rates!$J$8/100)),4)))</f>
        <v/>
      </c>
      <c r="AJ1158" s="183" t="str">
        <f t="shared" si="562"/>
        <v/>
      </c>
      <c r="AK1158" s="185" t="str">
        <f t="shared" si="563"/>
        <v/>
      </c>
      <c r="AL1158" s="177" t="str">
        <f t="shared" si="564"/>
        <v/>
      </c>
      <c r="AM1158" s="13" t="str">
        <f>IF(AS1158="","",IF(R1158="Refreshment Beverage",ROUND(AS1158*Rates!K$19,4),ROUND(AO1158*(VLOOKUP(VALUE(Q1158),Rates!G$4:L$12,3,0)),4)))</f>
        <v/>
      </c>
      <c r="AN1158" s="183" t="str">
        <f>IF(AS1158="","",IF(R1158="Refreshment Beverage",AS1158*(Rates!J$19/100),MAX(AM1158,AB1158)))</f>
        <v/>
      </c>
      <c r="AO1158" s="186" t="str">
        <f t="shared" si="565"/>
        <v/>
      </c>
      <c r="AP1158" s="186" t="str">
        <f t="shared" si="566"/>
        <v/>
      </c>
      <c r="AQ1158" s="186" t="str">
        <f>IF(AS1158="","",IF(R1158="Refreshment Beverage",ROUND(SUM(VLOOKUP(Q:Q,Rates!G$15:L$19,3,0)*(AS1158-Y1158-Z1158-AA1158)),4),ROUND(SUM(Rates!$K$8*AS1158),4)))</f>
        <v/>
      </c>
      <c r="AR1158" s="184" t="str">
        <f t="shared" si="567"/>
        <v/>
      </c>
      <c r="AS1158" s="185" t="str">
        <f t="shared" si="568"/>
        <v/>
      </c>
      <c r="AT1158" s="177" t="str">
        <f t="shared" si="569"/>
        <v/>
      </c>
      <c r="AU1158" s="13" t="str">
        <f>IF(AX1158="","",IF(R1158="Refreshment Beverage",ROUND((BA1158-Y1158-Z1158-AA1158)*VLOOKUP(VALUE(Q1158),Rates!G$15:L$19,3,0),4),ROUND(AW1158*(VLOOKUP(VALUE(Q1158),Rates!G:L,3,0)),4)))</f>
        <v/>
      </c>
      <c r="AV1158" s="183" t="str">
        <f t="shared" si="570"/>
        <v/>
      </c>
      <c r="AW1158" s="186" t="str">
        <f t="shared" si="571"/>
        <v/>
      </c>
      <c r="AX1158" s="184" t="str">
        <f t="shared" si="572"/>
        <v/>
      </c>
      <c r="AY1158" s="186" t="str">
        <f>IF(AX1158="","",IF(R1158="Refreshment Beverage",ROUND(SUM(AX1158*Rates!K$19),4),ROUND(SUM(AX1158*(Rates!J$8/100)),4)))</f>
        <v/>
      </c>
      <c r="AZ1158" s="183" t="str">
        <f t="shared" si="573"/>
        <v/>
      </c>
      <c r="BA1158" s="185" t="str">
        <f t="shared" si="574"/>
        <v/>
      </c>
      <c r="BD1158" s="171"/>
      <c r="BE1158" s="171"/>
      <c r="BF1158" s="171"/>
      <c r="BG1158" s="171"/>
    </row>
    <row r="1159" spans="1:59" ht="15" customHeight="1" x14ac:dyDescent="0.3">
      <c r="A1159" s="172"/>
      <c r="B1159" s="172"/>
      <c r="C1159" s="172"/>
      <c r="D1159" s="173"/>
      <c r="E1159" s="173"/>
      <c r="F1159" s="173"/>
      <c r="G1159" s="173"/>
      <c r="H1159" s="173"/>
      <c r="I1159" s="174"/>
      <c r="J1159" s="175"/>
      <c r="K1159" s="176" t="str">
        <f t="shared" si="546"/>
        <v/>
      </c>
      <c r="L1159" s="177" t="str">
        <f t="shared" si="547"/>
        <v/>
      </c>
      <c r="M1159" s="178" t="str">
        <f t="shared" si="548"/>
        <v/>
      </c>
      <c r="N1159" s="44" t="str" cm="1">
        <f t="array" ref="N1159">IFERROR(IF(_xlfn.SINGLE(A:A)="","",IF(R1159="Beer",SUM(LOOKUP(2,1/(Rates!$B$3:$B$5&lt;=W1159)/(Rates!$C$3:$C$5&gt;=W1159),Rates!$D$3:$D$5)*(X1159/100)*W1159),IF(R1159="Refreshment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44" t="str">
        <f t="shared" si="549"/>
        <v/>
      </c>
      <c r="P1159" s="13"/>
      <c r="Q1159" s="179" t="str">
        <f t="shared" si="550"/>
        <v/>
      </c>
      <c r="R1159" s="180" t="str">
        <f t="shared" si="551"/>
        <v/>
      </c>
      <c r="S1159" s="13" t="str">
        <f>IF(A1159="","",IF(R1159="Refreshment Beverage",VLOOKUP(VALUE(Q1159),Rates!G$15:L$19,2,0),VLOOKUP(VALUE(Q1159),Rates!G$4:L$8,2,0)))</f>
        <v/>
      </c>
      <c r="T1159" s="13" t="str">
        <f t="shared" si="552"/>
        <v/>
      </c>
      <c r="U1159" s="181" t="str">
        <f t="shared" si="553"/>
        <v/>
      </c>
      <c r="V1159" s="13" t="str">
        <f t="shared" si="554"/>
        <v/>
      </c>
      <c r="W1159" s="13" t="str">
        <f t="shared" si="555"/>
        <v/>
      </c>
      <c r="X1159" s="182" t="str">
        <f t="shared" si="556"/>
        <v/>
      </c>
      <c r="Y1159" s="183" t="str">
        <f>IF(A:A="","",IF(R1159="Refreshment Beverage",VLOOKUP(Q1159,Rates!G$15:L$19,6,0)*W1159,VLOOKUP(Q1159,Rates!G$4:L$12,6,0)*W1159))</f>
        <v/>
      </c>
      <c r="Z1159" s="183" t="str">
        <f t="shared" si="557"/>
        <v/>
      </c>
      <c r="AA1159" s="17">
        <f t="shared" ref="AA1159:AA1222" si="575">IF(AND(U1159&gt;0.049,U1159&lt;0.401),SUM(0.0536*V1159),IF(AND(U1159&gt;0.4,U1159&lt;0.47),SUM(0.0643*V1159),IF(AND(U1159&gt;0.469,U1159&lt;0.66),SUM(0.075*V1159),IF(AND(U1159&gt;0.659,U1159&lt;0.75),SUM(0.1071*V1159),IF(AND(U1159&gt;0.749,U1159&lt;0.9),SUM(0.1178*V1159),IF(AND(U1159&gt;0.899,U1159&lt;1),SUM(0.1393*V1159),IF(U1159=1,SUM(0.1499*V1159),IF(U1159=1.14,SUM(0.1714*V1159),IF(U1159=1.75,SUM(0.2678*V1159),IF(U1159=2,SUM(0.2999*V1159),IF(U1159=3,SUM(0.4499*V1159),0)))))))))))</f>
        <v>0</v>
      </c>
      <c r="AB1159" s="177" t="str" cm="1">
        <f t="array" ref="AB1159">IF(_xlfn.SINGLE(A:A)="","",IF(R1159="Refreshment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177" t="str" cm="1">
        <f t="array" ref="AC1159">IF(_xlfn.SINGLE(A:A)="","",IF(R1159="Refreshment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68">
        <f>IFERROR(IF(OR(Q1159=1,Q1159=2,Q1159=3,Q1159=4),VLOOKUP(Q1159,Rates!$A$31:$B$34,2,0)*W1159,IF(V1159=1,VLOOKUP(U1159,'REB BEV MIN MKUP'!B:E,4,0),IF(V1159&gt;1,VLOOKUP(VALUE(W1159),'REB BEV MIN MKUP'!O:Q,3,0),0))),0)</f>
        <v>0</v>
      </c>
      <c r="AE1159" s="177" t="str">
        <f t="shared" si="558"/>
        <v/>
      </c>
      <c r="AF1159" s="13" t="str">
        <f t="shared" si="559"/>
        <v/>
      </c>
      <c r="AG1159" s="177" t="str">
        <f t="shared" si="560"/>
        <v/>
      </c>
      <c r="AH1159" s="184" t="str">
        <f t="shared" si="561"/>
        <v/>
      </c>
      <c r="AI1159" s="184" t="str">
        <f>IF(AE:AE="","",IF(R1159="Refreshment Beverage",AK1159*(Rates!J$19/100),ROUND(SUM(AH1159*(Rates!$J$8/100)),4)))</f>
        <v/>
      </c>
      <c r="AJ1159" s="183" t="str">
        <f t="shared" si="562"/>
        <v/>
      </c>
      <c r="AK1159" s="185" t="str">
        <f t="shared" si="563"/>
        <v/>
      </c>
      <c r="AL1159" s="177" t="str">
        <f t="shared" si="564"/>
        <v/>
      </c>
      <c r="AM1159" s="13" t="str">
        <f>IF(AS1159="","",IF(R1159="Refreshment Beverage",ROUND(AS1159*Rates!K$19,4),ROUND(AO1159*(VLOOKUP(VALUE(Q1159),Rates!G$4:L$12,3,0)),4)))</f>
        <v/>
      </c>
      <c r="AN1159" s="183" t="str">
        <f>IF(AS1159="","",IF(R1159="Refreshment Beverage",AS1159*(Rates!J$19/100),MAX(AM1159,AB1159)))</f>
        <v/>
      </c>
      <c r="AO1159" s="186" t="str">
        <f t="shared" si="565"/>
        <v/>
      </c>
      <c r="AP1159" s="186" t="str">
        <f t="shared" si="566"/>
        <v/>
      </c>
      <c r="AQ1159" s="186" t="str">
        <f>IF(AS1159="","",IF(R1159="Refreshment Beverage",ROUND(SUM(VLOOKUP(Q:Q,Rates!G$15:L$19,3,0)*(AS1159-Y1159-Z1159-AA1159)),4),ROUND(SUM(Rates!$K$8*AS1159),4)))</f>
        <v/>
      </c>
      <c r="AR1159" s="184" t="str">
        <f t="shared" si="567"/>
        <v/>
      </c>
      <c r="AS1159" s="185" t="str">
        <f t="shared" si="568"/>
        <v/>
      </c>
      <c r="AT1159" s="177" t="str">
        <f t="shared" si="569"/>
        <v/>
      </c>
      <c r="AU1159" s="13" t="str">
        <f>IF(AX1159="","",IF(R1159="Refreshment Beverage",ROUND((BA1159-Y1159-Z1159-AA1159)*VLOOKUP(VALUE(Q1159),Rates!G$15:L$19,3,0),4),ROUND(AW1159*(VLOOKUP(VALUE(Q1159),Rates!G:L,3,0)),4)))</f>
        <v/>
      </c>
      <c r="AV1159" s="183" t="str">
        <f t="shared" si="570"/>
        <v/>
      </c>
      <c r="AW1159" s="186" t="str">
        <f t="shared" si="571"/>
        <v/>
      </c>
      <c r="AX1159" s="184" t="str">
        <f t="shared" si="572"/>
        <v/>
      </c>
      <c r="AY1159" s="186" t="str">
        <f>IF(AX1159="","",IF(R1159="Refreshment Beverage",ROUND(SUM(AX1159*Rates!K$19),4),ROUND(SUM(AX1159*(Rates!J$8/100)),4)))</f>
        <v/>
      </c>
      <c r="AZ1159" s="183" t="str">
        <f t="shared" si="573"/>
        <v/>
      </c>
      <c r="BA1159" s="185" t="str">
        <f t="shared" si="574"/>
        <v/>
      </c>
      <c r="BD1159" s="171"/>
      <c r="BE1159" s="171"/>
      <c r="BF1159" s="171"/>
      <c r="BG1159" s="171"/>
    </row>
    <row r="1160" spans="1:59" ht="15" customHeight="1" x14ac:dyDescent="0.3">
      <c r="A1160" s="172"/>
      <c r="B1160" s="172"/>
      <c r="C1160" s="172"/>
      <c r="D1160" s="173"/>
      <c r="E1160" s="173"/>
      <c r="F1160" s="173"/>
      <c r="G1160" s="173"/>
      <c r="H1160" s="173"/>
      <c r="I1160" s="174"/>
      <c r="J1160" s="175"/>
      <c r="K1160" s="176" t="str">
        <f t="shared" ref="K1160:K1223" si="576">IFERROR(IF(A:A="","",IF(OR(C1160="",E1160="",F1160="",G1160="",H1160="",I1160="",J1160=""),"",ROUND(IF(J1160="Gross Price to Brewers",AE1160,IF(J1160="Retail Price",AL1160,IF(J1160="Licensee Retail",AT1160,""))),2))),"")</f>
        <v/>
      </c>
      <c r="L1160" s="177" t="str">
        <f t="shared" ref="L1160:L1223" si="577">M1160</f>
        <v/>
      </c>
      <c r="M1160" s="178" t="str">
        <f t="shared" ref="M1160:M1223" si="578">IFERROR(IF(A:A="","",IF(OR(C1160="",E1160="",F1160="",G1160="",H1160="",I1160="",J1160=""),"",ROUND(IF(J1160="Gross Price to Brewers",AK1160,IF(J1160="Retail Price",AS1160,IF(J1160="Licensee Retail",BA1160,""))),2))),"")</f>
        <v/>
      </c>
      <c r="N1160" s="44" t="str" cm="1">
        <f t="array" ref="N1160">IFERROR(IF(_xlfn.SINGLE(A:A)="","",IF(R1160="Beer",SUM(LOOKUP(2,1/(Rates!$B$3:$B$5&lt;=W1160)/(Rates!$C$3:$C$5&gt;=W1160),Rates!$D$3:$D$5)*(X1160/100)*W1160),IF(R1160="Refreshment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44" t="str">
        <f t="shared" ref="O1160:O1223" si="579">IF(B:B="","",IF(M1160&gt;N1160,"YES","NO"))</f>
        <v/>
      </c>
      <c r="P1160" s="13"/>
      <c r="Q1160" s="179" t="str">
        <f t="shared" ref="Q1160:Q1223" si="580">IF(A1160="","",IF(OR(D1160="",D1160=0),0,D1160))</f>
        <v/>
      </c>
      <c r="R1160" s="180" t="str">
        <f t="shared" ref="R1160:R1223" si="581">IF(C1160="","",IF(OR(C1160="Spirit-Based Cooler",C1160="Wine-Based Cooler",C1160="Cider",C1160="Other"),"Refreshment Beverage",""))</f>
        <v/>
      </c>
      <c r="S1160" s="13" t="str">
        <f>IF(A1160="","",IF(R1160="Refreshment Beverage",VLOOKUP(VALUE(Q1160),Rates!G$15:L$19,2,0),VLOOKUP(VALUE(Q1160),Rates!G$4:L$8,2,0)))</f>
        <v/>
      </c>
      <c r="T1160" s="13" t="str">
        <f t="shared" ref="T1160:T1223" si="582">IF(A1160="","",G1160)</f>
        <v/>
      </c>
      <c r="U1160" s="181" t="str">
        <f t="shared" ref="U1160:U1223" si="583">IF(A:A="","",SUM(W1160/V1160))</f>
        <v/>
      </c>
      <c r="V1160" s="13" t="str">
        <f t="shared" ref="V1160:V1223" si="584">IF(A1160="","",F1160)</f>
        <v/>
      </c>
      <c r="W1160" s="13" t="str">
        <f t="shared" ref="W1160:W1223" si="585">IF(A1160="","",E1160*F1160)</f>
        <v/>
      </c>
      <c r="X1160" s="182" t="str">
        <f t="shared" ref="X1160:X1223" si="586">IF(A1160="","",H1160)</f>
        <v/>
      </c>
      <c r="Y1160" s="183" t="str">
        <f>IF(A:A="","",IF(R1160="Refreshment Beverage",VLOOKUP(Q1160,Rates!G$15:L$19,6,0)*W1160,VLOOKUP(Q1160,Rates!G$4:L$12,6,0)*W1160))</f>
        <v/>
      </c>
      <c r="Z1160" s="183" t="str">
        <f t="shared" ref="Z1160:Z1223" si="587">IF(A:A="","",IF(R1160="Refreshment Beverage",0,IF(T1160="Keg",0,ROUND(0.34/12*V1160,2))))</f>
        <v/>
      </c>
      <c r="AA1160" s="17">
        <f t="shared" si="575"/>
        <v>0</v>
      </c>
      <c r="AB1160" s="177" t="str" cm="1">
        <f t="array" ref="AB1160">IF(_xlfn.SINGLE(A:A)="","",IF(R1160="Refreshment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177" t="str" cm="1">
        <f t="array" ref="AC1160">IF(_xlfn.SINGLE(A:A)="","",IF(R1160="Refreshment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68">
        <f>IFERROR(IF(OR(Q1160=1,Q1160=2,Q1160=3,Q1160=4),VLOOKUP(Q1160,Rates!$A$31:$B$34,2,0)*W1160,IF(V1160=1,VLOOKUP(U1160,'REB BEV MIN MKUP'!B:E,4,0),IF(V1160&gt;1,VLOOKUP(VALUE(W1160),'REB BEV MIN MKUP'!O:Q,3,0),0))),0)</f>
        <v>0</v>
      </c>
      <c r="AE1160" s="177" t="str">
        <f t="shared" ref="AE1160:AE1223" si="588">IF(J1160="Gross Price to Brewers",I1160,"")</f>
        <v/>
      </c>
      <c r="AF1160" s="13" t="str">
        <f t="shared" ref="AF1160:AF1223" si="589">IF(AE:AE="","",ROUND(SUM(AE1160*(S1160/100)),4))</f>
        <v/>
      </c>
      <c r="AG1160" s="177" t="str">
        <f t="shared" ref="AG1160:AG1223" si="590">IF(AE:AE="","",IF(R1160="Refreshment Beverage",MAX(AF1160,AD1160),MAX(AB1160,AF1160)))</f>
        <v/>
      </c>
      <c r="AH1160" s="184" t="str">
        <f t="shared" ref="AH1160:AH1223" si="591">IF(AE:AE="","",IF(R1160="Refreshment Beverage",AK1160-AJ1160,SUM(Y1160:AA1160)+AE1160+AG1160))</f>
        <v/>
      </c>
      <c r="AI1160" s="184" t="str">
        <f>IF(AE:AE="","",IF(R1160="Refreshment Beverage",AK1160*(Rates!J$19/100),ROUND(SUM(AH1160*(Rates!$J$8/100)),4)))</f>
        <v/>
      </c>
      <c r="AJ1160" s="183" t="str">
        <f t="shared" ref="AJ1160:AJ1223" si="592">IF(AE:AE="","",IF(R1160="Refreshment Beverage",AI1160,MAX(AC1160,AI1160)))</f>
        <v/>
      </c>
      <c r="AK1160" s="185" t="str">
        <f t="shared" ref="AK1160:AK1223" si="593">IF(AE:AE="","",IF(R1160="Refreshment Beverage",SUM(AE1160+Y1160+Z1160+AA1160+AG1160),SUM(AH1160+AJ1160)))</f>
        <v/>
      </c>
      <c r="AL1160" s="177" t="str">
        <f t="shared" ref="AL1160:AL1223" si="594">IF(AS1160="","",IF(R1160="Refreshment Beverage",ROUND(SUM(AS1160-AR1160-AA1160-Z1160-Y1160),2),ROUND(SUM(AS1160-AR1160-AN1160-Y1160-Z1160-AA1160),2)))</f>
        <v/>
      </c>
      <c r="AM1160" s="13" t="str">
        <f>IF(AS1160="","",IF(R1160="Refreshment Beverage",ROUND(AS1160*Rates!K$19,4),ROUND(AO1160*(VLOOKUP(VALUE(Q1160),Rates!G$4:L$12,3,0)),4)))</f>
        <v/>
      </c>
      <c r="AN1160" s="183" t="str">
        <f>IF(AS1160="","",IF(R1160="Refreshment Beverage",AS1160*(Rates!J$19/100),MAX(AM1160,AB1160)))</f>
        <v/>
      </c>
      <c r="AO1160" s="186" t="str">
        <f t="shared" ref="AO1160:AO1223" si="595">IF(AS1160="","",ROUND(SUM(AS1160-AR1160-Y1160-Z1160-AA1160),4))</f>
        <v/>
      </c>
      <c r="AP1160" s="186" t="str">
        <f t="shared" ref="AP1160:AP1223" si="596">IF(AS1160="","",IF(R1160="Refreshment Beverage",ROUND(AS1160-AN1160,2),ROUND(SUM(AS1160-AR1160),2)))</f>
        <v/>
      </c>
      <c r="AQ1160" s="186" t="str">
        <f>IF(AS1160="","",IF(R1160="Refreshment Beverage",ROUND(SUM(VLOOKUP(Q:Q,Rates!G$15:L$19,3,0)*(AS1160-Y1160-Z1160-AA1160)),4),ROUND(SUM(Rates!$K$8*AS1160),4)))</f>
        <v/>
      </c>
      <c r="AR1160" s="184" t="str">
        <f t="shared" ref="AR1160:AR1223" si="597">IF(AS1160="","",IF(R1160="Refreshment Beverage",MAX(AD1160,AQ1160),MAX(AQ1160,AC1160)))</f>
        <v/>
      </c>
      <c r="AS1160" s="185" t="str">
        <f t="shared" ref="AS1160:AS1223" si="598">IF(J1160="Retail Price",SUM(I1160+0.004),"")</f>
        <v/>
      </c>
      <c r="AT1160" s="177" t="str">
        <f t="shared" ref="AT1160:AT1223" si="599">IF(AX1160="","",IF(R1160="Refreshment Beverage",SUM(BA1160-AV1160-Y1160-Z1160-AA1160),SUM(AX1160-AV1160-Y1160-Z1160-AA1160)))</f>
        <v/>
      </c>
      <c r="AU1160" s="13" t="str">
        <f>IF(AX1160="","",IF(R1160="Refreshment Beverage",ROUND((BA1160-Y1160-Z1160-AA1160)*VLOOKUP(VALUE(Q1160),Rates!G$15:L$19,3,0),4),ROUND(AW1160*(VLOOKUP(VALUE(Q1160),Rates!G:L,3,0)),4)))</f>
        <v/>
      </c>
      <c r="AV1160" s="183" t="str">
        <f t="shared" ref="AV1160:AV1223" si="600">IF(AX1160="","",IF(R1160="Refreshment Beverage",MAX(AU1160,AD1160),MAX(AB1160,AU1160)))</f>
        <v/>
      </c>
      <c r="AW1160" s="186" t="str">
        <f t="shared" ref="AW1160:AW1223" si="601">IF(AX1160="","",IF(R1160="Refreshment Beverage",SUM(BA1160-AV1160-Y1160-Z1160-AA1160),ROUND(SUM(BA1160-AZ1160-Y1160-Z1160-AA1160),4)))</f>
        <v/>
      </c>
      <c r="AX1160" s="184" t="str">
        <f t="shared" ref="AX1160:AX1223" si="602">IF(J1160="Licensee Retail",I1160,"")</f>
        <v/>
      </c>
      <c r="AY1160" s="186" t="str">
        <f>IF(AX1160="","",IF(R1160="Refreshment Beverage",ROUND(SUM(AX1160*Rates!K$19),4),ROUND(SUM(AX1160*(Rates!J$8/100)),4)))</f>
        <v/>
      </c>
      <c r="AZ1160" s="183" t="str">
        <f t="shared" ref="AZ1160:AZ1223" si="603">IF(AX1160="","",MAX($AC1160,AY1160))</f>
        <v/>
      </c>
      <c r="BA1160" s="185" t="str">
        <f t="shared" ref="BA1160:BA1223" si="604">IF(AX1160="","",SUM(AX1160+AZ1160))</f>
        <v/>
      </c>
      <c r="BD1160" s="171"/>
      <c r="BE1160" s="171"/>
      <c r="BF1160" s="171"/>
      <c r="BG1160" s="171"/>
    </row>
    <row r="1161" spans="1:59" ht="15" customHeight="1" x14ac:dyDescent="0.3">
      <c r="A1161" s="172"/>
      <c r="B1161" s="172"/>
      <c r="C1161" s="172"/>
      <c r="D1161" s="173"/>
      <c r="E1161" s="173"/>
      <c r="F1161" s="173"/>
      <c r="G1161" s="173"/>
      <c r="H1161" s="173"/>
      <c r="I1161" s="174"/>
      <c r="J1161" s="175"/>
      <c r="K1161" s="176" t="str">
        <f t="shared" si="576"/>
        <v/>
      </c>
      <c r="L1161" s="177" t="str">
        <f t="shared" si="577"/>
        <v/>
      </c>
      <c r="M1161" s="178" t="str">
        <f t="shared" si="578"/>
        <v/>
      </c>
      <c r="N1161" s="44" t="str" cm="1">
        <f t="array" ref="N1161">IFERROR(IF(_xlfn.SINGLE(A:A)="","",IF(R1161="Beer",SUM(LOOKUP(2,1/(Rates!$B$3:$B$5&lt;=W1161)/(Rates!$C$3:$C$5&gt;=W1161),Rates!$D$3:$D$5)*(X1161/100)*W1161),IF(R1161="Refreshment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44" t="str">
        <f t="shared" si="579"/>
        <v/>
      </c>
      <c r="P1161" s="13"/>
      <c r="Q1161" s="179" t="str">
        <f t="shared" si="580"/>
        <v/>
      </c>
      <c r="R1161" s="180" t="str">
        <f t="shared" si="581"/>
        <v/>
      </c>
      <c r="S1161" s="13" t="str">
        <f>IF(A1161="","",IF(R1161="Refreshment Beverage",VLOOKUP(VALUE(Q1161),Rates!G$15:L$19,2,0),VLOOKUP(VALUE(Q1161),Rates!G$4:L$8,2,0)))</f>
        <v/>
      </c>
      <c r="T1161" s="13" t="str">
        <f t="shared" si="582"/>
        <v/>
      </c>
      <c r="U1161" s="181" t="str">
        <f t="shared" si="583"/>
        <v/>
      </c>
      <c r="V1161" s="13" t="str">
        <f t="shared" si="584"/>
        <v/>
      </c>
      <c r="W1161" s="13" t="str">
        <f t="shared" si="585"/>
        <v/>
      </c>
      <c r="X1161" s="182" t="str">
        <f t="shared" si="586"/>
        <v/>
      </c>
      <c r="Y1161" s="183" t="str">
        <f>IF(A:A="","",IF(R1161="Refreshment Beverage",VLOOKUP(Q1161,Rates!G$15:L$19,6,0)*W1161,VLOOKUP(Q1161,Rates!G$4:L$12,6,0)*W1161))</f>
        <v/>
      </c>
      <c r="Z1161" s="183" t="str">
        <f t="shared" si="587"/>
        <v/>
      </c>
      <c r="AA1161" s="17">
        <f t="shared" si="575"/>
        <v>0</v>
      </c>
      <c r="AB1161" s="177" t="str" cm="1">
        <f t="array" ref="AB1161">IF(_xlfn.SINGLE(A:A)="","",IF(R1161="Refreshment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177" t="str" cm="1">
        <f t="array" ref="AC1161">IF(_xlfn.SINGLE(A:A)="","",IF(R1161="Refreshment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68">
        <f>IFERROR(IF(OR(Q1161=1,Q1161=2,Q1161=3,Q1161=4),VLOOKUP(Q1161,Rates!$A$31:$B$34,2,0)*W1161,IF(V1161=1,VLOOKUP(U1161,'REB BEV MIN MKUP'!B:E,4,0),IF(V1161&gt;1,VLOOKUP(VALUE(W1161),'REB BEV MIN MKUP'!O:Q,3,0),0))),0)</f>
        <v>0</v>
      </c>
      <c r="AE1161" s="177" t="str">
        <f t="shared" si="588"/>
        <v/>
      </c>
      <c r="AF1161" s="13" t="str">
        <f t="shared" si="589"/>
        <v/>
      </c>
      <c r="AG1161" s="177" t="str">
        <f t="shared" si="590"/>
        <v/>
      </c>
      <c r="AH1161" s="184" t="str">
        <f t="shared" si="591"/>
        <v/>
      </c>
      <c r="AI1161" s="184" t="str">
        <f>IF(AE:AE="","",IF(R1161="Refreshment Beverage",AK1161*(Rates!J$19/100),ROUND(SUM(AH1161*(Rates!$J$8/100)),4)))</f>
        <v/>
      </c>
      <c r="AJ1161" s="183" t="str">
        <f t="shared" si="592"/>
        <v/>
      </c>
      <c r="AK1161" s="185" t="str">
        <f t="shared" si="593"/>
        <v/>
      </c>
      <c r="AL1161" s="177" t="str">
        <f t="shared" si="594"/>
        <v/>
      </c>
      <c r="AM1161" s="13" t="str">
        <f>IF(AS1161="","",IF(R1161="Refreshment Beverage",ROUND(AS1161*Rates!K$19,4),ROUND(AO1161*(VLOOKUP(VALUE(Q1161),Rates!G$4:L$12,3,0)),4)))</f>
        <v/>
      </c>
      <c r="AN1161" s="183" t="str">
        <f>IF(AS1161="","",IF(R1161="Refreshment Beverage",AS1161*(Rates!J$19/100),MAX(AM1161,AB1161)))</f>
        <v/>
      </c>
      <c r="AO1161" s="186" t="str">
        <f t="shared" si="595"/>
        <v/>
      </c>
      <c r="AP1161" s="186" t="str">
        <f t="shared" si="596"/>
        <v/>
      </c>
      <c r="AQ1161" s="186" t="str">
        <f>IF(AS1161="","",IF(R1161="Refreshment Beverage",ROUND(SUM(VLOOKUP(Q:Q,Rates!G$15:L$19,3,0)*(AS1161-Y1161-Z1161-AA1161)),4),ROUND(SUM(Rates!$K$8*AS1161),4)))</f>
        <v/>
      </c>
      <c r="AR1161" s="184" t="str">
        <f t="shared" si="597"/>
        <v/>
      </c>
      <c r="AS1161" s="185" t="str">
        <f t="shared" si="598"/>
        <v/>
      </c>
      <c r="AT1161" s="177" t="str">
        <f t="shared" si="599"/>
        <v/>
      </c>
      <c r="AU1161" s="13" t="str">
        <f>IF(AX1161="","",IF(R1161="Refreshment Beverage",ROUND((BA1161-Y1161-Z1161-AA1161)*VLOOKUP(VALUE(Q1161),Rates!G$15:L$19,3,0),4),ROUND(AW1161*(VLOOKUP(VALUE(Q1161),Rates!G:L,3,0)),4)))</f>
        <v/>
      </c>
      <c r="AV1161" s="183" t="str">
        <f t="shared" si="600"/>
        <v/>
      </c>
      <c r="AW1161" s="186" t="str">
        <f t="shared" si="601"/>
        <v/>
      </c>
      <c r="AX1161" s="184" t="str">
        <f t="shared" si="602"/>
        <v/>
      </c>
      <c r="AY1161" s="186" t="str">
        <f>IF(AX1161="","",IF(R1161="Refreshment Beverage",ROUND(SUM(AX1161*Rates!K$19),4),ROUND(SUM(AX1161*(Rates!J$8/100)),4)))</f>
        <v/>
      </c>
      <c r="AZ1161" s="183" t="str">
        <f t="shared" si="603"/>
        <v/>
      </c>
      <c r="BA1161" s="185" t="str">
        <f t="shared" si="604"/>
        <v/>
      </c>
      <c r="BD1161" s="171"/>
      <c r="BE1161" s="171"/>
      <c r="BF1161" s="171"/>
      <c r="BG1161" s="171"/>
    </row>
    <row r="1162" spans="1:59" ht="15" customHeight="1" x14ac:dyDescent="0.3">
      <c r="A1162" s="172"/>
      <c r="B1162" s="172"/>
      <c r="C1162" s="172"/>
      <c r="D1162" s="173"/>
      <c r="E1162" s="173"/>
      <c r="F1162" s="173"/>
      <c r="G1162" s="173"/>
      <c r="H1162" s="173"/>
      <c r="I1162" s="174"/>
      <c r="J1162" s="175"/>
      <c r="K1162" s="176" t="str">
        <f t="shared" si="576"/>
        <v/>
      </c>
      <c r="L1162" s="177" t="str">
        <f t="shared" si="577"/>
        <v/>
      </c>
      <c r="M1162" s="178" t="str">
        <f t="shared" si="578"/>
        <v/>
      </c>
      <c r="N1162" s="44" t="str" cm="1">
        <f t="array" ref="N1162">IFERROR(IF(_xlfn.SINGLE(A:A)="","",IF(R1162="Beer",SUM(LOOKUP(2,1/(Rates!$B$3:$B$5&lt;=W1162)/(Rates!$C$3:$C$5&gt;=W1162),Rates!$D$3:$D$5)*(X1162/100)*W1162),IF(R1162="Refreshment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44" t="str">
        <f t="shared" si="579"/>
        <v/>
      </c>
      <c r="P1162" s="13"/>
      <c r="Q1162" s="179" t="str">
        <f t="shared" si="580"/>
        <v/>
      </c>
      <c r="R1162" s="180" t="str">
        <f t="shared" si="581"/>
        <v/>
      </c>
      <c r="S1162" s="13" t="str">
        <f>IF(A1162="","",IF(R1162="Refreshment Beverage",VLOOKUP(VALUE(Q1162),Rates!G$15:L$19,2,0),VLOOKUP(VALUE(Q1162),Rates!G$4:L$8,2,0)))</f>
        <v/>
      </c>
      <c r="T1162" s="13" t="str">
        <f t="shared" si="582"/>
        <v/>
      </c>
      <c r="U1162" s="181" t="str">
        <f t="shared" si="583"/>
        <v/>
      </c>
      <c r="V1162" s="13" t="str">
        <f t="shared" si="584"/>
        <v/>
      </c>
      <c r="W1162" s="13" t="str">
        <f t="shared" si="585"/>
        <v/>
      </c>
      <c r="X1162" s="182" t="str">
        <f t="shared" si="586"/>
        <v/>
      </c>
      <c r="Y1162" s="183" t="str">
        <f>IF(A:A="","",IF(R1162="Refreshment Beverage",VLOOKUP(Q1162,Rates!G$15:L$19,6,0)*W1162,VLOOKUP(Q1162,Rates!G$4:L$12,6,0)*W1162))</f>
        <v/>
      </c>
      <c r="Z1162" s="183" t="str">
        <f t="shared" si="587"/>
        <v/>
      </c>
      <c r="AA1162" s="17">
        <f t="shared" si="575"/>
        <v>0</v>
      </c>
      <c r="AB1162" s="177" t="str" cm="1">
        <f t="array" ref="AB1162">IF(_xlfn.SINGLE(A:A)="","",IF(R1162="Refreshment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177" t="str" cm="1">
        <f t="array" ref="AC1162">IF(_xlfn.SINGLE(A:A)="","",IF(R1162="Refreshment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68">
        <f>IFERROR(IF(OR(Q1162=1,Q1162=2,Q1162=3,Q1162=4),VLOOKUP(Q1162,Rates!$A$31:$B$34,2,0)*W1162,IF(V1162=1,VLOOKUP(U1162,'REB BEV MIN MKUP'!B:E,4,0),IF(V1162&gt;1,VLOOKUP(VALUE(W1162),'REB BEV MIN MKUP'!O:Q,3,0),0))),0)</f>
        <v>0</v>
      </c>
      <c r="AE1162" s="177" t="str">
        <f t="shared" si="588"/>
        <v/>
      </c>
      <c r="AF1162" s="13" t="str">
        <f t="shared" si="589"/>
        <v/>
      </c>
      <c r="AG1162" s="177" t="str">
        <f t="shared" si="590"/>
        <v/>
      </c>
      <c r="AH1162" s="184" t="str">
        <f t="shared" si="591"/>
        <v/>
      </c>
      <c r="AI1162" s="184" t="str">
        <f>IF(AE:AE="","",IF(R1162="Refreshment Beverage",AK1162*(Rates!J$19/100),ROUND(SUM(AH1162*(Rates!$J$8/100)),4)))</f>
        <v/>
      </c>
      <c r="AJ1162" s="183" t="str">
        <f t="shared" si="592"/>
        <v/>
      </c>
      <c r="AK1162" s="185" t="str">
        <f t="shared" si="593"/>
        <v/>
      </c>
      <c r="AL1162" s="177" t="str">
        <f t="shared" si="594"/>
        <v/>
      </c>
      <c r="AM1162" s="13" t="str">
        <f>IF(AS1162="","",IF(R1162="Refreshment Beverage",ROUND(AS1162*Rates!K$19,4),ROUND(AO1162*(VLOOKUP(VALUE(Q1162),Rates!G$4:L$12,3,0)),4)))</f>
        <v/>
      </c>
      <c r="AN1162" s="183" t="str">
        <f>IF(AS1162="","",IF(R1162="Refreshment Beverage",AS1162*(Rates!J$19/100),MAX(AM1162,AB1162)))</f>
        <v/>
      </c>
      <c r="AO1162" s="186" t="str">
        <f t="shared" si="595"/>
        <v/>
      </c>
      <c r="AP1162" s="186" t="str">
        <f t="shared" si="596"/>
        <v/>
      </c>
      <c r="AQ1162" s="186" t="str">
        <f>IF(AS1162="","",IF(R1162="Refreshment Beverage",ROUND(SUM(VLOOKUP(Q:Q,Rates!G$15:L$19,3,0)*(AS1162-Y1162-Z1162-AA1162)),4),ROUND(SUM(Rates!$K$8*AS1162),4)))</f>
        <v/>
      </c>
      <c r="AR1162" s="184" t="str">
        <f t="shared" si="597"/>
        <v/>
      </c>
      <c r="AS1162" s="185" t="str">
        <f t="shared" si="598"/>
        <v/>
      </c>
      <c r="AT1162" s="177" t="str">
        <f t="shared" si="599"/>
        <v/>
      </c>
      <c r="AU1162" s="13" t="str">
        <f>IF(AX1162="","",IF(R1162="Refreshment Beverage",ROUND((BA1162-Y1162-Z1162-AA1162)*VLOOKUP(VALUE(Q1162),Rates!G$15:L$19,3,0),4),ROUND(AW1162*(VLOOKUP(VALUE(Q1162),Rates!G:L,3,0)),4)))</f>
        <v/>
      </c>
      <c r="AV1162" s="183" t="str">
        <f t="shared" si="600"/>
        <v/>
      </c>
      <c r="AW1162" s="186" t="str">
        <f t="shared" si="601"/>
        <v/>
      </c>
      <c r="AX1162" s="184" t="str">
        <f t="shared" si="602"/>
        <v/>
      </c>
      <c r="AY1162" s="186" t="str">
        <f>IF(AX1162="","",IF(R1162="Refreshment Beverage",ROUND(SUM(AX1162*Rates!K$19),4),ROUND(SUM(AX1162*(Rates!J$8/100)),4)))</f>
        <v/>
      </c>
      <c r="AZ1162" s="183" t="str">
        <f t="shared" si="603"/>
        <v/>
      </c>
      <c r="BA1162" s="185" t="str">
        <f t="shared" si="604"/>
        <v/>
      </c>
      <c r="BD1162" s="171"/>
      <c r="BE1162" s="171"/>
      <c r="BF1162" s="171"/>
      <c r="BG1162" s="171"/>
    </row>
    <row r="1163" spans="1:59" ht="15" customHeight="1" x14ac:dyDescent="0.3">
      <c r="A1163" s="172"/>
      <c r="B1163" s="172"/>
      <c r="C1163" s="172"/>
      <c r="D1163" s="173"/>
      <c r="E1163" s="173"/>
      <c r="F1163" s="173"/>
      <c r="G1163" s="173"/>
      <c r="H1163" s="173"/>
      <c r="I1163" s="174"/>
      <c r="J1163" s="175"/>
      <c r="K1163" s="176" t="str">
        <f t="shared" si="576"/>
        <v/>
      </c>
      <c r="L1163" s="177" t="str">
        <f t="shared" si="577"/>
        <v/>
      </c>
      <c r="M1163" s="178" t="str">
        <f t="shared" si="578"/>
        <v/>
      </c>
      <c r="N1163" s="44" t="str" cm="1">
        <f t="array" ref="N1163">IFERROR(IF(_xlfn.SINGLE(A:A)="","",IF(R1163="Beer",SUM(LOOKUP(2,1/(Rates!$B$3:$B$5&lt;=W1163)/(Rates!$C$3:$C$5&gt;=W1163),Rates!$D$3:$D$5)*(X1163/100)*W1163),IF(R1163="Refreshment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44" t="str">
        <f t="shared" si="579"/>
        <v/>
      </c>
      <c r="P1163" s="13"/>
      <c r="Q1163" s="179" t="str">
        <f t="shared" si="580"/>
        <v/>
      </c>
      <c r="R1163" s="180" t="str">
        <f t="shared" si="581"/>
        <v/>
      </c>
      <c r="S1163" s="13" t="str">
        <f>IF(A1163="","",IF(R1163="Refreshment Beverage",VLOOKUP(VALUE(Q1163),Rates!G$15:L$19,2,0),VLOOKUP(VALUE(Q1163),Rates!G$4:L$8,2,0)))</f>
        <v/>
      </c>
      <c r="T1163" s="13" t="str">
        <f t="shared" si="582"/>
        <v/>
      </c>
      <c r="U1163" s="181" t="str">
        <f t="shared" si="583"/>
        <v/>
      </c>
      <c r="V1163" s="13" t="str">
        <f t="shared" si="584"/>
        <v/>
      </c>
      <c r="W1163" s="13" t="str">
        <f t="shared" si="585"/>
        <v/>
      </c>
      <c r="X1163" s="182" t="str">
        <f t="shared" si="586"/>
        <v/>
      </c>
      <c r="Y1163" s="183" t="str">
        <f>IF(A:A="","",IF(R1163="Refreshment Beverage",VLOOKUP(Q1163,Rates!G$15:L$19,6,0)*W1163,VLOOKUP(Q1163,Rates!G$4:L$12,6,0)*W1163))</f>
        <v/>
      </c>
      <c r="Z1163" s="183" t="str">
        <f t="shared" si="587"/>
        <v/>
      </c>
      <c r="AA1163" s="17">
        <f t="shared" si="575"/>
        <v>0</v>
      </c>
      <c r="AB1163" s="177" t="str" cm="1">
        <f t="array" ref="AB1163">IF(_xlfn.SINGLE(A:A)="","",IF(R1163="Refreshment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177" t="str" cm="1">
        <f t="array" ref="AC1163">IF(_xlfn.SINGLE(A:A)="","",IF(R1163="Refreshment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68">
        <f>IFERROR(IF(OR(Q1163=1,Q1163=2,Q1163=3,Q1163=4),VLOOKUP(Q1163,Rates!$A$31:$B$34,2,0)*W1163,IF(V1163=1,VLOOKUP(U1163,'REB BEV MIN MKUP'!B:E,4,0),IF(V1163&gt;1,VLOOKUP(VALUE(W1163),'REB BEV MIN MKUP'!O:Q,3,0),0))),0)</f>
        <v>0</v>
      </c>
      <c r="AE1163" s="177" t="str">
        <f t="shared" si="588"/>
        <v/>
      </c>
      <c r="AF1163" s="13" t="str">
        <f t="shared" si="589"/>
        <v/>
      </c>
      <c r="AG1163" s="177" t="str">
        <f t="shared" si="590"/>
        <v/>
      </c>
      <c r="AH1163" s="184" t="str">
        <f t="shared" si="591"/>
        <v/>
      </c>
      <c r="AI1163" s="184" t="str">
        <f>IF(AE:AE="","",IF(R1163="Refreshment Beverage",AK1163*(Rates!J$19/100),ROUND(SUM(AH1163*(Rates!$J$8/100)),4)))</f>
        <v/>
      </c>
      <c r="AJ1163" s="183" t="str">
        <f t="shared" si="592"/>
        <v/>
      </c>
      <c r="AK1163" s="185" t="str">
        <f t="shared" si="593"/>
        <v/>
      </c>
      <c r="AL1163" s="177" t="str">
        <f t="shared" si="594"/>
        <v/>
      </c>
      <c r="AM1163" s="13" t="str">
        <f>IF(AS1163="","",IF(R1163="Refreshment Beverage",ROUND(AS1163*Rates!K$19,4),ROUND(AO1163*(VLOOKUP(VALUE(Q1163),Rates!G$4:L$12,3,0)),4)))</f>
        <v/>
      </c>
      <c r="AN1163" s="183" t="str">
        <f>IF(AS1163="","",IF(R1163="Refreshment Beverage",AS1163*(Rates!J$19/100),MAX(AM1163,AB1163)))</f>
        <v/>
      </c>
      <c r="AO1163" s="186" t="str">
        <f t="shared" si="595"/>
        <v/>
      </c>
      <c r="AP1163" s="186" t="str">
        <f t="shared" si="596"/>
        <v/>
      </c>
      <c r="AQ1163" s="186" t="str">
        <f>IF(AS1163="","",IF(R1163="Refreshment Beverage",ROUND(SUM(VLOOKUP(Q:Q,Rates!G$15:L$19,3,0)*(AS1163-Y1163-Z1163-AA1163)),4),ROUND(SUM(Rates!$K$8*AS1163),4)))</f>
        <v/>
      </c>
      <c r="AR1163" s="184" t="str">
        <f t="shared" si="597"/>
        <v/>
      </c>
      <c r="AS1163" s="185" t="str">
        <f t="shared" si="598"/>
        <v/>
      </c>
      <c r="AT1163" s="177" t="str">
        <f t="shared" si="599"/>
        <v/>
      </c>
      <c r="AU1163" s="13" t="str">
        <f>IF(AX1163="","",IF(R1163="Refreshment Beverage",ROUND((BA1163-Y1163-Z1163-AA1163)*VLOOKUP(VALUE(Q1163),Rates!G$15:L$19,3,0),4),ROUND(AW1163*(VLOOKUP(VALUE(Q1163),Rates!G:L,3,0)),4)))</f>
        <v/>
      </c>
      <c r="AV1163" s="183" t="str">
        <f t="shared" si="600"/>
        <v/>
      </c>
      <c r="AW1163" s="186" t="str">
        <f t="shared" si="601"/>
        <v/>
      </c>
      <c r="AX1163" s="184" t="str">
        <f t="shared" si="602"/>
        <v/>
      </c>
      <c r="AY1163" s="186" t="str">
        <f>IF(AX1163="","",IF(R1163="Refreshment Beverage",ROUND(SUM(AX1163*Rates!K$19),4),ROUND(SUM(AX1163*(Rates!J$8/100)),4)))</f>
        <v/>
      </c>
      <c r="AZ1163" s="183" t="str">
        <f t="shared" si="603"/>
        <v/>
      </c>
      <c r="BA1163" s="185" t="str">
        <f t="shared" si="604"/>
        <v/>
      </c>
      <c r="BD1163" s="171"/>
      <c r="BE1163" s="171"/>
      <c r="BF1163" s="171"/>
      <c r="BG1163" s="171"/>
    </row>
    <row r="1164" spans="1:59" ht="15" customHeight="1" x14ac:dyDescent="0.3">
      <c r="A1164" s="172"/>
      <c r="B1164" s="172"/>
      <c r="C1164" s="172"/>
      <c r="D1164" s="173"/>
      <c r="E1164" s="173"/>
      <c r="F1164" s="173"/>
      <c r="G1164" s="173"/>
      <c r="H1164" s="173"/>
      <c r="I1164" s="174"/>
      <c r="J1164" s="175"/>
      <c r="K1164" s="176" t="str">
        <f t="shared" si="576"/>
        <v/>
      </c>
      <c r="L1164" s="177" t="str">
        <f t="shared" si="577"/>
        <v/>
      </c>
      <c r="M1164" s="178" t="str">
        <f t="shared" si="578"/>
        <v/>
      </c>
      <c r="N1164" s="44" t="str" cm="1">
        <f t="array" ref="N1164">IFERROR(IF(_xlfn.SINGLE(A:A)="","",IF(R1164="Beer",SUM(LOOKUP(2,1/(Rates!$B$3:$B$5&lt;=W1164)/(Rates!$C$3:$C$5&gt;=W1164),Rates!$D$3:$D$5)*(X1164/100)*W1164),IF(R1164="Refreshment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44" t="str">
        <f t="shared" si="579"/>
        <v/>
      </c>
      <c r="P1164" s="13"/>
      <c r="Q1164" s="179" t="str">
        <f t="shared" si="580"/>
        <v/>
      </c>
      <c r="R1164" s="180" t="str">
        <f t="shared" si="581"/>
        <v/>
      </c>
      <c r="S1164" s="13" t="str">
        <f>IF(A1164="","",IF(R1164="Refreshment Beverage",VLOOKUP(VALUE(Q1164),Rates!G$15:L$19,2,0),VLOOKUP(VALUE(Q1164),Rates!G$4:L$8,2,0)))</f>
        <v/>
      </c>
      <c r="T1164" s="13" t="str">
        <f t="shared" si="582"/>
        <v/>
      </c>
      <c r="U1164" s="181" t="str">
        <f t="shared" si="583"/>
        <v/>
      </c>
      <c r="V1164" s="13" t="str">
        <f t="shared" si="584"/>
        <v/>
      </c>
      <c r="W1164" s="13" t="str">
        <f t="shared" si="585"/>
        <v/>
      </c>
      <c r="X1164" s="182" t="str">
        <f t="shared" si="586"/>
        <v/>
      </c>
      <c r="Y1164" s="183" t="str">
        <f>IF(A:A="","",IF(R1164="Refreshment Beverage",VLOOKUP(Q1164,Rates!G$15:L$19,6,0)*W1164,VLOOKUP(Q1164,Rates!G$4:L$12,6,0)*W1164))</f>
        <v/>
      </c>
      <c r="Z1164" s="183" t="str">
        <f t="shared" si="587"/>
        <v/>
      </c>
      <c r="AA1164" s="17">
        <f t="shared" si="575"/>
        <v>0</v>
      </c>
      <c r="AB1164" s="177" t="str" cm="1">
        <f t="array" ref="AB1164">IF(_xlfn.SINGLE(A:A)="","",IF(R1164="Refreshment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177" t="str" cm="1">
        <f t="array" ref="AC1164">IF(_xlfn.SINGLE(A:A)="","",IF(R1164="Refreshment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68">
        <f>IFERROR(IF(OR(Q1164=1,Q1164=2,Q1164=3,Q1164=4),VLOOKUP(Q1164,Rates!$A$31:$B$34,2,0)*W1164,IF(V1164=1,VLOOKUP(U1164,'REB BEV MIN MKUP'!B:E,4,0),IF(V1164&gt;1,VLOOKUP(VALUE(W1164),'REB BEV MIN MKUP'!O:Q,3,0),0))),0)</f>
        <v>0</v>
      </c>
      <c r="AE1164" s="177" t="str">
        <f t="shared" si="588"/>
        <v/>
      </c>
      <c r="AF1164" s="13" t="str">
        <f t="shared" si="589"/>
        <v/>
      </c>
      <c r="AG1164" s="177" t="str">
        <f t="shared" si="590"/>
        <v/>
      </c>
      <c r="AH1164" s="184" t="str">
        <f t="shared" si="591"/>
        <v/>
      </c>
      <c r="AI1164" s="184" t="str">
        <f>IF(AE:AE="","",IF(R1164="Refreshment Beverage",AK1164*(Rates!J$19/100),ROUND(SUM(AH1164*(Rates!$J$8/100)),4)))</f>
        <v/>
      </c>
      <c r="AJ1164" s="183" t="str">
        <f t="shared" si="592"/>
        <v/>
      </c>
      <c r="AK1164" s="185" t="str">
        <f t="shared" si="593"/>
        <v/>
      </c>
      <c r="AL1164" s="177" t="str">
        <f t="shared" si="594"/>
        <v/>
      </c>
      <c r="AM1164" s="13" t="str">
        <f>IF(AS1164="","",IF(R1164="Refreshment Beverage",ROUND(AS1164*Rates!K$19,4),ROUND(AO1164*(VLOOKUP(VALUE(Q1164),Rates!G$4:L$12,3,0)),4)))</f>
        <v/>
      </c>
      <c r="AN1164" s="183" t="str">
        <f>IF(AS1164="","",IF(R1164="Refreshment Beverage",AS1164*(Rates!J$19/100),MAX(AM1164,AB1164)))</f>
        <v/>
      </c>
      <c r="AO1164" s="186" t="str">
        <f t="shared" si="595"/>
        <v/>
      </c>
      <c r="AP1164" s="186" t="str">
        <f t="shared" si="596"/>
        <v/>
      </c>
      <c r="AQ1164" s="186" t="str">
        <f>IF(AS1164="","",IF(R1164="Refreshment Beverage",ROUND(SUM(VLOOKUP(Q:Q,Rates!G$15:L$19,3,0)*(AS1164-Y1164-Z1164-AA1164)),4),ROUND(SUM(Rates!$K$8*AS1164),4)))</f>
        <v/>
      </c>
      <c r="AR1164" s="184" t="str">
        <f t="shared" si="597"/>
        <v/>
      </c>
      <c r="AS1164" s="185" t="str">
        <f t="shared" si="598"/>
        <v/>
      </c>
      <c r="AT1164" s="177" t="str">
        <f t="shared" si="599"/>
        <v/>
      </c>
      <c r="AU1164" s="13" t="str">
        <f>IF(AX1164="","",IF(R1164="Refreshment Beverage",ROUND((BA1164-Y1164-Z1164-AA1164)*VLOOKUP(VALUE(Q1164),Rates!G$15:L$19,3,0),4),ROUND(AW1164*(VLOOKUP(VALUE(Q1164),Rates!G:L,3,0)),4)))</f>
        <v/>
      </c>
      <c r="AV1164" s="183" t="str">
        <f t="shared" si="600"/>
        <v/>
      </c>
      <c r="AW1164" s="186" t="str">
        <f t="shared" si="601"/>
        <v/>
      </c>
      <c r="AX1164" s="184" t="str">
        <f t="shared" si="602"/>
        <v/>
      </c>
      <c r="AY1164" s="186" t="str">
        <f>IF(AX1164="","",IF(R1164="Refreshment Beverage",ROUND(SUM(AX1164*Rates!K$19),4),ROUND(SUM(AX1164*(Rates!J$8/100)),4)))</f>
        <v/>
      </c>
      <c r="AZ1164" s="183" t="str">
        <f t="shared" si="603"/>
        <v/>
      </c>
      <c r="BA1164" s="185" t="str">
        <f t="shared" si="604"/>
        <v/>
      </c>
      <c r="BD1164" s="171"/>
      <c r="BE1164" s="171"/>
      <c r="BF1164" s="171"/>
      <c r="BG1164" s="171"/>
    </row>
    <row r="1165" spans="1:59" ht="15" customHeight="1" x14ac:dyDescent="0.3">
      <c r="A1165" s="172"/>
      <c r="B1165" s="172"/>
      <c r="C1165" s="172"/>
      <c r="D1165" s="173"/>
      <c r="E1165" s="173"/>
      <c r="F1165" s="173"/>
      <c r="G1165" s="173"/>
      <c r="H1165" s="173"/>
      <c r="I1165" s="174"/>
      <c r="J1165" s="175"/>
      <c r="K1165" s="176" t="str">
        <f t="shared" si="576"/>
        <v/>
      </c>
      <c r="L1165" s="177" t="str">
        <f t="shared" si="577"/>
        <v/>
      </c>
      <c r="M1165" s="178" t="str">
        <f t="shared" si="578"/>
        <v/>
      </c>
      <c r="N1165" s="44" t="str" cm="1">
        <f t="array" ref="N1165">IFERROR(IF(_xlfn.SINGLE(A:A)="","",IF(R1165="Beer",SUM(LOOKUP(2,1/(Rates!$B$3:$B$5&lt;=W1165)/(Rates!$C$3:$C$5&gt;=W1165),Rates!$D$3:$D$5)*(X1165/100)*W1165),IF(R1165="Refreshment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44" t="str">
        <f t="shared" si="579"/>
        <v/>
      </c>
      <c r="P1165" s="13"/>
      <c r="Q1165" s="179" t="str">
        <f t="shared" si="580"/>
        <v/>
      </c>
      <c r="R1165" s="180" t="str">
        <f t="shared" si="581"/>
        <v/>
      </c>
      <c r="S1165" s="13" t="str">
        <f>IF(A1165="","",IF(R1165="Refreshment Beverage",VLOOKUP(VALUE(Q1165),Rates!G$15:L$19,2,0),VLOOKUP(VALUE(Q1165),Rates!G$4:L$8,2,0)))</f>
        <v/>
      </c>
      <c r="T1165" s="13" t="str">
        <f t="shared" si="582"/>
        <v/>
      </c>
      <c r="U1165" s="181" t="str">
        <f t="shared" si="583"/>
        <v/>
      </c>
      <c r="V1165" s="13" t="str">
        <f t="shared" si="584"/>
        <v/>
      </c>
      <c r="W1165" s="13" t="str">
        <f t="shared" si="585"/>
        <v/>
      </c>
      <c r="X1165" s="182" t="str">
        <f t="shared" si="586"/>
        <v/>
      </c>
      <c r="Y1165" s="183" t="str">
        <f>IF(A:A="","",IF(R1165="Refreshment Beverage",VLOOKUP(Q1165,Rates!G$15:L$19,6,0)*W1165,VLOOKUP(Q1165,Rates!G$4:L$12,6,0)*W1165))</f>
        <v/>
      </c>
      <c r="Z1165" s="183" t="str">
        <f t="shared" si="587"/>
        <v/>
      </c>
      <c r="AA1165" s="17">
        <f t="shared" si="575"/>
        <v>0</v>
      </c>
      <c r="AB1165" s="177" t="str" cm="1">
        <f t="array" ref="AB1165">IF(_xlfn.SINGLE(A:A)="","",IF(R1165="Refreshment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177" t="str" cm="1">
        <f t="array" ref="AC1165">IF(_xlfn.SINGLE(A:A)="","",IF(R1165="Refreshment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68">
        <f>IFERROR(IF(OR(Q1165=1,Q1165=2,Q1165=3,Q1165=4),VLOOKUP(Q1165,Rates!$A$31:$B$34,2,0)*W1165,IF(V1165=1,VLOOKUP(U1165,'REB BEV MIN MKUP'!B:E,4,0),IF(V1165&gt;1,VLOOKUP(VALUE(W1165),'REB BEV MIN MKUP'!O:Q,3,0),0))),0)</f>
        <v>0</v>
      </c>
      <c r="AE1165" s="177" t="str">
        <f t="shared" si="588"/>
        <v/>
      </c>
      <c r="AF1165" s="13" t="str">
        <f t="shared" si="589"/>
        <v/>
      </c>
      <c r="AG1165" s="177" t="str">
        <f t="shared" si="590"/>
        <v/>
      </c>
      <c r="AH1165" s="184" t="str">
        <f t="shared" si="591"/>
        <v/>
      </c>
      <c r="AI1165" s="184" t="str">
        <f>IF(AE:AE="","",IF(R1165="Refreshment Beverage",AK1165*(Rates!J$19/100),ROUND(SUM(AH1165*(Rates!$J$8/100)),4)))</f>
        <v/>
      </c>
      <c r="AJ1165" s="183" t="str">
        <f t="shared" si="592"/>
        <v/>
      </c>
      <c r="AK1165" s="185" t="str">
        <f t="shared" si="593"/>
        <v/>
      </c>
      <c r="AL1165" s="177" t="str">
        <f t="shared" si="594"/>
        <v/>
      </c>
      <c r="AM1165" s="13" t="str">
        <f>IF(AS1165="","",IF(R1165="Refreshment Beverage",ROUND(AS1165*Rates!K$19,4),ROUND(AO1165*(VLOOKUP(VALUE(Q1165),Rates!G$4:L$12,3,0)),4)))</f>
        <v/>
      </c>
      <c r="AN1165" s="183" t="str">
        <f>IF(AS1165="","",IF(R1165="Refreshment Beverage",AS1165*(Rates!J$19/100),MAX(AM1165,AB1165)))</f>
        <v/>
      </c>
      <c r="AO1165" s="186" t="str">
        <f t="shared" si="595"/>
        <v/>
      </c>
      <c r="AP1165" s="186" t="str">
        <f t="shared" si="596"/>
        <v/>
      </c>
      <c r="AQ1165" s="186" t="str">
        <f>IF(AS1165="","",IF(R1165="Refreshment Beverage",ROUND(SUM(VLOOKUP(Q:Q,Rates!G$15:L$19,3,0)*(AS1165-Y1165-Z1165-AA1165)),4),ROUND(SUM(Rates!$K$8*AS1165),4)))</f>
        <v/>
      </c>
      <c r="AR1165" s="184" t="str">
        <f t="shared" si="597"/>
        <v/>
      </c>
      <c r="AS1165" s="185" t="str">
        <f t="shared" si="598"/>
        <v/>
      </c>
      <c r="AT1165" s="177" t="str">
        <f t="shared" si="599"/>
        <v/>
      </c>
      <c r="AU1165" s="13" t="str">
        <f>IF(AX1165="","",IF(R1165="Refreshment Beverage",ROUND((BA1165-Y1165-Z1165-AA1165)*VLOOKUP(VALUE(Q1165),Rates!G$15:L$19,3,0),4),ROUND(AW1165*(VLOOKUP(VALUE(Q1165),Rates!G:L,3,0)),4)))</f>
        <v/>
      </c>
      <c r="AV1165" s="183" t="str">
        <f t="shared" si="600"/>
        <v/>
      </c>
      <c r="AW1165" s="186" t="str">
        <f t="shared" si="601"/>
        <v/>
      </c>
      <c r="AX1165" s="184" t="str">
        <f t="shared" si="602"/>
        <v/>
      </c>
      <c r="AY1165" s="186" t="str">
        <f>IF(AX1165="","",IF(R1165="Refreshment Beverage",ROUND(SUM(AX1165*Rates!K$19),4),ROUND(SUM(AX1165*(Rates!J$8/100)),4)))</f>
        <v/>
      </c>
      <c r="AZ1165" s="183" t="str">
        <f t="shared" si="603"/>
        <v/>
      </c>
      <c r="BA1165" s="185" t="str">
        <f t="shared" si="604"/>
        <v/>
      </c>
      <c r="BD1165" s="171"/>
      <c r="BE1165" s="171"/>
      <c r="BF1165" s="171"/>
      <c r="BG1165" s="171"/>
    </row>
    <row r="1166" spans="1:59" ht="15" customHeight="1" x14ac:dyDescent="0.3">
      <c r="A1166" s="172"/>
      <c r="B1166" s="172"/>
      <c r="C1166" s="172"/>
      <c r="D1166" s="173"/>
      <c r="E1166" s="173"/>
      <c r="F1166" s="173"/>
      <c r="G1166" s="173"/>
      <c r="H1166" s="173"/>
      <c r="I1166" s="174"/>
      <c r="J1166" s="175"/>
      <c r="K1166" s="176" t="str">
        <f t="shared" si="576"/>
        <v/>
      </c>
      <c r="L1166" s="177" t="str">
        <f t="shared" si="577"/>
        <v/>
      </c>
      <c r="M1166" s="178" t="str">
        <f t="shared" si="578"/>
        <v/>
      </c>
      <c r="N1166" s="44" t="str" cm="1">
        <f t="array" ref="N1166">IFERROR(IF(_xlfn.SINGLE(A:A)="","",IF(R1166="Beer",SUM(LOOKUP(2,1/(Rates!$B$3:$B$5&lt;=W1166)/(Rates!$C$3:$C$5&gt;=W1166),Rates!$D$3:$D$5)*(X1166/100)*W1166),IF(R1166="Refreshment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44" t="str">
        <f t="shared" si="579"/>
        <v/>
      </c>
      <c r="P1166" s="13"/>
      <c r="Q1166" s="179" t="str">
        <f t="shared" si="580"/>
        <v/>
      </c>
      <c r="R1166" s="180" t="str">
        <f t="shared" si="581"/>
        <v/>
      </c>
      <c r="S1166" s="13" t="str">
        <f>IF(A1166="","",IF(R1166="Refreshment Beverage",VLOOKUP(VALUE(Q1166),Rates!G$15:L$19,2,0),VLOOKUP(VALUE(Q1166),Rates!G$4:L$8,2,0)))</f>
        <v/>
      </c>
      <c r="T1166" s="13" t="str">
        <f t="shared" si="582"/>
        <v/>
      </c>
      <c r="U1166" s="181" t="str">
        <f t="shared" si="583"/>
        <v/>
      </c>
      <c r="V1166" s="13" t="str">
        <f t="shared" si="584"/>
        <v/>
      </c>
      <c r="W1166" s="13" t="str">
        <f t="shared" si="585"/>
        <v/>
      </c>
      <c r="X1166" s="182" t="str">
        <f t="shared" si="586"/>
        <v/>
      </c>
      <c r="Y1166" s="183" t="str">
        <f>IF(A:A="","",IF(R1166="Refreshment Beverage",VLOOKUP(Q1166,Rates!G$15:L$19,6,0)*W1166,VLOOKUP(Q1166,Rates!G$4:L$12,6,0)*W1166))</f>
        <v/>
      </c>
      <c r="Z1166" s="183" t="str">
        <f t="shared" si="587"/>
        <v/>
      </c>
      <c r="AA1166" s="17">
        <f t="shared" si="575"/>
        <v>0</v>
      </c>
      <c r="AB1166" s="177" t="str" cm="1">
        <f t="array" ref="AB1166">IF(_xlfn.SINGLE(A:A)="","",IF(R1166="Refreshment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177" t="str" cm="1">
        <f t="array" ref="AC1166">IF(_xlfn.SINGLE(A:A)="","",IF(R1166="Refreshment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68">
        <f>IFERROR(IF(OR(Q1166=1,Q1166=2,Q1166=3,Q1166=4),VLOOKUP(Q1166,Rates!$A$31:$B$34,2,0)*W1166,IF(V1166=1,VLOOKUP(U1166,'REB BEV MIN MKUP'!B:E,4,0),IF(V1166&gt;1,VLOOKUP(VALUE(W1166),'REB BEV MIN MKUP'!O:Q,3,0),0))),0)</f>
        <v>0</v>
      </c>
      <c r="AE1166" s="177" t="str">
        <f t="shared" si="588"/>
        <v/>
      </c>
      <c r="AF1166" s="13" t="str">
        <f t="shared" si="589"/>
        <v/>
      </c>
      <c r="AG1166" s="177" t="str">
        <f t="shared" si="590"/>
        <v/>
      </c>
      <c r="AH1166" s="184" t="str">
        <f t="shared" si="591"/>
        <v/>
      </c>
      <c r="AI1166" s="184" t="str">
        <f>IF(AE:AE="","",IF(R1166="Refreshment Beverage",AK1166*(Rates!J$19/100),ROUND(SUM(AH1166*(Rates!$J$8/100)),4)))</f>
        <v/>
      </c>
      <c r="AJ1166" s="183" t="str">
        <f t="shared" si="592"/>
        <v/>
      </c>
      <c r="AK1166" s="185" t="str">
        <f t="shared" si="593"/>
        <v/>
      </c>
      <c r="AL1166" s="177" t="str">
        <f t="shared" si="594"/>
        <v/>
      </c>
      <c r="AM1166" s="13" t="str">
        <f>IF(AS1166="","",IF(R1166="Refreshment Beverage",ROUND(AS1166*Rates!K$19,4),ROUND(AO1166*(VLOOKUP(VALUE(Q1166),Rates!G$4:L$12,3,0)),4)))</f>
        <v/>
      </c>
      <c r="AN1166" s="183" t="str">
        <f>IF(AS1166="","",IF(R1166="Refreshment Beverage",AS1166*(Rates!J$19/100),MAX(AM1166,AB1166)))</f>
        <v/>
      </c>
      <c r="AO1166" s="186" t="str">
        <f t="shared" si="595"/>
        <v/>
      </c>
      <c r="AP1166" s="186" t="str">
        <f t="shared" si="596"/>
        <v/>
      </c>
      <c r="AQ1166" s="186" t="str">
        <f>IF(AS1166="","",IF(R1166="Refreshment Beverage",ROUND(SUM(VLOOKUP(Q:Q,Rates!G$15:L$19,3,0)*(AS1166-Y1166-Z1166-AA1166)),4),ROUND(SUM(Rates!$K$8*AS1166),4)))</f>
        <v/>
      </c>
      <c r="AR1166" s="184" t="str">
        <f t="shared" si="597"/>
        <v/>
      </c>
      <c r="AS1166" s="185" t="str">
        <f t="shared" si="598"/>
        <v/>
      </c>
      <c r="AT1166" s="177" t="str">
        <f t="shared" si="599"/>
        <v/>
      </c>
      <c r="AU1166" s="13" t="str">
        <f>IF(AX1166="","",IF(R1166="Refreshment Beverage",ROUND((BA1166-Y1166-Z1166-AA1166)*VLOOKUP(VALUE(Q1166),Rates!G$15:L$19,3,0),4),ROUND(AW1166*(VLOOKUP(VALUE(Q1166),Rates!G:L,3,0)),4)))</f>
        <v/>
      </c>
      <c r="AV1166" s="183" t="str">
        <f t="shared" si="600"/>
        <v/>
      </c>
      <c r="AW1166" s="186" t="str">
        <f t="shared" si="601"/>
        <v/>
      </c>
      <c r="AX1166" s="184" t="str">
        <f t="shared" si="602"/>
        <v/>
      </c>
      <c r="AY1166" s="186" t="str">
        <f>IF(AX1166="","",IF(R1166="Refreshment Beverage",ROUND(SUM(AX1166*Rates!K$19),4),ROUND(SUM(AX1166*(Rates!J$8/100)),4)))</f>
        <v/>
      </c>
      <c r="AZ1166" s="183" t="str">
        <f t="shared" si="603"/>
        <v/>
      </c>
      <c r="BA1166" s="185" t="str">
        <f t="shared" si="604"/>
        <v/>
      </c>
      <c r="BD1166" s="171"/>
      <c r="BE1166" s="171"/>
      <c r="BF1166" s="171"/>
      <c r="BG1166" s="171"/>
    </row>
    <row r="1167" spans="1:59" ht="15" customHeight="1" x14ac:dyDescent="0.3">
      <c r="A1167" s="172"/>
      <c r="B1167" s="172"/>
      <c r="C1167" s="172"/>
      <c r="D1167" s="173"/>
      <c r="E1167" s="173"/>
      <c r="F1167" s="173"/>
      <c r="G1167" s="173"/>
      <c r="H1167" s="173"/>
      <c r="I1167" s="174"/>
      <c r="J1167" s="175"/>
      <c r="K1167" s="176" t="str">
        <f t="shared" si="576"/>
        <v/>
      </c>
      <c r="L1167" s="177" t="str">
        <f t="shared" si="577"/>
        <v/>
      </c>
      <c r="M1167" s="178" t="str">
        <f t="shared" si="578"/>
        <v/>
      </c>
      <c r="N1167" s="44" t="str" cm="1">
        <f t="array" ref="N1167">IFERROR(IF(_xlfn.SINGLE(A:A)="","",IF(R1167="Beer",SUM(LOOKUP(2,1/(Rates!$B$3:$B$5&lt;=W1167)/(Rates!$C$3:$C$5&gt;=W1167),Rates!$D$3:$D$5)*(X1167/100)*W1167),IF(R1167="Refreshment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44" t="str">
        <f t="shared" si="579"/>
        <v/>
      </c>
      <c r="P1167" s="13"/>
      <c r="Q1167" s="179" t="str">
        <f t="shared" si="580"/>
        <v/>
      </c>
      <c r="R1167" s="180" t="str">
        <f t="shared" si="581"/>
        <v/>
      </c>
      <c r="S1167" s="13" t="str">
        <f>IF(A1167="","",IF(R1167="Refreshment Beverage",VLOOKUP(VALUE(Q1167),Rates!G$15:L$19,2,0),VLOOKUP(VALUE(Q1167),Rates!G$4:L$8,2,0)))</f>
        <v/>
      </c>
      <c r="T1167" s="13" t="str">
        <f t="shared" si="582"/>
        <v/>
      </c>
      <c r="U1167" s="181" t="str">
        <f t="shared" si="583"/>
        <v/>
      </c>
      <c r="V1167" s="13" t="str">
        <f t="shared" si="584"/>
        <v/>
      </c>
      <c r="W1167" s="13" t="str">
        <f t="shared" si="585"/>
        <v/>
      </c>
      <c r="X1167" s="182" t="str">
        <f t="shared" si="586"/>
        <v/>
      </c>
      <c r="Y1167" s="183" t="str">
        <f>IF(A:A="","",IF(R1167="Refreshment Beverage",VLOOKUP(Q1167,Rates!G$15:L$19,6,0)*W1167,VLOOKUP(Q1167,Rates!G$4:L$12,6,0)*W1167))</f>
        <v/>
      </c>
      <c r="Z1167" s="183" t="str">
        <f t="shared" si="587"/>
        <v/>
      </c>
      <c r="AA1167" s="17">
        <f t="shared" si="575"/>
        <v>0</v>
      </c>
      <c r="AB1167" s="177" t="str" cm="1">
        <f t="array" ref="AB1167">IF(_xlfn.SINGLE(A:A)="","",IF(R1167="Refreshment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177" t="str" cm="1">
        <f t="array" ref="AC1167">IF(_xlfn.SINGLE(A:A)="","",IF(R1167="Refreshment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68">
        <f>IFERROR(IF(OR(Q1167=1,Q1167=2,Q1167=3,Q1167=4),VLOOKUP(Q1167,Rates!$A$31:$B$34,2,0)*W1167,IF(V1167=1,VLOOKUP(U1167,'REB BEV MIN MKUP'!B:E,4,0),IF(V1167&gt;1,VLOOKUP(VALUE(W1167),'REB BEV MIN MKUP'!O:Q,3,0),0))),0)</f>
        <v>0</v>
      </c>
      <c r="AE1167" s="177" t="str">
        <f t="shared" si="588"/>
        <v/>
      </c>
      <c r="AF1167" s="13" t="str">
        <f t="shared" si="589"/>
        <v/>
      </c>
      <c r="AG1167" s="177" t="str">
        <f t="shared" si="590"/>
        <v/>
      </c>
      <c r="AH1167" s="184" t="str">
        <f t="shared" si="591"/>
        <v/>
      </c>
      <c r="AI1167" s="184" t="str">
        <f>IF(AE:AE="","",IF(R1167="Refreshment Beverage",AK1167*(Rates!J$19/100),ROUND(SUM(AH1167*(Rates!$J$8/100)),4)))</f>
        <v/>
      </c>
      <c r="AJ1167" s="183" t="str">
        <f t="shared" si="592"/>
        <v/>
      </c>
      <c r="AK1167" s="185" t="str">
        <f t="shared" si="593"/>
        <v/>
      </c>
      <c r="AL1167" s="177" t="str">
        <f t="shared" si="594"/>
        <v/>
      </c>
      <c r="AM1167" s="13" t="str">
        <f>IF(AS1167="","",IF(R1167="Refreshment Beverage",ROUND(AS1167*Rates!K$19,4),ROUND(AO1167*(VLOOKUP(VALUE(Q1167),Rates!G$4:L$12,3,0)),4)))</f>
        <v/>
      </c>
      <c r="AN1167" s="183" t="str">
        <f>IF(AS1167="","",IF(R1167="Refreshment Beverage",AS1167*(Rates!J$19/100),MAX(AM1167,AB1167)))</f>
        <v/>
      </c>
      <c r="AO1167" s="186" t="str">
        <f t="shared" si="595"/>
        <v/>
      </c>
      <c r="AP1167" s="186" t="str">
        <f t="shared" si="596"/>
        <v/>
      </c>
      <c r="AQ1167" s="186" t="str">
        <f>IF(AS1167="","",IF(R1167="Refreshment Beverage",ROUND(SUM(VLOOKUP(Q:Q,Rates!G$15:L$19,3,0)*(AS1167-Y1167-Z1167-AA1167)),4),ROUND(SUM(Rates!$K$8*AS1167),4)))</f>
        <v/>
      </c>
      <c r="AR1167" s="184" t="str">
        <f t="shared" si="597"/>
        <v/>
      </c>
      <c r="AS1167" s="185" t="str">
        <f t="shared" si="598"/>
        <v/>
      </c>
      <c r="AT1167" s="177" t="str">
        <f t="shared" si="599"/>
        <v/>
      </c>
      <c r="AU1167" s="13" t="str">
        <f>IF(AX1167="","",IF(R1167="Refreshment Beverage",ROUND((BA1167-Y1167-Z1167-AA1167)*VLOOKUP(VALUE(Q1167),Rates!G$15:L$19,3,0),4),ROUND(AW1167*(VLOOKUP(VALUE(Q1167),Rates!G:L,3,0)),4)))</f>
        <v/>
      </c>
      <c r="AV1167" s="183" t="str">
        <f t="shared" si="600"/>
        <v/>
      </c>
      <c r="AW1167" s="186" t="str">
        <f t="shared" si="601"/>
        <v/>
      </c>
      <c r="AX1167" s="184" t="str">
        <f t="shared" si="602"/>
        <v/>
      </c>
      <c r="AY1167" s="186" t="str">
        <f>IF(AX1167="","",IF(R1167="Refreshment Beverage",ROUND(SUM(AX1167*Rates!K$19),4),ROUND(SUM(AX1167*(Rates!J$8/100)),4)))</f>
        <v/>
      </c>
      <c r="AZ1167" s="183" t="str">
        <f t="shared" si="603"/>
        <v/>
      </c>
      <c r="BA1167" s="185" t="str">
        <f t="shared" si="604"/>
        <v/>
      </c>
      <c r="BD1167" s="171"/>
      <c r="BE1167" s="171"/>
      <c r="BF1167" s="171"/>
      <c r="BG1167" s="171"/>
    </row>
    <row r="1168" spans="1:59" ht="15" customHeight="1" x14ac:dyDescent="0.3">
      <c r="A1168" s="172"/>
      <c r="B1168" s="172"/>
      <c r="C1168" s="172"/>
      <c r="D1168" s="173"/>
      <c r="E1168" s="173"/>
      <c r="F1168" s="173"/>
      <c r="G1168" s="173"/>
      <c r="H1168" s="173"/>
      <c r="I1168" s="174"/>
      <c r="J1168" s="175"/>
      <c r="K1168" s="176" t="str">
        <f t="shared" si="576"/>
        <v/>
      </c>
      <c r="L1168" s="177" t="str">
        <f t="shared" si="577"/>
        <v/>
      </c>
      <c r="M1168" s="178" t="str">
        <f t="shared" si="578"/>
        <v/>
      </c>
      <c r="N1168" s="44" t="str" cm="1">
        <f t="array" ref="N1168">IFERROR(IF(_xlfn.SINGLE(A:A)="","",IF(R1168="Beer",SUM(LOOKUP(2,1/(Rates!$B$3:$B$5&lt;=W1168)/(Rates!$C$3:$C$5&gt;=W1168),Rates!$D$3:$D$5)*(X1168/100)*W1168),IF(R1168="Refreshment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44" t="str">
        <f t="shared" si="579"/>
        <v/>
      </c>
      <c r="P1168" s="13"/>
      <c r="Q1168" s="179" t="str">
        <f t="shared" si="580"/>
        <v/>
      </c>
      <c r="R1168" s="180" t="str">
        <f t="shared" si="581"/>
        <v/>
      </c>
      <c r="S1168" s="13" t="str">
        <f>IF(A1168="","",IF(R1168="Refreshment Beverage",VLOOKUP(VALUE(Q1168),Rates!G$15:L$19,2,0),VLOOKUP(VALUE(Q1168),Rates!G$4:L$8,2,0)))</f>
        <v/>
      </c>
      <c r="T1168" s="13" t="str">
        <f t="shared" si="582"/>
        <v/>
      </c>
      <c r="U1168" s="181" t="str">
        <f t="shared" si="583"/>
        <v/>
      </c>
      <c r="V1168" s="13" t="str">
        <f t="shared" si="584"/>
        <v/>
      </c>
      <c r="W1168" s="13" t="str">
        <f t="shared" si="585"/>
        <v/>
      </c>
      <c r="X1168" s="182" t="str">
        <f t="shared" si="586"/>
        <v/>
      </c>
      <c r="Y1168" s="183" t="str">
        <f>IF(A:A="","",IF(R1168="Refreshment Beverage",VLOOKUP(Q1168,Rates!G$15:L$19,6,0)*W1168,VLOOKUP(Q1168,Rates!G$4:L$12,6,0)*W1168))</f>
        <v/>
      </c>
      <c r="Z1168" s="183" t="str">
        <f t="shared" si="587"/>
        <v/>
      </c>
      <c r="AA1168" s="17">
        <f t="shared" si="575"/>
        <v>0</v>
      </c>
      <c r="AB1168" s="177" t="str" cm="1">
        <f t="array" ref="AB1168">IF(_xlfn.SINGLE(A:A)="","",IF(R1168="Refreshment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177" t="str" cm="1">
        <f t="array" ref="AC1168">IF(_xlfn.SINGLE(A:A)="","",IF(R1168="Refreshment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68">
        <f>IFERROR(IF(OR(Q1168=1,Q1168=2,Q1168=3,Q1168=4),VLOOKUP(Q1168,Rates!$A$31:$B$34,2,0)*W1168,IF(V1168=1,VLOOKUP(U1168,'REB BEV MIN MKUP'!B:E,4,0),IF(V1168&gt;1,VLOOKUP(VALUE(W1168),'REB BEV MIN MKUP'!O:Q,3,0),0))),0)</f>
        <v>0</v>
      </c>
      <c r="AE1168" s="177" t="str">
        <f t="shared" si="588"/>
        <v/>
      </c>
      <c r="AF1168" s="13" t="str">
        <f t="shared" si="589"/>
        <v/>
      </c>
      <c r="AG1168" s="177" t="str">
        <f t="shared" si="590"/>
        <v/>
      </c>
      <c r="AH1168" s="184" t="str">
        <f t="shared" si="591"/>
        <v/>
      </c>
      <c r="AI1168" s="184" t="str">
        <f>IF(AE:AE="","",IF(R1168="Refreshment Beverage",AK1168*(Rates!J$19/100),ROUND(SUM(AH1168*(Rates!$J$8/100)),4)))</f>
        <v/>
      </c>
      <c r="AJ1168" s="183" t="str">
        <f t="shared" si="592"/>
        <v/>
      </c>
      <c r="AK1168" s="185" t="str">
        <f t="shared" si="593"/>
        <v/>
      </c>
      <c r="AL1168" s="177" t="str">
        <f t="shared" si="594"/>
        <v/>
      </c>
      <c r="AM1168" s="13" t="str">
        <f>IF(AS1168="","",IF(R1168="Refreshment Beverage",ROUND(AS1168*Rates!K$19,4),ROUND(AO1168*(VLOOKUP(VALUE(Q1168),Rates!G$4:L$12,3,0)),4)))</f>
        <v/>
      </c>
      <c r="AN1168" s="183" t="str">
        <f>IF(AS1168="","",IF(R1168="Refreshment Beverage",AS1168*(Rates!J$19/100),MAX(AM1168,AB1168)))</f>
        <v/>
      </c>
      <c r="AO1168" s="186" t="str">
        <f t="shared" si="595"/>
        <v/>
      </c>
      <c r="AP1168" s="186" t="str">
        <f t="shared" si="596"/>
        <v/>
      </c>
      <c r="AQ1168" s="186" t="str">
        <f>IF(AS1168="","",IF(R1168="Refreshment Beverage",ROUND(SUM(VLOOKUP(Q:Q,Rates!G$15:L$19,3,0)*(AS1168-Y1168-Z1168-AA1168)),4),ROUND(SUM(Rates!$K$8*AS1168),4)))</f>
        <v/>
      </c>
      <c r="AR1168" s="184" t="str">
        <f t="shared" si="597"/>
        <v/>
      </c>
      <c r="AS1168" s="185" t="str">
        <f t="shared" si="598"/>
        <v/>
      </c>
      <c r="AT1168" s="177" t="str">
        <f t="shared" si="599"/>
        <v/>
      </c>
      <c r="AU1168" s="13" t="str">
        <f>IF(AX1168="","",IF(R1168="Refreshment Beverage",ROUND((BA1168-Y1168-Z1168-AA1168)*VLOOKUP(VALUE(Q1168),Rates!G$15:L$19,3,0),4),ROUND(AW1168*(VLOOKUP(VALUE(Q1168),Rates!G:L,3,0)),4)))</f>
        <v/>
      </c>
      <c r="AV1168" s="183" t="str">
        <f t="shared" si="600"/>
        <v/>
      </c>
      <c r="AW1168" s="186" t="str">
        <f t="shared" si="601"/>
        <v/>
      </c>
      <c r="AX1168" s="184" t="str">
        <f t="shared" si="602"/>
        <v/>
      </c>
      <c r="AY1168" s="186" t="str">
        <f>IF(AX1168="","",IF(R1168="Refreshment Beverage",ROUND(SUM(AX1168*Rates!K$19),4),ROUND(SUM(AX1168*(Rates!J$8/100)),4)))</f>
        <v/>
      </c>
      <c r="AZ1168" s="183" t="str">
        <f t="shared" si="603"/>
        <v/>
      </c>
      <c r="BA1168" s="185" t="str">
        <f t="shared" si="604"/>
        <v/>
      </c>
      <c r="BD1168" s="171"/>
      <c r="BE1168" s="171"/>
      <c r="BF1168" s="171"/>
      <c r="BG1168" s="171"/>
    </row>
    <row r="1169" spans="1:59" ht="15" customHeight="1" x14ac:dyDescent="0.3">
      <c r="A1169" s="172"/>
      <c r="B1169" s="172"/>
      <c r="C1169" s="172"/>
      <c r="D1169" s="173"/>
      <c r="E1169" s="173"/>
      <c r="F1169" s="173"/>
      <c r="G1169" s="173"/>
      <c r="H1169" s="173"/>
      <c r="I1169" s="174"/>
      <c r="J1169" s="175"/>
      <c r="K1169" s="176" t="str">
        <f t="shared" si="576"/>
        <v/>
      </c>
      <c r="L1169" s="177" t="str">
        <f t="shared" si="577"/>
        <v/>
      </c>
      <c r="M1169" s="178" t="str">
        <f t="shared" si="578"/>
        <v/>
      </c>
      <c r="N1169" s="44" t="str" cm="1">
        <f t="array" ref="N1169">IFERROR(IF(_xlfn.SINGLE(A:A)="","",IF(R1169="Beer",SUM(LOOKUP(2,1/(Rates!$B$3:$B$5&lt;=W1169)/(Rates!$C$3:$C$5&gt;=W1169),Rates!$D$3:$D$5)*(X1169/100)*W1169),IF(R1169="Refreshment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44" t="str">
        <f t="shared" si="579"/>
        <v/>
      </c>
      <c r="P1169" s="13"/>
      <c r="Q1169" s="179" t="str">
        <f t="shared" si="580"/>
        <v/>
      </c>
      <c r="R1169" s="180" t="str">
        <f t="shared" si="581"/>
        <v/>
      </c>
      <c r="S1169" s="13" t="str">
        <f>IF(A1169="","",IF(R1169="Refreshment Beverage",VLOOKUP(VALUE(Q1169),Rates!G$15:L$19,2,0),VLOOKUP(VALUE(Q1169),Rates!G$4:L$8,2,0)))</f>
        <v/>
      </c>
      <c r="T1169" s="13" t="str">
        <f t="shared" si="582"/>
        <v/>
      </c>
      <c r="U1169" s="181" t="str">
        <f t="shared" si="583"/>
        <v/>
      </c>
      <c r="V1169" s="13" t="str">
        <f t="shared" si="584"/>
        <v/>
      </c>
      <c r="W1169" s="13" t="str">
        <f t="shared" si="585"/>
        <v/>
      </c>
      <c r="X1169" s="182" t="str">
        <f t="shared" si="586"/>
        <v/>
      </c>
      <c r="Y1169" s="183" t="str">
        <f>IF(A:A="","",IF(R1169="Refreshment Beverage",VLOOKUP(Q1169,Rates!G$15:L$19,6,0)*W1169,VLOOKUP(Q1169,Rates!G$4:L$12,6,0)*W1169))</f>
        <v/>
      </c>
      <c r="Z1169" s="183" t="str">
        <f t="shared" si="587"/>
        <v/>
      </c>
      <c r="AA1169" s="17">
        <f t="shared" si="575"/>
        <v>0</v>
      </c>
      <c r="AB1169" s="177" t="str" cm="1">
        <f t="array" ref="AB1169">IF(_xlfn.SINGLE(A:A)="","",IF(R1169="Refreshment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177" t="str" cm="1">
        <f t="array" ref="AC1169">IF(_xlfn.SINGLE(A:A)="","",IF(R1169="Refreshment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68">
        <f>IFERROR(IF(OR(Q1169=1,Q1169=2,Q1169=3,Q1169=4),VLOOKUP(Q1169,Rates!$A$31:$B$34,2,0)*W1169,IF(V1169=1,VLOOKUP(U1169,'REB BEV MIN MKUP'!B:E,4,0),IF(V1169&gt;1,VLOOKUP(VALUE(W1169),'REB BEV MIN MKUP'!O:Q,3,0),0))),0)</f>
        <v>0</v>
      </c>
      <c r="AE1169" s="177" t="str">
        <f t="shared" si="588"/>
        <v/>
      </c>
      <c r="AF1169" s="13" t="str">
        <f t="shared" si="589"/>
        <v/>
      </c>
      <c r="AG1169" s="177" t="str">
        <f t="shared" si="590"/>
        <v/>
      </c>
      <c r="AH1169" s="184" t="str">
        <f t="shared" si="591"/>
        <v/>
      </c>
      <c r="AI1169" s="184" t="str">
        <f>IF(AE:AE="","",IF(R1169="Refreshment Beverage",AK1169*(Rates!J$19/100),ROUND(SUM(AH1169*(Rates!$J$8/100)),4)))</f>
        <v/>
      </c>
      <c r="AJ1169" s="183" t="str">
        <f t="shared" si="592"/>
        <v/>
      </c>
      <c r="AK1169" s="185" t="str">
        <f t="shared" si="593"/>
        <v/>
      </c>
      <c r="AL1169" s="177" t="str">
        <f t="shared" si="594"/>
        <v/>
      </c>
      <c r="AM1169" s="13" t="str">
        <f>IF(AS1169="","",IF(R1169="Refreshment Beverage",ROUND(AS1169*Rates!K$19,4),ROUND(AO1169*(VLOOKUP(VALUE(Q1169),Rates!G$4:L$12,3,0)),4)))</f>
        <v/>
      </c>
      <c r="AN1169" s="183" t="str">
        <f>IF(AS1169="","",IF(R1169="Refreshment Beverage",AS1169*(Rates!J$19/100),MAX(AM1169,AB1169)))</f>
        <v/>
      </c>
      <c r="AO1169" s="186" t="str">
        <f t="shared" si="595"/>
        <v/>
      </c>
      <c r="AP1169" s="186" t="str">
        <f t="shared" si="596"/>
        <v/>
      </c>
      <c r="AQ1169" s="186" t="str">
        <f>IF(AS1169="","",IF(R1169="Refreshment Beverage",ROUND(SUM(VLOOKUP(Q:Q,Rates!G$15:L$19,3,0)*(AS1169-Y1169-Z1169-AA1169)),4),ROUND(SUM(Rates!$K$8*AS1169),4)))</f>
        <v/>
      </c>
      <c r="AR1169" s="184" t="str">
        <f t="shared" si="597"/>
        <v/>
      </c>
      <c r="AS1169" s="185" t="str">
        <f t="shared" si="598"/>
        <v/>
      </c>
      <c r="AT1169" s="177" t="str">
        <f t="shared" si="599"/>
        <v/>
      </c>
      <c r="AU1169" s="13" t="str">
        <f>IF(AX1169="","",IF(R1169="Refreshment Beverage",ROUND((BA1169-Y1169-Z1169-AA1169)*VLOOKUP(VALUE(Q1169),Rates!G$15:L$19,3,0),4),ROUND(AW1169*(VLOOKUP(VALUE(Q1169),Rates!G:L,3,0)),4)))</f>
        <v/>
      </c>
      <c r="AV1169" s="183" t="str">
        <f t="shared" si="600"/>
        <v/>
      </c>
      <c r="AW1169" s="186" t="str">
        <f t="shared" si="601"/>
        <v/>
      </c>
      <c r="AX1169" s="184" t="str">
        <f t="shared" si="602"/>
        <v/>
      </c>
      <c r="AY1169" s="186" t="str">
        <f>IF(AX1169="","",IF(R1169="Refreshment Beverage",ROUND(SUM(AX1169*Rates!K$19),4),ROUND(SUM(AX1169*(Rates!J$8/100)),4)))</f>
        <v/>
      </c>
      <c r="AZ1169" s="183" t="str">
        <f t="shared" si="603"/>
        <v/>
      </c>
      <c r="BA1169" s="185" t="str">
        <f t="shared" si="604"/>
        <v/>
      </c>
      <c r="BD1169" s="171"/>
      <c r="BE1169" s="171"/>
      <c r="BF1169" s="171"/>
      <c r="BG1169" s="171"/>
    </row>
    <row r="1170" spans="1:59" ht="15" customHeight="1" x14ac:dyDescent="0.3">
      <c r="A1170" s="172"/>
      <c r="B1170" s="172"/>
      <c r="C1170" s="172"/>
      <c r="D1170" s="173"/>
      <c r="E1170" s="173"/>
      <c r="F1170" s="173"/>
      <c r="G1170" s="173"/>
      <c r="H1170" s="173"/>
      <c r="I1170" s="174"/>
      <c r="J1170" s="175"/>
      <c r="K1170" s="176" t="str">
        <f t="shared" si="576"/>
        <v/>
      </c>
      <c r="L1170" s="177" t="str">
        <f t="shared" si="577"/>
        <v/>
      </c>
      <c r="M1170" s="178" t="str">
        <f t="shared" si="578"/>
        <v/>
      </c>
      <c r="N1170" s="44" t="str" cm="1">
        <f t="array" ref="N1170">IFERROR(IF(_xlfn.SINGLE(A:A)="","",IF(R1170="Beer",SUM(LOOKUP(2,1/(Rates!$B$3:$B$5&lt;=W1170)/(Rates!$C$3:$C$5&gt;=W1170),Rates!$D$3:$D$5)*(X1170/100)*W1170),IF(R1170="Refreshment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44" t="str">
        <f t="shared" si="579"/>
        <v/>
      </c>
      <c r="P1170" s="13"/>
      <c r="Q1170" s="179" t="str">
        <f t="shared" si="580"/>
        <v/>
      </c>
      <c r="R1170" s="180" t="str">
        <f t="shared" si="581"/>
        <v/>
      </c>
      <c r="S1170" s="13" t="str">
        <f>IF(A1170="","",IF(R1170="Refreshment Beverage",VLOOKUP(VALUE(Q1170),Rates!G$15:L$19,2,0),VLOOKUP(VALUE(Q1170),Rates!G$4:L$8,2,0)))</f>
        <v/>
      </c>
      <c r="T1170" s="13" t="str">
        <f t="shared" si="582"/>
        <v/>
      </c>
      <c r="U1170" s="181" t="str">
        <f t="shared" si="583"/>
        <v/>
      </c>
      <c r="V1170" s="13" t="str">
        <f t="shared" si="584"/>
        <v/>
      </c>
      <c r="W1170" s="13" t="str">
        <f t="shared" si="585"/>
        <v/>
      </c>
      <c r="X1170" s="182" t="str">
        <f t="shared" si="586"/>
        <v/>
      </c>
      <c r="Y1170" s="183" t="str">
        <f>IF(A:A="","",IF(R1170="Refreshment Beverage",VLOOKUP(Q1170,Rates!G$15:L$19,6,0)*W1170,VLOOKUP(Q1170,Rates!G$4:L$12,6,0)*W1170))</f>
        <v/>
      </c>
      <c r="Z1170" s="183" t="str">
        <f t="shared" si="587"/>
        <v/>
      </c>
      <c r="AA1170" s="17">
        <f t="shared" si="575"/>
        <v>0</v>
      </c>
      <c r="AB1170" s="177" t="str" cm="1">
        <f t="array" ref="AB1170">IF(_xlfn.SINGLE(A:A)="","",IF(R1170="Refreshment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177" t="str" cm="1">
        <f t="array" ref="AC1170">IF(_xlfn.SINGLE(A:A)="","",IF(R1170="Refreshment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68">
        <f>IFERROR(IF(OR(Q1170=1,Q1170=2,Q1170=3,Q1170=4),VLOOKUP(Q1170,Rates!$A$31:$B$34,2,0)*W1170,IF(V1170=1,VLOOKUP(U1170,'REB BEV MIN MKUP'!B:E,4,0),IF(V1170&gt;1,VLOOKUP(VALUE(W1170),'REB BEV MIN MKUP'!O:Q,3,0),0))),0)</f>
        <v>0</v>
      </c>
      <c r="AE1170" s="177" t="str">
        <f t="shared" si="588"/>
        <v/>
      </c>
      <c r="AF1170" s="13" t="str">
        <f t="shared" si="589"/>
        <v/>
      </c>
      <c r="AG1170" s="177" t="str">
        <f t="shared" si="590"/>
        <v/>
      </c>
      <c r="AH1170" s="184" t="str">
        <f t="shared" si="591"/>
        <v/>
      </c>
      <c r="AI1170" s="184" t="str">
        <f>IF(AE:AE="","",IF(R1170="Refreshment Beverage",AK1170*(Rates!J$19/100),ROUND(SUM(AH1170*(Rates!$J$8/100)),4)))</f>
        <v/>
      </c>
      <c r="AJ1170" s="183" t="str">
        <f t="shared" si="592"/>
        <v/>
      </c>
      <c r="AK1170" s="185" t="str">
        <f t="shared" si="593"/>
        <v/>
      </c>
      <c r="AL1170" s="177" t="str">
        <f t="shared" si="594"/>
        <v/>
      </c>
      <c r="AM1170" s="13" t="str">
        <f>IF(AS1170="","",IF(R1170="Refreshment Beverage",ROUND(AS1170*Rates!K$19,4),ROUND(AO1170*(VLOOKUP(VALUE(Q1170),Rates!G$4:L$12,3,0)),4)))</f>
        <v/>
      </c>
      <c r="AN1170" s="183" t="str">
        <f>IF(AS1170="","",IF(R1170="Refreshment Beverage",AS1170*(Rates!J$19/100),MAX(AM1170,AB1170)))</f>
        <v/>
      </c>
      <c r="AO1170" s="186" t="str">
        <f t="shared" si="595"/>
        <v/>
      </c>
      <c r="AP1170" s="186" t="str">
        <f t="shared" si="596"/>
        <v/>
      </c>
      <c r="AQ1170" s="186" t="str">
        <f>IF(AS1170="","",IF(R1170="Refreshment Beverage",ROUND(SUM(VLOOKUP(Q:Q,Rates!G$15:L$19,3,0)*(AS1170-Y1170-Z1170-AA1170)),4),ROUND(SUM(Rates!$K$8*AS1170),4)))</f>
        <v/>
      </c>
      <c r="AR1170" s="184" t="str">
        <f t="shared" si="597"/>
        <v/>
      </c>
      <c r="AS1170" s="185" t="str">
        <f t="shared" si="598"/>
        <v/>
      </c>
      <c r="AT1170" s="177" t="str">
        <f t="shared" si="599"/>
        <v/>
      </c>
      <c r="AU1170" s="13" t="str">
        <f>IF(AX1170="","",IF(R1170="Refreshment Beverage",ROUND((BA1170-Y1170-Z1170-AA1170)*VLOOKUP(VALUE(Q1170),Rates!G$15:L$19,3,0),4),ROUND(AW1170*(VLOOKUP(VALUE(Q1170),Rates!G:L,3,0)),4)))</f>
        <v/>
      </c>
      <c r="AV1170" s="183" t="str">
        <f t="shared" si="600"/>
        <v/>
      </c>
      <c r="AW1170" s="186" t="str">
        <f t="shared" si="601"/>
        <v/>
      </c>
      <c r="AX1170" s="184" t="str">
        <f t="shared" si="602"/>
        <v/>
      </c>
      <c r="AY1170" s="186" t="str">
        <f>IF(AX1170="","",IF(R1170="Refreshment Beverage",ROUND(SUM(AX1170*Rates!K$19),4),ROUND(SUM(AX1170*(Rates!J$8/100)),4)))</f>
        <v/>
      </c>
      <c r="AZ1170" s="183" t="str">
        <f t="shared" si="603"/>
        <v/>
      </c>
      <c r="BA1170" s="185" t="str">
        <f t="shared" si="604"/>
        <v/>
      </c>
      <c r="BD1170" s="171"/>
      <c r="BE1170" s="171"/>
      <c r="BF1170" s="171"/>
      <c r="BG1170" s="171"/>
    </row>
    <row r="1171" spans="1:59" ht="15" customHeight="1" x14ac:dyDescent="0.3">
      <c r="A1171" s="172"/>
      <c r="B1171" s="172"/>
      <c r="C1171" s="172"/>
      <c r="D1171" s="173"/>
      <c r="E1171" s="173"/>
      <c r="F1171" s="173"/>
      <c r="G1171" s="173"/>
      <c r="H1171" s="173"/>
      <c r="I1171" s="174"/>
      <c r="J1171" s="175"/>
      <c r="K1171" s="176" t="str">
        <f t="shared" si="576"/>
        <v/>
      </c>
      <c r="L1171" s="177" t="str">
        <f t="shared" si="577"/>
        <v/>
      </c>
      <c r="M1171" s="178" t="str">
        <f t="shared" si="578"/>
        <v/>
      </c>
      <c r="N1171" s="44" t="str" cm="1">
        <f t="array" ref="N1171">IFERROR(IF(_xlfn.SINGLE(A:A)="","",IF(R1171="Beer",SUM(LOOKUP(2,1/(Rates!$B$3:$B$5&lt;=W1171)/(Rates!$C$3:$C$5&gt;=W1171),Rates!$D$3:$D$5)*(X1171/100)*W1171),IF(R1171="Refreshment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44" t="str">
        <f t="shared" si="579"/>
        <v/>
      </c>
      <c r="P1171" s="13"/>
      <c r="Q1171" s="179" t="str">
        <f t="shared" si="580"/>
        <v/>
      </c>
      <c r="R1171" s="180" t="str">
        <f t="shared" si="581"/>
        <v/>
      </c>
      <c r="S1171" s="13" t="str">
        <f>IF(A1171="","",IF(R1171="Refreshment Beverage",VLOOKUP(VALUE(Q1171),Rates!G$15:L$19,2,0),VLOOKUP(VALUE(Q1171),Rates!G$4:L$8,2,0)))</f>
        <v/>
      </c>
      <c r="T1171" s="13" t="str">
        <f t="shared" si="582"/>
        <v/>
      </c>
      <c r="U1171" s="181" t="str">
        <f t="shared" si="583"/>
        <v/>
      </c>
      <c r="V1171" s="13" t="str">
        <f t="shared" si="584"/>
        <v/>
      </c>
      <c r="W1171" s="13" t="str">
        <f t="shared" si="585"/>
        <v/>
      </c>
      <c r="X1171" s="182" t="str">
        <f t="shared" si="586"/>
        <v/>
      </c>
      <c r="Y1171" s="183" t="str">
        <f>IF(A:A="","",IF(R1171="Refreshment Beverage",VLOOKUP(Q1171,Rates!G$15:L$19,6,0)*W1171,VLOOKUP(Q1171,Rates!G$4:L$12,6,0)*W1171))</f>
        <v/>
      </c>
      <c r="Z1171" s="183" t="str">
        <f t="shared" si="587"/>
        <v/>
      </c>
      <c r="AA1171" s="17">
        <f t="shared" si="575"/>
        <v>0</v>
      </c>
      <c r="AB1171" s="177" t="str" cm="1">
        <f t="array" ref="AB1171">IF(_xlfn.SINGLE(A:A)="","",IF(R1171="Refreshment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177" t="str" cm="1">
        <f t="array" ref="AC1171">IF(_xlfn.SINGLE(A:A)="","",IF(R1171="Refreshment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68">
        <f>IFERROR(IF(OR(Q1171=1,Q1171=2,Q1171=3,Q1171=4),VLOOKUP(Q1171,Rates!$A$31:$B$34,2,0)*W1171,IF(V1171=1,VLOOKUP(U1171,'REB BEV MIN MKUP'!B:E,4,0),IF(V1171&gt;1,VLOOKUP(VALUE(W1171),'REB BEV MIN MKUP'!O:Q,3,0),0))),0)</f>
        <v>0</v>
      </c>
      <c r="AE1171" s="177" t="str">
        <f t="shared" si="588"/>
        <v/>
      </c>
      <c r="AF1171" s="13" t="str">
        <f t="shared" si="589"/>
        <v/>
      </c>
      <c r="AG1171" s="177" t="str">
        <f t="shared" si="590"/>
        <v/>
      </c>
      <c r="AH1171" s="184" t="str">
        <f t="shared" si="591"/>
        <v/>
      </c>
      <c r="AI1171" s="184" t="str">
        <f>IF(AE:AE="","",IF(R1171="Refreshment Beverage",AK1171*(Rates!J$19/100),ROUND(SUM(AH1171*(Rates!$J$8/100)),4)))</f>
        <v/>
      </c>
      <c r="AJ1171" s="183" t="str">
        <f t="shared" si="592"/>
        <v/>
      </c>
      <c r="AK1171" s="185" t="str">
        <f t="shared" si="593"/>
        <v/>
      </c>
      <c r="AL1171" s="177" t="str">
        <f t="shared" si="594"/>
        <v/>
      </c>
      <c r="AM1171" s="13" t="str">
        <f>IF(AS1171="","",IF(R1171="Refreshment Beverage",ROUND(AS1171*Rates!K$19,4),ROUND(AO1171*(VLOOKUP(VALUE(Q1171),Rates!G$4:L$12,3,0)),4)))</f>
        <v/>
      </c>
      <c r="AN1171" s="183" t="str">
        <f>IF(AS1171="","",IF(R1171="Refreshment Beverage",AS1171*(Rates!J$19/100),MAX(AM1171,AB1171)))</f>
        <v/>
      </c>
      <c r="AO1171" s="186" t="str">
        <f t="shared" si="595"/>
        <v/>
      </c>
      <c r="AP1171" s="186" t="str">
        <f t="shared" si="596"/>
        <v/>
      </c>
      <c r="AQ1171" s="186" t="str">
        <f>IF(AS1171="","",IF(R1171="Refreshment Beverage",ROUND(SUM(VLOOKUP(Q:Q,Rates!G$15:L$19,3,0)*(AS1171-Y1171-Z1171-AA1171)),4),ROUND(SUM(Rates!$K$8*AS1171),4)))</f>
        <v/>
      </c>
      <c r="AR1171" s="184" t="str">
        <f t="shared" si="597"/>
        <v/>
      </c>
      <c r="AS1171" s="185" t="str">
        <f t="shared" si="598"/>
        <v/>
      </c>
      <c r="AT1171" s="177" t="str">
        <f t="shared" si="599"/>
        <v/>
      </c>
      <c r="AU1171" s="13" t="str">
        <f>IF(AX1171="","",IF(R1171="Refreshment Beverage",ROUND((BA1171-Y1171-Z1171-AA1171)*VLOOKUP(VALUE(Q1171),Rates!G$15:L$19,3,0),4),ROUND(AW1171*(VLOOKUP(VALUE(Q1171),Rates!G:L,3,0)),4)))</f>
        <v/>
      </c>
      <c r="AV1171" s="183" t="str">
        <f t="shared" si="600"/>
        <v/>
      </c>
      <c r="AW1171" s="186" t="str">
        <f t="shared" si="601"/>
        <v/>
      </c>
      <c r="AX1171" s="184" t="str">
        <f t="shared" si="602"/>
        <v/>
      </c>
      <c r="AY1171" s="186" t="str">
        <f>IF(AX1171="","",IF(R1171="Refreshment Beverage",ROUND(SUM(AX1171*Rates!K$19),4),ROUND(SUM(AX1171*(Rates!J$8/100)),4)))</f>
        <v/>
      </c>
      <c r="AZ1171" s="183" t="str">
        <f t="shared" si="603"/>
        <v/>
      </c>
      <c r="BA1171" s="185" t="str">
        <f t="shared" si="604"/>
        <v/>
      </c>
      <c r="BD1171" s="171"/>
      <c r="BE1171" s="171"/>
      <c r="BF1171" s="171"/>
      <c r="BG1171" s="171"/>
    </row>
    <row r="1172" spans="1:59" ht="15" customHeight="1" x14ac:dyDescent="0.3">
      <c r="A1172" s="172"/>
      <c r="B1172" s="172"/>
      <c r="C1172" s="172"/>
      <c r="D1172" s="173"/>
      <c r="E1172" s="173"/>
      <c r="F1172" s="173"/>
      <c r="G1172" s="173"/>
      <c r="H1172" s="173"/>
      <c r="I1172" s="174"/>
      <c r="J1172" s="175"/>
      <c r="K1172" s="176" t="str">
        <f t="shared" si="576"/>
        <v/>
      </c>
      <c r="L1172" s="177" t="str">
        <f t="shared" si="577"/>
        <v/>
      </c>
      <c r="M1172" s="178" t="str">
        <f t="shared" si="578"/>
        <v/>
      </c>
      <c r="N1172" s="44" t="str" cm="1">
        <f t="array" ref="N1172">IFERROR(IF(_xlfn.SINGLE(A:A)="","",IF(R1172="Beer",SUM(LOOKUP(2,1/(Rates!$B$3:$B$5&lt;=W1172)/(Rates!$C$3:$C$5&gt;=W1172),Rates!$D$3:$D$5)*(X1172/100)*W1172),IF(R1172="Refreshment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44" t="str">
        <f t="shared" si="579"/>
        <v/>
      </c>
      <c r="P1172" s="13"/>
      <c r="Q1172" s="179" t="str">
        <f t="shared" si="580"/>
        <v/>
      </c>
      <c r="R1172" s="180" t="str">
        <f t="shared" si="581"/>
        <v/>
      </c>
      <c r="S1172" s="13" t="str">
        <f>IF(A1172="","",IF(R1172="Refreshment Beverage",VLOOKUP(VALUE(Q1172),Rates!G$15:L$19,2,0),VLOOKUP(VALUE(Q1172),Rates!G$4:L$8,2,0)))</f>
        <v/>
      </c>
      <c r="T1172" s="13" t="str">
        <f t="shared" si="582"/>
        <v/>
      </c>
      <c r="U1172" s="181" t="str">
        <f t="shared" si="583"/>
        <v/>
      </c>
      <c r="V1172" s="13" t="str">
        <f t="shared" si="584"/>
        <v/>
      </c>
      <c r="W1172" s="13" t="str">
        <f t="shared" si="585"/>
        <v/>
      </c>
      <c r="X1172" s="182" t="str">
        <f t="shared" si="586"/>
        <v/>
      </c>
      <c r="Y1172" s="183" t="str">
        <f>IF(A:A="","",IF(R1172="Refreshment Beverage",VLOOKUP(Q1172,Rates!G$15:L$19,6,0)*W1172,VLOOKUP(Q1172,Rates!G$4:L$12,6,0)*W1172))</f>
        <v/>
      </c>
      <c r="Z1172" s="183" t="str">
        <f t="shared" si="587"/>
        <v/>
      </c>
      <c r="AA1172" s="17">
        <f t="shared" si="575"/>
        <v>0</v>
      </c>
      <c r="AB1172" s="177" t="str" cm="1">
        <f t="array" ref="AB1172">IF(_xlfn.SINGLE(A:A)="","",IF(R1172="Refreshment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177" t="str" cm="1">
        <f t="array" ref="AC1172">IF(_xlfn.SINGLE(A:A)="","",IF(R1172="Refreshment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68">
        <f>IFERROR(IF(OR(Q1172=1,Q1172=2,Q1172=3,Q1172=4),VLOOKUP(Q1172,Rates!$A$31:$B$34,2,0)*W1172,IF(V1172=1,VLOOKUP(U1172,'REB BEV MIN MKUP'!B:E,4,0),IF(V1172&gt;1,VLOOKUP(VALUE(W1172),'REB BEV MIN MKUP'!O:Q,3,0),0))),0)</f>
        <v>0</v>
      </c>
      <c r="AE1172" s="177" t="str">
        <f t="shared" si="588"/>
        <v/>
      </c>
      <c r="AF1172" s="13" t="str">
        <f t="shared" si="589"/>
        <v/>
      </c>
      <c r="AG1172" s="177" t="str">
        <f t="shared" si="590"/>
        <v/>
      </c>
      <c r="AH1172" s="184" t="str">
        <f t="shared" si="591"/>
        <v/>
      </c>
      <c r="AI1172" s="184" t="str">
        <f>IF(AE:AE="","",IF(R1172="Refreshment Beverage",AK1172*(Rates!J$19/100),ROUND(SUM(AH1172*(Rates!$J$8/100)),4)))</f>
        <v/>
      </c>
      <c r="AJ1172" s="183" t="str">
        <f t="shared" si="592"/>
        <v/>
      </c>
      <c r="AK1172" s="185" t="str">
        <f t="shared" si="593"/>
        <v/>
      </c>
      <c r="AL1172" s="177" t="str">
        <f t="shared" si="594"/>
        <v/>
      </c>
      <c r="AM1172" s="13" t="str">
        <f>IF(AS1172="","",IF(R1172="Refreshment Beverage",ROUND(AS1172*Rates!K$19,4),ROUND(AO1172*(VLOOKUP(VALUE(Q1172),Rates!G$4:L$12,3,0)),4)))</f>
        <v/>
      </c>
      <c r="AN1172" s="183" t="str">
        <f>IF(AS1172="","",IF(R1172="Refreshment Beverage",AS1172*(Rates!J$19/100),MAX(AM1172,AB1172)))</f>
        <v/>
      </c>
      <c r="AO1172" s="186" t="str">
        <f t="shared" si="595"/>
        <v/>
      </c>
      <c r="AP1172" s="186" t="str">
        <f t="shared" si="596"/>
        <v/>
      </c>
      <c r="AQ1172" s="186" t="str">
        <f>IF(AS1172="","",IF(R1172="Refreshment Beverage",ROUND(SUM(VLOOKUP(Q:Q,Rates!G$15:L$19,3,0)*(AS1172-Y1172-Z1172-AA1172)),4),ROUND(SUM(Rates!$K$8*AS1172),4)))</f>
        <v/>
      </c>
      <c r="AR1172" s="184" t="str">
        <f t="shared" si="597"/>
        <v/>
      </c>
      <c r="AS1172" s="185" t="str">
        <f t="shared" si="598"/>
        <v/>
      </c>
      <c r="AT1172" s="177" t="str">
        <f t="shared" si="599"/>
        <v/>
      </c>
      <c r="AU1172" s="13" t="str">
        <f>IF(AX1172="","",IF(R1172="Refreshment Beverage",ROUND((BA1172-Y1172-Z1172-AA1172)*VLOOKUP(VALUE(Q1172),Rates!G$15:L$19,3,0),4),ROUND(AW1172*(VLOOKUP(VALUE(Q1172),Rates!G:L,3,0)),4)))</f>
        <v/>
      </c>
      <c r="AV1172" s="183" t="str">
        <f t="shared" si="600"/>
        <v/>
      </c>
      <c r="AW1172" s="186" t="str">
        <f t="shared" si="601"/>
        <v/>
      </c>
      <c r="AX1172" s="184" t="str">
        <f t="shared" si="602"/>
        <v/>
      </c>
      <c r="AY1172" s="186" t="str">
        <f>IF(AX1172="","",IF(R1172="Refreshment Beverage",ROUND(SUM(AX1172*Rates!K$19),4),ROUND(SUM(AX1172*(Rates!J$8/100)),4)))</f>
        <v/>
      </c>
      <c r="AZ1172" s="183" t="str">
        <f t="shared" si="603"/>
        <v/>
      </c>
      <c r="BA1172" s="185" t="str">
        <f t="shared" si="604"/>
        <v/>
      </c>
      <c r="BD1172" s="171"/>
      <c r="BE1172" s="171"/>
      <c r="BF1172" s="171"/>
      <c r="BG1172" s="171"/>
    </row>
    <row r="1173" spans="1:59" ht="15" customHeight="1" x14ac:dyDescent="0.3">
      <c r="A1173" s="172"/>
      <c r="B1173" s="172"/>
      <c r="C1173" s="172"/>
      <c r="D1173" s="173"/>
      <c r="E1173" s="173"/>
      <c r="F1173" s="173"/>
      <c r="G1173" s="173"/>
      <c r="H1173" s="173"/>
      <c r="I1173" s="174"/>
      <c r="J1173" s="175"/>
      <c r="K1173" s="176" t="str">
        <f t="shared" si="576"/>
        <v/>
      </c>
      <c r="L1173" s="177" t="str">
        <f t="shared" si="577"/>
        <v/>
      </c>
      <c r="M1173" s="178" t="str">
        <f t="shared" si="578"/>
        <v/>
      </c>
      <c r="N1173" s="44" t="str" cm="1">
        <f t="array" ref="N1173">IFERROR(IF(_xlfn.SINGLE(A:A)="","",IF(R1173="Beer",SUM(LOOKUP(2,1/(Rates!$B$3:$B$5&lt;=W1173)/(Rates!$C$3:$C$5&gt;=W1173),Rates!$D$3:$D$5)*(X1173/100)*W1173),IF(R1173="Refreshment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44" t="str">
        <f t="shared" si="579"/>
        <v/>
      </c>
      <c r="P1173" s="13"/>
      <c r="Q1173" s="179" t="str">
        <f t="shared" si="580"/>
        <v/>
      </c>
      <c r="R1173" s="180" t="str">
        <f t="shared" si="581"/>
        <v/>
      </c>
      <c r="S1173" s="13" t="str">
        <f>IF(A1173="","",IF(R1173="Refreshment Beverage",VLOOKUP(VALUE(Q1173),Rates!G$15:L$19,2,0),VLOOKUP(VALUE(Q1173),Rates!G$4:L$8,2,0)))</f>
        <v/>
      </c>
      <c r="T1173" s="13" t="str">
        <f t="shared" si="582"/>
        <v/>
      </c>
      <c r="U1173" s="181" t="str">
        <f t="shared" si="583"/>
        <v/>
      </c>
      <c r="V1173" s="13" t="str">
        <f t="shared" si="584"/>
        <v/>
      </c>
      <c r="W1173" s="13" t="str">
        <f t="shared" si="585"/>
        <v/>
      </c>
      <c r="X1173" s="182" t="str">
        <f t="shared" si="586"/>
        <v/>
      </c>
      <c r="Y1173" s="183" t="str">
        <f>IF(A:A="","",IF(R1173="Refreshment Beverage",VLOOKUP(Q1173,Rates!G$15:L$19,6,0)*W1173,VLOOKUP(Q1173,Rates!G$4:L$12,6,0)*W1173))</f>
        <v/>
      </c>
      <c r="Z1173" s="183" t="str">
        <f t="shared" si="587"/>
        <v/>
      </c>
      <c r="AA1173" s="17">
        <f t="shared" si="575"/>
        <v>0</v>
      </c>
      <c r="AB1173" s="177" t="str" cm="1">
        <f t="array" ref="AB1173">IF(_xlfn.SINGLE(A:A)="","",IF(R1173="Refreshment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177" t="str" cm="1">
        <f t="array" ref="AC1173">IF(_xlfn.SINGLE(A:A)="","",IF(R1173="Refreshment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68">
        <f>IFERROR(IF(OR(Q1173=1,Q1173=2,Q1173=3,Q1173=4),VLOOKUP(Q1173,Rates!$A$31:$B$34,2,0)*W1173,IF(V1173=1,VLOOKUP(U1173,'REB BEV MIN MKUP'!B:E,4,0),IF(V1173&gt;1,VLOOKUP(VALUE(W1173),'REB BEV MIN MKUP'!O:Q,3,0),0))),0)</f>
        <v>0</v>
      </c>
      <c r="AE1173" s="177" t="str">
        <f t="shared" si="588"/>
        <v/>
      </c>
      <c r="AF1173" s="13" t="str">
        <f t="shared" si="589"/>
        <v/>
      </c>
      <c r="AG1173" s="177" t="str">
        <f t="shared" si="590"/>
        <v/>
      </c>
      <c r="AH1173" s="184" t="str">
        <f t="shared" si="591"/>
        <v/>
      </c>
      <c r="AI1173" s="184" t="str">
        <f>IF(AE:AE="","",IF(R1173="Refreshment Beverage",AK1173*(Rates!J$19/100),ROUND(SUM(AH1173*(Rates!$J$8/100)),4)))</f>
        <v/>
      </c>
      <c r="AJ1173" s="183" t="str">
        <f t="shared" si="592"/>
        <v/>
      </c>
      <c r="AK1173" s="185" t="str">
        <f t="shared" si="593"/>
        <v/>
      </c>
      <c r="AL1173" s="177" t="str">
        <f t="shared" si="594"/>
        <v/>
      </c>
      <c r="AM1173" s="13" t="str">
        <f>IF(AS1173="","",IF(R1173="Refreshment Beverage",ROUND(AS1173*Rates!K$19,4),ROUND(AO1173*(VLOOKUP(VALUE(Q1173),Rates!G$4:L$12,3,0)),4)))</f>
        <v/>
      </c>
      <c r="AN1173" s="183" t="str">
        <f>IF(AS1173="","",IF(R1173="Refreshment Beverage",AS1173*(Rates!J$19/100),MAX(AM1173,AB1173)))</f>
        <v/>
      </c>
      <c r="AO1173" s="186" t="str">
        <f t="shared" si="595"/>
        <v/>
      </c>
      <c r="AP1173" s="186" t="str">
        <f t="shared" si="596"/>
        <v/>
      </c>
      <c r="AQ1173" s="186" t="str">
        <f>IF(AS1173="","",IF(R1173="Refreshment Beverage",ROUND(SUM(VLOOKUP(Q:Q,Rates!G$15:L$19,3,0)*(AS1173-Y1173-Z1173-AA1173)),4),ROUND(SUM(Rates!$K$8*AS1173),4)))</f>
        <v/>
      </c>
      <c r="AR1173" s="184" t="str">
        <f t="shared" si="597"/>
        <v/>
      </c>
      <c r="AS1173" s="185" t="str">
        <f t="shared" si="598"/>
        <v/>
      </c>
      <c r="AT1173" s="177" t="str">
        <f t="shared" si="599"/>
        <v/>
      </c>
      <c r="AU1173" s="13" t="str">
        <f>IF(AX1173="","",IF(R1173="Refreshment Beverage",ROUND((BA1173-Y1173-Z1173-AA1173)*VLOOKUP(VALUE(Q1173),Rates!G$15:L$19,3,0),4),ROUND(AW1173*(VLOOKUP(VALUE(Q1173),Rates!G:L,3,0)),4)))</f>
        <v/>
      </c>
      <c r="AV1173" s="183" t="str">
        <f t="shared" si="600"/>
        <v/>
      </c>
      <c r="AW1173" s="186" t="str">
        <f t="shared" si="601"/>
        <v/>
      </c>
      <c r="AX1173" s="184" t="str">
        <f t="shared" si="602"/>
        <v/>
      </c>
      <c r="AY1173" s="186" t="str">
        <f>IF(AX1173="","",IF(R1173="Refreshment Beverage",ROUND(SUM(AX1173*Rates!K$19),4),ROUND(SUM(AX1173*(Rates!J$8/100)),4)))</f>
        <v/>
      </c>
      <c r="AZ1173" s="183" t="str">
        <f t="shared" si="603"/>
        <v/>
      </c>
      <c r="BA1173" s="185" t="str">
        <f t="shared" si="604"/>
        <v/>
      </c>
      <c r="BD1173" s="171"/>
      <c r="BE1173" s="171"/>
      <c r="BF1173" s="171"/>
      <c r="BG1173" s="171"/>
    </row>
    <row r="1174" spans="1:59" ht="15" customHeight="1" x14ac:dyDescent="0.3">
      <c r="A1174" s="172"/>
      <c r="B1174" s="172"/>
      <c r="C1174" s="172"/>
      <c r="D1174" s="173"/>
      <c r="E1174" s="173"/>
      <c r="F1174" s="173"/>
      <c r="G1174" s="173"/>
      <c r="H1174" s="173"/>
      <c r="I1174" s="174"/>
      <c r="J1174" s="175"/>
      <c r="K1174" s="176" t="str">
        <f t="shared" si="576"/>
        <v/>
      </c>
      <c r="L1174" s="177" t="str">
        <f t="shared" si="577"/>
        <v/>
      </c>
      <c r="M1174" s="178" t="str">
        <f t="shared" si="578"/>
        <v/>
      </c>
      <c r="N1174" s="44" t="str" cm="1">
        <f t="array" ref="N1174">IFERROR(IF(_xlfn.SINGLE(A:A)="","",IF(R1174="Beer",SUM(LOOKUP(2,1/(Rates!$B$3:$B$5&lt;=W1174)/(Rates!$C$3:$C$5&gt;=W1174),Rates!$D$3:$D$5)*(X1174/100)*W1174),IF(R1174="Refreshment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44" t="str">
        <f t="shared" si="579"/>
        <v/>
      </c>
      <c r="P1174" s="13"/>
      <c r="Q1174" s="179" t="str">
        <f t="shared" si="580"/>
        <v/>
      </c>
      <c r="R1174" s="180" t="str">
        <f t="shared" si="581"/>
        <v/>
      </c>
      <c r="S1174" s="13" t="str">
        <f>IF(A1174="","",IF(R1174="Refreshment Beverage",VLOOKUP(VALUE(Q1174),Rates!G$15:L$19,2,0),VLOOKUP(VALUE(Q1174),Rates!G$4:L$8,2,0)))</f>
        <v/>
      </c>
      <c r="T1174" s="13" t="str">
        <f t="shared" si="582"/>
        <v/>
      </c>
      <c r="U1174" s="181" t="str">
        <f t="shared" si="583"/>
        <v/>
      </c>
      <c r="V1174" s="13" t="str">
        <f t="shared" si="584"/>
        <v/>
      </c>
      <c r="W1174" s="13" t="str">
        <f t="shared" si="585"/>
        <v/>
      </c>
      <c r="X1174" s="182" t="str">
        <f t="shared" si="586"/>
        <v/>
      </c>
      <c r="Y1174" s="183" t="str">
        <f>IF(A:A="","",IF(R1174="Refreshment Beverage",VLOOKUP(Q1174,Rates!G$15:L$19,6,0)*W1174,VLOOKUP(Q1174,Rates!G$4:L$12,6,0)*W1174))</f>
        <v/>
      </c>
      <c r="Z1174" s="183" t="str">
        <f t="shared" si="587"/>
        <v/>
      </c>
      <c r="AA1174" s="17">
        <f t="shared" si="575"/>
        <v>0</v>
      </c>
      <c r="AB1174" s="177" t="str" cm="1">
        <f t="array" ref="AB1174">IF(_xlfn.SINGLE(A:A)="","",IF(R1174="Refreshment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177" t="str" cm="1">
        <f t="array" ref="AC1174">IF(_xlfn.SINGLE(A:A)="","",IF(R1174="Refreshment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68">
        <f>IFERROR(IF(OR(Q1174=1,Q1174=2,Q1174=3,Q1174=4),VLOOKUP(Q1174,Rates!$A$31:$B$34,2,0)*W1174,IF(V1174=1,VLOOKUP(U1174,'REB BEV MIN MKUP'!B:E,4,0),IF(V1174&gt;1,VLOOKUP(VALUE(W1174),'REB BEV MIN MKUP'!O:Q,3,0),0))),0)</f>
        <v>0</v>
      </c>
      <c r="AE1174" s="177" t="str">
        <f t="shared" si="588"/>
        <v/>
      </c>
      <c r="AF1174" s="13" t="str">
        <f t="shared" si="589"/>
        <v/>
      </c>
      <c r="AG1174" s="177" t="str">
        <f t="shared" si="590"/>
        <v/>
      </c>
      <c r="AH1174" s="184" t="str">
        <f t="shared" si="591"/>
        <v/>
      </c>
      <c r="AI1174" s="184" t="str">
        <f>IF(AE:AE="","",IF(R1174="Refreshment Beverage",AK1174*(Rates!J$19/100),ROUND(SUM(AH1174*(Rates!$J$8/100)),4)))</f>
        <v/>
      </c>
      <c r="AJ1174" s="183" t="str">
        <f t="shared" si="592"/>
        <v/>
      </c>
      <c r="AK1174" s="185" t="str">
        <f t="shared" si="593"/>
        <v/>
      </c>
      <c r="AL1174" s="177" t="str">
        <f t="shared" si="594"/>
        <v/>
      </c>
      <c r="AM1174" s="13" t="str">
        <f>IF(AS1174="","",IF(R1174="Refreshment Beverage",ROUND(AS1174*Rates!K$19,4),ROUND(AO1174*(VLOOKUP(VALUE(Q1174),Rates!G$4:L$12,3,0)),4)))</f>
        <v/>
      </c>
      <c r="AN1174" s="183" t="str">
        <f>IF(AS1174="","",IF(R1174="Refreshment Beverage",AS1174*(Rates!J$19/100),MAX(AM1174,AB1174)))</f>
        <v/>
      </c>
      <c r="AO1174" s="186" t="str">
        <f t="shared" si="595"/>
        <v/>
      </c>
      <c r="AP1174" s="186" t="str">
        <f t="shared" si="596"/>
        <v/>
      </c>
      <c r="AQ1174" s="186" t="str">
        <f>IF(AS1174="","",IF(R1174="Refreshment Beverage",ROUND(SUM(VLOOKUP(Q:Q,Rates!G$15:L$19,3,0)*(AS1174-Y1174-Z1174-AA1174)),4),ROUND(SUM(Rates!$K$8*AS1174),4)))</f>
        <v/>
      </c>
      <c r="AR1174" s="184" t="str">
        <f t="shared" si="597"/>
        <v/>
      </c>
      <c r="AS1174" s="185" t="str">
        <f t="shared" si="598"/>
        <v/>
      </c>
      <c r="AT1174" s="177" t="str">
        <f t="shared" si="599"/>
        <v/>
      </c>
      <c r="AU1174" s="13" t="str">
        <f>IF(AX1174="","",IF(R1174="Refreshment Beverage",ROUND((BA1174-Y1174-Z1174-AA1174)*VLOOKUP(VALUE(Q1174),Rates!G$15:L$19,3,0),4),ROUND(AW1174*(VLOOKUP(VALUE(Q1174),Rates!G:L,3,0)),4)))</f>
        <v/>
      </c>
      <c r="AV1174" s="183" t="str">
        <f t="shared" si="600"/>
        <v/>
      </c>
      <c r="AW1174" s="186" t="str">
        <f t="shared" si="601"/>
        <v/>
      </c>
      <c r="AX1174" s="184" t="str">
        <f t="shared" si="602"/>
        <v/>
      </c>
      <c r="AY1174" s="186" t="str">
        <f>IF(AX1174="","",IF(R1174="Refreshment Beverage",ROUND(SUM(AX1174*Rates!K$19),4),ROUND(SUM(AX1174*(Rates!J$8/100)),4)))</f>
        <v/>
      </c>
      <c r="AZ1174" s="183" t="str">
        <f t="shared" si="603"/>
        <v/>
      </c>
      <c r="BA1174" s="185" t="str">
        <f t="shared" si="604"/>
        <v/>
      </c>
      <c r="BD1174" s="171"/>
      <c r="BE1174" s="171"/>
      <c r="BF1174" s="171"/>
      <c r="BG1174" s="171"/>
    </row>
    <row r="1175" spans="1:59" ht="15" customHeight="1" x14ac:dyDescent="0.3">
      <c r="A1175" s="172"/>
      <c r="B1175" s="172"/>
      <c r="C1175" s="172"/>
      <c r="D1175" s="173"/>
      <c r="E1175" s="173"/>
      <c r="F1175" s="173"/>
      <c r="G1175" s="173"/>
      <c r="H1175" s="173"/>
      <c r="I1175" s="174"/>
      <c r="J1175" s="175"/>
      <c r="K1175" s="176" t="str">
        <f t="shared" si="576"/>
        <v/>
      </c>
      <c r="L1175" s="177" t="str">
        <f t="shared" si="577"/>
        <v/>
      </c>
      <c r="M1175" s="178" t="str">
        <f t="shared" si="578"/>
        <v/>
      </c>
      <c r="N1175" s="44" t="str" cm="1">
        <f t="array" ref="N1175">IFERROR(IF(_xlfn.SINGLE(A:A)="","",IF(R1175="Beer",SUM(LOOKUP(2,1/(Rates!$B$3:$B$5&lt;=W1175)/(Rates!$C$3:$C$5&gt;=W1175),Rates!$D$3:$D$5)*(X1175/100)*W1175),IF(R1175="Refreshment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44" t="str">
        <f t="shared" si="579"/>
        <v/>
      </c>
      <c r="P1175" s="13"/>
      <c r="Q1175" s="179" t="str">
        <f t="shared" si="580"/>
        <v/>
      </c>
      <c r="R1175" s="180" t="str">
        <f t="shared" si="581"/>
        <v/>
      </c>
      <c r="S1175" s="13" t="str">
        <f>IF(A1175="","",IF(R1175="Refreshment Beverage",VLOOKUP(VALUE(Q1175),Rates!G$15:L$19,2,0),VLOOKUP(VALUE(Q1175),Rates!G$4:L$8,2,0)))</f>
        <v/>
      </c>
      <c r="T1175" s="13" t="str">
        <f t="shared" si="582"/>
        <v/>
      </c>
      <c r="U1175" s="181" t="str">
        <f t="shared" si="583"/>
        <v/>
      </c>
      <c r="V1175" s="13" t="str">
        <f t="shared" si="584"/>
        <v/>
      </c>
      <c r="W1175" s="13" t="str">
        <f t="shared" si="585"/>
        <v/>
      </c>
      <c r="X1175" s="182" t="str">
        <f t="shared" si="586"/>
        <v/>
      </c>
      <c r="Y1175" s="183" t="str">
        <f>IF(A:A="","",IF(R1175="Refreshment Beverage",VLOOKUP(Q1175,Rates!G$15:L$19,6,0)*W1175,VLOOKUP(Q1175,Rates!G$4:L$12,6,0)*W1175))</f>
        <v/>
      </c>
      <c r="Z1175" s="183" t="str">
        <f t="shared" si="587"/>
        <v/>
      </c>
      <c r="AA1175" s="17">
        <f t="shared" si="575"/>
        <v>0</v>
      </c>
      <c r="AB1175" s="177" t="str" cm="1">
        <f t="array" ref="AB1175">IF(_xlfn.SINGLE(A:A)="","",IF(R1175="Refreshment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177" t="str" cm="1">
        <f t="array" ref="AC1175">IF(_xlfn.SINGLE(A:A)="","",IF(R1175="Refreshment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68">
        <f>IFERROR(IF(OR(Q1175=1,Q1175=2,Q1175=3,Q1175=4),VLOOKUP(Q1175,Rates!$A$31:$B$34,2,0)*W1175,IF(V1175=1,VLOOKUP(U1175,'REB BEV MIN MKUP'!B:E,4,0),IF(V1175&gt;1,VLOOKUP(VALUE(W1175),'REB BEV MIN MKUP'!O:Q,3,0),0))),0)</f>
        <v>0</v>
      </c>
      <c r="AE1175" s="177" t="str">
        <f t="shared" si="588"/>
        <v/>
      </c>
      <c r="AF1175" s="13" t="str">
        <f t="shared" si="589"/>
        <v/>
      </c>
      <c r="AG1175" s="177" t="str">
        <f t="shared" si="590"/>
        <v/>
      </c>
      <c r="AH1175" s="184" t="str">
        <f t="shared" si="591"/>
        <v/>
      </c>
      <c r="AI1175" s="184" t="str">
        <f>IF(AE:AE="","",IF(R1175="Refreshment Beverage",AK1175*(Rates!J$19/100),ROUND(SUM(AH1175*(Rates!$J$8/100)),4)))</f>
        <v/>
      </c>
      <c r="AJ1175" s="183" t="str">
        <f t="shared" si="592"/>
        <v/>
      </c>
      <c r="AK1175" s="185" t="str">
        <f t="shared" si="593"/>
        <v/>
      </c>
      <c r="AL1175" s="177" t="str">
        <f t="shared" si="594"/>
        <v/>
      </c>
      <c r="AM1175" s="13" t="str">
        <f>IF(AS1175="","",IF(R1175="Refreshment Beverage",ROUND(AS1175*Rates!K$19,4),ROUND(AO1175*(VLOOKUP(VALUE(Q1175),Rates!G$4:L$12,3,0)),4)))</f>
        <v/>
      </c>
      <c r="AN1175" s="183" t="str">
        <f>IF(AS1175="","",IF(R1175="Refreshment Beverage",AS1175*(Rates!J$19/100),MAX(AM1175,AB1175)))</f>
        <v/>
      </c>
      <c r="AO1175" s="186" t="str">
        <f t="shared" si="595"/>
        <v/>
      </c>
      <c r="AP1175" s="186" t="str">
        <f t="shared" si="596"/>
        <v/>
      </c>
      <c r="AQ1175" s="186" t="str">
        <f>IF(AS1175="","",IF(R1175="Refreshment Beverage",ROUND(SUM(VLOOKUP(Q:Q,Rates!G$15:L$19,3,0)*(AS1175-Y1175-Z1175-AA1175)),4),ROUND(SUM(Rates!$K$8*AS1175),4)))</f>
        <v/>
      </c>
      <c r="AR1175" s="184" t="str">
        <f t="shared" si="597"/>
        <v/>
      </c>
      <c r="AS1175" s="185" t="str">
        <f t="shared" si="598"/>
        <v/>
      </c>
      <c r="AT1175" s="177" t="str">
        <f t="shared" si="599"/>
        <v/>
      </c>
      <c r="AU1175" s="13" t="str">
        <f>IF(AX1175="","",IF(R1175="Refreshment Beverage",ROUND((BA1175-Y1175-Z1175-AA1175)*VLOOKUP(VALUE(Q1175),Rates!G$15:L$19,3,0),4),ROUND(AW1175*(VLOOKUP(VALUE(Q1175),Rates!G:L,3,0)),4)))</f>
        <v/>
      </c>
      <c r="AV1175" s="183" t="str">
        <f t="shared" si="600"/>
        <v/>
      </c>
      <c r="AW1175" s="186" t="str">
        <f t="shared" si="601"/>
        <v/>
      </c>
      <c r="AX1175" s="184" t="str">
        <f t="shared" si="602"/>
        <v/>
      </c>
      <c r="AY1175" s="186" t="str">
        <f>IF(AX1175="","",IF(R1175="Refreshment Beverage",ROUND(SUM(AX1175*Rates!K$19),4),ROUND(SUM(AX1175*(Rates!J$8/100)),4)))</f>
        <v/>
      </c>
      <c r="AZ1175" s="183" t="str">
        <f t="shared" si="603"/>
        <v/>
      </c>
      <c r="BA1175" s="185" t="str">
        <f t="shared" si="604"/>
        <v/>
      </c>
      <c r="BD1175" s="171"/>
      <c r="BE1175" s="171"/>
      <c r="BF1175" s="171"/>
      <c r="BG1175" s="171"/>
    </row>
    <row r="1176" spans="1:59" ht="15" customHeight="1" x14ac:dyDescent="0.3">
      <c r="A1176" s="172"/>
      <c r="B1176" s="172"/>
      <c r="C1176" s="172"/>
      <c r="D1176" s="173"/>
      <c r="E1176" s="173"/>
      <c r="F1176" s="173"/>
      <c r="G1176" s="173"/>
      <c r="H1176" s="173"/>
      <c r="I1176" s="174"/>
      <c r="J1176" s="175"/>
      <c r="K1176" s="176" t="str">
        <f t="shared" si="576"/>
        <v/>
      </c>
      <c r="L1176" s="177" t="str">
        <f t="shared" si="577"/>
        <v/>
      </c>
      <c r="M1176" s="178" t="str">
        <f t="shared" si="578"/>
        <v/>
      </c>
      <c r="N1176" s="44" t="str" cm="1">
        <f t="array" ref="N1176">IFERROR(IF(_xlfn.SINGLE(A:A)="","",IF(R1176="Beer",SUM(LOOKUP(2,1/(Rates!$B$3:$B$5&lt;=W1176)/(Rates!$C$3:$C$5&gt;=W1176),Rates!$D$3:$D$5)*(X1176/100)*W1176),IF(R1176="Refreshment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44" t="str">
        <f t="shared" si="579"/>
        <v/>
      </c>
      <c r="P1176" s="13"/>
      <c r="Q1176" s="179" t="str">
        <f t="shared" si="580"/>
        <v/>
      </c>
      <c r="R1176" s="180" t="str">
        <f t="shared" si="581"/>
        <v/>
      </c>
      <c r="S1176" s="13" t="str">
        <f>IF(A1176="","",IF(R1176="Refreshment Beverage",VLOOKUP(VALUE(Q1176),Rates!G$15:L$19,2,0),VLOOKUP(VALUE(Q1176),Rates!G$4:L$8,2,0)))</f>
        <v/>
      </c>
      <c r="T1176" s="13" t="str">
        <f t="shared" si="582"/>
        <v/>
      </c>
      <c r="U1176" s="181" t="str">
        <f t="shared" si="583"/>
        <v/>
      </c>
      <c r="V1176" s="13" t="str">
        <f t="shared" si="584"/>
        <v/>
      </c>
      <c r="W1176" s="13" t="str">
        <f t="shared" si="585"/>
        <v/>
      </c>
      <c r="X1176" s="182" t="str">
        <f t="shared" si="586"/>
        <v/>
      </c>
      <c r="Y1176" s="183" t="str">
        <f>IF(A:A="","",IF(R1176="Refreshment Beverage",VLOOKUP(Q1176,Rates!G$15:L$19,6,0)*W1176,VLOOKUP(Q1176,Rates!G$4:L$12,6,0)*W1176))</f>
        <v/>
      </c>
      <c r="Z1176" s="183" t="str">
        <f t="shared" si="587"/>
        <v/>
      </c>
      <c r="AA1176" s="17">
        <f t="shared" si="575"/>
        <v>0</v>
      </c>
      <c r="AB1176" s="177" t="str" cm="1">
        <f t="array" ref="AB1176">IF(_xlfn.SINGLE(A:A)="","",IF(R1176="Refreshment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177" t="str" cm="1">
        <f t="array" ref="AC1176">IF(_xlfn.SINGLE(A:A)="","",IF(R1176="Refreshment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68">
        <f>IFERROR(IF(OR(Q1176=1,Q1176=2,Q1176=3,Q1176=4),VLOOKUP(Q1176,Rates!$A$31:$B$34,2,0)*W1176,IF(V1176=1,VLOOKUP(U1176,'REB BEV MIN MKUP'!B:E,4,0),IF(V1176&gt;1,VLOOKUP(VALUE(W1176),'REB BEV MIN MKUP'!O:Q,3,0),0))),0)</f>
        <v>0</v>
      </c>
      <c r="AE1176" s="177" t="str">
        <f t="shared" si="588"/>
        <v/>
      </c>
      <c r="AF1176" s="13" t="str">
        <f t="shared" si="589"/>
        <v/>
      </c>
      <c r="AG1176" s="177" t="str">
        <f t="shared" si="590"/>
        <v/>
      </c>
      <c r="AH1176" s="184" t="str">
        <f t="shared" si="591"/>
        <v/>
      </c>
      <c r="AI1176" s="184" t="str">
        <f>IF(AE:AE="","",IF(R1176="Refreshment Beverage",AK1176*(Rates!J$19/100),ROUND(SUM(AH1176*(Rates!$J$8/100)),4)))</f>
        <v/>
      </c>
      <c r="AJ1176" s="183" t="str">
        <f t="shared" si="592"/>
        <v/>
      </c>
      <c r="AK1176" s="185" t="str">
        <f t="shared" si="593"/>
        <v/>
      </c>
      <c r="AL1176" s="177" t="str">
        <f t="shared" si="594"/>
        <v/>
      </c>
      <c r="AM1176" s="13" t="str">
        <f>IF(AS1176="","",IF(R1176="Refreshment Beverage",ROUND(AS1176*Rates!K$19,4),ROUND(AO1176*(VLOOKUP(VALUE(Q1176),Rates!G$4:L$12,3,0)),4)))</f>
        <v/>
      </c>
      <c r="AN1176" s="183" t="str">
        <f>IF(AS1176="","",IF(R1176="Refreshment Beverage",AS1176*(Rates!J$19/100),MAX(AM1176,AB1176)))</f>
        <v/>
      </c>
      <c r="AO1176" s="186" t="str">
        <f t="shared" si="595"/>
        <v/>
      </c>
      <c r="AP1176" s="186" t="str">
        <f t="shared" si="596"/>
        <v/>
      </c>
      <c r="AQ1176" s="186" t="str">
        <f>IF(AS1176="","",IF(R1176="Refreshment Beverage",ROUND(SUM(VLOOKUP(Q:Q,Rates!G$15:L$19,3,0)*(AS1176-Y1176-Z1176-AA1176)),4),ROUND(SUM(Rates!$K$8*AS1176),4)))</f>
        <v/>
      </c>
      <c r="AR1176" s="184" t="str">
        <f t="shared" si="597"/>
        <v/>
      </c>
      <c r="AS1176" s="185" t="str">
        <f t="shared" si="598"/>
        <v/>
      </c>
      <c r="AT1176" s="177" t="str">
        <f t="shared" si="599"/>
        <v/>
      </c>
      <c r="AU1176" s="13" t="str">
        <f>IF(AX1176="","",IF(R1176="Refreshment Beverage",ROUND((BA1176-Y1176-Z1176-AA1176)*VLOOKUP(VALUE(Q1176),Rates!G$15:L$19,3,0),4),ROUND(AW1176*(VLOOKUP(VALUE(Q1176),Rates!G:L,3,0)),4)))</f>
        <v/>
      </c>
      <c r="AV1176" s="183" t="str">
        <f t="shared" si="600"/>
        <v/>
      </c>
      <c r="AW1176" s="186" t="str">
        <f t="shared" si="601"/>
        <v/>
      </c>
      <c r="AX1176" s="184" t="str">
        <f t="shared" si="602"/>
        <v/>
      </c>
      <c r="AY1176" s="186" t="str">
        <f>IF(AX1176="","",IF(R1176="Refreshment Beverage",ROUND(SUM(AX1176*Rates!K$19),4),ROUND(SUM(AX1176*(Rates!J$8/100)),4)))</f>
        <v/>
      </c>
      <c r="AZ1176" s="183" t="str">
        <f t="shared" si="603"/>
        <v/>
      </c>
      <c r="BA1176" s="185" t="str">
        <f t="shared" si="604"/>
        <v/>
      </c>
      <c r="BD1176" s="171"/>
      <c r="BE1176" s="171"/>
      <c r="BF1176" s="171"/>
      <c r="BG1176" s="171"/>
    </row>
    <row r="1177" spans="1:59" ht="15" customHeight="1" x14ac:dyDescent="0.3">
      <c r="A1177" s="172"/>
      <c r="B1177" s="172"/>
      <c r="C1177" s="172"/>
      <c r="D1177" s="173"/>
      <c r="E1177" s="173"/>
      <c r="F1177" s="173"/>
      <c r="G1177" s="173"/>
      <c r="H1177" s="173"/>
      <c r="I1177" s="174"/>
      <c r="J1177" s="175"/>
      <c r="K1177" s="176" t="str">
        <f t="shared" si="576"/>
        <v/>
      </c>
      <c r="L1177" s="177" t="str">
        <f t="shared" si="577"/>
        <v/>
      </c>
      <c r="M1177" s="178" t="str">
        <f t="shared" si="578"/>
        <v/>
      </c>
      <c r="N1177" s="44" t="str" cm="1">
        <f t="array" ref="N1177">IFERROR(IF(_xlfn.SINGLE(A:A)="","",IF(R1177="Beer",SUM(LOOKUP(2,1/(Rates!$B$3:$B$5&lt;=W1177)/(Rates!$C$3:$C$5&gt;=W1177),Rates!$D$3:$D$5)*(X1177/100)*W1177),IF(R1177="Refreshment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44" t="str">
        <f t="shared" si="579"/>
        <v/>
      </c>
      <c r="P1177" s="13"/>
      <c r="Q1177" s="179" t="str">
        <f t="shared" si="580"/>
        <v/>
      </c>
      <c r="R1177" s="180" t="str">
        <f t="shared" si="581"/>
        <v/>
      </c>
      <c r="S1177" s="13" t="str">
        <f>IF(A1177="","",IF(R1177="Refreshment Beverage",VLOOKUP(VALUE(Q1177),Rates!G$15:L$19,2,0),VLOOKUP(VALUE(Q1177),Rates!G$4:L$8,2,0)))</f>
        <v/>
      </c>
      <c r="T1177" s="13" t="str">
        <f t="shared" si="582"/>
        <v/>
      </c>
      <c r="U1177" s="181" t="str">
        <f t="shared" si="583"/>
        <v/>
      </c>
      <c r="V1177" s="13" t="str">
        <f t="shared" si="584"/>
        <v/>
      </c>
      <c r="W1177" s="13" t="str">
        <f t="shared" si="585"/>
        <v/>
      </c>
      <c r="X1177" s="182" t="str">
        <f t="shared" si="586"/>
        <v/>
      </c>
      <c r="Y1177" s="183" t="str">
        <f>IF(A:A="","",IF(R1177="Refreshment Beverage",VLOOKUP(Q1177,Rates!G$15:L$19,6,0)*W1177,VLOOKUP(Q1177,Rates!G$4:L$12,6,0)*W1177))</f>
        <v/>
      </c>
      <c r="Z1177" s="183" t="str">
        <f t="shared" si="587"/>
        <v/>
      </c>
      <c r="AA1177" s="17">
        <f t="shared" si="575"/>
        <v>0</v>
      </c>
      <c r="AB1177" s="177" t="str" cm="1">
        <f t="array" ref="AB1177">IF(_xlfn.SINGLE(A:A)="","",IF(R1177="Refreshment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177" t="str" cm="1">
        <f t="array" ref="AC1177">IF(_xlfn.SINGLE(A:A)="","",IF(R1177="Refreshment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68">
        <f>IFERROR(IF(OR(Q1177=1,Q1177=2,Q1177=3,Q1177=4),VLOOKUP(Q1177,Rates!$A$31:$B$34,2,0)*W1177,IF(V1177=1,VLOOKUP(U1177,'REB BEV MIN MKUP'!B:E,4,0),IF(V1177&gt;1,VLOOKUP(VALUE(W1177),'REB BEV MIN MKUP'!O:Q,3,0),0))),0)</f>
        <v>0</v>
      </c>
      <c r="AE1177" s="177" t="str">
        <f t="shared" si="588"/>
        <v/>
      </c>
      <c r="AF1177" s="13" t="str">
        <f t="shared" si="589"/>
        <v/>
      </c>
      <c r="AG1177" s="177" t="str">
        <f t="shared" si="590"/>
        <v/>
      </c>
      <c r="AH1177" s="184" t="str">
        <f t="shared" si="591"/>
        <v/>
      </c>
      <c r="AI1177" s="184" t="str">
        <f>IF(AE:AE="","",IF(R1177="Refreshment Beverage",AK1177*(Rates!J$19/100),ROUND(SUM(AH1177*(Rates!$J$8/100)),4)))</f>
        <v/>
      </c>
      <c r="AJ1177" s="183" t="str">
        <f t="shared" si="592"/>
        <v/>
      </c>
      <c r="AK1177" s="185" t="str">
        <f t="shared" si="593"/>
        <v/>
      </c>
      <c r="AL1177" s="177" t="str">
        <f t="shared" si="594"/>
        <v/>
      </c>
      <c r="AM1177" s="13" t="str">
        <f>IF(AS1177="","",IF(R1177="Refreshment Beverage",ROUND(AS1177*Rates!K$19,4),ROUND(AO1177*(VLOOKUP(VALUE(Q1177),Rates!G$4:L$12,3,0)),4)))</f>
        <v/>
      </c>
      <c r="AN1177" s="183" t="str">
        <f>IF(AS1177="","",IF(R1177="Refreshment Beverage",AS1177*(Rates!J$19/100),MAX(AM1177,AB1177)))</f>
        <v/>
      </c>
      <c r="AO1177" s="186" t="str">
        <f t="shared" si="595"/>
        <v/>
      </c>
      <c r="AP1177" s="186" t="str">
        <f t="shared" si="596"/>
        <v/>
      </c>
      <c r="AQ1177" s="186" t="str">
        <f>IF(AS1177="","",IF(R1177="Refreshment Beverage",ROUND(SUM(VLOOKUP(Q:Q,Rates!G$15:L$19,3,0)*(AS1177-Y1177-Z1177-AA1177)),4),ROUND(SUM(Rates!$K$8*AS1177),4)))</f>
        <v/>
      </c>
      <c r="AR1177" s="184" t="str">
        <f t="shared" si="597"/>
        <v/>
      </c>
      <c r="AS1177" s="185" t="str">
        <f t="shared" si="598"/>
        <v/>
      </c>
      <c r="AT1177" s="177" t="str">
        <f t="shared" si="599"/>
        <v/>
      </c>
      <c r="AU1177" s="13" t="str">
        <f>IF(AX1177="","",IF(R1177="Refreshment Beverage",ROUND((BA1177-Y1177-Z1177-AA1177)*VLOOKUP(VALUE(Q1177),Rates!G$15:L$19,3,0),4),ROUND(AW1177*(VLOOKUP(VALUE(Q1177),Rates!G:L,3,0)),4)))</f>
        <v/>
      </c>
      <c r="AV1177" s="183" t="str">
        <f t="shared" si="600"/>
        <v/>
      </c>
      <c r="AW1177" s="186" t="str">
        <f t="shared" si="601"/>
        <v/>
      </c>
      <c r="AX1177" s="184" t="str">
        <f t="shared" si="602"/>
        <v/>
      </c>
      <c r="AY1177" s="186" t="str">
        <f>IF(AX1177="","",IF(R1177="Refreshment Beverage",ROUND(SUM(AX1177*Rates!K$19),4),ROUND(SUM(AX1177*(Rates!J$8/100)),4)))</f>
        <v/>
      </c>
      <c r="AZ1177" s="183" t="str">
        <f t="shared" si="603"/>
        <v/>
      </c>
      <c r="BA1177" s="185" t="str">
        <f t="shared" si="604"/>
        <v/>
      </c>
      <c r="BD1177" s="171"/>
      <c r="BE1177" s="171"/>
      <c r="BF1177" s="171"/>
      <c r="BG1177" s="171"/>
    </row>
    <row r="1178" spans="1:59" ht="15" customHeight="1" x14ac:dyDescent="0.3">
      <c r="A1178" s="172"/>
      <c r="B1178" s="172"/>
      <c r="C1178" s="172"/>
      <c r="D1178" s="173"/>
      <c r="E1178" s="173"/>
      <c r="F1178" s="173"/>
      <c r="G1178" s="173"/>
      <c r="H1178" s="173"/>
      <c r="I1178" s="174"/>
      <c r="J1178" s="175"/>
      <c r="K1178" s="176" t="str">
        <f t="shared" si="576"/>
        <v/>
      </c>
      <c r="L1178" s="177" t="str">
        <f t="shared" si="577"/>
        <v/>
      </c>
      <c r="M1178" s="178" t="str">
        <f t="shared" si="578"/>
        <v/>
      </c>
      <c r="N1178" s="44" t="str" cm="1">
        <f t="array" ref="N1178">IFERROR(IF(_xlfn.SINGLE(A:A)="","",IF(R1178="Beer",SUM(LOOKUP(2,1/(Rates!$B$3:$B$5&lt;=W1178)/(Rates!$C$3:$C$5&gt;=W1178),Rates!$D$3:$D$5)*(X1178/100)*W1178),IF(R1178="Refreshment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44" t="str">
        <f t="shared" si="579"/>
        <v/>
      </c>
      <c r="P1178" s="13"/>
      <c r="Q1178" s="179" t="str">
        <f t="shared" si="580"/>
        <v/>
      </c>
      <c r="R1178" s="180" t="str">
        <f t="shared" si="581"/>
        <v/>
      </c>
      <c r="S1178" s="13" t="str">
        <f>IF(A1178="","",IF(R1178="Refreshment Beverage",VLOOKUP(VALUE(Q1178),Rates!G$15:L$19,2,0),VLOOKUP(VALUE(Q1178),Rates!G$4:L$8,2,0)))</f>
        <v/>
      </c>
      <c r="T1178" s="13" t="str">
        <f t="shared" si="582"/>
        <v/>
      </c>
      <c r="U1178" s="181" t="str">
        <f t="shared" si="583"/>
        <v/>
      </c>
      <c r="V1178" s="13" t="str">
        <f t="shared" si="584"/>
        <v/>
      </c>
      <c r="W1178" s="13" t="str">
        <f t="shared" si="585"/>
        <v/>
      </c>
      <c r="X1178" s="182" t="str">
        <f t="shared" si="586"/>
        <v/>
      </c>
      <c r="Y1178" s="183" t="str">
        <f>IF(A:A="","",IF(R1178="Refreshment Beverage",VLOOKUP(Q1178,Rates!G$15:L$19,6,0)*W1178,VLOOKUP(Q1178,Rates!G$4:L$12,6,0)*W1178))</f>
        <v/>
      </c>
      <c r="Z1178" s="183" t="str">
        <f t="shared" si="587"/>
        <v/>
      </c>
      <c r="AA1178" s="17">
        <f t="shared" si="575"/>
        <v>0</v>
      </c>
      <c r="AB1178" s="177" t="str" cm="1">
        <f t="array" ref="AB1178">IF(_xlfn.SINGLE(A:A)="","",IF(R1178="Refreshment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177" t="str" cm="1">
        <f t="array" ref="AC1178">IF(_xlfn.SINGLE(A:A)="","",IF(R1178="Refreshment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68">
        <f>IFERROR(IF(OR(Q1178=1,Q1178=2,Q1178=3,Q1178=4),VLOOKUP(Q1178,Rates!$A$31:$B$34,2,0)*W1178,IF(V1178=1,VLOOKUP(U1178,'REB BEV MIN MKUP'!B:E,4,0),IF(V1178&gt;1,VLOOKUP(VALUE(W1178),'REB BEV MIN MKUP'!O:Q,3,0),0))),0)</f>
        <v>0</v>
      </c>
      <c r="AE1178" s="177" t="str">
        <f t="shared" si="588"/>
        <v/>
      </c>
      <c r="AF1178" s="13" t="str">
        <f t="shared" si="589"/>
        <v/>
      </c>
      <c r="AG1178" s="177" t="str">
        <f t="shared" si="590"/>
        <v/>
      </c>
      <c r="AH1178" s="184" t="str">
        <f t="shared" si="591"/>
        <v/>
      </c>
      <c r="AI1178" s="184" t="str">
        <f>IF(AE:AE="","",IF(R1178="Refreshment Beverage",AK1178*(Rates!J$19/100),ROUND(SUM(AH1178*(Rates!$J$8/100)),4)))</f>
        <v/>
      </c>
      <c r="AJ1178" s="183" t="str">
        <f t="shared" si="592"/>
        <v/>
      </c>
      <c r="AK1178" s="185" t="str">
        <f t="shared" si="593"/>
        <v/>
      </c>
      <c r="AL1178" s="177" t="str">
        <f t="shared" si="594"/>
        <v/>
      </c>
      <c r="AM1178" s="13" t="str">
        <f>IF(AS1178="","",IF(R1178="Refreshment Beverage",ROUND(AS1178*Rates!K$19,4),ROUND(AO1178*(VLOOKUP(VALUE(Q1178),Rates!G$4:L$12,3,0)),4)))</f>
        <v/>
      </c>
      <c r="AN1178" s="183" t="str">
        <f>IF(AS1178="","",IF(R1178="Refreshment Beverage",AS1178*(Rates!J$19/100),MAX(AM1178,AB1178)))</f>
        <v/>
      </c>
      <c r="AO1178" s="186" t="str">
        <f t="shared" si="595"/>
        <v/>
      </c>
      <c r="AP1178" s="186" t="str">
        <f t="shared" si="596"/>
        <v/>
      </c>
      <c r="AQ1178" s="186" t="str">
        <f>IF(AS1178="","",IF(R1178="Refreshment Beverage",ROUND(SUM(VLOOKUP(Q:Q,Rates!G$15:L$19,3,0)*(AS1178-Y1178-Z1178-AA1178)),4),ROUND(SUM(Rates!$K$8*AS1178),4)))</f>
        <v/>
      </c>
      <c r="AR1178" s="184" t="str">
        <f t="shared" si="597"/>
        <v/>
      </c>
      <c r="AS1178" s="185" t="str">
        <f t="shared" si="598"/>
        <v/>
      </c>
      <c r="AT1178" s="177" t="str">
        <f t="shared" si="599"/>
        <v/>
      </c>
      <c r="AU1178" s="13" t="str">
        <f>IF(AX1178="","",IF(R1178="Refreshment Beverage",ROUND((BA1178-Y1178-Z1178-AA1178)*VLOOKUP(VALUE(Q1178),Rates!G$15:L$19,3,0),4),ROUND(AW1178*(VLOOKUP(VALUE(Q1178),Rates!G:L,3,0)),4)))</f>
        <v/>
      </c>
      <c r="AV1178" s="183" t="str">
        <f t="shared" si="600"/>
        <v/>
      </c>
      <c r="AW1178" s="186" t="str">
        <f t="shared" si="601"/>
        <v/>
      </c>
      <c r="AX1178" s="184" t="str">
        <f t="shared" si="602"/>
        <v/>
      </c>
      <c r="AY1178" s="186" t="str">
        <f>IF(AX1178="","",IF(R1178="Refreshment Beverage",ROUND(SUM(AX1178*Rates!K$19),4),ROUND(SUM(AX1178*(Rates!J$8/100)),4)))</f>
        <v/>
      </c>
      <c r="AZ1178" s="183" t="str">
        <f t="shared" si="603"/>
        <v/>
      </c>
      <c r="BA1178" s="185" t="str">
        <f t="shared" si="604"/>
        <v/>
      </c>
      <c r="BD1178" s="171"/>
      <c r="BE1178" s="171"/>
      <c r="BF1178" s="171"/>
      <c r="BG1178" s="171"/>
    </row>
    <row r="1179" spans="1:59" ht="15" customHeight="1" x14ac:dyDescent="0.3">
      <c r="A1179" s="172"/>
      <c r="B1179" s="172"/>
      <c r="C1179" s="172"/>
      <c r="D1179" s="173"/>
      <c r="E1179" s="173"/>
      <c r="F1179" s="173"/>
      <c r="G1179" s="173"/>
      <c r="H1179" s="173"/>
      <c r="I1179" s="174"/>
      <c r="J1179" s="175"/>
      <c r="K1179" s="176" t="str">
        <f t="shared" si="576"/>
        <v/>
      </c>
      <c r="L1179" s="177" t="str">
        <f t="shared" si="577"/>
        <v/>
      </c>
      <c r="M1179" s="178" t="str">
        <f t="shared" si="578"/>
        <v/>
      </c>
      <c r="N1179" s="44" t="str" cm="1">
        <f t="array" ref="N1179">IFERROR(IF(_xlfn.SINGLE(A:A)="","",IF(R1179="Beer",SUM(LOOKUP(2,1/(Rates!$B$3:$B$5&lt;=W1179)/(Rates!$C$3:$C$5&gt;=W1179),Rates!$D$3:$D$5)*(X1179/100)*W1179),IF(R1179="Refreshment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44" t="str">
        <f t="shared" si="579"/>
        <v/>
      </c>
      <c r="P1179" s="13"/>
      <c r="Q1179" s="179" t="str">
        <f t="shared" si="580"/>
        <v/>
      </c>
      <c r="R1179" s="180" t="str">
        <f t="shared" si="581"/>
        <v/>
      </c>
      <c r="S1179" s="13" t="str">
        <f>IF(A1179="","",IF(R1179="Refreshment Beverage",VLOOKUP(VALUE(Q1179),Rates!G$15:L$19,2,0),VLOOKUP(VALUE(Q1179),Rates!G$4:L$8,2,0)))</f>
        <v/>
      </c>
      <c r="T1179" s="13" t="str">
        <f t="shared" si="582"/>
        <v/>
      </c>
      <c r="U1179" s="181" t="str">
        <f t="shared" si="583"/>
        <v/>
      </c>
      <c r="V1179" s="13" t="str">
        <f t="shared" si="584"/>
        <v/>
      </c>
      <c r="W1179" s="13" t="str">
        <f t="shared" si="585"/>
        <v/>
      </c>
      <c r="X1179" s="182" t="str">
        <f t="shared" si="586"/>
        <v/>
      </c>
      <c r="Y1179" s="183" t="str">
        <f>IF(A:A="","",IF(R1179="Refreshment Beverage",VLOOKUP(Q1179,Rates!G$15:L$19,6,0)*W1179,VLOOKUP(Q1179,Rates!G$4:L$12,6,0)*W1179))</f>
        <v/>
      </c>
      <c r="Z1179" s="183" t="str">
        <f t="shared" si="587"/>
        <v/>
      </c>
      <c r="AA1179" s="17">
        <f t="shared" si="575"/>
        <v>0</v>
      </c>
      <c r="AB1179" s="177" t="str" cm="1">
        <f t="array" ref="AB1179">IF(_xlfn.SINGLE(A:A)="","",IF(R1179="Refreshment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177" t="str" cm="1">
        <f t="array" ref="AC1179">IF(_xlfn.SINGLE(A:A)="","",IF(R1179="Refreshment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68">
        <f>IFERROR(IF(OR(Q1179=1,Q1179=2,Q1179=3,Q1179=4),VLOOKUP(Q1179,Rates!$A$31:$B$34,2,0)*W1179,IF(V1179=1,VLOOKUP(U1179,'REB BEV MIN MKUP'!B:E,4,0),IF(V1179&gt;1,VLOOKUP(VALUE(W1179),'REB BEV MIN MKUP'!O:Q,3,0),0))),0)</f>
        <v>0</v>
      </c>
      <c r="AE1179" s="177" t="str">
        <f t="shared" si="588"/>
        <v/>
      </c>
      <c r="AF1179" s="13" t="str">
        <f t="shared" si="589"/>
        <v/>
      </c>
      <c r="AG1179" s="177" t="str">
        <f t="shared" si="590"/>
        <v/>
      </c>
      <c r="AH1179" s="184" t="str">
        <f t="shared" si="591"/>
        <v/>
      </c>
      <c r="AI1179" s="184" t="str">
        <f>IF(AE:AE="","",IF(R1179="Refreshment Beverage",AK1179*(Rates!J$19/100),ROUND(SUM(AH1179*(Rates!$J$8/100)),4)))</f>
        <v/>
      </c>
      <c r="AJ1179" s="183" t="str">
        <f t="shared" si="592"/>
        <v/>
      </c>
      <c r="AK1179" s="185" t="str">
        <f t="shared" si="593"/>
        <v/>
      </c>
      <c r="AL1179" s="177" t="str">
        <f t="shared" si="594"/>
        <v/>
      </c>
      <c r="AM1179" s="13" t="str">
        <f>IF(AS1179="","",IF(R1179="Refreshment Beverage",ROUND(AS1179*Rates!K$19,4),ROUND(AO1179*(VLOOKUP(VALUE(Q1179),Rates!G$4:L$12,3,0)),4)))</f>
        <v/>
      </c>
      <c r="AN1179" s="183" t="str">
        <f>IF(AS1179="","",IF(R1179="Refreshment Beverage",AS1179*(Rates!J$19/100),MAX(AM1179,AB1179)))</f>
        <v/>
      </c>
      <c r="AO1179" s="186" t="str">
        <f t="shared" si="595"/>
        <v/>
      </c>
      <c r="AP1179" s="186" t="str">
        <f t="shared" si="596"/>
        <v/>
      </c>
      <c r="AQ1179" s="186" t="str">
        <f>IF(AS1179="","",IF(R1179="Refreshment Beverage",ROUND(SUM(VLOOKUP(Q:Q,Rates!G$15:L$19,3,0)*(AS1179-Y1179-Z1179-AA1179)),4),ROUND(SUM(Rates!$K$8*AS1179),4)))</f>
        <v/>
      </c>
      <c r="AR1179" s="184" t="str">
        <f t="shared" si="597"/>
        <v/>
      </c>
      <c r="AS1179" s="185" t="str">
        <f t="shared" si="598"/>
        <v/>
      </c>
      <c r="AT1179" s="177" t="str">
        <f t="shared" si="599"/>
        <v/>
      </c>
      <c r="AU1179" s="13" t="str">
        <f>IF(AX1179="","",IF(R1179="Refreshment Beverage",ROUND((BA1179-Y1179-Z1179-AA1179)*VLOOKUP(VALUE(Q1179),Rates!G$15:L$19,3,0),4),ROUND(AW1179*(VLOOKUP(VALUE(Q1179),Rates!G:L,3,0)),4)))</f>
        <v/>
      </c>
      <c r="AV1179" s="183" t="str">
        <f t="shared" si="600"/>
        <v/>
      </c>
      <c r="AW1179" s="186" t="str">
        <f t="shared" si="601"/>
        <v/>
      </c>
      <c r="AX1179" s="184" t="str">
        <f t="shared" si="602"/>
        <v/>
      </c>
      <c r="AY1179" s="186" t="str">
        <f>IF(AX1179="","",IF(R1179="Refreshment Beverage",ROUND(SUM(AX1179*Rates!K$19),4),ROUND(SUM(AX1179*(Rates!J$8/100)),4)))</f>
        <v/>
      </c>
      <c r="AZ1179" s="183" t="str">
        <f t="shared" si="603"/>
        <v/>
      </c>
      <c r="BA1179" s="185" t="str">
        <f t="shared" si="604"/>
        <v/>
      </c>
      <c r="BD1179" s="171"/>
      <c r="BE1179" s="171"/>
      <c r="BF1179" s="171"/>
      <c r="BG1179" s="171"/>
    </row>
    <row r="1180" spans="1:59" ht="15" customHeight="1" x14ac:dyDescent="0.3">
      <c r="A1180" s="172"/>
      <c r="B1180" s="172"/>
      <c r="C1180" s="172"/>
      <c r="D1180" s="173"/>
      <c r="E1180" s="173"/>
      <c r="F1180" s="173"/>
      <c r="G1180" s="173"/>
      <c r="H1180" s="173"/>
      <c r="I1180" s="174"/>
      <c r="J1180" s="175"/>
      <c r="K1180" s="176" t="str">
        <f t="shared" si="576"/>
        <v/>
      </c>
      <c r="L1180" s="177" t="str">
        <f t="shared" si="577"/>
        <v/>
      </c>
      <c r="M1180" s="178" t="str">
        <f t="shared" si="578"/>
        <v/>
      </c>
      <c r="N1180" s="44" t="str" cm="1">
        <f t="array" ref="N1180">IFERROR(IF(_xlfn.SINGLE(A:A)="","",IF(R1180="Beer",SUM(LOOKUP(2,1/(Rates!$B$3:$B$5&lt;=W1180)/(Rates!$C$3:$C$5&gt;=W1180),Rates!$D$3:$D$5)*(X1180/100)*W1180),IF(R1180="Refreshment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44" t="str">
        <f t="shared" si="579"/>
        <v/>
      </c>
      <c r="P1180" s="13"/>
      <c r="Q1180" s="179" t="str">
        <f t="shared" si="580"/>
        <v/>
      </c>
      <c r="R1180" s="180" t="str">
        <f t="shared" si="581"/>
        <v/>
      </c>
      <c r="S1180" s="13" t="str">
        <f>IF(A1180="","",IF(R1180="Refreshment Beverage",VLOOKUP(VALUE(Q1180),Rates!G$15:L$19,2,0),VLOOKUP(VALUE(Q1180),Rates!G$4:L$8,2,0)))</f>
        <v/>
      </c>
      <c r="T1180" s="13" t="str">
        <f t="shared" si="582"/>
        <v/>
      </c>
      <c r="U1180" s="181" t="str">
        <f t="shared" si="583"/>
        <v/>
      </c>
      <c r="V1180" s="13" t="str">
        <f t="shared" si="584"/>
        <v/>
      </c>
      <c r="W1180" s="13" t="str">
        <f t="shared" si="585"/>
        <v/>
      </c>
      <c r="X1180" s="182" t="str">
        <f t="shared" si="586"/>
        <v/>
      </c>
      <c r="Y1180" s="183" t="str">
        <f>IF(A:A="","",IF(R1180="Refreshment Beverage",VLOOKUP(Q1180,Rates!G$15:L$19,6,0)*W1180,VLOOKUP(Q1180,Rates!G$4:L$12,6,0)*W1180))</f>
        <v/>
      </c>
      <c r="Z1180" s="183" t="str">
        <f t="shared" si="587"/>
        <v/>
      </c>
      <c r="AA1180" s="17">
        <f t="shared" si="575"/>
        <v>0</v>
      </c>
      <c r="AB1180" s="177" t="str" cm="1">
        <f t="array" ref="AB1180">IF(_xlfn.SINGLE(A:A)="","",IF(R1180="Refreshment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177" t="str" cm="1">
        <f t="array" ref="AC1180">IF(_xlfn.SINGLE(A:A)="","",IF(R1180="Refreshment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68">
        <f>IFERROR(IF(OR(Q1180=1,Q1180=2,Q1180=3,Q1180=4),VLOOKUP(Q1180,Rates!$A$31:$B$34,2,0)*W1180,IF(V1180=1,VLOOKUP(U1180,'REB BEV MIN MKUP'!B:E,4,0),IF(V1180&gt;1,VLOOKUP(VALUE(W1180),'REB BEV MIN MKUP'!O:Q,3,0),0))),0)</f>
        <v>0</v>
      </c>
      <c r="AE1180" s="177" t="str">
        <f t="shared" si="588"/>
        <v/>
      </c>
      <c r="AF1180" s="13" t="str">
        <f t="shared" si="589"/>
        <v/>
      </c>
      <c r="AG1180" s="177" t="str">
        <f t="shared" si="590"/>
        <v/>
      </c>
      <c r="AH1180" s="184" t="str">
        <f t="shared" si="591"/>
        <v/>
      </c>
      <c r="AI1180" s="184" t="str">
        <f>IF(AE:AE="","",IF(R1180="Refreshment Beverage",AK1180*(Rates!J$19/100),ROUND(SUM(AH1180*(Rates!$J$8/100)),4)))</f>
        <v/>
      </c>
      <c r="AJ1180" s="183" t="str">
        <f t="shared" si="592"/>
        <v/>
      </c>
      <c r="AK1180" s="185" t="str">
        <f t="shared" si="593"/>
        <v/>
      </c>
      <c r="AL1180" s="177" t="str">
        <f t="shared" si="594"/>
        <v/>
      </c>
      <c r="AM1180" s="13" t="str">
        <f>IF(AS1180="","",IF(R1180="Refreshment Beverage",ROUND(AS1180*Rates!K$19,4),ROUND(AO1180*(VLOOKUP(VALUE(Q1180),Rates!G$4:L$12,3,0)),4)))</f>
        <v/>
      </c>
      <c r="AN1180" s="183" t="str">
        <f>IF(AS1180="","",IF(R1180="Refreshment Beverage",AS1180*(Rates!J$19/100),MAX(AM1180,AB1180)))</f>
        <v/>
      </c>
      <c r="AO1180" s="186" t="str">
        <f t="shared" si="595"/>
        <v/>
      </c>
      <c r="AP1180" s="186" t="str">
        <f t="shared" si="596"/>
        <v/>
      </c>
      <c r="AQ1180" s="186" t="str">
        <f>IF(AS1180="","",IF(R1180="Refreshment Beverage",ROUND(SUM(VLOOKUP(Q:Q,Rates!G$15:L$19,3,0)*(AS1180-Y1180-Z1180-AA1180)),4),ROUND(SUM(Rates!$K$8*AS1180),4)))</f>
        <v/>
      </c>
      <c r="AR1180" s="184" t="str">
        <f t="shared" si="597"/>
        <v/>
      </c>
      <c r="AS1180" s="185" t="str">
        <f t="shared" si="598"/>
        <v/>
      </c>
      <c r="AT1180" s="177" t="str">
        <f t="shared" si="599"/>
        <v/>
      </c>
      <c r="AU1180" s="13" t="str">
        <f>IF(AX1180="","",IF(R1180="Refreshment Beverage",ROUND((BA1180-Y1180-Z1180-AA1180)*VLOOKUP(VALUE(Q1180),Rates!G$15:L$19,3,0),4),ROUND(AW1180*(VLOOKUP(VALUE(Q1180),Rates!G:L,3,0)),4)))</f>
        <v/>
      </c>
      <c r="AV1180" s="183" t="str">
        <f t="shared" si="600"/>
        <v/>
      </c>
      <c r="AW1180" s="186" t="str">
        <f t="shared" si="601"/>
        <v/>
      </c>
      <c r="AX1180" s="184" t="str">
        <f t="shared" si="602"/>
        <v/>
      </c>
      <c r="AY1180" s="186" t="str">
        <f>IF(AX1180="","",IF(R1180="Refreshment Beverage",ROUND(SUM(AX1180*Rates!K$19),4),ROUND(SUM(AX1180*(Rates!J$8/100)),4)))</f>
        <v/>
      </c>
      <c r="AZ1180" s="183" t="str">
        <f t="shared" si="603"/>
        <v/>
      </c>
      <c r="BA1180" s="185" t="str">
        <f t="shared" si="604"/>
        <v/>
      </c>
      <c r="BD1180" s="171"/>
      <c r="BE1180" s="171"/>
      <c r="BF1180" s="171"/>
      <c r="BG1180" s="171"/>
    </row>
    <row r="1181" spans="1:59" ht="15" customHeight="1" x14ac:dyDescent="0.3">
      <c r="A1181" s="172"/>
      <c r="B1181" s="172"/>
      <c r="C1181" s="172"/>
      <c r="D1181" s="173"/>
      <c r="E1181" s="173"/>
      <c r="F1181" s="173"/>
      <c r="G1181" s="173"/>
      <c r="H1181" s="173"/>
      <c r="I1181" s="174"/>
      <c r="J1181" s="175"/>
      <c r="K1181" s="176" t="str">
        <f t="shared" si="576"/>
        <v/>
      </c>
      <c r="L1181" s="177" t="str">
        <f t="shared" si="577"/>
        <v/>
      </c>
      <c r="M1181" s="178" t="str">
        <f t="shared" si="578"/>
        <v/>
      </c>
      <c r="N1181" s="44" t="str" cm="1">
        <f t="array" ref="N1181">IFERROR(IF(_xlfn.SINGLE(A:A)="","",IF(R1181="Beer",SUM(LOOKUP(2,1/(Rates!$B$3:$B$5&lt;=W1181)/(Rates!$C$3:$C$5&gt;=W1181),Rates!$D$3:$D$5)*(X1181/100)*W1181),IF(R1181="Refreshment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44" t="str">
        <f t="shared" si="579"/>
        <v/>
      </c>
      <c r="P1181" s="13"/>
      <c r="Q1181" s="179" t="str">
        <f t="shared" si="580"/>
        <v/>
      </c>
      <c r="R1181" s="180" t="str">
        <f t="shared" si="581"/>
        <v/>
      </c>
      <c r="S1181" s="13" t="str">
        <f>IF(A1181="","",IF(R1181="Refreshment Beverage",VLOOKUP(VALUE(Q1181),Rates!G$15:L$19,2,0),VLOOKUP(VALUE(Q1181),Rates!G$4:L$8,2,0)))</f>
        <v/>
      </c>
      <c r="T1181" s="13" t="str">
        <f t="shared" si="582"/>
        <v/>
      </c>
      <c r="U1181" s="181" t="str">
        <f t="shared" si="583"/>
        <v/>
      </c>
      <c r="V1181" s="13" t="str">
        <f t="shared" si="584"/>
        <v/>
      </c>
      <c r="W1181" s="13" t="str">
        <f t="shared" si="585"/>
        <v/>
      </c>
      <c r="X1181" s="182" t="str">
        <f t="shared" si="586"/>
        <v/>
      </c>
      <c r="Y1181" s="183" t="str">
        <f>IF(A:A="","",IF(R1181="Refreshment Beverage",VLOOKUP(Q1181,Rates!G$15:L$19,6,0)*W1181,VLOOKUP(Q1181,Rates!G$4:L$12,6,0)*W1181))</f>
        <v/>
      </c>
      <c r="Z1181" s="183" t="str">
        <f t="shared" si="587"/>
        <v/>
      </c>
      <c r="AA1181" s="17">
        <f t="shared" si="575"/>
        <v>0</v>
      </c>
      <c r="AB1181" s="177" t="str" cm="1">
        <f t="array" ref="AB1181">IF(_xlfn.SINGLE(A:A)="","",IF(R1181="Refreshment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177" t="str" cm="1">
        <f t="array" ref="AC1181">IF(_xlfn.SINGLE(A:A)="","",IF(R1181="Refreshment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68">
        <f>IFERROR(IF(OR(Q1181=1,Q1181=2,Q1181=3,Q1181=4),VLOOKUP(Q1181,Rates!$A$31:$B$34,2,0)*W1181,IF(V1181=1,VLOOKUP(U1181,'REB BEV MIN MKUP'!B:E,4,0),IF(V1181&gt;1,VLOOKUP(VALUE(W1181),'REB BEV MIN MKUP'!O:Q,3,0),0))),0)</f>
        <v>0</v>
      </c>
      <c r="AE1181" s="177" t="str">
        <f t="shared" si="588"/>
        <v/>
      </c>
      <c r="AF1181" s="13" t="str">
        <f t="shared" si="589"/>
        <v/>
      </c>
      <c r="AG1181" s="177" t="str">
        <f t="shared" si="590"/>
        <v/>
      </c>
      <c r="AH1181" s="184" t="str">
        <f t="shared" si="591"/>
        <v/>
      </c>
      <c r="AI1181" s="184" t="str">
        <f>IF(AE:AE="","",IF(R1181="Refreshment Beverage",AK1181*(Rates!J$19/100),ROUND(SUM(AH1181*(Rates!$J$8/100)),4)))</f>
        <v/>
      </c>
      <c r="AJ1181" s="183" t="str">
        <f t="shared" si="592"/>
        <v/>
      </c>
      <c r="AK1181" s="185" t="str">
        <f t="shared" si="593"/>
        <v/>
      </c>
      <c r="AL1181" s="177" t="str">
        <f t="shared" si="594"/>
        <v/>
      </c>
      <c r="AM1181" s="13" t="str">
        <f>IF(AS1181="","",IF(R1181="Refreshment Beverage",ROUND(AS1181*Rates!K$19,4),ROUND(AO1181*(VLOOKUP(VALUE(Q1181),Rates!G$4:L$12,3,0)),4)))</f>
        <v/>
      </c>
      <c r="AN1181" s="183" t="str">
        <f>IF(AS1181="","",IF(R1181="Refreshment Beverage",AS1181*(Rates!J$19/100),MAX(AM1181,AB1181)))</f>
        <v/>
      </c>
      <c r="AO1181" s="186" t="str">
        <f t="shared" si="595"/>
        <v/>
      </c>
      <c r="AP1181" s="186" t="str">
        <f t="shared" si="596"/>
        <v/>
      </c>
      <c r="AQ1181" s="186" t="str">
        <f>IF(AS1181="","",IF(R1181="Refreshment Beverage",ROUND(SUM(VLOOKUP(Q:Q,Rates!G$15:L$19,3,0)*(AS1181-Y1181-Z1181-AA1181)),4),ROUND(SUM(Rates!$K$8*AS1181),4)))</f>
        <v/>
      </c>
      <c r="AR1181" s="184" t="str">
        <f t="shared" si="597"/>
        <v/>
      </c>
      <c r="AS1181" s="185" t="str">
        <f t="shared" si="598"/>
        <v/>
      </c>
      <c r="AT1181" s="177" t="str">
        <f t="shared" si="599"/>
        <v/>
      </c>
      <c r="AU1181" s="13" t="str">
        <f>IF(AX1181="","",IF(R1181="Refreshment Beverage",ROUND((BA1181-Y1181-Z1181-AA1181)*VLOOKUP(VALUE(Q1181),Rates!G$15:L$19,3,0),4),ROUND(AW1181*(VLOOKUP(VALUE(Q1181),Rates!G:L,3,0)),4)))</f>
        <v/>
      </c>
      <c r="AV1181" s="183" t="str">
        <f t="shared" si="600"/>
        <v/>
      </c>
      <c r="AW1181" s="186" t="str">
        <f t="shared" si="601"/>
        <v/>
      </c>
      <c r="AX1181" s="184" t="str">
        <f t="shared" si="602"/>
        <v/>
      </c>
      <c r="AY1181" s="186" t="str">
        <f>IF(AX1181="","",IF(R1181="Refreshment Beverage",ROUND(SUM(AX1181*Rates!K$19),4),ROUND(SUM(AX1181*(Rates!J$8/100)),4)))</f>
        <v/>
      </c>
      <c r="AZ1181" s="183" t="str">
        <f t="shared" si="603"/>
        <v/>
      </c>
      <c r="BA1181" s="185" t="str">
        <f t="shared" si="604"/>
        <v/>
      </c>
      <c r="BD1181" s="171"/>
      <c r="BE1181" s="171"/>
      <c r="BF1181" s="171"/>
      <c r="BG1181" s="171"/>
    </row>
    <row r="1182" spans="1:59" ht="15" customHeight="1" x14ac:dyDescent="0.3">
      <c r="A1182" s="172"/>
      <c r="B1182" s="172"/>
      <c r="C1182" s="172"/>
      <c r="D1182" s="173"/>
      <c r="E1182" s="173"/>
      <c r="F1182" s="173"/>
      <c r="G1182" s="173"/>
      <c r="H1182" s="173"/>
      <c r="I1182" s="174"/>
      <c r="J1182" s="175"/>
      <c r="K1182" s="176" t="str">
        <f t="shared" si="576"/>
        <v/>
      </c>
      <c r="L1182" s="177" t="str">
        <f t="shared" si="577"/>
        <v/>
      </c>
      <c r="M1182" s="178" t="str">
        <f t="shared" si="578"/>
        <v/>
      </c>
      <c r="N1182" s="44" t="str" cm="1">
        <f t="array" ref="N1182">IFERROR(IF(_xlfn.SINGLE(A:A)="","",IF(R1182="Beer",SUM(LOOKUP(2,1/(Rates!$B$3:$B$5&lt;=W1182)/(Rates!$C$3:$C$5&gt;=W1182),Rates!$D$3:$D$5)*(X1182/100)*W1182),IF(R1182="Refreshment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44" t="str">
        <f t="shared" si="579"/>
        <v/>
      </c>
      <c r="P1182" s="13"/>
      <c r="Q1182" s="179" t="str">
        <f t="shared" si="580"/>
        <v/>
      </c>
      <c r="R1182" s="180" t="str">
        <f t="shared" si="581"/>
        <v/>
      </c>
      <c r="S1182" s="13" t="str">
        <f>IF(A1182="","",IF(R1182="Refreshment Beverage",VLOOKUP(VALUE(Q1182),Rates!G$15:L$19,2,0),VLOOKUP(VALUE(Q1182),Rates!G$4:L$8,2,0)))</f>
        <v/>
      </c>
      <c r="T1182" s="13" t="str">
        <f t="shared" si="582"/>
        <v/>
      </c>
      <c r="U1182" s="181" t="str">
        <f t="shared" si="583"/>
        <v/>
      </c>
      <c r="V1182" s="13" t="str">
        <f t="shared" si="584"/>
        <v/>
      </c>
      <c r="W1182" s="13" t="str">
        <f t="shared" si="585"/>
        <v/>
      </c>
      <c r="X1182" s="182" t="str">
        <f t="shared" si="586"/>
        <v/>
      </c>
      <c r="Y1182" s="183" t="str">
        <f>IF(A:A="","",IF(R1182="Refreshment Beverage",VLOOKUP(Q1182,Rates!G$15:L$19,6,0)*W1182,VLOOKUP(Q1182,Rates!G$4:L$12,6,0)*W1182))</f>
        <v/>
      </c>
      <c r="Z1182" s="183" t="str">
        <f t="shared" si="587"/>
        <v/>
      </c>
      <c r="AA1182" s="17">
        <f t="shared" si="575"/>
        <v>0</v>
      </c>
      <c r="AB1182" s="177" t="str" cm="1">
        <f t="array" ref="AB1182">IF(_xlfn.SINGLE(A:A)="","",IF(R1182="Refreshment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177" t="str" cm="1">
        <f t="array" ref="AC1182">IF(_xlfn.SINGLE(A:A)="","",IF(R1182="Refreshment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68">
        <f>IFERROR(IF(OR(Q1182=1,Q1182=2,Q1182=3,Q1182=4),VLOOKUP(Q1182,Rates!$A$31:$B$34,2,0)*W1182,IF(V1182=1,VLOOKUP(U1182,'REB BEV MIN MKUP'!B:E,4,0),IF(V1182&gt;1,VLOOKUP(VALUE(W1182),'REB BEV MIN MKUP'!O:Q,3,0),0))),0)</f>
        <v>0</v>
      </c>
      <c r="AE1182" s="177" t="str">
        <f t="shared" si="588"/>
        <v/>
      </c>
      <c r="AF1182" s="13" t="str">
        <f t="shared" si="589"/>
        <v/>
      </c>
      <c r="AG1182" s="177" t="str">
        <f t="shared" si="590"/>
        <v/>
      </c>
      <c r="AH1182" s="184" t="str">
        <f t="shared" si="591"/>
        <v/>
      </c>
      <c r="AI1182" s="184" t="str">
        <f>IF(AE:AE="","",IF(R1182="Refreshment Beverage",AK1182*(Rates!J$19/100),ROUND(SUM(AH1182*(Rates!$J$8/100)),4)))</f>
        <v/>
      </c>
      <c r="AJ1182" s="183" t="str">
        <f t="shared" si="592"/>
        <v/>
      </c>
      <c r="AK1182" s="185" t="str">
        <f t="shared" si="593"/>
        <v/>
      </c>
      <c r="AL1182" s="177" t="str">
        <f t="shared" si="594"/>
        <v/>
      </c>
      <c r="AM1182" s="13" t="str">
        <f>IF(AS1182="","",IF(R1182="Refreshment Beverage",ROUND(AS1182*Rates!K$19,4),ROUND(AO1182*(VLOOKUP(VALUE(Q1182),Rates!G$4:L$12,3,0)),4)))</f>
        <v/>
      </c>
      <c r="AN1182" s="183" t="str">
        <f>IF(AS1182="","",IF(R1182="Refreshment Beverage",AS1182*(Rates!J$19/100),MAX(AM1182,AB1182)))</f>
        <v/>
      </c>
      <c r="AO1182" s="186" t="str">
        <f t="shared" si="595"/>
        <v/>
      </c>
      <c r="AP1182" s="186" t="str">
        <f t="shared" si="596"/>
        <v/>
      </c>
      <c r="AQ1182" s="186" t="str">
        <f>IF(AS1182="","",IF(R1182="Refreshment Beverage",ROUND(SUM(VLOOKUP(Q:Q,Rates!G$15:L$19,3,0)*(AS1182-Y1182-Z1182-AA1182)),4),ROUND(SUM(Rates!$K$8*AS1182),4)))</f>
        <v/>
      </c>
      <c r="AR1182" s="184" t="str">
        <f t="shared" si="597"/>
        <v/>
      </c>
      <c r="AS1182" s="185" t="str">
        <f t="shared" si="598"/>
        <v/>
      </c>
      <c r="AT1182" s="177" t="str">
        <f t="shared" si="599"/>
        <v/>
      </c>
      <c r="AU1182" s="13" t="str">
        <f>IF(AX1182="","",IF(R1182="Refreshment Beverage",ROUND((BA1182-Y1182-Z1182-AA1182)*VLOOKUP(VALUE(Q1182),Rates!G$15:L$19,3,0),4),ROUND(AW1182*(VLOOKUP(VALUE(Q1182),Rates!G:L,3,0)),4)))</f>
        <v/>
      </c>
      <c r="AV1182" s="183" t="str">
        <f t="shared" si="600"/>
        <v/>
      </c>
      <c r="AW1182" s="186" t="str">
        <f t="shared" si="601"/>
        <v/>
      </c>
      <c r="AX1182" s="184" t="str">
        <f t="shared" si="602"/>
        <v/>
      </c>
      <c r="AY1182" s="186" t="str">
        <f>IF(AX1182="","",IF(R1182="Refreshment Beverage",ROUND(SUM(AX1182*Rates!K$19),4),ROUND(SUM(AX1182*(Rates!J$8/100)),4)))</f>
        <v/>
      </c>
      <c r="AZ1182" s="183" t="str">
        <f t="shared" si="603"/>
        <v/>
      </c>
      <c r="BA1182" s="185" t="str">
        <f t="shared" si="604"/>
        <v/>
      </c>
      <c r="BD1182" s="171"/>
      <c r="BE1182" s="171"/>
      <c r="BF1182" s="171"/>
      <c r="BG1182" s="171"/>
    </row>
    <row r="1183" spans="1:59" ht="15" customHeight="1" x14ac:dyDescent="0.3">
      <c r="A1183" s="172"/>
      <c r="B1183" s="172"/>
      <c r="C1183" s="172"/>
      <c r="D1183" s="173"/>
      <c r="E1183" s="173"/>
      <c r="F1183" s="173"/>
      <c r="G1183" s="173"/>
      <c r="H1183" s="173"/>
      <c r="I1183" s="174"/>
      <c r="J1183" s="175"/>
      <c r="K1183" s="176" t="str">
        <f t="shared" si="576"/>
        <v/>
      </c>
      <c r="L1183" s="177" t="str">
        <f t="shared" si="577"/>
        <v/>
      </c>
      <c r="M1183" s="178" t="str">
        <f t="shared" si="578"/>
        <v/>
      </c>
      <c r="N1183" s="44" t="str" cm="1">
        <f t="array" ref="N1183">IFERROR(IF(_xlfn.SINGLE(A:A)="","",IF(R1183="Beer",SUM(LOOKUP(2,1/(Rates!$B$3:$B$5&lt;=W1183)/(Rates!$C$3:$C$5&gt;=W1183),Rates!$D$3:$D$5)*(X1183/100)*W1183),IF(R1183="Refreshment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44" t="str">
        <f t="shared" si="579"/>
        <v/>
      </c>
      <c r="P1183" s="13"/>
      <c r="Q1183" s="179" t="str">
        <f t="shared" si="580"/>
        <v/>
      </c>
      <c r="R1183" s="180" t="str">
        <f t="shared" si="581"/>
        <v/>
      </c>
      <c r="S1183" s="13" t="str">
        <f>IF(A1183="","",IF(R1183="Refreshment Beverage",VLOOKUP(VALUE(Q1183),Rates!G$15:L$19,2,0),VLOOKUP(VALUE(Q1183),Rates!G$4:L$8,2,0)))</f>
        <v/>
      </c>
      <c r="T1183" s="13" t="str">
        <f t="shared" si="582"/>
        <v/>
      </c>
      <c r="U1183" s="181" t="str">
        <f t="shared" si="583"/>
        <v/>
      </c>
      <c r="V1183" s="13" t="str">
        <f t="shared" si="584"/>
        <v/>
      </c>
      <c r="W1183" s="13" t="str">
        <f t="shared" si="585"/>
        <v/>
      </c>
      <c r="X1183" s="182" t="str">
        <f t="shared" si="586"/>
        <v/>
      </c>
      <c r="Y1183" s="183" t="str">
        <f>IF(A:A="","",IF(R1183="Refreshment Beverage",VLOOKUP(Q1183,Rates!G$15:L$19,6,0)*W1183,VLOOKUP(Q1183,Rates!G$4:L$12,6,0)*W1183))</f>
        <v/>
      </c>
      <c r="Z1183" s="183" t="str">
        <f t="shared" si="587"/>
        <v/>
      </c>
      <c r="AA1183" s="17">
        <f t="shared" si="575"/>
        <v>0</v>
      </c>
      <c r="AB1183" s="177" t="str" cm="1">
        <f t="array" ref="AB1183">IF(_xlfn.SINGLE(A:A)="","",IF(R1183="Refreshment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177" t="str" cm="1">
        <f t="array" ref="AC1183">IF(_xlfn.SINGLE(A:A)="","",IF(R1183="Refreshment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68">
        <f>IFERROR(IF(OR(Q1183=1,Q1183=2,Q1183=3,Q1183=4),VLOOKUP(Q1183,Rates!$A$31:$B$34,2,0)*W1183,IF(V1183=1,VLOOKUP(U1183,'REB BEV MIN MKUP'!B:E,4,0),IF(V1183&gt;1,VLOOKUP(VALUE(W1183),'REB BEV MIN MKUP'!O:Q,3,0),0))),0)</f>
        <v>0</v>
      </c>
      <c r="AE1183" s="177" t="str">
        <f t="shared" si="588"/>
        <v/>
      </c>
      <c r="AF1183" s="13" t="str">
        <f t="shared" si="589"/>
        <v/>
      </c>
      <c r="AG1183" s="177" t="str">
        <f t="shared" si="590"/>
        <v/>
      </c>
      <c r="AH1183" s="184" t="str">
        <f t="shared" si="591"/>
        <v/>
      </c>
      <c r="AI1183" s="184" t="str">
        <f>IF(AE:AE="","",IF(R1183="Refreshment Beverage",AK1183*(Rates!J$19/100),ROUND(SUM(AH1183*(Rates!$J$8/100)),4)))</f>
        <v/>
      </c>
      <c r="AJ1183" s="183" t="str">
        <f t="shared" si="592"/>
        <v/>
      </c>
      <c r="AK1183" s="185" t="str">
        <f t="shared" si="593"/>
        <v/>
      </c>
      <c r="AL1183" s="177" t="str">
        <f t="shared" si="594"/>
        <v/>
      </c>
      <c r="AM1183" s="13" t="str">
        <f>IF(AS1183="","",IF(R1183="Refreshment Beverage",ROUND(AS1183*Rates!K$19,4),ROUND(AO1183*(VLOOKUP(VALUE(Q1183),Rates!G$4:L$12,3,0)),4)))</f>
        <v/>
      </c>
      <c r="AN1183" s="183" t="str">
        <f>IF(AS1183="","",IF(R1183="Refreshment Beverage",AS1183*(Rates!J$19/100),MAX(AM1183,AB1183)))</f>
        <v/>
      </c>
      <c r="AO1183" s="186" t="str">
        <f t="shared" si="595"/>
        <v/>
      </c>
      <c r="AP1183" s="186" t="str">
        <f t="shared" si="596"/>
        <v/>
      </c>
      <c r="AQ1183" s="186" t="str">
        <f>IF(AS1183="","",IF(R1183="Refreshment Beverage",ROUND(SUM(VLOOKUP(Q:Q,Rates!G$15:L$19,3,0)*(AS1183-Y1183-Z1183-AA1183)),4),ROUND(SUM(Rates!$K$8*AS1183),4)))</f>
        <v/>
      </c>
      <c r="AR1183" s="184" t="str">
        <f t="shared" si="597"/>
        <v/>
      </c>
      <c r="AS1183" s="185" t="str">
        <f t="shared" si="598"/>
        <v/>
      </c>
      <c r="AT1183" s="177" t="str">
        <f t="shared" si="599"/>
        <v/>
      </c>
      <c r="AU1183" s="13" t="str">
        <f>IF(AX1183="","",IF(R1183="Refreshment Beverage",ROUND((BA1183-Y1183-Z1183-AA1183)*VLOOKUP(VALUE(Q1183),Rates!G$15:L$19,3,0),4),ROUND(AW1183*(VLOOKUP(VALUE(Q1183),Rates!G:L,3,0)),4)))</f>
        <v/>
      </c>
      <c r="AV1183" s="183" t="str">
        <f t="shared" si="600"/>
        <v/>
      </c>
      <c r="AW1183" s="186" t="str">
        <f t="shared" si="601"/>
        <v/>
      </c>
      <c r="AX1183" s="184" t="str">
        <f t="shared" si="602"/>
        <v/>
      </c>
      <c r="AY1183" s="186" t="str">
        <f>IF(AX1183="","",IF(R1183="Refreshment Beverage",ROUND(SUM(AX1183*Rates!K$19),4),ROUND(SUM(AX1183*(Rates!J$8/100)),4)))</f>
        <v/>
      </c>
      <c r="AZ1183" s="183" t="str">
        <f t="shared" si="603"/>
        <v/>
      </c>
      <c r="BA1183" s="185" t="str">
        <f t="shared" si="604"/>
        <v/>
      </c>
      <c r="BD1183" s="171"/>
      <c r="BE1183" s="171"/>
      <c r="BF1183" s="171"/>
      <c r="BG1183" s="171"/>
    </row>
    <row r="1184" spans="1:59" ht="15" customHeight="1" x14ac:dyDescent="0.3">
      <c r="A1184" s="172"/>
      <c r="B1184" s="172"/>
      <c r="C1184" s="172"/>
      <c r="D1184" s="173"/>
      <c r="E1184" s="173"/>
      <c r="F1184" s="173"/>
      <c r="G1184" s="173"/>
      <c r="H1184" s="173"/>
      <c r="I1184" s="174"/>
      <c r="J1184" s="175"/>
      <c r="K1184" s="176" t="str">
        <f t="shared" si="576"/>
        <v/>
      </c>
      <c r="L1184" s="177" t="str">
        <f t="shared" si="577"/>
        <v/>
      </c>
      <c r="M1184" s="178" t="str">
        <f t="shared" si="578"/>
        <v/>
      </c>
      <c r="N1184" s="44" t="str" cm="1">
        <f t="array" ref="N1184">IFERROR(IF(_xlfn.SINGLE(A:A)="","",IF(R1184="Beer",SUM(LOOKUP(2,1/(Rates!$B$3:$B$5&lt;=W1184)/(Rates!$C$3:$C$5&gt;=W1184),Rates!$D$3:$D$5)*(X1184/100)*W1184),IF(R1184="Refreshment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44" t="str">
        <f t="shared" si="579"/>
        <v/>
      </c>
      <c r="P1184" s="13"/>
      <c r="Q1184" s="179" t="str">
        <f t="shared" si="580"/>
        <v/>
      </c>
      <c r="R1184" s="180" t="str">
        <f t="shared" si="581"/>
        <v/>
      </c>
      <c r="S1184" s="13" t="str">
        <f>IF(A1184="","",IF(R1184="Refreshment Beverage",VLOOKUP(VALUE(Q1184),Rates!G$15:L$19,2,0),VLOOKUP(VALUE(Q1184),Rates!G$4:L$8,2,0)))</f>
        <v/>
      </c>
      <c r="T1184" s="13" t="str">
        <f t="shared" si="582"/>
        <v/>
      </c>
      <c r="U1184" s="181" t="str">
        <f t="shared" si="583"/>
        <v/>
      </c>
      <c r="V1184" s="13" t="str">
        <f t="shared" si="584"/>
        <v/>
      </c>
      <c r="W1184" s="13" t="str">
        <f t="shared" si="585"/>
        <v/>
      </c>
      <c r="X1184" s="182" t="str">
        <f t="shared" si="586"/>
        <v/>
      </c>
      <c r="Y1184" s="183" t="str">
        <f>IF(A:A="","",IF(R1184="Refreshment Beverage",VLOOKUP(Q1184,Rates!G$15:L$19,6,0)*W1184,VLOOKUP(Q1184,Rates!G$4:L$12,6,0)*W1184))</f>
        <v/>
      </c>
      <c r="Z1184" s="183" t="str">
        <f t="shared" si="587"/>
        <v/>
      </c>
      <c r="AA1184" s="17">
        <f t="shared" si="575"/>
        <v>0</v>
      </c>
      <c r="AB1184" s="177" t="str" cm="1">
        <f t="array" ref="AB1184">IF(_xlfn.SINGLE(A:A)="","",IF(R1184="Refreshment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177" t="str" cm="1">
        <f t="array" ref="AC1184">IF(_xlfn.SINGLE(A:A)="","",IF(R1184="Refreshment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68">
        <f>IFERROR(IF(OR(Q1184=1,Q1184=2,Q1184=3,Q1184=4),VLOOKUP(Q1184,Rates!$A$31:$B$34,2,0)*W1184,IF(V1184=1,VLOOKUP(U1184,'REB BEV MIN MKUP'!B:E,4,0),IF(V1184&gt;1,VLOOKUP(VALUE(W1184),'REB BEV MIN MKUP'!O:Q,3,0),0))),0)</f>
        <v>0</v>
      </c>
      <c r="AE1184" s="177" t="str">
        <f t="shared" si="588"/>
        <v/>
      </c>
      <c r="AF1184" s="13" t="str">
        <f t="shared" si="589"/>
        <v/>
      </c>
      <c r="AG1184" s="177" t="str">
        <f t="shared" si="590"/>
        <v/>
      </c>
      <c r="AH1184" s="184" t="str">
        <f t="shared" si="591"/>
        <v/>
      </c>
      <c r="AI1184" s="184" t="str">
        <f>IF(AE:AE="","",IF(R1184="Refreshment Beverage",AK1184*(Rates!J$19/100),ROUND(SUM(AH1184*(Rates!$J$8/100)),4)))</f>
        <v/>
      </c>
      <c r="AJ1184" s="183" t="str">
        <f t="shared" si="592"/>
        <v/>
      </c>
      <c r="AK1184" s="185" t="str">
        <f t="shared" si="593"/>
        <v/>
      </c>
      <c r="AL1184" s="177" t="str">
        <f t="shared" si="594"/>
        <v/>
      </c>
      <c r="AM1184" s="13" t="str">
        <f>IF(AS1184="","",IF(R1184="Refreshment Beverage",ROUND(AS1184*Rates!K$19,4),ROUND(AO1184*(VLOOKUP(VALUE(Q1184),Rates!G$4:L$12,3,0)),4)))</f>
        <v/>
      </c>
      <c r="AN1184" s="183" t="str">
        <f>IF(AS1184="","",IF(R1184="Refreshment Beverage",AS1184*(Rates!J$19/100),MAX(AM1184,AB1184)))</f>
        <v/>
      </c>
      <c r="AO1184" s="186" t="str">
        <f t="shared" si="595"/>
        <v/>
      </c>
      <c r="AP1184" s="186" t="str">
        <f t="shared" si="596"/>
        <v/>
      </c>
      <c r="AQ1184" s="186" t="str">
        <f>IF(AS1184="","",IF(R1184="Refreshment Beverage",ROUND(SUM(VLOOKUP(Q:Q,Rates!G$15:L$19,3,0)*(AS1184-Y1184-Z1184-AA1184)),4),ROUND(SUM(Rates!$K$8*AS1184),4)))</f>
        <v/>
      </c>
      <c r="AR1184" s="184" t="str">
        <f t="shared" si="597"/>
        <v/>
      </c>
      <c r="AS1184" s="185" t="str">
        <f t="shared" si="598"/>
        <v/>
      </c>
      <c r="AT1184" s="177" t="str">
        <f t="shared" si="599"/>
        <v/>
      </c>
      <c r="AU1184" s="13" t="str">
        <f>IF(AX1184="","",IF(R1184="Refreshment Beverage",ROUND((BA1184-Y1184-Z1184-AA1184)*VLOOKUP(VALUE(Q1184),Rates!G$15:L$19,3,0),4),ROUND(AW1184*(VLOOKUP(VALUE(Q1184),Rates!G:L,3,0)),4)))</f>
        <v/>
      </c>
      <c r="AV1184" s="183" t="str">
        <f t="shared" si="600"/>
        <v/>
      </c>
      <c r="AW1184" s="186" t="str">
        <f t="shared" si="601"/>
        <v/>
      </c>
      <c r="AX1184" s="184" t="str">
        <f t="shared" si="602"/>
        <v/>
      </c>
      <c r="AY1184" s="186" t="str">
        <f>IF(AX1184="","",IF(R1184="Refreshment Beverage",ROUND(SUM(AX1184*Rates!K$19),4),ROUND(SUM(AX1184*(Rates!J$8/100)),4)))</f>
        <v/>
      </c>
      <c r="AZ1184" s="183" t="str">
        <f t="shared" si="603"/>
        <v/>
      </c>
      <c r="BA1184" s="185" t="str">
        <f t="shared" si="604"/>
        <v/>
      </c>
      <c r="BD1184" s="171"/>
      <c r="BE1184" s="171"/>
      <c r="BF1184" s="171"/>
      <c r="BG1184" s="171"/>
    </row>
    <row r="1185" spans="1:59" ht="15" customHeight="1" x14ac:dyDescent="0.3">
      <c r="A1185" s="172"/>
      <c r="B1185" s="172"/>
      <c r="C1185" s="172"/>
      <c r="D1185" s="173"/>
      <c r="E1185" s="173"/>
      <c r="F1185" s="173"/>
      <c r="G1185" s="173"/>
      <c r="H1185" s="173"/>
      <c r="I1185" s="174"/>
      <c r="J1185" s="175"/>
      <c r="K1185" s="176" t="str">
        <f t="shared" si="576"/>
        <v/>
      </c>
      <c r="L1185" s="177" t="str">
        <f t="shared" si="577"/>
        <v/>
      </c>
      <c r="M1185" s="178" t="str">
        <f t="shared" si="578"/>
        <v/>
      </c>
      <c r="N1185" s="44" t="str" cm="1">
        <f t="array" ref="N1185">IFERROR(IF(_xlfn.SINGLE(A:A)="","",IF(R1185="Beer",SUM(LOOKUP(2,1/(Rates!$B$3:$B$5&lt;=W1185)/(Rates!$C$3:$C$5&gt;=W1185),Rates!$D$3:$D$5)*(X1185/100)*W1185),IF(R1185="Refreshment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44" t="str">
        <f t="shared" si="579"/>
        <v/>
      </c>
      <c r="P1185" s="13"/>
      <c r="Q1185" s="179" t="str">
        <f t="shared" si="580"/>
        <v/>
      </c>
      <c r="R1185" s="180" t="str">
        <f t="shared" si="581"/>
        <v/>
      </c>
      <c r="S1185" s="13" t="str">
        <f>IF(A1185="","",IF(R1185="Refreshment Beverage",VLOOKUP(VALUE(Q1185),Rates!G$15:L$19,2,0),VLOOKUP(VALUE(Q1185),Rates!G$4:L$8,2,0)))</f>
        <v/>
      </c>
      <c r="T1185" s="13" t="str">
        <f t="shared" si="582"/>
        <v/>
      </c>
      <c r="U1185" s="181" t="str">
        <f t="shared" si="583"/>
        <v/>
      </c>
      <c r="V1185" s="13" t="str">
        <f t="shared" si="584"/>
        <v/>
      </c>
      <c r="W1185" s="13" t="str">
        <f t="shared" si="585"/>
        <v/>
      </c>
      <c r="X1185" s="182" t="str">
        <f t="shared" si="586"/>
        <v/>
      </c>
      <c r="Y1185" s="183" t="str">
        <f>IF(A:A="","",IF(R1185="Refreshment Beverage",VLOOKUP(Q1185,Rates!G$15:L$19,6,0)*W1185,VLOOKUP(Q1185,Rates!G$4:L$12,6,0)*W1185))</f>
        <v/>
      </c>
      <c r="Z1185" s="183" t="str">
        <f t="shared" si="587"/>
        <v/>
      </c>
      <c r="AA1185" s="17">
        <f t="shared" si="575"/>
        <v>0</v>
      </c>
      <c r="AB1185" s="177" t="str" cm="1">
        <f t="array" ref="AB1185">IF(_xlfn.SINGLE(A:A)="","",IF(R1185="Refreshment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177" t="str" cm="1">
        <f t="array" ref="AC1185">IF(_xlfn.SINGLE(A:A)="","",IF(R1185="Refreshment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68">
        <f>IFERROR(IF(OR(Q1185=1,Q1185=2,Q1185=3,Q1185=4),VLOOKUP(Q1185,Rates!$A$31:$B$34,2,0)*W1185,IF(V1185=1,VLOOKUP(U1185,'REB BEV MIN MKUP'!B:E,4,0),IF(V1185&gt;1,VLOOKUP(VALUE(W1185),'REB BEV MIN MKUP'!O:Q,3,0),0))),0)</f>
        <v>0</v>
      </c>
      <c r="AE1185" s="177" t="str">
        <f t="shared" si="588"/>
        <v/>
      </c>
      <c r="AF1185" s="13" t="str">
        <f t="shared" si="589"/>
        <v/>
      </c>
      <c r="AG1185" s="177" t="str">
        <f t="shared" si="590"/>
        <v/>
      </c>
      <c r="AH1185" s="184" t="str">
        <f t="shared" si="591"/>
        <v/>
      </c>
      <c r="AI1185" s="184" t="str">
        <f>IF(AE:AE="","",IF(R1185="Refreshment Beverage",AK1185*(Rates!J$19/100),ROUND(SUM(AH1185*(Rates!$J$8/100)),4)))</f>
        <v/>
      </c>
      <c r="AJ1185" s="183" t="str">
        <f t="shared" si="592"/>
        <v/>
      </c>
      <c r="AK1185" s="185" t="str">
        <f t="shared" si="593"/>
        <v/>
      </c>
      <c r="AL1185" s="177" t="str">
        <f t="shared" si="594"/>
        <v/>
      </c>
      <c r="AM1185" s="13" t="str">
        <f>IF(AS1185="","",IF(R1185="Refreshment Beverage",ROUND(AS1185*Rates!K$19,4),ROUND(AO1185*(VLOOKUP(VALUE(Q1185),Rates!G$4:L$12,3,0)),4)))</f>
        <v/>
      </c>
      <c r="AN1185" s="183" t="str">
        <f>IF(AS1185="","",IF(R1185="Refreshment Beverage",AS1185*(Rates!J$19/100),MAX(AM1185,AB1185)))</f>
        <v/>
      </c>
      <c r="AO1185" s="186" t="str">
        <f t="shared" si="595"/>
        <v/>
      </c>
      <c r="AP1185" s="186" t="str">
        <f t="shared" si="596"/>
        <v/>
      </c>
      <c r="AQ1185" s="186" t="str">
        <f>IF(AS1185="","",IF(R1185="Refreshment Beverage",ROUND(SUM(VLOOKUP(Q:Q,Rates!G$15:L$19,3,0)*(AS1185-Y1185-Z1185-AA1185)),4),ROUND(SUM(Rates!$K$8*AS1185),4)))</f>
        <v/>
      </c>
      <c r="AR1185" s="184" t="str">
        <f t="shared" si="597"/>
        <v/>
      </c>
      <c r="AS1185" s="185" t="str">
        <f t="shared" si="598"/>
        <v/>
      </c>
      <c r="AT1185" s="177" t="str">
        <f t="shared" si="599"/>
        <v/>
      </c>
      <c r="AU1185" s="13" t="str">
        <f>IF(AX1185="","",IF(R1185="Refreshment Beverage",ROUND((BA1185-Y1185-Z1185-AA1185)*VLOOKUP(VALUE(Q1185),Rates!G$15:L$19,3,0),4),ROUND(AW1185*(VLOOKUP(VALUE(Q1185),Rates!G:L,3,0)),4)))</f>
        <v/>
      </c>
      <c r="AV1185" s="183" t="str">
        <f t="shared" si="600"/>
        <v/>
      </c>
      <c r="AW1185" s="186" t="str">
        <f t="shared" si="601"/>
        <v/>
      </c>
      <c r="AX1185" s="184" t="str">
        <f t="shared" si="602"/>
        <v/>
      </c>
      <c r="AY1185" s="186" t="str">
        <f>IF(AX1185="","",IF(R1185="Refreshment Beverage",ROUND(SUM(AX1185*Rates!K$19),4),ROUND(SUM(AX1185*(Rates!J$8/100)),4)))</f>
        <v/>
      </c>
      <c r="AZ1185" s="183" t="str">
        <f t="shared" si="603"/>
        <v/>
      </c>
      <c r="BA1185" s="185" t="str">
        <f t="shared" si="604"/>
        <v/>
      </c>
      <c r="BD1185" s="171"/>
      <c r="BE1185" s="171"/>
      <c r="BF1185" s="171"/>
      <c r="BG1185" s="171"/>
    </row>
    <row r="1186" spans="1:59" ht="15" customHeight="1" x14ac:dyDescent="0.3">
      <c r="A1186" s="172"/>
      <c r="B1186" s="172"/>
      <c r="C1186" s="172"/>
      <c r="D1186" s="173"/>
      <c r="E1186" s="173"/>
      <c r="F1186" s="173"/>
      <c r="G1186" s="173"/>
      <c r="H1186" s="173"/>
      <c r="I1186" s="174"/>
      <c r="J1186" s="175"/>
      <c r="K1186" s="176" t="str">
        <f t="shared" si="576"/>
        <v/>
      </c>
      <c r="L1186" s="177" t="str">
        <f t="shared" si="577"/>
        <v/>
      </c>
      <c r="M1186" s="178" t="str">
        <f t="shared" si="578"/>
        <v/>
      </c>
      <c r="N1186" s="44" t="str" cm="1">
        <f t="array" ref="N1186">IFERROR(IF(_xlfn.SINGLE(A:A)="","",IF(R1186="Beer",SUM(LOOKUP(2,1/(Rates!$B$3:$B$5&lt;=W1186)/(Rates!$C$3:$C$5&gt;=W1186),Rates!$D$3:$D$5)*(X1186/100)*W1186),IF(R1186="Refreshment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44" t="str">
        <f t="shared" si="579"/>
        <v/>
      </c>
      <c r="P1186" s="13"/>
      <c r="Q1186" s="179" t="str">
        <f t="shared" si="580"/>
        <v/>
      </c>
      <c r="R1186" s="180" t="str">
        <f t="shared" si="581"/>
        <v/>
      </c>
      <c r="S1186" s="13" t="str">
        <f>IF(A1186="","",IF(R1186="Refreshment Beverage",VLOOKUP(VALUE(Q1186),Rates!G$15:L$19,2,0),VLOOKUP(VALUE(Q1186),Rates!G$4:L$8,2,0)))</f>
        <v/>
      </c>
      <c r="T1186" s="13" t="str">
        <f t="shared" si="582"/>
        <v/>
      </c>
      <c r="U1186" s="181" t="str">
        <f t="shared" si="583"/>
        <v/>
      </c>
      <c r="V1186" s="13" t="str">
        <f t="shared" si="584"/>
        <v/>
      </c>
      <c r="W1186" s="13" t="str">
        <f t="shared" si="585"/>
        <v/>
      </c>
      <c r="X1186" s="182" t="str">
        <f t="shared" si="586"/>
        <v/>
      </c>
      <c r="Y1186" s="183" t="str">
        <f>IF(A:A="","",IF(R1186="Refreshment Beverage",VLOOKUP(Q1186,Rates!G$15:L$19,6,0)*W1186,VLOOKUP(Q1186,Rates!G$4:L$12,6,0)*W1186))</f>
        <v/>
      </c>
      <c r="Z1186" s="183" t="str">
        <f t="shared" si="587"/>
        <v/>
      </c>
      <c r="AA1186" s="17">
        <f t="shared" si="575"/>
        <v>0</v>
      </c>
      <c r="AB1186" s="177" t="str" cm="1">
        <f t="array" ref="AB1186">IF(_xlfn.SINGLE(A:A)="","",IF(R1186="Refreshment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177" t="str" cm="1">
        <f t="array" ref="AC1186">IF(_xlfn.SINGLE(A:A)="","",IF(R1186="Refreshment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68">
        <f>IFERROR(IF(OR(Q1186=1,Q1186=2,Q1186=3,Q1186=4),VLOOKUP(Q1186,Rates!$A$31:$B$34,2,0)*W1186,IF(V1186=1,VLOOKUP(U1186,'REB BEV MIN MKUP'!B:E,4,0),IF(V1186&gt;1,VLOOKUP(VALUE(W1186),'REB BEV MIN MKUP'!O:Q,3,0),0))),0)</f>
        <v>0</v>
      </c>
      <c r="AE1186" s="177" t="str">
        <f t="shared" si="588"/>
        <v/>
      </c>
      <c r="AF1186" s="13" t="str">
        <f t="shared" si="589"/>
        <v/>
      </c>
      <c r="AG1186" s="177" t="str">
        <f t="shared" si="590"/>
        <v/>
      </c>
      <c r="AH1186" s="184" t="str">
        <f t="shared" si="591"/>
        <v/>
      </c>
      <c r="AI1186" s="184" t="str">
        <f>IF(AE:AE="","",IF(R1186="Refreshment Beverage",AK1186*(Rates!J$19/100),ROUND(SUM(AH1186*(Rates!$J$8/100)),4)))</f>
        <v/>
      </c>
      <c r="AJ1186" s="183" t="str">
        <f t="shared" si="592"/>
        <v/>
      </c>
      <c r="AK1186" s="185" t="str">
        <f t="shared" si="593"/>
        <v/>
      </c>
      <c r="AL1186" s="177" t="str">
        <f t="shared" si="594"/>
        <v/>
      </c>
      <c r="AM1186" s="13" t="str">
        <f>IF(AS1186="","",IF(R1186="Refreshment Beverage",ROUND(AS1186*Rates!K$19,4),ROUND(AO1186*(VLOOKUP(VALUE(Q1186),Rates!G$4:L$12,3,0)),4)))</f>
        <v/>
      </c>
      <c r="AN1186" s="183" t="str">
        <f>IF(AS1186="","",IF(R1186="Refreshment Beverage",AS1186*(Rates!J$19/100),MAX(AM1186,AB1186)))</f>
        <v/>
      </c>
      <c r="AO1186" s="186" t="str">
        <f t="shared" si="595"/>
        <v/>
      </c>
      <c r="AP1186" s="186" t="str">
        <f t="shared" si="596"/>
        <v/>
      </c>
      <c r="AQ1186" s="186" t="str">
        <f>IF(AS1186="","",IF(R1186="Refreshment Beverage",ROUND(SUM(VLOOKUP(Q:Q,Rates!G$15:L$19,3,0)*(AS1186-Y1186-Z1186-AA1186)),4),ROUND(SUM(Rates!$K$8*AS1186),4)))</f>
        <v/>
      </c>
      <c r="AR1186" s="184" t="str">
        <f t="shared" si="597"/>
        <v/>
      </c>
      <c r="AS1186" s="185" t="str">
        <f t="shared" si="598"/>
        <v/>
      </c>
      <c r="AT1186" s="177" t="str">
        <f t="shared" si="599"/>
        <v/>
      </c>
      <c r="AU1186" s="13" t="str">
        <f>IF(AX1186="","",IF(R1186="Refreshment Beverage",ROUND((BA1186-Y1186-Z1186-AA1186)*VLOOKUP(VALUE(Q1186),Rates!G$15:L$19,3,0),4),ROUND(AW1186*(VLOOKUP(VALUE(Q1186),Rates!G:L,3,0)),4)))</f>
        <v/>
      </c>
      <c r="AV1186" s="183" t="str">
        <f t="shared" si="600"/>
        <v/>
      </c>
      <c r="AW1186" s="186" t="str">
        <f t="shared" si="601"/>
        <v/>
      </c>
      <c r="AX1186" s="184" t="str">
        <f t="shared" si="602"/>
        <v/>
      </c>
      <c r="AY1186" s="186" t="str">
        <f>IF(AX1186="","",IF(R1186="Refreshment Beverage",ROUND(SUM(AX1186*Rates!K$19),4),ROUND(SUM(AX1186*(Rates!J$8/100)),4)))</f>
        <v/>
      </c>
      <c r="AZ1186" s="183" t="str">
        <f t="shared" si="603"/>
        <v/>
      </c>
      <c r="BA1186" s="185" t="str">
        <f t="shared" si="604"/>
        <v/>
      </c>
      <c r="BD1186" s="171"/>
      <c r="BE1186" s="171"/>
      <c r="BF1186" s="171"/>
      <c r="BG1186" s="171"/>
    </row>
    <row r="1187" spans="1:59" ht="15" customHeight="1" x14ac:dyDescent="0.3">
      <c r="A1187" s="172"/>
      <c r="B1187" s="172"/>
      <c r="C1187" s="172"/>
      <c r="D1187" s="173"/>
      <c r="E1187" s="173"/>
      <c r="F1187" s="173"/>
      <c r="G1187" s="173"/>
      <c r="H1187" s="173"/>
      <c r="I1187" s="174"/>
      <c r="J1187" s="175"/>
      <c r="K1187" s="176" t="str">
        <f t="shared" si="576"/>
        <v/>
      </c>
      <c r="L1187" s="177" t="str">
        <f t="shared" si="577"/>
        <v/>
      </c>
      <c r="M1187" s="178" t="str">
        <f t="shared" si="578"/>
        <v/>
      </c>
      <c r="N1187" s="44" t="str" cm="1">
        <f t="array" ref="N1187">IFERROR(IF(_xlfn.SINGLE(A:A)="","",IF(R1187="Beer",SUM(LOOKUP(2,1/(Rates!$B$3:$B$5&lt;=W1187)/(Rates!$C$3:$C$5&gt;=W1187),Rates!$D$3:$D$5)*(X1187/100)*W1187),IF(R1187="Refreshment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44" t="str">
        <f t="shared" si="579"/>
        <v/>
      </c>
      <c r="P1187" s="13"/>
      <c r="Q1187" s="179" t="str">
        <f t="shared" si="580"/>
        <v/>
      </c>
      <c r="R1187" s="180" t="str">
        <f t="shared" si="581"/>
        <v/>
      </c>
      <c r="S1187" s="13" t="str">
        <f>IF(A1187="","",IF(R1187="Refreshment Beverage",VLOOKUP(VALUE(Q1187),Rates!G$15:L$19,2,0),VLOOKUP(VALUE(Q1187),Rates!G$4:L$8,2,0)))</f>
        <v/>
      </c>
      <c r="T1187" s="13" t="str">
        <f t="shared" si="582"/>
        <v/>
      </c>
      <c r="U1187" s="181" t="str">
        <f t="shared" si="583"/>
        <v/>
      </c>
      <c r="V1187" s="13" t="str">
        <f t="shared" si="584"/>
        <v/>
      </c>
      <c r="W1187" s="13" t="str">
        <f t="shared" si="585"/>
        <v/>
      </c>
      <c r="X1187" s="182" t="str">
        <f t="shared" si="586"/>
        <v/>
      </c>
      <c r="Y1187" s="183" t="str">
        <f>IF(A:A="","",IF(R1187="Refreshment Beverage",VLOOKUP(Q1187,Rates!G$15:L$19,6,0)*W1187,VLOOKUP(Q1187,Rates!G$4:L$12,6,0)*W1187))</f>
        <v/>
      </c>
      <c r="Z1187" s="183" t="str">
        <f t="shared" si="587"/>
        <v/>
      </c>
      <c r="AA1187" s="17">
        <f t="shared" si="575"/>
        <v>0</v>
      </c>
      <c r="AB1187" s="177" t="str" cm="1">
        <f t="array" ref="AB1187">IF(_xlfn.SINGLE(A:A)="","",IF(R1187="Refreshment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177" t="str" cm="1">
        <f t="array" ref="AC1187">IF(_xlfn.SINGLE(A:A)="","",IF(R1187="Refreshment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68">
        <f>IFERROR(IF(OR(Q1187=1,Q1187=2,Q1187=3,Q1187=4),VLOOKUP(Q1187,Rates!$A$31:$B$34,2,0)*W1187,IF(V1187=1,VLOOKUP(U1187,'REB BEV MIN MKUP'!B:E,4,0),IF(V1187&gt;1,VLOOKUP(VALUE(W1187),'REB BEV MIN MKUP'!O:Q,3,0),0))),0)</f>
        <v>0</v>
      </c>
      <c r="AE1187" s="177" t="str">
        <f t="shared" si="588"/>
        <v/>
      </c>
      <c r="AF1187" s="13" t="str">
        <f t="shared" si="589"/>
        <v/>
      </c>
      <c r="AG1187" s="177" t="str">
        <f t="shared" si="590"/>
        <v/>
      </c>
      <c r="AH1187" s="184" t="str">
        <f t="shared" si="591"/>
        <v/>
      </c>
      <c r="AI1187" s="184" t="str">
        <f>IF(AE:AE="","",IF(R1187="Refreshment Beverage",AK1187*(Rates!J$19/100),ROUND(SUM(AH1187*(Rates!$J$8/100)),4)))</f>
        <v/>
      </c>
      <c r="AJ1187" s="183" t="str">
        <f t="shared" si="592"/>
        <v/>
      </c>
      <c r="AK1187" s="185" t="str">
        <f t="shared" si="593"/>
        <v/>
      </c>
      <c r="AL1187" s="177" t="str">
        <f t="shared" si="594"/>
        <v/>
      </c>
      <c r="AM1187" s="13" t="str">
        <f>IF(AS1187="","",IF(R1187="Refreshment Beverage",ROUND(AS1187*Rates!K$19,4),ROUND(AO1187*(VLOOKUP(VALUE(Q1187),Rates!G$4:L$12,3,0)),4)))</f>
        <v/>
      </c>
      <c r="AN1187" s="183" t="str">
        <f>IF(AS1187="","",IF(R1187="Refreshment Beverage",AS1187*(Rates!J$19/100),MAX(AM1187,AB1187)))</f>
        <v/>
      </c>
      <c r="AO1187" s="186" t="str">
        <f t="shared" si="595"/>
        <v/>
      </c>
      <c r="AP1187" s="186" t="str">
        <f t="shared" si="596"/>
        <v/>
      </c>
      <c r="AQ1187" s="186" t="str">
        <f>IF(AS1187="","",IF(R1187="Refreshment Beverage",ROUND(SUM(VLOOKUP(Q:Q,Rates!G$15:L$19,3,0)*(AS1187-Y1187-Z1187-AA1187)),4),ROUND(SUM(Rates!$K$8*AS1187),4)))</f>
        <v/>
      </c>
      <c r="AR1187" s="184" t="str">
        <f t="shared" si="597"/>
        <v/>
      </c>
      <c r="AS1187" s="185" t="str">
        <f t="shared" si="598"/>
        <v/>
      </c>
      <c r="AT1187" s="177" t="str">
        <f t="shared" si="599"/>
        <v/>
      </c>
      <c r="AU1187" s="13" t="str">
        <f>IF(AX1187="","",IF(R1187="Refreshment Beverage",ROUND((BA1187-Y1187-Z1187-AA1187)*VLOOKUP(VALUE(Q1187),Rates!G$15:L$19,3,0),4),ROUND(AW1187*(VLOOKUP(VALUE(Q1187),Rates!G:L,3,0)),4)))</f>
        <v/>
      </c>
      <c r="AV1187" s="183" t="str">
        <f t="shared" si="600"/>
        <v/>
      </c>
      <c r="AW1187" s="186" t="str">
        <f t="shared" si="601"/>
        <v/>
      </c>
      <c r="AX1187" s="184" t="str">
        <f t="shared" si="602"/>
        <v/>
      </c>
      <c r="AY1187" s="186" t="str">
        <f>IF(AX1187="","",IF(R1187="Refreshment Beverage",ROUND(SUM(AX1187*Rates!K$19),4),ROUND(SUM(AX1187*(Rates!J$8/100)),4)))</f>
        <v/>
      </c>
      <c r="AZ1187" s="183" t="str">
        <f t="shared" si="603"/>
        <v/>
      </c>
      <c r="BA1187" s="185" t="str">
        <f t="shared" si="604"/>
        <v/>
      </c>
      <c r="BD1187" s="171"/>
      <c r="BE1187" s="171"/>
      <c r="BF1187" s="171"/>
      <c r="BG1187" s="171"/>
    </row>
    <row r="1188" spans="1:59" ht="15" customHeight="1" x14ac:dyDescent="0.3">
      <c r="A1188" s="172"/>
      <c r="B1188" s="172"/>
      <c r="C1188" s="172"/>
      <c r="D1188" s="173"/>
      <c r="E1188" s="173"/>
      <c r="F1188" s="173"/>
      <c r="G1188" s="173"/>
      <c r="H1188" s="173"/>
      <c r="I1188" s="174"/>
      <c r="J1188" s="175"/>
      <c r="K1188" s="176" t="str">
        <f t="shared" si="576"/>
        <v/>
      </c>
      <c r="L1188" s="177" t="str">
        <f t="shared" si="577"/>
        <v/>
      </c>
      <c r="M1188" s="178" t="str">
        <f t="shared" si="578"/>
        <v/>
      </c>
      <c r="N1188" s="44" t="str" cm="1">
        <f t="array" ref="N1188">IFERROR(IF(_xlfn.SINGLE(A:A)="","",IF(R1188="Beer",SUM(LOOKUP(2,1/(Rates!$B$3:$B$5&lt;=W1188)/(Rates!$C$3:$C$5&gt;=W1188),Rates!$D$3:$D$5)*(X1188/100)*W1188),IF(R1188="Refreshment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44" t="str">
        <f t="shared" si="579"/>
        <v/>
      </c>
      <c r="P1188" s="13"/>
      <c r="Q1188" s="179" t="str">
        <f t="shared" si="580"/>
        <v/>
      </c>
      <c r="R1188" s="180" t="str">
        <f t="shared" si="581"/>
        <v/>
      </c>
      <c r="S1188" s="13" t="str">
        <f>IF(A1188="","",IF(R1188="Refreshment Beverage",VLOOKUP(VALUE(Q1188),Rates!G$15:L$19,2,0),VLOOKUP(VALUE(Q1188),Rates!G$4:L$8,2,0)))</f>
        <v/>
      </c>
      <c r="T1188" s="13" t="str">
        <f t="shared" si="582"/>
        <v/>
      </c>
      <c r="U1188" s="181" t="str">
        <f t="shared" si="583"/>
        <v/>
      </c>
      <c r="V1188" s="13" t="str">
        <f t="shared" si="584"/>
        <v/>
      </c>
      <c r="W1188" s="13" t="str">
        <f t="shared" si="585"/>
        <v/>
      </c>
      <c r="X1188" s="182" t="str">
        <f t="shared" si="586"/>
        <v/>
      </c>
      <c r="Y1188" s="183" t="str">
        <f>IF(A:A="","",IF(R1188="Refreshment Beverage",VLOOKUP(Q1188,Rates!G$15:L$19,6,0)*W1188,VLOOKUP(Q1188,Rates!G$4:L$12,6,0)*W1188))</f>
        <v/>
      </c>
      <c r="Z1188" s="183" t="str">
        <f t="shared" si="587"/>
        <v/>
      </c>
      <c r="AA1188" s="17">
        <f t="shared" si="575"/>
        <v>0</v>
      </c>
      <c r="AB1188" s="177" t="str" cm="1">
        <f t="array" ref="AB1188">IF(_xlfn.SINGLE(A:A)="","",IF(R1188="Refreshment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177" t="str" cm="1">
        <f t="array" ref="AC1188">IF(_xlfn.SINGLE(A:A)="","",IF(R1188="Refreshment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68">
        <f>IFERROR(IF(OR(Q1188=1,Q1188=2,Q1188=3,Q1188=4),VLOOKUP(Q1188,Rates!$A$31:$B$34,2,0)*W1188,IF(V1188=1,VLOOKUP(U1188,'REB BEV MIN MKUP'!B:E,4,0),IF(V1188&gt;1,VLOOKUP(VALUE(W1188),'REB BEV MIN MKUP'!O:Q,3,0),0))),0)</f>
        <v>0</v>
      </c>
      <c r="AE1188" s="177" t="str">
        <f t="shared" si="588"/>
        <v/>
      </c>
      <c r="AF1188" s="13" t="str">
        <f t="shared" si="589"/>
        <v/>
      </c>
      <c r="AG1188" s="177" t="str">
        <f t="shared" si="590"/>
        <v/>
      </c>
      <c r="AH1188" s="184" t="str">
        <f t="shared" si="591"/>
        <v/>
      </c>
      <c r="AI1188" s="184" t="str">
        <f>IF(AE:AE="","",IF(R1188="Refreshment Beverage",AK1188*(Rates!J$19/100),ROUND(SUM(AH1188*(Rates!$J$8/100)),4)))</f>
        <v/>
      </c>
      <c r="AJ1188" s="183" t="str">
        <f t="shared" si="592"/>
        <v/>
      </c>
      <c r="AK1188" s="185" t="str">
        <f t="shared" si="593"/>
        <v/>
      </c>
      <c r="AL1188" s="177" t="str">
        <f t="shared" si="594"/>
        <v/>
      </c>
      <c r="AM1188" s="13" t="str">
        <f>IF(AS1188="","",IF(R1188="Refreshment Beverage",ROUND(AS1188*Rates!K$19,4),ROUND(AO1188*(VLOOKUP(VALUE(Q1188),Rates!G$4:L$12,3,0)),4)))</f>
        <v/>
      </c>
      <c r="AN1188" s="183" t="str">
        <f>IF(AS1188="","",IF(R1188="Refreshment Beverage",AS1188*(Rates!J$19/100),MAX(AM1188,AB1188)))</f>
        <v/>
      </c>
      <c r="AO1188" s="186" t="str">
        <f t="shared" si="595"/>
        <v/>
      </c>
      <c r="AP1188" s="186" t="str">
        <f t="shared" si="596"/>
        <v/>
      </c>
      <c r="AQ1188" s="186" t="str">
        <f>IF(AS1188="","",IF(R1188="Refreshment Beverage",ROUND(SUM(VLOOKUP(Q:Q,Rates!G$15:L$19,3,0)*(AS1188-Y1188-Z1188-AA1188)),4),ROUND(SUM(Rates!$K$8*AS1188),4)))</f>
        <v/>
      </c>
      <c r="AR1188" s="184" t="str">
        <f t="shared" si="597"/>
        <v/>
      </c>
      <c r="AS1188" s="185" t="str">
        <f t="shared" si="598"/>
        <v/>
      </c>
      <c r="AT1188" s="177" t="str">
        <f t="shared" si="599"/>
        <v/>
      </c>
      <c r="AU1188" s="13" t="str">
        <f>IF(AX1188="","",IF(R1188="Refreshment Beverage",ROUND((BA1188-Y1188-Z1188-AA1188)*VLOOKUP(VALUE(Q1188),Rates!G$15:L$19,3,0),4),ROUND(AW1188*(VLOOKUP(VALUE(Q1188),Rates!G:L,3,0)),4)))</f>
        <v/>
      </c>
      <c r="AV1188" s="183" t="str">
        <f t="shared" si="600"/>
        <v/>
      </c>
      <c r="AW1188" s="186" t="str">
        <f t="shared" si="601"/>
        <v/>
      </c>
      <c r="AX1188" s="184" t="str">
        <f t="shared" si="602"/>
        <v/>
      </c>
      <c r="AY1188" s="186" t="str">
        <f>IF(AX1188="","",IF(R1188="Refreshment Beverage",ROUND(SUM(AX1188*Rates!K$19),4),ROUND(SUM(AX1188*(Rates!J$8/100)),4)))</f>
        <v/>
      </c>
      <c r="AZ1188" s="183" t="str">
        <f t="shared" si="603"/>
        <v/>
      </c>
      <c r="BA1188" s="185" t="str">
        <f t="shared" si="604"/>
        <v/>
      </c>
      <c r="BD1188" s="171"/>
      <c r="BE1188" s="171"/>
      <c r="BF1188" s="171"/>
      <c r="BG1188" s="171"/>
    </row>
    <row r="1189" spans="1:59" ht="15" customHeight="1" x14ac:dyDescent="0.3">
      <c r="A1189" s="172"/>
      <c r="B1189" s="172"/>
      <c r="C1189" s="172"/>
      <c r="D1189" s="173"/>
      <c r="E1189" s="173"/>
      <c r="F1189" s="173"/>
      <c r="G1189" s="173"/>
      <c r="H1189" s="173"/>
      <c r="I1189" s="174"/>
      <c r="J1189" s="175"/>
      <c r="K1189" s="176" t="str">
        <f t="shared" si="576"/>
        <v/>
      </c>
      <c r="L1189" s="177" t="str">
        <f t="shared" si="577"/>
        <v/>
      </c>
      <c r="M1189" s="178" t="str">
        <f t="shared" si="578"/>
        <v/>
      </c>
      <c r="N1189" s="44" t="str" cm="1">
        <f t="array" ref="N1189">IFERROR(IF(_xlfn.SINGLE(A:A)="","",IF(R1189="Beer",SUM(LOOKUP(2,1/(Rates!$B$3:$B$5&lt;=W1189)/(Rates!$C$3:$C$5&gt;=W1189),Rates!$D$3:$D$5)*(X1189/100)*W1189),IF(R1189="Refreshment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44" t="str">
        <f t="shared" si="579"/>
        <v/>
      </c>
      <c r="P1189" s="13"/>
      <c r="Q1189" s="179" t="str">
        <f t="shared" si="580"/>
        <v/>
      </c>
      <c r="R1189" s="180" t="str">
        <f t="shared" si="581"/>
        <v/>
      </c>
      <c r="S1189" s="13" t="str">
        <f>IF(A1189="","",IF(R1189="Refreshment Beverage",VLOOKUP(VALUE(Q1189),Rates!G$15:L$19,2,0),VLOOKUP(VALUE(Q1189),Rates!G$4:L$8,2,0)))</f>
        <v/>
      </c>
      <c r="T1189" s="13" t="str">
        <f t="shared" si="582"/>
        <v/>
      </c>
      <c r="U1189" s="181" t="str">
        <f t="shared" si="583"/>
        <v/>
      </c>
      <c r="V1189" s="13" t="str">
        <f t="shared" si="584"/>
        <v/>
      </c>
      <c r="W1189" s="13" t="str">
        <f t="shared" si="585"/>
        <v/>
      </c>
      <c r="X1189" s="182" t="str">
        <f t="shared" si="586"/>
        <v/>
      </c>
      <c r="Y1189" s="183" t="str">
        <f>IF(A:A="","",IF(R1189="Refreshment Beverage",VLOOKUP(Q1189,Rates!G$15:L$19,6,0)*W1189,VLOOKUP(Q1189,Rates!G$4:L$12,6,0)*W1189))</f>
        <v/>
      </c>
      <c r="Z1189" s="183" t="str">
        <f t="shared" si="587"/>
        <v/>
      </c>
      <c r="AA1189" s="17">
        <f t="shared" si="575"/>
        <v>0</v>
      </c>
      <c r="AB1189" s="177" t="str" cm="1">
        <f t="array" ref="AB1189">IF(_xlfn.SINGLE(A:A)="","",IF(R1189="Refreshment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177" t="str" cm="1">
        <f t="array" ref="AC1189">IF(_xlfn.SINGLE(A:A)="","",IF(R1189="Refreshment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68">
        <f>IFERROR(IF(OR(Q1189=1,Q1189=2,Q1189=3,Q1189=4),VLOOKUP(Q1189,Rates!$A$31:$B$34,2,0)*W1189,IF(V1189=1,VLOOKUP(U1189,'REB BEV MIN MKUP'!B:E,4,0),IF(V1189&gt;1,VLOOKUP(VALUE(W1189),'REB BEV MIN MKUP'!O:Q,3,0),0))),0)</f>
        <v>0</v>
      </c>
      <c r="AE1189" s="177" t="str">
        <f t="shared" si="588"/>
        <v/>
      </c>
      <c r="AF1189" s="13" t="str">
        <f t="shared" si="589"/>
        <v/>
      </c>
      <c r="AG1189" s="177" t="str">
        <f t="shared" si="590"/>
        <v/>
      </c>
      <c r="AH1189" s="184" t="str">
        <f t="shared" si="591"/>
        <v/>
      </c>
      <c r="AI1189" s="184" t="str">
        <f>IF(AE:AE="","",IF(R1189="Refreshment Beverage",AK1189*(Rates!J$19/100),ROUND(SUM(AH1189*(Rates!$J$8/100)),4)))</f>
        <v/>
      </c>
      <c r="AJ1189" s="183" t="str">
        <f t="shared" si="592"/>
        <v/>
      </c>
      <c r="AK1189" s="185" t="str">
        <f t="shared" si="593"/>
        <v/>
      </c>
      <c r="AL1189" s="177" t="str">
        <f t="shared" si="594"/>
        <v/>
      </c>
      <c r="AM1189" s="13" t="str">
        <f>IF(AS1189="","",IF(R1189="Refreshment Beverage",ROUND(AS1189*Rates!K$19,4),ROUND(AO1189*(VLOOKUP(VALUE(Q1189),Rates!G$4:L$12,3,0)),4)))</f>
        <v/>
      </c>
      <c r="AN1189" s="183" t="str">
        <f>IF(AS1189="","",IF(R1189="Refreshment Beverage",AS1189*(Rates!J$19/100),MAX(AM1189,AB1189)))</f>
        <v/>
      </c>
      <c r="AO1189" s="186" t="str">
        <f t="shared" si="595"/>
        <v/>
      </c>
      <c r="AP1189" s="186" t="str">
        <f t="shared" si="596"/>
        <v/>
      </c>
      <c r="AQ1189" s="186" t="str">
        <f>IF(AS1189="","",IF(R1189="Refreshment Beverage",ROUND(SUM(VLOOKUP(Q:Q,Rates!G$15:L$19,3,0)*(AS1189-Y1189-Z1189-AA1189)),4),ROUND(SUM(Rates!$K$8*AS1189),4)))</f>
        <v/>
      </c>
      <c r="AR1189" s="184" t="str">
        <f t="shared" si="597"/>
        <v/>
      </c>
      <c r="AS1189" s="185" t="str">
        <f t="shared" si="598"/>
        <v/>
      </c>
      <c r="AT1189" s="177" t="str">
        <f t="shared" si="599"/>
        <v/>
      </c>
      <c r="AU1189" s="13" t="str">
        <f>IF(AX1189="","",IF(R1189="Refreshment Beverage",ROUND((BA1189-Y1189-Z1189-AA1189)*VLOOKUP(VALUE(Q1189),Rates!G$15:L$19,3,0),4),ROUND(AW1189*(VLOOKUP(VALUE(Q1189),Rates!G:L,3,0)),4)))</f>
        <v/>
      </c>
      <c r="AV1189" s="183" t="str">
        <f t="shared" si="600"/>
        <v/>
      </c>
      <c r="AW1189" s="186" t="str">
        <f t="shared" si="601"/>
        <v/>
      </c>
      <c r="AX1189" s="184" t="str">
        <f t="shared" si="602"/>
        <v/>
      </c>
      <c r="AY1189" s="186" t="str">
        <f>IF(AX1189="","",IF(R1189="Refreshment Beverage",ROUND(SUM(AX1189*Rates!K$19),4),ROUND(SUM(AX1189*(Rates!J$8/100)),4)))</f>
        <v/>
      </c>
      <c r="AZ1189" s="183" t="str">
        <f t="shared" si="603"/>
        <v/>
      </c>
      <c r="BA1189" s="185" t="str">
        <f t="shared" si="604"/>
        <v/>
      </c>
      <c r="BD1189" s="171"/>
      <c r="BE1189" s="171"/>
      <c r="BF1189" s="171"/>
      <c r="BG1189" s="171"/>
    </row>
    <row r="1190" spans="1:59" ht="15" customHeight="1" x14ac:dyDescent="0.3">
      <c r="A1190" s="172"/>
      <c r="B1190" s="172"/>
      <c r="C1190" s="172"/>
      <c r="D1190" s="173"/>
      <c r="E1190" s="173"/>
      <c r="F1190" s="173"/>
      <c r="G1190" s="173"/>
      <c r="H1190" s="173"/>
      <c r="I1190" s="174"/>
      <c r="J1190" s="175"/>
      <c r="K1190" s="176" t="str">
        <f t="shared" si="576"/>
        <v/>
      </c>
      <c r="L1190" s="177" t="str">
        <f t="shared" si="577"/>
        <v/>
      </c>
      <c r="M1190" s="178" t="str">
        <f t="shared" si="578"/>
        <v/>
      </c>
      <c r="N1190" s="44" t="str" cm="1">
        <f t="array" ref="N1190">IFERROR(IF(_xlfn.SINGLE(A:A)="","",IF(R1190="Beer",SUM(LOOKUP(2,1/(Rates!$B$3:$B$5&lt;=W1190)/(Rates!$C$3:$C$5&gt;=W1190),Rates!$D$3:$D$5)*(X1190/100)*W1190),IF(R1190="Refreshment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44" t="str">
        <f t="shared" si="579"/>
        <v/>
      </c>
      <c r="P1190" s="13"/>
      <c r="Q1190" s="179" t="str">
        <f t="shared" si="580"/>
        <v/>
      </c>
      <c r="R1190" s="180" t="str">
        <f t="shared" si="581"/>
        <v/>
      </c>
      <c r="S1190" s="13" t="str">
        <f>IF(A1190="","",IF(R1190="Refreshment Beverage",VLOOKUP(VALUE(Q1190),Rates!G$15:L$19,2,0),VLOOKUP(VALUE(Q1190),Rates!G$4:L$8,2,0)))</f>
        <v/>
      </c>
      <c r="T1190" s="13" t="str">
        <f t="shared" si="582"/>
        <v/>
      </c>
      <c r="U1190" s="181" t="str">
        <f t="shared" si="583"/>
        <v/>
      </c>
      <c r="V1190" s="13" t="str">
        <f t="shared" si="584"/>
        <v/>
      </c>
      <c r="W1190" s="13" t="str">
        <f t="shared" si="585"/>
        <v/>
      </c>
      <c r="X1190" s="182" t="str">
        <f t="shared" si="586"/>
        <v/>
      </c>
      <c r="Y1190" s="183" t="str">
        <f>IF(A:A="","",IF(R1190="Refreshment Beverage",VLOOKUP(Q1190,Rates!G$15:L$19,6,0)*W1190,VLOOKUP(Q1190,Rates!G$4:L$12,6,0)*W1190))</f>
        <v/>
      </c>
      <c r="Z1190" s="183" t="str">
        <f t="shared" si="587"/>
        <v/>
      </c>
      <c r="AA1190" s="17">
        <f t="shared" si="575"/>
        <v>0</v>
      </c>
      <c r="AB1190" s="177" t="str" cm="1">
        <f t="array" ref="AB1190">IF(_xlfn.SINGLE(A:A)="","",IF(R1190="Refreshment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177" t="str" cm="1">
        <f t="array" ref="AC1190">IF(_xlfn.SINGLE(A:A)="","",IF(R1190="Refreshment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68">
        <f>IFERROR(IF(OR(Q1190=1,Q1190=2,Q1190=3,Q1190=4),VLOOKUP(Q1190,Rates!$A$31:$B$34,2,0)*W1190,IF(V1190=1,VLOOKUP(U1190,'REB BEV MIN MKUP'!B:E,4,0),IF(V1190&gt;1,VLOOKUP(VALUE(W1190),'REB BEV MIN MKUP'!O:Q,3,0),0))),0)</f>
        <v>0</v>
      </c>
      <c r="AE1190" s="177" t="str">
        <f t="shared" si="588"/>
        <v/>
      </c>
      <c r="AF1190" s="13" t="str">
        <f t="shared" si="589"/>
        <v/>
      </c>
      <c r="AG1190" s="177" t="str">
        <f t="shared" si="590"/>
        <v/>
      </c>
      <c r="AH1190" s="184" t="str">
        <f t="shared" si="591"/>
        <v/>
      </c>
      <c r="AI1190" s="184" t="str">
        <f>IF(AE:AE="","",IF(R1190="Refreshment Beverage",AK1190*(Rates!J$19/100),ROUND(SUM(AH1190*(Rates!$J$8/100)),4)))</f>
        <v/>
      </c>
      <c r="AJ1190" s="183" t="str">
        <f t="shared" si="592"/>
        <v/>
      </c>
      <c r="AK1190" s="185" t="str">
        <f t="shared" si="593"/>
        <v/>
      </c>
      <c r="AL1190" s="177" t="str">
        <f t="shared" si="594"/>
        <v/>
      </c>
      <c r="AM1190" s="13" t="str">
        <f>IF(AS1190="","",IF(R1190="Refreshment Beverage",ROUND(AS1190*Rates!K$19,4),ROUND(AO1190*(VLOOKUP(VALUE(Q1190),Rates!G$4:L$12,3,0)),4)))</f>
        <v/>
      </c>
      <c r="AN1190" s="183" t="str">
        <f>IF(AS1190="","",IF(R1190="Refreshment Beverage",AS1190*(Rates!J$19/100),MAX(AM1190,AB1190)))</f>
        <v/>
      </c>
      <c r="AO1190" s="186" t="str">
        <f t="shared" si="595"/>
        <v/>
      </c>
      <c r="AP1190" s="186" t="str">
        <f t="shared" si="596"/>
        <v/>
      </c>
      <c r="AQ1190" s="186" t="str">
        <f>IF(AS1190="","",IF(R1190="Refreshment Beverage",ROUND(SUM(VLOOKUP(Q:Q,Rates!G$15:L$19,3,0)*(AS1190-Y1190-Z1190-AA1190)),4),ROUND(SUM(Rates!$K$8*AS1190),4)))</f>
        <v/>
      </c>
      <c r="AR1190" s="184" t="str">
        <f t="shared" si="597"/>
        <v/>
      </c>
      <c r="AS1190" s="185" t="str">
        <f t="shared" si="598"/>
        <v/>
      </c>
      <c r="AT1190" s="177" t="str">
        <f t="shared" si="599"/>
        <v/>
      </c>
      <c r="AU1190" s="13" t="str">
        <f>IF(AX1190="","",IF(R1190="Refreshment Beverage",ROUND((BA1190-Y1190-Z1190-AA1190)*VLOOKUP(VALUE(Q1190),Rates!G$15:L$19,3,0),4),ROUND(AW1190*(VLOOKUP(VALUE(Q1190),Rates!G:L,3,0)),4)))</f>
        <v/>
      </c>
      <c r="AV1190" s="183" t="str">
        <f t="shared" si="600"/>
        <v/>
      </c>
      <c r="AW1190" s="186" t="str">
        <f t="shared" si="601"/>
        <v/>
      </c>
      <c r="AX1190" s="184" t="str">
        <f t="shared" si="602"/>
        <v/>
      </c>
      <c r="AY1190" s="186" t="str">
        <f>IF(AX1190="","",IF(R1190="Refreshment Beverage",ROUND(SUM(AX1190*Rates!K$19),4),ROUND(SUM(AX1190*(Rates!J$8/100)),4)))</f>
        <v/>
      </c>
      <c r="AZ1190" s="183" t="str">
        <f t="shared" si="603"/>
        <v/>
      </c>
      <c r="BA1190" s="185" t="str">
        <f t="shared" si="604"/>
        <v/>
      </c>
      <c r="BD1190" s="171"/>
      <c r="BE1190" s="171"/>
      <c r="BF1190" s="171"/>
      <c r="BG1190" s="171"/>
    </row>
    <row r="1191" spans="1:59" ht="15" customHeight="1" x14ac:dyDescent="0.3">
      <c r="A1191" s="172"/>
      <c r="B1191" s="172"/>
      <c r="C1191" s="172"/>
      <c r="D1191" s="173"/>
      <c r="E1191" s="173"/>
      <c r="F1191" s="173"/>
      <c r="G1191" s="173"/>
      <c r="H1191" s="173"/>
      <c r="I1191" s="174"/>
      <c r="J1191" s="175"/>
      <c r="K1191" s="176" t="str">
        <f t="shared" si="576"/>
        <v/>
      </c>
      <c r="L1191" s="177" t="str">
        <f t="shared" si="577"/>
        <v/>
      </c>
      <c r="M1191" s="178" t="str">
        <f t="shared" si="578"/>
        <v/>
      </c>
      <c r="N1191" s="44" t="str" cm="1">
        <f t="array" ref="N1191">IFERROR(IF(_xlfn.SINGLE(A:A)="","",IF(R1191="Beer",SUM(LOOKUP(2,1/(Rates!$B$3:$B$5&lt;=W1191)/(Rates!$C$3:$C$5&gt;=W1191),Rates!$D$3:$D$5)*(X1191/100)*W1191),IF(R1191="Refreshment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44" t="str">
        <f t="shared" si="579"/>
        <v/>
      </c>
      <c r="P1191" s="13"/>
      <c r="Q1191" s="179" t="str">
        <f t="shared" si="580"/>
        <v/>
      </c>
      <c r="R1191" s="180" t="str">
        <f t="shared" si="581"/>
        <v/>
      </c>
      <c r="S1191" s="13" t="str">
        <f>IF(A1191="","",IF(R1191="Refreshment Beverage",VLOOKUP(VALUE(Q1191),Rates!G$15:L$19,2,0),VLOOKUP(VALUE(Q1191),Rates!G$4:L$8,2,0)))</f>
        <v/>
      </c>
      <c r="T1191" s="13" t="str">
        <f t="shared" si="582"/>
        <v/>
      </c>
      <c r="U1191" s="181" t="str">
        <f t="shared" si="583"/>
        <v/>
      </c>
      <c r="V1191" s="13" t="str">
        <f t="shared" si="584"/>
        <v/>
      </c>
      <c r="W1191" s="13" t="str">
        <f t="shared" si="585"/>
        <v/>
      </c>
      <c r="X1191" s="182" t="str">
        <f t="shared" si="586"/>
        <v/>
      </c>
      <c r="Y1191" s="183" t="str">
        <f>IF(A:A="","",IF(R1191="Refreshment Beverage",VLOOKUP(Q1191,Rates!G$15:L$19,6,0)*W1191,VLOOKUP(Q1191,Rates!G$4:L$12,6,0)*W1191))</f>
        <v/>
      </c>
      <c r="Z1191" s="183" t="str">
        <f t="shared" si="587"/>
        <v/>
      </c>
      <c r="AA1191" s="17">
        <f t="shared" si="575"/>
        <v>0</v>
      </c>
      <c r="AB1191" s="177" t="str" cm="1">
        <f t="array" ref="AB1191">IF(_xlfn.SINGLE(A:A)="","",IF(R1191="Refreshment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177" t="str" cm="1">
        <f t="array" ref="AC1191">IF(_xlfn.SINGLE(A:A)="","",IF(R1191="Refreshment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68">
        <f>IFERROR(IF(OR(Q1191=1,Q1191=2,Q1191=3,Q1191=4),VLOOKUP(Q1191,Rates!$A$31:$B$34,2,0)*W1191,IF(V1191=1,VLOOKUP(U1191,'REB BEV MIN MKUP'!B:E,4,0),IF(V1191&gt;1,VLOOKUP(VALUE(W1191),'REB BEV MIN MKUP'!O:Q,3,0),0))),0)</f>
        <v>0</v>
      </c>
      <c r="AE1191" s="177" t="str">
        <f t="shared" si="588"/>
        <v/>
      </c>
      <c r="AF1191" s="13" t="str">
        <f t="shared" si="589"/>
        <v/>
      </c>
      <c r="AG1191" s="177" t="str">
        <f t="shared" si="590"/>
        <v/>
      </c>
      <c r="AH1191" s="184" t="str">
        <f t="shared" si="591"/>
        <v/>
      </c>
      <c r="AI1191" s="184" t="str">
        <f>IF(AE:AE="","",IF(R1191="Refreshment Beverage",AK1191*(Rates!J$19/100),ROUND(SUM(AH1191*(Rates!$J$8/100)),4)))</f>
        <v/>
      </c>
      <c r="AJ1191" s="183" t="str">
        <f t="shared" si="592"/>
        <v/>
      </c>
      <c r="AK1191" s="185" t="str">
        <f t="shared" si="593"/>
        <v/>
      </c>
      <c r="AL1191" s="177" t="str">
        <f t="shared" si="594"/>
        <v/>
      </c>
      <c r="AM1191" s="13" t="str">
        <f>IF(AS1191="","",IF(R1191="Refreshment Beverage",ROUND(AS1191*Rates!K$19,4),ROUND(AO1191*(VLOOKUP(VALUE(Q1191),Rates!G$4:L$12,3,0)),4)))</f>
        <v/>
      </c>
      <c r="AN1191" s="183" t="str">
        <f>IF(AS1191="","",IF(R1191="Refreshment Beverage",AS1191*(Rates!J$19/100),MAX(AM1191,AB1191)))</f>
        <v/>
      </c>
      <c r="AO1191" s="186" t="str">
        <f t="shared" si="595"/>
        <v/>
      </c>
      <c r="AP1191" s="186" t="str">
        <f t="shared" si="596"/>
        <v/>
      </c>
      <c r="AQ1191" s="186" t="str">
        <f>IF(AS1191="","",IF(R1191="Refreshment Beverage",ROUND(SUM(VLOOKUP(Q:Q,Rates!G$15:L$19,3,0)*(AS1191-Y1191-Z1191-AA1191)),4),ROUND(SUM(Rates!$K$8*AS1191),4)))</f>
        <v/>
      </c>
      <c r="AR1191" s="184" t="str">
        <f t="shared" si="597"/>
        <v/>
      </c>
      <c r="AS1191" s="185" t="str">
        <f t="shared" si="598"/>
        <v/>
      </c>
      <c r="AT1191" s="177" t="str">
        <f t="shared" si="599"/>
        <v/>
      </c>
      <c r="AU1191" s="13" t="str">
        <f>IF(AX1191="","",IF(R1191="Refreshment Beverage",ROUND((BA1191-Y1191-Z1191-AA1191)*VLOOKUP(VALUE(Q1191),Rates!G$15:L$19,3,0),4),ROUND(AW1191*(VLOOKUP(VALUE(Q1191),Rates!G:L,3,0)),4)))</f>
        <v/>
      </c>
      <c r="AV1191" s="183" t="str">
        <f t="shared" si="600"/>
        <v/>
      </c>
      <c r="AW1191" s="186" t="str">
        <f t="shared" si="601"/>
        <v/>
      </c>
      <c r="AX1191" s="184" t="str">
        <f t="shared" si="602"/>
        <v/>
      </c>
      <c r="AY1191" s="186" t="str">
        <f>IF(AX1191="","",IF(R1191="Refreshment Beverage",ROUND(SUM(AX1191*Rates!K$19),4),ROUND(SUM(AX1191*(Rates!J$8/100)),4)))</f>
        <v/>
      </c>
      <c r="AZ1191" s="183" t="str">
        <f t="shared" si="603"/>
        <v/>
      </c>
      <c r="BA1191" s="185" t="str">
        <f t="shared" si="604"/>
        <v/>
      </c>
      <c r="BD1191" s="171"/>
      <c r="BE1191" s="171"/>
      <c r="BF1191" s="171"/>
      <c r="BG1191" s="171"/>
    </row>
    <row r="1192" spans="1:59" ht="15" customHeight="1" x14ac:dyDescent="0.3">
      <c r="A1192" s="172"/>
      <c r="B1192" s="172"/>
      <c r="C1192" s="172"/>
      <c r="D1192" s="173"/>
      <c r="E1192" s="173"/>
      <c r="F1192" s="173"/>
      <c r="G1192" s="173"/>
      <c r="H1192" s="173"/>
      <c r="I1192" s="174"/>
      <c r="J1192" s="175"/>
      <c r="K1192" s="176" t="str">
        <f t="shared" si="576"/>
        <v/>
      </c>
      <c r="L1192" s="177" t="str">
        <f t="shared" si="577"/>
        <v/>
      </c>
      <c r="M1192" s="178" t="str">
        <f t="shared" si="578"/>
        <v/>
      </c>
      <c r="N1192" s="44" t="str" cm="1">
        <f t="array" ref="N1192">IFERROR(IF(_xlfn.SINGLE(A:A)="","",IF(R1192="Beer",SUM(LOOKUP(2,1/(Rates!$B$3:$B$5&lt;=W1192)/(Rates!$C$3:$C$5&gt;=W1192),Rates!$D$3:$D$5)*(X1192/100)*W1192),IF(R1192="Refreshment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44" t="str">
        <f t="shared" si="579"/>
        <v/>
      </c>
      <c r="P1192" s="13"/>
      <c r="Q1192" s="179" t="str">
        <f t="shared" si="580"/>
        <v/>
      </c>
      <c r="R1192" s="180" t="str">
        <f t="shared" si="581"/>
        <v/>
      </c>
      <c r="S1192" s="13" t="str">
        <f>IF(A1192="","",IF(R1192="Refreshment Beverage",VLOOKUP(VALUE(Q1192),Rates!G$15:L$19,2,0),VLOOKUP(VALUE(Q1192),Rates!G$4:L$8,2,0)))</f>
        <v/>
      </c>
      <c r="T1192" s="13" t="str">
        <f t="shared" si="582"/>
        <v/>
      </c>
      <c r="U1192" s="181" t="str">
        <f t="shared" si="583"/>
        <v/>
      </c>
      <c r="V1192" s="13" t="str">
        <f t="shared" si="584"/>
        <v/>
      </c>
      <c r="W1192" s="13" t="str">
        <f t="shared" si="585"/>
        <v/>
      </c>
      <c r="X1192" s="182" t="str">
        <f t="shared" si="586"/>
        <v/>
      </c>
      <c r="Y1192" s="183" t="str">
        <f>IF(A:A="","",IF(R1192="Refreshment Beverage",VLOOKUP(Q1192,Rates!G$15:L$19,6,0)*W1192,VLOOKUP(Q1192,Rates!G$4:L$12,6,0)*W1192))</f>
        <v/>
      </c>
      <c r="Z1192" s="183" t="str">
        <f t="shared" si="587"/>
        <v/>
      </c>
      <c r="AA1192" s="17">
        <f t="shared" si="575"/>
        <v>0</v>
      </c>
      <c r="AB1192" s="177" t="str" cm="1">
        <f t="array" ref="AB1192">IF(_xlfn.SINGLE(A:A)="","",IF(R1192="Refreshment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177" t="str" cm="1">
        <f t="array" ref="AC1192">IF(_xlfn.SINGLE(A:A)="","",IF(R1192="Refreshment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68">
        <f>IFERROR(IF(OR(Q1192=1,Q1192=2,Q1192=3,Q1192=4),VLOOKUP(Q1192,Rates!$A$31:$B$34,2,0)*W1192,IF(V1192=1,VLOOKUP(U1192,'REB BEV MIN MKUP'!B:E,4,0),IF(V1192&gt;1,VLOOKUP(VALUE(W1192),'REB BEV MIN MKUP'!O:Q,3,0),0))),0)</f>
        <v>0</v>
      </c>
      <c r="AE1192" s="177" t="str">
        <f t="shared" si="588"/>
        <v/>
      </c>
      <c r="AF1192" s="13" t="str">
        <f t="shared" si="589"/>
        <v/>
      </c>
      <c r="AG1192" s="177" t="str">
        <f t="shared" si="590"/>
        <v/>
      </c>
      <c r="AH1192" s="184" t="str">
        <f t="shared" si="591"/>
        <v/>
      </c>
      <c r="AI1192" s="184" t="str">
        <f>IF(AE:AE="","",IF(R1192="Refreshment Beverage",AK1192*(Rates!J$19/100),ROUND(SUM(AH1192*(Rates!$J$8/100)),4)))</f>
        <v/>
      </c>
      <c r="AJ1192" s="183" t="str">
        <f t="shared" si="592"/>
        <v/>
      </c>
      <c r="AK1192" s="185" t="str">
        <f t="shared" si="593"/>
        <v/>
      </c>
      <c r="AL1192" s="177" t="str">
        <f t="shared" si="594"/>
        <v/>
      </c>
      <c r="AM1192" s="13" t="str">
        <f>IF(AS1192="","",IF(R1192="Refreshment Beverage",ROUND(AS1192*Rates!K$19,4),ROUND(AO1192*(VLOOKUP(VALUE(Q1192),Rates!G$4:L$12,3,0)),4)))</f>
        <v/>
      </c>
      <c r="AN1192" s="183" t="str">
        <f>IF(AS1192="","",IF(R1192="Refreshment Beverage",AS1192*(Rates!J$19/100),MAX(AM1192,AB1192)))</f>
        <v/>
      </c>
      <c r="AO1192" s="186" t="str">
        <f t="shared" si="595"/>
        <v/>
      </c>
      <c r="AP1192" s="186" t="str">
        <f t="shared" si="596"/>
        <v/>
      </c>
      <c r="AQ1192" s="186" t="str">
        <f>IF(AS1192="","",IF(R1192="Refreshment Beverage",ROUND(SUM(VLOOKUP(Q:Q,Rates!G$15:L$19,3,0)*(AS1192-Y1192-Z1192-AA1192)),4),ROUND(SUM(Rates!$K$8*AS1192),4)))</f>
        <v/>
      </c>
      <c r="AR1192" s="184" t="str">
        <f t="shared" si="597"/>
        <v/>
      </c>
      <c r="AS1192" s="185" t="str">
        <f t="shared" si="598"/>
        <v/>
      </c>
      <c r="AT1192" s="177" t="str">
        <f t="shared" si="599"/>
        <v/>
      </c>
      <c r="AU1192" s="13" t="str">
        <f>IF(AX1192="","",IF(R1192="Refreshment Beverage",ROUND((BA1192-Y1192-Z1192-AA1192)*VLOOKUP(VALUE(Q1192),Rates!G$15:L$19,3,0),4),ROUND(AW1192*(VLOOKUP(VALUE(Q1192),Rates!G:L,3,0)),4)))</f>
        <v/>
      </c>
      <c r="AV1192" s="183" t="str">
        <f t="shared" si="600"/>
        <v/>
      </c>
      <c r="AW1192" s="186" t="str">
        <f t="shared" si="601"/>
        <v/>
      </c>
      <c r="AX1192" s="184" t="str">
        <f t="shared" si="602"/>
        <v/>
      </c>
      <c r="AY1192" s="186" t="str">
        <f>IF(AX1192="","",IF(R1192="Refreshment Beverage",ROUND(SUM(AX1192*Rates!K$19),4),ROUND(SUM(AX1192*(Rates!J$8/100)),4)))</f>
        <v/>
      </c>
      <c r="AZ1192" s="183" t="str">
        <f t="shared" si="603"/>
        <v/>
      </c>
      <c r="BA1192" s="185" t="str">
        <f t="shared" si="604"/>
        <v/>
      </c>
      <c r="BD1192" s="171"/>
      <c r="BE1192" s="171"/>
      <c r="BF1192" s="171"/>
      <c r="BG1192" s="171"/>
    </row>
    <row r="1193" spans="1:59" ht="15" customHeight="1" x14ac:dyDescent="0.3">
      <c r="A1193" s="172"/>
      <c r="B1193" s="172"/>
      <c r="C1193" s="172"/>
      <c r="D1193" s="173"/>
      <c r="E1193" s="173"/>
      <c r="F1193" s="173"/>
      <c r="G1193" s="173"/>
      <c r="H1193" s="173"/>
      <c r="I1193" s="174"/>
      <c r="J1193" s="175"/>
      <c r="K1193" s="176" t="str">
        <f t="shared" si="576"/>
        <v/>
      </c>
      <c r="L1193" s="177" t="str">
        <f t="shared" si="577"/>
        <v/>
      </c>
      <c r="M1193" s="178" t="str">
        <f t="shared" si="578"/>
        <v/>
      </c>
      <c r="N1193" s="44" t="str" cm="1">
        <f t="array" ref="N1193">IFERROR(IF(_xlfn.SINGLE(A:A)="","",IF(R1193="Beer",SUM(LOOKUP(2,1/(Rates!$B$3:$B$5&lt;=W1193)/(Rates!$C$3:$C$5&gt;=W1193),Rates!$D$3:$D$5)*(X1193/100)*W1193),IF(R1193="Refreshment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44" t="str">
        <f t="shared" si="579"/>
        <v/>
      </c>
      <c r="P1193" s="13"/>
      <c r="Q1193" s="179" t="str">
        <f t="shared" si="580"/>
        <v/>
      </c>
      <c r="R1193" s="180" t="str">
        <f t="shared" si="581"/>
        <v/>
      </c>
      <c r="S1193" s="13" t="str">
        <f>IF(A1193="","",IF(R1193="Refreshment Beverage",VLOOKUP(VALUE(Q1193),Rates!G$15:L$19,2,0),VLOOKUP(VALUE(Q1193),Rates!G$4:L$8,2,0)))</f>
        <v/>
      </c>
      <c r="T1193" s="13" t="str">
        <f t="shared" si="582"/>
        <v/>
      </c>
      <c r="U1193" s="181" t="str">
        <f t="shared" si="583"/>
        <v/>
      </c>
      <c r="V1193" s="13" t="str">
        <f t="shared" si="584"/>
        <v/>
      </c>
      <c r="W1193" s="13" t="str">
        <f t="shared" si="585"/>
        <v/>
      </c>
      <c r="X1193" s="182" t="str">
        <f t="shared" si="586"/>
        <v/>
      </c>
      <c r="Y1193" s="183" t="str">
        <f>IF(A:A="","",IF(R1193="Refreshment Beverage",VLOOKUP(Q1193,Rates!G$15:L$19,6,0)*W1193,VLOOKUP(Q1193,Rates!G$4:L$12,6,0)*W1193))</f>
        <v/>
      </c>
      <c r="Z1193" s="183" t="str">
        <f t="shared" si="587"/>
        <v/>
      </c>
      <c r="AA1193" s="17">
        <f t="shared" si="575"/>
        <v>0</v>
      </c>
      <c r="AB1193" s="177" t="str" cm="1">
        <f t="array" ref="AB1193">IF(_xlfn.SINGLE(A:A)="","",IF(R1193="Refreshment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177" t="str" cm="1">
        <f t="array" ref="AC1193">IF(_xlfn.SINGLE(A:A)="","",IF(R1193="Refreshment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68">
        <f>IFERROR(IF(OR(Q1193=1,Q1193=2,Q1193=3,Q1193=4),VLOOKUP(Q1193,Rates!$A$31:$B$34,2,0)*W1193,IF(V1193=1,VLOOKUP(U1193,'REB BEV MIN MKUP'!B:E,4,0),IF(V1193&gt;1,VLOOKUP(VALUE(W1193),'REB BEV MIN MKUP'!O:Q,3,0),0))),0)</f>
        <v>0</v>
      </c>
      <c r="AE1193" s="177" t="str">
        <f t="shared" si="588"/>
        <v/>
      </c>
      <c r="AF1193" s="13" t="str">
        <f t="shared" si="589"/>
        <v/>
      </c>
      <c r="AG1193" s="177" t="str">
        <f t="shared" si="590"/>
        <v/>
      </c>
      <c r="AH1193" s="184" t="str">
        <f t="shared" si="591"/>
        <v/>
      </c>
      <c r="AI1193" s="184" t="str">
        <f>IF(AE:AE="","",IF(R1193="Refreshment Beverage",AK1193*(Rates!J$19/100),ROUND(SUM(AH1193*(Rates!$J$8/100)),4)))</f>
        <v/>
      </c>
      <c r="AJ1193" s="183" t="str">
        <f t="shared" si="592"/>
        <v/>
      </c>
      <c r="AK1193" s="185" t="str">
        <f t="shared" si="593"/>
        <v/>
      </c>
      <c r="AL1193" s="177" t="str">
        <f t="shared" si="594"/>
        <v/>
      </c>
      <c r="AM1193" s="13" t="str">
        <f>IF(AS1193="","",IF(R1193="Refreshment Beverage",ROUND(AS1193*Rates!K$19,4),ROUND(AO1193*(VLOOKUP(VALUE(Q1193),Rates!G$4:L$12,3,0)),4)))</f>
        <v/>
      </c>
      <c r="AN1193" s="183" t="str">
        <f>IF(AS1193="","",IF(R1193="Refreshment Beverage",AS1193*(Rates!J$19/100),MAX(AM1193,AB1193)))</f>
        <v/>
      </c>
      <c r="AO1193" s="186" t="str">
        <f t="shared" si="595"/>
        <v/>
      </c>
      <c r="AP1193" s="186" t="str">
        <f t="shared" si="596"/>
        <v/>
      </c>
      <c r="AQ1193" s="186" t="str">
        <f>IF(AS1193="","",IF(R1193="Refreshment Beverage",ROUND(SUM(VLOOKUP(Q:Q,Rates!G$15:L$19,3,0)*(AS1193-Y1193-Z1193-AA1193)),4),ROUND(SUM(Rates!$K$8*AS1193),4)))</f>
        <v/>
      </c>
      <c r="AR1193" s="184" t="str">
        <f t="shared" si="597"/>
        <v/>
      </c>
      <c r="AS1193" s="185" t="str">
        <f t="shared" si="598"/>
        <v/>
      </c>
      <c r="AT1193" s="177" t="str">
        <f t="shared" si="599"/>
        <v/>
      </c>
      <c r="AU1193" s="13" t="str">
        <f>IF(AX1193="","",IF(R1193="Refreshment Beverage",ROUND((BA1193-Y1193-Z1193-AA1193)*VLOOKUP(VALUE(Q1193),Rates!G$15:L$19,3,0),4),ROUND(AW1193*(VLOOKUP(VALUE(Q1193),Rates!G:L,3,0)),4)))</f>
        <v/>
      </c>
      <c r="AV1193" s="183" t="str">
        <f t="shared" si="600"/>
        <v/>
      </c>
      <c r="AW1193" s="186" t="str">
        <f t="shared" si="601"/>
        <v/>
      </c>
      <c r="AX1193" s="184" t="str">
        <f t="shared" si="602"/>
        <v/>
      </c>
      <c r="AY1193" s="186" t="str">
        <f>IF(AX1193="","",IF(R1193="Refreshment Beverage",ROUND(SUM(AX1193*Rates!K$19),4),ROUND(SUM(AX1193*(Rates!J$8/100)),4)))</f>
        <v/>
      </c>
      <c r="AZ1193" s="183" t="str">
        <f t="shared" si="603"/>
        <v/>
      </c>
      <c r="BA1193" s="185" t="str">
        <f t="shared" si="604"/>
        <v/>
      </c>
      <c r="BD1193" s="171"/>
      <c r="BE1193" s="171"/>
      <c r="BF1193" s="171"/>
      <c r="BG1193" s="171"/>
    </row>
    <row r="1194" spans="1:59" ht="15" customHeight="1" x14ac:dyDescent="0.3">
      <c r="A1194" s="172"/>
      <c r="B1194" s="172"/>
      <c r="C1194" s="172"/>
      <c r="D1194" s="173"/>
      <c r="E1194" s="173"/>
      <c r="F1194" s="173"/>
      <c r="G1194" s="173"/>
      <c r="H1194" s="173"/>
      <c r="I1194" s="174"/>
      <c r="J1194" s="175"/>
      <c r="K1194" s="176" t="str">
        <f t="shared" si="576"/>
        <v/>
      </c>
      <c r="L1194" s="177" t="str">
        <f t="shared" si="577"/>
        <v/>
      </c>
      <c r="M1194" s="178" t="str">
        <f t="shared" si="578"/>
        <v/>
      </c>
      <c r="N1194" s="44" t="str" cm="1">
        <f t="array" ref="N1194">IFERROR(IF(_xlfn.SINGLE(A:A)="","",IF(R1194="Beer",SUM(LOOKUP(2,1/(Rates!$B$3:$B$5&lt;=W1194)/(Rates!$C$3:$C$5&gt;=W1194),Rates!$D$3:$D$5)*(X1194/100)*W1194),IF(R1194="Refreshment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44" t="str">
        <f t="shared" si="579"/>
        <v/>
      </c>
      <c r="P1194" s="13"/>
      <c r="Q1194" s="179" t="str">
        <f t="shared" si="580"/>
        <v/>
      </c>
      <c r="R1194" s="180" t="str">
        <f t="shared" si="581"/>
        <v/>
      </c>
      <c r="S1194" s="13" t="str">
        <f>IF(A1194="","",IF(R1194="Refreshment Beverage",VLOOKUP(VALUE(Q1194),Rates!G$15:L$19,2,0),VLOOKUP(VALUE(Q1194),Rates!G$4:L$8,2,0)))</f>
        <v/>
      </c>
      <c r="T1194" s="13" t="str">
        <f t="shared" si="582"/>
        <v/>
      </c>
      <c r="U1194" s="181" t="str">
        <f t="shared" si="583"/>
        <v/>
      </c>
      <c r="V1194" s="13" t="str">
        <f t="shared" si="584"/>
        <v/>
      </c>
      <c r="W1194" s="13" t="str">
        <f t="shared" si="585"/>
        <v/>
      </c>
      <c r="X1194" s="182" t="str">
        <f t="shared" si="586"/>
        <v/>
      </c>
      <c r="Y1194" s="183" t="str">
        <f>IF(A:A="","",IF(R1194="Refreshment Beverage",VLOOKUP(Q1194,Rates!G$15:L$19,6,0)*W1194,VLOOKUP(Q1194,Rates!G$4:L$12,6,0)*W1194))</f>
        <v/>
      </c>
      <c r="Z1194" s="183" t="str">
        <f t="shared" si="587"/>
        <v/>
      </c>
      <c r="AA1194" s="17">
        <f t="shared" si="575"/>
        <v>0</v>
      </c>
      <c r="AB1194" s="177" t="str" cm="1">
        <f t="array" ref="AB1194">IF(_xlfn.SINGLE(A:A)="","",IF(R1194="Refreshment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177" t="str" cm="1">
        <f t="array" ref="AC1194">IF(_xlfn.SINGLE(A:A)="","",IF(R1194="Refreshment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68">
        <f>IFERROR(IF(OR(Q1194=1,Q1194=2,Q1194=3,Q1194=4),VLOOKUP(Q1194,Rates!$A$31:$B$34,2,0)*W1194,IF(V1194=1,VLOOKUP(U1194,'REB BEV MIN MKUP'!B:E,4,0),IF(V1194&gt;1,VLOOKUP(VALUE(W1194),'REB BEV MIN MKUP'!O:Q,3,0),0))),0)</f>
        <v>0</v>
      </c>
      <c r="AE1194" s="177" t="str">
        <f t="shared" si="588"/>
        <v/>
      </c>
      <c r="AF1194" s="13" t="str">
        <f t="shared" si="589"/>
        <v/>
      </c>
      <c r="AG1194" s="177" t="str">
        <f t="shared" si="590"/>
        <v/>
      </c>
      <c r="AH1194" s="184" t="str">
        <f t="shared" si="591"/>
        <v/>
      </c>
      <c r="AI1194" s="184" t="str">
        <f>IF(AE:AE="","",IF(R1194="Refreshment Beverage",AK1194*(Rates!J$19/100),ROUND(SUM(AH1194*(Rates!$J$8/100)),4)))</f>
        <v/>
      </c>
      <c r="AJ1194" s="183" t="str">
        <f t="shared" si="592"/>
        <v/>
      </c>
      <c r="AK1194" s="185" t="str">
        <f t="shared" si="593"/>
        <v/>
      </c>
      <c r="AL1194" s="177" t="str">
        <f t="shared" si="594"/>
        <v/>
      </c>
      <c r="AM1194" s="13" t="str">
        <f>IF(AS1194="","",IF(R1194="Refreshment Beverage",ROUND(AS1194*Rates!K$19,4),ROUND(AO1194*(VLOOKUP(VALUE(Q1194),Rates!G$4:L$12,3,0)),4)))</f>
        <v/>
      </c>
      <c r="AN1194" s="183" t="str">
        <f>IF(AS1194="","",IF(R1194="Refreshment Beverage",AS1194*(Rates!J$19/100),MAX(AM1194,AB1194)))</f>
        <v/>
      </c>
      <c r="AO1194" s="186" t="str">
        <f t="shared" si="595"/>
        <v/>
      </c>
      <c r="AP1194" s="186" t="str">
        <f t="shared" si="596"/>
        <v/>
      </c>
      <c r="AQ1194" s="186" t="str">
        <f>IF(AS1194="","",IF(R1194="Refreshment Beverage",ROUND(SUM(VLOOKUP(Q:Q,Rates!G$15:L$19,3,0)*(AS1194-Y1194-Z1194-AA1194)),4),ROUND(SUM(Rates!$K$8*AS1194),4)))</f>
        <v/>
      </c>
      <c r="AR1194" s="184" t="str">
        <f t="shared" si="597"/>
        <v/>
      </c>
      <c r="AS1194" s="185" t="str">
        <f t="shared" si="598"/>
        <v/>
      </c>
      <c r="AT1194" s="177" t="str">
        <f t="shared" si="599"/>
        <v/>
      </c>
      <c r="AU1194" s="13" t="str">
        <f>IF(AX1194="","",IF(R1194="Refreshment Beverage",ROUND((BA1194-Y1194-Z1194-AA1194)*VLOOKUP(VALUE(Q1194),Rates!G$15:L$19,3,0),4),ROUND(AW1194*(VLOOKUP(VALUE(Q1194),Rates!G:L,3,0)),4)))</f>
        <v/>
      </c>
      <c r="AV1194" s="183" t="str">
        <f t="shared" si="600"/>
        <v/>
      </c>
      <c r="AW1194" s="186" t="str">
        <f t="shared" si="601"/>
        <v/>
      </c>
      <c r="AX1194" s="184" t="str">
        <f t="shared" si="602"/>
        <v/>
      </c>
      <c r="AY1194" s="186" t="str">
        <f>IF(AX1194="","",IF(R1194="Refreshment Beverage",ROUND(SUM(AX1194*Rates!K$19),4),ROUND(SUM(AX1194*(Rates!J$8/100)),4)))</f>
        <v/>
      </c>
      <c r="AZ1194" s="183" t="str">
        <f t="shared" si="603"/>
        <v/>
      </c>
      <c r="BA1194" s="185" t="str">
        <f t="shared" si="604"/>
        <v/>
      </c>
      <c r="BD1194" s="171"/>
      <c r="BE1194" s="171"/>
      <c r="BF1194" s="171"/>
      <c r="BG1194" s="171"/>
    </row>
    <row r="1195" spans="1:59" ht="15" customHeight="1" x14ac:dyDescent="0.3">
      <c r="A1195" s="172"/>
      <c r="B1195" s="172"/>
      <c r="C1195" s="172"/>
      <c r="D1195" s="173"/>
      <c r="E1195" s="173"/>
      <c r="F1195" s="173"/>
      <c r="G1195" s="173"/>
      <c r="H1195" s="173"/>
      <c r="I1195" s="174"/>
      <c r="J1195" s="175"/>
      <c r="K1195" s="176" t="str">
        <f t="shared" si="576"/>
        <v/>
      </c>
      <c r="L1195" s="177" t="str">
        <f t="shared" si="577"/>
        <v/>
      </c>
      <c r="M1195" s="178" t="str">
        <f t="shared" si="578"/>
        <v/>
      </c>
      <c r="N1195" s="44" t="str" cm="1">
        <f t="array" ref="N1195">IFERROR(IF(_xlfn.SINGLE(A:A)="","",IF(R1195="Beer",SUM(LOOKUP(2,1/(Rates!$B$3:$B$5&lt;=W1195)/(Rates!$C$3:$C$5&gt;=W1195),Rates!$D$3:$D$5)*(X1195/100)*W1195),IF(R1195="Refreshment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44" t="str">
        <f t="shared" si="579"/>
        <v/>
      </c>
      <c r="P1195" s="13"/>
      <c r="Q1195" s="179" t="str">
        <f t="shared" si="580"/>
        <v/>
      </c>
      <c r="R1195" s="180" t="str">
        <f t="shared" si="581"/>
        <v/>
      </c>
      <c r="S1195" s="13" t="str">
        <f>IF(A1195="","",IF(R1195="Refreshment Beverage",VLOOKUP(VALUE(Q1195),Rates!G$15:L$19,2,0),VLOOKUP(VALUE(Q1195),Rates!G$4:L$8,2,0)))</f>
        <v/>
      </c>
      <c r="T1195" s="13" t="str">
        <f t="shared" si="582"/>
        <v/>
      </c>
      <c r="U1195" s="181" t="str">
        <f t="shared" si="583"/>
        <v/>
      </c>
      <c r="V1195" s="13" t="str">
        <f t="shared" si="584"/>
        <v/>
      </c>
      <c r="W1195" s="13" t="str">
        <f t="shared" si="585"/>
        <v/>
      </c>
      <c r="X1195" s="182" t="str">
        <f t="shared" si="586"/>
        <v/>
      </c>
      <c r="Y1195" s="183" t="str">
        <f>IF(A:A="","",IF(R1195="Refreshment Beverage",VLOOKUP(Q1195,Rates!G$15:L$19,6,0)*W1195,VLOOKUP(Q1195,Rates!G$4:L$12,6,0)*W1195))</f>
        <v/>
      </c>
      <c r="Z1195" s="183" t="str">
        <f t="shared" si="587"/>
        <v/>
      </c>
      <c r="AA1195" s="17">
        <f t="shared" si="575"/>
        <v>0</v>
      </c>
      <c r="AB1195" s="177" t="str" cm="1">
        <f t="array" ref="AB1195">IF(_xlfn.SINGLE(A:A)="","",IF(R1195="Refreshment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177" t="str" cm="1">
        <f t="array" ref="AC1195">IF(_xlfn.SINGLE(A:A)="","",IF(R1195="Refreshment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68">
        <f>IFERROR(IF(OR(Q1195=1,Q1195=2,Q1195=3,Q1195=4),VLOOKUP(Q1195,Rates!$A$31:$B$34,2,0)*W1195,IF(V1195=1,VLOOKUP(U1195,'REB BEV MIN MKUP'!B:E,4,0),IF(V1195&gt;1,VLOOKUP(VALUE(W1195),'REB BEV MIN MKUP'!O:Q,3,0),0))),0)</f>
        <v>0</v>
      </c>
      <c r="AE1195" s="177" t="str">
        <f t="shared" si="588"/>
        <v/>
      </c>
      <c r="AF1195" s="13" t="str">
        <f t="shared" si="589"/>
        <v/>
      </c>
      <c r="AG1195" s="177" t="str">
        <f t="shared" si="590"/>
        <v/>
      </c>
      <c r="AH1195" s="184" t="str">
        <f t="shared" si="591"/>
        <v/>
      </c>
      <c r="AI1195" s="184" t="str">
        <f>IF(AE:AE="","",IF(R1195="Refreshment Beverage",AK1195*(Rates!J$19/100),ROUND(SUM(AH1195*(Rates!$J$8/100)),4)))</f>
        <v/>
      </c>
      <c r="AJ1195" s="183" t="str">
        <f t="shared" si="592"/>
        <v/>
      </c>
      <c r="AK1195" s="185" t="str">
        <f t="shared" si="593"/>
        <v/>
      </c>
      <c r="AL1195" s="177" t="str">
        <f t="shared" si="594"/>
        <v/>
      </c>
      <c r="AM1195" s="13" t="str">
        <f>IF(AS1195="","",IF(R1195="Refreshment Beverage",ROUND(AS1195*Rates!K$19,4),ROUND(AO1195*(VLOOKUP(VALUE(Q1195),Rates!G$4:L$12,3,0)),4)))</f>
        <v/>
      </c>
      <c r="AN1195" s="183" t="str">
        <f>IF(AS1195="","",IF(R1195="Refreshment Beverage",AS1195*(Rates!J$19/100),MAX(AM1195,AB1195)))</f>
        <v/>
      </c>
      <c r="AO1195" s="186" t="str">
        <f t="shared" si="595"/>
        <v/>
      </c>
      <c r="AP1195" s="186" t="str">
        <f t="shared" si="596"/>
        <v/>
      </c>
      <c r="AQ1195" s="186" t="str">
        <f>IF(AS1195="","",IF(R1195="Refreshment Beverage",ROUND(SUM(VLOOKUP(Q:Q,Rates!G$15:L$19,3,0)*(AS1195-Y1195-Z1195-AA1195)),4),ROUND(SUM(Rates!$K$8*AS1195),4)))</f>
        <v/>
      </c>
      <c r="AR1195" s="184" t="str">
        <f t="shared" si="597"/>
        <v/>
      </c>
      <c r="AS1195" s="185" t="str">
        <f t="shared" si="598"/>
        <v/>
      </c>
      <c r="AT1195" s="177" t="str">
        <f t="shared" si="599"/>
        <v/>
      </c>
      <c r="AU1195" s="13" t="str">
        <f>IF(AX1195="","",IF(R1195="Refreshment Beverage",ROUND((BA1195-Y1195-Z1195-AA1195)*VLOOKUP(VALUE(Q1195),Rates!G$15:L$19,3,0),4),ROUND(AW1195*(VLOOKUP(VALUE(Q1195),Rates!G:L,3,0)),4)))</f>
        <v/>
      </c>
      <c r="AV1195" s="183" t="str">
        <f t="shared" si="600"/>
        <v/>
      </c>
      <c r="AW1195" s="186" t="str">
        <f t="shared" si="601"/>
        <v/>
      </c>
      <c r="AX1195" s="184" t="str">
        <f t="shared" si="602"/>
        <v/>
      </c>
      <c r="AY1195" s="186" t="str">
        <f>IF(AX1195="","",IF(R1195="Refreshment Beverage",ROUND(SUM(AX1195*Rates!K$19),4),ROUND(SUM(AX1195*(Rates!J$8/100)),4)))</f>
        <v/>
      </c>
      <c r="AZ1195" s="183" t="str">
        <f t="shared" si="603"/>
        <v/>
      </c>
      <c r="BA1195" s="185" t="str">
        <f t="shared" si="604"/>
        <v/>
      </c>
      <c r="BD1195" s="171"/>
      <c r="BE1195" s="171"/>
      <c r="BF1195" s="171"/>
      <c r="BG1195" s="171"/>
    </row>
    <row r="1196" spans="1:59" ht="15" customHeight="1" x14ac:dyDescent="0.3">
      <c r="A1196" s="172"/>
      <c r="B1196" s="172"/>
      <c r="C1196" s="172"/>
      <c r="D1196" s="173"/>
      <c r="E1196" s="173"/>
      <c r="F1196" s="173"/>
      <c r="G1196" s="173"/>
      <c r="H1196" s="173"/>
      <c r="I1196" s="174"/>
      <c r="J1196" s="175"/>
      <c r="K1196" s="176" t="str">
        <f t="shared" si="576"/>
        <v/>
      </c>
      <c r="L1196" s="177" t="str">
        <f t="shared" si="577"/>
        <v/>
      </c>
      <c r="M1196" s="178" t="str">
        <f t="shared" si="578"/>
        <v/>
      </c>
      <c r="N1196" s="44" t="str" cm="1">
        <f t="array" ref="N1196">IFERROR(IF(_xlfn.SINGLE(A:A)="","",IF(R1196="Beer",SUM(LOOKUP(2,1/(Rates!$B$3:$B$5&lt;=W1196)/(Rates!$C$3:$C$5&gt;=W1196),Rates!$D$3:$D$5)*(X1196/100)*W1196),IF(R1196="Refreshment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44" t="str">
        <f t="shared" si="579"/>
        <v/>
      </c>
      <c r="P1196" s="13"/>
      <c r="Q1196" s="179" t="str">
        <f t="shared" si="580"/>
        <v/>
      </c>
      <c r="R1196" s="180" t="str">
        <f t="shared" si="581"/>
        <v/>
      </c>
      <c r="S1196" s="13" t="str">
        <f>IF(A1196="","",IF(R1196="Refreshment Beverage",VLOOKUP(VALUE(Q1196),Rates!G$15:L$19,2,0),VLOOKUP(VALUE(Q1196),Rates!G$4:L$8,2,0)))</f>
        <v/>
      </c>
      <c r="T1196" s="13" t="str">
        <f t="shared" si="582"/>
        <v/>
      </c>
      <c r="U1196" s="181" t="str">
        <f t="shared" si="583"/>
        <v/>
      </c>
      <c r="V1196" s="13" t="str">
        <f t="shared" si="584"/>
        <v/>
      </c>
      <c r="W1196" s="13" t="str">
        <f t="shared" si="585"/>
        <v/>
      </c>
      <c r="X1196" s="182" t="str">
        <f t="shared" si="586"/>
        <v/>
      </c>
      <c r="Y1196" s="183" t="str">
        <f>IF(A:A="","",IF(R1196="Refreshment Beverage",VLOOKUP(Q1196,Rates!G$15:L$19,6,0)*W1196,VLOOKUP(Q1196,Rates!G$4:L$12,6,0)*W1196))</f>
        <v/>
      </c>
      <c r="Z1196" s="183" t="str">
        <f t="shared" si="587"/>
        <v/>
      </c>
      <c r="AA1196" s="17">
        <f t="shared" si="575"/>
        <v>0</v>
      </c>
      <c r="AB1196" s="177" t="str" cm="1">
        <f t="array" ref="AB1196">IF(_xlfn.SINGLE(A:A)="","",IF(R1196="Refreshment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177" t="str" cm="1">
        <f t="array" ref="AC1196">IF(_xlfn.SINGLE(A:A)="","",IF(R1196="Refreshment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68">
        <f>IFERROR(IF(OR(Q1196=1,Q1196=2,Q1196=3,Q1196=4),VLOOKUP(Q1196,Rates!$A$31:$B$34,2,0)*W1196,IF(V1196=1,VLOOKUP(U1196,'REB BEV MIN MKUP'!B:E,4,0),IF(V1196&gt;1,VLOOKUP(VALUE(W1196),'REB BEV MIN MKUP'!O:Q,3,0),0))),0)</f>
        <v>0</v>
      </c>
      <c r="AE1196" s="177" t="str">
        <f t="shared" si="588"/>
        <v/>
      </c>
      <c r="AF1196" s="13" t="str">
        <f t="shared" si="589"/>
        <v/>
      </c>
      <c r="AG1196" s="177" t="str">
        <f t="shared" si="590"/>
        <v/>
      </c>
      <c r="AH1196" s="184" t="str">
        <f t="shared" si="591"/>
        <v/>
      </c>
      <c r="AI1196" s="184" t="str">
        <f>IF(AE:AE="","",IF(R1196="Refreshment Beverage",AK1196*(Rates!J$19/100),ROUND(SUM(AH1196*(Rates!$J$8/100)),4)))</f>
        <v/>
      </c>
      <c r="AJ1196" s="183" t="str">
        <f t="shared" si="592"/>
        <v/>
      </c>
      <c r="AK1196" s="185" t="str">
        <f t="shared" si="593"/>
        <v/>
      </c>
      <c r="AL1196" s="177" t="str">
        <f t="shared" si="594"/>
        <v/>
      </c>
      <c r="AM1196" s="13" t="str">
        <f>IF(AS1196="","",IF(R1196="Refreshment Beverage",ROUND(AS1196*Rates!K$19,4),ROUND(AO1196*(VLOOKUP(VALUE(Q1196),Rates!G$4:L$12,3,0)),4)))</f>
        <v/>
      </c>
      <c r="AN1196" s="183" t="str">
        <f>IF(AS1196="","",IF(R1196="Refreshment Beverage",AS1196*(Rates!J$19/100),MAX(AM1196,AB1196)))</f>
        <v/>
      </c>
      <c r="AO1196" s="186" t="str">
        <f t="shared" si="595"/>
        <v/>
      </c>
      <c r="AP1196" s="186" t="str">
        <f t="shared" si="596"/>
        <v/>
      </c>
      <c r="AQ1196" s="186" t="str">
        <f>IF(AS1196="","",IF(R1196="Refreshment Beverage",ROUND(SUM(VLOOKUP(Q:Q,Rates!G$15:L$19,3,0)*(AS1196-Y1196-Z1196-AA1196)),4),ROUND(SUM(Rates!$K$8*AS1196),4)))</f>
        <v/>
      </c>
      <c r="AR1196" s="184" t="str">
        <f t="shared" si="597"/>
        <v/>
      </c>
      <c r="AS1196" s="185" t="str">
        <f t="shared" si="598"/>
        <v/>
      </c>
      <c r="AT1196" s="177" t="str">
        <f t="shared" si="599"/>
        <v/>
      </c>
      <c r="AU1196" s="13" t="str">
        <f>IF(AX1196="","",IF(R1196="Refreshment Beverage",ROUND((BA1196-Y1196-Z1196-AA1196)*VLOOKUP(VALUE(Q1196),Rates!G$15:L$19,3,0),4),ROUND(AW1196*(VLOOKUP(VALUE(Q1196),Rates!G:L,3,0)),4)))</f>
        <v/>
      </c>
      <c r="AV1196" s="183" t="str">
        <f t="shared" si="600"/>
        <v/>
      </c>
      <c r="AW1196" s="186" t="str">
        <f t="shared" si="601"/>
        <v/>
      </c>
      <c r="AX1196" s="184" t="str">
        <f t="shared" si="602"/>
        <v/>
      </c>
      <c r="AY1196" s="186" t="str">
        <f>IF(AX1196="","",IF(R1196="Refreshment Beverage",ROUND(SUM(AX1196*Rates!K$19),4),ROUND(SUM(AX1196*(Rates!J$8/100)),4)))</f>
        <v/>
      </c>
      <c r="AZ1196" s="183" t="str">
        <f t="shared" si="603"/>
        <v/>
      </c>
      <c r="BA1196" s="185" t="str">
        <f t="shared" si="604"/>
        <v/>
      </c>
      <c r="BD1196" s="171"/>
      <c r="BE1196" s="171"/>
      <c r="BF1196" s="171"/>
      <c r="BG1196" s="171"/>
    </row>
    <row r="1197" spans="1:59" ht="15" customHeight="1" x14ac:dyDescent="0.3">
      <c r="A1197" s="172"/>
      <c r="B1197" s="172"/>
      <c r="C1197" s="172"/>
      <c r="D1197" s="173"/>
      <c r="E1197" s="173"/>
      <c r="F1197" s="173"/>
      <c r="G1197" s="173"/>
      <c r="H1197" s="173"/>
      <c r="I1197" s="174"/>
      <c r="J1197" s="175"/>
      <c r="K1197" s="176" t="str">
        <f t="shared" si="576"/>
        <v/>
      </c>
      <c r="L1197" s="177" t="str">
        <f t="shared" si="577"/>
        <v/>
      </c>
      <c r="M1197" s="178" t="str">
        <f t="shared" si="578"/>
        <v/>
      </c>
      <c r="N1197" s="44" t="str" cm="1">
        <f t="array" ref="N1197">IFERROR(IF(_xlfn.SINGLE(A:A)="","",IF(R1197="Beer",SUM(LOOKUP(2,1/(Rates!$B$3:$B$5&lt;=W1197)/(Rates!$C$3:$C$5&gt;=W1197),Rates!$D$3:$D$5)*(X1197/100)*W1197),IF(R1197="Refreshment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44" t="str">
        <f t="shared" si="579"/>
        <v/>
      </c>
      <c r="P1197" s="13"/>
      <c r="Q1197" s="179" t="str">
        <f t="shared" si="580"/>
        <v/>
      </c>
      <c r="R1197" s="180" t="str">
        <f t="shared" si="581"/>
        <v/>
      </c>
      <c r="S1197" s="13" t="str">
        <f>IF(A1197="","",IF(R1197="Refreshment Beverage",VLOOKUP(VALUE(Q1197),Rates!G$15:L$19,2,0),VLOOKUP(VALUE(Q1197),Rates!G$4:L$8,2,0)))</f>
        <v/>
      </c>
      <c r="T1197" s="13" t="str">
        <f t="shared" si="582"/>
        <v/>
      </c>
      <c r="U1197" s="181" t="str">
        <f t="shared" si="583"/>
        <v/>
      </c>
      <c r="V1197" s="13" t="str">
        <f t="shared" si="584"/>
        <v/>
      </c>
      <c r="W1197" s="13" t="str">
        <f t="shared" si="585"/>
        <v/>
      </c>
      <c r="X1197" s="182" t="str">
        <f t="shared" si="586"/>
        <v/>
      </c>
      <c r="Y1197" s="183" t="str">
        <f>IF(A:A="","",IF(R1197="Refreshment Beverage",VLOOKUP(Q1197,Rates!G$15:L$19,6,0)*W1197,VLOOKUP(Q1197,Rates!G$4:L$12,6,0)*W1197))</f>
        <v/>
      </c>
      <c r="Z1197" s="183" t="str">
        <f t="shared" si="587"/>
        <v/>
      </c>
      <c r="AA1197" s="17">
        <f t="shared" si="575"/>
        <v>0</v>
      </c>
      <c r="AB1197" s="177" t="str" cm="1">
        <f t="array" ref="AB1197">IF(_xlfn.SINGLE(A:A)="","",IF(R1197="Refreshment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177" t="str" cm="1">
        <f t="array" ref="AC1197">IF(_xlfn.SINGLE(A:A)="","",IF(R1197="Refreshment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68">
        <f>IFERROR(IF(OR(Q1197=1,Q1197=2,Q1197=3,Q1197=4),VLOOKUP(Q1197,Rates!$A$31:$B$34,2,0)*W1197,IF(V1197=1,VLOOKUP(U1197,'REB BEV MIN MKUP'!B:E,4,0),IF(V1197&gt;1,VLOOKUP(VALUE(W1197),'REB BEV MIN MKUP'!O:Q,3,0),0))),0)</f>
        <v>0</v>
      </c>
      <c r="AE1197" s="177" t="str">
        <f t="shared" si="588"/>
        <v/>
      </c>
      <c r="AF1197" s="13" t="str">
        <f t="shared" si="589"/>
        <v/>
      </c>
      <c r="AG1197" s="177" t="str">
        <f t="shared" si="590"/>
        <v/>
      </c>
      <c r="AH1197" s="184" t="str">
        <f t="shared" si="591"/>
        <v/>
      </c>
      <c r="AI1197" s="184" t="str">
        <f>IF(AE:AE="","",IF(R1197="Refreshment Beverage",AK1197*(Rates!J$19/100),ROUND(SUM(AH1197*(Rates!$J$8/100)),4)))</f>
        <v/>
      </c>
      <c r="AJ1197" s="183" t="str">
        <f t="shared" si="592"/>
        <v/>
      </c>
      <c r="AK1197" s="185" t="str">
        <f t="shared" si="593"/>
        <v/>
      </c>
      <c r="AL1197" s="177" t="str">
        <f t="shared" si="594"/>
        <v/>
      </c>
      <c r="AM1197" s="13" t="str">
        <f>IF(AS1197="","",IF(R1197="Refreshment Beverage",ROUND(AS1197*Rates!K$19,4),ROUND(AO1197*(VLOOKUP(VALUE(Q1197),Rates!G$4:L$12,3,0)),4)))</f>
        <v/>
      </c>
      <c r="AN1197" s="183" t="str">
        <f>IF(AS1197="","",IF(R1197="Refreshment Beverage",AS1197*(Rates!J$19/100),MAX(AM1197,AB1197)))</f>
        <v/>
      </c>
      <c r="AO1197" s="186" t="str">
        <f t="shared" si="595"/>
        <v/>
      </c>
      <c r="AP1197" s="186" t="str">
        <f t="shared" si="596"/>
        <v/>
      </c>
      <c r="AQ1197" s="186" t="str">
        <f>IF(AS1197="","",IF(R1197="Refreshment Beverage",ROUND(SUM(VLOOKUP(Q:Q,Rates!G$15:L$19,3,0)*(AS1197-Y1197-Z1197-AA1197)),4),ROUND(SUM(Rates!$K$8*AS1197),4)))</f>
        <v/>
      </c>
      <c r="AR1197" s="184" t="str">
        <f t="shared" si="597"/>
        <v/>
      </c>
      <c r="AS1197" s="185" t="str">
        <f t="shared" si="598"/>
        <v/>
      </c>
      <c r="AT1197" s="177" t="str">
        <f t="shared" si="599"/>
        <v/>
      </c>
      <c r="AU1197" s="13" t="str">
        <f>IF(AX1197="","",IF(R1197="Refreshment Beverage",ROUND((BA1197-Y1197-Z1197-AA1197)*VLOOKUP(VALUE(Q1197),Rates!G$15:L$19,3,0),4),ROUND(AW1197*(VLOOKUP(VALUE(Q1197),Rates!G:L,3,0)),4)))</f>
        <v/>
      </c>
      <c r="AV1197" s="183" t="str">
        <f t="shared" si="600"/>
        <v/>
      </c>
      <c r="AW1197" s="186" t="str">
        <f t="shared" si="601"/>
        <v/>
      </c>
      <c r="AX1197" s="184" t="str">
        <f t="shared" si="602"/>
        <v/>
      </c>
      <c r="AY1197" s="186" t="str">
        <f>IF(AX1197="","",IF(R1197="Refreshment Beverage",ROUND(SUM(AX1197*Rates!K$19),4),ROUND(SUM(AX1197*(Rates!J$8/100)),4)))</f>
        <v/>
      </c>
      <c r="AZ1197" s="183" t="str">
        <f t="shared" si="603"/>
        <v/>
      </c>
      <c r="BA1197" s="185" t="str">
        <f t="shared" si="604"/>
        <v/>
      </c>
      <c r="BD1197" s="171"/>
      <c r="BE1197" s="171"/>
      <c r="BF1197" s="171"/>
      <c r="BG1197" s="171"/>
    </row>
    <row r="1198" spans="1:59" ht="15" customHeight="1" x14ac:dyDescent="0.3">
      <c r="A1198" s="172"/>
      <c r="B1198" s="172"/>
      <c r="C1198" s="172"/>
      <c r="D1198" s="173"/>
      <c r="E1198" s="173"/>
      <c r="F1198" s="173"/>
      <c r="G1198" s="173"/>
      <c r="H1198" s="173"/>
      <c r="I1198" s="174"/>
      <c r="J1198" s="175"/>
      <c r="K1198" s="176" t="str">
        <f t="shared" si="576"/>
        <v/>
      </c>
      <c r="L1198" s="177" t="str">
        <f t="shared" si="577"/>
        <v/>
      </c>
      <c r="M1198" s="178" t="str">
        <f t="shared" si="578"/>
        <v/>
      </c>
      <c r="N1198" s="44" t="str" cm="1">
        <f t="array" ref="N1198">IFERROR(IF(_xlfn.SINGLE(A:A)="","",IF(R1198="Beer",SUM(LOOKUP(2,1/(Rates!$B$3:$B$5&lt;=W1198)/(Rates!$C$3:$C$5&gt;=W1198),Rates!$D$3:$D$5)*(X1198/100)*W1198),IF(R1198="Refreshment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44" t="str">
        <f t="shared" si="579"/>
        <v/>
      </c>
      <c r="P1198" s="13"/>
      <c r="Q1198" s="179" t="str">
        <f t="shared" si="580"/>
        <v/>
      </c>
      <c r="R1198" s="180" t="str">
        <f t="shared" si="581"/>
        <v/>
      </c>
      <c r="S1198" s="13" t="str">
        <f>IF(A1198="","",IF(R1198="Refreshment Beverage",VLOOKUP(VALUE(Q1198),Rates!G$15:L$19,2,0),VLOOKUP(VALUE(Q1198),Rates!G$4:L$8,2,0)))</f>
        <v/>
      </c>
      <c r="T1198" s="13" t="str">
        <f t="shared" si="582"/>
        <v/>
      </c>
      <c r="U1198" s="181" t="str">
        <f t="shared" si="583"/>
        <v/>
      </c>
      <c r="V1198" s="13" t="str">
        <f t="shared" si="584"/>
        <v/>
      </c>
      <c r="W1198" s="13" t="str">
        <f t="shared" si="585"/>
        <v/>
      </c>
      <c r="X1198" s="182" t="str">
        <f t="shared" si="586"/>
        <v/>
      </c>
      <c r="Y1198" s="183" t="str">
        <f>IF(A:A="","",IF(R1198="Refreshment Beverage",VLOOKUP(Q1198,Rates!G$15:L$19,6,0)*W1198,VLOOKUP(Q1198,Rates!G$4:L$12,6,0)*W1198))</f>
        <v/>
      </c>
      <c r="Z1198" s="183" t="str">
        <f t="shared" si="587"/>
        <v/>
      </c>
      <c r="AA1198" s="17">
        <f t="shared" si="575"/>
        <v>0</v>
      </c>
      <c r="AB1198" s="177" t="str" cm="1">
        <f t="array" ref="AB1198">IF(_xlfn.SINGLE(A:A)="","",IF(R1198="Refreshment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177" t="str" cm="1">
        <f t="array" ref="AC1198">IF(_xlfn.SINGLE(A:A)="","",IF(R1198="Refreshment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68">
        <f>IFERROR(IF(OR(Q1198=1,Q1198=2,Q1198=3,Q1198=4),VLOOKUP(Q1198,Rates!$A$31:$B$34,2,0)*W1198,IF(V1198=1,VLOOKUP(U1198,'REB BEV MIN MKUP'!B:E,4,0),IF(V1198&gt;1,VLOOKUP(VALUE(W1198),'REB BEV MIN MKUP'!O:Q,3,0),0))),0)</f>
        <v>0</v>
      </c>
      <c r="AE1198" s="177" t="str">
        <f t="shared" si="588"/>
        <v/>
      </c>
      <c r="AF1198" s="13" t="str">
        <f t="shared" si="589"/>
        <v/>
      </c>
      <c r="AG1198" s="177" t="str">
        <f t="shared" si="590"/>
        <v/>
      </c>
      <c r="AH1198" s="184" t="str">
        <f t="shared" si="591"/>
        <v/>
      </c>
      <c r="AI1198" s="184" t="str">
        <f>IF(AE:AE="","",IF(R1198="Refreshment Beverage",AK1198*(Rates!J$19/100),ROUND(SUM(AH1198*(Rates!$J$8/100)),4)))</f>
        <v/>
      </c>
      <c r="AJ1198" s="183" t="str">
        <f t="shared" si="592"/>
        <v/>
      </c>
      <c r="AK1198" s="185" t="str">
        <f t="shared" si="593"/>
        <v/>
      </c>
      <c r="AL1198" s="177" t="str">
        <f t="shared" si="594"/>
        <v/>
      </c>
      <c r="AM1198" s="13" t="str">
        <f>IF(AS1198="","",IF(R1198="Refreshment Beverage",ROUND(AS1198*Rates!K$19,4),ROUND(AO1198*(VLOOKUP(VALUE(Q1198),Rates!G$4:L$12,3,0)),4)))</f>
        <v/>
      </c>
      <c r="AN1198" s="183" t="str">
        <f>IF(AS1198="","",IF(R1198="Refreshment Beverage",AS1198*(Rates!J$19/100),MAX(AM1198,AB1198)))</f>
        <v/>
      </c>
      <c r="AO1198" s="186" t="str">
        <f t="shared" si="595"/>
        <v/>
      </c>
      <c r="AP1198" s="186" t="str">
        <f t="shared" si="596"/>
        <v/>
      </c>
      <c r="AQ1198" s="186" t="str">
        <f>IF(AS1198="","",IF(R1198="Refreshment Beverage",ROUND(SUM(VLOOKUP(Q:Q,Rates!G$15:L$19,3,0)*(AS1198-Y1198-Z1198-AA1198)),4),ROUND(SUM(Rates!$K$8*AS1198),4)))</f>
        <v/>
      </c>
      <c r="AR1198" s="184" t="str">
        <f t="shared" si="597"/>
        <v/>
      </c>
      <c r="AS1198" s="185" t="str">
        <f t="shared" si="598"/>
        <v/>
      </c>
      <c r="AT1198" s="177" t="str">
        <f t="shared" si="599"/>
        <v/>
      </c>
      <c r="AU1198" s="13" t="str">
        <f>IF(AX1198="","",IF(R1198="Refreshment Beverage",ROUND((BA1198-Y1198-Z1198-AA1198)*VLOOKUP(VALUE(Q1198),Rates!G$15:L$19,3,0),4),ROUND(AW1198*(VLOOKUP(VALUE(Q1198),Rates!G:L,3,0)),4)))</f>
        <v/>
      </c>
      <c r="AV1198" s="183" t="str">
        <f t="shared" si="600"/>
        <v/>
      </c>
      <c r="AW1198" s="186" t="str">
        <f t="shared" si="601"/>
        <v/>
      </c>
      <c r="AX1198" s="184" t="str">
        <f t="shared" si="602"/>
        <v/>
      </c>
      <c r="AY1198" s="186" t="str">
        <f>IF(AX1198="","",IF(R1198="Refreshment Beverage",ROUND(SUM(AX1198*Rates!K$19),4),ROUND(SUM(AX1198*(Rates!J$8/100)),4)))</f>
        <v/>
      </c>
      <c r="AZ1198" s="183" t="str">
        <f t="shared" si="603"/>
        <v/>
      </c>
      <c r="BA1198" s="185" t="str">
        <f t="shared" si="604"/>
        <v/>
      </c>
      <c r="BD1198" s="171"/>
      <c r="BE1198" s="171"/>
      <c r="BF1198" s="171"/>
      <c r="BG1198" s="171"/>
    </row>
    <row r="1199" spans="1:59" ht="15" customHeight="1" x14ac:dyDescent="0.3">
      <c r="A1199" s="172"/>
      <c r="B1199" s="172"/>
      <c r="C1199" s="172"/>
      <c r="D1199" s="173"/>
      <c r="E1199" s="173"/>
      <c r="F1199" s="173"/>
      <c r="G1199" s="173"/>
      <c r="H1199" s="173"/>
      <c r="I1199" s="174"/>
      <c r="J1199" s="175"/>
      <c r="K1199" s="176" t="str">
        <f t="shared" si="576"/>
        <v/>
      </c>
      <c r="L1199" s="177" t="str">
        <f t="shared" si="577"/>
        <v/>
      </c>
      <c r="M1199" s="178" t="str">
        <f t="shared" si="578"/>
        <v/>
      </c>
      <c r="N1199" s="44" t="str" cm="1">
        <f t="array" ref="N1199">IFERROR(IF(_xlfn.SINGLE(A:A)="","",IF(R1199="Beer",SUM(LOOKUP(2,1/(Rates!$B$3:$B$5&lt;=W1199)/(Rates!$C$3:$C$5&gt;=W1199),Rates!$D$3:$D$5)*(X1199/100)*W1199),IF(R1199="Refreshment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44" t="str">
        <f t="shared" si="579"/>
        <v/>
      </c>
      <c r="P1199" s="13"/>
      <c r="Q1199" s="179" t="str">
        <f t="shared" si="580"/>
        <v/>
      </c>
      <c r="R1199" s="180" t="str">
        <f t="shared" si="581"/>
        <v/>
      </c>
      <c r="S1199" s="13" t="str">
        <f>IF(A1199="","",IF(R1199="Refreshment Beverage",VLOOKUP(VALUE(Q1199),Rates!G$15:L$19,2,0),VLOOKUP(VALUE(Q1199),Rates!G$4:L$8,2,0)))</f>
        <v/>
      </c>
      <c r="T1199" s="13" t="str">
        <f t="shared" si="582"/>
        <v/>
      </c>
      <c r="U1199" s="181" t="str">
        <f t="shared" si="583"/>
        <v/>
      </c>
      <c r="V1199" s="13" t="str">
        <f t="shared" si="584"/>
        <v/>
      </c>
      <c r="W1199" s="13" t="str">
        <f t="shared" si="585"/>
        <v/>
      </c>
      <c r="X1199" s="182" t="str">
        <f t="shared" si="586"/>
        <v/>
      </c>
      <c r="Y1199" s="183" t="str">
        <f>IF(A:A="","",IF(R1199="Refreshment Beverage",VLOOKUP(Q1199,Rates!G$15:L$19,6,0)*W1199,VLOOKUP(Q1199,Rates!G$4:L$12,6,0)*W1199))</f>
        <v/>
      </c>
      <c r="Z1199" s="183" t="str">
        <f t="shared" si="587"/>
        <v/>
      </c>
      <c r="AA1199" s="17">
        <f t="shared" si="575"/>
        <v>0</v>
      </c>
      <c r="AB1199" s="177" t="str" cm="1">
        <f t="array" ref="AB1199">IF(_xlfn.SINGLE(A:A)="","",IF(R1199="Refreshment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177" t="str" cm="1">
        <f t="array" ref="AC1199">IF(_xlfn.SINGLE(A:A)="","",IF(R1199="Refreshment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68">
        <f>IFERROR(IF(OR(Q1199=1,Q1199=2,Q1199=3,Q1199=4),VLOOKUP(Q1199,Rates!$A$31:$B$34,2,0)*W1199,IF(V1199=1,VLOOKUP(U1199,'REB BEV MIN MKUP'!B:E,4,0),IF(V1199&gt;1,VLOOKUP(VALUE(W1199),'REB BEV MIN MKUP'!O:Q,3,0),0))),0)</f>
        <v>0</v>
      </c>
      <c r="AE1199" s="177" t="str">
        <f t="shared" si="588"/>
        <v/>
      </c>
      <c r="AF1199" s="13" t="str">
        <f t="shared" si="589"/>
        <v/>
      </c>
      <c r="AG1199" s="177" t="str">
        <f t="shared" si="590"/>
        <v/>
      </c>
      <c r="AH1199" s="184" t="str">
        <f t="shared" si="591"/>
        <v/>
      </c>
      <c r="AI1199" s="184" t="str">
        <f>IF(AE:AE="","",IF(R1199="Refreshment Beverage",AK1199*(Rates!J$19/100),ROUND(SUM(AH1199*(Rates!$J$8/100)),4)))</f>
        <v/>
      </c>
      <c r="AJ1199" s="183" t="str">
        <f t="shared" si="592"/>
        <v/>
      </c>
      <c r="AK1199" s="185" t="str">
        <f t="shared" si="593"/>
        <v/>
      </c>
      <c r="AL1199" s="177" t="str">
        <f t="shared" si="594"/>
        <v/>
      </c>
      <c r="AM1199" s="13" t="str">
        <f>IF(AS1199="","",IF(R1199="Refreshment Beverage",ROUND(AS1199*Rates!K$19,4),ROUND(AO1199*(VLOOKUP(VALUE(Q1199),Rates!G$4:L$12,3,0)),4)))</f>
        <v/>
      </c>
      <c r="AN1199" s="183" t="str">
        <f>IF(AS1199="","",IF(R1199="Refreshment Beverage",AS1199*(Rates!J$19/100),MAX(AM1199,AB1199)))</f>
        <v/>
      </c>
      <c r="AO1199" s="186" t="str">
        <f t="shared" si="595"/>
        <v/>
      </c>
      <c r="AP1199" s="186" t="str">
        <f t="shared" si="596"/>
        <v/>
      </c>
      <c r="AQ1199" s="186" t="str">
        <f>IF(AS1199="","",IF(R1199="Refreshment Beverage",ROUND(SUM(VLOOKUP(Q:Q,Rates!G$15:L$19,3,0)*(AS1199-Y1199-Z1199-AA1199)),4),ROUND(SUM(Rates!$K$8*AS1199),4)))</f>
        <v/>
      </c>
      <c r="AR1199" s="184" t="str">
        <f t="shared" si="597"/>
        <v/>
      </c>
      <c r="AS1199" s="185" t="str">
        <f t="shared" si="598"/>
        <v/>
      </c>
      <c r="AT1199" s="177" t="str">
        <f t="shared" si="599"/>
        <v/>
      </c>
      <c r="AU1199" s="13" t="str">
        <f>IF(AX1199="","",IF(R1199="Refreshment Beverage",ROUND((BA1199-Y1199-Z1199-AA1199)*VLOOKUP(VALUE(Q1199),Rates!G$15:L$19,3,0),4),ROUND(AW1199*(VLOOKUP(VALUE(Q1199),Rates!G:L,3,0)),4)))</f>
        <v/>
      </c>
      <c r="AV1199" s="183" t="str">
        <f t="shared" si="600"/>
        <v/>
      </c>
      <c r="AW1199" s="186" t="str">
        <f t="shared" si="601"/>
        <v/>
      </c>
      <c r="AX1199" s="184" t="str">
        <f t="shared" si="602"/>
        <v/>
      </c>
      <c r="AY1199" s="186" t="str">
        <f>IF(AX1199="","",IF(R1199="Refreshment Beverage",ROUND(SUM(AX1199*Rates!K$19),4),ROUND(SUM(AX1199*(Rates!J$8/100)),4)))</f>
        <v/>
      </c>
      <c r="AZ1199" s="183" t="str">
        <f t="shared" si="603"/>
        <v/>
      </c>
      <c r="BA1199" s="185" t="str">
        <f t="shared" si="604"/>
        <v/>
      </c>
      <c r="BD1199" s="171"/>
      <c r="BE1199" s="171"/>
      <c r="BF1199" s="171"/>
      <c r="BG1199" s="171"/>
    </row>
    <row r="1200" spans="1:59" ht="15" customHeight="1" x14ac:dyDescent="0.3">
      <c r="A1200" s="172"/>
      <c r="B1200" s="172"/>
      <c r="C1200" s="172"/>
      <c r="D1200" s="173"/>
      <c r="E1200" s="173"/>
      <c r="F1200" s="173"/>
      <c r="G1200" s="173"/>
      <c r="H1200" s="173"/>
      <c r="I1200" s="174"/>
      <c r="J1200" s="175"/>
      <c r="K1200" s="176" t="str">
        <f t="shared" si="576"/>
        <v/>
      </c>
      <c r="L1200" s="177" t="str">
        <f t="shared" si="577"/>
        <v/>
      </c>
      <c r="M1200" s="178" t="str">
        <f t="shared" si="578"/>
        <v/>
      </c>
      <c r="N1200" s="44" t="str" cm="1">
        <f t="array" ref="N1200">IFERROR(IF(_xlfn.SINGLE(A:A)="","",IF(R1200="Beer",SUM(LOOKUP(2,1/(Rates!$B$3:$B$5&lt;=W1200)/(Rates!$C$3:$C$5&gt;=W1200),Rates!$D$3:$D$5)*(X1200/100)*W1200),IF(R1200="Refreshment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44" t="str">
        <f t="shared" si="579"/>
        <v/>
      </c>
      <c r="P1200" s="13"/>
      <c r="Q1200" s="179" t="str">
        <f t="shared" si="580"/>
        <v/>
      </c>
      <c r="R1200" s="180" t="str">
        <f t="shared" si="581"/>
        <v/>
      </c>
      <c r="S1200" s="13" t="str">
        <f>IF(A1200="","",IF(R1200="Refreshment Beverage",VLOOKUP(VALUE(Q1200),Rates!G$15:L$19,2,0),VLOOKUP(VALUE(Q1200),Rates!G$4:L$8,2,0)))</f>
        <v/>
      </c>
      <c r="T1200" s="13" t="str">
        <f t="shared" si="582"/>
        <v/>
      </c>
      <c r="U1200" s="181" t="str">
        <f t="shared" si="583"/>
        <v/>
      </c>
      <c r="V1200" s="13" t="str">
        <f t="shared" si="584"/>
        <v/>
      </c>
      <c r="W1200" s="13" t="str">
        <f t="shared" si="585"/>
        <v/>
      </c>
      <c r="X1200" s="182" t="str">
        <f t="shared" si="586"/>
        <v/>
      </c>
      <c r="Y1200" s="183" t="str">
        <f>IF(A:A="","",IF(R1200="Refreshment Beverage",VLOOKUP(Q1200,Rates!G$15:L$19,6,0)*W1200,VLOOKUP(Q1200,Rates!G$4:L$12,6,0)*W1200))</f>
        <v/>
      </c>
      <c r="Z1200" s="183" t="str">
        <f t="shared" si="587"/>
        <v/>
      </c>
      <c r="AA1200" s="17">
        <f t="shared" si="575"/>
        <v>0</v>
      </c>
      <c r="AB1200" s="177" t="str" cm="1">
        <f t="array" ref="AB1200">IF(_xlfn.SINGLE(A:A)="","",IF(R1200="Refreshment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177" t="str" cm="1">
        <f t="array" ref="AC1200">IF(_xlfn.SINGLE(A:A)="","",IF(R1200="Refreshment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68">
        <f>IFERROR(IF(OR(Q1200=1,Q1200=2,Q1200=3,Q1200=4),VLOOKUP(Q1200,Rates!$A$31:$B$34,2,0)*W1200,IF(V1200=1,VLOOKUP(U1200,'REB BEV MIN MKUP'!B:E,4,0),IF(V1200&gt;1,VLOOKUP(VALUE(W1200),'REB BEV MIN MKUP'!O:Q,3,0),0))),0)</f>
        <v>0</v>
      </c>
      <c r="AE1200" s="177" t="str">
        <f t="shared" si="588"/>
        <v/>
      </c>
      <c r="AF1200" s="13" t="str">
        <f t="shared" si="589"/>
        <v/>
      </c>
      <c r="AG1200" s="177" t="str">
        <f t="shared" si="590"/>
        <v/>
      </c>
      <c r="AH1200" s="184" t="str">
        <f t="shared" si="591"/>
        <v/>
      </c>
      <c r="AI1200" s="184" t="str">
        <f>IF(AE:AE="","",IF(R1200="Refreshment Beverage",AK1200*(Rates!J$19/100),ROUND(SUM(AH1200*(Rates!$J$8/100)),4)))</f>
        <v/>
      </c>
      <c r="AJ1200" s="183" t="str">
        <f t="shared" si="592"/>
        <v/>
      </c>
      <c r="AK1200" s="185" t="str">
        <f t="shared" si="593"/>
        <v/>
      </c>
      <c r="AL1200" s="177" t="str">
        <f t="shared" si="594"/>
        <v/>
      </c>
      <c r="AM1200" s="13" t="str">
        <f>IF(AS1200="","",IF(R1200="Refreshment Beverage",ROUND(AS1200*Rates!K$19,4),ROUND(AO1200*(VLOOKUP(VALUE(Q1200),Rates!G$4:L$12,3,0)),4)))</f>
        <v/>
      </c>
      <c r="AN1200" s="183" t="str">
        <f>IF(AS1200="","",IF(R1200="Refreshment Beverage",AS1200*(Rates!J$19/100),MAX(AM1200,AB1200)))</f>
        <v/>
      </c>
      <c r="AO1200" s="186" t="str">
        <f t="shared" si="595"/>
        <v/>
      </c>
      <c r="AP1200" s="186" t="str">
        <f t="shared" si="596"/>
        <v/>
      </c>
      <c r="AQ1200" s="186" t="str">
        <f>IF(AS1200="","",IF(R1200="Refreshment Beverage",ROUND(SUM(VLOOKUP(Q:Q,Rates!G$15:L$19,3,0)*(AS1200-Y1200-Z1200-AA1200)),4),ROUND(SUM(Rates!$K$8*AS1200),4)))</f>
        <v/>
      </c>
      <c r="AR1200" s="184" t="str">
        <f t="shared" si="597"/>
        <v/>
      </c>
      <c r="AS1200" s="185" t="str">
        <f t="shared" si="598"/>
        <v/>
      </c>
      <c r="AT1200" s="177" t="str">
        <f t="shared" si="599"/>
        <v/>
      </c>
      <c r="AU1200" s="13" t="str">
        <f>IF(AX1200="","",IF(R1200="Refreshment Beverage",ROUND((BA1200-Y1200-Z1200-AA1200)*VLOOKUP(VALUE(Q1200),Rates!G$15:L$19,3,0),4),ROUND(AW1200*(VLOOKUP(VALUE(Q1200),Rates!G:L,3,0)),4)))</f>
        <v/>
      </c>
      <c r="AV1200" s="183" t="str">
        <f t="shared" si="600"/>
        <v/>
      </c>
      <c r="AW1200" s="186" t="str">
        <f t="shared" si="601"/>
        <v/>
      </c>
      <c r="AX1200" s="184" t="str">
        <f t="shared" si="602"/>
        <v/>
      </c>
      <c r="AY1200" s="186" t="str">
        <f>IF(AX1200="","",IF(R1200="Refreshment Beverage",ROUND(SUM(AX1200*Rates!K$19),4),ROUND(SUM(AX1200*(Rates!J$8/100)),4)))</f>
        <v/>
      </c>
      <c r="AZ1200" s="183" t="str">
        <f t="shared" si="603"/>
        <v/>
      </c>
      <c r="BA1200" s="185" t="str">
        <f t="shared" si="604"/>
        <v/>
      </c>
      <c r="BD1200" s="171"/>
      <c r="BE1200" s="171"/>
      <c r="BF1200" s="171"/>
      <c r="BG1200" s="171"/>
    </row>
    <row r="1201" spans="1:59" ht="15" customHeight="1" x14ac:dyDescent="0.3">
      <c r="A1201" s="172"/>
      <c r="B1201" s="172"/>
      <c r="C1201" s="172"/>
      <c r="D1201" s="173"/>
      <c r="E1201" s="173"/>
      <c r="F1201" s="173"/>
      <c r="G1201" s="173"/>
      <c r="H1201" s="173"/>
      <c r="I1201" s="174"/>
      <c r="J1201" s="175"/>
      <c r="K1201" s="176" t="str">
        <f t="shared" si="576"/>
        <v/>
      </c>
      <c r="L1201" s="177" t="str">
        <f t="shared" si="577"/>
        <v/>
      </c>
      <c r="M1201" s="178" t="str">
        <f t="shared" si="578"/>
        <v/>
      </c>
      <c r="N1201" s="44" t="str" cm="1">
        <f t="array" ref="N1201">IFERROR(IF(_xlfn.SINGLE(A:A)="","",IF(R1201="Beer",SUM(LOOKUP(2,1/(Rates!$B$3:$B$5&lt;=W1201)/(Rates!$C$3:$C$5&gt;=W1201),Rates!$D$3:$D$5)*(X1201/100)*W1201),IF(R1201="Refreshment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44" t="str">
        <f t="shared" si="579"/>
        <v/>
      </c>
      <c r="P1201" s="13"/>
      <c r="Q1201" s="179" t="str">
        <f t="shared" si="580"/>
        <v/>
      </c>
      <c r="R1201" s="180" t="str">
        <f t="shared" si="581"/>
        <v/>
      </c>
      <c r="S1201" s="13" t="str">
        <f>IF(A1201="","",IF(R1201="Refreshment Beverage",VLOOKUP(VALUE(Q1201),Rates!G$15:L$19,2,0),VLOOKUP(VALUE(Q1201),Rates!G$4:L$8,2,0)))</f>
        <v/>
      </c>
      <c r="T1201" s="13" t="str">
        <f t="shared" si="582"/>
        <v/>
      </c>
      <c r="U1201" s="181" t="str">
        <f t="shared" si="583"/>
        <v/>
      </c>
      <c r="V1201" s="13" t="str">
        <f t="shared" si="584"/>
        <v/>
      </c>
      <c r="W1201" s="13" t="str">
        <f t="shared" si="585"/>
        <v/>
      </c>
      <c r="X1201" s="182" t="str">
        <f t="shared" si="586"/>
        <v/>
      </c>
      <c r="Y1201" s="183" t="str">
        <f>IF(A:A="","",IF(R1201="Refreshment Beverage",VLOOKUP(Q1201,Rates!G$15:L$19,6,0)*W1201,VLOOKUP(Q1201,Rates!G$4:L$12,6,0)*W1201))</f>
        <v/>
      </c>
      <c r="Z1201" s="183" t="str">
        <f t="shared" si="587"/>
        <v/>
      </c>
      <c r="AA1201" s="17">
        <f t="shared" si="575"/>
        <v>0</v>
      </c>
      <c r="AB1201" s="177" t="str" cm="1">
        <f t="array" ref="AB1201">IF(_xlfn.SINGLE(A:A)="","",IF(R1201="Refreshment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177" t="str" cm="1">
        <f t="array" ref="AC1201">IF(_xlfn.SINGLE(A:A)="","",IF(R1201="Refreshment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68">
        <f>IFERROR(IF(OR(Q1201=1,Q1201=2,Q1201=3,Q1201=4),VLOOKUP(Q1201,Rates!$A$31:$B$34,2,0)*W1201,IF(V1201=1,VLOOKUP(U1201,'REB BEV MIN MKUP'!B:E,4,0),IF(V1201&gt;1,VLOOKUP(VALUE(W1201),'REB BEV MIN MKUP'!O:Q,3,0),0))),0)</f>
        <v>0</v>
      </c>
      <c r="AE1201" s="177" t="str">
        <f t="shared" si="588"/>
        <v/>
      </c>
      <c r="AF1201" s="13" t="str">
        <f t="shared" si="589"/>
        <v/>
      </c>
      <c r="AG1201" s="177" t="str">
        <f t="shared" si="590"/>
        <v/>
      </c>
      <c r="AH1201" s="184" t="str">
        <f t="shared" si="591"/>
        <v/>
      </c>
      <c r="AI1201" s="184" t="str">
        <f>IF(AE:AE="","",IF(R1201="Refreshment Beverage",AK1201*(Rates!J$19/100),ROUND(SUM(AH1201*(Rates!$J$8/100)),4)))</f>
        <v/>
      </c>
      <c r="AJ1201" s="183" t="str">
        <f t="shared" si="592"/>
        <v/>
      </c>
      <c r="AK1201" s="185" t="str">
        <f t="shared" si="593"/>
        <v/>
      </c>
      <c r="AL1201" s="177" t="str">
        <f t="shared" si="594"/>
        <v/>
      </c>
      <c r="AM1201" s="13" t="str">
        <f>IF(AS1201="","",IF(R1201="Refreshment Beverage",ROUND(AS1201*Rates!K$19,4),ROUND(AO1201*(VLOOKUP(VALUE(Q1201),Rates!G$4:L$12,3,0)),4)))</f>
        <v/>
      </c>
      <c r="AN1201" s="183" t="str">
        <f>IF(AS1201="","",IF(R1201="Refreshment Beverage",AS1201*(Rates!J$19/100),MAX(AM1201,AB1201)))</f>
        <v/>
      </c>
      <c r="AO1201" s="186" t="str">
        <f t="shared" si="595"/>
        <v/>
      </c>
      <c r="AP1201" s="186" t="str">
        <f t="shared" si="596"/>
        <v/>
      </c>
      <c r="AQ1201" s="186" t="str">
        <f>IF(AS1201="","",IF(R1201="Refreshment Beverage",ROUND(SUM(VLOOKUP(Q:Q,Rates!G$15:L$19,3,0)*(AS1201-Y1201-Z1201-AA1201)),4),ROUND(SUM(Rates!$K$8*AS1201),4)))</f>
        <v/>
      </c>
      <c r="AR1201" s="184" t="str">
        <f t="shared" si="597"/>
        <v/>
      </c>
      <c r="AS1201" s="185" t="str">
        <f t="shared" si="598"/>
        <v/>
      </c>
      <c r="AT1201" s="177" t="str">
        <f t="shared" si="599"/>
        <v/>
      </c>
      <c r="AU1201" s="13" t="str">
        <f>IF(AX1201="","",IF(R1201="Refreshment Beverage",ROUND((BA1201-Y1201-Z1201-AA1201)*VLOOKUP(VALUE(Q1201),Rates!G$15:L$19,3,0),4),ROUND(AW1201*(VLOOKUP(VALUE(Q1201),Rates!G:L,3,0)),4)))</f>
        <v/>
      </c>
      <c r="AV1201" s="183" t="str">
        <f t="shared" si="600"/>
        <v/>
      </c>
      <c r="AW1201" s="186" t="str">
        <f t="shared" si="601"/>
        <v/>
      </c>
      <c r="AX1201" s="184" t="str">
        <f t="shared" si="602"/>
        <v/>
      </c>
      <c r="AY1201" s="186" t="str">
        <f>IF(AX1201="","",IF(R1201="Refreshment Beverage",ROUND(SUM(AX1201*Rates!K$19),4),ROUND(SUM(AX1201*(Rates!J$8/100)),4)))</f>
        <v/>
      </c>
      <c r="AZ1201" s="183" t="str">
        <f t="shared" si="603"/>
        <v/>
      </c>
      <c r="BA1201" s="185" t="str">
        <f t="shared" si="604"/>
        <v/>
      </c>
      <c r="BD1201" s="171"/>
      <c r="BE1201" s="171"/>
      <c r="BF1201" s="171"/>
      <c r="BG1201" s="171"/>
    </row>
    <row r="1202" spans="1:59" ht="15" customHeight="1" x14ac:dyDescent="0.3">
      <c r="A1202" s="172"/>
      <c r="B1202" s="172"/>
      <c r="C1202" s="172"/>
      <c r="D1202" s="173"/>
      <c r="E1202" s="173"/>
      <c r="F1202" s="173"/>
      <c r="G1202" s="173"/>
      <c r="H1202" s="173"/>
      <c r="I1202" s="174"/>
      <c r="J1202" s="175"/>
      <c r="K1202" s="176" t="str">
        <f t="shared" si="576"/>
        <v/>
      </c>
      <c r="L1202" s="177" t="str">
        <f t="shared" si="577"/>
        <v/>
      </c>
      <c r="M1202" s="178" t="str">
        <f t="shared" si="578"/>
        <v/>
      </c>
      <c r="N1202" s="44" t="str" cm="1">
        <f t="array" ref="N1202">IFERROR(IF(_xlfn.SINGLE(A:A)="","",IF(R1202="Beer",SUM(LOOKUP(2,1/(Rates!$B$3:$B$5&lt;=W1202)/(Rates!$C$3:$C$5&gt;=W1202),Rates!$D$3:$D$5)*(X1202/100)*W1202),IF(R1202="Refreshment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44" t="str">
        <f t="shared" si="579"/>
        <v/>
      </c>
      <c r="P1202" s="13"/>
      <c r="Q1202" s="179" t="str">
        <f t="shared" si="580"/>
        <v/>
      </c>
      <c r="R1202" s="180" t="str">
        <f t="shared" si="581"/>
        <v/>
      </c>
      <c r="S1202" s="13" t="str">
        <f>IF(A1202="","",IF(R1202="Refreshment Beverage",VLOOKUP(VALUE(Q1202),Rates!G$15:L$19,2,0),VLOOKUP(VALUE(Q1202),Rates!G$4:L$8,2,0)))</f>
        <v/>
      </c>
      <c r="T1202" s="13" t="str">
        <f t="shared" si="582"/>
        <v/>
      </c>
      <c r="U1202" s="181" t="str">
        <f t="shared" si="583"/>
        <v/>
      </c>
      <c r="V1202" s="13" t="str">
        <f t="shared" si="584"/>
        <v/>
      </c>
      <c r="W1202" s="13" t="str">
        <f t="shared" si="585"/>
        <v/>
      </c>
      <c r="X1202" s="182" t="str">
        <f t="shared" si="586"/>
        <v/>
      </c>
      <c r="Y1202" s="183" t="str">
        <f>IF(A:A="","",IF(R1202="Refreshment Beverage",VLOOKUP(Q1202,Rates!G$15:L$19,6,0)*W1202,VLOOKUP(Q1202,Rates!G$4:L$12,6,0)*W1202))</f>
        <v/>
      </c>
      <c r="Z1202" s="183" t="str">
        <f t="shared" si="587"/>
        <v/>
      </c>
      <c r="AA1202" s="17">
        <f t="shared" si="575"/>
        <v>0</v>
      </c>
      <c r="AB1202" s="177" t="str" cm="1">
        <f t="array" ref="AB1202">IF(_xlfn.SINGLE(A:A)="","",IF(R1202="Refreshment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177" t="str" cm="1">
        <f t="array" ref="AC1202">IF(_xlfn.SINGLE(A:A)="","",IF(R1202="Refreshment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68">
        <f>IFERROR(IF(OR(Q1202=1,Q1202=2,Q1202=3,Q1202=4),VLOOKUP(Q1202,Rates!$A$31:$B$34,2,0)*W1202,IF(V1202=1,VLOOKUP(U1202,'REB BEV MIN MKUP'!B:E,4,0),IF(V1202&gt;1,VLOOKUP(VALUE(W1202),'REB BEV MIN MKUP'!O:Q,3,0),0))),0)</f>
        <v>0</v>
      </c>
      <c r="AE1202" s="177" t="str">
        <f t="shared" si="588"/>
        <v/>
      </c>
      <c r="AF1202" s="13" t="str">
        <f t="shared" si="589"/>
        <v/>
      </c>
      <c r="AG1202" s="177" t="str">
        <f t="shared" si="590"/>
        <v/>
      </c>
      <c r="AH1202" s="184" t="str">
        <f t="shared" si="591"/>
        <v/>
      </c>
      <c r="AI1202" s="184" t="str">
        <f>IF(AE:AE="","",IF(R1202="Refreshment Beverage",AK1202*(Rates!J$19/100),ROUND(SUM(AH1202*(Rates!$J$8/100)),4)))</f>
        <v/>
      </c>
      <c r="AJ1202" s="183" t="str">
        <f t="shared" si="592"/>
        <v/>
      </c>
      <c r="AK1202" s="185" t="str">
        <f t="shared" si="593"/>
        <v/>
      </c>
      <c r="AL1202" s="177" t="str">
        <f t="shared" si="594"/>
        <v/>
      </c>
      <c r="AM1202" s="13" t="str">
        <f>IF(AS1202="","",IF(R1202="Refreshment Beverage",ROUND(AS1202*Rates!K$19,4),ROUND(AO1202*(VLOOKUP(VALUE(Q1202),Rates!G$4:L$12,3,0)),4)))</f>
        <v/>
      </c>
      <c r="AN1202" s="183" t="str">
        <f>IF(AS1202="","",IF(R1202="Refreshment Beverage",AS1202*(Rates!J$19/100),MAX(AM1202,AB1202)))</f>
        <v/>
      </c>
      <c r="AO1202" s="186" t="str">
        <f t="shared" si="595"/>
        <v/>
      </c>
      <c r="AP1202" s="186" t="str">
        <f t="shared" si="596"/>
        <v/>
      </c>
      <c r="AQ1202" s="186" t="str">
        <f>IF(AS1202="","",IF(R1202="Refreshment Beverage",ROUND(SUM(VLOOKUP(Q:Q,Rates!G$15:L$19,3,0)*(AS1202-Y1202-Z1202-AA1202)),4),ROUND(SUM(Rates!$K$8*AS1202),4)))</f>
        <v/>
      </c>
      <c r="AR1202" s="184" t="str">
        <f t="shared" si="597"/>
        <v/>
      </c>
      <c r="AS1202" s="185" t="str">
        <f t="shared" si="598"/>
        <v/>
      </c>
      <c r="AT1202" s="177" t="str">
        <f t="shared" si="599"/>
        <v/>
      </c>
      <c r="AU1202" s="13" t="str">
        <f>IF(AX1202="","",IF(R1202="Refreshment Beverage",ROUND((BA1202-Y1202-Z1202-AA1202)*VLOOKUP(VALUE(Q1202),Rates!G$15:L$19,3,0),4),ROUND(AW1202*(VLOOKUP(VALUE(Q1202),Rates!G:L,3,0)),4)))</f>
        <v/>
      </c>
      <c r="AV1202" s="183" t="str">
        <f t="shared" si="600"/>
        <v/>
      </c>
      <c r="AW1202" s="186" t="str">
        <f t="shared" si="601"/>
        <v/>
      </c>
      <c r="AX1202" s="184" t="str">
        <f t="shared" si="602"/>
        <v/>
      </c>
      <c r="AY1202" s="186" t="str">
        <f>IF(AX1202="","",IF(R1202="Refreshment Beverage",ROUND(SUM(AX1202*Rates!K$19),4),ROUND(SUM(AX1202*(Rates!J$8/100)),4)))</f>
        <v/>
      </c>
      <c r="AZ1202" s="183" t="str">
        <f t="shared" si="603"/>
        <v/>
      </c>
      <c r="BA1202" s="185" t="str">
        <f t="shared" si="604"/>
        <v/>
      </c>
      <c r="BD1202" s="171"/>
      <c r="BE1202" s="171"/>
      <c r="BF1202" s="171"/>
      <c r="BG1202" s="171"/>
    </row>
    <row r="1203" spans="1:59" ht="15" customHeight="1" x14ac:dyDescent="0.3">
      <c r="A1203" s="172"/>
      <c r="B1203" s="172"/>
      <c r="C1203" s="172"/>
      <c r="D1203" s="173"/>
      <c r="E1203" s="173"/>
      <c r="F1203" s="173"/>
      <c r="G1203" s="173"/>
      <c r="H1203" s="173"/>
      <c r="I1203" s="174"/>
      <c r="J1203" s="175"/>
      <c r="K1203" s="176" t="str">
        <f t="shared" si="576"/>
        <v/>
      </c>
      <c r="L1203" s="177" t="str">
        <f t="shared" si="577"/>
        <v/>
      </c>
      <c r="M1203" s="178" t="str">
        <f t="shared" si="578"/>
        <v/>
      </c>
      <c r="N1203" s="44" t="str" cm="1">
        <f t="array" ref="N1203">IFERROR(IF(_xlfn.SINGLE(A:A)="","",IF(R1203="Beer",SUM(LOOKUP(2,1/(Rates!$B$3:$B$5&lt;=W1203)/(Rates!$C$3:$C$5&gt;=W1203),Rates!$D$3:$D$5)*(X1203/100)*W1203),IF(R1203="Refreshment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44" t="str">
        <f t="shared" si="579"/>
        <v/>
      </c>
      <c r="P1203" s="13"/>
      <c r="Q1203" s="179" t="str">
        <f t="shared" si="580"/>
        <v/>
      </c>
      <c r="R1203" s="180" t="str">
        <f t="shared" si="581"/>
        <v/>
      </c>
      <c r="S1203" s="13" t="str">
        <f>IF(A1203="","",IF(R1203="Refreshment Beverage",VLOOKUP(VALUE(Q1203),Rates!G$15:L$19,2,0),VLOOKUP(VALUE(Q1203),Rates!G$4:L$8,2,0)))</f>
        <v/>
      </c>
      <c r="T1203" s="13" t="str">
        <f t="shared" si="582"/>
        <v/>
      </c>
      <c r="U1203" s="181" t="str">
        <f t="shared" si="583"/>
        <v/>
      </c>
      <c r="V1203" s="13" t="str">
        <f t="shared" si="584"/>
        <v/>
      </c>
      <c r="W1203" s="13" t="str">
        <f t="shared" si="585"/>
        <v/>
      </c>
      <c r="X1203" s="182" t="str">
        <f t="shared" si="586"/>
        <v/>
      </c>
      <c r="Y1203" s="183" t="str">
        <f>IF(A:A="","",IF(R1203="Refreshment Beverage",VLOOKUP(Q1203,Rates!G$15:L$19,6,0)*W1203,VLOOKUP(Q1203,Rates!G$4:L$12,6,0)*W1203))</f>
        <v/>
      </c>
      <c r="Z1203" s="183" t="str">
        <f t="shared" si="587"/>
        <v/>
      </c>
      <c r="AA1203" s="17">
        <f t="shared" si="575"/>
        <v>0</v>
      </c>
      <c r="AB1203" s="177" t="str" cm="1">
        <f t="array" ref="AB1203">IF(_xlfn.SINGLE(A:A)="","",IF(R1203="Refreshment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177" t="str" cm="1">
        <f t="array" ref="AC1203">IF(_xlfn.SINGLE(A:A)="","",IF(R1203="Refreshment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68">
        <f>IFERROR(IF(OR(Q1203=1,Q1203=2,Q1203=3,Q1203=4),VLOOKUP(Q1203,Rates!$A$31:$B$34,2,0)*W1203,IF(V1203=1,VLOOKUP(U1203,'REB BEV MIN MKUP'!B:E,4,0),IF(V1203&gt;1,VLOOKUP(VALUE(W1203),'REB BEV MIN MKUP'!O:Q,3,0),0))),0)</f>
        <v>0</v>
      </c>
      <c r="AE1203" s="177" t="str">
        <f t="shared" si="588"/>
        <v/>
      </c>
      <c r="AF1203" s="13" t="str">
        <f t="shared" si="589"/>
        <v/>
      </c>
      <c r="AG1203" s="177" t="str">
        <f t="shared" si="590"/>
        <v/>
      </c>
      <c r="AH1203" s="184" t="str">
        <f t="shared" si="591"/>
        <v/>
      </c>
      <c r="AI1203" s="184" t="str">
        <f>IF(AE:AE="","",IF(R1203="Refreshment Beverage",AK1203*(Rates!J$19/100),ROUND(SUM(AH1203*(Rates!$J$8/100)),4)))</f>
        <v/>
      </c>
      <c r="AJ1203" s="183" t="str">
        <f t="shared" si="592"/>
        <v/>
      </c>
      <c r="AK1203" s="185" t="str">
        <f t="shared" si="593"/>
        <v/>
      </c>
      <c r="AL1203" s="177" t="str">
        <f t="shared" si="594"/>
        <v/>
      </c>
      <c r="AM1203" s="13" t="str">
        <f>IF(AS1203="","",IF(R1203="Refreshment Beverage",ROUND(AS1203*Rates!K$19,4),ROUND(AO1203*(VLOOKUP(VALUE(Q1203),Rates!G$4:L$12,3,0)),4)))</f>
        <v/>
      </c>
      <c r="AN1203" s="183" t="str">
        <f>IF(AS1203="","",IF(R1203="Refreshment Beverage",AS1203*(Rates!J$19/100),MAX(AM1203,AB1203)))</f>
        <v/>
      </c>
      <c r="AO1203" s="186" t="str">
        <f t="shared" si="595"/>
        <v/>
      </c>
      <c r="AP1203" s="186" t="str">
        <f t="shared" si="596"/>
        <v/>
      </c>
      <c r="AQ1203" s="186" t="str">
        <f>IF(AS1203="","",IF(R1203="Refreshment Beverage",ROUND(SUM(VLOOKUP(Q:Q,Rates!G$15:L$19,3,0)*(AS1203-Y1203-Z1203-AA1203)),4),ROUND(SUM(Rates!$K$8*AS1203),4)))</f>
        <v/>
      </c>
      <c r="AR1203" s="184" t="str">
        <f t="shared" si="597"/>
        <v/>
      </c>
      <c r="AS1203" s="185" t="str">
        <f t="shared" si="598"/>
        <v/>
      </c>
      <c r="AT1203" s="177" t="str">
        <f t="shared" si="599"/>
        <v/>
      </c>
      <c r="AU1203" s="13" t="str">
        <f>IF(AX1203="","",IF(R1203="Refreshment Beverage",ROUND((BA1203-Y1203-Z1203-AA1203)*VLOOKUP(VALUE(Q1203),Rates!G$15:L$19,3,0),4),ROUND(AW1203*(VLOOKUP(VALUE(Q1203),Rates!G:L,3,0)),4)))</f>
        <v/>
      </c>
      <c r="AV1203" s="183" t="str">
        <f t="shared" si="600"/>
        <v/>
      </c>
      <c r="AW1203" s="186" t="str">
        <f t="shared" si="601"/>
        <v/>
      </c>
      <c r="AX1203" s="184" t="str">
        <f t="shared" si="602"/>
        <v/>
      </c>
      <c r="AY1203" s="186" t="str">
        <f>IF(AX1203="","",IF(R1203="Refreshment Beverage",ROUND(SUM(AX1203*Rates!K$19),4),ROUND(SUM(AX1203*(Rates!J$8/100)),4)))</f>
        <v/>
      </c>
      <c r="AZ1203" s="183" t="str">
        <f t="shared" si="603"/>
        <v/>
      </c>
      <c r="BA1203" s="185" t="str">
        <f t="shared" si="604"/>
        <v/>
      </c>
      <c r="BD1203" s="171"/>
      <c r="BE1203" s="171"/>
      <c r="BF1203" s="171"/>
      <c r="BG1203" s="171"/>
    </row>
    <row r="1204" spans="1:59" ht="15" customHeight="1" x14ac:dyDescent="0.3">
      <c r="A1204" s="172"/>
      <c r="B1204" s="172"/>
      <c r="C1204" s="172"/>
      <c r="D1204" s="173"/>
      <c r="E1204" s="173"/>
      <c r="F1204" s="173"/>
      <c r="G1204" s="173"/>
      <c r="H1204" s="173"/>
      <c r="I1204" s="174"/>
      <c r="J1204" s="175"/>
      <c r="K1204" s="176" t="str">
        <f t="shared" si="576"/>
        <v/>
      </c>
      <c r="L1204" s="177" t="str">
        <f t="shared" si="577"/>
        <v/>
      </c>
      <c r="M1204" s="178" t="str">
        <f t="shared" si="578"/>
        <v/>
      </c>
      <c r="N1204" s="44" t="str" cm="1">
        <f t="array" ref="N1204">IFERROR(IF(_xlfn.SINGLE(A:A)="","",IF(R1204="Beer",SUM(LOOKUP(2,1/(Rates!$B$3:$B$5&lt;=W1204)/(Rates!$C$3:$C$5&gt;=W1204),Rates!$D$3:$D$5)*(X1204/100)*W1204),IF(R1204="Refreshment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44" t="str">
        <f t="shared" si="579"/>
        <v/>
      </c>
      <c r="P1204" s="13"/>
      <c r="Q1204" s="179" t="str">
        <f t="shared" si="580"/>
        <v/>
      </c>
      <c r="R1204" s="180" t="str">
        <f t="shared" si="581"/>
        <v/>
      </c>
      <c r="S1204" s="13" t="str">
        <f>IF(A1204="","",IF(R1204="Refreshment Beverage",VLOOKUP(VALUE(Q1204),Rates!G$15:L$19,2,0),VLOOKUP(VALUE(Q1204),Rates!G$4:L$8,2,0)))</f>
        <v/>
      </c>
      <c r="T1204" s="13" t="str">
        <f t="shared" si="582"/>
        <v/>
      </c>
      <c r="U1204" s="181" t="str">
        <f t="shared" si="583"/>
        <v/>
      </c>
      <c r="V1204" s="13" t="str">
        <f t="shared" si="584"/>
        <v/>
      </c>
      <c r="W1204" s="13" t="str">
        <f t="shared" si="585"/>
        <v/>
      </c>
      <c r="X1204" s="182" t="str">
        <f t="shared" si="586"/>
        <v/>
      </c>
      <c r="Y1204" s="183" t="str">
        <f>IF(A:A="","",IF(R1204="Refreshment Beverage",VLOOKUP(Q1204,Rates!G$15:L$19,6,0)*W1204,VLOOKUP(Q1204,Rates!G$4:L$12,6,0)*W1204))</f>
        <v/>
      </c>
      <c r="Z1204" s="183" t="str">
        <f t="shared" si="587"/>
        <v/>
      </c>
      <c r="AA1204" s="17">
        <f t="shared" si="575"/>
        <v>0</v>
      </c>
      <c r="AB1204" s="177" t="str" cm="1">
        <f t="array" ref="AB1204">IF(_xlfn.SINGLE(A:A)="","",IF(R1204="Refreshment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177" t="str" cm="1">
        <f t="array" ref="AC1204">IF(_xlfn.SINGLE(A:A)="","",IF(R1204="Refreshment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68">
        <f>IFERROR(IF(OR(Q1204=1,Q1204=2,Q1204=3,Q1204=4),VLOOKUP(Q1204,Rates!$A$31:$B$34,2,0)*W1204,IF(V1204=1,VLOOKUP(U1204,'REB BEV MIN MKUP'!B:E,4,0),IF(V1204&gt;1,VLOOKUP(VALUE(W1204),'REB BEV MIN MKUP'!O:Q,3,0),0))),0)</f>
        <v>0</v>
      </c>
      <c r="AE1204" s="177" t="str">
        <f t="shared" si="588"/>
        <v/>
      </c>
      <c r="AF1204" s="13" t="str">
        <f t="shared" si="589"/>
        <v/>
      </c>
      <c r="AG1204" s="177" t="str">
        <f t="shared" si="590"/>
        <v/>
      </c>
      <c r="AH1204" s="184" t="str">
        <f t="shared" si="591"/>
        <v/>
      </c>
      <c r="AI1204" s="184" t="str">
        <f>IF(AE:AE="","",IF(R1204="Refreshment Beverage",AK1204*(Rates!J$19/100),ROUND(SUM(AH1204*(Rates!$J$8/100)),4)))</f>
        <v/>
      </c>
      <c r="AJ1204" s="183" t="str">
        <f t="shared" si="592"/>
        <v/>
      </c>
      <c r="AK1204" s="185" t="str">
        <f t="shared" si="593"/>
        <v/>
      </c>
      <c r="AL1204" s="177" t="str">
        <f t="shared" si="594"/>
        <v/>
      </c>
      <c r="AM1204" s="13" t="str">
        <f>IF(AS1204="","",IF(R1204="Refreshment Beverage",ROUND(AS1204*Rates!K$19,4),ROUND(AO1204*(VLOOKUP(VALUE(Q1204),Rates!G$4:L$12,3,0)),4)))</f>
        <v/>
      </c>
      <c r="AN1204" s="183" t="str">
        <f>IF(AS1204="","",IF(R1204="Refreshment Beverage",AS1204*(Rates!J$19/100),MAX(AM1204,AB1204)))</f>
        <v/>
      </c>
      <c r="AO1204" s="186" t="str">
        <f t="shared" si="595"/>
        <v/>
      </c>
      <c r="AP1204" s="186" t="str">
        <f t="shared" si="596"/>
        <v/>
      </c>
      <c r="AQ1204" s="186" t="str">
        <f>IF(AS1204="","",IF(R1204="Refreshment Beverage",ROUND(SUM(VLOOKUP(Q:Q,Rates!G$15:L$19,3,0)*(AS1204-Y1204-Z1204-AA1204)),4),ROUND(SUM(Rates!$K$8*AS1204),4)))</f>
        <v/>
      </c>
      <c r="AR1204" s="184" t="str">
        <f t="shared" si="597"/>
        <v/>
      </c>
      <c r="AS1204" s="185" t="str">
        <f t="shared" si="598"/>
        <v/>
      </c>
      <c r="AT1204" s="177" t="str">
        <f t="shared" si="599"/>
        <v/>
      </c>
      <c r="AU1204" s="13" t="str">
        <f>IF(AX1204="","",IF(R1204="Refreshment Beverage",ROUND((BA1204-Y1204-Z1204-AA1204)*VLOOKUP(VALUE(Q1204),Rates!G$15:L$19,3,0),4),ROUND(AW1204*(VLOOKUP(VALUE(Q1204),Rates!G:L,3,0)),4)))</f>
        <v/>
      </c>
      <c r="AV1204" s="183" t="str">
        <f t="shared" si="600"/>
        <v/>
      </c>
      <c r="AW1204" s="186" t="str">
        <f t="shared" si="601"/>
        <v/>
      </c>
      <c r="AX1204" s="184" t="str">
        <f t="shared" si="602"/>
        <v/>
      </c>
      <c r="AY1204" s="186" t="str">
        <f>IF(AX1204="","",IF(R1204="Refreshment Beverage",ROUND(SUM(AX1204*Rates!K$19),4),ROUND(SUM(AX1204*(Rates!J$8/100)),4)))</f>
        <v/>
      </c>
      <c r="AZ1204" s="183" t="str">
        <f t="shared" si="603"/>
        <v/>
      </c>
      <c r="BA1204" s="185" t="str">
        <f t="shared" si="604"/>
        <v/>
      </c>
      <c r="BD1204" s="171"/>
      <c r="BE1204" s="171"/>
      <c r="BF1204" s="171"/>
      <c r="BG1204" s="171"/>
    </row>
    <row r="1205" spans="1:59" ht="15" customHeight="1" x14ac:dyDescent="0.3">
      <c r="A1205" s="172"/>
      <c r="B1205" s="172"/>
      <c r="C1205" s="172"/>
      <c r="D1205" s="173"/>
      <c r="E1205" s="173"/>
      <c r="F1205" s="173"/>
      <c r="G1205" s="173"/>
      <c r="H1205" s="173"/>
      <c r="I1205" s="174"/>
      <c r="J1205" s="175"/>
      <c r="K1205" s="176" t="str">
        <f t="shared" si="576"/>
        <v/>
      </c>
      <c r="L1205" s="177" t="str">
        <f t="shared" si="577"/>
        <v/>
      </c>
      <c r="M1205" s="178" t="str">
        <f t="shared" si="578"/>
        <v/>
      </c>
      <c r="N1205" s="44" t="str" cm="1">
        <f t="array" ref="N1205">IFERROR(IF(_xlfn.SINGLE(A:A)="","",IF(R1205="Beer",SUM(LOOKUP(2,1/(Rates!$B$3:$B$5&lt;=W1205)/(Rates!$C$3:$C$5&gt;=W1205),Rates!$D$3:$D$5)*(X1205/100)*W1205),IF(R1205="Refreshment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44" t="str">
        <f t="shared" si="579"/>
        <v/>
      </c>
      <c r="P1205" s="13"/>
      <c r="Q1205" s="179" t="str">
        <f t="shared" si="580"/>
        <v/>
      </c>
      <c r="R1205" s="180" t="str">
        <f t="shared" si="581"/>
        <v/>
      </c>
      <c r="S1205" s="13" t="str">
        <f>IF(A1205="","",IF(R1205="Refreshment Beverage",VLOOKUP(VALUE(Q1205),Rates!G$15:L$19,2,0),VLOOKUP(VALUE(Q1205),Rates!G$4:L$8,2,0)))</f>
        <v/>
      </c>
      <c r="T1205" s="13" t="str">
        <f t="shared" si="582"/>
        <v/>
      </c>
      <c r="U1205" s="181" t="str">
        <f t="shared" si="583"/>
        <v/>
      </c>
      <c r="V1205" s="13" t="str">
        <f t="shared" si="584"/>
        <v/>
      </c>
      <c r="W1205" s="13" t="str">
        <f t="shared" si="585"/>
        <v/>
      </c>
      <c r="X1205" s="182" t="str">
        <f t="shared" si="586"/>
        <v/>
      </c>
      <c r="Y1205" s="183" t="str">
        <f>IF(A:A="","",IF(R1205="Refreshment Beverage",VLOOKUP(Q1205,Rates!G$15:L$19,6,0)*W1205,VLOOKUP(Q1205,Rates!G$4:L$12,6,0)*W1205))</f>
        <v/>
      </c>
      <c r="Z1205" s="183" t="str">
        <f t="shared" si="587"/>
        <v/>
      </c>
      <c r="AA1205" s="17">
        <f t="shared" si="575"/>
        <v>0</v>
      </c>
      <c r="AB1205" s="177" t="str" cm="1">
        <f t="array" ref="AB1205">IF(_xlfn.SINGLE(A:A)="","",IF(R1205="Refreshment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177" t="str" cm="1">
        <f t="array" ref="AC1205">IF(_xlfn.SINGLE(A:A)="","",IF(R1205="Refreshment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68">
        <f>IFERROR(IF(OR(Q1205=1,Q1205=2,Q1205=3,Q1205=4),VLOOKUP(Q1205,Rates!$A$31:$B$34,2,0)*W1205,IF(V1205=1,VLOOKUP(U1205,'REB BEV MIN MKUP'!B:E,4,0),IF(V1205&gt;1,VLOOKUP(VALUE(W1205),'REB BEV MIN MKUP'!O:Q,3,0),0))),0)</f>
        <v>0</v>
      </c>
      <c r="AE1205" s="177" t="str">
        <f t="shared" si="588"/>
        <v/>
      </c>
      <c r="AF1205" s="13" t="str">
        <f t="shared" si="589"/>
        <v/>
      </c>
      <c r="AG1205" s="177" t="str">
        <f t="shared" si="590"/>
        <v/>
      </c>
      <c r="AH1205" s="184" t="str">
        <f t="shared" si="591"/>
        <v/>
      </c>
      <c r="AI1205" s="184" t="str">
        <f>IF(AE:AE="","",IF(R1205="Refreshment Beverage",AK1205*(Rates!J$19/100),ROUND(SUM(AH1205*(Rates!$J$8/100)),4)))</f>
        <v/>
      </c>
      <c r="AJ1205" s="183" t="str">
        <f t="shared" si="592"/>
        <v/>
      </c>
      <c r="AK1205" s="185" t="str">
        <f t="shared" si="593"/>
        <v/>
      </c>
      <c r="AL1205" s="177" t="str">
        <f t="shared" si="594"/>
        <v/>
      </c>
      <c r="AM1205" s="13" t="str">
        <f>IF(AS1205="","",IF(R1205="Refreshment Beverage",ROUND(AS1205*Rates!K$19,4),ROUND(AO1205*(VLOOKUP(VALUE(Q1205),Rates!G$4:L$12,3,0)),4)))</f>
        <v/>
      </c>
      <c r="AN1205" s="183" t="str">
        <f>IF(AS1205="","",IF(R1205="Refreshment Beverage",AS1205*(Rates!J$19/100),MAX(AM1205,AB1205)))</f>
        <v/>
      </c>
      <c r="AO1205" s="186" t="str">
        <f t="shared" si="595"/>
        <v/>
      </c>
      <c r="AP1205" s="186" t="str">
        <f t="shared" si="596"/>
        <v/>
      </c>
      <c r="AQ1205" s="186" t="str">
        <f>IF(AS1205="","",IF(R1205="Refreshment Beverage",ROUND(SUM(VLOOKUP(Q:Q,Rates!G$15:L$19,3,0)*(AS1205-Y1205-Z1205-AA1205)),4),ROUND(SUM(Rates!$K$8*AS1205),4)))</f>
        <v/>
      </c>
      <c r="AR1205" s="184" t="str">
        <f t="shared" si="597"/>
        <v/>
      </c>
      <c r="AS1205" s="185" t="str">
        <f t="shared" si="598"/>
        <v/>
      </c>
      <c r="AT1205" s="177" t="str">
        <f t="shared" si="599"/>
        <v/>
      </c>
      <c r="AU1205" s="13" t="str">
        <f>IF(AX1205="","",IF(R1205="Refreshment Beverage",ROUND((BA1205-Y1205-Z1205-AA1205)*VLOOKUP(VALUE(Q1205),Rates!G$15:L$19,3,0),4),ROUND(AW1205*(VLOOKUP(VALUE(Q1205),Rates!G:L,3,0)),4)))</f>
        <v/>
      </c>
      <c r="AV1205" s="183" t="str">
        <f t="shared" si="600"/>
        <v/>
      </c>
      <c r="AW1205" s="186" t="str">
        <f t="shared" si="601"/>
        <v/>
      </c>
      <c r="AX1205" s="184" t="str">
        <f t="shared" si="602"/>
        <v/>
      </c>
      <c r="AY1205" s="186" t="str">
        <f>IF(AX1205="","",IF(R1205="Refreshment Beverage",ROUND(SUM(AX1205*Rates!K$19),4),ROUND(SUM(AX1205*(Rates!J$8/100)),4)))</f>
        <v/>
      </c>
      <c r="AZ1205" s="183" t="str">
        <f t="shared" si="603"/>
        <v/>
      </c>
      <c r="BA1205" s="185" t="str">
        <f t="shared" si="604"/>
        <v/>
      </c>
      <c r="BD1205" s="171"/>
      <c r="BE1205" s="171"/>
      <c r="BF1205" s="171"/>
      <c r="BG1205" s="171"/>
    </row>
    <row r="1206" spans="1:59" ht="15" customHeight="1" x14ac:dyDescent="0.3">
      <c r="A1206" s="172"/>
      <c r="B1206" s="172"/>
      <c r="C1206" s="172"/>
      <c r="D1206" s="173"/>
      <c r="E1206" s="173"/>
      <c r="F1206" s="173"/>
      <c r="G1206" s="173"/>
      <c r="H1206" s="173"/>
      <c r="I1206" s="174"/>
      <c r="J1206" s="175"/>
      <c r="K1206" s="176" t="str">
        <f t="shared" si="576"/>
        <v/>
      </c>
      <c r="L1206" s="177" t="str">
        <f t="shared" si="577"/>
        <v/>
      </c>
      <c r="M1206" s="178" t="str">
        <f t="shared" si="578"/>
        <v/>
      </c>
      <c r="N1206" s="44" t="str" cm="1">
        <f t="array" ref="N1206">IFERROR(IF(_xlfn.SINGLE(A:A)="","",IF(R1206="Beer",SUM(LOOKUP(2,1/(Rates!$B$3:$B$5&lt;=W1206)/(Rates!$C$3:$C$5&gt;=W1206),Rates!$D$3:$D$5)*(X1206/100)*W1206),IF(R1206="Refreshment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44" t="str">
        <f t="shared" si="579"/>
        <v/>
      </c>
      <c r="P1206" s="13"/>
      <c r="Q1206" s="179" t="str">
        <f t="shared" si="580"/>
        <v/>
      </c>
      <c r="R1206" s="180" t="str">
        <f t="shared" si="581"/>
        <v/>
      </c>
      <c r="S1206" s="13" t="str">
        <f>IF(A1206="","",IF(R1206="Refreshment Beverage",VLOOKUP(VALUE(Q1206),Rates!G$15:L$19,2,0),VLOOKUP(VALUE(Q1206),Rates!G$4:L$8,2,0)))</f>
        <v/>
      </c>
      <c r="T1206" s="13" t="str">
        <f t="shared" si="582"/>
        <v/>
      </c>
      <c r="U1206" s="181" t="str">
        <f t="shared" si="583"/>
        <v/>
      </c>
      <c r="V1206" s="13" t="str">
        <f t="shared" si="584"/>
        <v/>
      </c>
      <c r="W1206" s="13" t="str">
        <f t="shared" si="585"/>
        <v/>
      </c>
      <c r="X1206" s="182" t="str">
        <f t="shared" si="586"/>
        <v/>
      </c>
      <c r="Y1206" s="183" t="str">
        <f>IF(A:A="","",IF(R1206="Refreshment Beverage",VLOOKUP(Q1206,Rates!G$15:L$19,6,0)*W1206,VLOOKUP(Q1206,Rates!G$4:L$12,6,0)*W1206))</f>
        <v/>
      </c>
      <c r="Z1206" s="183" t="str">
        <f t="shared" si="587"/>
        <v/>
      </c>
      <c r="AA1206" s="17">
        <f t="shared" si="575"/>
        <v>0</v>
      </c>
      <c r="AB1206" s="177" t="str" cm="1">
        <f t="array" ref="AB1206">IF(_xlfn.SINGLE(A:A)="","",IF(R1206="Refreshment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177" t="str" cm="1">
        <f t="array" ref="AC1206">IF(_xlfn.SINGLE(A:A)="","",IF(R1206="Refreshment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68">
        <f>IFERROR(IF(OR(Q1206=1,Q1206=2,Q1206=3,Q1206=4),VLOOKUP(Q1206,Rates!$A$31:$B$34,2,0)*W1206,IF(V1206=1,VLOOKUP(U1206,'REB BEV MIN MKUP'!B:E,4,0),IF(V1206&gt;1,VLOOKUP(VALUE(W1206),'REB BEV MIN MKUP'!O:Q,3,0),0))),0)</f>
        <v>0</v>
      </c>
      <c r="AE1206" s="177" t="str">
        <f t="shared" si="588"/>
        <v/>
      </c>
      <c r="AF1206" s="13" t="str">
        <f t="shared" si="589"/>
        <v/>
      </c>
      <c r="AG1206" s="177" t="str">
        <f t="shared" si="590"/>
        <v/>
      </c>
      <c r="AH1206" s="184" t="str">
        <f t="shared" si="591"/>
        <v/>
      </c>
      <c r="AI1206" s="184" t="str">
        <f>IF(AE:AE="","",IF(R1206="Refreshment Beverage",AK1206*(Rates!J$19/100),ROUND(SUM(AH1206*(Rates!$J$8/100)),4)))</f>
        <v/>
      </c>
      <c r="AJ1206" s="183" t="str">
        <f t="shared" si="592"/>
        <v/>
      </c>
      <c r="AK1206" s="185" t="str">
        <f t="shared" si="593"/>
        <v/>
      </c>
      <c r="AL1206" s="177" t="str">
        <f t="shared" si="594"/>
        <v/>
      </c>
      <c r="AM1206" s="13" t="str">
        <f>IF(AS1206="","",IF(R1206="Refreshment Beverage",ROUND(AS1206*Rates!K$19,4),ROUND(AO1206*(VLOOKUP(VALUE(Q1206),Rates!G$4:L$12,3,0)),4)))</f>
        <v/>
      </c>
      <c r="AN1206" s="183" t="str">
        <f>IF(AS1206="","",IF(R1206="Refreshment Beverage",AS1206*(Rates!J$19/100),MAX(AM1206,AB1206)))</f>
        <v/>
      </c>
      <c r="AO1206" s="186" t="str">
        <f t="shared" si="595"/>
        <v/>
      </c>
      <c r="AP1206" s="186" t="str">
        <f t="shared" si="596"/>
        <v/>
      </c>
      <c r="AQ1206" s="186" t="str">
        <f>IF(AS1206="","",IF(R1206="Refreshment Beverage",ROUND(SUM(VLOOKUP(Q:Q,Rates!G$15:L$19,3,0)*(AS1206-Y1206-Z1206-AA1206)),4),ROUND(SUM(Rates!$K$8*AS1206),4)))</f>
        <v/>
      </c>
      <c r="AR1206" s="184" t="str">
        <f t="shared" si="597"/>
        <v/>
      </c>
      <c r="AS1206" s="185" t="str">
        <f t="shared" si="598"/>
        <v/>
      </c>
      <c r="AT1206" s="177" t="str">
        <f t="shared" si="599"/>
        <v/>
      </c>
      <c r="AU1206" s="13" t="str">
        <f>IF(AX1206="","",IF(R1206="Refreshment Beverage",ROUND((BA1206-Y1206-Z1206-AA1206)*VLOOKUP(VALUE(Q1206),Rates!G$15:L$19,3,0),4),ROUND(AW1206*(VLOOKUP(VALUE(Q1206),Rates!G:L,3,0)),4)))</f>
        <v/>
      </c>
      <c r="AV1206" s="183" t="str">
        <f t="shared" si="600"/>
        <v/>
      </c>
      <c r="AW1206" s="186" t="str">
        <f t="shared" si="601"/>
        <v/>
      </c>
      <c r="AX1206" s="184" t="str">
        <f t="shared" si="602"/>
        <v/>
      </c>
      <c r="AY1206" s="186" t="str">
        <f>IF(AX1206="","",IF(R1206="Refreshment Beverage",ROUND(SUM(AX1206*Rates!K$19),4),ROUND(SUM(AX1206*(Rates!J$8/100)),4)))</f>
        <v/>
      </c>
      <c r="AZ1206" s="183" t="str">
        <f t="shared" si="603"/>
        <v/>
      </c>
      <c r="BA1206" s="185" t="str">
        <f t="shared" si="604"/>
        <v/>
      </c>
      <c r="BD1206" s="171"/>
      <c r="BE1206" s="171"/>
      <c r="BF1206" s="171"/>
      <c r="BG1206" s="171"/>
    </row>
    <row r="1207" spans="1:59" ht="15" customHeight="1" x14ac:dyDescent="0.3">
      <c r="A1207" s="172"/>
      <c r="B1207" s="172"/>
      <c r="C1207" s="172"/>
      <c r="D1207" s="173"/>
      <c r="E1207" s="173"/>
      <c r="F1207" s="173"/>
      <c r="G1207" s="173"/>
      <c r="H1207" s="173"/>
      <c r="I1207" s="174"/>
      <c r="J1207" s="175"/>
      <c r="K1207" s="176" t="str">
        <f t="shared" si="576"/>
        <v/>
      </c>
      <c r="L1207" s="177" t="str">
        <f t="shared" si="577"/>
        <v/>
      </c>
      <c r="M1207" s="178" t="str">
        <f t="shared" si="578"/>
        <v/>
      </c>
      <c r="N1207" s="44" t="str" cm="1">
        <f t="array" ref="N1207">IFERROR(IF(_xlfn.SINGLE(A:A)="","",IF(R1207="Beer",SUM(LOOKUP(2,1/(Rates!$B$3:$B$5&lt;=W1207)/(Rates!$C$3:$C$5&gt;=W1207),Rates!$D$3:$D$5)*(X1207/100)*W1207),IF(R1207="Refreshment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44" t="str">
        <f t="shared" si="579"/>
        <v/>
      </c>
      <c r="P1207" s="13"/>
      <c r="Q1207" s="179" t="str">
        <f t="shared" si="580"/>
        <v/>
      </c>
      <c r="R1207" s="180" t="str">
        <f t="shared" si="581"/>
        <v/>
      </c>
      <c r="S1207" s="13" t="str">
        <f>IF(A1207="","",IF(R1207="Refreshment Beverage",VLOOKUP(VALUE(Q1207),Rates!G$15:L$19,2,0),VLOOKUP(VALUE(Q1207),Rates!G$4:L$8,2,0)))</f>
        <v/>
      </c>
      <c r="T1207" s="13" t="str">
        <f t="shared" si="582"/>
        <v/>
      </c>
      <c r="U1207" s="181" t="str">
        <f t="shared" si="583"/>
        <v/>
      </c>
      <c r="V1207" s="13" t="str">
        <f t="shared" si="584"/>
        <v/>
      </c>
      <c r="W1207" s="13" t="str">
        <f t="shared" si="585"/>
        <v/>
      </c>
      <c r="X1207" s="182" t="str">
        <f t="shared" si="586"/>
        <v/>
      </c>
      <c r="Y1207" s="183" t="str">
        <f>IF(A:A="","",IF(R1207="Refreshment Beverage",VLOOKUP(Q1207,Rates!G$15:L$19,6,0)*W1207,VLOOKUP(Q1207,Rates!G$4:L$12,6,0)*W1207))</f>
        <v/>
      </c>
      <c r="Z1207" s="183" t="str">
        <f t="shared" si="587"/>
        <v/>
      </c>
      <c r="AA1207" s="17">
        <f t="shared" si="575"/>
        <v>0</v>
      </c>
      <c r="AB1207" s="177" t="str" cm="1">
        <f t="array" ref="AB1207">IF(_xlfn.SINGLE(A:A)="","",IF(R1207="Refreshment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177" t="str" cm="1">
        <f t="array" ref="AC1207">IF(_xlfn.SINGLE(A:A)="","",IF(R1207="Refreshment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68">
        <f>IFERROR(IF(OR(Q1207=1,Q1207=2,Q1207=3,Q1207=4),VLOOKUP(Q1207,Rates!$A$31:$B$34,2,0)*W1207,IF(V1207=1,VLOOKUP(U1207,'REB BEV MIN MKUP'!B:E,4,0),IF(V1207&gt;1,VLOOKUP(VALUE(W1207),'REB BEV MIN MKUP'!O:Q,3,0),0))),0)</f>
        <v>0</v>
      </c>
      <c r="AE1207" s="177" t="str">
        <f t="shared" si="588"/>
        <v/>
      </c>
      <c r="AF1207" s="13" t="str">
        <f t="shared" si="589"/>
        <v/>
      </c>
      <c r="AG1207" s="177" t="str">
        <f t="shared" si="590"/>
        <v/>
      </c>
      <c r="AH1207" s="184" t="str">
        <f t="shared" si="591"/>
        <v/>
      </c>
      <c r="AI1207" s="184" t="str">
        <f>IF(AE:AE="","",IF(R1207="Refreshment Beverage",AK1207*(Rates!J$19/100),ROUND(SUM(AH1207*(Rates!$J$8/100)),4)))</f>
        <v/>
      </c>
      <c r="AJ1207" s="183" t="str">
        <f t="shared" si="592"/>
        <v/>
      </c>
      <c r="AK1207" s="185" t="str">
        <f t="shared" si="593"/>
        <v/>
      </c>
      <c r="AL1207" s="177" t="str">
        <f t="shared" si="594"/>
        <v/>
      </c>
      <c r="AM1207" s="13" t="str">
        <f>IF(AS1207="","",IF(R1207="Refreshment Beverage",ROUND(AS1207*Rates!K$19,4),ROUND(AO1207*(VLOOKUP(VALUE(Q1207),Rates!G$4:L$12,3,0)),4)))</f>
        <v/>
      </c>
      <c r="AN1207" s="183" t="str">
        <f>IF(AS1207="","",IF(R1207="Refreshment Beverage",AS1207*(Rates!J$19/100),MAX(AM1207,AB1207)))</f>
        <v/>
      </c>
      <c r="AO1207" s="186" t="str">
        <f t="shared" si="595"/>
        <v/>
      </c>
      <c r="AP1207" s="186" t="str">
        <f t="shared" si="596"/>
        <v/>
      </c>
      <c r="AQ1207" s="186" t="str">
        <f>IF(AS1207="","",IF(R1207="Refreshment Beverage",ROUND(SUM(VLOOKUP(Q:Q,Rates!G$15:L$19,3,0)*(AS1207-Y1207-Z1207-AA1207)),4),ROUND(SUM(Rates!$K$8*AS1207),4)))</f>
        <v/>
      </c>
      <c r="AR1207" s="184" t="str">
        <f t="shared" si="597"/>
        <v/>
      </c>
      <c r="AS1207" s="185" t="str">
        <f t="shared" si="598"/>
        <v/>
      </c>
      <c r="AT1207" s="177" t="str">
        <f t="shared" si="599"/>
        <v/>
      </c>
      <c r="AU1207" s="13" t="str">
        <f>IF(AX1207="","",IF(R1207="Refreshment Beverage",ROUND((BA1207-Y1207-Z1207-AA1207)*VLOOKUP(VALUE(Q1207),Rates!G$15:L$19,3,0),4),ROUND(AW1207*(VLOOKUP(VALUE(Q1207),Rates!G:L,3,0)),4)))</f>
        <v/>
      </c>
      <c r="AV1207" s="183" t="str">
        <f t="shared" si="600"/>
        <v/>
      </c>
      <c r="AW1207" s="186" t="str">
        <f t="shared" si="601"/>
        <v/>
      </c>
      <c r="AX1207" s="184" t="str">
        <f t="shared" si="602"/>
        <v/>
      </c>
      <c r="AY1207" s="186" t="str">
        <f>IF(AX1207="","",IF(R1207="Refreshment Beverage",ROUND(SUM(AX1207*Rates!K$19),4),ROUND(SUM(AX1207*(Rates!J$8/100)),4)))</f>
        <v/>
      </c>
      <c r="AZ1207" s="183" t="str">
        <f t="shared" si="603"/>
        <v/>
      </c>
      <c r="BA1207" s="185" t="str">
        <f t="shared" si="604"/>
        <v/>
      </c>
      <c r="BD1207" s="171"/>
      <c r="BE1207" s="171"/>
      <c r="BF1207" s="171"/>
      <c r="BG1207" s="171"/>
    </row>
    <row r="1208" spans="1:59" ht="15" customHeight="1" x14ac:dyDescent="0.3">
      <c r="A1208" s="172"/>
      <c r="B1208" s="172"/>
      <c r="C1208" s="172"/>
      <c r="D1208" s="173"/>
      <c r="E1208" s="173"/>
      <c r="F1208" s="173"/>
      <c r="G1208" s="173"/>
      <c r="H1208" s="173"/>
      <c r="I1208" s="174"/>
      <c r="J1208" s="175"/>
      <c r="K1208" s="176" t="str">
        <f t="shared" si="576"/>
        <v/>
      </c>
      <c r="L1208" s="177" t="str">
        <f t="shared" si="577"/>
        <v/>
      </c>
      <c r="M1208" s="178" t="str">
        <f t="shared" si="578"/>
        <v/>
      </c>
      <c r="N1208" s="44" t="str" cm="1">
        <f t="array" ref="N1208">IFERROR(IF(_xlfn.SINGLE(A:A)="","",IF(R1208="Beer",SUM(LOOKUP(2,1/(Rates!$B$3:$B$5&lt;=W1208)/(Rates!$C$3:$C$5&gt;=W1208),Rates!$D$3:$D$5)*(X1208/100)*W1208),IF(R1208="Refreshment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44" t="str">
        <f t="shared" si="579"/>
        <v/>
      </c>
      <c r="P1208" s="13"/>
      <c r="Q1208" s="179" t="str">
        <f t="shared" si="580"/>
        <v/>
      </c>
      <c r="R1208" s="180" t="str">
        <f t="shared" si="581"/>
        <v/>
      </c>
      <c r="S1208" s="13" t="str">
        <f>IF(A1208="","",IF(R1208="Refreshment Beverage",VLOOKUP(VALUE(Q1208),Rates!G$15:L$19,2,0),VLOOKUP(VALUE(Q1208),Rates!G$4:L$8,2,0)))</f>
        <v/>
      </c>
      <c r="T1208" s="13" t="str">
        <f t="shared" si="582"/>
        <v/>
      </c>
      <c r="U1208" s="181" t="str">
        <f t="shared" si="583"/>
        <v/>
      </c>
      <c r="V1208" s="13" t="str">
        <f t="shared" si="584"/>
        <v/>
      </c>
      <c r="W1208" s="13" t="str">
        <f t="shared" si="585"/>
        <v/>
      </c>
      <c r="X1208" s="182" t="str">
        <f t="shared" si="586"/>
        <v/>
      </c>
      <c r="Y1208" s="183" t="str">
        <f>IF(A:A="","",IF(R1208="Refreshment Beverage",VLOOKUP(Q1208,Rates!G$15:L$19,6,0)*W1208,VLOOKUP(Q1208,Rates!G$4:L$12,6,0)*W1208))</f>
        <v/>
      </c>
      <c r="Z1208" s="183" t="str">
        <f t="shared" si="587"/>
        <v/>
      </c>
      <c r="AA1208" s="17">
        <f t="shared" si="575"/>
        <v>0</v>
      </c>
      <c r="AB1208" s="177" t="str" cm="1">
        <f t="array" ref="AB1208">IF(_xlfn.SINGLE(A:A)="","",IF(R1208="Refreshment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177" t="str" cm="1">
        <f t="array" ref="AC1208">IF(_xlfn.SINGLE(A:A)="","",IF(R1208="Refreshment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68">
        <f>IFERROR(IF(OR(Q1208=1,Q1208=2,Q1208=3,Q1208=4),VLOOKUP(Q1208,Rates!$A$31:$B$34,2,0)*W1208,IF(V1208=1,VLOOKUP(U1208,'REB BEV MIN MKUP'!B:E,4,0),IF(V1208&gt;1,VLOOKUP(VALUE(W1208),'REB BEV MIN MKUP'!O:Q,3,0),0))),0)</f>
        <v>0</v>
      </c>
      <c r="AE1208" s="177" t="str">
        <f t="shared" si="588"/>
        <v/>
      </c>
      <c r="AF1208" s="13" t="str">
        <f t="shared" si="589"/>
        <v/>
      </c>
      <c r="AG1208" s="177" t="str">
        <f t="shared" si="590"/>
        <v/>
      </c>
      <c r="AH1208" s="184" t="str">
        <f t="shared" si="591"/>
        <v/>
      </c>
      <c r="AI1208" s="184" t="str">
        <f>IF(AE:AE="","",IF(R1208="Refreshment Beverage",AK1208*(Rates!J$19/100),ROUND(SUM(AH1208*(Rates!$J$8/100)),4)))</f>
        <v/>
      </c>
      <c r="AJ1208" s="183" t="str">
        <f t="shared" si="592"/>
        <v/>
      </c>
      <c r="AK1208" s="185" t="str">
        <f t="shared" si="593"/>
        <v/>
      </c>
      <c r="AL1208" s="177" t="str">
        <f t="shared" si="594"/>
        <v/>
      </c>
      <c r="AM1208" s="13" t="str">
        <f>IF(AS1208="","",IF(R1208="Refreshment Beverage",ROUND(AS1208*Rates!K$19,4),ROUND(AO1208*(VLOOKUP(VALUE(Q1208),Rates!G$4:L$12,3,0)),4)))</f>
        <v/>
      </c>
      <c r="AN1208" s="183" t="str">
        <f>IF(AS1208="","",IF(R1208="Refreshment Beverage",AS1208*(Rates!J$19/100),MAX(AM1208,AB1208)))</f>
        <v/>
      </c>
      <c r="AO1208" s="186" t="str">
        <f t="shared" si="595"/>
        <v/>
      </c>
      <c r="AP1208" s="186" t="str">
        <f t="shared" si="596"/>
        <v/>
      </c>
      <c r="AQ1208" s="186" t="str">
        <f>IF(AS1208="","",IF(R1208="Refreshment Beverage",ROUND(SUM(VLOOKUP(Q:Q,Rates!G$15:L$19,3,0)*(AS1208-Y1208-Z1208-AA1208)),4),ROUND(SUM(Rates!$K$8*AS1208),4)))</f>
        <v/>
      </c>
      <c r="AR1208" s="184" t="str">
        <f t="shared" si="597"/>
        <v/>
      </c>
      <c r="AS1208" s="185" t="str">
        <f t="shared" si="598"/>
        <v/>
      </c>
      <c r="AT1208" s="177" t="str">
        <f t="shared" si="599"/>
        <v/>
      </c>
      <c r="AU1208" s="13" t="str">
        <f>IF(AX1208="","",IF(R1208="Refreshment Beverage",ROUND((BA1208-Y1208-Z1208-AA1208)*VLOOKUP(VALUE(Q1208),Rates!G$15:L$19,3,0),4),ROUND(AW1208*(VLOOKUP(VALUE(Q1208),Rates!G:L,3,0)),4)))</f>
        <v/>
      </c>
      <c r="AV1208" s="183" t="str">
        <f t="shared" si="600"/>
        <v/>
      </c>
      <c r="AW1208" s="186" t="str">
        <f t="shared" si="601"/>
        <v/>
      </c>
      <c r="AX1208" s="184" t="str">
        <f t="shared" si="602"/>
        <v/>
      </c>
      <c r="AY1208" s="186" t="str">
        <f>IF(AX1208="","",IF(R1208="Refreshment Beverage",ROUND(SUM(AX1208*Rates!K$19),4),ROUND(SUM(AX1208*(Rates!J$8/100)),4)))</f>
        <v/>
      </c>
      <c r="AZ1208" s="183" t="str">
        <f t="shared" si="603"/>
        <v/>
      </c>
      <c r="BA1208" s="185" t="str">
        <f t="shared" si="604"/>
        <v/>
      </c>
      <c r="BD1208" s="171"/>
      <c r="BE1208" s="171"/>
      <c r="BF1208" s="171"/>
      <c r="BG1208" s="171"/>
    </row>
    <row r="1209" spans="1:59" ht="15" customHeight="1" x14ac:dyDescent="0.3">
      <c r="A1209" s="172"/>
      <c r="B1209" s="172"/>
      <c r="C1209" s="172"/>
      <c r="D1209" s="173"/>
      <c r="E1209" s="173"/>
      <c r="F1209" s="173"/>
      <c r="G1209" s="173"/>
      <c r="H1209" s="173"/>
      <c r="I1209" s="174"/>
      <c r="J1209" s="175"/>
      <c r="K1209" s="176" t="str">
        <f t="shared" si="576"/>
        <v/>
      </c>
      <c r="L1209" s="177" t="str">
        <f t="shared" si="577"/>
        <v/>
      </c>
      <c r="M1209" s="178" t="str">
        <f t="shared" si="578"/>
        <v/>
      </c>
      <c r="N1209" s="44" t="str" cm="1">
        <f t="array" ref="N1209">IFERROR(IF(_xlfn.SINGLE(A:A)="","",IF(R1209="Beer",SUM(LOOKUP(2,1/(Rates!$B$3:$B$5&lt;=W1209)/(Rates!$C$3:$C$5&gt;=W1209),Rates!$D$3:$D$5)*(X1209/100)*W1209),IF(R1209="Refreshment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44" t="str">
        <f t="shared" si="579"/>
        <v/>
      </c>
      <c r="P1209" s="13"/>
      <c r="Q1209" s="179" t="str">
        <f t="shared" si="580"/>
        <v/>
      </c>
      <c r="R1209" s="180" t="str">
        <f t="shared" si="581"/>
        <v/>
      </c>
      <c r="S1209" s="13" t="str">
        <f>IF(A1209="","",IF(R1209="Refreshment Beverage",VLOOKUP(VALUE(Q1209),Rates!G$15:L$19,2,0),VLOOKUP(VALUE(Q1209),Rates!G$4:L$8,2,0)))</f>
        <v/>
      </c>
      <c r="T1209" s="13" t="str">
        <f t="shared" si="582"/>
        <v/>
      </c>
      <c r="U1209" s="181" t="str">
        <f t="shared" si="583"/>
        <v/>
      </c>
      <c r="V1209" s="13" t="str">
        <f t="shared" si="584"/>
        <v/>
      </c>
      <c r="W1209" s="13" t="str">
        <f t="shared" si="585"/>
        <v/>
      </c>
      <c r="X1209" s="182" t="str">
        <f t="shared" si="586"/>
        <v/>
      </c>
      <c r="Y1209" s="183" t="str">
        <f>IF(A:A="","",IF(R1209="Refreshment Beverage",VLOOKUP(Q1209,Rates!G$15:L$19,6,0)*W1209,VLOOKUP(Q1209,Rates!G$4:L$12,6,0)*W1209))</f>
        <v/>
      </c>
      <c r="Z1209" s="183" t="str">
        <f t="shared" si="587"/>
        <v/>
      </c>
      <c r="AA1209" s="17">
        <f t="shared" si="575"/>
        <v>0</v>
      </c>
      <c r="AB1209" s="177" t="str" cm="1">
        <f t="array" ref="AB1209">IF(_xlfn.SINGLE(A:A)="","",IF(R1209="Refreshment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177" t="str" cm="1">
        <f t="array" ref="AC1209">IF(_xlfn.SINGLE(A:A)="","",IF(R1209="Refreshment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68">
        <f>IFERROR(IF(OR(Q1209=1,Q1209=2,Q1209=3,Q1209=4),VLOOKUP(Q1209,Rates!$A$31:$B$34,2,0)*W1209,IF(V1209=1,VLOOKUP(U1209,'REB BEV MIN MKUP'!B:E,4,0),IF(V1209&gt;1,VLOOKUP(VALUE(W1209),'REB BEV MIN MKUP'!O:Q,3,0),0))),0)</f>
        <v>0</v>
      </c>
      <c r="AE1209" s="177" t="str">
        <f t="shared" si="588"/>
        <v/>
      </c>
      <c r="AF1209" s="13" t="str">
        <f t="shared" si="589"/>
        <v/>
      </c>
      <c r="AG1209" s="177" t="str">
        <f t="shared" si="590"/>
        <v/>
      </c>
      <c r="AH1209" s="184" t="str">
        <f t="shared" si="591"/>
        <v/>
      </c>
      <c r="AI1209" s="184" t="str">
        <f>IF(AE:AE="","",IF(R1209="Refreshment Beverage",AK1209*(Rates!J$19/100),ROUND(SUM(AH1209*(Rates!$J$8/100)),4)))</f>
        <v/>
      </c>
      <c r="AJ1209" s="183" t="str">
        <f t="shared" si="592"/>
        <v/>
      </c>
      <c r="AK1209" s="185" t="str">
        <f t="shared" si="593"/>
        <v/>
      </c>
      <c r="AL1209" s="177" t="str">
        <f t="shared" si="594"/>
        <v/>
      </c>
      <c r="AM1209" s="13" t="str">
        <f>IF(AS1209="","",IF(R1209="Refreshment Beverage",ROUND(AS1209*Rates!K$19,4),ROUND(AO1209*(VLOOKUP(VALUE(Q1209),Rates!G$4:L$12,3,0)),4)))</f>
        <v/>
      </c>
      <c r="AN1209" s="183" t="str">
        <f>IF(AS1209="","",IF(R1209="Refreshment Beverage",AS1209*(Rates!J$19/100),MAX(AM1209,AB1209)))</f>
        <v/>
      </c>
      <c r="AO1209" s="186" t="str">
        <f t="shared" si="595"/>
        <v/>
      </c>
      <c r="AP1209" s="186" t="str">
        <f t="shared" si="596"/>
        <v/>
      </c>
      <c r="AQ1209" s="186" t="str">
        <f>IF(AS1209="","",IF(R1209="Refreshment Beverage",ROUND(SUM(VLOOKUP(Q:Q,Rates!G$15:L$19,3,0)*(AS1209-Y1209-Z1209-AA1209)),4),ROUND(SUM(Rates!$K$8*AS1209),4)))</f>
        <v/>
      </c>
      <c r="AR1209" s="184" t="str">
        <f t="shared" si="597"/>
        <v/>
      </c>
      <c r="AS1209" s="185" t="str">
        <f t="shared" si="598"/>
        <v/>
      </c>
      <c r="AT1209" s="177" t="str">
        <f t="shared" si="599"/>
        <v/>
      </c>
      <c r="AU1209" s="13" t="str">
        <f>IF(AX1209="","",IF(R1209="Refreshment Beverage",ROUND((BA1209-Y1209-Z1209-AA1209)*VLOOKUP(VALUE(Q1209),Rates!G$15:L$19,3,0),4),ROUND(AW1209*(VLOOKUP(VALUE(Q1209),Rates!G:L,3,0)),4)))</f>
        <v/>
      </c>
      <c r="AV1209" s="183" t="str">
        <f t="shared" si="600"/>
        <v/>
      </c>
      <c r="AW1209" s="186" t="str">
        <f t="shared" si="601"/>
        <v/>
      </c>
      <c r="AX1209" s="184" t="str">
        <f t="shared" si="602"/>
        <v/>
      </c>
      <c r="AY1209" s="186" t="str">
        <f>IF(AX1209="","",IF(R1209="Refreshment Beverage",ROUND(SUM(AX1209*Rates!K$19),4),ROUND(SUM(AX1209*(Rates!J$8/100)),4)))</f>
        <v/>
      </c>
      <c r="AZ1209" s="183" t="str">
        <f t="shared" si="603"/>
        <v/>
      </c>
      <c r="BA1209" s="185" t="str">
        <f t="shared" si="604"/>
        <v/>
      </c>
      <c r="BD1209" s="171"/>
      <c r="BE1209" s="171"/>
      <c r="BF1209" s="171"/>
      <c r="BG1209" s="171"/>
    </row>
    <row r="1210" spans="1:59" ht="15" customHeight="1" x14ac:dyDescent="0.3">
      <c r="A1210" s="172"/>
      <c r="B1210" s="172"/>
      <c r="C1210" s="172"/>
      <c r="D1210" s="173"/>
      <c r="E1210" s="173"/>
      <c r="F1210" s="173"/>
      <c r="G1210" s="173"/>
      <c r="H1210" s="173"/>
      <c r="I1210" s="174"/>
      <c r="J1210" s="175"/>
      <c r="K1210" s="176" t="str">
        <f t="shared" si="576"/>
        <v/>
      </c>
      <c r="L1210" s="177" t="str">
        <f t="shared" si="577"/>
        <v/>
      </c>
      <c r="M1210" s="178" t="str">
        <f t="shared" si="578"/>
        <v/>
      </c>
      <c r="N1210" s="44" t="str" cm="1">
        <f t="array" ref="N1210">IFERROR(IF(_xlfn.SINGLE(A:A)="","",IF(R1210="Beer",SUM(LOOKUP(2,1/(Rates!$B$3:$B$5&lt;=W1210)/(Rates!$C$3:$C$5&gt;=W1210),Rates!$D$3:$D$5)*(X1210/100)*W1210),IF(R1210="Refreshment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44" t="str">
        <f t="shared" si="579"/>
        <v/>
      </c>
      <c r="P1210" s="13"/>
      <c r="Q1210" s="179" t="str">
        <f t="shared" si="580"/>
        <v/>
      </c>
      <c r="R1210" s="180" t="str">
        <f t="shared" si="581"/>
        <v/>
      </c>
      <c r="S1210" s="13" t="str">
        <f>IF(A1210="","",IF(R1210="Refreshment Beverage",VLOOKUP(VALUE(Q1210),Rates!G$15:L$19,2,0),VLOOKUP(VALUE(Q1210),Rates!G$4:L$8,2,0)))</f>
        <v/>
      </c>
      <c r="T1210" s="13" t="str">
        <f t="shared" si="582"/>
        <v/>
      </c>
      <c r="U1210" s="181" t="str">
        <f t="shared" si="583"/>
        <v/>
      </c>
      <c r="V1210" s="13" t="str">
        <f t="shared" si="584"/>
        <v/>
      </c>
      <c r="W1210" s="13" t="str">
        <f t="shared" si="585"/>
        <v/>
      </c>
      <c r="X1210" s="182" t="str">
        <f t="shared" si="586"/>
        <v/>
      </c>
      <c r="Y1210" s="183" t="str">
        <f>IF(A:A="","",IF(R1210="Refreshment Beverage",VLOOKUP(Q1210,Rates!G$15:L$19,6,0)*W1210,VLOOKUP(Q1210,Rates!G$4:L$12,6,0)*W1210))</f>
        <v/>
      </c>
      <c r="Z1210" s="183" t="str">
        <f t="shared" si="587"/>
        <v/>
      </c>
      <c r="AA1210" s="17">
        <f t="shared" si="575"/>
        <v>0</v>
      </c>
      <c r="AB1210" s="177" t="str" cm="1">
        <f t="array" ref="AB1210">IF(_xlfn.SINGLE(A:A)="","",IF(R1210="Refreshment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177" t="str" cm="1">
        <f t="array" ref="AC1210">IF(_xlfn.SINGLE(A:A)="","",IF(R1210="Refreshment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68">
        <f>IFERROR(IF(OR(Q1210=1,Q1210=2,Q1210=3,Q1210=4),VLOOKUP(Q1210,Rates!$A$31:$B$34,2,0)*W1210,IF(V1210=1,VLOOKUP(U1210,'REB BEV MIN MKUP'!B:E,4,0),IF(V1210&gt;1,VLOOKUP(VALUE(W1210),'REB BEV MIN MKUP'!O:Q,3,0),0))),0)</f>
        <v>0</v>
      </c>
      <c r="AE1210" s="177" t="str">
        <f t="shared" si="588"/>
        <v/>
      </c>
      <c r="AF1210" s="13" t="str">
        <f t="shared" si="589"/>
        <v/>
      </c>
      <c r="AG1210" s="177" t="str">
        <f t="shared" si="590"/>
        <v/>
      </c>
      <c r="AH1210" s="184" t="str">
        <f t="shared" si="591"/>
        <v/>
      </c>
      <c r="AI1210" s="184" t="str">
        <f>IF(AE:AE="","",IF(R1210="Refreshment Beverage",AK1210*(Rates!J$19/100),ROUND(SUM(AH1210*(Rates!$J$8/100)),4)))</f>
        <v/>
      </c>
      <c r="AJ1210" s="183" t="str">
        <f t="shared" si="592"/>
        <v/>
      </c>
      <c r="AK1210" s="185" t="str">
        <f t="shared" si="593"/>
        <v/>
      </c>
      <c r="AL1210" s="177" t="str">
        <f t="shared" si="594"/>
        <v/>
      </c>
      <c r="AM1210" s="13" t="str">
        <f>IF(AS1210="","",IF(R1210="Refreshment Beverage",ROUND(AS1210*Rates!K$19,4),ROUND(AO1210*(VLOOKUP(VALUE(Q1210),Rates!G$4:L$12,3,0)),4)))</f>
        <v/>
      </c>
      <c r="AN1210" s="183" t="str">
        <f>IF(AS1210="","",IF(R1210="Refreshment Beverage",AS1210*(Rates!J$19/100),MAX(AM1210,AB1210)))</f>
        <v/>
      </c>
      <c r="AO1210" s="186" t="str">
        <f t="shared" si="595"/>
        <v/>
      </c>
      <c r="AP1210" s="186" t="str">
        <f t="shared" si="596"/>
        <v/>
      </c>
      <c r="AQ1210" s="186" t="str">
        <f>IF(AS1210="","",IF(R1210="Refreshment Beverage",ROUND(SUM(VLOOKUP(Q:Q,Rates!G$15:L$19,3,0)*(AS1210-Y1210-Z1210-AA1210)),4),ROUND(SUM(Rates!$K$8*AS1210),4)))</f>
        <v/>
      </c>
      <c r="AR1210" s="184" t="str">
        <f t="shared" si="597"/>
        <v/>
      </c>
      <c r="AS1210" s="185" t="str">
        <f t="shared" si="598"/>
        <v/>
      </c>
      <c r="AT1210" s="177" t="str">
        <f t="shared" si="599"/>
        <v/>
      </c>
      <c r="AU1210" s="13" t="str">
        <f>IF(AX1210="","",IF(R1210="Refreshment Beverage",ROUND((BA1210-Y1210-Z1210-AA1210)*VLOOKUP(VALUE(Q1210),Rates!G$15:L$19,3,0),4),ROUND(AW1210*(VLOOKUP(VALUE(Q1210),Rates!G:L,3,0)),4)))</f>
        <v/>
      </c>
      <c r="AV1210" s="183" t="str">
        <f t="shared" si="600"/>
        <v/>
      </c>
      <c r="AW1210" s="186" t="str">
        <f t="shared" si="601"/>
        <v/>
      </c>
      <c r="AX1210" s="184" t="str">
        <f t="shared" si="602"/>
        <v/>
      </c>
      <c r="AY1210" s="186" t="str">
        <f>IF(AX1210="","",IF(R1210="Refreshment Beverage",ROUND(SUM(AX1210*Rates!K$19),4),ROUND(SUM(AX1210*(Rates!J$8/100)),4)))</f>
        <v/>
      </c>
      <c r="AZ1210" s="183" t="str">
        <f t="shared" si="603"/>
        <v/>
      </c>
      <c r="BA1210" s="185" t="str">
        <f t="shared" si="604"/>
        <v/>
      </c>
      <c r="BD1210" s="171"/>
      <c r="BE1210" s="171"/>
      <c r="BF1210" s="171"/>
      <c r="BG1210" s="171"/>
    </row>
    <row r="1211" spans="1:59" ht="15" customHeight="1" x14ac:dyDescent="0.3">
      <c r="A1211" s="172"/>
      <c r="B1211" s="172"/>
      <c r="C1211" s="172"/>
      <c r="D1211" s="173"/>
      <c r="E1211" s="173"/>
      <c r="F1211" s="173"/>
      <c r="G1211" s="173"/>
      <c r="H1211" s="173"/>
      <c r="I1211" s="174"/>
      <c r="J1211" s="175"/>
      <c r="K1211" s="176" t="str">
        <f t="shared" si="576"/>
        <v/>
      </c>
      <c r="L1211" s="177" t="str">
        <f t="shared" si="577"/>
        <v/>
      </c>
      <c r="M1211" s="178" t="str">
        <f t="shared" si="578"/>
        <v/>
      </c>
      <c r="N1211" s="44" t="str" cm="1">
        <f t="array" ref="N1211">IFERROR(IF(_xlfn.SINGLE(A:A)="","",IF(R1211="Beer",SUM(LOOKUP(2,1/(Rates!$B$3:$B$5&lt;=W1211)/(Rates!$C$3:$C$5&gt;=W1211),Rates!$D$3:$D$5)*(X1211/100)*W1211),IF(R1211="Refreshment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44" t="str">
        <f t="shared" si="579"/>
        <v/>
      </c>
      <c r="P1211" s="13"/>
      <c r="Q1211" s="179" t="str">
        <f t="shared" si="580"/>
        <v/>
      </c>
      <c r="R1211" s="180" t="str">
        <f t="shared" si="581"/>
        <v/>
      </c>
      <c r="S1211" s="13" t="str">
        <f>IF(A1211="","",IF(R1211="Refreshment Beverage",VLOOKUP(VALUE(Q1211),Rates!G$15:L$19,2,0),VLOOKUP(VALUE(Q1211),Rates!G$4:L$8,2,0)))</f>
        <v/>
      </c>
      <c r="T1211" s="13" t="str">
        <f t="shared" si="582"/>
        <v/>
      </c>
      <c r="U1211" s="181" t="str">
        <f t="shared" si="583"/>
        <v/>
      </c>
      <c r="V1211" s="13" t="str">
        <f t="shared" si="584"/>
        <v/>
      </c>
      <c r="W1211" s="13" t="str">
        <f t="shared" si="585"/>
        <v/>
      </c>
      <c r="X1211" s="182" t="str">
        <f t="shared" si="586"/>
        <v/>
      </c>
      <c r="Y1211" s="183" t="str">
        <f>IF(A:A="","",IF(R1211="Refreshment Beverage",VLOOKUP(Q1211,Rates!G$15:L$19,6,0)*W1211,VLOOKUP(Q1211,Rates!G$4:L$12,6,0)*W1211))</f>
        <v/>
      </c>
      <c r="Z1211" s="183" t="str">
        <f t="shared" si="587"/>
        <v/>
      </c>
      <c r="AA1211" s="17">
        <f t="shared" si="575"/>
        <v>0</v>
      </c>
      <c r="AB1211" s="177" t="str" cm="1">
        <f t="array" ref="AB1211">IF(_xlfn.SINGLE(A:A)="","",IF(R1211="Refreshment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177" t="str" cm="1">
        <f t="array" ref="AC1211">IF(_xlfn.SINGLE(A:A)="","",IF(R1211="Refreshment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68">
        <f>IFERROR(IF(OR(Q1211=1,Q1211=2,Q1211=3,Q1211=4),VLOOKUP(Q1211,Rates!$A$31:$B$34,2,0)*W1211,IF(V1211=1,VLOOKUP(U1211,'REB BEV MIN MKUP'!B:E,4,0),IF(V1211&gt;1,VLOOKUP(VALUE(W1211),'REB BEV MIN MKUP'!O:Q,3,0),0))),0)</f>
        <v>0</v>
      </c>
      <c r="AE1211" s="177" t="str">
        <f t="shared" si="588"/>
        <v/>
      </c>
      <c r="AF1211" s="13" t="str">
        <f t="shared" si="589"/>
        <v/>
      </c>
      <c r="AG1211" s="177" t="str">
        <f t="shared" si="590"/>
        <v/>
      </c>
      <c r="AH1211" s="184" t="str">
        <f t="shared" si="591"/>
        <v/>
      </c>
      <c r="AI1211" s="184" t="str">
        <f>IF(AE:AE="","",IF(R1211="Refreshment Beverage",AK1211*(Rates!J$19/100),ROUND(SUM(AH1211*(Rates!$J$8/100)),4)))</f>
        <v/>
      </c>
      <c r="AJ1211" s="183" t="str">
        <f t="shared" si="592"/>
        <v/>
      </c>
      <c r="AK1211" s="185" t="str">
        <f t="shared" si="593"/>
        <v/>
      </c>
      <c r="AL1211" s="177" t="str">
        <f t="shared" si="594"/>
        <v/>
      </c>
      <c r="AM1211" s="13" t="str">
        <f>IF(AS1211="","",IF(R1211="Refreshment Beverage",ROUND(AS1211*Rates!K$19,4),ROUND(AO1211*(VLOOKUP(VALUE(Q1211),Rates!G$4:L$12,3,0)),4)))</f>
        <v/>
      </c>
      <c r="AN1211" s="183" t="str">
        <f>IF(AS1211="","",IF(R1211="Refreshment Beverage",AS1211*(Rates!J$19/100),MAX(AM1211,AB1211)))</f>
        <v/>
      </c>
      <c r="AO1211" s="186" t="str">
        <f t="shared" si="595"/>
        <v/>
      </c>
      <c r="AP1211" s="186" t="str">
        <f t="shared" si="596"/>
        <v/>
      </c>
      <c r="AQ1211" s="186" t="str">
        <f>IF(AS1211="","",IF(R1211="Refreshment Beverage",ROUND(SUM(VLOOKUP(Q:Q,Rates!G$15:L$19,3,0)*(AS1211-Y1211-Z1211-AA1211)),4),ROUND(SUM(Rates!$K$8*AS1211),4)))</f>
        <v/>
      </c>
      <c r="AR1211" s="184" t="str">
        <f t="shared" si="597"/>
        <v/>
      </c>
      <c r="AS1211" s="185" t="str">
        <f t="shared" si="598"/>
        <v/>
      </c>
      <c r="AT1211" s="177" t="str">
        <f t="shared" si="599"/>
        <v/>
      </c>
      <c r="AU1211" s="13" t="str">
        <f>IF(AX1211="","",IF(R1211="Refreshment Beverage",ROUND((BA1211-Y1211-Z1211-AA1211)*VLOOKUP(VALUE(Q1211),Rates!G$15:L$19,3,0),4),ROUND(AW1211*(VLOOKUP(VALUE(Q1211),Rates!G:L,3,0)),4)))</f>
        <v/>
      </c>
      <c r="AV1211" s="183" t="str">
        <f t="shared" si="600"/>
        <v/>
      </c>
      <c r="AW1211" s="186" t="str">
        <f t="shared" si="601"/>
        <v/>
      </c>
      <c r="AX1211" s="184" t="str">
        <f t="shared" si="602"/>
        <v/>
      </c>
      <c r="AY1211" s="186" t="str">
        <f>IF(AX1211="","",IF(R1211="Refreshment Beverage",ROUND(SUM(AX1211*Rates!K$19),4),ROUND(SUM(AX1211*(Rates!J$8/100)),4)))</f>
        <v/>
      </c>
      <c r="AZ1211" s="183" t="str">
        <f t="shared" si="603"/>
        <v/>
      </c>
      <c r="BA1211" s="185" t="str">
        <f t="shared" si="604"/>
        <v/>
      </c>
      <c r="BD1211" s="171"/>
      <c r="BE1211" s="171"/>
      <c r="BF1211" s="171"/>
      <c r="BG1211" s="171"/>
    </row>
    <row r="1212" spans="1:59" ht="15" customHeight="1" x14ac:dyDescent="0.3">
      <c r="A1212" s="172"/>
      <c r="B1212" s="172"/>
      <c r="C1212" s="172"/>
      <c r="D1212" s="173"/>
      <c r="E1212" s="173"/>
      <c r="F1212" s="173"/>
      <c r="G1212" s="173"/>
      <c r="H1212" s="173"/>
      <c r="I1212" s="174"/>
      <c r="J1212" s="175"/>
      <c r="K1212" s="176" t="str">
        <f t="shared" si="576"/>
        <v/>
      </c>
      <c r="L1212" s="177" t="str">
        <f t="shared" si="577"/>
        <v/>
      </c>
      <c r="M1212" s="178" t="str">
        <f t="shared" si="578"/>
        <v/>
      </c>
      <c r="N1212" s="44" t="str" cm="1">
        <f t="array" ref="N1212">IFERROR(IF(_xlfn.SINGLE(A:A)="","",IF(R1212="Beer",SUM(LOOKUP(2,1/(Rates!$B$3:$B$5&lt;=W1212)/(Rates!$C$3:$C$5&gt;=W1212),Rates!$D$3:$D$5)*(X1212/100)*W1212),IF(R1212="Refreshment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44" t="str">
        <f t="shared" si="579"/>
        <v/>
      </c>
      <c r="P1212" s="13"/>
      <c r="Q1212" s="179" t="str">
        <f t="shared" si="580"/>
        <v/>
      </c>
      <c r="R1212" s="180" t="str">
        <f t="shared" si="581"/>
        <v/>
      </c>
      <c r="S1212" s="13" t="str">
        <f>IF(A1212="","",IF(R1212="Refreshment Beverage",VLOOKUP(VALUE(Q1212),Rates!G$15:L$19,2,0),VLOOKUP(VALUE(Q1212),Rates!G$4:L$8,2,0)))</f>
        <v/>
      </c>
      <c r="T1212" s="13" t="str">
        <f t="shared" si="582"/>
        <v/>
      </c>
      <c r="U1212" s="181" t="str">
        <f t="shared" si="583"/>
        <v/>
      </c>
      <c r="V1212" s="13" t="str">
        <f t="shared" si="584"/>
        <v/>
      </c>
      <c r="W1212" s="13" t="str">
        <f t="shared" si="585"/>
        <v/>
      </c>
      <c r="X1212" s="182" t="str">
        <f t="shared" si="586"/>
        <v/>
      </c>
      <c r="Y1212" s="183" t="str">
        <f>IF(A:A="","",IF(R1212="Refreshment Beverage",VLOOKUP(Q1212,Rates!G$15:L$19,6,0)*W1212,VLOOKUP(Q1212,Rates!G$4:L$12,6,0)*W1212))</f>
        <v/>
      </c>
      <c r="Z1212" s="183" t="str">
        <f t="shared" si="587"/>
        <v/>
      </c>
      <c r="AA1212" s="17">
        <f t="shared" si="575"/>
        <v>0</v>
      </c>
      <c r="AB1212" s="177" t="str" cm="1">
        <f t="array" ref="AB1212">IF(_xlfn.SINGLE(A:A)="","",IF(R1212="Refreshment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177" t="str" cm="1">
        <f t="array" ref="AC1212">IF(_xlfn.SINGLE(A:A)="","",IF(R1212="Refreshment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68">
        <f>IFERROR(IF(OR(Q1212=1,Q1212=2,Q1212=3,Q1212=4),VLOOKUP(Q1212,Rates!$A$31:$B$34,2,0)*W1212,IF(V1212=1,VLOOKUP(U1212,'REB BEV MIN MKUP'!B:E,4,0),IF(V1212&gt;1,VLOOKUP(VALUE(W1212),'REB BEV MIN MKUP'!O:Q,3,0),0))),0)</f>
        <v>0</v>
      </c>
      <c r="AE1212" s="177" t="str">
        <f t="shared" si="588"/>
        <v/>
      </c>
      <c r="AF1212" s="13" t="str">
        <f t="shared" si="589"/>
        <v/>
      </c>
      <c r="AG1212" s="177" t="str">
        <f t="shared" si="590"/>
        <v/>
      </c>
      <c r="AH1212" s="184" t="str">
        <f t="shared" si="591"/>
        <v/>
      </c>
      <c r="AI1212" s="184" t="str">
        <f>IF(AE:AE="","",IF(R1212="Refreshment Beverage",AK1212*(Rates!J$19/100),ROUND(SUM(AH1212*(Rates!$J$8/100)),4)))</f>
        <v/>
      </c>
      <c r="AJ1212" s="183" t="str">
        <f t="shared" si="592"/>
        <v/>
      </c>
      <c r="AK1212" s="185" t="str">
        <f t="shared" si="593"/>
        <v/>
      </c>
      <c r="AL1212" s="177" t="str">
        <f t="shared" si="594"/>
        <v/>
      </c>
      <c r="AM1212" s="13" t="str">
        <f>IF(AS1212="","",IF(R1212="Refreshment Beverage",ROUND(AS1212*Rates!K$19,4),ROUND(AO1212*(VLOOKUP(VALUE(Q1212),Rates!G$4:L$12,3,0)),4)))</f>
        <v/>
      </c>
      <c r="AN1212" s="183" t="str">
        <f>IF(AS1212="","",IF(R1212="Refreshment Beverage",AS1212*(Rates!J$19/100),MAX(AM1212,AB1212)))</f>
        <v/>
      </c>
      <c r="AO1212" s="186" t="str">
        <f t="shared" si="595"/>
        <v/>
      </c>
      <c r="AP1212" s="186" t="str">
        <f t="shared" si="596"/>
        <v/>
      </c>
      <c r="AQ1212" s="186" t="str">
        <f>IF(AS1212="","",IF(R1212="Refreshment Beverage",ROUND(SUM(VLOOKUP(Q:Q,Rates!G$15:L$19,3,0)*(AS1212-Y1212-Z1212-AA1212)),4),ROUND(SUM(Rates!$K$8*AS1212),4)))</f>
        <v/>
      </c>
      <c r="AR1212" s="184" t="str">
        <f t="shared" si="597"/>
        <v/>
      </c>
      <c r="AS1212" s="185" t="str">
        <f t="shared" si="598"/>
        <v/>
      </c>
      <c r="AT1212" s="177" t="str">
        <f t="shared" si="599"/>
        <v/>
      </c>
      <c r="AU1212" s="13" t="str">
        <f>IF(AX1212="","",IF(R1212="Refreshment Beverage",ROUND((BA1212-Y1212-Z1212-AA1212)*VLOOKUP(VALUE(Q1212),Rates!G$15:L$19,3,0),4),ROUND(AW1212*(VLOOKUP(VALUE(Q1212),Rates!G:L,3,0)),4)))</f>
        <v/>
      </c>
      <c r="AV1212" s="183" t="str">
        <f t="shared" si="600"/>
        <v/>
      </c>
      <c r="AW1212" s="186" t="str">
        <f t="shared" si="601"/>
        <v/>
      </c>
      <c r="AX1212" s="184" t="str">
        <f t="shared" si="602"/>
        <v/>
      </c>
      <c r="AY1212" s="186" t="str">
        <f>IF(AX1212="","",IF(R1212="Refreshment Beverage",ROUND(SUM(AX1212*Rates!K$19),4),ROUND(SUM(AX1212*(Rates!J$8/100)),4)))</f>
        <v/>
      </c>
      <c r="AZ1212" s="183" t="str">
        <f t="shared" si="603"/>
        <v/>
      </c>
      <c r="BA1212" s="185" t="str">
        <f t="shared" si="604"/>
        <v/>
      </c>
      <c r="BD1212" s="171"/>
      <c r="BE1212" s="171"/>
      <c r="BF1212" s="171"/>
      <c r="BG1212" s="171"/>
    </row>
    <row r="1213" spans="1:59" ht="15" customHeight="1" x14ac:dyDescent="0.3">
      <c r="A1213" s="172"/>
      <c r="B1213" s="172"/>
      <c r="C1213" s="172"/>
      <c r="D1213" s="173"/>
      <c r="E1213" s="173"/>
      <c r="F1213" s="173"/>
      <c r="G1213" s="173"/>
      <c r="H1213" s="173"/>
      <c r="I1213" s="174"/>
      <c r="J1213" s="175"/>
      <c r="K1213" s="176" t="str">
        <f t="shared" si="576"/>
        <v/>
      </c>
      <c r="L1213" s="177" t="str">
        <f t="shared" si="577"/>
        <v/>
      </c>
      <c r="M1213" s="178" t="str">
        <f t="shared" si="578"/>
        <v/>
      </c>
      <c r="N1213" s="44" t="str" cm="1">
        <f t="array" ref="N1213">IFERROR(IF(_xlfn.SINGLE(A:A)="","",IF(R1213="Beer",SUM(LOOKUP(2,1/(Rates!$B$3:$B$5&lt;=W1213)/(Rates!$C$3:$C$5&gt;=W1213),Rates!$D$3:$D$5)*(X1213/100)*W1213),IF(R1213="Refreshment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44" t="str">
        <f t="shared" si="579"/>
        <v/>
      </c>
      <c r="P1213" s="13"/>
      <c r="Q1213" s="179" t="str">
        <f t="shared" si="580"/>
        <v/>
      </c>
      <c r="R1213" s="180" t="str">
        <f t="shared" si="581"/>
        <v/>
      </c>
      <c r="S1213" s="13" t="str">
        <f>IF(A1213="","",IF(R1213="Refreshment Beverage",VLOOKUP(VALUE(Q1213),Rates!G$15:L$19,2,0),VLOOKUP(VALUE(Q1213),Rates!G$4:L$8,2,0)))</f>
        <v/>
      </c>
      <c r="T1213" s="13" t="str">
        <f t="shared" si="582"/>
        <v/>
      </c>
      <c r="U1213" s="181" t="str">
        <f t="shared" si="583"/>
        <v/>
      </c>
      <c r="V1213" s="13" t="str">
        <f t="shared" si="584"/>
        <v/>
      </c>
      <c r="W1213" s="13" t="str">
        <f t="shared" si="585"/>
        <v/>
      </c>
      <c r="X1213" s="182" t="str">
        <f t="shared" si="586"/>
        <v/>
      </c>
      <c r="Y1213" s="183" t="str">
        <f>IF(A:A="","",IF(R1213="Refreshment Beverage",VLOOKUP(Q1213,Rates!G$15:L$19,6,0)*W1213,VLOOKUP(Q1213,Rates!G$4:L$12,6,0)*W1213))</f>
        <v/>
      </c>
      <c r="Z1213" s="183" t="str">
        <f t="shared" si="587"/>
        <v/>
      </c>
      <c r="AA1213" s="17">
        <f t="shared" si="575"/>
        <v>0</v>
      </c>
      <c r="AB1213" s="177" t="str" cm="1">
        <f t="array" ref="AB1213">IF(_xlfn.SINGLE(A:A)="","",IF(R1213="Refreshment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177" t="str" cm="1">
        <f t="array" ref="AC1213">IF(_xlfn.SINGLE(A:A)="","",IF(R1213="Refreshment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68">
        <f>IFERROR(IF(OR(Q1213=1,Q1213=2,Q1213=3,Q1213=4),VLOOKUP(Q1213,Rates!$A$31:$B$34,2,0)*W1213,IF(V1213=1,VLOOKUP(U1213,'REB BEV MIN MKUP'!B:E,4,0),IF(V1213&gt;1,VLOOKUP(VALUE(W1213),'REB BEV MIN MKUP'!O:Q,3,0),0))),0)</f>
        <v>0</v>
      </c>
      <c r="AE1213" s="177" t="str">
        <f t="shared" si="588"/>
        <v/>
      </c>
      <c r="AF1213" s="13" t="str">
        <f t="shared" si="589"/>
        <v/>
      </c>
      <c r="AG1213" s="177" t="str">
        <f t="shared" si="590"/>
        <v/>
      </c>
      <c r="AH1213" s="184" t="str">
        <f t="shared" si="591"/>
        <v/>
      </c>
      <c r="AI1213" s="184" t="str">
        <f>IF(AE:AE="","",IF(R1213="Refreshment Beverage",AK1213*(Rates!J$19/100),ROUND(SUM(AH1213*(Rates!$J$8/100)),4)))</f>
        <v/>
      </c>
      <c r="AJ1213" s="183" t="str">
        <f t="shared" si="592"/>
        <v/>
      </c>
      <c r="AK1213" s="185" t="str">
        <f t="shared" si="593"/>
        <v/>
      </c>
      <c r="AL1213" s="177" t="str">
        <f t="shared" si="594"/>
        <v/>
      </c>
      <c r="AM1213" s="13" t="str">
        <f>IF(AS1213="","",IF(R1213="Refreshment Beverage",ROUND(AS1213*Rates!K$19,4),ROUND(AO1213*(VLOOKUP(VALUE(Q1213),Rates!G$4:L$12,3,0)),4)))</f>
        <v/>
      </c>
      <c r="AN1213" s="183" t="str">
        <f>IF(AS1213="","",IF(R1213="Refreshment Beverage",AS1213*(Rates!J$19/100),MAX(AM1213,AB1213)))</f>
        <v/>
      </c>
      <c r="AO1213" s="186" t="str">
        <f t="shared" si="595"/>
        <v/>
      </c>
      <c r="AP1213" s="186" t="str">
        <f t="shared" si="596"/>
        <v/>
      </c>
      <c r="AQ1213" s="186" t="str">
        <f>IF(AS1213="","",IF(R1213="Refreshment Beverage",ROUND(SUM(VLOOKUP(Q:Q,Rates!G$15:L$19,3,0)*(AS1213-Y1213-Z1213-AA1213)),4),ROUND(SUM(Rates!$K$8*AS1213),4)))</f>
        <v/>
      </c>
      <c r="AR1213" s="184" t="str">
        <f t="shared" si="597"/>
        <v/>
      </c>
      <c r="AS1213" s="185" t="str">
        <f t="shared" si="598"/>
        <v/>
      </c>
      <c r="AT1213" s="177" t="str">
        <f t="shared" si="599"/>
        <v/>
      </c>
      <c r="AU1213" s="13" t="str">
        <f>IF(AX1213="","",IF(R1213="Refreshment Beverage",ROUND((BA1213-Y1213-Z1213-AA1213)*VLOOKUP(VALUE(Q1213),Rates!G$15:L$19,3,0),4),ROUND(AW1213*(VLOOKUP(VALUE(Q1213),Rates!G:L,3,0)),4)))</f>
        <v/>
      </c>
      <c r="AV1213" s="183" t="str">
        <f t="shared" si="600"/>
        <v/>
      </c>
      <c r="AW1213" s="186" t="str">
        <f t="shared" si="601"/>
        <v/>
      </c>
      <c r="AX1213" s="184" t="str">
        <f t="shared" si="602"/>
        <v/>
      </c>
      <c r="AY1213" s="186" t="str">
        <f>IF(AX1213="","",IF(R1213="Refreshment Beverage",ROUND(SUM(AX1213*Rates!K$19),4),ROUND(SUM(AX1213*(Rates!J$8/100)),4)))</f>
        <v/>
      </c>
      <c r="AZ1213" s="183" t="str">
        <f t="shared" si="603"/>
        <v/>
      </c>
      <c r="BA1213" s="185" t="str">
        <f t="shared" si="604"/>
        <v/>
      </c>
      <c r="BD1213" s="171"/>
      <c r="BE1213" s="171"/>
      <c r="BF1213" s="171"/>
      <c r="BG1213" s="171"/>
    </row>
    <row r="1214" spans="1:59" ht="15" customHeight="1" x14ac:dyDescent="0.3">
      <c r="A1214" s="172"/>
      <c r="B1214" s="172"/>
      <c r="C1214" s="172"/>
      <c r="D1214" s="173"/>
      <c r="E1214" s="173"/>
      <c r="F1214" s="173"/>
      <c r="G1214" s="173"/>
      <c r="H1214" s="173"/>
      <c r="I1214" s="174"/>
      <c r="J1214" s="175"/>
      <c r="K1214" s="176" t="str">
        <f t="shared" si="576"/>
        <v/>
      </c>
      <c r="L1214" s="177" t="str">
        <f t="shared" si="577"/>
        <v/>
      </c>
      <c r="M1214" s="178" t="str">
        <f t="shared" si="578"/>
        <v/>
      </c>
      <c r="N1214" s="44" t="str" cm="1">
        <f t="array" ref="N1214">IFERROR(IF(_xlfn.SINGLE(A:A)="","",IF(R1214="Beer",SUM(LOOKUP(2,1/(Rates!$B$3:$B$5&lt;=W1214)/(Rates!$C$3:$C$5&gt;=W1214),Rates!$D$3:$D$5)*(X1214/100)*W1214),IF(R1214="Refreshment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44" t="str">
        <f t="shared" si="579"/>
        <v/>
      </c>
      <c r="P1214" s="13"/>
      <c r="Q1214" s="179" t="str">
        <f t="shared" si="580"/>
        <v/>
      </c>
      <c r="R1214" s="180" t="str">
        <f t="shared" si="581"/>
        <v/>
      </c>
      <c r="S1214" s="13" t="str">
        <f>IF(A1214="","",IF(R1214="Refreshment Beverage",VLOOKUP(VALUE(Q1214),Rates!G$15:L$19,2,0),VLOOKUP(VALUE(Q1214),Rates!G$4:L$8,2,0)))</f>
        <v/>
      </c>
      <c r="T1214" s="13" t="str">
        <f t="shared" si="582"/>
        <v/>
      </c>
      <c r="U1214" s="181" t="str">
        <f t="shared" si="583"/>
        <v/>
      </c>
      <c r="V1214" s="13" t="str">
        <f t="shared" si="584"/>
        <v/>
      </c>
      <c r="W1214" s="13" t="str">
        <f t="shared" si="585"/>
        <v/>
      </c>
      <c r="X1214" s="182" t="str">
        <f t="shared" si="586"/>
        <v/>
      </c>
      <c r="Y1214" s="183" t="str">
        <f>IF(A:A="","",IF(R1214="Refreshment Beverage",VLOOKUP(Q1214,Rates!G$15:L$19,6,0)*W1214,VLOOKUP(Q1214,Rates!G$4:L$12,6,0)*W1214))</f>
        <v/>
      </c>
      <c r="Z1214" s="183" t="str">
        <f t="shared" si="587"/>
        <v/>
      </c>
      <c r="AA1214" s="17">
        <f t="shared" si="575"/>
        <v>0</v>
      </c>
      <c r="AB1214" s="177" t="str" cm="1">
        <f t="array" ref="AB1214">IF(_xlfn.SINGLE(A:A)="","",IF(R1214="Refreshment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177" t="str" cm="1">
        <f t="array" ref="AC1214">IF(_xlfn.SINGLE(A:A)="","",IF(R1214="Refreshment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68">
        <f>IFERROR(IF(OR(Q1214=1,Q1214=2,Q1214=3,Q1214=4),VLOOKUP(Q1214,Rates!$A$31:$B$34,2,0)*W1214,IF(V1214=1,VLOOKUP(U1214,'REB BEV MIN MKUP'!B:E,4,0),IF(V1214&gt;1,VLOOKUP(VALUE(W1214),'REB BEV MIN MKUP'!O:Q,3,0),0))),0)</f>
        <v>0</v>
      </c>
      <c r="AE1214" s="177" t="str">
        <f t="shared" si="588"/>
        <v/>
      </c>
      <c r="AF1214" s="13" t="str">
        <f t="shared" si="589"/>
        <v/>
      </c>
      <c r="AG1214" s="177" t="str">
        <f t="shared" si="590"/>
        <v/>
      </c>
      <c r="AH1214" s="184" t="str">
        <f t="shared" si="591"/>
        <v/>
      </c>
      <c r="AI1214" s="184" t="str">
        <f>IF(AE:AE="","",IF(R1214="Refreshment Beverage",AK1214*(Rates!J$19/100),ROUND(SUM(AH1214*(Rates!$J$8/100)),4)))</f>
        <v/>
      </c>
      <c r="AJ1214" s="183" t="str">
        <f t="shared" si="592"/>
        <v/>
      </c>
      <c r="AK1214" s="185" t="str">
        <f t="shared" si="593"/>
        <v/>
      </c>
      <c r="AL1214" s="177" t="str">
        <f t="shared" si="594"/>
        <v/>
      </c>
      <c r="AM1214" s="13" t="str">
        <f>IF(AS1214="","",IF(R1214="Refreshment Beverage",ROUND(AS1214*Rates!K$19,4),ROUND(AO1214*(VLOOKUP(VALUE(Q1214),Rates!G$4:L$12,3,0)),4)))</f>
        <v/>
      </c>
      <c r="AN1214" s="183" t="str">
        <f>IF(AS1214="","",IF(R1214="Refreshment Beverage",AS1214*(Rates!J$19/100),MAX(AM1214,AB1214)))</f>
        <v/>
      </c>
      <c r="AO1214" s="186" t="str">
        <f t="shared" si="595"/>
        <v/>
      </c>
      <c r="AP1214" s="186" t="str">
        <f t="shared" si="596"/>
        <v/>
      </c>
      <c r="AQ1214" s="186" t="str">
        <f>IF(AS1214="","",IF(R1214="Refreshment Beverage",ROUND(SUM(VLOOKUP(Q:Q,Rates!G$15:L$19,3,0)*(AS1214-Y1214-Z1214-AA1214)),4),ROUND(SUM(Rates!$K$8*AS1214),4)))</f>
        <v/>
      </c>
      <c r="AR1214" s="184" t="str">
        <f t="shared" si="597"/>
        <v/>
      </c>
      <c r="AS1214" s="185" t="str">
        <f t="shared" si="598"/>
        <v/>
      </c>
      <c r="AT1214" s="177" t="str">
        <f t="shared" si="599"/>
        <v/>
      </c>
      <c r="AU1214" s="13" t="str">
        <f>IF(AX1214="","",IF(R1214="Refreshment Beverage",ROUND((BA1214-Y1214-Z1214-AA1214)*VLOOKUP(VALUE(Q1214),Rates!G$15:L$19,3,0),4),ROUND(AW1214*(VLOOKUP(VALUE(Q1214),Rates!G:L,3,0)),4)))</f>
        <v/>
      </c>
      <c r="AV1214" s="183" t="str">
        <f t="shared" si="600"/>
        <v/>
      </c>
      <c r="AW1214" s="186" t="str">
        <f t="shared" si="601"/>
        <v/>
      </c>
      <c r="AX1214" s="184" t="str">
        <f t="shared" si="602"/>
        <v/>
      </c>
      <c r="AY1214" s="186" t="str">
        <f>IF(AX1214="","",IF(R1214="Refreshment Beverage",ROUND(SUM(AX1214*Rates!K$19),4),ROUND(SUM(AX1214*(Rates!J$8/100)),4)))</f>
        <v/>
      </c>
      <c r="AZ1214" s="183" t="str">
        <f t="shared" si="603"/>
        <v/>
      </c>
      <c r="BA1214" s="185" t="str">
        <f t="shared" si="604"/>
        <v/>
      </c>
      <c r="BD1214" s="171"/>
      <c r="BE1214" s="171"/>
      <c r="BF1214" s="171"/>
      <c r="BG1214" s="171"/>
    </row>
    <row r="1215" spans="1:59" ht="15" customHeight="1" x14ac:dyDescent="0.3">
      <c r="A1215" s="172"/>
      <c r="B1215" s="172"/>
      <c r="C1215" s="172"/>
      <c r="D1215" s="173"/>
      <c r="E1215" s="173"/>
      <c r="F1215" s="173"/>
      <c r="G1215" s="173"/>
      <c r="H1215" s="173"/>
      <c r="I1215" s="174"/>
      <c r="J1215" s="175"/>
      <c r="K1215" s="176" t="str">
        <f t="shared" si="576"/>
        <v/>
      </c>
      <c r="L1215" s="177" t="str">
        <f t="shared" si="577"/>
        <v/>
      </c>
      <c r="M1215" s="178" t="str">
        <f t="shared" si="578"/>
        <v/>
      </c>
      <c r="N1215" s="44" t="str" cm="1">
        <f t="array" ref="N1215">IFERROR(IF(_xlfn.SINGLE(A:A)="","",IF(R1215="Beer",SUM(LOOKUP(2,1/(Rates!$B$3:$B$5&lt;=W1215)/(Rates!$C$3:$C$5&gt;=W1215),Rates!$D$3:$D$5)*(X1215/100)*W1215),IF(R1215="Refreshment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44" t="str">
        <f t="shared" si="579"/>
        <v/>
      </c>
      <c r="P1215" s="13"/>
      <c r="Q1215" s="179" t="str">
        <f t="shared" si="580"/>
        <v/>
      </c>
      <c r="R1215" s="180" t="str">
        <f t="shared" si="581"/>
        <v/>
      </c>
      <c r="S1215" s="13" t="str">
        <f>IF(A1215="","",IF(R1215="Refreshment Beverage",VLOOKUP(VALUE(Q1215),Rates!G$15:L$19,2,0),VLOOKUP(VALUE(Q1215),Rates!G$4:L$8,2,0)))</f>
        <v/>
      </c>
      <c r="T1215" s="13" t="str">
        <f t="shared" si="582"/>
        <v/>
      </c>
      <c r="U1215" s="181" t="str">
        <f t="shared" si="583"/>
        <v/>
      </c>
      <c r="V1215" s="13" t="str">
        <f t="shared" si="584"/>
        <v/>
      </c>
      <c r="W1215" s="13" t="str">
        <f t="shared" si="585"/>
        <v/>
      </c>
      <c r="X1215" s="182" t="str">
        <f t="shared" si="586"/>
        <v/>
      </c>
      <c r="Y1215" s="183" t="str">
        <f>IF(A:A="","",IF(R1215="Refreshment Beverage",VLOOKUP(Q1215,Rates!G$15:L$19,6,0)*W1215,VLOOKUP(Q1215,Rates!G$4:L$12,6,0)*W1215))</f>
        <v/>
      </c>
      <c r="Z1215" s="183" t="str">
        <f t="shared" si="587"/>
        <v/>
      </c>
      <c r="AA1215" s="17">
        <f t="shared" si="575"/>
        <v>0</v>
      </c>
      <c r="AB1215" s="177" t="str" cm="1">
        <f t="array" ref="AB1215">IF(_xlfn.SINGLE(A:A)="","",IF(R1215="Refreshment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177" t="str" cm="1">
        <f t="array" ref="AC1215">IF(_xlfn.SINGLE(A:A)="","",IF(R1215="Refreshment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68">
        <f>IFERROR(IF(OR(Q1215=1,Q1215=2,Q1215=3,Q1215=4),VLOOKUP(Q1215,Rates!$A$31:$B$34,2,0)*W1215,IF(V1215=1,VLOOKUP(U1215,'REB BEV MIN MKUP'!B:E,4,0),IF(V1215&gt;1,VLOOKUP(VALUE(W1215),'REB BEV MIN MKUP'!O:Q,3,0),0))),0)</f>
        <v>0</v>
      </c>
      <c r="AE1215" s="177" t="str">
        <f t="shared" si="588"/>
        <v/>
      </c>
      <c r="AF1215" s="13" t="str">
        <f t="shared" si="589"/>
        <v/>
      </c>
      <c r="AG1215" s="177" t="str">
        <f t="shared" si="590"/>
        <v/>
      </c>
      <c r="AH1215" s="184" t="str">
        <f t="shared" si="591"/>
        <v/>
      </c>
      <c r="AI1215" s="184" t="str">
        <f>IF(AE:AE="","",IF(R1215="Refreshment Beverage",AK1215*(Rates!J$19/100),ROUND(SUM(AH1215*(Rates!$J$8/100)),4)))</f>
        <v/>
      </c>
      <c r="AJ1215" s="183" t="str">
        <f t="shared" si="592"/>
        <v/>
      </c>
      <c r="AK1215" s="185" t="str">
        <f t="shared" si="593"/>
        <v/>
      </c>
      <c r="AL1215" s="177" t="str">
        <f t="shared" si="594"/>
        <v/>
      </c>
      <c r="AM1215" s="13" t="str">
        <f>IF(AS1215="","",IF(R1215="Refreshment Beverage",ROUND(AS1215*Rates!K$19,4),ROUND(AO1215*(VLOOKUP(VALUE(Q1215),Rates!G$4:L$12,3,0)),4)))</f>
        <v/>
      </c>
      <c r="AN1215" s="183" t="str">
        <f>IF(AS1215="","",IF(R1215="Refreshment Beverage",AS1215*(Rates!J$19/100),MAX(AM1215,AB1215)))</f>
        <v/>
      </c>
      <c r="AO1215" s="186" t="str">
        <f t="shared" si="595"/>
        <v/>
      </c>
      <c r="AP1215" s="186" t="str">
        <f t="shared" si="596"/>
        <v/>
      </c>
      <c r="AQ1215" s="186" t="str">
        <f>IF(AS1215="","",IF(R1215="Refreshment Beverage",ROUND(SUM(VLOOKUP(Q:Q,Rates!G$15:L$19,3,0)*(AS1215-Y1215-Z1215-AA1215)),4),ROUND(SUM(Rates!$K$8*AS1215),4)))</f>
        <v/>
      </c>
      <c r="AR1215" s="184" t="str">
        <f t="shared" si="597"/>
        <v/>
      </c>
      <c r="AS1215" s="185" t="str">
        <f t="shared" si="598"/>
        <v/>
      </c>
      <c r="AT1215" s="177" t="str">
        <f t="shared" si="599"/>
        <v/>
      </c>
      <c r="AU1215" s="13" t="str">
        <f>IF(AX1215="","",IF(R1215="Refreshment Beverage",ROUND((BA1215-Y1215-Z1215-AA1215)*VLOOKUP(VALUE(Q1215),Rates!G$15:L$19,3,0),4),ROUND(AW1215*(VLOOKUP(VALUE(Q1215),Rates!G:L,3,0)),4)))</f>
        <v/>
      </c>
      <c r="AV1215" s="183" t="str">
        <f t="shared" si="600"/>
        <v/>
      </c>
      <c r="AW1215" s="186" t="str">
        <f t="shared" si="601"/>
        <v/>
      </c>
      <c r="AX1215" s="184" t="str">
        <f t="shared" si="602"/>
        <v/>
      </c>
      <c r="AY1215" s="186" t="str">
        <f>IF(AX1215="","",IF(R1215="Refreshment Beverage",ROUND(SUM(AX1215*Rates!K$19),4),ROUND(SUM(AX1215*(Rates!J$8/100)),4)))</f>
        <v/>
      </c>
      <c r="AZ1215" s="183" t="str">
        <f t="shared" si="603"/>
        <v/>
      </c>
      <c r="BA1215" s="185" t="str">
        <f t="shared" si="604"/>
        <v/>
      </c>
      <c r="BD1215" s="171"/>
      <c r="BE1215" s="171"/>
      <c r="BF1215" s="171"/>
      <c r="BG1215" s="171"/>
    </row>
    <row r="1216" spans="1:59" ht="15" customHeight="1" x14ac:dyDescent="0.3">
      <c r="A1216" s="172"/>
      <c r="B1216" s="172"/>
      <c r="C1216" s="172"/>
      <c r="D1216" s="173"/>
      <c r="E1216" s="173"/>
      <c r="F1216" s="173"/>
      <c r="G1216" s="173"/>
      <c r="H1216" s="173"/>
      <c r="I1216" s="174"/>
      <c r="J1216" s="175"/>
      <c r="K1216" s="176" t="str">
        <f t="shared" si="576"/>
        <v/>
      </c>
      <c r="L1216" s="177" t="str">
        <f t="shared" si="577"/>
        <v/>
      </c>
      <c r="M1216" s="178" t="str">
        <f t="shared" si="578"/>
        <v/>
      </c>
      <c r="N1216" s="44" t="str" cm="1">
        <f t="array" ref="N1216">IFERROR(IF(_xlfn.SINGLE(A:A)="","",IF(R1216="Beer",SUM(LOOKUP(2,1/(Rates!$B$3:$B$5&lt;=W1216)/(Rates!$C$3:$C$5&gt;=W1216),Rates!$D$3:$D$5)*(X1216/100)*W1216),IF(R1216="Refreshment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44" t="str">
        <f t="shared" si="579"/>
        <v/>
      </c>
      <c r="P1216" s="13"/>
      <c r="Q1216" s="179" t="str">
        <f t="shared" si="580"/>
        <v/>
      </c>
      <c r="R1216" s="180" t="str">
        <f t="shared" si="581"/>
        <v/>
      </c>
      <c r="S1216" s="13" t="str">
        <f>IF(A1216="","",IF(R1216="Refreshment Beverage",VLOOKUP(VALUE(Q1216),Rates!G$15:L$19,2,0),VLOOKUP(VALUE(Q1216),Rates!G$4:L$8,2,0)))</f>
        <v/>
      </c>
      <c r="T1216" s="13" t="str">
        <f t="shared" si="582"/>
        <v/>
      </c>
      <c r="U1216" s="181" t="str">
        <f t="shared" si="583"/>
        <v/>
      </c>
      <c r="V1216" s="13" t="str">
        <f t="shared" si="584"/>
        <v/>
      </c>
      <c r="W1216" s="13" t="str">
        <f t="shared" si="585"/>
        <v/>
      </c>
      <c r="X1216" s="182" t="str">
        <f t="shared" si="586"/>
        <v/>
      </c>
      <c r="Y1216" s="183" t="str">
        <f>IF(A:A="","",IF(R1216="Refreshment Beverage",VLOOKUP(Q1216,Rates!G$15:L$19,6,0)*W1216,VLOOKUP(Q1216,Rates!G$4:L$12,6,0)*W1216))</f>
        <v/>
      </c>
      <c r="Z1216" s="183" t="str">
        <f t="shared" si="587"/>
        <v/>
      </c>
      <c r="AA1216" s="17">
        <f t="shared" si="575"/>
        <v>0</v>
      </c>
      <c r="AB1216" s="177" t="str" cm="1">
        <f t="array" ref="AB1216">IF(_xlfn.SINGLE(A:A)="","",IF(R1216="Refreshment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177" t="str" cm="1">
        <f t="array" ref="AC1216">IF(_xlfn.SINGLE(A:A)="","",IF(R1216="Refreshment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68">
        <f>IFERROR(IF(OR(Q1216=1,Q1216=2,Q1216=3,Q1216=4),VLOOKUP(Q1216,Rates!$A$31:$B$34,2,0)*W1216,IF(V1216=1,VLOOKUP(U1216,'REB BEV MIN MKUP'!B:E,4,0),IF(V1216&gt;1,VLOOKUP(VALUE(W1216),'REB BEV MIN MKUP'!O:Q,3,0),0))),0)</f>
        <v>0</v>
      </c>
      <c r="AE1216" s="177" t="str">
        <f t="shared" si="588"/>
        <v/>
      </c>
      <c r="AF1216" s="13" t="str">
        <f t="shared" si="589"/>
        <v/>
      </c>
      <c r="AG1216" s="177" t="str">
        <f t="shared" si="590"/>
        <v/>
      </c>
      <c r="AH1216" s="184" t="str">
        <f t="shared" si="591"/>
        <v/>
      </c>
      <c r="AI1216" s="184" t="str">
        <f>IF(AE:AE="","",IF(R1216="Refreshment Beverage",AK1216*(Rates!J$19/100),ROUND(SUM(AH1216*(Rates!$J$8/100)),4)))</f>
        <v/>
      </c>
      <c r="AJ1216" s="183" t="str">
        <f t="shared" si="592"/>
        <v/>
      </c>
      <c r="AK1216" s="185" t="str">
        <f t="shared" si="593"/>
        <v/>
      </c>
      <c r="AL1216" s="177" t="str">
        <f t="shared" si="594"/>
        <v/>
      </c>
      <c r="AM1216" s="13" t="str">
        <f>IF(AS1216="","",IF(R1216="Refreshment Beverage",ROUND(AS1216*Rates!K$19,4),ROUND(AO1216*(VLOOKUP(VALUE(Q1216),Rates!G$4:L$12,3,0)),4)))</f>
        <v/>
      </c>
      <c r="AN1216" s="183" t="str">
        <f>IF(AS1216="","",IF(R1216="Refreshment Beverage",AS1216*(Rates!J$19/100),MAX(AM1216,AB1216)))</f>
        <v/>
      </c>
      <c r="AO1216" s="186" t="str">
        <f t="shared" si="595"/>
        <v/>
      </c>
      <c r="AP1216" s="186" t="str">
        <f t="shared" si="596"/>
        <v/>
      </c>
      <c r="AQ1216" s="186" t="str">
        <f>IF(AS1216="","",IF(R1216="Refreshment Beverage",ROUND(SUM(VLOOKUP(Q:Q,Rates!G$15:L$19,3,0)*(AS1216-Y1216-Z1216-AA1216)),4),ROUND(SUM(Rates!$K$8*AS1216),4)))</f>
        <v/>
      </c>
      <c r="AR1216" s="184" t="str">
        <f t="shared" si="597"/>
        <v/>
      </c>
      <c r="AS1216" s="185" t="str">
        <f t="shared" si="598"/>
        <v/>
      </c>
      <c r="AT1216" s="177" t="str">
        <f t="shared" si="599"/>
        <v/>
      </c>
      <c r="AU1216" s="13" t="str">
        <f>IF(AX1216="","",IF(R1216="Refreshment Beverage",ROUND((BA1216-Y1216-Z1216-AA1216)*VLOOKUP(VALUE(Q1216),Rates!G$15:L$19,3,0),4),ROUND(AW1216*(VLOOKUP(VALUE(Q1216),Rates!G:L,3,0)),4)))</f>
        <v/>
      </c>
      <c r="AV1216" s="183" t="str">
        <f t="shared" si="600"/>
        <v/>
      </c>
      <c r="AW1216" s="186" t="str">
        <f t="shared" si="601"/>
        <v/>
      </c>
      <c r="AX1216" s="184" t="str">
        <f t="shared" si="602"/>
        <v/>
      </c>
      <c r="AY1216" s="186" t="str">
        <f>IF(AX1216="","",IF(R1216="Refreshment Beverage",ROUND(SUM(AX1216*Rates!K$19),4),ROUND(SUM(AX1216*(Rates!J$8/100)),4)))</f>
        <v/>
      </c>
      <c r="AZ1216" s="183" t="str">
        <f t="shared" si="603"/>
        <v/>
      </c>
      <c r="BA1216" s="185" t="str">
        <f t="shared" si="604"/>
        <v/>
      </c>
      <c r="BD1216" s="171"/>
      <c r="BE1216" s="171"/>
      <c r="BF1216" s="171"/>
      <c r="BG1216" s="171"/>
    </row>
    <row r="1217" spans="1:59" ht="15" customHeight="1" x14ac:dyDescent="0.3">
      <c r="A1217" s="172"/>
      <c r="B1217" s="172"/>
      <c r="C1217" s="172"/>
      <c r="D1217" s="173"/>
      <c r="E1217" s="173"/>
      <c r="F1217" s="173"/>
      <c r="G1217" s="173"/>
      <c r="H1217" s="173"/>
      <c r="I1217" s="174"/>
      <c r="J1217" s="175"/>
      <c r="K1217" s="176" t="str">
        <f t="shared" si="576"/>
        <v/>
      </c>
      <c r="L1217" s="177" t="str">
        <f t="shared" si="577"/>
        <v/>
      </c>
      <c r="M1217" s="178" t="str">
        <f t="shared" si="578"/>
        <v/>
      </c>
      <c r="N1217" s="44" t="str" cm="1">
        <f t="array" ref="N1217">IFERROR(IF(_xlfn.SINGLE(A:A)="","",IF(R1217="Beer",SUM(LOOKUP(2,1/(Rates!$B$3:$B$5&lt;=W1217)/(Rates!$C$3:$C$5&gt;=W1217),Rates!$D$3:$D$5)*(X1217/100)*W1217),IF(R1217="Refreshment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44" t="str">
        <f t="shared" si="579"/>
        <v/>
      </c>
      <c r="P1217" s="13"/>
      <c r="Q1217" s="179" t="str">
        <f t="shared" si="580"/>
        <v/>
      </c>
      <c r="R1217" s="180" t="str">
        <f t="shared" si="581"/>
        <v/>
      </c>
      <c r="S1217" s="13" t="str">
        <f>IF(A1217="","",IF(R1217="Refreshment Beverage",VLOOKUP(VALUE(Q1217),Rates!G$15:L$19,2,0),VLOOKUP(VALUE(Q1217),Rates!G$4:L$8,2,0)))</f>
        <v/>
      </c>
      <c r="T1217" s="13" t="str">
        <f t="shared" si="582"/>
        <v/>
      </c>
      <c r="U1217" s="181" t="str">
        <f t="shared" si="583"/>
        <v/>
      </c>
      <c r="V1217" s="13" t="str">
        <f t="shared" si="584"/>
        <v/>
      </c>
      <c r="W1217" s="13" t="str">
        <f t="shared" si="585"/>
        <v/>
      </c>
      <c r="X1217" s="182" t="str">
        <f t="shared" si="586"/>
        <v/>
      </c>
      <c r="Y1217" s="183" t="str">
        <f>IF(A:A="","",IF(R1217="Refreshment Beverage",VLOOKUP(Q1217,Rates!G$15:L$19,6,0)*W1217,VLOOKUP(Q1217,Rates!G$4:L$12,6,0)*W1217))</f>
        <v/>
      </c>
      <c r="Z1217" s="183" t="str">
        <f t="shared" si="587"/>
        <v/>
      </c>
      <c r="AA1217" s="17">
        <f t="shared" si="575"/>
        <v>0</v>
      </c>
      <c r="AB1217" s="177" t="str" cm="1">
        <f t="array" ref="AB1217">IF(_xlfn.SINGLE(A:A)="","",IF(R1217="Refreshment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177" t="str" cm="1">
        <f t="array" ref="AC1217">IF(_xlfn.SINGLE(A:A)="","",IF(R1217="Refreshment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68">
        <f>IFERROR(IF(OR(Q1217=1,Q1217=2,Q1217=3,Q1217=4),VLOOKUP(Q1217,Rates!$A$31:$B$34,2,0)*W1217,IF(V1217=1,VLOOKUP(U1217,'REB BEV MIN MKUP'!B:E,4,0),IF(V1217&gt;1,VLOOKUP(VALUE(W1217),'REB BEV MIN MKUP'!O:Q,3,0),0))),0)</f>
        <v>0</v>
      </c>
      <c r="AE1217" s="177" t="str">
        <f t="shared" si="588"/>
        <v/>
      </c>
      <c r="AF1217" s="13" t="str">
        <f t="shared" si="589"/>
        <v/>
      </c>
      <c r="AG1217" s="177" t="str">
        <f t="shared" si="590"/>
        <v/>
      </c>
      <c r="AH1217" s="184" t="str">
        <f t="shared" si="591"/>
        <v/>
      </c>
      <c r="AI1217" s="184" t="str">
        <f>IF(AE:AE="","",IF(R1217="Refreshment Beverage",AK1217*(Rates!J$19/100),ROUND(SUM(AH1217*(Rates!$J$8/100)),4)))</f>
        <v/>
      </c>
      <c r="AJ1217" s="183" t="str">
        <f t="shared" si="592"/>
        <v/>
      </c>
      <c r="AK1217" s="185" t="str">
        <f t="shared" si="593"/>
        <v/>
      </c>
      <c r="AL1217" s="177" t="str">
        <f t="shared" si="594"/>
        <v/>
      </c>
      <c r="AM1217" s="13" t="str">
        <f>IF(AS1217="","",IF(R1217="Refreshment Beverage",ROUND(AS1217*Rates!K$19,4),ROUND(AO1217*(VLOOKUP(VALUE(Q1217),Rates!G$4:L$12,3,0)),4)))</f>
        <v/>
      </c>
      <c r="AN1217" s="183" t="str">
        <f>IF(AS1217="","",IF(R1217="Refreshment Beverage",AS1217*(Rates!J$19/100),MAX(AM1217,AB1217)))</f>
        <v/>
      </c>
      <c r="AO1217" s="186" t="str">
        <f t="shared" si="595"/>
        <v/>
      </c>
      <c r="AP1217" s="186" t="str">
        <f t="shared" si="596"/>
        <v/>
      </c>
      <c r="AQ1217" s="186" t="str">
        <f>IF(AS1217="","",IF(R1217="Refreshment Beverage",ROUND(SUM(VLOOKUP(Q:Q,Rates!G$15:L$19,3,0)*(AS1217-Y1217-Z1217-AA1217)),4),ROUND(SUM(Rates!$K$8*AS1217),4)))</f>
        <v/>
      </c>
      <c r="AR1217" s="184" t="str">
        <f t="shared" si="597"/>
        <v/>
      </c>
      <c r="AS1217" s="185" t="str">
        <f t="shared" si="598"/>
        <v/>
      </c>
      <c r="AT1217" s="177" t="str">
        <f t="shared" si="599"/>
        <v/>
      </c>
      <c r="AU1217" s="13" t="str">
        <f>IF(AX1217="","",IF(R1217="Refreshment Beverage",ROUND((BA1217-Y1217-Z1217-AA1217)*VLOOKUP(VALUE(Q1217),Rates!G$15:L$19,3,0),4),ROUND(AW1217*(VLOOKUP(VALUE(Q1217),Rates!G:L,3,0)),4)))</f>
        <v/>
      </c>
      <c r="AV1217" s="183" t="str">
        <f t="shared" si="600"/>
        <v/>
      </c>
      <c r="AW1217" s="186" t="str">
        <f t="shared" si="601"/>
        <v/>
      </c>
      <c r="AX1217" s="184" t="str">
        <f t="shared" si="602"/>
        <v/>
      </c>
      <c r="AY1217" s="186" t="str">
        <f>IF(AX1217="","",IF(R1217="Refreshment Beverage",ROUND(SUM(AX1217*Rates!K$19),4),ROUND(SUM(AX1217*(Rates!J$8/100)),4)))</f>
        <v/>
      </c>
      <c r="AZ1217" s="183" t="str">
        <f t="shared" si="603"/>
        <v/>
      </c>
      <c r="BA1217" s="185" t="str">
        <f t="shared" si="604"/>
        <v/>
      </c>
      <c r="BD1217" s="171"/>
      <c r="BE1217" s="171"/>
      <c r="BF1217" s="171"/>
      <c r="BG1217" s="171"/>
    </row>
    <row r="1218" spans="1:59" ht="15" customHeight="1" x14ac:dyDescent="0.3">
      <c r="A1218" s="172"/>
      <c r="B1218" s="172"/>
      <c r="C1218" s="172"/>
      <c r="D1218" s="173"/>
      <c r="E1218" s="173"/>
      <c r="F1218" s="173"/>
      <c r="G1218" s="173"/>
      <c r="H1218" s="173"/>
      <c r="I1218" s="174"/>
      <c r="J1218" s="175"/>
      <c r="K1218" s="176" t="str">
        <f t="shared" si="576"/>
        <v/>
      </c>
      <c r="L1218" s="177" t="str">
        <f t="shared" si="577"/>
        <v/>
      </c>
      <c r="M1218" s="178" t="str">
        <f t="shared" si="578"/>
        <v/>
      </c>
      <c r="N1218" s="44" t="str" cm="1">
        <f t="array" ref="N1218">IFERROR(IF(_xlfn.SINGLE(A:A)="","",IF(R1218="Beer",SUM(LOOKUP(2,1/(Rates!$B$3:$B$5&lt;=W1218)/(Rates!$C$3:$C$5&gt;=W1218),Rates!$D$3:$D$5)*(X1218/100)*W1218),IF(R1218="Refreshment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44" t="str">
        <f t="shared" si="579"/>
        <v/>
      </c>
      <c r="P1218" s="13"/>
      <c r="Q1218" s="179" t="str">
        <f t="shared" si="580"/>
        <v/>
      </c>
      <c r="R1218" s="180" t="str">
        <f t="shared" si="581"/>
        <v/>
      </c>
      <c r="S1218" s="13" t="str">
        <f>IF(A1218="","",IF(R1218="Refreshment Beverage",VLOOKUP(VALUE(Q1218),Rates!G$15:L$19,2,0),VLOOKUP(VALUE(Q1218),Rates!G$4:L$8,2,0)))</f>
        <v/>
      </c>
      <c r="T1218" s="13" t="str">
        <f t="shared" si="582"/>
        <v/>
      </c>
      <c r="U1218" s="181" t="str">
        <f t="shared" si="583"/>
        <v/>
      </c>
      <c r="V1218" s="13" t="str">
        <f t="shared" si="584"/>
        <v/>
      </c>
      <c r="W1218" s="13" t="str">
        <f t="shared" si="585"/>
        <v/>
      </c>
      <c r="X1218" s="182" t="str">
        <f t="shared" si="586"/>
        <v/>
      </c>
      <c r="Y1218" s="183" t="str">
        <f>IF(A:A="","",IF(R1218="Refreshment Beverage",VLOOKUP(Q1218,Rates!G$15:L$19,6,0)*W1218,VLOOKUP(Q1218,Rates!G$4:L$12,6,0)*W1218))</f>
        <v/>
      </c>
      <c r="Z1218" s="183" t="str">
        <f t="shared" si="587"/>
        <v/>
      </c>
      <c r="AA1218" s="17">
        <f t="shared" si="575"/>
        <v>0</v>
      </c>
      <c r="AB1218" s="177" t="str" cm="1">
        <f t="array" ref="AB1218">IF(_xlfn.SINGLE(A:A)="","",IF(R1218="Refreshment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177" t="str" cm="1">
        <f t="array" ref="AC1218">IF(_xlfn.SINGLE(A:A)="","",IF(R1218="Refreshment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68">
        <f>IFERROR(IF(OR(Q1218=1,Q1218=2,Q1218=3,Q1218=4),VLOOKUP(Q1218,Rates!$A$31:$B$34,2,0)*W1218,IF(V1218=1,VLOOKUP(U1218,'REB BEV MIN MKUP'!B:E,4,0),IF(V1218&gt;1,VLOOKUP(VALUE(W1218),'REB BEV MIN MKUP'!O:Q,3,0),0))),0)</f>
        <v>0</v>
      </c>
      <c r="AE1218" s="177" t="str">
        <f t="shared" si="588"/>
        <v/>
      </c>
      <c r="AF1218" s="13" t="str">
        <f t="shared" si="589"/>
        <v/>
      </c>
      <c r="AG1218" s="177" t="str">
        <f t="shared" si="590"/>
        <v/>
      </c>
      <c r="AH1218" s="184" t="str">
        <f t="shared" si="591"/>
        <v/>
      </c>
      <c r="AI1218" s="184" t="str">
        <f>IF(AE:AE="","",IF(R1218="Refreshment Beverage",AK1218*(Rates!J$19/100),ROUND(SUM(AH1218*(Rates!$J$8/100)),4)))</f>
        <v/>
      </c>
      <c r="AJ1218" s="183" t="str">
        <f t="shared" si="592"/>
        <v/>
      </c>
      <c r="AK1218" s="185" t="str">
        <f t="shared" si="593"/>
        <v/>
      </c>
      <c r="AL1218" s="177" t="str">
        <f t="shared" si="594"/>
        <v/>
      </c>
      <c r="AM1218" s="13" t="str">
        <f>IF(AS1218="","",IF(R1218="Refreshment Beverage",ROUND(AS1218*Rates!K$19,4),ROUND(AO1218*(VLOOKUP(VALUE(Q1218),Rates!G$4:L$12,3,0)),4)))</f>
        <v/>
      </c>
      <c r="AN1218" s="183" t="str">
        <f>IF(AS1218="","",IF(R1218="Refreshment Beverage",AS1218*(Rates!J$19/100),MAX(AM1218,AB1218)))</f>
        <v/>
      </c>
      <c r="AO1218" s="186" t="str">
        <f t="shared" si="595"/>
        <v/>
      </c>
      <c r="AP1218" s="186" t="str">
        <f t="shared" si="596"/>
        <v/>
      </c>
      <c r="AQ1218" s="186" t="str">
        <f>IF(AS1218="","",IF(R1218="Refreshment Beverage",ROUND(SUM(VLOOKUP(Q:Q,Rates!G$15:L$19,3,0)*(AS1218-Y1218-Z1218-AA1218)),4),ROUND(SUM(Rates!$K$8*AS1218),4)))</f>
        <v/>
      </c>
      <c r="AR1218" s="184" t="str">
        <f t="shared" si="597"/>
        <v/>
      </c>
      <c r="AS1218" s="185" t="str">
        <f t="shared" si="598"/>
        <v/>
      </c>
      <c r="AT1218" s="177" t="str">
        <f t="shared" si="599"/>
        <v/>
      </c>
      <c r="AU1218" s="13" t="str">
        <f>IF(AX1218="","",IF(R1218="Refreshment Beverage",ROUND((BA1218-Y1218-Z1218-AA1218)*VLOOKUP(VALUE(Q1218),Rates!G$15:L$19,3,0),4),ROUND(AW1218*(VLOOKUP(VALUE(Q1218),Rates!G:L,3,0)),4)))</f>
        <v/>
      </c>
      <c r="AV1218" s="183" t="str">
        <f t="shared" si="600"/>
        <v/>
      </c>
      <c r="AW1218" s="186" t="str">
        <f t="shared" si="601"/>
        <v/>
      </c>
      <c r="AX1218" s="184" t="str">
        <f t="shared" si="602"/>
        <v/>
      </c>
      <c r="AY1218" s="186" t="str">
        <f>IF(AX1218="","",IF(R1218="Refreshment Beverage",ROUND(SUM(AX1218*Rates!K$19),4),ROUND(SUM(AX1218*(Rates!J$8/100)),4)))</f>
        <v/>
      </c>
      <c r="AZ1218" s="183" t="str">
        <f t="shared" si="603"/>
        <v/>
      </c>
      <c r="BA1218" s="185" t="str">
        <f t="shared" si="604"/>
        <v/>
      </c>
      <c r="BD1218" s="171"/>
      <c r="BE1218" s="171"/>
      <c r="BF1218" s="171"/>
      <c r="BG1218" s="171"/>
    </row>
    <row r="1219" spans="1:59" ht="15" customHeight="1" x14ac:dyDescent="0.3">
      <c r="A1219" s="172"/>
      <c r="B1219" s="172"/>
      <c r="C1219" s="172"/>
      <c r="D1219" s="173"/>
      <c r="E1219" s="173"/>
      <c r="F1219" s="173"/>
      <c r="G1219" s="173"/>
      <c r="H1219" s="173"/>
      <c r="I1219" s="174"/>
      <c r="J1219" s="175"/>
      <c r="K1219" s="176" t="str">
        <f t="shared" si="576"/>
        <v/>
      </c>
      <c r="L1219" s="177" t="str">
        <f t="shared" si="577"/>
        <v/>
      </c>
      <c r="M1219" s="178" t="str">
        <f t="shared" si="578"/>
        <v/>
      </c>
      <c r="N1219" s="44" t="str" cm="1">
        <f t="array" ref="N1219">IFERROR(IF(_xlfn.SINGLE(A:A)="","",IF(R1219="Beer",SUM(LOOKUP(2,1/(Rates!$B$3:$B$5&lt;=W1219)/(Rates!$C$3:$C$5&gt;=W1219),Rates!$D$3:$D$5)*(X1219/100)*W1219),IF(R1219="Refreshment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44" t="str">
        <f t="shared" si="579"/>
        <v/>
      </c>
      <c r="P1219" s="13"/>
      <c r="Q1219" s="179" t="str">
        <f t="shared" si="580"/>
        <v/>
      </c>
      <c r="R1219" s="180" t="str">
        <f t="shared" si="581"/>
        <v/>
      </c>
      <c r="S1219" s="13" t="str">
        <f>IF(A1219="","",IF(R1219="Refreshment Beverage",VLOOKUP(VALUE(Q1219),Rates!G$15:L$19,2,0),VLOOKUP(VALUE(Q1219),Rates!G$4:L$8,2,0)))</f>
        <v/>
      </c>
      <c r="T1219" s="13" t="str">
        <f t="shared" si="582"/>
        <v/>
      </c>
      <c r="U1219" s="181" t="str">
        <f t="shared" si="583"/>
        <v/>
      </c>
      <c r="V1219" s="13" t="str">
        <f t="shared" si="584"/>
        <v/>
      </c>
      <c r="W1219" s="13" t="str">
        <f t="shared" si="585"/>
        <v/>
      </c>
      <c r="X1219" s="182" t="str">
        <f t="shared" si="586"/>
        <v/>
      </c>
      <c r="Y1219" s="183" t="str">
        <f>IF(A:A="","",IF(R1219="Refreshment Beverage",VLOOKUP(Q1219,Rates!G$15:L$19,6,0)*W1219,VLOOKUP(Q1219,Rates!G$4:L$12,6,0)*W1219))</f>
        <v/>
      </c>
      <c r="Z1219" s="183" t="str">
        <f t="shared" si="587"/>
        <v/>
      </c>
      <c r="AA1219" s="17">
        <f t="shared" si="575"/>
        <v>0</v>
      </c>
      <c r="AB1219" s="177" t="str" cm="1">
        <f t="array" ref="AB1219">IF(_xlfn.SINGLE(A:A)="","",IF(R1219="Refreshment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177" t="str" cm="1">
        <f t="array" ref="AC1219">IF(_xlfn.SINGLE(A:A)="","",IF(R1219="Refreshment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68">
        <f>IFERROR(IF(OR(Q1219=1,Q1219=2,Q1219=3,Q1219=4),VLOOKUP(Q1219,Rates!$A$31:$B$34,2,0)*W1219,IF(V1219=1,VLOOKUP(U1219,'REB BEV MIN MKUP'!B:E,4,0),IF(V1219&gt;1,VLOOKUP(VALUE(W1219),'REB BEV MIN MKUP'!O:Q,3,0),0))),0)</f>
        <v>0</v>
      </c>
      <c r="AE1219" s="177" t="str">
        <f t="shared" si="588"/>
        <v/>
      </c>
      <c r="AF1219" s="13" t="str">
        <f t="shared" si="589"/>
        <v/>
      </c>
      <c r="AG1219" s="177" t="str">
        <f t="shared" si="590"/>
        <v/>
      </c>
      <c r="AH1219" s="184" t="str">
        <f t="shared" si="591"/>
        <v/>
      </c>
      <c r="AI1219" s="184" t="str">
        <f>IF(AE:AE="","",IF(R1219="Refreshment Beverage",AK1219*(Rates!J$19/100),ROUND(SUM(AH1219*(Rates!$J$8/100)),4)))</f>
        <v/>
      </c>
      <c r="AJ1219" s="183" t="str">
        <f t="shared" si="592"/>
        <v/>
      </c>
      <c r="AK1219" s="185" t="str">
        <f t="shared" si="593"/>
        <v/>
      </c>
      <c r="AL1219" s="177" t="str">
        <f t="shared" si="594"/>
        <v/>
      </c>
      <c r="AM1219" s="13" t="str">
        <f>IF(AS1219="","",IF(R1219="Refreshment Beverage",ROUND(AS1219*Rates!K$19,4),ROUND(AO1219*(VLOOKUP(VALUE(Q1219),Rates!G$4:L$12,3,0)),4)))</f>
        <v/>
      </c>
      <c r="AN1219" s="183" t="str">
        <f>IF(AS1219="","",IF(R1219="Refreshment Beverage",AS1219*(Rates!J$19/100),MAX(AM1219,AB1219)))</f>
        <v/>
      </c>
      <c r="AO1219" s="186" t="str">
        <f t="shared" si="595"/>
        <v/>
      </c>
      <c r="AP1219" s="186" t="str">
        <f t="shared" si="596"/>
        <v/>
      </c>
      <c r="AQ1219" s="186" t="str">
        <f>IF(AS1219="","",IF(R1219="Refreshment Beverage",ROUND(SUM(VLOOKUP(Q:Q,Rates!G$15:L$19,3,0)*(AS1219-Y1219-Z1219-AA1219)),4),ROUND(SUM(Rates!$K$8*AS1219),4)))</f>
        <v/>
      </c>
      <c r="AR1219" s="184" t="str">
        <f t="shared" si="597"/>
        <v/>
      </c>
      <c r="AS1219" s="185" t="str">
        <f t="shared" si="598"/>
        <v/>
      </c>
      <c r="AT1219" s="177" t="str">
        <f t="shared" si="599"/>
        <v/>
      </c>
      <c r="AU1219" s="13" t="str">
        <f>IF(AX1219="","",IF(R1219="Refreshment Beverage",ROUND((BA1219-Y1219-Z1219-AA1219)*VLOOKUP(VALUE(Q1219),Rates!G$15:L$19,3,0),4),ROUND(AW1219*(VLOOKUP(VALUE(Q1219),Rates!G:L,3,0)),4)))</f>
        <v/>
      </c>
      <c r="AV1219" s="183" t="str">
        <f t="shared" si="600"/>
        <v/>
      </c>
      <c r="AW1219" s="186" t="str">
        <f t="shared" si="601"/>
        <v/>
      </c>
      <c r="AX1219" s="184" t="str">
        <f t="shared" si="602"/>
        <v/>
      </c>
      <c r="AY1219" s="186" t="str">
        <f>IF(AX1219="","",IF(R1219="Refreshment Beverage",ROUND(SUM(AX1219*Rates!K$19),4),ROUND(SUM(AX1219*(Rates!J$8/100)),4)))</f>
        <v/>
      </c>
      <c r="AZ1219" s="183" t="str">
        <f t="shared" si="603"/>
        <v/>
      </c>
      <c r="BA1219" s="185" t="str">
        <f t="shared" si="604"/>
        <v/>
      </c>
      <c r="BD1219" s="171"/>
      <c r="BE1219" s="171"/>
      <c r="BF1219" s="171"/>
      <c r="BG1219" s="171"/>
    </row>
    <row r="1220" spans="1:59" ht="15" customHeight="1" x14ac:dyDescent="0.3">
      <c r="A1220" s="172"/>
      <c r="B1220" s="172"/>
      <c r="C1220" s="172"/>
      <c r="D1220" s="173"/>
      <c r="E1220" s="173"/>
      <c r="F1220" s="173"/>
      <c r="G1220" s="173"/>
      <c r="H1220" s="173"/>
      <c r="I1220" s="174"/>
      <c r="J1220" s="175"/>
      <c r="K1220" s="176" t="str">
        <f t="shared" si="576"/>
        <v/>
      </c>
      <c r="L1220" s="177" t="str">
        <f t="shared" si="577"/>
        <v/>
      </c>
      <c r="M1220" s="178" t="str">
        <f t="shared" si="578"/>
        <v/>
      </c>
      <c r="N1220" s="44" t="str" cm="1">
        <f t="array" ref="N1220">IFERROR(IF(_xlfn.SINGLE(A:A)="","",IF(R1220="Beer",SUM(LOOKUP(2,1/(Rates!$B$3:$B$5&lt;=W1220)/(Rates!$C$3:$C$5&gt;=W1220),Rates!$D$3:$D$5)*(X1220/100)*W1220),IF(R1220="Refreshment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44" t="str">
        <f t="shared" si="579"/>
        <v/>
      </c>
      <c r="P1220" s="13"/>
      <c r="Q1220" s="179" t="str">
        <f t="shared" si="580"/>
        <v/>
      </c>
      <c r="R1220" s="180" t="str">
        <f t="shared" si="581"/>
        <v/>
      </c>
      <c r="S1220" s="13" t="str">
        <f>IF(A1220="","",IF(R1220="Refreshment Beverage",VLOOKUP(VALUE(Q1220),Rates!G$15:L$19,2,0),VLOOKUP(VALUE(Q1220),Rates!G$4:L$8,2,0)))</f>
        <v/>
      </c>
      <c r="T1220" s="13" t="str">
        <f t="shared" si="582"/>
        <v/>
      </c>
      <c r="U1220" s="181" t="str">
        <f t="shared" si="583"/>
        <v/>
      </c>
      <c r="V1220" s="13" t="str">
        <f t="shared" si="584"/>
        <v/>
      </c>
      <c r="W1220" s="13" t="str">
        <f t="shared" si="585"/>
        <v/>
      </c>
      <c r="X1220" s="182" t="str">
        <f t="shared" si="586"/>
        <v/>
      </c>
      <c r="Y1220" s="183" t="str">
        <f>IF(A:A="","",IF(R1220="Refreshment Beverage",VLOOKUP(Q1220,Rates!G$15:L$19,6,0)*W1220,VLOOKUP(Q1220,Rates!G$4:L$12,6,0)*W1220))</f>
        <v/>
      </c>
      <c r="Z1220" s="183" t="str">
        <f t="shared" si="587"/>
        <v/>
      </c>
      <c r="AA1220" s="17">
        <f t="shared" si="575"/>
        <v>0</v>
      </c>
      <c r="AB1220" s="177" t="str" cm="1">
        <f t="array" ref="AB1220">IF(_xlfn.SINGLE(A:A)="","",IF(R1220="Refreshment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177" t="str" cm="1">
        <f t="array" ref="AC1220">IF(_xlfn.SINGLE(A:A)="","",IF(R1220="Refreshment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68">
        <f>IFERROR(IF(OR(Q1220=1,Q1220=2,Q1220=3,Q1220=4),VLOOKUP(Q1220,Rates!$A$31:$B$34,2,0)*W1220,IF(V1220=1,VLOOKUP(U1220,'REB BEV MIN MKUP'!B:E,4,0),IF(V1220&gt;1,VLOOKUP(VALUE(W1220),'REB BEV MIN MKUP'!O:Q,3,0),0))),0)</f>
        <v>0</v>
      </c>
      <c r="AE1220" s="177" t="str">
        <f t="shared" si="588"/>
        <v/>
      </c>
      <c r="AF1220" s="13" t="str">
        <f t="shared" si="589"/>
        <v/>
      </c>
      <c r="AG1220" s="177" t="str">
        <f t="shared" si="590"/>
        <v/>
      </c>
      <c r="AH1220" s="184" t="str">
        <f t="shared" si="591"/>
        <v/>
      </c>
      <c r="AI1220" s="184" t="str">
        <f>IF(AE:AE="","",IF(R1220="Refreshment Beverage",AK1220*(Rates!J$19/100),ROUND(SUM(AH1220*(Rates!$J$8/100)),4)))</f>
        <v/>
      </c>
      <c r="AJ1220" s="183" t="str">
        <f t="shared" si="592"/>
        <v/>
      </c>
      <c r="AK1220" s="185" t="str">
        <f t="shared" si="593"/>
        <v/>
      </c>
      <c r="AL1220" s="177" t="str">
        <f t="shared" si="594"/>
        <v/>
      </c>
      <c r="AM1220" s="13" t="str">
        <f>IF(AS1220="","",IF(R1220="Refreshment Beverage",ROUND(AS1220*Rates!K$19,4),ROUND(AO1220*(VLOOKUP(VALUE(Q1220),Rates!G$4:L$12,3,0)),4)))</f>
        <v/>
      </c>
      <c r="AN1220" s="183" t="str">
        <f>IF(AS1220="","",IF(R1220="Refreshment Beverage",AS1220*(Rates!J$19/100),MAX(AM1220,AB1220)))</f>
        <v/>
      </c>
      <c r="AO1220" s="186" t="str">
        <f t="shared" si="595"/>
        <v/>
      </c>
      <c r="AP1220" s="186" t="str">
        <f t="shared" si="596"/>
        <v/>
      </c>
      <c r="AQ1220" s="186" t="str">
        <f>IF(AS1220="","",IF(R1220="Refreshment Beverage",ROUND(SUM(VLOOKUP(Q:Q,Rates!G$15:L$19,3,0)*(AS1220-Y1220-Z1220-AA1220)),4),ROUND(SUM(Rates!$K$8*AS1220),4)))</f>
        <v/>
      </c>
      <c r="AR1220" s="184" t="str">
        <f t="shared" si="597"/>
        <v/>
      </c>
      <c r="AS1220" s="185" t="str">
        <f t="shared" si="598"/>
        <v/>
      </c>
      <c r="AT1220" s="177" t="str">
        <f t="shared" si="599"/>
        <v/>
      </c>
      <c r="AU1220" s="13" t="str">
        <f>IF(AX1220="","",IF(R1220="Refreshment Beverage",ROUND((BA1220-Y1220-Z1220-AA1220)*VLOOKUP(VALUE(Q1220),Rates!G$15:L$19,3,0),4),ROUND(AW1220*(VLOOKUP(VALUE(Q1220),Rates!G:L,3,0)),4)))</f>
        <v/>
      </c>
      <c r="AV1220" s="183" t="str">
        <f t="shared" si="600"/>
        <v/>
      </c>
      <c r="AW1220" s="186" t="str">
        <f t="shared" si="601"/>
        <v/>
      </c>
      <c r="AX1220" s="184" t="str">
        <f t="shared" si="602"/>
        <v/>
      </c>
      <c r="AY1220" s="186" t="str">
        <f>IF(AX1220="","",IF(R1220="Refreshment Beverage",ROUND(SUM(AX1220*Rates!K$19),4),ROUND(SUM(AX1220*(Rates!J$8/100)),4)))</f>
        <v/>
      </c>
      <c r="AZ1220" s="183" t="str">
        <f t="shared" si="603"/>
        <v/>
      </c>
      <c r="BA1220" s="185" t="str">
        <f t="shared" si="604"/>
        <v/>
      </c>
      <c r="BD1220" s="171"/>
      <c r="BE1220" s="171"/>
      <c r="BF1220" s="171"/>
      <c r="BG1220" s="171"/>
    </row>
    <row r="1221" spans="1:59" ht="15" customHeight="1" x14ac:dyDescent="0.3">
      <c r="A1221" s="172"/>
      <c r="B1221" s="172"/>
      <c r="C1221" s="172"/>
      <c r="D1221" s="173"/>
      <c r="E1221" s="173"/>
      <c r="F1221" s="173"/>
      <c r="G1221" s="173"/>
      <c r="H1221" s="173"/>
      <c r="I1221" s="174"/>
      <c r="J1221" s="175"/>
      <c r="K1221" s="176" t="str">
        <f t="shared" si="576"/>
        <v/>
      </c>
      <c r="L1221" s="177" t="str">
        <f t="shared" si="577"/>
        <v/>
      </c>
      <c r="M1221" s="178" t="str">
        <f t="shared" si="578"/>
        <v/>
      </c>
      <c r="N1221" s="44" t="str" cm="1">
        <f t="array" ref="N1221">IFERROR(IF(_xlfn.SINGLE(A:A)="","",IF(R1221="Beer",SUM(LOOKUP(2,1/(Rates!$B$3:$B$5&lt;=W1221)/(Rates!$C$3:$C$5&gt;=W1221),Rates!$D$3:$D$5)*(X1221/100)*W1221),IF(R1221="Refreshment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44" t="str">
        <f t="shared" si="579"/>
        <v/>
      </c>
      <c r="P1221" s="13"/>
      <c r="Q1221" s="179" t="str">
        <f t="shared" si="580"/>
        <v/>
      </c>
      <c r="R1221" s="180" t="str">
        <f t="shared" si="581"/>
        <v/>
      </c>
      <c r="S1221" s="13" t="str">
        <f>IF(A1221="","",IF(R1221="Refreshment Beverage",VLOOKUP(VALUE(Q1221),Rates!G$15:L$19,2,0),VLOOKUP(VALUE(Q1221),Rates!G$4:L$8,2,0)))</f>
        <v/>
      </c>
      <c r="T1221" s="13" t="str">
        <f t="shared" si="582"/>
        <v/>
      </c>
      <c r="U1221" s="181" t="str">
        <f t="shared" si="583"/>
        <v/>
      </c>
      <c r="V1221" s="13" t="str">
        <f t="shared" si="584"/>
        <v/>
      </c>
      <c r="W1221" s="13" t="str">
        <f t="shared" si="585"/>
        <v/>
      </c>
      <c r="X1221" s="182" t="str">
        <f t="shared" si="586"/>
        <v/>
      </c>
      <c r="Y1221" s="183" t="str">
        <f>IF(A:A="","",IF(R1221="Refreshment Beverage",VLOOKUP(Q1221,Rates!G$15:L$19,6,0)*W1221,VLOOKUP(Q1221,Rates!G$4:L$12,6,0)*W1221))</f>
        <v/>
      </c>
      <c r="Z1221" s="183" t="str">
        <f t="shared" si="587"/>
        <v/>
      </c>
      <c r="AA1221" s="17">
        <f t="shared" si="575"/>
        <v>0</v>
      </c>
      <c r="AB1221" s="177" t="str" cm="1">
        <f t="array" ref="AB1221">IF(_xlfn.SINGLE(A:A)="","",IF(R1221="Refreshment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177" t="str" cm="1">
        <f t="array" ref="AC1221">IF(_xlfn.SINGLE(A:A)="","",IF(R1221="Refreshment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68">
        <f>IFERROR(IF(OR(Q1221=1,Q1221=2,Q1221=3,Q1221=4),VLOOKUP(Q1221,Rates!$A$31:$B$34,2,0)*W1221,IF(V1221=1,VLOOKUP(U1221,'REB BEV MIN MKUP'!B:E,4,0),IF(V1221&gt;1,VLOOKUP(VALUE(W1221),'REB BEV MIN MKUP'!O:Q,3,0),0))),0)</f>
        <v>0</v>
      </c>
      <c r="AE1221" s="177" t="str">
        <f t="shared" si="588"/>
        <v/>
      </c>
      <c r="AF1221" s="13" t="str">
        <f t="shared" si="589"/>
        <v/>
      </c>
      <c r="AG1221" s="177" t="str">
        <f t="shared" si="590"/>
        <v/>
      </c>
      <c r="AH1221" s="184" t="str">
        <f t="shared" si="591"/>
        <v/>
      </c>
      <c r="AI1221" s="184" t="str">
        <f>IF(AE:AE="","",IF(R1221="Refreshment Beverage",AK1221*(Rates!J$19/100),ROUND(SUM(AH1221*(Rates!$J$8/100)),4)))</f>
        <v/>
      </c>
      <c r="AJ1221" s="183" t="str">
        <f t="shared" si="592"/>
        <v/>
      </c>
      <c r="AK1221" s="185" t="str">
        <f t="shared" si="593"/>
        <v/>
      </c>
      <c r="AL1221" s="177" t="str">
        <f t="shared" si="594"/>
        <v/>
      </c>
      <c r="AM1221" s="13" t="str">
        <f>IF(AS1221="","",IF(R1221="Refreshment Beverage",ROUND(AS1221*Rates!K$19,4),ROUND(AO1221*(VLOOKUP(VALUE(Q1221),Rates!G$4:L$12,3,0)),4)))</f>
        <v/>
      </c>
      <c r="AN1221" s="183" t="str">
        <f>IF(AS1221="","",IF(R1221="Refreshment Beverage",AS1221*(Rates!J$19/100),MAX(AM1221,AB1221)))</f>
        <v/>
      </c>
      <c r="AO1221" s="186" t="str">
        <f t="shared" si="595"/>
        <v/>
      </c>
      <c r="AP1221" s="186" t="str">
        <f t="shared" si="596"/>
        <v/>
      </c>
      <c r="AQ1221" s="186" t="str">
        <f>IF(AS1221="","",IF(R1221="Refreshment Beverage",ROUND(SUM(VLOOKUP(Q:Q,Rates!G$15:L$19,3,0)*(AS1221-Y1221-Z1221-AA1221)),4),ROUND(SUM(Rates!$K$8*AS1221),4)))</f>
        <v/>
      </c>
      <c r="AR1221" s="184" t="str">
        <f t="shared" si="597"/>
        <v/>
      </c>
      <c r="AS1221" s="185" t="str">
        <f t="shared" si="598"/>
        <v/>
      </c>
      <c r="AT1221" s="177" t="str">
        <f t="shared" si="599"/>
        <v/>
      </c>
      <c r="AU1221" s="13" t="str">
        <f>IF(AX1221="","",IF(R1221="Refreshment Beverage",ROUND((BA1221-Y1221-Z1221-AA1221)*VLOOKUP(VALUE(Q1221),Rates!G$15:L$19,3,0),4),ROUND(AW1221*(VLOOKUP(VALUE(Q1221),Rates!G:L,3,0)),4)))</f>
        <v/>
      </c>
      <c r="AV1221" s="183" t="str">
        <f t="shared" si="600"/>
        <v/>
      </c>
      <c r="AW1221" s="186" t="str">
        <f t="shared" si="601"/>
        <v/>
      </c>
      <c r="AX1221" s="184" t="str">
        <f t="shared" si="602"/>
        <v/>
      </c>
      <c r="AY1221" s="186" t="str">
        <f>IF(AX1221="","",IF(R1221="Refreshment Beverage",ROUND(SUM(AX1221*Rates!K$19),4),ROUND(SUM(AX1221*(Rates!J$8/100)),4)))</f>
        <v/>
      </c>
      <c r="AZ1221" s="183" t="str">
        <f t="shared" si="603"/>
        <v/>
      </c>
      <c r="BA1221" s="185" t="str">
        <f t="shared" si="604"/>
        <v/>
      </c>
      <c r="BD1221" s="171"/>
      <c r="BE1221" s="171"/>
      <c r="BF1221" s="171"/>
      <c r="BG1221" s="171"/>
    </row>
    <row r="1222" spans="1:59" ht="15" customHeight="1" x14ac:dyDescent="0.3">
      <c r="A1222" s="172"/>
      <c r="B1222" s="172"/>
      <c r="C1222" s="172"/>
      <c r="D1222" s="173"/>
      <c r="E1222" s="173"/>
      <c r="F1222" s="173"/>
      <c r="G1222" s="173"/>
      <c r="H1222" s="173"/>
      <c r="I1222" s="174"/>
      <c r="J1222" s="175"/>
      <c r="K1222" s="176" t="str">
        <f t="shared" si="576"/>
        <v/>
      </c>
      <c r="L1222" s="177" t="str">
        <f t="shared" si="577"/>
        <v/>
      </c>
      <c r="M1222" s="178" t="str">
        <f t="shared" si="578"/>
        <v/>
      </c>
      <c r="N1222" s="44" t="str" cm="1">
        <f t="array" ref="N1222">IFERROR(IF(_xlfn.SINGLE(A:A)="","",IF(R1222="Beer",SUM(LOOKUP(2,1/(Rates!$B$3:$B$5&lt;=W1222)/(Rates!$C$3:$C$5&gt;=W1222),Rates!$D$3:$D$5)*(X1222/100)*W1222),IF(R1222="Refreshment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44" t="str">
        <f t="shared" si="579"/>
        <v/>
      </c>
      <c r="P1222" s="13"/>
      <c r="Q1222" s="179" t="str">
        <f t="shared" si="580"/>
        <v/>
      </c>
      <c r="R1222" s="180" t="str">
        <f t="shared" si="581"/>
        <v/>
      </c>
      <c r="S1222" s="13" t="str">
        <f>IF(A1222="","",IF(R1222="Refreshment Beverage",VLOOKUP(VALUE(Q1222),Rates!G$15:L$19,2,0),VLOOKUP(VALUE(Q1222),Rates!G$4:L$8,2,0)))</f>
        <v/>
      </c>
      <c r="T1222" s="13" t="str">
        <f t="shared" si="582"/>
        <v/>
      </c>
      <c r="U1222" s="181" t="str">
        <f t="shared" si="583"/>
        <v/>
      </c>
      <c r="V1222" s="13" t="str">
        <f t="shared" si="584"/>
        <v/>
      </c>
      <c r="W1222" s="13" t="str">
        <f t="shared" si="585"/>
        <v/>
      </c>
      <c r="X1222" s="182" t="str">
        <f t="shared" si="586"/>
        <v/>
      </c>
      <c r="Y1222" s="183" t="str">
        <f>IF(A:A="","",IF(R1222="Refreshment Beverage",VLOOKUP(Q1222,Rates!G$15:L$19,6,0)*W1222,VLOOKUP(Q1222,Rates!G$4:L$12,6,0)*W1222))</f>
        <v/>
      </c>
      <c r="Z1222" s="183" t="str">
        <f t="shared" si="587"/>
        <v/>
      </c>
      <c r="AA1222" s="17">
        <f t="shared" si="575"/>
        <v>0</v>
      </c>
      <c r="AB1222" s="177" t="str" cm="1">
        <f t="array" ref="AB1222">IF(_xlfn.SINGLE(A:A)="","",IF(R1222="Refreshment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177" t="str" cm="1">
        <f t="array" ref="AC1222">IF(_xlfn.SINGLE(A:A)="","",IF(R1222="Refreshment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68">
        <f>IFERROR(IF(OR(Q1222=1,Q1222=2,Q1222=3,Q1222=4),VLOOKUP(Q1222,Rates!$A$31:$B$34,2,0)*W1222,IF(V1222=1,VLOOKUP(U1222,'REB BEV MIN MKUP'!B:E,4,0),IF(V1222&gt;1,VLOOKUP(VALUE(W1222),'REB BEV MIN MKUP'!O:Q,3,0),0))),0)</f>
        <v>0</v>
      </c>
      <c r="AE1222" s="177" t="str">
        <f t="shared" si="588"/>
        <v/>
      </c>
      <c r="AF1222" s="13" t="str">
        <f t="shared" si="589"/>
        <v/>
      </c>
      <c r="AG1222" s="177" t="str">
        <f t="shared" si="590"/>
        <v/>
      </c>
      <c r="AH1222" s="184" t="str">
        <f t="shared" si="591"/>
        <v/>
      </c>
      <c r="AI1222" s="184" t="str">
        <f>IF(AE:AE="","",IF(R1222="Refreshment Beverage",AK1222*(Rates!J$19/100),ROUND(SUM(AH1222*(Rates!$J$8/100)),4)))</f>
        <v/>
      </c>
      <c r="AJ1222" s="183" t="str">
        <f t="shared" si="592"/>
        <v/>
      </c>
      <c r="AK1222" s="185" t="str">
        <f t="shared" si="593"/>
        <v/>
      </c>
      <c r="AL1222" s="177" t="str">
        <f t="shared" si="594"/>
        <v/>
      </c>
      <c r="AM1222" s="13" t="str">
        <f>IF(AS1222="","",IF(R1222="Refreshment Beverage",ROUND(AS1222*Rates!K$19,4),ROUND(AO1222*(VLOOKUP(VALUE(Q1222),Rates!G$4:L$12,3,0)),4)))</f>
        <v/>
      </c>
      <c r="AN1222" s="183" t="str">
        <f>IF(AS1222="","",IF(R1222="Refreshment Beverage",AS1222*(Rates!J$19/100),MAX(AM1222,AB1222)))</f>
        <v/>
      </c>
      <c r="AO1222" s="186" t="str">
        <f t="shared" si="595"/>
        <v/>
      </c>
      <c r="AP1222" s="186" t="str">
        <f t="shared" si="596"/>
        <v/>
      </c>
      <c r="AQ1222" s="186" t="str">
        <f>IF(AS1222="","",IF(R1222="Refreshment Beverage",ROUND(SUM(VLOOKUP(Q:Q,Rates!G$15:L$19,3,0)*(AS1222-Y1222-Z1222-AA1222)),4),ROUND(SUM(Rates!$K$8*AS1222),4)))</f>
        <v/>
      </c>
      <c r="AR1222" s="184" t="str">
        <f t="shared" si="597"/>
        <v/>
      </c>
      <c r="AS1222" s="185" t="str">
        <f t="shared" si="598"/>
        <v/>
      </c>
      <c r="AT1222" s="177" t="str">
        <f t="shared" si="599"/>
        <v/>
      </c>
      <c r="AU1222" s="13" t="str">
        <f>IF(AX1222="","",IF(R1222="Refreshment Beverage",ROUND((BA1222-Y1222-Z1222-AA1222)*VLOOKUP(VALUE(Q1222),Rates!G$15:L$19,3,0),4),ROUND(AW1222*(VLOOKUP(VALUE(Q1222),Rates!G:L,3,0)),4)))</f>
        <v/>
      </c>
      <c r="AV1222" s="183" t="str">
        <f t="shared" si="600"/>
        <v/>
      </c>
      <c r="AW1222" s="186" t="str">
        <f t="shared" si="601"/>
        <v/>
      </c>
      <c r="AX1222" s="184" t="str">
        <f t="shared" si="602"/>
        <v/>
      </c>
      <c r="AY1222" s="186" t="str">
        <f>IF(AX1222="","",IF(R1222="Refreshment Beverage",ROUND(SUM(AX1222*Rates!K$19),4),ROUND(SUM(AX1222*(Rates!J$8/100)),4)))</f>
        <v/>
      </c>
      <c r="AZ1222" s="183" t="str">
        <f t="shared" si="603"/>
        <v/>
      </c>
      <c r="BA1222" s="185" t="str">
        <f t="shared" si="604"/>
        <v/>
      </c>
      <c r="BD1222" s="171"/>
      <c r="BE1222" s="171"/>
      <c r="BF1222" s="171"/>
      <c r="BG1222" s="171"/>
    </row>
    <row r="1223" spans="1:59" ht="15" customHeight="1" x14ac:dyDescent="0.3">
      <c r="A1223" s="172"/>
      <c r="B1223" s="172"/>
      <c r="C1223" s="172"/>
      <c r="D1223" s="173"/>
      <c r="E1223" s="173"/>
      <c r="F1223" s="173"/>
      <c r="G1223" s="173"/>
      <c r="H1223" s="173"/>
      <c r="I1223" s="174"/>
      <c r="J1223" s="175"/>
      <c r="K1223" s="176" t="str">
        <f t="shared" si="576"/>
        <v/>
      </c>
      <c r="L1223" s="177" t="str">
        <f t="shared" si="577"/>
        <v/>
      </c>
      <c r="M1223" s="178" t="str">
        <f t="shared" si="578"/>
        <v/>
      </c>
      <c r="N1223" s="44" t="str" cm="1">
        <f t="array" ref="N1223">IFERROR(IF(_xlfn.SINGLE(A:A)="","",IF(R1223="Beer",SUM(LOOKUP(2,1/(Rates!$B$3:$B$5&lt;=W1223)/(Rates!$C$3:$C$5&gt;=W1223),Rates!$D$3:$D$5)*(X1223/100)*W1223),IF(R1223="Refreshment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44" t="str">
        <f t="shared" si="579"/>
        <v/>
      </c>
      <c r="P1223" s="13"/>
      <c r="Q1223" s="179" t="str">
        <f t="shared" si="580"/>
        <v/>
      </c>
      <c r="R1223" s="180" t="str">
        <f t="shared" si="581"/>
        <v/>
      </c>
      <c r="S1223" s="13" t="str">
        <f>IF(A1223="","",IF(R1223="Refreshment Beverage",VLOOKUP(VALUE(Q1223),Rates!G$15:L$19,2,0),VLOOKUP(VALUE(Q1223),Rates!G$4:L$8,2,0)))</f>
        <v/>
      </c>
      <c r="T1223" s="13" t="str">
        <f t="shared" si="582"/>
        <v/>
      </c>
      <c r="U1223" s="181" t="str">
        <f t="shared" si="583"/>
        <v/>
      </c>
      <c r="V1223" s="13" t="str">
        <f t="shared" si="584"/>
        <v/>
      </c>
      <c r="W1223" s="13" t="str">
        <f t="shared" si="585"/>
        <v/>
      </c>
      <c r="X1223" s="182" t="str">
        <f t="shared" si="586"/>
        <v/>
      </c>
      <c r="Y1223" s="183" t="str">
        <f>IF(A:A="","",IF(R1223="Refreshment Beverage",VLOOKUP(Q1223,Rates!G$15:L$19,6,0)*W1223,VLOOKUP(Q1223,Rates!G$4:L$12,6,0)*W1223))</f>
        <v/>
      </c>
      <c r="Z1223" s="183" t="str">
        <f t="shared" si="587"/>
        <v/>
      </c>
      <c r="AA1223" s="17">
        <f t="shared" ref="AA1223:AA1286" si="605">IF(AND(U1223&gt;0.049,U1223&lt;0.401),SUM(0.0536*V1223),IF(AND(U1223&gt;0.4,U1223&lt;0.47),SUM(0.0643*V1223),IF(AND(U1223&gt;0.469,U1223&lt;0.66),SUM(0.075*V1223),IF(AND(U1223&gt;0.659,U1223&lt;0.75),SUM(0.1071*V1223),IF(AND(U1223&gt;0.749,U1223&lt;0.9),SUM(0.1178*V1223),IF(AND(U1223&gt;0.899,U1223&lt;1),SUM(0.1393*V1223),IF(U1223=1,SUM(0.1499*V1223),IF(U1223=1.14,SUM(0.1714*V1223),IF(U1223=1.75,SUM(0.2678*V1223),IF(U1223=2,SUM(0.2999*V1223),IF(U1223=3,SUM(0.4499*V1223),0)))))))))))</f>
        <v>0</v>
      </c>
      <c r="AB1223" s="177" t="str" cm="1">
        <f t="array" ref="AB1223">IF(_xlfn.SINGLE(A:A)="","",IF(R1223="Refreshment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177" t="str" cm="1">
        <f t="array" ref="AC1223">IF(_xlfn.SINGLE(A:A)="","",IF(R1223="Refreshment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68">
        <f>IFERROR(IF(OR(Q1223=1,Q1223=2,Q1223=3,Q1223=4),VLOOKUP(Q1223,Rates!$A$31:$B$34,2,0)*W1223,IF(V1223=1,VLOOKUP(U1223,'REB BEV MIN MKUP'!B:E,4,0),IF(V1223&gt;1,VLOOKUP(VALUE(W1223),'REB BEV MIN MKUP'!O:Q,3,0),0))),0)</f>
        <v>0</v>
      </c>
      <c r="AE1223" s="177" t="str">
        <f t="shared" si="588"/>
        <v/>
      </c>
      <c r="AF1223" s="13" t="str">
        <f t="shared" si="589"/>
        <v/>
      </c>
      <c r="AG1223" s="177" t="str">
        <f t="shared" si="590"/>
        <v/>
      </c>
      <c r="AH1223" s="184" t="str">
        <f t="shared" si="591"/>
        <v/>
      </c>
      <c r="AI1223" s="184" t="str">
        <f>IF(AE:AE="","",IF(R1223="Refreshment Beverage",AK1223*(Rates!J$19/100),ROUND(SUM(AH1223*(Rates!$J$8/100)),4)))</f>
        <v/>
      </c>
      <c r="AJ1223" s="183" t="str">
        <f t="shared" si="592"/>
        <v/>
      </c>
      <c r="AK1223" s="185" t="str">
        <f t="shared" si="593"/>
        <v/>
      </c>
      <c r="AL1223" s="177" t="str">
        <f t="shared" si="594"/>
        <v/>
      </c>
      <c r="AM1223" s="13" t="str">
        <f>IF(AS1223="","",IF(R1223="Refreshment Beverage",ROUND(AS1223*Rates!K$19,4),ROUND(AO1223*(VLOOKUP(VALUE(Q1223),Rates!G$4:L$12,3,0)),4)))</f>
        <v/>
      </c>
      <c r="AN1223" s="183" t="str">
        <f>IF(AS1223="","",IF(R1223="Refreshment Beverage",AS1223*(Rates!J$19/100),MAX(AM1223,AB1223)))</f>
        <v/>
      </c>
      <c r="AO1223" s="186" t="str">
        <f t="shared" si="595"/>
        <v/>
      </c>
      <c r="AP1223" s="186" t="str">
        <f t="shared" si="596"/>
        <v/>
      </c>
      <c r="AQ1223" s="186" t="str">
        <f>IF(AS1223="","",IF(R1223="Refreshment Beverage",ROUND(SUM(VLOOKUP(Q:Q,Rates!G$15:L$19,3,0)*(AS1223-Y1223-Z1223-AA1223)),4),ROUND(SUM(Rates!$K$8*AS1223),4)))</f>
        <v/>
      </c>
      <c r="AR1223" s="184" t="str">
        <f t="shared" si="597"/>
        <v/>
      </c>
      <c r="AS1223" s="185" t="str">
        <f t="shared" si="598"/>
        <v/>
      </c>
      <c r="AT1223" s="177" t="str">
        <f t="shared" si="599"/>
        <v/>
      </c>
      <c r="AU1223" s="13" t="str">
        <f>IF(AX1223="","",IF(R1223="Refreshment Beverage",ROUND((BA1223-Y1223-Z1223-AA1223)*VLOOKUP(VALUE(Q1223),Rates!G$15:L$19,3,0),4),ROUND(AW1223*(VLOOKUP(VALUE(Q1223),Rates!G:L,3,0)),4)))</f>
        <v/>
      </c>
      <c r="AV1223" s="183" t="str">
        <f t="shared" si="600"/>
        <v/>
      </c>
      <c r="AW1223" s="186" t="str">
        <f t="shared" si="601"/>
        <v/>
      </c>
      <c r="AX1223" s="184" t="str">
        <f t="shared" si="602"/>
        <v/>
      </c>
      <c r="AY1223" s="186" t="str">
        <f>IF(AX1223="","",IF(R1223="Refreshment Beverage",ROUND(SUM(AX1223*Rates!K$19),4),ROUND(SUM(AX1223*(Rates!J$8/100)),4)))</f>
        <v/>
      </c>
      <c r="AZ1223" s="183" t="str">
        <f t="shared" si="603"/>
        <v/>
      </c>
      <c r="BA1223" s="185" t="str">
        <f t="shared" si="604"/>
        <v/>
      </c>
      <c r="BD1223" s="171"/>
      <c r="BE1223" s="171"/>
      <c r="BF1223" s="171"/>
      <c r="BG1223" s="171"/>
    </row>
    <row r="1224" spans="1:59" ht="15" customHeight="1" x14ac:dyDescent="0.3">
      <c r="A1224" s="172"/>
      <c r="B1224" s="172"/>
      <c r="C1224" s="172"/>
      <c r="D1224" s="173"/>
      <c r="E1224" s="173"/>
      <c r="F1224" s="173"/>
      <c r="G1224" s="173"/>
      <c r="H1224" s="173"/>
      <c r="I1224" s="174"/>
      <c r="J1224" s="175"/>
      <c r="K1224" s="176" t="str">
        <f t="shared" ref="K1224:K1287" si="606">IFERROR(IF(A:A="","",IF(OR(C1224="",E1224="",F1224="",G1224="",H1224="",I1224="",J1224=""),"",ROUND(IF(J1224="Gross Price to Brewers",AE1224,IF(J1224="Retail Price",AL1224,IF(J1224="Licensee Retail",AT1224,""))),2))),"")</f>
        <v/>
      </c>
      <c r="L1224" s="177" t="str">
        <f t="shared" ref="L1224:L1287" si="607">M1224</f>
        <v/>
      </c>
      <c r="M1224" s="178" t="str">
        <f t="shared" ref="M1224:M1287" si="608">IFERROR(IF(A:A="","",IF(OR(C1224="",E1224="",F1224="",G1224="",H1224="",I1224="",J1224=""),"",ROUND(IF(J1224="Gross Price to Brewers",AK1224,IF(J1224="Retail Price",AS1224,IF(J1224="Licensee Retail",BA1224,""))),2))),"")</f>
        <v/>
      </c>
      <c r="N1224" s="44" t="str" cm="1">
        <f t="array" ref="N1224">IFERROR(IF(_xlfn.SINGLE(A:A)="","",IF(R1224="Beer",SUM(LOOKUP(2,1/(Rates!$B$3:$B$5&lt;=W1224)/(Rates!$C$3:$C$5&gt;=W1224),Rates!$D$3:$D$5)*(X1224/100)*W1224),IF(R1224="Refreshment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44" t="str">
        <f t="shared" ref="O1224:O1287" si="609">IF(B:B="","",IF(M1224&gt;N1224,"YES","NO"))</f>
        <v/>
      </c>
      <c r="P1224" s="13"/>
      <c r="Q1224" s="179" t="str">
        <f t="shared" ref="Q1224:Q1287" si="610">IF(A1224="","",IF(OR(D1224="",D1224=0),0,D1224))</f>
        <v/>
      </c>
      <c r="R1224" s="180" t="str">
        <f t="shared" ref="R1224:R1287" si="611">IF(C1224="","",IF(OR(C1224="Spirit-Based Cooler",C1224="Wine-Based Cooler",C1224="Cider",C1224="Other"),"Refreshment Beverage",""))</f>
        <v/>
      </c>
      <c r="S1224" s="13" t="str">
        <f>IF(A1224="","",IF(R1224="Refreshment Beverage",VLOOKUP(VALUE(Q1224),Rates!G$15:L$19,2,0),VLOOKUP(VALUE(Q1224),Rates!G$4:L$8,2,0)))</f>
        <v/>
      </c>
      <c r="T1224" s="13" t="str">
        <f t="shared" ref="T1224:T1287" si="612">IF(A1224="","",G1224)</f>
        <v/>
      </c>
      <c r="U1224" s="181" t="str">
        <f t="shared" ref="U1224:U1287" si="613">IF(A:A="","",SUM(W1224/V1224))</f>
        <v/>
      </c>
      <c r="V1224" s="13" t="str">
        <f t="shared" ref="V1224:V1287" si="614">IF(A1224="","",F1224)</f>
        <v/>
      </c>
      <c r="W1224" s="13" t="str">
        <f t="shared" ref="W1224:W1287" si="615">IF(A1224="","",E1224*F1224)</f>
        <v/>
      </c>
      <c r="X1224" s="182" t="str">
        <f t="shared" ref="X1224:X1287" si="616">IF(A1224="","",H1224)</f>
        <v/>
      </c>
      <c r="Y1224" s="183" t="str">
        <f>IF(A:A="","",IF(R1224="Refreshment Beverage",VLOOKUP(Q1224,Rates!G$15:L$19,6,0)*W1224,VLOOKUP(Q1224,Rates!G$4:L$12,6,0)*W1224))</f>
        <v/>
      </c>
      <c r="Z1224" s="183" t="str">
        <f t="shared" ref="Z1224:Z1287" si="617">IF(A:A="","",IF(R1224="Refreshment Beverage",0,IF(T1224="Keg",0,ROUND(0.34/12*V1224,2))))</f>
        <v/>
      </c>
      <c r="AA1224" s="17">
        <f t="shared" si="605"/>
        <v>0</v>
      </c>
      <c r="AB1224" s="177" t="str" cm="1">
        <f t="array" ref="AB1224">IF(_xlfn.SINGLE(A:A)="","",IF(R1224="Refreshment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177" t="str" cm="1">
        <f t="array" ref="AC1224">IF(_xlfn.SINGLE(A:A)="","",IF(R1224="Refreshment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68">
        <f>IFERROR(IF(OR(Q1224=1,Q1224=2,Q1224=3,Q1224=4),VLOOKUP(Q1224,Rates!$A$31:$B$34,2,0)*W1224,IF(V1224=1,VLOOKUP(U1224,'REB BEV MIN MKUP'!B:E,4,0),IF(V1224&gt;1,VLOOKUP(VALUE(W1224),'REB BEV MIN MKUP'!O:Q,3,0),0))),0)</f>
        <v>0</v>
      </c>
      <c r="AE1224" s="177" t="str">
        <f t="shared" ref="AE1224:AE1287" si="618">IF(J1224="Gross Price to Brewers",I1224,"")</f>
        <v/>
      </c>
      <c r="AF1224" s="13" t="str">
        <f t="shared" ref="AF1224:AF1287" si="619">IF(AE:AE="","",ROUND(SUM(AE1224*(S1224/100)),4))</f>
        <v/>
      </c>
      <c r="AG1224" s="177" t="str">
        <f t="shared" ref="AG1224:AG1287" si="620">IF(AE:AE="","",IF(R1224="Refreshment Beverage",MAX(AF1224,AD1224),MAX(AB1224,AF1224)))</f>
        <v/>
      </c>
      <c r="AH1224" s="184" t="str">
        <f t="shared" ref="AH1224:AH1287" si="621">IF(AE:AE="","",IF(R1224="Refreshment Beverage",AK1224-AJ1224,SUM(Y1224:AA1224)+AE1224+AG1224))</f>
        <v/>
      </c>
      <c r="AI1224" s="184" t="str">
        <f>IF(AE:AE="","",IF(R1224="Refreshment Beverage",AK1224*(Rates!J$19/100),ROUND(SUM(AH1224*(Rates!$J$8/100)),4)))</f>
        <v/>
      </c>
      <c r="AJ1224" s="183" t="str">
        <f t="shared" ref="AJ1224:AJ1287" si="622">IF(AE:AE="","",IF(R1224="Refreshment Beverage",AI1224,MAX(AC1224,AI1224)))</f>
        <v/>
      </c>
      <c r="AK1224" s="185" t="str">
        <f t="shared" ref="AK1224:AK1287" si="623">IF(AE:AE="","",IF(R1224="Refreshment Beverage",SUM(AE1224+Y1224+Z1224+AA1224+AG1224),SUM(AH1224+AJ1224)))</f>
        <v/>
      </c>
      <c r="AL1224" s="177" t="str">
        <f t="shared" ref="AL1224:AL1287" si="624">IF(AS1224="","",IF(R1224="Refreshment Beverage",ROUND(SUM(AS1224-AR1224-AA1224-Z1224-Y1224),2),ROUND(SUM(AS1224-AR1224-AN1224-Y1224-Z1224-AA1224),2)))</f>
        <v/>
      </c>
      <c r="AM1224" s="13" t="str">
        <f>IF(AS1224="","",IF(R1224="Refreshment Beverage",ROUND(AS1224*Rates!K$19,4),ROUND(AO1224*(VLOOKUP(VALUE(Q1224),Rates!G$4:L$12,3,0)),4)))</f>
        <v/>
      </c>
      <c r="AN1224" s="183" t="str">
        <f>IF(AS1224="","",IF(R1224="Refreshment Beverage",AS1224*(Rates!J$19/100),MAX(AM1224,AB1224)))</f>
        <v/>
      </c>
      <c r="AO1224" s="186" t="str">
        <f t="shared" ref="AO1224:AO1287" si="625">IF(AS1224="","",ROUND(SUM(AS1224-AR1224-Y1224-Z1224-AA1224),4))</f>
        <v/>
      </c>
      <c r="AP1224" s="186" t="str">
        <f t="shared" ref="AP1224:AP1287" si="626">IF(AS1224="","",IF(R1224="Refreshment Beverage",ROUND(AS1224-AN1224,2),ROUND(SUM(AS1224-AR1224),2)))</f>
        <v/>
      </c>
      <c r="AQ1224" s="186" t="str">
        <f>IF(AS1224="","",IF(R1224="Refreshment Beverage",ROUND(SUM(VLOOKUP(Q:Q,Rates!G$15:L$19,3,0)*(AS1224-Y1224-Z1224-AA1224)),4),ROUND(SUM(Rates!$K$8*AS1224),4)))</f>
        <v/>
      </c>
      <c r="AR1224" s="184" t="str">
        <f t="shared" ref="AR1224:AR1287" si="627">IF(AS1224="","",IF(R1224="Refreshment Beverage",MAX(AD1224,AQ1224),MAX(AQ1224,AC1224)))</f>
        <v/>
      </c>
      <c r="AS1224" s="185" t="str">
        <f t="shared" ref="AS1224:AS1287" si="628">IF(J1224="Retail Price",SUM(I1224+0.004),"")</f>
        <v/>
      </c>
      <c r="AT1224" s="177" t="str">
        <f t="shared" ref="AT1224:AT1287" si="629">IF(AX1224="","",IF(R1224="Refreshment Beverage",SUM(BA1224-AV1224-Y1224-Z1224-AA1224),SUM(AX1224-AV1224-Y1224-Z1224-AA1224)))</f>
        <v/>
      </c>
      <c r="AU1224" s="13" t="str">
        <f>IF(AX1224="","",IF(R1224="Refreshment Beverage",ROUND((BA1224-Y1224-Z1224-AA1224)*VLOOKUP(VALUE(Q1224),Rates!G$15:L$19,3,0),4),ROUND(AW1224*(VLOOKUP(VALUE(Q1224),Rates!G:L,3,0)),4)))</f>
        <v/>
      </c>
      <c r="AV1224" s="183" t="str">
        <f t="shared" ref="AV1224:AV1287" si="630">IF(AX1224="","",IF(R1224="Refreshment Beverage",MAX(AU1224,AD1224),MAX(AB1224,AU1224)))</f>
        <v/>
      </c>
      <c r="AW1224" s="186" t="str">
        <f t="shared" ref="AW1224:AW1287" si="631">IF(AX1224="","",IF(R1224="Refreshment Beverage",SUM(BA1224-AV1224-Y1224-Z1224-AA1224),ROUND(SUM(BA1224-AZ1224-Y1224-Z1224-AA1224),4)))</f>
        <v/>
      </c>
      <c r="AX1224" s="184" t="str">
        <f t="shared" ref="AX1224:AX1287" si="632">IF(J1224="Licensee Retail",I1224,"")</f>
        <v/>
      </c>
      <c r="AY1224" s="186" t="str">
        <f>IF(AX1224="","",IF(R1224="Refreshment Beverage",ROUND(SUM(AX1224*Rates!K$19),4),ROUND(SUM(AX1224*(Rates!J$8/100)),4)))</f>
        <v/>
      </c>
      <c r="AZ1224" s="183" t="str">
        <f t="shared" ref="AZ1224:AZ1287" si="633">IF(AX1224="","",MAX($AC1224,AY1224))</f>
        <v/>
      </c>
      <c r="BA1224" s="185" t="str">
        <f t="shared" ref="BA1224:BA1287" si="634">IF(AX1224="","",SUM(AX1224+AZ1224))</f>
        <v/>
      </c>
      <c r="BD1224" s="171"/>
      <c r="BE1224" s="171"/>
      <c r="BF1224" s="171"/>
      <c r="BG1224" s="171"/>
    </row>
    <row r="1225" spans="1:59" ht="15" customHeight="1" x14ac:dyDescent="0.3">
      <c r="A1225" s="172"/>
      <c r="B1225" s="172"/>
      <c r="C1225" s="172"/>
      <c r="D1225" s="173"/>
      <c r="E1225" s="173"/>
      <c r="F1225" s="173"/>
      <c r="G1225" s="173"/>
      <c r="H1225" s="173"/>
      <c r="I1225" s="174"/>
      <c r="J1225" s="175"/>
      <c r="K1225" s="176" t="str">
        <f t="shared" si="606"/>
        <v/>
      </c>
      <c r="L1225" s="177" t="str">
        <f t="shared" si="607"/>
        <v/>
      </c>
      <c r="M1225" s="178" t="str">
        <f t="shared" si="608"/>
        <v/>
      </c>
      <c r="N1225" s="44" t="str" cm="1">
        <f t="array" ref="N1225">IFERROR(IF(_xlfn.SINGLE(A:A)="","",IF(R1225="Beer",SUM(LOOKUP(2,1/(Rates!$B$3:$B$5&lt;=W1225)/(Rates!$C$3:$C$5&gt;=W1225),Rates!$D$3:$D$5)*(X1225/100)*W1225),IF(R1225="Refreshment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44" t="str">
        <f t="shared" si="609"/>
        <v/>
      </c>
      <c r="P1225" s="13"/>
      <c r="Q1225" s="179" t="str">
        <f t="shared" si="610"/>
        <v/>
      </c>
      <c r="R1225" s="180" t="str">
        <f t="shared" si="611"/>
        <v/>
      </c>
      <c r="S1225" s="13" t="str">
        <f>IF(A1225="","",IF(R1225="Refreshment Beverage",VLOOKUP(VALUE(Q1225),Rates!G$15:L$19,2,0),VLOOKUP(VALUE(Q1225),Rates!G$4:L$8,2,0)))</f>
        <v/>
      </c>
      <c r="T1225" s="13" t="str">
        <f t="shared" si="612"/>
        <v/>
      </c>
      <c r="U1225" s="181" t="str">
        <f t="shared" si="613"/>
        <v/>
      </c>
      <c r="V1225" s="13" t="str">
        <f t="shared" si="614"/>
        <v/>
      </c>
      <c r="W1225" s="13" t="str">
        <f t="shared" si="615"/>
        <v/>
      </c>
      <c r="X1225" s="182" t="str">
        <f t="shared" si="616"/>
        <v/>
      </c>
      <c r="Y1225" s="183" t="str">
        <f>IF(A:A="","",IF(R1225="Refreshment Beverage",VLOOKUP(Q1225,Rates!G$15:L$19,6,0)*W1225,VLOOKUP(Q1225,Rates!G$4:L$12,6,0)*W1225))</f>
        <v/>
      </c>
      <c r="Z1225" s="183" t="str">
        <f t="shared" si="617"/>
        <v/>
      </c>
      <c r="AA1225" s="17">
        <f t="shared" si="605"/>
        <v>0</v>
      </c>
      <c r="AB1225" s="177" t="str" cm="1">
        <f t="array" ref="AB1225">IF(_xlfn.SINGLE(A:A)="","",IF(R1225="Refreshment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177" t="str" cm="1">
        <f t="array" ref="AC1225">IF(_xlfn.SINGLE(A:A)="","",IF(R1225="Refreshment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68">
        <f>IFERROR(IF(OR(Q1225=1,Q1225=2,Q1225=3,Q1225=4),VLOOKUP(Q1225,Rates!$A$31:$B$34,2,0)*W1225,IF(V1225=1,VLOOKUP(U1225,'REB BEV MIN MKUP'!B:E,4,0),IF(V1225&gt;1,VLOOKUP(VALUE(W1225),'REB BEV MIN MKUP'!O:Q,3,0),0))),0)</f>
        <v>0</v>
      </c>
      <c r="AE1225" s="177" t="str">
        <f t="shared" si="618"/>
        <v/>
      </c>
      <c r="AF1225" s="13" t="str">
        <f t="shared" si="619"/>
        <v/>
      </c>
      <c r="AG1225" s="177" t="str">
        <f t="shared" si="620"/>
        <v/>
      </c>
      <c r="AH1225" s="184" t="str">
        <f t="shared" si="621"/>
        <v/>
      </c>
      <c r="AI1225" s="184" t="str">
        <f>IF(AE:AE="","",IF(R1225="Refreshment Beverage",AK1225*(Rates!J$19/100),ROUND(SUM(AH1225*(Rates!$J$8/100)),4)))</f>
        <v/>
      </c>
      <c r="AJ1225" s="183" t="str">
        <f t="shared" si="622"/>
        <v/>
      </c>
      <c r="AK1225" s="185" t="str">
        <f t="shared" si="623"/>
        <v/>
      </c>
      <c r="AL1225" s="177" t="str">
        <f t="shared" si="624"/>
        <v/>
      </c>
      <c r="AM1225" s="13" t="str">
        <f>IF(AS1225="","",IF(R1225="Refreshment Beverage",ROUND(AS1225*Rates!K$19,4),ROUND(AO1225*(VLOOKUP(VALUE(Q1225),Rates!G$4:L$12,3,0)),4)))</f>
        <v/>
      </c>
      <c r="AN1225" s="183" t="str">
        <f>IF(AS1225="","",IF(R1225="Refreshment Beverage",AS1225*(Rates!J$19/100),MAX(AM1225,AB1225)))</f>
        <v/>
      </c>
      <c r="AO1225" s="186" t="str">
        <f t="shared" si="625"/>
        <v/>
      </c>
      <c r="AP1225" s="186" t="str">
        <f t="shared" si="626"/>
        <v/>
      </c>
      <c r="AQ1225" s="186" t="str">
        <f>IF(AS1225="","",IF(R1225="Refreshment Beverage",ROUND(SUM(VLOOKUP(Q:Q,Rates!G$15:L$19,3,0)*(AS1225-Y1225-Z1225-AA1225)),4),ROUND(SUM(Rates!$K$8*AS1225),4)))</f>
        <v/>
      </c>
      <c r="AR1225" s="184" t="str">
        <f t="shared" si="627"/>
        <v/>
      </c>
      <c r="AS1225" s="185" t="str">
        <f t="shared" si="628"/>
        <v/>
      </c>
      <c r="AT1225" s="177" t="str">
        <f t="shared" si="629"/>
        <v/>
      </c>
      <c r="AU1225" s="13" t="str">
        <f>IF(AX1225="","",IF(R1225="Refreshment Beverage",ROUND((BA1225-Y1225-Z1225-AA1225)*VLOOKUP(VALUE(Q1225),Rates!G$15:L$19,3,0),4),ROUND(AW1225*(VLOOKUP(VALUE(Q1225),Rates!G:L,3,0)),4)))</f>
        <v/>
      </c>
      <c r="AV1225" s="183" t="str">
        <f t="shared" si="630"/>
        <v/>
      </c>
      <c r="AW1225" s="186" t="str">
        <f t="shared" si="631"/>
        <v/>
      </c>
      <c r="AX1225" s="184" t="str">
        <f t="shared" si="632"/>
        <v/>
      </c>
      <c r="AY1225" s="186" t="str">
        <f>IF(AX1225="","",IF(R1225="Refreshment Beverage",ROUND(SUM(AX1225*Rates!K$19),4),ROUND(SUM(AX1225*(Rates!J$8/100)),4)))</f>
        <v/>
      </c>
      <c r="AZ1225" s="183" t="str">
        <f t="shared" si="633"/>
        <v/>
      </c>
      <c r="BA1225" s="185" t="str">
        <f t="shared" si="634"/>
        <v/>
      </c>
      <c r="BD1225" s="171"/>
      <c r="BE1225" s="171"/>
      <c r="BF1225" s="171"/>
      <c r="BG1225" s="171"/>
    </row>
    <row r="1226" spans="1:59" ht="15" customHeight="1" x14ac:dyDescent="0.3">
      <c r="A1226" s="172"/>
      <c r="B1226" s="172"/>
      <c r="C1226" s="172"/>
      <c r="D1226" s="173"/>
      <c r="E1226" s="173"/>
      <c r="F1226" s="173"/>
      <c r="G1226" s="173"/>
      <c r="H1226" s="173"/>
      <c r="I1226" s="174"/>
      <c r="J1226" s="175"/>
      <c r="K1226" s="176" t="str">
        <f t="shared" si="606"/>
        <v/>
      </c>
      <c r="L1226" s="177" t="str">
        <f t="shared" si="607"/>
        <v/>
      </c>
      <c r="M1226" s="178" t="str">
        <f t="shared" si="608"/>
        <v/>
      </c>
      <c r="N1226" s="44" t="str" cm="1">
        <f t="array" ref="N1226">IFERROR(IF(_xlfn.SINGLE(A:A)="","",IF(R1226="Beer",SUM(LOOKUP(2,1/(Rates!$B$3:$B$5&lt;=W1226)/(Rates!$C$3:$C$5&gt;=W1226),Rates!$D$3:$D$5)*(X1226/100)*W1226),IF(R1226="Refreshment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44" t="str">
        <f t="shared" si="609"/>
        <v/>
      </c>
      <c r="P1226" s="13"/>
      <c r="Q1226" s="179" t="str">
        <f t="shared" si="610"/>
        <v/>
      </c>
      <c r="R1226" s="180" t="str">
        <f t="shared" si="611"/>
        <v/>
      </c>
      <c r="S1226" s="13" t="str">
        <f>IF(A1226="","",IF(R1226="Refreshment Beverage",VLOOKUP(VALUE(Q1226),Rates!G$15:L$19,2,0),VLOOKUP(VALUE(Q1226),Rates!G$4:L$8,2,0)))</f>
        <v/>
      </c>
      <c r="T1226" s="13" t="str">
        <f t="shared" si="612"/>
        <v/>
      </c>
      <c r="U1226" s="181" t="str">
        <f t="shared" si="613"/>
        <v/>
      </c>
      <c r="V1226" s="13" t="str">
        <f t="shared" si="614"/>
        <v/>
      </c>
      <c r="W1226" s="13" t="str">
        <f t="shared" si="615"/>
        <v/>
      </c>
      <c r="X1226" s="182" t="str">
        <f t="shared" si="616"/>
        <v/>
      </c>
      <c r="Y1226" s="183" t="str">
        <f>IF(A:A="","",IF(R1226="Refreshment Beverage",VLOOKUP(Q1226,Rates!G$15:L$19,6,0)*W1226,VLOOKUP(Q1226,Rates!G$4:L$12,6,0)*W1226))</f>
        <v/>
      </c>
      <c r="Z1226" s="183" t="str">
        <f t="shared" si="617"/>
        <v/>
      </c>
      <c r="AA1226" s="17">
        <f t="shared" si="605"/>
        <v>0</v>
      </c>
      <c r="AB1226" s="177" t="str" cm="1">
        <f t="array" ref="AB1226">IF(_xlfn.SINGLE(A:A)="","",IF(R1226="Refreshment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177" t="str" cm="1">
        <f t="array" ref="AC1226">IF(_xlfn.SINGLE(A:A)="","",IF(R1226="Refreshment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68">
        <f>IFERROR(IF(OR(Q1226=1,Q1226=2,Q1226=3,Q1226=4),VLOOKUP(Q1226,Rates!$A$31:$B$34,2,0)*W1226,IF(V1226=1,VLOOKUP(U1226,'REB BEV MIN MKUP'!B:E,4,0),IF(V1226&gt;1,VLOOKUP(VALUE(W1226),'REB BEV MIN MKUP'!O:Q,3,0),0))),0)</f>
        <v>0</v>
      </c>
      <c r="AE1226" s="177" t="str">
        <f t="shared" si="618"/>
        <v/>
      </c>
      <c r="AF1226" s="13" t="str">
        <f t="shared" si="619"/>
        <v/>
      </c>
      <c r="AG1226" s="177" t="str">
        <f t="shared" si="620"/>
        <v/>
      </c>
      <c r="AH1226" s="184" t="str">
        <f t="shared" si="621"/>
        <v/>
      </c>
      <c r="AI1226" s="184" t="str">
        <f>IF(AE:AE="","",IF(R1226="Refreshment Beverage",AK1226*(Rates!J$19/100),ROUND(SUM(AH1226*(Rates!$J$8/100)),4)))</f>
        <v/>
      </c>
      <c r="AJ1226" s="183" t="str">
        <f t="shared" si="622"/>
        <v/>
      </c>
      <c r="AK1226" s="185" t="str">
        <f t="shared" si="623"/>
        <v/>
      </c>
      <c r="AL1226" s="177" t="str">
        <f t="shared" si="624"/>
        <v/>
      </c>
      <c r="AM1226" s="13" t="str">
        <f>IF(AS1226="","",IF(R1226="Refreshment Beverage",ROUND(AS1226*Rates!K$19,4),ROUND(AO1226*(VLOOKUP(VALUE(Q1226),Rates!G$4:L$12,3,0)),4)))</f>
        <v/>
      </c>
      <c r="AN1226" s="183" t="str">
        <f>IF(AS1226="","",IF(R1226="Refreshment Beverage",AS1226*(Rates!J$19/100),MAX(AM1226,AB1226)))</f>
        <v/>
      </c>
      <c r="AO1226" s="186" t="str">
        <f t="shared" si="625"/>
        <v/>
      </c>
      <c r="AP1226" s="186" t="str">
        <f t="shared" si="626"/>
        <v/>
      </c>
      <c r="AQ1226" s="186" t="str">
        <f>IF(AS1226="","",IF(R1226="Refreshment Beverage",ROUND(SUM(VLOOKUP(Q:Q,Rates!G$15:L$19,3,0)*(AS1226-Y1226-Z1226-AA1226)),4),ROUND(SUM(Rates!$K$8*AS1226),4)))</f>
        <v/>
      </c>
      <c r="AR1226" s="184" t="str">
        <f t="shared" si="627"/>
        <v/>
      </c>
      <c r="AS1226" s="185" t="str">
        <f t="shared" si="628"/>
        <v/>
      </c>
      <c r="AT1226" s="177" t="str">
        <f t="shared" si="629"/>
        <v/>
      </c>
      <c r="AU1226" s="13" t="str">
        <f>IF(AX1226="","",IF(R1226="Refreshment Beverage",ROUND((BA1226-Y1226-Z1226-AA1226)*VLOOKUP(VALUE(Q1226),Rates!G$15:L$19,3,0),4),ROUND(AW1226*(VLOOKUP(VALUE(Q1226),Rates!G:L,3,0)),4)))</f>
        <v/>
      </c>
      <c r="AV1226" s="183" t="str">
        <f t="shared" si="630"/>
        <v/>
      </c>
      <c r="AW1226" s="186" t="str">
        <f t="shared" si="631"/>
        <v/>
      </c>
      <c r="AX1226" s="184" t="str">
        <f t="shared" si="632"/>
        <v/>
      </c>
      <c r="AY1226" s="186" t="str">
        <f>IF(AX1226="","",IF(R1226="Refreshment Beverage",ROUND(SUM(AX1226*Rates!K$19),4),ROUND(SUM(AX1226*(Rates!J$8/100)),4)))</f>
        <v/>
      </c>
      <c r="AZ1226" s="183" t="str">
        <f t="shared" si="633"/>
        <v/>
      </c>
      <c r="BA1226" s="185" t="str">
        <f t="shared" si="634"/>
        <v/>
      </c>
      <c r="BD1226" s="171"/>
      <c r="BE1226" s="171"/>
      <c r="BF1226" s="171"/>
      <c r="BG1226" s="171"/>
    </row>
    <row r="1227" spans="1:59" ht="15" customHeight="1" x14ac:dyDescent="0.3">
      <c r="A1227" s="172"/>
      <c r="B1227" s="172"/>
      <c r="C1227" s="172"/>
      <c r="D1227" s="173"/>
      <c r="E1227" s="173"/>
      <c r="F1227" s="173"/>
      <c r="G1227" s="173"/>
      <c r="H1227" s="173"/>
      <c r="I1227" s="174"/>
      <c r="J1227" s="175"/>
      <c r="K1227" s="176" t="str">
        <f t="shared" si="606"/>
        <v/>
      </c>
      <c r="L1227" s="177" t="str">
        <f t="shared" si="607"/>
        <v/>
      </c>
      <c r="M1227" s="178" t="str">
        <f t="shared" si="608"/>
        <v/>
      </c>
      <c r="N1227" s="44" t="str" cm="1">
        <f t="array" ref="N1227">IFERROR(IF(_xlfn.SINGLE(A:A)="","",IF(R1227="Beer",SUM(LOOKUP(2,1/(Rates!$B$3:$B$5&lt;=W1227)/(Rates!$C$3:$C$5&gt;=W1227),Rates!$D$3:$D$5)*(X1227/100)*W1227),IF(R1227="Refreshment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44" t="str">
        <f t="shared" si="609"/>
        <v/>
      </c>
      <c r="P1227" s="13"/>
      <c r="Q1227" s="179" t="str">
        <f t="shared" si="610"/>
        <v/>
      </c>
      <c r="R1227" s="180" t="str">
        <f t="shared" si="611"/>
        <v/>
      </c>
      <c r="S1227" s="13" t="str">
        <f>IF(A1227="","",IF(R1227="Refreshment Beverage",VLOOKUP(VALUE(Q1227),Rates!G$15:L$19,2,0),VLOOKUP(VALUE(Q1227),Rates!G$4:L$8,2,0)))</f>
        <v/>
      </c>
      <c r="T1227" s="13" t="str">
        <f t="shared" si="612"/>
        <v/>
      </c>
      <c r="U1227" s="181" t="str">
        <f t="shared" si="613"/>
        <v/>
      </c>
      <c r="V1227" s="13" t="str">
        <f t="shared" si="614"/>
        <v/>
      </c>
      <c r="W1227" s="13" t="str">
        <f t="shared" si="615"/>
        <v/>
      </c>
      <c r="X1227" s="182" t="str">
        <f t="shared" si="616"/>
        <v/>
      </c>
      <c r="Y1227" s="183" t="str">
        <f>IF(A:A="","",IF(R1227="Refreshment Beverage",VLOOKUP(Q1227,Rates!G$15:L$19,6,0)*W1227,VLOOKUP(Q1227,Rates!G$4:L$12,6,0)*W1227))</f>
        <v/>
      </c>
      <c r="Z1227" s="183" t="str">
        <f t="shared" si="617"/>
        <v/>
      </c>
      <c r="AA1227" s="17">
        <f t="shared" si="605"/>
        <v>0</v>
      </c>
      <c r="AB1227" s="177" t="str" cm="1">
        <f t="array" ref="AB1227">IF(_xlfn.SINGLE(A:A)="","",IF(R1227="Refreshment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177" t="str" cm="1">
        <f t="array" ref="AC1227">IF(_xlfn.SINGLE(A:A)="","",IF(R1227="Refreshment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68">
        <f>IFERROR(IF(OR(Q1227=1,Q1227=2,Q1227=3,Q1227=4),VLOOKUP(Q1227,Rates!$A$31:$B$34,2,0)*W1227,IF(V1227=1,VLOOKUP(U1227,'REB BEV MIN MKUP'!B:E,4,0),IF(V1227&gt;1,VLOOKUP(VALUE(W1227),'REB BEV MIN MKUP'!O:Q,3,0),0))),0)</f>
        <v>0</v>
      </c>
      <c r="AE1227" s="177" t="str">
        <f t="shared" si="618"/>
        <v/>
      </c>
      <c r="AF1227" s="13" t="str">
        <f t="shared" si="619"/>
        <v/>
      </c>
      <c r="AG1227" s="177" t="str">
        <f t="shared" si="620"/>
        <v/>
      </c>
      <c r="AH1227" s="184" t="str">
        <f t="shared" si="621"/>
        <v/>
      </c>
      <c r="AI1227" s="184" t="str">
        <f>IF(AE:AE="","",IF(R1227="Refreshment Beverage",AK1227*(Rates!J$19/100),ROUND(SUM(AH1227*(Rates!$J$8/100)),4)))</f>
        <v/>
      </c>
      <c r="AJ1227" s="183" t="str">
        <f t="shared" si="622"/>
        <v/>
      </c>
      <c r="AK1227" s="185" t="str">
        <f t="shared" si="623"/>
        <v/>
      </c>
      <c r="AL1227" s="177" t="str">
        <f t="shared" si="624"/>
        <v/>
      </c>
      <c r="AM1227" s="13" t="str">
        <f>IF(AS1227="","",IF(R1227="Refreshment Beverage",ROUND(AS1227*Rates!K$19,4),ROUND(AO1227*(VLOOKUP(VALUE(Q1227),Rates!G$4:L$12,3,0)),4)))</f>
        <v/>
      </c>
      <c r="AN1227" s="183" t="str">
        <f>IF(AS1227="","",IF(R1227="Refreshment Beverage",AS1227*(Rates!J$19/100),MAX(AM1227,AB1227)))</f>
        <v/>
      </c>
      <c r="AO1227" s="186" t="str">
        <f t="shared" si="625"/>
        <v/>
      </c>
      <c r="AP1227" s="186" t="str">
        <f t="shared" si="626"/>
        <v/>
      </c>
      <c r="AQ1227" s="186" t="str">
        <f>IF(AS1227="","",IF(R1227="Refreshment Beverage",ROUND(SUM(VLOOKUP(Q:Q,Rates!G$15:L$19,3,0)*(AS1227-Y1227-Z1227-AA1227)),4),ROUND(SUM(Rates!$K$8*AS1227),4)))</f>
        <v/>
      </c>
      <c r="AR1227" s="184" t="str">
        <f t="shared" si="627"/>
        <v/>
      </c>
      <c r="AS1227" s="185" t="str">
        <f t="shared" si="628"/>
        <v/>
      </c>
      <c r="AT1227" s="177" t="str">
        <f t="shared" si="629"/>
        <v/>
      </c>
      <c r="AU1227" s="13" t="str">
        <f>IF(AX1227="","",IF(R1227="Refreshment Beverage",ROUND((BA1227-Y1227-Z1227-AA1227)*VLOOKUP(VALUE(Q1227),Rates!G$15:L$19,3,0),4),ROUND(AW1227*(VLOOKUP(VALUE(Q1227),Rates!G:L,3,0)),4)))</f>
        <v/>
      </c>
      <c r="AV1227" s="183" t="str">
        <f t="shared" si="630"/>
        <v/>
      </c>
      <c r="AW1227" s="186" t="str">
        <f t="shared" si="631"/>
        <v/>
      </c>
      <c r="AX1227" s="184" t="str">
        <f t="shared" si="632"/>
        <v/>
      </c>
      <c r="AY1227" s="186" t="str">
        <f>IF(AX1227="","",IF(R1227="Refreshment Beverage",ROUND(SUM(AX1227*Rates!K$19),4),ROUND(SUM(AX1227*(Rates!J$8/100)),4)))</f>
        <v/>
      </c>
      <c r="AZ1227" s="183" t="str">
        <f t="shared" si="633"/>
        <v/>
      </c>
      <c r="BA1227" s="185" t="str">
        <f t="shared" si="634"/>
        <v/>
      </c>
      <c r="BD1227" s="171"/>
      <c r="BE1227" s="171"/>
      <c r="BF1227" s="171"/>
      <c r="BG1227" s="171"/>
    </row>
    <row r="1228" spans="1:59" ht="15" customHeight="1" x14ac:dyDescent="0.3">
      <c r="A1228" s="172"/>
      <c r="B1228" s="172"/>
      <c r="C1228" s="172"/>
      <c r="D1228" s="173"/>
      <c r="E1228" s="173"/>
      <c r="F1228" s="173"/>
      <c r="G1228" s="173"/>
      <c r="H1228" s="173"/>
      <c r="I1228" s="174"/>
      <c r="J1228" s="175"/>
      <c r="K1228" s="176" t="str">
        <f t="shared" si="606"/>
        <v/>
      </c>
      <c r="L1228" s="177" t="str">
        <f t="shared" si="607"/>
        <v/>
      </c>
      <c r="M1228" s="178" t="str">
        <f t="shared" si="608"/>
        <v/>
      </c>
      <c r="N1228" s="44" t="str" cm="1">
        <f t="array" ref="N1228">IFERROR(IF(_xlfn.SINGLE(A:A)="","",IF(R1228="Beer",SUM(LOOKUP(2,1/(Rates!$B$3:$B$5&lt;=W1228)/(Rates!$C$3:$C$5&gt;=W1228),Rates!$D$3:$D$5)*(X1228/100)*W1228),IF(R1228="Refreshment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44" t="str">
        <f t="shared" si="609"/>
        <v/>
      </c>
      <c r="P1228" s="13"/>
      <c r="Q1228" s="179" t="str">
        <f t="shared" si="610"/>
        <v/>
      </c>
      <c r="R1228" s="180" t="str">
        <f t="shared" si="611"/>
        <v/>
      </c>
      <c r="S1228" s="13" t="str">
        <f>IF(A1228="","",IF(R1228="Refreshment Beverage",VLOOKUP(VALUE(Q1228),Rates!G$15:L$19,2,0),VLOOKUP(VALUE(Q1228),Rates!G$4:L$8,2,0)))</f>
        <v/>
      </c>
      <c r="T1228" s="13" t="str">
        <f t="shared" si="612"/>
        <v/>
      </c>
      <c r="U1228" s="181" t="str">
        <f t="shared" si="613"/>
        <v/>
      </c>
      <c r="V1228" s="13" t="str">
        <f t="shared" si="614"/>
        <v/>
      </c>
      <c r="W1228" s="13" t="str">
        <f t="shared" si="615"/>
        <v/>
      </c>
      <c r="X1228" s="182" t="str">
        <f t="shared" si="616"/>
        <v/>
      </c>
      <c r="Y1228" s="183" t="str">
        <f>IF(A:A="","",IF(R1228="Refreshment Beverage",VLOOKUP(Q1228,Rates!G$15:L$19,6,0)*W1228,VLOOKUP(Q1228,Rates!G$4:L$12,6,0)*W1228))</f>
        <v/>
      </c>
      <c r="Z1228" s="183" t="str">
        <f t="shared" si="617"/>
        <v/>
      </c>
      <c r="AA1228" s="17">
        <f t="shared" si="605"/>
        <v>0</v>
      </c>
      <c r="AB1228" s="177" t="str" cm="1">
        <f t="array" ref="AB1228">IF(_xlfn.SINGLE(A:A)="","",IF(R1228="Refreshment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177" t="str" cm="1">
        <f t="array" ref="AC1228">IF(_xlfn.SINGLE(A:A)="","",IF(R1228="Refreshment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68">
        <f>IFERROR(IF(OR(Q1228=1,Q1228=2,Q1228=3,Q1228=4),VLOOKUP(Q1228,Rates!$A$31:$B$34,2,0)*W1228,IF(V1228=1,VLOOKUP(U1228,'REB BEV MIN MKUP'!B:E,4,0),IF(V1228&gt;1,VLOOKUP(VALUE(W1228),'REB BEV MIN MKUP'!O:Q,3,0),0))),0)</f>
        <v>0</v>
      </c>
      <c r="AE1228" s="177" t="str">
        <f t="shared" si="618"/>
        <v/>
      </c>
      <c r="AF1228" s="13" t="str">
        <f t="shared" si="619"/>
        <v/>
      </c>
      <c r="AG1228" s="177" t="str">
        <f t="shared" si="620"/>
        <v/>
      </c>
      <c r="AH1228" s="184" t="str">
        <f t="shared" si="621"/>
        <v/>
      </c>
      <c r="AI1228" s="184" t="str">
        <f>IF(AE:AE="","",IF(R1228="Refreshment Beverage",AK1228*(Rates!J$19/100),ROUND(SUM(AH1228*(Rates!$J$8/100)),4)))</f>
        <v/>
      </c>
      <c r="AJ1228" s="183" t="str">
        <f t="shared" si="622"/>
        <v/>
      </c>
      <c r="AK1228" s="185" t="str">
        <f t="shared" si="623"/>
        <v/>
      </c>
      <c r="AL1228" s="177" t="str">
        <f t="shared" si="624"/>
        <v/>
      </c>
      <c r="AM1228" s="13" t="str">
        <f>IF(AS1228="","",IF(R1228="Refreshment Beverage",ROUND(AS1228*Rates!K$19,4),ROUND(AO1228*(VLOOKUP(VALUE(Q1228),Rates!G$4:L$12,3,0)),4)))</f>
        <v/>
      </c>
      <c r="AN1228" s="183" t="str">
        <f>IF(AS1228="","",IF(R1228="Refreshment Beverage",AS1228*(Rates!J$19/100),MAX(AM1228,AB1228)))</f>
        <v/>
      </c>
      <c r="AO1228" s="186" t="str">
        <f t="shared" si="625"/>
        <v/>
      </c>
      <c r="AP1228" s="186" t="str">
        <f t="shared" si="626"/>
        <v/>
      </c>
      <c r="AQ1228" s="186" t="str">
        <f>IF(AS1228="","",IF(R1228="Refreshment Beverage",ROUND(SUM(VLOOKUP(Q:Q,Rates!G$15:L$19,3,0)*(AS1228-Y1228-Z1228-AA1228)),4),ROUND(SUM(Rates!$K$8*AS1228),4)))</f>
        <v/>
      </c>
      <c r="AR1228" s="184" t="str">
        <f t="shared" si="627"/>
        <v/>
      </c>
      <c r="AS1228" s="185" t="str">
        <f t="shared" si="628"/>
        <v/>
      </c>
      <c r="AT1228" s="177" t="str">
        <f t="shared" si="629"/>
        <v/>
      </c>
      <c r="AU1228" s="13" t="str">
        <f>IF(AX1228="","",IF(R1228="Refreshment Beverage",ROUND((BA1228-Y1228-Z1228-AA1228)*VLOOKUP(VALUE(Q1228),Rates!G$15:L$19,3,0),4),ROUND(AW1228*(VLOOKUP(VALUE(Q1228),Rates!G:L,3,0)),4)))</f>
        <v/>
      </c>
      <c r="AV1228" s="183" t="str">
        <f t="shared" si="630"/>
        <v/>
      </c>
      <c r="AW1228" s="186" t="str">
        <f t="shared" si="631"/>
        <v/>
      </c>
      <c r="AX1228" s="184" t="str">
        <f t="shared" si="632"/>
        <v/>
      </c>
      <c r="AY1228" s="186" t="str">
        <f>IF(AX1228="","",IF(R1228="Refreshment Beverage",ROUND(SUM(AX1228*Rates!K$19),4),ROUND(SUM(AX1228*(Rates!J$8/100)),4)))</f>
        <v/>
      </c>
      <c r="AZ1228" s="183" t="str">
        <f t="shared" si="633"/>
        <v/>
      </c>
      <c r="BA1228" s="185" t="str">
        <f t="shared" si="634"/>
        <v/>
      </c>
      <c r="BD1228" s="171"/>
      <c r="BE1228" s="171"/>
      <c r="BF1228" s="171"/>
      <c r="BG1228" s="171"/>
    </row>
    <row r="1229" spans="1:59" ht="15" customHeight="1" x14ac:dyDescent="0.3">
      <c r="A1229" s="172"/>
      <c r="B1229" s="172"/>
      <c r="C1229" s="172"/>
      <c r="D1229" s="173"/>
      <c r="E1229" s="173"/>
      <c r="F1229" s="173"/>
      <c r="G1229" s="173"/>
      <c r="H1229" s="173"/>
      <c r="I1229" s="174"/>
      <c r="J1229" s="175"/>
      <c r="K1229" s="176" t="str">
        <f t="shared" si="606"/>
        <v/>
      </c>
      <c r="L1229" s="177" t="str">
        <f t="shared" si="607"/>
        <v/>
      </c>
      <c r="M1229" s="178" t="str">
        <f t="shared" si="608"/>
        <v/>
      </c>
      <c r="N1229" s="44" t="str" cm="1">
        <f t="array" ref="N1229">IFERROR(IF(_xlfn.SINGLE(A:A)="","",IF(R1229="Beer",SUM(LOOKUP(2,1/(Rates!$B$3:$B$5&lt;=W1229)/(Rates!$C$3:$C$5&gt;=W1229),Rates!$D$3:$D$5)*(X1229/100)*W1229),IF(R1229="Refreshment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44" t="str">
        <f t="shared" si="609"/>
        <v/>
      </c>
      <c r="P1229" s="13"/>
      <c r="Q1229" s="179" t="str">
        <f t="shared" si="610"/>
        <v/>
      </c>
      <c r="R1229" s="180" t="str">
        <f t="shared" si="611"/>
        <v/>
      </c>
      <c r="S1229" s="13" t="str">
        <f>IF(A1229="","",IF(R1229="Refreshment Beverage",VLOOKUP(VALUE(Q1229),Rates!G$15:L$19,2,0),VLOOKUP(VALUE(Q1229),Rates!G$4:L$8,2,0)))</f>
        <v/>
      </c>
      <c r="T1229" s="13" t="str">
        <f t="shared" si="612"/>
        <v/>
      </c>
      <c r="U1229" s="181" t="str">
        <f t="shared" si="613"/>
        <v/>
      </c>
      <c r="V1229" s="13" t="str">
        <f t="shared" si="614"/>
        <v/>
      </c>
      <c r="W1229" s="13" t="str">
        <f t="shared" si="615"/>
        <v/>
      </c>
      <c r="X1229" s="182" t="str">
        <f t="shared" si="616"/>
        <v/>
      </c>
      <c r="Y1229" s="183" t="str">
        <f>IF(A:A="","",IF(R1229="Refreshment Beverage",VLOOKUP(Q1229,Rates!G$15:L$19,6,0)*W1229,VLOOKUP(Q1229,Rates!G$4:L$12,6,0)*W1229))</f>
        <v/>
      </c>
      <c r="Z1229" s="183" t="str">
        <f t="shared" si="617"/>
        <v/>
      </c>
      <c r="AA1229" s="17">
        <f t="shared" si="605"/>
        <v>0</v>
      </c>
      <c r="AB1229" s="177" t="str" cm="1">
        <f t="array" ref="AB1229">IF(_xlfn.SINGLE(A:A)="","",IF(R1229="Refreshment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177" t="str" cm="1">
        <f t="array" ref="AC1229">IF(_xlfn.SINGLE(A:A)="","",IF(R1229="Refreshment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68">
        <f>IFERROR(IF(OR(Q1229=1,Q1229=2,Q1229=3,Q1229=4),VLOOKUP(Q1229,Rates!$A$31:$B$34,2,0)*W1229,IF(V1229=1,VLOOKUP(U1229,'REB BEV MIN MKUP'!B:E,4,0),IF(V1229&gt;1,VLOOKUP(VALUE(W1229),'REB BEV MIN MKUP'!O:Q,3,0),0))),0)</f>
        <v>0</v>
      </c>
      <c r="AE1229" s="177" t="str">
        <f t="shared" si="618"/>
        <v/>
      </c>
      <c r="AF1229" s="13" t="str">
        <f t="shared" si="619"/>
        <v/>
      </c>
      <c r="AG1229" s="177" t="str">
        <f t="shared" si="620"/>
        <v/>
      </c>
      <c r="AH1229" s="184" t="str">
        <f t="shared" si="621"/>
        <v/>
      </c>
      <c r="AI1229" s="184" t="str">
        <f>IF(AE:AE="","",IF(R1229="Refreshment Beverage",AK1229*(Rates!J$19/100),ROUND(SUM(AH1229*(Rates!$J$8/100)),4)))</f>
        <v/>
      </c>
      <c r="AJ1229" s="183" t="str">
        <f t="shared" si="622"/>
        <v/>
      </c>
      <c r="AK1229" s="185" t="str">
        <f t="shared" si="623"/>
        <v/>
      </c>
      <c r="AL1229" s="177" t="str">
        <f t="shared" si="624"/>
        <v/>
      </c>
      <c r="AM1229" s="13" t="str">
        <f>IF(AS1229="","",IF(R1229="Refreshment Beverage",ROUND(AS1229*Rates!K$19,4),ROUND(AO1229*(VLOOKUP(VALUE(Q1229),Rates!G$4:L$12,3,0)),4)))</f>
        <v/>
      </c>
      <c r="AN1229" s="183" t="str">
        <f>IF(AS1229="","",IF(R1229="Refreshment Beverage",AS1229*(Rates!J$19/100),MAX(AM1229,AB1229)))</f>
        <v/>
      </c>
      <c r="AO1229" s="186" t="str">
        <f t="shared" si="625"/>
        <v/>
      </c>
      <c r="AP1229" s="186" t="str">
        <f t="shared" si="626"/>
        <v/>
      </c>
      <c r="AQ1229" s="186" t="str">
        <f>IF(AS1229="","",IF(R1229="Refreshment Beverage",ROUND(SUM(VLOOKUP(Q:Q,Rates!G$15:L$19,3,0)*(AS1229-Y1229-Z1229-AA1229)),4),ROUND(SUM(Rates!$K$8*AS1229),4)))</f>
        <v/>
      </c>
      <c r="AR1229" s="184" t="str">
        <f t="shared" si="627"/>
        <v/>
      </c>
      <c r="AS1229" s="185" t="str">
        <f t="shared" si="628"/>
        <v/>
      </c>
      <c r="AT1229" s="177" t="str">
        <f t="shared" si="629"/>
        <v/>
      </c>
      <c r="AU1229" s="13" t="str">
        <f>IF(AX1229="","",IF(R1229="Refreshment Beverage",ROUND((BA1229-Y1229-Z1229-AA1229)*VLOOKUP(VALUE(Q1229),Rates!G$15:L$19,3,0),4),ROUND(AW1229*(VLOOKUP(VALUE(Q1229),Rates!G:L,3,0)),4)))</f>
        <v/>
      </c>
      <c r="AV1229" s="183" t="str">
        <f t="shared" si="630"/>
        <v/>
      </c>
      <c r="AW1229" s="186" t="str">
        <f t="shared" si="631"/>
        <v/>
      </c>
      <c r="AX1229" s="184" t="str">
        <f t="shared" si="632"/>
        <v/>
      </c>
      <c r="AY1229" s="186" t="str">
        <f>IF(AX1229="","",IF(R1229="Refreshment Beverage",ROUND(SUM(AX1229*Rates!K$19),4),ROUND(SUM(AX1229*(Rates!J$8/100)),4)))</f>
        <v/>
      </c>
      <c r="AZ1229" s="183" t="str">
        <f t="shared" si="633"/>
        <v/>
      </c>
      <c r="BA1229" s="185" t="str">
        <f t="shared" si="634"/>
        <v/>
      </c>
      <c r="BD1229" s="171"/>
      <c r="BE1229" s="171"/>
      <c r="BF1229" s="171"/>
      <c r="BG1229" s="171"/>
    </row>
    <row r="1230" spans="1:59" ht="15" customHeight="1" x14ac:dyDescent="0.3">
      <c r="A1230" s="172"/>
      <c r="B1230" s="172"/>
      <c r="C1230" s="172"/>
      <c r="D1230" s="173"/>
      <c r="E1230" s="173"/>
      <c r="F1230" s="173"/>
      <c r="G1230" s="173"/>
      <c r="H1230" s="173"/>
      <c r="I1230" s="174"/>
      <c r="J1230" s="175"/>
      <c r="K1230" s="176" t="str">
        <f t="shared" si="606"/>
        <v/>
      </c>
      <c r="L1230" s="177" t="str">
        <f t="shared" si="607"/>
        <v/>
      </c>
      <c r="M1230" s="178" t="str">
        <f t="shared" si="608"/>
        <v/>
      </c>
      <c r="N1230" s="44" t="str" cm="1">
        <f t="array" ref="N1230">IFERROR(IF(_xlfn.SINGLE(A:A)="","",IF(R1230="Beer",SUM(LOOKUP(2,1/(Rates!$B$3:$B$5&lt;=W1230)/(Rates!$C$3:$C$5&gt;=W1230),Rates!$D$3:$D$5)*(X1230/100)*W1230),IF(R1230="Refreshment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44" t="str">
        <f t="shared" si="609"/>
        <v/>
      </c>
      <c r="P1230" s="13"/>
      <c r="Q1230" s="179" t="str">
        <f t="shared" si="610"/>
        <v/>
      </c>
      <c r="R1230" s="180" t="str">
        <f t="shared" si="611"/>
        <v/>
      </c>
      <c r="S1230" s="13" t="str">
        <f>IF(A1230="","",IF(R1230="Refreshment Beverage",VLOOKUP(VALUE(Q1230),Rates!G$15:L$19,2,0),VLOOKUP(VALUE(Q1230),Rates!G$4:L$8,2,0)))</f>
        <v/>
      </c>
      <c r="T1230" s="13" t="str">
        <f t="shared" si="612"/>
        <v/>
      </c>
      <c r="U1230" s="181" t="str">
        <f t="shared" si="613"/>
        <v/>
      </c>
      <c r="V1230" s="13" t="str">
        <f t="shared" si="614"/>
        <v/>
      </c>
      <c r="W1230" s="13" t="str">
        <f t="shared" si="615"/>
        <v/>
      </c>
      <c r="X1230" s="182" t="str">
        <f t="shared" si="616"/>
        <v/>
      </c>
      <c r="Y1230" s="183" t="str">
        <f>IF(A:A="","",IF(R1230="Refreshment Beverage",VLOOKUP(Q1230,Rates!G$15:L$19,6,0)*W1230,VLOOKUP(Q1230,Rates!G$4:L$12,6,0)*W1230))</f>
        <v/>
      </c>
      <c r="Z1230" s="183" t="str">
        <f t="shared" si="617"/>
        <v/>
      </c>
      <c r="AA1230" s="17">
        <f t="shared" si="605"/>
        <v>0</v>
      </c>
      <c r="AB1230" s="177" t="str" cm="1">
        <f t="array" ref="AB1230">IF(_xlfn.SINGLE(A:A)="","",IF(R1230="Refreshment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177" t="str" cm="1">
        <f t="array" ref="AC1230">IF(_xlfn.SINGLE(A:A)="","",IF(R1230="Refreshment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68">
        <f>IFERROR(IF(OR(Q1230=1,Q1230=2,Q1230=3,Q1230=4),VLOOKUP(Q1230,Rates!$A$31:$B$34,2,0)*W1230,IF(V1230=1,VLOOKUP(U1230,'REB BEV MIN MKUP'!B:E,4,0),IF(V1230&gt;1,VLOOKUP(VALUE(W1230),'REB BEV MIN MKUP'!O:Q,3,0),0))),0)</f>
        <v>0</v>
      </c>
      <c r="AE1230" s="177" t="str">
        <f t="shared" si="618"/>
        <v/>
      </c>
      <c r="AF1230" s="13" t="str">
        <f t="shared" si="619"/>
        <v/>
      </c>
      <c r="AG1230" s="177" t="str">
        <f t="shared" si="620"/>
        <v/>
      </c>
      <c r="AH1230" s="184" t="str">
        <f t="shared" si="621"/>
        <v/>
      </c>
      <c r="AI1230" s="184" t="str">
        <f>IF(AE:AE="","",IF(R1230="Refreshment Beverage",AK1230*(Rates!J$19/100),ROUND(SUM(AH1230*(Rates!$J$8/100)),4)))</f>
        <v/>
      </c>
      <c r="AJ1230" s="183" t="str">
        <f t="shared" si="622"/>
        <v/>
      </c>
      <c r="AK1230" s="185" t="str">
        <f t="shared" si="623"/>
        <v/>
      </c>
      <c r="AL1230" s="177" t="str">
        <f t="shared" si="624"/>
        <v/>
      </c>
      <c r="AM1230" s="13" t="str">
        <f>IF(AS1230="","",IF(R1230="Refreshment Beverage",ROUND(AS1230*Rates!K$19,4),ROUND(AO1230*(VLOOKUP(VALUE(Q1230),Rates!G$4:L$12,3,0)),4)))</f>
        <v/>
      </c>
      <c r="AN1230" s="183" t="str">
        <f>IF(AS1230="","",IF(R1230="Refreshment Beverage",AS1230*(Rates!J$19/100),MAX(AM1230,AB1230)))</f>
        <v/>
      </c>
      <c r="AO1230" s="186" t="str">
        <f t="shared" si="625"/>
        <v/>
      </c>
      <c r="AP1230" s="186" t="str">
        <f t="shared" si="626"/>
        <v/>
      </c>
      <c r="AQ1230" s="186" t="str">
        <f>IF(AS1230="","",IF(R1230="Refreshment Beverage",ROUND(SUM(VLOOKUP(Q:Q,Rates!G$15:L$19,3,0)*(AS1230-Y1230-Z1230-AA1230)),4),ROUND(SUM(Rates!$K$8*AS1230),4)))</f>
        <v/>
      </c>
      <c r="AR1230" s="184" t="str">
        <f t="shared" si="627"/>
        <v/>
      </c>
      <c r="AS1230" s="185" t="str">
        <f t="shared" si="628"/>
        <v/>
      </c>
      <c r="AT1230" s="177" t="str">
        <f t="shared" si="629"/>
        <v/>
      </c>
      <c r="AU1230" s="13" t="str">
        <f>IF(AX1230="","",IF(R1230="Refreshment Beverage",ROUND((BA1230-Y1230-Z1230-AA1230)*VLOOKUP(VALUE(Q1230),Rates!G$15:L$19,3,0),4),ROUND(AW1230*(VLOOKUP(VALUE(Q1230),Rates!G:L,3,0)),4)))</f>
        <v/>
      </c>
      <c r="AV1230" s="183" t="str">
        <f t="shared" si="630"/>
        <v/>
      </c>
      <c r="AW1230" s="186" t="str">
        <f t="shared" si="631"/>
        <v/>
      </c>
      <c r="AX1230" s="184" t="str">
        <f t="shared" si="632"/>
        <v/>
      </c>
      <c r="AY1230" s="186" t="str">
        <f>IF(AX1230="","",IF(R1230="Refreshment Beverage",ROUND(SUM(AX1230*Rates!K$19),4),ROUND(SUM(AX1230*(Rates!J$8/100)),4)))</f>
        <v/>
      </c>
      <c r="AZ1230" s="183" t="str">
        <f t="shared" si="633"/>
        <v/>
      </c>
      <c r="BA1230" s="185" t="str">
        <f t="shared" si="634"/>
        <v/>
      </c>
      <c r="BD1230" s="171"/>
      <c r="BE1230" s="171"/>
      <c r="BF1230" s="171"/>
      <c r="BG1230" s="171"/>
    </row>
    <row r="1231" spans="1:59" ht="15" customHeight="1" x14ac:dyDescent="0.3">
      <c r="A1231" s="172"/>
      <c r="B1231" s="172"/>
      <c r="C1231" s="172"/>
      <c r="D1231" s="173"/>
      <c r="E1231" s="173"/>
      <c r="F1231" s="173"/>
      <c r="G1231" s="173"/>
      <c r="H1231" s="173"/>
      <c r="I1231" s="174"/>
      <c r="J1231" s="175"/>
      <c r="K1231" s="176" t="str">
        <f t="shared" si="606"/>
        <v/>
      </c>
      <c r="L1231" s="177" t="str">
        <f t="shared" si="607"/>
        <v/>
      </c>
      <c r="M1231" s="178" t="str">
        <f t="shared" si="608"/>
        <v/>
      </c>
      <c r="N1231" s="44" t="str" cm="1">
        <f t="array" ref="N1231">IFERROR(IF(_xlfn.SINGLE(A:A)="","",IF(R1231="Beer",SUM(LOOKUP(2,1/(Rates!$B$3:$B$5&lt;=W1231)/(Rates!$C$3:$C$5&gt;=W1231),Rates!$D$3:$D$5)*(X1231/100)*W1231),IF(R1231="Refreshment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44" t="str">
        <f t="shared" si="609"/>
        <v/>
      </c>
      <c r="P1231" s="13"/>
      <c r="Q1231" s="179" t="str">
        <f t="shared" si="610"/>
        <v/>
      </c>
      <c r="R1231" s="180" t="str">
        <f t="shared" si="611"/>
        <v/>
      </c>
      <c r="S1231" s="13" t="str">
        <f>IF(A1231="","",IF(R1231="Refreshment Beverage",VLOOKUP(VALUE(Q1231),Rates!G$15:L$19,2,0),VLOOKUP(VALUE(Q1231),Rates!G$4:L$8,2,0)))</f>
        <v/>
      </c>
      <c r="T1231" s="13" t="str">
        <f t="shared" si="612"/>
        <v/>
      </c>
      <c r="U1231" s="181" t="str">
        <f t="shared" si="613"/>
        <v/>
      </c>
      <c r="V1231" s="13" t="str">
        <f t="shared" si="614"/>
        <v/>
      </c>
      <c r="W1231" s="13" t="str">
        <f t="shared" si="615"/>
        <v/>
      </c>
      <c r="X1231" s="182" t="str">
        <f t="shared" si="616"/>
        <v/>
      </c>
      <c r="Y1231" s="183" t="str">
        <f>IF(A:A="","",IF(R1231="Refreshment Beverage",VLOOKUP(Q1231,Rates!G$15:L$19,6,0)*W1231,VLOOKUP(Q1231,Rates!G$4:L$12,6,0)*W1231))</f>
        <v/>
      </c>
      <c r="Z1231" s="183" t="str">
        <f t="shared" si="617"/>
        <v/>
      </c>
      <c r="AA1231" s="17">
        <f t="shared" si="605"/>
        <v>0</v>
      </c>
      <c r="AB1231" s="177" t="str" cm="1">
        <f t="array" ref="AB1231">IF(_xlfn.SINGLE(A:A)="","",IF(R1231="Refreshment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177" t="str" cm="1">
        <f t="array" ref="AC1231">IF(_xlfn.SINGLE(A:A)="","",IF(R1231="Refreshment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68">
        <f>IFERROR(IF(OR(Q1231=1,Q1231=2,Q1231=3,Q1231=4),VLOOKUP(Q1231,Rates!$A$31:$B$34,2,0)*W1231,IF(V1231=1,VLOOKUP(U1231,'REB BEV MIN MKUP'!B:E,4,0),IF(V1231&gt;1,VLOOKUP(VALUE(W1231),'REB BEV MIN MKUP'!O:Q,3,0),0))),0)</f>
        <v>0</v>
      </c>
      <c r="AE1231" s="177" t="str">
        <f t="shared" si="618"/>
        <v/>
      </c>
      <c r="AF1231" s="13" t="str">
        <f t="shared" si="619"/>
        <v/>
      </c>
      <c r="AG1231" s="177" t="str">
        <f t="shared" si="620"/>
        <v/>
      </c>
      <c r="AH1231" s="184" t="str">
        <f t="shared" si="621"/>
        <v/>
      </c>
      <c r="AI1231" s="184" t="str">
        <f>IF(AE:AE="","",IF(R1231="Refreshment Beverage",AK1231*(Rates!J$19/100),ROUND(SUM(AH1231*(Rates!$J$8/100)),4)))</f>
        <v/>
      </c>
      <c r="AJ1231" s="183" t="str">
        <f t="shared" si="622"/>
        <v/>
      </c>
      <c r="AK1231" s="185" t="str">
        <f t="shared" si="623"/>
        <v/>
      </c>
      <c r="AL1231" s="177" t="str">
        <f t="shared" si="624"/>
        <v/>
      </c>
      <c r="AM1231" s="13" t="str">
        <f>IF(AS1231="","",IF(R1231="Refreshment Beverage",ROUND(AS1231*Rates!K$19,4),ROUND(AO1231*(VLOOKUP(VALUE(Q1231),Rates!G$4:L$12,3,0)),4)))</f>
        <v/>
      </c>
      <c r="AN1231" s="183" t="str">
        <f>IF(AS1231="","",IF(R1231="Refreshment Beverage",AS1231*(Rates!J$19/100),MAX(AM1231,AB1231)))</f>
        <v/>
      </c>
      <c r="AO1231" s="186" t="str">
        <f t="shared" si="625"/>
        <v/>
      </c>
      <c r="AP1231" s="186" t="str">
        <f t="shared" si="626"/>
        <v/>
      </c>
      <c r="AQ1231" s="186" t="str">
        <f>IF(AS1231="","",IF(R1231="Refreshment Beverage",ROUND(SUM(VLOOKUP(Q:Q,Rates!G$15:L$19,3,0)*(AS1231-Y1231-Z1231-AA1231)),4),ROUND(SUM(Rates!$K$8*AS1231),4)))</f>
        <v/>
      </c>
      <c r="AR1231" s="184" t="str">
        <f t="shared" si="627"/>
        <v/>
      </c>
      <c r="AS1231" s="185" t="str">
        <f t="shared" si="628"/>
        <v/>
      </c>
      <c r="AT1231" s="177" t="str">
        <f t="shared" si="629"/>
        <v/>
      </c>
      <c r="AU1231" s="13" t="str">
        <f>IF(AX1231="","",IF(R1231="Refreshment Beverage",ROUND((BA1231-Y1231-Z1231-AA1231)*VLOOKUP(VALUE(Q1231),Rates!G$15:L$19,3,0),4),ROUND(AW1231*(VLOOKUP(VALUE(Q1231),Rates!G:L,3,0)),4)))</f>
        <v/>
      </c>
      <c r="AV1231" s="183" t="str">
        <f t="shared" si="630"/>
        <v/>
      </c>
      <c r="AW1231" s="186" t="str">
        <f t="shared" si="631"/>
        <v/>
      </c>
      <c r="AX1231" s="184" t="str">
        <f t="shared" si="632"/>
        <v/>
      </c>
      <c r="AY1231" s="186" t="str">
        <f>IF(AX1231="","",IF(R1231="Refreshment Beverage",ROUND(SUM(AX1231*Rates!K$19),4),ROUND(SUM(AX1231*(Rates!J$8/100)),4)))</f>
        <v/>
      </c>
      <c r="AZ1231" s="183" t="str">
        <f t="shared" si="633"/>
        <v/>
      </c>
      <c r="BA1231" s="185" t="str">
        <f t="shared" si="634"/>
        <v/>
      </c>
      <c r="BD1231" s="171"/>
      <c r="BE1231" s="171"/>
      <c r="BF1231" s="171"/>
      <c r="BG1231" s="171"/>
    </row>
    <row r="1232" spans="1:59" ht="15" customHeight="1" x14ac:dyDescent="0.3">
      <c r="A1232" s="172"/>
      <c r="B1232" s="172"/>
      <c r="C1232" s="172"/>
      <c r="D1232" s="173"/>
      <c r="E1232" s="173"/>
      <c r="F1232" s="173"/>
      <c r="G1232" s="173"/>
      <c r="H1232" s="173"/>
      <c r="I1232" s="174"/>
      <c r="J1232" s="175"/>
      <c r="K1232" s="176" t="str">
        <f t="shared" si="606"/>
        <v/>
      </c>
      <c r="L1232" s="177" t="str">
        <f t="shared" si="607"/>
        <v/>
      </c>
      <c r="M1232" s="178" t="str">
        <f t="shared" si="608"/>
        <v/>
      </c>
      <c r="N1232" s="44" t="str" cm="1">
        <f t="array" ref="N1232">IFERROR(IF(_xlfn.SINGLE(A:A)="","",IF(R1232="Beer",SUM(LOOKUP(2,1/(Rates!$B$3:$B$5&lt;=W1232)/(Rates!$C$3:$C$5&gt;=W1232),Rates!$D$3:$D$5)*(X1232/100)*W1232),IF(R1232="Refreshment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44" t="str">
        <f t="shared" si="609"/>
        <v/>
      </c>
      <c r="P1232" s="13"/>
      <c r="Q1232" s="179" t="str">
        <f t="shared" si="610"/>
        <v/>
      </c>
      <c r="R1232" s="180" t="str">
        <f t="shared" si="611"/>
        <v/>
      </c>
      <c r="S1232" s="13" t="str">
        <f>IF(A1232="","",IF(R1232="Refreshment Beverage",VLOOKUP(VALUE(Q1232),Rates!G$15:L$19,2,0),VLOOKUP(VALUE(Q1232),Rates!G$4:L$8,2,0)))</f>
        <v/>
      </c>
      <c r="T1232" s="13" t="str">
        <f t="shared" si="612"/>
        <v/>
      </c>
      <c r="U1232" s="181" t="str">
        <f t="shared" si="613"/>
        <v/>
      </c>
      <c r="V1232" s="13" t="str">
        <f t="shared" si="614"/>
        <v/>
      </c>
      <c r="W1232" s="13" t="str">
        <f t="shared" si="615"/>
        <v/>
      </c>
      <c r="X1232" s="182" t="str">
        <f t="shared" si="616"/>
        <v/>
      </c>
      <c r="Y1232" s="183" t="str">
        <f>IF(A:A="","",IF(R1232="Refreshment Beverage",VLOOKUP(Q1232,Rates!G$15:L$19,6,0)*W1232,VLOOKUP(Q1232,Rates!G$4:L$12,6,0)*W1232))</f>
        <v/>
      </c>
      <c r="Z1232" s="183" t="str">
        <f t="shared" si="617"/>
        <v/>
      </c>
      <c r="AA1232" s="17">
        <f t="shared" si="605"/>
        <v>0</v>
      </c>
      <c r="AB1232" s="177" t="str" cm="1">
        <f t="array" ref="AB1232">IF(_xlfn.SINGLE(A:A)="","",IF(R1232="Refreshment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177" t="str" cm="1">
        <f t="array" ref="AC1232">IF(_xlfn.SINGLE(A:A)="","",IF(R1232="Refreshment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68">
        <f>IFERROR(IF(OR(Q1232=1,Q1232=2,Q1232=3,Q1232=4),VLOOKUP(Q1232,Rates!$A$31:$B$34,2,0)*W1232,IF(V1232=1,VLOOKUP(U1232,'REB BEV MIN MKUP'!B:E,4,0),IF(V1232&gt;1,VLOOKUP(VALUE(W1232),'REB BEV MIN MKUP'!O:Q,3,0),0))),0)</f>
        <v>0</v>
      </c>
      <c r="AE1232" s="177" t="str">
        <f t="shared" si="618"/>
        <v/>
      </c>
      <c r="AF1232" s="13" t="str">
        <f t="shared" si="619"/>
        <v/>
      </c>
      <c r="AG1232" s="177" t="str">
        <f t="shared" si="620"/>
        <v/>
      </c>
      <c r="AH1232" s="184" t="str">
        <f t="shared" si="621"/>
        <v/>
      </c>
      <c r="AI1232" s="184" t="str">
        <f>IF(AE:AE="","",IF(R1232="Refreshment Beverage",AK1232*(Rates!J$19/100),ROUND(SUM(AH1232*(Rates!$J$8/100)),4)))</f>
        <v/>
      </c>
      <c r="AJ1232" s="183" t="str">
        <f t="shared" si="622"/>
        <v/>
      </c>
      <c r="AK1232" s="185" t="str">
        <f t="shared" si="623"/>
        <v/>
      </c>
      <c r="AL1232" s="177" t="str">
        <f t="shared" si="624"/>
        <v/>
      </c>
      <c r="AM1232" s="13" t="str">
        <f>IF(AS1232="","",IF(R1232="Refreshment Beverage",ROUND(AS1232*Rates!K$19,4),ROUND(AO1232*(VLOOKUP(VALUE(Q1232),Rates!G$4:L$12,3,0)),4)))</f>
        <v/>
      </c>
      <c r="AN1232" s="183" t="str">
        <f>IF(AS1232="","",IF(R1232="Refreshment Beverage",AS1232*(Rates!J$19/100),MAX(AM1232,AB1232)))</f>
        <v/>
      </c>
      <c r="AO1232" s="186" t="str">
        <f t="shared" si="625"/>
        <v/>
      </c>
      <c r="AP1232" s="186" t="str">
        <f t="shared" si="626"/>
        <v/>
      </c>
      <c r="AQ1232" s="186" t="str">
        <f>IF(AS1232="","",IF(R1232="Refreshment Beverage",ROUND(SUM(VLOOKUP(Q:Q,Rates!G$15:L$19,3,0)*(AS1232-Y1232-Z1232-AA1232)),4),ROUND(SUM(Rates!$K$8*AS1232),4)))</f>
        <v/>
      </c>
      <c r="AR1232" s="184" t="str">
        <f t="shared" si="627"/>
        <v/>
      </c>
      <c r="AS1232" s="185" t="str">
        <f t="shared" si="628"/>
        <v/>
      </c>
      <c r="AT1232" s="177" t="str">
        <f t="shared" si="629"/>
        <v/>
      </c>
      <c r="AU1232" s="13" t="str">
        <f>IF(AX1232="","",IF(R1232="Refreshment Beverage",ROUND((BA1232-Y1232-Z1232-AA1232)*VLOOKUP(VALUE(Q1232),Rates!G$15:L$19,3,0),4),ROUND(AW1232*(VLOOKUP(VALUE(Q1232),Rates!G:L,3,0)),4)))</f>
        <v/>
      </c>
      <c r="AV1232" s="183" t="str">
        <f t="shared" si="630"/>
        <v/>
      </c>
      <c r="AW1232" s="186" t="str">
        <f t="shared" si="631"/>
        <v/>
      </c>
      <c r="AX1232" s="184" t="str">
        <f t="shared" si="632"/>
        <v/>
      </c>
      <c r="AY1232" s="186" t="str">
        <f>IF(AX1232="","",IF(R1232="Refreshment Beverage",ROUND(SUM(AX1232*Rates!K$19),4),ROUND(SUM(AX1232*(Rates!J$8/100)),4)))</f>
        <v/>
      </c>
      <c r="AZ1232" s="183" t="str">
        <f t="shared" si="633"/>
        <v/>
      </c>
      <c r="BA1232" s="185" t="str">
        <f t="shared" si="634"/>
        <v/>
      </c>
      <c r="BD1232" s="171"/>
      <c r="BE1232" s="171"/>
      <c r="BF1232" s="171"/>
      <c r="BG1232" s="171"/>
    </row>
    <row r="1233" spans="1:59" ht="15" customHeight="1" x14ac:dyDescent="0.3">
      <c r="A1233" s="172"/>
      <c r="B1233" s="172"/>
      <c r="C1233" s="172"/>
      <c r="D1233" s="173"/>
      <c r="E1233" s="173"/>
      <c r="F1233" s="173"/>
      <c r="G1233" s="173"/>
      <c r="H1233" s="173"/>
      <c r="I1233" s="174"/>
      <c r="J1233" s="175"/>
      <c r="K1233" s="176" t="str">
        <f t="shared" si="606"/>
        <v/>
      </c>
      <c r="L1233" s="177" t="str">
        <f t="shared" si="607"/>
        <v/>
      </c>
      <c r="M1233" s="178" t="str">
        <f t="shared" si="608"/>
        <v/>
      </c>
      <c r="N1233" s="44" t="str" cm="1">
        <f t="array" ref="N1233">IFERROR(IF(_xlfn.SINGLE(A:A)="","",IF(R1233="Beer",SUM(LOOKUP(2,1/(Rates!$B$3:$B$5&lt;=W1233)/(Rates!$C$3:$C$5&gt;=W1233),Rates!$D$3:$D$5)*(X1233/100)*W1233),IF(R1233="Refreshment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44" t="str">
        <f t="shared" si="609"/>
        <v/>
      </c>
      <c r="P1233" s="13"/>
      <c r="Q1233" s="179" t="str">
        <f t="shared" si="610"/>
        <v/>
      </c>
      <c r="R1233" s="180" t="str">
        <f t="shared" si="611"/>
        <v/>
      </c>
      <c r="S1233" s="13" t="str">
        <f>IF(A1233="","",IF(R1233="Refreshment Beverage",VLOOKUP(VALUE(Q1233),Rates!G$15:L$19,2,0),VLOOKUP(VALUE(Q1233),Rates!G$4:L$8,2,0)))</f>
        <v/>
      </c>
      <c r="T1233" s="13" t="str">
        <f t="shared" si="612"/>
        <v/>
      </c>
      <c r="U1233" s="181" t="str">
        <f t="shared" si="613"/>
        <v/>
      </c>
      <c r="V1233" s="13" t="str">
        <f t="shared" si="614"/>
        <v/>
      </c>
      <c r="W1233" s="13" t="str">
        <f t="shared" si="615"/>
        <v/>
      </c>
      <c r="X1233" s="182" t="str">
        <f t="shared" si="616"/>
        <v/>
      </c>
      <c r="Y1233" s="183" t="str">
        <f>IF(A:A="","",IF(R1233="Refreshment Beverage",VLOOKUP(Q1233,Rates!G$15:L$19,6,0)*W1233,VLOOKUP(Q1233,Rates!G$4:L$12,6,0)*W1233))</f>
        <v/>
      </c>
      <c r="Z1233" s="183" t="str">
        <f t="shared" si="617"/>
        <v/>
      </c>
      <c r="AA1233" s="17">
        <f t="shared" si="605"/>
        <v>0</v>
      </c>
      <c r="AB1233" s="177" t="str" cm="1">
        <f t="array" ref="AB1233">IF(_xlfn.SINGLE(A:A)="","",IF(R1233="Refreshment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177" t="str" cm="1">
        <f t="array" ref="AC1233">IF(_xlfn.SINGLE(A:A)="","",IF(R1233="Refreshment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68">
        <f>IFERROR(IF(OR(Q1233=1,Q1233=2,Q1233=3,Q1233=4),VLOOKUP(Q1233,Rates!$A$31:$B$34,2,0)*W1233,IF(V1233=1,VLOOKUP(U1233,'REB BEV MIN MKUP'!B:E,4,0),IF(V1233&gt;1,VLOOKUP(VALUE(W1233),'REB BEV MIN MKUP'!O:Q,3,0),0))),0)</f>
        <v>0</v>
      </c>
      <c r="AE1233" s="177" t="str">
        <f t="shared" si="618"/>
        <v/>
      </c>
      <c r="AF1233" s="13" t="str">
        <f t="shared" si="619"/>
        <v/>
      </c>
      <c r="AG1233" s="177" t="str">
        <f t="shared" si="620"/>
        <v/>
      </c>
      <c r="AH1233" s="184" t="str">
        <f t="shared" si="621"/>
        <v/>
      </c>
      <c r="AI1233" s="184" t="str">
        <f>IF(AE:AE="","",IF(R1233="Refreshment Beverage",AK1233*(Rates!J$19/100),ROUND(SUM(AH1233*(Rates!$J$8/100)),4)))</f>
        <v/>
      </c>
      <c r="AJ1233" s="183" t="str">
        <f t="shared" si="622"/>
        <v/>
      </c>
      <c r="AK1233" s="185" t="str">
        <f t="shared" si="623"/>
        <v/>
      </c>
      <c r="AL1233" s="177" t="str">
        <f t="shared" si="624"/>
        <v/>
      </c>
      <c r="AM1233" s="13" t="str">
        <f>IF(AS1233="","",IF(R1233="Refreshment Beverage",ROUND(AS1233*Rates!K$19,4),ROUND(AO1233*(VLOOKUP(VALUE(Q1233),Rates!G$4:L$12,3,0)),4)))</f>
        <v/>
      </c>
      <c r="AN1233" s="183" t="str">
        <f>IF(AS1233="","",IF(R1233="Refreshment Beverage",AS1233*(Rates!J$19/100),MAX(AM1233,AB1233)))</f>
        <v/>
      </c>
      <c r="AO1233" s="186" t="str">
        <f t="shared" si="625"/>
        <v/>
      </c>
      <c r="AP1233" s="186" t="str">
        <f t="shared" si="626"/>
        <v/>
      </c>
      <c r="AQ1233" s="186" t="str">
        <f>IF(AS1233="","",IF(R1233="Refreshment Beverage",ROUND(SUM(VLOOKUP(Q:Q,Rates!G$15:L$19,3,0)*(AS1233-Y1233-Z1233-AA1233)),4),ROUND(SUM(Rates!$K$8*AS1233),4)))</f>
        <v/>
      </c>
      <c r="AR1233" s="184" t="str">
        <f t="shared" si="627"/>
        <v/>
      </c>
      <c r="AS1233" s="185" t="str">
        <f t="shared" si="628"/>
        <v/>
      </c>
      <c r="AT1233" s="177" t="str">
        <f t="shared" si="629"/>
        <v/>
      </c>
      <c r="AU1233" s="13" t="str">
        <f>IF(AX1233="","",IF(R1233="Refreshment Beverage",ROUND((BA1233-Y1233-Z1233-AA1233)*VLOOKUP(VALUE(Q1233),Rates!G$15:L$19,3,0),4),ROUND(AW1233*(VLOOKUP(VALUE(Q1233),Rates!G:L,3,0)),4)))</f>
        <v/>
      </c>
      <c r="AV1233" s="183" t="str">
        <f t="shared" si="630"/>
        <v/>
      </c>
      <c r="AW1233" s="186" t="str">
        <f t="shared" si="631"/>
        <v/>
      </c>
      <c r="AX1233" s="184" t="str">
        <f t="shared" si="632"/>
        <v/>
      </c>
      <c r="AY1233" s="186" t="str">
        <f>IF(AX1233="","",IF(R1233="Refreshment Beverage",ROUND(SUM(AX1233*Rates!K$19),4),ROUND(SUM(AX1233*(Rates!J$8/100)),4)))</f>
        <v/>
      </c>
      <c r="AZ1233" s="183" t="str">
        <f t="shared" si="633"/>
        <v/>
      </c>
      <c r="BA1233" s="185" t="str">
        <f t="shared" si="634"/>
        <v/>
      </c>
      <c r="BD1233" s="171"/>
      <c r="BE1233" s="171"/>
      <c r="BF1233" s="171"/>
      <c r="BG1233" s="171"/>
    </row>
    <row r="1234" spans="1:59" ht="15" customHeight="1" x14ac:dyDescent="0.3">
      <c r="A1234" s="172"/>
      <c r="B1234" s="172"/>
      <c r="C1234" s="172"/>
      <c r="D1234" s="173"/>
      <c r="E1234" s="173"/>
      <c r="F1234" s="173"/>
      <c r="G1234" s="173"/>
      <c r="H1234" s="173"/>
      <c r="I1234" s="174"/>
      <c r="J1234" s="175"/>
      <c r="K1234" s="176" t="str">
        <f t="shared" si="606"/>
        <v/>
      </c>
      <c r="L1234" s="177" t="str">
        <f t="shared" si="607"/>
        <v/>
      </c>
      <c r="M1234" s="178" t="str">
        <f t="shared" si="608"/>
        <v/>
      </c>
      <c r="N1234" s="44" t="str" cm="1">
        <f t="array" ref="N1234">IFERROR(IF(_xlfn.SINGLE(A:A)="","",IF(R1234="Beer",SUM(LOOKUP(2,1/(Rates!$B$3:$B$5&lt;=W1234)/(Rates!$C$3:$C$5&gt;=W1234),Rates!$D$3:$D$5)*(X1234/100)*W1234),IF(R1234="Refreshment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44" t="str">
        <f t="shared" si="609"/>
        <v/>
      </c>
      <c r="P1234" s="13"/>
      <c r="Q1234" s="179" t="str">
        <f t="shared" si="610"/>
        <v/>
      </c>
      <c r="R1234" s="180" t="str">
        <f t="shared" si="611"/>
        <v/>
      </c>
      <c r="S1234" s="13" t="str">
        <f>IF(A1234="","",IF(R1234="Refreshment Beverage",VLOOKUP(VALUE(Q1234),Rates!G$15:L$19,2,0),VLOOKUP(VALUE(Q1234),Rates!G$4:L$8,2,0)))</f>
        <v/>
      </c>
      <c r="T1234" s="13" t="str">
        <f t="shared" si="612"/>
        <v/>
      </c>
      <c r="U1234" s="181" t="str">
        <f t="shared" si="613"/>
        <v/>
      </c>
      <c r="V1234" s="13" t="str">
        <f t="shared" si="614"/>
        <v/>
      </c>
      <c r="W1234" s="13" t="str">
        <f t="shared" si="615"/>
        <v/>
      </c>
      <c r="X1234" s="182" t="str">
        <f t="shared" si="616"/>
        <v/>
      </c>
      <c r="Y1234" s="183" t="str">
        <f>IF(A:A="","",IF(R1234="Refreshment Beverage",VLOOKUP(Q1234,Rates!G$15:L$19,6,0)*W1234,VLOOKUP(Q1234,Rates!G$4:L$12,6,0)*W1234))</f>
        <v/>
      </c>
      <c r="Z1234" s="183" t="str">
        <f t="shared" si="617"/>
        <v/>
      </c>
      <c r="AA1234" s="17">
        <f t="shared" si="605"/>
        <v>0</v>
      </c>
      <c r="AB1234" s="177" t="str" cm="1">
        <f t="array" ref="AB1234">IF(_xlfn.SINGLE(A:A)="","",IF(R1234="Refreshment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177" t="str" cm="1">
        <f t="array" ref="AC1234">IF(_xlfn.SINGLE(A:A)="","",IF(R1234="Refreshment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68">
        <f>IFERROR(IF(OR(Q1234=1,Q1234=2,Q1234=3,Q1234=4),VLOOKUP(Q1234,Rates!$A$31:$B$34,2,0)*W1234,IF(V1234=1,VLOOKUP(U1234,'REB BEV MIN MKUP'!B:E,4,0),IF(V1234&gt;1,VLOOKUP(VALUE(W1234),'REB BEV MIN MKUP'!O:Q,3,0),0))),0)</f>
        <v>0</v>
      </c>
      <c r="AE1234" s="177" t="str">
        <f t="shared" si="618"/>
        <v/>
      </c>
      <c r="AF1234" s="13" t="str">
        <f t="shared" si="619"/>
        <v/>
      </c>
      <c r="AG1234" s="177" t="str">
        <f t="shared" si="620"/>
        <v/>
      </c>
      <c r="AH1234" s="184" t="str">
        <f t="shared" si="621"/>
        <v/>
      </c>
      <c r="AI1234" s="184" t="str">
        <f>IF(AE:AE="","",IF(R1234="Refreshment Beverage",AK1234*(Rates!J$19/100),ROUND(SUM(AH1234*(Rates!$J$8/100)),4)))</f>
        <v/>
      </c>
      <c r="AJ1234" s="183" t="str">
        <f t="shared" si="622"/>
        <v/>
      </c>
      <c r="AK1234" s="185" t="str">
        <f t="shared" si="623"/>
        <v/>
      </c>
      <c r="AL1234" s="177" t="str">
        <f t="shared" si="624"/>
        <v/>
      </c>
      <c r="AM1234" s="13" t="str">
        <f>IF(AS1234="","",IF(R1234="Refreshment Beverage",ROUND(AS1234*Rates!K$19,4),ROUND(AO1234*(VLOOKUP(VALUE(Q1234),Rates!G$4:L$12,3,0)),4)))</f>
        <v/>
      </c>
      <c r="AN1234" s="183" t="str">
        <f>IF(AS1234="","",IF(R1234="Refreshment Beverage",AS1234*(Rates!J$19/100),MAX(AM1234,AB1234)))</f>
        <v/>
      </c>
      <c r="AO1234" s="186" t="str">
        <f t="shared" si="625"/>
        <v/>
      </c>
      <c r="AP1234" s="186" t="str">
        <f t="shared" si="626"/>
        <v/>
      </c>
      <c r="AQ1234" s="186" t="str">
        <f>IF(AS1234="","",IF(R1234="Refreshment Beverage",ROUND(SUM(VLOOKUP(Q:Q,Rates!G$15:L$19,3,0)*(AS1234-Y1234-Z1234-AA1234)),4),ROUND(SUM(Rates!$K$8*AS1234),4)))</f>
        <v/>
      </c>
      <c r="AR1234" s="184" t="str">
        <f t="shared" si="627"/>
        <v/>
      </c>
      <c r="AS1234" s="185" t="str">
        <f t="shared" si="628"/>
        <v/>
      </c>
      <c r="AT1234" s="177" t="str">
        <f t="shared" si="629"/>
        <v/>
      </c>
      <c r="AU1234" s="13" t="str">
        <f>IF(AX1234="","",IF(R1234="Refreshment Beverage",ROUND((BA1234-Y1234-Z1234-AA1234)*VLOOKUP(VALUE(Q1234),Rates!G$15:L$19,3,0),4),ROUND(AW1234*(VLOOKUP(VALUE(Q1234),Rates!G:L,3,0)),4)))</f>
        <v/>
      </c>
      <c r="AV1234" s="183" t="str">
        <f t="shared" si="630"/>
        <v/>
      </c>
      <c r="AW1234" s="186" t="str">
        <f t="shared" si="631"/>
        <v/>
      </c>
      <c r="AX1234" s="184" t="str">
        <f t="shared" si="632"/>
        <v/>
      </c>
      <c r="AY1234" s="186" t="str">
        <f>IF(AX1234="","",IF(R1234="Refreshment Beverage",ROUND(SUM(AX1234*Rates!K$19),4),ROUND(SUM(AX1234*(Rates!J$8/100)),4)))</f>
        <v/>
      </c>
      <c r="AZ1234" s="183" t="str">
        <f t="shared" si="633"/>
        <v/>
      </c>
      <c r="BA1234" s="185" t="str">
        <f t="shared" si="634"/>
        <v/>
      </c>
      <c r="BD1234" s="171"/>
      <c r="BE1234" s="171"/>
      <c r="BF1234" s="171"/>
      <c r="BG1234" s="171"/>
    </row>
    <row r="1235" spans="1:59" ht="15" customHeight="1" x14ac:dyDescent="0.3">
      <c r="A1235" s="172"/>
      <c r="B1235" s="172"/>
      <c r="C1235" s="172"/>
      <c r="D1235" s="173"/>
      <c r="E1235" s="173"/>
      <c r="F1235" s="173"/>
      <c r="G1235" s="173"/>
      <c r="H1235" s="173"/>
      <c r="I1235" s="174"/>
      <c r="J1235" s="175"/>
      <c r="K1235" s="176" t="str">
        <f t="shared" si="606"/>
        <v/>
      </c>
      <c r="L1235" s="177" t="str">
        <f t="shared" si="607"/>
        <v/>
      </c>
      <c r="M1235" s="178" t="str">
        <f t="shared" si="608"/>
        <v/>
      </c>
      <c r="N1235" s="44" t="str" cm="1">
        <f t="array" ref="N1235">IFERROR(IF(_xlfn.SINGLE(A:A)="","",IF(R1235="Beer",SUM(LOOKUP(2,1/(Rates!$B$3:$B$5&lt;=W1235)/(Rates!$C$3:$C$5&gt;=W1235),Rates!$D$3:$D$5)*(X1235/100)*W1235),IF(R1235="Refreshment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44" t="str">
        <f t="shared" si="609"/>
        <v/>
      </c>
      <c r="P1235" s="13"/>
      <c r="Q1235" s="179" t="str">
        <f t="shared" si="610"/>
        <v/>
      </c>
      <c r="R1235" s="180" t="str">
        <f t="shared" si="611"/>
        <v/>
      </c>
      <c r="S1235" s="13" t="str">
        <f>IF(A1235="","",IF(R1235="Refreshment Beverage",VLOOKUP(VALUE(Q1235),Rates!G$15:L$19,2,0),VLOOKUP(VALUE(Q1235),Rates!G$4:L$8,2,0)))</f>
        <v/>
      </c>
      <c r="T1235" s="13" t="str">
        <f t="shared" si="612"/>
        <v/>
      </c>
      <c r="U1235" s="181" t="str">
        <f t="shared" si="613"/>
        <v/>
      </c>
      <c r="V1235" s="13" t="str">
        <f t="shared" si="614"/>
        <v/>
      </c>
      <c r="W1235" s="13" t="str">
        <f t="shared" si="615"/>
        <v/>
      </c>
      <c r="X1235" s="182" t="str">
        <f t="shared" si="616"/>
        <v/>
      </c>
      <c r="Y1235" s="183" t="str">
        <f>IF(A:A="","",IF(R1235="Refreshment Beverage",VLOOKUP(Q1235,Rates!G$15:L$19,6,0)*W1235,VLOOKUP(Q1235,Rates!G$4:L$12,6,0)*W1235))</f>
        <v/>
      </c>
      <c r="Z1235" s="183" t="str">
        <f t="shared" si="617"/>
        <v/>
      </c>
      <c r="AA1235" s="17">
        <f t="shared" si="605"/>
        <v>0</v>
      </c>
      <c r="AB1235" s="177" t="str" cm="1">
        <f t="array" ref="AB1235">IF(_xlfn.SINGLE(A:A)="","",IF(R1235="Refreshment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177" t="str" cm="1">
        <f t="array" ref="AC1235">IF(_xlfn.SINGLE(A:A)="","",IF(R1235="Refreshment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68">
        <f>IFERROR(IF(OR(Q1235=1,Q1235=2,Q1235=3,Q1235=4),VLOOKUP(Q1235,Rates!$A$31:$B$34,2,0)*W1235,IF(V1235=1,VLOOKUP(U1235,'REB BEV MIN MKUP'!B:E,4,0),IF(V1235&gt;1,VLOOKUP(VALUE(W1235),'REB BEV MIN MKUP'!O:Q,3,0),0))),0)</f>
        <v>0</v>
      </c>
      <c r="AE1235" s="177" t="str">
        <f t="shared" si="618"/>
        <v/>
      </c>
      <c r="AF1235" s="13" t="str">
        <f t="shared" si="619"/>
        <v/>
      </c>
      <c r="AG1235" s="177" t="str">
        <f t="shared" si="620"/>
        <v/>
      </c>
      <c r="AH1235" s="184" t="str">
        <f t="shared" si="621"/>
        <v/>
      </c>
      <c r="AI1235" s="184" t="str">
        <f>IF(AE:AE="","",IF(R1235="Refreshment Beverage",AK1235*(Rates!J$19/100),ROUND(SUM(AH1235*(Rates!$J$8/100)),4)))</f>
        <v/>
      </c>
      <c r="AJ1235" s="183" t="str">
        <f t="shared" si="622"/>
        <v/>
      </c>
      <c r="AK1235" s="185" t="str">
        <f t="shared" si="623"/>
        <v/>
      </c>
      <c r="AL1235" s="177" t="str">
        <f t="shared" si="624"/>
        <v/>
      </c>
      <c r="AM1235" s="13" t="str">
        <f>IF(AS1235="","",IF(R1235="Refreshment Beverage",ROUND(AS1235*Rates!K$19,4),ROUND(AO1235*(VLOOKUP(VALUE(Q1235),Rates!G$4:L$12,3,0)),4)))</f>
        <v/>
      </c>
      <c r="AN1235" s="183" t="str">
        <f>IF(AS1235="","",IF(R1235="Refreshment Beverage",AS1235*(Rates!J$19/100),MAX(AM1235,AB1235)))</f>
        <v/>
      </c>
      <c r="AO1235" s="186" t="str">
        <f t="shared" si="625"/>
        <v/>
      </c>
      <c r="AP1235" s="186" t="str">
        <f t="shared" si="626"/>
        <v/>
      </c>
      <c r="AQ1235" s="186" t="str">
        <f>IF(AS1235="","",IF(R1235="Refreshment Beverage",ROUND(SUM(VLOOKUP(Q:Q,Rates!G$15:L$19,3,0)*(AS1235-Y1235-Z1235-AA1235)),4),ROUND(SUM(Rates!$K$8*AS1235),4)))</f>
        <v/>
      </c>
      <c r="AR1235" s="184" t="str">
        <f t="shared" si="627"/>
        <v/>
      </c>
      <c r="AS1235" s="185" t="str">
        <f t="shared" si="628"/>
        <v/>
      </c>
      <c r="AT1235" s="177" t="str">
        <f t="shared" si="629"/>
        <v/>
      </c>
      <c r="AU1235" s="13" t="str">
        <f>IF(AX1235="","",IF(R1235="Refreshment Beverage",ROUND((BA1235-Y1235-Z1235-AA1235)*VLOOKUP(VALUE(Q1235),Rates!G$15:L$19,3,0),4),ROUND(AW1235*(VLOOKUP(VALUE(Q1235),Rates!G:L,3,0)),4)))</f>
        <v/>
      </c>
      <c r="AV1235" s="183" t="str">
        <f t="shared" si="630"/>
        <v/>
      </c>
      <c r="AW1235" s="186" t="str">
        <f t="shared" si="631"/>
        <v/>
      </c>
      <c r="AX1235" s="184" t="str">
        <f t="shared" si="632"/>
        <v/>
      </c>
      <c r="AY1235" s="186" t="str">
        <f>IF(AX1235="","",IF(R1235="Refreshment Beverage",ROUND(SUM(AX1235*Rates!K$19),4),ROUND(SUM(AX1235*(Rates!J$8/100)),4)))</f>
        <v/>
      </c>
      <c r="AZ1235" s="183" t="str">
        <f t="shared" si="633"/>
        <v/>
      </c>
      <c r="BA1235" s="185" t="str">
        <f t="shared" si="634"/>
        <v/>
      </c>
      <c r="BD1235" s="171"/>
      <c r="BE1235" s="171"/>
      <c r="BF1235" s="171"/>
      <c r="BG1235" s="171"/>
    </row>
    <row r="1236" spans="1:59" ht="15" customHeight="1" x14ac:dyDescent="0.3">
      <c r="A1236" s="172"/>
      <c r="B1236" s="172"/>
      <c r="C1236" s="172"/>
      <c r="D1236" s="173"/>
      <c r="E1236" s="173"/>
      <c r="F1236" s="173"/>
      <c r="G1236" s="173"/>
      <c r="H1236" s="173"/>
      <c r="I1236" s="174"/>
      <c r="J1236" s="175"/>
      <c r="K1236" s="176" t="str">
        <f t="shared" si="606"/>
        <v/>
      </c>
      <c r="L1236" s="177" t="str">
        <f t="shared" si="607"/>
        <v/>
      </c>
      <c r="M1236" s="178" t="str">
        <f t="shared" si="608"/>
        <v/>
      </c>
      <c r="N1236" s="44" t="str" cm="1">
        <f t="array" ref="N1236">IFERROR(IF(_xlfn.SINGLE(A:A)="","",IF(R1236="Beer",SUM(LOOKUP(2,1/(Rates!$B$3:$B$5&lt;=W1236)/(Rates!$C$3:$C$5&gt;=W1236),Rates!$D$3:$D$5)*(X1236/100)*W1236),IF(R1236="Refreshment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44" t="str">
        <f t="shared" si="609"/>
        <v/>
      </c>
      <c r="P1236" s="13"/>
      <c r="Q1236" s="179" t="str">
        <f t="shared" si="610"/>
        <v/>
      </c>
      <c r="R1236" s="180" t="str">
        <f t="shared" si="611"/>
        <v/>
      </c>
      <c r="S1236" s="13" t="str">
        <f>IF(A1236="","",IF(R1236="Refreshment Beverage",VLOOKUP(VALUE(Q1236),Rates!G$15:L$19,2,0),VLOOKUP(VALUE(Q1236),Rates!G$4:L$8,2,0)))</f>
        <v/>
      </c>
      <c r="T1236" s="13" t="str">
        <f t="shared" si="612"/>
        <v/>
      </c>
      <c r="U1236" s="181" t="str">
        <f t="shared" si="613"/>
        <v/>
      </c>
      <c r="V1236" s="13" t="str">
        <f t="shared" si="614"/>
        <v/>
      </c>
      <c r="W1236" s="13" t="str">
        <f t="shared" si="615"/>
        <v/>
      </c>
      <c r="X1236" s="182" t="str">
        <f t="shared" si="616"/>
        <v/>
      </c>
      <c r="Y1236" s="183" t="str">
        <f>IF(A:A="","",IF(R1236="Refreshment Beverage",VLOOKUP(Q1236,Rates!G$15:L$19,6,0)*W1236,VLOOKUP(Q1236,Rates!G$4:L$12,6,0)*W1236))</f>
        <v/>
      </c>
      <c r="Z1236" s="183" t="str">
        <f t="shared" si="617"/>
        <v/>
      </c>
      <c r="AA1236" s="17">
        <f t="shared" si="605"/>
        <v>0</v>
      </c>
      <c r="AB1236" s="177" t="str" cm="1">
        <f t="array" ref="AB1236">IF(_xlfn.SINGLE(A:A)="","",IF(R1236="Refreshment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177" t="str" cm="1">
        <f t="array" ref="AC1236">IF(_xlfn.SINGLE(A:A)="","",IF(R1236="Refreshment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68">
        <f>IFERROR(IF(OR(Q1236=1,Q1236=2,Q1236=3,Q1236=4),VLOOKUP(Q1236,Rates!$A$31:$B$34,2,0)*W1236,IF(V1236=1,VLOOKUP(U1236,'REB BEV MIN MKUP'!B:E,4,0),IF(V1236&gt;1,VLOOKUP(VALUE(W1236),'REB BEV MIN MKUP'!O:Q,3,0),0))),0)</f>
        <v>0</v>
      </c>
      <c r="AE1236" s="177" t="str">
        <f t="shared" si="618"/>
        <v/>
      </c>
      <c r="AF1236" s="13" t="str">
        <f t="shared" si="619"/>
        <v/>
      </c>
      <c r="AG1236" s="177" t="str">
        <f t="shared" si="620"/>
        <v/>
      </c>
      <c r="AH1236" s="184" t="str">
        <f t="shared" si="621"/>
        <v/>
      </c>
      <c r="AI1236" s="184" t="str">
        <f>IF(AE:AE="","",IF(R1236="Refreshment Beverage",AK1236*(Rates!J$19/100),ROUND(SUM(AH1236*(Rates!$J$8/100)),4)))</f>
        <v/>
      </c>
      <c r="AJ1236" s="183" t="str">
        <f t="shared" si="622"/>
        <v/>
      </c>
      <c r="AK1236" s="185" t="str">
        <f t="shared" si="623"/>
        <v/>
      </c>
      <c r="AL1236" s="177" t="str">
        <f t="shared" si="624"/>
        <v/>
      </c>
      <c r="AM1236" s="13" t="str">
        <f>IF(AS1236="","",IF(R1236="Refreshment Beverage",ROUND(AS1236*Rates!K$19,4),ROUND(AO1236*(VLOOKUP(VALUE(Q1236),Rates!G$4:L$12,3,0)),4)))</f>
        <v/>
      </c>
      <c r="AN1236" s="183" t="str">
        <f>IF(AS1236="","",IF(R1236="Refreshment Beverage",AS1236*(Rates!J$19/100),MAX(AM1236,AB1236)))</f>
        <v/>
      </c>
      <c r="AO1236" s="186" t="str">
        <f t="shared" si="625"/>
        <v/>
      </c>
      <c r="AP1236" s="186" t="str">
        <f t="shared" si="626"/>
        <v/>
      </c>
      <c r="AQ1236" s="186" t="str">
        <f>IF(AS1236="","",IF(R1236="Refreshment Beverage",ROUND(SUM(VLOOKUP(Q:Q,Rates!G$15:L$19,3,0)*(AS1236-Y1236-Z1236-AA1236)),4),ROUND(SUM(Rates!$K$8*AS1236),4)))</f>
        <v/>
      </c>
      <c r="AR1236" s="184" t="str">
        <f t="shared" si="627"/>
        <v/>
      </c>
      <c r="AS1236" s="185" t="str">
        <f t="shared" si="628"/>
        <v/>
      </c>
      <c r="AT1236" s="177" t="str">
        <f t="shared" si="629"/>
        <v/>
      </c>
      <c r="AU1236" s="13" t="str">
        <f>IF(AX1236="","",IF(R1236="Refreshment Beverage",ROUND((BA1236-Y1236-Z1236-AA1236)*VLOOKUP(VALUE(Q1236),Rates!G$15:L$19,3,0),4),ROUND(AW1236*(VLOOKUP(VALUE(Q1236),Rates!G:L,3,0)),4)))</f>
        <v/>
      </c>
      <c r="AV1236" s="183" t="str">
        <f t="shared" si="630"/>
        <v/>
      </c>
      <c r="AW1236" s="186" t="str">
        <f t="shared" si="631"/>
        <v/>
      </c>
      <c r="AX1236" s="184" t="str">
        <f t="shared" si="632"/>
        <v/>
      </c>
      <c r="AY1236" s="186" t="str">
        <f>IF(AX1236="","",IF(R1236="Refreshment Beverage",ROUND(SUM(AX1236*Rates!K$19),4),ROUND(SUM(AX1236*(Rates!J$8/100)),4)))</f>
        <v/>
      </c>
      <c r="AZ1236" s="183" t="str">
        <f t="shared" si="633"/>
        <v/>
      </c>
      <c r="BA1236" s="185" t="str">
        <f t="shared" si="634"/>
        <v/>
      </c>
      <c r="BD1236" s="171"/>
      <c r="BE1236" s="171"/>
      <c r="BF1236" s="171"/>
      <c r="BG1236" s="171"/>
    </row>
    <row r="1237" spans="1:59" ht="15" customHeight="1" x14ac:dyDescent="0.3">
      <c r="A1237" s="172"/>
      <c r="B1237" s="172"/>
      <c r="C1237" s="172"/>
      <c r="D1237" s="173"/>
      <c r="E1237" s="173"/>
      <c r="F1237" s="173"/>
      <c r="G1237" s="173"/>
      <c r="H1237" s="173"/>
      <c r="I1237" s="174"/>
      <c r="J1237" s="175"/>
      <c r="K1237" s="176" t="str">
        <f t="shared" si="606"/>
        <v/>
      </c>
      <c r="L1237" s="177" t="str">
        <f t="shared" si="607"/>
        <v/>
      </c>
      <c r="M1237" s="178" t="str">
        <f t="shared" si="608"/>
        <v/>
      </c>
      <c r="N1237" s="44" t="str" cm="1">
        <f t="array" ref="N1237">IFERROR(IF(_xlfn.SINGLE(A:A)="","",IF(R1237="Beer",SUM(LOOKUP(2,1/(Rates!$B$3:$B$5&lt;=W1237)/(Rates!$C$3:$C$5&gt;=W1237),Rates!$D$3:$D$5)*(X1237/100)*W1237),IF(R1237="Refreshment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44" t="str">
        <f t="shared" si="609"/>
        <v/>
      </c>
      <c r="P1237" s="13"/>
      <c r="Q1237" s="179" t="str">
        <f t="shared" si="610"/>
        <v/>
      </c>
      <c r="R1237" s="180" t="str">
        <f t="shared" si="611"/>
        <v/>
      </c>
      <c r="S1237" s="13" t="str">
        <f>IF(A1237="","",IF(R1237="Refreshment Beverage",VLOOKUP(VALUE(Q1237),Rates!G$15:L$19,2,0),VLOOKUP(VALUE(Q1237),Rates!G$4:L$8,2,0)))</f>
        <v/>
      </c>
      <c r="T1237" s="13" t="str">
        <f t="shared" si="612"/>
        <v/>
      </c>
      <c r="U1237" s="181" t="str">
        <f t="shared" si="613"/>
        <v/>
      </c>
      <c r="V1237" s="13" t="str">
        <f t="shared" si="614"/>
        <v/>
      </c>
      <c r="W1237" s="13" t="str">
        <f t="shared" si="615"/>
        <v/>
      </c>
      <c r="X1237" s="182" t="str">
        <f t="shared" si="616"/>
        <v/>
      </c>
      <c r="Y1237" s="183" t="str">
        <f>IF(A:A="","",IF(R1237="Refreshment Beverage",VLOOKUP(Q1237,Rates!G$15:L$19,6,0)*W1237,VLOOKUP(Q1237,Rates!G$4:L$12,6,0)*W1237))</f>
        <v/>
      </c>
      <c r="Z1237" s="183" t="str">
        <f t="shared" si="617"/>
        <v/>
      </c>
      <c r="AA1237" s="17">
        <f t="shared" si="605"/>
        <v>0</v>
      </c>
      <c r="AB1237" s="177" t="str" cm="1">
        <f t="array" ref="AB1237">IF(_xlfn.SINGLE(A:A)="","",IF(R1237="Refreshment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177" t="str" cm="1">
        <f t="array" ref="AC1237">IF(_xlfn.SINGLE(A:A)="","",IF(R1237="Refreshment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68">
        <f>IFERROR(IF(OR(Q1237=1,Q1237=2,Q1237=3,Q1237=4),VLOOKUP(Q1237,Rates!$A$31:$B$34,2,0)*W1237,IF(V1237=1,VLOOKUP(U1237,'REB BEV MIN MKUP'!B:E,4,0),IF(V1237&gt;1,VLOOKUP(VALUE(W1237),'REB BEV MIN MKUP'!O:Q,3,0),0))),0)</f>
        <v>0</v>
      </c>
      <c r="AE1237" s="177" t="str">
        <f t="shared" si="618"/>
        <v/>
      </c>
      <c r="AF1237" s="13" t="str">
        <f t="shared" si="619"/>
        <v/>
      </c>
      <c r="AG1237" s="177" t="str">
        <f t="shared" si="620"/>
        <v/>
      </c>
      <c r="AH1237" s="184" t="str">
        <f t="shared" si="621"/>
        <v/>
      </c>
      <c r="AI1237" s="184" t="str">
        <f>IF(AE:AE="","",IF(R1237="Refreshment Beverage",AK1237*(Rates!J$19/100),ROUND(SUM(AH1237*(Rates!$J$8/100)),4)))</f>
        <v/>
      </c>
      <c r="AJ1237" s="183" t="str">
        <f t="shared" si="622"/>
        <v/>
      </c>
      <c r="AK1237" s="185" t="str">
        <f t="shared" si="623"/>
        <v/>
      </c>
      <c r="AL1237" s="177" t="str">
        <f t="shared" si="624"/>
        <v/>
      </c>
      <c r="AM1237" s="13" t="str">
        <f>IF(AS1237="","",IF(R1237="Refreshment Beverage",ROUND(AS1237*Rates!K$19,4),ROUND(AO1237*(VLOOKUP(VALUE(Q1237),Rates!G$4:L$12,3,0)),4)))</f>
        <v/>
      </c>
      <c r="AN1237" s="183" t="str">
        <f>IF(AS1237="","",IF(R1237="Refreshment Beverage",AS1237*(Rates!J$19/100),MAX(AM1237,AB1237)))</f>
        <v/>
      </c>
      <c r="AO1237" s="186" t="str">
        <f t="shared" si="625"/>
        <v/>
      </c>
      <c r="AP1237" s="186" t="str">
        <f t="shared" si="626"/>
        <v/>
      </c>
      <c r="AQ1237" s="186" t="str">
        <f>IF(AS1237="","",IF(R1237="Refreshment Beverage",ROUND(SUM(VLOOKUP(Q:Q,Rates!G$15:L$19,3,0)*(AS1237-Y1237-Z1237-AA1237)),4),ROUND(SUM(Rates!$K$8*AS1237),4)))</f>
        <v/>
      </c>
      <c r="AR1237" s="184" t="str">
        <f t="shared" si="627"/>
        <v/>
      </c>
      <c r="AS1237" s="185" t="str">
        <f t="shared" si="628"/>
        <v/>
      </c>
      <c r="AT1237" s="177" t="str">
        <f t="shared" si="629"/>
        <v/>
      </c>
      <c r="AU1237" s="13" t="str">
        <f>IF(AX1237="","",IF(R1237="Refreshment Beverage",ROUND((BA1237-Y1237-Z1237-AA1237)*VLOOKUP(VALUE(Q1237),Rates!G$15:L$19,3,0),4),ROUND(AW1237*(VLOOKUP(VALUE(Q1237),Rates!G:L,3,0)),4)))</f>
        <v/>
      </c>
      <c r="AV1237" s="183" t="str">
        <f t="shared" si="630"/>
        <v/>
      </c>
      <c r="AW1237" s="186" t="str">
        <f t="shared" si="631"/>
        <v/>
      </c>
      <c r="AX1237" s="184" t="str">
        <f t="shared" si="632"/>
        <v/>
      </c>
      <c r="AY1237" s="186" t="str">
        <f>IF(AX1237="","",IF(R1237="Refreshment Beverage",ROUND(SUM(AX1237*Rates!K$19),4),ROUND(SUM(AX1237*(Rates!J$8/100)),4)))</f>
        <v/>
      </c>
      <c r="AZ1237" s="183" t="str">
        <f t="shared" si="633"/>
        <v/>
      </c>
      <c r="BA1237" s="185" t="str">
        <f t="shared" si="634"/>
        <v/>
      </c>
      <c r="BD1237" s="171"/>
      <c r="BE1237" s="171"/>
      <c r="BF1237" s="171"/>
      <c r="BG1237" s="171"/>
    </row>
    <row r="1238" spans="1:59" ht="15" customHeight="1" x14ac:dyDescent="0.3">
      <c r="A1238" s="172"/>
      <c r="B1238" s="172"/>
      <c r="C1238" s="172"/>
      <c r="D1238" s="173"/>
      <c r="E1238" s="173"/>
      <c r="F1238" s="173"/>
      <c r="G1238" s="173"/>
      <c r="H1238" s="173"/>
      <c r="I1238" s="174"/>
      <c r="J1238" s="175"/>
      <c r="K1238" s="176" t="str">
        <f t="shared" si="606"/>
        <v/>
      </c>
      <c r="L1238" s="177" t="str">
        <f t="shared" si="607"/>
        <v/>
      </c>
      <c r="M1238" s="178" t="str">
        <f t="shared" si="608"/>
        <v/>
      </c>
      <c r="N1238" s="44" t="str" cm="1">
        <f t="array" ref="N1238">IFERROR(IF(_xlfn.SINGLE(A:A)="","",IF(R1238="Beer",SUM(LOOKUP(2,1/(Rates!$B$3:$B$5&lt;=W1238)/(Rates!$C$3:$C$5&gt;=W1238),Rates!$D$3:$D$5)*(X1238/100)*W1238),IF(R1238="Refreshment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44" t="str">
        <f t="shared" si="609"/>
        <v/>
      </c>
      <c r="P1238" s="13"/>
      <c r="Q1238" s="179" t="str">
        <f t="shared" si="610"/>
        <v/>
      </c>
      <c r="R1238" s="180" t="str">
        <f t="shared" si="611"/>
        <v/>
      </c>
      <c r="S1238" s="13" t="str">
        <f>IF(A1238="","",IF(R1238="Refreshment Beverage",VLOOKUP(VALUE(Q1238),Rates!G$15:L$19,2,0),VLOOKUP(VALUE(Q1238),Rates!G$4:L$8,2,0)))</f>
        <v/>
      </c>
      <c r="T1238" s="13" t="str">
        <f t="shared" si="612"/>
        <v/>
      </c>
      <c r="U1238" s="181" t="str">
        <f t="shared" si="613"/>
        <v/>
      </c>
      <c r="V1238" s="13" t="str">
        <f t="shared" si="614"/>
        <v/>
      </c>
      <c r="W1238" s="13" t="str">
        <f t="shared" si="615"/>
        <v/>
      </c>
      <c r="X1238" s="182" t="str">
        <f t="shared" si="616"/>
        <v/>
      </c>
      <c r="Y1238" s="183" t="str">
        <f>IF(A:A="","",IF(R1238="Refreshment Beverage",VLOOKUP(Q1238,Rates!G$15:L$19,6,0)*W1238,VLOOKUP(Q1238,Rates!G$4:L$12,6,0)*W1238))</f>
        <v/>
      </c>
      <c r="Z1238" s="183" t="str">
        <f t="shared" si="617"/>
        <v/>
      </c>
      <c r="AA1238" s="17">
        <f t="shared" si="605"/>
        <v>0</v>
      </c>
      <c r="AB1238" s="177" t="str" cm="1">
        <f t="array" ref="AB1238">IF(_xlfn.SINGLE(A:A)="","",IF(R1238="Refreshment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177" t="str" cm="1">
        <f t="array" ref="AC1238">IF(_xlfn.SINGLE(A:A)="","",IF(R1238="Refreshment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68">
        <f>IFERROR(IF(OR(Q1238=1,Q1238=2,Q1238=3,Q1238=4),VLOOKUP(Q1238,Rates!$A$31:$B$34,2,0)*W1238,IF(V1238=1,VLOOKUP(U1238,'REB BEV MIN MKUP'!B:E,4,0),IF(V1238&gt;1,VLOOKUP(VALUE(W1238),'REB BEV MIN MKUP'!O:Q,3,0),0))),0)</f>
        <v>0</v>
      </c>
      <c r="AE1238" s="177" t="str">
        <f t="shared" si="618"/>
        <v/>
      </c>
      <c r="AF1238" s="13" t="str">
        <f t="shared" si="619"/>
        <v/>
      </c>
      <c r="AG1238" s="177" t="str">
        <f t="shared" si="620"/>
        <v/>
      </c>
      <c r="AH1238" s="184" t="str">
        <f t="shared" si="621"/>
        <v/>
      </c>
      <c r="AI1238" s="184" t="str">
        <f>IF(AE:AE="","",IF(R1238="Refreshment Beverage",AK1238*(Rates!J$19/100),ROUND(SUM(AH1238*(Rates!$J$8/100)),4)))</f>
        <v/>
      </c>
      <c r="AJ1238" s="183" t="str">
        <f t="shared" si="622"/>
        <v/>
      </c>
      <c r="AK1238" s="185" t="str">
        <f t="shared" si="623"/>
        <v/>
      </c>
      <c r="AL1238" s="177" t="str">
        <f t="shared" si="624"/>
        <v/>
      </c>
      <c r="AM1238" s="13" t="str">
        <f>IF(AS1238="","",IF(R1238="Refreshment Beverage",ROUND(AS1238*Rates!K$19,4),ROUND(AO1238*(VLOOKUP(VALUE(Q1238),Rates!G$4:L$12,3,0)),4)))</f>
        <v/>
      </c>
      <c r="AN1238" s="183" t="str">
        <f>IF(AS1238="","",IF(R1238="Refreshment Beverage",AS1238*(Rates!J$19/100),MAX(AM1238,AB1238)))</f>
        <v/>
      </c>
      <c r="AO1238" s="186" t="str">
        <f t="shared" si="625"/>
        <v/>
      </c>
      <c r="AP1238" s="186" t="str">
        <f t="shared" si="626"/>
        <v/>
      </c>
      <c r="AQ1238" s="186" t="str">
        <f>IF(AS1238="","",IF(R1238="Refreshment Beverage",ROUND(SUM(VLOOKUP(Q:Q,Rates!G$15:L$19,3,0)*(AS1238-Y1238-Z1238-AA1238)),4),ROUND(SUM(Rates!$K$8*AS1238),4)))</f>
        <v/>
      </c>
      <c r="AR1238" s="184" t="str">
        <f t="shared" si="627"/>
        <v/>
      </c>
      <c r="AS1238" s="185" t="str">
        <f t="shared" si="628"/>
        <v/>
      </c>
      <c r="AT1238" s="177" t="str">
        <f t="shared" si="629"/>
        <v/>
      </c>
      <c r="AU1238" s="13" t="str">
        <f>IF(AX1238="","",IF(R1238="Refreshment Beverage",ROUND((BA1238-Y1238-Z1238-AA1238)*VLOOKUP(VALUE(Q1238),Rates!G$15:L$19,3,0),4),ROUND(AW1238*(VLOOKUP(VALUE(Q1238),Rates!G:L,3,0)),4)))</f>
        <v/>
      </c>
      <c r="AV1238" s="183" t="str">
        <f t="shared" si="630"/>
        <v/>
      </c>
      <c r="AW1238" s="186" t="str">
        <f t="shared" si="631"/>
        <v/>
      </c>
      <c r="AX1238" s="184" t="str">
        <f t="shared" si="632"/>
        <v/>
      </c>
      <c r="AY1238" s="186" t="str">
        <f>IF(AX1238="","",IF(R1238="Refreshment Beverage",ROUND(SUM(AX1238*Rates!K$19),4),ROUND(SUM(AX1238*(Rates!J$8/100)),4)))</f>
        <v/>
      </c>
      <c r="AZ1238" s="183" t="str">
        <f t="shared" si="633"/>
        <v/>
      </c>
      <c r="BA1238" s="185" t="str">
        <f t="shared" si="634"/>
        <v/>
      </c>
      <c r="BD1238" s="171"/>
      <c r="BE1238" s="171"/>
      <c r="BF1238" s="171"/>
      <c r="BG1238" s="171"/>
    </row>
    <row r="1239" spans="1:59" ht="15" customHeight="1" x14ac:dyDescent="0.3">
      <c r="A1239" s="172"/>
      <c r="B1239" s="172"/>
      <c r="C1239" s="172"/>
      <c r="D1239" s="173"/>
      <c r="E1239" s="173"/>
      <c r="F1239" s="173"/>
      <c r="G1239" s="173"/>
      <c r="H1239" s="173"/>
      <c r="I1239" s="174"/>
      <c r="J1239" s="175"/>
      <c r="K1239" s="176" t="str">
        <f t="shared" si="606"/>
        <v/>
      </c>
      <c r="L1239" s="177" t="str">
        <f t="shared" si="607"/>
        <v/>
      </c>
      <c r="M1239" s="178" t="str">
        <f t="shared" si="608"/>
        <v/>
      </c>
      <c r="N1239" s="44" t="str" cm="1">
        <f t="array" ref="N1239">IFERROR(IF(_xlfn.SINGLE(A:A)="","",IF(R1239="Beer",SUM(LOOKUP(2,1/(Rates!$B$3:$B$5&lt;=W1239)/(Rates!$C$3:$C$5&gt;=W1239),Rates!$D$3:$D$5)*(X1239/100)*W1239),IF(R1239="Refreshment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44" t="str">
        <f t="shared" si="609"/>
        <v/>
      </c>
      <c r="P1239" s="13"/>
      <c r="Q1239" s="179" t="str">
        <f t="shared" si="610"/>
        <v/>
      </c>
      <c r="R1239" s="180" t="str">
        <f t="shared" si="611"/>
        <v/>
      </c>
      <c r="S1239" s="13" t="str">
        <f>IF(A1239="","",IF(R1239="Refreshment Beverage",VLOOKUP(VALUE(Q1239),Rates!G$15:L$19,2,0),VLOOKUP(VALUE(Q1239),Rates!G$4:L$8,2,0)))</f>
        <v/>
      </c>
      <c r="T1239" s="13" t="str">
        <f t="shared" si="612"/>
        <v/>
      </c>
      <c r="U1239" s="181" t="str">
        <f t="shared" si="613"/>
        <v/>
      </c>
      <c r="V1239" s="13" t="str">
        <f t="shared" si="614"/>
        <v/>
      </c>
      <c r="W1239" s="13" t="str">
        <f t="shared" si="615"/>
        <v/>
      </c>
      <c r="X1239" s="182" t="str">
        <f t="shared" si="616"/>
        <v/>
      </c>
      <c r="Y1239" s="183" t="str">
        <f>IF(A:A="","",IF(R1239="Refreshment Beverage",VLOOKUP(Q1239,Rates!G$15:L$19,6,0)*W1239,VLOOKUP(Q1239,Rates!G$4:L$12,6,0)*W1239))</f>
        <v/>
      </c>
      <c r="Z1239" s="183" t="str">
        <f t="shared" si="617"/>
        <v/>
      </c>
      <c r="AA1239" s="17">
        <f t="shared" si="605"/>
        <v>0</v>
      </c>
      <c r="AB1239" s="177" t="str" cm="1">
        <f t="array" ref="AB1239">IF(_xlfn.SINGLE(A:A)="","",IF(R1239="Refreshment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177" t="str" cm="1">
        <f t="array" ref="AC1239">IF(_xlfn.SINGLE(A:A)="","",IF(R1239="Refreshment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68">
        <f>IFERROR(IF(OR(Q1239=1,Q1239=2,Q1239=3,Q1239=4),VLOOKUP(Q1239,Rates!$A$31:$B$34,2,0)*W1239,IF(V1239=1,VLOOKUP(U1239,'REB BEV MIN MKUP'!B:E,4,0),IF(V1239&gt;1,VLOOKUP(VALUE(W1239),'REB BEV MIN MKUP'!O:Q,3,0),0))),0)</f>
        <v>0</v>
      </c>
      <c r="AE1239" s="177" t="str">
        <f t="shared" si="618"/>
        <v/>
      </c>
      <c r="AF1239" s="13" t="str">
        <f t="shared" si="619"/>
        <v/>
      </c>
      <c r="AG1239" s="177" t="str">
        <f t="shared" si="620"/>
        <v/>
      </c>
      <c r="AH1239" s="184" t="str">
        <f t="shared" si="621"/>
        <v/>
      </c>
      <c r="AI1239" s="184" t="str">
        <f>IF(AE:AE="","",IF(R1239="Refreshment Beverage",AK1239*(Rates!J$19/100),ROUND(SUM(AH1239*(Rates!$J$8/100)),4)))</f>
        <v/>
      </c>
      <c r="AJ1239" s="183" t="str">
        <f t="shared" si="622"/>
        <v/>
      </c>
      <c r="AK1239" s="185" t="str">
        <f t="shared" si="623"/>
        <v/>
      </c>
      <c r="AL1239" s="177" t="str">
        <f t="shared" si="624"/>
        <v/>
      </c>
      <c r="AM1239" s="13" t="str">
        <f>IF(AS1239="","",IF(R1239="Refreshment Beverage",ROUND(AS1239*Rates!K$19,4),ROUND(AO1239*(VLOOKUP(VALUE(Q1239),Rates!G$4:L$12,3,0)),4)))</f>
        <v/>
      </c>
      <c r="AN1239" s="183" t="str">
        <f>IF(AS1239="","",IF(R1239="Refreshment Beverage",AS1239*(Rates!J$19/100),MAX(AM1239,AB1239)))</f>
        <v/>
      </c>
      <c r="AO1239" s="186" t="str">
        <f t="shared" si="625"/>
        <v/>
      </c>
      <c r="AP1239" s="186" t="str">
        <f t="shared" si="626"/>
        <v/>
      </c>
      <c r="AQ1239" s="186" t="str">
        <f>IF(AS1239="","",IF(R1239="Refreshment Beverage",ROUND(SUM(VLOOKUP(Q:Q,Rates!G$15:L$19,3,0)*(AS1239-Y1239-Z1239-AA1239)),4),ROUND(SUM(Rates!$K$8*AS1239),4)))</f>
        <v/>
      </c>
      <c r="AR1239" s="184" t="str">
        <f t="shared" si="627"/>
        <v/>
      </c>
      <c r="AS1239" s="185" t="str">
        <f t="shared" si="628"/>
        <v/>
      </c>
      <c r="AT1239" s="177" t="str">
        <f t="shared" si="629"/>
        <v/>
      </c>
      <c r="AU1239" s="13" t="str">
        <f>IF(AX1239="","",IF(R1239="Refreshment Beverage",ROUND((BA1239-Y1239-Z1239-AA1239)*VLOOKUP(VALUE(Q1239),Rates!G$15:L$19,3,0),4),ROUND(AW1239*(VLOOKUP(VALUE(Q1239),Rates!G:L,3,0)),4)))</f>
        <v/>
      </c>
      <c r="AV1239" s="183" t="str">
        <f t="shared" si="630"/>
        <v/>
      </c>
      <c r="AW1239" s="186" t="str">
        <f t="shared" si="631"/>
        <v/>
      </c>
      <c r="AX1239" s="184" t="str">
        <f t="shared" si="632"/>
        <v/>
      </c>
      <c r="AY1239" s="186" t="str">
        <f>IF(AX1239="","",IF(R1239="Refreshment Beverage",ROUND(SUM(AX1239*Rates!K$19),4),ROUND(SUM(AX1239*(Rates!J$8/100)),4)))</f>
        <v/>
      </c>
      <c r="AZ1239" s="183" t="str">
        <f t="shared" si="633"/>
        <v/>
      </c>
      <c r="BA1239" s="185" t="str">
        <f t="shared" si="634"/>
        <v/>
      </c>
      <c r="BD1239" s="171"/>
      <c r="BE1239" s="171"/>
      <c r="BF1239" s="171"/>
      <c r="BG1239" s="171"/>
    </row>
    <row r="1240" spans="1:59" ht="15" customHeight="1" x14ac:dyDescent="0.3">
      <c r="A1240" s="172"/>
      <c r="B1240" s="172"/>
      <c r="C1240" s="172"/>
      <c r="D1240" s="173"/>
      <c r="E1240" s="173"/>
      <c r="F1240" s="173"/>
      <c r="G1240" s="173"/>
      <c r="H1240" s="173"/>
      <c r="I1240" s="174"/>
      <c r="J1240" s="175"/>
      <c r="K1240" s="176" t="str">
        <f t="shared" si="606"/>
        <v/>
      </c>
      <c r="L1240" s="177" t="str">
        <f t="shared" si="607"/>
        <v/>
      </c>
      <c r="M1240" s="178" t="str">
        <f t="shared" si="608"/>
        <v/>
      </c>
      <c r="N1240" s="44" t="str" cm="1">
        <f t="array" ref="N1240">IFERROR(IF(_xlfn.SINGLE(A:A)="","",IF(R1240="Beer",SUM(LOOKUP(2,1/(Rates!$B$3:$B$5&lt;=W1240)/(Rates!$C$3:$C$5&gt;=W1240),Rates!$D$3:$D$5)*(X1240/100)*W1240),IF(R1240="Refreshment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44" t="str">
        <f t="shared" si="609"/>
        <v/>
      </c>
      <c r="P1240" s="13"/>
      <c r="Q1240" s="179" t="str">
        <f t="shared" si="610"/>
        <v/>
      </c>
      <c r="R1240" s="180" t="str">
        <f t="shared" si="611"/>
        <v/>
      </c>
      <c r="S1240" s="13" t="str">
        <f>IF(A1240="","",IF(R1240="Refreshment Beverage",VLOOKUP(VALUE(Q1240),Rates!G$15:L$19,2,0),VLOOKUP(VALUE(Q1240),Rates!G$4:L$8,2,0)))</f>
        <v/>
      </c>
      <c r="T1240" s="13" t="str">
        <f t="shared" si="612"/>
        <v/>
      </c>
      <c r="U1240" s="181" t="str">
        <f t="shared" si="613"/>
        <v/>
      </c>
      <c r="V1240" s="13" t="str">
        <f t="shared" si="614"/>
        <v/>
      </c>
      <c r="W1240" s="13" t="str">
        <f t="shared" si="615"/>
        <v/>
      </c>
      <c r="X1240" s="182" t="str">
        <f t="shared" si="616"/>
        <v/>
      </c>
      <c r="Y1240" s="183" t="str">
        <f>IF(A:A="","",IF(R1240="Refreshment Beverage",VLOOKUP(Q1240,Rates!G$15:L$19,6,0)*W1240,VLOOKUP(Q1240,Rates!G$4:L$12,6,0)*W1240))</f>
        <v/>
      </c>
      <c r="Z1240" s="183" t="str">
        <f t="shared" si="617"/>
        <v/>
      </c>
      <c r="AA1240" s="17">
        <f t="shared" si="605"/>
        <v>0</v>
      </c>
      <c r="AB1240" s="177" t="str" cm="1">
        <f t="array" ref="AB1240">IF(_xlfn.SINGLE(A:A)="","",IF(R1240="Refreshment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177" t="str" cm="1">
        <f t="array" ref="AC1240">IF(_xlfn.SINGLE(A:A)="","",IF(R1240="Refreshment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68">
        <f>IFERROR(IF(OR(Q1240=1,Q1240=2,Q1240=3,Q1240=4),VLOOKUP(Q1240,Rates!$A$31:$B$34,2,0)*W1240,IF(V1240=1,VLOOKUP(U1240,'REB BEV MIN MKUP'!B:E,4,0),IF(V1240&gt;1,VLOOKUP(VALUE(W1240),'REB BEV MIN MKUP'!O:Q,3,0),0))),0)</f>
        <v>0</v>
      </c>
      <c r="AE1240" s="177" t="str">
        <f t="shared" si="618"/>
        <v/>
      </c>
      <c r="AF1240" s="13" t="str">
        <f t="shared" si="619"/>
        <v/>
      </c>
      <c r="AG1240" s="177" t="str">
        <f t="shared" si="620"/>
        <v/>
      </c>
      <c r="AH1240" s="184" t="str">
        <f t="shared" si="621"/>
        <v/>
      </c>
      <c r="AI1240" s="184" t="str">
        <f>IF(AE:AE="","",IF(R1240="Refreshment Beverage",AK1240*(Rates!J$19/100),ROUND(SUM(AH1240*(Rates!$J$8/100)),4)))</f>
        <v/>
      </c>
      <c r="AJ1240" s="183" t="str">
        <f t="shared" si="622"/>
        <v/>
      </c>
      <c r="AK1240" s="185" t="str">
        <f t="shared" si="623"/>
        <v/>
      </c>
      <c r="AL1240" s="177" t="str">
        <f t="shared" si="624"/>
        <v/>
      </c>
      <c r="AM1240" s="13" t="str">
        <f>IF(AS1240="","",IF(R1240="Refreshment Beverage",ROUND(AS1240*Rates!K$19,4),ROUND(AO1240*(VLOOKUP(VALUE(Q1240),Rates!G$4:L$12,3,0)),4)))</f>
        <v/>
      </c>
      <c r="AN1240" s="183" t="str">
        <f>IF(AS1240="","",IF(R1240="Refreshment Beverage",AS1240*(Rates!J$19/100),MAX(AM1240,AB1240)))</f>
        <v/>
      </c>
      <c r="AO1240" s="186" t="str">
        <f t="shared" si="625"/>
        <v/>
      </c>
      <c r="AP1240" s="186" t="str">
        <f t="shared" si="626"/>
        <v/>
      </c>
      <c r="AQ1240" s="186" t="str">
        <f>IF(AS1240="","",IF(R1240="Refreshment Beverage",ROUND(SUM(VLOOKUP(Q:Q,Rates!G$15:L$19,3,0)*(AS1240-Y1240-Z1240-AA1240)),4),ROUND(SUM(Rates!$K$8*AS1240),4)))</f>
        <v/>
      </c>
      <c r="AR1240" s="184" t="str">
        <f t="shared" si="627"/>
        <v/>
      </c>
      <c r="AS1240" s="185" t="str">
        <f t="shared" si="628"/>
        <v/>
      </c>
      <c r="AT1240" s="177" t="str">
        <f t="shared" si="629"/>
        <v/>
      </c>
      <c r="AU1240" s="13" t="str">
        <f>IF(AX1240="","",IF(R1240="Refreshment Beverage",ROUND((BA1240-Y1240-Z1240-AA1240)*VLOOKUP(VALUE(Q1240),Rates!G$15:L$19,3,0),4),ROUND(AW1240*(VLOOKUP(VALUE(Q1240),Rates!G:L,3,0)),4)))</f>
        <v/>
      </c>
      <c r="AV1240" s="183" t="str">
        <f t="shared" si="630"/>
        <v/>
      </c>
      <c r="AW1240" s="186" t="str">
        <f t="shared" si="631"/>
        <v/>
      </c>
      <c r="AX1240" s="184" t="str">
        <f t="shared" si="632"/>
        <v/>
      </c>
      <c r="AY1240" s="186" t="str">
        <f>IF(AX1240="","",IF(R1240="Refreshment Beverage",ROUND(SUM(AX1240*Rates!K$19),4),ROUND(SUM(AX1240*(Rates!J$8/100)),4)))</f>
        <v/>
      </c>
      <c r="AZ1240" s="183" t="str">
        <f t="shared" si="633"/>
        <v/>
      </c>
      <c r="BA1240" s="185" t="str">
        <f t="shared" si="634"/>
        <v/>
      </c>
      <c r="BD1240" s="171"/>
      <c r="BE1240" s="171"/>
      <c r="BF1240" s="171"/>
      <c r="BG1240" s="171"/>
    </row>
    <row r="1241" spans="1:59" ht="15" customHeight="1" x14ac:dyDescent="0.3">
      <c r="A1241" s="172"/>
      <c r="B1241" s="172"/>
      <c r="C1241" s="172"/>
      <c r="D1241" s="173"/>
      <c r="E1241" s="173"/>
      <c r="F1241" s="173"/>
      <c r="G1241" s="173"/>
      <c r="H1241" s="173"/>
      <c r="I1241" s="174"/>
      <c r="J1241" s="175"/>
      <c r="K1241" s="176" t="str">
        <f t="shared" si="606"/>
        <v/>
      </c>
      <c r="L1241" s="177" t="str">
        <f t="shared" si="607"/>
        <v/>
      </c>
      <c r="M1241" s="178" t="str">
        <f t="shared" si="608"/>
        <v/>
      </c>
      <c r="N1241" s="44" t="str" cm="1">
        <f t="array" ref="N1241">IFERROR(IF(_xlfn.SINGLE(A:A)="","",IF(R1241="Beer",SUM(LOOKUP(2,1/(Rates!$B$3:$B$5&lt;=W1241)/(Rates!$C$3:$C$5&gt;=W1241),Rates!$D$3:$D$5)*(X1241/100)*W1241),IF(R1241="Refreshment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44" t="str">
        <f t="shared" si="609"/>
        <v/>
      </c>
      <c r="P1241" s="13"/>
      <c r="Q1241" s="179" t="str">
        <f t="shared" si="610"/>
        <v/>
      </c>
      <c r="R1241" s="180" t="str">
        <f t="shared" si="611"/>
        <v/>
      </c>
      <c r="S1241" s="13" t="str">
        <f>IF(A1241="","",IF(R1241="Refreshment Beverage",VLOOKUP(VALUE(Q1241),Rates!G$15:L$19,2,0),VLOOKUP(VALUE(Q1241),Rates!G$4:L$8,2,0)))</f>
        <v/>
      </c>
      <c r="T1241" s="13" t="str">
        <f t="shared" si="612"/>
        <v/>
      </c>
      <c r="U1241" s="181" t="str">
        <f t="shared" si="613"/>
        <v/>
      </c>
      <c r="V1241" s="13" t="str">
        <f t="shared" si="614"/>
        <v/>
      </c>
      <c r="W1241" s="13" t="str">
        <f t="shared" si="615"/>
        <v/>
      </c>
      <c r="X1241" s="182" t="str">
        <f t="shared" si="616"/>
        <v/>
      </c>
      <c r="Y1241" s="183" t="str">
        <f>IF(A:A="","",IF(R1241="Refreshment Beverage",VLOOKUP(Q1241,Rates!G$15:L$19,6,0)*W1241,VLOOKUP(Q1241,Rates!G$4:L$12,6,0)*W1241))</f>
        <v/>
      </c>
      <c r="Z1241" s="183" t="str">
        <f t="shared" si="617"/>
        <v/>
      </c>
      <c r="AA1241" s="17">
        <f t="shared" si="605"/>
        <v>0</v>
      </c>
      <c r="AB1241" s="177" t="str" cm="1">
        <f t="array" ref="AB1241">IF(_xlfn.SINGLE(A:A)="","",IF(R1241="Refreshment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177" t="str" cm="1">
        <f t="array" ref="AC1241">IF(_xlfn.SINGLE(A:A)="","",IF(R1241="Refreshment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68">
        <f>IFERROR(IF(OR(Q1241=1,Q1241=2,Q1241=3,Q1241=4),VLOOKUP(Q1241,Rates!$A$31:$B$34,2,0)*W1241,IF(V1241=1,VLOOKUP(U1241,'REB BEV MIN MKUP'!B:E,4,0),IF(V1241&gt;1,VLOOKUP(VALUE(W1241),'REB BEV MIN MKUP'!O:Q,3,0),0))),0)</f>
        <v>0</v>
      </c>
      <c r="AE1241" s="177" t="str">
        <f t="shared" si="618"/>
        <v/>
      </c>
      <c r="AF1241" s="13" t="str">
        <f t="shared" si="619"/>
        <v/>
      </c>
      <c r="AG1241" s="177" t="str">
        <f t="shared" si="620"/>
        <v/>
      </c>
      <c r="AH1241" s="184" t="str">
        <f t="shared" si="621"/>
        <v/>
      </c>
      <c r="AI1241" s="184" t="str">
        <f>IF(AE:AE="","",IF(R1241="Refreshment Beverage",AK1241*(Rates!J$19/100),ROUND(SUM(AH1241*(Rates!$J$8/100)),4)))</f>
        <v/>
      </c>
      <c r="AJ1241" s="183" t="str">
        <f t="shared" si="622"/>
        <v/>
      </c>
      <c r="AK1241" s="185" t="str">
        <f t="shared" si="623"/>
        <v/>
      </c>
      <c r="AL1241" s="177" t="str">
        <f t="shared" si="624"/>
        <v/>
      </c>
      <c r="AM1241" s="13" t="str">
        <f>IF(AS1241="","",IF(R1241="Refreshment Beverage",ROUND(AS1241*Rates!K$19,4),ROUND(AO1241*(VLOOKUP(VALUE(Q1241),Rates!G$4:L$12,3,0)),4)))</f>
        <v/>
      </c>
      <c r="AN1241" s="183" t="str">
        <f>IF(AS1241="","",IF(R1241="Refreshment Beverage",AS1241*(Rates!J$19/100),MAX(AM1241,AB1241)))</f>
        <v/>
      </c>
      <c r="AO1241" s="186" t="str">
        <f t="shared" si="625"/>
        <v/>
      </c>
      <c r="AP1241" s="186" t="str">
        <f t="shared" si="626"/>
        <v/>
      </c>
      <c r="AQ1241" s="186" t="str">
        <f>IF(AS1241="","",IF(R1241="Refreshment Beverage",ROUND(SUM(VLOOKUP(Q:Q,Rates!G$15:L$19,3,0)*(AS1241-Y1241-Z1241-AA1241)),4),ROUND(SUM(Rates!$K$8*AS1241),4)))</f>
        <v/>
      </c>
      <c r="AR1241" s="184" t="str">
        <f t="shared" si="627"/>
        <v/>
      </c>
      <c r="AS1241" s="185" t="str">
        <f t="shared" si="628"/>
        <v/>
      </c>
      <c r="AT1241" s="177" t="str">
        <f t="shared" si="629"/>
        <v/>
      </c>
      <c r="AU1241" s="13" t="str">
        <f>IF(AX1241="","",IF(R1241="Refreshment Beverage",ROUND((BA1241-Y1241-Z1241-AA1241)*VLOOKUP(VALUE(Q1241),Rates!G$15:L$19,3,0),4),ROUND(AW1241*(VLOOKUP(VALUE(Q1241),Rates!G:L,3,0)),4)))</f>
        <v/>
      </c>
      <c r="AV1241" s="183" t="str">
        <f t="shared" si="630"/>
        <v/>
      </c>
      <c r="AW1241" s="186" t="str">
        <f t="shared" si="631"/>
        <v/>
      </c>
      <c r="AX1241" s="184" t="str">
        <f t="shared" si="632"/>
        <v/>
      </c>
      <c r="AY1241" s="186" t="str">
        <f>IF(AX1241="","",IF(R1241="Refreshment Beverage",ROUND(SUM(AX1241*Rates!K$19),4),ROUND(SUM(AX1241*(Rates!J$8/100)),4)))</f>
        <v/>
      </c>
      <c r="AZ1241" s="183" t="str">
        <f t="shared" si="633"/>
        <v/>
      </c>
      <c r="BA1241" s="185" t="str">
        <f t="shared" si="634"/>
        <v/>
      </c>
      <c r="BD1241" s="171"/>
      <c r="BE1241" s="171"/>
      <c r="BF1241" s="171"/>
      <c r="BG1241" s="171"/>
    </row>
    <row r="1242" spans="1:59" ht="15" customHeight="1" x14ac:dyDescent="0.3">
      <c r="A1242" s="172"/>
      <c r="B1242" s="172"/>
      <c r="C1242" s="172"/>
      <c r="D1242" s="173"/>
      <c r="E1242" s="173"/>
      <c r="F1242" s="173"/>
      <c r="G1242" s="173"/>
      <c r="H1242" s="173"/>
      <c r="I1242" s="174"/>
      <c r="J1242" s="175"/>
      <c r="K1242" s="176" t="str">
        <f t="shared" si="606"/>
        <v/>
      </c>
      <c r="L1242" s="177" t="str">
        <f t="shared" si="607"/>
        <v/>
      </c>
      <c r="M1242" s="178" t="str">
        <f t="shared" si="608"/>
        <v/>
      </c>
      <c r="N1242" s="44" t="str" cm="1">
        <f t="array" ref="N1242">IFERROR(IF(_xlfn.SINGLE(A:A)="","",IF(R1242="Beer",SUM(LOOKUP(2,1/(Rates!$B$3:$B$5&lt;=W1242)/(Rates!$C$3:$C$5&gt;=W1242),Rates!$D$3:$D$5)*(X1242/100)*W1242),IF(R1242="Refreshment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44" t="str">
        <f t="shared" si="609"/>
        <v/>
      </c>
      <c r="P1242" s="13"/>
      <c r="Q1242" s="179" t="str">
        <f t="shared" si="610"/>
        <v/>
      </c>
      <c r="R1242" s="180" t="str">
        <f t="shared" si="611"/>
        <v/>
      </c>
      <c r="S1242" s="13" t="str">
        <f>IF(A1242="","",IF(R1242="Refreshment Beverage",VLOOKUP(VALUE(Q1242),Rates!G$15:L$19,2,0),VLOOKUP(VALUE(Q1242),Rates!G$4:L$8,2,0)))</f>
        <v/>
      </c>
      <c r="T1242" s="13" t="str">
        <f t="shared" si="612"/>
        <v/>
      </c>
      <c r="U1242" s="181" t="str">
        <f t="shared" si="613"/>
        <v/>
      </c>
      <c r="V1242" s="13" t="str">
        <f t="shared" si="614"/>
        <v/>
      </c>
      <c r="W1242" s="13" t="str">
        <f t="shared" si="615"/>
        <v/>
      </c>
      <c r="X1242" s="182" t="str">
        <f t="shared" si="616"/>
        <v/>
      </c>
      <c r="Y1242" s="183" t="str">
        <f>IF(A:A="","",IF(R1242="Refreshment Beverage",VLOOKUP(Q1242,Rates!G$15:L$19,6,0)*W1242,VLOOKUP(Q1242,Rates!G$4:L$12,6,0)*W1242))</f>
        <v/>
      </c>
      <c r="Z1242" s="183" t="str">
        <f t="shared" si="617"/>
        <v/>
      </c>
      <c r="AA1242" s="17">
        <f t="shared" si="605"/>
        <v>0</v>
      </c>
      <c r="AB1242" s="177" t="str" cm="1">
        <f t="array" ref="AB1242">IF(_xlfn.SINGLE(A:A)="","",IF(R1242="Refreshment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177" t="str" cm="1">
        <f t="array" ref="AC1242">IF(_xlfn.SINGLE(A:A)="","",IF(R1242="Refreshment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68">
        <f>IFERROR(IF(OR(Q1242=1,Q1242=2,Q1242=3,Q1242=4),VLOOKUP(Q1242,Rates!$A$31:$B$34,2,0)*W1242,IF(V1242=1,VLOOKUP(U1242,'REB BEV MIN MKUP'!B:E,4,0),IF(V1242&gt;1,VLOOKUP(VALUE(W1242),'REB BEV MIN MKUP'!O:Q,3,0),0))),0)</f>
        <v>0</v>
      </c>
      <c r="AE1242" s="177" t="str">
        <f t="shared" si="618"/>
        <v/>
      </c>
      <c r="AF1242" s="13" t="str">
        <f t="shared" si="619"/>
        <v/>
      </c>
      <c r="AG1242" s="177" t="str">
        <f t="shared" si="620"/>
        <v/>
      </c>
      <c r="AH1242" s="184" t="str">
        <f t="shared" si="621"/>
        <v/>
      </c>
      <c r="AI1242" s="184" t="str">
        <f>IF(AE:AE="","",IF(R1242="Refreshment Beverage",AK1242*(Rates!J$19/100),ROUND(SUM(AH1242*(Rates!$J$8/100)),4)))</f>
        <v/>
      </c>
      <c r="AJ1242" s="183" t="str">
        <f t="shared" si="622"/>
        <v/>
      </c>
      <c r="AK1242" s="185" t="str">
        <f t="shared" si="623"/>
        <v/>
      </c>
      <c r="AL1242" s="177" t="str">
        <f t="shared" si="624"/>
        <v/>
      </c>
      <c r="AM1242" s="13" t="str">
        <f>IF(AS1242="","",IF(R1242="Refreshment Beverage",ROUND(AS1242*Rates!K$19,4),ROUND(AO1242*(VLOOKUP(VALUE(Q1242),Rates!G$4:L$12,3,0)),4)))</f>
        <v/>
      </c>
      <c r="AN1242" s="183" t="str">
        <f>IF(AS1242="","",IF(R1242="Refreshment Beverage",AS1242*(Rates!J$19/100),MAX(AM1242,AB1242)))</f>
        <v/>
      </c>
      <c r="AO1242" s="186" t="str">
        <f t="shared" si="625"/>
        <v/>
      </c>
      <c r="AP1242" s="186" t="str">
        <f t="shared" si="626"/>
        <v/>
      </c>
      <c r="AQ1242" s="186" t="str">
        <f>IF(AS1242="","",IF(R1242="Refreshment Beverage",ROUND(SUM(VLOOKUP(Q:Q,Rates!G$15:L$19,3,0)*(AS1242-Y1242-Z1242-AA1242)),4),ROUND(SUM(Rates!$K$8*AS1242),4)))</f>
        <v/>
      </c>
      <c r="AR1242" s="184" t="str">
        <f t="shared" si="627"/>
        <v/>
      </c>
      <c r="AS1242" s="185" t="str">
        <f t="shared" si="628"/>
        <v/>
      </c>
      <c r="AT1242" s="177" t="str">
        <f t="shared" si="629"/>
        <v/>
      </c>
      <c r="AU1242" s="13" t="str">
        <f>IF(AX1242="","",IF(R1242="Refreshment Beverage",ROUND((BA1242-Y1242-Z1242-AA1242)*VLOOKUP(VALUE(Q1242),Rates!G$15:L$19,3,0),4),ROUND(AW1242*(VLOOKUP(VALUE(Q1242),Rates!G:L,3,0)),4)))</f>
        <v/>
      </c>
      <c r="AV1242" s="183" t="str">
        <f t="shared" si="630"/>
        <v/>
      </c>
      <c r="AW1242" s="186" t="str">
        <f t="shared" si="631"/>
        <v/>
      </c>
      <c r="AX1242" s="184" t="str">
        <f t="shared" si="632"/>
        <v/>
      </c>
      <c r="AY1242" s="186" t="str">
        <f>IF(AX1242="","",IF(R1242="Refreshment Beverage",ROUND(SUM(AX1242*Rates!K$19),4),ROUND(SUM(AX1242*(Rates!J$8/100)),4)))</f>
        <v/>
      </c>
      <c r="AZ1242" s="183" t="str">
        <f t="shared" si="633"/>
        <v/>
      </c>
      <c r="BA1242" s="185" t="str">
        <f t="shared" si="634"/>
        <v/>
      </c>
      <c r="BD1242" s="171"/>
      <c r="BE1242" s="171"/>
      <c r="BF1242" s="171"/>
      <c r="BG1242" s="171"/>
    </row>
    <row r="1243" spans="1:59" ht="15" customHeight="1" x14ac:dyDescent="0.3">
      <c r="A1243" s="172"/>
      <c r="B1243" s="172"/>
      <c r="C1243" s="172"/>
      <c r="D1243" s="173"/>
      <c r="E1243" s="173"/>
      <c r="F1243" s="173"/>
      <c r="G1243" s="173"/>
      <c r="H1243" s="173"/>
      <c r="I1243" s="174"/>
      <c r="J1243" s="175"/>
      <c r="K1243" s="176" t="str">
        <f t="shared" si="606"/>
        <v/>
      </c>
      <c r="L1243" s="177" t="str">
        <f t="shared" si="607"/>
        <v/>
      </c>
      <c r="M1243" s="178" t="str">
        <f t="shared" si="608"/>
        <v/>
      </c>
      <c r="N1243" s="44" t="str" cm="1">
        <f t="array" ref="N1243">IFERROR(IF(_xlfn.SINGLE(A:A)="","",IF(R1243="Beer",SUM(LOOKUP(2,1/(Rates!$B$3:$B$5&lt;=W1243)/(Rates!$C$3:$C$5&gt;=W1243),Rates!$D$3:$D$5)*(X1243/100)*W1243),IF(R1243="Refreshment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44" t="str">
        <f t="shared" si="609"/>
        <v/>
      </c>
      <c r="P1243" s="13"/>
      <c r="Q1243" s="179" t="str">
        <f t="shared" si="610"/>
        <v/>
      </c>
      <c r="R1243" s="180" t="str">
        <f t="shared" si="611"/>
        <v/>
      </c>
      <c r="S1243" s="13" t="str">
        <f>IF(A1243="","",IF(R1243="Refreshment Beverage",VLOOKUP(VALUE(Q1243),Rates!G$15:L$19,2,0),VLOOKUP(VALUE(Q1243),Rates!G$4:L$8,2,0)))</f>
        <v/>
      </c>
      <c r="T1243" s="13" t="str">
        <f t="shared" si="612"/>
        <v/>
      </c>
      <c r="U1243" s="181" t="str">
        <f t="shared" si="613"/>
        <v/>
      </c>
      <c r="V1243" s="13" t="str">
        <f t="shared" si="614"/>
        <v/>
      </c>
      <c r="W1243" s="13" t="str">
        <f t="shared" si="615"/>
        <v/>
      </c>
      <c r="X1243" s="182" t="str">
        <f t="shared" si="616"/>
        <v/>
      </c>
      <c r="Y1243" s="183" t="str">
        <f>IF(A:A="","",IF(R1243="Refreshment Beverage",VLOOKUP(Q1243,Rates!G$15:L$19,6,0)*W1243,VLOOKUP(Q1243,Rates!G$4:L$12,6,0)*W1243))</f>
        <v/>
      </c>
      <c r="Z1243" s="183" t="str">
        <f t="shared" si="617"/>
        <v/>
      </c>
      <c r="AA1243" s="17">
        <f t="shared" si="605"/>
        <v>0</v>
      </c>
      <c r="AB1243" s="177" t="str" cm="1">
        <f t="array" ref="AB1243">IF(_xlfn.SINGLE(A:A)="","",IF(R1243="Refreshment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177" t="str" cm="1">
        <f t="array" ref="AC1243">IF(_xlfn.SINGLE(A:A)="","",IF(R1243="Refreshment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68">
        <f>IFERROR(IF(OR(Q1243=1,Q1243=2,Q1243=3,Q1243=4),VLOOKUP(Q1243,Rates!$A$31:$B$34,2,0)*W1243,IF(V1243=1,VLOOKUP(U1243,'REB BEV MIN MKUP'!B:E,4,0),IF(V1243&gt;1,VLOOKUP(VALUE(W1243),'REB BEV MIN MKUP'!O:Q,3,0),0))),0)</f>
        <v>0</v>
      </c>
      <c r="AE1243" s="177" t="str">
        <f t="shared" si="618"/>
        <v/>
      </c>
      <c r="AF1243" s="13" t="str">
        <f t="shared" si="619"/>
        <v/>
      </c>
      <c r="AG1243" s="177" t="str">
        <f t="shared" si="620"/>
        <v/>
      </c>
      <c r="AH1243" s="184" t="str">
        <f t="shared" si="621"/>
        <v/>
      </c>
      <c r="AI1243" s="184" t="str">
        <f>IF(AE:AE="","",IF(R1243="Refreshment Beverage",AK1243*(Rates!J$19/100),ROUND(SUM(AH1243*(Rates!$J$8/100)),4)))</f>
        <v/>
      </c>
      <c r="AJ1243" s="183" t="str">
        <f t="shared" si="622"/>
        <v/>
      </c>
      <c r="AK1243" s="185" t="str">
        <f t="shared" si="623"/>
        <v/>
      </c>
      <c r="AL1243" s="177" t="str">
        <f t="shared" si="624"/>
        <v/>
      </c>
      <c r="AM1243" s="13" t="str">
        <f>IF(AS1243="","",IF(R1243="Refreshment Beverage",ROUND(AS1243*Rates!K$19,4),ROUND(AO1243*(VLOOKUP(VALUE(Q1243),Rates!G$4:L$12,3,0)),4)))</f>
        <v/>
      </c>
      <c r="AN1243" s="183" t="str">
        <f>IF(AS1243="","",IF(R1243="Refreshment Beverage",AS1243*(Rates!J$19/100),MAX(AM1243,AB1243)))</f>
        <v/>
      </c>
      <c r="AO1243" s="186" t="str">
        <f t="shared" si="625"/>
        <v/>
      </c>
      <c r="AP1243" s="186" t="str">
        <f t="shared" si="626"/>
        <v/>
      </c>
      <c r="AQ1243" s="186" t="str">
        <f>IF(AS1243="","",IF(R1243="Refreshment Beverage",ROUND(SUM(VLOOKUP(Q:Q,Rates!G$15:L$19,3,0)*(AS1243-Y1243-Z1243-AA1243)),4),ROUND(SUM(Rates!$K$8*AS1243),4)))</f>
        <v/>
      </c>
      <c r="AR1243" s="184" t="str">
        <f t="shared" si="627"/>
        <v/>
      </c>
      <c r="AS1243" s="185" t="str">
        <f t="shared" si="628"/>
        <v/>
      </c>
      <c r="AT1243" s="177" t="str">
        <f t="shared" si="629"/>
        <v/>
      </c>
      <c r="AU1243" s="13" t="str">
        <f>IF(AX1243="","",IF(R1243="Refreshment Beverage",ROUND((BA1243-Y1243-Z1243-AA1243)*VLOOKUP(VALUE(Q1243),Rates!G$15:L$19,3,0),4),ROUND(AW1243*(VLOOKUP(VALUE(Q1243),Rates!G:L,3,0)),4)))</f>
        <v/>
      </c>
      <c r="AV1243" s="183" t="str">
        <f t="shared" si="630"/>
        <v/>
      </c>
      <c r="AW1243" s="186" t="str">
        <f t="shared" si="631"/>
        <v/>
      </c>
      <c r="AX1243" s="184" t="str">
        <f t="shared" si="632"/>
        <v/>
      </c>
      <c r="AY1243" s="186" t="str">
        <f>IF(AX1243="","",IF(R1243="Refreshment Beverage",ROUND(SUM(AX1243*Rates!K$19),4),ROUND(SUM(AX1243*(Rates!J$8/100)),4)))</f>
        <v/>
      </c>
      <c r="AZ1243" s="183" t="str">
        <f t="shared" si="633"/>
        <v/>
      </c>
      <c r="BA1243" s="185" t="str">
        <f t="shared" si="634"/>
        <v/>
      </c>
      <c r="BD1243" s="171"/>
      <c r="BE1243" s="171"/>
      <c r="BF1243" s="171"/>
      <c r="BG1243" s="171"/>
    </row>
    <row r="1244" spans="1:59" ht="15" customHeight="1" x14ac:dyDescent="0.3">
      <c r="A1244" s="172"/>
      <c r="B1244" s="172"/>
      <c r="C1244" s="172"/>
      <c r="D1244" s="173"/>
      <c r="E1244" s="173"/>
      <c r="F1244" s="173"/>
      <c r="G1244" s="173"/>
      <c r="H1244" s="173"/>
      <c r="I1244" s="174"/>
      <c r="J1244" s="175"/>
      <c r="K1244" s="176" t="str">
        <f t="shared" si="606"/>
        <v/>
      </c>
      <c r="L1244" s="177" t="str">
        <f t="shared" si="607"/>
        <v/>
      </c>
      <c r="M1244" s="178" t="str">
        <f t="shared" si="608"/>
        <v/>
      </c>
      <c r="N1244" s="44" t="str" cm="1">
        <f t="array" ref="N1244">IFERROR(IF(_xlfn.SINGLE(A:A)="","",IF(R1244="Beer",SUM(LOOKUP(2,1/(Rates!$B$3:$B$5&lt;=W1244)/(Rates!$C$3:$C$5&gt;=W1244),Rates!$D$3:$D$5)*(X1244/100)*W1244),IF(R1244="Refreshment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44" t="str">
        <f t="shared" si="609"/>
        <v/>
      </c>
      <c r="P1244" s="13"/>
      <c r="Q1244" s="179" t="str">
        <f t="shared" si="610"/>
        <v/>
      </c>
      <c r="R1244" s="180" t="str">
        <f t="shared" si="611"/>
        <v/>
      </c>
      <c r="S1244" s="13" t="str">
        <f>IF(A1244="","",IF(R1244="Refreshment Beverage",VLOOKUP(VALUE(Q1244),Rates!G$15:L$19,2,0),VLOOKUP(VALUE(Q1244),Rates!G$4:L$8,2,0)))</f>
        <v/>
      </c>
      <c r="T1244" s="13" t="str">
        <f t="shared" si="612"/>
        <v/>
      </c>
      <c r="U1244" s="181" t="str">
        <f t="shared" si="613"/>
        <v/>
      </c>
      <c r="V1244" s="13" t="str">
        <f t="shared" si="614"/>
        <v/>
      </c>
      <c r="W1244" s="13" t="str">
        <f t="shared" si="615"/>
        <v/>
      </c>
      <c r="X1244" s="182" t="str">
        <f t="shared" si="616"/>
        <v/>
      </c>
      <c r="Y1244" s="183" t="str">
        <f>IF(A:A="","",IF(R1244="Refreshment Beverage",VLOOKUP(Q1244,Rates!G$15:L$19,6,0)*W1244,VLOOKUP(Q1244,Rates!G$4:L$12,6,0)*W1244))</f>
        <v/>
      </c>
      <c r="Z1244" s="183" t="str">
        <f t="shared" si="617"/>
        <v/>
      </c>
      <c r="AA1244" s="17">
        <f t="shared" si="605"/>
        <v>0</v>
      </c>
      <c r="AB1244" s="177" t="str" cm="1">
        <f t="array" ref="AB1244">IF(_xlfn.SINGLE(A:A)="","",IF(R1244="Refreshment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177" t="str" cm="1">
        <f t="array" ref="AC1244">IF(_xlfn.SINGLE(A:A)="","",IF(R1244="Refreshment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68">
        <f>IFERROR(IF(OR(Q1244=1,Q1244=2,Q1244=3,Q1244=4),VLOOKUP(Q1244,Rates!$A$31:$B$34,2,0)*W1244,IF(V1244=1,VLOOKUP(U1244,'REB BEV MIN MKUP'!B:E,4,0),IF(V1244&gt;1,VLOOKUP(VALUE(W1244),'REB BEV MIN MKUP'!O:Q,3,0),0))),0)</f>
        <v>0</v>
      </c>
      <c r="AE1244" s="177" t="str">
        <f t="shared" si="618"/>
        <v/>
      </c>
      <c r="AF1244" s="13" t="str">
        <f t="shared" si="619"/>
        <v/>
      </c>
      <c r="AG1244" s="177" t="str">
        <f t="shared" si="620"/>
        <v/>
      </c>
      <c r="AH1244" s="184" t="str">
        <f t="shared" si="621"/>
        <v/>
      </c>
      <c r="AI1244" s="184" t="str">
        <f>IF(AE:AE="","",IF(R1244="Refreshment Beverage",AK1244*(Rates!J$19/100),ROUND(SUM(AH1244*(Rates!$J$8/100)),4)))</f>
        <v/>
      </c>
      <c r="AJ1244" s="183" t="str">
        <f t="shared" si="622"/>
        <v/>
      </c>
      <c r="AK1244" s="185" t="str">
        <f t="shared" si="623"/>
        <v/>
      </c>
      <c r="AL1244" s="177" t="str">
        <f t="shared" si="624"/>
        <v/>
      </c>
      <c r="AM1244" s="13" t="str">
        <f>IF(AS1244="","",IF(R1244="Refreshment Beverage",ROUND(AS1244*Rates!K$19,4),ROUND(AO1244*(VLOOKUP(VALUE(Q1244),Rates!G$4:L$12,3,0)),4)))</f>
        <v/>
      </c>
      <c r="AN1244" s="183" t="str">
        <f>IF(AS1244="","",IF(R1244="Refreshment Beverage",AS1244*(Rates!J$19/100),MAX(AM1244,AB1244)))</f>
        <v/>
      </c>
      <c r="AO1244" s="186" t="str">
        <f t="shared" si="625"/>
        <v/>
      </c>
      <c r="AP1244" s="186" t="str">
        <f t="shared" si="626"/>
        <v/>
      </c>
      <c r="AQ1244" s="186" t="str">
        <f>IF(AS1244="","",IF(R1244="Refreshment Beverage",ROUND(SUM(VLOOKUP(Q:Q,Rates!G$15:L$19,3,0)*(AS1244-Y1244-Z1244-AA1244)),4),ROUND(SUM(Rates!$K$8*AS1244),4)))</f>
        <v/>
      </c>
      <c r="AR1244" s="184" t="str">
        <f t="shared" si="627"/>
        <v/>
      </c>
      <c r="AS1244" s="185" t="str">
        <f t="shared" si="628"/>
        <v/>
      </c>
      <c r="AT1244" s="177" t="str">
        <f t="shared" si="629"/>
        <v/>
      </c>
      <c r="AU1244" s="13" t="str">
        <f>IF(AX1244="","",IF(R1244="Refreshment Beverage",ROUND((BA1244-Y1244-Z1244-AA1244)*VLOOKUP(VALUE(Q1244),Rates!G$15:L$19,3,0),4),ROUND(AW1244*(VLOOKUP(VALUE(Q1244),Rates!G:L,3,0)),4)))</f>
        <v/>
      </c>
      <c r="AV1244" s="183" t="str">
        <f t="shared" si="630"/>
        <v/>
      </c>
      <c r="AW1244" s="186" t="str">
        <f t="shared" si="631"/>
        <v/>
      </c>
      <c r="AX1244" s="184" t="str">
        <f t="shared" si="632"/>
        <v/>
      </c>
      <c r="AY1244" s="186" t="str">
        <f>IF(AX1244="","",IF(R1244="Refreshment Beverage",ROUND(SUM(AX1244*Rates!K$19),4),ROUND(SUM(AX1244*(Rates!J$8/100)),4)))</f>
        <v/>
      </c>
      <c r="AZ1244" s="183" t="str">
        <f t="shared" si="633"/>
        <v/>
      </c>
      <c r="BA1244" s="185" t="str">
        <f t="shared" si="634"/>
        <v/>
      </c>
      <c r="BD1244" s="171"/>
      <c r="BE1244" s="171"/>
      <c r="BF1244" s="171"/>
      <c r="BG1244" s="171"/>
    </row>
    <row r="1245" spans="1:59" ht="15" customHeight="1" x14ac:dyDescent="0.3">
      <c r="A1245" s="172"/>
      <c r="B1245" s="172"/>
      <c r="C1245" s="172"/>
      <c r="D1245" s="173"/>
      <c r="E1245" s="173"/>
      <c r="F1245" s="173"/>
      <c r="G1245" s="173"/>
      <c r="H1245" s="173"/>
      <c r="I1245" s="174"/>
      <c r="J1245" s="175"/>
      <c r="K1245" s="176" t="str">
        <f t="shared" si="606"/>
        <v/>
      </c>
      <c r="L1245" s="177" t="str">
        <f t="shared" si="607"/>
        <v/>
      </c>
      <c r="M1245" s="178" t="str">
        <f t="shared" si="608"/>
        <v/>
      </c>
      <c r="N1245" s="44" t="str" cm="1">
        <f t="array" ref="N1245">IFERROR(IF(_xlfn.SINGLE(A:A)="","",IF(R1245="Beer",SUM(LOOKUP(2,1/(Rates!$B$3:$B$5&lt;=W1245)/(Rates!$C$3:$C$5&gt;=W1245),Rates!$D$3:$D$5)*(X1245/100)*W1245),IF(R1245="Refreshment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44" t="str">
        <f t="shared" si="609"/>
        <v/>
      </c>
      <c r="P1245" s="13"/>
      <c r="Q1245" s="179" t="str">
        <f t="shared" si="610"/>
        <v/>
      </c>
      <c r="R1245" s="180" t="str">
        <f t="shared" si="611"/>
        <v/>
      </c>
      <c r="S1245" s="13" t="str">
        <f>IF(A1245="","",IF(R1245="Refreshment Beverage",VLOOKUP(VALUE(Q1245),Rates!G$15:L$19,2,0),VLOOKUP(VALUE(Q1245),Rates!G$4:L$8,2,0)))</f>
        <v/>
      </c>
      <c r="T1245" s="13" t="str">
        <f t="shared" si="612"/>
        <v/>
      </c>
      <c r="U1245" s="181" t="str">
        <f t="shared" si="613"/>
        <v/>
      </c>
      <c r="V1245" s="13" t="str">
        <f t="shared" si="614"/>
        <v/>
      </c>
      <c r="W1245" s="13" t="str">
        <f t="shared" si="615"/>
        <v/>
      </c>
      <c r="X1245" s="182" t="str">
        <f t="shared" si="616"/>
        <v/>
      </c>
      <c r="Y1245" s="183" t="str">
        <f>IF(A:A="","",IF(R1245="Refreshment Beverage",VLOOKUP(Q1245,Rates!G$15:L$19,6,0)*W1245,VLOOKUP(Q1245,Rates!G$4:L$12,6,0)*W1245))</f>
        <v/>
      </c>
      <c r="Z1245" s="183" t="str">
        <f t="shared" si="617"/>
        <v/>
      </c>
      <c r="AA1245" s="17">
        <f t="shared" si="605"/>
        <v>0</v>
      </c>
      <c r="AB1245" s="177" t="str" cm="1">
        <f t="array" ref="AB1245">IF(_xlfn.SINGLE(A:A)="","",IF(R1245="Refreshment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177" t="str" cm="1">
        <f t="array" ref="AC1245">IF(_xlfn.SINGLE(A:A)="","",IF(R1245="Refreshment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68">
        <f>IFERROR(IF(OR(Q1245=1,Q1245=2,Q1245=3,Q1245=4),VLOOKUP(Q1245,Rates!$A$31:$B$34,2,0)*W1245,IF(V1245=1,VLOOKUP(U1245,'REB BEV MIN MKUP'!B:E,4,0),IF(V1245&gt;1,VLOOKUP(VALUE(W1245),'REB BEV MIN MKUP'!O:Q,3,0),0))),0)</f>
        <v>0</v>
      </c>
      <c r="AE1245" s="177" t="str">
        <f t="shared" si="618"/>
        <v/>
      </c>
      <c r="AF1245" s="13" t="str">
        <f t="shared" si="619"/>
        <v/>
      </c>
      <c r="AG1245" s="177" t="str">
        <f t="shared" si="620"/>
        <v/>
      </c>
      <c r="AH1245" s="184" t="str">
        <f t="shared" si="621"/>
        <v/>
      </c>
      <c r="AI1245" s="184" t="str">
        <f>IF(AE:AE="","",IF(R1245="Refreshment Beverage",AK1245*(Rates!J$19/100),ROUND(SUM(AH1245*(Rates!$J$8/100)),4)))</f>
        <v/>
      </c>
      <c r="AJ1245" s="183" t="str">
        <f t="shared" si="622"/>
        <v/>
      </c>
      <c r="AK1245" s="185" t="str">
        <f t="shared" si="623"/>
        <v/>
      </c>
      <c r="AL1245" s="177" t="str">
        <f t="shared" si="624"/>
        <v/>
      </c>
      <c r="AM1245" s="13" t="str">
        <f>IF(AS1245="","",IF(R1245="Refreshment Beverage",ROUND(AS1245*Rates!K$19,4),ROUND(AO1245*(VLOOKUP(VALUE(Q1245),Rates!G$4:L$12,3,0)),4)))</f>
        <v/>
      </c>
      <c r="AN1245" s="183" t="str">
        <f>IF(AS1245="","",IF(R1245="Refreshment Beverage",AS1245*(Rates!J$19/100),MAX(AM1245,AB1245)))</f>
        <v/>
      </c>
      <c r="AO1245" s="186" t="str">
        <f t="shared" si="625"/>
        <v/>
      </c>
      <c r="AP1245" s="186" t="str">
        <f t="shared" si="626"/>
        <v/>
      </c>
      <c r="AQ1245" s="186" t="str">
        <f>IF(AS1245="","",IF(R1245="Refreshment Beverage",ROUND(SUM(VLOOKUP(Q:Q,Rates!G$15:L$19,3,0)*(AS1245-Y1245-Z1245-AA1245)),4),ROUND(SUM(Rates!$K$8*AS1245),4)))</f>
        <v/>
      </c>
      <c r="AR1245" s="184" t="str">
        <f t="shared" si="627"/>
        <v/>
      </c>
      <c r="AS1245" s="185" t="str">
        <f t="shared" si="628"/>
        <v/>
      </c>
      <c r="AT1245" s="177" t="str">
        <f t="shared" si="629"/>
        <v/>
      </c>
      <c r="AU1245" s="13" t="str">
        <f>IF(AX1245="","",IF(R1245="Refreshment Beverage",ROUND((BA1245-Y1245-Z1245-AA1245)*VLOOKUP(VALUE(Q1245),Rates!G$15:L$19,3,0),4),ROUND(AW1245*(VLOOKUP(VALUE(Q1245),Rates!G:L,3,0)),4)))</f>
        <v/>
      </c>
      <c r="AV1245" s="183" t="str">
        <f t="shared" si="630"/>
        <v/>
      </c>
      <c r="AW1245" s="186" t="str">
        <f t="shared" si="631"/>
        <v/>
      </c>
      <c r="AX1245" s="184" t="str">
        <f t="shared" si="632"/>
        <v/>
      </c>
      <c r="AY1245" s="186" t="str">
        <f>IF(AX1245="","",IF(R1245="Refreshment Beverage",ROUND(SUM(AX1245*Rates!K$19),4),ROUND(SUM(AX1245*(Rates!J$8/100)),4)))</f>
        <v/>
      </c>
      <c r="AZ1245" s="183" t="str">
        <f t="shared" si="633"/>
        <v/>
      </c>
      <c r="BA1245" s="185" t="str">
        <f t="shared" si="634"/>
        <v/>
      </c>
      <c r="BD1245" s="171"/>
      <c r="BE1245" s="171"/>
      <c r="BF1245" s="171"/>
      <c r="BG1245" s="171"/>
    </row>
    <row r="1246" spans="1:59" ht="15" customHeight="1" x14ac:dyDescent="0.3">
      <c r="A1246" s="172"/>
      <c r="B1246" s="172"/>
      <c r="C1246" s="172"/>
      <c r="D1246" s="173"/>
      <c r="E1246" s="173"/>
      <c r="F1246" s="173"/>
      <c r="G1246" s="173"/>
      <c r="H1246" s="173"/>
      <c r="I1246" s="174"/>
      <c r="J1246" s="175"/>
      <c r="K1246" s="176" t="str">
        <f t="shared" si="606"/>
        <v/>
      </c>
      <c r="L1246" s="177" t="str">
        <f t="shared" si="607"/>
        <v/>
      </c>
      <c r="M1246" s="178" t="str">
        <f t="shared" si="608"/>
        <v/>
      </c>
      <c r="N1246" s="44" t="str" cm="1">
        <f t="array" ref="N1246">IFERROR(IF(_xlfn.SINGLE(A:A)="","",IF(R1246="Beer",SUM(LOOKUP(2,1/(Rates!$B$3:$B$5&lt;=W1246)/(Rates!$C$3:$C$5&gt;=W1246),Rates!$D$3:$D$5)*(X1246/100)*W1246),IF(R1246="Refreshment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44" t="str">
        <f t="shared" si="609"/>
        <v/>
      </c>
      <c r="P1246" s="13"/>
      <c r="Q1246" s="179" t="str">
        <f t="shared" si="610"/>
        <v/>
      </c>
      <c r="R1246" s="180" t="str">
        <f t="shared" si="611"/>
        <v/>
      </c>
      <c r="S1246" s="13" t="str">
        <f>IF(A1246="","",IF(R1246="Refreshment Beverage",VLOOKUP(VALUE(Q1246),Rates!G$15:L$19,2,0),VLOOKUP(VALUE(Q1246),Rates!G$4:L$8,2,0)))</f>
        <v/>
      </c>
      <c r="T1246" s="13" t="str">
        <f t="shared" si="612"/>
        <v/>
      </c>
      <c r="U1246" s="181" t="str">
        <f t="shared" si="613"/>
        <v/>
      </c>
      <c r="V1246" s="13" t="str">
        <f t="shared" si="614"/>
        <v/>
      </c>
      <c r="W1246" s="13" t="str">
        <f t="shared" si="615"/>
        <v/>
      </c>
      <c r="X1246" s="182" t="str">
        <f t="shared" si="616"/>
        <v/>
      </c>
      <c r="Y1246" s="183" t="str">
        <f>IF(A:A="","",IF(R1246="Refreshment Beverage",VLOOKUP(Q1246,Rates!G$15:L$19,6,0)*W1246,VLOOKUP(Q1246,Rates!G$4:L$12,6,0)*W1246))</f>
        <v/>
      </c>
      <c r="Z1246" s="183" t="str">
        <f t="shared" si="617"/>
        <v/>
      </c>
      <c r="AA1246" s="17">
        <f t="shared" si="605"/>
        <v>0</v>
      </c>
      <c r="AB1246" s="177" t="str" cm="1">
        <f t="array" ref="AB1246">IF(_xlfn.SINGLE(A:A)="","",IF(R1246="Refreshment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177" t="str" cm="1">
        <f t="array" ref="AC1246">IF(_xlfn.SINGLE(A:A)="","",IF(R1246="Refreshment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68">
        <f>IFERROR(IF(OR(Q1246=1,Q1246=2,Q1246=3,Q1246=4),VLOOKUP(Q1246,Rates!$A$31:$B$34,2,0)*W1246,IF(V1246=1,VLOOKUP(U1246,'REB BEV MIN MKUP'!B:E,4,0),IF(V1246&gt;1,VLOOKUP(VALUE(W1246),'REB BEV MIN MKUP'!O:Q,3,0),0))),0)</f>
        <v>0</v>
      </c>
      <c r="AE1246" s="177" t="str">
        <f t="shared" si="618"/>
        <v/>
      </c>
      <c r="AF1246" s="13" t="str">
        <f t="shared" si="619"/>
        <v/>
      </c>
      <c r="AG1246" s="177" t="str">
        <f t="shared" si="620"/>
        <v/>
      </c>
      <c r="AH1246" s="184" t="str">
        <f t="shared" si="621"/>
        <v/>
      </c>
      <c r="AI1246" s="184" t="str">
        <f>IF(AE:AE="","",IF(R1246="Refreshment Beverage",AK1246*(Rates!J$19/100),ROUND(SUM(AH1246*(Rates!$J$8/100)),4)))</f>
        <v/>
      </c>
      <c r="AJ1246" s="183" t="str">
        <f t="shared" si="622"/>
        <v/>
      </c>
      <c r="AK1246" s="185" t="str">
        <f t="shared" si="623"/>
        <v/>
      </c>
      <c r="AL1246" s="177" t="str">
        <f t="shared" si="624"/>
        <v/>
      </c>
      <c r="AM1246" s="13" t="str">
        <f>IF(AS1246="","",IF(R1246="Refreshment Beverage",ROUND(AS1246*Rates!K$19,4),ROUND(AO1246*(VLOOKUP(VALUE(Q1246),Rates!G$4:L$12,3,0)),4)))</f>
        <v/>
      </c>
      <c r="AN1246" s="183" t="str">
        <f>IF(AS1246="","",IF(R1246="Refreshment Beverage",AS1246*(Rates!J$19/100),MAX(AM1246,AB1246)))</f>
        <v/>
      </c>
      <c r="AO1246" s="186" t="str">
        <f t="shared" si="625"/>
        <v/>
      </c>
      <c r="AP1246" s="186" t="str">
        <f t="shared" si="626"/>
        <v/>
      </c>
      <c r="AQ1246" s="186" t="str">
        <f>IF(AS1246="","",IF(R1246="Refreshment Beverage",ROUND(SUM(VLOOKUP(Q:Q,Rates!G$15:L$19,3,0)*(AS1246-Y1246-Z1246-AA1246)),4),ROUND(SUM(Rates!$K$8*AS1246),4)))</f>
        <v/>
      </c>
      <c r="AR1246" s="184" t="str">
        <f t="shared" si="627"/>
        <v/>
      </c>
      <c r="AS1246" s="185" t="str">
        <f t="shared" si="628"/>
        <v/>
      </c>
      <c r="AT1246" s="177" t="str">
        <f t="shared" si="629"/>
        <v/>
      </c>
      <c r="AU1246" s="13" t="str">
        <f>IF(AX1246="","",IF(R1246="Refreshment Beverage",ROUND((BA1246-Y1246-Z1246-AA1246)*VLOOKUP(VALUE(Q1246),Rates!G$15:L$19,3,0),4),ROUND(AW1246*(VLOOKUP(VALUE(Q1246),Rates!G:L,3,0)),4)))</f>
        <v/>
      </c>
      <c r="AV1246" s="183" t="str">
        <f t="shared" si="630"/>
        <v/>
      </c>
      <c r="AW1246" s="186" t="str">
        <f t="shared" si="631"/>
        <v/>
      </c>
      <c r="AX1246" s="184" t="str">
        <f t="shared" si="632"/>
        <v/>
      </c>
      <c r="AY1246" s="186" t="str">
        <f>IF(AX1246="","",IF(R1246="Refreshment Beverage",ROUND(SUM(AX1246*Rates!K$19),4),ROUND(SUM(AX1246*(Rates!J$8/100)),4)))</f>
        <v/>
      </c>
      <c r="AZ1246" s="183" t="str">
        <f t="shared" si="633"/>
        <v/>
      </c>
      <c r="BA1246" s="185" t="str">
        <f t="shared" si="634"/>
        <v/>
      </c>
      <c r="BD1246" s="171"/>
      <c r="BE1246" s="171"/>
      <c r="BF1246" s="171"/>
      <c r="BG1246" s="171"/>
    </row>
    <row r="1247" spans="1:59" ht="15" customHeight="1" x14ac:dyDescent="0.3">
      <c r="A1247" s="172"/>
      <c r="B1247" s="172"/>
      <c r="C1247" s="172"/>
      <c r="D1247" s="173"/>
      <c r="E1247" s="173"/>
      <c r="F1247" s="173"/>
      <c r="G1247" s="173"/>
      <c r="H1247" s="173"/>
      <c r="I1247" s="174"/>
      <c r="J1247" s="175"/>
      <c r="K1247" s="176" t="str">
        <f t="shared" si="606"/>
        <v/>
      </c>
      <c r="L1247" s="177" t="str">
        <f t="shared" si="607"/>
        <v/>
      </c>
      <c r="M1247" s="178" t="str">
        <f t="shared" si="608"/>
        <v/>
      </c>
      <c r="N1247" s="44" t="str" cm="1">
        <f t="array" ref="N1247">IFERROR(IF(_xlfn.SINGLE(A:A)="","",IF(R1247="Beer",SUM(LOOKUP(2,1/(Rates!$B$3:$B$5&lt;=W1247)/(Rates!$C$3:$C$5&gt;=W1247),Rates!$D$3:$D$5)*(X1247/100)*W1247),IF(R1247="Refreshment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44" t="str">
        <f t="shared" si="609"/>
        <v/>
      </c>
      <c r="P1247" s="13"/>
      <c r="Q1247" s="179" t="str">
        <f t="shared" si="610"/>
        <v/>
      </c>
      <c r="R1247" s="180" t="str">
        <f t="shared" si="611"/>
        <v/>
      </c>
      <c r="S1247" s="13" t="str">
        <f>IF(A1247="","",IF(R1247="Refreshment Beverage",VLOOKUP(VALUE(Q1247),Rates!G$15:L$19,2,0),VLOOKUP(VALUE(Q1247),Rates!G$4:L$8,2,0)))</f>
        <v/>
      </c>
      <c r="T1247" s="13" t="str">
        <f t="shared" si="612"/>
        <v/>
      </c>
      <c r="U1247" s="181" t="str">
        <f t="shared" si="613"/>
        <v/>
      </c>
      <c r="V1247" s="13" t="str">
        <f t="shared" si="614"/>
        <v/>
      </c>
      <c r="W1247" s="13" t="str">
        <f t="shared" si="615"/>
        <v/>
      </c>
      <c r="X1247" s="182" t="str">
        <f t="shared" si="616"/>
        <v/>
      </c>
      <c r="Y1247" s="183" t="str">
        <f>IF(A:A="","",IF(R1247="Refreshment Beverage",VLOOKUP(Q1247,Rates!G$15:L$19,6,0)*W1247,VLOOKUP(Q1247,Rates!G$4:L$12,6,0)*W1247))</f>
        <v/>
      </c>
      <c r="Z1247" s="183" t="str">
        <f t="shared" si="617"/>
        <v/>
      </c>
      <c r="AA1247" s="17">
        <f t="shared" si="605"/>
        <v>0</v>
      </c>
      <c r="AB1247" s="177" t="str" cm="1">
        <f t="array" ref="AB1247">IF(_xlfn.SINGLE(A:A)="","",IF(R1247="Refreshment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177" t="str" cm="1">
        <f t="array" ref="AC1247">IF(_xlfn.SINGLE(A:A)="","",IF(R1247="Refreshment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68">
        <f>IFERROR(IF(OR(Q1247=1,Q1247=2,Q1247=3,Q1247=4),VLOOKUP(Q1247,Rates!$A$31:$B$34,2,0)*W1247,IF(V1247=1,VLOOKUP(U1247,'REB BEV MIN MKUP'!B:E,4,0),IF(V1247&gt;1,VLOOKUP(VALUE(W1247),'REB BEV MIN MKUP'!O:Q,3,0),0))),0)</f>
        <v>0</v>
      </c>
      <c r="AE1247" s="177" t="str">
        <f t="shared" si="618"/>
        <v/>
      </c>
      <c r="AF1247" s="13" t="str">
        <f t="shared" si="619"/>
        <v/>
      </c>
      <c r="AG1247" s="177" t="str">
        <f t="shared" si="620"/>
        <v/>
      </c>
      <c r="AH1247" s="184" t="str">
        <f t="shared" si="621"/>
        <v/>
      </c>
      <c r="AI1247" s="184" t="str">
        <f>IF(AE:AE="","",IF(R1247="Refreshment Beverage",AK1247*(Rates!J$19/100),ROUND(SUM(AH1247*(Rates!$J$8/100)),4)))</f>
        <v/>
      </c>
      <c r="AJ1247" s="183" t="str">
        <f t="shared" si="622"/>
        <v/>
      </c>
      <c r="AK1247" s="185" t="str">
        <f t="shared" si="623"/>
        <v/>
      </c>
      <c r="AL1247" s="177" t="str">
        <f t="shared" si="624"/>
        <v/>
      </c>
      <c r="AM1247" s="13" t="str">
        <f>IF(AS1247="","",IF(R1247="Refreshment Beverage",ROUND(AS1247*Rates!K$19,4),ROUND(AO1247*(VLOOKUP(VALUE(Q1247),Rates!G$4:L$12,3,0)),4)))</f>
        <v/>
      </c>
      <c r="AN1247" s="183" t="str">
        <f>IF(AS1247="","",IF(R1247="Refreshment Beverage",AS1247*(Rates!J$19/100),MAX(AM1247,AB1247)))</f>
        <v/>
      </c>
      <c r="AO1247" s="186" t="str">
        <f t="shared" si="625"/>
        <v/>
      </c>
      <c r="AP1247" s="186" t="str">
        <f t="shared" si="626"/>
        <v/>
      </c>
      <c r="AQ1247" s="186" t="str">
        <f>IF(AS1247="","",IF(R1247="Refreshment Beverage",ROUND(SUM(VLOOKUP(Q:Q,Rates!G$15:L$19,3,0)*(AS1247-Y1247-Z1247-AA1247)),4),ROUND(SUM(Rates!$K$8*AS1247),4)))</f>
        <v/>
      </c>
      <c r="AR1247" s="184" t="str">
        <f t="shared" si="627"/>
        <v/>
      </c>
      <c r="AS1247" s="185" t="str">
        <f t="shared" si="628"/>
        <v/>
      </c>
      <c r="AT1247" s="177" t="str">
        <f t="shared" si="629"/>
        <v/>
      </c>
      <c r="AU1247" s="13" t="str">
        <f>IF(AX1247="","",IF(R1247="Refreshment Beverage",ROUND((BA1247-Y1247-Z1247-AA1247)*VLOOKUP(VALUE(Q1247),Rates!G$15:L$19,3,0),4),ROUND(AW1247*(VLOOKUP(VALUE(Q1247),Rates!G:L,3,0)),4)))</f>
        <v/>
      </c>
      <c r="AV1247" s="183" t="str">
        <f t="shared" si="630"/>
        <v/>
      </c>
      <c r="AW1247" s="186" t="str">
        <f t="shared" si="631"/>
        <v/>
      </c>
      <c r="AX1247" s="184" t="str">
        <f t="shared" si="632"/>
        <v/>
      </c>
      <c r="AY1247" s="186" t="str">
        <f>IF(AX1247="","",IF(R1247="Refreshment Beverage",ROUND(SUM(AX1247*Rates!K$19),4),ROUND(SUM(AX1247*(Rates!J$8/100)),4)))</f>
        <v/>
      </c>
      <c r="AZ1247" s="183" t="str">
        <f t="shared" si="633"/>
        <v/>
      </c>
      <c r="BA1247" s="185" t="str">
        <f t="shared" si="634"/>
        <v/>
      </c>
      <c r="BD1247" s="171"/>
      <c r="BE1247" s="171"/>
      <c r="BF1247" s="171"/>
      <c r="BG1247" s="171"/>
    </row>
    <row r="1248" spans="1:59" ht="15" customHeight="1" x14ac:dyDescent="0.3">
      <c r="A1248" s="172"/>
      <c r="B1248" s="172"/>
      <c r="C1248" s="172"/>
      <c r="D1248" s="173"/>
      <c r="E1248" s="173"/>
      <c r="F1248" s="173"/>
      <c r="G1248" s="173"/>
      <c r="H1248" s="173"/>
      <c r="I1248" s="174"/>
      <c r="J1248" s="175"/>
      <c r="K1248" s="176" t="str">
        <f t="shared" si="606"/>
        <v/>
      </c>
      <c r="L1248" s="177" t="str">
        <f t="shared" si="607"/>
        <v/>
      </c>
      <c r="M1248" s="178" t="str">
        <f t="shared" si="608"/>
        <v/>
      </c>
      <c r="N1248" s="44" t="str" cm="1">
        <f t="array" ref="N1248">IFERROR(IF(_xlfn.SINGLE(A:A)="","",IF(R1248="Beer",SUM(LOOKUP(2,1/(Rates!$B$3:$B$5&lt;=W1248)/(Rates!$C$3:$C$5&gt;=W1248),Rates!$D$3:$D$5)*(X1248/100)*W1248),IF(R1248="Refreshment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44" t="str">
        <f t="shared" si="609"/>
        <v/>
      </c>
      <c r="P1248" s="13"/>
      <c r="Q1248" s="179" t="str">
        <f t="shared" si="610"/>
        <v/>
      </c>
      <c r="R1248" s="180" t="str">
        <f t="shared" si="611"/>
        <v/>
      </c>
      <c r="S1248" s="13" t="str">
        <f>IF(A1248="","",IF(R1248="Refreshment Beverage",VLOOKUP(VALUE(Q1248),Rates!G$15:L$19,2,0),VLOOKUP(VALUE(Q1248),Rates!G$4:L$8,2,0)))</f>
        <v/>
      </c>
      <c r="T1248" s="13" t="str">
        <f t="shared" si="612"/>
        <v/>
      </c>
      <c r="U1248" s="181" t="str">
        <f t="shared" si="613"/>
        <v/>
      </c>
      <c r="V1248" s="13" t="str">
        <f t="shared" si="614"/>
        <v/>
      </c>
      <c r="W1248" s="13" t="str">
        <f t="shared" si="615"/>
        <v/>
      </c>
      <c r="X1248" s="182" t="str">
        <f t="shared" si="616"/>
        <v/>
      </c>
      <c r="Y1248" s="183" t="str">
        <f>IF(A:A="","",IF(R1248="Refreshment Beverage",VLOOKUP(Q1248,Rates!G$15:L$19,6,0)*W1248,VLOOKUP(Q1248,Rates!G$4:L$12,6,0)*W1248))</f>
        <v/>
      </c>
      <c r="Z1248" s="183" t="str">
        <f t="shared" si="617"/>
        <v/>
      </c>
      <c r="AA1248" s="17">
        <f t="shared" si="605"/>
        <v>0</v>
      </c>
      <c r="AB1248" s="177" t="str" cm="1">
        <f t="array" ref="AB1248">IF(_xlfn.SINGLE(A:A)="","",IF(R1248="Refreshment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177" t="str" cm="1">
        <f t="array" ref="AC1248">IF(_xlfn.SINGLE(A:A)="","",IF(R1248="Refreshment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68">
        <f>IFERROR(IF(OR(Q1248=1,Q1248=2,Q1248=3,Q1248=4),VLOOKUP(Q1248,Rates!$A$31:$B$34,2,0)*W1248,IF(V1248=1,VLOOKUP(U1248,'REB BEV MIN MKUP'!B:E,4,0),IF(V1248&gt;1,VLOOKUP(VALUE(W1248),'REB BEV MIN MKUP'!O:Q,3,0),0))),0)</f>
        <v>0</v>
      </c>
      <c r="AE1248" s="177" t="str">
        <f t="shared" si="618"/>
        <v/>
      </c>
      <c r="AF1248" s="13" t="str">
        <f t="shared" si="619"/>
        <v/>
      </c>
      <c r="AG1248" s="177" t="str">
        <f t="shared" si="620"/>
        <v/>
      </c>
      <c r="AH1248" s="184" t="str">
        <f t="shared" si="621"/>
        <v/>
      </c>
      <c r="AI1248" s="184" t="str">
        <f>IF(AE:AE="","",IF(R1248="Refreshment Beverage",AK1248*(Rates!J$19/100),ROUND(SUM(AH1248*(Rates!$J$8/100)),4)))</f>
        <v/>
      </c>
      <c r="AJ1248" s="183" t="str">
        <f t="shared" si="622"/>
        <v/>
      </c>
      <c r="AK1248" s="185" t="str">
        <f t="shared" si="623"/>
        <v/>
      </c>
      <c r="AL1248" s="177" t="str">
        <f t="shared" si="624"/>
        <v/>
      </c>
      <c r="AM1248" s="13" t="str">
        <f>IF(AS1248="","",IF(R1248="Refreshment Beverage",ROUND(AS1248*Rates!K$19,4),ROUND(AO1248*(VLOOKUP(VALUE(Q1248),Rates!G$4:L$12,3,0)),4)))</f>
        <v/>
      </c>
      <c r="AN1248" s="183" t="str">
        <f>IF(AS1248="","",IF(R1248="Refreshment Beverage",AS1248*(Rates!J$19/100),MAX(AM1248,AB1248)))</f>
        <v/>
      </c>
      <c r="AO1248" s="186" t="str">
        <f t="shared" si="625"/>
        <v/>
      </c>
      <c r="AP1248" s="186" t="str">
        <f t="shared" si="626"/>
        <v/>
      </c>
      <c r="AQ1248" s="186" t="str">
        <f>IF(AS1248="","",IF(R1248="Refreshment Beverage",ROUND(SUM(VLOOKUP(Q:Q,Rates!G$15:L$19,3,0)*(AS1248-Y1248-Z1248-AA1248)),4),ROUND(SUM(Rates!$K$8*AS1248),4)))</f>
        <v/>
      </c>
      <c r="AR1248" s="184" t="str">
        <f t="shared" si="627"/>
        <v/>
      </c>
      <c r="AS1248" s="185" t="str">
        <f t="shared" si="628"/>
        <v/>
      </c>
      <c r="AT1248" s="177" t="str">
        <f t="shared" si="629"/>
        <v/>
      </c>
      <c r="AU1248" s="13" t="str">
        <f>IF(AX1248="","",IF(R1248="Refreshment Beverage",ROUND((BA1248-Y1248-Z1248-AA1248)*VLOOKUP(VALUE(Q1248),Rates!G$15:L$19,3,0),4),ROUND(AW1248*(VLOOKUP(VALUE(Q1248),Rates!G:L,3,0)),4)))</f>
        <v/>
      </c>
      <c r="AV1248" s="183" t="str">
        <f t="shared" si="630"/>
        <v/>
      </c>
      <c r="AW1248" s="186" t="str">
        <f t="shared" si="631"/>
        <v/>
      </c>
      <c r="AX1248" s="184" t="str">
        <f t="shared" si="632"/>
        <v/>
      </c>
      <c r="AY1248" s="186" t="str">
        <f>IF(AX1248="","",IF(R1248="Refreshment Beverage",ROUND(SUM(AX1248*Rates!K$19),4),ROUND(SUM(AX1248*(Rates!J$8/100)),4)))</f>
        <v/>
      </c>
      <c r="AZ1248" s="183" t="str">
        <f t="shared" si="633"/>
        <v/>
      </c>
      <c r="BA1248" s="185" t="str">
        <f t="shared" si="634"/>
        <v/>
      </c>
      <c r="BD1248" s="171"/>
      <c r="BE1248" s="171"/>
      <c r="BF1248" s="171"/>
      <c r="BG1248" s="171"/>
    </row>
    <row r="1249" spans="1:59" ht="15" customHeight="1" x14ac:dyDescent="0.3">
      <c r="A1249" s="172"/>
      <c r="B1249" s="172"/>
      <c r="C1249" s="172"/>
      <c r="D1249" s="173"/>
      <c r="E1249" s="173"/>
      <c r="F1249" s="173"/>
      <c r="G1249" s="173"/>
      <c r="H1249" s="173"/>
      <c r="I1249" s="174"/>
      <c r="J1249" s="175"/>
      <c r="K1249" s="176" t="str">
        <f t="shared" si="606"/>
        <v/>
      </c>
      <c r="L1249" s="177" t="str">
        <f t="shared" si="607"/>
        <v/>
      </c>
      <c r="M1249" s="178" t="str">
        <f t="shared" si="608"/>
        <v/>
      </c>
      <c r="N1249" s="44" t="str" cm="1">
        <f t="array" ref="N1249">IFERROR(IF(_xlfn.SINGLE(A:A)="","",IF(R1249="Beer",SUM(LOOKUP(2,1/(Rates!$B$3:$B$5&lt;=W1249)/(Rates!$C$3:$C$5&gt;=W1249),Rates!$D$3:$D$5)*(X1249/100)*W1249),IF(R1249="Refreshment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44" t="str">
        <f t="shared" si="609"/>
        <v/>
      </c>
      <c r="P1249" s="13"/>
      <c r="Q1249" s="179" t="str">
        <f t="shared" si="610"/>
        <v/>
      </c>
      <c r="R1249" s="180" t="str">
        <f t="shared" si="611"/>
        <v/>
      </c>
      <c r="S1249" s="13" t="str">
        <f>IF(A1249="","",IF(R1249="Refreshment Beverage",VLOOKUP(VALUE(Q1249),Rates!G$15:L$19,2,0),VLOOKUP(VALUE(Q1249),Rates!G$4:L$8,2,0)))</f>
        <v/>
      </c>
      <c r="T1249" s="13" t="str">
        <f t="shared" si="612"/>
        <v/>
      </c>
      <c r="U1249" s="181" t="str">
        <f t="shared" si="613"/>
        <v/>
      </c>
      <c r="V1249" s="13" t="str">
        <f t="shared" si="614"/>
        <v/>
      </c>
      <c r="W1249" s="13" t="str">
        <f t="shared" si="615"/>
        <v/>
      </c>
      <c r="X1249" s="182" t="str">
        <f t="shared" si="616"/>
        <v/>
      </c>
      <c r="Y1249" s="183" t="str">
        <f>IF(A:A="","",IF(R1249="Refreshment Beverage",VLOOKUP(Q1249,Rates!G$15:L$19,6,0)*W1249,VLOOKUP(Q1249,Rates!G$4:L$12,6,0)*W1249))</f>
        <v/>
      </c>
      <c r="Z1249" s="183" t="str">
        <f t="shared" si="617"/>
        <v/>
      </c>
      <c r="AA1249" s="17">
        <f t="shared" si="605"/>
        <v>0</v>
      </c>
      <c r="AB1249" s="177" t="str" cm="1">
        <f t="array" ref="AB1249">IF(_xlfn.SINGLE(A:A)="","",IF(R1249="Refreshment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177" t="str" cm="1">
        <f t="array" ref="AC1249">IF(_xlfn.SINGLE(A:A)="","",IF(R1249="Refreshment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68">
        <f>IFERROR(IF(OR(Q1249=1,Q1249=2,Q1249=3,Q1249=4),VLOOKUP(Q1249,Rates!$A$31:$B$34,2,0)*W1249,IF(V1249=1,VLOOKUP(U1249,'REB BEV MIN MKUP'!B:E,4,0),IF(V1249&gt;1,VLOOKUP(VALUE(W1249),'REB BEV MIN MKUP'!O:Q,3,0),0))),0)</f>
        <v>0</v>
      </c>
      <c r="AE1249" s="177" t="str">
        <f t="shared" si="618"/>
        <v/>
      </c>
      <c r="AF1249" s="13" t="str">
        <f t="shared" si="619"/>
        <v/>
      </c>
      <c r="AG1249" s="177" t="str">
        <f t="shared" si="620"/>
        <v/>
      </c>
      <c r="AH1249" s="184" t="str">
        <f t="shared" si="621"/>
        <v/>
      </c>
      <c r="AI1249" s="184" t="str">
        <f>IF(AE:AE="","",IF(R1249="Refreshment Beverage",AK1249*(Rates!J$19/100),ROUND(SUM(AH1249*(Rates!$J$8/100)),4)))</f>
        <v/>
      </c>
      <c r="AJ1249" s="183" t="str">
        <f t="shared" si="622"/>
        <v/>
      </c>
      <c r="AK1249" s="185" t="str">
        <f t="shared" si="623"/>
        <v/>
      </c>
      <c r="AL1249" s="177" t="str">
        <f t="shared" si="624"/>
        <v/>
      </c>
      <c r="AM1249" s="13" t="str">
        <f>IF(AS1249="","",IF(R1249="Refreshment Beverage",ROUND(AS1249*Rates!K$19,4),ROUND(AO1249*(VLOOKUP(VALUE(Q1249),Rates!G$4:L$12,3,0)),4)))</f>
        <v/>
      </c>
      <c r="AN1249" s="183" t="str">
        <f>IF(AS1249="","",IF(R1249="Refreshment Beverage",AS1249*(Rates!J$19/100),MAX(AM1249,AB1249)))</f>
        <v/>
      </c>
      <c r="AO1249" s="186" t="str">
        <f t="shared" si="625"/>
        <v/>
      </c>
      <c r="AP1249" s="186" t="str">
        <f t="shared" si="626"/>
        <v/>
      </c>
      <c r="AQ1249" s="186" t="str">
        <f>IF(AS1249="","",IF(R1249="Refreshment Beverage",ROUND(SUM(VLOOKUP(Q:Q,Rates!G$15:L$19,3,0)*(AS1249-Y1249-Z1249-AA1249)),4),ROUND(SUM(Rates!$K$8*AS1249),4)))</f>
        <v/>
      </c>
      <c r="AR1249" s="184" t="str">
        <f t="shared" si="627"/>
        <v/>
      </c>
      <c r="AS1249" s="185" t="str">
        <f t="shared" si="628"/>
        <v/>
      </c>
      <c r="AT1249" s="177" t="str">
        <f t="shared" si="629"/>
        <v/>
      </c>
      <c r="AU1249" s="13" t="str">
        <f>IF(AX1249="","",IF(R1249="Refreshment Beverage",ROUND((BA1249-Y1249-Z1249-AA1249)*VLOOKUP(VALUE(Q1249),Rates!G$15:L$19,3,0),4),ROUND(AW1249*(VLOOKUP(VALUE(Q1249),Rates!G:L,3,0)),4)))</f>
        <v/>
      </c>
      <c r="AV1249" s="183" t="str">
        <f t="shared" si="630"/>
        <v/>
      </c>
      <c r="AW1249" s="186" t="str">
        <f t="shared" si="631"/>
        <v/>
      </c>
      <c r="AX1249" s="184" t="str">
        <f t="shared" si="632"/>
        <v/>
      </c>
      <c r="AY1249" s="186" t="str">
        <f>IF(AX1249="","",IF(R1249="Refreshment Beverage",ROUND(SUM(AX1249*Rates!K$19),4),ROUND(SUM(AX1249*(Rates!J$8/100)),4)))</f>
        <v/>
      </c>
      <c r="AZ1249" s="183" t="str">
        <f t="shared" si="633"/>
        <v/>
      </c>
      <c r="BA1249" s="185" t="str">
        <f t="shared" si="634"/>
        <v/>
      </c>
      <c r="BD1249" s="171"/>
      <c r="BE1249" s="171"/>
      <c r="BF1249" s="171"/>
      <c r="BG1249" s="171"/>
    </row>
    <row r="1250" spans="1:59" ht="15" customHeight="1" x14ac:dyDescent="0.3">
      <c r="A1250" s="172"/>
      <c r="B1250" s="172"/>
      <c r="C1250" s="172"/>
      <c r="D1250" s="173"/>
      <c r="E1250" s="173"/>
      <c r="F1250" s="173"/>
      <c r="G1250" s="173"/>
      <c r="H1250" s="173"/>
      <c r="I1250" s="174"/>
      <c r="J1250" s="175"/>
      <c r="K1250" s="176" t="str">
        <f t="shared" si="606"/>
        <v/>
      </c>
      <c r="L1250" s="177" t="str">
        <f t="shared" si="607"/>
        <v/>
      </c>
      <c r="M1250" s="178" t="str">
        <f t="shared" si="608"/>
        <v/>
      </c>
      <c r="N1250" s="44" t="str" cm="1">
        <f t="array" ref="N1250">IFERROR(IF(_xlfn.SINGLE(A:A)="","",IF(R1250="Beer",SUM(LOOKUP(2,1/(Rates!$B$3:$B$5&lt;=W1250)/(Rates!$C$3:$C$5&gt;=W1250),Rates!$D$3:$D$5)*(X1250/100)*W1250),IF(R1250="Refreshment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44" t="str">
        <f t="shared" si="609"/>
        <v/>
      </c>
      <c r="P1250" s="13"/>
      <c r="Q1250" s="179" t="str">
        <f t="shared" si="610"/>
        <v/>
      </c>
      <c r="R1250" s="180" t="str">
        <f t="shared" si="611"/>
        <v/>
      </c>
      <c r="S1250" s="13" t="str">
        <f>IF(A1250="","",IF(R1250="Refreshment Beverage",VLOOKUP(VALUE(Q1250),Rates!G$15:L$19,2,0),VLOOKUP(VALUE(Q1250),Rates!G$4:L$8,2,0)))</f>
        <v/>
      </c>
      <c r="T1250" s="13" t="str">
        <f t="shared" si="612"/>
        <v/>
      </c>
      <c r="U1250" s="181" t="str">
        <f t="shared" si="613"/>
        <v/>
      </c>
      <c r="V1250" s="13" t="str">
        <f t="shared" si="614"/>
        <v/>
      </c>
      <c r="W1250" s="13" t="str">
        <f t="shared" si="615"/>
        <v/>
      </c>
      <c r="X1250" s="182" t="str">
        <f t="shared" si="616"/>
        <v/>
      </c>
      <c r="Y1250" s="183" t="str">
        <f>IF(A:A="","",IF(R1250="Refreshment Beverage",VLOOKUP(Q1250,Rates!G$15:L$19,6,0)*W1250,VLOOKUP(Q1250,Rates!G$4:L$12,6,0)*W1250))</f>
        <v/>
      </c>
      <c r="Z1250" s="183" t="str">
        <f t="shared" si="617"/>
        <v/>
      </c>
      <c r="AA1250" s="17">
        <f t="shared" si="605"/>
        <v>0</v>
      </c>
      <c r="AB1250" s="177" t="str" cm="1">
        <f t="array" ref="AB1250">IF(_xlfn.SINGLE(A:A)="","",IF(R1250="Refreshment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177" t="str" cm="1">
        <f t="array" ref="AC1250">IF(_xlfn.SINGLE(A:A)="","",IF(R1250="Refreshment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68">
        <f>IFERROR(IF(OR(Q1250=1,Q1250=2,Q1250=3,Q1250=4),VLOOKUP(Q1250,Rates!$A$31:$B$34,2,0)*W1250,IF(V1250=1,VLOOKUP(U1250,'REB BEV MIN MKUP'!B:E,4,0),IF(V1250&gt;1,VLOOKUP(VALUE(W1250),'REB BEV MIN MKUP'!O:Q,3,0),0))),0)</f>
        <v>0</v>
      </c>
      <c r="AE1250" s="177" t="str">
        <f t="shared" si="618"/>
        <v/>
      </c>
      <c r="AF1250" s="13" t="str">
        <f t="shared" si="619"/>
        <v/>
      </c>
      <c r="AG1250" s="177" t="str">
        <f t="shared" si="620"/>
        <v/>
      </c>
      <c r="AH1250" s="184" t="str">
        <f t="shared" si="621"/>
        <v/>
      </c>
      <c r="AI1250" s="184" t="str">
        <f>IF(AE:AE="","",IF(R1250="Refreshment Beverage",AK1250*(Rates!J$19/100),ROUND(SUM(AH1250*(Rates!$J$8/100)),4)))</f>
        <v/>
      </c>
      <c r="AJ1250" s="183" t="str">
        <f t="shared" si="622"/>
        <v/>
      </c>
      <c r="AK1250" s="185" t="str">
        <f t="shared" si="623"/>
        <v/>
      </c>
      <c r="AL1250" s="177" t="str">
        <f t="shared" si="624"/>
        <v/>
      </c>
      <c r="AM1250" s="13" t="str">
        <f>IF(AS1250="","",IF(R1250="Refreshment Beverage",ROUND(AS1250*Rates!K$19,4),ROUND(AO1250*(VLOOKUP(VALUE(Q1250),Rates!G$4:L$12,3,0)),4)))</f>
        <v/>
      </c>
      <c r="AN1250" s="183" t="str">
        <f>IF(AS1250="","",IF(R1250="Refreshment Beverage",AS1250*(Rates!J$19/100),MAX(AM1250,AB1250)))</f>
        <v/>
      </c>
      <c r="AO1250" s="186" t="str">
        <f t="shared" si="625"/>
        <v/>
      </c>
      <c r="AP1250" s="186" t="str">
        <f t="shared" si="626"/>
        <v/>
      </c>
      <c r="AQ1250" s="186" t="str">
        <f>IF(AS1250="","",IF(R1250="Refreshment Beverage",ROUND(SUM(VLOOKUP(Q:Q,Rates!G$15:L$19,3,0)*(AS1250-Y1250-Z1250-AA1250)),4),ROUND(SUM(Rates!$K$8*AS1250),4)))</f>
        <v/>
      </c>
      <c r="AR1250" s="184" t="str">
        <f t="shared" si="627"/>
        <v/>
      </c>
      <c r="AS1250" s="185" t="str">
        <f t="shared" si="628"/>
        <v/>
      </c>
      <c r="AT1250" s="177" t="str">
        <f t="shared" si="629"/>
        <v/>
      </c>
      <c r="AU1250" s="13" t="str">
        <f>IF(AX1250="","",IF(R1250="Refreshment Beverage",ROUND((BA1250-Y1250-Z1250-AA1250)*VLOOKUP(VALUE(Q1250),Rates!G$15:L$19,3,0),4),ROUND(AW1250*(VLOOKUP(VALUE(Q1250),Rates!G:L,3,0)),4)))</f>
        <v/>
      </c>
      <c r="AV1250" s="183" t="str">
        <f t="shared" si="630"/>
        <v/>
      </c>
      <c r="AW1250" s="186" t="str">
        <f t="shared" si="631"/>
        <v/>
      </c>
      <c r="AX1250" s="184" t="str">
        <f t="shared" si="632"/>
        <v/>
      </c>
      <c r="AY1250" s="186" t="str">
        <f>IF(AX1250="","",IF(R1250="Refreshment Beverage",ROUND(SUM(AX1250*Rates!K$19),4),ROUND(SUM(AX1250*(Rates!J$8/100)),4)))</f>
        <v/>
      </c>
      <c r="AZ1250" s="183" t="str">
        <f t="shared" si="633"/>
        <v/>
      </c>
      <c r="BA1250" s="185" t="str">
        <f t="shared" si="634"/>
        <v/>
      </c>
      <c r="BD1250" s="171"/>
      <c r="BE1250" s="171"/>
      <c r="BF1250" s="171"/>
      <c r="BG1250" s="171"/>
    </row>
    <row r="1251" spans="1:59" ht="15" customHeight="1" x14ac:dyDescent="0.3">
      <c r="A1251" s="172"/>
      <c r="B1251" s="172"/>
      <c r="C1251" s="172"/>
      <c r="D1251" s="173"/>
      <c r="E1251" s="173"/>
      <c r="F1251" s="173"/>
      <c r="G1251" s="173"/>
      <c r="H1251" s="173"/>
      <c r="I1251" s="174"/>
      <c r="J1251" s="175"/>
      <c r="K1251" s="176" t="str">
        <f t="shared" si="606"/>
        <v/>
      </c>
      <c r="L1251" s="177" t="str">
        <f t="shared" si="607"/>
        <v/>
      </c>
      <c r="M1251" s="178" t="str">
        <f t="shared" si="608"/>
        <v/>
      </c>
      <c r="N1251" s="44" t="str" cm="1">
        <f t="array" ref="N1251">IFERROR(IF(_xlfn.SINGLE(A:A)="","",IF(R1251="Beer",SUM(LOOKUP(2,1/(Rates!$B$3:$B$5&lt;=W1251)/(Rates!$C$3:$C$5&gt;=W1251),Rates!$D$3:$D$5)*(X1251/100)*W1251),IF(R1251="Refreshment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44" t="str">
        <f t="shared" si="609"/>
        <v/>
      </c>
      <c r="P1251" s="13"/>
      <c r="Q1251" s="179" t="str">
        <f t="shared" si="610"/>
        <v/>
      </c>
      <c r="R1251" s="180" t="str">
        <f t="shared" si="611"/>
        <v/>
      </c>
      <c r="S1251" s="13" t="str">
        <f>IF(A1251="","",IF(R1251="Refreshment Beverage",VLOOKUP(VALUE(Q1251),Rates!G$15:L$19,2,0),VLOOKUP(VALUE(Q1251),Rates!G$4:L$8,2,0)))</f>
        <v/>
      </c>
      <c r="T1251" s="13" t="str">
        <f t="shared" si="612"/>
        <v/>
      </c>
      <c r="U1251" s="181" t="str">
        <f t="shared" si="613"/>
        <v/>
      </c>
      <c r="V1251" s="13" t="str">
        <f t="shared" si="614"/>
        <v/>
      </c>
      <c r="W1251" s="13" t="str">
        <f t="shared" si="615"/>
        <v/>
      </c>
      <c r="X1251" s="182" t="str">
        <f t="shared" si="616"/>
        <v/>
      </c>
      <c r="Y1251" s="183" t="str">
        <f>IF(A:A="","",IF(R1251="Refreshment Beverage",VLOOKUP(Q1251,Rates!G$15:L$19,6,0)*W1251,VLOOKUP(Q1251,Rates!G$4:L$12,6,0)*W1251))</f>
        <v/>
      </c>
      <c r="Z1251" s="183" t="str">
        <f t="shared" si="617"/>
        <v/>
      </c>
      <c r="AA1251" s="17">
        <f t="shared" si="605"/>
        <v>0</v>
      </c>
      <c r="AB1251" s="177" t="str" cm="1">
        <f t="array" ref="AB1251">IF(_xlfn.SINGLE(A:A)="","",IF(R1251="Refreshment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177" t="str" cm="1">
        <f t="array" ref="AC1251">IF(_xlfn.SINGLE(A:A)="","",IF(R1251="Refreshment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68">
        <f>IFERROR(IF(OR(Q1251=1,Q1251=2,Q1251=3,Q1251=4),VLOOKUP(Q1251,Rates!$A$31:$B$34,2,0)*W1251,IF(V1251=1,VLOOKUP(U1251,'REB BEV MIN MKUP'!B:E,4,0),IF(V1251&gt;1,VLOOKUP(VALUE(W1251),'REB BEV MIN MKUP'!O:Q,3,0),0))),0)</f>
        <v>0</v>
      </c>
      <c r="AE1251" s="177" t="str">
        <f t="shared" si="618"/>
        <v/>
      </c>
      <c r="AF1251" s="13" t="str">
        <f t="shared" si="619"/>
        <v/>
      </c>
      <c r="AG1251" s="177" t="str">
        <f t="shared" si="620"/>
        <v/>
      </c>
      <c r="AH1251" s="184" t="str">
        <f t="shared" si="621"/>
        <v/>
      </c>
      <c r="AI1251" s="184" t="str">
        <f>IF(AE:AE="","",IF(R1251="Refreshment Beverage",AK1251*(Rates!J$19/100),ROUND(SUM(AH1251*(Rates!$J$8/100)),4)))</f>
        <v/>
      </c>
      <c r="AJ1251" s="183" t="str">
        <f t="shared" si="622"/>
        <v/>
      </c>
      <c r="AK1251" s="185" t="str">
        <f t="shared" si="623"/>
        <v/>
      </c>
      <c r="AL1251" s="177" t="str">
        <f t="shared" si="624"/>
        <v/>
      </c>
      <c r="AM1251" s="13" t="str">
        <f>IF(AS1251="","",IF(R1251="Refreshment Beverage",ROUND(AS1251*Rates!K$19,4),ROUND(AO1251*(VLOOKUP(VALUE(Q1251),Rates!G$4:L$12,3,0)),4)))</f>
        <v/>
      </c>
      <c r="AN1251" s="183" t="str">
        <f>IF(AS1251="","",IF(R1251="Refreshment Beverage",AS1251*(Rates!J$19/100),MAX(AM1251,AB1251)))</f>
        <v/>
      </c>
      <c r="AO1251" s="186" t="str">
        <f t="shared" si="625"/>
        <v/>
      </c>
      <c r="AP1251" s="186" t="str">
        <f t="shared" si="626"/>
        <v/>
      </c>
      <c r="AQ1251" s="186" t="str">
        <f>IF(AS1251="","",IF(R1251="Refreshment Beverage",ROUND(SUM(VLOOKUP(Q:Q,Rates!G$15:L$19,3,0)*(AS1251-Y1251-Z1251-AA1251)),4),ROUND(SUM(Rates!$K$8*AS1251),4)))</f>
        <v/>
      </c>
      <c r="AR1251" s="184" t="str">
        <f t="shared" si="627"/>
        <v/>
      </c>
      <c r="AS1251" s="185" t="str">
        <f t="shared" si="628"/>
        <v/>
      </c>
      <c r="AT1251" s="177" t="str">
        <f t="shared" si="629"/>
        <v/>
      </c>
      <c r="AU1251" s="13" t="str">
        <f>IF(AX1251="","",IF(R1251="Refreshment Beverage",ROUND((BA1251-Y1251-Z1251-AA1251)*VLOOKUP(VALUE(Q1251),Rates!G$15:L$19,3,0),4),ROUND(AW1251*(VLOOKUP(VALUE(Q1251),Rates!G:L,3,0)),4)))</f>
        <v/>
      </c>
      <c r="AV1251" s="183" t="str">
        <f t="shared" si="630"/>
        <v/>
      </c>
      <c r="AW1251" s="186" t="str">
        <f t="shared" si="631"/>
        <v/>
      </c>
      <c r="AX1251" s="184" t="str">
        <f t="shared" si="632"/>
        <v/>
      </c>
      <c r="AY1251" s="186" t="str">
        <f>IF(AX1251="","",IF(R1251="Refreshment Beverage",ROUND(SUM(AX1251*Rates!K$19),4),ROUND(SUM(AX1251*(Rates!J$8/100)),4)))</f>
        <v/>
      </c>
      <c r="AZ1251" s="183" t="str">
        <f t="shared" si="633"/>
        <v/>
      </c>
      <c r="BA1251" s="185" t="str">
        <f t="shared" si="634"/>
        <v/>
      </c>
      <c r="BD1251" s="171"/>
      <c r="BE1251" s="171"/>
      <c r="BF1251" s="171"/>
      <c r="BG1251" s="171"/>
    </row>
    <row r="1252" spans="1:59" ht="15" customHeight="1" x14ac:dyDescent="0.3">
      <c r="A1252" s="172"/>
      <c r="B1252" s="172"/>
      <c r="C1252" s="172"/>
      <c r="D1252" s="173"/>
      <c r="E1252" s="173"/>
      <c r="F1252" s="173"/>
      <c r="G1252" s="173"/>
      <c r="H1252" s="173"/>
      <c r="I1252" s="174"/>
      <c r="J1252" s="175"/>
      <c r="K1252" s="176" t="str">
        <f t="shared" si="606"/>
        <v/>
      </c>
      <c r="L1252" s="177" t="str">
        <f t="shared" si="607"/>
        <v/>
      </c>
      <c r="M1252" s="178" t="str">
        <f t="shared" si="608"/>
        <v/>
      </c>
      <c r="N1252" s="44" t="str" cm="1">
        <f t="array" ref="N1252">IFERROR(IF(_xlfn.SINGLE(A:A)="","",IF(R1252="Beer",SUM(LOOKUP(2,1/(Rates!$B$3:$B$5&lt;=W1252)/(Rates!$C$3:$C$5&gt;=W1252),Rates!$D$3:$D$5)*(X1252/100)*W1252),IF(R1252="Refreshment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44" t="str">
        <f t="shared" si="609"/>
        <v/>
      </c>
      <c r="P1252" s="13"/>
      <c r="Q1252" s="179" t="str">
        <f t="shared" si="610"/>
        <v/>
      </c>
      <c r="R1252" s="180" t="str">
        <f t="shared" si="611"/>
        <v/>
      </c>
      <c r="S1252" s="13" t="str">
        <f>IF(A1252="","",IF(R1252="Refreshment Beverage",VLOOKUP(VALUE(Q1252),Rates!G$15:L$19,2,0),VLOOKUP(VALUE(Q1252),Rates!G$4:L$8,2,0)))</f>
        <v/>
      </c>
      <c r="T1252" s="13" t="str">
        <f t="shared" si="612"/>
        <v/>
      </c>
      <c r="U1252" s="181" t="str">
        <f t="shared" si="613"/>
        <v/>
      </c>
      <c r="V1252" s="13" t="str">
        <f t="shared" si="614"/>
        <v/>
      </c>
      <c r="W1252" s="13" t="str">
        <f t="shared" si="615"/>
        <v/>
      </c>
      <c r="X1252" s="182" t="str">
        <f t="shared" si="616"/>
        <v/>
      </c>
      <c r="Y1252" s="183" t="str">
        <f>IF(A:A="","",IF(R1252="Refreshment Beverage",VLOOKUP(Q1252,Rates!G$15:L$19,6,0)*W1252,VLOOKUP(Q1252,Rates!G$4:L$12,6,0)*W1252))</f>
        <v/>
      </c>
      <c r="Z1252" s="183" t="str">
        <f t="shared" si="617"/>
        <v/>
      </c>
      <c r="AA1252" s="17">
        <f t="shared" si="605"/>
        <v>0</v>
      </c>
      <c r="AB1252" s="177" t="str" cm="1">
        <f t="array" ref="AB1252">IF(_xlfn.SINGLE(A:A)="","",IF(R1252="Refreshment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177" t="str" cm="1">
        <f t="array" ref="AC1252">IF(_xlfn.SINGLE(A:A)="","",IF(R1252="Refreshment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68">
        <f>IFERROR(IF(OR(Q1252=1,Q1252=2,Q1252=3,Q1252=4),VLOOKUP(Q1252,Rates!$A$31:$B$34,2,0)*W1252,IF(V1252=1,VLOOKUP(U1252,'REB BEV MIN MKUP'!B:E,4,0),IF(V1252&gt;1,VLOOKUP(VALUE(W1252),'REB BEV MIN MKUP'!O:Q,3,0),0))),0)</f>
        <v>0</v>
      </c>
      <c r="AE1252" s="177" t="str">
        <f t="shared" si="618"/>
        <v/>
      </c>
      <c r="AF1252" s="13" t="str">
        <f t="shared" si="619"/>
        <v/>
      </c>
      <c r="AG1252" s="177" t="str">
        <f t="shared" si="620"/>
        <v/>
      </c>
      <c r="AH1252" s="184" t="str">
        <f t="shared" si="621"/>
        <v/>
      </c>
      <c r="AI1252" s="184" t="str">
        <f>IF(AE:AE="","",IF(R1252="Refreshment Beverage",AK1252*(Rates!J$19/100),ROUND(SUM(AH1252*(Rates!$J$8/100)),4)))</f>
        <v/>
      </c>
      <c r="AJ1252" s="183" t="str">
        <f t="shared" si="622"/>
        <v/>
      </c>
      <c r="AK1252" s="185" t="str">
        <f t="shared" si="623"/>
        <v/>
      </c>
      <c r="AL1252" s="177" t="str">
        <f t="shared" si="624"/>
        <v/>
      </c>
      <c r="AM1252" s="13" t="str">
        <f>IF(AS1252="","",IF(R1252="Refreshment Beverage",ROUND(AS1252*Rates!K$19,4),ROUND(AO1252*(VLOOKUP(VALUE(Q1252),Rates!G$4:L$12,3,0)),4)))</f>
        <v/>
      </c>
      <c r="AN1252" s="183" t="str">
        <f>IF(AS1252="","",IF(R1252="Refreshment Beverage",AS1252*(Rates!J$19/100),MAX(AM1252,AB1252)))</f>
        <v/>
      </c>
      <c r="AO1252" s="186" t="str">
        <f t="shared" si="625"/>
        <v/>
      </c>
      <c r="AP1252" s="186" t="str">
        <f t="shared" si="626"/>
        <v/>
      </c>
      <c r="AQ1252" s="186" t="str">
        <f>IF(AS1252="","",IF(R1252="Refreshment Beverage",ROUND(SUM(VLOOKUP(Q:Q,Rates!G$15:L$19,3,0)*(AS1252-Y1252-Z1252-AA1252)),4),ROUND(SUM(Rates!$K$8*AS1252),4)))</f>
        <v/>
      </c>
      <c r="AR1252" s="184" t="str">
        <f t="shared" si="627"/>
        <v/>
      </c>
      <c r="AS1252" s="185" t="str">
        <f t="shared" si="628"/>
        <v/>
      </c>
      <c r="AT1252" s="177" t="str">
        <f t="shared" si="629"/>
        <v/>
      </c>
      <c r="AU1252" s="13" t="str">
        <f>IF(AX1252="","",IF(R1252="Refreshment Beverage",ROUND((BA1252-Y1252-Z1252-AA1252)*VLOOKUP(VALUE(Q1252),Rates!G$15:L$19,3,0),4),ROUND(AW1252*(VLOOKUP(VALUE(Q1252),Rates!G:L,3,0)),4)))</f>
        <v/>
      </c>
      <c r="AV1252" s="183" t="str">
        <f t="shared" si="630"/>
        <v/>
      </c>
      <c r="AW1252" s="186" t="str">
        <f t="shared" si="631"/>
        <v/>
      </c>
      <c r="AX1252" s="184" t="str">
        <f t="shared" si="632"/>
        <v/>
      </c>
      <c r="AY1252" s="186" t="str">
        <f>IF(AX1252="","",IF(R1252="Refreshment Beverage",ROUND(SUM(AX1252*Rates!K$19),4),ROUND(SUM(AX1252*(Rates!J$8/100)),4)))</f>
        <v/>
      </c>
      <c r="AZ1252" s="183" t="str">
        <f t="shared" si="633"/>
        <v/>
      </c>
      <c r="BA1252" s="185" t="str">
        <f t="shared" si="634"/>
        <v/>
      </c>
      <c r="BD1252" s="171"/>
      <c r="BE1252" s="171"/>
      <c r="BF1252" s="171"/>
      <c r="BG1252" s="171"/>
    </row>
    <row r="1253" spans="1:59" ht="15" customHeight="1" x14ac:dyDescent="0.3">
      <c r="A1253" s="172"/>
      <c r="B1253" s="172"/>
      <c r="C1253" s="172"/>
      <c r="D1253" s="173"/>
      <c r="E1253" s="173"/>
      <c r="F1253" s="173"/>
      <c r="G1253" s="173"/>
      <c r="H1253" s="173"/>
      <c r="I1253" s="174"/>
      <c r="J1253" s="175"/>
      <c r="K1253" s="176" t="str">
        <f t="shared" si="606"/>
        <v/>
      </c>
      <c r="L1253" s="177" t="str">
        <f t="shared" si="607"/>
        <v/>
      </c>
      <c r="M1253" s="178" t="str">
        <f t="shared" si="608"/>
        <v/>
      </c>
      <c r="N1253" s="44" t="str" cm="1">
        <f t="array" ref="N1253">IFERROR(IF(_xlfn.SINGLE(A:A)="","",IF(R1253="Beer",SUM(LOOKUP(2,1/(Rates!$B$3:$B$5&lt;=W1253)/(Rates!$C$3:$C$5&gt;=W1253),Rates!$D$3:$D$5)*(X1253/100)*W1253),IF(R1253="Refreshment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44" t="str">
        <f t="shared" si="609"/>
        <v/>
      </c>
      <c r="P1253" s="13"/>
      <c r="Q1253" s="179" t="str">
        <f t="shared" si="610"/>
        <v/>
      </c>
      <c r="R1253" s="180" t="str">
        <f t="shared" si="611"/>
        <v/>
      </c>
      <c r="S1253" s="13" t="str">
        <f>IF(A1253="","",IF(R1253="Refreshment Beverage",VLOOKUP(VALUE(Q1253),Rates!G$15:L$19,2,0),VLOOKUP(VALUE(Q1253),Rates!G$4:L$8,2,0)))</f>
        <v/>
      </c>
      <c r="T1253" s="13" t="str">
        <f t="shared" si="612"/>
        <v/>
      </c>
      <c r="U1253" s="181" t="str">
        <f t="shared" si="613"/>
        <v/>
      </c>
      <c r="V1253" s="13" t="str">
        <f t="shared" si="614"/>
        <v/>
      </c>
      <c r="W1253" s="13" t="str">
        <f t="shared" si="615"/>
        <v/>
      </c>
      <c r="X1253" s="182" t="str">
        <f t="shared" si="616"/>
        <v/>
      </c>
      <c r="Y1253" s="183" t="str">
        <f>IF(A:A="","",IF(R1253="Refreshment Beverage",VLOOKUP(Q1253,Rates!G$15:L$19,6,0)*W1253,VLOOKUP(Q1253,Rates!G$4:L$12,6,0)*W1253))</f>
        <v/>
      </c>
      <c r="Z1253" s="183" t="str">
        <f t="shared" si="617"/>
        <v/>
      </c>
      <c r="AA1253" s="17">
        <f t="shared" si="605"/>
        <v>0</v>
      </c>
      <c r="AB1253" s="177" t="str" cm="1">
        <f t="array" ref="AB1253">IF(_xlfn.SINGLE(A:A)="","",IF(R1253="Refreshment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177" t="str" cm="1">
        <f t="array" ref="AC1253">IF(_xlfn.SINGLE(A:A)="","",IF(R1253="Refreshment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68">
        <f>IFERROR(IF(OR(Q1253=1,Q1253=2,Q1253=3,Q1253=4),VLOOKUP(Q1253,Rates!$A$31:$B$34,2,0)*W1253,IF(V1253=1,VLOOKUP(U1253,'REB BEV MIN MKUP'!B:E,4,0),IF(V1253&gt;1,VLOOKUP(VALUE(W1253),'REB BEV MIN MKUP'!O:Q,3,0),0))),0)</f>
        <v>0</v>
      </c>
      <c r="AE1253" s="177" t="str">
        <f t="shared" si="618"/>
        <v/>
      </c>
      <c r="AF1253" s="13" t="str">
        <f t="shared" si="619"/>
        <v/>
      </c>
      <c r="AG1253" s="177" t="str">
        <f t="shared" si="620"/>
        <v/>
      </c>
      <c r="AH1253" s="184" t="str">
        <f t="shared" si="621"/>
        <v/>
      </c>
      <c r="AI1253" s="184" t="str">
        <f>IF(AE:AE="","",IF(R1253="Refreshment Beverage",AK1253*(Rates!J$19/100),ROUND(SUM(AH1253*(Rates!$J$8/100)),4)))</f>
        <v/>
      </c>
      <c r="AJ1253" s="183" t="str">
        <f t="shared" si="622"/>
        <v/>
      </c>
      <c r="AK1253" s="185" t="str">
        <f t="shared" si="623"/>
        <v/>
      </c>
      <c r="AL1253" s="177" t="str">
        <f t="shared" si="624"/>
        <v/>
      </c>
      <c r="AM1253" s="13" t="str">
        <f>IF(AS1253="","",IF(R1253="Refreshment Beverage",ROUND(AS1253*Rates!K$19,4),ROUND(AO1253*(VLOOKUP(VALUE(Q1253),Rates!G$4:L$12,3,0)),4)))</f>
        <v/>
      </c>
      <c r="AN1253" s="183" t="str">
        <f>IF(AS1253="","",IF(R1253="Refreshment Beverage",AS1253*(Rates!J$19/100),MAX(AM1253,AB1253)))</f>
        <v/>
      </c>
      <c r="AO1253" s="186" t="str">
        <f t="shared" si="625"/>
        <v/>
      </c>
      <c r="AP1253" s="186" t="str">
        <f t="shared" si="626"/>
        <v/>
      </c>
      <c r="AQ1253" s="186" t="str">
        <f>IF(AS1253="","",IF(R1253="Refreshment Beverage",ROUND(SUM(VLOOKUP(Q:Q,Rates!G$15:L$19,3,0)*(AS1253-Y1253-Z1253-AA1253)),4),ROUND(SUM(Rates!$K$8*AS1253),4)))</f>
        <v/>
      </c>
      <c r="AR1253" s="184" t="str">
        <f t="shared" si="627"/>
        <v/>
      </c>
      <c r="AS1253" s="185" t="str">
        <f t="shared" si="628"/>
        <v/>
      </c>
      <c r="AT1253" s="177" t="str">
        <f t="shared" si="629"/>
        <v/>
      </c>
      <c r="AU1253" s="13" t="str">
        <f>IF(AX1253="","",IF(R1253="Refreshment Beverage",ROUND((BA1253-Y1253-Z1253-AA1253)*VLOOKUP(VALUE(Q1253),Rates!G$15:L$19,3,0),4),ROUND(AW1253*(VLOOKUP(VALUE(Q1253),Rates!G:L,3,0)),4)))</f>
        <v/>
      </c>
      <c r="AV1253" s="183" t="str">
        <f t="shared" si="630"/>
        <v/>
      </c>
      <c r="AW1253" s="186" t="str">
        <f t="shared" si="631"/>
        <v/>
      </c>
      <c r="AX1253" s="184" t="str">
        <f t="shared" si="632"/>
        <v/>
      </c>
      <c r="AY1253" s="186" t="str">
        <f>IF(AX1253="","",IF(R1253="Refreshment Beverage",ROUND(SUM(AX1253*Rates!K$19),4),ROUND(SUM(AX1253*(Rates!J$8/100)),4)))</f>
        <v/>
      </c>
      <c r="AZ1253" s="183" t="str">
        <f t="shared" si="633"/>
        <v/>
      </c>
      <c r="BA1253" s="185" t="str">
        <f t="shared" si="634"/>
        <v/>
      </c>
      <c r="BD1253" s="171"/>
      <c r="BE1253" s="171"/>
      <c r="BF1253" s="171"/>
      <c r="BG1253" s="171"/>
    </row>
    <row r="1254" spans="1:59" ht="15" customHeight="1" x14ac:dyDescent="0.3">
      <c r="A1254" s="172"/>
      <c r="B1254" s="172"/>
      <c r="C1254" s="172"/>
      <c r="D1254" s="173"/>
      <c r="E1254" s="173"/>
      <c r="F1254" s="173"/>
      <c r="G1254" s="173"/>
      <c r="H1254" s="173"/>
      <c r="I1254" s="174"/>
      <c r="J1254" s="175"/>
      <c r="K1254" s="176" t="str">
        <f t="shared" si="606"/>
        <v/>
      </c>
      <c r="L1254" s="177" t="str">
        <f t="shared" si="607"/>
        <v/>
      </c>
      <c r="M1254" s="178" t="str">
        <f t="shared" si="608"/>
        <v/>
      </c>
      <c r="N1254" s="44" t="str" cm="1">
        <f t="array" ref="N1254">IFERROR(IF(_xlfn.SINGLE(A:A)="","",IF(R1254="Beer",SUM(LOOKUP(2,1/(Rates!$B$3:$B$5&lt;=W1254)/(Rates!$C$3:$C$5&gt;=W1254),Rates!$D$3:$D$5)*(X1254/100)*W1254),IF(R1254="Refreshment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44" t="str">
        <f t="shared" si="609"/>
        <v/>
      </c>
      <c r="P1254" s="13"/>
      <c r="Q1254" s="179" t="str">
        <f t="shared" si="610"/>
        <v/>
      </c>
      <c r="R1254" s="180" t="str">
        <f t="shared" si="611"/>
        <v/>
      </c>
      <c r="S1254" s="13" t="str">
        <f>IF(A1254="","",IF(R1254="Refreshment Beverage",VLOOKUP(VALUE(Q1254),Rates!G$15:L$19,2,0),VLOOKUP(VALUE(Q1254),Rates!G$4:L$8,2,0)))</f>
        <v/>
      </c>
      <c r="T1254" s="13" t="str">
        <f t="shared" si="612"/>
        <v/>
      </c>
      <c r="U1254" s="181" t="str">
        <f t="shared" si="613"/>
        <v/>
      </c>
      <c r="V1254" s="13" t="str">
        <f t="shared" si="614"/>
        <v/>
      </c>
      <c r="W1254" s="13" t="str">
        <f t="shared" si="615"/>
        <v/>
      </c>
      <c r="X1254" s="182" t="str">
        <f t="shared" si="616"/>
        <v/>
      </c>
      <c r="Y1254" s="183" t="str">
        <f>IF(A:A="","",IF(R1254="Refreshment Beverage",VLOOKUP(Q1254,Rates!G$15:L$19,6,0)*W1254,VLOOKUP(Q1254,Rates!G$4:L$12,6,0)*W1254))</f>
        <v/>
      </c>
      <c r="Z1254" s="183" t="str">
        <f t="shared" si="617"/>
        <v/>
      </c>
      <c r="AA1254" s="17">
        <f t="shared" si="605"/>
        <v>0</v>
      </c>
      <c r="AB1254" s="177" t="str" cm="1">
        <f t="array" ref="AB1254">IF(_xlfn.SINGLE(A:A)="","",IF(R1254="Refreshment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177" t="str" cm="1">
        <f t="array" ref="AC1254">IF(_xlfn.SINGLE(A:A)="","",IF(R1254="Refreshment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68">
        <f>IFERROR(IF(OR(Q1254=1,Q1254=2,Q1254=3,Q1254=4),VLOOKUP(Q1254,Rates!$A$31:$B$34,2,0)*W1254,IF(V1254=1,VLOOKUP(U1254,'REB BEV MIN MKUP'!B:E,4,0),IF(V1254&gt;1,VLOOKUP(VALUE(W1254),'REB BEV MIN MKUP'!O:Q,3,0),0))),0)</f>
        <v>0</v>
      </c>
      <c r="AE1254" s="177" t="str">
        <f t="shared" si="618"/>
        <v/>
      </c>
      <c r="AF1254" s="13" t="str">
        <f t="shared" si="619"/>
        <v/>
      </c>
      <c r="AG1254" s="177" t="str">
        <f t="shared" si="620"/>
        <v/>
      </c>
      <c r="AH1254" s="184" t="str">
        <f t="shared" si="621"/>
        <v/>
      </c>
      <c r="AI1254" s="184" t="str">
        <f>IF(AE:AE="","",IF(R1254="Refreshment Beverage",AK1254*(Rates!J$19/100),ROUND(SUM(AH1254*(Rates!$J$8/100)),4)))</f>
        <v/>
      </c>
      <c r="AJ1254" s="183" t="str">
        <f t="shared" si="622"/>
        <v/>
      </c>
      <c r="AK1254" s="185" t="str">
        <f t="shared" si="623"/>
        <v/>
      </c>
      <c r="AL1254" s="177" t="str">
        <f t="shared" si="624"/>
        <v/>
      </c>
      <c r="AM1254" s="13" t="str">
        <f>IF(AS1254="","",IF(R1254="Refreshment Beverage",ROUND(AS1254*Rates!K$19,4),ROUND(AO1254*(VLOOKUP(VALUE(Q1254),Rates!G$4:L$12,3,0)),4)))</f>
        <v/>
      </c>
      <c r="AN1254" s="183" t="str">
        <f>IF(AS1254="","",IF(R1254="Refreshment Beverage",AS1254*(Rates!J$19/100),MAX(AM1254,AB1254)))</f>
        <v/>
      </c>
      <c r="AO1254" s="186" t="str">
        <f t="shared" si="625"/>
        <v/>
      </c>
      <c r="AP1254" s="186" t="str">
        <f t="shared" si="626"/>
        <v/>
      </c>
      <c r="AQ1254" s="186" t="str">
        <f>IF(AS1254="","",IF(R1254="Refreshment Beverage",ROUND(SUM(VLOOKUP(Q:Q,Rates!G$15:L$19,3,0)*(AS1254-Y1254-Z1254-AA1254)),4),ROUND(SUM(Rates!$K$8*AS1254),4)))</f>
        <v/>
      </c>
      <c r="AR1254" s="184" t="str">
        <f t="shared" si="627"/>
        <v/>
      </c>
      <c r="AS1254" s="185" t="str">
        <f t="shared" si="628"/>
        <v/>
      </c>
      <c r="AT1254" s="177" t="str">
        <f t="shared" si="629"/>
        <v/>
      </c>
      <c r="AU1254" s="13" t="str">
        <f>IF(AX1254="","",IF(R1254="Refreshment Beverage",ROUND((BA1254-Y1254-Z1254-AA1254)*VLOOKUP(VALUE(Q1254),Rates!G$15:L$19,3,0),4),ROUND(AW1254*(VLOOKUP(VALUE(Q1254),Rates!G:L,3,0)),4)))</f>
        <v/>
      </c>
      <c r="AV1254" s="183" t="str">
        <f t="shared" si="630"/>
        <v/>
      </c>
      <c r="AW1254" s="186" t="str">
        <f t="shared" si="631"/>
        <v/>
      </c>
      <c r="AX1254" s="184" t="str">
        <f t="shared" si="632"/>
        <v/>
      </c>
      <c r="AY1254" s="186" t="str">
        <f>IF(AX1254="","",IF(R1254="Refreshment Beverage",ROUND(SUM(AX1254*Rates!K$19),4),ROUND(SUM(AX1254*(Rates!J$8/100)),4)))</f>
        <v/>
      </c>
      <c r="AZ1254" s="183" t="str">
        <f t="shared" si="633"/>
        <v/>
      </c>
      <c r="BA1254" s="185" t="str">
        <f t="shared" si="634"/>
        <v/>
      </c>
      <c r="BD1254" s="171"/>
      <c r="BE1254" s="171"/>
      <c r="BF1254" s="171"/>
      <c r="BG1254" s="171"/>
    </row>
    <row r="1255" spans="1:59" ht="15" customHeight="1" x14ac:dyDescent="0.3">
      <c r="A1255" s="172"/>
      <c r="B1255" s="172"/>
      <c r="C1255" s="172"/>
      <c r="D1255" s="173"/>
      <c r="E1255" s="173"/>
      <c r="F1255" s="173"/>
      <c r="G1255" s="173"/>
      <c r="H1255" s="173"/>
      <c r="I1255" s="174"/>
      <c r="J1255" s="175"/>
      <c r="K1255" s="176" t="str">
        <f t="shared" si="606"/>
        <v/>
      </c>
      <c r="L1255" s="177" t="str">
        <f t="shared" si="607"/>
        <v/>
      </c>
      <c r="M1255" s="178" t="str">
        <f t="shared" si="608"/>
        <v/>
      </c>
      <c r="N1255" s="44" t="str" cm="1">
        <f t="array" ref="N1255">IFERROR(IF(_xlfn.SINGLE(A:A)="","",IF(R1255="Beer",SUM(LOOKUP(2,1/(Rates!$B$3:$B$5&lt;=W1255)/(Rates!$C$3:$C$5&gt;=W1255),Rates!$D$3:$D$5)*(X1255/100)*W1255),IF(R1255="Refreshment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44" t="str">
        <f t="shared" si="609"/>
        <v/>
      </c>
      <c r="P1255" s="13"/>
      <c r="Q1255" s="179" t="str">
        <f t="shared" si="610"/>
        <v/>
      </c>
      <c r="R1255" s="180" t="str">
        <f t="shared" si="611"/>
        <v/>
      </c>
      <c r="S1255" s="13" t="str">
        <f>IF(A1255="","",IF(R1255="Refreshment Beverage",VLOOKUP(VALUE(Q1255),Rates!G$15:L$19,2,0),VLOOKUP(VALUE(Q1255),Rates!G$4:L$8,2,0)))</f>
        <v/>
      </c>
      <c r="T1255" s="13" t="str">
        <f t="shared" si="612"/>
        <v/>
      </c>
      <c r="U1255" s="181" t="str">
        <f t="shared" si="613"/>
        <v/>
      </c>
      <c r="V1255" s="13" t="str">
        <f t="shared" si="614"/>
        <v/>
      </c>
      <c r="W1255" s="13" t="str">
        <f t="shared" si="615"/>
        <v/>
      </c>
      <c r="X1255" s="182" t="str">
        <f t="shared" si="616"/>
        <v/>
      </c>
      <c r="Y1255" s="183" t="str">
        <f>IF(A:A="","",IF(R1255="Refreshment Beverage",VLOOKUP(Q1255,Rates!G$15:L$19,6,0)*W1255,VLOOKUP(Q1255,Rates!G$4:L$12,6,0)*W1255))</f>
        <v/>
      </c>
      <c r="Z1255" s="183" t="str">
        <f t="shared" si="617"/>
        <v/>
      </c>
      <c r="AA1255" s="17">
        <f t="shared" si="605"/>
        <v>0</v>
      </c>
      <c r="AB1255" s="177" t="str" cm="1">
        <f t="array" ref="AB1255">IF(_xlfn.SINGLE(A:A)="","",IF(R1255="Refreshment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177" t="str" cm="1">
        <f t="array" ref="AC1255">IF(_xlfn.SINGLE(A:A)="","",IF(R1255="Refreshment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68">
        <f>IFERROR(IF(OR(Q1255=1,Q1255=2,Q1255=3,Q1255=4),VLOOKUP(Q1255,Rates!$A$31:$B$34,2,0)*W1255,IF(V1255=1,VLOOKUP(U1255,'REB BEV MIN MKUP'!B:E,4,0),IF(V1255&gt;1,VLOOKUP(VALUE(W1255),'REB BEV MIN MKUP'!O:Q,3,0),0))),0)</f>
        <v>0</v>
      </c>
      <c r="AE1255" s="177" t="str">
        <f t="shared" si="618"/>
        <v/>
      </c>
      <c r="AF1255" s="13" t="str">
        <f t="shared" si="619"/>
        <v/>
      </c>
      <c r="AG1255" s="177" t="str">
        <f t="shared" si="620"/>
        <v/>
      </c>
      <c r="AH1255" s="184" t="str">
        <f t="shared" si="621"/>
        <v/>
      </c>
      <c r="AI1255" s="184" t="str">
        <f>IF(AE:AE="","",IF(R1255="Refreshment Beverage",AK1255*(Rates!J$19/100),ROUND(SUM(AH1255*(Rates!$J$8/100)),4)))</f>
        <v/>
      </c>
      <c r="AJ1255" s="183" t="str">
        <f t="shared" si="622"/>
        <v/>
      </c>
      <c r="AK1255" s="185" t="str">
        <f t="shared" si="623"/>
        <v/>
      </c>
      <c r="AL1255" s="177" t="str">
        <f t="shared" si="624"/>
        <v/>
      </c>
      <c r="AM1255" s="13" t="str">
        <f>IF(AS1255="","",IF(R1255="Refreshment Beverage",ROUND(AS1255*Rates!K$19,4),ROUND(AO1255*(VLOOKUP(VALUE(Q1255),Rates!G$4:L$12,3,0)),4)))</f>
        <v/>
      </c>
      <c r="AN1255" s="183" t="str">
        <f>IF(AS1255="","",IF(R1255="Refreshment Beverage",AS1255*(Rates!J$19/100),MAX(AM1255,AB1255)))</f>
        <v/>
      </c>
      <c r="AO1255" s="186" t="str">
        <f t="shared" si="625"/>
        <v/>
      </c>
      <c r="AP1255" s="186" t="str">
        <f t="shared" si="626"/>
        <v/>
      </c>
      <c r="AQ1255" s="186" t="str">
        <f>IF(AS1255="","",IF(R1255="Refreshment Beverage",ROUND(SUM(VLOOKUP(Q:Q,Rates!G$15:L$19,3,0)*(AS1255-Y1255-Z1255-AA1255)),4),ROUND(SUM(Rates!$K$8*AS1255),4)))</f>
        <v/>
      </c>
      <c r="AR1255" s="184" t="str">
        <f t="shared" si="627"/>
        <v/>
      </c>
      <c r="AS1255" s="185" t="str">
        <f t="shared" si="628"/>
        <v/>
      </c>
      <c r="AT1255" s="177" t="str">
        <f t="shared" si="629"/>
        <v/>
      </c>
      <c r="AU1255" s="13" t="str">
        <f>IF(AX1255="","",IF(R1255="Refreshment Beverage",ROUND((BA1255-Y1255-Z1255-AA1255)*VLOOKUP(VALUE(Q1255),Rates!G$15:L$19,3,0),4),ROUND(AW1255*(VLOOKUP(VALUE(Q1255),Rates!G:L,3,0)),4)))</f>
        <v/>
      </c>
      <c r="AV1255" s="183" t="str">
        <f t="shared" si="630"/>
        <v/>
      </c>
      <c r="AW1255" s="186" t="str">
        <f t="shared" si="631"/>
        <v/>
      </c>
      <c r="AX1255" s="184" t="str">
        <f t="shared" si="632"/>
        <v/>
      </c>
      <c r="AY1255" s="186" t="str">
        <f>IF(AX1255="","",IF(R1255="Refreshment Beverage",ROUND(SUM(AX1255*Rates!K$19),4),ROUND(SUM(AX1255*(Rates!J$8/100)),4)))</f>
        <v/>
      </c>
      <c r="AZ1255" s="183" t="str">
        <f t="shared" si="633"/>
        <v/>
      </c>
      <c r="BA1255" s="185" t="str">
        <f t="shared" si="634"/>
        <v/>
      </c>
      <c r="BD1255" s="171"/>
      <c r="BE1255" s="171"/>
      <c r="BF1255" s="171"/>
      <c r="BG1255" s="171"/>
    </row>
    <row r="1256" spans="1:59" ht="15" customHeight="1" x14ac:dyDescent="0.3">
      <c r="A1256" s="172"/>
      <c r="B1256" s="172"/>
      <c r="C1256" s="172"/>
      <c r="D1256" s="173"/>
      <c r="E1256" s="173"/>
      <c r="F1256" s="173"/>
      <c r="G1256" s="173"/>
      <c r="H1256" s="173"/>
      <c r="I1256" s="174"/>
      <c r="J1256" s="175"/>
      <c r="K1256" s="176" t="str">
        <f t="shared" si="606"/>
        <v/>
      </c>
      <c r="L1256" s="177" t="str">
        <f t="shared" si="607"/>
        <v/>
      </c>
      <c r="M1256" s="178" t="str">
        <f t="shared" si="608"/>
        <v/>
      </c>
      <c r="N1256" s="44" t="str" cm="1">
        <f t="array" ref="N1256">IFERROR(IF(_xlfn.SINGLE(A:A)="","",IF(R1256="Beer",SUM(LOOKUP(2,1/(Rates!$B$3:$B$5&lt;=W1256)/(Rates!$C$3:$C$5&gt;=W1256),Rates!$D$3:$D$5)*(X1256/100)*W1256),IF(R1256="Refreshment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44" t="str">
        <f t="shared" si="609"/>
        <v/>
      </c>
      <c r="P1256" s="13"/>
      <c r="Q1256" s="179" t="str">
        <f t="shared" si="610"/>
        <v/>
      </c>
      <c r="R1256" s="180" t="str">
        <f t="shared" si="611"/>
        <v/>
      </c>
      <c r="S1256" s="13" t="str">
        <f>IF(A1256="","",IF(R1256="Refreshment Beverage",VLOOKUP(VALUE(Q1256),Rates!G$15:L$19,2,0),VLOOKUP(VALUE(Q1256),Rates!G$4:L$8,2,0)))</f>
        <v/>
      </c>
      <c r="T1256" s="13" t="str">
        <f t="shared" si="612"/>
        <v/>
      </c>
      <c r="U1256" s="181" t="str">
        <f t="shared" si="613"/>
        <v/>
      </c>
      <c r="V1256" s="13" t="str">
        <f t="shared" si="614"/>
        <v/>
      </c>
      <c r="W1256" s="13" t="str">
        <f t="shared" si="615"/>
        <v/>
      </c>
      <c r="X1256" s="182" t="str">
        <f t="shared" si="616"/>
        <v/>
      </c>
      <c r="Y1256" s="183" t="str">
        <f>IF(A:A="","",IF(R1256="Refreshment Beverage",VLOOKUP(Q1256,Rates!G$15:L$19,6,0)*W1256,VLOOKUP(Q1256,Rates!G$4:L$12,6,0)*W1256))</f>
        <v/>
      </c>
      <c r="Z1256" s="183" t="str">
        <f t="shared" si="617"/>
        <v/>
      </c>
      <c r="AA1256" s="17">
        <f t="shared" si="605"/>
        <v>0</v>
      </c>
      <c r="AB1256" s="177" t="str" cm="1">
        <f t="array" ref="AB1256">IF(_xlfn.SINGLE(A:A)="","",IF(R1256="Refreshment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177" t="str" cm="1">
        <f t="array" ref="AC1256">IF(_xlfn.SINGLE(A:A)="","",IF(R1256="Refreshment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68">
        <f>IFERROR(IF(OR(Q1256=1,Q1256=2,Q1256=3,Q1256=4),VLOOKUP(Q1256,Rates!$A$31:$B$34,2,0)*W1256,IF(V1256=1,VLOOKUP(U1256,'REB BEV MIN MKUP'!B:E,4,0),IF(V1256&gt;1,VLOOKUP(VALUE(W1256),'REB BEV MIN MKUP'!O:Q,3,0),0))),0)</f>
        <v>0</v>
      </c>
      <c r="AE1256" s="177" t="str">
        <f t="shared" si="618"/>
        <v/>
      </c>
      <c r="AF1256" s="13" t="str">
        <f t="shared" si="619"/>
        <v/>
      </c>
      <c r="AG1256" s="177" t="str">
        <f t="shared" si="620"/>
        <v/>
      </c>
      <c r="AH1256" s="184" t="str">
        <f t="shared" si="621"/>
        <v/>
      </c>
      <c r="AI1256" s="184" t="str">
        <f>IF(AE:AE="","",IF(R1256="Refreshment Beverage",AK1256*(Rates!J$19/100),ROUND(SUM(AH1256*(Rates!$J$8/100)),4)))</f>
        <v/>
      </c>
      <c r="AJ1256" s="183" t="str">
        <f t="shared" si="622"/>
        <v/>
      </c>
      <c r="AK1256" s="185" t="str">
        <f t="shared" si="623"/>
        <v/>
      </c>
      <c r="AL1256" s="177" t="str">
        <f t="shared" si="624"/>
        <v/>
      </c>
      <c r="AM1256" s="13" t="str">
        <f>IF(AS1256="","",IF(R1256="Refreshment Beverage",ROUND(AS1256*Rates!K$19,4),ROUND(AO1256*(VLOOKUP(VALUE(Q1256),Rates!G$4:L$12,3,0)),4)))</f>
        <v/>
      </c>
      <c r="AN1256" s="183" t="str">
        <f>IF(AS1256="","",IF(R1256="Refreshment Beverage",AS1256*(Rates!J$19/100),MAX(AM1256,AB1256)))</f>
        <v/>
      </c>
      <c r="AO1256" s="186" t="str">
        <f t="shared" si="625"/>
        <v/>
      </c>
      <c r="AP1256" s="186" t="str">
        <f t="shared" si="626"/>
        <v/>
      </c>
      <c r="AQ1256" s="186" t="str">
        <f>IF(AS1256="","",IF(R1256="Refreshment Beverage",ROUND(SUM(VLOOKUP(Q:Q,Rates!G$15:L$19,3,0)*(AS1256-Y1256-Z1256-AA1256)),4),ROUND(SUM(Rates!$K$8*AS1256),4)))</f>
        <v/>
      </c>
      <c r="AR1256" s="184" t="str">
        <f t="shared" si="627"/>
        <v/>
      </c>
      <c r="AS1256" s="185" t="str">
        <f t="shared" si="628"/>
        <v/>
      </c>
      <c r="AT1256" s="177" t="str">
        <f t="shared" si="629"/>
        <v/>
      </c>
      <c r="AU1256" s="13" t="str">
        <f>IF(AX1256="","",IF(R1256="Refreshment Beverage",ROUND((BA1256-Y1256-Z1256-AA1256)*VLOOKUP(VALUE(Q1256),Rates!G$15:L$19,3,0),4),ROUND(AW1256*(VLOOKUP(VALUE(Q1256),Rates!G:L,3,0)),4)))</f>
        <v/>
      </c>
      <c r="AV1256" s="183" t="str">
        <f t="shared" si="630"/>
        <v/>
      </c>
      <c r="AW1256" s="186" t="str">
        <f t="shared" si="631"/>
        <v/>
      </c>
      <c r="AX1256" s="184" t="str">
        <f t="shared" si="632"/>
        <v/>
      </c>
      <c r="AY1256" s="186" t="str">
        <f>IF(AX1256="","",IF(R1256="Refreshment Beverage",ROUND(SUM(AX1256*Rates!K$19),4),ROUND(SUM(AX1256*(Rates!J$8/100)),4)))</f>
        <v/>
      </c>
      <c r="AZ1256" s="183" t="str">
        <f t="shared" si="633"/>
        <v/>
      </c>
      <c r="BA1256" s="185" t="str">
        <f t="shared" si="634"/>
        <v/>
      </c>
      <c r="BD1256" s="171"/>
      <c r="BE1256" s="171"/>
      <c r="BF1256" s="171"/>
      <c r="BG1256" s="171"/>
    </row>
    <row r="1257" spans="1:59" ht="15" customHeight="1" x14ac:dyDescent="0.3">
      <c r="A1257" s="172"/>
      <c r="B1257" s="172"/>
      <c r="C1257" s="172"/>
      <c r="D1257" s="173"/>
      <c r="E1257" s="173"/>
      <c r="F1257" s="173"/>
      <c r="G1257" s="173"/>
      <c r="H1257" s="173"/>
      <c r="I1257" s="174"/>
      <c r="J1257" s="175"/>
      <c r="K1257" s="176" t="str">
        <f t="shared" si="606"/>
        <v/>
      </c>
      <c r="L1257" s="177" t="str">
        <f t="shared" si="607"/>
        <v/>
      </c>
      <c r="M1257" s="178" t="str">
        <f t="shared" si="608"/>
        <v/>
      </c>
      <c r="N1257" s="44" t="str" cm="1">
        <f t="array" ref="N1257">IFERROR(IF(_xlfn.SINGLE(A:A)="","",IF(R1257="Beer",SUM(LOOKUP(2,1/(Rates!$B$3:$B$5&lt;=W1257)/(Rates!$C$3:$C$5&gt;=W1257),Rates!$D$3:$D$5)*(X1257/100)*W1257),IF(R1257="Refreshment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44" t="str">
        <f t="shared" si="609"/>
        <v/>
      </c>
      <c r="P1257" s="13"/>
      <c r="Q1257" s="179" t="str">
        <f t="shared" si="610"/>
        <v/>
      </c>
      <c r="R1257" s="180" t="str">
        <f t="shared" si="611"/>
        <v/>
      </c>
      <c r="S1257" s="13" t="str">
        <f>IF(A1257="","",IF(R1257="Refreshment Beverage",VLOOKUP(VALUE(Q1257),Rates!G$15:L$19,2,0),VLOOKUP(VALUE(Q1257),Rates!G$4:L$8,2,0)))</f>
        <v/>
      </c>
      <c r="T1257" s="13" t="str">
        <f t="shared" si="612"/>
        <v/>
      </c>
      <c r="U1257" s="181" t="str">
        <f t="shared" si="613"/>
        <v/>
      </c>
      <c r="V1257" s="13" t="str">
        <f t="shared" si="614"/>
        <v/>
      </c>
      <c r="W1257" s="13" t="str">
        <f t="shared" si="615"/>
        <v/>
      </c>
      <c r="X1257" s="182" t="str">
        <f t="shared" si="616"/>
        <v/>
      </c>
      <c r="Y1257" s="183" t="str">
        <f>IF(A:A="","",IF(R1257="Refreshment Beverage",VLOOKUP(Q1257,Rates!G$15:L$19,6,0)*W1257,VLOOKUP(Q1257,Rates!G$4:L$12,6,0)*W1257))</f>
        <v/>
      </c>
      <c r="Z1257" s="183" t="str">
        <f t="shared" si="617"/>
        <v/>
      </c>
      <c r="AA1257" s="17">
        <f t="shared" si="605"/>
        <v>0</v>
      </c>
      <c r="AB1257" s="177" t="str" cm="1">
        <f t="array" ref="AB1257">IF(_xlfn.SINGLE(A:A)="","",IF(R1257="Refreshment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177" t="str" cm="1">
        <f t="array" ref="AC1257">IF(_xlfn.SINGLE(A:A)="","",IF(R1257="Refreshment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68">
        <f>IFERROR(IF(OR(Q1257=1,Q1257=2,Q1257=3,Q1257=4),VLOOKUP(Q1257,Rates!$A$31:$B$34,2,0)*W1257,IF(V1257=1,VLOOKUP(U1257,'REB BEV MIN MKUP'!B:E,4,0),IF(V1257&gt;1,VLOOKUP(VALUE(W1257),'REB BEV MIN MKUP'!O:Q,3,0),0))),0)</f>
        <v>0</v>
      </c>
      <c r="AE1257" s="177" t="str">
        <f t="shared" si="618"/>
        <v/>
      </c>
      <c r="AF1257" s="13" t="str">
        <f t="shared" si="619"/>
        <v/>
      </c>
      <c r="AG1257" s="177" t="str">
        <f t="shared" si="620"/>
        <v/>
      </c>
      <c r="AH1257" s="184" t="str">
        <f t="shared" si="621"/>
        <v/>
      </c>
      <c r="AI1257" s="184" t="str">
        <f>IF(AE:AE="","",IF(R1257="Refreshment Beverage",AK1257*(Rates!J$19/100),ROUND(SUM(AH1257*(Rates!$J$8/100)),4)))</f>
        <v/>
      </c>
      <c r="AJ1257" s="183" t="str">
        <f t="shared" si="622"/>
        <v/>
      </c>
      <c r="AK1257" s="185" t="str">
        <f t="shared" si="623"/>
        <v/>
      </c>
      <c r="AL1257" s="177" t="str">
        <f t="shared" si="624"/>
        <v/>
      </c>
      <c r="AM1257" s="13" t="str">
        <f>IF(AS1257="","",IF(R1257="Refreshment Beverage",ROUND(AS1257*Rates!K$19,4),ROUND(AO1257*(VLOOKUP(VALUE(Q1257),Rates!G$4:L$12,3,0)),4)))</f>
        <v/>
      </c>
      <c r="AN1257" s="183" t="str">
        <f>IF(AS1257="","",IF(R1257="Refreshment Beverage",AS1257*(Rates!J$19/100),MAX(AM1257,AB1257)))</f>
        <v/>
      </c>
      <c r="AO1257" s="186" t="str">
        <f t="shared" si="625"/>
        <v/>
      </c>
      <c r="AP1257" s="186" t="str">
        <f t="shared" si="626"/>
        <v/>
      </c>
      <c r="AQ1257" s="186" t="str">
        <f>IF(AS1257="","",IF(R1257="Refreshment Beverage",ROUND(SUM(VLOOKUP(Q:Q,Rates!G$15:L$19,3,0)*(AS1257-Y1257-Z1257-AA1257)),4),ROUND(SUM(Rates!$K$8*AS1257),4)))</f>
        <v/>
      </c>
      <c r="AR1257" s="184" t="str">
        <f t="shared" si="627"/>
        <v/>
      </c>
      <c r="AS1257" s="185" t="str">
        <f t="shared" si="628"/>
        <v/>
      </c>
      <c r="AT1257" s="177" t="str">
        <f t="shared" si="629"/>
        <v/>
      </c>
      <c r="AU1257" s="13" t="str">
        <f>IF(AX1257="","",IF(R1257="Refreshment Beverage",ROUND((BA1257-Y1257-Z1257-AA1257)*VLOOKUP(VALUE(Q1257),Rates!G$15:L$19,3,0),4),ROUND(AW1257*(VLOOKUP(VALUE(Q1257),Rates!G:L,3,0)),4)))</f>
        <v/>
      </c>
      <c r="AV1257" s="183" t="str">
        <f t="shared" si="630"/>
        <v/>
      </c>
      <c r="AW1257" s="186" t="str">
        <f t="shared" si="631"/>
        <v/>
      </c>
      <c r="AX1257" s="184" t="str">
        <f t="shared" si="632"/>
        <v/>
      </c>
      <c r="AY1257" s="186" t="str">
        <f>IF(AX1257="","",IF(R1257="Refreshment Beverage",ROUND(SUM(AX1257*Rates!K$19),4),ROUND(SUM(AX1257*(Rates!J$8/100)),4)))</f>
        <v/>
      </c>
      <c r="AZ1257" s="183" t="str">
        <f t="shared" si="633"/>
        <v/>
      </c>
      <c r="BA1257" s="185" t="str">
        <f t="shared" si="634"/>
        <v/>
      </c>
      <c r="BD1257" s="171"/>
      <c r="BE1257" s="171"/>
      <c r="BF1257" s="171"/>
      <c r="BG1257" s="171"/>
    </row>
    <row r="1258" spans="1:59" ht="15" customHeight="1" x14ac:dyDescent="0.3">
      <c r="A1258" s="172"/>
      <c r="B1258" s="172"/>
      <c r="C1258" s="172"/>
      <c r="D1258" s="173"/>
      <c r="E1258" s="173"/>
      <c r="F1258" s="173"/>
      <c r="G1258" s="173"/>
      <c r="H1258" s="173"/>
      <c r="I1258" s="174"/>
      <c r="J1258" s="175"/>
      <c r="K1258" s="176" t="str">
        <f t="shared" si="606"/>
        <v/>
      </c>
      <c r="L1258" s="177" t="str">
        <f t="shared" si="607"/>
        <v/>
      </c>
      <c r="M1258" s="178" t="str">
        <f t="shared" si="608"/>
        <v/>
      </c>
      <c r="N1258" s="44" t="str" cm="1">
        <f t="array" ref="N1258">IFERROR(IF(_xlfn.SINGLE(A:A)="","",IF(R1258="Beer",SUM(LOOKUP(2,1/(Rates!$B$3:$B$5&lt;=W1258)/(Rates!$C$3:$C$5&gt;=W1258),Rates!$D$3:$D$5)*(X1258/100)*W1258),IF(R1258="Refreshment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44" t="str">
        <f t="shared" si="609"/>
        <v/>
      </c>
      <c r="P1258" s="13"/>
      <c r="Q1258" s="179" t="str">
        <f t="shared" si="610"/>
        <v/>
      </c>
      <c r="R1258" s="180" t="str">
        <f t="shared" si="611"/>
        <v/>
      </c>
      <c r="S1258" s="13" t="str">
        <f>IF(A1258="","",IF(R1258="Refreshment Beverage",VLOOKUP(VALUE(Q1258),Rates!G$15:L$19,2,0),VLOOKUP(VALUE(Q1258),Rates!G$4:L$8,2,0)))</f>
        <v/>
      </c>
      <c r="T1258" s="13" t="str">
        <f t="shared" si="612"/>
        <v/>
      </c>
      <c r="U1258" s="181" t="str">
        <f t="shared" si="613"/>
        <v/>
      </c>
      <c r="V1258" s="13" t="str">
        <f t="shared" si="614"/>
        <v/>
      </c>
      <c r="W1258" s="13" t="str">
        <f t="shared" si="615"/>
        <v/>
      </c>
      <c r="X1258" s="182" t="str">
        <f t="shared" si="616"/>
        <v/>
      </c>
      <c r="Y1258" s="183" t="str">
        <f>IF(A:A="","",IF(R1258="Refreshment Beverage",VLOOKUP(Q1258,Rates!G$15:L$19,6,0)*W1258,VLOOKUP(Q1258,Rates!G$4:L$12,6,0)*W1258))</f>
        <v/>
      </c>
      <c r="Z1258" s="183" t="str">
        <f t="shared" si="617"/>
        <v/>
      </c>
      <c r="AA1258" s="17">
        <f t="shared" si="605"/>
        <v>0</v>
      </c>
      <c r="AB1258" s="177" t="str" cm="1">
        <f t="array" ref="AB1258">IF(_xlfn.SINGLE(A:A)="","",IF(R1258="Refreshment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177" t="str" cm="1">
        <f t="array" ref="AC1258">IF(_xlfn.SINGLE(A:A)="","",IF(R1258="Refreshment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68">
        <f>IFERROR(IF(OR(Q1258=1,Q1258=2,Q1258=3,Q1258=4),VLOOKUP(Q1258,Rates!$A$31:$B$34,2,0)*W1258,IF(V1258=1,VLOOKUP(U1258,'REB BEV MIN MKUP'!B:E,4,0),IF(V1258&gt;1,VLOOKUP(VALUE(W1258),'REB BEV MIN MKUP'!O:Q,3,0),0))),0)</f>
        <v>0</v>
      </c>
      <c r="AE1258" s="177" t="str">
        <f t="shared" si="618"/>
        <v/>
      </c>
      <c r="AF1258" s="13" t="str">
        <f t="shared" si="619"/>
        <v/>
      </c>
      <c r="AG1258" s="177" t="str">
        <f t="shared" si="620"/>
        <v/>
      </c>
      <c r="AH1258" s="184" t="str">
        <f t="shared" si="621"/>
        <v/>
      </c>
      <c r="AI1258" s="184" t="str">
        <f>IF(AE:AE="","",IF(R1258="Refreshment Beverage",AK1258*(Rates!J$19/100),ROUND(SUM(AH1258*(Rates!$J$8/100)),4)))</f>
        <v/>
      </c>
      <c r="AJ1258" s="183" t="str">
        <f t="shared" si="622"/>
        <v/>
      </c>
      <c r="AK1258" s="185" t="str">
        <f t="shared" si="623"/>
        <v/>
      </c>
      <c r="AL1258" s="177" t="str">
        <f t="shared" si="624"/>
        <v/>
      </c>
      <c r="AM1258" s="13" t="str">
        <f>IF(AS1258="","",IF(R1258="Refreshment Beverage",ROUND(AS1258*Rates!K$19,4),ROUND(AO1258*(VLOOKUP(VALUE(Q1258),Rates!G$4:L$12,3,0)),4)))</f>
        <v/>
      </c>
      <c r="AN1258" s="183" t="str">
        <f>IF(AS1258="","",IF(R1258="Refreshment Beverage",AS1258*(Rates!J$19/100),MAX(AM1258,AB1258)))</f>
        <v/>
      </c>
      <c r="AO1258" s="186" t="str">
        <f t="shared" si="625"/>
        <v/>
      </c>
      <c r="AP1258" s="186" t="str">
        <f t="shared" si="626"/>
        <v/>
      </c>
      <c r="AQ1258" s="186" t="str">
        <f>IF(AS1258="","",IF(R1258="Refreshment Beverage",ROUND(SUM(VLOOKUP(Q:Q,Rates!G$15:L$19,3,0)*(AS1258-Y1258-Z1258-AA1258)),4),ROUND(SUM(Rates!$K$8*AS1258),4)))</f>
        <v/>
      </c>
      <c r="AR1258" s="184" t="str">
        <f t="shared" si="627"/>
        <v/>
      </c>
      <c r="AS1258" s="185" t="str">
        <f t="shared" si="628"/>
        <v/>
      </c>
      <c r="AT1258" s="177" t="str">
        <f t="shared" si="629"/>
        <v/>
      </c>
      <c r="AU1258" s="13" t="str">
        <f>IF(AX1258="","",IF(R1258="Refreshment Beverage",ROUND((BA1258-Y1258-Z1258-AA1258)*VLOOKUP(VALUE(Q1258),Rates!G$15:L$19,3,0),4),ROUND(AW1258*(VLOOKUP(VALUE(Q1258),Rates!G:L,3,0)),4)))</f>
        <v/>
      </c>
      <c r="AV1258" s="183" t="str">
        <f t="shared" si="630"/>
        <v/>
      </c>
      <c r="AW1258" s="186" t="str">
        <f t="shared" si="631"/>
        <v/>
      </c>
      <c r="AX1258" s="184" t="str">
        <f t="shared" si="632"/>
        <v/>
      </c>
      <c r="AY1258" s="186" t="str">
        <f>IF(AX1258="","",IF(R1258="Refreshment Beverage",ROUND(SUM(AX1258*Rates!K$19),4),ROUND(SUM(AX1258*(Rates!J$8/100)),4)))</f>
        <v/>
      </c>
      <c r="AZ1258" s="183" t="str">
        <f t="shared" si="633"/>
        <v/>
      </c>
      <c r="BA1258" s="185" t="str">
        <f t="shared" si="634"/>
        <v/>
      </c>
      <c r="BD1258" s="171"/>
      <c r="BE1258" s="171"/>
      <c r="BF1258" s="171"/>
      <c r="BG1258" s="171"/>
    </row>
    <row r="1259" spans="1:59" ht="15" customHeight="1" x14ac:dyDescent="0.3">
      <c r="A1259" s="172"/>
      <c r="B1259" s="172"/>
      <c r="C1259" s="172"/>
      <c r="D1259" s="173"/>
      <c r="E1259" s="173"/>
      <c r="F1259" s="173"/>
      <c r="G1259" s="173"/>
      <c r="H1259" s="173"/>
      <c r="I1259" s="174"/>
      <c r="J1259" s="175"/>
      <c r="K1259" s="176" t="str">
        <f t="shared" si="606"/>
        <v/>
      </c>
      <c r="L1259" s="177" t="str">
        <f t="shared" si="607"/>
        <v/>
      </c>
      <c r="M1259" s="178" t="str">
        <f t="shared" si="608"/>
        <v/>
      </c>
      <c r="N1259" s="44" t="str" cm="1">
        <f t="array" ref="N1259">IFERROR(IF(_xlfn.SINGLE(A:A)="","",IF(R1259="Beer",SUM(LOOKUP(2,1/(Rates!$B$3:$B$5&lt;=W1259)/(Rates!$C$3:$C$5&gt;=W1259),Rates!$D$3:$D$5)*(X1259/100)*W1259),IF(R1259="Refreshment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44" t="str">
        <f t="shared" si="609"/>
        <v/>
      </c>
      <c r="P1259" s="13"/>
      <c r="Q1259" s="179" t="str">
        <f t="shared" si="610"/>
        <v/>
      </c>
      <c r="R1259" s="180" t="str">
        <f t="shared" si="611"/>
        <v/>
      </c>
      <c r="S1259" s="13" t="str">
        <f>IF(A1259="","",IF(R1259="Refreshment Beverage",VLOOKUP(VALUE(Q1259),Rates!G$15:L$19,2,0),VLOOKUP(VALUE(Q1259),Rates!G$4:L$8,2,0)))</f>
        <v/>
      </c>
      <c r="T1259" s="13" t="str">
        <f t="shared" si="612"/>
        <v/>
      </c>
      <c r="U1259" s="181" t="str">
        <f t="shared" si="613"/>
        <v/>
      </c>
      <c r="V1259" s="13" t="str">
        <f t="shared" si="614"/>
        <v/>
      </c>
      <c r="W1259" s="13" t="str">
        <f t="shared" si="615"/>
        <v/>
      </c>
      <c r="X1259" s="182" t="str">
        <f t="shared" si="616"/>
        <v/>
      </c>
      <c r="Y1259" s="183" t="str">
        <f>IF(A:A="","",IF(R1259="Refreshment Beverage",VLOOKUP(Q1259,Rates!G$15:L$19,6,0)*W1259,VLOOKUP(Q1259,Rates!G$4:L$12,6,0)*W1259))</f>
        <v/>
      </c>
      <c r="Z1259" s="183" t="str">
        <f t="shared" si="617"/>
        <v/>
      </c>
      <c r="AA1259" s="17">
        <f t="shared" si="605"/>
        <v>0</v>
      </c>
      <c r="AB1259" s="177" t="str" cm="1">
        <f t="array" ref="AB1259">IF(_xlfn.SINGLE(A:A)="","",IF(R1259="Refreshment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177" t="str" cm="1">
        <f t="array" ref="AC1259">IF(_xlfn.SINGLE(A:A)="","",IF(R1259="Refreshment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68">
        <f>IFERROR(IF(OR(Q1259=1,Q1259=2,Q1259=3,Q1259=4),VLOOKUP(Q1259,Rates!$A$31:$B$34,2,0)*W1259,IF(V1259=1,VLOOKUP(U1259,'REB BEV MIN MKUP'!B:E,4,0),IF(V1259&gt;1,VLOOKUP(VALUE(W1259),'REB BEV MIN MKUP'!O:Q,3,0),0))),0)</f>
        <v>0</v>
      </c>
      <c r="AE1259" s="177" t="str">
        <f t="shared" si="618"/>
        <v/>
      </c>
      <c r="AF1259" s="13" t="str">
        <f t="shared" si="619"/>
        <v/>
      </c>
      <c r="AG1259" s="177" t="str">
        <f t="shared" si="620"/>
        <v/>
      </c>
      <c r="AH1259" s="184" t="str">
        <f t="shared" si="621"/>
        <v/>
      </c>
      <c r="AI1259" s="184" t="str">
        <f>IF(AE:AE="","",IF(R1259="Refreshment Beverage",AK1259*(Rates!J$19/100),ROUND(SUM(AH1259*(Rates!$J$8/100)),4)))</f>
        <v/>
      </c>
      <c r="AJ1259" s="183" t="str">
        <f t="shared" si="622"/>
        <v/>
      </c>
      <c r="AK1259" s="185" t="str">
        <f t="shared" si="623"/>
        <v/>
      </c>
      <c r="AL1259" s="177" t="str">
        <f t="shared" si="624"/>
        <v/>
      </c>
      <c r="AM1259" s="13" t="str">
        <f>IF(AS1259="","",IF(R1259="Refreshment Beverage",ROUND(AS1259*Rates!K$19,4),ROUND(AO1259*(VLOOKUP(VALUE(Q1259),Rates!G$4:L$12,3,0)),4)))</f>
        <v/>
      </c>
      <c r="AN1259" s="183" t="str">
        <f>IF(AS1259="","",IF(R1259="Refreshment Beverage",AS1259*(Rates!J$19/100),MAX(AM1259,AB1259)))</f>
        <v/>
      </c>
      <c r="AO1259" s="186" t="str">
        <f t="shared" si="625"/>
        <v/>
      </c>
      <c r="AP1259" s="186" t="str">
        <f t="shared" si="626"/>
        <v/>
      </c>
      <c r="AQ1259" s="186" t="str">
        <f>IF(AS1259="","",IF(R1259="Refreshment Beverage",ROUND(SUM(VLOOKUP(Q:Q,Rates!G$15:L$19,3,0)*(AS1259-Y1259-Z1259-AA1259)),4),ROUND(SUM(Rates!$K$8*AS1259),4)))</f>
        <v/>
      </c>
      <c r="AR1259" s="184" t="str">
        <f t="shared" si="627"/>
        <v/>
      </c>
      <c r="AS1259" s="185" t="str">
        <f t="shared" si="628"/>
        <v/>
      </c>
      <c r="AT1259" s="177" t="str">
        <f t="shared" si="629"/>
        <v/>
      </c>
      <c r="AU1259" s="13" t="str">
        <f>IF(AX1259="","",IF(R1259="Refreshment Beverage",ROUND((BA1259-Y1259-Z1259-AA1259)*VLOOKUP(VALUE(Q1259),Rates!G$15:L$19,3,0),4),ROUND(AW1259*(VLOOKUP(VALUE(Q1259),Rates!G:L,3,0)),4)))</f>
        <v/>
      </c>
      <c r="AV1259" s="183" t="str">
        <f t="shared" si="630"/>
        <v/>
      </c>
      <c r="AW1259" s="186" t="str">
        <f t="shared" si="631"/>
        <v/>
      </c>
      <c r="AX1259" s="184" t="str">
        <f t="shared" si="632"/>
        <v/>
      </c>
      <c r="AY1259" s="186" t="str">
        <f>IF(AX1259="","",IF(R1259="Refreshment Beverage",ROUND(SUM(AX1259*Rates!K$19),4),ROUND(SUM(AX1259*(Rates!J$8/100)),4)))</f>
        <v/>
      </c>
      <c r="AZ1259" s="183" t="str">
        <f t="shared" si="633"/>
        <v/>
      </c>
      <c r="BA1259" s="185" t="str">
        <f t="shared" si="634"/>
        <v/>
      </c>
      <c r="BD1259" s="171"/>
      <c r="BE1259" s="171"/>
      <c r="BF1259" s="171"/>
      <c r="BG1259" s="171"/>
    </row>
    <row r="1260" spans="1:59" ht="15" customHeight="1" x14ac:dyDescent="0.3">
      <c r="A1260" s="172"/>
      <c r="B1260" s="172"/>
      <c r="C1260" s="172"/>
      <c r="D1260" s="173"/>
      <c r="E1260" s="173"/>
      <c r="F1260" s="173"/>
      <c r="G1260" s="173"/>
      <c r="H1260" s="173"/>
      <c r="I1260" s="174"/>
      <c r="J1260" s="175"/>
      <c r="K1260" s="176" t="str">
        <f t="shared" si="606"/>
        <v/>
      </c>
      <c r="L1260" s="177" t="str">
        <f t="shared" si="607"/>
        <v/>
      </c>
      <c r="M1260" s="178" t="str">
        <f t="shared" si="608"/>
        <v/>
      </c>
      <c r="N1260" s="44" t="str" cm="1">
        <f t="array" ref="N1260">IFERROR(IF(_xlfn.SINGLE(A:A)="","",IF(R1260="Beer",SUM(LOOKUP(2,1/(Rates!$B$3:$B$5&lt;=W1260)/(Rates!$C$3:$C$5&gt;=W1260),Rates!$D$3:$D$5)*(X1260/100)*W1260),IF(R1260="Refreshment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44" t="str">
        <f t="shared" si="609"/>
        <v/>
      </c>
      <c r="P1260" s="13"/>
      <c r="Q1260" s="179" t="str">
        <f t="shared" si="610"/>
        <v/>
      </c>
      <c r="R1260" s="180" t="str">
        <f t="shared" si="611"/>
        <v/>
      </c>
      <c r="S1260" s="13" t="str">
        <f>IF(A1260="","",IF(R1260="Refreshment Beverage",VLOOKUP(VALUE(Q1260),Rates!G$15:L$19,2,0),VLOOKUP(VALUE(Q1260),Rates!G$4:L$8,2,0)))</f>
        <v/>
      </c>
      <c r="T1260" s="13" t="str">
        <f t="shared" si="612"/>
        <v/>
      </c>
      <c r="U1260" s="181" t="str">
        <f t="shared" si="613"/>
        <v/>
      </c>
      <c r="V1260" s="13" t="str">
        <f t="shared" si="614"/>
        <v/>
      </c>
      <c r="W1260" s="13" t="str">
        <f t="shared" si="615"/>
        <v/>
      </c>
      <c r="X1260" s="182" t="str">
        <f t="shared" si="616"/>
        <v/>
      </c>
      <c r="Y1260" s="183" t="str">
        <f>IF(A:A="","",IF(R1260="Refreshment Beverage",VLOOKUP(Q1260,Rates!G$15:L$19,6,0)*W1260,VLOOKUP(Q1260,Rates!G$4:L$12,6,0)*W1260))</f>
        <v/>
      </c>
      <c r="Z1260" s="183" t="str">
        <f t="shared" si="617"/>
        <v/>
      </c>
      <c r="AA1260" s="17">
        <f t="shared" si="605"/>
        <v>0</v>
      </c>
      <c r="AB1260" s="177" t="str" cm="1">
        <f t="array" ref="AB1260">IF(_xlfn.SINGLE(A:A)="","",IF(R1260="Refreshment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177" t="str" cm="1">
        <f t="array" ref="AC1260">IF(_xlfn.SINGLE(A:A)="","",IF(R1260="Refreshment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68">
        <f>IFERROR(IF(OR(Q1260=1,Q1260=2,Q1260=3,Q1260=4),VLOOKUP(Q1260,Rates!$A$31:$B$34,2,0)*W1260,IF(V1260=1,VLOOKUP(U1260,'REB BEV MIN MKUP'!B:E,4,0),IF(V1260&gt;1,VLOOKUP(VALUE(W1260),'REB BEV MIN MKUP'!O:Q,3,0),0))),0)</f>
        <v>0</v>
      </c>
      <c r="AE1260" s="177" t="str">
        <f t="shared" si="618"/>
        <v/>
      </c>
      <c r="AF1260" s="13" t="str">
        <f t="shared" si="619"/>
        <v/>
      </c>
      <c r="AG1260" s="177" t="str">
        <f t="shared" si="620"/>
        <v/>
      </c>
      <c r="AH1260" s="184" t="str">
        <f t="shared" si="621"/>
        <v/>
      </c>
      <c r="AI1260" s="184" t="str">
        <f>IF(AE:AE="","",IF(R1260="Refreshment Beverage",AK1260*(Rates!J$19/100),ROUND(SUM(AH1260*(Rates!$J$8/100)),4)))</f>
        <v/>
      </c>
      <c r="AJ1260" s="183" t="str">
        <f t="shared" si="622"/>
        <v/>
      </c>
      <c r="AK1260" s="185" t="str">
        <f t="shared" si="623"/>
        <v/>
      </c>
      <c r="AL1260" s="177" t="str">
        <f t="shared" si="624"/>
        <v/>
      </c>
      <c r="AM1260" s="13" t="str">
        <f>IF(AS1260="","",IF(R1260="Refreshment Beverage",ROUND(AS1260*Rates!K$19,4),ROUND(AO1260*(VLOOKUP(VALUE(Q1260),Rates!G$4:L$12,3,0)),4)))</f>
        <v/>
      </c>
      <c r="AN1260" s="183" t="str">
        <f>IF(AS1260="","",IF(R1260="Refreshment Beverage",AS1260*(Rates!J$19/100),MAX(AM1260,AB1260)))</f>
        <v/>
      </c>
      <c r="AO1260" s="186" t="str">
        <f t="shared" si="625"/>
        <v/>
      </c>
      <c r="AP1260" s="186" t="str">
        <f t="shared" si="626"/>
        <v/>
      </c>
      <c r="AQ1260" s="186" t="str">
        <f>IF(AS1260="","",IF(R1260="Refreshment Beverage",ROUND(SUM(VLOOKUP(Q:Q,Rates!G$15:L$19,3,0)*(AS1260-Y1260-Z1260-AA1260)),4),ROUND(SUM(Rates!$K$8*AS1260),4)))</f>
        <v/>
      </c>
      <c r="AR1260" s="184" t="str">
        <f t="shared" si="627"/>
        <v/>
      </c>
      <c r="AS1260" s="185" t="str">
        <f t="shared" si="628"/>
        <v/>
      </c>
      <c r="AT1260" s="177" t="str">
        <f t="shared" si="629"/>
        <v/>
      </c>
      <c r="AU1260" s="13" t="str">
        <f>IF(AX1260="","",IF(R1260="Refreshment Beverage",ROUND((BA1260-Y1260-Z1260-AA1260)*VLOOKUP(VALUE(Q1260),Rates!G$15:L$19,3,0),4),ROUND(AW1260*(VLOOKUP(VALUE(Q1260),Rates!G:L,3,0)),4)))</f>
        <v/>
      </c>
      <c r="AV1260" s="183" t="str">
        <f t="shared" si="630"/>
        <v/>
      </c>
      <c r="AW1260" s="186" t="str">
        <f t="shared" si="631"/>
        <v/>
      </c>
      <c r="AX1260" s="184" t="str">
        <f t="shared" si="632"/>
        <v/>
      </c>
      <c r="AY1260" s="186" t="str">
        <f>IF(AX1260="","",IF(R1260="Refreshment Beverage",ROUND(SUM(AX1260*Rates!K$19),4),ROUND(SUM(AX1260*(Rates!J$8/100)),4)))</f>
        <v/>
      </c>
      <c r="AZ1260" s="183" t="str">
        <f t="shared" si="633"/>
        <v/>
      </c>
      <c r="BA1260" s="185" t="str">
        <f t="shared" si="634"/>
        <v/>
      </c>
      <c r="BD1260" s="171"/>
      <c r="BE1260" s="171"/>
      <c r="BF1260" s="171"/>
      <c r="BG1260" s="171"/>
    </row>
    <row r="1261" spans="1:59" ht="15" customHeight="1" x14ac:dyDescent="0.3">
      <c r="A1261" s="172"/>
      <c r="B1261" s="172"/>
      <c r="C1261" s="172"/>
      <c r="D1261" s="173"/>
      <c r="E1261" s="173"/>
      <c r="F1261" s="173"/>
      <c r="G1261" s="173"/>
      <c r="H1261" s="173"/>
      <c r="I1261" s="174"/>
      <c r="J1261" s="175"/>
      <c r="K1261" s="176" t="str">
        <f t="shared" si="606"/>
        <v/>
      </c>
      <c r="L1261" s="177" t="str">
        <f t="shared" si="607"/>
        <v/>
      </c>
      <c r="M1261" s="178" t="str">
        <f t="shared" si="608"/>
        <v/>
      </c>
      <c r="N1261" s="44" t="str" cm="1">
        <f t="array" ref="N1261">IFERROR(IF(_xlfn.SINGLE(A:A)="","",IF(R1261="Beer",SUM(LOOKUP(2,1/(Rates!$B$3:$B$5&lt;=W1261)/(Rates!$C$3:$C$5&gt;=W1261),Rates!$D$3:$D$5)*(X1261/100)*W1261),IF(R1261="Refreshment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44" t="str">
        <f t="shared" si="609"/>
        <v/>
      </c>
      <c r="P1261" s="13"/>
      <c r="Q1261" s="179" t="str">
        <f t="shared" si="610"/>
        <v/>
      </c>
      <c r="R1261" s="180" t="str">
        <f t="shared" si="611"/>
        <v/>
      </c>
      <c r="S1261" s="13" t="str">
        <f>IF(A1261="","",IF(R1261="Refreshment Beverage",VLOOKUP(VALUE(Q1261),Rates!G$15:L$19,2,0),VLOOKUP(VALUE(Q1261),Rates!G$4:L$8,2,0)))</f>
        <v/>
      </c>
      <c r="T1261" s="13" t="str">
        <f t="shared" si="612"/>
        <v/>
      </c>
      <c r="U1261" s="181" t="str">
        <f t="shared" si="613"/>
        <v/>
      </c>
      <c r="V1261" s="13" t="str">
        <f t="shared" si="614"/>
        <v/>
      </c>
      <c r="W1261" s="13" t="str">
        <f t="shared" si="615"/>
        <v/>
      </c>
      <c r="X1261" s="182" t="str">
        <f t="shared" si="616"/>
        <v/>
      </c>
      <c r="Y1261" s="183" t="str">
        <f>IF(A:A="","",IF(R1261="Refreshment Beverage",VLOOKUP(Q1261,Rates!G$15:L$19,6,0)*W1261,VLOOKUP(Q1261,Rates!G$4:L$12,6,0)*W1261))</f>
        <v/>
      </c>
      <c r="Z1261" s="183" t="str">
        <f t="shared" si="617"/>
        <v/>
      </c>
      <c r="AA1261" s="17">
        <f t="shared" si="605"/>
        <v>0</v>
      </c>
      <c r="AB1261" s="177" t="str" cm="1">
        <f t="array" ref="AB1261">IF(_xlfn.SINGLE(A:A)="","",IF(R1261="Refreshment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177" t="str" cm="1">
        <f t="array" ref="AC1261">IF(_xlfn.SINGLE(A:A)="","",IF(R1261="Refreshment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68">
        <f>IFERROR(IF(OR(Q1261=1,Q1261=2,Q1261=3,Q1261=4),VLOOKUP(Q1261,Rates!$A$31:$B$34,2,0)*W1261,IF(V1261=1,VLOOKUP(U1261,'REB BEV MIN MKUP'!B:E,4,0),IF(V1261&gt;1,VLOOKUP(VALUE(W1261),'REB BEV MIN MKUP'!O:Q,3,0),0))),0)</f>
        <v>0</v>
      </c>
      <c r="AE1261" s="177" t="str">
        <f t="shared" si="618"/>
        <v/>
      </c>
      <c r="AF1261" s="13" t="str">
        <f t="shared" si="619"/>
        <v/>
      </c>
      <c r="AG1261" s="177" t="str">
        <f t="shared" si="620"/>
        <v/>
      </c>
      <c r="AH1261" s="184" t="str">
        <f t="shared" si="621"/>
        <v/>
      </c>
      <c r="AI1261" s="184" t="str">
        <f>IF(AE:AE="","",IF(R1261="Refreshment Beverage",AK1261*(Rates!J$19/100),ROUND(SUM(AH1261*(Rates!$J$8/100)),4)))</f>
        <v/>
      </c>
      <c r="AJ1261" s="183" t="str">
        <f t="shared" si="622"/>
        <v/>
      </c>
      <c r="AK1261" s="185" t="str">
        <f t="shared" si="623"/>
        <v/>
      </c>
      <c r="AL1261" s="177" t="str">
        <f t="shared" si="624"/>
        <v/>
      </c>
      <c r="AM1261" s="13" t="str">
        <f>IF(AS1261="","",IF(R1261="Refreshment Beverage",ROUND(AS1261*Rates!K$19,4),ROUND(AO1261*(VLOOKUP(VALUE(Q1261),Rates!G$4:L$12,3,0)),4)))</f>
        <v/>
      </c>
      <c r="AN1261" s="183" t="str">
        <f>IF(AS1261="","",IF(R1261="Refreshment Beverage",AS1261*(Rates!J$19/100),MAX(AM1261,AB1261)))</f>
        <v/>
      </c>
      <c r="AO1261" s="186" t="str">
        <f t="shared" si="625"/>
        <v/>
      </c>
      <c r="AP1261" s="186" t="str">
        <f t="shared" si="626"/>
        <v/>
      </c>
      <c r="AQ1261" s="186" t="str">
        <f>IF(AS1261="","",IF(R1261="Refreshment Beverage",ROUND(SUM(VLOOKUP(Q:Q,Rates!G$15:L$19,3,0)*(AS1261-Y1261-Z1261-AA1261)),4),ROUND(SUM(Rates!$K$8*AS1261),4)))</f>
        <v/>
      </c>
      <c r="AR1261" s="184" t="str">
        <f t="shared" si="627"/>
        <v/>
      </c>
      <c r="AS1261" s="185" t="str">
        <f t="shared" si="628"/>
        <v/>
      </c>
      <c r="AT1261" s="177" t="str">
        <f t="shared" si="629"/>
        <v/>
      </c>
      <c r="AU1261" s="13" t="str">
        <f>IF(AX1261="","",IF(R1261="Refreshment Beverage",ROUND((BA1261-Y1261-Z1261-AA1261)*VLOOKUP(VALUE(Q1261),Rates!G$15:L$19,3,0),4),ROUND(AW1261*(VLOOKUP(VALUE(Q1261),Rates!G:L,3,0)),4)))</f>
        <v/>
      </c>
      <c r="AV1261" s="183" t="str">
        <f t="shared" si="630"/>
        <v/>
      </c>
      <c r="AW1261" s="186" t="str">
        <f t="shared" si="631"/>
        <v/>
      </c>
      <c r="AX1261" s="184" t="str">
        <f t="shared" si="632"/>
        <v/>
      </c>
      <c r="AY1261" s="186" t="str">
        <f>IF(AX1261="","",IF(R1261="Refreshment Beverage",ROUND(SUM(AX1261*Rates!K$19),4),ROUND(SUM(AX1261*(Rates!J$8/100)),4)))</f>
        <v/>
      </c>
      <c r="AZ1261" s="183" t="str">
        <f t="shared" si="633"/>
        <v/>
      </c>
      <c r="BA1261" s="185" t="str">
        <f t="shared" si="634"/>
        <v/>
      </c>
      <c r="BD1261" s="171"/>
      <c r="BE1261" s="171"/>
      <c r="BF1261" s="171"/>
      <c r="BG1261" s="171"/>
    </row>
    <row r="1262" spans="1:59" ht="15" customHeight="1" x14ac:dyDescent="0.3">
      <c r="A1262" s="172"/>
      <c r="B1262" s="172"/>
      <c r="C1262" s="172"/>
      <c r="D1262" s="173"/>
      <c r="E1262" s="173"/>
      <c r="F1262" s="173"/>
      <c r="G1262" s="173"/>
      <c r="H1262" s="173"/>
      <c r="I1262" s="174"/>
      <c r="J1262" s="175"/>
      <c r="K1262" s="176" t="str">
        <f t="shared" si="606"/>
        <v/>
      </c>
      <c r="L1262" s="177" t="str">
        <f t="shared" si="607"/>
        <v/>
      </c>
      <c r="M1262" s="178" t="str">
        <f t="shared" si="608"/>
        <v/>
      </c>
      <c r="N1262" s="44" t="str" cm="1">
        <f t="array" ref="N1262">IFERROR(IF(_xlfn.SINGLE(A:A)="","",IF(R1262="Beer",SUM(LOOKUP(2,1/(Rates!$B$3:$B$5&lt;=W1262)/(Rates!$C$3:$C$5&gt;=W1262),Rates!$D$3:$D$5)*(X1262/100)*W1262),IF(R1262="Refreshment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44" t="str">
        <f t="shared" si="609"/>
        <v/>
      </c>
      <c r="P1262" s="13"/>
      <c r="Q1262" s="179" t="str">
        <f t="shared" si="610"/>
        <v/>
      </c>
      <c r="R1262" s="180" t="str">
        <f t="shared" si="611"/>
        <v/>
      </c>
      <c r="S1262" s="13" t="str">
        <f>IF(A1262="","",IF(R1262="Refreshment Beverage",VLOOKUP(VALUE(Q1262),Rates!G$15:L$19,2,0),VLOOKUP(VALUE(Q1262),Rates!G$4:L$8,2,0)))</f>
        <v/>
      </c>
      <c r="T1262" s="13" t="str">
        <f t="shared" si="612"/>
        <v/>
      </c>
      <c r="U1262" s="181" t="str">
        <f t="shared" si="613"/>
        <v/>
      </c>
      <c r="V1262" s="13" t="str">
        <f t="shared" si="614"/>
        <v/>
      </c>
      <c r="W1262" s="13" t="str">
        <f t="shared" si="615"/>
        <v/>
      </c>
      <c r="X1262" s="182" t="str">
        <f t="shared" si="616"/>
        <v/>
      </c>
      <c r="Y1262" s="183" t="str">
        <f>IF(A:A="","",IF(R1262="Refreshment Beverage",VLOOKUP(Q1262,Rates!G$15:L$19,6,0)*W1262,VLOOKUP(Q1262,Rates!G$4:L$12,6,0)*W1262))</f>
        <v/>
      </c>
      <c r="Z1262" s="183" t="str">
        <f t="shared" si="617"/>
        <v/>
      </c>
      <c r="AA1262" s="17">
        <f t="shared" si="605"/>
        <v>0</v>
      </c>
      <c r="AB1262" s="177" t="str" cm="1">
        <f t="array" ref="AB1262">IF(_xlfn.SINGLE(A:A)="","",IF(R1262="Refreshment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177" t="str" cm="1">
        <f t="array" ref="AC1262">IF(_xlfn.SINGLE(A:A)="","",IF(R1262="Refreshment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68">
        <f>IFERROR(IF(OR(Q1262=1,Q1262=2,Q1262=3,Q1262=4),VLOOKUP(Q1262,Rates!$A$31:$B$34,2,0)*W1262,IF(V1262=1,VLOOKUP(U1262,'REB BEV MIN MKUP'!B:E,4,0),IF(V1262&gt;1,VLOOKUP(VALUE(W1262),'REB BEV MIN MKUP'!O:Q,3,0),0))),0)</f>
        <v>0</v>
      </c>
      <c r="AE1262" s="177" t="str">
        <f t="shared" si="618"/>
        <v/>
      </c>
      <c r="AF1262" s="13" t="str">
        <f t="shared" si="619"/>
        <v/>
      </c>
      <c r="AG1262" s="177" t="str">
        <f t="shared" si="620"/>
        <v/>
      </c>
      <c r="AH1262" s="184" t="str">
        <f t="shared" si="621"/>
        <v/>
      </c>
      <c r="AI1262" s="184" t="str">
        <f>IF(AE:AE="","",IF(R1262="Refreshment Beverage",AK1262*(Rates!J$19/100),ROUND(SUM(AH1262*(Rates!$J$8/100)),4)))</f>
        <v/>
      </c>
      <c r="AJ1262" s="183" t="str">
        <f t="shared" si="622"/>
        <v/>
      </c>
      <c r="AK1262" s="185" t="str">
        <f t="shared" si="623"/>
        <v/>
      </c>
      <c r="AL1262" s="177" t="str">
        <f t="shared" si="624"/>
        <v/>
      </c>
      <c r="AM1262" s="13" t="str">
        <f>IF(AS1262="","",IF(R1262="Refreshment Beverage",ROUND(AS1262*Rates!K$19,4),ROUND(AO1262*(VLOOKUP(VALUE(Q1262),Rates!G$4:L$12,3,0)),4)))</f>
        <v/>
      </c>
      <c r="AN1262" s="183" t="str">
        <f>IF(AS1262="","",IF(R1262="Refreshment Beverage",AS1262*(Rates!J$19/100),MAX(AM1262,AB1262)))</f>
        <v/>
      </c>
      <c r="AO1262" s="186" t="str">
        <f t="shared" si="625"/>
        <v/>
      </c>
      <c r="AP1262" s="186" t="str">
        <f t="shared" si="626"/>
        <v/>
      </c>
      <c r="AQ1262" s="186" t="str">
        <f>IF(AS1262="","",IF(R1262="Refreshment Beverage",ROUND(SUM(VLOOKUP(Q:Q,Rates!G$15:L$19,3,0)*(AS1262-Y1262-Z1262-AA1262)),4),ROUND(SUM(Rates!$K$8*AS1262),4)))</f>
        <v/>
      </c>
      <c r="AR1262" s="184" t="str">
        <f t="shared" si="627"/>
        <v/>
      </c>
      <c r="AS1262" s="185" t="str">
        <f t="shared" si="628"/>
        <v/>
      </c>
      <c r="AT1262" s="177" t="str">
        <f t="shared" si="629"/>
        <v/>
      </c>
      <c r="AU1262" s="13" t="str">
        <f>IF(AX1262="","",IF(R1262="Refreshment Beverage",ROUND((BA1262-Y1262-Z1262-AA1262)*VLOOKUP(VALUE(Q1262),Rates!G$15:L$19,3,0),4),ROUND(AW1262*(VLOOKUP(VALUE(Q1262),Rates!G:L,3,0)),4)))</f>
        <v/>
      </c>
      <c r="AV1262" s="183" t="str">
        <f t="shared" si="630"/>
        <v/>
      </c>
      <c r="AW1262" s="186" t="str">
        <f t="shared" si="631"/>
        <v/>
      </c>
      <c r="AX1262" s="184" t="str">
        <f t="shared" si="632"/>
        <v/>
      </c>
      <c r="AY1262" s="186" t="str">
        <f>IF(AX1262="","",IF(R1262="Refreshment Beverage",ROUND(SUM(AX1262*Rates!K$19),4),ROUND(SUM(AX1262*(Rates!J$8/100)),4)))</f>
        <v/>
      </c>
      <c r="AZ1262" s="183" t="str">
        <f t="shared" si="633"/>
        <v/>
      </c>
      <c r="BA1262" s="185" t="str">
        <f t="shared" si="634"/>
        <v/>
      </c>
      <c r="BD1262" s="171"/>
      <c r="BE1262" s="171"/>
      <c r="BF1262" s="171"/>
      <c r="BG1262" s="171"/>
    </row>
    <row r="1263" spans="1:59" ht="15" customHeight="1" x14ac:dyDescent="0.3">
      <c r="A1263" s="172"/>
      <c r="B1263" s="172"/>
      <c r="C1263" s="172"/>
      <c r="D1263" s="173"/>
      <c r="E1263" s="173"/>
      <c r="F1263" s="173"/>
      <c r="G1263" s="173"/>
      <c r="H1263" s="173"/>
      <c r="I1263" s="174"/>
      <c r="J1263" s="175"/>
      <c r="K1263" s="176" t="str">
        <f t="shared" si="606"/>
        <v/>
      </c>
      <c r="L1263" s="177" t="str">
        <f t="shared" si="607"/>
        <v/>
      </c>
      <c r="M1263" s="178" t="str">
        <f t="shared" si="608"/>
        <v/>
      </c>
      <c r="N1263" s="44" t="str" cm="1">
        <f t="array" ref="N1263">IFERROR(IF(_xlfn.SINGLE(A:A)="","",IF(R1263="Beer",SUM(LOOKUP(2,1/(Rates!$B$3:$B$5&lt;=W1263)/(Rates!$C$3:$C$5&gt;=W1263),Rates!$D$3:$D$5)*(X1263/100)*W1263),IF(R1263="Refreshment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44" t="str">
        <f t="shared" si="609"/>
        <v/>
      </c>
      <c r="P1263" s="13"/>
      <c r="Q1263" s="179" t="str">
        <f t="shared" si="610"/>
        <v/>
      </c>
      <c r="R1263" s="180" t="str">
        <f t="shared" si="611"/>
        <v/>
      </c>
      <c r="S1263" s="13" t="str">
        <f>IF(A1263="","",IF(R1263="Refreshment Beverage",VLOOKUP(VALUE(Q1263),Rates!G$15:L$19,2,0),VLOOKUP(VALUE(Q1263),Rates!G$4:L$8,2,0)))</f>
        <v/>
      </c>
      <c r="T1263" s="13" t="str">
        <f t="shared" si="612"/>
        <v/>
      </c>
      <c r="U1263" s="181" t="str">
        <f t="shared" si="613"/>
        <v/>
      </c>
      <c r="V1263" s="13" t="str">
        <f t="shared" si="614"/>
        <v/>
      </c>
      <c r="W1263" s="13" t="str">
        <f t="shared" si="615"/>
        <v/>
      </c>
      <c r="X1263" s="182" t="str">
        <f t="shared" si="616"/>
        <v/>
      </c>
      <c r="Y1263" s="183" t="str">
        <f>IF(A:A="","",IF(R1263="Refreshment Beverage",VLOOKUP(Q1263,Rates!G$15:L$19,6,0)*W1263,VLOOKUP(Q1263,Rates!G$4:L$12,6,0)*W1263))</f>
        <v/>
      </c>
      <c r="Z1263" s="183" t="str">
        <f t="shared" si="617"/>
        <v/>
      </c>
      <c r="AA1263" s="17">
        <f t="shared" si="605"/>
        <v>0</v>
      </c>
      <c r="AB1263" s="177" t="str" cm="1">
        <f t="array" ref="AB1263">IF(_xlfn.SINGLE(A:A)="","",IF(R1263="Refreshment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177" t="str" cm="1">
        <f t="array" ref="AC1263">IF(_xlfn.SINGLE(A:A)="","",IF(R1263="Refreshment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68">
        <f>IFERROR(IF(OR(Q1263=1,Q1263=2,Q1263=3,Q1263=4),VLOOKUP(Q1263,Rates!$A$31:$B$34,2,0)*W1263,IF(V1263=1,VLOOKUP(U1263,'REB BEV MIN MKUP'!B:E,4,0),IF(V1263&gt;1,VLOOKUP(VALUE(W1263),'REB BEV MIN MKUP'!O:Q,3,0),0))),0)</f>
        <v>0</v>
      </c>
      <c r="AE1263" s="177" t="str">
        <f t="shared" si="618"/>
        <v/>
      </c>
      <c r="AF1263" s="13" t="str">
        <f t="shared" si="619"/>
        <v/>
      </c>
      <c r="AG1263" s="177" t="str">
        <f t="shared" si="620"/>
        <v/>
      </c>
      <c r="AH1263" s="184" t="str">
        <f t="shared" si="621"/>
        <v/>
      </c>
      <c r="AI1263" s="184" t="str">
        <f>IF(AE:AE="","",IF(R1263="Refreshment Beverage",AK1263*(Rates!J$19/100),ROUND(SUM(AH1263*(Rates!$J$8/100)),4)))</f>
        <v/>
      </c>
      <c r="AJ1263" s="183" t="str">
        <f t="shared" si="622"/>
        <v/>
      </c>
      <c r="AK1263" s="185" t="str">
        <f t="shared" si="623"/>
        <v/>
      </c>
      <c r="AL1263" s="177" t="str">
        <f t="shared" si="624"/>
        <v/>
      </c>
      <c r="AM1263" s="13" t="str">
        <f>IF(AS1263="","",IF(R1263="Refreshment Beverage",ROUND(AS1263*Rates!K$19,4),ROUND(AO1263*(VLOOKUP(VALUE(Q1263),Rates!G$4:L$12,3,0)),4)))</f>
        <v/>
      </c>
      <c r="AN1263" s="183" t="str">
        <f>IF(AS1263="","",IF(R1263="Refreshment Beverage",AS1263*(Rates!J$19/100),MAX(AM1263,AB1263)))</f>
        <v/>
      </c>
      <c r="AO1263" s="186" t="str">
        <f t="shared" si="625"/>
        <v/>
      </c>
      <c r="AP1263" s="186" t="str">
        <f t="shared" si="626"/>
        <v/>
      </c>
      <c r="AQ1263" s="186" t="str">
        <f>IF(AS1263="","",IF(R1263="Refreshment Beverage",ROUND(SUM(VLOOKUP(Q:Q,Rates!G$15:L$19,3,0)*(AS1263-Y1263-Z1263-AA1263)),4),ROUND(SUM(Rates!$K$8*AS1263),4)))</f>
        <v/>
      </c>
      <c r="AR1263" s="184" t="str">
        <f t="shared" si="627"/>
        <v/>
      </c>
      <c r="AS1263" s="185" t="str">
        <f t="shared" si="628"/>
        <v/>
      </c>
      <c r="AT1263" s="177" t="str">
        <f t="shared" si="629"/>
        <v/>
      </c>
      <c r="AU1263" s="13" t="str">
        <f>IF(AX1263="","",IF(R1263="Refreshment Beverage",ROUND((BA1263-Y1263-Z1263-AA1263)*VLOOKUP(VALUE(Q1263),Rates!G$15:L$19,3,0),4),ROUND(AW1263*(VLOOKUP(VALUE(Q1263),Rates!G:L,3,0)),4)))</f>
        <v/>
      </c>
      <c r="AV1263" s="183" t="str">
        <f t="shared" si="630"/>
        <v/>
      </c>
      <c r="AW1263" s="186" t="str">
        <f t="shared" si="631"/>
        <v/>
      </c>
      <c r="AX1263" s="184" t="str">
        <f t="shared" si="632"/>
        <v/>
      </c>
      <c r="AY1263" s="186" t="str">
        <f>IF(AX1263="","",IF(R1263="Refreshment Beverage",ROUND(SUM(AX1263*Rates!K$19),4),ROUND(SUM(AX1263*(Rates!J$8/100)),4)))</f>
        <v/>
      </c>
      <c r="AZ1263" s="183" t="str">
        <f t="shared" si="633"/>
        <v/>
      </c>
      <c r="BA1263" s="185" t="str">
        <f t="shared" si="634"/>
        <v/>
      </c>
      <c r="BD1263" s="171"/>
      <c r="BE1263" s="171"/>
      <c r="BF1263" s="171"/>
      <c r="BG1263" s="171"/>
    </row>
    <row r="1264" spans="1:59" ht="15" customHeight="1" x14ac:dyDescent="0.3">
      <c r="A1264" s="172"/>
      <c r="B1264" s="172"/>
      <c r="C1264" s="172"/>
      <c r="D1264" s="173"/>
      <c r="E1264" s="173"/>
      <c r="F1264" s="173"/>
      <c r="G1264" s="173"/>
      <c r="H1264" s="173"/>
      <c r="I1264" s="174"/>
      <c r="J1264" s="175"/>
      <c r="K1264" s="176" t="str">
        <f t="shared" si="606"/>
        <v/>
      </c>
      <c r="L1264" s="177" t="str">
        <f t="shared" si="607"/>
        <v/>
      </c>
      <c r="M1264" s="178" t="str">
        <f t="shared" si="608"/>
        <v/>
      </c>
      <c r="N1264" s="44" t="str" cm="1">
        <f t="array" ref="N1264">IFERROR(IF(_xlfn.SINGLE(A:A)="","",IF(R1264="Beer",SUM(LOOKUP(2,1/(Rates!$B$3:$B$5&lt;=W1264)/(Rates!$C$3:$C$5&gt;=W1264),Rates!$D$3:$D$5)*(X1264/100)*W1264),IF(R1264="Refreshment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44" t="str">
        <f t="shared" si="609"/>
        <v/>
      </c>
      <c r="P1264" s="13"/>
      <c r="Q1264" s="179" t="str">
        <f t="shared" si="610"/>
        <v/>
      </c>
      <c r="R1264" s="180" t="str">
        <f t="shared" si="611"/>
        <v/>
      </c>
      <c r="S1264" s="13" t="str">
        <f>IF(A1264="","",IF(R1264="Refreshment Beverage",VLOOKUP(VALUE(Q1264),Rates!G$15:L$19,2,0),VLOOKUP(VALUE(Q1264),Rates!G$4:L$8,2,0)))</f>
        <v/>
      </c>
      <c r="T1264" s="13" t="str">
        <f t="shared" si="612"/>
        <v/>
      </c>
      <c r="U1264" s="181" t="str">
        <f t="shared" si="613"/>
        <v/>
      </c>
      <c r="V1264" s="13" t="str">
        <f t="shared" si="614"/>
        <v/>
      </c>
      <c r="W1264" s="13" t="str">
        <f t="shared" si="615"/>
        <v/>
      </c>
      <c r="X1264" s="182" t="str">
        <f t="shared" si="616"/>
        <v/>
      </c>
      <c r="Y1264" s="183" t="str">
        <f>IF(A:A="","",IF(R1264="Refreshment Beverage",VLOOKUP(Q1264,Rates!G$15:L$19,6,0)*W1264,VLOOKUP(Q1264,Rates!G$4:L$12,6,0)*W1264))</f>
        <v/>
      </c>
      <c r="Z1264" s="183" t="str">
        <f t="shared" si="617"/>
        <v/>
      </c>
      <c r="AA1264" s="17">
        <f t="shared" si="605"/>
        <v>0</v>
      </c>
      <c r="AB1264" s="177" t="str" cm="1">
        <f t="array" ref="AB1264">IF(_xlfn.SINGLE(A:A)="","",IF(R1264="Refreshment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177" t="str" cm="1">
        <f t="array" ref="AC1264">IF(_xlfn.SINGLE(A:A)="","",IF(R1264="Refreshment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68">
        <f>IFERROR(IF(OR(Q1264=1,Q1264=2,Q1264=3,Q1264=4),VLOOKUP(Q1264,Rates!$A$31:$B$34,2,0)*W1264,IF(V1264=1,VLOOKUP(U1264,'REB BEV MIN MKUP'!B:E,4,0),IF(V1264&gt;1,VLOOKUP(VALUE(W1264),'REB BEV MIN MKUP'!O:Q,3,0),0))),0)</f>
        <v>0</v>
      </c>
      <c r="AE1264" s="177" t="str">
        <f t="shared" si="618"/>
        <v/>
      </c>
      <c r="AF1264" s="13" t="str">
        <f t="shared" si="619"/>
        <v/>
      </c>
      <c r="AG1264" s="177" t="str">
        <f t="shared" si="620"/>
        <v/>
      </c>
      <c r="AH1264" s="184" t="str">
        <f t="shared" si="621"/>
        <v/>
      </c>
      <c r="AI1264" s="184" t="str">
        <f>IF(AE:AE="","",IF(R1264="Refreshment Beverage",AK1264*(Rates!J$19/100),ROUND(SUM(AH1264*(Rates!$J$8/100)),4)))</f>
        <v/>
      </c>
      <c r="AJ1264" s="183" t="str">
        <f t="shared" si="622"/>
        <v/>
      </c>
      <c r="AK1264" s="185" t="str">
        <f t="shared" si="623"/>
        <v/>
      </c>
      <c r="AL1264" s="177" t="str">
        <f t="shared" si="624"/>
        <v/>
      </c>
      <c r="AM1264" s="13" t="str">
        <f>IF(AS1264="","",IF(R1264="Refreshment Beverage",ROUND(AS1264*Rates!K$19,4),ROUND(AO1264*(VLOOKUP(VALUE(Q1264),Rates!G$4:L$12,3,0)),4)))</f>
        <v/>
      </c>
      <c r="AN1264" s="183" t="str">
        <f>IF(AS1264="","",IF(R1264="Refreshment Beverage",AS1264*(Rates!J$19/100),MAX(AM1264,AB1264)))</f>
        <v/>
      </c>
      <c r="AO1264" s="186" t="str">
        <f t="shared" si="625"/>
        <v/>
      </c>
      <c r="AP1264" s="186" t="str">
        <f t="shared" si="626"/>
        <v/>
      </c>
      <c r="AQ1264" s="186" t="str">
        <f>IF(AS1264="","",IF(R1264="Refreshment Beverage",ROUND(SUM(VLOOKUP(Q:Q,Rates!G$15:L$19,3,0)*(AS1264-Y1264-Z1264-AA1264)),4),ROUND(SUM(Rates!$K$8*AS1264),4)))</f>
        <v/>
      </c>
      <c r="AR1264" s="184" t="str">
        <f t="shared" si="627"/>
        <v/>
      </c>
      <c r="AS1264" s="185" t="str">
        <f t="shared" si="628"/>
        <v/>
      </c>
      <c r="AT1264" s="177" t="str">
        <f t="shared" si="629"/>
        <v/>
      </c>
      <c r="AU1264" s="13" t="str">
        <f>IF(AX1264="","",IF(R1264="Refreshment Beverage",ROUND((BA1264-Y1264-Z1264-AA1264)*VLOOKUP(VALUE(Q1264),Rates!G$15:L$19,3,0),4),ROUND(AW1264*(VLOOKUP(VALUE(Q1264),Rates!G:L,3,0)),4)))</f>
        <v/>
      </c>
      <c r="AV1264" s="183" t="str">
        <f t="shared" si="630"/>
        <v/>
      </c>
      <c r="AW1264" s="186" t="str">
        <f t="shared" si="631"/>
        <v/>
      </c>
      <c r="AX1264" s="184" t="str">
        <f t="shared" si="632"/>
        <v/>
      </c>
      <c r="AY1264" s="186" t="str">
        <f>IF(AX1264="","",IF(R1264="Refreshment Beverage",ROUND(SUM(AX1264*Rates!K$19),4),ROUND(SUM(AX1264*(Rates!J$8/100)),4)))</f>
        <v/>
      </c>
      <c r="AZ1264" s="183" t="str">
        <f t="shared" si="633"/>
        <v/>
      </c>
      <c r="BA1264" s="185" t="str">
        <f t="shared" si="634"/>
        <v/>
      </c>
      <c r="BD1264" s="171"/>
      <c r="BE1264" s="171"/>
      <c r="BF1264" s="171"/>
      <c r="BG1264" s="171"/>
    </row>
    <row r="1265" spans="1:59" ht="15" customHeight="1" x14ac:dyDescent="0.3">
      <c r="A1265" s="172"/>
      <c r="B1265" s="172"/>
      <c r="C1265" s="172"/>
      <c r="D1265" s="173"/>
      <c r="E1265" s="173"/>
      <c r="F1265" s="173"/>
      <c r="G1265" s="173"/>
      <c r="H1265" s="173"/>
      <c r="I1265" s="174"/>
      <c r="J1265" s="175"/>
      <c r="K1265" s="176" t="str">
        <f t="shared" si="606"/>
        <v/>
      </c>
      <c r="L1265" s="177" t="str">
        <f t="shared" si="607"/>
        <v/>
      </c>
      <c r="M1265" s="178" t="str">
        <f t="shared" si="608"/>
        <v/>
      </c>
      <c r="N1265" s="44" t="str" cm="1">
        <f t="array" ref="N1265">IFERROR(IF(_xlfn.SINGLE(A:A)="","",IF(R1265="Beer",SUM(LOOKUP(2,1/(Rates!$B$3:$B$5&lt;=W1265)/(Rates!$C$3:$C$5&gt;=W1265),Rates!$D$3:$D$5)*(X1265/100)*W1265),IF(R1265="Refreshment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44" t="str">
        <f t="shared" si="609"/>
        <v/>
      </c>
      <c r="P1265" s="13"/>
      <c r="Q1265" s="179" t="str">
        <f t="shared" si="610"/>
        <v/>
      </c>
      <c r="R1265" s="180" t="str">
        <f t="shared" si="611"/>
        <v/>
      </c>
      <c r="S1265" s="13" t="str">
        <f>IF(A1265="","",IF(R1265="Refreshment Beverage",VLOOKUP(VALUE(Q1265),Rates!G$15:L$19,2,0),VLOOKUP(VALUE(Q1265),Rates!G$4:L$8,2,0)))</f>
        <v/>
      </c>
      <c r="T1265" s="13" t="str">
        <f t="shared" si="612"/>
        <v/>
      </c>
      <c r="U1265" s="181" t="str">
        <f t="shared" si="613"/>
        <v/>
      </c>
      <c r="V1265" s="13" t="str">
        <f t="shared" si="614"/>
        <v/>
      </c>
      <c r="W1265" s="13" t="str">
        <f t="shared" si="615"/>
        <v/>
      </c>
      <c r="X1265" s="182" t="str">
        <f t="shared" si="616"/>
        <v/>
      </c>
      <c r="Y1265" s="183" t="str">
        <f>IF(A:A="","",IF(R1265="Refreshment Beverage",VLOOKUP(Q1265,Rates!G$15:L$19,6,0)*W1265,VLOOKUP(Q1265,Rates!G$4:L$12,6,0)*W1265))</f>
        <v/>
      </c>
      <c r="Z1265" s="183" t="str">
        <f t="shared" si="617"/>
        <v/>
      </c>
      <c r="AA1265" s="17">
        <f t="shared" si="605"/>
        <v>0</v>
      </c>
      <c r="AB1265" s="177" t="str" cm="1">
        <f t="array" ref="AB1265">IF(_xlfn.SINGLE(A:A)="","",IF(R1265="Refreshment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177" t="str" cm="1">
        <f t="array" ref="AC1265">IF(_xlfn.SINGLE(A:A)="","",IF(R1265="Refreshment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68">
        <f>IFERROR(IF(OR(Q1265=1,Q1265=2,Q1265=3,Q1265=4),VLOOKUP(Q1265,Rates!$A$31:$B$34,2,0)*W1265,IF(V1265=1,VLOOKUP(U1265,'REB BEV MIN MKUP'!B:E,4,0),IF(V1265&gt;1,VLOOKUP(VALUE(W1265),'REB BEV MIN MKUP'!O:Q,3,0),0))),0)</f>
        <v>0</v>
      </c>
      <c r="AE1265" s="177" t="str">
        <f t="shared" si="618"/>
        <v/>
      </c>
      <c r="AF1265" s="13" t="str">
        <f t="shared" si="619"/>
        <v/>
      </c>
      <c r="AG1265" s="177" t="str">
        <f t="shared" si="620"/>
        <v/>
      </c>
      <c r="AH1265" s="184" t="str">
        <f t="shared" si="621"/>
        <v/>
      </c>
      <c r="AI1265" s="184" t="str">
        <f>IF(AE:AE="","",IF(R1265="Refreshment Beverage",AK1265*(Rates!J$19/100),ROUND(SUM(AH1265*(Rates!$J$8/100)),4)))</f>
        <v/>
      </c>
      <c r="AJ1265" s="183" t="str">
        <f t="shared" si="622"/>
        <v/>
      </c>
      <c r="AK1265" s="185" t="str">
        <f t="shared" si="623"/>
        <v/>
      </c>
      <c r="AL1265" s="177" t="str">
        <f t="shared" si="624"/>
        <v/>
      </c>
      <c r="AM1265" s="13" t="str">
        <f>IF(AS1265="","",IF(R1265="Refreshment Beverage",ROUND(AS1265*Rates!K$19,4),ROUND(AO1265*(VLOOKUP(VALUE(Q1265),Rates!G$4:L$12,3,0)),4)))</f>
        <v/>
      </c>
      <c r="AN1265" s="183" t="str">
        <f>IF(AS1265="","",IF(R1265="Refreshment Beverage",AS1265*(Rates!J$19/100),MAX(AM1265,AB1265)))</f>
        <v/>
      </c>
      <c r="AO1265" s="186" t="str">
        <f t="shared" si="625"/>
        <v/>
      </c>
      <c r="AP1265" s="186" t="str">
        <f t="shared" si="626"/>
        <v/>
      </c>
      <c r="AQ1265" s="186" t="str">
        <f>IF(AS1265="","",IF(R1265="Refreshment Beverage",ROUND(SUM(VLOOKUP(Q:Q,Rates!G$15:L$19,3,0)*(AS1265-Y1265-Z1265-AA1265)),4),ROUND(SUM(Rates!$K$8*AS1265),4)))</f>
        <v/>
      </c>
      <c r="AR1265" s="184" t="str">
        <f t="shared" si="627"/>
        <v/>
      </c>
      <c r="AS1265" s="185" t="str">
        <f t="shared" si="628"/>
        <v/>
      </c>
      <c r="AT1265" s="177" t="str">
        <f t="shared" si="629"/>
        <v/>
      </c>
      <c r="AU1265" s="13" t="str">
        <f>IF(AX1265="","",IF(R1265="Refreshment Beverage",ROUND((BA1265-Y1265-Z1265-AA1265)*VLOOKUP(VALUE(Q1265),Rates!G$15:L$19,3,0),4),ROUND(AW1265*(VLOOKUP(VALUE(Q1265),Rates!G:L,3,0)),4)))</f>
        <v/>
      </c>
      <c r="AV1265" s="183" t="str">
        <f t="shared" si="630"/>
        <v/>
      </c>
      <c r="AW1265" s="186" t="str">
        <f t="shared" si="631"/>
        <v/>
      </c>
      <c r="AX1265" s="184" t="str">
        <f t="shared" si="632"/>
        <v/>
      </c>
      <c r="AY1265" s="186" t="str">
        <f>IF(AX1265="","",IF(R1265="Refreshment Beverage",ROUND(SUM(AX1265*Rates!K$19),4),ROUND(SUM(AX1265*(Rates!J$8/100)),4)))</f>
        <v/>
      </c>
      <c r="AZ1265" s="183" t="str">
        <f t="shared" si="633"/>
        <v/>
      </c>
      <c r="BA1265" s="185" t="str">
        <f t="shared" si="634"/>
        <v/>
      </c>
      <c r="BD1265" s="171"/>
      <c r="BE1265" s="171"/>
      <c r="BF1265" s="171"/>
      <c r="BG1265" s="171"/>
    </row>
    <row r="1266" spans="1:59" ht="15" customHeight="1" x14ac:dyDescent="0.3">
      <c r="A1266" s="172"/>
      <c r="B1266" s="172"/>
      <c r="C1266" s="172"/>
      <c r="D1266" s="173"/>
      <c r="E1266" s="173"/>
      <c r="F1266" s="173"/>
      <c r="G1266" s="173"/>
      <c r="H1266" s="173"/>
      <c r="I1266" s="174"/>
      <c r="J1266" s="175"/>
      <c r="K1266" s="176" t="str">
        <f t="shared" si="606"/>
        <v/>
      </c>
      <c r="L1266" s="177" t="str">
        <f t="shared" si="607"/>
        <v/>
      </c>
      <c r="M1266" s="178" t="str">
        <f t="shared" si="608"/>
        <v/>
      </c>
      <c r="N1266" s="44" t="str" cm="1">
        <f t="array" ref="N1266">IFERROR(IF(_xlfn.SINGLE(A:A)="","",IF(R1266="Beer",SUM(LOOKUP(2,1/(Rates!$B$3:$B$5&lt;=W1266)/(Rates!$C$3:$C$5&gt;=W1266),Rates!$D$3:$D$5)*(X1266/100)*W1266),IF(R1266="Refreshment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44" t="str">
        <f t="shared" si="609"/>
        <v/>
      </c>
      <c r="P1266" s="13"/>
      <c r="Q1266" s="179" t="str">
        <f t="shared" si="610"/>
        <v/>
      </c>
      <c r="R1266" s="180" t="str">
        <f t="shared" si="611"/>
        <v/>
      </c>
      <c r="S1266" s="13" t="str">
        <f>IF(A1266="","",IF(R1266="Refreshment Beverage",VLOOKUP(VALUE(Q1266),Rates!G$15:L$19,2,0),VLOOKUP(VALUE(Q1266),Rates!G$4:L$8,2,0)))</f>
        <v/>
      </c>
      <c r="T1266" s="13" t="str">
        <f t="shared" si="612"/>
        <v/>
      </c>
      <c r="U1266" s="181" t="str">
        <f t="shared" si="613"/>
        <v/>
      </c>
      <c r="V1266" s="13" t="str">
        <f t="shared" si="614"/>
        <v/>
      </c>
      <c r="W1266" s="13" t="str">
        <f t="shared" si="615"/>
        <v/>
      </c>
      <c r="X1266" s="182" t="str">
        <f t="shared" si="616"/>
        <v/>
      </c>
      <c r="Y1266" s="183" t="str">
        <f>IF(A:A="","",IF(R1266="Refreshment Beverage",VLOOKUP(Q1266,Rates!G$15:L$19,6,0)*W1266,VLOOKUP(Q1266,Rates!G$4:L$12,6,0)*W1266))</f>
        <v/>
      </c>
      <c r="Z1266" s="183" t="str">
        <f t="shared" si="617"/>
        <v/>
      </c>
      <c r="AA1266" s="17">
        <f t="shared" si="605"/>
        <v>0</v>
      </c>
      <c r="AB1266" s="177" t="str" cm="1">
        <f t="array" ref="AB1266">IF(_xlfn.SINGLE(A:A)="","",IF(R1266="Refreshment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177" t="str" cm="1">
        <f t="array" ref="AC1266">IF(_xlfn.SINGLE(A:A)="","",IF(R1266="Refreshment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68">
        <f>IFERROR(IF(OR(Q1266=1,Q1266=2,Q1266=3,Q1266=4),VLOOKUP(Q1266,Rates!$A$31:$B$34,2,0)*W1266,IF(V1266=1,VLOOKUP(U1266,'REB BEV MIN MKUP'!B:E,4,0),IF(V1266&gt;1,VLOOKUP(VALUE(W1266),'REB BEV MIN MKUP'!O:Q,3,0),0))),0)</f>
        <v>0</v>
      </c>
      <c r="AE1266" s="177" t="str">
        <f t="shared" si="618"/>
        <v/>
      </c>
      <c r="AF1266" s="13" t="str">
        <f t="shared" si="619"/>
        <v/>
      </c>
      <c r="AG1266" s="177" t="str">
        <f t="shared" si="620"/>
        <v/>
      </c>
      <c r="AH1266" s="184" t="str">
        <f t="shared" si="621"/>
        <v/>
      </c>
      <c r="AI1266" s="184" t="str">
        <f>IF(AE:AE="","",IF(R1266="Refreshment Beverage",AK1266*(Rates!J$19/100),ROUND(SUM(AH1266*(Rates!$J$8/100)),4)))</f>
        <v/>
      </c>
      <c r="AJ1266" s="183" t="str">
        <f t="shared" si="622"/>
        <v/>
      </c>
      <c r="AK1266" s="185" t="str">
        <f t="shared" si="623"/>
        <v/>
      </c>
      <c r="AL1266" s="177" t="str">
        <f t="shared" si="624"/>
        <v/>
      </c>
      <c r="AM1266" s="13" t="str">
        <f>IF(AS1266="","",IF(R1266="Refreshment Beverage",ROUND(AS1266*Rates!K$19,4),ROUND(AO1266*(VLOOKUP(VALUE(Q1266),Rates!G$4:L$12,3,0)),4)))</f>
        <v/>
      </c>
      <c r="AN1266" s="183" t="str">
        <f>IF(AS1266="","",IF(R1266="Refreshment Beverage",AS1266*(Rates!J$19/100),MAX(AM1266,AB1266)))</f>
        <v/>
      </c>
      <c r="AO1266" s="186" t="str">
        <f t="shared" si="625"/>
        <v/>
      </c>
      <c r="AP1266" s="186" t="str">
        <f t="shared" si="626"/>
        <v/>
      </c>
      <c r="AQ1266" s="186" t="str">
        <f>IF(AS1266="","",IF(R1266="Refreshment Beverage",ROUND(SUM(VLOOKUP(Q:Q,Rates!G$15:L$19,3,0)*(AS1266-Y1266-Z1266-AA1266)),4),ROUND(SUM(Rates!$K$8*AS1266),4)))</f>
        <v/>
      </c>
      <c r="AR1266" s="184" t="str">
        <f t="shared" si="627"/>
        <v/>
      </c>
      <c r="AS1266" s="185" t="str">
        <f t="shared" si="628"/>
        <v/>
      </c>
      <c r="AT1266" s="177" t="str">
        <f t="shared" si="629"/>
        <v/>
      </c>
      <c r="AU1266" s="13" t="str">
        <f>IF(AX1266="","",IF(R1266="Refreshment Beverage",ROUND((BA1266-Y1266-Z1266-AA1266)*VLOOKUP(VALUE(Q1266),Rates!G$15:L$19,3,0),4),ROUND(AW1266*(VLOOKUP(VALUE(Q1266),Rates!G:L,3,0)),4)))</f>
        <v/>
      </c>
      <c r="AV1266" s="183" t="str">
        <f t="shared" si="630"/>
        <v/>
      </c>
      <c r="AW1266" s="186" t="str">
        <f t="shared" si="631"/>
        <v/>
      </c>
      <c r="AX1266" s="184" t="str">
        <f t="shared" si="632"/>
        <v/>
      </c>
      <c r="AY1266" s="186" t="str">
        <f>IF(AX1266="","",IF(R1266="Refreshment Beverage",ROUND(SUM(AX1266*Rates!K$19),4),ROUND(SUM(AX1266*(Rates!J$8/100)),4)))</f>
        <v/>
      </c>
      <c r="AZ1266" s="183" t="str">
        <f t="shared" si="633"/>
        <v/>
      </c>
      <c r="BA1266" s="185" t="str">
        <f t="shared" si="634"/>
        <v/>
      </c>
      <c r="BD1266" s="171"/>
      <c r="BE1266" s="171"/>
      <c r="BF1266" s="171"/>
      <c r="BG1266" s="171"/>
    </row>
    <row r="1267" spans="1:59" ht="15" customHeight="1" x14ac:dyDescent="0.3">
      <c r="A1267" s="172"/>
      <c r="B1267" s="172"/>
      <c r="C1267" s="172"/>
      <c r="D1267" s="173"/>
      <c r="E1267" s="173"/>
      <c r="F1267" s="173"/>
      <c r="G1267" s="173"/>
      <c r="H1267" s="173"/>
      <c r="I1267" s="174"/>
      <c r="J1267" s="175"/>
      <c r="K1267" s="176" t="str">
        <f t="shared" si="606"/>
        <v/>
      </c>
      <c r="L1267" s="177" t="str">
        <f t="shared" si="607"/>
        <v/>
      </c>
      <c r="M1267" s="178" t="str">
        <f t="shared" si="608"/>
        <v/>
      </c>
      <c r="N1267" s="44" t="str" cm="1">
        <f t="array" ref="N1267">IFERROR(IF(_xlfn.SINGLE(A:A)="","",IF(R1267="Beer",SUM(LOOKUP(2,1/(Rates!$B$3:$B$5&lt;=W1267)/(Rates!$C$3:$C$5&gt;=W1267),Rates!$D$3:$D$5)*(X1267/100)*W1267),IF(R1267="Refreshment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44" t="str">
        <f t="shared" si="609"/>
        <v/>
      </c>
      <c r="P1267" s="13"/>
      <c r="Q1267" s="179" t="str">
        <f t="shared" si="610"/>
        <v/>
      </c>
      <c r="R1267" s="180" t="str">
        <f t="shared" si="611"/>
        <v/>
      </c>
      <c r="S1267" s="13" t="str">
        <f>IF(A1267="","",IF(R1267="Refreshment Beverage",VLOOKUP(VALUE(Q1267),Rates!G$15:L$19,2,0),VLOOKUP(VALUE(Q1267),Rates!G$4:L$8,2,0)))</f>
        <v/>
      </c>
      <c r="T1267" s="13" t="str">
        <f t="shared" si="612"/>
        <v/>
      </c>
      <c r="U1267" s="181" t="str">
        <f t="shared" si="613"/>
        <v/>
      </c>
      <c r="V1267" s="13" t="str">
        <f t="shared" si="614"/>
        <v/>
      </c>
      <c r="W1267" s="13" t="str">
        <f t="shared" si="615"/>
        <v/>
      </c>
      <c r="X1267" s="182" t="str">
        <f t="shared" si="616"/>
        <v/>
      </c>
      <c r="Y1267" s="183" t="str">
        <f>IF(A:A="","",IF(R1267="Refreshment Beverage",VLOOKUP(Q1267,Rates!G$15:L$19,6,0)*W1267,VLOOKUP(Q1267,Rates!G$4:L$12,6,0)*W1267))</f>
        <v/>
      </c>
      <c r="Z1267" s="183" t="str">
        <f t="shared" si="617"/>
        <v/>
      </c>
      <c r="AA1267" s="17">
        <f t="shared" si="605"/>
        <v>0</v>
      </c>
      <c r="AB1267" s="177" t="str" cm="1">
        <f t="array" ref="AB1267">IF(_xlfn.SINGLE(A:A)="","",IF(R1267="Refreshment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177" t="str" cm="1">
        <f t="array" ref="AC1267">IF(_xlfn.SINGLE(A:A)="","",IF(R1267="Refreshment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68">
        <f>IFERROR(IF(OR(Q1267=1,Q1267=2,Q1267=3,Q1267=4),VLOOKUP(Q1267,Rates!$A$31:$B$34,2,0)*W1267,IF(V1267=1,VLOOKUP(U1267,'REB BEV MIN MKUP'!B:E,4,0),IF(V1267&gt;1,VLOOKUP(VALUE(W1267),'REB BEV MIN MKUP'!O:Q,3,0),0))),0)</f>
        <v>0</v>
      </c>
      <c r="AE1267" s="177" t="str">
        <f t="shared" si="618"/>
        <v/>
      </c>
      <c r="AF1267" s="13" t="str">
        <f t="shared" si="619"/>
        <v/>
      </c>
      <c r="AG1267" s="177" t="str">
        <f t="shared" si="620"/>
        <v/>
      </c>
      <c r="AH1267" s="184" t="str">
        <f t="shared" si="621"/>
        <v/>
      </c>
      <c r="AI1267" s="184" t="str">
        <f>IF(AE:AE="","",IF(R1267="Refreshment Beverage",AK1267*(Rates!J$19/100),ROUND(SUM(AH1267*(Rates!$J$8/100)),4)))</f>
        <v/>
      </c>
      <c r="AJ1267" s="183" t="str">
        <f t="shared" si="622"/>
        <v/>
      </c>
      <c r="AK1267" s="185" t="str">
        <f t="shared" si="623"/>
        <v/>
      </c>
      <c r="AL1267" s="177" t="str">
        <f t="shared" si="624"/>
        <v/>
      </c>
      <c r="AM1267" s="13" t="str">
        <f>IF(AS1267="","",IF(R1267="Refreshment Beverage",ROUND(AS1267*Rates!K$19,4),ROUND(AO1267*(VLOOKUP(VALUE(Q1267),Rates!G$4:L$12,3,0)),4)))</f>
        <v/>
      </c>
      <c r="AN1267" s="183" t="str">
        <f>IF(AS1267="","",IF(R1267="Refreshment Beverage",AS1267*(Rates!J$19/100),MAX(AM1267,AB1267)))</f>
        <v/>
      </c>
      <c r="AO1267" s="186" t="str">
        <f t="shared" si="625"/>
        <v/>
      </c>
      <c r="AP1267" s="186" t="str">
        <f t="shared" si="626"/>
        <v/>
      </c>
      <c r="AQ1267" s="186" t="str">
        <f>IF(AS1267="","",IF(R1267="Refreshment Beverage",ROUND(SUM(VLOOKUP(Q:Q,Rates!G$15:L$19,3,0)*(AS1267-Y1267-Z1267-AA1267)),4),ROUND(SUM(Rates!$K$8*AS1267),4)))</f>
        <v/>
      </c>
      <c r="AR1267" s="184" t="str">
        <f t="shared" si="627"/>
        <v/>
      </c>
      <c r="AS1267" s="185" t="str">
        <f t="shared" si="628"/>
        <v/>
      </c>
      <c r="AT1267" s="177" t="str">
        <f t="shared" si="629"/>
        <v/>
      </c>
      <c r="AU1267" s="13" t="str">
        <f>IF(AX1267="","",IF(R1267="Refreshment Beverage",ROUND((BA1267-Y1267-Z1267-AA1267)*VLOOKUP(VALUE(Q1267),Rates!G$15:L$19,3,0),4),ROUND(AW1267*(VLOOKUP(VALUE(Q1267),Rates!G:L,3,0)),4)))</f>
        <v/>
      </c>
      <c r="AV1267" s="183" t="str">
        <f t="shared" si="630"/>
        <v/>
      </c>
      <c r="AW1267" s="186" t="str">
        <f t="shared" si="631"/>
        <v/>
      </c>
      <c r="AX1267" s="184" t="str">
        <f t="shared" si="632"/>
        <v/>
      </c>
      <c r="AY1267" s="186" t="str">
        <f>IF(AX1267="","",IF(R1267="Refreshment Beverage",ROUND(SUM(AX1267*Rates!K$19),4),ROUND(SUM(AX1267*(Rates!J$8/100)),4)))</f>
        <v/>
      </c>
      <c r="AZ1267" s="183" t="str">
        <f t="shared" si="633"/>
        <v/>
      </c>
      <c r="BA1267" s="185" t="str">
        <f t="shared" si="634"/>
        <v/>
      </c>
      <c r="BD1267" s="171"/>
      <c r="BE1267" s="171"/>
      <c r="BF1267" s="171"/>
      <c r="BG1267" s="171"/>
    </row>
    <row r="1268" spans="1:59" ht="15" customHeight="1" x14ac:dyDescent="0.3">
      <c r="A1268" s="172"/>
      <c r="B1268" s="172"/>
      <c r="C1268" s="172"/>
      <c r="D1268" s="173"/>
      <c r="E1268" s="173"/>
      <c r="F1268" s="173"/>
      <c r="G1268" s="173"/>
      <c r="H1268" s="173"/>
      <c r="I1268" s="174"/>
      <c r="J1268" s="175"/>
      <c r="K1268" s="176" t="str">
        <f t="shared" si="606"/>
        <v/>
      </c>
      <c r="L1268" s="177" t="str">
        <f t="shared" si="607"/>
        <v/>
      </c>
      <c r="M1268" s="178" t="str">
        <f t="shared" si="608"/>
        <v/>
      </c>
      <c r="N1268" s="44" t="str" cm="1">
        <f t="array" ref="N1268">IFERROR(IF(_xlfn.SINGLE(A:A)="","",IF(R1268="Beer",SUM(LOOKUP(2,1/(Rates!$B$3:$B$5&lt;=W1268)/(Rates!$C$3:$C$5&gt;=W1268),Rates!$D$3:$D$5)*(X1268/100)*W1268),IF(R1268="Refreshment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44" t="str">
        <f t="shared" si="609"/>
        <v/>
      </c>
      <c r="P1268" s="13"/>
      <c r="Q1268" s="179" t="str">
        <f t="shared" si="610"/>
        <v/>
      </c>
      <c r="R1268" s="180" t="str">
        <f t="shared" si="611"/>
        <v/>
      </c>
      <c r="S1268" s="13" t="str">
        <f>IF(A1268="","",IF(R1268="Refreshment Beverage",VLOOKUP(VALUE(Q1268),Rates!G$15:L$19,2,0),VLOOKUP(VALUE(Q1268),Rates!G$4:L$8,2,0)))</f>
        <v/>
      </c>
      <c r="T1268" s="13" t="str">
        <f t="shared" si="612"/>
        <v/>
      </c>
      <c r="U1268" s="181" t="str">
        <f t="shared" si="613"/>
        <v/>
      </c>
      <c r="V1268" s="13" t="str">
        <f t="shared" si="614"/>
        <v/>
      </c>
      <c r="W1268" s="13" t="str">
        <f t="shared" si="615"/>
        <v/>
      </c>
      <c r="X1268" s="182" t="str">
        <f t="shared" si="616"/>
        <v/>
      </c>
      <c r="Y1268" s="183" t="str">
        <f>IF(A:A="","",IF(R1268="Refreshment Beverage",VLOOKUP(Q1268,Rates!G$15:L$19,6,0)*W1268,VLOOKUP(Q1268,Rates!G$4:L$12,6,0)*W1268))</f>
        <v/>
      </c>
      <c r="Z1268" s="183" t="str">
        <f t="shared" si="617"/>
        <v/>
      </c>
      <c r="AA1268" s="17">
        <f t="shared" si="605"/>
        <v>0</v>
      </c>
      <c r="AB1268" s="177" t="str" cm="1">
        <f t="array" ref="AB1268">IF(_xlfn.SINGLE(A:A)="","",IF(R1268="Refreshment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177" t="str" cm="1">
        <f t="array" ref="AC1268">IF(_xlfn.SINGLE(A:A)="","",IF(R1268="Refreshment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68">
        <f>IFERROR(IF(OR(Q1268=1,Q1268=2,Q1268=3,Q1268=4),VLOOKUP(Q1268,Rates!$A$31:$B$34,2,0)*W1268,IF(V1268=1,VLOOKUP(U1268,'REB BEV MIN MKUP'!B:E,4,0),IF(V1268&gt;1,VLOOKUP(VALUE(W1268),'REB BEV MIN MKUP'!O:Q,3,0),0))),0)</f>
        <v>0</v>
      </c>
      <c r="AE1268" s="177" t="str">
        <f t="shared" si="618"/>
        <v/>
      </c>
      <c r="AF1268" s="13" t="str">
        <f t="shared" si="619"/>
        <v/>
      </c>
      <c r="AG1268" s="177" t="str">
        <f t="shared" si="620"/>
        <v/>
      </c>
      <c r="AH1268" s="184" t="str">
        <f t="shared" si="621"/>
        <v/>
      </c>
      <c r="AI1268" s="184" t="str">
        <f>IF(AE:AE="","",IF(R1268="Refreshment Beverage",AK1268*(Rates!J$19/100),ROUND(SUM(AH1268*(Rates!$J$8/100)),4)))</f>
        <v/>
      </c>
      <c r="AJ1268" s="183" t="str">
        <f t="shared" si="622"/>
        <v/>
      </c>
      <c r="AK1268" s="185" t="str">
        <f t="shared" si="623"/>
        <v/>
      </c>
      <c r="AL1268" s="177" t="str">
        <f t="shared" si="624"/>
        <v/>
      </c>
      <c r="AM1268" s="13" t="str">
        <f>IF(AS1268="","",IF(R1268="Refreshment Beverage",ROUND(AS1268*Rates!K$19,4),ROUND(AO1268*(VLOOKUP(VALUE(Q1268),Rates!G$4:L$12,3,0)),4)))</f>
        <v/>
      </c>
      <c r="AN1268" s="183" t="str">
        <f>IF(AS1268="","",IF(R1268="Refreshment Beverage",AS1268*(Rates!J$19/100),MAX(AM1268,AB1268)))</f>
        <v/>
      </c>
      <c r="AO1268" s="186" t="str">
        <f t="shared" si="625"/>
        <v/>
      </c>
      <c r="AP1268" s="186" t="str">
        <f t="shared" si="626"/>
        <v/>
      </c>
      <c r="AQ1268" s="186" t="str">
        <f>IF(AS1268="","",IF(R1268="Refreshment Beverage",ROUND(SUM(VLOOKUP(Q:Q,Rates!G$15:L$19,3,0)*(AS1268-Y1268-Z1268-AA1268)),4),ROUND(SUM(Rates!$K$8*AS1268),4)))</f>
        <v/>
      </c>
      <c r="AR1268" s="184" t="str">
        <f t="shared" si="627"/>
        <v/>
      </c>
      <c r="AS1268" s="185" t="str">
        <f t="shared" si="628"/>
        <v/>
      </c>
      <c r="AT1268" s="177" t="str">
        <f t="shared" si="629"/>
        <v/>
      </c>
      <c r="AU1268" s="13" t="str">
        <f>IF(AX1268="","",IF(R1268="Refreshment Beverage",ROUND((BA1268-Y1268-Z1268-AA1268)*VLOOKUP(VALUE(Q1268),Rates!G$15:L$19,3,0),4),ROUND(AW1268*(VLOOKUP(VALUE(Q1268),Rates!G:L,3,0)),4)))</f>
        <v/>
      </c>
      <c r="AV1268" s="183" t="str">
        <f t="shared" si="630"/>
        <v/>
      </c>
      <c r="AW1268" s="186" t="str">
        <f t="shared" si="631"/>
        <v/>
      </c>
      <c r="AX1268" s="184" t="str">
        <f t="shared" si="632"/>
        <v/>
      </c>
      <c r="AY1268" s="186" t="str">
        <f>IF(AX1268="","",IF(R1268="Refreshment Beverage",ROUND(SUM(AX1268*Rates!K$19),4),ROUND(SUM(AX1268*(Rates!J$8/100)),4)))</f>
        <v/>
      </c>
      <c r="AZ1268" s="183" t="str">
        <f t="shared" si="633"/>
        <v/>
      </c>
      <c r="BA1268" s="185" t="str">
        <f t="shared" si="634"/>
        <v/>
      </c>
      <c r="BD1268" s="171"/>
      <c r="BE1268" s="171"/>
      <c r="BF1268" s="171"/>
      <c r="BG1268" s="171"/>
    </row>
    <row r="1269" spans="1:59" ht="15" customHeight="1" x14ac:dyDescent="0.3">
      <c r="A1269" s="172"/>
      <c r="B1269" s="172"/>
      <c r="C1269" s="172"/>
      <c r="D1269" s="173"/>
      <c r="E1269" s="173"/>
      <c r="F1269" s="173"/>
      <c r="G1269" s="173"/>
      <c r="H1269" s="173"/>
      <c r="I1269" s="174"/>
      <c r="J1269" s="175"/>
      <c r="K1269" s="176" t="str">
        <f t="shared" si="606"/>
        <v/>
      </c>
      <c r="L1269" s="177" t="str">
        <f t="shared" si="607"/>
        <v/>
      </c>
      <c r="M1269" s="178" t="str">
        <f t="shared" si="608"/>
        <v/>
      </c>
      <c r="N1269" s="44" t="str" cm="1">
        <f t="array" ref="N1269">IFERROR(IF(_xlfn.SINGLE(A:A)="","",IF(R1269="Beer",SUM(LOOKUP(2,1/(Rates!$B$3:$B$5&lt;=W1269)/(Rates!$C$3:$C$5&gt;=W1269),Rates!$D$3:$D$5)*(X1269/100)*W1269),IF(R1269="Refreshment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44" t="str">
        <f t="shared" si="609"/>
        <v/>
      </c>
      <c r="P1269" s="13"/>
      <c r="Q1269" s="179" t="str">
        <f t="shared" si="610"/>
        <v/>
      </c>
      <c r="R1269" s="180" t="str">
        <f t="shared" si="611"/>
        <v/>
      </c>
      <c r="S1269" s="13" t="str">
        <f>IF(A1269="","",IF(R1269="Refreshment Beverage",VLOOKUP(VALUE(Q1269),Rates!G$15:L$19,2,0),VLOOKUP(VALUE(Q1269),Rates!G$4:L$8,2,0)))</f>
        <v/>
      </c>
      <c r="T1269" s="13" t="str">
        <f t="shared" si="612"/>
        <v/>
      </c>
      <c r="U1269" s="181" t="str">
        <f t="shared" si="613"/>
        <v/>
      </c>
      <c r="V1269" s="13" t="str">
        <f t="shared" si="614"/>
        <v/>
      </c>
      <c r="W1269" s="13" t="str">
        <f t="shared" si="615"/>
        <v/>
      </c>
      <c r="X1269" s="182" t="str">
        <f t="shared" si="616"/>
        <v/>
      </c>
      <c r="Y1269" s="183" t="str">
        <f>IF(A:A="","",IF(R1269="Refreshment Beverage",VLOOKUP(Q1269,Rates!G$15:L$19,6,0)*W1269,VLOOKUP(Q1269,Rates!G$4:L$12,6,0)*W1269))</f>
        <v/>
      </c>
      <c r="Z1269" s="183" t="str">
        <f t="shared" si="617"/>
        <v/>
      </c>
      <c r="AA1269" s="17">
        <f t="shared" si="605"/>
        <v>0</v>
      </c>
      <c r="AB1269" s="177" t="str" cm="1">
        <f t="array" ref="AB1269">IF(_xlfn.SINGLE(A:A)="","",IF(R1269="Refreshment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177" t="str" cm="1">
        <f t="array" ref="AC1269">IF(_xlfn.SINGLE(A:A)="","",IF(R1269="Refreshment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68">
        <f>IFERROR(IF(OR(Q1269=1,Q1269=2,Q1269=3,Q1269=4),VLOOKUP(Q1269,Rates!$A$31:$B$34,2,0)*W1269,IF(V1269=1,VLOOKUP(U1269,'REB BEV MIN MKUP'!B:E,4,0),IF(V1269&gt;1,VLOOKUP(VALUE(W1269),'REB BEV MIN MKUP'!O:Q,3,0),0))),0)</f>
        <v>0</v>
      </c>
      <c r="AE1269" s="177" t="str">
        <f t="shared" si="618"/>
        <v/>
      </c>
      <c r="AF1269" s="13" t="str">
        <f t="shared" si="619"/>
        <v/>
      </c>
      <c r="AG1269" s="177" t="str">
        <f t="shared" si="620"/>
        <v/>
      </c>
      <c r="AH1269" s="184" t="str">
        <f t="shared" si="621"/>
        <v/>
      </c>
      <c r="AI1269" s="184" t="str">
        <f>IF(AE:AE="","",IF(R1269="Refreshment Beverage",AK1269*(Rates!J$19/100),ROUND(SUM(AH1269*(Rates!$J$8/100)),4)))</f>
        <v/>
      </c>
      <c r="AJ1269" s="183" t="str">
        <f t="shared" si="622"/>
        <v/>
      </c>
      <c r="AK1269" s="185" t="str">
        <f t="shared" si="623"/>
        <v/>
      </c>
      <c r="AL1269" s="177" t="str">
        <f t="shared" si="624"/>
        <v/>
      </c>
      <c r="AM1269" s="13" t="str">
        <f>IF(AS1269="","",IF(R1269="Refreshment Beverage",ROUND(AS1269*Rates!K$19,4),ROUND(AO1269*(VLOOKUP(VALUE(Q1269),Rates!G$4:L$12,3,0)),4)))</f>
        <v/>
      </c>
      <c r="AN1269" s="183" t="str">
        <f>IF(AS1269="","",IF(R1269="Refreshment Beverage",AS1269*(Rates!J$19/100),MAX(AM1269,AB1269)))</f>
        <v/>
      </c>
      <c r="AO1269" s="186" t="str">
        <f t="shared" si="625"/>
        <v/>
      </c>
      <c r="AP1269" s="186" t="str">
        <f t="shared" si="626"/>
        <v/>
      </c>
      <c r="AQ1269" s="186" t="str">
        <f>IF(AS1269="","",IF(R1269="Refreshment Beverage",ROUND(SUM(VLOOKUP(Q:Q,Rates!G$15:L$19,3,0)*(AS1269-Y1269-Z1269-AA1269)),4),ROUND(SUM(Rates!$K$8*AS1269),4)))</f>
        <v/>
      </c>
      <c r="AR1269" s="184" t="str">
        <f t="shared" si="627"/>
        <v/>
      </c>
      <c r="AS1269" s="185" t="str">
        <f t="shared" si="628"/>
        <v/>
      </c>
      <c r="AT1269" s="177" t="str">
        <f t="shared" si="629"/>
        <v/>
      </c>
      <c r="AU1269" s="13" t="str">
        <f>IF(AX1269="","",IF(R1269="Refreshment Beverage",ROUND((BA1269-Y1269-Z1269-AA1269)*VLOOKUP(VALUE(Q1269),Rates!G$15:L$19,3,0),4),ROUND(AW1269*(VLOOKUP(VALUE(Q1269),Rates!G:L,3,0)),4)))</f>
        <v/>
      </c>
      <c r="AV1269" s="183" t="str">
        <f t="shared" si="630"/>
        <v/>
      </c>
      <c r="AW1269" s="186" t="str">
        <f t="shared" si="631"/>
        <v/>
      </c>
      <c r="AX1269" s="184" t="str">
        <f t="shared" si="632"/>
        <v/>
      </c>
      <c r="AY1269" s="186" t="str">
        <f>IF(AX1269="","",IF(R1269="Refreshment Beverage",ROUND(SUM(AX1269*Rates!K$19),4),ROUND(SUM(AX1269*(Rates!J$8/100)),4)))</f>
        <v/>
      </c>
      <c r="AZ1269" s="183" t="str">
        <f t="shared" si="633"/>
        <v/>
      </c>
      <c r="BA1269" s="185" t="str">
        <f t="shared" si="634"/>
        <v/>
      </c>
      <c r="BD1269" s="171"/>
      <c r="BE1269" s="171"/>
      <c r="BF1269" s="171"/>
      <c r="BG1269" s="171"/>
    </row>
    <row r="1270" spans="1:59" ht="15" customHeight="1" x14ac:dyDescent="0.3">
      <c r="A1270" s="172"/>
      <c r="B1270" s="172"/>
      <c r="C1270" s="172"/>
      <c r="D1270" s="173"/>
      <c r="E1270" s="173"/>
      <c r="F1270" s="173"/>
      <c r="G1270" s="173"/>
      <c r="H1270" s="173"/>
      <c r="I1270" s="174"/>
      <c r="J1270" s="175"/>
      <c r="K1270" s="176" t="str">
        <f t="shared" si="606"/>
        <v/>
      </c>
      <c r="L1270" s="177" t="str">
        <f t="shared" si="607"/>
        <v/>
      </c>
      <c r="M1270" s="178" t="str">
        <f t="shared" si="608"/>
        <v/>
      </c>
      <c r="N1270" s="44" t="str" cm="1">
        <f t="array" ref="N1270">IFERROR(IF(_xlfn.SINGLE(A:A)="","",IF(R1270="Beer",SUM(LOOKUP(2,1/(Rates!$B$3:$B$5&lt;=W1270)/(Rates!$C$3:$C$5&gt;=W1270),Rates!$D$3:$D$5)*(X1270/100)*W1270),IF(R1270="Refreshment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44" t="str">
        <f t="shared" si="609"/>
        <v/>
      </c>
      <c r="P1270" s="13"/>
      <c r="Q1270" s="179" t="str">
        <f t="shared" si="610"/>
        <v/>
      </c>
      <c r="R1270" s="180" t="str">
        <f t="shared" si="611"/>
        <v/>
      </c>
      <c r="S1270" s="13" t="str">
        <f>IF(A1270="","",IF(R1270="Refreshment Beverage",VLOOKUP(VALUE(Q1270),Rates!G$15:L$19,2,0),VLOOKUP(VALUE(Q1270),Rates!G$4:L$8,2,0)))</f>
        <v/>
      </c>
      <c r="T1270" s="13" t="str">
        <f t="shared" si="612"/>
        <v/>
      </c>
      <c r="U1270" s="181" t="str">
        <f t="shared" si="613"/>
        <v/>
      </c>
      <c r="V1270" s="13" t="str">
        <f t="shared" si="614"/>
        <v/>
      </c>
      <c r="W1270" s="13" t="str">
        <f t="shared" si="615"/>
        <v/>
      </c>
      <c r="X1270" s="182" t="str">
        <f t="shared" si="616"/>
        <v/>
      </c>
      <c r="Y1270" s="183" t="str">
        <f>IF(A:A="","",IF(R1270="Refreshment Beverage",VLOOKUP(Q1270,Rates!G$15:L$19,6,0)*W1270,VLOOKUP(Q1270,Rates!G$4:L$12,6,0)*W1270))</f>
        <v/>
      </c>
      <c r="Z1270" s="183" t="str">
        <f t="shared" si="617"/>
        <v/>
      </c>
      <c r="AA1270" s="17">
        <f t="shared" si="605"/>
        <v>0</v>
      </c>
      <c r="AB1270" s="177" t="str" cm="1">
        <f t="array" ref="AB1270">IF(_xlfn.SINGLE(A:A)="","",IF(R1270="Refreshment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177" t="str" cm="1">
        <f t="array" ref="AC1270">IF(_xlfn.SINGLE(A:A)="","",IF(R1270="Refreshment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68">
        <f>IFERROR(IF(OR(Q1270=1,Q1270=2,Q1270=3,Q1270=4),VLOOKUP(Q1270,Rates!$A$31:$B$34,2,0)*W1270,IF(V1270=1,VLOOKUP(U1270,'REB BEV MIN MKUP'!B:E,4,0),IF(V1270&gt;1,VLOOKUP(VALUE(W1270),'REB BEV MIN MKUP'!O:Q,3,0),0))),0)</f>
        <v>0</v>
      </c>
      <c r="AE1270" s="177" t="str">
        <f t="shared" si="618"/>
        <v/>
      </c>
      <c r="AF1270" s="13" t="str">
        <f t="shared" si="619"/>
        <v/>
      </c>
      <c r="AG1270" s="177" t="str">
        <f t="shared" si="620"/>
        <v/>
      </c>
      <c r="AH1270" s="184" t="str">
        <f t="shared" si="621"/>
        <v/>
      </c>
      <c r="AI1270" s="184" t="str">
        <f>IF(AE:AE="","",IF(R1270="Refreshment Beverage",AK1270*(Rates!J$19/100),ROUND(SUM(AH1270*(Rates!$J$8/100)),4)))</f>
        <v/>
      </c>
      <c r="AJ1270" s="183" t="str">
        <f t="shared" si="622"/>
        <v/>
      </c>
      <c r="AK1270" s="185" t="str">
        <f t="shared" si="623"/>
        <v/>
      </c>
      <c r="AL1270" s="177" t="str">
        <f t="shared" si="624"/>
        <v/>
      </c>
      <c r="AM1270" s="13" t="str">
        <f>IF(AS1270="","",IF(R1270="Refreshment Beverage",ROUND(AS1270*Rates!K$19,4),ROUND(AO1270*(VLOOKUP(VALUE(Q1270),Rates!G$4:L$12,3,0)),4)))</f>
        <v/>
      </c>
      <c r="AN1270" s="183" t="str">
        <f>IF(AS1270="","",IF(R1270="Refreshment Beverage",AS1270*(Rates!J$19/100),MAX(AM1270,AB1270)))</f>
        <v/>
      </c>
      <c r="AO1270" s="186" t="str">
        <f t="shared" si="625"/>
        <v/>
      </c>
      <c r="AP1270" s="186" t="str">
        <f t="shared" si="626"/>
        <v/>
      </c>
      <c r="AQ1270" s="186" t="str">
        <f>IF(AS1270="","",IF(R1270="Refreshment Beverage",ROUND(SUM(VLOOKUP(Q:Q,Rates!G$15:L$19,3,0)*(AS1270-Y1270-Z1270-AA1270)),4),ROUND(SUM(Rates!$K$8*AS1270),4)))</f>
        <v/>
      </c>
      <c r="AR1270" s="184" t="str">
        <f t="shared" si="627"/>
        <v/>
      </c>
      <c r="AS1270" s="185" t="str">
        <f t="shared" si="628"/>
        <v/>
      </c>
      <c r="AT1270" s="177" t="str">
        <f t="shared" si="629"/>
        <v/>
      </c>
      <c r="AU1270" s="13" t="str">
        <f>IF(AX1270="","",IF(R1270="Refreshment Beverage",ROUND((BA1270-Y1270-Z1270-AA1270)*VLOOKUP(VALUE(Q1270),Rates!G$15:L$19,3,0),4),ROUND(AW1270*(VLOOKUP(VALUE(Q1270),Rates!G:L,3,0)),4)))</f>
        <v/>
      </c>
      <c r="AV1270" s="183" t="str">
        <f t="shared" si="630"/>
        <v/>
      </c>
      <c r="AW1270" s="186" t="str">
        <f t="shared" si="631"/>
        <v/>
      </c>
      <c r="AX1270" s="184" t="str">
        <f t="shared" si="632"/>
        <v/>
      </c>
      <c r="AY1270" s="186" t="str">
        <f>IF(AX1270="","",IF(R1270="Refreshment Beverage",ROUND(SUM(AX1270*Rates!K$19),4),ROUND(SUM(AX1270*(Rates!J$8/100)),4)))</f>
        <v/>
      </c>
      <c r="AZ1270" s="183" t="str">
        <f t="shared" si="633"/>
        <v/>
      </c>
      <c r="BA1270" s="185" t="str">
        <f t="shared" si="634"/>
        <v/>
      </c>
      <c r="BD1270" s="171"/>
      <c r="BE1270" s="171"/>
      <c r="BF1270" s="171"/>
      <c r="BG1270" s="171"/>
    </row>
    <row r="1271" spans="1:59" ht="15" customHeight="1" x14ac:dyDescent="0.3">
      <c r="A1271" s="172"/>
      <c r="B1271" s="172"/>
      <c r="C1271" s="172"/>
      <c r="D1271" s="173"/>
      <c r="E1271" s="173"/>
      <c r="F1271" s="173"/>
      <c r="G1271" s="173"/>
      <c r="H1271" s="173"/>
      <c r="I1271" s="174"/>
      <c r="J1271" s="175"/>
      <c r="K1271" s="176" t="str">
        <f t="shared" si="606"/>
        <v/>
      </c>
      <c r="L1271" s="177" t="str">
        <f t="shared" si="607"/>
        <v/>
      </c>
      <c r="M1271" s="178" t="str">
        <f t="shared" si="608"/>
        <v/>
      </c>
      <c r="N1271" s="44" t="str" cm="1">
        <f t="array" ref="N1271">IFERROR(IF(_xlfn.SINGLE(A:A)="","",IF(R1271="Beer",SUM(LOOKUP(2,1/(Rates!$B$3:$B$5&lt;=W1271)/(Rates!$C$3:$C$5&gt;=W1271),Rates!$D$3:$D$5)*(X1271/100)*W1271),IF(R1271="Refreshment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44" t="str">
        <f t="shared" si="609"/>
        <v/>
      </c>
      <c r="P1271" s="13"/>
      <c r="Q1271" s="179" t="str">
        <f t="shared" si="610"/>
        <v/>
      </c>
      <c r="R1271" s="180" t="str">
        <f t="shared" si="611"/>
        <v/>
      </c>
      <c r="S1271" s="13" t="str">
        <f>IF(A1271="","",IF(R1271="Refreshment Beverage",VLOOKUP(VALUE(Q1271),Rates!G$15:L$19,2,0),VLOOKUP(VALUE(Q1271),Rates!G$4:L$8,2,0)))</f>
        <v/>
      </c>
      <c r="T1271" s="13" t="str">
        <f t="shared" si="612"/>
        <v/>
      </c>
      <c r="U1271" s="181" t="str">
        <f t="shared" si="613"/>
        <v/>
      </c>
      <c r="V1271" s="13" t="str">
        <f t="shared" si="614"/>
        <v/>
      </c>
      <c r="W1271" s="13" t="str">
        <f t="shared" si="615"/>
        <v/>
      </c>
      <c r="X1271" s="182" t="str">
        <f t="shared" si="616"/>
        <v/>
      </c>
      <c r="Y1271" s="183" t="str">
        <f>IF(A:A="","",IF(R1271="Refreshment Beverage",VLOOKUP(Q1271,Rates!G$15:L$19,6,0)*W1271,VLOOKUP(Q1271,Rates!G$4:L$12,6,0)*W1271))</f>
        <v/>
      </c>
      <c r="Z1271" s="183" t="str">
        <f t="shared" si="617"/>
        <v/>
      </c>
      <c r="AA1271" s="17">
        <f t="shared" si="605"/>
        <v>0</v>
      </c>
      <c r="AB1271" s="177" t="str" cm="1">
        <f t="array" ref="AB1271">IF(_xlfn.SINGLE(A:A)="","",IF(R1271="Refreshment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177" t="str" cm="1">
        <f t="array" ref="AC1271">IF(_xlfn.SINGLE(A:A)="","",IF(R1271="Refreshment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68">
        <f>IFERROR(IF(OR(Q1271=1,Q1271=2,Q1271=3,Q1271=4),VLOOKUP(Q1271,Rates!$A$31:$B$34,2,0)*W1271,IF(V1271=1,VLOOKUP(U1271,'REB BEV MIN MKUP'!B:E,4,0),IF(V1271&gt;1,VLOOKUP(VALUE(W1271),'REB BEV MIN MKUP'!O:Q,3,0),0))),0)</f>
        <v>0</v>
      </c>
      <c r="AE1271" s="177" t="str">
        <f t="shared" si="618"/>
        <v/>
      </c>
      <c r="AF1271" s="13" t="str">
        <f t="shared" si="619"/>
        <v/>
      </c>
      <c r="AG1271" s="177" t="str">
        <f t="shared" si="620"/>
        <v/>
      </c>
      <c r="AH1271" s="184" t="str">
        <f t="shared" si="621"/>
        <v/>
      </c>
      <c r="AI1271" s="184" t="str">
        <f>IF(AE:AE="","",IF(R1271="Refreshment Beverage",AK1271*(Rates!J$19/100),ROUND(SUM(AH1271*(Rates!$J$8/100)),4)))</f>
        <v/>
      </c>
      <c r="AJ1271" s="183" t="str">
        <f t="shared" si="622"/>
        <v/>
      </c>
      <c r="AK1271" s="185" t="str">
        <f t="shared" si="623"/>
        <v/>
      </c>
      <c r="AL1271" s="177" t="str">
        <f t="shared" si="624"/>
        <v/>
      </c>
      <c r="AM1271" s="13" t="str">
        <f>IF(AS1271="","",IF(R1271="Refreshment Beverage",ROUND(AS1271*Rates!K$19,4),ROUND(AO1271*(VLOOKUP(VALUE(Q1271),Rates!G$4:L$12,3,0)),4)))</f>
        <v/>
      </c>
      <c r="AN1271" s="183" t="str">
        <f>IF(AS1271="","",IF(R1271="Refreshment Beverage",AS1271*(Rates!J$19/100),MAX(AM1271,AB1271)))</f>
        <v/>
      </c>
      <c r="AO1271" s="186" t="str">
        <f t="shared" si="625"/>
        <v/>
      </c>
      <c r="AP1271" s="186" t="str">
        <f t="shared" si="626"/>
        <v/>
      </c>
      <c r="AQ1271" s="186" t="str">
        <f>IF(AS1271="","",IF(R1271="Refreshment Beverage",ROUND(SUM(VLOOKUP(Q:Q,Rates!G$15:L$19,3,0)*(AS1271-Y1271-Z1271-AA1271)),4),ROUND(SUM(Rates!$K$8*AS1271),4)))</f>
        <v/>
      </c>
      <c r="AR1271" s="184" t="str">
        <f t="shared" si="627"/>
        <v/>
      </c>
      <c r="AS1271" s="185" t="str">
        <f t="shared" si="628"/>
        <v/>
      </c>
      <c r="AT1271" s="177" t="str">
        <f t="shared" si="629"/>
        <v/>
      </c>
      <c r="AU1271" s="13" t="str">
        <f>IF(AX1271="","",IF(R1271="Refreshment Beverage",ROUND((BA1271-Y1271-Z1271-AA1271)*VLOOKUP(VALUE(Q1271),Rates!G$15:L$19,3,0),4),ROUND(AW1271*(VLOOKUP(VALUE(Q1271),Rates!G:L,3,0)),4)))</f>
        <v/>
      </c>
      <c r="AV1271" s="183" t="str">
        <f t="shared" si="630"/>
        <v/>
      </c>
      <c r="AW1271" s="186" t="str">
        <f t="shared" si="631"/>
        <v/>
      </c>
      <c r="AX1271" s="184" t="str">
        <f t="shared" si="632"/>
        <v/>
      </c>
      <c r="AY1271" s="186" t="str">
        <f>IF(AX1271="","",IF(R1271="Refreshment Beverage",ROUND(SUM(AX1271*Rates!K$19),4),ROUND(SUM(AX1271*(Rates!J$8/100)),4)))</f>
        <v/>
      </c>
      <c r="AZ1271" s="183" t="str">
        <f t="shared" si="633"/>
        <v/>
      </c>
      <c r="BA1271" s="185" t="str">
        <f t="shared" si="634"/>
        <v/>
      </c>
      <c r="BD1271" s="171"/>
      <c r="BE1271" s="171"/>
      <c r="BF1271" s="171"/>
      <c r="BG1271" s="171"/>
    </row>
    <row r="1272" spans="1:59" ht="15" customHeight="1" x14ac:dyDescent="0.3">
      <c r="A1272" s="172"/>
      <c r="B1272" s="172"/>
      <c r="C1272" s="172"/>
      <c r="D1272" s="173"/>
      <c r="E1272" s="173"/>
      <c r="F1272" s="173"/>
      <c r="G1272" s="173"/>
      <c r="H1272" s="173"/>
      <c r="I1272" s="174"/>
      <c r="J1272" s="175"/>
      <c r="K1272" s="176" t="str">
        <f t="shared" si="606"/>
        <v/>
      </c>
      <c r="L1272" s="177" t="str">
        <f t="shared" si="607"/>
        <v/>
      </c>
      <c r="M1272" s="178" t="str">
        <f t="shared" si="608"/>
        <v/>
      </c>
      <c r="N1272" s="44" t="str" cm="1">
        <f t="array" ref="N1272">IFERROR(IF(_xlfn.SINGLE(A:A)="","",IF(R1272="Beer",SUM(LOOKUP(2,1/(Rates!$B$3:$B$5&lt;=W1272)/(Rates!$C$3:$C$5&gt;=W1272),Rates!$D$3:$D$5)*(X1272/100)*W1272),IF(R1272="Refreshment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44" t="str">
        <f t="shared" si="609"/>
        <v/>
      </c>
      <c r="P1272" s="13"/>
      <c r="Q1272" s="179" t="str">
        <f t="shared" si="610"/>
        <v/>
      </c>
      <c r="R1272" s="180" t="str">
        <f t="shared" si="611"/>
        <v/>
      </c>
      <c r="S1272" s="13" t="str">
        <f>IF(A1272="","",IF(R1272="Refreshment Beverage",VLOOKUP(VALUE(Q1272),Rates!G$15:L$19,2,0),VLOOKUP(VALUE(Q1272),Rates!G$4:L$8,2,0)))</f>
        <v/>
      </c>
      <c r="T1272" s="13" t="str">
        <f t="shared" si="612"/>
        <v/>
      </c>
      <c r="U1272" s="181" t="str">
        <f t="shared" si="613"/>
        <v/>
      </c>
      <c r="V1272" s="13" t="str">
        <f t="shared" si="614"/>
        <v/>
      </c>
      <c r="W1272" s="13" t="str">
        <f t="shared" si="615"/>
        <v/>
      </c>
      <c r="X1272" s="182" t="str">
        <f t="shared" si="616"/>
        <v/>
      </c>
      <c r="Y1272" s="183" t="str">
        <f>IF(A:A="","",IF(R1272="Refreshment Beverage",VLOOKUP(Q1272,Rates!G$15:L$19,6,0)*W1272,VLOOKUP(Q1272,Rates!G$4:L$12,6,0)*W1272))</f>
        <v/>
      </c>
      <c r="Z1272" s="183" t="str">
        <f t="shared" si="617"/>
        <v/>
      </c>
      <c r="AA1272" s="17">
        <f t="shared" si="605"/>
        <v>0</v>
      </c>
      <c r="AB1272" s="177" t="str" cm="1">
        <f t="array" ref="AB1272">IF(_xlfn.SINGLE(A:A)="","",IF(R1272="Refreshment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177" t="str" cm="1">
        <f t="array" ref="AC1272">IF(_xlfn.SINGLE(A:A)="","",IF(R1272="Refreshment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68">
        <f>IFERROR(IF(OR(Q1272=1,Q1272=2,Q1272=3,Q1272=4),VLOOKUP(Q1272,Rates!$A$31:$B$34,2,0)*W1272,IF(V1272=1,VLOOKUP(U1272,'REB BEV MIN MKUP'!B:E,4,0),IF(V1272&gt;1,VLOOKUP(VALUE(W1272),'REB BEV MIN MKUP'!O:Q,3,0),0))),0)</f>
        <v>0</v>
      </c>
      <c r="AE1272" s="177" t="str">
        <f t="shared" si="618"/>
        <v/>
      </c>
      <c r="AF1272" s="13" t="str">
        <f t="shared" si="619"/>
        <v/>
      </c>
      <c r="AG1272" s="177" t="str">
        <f t="shared" si="620"/>
        <v/>
      </c>
      <c r="AH1272" s="184" t="str">
        <f t="shared" si="621"/>
        <v/>
      </c>
      <c r="AI1272" s="184" t="str">
        <f>IF(AE:AE="","",IF(R1272="Refreshment Beverage",AK1272*(Rates!J$19/100),ROUND(SUM(AH1272*(Rates!$J$8/100)),4)))</f>
        <v/>
      </c>
      <c r="AJ1272" s="183" t="str">
        <f t="shared" si="622"/>
        <v/>
      </c>
      <c r="AK1272" s="185" t="str">
        <f t="shared" si="623"/>
        <v/>
      </c>
      <c r="AL1272" s="177" t="str">
        <f t="shared" si="624"/>
        <v/>
      </c>
      <c r="AM1272" s="13" t="str">
        <f>IF(AS1272="","",IF(R1272="Refreshment Beverage",ROUND(AS1272*Rates!K$19,4),ROUND(AO1272*(VLOOKUP(VALUE(Q1272),Rates!G$4:L$12,3,0)),4)))</f>
        <v/>
      </c>
      <c r="AN1272" s="183" t="str">
        <f>IF(AS1272="","",IF(R1272="Refreshment Beverage",AS1272*(Rates!J$19/100),MAX(AM1272,AB1272)))</f>
        <v/>
      </c>
      <c r="AO1272" s="186" t="str">
        <f t="shared" si="625"/>
        <v/>
      </c>
      <c r="AP1272" s="186" t="str">
        <f t="shared" si="626"/>
        <v/>
      </c>
      <c r="AQ1272" s="186" t="str">
        <f>IF(AS1272="","",IF(R1272="Refreshment Beverage",ROUND(SUM(VLOOKUP(Q:Q,Rates!G$15:L$19,3,0)*(AS1272-Y1272-Z1272-AA1272)),4),ROUND(SUM(Rates!$K$8*AS1272),4)))</f>
        <v/>
      </c>
      <c r="AR1272" s="184" t="str">
        <f t="shared" si="627"/>
        <v/>
      </c>
      <c r="AS1272" s="185" t="str">
        <f t="shared" si="628"/>
        <v/>
      </c>
      <c r="AT1272" s="177" t="str">
        <f t="shared" si="629"/>
        <v/>
      </c>
      <c r="AU1272" s="13" t="str">
        <f>IF(AX1272="","",IF(R1272="Refreshment Beverage",ROUND((BA1272-Y1272-Z1272-AA1272)*VLOOKUP(VALUE(Q1272),Rates!G$15:L$19,3,0),4),ROUND(AW1272*(VLOOKUP(VALUE(Q1272),Rates!G:L,3,0)),4)))</f>
        <v/>
      </c>
      <c r="AV1272" s="183" t="str">
        <f t="shared" si="630"/>
        <v/>
      </c>
      <c r="AW1272" s="186" t="str">
        <f t="shared" si="631"/>
        <v/>
      </c>
      <c r="AX1272" s="184" t="str">
        <f t="shared" si="632"/>
        <v/>
      </c>
      <c r="AY1272" s="186" t="str">
        <f>IF(AX1272="","",IF(R1272="Refreshment Beverage",ROUND(SUM(AX1272*Rates!K$19),4),ROUND(SUM(AX1272*(Rates!J$8/100)),4)))</f>
        <v/>
      </c>
      <c r="AZ1272" s="183" t="str">
        <f t="shared" si="633"/>
        <v/>
      </c>
      <c r="BA1272" s="185" t="str">
        <f t="shared" si="634"/>
        <v/>
      </c>
      <c r="BD1272" s="171"/>
      <c r="BE1272" s="171"/>
      <c r="BF1272" s="171"/>
      <c r="BG1272" s="171"/>
    </row>
    <row r="1273" spans="1:59" ht="15" customHeight="1" x14ac:dyDescent="0.3">
      <c r="A1273" s="172"/>
      <c r="B1273" s="172"/>
      <c r="C1273" s="172"/>
      <c r="D1273" s="173"/>
      <c r="E1273" s="173"/>
      <c r="F1273" s="173"/>
      <c r="G1273" s="173"/>
      <c r="H1273" s="173"/>
      <c r="I1273" s="174"/>
      <c r="J1273" s="175"/>
      <c r="K1273" s="176" t="str">
        <f t="shared" si="606"/>
        <v/>
      </c>
      <c r="L1273" s="177" t="str">
        <f t="shared" si="607"/>
        <v/>
      </c>
      <c r="M1273" s="178" t="str">
        <f t="shared" si="608"/>
        <v/>
      </c>
      <c r="N1273" s="44" t="str" cm="1">
        <f t="array" ref="N1273">IFERROR(IF(_xlfn.SINGLE(A:A)="","",IF(R1273="Beer",SUM(LOOKUP(2,1/(Rates!$B$3:$B$5&lt;=W1273)/(Rates!$C$3:$C$5&gt;=W1273),Rates!$D$3:$D$5)*(X1273/100)*W1273),IF(R1273="Refreshment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44" t="str">
        <f t="shared" si="609"/>
        <v/>
      </c>
      <c r="P1273" s="13"/>
      <c r="Q1273" s="179" t="str">
        <f t="shared" si="610"/>
        <v/>
      </c>
      <c r="R1273" s="180" t="str">
        <f t="shared" si="611"/>
        <v/>
      </c>
      <c r="S1273" s="13" t="str">
        <f>IF(A1273="","",IF(R1273="Refreshment Beverage",VLOOKUP(VALUE(Q1273),Rates!G$15:L$19,2,0),VLOOKUP(VALUE(Q1273),Rates!G$4:L$8,2,0)))</f>
        <v/>
      </c>
      <c r="T1273" s="13" t="str">
        <f t="shared" si="612"/>
        <v/>
      </c>
      <c r="U1273" s="181" t="str">
        <f t="shared" si="613"/>
        <v/>
      </c>
      <c r="V1273" s="13" t="str">
        <f t="shared" si="614"/>
        <v/>
      </c>
      <c r="W1273" s="13" t="str">
        <f t="shared" si="615"/>
        <v/>
      </c>
      <c r="X1273" s="182" t="str">
        <f t="shared" si="616"/>
        <v/>
      </c>
      <c r="Y1273" s="183" t="str">
        <f>IF(A:A="","",IF(R1273="Refreshment Beverage",VLOOKUP(Q1273,Rates!G$15:L$19,6,0)*W1273,VLOOKUP(Q1273,Rates!G$4:L$12,6,0)*W1273))</f>
        <v/>
      </c>
      <c r="Z1273" s="183" t="str">
        <f t="shared" si="617"/>
        <v/>
      </c>
      <c r="AA1273" s="17">
        <f t="shared" si="605"/>
        <v>0</v>
      </c>
      <c r="AB1273" s="177" t="str" cm="1">
        <f t="array" ref="AB1273">IF(_xlfn.SINGLE(A:A)="","",IF(R1273="Refreshment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177" t="str" cm="1">
        <f t="array" ref="AC1273">IF(_xlfn.SINGLE(A:A)="","",IF(R1273="Refreshment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68">
        <f>IFERROR(IF(OR(Q1273=1,Q1273=2,Q1273=3,Q1273=4),VLOOKUP(Q1273,Rates!$A$31:$B$34,2,0)*W1273,IF(V1273=1,VLOOKUP(U1273,'REB BEV MIN MKUP'!B:E,4,0),IF(V1273&gt;1,VLOOKUP(VALUE(W1273),'REB BEV MIN MKUP'!O:Q,3,0),0))),0)</f>
        <v>0</v>
      </c>
      <c r="AE1273" s="177" t="str">
        <f t="shared" si="618"/>
        <v/>
      </c>
      <c r="AF1273" s="13" t="str">
        <f t="shared" si="619"/>
        <v/>
      </c>
      <c r="AG1273" s="177" t="str">
        <f t="shared" si="620"/>
        <v/>
      </c>
      <c r="AH1273" s="184" t="str">
        <f t="shared" si="621"/>
        <v/>
      </c>
      <c r="AI1273" s="184" t="str">
        <f>IF(AE:AE="","",IF(R1273="Refreshment Beverage",AK1273*(Rates!J$19/100),ROUND(SUM(AH1273*(Rates!$J$8/100)),4)))</f>
        <v/>
      </c>
      <c r="AJ1273" s="183" t="str">
        <f t="shared" si="622"/>
        <v/>
      </c>
      <c r="AK1273" s="185" t="str">
        <f t="shared" si="623"/>
        <v/>
      </c>
      <c r="AL1273" s="177" t="str">
        <f t="shared" si="624"/>
        <v/>
      </c>
      <c r="AM1273" s="13" t="str">
        <f>IF(AS1273="","",IF(R1273="Refreshment Beverage",ROUND(AS1273*Rates!K$19,4),ROUND(AO1273*(VLOOKUP(VALUE(Q1273),Rates!G$4:L$12,3,0)),4)))</f>
        <v/>
      </c>
      <c r="AN1273" s="183" t="str">
        <f>IF(AS1273="","",IF(R1273="Refreshment Beverage",AS1273*(Rates!J$19/100),MAX(AM1273,AB1273)))</f>
        <v/>
      </c>
      <c r="AO1273" s="186" t="str">
        <f t="shared" si="625"/>
        <v/>
      </c>
      <c r="AP1273" s="186" t="str">
        <f t="shared" si="626"/>
        <v/>
      </c>
      <c r="AQ1273" s="186" t="str">
        <f>IF(AS1273="","",IF(R1273="Refreshment Beverage",ROUND(SUM(VLOOKUP(Q:Q,Rates!G$15:L$19,3,0)*(AS1273-Y1273-Z1273-AA1273)),4),ROUND(SUM(Rates!$K$8*AS1273),4)))</f>
        <v/>
      </c>
      <c r="AR1273" s="184" t="str">
        <f t="shared" si="627"/>
        <v/>
      </c>
      <c r="AS1273" s="185" t="str">
        <f t="shared" si="628"/>
        <v/>
      </c>
      <c r="AT1273" s="177" t="str">
        <f t="shared" si="629"/>
        <v/>
      </c>
      <c r="AU1273" s="13" t="str">
        <f>IF(AX1273="","",IF(R1273="Refreshment Beverage",ROUND((BA1273-Y1273-Z1273-AA1273)*VLOOKUP(VALUE(Q1273),Rates!G$15:L$19,3,0),4),ROUND(AW1273*(VLOOKUP(VALUE(Q1273),Rates!G:L,3,0)),4)))</f>
        <v/>
      </c>
      <c r="AV1273" s="183" t="str">
        <f t="shared" si="630"/>
        <v/>
      </c>
      <c r="AW1273" s="186" t="str">
        <f t="shared" si="631"/>
        <v/>
      </c>
      <c r="AX1273" s="184" t="str">
        <f t="shared" si="632"/>
        <v/>
      </c>
      <c r="AY1273" s="186" t="str">
        <f>IF(AX1273="","",IF(R1273="Refreshment Beverage",ROUND(SUM(AX1273*Rates!K$19),4),ROUND(SUM(AX1273*(Rates!J$8/100)),4)))</f>
        <v/>
      </c>
      <c r="AZ1273" s="183" t="str">
        <f t="shared" si="633"/>
        <v/>
      </c>
      <c r="BA1273" s="185" t="str">
        <f t="shared" si="634"/>
        <v/>
      </c>
      <c r="BD1273" s="171"/>
      <c r="BE1273" s="171"/>
      <c r="BF1273" s="171"/>
      <c r="BG1273" s="171"/>
    </row>
    <row r="1274" spans="1:59" ht="15" customHeight="1" x14ac:dyDescent="0.3">
      <c r="A1274" s="172"/>
      <c r="B1274" s="172"/>
      <c r="C1274" s="172"/>
      <c r="D1274" s="173"/>
      <c r="E1274" s="173"/>
      <c r="F1274" s="173"/>
      <c r="G1274" s="173"/>
      <c r="H1274" s="173"/>
      <c r="I1274" s="174"/>
      <c r="J1274" s="175"/>
      <c r="K1274" s="176" t="str">
        <f t="shared" si="606"/>
        <v/>
      </c>
      <c r="L1274" s="177" t="str">
        <f t="shared" si="607"/>
        <v/>
      </c>
      <c r="M1274" s="178" t="str">
        <f t="shared" si="608"/>
        <v/>
      </c>
      <c r="N1274" s="44" t="str" cm="1">
        <f t="array" ref="N1274">IFERROR(IF(_xlfn.SINGLE(A:A)="","",IF(R1274="Beer",SUM(LOOKUP(2,1/(Rates!$B$3:$B$5&lt;=W1274)/(Rates!$C$3:$C$5&gt;=W1274),Rates!$D$3:$D$5)*(X1274/100)*W1274),IF(R1274="Refreshment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44" t="str">
        <f t="shared" si="609"/>
        <v/>
      </c>
      <c r="P1274" s="13"/>
      <c r="Q1274" s="179" t="str">
        <f t="shared" si="610"/>
        <v/>
      </c>
      <c r="R1274" s="180" t="str">
        <f t="shared" si="611"/>
        <v/>
      </c>
      <c r="S1274" s="13" t="str">
        <f>IF(A1274="","",IF(R1274="Refreshment Beverage",VLOOKUP(VALUE(Q1274),Rates!G$15:L$19,2,0),VLOOKUP(VALUE(Q1274),Rates!G$4:L$8,2,0)))</f>
        <v/>
      </c>
      <c r="T1274" s="13" t="str">
        <f t="shared" si="612"/>
        <v/>
      </c>
      <c r="U1274" s="181" t="str">
        <f t="shared" si="613"/>
        <v/>
      </c>
      <c r="V1274" s="13" t="str">
        <f t="shared" si="614"/>
        <v/>
      </c>
      <c r="W1274" s="13" t="str">
        <f t="shared" si="615"/>
        <v/>
      </c>
      <c r="X1274" s="182" t="str">
        <f t="shared" si="616"/>
        <v/>
      </c>
      <c r="Y1274" s="183" t="str">
        <f>IF(A:A="","",IF(R1274="Refreshment Beverage",VLOOKUP(Q1274,Rates!G$15:L$19,6,0)*W1274,VLOOKUP(Q1274,Rates!G$4:L$12,6,0)*W1274))</f>
        <v/>
      </c>
      <c r="Z1274" s="183" t="str">
        <f t="shared" si="617"/>
        <v/>
      </c>
      <c r="AA1274" s="17">
        <f t="shared" si="605"/>
        <v>0</v>
      </c>
      <c r="AB1274" s="177" t="str" cm="1">
        <f t="array" ref="AB1274">IF(_xlfn.SINGLE(A:A)="","",IF(R1274="Refreshment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177" t="str" cm="1">
        <f t="array" ref="AC1274">IF(_xlfn.SINGLE(A:A)="","",IF(R1274="Refreshment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68">
        <f>IFERROR(IF(OR(Q1274=1,Q1274=2,Q1274=3,Q1274=4),VLOOKUP(Q1274,Rates!$A$31:$B$34,2,0)*W1274,IF(V1274=1,VLOOKUP(U1274,'REB BEV MIN MKUP'!B:E,4,0),IF(V1274&gt;1,VLOOKUP(VALUE(W1274),'REB BEV MIN MKUP'!O:Q,3,0),0))),0)</f>
        <v>0</v>
      </c>
      <c r="AE1274" s="177" t="str">
        <f t="shared" si="618"/>
        <v/>
      </c>
      <c r="AF1274" s="13" t="str">
        <f t="shared" si="619"/>
        <v/>
      </c>
      <c r="AG1274" s="177" t="str">
        <f t="shared" si="620"/>
        <v/>
      </c>
      <c r="AH1274" s="184" t="str">
        <f t="shared" si="621"/>
        <v/>
      </c>
      <c r="AI1274" s="184" t="str">
        <f>IF(AE:AE="","",IF(R1274="Refreshment Beverage",AK1274*(Rates!J$19/100),ROUND(SUM(AH1274*(Rates!$J$8/100)),4)))</f>
        <v/>
      </c>
      <c r="AJ1274" s="183" t="str">
        <f t="shared" si="622"/>
        <v/>
      </c>
      <c r="AK1274" s="185" t="str">
        <f t="shared" si="623"/>
        <v/>
      </c>
      <c r="AL1274" s="177" t="str">
        <f t="shared" si="624"/>
        <v/>
      </c>
      <c r="AM1274" s="13" t="str">
        <f>IF(AS1274="","",IF(R1274="Refreshment Beverage",ROUND(AS1274*Rates!K$19,4),ROUND(AO1274*(VLOOKUP(VALUE(Q1274),Rates!G$4:L$12,3,0)),4)))</f>
        <v/>
      </c>
      <c r="AN1274" s="183" t="str">
        <f>IF(AS1274="","",IF(R1274="Refreshment Beverage",AS1274*(Rates!J$19/100),MAX(AM1274,AB1274)))</f>
        <v/>
      </c>
      <c r="AO1274" s="186" t="str">
        <f t="shared" si="625"/>
        <v/>
      </c>
      <c r="AP1274" s="186" t="str">
        <f t="shared" si="626"/>
        <v/>
      </c>
      <c r="AQ1274" s="186" t="str">
        <f>IF(AS1274="","",IF(R1274="Refreshment Beverage",ROUND(SUM(VLOOKUP(Q:Q,Rates!G$15:L$19,3,0)*(AS1274-Y1274-Z1274-AA1274)),4),ROUND(SUM(Rates!$K$8*AS1274),4)))</f>
        <v/>
      </c>
      <c r="AR1274" s="184" t="str">
        <f t="shared" si="627"/>
        <v/>
      </c>
      <c r="AS1274" s="185" t="str">
        <f t="shared" si="628"/>
        <v/>
      </c>
      <c r="AT1274" s="177" t="str">
        <f t="shared" si="629"/>
        <v/>
      </c>
      <c r="AU1274" s="13" t="str">
        <f>IF(AX1274="","",IF(R1274="Refreshment Beverage",ROUND((BA1274-Y1274-Z1274-AA1274)*VLOOKUP(VALUE(Q1274),Rates!G$15:L$19,3,0),4),ROUND(AW1274*(VLOOKUP(VALUE(Q1274),Rates!G:L,3,0)),4)))</f>
        <v/>
      </c>
      <c r="AV1274" s="183" t="str">
        <f t="shared" si="630"/>
        <v/>
      </c>
      <c r="AW1274" s="186" t="str">
        <f t="shared" si="631"/>
        <v/>
      </c>
      <c r="AX1274" s="184" t="str">
        <f t="shared" si="632"/>
        <v/>
      </c>
      <c r="AY1274" s="186" t="str">
        <f>IF(AX1274="","",IF(R1274="Refreshment Beverage",ROUND(SUM(AX1274*Rates!K$19),4),ROUND(SUM(AX1274*(Rates!J$8/100)),4)))</f>
        <v/>
      </c>
      <c r="AZ1274" s="183" t="str">
        <f t="shared" si="633"/>
        <v/>
      </c>
      <c r="BA1274" s="185" t="str">
        <f t="shared" si="634"/>
        <v/>
      </c>
      <c r="BD1274" s="171"/>
      <c r="BE1274" s="171"/>
      <c r="BF1274" s="171"/>
      <c r="BG1274" s="171"/>
    </row>
    <row r="1275" spans="1:59" ht="15" customHeight="1" x14ac:dyDescent="0.3">
      <c r="A1275" s="172"/>
      <c r="B1275" s="172"/>
      <c r="C1275" s="172"/>
      <c r="D1275" s="173"/>
      <c r="E1275" s="173"/>
      <c r="F1275" s="173"/>
      <c r="G1275" s="173"/>
      <c r="H1275" s="173"/>
      <c r="I1275" s="174"/>
      <c r="J1275" s="175"/>
      <c r="K1275" s="176" t="str">
        <f t="shared" si="606"/>
        <v/>
      </c>
      <c r="L1275" s="177" t="str">
        <f t="shared" si="607"/>
        <v/>
      </c>
      <c r="M1275" s="178" t="str">
        <f t="shared" si="608"/>
        <v/>
      </c>
      <c r="N1275" s="44" t="str" cm="1">
        <f t="array" ref="N1275">IFERROR(IF(_xlfn.SINGLE(A:A)="","",IF(R1275="Beer",SUM(LOOKUP(2,1/(Rates!$B$3:$B$5&lt;=W1275)/(Rates!$C$3:$C$5&gt;=W1275),Rates!$D$3:$D$5)*(X1275/100)*W1275),IF(R1275="Refreshment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44" t="str">
        <f t="shared" si="609"/>
        <v/>
      </c>
      <c r="P1275" s="13"/>
      <c r="Q1275" s="179" t="str">
        <f t="shared" si="610"/>
        <v/>
      </c>
      <c r="R1275" s="180" t="str">
        <f t="shared" si="611"/>
        <v/>
      </c>
      <c r="S1275" s="13" t="str">
        <f>IF(A1275="","",IF(R1275="Refreshment Beverage",VLOOKUP(VALUE(Q1275),Rates!G$15:L$19,2,0),VLOOKUP(VALUE(Q1275),Rates!G$4:L$8,2,0)))</f>
        <v/>
      </c>
      <c r="T1275" s="13" t="str">
        <f t="shared" si="612"/>
        <v/>
      </c>
      <c r="U1275" s="181" t="str">
        <f t="shared" si="613"/>
        <v/>
      </c>
      <c r="V1275" s="13" t="str">
        <f t="shared" si="614"/>
        <v/>
      </c>
      <c r="W1275" s="13" t="str">
        <f t="shared" si="615"/>
        <v/>
      </c>
      <c r="X1275" s="182" t="str">
        <f t="shared" si="616"/>
        <v/>
      </c>
      <c r="Y1275" s="183" t="str">
        <f>IF(A:A="","",IF(R1275="Refreshment Beverage",VLOOKUP(Q1275,Rates!G$15:L$19,6,0)*W1275,VLOOKUP(Q1275,Rates!G$4:L$12,6,0)*W1275))</f>
        <v/>
      </c>
      <c r="Z1275" s="183" t="str">
        <f t="shared" si="617"/>
        <v/>
      </c>
      <c r="AA1275" s="17">
        <f t="shared" si="605"/>
        <v>0</v>
      </c>
      <c r="AB1275" s="177" t="str" cm="1">
        <f t="array" ref="AB1275">IF(_xlfn.SINGLE(A:A)="","",IF(R1275="Refreshment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177" t="str" cm="1">
        <f t="array" ref="AC1275">IF(_xlfn.SINGLE(A:A)="","",IF(R1275="Refreshment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68">
        <f>IFERROR(IF(OR(Q1275=1,Q1275=2,Q1275=3,Q1275=4),VLOOKUP(Q1275,Rates!$A$31:$B$34,2,0)*W1275,IF(V1275=1,VLOOKUP(U1275,'REB BEV MIN MKUP'!B:E,4,0),IF(V1275&gt;1,VLOOKUP(VALUE(W1275),'REB BEV MIN MKUP'!O:Q,3,0),0))),0)</f>
        <v>0</v>
      </c>
      <c r="AE1275" s="177" t="str">
        <f t="shared" si="618"/>
        <v/>
      </c>
      <c r="AF1275" s="13" t="str">
        <f t="shared" si="619"/>
        <v/>
      </c>
      <c r="AG1275" s="177" t="str">
        <f t="shared" si="620"/>
        <v/>
      </c>
      <c r="AH1275" s="184" t="str">
        <f t="shared" si="621"/>
        <v/>
      </c>
      <c r="AI1275" s="184" t="str">
        <f>IF(AE:AE="","",IF(R1275="Refreshment Beverage",AK1275*(Rates!J$19/100),ROUND(SUM(AH1275*(Rates!$J$8/100)),4)))</f>
        <v/>
      </c>
      <c r="AJ1275" s="183" t="str">
        <f t="shared" si="622"/>
        <v/>
      </c>
      <c r="AK1275" s="185" t="str">
        <f t="shared" si="623"/>
        <v/>
      </c>
      <c r="AL1275" s="177" t="str">
        <f t="shared" si="624"/>
        <v/>
      </c>
      <c r="AM1275" s="13" t="str">
        <f>IF(AS1275="","",IF(R1275="Refreshment Beverage",ROUND(AS1275*Rates!K$19,4),ROUND(AO1275*(VLOOKUP(VALUE(Q1275),Rates!G$4:L$12,3,0)),4)))</f>
        <v/>
      </c>
      <c r="AN1275" s="183" t="str">
        <f>IF(AS1275="","",IF(R1275="Refreshment Beverage",AS1275*(Rates!J$19/100),MAX(AM1275,AB1275)))</f>
        <v/>
      </c>
      <c r="AO1275" s="186" t="str">
        <f t="shared" si="625"/>
        <v/>
      </c>
      <c r="AP1275" s="186" t="str">
        <f t="shared" si="626"/>
        <v/>
      </c>
      <c r="AQ1275" s="186" t="str">
        <f>IF(AS1275="","",IF(R1275="Refreshment Beverage",ROUND(SUM(VLOOKUP(Q:Q,Rates!G$15:L$19,3,0)*(AS1275-Y1275-Z1275-AA1275)),4),ROUND(SUM(Rates!$K$8*AS1275),4)))</f>
        <v/>
      </c>
      <c r="AR1275" s="184" t="str">
        <f t="shared" si="627"/>
        <v/>
      </c>
      <c r="AS1275" s="185" t="str">
        <f t="shared" si="628"/>
        <v/>
      </c>
      <c r="AT1275" s="177" t="str">
        <f t="shared" si="629"/>
        <v/>
      </c>
      <c r="AU1275" s="13" t="str">
        <f>IF(AX1275="","",IF(R1275="Refreshment Beverage",ROUND((BA1275-Y1275-Z1275-AA1275)*VLOOKUP(VALUE(Q1275),Rates!G$15:L$19,3,0),4),ROUND(AW1275*(VLOOKUP(VALUE(Q1275),Rates!G:L,3,0)),4)))</f>
        <v/>
      </c>
      <c r="AV1275" s="183" t="str">
        <f t="shared" si="630"/>
        <v/>
      </c>
      <c r="AW1275" s="186" t="str">
        <f t="shared" si="631"/>
        <v/>
      </c>
      <c r="AX1275" s="184" t="str">
        <f t="shared" si="632"/>
        <v/>
      </c>
      <c r="AY1275" s="186" t="str">
        <f>IF(AX1275="","",IF(R1275="Refreshment Beverage",ROUND(SUM(AX1275*Rates!K$19),4),ROUND(SUM(AX1275*(Rates!J$8/100)),4)))</f>
        <v/>
      </c>
      <c r="AZ1275" s="183" t="str">
        <f t="shared" si="633"/>
        <v/>
      </c>
      <c r="BA1275" s="185" t="str">
        <f t="shared" si="634"/>
        <v/>
      </c>
      <c r="BD1275" s="171"/>
      <c r="BE1275" s="171"/>
      <c r="BF1275" s="171"/>
      <c r="BG1275" s="171"/>
    </row>
    <row r="1276" spans="1:59" ht="15" customHeight="1" x14ac:dyDescent="0.3">
      <c r="A1276" s="172"/>
      <c r="B1276" s="172"/>
      <c r="C1276" s="172"/>
      <c r="D1276" s="173"/>
      <c r="E1276" s="173"/>
      <c r="F1276" s="173"/>
      <c r="G1276" s="173"/>
      <c r="H1276" s="173"/>
      <c r="I1276" s="174"/>
      <c r="J1276" s="175"/>
      <c r="K1276" s="176" t="str">
        <f t="shared" si="606"/>
        <v/>
      </c>
      <c r="L1276" s="177" t="str">
        <f t="shared" si="607"/>
        <v/>
      </c>
      <c r="M1276" s="178" t="str">
        <f t="shared" si="608"/>
        <v/>
      </c>
      <c r="N1276" s="44" t="str" cm="1">
        <f t="array" ref="N1276">IFERROR(IF(_xlfn.SINGLE(A:A)="","",IF(R1276="Beer",SUM(LOOKUP(2,1/(Rates!$B$3:$B$5&lt;=W1276)/(Rates!$C$3:$C$5&gt;=W1276),Rates!$D$3:$D$5)*(X1276/100)*W1276),IF(R1276="Refreshment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44" t="str">
        <f t="shared" si="609"/>
        <v/>
      </c>
      <c r="P1276" s="13"/>
      <c r="Q1276" s="179" t="str">
        <f t="shared" si="610"/>
        <v/>
      </c>
      <c r="R1276" s="180" t="str">
        <f t="shared" si="611"/>
        <v/>
      </c>
      <c r="S1276" s="13" t="str">
        <f>IF(A1276="","",IF(R1276="Refreshment Beverage",VLOOKUP(VALUE(Q1276),Rates!G$15:L$19,2,0),VLOOKUP(VALUE(Q1276),Rates!G$4:L$8,2,0)))</f>
        <v/>
      </c>
      <c r="T1276" s="13" t="str">
        <f t="shared" si="612"/>
        <v/>
      </c>
      <c r="U1276" s="181" t="str">
        <f t="shared" si="613"/>
        <v/>
      </c>
      <c r="V1276" s="13" t="str">
        <f t="shared" si="614"/>
        <v/>
      </c>
      <c r="W1276" s="13" t="str">
        <f t="shared" si="615"/>
        <v/>
      </c>
      <c r="X1276" s="182" t="str">
        <f t="shared" si="616"/>
        <v/>
      </c>
      <c r="Y1276" s="183" t="str">
        <f>IF(A:A="","",IF(R1276="Refreshment Beverage",VLOOKUP(Q1276,Rates!G$15:L$19,6,0)*W1276,VLOOKUP(Q1276,Rates!G$4:L$12,6,0)*W1276))</f>
        <v/>
      </c>
      <c r="Z1276" s="183" t="str">
        <f t="shared" si="617"/>
        <v/>
      </c>
      <c r="AA1276" s="17">
        <f t="shared" si="605"/>
        <v>0</v>
      </c>
      <c r="AB1276" s="177" t="str" cm="1">
        <f t="array" ref="AB1276">IF(_xlfn.SINGLE(A:A)="","",IF(R1276="Refreshment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177" t="str" cm="1">
        <f t="array" ref="AC1276">IF(_xlfn.SINGLE(A:A)="","",IF(R1276="Refreshment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68">
        <f>IFERROR(IF(OR(Q1276=1,Q1276=2,Q1276=3,Q1276=4),VLOOKUP(Q1276,Rates!$A$31:$B$34,2,0)*W1276,IF(V1276=1,VLOOKUP(U1276,'REB BEV MIN MKUP'!B:E,4,0),IF(V1276&gt;1,VLOOKUP(VALUE(W1276),'REB BEV MIN MKUP'!O:Q,3,0),0))),0)</f>
        <v>0</v>
      </c>
      <c r="AE1276" s="177" t="str">
        <f t="shared" si="618"/>
        <v/>
      </c>
      <c r="AF1276" s="13" t="str">
        <f t="shared" si="619"/>
        <v/>
      </c>
      <c r="AG1276" s="177" t="str">
        <f t="shared" si="620"/>
        <v/>
      </c>
      <c r="AH1276" s="184" t="str">
        <f t="shared" si="621"/>
        <v/>
      </c>
      <c r="AI1276" s="184" t="str">
        <f>IF(AE:AE="","",IF(R1276="Refreshment Beverage",AK1276*(Rates!J$19/100),ROUND(SUM(AH1276*(Rates!$J$8/100)),4)))</f>
        <v/>
      </c>
      <c r="AJ1276" s="183" t="str">
        <f t="shared" si="622"/>
        <v/>
      </c>
      <c r="AK1276" s="185" t="str">
        <f t="shared" si="623"/>
        <v/>
      </c>
      <c r="AL1276" s="177" t="str">
        <f t="shared" si="624"/>
        <v/>
      </c>
      <c r="AM1276" s="13" t="str">
        <f>IF(AS1276="","",IF(R1276="Refreshment Beverage",ROUND(AS1276*Rates!K$19,4),ROUND(AO1276*(VLOOKUP(VALUE(Q1276),Rates!G$4:L$12,3,0)),4)))</f>
        <v/>
      </c>
      <c r="AN1276" s="183" t="str">
        <f>IF(AS1276="","",IF(R1276="Refreshment Beverage",AS1276*(Rates!J$19/100),MAX(AM1276,AB1276)))</f>
        <v/>
      </c>
      <c r="AO1276" s="186" t="str">
        <f t="shared" si="625"/>
        <v/>
      </c>
      <c r="AP1276" s="186" t="str">
        <f t="shared" si="626"/>
        <v/>
      </c>
      <c r="AQ1276" s="186" t="str">
        <f>IF(AS1276="","",IF(R1276="Refreshment Beverage",ROUND(SUM(VLOOKUP(Q:Q,Rates!G$15:L$19,3,0)*(AS1276-Y1276-Z1276-AA1276)),4),ROUND(SUM(Rates!$K$8*AS1276),4)))</f>
        <v/>
      </c>
      <c r="AR1276" s="184" t="str">
        <f t="shared" si="627"/>
        <v/>
      </c>
      <c r="AS1276" s="185" t="str">
        <f t="shared" si="628"/>
        <v/>
      </c>
      <c r="AT1276" s="177" t="str">
        <f t="shared" si="629"/>
        <v/>
      </c>
      <c r="AU1276" s="13" t="str">
        <f>IF(AX1276="","",IF(R1276="Refreshment Beverage",ROUND((BA1276-Y1276-Z1276-AA1276)*VLOOKUP(VALUE(Q1276),Rates!G$15:L$19,3,0),4),ROUND(AW1276*(VLOOKUP(VALUE(Q1276),Rates!G:L,3,0)),4)))</f>
        <v/>
      </c>
      <c r="AV1276" s="183" t="str">
        <f t="shared" si="630"/>
        <v/>
      </c>
      <c r="AW1276" s="186" t="str">
        <f t="shared" si="631"/>
        <v/>
      </c>
      <c r="AX1276" s="184" t="str">
        <f t="shared" si="632"/>
        <v/>
      </c>
      <c r="AY1276" s="186" t="str">
        <f>IF(AX1276="","",IF(R1276="Refreshment Beverage",ROUND(SUM(AX1276*Rates!K$19),4),ROUND(SUM(AX1276*(Rates!J$8/100)),4)))</f>
        <v/>
      </c>
      <c r="AZ1276" s="183" t="str">
        <f t="shared" si="633"/>
        <v/>
      </c>
      <c r="BA1276" s="185" t="str">
        <f t="shared" si="634"/>
        <v/>
      </c>
      <c r="BD1276" s="171"/>
      <c r="BE1276" s="171"/>
      <c r="BF1276" s="171"/>
      <c r="BG1276" s="171"/>
    </row>
    <row r="1277" spans="1:59" ht="15" customHeight="1" x14ac:dyDescent="0.3">
      <c r="A1277" s="172"/>
      <c r="B1277" s="172"/>
      <c r="C1277" s="172"/>
      <c r="D1277" s="173"/>
      <c r="E1277" s="173"/>
      <c r="F1277" s="173"/>
      <c r="G1277" s="173"/>
      <c r="H1277" s="173"/>
      <c r="I1277" s="174"/>
      <c r="J1277" s="175"/>
      <c r="K1277" s="176" t="str">
        <f t="shared" si="606"/>
        <v/>
      </c>
      <c r="L1277" s="177" t="str">
        <f t="shared" si="607"/>
        <v/>
      </c>
      <c r="M1277" s="178" t="str">
        <f t="shared" si="608"/>
        <v/>
      </c>
      <c r="N1277" s="44" t="str" cm="1">
        <f t="array" ref="N1277">IFERROR(IF(_xlfn.SINGLE(A:A)="","",IF(R1277="Beer",SUM(LOOKUP(2,1/(Rates!$B$3:$B$5&lt;=W1277)/(Rates!$C$3:$C$5&gt;=W1277),Rates!$D$3:$D$5)*(X1277/100)*W1277),IF(R1277="Refreshment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44" t="str">
        <f t="shared" si="609"/>
        <v/>
      </c>
      <c r="P1277" s="13"/>
      <c r="Q1277" s="179" t="str">
        <f t="shared" si="610"/>
        <v/>
      </c>
      <c r="R1277" s="180" t="str">
        <f t="shared" si="611"/>
        <v/>
      </c>
      <c r="S1277" s="13" t="str">
        <f>IF(A1277="","",IF(R1277="Refreshment Beverage",VLOOKUP(VALUE(Q1277),Rates!G$15:L$19,2,0),VLOOKUP(VALUE(Q1277),Rates!G$4:L$8,2,0)))</f>
        <v/>
      </c>
      <c r="T1277" s="13" t="str">
        <f t="shared" si="612"/>
        <v/>
      </c>
      <c r="U1277" s="181" t="str">
        <f t="shared" si="613"/>
        <v/>
      </c>
      <c r="V1277" s="13" t="str">
        <f t="shared" si="614"/>
        <v/>
      </c>
      <c r="W1277" s="13" t="str">
        <f t="shared" si="615"/>
        <v/>
      </c>
      <c r="X1277" s="182" t="str">
        <f t="shared" si="616"/>
        <v/>
      </c>
      <c r="Y1277" s="183" t="str">
        <f>IF(A:A="","",IF(R1277="Refreshment Beverage",VLOOKUP(Q1277,Rates!G$15:L$19,6,0)*W1277,VLOOKUP(Q1277,Rates!G$4:L$12,6,0)*W1277))</f>
        <v/>
      </c>
      <c r="Z1277" s="183" t="str">
        <f t="shared" si="617"/>
        <v/>
      </c>
      <c r="AA1277" s="17">
        <f t="shared" si="605"/>
        <v>0</v>
      </c>
      <c r="AB1277" s="177" t="str" cm="1">
        <f t="array" ref="AB1277">IF(_xlfn.SINGLE(A:A)="","",IF(R1277="Refreshment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177" t="str" cm="1">
        <f t="array" ref="AC1277">IF(_xlfn.SINGLE(A:A)="","",IF(R1277="Refreshment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68">
        <f>IFERROR(IF(OR(Q1277=1,Q1277=2,Q1277=3,Q1277=4),VLOOKUP(Q1277,Rates!$A$31:$B$34,2,0)*W1277,IF(V1277=1,VLOOKUP(U1277,'REB BEV MIN MKUP'!B:E,4,0),IF(V1277&gt;1,VLOOKUP(VALUE(W1277),'REB BEV MIN MKUP'!O:Q,3,0),0))),0)</f>
        <v>0</v>
      </c>
      <c r="AE1277" s="177" t="str">
        <f t="shared" si="618"/>
        <v/>
      </c>
      <c r="AF1277" s="13" t="str">
        <f t="shared" si="619"/>
        <v/>
      </c>
      <c r="AG1277" s="177" t="str">
        <f t="shared" si="620"/>
        <v/>
      </c>
      <c r="AH1277" s="184" t="str">
        <f t="shared" si="621"/>
        <v/>
      </c>
      <c r="AI1277" s="184" t="str">
        <f>IF(AE:AE="","",IF(R1277="Refreshment Beverage",AK1277*(Rates!J$19/100),ROUND(SUM(AH1277*(Rates!$J$8/100)),4)))</f>
        <v/>
      </c>
      <c r="AJ1277" s="183" t="str">
        <f t="shared" si="622"/>
        <v/>
      </c>
      <c r="AK1277" s="185" t="str">
        <f t="shared" si="623"/>
        <v/>
      </c>
      <c r="AL1277" s="177" t="str">
        <f t="shared" si="624"/>
        <v/>
      </c>
      <c r="AM1277" s="13" t="str">
        <f>IF(AS1277="","",IF(R1277="Refreshment Beverage",ROUND(AS1277*Rates!K$19,4),ROUND(AO1277*(VLOOKUP(VALUE(Q1277),Rates!G$4:L$12,3,0)),4)))</f>
        <v/>
      </c>
      <c r="AN1277" s="183" t="str">
        <f>IF(AS1277="","",IF(R1277="Refreshment Beverage",AS1277*(Rates!J$19/100),MAX(AM1277,AB1277)))</f>
        <v/>
      </c>
      <c r="AO1277" s="186" t="str">
        <f t="shared" si="625"/>
        <v/>
      </c>
      <c r="AP1277" s="186" t="str">
        <f t="shared" si="626"/>
        <v/>
      </c>
      <c r="AQ1277" s="186" t="str">
        <f>IF(AS1277="","",IF(R1277="Refreshment Beverage",ROUND(SUM(VLOOKUP(Q:Q,Rates!G$15:L$19,3,0)*(AS1277-Y1277-Z1277-AA1277)),4),ROUND(SUM(Rates!$K$8*AS1277),4)))</f>
        <v/>
      </c>
      <c r="AR1277" s="184" t="str">
        <f t="shared" si="627"/>
        <v/>
      </c>
      <c r="AS1277" s="185" t="str">
        <f t="shared" si="628"/>
        <v/>
      </c>
      <c r="AT1277" s="177" t="str">
        <f t="shared" si="629"/>
        <v/>
      </c>
      <c r="AU1277" s="13" t="str">
        <f>IF(AX1277="","",IF(R1277="Refreshment Beverage",ROUND((BA1277-Y1277-Z1277-AA1277)*VLOOKUP(VALUE(Q1277),Rates!G$15:L$19,3,0),4),ROUND(AW1277*(VLOOKUP(VALUE(Q1277),Rates!G:L,3,0)),4)))</f>
        <v/>
      </c>
      <c r="AV1277" s="183" t="str">
        <f t="shared" si="630"/>
        <v/>
      </c>
      <c r="AW1277" s="186" t="str">
        <f t="shared" si="631"/>
        <v/>
      </c>
      <c r="AX1277" s="184" t="str">
        <f t="shared" si="632"/>
        <v/>
      </c>
      <c r="AY1277" s="186" t="str">
        <f>IF(AX1277="","",IF(R1277="Refreshment Beverage",ROUND(SUM(AX1277*Rates!K$19),4),ROUND(SUM(AX1277*(Rates!J$8/100)),4)))</f>
        <v/>
      </c>
      <c r="AZ1277" s="183" t="str">
        <f t="shared" si="633"/>
        <v/>
      </c>
      <c r="BA1277" s="185" t="str">
        <f t="shared" si="634"/>
        <v/>
      </c>
      <c r="BD1277" s="171"/>
      <c r="BE1277" s="171"/>
      <c r="BF1277" s="171"/>
      <c r="BG1277" s="171"/>
    </row>
    <row r="1278" spans="1:59" ht="15" customHeight="1" x14ac:dyDescent="0.3">
      <c r="A1278" s="172"/>
      <c r="B1278" s="172"/>
      <c r="C1278" s="172"/>
      <c r="D1278" s="173"/>
      <c r="E1278" s="173"/>
      <c r="F1278" s="173"/>
      <c r="G1278" s="173"/>
      <c r="H1278" s="173"/>
      <c r="I1278" s="174"/>
      <c r="J1278" s="175"/>
      <c r="K1278" s="176" t="str">
        <f t="shared" si="606"/>
        <v/>
      </c>
      <c r="L1278" s="177" t="str">
        <f t="shared" si="607"/>
        <v/>
      </c>
      <c r="M1278" s="178" t="str">
        <f t="shared" si="608"/>
        <v/>
      </c>
      <c r="N1278" s="44" t="str" cm="1">
        <f t="array" ref="N1278">IFERROR(IF(_xlfn.SINGLE(A:A)="","",IF(R1278="Beer",SUM(LOOKUP(2,1/(Rates!$B$3:$B$5&lt;=W1278)/(Rates!$C$3:$C$5&gt;=W1278),Rates!$D$3:$D$5)*(X1278/100)*W1278),IF(R1278="Refreshment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44" t="str">
        <f t="shared" si="609"/>
        <v/>
      </c>
      <c r="P1278" s="13"/>
      <c r="Q1278" s="179" t="str">
        <f t="shared" si="610"/>
        <v/>
      </c>
      <c r="R1278" s="180" t="str">
        <f t="shared" si="611"/>
        <v/>
      </c>
      <c r="S1278" s="13" t="str">
        <f>IF(A1278="","",IF(R1278="Refreshment Beverage",VLOOKUP(VALUE(Q1278),Rates!G$15:L$19,2,0),VLOOKUP(VALUE(Q1278),Rates!G$4:L$8,2,0)))</f>
        <v/>
      </c>
      <c r="T1278" s="13" t="str">
        <f t="shared" si="612"/>
        <v/>
      </c>
      <c r="U1278" s="181" t="str">
        <f t="shared" si="613"/>
        <v/>
      </c>
      <c r="V1278" s="13" t="str">
        <f t="shared" si="614"/>
        <v/>
      </c>
      <c r="W1278" s="13" t="str">
        <f t="shared" si="615"/>
        <v/>
      </c>
      <c r="X1278" s="182" t="str">
        <f t="shared" si="616"/>
        <v/>
      </c>
      <c r="Y1278" s="183" t="str">
        <f>IF(A:A="","",IF(R1278="Refreshment Beverage",VLOOKUP(Q1278,Rates!G$15:L$19,6,0)*W1278,VLOOKUP(Q1278,Rates!G$4:L$12,6,0)*W1278))</f>
        <v/>
      </c>
      <c r="Z1278" s="183" t="str">
        <f t="shared" si="617"/>
        <v/>
      </c>
      <c r="AA1278" s="17">
        <f t="shared" si="605"/>
        <v>0</v>
      </c>
      <c r="AB1278" s="177" t="str" cm="1">
        <f t="array" ref="AB1278">IF(_xlfn.SINGLE(A:A)="","",IF(R1278="Refreshment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177" t="str" cm="1">
        <f t="array" ref="AC1278">IF(_xlfn.SINGLE(A:A)="","",IF(R1278="Refreshment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68">
        <f>IFERROR(IF(OR(Q1278=1,Q1278=2,Q1278=3,Q1278=4),VLOOKUP(Q1278,Rates!$A$31:$B$34,2,0)*W1278,IF(V1278=1,VLOOKUP(U1278,'REB BEV MIN MKUP'!B:E,4,0),IF(V1278&gt;1,VLOOKUP(VALUE(W1278),'REB BEV MIN MKUP'!O:Q,3,0),0))),0)</f>
        <v>0</v>
      </c>
      <c r="AE1278" s="177" t="str">
        <f t="shared" si="618"/>
        <v/>
      </c>
      <c r="AF1278" s="13" t="str">
        <f t="shared" si="619"/>
        <v/>
      </c>
      <c r="AG1278" s="177" t="str">
        <f t="shared" si="620"/>
        <v/>
      </c>
      <c r="AH1278" s="184" t="str">
        <f t="shared" si="621"/>
        <v/>
      </c>
      <c r="AI1278" s="184" t="str">
        <f>IF(AE:AE="","",IF(R1278="Refreshment Beverage",AK1278*(Rates!J$19/100),ROUND(SUM(AH1278*(Rates!$J$8/100)),4)))</f>
        <v/>
      </c>
      <c r="AJ1278" s="183" t="str">
        <f t="shared" si="622"/>
        <v/>
      </c>
      <c r="AK1278" s="185" t="str">
        <f t="shared" si="623"/>
        <v/>
      </c>
      <c r="AL1278" s="177" t="str">
        <f t="shared" si="624"/>
        <v/>
      </c>
      <c r="AM1278" s="13" t="str">
        <f>IF(AS1278="","",IF(R1278="Refreshment Beverage",ROUND(AS1278*Rates!K$19,4),ROUND(AO1278*(VLOOKUP(VALUE(Q1278),Rates!G$4:L$12,3,0)),4)))</f>
        <v/>
      </c>
      <c r="AN1278" s="183" t="str">
        <f>IF(AS1278="","",IF(R1278="Refreshment Beverage",AS1278*(Rates!J$19/100),MAX(AM1278,AB1278)))</f>
        <v/>
      </c>
      <c r="AO1278" s="186" t="str">
        <f t="shared" si="625"/>
        <v/>
      </c>
      <c r="AP1278" s="186" t="str">
        <f t="shared" si="626"/>
        <v/>
      </c>
      <c r="AQ1278" s="186" t="str">
        <f>IF(AS1278="","",IF(R1278="Refreshment Beverage",ROUND(SUM(VLOOKUP(Q:Q,Rates!G$15:L$19,3,0)*(AS1278-Y1278-Z1278-AA1278)),4),ROUND(SUM(Rates!$K$8*AS1278),4)))</f>
        <v/>
      </c>
      <c r="AR1278" s="184" t="str">
        <f t="shared" si="627"/>
        <v/>
      </c>
      <c r="AS1278" s="185" t="str">
        <f t="shared" si="628"/>
        <v/>
      </c>
      <c r="AT1278" s="177" t="str">
        <f t="shared" si="629"/>
        <v/>
      </c>
      <c r="AU1278" s="13" t="str">
        <f>IF(AX1278="","",IF(R1278="Refreshment Beverage",ROUND((BA1278-Y1278-Z1278-AA1278)*VLOOKUP(VALUE(Q1278),Rates!G$15:L$19,3,0),4),ROUND(AW1278*(VLOOKUP(VALUE(Q1278),Rates!G:L,3,0)),4)))</f>
        <v/>
      </c>
      <c r="AV1278" s="183" t="str">
        <f t="shared" si="630"/>
        <v/>
      </c>
      <c r="AW1278" s="186" t="str">
        <f t="shared" si="631"/>
        <v/>
      </c>
      <c r="AX1278" s="184" t="str">
        <f t="shared" si="632"/>
        <v/>
      </c>
      <c r="AY1278" s="186" t="str">
        <f>IF(AX1278="","",IF(R1278="Refreshment Beverage",ROUND(SUM(AX1278*Rates!K$19),4),ROUND(SUM(AX1278*(Rates!J$8/100)),4)))</f>
        <v/>
      </c>
      <c r="AZ1278" s="183" t="str">
        <f t="shared" si="633"/>
        <v/>
      </c>
      <c r="BA1278" s="185" t="str">
        <f t="shared" si="634"/>
        <v/>
      </c>
      <c r="BD1278" s="171"/>
      <c r="BE1278" s="171"/>
      <c r="BF1278" s="171"/>
      <c r="BG1278" s="171"/>
    </row>
    <row r="1279" spans="1:59" ht="15" customHeight="1" x14ac:dyDescent="0.3">
      <c r="A1279" s="172"/>
      <c r="B1279" s="172"/>
      <c r="C1279" s="172"/>
      <c r="D1279" s="173"/>
      <c r="E1279" s="173"/>
      <c r="F1279" s="173"/>
      <c r="G1279" s="173"/>
      <c r="H1279" s="173"/>
      <c r="I1279" s="174"/>
      <c r="J1279" s="175"/>
      <c r="K1279" s="176" t="str">
        <f t="shared" si="606"/>
        <v/>
      </c>
      <c r="L1279" s="177" t="str">
        <f t="shared" si="607"/>
        <v/>
      </c>
      <c r="M1279" s="178" t="str">
        <f t="shared" si="608"/>
        <v/>
      </c>
      <c r="N1279" s="44" t="str" cm="1">
        <f t="array" ref="N1279">IFERROR(IF(_xlfn.SINGLE(A:A)="","",IF(R1279="Beer",SUM(LOOKUP(2,1/(Rates!$B$3:$B$5&lt;=W1279)/(Rates!$C$3:$C$5&gt;=W1279),Rates!$D$3:$D$5)*(X1279/100)*W1279),IF(R1279="Refreshment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44" t="str">
        <f t="shared" si="609"/>
        <v/>
      </c>
      <c r="P1279" s="13"/>
      <c r="Q1279" s="179" t="str">
        <f t="shared" si="610"/>
        <v/>
      </c>
      <c r="R1279" s="180" t="str">
        <f t="shared" si="611"/>
        <v/>
      </c>
      <c r="S1279" s="13" t="str">
        <f>IF(A1279="","",IF(R1279="Refreshment Beverage",VLOOKUP(VALUE(Q1279),Rates!G$15:L$19,2,0),VLOOKUP(VALUE(Q1279),Rates!G$4:L$8,2,0)))</f>
        <v/>
      </c>
      <c r="T1279" s="13" t="str">
        <f t="shared" si="612"/>
        <v/>
      </c>
      <c r="U1279" s="181" t="str">
        <f t="shared" si="613"/>
        <v/>
      </c>
      <c r="V1279" s="13" t="str">
        <f t="shared" si="614"/>
        <v/>
      </c>
      <c r="W1279" s="13" t="str">
        <f t="shared" si="615"/>
        <v/>
      </c>
      <c r="X1279" s="182" t="str">
        <f t="shared" si="616"/>
        <v/>
      </c>
      <c r="Y1279" s="183" t="str">
        <f>IF(A:A="","",IF(R1279="Refreshment Beverage",VLOOKUP(Q1279,Rates!G$15:L$19,6,0)*W1279,VLOOKUP(Q1279,Rates!G$4:L$12,6,0)*W1279))</f>
        <v/>
      </c>
      <c r="Z1279" s="183" t="str">
        <f t="shared" si="617"/>
        <v/>
      </c>
      <c r="AA1279" s="17">
        <f t="shared" si="605"/>
        <v>0</v>
      </c>
      <c r="AB1279" s="177" t="str" cm="1">
        <f t="array" ref="AB1279">IF(_xlfn.SINGLE(A:A)="","",IF(R1279="Refreshment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177" t="str" cm="1">
        <f t="array" ref="AC1279">IF(_xlfn.SINGLE(A:A)="","",IF(R1279="Refreshment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68">
        <f>IFERROR(IF(OR(Q1279=1,Q1279=2,Q1279=3,Q1279=4),VLOOKUP(Q1279,Rates!$A$31:$B$34,2,0)*W1279,IF(V1279=1,VLOOKUP(U1279,'REB BEV MIN MKUP'!B:E,4,0),IF(V1279&gt;1,VLOOKUP(VALUE(W1279),'REB BEV MIN MKUP'!O:Q,3,0),0))),0)</f>
        <v>0</v>
      </c>
      <c r="AE1279" s="177" t="str">
        <f t="shared" si="618"/>
        <v/>
      </c>
      <c r="AF1279" s="13" t="str">
        <f t="shared" si="619"/>
        <v/>
      </c>
      <c r="AG1279" s="177" t="str">
        <f t="shared" si="620"/>
        <v/>
      </c>
      <c r="AH1279" s="184" t="str">
        <f t="shared" si="621"/>
        <v/>
      </c>
      <c r="AI1279" s="184" t="str">
        <f>IF(AE:AE="","",IF(R1279="Refreshment Beverage",AK1279*(Rates!J$19/100),ROUND(SUM(AH1279*(Rates!$J$8/100)),4)))</f>
        <v/>
      </c>
      <c r="AJ1279" s="183" t="str">
        <f t="shared" si="622"/>
        <v/>
      </c>
      <c r="AK1279" s="185" t="str">
        <f t="shared" si="623"/>
        <v/>
      </c>
      <c r="AL1279" s="177" t="str">
        <f t="shared" si="624"/>
        <v/>
      </c>
      <c r="AM1279" s="13" t="str">
        <f>IF(AS1279="","",IF(R1279="Refreshment Beverage",ROUND(AS1279*Rates!K$19,4),ROUND(AO1279*(VLOOKUP(VALUE(Q1279),Rates!G$4:L$12,3,0)),4)))</f>
        <v/>
      </c>
      <c r="AN1279" s="183" t="str">
        <f>IF(AS1279="","",IF(R1279="Refreshment Beverage",AS1279*(Rates!J$19/100),MAX(AM1279,AB1279)))</f>
        <v/>
      </c>
      <c r="AO1279" s="186" t="str">
        <f t="shared" si="625"/>
        <v/>
      </c>
      <c r="AP1279" s="186" t="str">
        <f t="shared" si="626"/>
        <v/>
      </c>
      <c r="AQ1279" s="186" t="str">
        <f>IF(AS1279="","",IF(R1279="Refreshment Beverage",ROUND(SUM(VLOOKUP(Q:Q,Rates!G$15:L$19,3,0)*(AS1279-Y1279-Z1279-AA1279)),4),ROUND(SUM(Rates!$K$8*AS1279),4)))</f>
        <v/>
      </c>
      <c r="AR1279" s="184" t="str">
        <f t="shared" si="627"/>
        <v/>
      </c>
      <c r="AS1279" s="185" t="str">
        <f t="shared" si="628"/>
        <v/>
      </c>
      <c r="AT1279" s="177" t="str">
        <f t="shared" si="629"/>
        <v/>
      </c>
      <c r="AU1279" s="13" t="str">
        <f>IF(AX1279="","",IF(R1279="Refreshment Beverage",ROUND((BA1279-Y1279-Z1279-AA1279)*VLOOKUP(VALUE(Q1279),Rates!G$15:L$19,3,0),4),ROUND(AW1279*(VLOOKUP(VALUE(Q1279),Rates!G:L,3,0)),4)))</f>
        <v/>
      </c>
      <c r="AV1279" s="183" t="str">
        <f t="shared" si="630"/>
        <v/>
      </c>
      <c r="AW1279" s="186" t="str">
        <f t="shared" si="631"/>
        <v/>
      </c>
      <c r="AX1279" s="184" t="str">
        <f t="shared" si="632"/>
        <v/>
      </c>
      <c r="AY1279" s="186" t="str">
        <f>IF(AX1279="","",IF(R1279="Refreshment Beverage",ROUND(SUM(AX1279*Rates!K$19),4),ROUND(SUM(AX1279*(Rates!J$8/100)),4)))</f>
        <v/>
      </c>
      <c r="AZ1279" s="183" t="str">
        <f t="shared" si="633"/>
        <v/>
      </c>
      <c r="BA1279" s="185" t="str">
        <f t="shared" si="634"/>
        <v/>
      </c>
      <c r="BD1279" s="171"/>
      <c r="BE1279" s="171"/>
      <c r="BF1279" s="171"/>
      <c r="BG1279" s="171"/>
    </row>
    <row r="1280" spans="1:59" ht="15" customHeight="1" x14ac:dyDescent="0.3">
      <c r="A1280" s="172"/>
      <c r="B1280" s="172"/>
      <c r="C1280" s="172"/>
      <c r="D1280" s="173"/>
      <c r="E1280" s="173"/>
      <c r="F1280" s="173"/>
      <c r="G1280" s="173"/>
      <c r="H1280" s="173"/>
      <c r="I1280" s="174"/>
      <c r="J1280" s="175"/>
      <c r="K1280" s="176" t="str">
        <f t="shared" si="606"/>
        <v/>
      </c>
      <c r="L1280" s="177" t="str">
        <f t="shared" si="607"/>
        <v/>
      </c>
      <c r="M1280" s="178" t="str">
        <f t="shared" si="608"/>
        <v/>
      </c>
      <c r="N1280" s="44" t="str" cm="1">
        <f t="array" ref="N1280">IFERROR(IF(_xlfn.SINGLE(A:A)="","",IF(R1280="Beer",SUM(LOOKUP(2,1/(Rates!$B$3:$B$5&lt;=W1280)/(Rates!$C$3:$C$5&gt;=W1280),Rates!$D$3:$D$5)*(X1280/100)*W1280),IF(R1280="Refreshment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44" t="str">
        <f t="shared" si="609"/>
        <v/>
      </c>
      <c r="P1280" s="13"/>
      <c r="Q1280" s="179" t="str">
        <f t="shared" si="610"/>
        <v/>
      </c>
      <c r="R1280" s="180" t="str">
        <f t="shared" si="611"/>
        <v/>
      </c>
      <c r="S1280" s="13" t="str">
        <f>IF(A1280="","",IF(R1280="Refreshment Beverage",VLOOKUP(VALUE(Q1280),Rates!G$15:L$19,2,0),VLOOKUP(VALUE(Q1280),Rates!G$4:L$8,2,0)))</f>
        <v/>
      </c>
      <c r="T1280" s="13" t="str">
        <f t="shared" si="612"/>
        <v/>
      </c>
      <c r="U1280" s="181" t="str">
        <f t="shared" si="613"/>
        <v/>
      </c>
      <c r="V1280" s="13" t="str">
        <f t="shared" si="614"/>
        <v/>
      </c>
      <c r="W1280" s="13" t="str">
        <f t="shared" si="615"/>
        <v/>
      </c>
      <c r="X1280" s="182" t="str">
        <f t="shared" si="616"/>
        <v/>
      </c>
      <c r="Y1280" s="183" t="str">
        <f>IF(A:A="","",IF(R1280="Refreshment Beverage",VLOOKUP(Q1280,Rates!G$15:L$19,6,0)*W1280,VLOOKUP(Q1280,Rates!G$4:L$12,6,0)*W1280))</f>
        <v/>
      </c>
      <c r="Z1280" s="183" t="str">
        <f t="shared" si="617"/>
        <v/>
      </c>
      <c r="AA1280" s="17">
        <f t="shared" si="605"/>
        <v>0</v>
      </c>
      <c r="AB1280" s="177" t="str" cm="1">
        <f t="array" ref="AB1280">IF(_xlfn.SINGLE(A:A)="","",IF(R1280="Refreshment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177" t="str" cm="1">
        <f t="array" ref="AC1280">IF(_xlfn.SINGLE(A:A)="","",IF(R1280="Refreshment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68">
        <f>IFERROR(IF(OR(Q1280=1,Q1280=2,Q1280=3,Q1280=4),VLOOKUP(Q1280,Rates!$A$31:$B$34,2,0)*W1280,IF(V1280=1,VLOOKUP(U1280,'REB BEV MIN MKUP'!B:E,4,0),IF(V1280&gt;1,VLOOKUP(VALUE(W1280),'REB BEV MIN MKUP'!O:Q,3,0),0))),0)</f>
        <v>0</v>
      </c>
      <c r="AE1280" s="177" t="str">
        <f t="shared" si="618"/>
        <v/>
      </c>
      <c r="AF1280" s="13" t="str">
        <f t="shared" si="619"/>
        <v/>
      </c>
      <c r="AG1280" s="177" t="str">
        <f t="shared" si="620"/>
        <v/>
      </c>
      <c r="AH1280" s="184" t="str">
        <f t="shared" si="621"/>
        <v/>
      </c>
      <c r="AI1280" s="184" t="str">
        <f>IF(AE:AE="","",IF(R1280="Refreshment Beverage",AK1280*(Rates!J$19/100),ROUND(SUM(AH1280*(Rates!$J$8/100)),4)))</f>
        <v/>
      </c>
      <c r="AJ1280" s="183" t="str">
        <f t="shared" si="622"/>
        <v/>
      </c>
      <c r="AK1280" s="185" t="str">
        <f t="shared" si="623"/>
        <v/>
      </c>
      <c r="AL1280" s="177" t="str">
        <f t="shared" si="624"/>
        <v/>
      </c>
      <c r="AM1280" s="13" t="str">
        <f>IF(AS1280="","",IF(R1280="Refreshment Beverage",ROUND(AS1280*Rates!K$19,4),ROUND(AO1280*(VLOOKUP(VALUE(Q1280),Rates!G$4:L$12,3,0)),4)))</f>
        <v/>
      </c>
      <c r="AN1280" s="183" t="str">
        <f>IF(AS1280="","",IF(R1280="Refreshment Beverage",AS1280*(Rates!J$19/100),MAX(AM1280,AB1280)))</f>
        <v/>
      </c>
      <c r="AO1280" s="186" t="str">
        <f t="shared" si="625"/>
        <v/>
      </c>
      <c r="AP1280" s="186" t="str">
        <f t="shared" si="626"/>
        <v/>
      </c>
      <c r="AQ1280" s="186" t="str">
        <f>IF(AS1280="","",IF(R1280="Refreshment Beverage",ROUND(SUM(VLOOKUP(Q:Q,Rates!G$15:L$19,3,0)*(AS1280-Y1280-Z1280-AA1280)),4),ROUND(SUM(Rates!$K$8*AS1280),4)))</f>
        <v/>
      </c>
      <c r="AR1280" s="184" t="str">
        <f t="shared" si="627"/>
        <v/>
      </c>
      <c r="AS1280" s="185" t="str">
        <f t="shared" si="628"/>
        <v/>
      </c>
      <c r="AT1280" s="177" t="str">
        <f t="shared" si="629"/>
        <v/>
      </c>
      <c r="AU1280" s="13" t="str">
        <f>IF(AX1280="","",IF(R1280="Refreshment Beverage",ROUND((BA1280-Y1280-Z1280-AA1280)*VLOOKUP(VALUE(Q1280),Rates!G$15:L$19,3,0),4),ROUND(AW1280*(VLOOKUP(VALUE(Q1280),Rates!G:L,3,0)),4)))</f>
        <v/>
      </c>
      <c r="AV1280" s="183" t="str">
        <f t="shared" si="630"/>
        <v/>
      </c>
      <c r="AW1280" s="186" t="str">
        <f t="shared" si="631"/>
        <v/>
      </c>
      <c r="AX1280" s="184" t="str">
        <f t="shared" si="632"/>
        <v/>
      </c>
      <c r="AY1280" s="186" t="str">
        <f>IF(AX1280="","",IF(R1280="Refreshment Beverage",ROUND(SUM(AX1280*Rates!K$19),4),ROUND(SUM(AX1280*(Rates!J$8/100)),4)))</f>
        <v/>
      </c>
      <c r="AZ1280" s="183" t="str">
        <f t="shared" si="633"/>
        <v/>
      </c>
      <c r="BA1280" s="185" t="str">
        <f t="shared" si="634"/>
        <v/>
      </c>
      <c r="BD1280" s="171"/>
      <c r="BE1280" s="171"/>
      <c r="BF1280" s="171"/>
      <c r="BG1280" s="171"/>
    </row>
    <row r="1281" spans="1:59" ht="15" customHeight="1" x14ac:dyDescent="0.3">
      <c r="A1281" s="172"/>
      <c r="B1281" s="172"/>
      <c r="C1281" s="172"/>
      <c r="D1281" s="173"/>
      <c r="E1281" s="173"/>
      <c r="F1281" s="173"/>
      <c r="G1281" s="173"/>
      <c r="H1281" s="173"/>
      <c r="I1281" s="174"/>
      <c r="J1281" s="175"/>
      <c r="K1281" s="176" t="str">
        <f t="shared" si="606"/>
        <v/>
      </c>
      <c r="L1281" s="177" t="str">
        <f t="shared" si="607"/>
        <v/>
      </c>
      <c r="M1281" s="178" t="str">
        <f t="shared" si="608"/>
        <v/>
      </c>
      <c r="N1281" s="44" t="str" cm="1">
        <f t="array" ref="N1281">IFERROR(IF(_xlfn.SINGLE(A:A)="","",IF(R1281="Beer",SUM(LOOKUP(2,1/(Rates!$B$3:$B$5&lt;=W1281)/(Rates!$C$3:$C$5&gt;=W1281),Rates!$D$3:$D$5)*(X1281/100)*W1281),IF(R1281="Refreshment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44" t="str">
        <f t="shared" si="609"/>
        <v/>
      </c>
      <c r="P1281" s="13"/>
      <c r="Q1281" s="179" t="str">
        <f t="shared" si="610"/>
        <v/>
      </c>
      <c r="R1281" s="180" t="str">
        <f t="shared" si="611"/>
        <v/>
      </c>
      <c r="S1281" s="13" t="str">
        <f>IF(A1281="","",IF(R1281="Refreshment Beverage",VLOOKUP(VALUE(Q1281),Rates!G$15:L$19,2,0),VLOOKUP(VALUE(Q1281),Rates!G$4:L$8,2,0)))</f>
        <v/>
      </c>
      <c r="T1281" s="13" t="str">
        <f t="shared" si="612"/>
        <v/>
      </c>
      <c r="U1281" s="181" t="str">
        <f t="shared" si="613"/>
        <v/>
      </c>
      <c r="V1281" s="13" t="str">
        <f t="shared" si="614"/>
        <v/>
      </c>
      <c r="W1281" s="13" t="str">
        <f t="shared" si="615"/>
        <v/>
      </c>
      <c r="X1281" s="182" t="str">
        <f t="shared" si="616"/>
        <v/>
      </c>
      <c r="Y1281" s="183" t="str">
        <f>IF(A:A="","",IF(R1281="Refreshment Beverage",VLOOKUP(Q1281,Rates!G$15:L$19,6,0)*W1281,VLOOKUP(Q1281,Rates!G$4:L$12,6,0)*W1281))</f>
        <v/>
      </c>
      <c r="Z1281" s="183" t="str">
        <f t="shared" si="617"/>
        <v/>
      </c>
      <c r="AA1281" s="17">
        <f t="shared" si="605"/>
        <v>0</v>
      </c>
      <c r="AB1281" s="177" t="str" cm="1">
        <f t="array" ref="AB1281">IF(_xlfn.SINGLE(A:A)="","",IF(R1281="Refreshment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177" t="str" cm="1">
        <f t="array" ref="AC1281">IF(_xlfn.SINGLE(A:A)="","",IF(R1281="Refreshment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68">
        <f>IFERROR(IF(OR(Q1281=1,Q1281=2,Q1281=3,Q1281=4),VLOOKUP(Q1281,Rates!$A$31:$B$34,2,0)*W1281,IF(V1281=1,VLOOKUP(U1281,'REB BEV MIN MKUP'!B:E,4,0),IF(V1281&gt;1,VLOOKUP(VALUE(W1281),'REB BEV MIN MKUP'!O:Q,3,0),0))),0)</f>
        <v>0</v>
      </c>
      <c r="AE1281" s="177" t="str">
        <f t="shared" si="618"/>
        <v/>
      </c>
      <c r="AF1281" s="13" t="str">
        <f t="shared" si="619"/>
        <v/>
      </c>
      <c r="AG1281" s="177" t="str">
        <f t="shared" si="620"/>
        <v/>
      </c>
      <c r="AH1281" s="184" t="str">
        <f t="shared" si="621"/>
        <v/>
      </c>
      <c r="AI1281" s="184" t="str">
        <f>IF(AE:AE="","",IF(R1281="Refreshment Beverage",AK1281*(Rates!J$19/100),ROUND(SUM(AH1281*(Rates!$J$8/100)),4)))</f>
        <v/>
      </c>
      <c r="AJ1281" s="183" t="str">
        <f t="shared" si="622"/>
        <v/>
      </c>
      <c r="AK1281" s="185" t="str">
        <f t="shared" si="623"/>
        <v/>
      </c>
      <c r="AL1281" s="177" t="str">
        <f t="shared" si="624"/>
        <v/>
      </c>
      <c r="AM1281" s="13" t="str">
        <f>IF(AS1281="","",IF(R1281="Refreshment Beverage",ROUND(AS1281*Rates!K$19,4),ROUND(AO1281*(VLOOKUP(VALUE(Q1281),Rates!G$4:L$12,3,0)),4)))</f>
        <v/>
      </c>
      <c r="AN1281" s="183" t="str">
        <f>IF(AS1281="","",IF(R1281="Refreshment Beverage",AS1281*(Rates!J$19/100),MAX(AM1281,AB1281)))</f>
        <v/>
      </c>
      <c r="AO1281" s="186" t="str">
        <f t="shared" si="625"/>
        <v/>
      </c>
      <c r="AP1281" s="186" t="str">
        <f t="shared" si="626"/>
        <v/>
      </c>
      <c r="AQ1281" s="186" t="str">
        <f>IF(AS1281="","",IF(R1281="Refreshment Beverage",ROUND(SUM(VLOOKUP(Q:Q,Rates!G$15:L$19,3,0)*(AS1281-Y1281-Z1281-AA1281)),4),ROUND(SUM(Rates!$K$8*AS1281),4)))</f>
        <v/>
      </c>
      <c r="AR1281" s="184" t="str">
        <f t="shared" si="627"/>
        <v/>
      </c>
      <c r="AS1281" s="185" t="str">
        <f t="shared" si="628"/>
        <v/>
      </c>
      <c r="AT1281" s="177" t="str">
        <f t="shared" si="629"/>
        <v/>
      </c>
      <c r="AU1281" s="13" t="str">
        <f>IF(AX1281="","",IF(R1281="Refreshment Beverage",ROUND((BA1281-Y1281-Z1281-AA1281)*VLOOKUP(VALUE(Q1281),Rates!G$15:L$19,3,0),4),ROUND(AW1281*(VLOOKUP(VALUE(Q1281),Rates!G:L,3,0)),4)))</f>
        <v/>
      </c>
      <c r="AV1281" s="183" t="str">
        <f t="shared" si="630"/>
        <v/>
      </c>
      <c r="AW1281" s="186" t="str">
        <f t="shared" si="631"/>
        <v/>
      </c>
      <c r="AX1281" s="184" t="str">
        <f t="shared" si="632"/>
        <v/>
      </c>
      <c r="AY1281" s="186" t="str">
        <f>IF(AX1281="","",IF(R1281="Refreshment Beverage",ROUND(SUM(AX1281*Rates!K$19),4),ROUND(SUM(AX1281*(Rates!J$8/100)),4)))</f>
        <v/>
      </c>
      <c r="AZ1281" s="183" t="str">
        <f t="shared" si="633"/>
        <v/>
      </c>
      <c r="BA1281" s="185" t="str">
        <f t="shared" si="634"/>
        <v/>
      </c>
      <c r="BD1281" s="171"/>
      <c r="BE1281" s="171"/>
      <c r="BF1281" s="171"/>
      <c r="BG1281" s="171"/>
    </row>
    <row r="1282" spans="1:59" ht="15" customHeight="1" x14ac:dyDescent="0.3">
      <c r="A1282" s="172"/>
      <c r="B1282" s="172"/>
      <c r="C1282" s="172"/>
      <c r="D1282" s="173"/>
      <c r="E1282" s="173"/>
      <c r="F1282" s="173"/>
      <c r="G1282" s="173"/>
      <c r="H1282" s="173"/>
      <c r="I1282" s="174"/>
      <c r="J1282" s="175"/>
      <c r="K1282" s="176" t="str">
        <f t="shared" si="606"/>
        <v/>
      </c>
      <c r="L1282" s="177" t="str">
        <f t="shared" si="607"/>
        <v/>
      </c>
      <c r="M1282" s="178" t="str">
        <f t="shared" si="608"/>
        <v/>
      </c>
      <c r="N1282" s="44" t="str" cm="1">
        <f t="array" ref="N1282">IFERROR(IF(_xlfn.SINGLE(A:A)="","",IF(R1282="Beer",SUM(LOOKUP(2,1/(Rates!$B$3:$B$5&lt;=W1282)/(Rates!$C$3:$C$5&gt;=W1282),Rates!$D$3:$D$5)*(X1282/100)*W1282),IF(R1282="Refreshment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44" t="str">
        <f t="shared" si="609"/>
        <v/>
      </c>
      <c r="P1282" s="13"/>
      <c r="Q1282" s="179" t="str">
        <f t="shared" si="610"/>
        <v/>
      </c>
      <c r="R1282" s="180" t="str">
        <f t="shared" si="611"/>
        <v/>
      </c>
      <c r="S1282" s="13" t="str">
        <f>IF(A1282="","",IF(R1282="Refreshment Beverage",VLOOKUP(VALUE(Q1282),Rates!G$15:L$19,2,0),VLOOKUP(VALUE(Q1282),Rates!G$4:L$8,2,0)))</f>
        <v/>
      </c>
      <c r="T1282" s="13" t="str">
        <f t="shared" si="612"/>
        <v/>
      </c>
      <c r="U1282" s="181" t="str">
        <f t="shared" si="613"/>
        <v/>
      </c>
      <c r="V1282" s="13" t="str">
        <f t="shared" si="614"/>
        <v/>
      </c>
      <c r="W1282" s="13" t="str">
        <f t="shared" si="615"/>
        <v/>
      </c>
      <c r="X1282" s="182" t="str">
        <f t="shared" si="616"/>
        <v/>
      </c>
      <c r="Y1282" s="183" t="str">
        <f>IF(A:A="","",IF(R1282="Refreshment Beverage",VLOOKUP(Q1282,Rates!G$15:L$19,6,0)*W1282,VLOOKUP(Q1282,Rates!G$4:L$12,6,0)*W1282))</f>
        <v/>
      </c>
      <c r="Z1282" s="183" t="str">
        <f t="shared" si="617"/>
        <v/>
      </c>
      <c r="AA1282" s="17">
        <f t="shared" si="605"/>
        <v>0</v>
      </c>
      <c r="AB1282" s="177" t="str" cm="1">
        <f t="array" ref="AB1282">IF(_xlfn.SINGLE(A:A)="","",IF(R1282="Refreshment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177" t="str" cm="1">
        <f t="array" ref="AC1282">IF(_xlfn.SINGLE(A:A)="","",IF(R1282="Refreshment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68">
        <f>IFERROR(IF(OR(Q1282=1,Q1282=2,Q1282=3,Q1282=4),VLOOKUP(Q1282,Rates!$A$31:$B$34,2,0)*W1282,IF(V1282=1,VLOOKUP(U1282,'REB BEV MIN MKUP'!B:E,4,0),IF(V1282&gt;1,VLOOKUP(VALUE(W1282),'REB BEV MIN MKUP'!O:Q,3,0),0))),0)</f>
        <v>0</v>
      </c>
      <c r="AE1282" s="177" t="str">
        <f t="shared" si="618"/>
        <v/>
      </c>
      <c r="AF1282" s="13" t="str">
        <f t="shared" si="619"/>
        <v/>
      </c>
      <c r="AG1282" s="177" t="str">
        <f t="shared" si="620"/>
        <v/>
      </c>
      <c r="AH1282" s="184" t="str">
        <f t="shared" si="621"/>
        <v/>
      </c>
      <c r="AI1282" s="184" t="str">
        <f>IF(AE:AE="","",IF(R1282="Refreshment Beverage",AK1282*(Rates!J$19/100),ROUND(SUM(AH1282*(Rates!$J$8/100)),4)))</f>
        <v/>
      </c>
      <c r="AJ1282" s="183" t="str">
        <f t="shared" si="622"/>
        <v/>
      </c>
      <c r="AK1282" s="185" t="str">
        <f t="shared" si="623"/>
        <v/>
      </c>
      <c r="AL1282" s="177" t="str">
        <f t="shared" si="624"/>
        <v/>
      </c>
      <c r="AM1282" s="13" t="str">
        <f>IF(AS1282="","",IF(R1282="Refreshment Beverage",ROUND(AS1282*Rates!K$19,4),ROUND(AO1282*(VLOOKUP(VALUE(Q1282),Rates!G$4:L$12,3,0)),4)))</f>
        <v/>
      </c>
      <c r="AN1282" s="183" t="str">
        <f>IF(AS1282="","",IF(R1282="Refreshment Beverage",AS1282*(Rates!J$19/100),MAX(AM1282,AB1282)))</f>
        <v/>
      </c>
      <c r="AO1282" s="186" t="str">
        <f t="shared" si="625"/>
        <v/>
      </c>
      <c r="AP1282" s="186" t="str">
        <f t="shared" si="626"/>
        <v/>
      </c>
      <c r="AQ1282" s="186" t="str">
        <f>IF(AS1282="","",IF(R1282="Refreshment Beverage",ROUND(SUM(VLOOKUP(Q:Q,Rates!G$15:L$19,3,0)*(AS1282-Y1282-Z1282-AA1282)),4),ROUND(SUM(Rates!$K$8*AS1282),4)))</f>
        <v/>
      </c>
      <c r="AR1282" s="184" t="str">
        <f t="shared" si="627"/>
        <v/>
      </c>
      <c r="AS1282" s="185" t="str">
        <f t="shared" si="628"/>
        <v/>
      </c>
      <c r="AT1282" s="177" t="str">
        <f t="shared" si="629"/>
        <v/>
      </c>
      <c r="AU1282" s="13" t="str">
        <f>IF(AX1282="","",IF(R1282="Refreshment Beverage",ROUND((BA1282-Y1282-Z1282-AA1282)*VLOOKUP(VALUE(Q1282),Rates!G$15:L$19,3,0),4),ROUND(AW1282*(VLOOKUP(VALUE(Q1282),Rates!G:L,3,0)),4)))</f>
        <v/>
      </c>
      <c r="AV1282" s="183" t="str">
        <f t="shared" si="630"/>
        <v/>
      </c>
      <c r="AW1282" s="186" t="str">
        <f t="shared" si="631"/>
        <v/>
      </c>
      <c r="AX1282" s="184" t="str">
        <f t="shared" si="632"/>
        <v/>
      </c>
      <c r="AY1282" s="186" t="str">
        <f>IF(AX1282="","",IF(R1282="Refreshment Beverage",ROUND(SUM(AX1282*Rates!K$19),4),ROUND(SUM(AX1282*(Rates!J$8/100)),4)))</f>
        <v/>
      </c>
      <c r="AZ1282" s="183" t="str">
        <f t="shared" si="633"/>
        <v/>
      </c>
      <c r="BA1282" s="185" t="str">
        <f t="shared" si="634"/>
        <v/>
      </c>
      <c r="BD1282" s="171"/>
      <c r="BE1282" s="171"/>
      <c r="BF1282" s="171"/>
      <c r="BG1282" s="171"/>
    </row>
    <row r="1283" spans="1:59" ht="15" customHeight="1" x14ac:dyDescent="0.3">
      <c r="A1283" s="172"/>
      <c r="B1283" s="172"/>
      <c r="C1283" s="172"/>
      <c r="D1283" s="173"/>
      <c r="E1283" s="173"/>
      <c r="F1283" s="173"/>
      <c r="G1283" s="173"/>
      <c r="H1283" s="173"/>
      <c r="I1283" s="174"/>
      <c r="J1283" s="175"/>
      <c r="K1283" s="176" t="str">
        <f t="shared" si="606"/>
        <v/>
      </c>
      <c r="L1283" s="177" t="str">
        <f t="shared" si="607"/>
        <v/>
      </c>
      <c r="M1283" s="178" t="str">
        <f t="shared" si="608"/>
        <v/>
      </c>
      <c r="N1283" s="44" t="str" cm="1">
        <f t="array" ref="N1283">IFERROR(IF(_xlfn.SINGLE(A:A)="","",IF(R1283="Beer",SUM(LOOKUP(2,1/(Rates!$B$3:$B$5&lt;=W1283)/(Rates!$C$3:$C$5&gt;=W1283),Rates!$D$3:$D$5)*(X1283/100)*W1283),IF(R1283="Refreshment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44" t="str">
        <f t="shared" si="609"/>
        <v/>
      </c>
      <c r="P1283" s="13"/>
      <c r="Q1283" s="179" t="str">
        <f t="shared" si="610"/>
        <v/>
      </c>
      <c r="R1283" s="180" t="str">
        <f t="shared" si="611"/>
        <v/>
      </c>
      <c r="S1283" s="13" t="str">
        <f>IF(A1283="","",IF(R1283="Refreshment Beverage",VLOOKUP(VALUE(Q1283),Rates!G$15:L$19,2,0),VLOOKUP(VALUE(Q1283),Rates!G$4:L$8,2,0)))</f>
        <v/>
      </c>
      <c r="T1283" s="13" t="str">
        <f t="shared" si="612"/>
        <v/>
      </c>
      <c r="U1283" s="181" t="str">
        <f t="shared" si="613"/>
        <v/>
      </c>
      <c r="V1283" s="13" t="str">
        <f t="shared" si="614"/>
        <v/>
      </c>
      <c r="W1283" s="13" t="str">
        <f t="shared" si="615"/>
        <v/>
      </c>
      <c r="X1283" s="182" t="str">
        <f t="shared" si="616"/>
        <v/>
      </c>
      <c r="Y1283" s="183" t="str">
        <f>IF(A:A="","",IF(R1283="Refreshment Beverage",VLOOKUP(Q1283,Rates!G$15:L$19,6,0)*W1283,VLOOKUP(Q1283,Rates!G$4:L$12,6,0)*W1283))</f>
        <v/>
      </c>
      <c r="Z1283" s="183" t="str">
        <f t="shared" si="617"/>
        <v/>
      </c>
      <c r="AA1283" s="17">
        <f t="shared" si="605"/>
        <v>0</v>
      </c>
      <c r="AB1283" s="177" t="str" cm="1">
        <f t="array" ref="AB1283">IF(_xlfn.SINGLE(A:A)="","",IF(R1283="Refreshment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177" t="str" cm="1">
        <f t="array" ref="AC1283">IF(_xlfn.SINGLE(A:A)="","",IF(R1283="Refreshment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68">
        <f>IFERROR(IF(OR(Q1283=1,Q1283=2,Q1283=3,Q1283=4),VLOOKUP(Q1283,Rates!$A$31:$B$34,2,0)*W1283,IF(V1283=1,VLOOKUP(U1283,'REB BEV MIN MKUP'!B:E,4,0),IF(V1283&gt;1,VLOOKUP(VALUE(W1283),'REB BEV MIN MKUP'!O:Q,3,0),0))),0)</f>
        <v>0</v>
      </c>
      <c r="AE1283" s="177" t="str">
        <f t="shared" si="618"/>
        <v/>
      </c>
      <c r="AF1283" s="13" t="str">
        <f t="shared" si="619"/>
        <v/>
      </c>
      <c r="AG1283" s="177" t="str">
        <f t="shared" si="620"/>
        <v/>
      </c>
      <c r="AH1283" s="184" t="str">
        <f t="shared" si="621"/>
        <v/>
      </c>
      <c r="AI1283" s="184" t="str">
        <f>IF(AE:AE="","",IF(R1283="Refreshment Beverage",AK1283*(Rates!J$19/100),ROUND(SUM(AH1283*(Rates!$J$8/100)),4)))</f>
        <v/>
      </c>
      <c r="AJ1283" s="183" t="str">
        <f t="shared" si="622"/>
        <v/>
      </c>
      <c r="AK1283" s="185" t="str">
        <f t="shared" si="623"/>
        <v/>
      </c>
      <c r="AL1283" s="177" t="str">
        <f t="shared" si="624"/>
        <v/>
      </c>
      <c r="AM1283" s="13" t="str">
        <f>IF(AS1283="","",IF(R1283="Refreshment Beverage",ROUND(AS1283*Rates!K$19,4),ROUND(AO1283*(VLOOKUP(VALUE(Q1283),Rates!G$4:L$12,3,0)),4)))</f>
        <v/>
      </c>
      <c r="AN1283" s="183" t="str">
        <f>IF(AS1283="","",IF(R1283="Refreshment Beverage",AS1283*(Rates!J$19/100),MAX(AM1283,AB1283)))</f>
        <v/>
      </c>
      <c r="AO1283" s="186" t="str">
        <f t="shared" si="625"/>
        <v/>
      </c>
      <c r="AP1283" s="186" t="str">
        <f t="shared" si="626"/>
        <v/>
      </c>
      <c r="AQ1283" s="186" t="str">
        <f>IF(AS1283="","",IF(R1283="Refreshment Beverage",ROUND(SUM(VLOOKUP(Q:Q,Rates!G$15:L$19,3,0)*(AS1283-Y1283-Z1283-AA1283)),4),ROUND(SUM(Rates!$K$8*AS1283),4)))</f>
        <v/>
      </c>
      <c r="AR1283" s="184" t="str">
        <f t="shared" si="627"/>
        <v/>
      </c>
      <c r="AS1283" s="185" t="str">
        <f t="shared" si="628"/>
        <v/>
      </c>
      <c r="AT1283" s="177" t="str">
        <f t="shared" si="629"/>
        <v/>
      </c>
      <c r="AU1283" s="13" t="str">
        <f>IF(AX1283="","",IF(R1283="Refreshment Beverage",ROUND((BA1283-Y1283-Z1283-AA1283)*VLOOKUP(VALUE(Q1283),Rates!G$15:L$19,3,0),4),ROUND(AW1283*(VLOOKUP(VALUE(Q1283),Rates!G:L,3,0)),4)))</f>
        <v/>
      </c>
      <c r="AV1283" s="183" t="str">
        <f t="shared" si="630"/>
        <v/>
      </c>
      <c r="AW1283" s="186" t="str">
        <f t="shared" si="631"/>
        <v/>
      </c>
      <c r="AX1283" s="184" t="str">
        <f t="shared" si="632"/>
        <v/>
      </c>
      <c r="AY1283" s="186" t="str">
        <f>IF(AX1283="","",IF(R1283="Refreshment Beverage",ROUND(SUM(AX1283*Rates!K$19),4),ROUND(SUM(AX1283*(Rates!J$8/100)),4)))</f>
        <v/>
      </c>
      <c r="AZ1283" s="183" t="str">
        <f t="shared" si="633"/>
        <v/>
      </c>
      <c r="BA1283" s="185" t="str">
        <f t="shared" si="634"/>
        <v/>
      </c>
      <c r="BD1283" s="171"/>
      <c r="BE1283" s="171"/>
      <c r="BF1283" s="171"/>
      <c r="BG1283" s="171"/>
    </row>
    <row r="1284" spans="1:59" ht="15" customHeight="1" x14ac:dyDescent="0.3">
      <c r="A1284" s="172"/>
      <c r="B1284" s="172"/>
      <c r="C1284" s="172"/>
      <c r="D1284" s="173"/>
      <c r="E1284" s="173"/>
      <c r="F1284" s="173"/>
      <c r="G1284" s="173"/>
      <c r="H1284" s="173"/>
      <c r="I1284" s="174"/>
      <c r="J1284" s="175"/>
      <c r="K1284" s="176" t="str">
        <f t="shared" si="606"/>
        <v/>
      </c>
      <c r="L1284" s="177" t="str">
        <f t="shared" si="607"/>
        <v/>
      </c>
      <c r="M1284" s="178" t="str">
        <f t="shared" si="608"/>
        <v/>
      </c>
      <c r="N1284" s="44" t="str" cm="1">
        <f t="array" ref="N1284">IFERROR(IF(_xlfn.SINGLE(A:A)="","",IF(R1284="Beer",SUM(LOOKUP(2,1/(Rates!$B$3:$B$5&lt;=W1284)/(Rates!$C$3:$C$5&gt;=W1284),Rates!$D$3:$D$5)*(X1284/100)*W1284),IF(R1284="Refreshment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44" t="str">
        <f t="shared" si="609"/>
        <v/>
      </c>
      <c r="P1284" s="13"/>
      <c r="Q1284" s="179" t="str">
        <f t="shared" si="610"/>
        <v/>
      </c>
      <c r="R1284" s="180" t="str">
        <f t="shared" si="611"/>
        <v/>
      </c>
      <c r="S1284" s="13" t="str">
        <f>IF(A1284="","",IF(R1284="Refreshment Beverage",VLOOKUP(VALUE(Q1284),Rates!G$15:L$19,2,0),VLOOKUP(VALUE(Q1284),Rates!G$4:L$8,2,0)))</f>
        <v/>
      </c>
      <c r="T1284" s="13" t="str">
        <f t="shared" si="612"/>
        <v/>
      </c>
      <c r="U1284" s="181" t="str">
        <f t="shared" si="613"/>
        <v/>
      </c>
      <c r="V1284" s="13" t="str">
        <f t="shared" si="614"/>
        <v/>
      </c>
      <c r="W1284" s="13" t="str">
        <f t="shared" si="615"/>
        <v/>
      </c>
      <c r="X1284" s="182" t="str">
        <f t="shared" si="616"/>
        <v/>
      </c>
      <c r="Y1284" s="183" t="str">
        <f>IF(A:A="","",IF(R1284="Refreshment Beverage",VLOOKUP(Q1284,Rates!G$15:L$19,6,0)*W1284,VLOOKUP(Q1284,Rates!G$4:L$12,6,0)*W1284))</f>
        <v/>
      </c>
      <c r="Z1284" s="183" t="str">
        <f t="shared" si="617"/>
        <v/>
      </c>
      <c r="AA1284" s="17">
        <f t="shared" si="605"/>
        <v>0</v>
      </c>
      <c r="AB1284" s="177" t="str" cm="1">
        <f t="array" ref="AB1284">IF(_xlfn.SINGLE(A:A)="","",IF(R1284="Refreshment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177" t="str" cm="1">
        <f t="array" ref="AC1284">IF(_xlfn.SINGLE(A:A)="","",IF(R1284="Refreshment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68">
        <f>IFERROR(IF(OR(Q1284=1,Q1284=2,Q1284=3,Q1284=4),VLOOKUP(Q1284,Rates!$A$31:$B$34,2,0)*W1284,IF(V1284=1,VLOOKUP(U1284,'REB BEV MIN MKUP'!B:E,4,0),IF(V1284&gt;1,VLOOKUP(VALUE(W1284),'REB BEV MIN MKUP'!O:Q,3,0),0))),0)</f>
        <v>0</v>
      </c>
      <c r="AE1284" s="177" t="str">
        <f t="shared" si="618"/>
        <v/>
      </c>
      <c r="AF1284" s="13" t="str">
        <f t="shared" si="619"/>
        <v/>
      </c>
      <c r="AG1284" s="177" t="str">
        <f t="shared" si="620"/>
        <v/>
      </c>
      <c r="AH1284" s="184" t="str">
        <f t="shared" si="621"/>
        <v/>
      </c>
      <c r="AI1284" s="184" t="str">
        <f>IF(AE:AE="","",IF(R1284="Refreshment Beverage",AK1284*(Rates!J$19/100),ROUND(SUM(AH1284*(Rates!$J$8/100)),4)))</f>
        <v/>
      </c>
      <c r="AJ1284" s="183" t="str">
        <f t="shared" si="622"/>
        <v/>
      </c>
      <c r="AK1284" s="185" t="str">
        <f t="shared" si="623"/>
        <v/>
      </c>
      <c r="AL1284" s="177" t="str">
        <f t="shared" si="624"/>
        <v/>
      </c>
      <c r="AM1284" s="13" t="str">
        <f>IF(AS1284="","",IF(R1284="Refreshment Beverage",ROUND(AS1284*Rates!K$19,4),ROUND(AO1284*(VLOOKUP(VALUE(Q1284),Rates!G$4:L$12,3,0)),4)))</f>
        <v/>
      </c>
      <c r="AN1284" s="183" t="str">
        <f>IF(AS1284="","",IF(R1284="Refreshment Beverage",AS1284*(Rates!J$19/100),MAX(AM1284,AB1284)))</f>
        <v/>
      </c>
      <c r="AO1284" s="186" t="str">
        <f t="shared" si="625"/>
        <v/>
      </c>
      <c r="AP1284" s="186" t="str">
        <f t="shared" si="626"/>
        <v/>
      </c>
      <c r="AQ1284" s="186" t="str">
        <f>IF(AS1284="","",IF(R1284="Refreshment Beverage",ROUND(SUM(VLOOKUP(Q:Q,Rates!G$15:L$19,3,0)*(AS1284-Y1284-Z1284-AA1284)),4),ROUND(SUM(Rates!$K$8*AS1284),4)))</f>
        <v/>
      </c>
      <c r="AR1284" s="184" t="str">
        <f t="shared" si="627"/>
        <v/>
      </c>
      <c r="AS1284" s="185" t="str">
        <f t="shared" si="628"/>
        <v/>
      </c>
      <c r="AT1284" s="177" t="str">
        <f t="shared" si="629"/>
        <v/>
      </c>
      <c r="AU1284" s="13" t="str">
        <f>IF(AX1284="","",IF(R1284="Refreshment Beverage",ROUND((BA1284-Y1284-Z1284-AA1284)*VLOOKUP(VALUE(Q1284),Rates!G$15:L$19,3,0),4),ROUND(AW1284*(VLOOKUP(VALUE(Q1284),Rates!G:L,3,0)),4)))</f>
        <v/>
      </c>
      <c r="AV1284" s="183" t="str">
        <f t="shared" si="630"/>
        <v/>
      </c>
      <c r="AW1284" s="186" t="str">
        <f t="shared" si="631"/>
        <v/>
      </c>
      <c r="AX1284" s="184" t="str">
        <f t="shared" si="632"/>
        <v/>
      </c>
      <c r="AY1284" s="186" t="str">
        <f>IF(AX1284="","",IF(R1284="Refreshment Beverage",ROUND(SUM(AX1284*Rates!K$19),4),ROUND(SUM(AX1284*(Rates!J$8/100)),4)))</f>
        <v/>
      </c>
      <c r="AZ1284" s="183" t="str">
        <f t="shared" si="633"/>
        <v/>
      </c>
      <c r="BA1284" s="185" t="str">
        <f t="shared" si="634"/>
        <v/>
      </c>
      <c r="BD1284" s="171"/>
      <c r="BE1284" s="171"/>
      <c r="BF1284" s="171"/>
      <c r="BG1284" s="171"/>
    </row>
    <row r="1285" spans="1:59" ht="15" customHeight="1" x14ac:dyDescent="0.3">
      <c r="A1285" s="172"/>
      <c r="B1285" s="172"/>
      <c r="C1285" s="172"/>
      <c r="D1285" s="173"/>
      <c r="E1285" s="173"/>
      <c r="F1285" s="173"/>
      <c r="G1285" s="173"/>
      <c r="H1285" s="173"/>
      <c r="I1285" s="174"/>
      <c r="J1285" s="175"/>
      <c r="K1285" s="176" t="str">
        <f t="shared" si="606"/>
        <v/>
      </c>
      <c r="L1285" s="177" t="str">
        <f t="shared" si="607"/>
        <v/>
      </c>
      <c r="M1285" s="178" t="str">
        <f t="shared" si="608"/>
        <v/>
      </c>
      <c r="N1285" s="44" t="str" cm="1">
        <f t="array" ref="N1285">IFERROR(IF(_xlfn.SINGLE(A:A)="","",IF(R1285="Beer",SUM(LOOKUP(2,1/(Rates!$B$3:$B$5&lt;=W1285)/(Rates!$C$3:$C$5&gt;=W1285),Rates!$D$3:$D$5)*(X1285/100)*W1285),IF(R1285="Refreshment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44" t="str">
        <f t="shared" si="609"/>
        <v/>
      </c>
      <c r="P1285" s="13"/>
      <c r="Q1285" s="179" t="str">
        <f t="shared" si="610"/>
        <v/>
      </c>
      <c r="R1285" s="180" t="str">
        <f t="shared" si="611"/>
        <v/>
      </c>
      <c r="S1285" s="13" t="str">
        <f>IF(A1285="","",IF(R1285="Refreshment Beverage",VLOOKUP(VALUE(Q1285),Rates!G$15:L$19,2,0),VLOOKUP(VALUE(Q1285),Rates!G$4:L$8,2,0)))</f>
        <v/>
      </c>
      <c r="T1285" s="13" t="str">
        <f t="shared" si="612"/>
        <v/>
      </c>
      <c r="U1285" s="181" t="str">
        <f t="shared" si="613"/>
        <v/>
      </c>
      <c r="V1285" s="13" t="str">
        <f t="shared" si="614"/>
        <v/>
      </c>
      <c r="W1285" s="13" t="str">
        <f t="shared" si="615"/>
        <v/>
      </c>
      <c r="X1285" s="182" t="str">
        <f t="shared" si="616"/>
        <v/>
      </c>
      <c r="Y1285" s="183" t="str">
        <f>IF(A:A="","",IF(R1285="Refreshment Beverage",VLOOKUP(Q1285,Rates!G$15:L$19,6,0)*W1285,VLOOKUP(Q1285,Rates!G$4:L$12,6,0)*W1285))</f>
        <v/>
      </c>
      <c r="Z1285" s="183" t="str">
        <f t="shared" si="617"/>
        <v/>
      </c>
      <c r="AA1285" s="17">
        <f t="shared" si="605"/>
        <v>0</v>
      </c>
      <c r="AB1285" s="177" t="str" cm="1">
        <f t="array" ref="AB1285">IF(_xlfn.SINGLE(A:A)="","",IF(R1285="Refreshment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177" t="str" cm="1">
        <f t="array" ref="AC1285">IF(_xlfn.SINGLE(A:A)="","",IF(R1285="Refreshment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68">
        <f>IFERROR(IF(OR(Q1285=1,Q1285=2,Q1285=3,Q1285=4),VLOOKUP(Q1285,Rates!$A$31:$B$34,2,0)*W1285,IF(V1285=1,VLOOKUP(U1285,'REB BEV MIN MKUP'!B:E,4,0),IF(V1285&gt;1,VLOOKUP(VALUE(W1285),'REB BEV MIN MKUP'!O:Q,3,0),0))),0)</f>
        <v>0</v>
      </c>
      <c r="AE1285" s="177" t="str">
        <f t="shared" si="618"/>
        <v/>
      </c>
      <c r="AF1285" s="13" t="str">
        <f t="shared" si="619"/>
        <v/>
      </c>
      <c r="AG1285" s="177" t="str">
        <f t="shared" si="620"/>
        <v/>
      </c>
      <c r="AH1285" s="184" t="str">
        <f t="shared" si="621"/>
        <v/>
      </c>
      <c r="AI1285" s="184" t="str">
        <f>IF(AE:AE="","",IF(R1285="Refreshment Beverage",AK1285*(Rates!J$19/100),ROUND(SUM(AH1285*(Rates!$J$8/100)),4)))</f>
        <v/>
      </c>
      <c r="AJ1285" s="183" t="str">
        <f t="shared" si="622"/>
        <v/>
      </c>
      <c r="AK1285" s="185" t="str">
        <f t="shared" si="623"/>
        <v/>
      </c>
      <c r="AL1285" s="177" t="str">
        <f t="shared" si="624"/>
        <v/>
      </c>
      <c r="AM1285" s="13" t="str">
        <f>IF(AS1285="","",IF(R1285="Refreshment Beverage",ROUND(AS1285*Rates!K$19,4),ROUND(AO1285*(VLOOKUP(VALUE(Q1285),Rates!G$4:L$12,3,0)),4)))</f>
        <v/>
      </c>
      <c r="AN1285" s="183" t="str">
        <f>IF(AS1285="","",IF(R1285="Refreshment Beverage",AS1285*(Rates!J$19/100),MAX(AM1285,AB1285)))</f>
        <v/>
      </c>
      <c r="AO1285" s="186" t="str">
        <f t="shared" si="625"/>
        <v/>
      </c>
      <c r="AP1285" s="186" t="str">
        <f t="shared" si="626"/>
        <v/>
      </c>
      <c r="AQ1285" s="186" t="str">
        <f>IF(AS1285="","",IF(R1285="Refreshment Beverage",ROUND(SUM(VLOOKUP(Q:Q,Rates!G$15:L$19,3,0)*(AS1285-Y1285-Z1285-AA1285)),4),ROUND(SUM(Rates!$K$8*AS1285),4)))</f>
        <v/>
      </c>
      <c r="AR1285" s="184" t="str">
        <f t="shared" si="627"/>
        <v/>
      </c>
      <c r="AS1285" s="185" t="str">
        <f t="shared" si="628"/>
        <v/>
      </c>
      <c r="AT1285" s="177" t="str">
        <f t="shared" si="629"/>
        <v/>
      </c>
      <c r="AU1285" s="13" t="str">
        <f>IF(AX1285="","",IF(R1285="Refreshment Beverage",ROUND((BA1285-Y1285-Z1285-AA1285)*VLOOKUP(VALUE(Q1285),Rates!G$15:L$19,3,0),4),ROUND(AW1285*(VLOOKUP(VALUE(Q1285),Rates!G:L,3,0)),4)))</f>
        <v/>
      </c>
      <c r="AV1285" s="183" t="str">
        <f t="shared" si="630"/>
        <v/>
      </c>
      <c r="AW1285" s="186" t="str">
        <f t="shared" si="631"/>
        <v/>
      </c>
      <c r="AX1285" s="184" t="str">
        <f t="shared" si="632"/>
        <v/>
      </c>
      <c r="AY1285" s="186" t="str">
        <f>IF(AX1285="","",IF(R1285="Refreshment Beverage",ROUND(SUM(AX1285*Rates!K$19),4),ROUND(SUM(AX1285*(Rates!J$8/100)),4)))</f>
        <v/>
      </c>
      <c r="AZ1285" s="183" t="str">
        <f t="shared" si="633"/>
        <v/>
      </c>
      <c r="BA1285" s="185" t="str">
        <f t="shared" si="634"/>
        <v/>
      </c>
      <c r="BD1285" s="171"/>
      <c r="BE1285" s="171"/>
      <c r="BF1285" s="171"/>
      <c r="BG1285" s="171"/>
    </row>
    <row r="1286" spans="1:59" ht="15" customHeight="1" x14ac:dyDescent="0.3">
      <c r="A1286" s="172"/>
      <c r="B1286" s="172"/>
      <c r="C1286" s="172"/>
      <c r="D1286" s="173"/>
      <c r="E1286" s="173"/>
      <c r="F1286" s="173"/>
      <c r="G1286" s="173"/>
      <c r="H1286" s="173"/>
      <c r="I1286" s="174"/>
      <c r="J1286" s="175"/>
      <c r="K1286" s="176" t="str">
        <f t="shared" si="606"/>
        <v/>
      </c>
      <c r="L1286" s="177" t="str">
        <f t="shared" si="607"/>
        <v/>
      </c>
      <c r="M1286" s="178" t="str">
        <f t="shared" si="608"/>
        <v/>
      </c>
      <c r="N1286" s="44" t="str" cm="1">
        <f t="array" ref="N1286">IFERROR(IF(_xlfn.SINGLE(A:A)="","",IF(R1286="Beer",SUM(LOOKUP(2,1/(Rates!$B$3:$B$5&lt;=W1286)/(Rates!$C$3:$C$5&gt;=W1286),Rates!$D$3:$D$5)*(X1286/100)*W1286),IF(R1286="Refreshment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44" t="str">
        <f t="shared" si="609"/>
        <v/>
      </c>
      <c r="P1286" s="13"/>
      <c r="Q1286" s="179" t="str">
        <f t="shared" si="610"/>
        <v/>
      </c>
      <c r="R1286" s="180" t="str">
        <f t="shared" si="611"/>
        <v/>
      </c>
      <c r="S1286" s="13" t="str">
        <f>IF(A1286="","",IF(R1286="Refreshment Beverage",VLOOKUP(VALUE(Q1286),Rates!G$15:L$19,2,0),VLOOKUP(VALUE(Q1286),Rates!G$4:L$8,2,0)))</f>
        <v/>
      </c>
      <c r="T1286" s="13" t="str">
        <f t="shared" si="612"/>
        <v/>
      </c>
      <c r="U1286" s="181" t="str">
        <f t="shared" si="613"/>
        <v/>
      </c>
      <c r="V1286" s="13" t="str">
        <f t="shared" si="614"/>
        <v/>
      </c>
      <c r="W1286" s="13" t="str">
        <f t="shared" si="615"/>
        <v/>
      </c>
      <c r="X1286" s="182" t="str">
        <f t="shared" si="616"/>
        <v/>
      </c>
      <c r="Y1286" s="183" t="str">
        <f>IF(A:A="","",IF(R1286="Refreshment Beverage",VLOOKUP(Q1286,Rates!G$15:L$19,6,0)*W1286,VLOOKUP(Q1286,Rates!G$4:L$12,6,0)*W1286))</f>
        <v/>
      </c>
      <c r="Z1286" s="183" t="str">
        <f t="shared" si="617"/>
        <v/>
      </c>
      <c r="AA1286" s="17">
        <f t="shared" si="605"/>
        <v>0</v>
      </c>
      <c r="AB1286" s="177" t="str" cm="1">
        <f t="array" ref="AB1286">IF(_xlfn.SINGLE(A:A)="","",IF(R1286="Refreshment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177" t="str" cm="1">
        <f t="array" ref="AC1286">IF(_xlfn.SINGLE(A:A)="","",IF(R1286="Refreshment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68">
        <f>IFERROR(IF(OR(Q1286=1,Q1286=2,Q1286=3,Q1286=4),VLOOKUP(Q1286,Rates!$A$31:$B$34,2,0)*W1286,IF(V1286=1,VLOOKUP(U1286,'REB BEV MIN MKUP'!B:E,4,0),IF(V1286&gt;1,VLOOKUP(VALUE(W1286),'REB BEV MIN MKUP'!O:Q,3,0),0))),0)</f>
        <v>0</v>
      </c>
      <c r="AE1286" s="177" t="str">
        <f t="shared" si="618"/>
        <v/>
      </c>
      <c r="AF1286" s="13" t="str">
        <f t="shared" si="619"/>
        <v/>
      </c>
      <c r="AG1286" s="177" t="str">
        <f t="shared" si="620"/>
        <v/>
      </c>
      <c r="AH1286" s="184" t="str">
        <f t="shared" si="621"/>
        <v/>
      </c>
      <c r="AI1286" s="184" t="str">
        <f>IF(AE:AE="","",IF(R1286="Refreshment Beverage",AK1286*(Rates!J$19/100),ROUND(SUM(AH1286*(Rates!$J$8/100)),4)))</f>
        <v/>
      </c>
      <c r="AJ1286" s="183" t="str">
        <f t="shared" si="622"/>
        <v/>
      </c>
      <c r="AK1286" s="185" t="str">
        <f t="shared" si="623"/>
        <v/>
      </c>
      <c r="AL1286" s="177" t="str">
        <f t="shared" si="624"/>
        <v/>
      </c>
      <c r="AM1286" s="13" t="str">
        <f>IF(AS1286="","",IF(R1286="Refreshment Beverage",ROUND(AS1286*Rates!K$19,4),ROUND(AO1286*(VLOOKUP(VALUE(Q1286),Rates!G$4:L$12,3,0)),4)))</f>
        <v/>
      </c>
      <c r="AN1286" s="183" t="str">
        <f>IF(AS1286="","",IF(R1286="Refreshment Beverage",AS1286*(Rates!J$19/100),MAX(AM1286,AB1286)))</f>
        <v/>
      </c>
      <c r="AO1286" s="186" t="str">
        <f t="shared" si="625"/>
        <v/>
      </c>
      <c r="AP1286" s="186" t="str">
        <f t="shared" si="626"/>
        <v/>
      </c>
      <c r="AQ1286" s="186" t="str">
        <f>IF(AS1286="","",IF(R1286="Refreshment Beverage",ROUND(SUM(VLOOKUP(Q:Q,Rates!G$15:L$19,3,0)*(AS1286-Y1286-Z1286-AA1286)),4),ROUND(SUM(Rates!$K$8*AS1286),4)))</f>
        <v/>
      </c>
      <c r="AR1286" s="184" t="str">
        <f t="shared" si="627"/>
        <v/>
      </c>
      <c r="AS1286" s="185" t="str">
        <f t="shared" si="628"/>
        <v/>
      </c>
      <c r="AT1286" s="177" t="str">
        <f t="shared" si="629"/>
        <v/>
      </c>
      <c r="AU1286" s="13" t="str">
        <f>IF(AX1286="","",IF(R1286="Refreshment Beverage",ROUND((BA1286-Y1286-Z1286-AA1286)*VLOOKUP(VALUE(Q1286),Rates!G$15:L$19,3,0),4),ROUND(AW1286*(VLOOKUP(VALUE(Q1286),Rates!G:L,3,0)),4)))</f>
        <v/>
      </c>
      <c r="AV1286" s="183" t="str">
        <f t="shared" si="630"/>
        <v/>
      </c>
      <c r="AW1286" s="186" t="str">
        <f t="shared" si="631"/>
        <v/>
      </c>
      <c r="AX1286" s="184" t="str">
        <f t="shared" si="632"/>
        <v/>
      </c>
      <c r="AY1286" s="186" t="str">
        <f>IF(AX1286="","",IF(R1286="Refreshment Beverage",ROUND(SUM(AX1286*Rates!K$19),4),ROUND(SUM(AX1286*(Rates!J$8/100)),4)))</f>
        <v/>
      </c>
      <c r="AZ1286" s="183" t="str">
        <f t="shared" si="633"/>
        <v/>
      </c>
      <c r="BA1286" s="185" t="str">
        <f t="shared" si="634"/>
        <v/>
      </c>
      <c r="BD1286" s="171"/>
      <c r="BE1286" s="171"/>
      <c r="BF1286" s="171"/>
      <c r="BG1286" s="171"/>
    </row>
    <row r="1287" spans="1:59" ht="15" customHeight="1" x14ac:dyDescent="0.3">
      <c r="A1287" s="172"/>
      <c r="B1287" s="172"/>
      <c r="C1287" s="172"/>
      <c r="D1287" s="173"/>
      <c r="E1287" s="173"/>
      <c r="F1287" s="173"/>
      <c r="G1287" s="173"/>
      <c r="H1287" s="173"/>
      <c r="I1287" s="174"/>
      <c r="J1287" s="175"/>
      <c r="K1287" s="176" t="str">
        <f t="shared" si="606"/>
        <v/>
      </c>
      <c r="L1287" s="177" t="str">
        <f t="shared" si="607"/>
        <v/>
      </c>
      <c r="M1287" s="178" t="str">
        <f t="shared" si="608"/>
        <v/>
      </c>
      <c r="N1287" s="44" t="str" cm="1">
        <f t="array" ref="N1287">IFERROR(IF(_xlfn.SINGLE(A:A)="","",IF(R1287="Beer",SUM(LOOKUP(2,1/(Rates!$B$3:$B$5&lt;=W1287)/(Rates!$C$3:$C$5&gt;=W1287),Rates!$D$3:$D$5)*(X1287/100)*W1287),IF(R1287="Refreshment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44" t="str">
        <f t="shared" si="609"/>
        <v/>
      </c>
      <c r="P1287" s="13"/>
      <c r="Q1287" s="179" t="str">
        <f t="shared" si="610"/>
        <v/>
      </c>
      <c r="R1287" s="180" t="str">
        <f t="shared" si="611"/>
        <v/>
      </c>
      <c r="S1287" s="13" t="str">
        <f>IF(A1287="","",IF(R1287="Refreshment Beverage",VLOOKUP(VALUE(Q1287),Rates!G$15:L$19,2,0),VLOOKUP(VALUE(Q1287),Rates!G$4:L$8,2,0)))</f>
        <v/>
      </c>
      <c r="T1287" s="13" t="str">
        <f t="shared" si="612"/>
        <v/>
      </c>
      <c r="U1287" s="181" t="str">
        <f t="shared" si="613"/>
        <v/>
      </c>
      <c r="V1287" s="13" t="str">
        <f t="shared" si="614"/>
        <v/>
      </c>
      <c r="W1287" s="13" t="str">
        <f t="shared" si="615"/>
        <v/>
      </c>
      <c r="X1287" s="182" t="str">
        <f t="shared" si="616"/>
        <v/>
      </c>
      <c r="Y1287" s="183" t="str">
        <f>IF(A:A="","",IF(R1287="Refreshment Beverage",VLOOKUP(Q1287,Rates!G$15:L$19,6,0)*W1287,VLOOKUP(Q1287,Rates!G$4:L$12,6,0)*W1287))</f>
        <v/>
      </c>
      <c r="Z1287" s="183" t="str">
        <f t="shared" si="617"/>
        <v/>
      </c>
      <c r="AA1287" s="17">
        <f t="shared" ref="AA1287:AA1350" si="635">IF(AND(U1287&gt;0.049,U1287&lt;0.401),SUM(0.0536*V1287),IF(AND(U1287&gt;0.4,U1287&lt;0.47),SUM(0.0643*V1287),IF(AND(U1287&gt;0.469,U1287&lt;0.66),SUM(0.075*V1287),IF(AND(U1287&gt;0.659,U1287&lt;0.75),SUM(0.1071*V1287),IF(AND(U1287&gt;0.749,U1287&lt;0.9),SUM(0.1178*V1287),IF(AND(U1287&gt;0.899,U1287&lt;1),SUM(0.1393*V1287),IF(U1287=1,SUM(0.1499*V1287),IF(U1287=1.14,SUM(0.1714*V1287),IF(U1287=1.75,SUM(0.2678*V1287),IF(U1287=2,SUM(0.2999*V1287),IF(U1287=3,SUM(0.4499*V1287),0)))))))))))</f>
        <v>0</v>
      </c>
      <c r="AB1287" s="177" t="str" cm="1">
        <f t="array" ref="AB1287">IF(_xlfn.SINGLE(A:A)="","",IF(R1287="Refreshment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177" t="str" cm="1">
        <f t="array" ref="AC1287">IF(_xlfn.SINGLE(A:A)="","",IF(R1287="Refreshment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68">
        <f>IFERROR(IF(OR(Q1287=1,Q1287=2,Q1287=3,Q1287=4),VLOOKUP(Q1287,Rates!$A$31:$B$34,2,0)*W1287,IF(V1287=1,VLOOKUP(U1287,'REB BEV MIN MKUP'!B:E,4,0),IF(V1287&gt;1,VLOOKUP(VALUE(W1287),'REB BEV MIN MKUP'!O:Q,3,0),0))),0)</f>
        <v>0</v>
      </c>
      <c r="AE1287" s="177" t="str">
        <f t="shared" si="618"/>
        <v/>
      </c>
      <c r="AF1287" s="13" t="str">
        <f t="shared" si="619"/>
        <v/>
      </c>
      <c r="AG1287" s="177" t="str">
        <f t="shared" si="620"/>
        <v/>
      </c>
      <c r="AH1287" s="184" t="str">
        <f t="shared" si="621"/>
        <v/>
      </c>
      <c r="AI1287" s="184" t="str">
        <f>IF(AE:AE="","",IF(R1287="Refreshment Beverage",AK1287*(Rates!J$19/100),ROUND(SUM(AH1287*(Rates!$J$8/100)),4)))</f>
        <v/>
      </c>
      <c r="AJ1287" s="183" t="str">
        <f t="shared" si="622"/>
        <v/>
      </c>
      <c r="AK1287" s="185" t="str">
        <f t="shared" si="623"/>
        <v/>
      </c>
      <c r="AL1287" s="177" t="str">
        <f t="shared" si="624"/>
        <v/>
      </c>
      <c r="AM1287" s="13" t="str">
        <f>IF(AS1287="","",IF(R1287="Refreshment Beverage",ROUND(AS1287*Rates!K$19,4),ROUND(AO1287*(VLOOKUP(VALUE(Q1287),Rates!G$4:L$12,3,0)),4)))</f>
        <v/>
      </c>
      <c r="AN1287" s="183" t="str">
        <f>IF(AS1287="","",IF(R1287="Refreshment Beverage",AS1287*(Rates!J$19/100),MAX(AM1287,AB1287)))</f>
        <v/>
      </c>
      <c r="AO1287" s="186" t="str">
        <f t="shared" si="625"/>
        <v/>
      </c>
      <c r="AP1287" s="186" t="str">
        <f t="shared" si="626"/>
        <v/>
      </c>
      <c r="AQ1287" s="186" t="str">
        <f>IF(AS1287="","",IF(R1287="Refreshment Beverage",ROUND(SUM(VLOOKUP(Q:Q,Rates!G$15:L$19,3,0)*(AS1287-Y1287-Z1287-AA1287)),4),ROUND(SUM(Rates!$K$8*AS1287),4)))</f>
        <v/>
      </c>
      <c r="AR1287" s="184" t="str">
        <f t="shared" si="627"/>
        <v/>
      </c>
      <c r="AS1287" s="185" t="str">
        <f t="shared" si="628"/>
        <v/>
      </c>
      <c r="AT1287" s="177" t="str">
        <f t="shared" si="629"/>
        <v/>
      </c>
      <c r="AU1287" s="13" t="str">
        <f>IF(AX1287="","",IF(R1287="Refreshment Beverage",ROUND((BA1287-Y1287-Z1287-AA1287)*VLOOKUP(VALUE(Q1287),Rates!G$15:L$19,3,0),4),ROUND(AW1287*(VLOOKUP(VALUE(Q1287),Rates!G:L,3,0)),4)))</f>
        <v/>
      </c>
      <c r="AV1287" s="183" t="str">
        <f t="shared" si="630"/>
        <v/>
      </c>
      <c r="AW1287" s="186" t="str">
        <f t="shared" si="631"/>
        <v/>
      </c>
      <c r="AX1287" s="184" t="str">
        <f t="shared" si="632"/>
        <v/>
      </c>
      <c r="AY1287" s="186" t="str">
        <f>IF(AX1287="","",IF(R1287="Refreshment Beverage",ROUND(SUM(AX1287*Rates!K$19),4),ROUND(SUM(AX1287*(Rates!J$8/100)),4)))</f>
        <v/>
      </c>
      <c r="AZ1287" s="183" t="str">
        <f t="shared" si="633"/>
        <v/>
      </c>
      <c r="BA1287" s="185" t="str">
        <f t="shared" si="634"/>
        <v/>
      </c>
      <c r="BD1287" s="171"/>
      <c r="BE1287" s="171"/>
      <c r="BF1287" s="171"/>
      <c r="BG1287" s="171"/>
    </row>
    <row r="1288" spans="1:59" ht="15" customHeight="1" x14ac:dyDescent="0.3">
      <c r="A1288" s="172"/>
      <c r="B1288" s="172"/>
      <c r="C1288" s="172"/>
      <c r="D1288" s="173"/>
      <c r="E1288" s="173"/>
      <c r="F1288" s="173"/>
      <c r="G1288" s="173"/>
      <c r="H1288" s="173"/>
      <c r="I1288" s="174"/>
      <c r="J1288" s="175"/>
      <c r="K1288" s="176" t="str">
        <f t="shared" ref="K1288:K1351" si="636">IFERROR(IF(A:A="","",IF(OR(C1288="",E1288="",F1288="",G1288="",H1288="",I1288="",J1288=""),"",ROUND(IF(J1288="Gross Price to Brewers",AE1288,IF(J1288="Retail Price",AL1288,IF(J1288="Licensee Retail",AT1288,""))),2))),"")</f>
        <v/>
      </c>
      <c r="L1288" s="177" t="str">
        <f t="shared" ref="L1288:L1351" si="637">M1288</f>
        <v/>
      </c>
      <c r="M1288" s="178" t="str">
        <f t="shared" ref="M1288:M1351" si="638">IFERROR(IF(A:A="","",IF(OR(C1288="",E1288="",F1288="",G1288="",H1288="",I1288="",J1288=""),"",ROUND(IF(J1288="Gross Price to Brewers",AK1288,IF(J1288="Retail Price",AS1288,IF(J1288="Licensee Retail",BA1288,""))),2))),"")</f>
        <v/>
      </c>
      <c r="N1288" s="44" t="str" cm="1">
        <f t="array" ref="N1288">IFERROR(IF(_xlfn.SINGLE(A:A)="","",IF(R1288="Beer",SUM(LOOKUP(2,1/(Rates!$B$3:$B$5&lt;=W1288)/(Rates!$C$3:$C$5&gt;=W1288),Rates!$D$3:$D$5)*(X1288/100)*W1288),IF(R1288="Refreshment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44" t="str">
        <f t="shared" ref="O1288:O1351" si="639">IF(B:B="","",IF(M1288&gt;N1288,"YES","NO"))</f>
        <v/>
      </c>
      <c r="P1288" s="13"/>
      <c r="Q1288" s="179" t="str">
        <f t="shared" ref="Q1288:Q1351" si="640">IF(A1288="","",IF(OR(D1288="",D1288=0),0,D1288))</f>
        <v/>
      </c>
      <c r="R1288" s="180" t="str">
        <f t="shared" ref="R1288:R1351" si="641">IF(C1288="","",IF(OR(C1288="Spirit-Based Cooler",C1288="Wine-Based Cooler",C1288="Cider",C1288="Other"),"Refreshment Beverage",""))</f>
        <v/>
      </c>
      <c r="S1288" s="13" t="str">
        <f>IF(A1288="","",IF(R1288="Refreshment Beverage",VLOOKUP(VALUE(Q1288),Rates!G$15:L$19,2,0),VLOOKUP(VALUE(Q1288),Rates!G$4:L$8,2,0)))</f>
        <v/>
      </c>
      <c r="T1288" s="13" t="str">
        <f t="shared" ref="T1288:T1351" si="642">IF(A1288="","",G1288)</f>
        <v/>
      </c>
      <c r="U1288" s="181" t="str">
        <f t="shared" ref="U1288:U1351" si="643">IF(A:A="","",SUM(W1288/V1288))</f>
        <v/>
      </c>
      <c r="V1288" s="13" t="str">
        <f t="shared" ref="V1288:V1351" si="644">IF(A1288="","",F1288)</f>
        <v/>
      </c>
      <c r="W1288" s="13" t="str">
        <f t="shared" ref="W1288:W1351" si="645">IF(A1288="","",E1288*F1288)</f>
        <v/>
      </c>
      <c r="X1288" s="182" t="str">
        <f t="shared" ref="X1288:X1351" si="646">IF(A1288="","",H1288)</f>
        <v/>
      </c>
      <c r="Y1288" s="183" t="str">
        <f>IF(A:A="","",IF(R1288="Refreshment Beverage",VLOOKUP(Q1288,Rates!G$15:L$19,6,0)*W1288,VLOOKUP(Q1288,Rates!G$4:L$12,6,0)*W1288))</f>
        <v/>
      </c>
      <c r="Z1288" s="183" t="str">
        <f t="shared" ref="Z1288:Z1351" si="647">IF(A:A="","",IF(R1288="Refreshment Beverage",0,IF(T1288="Keg",0,ROUND(0.34/12*V1288,2))))</f>
        <v/>
      </c>
      <c r="AA1288" s="17">
        <f t="shared" si="635"/>
        <v>0</v>
      </c>
      <c r="AB1288" s="177" t="str" cm="1">
        <f t="array" ref="AB1288">IF(_xlfn.SINGLE(A:A)="","",IF(R1288="Refreshment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177" t="str" cm="1">
        <f t="array" ref="AC1288">IF(_xlfn.SINGLE(A:A)="","",IF(R1288="Refreshment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68">
        <f>IFERROR(IF(OR(Q1288=1,Q1288=2,Q1288=3,Q1288=4),VLOOKUP(Q1288,Rates!$A$31:$B$34,2,0)*W1288,IF(V1288=1,VLOOKUP(U1288,'REB BEV MIN MKUP'!B:E,4,0),IF(V1288&gt;1,VLOOKUP(VALUE(W1288),'REB BEV MIN MKUP'!O:Q,3,0),0))),0)</f>
        <v>0</v>
      </c>
      <c r="AE1288" s="177" t="str">
        <f t="shared" ref="AE1288:AE1351" si="648">IF(J1288="Gross Price to Brewers",I1288,"")</f>
        <v/>
      </c>
      <c r="AF1288" s="13" t="str">
        <f t="shared" ref="AF1288:AF1351" si="649">IF(AE:AE="","",ROUND(SUM(AE1288*(S1288/100)),4))</f>
        <v/>
      </c>
      <c r="AG1288" s="177" t="str">
        <f t="shared" ref="AG1288:AG1351" si="650">IF(AE:AE="","",IF(R1288="Refreshment Beverage",MAX(AF1288,AD1288),MAX(AB1288,AF1288)))</f>
        <v/>
      </c>
      <c r="AH1288" s="184" t="str">
        <f t="shared" ref="AH1288:AH1351" si="651">IF(AE:AE="","",IF(R1288="Refreshment Beverage",AK1288-AJ1288,SUM(Y1288:AA1288)+AE1288+AG1288))</f>
        <v/>
      </c>
      <c r="AI1288" s="184" t="str">
        <f>IF(AE:AE="","",IF(R1288="Refreshment Beverage",AK1288*(Rates!J$19/100),ROUND(SUM(AH1288*(Rates!$J$8/100)),4)))</f>
        <v/>
      </c>
      <c r="AJ1288" s="183" t="str">
        <f t="shared" ref="AJ1288:AJ1351" si="652">IF(AE:AE="","",IF(R1288="Refreshment Beverage",AI1288,MAX(AC1288,AI1288)))</f>
        <v/>
      </c>
      <c r="AK1288" s="185" t="str">
        <f t="shared" ref="AK1288:AK1351" si="653">IF(AE:AE="","",IF(R1288="Refreshment Beverage",SUM(AE1288+Y1288+Z1288+AA1288+AG1288),SUM(AH1288+AJ1288)))</f>
        <v/>
      </c>
      <c r="AL1288" s="177" t="str">
        <f t="shared" ref="AL1288:AL1351" si="654">IF(AS1288="","",IF(R1288="Refreshment Beverage",ROUND(SUM(AS1288-AR1288-AA1288-Z1288-Y1288),2),ROUND(SUM(AS1288-AR1288-AN1288-Y1288-Z1288-AA1288),2)))</f>
        <v/>
      </c>
      <c r="AM1288" s="13" t="str">
        <f>IF(AS1288="","",IF(R1288="Refreshment Beverage",ROUND(AS1288*Rates!K$19,4),ROUND(AO1288*(VLOOKUP(VALUE(Q1288),Rates!G$4:L$12,3,0)),4)))</f>
        <v/>
      </c>
      <c r="AN1288" s="183" t="str">
        <f>IF(AS1288="","",IF(R1288="Refreshment Beverage",AS1288*(Rates!J$19/100),MAX(AM1288,AB1288)))</f>
        <v/>
      </c>
      <c r="AO1288" s="186" t="str">
        <f t="shared" ref="AO1288:AO1351" si="655">IF(AS1288="","",ROUND(SUM(AS1288-AR1288-Y1288-Z1288-AA1288),4))</f>
        <v/>
      </c>
      <c r="AP1288" s="186" t="str">
        <f t="shared" ref="AP1288:AP1351" si="656">IF(AS1288="","",IF(R1288="Refreshment Beverage",ROUND(AS1288-AN1288,2),ROUND(SUM(AS1288-AR1288),2)))</f>
        <v/>
      </c>
      <c r="AQ1288" s="186" t="str">
        <f>IF(AS1288="","",IF(R1288="Refreshment Beverage",ROUND(SUM(VLOOKUP(Q:Q,Rates!G$15:L$19,3,0)*(AS1288-Y1288-Z1288-AA1288)),4),ROUND(SUM(Rates!$K$8*AS1288),4)))</f>
        <v/>
      </c>
      <c r="AR1288" s="184" t="str">
        <f t="shared" ref="AR1288:AR1351" si="657">IF(AS1288="","",IF(R1288="Refreshment Beverage",MAX(AD1288,AQ1288),MAX(AQ1288,AC1288)))</f>
        <v/>
      </c>
      <c r="AS1288" s="185" t="str">
        <f t="shared" ref="AS1288:AS1351" si="658">IF(J1288="Retail Price",SUM(I1288+0.004),"")</f>
        <v/>
      </c>
      <c r="AT1288" s="177" t="str">
        <f t="shared" ref="AT1288:AT1351" si="659">IF(AX1288="","",IF(R1288="Refreshment Beverage",SUM(BA1288-AV1288-Y1288-Z1288-AA1288),SUM(AX1288-AV1288-Y1288-Z1288-AA1288)))</f>
        <v/>
      </c>
      <c r="AU1288" s="13" t="str">
        <f>IF(AX1288="","",IF(R1288="Refreshment Beverage",ROUND((BA1288-Y1288-Z1288-AA1288)*VLOOKUP(VALUE(Q1288),Rates!G$15:L$19,3,0),4),ROUND(AW1288*(VLOOKUP(VALUE(Q1288),Rates!G:L,3,0)),4)))</f>
        <v/>
      </c>
      <c r="AV1288" s="183" t="str">
        <f t="shared" ref="AV1288:AV1351" si="660">IF(AX1288="","",IF(R1288="Refreshment Beverage",MAX(AU1288,AD1288),MAX(AB1288,AU1288)))</f>
        <v/>
      </c>
      <c r="AW1288" s="186" t="str">
        <f t="shared" ref="AW1288:AW1351" si="661">IF(AX1288="","",IF(R1288="Refreshment Beverage",SUM(BA1288-AV1288-Y1288-Z1288-AA1288),ROUND(SUM(BA1288-AZ1288-Y1288-Z1288-AA1288),4)))</f>
        <v/>
      </c>
      <c r="AX1288" s="184" t="str">
        <f t="shared" ref="AX1288:AX1351" si="662">IF(J1288="Licensee Retail",I1288,"")</f>
        <v/>
      </c>
      <c r="AY1288" s="186" t="str">
        <f>IF(AX1288="","",IF(R1288="Refreshment Beverage",ROUND(SUM(AX1288*Rates!K$19),4),ROUND(SUM(AX1288*(Rates!J$8/100)),4)))</f>
        <v/>
      </c>
      <c r="AZ1288" s="183" t="str">
        <f t="shared" ref="AZ1288:AZ1351" si="663">IF(AX1288="","",MAX($AC1288,AY1288))</f>
        <v/>
      </c>
      <c r="BA1288" s="185" t="str">
        <f t="shared" ref="BA1288:BA1351" si="664">IF(AX1288="","",SUM(AX1288+AZ1288))</f>
        <v/>
      </c>
      <c r="BD1288" s="171"/>
      <c r="BE1288" s="171"/>
      <c r="BF1288" s="171"/>
      <c r="BG1288" s="171"/>
    </row>
    <row r="1289" spans="1:59" ht="15" customHeight="1" x14ac:dyDescent="0.3">
      <c r="A1289" s="172"/>
      <c r="B1289" s="172"/>
      <c r="C1289" s="172"/>
      <c r="D1289" s="173"/>
      <c r="E1289" s="173"/>
      <c r="F1289" s="173"/>
      <c r="G1289" s="173"/>
      <c r="H1289" s="173"/>
      <c r="I1289" s="174"/>
      <c r="J1289" s="175"/>
      <c r="K1289" s="176" t="str">
        <f t="shared" si="636"/>
        <v/>
      </c>
      <c r="L1289" s="177" t="str">
        <f t="shared" si="637"/>
        <v/>
      </c>
      <c r="M1289" s="178" t="str">
        <f t="shared" si="638"/>
        <v/>
      </c>
      <c r="N1289" s="44" t="str" cm="1">
        <f t="array" ref="N1289">IFERROR(IF(_xlfn.SINGLE(A:A)="","",IF(R1289="Beer",SUM(LOOKUP(2,1/(Rates!$B$3:$B$5&lt;=W1289)/(Rates!$C$3:$C$5&gt;=W1289),Rates!$D$3:$D$5)*(X1289/100)*W1289),IF(R1289="Refreshment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44" t="str">
        <f t="shared" si="639"/>
        <v/>
      </c>
      <c r="P1289" s="13"/>
      <c r="Q1289" s="179" t="str">
        <f t="shared" si="640"/>
        <v/>
      </c>
      <c r="R1289" s="180" t="str">
        <f t="shared" si="641"/>
        <v/>
      </c>
      <c r="S1289" s="13" t="str">
        <f>IF(A1289="","",IF(R1289="Refreshment Beverage",VLOOKUP(VALUE(Q1289),Rates!G$15:L$19,2,0),VLOOKUP(VALUE(Q1289),Rates!G$4:L$8,2,0)))</f>
        <v/>
      </c>
      <c r="T1289" s="13" t="str">
        <f t="shared" si="642"/>
        <v/>
      </c>
      <c r="U1289" s="181" t="str">
        <f t="shared" si="643"/>
        <v/>
      </c>
      <c r="V1289" s="13" t="str">
        <f t="shared" si="644"/>
        <v/>
      </c>
      <c r="W1289" s="13" t="str">
        <f t="shared" si="645"/>
        <v/>
      </c>
      <c r="X1289" s="182" t="str">
        <f t="shared" si="646"/>
        <v/>
      </c>
      <c r="Y1289" s="183" t="str">
        <f>IF(A:A="","",IF(R1289="Refreshment Beverage",VLOOKUP(Q1289,Rates!G$15:L$19,6,0)*W1289,VLOOKUP(Q1289,Rates!G$4:L$12,6,0)*W1289))</f>
        <v/>
      </c>
      <c r="Z1289" s="183" t="str">
        <f t="shared" si="647"/>
        <v/>
      </c>
      <c r="AA1289" s="17">
        <f t="shared" si="635"/>
        <v>0</v>
      </c>
      <c r="AB1289" s="177" t="str" cm="1">
        <f t="array" ref="AB1289">IF(_xlfn.SINGLE(A:A)="","",IF(R1289="Refreshment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177" t="str" cm="1">
        <f t="array" ref="AC1289">IF(_xlfn.SINGLE(A:A)="","",IF(R1289="Refreshment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68">
        <f>IFERROR(IF(OR(Q1289=1,Q1289=2,Q1289=3,Q1289=4),VLOOKUP(Q1289,Rates!$A$31:$B$34,2,0)*W1289,IF(V1289=1,VLOOKUP(U1289,'REB BEV MIN MKUP'!B:E,4,0),IF(V1289&gt;1,VLOOKUP(VALUE(W1289),'REB BEV MIN MKUP'!O:Q,3,0),0))),0)</f>
        <v>0</v>
      </c>
      <c r="AE1289" s="177" t="str">
        <f t="shared" si="648"/>
        <v/>
      </c>
      <c r="AF1289" s="13" t="str">
        <f t="shared" si="649"/>
        <v/>
      </c>
      <c r="AG1289" s="177" t="str">
        <f t="shared" si="650"/>
        <v/>
      </c>
      <c r="AH1289" s="184" t="str">
        <f t="shared" si="651"/>
        <v/>
      </c>
      <c r="AI1289" s="184" t="str">
        <f>IF(AE:AE="","",IF(R1289="Refreshment Beverage",AK1289*(Rates!J$19/100),ROUND(SUM(AH1289*(Rates!$J$8/100)),4)))</f>
        <v/>
      </c>
      <c r="AJ1289" s="183" t="str">
        <f t="shared" si="652"/>
        <v/>
      </c>
      <c r="AK1289" s="185" t="str">
        <f t="shared" si="653"/>
        <v/>
      </c>
      <c r="AL1289" s="177" t="str">
        <f t="shared" si="654"/>
        <v/>
      </c>
      <c r="AM1289" s="13" t="str">
        <f>IF(AS1289="","",IF(R1289="Refreshment Beverage",ROUND(AS1289*Rates!K$19,4),ROUND(AO1289*(VLOOKUP(VALUE(Q1289),Rates!G$4:L$12,3,0)),4)))</f>
        <v/>
      </c>
      <c r="AN1289" s="183" t="str">
        <f>IF(AS1289="","",IF(R1289="Refreshment Beverage",AS1289*(Rates!J$19/100),MAX(AM1289,AB1289)))</f>
        <v/>
      </c>
      <c r="AO1289" s="186" t="str">
        <f t="shared" si="655"/>
        <v/>
      </c>
      <c r="AP1289" s="186" t="str">
        <f t="shared" si="656"/>
        <v/>
      </c>
      <c r="AQ1289" s="186" t="str">
        <f>IF(AS1289="","",IF(R1289="Refreshment Beverage",ROUND(SUM(VLOOKUP(Q:Q,Rates!G$15:L$19,3,0)*(AS1289-Y1289-Z1289-AA1289)),4),ROUND(SUM(Rates!$K$8*AS1289),4)))</f>
        <v/>
      </c>
      <c r="AR1289" s="184" t="str">
        <f t="shared" si="657"/>
        <v/>
      </c>
      <c r="AS1289" s="185" t="str">
        <f t="shared" si="658"/>
        <v/>
      </c>
      <c r="AT1289" s="177" t="str">
        <f t="shared" si="659"/>
        <v/>
      </c>
      <c r="AU1289" s="13" t="str">
        <f>IF(AX1289="","",IF(R1289="Refreshment Beverage",ROUND((BA1289-Y1289-Z1289-AA1289)*VLOOKUP(VALUE(Q1289),Rates!G$15:L$19,3,0),4),ROUND(AW1289*(VLOOKUP(VALUE(Q1289),Rates!G:L,3,0)),4)))</f>
        <v/>
      </c>
      <c r="AV1289" s="183" t="str">
        <f t="shared" si="660"/>
        <v/>
      </c>
      <c r="AW1289" s="186" t="str">
        <f t="shared" si="661"/>
        <v/>
      </c>
      <c r="AX1289" s="184" t="str">
        <f t="shared" si="662"/>
        <v/>
      </c>
      <c r="AY1289" s="186" t="str">
        <f>IF(AX1289="","",IF(R1289="Refreshment Beverage",ROUND(SUM(AX1289*Rates!K$19),4),ROUND(SUM(AX1289*(Rates!J$8/100)),4)))</f>
        <v/>
      </c>
      <c r="AZ1289" s="183" t="str">
        <f t="shared" si="663"/>
        <v/>
      </c>
      <c r="BA1289" s="185" t="str">
        <f t="shared" si="664"/>
        <v/>
      </c>
      <c r="BD1289" s="171"/>
      <c r="BE1289" s="171"/>
      <c r="BF1289" s="171"/>
      <c r="BG1289" s="171"/>
    </row>
    <row r="1290" spans="1:59" ht="15" customHeight="1" x14ac:dyDescent="0.3">
      <c r="A1290" s="172"/>
      <c r="B1290" s="172"/>
      <c r="C1290" s="172"/>
      <c r="D1290" s="173"/>
      <c r="E1290" s="173"/>
      <c r="F1290" s="173"/>
      <c r="G1290" s="173"/>
      <c r="H1290" s="173"/>
      <c r="I1290" s="174"/>
      <c r="J1290" s="175"/>
      <c r="K1290" s="176" t="str">
        <f t="shared" si="636"/>
        <v/>
      </c>
      <c r="L1290" s="177" t="str">
        <f t="shared" si="637"/>
        <v/>
      </c>
      <c r="M1290" s="178" t="str">
        <f t="shared" si="638"/>
        <v/>
      </c>
      <c r="N1290" s="44" t="str" cm="1">
        <f t="array" ref="N1290">IFERROR(IF(_xlfn.SINGLE(A:A)="","",IF(R1290="Beer",SUM(LOOKUP(2,1/(Rates!$B$3:$B$5&lt;=W1290)/(Rates!$C$3:$C$5&gt;=W1290),Rates!$D$3:$D$5)*(X1290/100)*W1290),IF(R1290="Refreshment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44" t="str">
        <f t="shared" si="639"/>
        <v/>
      </c>
      <c r="P1290" s="13"/>
      <c r="Q1290" s="179" t="str">
        <f t="shared" si="640"/>
        <v/>
      </c>
      <c r="R1290" s="180" t="str">
        <f t="shared" si="641"/>
        <v/>
      </c>
      <c r="S1290" s="13" t="str">
        <f>IF(A1290="","",IF(R1290="Refreshment Beverage",VLOOKUP(VALUE(Q1290),Rates!G$15:L$19,2,0),VLOOKUP(VALUE(Q1290),Rates!G$4:L$8,2,0)))</f>
        <v/>
      </c>
      <c r="T1290" s="13" t="str">
        <f t="shared" si="642"/>
        <v/>
      </c>
      <c r="U1290" s="181" t="str">
        <f t="shared" si="643"/>
        <v/>
      </c>
      <c r="V1290" s="13" t="str">
        <f t="shared" si="644"/>
        <v/>
      </c>
      <c r="W1290" s="13" t="str">
        <f t="shared" si="645"/>
        <v/>
      </c>
      <c r="X1290" s="182" t="str">
        <f t="shared" si="646"/>
        <v/>
      </c>
      <c r="Y1290" s="183" t="str">
        <f>IF(A:A="","",IF(R1290="Refreshment Beverage",VLOOKUP(Q1290,Rates!G$15:L$19,6,0)*W1290,VLOOKUP(Q1290,Rates!G$4:L$12,6,0)*W1290))</f>
        <v/>
      </c>
      <c r="Z1290" s="183" t="str">
        <f t="shared" si="647"/>
        <v/>
      </c>
      <c r="AA1290" s="17">
        <f t="shared" si="635"/>
        <v>0</v>
      </c>
      <c r="AB1290" s="177" t="str" cm="1">
        <f t="array" ref="AB1290">IF(_xlfn.SINGLE(A:A)="","",IF(R1290="Refreshment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177" t="str" cm="1">
        <f t="array" ref="AC1290">IF(_xlfn.SINGLE(A:A)="","",IF(R1290="Refreshment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68">
        <f>IFERROR(IF(OR(Q1290=1,Q1290=2,Q1290=3,Q1290=4),VLOOKUP(Q1290,Rates!$A$31:$B$34,2,0)*W1290,IF(V1290=1,VLOOKUP(U1290,'REB BEV MIN MKUP'!B:E,4,0),IF(V1290&gt;1,VLOOKUP(VALUE(W1290),'REB BEV MIN MKUP'!O:Q,3,0),0))),0)</f>
        <v>0</v>
      </c>
      <c r="AE1290" s="177" t="str">
        <f t="shared" si="648"/>
        <v/>
      </c>
      <c r="AF1290" s="13" t="str">
        <f t="shared" si="649"/>
        <v/>
      </c>
      <c r="AG1290" s="177" t="str">
        <f t="shared" si="650"/>
        <v/>
      </c>
      <c r="AH1290" s="184" t="str">
        <f t="shared" si="651"/>
        <v/>
      </c>
      <c r="AI1290" s="184" t="str">
        <f>IF(AE:AE="","",IF(R1290="Refreshment Beverage",AK1290*(Rates!J$19/100),ROUND(SUM(AH1290*(Rates!$J$8/100)),4)))</f>
        <v/>
      </c>
      <c r="AJ1290" s="183" t="str">
        <f t="shared" si="652"/>
        <v/>
      </c>
      <c r="AK1290" s="185" t="str">
        <f t="shared" si="653"/>
        <v/>
      </c>
      <c r="AL1290" s="177" t="str">
        <f t="shared" si="654"/>
        <v/>
      </c>
      <c r="AM1290" s="13" t="str">
        <f>IF(AS1290="","",IF(R1290="Refreshment Beverage",ROUND(AS1290*Rates!K$19,4),ROUND(AO1290*(VLOOKUP(VALUE(Q1290),Rates!G$4:L$12,3,0)),4)))</f>
        <v/>
      </c>
      <c r="AN1290" s="183" t="str">
        <f>IF(AS1290="","",IF(R1290="Refreshment Beverage",AS1290*(Rates!J$19/100),MAX(AM1290,AB1290)))</f>
        <v/>
      </c>
      <c r="AO1290" s="186" t="str">
        <f t="shared" si="655"/>
        <v/>
      </c>
      <c r="AP1290" s="186" t="str">
        <f t="shared" si="656"/>
        <v/>
      </c>
      <c r="AQ1290" s="186" t="str">
        <f>IF(AS1290="","",IF(R1290="Refreshment Beverage",ROUND(SUM(VLOOKUP(Q:Q,Rates!G$15:L$19,3,0)*(AS1290-Y1290-Z1290-AA1290)),4),ROUND(SUM(Rates!$K$8*AS1290),4)))</f>
        <v/>
      </c>
      <c r="AR1290" s="184" t="str">
        <f t="shared" si="657"/>
        <v/>
      </c>
      <c r="AS1290" s="185" t="str">
        <f t="shared" si="658"/>
        <v/>
      </c>
      <c r="AT1290" s="177" t="str">
        <f t="shared" si="659"/>
        <v/>
      </c>
      <c r="AU1290" s="13" t="str">
        <f>IF(AX1290="","",IF(R1290="Refreshment Beverage",ROUND((BA1290-Y1290-Z1290-AA1290)*VLOOKUP(VALUE(Q1290),Rates!G$15:L$19,3,0),4),ROUND(AW1290*(VLOOKUP(VALUE(Q1290),Rates!G:L,3,0)),4)))</f>
        <v/>
      </c>
      <c r="AV1290" s="183" t="str">
        <f t="shared" si="660"/>
        <v/>
      </c>
      <c r="AW1290" s="186" t="str">
        <f t="shared" si="661"/>
        <v/>
      </c>
      <c r="AX1290" s="184" t="str">
        <f t="shared" si="662"/>
        <v/>
      </c>
      <c r="AY1290" s="186" t="str">
        <f>IF(AX1290="","",IF(R1290="Refreshment Beverage",ROUND(SUM(AX1290*Rates!K$19),4),ROUND(SUM(AX1290*(Rates!J$8/100)),4)))</f>
        <v/>
      </c>
      <c r="AZ1290" s="183" t="str">
        <f t="shared" si="663"/>
        <v/>
      </c>
      <c r="BA1290" s="185" t="str">
        <f t="shared" si="664"/>
        <v/>
      </c>
      <c r="BD1290" s="171"/>
      <c r="BE1290" s="171"/>
      <c r="BF1290" s="171"/>
      <c r="BG1290" s="171"/>
    </row>
    <row r="1291" spans="1:59" ht="15" customHeight="1" x14ac:dyDescent="0.3">
      <c r="A1291" s="172"/>
      <c r="B1291" s="172"/>
      <c r="C1291" s="172"/>
      <c r="D1291" s="173"/>
      <c r="E1291" s="173"/>
      <c r="F1291" s="173"/>
      <c r="G1291" s="173"/>
      <c r="H1291" s="173"/>
      <c r="I1291" s="174"/>
      <c r="J1291" s="175"/>
      <c r="K1291" s="176" t="str">
        <f t="shared" si="636"/>
        <v/>
      </c>
      <c r="L1291" s="177" t="str">
        <f t="shared" si="637"/>
        <v/>
      </c>
      <c r="M1291" s="178" t="str">
        <f t="shared" si="638"/>
        <v/>
      </c>
      <c r="N1291" s="44" t="str" cm="1">
        <f t="array" ref="N1291">IFERROR(IF(_xlfn.SINGLE(A:A)="","",IF(R1291="Beer",SUM(LOOKUP(2,1/(Rates!$B$3:$B$5&lt;=W1291)/(Rates!$C$3:$C$5&gt;=W1291),Rates!$D$3:$D$5)*(X1291/100)*W1291),IF(R1291="Refreshment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44" t="str">
        <f t="shared" si="639"/>
        <v/>
      </c>
      <c r="P1291" s="13"/>
      <c r="Q1291" s="179" t="str">
        <f t="shared" si="640"/>
        <v/>
      </c>
      <c r="R1291" s="180" t="str">
        <f t="shared" si="641"/>
        <v/>
      </c>
      <c r="S1291" s="13" t="str">
        <f>IF(A1291="","",IF(R1291="Refreshment Beverage",VLOOKUP(VALUE(Q1291),Rates!G$15:L$19,2,0),VLOOKUP(VALUE(Q1291),Rates!G$4:L$8,2,0)))</f>
        <v/>
      </c>
      <c r="T1291" s="13" t="str">
        <f t="shared" si="642"/>
        <v/>
      </c>
      <c r="U1291" s="181" t="str">
        <f t="shared" si="643"/>
        <v/>
      </c>
      <c r="V1291" s="13" t="str">
        <f t="shared" si="644"/>
        <v/>
      </c>
      <c r="W1291" s="13" t="str">
        <f t="shared" si="645"/>
        <v/>
      </c>
      <c r="X1291" s="182" t="str">
        <f t="shared" si="646"/>
        <v/>
      </c>
      <c r="Y1291" s="183" t="str">
        <f>IF(A:A="","",IF(R1291="Refreshment Beverage",VLOOKUP(Q1291,Rates!G$15:L$19,6,0)*W1291,VLOOKUP(Q1291,Rates!G$4:L$12,6,0)*W1291))</f>
        <v/>
      </c>
      <c r="Z1291" s="183" t="str">
        <f t="shared" si="647"/>
        <v/>
      </c>
      <c r="AA1291" s="17">
        <f t="shared" si="635"/>
        <v>0</v>
      </c>
      <c r="AB1291" s="177" t="str" cm="1">
        <f t="array" ref="AB1291">IF(_xlfn.SINGLE(A:A)="","",IF(R1291="Refreshment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177" t="str" cm="1">
        <f t="array" ref="AC1291">IF(_xlfn.SINGLE(A:A)="","",IF(R1291="Refreshment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68">
        <f>IFERROR(IF(OR(Q1291=1,Q1291=2,Q1291=3,Q1291=4),VLOOKUP(Q1291,Rates!$A$31:$B$34,2,0)*W1291,IF(V1291=1,VLOOKUP(U1291,'REB BEV MIN MKUP'!B:E,4,0),IF(V1291&gt;1,VLOOKUP(VALUE(W1291),'REB BEV MIN MKUP'!O:Q,3,0),0))),0)</f>
        <v>0</v>
      </c>
      <c r="AE1291" s="177" t="str">
        <f t="shared" si="648"/>
        <v/>
      </c>
      <c r="AF1291" s="13" t="str">
        <f t="shared" si="649"/>
        <v/>
      </c>
      <c r="AG1291" s="177" t="str">
        <f t="shared" si="650"/>
        <v/>
      </c>
      <c r="AH1291" s="184" t="str">
        <f t="shared" si="651"/>
        <v/>
      </c>
      <c r="AI1291" s="184" t="str">
        <f>IF(AE:AE="","",IF(R1291="Refreshment Beverage",AK1291*(Rates!J$19/100),ROUND(SUM(AH1291*(Rates!$J$8/100)),4)))</f>
        <v/>
      </c>
      <c r="AJ1291" s="183" t="str">
        <f t="shared" si="652"/>
        <v/>
      </c>
      <c r="AK1291" s="185" t="str">
        <f t="shared" si="653"/>
        <v/>
      </c>
      <c r="AL1291" s="177" t="str">
        <f t="shared" si="654"/>
        <v/>
      </c>
      <c r="AM1291" s="13" t="str">
        <f>IF(AS1291="","",IF(R1291="Refreshment Beverage",ROUND(AS1291*Rates!K$19,4),ROUND(AO1291*(VLOOKUP(VALUE(Q1291),Rates!G$4:L$12,3,0)),4)))</f>
        <v/>
      </c>
      <c r="AN1291" s="183" t="str">
        <f>IF(AS1291="","",IF(R1291="Refreshment Beverage",AS1291*(Rates!J$19/100),MAX(AM1291,AB1291)))</f>
        <v/>
      </c>
      <c r="AO1291" s="186" t="str">
        <f t="shared" si="655"/>
        <v/>
      </c>
      <c r="AP1291" s="186" t="str">
        <f t="shared" si="656"/>
        <v/>
      </c>
      <c r="AQ1291" s="186" t="str">
        <f>IF(AS1291="","",IF(R1291="Refreshment Beverage",ROUND(SUM(VLOOKUP(Q:Q,Rates!G$15:L$19,3,0)*(AS1291-Y1291-Z1291-AA1291)),4),ROUND(SUM(Rates!$K$8*AS1291),4)))</f>
        <v/>
      </c>
      <c r="AR1291" s="184" t="str">
        <f t="shared" si="657"/>
        <v/>
      </c>
      <c r="AS1291" s="185" t="str">
        <f t="shared" si="658"/>
        <v/>
      </c>
      <c r="AT1291" s="177" t="str">
        <f t="shared" si="659"/>
        <v/>
      </c>
      <c r="AU1291" s="13" t="str">
        <f>IF(AX1291="","",IF(R1291="Refreshment Beverage",ROUND((BA1291-Y1291-Z1291-AA1291)*VLOOKUP(VALUE(Q1291),Rates!G$15:L$19,3,0),4),ROUND(AW1291*(VLOOKUP(VALUE(Q1291),Rates!G:L,3,0)),4)))</f>
        <v/>
      </c>
      <c r="AV1291" s="183" t="str">
        <f t="shared" si="660"/>
        <v/>
      </c>
      <c r="AW1291" s="186" t="str">
        <f t="shared" si="661"/>
        <v/>
      </c>
      <c r="AX1291" s="184" t="str">
        <f t="shared" si="662"/>
        <v/>
      </c>
      <c r="AY1291" s="186" t="str">
        <f>IF(AX1291="","",IF(R1291="Refreshment Beverage",ROUND(SUM(AX1291*Rates!K$19),4),ROUND(SUM(AX1291*(Rates!J$8/100)),4)))</f>
        <v/>
      </c>
      <c r="AZ1291" s="183" t="str">
        <f t="shared" si="663"/>
        <v/>
      </c>
      <c r="BA1291" s="185" t="str">
        <f t="shared" si="664"/>
        <v/>
      </c>
      <c r="BD1291" s="171"/>
      <c r="BE1291" s="171"/>
      <c r="BF1291" s="171"/>
      <c r="BG1291" s="171"/>
    </row>
    <row r="1292" spans="1:59" ht="15" customHeight="1" x14ac:dyDescent="0.3">
      <c r="A1292" s="172"/>
      <c r="B1292" s="172"/>
      <c r="C1292" s="172"/>
      <c r="D1292" s="173"/>
      <c r="E1292" s="173"/>
      <c r="F1292" s="173"/>
      <c r="G1292" s="173"/>
      <c r="H1292" s="173"/>
      <c r="I1292" s="174"/>
      <c r="J1292" s="175"/>
      <c r="K1292" s="176" t="str">
        <f t="shared" si="636"/>
        <v/>
      </c>
      <c r="L1292" s="177" t="str">
        <f t="shared" si="637"/>
        <v/>
      </c>
      <c r="M1292" s="178" t="str">
        <f t="shared" si="638"/>
        <v/>
      </c>
      <c r="N1292" s="44" t="str" cm="1">
        <f t="array" ref="N1292">IFERROR(IF(_xlfn.SINGLE(A:A)="","",IF(R1292="Beer",SUM(LOOKUP(2,1/(Rates!$B$3:$B$5&lt;=W1292)/(Rates!$C$3:$C$5&gt;=W1292),Rates!$D$3:$D$5)*(X1292/100)*W1292),IF(R1292="Refreshment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44" t="str">
        <f t="shared" si="639"/>
        <v/>
      </c>
      <c r="P1292" s="13"/>
      <c r="Q1292" s="179" t="str">
        <f t="shared" si="640"/>
        <v/>
      </c>
      <c r="R1292" s="180" t="str">
        <f t="shared" si="641"/>
        <v/>
      </c>
      <c r="S1292" s="13" t="str">
        <f>IF(A1292="","",IF(R1292="Refreshment Beverage",VLOOKUP(VALUE(Q1292),Rates!G$15:L$19,2,0),VLOOKUP(VALUE(Q1292),Rates!G$4:L$8,2,0)))</f>
        <v/>
      </c>
      <c r="T1292" s="13" t="str">
        <f t="shared" si="642"/>
        <v/>
      </c>
      <c r="U1292" s="181" t="str">
        <f t="shared" si="643"/>
        <v/>
      </c>
      <c r="V1292" s="13" t="str">
        <f t="shared" si="644"/>
        <v/>
      </c>
      <c r="W1292" s="13" t="str">
        <f t="shared" si="645"/>
        <v/>
      </c>
      <c r="X1292" s="182" t="str">
        <f t="shared" si="646"/>
        <v/>
      </c>
      <c r="Y1292" s="183" t="str">
        <f>IF(A:A="","",IF(R1292="Refreshment Beverage",VLOOKUP(Q1292,Rates!G$15:L$19,6,0)*W1292,VLOOKUP(Q1292,Rates!G$4:L$12,6,0)*W1292))</f>
        <v/>
      </c>
      <c r="Z1292" s="183" t="str">
        <f t="shared" si="647"/>
        <v/>
      </c>
      <c r="AA1292" s="17">
        <f t="shared" si="635"/>
        <v>0</v>
      </c>
      <c r="AB1292" s="177" t="str" cm="1">
        <f t="array" ref="AB1292">IF(_xlfn.SINGLE(A:A)="","",IF(R1292="Refreshment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177" t="str" cm="1">
        <f t="array" ref="AC1292">IF(_xlfn.SINGLE(A:A)="","",IF(R1292="Refreshment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68">
        <f>IFERROR(IF(OR(Q1292=1,Q1292=2,Q1292=3,Q1292=4),VLOOKUP(Q1292,Rates!$A$31:$B$34,2,0)*W1292,IF(V1292=1,VLOOKUP(U1292,'REB BEV MIN MKUP'!B:E,4,0),IF(V1292&gt;1,VLOOKUP(VALUE(W1292),'REB BEV MIN MKUP'!O:Q,3,0),0))),0)</f>
        <v>0</v>
      </c>
      <c r="AE1292" s="177" t="str">
        <f t="shared" si="648"/>
        <v/>
      </c>
      <c r="AF1292" s="13" t="str">
        <f t="shared" si="649"/>
        <v/>
      </c>
      <c r="AG1292" s="177" t="str">
        <f t="shared" si="650"/>
        <v/>
      </c>
      <c r="AH1292" s="184" t="str">
        <f t="shared" si="651"/>
        <v/>
      </c>
      <c r="AI1292" s="184" t="str">
        <f>IF(AE:AE="","",IF(R1292="Refreshment Beverage",AK1292*(Rates!J$19/100),ROUND(SUM(AH1292*(Rates!$J$8/100)),4)))</f>
        <v/>
      </c>
      <c r="AJ1292" s="183" t="str">
        <f t="shared" si="652"/>
        <v/>
      </c>
      <c r="AK1292" s="185" t="str">
        <f t="shared" si="653"/>
        <v/>
      </c>
      <c r="AL1292" s="177" t="str">
        <f t="shared" si="654"/>
        <v/>
      </c>
      <c r="AM1292" s="13" t="str">
        <f>IF(AS1292="","",IF(R1292="Refreshment Beverage",ROUND(AS1292*Rates!K$19,4),ROUND(AO1292*(VLOOKUP(VALUE(Q1292),Rates!G$4:L$12,3,0)),4)))</f>
        <v/>
      </c>
      <c r="AN1292" s="183" t="str">
        <f>IF(AS1292="","",IF(R1292="Refreshment Beverage",AS1292*(Rates!J$19/100),MAX(AM1292,AB1292)))</f>
        <v/>
      </c>
      <c r="AO1292" s="186" t="str">
        <f t="shared" si="655"/>
        <v/>
      </c>
      <c r="AP1292" s="186" t="str">
        <f t="shared" si="656"/>
        <v/>
      </c>
      <c r="AQ1292" s="186" t="str">
        <f>IF(AS1292="","",IF(R1292="Refreshment Beverage",ROUND(SUM(VLOOKUP(Q:Q,Rates!G$15:L$19,3,0)*(AS1292-Y1292-Z1292-AA1292)),4),ROUND(SUM(Rates!$K$8*AS1292),4)))</f>
        <v/>
      </c>
      <c r="AR1292" s="184" t="str">
        <f t="shared" si="657"/>
        <v/>
      </c>
      <c r="AS1292" s="185" t="str">
        <f t="shared" si="658"/>
        <v/>
      </c>
      <c r="AT1292" s="177" t="str">
        <f t="shared" si="659"/>
        <v/>
      </c>
      <c r="AU1292" s="13" t="str">
        <f>IF(AX1292="","",IF(R1292="Refreshment Beverage",ROUND((BA1292-Y1292-Z1292-AA1292)*VLOOKUP(VALUE(Q1292),Rates!G$15:L$19,3,0),4),ROUND(AW1292*(VLOOKUP(VALUE(Q1292),Rates!G:L,3,0)),4)))</f>
        <v/>
      </c>
      <c r="AV1292" s="183" t="str">
        <f t="shared" si="660"/>
        <v/>
      </c>
      <c r="AW1292" s="186" t="str">
        <f t="shared" si="661"/>
        <v/>
      </c>
      <c r="AX1292" s="184" t="str">
        <f t="shared" si="662"/>
        <v/>
      </c>
      <c r="AY1292" s="186" t="str">
        <f>IF(AX1292="","",IF(R1292="Refreshment Beverage",ROUND(SUM(AX1292*Rates!K$19),4),ROUND(SUM(AX1292*(Rates!J$8/100)),4)))</f>
        <v/>
      </c>
      <c r="AZ1292" s="183" t="str">
        <f t="shared" si="663"/>
        <v/>
      </c>
      <c r="BA1292" s="185" t="str">
        <f t="shared" si="664"/>
        <v/>
      </c>
      <c r="BD1292" s="171"/>
      <c r="BE1292" s="171"/>
      <c r="BF1292" s="171"/>
      <c r="BG1292" s="171"/>
    </row>
    <row r="1293" spans="1:59" ht="15" customHeight="1" x14ac:dyDescent="0.3">
      <c r="A1293" s="172"/>
      <c r="B1293" s="172"/>
      <c r="C1293" s="172"/>
      <c r="D1293" s="173"/>
      <c r="E1293" s="173"/>
      <c r="F1293" s="173"/>
      <c r="G1293" s="173"/>
      <c r="H1293" s="173"/>
      <c r="I1293" s="174"/>
      <c r="J1293" s="175"/>
      <c r="K1293" s="176" t="str">
        <f t="shared" si="636"/>
        <v/>
      </c>
      <c r="L1293" s="177" t="str">
        <f t="shared" si="637"/>
        <v/>
      </c>
      <c r="M1293" s="178" t="str">
        <f t="shared" si="638"/>
        <v/>
      </c>
      <c r="N1293" s="44" t="str" cm="1">
        <f t="array" ref="N1293">IFERROR(IF(_xlfn.SINGLE(A:A)="","",IF(R1293="Beer",SUM(LOOKUP(2,1/(Rates!$B$3:$B$5&lt;=W1293)/(Rates!$C$3:$C$5&gt;=W1293),Rates!$D$3:$D$5)*(X1293/100)*W1293),IF(R1293="Refreshment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44" t="str">
        <f t="shared" si="639"/>
        <v/>
      </c>
      <c r="P1293" s="13"/>
      <c r="Q1293" s="179" t="str">
        <f t="shared" si="640"/>
        <v/>
      </c>
      <c r="R1293" s="180" t="str">
        <f t="shared" si="641"/>
        <v/>
      </c>
      <c r="S1293" s="13" t="str">
        <f>IF(A1293="","",IF(R1293="Refreshment Beverage",VLOOKUP(VALUE(Q1293),Rates!G$15:L$19,2,0),VLOOKUP(VALUE(Q1293),Rates!G$4:L$8,2,0)))</f>
        <v/>
      </c>
      <c r="T1293" s="13" t="str">
        <f t="shared" si="642"/>
        <v/>
      </c>
      <c r="U1293" s="181" t="str">
        <f t="shared" si="643"/>
        <v/>
      </c>
      <c r="V1293" s="13" t="str">
        <f t="shared" si="644"/>
        <v/>
      </c>
      <c r="W1293" s="13" t="str">
        <f t="shared" si="645"/>
        <v/>
      </c>
      <c r="X1293" s="182" t="str">
        <f t="shared" si="646"/>
        <v/>
      </c>
      <c r="Y1293" s="183" t="str">
        <f>IF(A:A="","",IF(R1293="Refreshment Beverage",VLOOKUP(Q1293,Rates!G$15:L$19,6,0)*W1293,VLOOKUP(Q1293,Rates!G$4:L$12,6,0)*W1293))</f>
        <v/>
      </c>
      <c r="Z1293" s="183" t="str">
        <f t="shared" si="647"/>
        <v/>
      </c>
      <c r="AA1293" s="17">
        <f t="shared" si="635"/>
        <v>0</v>
      </c>
      <c r="AB1293" s="177" t="str" cm="1">
        <f t="array" ref="AB1293">IF(_xlfn.SINGLE(A:A)="","",IF(R1293="Refreshment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177" t="str" cm="1">
        <f t="array" ref="AC1293">IF(_xlfn.SINGLE(A:A)="","",IF(R1293="Refreshment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68">
        <f>IFERROR(IF(OR(Q1293=1,Q1293=2,Q1293=3,Q1293=4),VLOOKUP(Q1293,Rates!$A$31:$B$34,2,0)*W1293,IF(V1293=1,VLOOKUP(U1293,'REB BEV MIN MKUP'!B:E,4,0),IF(V1293&gt;1,VLOOKUP(VALUE(W1293),'REB BEV MIN MKUP'!O:Q,3,0),0))),0)</f>
        <v>0</v>
      </c>
      <c r="AE1293" s="177" t="str">
        <f t="shared" si="648"/>
        <v/>
      </c>
      <c r="AF1293" s="13" t="str">
        <f t="shared" si="649"/>
        <v/>
      </c>
      <c r="AG1293" s="177" t="str">
        <f t="shared" si="650"/>
        <v/>
      </c>
      <c r="AH1293" s="184" t="str">
        <f t="shared" si="651"/>
        <v/>
      </c>
      <c r="AI1293" s="184" t="str">
        <f>IF(AE:AE="","",IF(R1293="Refreshment Beverage",AK1293*(Rates!J$19/100),ROUND(SUM(AH1293*(Rates!$J$8/100)),4)))</f>
        <v/>
      </c>
      <c r="AJ1293" s="183" t="str">
        <f t="shared" si="652"/>
        <v/>
      </c>
      <c r="AK1293" s="185" t="str">
        <f t="shared" si="653"/>
        <v/>
      </c>
      <c r="AL1293" s="177" t="str">
        <f t="shared" si="654"/>
        <v/>
      </c>
      <c r="AM1293" s="13" t="str">
        <f>IF(AS1293="","",IF(R1293="Refreshment Beverage",ROUND(AS1293*Rates!K$19,4),ROUND(AO1293*(VLOOKUP(VALUE(Q1293),Rates!G$4:L$12,3,0)),4)))</f>
        <v/>
      </c>
      <c r="AN1293" s="183" t="str">
        <f>IF(AS1293="","",IF(R1293="Refreshment Beverage",AS1293*(Rates!J$19/100),MAX(AM1293,AB1293)))</f>
        <v/>
      </c>
      <c r="AO1293" s="186" t="str">
        <f t="shared" si="655"/>
        <v/>
      </c>
      <c r="AP1293" s="186" t="str">
        <f t="shared" si="656"/>
        <v/>
      </c>
      <c r="AQ1293" s="186" t="str">
        <f>IF(AS1293="","",IF(R1293="Refreshment Beverage",ROUND(SUM(VLOOKUP(Q:Q,Rates!G$15:L$19,3,0)*(AS1293-Y1293-Z1293-AA1293)),4),ROUND(SUM(Rates!$K$8*AS1293),4)))</f>
        <v/>
      </c>
      <c r="AR1293" s="184" t="str">
        <f t="shared" si="657"/>
        <v/>
      </c>
      <c r="AS1293" s="185" t="str">
        <f t="shared" si="658"/>
        <v/>
      </c>
      <c r="AT1293" s="177" t="str">
        <f t="shared" si="659"/>
        <v/>
      </c>
      <c r="AU1293" s="13" t="str">
        <f>IF(AX1293="","",IF(R1293="Refreshment Beverage",ROUND((BA1293-Y1293-Z1293-AA1293)*VLOOKUP(VALUE(Q1293),Rates!G$15:L$19,3,0),4),ROUND(AW1293*(VLOOKUP(VALUE(Q1293),Rates!G:L,3,0)),4)))</f>
        <v/>
      </c>
      <c r="AV1293" s="183" t="str">
        <f t="shared" si="660"/>
        <v/>
      </c>
      <c r="AW1293" s="186" t="str">
        <f t="shared" si="661"/>
        <v/>
      </c>
      <c r="AX1293" s="184" t="str">
        <f t="shared" si="662"/>
        <v/>
      </c>
      <c r="AY1293" s="186" t="str">
        <f>IF(AX1293="","",IF(R1293="Refreshment Beverage",ROUND(SUM(AX1293*Rates!K$19),4),ROUND(SUM(AX1293*(Rates!J$8/100)),4)))</f>
        <v/>
      </c>
      <c r="AZ1293" s="183" t="str">
        <f t="shared" si="663"/>
        <v/>
      </c>
      <c r="BA1293" s="185" t="str">
        <f t="shared" si="664"/>
        <v/>
      </c>
      <c r="BD1293" s="171"/>
      <c r="BE1293" s="171"/>
      <c r="BF1293" s="171"/>
      <c r="BG1293" s="171"/>
    </row>
    <row r="1294" spans="1:59" ht="15" customHeight="1" x14ac:dyDescent="0.3">
      <c r="A1294" s="172"/>
      <c r="B1294" s="172"/>
      <c r="C1294" s="172"/>
      <c r="D1294" s="173"/>
      <c r="E1294" s="173"/>
      <c r="F1294" s="173"/>
      <c r="G1294" s="173"/>
      <c r="H1294" s="173"/>
      <c r="I1294" s="174"/>
      <c r="J1294" s="175"/>
      <c r="K1294" s="176" t="str">
        <f t="shared" si="636"/>
        <v/>
      </c>
      <c r="L1294" s="177" t="str">
        <f t="shared" si="637"/>
        <v/>
      </c>
      <c r="M1294" s="178" t="str">
        <f t="shared" si="638"/>
        <v/>
      </c>
      <c r="N1294" s="44" t="str" cm="1">
        <f t="array" ref="N1294">IFERROR(IF(_xlfn.SINGLE(A:A)="","",IF(R1294="Beer",SUM(LOOKUP(2,1/(Rates!$B$3:$B$5&lt;=W1294)/(Rates!$C$3:$C$5&gt;=W1294),Rates!$D$3:$D$5)*(X1294/100)*W1294),IF(R1294="Refreshment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44" t="str">
        <f t="shared" si="639"/>
        <v/>
      </c>
      <c r="P1294" s="13"/>
      <c r="Q1294" s="179" t="str">
        <f t="shared" si="640"/>
        <v/>
      </c>
      <c r="R1294" s="180" t="str">
        <f t="shared" si="641"/>
        <v/>
      </c>
      <c r="S1294" s="13" t="str">
        <f>IF(A1294="","",IF(R1294="Refreshment Beverage",VLOOKUP(VALUE(Q1294),Rates!G$15:L$19,2,0),VLOOKUP(VALUE(Q1294),Rates!G$4:L$8,2,0)))</f>
        <v/>
      </c>
      <c r="T1294" s="13" t="str">
        <f t="shared" si="642"/>
        <v/>
      </c>
      <c r="U1294" s="181" t="str">
        <f t="shared" si="643"/>
        <v/>
      </c>
      <c r="V1294" s="13" t="str">
        <f t="shared" si="644"/>
        <v/>
      </c>
      <c r="W1294" s="13" t="str">
        <f t="shared" si="645"/>
        <v/>
      </c>
      <c r="X1294" s="182" t="str">
        <f t="shared" si="646"/>
        <v/>
      </c>
      <c r="Y1294" s="183" t="str">
        <f>IF(A:A="","",IF(R1294="Refreshment Beverage",VLOOKUP(Q1294,Rates!G$15:L$19,6,0)*W1294,VLOOKUP(Q1294,Rates!G$4:L$12,6,0)*W1294))</f>
        <v/>
      </c>
      <c r="Z1294" s="183" t="str">
        <f t="shared" si="647"/>
        <v/>
      </c>
      <c r="AA1294" s="17">
        <f t="shared" si="635"/>
        <v>0</v>
      </c>
      <c r="AB1294" s="177" t="str" cm="1">
        <f t="array" ref="AB1294">IF(_xlfn.SINGLE(A:A)="","",IF(R1294="Refreshment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177" t="str" cm="1">
        <f t="array" ref="AC1294">IF(_xlfn.SINGLE(A:A)="","",IF(R1294="Refreshment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68">
        <f>IFERROR(IF(OR(Q1294=1,Q1294=2,Q1294=3,Q1294=4),VLOOKUP(Q1294,Rates!$A$31:$B$34,2,0)*W1294,IF(V1294=1,VLOOKUP(U1294,'REB BEV MIN MKUP'!B:E,4,0),IF(V1294&gt;1,VLOOKUP(VALUE(W1294),'REB BEV MIN MKUP'!O:Q,3,0),0))),0)</f>
        <v>0</v>
      </c>
      <c r="AE1294" s="177" t="str">
        <f t="shared" si="648"/>
        <v/>
      </c>
      <c r="AF1294" s="13" t="str">
        <f t="shared" si="649"/>
        <v/>
      </c>
      <c r="AG1294" s="177" t="str">
        <f t="shared" si="650"/>
        <v/>
      </c>
      <c r="AH1294" s="184" t="str">
        <f t="shared" si="651"/>
        <v/>
      </c>
      <c r="AI1294" s="184" t="str">
        <f>IF(AE:AE="","",IF(R1294="Refreshment Beverage",AK1294*(Rates!J$19/100),ROUND(SUM(AH1294*(Rates!$J$8/100)),4)))</f>
        <v/>
      </c>
      <c r="AJ1294" s="183" t="str">
        <f t="shared" si="652"/>
        <v/>
      </c>
      <c r="AK1294" s="185" t="str">
        <f t="shared" si="653"/>
        <v/>
      </c>
      <c r="AL1294" s="177" t="str">
        <f t="shared" si="654"/>
        <v/>
      </c>
      <c r="AM1294" s="13" t="str">
        <f>IF(AS1294="","",IF(R1294="Refreshment Beverage",ROUND(AS1294*Rates!K$19,4),ROUND(AO1294*(VLOOKUP(VALUE(Q1294),Rates!G$4:L$12,3,0)),4)))</f>
        <v/>
      </c>
      <c r="AN1294" s="183" t="str">
        <f>IF(AS1294="","",IF(R1294="Refreshment Beverage",AS1294*(Rates!J$19/100),MAX(AM1294,AB1294)))</f>
        <v/>
      </c>
      <c r="AO1294" s="186" t="str">
        <f t="shared" si="655"/>
        <v/>
      </c>
      <c r="AP1294" s="186" t="str">
        <f t="shared" si="656"/>
        <v/>
      </c>
      <c r="AQ1294" s="186" t="str">
        <f>IF(AS1294="","",IF(R1294="Refreshment Beverage",ROUND(SUM(VLOOKUP(Q:Q,Rates!G$15:L$19,3,0)*(AS1294-Y1294-Z1294-AA1294)),4),ROUND(SUM(Rates!$K$8*AS1294),4)))</f>
        <v/>
      </c>
      <c r="AR1294" s="184" t="str">
        <f t="shared" si="657"/>
        <v/>
      </c>
      <c r="AS1294" s="185" t="str">
        <f t="shared" si="658"/>
        <v/>
      </c>
      <c r="AT1294" s="177" t="str">
        <f t="shared" si="659"/>
        <v/>
      </c>
      <c r="AU1294" s="13" t="str">
        <f>IF(AX1294="","",IF(R1294="Refreshment Beverage",ROUND((BA1294-Y1294-Z1294-AA1294)*VLOOKUP(VALUE(Q1294),Rates!G$15:L$19,3,0),4),ROUND(AW1294*(VLOOKUP(VALUE(Q1294),Rates!G:L,3,0)),4)))</f>
        <v/>
      </c>
      <c r="AV1294" s="183" t="str">
        <f t="shared" si="660"/>
        <v/>
      </c>
      <c r="AW1294" s="186" t="str">
        <f t="shared" si="661"/>
        <v/>
      </c>
      <c r="AX1294" s="184" t="str">
        <f t="shared" si="662"/>
        <v/>
      </c>
      <c r="AY1294" s="186" t="str">
        <f>IF(AX1294="","",IF(R1294="Refreshment Beverage",ROUND(SUM(AX1294*Rates!K$19),4),ROUND(SUM(AX1294*(Rates!J$8/100)),4)))</f>
        <v/>
      </c>
      <c r="AZ1294" s="183" t="str">
        <f t="shared" si="663"/>
        <v/>
      </c>
      <c r="BA1294" s="185" t="str">
        <f t="shared" si="664"/>
        <v/>
      </c>
      <c r="BD1294" s="171"/>
      <c r="BE1294" s="171"/>
      <c r="BF1294" s="171"/>
      <c r="BG1294" s="171"/>
    </row>
    <row r="1295" spans="1:59" ht="15" customHeight="1" x14ac:dyDescent="0.3">
      <c r="A1295" s="172"/>
      <c r="B1295" s="172"/>
      <c r="C1295" s="172"/>
      <c r="D1295" s="173"/>
      <c r="E1295" s="173"/>
      <c r="F1295" s="173"/>
      <c r="G1295" s="173"/>
      <c r="H1295" s="173"/>
      <c r="I1295" s="174"/>
      <c r="J1295" s="175"/>
      <c r="K1295" s="176" t="str">
        <f t="shared" si="636"/>
        <v/>
      </c>
      <c r="L1295" s="177" t="str">
        <f t="shared" si="637"/>
        <v/>
      </c>
      <c r="M1295" s="178" t="str">
        <f t="shared" si="638"/>
        <v/>
      </c>
      <c r="N1295" s="44" t="str" cm="1">
        <f t="array" ref="N1295">IFERROR(IF(_xlfn.SINGLE(A:A)="","",IF(R1295="Beer",SUM(LOOKUP(2,1/(Rates!$B$3:$B$5&lt;=W1295)/(Rates!$C$3:$C$5&gt;=W1295),Rates!$D$3:$D$5)*(X1295/100)*W1295),IF(R1295="Refreshment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44" t="str">
        <f t="shared" si="639"/>
        <v/>
      </c>
      <c r="P1295" s="13"/>
      <c r="Q1295" s="179" t="str">
        <f t="shared" si="640"/>
        <v/>
      </c>
      <c r="R1295" s="180" t="str">
        <f t="shared" si="641"/>
        <v/>
      </c>
      <c r="S1295" s="13" t="str">
        <f>IF(A1295="","",IF(R1295="Refreshment Beverage",VLOOKUP(VALUE(Q1295),Rates!G$15:L$19,2,0),VLOOKUP(VALUE(Q1295),Rates!G$4:L$8,2,0)))</f>
        <v/>
      </c>
      <c r="T1295" s="13" t="str">
        <f t="shared" si="642"/>
        <v/>
      </c>
      <c r="U1295" s="181" t="str">
        <f t="shared" si="643"/>
        <v/>
      </c>
      <c r="V1295" s="13" t="str">
        <f t="shared" si="644"/>
        <v/>
      </c>
      <c r="W1295" s="13" t="str">
        <f t="shared" si="645"/>
        <v/>
      </c>
      <c r="X1295" s="182" t="str">
        <f t="shared" si="646"/>
        <v/>
      </c>
      <c r="Y1295" s="183" t="str">
        <f>IF(A:A="","",IF(R1295="Refreshment Beverage",VLOOKUP(Q1295,Rates!G$15:L$19,6,0)*W1295,VLOOKUP(Q1295,Rates!G$4:L$12,6,0)*W1295))</f>
        <v/>
      </c>
      <c r="Z1295" s="183" t="str">
        <f t="shared" si="647"/>
        <v/>
      </c>
      <c r="AA1295" s="17">
        <f t="shared" si="635"/>
        <v>0</v>
      </c>
      <c r="AB1295" s="177" t="str" cm="1">
        <f t="array" ref="AB1295">IF(_xlfn.SINGLE(A:A)="","",IF(R1295="Refreshment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177" t="str" cm="1">
        <f t="array" ref="AC1295">IF(_xlfn.SINGLE(A:A)="","",IF(R1295="Refreshment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68">
        <f>IFERROR(IF(OR(Q1295=1,Q1295=2,Q1295=3,Q1295=4),VLOOKUP(Q1295,Rates!$A$31:$B$34,2,0)*W1295,IF(V1295=1,VLOOKUP(U1295,'REB BEV MIN MKUP'!B:E,4,0),IF(V1295&gt;1,VLOOKUP(VALUE(W1295),'REB BEV MIN MKUP'!O:Q,3,0),0))),0)</f>
        <v>0</v>
      </c>
      <c r="AE1295" s="177" t="str">
        <f t="shared" si="648"/>
        <v/>
      </c>
      <c r="AF1295" s="13" t="str">
        <f t="shared" si="649"/>
        <v/>
      </c>
      <c r="AG1295" s="177" t="str">
        <f t="shared" si="650"/>
        <v/>
      </c>
      <c r="AH1295" s="184" t="str">
        <f t="shared" si="651"/>
        <v/>
      </c>
      <c r="AI1295" s="184" t="str">
        <f>IF(AE:AE="","",IF(R1295="Refreshment Beverage",AK1295*(Rates!J$19/100),ROUND(SUM(AH1295*(Rates!$J$8/100)),4)))</f>
        <v/>
      </c>
      <c r="AJ1295" s="183" t="str">
        <f t="shared" si="652"/>
        <v/>
      </c>
      <c r="AK1295" s="185" t="str">
        <f t="shared" si="653"/>
        <v/>
      </c>
      <c r="AL1295" s="177" t="str">
        <f t="shared" si="654"/>
        <v/>
      </c>
      <c r="AM1295" s="13" t="str">
        <f>IF(AS1295="","",IF(R1295="Refreshment Beverage",ROUND(AS1295*Rates!K$19,4),ROUND(AO1295*(VLOOKUP(VALUE(Q1295),Rates!G$4:L$12,3,0)),4)))</f>
        <v/>
      </c>
      <c r="AN1295" s="183" t="str">
        <f>IF(AS1295="","",IF(R1295="Refreshment Beverage",AS1295*(Rates!J$19/100),MAX(AM1295,AB1295)))</f>
        <v/>
      </c>
      <c r="AO1295" s="186" t="str">
        <f t="shared" si="655"/>
        <v/>
      </c>
      <c r="AP1295" s="186" t="str">
        <f t="shared" si="656"/>
        <v/>
      </c>
      <c r="AQ1295" s="186" t="str">
        <f>IF(AS1295="","",IF(R1295="Refreshment Beverage",ROUND(SUM(VLOOKUP(Q:Q,Rates!G$15:L$19,3,0)*(AS1295-Y1295-Z1295-AA1295)),4),ROUND(SUM(Rates!$K$8*AS1295),4)))</f>
        <v/>
      </c>
      <c r="AR1295" s="184" t="str">
        <f t="shared" si="657"/>
        <v/>
      </c>
      <c r="AS1295" s="185" t="str">
        <f t="shared" si="658"/>
        <v/>
      </c>
      <c r="AT1295" s="177" t="str">
        <f t="shared" si="659"/>
        <v/>
      </c>
      <c r="AU1295" s="13" t="str">
        <f>IF(AX1295="","",IF(R1295="Refreshment Beverage",ROUND((BA1295-Y1295-Z1295-AA1295)*VLOOKUP(VALUE(Q1295),Rates!G$15:L$19,3,0),4),ROUND(AW1295*(VLOOKUP(VALUE(Q1295),Rates!G:L,3,0)),4)))</f>
        <v/>
      </c>
      <c r="AV1295" s="183" t="str">
        <f t="shared" si="660"/>
        <v/>
      </c>
      <c r="AW1295" s="186" t="str">
        <f t="shared" si="661"/>
        <v/>
      </c>
      <c r="AX1295" s="184" t="str">
        <f t="shared" si="662"/>
        <v/>
      </c>
      <c r="AY1295" s="186" t="str">
        <f>IF(AX1295="","",IF(R1295="Refreshment Beverage",ROUND(SUM(AX1295*Rates!K$19),4),ROUND(SUM(AX1295*(Rates!J$8/100)),4)))</f>
        <v/>
      </c>
      <c r="AZ1295" s="183" t="str">
        <f t="shared" si="663"/>
        <v/>
      </c>
      <c r="BA1295" s="185" t="str">
        <f t="shared" si="664"/>
        <v/>
      </c>
      <c r="BD1295" s="171"/>
      <c r="BE1295" s="171"/>
      <c r="BF1295" s="171"/>
      <c r="BG1295" s="171"/>
    </row>
    <row r="1296" spans="1:59" ht="15" customHeight="1" x14ac:dyDescent="0.3">
      <c r="A1296" s="172"/>
      <c r="B1296" s="172"/>
      <c r="C1296" s="172"/>
      <c r="D1296" s="173"/>
      <c r="E1296" s="173"/>
      <c r="F1296" s="173"/>
      <c r="G1296" s="173"/>
      <c r="H1296" s="173"/>
      <c r="I1296" s="174"/>
      <c r="J1296" s="175"/>
      <c r="K1296" s="176" t="str">
        <f t="shared" si="636"/>
        <v/>
      </c>
      <c r="L1296" s="177" t="str">
        <f t="shared" si="637"/>
        <v/>
      </c>
      <c r="M1296" s="178" t="str">
        <f t="shared" si="638"/>
        <v/>
      </c>
      <c r="N1296" s="44" t="str" cm="1">
        <f t="array" ref="N1296">IFERROR(IF(_xlfn.SINGLE(A:A)="","",IF(R1296="Beer",SUM(LOOKUP(2,1/(Rates!$B$3:$B$5&lt;=W1296)/(Rates!$C$3:$C$5&gt;=W1296),Rates!$D$3:$D$5)*(X1296/100)*W1296),IF(R1296="Refreshment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44" t="str">
        <f t="shared" si="639"/>
        <v/>
      </c>
      <c r="P1296" s="13"/>
      <c r="Q1296" s="179" t="str">
        <f t="shared" si="640"/>
        <v/>
      </c>
      <c r="R1296" s="180" t="str">
        <f t="shared" si="641"/>
        <v/>
      </c>
      <c r="S1296" s="13" t="str">
        <f>IF(A1296="","",IF(R1296="Refreshment Beverage",VLOOKUP(VALUE(Q1296),Rates!G$15:L$19,2,0),VLOOKUP(VALUE(Q1296),Rates!G$4:L$8,2,0)))</f>
        <v/>
      </c>
      <c r="T1296" s="13" t="str">
        <f t="shared" si="642"/>
        <v/>
      </c>
      <c r="U1296" s="181" t="str">
        <f t="shared" si="643"/>
        <v/>
      </c>
      <c r="V1296" s="13" t="str">
        <f t="shared" si="644"/>
        <v/>
      </c>
      <c r="W1296" s="13" t="str">
        <f t="shared" si="645"/>
        <v/>
      </c>
      <c r="X1296" s="182" t="str">
        <f t="shared" si="646"/>
        <v/>
      </c>
      <c r="Y1296" s="183" t="str">
        <f>IF(A:A="","",IF(R1296="Refreshment Beverage",VLOOKUP(Q1296,Rates!G$15:L$19,6,0)*W1296,VLOOKUP(Q1296,Rates!G$4:L$12,6,0)*W1296))</f>
        <v/>
      </c>
      <c r="Z1296" s="183" t="str">
        <f t="shared" si="647"/>
        <v/>
      </c>
      <c r="AA1296" s="17">
        <f t="shared" si="635"/>
        <v>0</v>
      </c>
      <c r="AB1296" s="177" t="str" cm="1">
        <f t="array" ref="AB1296">IF(_xlfn.SINGLE(A:A)="","",IF(R1296="Refreshment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177" t="str" cm="1">
        <f t="array" ref="AC1296">IF(_xlfn.SINGLE(A:A)="","",IF(R1296="Refreshment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68">
        <f>IFERROR(IF(OR(Q1296=1,Q1296=2,Q1296=3,Q1296=4),VLOOKUP(Q1296,Rates!$A$31:$B$34,2,0)*W1296,IF(V1296=1,VLOOKUP(U1296,'REB BEV MIN MKUP'!B:E,4,0),IF(V1296&gt;1,VLOOKUP(VALUE(W1296),'REB BEV MIN MKUP'!O:Q,3,0),0))),0)</f>
        <v>0</v>
      </c>
      <c r="AE1296" s="177" t="str">
        <f t="shared" si="648"/>
        <v/>
      </c>
      <c r="AF1296" s="13" t="str">
        <f t="shared" si="649"/>
        <v/>
      </c>
      <c r="AG1296" s="177" t="str">
        <f t="shared" si="650"/>
        <v/>
      </c>
      <c r="AH1296" s="184" t="str">
        <f t="shared" si="651"/>
        <v/>
      </c>
      <c r="AI1296" s="184" t="str">
        <f>IF(AE:AE="","",IF(R1296="Refreshment Beverage",AK1296*(Rates!J$19/100),ROUND(SUM(AH1296*(Rates!$J$8/100)),4)))</f>
        <v/>
      </c>
      <c r="AJ1296" s="183" t="str">
        <f t="shared" si="652"/>
        <v/>
      </c>
      <c r="AK1296" s="185" t="str">
        <f t="shared" si="653"/>
        <v/>
      </c>
      <c r="AL1296" s="177" t="str">
        <f t="shared" si="654"/>
        <v/>
      </c>
      <c r="AM1296" s="13" t="str">
        <f>IF(AS1296="","",IF(R1296="Refreshment Beverage",ROUND(AS1296*Rates!K$19,4),ROUND(AO1296*(VLOOKUP(VALUE(Q1296),Rates!G$4:L$12,3,0)),4)))</f>
        <v/>
      </c>
      <c r="AN1296" s="183" t="str">
        <f>IF(AS1296="","",IF(R1296="Refreshment Beverage",AS1296*(Rates!J$19/100),MAX(AM1296,AB1296)))</f>
        <v/>
      </c>
      <c r="AO1296" s="186" t="str">
        <f t="shared" si="655"/>
        <v/>
      </c>
      <c r="AP1296" s="186" t="str">
        <f t="shared" si="656"/>
        <v/>
      </c>
      <c r="AQ1296" s="186" t="str">
        <f>IF(AS1296="","",IF(R1296="Refreshment Beverage",ROUND(SUM(VLOOKUP(Q:Q,Rates!G$15:L$19,3,0)*(AS1296-Y1296-Z1296-AA1296)),4),ROUND(SUM(Rates!$K$8*AS1296),4)))</f>
        <v/>
      </c>
      <c r="AR1296" s="184" t="str">
        <f t="shared" si="657"/>
        <v/>
      </c>
      <c r="AS1296" s="185" t="str">
        <f t="shared" si="658"/>
        <v/>
      </c>
      <c r="AT1296" s="177" t="str">
        <f t="shared" si="659"/>
        <v/>
      </c>
      <c r="AU1296" s="13" t="str">
        <f>IF(AX1296="","",IF(R1296="Refreshment Beverage",ROUND((BA1296-Y1296-Z1296-AA1296)*VLOOKUP(VALUE(Q1296),Rates!G$15:L$19,3,0),4),ROUND(AW1296*(VLOOKUP(VALUE(Q1296),Rates!G:L,3,0)),4)))</f>
        <v/>
      </c>
      <c r="AV1296" s="183" t="str">
        <f t="shared" si="660"/>
        <v/>
      </c>
      <c r="AW1296" s="186" t="str">
        <f t="shared" si="661"/>
        <v/>
      </c>
      <c r="AX1296" s="184" t="str">
        <f t="shared" si="662"/>
        <v/>
      </c>
      <c r="AY1296" s="186" t="str">
        <f>IF(AX1296="","",IF(R1296="Refreshment Beverage",ROUND(SUM(AX1296*Rates!K$19),4),ROUND(SUM(AX1296*(Rates!J$8/100)),4)))</f>
        <v/>
      </c>
      <c r="AZ1296" s="183" t="str">
        <f t="shared" si="663"/>
        <v/>
      </c>
      <c r="BA1296" s="185" t="str">
        <f t="shared" si="664"/>
        <v/>
      </c>
      <c r="BD1296" s="171"/>
      <c r="BE1296" s="171"/>
      <c r="BF1296" s="171"/>
      <c r="BG1296" s="171"/>
    </row>
    <row r="1297" spans="1:59" ht="15" customHeight="1" x14ac:dyDescent="0.3">
      <c r="A1297" s="172"/>
      <c r="B1297" s="172"/>
      <c r="C1297" s="172"/>
      <c r="D1297" s="173"/>
      <c r="E1297" s="173"/>
      <c r="F1297" s="173"/>
      <c r="G1297" s="173"/>
      <c r="H1297" s="173"/>
      <c r="I1297" s="174"/>
      <c r="J1297" s="175"/>
      <c r="K1297" s="176" t="str">
        <f t="shared" si="636"/>
        <v/>
      </c>
      <c r="L1297" s="177" t="str">
        <f t="shared" si="637"/>
        <v/>
      </c>
      <c r="M1297" s="178" t="str">
        <f t="shared" si="638"/>
        <v/>
      </c>
      <c r="N1297" s="44" t="str" cm="1">
        <f t="array" ref="N1297">IFERROR(IF(_xlfn.SINGLE(A:A)="","",IF(R1297="Beer",SUM(LOOKUP(2,1/(Rates!$B$3:$B$5&lt;=W1297)/(Rates!$C$3:$C$5&gt;=W1297),Rates!$D$3:$D$5)*(X1297/100)*W1297),IF(R1297="Refreshment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44" t="str">
        <f t="shared" si="639"/>
        <v/>
      </c>
      <c r="P1297" s="13"/>
      <c r="Q1297" s="179" t="str">
        <f t="shared" si="640"/>
        <v/>
      </c>
      <c r="R1297" s="180" t="str">
        <f t="shared" si="641"/>
        <v/>
      </c>
      <c r="S1297" s="13" t="str">
        <f>IF(A1297="","",IF(R1297="Refreshment Beverage",VLOOKUP(VALUE(Q1297),Rates!G$15:L$19,2,0),VLOOKUP(VALUE(Q1297),Rates!G$4:L$8,2,0)))</f>
        <v/>
      </c>
      <c r="T1297" s="13" t="str">
        <f t="shared" si="642"/>
        <v/>
      </c>
      <c r="U1297" s="181" t="str">
        <f t="shared" si="643"/>
        <v/>
      </c>
      <c r="V1297" s="13" t="str">
        <f t="shared" si="644"/>
        <v/>
      </c>
      <c r="W1297" s="13" t="str">
        <f t="shared" si="645"/>
        <v/>
      </c>
      <c r="X1297" s="182" t="str">
        <f t="shared" si="646"/>
        <v/>
      </c>
      <c r="Y1297" s="183" t="str">
        <f>IF(A:A="","",IF(R1297="Refreshment Beverage",VLOOKUP(Q1297,Rates!G$15:L$19,6,0)*W1297,VLOOKUP(Q1297,Rates!G$4:L$12,6,0)*W1297))</f>
        <v/>
      </c>
      <c r="Z1297" s="183" t="str">
        <f t="shared" si="647"/>
        <v/>
      </c>
      <c r="AA1297" s="17">
        <f t="shared" si="635"/>
        <v>0</v>
      </c>
      <c r="AB1297" s="177" t="str" cm="1">
        <f t="array" ref="AB1297">IF(_xlfn.SINGLE(A:A)="","",IF(R1297="Refreshment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177" t="str" cm="1">
        <f t="array" ref="AC1297">IF(_xlfn.SINGLE(A:A)="","",IF(R1297="Refreshment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68">
        <f>IFERROR(IF(OR(Q1297=1,Q1297=2,Q1297=3,Q1297=4),VLOOKUP(Q1297,Rates!$A$31:$B$34,2,0)*W1297,IF(V1297=1,VLOOKUP(U1297,'REB BEV MIN MKUP'!B:E,4,0),IF(V1297&gt;1,VLOOKUP(VALUE(W1297),'REB BEV MIN MKUP'!O:Q,3,0),0))),0)</f>
        <v>0</v>
      </c>
      <c r="AE1297" s="177" t="str">
        <f t="shared" si="648"/>
        <v/>
      </c>
      <c r="AF1297" s="13" t="str">
        <f t="shared" si="649"/>
        <v/>
      </c>
      <c r="AG1297" s="177" t="str">
        <f t="shared" si="650"/>
        <v/>
      </c>
      <c r="AH1297" s="184" t="str">
        <f t="shared" si="651"/>
        <v/>
      </c>
      <c r="AI1297" s="184" t="str">
        <f>IF(AE:AE="","",IF(R1297="Refreshment Beverage",AK1297*(Rates!J$19/100),ROUND(SUM(AH1297*(Rates!$J$8/100)),4)))</f>
        <v/>
      </c>
      <c r="AJ1297" s="183" t="str">
        <f t="shared" si="652"/>
        <v/>
      </c>
      <c r="AK1297" s="185" t="str">
        <f t="shared" si="653"/>
        <v/>
      </c>
      <c r="AL1297" s="177" t="str">
        <f t="shared" si="654"/>
        <v/>
      </c>
      <c r="AM1297" s="13" t="str">
        <f>IF(AS1297="","",IF(R1297="Refreshment Beverage",ROUND(AS1297*Rates!K$19,4),ROUND(AO1297*(VLOOKUP(VALUE(Q1297),Rates!G$4:L$12,3,0)),4)))</f>
        <v/>
      </c>
      <c r="AN1297" s="183" t="str">
        <f>IF(AS1297="","",IF(R1297="Refreshment Beverage",AS1297*(Rates!J$19/100),MAX(AM1297,AB1297)))</f>
        <v/>
      </c>
      <c r="AO1297" s="186" t="str">
        <f t="shared" si="655"/>
        <v/>
      </c>
      <c r="AP1297" s="186" t="str">
        <f t="shared" si="656"/>
        <v/>
      </c>
      <c r="AQ1297" s="186" t="str">
        <f>IF(AS1297="","",IF(R1297="Refreshment Beverage",ROUND(SUM(VLOOKUP(Q:Q,Rates!G$15:L$19,3,0)*(AS1297-Y1297-Z1297-AA1297)),4),ROUND(SUM(Rates!$K$8*AS1297),4)))</f>
        <v/>
      </c>
      <c r="AR1297" s="184" t="str">
        <f t="shared" si="657"/>
        <v/>
      </c>
      <c r="AS1297" s="185" t="str">
        <f t="shared" si="658"/>
        <v/>
      </c>
      <c r="AT1297" s="177" t="str">
        <f t="shared" si="659"/>
        <v/>
      </c>
      <c r="AU1297" s="13" t="str">
        <f>IF(AX1297="","",IF(R1297="Refreshment Beverage",ROUND((BA1297-Y1297-Z1297-AA1297)*VLOOKUP(VALUE(Q1297),Rates!G$15:L$19,3,0),4),ROUND(AW1297*(VLOOKUP(VALUE(Q1297),Rates!G:L,3,0)),4)))</f>
        <v/>
      </c>
      <c r="AV1297" s="183" t="str">
        <f t="shared" si="660"/>
        <v/>
      </c>
      <c r="AW1297" s="186" t="str">
        <f t="shared" si="661"/>
        <v/>
      </c>
      <c r="AX1297" s="184" t="str">
        <f t="shared" si="662"/>
        <v/>
      </c>
      <c r="AY1297" s="186" t="str">
        <f>IF(AX1297="","",IF(R1297="Refreshment Beverage",ROUND(SUM(AX1297*Rates!K$19),4),ROUND(SUM(AX1297*(Rates!J$8/100)),4)))</f>
        <v/>
      </c>
      <c r="AZ1297" s="183" t="str">
        <f t="shared" si="663"/>
        <v/>
      </c>
      <c r="BA1297" s="185" t="str">
        <f t="shared" si="664"/>
        <v/>
      </c>
      <c r="BD1297" s="171"/>
      <c r="BE1297" s="171"/>
      <c r="BF1297" s="171"/>
      <c r="BG1297" s="171"/>
    </row>
    <row r="1298" spans="1:59" ht="15" customHeight="1" x14ac:dyDescent="0.3">
      <c r="A1298" s="172"/>
      <c r="B1298" s="172"/>
      <c r="C1298" s="172"/>
      <c r="D1298" s="173"/>
      <c r="E1298" s="173"/>
      <c r="F1298" s="173"/>
      <c r="G1298" s="173"/>
      <c r="H1298" s="173"/>
      <c r="I1298" s="174"/>
      <c r="J1298" s="175"/>
      <c r="K1298" s="176" t="str">
        <f t="shared" si="636"/>
        <v/>
      </c>
      <c r="L1298" s="177" t="str">
        <f t="shared" si="637"/>
        <v/>
      </c>
      <c r="M1298" s="178" t="str">
        <f t="shared" si="638"/>
        <v/>
      </c>
      <c r="N1298" s="44" t="str" cm="1">
        <f t="array" ref="N1298">IFERROR(IF(_xlfn.SINGLE(A:A)="","",IF(R1298="Beer",SUM(LOOKUP(2,1/(Rates!$B$3:$B$5&lt;=W1298)/(Rates!$C$3:$C$5&gt;=W1298),Rates!$D$3:$D$5)*(X1298/100)*W1298),IF(R1298="Refreshment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44" t="str">
        <f t="shared" si="639"/>
        <v/>
      </c>
      <c r="P1298" s="13"/>
      <c r="Q1298" s="179" t="str">
        <f t="shared" si="640"/>
        <v/>
      </c>
      <c r="R1298" s="180" t="str">
        <f t="shared" si="641"/>
        <v/>
      </c>
      <c r="S1298" s="13" t="str">
        <f>IF(A1298="","",IF(R1298="Refreshment Beverage",VLOOKUP(VALUE(Q1298),Rates!G$15:L$19,2,0),VLOOKUP(VALUE(Q1298),Rates!G$4:L$8,2,0)))</f>
        <v/>
      </c>
      <c r="T1298" s="13" t="str">
        <f t="shared" si="642"/>
        <v/>
      </c>
      <c r="U1298" s="181" t="str">
        <f t="shared" si="643"/>
        <v/>
      </c>
      <c r="V1298" s="13" t="str">
        <f t="shared" si="644"/>
        <v/>
      </c>
      <c r="W1298" s="13" t="str">
        <f t="shared" si="645"/>
        <v/>
      </c>
      <c r="X1298" s="182" t="str">
        <f t="shared" si="646"/>
        <v/>
      </c>
      <c r="Y1298" s="183" t="str">
        <f>IF(A:A="","",IF(R1298="Refreshment Beverage",VLOOKUP(Q1298,Rates!G$15:L$19,6,0)*W1298,VLOOKUP(Q1298,Rates!G$4:L$12,6,0)*W1298))</f>
        <v/>
      </c>
      <c r="Z1298" s="183" t="str">
        <f t="shared" si="647"/>
        <v/>
      </c>
      <c r="AA1298" s="17">
        <f t="shared" si="635"/>
        <v>0</v>
      </c>
      <c r="AB1298" s="177" t="str" cm="1">
        <f t="array" ref="AB1298">IF(_xlfn.SINGLE(A:A)="","",IF(R1298="Refreshment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177" t="str" cm="1">
        <f t="array" ref="AC1298">IF(_xlfn.SINGLE(A:A)="","",IF(R1298="Refreshment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68">
        <f>IFERROR(IF(OR(Q1298=1,Q1298=2,Q1298=3,Q1298=4),VLOOKUP(Q1298,Rates!$A$31:$B$34,2,0)*W1298,IF(V1298=1,VLOOKUP(U1298,'REB BEV MIN MKUP'!B:E,4,0),IF(V1298&gt;1,VLOOKUP(VALUE(W1298),'REB BEV MIN MKUP'!O:Q,3,0),0))),0)</f>
        <v>0</v>
      </c>
      <c r="AE1298" s="177" t="str">
        <f t="shared" si="648"/>
        <v/>
      </c>
      <c r="AF1298" s="13" t="str">
        <f t="shared" si="649"/>
        <v/>
      </c>
      <c r="AG1298" s="177" t="str">
        <f t="shared" si="650"/>
        <v/>
      </c>
      <c r="AH1298" s="184" t="str">
        <f t="shared" si="651"/>
        <v/>
      </c>
      <c r="AI1298" s="184" t="str">
        <f>IF(AE:AE="","",IF(R1298="Refreshment Beverage",AK1298*(Rates!J$19/100),ROUND(SUM(AH1298*(Rates!$J$8/100)),4)))</f>
        <v/>
      </c>
      <c r="AJ1298" s="183" t="str">
        <f t="shared" si="652"/>
        <v/>
      </c>
      <c r="AK1298" s="185" t="str">
        <f t="shared" si="653"/>
        <v/>
      </c>
      <c r="AL1298" s="177" t="str">
        <f t="shared" si="654"/>
        <v/>
      </c>
      <c r="AM1298" s="13" t="str">
        <f>IF(AS1298="","",IF(R1298="Refreshment Beverage",ROUND(AS1298*Rates!K$19,4),ROUND(AO1298*(VLOOKUP(VALUE(Q1298),Rates!G$4:L$12,3,0)),4)))</f>
        <v/>
      </c>
      <c r="AN1298" s="183" t="str">
        <f>IF(AS1298="","",IF(R1298="Refreshment Beverage",AS1298*(Rates!J$19/100),MAX(AM1298,AB1298)))</f>
        <v/>
      </c>
      <c r="AO1298" s="186" t="str">
        <f t="shared" si="655"/>
        <v/>
      </c>
      <c r="AP1298" s="186" t="str">
        <f t="shared" si="656"/>
        <v/>
      </c>
      <c r="AQ1298" s="186" t="str">
        <f>IF(AS1298="","",IF(R1298="Refreshment Beverage",ROUND(SUM(VLOOKUP(Q:Q,Rates!G$15:L$19,3,0)*(AS1298-Y1298-Z1298-AA1298)),4),ROUND(SUM(Rates!$K$8*AS1298),4)))</f>
        <v/>
      </c>
      <c r="AR1298" s="184" t="str">
        <f t="shared" si="657"/>
        <v/>
      </c>
      <c r="AS1298" s="185" t="str">
        <f t="shared" si="658"/>
        <v/>
      </c>
      <c r="AT1298" s="177" t="str">
        <f t="shared" si="659"/>
        <v/>
      </c>
      <c r="AU1298" s="13" t="str">
        <f>IF(AX1298="","",IF(R1298="Refreshment Beverage",ROUND((BA1298-Y1298-Z1298-AA1298)*VLOOKUP(VALUE(Q1298),Rates!G$15:L$19,3,0),4),ROUND(AW1298*(VLOOKUP(VALUE(Q1298),Rates!G:L,3,0)),4)))</f>
        <v/>
      </c>
      <c r="AV1298" s="183" t="str">
        <f t="shared" si="660"/>
        <v/>
      </c>
      <c r="AW1298" s="186" t="str">
        <f t="shared" si="661"/>
        <v/>
      </c>
      <c r="AX1298" s="184" t="str">
        <f t="shared" si="662"/>
        <v/>
      </c>
      <c r="AY1298" s="186" t="str">
        <f>IF(AX1298="","",IF(R1298="Refreshment Beverage",ROUND(SUM(AX1298*Rates!K$19),4),ROUND(SUM(AX1298*(Rates!J$8/100)),4)))</f>
        <v/>
      </c>
      <c r="AZ1298" s="183" t="str">
        <f t="shared" si="663"/>
        <v/>
      </c>
      <c r="BA1298" s="185" t="str">
        <f t="shared" si="664"/>
        <v/>
      </c>
      <c r="BD1298" s="171"/>
      <c r="BE1298" s="171"/>
      <c r="BF1298" s="171"/>
      <c r="BG1298" s="171"/>
    </row>
    <row r="1299" spans="1:59" ht="15" customHeight="1" x14ac:dyDescent="0.3">
      <c r="A1299" s="172"/>
      <c r="B1299" s="172"/>
      <c r="C1299" s="172"/>
      <c r="D1299" s="173"/>
      <c r="E1299" s="173"/>
      <c r="F1299" s="173"/>
      <c r="G1299" s="173"/>
      <c r="H1299" s="173"/>
      <c r="I1299" s="174"/>
      <c r="J1299" s="175"/>
      <c r="K1299" s="176" t="str">
        <f t="shared" si="636"/>
        <v/>
      </c>
      <c r="L1299" s="177" t="str">
        <f t="shared" si="637"/>
        <v/>
      </c>
      <c r="M1299" s="178" t="str">
        <f t="shared" si="638"/>
        <v/>
      </c>
      <c r="N1299" s="44" t="str" cm="1">
        <f t="array" ref="N1299">IFERROR(IF(_xlfn.SINGLE(A:A)="","",IF(R1299="Beer",SUM(LOOKUP(2,1/(Rates!$B$3:$B$5&lt;=W1299)/(Rates!$C$3:$C$5&gt;=W1299),Rates!$D$3:$D$5)*(X1299/100)*W1299),IF(R1299="Refreshment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44" t="str">
        <f t="shared" si="639"/>
        <v/>
      </c>
      <c r="P1299" s="13"/>
      <c r="Q1299" s="179" t="str">
        <f t="shared" si="640"/>
        <v/>
      </c>
      <c r="R1299" s="180" t="str">
        <f t="shared" si="641"/>
        <v/>
      </c>
      <c r="S1299" s="13" t="str">
        <f>IF(A1299="","",IF(R1299="Refreshment Beverage",VLOOKUP(VALUE(Q1299),Rates!G$15:L$19,2,0),VLOOKUP(VALUE(Q1299),Rates!G$4:L$8,2,0)))</f>
        <v/>
      </c>
      <c r="T1299" s="13" t="str">
        <f t="shared" si="642"/>
        <v/>
      </c>
      <c r="U1299" s="181" t="str">
        <f t="shared" si="643"/>
        <v/>
      </c>
      <c r="V1299" s="13" t="str">
        <f t="shared" si="644"/>
        <v/>
      </c>
      <c r="W1299" s="13" t="str">
        <f t="shared" si="645"/>
        <v/>
      </c>
      <c r="X1299" s="182" t="str">
        <f t="shared" si="646"/>
        <v/>
      </c>
      <c r="Y1299" s="183" t="str">
        <f>IF(A:A="","",IF(R1299="Refreshment Beverage",VLOOKUP(Q1299,Rates!G$15:L$19,6,0)*W1299,VLOOKUP(Q1299,Rates!G$4:L$12,6,0)*W1299))</f>
        <v/>
      </c>
      <c r="Z1299" s="183" t="str">
        <f t="shared" si="647"/>
        <v/>
      </c>
      <c r="AA1299" s="17">
        <f t="shared" si="635"/>
        <v>0</v>
      </c>
      <c r="AB1299" s="177" t="str" cm="1">
        <f t="array" ref="AB1299">IF(_xlfn.SINGLE(A:A)="","",IF(R1299="Refreshment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177" t="str" cm="1">
        <f t="array" ref="AC1299">IF(_xlfn.SINGLE(A:A)="","",IF(R1299="Refreshment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68">
        <f>IFERROR(IF(OR(Q1299=1,Q1299=2,Q1299=3,Q1299=4),VLOOKUP(Q1299,Rates!$A$31:$B$34,2,0)*W1299,IF(V1299=1,VLOOKUP(U1299,'REB BEV MIN MKUP'!B:E,4,0),IF(V1299&gt;1,VLOOKUP(VALUE(W1299),'REB BEV MIN MKUP'!O:Q,3,0),0))),0)</f>
        <v>0</v>
      </c>
      <c r="AE1299" s="177" t="str">
        <f t="shared" si="648"/>
        <v/>
      </c>
      <c r="AF1299" s="13" t="str">
        <f t="shared" si="649"/>
        <v/>
      </c>
      <c r="AG1299" s="177" t="str">
        <f t="shared" si="650"/>
        <v/>
      </c>
      <c r="AH1299" s="184" t="str">
        <f t="shared" si="651"/>
        <v/>
      </c>
      <c r="AI1299" s="184" t="str">
        <f>IF(AE:AE="","",IF(R1299="Refreshment Beverage",AK1299*(Rates!J$19/100),ROUND(SUM(AH1299*(Rates!$J$8/100)),4)))</f>
        <v/>
      </c>
      <c r="AJ1299" s="183" t="str">
        <f t="shared" si="652"/>
        <v/>
      </c>
      <c r="AK1299" s="185" t="str">
        <f t="shared" si="653"/>
        <v/>
      </c>
      <c r="AL1299" s="177" t="str">
        <f t="shared" si="654"/>
        <v/>
      </c>
      <c r="AM1299" s="13" t="str">
        <f>IF(AS1299="","",IF(R1299="Refreshment Beverage",ROUND(AS1299*Rates!K$19,4),ROUND(AO1299*(VLOOKUP(VALUE(Q1299),Rates!G$4:L$12,3,0)),4)))</f>
        <v/>
      </c>
      <c r="AN1299" s="183" t="str">
        <f>IF(AS1299="","",IF(R1299="Refreshment Beverage",AS1299*(Rates!J$19/100),MAX(AM1299,AB1299)))</f>
        <v/>
      </c>
      <c r="AO1299" s="186" t="str">
        <f t="shared" si="655"/>
        <v/>
      </c>
      <c r="AP1299" s="186" t="str">
        <f t="shared" si="656"/>
        <v/>
      </c>
      <c r="AQ1299" s="186" t="str">
        <f>IF(AS1299="","",IF(R1299="Refreshment Beverage",ROUND(SUM(VLOOKUP(Q:Q,Rates!G$15:L$19,3,0)*(AS1299-Y1299-Z1299-AA1299)),4),ROUND(SUM(Rates!$K$8*AS1299),4)))</f>
        <v/>
      </c>
      <c r="AR1299" s="184" t="str">
        <f t="shared" si="657"/>
        <v/>
      </c>
      <c r="AS1299" s="185" t="str">
        <f t="shared" si="658"/>
        <v/>
      </c>
      <c r="AT1299" s="177" t="str">
        <f t="shared" si="659"/>
        <v/>
      </c>
      <c r="AU1299" s="13" t="str">
        <f>IF(AX1299="","",IF(R1299="Refreshment Beverage",ROUND((BA1299-Y1299-Z1299-AA1299)*VLOOKUP(VALUE(Q1299),Rates!G$15:L$19,3,0),4),ROUND(AW1299*(VLOOKUP(VALUE(Q1299),Rates!G:L,3,0)),4)))</f>
        <v/>
      </c>
      <c r="AV1299" s="183" t="str">
        <f t="shared" si="660"/>
        <v/>
      </c>
      <c r="AW1299" s="186" t="str">
        <f t="shared" si="661"/>
        <v/>
      </c>
      <c r="AX1299" s="184" t="str">
        <f t="shared" si="662"/>
        <v/>
      </c>
      <c r="AY1299" s="186" t="str">
        <f>IF(AX1299="","",IF(R1299="Refreshment Beverage",ROUND(SUM(AX1299*Rates!K$19),4),ROUND(SUM(AX1299*(Rates!J$8/100)),4)))</f>
        <v/>
      </c>
      <c r="AZ1299" s="183" t="str">
        <f t="shared" si="663"/>
        <v/>
      </c>
      <c r="BA1299" s="185" t="str">
        <f t="shared" si="664"/>
        <v/>
      </c>
      <c r="BD1299" s="171"/>
      <c r="BE1299" s="171"/>
      <c r="BF1299" s="171"/>
      <c r="BG1299" s="171"/>
    </row>
    <row r="1300" spans="1:59" ht="15" customHeight="1" x14ac:dyDescent="0.3">
      <c r="A1300" s="172"/>
      <c r="B1300" s="172"/>
      <c r="C1300" s="172"/>
      <c r="D1300" s="173"/>
      <c r="E1300" s="173"/>
      <c r="F1300" s="173"/>
      <c r="G1300" s="173"/>
      <c r="H1300" s="173"/>
      <c r="I1300" s="174"/>
      <c r="J1300" s="175"/>
      <c r="K1300" s="176" t="str">
        <f t="shared" si="636"/>
        <v/>
      </c>
      <c r="L1300" s="177" t="str">
        <f t="shared" si="637"/>
        <v/>
      </c>
      <c r="M1300" s="178" t="str">
        <f t="shared" si="638"/>
        <v/>
      </c>
      <c r="N1300" s="44" t="str" cm="1">
        <f t="array" ref="N1300">IFERROR(IF(_xlfn.SINGLE(A:A)="","",IF(R1300="Beer",SUM(LOOKUP(2,1/(Rates!$B$3:$B$5&lt;=W1300)/(Rates!$C$3:$C$5&gt;=W1300),Rates!$D$3:$D$5)*(X1300/100)*W1300),IF(R1300="Refreshment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44" t="str">
        <f t="shared" si="639"/>
        <v/>
      </c>
      <c r="P1300" s="13"/>
      <c r="Q1300" s="179" t="str">
        <f t="shared" si="640"/>
        <v/>
      </c>
      <c r="R1300" s="180" t="str">
        <f t="shared" si="641"/>
        <v/>
      </c>
      <c r="S1300" s="13" t="str">
        <f>IF(A1300="","",IF(R1300="Refreshment Beverage",VLOOKUP(VALUE(Q1300),Rates!G$15:L$19,2,0),VLOOKUP(VALUE(Q1300),Rates!G$4:L$8,2,0)))</f>
        <v/>
      </c>
      <c r="T1300" s="13" t="str">
        <f t="shared" si="642"/>
        <v/>
      </c>
      <c r="U1300" s="181" t="str">
        <f t="shared" si="643"/>
        <v/>
      </c>
      <c r="V1300" s="13" t="str">
        <f t="shared" si="644"/>
        <v/>
      </c>
      <c r="W1300" s="13" t="str">
        <f t="shared" si="645"/>
        <v/>
      </c>
      <c r="X1300" s="182" t="str">
        <f t="shared" si="646"/>
        <v/>
      </c>
      <c r="Y1300" s="183" t="str">
        <f>IF(A:A="","",IF(R1300="Refreshment Beverage",VLOOKUP(Q1300,Rates!G$15:L$19,6,0)*W1300,VLOOKUP(Q1300,Rates!G$4:L$12,6,0)*W1300))</f>
        <v/>
      </c>
      <c r="Z1300" s="183" t="str">
        <f t="shared" si="647"/>
        <v/>
      </c>
      <c r="AA1300" s="17">
        <f t="shared" si="635"/>
        <v>0</v>
      </c>
      <c r="AB1300" s="177" t="str" cm="1">
        <f t="array" ref="AB1300">IF(_xlfn.SINGLE(A:A)="","",IF(R1300="Refreshment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177" t="str" cm="1">
        <f t="array" ref="AC1300">IF(_xlfn.SINGLE(A:A)="","",IF(R1300="Refreshment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68">
        <f>IFERROR(IF(OR(Q1300=1,Q1300=2,Q1300=3,Q1300=4),VLOOKUP(Q1300,Rates!$A$31:$B$34,2,0)*W1300,IF(V1300=1,VLOOKUP(U1300,'REB BEV MIN MKUP'!B:E,4,0),IF(V1300&gt;1,VLOOKUP(VALUE(W1300),'REB BEV MIN MKUP'!O:Q,3,0),0))),0)</f>
        <v>0</v>
      </c>
      <c r="AE1300" s="177" t="str">
        <f t="shared" si="648"/>
        <v/>
      </c>
      <c r="AF1300" s="13" t="str">
        <f t="shared" si="649"/>
        <v/>
      </c>
      <c r="AG1300" s="177" t="str">
        <f t="shared" si="650"/>
        <v/>
      </c>
      <c r="AH1300" s="184" t="str">
        <f t="shared" si="651"/>
        <v/>
      </c>
      <c r="AI1300" s="184" t="str">
        <f>IF(AE:AE="","",IF(R1300="Refreshment Beverage",AK1300*(Rates!J$19/100),ROUND(SUM(AH1300*(Rates!$J$8/100)),4)))</f>
        <v/>
      </c>
      <c r="AJ1300" s="183" t="str">
        <f t="shared" si="652"/>
        <v/>
      </c>
      <c r="AK1300" s="185" t="str">
        <f t="shared" si="653"/>
        <v/>
      </c>
      <c r="AL1300" s="177" t="str">
        <f t="shared" si="654"/>
        <v/>
      </c>
      <c r="AM1300" s="13" t="str">
        <f>IF(AS1300="","",IF(R1300="Refreshment Beverage",ROUND(AS1300*Rates!K$19,4),ROUND(AO1300*(VLOOKUP(VALUE(Q1300),Rates!G$4:L$12,3,0)),4)))</f>
        <v/>
      </c>
      <c r="AN1300" s="183" t="str">
        <f>IF(AS1300="","",IF(R1300="Refreshment Beverage",AS1300*(Rates!J$19/100),MAX(AM1300,AB1300)))</f>
        <v/>
      </c>
      <c r="AO1300" s="186" t="str">
        <f t="shared" si="655"/>
        <v/>
      </c>
      <c r="AP1300" s="186" t="str">
        <f t="shared" si="656"/>
        <v/>
      </c>
      <c r="AQ1300" s="186" t="str">
        <f>IF(AS1300="","",IF(R1300="Refreshment Beverage",ROUND(SUM(VLOOKUP(Q:Q,Rates!G$15:L$19,3,0)*(AS1300-Y1300-Z1300-AA1300)),4),ROUND(SUM(Rates!$K$8*AS1300),4)))</f>
        <v/>
      </c>
      <c r="AR1300" s="184" t="str">
        <f t="shared" si="657"/>
        <v/>
      </c>
      <c r="AS1300" s="185" t="str">
        <f t="shared" si="658"/>
        <v/>
      </c>
      <c r="AT1300" s="177" t="str">
        <f t="shared" si="659"/>
        <v/>
      </c>
      <c r="AU1300" s="13" t="str">
        <f>IF(AX1300="","",IF(R1300="Refreshment Beverage",ROUND((BA1300-Y1300-Z1300-AA1300)*VLOOKUP(VALUE(Q1300),Rates!G$15:L$19,3,0),4),ROUND(AW1300*(VLOOKUP(VALUE(Q1300),Rates!G:L,3,0)),4)))</f>
        <v/>
      </c>
      <c r="AV1300" s="183" t="str">
        <f t="shared" si="660"/>
        <v/>
      </c>
      <c r="AW1300" s="186" t="str">
        <f t="shared" si="661"/>
        <v/>
      </c>
      <c r="AX1300" s="184" t="str">
        <f t="shared" si="662"/>
        <v/>
      </c>
      <c r="AY1300" s="186" t="str">
        <f>IF(AX1300="","",IF(R1300="Refreshment Beverage",ROUND(SUM(AX1300*Rates!K$19),4),ROUND(SUM(AX1300*(Rates!J$8/100)),4)))</f>
        <v/>
      </c>
      <c r="AZ1300" s="183" t="str">
        <f t="shared" si="663"/>
        <v/>
      </c>
      <c r="BA1300" s="185" t="str">
        <f t="shared" si="664"/>
        <v/>
      </c>
      <c r="BD1300" s="171"/>
      <c r="BE1300" s="171"/>
      <c r="BF1300" s="171"/>
      <c r="BG1300" s="171"/>
    </row>
    <row r="1301" spans="1:59" ht="15" customHeight="1" x14ac:dyDescent="0.3">
      <c r="A1301" s="172"/>
      <c r="B1301" s="172"/>
      <c r="C1301" s="172"/>
      <c r="D1301" s="173"/>
      <c r="E1301" s="173"/>
      <c r="F1301" s="173"/>
      <c r="G1301" s="173"/>
      <c r="H1301" s="173"/>
      <c r="I1301" s="174"/>
      <c r="J1301" s="175"/>
      <c r="K1301" s="176" t="str">
        <f t="shared" si="636"/>
        <v/>
      </c>
      <c r="L1301" s="177" t="str">
        <f t="shared" si="637"/>
        <v/>
      </c>
      <c r="M1301" s="178" t="str">
        <f t="shared" si="638"/>
        <v/>
      </c>
      <c r="N1301" s="44" t="str" cm="1">
        <f t="array" ref="N1301">IFERROR(IF(_xlfn.SINGLE(A:A)="","",IF(R1301="Beer",SUM(LOOKUP(2,1/(Rates!$B$3:$B$5&lt;=W1301)/(Rates!$C$3:$C$5&gt;=W1301),Rates!$D$3:$D$5)*(X1301/100)*W1301),IF(R1301="Refreshment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44" t="str">
        <f t="shared" si="639"/>
        <v/>
      </c>
      <c r="P1301" s="13"/>
      <c r="Q1301" s="179" t="str">
        <f t="shared" si="640"/>
        <v/>
      </c>
      <c r="R1301" s="180" t="str">
        <f t="shared" si="641"/>
        <v/>
      </c>
      <c r="S1301" s="13" t="str">
        <f>IF(A1301="","",IF(R1301="Refreshment Beverage",VLOOKUP(VALUE(Q1301),Rates!G$15:L$19,2,0),VLOOKUP(VALUE(Q1301),Rates!G$4:L$8,2,0)))</f>
        <v/>
      </c>
      <c r="T1301" s="13" t="str">
        <f t="shared" si="642"/>
        <v/>
      </c>
      <c r="U1301" s="181" t="str">
        <f t="shared" si="643"/>
        <v/>
      </c>
      <c r="V1301" s="13" t="str">
        <f t="shared" si="644"/>
        <v/>
      </c>
      <c r="W1301" s="13" t="str">
        <f t="shared" si="645"/>
        <v/>
      </c>
      <c r="X1301" s="182" t="str">
        <f t="shared" si="646"/>
        <v/>
      </c>
      <c r="Y1301" s="183" t="str">
        <f>IF(A:A="","",IF(R1301="Refreshment Beverage",VLOOKUP(Q1301,Rates!G$15:L$19,6,0)*W1301,VLOOKUP(Q1301,Rates!G$4:L$12,6,0)*W1301))</f>
        <v/>
      </c>
      <c r="Z1301" s="183" t="str">
        <f t="shared" si="647"/>
        <v/>
      </c>
      <c r="AA1301" s="17">
        <f t="shared" si="635"/>
        <v>0</v>
      </c>
      <c r="AB1301" s="177" t="str" cm="1">
        <f t="array" ref="AB1301">IF(_xlfn.SINGLE(A:A)="","",IF(R1301="Refreshment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177" t="str" cm="1">
        <f t="array" ref="AC1301">IF(_xlfn.SINGLE(A:A)="","",IF(R1301="Refreshment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68">
        <f>IFERROR(IF(OR(Q1301=1,Q1301=2,Q1301=3,Q1301=4),VLOOKUP(Q1301,Rates!$A$31:$B$34,2,0)*W1301,IF(V1301=1,VLOOKUP(U1301,'REB BEV MIN MKUP'!B:E,4,0),IF(V1301&gt;1,VLOOKUP(VALUE(W1301),'REB BEV MIN MKUP'!O:Q,3,0),0))),0)</f>
        <v>0</v>
      </c>
      <c r="AE1301" s="177" t="str">
        <f t="shared" si="648"/>
        <v/>
      </c>
      <c r="AF1301" s="13" t="str">
        <f t="shared" si="649"/>
        <v/>
      </c>
      <c r="AG1301" s="177" t="str">
        <f t="shared" si="650"/>
        <v/>
      </c>
      <c r="AH1301" s="184" t="str">
        <f t="shared" si="651"/>
        <v/>
      </c>
      <c r="AI1301" s="184" t="str">
        <f>IF(AE:AE="","",IF(R1301="Refreshment Beverage",AK1301*(Rates!J$19/100),ROUND(SUM(AH1301*(Rates!$J$8/100)),4)))</f>
        <v/>
      </c>
      <c r="AJ1301" s="183" t="str">
        <f t="shared" si="652"/>
        <v/>
      </c>
      <c r="AK1301" s="185" t="str">
        <f t="shared" si="653"/>
        <v/>
      </c>
      <c r="AL1301" s="177" t="str">
        <f t="shared" si="654"/>
        <v/>
      </c>
      <c r="AM1301" s="13" t="str">
        <f>IF(AS1301="","",IF(R1301="Refreshment Beverage",ROUND(AS1301*Rates!K$19,4),ROUND(AO1301*(VLOOKUP(VALUE(Q1301),Rates!G$4:L$12,3,0)),4)))</f>
        <v/>
      </c>
      <c r="AN1301" s="183" t="str">
        <f>IF(AS1301="","",IF(R1301="Refreshment Beverage",AS1301*(Rates!J$19/100),MAX(AM1301,AB1301)))</f>
        <v/>
      </c>
      <c r="AO1301" s="186" t="str">
        <f t="shared" si="655"/>
        <v/>
      </c>
      <c r="AP1301" s="186" t="str">
        <f t="shared" si="656"/>
        <v/>
      </c>
      <c r="AQ1301" s="186" t="str">
        <f>IF(AS1301="","",IF(R1301="Refreshment Beverage",ROUND(SUM(VLOOKUP(Q:Q,Rates!G$15:L$19,3,0)*(AS1301-Y1301-Z1301-AA1301)),4),ROUND(SUM(Rates!$K$8*AS1301),4)))</f>
        <v/>
      </c>
      <c r="AR1301" s="184" t="str">
        <f t="shared" si="657"/>
        <v/>
      </c>
      <c r="AS1301" s="185" t="str">
        <f t="shared" si="658"/>
        <v/>
      </c>
      <c r="AT1301" s="177" t="str">
        <f t="shared" si="659"/>
        <v/>
      </c>
      <c r="AU1301" s="13" t="str">
        <f>IF(AX1301="","",IF(R1301="Refreshment Beverage",ROUND((BA1301-Y1301-Z1301-AA1301)*VLOOKUP(VALUE(Q1301),Rates!G$15:L$19,3,0),4),ROUND(AW1301*(VLOOKUP(VALUE(Q1301),Rates!G:L,3,0)),4)))</f>
        <v/>
      </c>
      <c r="AV1301" s="183" t="str">
        <f t="shared" si="660"/>
        <v/>
      </c>
      <c r="AW1301" s="186" t="str">
        <f t="shared" si="661"/>
        <v/>
      </c>
      <c r="AX1301" s="184" t="str">
        <f t="shared" si="662"/>
        <v/>
      </c>
      <c r="AY1301" s="186" t="str">
        <f>IF(AX1301="","",IF(R1301="Refreshment Beverage",ROUND(SUM(AX1301*Rates!K$19),4),ROUND(SUM(AX1301*(Rates!J$8/100)),4)))</f>
        <v/>
      </c>
      <c r="AZ1301" s="183" t="str">
        <f t="shared" si="663"/>
        <v/>
      </c>
      <c r="BA1301" s="185" t="str">
        <f t="shared" si="664"/>
        <v/>
      </c>
      <c r="BD1301" s="171"/>
      <c r="BE1301" s="171"/>
      <c r="BF1301" s="171"/>
      <c r="BG1301" s="171"/>
    </row>
    <row r="1302" spans="1:59" ht="15" customHeight="1" x14ac:dyDescent="0.3">
      <c r="A1302" s="172"/>
      <c r="B1302" s="172"/>
      <c r="C1302" s="172"/>
      <c r="D1302" s="173"/>
      <c r="E1302" s="173"/>
      <c r="F1302" s="173"/>
      <c r="G1302" s="173"/>
      <c r="H1302" s="173"/>
      <c r="I1302" s="174"/>
      <c r="J1302" s="175"/>
      <c r="K1302" s="176" t="str">
        <f t="shared" si="636"/>
        <v/>
      </c>
      <c r="L1302" s="177" t="str">
        <f t="shared" si="637"/>
        <v/>
      </c>
      <c r="M1302" s="178" t="str">
        <f t="shared" si="638"/>
        <v/>
      </c>
      <c r="N1302" s="44" t="str" cm="1">
        <f t="array" ref="N1302">IFERROR(IF(_xlfn.SINGLE(A:A)="","",IF(R1302="Beer",SUM(LOOKUP(2,1/(Rates!$B$3:$B$5&lt;=W1302)/(Rates!$C$3:$C$5&gt;=W1302),Rates!$D$3:$D$5)*(X1302/100)*W1302),IF(R1302="Refreshment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44" t="str">
        <f t="shared" si="639"/>
        <v/>
      </c>
      <c r="P1302" s="13"/>
      <c r="Q1302" s="179" t="str">
        <f t="shared" si="640"/>
        <v/>
      </c>
      <c r="R1302" s="180" t="str">
        <f t="shared" si="641"/>
        <v/>
      </c>
      <c r="S1302" s="13" t="str">
        <f>IF(A1302="","",IF(R1302="Refreshment Beverage",VLOOKUP(VALUE(Q1302),Rates!G$15:L$19,2,0),VLOOKUP(VALUE(Q1302),Rates!G$4:L$8,2,0)))</f>
        <v/>
      </c>
      <c r="T1302" s="13" t="str">
        <f t="shared" si="642"/>
        <v/>
      </c>
      <c r="U1302" s="181" t="str">
        <f t="shared" si="643"/>
        <v/>
      </c>
      <c r="V1302" s="13" t="str">
        <f t="shared" si="644"/>
        <v/>
      </c>
      <c r="W1302" s="13" t="str">
        <f t="shared" si="645"/>
        <v/>
      </c>
      <c r="X1302" s="182" t="str">
        <f t="shared" si="646"/>
        <v/>
      </c>
      <c r="Y1302" s="183" t="str">
        <f>IF(A:A="","",IF(R1302="Refreshment Beverage",VLOOKUP(Q1302,Rates!G$15:L$19,6,0)*W1302,VLOOKUP(Q1302,Rates!G$4:L$12,6,0)*W1302))</f>
        <v/>
      </c>
      <c r="Z1302" s="183" t="str">
        <f t="shared" si="647"/>
        <v/>
      </c>
      <c r="AA1302" s="17">
        <f t="shared" si="635"/>
        <v>0</v>
      </c>
      <c r="AB1302" s="177" t="str" cm="1">
        <f t="array" ref="AB1302">IF(_xlfn.SINGLE(A:A)="","",IF(R1302="Refreshment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177" t="str" cm="1">
        <f t="array" ref="AC1302">IF(_xlfn.SINGLE(A:A)="","",IF(R1302="Refreshment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68">
        <f>IFERROR(IF(OR(Q1302=1,Q1302=2,Q1302=3,Q1302=4),VLOOKUP(Q1302,Rates!$A$31:$B$34,2,0)*W1302,IF(V1302=1,VLOOKUP(U1302,'REB BEV MIN MKUP'!B:E,4,0),IF(V1302&gt;1,VLOOKUP(VALUE(W1302),'REB BEV MIN MKUP'!O:Q,3,0),0))),0)</f>
        <v>0</v>
      </c>
      <c r="AE1302" s="177" t="str">
        <f t="shared" si="648"/>
        <v/>
      </c>
      <c r="AF1302" s="13" t="str">
        <f t="shared" si="649"/>
        <v/>
      </c>
      <c r="AG1302" s="177" t="str">
        <f t="shared" si="650"/>
        <v/>
      </c>
      <c r="AH1302" s="184" t="str">
        <f t="shared" si="651"/>
        <v/>
      </c>
      <c r="AI1302" s="184" t="str">
        <f>IF(AE:AE="","",IF(R1302="Refreshment Beverage",AK1302*(Rates!J$19/100),ROUND(SUM(AH1302*(Rates!$J$8/100)),4)))</f>
        <v/>
      </c>
      <c r="AJ1302" s="183" t="str">
        <f t="shared" si="652"/>
        <v/>
      </c>
      <c r="AK1302" s="185" t="str">
        <f t="shared" si="653"/>
        <v/>
      </c>
      <c r="AL1302" s="177" t="str">
        <f t="shared" si="654"/>
        <v/>
      </c>
      <c r="AM1302" s="13" t="str">
        <f>IF(AS1302="","",IF(R1302="Refreshment Beverage",ROUND(AS1302*Rates!K$19,4),ROUND(AO1302*(VLOOKUP(VALUE(Q1302),Rates!G$4:L$12,3,0)),4)))</f>
        <v/>
      </c>
      <c r="AN1302" s="183" t="str">
        <f>IF(AS1302="","",IF(R1302="Refreshment Beverage",AS1302*(Rates!J$19/100),MAX(AM1302,AB1302)))</f>
        <v/>
      </c>
      <c r="AO1302" s="186" t="str">
        <f t="shared" si="655"/>
        <v/>
      </c>
      <c r="AP1302" s="186" t="str">
        <f t="shared" si="656"/>
        <v/>
      </c>
      <c r="AQ1302" s="186" t="str">
        <f>IF(AS1302="","",IF(R1302="Refreshment Beverage",ROUND(SUM(VLOOKUP(Q:Q,Rates!G$15:L$19,3,0)*(AS1302-Y1302-Z1302-AA1302)),4),ROUND(SUM(Rates!$K$8*AS1302),4)))</f>
        <v/>
      </c>
      <c r="AR1302" s="184" t="str">
        <f t="shared" si="657"/>
        <v/>
      </c>
      <c r="AS1302" s="185" t="str">
        <f t="shared" si="658"/>
        <v/>
      </c>
      <c r="AT1302" s="177" t="str">
        <f t="shared" si="659"/>
        <v/>
      </c>
      <c r="AU1302" s="13" t="str">
        <f>IF(AX1302="","",IF(R1302="Refreshment Beverage",ROUND((BA1302-Y1302-Z1302-AA1302)*VLOOKUP(VALUE(Q1302),Rates!G$15:L$19,3,0),4),ROUND(AW1302*(VLOOKUP(VALUE(Q1302),Rates!G:L,3,0)),4)))</f>
        <v/>
      </c>
      <c r="AV1302" s="183" t="str">
        <f t="shared" si="660"/>
        <v/>
      </c>
      <c r="AW1302" s="186" t="str">
        <f t="shared" si="661"/>
        <v/>
      </c>
      <c r="AX1302" s="184" t="str">
        <f t="shared" si="662"/>
        <v/>
      </c>
      <c r="AY1302" s="186" t="str">
        <f>IF(AX1302="","",IF(R1302="Refreshment Beverage",ROUND(SUM(AX1302*Rates!K$19),4),ROUND(SUM(AX1302*(Rates!J$8/100)),4)))</f>
        <v/>
      </c>
      <c r="AZ1302" s="183" t="str">
        <f t="shared" si="663"/>
        <v/>
      </c>
      <c r="BA1302" s="185" t="str">
        <f t="shared" si="664"/>
        <v/>
      </c>
      <c r="BD1302" s="171"/>
      <c r="BE1302" s="171"/>
      <c r="BF1302" s="171"/>
      <c r="BG1302" s="171"/>
    </row>
    <row r="1303" spans="1:59" ht="15" customHeight="1" x14ac:dyDescent="0.3">
      <c r="A1303" s="172"/>
      <c r="B1303" s="172"/>
      <c r="C1303" s="172"/>
      <c r="D1303" s="173"/>
      <c r="E1303" s="173"/>
      <c r="F1303" s="173"/>
      <c r="G1303" s="173"/>
      <c r="H1303" s="173"/>
      <c r="I1303" s="174"/>
      <c r="J1303" s="175"/>
      <c r="K1303" s="176" t="str">
        <f t="shared" si="636"/>
        <v/>
      </c>
      <c r="L1303" s="177" t="str">
        <f t="shared" si="637"/>
        <v/>
      </c>
      <c r="M1303" s="178" t="str">
        <f t="shared" si="638"/>
        <v/>
      </c>
      <c r="N1303" s="44" t="str" cm="1">
        <f t="array" ref="N1303">IFERROR(IF(_xlfn.SINGLE(A:A)="","",IF(R1303="Beer",SUM(LOOKUP(2,1/(Rates!$B$3:$B$5&lt;=W1303)/(Rates!$C$3:$C$5&gt;=W1303),Rates!$D$3:$D$5)*(X1303/100)*W1303),IF(R1303="Refreshment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44" t="str">
        <f t="shared" si="639"/>
        <v/>
      </c>
      <c r="P1303" s="13"/>
      <c r="Q1303" s="179" t="str">
        <f t="shared" si="640"/>
        <v/>
      </c>
      <c r="R1303" s="180" t="str">
        <f t="shared" si="641"/>
        <v/>
      </c>
      <c r="S1303" s="13" t="str">
        <f>IF(A1303="","",IF(R1303="Refreshment Beverage",VLOOKUP(VALUE(Q1303),Rates!G$15:L$19,2,0),VLOOKUP(VALUE(Q1303),Rates!G$4:L$8,2,0)))</f>
        <v/>
      </c>
      <c r="T1303" s="13" t="str">
        <f t="shared" si="642"/>
        <v/>
      </c>
      <c r="U1303" s="181" t="str">
        <f t="shared" si="643"/>
        <v/>
      </c>
      <c r="V1303" s="13" t="str">
        <f t="shared" si="644"/>
        <v/>
      </c>
      <c r="W1303" s="13" t="str">
        <f t="shared" si="645"/>
        <v/>
      </c>
      <c r="X1303" s="182" t="str">
        <f t="shared" si="646"/>
        <v/>
      </c>
      <c r="Y1303" s="183" t="str">
        <f>IF(A:A="","",IF(R1303="Refreshment Beverage",VLOOKUP(Q1303,Rates!G$15:L$19,6,0)*W1303,VLOOKUP(Q1303,Rates!G$4:L$12,6,0)*W1303))</f>
        <v/>
      </c>
      <c r="Z1303" s="183" t="str">
        <f t="shared" si="647"/>
        <v/>
      </c>
      <c r="AA1303" s="17">
        <f t="shared" si="635"/>
        <v>0</v>
      </c>
      <c r="AB1303" s="177" t="str" cm="1">
        <f t="array" ref="AB1303">IF(_xlfn.SINGLE(A:A)="","",IF(R1303="Refreshment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177" t="str" cm="1">
        <f t="array" ref="AC1303">IF(_xlfn.SINGLE(A:A)="","",IF(R1303="Refreshment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68">
        <f>IFERROR(IF(OR(Q1303=1,Q1303=2,Q1303=3,Q1303=4),VLOOKUP(Q1303,Rates!$A$31:$B$34,2,0)*W1303,IF(V1303=1,VLOOKUP(U1303,'REB BEV MIN MKUP'!B:E,4,0),IF(V1303&gt;1,VLOOKUP(VALUE(W1303),'REB BEV MIN MKUP'!O:Q,3,0),0))),0)</f>
        <v>0</v>
      </c>
      <c r="AE1303" s="177" t="str">
        <f t="shared" si="648"/>
        <v/>
      </c>
      <c r="AF1303" s="13" t="str">
        <f t="shared" si="649"/>
        <v/>
      </c>
      <c r="AG1303" s="177" t="str">
        <f t="shared" si="650"/>
        <v/>
      </c>
      <c r="AH1303" s="184" t="str">
        <f t="shared" si="651"/>
        <v/>
      </c>
      <c r="AI1303" s="184" t="str">
        <f>IF(AE:AE="","",IF(R1303="Refreshment Beverage",AK1303*(Rates!J$19/100),ROUND(SUM(AH1303*(Rates!$J$8/100)),4)))</f>
        <v/>
      </c>
      <c r="AJ1303" s="183" t="str">
        <f t="shared" si="652"/>
        <v/>
      </c>
      <c r="AK1303" s="185" t="str">
        <f t="shared" si="653"/>
        <v/>
      </c>
      <c r="AL1303" s="177" t="str">
        <f t="shared" si="654"/>
        <v/>
      </c>
      <c r="AM1303" s="13" t="str">
        <f>IF(AS1303="","",IF(R1303="Refreshment Beverage",ROUND(AS1303*Rates!K$19,4),ROUND(AO1303*(VLOOKUP(VALUE(Q1303),Rates!G$4:L$12,3,0)),4)))</f>
        <v/>
      </c>
      <c r="AN1303" s="183" t="str">
        <f>IF(AS1303="","",IF(R1303="Refreshment Beverage",AS1303*(Rates!J$19/100),MAX(AM1303,AB1303)))</f>
        <v/>
      </c>
      <c r="AO1303" s="186" t="str">
        <f t="shared" si="655"/>
        <v/>
      </c>
      <c r="AP1303" s="186" t="str">
        <f t="shared" si="656"/>
        <v/>
      </c>
      <c r="AQ1303" s="186" t="str">
        <f>IF(AS1303="","",IF(R1303="Refreshment Beverage",ROUND(SUM(VLOOKUP(Q:Q,Rates!G$15:L$19,3,0)*(AS1303-Y1303-Z1303-AA1303)),4),ROUND(SUM(Rates!$K$8*AS1303),4)))</f>
        <v/>
      </c>
      <c r="AR1303" s="184" t="str">
        <f t="shared" si="657"/>
        <v/>
      </c>
      <c r="AS1303" s="185" t="str">
        <f t="shared" si="658"/>
        <v/>
      </c>
      <c r="AT1303" s="177" t="str">
        <f t="shared" si="659"/>
        <v/>
      </c>
      <c r="AU1303" s="13" t="str">
        <f>IF(AX1303="","",IF(R1303="Refreshment Beverage",ROUND((BA1303-Y1303-Z1303-AA1303)*VLOOKUP(VALUE(Q1303),Rates!G$15:L$19,3,0),4),ROUND(AW1303*(VLOOKUP(VALUE(Q1303),Rates!G:L,3,0)),4)))</f>
        <v/>
      </c>
      <c r="AV1303" s="183" t="str">
        <f t="shared" si="660"/>
        <v/>
      </c>
      <c r="AW1303" s="186" t="str">
        <f t="shared" si="661"/>
        <v/>
      </c>
      <c r="AX1303" s="184" t="str">
        <f t="shared" si="662"/>
        <v/>
      </c>
      <c r="AY1303" s="186" t="str">
        <f>IF(AX1303="","",IF(R1303="Refreshment Beverage",ROUND(SUM(AX1303*Rates!K$19),4),ROUND(SUM(AX1303*(Rates!J$8/100)),4)))</f>
        <v/>
      </c>
      <c r="AZ1303" s="183" t="str">
        <f t="shared" si="663"/>
        <v/>
      </c>
      <c r="BA1303" s="185" t="str">
        <f t="shared" si="664"/>
        <v/>
      </c>
      <c r="BD1303" s="171"/>
      <c r="BE1303" s="171"/>
      <c r="BF1303" s="171"/>
      <c r="BG1303" s="171"/>
    </row>
    <row r="1304" spans="1:59" ht="15" customHeight="1" x14ac:dyDescent="0.3">
      <c r="A1304" s="172"/>
      <c r="B1304" s="172"/>
      <c r="C1304" s="172"/>
      <c r="D1304" s="173"/>
      <c r="E1304" s="173"/>
      <c r="F1304" s="173"/>
      <c r="G1304" s="173"/>
      <c r="H1304" s="173"/>
      <c r="I1304" s="174"/>
      <c r="J1304" s="175"/>
      <c r="K1304" s="176" t="str">
        <f t="shared" si="636"/>
        <v/>
      </c>
      <c r="L1304" s="177" t="str">
        <f t="shared" si="637"/>
        <v/>
      </c>
      <c r="M1304" s="178" t="str">
        <f t="shared" si="638"/>
        <v/>
      </c>
      <c r="N1304" s="44" t="str" cm="1">
        <f t="array" ref="N1304">IFERROR(IF(_xlfn.SINGLE(A:A)="","",IF(R1304="Beer",SUM(LOOKUP(2,1/(Rates!$B$3:$B$5&lt;=W1304)/(Rates!$C$3:$C$5&gt;=W1304),Rates!$D$3:$D$5)*(X1304/100)*W1304),IF(R1304="Refreshment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44" t="str">
        <f t="shared" si="639"/>
        <v/>
      </c>
      <c r="P1304" s="13"/>
      <c r="Q1304" s="179" t="str">
        <f t="shared" si="640"/>
        <v/>
      </c>
      <c r="R1304" s="180" t="str">
        <f t="shared" si="641"/>
        <v/>
      </c>
      <c r="S1304" s="13" t="str">
        <f>IF(A1304="","",IF(R1304="Refreshment Beverage",VLOOKUP(VALUE(Q1304),Rates!G$15:L$19,2,0),VLOOKUP(VALUE(Q1304),Rates!G$4:L$8,2,0)))</f>
        <v/>
      </c>
      <c r="T1304" s="13" t="str">
        <f t="shared" si="642"/>
        <v/>
      </c>
      <c r="U1304" s="181" t="str">
        <f t="shared" si="643"/>
        <v/>
      </c>
      <c r="V1304" s="13" t="str">
        <f t="shared" si="644"/>
        <v/>
      </c>
      <c r="W1304" s="13" t="str">
        <f t="shared" si="645"/>
        <v/>
      </c>
      <c r="X1304" s="182" t="str">
        <f t="shared" si="646"/>
        <v/>
      </c>
      <c r="Y1304" s="183" t="str">
        <f>IF(A:A="","",IF(R1304="Refreshment Beverage",VLOOKUP(Q1304,Rates!G$15:L$19,6,0)*W1304,VLOOKUP(Q1304,Rates!G$4:L$12,6,0)*W1304))</f>
        <v/>
      </c>
      <c r="Z1304" s="183" t="str">
        <f t="shared" si="647"/>
        <v/>
      </c>
      <c r="AA1304" s="17">
        <f t="shared" si="635"/>
        <v>0</v>
      </c>
      <c r="AB1304" s="177" t="str" cm="1">
        <f t="array" ref="AB1304">IF(_xlfn.SINGLE(A:A)="","",IF(R1304="Refreshment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177" t="str" cm="1">
        <f t="array" ref="AC1304">IF(_xlfn.SINGLE(A:A)="","",IF(R1304="Refreshment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68">
        <f>IFERROR(IF(OR(Q1304=1,Q1304=2,Q1304=3,Q1304=4),VLOOKUP(Q1304,Rates!$A$31:$B$34,2,0)*W1304,IF(V1304=1,VLOOKUP(U1304,'REB BEV MIN MKUP'!B:E,4,0),IF(V1304&gt;1,VLOOKUP(VALUE(W1304),'REB BEV MIN MKUP'!O:Q,3,0),0))),0)</f>
        <v>0</v>
      </c>
      <c r="AE1304" s="177" t="str">
        <f t="shared" si="648"/>
        <v/>
      </c>
      <c r="AF1304" s="13" t="str">
        <f t="shared" si="649"/>
        <v/>
      </c>
      <c r="AG1304" s="177" t="str">
        <f t="shared" si="650"/>
        <v/>
      </c>
      <c r="AH1304" s="184" t="str">
        <f t="shared" si="651"/>
        <v/>
      </c>
      <c r="AI1304" s="184" t="str">
        <f>IF(AE:AE="","",IF(R1304="Refreshment Beverage",AK1304*(Rates!J$19/100),ROUND(SUM(AH1304*(Rates!$J$8/100)),4)))</f>
        <v/>
      </c>
      <c r="AJ1304" s="183" t="str">
        <f t="shared" si="652"/>
        <v/>
      </c>
      <c r="AK1304" s="185" t="str">
        <f t="shared" si="653"/>
        <v/>
      </c>
      <c r="AL1304" s="177" t="str">
        <f t="shared" si="654"/>
        <v/>
      </c>
      <c r="AM1304" s="13" t="str">
        <f>IF(AS1304="","",IF(R1304="Refreshment Beverage",ROUND(AS1304*Rates!K$19,4),ROUND(AO1304*(VLOOKUP(VALUE(Q1304),Rates!G$4:L$12,3,0)),4)))</f>
        <v/>
      </c>
      <c r="AN1304" s="183" t="str">
        <f>IF(AS1304="","",IF(R1304="Refreshment Beverage",AS1304*(Rates!J$19/100),MAX(AM1304,AB1304)))</f>
        <v/>
      </c>
      <c r="AO1304" s="186" t="str">
        <f t="shared" si="655"/>
        <v/>
      </c>
      <c r="AP1304" s="186" t="str">
        <f t="shared" si="656"/>
        <v/>
      </c>
      <c r="AQ1304" s="186" t="str">
        <f>IF(AS1304="","",IF(R1304="Refreshment Beverage",ROUND(SUM(VLOOKUP(Q:Q,Rates!G$15:L$19,3,0)*(AS1304-Y1304-Z1304-AA1304)),4),ROUND(SUM(Rates!$K$8*AS1304),4)))</f>
        <v/>
      </c>
      <c r="AR1304" s="184" t="str">
        <f t="shared" si="657"/>
        <v/>
      </c>
      <c r="AS1304" s="185" t="str">
        <f t="shared" si="658"/>
        <v/>
      </c>
      <c r="AT1304" s="177" t="str">
        <f t="shared" si="659"/>
        <v/>
      </c>
      <c r="AU1304" s="13" t="str">
        <f>IF(AX1304="","",IF(R1304="Refreshment Beverage",ROUND((BA1304-Y1304-Z1304-AA1304)*VLOOKUP(VALUE(Q1304),Rates!G$15:L$19,3,0),4),ROUND(AW1304*(VLOOKUP(VALUE(Q1304),Rates!G:L,3,0)),4)))</f>
        <v/>
      </c>
      <c r="AV1304" s="183" t="str">
        <f t="shared" si="660"/>
        <v/>
      </c>
      <c r="AW1304" s="186" t="str">
        <f t="shared" si="661"/>
        <v/>
      </c>
      <c r="AX1304" s="184" t="str">
        <f t="shared" si="662"/>
        <v/>
      </c>
      <c r="AY1304" s="186" t="str">
        <f>IF(AX1304="","",IF(R1304="Refreshment Beverage",ROUND(SUM(AX1304*Rates!K$19),4),ROUND(SUM(AX1304*(Rates!J$8/100)),4)))</f>
        <v/>
      </c>
      <c r="AZ1304" s="183" t="str">
        <f t="shared" si="663"/>
        <v/>
      </c>
      <c r="BA1304" s="185" t="str">
        <f t="shared" si="664"/>
        <v/>
      </c>
      <c r="BD1304" s="171"/>
      <c r="BE1304" s="171"/>
      <c r="BF1304" s="171"/>
      <c r="BG1304" s="171"/>
    </row>
    <row r="1305" spans="1:59" ht="15" customHeight="1" x14ac:dyDescent="0.3">
      <c r="A1305" s="172"/>
      <c r="B1305" s="172"/>
      <c r="C1305" s="172"/>
      <c r="D1305" s="173"/>
      <c r="E1305" s="173"/>
      <c r="F1305" s="173"/>
      <c r="G1305" s="173"/>
      <c r="H1305" s="173"/>
      <c r="I1305" s="174"/>
      <c r="J1305" s="175"/>
      <c r="K1305" s="176" t="str">
        <f t="shared" si="636"/>
        <v/>
      </c>
      <c r="L1305" s="177" t="str">
        <f t="shared" si="637"/>
        <v/>
      </c>
      <c r="M1305" s="178" t="str">
        <f t="shared" si="638"/>
        <v/>
      </c>
      <c r="N1305" s="44" t="str" cm="1">
        <f t="array" ref="N1305">IFERROR(IF(_xlfn.SINGLE(A:A)="","",IF(R1305="Beer",SUM(LOOKUP(2,1/(Rates!$B$3:$B$5&lt;=W1305)/(Rates!$C$3:$C$5&gt;=W1305),Rates!$D$3:$D$5)*(X1305/100)*W1305),IF(R1305="Refreshment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44" t="str">
        <f t="shared" si="639"/>
        <v/>
      </c>
      <c r="P1305" s="13"/>
      <c r="Q1305" s="179" t="str">
        <f t="shared" si="640"/>
        <v/>
      </c>
      <c r="R1305" s="180" t="str">
        <f t="shared" si="641"/>
        <v/>
      </c>
      <c r="S1305" s="13" t="str">
        <f>IF(A1305="","",IF(R1305="Refreshment Beverage",VLOOKUP(VALUE(Q1305),Rates!G$15:L$19,2,0),VLOOKUP(VALUE(Q1305),Rates!G$4:L$8,2,0)))</f>
        <v/>
      </c>
      <c r="T1305" s="13" t="str">
        <f t="shared" si="642"/>
        <v/>
      </c>
      <c r="U1305" s="181" t="str">
        <f t="shared" si="643"/>
        <v/>
      </c>
      <c r="V1305" s="13" t="str">
        <f t="shared" si="644"/>
        <v/>
      </c>
      <c r="W1305" s="13" t="str">
        <f t="shared" si="645"/>
        <v/>
      </c>
      <c r="X1305" s="182" t="str">
        <f t="shared" si="646"/>
        <v/>
      </c>
      <c r="Y1305" s="183" t="str">
        <f>IF(A:A="","",IF(R1305="Refreshment Beverage",VLOOKUP(Q1305,Rates!G$15:L$19,6,0)*W1305,VLOOKUP(Q1305,Rates!G$4:L$12,6,0)*W1305))</f>
        <v/>
      </c>
      <c r="Z1305" s="183" t="str">
        <f t="shared" si="647"/>
        <v/>
      </c>
      <c r="AA1305" s="17">
        <f t="shared" si="635"/>
        <v>0</v>
      </c>
      <c r="AB1305" s="177" t="str" cm="1">
        <f t="array" ref="AB1305">IF(_xlfn.SINGLE(A:A)="","",IF(R1305="Refreshment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177" t="str" cm="1">
        <f t="array" ref="AC1305">IF(_xlfn.SINGLE(A:A)="","",IF(R1305="Refreshment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68">
        <f>IFERROR(IF(OR(Q1305=1,Q1305=2,Q1305=3,Q1305=4),VLOOKUP(Q1305,Rates!$A$31:$B$34,2,0)*W1305,IF(V1305=1,VLOOKUP(U1305,'REB BEV MIN MKUP'!B:E,4,0),IF(V1305&gt;1,VLOOKUP(VALUE(W1305),'REB BEV MIN MKUP'!O:Q,3,0),0))),0)</f>
        <v>0</v>
      </c>
      <c r="AE1305" s="177" t="str">
        <f t="shared" si="648"/>
        <v/>
      </c>
      <c r="AF1305" s="13" t="str">
        <f t="shared" si="649"/>
        <v/>
      </c>
      <c r="AG1305" s="177" t="str">
        <f t="shared" si="650"/>
        <v/>
      </c>
      <c r="AH1305" s="184" t="str">
        <f t="shared" si="651"/>
        <v/>
      </c>
      <c r="AI1305" s="184" t="str">
        <f>IF(AE:AE="","",IF(R1305="Refreshment Beverage",AK1305*(Rates!J$19/100),ROUND(SUM(AH1305*(Rates!$J$8/100)),4)))</f>
        <v/>
      </c>
      <c r="AJ1305" s="183" t="str">
        <f t="shared" si="652"/>
        <v/>
      </c>
      <c r="AK1305" s="185" t="str">
        <f t="shared" si="653"/>
        <v/>
      </c>
      <c r="AL1305" s="177" t="str">
        <f t="shared" si="654"/>
        <v/>
      </c>
      <c r="AM1305" s="13" t="str">
        <f>IF(AS1305="","",IF(R1305="Refreshment Beverage",ROUND(AS1305*Rates!K$19,4),ROUND(AO1305*(VLOOKUP(VALUE(Q1305),Rates!G$4:L$12,3,0)),4)))</f>
        <v/>
      </c>
      <c r="AN1305" s="183" t="str">
        <f>IF(AS1305="","",IF(R1305="Refreshment Beverage",AS1305*(Rates!J$19/100),MAX(AM1305,AB1305)))</f>
        <v/>
      </c>
      <c r="AO1305" s="186" t="str">
        <f t="shared" si="655"/>
        <v/>
      </c>
      <c r="AP1305" s="186" t="str">
        <f t="shared" si="656"/>
        <v/>
      </c>
      <c r="AQ1305" s="186" t="str">
        <f>IF(AS1305="","",IF(R1305="Refreshment Beverage",ROUND(SUM(VLOOKUP(Q:Q,Rates!G$15:L$19,3,0)*(AS1305-Y1305-Z1305-AA1305)),4),ROUND(SUM(Rates!$K$8*AS1305),4)))</f>
        <v/>
      </c>
      <c r="AR1305" s="184" t="str">
        <f t="shared" si="657"/>
        <v/>
      </c>
      <c r="AS1305" s="185" t="str">
        <f t="shared" si="658"/>
        <v/>
      </c>
      <c r="AT1305" s="177" t="str">
        <f t="shared" si="659"/>
        <v/>
      </c>
      <c r="AU1305" s="13" t="str">
        <f>IF(AX1305="","",IF(R1305="Refreshment Beverage",ROUND((BA1305-Y1305-Z1305-AA1305)*VLOOKUP(VALUE(Q1305),Rates!G$15:L$19,3,0),4),ROUND(AW1305*(VLOOKUP(VALUE(Q1305),Rates!G:L,3,0)),4)))</f>
        <v/>
      </c>
      <c r="AV1305" s="183" t="str">
        <f t="shared" si="660"/>
        <v/>
      </c>
      <c r="AW1305" s="186" t="str">
        <f t="shared" si="661"/>
        <v/>
      </c>
      <c r="AX1305" s="184" t="str">
        <f t="shared" si="662"/>
        <v/>
      </c>
      <c r="AY1305" s="186" t="str">
        <f>IF(AX1305="","",IF(R1305="Refreshment Beverage",ROUND(SUM(AX1305*Rates!K$19),4),ROUND(SUM(AX1305*(Rates!J$8/100)),4)))</f>
        <v/>
      </c>
      <c r="AZ1305" s="183" t="str">
        <f t="shared" si="663"/>
        <v/>
      </c>
      <c r="BA1305" s="185" t="str">
        <f t="shared" si="664"/>
        <v/>
      </c>
      <c r="BD1305" s="171"/>
      <c r="BE1305" s="171"/>
      <c r="BF1305" s="171"/>
      <c r="BG1305" s="171"/>
    </row>
    <row r="1306" spans="1:59" ht="15" customHeight="1" x14ac:dyDescent="0.3">
      <c r="A1306" s="172"/>
      <c r="B1306" s="172"/>
      <c r="C1306" s="172"/>
      <c r="D1306" s="173"/>
      <c r="E1306" s="173"/>
      <c r="F1306" s="173"/>
      <c r="G1306" s="173"/>
      <c r="H1306" s="173"/>
      <c r="I1306" s="174"/>
      <c r="J1306" s="175"/>
      <c r="K1306" s="176" t="str">
        <f t="shared" si="636"/>
        <v/>
      </c>
      <c r="L1306" s="177" t="str">
        <f t="shared" si="637"/>
        <v/>
      </c>
      <c r="M1306" s="178" t="str">
        <f t="shared" si="638"/>
        <v/>
      </c>
      <c r="N1306" s="44" t="str" cm="1">
        <f t="array" ref="N1306">IFERROR(IF(_xlfn.SINGLE(A:A)="","",IF(R1306="Beer",SUM(LOOKUP(2,1/(Rates!$B$3:$B$5&lt;=W1306)/(Rates!$C$3:$C$5&gt;=W1306),Rates!$D$3:$D$5)*(X1306/100)*W1306),IF(R1306="Refreshment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44" t="str">
        <f t="shared" si="639"/>
        <v/>
      </c>
      <c r="P1306" s="13"/>
      <c r="Q1306" s="179" t="str">
        <f t="shared" si="640"/>
        <v/>
      </c>
      <c r="R1306" s="180" t="str">
        <f t="shared" si="641"/>
        <v/>
      </c>
      <c r="S1306" s="13" t="str">
        <f>IF(A1306="","",IF(R1306="Refreshment Beverage",VLOOKUP(VALUE(Q1306),Rates!G$15:L$19,2,0),VLOOKUP(VALUE(Q1306),Rates!G$4:L$8,2,0)))</f>
        <v/>
      </c>
      <c r="T1306" s="13" t="str">
        <f t="shared" si="642"/>
        <v/>
      </c>
      <c r="U1306" s="181" t="str">
        <f t="shared" si="643"/>
        <v/>
      </c>
      <c r="V1306" s="13" t="str">
        <f t="shared" si="644"/>
        <v/>
      </c>
      <c r="W1306" s="13" t="str">
        <f t="shared" si="645"/>
        <v/>
      </c>
      <c r="X1306" s="182" t="str">
        <f t="shared" si="646"/>
        <v/>
      </c>
      <c r="Y1306" s="183" t="str">
        <f>IF(A:A="","",IF(R1306="Refreshment Beverage",VLOOKUP(Q1306,Rates!G$15:L$19,6,0)*W1306,VLOOKUP(Q1306,Rates!G$4:L$12,6,0)*W1306))</f>
        <v/>
      </c>
      <c r="Z1306" s="183" t="str">
        <f t="shared" si="647"/>
        <v/>
      </c>
      <c r="AA1306" s="17">
        <f t="shared" si="635"/>
        <v>0</v>
      </c>
      <c r="AB1306" s="177" t="str" cm="1">
        <f t="array" ref="AB1306">IF(_xlfn.SINGLE(A:A)="","",IF(R1306="Refreshment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177" t="str" cm="1">
        <f t="array" ref="AC1306">IF(_xlfn.SINGLE(A:A)="","",IF(R1306="Refreshment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68">
        <f>IFERROR(IF(OR(Q1306=1,Q1306=2,Q1306=3,Q1306=4),VLOOKUP(Q1306,Rates!$A$31:$B$34,2,0)*W1306,IF(V1306=1,VLOOKUP(U1306,'REB BEV MIN MKUP'!B:E,4,0),IF(V1306&gt;1,VLOOKUP(VALUE(W1306),'REB BEV MIN MKUP'!O:Q,3,0),0))),0)</f>
        <v>0</v>
      </c>
      <c r="AE1306" s="177" t="str">
        <f t="shared" si="648"/>
        <v/>
      </c>
      <c r="AF1306" s="13" t="str">
        <f t="shared" si="649"/>
        <v/>
      </c>
      <c r="AG1306" s="177" t="str">
        <f t="shared" si="650"/>
        <v/>
      </c>
      <c r="AH1306" s="184" t="str">
        <f t="shared" si="651"/>
        <v/>
      </c>
      <c r="AI1306" s="184" t="str">
        <f>IF(AE:AE="","",IF(R1306="Refreshment Beverage",AK1306*(Rates!J$19/100),ROUND(SUM(AH1306*(Rates!$J$8/100)),4)))</f>
        <v/>
      </c>
      <c r="AJ1306" s="183" t="str">
        <f t="shared" si="652"/>
        <v/>
      </c>
      <c r="AK1306" s="185" t="str">
        <f t="shared" si="653"/>
        <v/>
      </c>
      <c r="AL1306" s="177" t="str">
        <f t="shared" si="654"/>
        <v/>
      </c>
      <c r="AM1306" s="13" t="str">
        <f>IF(AS1306="","",IF(R1306="Refreshment Beverage",ROUND(AS1306*Rates!K$19,4),ROUND(AO1306*(VLOOKUP(VALUE(Q1306),Rates!G$4:L$12,3,0)),4)))</f>
        <v/>
      </c>
      <c r="AN1306" s="183" t="str">
        <f>IF(AS1306="","",IF(R1306="Refreshment Beverage",AS1306*(Rates!J$19/100),MAX(AM1306,AB1306)))</f>
        <v/>
      </c>
      <c r="AO1306" s="186" t="str">
        <f t="shared" si="655"/>
        <v/>
      </c>
      <c r="AP1306" s="186" t="str">
        <f t="shared" si="656"/>
        <v/>
      </c>
      <c r="AQ1306" s="186" t="str">
        <f>IF(AS1306="","",IF(R1306="Refreshment Beverage",ROUND(SUM(VLOOKUP(Q:Q,Rates!G$15:L$19,3,0)*(AS1306-Y1306-Z1306-AA1306)),4),ROUND(SUM(Rates!$K$8*AS1306),4)))</f>
        <v/>
      </c>
      <c r="AR1306" s="184" t="str">
        <f t="shared" si="657"/>
        <v/>
      </c>
      <c r="AS1306" s="185" t="str">
        <f t="shared" si="658"/>
        <v/>
      </c>
      <c r="AT1306" s="177" t="str">
        <f t="shared" si="659"/>
        <v/>
      </c>
      <c r="AU1306" s="13" t="str">
        <f>IF(AX1306="","",IF(R1306="Refreshment Beverage",ROUND((BA1306-Y1306-Z1306-AA1306)*VLOOKUP(VALUE(Q1306),Rates!G$15:L$19,3,0),4),ROUND(AW1306*(VLOOKUP(VALUE(Q1306),Rates!G:L,3,0)),4)))</f>
        <v/>
      </c>
      <c r="AV1306" s="183" t="str">
        <f t="shared" si="660"/>
        <v/>
      </c>
      <c r="AW1306" s="186" t="str">
        <f t="shared" si="661"/>
        <v/>
      </c>
      <c r="AX1306" s="184" t="str">
        <f t="shared" si="662"/>
        <v/>
      </c>
      <c r="AY1306" s="186" t="str">
        <f>IF(AX1306="","",IF(R1306="Refreshment Beverage",ROUND(SUM(AX1306*Rates!K$19),4),ROUND(SUM(AX1306*(Rates!J$8/100)),4)))</f>
        <v/>
      </c>
      <c r="AZ1306" s="183" t="str">
        <f t="shared" si="663"/>
        <v/>
      </c>
      <c r="BA1306" s="185" t="str">
        <f t="shared" si="664"/>
        <v/>
      </c>
      <c r="BD1306" s="171"/>
      <c r="BE1306" s="171"/>
      <c r="BF1306" s="171"/>
      <c r="BG1306" s="171"/>
    </row>
    <row r="1307" spans="1:59" ht="15" customHeight="1" x14ac:dyDescent="0.3">
      <c r="A1307" s="172"/>
      <c r="B1307" s="172"/>
      <c r="C1307" s="172"/>
      <c r="D1307" s="173"/>
      <c r="E1307" s="173"/>
      <c r="F1307" s="173"/>
      <c r="G1307" s="173"/>
      <c r="H1307" s="173"/>
      <c r="I1307" s="174"/>
      <c r="J1307" s="175"/>
      <c r="K1307" s="176" t="str">
        <f t="shared" si="636"/>
        <v/>
      </c>
      <c r="L1307" s="177" t="str">
        <f t="shared" si="637"/>
        <v/>
      </c>
      <c r="M1307" s="178" t="str">
        <f t="shared" si="638"/>
        <v/>
      </c>
      <c r="N1307" s="44" t="str" cm="1">
        <f t="array" ref="N1307">IFERROR(IF(_xlfn.SINGLE(A:A)="","",IF(R1307="Beer",SUM(LOOKUP(2,1/(Rates!$B$3:$B$5&lt;=W1307)/(Rates!$C$3:$C$5&gt;=W1307),Rates!$D$3:$D$5)*(X1307/100)*W1307),IF(R1307="Refreshment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44" t="str">
        <f t="shared" si="639"/>
        <v/>
      </c>
      <c r="P1307" s="13"/>
      <c r="Q1307" s="179" t="str">
        <f t="shared" si="640"/>
        <v/>
      </c>
      <c r="R1307" s="180" t="str">
        <f t="shared" si="641"/>
        <v/>
      </c>
      <c r="S1307" s="13" t="str">
        <f>IF(A1307="","",IF(R1307="Refreshment Beverage",VLOOKUP(VALUE(Q1307),Rates!G$15:L$19,2,0),VLOOKUP(VALUE(Q1307),Rates!G$4:L$8,2,0)))</f>
        <v/>
      </c>
      <c r="T1307" s="13" t="str">
        <f t="shared" si="642"/>
        <v/>
      </c>
      <c r="U1307" s="181" t="str">
        <f t="shared" si="643"/>
        <v/>
      </c>
      <c r="V1307" s="13" t="str">
        <f t="shared" si="644"/>
        <v/>
      </c>
      <c r="W1307" s="13" t="str">
        <f t="shared" si="645"/>
        <v/>
      </c>
      <c r="X1307" s="182" t="str">
        <f t="shared" si="646"/>
        <v/>
      </c>
      <c r="Y1307" s="183" t="str">
        <f>IF(A:A="","",IF(R1307="Refreshment Beverage",VLOOKUP(Q1307,Rates!G$15:L$19,6,0)*W1307,VLOOKUP(Q1307,Rates!G$4:L$12,6,0)*W1307))</f>
        <v/>
      </c>
      <c r="Z1307" s="183" t="str">
        <f t="shared" si="647"/>
        <v/>
      </c>
      <c r="AA1307" s="17">
        <f t="shared" si="635"/>
        <v>0</v>
      </c>
      <c r="AB1307" s="177" t="str" cm="1">
        <f t="array" ref="AB1307">IF(_xlfn.SINGLE(A:A)="","",IF(R1307="Refreshment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177" t="str" cm="1">
        <f t="array" ref="AC1307">IF(_xlfn.SINGLE(A:A)="","",IF(R1307="Refreshment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68">
        <f>IFERROR(IF(OR(Q1307=1,Q1307=2,Q1307=3,Q1307=4),VLOOKUP(Q1307,Rates!$A$31:$B$34,2,0)*W1307,IF(V1307=1,VLOOKUP(U1307,'REB BEV MIN MKUP'!B:E,4,0),IF(V1307&gt;1,VLOOKUP(VALUE(W1307),'REB BEV MIN MKUP'!O:Q,3,0),0))),0)</f>
        <v>0</v>
      </c>
      <c r="AE1307" s="177" t="str">
        <f t="shared" si="648"/>
        <v/>
      </c>
      <c r="AF1307" s="13" t="str">
        <f t="shared" si="649"/>
        <v/>
      </c>
      <c r="AG1307" s="177" t="str">
        <f t="shared" si="650"/>
        <v/>
      </c>
      <c r="AH1307" s="184" t="str">
        <f t="shared" si="651"/>
        <v/>
      </c>
      <c r="AI1307" s="184" t="str">
        <f>IF(AE:AE="","",IF(R1307="Refreshment Beverage",AK1307*(Rates!J$19/100),ROUND(SUM(AH1307*(Rates!$J$8/100)),4)))</f>
        <v/>
      </c>
      <c r="AJ1307" s="183" t="str">
        <f t="shared" si="652"/>
        <v/>
      </c>
      <c r="AK1307" s="185" t="str">
        <f t="shared" si="653"/>
        <v/>
      </c>
      <c r="AL1307" s="177" t="str">
        <f t="shared" si="654"/>
        <v/>
      </c>
      <c r="AM1307" s="13" t="str">
        <f>IF(AS1307="","",IF(R1307="Refreshment Beverage",ROUND(AS1307*Rates!K$19,4),ROUND(AO1307*(VLOOKUP(VALUE(Q1307),Rates!G$4:L$12,3,0)),4)))</f>
        <v/>
      </c>
      <c r="AN1307" s="183" t="str">
        <f>IF(AS1307="","",IF(R1307="Refreshment Beverage",AS1307*(Rates!J$19/100),MAX(AM1307,AB1307)))</f>
        <v/>
      </c>
      <c r="AO1307" s="186" t="str">
        <f t="shared" si="655"/>
        <v/>
      </c>
      <c r="AP1307" s="186" t="str">
        <f t="shared" si="656"/>
        <v/>
      </c>
      <c r="AQ1307" s="186" t="str">
        <f>IF(AS1307="","",IF(R1307="Refreshment Beverage",ROUND(SUM(VLOOKUP(Q:Q,Rates!G$15:L$19,3,0)*(AS1307-Y1307-Z1307-AA1307)),4),ROUND(SUM(Rates!$K$8*AS1307),4)))</f>
        <v/>
      </c>
      <c r="AR1307" s="184" t="str">
        <f t="shared" si="657"/>
        <v/>
      </c>
      <c r="AS1307" s="185" t="str">
        <f t="shared" si="658"/>
        <v/>
      </c>
      <c r="AT1307" s="177" t="str">
        <f t="shared" si="659"/>
        <v/>
      </c>
      <c r="AU1307" s="13" t="str">
        <f>IF(AX1307="","",IF(R1307="Refreshment Beverage",ROUND((BA1307-Y1307-Z1307-AA1307)*VLOOKUP(VALUE(Q1307),Rates!G$15:L$19,3,0),4),ROUND(AW1307*(VLOOKUP(VALUE(Q1307),Rates!G:L,3,0)),4)))</f>
        <v/>
      </c>
      <c r="AV1307" s="183" t="str">
        <f t="shared" si="660"/>
        <v/>
      </c>
      <c r="AW1307" s="186" t="str">
        <f t="shared" si="661"/>
        <v/>
      </c>
      <c r="AX1307" s="184" t="str">
        <f t="shared" si="662"/>
        <v/>
      </c>
      <c r="AY1307" s="186" t="str">
        <f>IF(AX1307="","",IF(R1307="Refreshment Beverage",ROUND(SUM(AX1307*Rates!K$19),4),ROUND(SUM(AX1307*(Rates!J$8/100)),4)))</f>
        <v/>
      </c>
      <c r="AZ1307" s="183" t="str">
        <f t="shared" si="663"/>
        <v/>
      </c>
      <c r="BA1307" s="185" t="str">
        <f t="shared" si="664"/>
        <v/>
      </c>
      <c r="BD1307" s="171"/>
      <c r="BE1307" s="171"/>
      <c r="BF1307" s="171"/>
      <c r="BG1307" s="171"/>
    </row>
    <row r="1308" spans="1:59" ht="15" customHeight="1" x14ac:dyDescent="0.3">
      <c r="A1308" s="172"/>
      <c r="B1308" s="172"/>
      <c r="C1308" s="172"/>
      <c r="D1308" s="173"/>
      <c r="E1308" s="173"/>
      <c r="F1308" s="173"/>
      <c r="G1308" s="173"/>
      <c r="H1308" s="173"/>
      <c r="I1308" s="174"/>
      <c r="J1308" s="175"/>
      <c r="K1308" s="176" t="str">
        <f t="shared" si="636"/>
        <v/>
      </c>
      <c r="L1308" s="177" t="str">
        <f t="shared" si="637"/>
        <v/>
      </c>
      <c r="M1308" s="178" t="str">
        <f t="shared" si="638"/>
        <v/>
      </c>
      <c r="N1308" s="44" t="str" cm="1">
        <f t="array" ref="N1308">IFERROR(IF(_xlfn.SINGLE(A:A)="","",IF(R1308="Beer",SUM(LOOKUP(2,1/(Rates!$B$3:$B$5&lt;=W1308)/(Rates!$C$3:$C$5&gt;=W1308),Rates!$D$3:$D$5)*(X1308/100)*W1308),IF(R1308="Refreshment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44" t="str">
        <f t="shared" si="639"/>
        <v/>
      </c>
      <c r="P1308" s="13"/>
      <c r="Q1308" s="179" t="str">
        <f t="shared" si="640"/>
        <v/>
      </c>
      <c r="R1308" s="180" t="str">
        <f t="shared" si="641"/>
        <v/>
      </c>
      <c r="S1308" s="13" t="str">
        <f>IF(A1308="","",IF(R1308="Refreshment Beverage",VLOOKUP(VALUE(Q1308),Rates!G$15:L$19,2,0),VLOOKUP(VALUE(Q1308),Rates!G$4:L$8,2,0)))</f>
        <v/>
      </c>
      <c r="T1308" s="13" t="str">
        <f t="shared" si="642"/>
        <v/>
      </c>
      <c r="U1308" s="181" t="str">
        <f t="shared" si="643"/>
        <v/>
      </c>
      <c r="V1308" s="13" t="str">
        <f t="shared" si="644"/>
        <v/>
      </c>
      <c r="W1308" s="13" t="str">
        <f t="shared" si="645"/>
        <v/>
      </c>
      <c r="X1308" s="182" t="str">
        <f t="shared" si="646"/>
        <v/>
      </c>
      <c r="Y1308" s="183" t="str">
        <f>IF(A:A="","",IF(R1308="Refreshment Beverage",VLOOKUP(Q1308,Rates!G$15:L$19,6,0)*W1308,VLOOKUP(Q1308,Rates!G$4:L$12,6,0)*W1308))</f>
        <v/>
      </c>
      <c r="Z1308" s="183" t="str">
        <f t="shared" si="647"/>
        <v/>
      </c>
      <c r="AA1308" s="17">
        <f t="shared" si="635"/>
        <v>0</v>
      </c>
      <c r="AB1308" s="177" t="str" cm="1">
        <f t="array" ref="AB1308">IF(_xlfn.SINGLE(A:A)="","",IF(R1308="Refreshment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177" t="str" cm="1">
        <f t="array" ref="AC1308">IF(_xlfn.SINGLE(A:A)="","",IF(R1308="Refreshment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68">
        <f>IFERROR(IF(OR(Q1308=1,Q1308=2,Q1308=3,Q1308=4),VLOOKUP(Q1308,Rates!$A$31:$B$34,2,0)*W1308,IF(V1308=1,VLOOKUP(U1308,'REB BEV MIN MKUP'!B:E,4,0),IF(V1308&gt;1,VLOOKUP(VALUE(W1308),'REB BEV MIN MKUP'!O:Q,3,0),0))),0)</f>
        <v>0</v>
      </c>
      <c r="AE1308" s="177" t="str">
        <f t="shared" si="648"/>
        <v/>
      </c>
      <c r="AF1308" s="13" t="str">
        <f t="shared" si="649"/>
        <v/>
      </c>
      <c r="AG1308" s="177" t="str">
        <f t="shared" si="650"/>
        <v/>
      </c>
      <c r="AH1308" s="184" t="str">
        <f t="shared" si="651"/>
        <v/>
      </c>
      <c r="AI1308" s="184" t="str">
        <f>IF(AE:AE="","",IF(R1308="Refreshment Beverage",AK1308*(Rates!J$19/100),ROUND(SUM(AH1308*(Rates!$J$8/100)),4)))</f>
        <v/>
      </c>
      <c r="AJ1308" s="183" t="str">
        <f t="shared" si="652"/>
        <v/>
      </c>
      <c r="AK1308" s="185" t="str">
        <f t="shared" si="653"/>
        <v/>
      </c>
      <c r="AL1308" s="177" t="str">
        <f t="shared" si="654"/>
        <v/>
      </c>
      <c r="AM1308" s="13" t="str">
        <f>IF(AS1308="","",IF(R1308="Refreshment Beverage",ROUND(AS1308*Rates!K$19,4),ROUND(AO1308*(VLOOKUP(VALUE(Q1308),Rates!G$4:L$12,3,0)),4)))</f>
        <v/>
      </c>
      <c r="AN1308" s="183" t="str">
        <f>IF(AS1308="","",IF(R1308="Refreshment Beverage",AS1308*(Rates!J$19/100),MAX(AM1308,AB1308)))</f>
        <v/>
      </c>
      <c r="AO1308" s="186" t="str">
        <f t="shared" si="655"/>
        <v/>
      </c>
      <c r="AP1308" s="186" t="str">
        <f t="shared" si="656"/>
        <v/>
      </c>
      <c r="AQ1308" s="186" t="str">
        <f>IF(AS1308="","",IF(R1308="Refreshment Beverage",ROUND(SUM(VLOOKUP(Q:Q,Rates!G$15:L$19,3,0)*(AS1308-Y1308-Z1308-AA1308)),4),ROUND(SUM(Rates!$K$8*AS1308),4)))</f>
        <v/>
      </c>
      <c r="AR1308" s="184" t="str">
        <f t="shared" si="657"/>
        <v/>
      </c>
      <c r="AS1308" s="185" t="str">
        <f t="shared" si="658"/>
        <v/>
      </c>
      <c r="AT1308" s="177" t="str">
        <f t="shared" si="659"/>
        <v/>
      </c>
      <c r="AU1308" s="13" t="str">
        <f>IF(AX1308="","",IF(R1308="Refreshment Beverage",ROUND((BA1308-Y1308-Z1308-AA1308)*VLOOKUP(VALUE(Q1308),Rates!G$15:L$19,3,0),4),ROUND(AW1308*(VLOOKUP(VALUE(Q1308),Rates!G:L,3,0)),4)))</f>
        <v/>
      </c>
      <c r="AV1308" s="183" t="str">
        <f t="shared" si="660"/>
        <v/>
      </c>
      <c r="AW1308" s="186" t="str">
        <f t="shared" si="661"/>
        <v/>
      </c>
      <c r="AX1308" s="184" t="str">
        <f t="shared" si="662"/>
        <v/>
      </c>
      <c r="AY1308" s="186" t="str">
        <f>IF(AX1308="","",IF(R1308="Refreshment Beverage",ROUND(SUM(AX1308*Rates!K$19),4),ROUND(SUM(AX1308*(Rates!J$8/100)),4)))</f>
        <v/>
      </c>
      <c r="AZ1308" s="183" t="str">
        <f t="shared" si="663"/>
        <v/>
      </c>
      <c r="BA1308" s="185" t="str">
        <f t="shared" si="664"/>
        <v/>
      </c>
      <c r="BD1308" s="171"/>
      <c r="BE1308" s="171"/>
      <c r="BF1308" s="171"/>
      <c r="BG1308" s="171"/>
    </row>
    <row r="1309" spans="1:59" ht="15" customHeight="1" x14ac:dyDescent="0.3">
      <c r="A1309" s="172"/>
      <c r="B1309" s="172"/>
      <c r="C1309" s="172"/>
      <c r="D1309" s="173"/>
      <c r="E1309" s="173"/>
      <c r="F1309" s="173"/>
      <c r="G1309" s="173"/>
      <c r="H1309" s="173"/>
      <c r="I1309" s="174"/>
      <c r="J1309" s="175"/>
      <c r="K1309" s="176" t="str">
        <f t="shared" si="636"/>
        <v/>
      </c>
      <c r="L1309" s="177" t="str">
        <f t="shared" si="637"/>
        <v/>
      </c>
      <c r="M1309" s="178" t="str">
        <f t="shared" si="638"/>
        <v/>
      </c>
      <c r="N1309" s="44" t="str" cm="1">
        <f t="array" ref="N1309">IFERROR(IF(_xlfn.SINGLE(A:A)="","",IF(R1309="Beer",SUM(LOOKUP(2,1/(Rates!$B$3:$B$5&lt;=W1309)/(Rates!$C$3:$C$5&gt;=W1309),Rates!$D$3:$D$5)*(X1309/100)*W1309),IF(R1309="Refreshment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44" t="str">
        <f t="shared" si="639"/>
        <v/>
      </c>
      <c r="P1309" s="13"/>
      <c r="Q1309" s="179" t="str">
        <f t="shared" si="640"/>
        <v/>
      </c>
      <c r="R1309" s="180" t="str">
        <f t="shared" si="641"/>
        <v/>
      </c>
      <c r="S1309" s="13" t="str">
        <f>IF(A1309="","",IF(R1309="Refreshment Beverage",VLOOKUP(VALUE(Q1309),Rates!G$15:L$19,2,0),VLOOKUP(VALUE(Q1309),Rates!G$4:L$8,2,0)))</f>
        <v/>
      </c>
      <c r="T1309" s="13" t="str">
        <f t="shared" si="642"/>
        <v/>
      </c>
      <c r="U1309" s="181" t="str">
        <f t="shared" si="643"/>
        <v/>
      </c>
      <c r="V1309" s="13" t="str">
        <f t="shared" si="644"/>
        <v/>
      </c>
      <c r="W1309" s="13" t="str">
        <f t="shared" si="645"/>
        <v/>
      </c>
      <c r="X1309" s="182" t="str">
        <f t="shared" si="646"/>
        <v/>
      </c>
      <c r="Y1309" s="183" t="str">
        <f>IF(A:A="","",IF(R1309="Refreshment Beverage",VLOOKUP(Q1309,Rates!G$15:L$19,6,0)*W1309,VLOOKUP(Q1309,Rates!G$4:L$12,6,0)*W1309))</f>
        <v/>
      </c>
      <c r="Z1309" s="183" t="str">
        <f t="shared" si="647"/>
        <v/>
      </c>
      <c r="AA1309" s="17">
        <f t="shared" si="635"/>
        <v>0</v>
      </c>
      <c r="AB1309" s="177" t="str" cm="1">
        <f t="array" ref="AB1309">IF(_xlfn.SINGLE(A:A)="","",IF(R1309="Refreshment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177" t="str" cm="1">
        <f t="array" ref="AC1309">IF(_xlfn.SINGLE(A:A)="","",IF(R1309="Refreshment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68">
        <f>IFERROR(IF(OR(Q1309=1,Q1309=2,Q1309=3,Q1309=4),VLOOKUP(Q1309,Rates!$A$31:$B$34,2,0)*W1309,IF(V1309=1,VLOOKUP(U1309,'REB BEV MIN MKUP'!B:E,4,0),IF(V1309&gt;1,VLOOKUP(VALUE(W1309),'REB BEV MIN MKUP'!O:Q,3,0),0))),0)</f>
        <v>0</v>
      </c>
      <c r="AE1309" s="177" t="str">
        <f t="shared" si="648"/>
        <v/>
      </c>
      <c r="AF1309" s="13" t="str">
        <f t="shared" si="649"/>
        <v/>
      </c>
      <c r="AG1309" s="177" t="str">
        <f t="shared" si="650"/>
        <v/>
      </c>
      <c r="AH1309" s="184" t="str">
        <f t="shared" si="651"/>
        <v/>
      </c>
      <c r="AI1309" s="184" t="str">
        <f>IF(AE:AE="","",IF(R1309="Refreshment Beverage",AK1309*(Rates!J$19/100),ROUND(SUM(AH1309*(Rates!$J$8/100)),4)))</f>
        <v/>
      </c>
      <c r="AJ1309" s="183" t="str">
        <f t="shared" si="652"/>
        <v/>
      </c>
      <c r="AK1309" s="185" t="str">
        <f t="shared" si="653"/>
        <v/>
      </c>
      <c r="AL1309" s="177" t="str">
        <f t="shared" si="654"/>
        <v/>
      </c>
      <c r="AM1309" s="13" t="str">
        <f>IF(AS1309="","",IF(R1309="Refreshment Beverage",ROUND(AS1309*Rates!K$19,4),ROUND(AO1309*(VLOOKUP(VALUE(Q1309),Rates!G$4:L$12,3,0)),4)))</f>
        <v/>
      </c>
      <c r="AN1309" s="183" t="str">
        <f>IF(AS1309="","",IF(R1309="Refreshment Beverage",AS1309*(Rates!J$19/100),MAX(AM1309,AB1309)))</f>
        <v/>
      </c>
      <c r="AO1309" s="186" t="str">
        <f t="shared" si="655"/>
        <v/>
      </c>
      <c r="AP1309" s="186" t="str">
        <f t="shared" si="656"/>
        <v/>
      </c>
      <c r="AQ1309" s="186" t="str">
        <f>IF(AS1309="","",IF(R1309="Refreshment Beverage",ROUND(SUM(VLOOKUP(Q:Q,Rates!G$15:L$19,3,0)*(AS1309-Y1309-Z1309-AA1309)),4),ROUND(SUM(Rates!$K$8*AS1309),4)))</f>
        <v/>
      </c>
      <c r="AR1309" s="184" t="str">
        <f t="shared" si="657"/>
        <v/>
      </c>
      <c r="AS1309" s="185" t="str">
        <f t="shared" si="658"/>
        <v/>
      </c>
      <c r="AT1309" s="177" t="str">
        <f t="shared" si="659"/>
        <v/>
      </c>
      <c r="AU1309" s="13" t="str">
        <f>IF(AX1309="","",IF(R1309="Refreshment Beverage",ROUND((BA1309-Y1309-Z1309-AA1309)*VLOOKUP(VALUE(Q1309),Rates!G$15:L$19,3,0),4),ROUND(AW1309*(VLOOKUP(VALUE(Q1309),Rates!G:L,3,0)),4)))</f>
        <v/>
      </c>
      <c r="AV1309" s="183" t="str">
        <f t="shared" si="660"/>
        <v/>
      </c>
      <c r="AW1309" s="186" t="str">
        <f t="shared" si="661"/>
        <v/>
      </c>
      <c r="AX1309" s="184" t="str">
        <f t="shared" si="662"/>
        <v/>
      </c>
      <c r="AY1309" s="186" t="str">
        <f>IF(AX1309="","",IF(R1309="Refreshment Beverage",ROUND(SUM(AX1309*Rates!K$19),4),ROUND(SUM(AX1309*(Rates!J$8/100)),4)))</f>
        <v/>
      </c>
      <c r="AZ1309" s="183" t="str">
        <f t="shared" si="663"/>
        <v/>
      </c>
      <c r="BA1309" s="185" t="str">
        <f t="shared" si="664"/>
        <v/>
      </c>
      <c r="BD1309" s="171"/>
      <c r="BE1309" s="171"/>
      <c r="BF1309" s="171"/>
      <c r="BG1309" s="171"/>
    </row>
    <row r="1310" spans="1:59" ht="15" customHeight="1" x14ac:dyDescent="0.3">
      <c r="A1310" s="172"/>
      <c r="B1310" s="172"/>
      <c r="C1310" s="172"/>
      <c r="D1310" s="173"/>
      <c r="E1310" s="173"/>
      <c r="F1310" s="173"/>
      <c r="G1310" s="173"/>
      <c r="H1310" s="173"/>
      <c r="I1310" s="174"/>
      <c r="J1310" s="175"/>
      <c r="K1310" s="176" t="str">
        <f t="shared" si="636"/>
        <v/>
      </c>
      <c r="L1310" s="177" t="str">
        <f t="shared" si="637"/>
        <v/>
      </c>
      <c r="M1310" s="178" t="str">
        <f t="shared" si="638"/>
        <v/>
      </c>
      <c r="N1310" s="44" t="str" cm="1">
        <f t="array" ref="N1310">IFERROR(IF(_xlfn.SINGLE(A:A)="","",IF(R1310="Beer",SUM(LOOKUP(2,1/(Rates!$B$3:$B$5&lt;=W1310)/(Rates!$C$3:$C$5&gt;=W1310),Rates!$D$3:$D$5)*(X1310/100)*W1310),IF(R1310="Refreshment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44" t="str">
        <f t="shared" si="639"/>
        <v/>
      </c>
      <c r="P1310" s="13"/>
      <c r="Q1310" s="179" t="str">
        <f t="shared" si="640"/>
        <v/>
      </c>
      <c r="R1310" s="180" t="str">
        <f t="shared" si="641"/>
        <v/>
      </c>
      <c r="S1310" s="13" t="str">
        <f>IF(A1310="","",IF(R1310="Refreshment Beverage",VLOOKUP(VALUE(Q1310),Rates!G$15:L$19,2,0),VLOOKUP(VALUE(Q1310),Rates!G$4:L$8,2,0)))</f>
        <v/>
      </c>
      <c r="T1310" s="13" t="str">
        <f t="shared" si="642"/>
        <v/>
      </c>
      <c r="U1310" s="181" t="str">
        <f t="shared" si="643"/>
        <v/>
      </c>
      <c r="V1310" s="13" t="str">
        <f t="shared" si="644"/>
        <v/>
      </c>
      <c r="W1310" s="13" t="str">
        <f t="shared" si="645"/>
        <v/>
      </c>
      <c r="X1310" s="182" t="str">
        <f t="shared" si="646"/>
        <v/>
      </c>
      <c r="Y1310" s="183" t="str">
        <f>IF(A:A="","",IF(R1310="Refreshment Beverage",VLOOKUP(Q1310,Rates!G$15:L$19,6,0)*W1310,VLOOKUP(Q1310,Rates!G$4:L$12,6,0)*W1310))</f>
        <v/>
      </c>
      <c r="Z1310" s="183" t="str">
        <f t="shared" si="647"/>
        <v/>
      </c>
      <c r="AA1310" s="17">
        <f t="shared" si="635"/>
        <v>0</v>
      </c>
      <c r="AB1310" s="177" t="str" cm="1">
        <f t="array" ref="AB1310">IF(_xlfn.SINGLE(A:A)="","",IF(R1310="Refreshment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177" t="str" cm="1">
        <f t="array" ref="AC1310">IF(_xlfn.SINGLE(A:A)="","",IF(R1310="Refreshment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68">
        <f>IFERROR(IF(OR(Q1310=1,Q1310=2,Q1310=3,Q1310=4),VLOOKUP(Q1310,Rates!$A$31:$B$34,2,0)*W1310,IF(V1310=1,VLOOKUP(U1310,'REB BEV MIN MKUP'!B:E,4,0),IF(V1310&gt;1,VLOOKUP(VALUE(W1310),'REB BEV MIN MKUP'!O:Q,3,0),0))),0)</f>
        <v>0</v>
      </c>
      <c r="AE1310" s="177" t="str">
        <f t="shared" si="648"/>
        <v/>
      </c>
      <c r="AF1310" s="13" t="str">
        <f t="shared" si="649"/>
        <v/>
      </c>
      <c r="AG1310" s="177" t="str">
        <f t="shared" si="650"/>
        <v/>
      </c>
      <c r="AH1310" s="184" t="str">
        <f t="shared" si="651"/>
        <v/>
      </c>
      <c r="AI1310" s="184" t="str">
        <f>IF(AE:AE="","",IF(R1310="Refreshment Beverage",AK1310*(Rates!J$19/100),ROUND(SUM(AH1310*(Rates!$J$8/100)),4)))</f>
        <v/>
      </c>
      <c r="AJ1310" s="183" t="str">
        <f t="shared" si="652"/>
        <v/>
      </c>
      <c r="AK1310" s="185" t="str">
        <f t="shared" si="653"/>
        <v/>
      </c>
      <c r="AL1310" s="177" t="str">
        <f t="shared" si="654"/>
        <v/>
      </c>
      <c r="AM1310" s="13" t="str">
        <f>IF(AS1310="","",IF(R1310="Refreshment Beverage",ROUND(AS1310*Rates!K$19,4),ROUND(AO1310*(VLOOKUP(VALUE(Q1310),Rates!G$4:L$12,3,0)),4)))</f>
        <v/>
      </c>
      <c r="AN1310" s="183" t="str">
        <f>IF(AS1310="","",IF(R1310="Refreshment Beverage",AS1310*(Rates!J$19/100),MAX(AM1310,AB1310)))</f>
        <v/>
      </c>
      <c r="AO1310" s="186" t="str">
        <f t="shared" si="655"/>
        <v/>
      </c>
      <c r="AP1310" s="186" t="str">
        <f t="shared" si="656"/>
        <v/>
      </c>
      <c r="AQ1310" s="186" t="str">
        <f>IF(AS1310="","",IF(R1310="Refreshment Beverage",ROUND(SUM(VLOOKUP(Q:Q,Rates!G$15:L$19,3,0)*(AS1310-Y1310-Z1310-AA1310)),4),ROUND(SUM(Rates!$K$8*AS1310),4)))</f>
        <v/>
      </c>
      <c r="AR1310" s="184" t="str">
        <f t="shared" si="657"/>
        <v/>
      </c>
      <c r="AS1310" s="185" t="str">
        <f t="shared" si="658"/>
        <v/>
      </c>
      <c r="AT1310" s="177" t="str">
        <f t="shared" si="659"/>
        <v/>
      </c>
      <c r="AU1310" s="13" t="str">
        <f>IF(AX1310="","",IF(R1310="Refreshment Beverage",ROUND((BA1310-Y1310-Z1310-AA1310)*VLOOKUP(VALUE(Q1310),Rates!G$15:L$19,3,0),4),ROUND(AW1310*(VLOOKUP(VALUE(Q1310),Rates!G:L,3,0)),4)))</f>
        <v/>
      </c>
      <c r="AV1310" s="183" t="str">
        <f t="shared" si="660"/>
        <v/>
      </c>
      <c r="AW1310" s="186" t="str">
        <f t="shared" si="661"/>
        <v/>
      </c>
      <c r="AX1310" s="184" t="str">
        <f t="shared" si="662"/>
        <v/>
      </c>
      <c r="AY1310" s="186" t="str">
        <f>IF(AX1310="","",IF(R1310="Refreshment Beverage",ROUND(SUM(AX1310*Rates!K$19),4),ROUND(SUM(AX1310*(Rates!J$8/100)),4)))</f>
        <v/>
      </c>
      <c r="AZ1310" s="183" t="str">
        <f t="shared" si="663"/>
        <v/>
      </c>
      <c r="BA1310" s="185" t="str">
        <f t="shared" si="664"/>
        <v/>
      </c>
      <c r="BD1310" s="171"/>
      <c r="BE1310" s="171"/>
      <c r="BF1310" s="171"/>
      <c r="BG1310" s="171"/>
    </row>
    <row r="1311" spans="1:59" ht="15" customHeight="1" x14ac:dyDescent="0.3">
      <c r="A1311" s="172"/>
      <c r="B1311" s="172"/>
      <c r="C1311" s="172"/>
      <c r="D1311" s="173"/>
      <c r="E1311" s="173"/>
      <c r="F1311" s="173"/>
      <c r="G1311" s="173"/>
      <c r="H1311" s="173"/>
      <c r="I1311" s="174"/>
      <c r="J1311" s="175"/>
      <c r="K1311" s="176" t="str">
        <f t="shared" si="636"/>
        <v/>
      </c>
      <c r="L1311" s="177" t="str">
        <f t="shared" si="637"/>
        <v/>
      </c>
      <c r="M1311" s="178" t="str">
        <f t="shared" si="638"/>
        <v/>
      </c>
      <c r="N1311" s="44" t="str" cm="1">
        <f t="array" ref="N1311">IFERROR(IF(_xlfn.SINGLE(A:A)="","",IF(R1311="Beer",SUM(LOOKUP(2,1/(Rates!$B$3:$B$5&lt;=W1311)/(Rates!$C$3:$C$5&gt;=W1311),Rates!$D$3:$D$5)*(X1311/100)*W1311),IF(R1311="Refreshment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44" t="str">
        <f t="shared" si="639"/>
        <v/>
      </c>
      <c r="P1311" s="13"/>
      <c r="Q1311" s="179" t="str">
        <f t="shared" si="640"/>
        <v/>
      </c>
      <c r="R1311" s="180" t="str">
        <f t="shared" si="641"/>
        <v/>
      </c>
      <c r="S1311" s="13" t="str">
        <f>IF(A1311="","",IF(R1311="Refreshment Beverage",VLOOKUP(VALUE(Q1311),Rates!G$15:L$19,2,0),VLOOKUP(VALUE(Q1311),Rates!G$4:L$8,2,0)))</f>
        <v/>
      </c>
      <c r="T1311" s="13" t="str">
        <f t="shared" si="642"/>
        <v/>
      </c>
      <c r="U1311" s="181" t="str">
        <f t="shared" si="643"/>
        <v/>
      </c>
      <c r="V1311" s="13" t="str">
        <f t="shared" si="644"/>
        <v/>
      </c>
      <c r="W1311" s="13" t="str">
        <f t="shared" si="645"/>
        <v/>
      </c>
      <c r="X1311" s="182" t="str">
        <f t="shared" si="646"/>
        <v/>
      </c>
      <c r="Y1311" s="183" t="str">
        <f>IF(A:A="","",IF(R1311="Refreshment Beverage",VLOOKUP(Q1311,Rates!G$15:L$19,6,0)*W1311,VLOOKUP(Q1311,Rates!G$4:L$12,6,0)*W1311))</f>
        <v/>
      </c>
      <c r="Z1311" s="183" t="str">
        <f t="shared" si="647"/>
        <v/>
      </c>
      <c r="AA1311" s="17">
        <f t="shared" si="635"/>
        <v>0</v>
      </c>
      <c r="AB1311" s="177" t="str" cm="1">
        <f t="array" ref="AB1311">IF(_xlfn.SINGLE(A:A)="","",IF(R1311="Refreshment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177" t="str" cm="1">
        <f t="array" ref="AC1311">IF(_xlfn.SINGLE(A:A)="","",IF(R1311="Refreshment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68">
        <f>IFERROR(IF(OR(Q1311=1,Q1311=2,Q1311=3,Q1311=4),VLOOKUP(Q1311,Rates!$A$31:$B$34,2,0)*W1311,IF(V1311=1,VLOOKUP(U1311,'REB BEV MIN MKUP'!B:E,4,0),IF(V1311&gt;1,VLOOKUP(VALUE(W1311),'REB BEV MIN MKUP'!O:Q,3,0),0))),0)</f>
        <v>0</v>
      </c>
      <c r="AE1311" s="177" t="str">
        <f t="shared" si="648"/>
        <v/>
      </c>
      <c r="AF1311" s="13" t="str">
        <f t="shared" si="649"/>
        <v/>
      </c>
      <c r="AG1311" s="177" t="str">
        <f t="shared" si="650"/>
        <v/>
      </c>
      <c r="AH1311" s="184" t="str">
        <f t="shared" si="651"/>
        <v/>
      </c>
      <c r="AI1311" s="184" t="str">
        <f>IF(AE:AE="","",IF(R1311="Refreshment Beverage",AK1311*(Rates!J$19/100),ROUND(SUM(AH1311*(Rates!$J$8/100)),4)))</f>
        <v/>
      </c>
      <c r="AJ1311" s="183" t="str">
        <f t="shared" si="652"/>
        <v/>
      </c>
      <c r="AK1311" s="185" t="str">
        <f t="shared" si="653"/>
        <v/>
      </c>
      <c r="AL1311" s="177" t="str">
        <f t="shared" si="654"/>
        <v/>
      </c>
      <c r="AM1311" s="13" t="str">
        <f>IF(AS1311="","",IF(R1311="Refreshment Beverage",ROUND(AS1311*Rates!K$19,4),ROUND(AO1311*(VLOOKUP(VALUE(Q1311),Rates!G$4:L$12,3,0)),4)))</f>
        <v/>
      </c>
      <c r="AN1311" s="183" t="str">
        <f>IF(AS1311="","",IF(R1311="Refreshment Beverage",AS1311*(Rates!J$19/100),MAX(AM1311,AB1311)))</f>
        <v/>
      </c>
      <c r="AO1311" s="186" t="str">
        <f t="shared" si="655"/>
        <v/>
      </c>
      <c r="AP1311" s="186" t="str">
        <f t="shared" si="656"/>
        <v/>
      </c>
      <c r="AQ1311" s="186" t="str">
        <f>IF(AS1311="","",IF(R1311="Refreshment Beverage",ROUND(SUM(VLOOKUP(Q:Q,Rates!G$15:L$19,3,0)*(AS1311-Y1311-Z1311-AA1311)),4),ROUND(SUM(Rates!$K$8*AS1311),4)))</f>
        <v/>
      </c>
      <c r="AR1311" s="184" t="str">
        <f t="shared" si="657"/>
        <v/>
      </c>
      <c r="AS1311" s="185" t="str">
        <f t="shared" si="658"/>
        <v/>
      </c>
      <c r="AT1311" s="177" t="str">
        <f t="shared" si="659"/>
        <v/>
      </c>
      <c r="AU1311" s="13" t="str">
        <f>IF(AX1311="","",IF(R1311="Refreshment Beverage",ROUND((BA1311-Y1311-Z1311-AA1311)*VLOOKUP(VALUE(Q1311),Rates!G$15:L$19,3,0),4),ROUND(AW1311*(VLOOKUP(VALUE(Q1311),Rates!G:L,3,0)),4)))</f>
        <v/>
      </c>
      <c r="AV1311" s="183" t="str">
        <f t="shared" si="660"/>
        <v/>
      </c>
      <c r="AW1311" s="186" t="str">
        <f t="shared" si="661"/>
        <v/>
      </c>
      <c r="AX1311" s="184" t="str">
        <f t="shared" si="662"/>
        <v/>
      </c>
      <c r="AY1311" s="186" t="str">
        <f>IF(AX1311="","",IF(R1311="Refreshment Beverage",ROUND(SUM(AX1311*Rates!K$19),4),ROUND(SUM(AX1311*(Rates!J$8/100)),4)))</f>
        <v/>
      </c>
      <c r="AZ1311" s="183" t="str">
        <f t="shared" si="663"/>
        <v/>
      </c>
      <c r="BA1311" s="185" t="str">
        <f t="shared" si="664"/>
        <v/>
      </c>
      <c r="BD1311" s="171"/>
      <c r="BE1311" s="171"/>
      <c r="BF1311" s="171"/>
      <c r="BG1311" s="171"/>
    </row>
    <row r="1312" spans="1:59" ht="15" customHeight="1" x14ac:dyDescent="0.3">
      <c r="A1312" s="172"/>
      <c r="B1312" s="172"/>
      <c r="C1312" s="172"/>
      <c r="D1312" s="173"/>
      <c r="E1312" s="173"/>
      <c r="F1312" s="173"/>
      <c r="G1312" s="173"/>
      <c r="H1312" s="173"/>
      <c r="I1312" s="174"/>
      <c r="J1312" s="175"/>
      <c r="K1312" s="176" t="str">
        <f t="shared" si="636"/>
        <v/>
      </c>
      <c r="L1312" s="177" t="str">
        <f t="shared" si="637"/>
        <v/>
      </c>
      <c r="M1312" s="178" t="str">
        <f t="shared" si="638"/>
        <v/>
      </c>
      <c r="N1312" s="44" t="str" cm="1">
        <f t="array" ref="N1312">IFERROR(IF(_xlfn.SINGLE(A:A)="","",IF(R1312="Beer",SUM(LOOKUP(2,1/(Rates!$B$3:$B$5&lt;=W1312)/(Rates!$C$3:$C$5&gt;=W1312),Rates!$D$3:$D$5)*(X1312/100)*W1312),IF(R1312="Refreshment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44" t="str">
        <f t="shared" si="639"/>
        <v/>
      </c>
      <c r="P1312" s="13"/>
      <c r="Q1312" s="179" t="str">
        <f t="shared" si="640"/>
        <v/>
      </c>
      <c r="R1312" s="180" t="str">
        <f t="shared" si="641"/>
        <v/>
      </c>
      <c r="S1312" s="13" t="str">
        <f>IF(A1312="","",IF(R1312="Refreshment Beverage",VLOOKUP(VALUE(Q1312),Rates!G$15:L$19,2,0),VLOOKUP(VALUE(Q1312),Rates!G$4:L$8,2,0)))</f>
        <v/>
      </c>
      <c r="T1312" s="13" t="str">
        <f t="shared" si="642"/>
        <v/>
      </c>
      <c r="U1312" s="181" t="str">
        <f t="shared" si="643"/>
        <v/>
      </c>
      <c r="V1312" s="13" t="str">
        <f t="shared" si="644"/>
        <v/>
      </c>
      <c r="W1312" s="13" t="str">
        <f t="shared" si="645"/>
        <v/>
      </c>
      <c r="X1312" s="182" t="str">
        <f t="shared" si="646"/>
        <v/>
      </c>
      <c r="Y1312" s="183" t="str">
        <f>IF(A:A="","",IF(R1312="Refreshment Beverage",VLOOKUP(Q1312,Rates!G$15:L$19,6,0)*W1312,VLOOKUP(Q1312,Rates!G$4:L$12,6,0)*W1312))</f>
        <v/>
      </c>
      <c r="Z1312" s="183" t="str">
        <f t="shared" si="647"/>
        <v/>
      </c>
      <c r="AA1312" s="17">
        <f t="shared" si="635"/>
        <v>0</v>
      </c>
      <c r="AB1312" s="177" t="str" cm="1">
        <f t="array" ref="AB1312">IF(_xlfn.SINGLE(A:A)="","",IF(R1312="Refreshment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177" t="str" cm="1">
        <f t="array" ref="AC1312">IF(_xlfn.SINGLE(A:A)="","",IF(R1312="Refreshment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68">
        <f>IFERROR(IF(OR(Q1312=1,Q1312=2,Q1312=3,Q1312=4),VLOOKUP(Q1312,Rates!$A$31:$B$34,2,0)*W1312,IF(V1312=1,VLOOKUP(U1312,'REB BEV MIN MKUP'!B:E,4,0),IF(V1312&gt;1,VLOOKUP(VALUE(W1312),'REB BEV MIN MKUP'!O:Q,3,0),0))),0)</f>
        <v>0</v>
      </c>
      <c r="AE1312" s="177" t="str">
        <f t="shared" si="648"/>
        <v/>
      </c>
      <c r="AF1312" s="13" t="str">
        <f t="shared" si="649"/>
        <v/>
      </c>
      <c r="AG1312" s="177" t="str">
        <f t="shared" si="650"/>
        <v/>
      </c>
      <c r="AH1312" s="184" t="str">
        <f t="shared" si="651"/>
        <v/>
      </c>
      <c r="AI1312" s="184" t="str">
        <f>IF(AE:AE="","",IF(R1312="Refreshment Beverage",AK1312*(Rates!J$19/100),ROUND(SUM(AH1312*(Rates!$J$8/100)),4)))</f>
        <v/>
      </c>
      <c r="AJ1312" s="183" t="str">
        <f t="shared" si="652"/>
        <v/>
      </c>
      <c r="AK1312" s="185" t="str">
        <f t="shared" si="653"/>
        <v/>
      </c>
      <c r="AL1312" s="177" t="str">
        <f t="shared" si="654"/>
        <v/>
      </c>
      <c r="AM1312" s="13" t="str">
        <f>IF(AS1312="","",IF(R1312="Refreshment Beverage",ROUND(AS1312*Rates!K$19,4),ROUND(AO1312*(VLOOKUP(VALUE(Q1312),Rates!G$4:L$12,3,0)),4)))</f>
        <v/>
      </c>
      <c r="AN1312" s="183" t="str">
        <f>IF(AS1312="","",IF(R1312="Refreshment Beverage",AS1312*(Rates!J$19/100),MAX(AM1312,AB1312)))</f>
        <v/>
      </c>
      <c r="AO1312" s="186" t="str">
        <f t="shared" si="655"/>
        <v/>
      </c>
      <c r="AP1312" s="186" t="str">
        <f t="shared" si="656"/>
        <v/>
      </c>
      <c r="AQ1312" s="186" t="str">
        <f>IF(AS1312="","",IF(R1312="Refreshment Beverage",ROUND(SUM(VLOOKUP(Q:Q,Rates!G$15:L$19,3,0)*(AS1312-Y1312-Z1312-AA1312)),4),ROUND(SUM(Rates!$K$8*AS1312),4)))</f>
        <v/>
      </c>
      <c r="AR1312" s="184" t="str">
        <f t="shared" si="657"/>
        <v/>
      </c>
      <c r="AS1312" s="185" t="str">
        <f t="shared" si="658"/>
        <v/>
      </c>
      <c r="AT1312" s="177" t="str">
        <f t="shared" si="659"/>
        <v/>
      </c>
      <c r="AU1312" s="13" t="str">
        <f>IF(AX1312="","",IF(R1312="Refreshment Beverage",ROUND((BA1312-Y1312-Z1312-AA1312)*VLOOKUP(VALUE(Q1312),Rates!G$15:L$19,3,0),4),ROUND(AW1312*(VLOOKUP(VALUE(Q1312),Rates!G:L,3,0)),4)))</f>
        <v/>
      </c>
      <c r="AV1312" s="183" t="str">
        <f t="shared" si="660"/>
        <v/>
      </c>
      <c r="AW1312" s="186" t="str">
        <f t="shared" si="661"/>
        <v/>
      </c>
      <c r="AX1312" s="184" t="str">
        <f t="shared" si="662"/>
        <v/>
      </c>
      <c r="AY1312" s="186" t="str">
        <f>IF(AX1312="","",IF(R1312="Refreshment Beverage",ROUND(SUM(AX1312*Rates!K$19),4),ROUND(SUM(AX1312*(Rates!J$8/100)),4)))</f>
        <v/>
      </c>
      <c r="AZ1312" s="183" t="str">
        <f t="shared" si="663"/>
        <v/>
      </c>
      <c r="BA1312" s="185" t="str">
        <f t="shared" si="664"/>
        <v/>
      </c>
      <c r="BD1312" s="171"/>
      <c r="BE1312" s="171"/>
      <c r="BF1312" s="171"/>
      <c r="BG1312" s="171"/>
    </row>
    <row r="1313" spans="1:59" ht="15" customHeight="1" x14ac:dyDescent="0.3">
      <c r="A1313" s="172"/>
      <c r="B1313" s="172"/>
      <c r="C1313" s="172"/>
      <c r="D1313" s="173"/>
      <c r="E1313" s="173"/>
      <c r="F1313" s="173"/>
      <c r="G1313" s="173"/>
      <c r="H1313" s="173"/>
      <c r="I1313" s="174"/>
      <c r="J1313" s="175"/>
      <c r="K1313" s="176" t="str">
        <f t="shared" si="636"/>
        <v/>
      </c>
      <c r="L1313" s="177" t="str">
        <f t="shared" si="637"/>
        <v/>
      </c>
      <c r="M1313" s="178" t="str">
        <f t="shared" si="638"/>
        <v/>
      </c>
      <c r="N1313" s="44" t="str" cm="1">
        <f t="array" ref="N1313">IFERROR(IF(_xlfn.SINGLE(A:A)="","",IF(R1313="Beer",SUM(LOOKUP(2,1/(Rates!$B$3:$B$5&lt;=W1313)/(Rates!$C$3:$C$5&gt;=W1313),Rates!$D$3:$D$5)*(X1313/100)*W1313),IF(R1313="Refreshment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44" t="str">
        <f t="shared" si="639"/>
        <v/>
      </c>
      <c r="P1313" s="13"/>
      <c r="Q1313" s="179" t="str">
        <f t="shared" si="640"/>
        <v/>
      </c>
      <c r="R1313" s="180" t="str">
        <f t="shared" si="641"/>
        <v/>
      </c>
      <c r="S1313" s="13" t="str">
        <f>IF(A1313="","",IF(R1313="Refreshment Beverage",VLOOKUP(VALUE(Q1313),Rates!G$15:L$19,2,0),VLOOKUP(VALUE(Q1313),Rates!G$4:L$8,2,0)))</f>
        <v/>
      </c>
      <c r="T1313" s="13" t="str">
        <f t="shared" si="642"/>
        <v/>
      </c>
      <c r="U1313" s="181" t="str">
        <f t="shared" si="643"/>
        <v/>
      </c>
      <c r="V1313" s="13" t="str">
        <f t="shared" si="644"/>
        <v/>
      </c>
      <c r="W1313" s="13" t="str">
        <f t="shared" si="645"/>
        <v/>
      </c>
      <c r="X1313" s="182" t="str">
        <f t="shared" si="646"/>
        <v/>
      </c>
      <c r="Y1313" s="183" t="str">
        <f>IF(A:A="","",IF(R1313="Refreshment Beverage",VLOOKUP(Q1313,Rates!G$15:L$19,6,0)*W1313,VLOOKUP(Q1313,Rates!G$4:L$12,6,0)*W1313))</f>
        <v/>
      </c>
      <c r="Z1313" s="183" t="str">
        <f t="shared" si="647"/>
        <v/>
      </c>
      <c r="AA1313" s="17">
        <f t="shared" si="635"/>
        <v>0</v>
      </c>
      <c r="AB1313" s="177" t="str" cm="1">
        <f t="array" ref="AB1313">IF(_xlfn.SINGLE(A:A)="","",IF(R1313="Refreshment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177" t="str" cm="1">
        <f t="array" ref="AC1313">IF(_xlfn.SINGLE(A:A)="","",IF(R1313="Refreshment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68">
        <f>IFERROR(IF(OR(Q1313=1,Q1313=2,Q1313=3,Q1313=4),VLOOKUP(Q1313,Rates!$A$31:$B$34,2,0)*W1313,IF(V1313=1,VLOOKUP(U1313,'REB BEV MIN MKUP'!B:E,4,0),IF(V1313&gt;1,VLOOKUP(VALUE(W1313),'REB BEV MIN MKUP'!O:Q,3,0),0))),0)</f>
        <v>0</v>
      </c>
      <c r="AE1313" s="177" t="str">
        <f t="shared" si="648"/>
        <v/>
      </c>
      <c r="AF1313" s="13" t="str">
        <f t="shared" si="649"/>
        <v/>
      </c>
      <c r="AG1313" s="177" t="str">
        <f t="shared" si="650"/>
        <v/>
      </c>
      <c r="AH1313" s="184" t="str">
        <f t="shared" si="651"/>
        <v/>
      </c>
      <c r="AI1313" s="184" t="str">
        <f>IF(AE:AE="","",IF(R1313="Refreshment Beverage",AK1313*(Rates!J$19/100),ROUND(SUM(AH1313*(Rates!$J$8/100)),4)))</f>
        <v/>
      </c>
      <c r="AJ1313" s="183" t="str">
        <f t="shared" si="652"/>
        <v/>
      </c>
      <c r="AK1313" s="185" t="str">
        <f t="shared" si="653"/>
        <v/>
      </c>
      <c r="AL1313" s="177" t="str">
        <f t="shared" si="654"/>
        <v/>
      </c>
      <c r="AM1313" s="13" t="str">
        <f>IF(AS1313="","",IF(R1313="Refreshment Beverage",ROUND(AS1313*Rates!K$19,4),ROUND(AO1313*(VLOOKUP(VALUE(Q1313),Rates!G$4:L$12,3,0)),4)))</f>
        <v/>
      </c>
      <c r="AN1313" s="183" t="str">
        <f>IF(AS1313="","",IF(R1313="Refreshment Beverage",AS1313*(Rates!J$19/100),MAX(AM1313,AB1313)))</f>
        <v/>
      </c>
      <c r="AO1313" s="186" t="str">
        <f t="shared" si="655"/>
        <v/>
      </c>
      <c r="AP1313" s="186" t="str">
        <f t="shared" si="656"/>
        <v/>
      </c>
      <c r="AQ1313" s="186" t="str">
        <f>IF(AS1313="","",IF(R1313="Refreshment Beverage",ROUND(SUM(VLOOKUP(Q:Q,Rates!G$15:L$19,3,0)*(AS1313-Y1313-Z1313-AA1313)),4),ROUND(SUM(Rates!$K$8*AS1313),4)))</f>
        <v/>
      </c>
      <c r="AR1313" s="184" t="str">
        <f t="shared" si="657"/>
        <v/>
      </c>
      <c r="AS1313" s="185" t="str">
        <f t="shared" si="658"/>
        <v/>
      </c>
      <c r="AT1313" s="177" t="str">
        <f t="shared" si="659"/>
        <v/>
      </c>
      <c r="AU1313" s="13" t="str">
        <f>IF(AX1313="","",IF(R1313="Refreshment Beverage",ROUND((BA1313-Y1313-Z1313-AA1313)*VLOOKUP(VALUE(Q1313),Rates!G$15:L$19,3,0),4),ROUND(AW1313*(VLOOKUP(VALUE(Q1313),Rates!G:L,3,0)),4)))</f>
        <v/>
      </c>
      <c r="AV1313" s="183" t="str">
        <f t="shared" si="660"/>
        <v/>
      </c>
      <c r="AW1313" s="186" t="str">
        <f t="shared" si="661"/>
        <v/>
      </c>
      <c r="AX1313" s="184" t="str">
        <f t="shared" si="662"/>
        <v/>
      </c>
      <c r="AY1313" s="186" t="str">
        <f>IF(AX1313="","",IF(R1313="Refreshment Beverage",ROUND(SUM(AX1313*Rates!K$19),4),ROUND(SUM(AX1313*(Rates!J$8/100)),4)))</f>
        <v/>
      </c>
      <c r="AZ1313" s="183" t="str">
        <f t="shared" si="663"/>
        <v/>
      </c>
      <c r="BA1313" s="185" t="str">
        <f t="shared" si="664"/>
        <v/>
      </c>
      <c r="BD1313" s="171"/>
      <c r="BE1313" s="171"/>
      <c r="BF1313" s="171"/>
      <c r="BG1313" s="171"/>
    </row>
    <row r="1314" spans="1:59" ht="15" customHeight="1" x14ac:dyDescent="0.3">
      <c r="A1314" s="172"/>
      <c r="B1314" s="172"/>
      <c r="C1314" s="172"/>
      <c r="D1314" s="173"/>
      <c r="E1314" s="173"/>
      <c r="F1314" s="173"/>
      <c r="G1314" s="173"/>
      <c r="H1314" s="173"/>
      <c r="I1314" s="174"/>
      <c r="J1314" s="175"/>
      <c r="K1314" s="176" t="str">
        <f t="shared" si="636"/>
        <v/>
      </c>
      <c r="L1314" s="177" t="str">
        <f t="shared" si="637"/>
        <v/>
      </c>
      <c r="M1314" s="178" t="str">
        <f t="shared" si="638"/>
        <v/>
      </c>
      <c r="N1314" s="44" t="str" cm="1">
        <f t="array" ref="N1314">IFERROR(IF(_xlfn.SINGLE(A:A)="","",IF(R1314="Beer",SUM(LOOKUP(2,1/(Rates!$B$3:$B$5&lt;=W1314)/(Rates!$C$3:$C$5&gt;=W1314),Rates!$D$3:$D$5)*(X1314/100)*W1314),IF(R1314="Refreshment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44" t="str">
        <f t="shared" si="639"/>
        <v/>
      </c>
      <c r="P1314" s="13"/>
      <c r="Q1314" s="179" t="str">
        <f t="shared" si="640"/>
        <v/>
      </c>
      <c r="R1314" s="180" t="str">
        <f t="shared" si="641"/>
        <v/>
      </c>
      <c r="S1314" s="13" t="str">
        <f>IF(A1314="","",IF(R1314="Refreshment Beverage",VLOOKUP(VALUE(Q1314),Rates!G$15:L$19,2,0),VLOOKUP(VALUE(Q1314),Rates!G$4:L$8,2,0)))</f>
        <v/>
      </c>
      <c r="T1314" s="13" t="str">
        <f t="shared" si="642"/>
        <v/>
      </c>
      <c r="U1314" s="181" t="str">
        <f t="shared" si="643"/>
        <v/>
      </c>
      <c r="V1314" s="13" t="str">
        <f t="shared" si="644"/>
        <v/>
      </c>
      <c r="W1314" s="13" t="str">
        <f t="shared" si="645"/>
        <v/>
      </c>
      <c r="X1314" s="182" t="str">
        <f t="shared" si="646"/>
        <v/>
      </c>
      <c r="Y1314" s="183" t="str">
        <f>IF(A:A="","",IF(R1314="Refreshment Beverage",VLOOKUP(Q1314,Rates!G$15:L$19,6,0)*W1314,VLOOKUP(Q1314,Rates!G$4:L$12,6,0)*W1314))</f>
        <v/>
      </c>
      <c r="Z1314" s="183" t="str">
        <f t="shared" si="647"/>
        <v/>
      </c>
      <c r="AA1314" s="17">
        <f t="shared" si="635"/>
        <v>0</v>
      </c>
      <c r="AB1314" s="177" t="str" cm="1">
        <f t="array" ref="AB1314">IF(_xlfn.SINGLE(A:A)="","",IF(R1314="Refreshment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177" t="str" cm="1">
        <f t="array" ref="AC1314">IF(_xlfn.SINGLE(A:A)="","",IF(R1314="Refreshment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68">
        <f>IFERROR(IF(OR(Q1314=1,Q1314=2,Q1314=3,Q1314=4),VLOOKUP(Q1314,Rates!$A$31:$B$34,2,0)*W1314,IF(V1314=1,VLOOKUP(U1314,'REB BEV MIN MKUP'!B:E,4,0),IF(V1314&gt;1,VLOOKUP(VALUE(W1314),'REB BEV MIN MKUP'!O:Q,3,0),0))),0)</f>
        <v>0</v>
      </c>
      <c r="AE1314" s="177" t="str">
        <f t="shared" si="648"/>
        <v/>
      </c>
      <c r="AF1314" s="13" t="str">
        <f t="shared" si="649"/>
        <v/>
      </c>
      <c r="AG1314" s="177" t="str">
        <f t="shared" si="650"/>
        <v/>
      </c>
      <c r="AH1314" s="184" t="str">
        <f t="shared" si="651"/>
        <v/>
      </c>
      <c r="AI1314" s="184" t="str">
        <f>IF(AE:AE="","",IF(R1314="Refreshment Beverage",AK1314*(Rates!J$19/100),ROUND(SUM(AH1314*(Rates!$J$8/100)),4)))</f>
        <v/>
      </c>
      <c r="AJ1314" s="183" t="str">
        <f t="shared" si="652"/>
        <v/>
      </c>
      <c r="AK1314" s="185" t="str">
        <f t="shared" si="653"/>
        <v/>
      </c>
      <c r="AL1314" s="177" t="str">
        <f t="shared" si="654"/>
        <v/>
      </c>
      <c r="AM1314" s="13" t="str">
        <f>IF(AS1314="","",IF(R1314="Refreshment Beverage",ROUND(AS1314*Rates!K$19,4),ROUND(AO1314*(VLOOKUP(VALUE(Q1314),Rates!G$4:L$12,3,0)),4)))</f>
        <v/>
      </c>
      <c r="AN1314" s="183" t="str">
        <f>IF(AS1314="","",IF(R1314="Refreshment Beverage",AS1314*(Rates!J$19/100),MAX(AM1314,AB1314)))</f>
        <v/>
      </c>
      <c r="AO1314" s="186" t="str">
        <f t="shared" si="655"/>
        <v/>
      </c>
      <c r="AP1314" s="186" t="str">
        <f t="shared" si="656"/>
        <v/>
      </c>
      <c r="AQ1314" s="186" t="str">
        <f>IF(AS1314="","",IF(R1314="Refreshment Beverage",ROUND(SUM(VLOOKUP(Q:Q,Rates!G$15:L$19,3,0)*(AS1314-Y1314-Z1314-AA1314)),4),ROUND(SUM(Rates!$K$8*AS1314),4)))</f>
        <v/>
      </c>
      <c r="AR1314" s="184" t="str">
        <f t="shared" si="657"/>
        <v/>
      </c>
      <c r="AS1314" s="185" t="str">
        <f t="shared" si="658"/>
        <v/>
      </c>
      <c r="AT1314" s="177" t="str">
        <f t="shared" si="659"/>
        <v/>
      </c>
      <c r="AU1314" s="13" t="str">
        <f>IF(AX1314="","",IF(R1314="Refreshment Beverage",ROUND((BA1314-Y1314-Z1314-AA1314)*VLOOKUP(VALUE(Q1314),Rates!G$15:L$19,3,0),4),ROUND(AW1314*(VLOOKUP(VALUE(Q1314),Rates!G:L,3,0)),4)))</f>
        <v/>
      </c>
      <c r="AV1314" s="183" t="str">
        <f t="shared" si="660"/>
        <v/>
      </c>
      <c r="AW1314" s="186" t="str">
        <f t="shared" si="661"/>
        <v/>
      </c>
      <c r="AX1314" s="184" t="str">
        <f t="shared" si="662"/>
        <v/>
      </c>
      <c r="AY1314" s="186" t="str">
        <f>IF(AX1314="","",IF(R1314="Refreshment Beverage",ROUND(SUM(AX1314*Rates!K$19),4),ROUND(SUM(AX1314*(Rates!J$8/100)),4)))</f>
        <v/>
      </c>
      <c r="AZ1314" s="183" t="str">
        <f t="shared" si="663"/>
        <v/>
      </c>
      <c r="BA1314" s="185" t="str">
        <f t="shared" si="664"/>
        <v/>
      </c>
      <c r="BD1314" s="171"/>
      <c r="BE1314" s="171"/>
      <c r="BF1314" s="171"/>
      <c r="BG1314" s="171"/>
    </row>
    <row r="1315" spans="1:59" ht="15" customHeight="1" x14ac:dyDescent="0.3">
      <c r="A1315" s="172"/>
      <c r="B1315" s="172"/>
      <c r="C1315" s="172"/>
      <c r="D1315" s="173"/>
      <c r="E1315" s="173"/>
      <c r="F1315" s="173"/>
      <c r="G1315" s="173"/>
      <c r="H1315" s="173"/>
      <c r="I1315" s="174"/>
      <c r="J1315" s="175"/>
      <c r="K1315" s="176" t="str">
        <f t="shared" si="636"/>
        <v/>
      </c>
      <c r="L1315" s="177" t="str">
        <f t="shared" si="637"/>
        <v/>
      </c>
      <c r="M1315" s="178" t="str">
        <f t="shared" si="638"/>
        <v/>
      </c>
      <c r="N1315" s="44" t="str" cm="1">
        <f t="array" ref="N1315">IFERROR(IF(_xlfn.SINGLE(A:A)="","",IF(R1315="Beer",SUM(LOOKUP(2,1/(Rates!$B$3:$B$5&lt;=W1315)/(Rates!$C$3:$C$5&gt;=W1315),Rates!$D$3:$D$5)*(X1315/100)*W1315),IF(R1315="Refreshment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44" t="str">
        <f t="shared" si="639"/>
        <v/>
      </c>
      <c r="P1315" s="13"/>
      <c r="Q1315" s="179" t="str">
        <f t="shared" si="640"/>
        <v/>
      </c>
      <c r="R1315" s="180" t="str">
        <f t="shared" si="641"/>
        <v/>
      </c>
      <c r="S1315" s="13" t="str">
        <f>IF(A1315="","",IF(R1315="Refreshment Beverage",VLOOKUP(VALUE(Q1315),Rates!G$15:L$19,2,0),VLOOKUP(VALUE(Q1315),Rates!G$4:L$8,2,0)))</f>
        <v/>
      </c>
      <c r="T1315" s="13" t="str">
        <f t="shared" si="642"/>
        <v/>
      </c>
      <c r="U1315" s="181" t="str">
        <f t="shared" si="643"/>
        <v/>
      </c>
      <c r="V1315" s="13" t="str">
        <f t="shared" si="644"/>
        <v/>
      </c>
      <c r="W1315" s="13" t="str">
        <f t="shared" si="645"/>
        <v/>
      </c>
      <c r="X1315" s="182" t="str">
        <f t="shared" si="646"/>
        <v/>
      </c>
      <c r="Y1315" s="183" t="str">
        <f>IF(A:A="","",IF(R1315="Refreshment Beverage",VLOOKUP(Q1315,Rates!G$15:L$19,6,0)*W1315,VLOOKUP(Q1315,Rates!G$4:L$12,6,0)*W1315))</f>
        <v/>
      </c>
      <c r="Z1315" s="183" t="str">
        <f t="shared" si="647"/>
        <v/>
      </c>
      <c r="AA1315" s="17">
        <f t="shared" si="635"/>
        <v>0</v>
      </c>
      <c r="AB1315" s="177" t="str" cm="1">
        <f t="array" ref="AB1315">IF(_xlfn.SINGLE(A:A)="","",IF(R1315="Refreshment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177" t="str" cm="1">
        <f t="array" ref="AC1315">IF(_xlfn.SINGLE(A:A)="","",IF(R1315="Refreshment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68">
        <f>IFERROR(IF(OR(Q1315=1,Q1315=2,Q1315=3,Q1315=4),VLOOKUP(Q1315,Rates!$A$31:$B$34,2,0)*W1315,IF(V1315=1,VLOOKUP(U1315,'REB BEV MIN MKUP'!B:E,4,0),IF(V1315&gt;1,VLOOKUP(VALUE(W1315),'REB BEV MIN MKUP'!O:Q,3,0),0))),0)</f>
        <v>0</v>
      </c>
      <c r="AE1315" s="177" t="str">
        <f t="shared" si="648"/>
        <v/>
      </c>
      <c r="AF1315" s="13" t="str">
        <f t="shared" si="649"/>
        <v/>
      </c>
      <c r="AG1315" s="177" t="str">
        <f t="shared" si="650"/>
        <v/>
      </c>
      <c r="AH1315" s="184" t="str">
        <f t="shared" si="651"/>
        <v/>
      </c>
      <c r="AI1315" s="184" t="str">
        <f>IF(AE:AE="","",IF(R1315="Refreshment Beverage",AK1315*(Rates!J$19/100),ROUND(SUM(AH1315*(Rates!$J$8/100)),4)))</f>
        <v/>
      </c>
      <c r="AJ1315" s="183" t="str">
        <f t="shared" si="652"/>
        <v/>
      </c>
      <c r="AK1315" s="185" t="str">
        <f t="shared" si="653"/>
        <v/>
      </c>
      <c r="AL1315" s="177" t="str">
        <f t="shared" si="654"/>
        <v/>
      </c>
      <c r="AM1315" s="13" t="str">
        <f>IF(AS1315="","",IF(R1315="Refreshment Beverage",ROUND(AS1315*Rates!K$19,4),ROUND(AO1315*(VLOOKUP(VALUE(Q1315),Rates!G$4:L$12,3,0)),4)))</f>
        <v/>
      </c>
      <c r="AN1315" s="183" t="str">
        <f>IF(AS1315="","",IF(R1315="Refreshment Beverage",AS1315*(Rates!J$19/100),MAX(AM1315,AB1315)))</f>
        <v/>
      </c>
      <c r="AO1315" s="186" t="str">
        <f t="shared" si="655"/>
        <v/>
      </c>
      <c r="AP1315" s="186" t="str">
        <f t="shared" si="656"/>
        <v/>
      </c>
      <c r="AQ1315" s="186" t="str">
        <f>IF(AS1315="","",IF(R1315="Refreshment Beverage",ROUND(SUM(VLOOKUP(Q:Q,Rates!G$15:L$19,3,0)*(AS1315-Y1315-Z1315-AA1315)),4),ROUND(SUM(Rates!$K$8*AS1315),4)))</f>
        <v/>
      </c>
      <c r="AR1315" s="184" t="str">
        <f t="shared" si="657"/>
        <v/>
      </c>
      <c r="AS1315" s="185" t="str">
        <f t="shared" si="658"/>
        <v/>
      </c>
      <c r="AT1315" s="177" t="str">
        <f t="shared" si="659"/>
        <v/>
      </c>
      <c r="AU1315" s="13" t="str">
        <f>IF(AX1315="","",IF(R1315="Refreshment Beverage",ROUND((BA1315-Y1315-Z1315-AA1315)*VLOOKUP(VALUE(Q1315),Rates!G$15:L$19,3,0),4),ROUND(AW1315*(VLOOKUP(VALUE(Q1315),Rates!G:L,3,0)),4)))</f>
        <v/>
      </c>
      <c r="AV1315" s="183" t="str">
        <f t="shared" si="660"/>
        <v/>
      </c>
      <c r="AW1315" s="186" t="str">
        <f t="shared" si="661"/>
        <v/>
      </c>
      <c r="AX1315" s="184" t="str">
        <f t="shared" si="662"/>
        <v/>
      </c>
      <c r="AY1315" s="186" t="str">
        <f>IF(AX1315="","",IF(R1315="Refreshment Beverage",ROUND(SUM(AX1315*Rates!K$19),4),ROUND(SUM(AX1315*(Rates!J$8/100)),4)))</f>
        <v/>
      </c>
      <c r="AZ1315" s="183" t="str">
        <f t="shared" si="663"/>
        <v/>
      </c>
      <c r="BA1315" s="185" t="str">
        <f t="shared" si="664"/>
        <v/>
      </c>
      <c r="BD1315" s="171"/>
      <c r="BE1315" s="171"/>
      <c r="BF1315" s="171"/>
      <c r="BG1315" s="171"/>
    </row>
    <row r="1316" spans="1:59" ht="15" customHeight="1" x14ac:dyDescent="0.3">
      <c r="A1316" s="172"/>
      <c r="B1316" s="172"/>
      <c r="C1316" s="172"/>
      <c r="D1316" s="173"/>
      <c r="E1316" s="173"/>
      <c r="F1316" s="173"/>
      <c r="G1316" s="173"/>
      <c r="H1316" s="173"/>
      <c r="I1316" s="174"/>
      <c r="J1316" s="175"/>
      <c r="K1316" s="176" t="str">
        <f t="shared" si="636"/>
        <v/>
      </c>
      <c r="L1316" s="177" t="str">
        <f t="shared" si="637"/>
        <v/>
      </c>
      <c r="M1316" s="178" t="str">
        <f t="shared" si="638"/>
        <v/>
      </c>
      <c r="N1316" s="44" t="str" cm="1">
        <f t="array" ref="N1316">IFERROR(IF(_xlfn.SINGLE(A:A)="","",IF(R1316="Beer",SUM(LOOKUP(2,1/(Rates!$B$3:$B$5&lt;=W1316)/(Rates!$C$3:$C$5&gt;=W1316),Rates!$D$3:$D$5)*(X1316/100)*W1316),IF(R1316="Refreshment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44" t="str">
        <f t="shared" si="639"/>
        <v/>
      </c>
      <c r="P1316" s="13"/>
      <c r="Q1316" s="179" t="str">
        <f t="shared" si="640"/>
        <v/>
      </c>
      <c r="R1316" s="180" t="str">
        <f t="shared" si="641"/>
        <v/>
      </c>
      <c r="S1316" s="13" t="str">
        <f>IF(A1316="","",IF(R1316="Refreshment Beverage",VLOOKUP(VALUE(Q1316),Rates!G$15:L$19,2,0),VLOOKUP(VALUE(Q1316),Rates!G$4:L$8,2,0)))</f>
        <v/>
      </c>
      <c r="T1316" s="13" t="str">
        <f t="shared" si="642"/>
        <v/>
      </c>
      <c r="U1316" s="181" t="str">
        <f t="shared" si="643"/>
        <v/>
      </c>
      <c r="V1316" s="13" t="str">
        <f t="shared" si="644"/>
        <v/>
      </c>
      <c r="W1316" s="13" t="str">
        <f t="shared" si="645"/>
        <v/>
      </c>
      <c r="X1316" s="182" t="str">
        <f t="shared" si="646"/>
        <v/>
      </c>
      <c r="Y1316" s="183" t="str">
        <f>IF(A:A="","",IF(R1316="Refreshment Beverage",VLOOKUP(Q1316,Rates!G$15:L$19,6,0)*W1316,VLOOKUP(Q1316,Rates!G$4:L$12,6,0)*W1316))</f>
        <v/>
      </c>
      <c r="Z1316" s="183" t="str">
        <f t="shared" si="647"/>
        <v/>
      </c>
      <c r="AA1316" s="17">
        <f t="shared" si="635"/>
        <v>0</v>
      </c>
      <c r="AB1316" s="177" t="str" cm="1">
        <f t="array" ref="AB1316">IF(_xlfn.SINGLE(A:A)="","",IF(R1316="Refreshment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177" t="str" cm="1">
        <f t="array" ref="AC1316">IF(_xlfn.SINGLE(A:A)="","",IF(R1316="Refreshment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68">
        <f>IFERROR(IF(OR(Q1316=1,Q1316=2,Q1316=3,Q1316=4),VLOOKUP(Q1316,Rates!$A$31:$B$34,2,0)*W1316,IF(V1316=1,VLOOKUP(U1316,'REB BEV MIN MKUP'!B:E,4,0),IF(V1316&gt;1,VLOOKUP(VALUE(W1316),'REB BEV MIN MKUP'!O:Q,3,0),0))),0)</f>
        <v>0</v>
      </c>
      <c r="AE1316" s="177" t="str">
        <f t="shared" si="648"/>
        <v/>
      </c>
      <c r="AF1316" s="13" t="str">
        <f t="shared" si="649"/>
        <v/>
      </c>
      <c r="AG1316" s="177" t="str">
        <f t="shared" si="650"/>
        <v/>
      </c>
      <c r="AH1316" s="184" t="str">
        <f t="shared" si="651"/>
        <v/>
      </c>
      <c r="AI1316" s="184" t="str">
        <f>IF(AE:AE="","",IF(R1316="Refreshment Beverage",AK1316*(Rates!J$19/100),ROUND(SUM(AH1316*(Rates!$J$8/100)),4)))</f>
        <v/>
      </c>
      <c r="AJ1316" s="183" t="str">
        <f t="shared" si="652"/>
        <v/>
      </c>
      <c r="AK1316" s="185" t="str">
        <f t="shared" si="653"/>
        <v/>
      </c>
      <c r="AL1316" s="177" t="str">
        <f t="shared" si="654"/>
        <v/>
      </c>
      <c r="AM1316" s="13" t="str">
        <f>IF(AS1316="","",IF(R1316="Refreshment Beverage",ROUND(AS1316*Rates!K$19,4),ROUND(AO1316*(VLOOKUP(VALUE(Q1316),Rates!G$4:L$12,3,0)),4)))</f>
        <v/>
      </c>
      <c r="AN1316" s="183" t="str">
        <f>IF(AS1316="","",IF(R1316="Refreshment Beverage",AS1316*(Rates!J$19/100),MAX(AM1316,AB1316)))</f>
        <v/>
      </c>
      <c r="AO1316" s="186" t="str">
        <f t="shared" si="655"/>
        <v/>
      </c>
      <c r="AP1316" s="186" t="str">
        <f t="shared" si="656"/>
        <v/>
      </c>
      <c r="AQ1316" s="186" t="str">
        <f>IF(AS1316="","",IF(R1316="Refreshment Beverage",ROUND(SUM(VLOOKUP(Q:Q,Rates!G$15:L$19,3,0)*(AS1316-Y1316-Z1316-AA1316)),4),ROUND(SUM(Rates!$K$8*AS1316),4)))</f>
        <v/>
      </c>
      <c r="AR1316" s="184" t="str">
        <f t="shared" si="657"/>
        <v/>
      </c>
      <c r="AS1316" s="185" t="str">
        <f t="shared" si="658"/>
        <v/>
      </c>
      <c r="AT1316" s="177" t="str">
        <f t="shared" si="659"/>
        <v/>
      </c>
      <c r="AU1316" s="13" t="str">
        <f>IF(AX1316="","",IF(R1316="Refreshment Beverage",ROUND((BA1316-Y1316-Z1316-AA1316)*VLOOKUP(VALUE(Q1316),Rates!G$15:L$19,3,0),4),ROUND(AW1316*(VLOOKUP(VALUE(Q1316),Rates!G:L,3,0)),4)))</f>
        <v/>
      </c>
      <c r="AV1316" s="183" t="str">
        <f t="shared" si="660"/>
        <v/>
      </c>
      <c r="AW1316" s="186" t="str">
        <f t="shared" si="661"/>
        <v/>
      </c>
      <c r="AX1316" s="184" t="str">
        <f t="shared" si="662"/>
        <v/>
      </c>
      <c r="AY1316" s="186" t="str">
        <f>IF(AX1316="","",IF(R1316="Refreshment Beverage",ROUND(SUM(AX1316*Rates!K$19),4),ROUND(SUM(AX1316*(Rates!J$8/100)),4)))</f>
        <v/>
      </c>
      <c r="AZ1316" s="183" t="str">
        <f t="shared" si="663"/>
        <v/>
      </c>
      <c r="BA1316" s="185" t="str">
        <f t="shared" si="664"/>
        <v/>
      </c>
      <c r="BD1316" s="171"/>
      <c r="BE1316" s="171"/>
      <c r="BF1316" s="171"/>
      <c r="BG1316" s="171"/>
    </row>
    <row r="1317" spans="1:59" ht="15" customHeight="1" x14ac:dyDescent="0.3">
      <c r="A1317" s="172"/>
      <c r="B1317" s="172"/>
      <c r="C1317" s="172"/>
      <c r="D1317" s="173"/>
      <c r="E1317" s="173"/>
      <c r="F1317" s="173"/>
      <c r="G1317" s="173"/>
      <c r="H1317" s="173"/>
      <c r="I1317" s="174"/>
      <c r="J1317" s="175"/>
      <c r="K1317" s="176" t="str">
        <f t="shared" si="636"/>
        <v/>
      </c>
      <c r="L1317" s="177" t="str">
        <f t="shared" si="637"/>
        <v/>
      </c>
      <c r="M1317" s="178" t="str">
        <f t="shared" si="638"/>
        <v/>
      </c>
      <c r="N1317" s="44" t="str" cm="1">
        <f t="array" ref="N1317">IFERROR(IF(_xlfn.SINGLE(A:A)="","",IF(R1317="Beer",SUM(LOOKUP(2,1/(Rates!$B$3:$B$5&lt;=W1317)/(Rates!$C$3:$C$5&gt;=W1317),Rates!$D$3:$D$5)*(X1317/100)*W1317),IF(R1317="Refreshment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44" t="str">
        <f t="shared" si="639"/>
        <v/>
      </c>
      <c r="P1317" s="13"/>
      <c r="Q1317" s="179" t="str">
        <f t="shared" si="640"/>
        <v/>
      </c>
      <c r="R1317" s="180" t="str">
        <f t="shared" si="641"/>
        <v/>
      </c>
      <c r="S1317" s="13" t="str">
        <f>IF(A1317="","",IF(R1317="Refreshment Beverage",VLOOKUP(VALUE(Q1317),Rates!G$15:L$19,2,0),VLOOKUP(VALUE(Q1317),Rates!G$4:L$8,2,0)))</f>
        <v/>
      </c>
      <c r="T1317" s="13" t="str">
        <f t="shared" si="642"/>
        <v/>
      </c>
      <c r="U1317" s="181" t="str">
        <f t="shared" si="643"/>
        <v/>
      </c>
      <c r="V1317" s="13" t="str">
        <f t="shared" si="644"/>
        <v/>
      </c>
      <c r="W1317" s="13" t="str">
        <f t="shared" si="645"/>
        <v/>
      </c>
      <c r="X1317" s="182" t="str">
        <f t="shared" si="646"/>
        <v/>
      </c>
      <c r="Y1317" s="183" t="str">
        <f>IF(A:A="","",IF(R1317="Refreshment Beverage",VLOOKUP(Q1317,Rates!G$15:L$19,6,0)*W1317,VLOOKUP(Q1317,Rates!G$4:L$12,6,0)*W1317))</f>
        <v/>
      </c>
      <c r="Z1317" s="183" t="str">
        <f t="shared" si="647"/>
        <v/>
      </c>
      <c r="AA1317" s="17">
        <f t="shared" si="635"/>
        <v>0</v>
      </c>
      <c r="AB1317" s="177" t="str" cm="1">
        <f t="array" ref="AB1317">IF(_xlfn.SINGLE(A:A)="","",IF(R1317="Refreshment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177" t="str" cm="1">
        <f t="array" ref="AC1317">IF(_xlfn.SINGLE(A:A)="","",IF(R1317="Refreshment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68">
        <f>IFERROR(IF(OR(Q1317=1,Q1317=2,Q1317=3,Q1317=4),VLOOKUP(Q1317,Rates!$A$31:$B$34,2,0)*W1317,IF(V1317=1,VLOOKUP(U1317,'REB BEV MIN MKUP'!B:E,4,0),IF(V1317&gt;1,VLOOKUP(VALUE(W1317),'REB BEV MIN MKUP'!O:Q,3,0),0))),0)</f>
        <v>0</v>
      </c>
      <c r="AE1317" s="177" t="str">
        <f t="shared" si="648"/>
        <v/>
      </c>
      <c r="AF1317" s="13" t="str">
        <f t="shared" si="649"/>
        <v/>
      </c>
      <c r="AG1317" s="177" t="str">
        <f t="shared" si="650"/>
        <v/>
      </c>
      <c r="AH1317" s="184" t="str">
        <f t="shared" si="651"/>
        <v/>
      </c>
      <c r="AI1317" s="184" t="str">
        <f>IF(AE:AE="","",IF(R1317="Refreshment Beverage",AK1317*(Rates!J$19/100),ROUND(SUM(AH1317*(Rates!$J$8/100)),4)))</f>
        <v/>
      </c>
      <c r="AJ1317" s="183" t="str">
        <f t="shared" si="652"/>
        <v/>
      </c>
      <c r="AK1317" s="185" t="str">
        <f t="shared" si="653"/>
        <v/>
      </c>
      <c r="AL1317" s="177" t="str">
        <f t="shared" si="654"/>
        <v/>
      </c>
      <c r="AM1317" s="13" t="str">
        <f>IF(AS1317="","",IF(R1317="Refreshment Beverage",ROUND(AS1317*Rates!K$19,4),ROUND(AO1317*(VLOOKUP(VALUE(Q1317),Rates!G$4:L$12,3,0)),4)))</f>
        <v/>
      </c>
      <c r="AN1317" s="183" t="str">
        <f>IF(AS1317="","",IF(R1317="Refreshment Beverage",AS1317*(Rates!J$19/100),MAX(AM1317,AB1317)))</f>
        <v/>
      </c>
      <c r="AO1317" s="186" t="str">
        <f t="shared" si="655"/>
        <v/>
      </c>
      <c r="AP1317" s="186" t="str">
        <f t="shared" si="656"/>
        <v/>
      </c>
      <c r="AQ1317" s="186" t="str">
        <f>IF(AS1317="","",IF(R1317="Refreshment Beverage",ROUND(SUM(VLOOKUP(Q:Q,Rates!G$15:L$19,3,0)*(AS1317-Y1317-Z1317-AA1317)),4),ROUND(SUM(Rates!$K$8*AS1317),4)))</f>
        <v/>
      </c>
      <c r="AR1317" s="184" t="str">
        <f t="shared" si="657"/>
        <v/>
      </c>
      <c r="AS1317" s="185" t="str">
        <f t="shared" si="658"/>
        <v/>
      </c>
      <c r="AT1317" s="177" t="str">
        <f t="shared" si="659"/>
        <v/>
      </c>
      <c r="AU1317" s="13" t="str">
        <f>IF(AX1317="","",IF(R1317="Refreshment Beverage",ROUND((BA1317-Y1317-Z1317-AA1317)*VLOOKUP(VALUE(Q1317),Rates!G$15:L$19,3,0),4),ROUND(AW1317*(VLOOKUP(VALUE(Q1317),Rates!G:L,3,0)),4)))</f>
        <v/>
      </c>
      <c r="AV1317" s="183" t="str">
        <f t="shared" si="660"/>
        <v/>
      </c>
      <c r="AW1317" s="186" t="str">
        <f t="shared" si="661"/>
        <v/>
      </c>
      <c r="AX1317" s="184" t="str">
        <f t="shared" si="662"/>
        <v/>
      </c>
      <c r="AY1317" s="186" t="str">
        <f>IF(AX1317="","",IF(R1317="Refreshment Beverage",ROUND(SUM(AX1317*Rates!K$19),4),ROUND(SUM(AX1317*(Rates!J$8/100)),4)))</f>
        <v/>
      </c>
      <c r="AZ1317" s="183" t="str">
        <f t="shared" si="663"/>
        <v/>
      </c>
      <c r="BA1317" s="185" t="str">
        <f t="shared" si="664"/>
        <v/>
      </c>
      <c r="BD1317" s="171"/>
      <c r="BE1317" s="171"/>
      <c r="BF1317" s="171"/>
      <c r="BG1317" s="171"/>
    </row>
    <row r="1318" spans="1:59" ht="15" customHeight="1" x14ac:dyDescent="0.3">
      <c r="A1318" s="172"/>
      <c r="B1318" s="172"/>
      <c r="C1318" s="172"/>
      <c r="D1318" s="173"/>
      <c r="E1318" s="173"/>
      <c r="F1318" s="173"/>
      <c r="G1318" s="173"/>
      <c r="H1318" s="173"/>
      <c r="I1318" s="174"/>
      <c r="J1318" s="175"/>
      <c r="K1318" s="176" t="str">
        <f t="shared" si="636"/>
        <v/>
      </c>
      <c r="L1318" s="177" t="str">
        <f t="shared" si="637"/>
        <v/>
      </c>
      <c r="M1318" s="178" t="str">
        <f t="shared" si="638"/>
        <v/>
      </c>
      <c r="N1318" s="44" t="str" cm="1">
        <f t="array" ref="N1318">IFERROR(IF(_xlfn.SINGLE(A:A)="","",IF(R1318="Beer",SUM(LOOKUP(2,1/(Rates!$B$3:$B$5&lt;=W1318)/(Rates!$C$3:$C$5&gt;=W1318),Rates!$D$3:$D$5)*(X1318/100)*W1318),IF(R1318="Refreshment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44" t="str">
        <f t="shared" si="639"/>
        <v/>
      </c>
      <c r="P1318" s="13"/>
      <c r="Q1318" s="179" t="str">
        <f t="shared" si="640"/>
        <v/>
      </c>
      <c r="R1318" s="180" t="str">
        <f t="shared" si="641"/>
        <v/>
      </c>
      <c r="S1318" s="13" t="str">
        <f>IF(A1318="","",IF(R1318="Refreshment Beverage",VLOOKUP(VALUE(Q1318),Rates!G$15:L$19,2,0),VLOOKUP(VALUE(Q1318),Rates!G$4:L$8,2,0)))</f>
        <v/>
      </c>
      <c r="T1318" s="13" t="str">
        <f t="shared" si="642"/>
        <v/>
      </c>
      <c r="U1318" s="181" t="str">
        <f t="shared" si="643"/>
        <v/>
      </c>
      <c r="V1318" s="13" t="str">
        <f t="shared" si="644"/>
        <v/>
      </c>
      <c r="W1318" s="13" t="str">
        <f t="shared" si="645"/>
        <v/>
      </c>
      <c r="X1318" s="182" t="str">
        <f t="shared" si="646"/>
        <v/>
      </c>
      <c r="Y1318" s="183" t="str">
        <f>IF(A:A="","",IF(R1318="Refreshment Beverage",VLOOKUP(Q1318,Rates!G$15:L$19,6,0)*W1318,VLOOKUP(Q1318,Rates!G$4:L$12,6,0)*W1318))</f>
        <v/>
      </c>
      <c r="Z1318" s="183" t="str">
        <f t="shared" si="647"/>
        <v/>
      </c>
      <c r="AA1318" s="17">
        <f t="shared" si="635"/>
        <v>0</v>
      </c>
      <c r="AB1318" s="177" t="str" cm="1">
        <f t="array" ref="AB1318">IF(_xlfn.SINGLE(A:A)="","",IF(R1318="Refreshment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177" t="str" cm="1">
        <f t="array" ref="AC1318">IF(_xlfn.SINGLE(A:A)="","",IF(R1318="Refreshment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68">
        <f>IFERROR(IF(OR(Q1318=1,Q1318=2,Q1318=3,Q1318=4),VLOOKUP(Q1318,Rates!$A$31:$B$34,2,0)*W1318,IF(V1318=1,VLOOKUP(U1318,'REB BEV MIN MKUP'!B:E,4,0),IF(V1318&gt;1,VLOOKUP(VALUE(W1318),'REB BEV MIN MKUP'!O:Q,3,0),0))),0)</f>
        <v>0</v>
      </c>
      <c r="AE1318" s="177" t="str">
        <f t="shared" si="648"/>
        <v/>
      </c>
      <c r="AF1318" s="13" t="str">
        <f t="shared" si="649"/>
        <v/>
      </c>
      <c r="AG1318" s="177" t="str">
        <f t="shared" si="650"/>
        <v/>
      </c>
      <c r="AH1318" s="184" t="str">
        <f t="shared" si="651"/>
        <v/>
      </c>
      <c r="AI1318" s="184" t="str">
        <f>IF(AE:AE="","",IF(R1318="Refreshment Beverage",AK1318*(Rates!J$19/100),ROUND(SUM(AH1318*(Rates!$J$8/100)),4)))</f>
        <v/>
      </c>
      <c r="AJ1318" s="183" t="str">
        <f t="shared" si="652"/>
        <v/>
      </c>
      <c r="AK1318" s="185" t="str">
        <f t="shared" si="653"/>
        <v/>
      </c>
      <c r="AL1318" s="177" t="str">
        <f t="shared" si="654"/>
        <v/>
      </c>
      <c r="AM1318" s="13" t="str">
        <f>IF(AS1318="","",IF(R1318="Refreshment Beverage",ROUND(AS1318*Rates!K$19,4),ROUND(AO1318*(VLOOKUP(VALUE(Q1318),Rates!G$4:L$12,3,0)),4)))</f>
        <v/>
      </c>
      <c r="AN1318" s="183" t="str">
        <f>IF(AS1318="","",IF(R1318="Refreshment Beverage",AS1318*(Rates!J$19/100),MAX(AM1318,AB1318)))</f>
        <v/>
      </c>
      <c r="AO1318" s="186" t="str">
        <f t="shared" si="655"/>
        <v/>
      </c>
      <c r="AP1318" s="186" t="str">
        <f t="shared" si="656"/>
        <v/>
      </c>
      <c r="AQ1318" s="186" t="str">
        <f>IF(AS1318="","",IF(R1318="Refreshment Beverage",ROUND(SUM(VLOOKUP(Q:Q,Rates!G$15:L$19,3,0)*(AS1318-Y1318-Z1318-AA1318)),4),ROUND(SUM(Rates!$K$8*AS1318),4)))</f>
        <v/>
      </c>
      <c r="AR1318" s="184" t="str">
        <f t="shared" si="657"/>
        <v/>
      </c>
      <c r="AS1318" s="185" t="str">
        <f t="shared" si="658"/>
        <v/>
      </c>
      <c r="AT1318" s="177" t="str">
        <f t="shared" si="659"/>
        <v/>
      </c>
      <c r="AU1318" s="13" t="str">
        <f>IF(AX1318="","",IF(R1318="Refreshment Beverage",ROUND((BA1318-Y1318-Z1318-AA1318)*VLOOKUP(VALUE(Q1318),Rates!G$15:L$19,3,0),4),ROUND(AW1318*(VLOOKUP(VALUE(Q1318),Rates!G:L,3,0)),4)))</f>
        <v/>
      </c>
      <c r="AV1318" s="183" t="str">
        <f t="shared" si="660"/>
        <v/>
      </c>
      <c r="AW1318" s="186" t="str">
        <f t="shared" si="661"/>
        <v/>
      </c>
      <c r="AX1318" s="184" t="str">
        <f t="shared" si="662"/>
        <v/>
      </c>
      <c r="AY1318" s="186" t="str">
        <f>IF(AX1318="","",IF(R1318="Refreshment Beverage",ROUND(SUM(AX1318*Rates!K$19),4),ROUND(SUM(AX1318*(Rates!J$8/100)),4)))</f>
        <v/>
      </c>
      <c r="AZ1318" s="183" t="str">
        <f t="shared" si="663"/>
        <v/>
      </c>
      <c r="BA1318" s="185" t="str">
        <f t="shared" si="664"/>
        <v/>
      </c>
      <c r="BD1318" s="171"/>
      <c r="BE1318" s="171"/>
      <c r="BF1318" s="171"/>
      <c r="BG1318" s="171"/>
    </row>
    <row r="1319" spans="1:59" ht="15" customHeight="1" x14ac:dyDescent="0.3">
      <c r="A1319" s="172"/>
      <c r="B1319" s="172"/>
      <c r="C1319" s="172"/>
      <c r="D1319" s="173"/>
      <c r="E1319" s="173"/>
      <c r="F1319" s="173"/>
      <c r="G1319" s="173"/>
      <c r="H1319" s="173"/>
      <c r="I1319" s="174"/>
      <c r="J1319" s="175"/>
      <c r="K1319" s="176" t="str">
        <f t="shared" si="636"/>
        <v/>
      </c>
      <c r="L1319" s="177" t="str">
        <f t="shared" si="637"/>
        <v/>
      </c>
      <c r="M1319" s="178" t="str">
        <f t="shared" si="638"/>
        <v/>
      </c>
      <c r="N1319" s="44" t="str" cm="1">
        <f t="array" ref="N1319">IFERROR(IF(_xlfn.SINGLE(A:A)="","",IF(R1319="Beer",SUM(LOOKUP(2,1/(Rates!$B$3:$B$5&lt;=W1319)/(Rates!$C$3:$C$5&gt;=W1319),Rates!$D$3:$D$5)*(X1319/100)*W1319),IF(R1319="Refreshment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44" t="str">
        <f t="shared" si="639"/>
        <v/>
      </c>
      <c r="P1319" s="13"/>
      <c r="Q1319" s="179" t="str">
        <f t="shared" si="640"/>
        <v/>
      </c>
      <c r="R1319" s="180" t="str">
        <f t="shared" si="641"/>
        <v/>
      </c>
      <c r="S1319" s="13" t="str">
        <f>IF(A1319="","",IF(R1319="Refreshment Beverage",VLOOKUP(VALUE(Q1319),Rates!G$15:L$19,2,0),VLOOKUP(VALUE(Q1319),Rates!G$4:L$8,2,0)))</f>
        <v/>
      </c>
      <c r="T1319" s="13" t="str">
        <f t="shared" si="642"/>
        <v/>
      </c>
      <c r="U1319" s="181" t="str">
        <f t="shared" si="643"/>
        <v/>
      </c>
      <c r="V1319" s="13" t="str">
        <f t="shared" si="644"/>
        <v/>
      </c>
      <c r="W1319" s="13" t="str">
        <f t="shared" si="645"/>
        <v/>
      </c>
      <c r="X1319" s="182" t="str">
        <f t="shared" si="646"/>
        <v/>
      </c>
      <c r="Y1319" s="183" t="str">
        <f>IF(A:A="","",IF(R1319="Refreshment Beverage",VLOOKUP(Q1319,Rates!G$15:L$19,6,0)*W1319,VLOOKUP(Q1319,Rates!G$4:L$12,6,0)*W1319))</f>
        <v/>
      </c>
      <c r="Z1319" s="183" t="str">
        <f t="shared" si="647"/>
        <v/>
      </c>
      <c r="AA1319" s="17">
        <f t="shared" si="635"/>
        <v>0</v>
      </c>
      <c r="AB1319" s="177" t="str" cm="1">
        <f t="array" ref="AB1319">IF(_xlfn.SINGLE(A:A)="","",IF(R1319="Refreshment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177" t="str" cm="1">
        <f t="array" ref="AC1319">IF(_xlfn.SINGLE(A:A)="","",IF(R1319="Refreshment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68">
        <f>IFERROR(IF(OR(Q1319=1,Q1319=2,Q1319=3,Q1319=4),VLOOKUP(Q1319,Rates!$A$31:$B$34,2,0)*W1319,IF(V1319=1,VLOOKUP(U1319,'REB BEV MIN MKUP'!B:E,4,0),IF(V1319&gt;1,VLOOKUP(VALUE(W1319),'REB BEV MIN MKUP'!O:Q,3,0),0))),0)</f>
        <v>0</v>
      </c>
      <c r="AE1319" s="177" t="str">
        <f t="shared" si="648"/>
        <v/>
      </c>
      <c r="AF1319" s="13" t="str">
        <f t="shared" si="649"/>
        <v/>
      </c>
      <c r="AG1319" s="177" t="str">
        <f t="shared" si="650"/>
        <v/>
      </c>
      <c r="AH1319" s="184" t="str">
        <f t="shared" si="651"/>
        <v/>
      </c>
      <c r="AI1319" s="184" t="str">
        <f>IF(AE:AE="","",IF(R1319="Refreshment Beverage",AK1319*(Rates!J$19/100),ROUND(SUM(AH1319*(Rates!$J$8/100)),4)))</f>
        <v/>
      </c>
      <c r="AJ1319" s="183" t="str">
        <f t="shared" si="652"/>
        <v/>
      </c>
      <c r="AK1319" s="185" t="str">
        <f t="shared" si="653"/>
        <v/>
      </c>
      <c r="AL1319" s="177" t="str">
        <f t="shared" si="654"/>
        <v/>
      </c>
      <c r="AM1319" s="13" t="str">
        <f>IF(AS1319="","",IF(R1319="Refreshment Beverage",ROUND(AS1319*Rates!K$19,4),ROUND(AO1319*(VLOOKUP(VALUE(Q1319),Rates!G$4:L$12,3,0)),4)))</f>
        <v/>
      </c>
      <c r="AN1319" s="183" t="str">
        <f>IF(AS1319="","",IF(R1319="Refreshment Beverage",AS1319*(Rates!J$19/100),MAX(AM1319,AB1319)))</f>
        <v/>
      </c>
      <c r="AO1319" s="186" t="str">
        <f t="shared" si="655"/>
        <v/>
      </c>
      <c r="AP1319" s="186" t="str">
        <f t="shared" si="656"/>
        <v/>
      </c>
      <c r="AQ1319" s="186" t="str">
        <f>IF(AS1319="","",IF(R1319="Refreshment Beverage",ROUND(SUM(VLOOKUP(Q:Q,Rates!G$15:L$19,3,0)*(AS1319-Y1319-Z1319-AA1319)),4),ROUND(SUM(Rates!$K$8*AS1319),4)))</f>
        <v/>
      </c>
      <c r="AR1319" s="184" t="str">
        <f t="shared" si="657"/>
        <v/>
      </c>
      <c r="AS1319" s="185" t="str">
        <f t="shared" si="658"/>
        <v/>
      </c>
      <c r="AT1319" s="177" t="str">
        <f t="shared" si="659"/>
        <v/>
      </c>
      <c r="AU1319" s="13" t="str">
        <f>IF(AX1319="","",IF(R1319="Refreshment Beverage",ROUND((BA1319-Y1319-Z1319-AA1319)*VLOOKUP(VALUE(Q1319),Rates!G$15:L$19,3,0),4),ROUND(AW1319*(VLOOKUP(VALUE(Q1319),Rates!G:L,3,0)),4)))</f>
        <v/>
      </c>
      <c r="AV1319" s="183" t="str">
        <f t="shared" si="660"/>
        <v/>
      </c>
      <c r="AW1319" s="186" t="str">
        <f t="shared" si="661"/>
        <v/>
      </c>
      <c r="AX1319" s="184" t="str">
        <f t="shared" si="662"/>
        <v/>
      </c>
      <c r="AY1319" s="186" t="str">
        <f>IF(AX1319="","",IF(R1319="Refreshment Beverage",ROUND(SUM(AX1319*Rates!K$19),4),ROUND(SUM(AX1319*(Rates!J$8/100)),4)))</f>
        <v/>
      </c>
      <c r="AZ1319" s="183" t="str">
        <f t="shared" si="663"/>
        <v/>
      </c>
      <c r="BA1319" s="185" t="str">
        <f t="shared" si="664"/>
        <v/>
      </c>
      <c r="BD1319" s="171"/>
      <c r="BE1319" s="171"/>
      <c r="BF1319" s="171"/>
      <c r="BG1319" s="171"/>
    </row>
    <row r="1320" spans="1:59" ht="15" customHeight="1" x14ac:dyDescent="0.3">
      <c r="A1320" s="172"/>
      <c r="B1320" s="172"/>
      <c r="C1320" s="172"/>
      <c r="D1320" s="173"/>
      <c r="E1320" s="173"/>
      <c r="F1320" s="173"/>
      <c r="G1320" s="173"/>
      <c r="H1320" s="173"/>
      <c r="I1320" s="174"/>
      <c r="J1320" s="175"/>
      <c r="K1320" s="176" t="str">
        <f t="shared" si="636"/>
        <v/>
      </c>
      <c r="L1320" s="177" t="str">
        <f t="shared" si="637"/>
        <v/>
      </c>
      <c r="M1320" s="178" t="str">
        <f t="shared" si="638"/>
        <v/>
      </c>
      <c r="N1320" s="44" t="str" cm="1">
        <f t="array" ref="N1320">IFERROR(IF(_xlfn.SINGLE(A:A)="","",IF(R1320="Beer",SUM(LOOKUP(2,1/(Rates!$B$3:$B$5&lt;=W1320)/(Rates!$C$3:$C$5&gt;=W1320),Rates!$D$3:$D$5)*(X1320/100)*W1320),IF(R1320="Refreshment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44" t="str">
        <f t="shared" si="639"/>
        <v/>
      </c>
      <c r="P1320" s="13"/>
      <c r="Q1320" s="179" t="str">
        <f t="shared" si="640"/>
        <v/>
      </c>
      <c r="R1320" s="180" t="str">
        <f t="shared" si="641"/>
        <v/>
      </c>
      <c r="S1320" s="13" t="str">
        <f>IF(A1320="","",IF(R1320="Refreshment Beverage",VLOOKUP(VALUE(Q1320),Rates!G$15:L$19,2,0),VLOOKUP(VALUE(Q1320),Rates!G$4:L$8,2,0)))</f>
        <v/>
      </c>
      <c r="T1320" s="13" t="str">
        <f t="shared" si="642"/>
        <v/>
      </c>
      <c r="U1320" s="181" t="str">
        <f t="shared" si="643"/>
        <v/>
      </c>
      <c r="V1320" s="13" t="str">
        <f t="shared" si="644"/>
        <v/>
      </c>
      <c r="W1320" s="13" t="str">
        <f t="shared" si="645"/>
        <v/>
      </c>
      <c r="X1320" s="182" t="str">
        <f t="shared" si="646"/>
        <v/>
      </c>
      <c r="Y1320" s="183" t="str">
        <f>IF(A:A="","",IF(R1320="Refreshment Beverage",VLOOKUP(Q1320,Rates!G$15:L$19,6,0)*W1320,VLOOKUP(Q1320,Rates!G$4:L$12,6,0)*W1320))</f>
        <v/>
      </c>
      <c r="Z1320" s="183" t="str">
        <f t="shared" si="647"/>
        <v/>
      </c>
      <c r="AA1320" s="17">
        <f t="shared" si="635"/>
        <v>0</v>
      </c>
      <c r="AB1320" s="177" t="str" cm="1">
        <f t="array" ref="AB1320">IF(_xlfn.SINGLE(A:A)="","",IF(R1320="Refreshment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177" t="str" cm="1">
        <f t="array" ref="AC1320">IF(_xlfn.SINGLE(A:A)="","",IF(R1320="Refreshment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68">
        <f>IFERROR(IF(OR(Q1320=1,Q1320=2,Q1320=3,Q1320=4),VLOOKUP(Q1320,Rates!$A$31:$B$34,2,0)*W1320,IF(V1320=1,VLOOKUP(U1320,'REB BEV MIN MKUP'!B:E,4,0),IF(V1320&gt;1,VLOOKUP(VALUE(W1320),'REB BEV MIN MKUP'!O:Q,3,0),0))),0)</f>
        <v>0</v>
      </c>
      <c r="AE1320" s="177" t="str">
        <f t="shared" si="648"/>
        <v/>
      </c>
      <c r="AF1320" s="13" t="str">
        <f t="shared" si="649"/>
        <v/>
      </c>
      <c r="AG1320" s="177" t="str">
        <f t="shared" si="650"/>
        <v/>
      </c>
      <c r="AH1320" s="184" t="str">
        <f t="shared" si="651"/>
        <v/>
      </c>
      <c r="AI1320" s="184" t="str">
        <f>IF(AE:AE="","",IF(R1320="Refreshment Beverage",AK1320*(Rates!J$19/100),ROUND(SUM(AH1320*(Rates!$J$8/100)),4)))</f>
        <v/>
      </c>
      <c r="AJ1320" s="183" t="str">
        <f t="shared" si="652"/>
        <v/>
      </c>
      <c r="AK1320" s="185" t="str">
        <f t="shared" si="653"/>
        <v/>
      </c>
      <c r="AL1320" s="177" t="str">
        <f t="shared" si="654"/>
        <v/>
      </c>
      <c r="AM1320" s="13" t="str">
        <f>IF(AS1320="","",IF(R1320="Refreshment Beverage",ROUND(AS1320*Rates!K$19,4),ROUND(AO1320*(VLOOKUP(VALUE(Q1320),Rates!G$4:L$12,3,0)),4)))</f>
        <v/>
      </c>
      <c r="AN1320" s="183" t="str">
        <f>IF(AS1320="","",IF(R1320="Refreshment Beverage",AS1320*(Rates!J$19/100),MAX(AM1320,AB1320)))</f>
        <v/>
      </c>
      <c r="AO1320" s="186" t="str">
        <f t="shared" si="655"/>
        <v/>
      </c>
      <c r="AP1320" s="186" t="str">
        <f t="shared" si="656"/>
        <v/>
      </c>
      <c r="AQ1320" s="186" t="str">
        <f>IF(AS1320="","",IF(R1320="Refreshment Beverage",ROUND(SUM(VLOOKUP(Q:Q,Rates!G$15:L$19,3,0)*(AS1320-Y1320-Z1320-AA1320)),4),ROUND(SUM(Rates!$K$8*AS1320),4)))</f>
        <v/>
      </c>
      <c r="AR1320" s="184" t="str">
        <f t="shared" si="657"/>
        <v/>
      </c>
      <c r="AS1320" s="185" t="str">
        <f t="shared" si="658"/>
        <v/>
      </c>
      <c r="AT1320" s="177" t="str">
        <f t="shared" si="659"/>
        <v/>
      </c>
      <c r="AU1320" s="13" t="str">
        <f>IF(AX1320="","",IF(R1320="Refreshment Beverage",ROUND((BA1320-Y1320-Z1320-AA1320)*VLOOKUP(VALUE(Q1320),Rates!G$15:L$19,3,0),4),ROUND(AW1320*(VLOOKUP(VALUE(Q1320),Rates!G:L,3,0)),4)))</f>
        <v/>
      </c>
      <c r="AV1320" s="183" t="str">
        <f t="shared" si="660"/>
        <v/>
      </c>
      <c r="AW1320" s="186" t="str">
        <f t="shared" si="661"/>
        <v/>
      </c>
      <c r="AX1320" s="184" t="str">
        <f t="shared" si="662"/>
        <v/>
      </c>
      <c r="AY1320" s="186" t="str">
        <f>IF(AX1320="","",IF(R1320="Refreshment Beverage",ROUND(SUM(AX1320*Rates!K$19),4),ROUND(SUM(AX1320*(Rates!J$8/100)),4)))</f>
        <v/>
      </c>
      <c r="AZ1320" s="183" t="str">
        <f t="shared" si="663"/>
        <v/>
      </c>
      <c r="BA1320" s="185" t="str">
        <f t="shared" si="664"/>
        <v/>
      </c>
      <c r="BD1320" s="171"/>
      <c r="BE1320" s="171"/>
      <c r="BF1320" s="171"/>
      <c r="BG1320" s="171"/>
    </row>
    <row r="1321" spans="1:59" ht="15" customHeight="1" x14ac:dyDescent="0.3">
      <c r="A1321" s="172"/>
      <c r="B1321" s="172"/>
      <c r="C1321" s="172"/>
      <c r="D1321" s="173"/>
      <c r="E1321" s="173"/>
      <c r="F1321" s="173"/>
      <c r="G1321" s="173"/>
      <c r="H1321" s="173"/>
      <c r="I1321" s="174"/>
      <c r="J1321" s="175"/>
      <c r="K1321" s="176" t="str">
        <f t="shared" si="636"/>
        <v/>
      </c>
      <c r="L1321" s="177" t="str">
        <f t="shared" si="637"/>
        <v/>
      </c>
      <c r="M1321" s="178" t="str">
        <f t="shared" si="638"/>
        <v/>
      </c>
      <c r="N1321" s="44" t="str" cm="1">
        <f t="array" ref="N1321">IFERROR(IF(_xlfn.SINGLE(A:A)="","",IF(R1321="Beer",SUM(LOOKUP(2,1/(Rates!$B$3:$B$5&lt;=W1321)/(Rates!$C$3:$C$5&gt;=W1321),Rates!$D$3:$D$5)*(X1321/100)*W1321),IF(R1321="Refreshment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44" t="str">
        <f t="shared" si="639"/>
        <v/>
      </c>
      <c r="P1321" s="13"/>
      <c r="Q1321" s="179" t="str">
        <f t="shared" si="640"/>
        <v/>
      </c>
      <c r="R1321" s="180" t="str">
        <f t="shared" si="641"/>
        <v/>
      </c>
      <c r="S1321" s="13" t="str">
        <f>IF(A1321="","",IF(R1321="Refreshment Beverage",VLOOKUP(VALUE(Q1321),Rates!G$15:L$19,2,0),VLOOKUP(VALUE(Q1321),Rates!G$4:L$8,2,0)))</f>
        <v/>
      </c>
      <c r="T1321" s="13" t="str">
        <f t="shared" si="642"/>
        <v/>
      </c>
      <c r="U1321" s="181" t="str">
        <f t="shared" si="643"/>
        <v/>
      </c>
      <c r="V1321" s="13" t="str">
        <f t="shared" si="644"/>
        <v/>
      </c>
      <c r="W1321" s="13" t="str">
        <f t="shared" si="645"/>
        <v/>
      </c>
      <c r="X1321" s="182" t="str">
        <f t="shared" si="646"/>
        <v/>
      </c>
      <c r="Y1321" s="183" t="str">
        <f>IF(A:A="","",IF(R1321="Refreshment Beverage",VLOOKUP(Q1321,Rates!G$15:L$19,6,0)*W1321,VLOOKUP(Q1321,Rates!G$4:L$12,6,0)*W1321))</f>
        <v/>
      </c>
      <c r="Z1321" s="183" t="str">
        <f t="shared" si="647"/>
        <v/>
      </c>
      <c r="AA1321" s="17">
        <f t="shared" si="635"/>
        <v>0</v>
      </c>
      <c r="AB1321" s="177" t="str" cm="1">
        <f t="array" ref="AB1321">IF(_xlfn.SINGLE(A:A)="","",IF(R1321="Refreshment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177" t="str" cm="1">
        <f t="array" ref="AC1321">IF(_xlfn.SINGLE(A:A)="","",IF(R1321="Refreshment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68">
        <f>IFERROR(IF(OR(Q1321=1,Q1321=2,Q1321=3,Q1321=4),VLOOKUP(Q1321,Rates!$A$31:$B$34,2,0)*W1321,IF(V1321=1,VLOOKUP(U1321,'REB BEV MIN MKUP'!B:E,4,0),IF(V1321&gt;1,VLOOKUP(VALUE(W1321),'REB BEV MIN MKUP'!O:Q,3,0),0))),0)</f>
        <v>0</v>
      </c>
      <c r="AE1321" s="177" t="str">
        <f t="shared" si="648"/>
        <v/>
      </c>
      <c r="AF1321" s="13" t="str">
        <f t="shared" si="649"/>
        <v/>
      </c>
      <c r="AG1321" s="177" t="str">
        <f t="shared" si="650"/>
        <v/>
      </c>
      <c r="AH1321" s="184" t="str">
        <f t="shared" si="651"/>
        <v/>
      </c>
      <c r="AI1321" s="184" t="str">
        <f>IF(AE:AE="","",IF(R1321="Refreshment Beverage",AK1321*(Rates!J$19/100),ROUND(SUM(AH1321*(Rates!$J$8/100)),4)))</f>
        <v/>
      </c>
      <c r="AJ1321" s="183" t="str">
        <f t="shared" si="652"/>
        <v/>
      </c>
      <c r="AK1321" s="185" t="str">
        <f t="shared" si="653"/>
        <v/>
      </c>
      <c r="AL1321" s="177" t="str">
        <f t="shared" si="654"/>
        <v/>
      </c>
      <c r="AM1321" s="13" t="str">
        <f>IF(AS1321="","",IF(R1321="Refreshment Beverage",ROUND(AS1321*Rates!K$19,4),ROUND(AO1321*(VLOOKUP(VALUE(Q1321),Rates!G$4:L$12,3,0)),4)))</f>
        <v/>
      </c>
      <c r="AN1321" s="183" t="str">
        <f>IF(AS1321="","",IF(R1321="Refreshment Beverage",AS1321*(Rates!J$19/100),MAX(AM1321,AB1321)))</f>
        <v/>
      </c>
      <c r="AO1321" s="186" t="str">
        <f t="shared" si="655"/>
        <v/>
      </c>
      <c r="AP1321" s="186" t="str">
        <f t="shared" si="656"/>
        <v/>
      </c>
      <c r="AQ1321" s="186" t="str">
        <f>IF(AS1321="","",IF(R1321="Refreshment Beverage",ROUND(SUM(VLOOKUP(Q:Q,Rates!G$15:L$19,3,0)*(AS1321-Y1321-Z1321-AA1321)),4),ROUND(SUM(Rates!$K$8*AS1321),4)))</f>
        <v/>
      </c>
      <c r="AR1321" s="184" t="str">
        <f t="shared" si="657"/>
        <v/>
      </c>
      <c r="AS1321" s="185" t="str">
        <f t="shared" si="658"/>
        <v/>
      </c>
      <c r="AT1321" s="177" t="str">
        <f t="shared" si="659"/>
        <v/>
      </c>
      <c r="AU1321" s="13" t="str">
        <f>IF(AX1321="","",IF(R1321="Refreshment Beverage",ROUND((BA1321-Y1321-Z1321-AA1321)*VLOOKUP(VALUE(Q1321),Rates!G$15:L$19,3,0),4),ROUND(AW1321*(VLOOKUP(VALUE(Q1321),Rates!G:L,3,0)),4)))</f>
        <v/>
      </c>
      <c r="AV1321" s="183" t="str">
        <f t="shared" si="660"/>
        <v/>
      </c>
      <c r="AW1321" s="186" t="str">
        <f t="shared" si="661"/>
        <v/>
      </c>
      <c r="AX1321" s="184" t="str">
        <f t="shared" si="662"/>
        <v/>
      </c>
      <c r="AY1321" s="186" t="str">
        <f>IF(AX1321="","",IF(R1321="Refreshment Beverage",ROUND(SUM(AX1321*Rates!K$19),4),ROUND(SUM(AX1321*(Rates!J$8/100)),4)))</f>
        <v/>
      </c>
      <c r="AZ1321" s="183" t="str">
        <f t="shared" si="663"/>
        <v/>
      </c>
      <c r="BA1321" s="185" t="str">
        <f t="shared" si="664"/>
        <v/>
      </c>
      <c r="BD1321" s="171"/>
      <c r="BE1321" s="171"/>
      <c r="BF1321" s="171"/>
      <c r="BG1321" s="171"/>
    </row>
    <row r="1322" spans="1:59" ht="15" customHeight="1" x14ac:dyDescent="0.3">
      <c r="A1322" s="172"/>
      <c r="B1322" s="172"/>
      <c r="C1322" s="172"/>
      <c r="D1322" s="173"/>
      <c r="E1322" s="173"/>
      <c r="F1322" s="173"/>
      <c r="G1322" s="173"/>
      <c r="H1322" s="173"/>
      <c r="I1322" s="174"/>
      <c r="J1322" s="175"/>
      <c r="K1322" s="176" t="str">
        <f t="shared" si="636"/>
        <v/>
      </c>
      <c r="L1322" s="177" t="str">
        <f t="shared" si="637"/>
        <v/>
      </c>
      <c r="M1322" s="178" t="str">
        <f t="shared" si="638"/>
        <v/>
      </c>
      <c r="N1322" s="44" t="str" cm="1">
        <f t="array" ref="N1322">IFERROR(IF(_xlfn.SINGLE(A:A)="","",IF(R1322="Beer",SUM(LOOKUP(2,1/(Rates!$B$3:$B$5&lt;=W1322)/(Rates!$C$3:$C$5&gt;=W1322),Rates!$D$3:$D$5)*(X1322/100)*W1322),IF(R1322="Refreshment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44" t="str">
        <f t="shared" si="639"/>
        <v/>
      </c>
      <c r="P1322" s="13"/>
      <c r="Q1322" s="179" t="str">
        <f t="shared" si="640"/>
        <v/>
      </c>
      <c r="R1322" s="180" t="str">
        <f t="shared" si="641"/>
        <v/>
      </c>
      <c r="S1322" s="13" t="str">
        <f>IF(A1322="","",IF(R1322="Refreshment Beverage",VLOOKUP(VALUE(Q1322),Rates!G$15:L$19,2,0),VLOOKUP(VALUE(Q1322),Rates!G$4:L$8,2,0)))</f>
        <v/>
      </c>
      <c r="T1322" s="13" t="str">
        <f t="shared" si="642"/>
        <v/>
      </c>
      <c r="U1322" s="181" t="str">
        <f t="shared" si="643"/>
        <v/>
      </c>
      <c r="V1322" s="13" t="str">
        <f t="shared" si="644"/>
        <v/>
      </c>
      <c r="W1322" s="13" t="str">
        <f t="shared" si="645"/>
        <v/>
      </c>
      <c r="X1322" s="182" t="str">
        <f t="shared" si="646"/>
        <v/>
      </c>
      <c r="Y1322" s="183" t="str">
        <f>IF(A:A="","",IF(R1322="Refreshment Beverage",VLOOKUP(Q1322,Rates!G$15:L$19,6,0)*W1322,VLOOKUP(Q1322,Rates!G$4:L$12,6,0)*W1322))</f>
        <v/>
      </c>
      <c r="Z1322" s="183" t="str">
        <f t="shared" si="647"/>
        <v/>
      </c>
      <c r="AA1322" s="17">
        <f t="shared" si="635"/>
        <v>0</v>
      </c>
      <c r="AB1322" s="177" t="str" cm="1">
        <f t="array" ref="AB1322">IF(_xlfn.SINGLE(A:A)="","",IF(R1322="Refreshment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177" t="str" cm="1">
        <f t="array" ref="AC1322">IF(_xlfn.SINGLE(A:A)="","",IF(R1322="Refreshment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68">
        <f>IFERROR(IF(OR(Q1322=1,Q1322=2,Q1322=3,Q1322=4),VLOOKUP(Q1322,Rates!$A$31:$B$34,2,0)*W1322,IF(V1322=1,VLOOKUP(U1322,'REB BEV MIN MKUP'!B:E,4,0),IF(V1322&gt;1,VLOOKUP(VALUE(W1322),'REB BEV MIN MKUP'!O:Q,3,0),0))),0)</f>
        <v>0</v>
      </c>
      <c r="AE1322" s="177" t="str">
        <f t="shared" si="648"/>
        <v/>
      </c>
      <c r="AF1322" s="13" t="str">
        <f t="shared" si="649"/>
        <v/>
      </c>
      <c r="AG1322" s="177" t="str">
        <f t="shared" si="650"/>
        <v/>
      </c>
      <c r="AH1322" s="184" t="str">
        <f t="shared" si="651"/>
        <v/>
      </c>
      <c r="AI1322" s="184" t="str">
        <f>IF(AE:AE="","",IF(R1322="Refreshment Beverage",AK1322*(Rates!J$19/100),ROUND(SUM(AH1322*(Rates!$J$8/100)),4)))</f>
        <v/>
      </c>
      <c r="AJ1322" s="183" t="str">
        <f t="shared" si="652"/>
        <v/>
      </c>
      <c r="AK1322" s="185" t="str">
        <f t="shared" si="653"/>
        <v/>
      </c>
      <c r="AL1322" s="177" t="str">
        <f t="shared" si="654"/>
        <v/>
      </c>
      <c r="AM1322" s="13" t="str">
        <f>IF(AS1322="","",IF(R1322="Refreshment Beverage",ROUND(AS1322*Rates!K$19,4),ROUND(AO1322*(VLOOKUP(VALUE(Q1322),Rates!G$4:L$12,3,0)),4)))</f>
        <v/>
      </c>
      <c r="AN1322" s="183" t="str">
        <f>IF(AS1322="","",IF(R1322="Refreshment Beverage",AS1322*(Rates!J$19/100),MAX(AM1322,AB1322)))</f>
        <v/>
      </c>
      <c r="AO1322" s="186" t="str">
        <f t="shared" si="655"/>
        <v/>
      </c>
      <c r="AP1322" s="186" t="str">
        <f t="shared" si="656"/>
        <v/>
      </c>
      <c r="AQ1322" s="186" t="str">
        <f>IF(AS1322="","",IF(R1322="Refreshment Beverage",ROUND(SUM(VLOOKUP(Q:Q,Rates!G$15:L$19,3,0)*(AS1322-Y1322-Z1322-AA1322)),4),ROUND(SUM(Rates!$K$8*AS1322),4)))</f>
        <v/>
      </c>
      <c r="AR1322" s="184" t="str">
        <f t="shared" si="657"/>
        <v/>
      </c>
      <c r="AS1322" s="185" t="str">
        <f t="shared" si="658"/>
        <v/>
      </c>
      <c r="AT1322" s="177" t="str">
        <f t="shared" si="659"/>
        <v/>
      </c>
      <c r="AU1322" s="13" t="str">
        <f>IF(AX1322="","",IF(R1322="Refreshment Beverage",ROUND((BA1322-Y1322-Z1322-AA1322)*VLOOKUP(VALUE(Q1322),Rates!G$15:L$19,3,0),4),ROUND(AW1322*(VLOOKUP(VALUE(Q1322),Rates!G:L,3,0)),4)))</f>
        <v/>
      </c>
      <c r="AV1322" s="183" t="str">
        <f t="shared" si="660"/>
        <v/>
      </c>
      <c r="AW1322" s="186" t="str">
        <f t="shared" si="661"/>
        <v/>
      </c>
      <c r="AX1322" s="184" t="str">
        <f t="shared" si="662"/>
        <v/>
      </c>
      <c r="AY1322" s="186" t="str">
        <f>IF(AX1322="","",IF(R1322="Refreshment Beverage",ROUND(SUM(AX1322*Rates!K$19),4),ROUND(SUM(AX1322*(Rates!J$8/100)),4)))</f>
        <v/>
      </c>
      <c r="AZ1322" s="183" t="str">
        <f t="shared" si="663"/>
        <v/>
      </c>
      <c r="BA1322" s="185" t="str">
        <f t="shared" si="664"/>
        <v/>
      </c>
      <c r="BD1322" s="171"/>
      <c r="BE1322" s="171"/>
      <c r="BF1322" s="171"/>
      <c r="BG1322" s="171"/>
    </row>
    <row r="1323" spans="1:59" ht="15" customHeight="1" x14ac:dyDescent="0.3">
      <c r="A1323" s="172"/>
      <c r="B1323" s="172"/>
      <c r="C1323" s="172"/>
      <c r="D1323" s="173"/>
      <c r="E1323" s="173"/>
      <c r="F1323" s="173"/>
      <c r="G1323" s="173"/>
      <c r="H1323" s="173"/>
      <c r="I1323" s="174"/>
      <c r="J1323" s="175"/>
      <c r="K1323" s="176" t="str">
        <f t="shared" si="636"/>
        <v/>
      </c>
      <c r="L1323" s="177" t="str">
        <f t="shared" si="637"/>
        <v/>
      </c>
      <c r="M1323" s="178" t="str">
        <f t="shared" si="638"/>
        <v/>
      </c>
      <c r="N1323" s="44" t="str" cm="1">
        <f t="array" ref="N1323">IFERROR(IF(_xlfn.SINGLE(A:A)="","",IF(R1323="Beer",SUM(LOOKUP(2,1/(Rates!$B$3:$B$5&lt;=W1323)/(Rates!$C$3:$C$5&gt;=W1323),Rates!$D$3:$D$5)*(X1323/100)*W1323),IF(R1323="Refreshment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44" t="str">
        <f t="shared" si="639"/>
        <v/>
      </c>
      <c r="P1323" s="13"/>
      <c r="Q1323" s="179" t="str">
        <f t="shared" si="640"/>
        <v/>
      </c>
      <c r="R1323" s="180" t="str">
        <f t="shared" si="641"/>
        <v/>
      </c>
      <c r="S1323" s="13" t="str">
        <f>IF(A1323="","",IF(R1323="Refreshment Beverage",VLOOKUP(VALUE(Q1323),Rates!G$15:L$19,2,0),VLOOKUP(VALUE(Q1323),Rates!G$4:L$8,2,0)))</f>
        <v/>
      </c>
      <c r="T1323" s="13" t="str">
        <f t="shared" si="642"/>
        <v/>
      </c>
      <c r="U1323" s="181" t="str">
        <f t="shared" si="643"/>
        <v/>
      </c>
      <c r="V1323" s="13" t="str">
        <f t="shared" si="644"/>
        <v/>
      </c>
      <c r="W1323" s="13" t="str">
        <f t="shared" si="645"/>
        <v/>
      </c>
      <c r="X1323" s="182" t="str">
        <f t="shared" si="646"/>
        <v/>
      </c>
      <c r="Y1323" s="183" t="str">
        <f>IF(A:A="","",IF(R1323="Refreshment Beverage",VLOOKUP(Q1323,Rates!G$15:L$19,6,0)*W1323,VLOOKUP(Q1323,Rates!G$4:L$12,6,0)*W1323))</f>
        <v/>
      </c>
      <c r="Z1323" s="183" t="str">
        <f t="shared" si="647"/>
        <v/>
      </c>
      <c r="AA1323" s="17">
        <f t="shared" si="635"/>
        <v>0</v>
      </c>
      <c r="AB1323" s="177" t="str" cm="1">
        <f t="array" ref="AB1323">IF(_xlfn.SINGLE(A:A)="","",IF(R1323="Refreshment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177" t="str" cm="1">
        <f t="array" ref="AC1323">IF(_xlfn.SINGLE(A:A)="","",IF(R1323="Refreshment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68">
        <f>IFERROR(IF(OR(Q1323=1,Q1323=2,Q1323=3,Q1323=4),VLOOKUP(Q1323,Rates!$A$31:$B$34,2,0)*W1323,IF(V1323=1,VLOOKUP(U1323,'REB BEV MIN MKUP'!B:E,4,0),IF(V1323&gt;1,VLOOKUP(VALUE(W1323),'REB BEV MIN MKUP'!O:Q,3,0),0))),0)</f>
        <v>0</v>
      </c>
      <c r="AE1323" s="177" t="str">
        <f t="shared" si="648"/>
        <v/>
      </c>
      <c r="AF1323" s="13" t="str">
        <f t="shared" si="649"/>
        <v/>
      </c>
      <c r="AG1323" s="177" t="str">
        <f t="shared" si="650"/>
        <v/>
      </c>
      <c r="AH1323" s="184" t="str">
        <f t="shared" si="651"/>
        <v/>
      </c>
      <c r="AI1323" s="184" t="str">
        <f>IF(AE:AE="","",IF(R1323="Refreshment Beverage",AK1323*(Rates!J$19/100),ROUND(SUM(AH1323*(Rates!$J$8/100)),4)))</f>
        <v/>
      </c>
      <c r="AJ1323" s="183" t="str">
        <f t="shared" si="652"/>
        <v/>
      </c>
      <c r="AK1323" s="185" t="str">
        <f t="shared" si="653"/>
        <v/>
      </c>
      <c r="AL1323" s="177" t="str">
        <f t="shared" si="654"/>
        <v/>
      </c>
      <c r="AM1323" s="13" t="str">
        <f>IF(AS1323="","",IF(R1323="Refreshment Beverage",ROUND(AS1323*Rates!K$19,4),ROUND(AO1323*(VLOOKUP(VALUE(Q1323),Rates!G$4:L$12,3,0)),4)))</f>
        <v/>
      </c>
      <c r="AN1323" s="183" t="str">
        <f>IF(AS1323="","",IF(R1323="Refreshment Beverage",AS1323*(Rates!J$19/100),MAX(AM1323,AB1323)))</f>
        <v/>
      </c>
      <c r="AO1323" s="186" t="str">
        <f t="shared" si="655"/>
        <v/>
      </c>
      <c r="AP1323" s="186" t="str">
        <f t="shared" si="656"/>
        <v/>
      </c>
      <c r="AQ1323" s="186" t="str">
        <f>IF(AS1323="","",IF(R1323="Refreshment Beverage",ROUND(SUM(VLOOKUP(Q:Q,Rates!G$15:L$19,3,0)*(AS1323-Y1323-Z1323-AA1323)),4),ROUND(SUM(Rates!$K$8*AS1323),4)))</f>
        <v/>
      </c>
      <c r="AR1323" s="184" t="str">
        <f t="shared" si="657"/>
        <v/>
      </c>
      <c r="AS1323" s="185" t="str">
        <f t="shared" si="658"/>
        <v/>
      </c>
      <c r="AT1323" s="177" t="str">
        <f t="shared" si="659"/>
        <v/>
      </c>
      <c r="AU1323" s="13" t="str">
        <f>IF(AX1323="","",IF(R1323="Refreshment Beverage",ROUND((BA1323-Y1323-Z1323-AA1323)*VLOOKUP(VALUE(Q1323),Rates!G$15:L$19,3,0),4),ROUND(AW1323*(VLOOKUP(VALUE(Q1323),Rates!G:L,3,0)),4)))</f>
        <v/>
      </c>
      <c r="AV1323" s="183" t="str">
        <f t="shared" si="660"/>
        <v/>
      </c>
      <c r="AW1323" s="186" t="str">
        <f t="shared" si="661"/>
        <v/>
      </c>
      <c r="AX1323" s="184" t="str">
        <f t="shared" si="662"/>
        <v/>
      </c>
      <c r="AY1323" s="186" t="str">
        <f>IF(AX1323="","",IF(R1323="Refreshment Beverage",ROUND(SUM(AX1323*Rates!K$19),4),ROUND(SUM(AX1323*(Rates!J$8/100)),4)))</f>
        <v/>
      </c>
      <c r="AZ1323" s="183" t="str">
        <f t="shared" si="663"/>
        <v/>
      </c>
      <c r="BA1323" s="185" t="str">
        <f t="shared" si="664"/>
        <v/>
      </c>
      <c r="BD1323" s="171"/>
      <c r="BE1323" s="171"/>
      <c r="BF1323" s="171"/>
      <c r="BG1323" s="171"/>
    </row>
    <row r="1324" spans="1:59" ht="15" customHeight="1" x14ac:dyDescent="0.3">
      <c r="A1324" s="172"/>
      <c r="B1324" s="172"/>
      <c r="C1324" s="172"/>
      <c r="D1324" s="173"/>
      <c r="E1324" s="173"/>
      <c r="F1324" s="173"/>
      <c r="G1324" s="173"/>
      <c r="H1324" s="173"/>
      <c r="I1324" s="174"/>
      <c r="J1324" s="175"/>
      <c r="K1324" s="176" t="str">
        <f t="shared" si="636"/>
        <v/>
      </c>
      <c r="L1324" s="177" t="str">
        <f t="shared" si="637"/>
        <v/>
      </c>
      <c r="M1324" s="178" t="str">
        <f t="shared" si="638"/>
        <v/>
      </c>
      <c r="N1324" s="44" t="str" cm="1">
        <f t="array" ref="N1324">IFERROR(IF(_xlfn.SINGLE(A:A)="","",IF(R1324="Beer",SUM(LOOKUP(2,1/(Rates!$B$3:$B$5&lt;=W1324)/(Rates!$C$3:$C$5&gt;=W1324),Rates!$D$3:$D$5)*(X1324/100)*W1324),IF(R1324="Refreshment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44" t="str">
        <f t="shared" si="639"/>
        <v/>
      </c>
      <c r="P1324" s="13"/>
      <c r="Q1324" s="179" t="str">
        <f t="shared" si="640"/>
        <v/>
      </c>
      <c r="R1324" s="180" t="str">
        <f t="shared" si="641"/>
        <v/>
      </c>
      <c r="S1324" s="13" t="str">
        <f>IF(A1324="","",IF(R1324="Refreshment Beverage",VLOOKUP(VALUE(Q1324),Rates!G$15:L$19,2,0),VLOOKUP(VALUE(Q1324),Rates!G$4:L$8,2,0)))</f>
        <v/>
      </c>
      <c r="T1324" s="13" t="str">
        <f t="shared" si="642"/>
        <v/>
      </c>
      <c r="U1324" s="181" t="str">
        <f t="shared" si="643"/>
        <v/>
      </c>
      <c r="V1324" s="13" t="str">
        <f t="shared" si="644"/>
        <v/>
      </c>
      <c r="W1324" s="13" t="str">
        <f t="shared" si="645"/>
        <v/>
      </c>
      <c r="X1324" s="182" t="str">
        <f t="shared" si="646"/>
        <v/>
      </c>
      <c r="Y1324" s="183" t="str">
        <f>IF(A:A="","",IF(R1324="Refreshment Beverage",VLOOKUP(Q1324,Rates!G$15:L$19,6,0)*W1324,VLOOKUP(Q1324,Rates!G$4:L$12,6,0)*W1324))</f>
        <v/>
      </c>
      <c r="Z1324" s="183" t="str">
        <f t="shared" si="647"/>
        <v/>
      </c>
      <c r="AA1324" s="17">
        <f t="shared" si="635"/>
        <v>0</v>
      </c>
      <c r="AB1324" s="177" t="str" cm="1">
        <f t="array" ref="AB1324">IF(_xlfn.SINGLE(A:A)="","",IF(R1324="Refreshment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177" t="str" cm="1">
        <f t="array" ref="AC1324">IF(_xlfn.SINGLE(A:A)="","",IF(R1324="Refreshment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68">
        <f>IFERROR(IF(OR(Q1324=1,Q1324=2,Q1324=3,Q1324=4),VLOOKUP(Q1324,Rates!$A$31:$B$34,2,0)*W1324,IF(V1324=1,VLOOKUP(U1324,'REB BEV MIN MKUP'!B:E,4,0),IF(V1324&gt;1,VLOOKUP(VALUE(W1324),'REB BEV MIN MKUP'!O:Q,3,0),0))),0)</f>
        <v>0</v>
      </c>
      <c r="AE1324" s="177" t="str">
        <f t="shared" si="648"/>
        <v/>
      </c>
      <c r="AF1324" s="13" t="str">
        <f t="shared" si="649"/>
        <v/>
      </c>
      <c r="AG1324" s="177" t="str">
        <f t="shared" si="650"/>
        <v/>
      </c>
      <c r="AH1324" s="184" t="str">
        <f t="shared" si="651"/>
        <v/>
      </c>
      <c r="AI1324" s="184" t="str">
        <f>IF(AE:AE="","",IF(R1324="Refreshment Beverage",AK1324*(Rates!J$19/100),ROUND(SUM(AH1324*(Rates!$J$8/100)),4)))</f>
        <v/>
      </c>
      <c r="AJ1324" s="183" t="str">
        <f t="shared" si="652"/>
        <v/>
      </c>
      <c r="AK1324" s="185" t="str">
        <f t="shared" si="653"/>
        <v/>
      </c>
      <c r="AL1324" s="177" t="str">
        <f t="shared" si="654"/>
        <v/>
      </c>
      <c r="AM1324" s="13" t="str">
        <f>IF(AS1324="","",IF(R1324="Refreshment Beverage",ROUND(AS1324*Rates!K$19,4),ROUND(AO1324*(VLOOKUP(VALUE(Q1324),Rates!G$4:L$12,3,0)),4)))</f>
        <v/>
      </c>
      <c r="AN1324" s="183" t="str">
        <f>IF(AS1324="","",IF(R1324="Refreshment Beverage",AS1324*(Rates!J$19/100),MAX(AM1324,AB1324)))</f>
        <v/>
      </c>
      <c r="AO1324" s="186" t="str">
        <f t="shared" si="655"/>
        <v/>
      </c>
      <c r="AP1324" s="186" t="str">
        <f t="shared" si="656"/>
        <v/>
      </c>
      <c r="AQ1324" s="186" t="str">
        <f>IF(AS1324="","",IF(R1324="Refreshment Beverage",ROUND(SUM(VLOOKUP(Q:Q,Rates!G$15:L$19,3,0)*(AS1324-Y1324-Z1324-AA1324)),4),ROUND(SUM(Rates!$K$8*AS1324),4)))</f>
        <v/>
      </c>
      <c r="AR1324" s="184" t="str">
        <f t="shared" si="657"/>
        <v/>
      </c>
      <c r="AS1324" s="185" t="str">
        <f t="shared" si="658"/>
        <v/>
      </c>
      <c r="AT1324" s="177" t="str">
        <f t="shared" si="659"/>
        <v/>
      </c>
      <c r="AU1324" s="13" t="str">
        <f>IF(AX1324="","",IF(R1324="Refreshment Beverage",ROUND((BA1324-Y1324-Z1324-AA1324)*VLOOKUP(VALUE(Q1324),Rates!G$15:L$19,3,0),4),ROUND(AW1324*(VLOOKUP(VALUE(Q1324),Rates!G:L,3,0)),4)))</f>
        <v/>
      </c>
      <c r="AV1324" s="183" t="str">
        <f t="shared" si="660"/>
        <v/>
      </c>
      <c r="AW1324" s="186" t="str">
        <f t="shared" si="661"/>
        <v/>
      </c>
      <c r="AX1324" s="184" t="str">
        <f t="shared" si="662"/>
        <v/>
      </c>
      <c r="AY1324" s="186" t="str">
        <f>IF(AX1324="","",IF(R1324="Refreshment Beverage",ROUND(SUM(AX1324*Rates!K$19),4),ROUND(SUM(AX1324*(Rates!J$8/100)),4)))</f>
        <v/>
      </c>
      <c r="AZ1324" s="183" t="str">
        <f t="shared" si="663"/>
        <v/>
      </c>
      <c r="BA1324" s="185" t="str">
        <f t="shared" si="664"/>
        <v/>
      </c>
      <c r="BD1324" s="171"/>
      <c r="BE1324" s="171"/>
      <c r="BF1324" s="171"/>
      <c r="BG1324" s="171"/>
    </row>
    <row r="1325" spans="1:59" ht="15" customHeight="1" x14ac:dyDescent="0.3">
      <c r="A1325" s="172"/>
      <c r="B1325" s="172"/>
      <c r="C1325" s="172"/>
      <c r="D1325" s="173"/>
      <c r="E1325" s="173"/>
      <c r="F1325" s="173"/>
      <c r="G1325" s="173"/>
      <c r="H1325" s="173"/>
      <c r="I1325" s="174"/>
      <c r="J1325" s="175"/>
      <c r="K1325" s="176" t="str">
        <f t="shared" si="636"/>
        <v/>
      </c>
      <c r="L1325" s="177" t="str">
        <f t="shared" si="637"/>
        <v/>
      </c>
      <c r="M1325" s="178" t="str">
        <f t="shared" si="638"/>
        <v/>
      </c>
      <c r="N1325" s="44" t="str" cm="1">
        <f t="array" ref="N1325">IFERROR(IF(_xlfn.SINGLE(A:A)="","",IF(R1325="Beer",SUM(LOOKUP(2,1/(Rates!$B$3:$B$5&lt;=W1325)/(Rates!$C$3:$C$5&gt;=W1325),Rates!$D$3:$D$5)*(X1325/100)*W1325),IF(R1325="Refreshment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44" t="str">
        <f t="shared" si="639"/>
        <v/>
      </c>
      <c r="P1325" s="13"/>
      <c r="Q1325" s="179" t="str">
        <f t="shared" si="640"/>
        <v/>
      </c>
      <c r="R1325" s="180" t="str">
        <f t="shared" si="641"/>
        <v/>
      </c>
      <c r="S1325" s="13" t="str">
        <f>IF(A1325="","",IF(R1325="Refreshment Beverage",VLOOKUP(VALUE(Q1325),Rates!G$15:L$19,2,0),VLOOKUP(VALUE(Q1325),Rates!G$4:L$8,2,0)))</f>
        <v/>
      </c>
      <c r="T1325" s="13" t="str">
        <f t="shared" si="642"/>
        <v/>
      </c>
      <c r="U1325" s="181" t="str">
        <f t="shared" si="643"/>
        <v/>
      </c>
      <c r="V1325" s="13" t="str">
        <f t="shared" si="644"/>
        <v/>
      </c>
      <c r="W1325" s="13" t="str">
        <f t="shared" si="645"/>
        <v/>
      </c>
      <c r="X1325" s="182" t="str">
        <f t="shared" si="646"/>
        <v/>
      </c>
      <c r="Y1325" s="183" t="str">
        <f>IF(A:A="","",IF(R1325="Refreshment Beverage",VLOOKUP(Q1325,Rates!G$15:L$19,6,0)*W1325,VLOOKUP(Q1325,Rates!G$4:L$12,6,0)*W1325))</f>
        <v/>
      </c>
      <c r="Z1325" s="183" t="str">
        <f t="shared" si="647"/>
        <v/>
      </c>
      <c r="AA1325" s="17">
        <f t="shared" si="635"/>
        <v>0</v>
      </c>
      <c r="AB1325" s="177" t="str" cm="1">
        <f t="array" ref="AB1325">IF(_xlfn.SINGLE(A:A)="","",IF(R1325="Refreshment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177" t="str" cm="1">
        <f t="array" ref="AC1325">IF(_xlfn.SINGLE(A:A)="","",IF(R1325="Refreshment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68">
        <f>IFERROR(IF(OR(Q1325=1,Q1325=2,Q1325=3,Q1325=4),VLOOKUP(Q1325,Rates!$A$31:$B$34,2,0)*W1325,IF(V1325=1,VLOOKUP(U1325,'REB BEV MIN MKUP'!B:E,4,0),IF(V1325&gt;1,VLOOKUP(VALUE(W1325),'REB BEV MIN MKUP'!O:Q,3,0),0))),0)</f>
        <v>0</v>
      </c>
      <c r="AE1325" s="177" t="str">
        <f t="shared" si="648"/>
        <v/>
      </c>
      <c r="AF1325" s="13" t="str">
        <f t="shared" si="649"/>
        <v/>
      </c>
      <c r="AG1325" s="177" t="str">
        <f t="shared" si="650"/>
        <v/>
      </c>
      <c r="AH1325" s="184" t="str">
        <f t="shared" si="651"/>
        <v/>
      </c>
      <c r="AI1325" s="184" t="str">
        <f>IF(AE:AE="","",IF(R1325="Refreshment Beverage",AK1325*(Rates!J$19/100),ROUND(SUM(AH1325*(Rates!$J$8/100)),4)))</f>
        <v/>
      </c>
      <c r="AJ1325" s="183" t="str">
        <f t="shared" si="652"/>
        <v/>
      </c>
      <c r="AK1325" s="185" t="str">
        <f t="shared" si="653"/>
        <v/>
      </c>
      <c r="AL1325" s="177" t="str">
        <f t="shared" si="654"/>
        <v/>
      </c>
      <c r="AM1325" s="13" t="str">
        <f>IF(AS1325="","",IF(R1325="Refreshment Beverage",ROUND(AS1325*Rates!K$19,4),ROUND(AO1325*(VLOOKUP(VALUE(Q1325),Rates!G$4:L$12,3,0)),4)))</f>
        <v/>
      </c>
      <c r="AN1325" s="183" t="str">
        <f>IF(AS1325="","",IF(R1325="Refreshment Beverage",AS1325*(Rates!J$19/100),MAX(AM1325,AB1325)))</f>
        <v/>
      </c>
      <c r="AO1325" s="186" t="str">
        <f t="shared" si="655"/>
        <v/>
      </c>
      <c r="AP1325" s="186" t="str">
        <f t="shared" si="656"/>
        <v/>
      </c>
      <c r="AQ1325" s="186" t="str">
        <f>IF(AS1325="","",IF(R1325="Refreshment Beverage",ROUND(SUM(VLOOKUP(Q:Q,Rates!G$15:L$19,3,0)*(AS1325-Y1325-Z1325-AA1325)),4),ROUND(SUM(Rates!$K$8*AS1325),4)))</f>
        <v/>
      </c>
      <c r="AR1325" s="184" t="str">
        <f t="shared" si="657"/>
        <v/>
      </c>
      <c r="AS1325" s="185" t="str">
        <f t="shared" si="658"/>
        <v/>
      </c>
      <c r="AT1325" s="177" t="str">
        <f t="shared" si="659"/>
        <v/>
      </c>
      <c r="AU1325" s="13" t="str">
        <f>IF(AX1325="","",IF(R1325="Refreshment Beverage",ROUND((BA1325-Y1325-Z1325-AA1325)*VLOOKUP(VALUE(Q1325),Rates!G$15:L$19,3,0),4),ROUND(AW1325*(VLOOKUP(VALUE(Q1325),Rates!G:L,3,0)),4)))</f>
        <v/>
      </c>
      <c r="AV1325" s="183" t="str">
        <f t="shared" si="660"/>
        <v/>
      </c>
      <c r="AW1325" s="186" t="str">
        <f t="shared" si="661"/>
        <v/>
      </c>
      <c r="AX1325" s="184" t="str">
        <f t="shared" si="662"/>
        <v/>
      </c>
      <c r="AY1325" s="186" t="str">
        <f>IF(AX1325="","",IF(R1325="Refreshment Beverage",ROUND(SUM(AX1325*Rates!K$19),4),ROUND(SUM(AX1325*(Rates!J$8/100)),4)))</f>
        <v/>
      </c>
      <c r="AZ1325" s="183" t="str">
        <f t="shared" si="663"/>
        <v/>
      </c>
      <c r="BA1325" s="185" t="str">
        <f t="shared" si="664"/>
        <v/>
      </c>
      <c r="BD1325" s="171"/>
      <c r="BE1325" s="171"/>
      <c r="BF1325" s="171"/>
      <c r="BG1325" s="171"/>
    </row>
    <row r="1326" spans="1:59" ht="15" customHeight="1" x14ac:dyDescent="0.3">
      <c r="A1326" s="172"/>
      <c r="B1326" s="172"/>
      <c r="C1326" s="172"/>
      <c r="D1326" s="173"/>
      <c r="E1326" s="173"/>
      <c r="F1326" s="173"/>
      <c r="G1326" s="173"/>
      <c r="H1326" s="173"/>
      <c r="I1326" s="174"/>
      <c r="J1326" s="175"/>
      <c r="K1326" s="176" t="str">
        <f t="shared" si="636"/>
        <v/>
      </c>
      <c r="L1326" s="177" t="str">
        <f t="shared" si="637"/>
        <v/>
      </c>
      <c r="M1326" s="178" t="str">
        <f t="shared" si="638"/>
        <v/>
      </c>
      <c r="N1326" s="44" t="str" cm="1">
        <f t="array" ref="N1326">IFERROR(IF(_xlfn.SINGLE(A:A)="","",IF(R1326="Beer",SUM(LOOKUP(2,1/(Rates!$B$3:$B$5&lt;=W1326)/(Rates!$C$3:$C$5&gt;=W1326),Rates!$D$3:$D$5)*(X1326/100)*W1326),IF(R1326="Refreshment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44" t="str">
        <f t="shared" si="639"/>
        <v/>
      </c>
      <c r="P1326" s="13"/>
      <c r="Q1326" s="179" t="str">
        <f t="shared" si="640"/>
        <v/>
      </c>
      <c r="R1326" s="180" t="str">
        <f t="shared" si="641"/>
        <v/>
      </c>
      <c r="S1326" s="13" t="str">
        <f>IF(A1326="","",IF(R1326="Refreshment Beverage",VLOOKUP(VALUE(Q1326),Rates!G$15:L$19,2,0),VLOOKUP(VALUE(Q1326),Rates!G$4:L$8,2,0)))</f>
        <v/>
      </c>
      <c r="T1326" s="13" t="str">
        <f t="shared" si="642"/>
        <v/>
      </c>
      <c r="U1326" s="181" t="str">
        <f t="shared" si="643"/>
        <v/>
      </c>
      <c r="V1326" s="13" t="str">
        <f t="shared" si="644"/>
        <v/>
      </c>
      <c r="W1326" s="13" t="str">
        <f t="shared" si="645"/>
        <v/>
      </c>
      <c r="X1326" s="182" t="str">
        <f t="shared" si="646"/>
        <v/>
      </c>
      <c r="Y1326" s="183" t="str">
        <f>IF(A:A="","",IF(R1326="Refreshment Beverage",VLOOKUP(Q1326,Rates!G$15:L$19,6,0)*W1326,VLOOKUP(Q1326,Rates!G$4:L$12,6,0)*W1326))</f>
        <v/>
      </c>
      <c r="Z1326" s="183" t="str">
        <f t="shared" si="647"/>
        <v/>
      </c>
      <c r="AA1326" s="17">
        <f t="shared" si="635"/>
        <v>0</v>
      </c>
      <c r="AB1326" s="177" t="str" cm="1">
        <f t="array" ref="AB1326">IF(_xlfn.SINGLE(A:A)="","",IF(R1326="Refreshment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177" t="str" cm="1">
        <f t="array" ref="AC1326">IF(_xlfn.SINGLE(A:A)="","",IF(R1326="Refreshment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68">
        <f>IFERROR(IF(OR(Q1326=1,Q1326=2,Q1326=3,Q1326=4),VLOOKUP(Q1326,Rates!$A$31:$B$34,2,0)*W1326,IF(V1326=1,VLOOKUP(U1326,'REB BEV MIN MKUP'!B:E,4,0),IF(V1326&gt;1,VLOOKUP(VALUE(W1326),'REB BEV MIN MKUP'!O:Q,3,0),0))),0)</f>
        <v>0</v>
      </c>
      <c r="AE1326" s="177" t="str">
        <f t="shared" si="648"/>
        <v/>
      </c>
      <c r="AF1326" s="13" t="str">
        <f t="shared" si="649"/>
        <v/>
      </c>
      <c r="AG1326" s="177" t="str">
        <f t="shared" si="650"/>
        <v/>
      </c>
      <c r="AH1326" s="184" t="str">
        <f t="shared" si="651"/>
        <v/>
      </c>
      <c r="AI1326" s="184" t="str">
        <f>IF(AE:AE="","",IF(R1326="Refreshment Beverage",AK1326*(Rates!J$19/100),ROUND(SUM(AH1326*(Rates!$J$8/100)),4)))</f>
        <v/>
      </c>
      <c r="AJ1326" s="183" t="str">
        <f t="shared" si="652"/>
        <v/>
      </c>
      <c r="AK1326" s="185" t="str">
        <f t="shared" si="653"/>
        <v/>
      </c>
      <c r="AL1326" s="177" t="str">
        <f t="shared" si="654"/>
        <v/>
      </c>
      <c r="AM1326" s="13" t="str">
        <f>IF(AS1326="","",IF(R1326="Refreshment Beverage",ROUND(AS1326*Rates!K$19,4),ROUND(AO1326*(VLOOKUP(VALUE(Q1326),Rates!G$4:L$12,3,0)),4)))</f>
        <v/>
      </c>
      <c r="AN1326" s="183" t="str">
        <f>IF(AS1326="","",IF(R1326="Refreshment Beverage",AS1326*(Rates!J$19/100),MAX(AM1326,AB1326)))</f>
        <v/>
      </c>
      <c r="AO1326" s="186" t="str">
        <f t="shared" si="655"/>
        <v/>
      </c>
      <c r="AP1326" s="186" t="str">
        <f t="shared" si="656"/>
        <v/>
      </c>
      <c r="AQ1326" s="186" t="str">
        <f>IF(AS1326="","",IF(R1326="Refreshment Beverage",ROUND(SUM(VLOOKUP(Q:Q,Rates!G$15:L$19,3,0)*(AS1326-Y1326-Z1326-AA1326)),4),ROUND(SUM(Rates!$K$8*AS1326),4)))</f>
        <v/>
      </c>
      <c r="AR1326" s="184" t="str">
        <f t="shared" si="657"/>
        <v/>
      </c>
      <c r="AS1326" s="185" t="str">
        <f t="shared" si="658"/>
        <v/>
      </c>
      <c r="AT1326" s="177" t="str">
        <f t="shared" si="659"/>
        <v/>
      </c>
      <c r="AU1326" s="13" t="str">
        <f>IF(AX1326="","",IF(R1326="Refreshment Beverage",ROUND((BA1326-Y1326-Z1326-AA1326)*VLOOKUP(VALUE(Q1326),Rates!G$15:L$19,3,0),4),ROUND(AW1326*(VLOOKUP(VALUE(Q1326),Rates!G:L,3,0)),4)))</f>
        <v/>
      </c>
      <c r="AV1326" s="183" t="str">
        <f t="shared" si="660"/>
        <v/>
      </c>
      <c r="AW1326" s="186" t="str">
        <f t="shared" si="661"/>
        <v/>
      </c>
      <c r="AX1326" s="184" t="str">
        <f t="shared" si="662"/>
        <v/>
      </c>
      <c r="AY1326" s="186" t="str">
        <f>IF(AX1326="","",IF(R1326="Refreshment Beverage",ROUND(SUM(AX1326*Rates!K$19),4),ROUND(SUM(AX1326*(Rates!J$8/100)),4)))</f>
        <v/>
      </c>
      <c r="AZ1326" s="183" t="str">
        <f t="shared" si="663"/>
        <v/>
      </c>
      <c r="BA1326" s="185" t="str">
        <f t="shared" si="664"/>
        <v/>
      </c>
      <c r="BD1326" s="171"/>
      <c r="BE1326" s="171"/>
      <c r="BF1326" s="171"/>
      <c r="BG1326" s="171"/>
    </row>
    <row r="1327" spans="1:59" ht="15" customHeight="1" x14ac:dyDescent="0.3">
      <c r="A1327" s="172"/>
      <c r="B1327" s="172"/>
      <c r="C1327" s="172"/>
      <c r="D1327" s="173"/>
      <c r="E1327" s="173"/>
      <c r="F1327" s="173"/>
      <c r="G1327" s="173"/>
      <c r="H1327" s="173"/>
      <c r="I1327" s="174"/>
      <c r="J1327" s="175"/>
      <c r="K1327" s="176" t="str">
        <f t="shared" si="636"/>
        <v/>
      </c>
      <c r="L1327" s="177" t="str">
        <f t="shared" si="637"/>
        <v/>
      </c>
      <c r="M1327" s="178" t="str">
        <f t="shared" si="638"/>
        <v/>
      </c>
      <c r="N1327" s="44" t="str" cm="1">
        <f t="array" ref="N1327">IFERROR(IF(_xlfn.SINGLE(A:A)="","",IF(R1327="Beer",SUM(LOOKUP(2,1/(Rates!$B$3:$B$5&lt;=W1327)/(Rates!$C$3:$C$5&gt;=W1327),Rates!$D$3:$D$5)*(X1327/100)*W1327),IF(R1327="Refreshment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44" t="str">
        <f t="shared" si="639"/>
        <v/>
      </c>
      <c r="P1327" s="13"/>
      <c r="Q1327" s="179" t="str">
        <f t="shared" si="640"/>
        <v/>
      </c>
      <c r="R1327" s="180" t="str">
        <f t="shared" si="641"/>
        <v/>
      </c>
      <c r="S1327" s="13" t="str">
        <f>IF(A1327="","",IF(R1327="Refreshment Beverage",VLOOKUP(VALUE(Q1327),Rates!G$15:L$19,2,0),VLOOKUP(VALUE(Q1327),Rates!G$4:L$8,2,0)))</f>
        <v/>
      </c>
      <c r="T1327" s="13" t="str">
        <f t="shared" si="642"/>
        <v/>
      </c>
      <c r="U1327" s="181" t="str">
        <f t="shared" si="643"/>
        <v/>
      </c>
      <c r="V1327" s="13" t="str">
        <f t="shared" si="644"/>
        <v/>
      </c>
      <c r="W1327" s="13" t="str">
        <f t="shared" si="645"/>
        <v/>
      </c>
      <c r="X1327" s="182" t="str">
        <f t="shared" si="646"/>
        <v/>
      </c>
      <c r="Y1327" s="183" t="str">
        <f>IF(A:A="","",IF(R1327="Refreshment Beverage",VLOOKUP(Q1327,Rates!G$15:L$19,6,0)*W1327,VLOOKUP(Q1327,Rates!G$4:L$12,6,0)*W1327))</f>
        <v/>
      </c>
      <c r="Z1327" s="183" t="str">
        <f t="shared" si="647"/>
        <v/>
      </c>
      <c r="AA1327" s="17">
        <f t="shared" si="635"/>
        <v>0</v>
      </c>
      <c r="AB1327" s="177" t="str" cm="1">
        <f t="array" ref="AB1327">IF(_xlfn.SINGLE(A:A)="","",IF(R1327="Refreshment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177" t="str" cm="1">
        <f t="array" ref="AC1327">IF(_xlfn.SINGLE(A:A)="","",IF(R1327="Refreshment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68">
        <f>IFERROR(IF(OR(Q1327=1,Q1327=2,Q1327=3,Q1327=4),VLOOKUP(Q1327,Rates!$A$31:$B$34,2,0)*W1327,IF(V1327=1,VLOOKUP(U1327,'REB BEV MIN MKUP'!B:E,4,0),IF(V1327&gt;1,VLOOKUP(VALUE(W1327),'REB BEV MIN MKUP'!O:Q,3,0),0))),0)</f>
        <v>0</v>
      </c>
      <c r="AE1327" s="177" t="str">
        <f t="shared" si="648"/>
        <v/>
      </c>
      <c r="AF1327" s="13" t="str">
        <f t="shared" si="649"/>
        <v/>
      </c>
      <c r="AG1327" s="177" t="str">
        <f t="shared" si="650"/>
        <v/>
      </c>
      <c r="AH1327" s="184" t="str">
        <f t="shared" si="651"/>
        <v/>
      </c>
      <c r="AI1327" s="184" t="str">
        <f>IF(AE:AE="","",IF(R1327="Refreshment Beverage",AK1327*(Rates!J$19/100),ROUND(SUM(AH1327*(Rates!$J$8/100)),4)))</f>
        <v/>
      </c>
      <c r="AJ1327" s="183" t="str">
        <f t="shared" si="652"/>
        <v/>
      </c>
      <c r="AK1327" s="185" t="str">
        <f t="shared" si="653"/>
        <v/>
      </c>
      <c r="AL1327" s="177" t="str">
        <f t="shared" si="654"/>
        <v/>
      </c>
      <c r="AM1327" s="13" t="str">
        <f>IF(AS1327="","",IF(R1327="Refreshment Beverage",ROUND(AS1327*Rates!K$19,4),ROUND(AO1327*(VLOOKUP(VALUE(Q1327),Rates!G$4:L$12,3,0)),4)))</f>
        <v/>
      </c>
      <c r="AN1327" s="183" t="str">
        <f>IF(AS1327="","",IF(R1327="Refreshment Beverage",AS1327*(Rates!J$19/100),MAX(AM1327,AB1327)))</f>
        <v/>
      </c>
      <c r="AO1327" s="186" t="str">
        <f t="shared" si="655"/>
        <v/>
      </c>
      <c r="AP1327" s="186" t="str">
        <f t="shared" si="656"/>
        <v/>
      </c>
      <c r="AQ1327" s="186" t="str">
        <f>IF(AS1327="","",IF(R1327="Refreshment Beverage",ROUND(SUM(VLOOKUP(Q:Q,Rates!G$15:L$19,3,0)*(AS1327-Y1327-Z1327-AA1327)),4),ROUND(SUM(Rates!$K$8*AS1327),4)))</f>
        <v/>
      </c>
      <c r="AR1327" s="184" t="str">
        <f t="shared" si="657"/>
        <v/>
      </c>
      <c r="AS1327" s="185" t="str">
        <f t="shared" si="658"/>
        <v/>
      </c>
      <c r="AT1327" s="177" t="str">
        <f t="shared" si="659"/>
        <v/>
      </c>
      <c r="AU1327" s="13" t="str">
        <f>IF(AX1327="","",IF(R1327="Refreshment Beverage",ROUND((BA1327-Y1327-Z1327-AA1327)*VLOOKUP(VALUE(Q1327),Rates!G$15:L$19,3,0),4),ROUND(AW1327*(VLOOKUP(VALUE(Q1327),Rates!G:L,3,0)),4)))</f>
        <v/>
      </c>
      <c r="AV1327" s="183" t="str">
        <f t="shared" si="660"/>
        <v/>
      </c>
      <c r="AW1327" s="186" t="str">
        <f t="shared" si="661"/>
        <v/>
      </c>
      <c r="AX1327" s="184" t="str">
        <f t="shared" si="662"/>
        <v/>
      </c>
      <c r="AY1327" s="186" t="str">
        <f>IF(AX1327="","",IF(R1327="Refreshment Beverage",ROUND(SUM(AX1327*Rates!K$19),4),ROUND(SUM(AX1327*(Rates!J$8/100)),4)))</f>
        <v/>
      </c>
      <c r="AZ1327" s="183" t="str">
        <f t="shared" si="663"/>
        <v/>
      </c>
      <c r="BA1327" s="185" t="str">
        <f t="shared" si="664"/>
        <v/>
      </c>
      <c r="BD1327" s="171"/>
      <c r="BE1327" s="171"/>
      <c r="BF1327" s="171"/>
      <c r="BG1327" s="171"/>
    </row>
    <row r="1328" spans="1:59" ht="15" customHeight="1" x14ac:dyDescent="0.3">
      <c r="A1328" s="172"/>
      <c r="B1328" s="172"/>
      <c r="C1328" s="172"/>
      <c r="D1328" s="173"/>
      <c r="E1328" s="173"/>
      <c r="F1328" s="173"/>
      <c r="G1328" s="173"/>
      <c r="H1328" s="173"/>
      <c r="I1328" s="174"/>
      <c r="J1328" s="175"/>
      <c r="K1328" s="176" t="str">
        <f t="shared" si="636"/>
        <v/>
      </c>
      <c r="L1328" s="177" t="str">
        <f t="shared" si="637"/>
        <v/>
      </c>
      <c r="M1328" s="178" t="str">
        <f t="shared" si="638"/>
        <v/>
      </c>
      <c r="N1328" s="44" t="str" cm="1">
        <f t="array" ref="N1328">IFERROR(IF(_xlfn.SINGLE(A:A)="","",IF(R1328="Beer",SUM(LOOKUP(2,1/(Rates!$B$3:$B$5&lt;=W1328)/(Rates!$C$3:$C$5&gt;=W1328),Rates!$D$3:$D$5)*(X1328/100)*W1328),IF(R1328="Refreshment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44" t="str">
        <f t="shared" si="639"/>
        <v/>
      </c>
      <c r="P1328" s="13"/>
      <c r="Q1328" s="179" t="str">
        <f t="shared" si="640"/>
        <v/>
      </c>
      <c r="R1328" s="180" t="str">
        <f t="shared" si="641"/>
        <v/>
      </c>
      <c r="S1328" s="13" t="str">
        <f>IF(A1328="","",IF(R1328="Refreshment Beverage",VLOOKUP(VALUE(Q1328),Rates!G$15:L$19,2,0),VLOOKUP(VALUE(Q1328),Rates!G$4:L$8,2,0)))</f>
        <v/>
      </c>
      <c r="T1328" s="13" t="str">
        <f t="shared" si="642"/>
        <v/>
      </c>
      <c r="U1328" s="181" t="str">
        <f t="shared" si="643"/>
        <v/>
      </c>
      <c r="V1328" s="13" t="str">
        <f t="shared" si="644"/>
        <v/>
      </c>
      <c r="W1328" s="13" t="str">
        <f t="shared" si="645"/>
        <v/>
      </c>
      <c r="X1328" s="182" t="str">
        <f t="shared" si="646"/>
        <v/>
      </c>
      <c r="Y1328" s="183" t="str">
        <f>IF(A:A="","",IF(R1328="Refreshment Beverage",VLOOKUP(Q1328,Rates!G$15:L$19,6,0)*W1328,VLOOKUP(Q1328,Rates!G$4:L$12,6,0)*W1328))</f>
        <v/>
      </c>
      <c r="Z1328" s="183" t="str">
        <f t="shared" si="647"/>
        <v/>
      </c>
      <c r="AA1328" s="17">
        <f t="shared" si="635"/>
        <v>0</v>
      </c>
      <c r="AB1328" s="177" t="str" cm="1">
        <f t="array" ref="AB1328">IF(_xlfn.SINGLE(A:A)="","",IF(R1328="Refreshment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177" t="str" cm="1">
        <f t="array" ref="AC1328">IF(_xlfn.SINGLE(A:A)="","",IF(R1328="Refreshment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68">
        <f>IFERROR(IF(OR(Q1328=1,Q1328=2,Q1328=3,Q1328=4),VLOOKUP(Q1328,Rates!$A$31:$B$34,2,0)*W1328,IF(V1328=1,VLOOKUP(U1328,'REB BEV MIN MKUP'!B:E,4,0),IF(V1328&gt;1,VLOOKUP(VALUE(W1328),'REB BEV MIN MKUP'!O:Q,3,0),0))),0)</f>
        <v>0</v>
      </c>
      <c r="AE1328" s="177" t="str">
        <f t="shared" si="648"/>
        <v/>
      </c>
      <c r="AF1328" s="13" t="str">
        <f t="shared" si="649"/>
        <v/>
      </c>
      <c r="AG1328" s="177" t="str">
        <f t="shared" si="650"/>
        <v/>
      </c>
      <c r="AH1328" s="184" t="str">
        <f t="shared" si="651"/>
        <v/>
      </c>
      <c r="AI1328" s="184" t="str">
        <f>IF(AE:AE="","",IF(R1328="Refreshment Beverage",AK1328*(Rates!J$19/100),ROUND(SUM(AH1328*(Rates!$J$8/100)),4)))</f>
        <v/>
      </c>
      <c r="AJ1328" s="183" t="str">
        <f t="shared" si="652"/>
        <v/>
      </c>
      <c r="AK1328" s="185" t="str">
        <f t="shared" si="653"/>
        <v/>
      </c>
      <c r="AL1328" s="177" t="str">
        <f t="shared" si="654"/>
        <v/>
      </c>
      <c r="AM1328" s="13" t="str">
        <f>IF(AS1328="","",IF(R1328="Refreshment Beverage",ROUND(AS1328*Rates!K$19,4),ROUND(AO1328*(VLOOKUP(VALUE(Q1328),Rates!G$4:L$12,3,0)),4)))</f>
        <v/>
      </c>
      <c r="AN1328" s="183" t="str">
        <f>IF(AS1328="","",IF(R1328="Refreshment Beverage",AS1328*(Rates!J$19/100),MAX(AM1328,AB1328)))</f>
        <v/>
      </c>
      <c r="AO1328" s="186" t="str">
        <f t="shared" si="655"/>
        <v/>
      </c>
      <c r="AP1328" s="186" t="str">
        <f t="shared" si="656"/>
        <v/>
      </c>
      <c r="AQ1328" s="186" t="str">
        <f>IF(AS1328="","",IF(R1328="Refreshment Beverage",ROUND(SUM(VLOOKUP(Q:Q,Rates!G$15:L$19,3,0)*(AS1328-Y1328-Z1328-AA1328)),4),ROUND(SUM(Rates!$K$8*AS1328),4)))</f>
        <v/>
      </c>
      <c r="AR1328" s="184" t="str">
        <f t="shared" si="657"/>
        <v/>
      </c>
      <c r="AS1328" s="185" t="str">
        <f t="shared" si="658"/>
        <v/>
      </c>
      <c r="AT1328" s="177" t="str">
        <f t="shared" si="659"/>
        <v/>
      </c>
      <c r="AU1328" s="13" t="str">
        <f>IF(AX1328="","",IF(R1328="Refreshment Beverage",ROUND((BA1328-Y1328-Z1328-AA1328)*VLOOKUP(VALUE(Q1328),Rates!G$15:L$19,3,0),4),ROUND(AW1328*(VLOOKUP(VALUE(Q1328),Rates!G:L,3,0)),4)))</f>
        <v/>
      </c>
      <c r="AV1328" s="183" t="str">
        <f t="shared" si="660"/>
        <v/>
      </c>
      <c r="AW1328" s="186" t="str">
        <f t="shared" si="661"/>
        <v/>
      </c>
      <c r="AX1328" s="184" t="str">
        <f t="shared" si="662"/>
        <v/>
      </c>
      <c r="AY1328" s="186" t="str">
        <f>IF(AX1328="","",IF(R1328="Refreshment Beverage",ROUND(SUM(AX1328*Rates!K$19),4),ROUND(SUM(AX1328*(Rates!J$8/100)),4)))</f>
        <v/>
      </c>
      <c r="AZ1328" s="183" t="str">
        <f t="shared" si="663"/>
        <v/>
      </c>
      <c r="BA1328" s="185" t="str">
        <f t="shared" si="664"/>
        <v/>
      </c>
      <c r="BD1328" s="171"/>
      <c r="BE1328" s="171"/>
      <c r="BF1328" s="171"/>
      <c r="BG1328" s="171"/>
    </row>
    <row r="1329" spans="1:59" ht="15" customHeight="1" x14ac:dyDescent="0.3">
      <c r="A1329" s="172"/>
      <c r="B1329" s="172"/>
      <c r="C1329" s="172"/>
      <c r="D1329" s="173"/>
      <c r="E1329" s="173"/>
      <c r="F1329" s="173"/>
      <c r="G1329" s="173"/>
      <c r="H1329" s="173"/>
      <c r="I1329" s="174"/>
      <c r="J1329" s="175"/>
      <c r="K1329" s="176" t="str">
        <f t="shared" si="636"/>
        <v/>
      </c>
      <c r="L1329" s="177" t="str">
        <f t="shared" si="637"/>
        <v/>
      </c>
      <c r="M1329" s="178" t="str">
        <f t="shared" si="638"/>
        <v/>
      </c>
      <c r="N1329" s="44" t="str" cm="1">
        <f t="array" ref="N1329">IFERROR(IF(_xlfn.SINGLE(A:A)="","",IF(R1329="Beer",SUM(LOOKUP(2,1/(Rates!$B$3:$B$5&lt;=W1329)/(Rates!$C$3:$C$5&gt;=W1329),Rates!$D$3:$D$5)*(X1329/100)*W1329),IF(R1329="Refreshment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44" t="str">
        <f t="shared" si="639"/>
        <v/>
      </c>
      <c r="P1329" s="13"/>
      <c r="Q1329" s="179" t="str">
        <f t="shared" si="640"/>
        <v/>
      </c>
      <c r="R1329" s="180" t="str">
        <f t="shared" si="641"/>
        <v/>
      </c>
      <c r="S1329" s="13" t="str">
        <f>IF(A1329="","",IF(R1329="Refreshment Beverage",VLOOKUP(VALUE(Q1329),Rates!G$15:L$19,2,0),VLOOKUP(VALUE(Q1329),Rates!G$4:L$8,2,0)))</f>
        <v/>
      </c>
      <c r="T1329" s="13" t="str">
        <f t="shared" si="642"/>
        <v/>
      </c>
      <c r="U1329" s="181" t="str">
        <f t="shared" si="643"/>
        <v/>
      </c>
      <c r="V1329" s="13" t="str">
        <f t="shared" si="644"/>
        <v/>
      </c>
      <c r="W1329" s="13" t="str">
        <f t="shared" si="645"/>
        <v/>
      </c>
      <c r="X1329" s="182" t="str">
        <f t="shared" si="646"/>
        <v/>
      </c>
      <c r="Y1329" s="183" t="str">
        <f>IF(A:A="","",IF(R1329="Refreshment Beverage",VLOOKUP(Q1329,Rates!G$15:L$19,6,0)*W1329,VLOOKUP(Q1329,Rates!G$4:L$12,6,0)*W1329))</f>
        <v/>
      </c>
      <c r="Z1329" s="183" t="str">
        <f t="shared" si="647"/>
        <v/>
      </c>
      <c r="AA1329" s="17">
        <f t="shared" si="635"/>
        <v>0</v>
      </c>
      <c r="AB1329" s="177" t="str" cm="1">
        <f t="array" ref="AB1329">IF(_xlfn.SINGLE(A:A)="","",IF(R1329="Refreshment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177" t="str" cm="1">
        <f t="array" ref="AC1329">IF(_xlfn.SINGLE(A:A)="","",IF(R1329="Refreshment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68">
        <f>IFERROR(IF(OR(Q1329=1,Q1329=2,Q1329=3,Q1329=4),VLOOKUP(Q1329,Rates!$A$31:$B$34,2,0)*W1329,IF(V1329=1,VLOOKUP(U1329,'REB BEV MIN MKUP'!B:E,4,0),IF(V1329&gt;1,VLOOKUP(VALUE(W1329),'REB BEV MIN MKUP'!O:Q,3,0),0))),0)</f>
        <v>0</v>
      </c>
      <c r="AE1329" s="177" t="str">
        <f t="shared" si="648"/>
        <v/>
      </c>
      <c r="AF1329" s="13" t="str">
        <f t="shared" si="649"/>
        <v/>
      </c>
      <c r="AG1329" s="177" t="str">
        <f t="shared" si="650"/>
        <v/>
      </c>
      <c r="AH1329" s="184" t="str">
        <f t="shared" si="651"/>
        <v/>
      </c>
      <c r="AI1329" s="184" t="str">
        <f>IF(AE:AE="","",IF(R1329="Refreshment Beverage",AK1329*(Rates!J$19/100),ROUND(SUM(AH1329*(Rates!$J$8/100)),4)))</f>
        <v/>
      </c>
      <c r="AJ1329" s="183" t="str">
        <f t="shared" si="652"/>
        <v/>
      </c>
      <c r="AK1329" s="185" t="str">
        <f t="shared" si="653"/>
        <v/>
      </c>
      <c r="AL1329" s="177" t="str">
        <f t="shared" si="654"/>
        <v/>
      </c>
      <c r="AM1329" s="13" t="str">
        <f>IF(AS1329="","",IF(R1329="Refreshment Beverage",ROUND(AS1329*Rates!K$19,4),ROUND(AO1329*(VLOOKUP(VALUE(Q1329),Rates!G$4:L$12,3,0)),4)))</f>
        <v/>
      </c>
      <c r="AN1329" s="183" t="str">
        <f>IF(AS1329="","",IF(R1329="Refreshment Beverage",AS1329*(Rates!J$19/100),MAX(AM1329,AB1329)))</f>
        <v/>
      </c>
      <c r="AO1329" s="186" t="str">
        <f t="shared" si="655"/>
        <v/>
      </c>
      <c r="AP1329" s="186" t="str">
        <f t="shared" si="656"/>
        <v/>
      </c>
      <c r="AQ1329" s="186" t="str">
        <f>IF(AS1329="","",IF(R1329="Refreshment Beverage",ROUND(SUM(VLOOKUP(Q:Q,Rates!G$15:L$19,3,0)*(AS1329-Y1329-Z1329-AA1329)),4),ROUND(SUM(Rates!$K$8*AS1329),4)))</f>
        <v/>
      </c>
      <c r="AR1329" s="184" t="str">
        <f t="shared" si="657"/>
        <v/>
      </c>
      <c r="AS1329" s="185" t="str">
        <f t="shared" si="658"/>
        <v/>
      </c>
      <c r="AT1329" s="177" t="str">
        <f t="shared" si="659"/>
        <v/>
      </c>
      <c r="AU1329" s="13" t="str">
        <f>IF(AX1329="","",IF(R1329="Refreshment Beverage",ROUND((BA1329-Y1329-Z1329-AA1329)*VLOOKUP(VALUE(Q1329),Rates!G$15:L$19,3,0),4),ROUND(AW1329*(VLOOKUP(VALUE(Q1329),Rates!G:L,3,0)),4)))</f>
        <v/>
      </c>
      <c r="AV1329" s="183" t="str">
        <f t="shared" si="660"/>
        <v/>
      </c>
      <c r="AW1329" s="186" t="str">
        <f t="shared" si="661"/>
        <v/>
      </c>
      <c r="AX1329" s="184" t="str">
        <f t="shared" si="662"/>
        <v/>
      </c>
      <c r="AY1329" s="186" t="str">
        <f>IF(AX1329="","",IF(R1329="Refreshment Beverage",ROUND(SUM(AX1329*Rates!K$19),4),ROUND(SUM(AX1329*(Rates!J$8/100)),4)))</f>
        <v/>
      </c>
      <c r="AZ1329" s="183" t="str">
        <f t="shared" si="663"/>
        <v/>
      </c>
      <c r="BA1329" s="185" t="str">
        <f t="shared" si="664"/>
        <v/>
      </c>
      <c r="BD1329" s="171"/>
      <c r="BE1329" s="171"/>
      <c r="BF1329" s="171"/>
      <c r="BG1329" s="171"/>
    </row>
    <row r="1330" spans="1:59" ht="15" customHeight="1" x14ac:dyDescent="0.3">
      <c r="A1330" s="172"/>
      <c r="B1330" s="172"/>
      <c r="C1330" s="172"/>
      <c r="D1330" s="173"/>
      <c r="E1330" s="173"/>
      <c r="F1330" s="173"/>
      <c r="G1330" s="173"/>
      <c r="H1330" s="173"/>
      <c r="I1330" s="174"/>
      <c r="J1330" s="175"/>
      <c r="K1330" s="176" t="str">
        <f t="shared" si="636"/>
        <v/>
      </c>
      <c r="L1330" s="177" t="str">
        <f t="shared" si="637"/>
        <v/>
      </c>
      <c r="M1330" s="178" t="str">
        <f t="shared" si="638"/>
        <v/>
      </c>
      <c r="N1330" s="44" t="str" cm="1">
        <f t="array" ref="N1330">IFERROR(IF(_xlfn.SINGLE(A:A)="","",IF(R1330="Beer",SUM(LOOKUP(2,1/(Rates!$B$3:$B$5&lt;=W1330)/(Rates!$C$3:$C$5&gt;=W1330),Rates!$D$3:$D$5)*(X1330/100)*W1330),IF(R1330="Refreshment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44" t="str">
        <f t="shared" si="639"/>
        <v/>
      </c>
      <c r="P1330" s="13"/>
      <c r="Q1330" s="179" t="str">
        <f t="shared" si="640"/>
        <v/>
      </c>
      <c r="R1330" s="180" t="str">
        <f t="shared" si="641"/>
        <v/>
      </c>
      <c r="S1330" s="13" t="str">
        <f>IF(A1330="","",IF(R1330="Refreshment Beverage",VLOOKUP(VALUE(Q1330),Rates!G$15:L$19,2,0),VLOOKUP(VALUE(Q1330),Rates!G$4:L$8,2,0)))</f>
        <v/>
      </c>
      <c r="T1330" s="13" t="str">
        <f t="shared" si="642"/>
        <v/>
      </c>
      <c r="U1330" s="181" t="str">
        <f t="shared" si="643"/>
        <v/>
      </c>
      <c r="V1330" s="13" t="str">
        <f t="shared" si="644"/>
        <v/>
      </c>
      <c r="W1330" s="13" t="str">
        <f t="shared" si="645"/>
        <v/>
      </c>
      <c r="X1330" s="182" t="str">
        <f t="shared" si="646"/>
        <v/>
      </c>
      <c r="Y1330" s="183" t="str">
        <f>IF(A:A="","",IF(R1330="Refreshment Beverage",VLOOKUP(Q1330,Rates!G$15:L$19,6,0)*W1330,VLOOKUP(Q1330,Rates!G$4:L$12,6,0)*W1330))</f>
        <v/>
      </c>
      <c r="Z1330" s="183" t="str">
        <f t="shared" si="647"/>
        <v/>
      </c>
      <c r="AA1330" s="17">
        <f t="shared" si="635"/>
        <v>0</v>
      </c>
      <c r="AB1330" s="177" t="str" cm="1">
        <f t="array" ref="AB1330">IF(_xlfn.SINGLE(A:A)="","",IF(R1330="Refreshment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177" t="str" cm="1">
        <f t="array" ref="AC1330">IF(_xlfn.SINGLE(A:A)="","",IF(R1330="Refreshment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68">
        <f>IFERROR(IF(OR(Q1330=1,Q1330=2,Q1330=3,Q1330=4),VLOOKUP(Q1330,Rates!$A$31:$B$34,2,0)*W1330,IF(V1330=1,VLOOKUP(U1330,'REB BEV MIN MKUP'!B:E,4,0),IF(V1330&gt;1,VLOOKUP(VALUE(W1330),'REB BEV MIN MKUP'!O:Q,3,0),0))),0)</f>
        <v>0</v>
      </c>
      <c r="AE1330" s="177" t="str">
        <f t="shared" si="648"/>
        <v/>
      </c>
      <c r="AF1330" s="13" t="str">
        <f t="shared" si="649"/>
        <v/>
      </c>
      <c r="AG1330" s="177" t="str">
        <f t="shared" si="650"/>
        <v/>
      </c>
      <c r="AH1330" s="184" t="str">
        <f t="shared" si="651"/>
        <v/>
      </c>
      <c r="AI1330" s="184" t="str">
        <f>IF(AE:AE="","",IF(R1330="Refreshment Beverage",AK1330*(Rates!J$19/100),ROUND(SUM(AH1330*(Rates!$J$8/100)),4)))</f>
        <v/>
      </c>
      <c r="AJ1330" s="183" t="str">
        <f t="shared" si="652"/>
        <v/>
      </c>
      <c r="AK1330" s="185" t="str">
        <f t="shared" si="653"/>
        <v/>
      </c>
      <c r="AL1330" s="177" t="str">
        <f t="shared" si="654"/>
        <v/>
      </c>
      <c r="AM1330" s="13" t="str">
        <f>IF(AS1330="","",IF(R1330="Refreshment Beverage",ROUND(AS1330*Rates!K$19,4),ROUND(AO1330*(VLOOKUP(VALUE(Q1330),Rates!G$4:L$12,3,0)),4)))</f>
        <v/>
      </c>
      <c r="AN1330" s="183" t="str">
        <f>IF(AS1330="","",IF(R1330="Refreshment Beverage",AS1330*(Rates!J$19/100),MAX(AM1330,AB1330)))</f>
        <v/>
      </c>
      <c r="AO1330" s="186" t="str">
        <f t="shared" si="655"/>
        <v/>
      </c>
      <c r="AP1330" s="186" t="str">
        <f t="shared" si="656"/>
        <v/>
      </c>
      <c r="AQ1330" s="186" t="str">
        <f>IF(AS1330="","",IF(R1330="Refreshment Beverage",ROUND(SUM(VLOOKUP(Q:Q,Rates!G$15:L$19,3,0)*(AS1330-Y1330-Z1330-AA1330)),4),ROUND(SUM(Rates!$K$8*AS1330),4)))</f>
        <v/>
      </c>
      <c r="AR1330" s="184" t="str">
        <f t="shared" si="657"/>
        <v/>
      </c>
      <c r="AS1330" s="185" t="str">
        <f t="shared" si="658"/>
        <v/>
      </c>
      <c r="AT1330" s="177" t="str">
        <f t="shared" si="659"/>
        <v/>
      </c>
      <c r="AU1330" s="13" t="str">
        <f>IF(AX1330="","",IF(R1330="Refreshment Beverage",ROUND((BA1330-Y1330-Z1330-AA1330)*VLOOKUP(VALUE(Q1330),Rates!G$15:L$19,3,0),4),ROUND(AW1330*(VLOOKUP(VALUE(Q1330),Rates!G:L,3,0)),4)))</f>
        <v/>
      </c>
      <c r="AV1330" s="183" t="str">
        <f t="shared" si="660"/>
        <v/>
      </c>
      <c r="AW1330" s="186" t="str">
        <f t="shared" si="661"/>
        <v/>
      </c>
      <c r="AX1330" s="184" t="str">
        <f t="shared" si="662"/>
        <v/>
      </c>
      <c r="AY1330" s="186" t="str">
        <f>IF(AX1330="","",IF(R1330="Refreshment Beverage",ROUND(SUM(AX1330*Rates!K$19),4),ROUND(SUM(AX1330*(Rates!J$8/100)),4)))</f>
        <v/>
      </c>
      <c r="AZ1330" s="183" t="str">
        <f t="shared" si="663"/>
        <v/>
      </c>
      <c r="BA1330" s="185" t="str">
        <f t="shared" si="664"/>
        <v/>
      </c>
      <c r="BD1330" s="171"/>
      <c r="BE1330" s="171"/>
      <c r="BF1330" s="171"/>
      <c r="BG1330" s="171"/>
    </row>
    <row r="1331" spans="1:59" ht="15" customHeight="1" x14ac:dyDescent="0.3">
      <c r="A1331" s="172"/>
      <c r="B1331" s="172"/>
      <c r="C1331" s="172"/>
      <c r="D1331" s="173"/>
      <c r="E1331" s="173"/>
      <c r="F1331" s="173"/>
      <c r="G1331" s="173"/>
      <c r="H1331" s="173"/>
      <c r="I1331" s="174"/>
      <c r="J1331" s="175"/>
      <c r="K1331" s="176" t="str">
        <f t="shared" si="636"/>
        <v/>
      </c>
      <c r="L1331" s="177" t="str">
        <f t="shared" si="637"/>
        <v/>
      </c>
      <c r="M1331" s="178" t="str">
        <f t="shared" si="638"/>
        <v/>
      </c>
      <c r="N1331" s="44" t="str" cm="1">
        <f t="array" ref="N1331">IFERROR(IF(_xlfn.SINGLE(A:A)="","",IF(R1331="Beer",SUM(LOOKUP(2,1/(Rates!$B$3:$B$5&lt;=W1331)/(Rates!$C$3:$C$5&gt;=W1331),Rates!$D$3:$D$5)*(X1331/100)*W1331),IF(R1331="Refreshment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44" t="str">
        <f t="shared" si="639"/>
        <v/>
      </c>
      <c r="P1331" s="13"/>
      <c r="Q1331" s="179" t="str">
        <f t="shared" si="640"/>
        <v/>
      </c>
      <c r="R1331" s="180" t="str">
        <f t="shared" si="641"/>
        <v/>
      </c>
      <c r="S1331" s="13" t="str">
        <f>IF(A1331="","",IF(R1331="Refreshment Beverage",VLOOKUP(VALUE(Q1331),Rates!G$15:L$19,2,0),VLOOKUP(VALUE(Q1331),Rates!G$4:L$8,2,0)))</f>
        <v/>
      </c>
      <c r="T1331" s="13" t="str">
        <f t="shared" si="642"/>
        <v/>
      </c>
      <c r="U1331" s="181" t="str">
        <f t="shared" si="643"/>
        <v/>
      </c>
      <c r="V1331" s="13" t="str">
        <f t="shared" si="644"/>
        <v/>
      </c>
      <c r="W1331" s="13" t="str">
        <f t="shared" si="645"/>
        <v/>
      </c>
      <c r="X1331" s="182" t="str">
        <f t="shared" si="646"/>
        <v/>
      </c>
      <c r="Y1331" s="183" t="str">
        <f>IF(A:A="","",IF(R1331="Refreshment Beverage",VLOOKUP(Q1331,Rates!G$15:L$19,6,0)*W1331,VLOOKUP(Q1331,Rates!G$4:L$12,6,0)*W1331))</f>
        <v/>
      </c>
      <c r="Z1331" s="183" t="str">
        <f t="shared" si="647"/>
        <v/>
      </c>
      <c r="AA1331" s="17">
        <f t="shared" si="635"/>
        <v>0</v>
      </c>
      <c r="AB1331" s="177" t="str" cm="1">
        <f t="array" ref="AB1331">IF(_xlfn.SINGLE(A:A)="","",IF(R1331="Refreshment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177" t="str" cm="1">
        <f t="array" ref="AC1331">IF(_xlfn.SINGLE(A:A)="","",IF(R1331="Refreshment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68">
        <f>IFERROR(IF(OR(Q1331=1,Q1331=2,Q1331=3,Q1331=4),VLOOKUP(Q1331,Rates!$A$31:$B$34,2,0)*W1331,IF(V1331=1,VLOOKUP(U1331,'REB BEV MIN MKUP'!B:E,4,0),IF(V1331&gt;1,VLOOKUP(VALUE(W1331),'REB BEV MIN MKUP'!O:Q,3,0),0))),0)</f>
        <v>0</v>
      </c>
      <c r="AE1331" s="177" t="str">
        <f t="shared" si="648"/>
        <v/>
      </c>
      <c r="AF1331" s="13" t="str">
        <f t="shared" si="649"/>
        <v/>
      </c>
      <c r="AG1331" s="177" t="str">
        <f t="shared" si="650"/>
        <v/>
      </c>
      <c r="AH1331" s="184" t="str">
        <f t="shared" si="651"/>
        <v/>
      </c>
      <c r="AI1331" s="184" t="str">
        <f>IF(AE:AE="","",IF(R1331="Refreshment Beverage",AK1331*(Rates!J$19/100),ROUND(SUM(AH1331*(Rates!$J$8/100)),4)))</f>
        <v/>
      </c>
      <c r="AJ1331" s="183" t="str">
        <f t="shared" si="652"/>
        <v/>
      </c>
      <c r="AK1331" s="185" t="str">
        <f t="shared" si="653"/>
        <v/>
      </c>
      <c r="AL1331" s="177" t="str">
        <f t="shared" si="654"/>
        <v/>
      </c>
      <c r="AM1331" s="13" t="str">
        <f>IF(AS1331="","",IF(R1331="Refreshment Beverage",ROUND(AS1331*Rates!K$19,4),ROUND(AO1331*(VLOOKUP(VALUE(Q1331),Rates!G$4:L$12,3,0)),4)))</f>
        <v/>
      </c>
      <c r="AN1331" s="183" t="str">
        <f>IF(AS1331="","",IF(R1331="Refreshment Beverage",AS1331*(Rates!J$19/100),MAX(AM1331,AB1331)))</f>
        <v/>
      </c>
      <c r="AO1331" s="186" t="str">
        <f t="shared" si="655"/>
        <v/>
      </c>
      <c r="AP1331" s="186" t="str">
        <f t="shared" si="656"/>
        <v/>
      </c>
      <c r="AQ1331" s="186" t="str">
        <f>IF(AS1331="","",IF(R1331="Refreshment Beverage",ROUND(SUM(VLOOKUP(Q:Q,Rates!G$15:L$19,3,0)*(AS1331-Y1331-Z1331-AA1331)),4),ROUND(SUM(Rates!$K$8*AS1331),4)))</f>
        <v/>
      </c>
      <c r="AR1331" s="184" t="str">
        <f t="shared" si="657"/>
        <v/>
      </c>
      <c r="AS1331" s="185" t="str">
        <f t="shared" si="658"/>
        <v/>
      </c>
      <c r="AT1331" s="177" t="str">
        <f t="shared" si="659"/>
        <v/>
      </c>
      <c r="AU1331" s="13" t="str">
        <f>IF(AX1331="","",IF(R1331="Refreshment Beverage",ROUND((BA1331-Y1331-Z1331-AA1331)*VLOOKUP(VALUE(Q1331),Rates!G$15:L$19,3,0),4),ROUND(AW1331*(VLOOKUP(VALUE(Q1331),Rates!G:L,3,0)),4)))</f>
        <v/>
      </c>
      <c r="AV1331" s="183" t="str">
        <f t="shared" si="660"/>
        <v/>
      </c>
      <c r="AW1331" s="186" t="str">
        <f t="shared" si="661"/>
        <v/>
      </c>
      <c r="AX1331" s="184" t="str">
        <f t="shared" si="662"/>
        <v/>
      </c>
      <c r="AY1331" s="186" t="str">
        <f>IF(AX1331="","",IF(R1331="Refreshment Beverage",ROUND(SUM(AX1331*Rates!K$19),4),ROUND(SUM(AX1331*(Rates!J$8/100)),4)))</f>
        <v/>
      </c>
      <c r="AZ1331" s="183" t="str">
        <f t="shared" si="663"/>
        <v/>
      </c>
      <c r="BA1331" s="185" t="str">
        <f t="shared" si="664"/>
        <v/>
      </c>
      <c r="BD1331" s="171"/>
      <c r="BE1331" s="171"/>
      <c r="BF1331" s="171"/>
      <c r="BG1331" s="171"/>
    </row>
    <row r="1332" spans="1:59" ht="15" customHeight="1" x14ac:dyDescent="0.3">
      <c r="A1332" s="172"/>
      <c r="B1332" s="172"/>
      <c r="C1332" s="172"/>
      <c r="D1332" s="173"/>
      <c r="E1332" s="173"/>
      <c r="F1332" s="173"/>
      <c r="G1332" s="173"/>
      <c r="H1332" s="173"/>
      <c r="I1332" s="174"/>
      <c r="J1332" s="175"/>
      <c r="K1332" s="176" t="str">
        <f t="shared" si="636"/>
        <v/>
      </c>
      <c r="L1332" s="177" t="str">
        <f t="shared" si="637"/>
        <v/>
      </c>
      <c r="M1332" s="178" t="str">
        <f t="shared" si="638"/>
        <v/>
      </c>
      <c r="N1332" s="44" t="str" cm="1">
        <f t="array" ref="N1332">IFERROR(IF(_xlfn.SINGLE(A:A)="","",IF(R1332="Beer",SUM(LOOKUP(2,1/(Rates!$B$3:$B$5&lt;=W1332)/(Rates!$C$3:$C$5&gt;=W1332),Rates!$D$3:$D$5)*(X1332/100)*W1332),IF(R1332="Refreshment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44" t="str">
        <f t="shared" si="639"/>
        <v/>
      </c>
      <c r="P1332" s="13"/>
      <c r="Q1332" s="179" t="str">
        <f t="shared" si="640"/>
        <v/>
      </c>
      <c r="R1332" s="180" t="str">
        <f t="shared" si="641"/>
        <v/>
      </c>
      <c r="S1332" s="13" t="str">
        <f>IF(A1332="","",IF(R1332="Refreshment Beverage",VLOOKUP(VALUE(Q1332),Rates!G$15:L$19,2,0),VLOOKUP(VALUE(Q1332),Rates!G$4:L$8,2,0)))</f>
        <v/>
      </c>
      <c r="T1332" s="13" t="str">
        <f t="shared" si="642"/>
        <v/>
      </c>
      <c r="U1332" s="181" t="str">
        <f t="shared" si="643"/>
        <v/>
      </c>
      <c r="V1332" s="13" t="str">
        <f t="shared" si="644"/>
        <v/>
      </c>
      <c r="W1332" s="13" t="str">
        <f t="shared" si="645"/>
        <v/>
      </c>
      <c r="X1332" s="182" t="str">
        <f t="shared" si="646"/>
        <v/>
      </c>
      <c r="Y1332" s="183" t="str">
        <f>IF(A:A="","",IF(R1332="Refreshment Beverage",VLOOKUP(Q1332,Rates!G$15:L$19,6,0)*W1332,VLOOKUP(Q1332,Rates!G$4:L$12,6,0)*W1332))</f>
        <v/>
      </c>
      <c r="Z1332" s="183" t="str">
        <f t="shared" si="647"/>
        <v/>
      </c>
      <c r="AA1332" s="17">
        <f t="shared" si="635"/>
        <v>0</v>
      </c>
      <c r="AB1332" s="177" t="str" cm="1">
        <f t="array" ref="AB1332">IF(_xlfn.SINGLE(A:A)="","",IF(R1332="Refreshment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177" t="str" cm="1">
        <f t="array" ref="AC1332">IF(_xlfn.SINGLE(A:A)="","",IF(R1332="Refreshment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68">
        <f>IFERROR(IF(OR(Q1332=1,Q1332=2,Q1332=3,Q1332=4),VLOOKUP(Q1332,Rates!$A$31:$B$34,2,0)*W1332,IF(V1332=1,VLOOKUP(U1332,'REB BEV MIN MKUP'!B:E,4,0),IF(V1332&gt;1,VLOOKUP(VALUE(W1332),'REB BEV MIN MKUP'!O:Q,3,0),0))),0)</f>
        <v>0</v>
      </c>
      <c r="AE1332" s="177" t="str">
        <f t="shared" si="648"/>
        <v/>
      </c>
      <c r="AF1332" s="13" t="str">
        <f t="shared" si="649"/>
        <v/>
      </c>
      <c r="AG1332" s="177" t="str">
        <f t="shared" si="650"/>
        <v/>
      </c>
      <c r="AH1332" s="184" t="str">
        <f t="shared" si="651"/>
        <v/>
      </c>
      <c r="AI1332" s="184" t="str">
        <f>IF(AE:AE="","",IF(R1332="Refreshment Beverage",AK1332*(Rates!J$19/100),ROUND(SUM(AH1332*(Rates!$J$8/100)),4)))</f>
        <v/>
      </c>
      <c r="AJ1332" s="183" t="str">
        <f t="shared" si="652"/>
        <v/>
      </c>
      <c r="AK1332" s="185" t="str">
        <f t="shared" si="653"/>
        <v/>
      </c>
      <c r="AL1332" s="177" t="str">
        <f t="shared" si="654"/>
        <v/>
      </c>
      <c r="AM1332" s="13" t="str">
        <f>IF(AS1332="","",IF(R1332="Refreshment Beverage",ROUND(AS1332*Rates!K$19,4),ROUND(AO1332*(VLOOKUP(VALUE(Q1332),Rates!G$4:L$12,3,0)),4)))</f>
        <v/>
      </c>
      <c r="AN1332" s="183" t="str">
        <f>IF(AS1332="","",IF(R1332="Refreshment Beverage",AS1332*(Rates!J$19/100),MAX(AM1332,AB1332)))</f>
        <v/>
      </c>
      <c r="AO1332" s="186" t="str">
        <f t="shared" si="655"/>
        <v/>
      </c>
      <c r="AP1332" s="186" t="str">
        <f t="shared" si="656"/>
        <v/>
      </c>
      <c r="AQ1332" s="186" t="str">
        <f>IF(AS1332="","",IF(R1332="Refreshment Beverage",ROUND(SUM(VLOOKUP(Q:Q,Rates!G$15:L$19,3,0)*(AS1332-Y1332-Z1332-AA1332)),4),ROUND(SUM(Rates!$K$8*AS1332),4)))</f>
        <v/>
      </c>
      <c r="AR1332" s="184" t="str">
        <f t="shared" si="657"/>
        <v/>
      </c>
      <c r="AS1332" s="185" t="str">
        <f t="shared" si="658"/>
        <v/>
      </c>
      <c r="AT1332" s="177" t="str">
        <f t="shared" si="659"/>
        <v/>
      </c>
      <c r="AU1332" s="13" t="str">
        <f>IF(AX1332="","",IF(R1332="Refreshment Beverage",ROUND((BA1332-Y1332-Z1332-AA1332)*VLOOKUP(VALUE(Q1332),Rates!G$15:L$19,3,0),4),ROUND(AW1332*(VLOOKUP(VALUE(Q1332),Rates!G:L,3,0)),4)))</f>
        <v/>
      </c>
      <c r="AV1332" s="183" t="str">
        <f t="shared" si="660"/>
        <v/>
      </c>
      <c r="AW1332" s="186" t="str">
        <f t="shared" si="661"/>
        <v/>
      </c>
      <c r="AX1332" s="184" t="str">
        <f t="shared" si="662"/>
        <v/>
      </c>
      <c r="AY1332" s="186" t="str">
        <f>IF(AX1332="","",IF(R1332="Refreshment Beverage",ROUND(SUM(AX1332*Rates!K$19),4),ROUND(SUM(AX1332*(Rates!J$8/100)),4)))</f>
        <v/>
      </c>
      <c r="AZ1332" s="183" t="str">
        <f t="shared" si="663"/>
        <v/>
      </c>
      <c r="BA1332" s="185" t="str">
        <f t="shared" si="664"/>
        <v/>
      </c>
      <c r="BD1332" s="171"/>
      <c r="BE1332" s="171"/>
      <c r="BF1332" s="171"/>
      <c r="BG1332" s="171"/>
    </row>
    <row r="1333" spans="1:59" ht="15" customHeight="1" x14ac:dyDescent="0.3">
      <c r="A1333" s="172"/>
      <c r="B1333" s="172"/>
      <c r="C1333" s="172"/>
      <c r="D1333" s="173"/>
      <c r="E1333" s="173"/>
      <c r="F1333" s="173"/>
      <c r="G1333" s="173"/>
      <c r="H1333" s="173"/>
      <c r="I1333" s="174"/>
      <c r="J1333" s="175"/>
      <c r="K1333" s="176" t="str">
        <f t="shared" si="636"/>
        <v/>
      </c>
      <c r="L1333" s="177" t="str">
        <f t="shared" si="637"/>
        <v/>
      </c>
      <c r="M1333" s="178" t="str">
        <f t="shared" si="638"/>
        <v/>
      </c>
      <c r="N1333" s="44" t="str" cm="1">
        <f t="array" ref="N1333">IFERROR(IF(_xlfn.SINGLE(A:A)="","",IF(R1333="Beer",SUM(LOOKUP(2,1/(Rates!$B$3:$B$5&lt;=W1333)/(Rates!$C$3:$C$5&gt;=W1333),Rates!$D$3:$D$5)*(X1333/100)*W1333),IF(R1333="Refreshment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44" t="str">
        <f t="shared" si="639"/>
        <v/>
      </c>
      <c r="P1333" s="13"/>
      <c r="Q1333" s="179" t="str">
        <f t="shared" si="640"/>
        <v/>
      </c>
      <c r="R1333" s="180" t="str">
        <f t="shared" si="641"/>
        <v/>
      </c>
      <c r="S1333" s="13" t="str">
        <f>IF(A1333="","",IF(R1333="Refreshment Beverage",VLOOKUP(VALUE(Q1333),Rates!G$15:L$19,2,0),VLOOKUP(VALUE(Q1333),Rates!G$4:L$8,2,0)))</f>
        <v/>
      </c>
      <c r="T1333" s="13" t="str">
        <f t="shared" si="642"/>
        <v/>
      </c>
      <c r="U1333" s="181" t="str">
        <f t="shared" si="643"/>
        <v/>
      </c>
      <c r="V1333" s="13" t="str">
        <f t="shared" si="644"/>
        <v/>
      </c>
      <c r="W1333" s="13" t="str">
        <f t="shared" si="645"/>
        <v/>
      </c>
      <c r="X1333" s="182" t="str">
        <f t="shared" si="646"/>
        <v/>
      </c>
      <c r="Y1333" s="183" t="str">
        <f>IF(A:A="","",IF(R1333="Refreshment Beverage",VLOOKUP(Q1333,Rates!G$15:L$19,6,0)*W1333,VLOOKUP(Q1333,Rates!G$4:L$12,6,0)*W1333))</f>
        <v/>
      </c>
      <c r="Z1333" s="183" t="str">
        <f t="shared" si="647"/>
        <v/>
      </c>
      <c r="AA1333" s="17">
        <f t="shared" si="635"/>
        <v>0</v>
      </c>
      <c r="AB1333" s="177" t="str" cm="1">
        <f t="array" ref="AB1333">IF(_xlfn.SINGLE(A:A)="","",IF(R1333="Refreshment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177" t="str" cm="1">
        <f t="array" ref="AC1333">IF(_xlfn.SINGLE(A:A)="","",IF(R1333="Refreshment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68">
        <f>IFERROR(IF(OR(Q1333=1,Q1333=2,Q1333=3,Q1333=4),VLOOKUP(Q1333,Rates!$A$31:$B$34,2,0)*W1333,IF(V1333=1,VLOOKUP(U1333,'REB BEV MIN MKUP'!B:E,4,0),IF(V1333&gt;1,VLOOKUP(VALUE(W1333),'REB BEV MIN MKUP'!O:Q,3,0),0))),0)</f>
        <v>0</v>
      </c>
      <c r="AE1333" s="177" t="str">
        <f t="shared" si="648"/>
        <v/>
      </c>
      <c r="AF1333" s="13" t="str">
        <f t="shared" si="649"/>
        <v/>
      </c>
      <c r="AG1333" s="177" t="str">
        <f t="shared" si="650"/>
        <v/>
      </c>
      <c r="AH1333" s="184" t="str">
        <f t="shared" si="651"/>
        <v/>
      </c>
      <c r="AI1333" s="184" t="str">
        <f>IF(AE:AE="","",IF(R1333="Refreshment Beverage",AK1333*(Rates!J$19/100),ROUND(SUM(AH1333*(Rates!$J$8/100)),4)))</f>
        <v/>
      </c>
      <c r="AJ1333" s="183" t="str">
        <f t="shared" si="652"/>
        <v/>
      </c>
      <c r="AK1333" s="185" t="str">
        <f t="shared" si="653"/>
        <v/>
      </c>
      <c r="AL1333" s="177" t="str">
        <f t="shared" si="654"/>
        <v/>
      </c>
      <c r="AM1333" s="13" t="str">
        <f>IF(AS1333="","",IF(R1333="Refreshment Beverage",ROUND(AS1333*Rates!K$19,4),ROUND(AO1333*(VLOOKUP(VALUE(Q1333),Rates!G$4:L$12,3,0)),4)))</f>
        <v/>
      </c>
      <c r="AN1333" s="183" t="str">
        <f>IF(AS1333="","",IF(R1333="Refreshment Beverage",AS1333*(Rates!J$19/100),MAX(AM1333,AB1333)))</f>
        <v/>
      </c>
      <c r="AO1333" s="186" t="str">
        <f t="shared" si="655"/>
        <v/>
      </c>
      <c r="AP1333" s="186" t="str">
        <f t="shared" si="656"/>
        <v/>
      </c>
      <c r="AQ1333" s="186" t="str">
        <f>IF(AS1333="","",IF(R1333="Refreshment Beverage",ROUND(SUM(VLOOKUP(Q:Q,Rates!G$15:L$19,3,0)*(AS1333-Y1333-Z1333-AA1333)),4),ROUND(SUM(Rates!$K$8*AS1333),4)))</f>
        <v/>
      </c>
      <c r="AR1333" s="184" t="str">
        <f t="shared" si="657"/>
        <v/>
      </c>
      <c r="AS1333" s="185" t="str">
        <f t="shared" si="658"/>
        <v/>
      </c>
      <c r="AT1333" s="177" t="str">
        <f t="shared" si="659"/>
        <v/>
      </c>
      <c r="AU1333" s="13" t="str">
        <f>IF(AX1333="","",IF(R1333="Refreshment Beverage",ROUND((BA1333-Y1333-Z1333-AA1333)*VLOOKUP(VALUE(Q1333),Rates!G$15:L$19,3,0),4),ROUND(AW1333*(VLOOKUP(VALUE(Q1333),Rates!G:L,3,0)),4)))</f>
        <v/>
      </c>
      <c r="AV1333" s="183" t="str">
        <f t="shared" si="660"/>
        <v/>
      </c>
      <c r="AW1333" s="186" t="str">
        <f t="shared" si="661"/>
        <v/>
      </c>
      <c r="AX1333" s="184" t="str">
        <f t="shared" si="662"/>
        <v/>
      </c>
      <c r="AY1333" s="186" t="str">
        <f>IF(AX1333="","",IF(R1333="Refreshment Beverage",ROUND(SUM(AX1333*Rates!K$19),4),ROUND(SUM(AX1333*(Rates!J$8/100)),4)))</f>
        <v/>
      </c>
      <c r="AZ1333" s="183" t="str">
        <f t="shared" si="663"/>
        <v/>
      </c>
      <c r="BA1333" s="185" t="str">
        <f t="shared" si="664"/>
        <v/>
      </c>
      <c r="BD1333" s="171"/>
      <c r="BE1333" s="171"/>
      <c r="BF1333" s="171"/>
      <c r="BG1333" s="171"/>
    </row>
    <row r="1334" spans="1:59" ht="15" customHeight="1" x14ac:dyDescent="0.3">
      <c r="A1334" s="172"/>
      <c r="B1334" s="172"/>
      <c r="C1334" s="172"/>
      <c r="D1334" s="173"/>
      <c r="E1334" s="173"/>
      <c r="F1334" s="173"/>
      <c r="G1334" s="173"/>
      <c r="H1334" s="173"/>
      <c r="I1334" s="174"/>
      <c r="J1334" s="175"/>
      <c r="K1334" s="176" t="str">
        <f t="shared" si="636"/>
        <v/>
      </c>
      <c r="L1334" s="177" t="str">
        <f t="shared" si="637"/>
        <v/>
      </c>
      <c r="M1334" s="178" t="str">
        <f t="shared" si="638"/>
        <v/>
      </c>
      <c r="N1334" s="44" t="str" cm="1">
        <f t="array" ref="N1334">IFERROR(IF(_xlfn.SINGLE(A:A)="","",IF(R1334="Beer",SUM(LOOKUP(2,1/(Rates!$B$3:$B$5&lt;=W1334)/(Rates!$C$3:$C$5&gt;=W1334),Rates!$D$3:$D$5)*(X1334/100)*W1334),IF(R1334="Refreshment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44" t="str">
        <f t="shared" si="639"/>
        <v/>
      </c>
      <c r="P1334" s="13"/>
      <c r="Q1334" s="179" t="str">
        <f t="shared" si="640"/>
        <v/>
      </c>
      <c r="R1334" s="180" t="str">
        <f t="shared" si="641"/>
        <v/>
      </c>
      <c r="S1334" s="13" t="str">
        <f>IF(A1334="","",IF(R1334="Refreshment Beverage",VLOOKUP(VALUE(Q1334),Rates!G$15:L$19,2,0),VLOOKUP(VALUE(Q1334),Rates!G$4:L$8,2,0)))</f>
        <v/>
      </c>
      <c r="T1334" s="13" t="str">
        <f t="shared" si="642"/>
        <v/>
      </c>
      <c r="U1334" s="181" t="str">
        <f t="shared" si="643"/>
        <v/>
      </c>
      <c r="V1334" s="13" t="str">
        <f t="shared" si="644"/>
        <v/>
      </c>
      <c r="W1334" s="13" t="str">
        <f t="shared" si="645"/>
        <v/>
      </c>
      <c r="X1334" s="182" t="str">
        <f t="shared" si="646"/>
        <v/>
      </c>
      <c r="Y1334" s="183" t="str">
        <f>IF(A:A="","",IF(R1334="Refreshment Beverage",VLOOKUP(Q1334,Rates!G$15:L$19,6,0)*W1334,VLOOKUP(Q1334,Rates!G$4:L$12,6,0)*W1334))</f>
        <v/>
      </c>
      <c r="Z1334" s="183" t="str">
        <f t="shared" si="647"/>
        <v/>
      </c>
      <c r="AA1334" s="17">
        <f t="shared" si="635"/>
        <v>0</v>
      </c>
      <c r="AB1334" s="177" t="str" cm="1">
        <f t="array" ref="AB1334">IF(_xlfn.SINGLE(A:A)="","",IF(R1334="Refreshment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177" t="str" cm="1">
        <f t="array" ref="AC1334">IF(_xlfn.SINGLE(A:A)="","",IF(R1334="Refreshment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68">
        <f>IFERROR(IF(OR(Q1334=1,Q1334=2,Q1334=3,Q1334=4),VLOOKUP(Q1334,Rates!$A$31:$B$34,2,0)*W1334,IF(V1334=1,VLOOKUP(U1334,'REB BEV MIN MKUP'!B:E,4,0),IF(V1334&gt;1,VLOOKUP(VALUE(W1334),'REB BEV MIN MKUP'!O:Q,3,0),0))),0)</f>
        <v>0</v>
      </c>
      <c r="AE1334" s="177" t="str">
        <f t="shared" si="648"/>
        <v/>
      </c>
      <c r="AF1334" s="13" t="str">
        <f t="shared" si="649"/>
        <v/>
      </c>
      <c r="AG1334" s="177" t="str">
        <f t="shared" si="650"/>
        <v/>
      </c>
      <c r="AH1334" s="184" t="str">
        <f t="shared" si="651"/>
        <v/>
      </c>
      <c r="AI1334" s="184" t="str">
        <f>IF(AE:AE="","",IF(R1334="Refreshment Beverage",AK1334*(Rates!J$19/100),ROUND(SUM(AH1334*(Rates!$J$8/100)),4)))</f>
        <v/>
      </c>
      <c r="AJ1334" s="183" t="str">
        <f t="shared" si="652"/>
        <v/>
      </c>
      <c r="AK1334" s="185" t="str">
        <f t="shared" si="653"/>
        <v/>
      </c>
      <c r="AL1334" s="177" t="str">
        <f t="shared" si="654"/>
        <v/>
      </c>
      <c r="AM1334" s="13" t="str">
        <f>IF(AS1334="","",IF(R1334="Refreshment Beverage",ROUND(AS1334*Rates!K$19,4),ROUND(AO1334*(VLOOKUP(VALUE(Q1334),Rates!G$4:L$12,3,0)),4)))</f>
        <v/>
      </c>
      <c r="AN1334" s="183" t="str">
        <f>IF(AS1334="","",IF(R1334="Refreshment Beverage",AS1334*(Rates!J$19/100),MAX(AM1334,AB1334)))</f>
        <v/>
      </c>
      <c r="AO1334" s="186" t="str">
        <f t="shared" si="655"/>
        <v/>
      </c>
      <c r="AP1334" s="186" t="str">
        <f t="shared" si="656"/>
        <v/>
      </c>
      <c r="AQ1334" s="186" t="str">
        <f>IF(AS1334="","",IF(R1334="Refreshment Beverage",ROUND(SUM(VLOOKUP(Q:Q,Rates!G$15:L$19,3,0)*(AS1334-Y1334-Z1334-AA1334)),4),ROUND(SUM(Rates!$K$8*AS1334),4)))</f>
        <v/>
      </c>
      <c r="AR1334" s="184" t="str">
        <f t="shared" si="657"/>
        <v/>
      </c>
      <c r="AS1334" s="185" t="str">
        <f t="shared" si="658"/>
        <v/>
      </c>
      <c r="AT1334" s="177" t="str">
        <f t="shared" si="659"/>
        <v/>
      </c>
      <c r="AU1334" s="13" t="str">
        <f>IF(AX1334="","",IF(R1334="Refreshment Beverage",ROUND((BA1334-Y1334-Z1334-AA1334)*VLOOKUP(VALUE(Q1334),Rates!G$15:L$19,3,0),4),ROUND(AW1334*(VLOOKUP(VALUE(Q1334),Rates!G:L,3,0)),4)))</f>
        <v/>
      </c>
      <c r="AV1334" s="183" t="str">
        <f t="shared" si="660"/>
        <v/>
      </c>
      <c r="AW1334" s="186" t="str">
        <f t="shared" si="661"/>
        <v/>
      </c>
      <c r="AX1334" s="184" t="str">
        <f t="shared" si="662"/>
        <v/>
      </c>
      <c r="AY1334" s="186" t="str">
        <f>IF(AX1334="","",IF(R1334="Refreshment Beverage",ROUND(SUM(AX1334*Rates!K$19),4),ROUND(SUM(AX1334*(Rates!J$8/100)),4)))</f>
        <v/>
      </c>
      <c r="AZ1334" s="183" t="str">
        <f t="shared" si="663"/>
        <v/>
      </c>
      <c r="BA1334" s="185" t="str">
        <f t="shared" si="664"/>
        <v/>
      </c>
      <c r="BD1334" s="171"/>
      <c r="BE1334" s="171"/>
      <c r="BF1334" s="171"/>
      <c r="BG1334" s="171"/>
    </row>
    <row r="1335" spans="1:59" ht="15" customHeight="1" x14ac:dyDescent="0.3">
      <c r="A1335" s="172"/>
      <c r="B1335" s="172"/>
      <c r="C1335" s="172"/>
      <c r="D1335" s="173"/>
      <c r="E1335" s="173"/>
      <c r="F1335" s="173"/>
      <c r="G1335" s="173"/>
      <c r="H1335" s="173"/>
      <c r="I1335" s="174"/>
      <c r="J1335" s="175"/>
      <c r="K1335" s="176" t="str">
        <f t="shared" si="636"/>
        <v/>
      </c>
      <c r="L1335" s="177" t="str">
        <f t="shared" si="637"/>
        <v/>
      </c>
      <c r="M1335" s="178" t="str">
        <f t="shared" si="638"/>
        <v/>
      </c>
      <c r="N1335" s="44" t="str" cm="1">
        <f t="array" ref="N1335">IFERROR(IF(_xlfn.SINGLE(A:A)="","",IF(R1335="Beer",SUM(LOOKUP(2,1/(Rates!$B$3:$B$5&lt;=W1335)/(Rates!$C$3:$C$5&gt;=W1335),Rates!$D$3:$D$5)*(X1335/100)*W1335),IF(R1335="Refreshment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44" t="str">
        <f t="shared" si="639"/>
        <v/>
      </c>
      <c r="P1335" s="13"/>
      <c r="Q1335" s="179" t="str">
        <f t="shared" si="640"/>
        <v/>
      </c>
      <c r="R1335" s="180" t="str">
        <f t="shared" si="641"/>
        <v/>
      </c>
      <c r="S1335" s="13" t="str">
        <f>IF(A1335="","",IF(R1335="Refreshment Beverage",VLOOKUP(VALUE(Q1335),Rates!G$15:L$19,2,0),VLOOKUP(VALUE(Q1335),Rates!G$4:L$8,2,0)))</f>
        <v/>
      </c>
      <c r="T1335" s="13" t="str">
        <f t="shared" si="642"/>
        <v/>
      </c>
      <c r="U1335" s="181" t="str">
        <f t="shared" si="643"/>
        <v/>
      </c>
      <c r="V1335" s="13" t="str">
        <f t="shared" si="644"/>
        <v/>
      </c>
      <c r="W1335" s="13" t="str">
        <f t="shared" si="645"/>
        <v/>
      </c>
      <c r="X1335" s="182" t="str">
        <f t="shared" si="646"/>
        <v/>
      </c>
      <c r="Y1335" s="183" t="str">
        <f>IF(A:A="","",IF(R1335="Refreshment Beverage",VLOOKUP(Q1335,Rates!G$15:L$19,6,0)*W1335,VLOOKUP(Q1335,Rates!G$4:L$12,6,0)*W1335))</f>
        <v/>
      </c>
      <c r="Z1335" s="183" t="str">
        <f t="shared" si="647"/>
        <v/>
      </c>
      <c r="AA1335" s="17">
        <f t="shared" si="635"/>
        <v>0</v>
      </c>
      <c r="AB1335" s="177" t="str" cm="1">
        <f t="array" ref="AB1335">IF(_xlfn.SINGLE(A:A)="","",IF(R1335="Refreshment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177" t="str" cm="1">
        <f t="array" ref="AC1335">IF(_xlfn.SINGLE(A:A)="","",IF(R1335="Refreshment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68">
        <f>IFERROR(IF(OR(Q1335=1,Q1335=2,Q1335=3,Q1335=4),VLOOKUP(Q1335,Rates!$A$31:$B$34,2,0)*W1335,IF(V1335=1,VLOOKUP(U1335,'REB BEV MIN MKUP'!B:E,4,0),IF(V1335&gt;1,VLOOKUP(VALUE(W1335),'REB BEV MIN MKUP'!O:Q,3,0),0))),0)</f>
        <v>0</v>
      </c>
      <c r="AE1335" s="177" t="str">
        <f t="shared" si="648"/>
        <v/>
      </c>
      <c r="AF1335" s="13" t="str">
        <f t="shared" si="649"/>
        <v/>
      </c>
      <c r="AG1335" s="177" t="str">
        <f t="shared" si="650"/>
        <v/>
      </c>
      <c r="AH1335" s="184" t="str">
        <f t="shared" si="651"/>
        <v/>
      </c>
      <c r="AI1335" s="184" t="str">
        <f>IF(AE:AE="","",IF(R1335="Refreshment Beverage",AK1335*(Rates!J$19/100),ROUND(SUM(AH1335*(Rates!$J$8/100)),4)))</f>
        <v/>
      </c>
      <c r="AJ1335" s="183" t="str">
        <f t="shared" si="652"/>
        <v/>
      </c>
      <c r="AK1335" s="185" t="str">
        <f t="shared" si="653"/>
        <v/>
      </c>
      <c r="AL1335" s="177" t="str">
        <f t="shared" si="654"/>
        <v/>
      </c>
      <c r="AM1335" s="13" t="str">
        <f>IF(AS1335="","",IF(R1335="Refreshment Beverage",ROUND(AS1335*Rates!K$19,4),ROUND(AO1335*(VLOOKUP(VALUE(Q1335),Rates!G$4:L$12,3,0)),4)))</f>
        <v/>
      </c>
      <c r="AN1335" s="183" t="str">
        <f>IF(AS1335="","",IF(R1335="Refreshment Beverage",AS1335*(Rates!J$19/100),MAX(AM1335,AB1335)))</f>
        <v/>
      </c>
      <c r="AO1335" s="186" t="str">
        <f t="shared" si="655"/>
        <v/>
      </c>
      <c r="AP1335" s="186" t="str">
        <f t="shared" si="656"/>
        <v/>
      </c>
      <c r="AQ1335" s="186" t="str">
        <f>IF(AS1335="","",IF(R1335="Refreshment Beverage",ROUND(SUM(VLOOKUP(Q:Q,Rates!G$15:L$19,3,0)*(AS1335-Y1335-Z1335-AA1335)),4),ROUND(SUM(Rates!$K$8*AS1335),4)))</f>
        <v/>
      </c>
      <c r="AR1335" s="184" t="str">
        <f t="shared" si="657"/>
        <v/>
      </c>
      <c r="AS1335" s="185" t="str">
        <f t="shared" si="658"/>
        <v/>
      </c>
      <c r="AT1335" s="177" t="str">
        <f t="shared" si="659"/>
        <v/>
      </c>
      <c r="AU1335" s="13" t="str">
        <f>IF(AX1335="","",IF(R1335="Refreshment Beverage",ROUND((BA1335-Y1335-Z1335-AA1335)*VLOOKUP(VALUE(Q1335),Rates!G$15:L$19,3,0),4),ROUND(AW1335*(VLOOKUP(VALUE(Q1335),Rates!G:L,3,0)),4)))</f>
        <v/>
      </c>
      <c r="AV1335" s="183" t="str">
        <f t="shared" si="660"/>
        <v/>
      </c>
      <c r="AW1335" s="186" t="str">
        <f t="shared" si="661"/>
        <v/>
      </c>
      <c r="AX1335" s="184" t="str">
        <f t="shared" si="662"/>
        <v/>
      </c>
      <c r="AY1335" s="186" t="str">
        <f>IF(AX1335="","",IF(R1335="Refreshment Beverage",ROUND(SUM(AX1335*Rates!K$19),4),ROUND(SUM(AX1335*(Rates!J$8/100)),4)))</f>
        <v/>
      </c>
      <c r="AZ1335" s="183" t="str">
        <f t="shared" si="663"/>
        <v/>
      </c>
      <c r="BA1335" s="185" t="str">
        <f t="shared" si="664"/>
        <v/>
      </c>
      <c r="BD1335" s="171"/>
      <c r="BE1335" s="171"/>
      <c r="BF1335" s="171"/>
      <c r="BG1335" s="171"/>
    </row>
    <row r="1336" spans="1:59" ht="15" customHeight="1" x14ac:dyDescent="0.3">
      <c r="A1336" s="172"/>
      <c r="B1336" s="172"/>
      <c r="C1336" s="172"/>
      <c r="D1336" s="173"/>
      <c r="E1336" s="173"/>
      <c r="F1336" s="173"/>
      <c r="G1336" s="173"/>
      <c r="H1336" s="173"/>
      <c r="I1336" s="174"/>
      <c r="J1336" s="175"/>
      <c r="K1336" s="176" t="str">
        <f t="shared" si="636"/>
        <v/>
      </c>
      <c r="L1336" s="177" t="str">
        <f t="shared" si="637"/>
        <v/>
      </c>
      <c r="M1336" s="178" t="str">
        <f t="shared" si="638"/>
        <v/>
      </c>
      <c r="N1336" s="44" t="str" cm="1">
        <f t="array" ref="N1336">IFERROR(IF(_xlfn.SINGLE(A:A)="","",IF(R1336="Beer",SUM(LOOKUP(2,1/(Rates!$B$3:$B$5&lt;=W1336)/(Rates!$C$3:$C$5&gt;=W1336),Rates!$D$3:$D$5)*(X1336/100)*W1336),IF(R1336="Refreshment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44" t="str">
        <f t="shared" si="639"/>
        <v/>
      </c>
      <c r="P1336" s="13"/>
      <c r="Q1336" s="179" t="str">
        <f t="shared" si="640"/>
        <v/>
      </c>
      <c r="R1336" s="180" t="str">
        <f t="shared" si="641"/>
        <v/>
      </c>
      <c r="S1336" s="13" t="str">
        <f>IF(A1336="","",IF(R1336="Refreshment Beverage",VLOOKUP(VALUE(Q1336),Rates!G$15:L$19,2,0),VLOOKUP(VALUE(Q1336),Rates!G$4:L$8,2,0)))</f>
        <v/>
      </c>
      <c r="T1336" s="13" t="str">
        <f t="shared" si="642"/>
        <v/>
      </c>
      <c r="U1336" s="181" t="str">
        <f t="shared" si="643"/>
        <v/>
      </c>
      <c r="V1336" s="13" t="str">
        <f t="shared" si="644"/>
        <v/>
      </c>
      <c r="W1336" s="13" t="str">
        <f t="shared" si="645"/>
        <v/>
      </c>
      <c r="X1336" s="182" t="str">
        <f t="shared" si="646"/>
        <v/>
      </c>
      <c r="Y1336" s="183" t="str">
        <f>IF(A:A="","",IF(R1336="Refreshment Beverage",VLOOKUP(Q1336,Rates!G$15:L$19,6,0)*W1336,VLOOKUP(Q1336,Rates!G$4:L$12,6,0)*W1336))</f>
        <v/>
      </c>
      <c r="Z1336" s="183" t="str">
        <f t="shared" si="647"/>
        <v/>
      </c>
      <c r="AA1336" s="17">
        <f t="shared" si="635"/>
        <v>0</v>
      </c>
      <c r="AB1336" s="177" t="str" cm="1">
        <f t="array" ref="AB1336">IF(_xlfn.SINGLE(A:A)="","",IF(R1336="Refreshment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177" t="str" cm="1">
        <f t="array" ref="AC1336">IF(_xlfn.SINGLE(A:A)="","",IF(R1336="Refreshment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68">
        <f>IFERROR(IF(OR(Q1336=1,Q1336=2,Q1336=3,Q1336=4),VLOOKUP(Q1336,Rates!$A$31:$B$34,2,0)*W1336,IF(V1336=1,VLOOKUP(U1336,'REB BEV MIN MKUP'!B:E,4,0),IF(V1336&gt;1,VLOOKUP(VALUE(W1336),'REB BEV MIN MKUP'!O:Q,3,0),0))),0)</f>
        <v>0</v>
      </c>
      <c r="AE1336" s="177" t="str">
        <f t="shared" si="648"/>
        <v/>
      </c>
      <c r="AF1336" s="13" t="str">
        <f t="shared" si="649"/>
        <v/>
      </c>
      <c r="AG1336" s="177" t="str">
        <f t="shared" si="650"/>
        <v/>
      </c>
      <c r="AH1336" s="184" t="str">
        <f t="shared" si="651"/>
        <v/>
      </c>
      <c r="AI1336" s="184" t="str">
        <f>IF(AE:AE="","",IF(R1336="Refreshment Beverage",AK1336*(Rates!J$19/100),ROUND(SUM(AH1336*(Rates!$J$8/100)),4)))</f>
        <v/>
      </c>
      <c r="AJ1336" s="183" t="str">
        <f t="shared" si="652"/>
        <v/>
      </c>
      <c r="AK1336" s="185" t="str">
        <f t="shared" si="653"/>
        <v/>
      </c>
      <c r="AL1336" s="177" t="str">
        <f t="shared" si="654"/>
        <v/>
      </c>
      <c r="AM1336" s="13" t="str">
        <f>IF(AS1336="","",IF(R1336="Refreshment Beverage",ROUND(AS1336*Rates!K$19,4),ROUND(AO1336*(VLOOKUP(VALUE(Q1336),Rates!G$4:L$12,3,0)),4)))</f>
        <v/>
      </c>
      <c r="AN1336" s="183" t="str">
        <f>IF(AS1336="","",IF(R1336="Refreshment Beverage",AS1336*(Rates!J$19/100),MAX(AM1336,AB1336)))</f>
        <v/>
      </c>
      <c r="AO1336" s="186" t="str">
        <f t="shared" si="655"/>
        <v/>
      </c>
      <c r="AP1336" s="186" t="str">
        <f t="shared" si="656"/>
        <v/>
      </c>
      <c r="AQ1336" s="186" t="str">
        <f>IF(AS1336="","",IF(R1336="Refreshment Beverage",ROUND(SUM(VLOOKUP(Q:Q,Rates!G$15:L$19,3,0)*(AS1336-Y1336-Z1336-AA1336)),4),ROUND(SUM(Rates!$K$8*AS1336),4)))</f>
        <v/>
      </c>
      <c r="AR1336" s="184" t="str">
        <f t="shared" si="657"/>
        <v/>
      </c>
      <c r="AS1336" s="185" t="str">
        <f t="shared" si="658"/>
        <v/>
      </c>
      <c r="AT1336" s="177" t="str">
        <f t="shared" si="659"/>
        <v/>
      </c>
      <c r="AU1336" s="13" t="str">
        <f>IF(AX1336="","",IF(R1336="Refreshment Beverage",ROUND((BA1336-Y1336-Z1336-AA1336)*VLOOKUP(VALUE(Q1336),Rates!G$15:L$19,3,0),4),ROUND(AW1336*(VLOOKUP(VALUE(Q1336),Rates!G:L,3,0)),4)))</f>
        <v/>
      </c>
      <c r="AV1336" s="183" t="str">
        <f t="shared" si="660"/>
        <v/>
      </c>
      <c r="AW1336" s="186" t="str">
        <f t="shared" si="661"/>
        <v/>
      </c>
      <c r="AX1336" s="184" t="str">
        <f t="shared" si="662"/>
        <v/>
      </c>
      <c r="AY1336" s="186" t="str">
        <f>IF(AX1336="","",IF(R1336="Refreshment Beverage",ROUND(SUM(AX1336*Rates!K$19),4),ROUND(SUM(AX1336*(Rates!J$8/100)),4)))</f>
        <v/>
      </c>
      <c r="AZ1336" s="183" t="str">
        <f t="shared" si="663"/>
        <v/>
      </c>
      <c r="BA1336" s="185" t="str">
        <f t="shared" si="664"/>
        <v/>
      </c>
      <c r="BD1336" s="171"/>
      <c r="BE1336" s="171"/>
      <c r="BF1336" s="171"/>
      <c r="BG1336" s="171"/>
    </row>
    <row r="1337" spans="1:59" ht="15" customHeight="1" x14ac:dyDescent="0.3">
      <c r="A1337" s="172"/>
      <c r="B1337" s="172"/>
      <c r="C1337" s="172"/>
      <c r="D1337" s="173"/>
      <c r="E1337" s="173"/>
      <c r="F1337" s="173"/>
      <c r="G1337" s="173"/>
      <c r="H1337" s="173"/>
      <c r="I1337" s="174"/>
      <c r="J1337" s="175"/>
      <c r="K1337" s="176" t="str">
        <f t="shared" si="636"/>
        <v/>
      </c>
      <c r="L1337" s="177" t="str">
        <f t="shared" si="637"/>
        <v/>
      </c>
      <c r="M1337" s="178" t="str">
        <f t="shared" si="638"/>
        <v/>
      </c>
      <c r="N1337" s="44" t="str" cm="1">
        <f t="array" ref="N1337">IFERROR(IF(_xlfn.SINGLE(A:A)="","",IF(R1337="Beer",SUM(LOOKUP(2,1/(Rates!$B$3:$B$5&lt;=W1337)/(Rates!$C$3:$C$5&gt;=W1337),Rates!$D$3:$D$5)*(X1337/100)*W1337),IF(R1337="Refreshment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44" t="str">
        <f t="shared" si="639"/>
        <v/>
      </c>
      <c r="P1337" s="13"/>
      <c r="Q1337" s="179" t="str">
        <f t="shared" si="640"/>
        <v/>
      </c>
      <c r="R1337" s="180" t="str">
        <f t="shared" si="641"/>
        <v/>
      </c>
      <c r="S1337" s="13" t="str">
        <f>IF(A1337="","",IF(R1337="Refreshment Beverage",VLOOKUP(VALUE(Q1337),Rates!G$15:L$19,2,0),VLOOKUP(VALUE(Q1337),Rates!G$4:L$8,2,0)))</f>
        <v/>
      </c>
      <c r="T1337" s="13" t="str">
        <f t="shared" si="642"/>
        <v/>
      </c>
      <c r="U1337" s="181" t="str">
        <f t="shared" si="643"/>
        <v/>
      </c>
      <c r="V1337" s="13" t="str">
        <f t="shared" si="644"/>
        <v/>
      </c>
      <c r="W1337" s="13" t="str">
        <f t="shared" si="645"/>
        <v/>
      </c>
      <c r="X1337" s="182" t="str">
        <f t="shared" si="646"/>
        <v/>
      </c>
      <c r="Y1337" s="183" t="str">
        <f>IF(A:A="","",IF(R1337="Refreshment Beverage",VLOOKUP(Q1337,Rates!G$15:L$19,6,0)*W1337,VLOOKUP(Q1337,Rates!G$4:L$12,6,0)*W1337))</f>
        <v/>
      </c>
      <c r="Z1337" s="183" t="str">
        <f t="shared" si="647"/>
        <v/>
      </c>
      <c r="AA1337" s="17">
        <f t="shared" si="635"/>
        <v>0</v>
      </c>
      <c r="AB1337" s="177" t="str" cm="1">
        <f t="array" ref="AB1337">IF(_xlfn.SINGLE(A:A)="","",IF(R1337="Refreshment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177" t="str" cm="1">
        <f t="array" ref="AC1337">IF(_xlfn.SINGLE(A:A)="","",IF(R1337="Refreshment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68">
        <f>IFERROR(IF(OR(Q1337=1,Q1337=2,Q1337=3,Q1337=4),VLOOKUP(Q1337,Rates!$A$31:$B$34,2,0)*W1337,IF(V1337=1,VLOOKUP(U1337,'REB BEV MIN MKUP'!B:E,4,0),IF(V1337&gt;1,VLOOKUP(VALUE(W1337),'REB BEV MIN MKUP'!O:Q,3,0),0))),0)</f>
        <v>0</v>
      </c>
      <c r="AE1337" s="177" t="str">
        <f t="shared" si="648"/>
        <v/>
      </c>
      <c r="AF1337" s="13" t="str">
        <f t="shared" si="649"/>
        <v/>
      </c>
      <c r="AG1337" s="177" t="str">
        <f t="shared" si="650"/>
        <v/>
      </c>
      <c r="AH1337" s="184" t="str">
        <f t="shared" si="651"/>
        <v/>
      </c>
      <c r="AI1337" s="184" t="str">
        <f>IF(AE:AE="","",IF(R1337="Refreshment Beverage",AK1337*(Rates!J$19/100),ROUND(SUM(AH1337*(Rates!$J$8/100)),4)))</f>
        <v/>
      </c>
      <c r="AJ1337" s="183" t="str">
        <f t="shared" si="652"/>
        <v/>
      </c>
      <c r="AK1337" s="185" t="str">
        <f t="shared" si="653"/>
        <v/>
      </c>
      <c r="AL1337" s="177" t="str">
        <f t="shared" si="654"/>
        <v/>
      </c>
      <c r="AM1337" s="13" t="str">
        <f>IF(AS1337="","",IF(R1337="Refreshment Beverage",ROUND(AS1337*Rates!K$19,4),ROUND(AO1337*(VLOOKUP(VALUE(Q1337),Rates!G$4:L$12,3,0)),4)))</f>
        <v/>
      </c>
      <c r="AN1337" s="183" t="str">
        <f>IF(AS1337="","",IF(R1337="Refreshment Beverage",AS1337*(Rates!J$19/100),MAX(AM1337,AB1337)))</f>
        <v/>
      </c>
      <c r="AO1337" s="186" t="str">
        <f t="shared" si="655"/>
        <v/>
      </c>
      <c r="AP1337" s="186" t="str">
        <f t="shared" si="656"/>
        <v/>
      </c>
      <c r="AQ1337" s="186" t="str">
        <f>IF(AS1337="","",IF(R1337="Refreshment Beverage",ROUND(SUM(VLOOKUP(Q:Q,Rates!G$15:L$19,3,0)*(AS1337-Y1337-Z1337-AA1337)),4),ROUND(SUM(Rates!$K$8*AS1337),4)))</f>
        <v/>
      </c>
      <c r="AR1337" s="184" t="str">
        <f t="shared" si="657"/>
        <v/>
      </c>
      <c r="AS1337" s="185" t="str">
        <f t="shared" si="658"/>
        <v/>
      </c>
      <c r="AT1337" s="177" t="str">
        <f t="shared" si="659"/>
        <v/>
      </c>
      <c r="AU1337" s="13" t="str">
        <f>IF(AX1337="","",IF(R1337="Refreshment Beverage",ROUND((BA1337-Y1337-Z1337-AA1337)*VLOOKUP(VALUE(Q1337),Rates!G$15:L$19,3,0),4),ROUND(AW1337*(VLOOKUP(VALUE(Q1337),Rates!G:L,3,0)),4)))</f>
        <v/>
      </c>
      <c r="AV1337" s="183" t="str">
        <f t="shared" si="660"/>
        <v/>
      </c>
      <c r="AW1337" s="186" t="str">
        <f t="shared" si="661"/>
        <v/>
      </c>
      <c r="AX1337" s="184" t="str">
        <f t="shared" si="662"/>
        <v/>
      </c>
      <c r="AY1337" s="186" t="str">
        <f>IF(AX1337="","",IF(R1337="Refreshment Beverage",ROUND(SUM(AX1337*Rates!K$19),4),ROUND(SUM(AX1337*(Rates!J$8/100)),4)))</f>
        <v/>
      </c>
      <c r="AZ1337" s="183" t="str">
        <f t="shared" si="663"/>
        <v/>
      </c>
      <c r="BA1337" s="185" t="str">
        <f t="shared" si="664"/>
        <v/>
      </c>
      <c r="BD1337" s="171"/>
      <c r="BE1337" s="171"/>
      <c r="BF1337" s="171"/>
      <c r="BG1337" s="171"/>
    </row>
    <row r="1338" spans="1:59" ht="15" customHeight="1" x14ac:dyDescent="0.3">
      <c r="A1338" s="172"/>
      <c r="B1338" s="172"/>
      <c r="C1338" s="172"/>
      <c r="D1338" s="173"/>
      <c r="E1338" s="173"/>
      <c r="F1338" s="173"/>
      <c r="G1338" s="173"/>
      <c r="H1338" s="173"/>
      <c r="I1338" s="174"/>
      <c r="J1338" s="175"/>
      <c r="K1338" s="176" t="str">
        <f t="shared" si="636"/>
        <v/>
      </c>
      <c r="L1338" s="177" t="str">
        <f t="shared" si="637"/>
        <v/>
      </c>
      <c r="M1338" s="178" t="str">
        <f t="shared" si="638"/>
        <v/>
      </c>
      <c r="N1338" s="44" t="str" cm="1">
        <f t="array" ref="N1338">IFERROR(IF(_xlfn.SINGLE(A:A)="","",IF(R1338="Beer",SUM(LOOKUP(2,1/(Rates!$B$3:$B$5&lt;=W1338)/(Rates!$C$3:$C$5&gt;=W1338),Rates!$D$3:$D$5)*(X1338/100)*W1338),IF(R1338="Refreshment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44" t="str">
        <f t="shared" si="639"/>
        <v/>
      </c>
      <c r="P1338" s="13"/>
      <c r="Q1338" s="179" t="str">
        <f t="shared" si="640"/>
        <v/>
      </c>
      <c r="R1338" s="180" t="str">
        <f t="shared" si="641"/>
        <v/>
      </c>
      <c r="S1338" s="13" t="str">
        <f>IF(A1338="","",IF(R1338="Refreshment Beverage",VLOOKUP(VALUE(Q1338),Rates!G$15:L$19,2,0),VLOOKUP(VALUE(Q1338),Rates!G$4:L$8,2,0)))</f>
        <v/>
      </c>
      <c r="T1338" s="13" t="str">
        <f t="shared" si="642"/>
        <v/>
      </c>
      <c r="U1338" s="181" t="str">
        <f t="shared" si="643"/>
        <v/>
      </c>
      <c r="V1338" s="13" t="str">
        <f t="shared" si="644"/>
        <v/>
      </c>
      <c r="W1338" s="13" t="str">
        <f t="shared" si="645"/>
        <v/>
      </c>
      <c r="X1338" s="182" t="str">
        <f t="shared" si="646"/>
        <v/>
      </c>
      <c r="Y1338" s="183" t="str">
        <f>IF(A:A="","",IF(R1338="Refreshment Beverage",VLOOKUP(Q1338,Rates!G$15:L$19,6,0)*W1338,VLOOKUP(Q1338,Rates!G$4:L$12,6,0)*W1338))</f>
        <v/>
      </c>
      <c r="Z1338" s="183" t="str">
        <f t="shared" si="647"/>
        <v/>
      </c>
      <c r="AA1338" s="17">
        <f t="shared" si="635"/>
        <v>0</v>
      </c>
      <c r="AB1338" s="177" t="str" cm="1">
        <f t="array" ref="AB1338">IF(_xlfn.SINGLE(A:A)="","",IF(R1338="Refreshment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177" t="str" cm="1">
        <f t="array" ref="AC1338">IF(_xlfn.SINGLE(A:A)="","",IF(R1338="Refreshment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68">
        <f>IFERROR(IF(OR(Q1338=1,Q1338=2,Q1338=3,Q1338=4),VLOOKUP(Q1338,Rates!$A$31:$B$34,2,0)*W1338,IF(V1338=1,VLOOKUP(U1338,'REB BEV MIN MKUP'!B:E,4,0),IF(V1338&gt;1,VLOOKUP(VALUE(W1338),'REB BEV MIN MKUP'!O:Q,3,0),0))),0)</f>
        <v>0</v>
      </c>
      <c r="AE1338" s="177" t="str">
        <f t="shared" si="648"/>
        <v/>
      </c>
      <c r="AF1338" s="13" t="str">
        <f t="shared" si="649"/>
        <v/>
      </c>
      <c r="AG1338" s="177" t="str">
        <f t="shared" si="650"/>
        <v/>
      </c>
      <c r="AH1338" s="184" t="str">
        <f t="shared" si="651"/>
        <v/>
      </c>
      <c r="AI1338" s="184" t="str">
        <f>IF(AE:AE="","",IF(R1338="Refreshment Beverage",AK1338*(Rates!J$19/100),ROUND(SUM(AH1338*(Rates!$J$8/100)),4)))</f>
        <v/>
      </c>
      <c r="AJ1338" s="183" t="str">
        <f t="shared" si="652"/>
        <v/>
      </c>
      <c r="AK1338" s="185" t="str">
        <f t="shared" si="653"/>
        <v/>
      </c>
      <c r="AL1338" s="177" t="str">
        <f t="shared" si="654"/>
        <v/>
      </c>
      <c r="AM1338" s="13" t="str">
        <f>IF(AS1338="","",IF(R1338="Refreshment Beverage",ROUND(AS1338*Rates!K$19,4),ROUND(AO1338*(VLOOKUP(VALUE(Q1338),Rates!G$4:L$12,3,0)),4)))</f>
        <v/>
      </c>
      <c r="AN1338" s="183" t="str">
        <f>IF(AS1338="","",IF(R1338="Refreshment Beverage",AS1338*(Rates!J$19/100),MAX(AM1338,AB1338)))</f>
        <v/>
      </c>
      <c r="AO1338" s="186" t="str">
        <f t="shared" si="655"/>
        <v/>
      </c>
      <c r="AP1338" s="186" t="str">
        <f t="shared" si="656"/>
        <v/>
      </c>
      <c r="AQ1338" s="186" t="str">
        <f>IF(AS1338="","",IF(R1338="Refreshment Beverage",ROUND(SUM(VLOOKUP(Q:Q,Rates!G$15:L$19,3,0)*(AS1338-Y1338-Z1338-AA1338)),4),ROUND(SUM(Rates!$K$8*AS1338),4)))</f>
        <v/>
      </c>
      <c r="AR1338" s="184" t="str">
        <f t="shared" si="657"/>
        <v/>
      </c>
      <c r="AS1338" s="185" t="str">
        <f t="shared" si="658"/>
        <v/>
      </c>
      <c r="AT1338" s="177" t="str">
        <f t="shared" si="659"/>
        <v/>
      </c>
      <c r="AU1338" s="13" t="str">
        <f>IF(AX1338="","",IF(R1338="Refreshment Beverage",ROUND((BA1338-Y1338-Z1338-AA1338)*VLOOKUP(VALUE(Q1338),Rates!G$15:L$19,3,0),4),ROUND(AW1338*(VLOOKUP(VALUE(Q1338),Rates!G:L,3,0)),4)))</f>
        <v/>
      </c>
      <c r="AV1338" s="183" t="str">
        <f t="shared" si="660"/>
        <v/>
      </c>
      <c r="AW1338" s="186" t="str">
        <f t="shared" si="661"/>
        <v/>
      </c>
      <c r="AX1338" s="184" t="str">
        <f t="shared" si="662"/>
        <v/>
      </c>
      <c r="AY1338" s="186" t="str">
        <f>IF(AX1338="","",IF(R1338="Refreshment Beverage",ROUND(SUM(AX1338*Rates!K$19),4),ROUND(SUM(AX1338*(Rates!J$8/100)),4)))</f>
        <v/>
      </c>
      <c r="AZ1338" s="183" t="str">
        <f t="shared" si="663"/>
        <v/>
      </c>
      <c r="BA1338" s="185" t="str">
        <f t="shared" si="664"/>
        <v/>
      </c>
      <c r="BD1338" s="171"/>
      <c r="BE1338" s="171"/>
      <c r="BF1338" s="171"/>
      <c r="BG1338" s="171"/>
    </row>
    <row r="1339" spans="1:59" ht="15" customHeight="1" x14ac:dyDescent="0.3">
      <c r="A1339" s="172"/>
      <c r="B1339" s="172"/>
      <c r="C1339" s="172"/>
      <c r="D1339" s="173"/>
      <c r="E1339" s="173"/>
      <c r="F1339" s="173"/>
      <c r="G1339" s="173"/>
      <c r="H1339" s="173"/>
      <c r="I1339" s="174"/>
      <c r="J1339" s="175"/>
      <c r="K1339" s="176" t="str">
        <f t="shared" si="636"/>
        <v/>
      </c>
      <c r="L1339" s="177" t="str">
        <f t="shared" si="637"/>
        <v/>
      </c>
      <c r="M1339" s="178" t="str">
        <f t="shared" si="638"/>
        <v/>
      </c>
      <c r="N1339" s="44" t="str" cm="1">
        <f t="array" ref="N1339">IFERROR(IF(_xlfn.SINGLE(A:A)="","",IF(R1339="Beer",SUM(LOOKUP(2,1/(Rates!$B$3:$B$5&lt;=W1339)/(Rates!$C$3:$C$5&gt;=W1339),Rates!$D$3:$D$5)*(X1339/100)*W1339),IF(R1339="Refreshment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44" t="str">
        <f t="shared" si="639"/>
        <v/>
      </c>
      <c r="P1339" s="13"/>
      <c r="Q1339" s="179" t="str">
        <f t="shared" si="640"/>
        <v/>
      </c>
      <c r="R1339" s="180" t="str">
        <f t="shared" si="641"/>
        <v/>
      </c>
      <c r="S1339" s="13" t="str">
        <f>IF(A1339="","",IF(R1339="Refreshment Beverage",VLOOKUP(VALUE(Q1339),Rates!G$15:L$19,2,0),VLOOKUP(VALUE(Q1339),Rates!G$4:L$8,2,0)))</f>
        <v/>
      </c>
      <c r="T1339" s="13" t="str">
        <f t="shared" si="642"/>
        <v/>
      </c>
      <c r="U1339" s="181" t="str">
        <f t="shared" si="643"/>
        <v/>
      </c>
      <c r="V1339" s="13" t="str">
        <f t="shared" si="644"/>
        <v/>
      </c>
      <c r="W1339" s="13" t="str">
        <f t="shared" si="645"/>
        <v/>
      </c>
      <c r="X1339" s="182" t="str">
        <f t="shared" si="646"/>
        <v/>
      </c>
      <c r="Y1339" s="183" t="str">
        <f>IF(A:A="","",IF(R1339="Refreshment Beverage",VLOOKUP(Q1339,Rates!G$15:L$19,6,0)*W1339,VLOOKUP(Q1339,Rates!G$4:L$12,6,0)*W1339))</f>
        <v/>
      </c>
      <c r="Z1339" s="183" t="str">
        <f t="shared" si="647"/>
        <v/>
      </c>
      <c r="AA1339" s="17">
        <f t="shared" si="635"/>
        <v>0</v>
      </c>
      <c r="AB1339" s="177" t="str" cm="1">
        <f t="array" ref="AB1339">IF(_xlfn.SINGLE(A:A)="","",IF(R1339="Refreshment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177" t="str" cm="1">
        <f t="array" ref="AC1339">IF(_xlfn.SINGLE(A:A)="","",IF(R1339="Refreshment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68">
        <f>IFERROR(IF(OR(Q1339=1,Q1339=2,Q1339=3,Q1339=4),VLOOKUP(Q1339,Rates!$A$31:$B$34,2,0)*W1339,IF(V1339=1,VLOOKUP(U1339,'REB BEV MIN MKUP'!B:E,4,0),IF(V1339&gt;1,VLOOKUP(VALUE(W1339),'REB BEV MIN MKUP'!O:Q,3,0),0))),0)</f>
        <v>0</v>
      </c>
      <c r="AE1339" s="177" t="str">
        <f t="shared" si="648"/>
        <v/>
      </c>
      <c r="AF1339" s="13" t="str">
        <f t="shared" si="649"/>
        <v/>
      </c>
      <c r="AG1339" s="177" t="str">
        <f t="shared" si="650"/>
        <v/>
      </c>
      <c r="AH1339" s="184" t="str">
        <f t="shared" si="651"/>
        <v/>
      </c>
      <c r="AI1339" s="184" t="str">
        <f>IF(AE:AE="","",IF(R1339="Refreshment Beverage",AK1339*(Rates!J$19/100),ROUND(SUM(AH1339*(Rates!$J$8/100)),4)))</f>
        <v/>
      </c>
      <c r="AJ1339" s="183" t="str">
        <f t="shared" si="652"/>
        <v/>
      </c>
      <c r="AK1339" s="185" t="str">
        <f t="shared" si="653"/>
        <v/>
      </c>
      <c r="AL1339" s="177" t="str">
        <f t="shared" si="654"/>
        <v/>
      </c>
      <c r="AM1339" s="13" t="str">
        <f>IF(AS1339="","",IF(R1339="Refreshment Beverage",ROUND(AS1339*Rates!K$19,4),ROUND(AO1339*(VLOOKUP(VALUE(Q1339),Rates!G$4:L$12,3,0)),4)))</f>
        <v/>
      </c>
      <c r="AN1339" s="183" t="str">
        <f>IF(AS1339="","",IF(R1339="Refreshment Beverage",AS1339*(Rates!J$19/100),MAX(AM1339,AB1339)))</f>
        <v/>
      </c>
      <c r="AO1339" s="186" t="str">
        <f t="shared" si="655"/>
        <v/>
      </c>
      <c r="AP1339" s="186" t="str">
        <f t="shared" si="656"/>
        <v/>
      </c>
      <c r="AQ1339" s="186" t="str">
        <f>IF(AS1339="","",IF(R1339="Refreshment Beverage",ROUND(SUM(VLOOKUP(Q:Q,Rates!G$15:L$19,3,0)*(AS1339-Y1339-Z1339-AA1339)),4),ROUND(SUM(Rates!$K$8*AS1339),4)))</f>
        <v/>
      </c>
      <c r="AR1339" s="184" t="str">
        <f t="shared" si="657"/>
        <v/>
      </c>
      <c r="AS1339" s="185" t="str">
        <f t="shared" si="658"/>
        <v/>
      </c>
      <c r="AT1339" s="177" t="str">
        <f t="shared" si="659"/>
        <v/>
      </c>
      <c r="AU1339" s="13" t="str">
        <f>IF(AX1339="","",IF(R1339="Refreshment Beverage",ROUND((BA1339-Y1339-Z1339-AA1339)*VLOOKUP(VALUE(Q1339),Rates!G$15:L$19,3,0),4),ROUND(AW1339*(VLOOKUP(VALUE(Q1339),Rates!G:L,3,0)),4)))</f>
        <v/>
      </c>
      <c r="AV1339" s="183" t="str">
        <f t="shared" si="660"/>
        <v/>
      </c>
      <c r="AW1339" s="186" t="str">
        <f t="shared" si="661"/>
        <v/>
      </c>
      <c r="AX1339" s="184" t="str">
        <f t="shared" si="662"/>
        <v/>
      </c>
      <c r="AY1339" s="186" t="str">
        <f>IF(AX1339="","",IF(R1339="Refreshment Beverage",ROUND(SUM(AX1339*Rates!K$19),4),ROUND(SUM(AX1339*(Rates!J$8/100)),4)))</f>
        <v/>
      </c>
      <c r="AZ1339" s="183" t="str">
        <f t="shared" si="663"/>
        <v/>
      </c>
      <c r="BA1339" s="185" t="str">
        <f t="shared" si="664"/>
        <v/>
      </c>
      <c r="BD1339" s="171"/>
      <c r="BE1339" s="171"/>
      <c r="BF1339" s="171"/>
      <c r="BG1339" s="171"/>
    </row>
    <row r="1340" spans="1:59" ht="15" customHeight="1" x14ac:dyDescent="0.3">
      <c r="A1340" s="172"/>
      <c r="B1340" s="172"/>
      <c r="C1340" s="172"/>
      <c r="D1340" s="173"/>
      <c r="E1340" s="173"/>
      <c r="F1340" s="173"/>
      <c r="G1340" s="173"/>
      <c r="H1340" s="173"/>
      <c r="I1340" s="174"/>
      <c r="J1340" s="175"/>
      <c r="K1340" s="176" t="str">
        <f t="shared" si="636"/>
        <v/>
      </c>
      <c r="L1340" s="177" t="str">
        <f t="shared" si="637"/>
        <v/>
      </c>
      <c r="M1340" s="178" t="str">
        <f t="shared" si="638"/>
        <v/>
      </c>
      <c r="N1340" s="44" t="str" cm="1">
        <f t="array" ref="N1340">IFERROR(IF(_xlfn.SINGLE(A:A)="","",IF(R1340="Beer",SUM(LOOKUP(2,1/(Rates!$B$3:$B$5&lt;=W1340)/(Rates!$C$3:$C$5&gt;=W1340),Rates!$D$3:$D$5)*(X1340/100)*W1340),IF(R1340="Refreshment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44" t="str">
        <f t="shared" si="639"/>
        <v/>
      </c>
      <c r="P1340" s="13"/>
      <c r="Q1340" s="179" t="str">
        <f t="shared" si="640"/>
        <v/>
      </c>
      <c r="R1340" s="180" t="str">
        <f t="shared" si="641"/>
        <v/>
      </c>
      <c r="S1340" s="13" t="str">
        <f>IF(A1340="","",IF(R1340="Refreshment Beverage",VLOOKUP(VALUE(Q1340),Rates!G$15:L$19,2,0),VLOOKUP(VALUE(Q1340),Rates!G$4:L$8,2,0)))</f>
        <v/>
      </c>
      <c r="T1340" s="13" t="str">
        <f t="shared" si="642"/>
        <v/>
      </c>
      <c r="U1340" s="181" t="str">
        <f t="shared" si="643"/>
        <v/>
      </c>
      <c r="V1340" s="13" t="str">
        <f t="shared" si="644"/>
        <v/>
      </c>
      <c r="W1340" s="13" t="str">
        <f t="shared" si="645"/>
        <v/>
      </c>
      <c r="X1340" s="182" t="str">
        <f t="shared" si="646"/>
        <v/>
      </c>
      <c r="Y1340" s="183" t="str">
        <f>IF(A:A="","",IF(R1340="Refreshment Beverage",VLOOKUP(Q1340,Rates!G$15:L$19,6,0)*W1340,VLOOKUP(Q1340,Rates!G$4:L$12,6,0)*W1340))</f>
        <v/>
      </c>
      <c r="Z1340" s="183" t="str">
        <f t="shared" si="647"/>
        <v/>
      </c>
      <c r="AA1340" s="17">
        <f t="shared" si="635"/>
        <v>0</v>
      </c>
      <c r="AB1340" s="177" t="str" cm="1">
        <f t="array" ref="AB1340">IF(_xlfn.SINGLE(A:A)="","",IF(R1340="Refreshment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177" t="str" cm="1">
        <f t="array" ref="AC1340">IF(_xlfn.SINGLE(A:A)="","",IF(R1340="Refreshment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68">
        <f>IFERROR(IF(OR(Q1340=1,Q1340=2,Q1340=3,Q1340=4),VLOOKUP(Q1340,Rates!$A$31:$B$34,2,0)*W1340,IF(V1340=1,VLOOKUP(U1340,'REB BEV MIN MKUP'!B:E,4,0),IF(V1340&gt;1,VLOOKUP(VALUE(W1340),'REB BEV MIN MKUP'!O:Q,3,0),0))),0)</f>
        <v>0</v>
      </c>
      <c r="AE1340" s="177" t="str">
        <f t="shared" si="648"/>
        <v/>
      </c>
      <c r="AF1340" s="13" t="str">
        <f t="shared" si="649"/>
        <v/>
      </c>
      <c r="AG1340" s="177" t="str">
        <f t="shared" si="650"/>
        <v/>
      </c>
      <c r="AH1340" s="184" t="str">
        <f t="shared" si="651"/>
        <v/>
      </c>
      <c r="AI1340" s="184" t="str">
        <f>IF(AE:AE="","",IF(R1340="Refreshment Beverage",AK1340*(Rates!J$19/100),ROUND(SUM(AH1340*(Rates!$J$8/100)),4)))</f>
        <v/>
      </c>
      <c r="AJ1340" s="183" t="str">
        <f t="shared" si="652"/>
        <v/>
      </c>
      <c r="AK1340" s="185" t="str">
        <f t="shared" si="653"/>
        <v/>
      </c>
      <c r="AL1340" s="177" t="str">
        <f t="shared" si="654"/>
        <v/>
      </c>
      <c r="AM1340" s="13" t="str">
        <f>IF(AS1340="","",IF(R1340="Refreshment Beverage",ROUND(AS1340*Rates!K$19,4),ROUND(AO1340*(VLOOKUP(VALUE(Q1340),Rates!G$4:L$12,3,0)),4)))</f>
        <v/>
      </c>
      <c r="AN1340" s="183" t="str">
        <f>IF(AS1340="","",IF(R1340="Refreshment Beverage",AS1340*(Rates!J$19/100),MAX(AM1340,AB1340)))</f>
        <v/>
      </c>
      <c r="AO1340" s="186" t="str">
        <f t="shared" si="655"/>
        <v/>
      </c>
      <c r="AP1340" s="186" t="str">
        <f t="shared" si="656"/>
        <v/>
      </c>
      <c r="AQ1340" s="186" t="str">
        <f>IF(AS1340="","",IF(R1340="Refreshment Beverage",ROUND(SUM(VLOOKUP(Q:Q,Rates!G$15:L$19,3,0)*(AS1340-Y1340-Z1340-AA1340)),4),ROUND(SUM(Rates!$K$8*AS1340),4)))</f>
        <v/>
      </c>
      <c r="AR1340" s="184" t="str">
        <f t="shared" si="657"/>
        <v/>
      </c>
      <c r="AS1340" s="185" t="str">
        <f t="shared" si="658"/>
        <v/>
      </c>
      <c r="AT1340" s="177" t="str">
        <f t="shared" si="659"/>
        <v/>
      </c>
      <c r="AU1340" s="13" t="str">
        <f>IF(AX1340="","",IF(R1340="Refreshment Beverage",ROUND((BA1340-Y1340-Z1340-AA1340)*VLOOKUP(VALUE(Q1340),Rates!G$15:L$19,3,0),4),ROUND(AW1340*(VLOOKUP(VALUE(Q1340),Rates!G:L,3,0)),4)))</f>
        <v/>
      </c>
      <c r="AV1340" s="183" t="str">
        <f t="shared" si="660"/>
        <v/>
      </c>
      <c r="AW1340" s="186" t="str">
        <f t="shared" si="661"/>
        <v/>
      </c>
      <c r="AX1340" s="184" t="str">
        <f t="shared" si="662"/>
        <v/>
      </c>
      <c r="AY1340" s="186" t="str">
        <f>IF(AX1340="","",IF(R1340="Refreshment Beverage",ROUND(SUM(AX1340*Rates!K$19),4),ROUND(SUM(AX1340*(Rates!J$8/100)),4)))</f>
        <v/>
      </c>
      <c r="AZ1340" s="183" t="str">
        <f t="shared" si="663"/>
        <v/>
      </c>
      <c r="BA1340" s="185" t="str">
        <f t="shared" si="664"/>
        <v/>
      </c>
      <c r="BD1340" s="171"/>
      <c r="BE1340" s="171"/>
      <c r="BF1340" s="171"/>
      <c r="BG1340" s="171"/>
    </row>
    <row r="1341" spans="1:59" ht="15" customHeight="1" x14ac:dyDescent="0.3">
      <c r="A1341" s="172"/>
      <c r="B1341" s="172"/>
      <c r="C1341" s="172"/>
      <c r="D1341" s="173"/>
      <c r="E1341" s="173"/>
      <c r="F1341" s="173"/>
      <c r="G1341" s="173"/>
      <c r="H1341" s="173"/>
      <c r="I1341" s="174"/>
      <c r="J1341" s="175"/>
      <c r="K1341" s="176" t="str">
        <f t="shared" si="636"/>
        <v/>
      </c>
      <c r="L1341" s="177" t="str">
        <f t="shared" si="637"/>
        <v/>
      </c>
      <c r="M1341" s="178" t="str">
        <f t="shared" si="638"/>
        <v/>
      </c>
      <c r="N1341" s="44" t="str" cm="1">
        <f t="array" ref="N1341">IFERROR(IF(_xlfn.SINGLE(A:A)="","",IF(R1341="Beer",SUM(LOOKUP(2,1/(Rates!$B$3:$B$5&lt;=W1341)/(Rates!$C$3:$C$5&gt;=W1341),Rates!$D$3:$D$5)*(X1341/100)*W1341),IF(R1341="Refreshment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44" t="str">
        <f t="shared" si="639"/>
        <v/>
      </c>
      <c r="P1341" s="13"/>
      <c r="Q1341" s="179" t="str">
        <f t="shared" si="640"/>
        <v/>
      </c>
      <c r="R1341" s="180" t="str">
        <f t="shared" si="641"/>
        <v/>
      </c>
      <c r="S1341" s="13" t="str">
        <f>IF(A1341="","",IF(R1341="Refreshment Beverage",VLOOKUP(VALUE(Q1341),Rates!G$15:L$19,2,0),VLOOKUP(VALUE(Q1341),Rates!G$4:L$8,2,0)))</f>
        <v/>
      </c>
      <c r="T1341" s="13" t="str">
        <f t="shared" si="642"/>
        <v/>
      </c>
      <c r="U1341" s="181" t="str">
        <f t="shared" si="643"/>
        <v/>
      </c>
      <c r="V1341" s="13" t="str">
        <f t="shared" si="644"/>
        <v/>
      </c>
      <c r="W1341" s="13" t="str">
        <f t="shared" si="645"/>
        <v/>
      </c>
      <c r="X1341" s="182" t="str">
        <f t="shared" si="646"/>
        <v/>
      </c>
      <c r="Y1341" s="183" t="str">
        <f>IF(A:A="","",IF(R1341="Refreshment Beverage",VLOOKUP(Q1341,Rates!G$15:L$19,6,0)*W1341,VLOOKUP(Q1341,Rates!G$4:L$12,6,0)*W1341))</f>
        <v/>
      </c>
      <c r="Z1341" s="183" t="str">
        <f t="shared" si="647"/>
        <v/>
      </c>
      <c r="AA1341" s="17">
        <f t="shared" si="635"/>
        <v>0</v>
      </c>
      <c r="AB1341" s="177" t="str" cm="1">
        <f t="array" ref="AB1341">IF(_xlfn.SINGLE(A:A)="","",IF(R1341="Refreshment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177" t="str" cm="1">
        <f t="array" ref="AC1341">IF(_xlfn.SINGLE(A:A)="","",IF(R1341="Refreshment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68">
        <f>IFERROR(IF(OR(Q1341=1,Q1341=2,Q1341=3,Q1341=4),VLOOKUP(Q1341,Rates!$A$31:$B$34,2,0)*W1341,IF(V1341=1,VLOOKUP(U1341,'REB BEV MIN MKUP'!B:E,4,0),IF(V1341&gt;1,VLOOKUP(VALUE(W1341),'REB BEV MIN MKUP'!O:Q,3,0),0))),0)</f>
        <v>0</v>
      </c>
      <c r="AE1341" s="177" t="str">
        <f t="shared" si="648"/>
        <v/>
      </c>
      <c r="AF1341" s="13" t="str">
        <f t="shared" si="649"/>
        <v/>
      </c>
      <c r="AG1341" s="177" t="str">
        <f t="shared" si="650"/>
        <v/>
      </c>
      <c r="AH1341" s="184" t="str">
        <f t="shared" si="651"/>
        <v/>
      </c>
      <c r="AI1341" s="184" t="str">
        <f>IF(AE:AE="","",IF(R1341="Refreshment Beverage",AK1341*(Rates!J$19/100),ROUND(SUM(AH1341*(Rates!$J$8/100)),4)))</f>
        <v/>
      </c>
      <c r="AJ1341" s="183" t="str">
        <f t="shared" si="652"/>
        <v/>
      </c>
      <c r="AK1341" s="185" t="str">
        <f t="shared" si="653"/>
        <v/>
      </c>
      <c r="AL1341" s="177" t="str">
        <f t="shared" si="654"/>
        <v/>
      </c>
      <c r="AM1341" s="13" t="str">
        <f>IF(AS1341="","",IF(R1341="Refreshment Beverage",ROUND(AS1341*Rates!K$19,4),ROUND(AO1341*(VLOOKUP(VALUE(Q1341),Rates!G$4:L$12,3,0)),4)))</f>
        <v/>
      </c>
      <c r="AN1341" s="183" t="str">
        <f>IF(AS1341="","",IF(R1341="Refreshment Beverage",AS1341*(Rates!J$19/100),MAX(AM1341,AB1341)))</f>
        <v/>
      </c>
      <c r="AO1341" s="186" t="str">
        <f t="shared" si="655"/>
        <v/>
      </c>
      <c r="AP1341" s="186" t="str">
        <f t="shared" si="656"/>
        <v/>
      </c>
      <c r="AQ1341" s="186" t="str">
        <f>IF(AS1341="","",IF(R1341="Refreshment Beverage",ROUND(SUM(VLOOKUP(Q:Q,Rates!G$15:L$19,3,0)*(AS1341-Y1341-Z1341-AA1341)),4),ROUND(SUM(Rates!$K$8*AS1341),4)))</f>
        <v/>
      </c>
      <c r="AR1341" s="184" t="str">
        <f t="shared" si="657"/>
        <v/>
      </c>
      <c r="AS1341" s="185" t="str">
        <f t="shared" si="658"/>
        <v/>
      </c>
      <c r="AT1341" s="177" t="str">
        <f t="shared" si="659"/>
        <v/>
      </c>
      <c r="AU1341" s="13" t="str">
        <f>IF(AX1341="","",IF(R1341="Refreshment Beverage",ROUND((BA1341-Y1341-Z1341-AA1341)*VLOOKUP(VALUE(Q1341),Rates!G$15:L$19,3,0),4),ROUND(AW1341*(VLOOKUP(VALUE(Q1341),Rates!G:L,3,0)),4)))</f>
        <v/>
      </c>
      <c r="AV1341" s="183" t="str">
        <f t="shared" si="660"/>
        <v/>
      </c>
      <c r="AW1341" s="186" t="str">
        <f t="shared" si="661"/>
        <v/>
      </c>
      <c r="AX1341" s="184" t="str">
        <f t="shared" si="662"/>
        <v/>
      </c>
      <c r="AY1341" s="186" t="str">
        <f>IF(AX1341="","",IF(R1341="Refreshment Beverage",ROUND(SUM(AX1341*Rates!K$19),4),ROUND(SUM(AX1341*(Rates!J$8/100)),4)))</f>
        <v/>
      </c>
      <c r="AZ1341" s="183" t="str">
        <f t="shared" si="663"/>
        <v/>
      </c>
      <c r="BA1341" s="185" t="str">
        <f t="shared" si="664"/>
        <v/>
      </c>
      <c r="BD1341" s="171"/>
      <c r="BE1341" s="171"/>
      <c r="BF1341" s="171"/>
      <c r="BG1341" s="171"/>
    </row>
    <row r="1342" spans="1:59" ht="15" customHeight="1" x14ac:dyDescent="0.3">
      <c r="A1342" s="172"/>
      <c r="B1342" s="172"/>
      <c r="C1342" s="172"/>
      <c r="D1342" s="173"/>
      <c r="E1342" s="173"/>
      <c r="F1342" s="173"/>
      <c r="G1342" s="173"/>
      <c r="H1342" s="173"/>
      <c r="I1342" s="174"/>
      <c r="J1342" s="175"/>
      <c r="K1342" s="176" t="str">
        <f t="shared" si="636"/>
        <v/>
      </c>
      <c r="L1342" s="177" t="str">
        <f t="shared" si="637"/>
        <v/>
      </c>
      <c r="M1342" s="178" t="str">
        <f t="shared" si="638"/>
        <v/>
      </c>
      <c r="N1342" s="44" t="str" cm="1">
        <f t="array" ref="N1342">IFERROR(IF(_xlfn.SINGLE(A:A)="","",IF(R1342="Beer",SUM(LOOKUP(2,1/(Rates!$B$3:$B$5&lt;=W1342)/(Rates!$C$3:$C$5&gt;=W1342),Rates!$D$3:$D$5)*(X1342/100)*W1342),IF(R1342="Refreshment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44" t="str">
        <f t="shared" si="639"/>
        <v/>
      </c>
      <c r="P1342" s="13"/>
      <c r="Q1342" s="179" t="str">
        <f t="shared" si="640"/>
        <v/>
      </c>
      <c r="R1342" s="180" t="str">
        <f t="shared" si="641"/>
        <v/>
      </c>
      <c r="S1342" s="13" t="str">
        <f>IF(A1342="","",IF(R1342="Refreshment Beverage",VLOOKUP(VALUE(Q1342),Rates!G$15:L$19,2,0),VLOOKUP(VALUE(Q1342),Rates!G$4:L$8,2,0)))</f>
        <v/>
      </c>
      <c r="T1342" s="13" t="str">
        <f t="shared" si="642"/>
        <v/>
      </c>
      <c r="U1342" s="181" t="str">
        <f t="shared" si="643"/>
        <v/>
      </c>
      <c r="V1342" s="13" t="str">
        <f t="shared" si="644"/>
        <v/>
      </c>
      <c r="W1342" s="13" t="str">
        <f t="shared" si="645"/>
        <v/>
      </c>
      <c r="X1342" s="182" t="str">
        <f t="shared" si="646"/>
        <v/>
      </c>
      <c r="Y1342" s="183" t="str">
        <f>IF(A:A="","",IF(R1342="Refreshment Beverage",VLOOKUP(Q1342,Rates!G$15:L$19,6,0)*W1342,VLOOKUP(Q1342,Rates!G$4:L$12,6,0)*W1342))</f>
        <v/>
      </c>
      <c r="Z1342" s="183" t="str">
        <f t="shared" si="647"/>
        <v/>
      </c>
      <c r="AA1342" s="17">
        <f t="shared" si="635"/>
        <v>0</v>
      </c>
      <c r="AB1342" s="177" t="str" cm="1">
        <f t="array" ref="AB1342">IF(_xlfn.SINGLE(A:A)="","",IF(R1342="Refreshment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177" t="str" cm="1">
        <f t="array" ref="AC1342">IF(_xlfn.SINGLE(A:A)="","",IF(R1342="Refreshment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68">
        <f>IFERROR(IF(OR(Q1342=1,Q1342=2,Q1342=3,Q1342=4),VLOOKUP(Q1342,Rates!$A$31:$B$34,2,0)*W1342,IF(V1342=1,VLOOKUP(U1342,'REB BEV MIN MKUP'!B:E,4,0),IF(V1342&gt;1,VLOOKUP(VALUE(W1342),'REB BEV MIN MKUP'!O:Q,3,0),0))),0)</f>
        <v>0</v>
      </c>
      <c r="AE1342" s="177" t="str">
        <f t="shared" si="648"/>
        <v/>
      </c>
      <c r="AF1342" s="13" t="str">
        <f t="shared" si="649"/>
        <v/>
      </c>
      <c r="AG1342" s="177" t="str">
        <f t="shared" si="650"/>
        <v/>
      </c>
      <c r="AH1342" s="184" t="str">
        <f t="shared" si="651"/>
        <v/>
      </c>
      <c r="AI1342" s="184" t="str">
        <f>IF(AE:AE="","",IF(R1342="Refreshment Beverage",AK1342*(Rates!J$19/100),ROUND(SUM(AH1342*(Rates!$J$8/100)),4)))</f>
        <v/>
      </c>
      <c r="AJ1342" s="183" t="str">
        <f t="shared" si="652"/>
        <v/>
      </c>
      <c r="AK1342" s="185" t="str">
        <f t="shared" si="653"/>
        <v/>
      </c>
      <c r="AL1342" s="177" t="str">
        <f t="shared" si="654"/>
        <v/>
      </c>
      <c r="AM1342" s="13" t="str">
        <f>IF(AS1342="","",IF(R1342="Refreshment Beverage",ROUND(AS1342*Rates!K$19,4),ROUND(AO1342*(VLOOKUP(VALUE(Q1342),Rates!G$4:L$12,3,0)),4)))</f>
        <v/>
      </c>
      <c r="AN1342" s="183" t="str">
        <f>IF(AS1342="","",IF(R1342="Refreshment Beverage",AS1342*(Rates!J$19/100),MAX(AM1342,AB1342)))</f>
        <v/>
      </c>
      <c r="AO1342" s="186" t="str">
        <f t="shared" si="655"/>
        <v/>
      </c>
      <c r="AP1342" s="186" t="str">
        <f t="shared" si="656"/>
        <v/>
      </c>
      <c r="AQ1342" s="186" t="str">
        <f>IF(AS1342="","",IF(R1342="Refreshment Beverage",ROUND(SUM(VLOOKUP(Q:Q,Rates!G$15:L$19,3,0)*(AS1342-Y1342-Z1342-AA1342)),4),ROUND(SUM(Rates!$K$8*AS1342),4)))</f>
        <v/>
      </c>
      <c r="AR1342" s="184" t="str">
        <f t="shared" si="657"/>
        <v/>
      </c>
      <c r="AS1342" s="185" t="str">
        <f t="shared" si="658"/>
        <v/>
      </c>
      <c r="AT1342" s="177" t="str">
        <f t="shared" si="659"/>
        <v/>
      </c>
      <c r="AU1342" s="13" t="str">
        <f>IF(AX1342="","",IF(R1342="Refreshment Beverage",ROUND((BA1342-Y1342-Z1342-AA1342)*VLOOKUP(VALUE(Q1342),Rates!G$15:L$19,3,0),4),ROUND(AW1342*(VLOOKUP(VALUE(Q1342),Rates!G:L,3,0)),4)))</f>
        <v/>
      </c>
      <c r="AV1342" s="183" t="str">
        <f t="shared" si="660"/>
        <v/>
      </c>
      <c r="AW1342" s="186" t="str">
        <f t="shared" si="661"/>
        <v/>
      </c>
      <c r="AX1342" s="184" t="str">
        <f t="shared" si="662"/>
        <v/>
      </c>
      <c r="AY1342" s="186" t="str">
        <f>IF(AX1342="","",IF(R1342="Refreshment Beverage",ROUND(SUM(AX1342*Rates!K$19),4),ROUND(SUM(AX1342*(Rates!J$8/100)),4)))</f>
        <v/>
      </c>
      <c r="AZ1342" s="183" t="str">
        <f t="shared" si="663"/>
        <v/>
      </c>
      <c r="BA1342" s="185" t="str">
        <f t="shared" si="664"/>
        <v/>
      </c>
      <c r="BD1342" s="171"/>
      <c r="BE1342" s="171"/>
      <c r="BF1342" s="171"/>
      <c r="BG1342" s="171"/>
    </row>
    <row r="1343" spans="1:59" ht="15" customHeight="1" x14ac:dyDescent="0.3">
      <c r="A1343" s="172"/>
      <c r="B1343" s="172"/>
      <c r="C1343" s="172"/>
      <c r="D1343" s="173"/>
      <c r="E1343" s="173"/>
      <c r="F1343" s="173"/>
      <c r="G1343" s="173"/>
      <c r="H1343" s="173"/>
      <c r="I1343" s="174"/>
      <c r="J1343" s="175"/>
      <c r="K1343" s="176" t="str">
        <f t="shared" si="636"/>
        <v/>
      </c>
      <c r="L1343" s="177" t="str">
        <f t="shared" si="637"/>
        <v/>
      </c>
      <c r="M1343" s="178" t="str">
        <f t="shared" si="638"/>
        <v/>
      </c>
      <c r="N1343" s="44" t="str" cm="1">
        <f t="array" ref="N1343">IFERROR(IF(_xlfn.SINGLE(A:A)="","",IF(R1343="Beer",SUM(LOOKUP(2,1/(Rates!$B$3:$B$5&lt;=W1343)/(Rates!$C$3:$C$5&gt;=W1343),Rates!$D$3:$D$5)*(X1343/100)*W1343),IF(R1343="Refreshment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44" t="str">
        <f t="shared" si="639"/>
        <v/>
      </c>
      <c r="P1343" s="13"/>
      <c r="Q1343" s="179" t="str">
        <f t="shared" si="640"/>
        <v/>
      </c>
      <c r="R1343" s="180" t="str">
        <f t="shared" si="641"/>
        <v/>
      </c>
      <c r="S1343" s="13" t="str">
        <f>IF(A1343="","",IF(R1343="Refreshment Beverage",VLOOKUP(VALUE(Q1343),Rates!G$15:L$19,2,0),VLOOKUP(VALUE(Q1343),Rates!G$4:L$8,2,0)))</f>
        <v/>
      </c>
      <c r="T1343" s="13" t="str">
        <f t="shared" si="642"/>
        <v/>
      </c>
      <c r="U1343" s="181" t="str">
        <f t="shared" si="643"/>
        <v/>
      </c>
      <c r="V1343" s="13" t="str">
        <f t="shared" si="644"/>
        <v/>
      </c>
      <c r="W1343" s="13" t="str">
        <f t="shared" si="645"/>
        <v/>
      </c>
      <c r="X1343" s="182" t="str">
        <f t="shared" si="646"/>
        <v/>
      </c>
      <c r="Y1343" s="183" t="str">
        <f>IF(A:A="","",IF(R1343="Refreshment Beverage",VLOOKUP(Q1343,Rates!G$15:L$19,6,0)*W1343,VLOOKUP(Q1343,Rates!G$4:L$12,6,0)*W1343))</f>
        <v/>
      </c>
      <c r="Z1343" s="183" t="str">
        <f t="shared" si="647"/>
        <v/>
      </c>
      <c r="AA1343" s="17">
        <f t="shared" si="635"/>
        <v>0</v>
      </c>
      <c r="AB1343" s="177" t="str" cm="1">
        <f t="array" ref="AB1343">IF(_xlfn.SINGLE(A:A)="","",IF(R1343="Refreshment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177" t="str" cm="1">
        <f t="array" ref="AC1343">IF(_xlfn.SINGLE(A:A)="","",IF(R1343="Refreshment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68">
        <f>IFERROR(IF(OR(Q1343=1,Q1343=2,Q1343=3,Q1343=4),VLOOKUP(Q1343,Rates!$A$31:$B$34,2,0)*W1343,IF(V1343=1,VLOOKUP(U1343,'REB BEV MIN MKUP'!B:E,4,0),IF(V1343&gt;1,VLOOKUP(VALUE(W1343),'REB BEV MIN MKUP'!O:Q,3,0),0))),0)</f>
        <v>0</v>
      </c>
      <c r="AE1343" s="177" t="str">
        <f t="shared" si="648"/>
        <v/>
      </c>
      <c r="AF1343" s="13" t="str">
        <f t="shared" si="649"/>
        <v/>
      </c>
      <c r="AG1343" s="177" t="str">
        <f t="shared" si="650"/>
        <v/>
      </c>
      <c r="AH1343" s="184" t="str">
        <f t="shared" si="651"/>
        <v/>
      </c>
      <c r="AI1343" s="184" t="str">
        <f>IF(AE:AE="","",IF(R1343="Refreshment Beverage",AK1343*(Rates!J$19/100),ROUND(SUM(AH1343*(Rates!$J$8/100)),4)))</f>
        <v/>
      </c>
      <c r="AJ1343" s="183" t="str">
        <f t="shared" si="652"/>
        <v/>
      </c>
      <c r="AK1343" s="185" t="str">
        <f t="shared" si="653"/>
        <v/>
      </c>
      <c r="AL1343" s="177" t="str">
        <f t="shared" si="654"/>
        <v/>
      </c>
      <c r="AM1343" s="13" t="str">
        <f>IF(AS1343="","",IF(R1343="Refreshment Beverage",ROUND(AS1343*Rates!K$19,4),ROUND(AO1343*(VLOOKUP(VALUE(Q1343),Rates!G$4:L$12,3,0)),4)))</f>
        <v/>
      </c>
      <c r="AN1343" s="183" t="str">
        <f>IF(AS1343="","",IF(R1343="Refreshment Beverage",AS1343*(Rates!J$19/100),MAX(AM1343,AB1343)))</f>
        <v/>
      </c>
      <c r="AO1343" s="186" t="str">
        <f t="shared" si="655"/>
        <v/>
      </c>
      <c r="AP1343" s="186" t="str">
        <f t="shared" si="656"/>
        <v/>
      </c>
      <c r="AQ1343" s="186" t="str">
        <f>IF(AS1343="","",IF(R1343="Refreshment Beverage",ROUND(SUM(VLOOKUP(Q:Q,Rates!G$15:L$19,3,0)*(AS1343-Y1343-Z1343-AA1343)),4),ROUND(SUM(Rates!$K$8*AS1343),4)))</f>
        <v/>
      </c>
      <c r="AR1343" s="184" t="str">
        <f t="shared" si="657"/>
        <v/>
      </c>
      <c r="AS1343" s="185" t="str">
        <f t="shared" si="658"/>
        <v/>
      </c>
      <c r="AT1343" s="177" t="str">
        <f t="shared" si="659"/>
        <v/>
      </c>
      <c r="AU1343" s="13" t="str">
        <f>IF(AX1343="","",IF(R1343="Refreshment Beverage",ROUND((BA1343-Y1343-Z1343-AA1343)*VLOOKUP(VALUE(Q1343),Rates!G$15:L$19,3,0),4),ROUND(AW1343*(VLOOKUP(VALUE(Q1343),Rates!G:L,3,0)),4)))</f>
        <v/>
      </c>
      <c r="AV1343" s="183" t="str">
        <f t="shared" si="660"/>
        <v/>
      </c>
      <c r="AW1343" s="186" t="str">
        <f t="shared" si="661"/>
        <v/>
      </c>
      <c r="AX1343" s="184" t="str">
        <f t="shared" si="662"/>
        <v/>
      </c>
      <c r="AY1343" s="186" t="str">
        <f>IF(AX1343="","",IF(R1343="Refreshment Beverage",ROUND(SUM(AX1343*Rates!K$19),4),ROUND(SUM(AX1343*(Rates!J$8/100)),4)))</f>
        <v/>
      </c>
      <c r="AZ1343" s="183" t="str">
        <f t="shared" si="663"/>
        <v/>
      </c>
      <c r="BA1343" s="185" t="str">
        <f t="shared" si="664"/>
        <v/>
      </c>
      <c r="BD1343" s="171"/>
      <c r="BE1343" s="171"/>
      <c r="BF1343" s="171"/>
      <c r="BG1343" s="171"/>
    </row>
    <row r="1344" spans="1:59" ht="15" customHeight="1" x14ac:dyDescent="0.3">
      <c r="A1344" s="172"/>
      <c r="B1344" s="172"/>
      <c r="C1344" s="172"/>
      <c r="D1344" s="173"/>
      <c r="E1344" s="173"/>
      <c r="F1344" s="173"/>
      <c r="G1344" s="173"/>
      <c r="H1344" s="173"/>
      <c r="I1344" s="174"/>
      <c r="J1344" s="175"/>
      <c r="K1344" s="176" t="str">
        <f t="shared" si="636"/>
        <v/>
      </c>
      <c r="L1344" s="177" t="str">
        <f t="shared" si="637"/>
        <v/>
      </c>
      <c r="M1344" s="178" t="str">
        <f t="shared" si="638"/>
        <v/>
      </c>
      <c r="N1344" s="44" t="str" cm="1">
        <f t="array" ref="N1344">IFERROR(IF(_xlfn.SINGLE(A:A)="","",IF(R1344="Beer",SUM(LOOKUP(2,1/(Rates!$B$3:$B$5&lt;=W1344)/(Rates!$C$3:$C$5&gt;=W1344),Rates!$D$3:$D$5)*(X1344/100)*W1344),IF(R1344="Refreshment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44" t="str">
        <f t="shared" si="639"/>
        <v/>
      </c>
      <c r="P1344" s="13"/>
      <c r="Q1344" s="179" t="str">
        <f t="shared" si="640"/>
        <v/>
      </c>
      <c r="R1344" s="180" t="str">
        <f t="shared" si="641"/>
        <v/>
      </c>
      <c r="S1344" s="13" t="str">
        <f>IF(A1344="","",IF(R1344="Refreshment Beverage",VLOOKUP(VALUE(Q1344),Rates!G$15:L$19,2,0),VLOOKUP(VALUE(Q1344),Rates!G$4:L$8,2,0)))</f>
        <v/>
      </c>
      <c r="T1344" s="13" t="str">
        <f t="shared" si="642"/>
        <v/>
      </c>
      <c r="U1344" s="181" t="str">
        <f t="shared" si="643"/>
        <v/>
      </c>
      <c r="V1344" s="13" t="str">
        <f t="shared" si="644"/>
        <v/>
      </c>
      <c r="W1344" s="13" t="str">
        <f t="shared" si="645"/>
        <v/>
      </c>
      <c r="X1344" s="182" t="str">
        <f t="shared" si="646"/>
        <v/>
      </c>
      <c r="Y1344" s="183" t="str">
        <f>IF(A:A="","",IF(R1344="Refreshment Beverage",VLOOKUP(Q1344,Rates!G$15:L$19,6,0)*W1344,VLOOKUP(Q1344,Rates!G$4:L$12,6,0)*W1344))</f>
        <v/>
      </c>
      <c r="Z1344" s="183" t="str">
        <f t="shared" si="647"/>
        <v/>
      </c>
      <c r="AA1344" s="17">
        <f t="shared" si="635"/>
        <v>0</v>
      </c>
      <c r="AB1344" s="177" t="str" cm="1">
        <f t="array" ref="AB1344">IF(_xlfn.SINGLE(A:A)="","",IF(R1344="Refreshment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177" t="str" cm="1">
        <f t="array" ref="AC1344">IF(_xlfn.SINGLE(A:A)="","",IF(R1344="Refreshment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68">
        <f>IFERROR(IF(OR(Q1344=1,Q1344=2,Q1344=3,Q1344=4),VLOOKUP(Q1344,Rates!$A$31:$B$34,2,0)*W1344,IF(V1344=1,VLOOKUP(U1344,'REB BEV MIN MKUP'!B:E,4,0),IF(V1344&gt;1,VLOOKUP(VALUE(W1344),'REB BEV MIN MKUP'!O:Q,3,0),0))),0)</f>
        <v>0</v>
      </c>
      <c r="AE1344" s="177" t="str">
        <f t="shared" si="648"/>
        <v/>
      </c>
      <c r="AF1344" s="13" t="str">
        <f t="shared" si="649"/>
        <v/>
      </c>
      <c r="AG1344" s="177" t="str">
        <f t="shared" si="650"/>
        <v/>
      </c>
      <c r="AH1344" s="184" t="str">
        <f t="shared" si="651"/>
        <v/>
      </c>
      <c r="AI1344" s="184" t="str">
        <f>IF(AE:AE="","",IF(R1344="Refreshment Beverage",AK1344*(Rates!J$19/100),ROUND(SUM(AH1344*(Rates!$J$8/100)),4)))</f>
        <v/>
      </c>
      <c r="AJ1344" s="183" t="str">
        <f t="shared" si="652"/>
        <v/>
      </c>
      <c r="AK1344" s="185" t="str">
        <f t="shared" si="653"/>
        <v/>
      </c>
      <c r="AL1344" s="177" t="str">
        <f t="shared" si="654"/>
        <v/>
      </c>
      <c r="AM1344" s="13" t="str">
        <f>IF(AS1344="","",IF(R1344="Refreshment Beverage",ROUND(AS1344*Rates!K$19,4),ROUND(AO1344*(VLOOKUP(VALUE(Q1344),Rates!G$4:L$12,3,0)),4)))</f>
        <v/>
      </c>
      <c r="AN1344" s="183" t="str">
        <f>IF(AS1344="","",IF(R1344="Refreshment Beverage",AS1344*(Rates!J$19/100),MAX(AM1344,AB1344)))</f>
        <v/>
      </c>
      <c r="AO1344" s="186" t="str">
        <f t="shared" si="655"/>
        <v/>
      </c>
      <c r="AP1344" s="186" t="str">
        <f t="shared" si="656"/>
        <v/>
      </c>
      <c r="AQ1344" s="186" t="str">
        <f>IF(AS1344="","",IF(R1344="Refreshment Beverage",ROUND(SUM(VLOOKUP(Q:Q,Rates!G$15:L$19,3,0)*(AS1344-Y1344-Z1344-AA1344)),4),ROUND(SUM(Rates!$K$8*AS1344),4)))</f>
        <v/>
      </c>
      <c r="AR1344" s="184" t="str">
        <f t="shared" si="657"/>
        <v/>
      </c>
      <c r="AS1344" s="185" t="str">
        <f t="shared" si="658"/>
        <v/>
      </c>
      <c r="AT1344" s="177" t="str">
        <f t="shared" si="659"/>
        <v/>
      </c>
      <c r="AU1344" s="13" t="str">
        <f>IF(AX1344="","",IF(R1344="Refreshment Beverage",ROUND((BA1344-Y1344-Z1344-AA1344)*VLOOKUP(VALUE(Q1344),Rates!G$15:L$19,3,0),4),ROUND(AW1344*(VLOOKUP(VALUE(Q1344),Rates!G:L,3,0)),4)))</f>
        <v/>
      </c>
      <c r="AV1344" s="183" t="str">
        <f t="shared" si="660"/>
        <v/>
      </c>
      <c r="AW1344" s="186" t="str">
        <f t="shared" si="661"/>
        <v/>
      </c>
      <c r="AX1344" s="184" t="str">
        <f t="shared" si="662"/>
        <v/>
      </c>
      <c r="AY1344" s="186" t="str">
        <f>IF(AX1344="","",IF(R1344="Refreshment Beverage",ROUND(SUM(AX1344*Rates!K$19),4),ROUND(SUM(AX1344*(Rates!J$8/100)),4)))</f>
        <v/>
      </c>
      <c r="AZ1344" s="183" t="str">
        <f t="shared" si="663"/>
        <v/>
      </c>
      <c r="BA1344" s="185" t="str">
        <f t="shared" si="664"/>
        <v/>
      </c>
      <c r="BD1344" s="171"/>
      <c r="BE1344" s="171"/>
      <c r="BF1344" s="171"/>
      <c r="BG1344" s="171"/>
    </row>
    <row r="1345" spans="1:59" ht="15" customHeight="1" x14ac:dyDescent="0.3">
      <c r="A1345" s="172"/>
      <c r="B1345" s="172"/>
      <c r="C1345" s="172"/>
      <c r="D1345" s="173"/>
      <c r="E1345" s="173"/>
      <c r="F1345" s="173"/>
      <c r="G1345" s="173"/>
      <c r="H1345" s="173"/>
      <c r="I1345" s="174"/>
      <c r="J1345" s="175"/>
      <c r="K1345" s="176" t="str">
        <f t="shared" si="636"/>
        <v/>
      </c>
      <c r="L1345" s="177" t="str">
        <f t="shared" si="637"/>
        <v/>
      </c>
      <c r="M1345" s="178" t="str">
        <f t="shared" si="638"/>
        <v/>
      </c>
      <c r="N1345" s="44" t="str" cm="1">
        <f t="array" ref="N1345">IFERROR(IF(_xlfn.SINGLE(A:A)="","",IF(R1345="Beer",SUM(LOOKUP(2,1/(Rates!$B$3:$B$5&lt;=W1345)/(Rates!$C$3:$C$5&gt;=W1345),Rates!$D$3:$D$5)*(X1345/100)*W1345),IF(R1345="Refreshment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44" t="str">
        <f t="shared" si="639"/>
        <v/>
      </c>
      <c r="P1345" s="13"/>
      <c r="Q1345" s="179" t="str">
        <f t="shared" si="640"/>
        <v/>
      </c>
      <c r="R1345" s="180" t="str">
        <f t="shared" si="641"/>
        <v/>
      </c>
      <c r="S1345" s="13" t="str">
        <f>IF(A1345="","",IF(R1345="Refreshment Beverage",VLOOKUP(VALUE(Q1345),Rates!G$15:L$19,2,0),VLOOKUP(VALUE(Q1345),Rates!G$4:L$8,2,0)))</f>
        <v/>
      </c>
      <c r="T1345" s="13" t="str">
        <f t="shared" si="642"/>
        <v/>
      </c>
      <c r="U1345" s="181" t="str">
        <f t="shared" si="643"/>
        <v/>
      </c>
      <c r="V1345" s="13" t="str">
        <f t="shared" si="644"/>
        <v/>
      </c>
      <c r="W1345" s="13" t="str">
        <f t="shared" si="645"/>
        <v/>
      </c>
      <c r="X1345" s="182" t="str">
        <f t="shared" si="646"/>
        <v/>
      </c>
      <c r="Y1345" s="183" t="str">
        <f>IF(A:A="","",IF(R1345="Refreshment Beverage",VLOOKUP(Q1345,Rates!G$15:L$19,6,0)*W1345,VLOOKUP(Q1345,Rates!G$4:L$12,6,0)*W1345))</f>
        <v/>
      </c>
      <c r="Z1345" s="183" t="str">
        <f t="shared" si="647"/>
        <v/>
      </c>
      <c r="AA1345" s="17">
        <f t="shared" si="635"/>
        <v>0</v>
      </c>
      <c r="AB1345" s="177" t="str" cm="1">
        <f t="array" ref="AB1345">IF(_xlfn.SINGLE(A:A)="","",IF(R1345="Refreshment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177" t="str" cm="1">
        <f t="array" ref="AC1345">IF(_xlfn.SINGLE(A:A)="","",IF(R1345="Refreshment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68">
        <f>IFERROR(IF(OR(Q1345=1,Q1345=2,Q1345=3,Q1345=4),VLOOKUP(Q1345,Rates!$A$31:$B$34,2,0)*W1345,IF(V1345=1,VLOOKUP(U1345,'REB BEV MIN MKUP'!B:E,4,0),IF(V1345&gt;1,VLOOKUP(VALUE(W1345),'REB BEV MIN MKUP'!O:Q,3,0),0))),0)</f>
        <v>0</v>
      </c>
      <c r="AE1345" s="177" t="str">
        <f t="shared" si="648"/>
        <v/>
      </c>
      <c r="AF1345" s="13" t="str">
        <f t="shared" si="649"/>
        <v/>
      </c>
      <c r="AG1345" s="177" t="str">
        <f t="shared" si="650"/>
        <v/>
      </c>
      <c r="AH1345" s="184" t="str">
        <f t="shared" si="651"/>
        <v/>
      </c>
      <c r="AI1345" s="184" t="str">
        <f>IF(AE:AE="","",IF(R1345="Refreshment Beverage",AK1345*(Rates!J$19/100),ROUND(SUM(AH1345*(Rates!$J$8/100)),4)))</f>
        <v/>
      </c>
      <c r="AJ1345" s="183" t="str">
        <f t="shared" si="652"/>
        <v/>
      </c>
      <c r="AK1345" s="185" t="str">
        <f t="shared" si="653"/>
        <v/>
      </c>
      <c r="AL1345" s="177" t="str">
        <f t="shared" si="654"/>
        <v/>
      </c>
      <c r="AM1345" s="13" t="str">
        <f>IF(AS1345="","",IF(R1345="Refreshment Beverage",ROUND(AS1345*Rates!K$19,4),ROUND(AO1345*(VLOOKUP(VALUE(Q1345),Rates!G$4:L$12,3,0)),4)))</f>
        <v/>
      </c>
      <c r="AN1345" s="183" t="str">
        <f>IF(AS1345="","",IF(R1345="Refreshment Beverage",AS1345*(Rates!J$19/100),MAX(AM1345,AB1345)))</f>
        <v/>
      </c>
      <c r="AO1345" s="186" t="str">
        <f t="shared" si="655"/>
        <v/>
      </c>
      <c r="AP1345" s="186" t="str">
        <f t="shared" si="656"/>
        <v/>
      </c>
      <c r="AQ1345" s="186" t="str">
        <f>IF(AS1345="","",IF(R1345="Refreshment Beverage",ROUND(SUM(VLOOKUP(Q:Q,Rates!G$15:L$19,3,0)*(AS1345-Y1345-Z1345-AA1345)),4),ROUND(SUM(Rates!$K$8*AS1345),4)))</f>
        <v/>
      </c>
      <c r="AR1345" s="184" t="str">
        <f t="shared" si="657"/>
        <v/>
      </c>
      <c r="AS1345" s="185" t="str">
        <f t="shared" si="658"/>
        <v/>
      </c>
      <c r="AT1345" s="177" t="str">
        <f t="shared" si="659"/>
        <v/>
      </c>
      <c r="AU1345" s="13" t="str">
        <f>IF(AX1345="","",IF(R1345="Refreshment Beverage",ROUND((BA1345-Y1345-Z1345-AA1345)*VLOOKUP(VALUE(Q1345),Rates!G$15:L$19,3,0),4),ROUND(AW1345*(VLOOKUP(VALUE(Q1345),Rates!G:L,3,0)),4)))</f>
        <v/>
      </c>
      <c r="AV1345" s="183" t="str">
        <f t="shared" si="660"/>
        <v/>
      </c>
      <c r="AW1345" s="186" t="str">
        <f t="shared" si="661"/>
        <v/>
      </c>
      <c r="AX1345" s="184" t="str">
        <f t="shared" si="662"/>
        <v/>
      </c>
      <c r="AY1345" s="186" t="str">
        <f>IF(AX1345="","",IF(R1345="Refreshment Beverage",ROUND(SUM(AX1345*Rates!K$19),4),ROUND(SUM(AX1345*(Rates!J$8/100)),4)))</f>
        <v/>
      </c>
      <c r="AZ1345" s="183" t="str">
        <f t="shared" si="663"/>
        <v/>
      </c>
      <c r="BA1345" s="185" t="str">
        <f t="shared" si="664"/>
        <v/>
      </c>
      <c r="BD1345" s="171"/>
      <c r="BE1345" s="171"/>
      <c r="BF1345" s="171"/>
      <c r="BG1345" s="171"/>
    </row>
    <row r="1346" spans="1:59" ht="15" customHeight="1" x14ac:dyDescent="0.3">
      <c r="A1346" s="172"/>
      <c r="B1346" s="172"/>
      <c r="C1346" s="172"/>
      <c r="D1346" s="173"/>
      <c r="E1346" s="173"/>
      <c r="F1346" s="173"/>
      <c r="G1346" s="173"/>
      <c r="H1346" s="173"/>
      <c r="I1346" s="174"/>
      <c r="J1346" s="175"/>
      <c r="K1346" s="176" t="str">
        <f t="shared" si="636"/>
        <v/>
      </c>
      <c r="L1346" s="177" t="str">
        <f t="shared" si="637"/>
        <v/>
      </c>
      <c r="M1346" s="178" t="str">
        <f t="shared" si="638"/>
        <v/>
      </c>
      <c r="N1346" s="44" t="str" cm="1">
        <f t="array" ref="N1346">IFERROR(IF(_xlfn.SINGLE(A:A)="","",IF(R1346="Beer",SUM(LOOKUP(2,1/(Rates!$B$3:$B$5&lt;=W1346)/(Rates!$C$3:$C$5&gt;=W1346),Rates!$D$3:$D$5)*(X1346/100)*W1346),IF(R1346="Refreshment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44" t="str">
        <f t="shared" si="639"/>
        <v/>
      </c>
      <c r="P1346" s="13"/>
      <c r="Q1346" s="179" t="str">
        <f t="shared" si="640"/>
        <v/>
      </c>
      <c r="R1346" s="180" t="str">
        <f t="shared" si="641"/>
        <v/>
      </c>
      <c r="S1346" s="13" t="str">
        <f>IF(A1346="","",IF(R1346="Refreshment Beverage",VLOOKUP(VALUE(Q1346),Rates!G$15:L$19,2,0),VLOOKUP(VALUE(Q1346),Rates!G$4:L$8,2,0)))</f>
        <v/>
      </c>
      <c r="T1346" s="13" t="str">
        <f t="shared" si="642"/>
        <v/>
      </c>
      <c r="U1346" s="181" t="str">
        <f t="shared" si="643"/>
        <v/>
      </c>
      <c r="V1346" s="13" t="str">
        <f t="shared" si="644"/>
        <v/>
      </c>
      <c r="W1346" s="13" t="str">
        <f t="shared" si="645"/>
        <v/>
      </c>
      <c r="X1346" s="182" t="str">
        <f t="shared" si="646"/>
        <v/>
      </c>
      <c r="Y1346" s="183" t="str">
        <f>IF(A:A="","",IF(R1346="Refreshment Beverage",VLOOKUP(Q1346,Rates!G$15:L$19,6,0)*W1346,VLOOKUP(Q1346,Rates!G$4:L$12,6,0)*W1346))</f>
        <v/>
      </c>
      <c r="Z1346" s="183" t="str">
        <f t="shared" si="647"/>
        <v/>
      </c>
      <c r="AA1346" s="17">
        <f t="shared" si="635"/>
        <v>0</v>
      </c>
      <c r="AB1346" s="177" t="str" cm="1">
        <f t="array" ref="AB1346">IF(_xlfn.SINGLE(A:A)="","",IF(R1346="Refreshment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177" t="str" cm="1">
        <f t="array" ref="AC1346">IF(_xlfn.SINGLE(A:A)="","",IF(R1346="Refreshment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68">
        <f>IFERROR(IF(OR(Q1346=1,Q1346=2,Q1346=3,Q1346=4),VLOOKUP(Q1346,Rates!$A$31:$B$34,2,0)*W1346,IF(V1346=1,VLOOKUP(U1346,'REB BEV MIN MKUP'!B:E,4,0),IF(V1346&gt;1,VLOOKUP(VALUE(W1346),'REB BEV MIN MKUP'!O:Q,3,0),0))),0)</f>
        <v>0</v>
      </c>
      <c r="AE1346" s="177" t="str">
        <f t="shared" si="648"/>
        <v/>
      </c>
      <c r="AF1346" s="13" t="str">
        <f t="shared" si="649"/>
        <v/>
      </c>
      <c r="AG1346" s="177" t="str">
        <f t="shared" si="650"/>
        <v/>
      </c>
      <c r="AH1346" s="184" t="str">
        <f t="shared" si="651"/>
        <v/>
      </c>
      <c r="AI1346" s="184" t="str">
        <f>IF(AE:AE="","",IF(R1346="Refreshment Beverage",AK1346*(Rates!J$19/100),ROUND(SUM(AH1346*(Rates!$J$8/100)),4)))</f>
        <v/>
      </c>
      <c r="AJ1346" s="183" t="str">
        <f t="shared" si="652"/>
        <v/>
      </c>
      <c r="AK1346" s="185" t="str">
        <f t="shared" si="653"/>
        <v/>
      </c>
      <c r="AL1346" s="177" t="str">
        <f t="shared" si="654"/>
        <v/>
      </c>
      <c r="AM1346" s="13" t="str">
        <f>IF(AS1346="","",IF(R1346="Refreshment Beverage",ROUND(AS1346*Rates!K$19,4),ROUND(AO1346*(VLOOKUP(VALUE(Q1346),Rates!G$4:L$12,3,0)),4)))</f>
        <v/>
      </c>
      <c r="AN1346" s="183" t="str">
        <f>IF(AS1346="","",IF(R1346="Refreshment Beverage",AS1346*(Rates!J$19/100),MAX(AM1346,AB1346)))</f>
        <v/>
      </c>
      <c r="AO1346" s="186" t="str">
        <f t="shared" si="655"/>
        <v/>
      </c>
      <c r="AP1346" s="186" t="str">
        <f t="shared" si="656"/>
        <v/>
      </c>
      <c r="AQ1346" s="186" t="str">
        <f>IF(AS1346="","",IF(R1346="Refreshment Beverage",ROUND(SUM(VLOOKUP(Q:Q,Rates!G$15:L$19,3,0)*(AS1346-Y1346-Z1346-AA1346)),4),ROUND(SUM(Rates!$K$8*AS1346),4)))</f>
        <v/>
      </c>
      <c r="AR1346" s="184" t="str">
        <f t="shared" si="657"/>
        <v/>
      </c>
      <c r="AS1346" s="185" t="str">
        <f t="shared" si="658"/>
        <v/>
      </c>
      <c r="AT1346" s="177" t="str">
        <f t="shared" si="659"/>
        <v/>
      </c>
      <c r="AU1346" s="13" t="str">
        <f>IF(AX1346="","",IF(R1346="Refreshment Beverage",ROUND((BA1346-Y1346-Z1346-AA1346)*VLOOKUP(VALUE(Q1346),Rates!G$15:L$19,3,0),4),ROUND(AW1346*(VLOOKUP(VALUE(Q1346),Rates!G:L,3,0)),4)))</f>
        <v/>
      </c>
      <c r="AV1346" s="183" t="str">
        <f t="shared" si="660"/>
        <v/>
      </c>
      <c r="AW1346" s="186" t="str">
        <f t="shared" si="661"/>
        <v/>
      </c>
      <c r="AX1346" s="184" t="str">
        <f t="shared" si="662"/>
        <v/>
      </c>
      <c r="AY1346" s="186" t="str">
        <f>IF(AX1346="","",IF(R1346="Refreshment Beverage",ROUND(SUM(AX1346*Rates!K$19),4),ROUND(SUM(AX1346*(Rates!J$8/100)),4)))</f>
        <v/>
      </c>
      <c r="AZ1346" s="183" t="str">
        <f t="shared" si="663"/>
        <v/>
      </c>
      <c r="BA1346" s="185" t="str">
        <f t="shared" si="664"/>
        <v/>
      </c>
      <c r="BD1346" s="171"/>
      <c r="BE1346" s="171"/>
      <c r="BF1346" s="171"/>
      <c r="BG1346" s="171"/>
    </row>
    <row r="1347" spans="1:59" ht="15" customHeight="1" x14ac:dyDescent="0.3">
      <c r="A1347" s="172"/>
      <c r="B1347" s="172"/>
      <c r="C1347" s="172"/>
      <c r="D1347" s="173"/>
      <c r="E1347" s="173"/>
      <c r="F1347" s="173"/>
      <c r="G1347" s="173"/>
      <c r="H1347" s="173"/>
      <c r="I1347" s="174"/>
      <c r="J1347" s="175"/>
      <c r="K1347" s="176" t="str">
        <f t="shared" si="636"/>
        <v/>
      </c>
      <c r="L1347" s="177" t="str">
        <f t="shared" si="637"/>
        <v/>
      </c>
      <c r="M1347" s="178" t="str">
        <f t="shared" si="638"/>
        <v/>
      </c>
      <c r="N1347" s="44" t="str" cm="1">
        <f t="array" ref="N1347">IFERROR(IF(_xlfn.SINGLE(A:A)="","",IF(R1347="Beer",SUM(LOOKUP(2,1/(Rates!$B$3:$B$5&lt;=W1347)/(Rates!$C$3:$C$5&gt;=W1347),Rates!$D$3:$D$5)*(X1347/100)*W1347),IF(R1347="Refreshment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44" t="str">
        <f t="shared" si="639"/>
        <v/>
      </c>
      <c r="P1347" s="13"/>
      <c r="Q1347" s="179" t="str">
        <f t="shared" si="640"/>
        <v/>
      </c>
      <c r="R1347" s="180" t="str">
        <f t="shared" si="641"/>
        <v/>
      </c>
      <c r="S1347" s="13" t="str">
        <f>IF(A1347="","",IF(R1347="Refreshment Beverage",VLOOKUP(VALUE(Q1347),Rates!G$15:L$19,2,0),VLOOKUP(VALUE(Q1347),Rates!G$4:L$8,2,0)))</f>
        <v/>
      </c>
      <c r="T1347" s="13" t="str">
        <f t="shared" si="642"/>
        <v/>
      </c>
      <c r="U1347" s="181" t="str">
        <f t="shared" si="643"/>
        <v/>
      </c>
      <c r="V1347" s="13" t="str">
        <f t="shared" si="644"/>
        <v/>
      </c>
      <c r="W1347" s="13" t="str">
        <f t="shared" si="645"/>
        <v/>
      </c>
      <c r="X1347" s="182" t="str">
        <f t="shared" si="646"/>
        <v/>
      </c>
      <c r="Y1347" s="183" t="str">
        <f>IF(A:A="","",IF(R1347="Refreshment Beverage",VLOOKUP(Q1347,Rates!G$15:L$19,6,0)*W1347,VLOOKUP(Q1347,Rates!G$4:L$12,6,0)*W1347))</f>
        <v/>
      </c>
      <c r="Z1347" s="183" t="str">
        <f t="shared" si="647"/>
        <v/>
      </c>
      <c r="AA1347" s="17">
        <f t="shared" si="635"/>
        <v>0</v>
      </c>
      <c r="AB1347" s="177" t="str" cm="1">
        <f t="array" ref="AB1347">IF(_xlfn.SINGLE(A:A)="","",IF(R1347="Refreshment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177" t="str" cm="1">
        <f t="array" ref="AC1347">IF(_xlfn.SINGLE(A:A)="","",IF(R1347="Refreshment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68">
        <f>IFERROR(IF(OR(Q1347=1,Q1347=2,Q1347=3,Q1347=4),VLOOKUP(Q1347,Rates!$A$31:$B$34,2,0)*W1347,IF(V1347=1,VLOOKUP(U1347,'REB BEV MIN MKUP'!B:E,4,0),IF(V1347&gt;1,VLOOKUP(VALUE(W1347),'REB BEV MIN MKUP'!O:Q,3,0),0))),0)</f>
        <v>0</v>
      </c>
      <c r="AE1347" s="177" t="str">
        <f t="shared" si="648"/>
        <v/>
      </c>
      <c r="AF1347" s="13" t="str">
        <f t="shared" si="649"/>
        <v/>
      </c>
      <c r="AG1347" s="177" t="str">
        <f t="shared" si="650"/>
        <v/>
      </c>
      <c r="AH1347" s="184" t="str">
        <f t="shared" si="651"/>
        <v/>
      </c>
      <c r="AI1347" s="184" t="str">
        <f>IF(AE:AE="","",IF(R1347="Refreshment Beverage",AK1347*(Rates!J$19/100),ROUND(SUM(AH1347*(Rates!$J$8/100)),4)))</f>
        <v/>
      </c>
      <c r="AJ1347" s="183" t="str">
        <f t="shared" si="652"/>
        <v/>
      </c>
      <c r="AK1347" s="185" t="str">
        <f t="shared" si="653"/>
        <v/>
      </c>
      <c r="AL1347" s="177" t="str">
        <f t="shared" si="654"/>
        <v/>
      </c>
      <c r="AM1347" s="13" t="str">
        <f>IF(AS1347="","",IF(R1347="Refreshment Beverage",ROUND(AS1347*Rates!K$19,4),ROUND(AO1347*(VLOOKUP(VALUE(Q1347),Rates!G$4:L$12,3,0)),4)))</f>
        <v/>
      </c>
      <c r="AN1347" s="183" t="str">
        <f>IF(AS1347="","",IF(R1347="Refreshment Beverage",AS1347*(Rates!J$19/100),MAX(AM1347,AB1347)))</f>
        <v/>
      </c>
      <c r="AO1347" s="186" t="str">
        <f t="shared" si="655"/>
        <v/>
      </c>
      <c r="AP1347" s="186" t="str">
        <f t="shared" si="656"/>
        <v/>
      </c>
      <c r="AQ1347" s="186" t="str">
        <f>IF(AS1347="","",IF(R1347="Refreshment Beverage",ROUND(SUM(VLOOKUP(Q:Q,Rates!G$15:L$19,3,0)*(AS1347-Y1347-Z1347-AA1347)),4),ROUND(SUM(Rates!$K$8*AS1347),4)))</f>
        <v/>
      </c>
      <c r="AR1347" s="184" t="str">
        <f t="shared" si="657"/>
        <v/>
      </c>
      <c r="AS1347" s="185" t="str">
        <f t="shared" si="658"/>
        <v/>
      </c>
      <c r="AT1347" s="177" t="str">
        <f t="shared" si="659"/>
        <v/>
      </c>
      <c r="AU1347" s="13" t="str">
        <f>IF(AX1347="","",IF(R1347="Refreshment Beverage",ROUND((BA1347-Y1347-Z1347-AA1347)*VLOOKUP(VALUE(Q1347),Rates!G$15:L$19,3,0),4),ROUND(AW1347*(VLOOKUP(VALUE(Q1347),Rates!G:L,3,0)),4)))</f>
        <v/>
      </c>
      <c r="AV1347" s="183" t="str">
        <f t="shared" si="660"/>
        <v/>
      </c>
      <c r="AW1347" s="186" t="str">
        <f t="shared" si="661"/>
        <v/>
      </c>
      <c r="AX1347" s="184" t="str">
        <f t="shared" si="662"/>
        <v/>
      </c>
      <c r="AY1347" s="186" t="str">
        <f>IF(AX1347="","",IF(R1347="Refreshment Beverage",ROUND(SUM(AX1347*Rates!K$19),4),ROUND(SUM(AX1347*(Rates!J$8/100)),4)))</f>
        <v/>
      </c>
      <c r="AZ1347" s="183" t="str">
        <f t="shared" si="663"/>
        <v/>
      </c>
      <c r="BA1347" s="185" t="str">
        <f t="shared" si="664"/>
        <v/>
      </c>
      <c r="BD1347" s="171"/>
      <c r="BE1347" s="171"/>
      <c r="BF1347" s="171"/>
      <c r="BG1347" s="171"/>
    </row>
    <row r="1348" spans="1:59" ht="15" customHeight="1" x14ac:dyDescent="0.3">
      <c r="A1348" s="172"/>
      <c r="B1348" s="172"/>
      <c r="C1348" s="172"/>
      <c r="D1348" s="173"/>
      <c r="E1348" s="173"/>
      <c r="F1348" s="173"/>
      <c r="G1348" s="173"/>
      <c r="H1348" s="173"/>
      <c r="I1348" s="174"/>
      <c r="J1348" s="175"/>
      <c r="K1348" s="176" t="str">
        <f t="shared" si="636"/>
        <v/>
      </c>
      <c r="L1348" s="177" t="str">
        <f t="shared" si="637"/>
        <v/>
      </c>
      <c r="M1348" s="178" t="str">
        <f t="shared" si="638"/>
        <v/>
      </c>
      <c r="N1348" s="44" t="str" cm="1">
        <f t="array" ref="N1348">IFERROR(IF(_xlfn.SINGLE(A:A)="","",IF(R1348="Beer",SUM(LOOKUP(2,1/(Rates!$B$3:$B$5&lt;=W1348)/(Rates!$C$3:$C$5&gt;=W1348),Rates!$D$3:$D$5)*(X1348/100)*W1348),IF(R1348="Refreshment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44" t="str">
        <f t="shared" si="639"/>
        <v/>
      </c>
      <c r="P1348" s="13"/>
      <c r="Q1348" s="179" t="str">
        <f t="shared" si="640"/>
        <v/>
      </c>
      <c r="R1348" s="180" t="str">
        <f t="shared" si="641"/>
        <v/>
      </c>
      <c r="S1348" s="13" t="str">
        <f>IF(A1348="","",IF(R1348="Refreshment Beverage",VLOOKUP(VALUE(Q1348),Rates!G$15:L$19,2,0),VLOOKUP(VALUE(Q1348),Rates!G$4:L$8,2,0)))</f>
        <v/>
      </c>
      <c r="T1348" s="13" t="str">
        <f t="shared" si="642"/>
        <v/>
      </c>
      <c r="U1348" s="181" t="str">
        <f t="shared" si="643"/>
        <v/>
      </c>
      <c r="V1348" s="13" t="str">
        <f t="shared" si="644"/>
        <v/>
      </c>
      <c r="W1348" s="13" t="str">
        <f t="shared" si="645"/>
        <v/>
      </c>
      <c r="X1348" s="182" t="str">
        <f t="shared" si="646"/>
        <v/>
      </c>
      <c r="Y1348" s="183" t="str">
        <f>IF(A:A="","",IF(R1348="Refreshment Beverage",VLOOKUP(Q1348,Rates!G$15:L$19,6,0)*W1348,VLOOKUP(Q1348,Rates!G$4:L$12,6,0)*W1348))</f>
        <v/>
      </c>
      <c r="Z1348" s="183" t="str">
        <f t="shared" si="647"/>
        <v/>
      </c>
      <c r="AA1348" s="17">
        <f t="shared" si="635"/>
        <v>0</v>
      </c>
      <c r="AB1348" s="177" t="str" cm="1">
        <f t="array" ref="AB1348">IF(_xlfn.SINGLE(A:A)="","",IF(R1348="Refreshment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177" t="str" cm="1">
        <f t="array" ref="AC1348">IF(_xlfn.SINGLE(A:A)="","",IF(R1348="Refreshment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68">
        <f>IFERROR(IF(OR(Q1348=1,Q1348=2,Q1348=3,Q1348=4),VLOOKUP(Q1348,Rates!$A$31:$B$34,2,0)*W1348,IF(V1348=1,VLOOKUP(U1348,'REB BEV MIN MKUP'!B:E,4,0),IF(V1348&gt;1,VLOOKUP(VALUE(W1348),'REB BEV MIN MKUP'!O:Q,3,0),0))),0)</f>
        <v>0</v>
      </c>
      <c r="AE1348" s="177" t="str">
        <f t="shared" si="648"/>
        <v/>
      </c>
      <c r="AF1348" s="13" t="str">
        <f t="shared" si="649"/>
        <v/>
      </c>
      <c r="AG1348" s="177" t="str">
        <f t="shared" si="650"/>
        <v/>
      </c>
      <c r="AH1348" s="184" t="str">
        <f t="shared" si="651"/>
        <v/>
      </c>
      <c r="AI1348" s="184" t="str">
        <f>IF(AE:AE="","",IF(R1348="Refreshment Beverage",AK1348*(Rates!J$19/100),ROUND(SUM(AH1348*(Rates!$J$8/100)),4)))</f>
        <v/>
      </c>
      <c r="AJ1348" s="183" t="str">
        <f t="shared" si="652"/>
        <v/>
      </c>
      <c r="AK1348" s="185" t="str">
        <f t="shared" si="653"/>
        <v/>
      </c>
      <c r="AL1348" s="177" t="str">
        <f t="shared" si="654"/>
        <v/>
      </c>
      <c r="AM1348" s="13" t="str">
        <f>IF(AS1348="","",IF(R1348="Refreshment Beverage",ROUND(AS1348*Rates!K$19,4),ROUND(AO1348*(VLOOKUP(VALUE(Q1348),Rates!G$4:L$12,3,0)),4)))</f>
        <v/>
      </c>
      <c r="AN1348" s="183" t="str">
        <f>IF(AS1348="","",IF(R1348="Refreshment Beverage",AS1348*(Rates!J$19/100),MAX(AM1348,AB1348)))</f>
        <v/>
      </c>
      <c r="AO1348" s="186" t="str">
        <f t="shared" si="655"/>
        <v/>
      </c>
      <c r="AP1348" s="186" t="str">
        <f t="shared" si="656"/>
        <v/>
      </c>
      <c r="AQ1348" s="186" t="str">
        <f>IF(AS1348="","",IF(R1348="Refreshment Beverage",ROUND(SUM(VLOOKUP(Q:Q,Rates!G$15:L$19,3,0)*(AS1348-Y1348-Z1348-AA1348)),4),ROUND(SUM(Rates!$K$8*AS1348),4)))</f>
        <v/>
      </c>
      <c r="AR1348" s="184" t="str">
        <f t="shared" si="657"/>
        <v/>
      </c>
      <c r="AS1348" s="185" t="str">
        <f t="shared" si="658"/>
        <v/>
      </c>
      <c r="AT1348" s="177" t="str">
        <f t="shared" si="659"/>
        <v/>
      </c>
      <c r="AU1348" s="13" t="str">
        <f>IF(AX1348="","",IF(R1348="Refreshment Beverage",ROUND((BA1348-Y1348-Z1348-AA1348)*VLOOKUP(VALUE(Q1348),Rates!G$15:L$19,3,0),4),ROUND(AW1348*(VLOOKUP(VALUE(Q1348),Rates!G:L,3,0)),4)))</f>
        <v/>
      </c>
      <c r="AV1348" s="183" t="str">
        <f t="shared" si="660"/>
        <v/>
      </c>
      <c r="AW1348" s="186" t="str">
        <f t="shared" si="661"/>
        <v/>
      </c>
      <c r="AX1348" s="184" t="str">
        <f t="shared" si="662"/>
        <v/>
      </c>
      <c r="AY1348" s="186" t="str">
        <f>IF(AX1348="","",IF(R1348="Refreshment Beverage",ROUND(SUM(AX1348*Rates!K$19),4),ROUND(SUM(AX1348*(Rates!J$8/100)),4)))</f>
        <v/>
      </c>
      <c r="AZ1348" s="183" t="str">
        <f t="shared" si="663"/>
        <v/>
      </c>
      <c r="BA1348" s="185" t="str">
        <f t="shared" si="664"/>
        <v/>
      </c>
      <c r="BD1348" s="171"/>
      <c r="BE1348" s="171"/>
      <c r="BF1348" s="171"/>
      <c r="BG1348" s="171"/>
    </row>
    <row r="1349" spans="1:59" ht="15" customHeight="1" x14ac:dyDescent="0.3">
      <c r="A1349" s="172"/>
      <c r="B1349" s="172"/>
      <c r="C1349" s="172"/>
      <c r="D1349" s="173"/>
      <c r="E1349" s="173"/>
      <c r="F1349" s="173"/>
      <c r="G1349" s="173"/>
      <c r="H1349" s="173"/>
      <c r="I1349" s="174"/>
      <c r="J1349" s="175"/>
      <c r="K1349" s="176" t="str">
        <f t="shared" si="636"/>
        <v/>
      </c>
      <c r="L1349" s="177" t="str">
        <f t="shared" si="637"/>
        <v/>
      </c>
      <c r="M1349" s="178" t="str">
        <f t="shared" si="638"/>
        <v/>
      </c>
      <c r="N1349" s="44" t="str" cm="1">
        <f t="array" ref="N1349">IFERROR(IF(_xlfn.SINGLE(A:A)="","",IF(R1349="Beer",SUM(LOOKUP(2,1/(Rates!$B$3:$B$5&lt;=W1349)/(Rates!$C$3:$C$5&gt;=W1349),Rates!$D$3:$D$5)*(X1349/100)*W1349),IF(R1349="Refreshment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44" t="str">
        <f t="shared" si="639"/>
        <v/>
      </c>
      <c r="P1349" s="13"/>
      <c r="Q1349" s="179" t="str">
        <f t="shared" si="640"/>
        <v/>
      </c>
      <c r="R1349" s="180" t="str">
        <f t="shared" si="641"/>
        <v/>
      </c>
      <c r="S1349" s="13" t="str">
        <f>IF(A1349="","",IF(R1349="Refreshment Beverage",VLOOKUP(VALUE(Q1349),Rates!G$15:L$19,2,0),VLOOKUP(VALUE(Q1349),Rates!G$4:L$8,2,0)))</f>
        <v/>
      </c>
      <c r="T1349" s="13" t="str">
        <f t="shared" si="642"/>
        <v/>
      </c>
      <c r="U1349" s="181" t="str">
        <f t="shared" si="643"/>
        <v/>
      </c>
      <c r="V1349" s="13" t="str">
        <f t="shared" si="644"/>
        <v/>
      </c>
      <c r="W1349" s="13" t="str">
        <f t="shared" si="645"/>
        <v/>
      </c>
      <c r="X1349" s="182" t="str">
        <f t="shared" si="646"/>
        <v/>
      </c>
      <c r="Y1349" s="183" t="str">
        <f>IF(A:A="","",IF(R1349="Refreshment Beverage",VLOOKUP(Q1349,Rates!G$15:L$19,6,0)*W1349,VLOOKUP(Q1349,Rates!G$4:L$12,6,0)*W1349))</f>
        <v/>
      </c>
      <c r="Z1349" s="183" t="str">
        <f t="shared" si="647"/>
        <v/>
      </c>
      <c r="AA1349" s="17">
        <f t="shared" si="635"/>
        <v>0</v>
      </c>
      <c r="AB1349" s="177" t="str" cm="1">
        <f t="array" ref="AB1349">IF(_xlfn.SINGLE(A:A)="","",IF(R1349="Refreshment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177" t="str" cm="1">
        <f t="array" ref="AC1349">IF(_xlfn.SINGLE(A:A)="","",IF(R1349="Refreshment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68">
        <f>IFERROR(IF(OR(Q1349=1,Q1349=2,Q1349=3,Q1349=4),VLOOKUP(Q1349,Rates!$A$31:$B$34,2,0)*W1349,IF(V1349=1,VLOOKUP(U1349,'REB BEV MIN MKUP'!B:E,4,0),IF(V1349&gt;1,VLOOKUP(VALUE(W1349),'REB BEV MIN MKUP'!O:Q,3,0),0))),0)</f>
        <v>0</v>
      </c>
      <c r="AE1349" s="177" t="str">
        <f t="shared" si="648"/>
        <v/>
      </c>
      <c r="AF1349" s="13" t="str">
        <f t="shared" si="649"/>
        <v/>
      </c>
      <c r="AG1349" s="177" t="str">
        <f t="shared" si="650"/>
        <v/>
      </c>
      <c r="AH1349" s="184" t="str">
        <f t="shared" si="651"/>
        <v/>
      </c>
      <c r="AI1349" s="184" t="str">
        <f>IF(AE:AE="","",IF(R1349="Refreshment Beverage",AK1349*(Rates!J$19/100),ROUND(SUM(AH1349*(Rates!$J$8/100)),4)))</f>
        <v/>
      </c>
      <c r="AJ1349" s="183" t="str">
        <f t="shared" si="652"/>
        <v/>
      </c>
      <c r="AK1349" s="185" t="str">
        <f t="shared" si="653"/>
        <v/>
      </c>
      <c r="AL1349" s="177" t="str">
        <f t="shared" si="654"/>
        <v/>
      </c>
      <c r="AM1349" s="13" t="str">
        <f>IF(AS1349="","",IF(R1349="Refreshment Beverage",ROUND(AS1349*Rates!K$19,4),ROUND(AO1349*(VLOOKUP(VALUE(Q1349),Rates!G$4:L$12,3,0)),4)))</f>
        <v/>
      </c>
      <c r="AN1349" s="183" t="str">
        <f>IF(AS1349="","",IF(R1349="Refreshment Beverage",AS1349*(Rates!J$19/100),MAX(AM1349,AB1349)))</f>
        <v/>
      </c>
      <c r="AO1349" s="186" t="str">
        <f t="shared" si="655"/>
        <v/>
      </c>
      <c r="AP1349" s="186" t="str">
        <f t="shared" si="656"/>
        <v/>
      </c>
      <c r="AQ1349" s="186" t="str">
        <f>IF(AS1349="","",IF(R1349="Refreshment Beverage",ROUND(SUM(VLOOKUP(Q:Q,Rates!G$15:L$19,3,0)*(AS1349-Y1349-Z1349-AA1349)),4),ROUND(SUM(Rates!$K$8*AS1349),4)))</f>
        <v/>
      </c>
      <c r="AR1349" s="184" t="str">
        <f t="shared" si="657"/>
        <v/>
      </c>
      <c r="AS1349" s="185" t="str">
        <f t="shared" si="658"/>
        <v/>
      </c>
      <c r="AT1349" s="177" t="str">
        <f t="shared" si="659"/>
        <v/>
      </c>
      <c r="AU1349" s="13" t="str">
        <f>IF(AX1349="","",IF(R1349="Refreshment Beverage",ROUND((BA1349-Y1349-Z1349-AA1349)*VLOOKUP(VALUE(Q1349),Rates!G$15:L$19,3,0),4),ROUND(AW1349*(VLOOKUP(VALUE(Q1349),Rates!G:L,3,0)),4)))</f>
        <v/>
      </c>
      <c r="AV1349" s="183" t="str">
        <f t="shared" si="660"/>
        <v/>
      </c>
      <c r="AW1349" s="186" t="str">
        <f t="shared" si="661"/>
        <v/>
      </c>
      <c r="AX1349" s="184" t="str">
        <f t="shared" si="662"/>
        <v/>
      </c>
      <c r="AY1349" s="186" t="str">
        <f>IF(AX1349="","",IF(R1349="Refreshment Beverage",ROUND(SUM(AX1349*Rates!K$19),4),ROUND(SUM(AX1349*(Rates!J$8/100)),4)))</f>
        <v/>
      </c>
      <c r="AZ1349" s="183" t="str">
        <f t="shared" si="663"/>
        <v/>
      </c>
      <c r="BA1349" s="185" t="str">
        <f t="shared" si="664"/>
        <v/>
      </c>
      <c r="BD1349" s="171"/>
      <c r="BE1349" s="171"/>
      <c r="BF1349" s="171"/>
      <c r="BG1349" s="171"/>
    </row>
    <row r="1350" spans="1:59" ht="15" customHeight="1" x14ac:dyDescent="0.3">
      <c r="A1350" s="172"/>
      <c r="B1350" s="172"/>
      <c r="C1350" s="172"/>
      <c r="D1350" s="173"/>
      <c r="E1350" s="173"/>
      <c r="F1350" s="173"/>
      <c r="G1350" s="173"/>
      <c r="H1350" s="173"/>
      <c r="I1350" s="174"/>
      <c r="J1350" s="175"/>
      <c r="K1350" s="176" t="str">
        <f t="shared" si="636"/>
        <v/>
      </c>
      <c r="L1350" s="177" t="str">
        <f t="shared" si="637"/>
        <v/>
      </c>
      <c r="M1350" s="178" t="str">
        <f t="shared" si="638"/>
        <v/>
      </c>
      <c r="N1350" s="44" t="str" cm="1">
        <f t="array" ref="N1350">IFERROR(IF(_xlfn.SINGLE(A:A)="","",IF(R1350="Beer",SUM(LOOKUP(2,1/(Rates!$B$3:$B$5&lt;=W1350)/(Rates!$C$3:$C$5&gt;=W1350),Rates!$D$3:$D$5)*(X1350/100)*W1350),IF(R1350="Refreshment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44" t="str">
        <f t="shared" si="639"/>
        <v/>
      </c>
      <c r="P1350" s="13"/>
      <c r="Q1350" s="179" t="str">
        <f t="shared" si="640"/>
        <v/>
      </c>
      <c r="R1350" s="180" t="str">
        <f t="shared" si="641"/>
        <v/>
      </c>
      <c r="S1350" s="13" t="str">
        <f>IF(A1350="","",IF(R1350="Refreshment Beverage",VLOOKUP(VALUE(Q1350),Rates!G$15:L$19,2,0),VLOOKUP(VALUE(Q1350),Rates!G$4:L$8,2,0)))</f>
        <v/>
      </c>
      <c r="T1350" s="13" t="str">
        <f t="shared" si="642"/>
        <v/>
      </c>
      <c r="U1350" s="181" t="str">
        <f t="shared" si="643"/>
        <v/>
      </c>
      <c r="V1350" s="13" t="str">
        <f t="shared" si="644"/>
        <v/>
      </c>
      <c r="W1350" s="13" t="str">
        <f t="shared" si="645"/>
        <v/>
      </c>
      <c r="X1350" s="182" t="str">
        <f t="shared" si="646"/>
        <v/>
      </c>
      <c r="Y1350" s="183" t="str">
        <f>IF(A:A="","",IF(R1350="Refreshment Beverage",VLOOKUP(Q1350,Rates!G$15:L$19,6,0)*W1350,VLOOKUP(Q1350,Rates!G$4:L$12,6,0)*W1350))</f>
        <v/>
      </c>
      <c r="Z1350" s="183" t="str">
        <f t="shared" si="647"/>
        <v/>
      </c>
      <c r="AA1350" s="17">
        <f t="shared" si="635"/>
        <v>0</v>
      </c>
      <c r="AB1350" s="177" t="str" cm="1">
        <f t="array" ref="AB1350">IF(_xlfn.SINGLE(A:A)="","",IF(R1350="Refreshment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177" t="str" cm="1">
        <f t="array" ref="AC1350">IF(_xlfn.SINGLE(A:A)="","",IF(R1350="Refreshment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68">
        <f>IFERROR(IF(OR(Q1350=1,Q1350=2,Q1350=3,Q1350=4),VLOOKUP(Q1350,Rates!$A$31:$B$34,2,0)*W1350,IF(V1350=1,VLOOKUP(U1350,'REB BEV MIN MKUP'!B:E,4,0),IF(V1350&gt;1,VLOOKUP(VALUE(W1350),'REB BEV MIN MKUP'!O:Q,3,0),0))),0)</f>
        <v>0</v>
      </c>
      <c r="AE1350" s="177" t="str">
        <f t="shared" si="648"/>
        <v/>
      </c>
      <c r="AF1350" s="13" t="str">
        <f t="shared" si="649"/>
        <v/>
      </c>
      <c r="AG1350" s="177" t="str">
        <f t="shared" si="650"/>
        <v/>
      </c>
      <c r="AH1350" s="184" t="str">
        <f t="shared" si="651"/>
        <v/>
      </c>
      <c r="AI1350" s="184" t="str">
        <f>IF(AE:AE="","",IF(R1350="Refreshment Beverage",AK1350*(Rates!J$19/100),ROUND(SUM(AH1350*(Rates!$J$8/100)),4)))</f>
        <v/>
      </c>
      <c r="AJ1350" s="183" t="str">
        <f t="shared" si="652"/>
        <v/>
      </c>
      <c r="AK1350" s="185" t="str">
        <f t="shared" si="653"/>
        <v/>
      </c>
      <c r="AL1350" s="177" t="str">
        <f t="shared" si="654"/>
        <v/>
      </c>
      <c r="AM1350" s="13" t="str">
        <f>IF(AS1350="","",IF(R1350="Refreshment Beverage",ROUND(AS1350*Rates!K$19,4),ROUND(AO1350*(VLOOKUP(VALUE(Q1350),Rates!G$4:L$12,3,0)),4)))</f>
        <v/>
      </c>
      <c r="AN1350" s="183" t="str">
        <f>IF(AS1350="","",IF(R1350="Refreshment Beverage",AS1350*(Rates!J$19/100),MAX(AM1350,AB1350)))</f>
        <v/>
      </c>
      <c r="AO1350" s="186" t="str">
        <f t="shared" si="655"/>
        <v/>
      </c>
      <c r="AP1350" s="186" t="str">
        <f t="shared" si="656"/>
        <v/>
      </c>
      <c r="AQ1350" s="186" t="str">
        <f>IF(AS1350="","",IF(R1350="Refreshment Beverage",ROUND(SUM(VLOOKUP(Q:Q,Rates!G$15:L$19,3,0)*(AS1350-Y1350-Z1350-AA1350)),4),ROUND(SUM(Rates!$K$8*AS1350),4)))</f>
        <v/>
      </c>
      <c r="AR1350" s="184" t="str">
        <f t="shared" si="657"/>
        <v/>
      </c>
      <c r="AS1350" s="185" t="str">
        <f t="shared" si="658"/>
        <v/>
      </c>
      <c r="AT1350" s="177" t="str">
        <f t="shared" si="659"/>
        <v/>
      </c>
      <c r="AU1350" s="13" t="str">
        <f>IF(AX1350="","",IF(R1350="Refreshment Beverage",ROUND((BA1350-Y1350-Z1350-AA1350)*VLOOKUP(VALUE(Q1350),Rates!G$15:L$19,3,0),4),ROUND(AW1350*(VLOOKUP(VALUE(Q1350),Rates!G:L,3,0)),4)))</f>
        <v/>
      </c>
      <c r="AV1350" s="183" t="str">
        <f t="shared" si="660"/>
        <v/>
      </c>
      <c r="AW1350" s="186" t="str">
        <f t="shared" si="661"/>
        <v/>
      </c>
      <c r="AX1350" s="184" t="str">
        <f t="shared" si="662"/>
        <v/>
      </c>
      <c r="AY1350" s="186" t="str">
        <f>IF(AX1350="","",IF(R1350="Refreshment Beverage",ROUND(SUM(AX1350*Rates!K$19),4),ROUND(SUM(AX1350*(Rates!J$8/100)),4)))</f>
        <v/>
      </c>
      <c r="AZ1350" s="183" t="str">
        <f t="shared" si="663"/>
        <v/>
      </c>
      <c r="BA1350" s="185" t="str">
        <f t="shared" si="664"/>
        <v/>
      </c>
      <c r="BD1350" s="171"/>
      <c r="BE1350" s="171"/>
      <c r="BF1350" s="171"/>
      <c r="BG1350" s="171"/>
    </row>
    <row r="1351" spans="1:59" ht="15" customHeight="1" x14ac:dyDescent="0.3">
      <c r="A1351" s="172"/>
      <c r="B1351" s="172"/>
      <c r="C1351" s="172"/>
      <c r="D1351" s="173"/>
      <c r="E1351" s="173"/>
      <c r="F1351" s="173"/>
      <c r="G1351" s="173"/>
      <c r="H1351" s="173"/>
      <c r="I1351" s="174"/>
      <c r="J1351" s="175"/>
      <c r="K1351" s="176" t="str">
        <f t="shared" si="636"/>
        <v/>
      </c>
      <c r="L1351" s="177" t="str">
        <f t="shared" si="637"/>
        <v/>
      </c>
      <c r="M1351" s="178" t="str">
        <f t="shared" si="638"/>
        <v/>
      </c>
      <c r="N1351" s="44" t="str" cm="1">
        <f t="array" ref="N1351">IFERROR(IF(_xlfn.SINGLE(A:A)="","",IF(R1351="Beer",SUM(LOOKUP(2,1/(Rates!$B$3:$B$5&lt;=W1351)/(Rates!$C$3:$C$5&gt;=W1351),Rates!$D$3:$D$5)*(X1351/100)*W1351),IF(R1351="Refreshment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44" t="str">
        <f t="shared" si="639"/>
        <v/>
      </c>
      <c r="P1351" s="13"/>
      <c r="Q1351" s="179" t="str">
        <f t="shared" si="640"/>
        <v/>
      </c>
      <c r="R1351" s="180" t="str">
        <f t="shared" si="641"/>
        <v/>
      </c>
      <c r="S1351" s="13" t="str">
        <f>IF(A1351="","",IF(R1351="Refreshment Beverage",VLOOKUP(VALUE(Q1351),Rates!G$15:L$19,2,0),VLOOKUP(VALUE(Q1351),Rates!G$4:L$8,2,0)))</f>
        <v/>
      </c>
      <c r="T1351" s="13" t="str">
        <f t="shared" si="642"/>
        <v/>
      </c>
      <c r="U1351" s="181" t="str">
        <f t="shared" si="643"/>
        <v/>
      </c>
      <c r="V1351" s="13" t="str">
        <f t="shared" si="644"/>
        <v/>
      </c>
      <c r="W1351" s="13" t="str">
        <f t="shared" si="645"/>
        <v/>
      </c>
      <c r="X1351" s="182" t="str">
        <f t="shared" si="646"/>
        <v/>
      </c>
      <c r="Y1351" s="183" t="str">
        <f>IF(A:A="","",IF(R1351="Refreshment Beverage",VLOOKUP(Q1351,Rates!G$15:L$19,6,0)*W1351,VLOOKUP(Q1351,Rates!G$4:L$12,6,0)*W1351))</f>
        <v/>
      </c>
      <c r="Z1351" s="183" t="str">
        <f t="shared" si="647"/>
        <v/>
      </c>
      <c r="AA1351" s="17">
        <f t="shared" ref="AA1351:AA1414" si="665">IF(AND(U1351&gt;0.049,U1351&lt;0.401),SUM(0.0536*V1351),IF(AND(U1351&gt;0.4,U1351&lt;0.47),SUM(0.0643*V1351),IF(AND(U1351&gt;0.469,U1351&lt;0.66),SUM(0.075*V1351),IF(AND(U1351&gt;0.659,U1351&lt;0.75),SUM(0.1071*V1351),IF(AND(U1351&gt;0.749,U1351&lt;0.9),SUM(0.1178*V1351),IF(AND(U1351&gt;0.899,U1351&lt;1),SUM(0.1393*V1351),IF(U1351=1,SUM(0.1499*V1351),IF(U1351=1.14,SUM(0.1714*V1351),IF(U1351=1.75,SUM(0.2678*V1351),IF(U1351=2,SUM(0.2999*V1351),IF(U1351=3,SUM(0.4499*V1351),0)))))))))))</f>
        <v>0</v>
      </c>
      <c r="AB1351" s="177" t="str" cm="1">
        <f t="array" ref="AB1351">IF(_xlfn.SINGLE(A:A)="","",IF(R1351="Refreshment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177" t="str" cm="1">
        <f t="array" ref="AC1351">IF(_xlfn.SINGLE(A:A)="","",IF(R1351="Refreshment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68">
        <f>IFERROR(IF(OR(Q1351=1,Q1351=2,Q1351=3,Q1351=4),VLOOKUP(Q1351,Rates!$A$31:$B$34,2,0)*W1351,IF(V1351=1,VLOOKUP(U1351,'REB BEV MIN MKUP'!B:E,4,0),IF(V1351&gt;1,VLOOKUP(VALUE(W1351),'REB BEV MIN MKUP'!O:Q,3,0),0))),0)</f>
        <v>0</v>
      </c>
      <c r="AE1351" s="177" t="str">
        <f t="shared" si="648"/>
        <v/>
      </c>
      <c r="AF1351" s="13" t="str">
        <f t="shared" si="649"/>
        <v/>
      </c>
      <c r="AG1351" s="177" t="str">
        <f t="shared" si="650"/>
        <v/>
      </c>
      <c r="AH1351" s="184" t="str">
        <f t="shared" si="651"/>
        <v/>
      </c>
      <c r="AI1351" s="184" t="str">
        <f>IF(AE:AE="","",IF(R1351="Refreshment Beverage",AK1351*(Rates!J$19/100),ROUND(SUM(AH1351*(Rates!$J$8/100)),4)))</f>
        <v/>
      </c>
      <c r="AJ1351" s="183" t="str">
        <f t="shared" si="652"/>
        <v/>
      </c>
      <c r="AK1351" s="185" t="str">
        <f t="shared" si="653"/>
        <v/>
      </c>
      <c r="AL1351" s="177" t="str">
        <f t="shared" si="654"/>
        <v/>
      </c>
      <c r="AM1351" s="13" t="str">
        <f>IF(AS1351="","",IF(R1351="Refreshment Beverage",ROUND(AS1351*Rates!K$19,4),ROUND(AO1351*(VLOOKUP(VALUE(Q1351),Rates!G$4:L$12,3,0)),4)))</f>
        <v/>
      </c>
      <c r="AN1351" s="183" t="str">
        <f>IF(AS1351="","",IF(R1351="Refreshment Beverage",AS1351*(Rates!J$19/100),MAX(AM1351,AB1351)))</f>
        <v/>
      </c>
      <c r="AO1351" s="186" t="str">
        <f t="shared" si="655"/>
        <v/>
      </c>
      <c r="AP1351" s="186" t="str">
        <f t="shared" si="656"/>
        <v/>
      </c>
      <c r="AQ1351" s="186" t="str">
        <f>IF(AS1351="","",IF(R1351="Refreshment Beverage",ROUND(SUM(VLOOKUP(Q:Q,Rates!G$15:L$19,3,0)*(AS1351-Y1351-Z1351-AA1351)),4),ROUND(SUM(Rates!$K$8*AS1351),4)))</f>
        <v/>
      </c>
      <c r="AR1351" s="184" t="str">
        <f t="shared" si="657"/>
        <v/>
      </c>
      <c r="AS1351" s="185" t="str">
        <f t="shared" si="658"/>
        <v/>
      </c>
      <c r="AT1351" s="177" t="str">
        <f t="shared" si="659"/>
        <v/>
      </c>
      <c r="AU1351" s="13" t="str">
        <f>IF(AX1351="","",IF(R1351="Refreshment Beverage",ROUND((BA1351-Y1351-Z1351-AA1351)*VLOOKUP(VALUE(Q1351),Rates!G$15:L$19,3,0),4),ROUND(AW1351*(VLOOKUP(VALUE(Q1351),Rates!G:L,3,0)),4)))</f>
        <v/>
      </c>
      <c r="AV1351" s="183" t="str">
        <f t="shared" si="660"/>
        <v/>
      </c>
      <c r="AW1351" s="186" t="str">
        <f t="shared" si="661"/>
        <v/>
      </c>
      <c r="AX1351" s="184" t="str">
        <f t="shared" si="662"/>
        <v/>
      </c>
      <c r="AY1351" s="186" t="str">
        <f>IF(AX1351="","",IF(R1351="Refreshment Beverage",ROUND(SUM(AX1351*Rates!K$19),4),ROUND(SUM(AX1351*(Rates!J$8/100)),4)))</f>
        <v/>
      </c>
      <c r="AZ1351" s="183" t="str">
        <f t="shared" si="663"/>
        <v/>
      </c>
      <c r="BA1351" s="185" t="str">
        <f t="shared" si="664"/>
        <v/>
      </c>
      <c r="BD1351" s="171"/>
      <c r="BE1351" s="171"/>
      <c r="BF1351" s="171"/>
      <c r="BG1351" s="171"/>
    </row>
    <row r="1352" spans="1:59" ht="15" customHeight="1" x14ac:dyDescent="0.3">
      <c r="A1352" s="172"/>
      <c r="B1352" s="172"/>
      <c r="C1352" s="172"/>
      <c r="D1352" s="173"/>
      <c r="E1352" s="173"/>
      <c r="F1352" s="173"/>
      <c r="G1352" s="173"/>
      <c r="H1352" s="173"/>
      <c r="I1352" s="174"/>
      <c r="J1352" s="175"/>
      <c r="K1352" s="176" t="str">
        <f t="shared" ref="K1352:K1415" si="666">IFERROR(IF(A:A="","",IF(OR(C1352="",E1352="",F1352="",G1352="",H1352="",I1352="",J1352=""),"",ROUND(IF(J1352="Gross Price to Brewers",AE1352,IF(J1352="Retail Price",AL1352,IF(J1352="Licensee Retail",AT1352,""))),2))),"")</f>
        <v/>
      </c>
      <c r="L1352" s="177" t="str">
        <f t="shared" ref="L1352:L1415" si="667">M1352</f>
        <v/>
      </c>
      <c r="M1352" s="178" t="str">
        <f t="shared" ref="M1352:M1415" si="668">IFERROR(IF(A:A="","",IF(OR(C1352="",E1352="",F1352="",G1352="",H1352="",I1352="",J1352=""),"",ROUND(IF(J1352="Gross Price to Brewers",AK1352,IF(J1352="Retail Price",AS1352,IF(J1352="Licensee Retail",BA1352,""))),2))),"")</f>
        <v/>
      </c>
      <c r="N1352" s="44" t="str" cm="1">
        <f t="array" ref="N1352">IFERROR(IF(_xlfn.SINGLE(A:A)="","",IF(R1352="Beer",SUM(LOOKUP(2,1/(Rates!$B$3:$B$5&lt;=W1352)/(Rates!$C$3:$C$5&gt;=W1352),Rates!$D$3:$D$5)*(X1352/100)*W1352),IF(R1352="Refreshment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44" t="str">
        <f t="shared" ref="O1352:O1415" si="669">IF(B:B="","",IF(M1352&gt;N1352,"YES","NO"))</f>
        <v/>
      </c>
      <c r="P1352" s="13"/>
      <c r="Q1352" s="179" t="str">
        <f t="shared" ref="Q1352:Q1415" si="670">IF(A1352="","",IF(OR(D1352="",D1352=0),0,D1352))</f>
        <v/>
      </c>
      <c r="R1352" s="180" t="str">
        <f t="shared" ref="R1352:R1415" si="671">IF(C1352="","",IF(OR(C1352="Spirit-Based Cooler",C1352="Wine-Based Cooler",C1352="Cider",C1352="Other"),"Refreshment Beverage",""))</f>
        <v/>
      </c>
      <c r="S1352" s="13" t="str">
        <f>IF(A1352="","",IF(R1352="Refreshment Beverage",VLOOKUP(VALUE(Q1352),Rates!G$15:L$19,2,0),VLOOKUP(VALUE(Q1352),Rates!G$4:L$8,2,0)))</f>
        <v/>
      </c>
      <c r="T1352" s="13" t="str">
        <f t="shared" ref="T1352:T1415" si="672">IF(A1352="","",G1352)</f>
        <v/>
      </c>
      <c r="U1352" s="181" t="str">
        <f t="shared" ref="U1352:U1415" si="673">IF(A:A="","",SUM(W1352/V1352))</f>
        <v/>
      </c>
      <c r="V1352" s="13" t="str">
        <f t="shared" ref="V1352:V1415" si="674">IF(A1352="","",F1352)</f>
        <v/>
      </c>
      <c r="W1352" s="13" t="str">
        <f t="shared" ref="W1352:W1415" si="675">IF(A1352="","",E1352*F1352)</f>
        <v/>
      </c>
      <c r="X1352" s="182" t="str">
        <f t="shared" ref="X1352:X1415" si="676">IF(A1352="","",H1352)</f>
        <v/>
      </c>
      <c r="Y1352" s="183" t="str">
        <f>IF(A:A="","",IF(R1352="Refreshment Beverage",VLOOKUP(Q1352,Rates!G$15:L$19,6,0)*W1352,VLOOKUP(Q1352,Rates!G$4:L$12,6,0)*W1352))</f>
        <v/>
      </c>
      <c r="Z1352" s="183" t="str">
        <f t="shared" ref="Z1352:Z1415" si="677">IF(A:A="","",IF(R1352="Refreshment Beverage",0,IF(T1352="Keg",0,ROUND(0.34/12*V1352,2))))</f>
        <v/>
      </c>
      <c r="AA1352" s="17">
        <f t="shared" si="665"/>
        <v>0</v>
      </c>
      <c r="AB1352" s="177" t="str" cm="1">
        <f t="array" ref="AB1352">IF(_xlfn.SINGLE(A:A)="","",IF(R1352="Refreshment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177" t="str" cm="1">
        <f t="array" ref="AC1352">IF(_xlfn.SINGLE(A:A)="","",IF(R1352="Refreshment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68">
        <f>IFERROR(IF(OR(Q1352=1,Q1352=2,Q1352=3,Q1352=4),VLOOKUP(Q1352,Rates!$A$31:$B$34,2,0)*W1352,IF(V1352=1,VLOOKUP(U1352,'REB BEV MIN MKUP'!B:E,4,0),IF(V1352&gt;1,VLOOKUP(VALUE(W1352),'REB BEV MIN MKUP'!O:Q,3,0),0))),0)</f>
        <v>0</v>
      </c>
      <c r="AE1352" s="177" t="str">
        <f t="shared" ref="AE1352:AE1415" si="678">IF(J1352="Gross Price to Brewers",I1352,"")</f>
        <v/>
      </c>
      <c r="AF1352" s="13" t="str">
        <f t="shared" ref="AF1352:AF1415" si="679">IF(AE:AE="","",ROUND(SUM(AE1352*(S1352/100)),4))</f>
        <v/>
      </c>
      <c r="AG1352" s="177" t="str">
        <f t="shared" ref="AG1352:AG1415" si="680">IF(AE:AE="","",IF(R1352="Refreshment Beverage",MAX(AF1352,AD1352),MAX(AB1352,AF1352)))</f>
        <v/>
      </c>
      <c r="AH1352" s="184" t="str">
        <f t="shared" ref="AH1352:AH1415" si="681">IF(AE:AE="","",IF(R1352="Refreshment Beverage",AK1352-AJ1352,SUM(Y1352:AA1352)+AE1352+AG1352))</f>
        <v/>
      </c>
      <c r="AI1352" s="184" t="str">
        <f>IF(AE:AE="","",IF(R1352="Refreshment Beverage",AK1352*(Rates!J$19/100),ROUND(SUM(AH1352*(Rates!$J$8/100)),4)))</f>
        <v/>
      </c>
      <c r="AJ1352" s="183" t="str">
        <f t="shared" ref="AJ1352:AJ1415" si="682">IF(AE:AE="","",IF(R1352="Refreshment Beverage",AI1352,MAX(AC1352,AI1352)))</f>
        <v/>
      </c>
      <c r="AK1352" s="185" t="str">
        <f t="shared" ref="AK1352:AK1415" si="683">IF(AE:AE="","",IF(R1352="Refreshment Beverage",SUM(AE1352+Y1352+Z1352+AA1352+AG1352),SUM(AH1352+AJ1352)))</f>
        <v/>
      </c>
      <c r="AL1352" s="177" t="str">
        <f t="shared" ref="AL1352:AL1415" si="684">IF(AS1352="","",IF(R1352="Refreshment Beverage",ROUND(SUM(AS1352-AR1352-AA1352-Z1352-Y1352),2),ROUND(SUM(AS1352-AR1352-AN1352-Y1352-Z1352-AA1352),2)))</f>
        <v/>
      </c>
      <c r="AM1352" s="13" t="str">
        <f>IF(AS1352="","",IF(R1352="Refreshment Beverage",ROUND(AS1352*Rates!K$19,4),ROUND(AO1352*(VLOOKUP(VALUE(Q1352),Rates!G$4:L$12,3,0)),4)))</f>
        <v/>
      </c>
      <c r="AN1352" s="183" t="str">
        <f>IF(AS1352="","",IF(R1352="Refreshment Beverage",AS1352*(Rates!J$19/100),MAX(AM1352,AB1352)))</f>
        <v/>
      </c>
      <c r="AO1352" s="186" t="str">
        <f t="shared" ref="AO1352:AO1415" si="685">IF(AS1352="","",ROUND(SUM(AS1352-AR1352-Y1352-Z1352-AA1352),4))</f>
        <v/>
      </c>
      <c r="AP1352" s="186" t="str">
        <f t="shared" ref="AP1352:AP1415" si="686">IF(AS1352="","",IF(R1352="Refreshment Beverage",ROUND(AS1352-AN1352,2),ROUND(SUM(AS1352-AR1352),2)))</f>
        <v/>
      </c>
      <c r="AQ1352" s="186" t="str">
        <f>IF(AS1352="","",IF(R1352="Refreshment Beverage",ROUND(SUM(VLOOKUP(Q:Q,Rates!G$15:L$19,3,0)*(AS1352-Y1352-Z1352-AA1352)),4),ROUND(SUM(Rates!$K$8*AS1352),4)))</f>
        <v/>
      </c>
      <c r="AR1352" s="184" t="str">
        <f t="shared" ref="AR1352:AR1415" si="687">IF(AS1352="","",IF(R1352="Refreshment Beverage",MAX(AD1352,AQ1352),MAX(AQ1352,AC1352)))</f>
        <v/>
      </c>
      <c r="AS1352" s="185" t="str">
        <f t="shared" ref="AS1352:AS1415" si="688">IF(J1352="Retail Price",SUM(I1352+0.004),"")</f>
        <v/>
      </c>
      <c r="AT1352" s="177" t="str">
        <f t="shared" ref="AT1352:AT1415" si="689">IF(AX1352="","",IF(R1352="Refreshment Beverage",SUM(BA1352-AV1352-Y1352-Z1352-AA1352),SUM(AX1352-AV1352-Y1352-Z1352-AA1352)))</f>
        <v/>
      </c>
      <c r="AU1352" s="13" t="str">
        <f>IF(AX1352="","",IF(R1352="Refreshment Beverage",ROUND((BA1352-Y1352-Z1352-AA1352)*VLOOKUP(VALUE(Q1352),Rates!G$15:L$19,3,0),4),ROUND(AW1352*(VLOOKUP(VALUE(Q1352),Rates!G:L,3,0)),4)))</f>
        <v/>
      </c>
      <c r="AV1352" s="183" t="str">
        <f t="shared" ref="AV1352:AV1415" si="690">IF(AX1352="","",IF(R1352="Refreshment Beverage",MAX(AU1352,AD1352),MAX(AB1352,AU1352)))</f>
        <v/>
      </c>
      <c r="AW1352" s="186" t="str">
        <f t="shared" ref="AW1352:AW1415" si="691">IF(AX1352="","",IF(R1352="Refreshment Beverage",SUM(BA1352-AV1352-Y1352-Z1352-AA1352),ROUND(SUM(BA1352-AZ1352-Y1352-Z1352-AA1352),4)))</f>
        <v/>
      </c>
      <c r="AX1352" s="184" t="str">
        <f t="shared" ref="AX1352:AX1415" si="692">IF(J1352="Licensee Retail",I1352,"")</f>
        <v/>
      </c>
      <c r="AY1352" s="186" t="str">
        <f>IF(AX1352="","",IF(R1352="Refreshment Beverage",ROUND(SUM(AX1352*Rates!K$19),4),ROUND(SUM(AX1352*(Rates!J$8/100)),4)))</f>
        <v/>
      </c>
      <c r="AZ1352" s="183" t="str">
        <f t="shared" ref="AZ1352:AZ1415" si="693">IF(AX1352="","",MAX($AC1352,AY1352))</f>
        <v/>
      </c>
      <c r="BA1352" s="185" t="str">
        <f t="shared" ref="BA1352:BA1415" si="694">IF(AX1352="","",SUM(AX1352+AZ1352))</f>
        <v/>
      </c>
      <c r="BD1352" s="171"/>
      <c r="BE1352" s="171"/>
      <c r="BF1352" s="171"/>
      <c r="BG1352" s="171"/>
    </row>
    <row r="1353" spans="1:59" ht="15" customHeight="1" x14ac:dyDescent="0.3">
      <c r="A1353" s="172"/>
      <c r="B1353" s="172"/>
      <c r="C1353" s="172"/>
      <c r="D1353" s="173"/>
      <c r="E1353" s="173"/>
      <c r="F1353" s="173"/>
      <c r="G1353" s="173"/>
      <c r="H1353" s="173"/>
      <c r="I1353" s="174"/>
      <c r="J1353" s="175"/>
      <c r="K1353" s="176" t="str">
        <f t="shared" si="666"/>
        <v/>
      </c>
      <c r="L1353" s="177" t="str">
        <f t="shared" si="667"/>
        <v/>
      </c>
      <c r="M1353" s="178" t="str">
        <f t="shared" si="668"/>
        <v/>
      </c>
      <c r="N1353" s="44" t="str" cm="1">
        <f t="array" ref="N1353">IFERROR(IF(_xlfn.SINGLE(A:A)="","",IF(R1353="Beer",SUM(LOOKUP(2,1/(Rates!$B$3:$B$5&lt;=W1353)/(Rates!$C$3:$C$5&gt;=W1353),Rates!$D$3:$D$5)*(X1353/100)*W1353),IF(R1353="Refreshment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44" t="str">
        <f t="shared" si="669"/>
        <v/>
      </c>
      <c r="P1353" s="13"/>
      <c r="Q1353" s="179" t="str">
        <f t="shared" si="670"/>
        <v/>
      </c>
      <c r="R1353" s="180" t="str">
        <f t="shared" si="671"/>
        <v/>
      </c>
      <c r="S1353" s="13" t="str">
        <f>IF(A1353="","",IF(R1353="Refreshment Beverage",VLOOKUP(VALUE(Q1353),Rates!G$15:L$19,2,0),VLOOKUP(VALUE(Q1353),Rates!G$4:L$8,2,0)))</f>
        <v/>
      </c>
      <c r="T1353" s="13" t="str">
        <f t="shared" si="672"/>
        <v/>
      </c>
      <c r="U1353" s="181" t="str">
        <f t="shared" si="673"/>
        <v/>
      </c>
      <c r="V1353" s="13" t="str">
        <f t="shared" si="674"/>
        <v/>
      </c>
      <c r="W1353" s="13" t="str">
        <f t="shared" si="675"/>
        <v/>
      </c>
      <c r="X1353" s="182" t="str">
        <f t="shared" si="676"/>
        <v/>
      </c>
      <c r="Y1353" s="183" t="str">
        <f>IF(A:A="","",IF(R1353="Refreshment Beverage",VLOOKUP(Q1353,Rates!G$15:L$19,6,0)*W1353,VLOOKUP(Q1353,Rates!G$4:L$12,6,0)*W1353))</f>
        <v/>
      </c>
      <c r="Z1353" s="183" t="str">
        <f t="shared" si="677"/>
        <v/>
      </c>
      <c r="AA1353" s="17">
        <f t="shared" si="665"/>
        <v>0</v>
      </c>
      <c r="AB1353" s="177" t="str" cm="1">
        <f t="array" ref="AB1353">IF(_xlfn.SINGLE(A:A)="","",IF(R1353="Refreshment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177" t="str" cm="1">
        <f t="array" ref="AC1353">IF(_xlfn.SINGLE(A:A)="","",IF(R1353="Refreshment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68">
        <f>IFERROR(IF(OR(Q1353=1,Q1353=2,Q1353=3,Q1353=4),VLOOKUP(Q1353,Rates!$A$31:$B$34,2,0)*W1353,IF(V1353=1,VLOOKUP(U1353,'REB BEV MIN MKUP'!B:E,4,0),IF(V1353&gt;1,VLOOKUP(VALUE(W1353),'REB BEV MIN MKUP'!O:Q,3,0),0))),0)</f>
        <v>0</v>
      </c>
      <c r="AE1353" s="177" t="str">
        <f t="shared" si="678"/>
        <v/>
      </c>
      <c r="AF1353" s="13" t="str">
        <f t="shared" si="679"/>
        <v/>
      </c>
      <c r="AG1353" s="177" t="str">
        <f t="shared" si="680"/>
        <v/>
      </c>
      <c r="AH1353" s="184" t="str">
        <f t="shared" si="681"/>
        <v/>
      </c>
      <c r="AI1353" s="184" t="str">
        <f>IF(AE:AE="","",IF(R1353="Refreshment Beverage",AK1353*(Rates!J$19/100),ROUND(SUM(AH1353*(Rates!$J$8/100)),4)))</f>
        <v/>
      </c>
      <c r="AJ1353" s="183" t="str">
        <f t="shared" si="682"/>
        <v/>
      </c>
      <c r="AK1353" s="185" t="str">
        <f t="shared" si="683"/>
        <v/>
      </c>
      <c r="AL1353" s="177" t="str">
        <f t="shared" si="684"/>
        <v/>
      </c>
      <c r="AM1353" s="13" t="str">
        <f>IF(AS1353="","",IF(R1353="Refreshment Beverage",ROUND(AS1353*Rates!K$19,4),ROUND(AO1353*(VLOOKUP(VALUE(Q1353),Rates!G$4:L$12,3,0)),4)))</f>
        <v/>
      </c>
      <c r="AN1353" s="183" t="str">
        <f>IF(AS1353="","",IF(R1353="Refreshment Beverage",AS1353*(Rates!J$19/100),MAX(AM1353,AB1353)))</f>
        <v/>
      </c>
      <c r="AO1353" s="186" t="str">
        <f t="shared" si="685"/>
        <v/>
      </c>
      <c r="AP1353" s="186" t="str">
        <f t="shared" si="686"/>
        <v/>
      </c>
      <c r="AQ1353" s="186" t="str">
        <f>IF(AS1353="","",IF(R1353="Refreshment Beverage",ROUND(SUM(VLOOKUP(Q:Q,Rates!G$15:L$19,3,0)*(AS1353-Y1353-Z1353-AA1353)),4),ROUND(SUM(Rates!$K$8*AS1353),4)))</f>
        <v/>
      </c>
      <c r="AR1353" s="184" t="str">
        <f t="shared" si="687"/>
        <v/>
      </c>
      <c r="AS1353" s="185" t="str">
        <f t="shared" si="688"/>
        <v/>
      </c>
      <c r="AT1353" s="177" t="str">
        <f t="shared" si="689"/>
        <v/>
      </c>
      <c r="AU1353" s="13" t="str">
        <f>IF(AX1353="","",IF(R1353="Refreshment Beverage",ROUND((BA1353-Y1353-Z1353-AA1353)*VLOOKUP(VALUE(Q1353),Rates!G$15:L$19,3,0),4),ROUND(AW1353*(VLOOKUP(VALUE(Q1353),Rates!G:L,3,0)),4)))</f>
        <v/>
      </c>
      <c r="AV1353" s="183" t="str">
        <f t="shared" si="690"/>
        <v/>
      </c>
      <c r="AW1353" s="186" t="str">
        <f t="shared" si="691"/>
        <v/>
      </c>
      <c r="AX1353" s="184" t="str">
        <f t="shared" si="692"/>
        <v/>
      </c>
      <c r="AY1353" s="186" t="str">
        <f>IF(AX1353="","",IF(R1353="Refreshment Beverage",ROUND(SUM(AX1353*Rates!K$19),4),ROUND(SUM(AX1353*(Rates!J$8/100)),4)))</f>
        <v/>
      </c>
      <c r="AZ1353" s="183" t="str">
        <f t="shared" si="693"/>
        <v/>
      </c>
      <c r="BA1353" s="185" t="str">
        <f t="shared" si="694"/>
        <v/>
      </c>
      <c r="BD1353" s="171"/>
      <c r="BE1353" s="171"/>
      <c r="BF1353" s="171"/>
      <c r="BG1353" s="171"/>
    </row>
    <row r="1354" spans="1:59" ht="15" customHeight="1" x14ac:dyDescent="0.3">
      <c r="A1354" s="172"/>
      <c r="B1354" s="172"/>
      <c r="C1354" s="172"/>
      <c r="D1354" s="173"/>
      <c r="E1354" s="173"/>
      <c r="F1354" s="173"/>
      <c r="G1354" s="173"/>
      <c r="H1354" s="173"/>
      <c r="I1354" s="174"/>
      <c r="J1354" s="175"/>
      <c r="K1354" s="176" t="str">
        <f t="shared" si="666"/>
        <v/>
      </c>
      <c r="L1354" s="177" t="str">
        <f t="shared" si="667"/>
        <v/>
      </c>
      <c r="M1354" s="178" t="str">
        <f t="shared" si="668"/>
        <v/>
      </c>
      <c r="N1354" s="44" t="str" cm="1">
        <f t="array" ref="N1354">IFERROR(IF(_xlfn.SINGLE(A:A)="","",IF(R1354="Beer",SUM(LOOKUP(2,1/(Rates!$B$3:$B$5&lt;=W1354)/(Rates!$C$3:$C$5&gt;=W1354),Rates!$D$3:$D$5)*(X1354/100)*W1354),IF(R1354="Refreshment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44" t="str">
        <f t="shared" si="669"/>
        <v/>
      </c>
      <c r="P1354" s="13"/>
      <c r="Q1354" s="179" t="str">
        <f t="shared" si="670"/>
        <v/>
      </c>
      <c r="R1354" s="180" t="str">
        <f t="shared" si="671"/>
        <v/>
      </c>
      <c r="S1354" s="13" t="str">
        <f>IF(A1354="","",IF(R1354="Refreshment Beverage",VLOOKUP(VALUE(Q1354),Rates!G$15:L$19,2,0),VLOOKUP(VALUE(Q1354),Rates!G$4:L$8,2,0)))</f>
        <v/>
      </c>
      <c r="T1354" s="13" t="str">
        <f t="shared" si="672"/>
        <v/>
      </c>
      <c r="U1354" s="181" t="str">
        <f t="shared" si="673"/>
        <v/>
      </c>
      <c r="V1354" s="13" t="str">
        <f t="shared" si="674"/>
        <v/>
      </c>
      <c r="W1354" s="13" t="str">
        <f t="shared" si="675"/>
        <v/>
      </c>
      <c r="X1354" s="182" t="str">
        <f t="shared" si="676"/>
        <v/>
      </c>
      <c r="Y1354" s="183" t="str">
        <f>IF(A:A="","",IF(R1354="Refreshment Beverage",VLOOKUP(Q1354,Rates!G$15:L$19,6,0)*W1354,VLOOKUP(Q1354,Rates!G$4:L$12,6,0)*W1354))</f>
        <v/>
      </c>
      <c r="Z1354" s="183" t="str">
        <f t="shared" si="677"/>
        <v/>
      </c>
      <c r="AA1354" s="17">
        <f t="shared" si="665"/>
        <v>0</v>
      </c>
      <c r="AB1354" s="177" t="str" cm="1">
        <f t="array" ref="AB1354">IF(_xlfn.SINGLE(A:A)="","",IF(R1354="Refreshment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177" t="str" cm="1">
        <f t="array" ref="AC1354">IF(_xlfn.SINGLE(A:A)="","",IF(R1354="Refreshment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68">
        <f>IFERROR(IF(OR(Q1354=1,Q1354=2,Q1354=3,Q1354=4),VLOOKUP(Q1354,Rates!$A$31:$B$34,2,0)*W1354,IF(V1354=1,VLOOKUP(U1354,'REB BEV MIN MKUP'!B:E,4,0),IF(V1354&gt;1,VLOOKUP(VALUE(W1354),'REB BEV MIN MKUP'!O:Q,3,0),0))),0)</f>
        <v>0</v>
      </c>
      <c r="AE1354" s="177" t="str">
        <f t="shared" si="678"/>
        <v/>
      </c>
      <c r="AF1354" s="13" t="str">
        <f t="shared" si="679"/>
        <v/>
      </c>
      <c r="AG1354" s="177" t="str">
        <f t="shared" si="680"/>
        <v/>
      </c>
      <c r="AH1354" s="184" t="str">
        <f t="shared" si="681"/>
        <v/>
      </c>
      <c r="AI1354" s="184" t="str">
        <f>IF(AE:AE="","",IF(R1354="Refreshment Beverage",AK1354*(Rates!J$19/100),ROUND(SUM(AH1354*(Rates!$J$8/100)),4)))</f>
        <v/>
      </c>
      <c r="AJ1354" s="183" t="str">
        <f t="shared" si="682"/>
        <v/>
      </c>
      <c r="AK1354" s="185" t="str">
        <f t="shared" si="683"/>
        <v/>
      </c>
      <c r="AL1354" s="177" t="str">
        <f t="shared" si="684"/>
        <v/>
      </c>
      <c r="AM1354" s="13" t="str">
        <f>IF(AS1354="","",IF(R1354="Refreshment Beverage",ROUND(AS1354*Rates!K$19,4),ROUND(AO1354*(VLOOKUP(VALUE(Q1354),Rates!G$4:L$12,3,0)),4)))</f>
        <v/>
      </c>
      <c r="AN1354" s="183" t="str">
        <f>IF(AS1354="","",IF(R1354="Refreshment Beverage",AS1354*(Rates!J$19/100),MAX(AM1354,AB1354)))</f>
        <v/>
      </c>
      <c r="AO1354" s="186" t="str">
        <f t="shared" si="685"/>
        <v/>
      </c>
      <c r="AP1354" s="186" t="str">
        <f t="shared" si="686"/>
        <v/>
      </c>
      <c r="AQ1354" s="186" t="str">
        <f>IF(AS1354="","",IF(R1354="Refreshment Beverage",ROUND(SUM(VLOOKUP(Q:Q,Rates!G$15:L$19,3,0)*(AS1354-Y1354-Z1354-AA1354)),4),ROUND(SUM(Rates!$K$8*AS1354),4)))</f>
        <v/>
      </c>
      <c r="AR1354" s="184" t="str">
        <f t="shared" si="687"/>
        <v/>
      </c>
      <c r="AS1354" s="185" t="str">
        <f t="shared" si="688"/>
        <v/>
      </c>
      <c r="AT1354" s="177" t="str">
        <f t="shared" si="689"/>
        <v/>
      </c>
      <c r="AU1354" s="13" t="str">
        <f>IF(AX1354="","",IF(R1354="Refreshment Beverage",ROUND((BA1354-Y1354-Z1354-AA1354)*VLOOKUP(VALUE(Q1354),Rates!G$15:L$19,3,0),4),ROUND(AW1354*(VLOOKUP(VALUE(Q1354),Rates!G:L,3,0)),4)))</f>
        <v/>
      </c>
      <c r="AV1354" s="183" t="str">
        <f t="shared" si="690"/>
        <v/>
      </c>
      <c r="AW1354" s="186" t="str">
        <f t="shared" si="691"/>
        <v/>
      </c>
      <c r="AX1354" s="184" t="str">
        <f t="shared" si="692"/>
        <v/>
      </c>
      <c r="AY1354" s="186" t="str">
        <f>IF(AX1354="","",IF(R1354="Refreshment Beverage",ROUND(SUM(AX1354*Rates!K$19),4),ROUND(SUM(AX1354*(Rates!J$8/100)),4)))</f>
        <v/>
      </c>
      <c r="AZ1354" s="183" t="str">
        <f t="shared" si="693"/>
        <v/>
      </c>
      <c r="BA1354" s="185" t="str">
        <f t="shared" si="694"/>
        <v/>
      </c>
      <c r="BD1354" s="171"/>
      <c r="BE1354" s="171"/>
      <c r="BF1354" s="171"/>
      <c r="BG1354" s="171"/>
    </row>
    <row r="1355" spans="1:59" ht="15" customHeight="1" x14ac:dyDescent="0.3">
      <c r="A1355" s="172"/>
      <c r="B1355" s="172"/>
      <c r="C1355" s="172"/>
      <c r="D1355" s="173"/>
      <c r="E1355" s="173"/>
      <c r="F1355" s="173"/>
      <c r="G1355" s="173"/>
      <c r="H1355" s="173"/>
      <c r="I1355" s="174"/>
      <c r="J1355" s="175"/>
      <c r="K1355" s="176" t="str">
        <f t="shared" si="666"/>
        <v/>
      </c>
      <c r="L1355" s="177" t="str">
        <f t="shared" si="667"/>
        <v/>
      </c>
      <c r="M1355" s="178" t="str">
        <f t="shared" si="668"/>
        <v/>
      </c>
      <c r="N1355" s="44" t="str" cm="1">
        <f t="array" ref="N1355">IFERROR(IF(_xlfn.SINGLE(A:A)="","",IF(R1355="Beer",SUM(LOOKUP(2,1/(Rates!$B$3:$B$5&lt;=W1355)/(Rates!$C$3:$C$5&gt;=W1355),Rates!$D$3:$D$5)*(X1355/100)*W1355),IF(R1355="Refreshment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44" t="str">
        <f t="shared" si="669"/>
        <v/>
      </c>
      <c r="P1355" s="13"/>
      <c r="Q1355" s="179" t="str">
        <f t="shared" si="670"/>
        <v/>
      </c>
      <c r="R1355" s="180" t="str">
        <f t="shared" si="671"/>
        <v/>
      </c>
      <c r="S1355" s="13" t="str">
        <f>IF(A1355="","",IF(R1355="Refreshment Beverage",VLOOKUP(VALUE(Q1355),Rates!G$15:L$19,2,0),VLOOKUP(VALUE(Q1355),Rates!G$4:L$8,2,0)))</f>
        <v/>
      </c>
      <c r="T1355" s="13" t="str">
        <f t="shared" si="672"/>
        <v/>
      </c>
      <c r="U1355" s="181" t="str">
        <f t="shared" si="673"/>
        <v/>
      </c>
      <c r="V1355" s="13" t="str">
        <f t="shared" si="674"/>
        <v/>
      </c>
      <c r="W1355" s="13" t="str">
        <f t="shared" si="675"/>
        <v/>
      </c>
      <c r="X1355" s="182" t="str">
        <f t="shared" si="676"/>
        <v/>
      </c>
      <c r="Y1355" s="183" t="str">
        <f>IF(A:A="","",IF(R1355="Refreshment Beverage",VLOOKUP(Q1355,Rates!G$15:L$19,6,0)*W1355,VLOOKUP(Q1355,Rates!G$4:L$12,6,0)*W1355))</f>
        <v/>
      </c>
      <c r="Z1355" s="183" t="str">
        <f t="shared" si="677"/>
        <v/>
      </c>
      <c r="AA1355" s="17">
        <f t="shared" si="665"/>
        <v>0</v>
      </c>
      <c r="AB1355" s="177" t="str" cm="1">
        <f t="array" ref="AB1355">IF(_xlfn.SINGLE(A:A)="","",IF(R1355="Refreshment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177" t="str" cm="1">
        <f t="array" ref="AC1355">IF(_xlfn.SINGLE(A:A)="","",IF(R1355="Refreshment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68">
        <f>IFERROR(IF(OR(Q1355=1,Q1355=2,Q1355=3,Q1355=4),VLOOKUP(Q1355,Rates!$A$31:$B$34,2,0)*W1355,IF(V1355=1,VLOOKUP(U1355,'REB BEV MIN MKUP'!B:E,4,0),IF(V1355&gt;1,VLOOKUP(VALUE(W1355),'REB BEV MIN MKUP'!O:Q,3,0),0))),0)</f>
        <v>0</v>
      </c>
      <c r="AE1355" s="177" t="str">
        <f t="shared" si="678"/>
        <v/>
      </c>
      <c r="AF1355" s="13" t="str">
        <f t="shared" si="679"/>
        <v/>
      </c>
      <c r="AG1355" s="177" t="str">
        <f t="shared" si="680"/>
        <v/>
      </c>
      <c r="AH1355" s="184" t="str">
        <f t="shared" si="681"/>
        <v/>
      </c>
      <c r="AI1355" s="184" t="str">
        <f>IF(AE:AE="","",IF(R1355="Refreshment Beverage",AK1355*(Rates!J$19/100),ROUND(SUM(AH1355*(Rates!$J$8/100)),4)))</f>
        <v/>
      </c>
      <c r="AJ1355" s="183" t="str">
        <f t="shared" si="682"/>
        <v/>
      </c>
      <c r="AK1355" s="185" t="str">
        <f t="shared" si="683"/>
        <v/>
      </c>
      <c r="AL1355" s="177" t="str">
        <f t="shared" si="684"/>
        <v/>
      </c>
      <c r="AM1355" s="13" t="str">
        <f>IF(AS1355="","",IF(R1355="Refreshment Beverage",ROUND(AS1355*Rates!K$19,4),ROUND(AO1355*(VLOOKUP(VALUE(Q1355),Rates!G$4:L$12,3,0)),4)))</f>
        <v/>
      </c>
      <c r="AN1355" s="183" t="str">
        <f>IF(AS1355="","",IF(R1355="Refreshment Beverage",AS1355*(Rates!J$19/100),MAX(AM1355,AB1355)))</f>
        <v/>
      </c>
      <c r="AO1355" s="186" t="str">
        <f t="shared" si="685"/>
        <v/>
      </c>
      <c r="AP1355" s="186" t="str">
        <f t="shared" si="686"/>
        <v/>
      </c>
      <c r="AQ1355" s="186" t="str">
        <f>IF(AS1355="","",IF(R1355="Refreshment Beverage",ROUND(SUM(VLOOKUP(Q:Q,Rates!G$15:L$19,3,0)*(AS1355-Y1355-Z1355-AA1355)),4),ROUND(SUM(Rates!$K$8*AS1355),4)))</f>
        <v/>
      </c>
      <c r="AR1355" s="184" t="str">
        <f t="shared" si="687"/>
        <v/>
      </c>
      <c r="AS1355" s="185" t="str">
        <f t="shared" si="688"/>
        <v/>
      </c>
      <c r="AT1355" s="177" t="str">
        <f t="shared" si="689"/>
        <v/>
      </c>
      <c r="AU1355" s="13" t="str">
        <f>IF(AX1355="","",IF(R1355="Refreshment Beverage",ROUND((BA1355-Y1355-Z1355-AA1355)*VLOOKUP(VALUE(Q1355),Rates!G$15:L$19,3,0),4),ROUND(AW1355*(VLOOKUP(VALUE(Q1355),Rates!G:L,3,0)),4)))</f>
        <v/>
      </c>
      <c r="AV1355" s="183" t="str">
        <f t="shared" si="690"/>
        <v/>
      </c>
      <c r="AW1355" s="186" t="str">
        <f t="shared" si="691"/>
        <v/>
      </c>
      <c r="AX1355" s="184" t="str">
        <f t="shared" si="692"/>
        <v/>
      </c>
      <c r="AY1355" s="186" t="str">
        <f>IF(AX1355="","",IF(R1355="Refreshment Beverage",ROUND(SUM(AX1355*Rates!K$19),4),ROUND(SUM(AX1355*(Rates!J$8/100)),4)))</f>
        <v/>
      </c>
      <c r="AZ1355" s="183" t="str">
        <f t="shared" si="693"/>
        <v/>
      </c>
      <c r="BA1355" s="185" t="str">
        <f t="shared" si="694"/>
        <v/>
      </c>
      <c r="BD1355" s="171"/>
      <c r="BE1355" s="171"/>
      <c r="BF1355" s="171"/>
      <c r="BG1355" s="171"/>
    </row>
    <row r="1356" spans="1:59" ht="15" customHeight="1" x14ac:dyDescent="0.3">
      <c r="A1356" s="172"/>
      <c r="B1356" s="172"/>
      <c r="C1356" s="172"/>
      <c r="D1356" s="173"/>
      <c r="E1356" s="173"/>
      <c r="F1356" s="173"/>
      <c r="G1356" s="173"/>
      <c r="H1356" s="173"/>
      <c r="I1356" s="174"/>
      <c r="J1356" s="175"/>
      <c r="K1356" s="176" t="str">
        <f t="shared" si="666"/>
        <v/>
      </c>
      <c r="L1356" s="177" t="str">
        <f t="shared" si="667"/>
        <v/>
      </c>
      <c r="M1356" s="178" t="str">
        <f t="shared" si="668"/>
        <v/>
      </c>
      <c r="N1356" s="44" t="str" cm="1">
        <f t="array" ref="N1356">IFERROR(IF(_xlfn.SINGLE(A:A)="","",IF(R1356="Beer",SUM(LOOKUP(2,1/(Rates!$B$3:$B$5&lt;=W1356)/(Rates!$C$3:$C$5&gt;=W1356),Rates!$D$3:$D$5)*(X1356/100)*W1356),IF(R1356="Refreshment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44" t="str">
        <f t="shared" si="669"/>
        <v/>
      </c>
      <c r="P1356" s="13"/>
      <c r="Q1356" s="179" t="str">
        <f t="shared" si="670"/>
        <v/>
      </c>
      <c r="R1356" s="180" t="str">
        <f t="shared" si="671"/>
        <v/>
      </c>
      <c r="S1356" s="13" t="str">
        <f>IF(A1356="","",IF(R1356="Refreshment Beverage",VLOOKUP(VALUE(Q1356),Rates!G$15:L$19,2,0),VLOOKUP(VALUE(Q1356),Rates!G$4:L$8,2,0)))</f>
        <v/>
      </c>
      <c r="T1356" s="13" t="str">
        <f t="shared" si="672"/>
        <v/>
      </c>
      <c r="U1356" s="181" t="str">
        <f t="shared" si="673"/>
        <v/>
      </c>
      <c r="V1356" s="13" t="str">
        <f t="shared" si="674"/>
        <v/>
      </c>
      <c r="W1356" s="13" t="str">
        <f t="shared" si="675"/>
        <v/>
      </c>
      <c r="X1356" s="182" t="str">
        <f t="shared" si="676"/>
        <v/>
      </c>
      <c r="Y1356" s="183" t="str">
        <f>IF(A:A="","",IF(R1356="Refreshment Beverage",VLOOKUP(Q1356,Rates!G$15:L$19,6,0)*W1356,VLOOKUP(Q1356,Rates!G$4:L$12,6,0)*W1356))</f>
        <v/>
      </c>
      <c r="Z1356" s="183" t="str">
        <f t="shared" si="677"/>
        <v/>
      </c>
      <c r="AA1356" s="17">
        <f t="shared" si="665"/>
        <v>0</v>
      </c>
      <c r="AB1356" s="177" t="str" cm="1">
        <f t="array" ref="AB1356">IF(_xlfn.SINGLE(A:A)="","",IF(R1356="Refreshment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177" t="str" cm="1">
        <f t="array" ref="AC1356">IF(_xlfn.SINGLE(A:A)="","",IF(R1356="Refreshment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68">
        <f>IFERROR(IF(OR(Q1356=1,Q1356=2,Q1356=3,Q1356=4),VLOOKUP(Q1356,Rates!$A$31:$B$34,2,0)*W1356,IF(V1356=1,VLOOKUP(U1356,'REB BEV MIN MKUP'!B:E,4,0),IF(V1356&gt;1,VLOOKUP(VALUE(W1356),'REB BEV MIN MKUP'!O:Q,3,0),0))),0)</f>
        <v>0</v>
      </c>
      <c r="AE1356" s="177" t="str">
        <f t="shared" si="678"/>
        <v/>
      </c>
      <c r="AF1356" s="13" t="str">
        <f t="shared" si="679"/>
        <v/>
      </c>
      <c r="AG1356" s="177" t="str">
        <f t="shared" si="680"/>
        <v/>
      </c>
      <c r="AH1356" s="184" t="str">
        <f t="shared" si="681"/>
        <v/>
      </c>
      <c r="AI1356" s="184" t="str">
        <f>IF(AE:AE="","",IF(R1356="Refreshment Beverage",AK1356*(Rates!J$19/100),ROUND(SUM(AH1356*(Rates!$J$8/100)),4)))</f>
        <v/>
      </c>
      <c r="AJ1356" s="183" t="str">
        <f t="shared" si="682"/>
        <v/>
      </c>
      <c r="AK1356" s="185" t="str">
        <f t="shared" si="683"/>
        <v/>
      </c>
      <c r="AL1356" s="177" t="str">
        <f t="shared" si="684"/>
        <v/>
      </c>
      <c r="AM1356" s="13" t="str">
        <f>IF(AS1356="","",IF(R1356="Refreshment Beverage",ROUND(AS1356*Rates!K$19,4),ROUND(AO1356*(VLOOKUP(VALUE(Q1356),Rates!G$4:L$12,3,0)),4)))</f>
        <v/>
      </c>
      <c r="AN1356" s="183" t="str">
        <f>IF(AS1356="","",IF(R1356="Refreshment Beverage",AS1356*(Rates!J$19/100),MAX(AM1356,AB1356)))</f>
        <v/>
      </c>
      <c r="AO1356" s="186" t="str">
        <f t="shared" si="685"/>
        <v/>
      </c>
      <c r="AP1356" s="186" t="str">
        <f t="shared" si="686"/>
        <v/>
      </c>
      <c r="AQ1356" s="186" t="str">
        <f>IF(AS1356="","",IF(R1356="Refreshment Beverage",ROUND(SUM(VLOOKUP(Q:Q,Rates!G$15:L$19,3,0)*(AS1356-Y1356-Z1356-AA1356)),4),ROUND(SUM(Rates!$K$8*AS1356),4)))</f>
        <v/>
      </c>
      <c r="AR1356" s="184" t="str">
        <f t="shared" si="687"/>
        <v/>
      </c>
      <c r="AS1356" s="185" t="str">
        <f t="shared" si="688"/>
        <v/>
      </c>
      <c r="AT1356" s="177" t="str">
        <f t="shared" si="689"/>
        <v/>
      </c>
      <c r="AU1356" s="13" t="str">
        <f>IF(AX1356="","",IF(R1356="Refreshment Beverage",ROUND((BA1356-Y1356-Z1356-AA1356)*VLOOKUP(VALUE(Q1356),Rates!G$15:L$19,3,0),4),ROUND(AW1356*(VLOOKUP(VALUE(Q1356),Rates!G:L,3,0)),4)))</f>
        <v/>
      </c>
      <c r="AV1356" s="183" t="str">
        <f t="shared" si="690"/>
        <v/>
      </c>
      <c r="AW1356" s="186" t="str">
        <f t="shared" si="691"/>
        <v/>
      </c>
      <c r="AX1356" s="184" t="str">
        <f t="shared" si="692"/>
        <v/>
      </c>
      <c r="AY1356" s="186" t="str">
        <f>IF(AX1356="","",IF(R1356="Refreshment Beverage",ROUND(SUM(AX1356*Rates!K$19),4),ROUND(SUM(AX1356*(Rates!J$8/100)),4)))</f>
        <v/>
      </c>
      <c r="AZ1356" s="183" t="str">
        <f t="shared" si="693"/>
        <v/>
      </c>
      <c r="BA1356" s="185" t="str">
        <f t="shared" si="694"/>
        <v/>
      </c>
      <c r="BD1356" s="171"/>
      <c r="BE1356" s="171"/>
      <c r="BF1356" s="171"/>
      <c r="BG1356" s="171"/>
    </row>
    <row r="1357" spans="1:59" ht="15" customHeight="1" x14ac:dyDescent="0.3">
      <c r="A1357" s="172"/>
      <c r="B1357" s="172"/>
      <c r="C1357" s="172"/>
      <c r="D1357" s="173"/>
      <c r="E1357" s="173"/>
      <c r="F1357" s="173"/>
      <c r="G1357" s="173"/>
      <c r="H1357" s="173"/>
      <c r="I1357" s="174"/>
      <c r="J1357" s="175"/>
      <c r="K1357" s="176" t="str">
        <f t="shared" si="666"/>
        <v/>
      </c>
      <c r="L1357" s="177" t="str">
        <f t="shared" si="667"/>
        <v/>
      </c>
      <c r="M1357" s="178" t="str">
        <f t="shared" si="668"/>
        <v/>
      </c>
      <c r="N1357" s="44" t="str" cm="1">
        <f t="array" ref="N1357">IFERROR(IF(_xlfn.SINGLE(A:A)="","",IF(R1357="Beer",SUM(LOOKUP(2,1/(Rates!$B$3:$B$5&lt;=W1357)/(Rates!$C$3:$C$5&gt;=W1357),Rates!$D$3:$D$5)*(X1357/100)*W1357),IF(R1357="Refreshment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44" t="str">
        <f t="shared" si="669"/>
        <v/>
      </c>
      <c r="P1357" s="13"/>
      <c r="Q1357" s="179" t="str">
        <f t="shared" si="670"/>
        <v/>
      </c>
      <c r="R1357" s="180" t="str">
        <f t="shared" si="671"/>
        <v/>
      </c>
      <c r="S1357" s="13" t="str">
        <f>IF(A1357="","",IF(R1357="Refreshment Beverage",VLOOKUP(VALUE(Q1357),Rates!G$15:L$19,2,0),VLOOKUP(VALUE(Q1357),Rates!G$4:L$8,2,0)))</f>
        <v/>
      </c>
      <c r="T1357" s="13" t="str">
        <f t="shared" si="672"/>
        <v/>
      </c>
      <c r="U1357" s="181" t="str">
        <f t="shared" si="673"/>
        <v/>
      </c>
      <c r="V1357" s="13" t="str">
        <f t="shared" si="674"/>
        <v/>
      </c>
      <c r="W1357" s="13" t="str">
        <f t="shared" si="675"/>
        <v/>
      </c>
      <c r="X1357" s="182" t="str">
        <f t="shared" si="676"/>
        <v/>
      </c>
      <c r="Y1357" s="183" t="str">
        <f>IF(A:A="","",IF(R1357="Refreshment Beverage",VLOOKUP(Q1357,Rates!G$15:L$19,6,0)*W1357,VLOOKUP(Q1357,Rates!G$4:L$12,6,0)*W1357))</f>
        <v/>
      </c>
      <c r="Z1357" s="183" t="str">
        <f t="shared" si="677"/>
        <v/>
      </c>
      <c r="AA1357" s="17">
        <f t="shared" si="665"/>
        <v>0</v>
      </c>
      <c r="AB1357" s="177" t="str" cm="1">
        <f t="array" ref="AB1357">IF(_xlfn.SINGLE(A:A)="","",IF(R1357="Refreshment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177" t="str" cm="1">
        <f t="array" ref="AC1357">IF(_xlfn.SINGLE(A:A)="","",IF(R1357="Refreshment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68">
        <f>IFERROR(IF(OR(Q1357=1,Q1357=2,Q1357=3,Q1357=4),VLOOKUP(Q1357,Rates!$A$31:$B$34,2,0)*W1357,IF(V1357=1,VLOOKUP(U1357,'REB BEV MIN MKUP'!B:E,4,0),IF(V1357&gt;1,VLOOKUP(VALUE(W1357),'REB BEV MIN MKUP'!O:Q,3,0),0))),0)</f>
        <v>0</v>
      </c>
      <c r="AE1357" s="177" t="str">
        <f t="shared" si="678"/>
        <v/>
      </c>
      <c r="AF1357" s="13" t="str">
        <f t="shared" si="679"/>
        <v/>
      </c>
      <c r="AG1357" s="177" t="str">
        <f t="shared" si="680"/>
        <v/>
      </c>
      <c r="AH1357" s="184" t="str">
        <f t="shared" si="681"/>
        <v/>
      </c>
      <c r="AI1357" s="184" t="str">
        <f>IF(AE:AE="","",IF(R1357="Refreshment Beverage",AK1357*(Rates!J$19/100),ROUND(SUM(AH1357*(Rates!$J$8/100)),4)))</f>
        <v/>
      </c>
      <c r="AJ1357" s="183" t="str">
        <f t="shared" si="682"/>
        <v/>
      </c>
      <c r="AK1357" s="185" t="str">
        <f t="shared" si="683"/>
        <v/>
      </c>
      <c r="AL1357" s="177" t="str">
        <f t="shared" si="684"/>
        <v/>
      </c>
      <c r="AM1357" s="13" t="str">
        <f>IF(AS1357="","",IF(R1357="Refreshment Beverage",ROUND(AS1357*Rates!K$19,4),ROUND(AO1357*(VLOOKUP(VALUE(Q1357),Rates!G$4:L$12,3,0)),4)))</f>
        <v/>
      </c>
      <c r="AN1357" s="183" t="str">
        <f>IF(AS1357="","",IF(R1357="Refreshment Beverage",AS1357*(Rates!J$19/100),MAX(AM1357,AB1357)))</f>
        <v/>
      </c>
      <c r="AO1357" s="186" t="str">
        <f t="shared" si="685"/>
        <v/>
      </c>
      <c r="AP1357" s="186" t="str">
        <f t="shared" si="686"/>
        <v/>
      </c>
      <c r="AQ1357" s="186" t="str">
        <f>IF(AS1357="","",IF(R1357="Refreshment Beverage",ROUND(SUM(VLOOKUP(Q:Q,Rates!G$15:L$19,3,0)*(AS1357-Y1357-Z1357-AA1357)),4),ROUND(SUM(Rates!$K$8*AS1357),4)))</f>
        <v/>
      </c>
      <c r="AR1357" s="184" t="str">
        <f t="shared" si="687"/>
        <v/>
      </c>
      <c r="AS1357" s="185" t="str">
        <f t="shared" si="688"/>
        <v/>
      </c>
      <c r="AT1357" s="177" t="str">
        <f t="shared" si="689"/>
        <v/>
      </c>
      <c r="AU1357" s="13" t="str">
        <f>IF(AX1357="","",IF(R1357="Refreshment Beverage",ROUND((BA1357-Y1357-Z1357-AA1357)*VLOOKUP(VALUE(Q1357),Rates!G$15:L$19,3,0),4),ROUND(AW1357*(VLOOKUP(VALUE(Q1357),Rates!G:L,3,0)),4)))</f>
        <v/>
      </c>
      <c r="AV1357" s="183" t="str">
        <f t="shared" si="690"/>
        <v/>
      </c>
      <c r="AW1357" s="186" t="str">
        <f t="shared" si="691"/>
        <v/>
      </c>
      <c r="AX1357" s="184" t="str">
        <f t="shared" si="692"/>
        <v/>
      </c>
      <c r="AY1357" s="186" t="str">
        <f>IF(AX1357="","",IF(R1357="Refreshment Beverage",ROUND(SUM(AX1357*Rates!K$19),4),ROUND(SUM(AX1357*(Rates!J$8/100)),4)))</f>
        <v/>
      </c>
      <c r="AZ1357" s="183" t="str">
        <f t="shared" si="693"/>
        <v/>
      </c>
      <c r="BA1357" s="185" t="str">
        <f t="shared" si="694"/>
        <v/>
      </c>
      <c r="BD1357" s="171"/>
      <c r="BE1357" s="171"/>
      <c r="BF1357" s="171"/>
      <c r="BG1357" s="171"/>
    </row>
    <row r="1358" spans="1:59" ht="15" customHeight="1" x14ac:dyDescent="0.3">
      <c r="A1358" s="172"/>
      <c r="B1358" s="172"/>
      <c r="C1358" s="172"/>
      <c r="D1358" s="173"/>
      <c r="E1358" s="173"/>
      <c r="F1358" s="173"/>
      <c r="G1358" s="173"/>
      <c r="H1358" s="173"/>
      <c r="I1358" s="174"/>
      <c r="J1358" s="175"/>
      <c r="K1358" s="176" t="str">
        <f t="shared" si="666"/>
        <v/>
      </c>
      <c r="L1358" s="177" t="str">
        <f t="shared" si="667"/>
        <v/>
      </c>
      <c r="M1358" s="178" t="str">
        <f t="shared" si="668"/>
        <v/>
      </c>
      <c r="N1358" s="44" t="str" cm="1">
        <f t="array" ref="N1358">IFERROR(IF(_xlfn.SINGLE(A:A)="","",IF(R1358="Beer",SUM(LOOKUP(2,1/(Rates!$B$3:$B$5&lt;=W1358)/(Rates!$C$3:$C$5&gt;=W1358),Rates!$D$3:$D$5)*(X1358/100)*W1358),IF(R1358="Refreshment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44" t="str">
        <f t="shared" si="669"/>
        <v/>
      </c>
      <c r="P1358" s="13"/>
      <c r="Q1358" s="179" t="str">
        <f t="shared" si="670"/>
        <v/>
      </c>
      <c r="R1358" s="180" t="str">
        <f t="shared" si="671"/>
        <v/>
      </c>
      <c r="S1358" s="13" t="str">
        <f>IF(A1358="","",IF(R1358="Refreshment Beverage",VLOOKUP(VALUE(Q1358),Rates!G$15:L$19,2,0),VLOOKUP(VALUE(Q1358),Rates!G$4:L$8,2,0)))</f>
        <v/>
      </c>
      <c r="T1358" s="13" t="str">
        <f t="shared" si="672"/>
        <v/>
      </c>
      <c r="U1358" s="181" t="str">
        <f t="shared" si="673"/>
        <v/>
      </c>
      <c r="V1358" s="13" t="str">
        <f t="shared" si="674"/>
        <v/>
      </c>
      <c r="W1358" s="13" t="str">
        <f t="shared" si="675"/>
        <v/>
      </c>
      <c r="X1358" s="182" t="str">
        <f t="shared" si="676"/>
        <v/>
      </c>
      <c r="Y1358" s="183" t="str">
        <f>IF(A:A="","",IF(R1358="Refreshment Beverage",VLOOKUP(Q1358,Rates!G$15:L$19,6,0)*W1358,VLOOKUP(Q1358,Rates!G$4:L$12,6,0)*W1358))</f>
        <v/>
      </c>
      <c r="Z1358" s="183" t="str">
        <f t="shared" si="677"/>
        <v/>
      </c>
      <c r="AA1358" s="17">
        <f t="shared" si="665"/>
        <v>0</v>
      </c>
      <c r="AB1358" s="177" t="str" cm="1">
        <f t="array" ref="AB1358">IF(_xlfn.SINGLE(A:A)="","",IF(R1358="Refreshment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177" t="str" cm="1">
        <f t="array" ref="AC1358">IF(_xlfn.SINGLE(A:A)="","",IF(R1358="Refreshment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68">
        <f>IFERROR(IF(OR(Q1358=1,Q1358=2,Q1358=3,Q1358=4),VLOOKUP(Q1358,Rates!$A$31:$B$34,2,0)*W1358,IF(V1358=1,VLOOKUP(U1358,'REB BEV MIN MKUP'!B:E,4,0),IF(V1358&gt;1,VLOOKUP(VALUE(W1358),'REB BEV MIN MKUP'!O:Q,3,0),0))),0)</f>
        <v>0</v>
      </c>
      <c r="AE1358" s="177" t="str">
        <f t="shared" si="678"/>
        <v/>
      </c>
      <c r="AF1358" s="13" t="str">
        <f t="shared" si="679"/>
        <v/>
      </c>
      <c r="AG1358" s="177" t="str">
        <f t="shared" si="680"/>
        <v/>
      </c>
      <c r="AH1358" s="184" t="str">
        <f t="shared" si="681"/>
        <v/>
      </c>
      <c r="AI1358" s="184" t="str">
        <f>IF(AE:AE="","",IF(R1358="Refreshment Beverage",AK1358*(Rates!J$19/100),ROUND(SUM(AH1358*(Rates!$J$8/100)),4)))</f>
        <v/>
      </c>
      <c r="AJ1358" s="183" t="str">
        <f t="shared" si="682"/>
        <v/>
      </c>
      <c r="AK1358" s="185" t="str">
        <f t="shared" si="683"/>
        <v/>
      </c>
      <c r="AL1358" s="177" t="str">
        <f t="shared" si="684"/>
        <v/>
      </c>
      <c r="AM1358" s="13" t="str">
        <f>IF(AS1358="","",IF(R1358="Refreshment Beverage",ROUND(AS1358*Rates!K$19,4),ROUND(AO1358*(VLOOKUP(VALUE(Q1358),Rates!G$4:L$12,3,0)),4)))</f>
        <v/>
      </c>
      <c r="AN1358" s="183" t="str">
        <f>IF(AS1358="","",IF(R1358="Refreshment Beverage",AS1358*(Rates!J$19/100),MAX(AM1358,AB1358)))</f>
        <v/>
      </c>
      <c r="AO1358" s="186" t="str">
        <f t="shared" si="685"/>
        <v/>
      </c>
      <c r="AP1358" s="186" t="str">
        <f t="shared" si="686"/>
        <v/>
      </c>
      <c r="AQ1358" s="186" t="str">
        <f>IF(AS1358="","",IF(R1358="Refreshment Beverage",ROUND(SUM(VLOOKUP(Q:Q,Rates!G$15:L$19,3,0)*(AS1358-Y1358-Z1358-AA1358)),4),ROUND(SUM(Rates!$K$8*AS1358),4)))</f>
        <v/>
      </c>
      <c r="AR1358" s="184" t="str">
        <f t="shared" si="687"/>
        <v/>
      </c>
      <c r="AS1358" s="185" t="str">
        <f t="shared" si="688"/>
        <v/>
      </c>
      <c r="AT1358" s="177" t="str">
        <f t="shared" si="689"/>
        <v/>
      </c>
      <c r="AU1358" s="13" t="str">
        <f>IF(AX1358="","",IF(R1358="Refreshment Beverage",ROUND((BA1358-Y1358-Z1358-AA1358)*VLOOKUP(VALUE(Q1358),Rates!G$15:L$19,3,0),4),ROUND(AW1358*(VLOOKUP(VALUE(Q1358),Rates!G:L,3,0)),4)))</f>
        <v/>
      </c>
      <c r="AV1358" s="183" t="str">
        <f t="shared" si="690"/>
        <v/>
      </c>
      <c r="AW1358" s="186" t="str">
        <f t="shared" si="691"/>
        <v/>
      </c>
      <c r="AX1358" s="184" t="str">
        <f t="shared" si="692"/>
        <v/>
      </c>
      <c r="AY1358" s="186" t="str">
        <f>IF(AX1358="","",IF(R1358="Refreshment Beverage",ROUND(SUM(AX1358*Rates!K$19),4),ROUND(SUM(AX1358*(Rates!J$8/100)),4)))</f>
        <v/>
      </c>
      <c r="AZ1358" s="183" t="str">
        <f t="shared" si="693"/>
        <v/>
      </c>
      <c r="BA1358" s="185" t="str">
        <f t="shared" si="694"/>
        <v/>
      </c>
      <c r="BD1358" s="171"/>
      <c r="BE1358" s="171"/>
      <c r="BF1358" s="171"/>
      <c r="BG1358" s="171"/>
    </row>
    <row r="1359" spans="1:59" ht="15" customHeight="1" x14ac:dyDescent="0.3">
      <c r="A1359" s="172"/>
      <c r="B1359" s="172"/>
      <c r="C1359" s="172"/>
      <c r="D1359" s="173"/>
      <c r="E1359" s="173"/>
      <c r="F1359" s="173"/>
      <c r="G1359" s="173"/>
      <c r="H1359" s="173"/>
      <c r="I1359" s="174"/>
      <c r="J1359" s="175"/>
      <c r="K1359" s="176" t="str">
        <f t="shared" si="666"/>
        <v/>
      </c>
      <c r="L1359" s="177" t="str">
        <f t="shared" si="667"/>
        <v/>
      </c>
      <c r="M1359" s="178" t="str">
        <f t="shared" si="668"/>
        <v/>
      </c>
      <c r="N1359" s="44" t="str" cm="1">
        <f t="array" ref="N1359">IFERROR(IF(_xlfn.SINGLE(A:A)="","",IF(R1359="Beer",SUM(LOOKUP(2,1/(Rates!$B$3:$B$5&lt;=W1359)/(Rates!$C$3:$C$5&gt;=W1359),Rates!$D$3:$D$5)*(X1359/100)*W1359),IF(R1359="Refreshment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44" t="str">
        <f t="shared" si="669"/>
        <v/>
      </c>
      <c r="P1359" s="13"/>
      <c r="Q1359" s="179" t="str">
        <f t="shared" si="670"/>
        <v/>
      </c>
      <c r="R1359" s="180" t="str">
        <f t="shared" si="671"/>
        <v/>
      </c>
      <c r="S1359" s="13" t="str">
        <f>IF(A1359="","",IF(R1359="Refreshment Beverage",VLOOKUP(VALUE(Q1359),Rates!G$15:L$19,2,0),VLOOKUP(VALUE(Q1359),Rates!G$4:L$8,2,0)))</f>
        <v/>
      </c>
      <c r="T1359" s="13" t="str">
        <f t="shared" si="672"/>
        <v/>
      </c>
      <c r="U1359" s="181" t="str">
        <f t="shared" si="673"/>
        <v/>
      </c>
      <c r="V1359" s="13" t="str">
        <f t="shared" si="674"/>
        <v/>
      </c>
      <c r="W1359" s="13" t="str">
        <f t="shared" si="675"/>
        <v/>
      </c>
      <c r="X1359" s="182" t="str">
        <f t="shared" si="676"/>
        <v/>
      </c>
      <c r="Y1359" s="183" t="str">
        <f>IF(A:A="","",IF(R1359="Refreshment Beverage",VLOOKUP(Q1359,Rates!G$15:L$19,6,0)*W1359,VLOOKUP(Q1359,Rates!G$4:L$12,6,0)*W1359))</f>
        <v/>
      </c>
      <c r="Z1359" s="183" t="str">
        <f t="shared" si="677"/>
        <v/>
      </c>
      <c r="AA1359" s="17">
        <f t="shared" si="665"/>
        <v>0</v>
      </c>
      <c r="AB1359" s="177" t="str" cm="1">
        <f t="array" ref="AB1359">IF(_xlfn.SINGLE(A:A)="","",IF(R1359="Refreshment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177" t="str" cm="1">
        <f t="array" ref="AC1359">IF(_xlfn.SINGLE(A:A)="","",IF(R1359="Refreshment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68">
        <f>IFERROR(IF(OR(Q1359=1,Q1359=2,Q1359=3,Q1359=4),VLOOKUP(Q1359,Rates!$A$31:$B$34,2,0)*W1359,IF(V1359=1,VLOOKUP(U1359,'REB BEV MIN MKUP'!B:E,4,0),IF(V1359&gt;1,VLOOKUP(VALUE(W1359),'REB BEV MIN MKUP'!O:Q,3,0),0))),0)</f>
        <v>0</v>
      </c>
      <c r="AE1359" s="177" t="str">
        <f t="shared" si="678"/>
        <v/>
      </c>
      <c r="AF1359" s="13" t="str">
        <f t="shared" si="679"/>
        <v/>
      </c>
      <c r="AG1359" s="177" t="str">
        <f t="shared" si="680"/>
        <v/>
      </c>
      <c r="AH1359" s="184" t="str">
        <f t="shared" si="681"/>
        <v/>
      </c>
      <c r="AI1359" s="184" t="str">
        <f>IF(AE:AE="","",IF(R1359="Refreshment Beverage",AK1359*(Rates!J$19/100),ROUND(SUM(AH1359*(Rates!$J$8/100)),4)))</f>
        <v/>
      </c>
      <c r="AJ1359" s="183" t="str">
        <f t="shared" si="682"/>
        <v/>
      </c>
      <c r="AK1359" s="185" t="str">
        <f t="shared" si="683"/>
        <v/>
      </c>
      <c r="AL1359" s="177" t="str">
        <f t="shared" si="684"/>
        <v/>
      </c>
      <c r="AM1359" s="13" t="str">
        <f>IF(AS1359="","",IF(R1359="Refreshment Beverage",ROUND(AS1359*Rates!K$19,4),ROUND(AO1359*(VLOOKUP(VALUE(Q1359),Rates!G$4:L$12,3,0)),4)))</f>
        <v/>
      </c>
      <c r="AN1359" s="183" t="str">
        <f>IF(AS1359="","",IF(R1359="Refreshment Beverage",AS1359*(Rates!J$19/100),MAX(AM1359,AB1359)))</f>
        <v/>
      </c>
      <c r="AO1359" s="186" t="str">
        <f t="shared" si="685"/>
        <v/>
      </c>
      <c r="AP1359" s="186" t="str">
        <f t="shared" si="686"/>
        <v/>
      </c>
      <c r="AQ1359" s="186" t="str">
        <f>IF(AS1359="","",IF(R1359="Refreshment Beverage",ROUND(SUM(VLOOKUP(Q:Q,Rates!G$15:L$19,3,0)*(AS1359-Y1359-Z1359-AA1359)),4),ROUND(SUM(Rates!$K$8*AS1359),4)))</f>
        <v/>
      </c>
      <c r="AR1359" s="184" t="str">
        <f t="shared" si="687"/>
        <v/>
      </c>
      <c r="AS1359" s="185" t="str">
        <f t="shared" si="688"/>
        <v/>
      </c>
      <c r="AT1359" s="177" t="str">
        <f t="shared" si="689"/>
        <v/>
      </c>
      <c r="AU1359" s="13" t="str">
        <f>IF(AX1359="","",IF(R1359="Refreshment Beverage",ROUND((BA1359-Y1359-Z1359-AA1359)*VLOOKUP(VALUE(Q1359),Rates!G$15:L$19,3,0),4),ROUND(AW1359*(VLOOKUP(VALUE(Q1359),Rates!G:L,3,0)),4)))</f>
        <v/>
      </c>
      <c r="AV1359" s="183" t="str">
        <f t="shared" si="690"/>
        <v/>
      </c>
      <c r="AW1359" s="186" t="str">
        <f t="shared" si="691"/>
        <v/>
      </c>
      <c r="AX1359" s="184" t="str">
        <f t="shared" si="692"/>
        <v/>
      </c>
      <c r="AY1359" s="186" t="str">
        <f>IF(AX1359="","",IF(R1359="Refreshment Beverage",ROUND(SUM(AX1359*Rates!K$19),4),ROUND(SUM(AX1359*(Rates!J$8/100)),4)))</f>
        <v/>
      </c>
      <c r="AZ1359" s="183" t="str">
        <f t="shared" si="693"/>
        <v/>
      </c>
      <c r="BA1359" s="185" t="str">
        <f t="shared" si="694"/>
        <v/>
      </c>
      <c r="BD1359" s="171"/>
      <c r="BE1359" s="171"/>
      <c r="BF1359" s="171"/>
      <c r="BG1359" s="171"/>
    </row>
    <row r="1360" spans="1:59" ht="15" customHeight="1" x14ac:dyDescent="0.3">
      <c r="A1360" s="172"/>
      <c r="B1360" s="172"/>
      <c r="C1360" s="172"/>
      <c r="D1360" s="173"/>
      <c r="E1360" s="173"/>
      <c r="F1360" s="173"/>
      <c r="G1360" s="173"/>
      <c r="H1360" s="173"/>
      <c r="I1360" s="174"/>
      <c r="J1360" s="175"/>
      <c r="K1360" s="176" t="str">
        <f t="shared" si="666"/>
        <v/>
      </c>
      <c r="L1360" s="177" t="str">
        <f t="shared" si="667"/>
        <v/>
      </c>
      <c r="M1360" s="178" t="str">
        <f t="shared" si="668"/>
        <v/>
      </c>
      <c r="N1360" s="44" t="str" cm="1">
        <f t="array" ref="N1360">IFERROR(IF(_xlfn.SINGLE(A:A)="","",IF(R1360="Beer",SUM(LOOKUP(2,1/(Rates!$B$3:$B$5&lt;=W1360)/(Rates!$C$3:$C$5&gt;=W1360),Rates!$D$3:$D$5)*(X1360/100)*W1360),IF(R1360="Refreshment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44" t="str">
        <f t="shared" si="669"/>
        <v/>
      </c>
      <c r="P1360" s="13"/>
      <c r="Q1360" s="179" t="str">
        <f t="shared" si="670"/>
        <v/>
      </c>
      <c r="R1360" s="180" t="str">
        <f t="shared" si="671"/>
        <v/>
      </c>
      <c r="S1360" s="13" t="str">
        <f>IF(A1360="","",IF(R1360="Refreshment Beverage",VLOOKUP(VALUE(Q1360),Rates!G$15:L$19,2,0),VLOOKUP(VALUE(Q1360),Rates!G$4:L$8,2,0)))</f>
        <v/>
      </c>
      <c r="T1360" s="13" t="str">
        <f t="shared" si="672"/>
        <v/>
      </c>
      <c r="U1360" s="181" t="str">
        <f t="shared" si="673"/>
        <v/>
      </c>
      <c r="V1360" s="13" t="str">
        <f t="shared" si="674"/>
        <v/>
      </c>
      <c r="W1360" s="13" t="str">
        <f t="shared" si="675"/>
        <v/>
      </c>
      <c r="X1360" s="182" t="str">
        <f t="shared" si="676"/>
        <v/>
      </c>
      <c r="Y1360" s="183" t="str">
        <f>IF(A:A="","",IF(R1360="Refreshment Beverage",VLOOKUP(Q1360,Rates!G$15:L$19,6,0)*W1360,VLOOKUP(Q1360,Rates!G$4:L$12,6,0)*W1360))</f>
        <v/>
      </c>
      <c r="Z1360" s="183" t="str">
        <f t="shared" si="677"/>
        <v/>
      </c>
      <c r="AA1360" s="17">
        <f t="shared" si="665"/>
        <v>0</v>
      </c>
      <c r="AB1360" s="177" t="str" cm="1">
        <f t="array" ref="AB1360">IF(_xlfn.SINGLE(A:A)="","",IF(R1360="Refreshment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177" t="str" cm="1">
        <f t="array" ref="AC1360">IF(_xlfn.SINGLE(A:A)="","",IF(R1360="Refreshment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68">
        <f>IFERROR(IF(OR(Q1360=1,Q1360=2,Q1360=3,Q1360=4),VLOOKUP(Q1360,Rates!$A$31:$B$34,2,0)*W1360,IF(V1360=1,VLOOKUP(U1360,'REB BEV MIN MKUP'!B:E,4,0),IF(V1360&gt;1,VLOOKUP(VALUE(W1360),'REB BEV MIN MKUP'!O:Q,3,0),0))),0)</f>
        <v>0</v>
      </c>
      <c r="AE1360" s="177" t="str">
        <f t="shared" si="678"/>
        <v/>
      </c>
      <c r="AF1360" s="13" t="str">
        <f t="shared" si="679"/>
        <v/>
      </c>
      <c r="AG1360" s="177" t="str">
        <f t="shared" si="680"/>
        <v/>
      </c>
      <c r="AH1360" s="184" t="str">
        <f t="shared" si="681"/>
        <v/>
      </c>
      <c r="AI1360" s="184" t="str">
        <f>IF(AE:AE="","",IF(R1360="Refreshment Beverage",AK1360*(Rates!J$19/100),ROUND(SUM(AH1360*(Rates!$J$8/100)),4)))</f>
        <v/>
      </c>
      <c r="AJ1360" s="183" t="str">
        <f t="shared" si="682"/>
        <v/>
      </c>
      <c r="AK1360" s="185" t="str">
        <f t="shared" si="683"/>
        <v/>
      </c>
      <c r="AL1360" s="177" t="str">
        <f t="shared" si="684"/>
        <v/>
      </c>
      <c r="AM1360" s="13" t="str">
        <f>IF(AS1360="","",IF(R1360="Refreshment Beverage",ROUND(AS1360*Rates!K$19,4),ROUND(AO1360*(VLOOKUP(VALUE(Q1360),Rates!G$4:L$12,3,0)),4)))</f>
        <v/>
      </c>
      <c r="AN1360" s="183" t="str">
        <f>IF(AS1360="","",IF(R1360="Refreshment Beverage",AS1360*(Rates!J$19/100),MAX(AM1360,AB1360)))</f>
        <v/>
      </c>
      <c r="AO1360" s="186" t="str">
        <f t="shared" si="685"/>
        <v/>
      </c>
      <c r="AP1360" s="186" t="str">
        <f t="shared" si="686"/>
        <v/>
      </c>
      <c r="AQ1360" s="186" t="str">
        <f>IF(AS1360="","",IF(R1360="Refreshment Beverage",ROUND(SUM(VLOOKUP(Q:Q,Rates!G$15:L$19,3,0)*(AS1360-Y1360-Z1360-AA1360)),4),ROUND(SUM(Rates!$K$8*AS1360),4)))</f>
        <v/>
      </c>
      <c r="AR1360" s="184" t="str">
        <f t="shared" si="687"/>
        <v/>
      </c>
      <c r="AS1360" s="185" t="str">
        <f t="shared" si="688"/>
        <v/>
      </c>
      <c r="AT1360" s="177" t="str">
        <f t="shared" si="689"/>
        <v/>
      </c>
      <c r="AU1360" s="13" t="str">
        <f>IF(AX1360="","",IF(R1360="Refreshment Beverage",ROUND((BA1360-Y1360-Z1360-AA1360)*VLOOKUP(VALUE(Q1360),Rates!G$15:L$19,3,0),4),ROUND(AW1360*(VLOOKUP(VALUE(Q1360),Rates!G:L,3,0)),4)))</f>
        <v/>
      </c>
      <c r="AV1360" s="183" t="str">
        <f t="shared" si="690"/>
        <v/>
      </c>
      <c r="AW1360" s="186" t="str">
        <f t="shared" si="691"/>
        <v/>
      </c>
      <c r="AX1360" s="184" t="str">
        <f t="shared" si="692"/>
        <v/>
      </c>
      <c r="AY1360" s="186" t="str">
        <f>IF(AX1360="","",IF(R1360="Refreshment Beverage",ROUND(SUM(AX1360*Rates!K$19),4),ROUND(SUM(AX1360*(Rates!J$8/100)),4)))</f>
        <v/>
      </c>
      <c r="AZ1360" s="183" t="str">
        <f t="shared" si="693"/>
        <v/>
      </c>
      <c r="BA1360" s="185" t="str">
        <f t="shared" si="694"/>
        <v/>
      </c>
      <c r="BD1360" s="171"/>
      <c r="BE1360" s="171"/>
      <c r="BF1360" s="171"/>
      <c r="BG1360" s="171"/>
    </row>
    <row r="1361" spans="1:59" ht="15" customHeight="1" x14ac:dyDescent="0.3">
      <c r="A1361" s="172"/>
      <c r="B1361" s="172"/>
      <c r="C1361" s="172"/>
      <c r="D1361" s="173"/>
      <c r="E1361" s="173"/>
      <c r="F1361" s="173"/>
      <c r="G1361" s="173"/>
      <c r="H1361" s="173"/>
      <c r="I1361" s="174"/>
      <c r="J1361" s="175"/>
      <c r="K1361" s="176" t="str">
        <f t="shared" si="666"/>
        <v/>
      </c>
      <c r="L1361" s="177" t="str">
        <f t="shared" si="667"/>
        <v/>
      </c>
      <c r="M1361" s="178" t="str">
        <f t="shared" si="668"/>
        <v/>
      </c>
      <c r="N1361" s="44" t="str" cm="1">
        <f t="array" ref="N1361">IFERROR(IF(_xlfn.SINGLE(A:A)="","",IF(R1361="Beer",SUM(LOOKUP(2,1/(Rates!$B$3:$B$5&lt;=W1361)/(Rates!$C$3:$C$5&gt;=W1361),Rates!$D$3:$D$5)*(X1361/100)*W1361),IF(R1361="Refreshment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44" t="str">
        <f t="shared" si="669"/>
        <v/>
      </c>
      <c r="P1361" s="13"/>
      <c r="Q1361" s="179" t="str">
        <f t="shared" si="670"/>
        <v/>
      </c>
      <c r="R1361" s="180" t="str">
        <f t="shared" si="671"/>
        <v/>
      </c>
      <c r="S1361" s="13" t="str">
        <f>IF(A1361="","",IF(R1361="Refreshment Beverage",VLOOKUP(VALUE(Q1361),Rates!G$15:L$19,2,0),VLOOKUP(VALUE(Q1361),Rates!G$4:L$8,2,0)))</f>
        <v/>
      </c>
      <c r="T1361" s="13" t="str">
        <f t="shared" si="672"/>
        <v/>
      </c>
      <c r="U1361" s="181" t="str">
        <f t="shared" si="673"/>
        <v/>
      </c>
      <c r="V1361" s="13" t="str">
        <f t="shared" si="674"/>
        <v/>
      </c>
      <c r="W1361" s="13" t="str">
        <f t="shared" si="675"/>
        <v/>
      </c>
      <c r="X1361" s="182" t="str">
        <f t="shared" si="676"/>
        <v/>
      </c>
      <c r="Y1361" s="183" t="str">
        <f>IF(A:A="","",IF(R1361="Refreshment Beverage",VLOOKUP(Q1361,Rates!G$15:L$19,6,0)*W1361,VLOOKUP(Q1361,Rates!G$4:L$12,6,0)*W1361))</f>
        <v/>
      </c>
      <c r="Z1361" s="183" t="str">
        <f t="shared" si="677"/>
        <v/>
      </c>
      <c r="AA1361" s="17">
        <f t="shared" si="665"/>
        <v>0</v>
      </c>
      <c r="AB1361" s="177" t="str" cm="1">
        <f t="array" ref="AB1361">IF(_xlfn.SINGLE(A:A)="","",IF(R1361="Refreshment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177" t="str" cm="1">
        <f t="array" ref="AC1361">IF(_xlfn.SINGLE(A:A)="","",IF(R1361="Refreshment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68">
        <f>IFERROR(IF(OR(Q1361=1,Q1361=2,Q1361=3,Q1361=4),VLOOKUP(Q1361,Rates!$A$31:$B$34,2,0)*W1361,IF(V1361=1,VLOOKUP(U1361,'REB BEV MIN MKUP'!B:E,4,0),IF(V1361&gt;1,VLOOKUP(VALUE(W1361),'REB BEV MIN MKUP'!O:Q,3,0),0))),0)</f>
        <v>0</v>
      </c>
      <c r="AE1361" s="177" t="str">
        <f t="shared" si="678"/>
        <v/>
      </c>
      <c r="AF1361" s="13" t="str">
        <f t="shared" si="679"/>
        <v/>
      </c>
      <c r="AG1361" s="177" t="str">
        <f t="shared" si="680"/>
        <v/>
      </c>
      <c r="AH1361" s="184" t="str">
        <f t="shared" si="681"/>
        <v/>
      </c>
      <c r="AI1361" s="184" t="str">
        <f>IF(AE:AE="","",IF(R1361="Refreshment Beverage",AK1361*(Rates!J$19/100),ROUND(SUM(AH1361*(Rates!$J$8/100)),4)))</f>
        <v/>
      </c>
      <c r="AJ1361" s="183" t="str">
        <f t="shared" si="682"/>
        <v/>
      </c>
      <c r="AK1361" s="185" t="str">
        <f t="shared" si="683"/>
        <v/>
      </c>
      <c r="AL1361" s="177" t="str">
        <f t="shared" si="684"/>
        <v/>
      </c>
      <c r="AM1361" s="13" t="str">
        <f>IF(AS1361="","",IF(R1361="Refreshment Beverage",ROUND(AS1361*Rates!K$19,4),ROUND(AO1361*(VLOOKUP(VALUE(Q1361),Rates!G$4:L$12,3,0)),4)))</f>
        <v/>
      </c>
      <c r="AN1361" s="183" t="str">
        <f>IF(AS1361="","",IF(R1361="Refreshment Beverage",AS1361*(Rates!J$19/100),MAX(AM1361,AB1361)))</f>
        <v/>
      </c>
      <c r="AO1361" s="186" t="str">
        <f t="shared" si="685"/>
        <v/>
      </c>
      <c r="AP1361" s="186" t="str">
        <f t="shared" si="686"/>
        <v/>
      </c>
      <c r="AQ1361" s="186" t="str">
        <f>IF(AS1361="","",IF(R1361="Refreshment Beverage",ROUND(SUM(VLOOKUP(Q:Q,Rates!G$15:L$19,3,0)*(AS1361-Y1361-Z1361-AA1361)),4),ROUND(SUM(Rates!$K$8*AS1361),4)))</f>
        <v/>
      </c>
      <c r="AR1361" s="184" t="str">
        <f t="shared" si="687"/>
        <v/>
      </c>
      <c r="AS1361" s="185" t="str">
        <f t="shared" si="688"/>
        <v/>
      </c>
      <c r="AT1361" s="177" t="str">
        <f t="shared" si="689"/>
        <v/>
      </c>
      <c r="AU1361" s="13" t="str">
        <f>IF(AX1361="","",IF(R1361="Refreshment Beverage",ROUND((BA1361-Y1361-Z1361-AA1361)*VLOOKUP(VALUE(Q1361),Rates!G$15:L$19,3,0),4),ROUND(AW1361*(VLOOKUP(VALUE(Q1361),Rates!G:L,3,0)),4)))</f>
        <v/>
      </c>
      <c r="AV1361" s="183" t="str">
        <f t="shared" si="690"/>
        <v/>
      </c>
      <c r="AW1361" s="186" t="str">
        <f t="shared" si="691"/>
        <v/>
      </c>
      <c r="AX1361" s="184" t="str">
        <f t="shared" si="692"/>
        <v/>
      </c>
      <c r="AY1361" s="186" t="str">
        <f>IF(AX1361="","",IF(R1361="Refreshment Beverage",ROUND(SUM(AX1361*Rates!K$19),4),ROUND(SUM(AX1361*(Rates!J$8/100)),4)))</f>
        <v/>
      </c>
      <c r="AZ1361" s="183" t="str">
        <f t="shared" si="693"/>
        <v/>
      </c>
      <c r="BA1361" s="185" t="str">
        <f t="shared" si="694"/>
        <v/>
      </c>
      <c r="BD1361" s="171"/>
      <c r="BE1361" s="171"/>
      <c r="BF1361" s="171"/>
      <c r="BG1361" s="171"/>
    </row>
    <row r="1362" spans="1:59" ht="15" customHeight="1" x14ac:dyDescent="0.3">
      <c r="A1362" s="172"/>
      <c r="B1362" s="172"/>
      <c r="C1362" s="172"/>
      <c r="D1362" s="173"/>
      <c r="E1362" s="173"/>
      <c r="F1362" s="173"/>
      <c r="G1362" s="173"/>
      <c r="H1362" s="173"/>
      <c r="I1362" s="174"/>
      <c r="J1362" s="175"/>
      <c r="K1362" s="176" t="str">
        <f t="shared" si="666"/>
        <v/>
      </c>
      <c r="L1362" s="177" t="str">
        <f t="shared" si="667"/>
        <v/>
      </c>
      <c r="M1362" s="178" t="str">
        <f t="shared" si="668"/>
        <v/>
      </c>
      <c r="N1362" s="44" t="str" cm="1">
        <f t="array" ref="N1362">IFERROR(IF(_xlfn.SINGLE(A:A)="","",IF(R1362="Beer",SUM(LOOKUP(2,1/(Rates!$B$3:$B$5&lt;=W1362)/(Rates!$C$3:$C$5&gt;=W1362),Rates!$D$3:$D$5)*(X1362/100)*W1362),IF(R1362="Refreshment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44" t="str">
        <f t="shared" si="669"/>
        <v/>
      </c>
      <c r="P1362" s="13"/>
      <c r="Q1362" s="179" t="str">
        <f t="shared" si="670"/>
        <v/>
      </c>
      <c r="R1362" s="180" t="str">
        <f t="shared" si="671"/>
        <v/>
      </c>
      <c r="S1362" s="13" t="str">
        <f>IF(A1362="","",IF(R1362="Refreshment Beverage",VLOOKUP(VALUE(Q1362),Rates!G$15:L$19,2,0),VLOOKUP(VALUE(Q1362),Rates!G$4:L$8,2,0)))</f>
        <v/>
      </c>
      <c r="T1362" s="13" t="str">
        <f t="shared" si="672"/>
        <v/>
      </c>
      <c r="U1362" s="181" t="str">
        <f t="shared" si="673"/>
        <v/>
      </c>
      <c r="V1362" s="13" t="str">
        <f t="shared" si="674"/>
        <v/>
      </c>
      <c r="W1362" s="13" t="str">
        <f t="shared" si="675"/>
        <v/>
      </c>
      <c r="X1362" s="182" t="str">
        <f t="shared" si="676"/>
        <v/>
      </c>
      <c r="Y1362" s="183" t="str">
        <f>IF(A:A="","",IF(R1362="Refreshment Beverage",VLOOKUP(Q1362,Rates!G$15:L$19,6,0)*W1362,VLOOKUP(Q1362,Rates!G$4:L$12,6,0)*W1362))</f>
        <v/>
      </c>
      <c r="Z1362" s="183" t="str">
        <f t="shared" si="677"/>
        <v/>
      </c>
      <c r="AA1362" s="17">
        <f t="shared" si="665"/>
        <v>0</v>
      </c>
      <c r="AB1362" s="177" t="str" cm="1">
        <f t="array" ref="AB1362">IF(_xlfn.SINGLE(A:A)="","",IF(R1362="Refreshment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177" t="str" cm="1">
        <f t="array" ref="AC1362">IF(_xlfn.SINGLE(A:A)="","",IF(R1362="Refreshment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68">
        <f>IFERROR(IF(OR(Q1362=1,Q1362=2,Q1362=3,Q1362=4),VLOOKUP(Q1362,Rates!$A$31:$B$34,2,0)*W1362,IF(V1362=1,VLOOKUP(U1362,'REB BEV MIN MKUP'!B:E,4,0),IF(V1362&gt;1,VLOOKUP(VALUE(W1362),'REB BEV MIN MKUP'!O:Q,3,0),0))),0)</f>
        <v>0</v>
      </c>
      <c r="AE1362" s="177" t="str">
        <f t="shared" si="678"/>
        <v/>
      </c>
      <c r="AF1362" s="13" t="str">
        <f t="shared" si="679"/>
        <v/>
      </c>
      <c r="AG1362" s="177" t="str">
        <f t="shared" si="680"/>
        <v/>
      </c>
      <c r="AH1362" s="184" t="str">
        <f t="shared" si="681"/>
        <v/>
      </c>
      <c r="AI1362" s="184" t="str">
        <f>IF(AE:AE="","",IF(R1362="Refreshment Beverage",AK1362*(Rates!J$19/100),ROUND(SUM(AH1362*(Rates!$J$8/100)),4)))</f>
        <v/>
      </c>
      <c r="AJ1362" s="183" t="str">
        <f t="shared" si="682"/>
        <v/>
      </c>
      <c r="AK1362" s="185" t="str">
        <f t="shared" si="683"/>
        <v/>
      </c>
      <c r="AL1362" s="177" t="str">
        <f t="shared" si="684"/>
        <v/>
      </c>
      <c r="AM1362" s="13" t="str">
        <f>IF(AS1362="","",IF(R1362="Refreshment Beverage",ROUND(AS1362*Rates!K$19,4),ROUND(AO1362*(VLOOKUP(VALUE(Q1362),Rates!G$4:L$12,3,0)),4)))</f>
        <v/>
      </c>
      <c r="AN1362" s="183" t="str">
        <f>IF(AS1362="","",IF(R1362="Refreshment Beverage",AS1362*(Rates!J$19/100),MAX(AM1362,AB1362)))</f>
        <v/>
      </c>
      <c r="AO1362" s="186" t="str">
        <f t="shared" si="685"/>
        <v/>
      </c>
      <c r="AP1362" s="186" t="str">
        <f t="shared" si="686"/>
        <v/>
      </c>
      <c r="AQ1362" s="186" t="str">
        <f>IF(AS1362="","",IF(R1362="Refreshment Beverage",ROUND(SUM(VLOOKUP(Q:Q,Rates!G$15:L$19,3,0)*(AS1362-Y1362-Z1362-AA1362)),4),ROUND(SUM(Rates!$K$8*AS1362),4)))</f>
        <v/>
      </c>
      <c r="AR1362" s="184" t="str">
        <f t="shared" si="687"/>
        <v/>
      </c>
      <c r="AS1362" s="185" t="str">
        <f t="shared" si="688"/>
        <v/>
      </c>
      <c r="AT1362" s="177" t="str">
        <f t="shared" si="689"/>
        <v/>
      </c>
      <c r="AU1362" s="13" t="str">
        <f>IF(AX1362="","",IF(R1362="Refreshment Beverage",ROUND((BA1362-Y1362-Z1362-AA1362)*VLOOKUP(VALUE(Q1362),Rates!G$15:L$19,3,0),4),ROUND(AW1362*(VLOOKUP(VALUE(Q1362),Rates!G:L,3,0)),4)))</f>
        <v/>
      </c>
      <c r="AV1362" s="183" t="str">
        <f t="shared" si="690"/>
        <v/>
      </c>
      <c r="AW1362" s="186" t="str">
        <f t="shared" si="691"/>
        <v/>
      </c>
      <c r="AX1362" s="184" t="str">
        <f t="shared" si="692"/>
        <v/>
      </c>
      <c r="AY1362" s="186" t="str">
        <f>IF(AX1362="","",IF(R1362="Refreshment Beverage",ROUND(SUM(AX1362*Rates!K$19),4),ROUND(SUM(AX1362*(Rates!J$8/100)),4)))</f>
        <v/>
      </c>
      <c r="AZ1362" s="183" t="str">
        <f t="shared" si="693"/>
        <v/>
      </c>
      <c r="BA1362" s="185" t="str">
        <f t="shared" si="694"/>
        <v/>
      </c>
      <c r="BD1362" s="171"/>
      <c r="BE1362" s="171"/>
      <c r="BF1362" s="171"/>
      <c r="BG1362" s="171"/>
    </row>
    <row r="1363" spans="1:59" ht="15" customHeight="1" x14ac:dyDescent="0.3">
      <c r="A1363" s="172"/>
      <c r="B1363" s="172"/>
      <c r="C1363" s="172"/>
      <c r="D1363" s="173"/>
      <c r="E1363" s="173"/>
      <c r="F1363" s="173"/>
      <c r="G1363" s="173"/>
      <c r="H1363" s="173"/>
      <c r="I1363" s="174"/>
      <c r="J1363" s="175"/>
      <c r="K1363" s="176" t="str">
        <f t="shared" si="666"/>
        <v/>
      </c>
      <c r="L1363" s="177" t="str">
        <f t="shared" si="667"/>
        <v/>
      </c>
      <c r="M1363" s="178" t="str">
        <f t="shared" si="668"/>
        <v/>
      </c>
      <c r="N1363" s="44" t="str" cm="1">
        <f t="array" ref="N1363">IFERROR(IF(_xlfn.SINGLE(A:A)="","",IF(R1363="Beer",SUM(LOOKUP(2,1/(Rates!$B$3:$B$5&lt;=W1363)/(Rates!$C$3:$C$5&gt;=W1363),Rates!$D$3:$D$5)*(X1363/100)*W1363),IF(R1363="Refreshment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44" t="str">
        <f t="shared" si="669"/>
        <v/>
      </c>
      <c r="P1363" s="13"/>
      <c r="Q1363" s="179" t="str">
        <f t="shared" si="670"/>
        <v/>
      </c>
      <c r="R1363" s="180" t="str">
        <f t="shared" si="671"/>
        <v/>
      </c>
      <c r="S1363" s="13" t="str">
        <f>IF(A1363="","",IF(R1363="Refreshment Beverage",VLOOKUP(VALUE(Q1363),Rates!G$15:L$19,2,0),VLOOKUP(VALUE(Q1363),Rates!G$4:L$8,2,0)))</f>
        <v/>
      </c>
      <c r="T1363" s="13" t="str">
        <f t="shared" si="672"/>
        <v/>
      </c>
      <c r="U1363" s="181" t="str">
        <f t="shared" si="673"/>
        <v/>
      </c>
      <c r="V1363" s="13" t="str">
        <f t="shared" si="674"/>
        <v/>
      </c>
      <c r="W1363" s="13" t="str">
        <f t="shared" si="675"/>
        <v/>
      </c>
      <c r="X1363" s="182" t="str">
        <f t="shared" si="676"/>
        <v/>
      </c>
      <c r="Y1363" s="183" t="str">
        <f>IF(A:A="","",IF(R1363="Refreshment Beverage",VLOOKUP(Q1363,Rates!G$15:L$19,6,0)*W1363,VLOOKUP(Q1363,Rates!G$4:L$12,6,0)*W1363))</f>
        <v/>
      </c>
      <c r="Z1363" s="183" t="str">
        <f t="shared" si="677"/>
        <v/>
      </c>
      <c r="AA1363" s="17">
        <f t="shared" si="665"/>
        <v>0</v>
      </c>
      <c r="AB1363" s="177" t="str" cm="1">
        <f t="array" ref="AB1363">IF(_xlfn.SINGLE(A:A)="","",IF(R1363="Refreshment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177" t="str" cm="1">
        <f t="array" ref="AC1363">IF(_xlfn.SINGLE(A:A)="","",IF(R1363="Refreshment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68">
        <f>IFERROR(IF(OR(Q1363=1,Q1363=2,Q1363=3,Q1363=4),VLOOKUP(Q1363,Rates!$A$31:$B$34,2,0)*W1363,IF(V1363=1,VLOOKUP(U1363,'REB BEV MIN MKUP'!B:E,4,0),IF(V1363&gt;1,VLOOKUP(VALUE(W1363),'REB BEV MIN MKUP'!O:Q,3,0),0))),0)</f>
        <v>0</v>
      </c>
      <c r="AE1363" s="177" t="str">
        <f t="shared" si="678"/>
        <v/>
      </c>
      <c r="AF1363" s="13" t="str">
        <f t="shared" si="679"/>
        <v/>
      </c>
      <c r="AG1363" s="177" t="str">
        <f t="shared" si="680"/>
        <v/>
      </c>
      <c r="AH1363" s="184" t="str">
        <f t="shared" si="681"/>
        <v/>
      </c>
      <c r="AI1363" s="184" t="str">
        <f>IF(AE:AE="","",IF(R1363="Refreshment Beverage",AK1363*(Rates!J$19/100),ROUND(SUM(AH1363*(Rates!$J$8/100)),4)))</f>
        <v/>
      </c>
      <c r="AJ1363" s="183" t="str">
        <f t="shared" si="682"/>
        <v/>
      </c>
      <c r="AK1363" s="185" t="str">
        <f t="shared" si="683"/>
        <v/>
      </c>
      <c r="AL1363" s="177" t="str">
        <f t="shared" si="684"/>
        <v/>
      </c>
      <c r="AM1363" s="13" t="str">
        <f>IF(AS1363="","",IF(R1363="Refreshment Beverage",ROUND(AS1363*Rates!K$19,4),ROUND(AO1363*(VLOOKUP(VALUE(Q1363),Rates!G$4:L$12,3,0)),4)))</f>
        <v/>
      </c>
      <c r="AN1363" s="183" t="str">
        <f>IF(AS1363="","",IF(R1363="Refreshment Beverage",AS1363*(Rates!J$19/100),MAX(AM1363,AB1363)))</f>
        <v/>
      </c>
      <c r="AO1363" s="186" t="str">
        <f t="shared" si="685"/>
        <v/>
      </c>
      <c r="AP1363" s="186" t="str">
        <f t="shared" si="686"/>
        <v/>
      </c>
      <c r="AQ1363" s="186" t="str">
        <f>IF(AS1363="","",IF(R1363="Refreshment Beverage",ROUND(SUM(VLOOKUP(Q:Q,Rates!G$15:L$19,3,0)*(AS1363-Y1363-Z1363-AA1363)),4),ROUND(SUM(Rates!$K$8*AS1363),4)))</f>
        <v/>
      </c>
      <c r="AR1363" s="184" t="str">
        <f t="shared" si="687"/>
        <v/>
      </c>
      <c r="AS1363" s="185" t="str">
        <f t="shared" si="688"/>
        <v/>
      </c>
      <c r="AT1363" s="177" t="str">
        <f t="shared" si="689"/>
        <v/>
      </c>
      <c r="AU1363" s="13" t="str">
        <f>IF(AX1363="","",IF(R1363="Refreshment Beverage",ROUND((BA1363-Y1363-Z1363-AA1363)*VLOOKUP(VALUE(Q1363),Rates!G$15:L$19,3,0),4),ROUND(AW1363*(VLOOKUP(VALUE(Q1363),Rates!G:L,3,0)),4)))</f>
        <v/>
      </c>
      <c r="AV1363" s="183" t="str">
        <f t="shared" si="690"/>
        <v/>
      </c>
      <c r="AW1363" s="186" t="str">
        <f t="shared" si="691"/>
        <v/>
      </c>
      <c r="AX1363" s="184" t="str">
        <f t="shared" si="692"/>
        <v/>
      </c>
      <c r="AY1363" s="186" t="str">
        <f>IF(AX1363="","",IF(R1363="Refreshment Beverage",ROUND(SUM(AX1363*Rates!K$19),4),ROUND(SUM(AX1363*(Rates!J$8/100)),4)))</f>
        <v/>
      </c>
      <c r="AZ1363" s="183" t="str">
        <f t="shared" si="693"/>
        <v/>
      </c>
      <c r="BA1363" s="185" t="str">
        <f t="shared" si="694"/>
        <v/>
      </c>
      <c r="BD1363" s="171"/>
      <c r="BE1363" s="171"/>
      <c r="BF1363" s="171"/>
      <c r="BG1363" s="171"/>
    </row>
    <row r="1364" spans="1:59" ht="15" customHeight="1" x14ac:dyDescent="0.3">
      <c r="A1364" s="172"/>
      <c r="B1364" s="172"/>
      <c r="C1364" s="172"/>
      <c r="D1364" s="173"/>
      <c r="E1364" s="173"/>
      <c r="F1364" s="173"/>
      <c r="G1364" s="173"/>
      <c r="H1364" s="173"/>
      <c r="I1364" s="174"/>
      <c r="J1364" s="175"/>
      <c r="K1364" s="176" t="str">
        <f t="shared" si="666"/>
        <v/>
      </c>
      <c r="L1364" s="177" t="str">
        <f t="shared" si="667"/>
        <v/>
      </c>
      <c r="M1364" s="178" t="str">
        <f t="shared" si="668"/>
        <v/>
      </c>
      <c r="N1364" s="44" t="str" cm="1">
        <f t="array" ref="N1364">IFERROR(IF(_xlfn.SINGLE(A:A)="","",IF(R1364="Beer",SUM(LOOKUP(2,1/(Rates!$B$3:$B$5&lt;=W1364)/(Rates!$C$3:$C$5&gt;=W1364),Rates!$D$3:$D$5)*(X1364/100)*W1364),IF(R1364="Refreshment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44" t="str">
        <f t="shared" si="669"/>
        <v/>
      </c>
      <c r="P1364" s="13"/>
      <c r="Q1364" s="179" t="str">
        <f t="shared" si="670"/>
        <v/>
      </c>
      <c r="R1364" s="180" t="str">
        <f t="shared" si="671"/>
        <v/>
      </c>
      <c r="S1364" s="13" t="str">
        <f>IF(A1364="","",IF(R1364="Refreshment Beverage",VLOOKUP(VALUE(Q1364),Rates!G$15:L$19,2,0),VLOOKUP(VALUE(Q1364),Rates!G$4:L$8,2,0)))</f>
        <v/>
      </c>
      <c r="T1364" s="13" t="str">
        <f t="shared" si="672"/>
        <v/>
      </c>
      <c r="U1364" s="181" t="str">
        <f t="shared" si="673"/>
        <v/>
      </c>
      <c r="V1364" s="13" t="str">
        <f t="shared" si="674"/>
        <v/>
      </c>
      <c r="W1364" s="13" t="str">
        <f t="shared" si="675"/>
        <v/>
      </c>
      <c r="X1364" s="182" t="str">
        <f t="shared" si="676"/>
        <v/>
      </c>
      <c r="Y1364" s="183" t="str">
        <f>IF(A:A="","",IF(R1364="Refreshment Beverage",VLOOKUP(Q1364,Rates!G$15:L$19,6,0)*W1364,VLOOKUP(Q1364,Rates!G$4:L$12,6,0)*W1364))</f>
        <v/>
      </c>
      <c r="Z1364" s="183" t="str">
        <f t="shared" si="677"/>
        <v/>
      </c>
      <c r="AA1364" s="17">
        <f t="shared" si="665"/>
        <v>0</v>
      </c>
      <c r="AB1364" s="177" t="str" cm="1">
        <f t="array" ref="AB1364">IF(_xlfn.SINGLE(A:A)="","",IF(R1364="Refreshment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177" t="str" cm="1">
        <f t="array" ref="AC1364">IF(_xlfn.SINGLE(A:A)="","",IF(R1364="Refreshment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68">
        <f>IFERROR(IF(OR(Q1364=1,Q1364=2,Q1364=3,Q1364=4),VLOOKUP(Q1364,Rates!$A$31:$B$34,2,0)*W1364,IF(V1364=1,VLOOKUP(U1364,'REB BEV MIN MKUP'!B:E,4,0),IF(V1364&gt;1,VLOOKUP(VALUE(W1364),'REB BEV MIN MKUP'!O:Q,3,0),0))),0)</f>
        <v>0</v>
      </c>
      <c r="AE1364" s="177" t="str">
        <f t="shared" si="678"/>
        <v/>
      </c>
      <c r="AF1364" s="13" t="str">
        <f t="shared" si="679"/>
        <v/>
      </c>
      <c r="AG1364" s="177" t="str">
        <f t="shared" si="680"/>
        <v/>
      </c>
      <c r="AH1364" s="184" t="str">
        <f t="shared" si="681"/>
        <v/>
      </c>
      <c r="AI1364" s="184" t="str">
        <f>IF(AE:AE="","",IF(R1364="Refreshment Beverage",AK1364*(Rates!J$19/100),ROUND(SUM(AH1364*(Rates!$J$8/100)),4)))</f>
        <v/>
      </c>
      <c r="AJ1364" s="183" t="str">
        <f t="shared" si="682"/>
        <v/>
      </c>
      <c r="AK1364" s="185" t="str">
        <f t="shared" si="683"/>
        <v/>
      </c>
      <c r="AL1364" s="177" t="str">
        <f t="shared" si="684"/>
        <v/>
      </c>
      <c r="AM1364" s="13" t="str">
        <f>IF(AS1364="","",IF(R1364="Refreshment Beverage",ROUND(AS1364*Rates!K$19,4),ROUND(AO1364*(VLOOKUP(VALUE(Q1364),Rates!G$4:L$12,3,0)),4)))</f>
        <v/>
      </c>
      <c r="AN1364" s="183" t="str">
        <f>IF(AS1364="","",IF(R1364="Refreshment Beverage",AS1364*(Rates!J$19/100),MAX(AM1364,AB1364)))</f>
        <v/>
      </c>
      <c r="AO1364" s="186" t="str">
        <f t="shared" si="685"/>
        <v/>
      </c>
      <c r="AP1364" s="186" t="str">
        <f t="shared" si="686"/>
        <v/>
      </c>
      <c r="AQ1364" s="186" t="str">
        <f>IF(AS1364="","",IF(R1364="Refreshment Beverage",ROUND(SUM(VLOOKUP(Q:Q,Rates!G$15:L$19,3,0)*(AS1364-Y1364-Z1364-AA1364)),4),ROUND(SUM(Rates!$K$8*AS1364),4)))</f>
        <v/>
      </c>
      <c r="AR1364" s="184" t="str">
        <f t="shared" si="687"/>
        <v/>
      </c>
      <c r="AS1364" s="185" t="str">
        <f t="shared" si="688"/>
        <v/>
      </c>
      <c r="AT1364" s="177" t="str">
        <f t="shared" si="689"/>
        <v/>
      </c>
      <c r="AU1364" s="13" t="str">
        <f>IF(AX1364="","",IF(R1364="Refreshment Beverage",ROUND((BA1364-Y1364-Z1364-AA1364)*VLOOKUP(VALUE(Q1364),Rates!G$15:L$19,3,0),4),ROUND(AW1364*(VLOOKUP(VALUE(Q1364),Rates!G:L,3,0)),4)))</f>
        <v/>
      </c>
      <c r="AV1364" s="183" t="str">
        <f t="shared" si="690"/>
        <v/>
      </c>
      <c r="AW1364" s="186" t="str">
        <f t="shared" si="691"/>
        <v/>
      </c>
      <c r="AX1364" s="184" t="str">
        <f t="shared" si="692"/>
        <v/>
      </c>
      <c r="AY1364" s="186" t="str">
        <f>IF(AX1364="","",IF(R1364="Refreshment Beverage",ROUND(SUM(AX1364*Rates!K$19),4),ROUND(SUM(AX1364*(Rates!J$8/100)),4)))</f>
        <v/>
      </c>
      <c r="AZ1364" s="183" t="str">
        <f t="shared" si="693"/>
        <v/>
      </c>
      <c r="BA1364" s="185" t="str">
        <f t="shared" si="694"/>
        <v/>
      </c>
      <c r="BD1364" s="171"/>
      <c r="BE1364" s="171"/>
      <c r="BF1364" s="171"/>
      <c r="BG1364" s="171"/>
    </row>
    <row r="1365" spans="1:59" ht="15" customHeight="1" x14ac:dyDescent="0.3">
      <c r="A1365" s="172"/>
      <c r="B1365" s="172"/>
      <c r="C1365" s="172"/>
      <c r="D1365" s="173"/>
      <c r="E1365" s="173"/>
      <c r="F1365" s="173"/>
      <c r="G1365" s="173"/>
      <c r="H1365" s="173"/>
      <c r="I1365" s="174"/>
      <c r="J1365" s="175"/>
      <c r="K1365" s="176" t="str">
        <f t="shared" si="666"/>
        <v/>
      </c>
      <c r="L1365" s="177" t="str">
        <f t="shared" si="667"/>
        <v/>
      </c>
      <c r="M1365" s="178" t="str">
        <f t="shared" si="668"/>
        <v/>
      </c>
      <c r="N1365" s="44" t="str" cm="1">
        <f t="array" ref="N1365">IFERROR(IF(_xlfn.SINGLE(A:A)="","",IF(R1365="Beer",SUM(LOOKUP(2,1/(Rates!$B$3:$B$5&lt;=W1365)/(Rates!$C$3:$C$5&gt;=W1365),Rates!$D$3:$D$5)*(X1365/100)*W1365),IF(R1365="Refreshment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44" t="str">
        <f t="shared" si="669"/>
        <v/>
      </c>
      <c r="P1365" s="13"/>
      <c r="Q1365" s="179" t="str">
        <f t="shared" si="670"/>
        <v/>
      </c>
      <c r="R1365" s="180" t="str">
        <f t="shared" si="671"/>
        <v/>
      </c>
      <c r="S1365" s="13" t="str">
        <f>IF(A1365="","",IF(R1365="Refreshment Beverage",VLOOKUP(VALUE(Q1365),Rates!G$15:L$19,2,0),VLOOKUP(VALUE(Q1365),Rates!G$4:L$8,2,0)))</f>
        <v/>
      </c>
      <c r="T1365" s="13" t="str">
        <f t="shared" si="672"/>
        <v/>
      </c>
      <c r="U1365" s="181" t="str">
        <f t="shared" si="673"/>
        <v/>
      </c>
      <c r="V1365" s="13" t="str">
        <f t="shared" si="674"/>
        <v/>
      </c>
      <c r="W1365" s="13" t="str">
        <f t="shared" si="675"/>
        <v/>
      </c>
      <c r="X1365" s="182" t="str">
        <f t="shared" si="676"/>
        <v/>
      </c>
      <c r="Y1365" s="183" t="str">
        <f>IF(A:A="","",IF(R1365="Refreshment Beverage",VLOOKUP(Q1365,Rates!G$15:L$19,6,0)*W1365,VLOOKUP(Q1365,Rates!G$4:L$12,6,0)*W1365))</f>
        <v/>
      </c>
      <c r="Z1365" s="183" t="str">
        <f t="shared" si="677"/>
        <v/>
      </c>
      <c r="AA1365" s="17">
        <f t="shared" si="665"/>
        <v>0</v>
      </c>
      <c r="AB1365" s="177" t="str" cm="1">
        <f t="array" ref="AB1365">IF(_xlfn.SINGLE(A:A)="","",IF(R1365="Refreshment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177" t="str" cm="1">
        <f t="array" ref="AC1365">IF(_xlfn.SINGLE(A:A)="","",IF(R1365="Refreshment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68">
        <f>IFERROR(IF(OR(Q1365=1,Q1365=2,Q1365=3,Q1365=4),VLOOKUP(Q1365,Rates!$A$31:$B$34,2,0)*W1365,IF(V1365=1,VLOOKUP(U1365,'REB BEV MIN MKUP'!B:E,4,0),IF(V1365&gt;1,VLOOKUP(VALUE(W1365),'REB BEV MIN MKUP'!O:Q,3,0),0))),0)</f>
        <v>0</v>
      </c>
      <c r="AE1365" s="177" t="str">
        <f t="shared" si="678"/>
        <v/>
      </c>
      <c r="AF1365" s="13" t="str">
        <f t="shared" si="679"/>
        <v/>
      </c>
      <c r="AG1365" s="177" t="str">
        <f t="shared" si="680"/>
        <v/>
      </c>
      <c r="AH1365" s="184" t="str">
        <f t="shared" si="681"/>
        <v/>
      </c>
      <c r="AI1365" s="184" t="str">
        <f>IF(AE:AE="","",IF(R1365="Refreshment Beverage",AK1365*(Rates!J$19/100),ROUND(SUM(AH1365*(Rates!$J$8/100)),4)))</f>
        <v/>
      </c>
      <c r="AJ1365" s="183" t="str">
        <f t="shared" si="682"/>
        <v/>
      </c>
      <c r="AK1365" s="185" t="str">
        <f t="shared" si="683"/>
        <v/>
      </c>
      <c r="AL1365" s="177" t="str">
        <f t="shared" si="684"/>
        <v/>
      </c>
      <c r="AM1365" s="13" t="str">
        <f>IF(AS1365="","",IF(R1365="Refreshment Beverage",ROUND(AS1365*Rates!K$19,4),ROUND(AO1365*(VLOOKUP(VALUE(Q1365),Rates!G$4:L$12,3,0)),4)))</f>
        <v/>
      </c>
      <c r="AN1365" s="183" t="str">
        <f>IF(AS1365="","",IF(R1365="Refreshment Beverage",AS1365*(Rates!J$19/100),MAX(AM1365,AB1365)))</f>
        <v/>
      </c>
      <c r="AO1365" s="186" t="str">
        <f t="shared" si="685"/>
        <v/>
      </c>
      <c r="AP1365" s="186" t="str">
        <f t="shared" si="686"/>
        <v/>
      </c>
      <c r="AQ1365" s="186" t="str">
        <f>IF(AS1365="","",IF(R1365="Refreshment Beverage",ROUND(SUM(VLOOKUP(Q:Q,Rates!G$15:L$19,3,0)*(AS1365-Y1365-Z1365-AA1365)),4),ROUND(SUM(Rates!$K$8*AS1365),4)))</f>
        <v/>
      </c>
      <c r="AR1365" s="184" t="str">
        <f t="shared" si="687"/>
        <v/>
      </c>
      <c r="AS1365" s="185" t="str">
        <f t="shared" si="688"/>
        <v/>
      </c>
      <c r="AT1365" s="177" t="str">
        <f t="shared" si="689"/>
        <v/>
      </c>
      <c r="AU1365" s="13" t="str">
        <f>IF(AX1365="","",IF(R1365="Refreshment Beverage",ROUND((BA1365-Y1365-Z1365-AA1365)*VLOOKUP(VALUE(Q1365),Rates!G$15:L$19,3,0),4),ROUND(AW1365*(VLOOKUP(VALUE(Q1365),Rates!G:L,3,0)),4)))</f>
        <v/>
      </c>
      <c r="AV1365" s="183" t="str">
        <f t="shared" si="690"/>
        <v/>
      </c>
      <c r="AW1365" s="186" t="str">
        <f t="shared" si="691"/>
        <v/>
      </c>
      <c r="AX1365" s="184" t="str">
        <f t="shared" si="692"/>
        <v/>
      </c>
      <c r="AY1365" s="186" t="str">
        <f>IF(AX1365="","",IF(R1365="Refreshment Beverage",ROUND(SUM(AX1365*Rates!K$19),4),ROUND(SUM(AX1365*(Rates!J$8/100)),4)))</f>
        <v/>
      </c>
      <c r="AZ1365" s="183" t="str">
        <f t="shared" si="693"/>
        <v/>
      </c>
      <c r="BA1365" s="185" t="str">
        <f t="shared" si="694"/>
        <v/>
      </c>
      <c r="BD1365" s="171"/>
      <c r="BE1365" s="171"/>
      <c r="BF1365" s="171"/>
      <c r="BG1365" s="171"/>
    </row>
    <row r="1366" spans="1:59" ht="15" customHeight="1" x14ac:dyDescent="0.3">
      <c r="A1366" s="172"/>
      <c r="B1366" s="172"/>
      <c r="C1366" s="172"/>
      <c r="D1366" s="173"/>
      <c r="E1366" s="173"/>
      <c r="F1366" s="173"/>
      <c r="G1366" s="173"/>
      <c r="H1366" s="173"/>
      <c r="I1366" s="174"/>
      <c r="J1366" s="175"/>
      <c r="K1366" s="176" t="str">
        <f t="shared" si="666"/>
        <v/>
      </c>
      <c r="L1366" s="177" t="str">
        <f t="shared" si="667"/>
        <v/>
      </c>
      <c r="M1366" s="178" t="str">
        <f t="shared" si="668"/>
        <v/>
      </c>
      <c r="N1366" s="44" t="str" cm="1">
        <f t="array" ref="N1366">IFERROR(IF(_xlfn.SINGLE(A:A)="","",IF(R1366="Beer",SUM(LOOKUP(2,1/(Rates!$B$3:$B$5&lt;=W1366)/(Rates!$C$3:$C$5&gt;=W1366),Rates!$D$3:$D$5)*(X1366/100)*W1366),IF(R1366="Refreshment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44" t="str">
        <f t="shared" si="669"/>
        <v/>
      </c>
      <c r="P1366" s="13"/>
      <c r="Q1366" s="179" t="str">
        <f t="shared" si="670"/>
        <v/>
      </c>
      <c r="R1366" s="180" t="str">
        <f t="shared" si="671"/>
        <v/>
      </c>
      <c r="S1366" s="13" t="str">
        <f>IF(A1366="","",IF(R1366="Refreshment Beverage",VLOOKUP(VALUE(Q1366),Rates!G$15:L$19,2,0),VLOOKUP(VALUE(Q1366),Rates!G$4:L$8,2,0)))</f>
        <v/>
      </c>
      <c r="T1366" s="13" t="str">
        <f t="shared" si="672"/>
        <v/>
      </c>
      <c r="U1366" s="181" t="str">
        <f t="shared" si="673"/>
        <v/>
      </c>
      <c r="V1366" s="13" t="str">
        <f t="shared" si="674"/>
        <v/>
      </c>
      <c r="W1366" s="13" t="str">
        <f t="shared" si="675"/>
        <v/>
      </c>
      <c r="X1366" s="182" t="str">
        <f t="shared" si="676"/>
        <v/>
      </c>
      <c r="Y1366" s="183" t="str">
        <f>IF(A:A="","",IF(R1366="Refreshment Beverage",VLOOKUP(Q1366,Rates!G$15:L$19,6,0)*W1366,VLOOKUP(Q1366,Rates!G$4:L$12,6,0)*W1366))</f>
        <v/>
      </c>
      <c r="Z1366" s="183" t="str">
        <f t="shared" si="677"/>
        <v/>
      </c>
      <c r="AA1366" s="17">
        <f t="shared" si="665"/>
        <v>0</v>
      </c>
      <c r="AB1366" s="177" t="str" cm="1">
        <f t="array" ref="AB1366">IF(_xlfn.SINGLE(A:A)="","",IF(R1366="Refreshment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177" t="str" cm="1">
        <f t="array" ref="AC1366">IF(_xlfn.SINGLE(A:A)="","",IF(R1366="Refreshment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68">
        <f>IFERROR(IF(OR(Q1366=1,Q1366=2,Q1366=3,Q1366=4),VLOOKUP(Q1366,Rates!$A$31:$B$34,2,0)*W1366,IF(V1366=1,VLOOKUP(U1366,'REB BEV MIN MKUP'!B:E,4,0),IF(V1366&gt;1,VLOOKUP(VALUE(W1366),'REB BEV MIN MKUP'!O:Q,3,0),0))),0)</f>
        <v>0</v>
      </c>
      <c r="AE1366" s="177" t="str">
        <f t="shared" si="678"/>
        <v/>
      </c>
      <c r="AF1366" s="13" t="str">
        <f t="shared" si="679"/>
        <v/>
      </c>
      <c r="AG1366" s="177" t="str">
        <f t="shared" si="680"/>
        <v/>
      </c>
      <c r="AH1366" s="184" t="str">
        <f t="shared" si="681"/>
        <v/>
      </c>
      <c r="AI1366" s="184" t="str">
        <f>IF(AE:AE="","",IF(R1366="Refreshment Beverage",AK1366*(Rates!J$19/100),ROUND(SUM(AH1366*(Rates!$J$8/100)),4)))</f>
        <v/>
      </c>
      <c r="AJ1366" s="183" t="str">
        <f t="shared" si="682"/>
        <v/>
      </c>
      <c r="AK1366" s="185" t="str">
        <f t="shared" si="683"/>
        <v/>
      </c>
      <c r="AL1366" s="177" t="str">
        <f t="shared" si="684"/>
        <v/>
      </c>
      <c r="AM1366" s="13" t="str">
        <f>IF(AS1366="","",IF(R1366="Refreshment Beverage",ROUND(AS1366*Rates!K$19,4),ROUND(AO1366*(VLOOKUP(VALUE(Q1366),Rates!G$4:L$12,3,0)),4)))</f>
        <v/>
      </c>
      <c r="AN1366" s="183" t="str">
        <f>IF(AS1366="","",IF(R1366="Refreshment Beverage",AS1366*(Rates!J$19/100),MAX(AM1366,AB1366)))</f>
        <v/>
      </c>
      <c r="AO1366" s="186" t="str">
        <f t="shared" si="685"/>
        <v/>
      </c>
      <c r="AP1366" s="186" t="str">
        <f t="shared" si="686"/>
        <v/>
      </c>
      <c r="AQ1366" s="186" t="str">
        <f>IF(AS1366="","",IF(R1366="Refreshment Beverage",ROUND(SUM(VLOOKUP(Q:Q,Rates!G$15:L$19,3,0)*(AS1366-Y1366-Z1366-AA1366)),4),ROUND(SUM(Rates!$K$8*AS1366),4)))</f>
        <v/>
      </c>
      <c r="AR1366" s="184" t="str">
        <f t="shared" si="687"/>
        <v/>
      </c>
      <c r="AS1366" s="185" t="str">
        <f t="shared" si="688"/>
        <v/>
      </c>
      <c r="AT1366" s="177" t="str">
        <f t="shared" si="689"/>
        <v/>
      </c>
      <c r="AU1366" s="13" t="str">
        <f>IF(AX1366="","",IF(R1366="Refreshment Beverage",ROUND((BA1366-Y1366-Z1366-AA1366)*VLOOKUP(VALUE(Q1366),Rates!G$15:L$19,3,0),4),ROUND(AW1366*(VLOOKUP(VALUE(Q1366),Rates!G:L,3,0)),4)))</f>
        <v/>
      </c>
      <c r="AV1366" s="183" t="str">
        <f t="shared" si="690"/>
        <v/>
      </c>
      <c r="AW1366" s="186" t="str">
        <f t="shared" si="691"/>
        <v/>
      </c>
      <c r="AX1366" s="184" t="str">
        <f t="shared" si="692"/>
        <v/>
      </c>
      <c r="AY1366" s="186" t="str">
        <f>IF(AX1366="","",IF(R1366="Refreshment Beverage",ROUND(SUM(AX1366*Rates!K$19),4),ROUND(SUM(AX1366*(Rates!J$8/100)),4)))</f>
        <v/>
      </c>
      <c r="AZ1366" s="183" t="str">
        <f t="shared" si="693"/>
        <v/>
      </c>
      <c r="BA1366" s="185" t="str">
        <f t="shared" si="694"/>
        <v/>
      </c>
      <c r="BD1366" s="171"/>
      <c r="BE1366" s="171"/>
      <c r="BF1366" s="171"/>
      <c r="BG1366" s="171"/>
    </row>
    <row r="1367" spans="1:59" ht="15" customHeight="1" x14ac:dyDescent="0.3">
      <c r="A1367" s="172"/>
      <c r="B1367" s="172"/>
      <c r="C1367" s="172"/>
      <c r="D1367" s="173"/>
      <c r="E1367" s="173"/>
      <c r="F1367" s="173"/>
      <c r="G1367" s="173"/>
      <c r="H1367" s="173"/>
      <c r="I1367" s="174"/>
      <c r="J1367" s="175"/>
      <c r="K1367" s="176" t="str">
        <f t="shared" si="666"/>
        <v/>
      </c>
      <c r="L1367" s="177" t="str">
        <f t="shared" si="667"/>
        <v/>
      </c>
      <c r="M1367" s="178" t="str">
        <f t="shared" si="668"/>
        <v/>
      </c>
      <c r="N1367" s="44" t="str" cm="1">
        <f t="array" ref="N1367">IFERROR(IF(_xlfn.SINGLE(A:A)="","",IF(R1367="Beer",SUM(LOOKUP(2,1/(Rates!$B$3:$B$5&lt;=W1367)/(Rates!$C$3:$C$5&gt;=W1367),Rates!$D$3:$D$5)*(X1367/100)*W1367),IF(R1367="Refreshment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44" t="str">
        <f t="shared" si="669"/>
        <v/>
      </c>
      <c r="P1367" s="13"/>
      <c r="Q1367" s="179" t="str">
        <f t="shared" si="670"/>
        <v/>
      </c>
      <c r="R1367" s="180" t="str">
        <f t="shared" si="671"/>
        <v/>
      </c>
      <c r="S1367" s="13" t="str">
        <f>IF(A1367="","",IF(R1367="Refreshment Beverage",VLOOKUP(VALUE(Q1367),Rates!G$15:L$19,2,0),VLOOKUP(VALUE(Q1367),Rates!G$4:L$8,2,0)))</f>
        <v/>
      </c>
      <c r="T1367" s="13" t="str">
        <f t="shared" si="672"/>
        <v/>
      </c>
      <c r="U1367" s="181" t="str">
        <f t="shared" si="673"/>
        <v/>
      </c>
      <c r="V1367" s="13" t="str">
        <f t="shared" si="674"/>
        <v/>
      </c>
      <c r="W1367" s="13" t="str">
        <f t="shared" si="675"/>
        <v/>
      </c>
      <c r="X1367" s="182" t="str">
        <f t="shared" si="676"/>
        <v/>
      </c>
      <c r="Y1367" s="183" t="str">
        <f>IF(A:A="","",IF(R1367="Refreshment Beverage",VLOOKUP(Q1367,Rates!G$15:L$19,6,0)*W1367,VLOOKUP(Q1367,Rates!G$4:L$12,6,0)*W1367))</f>
        <v/>
      </c>
      <c r="Z1367" s="183" t="str">
        <f t="shared" si="677"/>
        <v/>
      </c>
      <c r="AA1367" s="17">
        <f t="shared" si="665"/>
        <v>0</v>
      </c>
      <c r="AB1367" s="177" t="str" cm="1">
        <f t="array" ref="AB1367">IF(_xlfn.SINGLE(A:A)="","",IF(R1367="Refreshment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177" t="str" cm="1">
        <f t="array" ref="AC1367">IF(_xlfn.SINGLE(A:A)="","",IF(R1367="Refreshment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68">
        <f>IFERROR(IF(OR(Q1367=1,Q1367=2,Q1367=3,Q1367=4),VLOOKUP(Q1367,Rates!$A$31:$B$34,2,0)*W1367,IF(V1367=1,VLOOKUP(U1367,'REB BEV MIN MKUP'!B:E,4,0),IF(V1367&gt;1,VLOOKUP(VALUE(W1367),'REB BEV MIN MKUP'!O:Q,3,0),0))),0)</f>
        <v>0</v>
      </c>
      <c r="AE1367" s="177" t="str">
        <f t="shared" si="678"/>
        <v/>
      </c>
      <c r="AF1367" s="13" t="str">
        <f t="shared" si="679"/>
        <v/>
      </c>
      <c r="AG1367" s="177" t="str">
        <f t="shared" si="680"/>
        <v/>
      </c>
      <c r="AH1367" s="184" t="str">
        <f t="shared" si="681"/>
        <v/>
      </c>
      <c r="AI1367" s="184" t="str">
        <f>IF(AE:AE="","",IF(R1367="Refreshment Beverage",AK1367*(Rates!J$19/100),ROUND(SUM(AH1367*(Rates!$J$8/100)),4)))</f>
        <v/>
      </c>
      <c r="AJ1367" s="183" t="str">
        <f t="shared" si="682"/>
        <v/>
      </c>
      <c r="AK1367" s="185" t="str">
        <f t="shared" si="683"/>
        <v/>
      </c>
      <c r="AL1367" s="177" t="str">
        <f t="shared" si="684"/>
        <v/>
      </c>
      <c r="AM1367" s="13" t="str">
        <f>IF(AS1367="","",IF(R1367="Refreshment Beverage",ROUND(AS1367*Rates!K$19,4),ROUND(AO1367*(VLOOKUP(VALUE(Q1367),Rates!G$4:L$12,3,0)),4)))</f>
        <v/>
      </c>
      <c r="AN1367" s="183" t="str">
        <f>IF(AS1367="","",IF(R1367="Refreshment Beverage",AS1367*(Rates!J$19/100),MAX(AM1367,AB1367)))</f>
        <v/>
      </c>
      <c r="AO1367" s="186" t="str">
        <f t="shared" si="685"/>
        <v/>
      </c>
      <c r="AP1367" s="186" t="str">
        <f t="shared" si="686"/>
        <v/>
      </c>
      <c r="AQ1367" s="186" t="str">
        <f>IF(AS1367="","",IF(R1367="Refreshment Beverage",ROUND(SUM(VLOOKUP(Q:Q,Rates!G$15:L$19,3,0)*(AS1367-Y1367-Z1367-AA1367)),4),ROUND(SUM(Rates!$K$8*AS1367),4)))</f>
        <v/>
      </c>
      <c r="AR1367" s="184" t="str">
        <f t="shared" si="687"/>
        <v/>
      </c>
      <c r="AS1367" s="185" t="str">
        <f t="shared" si="688"/>
        <v/>
      </c>
      <c r="AT1367" s="177" t="str">
        <f t="shared" si="689"/>
        <v/>
      </c>
      <c r="AU1367" s="13" t="str">
        <f>IF(AX1367="","",IF(R1367="Refreshment Beverage",ROUND((BA1367-Y1367-Z1367-AA1367)*VLOOKUP(VALUE(Q1367),Rates!G$15:L$19,3,0),4),ROUND(AW1367*(VLOOKUP(VALUE(Q1367),Rates!G:L,3,0)),4)))</f>
        <v/>
      </c>
      <c r="AV1367" s="183" t="str">
        <f t="shared" si="690"/>
        <v/>
      </c>
      <c r="AW1367" s="186" t="str">
        <f t="shared" si="691"/>
        <v/>
      </c>
      <c r="AX1367" s="184" t="str">
        <f t="shared" si="692"/>
        <v/>
      </c>
      <c r="AY1367" s="186" t="str">
        <f>IF(AX1367="","",IF(R1367="Refreshment Beverage",ROUND(SUM(AX1367*Rates!K$19),4),ROUND(SUM(AX1367*(Rates!J$8/100)),4)))</f>
        <v/>
      </c>
      <c r="AZ1367" s="183" t="str">
        <f t="shared" si="693"/>
        <v/>
      </c>
      <c r="BA1367" s="185" t="str">
        <f t="shared" si="694"/>
        <v/>
      </c>
      <c r="BD1367" s="171"/>
      <c r="BE1367" s="171"/>
      <c r="BF1367" s="171"/>
      <c r="BG1367" s="171"/>
    </row>
    <row r="1368" spans="1:59" ht="15" customHeight="1" x14ac:dyDescent="0.3">
      <c r="A1368" s="172"/>
      <c r="B1368" s="172"/>
      <c r="C1368" s="172"/>
      <c r="D1368" s="173"/>
      <c r="E1368" s="173"/>
      <c r="F1368" s="173"/>
      <c r="G1368" s="173"/>
      <c r="H1368" s="173"/>
      <c r="I1368" s="174"/>
      <c r="J1368" s="175"/>
      <c r="K1368" s="176" t="str">
        <f t="shared" si="666"/>
        <v/>
      </c>
      <c r="L1368" s="177" t="str">
        <f t="shared" si="667"/>
        <v/>
      </c>
      <c r="M1368" s="178" t="str">
        <f t="shared" si="668"/>
        <v/>
      </c>
      <c r="N1368" s="44" t="str" cm="1">
        <f t="array" ref="N1368">IFERROR(IF(_xlfn.SINGLE(A:A)="","",IF(R1368="Beer",SUM(LOOKUP(2,1/(Rates!$B$3:$B$5&lt;=W1368)/(Rates!$C$3:$C$5&gt;=W1368),Rates!$D$3:$D$5)*(X1368/100)*W1368),IF(R1368="Refreshment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44" t="str">
        <f t="shared" si="669"/>
        <v/>
      </c>
      <c r="P1368" s="13"/>
      <c r="Q1368" s="179" t="str">
        <f t="shared" si="670"/>
        <v/>
      </c>
      <c r="R1368" s="180" t="str">
        <f t="shared" si="671"/>
        <v/>
      </c>
      <c r="S1368" s="13" t="str">
        <f>IF(A1368="","",IF(R1368="Refreshment Beverage",VLOOKUP(VALUE(Q1368),Rates!G$15:L$19,2,0),VLOOKUP(VALUE(Q1368),Rates!G$4:L$8,2,0)))</f>
        <v/>
      </c>
      <c r="T1368" s="13" t="str">
        <f t="shared" si="672"/>
        <v/>
      </c>
      <c r="U1368" s="181" t="str">
        <f t="shared" si="673"/>
        <v/>
      </c>
      <c r="V1368" s="13" t="str">
        <f t="shared" si="674"/>
        <v/>
      </c>
      <c r="W1368" s="13" t="str">
        <f t="shared" si="675"/>
        <v/>
      </c>
      <c r="X1368" s="182" t="str">
        <f t="shared" si="676"/>
        <v/>
      </c>
      <c r="Y1368" s="183" t="str">
        <f>IF(A:A="","",IF(R1368="Refreshment Beverage",VLOOKUP(Q1368,Rates!G$15:L$19,6,0)*W1368,VLOOKUP(Q1368,Rates!G$4:L$12,6,0)*W1368))</f>
        <v/>
      </c>
      <c r="Z1368" s="183" t="str">
        <f t="shared" si="677"/>
        <v/>
      </c>
      <c r="AA1368" s="17">
        <f t="shared" si="665"/>
        <v>0</v>
      </c>
      <c r="AB1368" s="177" t="str" cm="1">
        <f t="array" ref="AB1368">IF(_xlfn.SINGLE(A:A)="","",IF(R1368="Refreshment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177" t="str" cm="1">
        <f t="array" ref="AC1368">IF(_xlfn.SINGLE(A:A)="","",IF(R1368="Refreshment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68">
        <f>IFERROR(IF(OR(Q1368=1,Q1368=2,Q1368=3,Q1368=4),VLOOKUP(Q1368,Rates!$A$31:$B$34,2,0)*W1368,IF(V1368=1,VLOOKUP(U1368,'REB BEV MIN MKUP'!B:E,4,0),IF(V1368&gt;1,VLOOKUP(VALUE(W1368),'REB BEV MIN MKUP'!O:Q,3,0),0))),0)</f>
        <v>0</v>
      </c>
      <c r="AE1368" s="177" t="str">
        <f t="shared" si="678"/>
        <v/>
      </c>
      <c r="AF1368" s="13" t="str">
        <f t="shared" si="679"/>
        <v/>
      </c>
      <c r="AG1368" s="177" t="str">
        <f t="shared" si="680"/>
        <v/>
      </c>
      <c r="AH1368" s="184" t="str">
        <f t="shared" si="681"/>
        <v/>
      </c>
      <c r="AI1368" s="184" t="str">
        <f>IF(AE:AE="","",IF(R1368="Refreshment Beverage",AK1368*(Rates!J$19/100),ROUND(SUM(AH1368*(Rates!$J$8/100)),4)))</f>
        <v/>
      </c>
      <c r="AJ1368" s="183" t="str">
        <f t="shared" si="682"/>
        <v/>
      </c>
      <c r="AK1368" s="185" t="str">
        <f t="shared" si="683"/>
        <v/>
      </c>
      <c r="AL1368" s="177" t="str">
        <f t="shared" si="684"/>
        <v/>
      </c>
      <c r="AM1368" s="13" t="str">
        <f>IF(AS1368="","",IF(R1368="Refreshment Beverage",ROUND(AS1368*Rates!K$19,4),ROUND(AO1368*(VLOOKUP(VALUE(Q1368),Rates!G$4:L$12,3,0)),4)))</f>
        <v/>
      </c>
      <c r="AN1368" s="183" t="str">
        <f>IF(AS1368="","",IF(R1368="Refreshment Beverage",AS1368*(Rates!J$19/100),MAX(AM1368,AB1368)))</f>
        <v/>
      </c>
      <c r="AO1368" s="186" t="str">
        <f t="shared" si="685"/>
        <v/>
      </c>
      <c r="AP1368" s="186" t="str">
        <f t="shared" si="686"/>
        <v/>
      </c>
      <c r="AQ1368" s="186" t="str">
        <f>IF(AS1368="","",IF(R1368="Refreshment Beverage",ROUND(SUM(VLOOKUP(Q:Q,Rates!G$15:L$19,3,0)*(AS1368-Y1368-Z1368-AA1368)),4),ROUND(SUM(Rates!$K$8*AS1368),4)))</f>
        <v/>
      </c>
      <c r="AR1368" s="184" t="str">
        <f t="shared" si="687"/>
        <v/>
      </c>
      <c r="AS1368" s="185" t="str">
        <f t="shared" si="688"/>
        <v/>
      </c>
      <c r="AT1368" s="177" t="str">
        <f t="shared" si="689"/>
        <v/>
      </c>
      <c r="AU1368" s="13" t="str">
        <f>IF(AX1368="","",IF(R1368="Refreshment Beverage",ROUND((BA1368-Y1368-Z1368-AA1368)*VLOOKUP(VALUE(Q1368),Rates!G$15:L$19,3,0),4),ROUND(AW1368*(VLOOKUP(VALUE(Q1368),Rates!G:L,3,0)),4)))</f>
        <v/>
      </c>
      <c r="AV1368" s="183" t="str">
        <f t="shared" si="690"/>
        <v/>
      </c>
      <c r="AW1368" s="186" t="str">
        <f t="shared" si="691"/>
        <v/>
      </c>
      <c r="AX1368" s="184" t="str">
        <f t="shared" si="692"/>
        <v/>
      </c>
      <c r="AY1368" s="186" t="str">
        <f>IF(AX1368="","",IF(R1368="Refreshment Beverage",ROUND(SUM(AX1368*Rates!K$19),4),ROUND(SUM(AX1368*(Rates!J$8/100)),4)))</f>
        <v/>
      </c>
      <c r="AZ1368" s="183" t="str">
        <f t="shared" si="693"/>
        <v/>
      </c>
      <c r="BA1368" s="185" t="str">
        <f t="shared" si="694"/>
        <v/>
      </c>
      <c r="BD1368" s="171"/>
      <c r="BE1368" s="171"/>
      <c r="BF1368" s="171"/>
      <c r="BG1368" s="171"/>
    </row>
    <row r="1369" spans="1:59" ht="15" customHeight="1" x14ac:dyDescent="0.3">
      <c r="A1369" s="172"/>
      <c r="B1369" s="172"/>
      <c r="C1369" s="172"/>
      <c r="D1369" s="173"/>
      <c r="E1369" s="173"/>
      <c r="F1369" s="173"/>
      <c r="G1369" s="173"/>
      <c r="H1369" s="173"/>
      <c r="I1369" s="174"/>
      <c r="J1369" s="175"/>
      <c r="K1369" s="176" t="str">
        <f t="shared" si="666"/>
        <v/>
      </c>
      <c r="L1369" s="177" t="str">
        <f t="shared" si="667"/>
        <v/>
      </c>
      <c r="M1369" s="178" t="str">
        <f t="shared" si="668"/>
        <v/>
      </c>
      <c r="N1369" s="44" t="str" cm="1">
        <f t="array" ref="N1369">IFERROR(IF(_xlfn.SINGLE(A:A)="","",IF(R1369="Beer",SUM(LOOKUP(2,1/(Rates!$B$3:$B$5&lt;=W1369)/(Rates!$C$3:$C$5&gt;=W1369),Rates!$D$3:$D$5)*(X1369/100)*W1369),IF(R1369="Refreshment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44" t="str">
        <f t="shared" si="669"/>
        <v/>
      </c>
      <c r="P1369" s="13"/>
      <c r="Q1369" s="179" t="str">
        <f t="shared" si="670"/>
        <v/>
      </c>
      <c r="R1369" s="180" t="str">
        <f t="shared" si="671"/>
        <v/>
      </c>
      <c r="S1369" s="13" t="str">
        <f>IF(A1369="","",IF(R1369="Refreshment Beverage",VLOOKUP(VALUE(Q1369),Rates!G$15:L$19,2,0),VLOOKUP(VALUE(Q1369),Rates!G$4:L$8,2,0)))</f>
        <v/>
      </c>
      <c r="T1369" s="13" t="str">
        <f t="shared" si="672"/>
        <v/>
      </c>
      <c r="U1369" s="181" t="str">
        <f t="shared" si="673"/>
        <v/>
      </c>
      <c r="V1369" s="13" t="str">
        <f t="shared" si="674"/>
        <v/>
      </c>
      <c r="W1369" s="13" t="str">
        <f t="shared" si="675"/>
        <v/>
      </c>
      <c r="X1369" s="182" t="str">
        <f t="shared" si="676"/>
        <v/>
      </c>
      <c r="Y1369" s="183" t="str">
        <f>IF(A:A="","",IF(R1369="Refreshment Beverage",VLOOKUP(Q1369,Rates!G$15:L$19,6,0)*W1369,VLOOKUP(Q1369,Rates!G$4:L$12,6,0)*W1369))</f>
        <v/>
      </c>
      <c r="Z1369" s="183" t="str">
        <f t="shared" si="677"/>
        <v/>
      </c>
      <c r="AA1369" s="17">
        <f t="shared" si="665"/>
        <v>0</v>
      </c>
      <c r="AB1369" s="177" t="str" cm="1">
        <f t="array" ref="AB1369">IF(_xlfn.SINGLE(A:A)="","",IF(R1369="Refreshment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177" t="str" cm="1">
        <f t="array" ref="AC1369">IF(_xlfn.SINGLE(A:A)="","",IF(R1369="Refreshment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68">
        <f>IFERROR(IF(OR(Q1369=1,Q1369=2,Q1369=3,Q1369=4),VLOOKUP(Q1369,Rates!$A$31:$B$34,2,0)*W1369,IF(V1369=1,VLOOKUP(U1369,'REB BEV MIN MKUP'!B:E,4,0),IF(V1369&gt;1,VLOOKUP(VALUE(W1369),'REB BEV MIN MKUP'!O:Q,3,0),0))),0)</f>
        <v>0</v>
      </c>
      <c r="AE1369" s="177" t="str">
        <f t="shared" si="678"/>
        <v/>
      </c>
      <c r="AF1369" s="13" t="str">
        <f t="shared" si="679"/>
        <v/>
      </c>
      <c r="AG1369" s="177" t="str">
        <f t="shared" si="680"/>
        <v/>
      </c>
      <c r="AH1369" s="184" t="str">
        <f t="shared" si="681"/>
        <v/>
      </c>
      <c r="AI1369" s="184" t="str">
        <f>IF(AE:AE="","",IF(R1369="Refreshment Beverage",AK1369*(Rates!J$19/100),ROUND(SUM(AH1369*(Rates!$J$8/100)),4)))</f>
        <v/>
      </c>
      <c r="AJ1369" s="183" t="str">
        <f t="shared" si="682"/>
        <v/>
      </c>
      <c r="AK1369" s="185" t="str">
        <f t="shared" si="683"/>
        <v/>
      </c>
      <c r="AL1369" s="177" t="str">
        <f t="shared" si="684"/>
        <v/>
      </c>
      <c r="AM1369" s="13" t="str">
        <f>IF(AS1369="","",IF(R1369="Refreshment Beverage",ROUND(AS1369*Rates!K$19,4),ROUND(AO1369*(VLOOKUP(VALUE(Q1369),Rates!G$4:L$12,3,0)),4)))</f>
        <v/>
      </c>
      <c r="AN1369" s="183" t="str">
        <f>IF(AS1369="","",IF(R1369="Refreshment Beverage",AS1369*(Rates!J$19/100),MAX(AM1369,AB1369)))</f>
        <v/>
      </c>
      <c r="AO1369" s="186" t="str">
        <f t="shared" si="685"/>
        <v/>
      </c>
      <c r="AP1369" s="186" t="str">
        <f t="shared" si="686"/>
        <v/>
      </c>
      <c r="AQ1369" s="186" t="str">
        <f>IF(AS1369="","",IF(R1369="Refreshment Beverage",ROUND(SUM(VLOOKUP(Q:Q,Rates!G$15:L$19,3,0)*(AS1369-Y1369-Z1369-AA1369)),4),ROUND(SUM(Rates!$K$8*AS1369),4)))</f>
        <v/>
      </c>
      <c r="AR1369" s="184" t="str">
        <f t="shared" si="687"/>
        <v/>
      </c>
      <c r="AS1369" s="185" t="str">
        <f t="shared" si="688"/>
        <v/>
      </c>
      <c r="AT1369" s="177" t="str">
        <f t="shared" si="689"/>
        <v/>
      </c>
      <c r="AU1369" s="13" t="str">
        <f>IF(AX1369="","",IF(R1369="Refreshment Beverage",ROUND((BA1369-Y1369-Z1369-AA1369)*VLOOKUP(VALUE(Q1369),Rates!G$15:L$19,3,0),4),ROUND(AW1369*(VLOOKUP(VALUE(Q1369),Rates!G:L,3,0)),4)))</f>
        <v/>
      </c>
      <c r="AV1369" s="183" t="str">
        <f t="shared" si="690"/>
        <v/>
      </c>
      <c r="AW1369" s="186" t="str">
        <f t="shared" si="691"/>
        <v/>
      </c>
      <c r="AX1369" s="184" t="str">
        <f t="shared" si="692"/>
        <v/>
      </c>
      <c r="AY1369" s="186" t="str">
        <f>IF(AX1369="","",IF(R1369="Refreshment Beverage",ROUND(SUM(AX1369*Rates!K$19),4),ROUND(SUM(AX1369*(Rates!J$8/100)),4)))</f>
        <v/>
      </c>
      <c r="AZ1369" s="183" t="str">
        <f t="shared" si="693"/>
        <v/>
      </c>
      <c r="BA1369" s="185" t="str">
        <f t="shared" si="694"/>
        <v/>
      </c>
      <c r="BD1369" s="171"/>
      <c r="BE1369" s="171"/>
      <c r="BF1369" s="171"/>
      <c r="BG1369" s="171"/>
    </row>
    <row r="1370" spans="1:59" ht="15" customHeight="1" x14ac:dyDescent="0.3">
      <c r="A1370" s="172"/>
      <c r="B1370" s="172"/>
      <c r="C1370" s="172"/>
      <c r="D1370" s="173"/>
      <c r="E1370" s="173"/>
      <c r="F1370" s="173"/>
      <c r="G1370" s="173"/>
      <c r="H1370" s="173"/>
      <c r="I1370" s="174"/>
      <c r="J1370" s="175"/>
      <c r="K1370" s="176" t="str">
        <f t="shared" si="666"/>
        <v/>
      </c>
      <c r="L1370" s="177" t="str">
        <f t="shared" si="667"/>
        <v/>
      </c>
      <c r="M1370" s="178" t="str">
        <f t="shared" si="668"/>
        <v/>
      </c>
      <c r="N1370" s="44" t="str" cm="1">
        <f t="array" ref="N1370">IFERROR(IF(_xlfn.SINGLE(A:A)="","",IF(R1370="Beer",SUM(LOOKUP(2,1/(Rates!$B$3:$B$5&lt;=W1370)/(Rates!$C$3:$C$5&gt;=W1370),Rates!$D$3:$D$5)*(X1370/100)*W1370),IF(R1370="Refreshment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44" t="str">
        <f t="shared" si="669"/>
        <v/>
      </c>
      <c r="P1370" s="13"/>
      <c r="Q1370" s="179" t="str">
        <f t="shared" si="670"/>
        <v/>
      </c>
      <c r="R1370" s="180" t="str">
        <f t="shared" si="671"/>
        <v/>
      </c>
      <c r="S1370" s="13" t="str">
        <f>IF(A1370="","",IF(R1370="Refreshment Beverage",VLOOKUP(VALUE(Q1370),Rates!G$15:L$19,2,0),VLOOKUP(VALUE(Q1370),Rates!G$4:L$8,2,0)))</f>
        <v/>
      </c>
      <c r="T1370" s="13" t="str">
        <f t="shared" si="672"/>
        <v/>
      </c>
      <c r="U1370" s="181" t="str">
        <f t="shared" si="673"/>
        <v/>
      </c>
      <c r="V1370" s="13" t="str">
        <f t="shared" si="674"/>
        <v/>
      </c>
      <c r="W1370" s="13" t="str">
        <f t="shared" si="675"/>
        <v/>
      </c>
      <c r="X1370" s="182" t="str">
        <f t="shared" si="676"/>
        <v/>
      </c>
      <c r="Y1370" s="183" t="str">
        <f>IF(A:A="","",IF(R1370="Refreshment Beverage",VLOOKUP(Q1370,Rates!G$15:L$19,6,0)*W1370,VLOOKUP(Q1370,Rates!G$4:L$12,6,0)*W1370))</f>
        <v/>
      </c>
      <c r="Z1370" s="183" t="str">
        <f t="shared" si="677"/>
        <v/>
      </c>
      <c r="AA1370" s="17">
        <f t="shared" si="665"/>
        <v>0</v>
      </c>
      <c r="AB1370" s="177" t="str" cm="1">
        <f t="array" ref="AB1370">IF(_xlfn.SINGLE(A:A)="","",IF(R1370="Refreshment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177" t="str" cm="1">
        <f t="array" ref="AC1370">IF(_xlfn.SINGLE(A:A)="","",IF(R1370="Refreshment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68">
        <f>IFERROR(IF(OR(Q1370=1,Q1370=2,Q1370=3,Q1370=4),VLOOKUP(Q1370,Rates!$A$31:$B$34,2,0)*W1370,IF(V1370=1,VLOOKUP(U1370,'REB BEV MIN MKUP'!B:E,4,0),IF(V1370&gt;1,VLOOKUP(VALUE(W1370),'REB BEV MIN MKUP'!O:Q,3,0),0))),0)</f>
        <v>0</v>
      </c>
      <c r="AE1370" s="177" t="str">
        <f t="shared" si="678"/>
        <v/>
      </c>
      <c r="AF1370" s="13" t="str">
        <f t="shared" si="679"/>
        <v/>
      </c>
      <c r="AG1370" s="177" t="str">
        <f t="shared" si="680"/>
        <v/>
      </c>
      <c r="AH1370" s="184" t="str">
        <f t="shared" si="681"/>
        <v/>
      </c>
      <c r="AI1370" s="184" t="str">
        <f>IF(AE:AE="","",IF(R1370="Refreshment Beverage",AK1370*(Rates!J$19/100),ROUND(SUM(AH1370*(Rates!$J$8/100)),4)))</f>
        <v/>
      </c>
      <c r="AJ1370" s="183" t="str">
        <f t="shared" si="682"/>
        <v/>
      </c>
      <c r="AK1370" s="185" t="str">
        <f t="shared" si="683"/>
        <v/>
      </c>
      <c r="AL1370" s="177" t="str">
        <f t="shared" si="684"/>
        <v/>
      </c>
      <c r="AM1370" s="13" t="str">
        <f>IF(AS1370="","",IF(R1370="Refreshment Beverage",ROUND(AS1370*Rates!K$19,4),ROUND(AO1370*(VLOOKUP(VALUE(Q1370),Rates!G$4:L$12,3,0)),4)))</f>
        <v/>
      </c>
      <c r="AN1370" s="183" t="str">
        <f>IF(AS1370="","",IF(R1370="Refreshment Beverage",AS1370*(Rates!J$19/100),MAX(AM1370,AB1370)))</f>
        <v/>
      </c>
      <c r="AO1370" s="186" t="str">
        <f t="shared" si="685"/>
        <v/>
      </c>
      <c r="AP1370" s="186" t="str">
        <f t="shared" si="686"/>
        <v/>
      </c>
      <c r="AQ1370" s="186" t="str">
        <f>IF(AS1370="","",IF(R1370="Refreshment Beverage",ROUND(SUM(VLOOKUP(Q:Q,Rates!G$15:L$19,3,0)*(AS1370-Y1370-Z1370-AA1370)),4),ROUND(SUM(Rates!$K$8*AS1370),4)))</f>
        <v/>
      </c>
      <c r="AR1370" s="184" t="str">
        <f t="shared" si="687"/>
        <v/>
      </c>
      <c r="AS1370" s="185" t="str">
        <f t="shared" si="688"/>
        <v/>
      </c>
      <c r="AT1370" s="177" t="str">
        <f t="shared" si="689"/>
        <v/>
      </c>
      <c r="AU1370" s="13" t="str">
        <f>IF(AX1370="","",IF(R1370="Refreshment Beverage",ROUND((BA1370-Y1370-Z1370-AA1370)*VLOOKUP(VALUE(Q1370),Rates!G$15:L$19,3,0),4),ROUND(AW1370*(VLOOKUP(VALUE(Q1370),Rates!G:L,3,0)),4)))</f>
        <v/>
      </c>
      <c r="AV1370" s="183" t="str">
        <f t="shared" si="690"/>
        <v/>
      </c>
      <c r="AW1370" s="186" t="str">
        <f t="shared" si="691"/>
        <v/>
      </c>
      <c r="AX1370" s="184" t="str">
        <f t="shared" si="692"/>
        <v/>
      </c>
      <c r="AY1370" s="186" t="str">
        <f>IF(AX1370="","",IF(R1370="Refreshment Beverage",ROUND(SUM(AX1370*Rates!K$19),4),ROUND(SUM(AX1370*(Rates!J$8/100)),4)))</f>
        <v/>
      </c>
      <c r="AZ1370" s="183" t="str">
        <f t="shared" si="693"/>
        <v/>
      </c>
      <c r="BA1370" s="185" t="str">
        <f t="shared" si="694"/>
        <v/>
      </c>
      <c r="BD1370" s="171"/>
      <c r="BE1370" s="171"/>
      <c r="BF1370" s="171"/>
      <c r="BG1370" s="171"/>
    </row>
    <row r="1371" spans="1:59" ht="15" customHeight="1" x14ac:dyDescent="0.3">
      <c r="A1371" s="172"/>
      <c r="B1371" s="172"/>
      <c r="C1371" s="172"/>
      <c r="D1371" s="173"/>
      <c r="E1371" s="173"/>
      <c r="F1371" s="173"/>
      <c r="G1371" s="173"/>
      <c r="H1371" s="173"/>
      <c r="I1371" s="174"/>
      <c r="J1371" s="175"/>
      <c r="K1371" s="176" t="str">
        <f t="shared" si="666"/>
        <v/>
      </c>
      <c r="L1371" s="177" t="str">
        <f t="shared" si="667"/>
        <v/>
      </c>
      <c r="M1371" s="178" t="str">
        <f t="shared" si="668"/>
        <v/>
      </c>
      <c r="N1371" s="44" t="str" cm="1">
        <f t="array" ref="N1371">IFERROR(IF(_xlfn.SINGLE(A:A)="","",IF(R1371="Beer",SUM(LOOKUP(2,1/(Rates!$B$3:$B$5&lt;=W1371)/(Rates!$C$3:$C$5&gt;=W1371),Rates!$D$3:$D$5)*(X1371/100)*W1371),IF(R1371="Refreshment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44" t="str">
        <f t="shared" si="669"/>
        <v/>
      </c>
      <c r="P1371" s="13"/>
      <c r="Q1371" s="179" t="str">
        <f t="shared" si="670"/>
        <v/>
      </c>
      <c r="R1371" s="180" t="str">
        <f t="shared" si="671"/>
        <v/>
      </c>
      <c r="S1371" s="13" t="str">
        <f>IF(A1371="","",IF(R1371="Refreshment Beverage",VLOOKUP(VALUE(Q1371),Rates!G$15:L$19,2,0),VLOOKUP(VALUE(Q1371),Rates!G$4:L$8,2,0)))</f>
        <v/>
      </c>
      <c r="T1371" s="13" t="str">
        <f t="shared" si="672"/>
        <v/>
      </c>
      <c r="U1371" s="181" t="str">
        <f t="shared" si="673"/>
        <v/>
      </c>
      <c r="V1371" s="13" t="str">
        <f t="shared" si="674"/>
        <v/>
      </c>
      <c r="W1371" s="13" t="str">
        <f t="shared" si="675"/>
        <v/>
      </c>
      <c r="X1371" s="182" t="str">
        <f t="shared" si="676"/>
        <v/>
      </c>
      <c r="Y1371" s="183" t="str">
        <f>IF(A:A="","",IF(R1371="Refreshment Beverage",VLOOKUP(Q1371,Rates!G$15:L$19,6,0)*W1371,VLOOKUP(Q1371,Rates!G$4:L$12,6,0)*W1371))</f>
        <v/>
      </c>
      <c r="Z1371" s="183" t="str">
        <f t="shared" si="677"/>
        <v/>
      </c>
      <c r="AA1371" s="17">
        <f t="shared" si="665"/>
        <v>0</v>
      </c>
      <c r="AB1371" s="177" t="str" cm="1">
        <f t="array" ref="AB1371">IF(_xlfn.SINGLE(A:A)="","",IF(R1371="Refreshment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177" t="str" cm="1">
        <f t="array" ref="AC1371">IF(_xlfn.SINGLE(A:A)="","",IF(R1371="Refreshment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68">
        <f>IFERROR(IF(OR(Q1371=1,Q1371=2,Q1371=3,Q1371=4),VLOOKUP(Q1371,Rates!$A$31:$B$34,2,0)*W1371,IF(V1371=1,VLOOKUP(U1371,'REB BEV MIN MKUP'!B:E,4,0),IF(V1371&gt;1,VLOOKUP(VALUE(W1371),'REB BEV MIN MKUP'!O:Q,3,0),0))),0)</f>
        <v>0</v>
      </c>
      <c r="AE1371" s="177" t="str">
        <f t="shared" si="678"/>
        <v/>
      </c>
      <c r="AF1371" s="13" t="str">
        <f t="shared" si="679"/>
        <v/>
      </c>
      <c r="AG1371" s="177" t="str">
        <f t="shared" si="680"/>
        <v/>
      </c>
      <c r="AH1371" s="184" t="str">
        <f t="shared" si="681"/>
        <v/>
      </c>
      <c r="AI1371" s="184" t="str">
        <f>IF(AE:AE="","",IF(R1371="Refreshment Beverage",AK1371*(Rates!J$19/100),ROUND(SUM(AH1371*(Rates!$J$8/100)),4)))</f>
        <v/>
      </c>
      <c r="AJ1371" s="183" t="str">
        <f t="shared" si="682"/>
        <v/>
      </c>
      <c r="AK1371" s="185" t="str">
        <f t="shared" si="683"/>
        <v/>
      </c>
      <c r="AL1371" s="177" t="str">
        <f t="shared" si="684"/>
        <v/>
      </c>
      <c r="AM1371" s="13" t="str">
        <f>IF(AS1371="","",IF(R1371="Refreshment Beverage",ROUND(AS1371*Rates!K$19,4),ROUND(AO1371*(VLOOKUP(VALUE(Q1371),Rates!G$4:L$12,3,0)),4)))</f>
        <v/>
      </c>
      <c r="AN1371" s="183" t="str">
        <f>IF(AS1371="","",IF(R1371="Refreshment Beverage",AS1371*(Rates!J$19/100),MAX(AM1371,AB1371)))</f>
        <v/>
      </c>
      <c r="AO1371" s="186" t="str">
        <f t="shared" si="685"/>
        <v/>
      </c>
      <c r="AP1371" s="186" t="str">
        <f t="shared" si="686"/>
        <v/>
      </c>
      <c r="AQ1371" s="186" t="str">
        <f>IF(AS1371="","",IF(R1371="Refreshment Beverage",ROUND(SUM(VLOOKUP(Q:Q,Rates!G$15:L$19,3,0)*(AS1371-Y1371-Z1371-AA1371)),4),ROUND(SUM(Rates!$K$8*AS1371),4)))</f>
        <v/>
      </c>
      <c r="AR1371" s="184" t="str">
        <f t="shared" si="687"/>
        <v/>
      </c>
      <c r="AS1371" s="185" t="str">
        <f t="shared" si="688"/>
        <v/>
      </c>
      <c r="AT1371" s="177" t="str">
        <f t="shared" si="689"/>
        <v/>
      </c>
      <c r="AU1371" s="13" t="str">
        <f>IF(AX1371="","",IF(R1371="Refreshment Beverage",ROUND((BA1371-Y1371-Z1371-AA1371)*VLOOKUP(VALUE(Q1371),Rates!G$15:L$19,3,0),4),ROUND(AW1371*(VLOOKUP(VALUE(Q1371),Rates!G:L,3,0)),4)))</f>
        <v/>
      </c>
      <c r="AV1371" s="183" t="str">
        <f t="shared" si="690"/>
        <v/>
      </c>
      <c r="AW1371" s="186" t="str">
        <f t="shared" si="691"/>
        <v/>
      </c>
      <c r="AX1371" s="184" t="str">
        <f t="shared" si="692"/>
        <v/>
      </c>
      <c r="AY1371" s="186" t="str">
        <f>IF(AX1371="","",IF(R1371="Refreshment Beverage",ROUND(SUM(AX1371*Rates!K$19),4),ROUND(SUM(AX1371*(Rates!J$8/100)),4)))</f>
        <v/>
      </c>
      <c r="AZ1371" s="183" t="str">
        <f t="shared" si="693"/>
        <v/>
      </c>
      <c r="BA1371" s="185" t="str">
        <f t="shared" si="694"/>
        <v/>
      </c>
      <c r="BD1371" s="171"/>
      <c r="BE1371" s="171"/>
      <c r="BF1371" s="171"/>
      <c r="BG1371" s="171"/>
    </row>
    <row r="1372" spans="1:59" ht="15" customHeight="1" x14ac:dyDescent="0.3">
      <c r="A1372" s="172"/>
      <c r="B1372" s="172"/>
      <c r="C1372" s="172"/>
      <c r="D1372" s="173"/>
      <c r="E1372" s="173"/>
      <c r="F1372" s="173"/>
      <c r="G1372" s="173"/>
      <c r="H1372" s="173"/>
      <c r="I1372" s="174"/>
      <c r="J1372" s="175"/>
      <c r="K1372" s="176" t="str">
        <f t="shared" si="666"/>
        <v/>
      </c>
      <c r="L1372" s="177" t="str">
        <f t="shared" si="667"/>
        <v/>
      </c>
      <c r="M1372" s="178" t="str">
        <f t="shared" si="668"/>
        <v/>
      </c>
      <c r="N1372" s="44" t="str" cm="1">
        <f t="array" ref="N1372">IFERROR(IF(_xlfn.SINGLE(A:A)="","",IF(R1372="Beer",SUM(LOOKUP(2,1/(Rates!$B$3:$B$5&lt;=W1372)/(Rates!$C$3:$C$5&gt;=W1372),Rates!$D$3:$D$5)*(X1372/100)*W1372),IF(R1372="Refreshment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44" t="str">
        <f t="shared" si="669"/>
        <v/>
      </c>
      <c r="P1372" s="13"/>
      <c r="Q1372" s="179" t="str">
        <f t="shared" si="670"/>
        <v/>
      </c>
      <c r="R1372" s="180" t="str">
        <f t="shared" si="671"/>
        <v/>
      </c>
      <c r="S1372" s="13" t="str">
        <f>IF(A1372="","",IF(R1372="Refreshment Beverage",VLOOKUP(VALUE(Q1372),Rates!G$15:L$19,2,0),VLOOKUP(VALUE(Q1372),Rates!G$4:L$8,2,0)))</f>
        <v/>
      </c>
      <c r="T1372" s="13" t="str">
        <f t="shared" si="672"/>
        <v/>
      </c>
      <c r="U1372" s="181" t="str">
        <f t="shared" si="673"/>
        <v/>
      </c>
      <c r="V1372" s="13" t="str">
        <f t="shared" si="674"/>
        <v/>
      </c>
      <c r="W1372" s="13" t="str">
        <f t="shared" si="675"/>
        <v/>
      </c>
      <c r="X1372" s="182" t="str">
        <f t="shared" si="676"/>
        <v/>
      </c>
      <c r="Y1372" s="183" t="str">
        <f>IF(A:A="","",IF(R1372="Refreshment Beverage",VLOOKUP(Q1372,Rates!G$15:L$19,6,0)*W1372,VLOOKUP(Q1372,Rates!G$4:L$12,6,0)*W1372))</f>
        <v/>
      </c>
      <c r="Z1372" s="183" t="str">
        <f t="shared" si="677"/>
        <v/>
      </c>
      <c r="AA1372" s="17">
        <f t="shared" si="665"/>
        <v>0</v>
      </c>
      <c r="AB1372" s="177" t="str" cm="1">
        <f t="array" ref="AB1372">IF(_xlfn.SINGLE(A:A)="","",IF(R1372="Refreshment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177" t="str" cm="1">
        <f t="array" ref="AC1372">IF(_xlfn.SINGLE(A:A)="","",IF(R1372="Refreshment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68">
        <f>IFERROR(IF(OR(Q1372=1,Q1372=2,Q1372=3,Q1372=4),VLOOKUP(Q1372,Rates!$A$31:$B$34,2,0)*W1372,IF(V1372=1,VLOOKUP(U1372,'REB BEV MIN MKUP'!B:E,4,0),IF(V1372&gt;1,VLOOKUP(VALUE(W1372),'REB BEV MIN MKUP'!O:Q,3,0),0))),0)</f>
        <v>0</v>
      </c>
      <c r="AE1372" s="177" t="str">
        <f t="shared" si="678"/>
        <v/>
      </c>
      <c r="AF1372" s="13" t="str">
        <f t="shared" si="679"/>
        <v/>
      </c>
      <c r="AG1372" s="177" t="str">
        <f t="shared" si="680"/>
        <v/>
      </c>
      <c r="AH1372" s="184" t="str">
        <f t="shared" si="681"/>
        <v/>
      </c>
      <c r="AI1372" s="184" t="str">
        <f>IF(AE:AE="","",IF(R1372="Refreshment Beverage",AK1372*(Rates!J$19/100),ROUND(SUM(AH1372*(Rates!$J$8/100)),4)))</f>
        <v/>
      </c>
      <c r="AJ1372" s="183" t="str">
        <f t="shared" si="682"/>
        <v/>
      </c>
      <c r="AK1372" s="185" t="str">
        <f t="shared" si="683"/>
        <v/>
      </c>
      <c r="AL1372" s="177" t="str">
        <f t="shared" si="684"/>
        <v/>
      </c>
      <c r="AM1372" s="13" t="str">
        <f>IF(AS1372="","",IF(R1372="Refreshment Beverage",ROUND(AS1372*Rates!K$19,4),ROUND(AO1372*(VLOOKUP(VALUE(Q1372),Rates!G$4:L$12,3,0)),4)))</f>
        <v/>
      </c>
      <c r="AN1372" s="183" t="str">
        <f>IF(AS1372="","",IF(R1372="Refreshment Beverage",AS1372*(Rates!J$19/100),MAX(AM1372,AB1372)))</f>
        <v/>
      </c>
      <c r="AO1372" s="186" t="str">
        <f t="shared" si="685"/>
        <v/>
      </c>
      <c r="AP1372" s="186" t="str">
        <f t="shared" si="686"/>
        <v/>
      </c>
      <c r="AQ1372" s="186" t="str">
        <f>IF(AS1372="","",IF(R1372="Refreshment Beverage",ROUND(SUM(VLOOKUP(Q:Q,Rates!G$15:L$19,3,0)*(AS1372-Y1372-Z1372-AA1372)),4),ROUND(SUM(Rates!$K$8*AS1372),4)))</f>
        <v/>
      </c>
      <c r="AR1372" s="184" t="str">
        <f t="shared" si="687"/>
        <v/>
      </c>
      <c r="AS1372" s="185" t="str">
        <f t="shared" si="688"/>
        <v/>
      </c>
      <c r="AT1372" s="177" t="str">
        <f t="shared" si="689"/>
        <v/>
      </c>
      <c r="AU1372" s="13" t="str">
        <f>IF(AX1372="","",IF(R1372="Refreshment Beverage",ROUND((BA1372-Y1372-Z1372-AA1372)*VLOOKUP(VALUE(Q1372),Rates!G$15:L$19,3,0),4),ROUND(AW1372*(VLOOKUP(VALUE(Q1372),Rates!G:L,3,0)),4)))</f>
        <v/>
      </c>
      <c r="AV1372" s="183" t="str">
        <f t="shared" si="690"/>
        <v/>
      </c>
      <c r="AW1372" s="186" t="str">
        <f t="shared" si="691"/>
        <v/>
      </c>
      <c r="AX1372" s="184" t="str">
        <f t="shared" si="692"/>
        <v/>
      </c>
      <c r="AY1372" s="186" t="str">
        <f>IF(AX1372="","",IF(R1372="Refreshment Beverage",ROUND(SUM(AX1372*Rates!K$19),4),ROUND(SUM(AX1372*(Rates!J$8/100)),4)))</f>
        <v/>
      </c>
      <c r="AZ1372" s="183" t="str">
        <f t="shared" si="693"/>
        <v/>
      </c>
      <c r="BA1372" s="185" t="str">
        <f t="shared" si="694"/>
        <v/>
      </c>
      <c r="BD1372" s="171"/>
      <c r="BE1372" s="171"/>
      <c r="BF1372" s="171"/>
      <c r="BG1372" s="171"/>
    </row>
    <row r="1373" spans="1:59" ht="15" customHeight="1" x14ac:dyDescent="0.3">
      <c r="A1373" s="172"/>
      <c r="B1373" s="172"/>
      <c r="C1373" s="172"/>
      <c r="D1373" s="173"/>
      <c r="E1373" s="173"/>
      <c r="F1373" s="173"/>
      <c r="G1373" s="173"/>
      <c r="H1373" s="173"/>
      <c r="I1373" s="174"/>
      <c r="J1373" s="175"/>
      <c r="K1373" s="176" t="str">
        <f t="shared" si="666"/>
        <v/>
      </c>
      <c r="L1373" s="177" t="str">
        <f t="shared" si="667"/>
        <v/>
      </c>
      <c r="M1373" s="178" t="str">
        <f t="shared" si="668"/>
        <v/>
      </c>
      <c r="N1373" s="44" t="str" cm="1">
        <f t="array" ref="N1373">IFERROR(IF(_xlfn.SINGLE(A:A)="","",IF(R1373="Beer",SUM(LOOKUP(2,1/(Rates!$B$3:$B$5&lt;=W1373)/(Rates!$C$3:$C$5&gt;=W1373),Rates!$D$3:$D$5)*(X1373/100)*W1373),IF(R1373="Refreshment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44" t="str">
        <f t="shared" si="669"/>
        <v/>
      </c>
      <c r="P1373" s="13"/>
      <c r="Q1373" s="179" t="str">
        <f t="shared" si="670"/>
        <v/>
      </c>
      <c r="R1373" s="180" t="str">
        <f t="shared" si="671"/>
        <v/>
      </c>
      <c r="S1373" s="13" t="str">
        <f>IF(A1373="","",IF(R1373="Refreshment Beverage",VLOOKUP(VALUE(Q1373),Rates!G$15:L$19,2,0),VLOOKUP(VALUE(Q1373),Rates!G$4:L$8,2,0)))</f>
        <v/>
      </c>
      <c r="T1373" s="13" t="str">
        <f t="shared" si="672"/>
        <v/>
      </c>
      <c r="U1373" s="181" t="str">
        <f t="shared" si="673"/>
        <v/>
      </c>
      <c r="V1373" s="13" t="str">
        <f t="shared" si="674"/>
        <v/>
      </c>
      <c r="W1373" s="13" t="str">
        <f t="shared" si="675"/>
        <v/>
      </c>
      <c r="X1373" s="182" t="str">
        <f t="shared" si="676"/>
        <v/>
      </c>
      <c r="Y1373" s="183" t="str">
        <f>IF(A:A="","",IF(R1373="Refreshment Beverage",VLOOKUP(Q1373,Rates!G$15:L$19,6,0)*W1373,VLOOKUP(Q1373,Rates!G$4:L$12,6,0)*W1373))</f>
        <v/>
      </c>
      <c r="Z1373" s="183" t="str">
        <f t="shared" si="677"/>
        <v/>
      </c>
      <c r="AA1373" s="17">
        <f t="shared" si="665"/>
        <v>0</v>
      </c>
      <c r="AB1373" s="177" t="str" cm="1">
        <f t="array" ref="AB1373">IF(_xlfn.SINGLE(A:A)="","",IF(R1373="Refreshment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177" t="str" cm="1">
        <f t="array" ref="AC1373">IF(_xlfn.SINGLE(A:A)="","",IF(R1373="Refreshment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68">
        <f>IFERROR(IF(OR(Q1373=1,Q1373=2,Q1373=3,Q1373=4),VLOOKUP(Q1373,Rates!$A$31:$B$34,2,0)*W1373,IF(V1373=1,VLOOKUP(U1373,'REB BEV MIN MKUP'!B:E,4,0),IF(V1373&gt;1,VLOOKUP(VALUE(W1373),'REB BEV MIN MKUP'!O:Q,3,0),0))),0)</f>
        <v>0</v>
      </c>
      <c r="AE1373" s="177" t="str">
        <f t="shared" si="678"/>
        <v/>
      </c>
      <c r="AF1373" s="13" t="str">
        <f t="shared" si="679"/>
        <v/>
      </c>
      <c r="AG1373" s="177" t="str">
        <f t="shared" si="680"/>
        <v/>
      </c>
      <c r="AH1373" s="184" t="str">
        <f t="shared" si="681"/>
        <v/>
      </c>
      <c r="AI1373" s="184" t="str">
        <f>IF(AE:AE="","",IF(R1373="Refreshment Beverage",AK1373*(Rates!J$19/100),ROUND(SUM(AH1373*(Rates!$J$8/100)),4)))</f>
        <v/>
      </c>
      <c r="AJ1373" s="183" t="str">
        <f t="shared" si="682"/>
        <v/>
      </c>
      <c r="AK1373" s="185" t="str">
        <f t="shared" si="683"/>
        <v/>
      </c>
      <c r="AL1373" s="177" t="str">
        <f t="shared" si="684"/>
        <v/>
      </c>
      <c r="AM1373" s="13" t="str">
        <f>IF(AS1373="","",IF(R1373="Refreshment Beverage",ROUND(AS1373*Rates!K$19,4),ROUND(AO1373*(VLOOKUP(VALUE(Q1373),Rates!G$4:L$12,3,0)),4)))</f>
        <v/>
      </c>
      <c r="AN1373" s="183" t="str">
        <f>IF(AS1373="","",IF(R1373="Refreshment Beverage",AS1373*(Rates!J$19/100),MAX(AM1373,AB1373)))</f>
        <v/>
      </c>
      <c r="AO1373" s="186" t="str">
        <f t="shared" si="685"/>
        <v/>
      </c>
      <c r="AP1373" s="186" t="str">
        <f t="shared" si="686"/>
        <v/>
      </c>
      <c r="AQ1373" s="186" t="str">
        <f>IF(AS1373="","",IF(R1373="Refreshment Beverage",ROUND(SUM(VLOOKUP(Q:Q,Rates!G$15:L$19,3,0)*(AS1373-Y1373-Z1373-AA1373)),4),ROUND(SUM(Rates!$K$8*AS1373),4)))</f>
        <v/>
      </c>
      <c r="AR1373" s="184" t="str">
        <f t="shared" si="687"/>
        <v/>
      </c>
      <c r="AS1373" s="185" t="str">
        <f t="shared" si="688"/>
        <v/>
      </c>
      <c r="AT1373" s="177" t="str">
        <f t="shared" si="689"/>
        <v/>
      </c>
      <c r="AU1373" s="13" t="str">
        <f>IF(AX1373="","",IF(R1373="Refreshment Beverage",ROUND((BA1373-Y1373-Z1373-AA1373)*VLOOKUP(VALUE(Q1373),Rates!G$15:L$19,3,0),4),ROUND(AW1373*(VLOOKUP(VALUE(Q1373),Rates!G:L,3,0)),4)))</f>
        <v/>
      </c>
      <c r="AV1373" s="183" t="str">
        <f t="shared" si="690"/>
        <v/>
      </c>
      <c r="AW1373" s="186" t="str">
        <f t="shared" si="691"/>
        <v/>
      </c>
      <c r="AX1373" s="184" t="str">
        <f t="shared" si="692"/>
        <v/>
      </c>
      <c r="AY1373" s="186" t="str">
        <f>IF(AX1373="","",IF(R1373="Refreshment Beverage",ROUND(SUM(AX1373*Rates!K$19),4),ROUND(SUM(AX1373*(Rates!J$8/100)),4)))</f>
        <v/>
      </c>
      <c r="AZ1373" s="183" t="str">
        <f t="shared" si="693"/>
        <v/>
      </c>
      <c r="BA1373" s="185" t="str">
        <f t="shared" si="694"/>
        <v/>
      </c>
      <c r="BD1373" s="171"/>
      <c r="BE1373" s="171"/>
      <c r="BF1373" s="171"/>
      <c r="BG1373" s="171"/>
    </row>
    <row r="1374" spans="1:59" ht="15" customHeight="1" x14ac:dyDescent="0.3">
      <c r="A1374" s="172"/>
      <c r="B1374" s="172"/>
      <c r="C1374" s="172"/>
      <c r="D1374" s="173"/>
      <c r="E1374" s="173"/>
      <c r="F1374" s="173"/>
      <c r="G1374" s="173"/>
      <c r="H1374" s="173"/>
      <c r="I1374" s="174"/>
      <c r="J1374" s="175"/>
      <c r="K1374" s="176" t="str">
        <f t="shared" si="666"/>
        <v/>
      </c>
      <c r="L1374" s="177" t="str">
        <f t="shared" si="667"/>
        <v/>
      </c>
      <c r="M1374" s="178" t="str">
        <f t="shared" si="668"/>
        <v/>
      </c>
      <c r="N1374" s="44" t="str" cm="1">
        <f t="array" ref="N1374">IFERROR(IF(_xlfn.SINGLE(A:A)="","",IF(R1374="Beer",SUM(LOOKUP(2,1/(Rates!$B$3:$B$5&lt;=W1374)/(Rates!$C$3:$C$5&gt;=W1374),Rates!$D$3:$D$5)*(X1374/100)*W1374),IF(R1374="Refreshment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44" t="str">
        <f t="shared" si="669"/>
        <v/>
      </c>
      <c r="P1374" s="13"/>
      <c r="Q1374" s="179" t="str">
        <f t="shared" si="670"/>
        <v/>
      </c>
      <c r="R1374" s="180" t="str">
        <f t="shared" si="671"/>
        <v/>
      </c>
      <c r="S1374" s="13" t="str">
        <f>IF(A1374="","",IF(R1374="Refreshment Beverage",VLOOKUP(VALUE(Q1374),Rates!G$15:L$19,2,0),VLOOKUP(VALUE(Q1374),Rates!G$4:L$8,2,0)))</f>
        <v/>
      </c>
      <c r="T1374" s="13" t="str">
        <f t="shared" si="672"/>
        <v/>
      </c>
      <c r="U1374" s="181" t="str">
        <f t="shared" si="673"/>
        <v/>
      </c>
      <c r="V1374" s="13" t="str">
        <f t="shared" si="674"/>
        <v/>
      </c>
      <c r="W1374" s="13" t="str">
        <f t="shared" si="675"/>
        <v/>
      </c>
      <c r="X1374" s="182" t="str">
        <f t="shared" si="676"/>
        <v/>
      </c>
      <c r="Y1374" s="183" t="str">
        <f>IF(A:A="","",IF(R1374="Refreshment Beverage",VLOOKUP(Q1374,Rates!G$15:L$19,6,0)*W1374,VLOOKUP(Q1374,Rates!G$4:L$12,6,0)*W1374))</f>
        <v/>
      </c>
      <c r="Z1374" s="183" t="str">
        <f t="shared" si="677"/>
        <v/>
      </c>
      <c r="AA1374" s="17">
        <f t="shared" si="665"/>
        <v>0</v>
      </c>
      <c r="AB1374" s="177" t="str" cm="1">
        <f t="array" ref="AB1374">IF(_xlfn.SINGLE(A:A)="","",IF(R1374="Refreshment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177" t="str" cm="1">
        <f t="array" ref="AC1374">IF(_xlfn.SINGLE(A:A)="","",IF(R1374="Refreshment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68">
        <f>IFERROR(IF(OR(Q1374=1,Q1374=2,Q1374=3,Q1374=4),VLOOKUP(Q1374,Rates!$A$31:$B$34,2,0)*W1374,IF(V1374=1,VLOOKUP(U1374,'REB BEV MIN MKUP'!B:E,4,0),IF(V1374&gt;1,VLOOKUP(VALUE(W1374),'REB BEV MIN MKUP'!O:Q,3,0),0))),0)</f>
        <v>0</v>
      </c>
      <c r="AE1374" s="177" t="str">
        <f t="shared" si="678"/>
        <v/>
      </c>
      <c r="AF1374" s="13" t="str">
        <f t="shared" si="679"/>
        <v/>
      </c>
      <c r="AG1374" s="177" t="str">
        <f t="shared" si="680"/>
        <v/>
      </c>
      <c r="AH1374" s="184" t="str">
        <f t="shared" si="681"/>
        <v/>
      </c>
      <c r="AI1374" s="184" t="str">
        <f>IF(AE:AE="","",IF(R1374="Refreshment Beverage",AK1374*(Rates!J$19/100),ROUND(SUM(AH1374*(Rates!$J$8/100)),4)))</f>
        <v/>
      </c>
      <c r="AJ1374" s="183" t="str">
        <f t="shared" si="682"/>
        <v/>
      </c>
      <c r="AK1374" s="185" t="str">
        <f t="shared" si="683"/>
        <v/>
      </c>
      <c r="AL1374" s="177" t="str">
        <f t="shared" si="684"/>
        <v/>
      </c>
      <c r="AM1374" s="13" t="str">
        <f>IF(AS1374="","",IF(R1374="Refreshment Beverage",ROUND(AS1374*Rates!K$19,4),ROUND(AO1374*(VLOOKUP(VALUE(Q1374),Rates!G$4:L$12,3,0)),4)))</f>
        <v/>
      </c>
      <c r="AN1374" s="183" t="str">
        <f>IF(AS1374="","",IF(R1374="Refreshment Beverage",AS1374*(Rates!J$19/100),MAX(AM1374,AB1374)))</f>
        <v/>
      </c>
      <c r="AO1374" s="186" t="str">
        <f t="shared" si="685"/>
        <v/>
      </c>
      <c r="AP1374" s="186" t="str">
        <f t="shared" si="686"/>
        <v/>
      </c>
      <c r="AQ1374" s="186" t="str">
        <f>IF(AS1374="","",IF(R1374="Refreshment Beverage",ROUND(SUM(VLOOKUP(Q:Q,Rates!G$15:L$19,3,0)*(AS1374-Y1374-Z1374-AA1374)),4),ROUND(SUM(Rates!$K$8*AS1374),4)))</f>
        <v/>
      </c>
      <c r="AR1374" s="184" t="str">
        <f t="shared" si="687"/>
        <v/>
      </c>
      <c r="AS1374" s="185" t="str">
        <f t="shared" si="688"/>
        <v/>
      </c>
      <c r="AT1374" s="177" t="str">
        <f t="shared" si="689"/>
        <v/>
      </c>
      <c r="AU1374" s="13" t="str">
        <f>IF(AX1374="","",IF(R1374="Refreshment Beverage",ROUND((BA1374-Y1374-Z1374-AA1374)*VLOOKUP(VALUE(Q1374),Rates!G$15:L$19,3,0),4),ROUND(AW1374*(VLOOKUP(VALUE(Q1374),Rates!G:L,3,0)),4)))</f>
        <v/>
      </c>
      <c r="AV1374" s="183" t="str">
        <f t="shared" si="690"/>
        <v/>
      </c>
      <c r="AW1374" s="186" t="str">
        <f t="shared" si="691"/>
        <v/>
      </c>
      <c r="AX1374" s="184" t="str">
        <f t="shared" si="692"/>
        <v/>
      </c>
      <c r="AY1374" s="186" t="str">
        <f>IF(AX1374="","",IF(R1374="Refreshment Beverage",ROUND(SUM(AX1374*Rates!K$19),4),ROUND(SUM(AX1374*(Rates!J$8/100)),4)))</f>
        <v/>
      </c>
      <c r="AZ1374" s="183" t="str">
        <f t="shared" si="693"/>
        <v/>
      </c>
      <c r="BA1374" s="185" t="str">
        <f t="shared" si="694"/>
        <v/>
      </c>
      <c r="BD1374" s="171"/>
      <c r="BE1374" s="171"/>
      <c r="BF1374" s="171"/>
      <c r="BG1374" s="171"/>
    </row>
    <row r="1375" spans="1:59" ht="15" customHeight="1" x14ac:dyDescent="0.3">
      <c r="A1375" s="172"/>
      <c r="B1375" s="172"/>
      <c r="C1375" s="172"/>
      <c r="D1375" s="173"/>
      <c r="E1375" s="173"/>
      <c r="F1375" s="173"/>
      <c r="G1375" s="173"/>
      <c r="H1375" s="173"/>
      <c r="I1375" s="174"/>
      <c r="J1375" s="175"/>
      <c r="K1375" s="176" t="str">
        <f t="shared" si="666"/>
        <v/>
      </c>
      <c r="L1375" s="177" t="str">
        <f t="shared" si="667"/>
        <v/>
      </c>
      <c r="M1375" s="178" t="str">
        <f t="shared" si="668"/>
        <v/>
      </c>
      <c r="N1375" s="44" t="str" cm="1">
        <f t="array" ref="N1375">IFERROR(IF(_xlfn.SINGLE(A:A)="","",IF(R1375="Beer",SUM(LOOKUP(2,1/(Rates!$B$3:$B$5&lt;=W1375)/(Rates!$C$3:$C$5&gt;=W1375),Rates!$D$3:$D$5)*(X1375/100)*W1375),IF(R1375="Refreshment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44" t="str">
        <f t="shared" si="669"/>
        <v/>
      </c>
      <c r="P1375" s="13"/>
      <c r="Q1375" s="179" t="str">
        <f t="shared" si="670"/>
        <v/>
      </c>
      <c r="R1375" s="180" t="str">
        <f t="shared" si="671"/>
        <v/>
      </c>
      <c r="S1375" s="13" t="str">
        <f>IF(A1375="","",IF(R1375="Refreshment Beverage",VLOOKUP(VALUE(Q1375),Rates!G$15:L$19,2,0),VLOOKUP(VALUE(Q1375),Rates!G$4:L$8,2,0)))</f>
        <v/>
      </c>
      <c r="T1375" s="13" t="str">
        <f t="shared" si="672"/>
        <v/>
      </c>
      <c r="U1375" s="181" t="str">
        <f t="shared" si="673"/>
        <v/>
      </c>
      <c r="V1375" s="13" t="str">
        <f t="shared" si="674"/>
        <v/>
      </c>
      <c r="W1375" s="13" t="str">
        <f t="shared" si="675"/>
        <v/>
      </c>
      <c r="X1375" s="182" t="str">
        <f t="shared" si="676"/>
        <v/>
      </c>
      <c r="Y1375" s="183" t="str">
        <f>IF(A:A="","",IF(R1375="Refreshment Beverage",VLOOKUP(Q1375,Rates!G$15:L$19,6,0)*W1375,VLOOKUP(Q1375,Rates!G$4:L$12,6,0)*W1375))</f>
        <v/>
      </c>
      <c r="Z1375" s="183" t="str">
        <f t="shared" si="677"/>
        <v/>
      </c>
      <c r="AA1375" s="17">
        <f t="shared" si="665"/>
        <v>0</v>
      </c>
      <c r="AB1375" s="177" t="str" cm="1">
        <f t="array" ref="AB1375">IF(_xlfn.SINGLE(A:A)="","",IF(R1375="Refreshment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177" t="str" cm="1">
        <f t="array" ref="AC1375">IF(_xlfn.SINGLE(A:A)="","",IF(R1375="Refreshment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68">
        <f>IFERROR(IF(OR(Q1375=1,Q1375=2,Q1375=3,Q1375=4),VLOOKUP(Q1375,Rates!$A$31:$B$34,2,0)*W1375,IF(V1375=1,VLOOKUP(U1375,'REB BEV MIN MKUP'!B:E,4,0),IF(V1375&gt;1,VLOOKUP(VALUE(W1375),'REB BEV MIN MKUP'!O:Q,3,0),0))),0)</f>
        <v>0</v>
      </c>
      <c r="AE1375" s="177" t="str">
        <f t="shared" si="678"/>
        <v/>
      </c>
      <c r="AF1375" s="13" t="str">
        <f t="shared" si="679"/>
        <v/>
      </c>
      <c r="AG1375" s="177" t="str">
        <f t="shared" si="680"/>
        <v/>
      </c>
      <c r="AH1375" s="184" t="str">
        <f t="shared" si="681"/>
        <v/>
      </c>
      <c r="AI1375" s="184" t="str">
        <f>IF(AE:AE="","",IF(R1375="Refreshment Beverage",AK1375*(Rates!J$19/100),ROUND(SUM(AH1375*(Rates!$J$8/100)),4)))</f>
        <v/>
      </c>
      <c r="AJ1375" s="183" t="str">
        <f t="shared" si="682"/>
        <v/>
      </c>
      <c r="AK1375" s="185" t="str">
        <f t="shared" si="683"/>
        <v/>
      </c>
      <c r="AL1375" s="177" t="str">
        <f t="shared" si="684"/>
        <v/>
      </c>
      <c r="AM1375" s="13" t="str">
        <f>IF(AS1375="","",IF(R1375="Refreshment Beverage",ROUND(AS1375*Rates!K$19,4),ROUND(AO1375*(VLOOKUP(VALUE(Q1375),Rates!G$4:L$12,3,0)),4)))</f>
        <v/>
      </c>
      <c r="AN1375" s="183" t="str">
        <f>IF(AS1375="","",IF(R1375="Refreshment Beverage",AS1375*(Rates!J$19/100),MAX(AM1375,AB1375)))</f>
        <v/>
      </c>
      <c r="AO1375" s="186" t="str">
        <f t="shared" si="685"/>
        <v/>
      </c>
      <c r="AP1375" s="186" t="str">
        <f t="shared" si="686"/>
        <v/>
      </c>
      <c r="AQ1375" s="186" t="str">
        <f>IF(AS1375="","",IF(R1375="Refreshment Beverage",ROUND(SUM(VLOOKUP(Q:Q,Rates!G$15:L$19,3,0)*(AS1375-Y1375-Z1375-AA1375)),4),ROUND(SUM(Rates!$K$8*AS1375),4)))</f>
        <v/>
      </c>
      <c r="AR1375" s="184" t="str">
        <f t="shared" si="687"/>
        <v/>
      </c>
      <c r="AS1375" s="185" t="str">
        <f t="shared" si="688"/>
        <v/>
      </c>
      <c r="AT1375" s="177" t="str">
        <f t="shared" si="689"/>
        <v/>
      </c>
      <c r="AU1375" s="13" t="str">
        <f>IF(AX1375="","",IF(R1375="Refreshment Beverage",ROUND((BA1375-Y1375-Z1375-AA1375)*VLOOKUP(VALUE(Q1375),Rates!G$15:L$19,3,0),4),ROUND(AW1375*(VLOOKUP(VALUE(Q1375),Rates!G:L,3,0)),4)))</f>
        <v/>
      </c>
      <c r="AV1375" s="183" t="str">
        <f t="shared" si="690"/>
        <v/>
      </c>
      <c r="AW1375" s="186" t="str">
        <f t="shared" si="691"/>
        <v/>
      </c>
      <c r="AX1375" s="184" t="str">
        <f t="shared" si="692"/>
        <v/>
      </c>
      <c r="AY1375" s="186" t="str">
        <f>IF(AX1375="","",IF(R1375="Refreshment Beverage",ROUND(SUM(AX1375*Rates!K$19),4),ROUND(SUM(AX1375*(Rates!J$8/100)),4)))</f>
        <v/>
      </c>
      <c r="AZ1375" s="183" t="str">
        <f t="shared" si="693"/>
        <v/>
      </c>
      <c r="BA1375" s="185" t="str">
        <f t="shared" si="694"/>
        <v/>
      </c>
      <c r="BD1375" s="171"/>
      <c r="BE1375" s="171"/>
      <c r="BF1375" s="171"/>
      <c r="BG1375" s="171"/>
    </row>
    <row r="1376" spans="1:59" ht="15" customHeight="1" x14ac:dyDescent="0.3">
      <c r="A1376" s="172"/>
      <c r="B1376" s="172"/>
      <c r="C1376" s="172"/>
      <c r="D1376" s="173"/>
      <c r="E1376" s="173"/>
      <c r="F1376" s="173"/>
      <c r="G1376" s="173"/>
      <c r="H1376" s="173"/>
      <c r="I1376" s="174"/>
      <c r="J1376" s="175"/>
      <c r="K1376" s="176" t="str">
        <f t="shared" si="666"/>
        <v/>
      </c>
      <c r="L1376" s="177" t="str">
        <f t="shared" si="667"/>
        <v/>
      </c>
      <c r="M1376" s="178" t="str">
        <f t="shared" si="668"/>
        <v/>
      </c>
      <c r="N1376" s="44" t="str" cm="1">
        <f t="array" ref="N1376">IFERROR(IF(_xlfn.SINGLE(A:A)="","",IF(R1376="Beer",SUM(LOOKUP(2,1/(Rates!$B$3:$B$5&lt;=W1376)/(Rates!$C$3:$C$5&gt;=W1376),Rates!$D$3:$D$5)*(X1376/100)*W1376),IF(R1376="Refreshment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44" t="str">
        <f t="shared" si="669"/>
        <v/>
      </c>
      <c r="P1376" s="13"/>
      <c r="Q1376" s="179" t="str">
        <f t="shared" si="670"/>
        <v/>
      </c>
      <c r="R1376" s="180" t="str">
        <f t="shared" si="671"/>
        <v/>
      </c>
      <c r="S1376" s="13" t="str">
        <f>IF(A1376="","",IF(R1376="Refreshment Beverage",VLOOKUP(VALUE(Q1376),Rates!G$15:L$19,2,0),VLOOKUP(VALUE(Q1376),Rates!G$4:L$8,2,0)))</f>
        <v/>
      </c>
      <c r="T1376" s="13" t="str">
        <f t="shared" si="672"/>
        <v/>
      </c>
      <c r="U1376" s="181" t="str">
        <f t="shared" si="673"/>
        <v/>
      </c>
      <c r="V1376" s="13" t="str">
        <f t="shared" si="674"/>
        <v/>
      </c>
      <c r="W1376" s="13" t="str">
        <f t="shared" si="675"/>
        <v/>
      </c>
      <c r="X1376" s="182" t="str">
        <f t="shared" si="676"/>
        <v/>
      </c>
      <c r="Y1376" s="183" t="str">
        <f>IF(A:A="","",IF(R1376="Refreshment Beverage",VLOOKUP(Q1376,Rates!G$15:L$19,6,0)*W1376,VLOOKUP(Q1376,Rates!G$4:L$12,6,0)*W1376))</f>
        <v/>
      </c>
      <c r="Z1376" s="183" t="str">
        <f t="shared" si="677"/>
        <v/>
      </c>
      <c r="AA1376" s="17">
        <f t="shared" si="665"/>
        <v>0</v>
      </c>
      <c r="AB1376" s="177" t="str" cm="1">
        <f t="array" ref="AB1376">IF(_xlfn.SINGLE(A:A)="","",IF(R1376="Refreshment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177" t="str" cm="1">
        <f t="array" ref="AC1376">IF(_xlfn.SINGLE(A:A)="","",IF(R1376="Refreshment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68">
        <f>IFERROR(IF(OR(Q1376=1,Q1376=2,Q1376=3,Q1376=4),VLOOKUP(Q1376,Rates!$A$31:$B$34,2,0)*W1376,IF(V1376=1,VLOOKUP(U1376,'REB BEV MIN MKUP'!B:E,4,0),IF(V1376&gt;1,VLOOKUP(VALUE(W1376),'REB BEV MIN MKUP'!O:Q,3,0),0))),0)</f>
        <v>0</v>
      </c>
      <c r="AE1376" s="177" t="str">
        <f t="shared" si="678"/>
        <v/>
      </c>
      <c r="AF1376" s="13" t="str">
        <f t="shared" si="679"/>
        <v/>
      </c>
      <c r="AG1376" s="177" t="str">
        <f t="shared" si="680"/>
        <v/>
      </c>
      <c r="AH1376" s="184" t="str">
        <f t="shared" si="681"/>
        <v/>
      </c>
      <c r="AI1376" s="184" t="str">
        <f>IF(AE:AE="","",IF(R1376="Refreshment Beverage",AK1376*(Rates!J$19/100),ROUND(SUM(AH1376*(Rates!$J$8/100)),4)))</f>
        <v/>
      </c>
      <c r="AJ1376" s="183" t="str">
        <f t="shared" si="682"/>
        <v/>
      </c>
      <c r="AK1376" s="185" t="str">
        <f t="shared" si="683"/>
        <v/>
      </c>
      <c r="AL1376" s="177" t="str">
        <f t="shared" si="684"/>
        <v/>
      </c>
      <c r="AM1376" s="13" t="str">
        <f>IF(AS1376="","",IF(R1376="Refreshment Beverage",ROUND(AS1376*Rates!K$19,4),ROUND(AO1376*(VLOOKUP(VALUE(Q1376),Rates!G$4:L$12,3,0)),4)))</f>
        <v/>
      </c>
      <c r="AN1376" s="183" t="str">
        <f>IF(AS1376="","",IF(R1376="Refreshment Beverage",AS1376*(Rates!J$19/100),MAX(AM1376,AB1376)))</f>
        <v/>
      </c>
      <c r="AO1376" s="186" t="str">
        <f t="shared" si="685"/>
        <v/>
      </c>
      <c r="AP1376" s="186" t="str">
        <f t="shared" si="686"/>
        <v/>
      </c>
      <c r="AQ1376" s="186" t="str">
        <f>IF(AS1376="","",IF(R1376="Refreshment Beverage",ROUND(SUM(VLOOKUP(Q:Q,Rates!G$15:L$19,3,0)*(AS1376-Y1376-Z1376-AA1376)),4),ROUND(SUM(Rates!$K$8*AS1376),4)))</f>
        <v/>
      </c>
      <c r="AR1376" s="184" t="str">
        <f t="shared" si="687"/>
        <v/>
      </c>
      <c r="AS1376" s="185" t="str">
        <f t="shared" si="688"/>
        <v/>
      </c>
      <c r="AT1376" s="177" t="str">
        <f t="shared" si="689"/>
        <v/>
      </c>
      <c r="AU1376" s="13" t="str">
        <f>IF(AX1376="","",IF(R1376="Refreshment Beverage",ROUND((BA1376-Y1376-Z1376-AA1376)*VLOOKUP(VALUE(Q1376),Rates!G$15:L$19,3,0),4),ROUND(AW1376*(VLOOKUP(VALUE(Q1376),Rates!G:L,3,0)),4)))</f>
        <v/>
      </c>
      <c r="AV1376" s="183" t="str">
        <f t="shared" si="690"/>
        <v/>
      </c>
      <c r="AW1376" s="186" t="str">
        <f t="shared" si="691"/>
        <v/>
      </c>
      <c r="AX1376" s="184" t="str">
        <f t="shared" si="692"/>
        <v/>
      </c>
      <c r="AY1376" s="186" t="str">
        <f>IF(AX1376="","",IF(R1376="Refreshment Beverage",ROUND(SUM(AX1376*Rates!K$19),4),ROUND(SUM(AX1376*(Rates!J$8/100)),4)))</f>
        <v/>
      </c>
      <c r="AZ1376" s="183" t="str">
        <f t="shared" si="693"/>
        <v/>
      </c>
      <c r="BA1376" s="185" t="str">
        <f t="shared" si="694"/>
        <v/>
      </c>
      <c r="BD1376" s="171"/>
      <c r="BE1376" s="171"/>
      <c r="BF1376" s="171"/>
      <c r="BG1376" s="171"/>
    </row>
    <row r="1377" spans="1:59" ht="15" customHeight="1" x14ac:dyDescent="0.3">
      <c r="A1377" s="172"/>
      <c r="B1377" s="172"/>
      <c r="C1377" s="172"/>
      <c r="D1377" s="173"/>
      <c r="E1377" s="173"/>
      <c r="F1377" s="173"/>
      <c r="G1377" s="173"/>
      <c r="H1377" s="173"/>
      <c r="I1377" s="174"/>
      <c r="J1377" s="175"/>
      <c r="K1377" s="176" t="str">
        <f t="shared" si="666"/>
        <v/>
      </c>
      <c r="L1377" s="177" t="str">
        <f t="shared" si="667"/>
        <v/>
      </c>
      <c r="M1377" s="178" t="str">
        <f t="shared" si="668"/>
        <v/>
      </c>
      <c r="N1377" s="44" t="str" cm="1">
        <f t="array" ref="N1377">IFERROR(IF(_xlfn.SINGLE(A:A)="","",IF(R1377="Beer",SUM(LOOKUP(2,1/(Rates!$B$3:$B$5&lt;=W1377)/(Rates!$C$3:$C$5&gt;=W1377),Rates!$D$3:$D$5)*(X1377/100)*W1377),IF(R1377="Refreshment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44" t="str">
        <f t="shared" si="669"/>
        <v/>
      </c>
      <c r="P1377" s="13"/>
      <c r="Q1377" s="179" t="str">
        <f t="shared" si="670"/>
        <v/>
      </c>
      <c r="R1377" s="180" t="str">
        <f t="shared" si="671"/>
        <v/>
      </c>
      <c r="S1377" s="13" t="str">
        <f>IF(A1377="","",IF(R1377="Refreshment Beverage",VLOOKUP(VALUE(Q1377),Rates!G$15:L$19,2,0),VLOOKUP(VALUE(Q1377),Rates!G$4:L$8,2,0)))</f>
        <v/>
      </c>
      <c r="T1377" s="13" t="str">
        <f t="shared" si="672"/>
        <v/>
      </c>
      <c r="U1377" s="181" t="str">
        <f t="shared" si="673"/>
        <v/>
      </c>
      <c r="V1377" s="13" t="str">
        <f t="shared" si="674"/>
        <v/>
      </c>
      <c r="W1377" s="13" t="str">
        <f t="shared" si="675"/>
        <v/>
      </c>
      <c r="X1377" s="182" t="str">
        <f t="shared" si="676"/>
        <v/>
      </c>
      <c r="Y1377" s="183" t="str">
        <f>IF(A:A="","",IF(R1377="Refreshment Beverage",VLOOKUP(Q1377,Rates!G$15:L$19,6,0)*W1377,VLOOKUP(Q1377,Rates!G$4:L$12,6,0)*W1377))</f>
        <v/>
      </c>
      <c r="Z1377" s="183" t="str">
        <f t="shared" si="677"/>
        <v/>
      </c>
      <c r="AA1377" s="17">
        <f t="shared" si="665"/>
        <v>0</v>
      </c>
      <c r="AB1377" s="177" t="str" cm="1">
        <f t="array" ref="AB1377">IF(_xlfn.SINGLE(A:A)="","",IF(R1377="Refreshment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177" t="str" cm="1">
        <f t="array" ref="AC1377">IF(_xlfn.SINGLE(A:A)="","",IF(R1377="Refreshment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68">
        <f>IFERROR(IF(OR(Q1377=1,Q1377=2,Q1377=3,Q1377=4),VLOOKUP(Q1377,Rates!$A$31:$B$34,2,0)*W1377,IF(V1377=1,VLOOKUP(U1377,'REB BEV MIN MKUP'!B:E,4,0),IF(V1377&gt;1,VLOOKUP(VALUE(W1377),'REB BEV MIN MKUP'!O:Q,3,0),0))),0)</f>
        <v>0</v>
      </c>
      <c r="AE1377" s="177" t="str">
        <f t="shared" si="678"/>
        <v/>
      </c>
      <c r="AF1377" s="13" t="str">
        <f t="shared" si="679"/>
        <v/>
      </c>
      <c r="AG1377" s="177" t="str">
        <f t="shared" si="680"/>
        <v/>
      </c>
      <c r="AH1377" s="184" t="str">
        <f t="shared" si="681"/>
        <v/>
      </c>
      <c r="AI1377" s="184" t="str">
        <f>IF(AE:AE="","",IF(R1377="Refreshment Beverage",AK1377*(Rates!J$19/100),ROUND(SUM(AH1377*(Rates!$J$8/100)),4)))</f>
        <v/>
      </c>
      <c r="AJ1377" s="183" t="str">
        <f t="shared" si="682"/>
        <v/>
      </c>
      <c r="AK1377" s="185" t="str">
        <f t="shared" si="683"/>
        <v/>
      </c>
      <c r="AL1377" s="177" t="str">
        <f t="shared" si="684"/>
        <v/>
      </c>
      <c r="AM1377" s="13" t="str">
        <f>IF(AS1377="","",IF(R1377="Refreshment Beverage",ROUND(AS1377*Rates!K$19,4),ROUND(AO1377*(VLOOKUP(VALUE(Q1377),Rates!G$4:L$12,3,0)),4)))</f>
        <v/>
      </c>
      <c r="AN1377" s="183" t="str">
        <f>IF(AS1377="","",IF(R1377="Refreshment Beverage",AS1377*(Rates!J$19/100),MAX(AM1377,AB1377)))</f>
        <v/>
      </c>
      <c r="AO1377" s="186" t="str">
        <f t="shared" si="685"/>
        <v/>
      </c>
      <c r="AP1377" s="186" t="str">
        <f t="shared" si="686"/>
        <v/>
      </c>
      <c r="AQ1377" s="186" t="str">
        <f>IF(AS1377="","",IF(R1377="Refreshment Beverage",ROUND(SUM(VLOOKUP(Q:Q,Rates!G$15:L$19,3,0)*(AS1377-Y1377-Z1377-AA1377)),4),ROUND(SUM(Rates!$K$8*AS1377),4)))</f>
        <v/>
      </c>
      <c r="AR1377" s="184" t="str">
        <f t="shared" si="687"/>
        <v/>
      </c>
      <c r="AS1377" s="185" t="str">
        <f t="shared" si="688"/>
        <v/>
      </c>
      <c r="AT1377" s="177" t="str">
        <f t="shared" si="689"/>
        <v/>
      </c>
      <c r="AU1377" s="13" t="str">
        <f>IF(AX1377="","",IF(R1377="Refreshment Beverage",ROUND((BA1377-Y1377-Z1377-AA1377)*VLOOKUP(VALUE(Q1377),Rates!G$15:L$19,3,0),4),ROUND(AW1377*(VLOOKUP(VALUE(Q1377),Rates!G:L,3,0)),4)))</f>
        <v/>
      </c>
      <c r="AV1377" s="183" t="str">
        <f t="shared" si="690"/>
        <v/>
      </c>
      <c r="AW1377" s="186" t="str">
        <f t="shared" si="691"/>
        <v/>
      </c>
      <c r="AX1377" s="184" t="str">
        <f t="shared" si="692"/>
        <v/>
      </c>
      <c r="AY1377" s="186" t="str">
        <f>IF(AX1377="","",IF(R1377="Refreshment Beverage",ROUND(SUM(AX1377*Rates!K$19),4),ROUND(SUM(AX1377*(Rates!J$8/100)),4)))</f>
        <v/>
      </c>
      <c r="AZ1377" s="183" t="str">
        <f t="shared" si="693"/>
        <v/>
      </c>
      <c r="BA1377" s="185" t="str">
        <f t="shared" si="694"/>
        <v/>
      </c>
      <c r="BD1377" s="171"/>
      <c r="BE1377" s="171"/>
      <c r="BF1377" s="171"/>
      <c r="BG1377" s="171"/>
    </row>
    <row r="1378" spans="1:59" ht="15" customHeight="1" x14ac:dyDescent="0.3">
      <c r="A1378" s="172"/>
      <c r="B1378" s="172"/>
      <c r="C1378" s="172"/>
      <c r="D1378" s="173"/>
      <c r="E1378" s="173"/>
      <c r="F1378" s="173"/>
      <c r="G1378" s="173"/>
      <c r="H1378" s="173"/>
      <c r="I1378" s="174"/>
      <c r="J1378" s="175"/>
      <c r="K1378" s="176" t="str">
        <f t="shared" si="666"/>
        <v/>
      </c>
      <c r="L1378" s="177" t="str">
        <f t="shared" si="667"/>
        <v/>
      </c>
      <c r="M1378" s="178" t="str">
        <f t="shared" si="668"/>
        <v/>
      </c>
      <c r="N1378" s="44" t="str" cm="1">
        <f t="array" ref="N1378">IFERROR(IF(_xlfn.SINGLE(A:A)="","",IF(R1378="Beer",SUM(LOOKUP(2,1/(Rates!$B$3:$B$5&lt;=W1378)/(Rates!$C$3:$C$5&gt;=W1378),Rates!$D$3:$D$5)*(X1378/100)*W1378),IF(R1378="Refreshment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44" t="str">
        <f t="shared" si="669"/>
        <v/>
      </c>
      <c r="P1378" s="13"/>
      <c r="Q1378" s="179" t="str">
        <f t="shared" si="670"/>
        <v/>
      </c>
      <c r="R1378" s="180" t="str">
        <f t="shared" si="671"/>
        <v/>
      </c>
      <c r="S1378" s="13" t="str">
        <f>IF(A1378="","",IF(R1378="Refreshment Beverage",VLOOKUP(VALUE(Q1378),Rates!G$15:L$19,2,0),VLOOKUP(VALUE(Q1378),Rates!G$4:L$8,2,0)))</f>
        <v/>
      </c>
      <c r="T1378" s="13" t="str">
        <f t="shared" si="672"/>
        <v/>
      </c>
      <c r="U1378" s="181" t="str">
        <f t="shared" si="673"/>
        <v/>
      </c>
      <c r="V1378" s="13" t="str">
        <f t="shared" si="674"/>
        <v/>
      </c>
      <c r="W1378" s="13" t="str">
        <f t="shared" si="675"/>
        <v/>
      </c>
      <c r="X1378" s="182" t="str">
        <f t="shared" si="676"/>
        <v/>
      </c>
      <c r="Y1378" s="183" t="str">
        <f>IF(A:A="","",IF(R1378="Refreshment Beverage",VLOOKUP(Q1378,Rates!G$15:L$19,6,0)*W1378,VLOOKUP(Q1378,Rates!G$4:L$12,6,0)*W1378))</f>
        <v/>
      </c>
      <c r="Z1378" s="183" t="str">
        <f t="shared" si="677"/>
        <v/>
      </c>
      <c r="AA1378" s="17">
        <f t="shared" si="665"/>
        <v>0</v>
      </c>
      <c r="AB1378" s="177" t="str" cm="1">
        <f t="array" ref="AB1378">IF(_xlfn.SINGLE(A:A)="","",IF(R1378="Refreshment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177" t="str" cm="1">
        <f t="array" ref="AC1378">IF(_xlfn.SINGLE(A:A)="","",IF(R1378="Refreshment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68">
        <f>IFERROR(IF(OR(Q1378=1,Q1378=2,Q1378=3,Q1378=4),VLOOKUP(Q1378,Rates!$A$31:$B$34,2,0)*W1378,IF(V1378=1,VLOOKUP(U1378,'REB BEV MIN MKUP'!B:E,4,0),IF(V1378&gt;1,VLOOKUP(VALUE(W1378),'REB BEV MIN MKUP'!O:Q,3,0),0))),0)</f>
        <v>0</v>
      </c>
      <c r="AE1378" s="177" t="str">
        <f t="shared" si="678"/>
        <v/>
      </c>
      <c r="AF1378" s="13" t="str">
        <f t="shared" si="679"/>
        <v/>
      </c>
      <c r="AG1378" s="177" t="str">
        <f t="shared" si="680"/>
        <v/>
      </c>
      <c r="AH1378" s="184" t="str">
        <f t="shared" si="681"/>
        <v/>
      </c>
      <c r="AI1378" s="184" t="str">
        <f>IF(AE:AE="","",IF(R1378="Refreshment Beverage",AK1378*(Rates!J$19/100),ROUND(SUM(AH1378*(Rates!$J$8/100)),4)))</f>
        <v/>
      </c>
      <c r="AJ1378" s="183" t="str">
        <f t="shared" si="682"/>
        <v/>
      </c>
      <c r="AK1378" s="185" t="str">
        <f t="shared" si="683"/>
        <v/>
      </c>
      <c r="AL1378" s="177" t="str">
        <f t="shared" si="684"/>
        <v/>
      </c>
      <c r="AM1378" s="13" t="str">
        <f>IF(AS1378="","",IF(R1378="Refreshment Beverage",ROUND(AS1378*Rates!K$19,4),ROUND(AO1378*(VLOOKUP(VALUE(Q1378),Rates!G$4:L$12,3,0)),4)))</f>
        <v/>
      </c>
      <c r="AN1378" s="183" t="str">
        <f>IF(AS1378="","",IF(R1378="Refreshment Beverage",AS1378*(Rates!J$19/100),MAX(AM1378,AB1378)))</f>
        <v/>
      </c>
      <c r="AO1378" s="186" t="str">
        <f t="shared" si="685"/>
        <v/>
      </c>
      <c r="AP1378" s="186" t="str">
        <f t="shared" si="686"/>
        <v/>
      </c>
      <c r="AQ1378" s="186" t="str">
        <f>IF(AS1378="","",IF(R1378="Refreshment Beverage",ROUND(SUM(VLOOKUP(Q:Q,Rates!G$15:L$19,3,0)*(AS1378-Y1378-Z1378-AA1378)),4),ROUND(SUM(Rates!$K$8*AS1378),4)))</f>
        <v/>
      </c>
      <c r="AR1378" s="184" t="str">
        <f t="shared" si="687"/>
        <v/>
      </c>
      <c r="AS1378" s="185" t="str">
        <f t="shared" si="688"/>
        <v/>
      </c>
      <c r="AT1378" s="177" t="str">
        <f t="shared" si="689"/>
        <v/>
      </c>
      <c r="AU1378" s="13" t="str">
        <f>IF(AX1378="","",IF(R1378="Refreshment Beverage",ROUND((BA1378-Y1378-Z1378-AA1378)*VLOOKUP(VALUE(Q1378),Rates!G$15:L$19,3,0),4),ROUND(AW1378*(VLOOKUP(VALUE(Q1378),Rates!G:L,3,0)),4)))</f>
        <v/>
      </c>
      <c r="AV1378" s="183" t="str">
        <f t="shared" si="690"/>
        <v/>
      </c>
      <c r="AW1378" s="186" t="str">
        <f t="shared" si="691"/>
        <v/>
      </c>
      <c r="AX1378" s="184" t="str">
        <f t="shared" si="692"/>
        <v/>
      </c>
      <c r="AY1378" s="186" t="str">
        <f>IF(AX1378="","",IF(R1378="Refreshment Beverage",ROUND(SUM(AX1378*Rates!K$19),4),ROUND(SUM(AX1378*(Rates!J$8/100)),4)))</f>
        <v/>
      </c>
      <c r="AZ1378" s="183" t="str">
        <f t="shared" si="693"/>
        <v/>
      </c>
      <c r="BA1378" s="185" t="str">
        <f t="shared" si="694"/>
        <v/>
      </c>
      <c r="BD1378" s="171"/>
      <c r="BE1378" s="171"/>
      <c r="BF1378" s="171"/>
      <c r="BG1378" s="171"/>
    </row>
    <row r="1379" spans="1:59" ht="15" customHeight="1" x14ac:dyDescent="0.3">
      <c r="A1379" s="172"/>
      <c r="B1379" s="172"/>
      <c r="C1379" s="172"/>
      <c r="D1379" s="173"/>
      <c r="E1379" s="173"/>
      <c r="F1379" s="173"/>
      <c r="G1379" s="173"/>
      <c r="H1379" s="173"/>
      <c r="I1379" s="174"/>
      <c r="J1379" s="175"/>
      <c r="K1379" s="176" t="str">
        <f t="shared" si="666"/>
        <v/>
      </c>
      <c r="L1379" s="177" t="str">
        <f t="shared" si="667"/>
        <v/>
      </c>
      <c r="M1379" s="178" t="str">
        <f t="shared" si="668"/>
        <v/>
      </c>
      <c r="N1379" s="44" t="str" cm="1">
        <f t="array" ref="N1379">IFERROR(IF(_xlfn.SINGLE(A:A)="","",IF(R1379="Beer",SUM(LOOKUP(2,1/(Rates!$B$3:$B$5&lt;=W1379)/(Rates!$C$3:$C$5&gt;=W1379),Rates!$D$3:$D$5)*(X1379/100)*W1379),IF(R1379="Refreshment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44" t="str">
        <f t="shared" si="669"/>
        <v/>
      </c>
      <c r="P1379" s="13"/>
      <c r="Q1379" s="179" t="str">
        <f t="shared" si="670"/>
        <v/>
      </c>
      <c r="R1379" s="180" t="str">
        <f t="shared" si="671"/>
        <v/>
      </c>
      <c r="S1379" s="13" t="str">
        <f>IF(A1379="","",IF(R1379="Refreshment Beverage",VLOOKUP(VALUE(Q1379),Rates!G$15:L$19,2,0),VLOOKUP(VALUE(Q1379),Rates!G$4:L$8,2,0)))</f>
        <v/>
      </c>
      <c r="T1379" s="13" t="str">
        <f t="shared" si="672"/>
        <v/>
      </c>
      <c r="U1379" s="181" t="str">
        <f t="shared" si="673"/>
        <v/>
      </c>
      <c r="V1379" s="13" t="str">
        <f t="shared" si="674"/>
        <v/>
      </c>
      <c r="W1379" s="13" t="str">
        <f t="shared" si="675"/>
        <v/>
      </c>
      <c r="X1379" s="182" t="str">
        <f t="shared" si="676"/>
        <v/>
      </c>
      <c r="Y1379" s="183" t="str">
        <f>IF(A:A="","",IF(R1379="Refreshment Beverage",VLOOKUP(Q1379,Rates!G$15:L$19,6,0)*W1379,VLOOKUP(Q1379,Rates!G$4:L$12,6,0)*W1379))</f>
        <v/>
      </c>
      <c r="Z1379" s="183" t="str">
        <f t="shared" si="677"/>
        <v/>
      </c>
      <c r="AA1379" s="17">
        <f t="shared" si="665"/>
        <v>0</v>
      </c>
      <c r="AB1379" s="177" t="str" cm="1">
        <f t="array" ref="AB1379">IF(_xlfn.SINGLE(A:A)="","",IF(R1379="Refreshment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177" t="str" cm="1">
        <f t="array" ref="AC1379">IF(_xlfn.SINGLE(A:A)="","",IF(R1379="Refreshment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68">
        <f>IFERROR(IF(OR(Q1379=1,Q1379=2,Q1379=3,Q1379=4),VLOOKUP(Q1379,Rates!$A$31:$B$34,2,0)*W1379,IF(V1379=1,VLOOKUP(U1379,'REB BEV MIN MKUP'!B:E,4,0),IF(V1379&gt;1,VLOOKUP(VALUE(W1379),'REB BEV MIN MKUP'!O:Q,3,0),0))),0)</f>
        <v>0</v>
      </c>
      <c r="AE1379" s="177" t="str">
        <f t="shared" si="678"/>
        <v/>
      </c>
      <c r="AF1379" s="13" t="str">
        <f t="shared" si="679"/>
        <v/>
      </c>
      <c r="AG1379" s="177" t="str">
        <f t="shared" si="680"/>
        <v/>
      </c>
      <c r="AH1379" s="184" t="str">
        <f t="shared" si="681"/>
        <v/>
      </c>
      <c r="AI1379" s="184" t="str">
        <f>IF(AE:AE="","",IF(R1379="Refreshment Beverage",AK1379*(Rates!J$19/100),ROUND(SUM(AH1379*(Rates!$J$8/100)),4)))</f>
        <v/>
      </c>
      <c r="AJ1379" s="183" t="str">
        <f t="shared" si="682"/>
        <v/>
      </c>
      <c r="AK1379" s="185" t="str">
        <f t="shared" si="683"/>
        <v/>
      </c>
      <c r="AL1379" s="177" t="str">
        <f t="shared" si="684"/>
        <v/>
      </c>
      <c r="AM1379" s="13" t="str">
        <f>IF(AS1379="","",IF(R1379="Refreshment Beverage",ROUND(AS1379*Rates!K$19,4),ROUND(AO1379*(VLOOKUP(VALUE(Q1379),Rates!G$4:L$12,3,0)),4)))</f>
        <v/>
      </c>
      <c r="AN1379" s="183" t="str">
        <f>IF(AS1379="","",IF(R1379="Refreshment Beverage",AS1379*(Rates!J$19/100),MAX(AM1379,AB1379)))</f>
        <v/>
      </c>
      <c r="AO1379" s="186" t="str">
        <f t="shared" si="685"/>
        <v/>
      </c>
      <c r="AP1379" s="186" t="str">
        <f t="shared" si="686"/>
        <v/>
      </c>
      <c r="AQ1379" s="186" t="str">
        <f>IF(AS1379="","",IF(R1379="Refreshment Beverage",ROUND(SUM(VLOOKUP(Q:Q,Rates!G$15:L$19,3,0)*(AS1379-Y1379-Z1379-AA1379)),4),ROUND(SUM(Rates!$K$8*AS1379),4)))</f>
        <v/>
      </c>
      <c r="AR1379" s="184" t="str">
        <f t="shared" si="687"/>
        <v/>
      </c>
      <c r="AS1379" s="185" t="str">
        <f t="shared" si="688"/>
        <v/>
      </c>
      <c r="AT1379" s="177" t="str">
        <f t="shared" si="689"/>
        <v/>
      </c>
      <c r="AU1379" s="13" t="str">
        <f>IF(AX1379="","",IF(R1379="Refreshment Beverage",ROUND((BA1379-Y1379-Z1379-AA1379)*VLOOKUP(VALUE(Q1379),Rates!G$15:L$19,3,0),4),ROUND(AW1379*(VLOOKUP(VALUE(Q1379),Rates!G:L,3,0)),4)))</f>
        <v/>
      </c>
      <c r="AV1379" s="183" t="str">
        <f t="shared" si="690"/>
        <v/>
      </c>
      <c r="AW1379" s="186" t="str">
        <f t="shared" si="691"/>
        <v/>
      </c>
      <c r="AX1379" s="184" t="str">
        <f t="shared" si="692"/>
        <v/>
      </c>
      <c r="AY1379" s="186" t="str">
        <f>IF(AX1379="","",IF(R1379="Refreshment Beverage",ROUND(SUM(AX1379*Rates!K$19),4),ROUND(SUM(AX1379*(Rates!J$8/100)),4)))</f>
        <v/>
      </c>
      <c r="AZ1379" s="183" t="str">
        <f t="shared" si="693"/>
        <v/>
      </c>
      <c r="BA1379" s="185" t="str">
        <f t="shared" si="694"/>
        <v/>
      </c>
      <c r="BD1379" s="171"/>
      <c r="BE1379" s="171"/>
      <c r="BF1379" s="171"/>
      <c r="BG1379" s="171"/>
    </row>
    <row r="1380" spans="1:59" ht="15" customHeight="1" x14ac:dyDescent="0.3">
      <c r="A1380" s="172"/>
      <c r="B1380" s="172"/>
      <c r="C1380" s="172"/>
      <c r="D1380" s="173"/>
      <c r="E1380" s="173"/>
      <c r="F1380" s="173"/>
      <c r="G1380" s="173"/>
      <c r="H1380" s="173"/>
      <c r="I1380" s="174"/>
      <c r="J1380" s="175"/>
      <c r="K1380" s="176" t="str">
        <f t="shared" si="666"/>
        <v/>
      </c>
      <c r="L1380" s="177" t="str">
        <f t="shared" si="667"/>
        <v/>
      </c>
      <c r="M1380" s="178" t="str">
        <f t="shared" si="668"/>
        <v/>
      </c>
      <c r="N1380" s="44" t="str" cm="1">
        <f t="array" ref="N1380">IFERROR(IF(_xlfn.SINGLE(A:A)="","",IF(R1380="Beer",SUM(LOOKUP(2,1/(Rates!$B$3:$B$5&lt;=W1380)/(Rates!$C$3:$C$5&gt;=W1380),Rates!$D$3:$D$5)*(X1380/100)*W1380),IF(R1380="Refreshment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44" t="str">
        <f t="shared" si="669"/>
        <v/>
      </c>
      <c r="P1380" s="13"/>
      <c r="Q1380" s="179" t="str">
        <f t="shared" si="670"/>
        <v/>
      </c>
      <c r="R1380" s="180" t="str">
        <f t="shared" si="671"/>
        <v/>
      </c>
      <c r="S1380" s="13" t="str">
        <f>IF(A1380="","",IF(R1380="Refreshment Beverage",VLOOKUP(VALUE(Q1380),Rates!G$15:L$19,2,0),VLOOKUP(VALUE(Q1380),Rates!G$4:L$8,2,0)))</f>
        <v/>
      </c>
      <c r="T1380" s="13" t="str">
        <f t="shared" si="672"/>
        <v/>
      </c>
      <c r="U1380" s="181" t="str">
        <f t="shared" si="673"/>
        <v/>
      </c>
      <c r="V1380" s="13" t="str">
        <f t="shared" si="674"/>
        <v/>
      </c>
      <c r="W1380" s="13" t="str">
        <f t="shared" si="675"/>
        <v/>
      </c>
      <c r="X1380" s="182" t="str">
        <f t="shared" si="676"/>
        <v/>
      </c>
      <c r="Y1380" s="183" t="str">
        <f>IF(A:A="","",IF(R1380="Refreshment Beverage",VLOOKUP(Q1380,Rates!G$15:L$19,6,0)*W1380,VLOOKUP(Q1380,Rates!G$4:L$12,6,0)*W1380))</f>
        <v/>
      </c>
      <c r="Z1380" s="183" t="str">
        <f t="shared" si="677"/>
        <v/>
      </c>
      <c r="AA1380" s="17">
        <f t="shared" si="665"/>
        <v>0</v>
      </c>
      <c r="AB1380" s="177" t="str" cm="1">
        <f t="array" ref="AB1380">IF(_xlfn.SINGLE(A:A)="","",IF(R1380="Refreshment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177" t="str" cm="1">
        <f t="array" ref="AC1380">IF(_xlfn.SINGLE(A:A)="","",IF(R1380="Refreshment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68">
        <f>IFERROR(IF(OR(Q1380=1,Q1380=2,Q1380=3,Q1380=4),VLOOKUP(Q1380,Rates!$A$31:$B$34,2,0)*W1380,IF(V1380=1,VLOOKUP(U1380,'REB BEV MIN MKUP'!B:E,4,0),IF(V1380&gt;1,VLOOKUP(VALUE(W1380),'REB BEV MIN MKUP'!O:Q,3,0),0))),0)</f>
        <v>0</v>
      </c>
      <c r="AE1380" s="177" t="str">
        <f t="shared" si="678"/>
        <v/>
      </c>
      <c r="AF1380" s="13" t="str">
        <f t="shared" si="679"/>
        <v/>
      </c>
      <c r="AG1380" s="177" t="str">
        <f t="shared" si="680"/>
        <v/>
      </c>
      <c r="AH1380" s="184" t="str">
        <f t="shared" si="681"/>
        <v/>
      </c>
      <c r="AI1380" s="184" t="str">
        <f>IF(AE:AE="","",IF(R1380="Refreshment Beverage",AK1380*(Rates!J$19/100),ROUND(SUM(AH1380*(Rates!$J$8/100)),4)))</f>
        <v/>
      </c>
      <c r="AJ1380" s="183" t="str">
        <f t="shared" si="682"/>
        <v/>
      </c>
      <c r="AK1380" s="185" t="str">
        <f t="shared" si="683"/>
        <v/>
      </c>
      <c r="AL1380" s="177" t="str">
        <f t="shared" si="684"/>
        <v/>
      </c>
      <c r="AM1380" s="13" t="str">
        <f>IF(AS1380="","",IF(R1380="Refreshment Beverage",ROUND(AS1380*Rates!K$19,4),ROUND(AO1380*(VLOOKUP(VALUE(Q1380),Rates!G$4:L$12,3,0)),4)))</f>
        <v/>
      </c>
      <c r="AN1380" s="183" t="str">
        <f>IF(AS1380="","",IF(R1380="Refreshment Beverage",AS1380*(Rates!J$19/100),MAX(AM1380,AB1380)))</f>
        <v/>
      </c>
      <c r="AO1380" s="186" t="str">
        <f t="shared" si="685"/>
        <v/>
      </c>
      <c r="AP1380" s="186" t="str">
        <f t="shared" si="686"/>
        <v/>
      </c>
      <c r="AQ1380" s="186" t="str">
        <f>IF(AS1380="","",IF(R1380="Refreshment Beverage",ROUND(SUM(VLOOKUP(Q:Q,Rates!G$15:L$19,3,0)*(AS1380-Y1380-Z1380-AA1380)),4),ROUND(SUM(Rates!$K$8*AS1380),4)))</f>
        <v/>
      </c>
      <c r="AR1380" s="184" t="str">
        <f t="shared" si="687"/>
        <v/>
      </c>
      <c r="AS1380" s="185" t="str">
        <f t="shared" si="688"/>
        <v/>
      </c>
      <c r="AT1380" s="177" t="str">
        <f t="shared" si="689"/>
        <v/>
      </c>
      <c r="AU1380" s="13" t="str">
        <f>IF(AX1380="","",IF(R1380="Refreshment Beverage",ROUND((BA1380-Y1380-Z1380-AA1380)*VLOOKUP(VALUE(Q1380),Rates!G$15:L$19,3,0),4),ROUND(AW1380*(VLOOKUP(VALUE(Q1380),Rates!G:L,3,0)),4)))</f>
        <v/>
      </c>
      <c r="AV1380" s="183" t="str">
        <f t="shared" si="690"/>
        <v/>
      </c>
      <c r="AW1380" s="186" t="str">
        <f t="shared" si="691"/>
        <v/>
      </c>
      <c r="AX1380" s="184" t="str">
        <f t="shared" si="692"/>
        <v/>
      </c>
      <c r="AY1380" s="186" t="str">
        <f>IF(AX1380="","",IF(R1380="Refreshment Beverage",ROUND(SUM(AX1380*Rates!K$19),4),ROUND(SUM(AX1380*(Rates!J$8/100)),4)))</f>
        <v/>
      </c>
      <c r="AZ1380" s="183" t="str">
        <f t="shared" si="693"/>
        <v/>
      </c>
      <c r="BA1380" s="185" t="str">
        <f t="shared" si="694"/>
        <v/>
      </c>
      <c r="BD1380" s="171"/>
      <c r="BE1380" s="171"/>
      <c r="BF1380" s="171"/>
      <c r="BG1380" s="171"/>
    </row>
    <row r="1381" spans="1:59" ht="15" customHeight="1" x14ac:dyDescent="0.3">
      <c r="A1381" s="172"/>
      <c r="B1381" s="172"/>
      <c r="C1381" s="172"/>
      <c r="D1381" s="173"/>
      <c r="E1381" s="173"/>
      <c r="F1381" s="173"/>
      <c r="G1381" s="173"/>
      <c r="H1381" s="173"/>
      <c r="I1381" s="174"/>
      <c r="J1381" s="175"/>
      <c r="K1381" s="176" t="str">
        <f t="shared" si="666"/>
        <v/>
      </c>
      <c r="L1381" s="177" t="str">
        <f t="shared" si="667"/>
        <v/>
      </c>
      <c r="M1381" s="178" t="str">
        <f t="shared" si="668"/>
        <v/>
      </c>
      <c r="N1381" s="44" t="str" cm="1">
        <f t="array" ref="N1381">IFERROR(IF(_xlfn.SINGLE(A:A)="","",IF(R1381="Beer",SUM(LOOKUP(2,1/(Rates!$B$3:$B$5&lt;=W1381)/(Rates!$C$3:$C$5&gt;=W1381),Rates!$D$3:$D$5)*(X1381/100)*W1381),IF(R1381="Refreshment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44" t="str">
        <f t="shared" si="669"/>
        <v/>
      </c>
      <c r="P1381" s="13"/>
      <c r="Q1381" s="179" t="str">
        <f t="shared" si="670"/>
        <v/>
      </c>
      <c r="R1381" s="180" t="str">
        <f t="shared" si="671"/>
        <v/>
      </c>
      <c r="S1381" s="13" t="str">
        <f>IF(A1381="","",IF(R1381="Refreshment Beverage",VLOOKUP(VALUE(Q1381),Rates!G$15:L$19,2,0),VLOOKUP(VALUE(Q1381),Rates!G$4:L$8,2,0)))</f>
        <v/>
      </c>
      <c r="T1381" s="13" t="str">
        <f t="shared" si="672"/>
        <v/>
      </c>
      <c r="U1381" s="181" t="str">
        <f t="shared" si="673"/>
        <v/>
      </c>
      <c r="V1381" s="13" t="str">
        <f t="shared" si="674"/>
        <v/>
      </c>
      <c r="W1381" s="13" t="str">
        <f t="shared" si="675"/>
        <v/>
      </c>
      <c r="X1381" s="182" t="str">
        <f t="shared" si="676"/>
        <v/>
      </c>
      <c r="Y1381" s="183" t="str">
        <f>IF(A:A="","",IF(R1381="Refreshment Beverage",VLOOKUP(Q1381,Rates!G$15:L$19,6,0)*W1381,VLOOKUP(Q1381,Rates!G$4:L$12,6,0)*W1381))</f>
        <v/>
      </c>
      <c r="Z1381" s="183" t="str">
        <f t="shared" si="677"/>
        <v/>
      </c>
      <c r="AA1381" s="17">
        <f t="shared" si="665"/>
        <v>0</v>
      </c>
      <c r="AB1381" s="177" t="str" cm="1">
        <f t="array" ref="AB1381">IF(_xlfn.SINGLE(A:A)="","",IF(R1381="Refreshment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177" t="str" cm="1">
        <f t="array" ref="AC1381">IF(_xlfn.SINGLE(A:A)="","",IF(R1381="Refreshment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68">
        <f>IFERROR(IF(OR(Q1381=1,Q1381=2,Q1381=3,Q1381=4),VLOOKUP(Q1381,Rates!$A$31:$B$34,2,0)*W1381,IF(V1381=1,VLOOKUP(U1381,'REB BEV MIN MKUP'!B:E,4,0),IF(V1381&gt;1,VLOOKUP(VALUE(W1381),'REB BEV MIN MKUP'!O:Q,3,0),0))),0)</f>
        <v>0</v>
      </c>
      <c r="AE1381" s="177" t="str">
        <f t="shared" si="678"/>
        <v/>
      </c>
      <c r="AF1381" s="13" t="str">
        <f t="shared" si="679"/>
        <v/>
      </c>
      <c r="AG1381" s="177" t="str">
        <f t="shared" si="680"/>
        <v/>
      </c>
      <c r="AH1381" s="184" t="str">
        <f t="shared" si="681"/>
        <v/>
      </c>
      <c r="AI1381" s="184" t="str">
        <f>IF(AE:AE="","",IF(R1381="Refreshment Beverage",AK1381*(Rates!J$19/100),ROUND(SUM(AH1381*(Rates!$J$8/100)),4)))</f>
        <v/>
      </c>
      <c r="AJ1381" s="183" t="str">
        <f t="shared" si="682"/>
        <v/>
      </c>
      <c r="AK1381" s="185" t="str">
        <f t="shared" si="683"/>
        <v/>
      </c>
      <c r="AL1381" s="177" t="str">
        <f t="shared" si="684"/>
        <v/>
      </c>
      <c r="AM1381" s="13" t="str">
        <f>IF(AS1381="","",IF(R1381="Refreshment Beverage",ROUND(AS1381*Rates!K$19,4),ROUND(AO1381*(VLOOKUP(VALUE(Q1381),Rates!G$4:L$12,3,0)),4)))</f>
        <v/>
      </c>
      <c r="AN1381" s="183" t="str">
        <f>IF(AS1381="","",IF(R1381="Refreshment Beverage",AS1381*(Rates!J$19/100),MAX(AM1381,AB1381)))</f>
        <v/>
      </c>
      <c r="AO1381" s="186" t="str">
        <f t="shared" si="685"/>
        <v/>
      </c>
      <c r="AP1381" s="186" t="str">
        <f t="shared" si="686"/>
        <v/>
      </c>
      <c r="AQ1381" s="186" t="str">
        <f>IF(AS1381="","",IF(R1381="Refreshment Beverage",ROUND(SUM(VLOOKUP(Q:Q,Rates!G$15:L$19,3,0)*(AS1381-Y1381-Z1381-AA1381)),4),ROUND(SUM(Rates!$K$8*AS1381),4)))</f>
        <v/>
      </c>
      <c r="AR1381" s="184" t="str">
        <f t="shared" si="687"/>
        <v/>
      </c>
      <c r="AS1381" s="185" t="str">
        <f t="shared" si="688"/>
        <v/>
      </c>
      <c r="AT1381" s="177" t="str">
        <f t="shared" si="689"/>
        <v/>
      </c>
      <c r="AU1381" s="13" t="str">
        <f>IF(AX1381="","",IF(R1381="Refreshment Beverage",ROUND((BA1381-Y1381-Z1381-AA1381)*VLOOKUP(VALUE(Q1381),Rates!G$15:L$19,3,0),4),ROUND(AW1381*(VLOOKUP(VALUE(Q1381),Rates!G:L,3,0)),4)))</f>
        <v/>
      </c>
      <c r="AV1381" s="183" t="str">
        <f t="shared" si="690"/>
        <v/>
      </c>
      <c r="AW1381" s="186" t="str">
        <f t="shared" si="691"/>
        <v/>
      </c>
      <c r="AX1381" s="184" t="str">
        <f t="shared" si="692"/>
        <v/>
      </c>
      <c r="AY1381" s="186" t="str">
        <f>IF(AX1381="","",IF(R1381="Refreshment Beverage",ROUND(SUM(AX1381*Rates!K$19),4),ROUND(SUM(AX1381*(Rates!J$8/100)),4)))</f>
        <v/>
      </c>
      <c r="AZ1381" s="183" t="str">
        <f t="shared" si="693"/>
        <v/>
      </c>
      <c r="BA1381" s="185" t="str">
        <f t="shared" si="694"/>
        <v/>
      </c>
      <c r="BD1381" s="171"/>
      <c r="BE1381" s="171"/>
      <c r="BF1381" s="171"/>
      <c r="BG1381" s="171"/>
    </row>
    <row r="1382" spans="1:59" ht="15" customHeight="1" x14ac:dyDescent="0.3">
      <c r="A1382" s="172"/>
      <c r="B1382" s="172"/>
      <c r="C1382" s="172"/>
      <c r="D1382" s="173"/>
      <c r="E1382" s="173"/>
      <c r="F1382" s="173"/>
      <c r="G1382" s="173"/>
      <c r="H1382" s="173"/>
      <c r="I1382" s="174"/>
      <c r="J1382" s="175"/>
      <c r="K1382" s="176" t="str">
        <f t="shared" si="666"/>
        <v/>
      </c>
      <c r="L1382" s="177" t="str">
        <f t="shared" si="667"/>
        <v/>
      </c>
      <c r="M1382" s="178" t="str">
        <f t="shared" si="668"/>
        <v/>
      </c>
      <c r="N1382" s="44" t="str" cm="1">
        <f t="array" ref="N1382">IFERROR(IF(_xlfn.SINGLE(A:A)="","",IF(R1382="Beer",SUM(LOOKUP(2,1/(Rates!$B$3:$B$5&lt;=W1382)/(Rates!$C$3:$C$5&gt;=W1382),Rates!$D$3:$D$5)*(X1382/100)*W1382),IF(R1382="Refreshment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44" t="str">
        <f t="shared" si="669"/>
        <v/>
      </c>
      <c r="P1382" s="13"/>
      <c r="Q1382" s="179" t="str">
        <f t="shared" si="670"/>
        <v/>
      </c>
      <c r="R1382" s="180" t="str">
        <f t="shared" si="671"/>
        <v/>
      </c>
      <c r="S1382" s="13" t="str">
        <f>IF(A1382="","",IF(R1382="Refreshment Beverage",VLOOKUP(VALUE(Q1382),Rates!G$15:L$19,2,0),VLOOKUP(VALUE(Q1382),Rates!G$4:L$8,2,0)))</f>
        <v/>
      </c>
      <c r="T1382" s="13" t="str">
        <f t="shared" si="672"/>
        <v/>
      </c>
      <c r="U1382" s="181" t="str">
        <f t="shared" si="673"/>
        <v/>
      </c>
      <c r="V1382" s="13" t="str">
        <f t="shared" si="674"/>
        <v/>
      </c>
      <c r="W1382" s="13" t="str">
        <f t="shared" si="675"/>
        <v/>
      </c>
      <c r="X1382" s="182" t="str">
        <f t="shared" si="676"/>
        <v/>
      </c>
      <c r="Y1382" s="183" t="str">
        <f>IF(A:A="","",IF(R1382="Refreshment Beverage",VLOOKUP(Q1382,Rates!G$15:L$19,6,0)*W1382,VLOOKUP(Q1382,Rates!G$4:L$12,6,0)*W1382))</f>
        <v/>
      </c>
      <c r="Z1382" s="183" t="str">
        <f t="shared" si="677"/>
        <v/>
      </c>
      <c r="AA1382" s="17">
        <f t="shared" si="665"/>
        <v>0</v>
      </c>
      <c r="AB1382" s="177" t="str" cm="1">
        <f t="array" ref="AB1382">IF(_xlfn.SINGLE(A:A)="","",IF(R1382="Refreshment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177" t="str" cm="1">
        <f t="array" ref="AC1382">IF(_xlfn.SINGLE(A:A)="","",IF(R1382="Refreshment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68">
        <f>IFERROR(IF(OR(Q1382=1,Q1382=2,Q1382=3,Q1382=4),VLOOKUP(Q1382,Rates!$A$31:$B$34,2,0)*W1382,IF(V1382=1,VLOOKUP(U1382,'REB BEV MIN MKUP'!B:E,4,0),IF(V1382&gt;1,VLOOKUP(VALUE(W1382),'REB BEV MIN MKUP'!O:Q,3,0),0))),0)</f>
        <v>0</v>
      </c>
      <c r="AE1382" s="177" t="str">
        <f t="shared" si="678"/>
        <v/>
      </c>
      <c r="AF1382" s="13" t="str">
        <f t="shared" si="679"/>
        <v/>
      </c>
      <c r="AG1382" s="177" t="str">
        <f t="shared" si="680"/>
        <v/>
      </c>
      <c r="AH1382" s="184" t="str">
        <f t="shared" si="681"/>
        <v/>
      </c>
      <c r="AI1382" s="184" t="str">
        <f>IF(AE:AE="","",IF(R1382="Refreshment Beverage",AK1382*(Rates!J$19/100),ROUND(SUM(AH1382*(Rates!$J$8/100)),4)))</f>
        <v/>
      </c>
      <c r="AJ1382" s="183" t="str">
        <f t="shared" si="682"/>
        <v/>
      </c>
      <c r="AK1382" s="185" t="str">
        <f t="shared" si="683"/>
        <v/>
      </c>
      <c r="AL1382" s="177" t="str">
        <f t="shared" si="684"/>
        <v/>
      </c>
      <c r="AM1382" s="13" t="str">
        <f>IF(AS1382="","",IF(R1382="Refreshment Beverage",ROUND(AS1382*Rates!K$19,4),ROUND(AO1382*(VLOOKUP(VALUE(Q1382),Rates!G$4:L$12,3,0)),4)))</f>
        <v/>
      </c>
      <c r="AN1382" s="183" t="str">
        <f>IF(AS1382="","",IF(R1382="Refreshment Beverage",AS1382*(Rates!J$19/100),MAX(AM1382,AB1382)))</f>
        <v/>
      </c>
      <c r="AO1382" s="186" t="str">
        <f t="shared" si="685"/>
        <v/>
      </c>
      <c r="AP1382" s="186" t="str">
        <f t="shared" si="686"/>
        <v/>
      </c>
      <c r="AQ1382" s="186" t="str">
        <f>IF(AS1382="","",IF(R1382="Refreshment Beverage",ROUND(SUM(VLOOKUP(Q:Q,Rates!G$15:L$19,3,0)*(AS1382-Y1382-Z1382-AA1382)),4),ROUND(SUM(Rates!$K$8*AS1382),4)))</f>
        <v/>
      </c>
      <c r="AR1382" s="184" t="str">
        <f t="shared" si="687"/>
        <v/>
      </c>
      <c r="AS1382" s="185" t="str">
        <f t="shared" si="688"/>
        <v/>
      </c>
      <c r="AT1382" s="177" t="str">
        <f t="shared" si="689"/>
        <v/>
      </c>
      <c r="AU1382" s="13" t="str">
        <f>IF(AX1382="","",IF(R1382="Refreshment Beverage",ROUND((BA1382-Y1382-Z1382-AA1382)*VLOOKUP(VALUE(Q1382),Rates!G$15:L$19,3,0),4),ROUND(AW1382*(VLOOKUP(VALUE(Q1382),Rates!G:L,3,0)),4)))</f>
        <v/>
      </c>
      <c r="AV1382" s="183" t="str">
        <f t="shared" si="690"/>
        <v/>
      </c>
      <c r="AW1382" s="186" t="str">
        <f t="shared" si="691"/>
        <v/>
      </c>
      <c r="AX1382" s="184" t="str">
        <f t="shared" si="692"/>
        <v/>
      </c>
      <c r="AY1382" s="186" t="str">
        <f>IF(AX1382="","",IF(R1382="Refreshment Beverage",ROUND(SUM(AX1382*Rates!K$19),4),ROUND(SUM(AX1382*(Rates!J$8/100)),4)))</f>
        <v/>
      </c>
      <c r="AZ1382" s="183" t="str">
        <f t="shared" si="693"/>
        <v/>
      </c>
      <c r="BA1382" s="185" t="str">
        <f t="shared" si="694"/>
        <v/>
      </c>
      <c r="BD1382" s="171"/>
      <c r="BE1382" s="171"/>
      <c r="BF1382" s="171"/>
      <c r="BG1382" s="171"/>
    </row>
    <row r="1383" spans="1:59" ht="15" customHeight="1" x14ac:dyDescent="0.3">
      <c r="A1383" s="172"/>
      <c r="B1383" s="172"/>
      <c r="C1383" s="172"/>
      <c r="D1383" s="173"/>
      <c r="E1383" s="173"/>
      <c r="F1383" s="173"/>
      <c r="G1383" s="173"/>
      <c r="H1383" s="173"/>
      <c r="I1383" s="174"/>
      <c r="J1383" s="175"/>
      <c r="K1383" s="176" t="str">
        <f t="shared" si="666"/>
        <v/>
      </c>
      <c r="L1383" s="177" t="str">
        <f t="shared" si="667"/>
        <v/>
      </c>
      <c r="M1383" s="178" t="str">
        <f t="shared" si="668"/>
        <v/>
      </c>
      <c r="N1383" s="44" t="str" cm="1">
        <f t="array" ref="N1383">IFERROR(IF(_xlfn.SINGLE(A:A)="","",IF(R1383="Beer",SUM(LOOKUP(2,1/(Rates!$B$3:$B$5&lt;=W1383)/(Rates!$C$3:$C$5&gt;=W1383),Rates!$D$3:$D$5)*(X1383/100)*W1383),IF(R1383="Refreshment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44" t="str">
        <f t="shared" si="669"/>
        <v/>
      </c>
      <c r="P1383" s="13"/>
      <c r="Q1383" s="179" t="str">
        <f t="shared" si="670"/>
        <v/>
      </c>
      <c r="R1383" s="180" t="str">
        <f t="shared" si="671"/>
        <v/>
      </c>
      <c r="S1383" s="13" t="str">
        <f>IF(A1383="","",IF(R1383="Refreshment Beverage",VLOOKUP(VALUE(Q1383),Rates!G$15:L$19,2,0),VLOOKUP(VALUE(Q1383),Rates!G$4:L$8,2,0)))</f>
        <v/>
      </c>
      <c r="T1383" s="13" t="str">
        <f t="shared" si="672"/>
        <v/>
      </c>
      <c r="U1383" s="181" t="str">
        <f t="shared" si="673"/>
        <v/>
      </c>
      <c r="V1383" s="13" t="str">
        <f t="shared" si="674"/>
        <v/>
      </c>
      <c r="W1383" s="13" t="str">
        <f t="shared" si="675"/>
        <v/>
      </c>
      <c r="X1383" s="182" t="str">
        <f t="shared" si="676"/>
        <v/>
      </c>
      <c r="Y1383" s="183" t="str">
        <f>IF(A:A="","",IF(R1383="Refreshment Beverage",VLOOKUP(Q1383,Rates!G$15:L$19,6,0)*W1383,VLOOKUP(Q1383,Rates!G$4:L$12,6,0)*W1383))</f>
        <v/>
      </c>
      <c r="Z1383" s="183" t="str">
        <f t="shared" si="677"/>
        <v/>
      </c>
      <c r="AA1383" s="17">
        <f t="shared" si="665"/>
        <v>0</v>
      </c>
      <c r="AB1383" s="177" t="str" cm="1">
        <f t="array" ref="AB1383">IF(_xlfn.SINGLE(A:A)="","",IF(R1383="Refreshment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177" t="str" cm="1">
        <f t="array" ref="AC1383">IF(_xlfn.SINGLE(A:A)="","",IF(R1383="Refreshment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68">
        <f>IFERROR(IF(OR(Q1383=1,Q1383=2,Q1383=3,Q1383=4),VLOOKUP(Q1383,Rates!$A$31:$B$34,2,0)*W1383,IF(V1383=1,VLOOKUP(U1383,'REB BEV MIN MKUP'!B:E,4,0),IF(V1383&gt;1,VLOOKUP(VALUE(W1383),'REB BEV MIN MKUP'!O:Q,3,0),0))),0)</f>
        <v>0</v>
      </c>
      <c r="AE1383" s="177" t="str">
        <f t="shared" si="678"/>
        <v/>
      </c>
      <c r="AF1383" s="13" t="str">
        <f t="shared" si="679"/>
        <v/>
      </c>
      <c r="AG1383" s="177" t="str">
        <f t="shared" si="680"/>
        <v/>
      </c>
      <c r="AH1383" s="184" t="str">
        <f t="shared" si="681"/>
        <v/>
      </c>
      <c r="AI1383" s="184" t="str">
        <f>IF(AE:AE="","",IF(R1383="Refreshment Beverage",AK1383*(Rates!J$19/100),ROUND(SUM(AH1383*(Rates!$J$8/100)),4)))</f>
        <v/>
      </c>
      <c r="AJ1383" s="183" t="str">
        <f t="shared" si="682"/>
        <v/>
      </c>
      <c r="AK1383" s="185" t="str">
        <f t="shared" si="683"/>
        <v/>
      </c>
      <c r="AL1383" s="177" t="str">
        <f t="shared" si="684"/>
        <v/>
      </c>
      <c r="AM1383" s="13" t="str">
        <f>IF(AS1383="","",IF(R1383="Refreshment Beverage",ROUND(AS1383*Rates!K$19,4),ROUND(AO1383*(VLOOKUP(VALUE(Q1383),Rates!G$4:L$12,3,0)),4)))</f>
        <v/>
      </c>
      <c r="AN1383" s="183" t="str">
        <f>IF(AS1383="","",IF(R1383="Refreshment Beverage",AS1383*(Rates!J$19/100),MAX(AM1383,AB1383)))</f>
        <v/>
      </c>
      <c r="AO1383" s="186" t="str">
        <f t="shared" si="685"/>
        <v/>
      </c>
      <c r="AP1383" s="186" t="str">
        <f t="shared" si="686"/>
        <v/>
      </c>
      <c r="AQ1383" s="186" t="str">
        <f>IF(AS1383="","",IF(R1383="Refreshment Beverage",ROUND(SUM(VLOOKUP(Q:Q,Rates!G$15:L$19,3,0)*(AS1383-Y1383-Z1383-AA1383)),4),ROUND(SUM(Rates!$K$8*AS1383),4)))</f>
        <v/>
      </c>
      <c r="AR1383" s="184" t="str">
        <f t="shared" si="687"/>
        <v/>
      </c>
      <c r="AS1383" s="185" t="str">
        <f t="shared" si="688"/>
        <v/>
      </c>
      <c r="AT1383" s="177" t="str">
        <f t="shared" si="689"/>
        <v/>
      </c>
      <c r="AU1383" s="13" t="str">
        <f>IF(AX1383="","",IF(R1383="Refreshment Beverage",ROUND((BA1383-Y1383-Z1383-AA1383)*VLOOKUP(VALUE(Q1383),Rates!G$15:L$19,3,0),4),ROUND(AW1383*(VLOOKUP(VALUE(Q1383),Rates!G:L,3,0)),4)))</f>
        <v/>
      </c>
      <c r="AV1383" s="183" t="str">
        <f t="shared" si="690"/>
        <v/>
      </c>
      <c r="AW1383" s="186" t="str">
        <f t="shared" si="691"/>
        <v/>
      </c>
      <c r="AX1383" s="184" t="str">
        <f t="shared" si="692"/>
        <v/>
      </c>
      <c r="AY1383" s="186" t="str">
        <f>IF(AX1383="","",IF(R1383="Refreshment Beverage",ROUND(SUM(AX1383*Rates!K$19),4),ROUND(SUM(AX1383*(Rates!J$8/100)),4)))</f>
        <v/>
      </c>
      <c r="AZ1383" s="183" t="str">
        <f t="shared" si="693"/>
        <v/>
      </c>
      <c r="BA1383" s="185" t="str">
        <f t="shared" si="694"/>
        <v/>
      </c>
      <c r="BD1383" s="171"/>
      <c r="BE1383" s="171"/>
      <c r="BF1383" s="171"/>
      <c r="BG1383" s="171"/>
    </row>
    <row r="1384" spans="1:59" ht="15" customHeight="1" x14ac:dyDescent="0.3">
      <c r="A1384" s="172"/>
      <c r="B1384" s="172"/>
      <c r="C1384" s="172"/>
      <c r="D1384" s="173"/>
      <c r="E1384" s="173"/>
      <c r="F1384" s="173"/>
      <c r="G1384" s="173"/>
      <c r="H1384" s="173"/>
      <c r="I1384" s="174"/>
      <c r="J1384" s="175"/>
      <c r="K1384" s="176" t="str">
        <f t="shared" si="666"/>
        <v/>
      </c>
      <c r="L1384" s="177" t="str">
        <f t="shared" si="667"/>
        <v/>
      </c>
      <c r="M1384" s="178" t="str">
        <f t="shared" si="668"/>
        <v/>
      </c>
      <c r="N1384" s="44" t="str" cm="1">
        <f t="array" ref="N1384">IFERROR(IF(_xlfn.SINGLE(A:A)="","",IF(R1384="Beer",SUM(LOOKUP(2,1/(Rates!$B$3:$B$5&lt;=W1384)/(Rates!$C$3:$C$5&gt;=W1384),Rates!$D$3:$D$5)*(X1384/100)*W1384),IF(R1384="Refreshment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44" t="str">
        <f t="shared" si="669"/>
        <v/>
      </c>
      <c r="P1384" s="13"/>
      <c r="Q1384" s="179" t="str">
        <f t="shared" si="670"/>
        <v/>
      </c>
      <c r="R1384" s="180" t="str">
        <f t="shared" si="671"/>
        <v/>
      </c>
      <c r="S1384" s="13" t="str">
        <f>IF(A1384="","",IF(R1384="Refreshment Beverage",VLOOKUP(VALUE(Q1384),Rates!G$15:L$19,2,0),VLOOKUP(VALUE(Q1384),Rates!G$4:L$8,2,0)))</f>
        <v/>
      </c>
      <c r="T1384" s="13" t="str">
        <f t="shared" si="672"/>
        <v/>
      </c>
      <c r="U1384" s="181" t="str">
        <f t="shared" si="673"/>
        <v/>
      </c>
      <c r="V1384" s="13" t="str">
        <f t="shared" si="674"/>
        <v/>
      </c>
      <c r="W1384" s="13" t="str">
        <f t="shared" si="675"/>
        <v/>
      </c>
      <c r="X1384" s="182" t="str">
        <f t="shared" si="676"/>
        <v/>
      </c>
      <c r="Y1384" s="183" t="str">
        <f>IF(A:A="","",IF(R1384="Refreshment Beverage",VLOOKUP(Q1384,Rates!G$15:L$19,6,0)*W1384,VLOOKUP(Q1384,Rates!G$4:L$12,6,0)*W1384))</f>
        <v/>
      </c>
      <c r="Z1384" s="183" t="str">
        <f t="shared" si="677"/>
        <v/>
      </c>
      <c r="AA1384" s="17">
        <f t="shared" si="665"/>
        <v>0</v>
      </c>
      <c r="AB1384" s="177" t="str" cm="1">
        <f t="array" ref="AB1384">IF(_xlfn.SINGLE(A:A)="","",IF(R1384="Refreshment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177" t="str" cm="1">
        <f t="array" ref="AC1384">IF(_xlfn.SINGLE(A:A)="","",IF(R1384="Refreshment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68">
        <f>IFERROR(IF(OR(Q1384=1,Q1384=2,Q1384=3,Q1384=4),VLOOKUP(Q1384,Rates!$A$31:$B$34,2,0)*W1384,IF(V1384=1,VLOOKUP(U1384,'REB BEV MIN MKUP'!B:E,4,0),IF(V1384&gt;1,VLOOKUP(VALUE(W1384),'REB BEV MIN MKUP'!O:Q,3,0),0))),0)</f>
        <v>0</v>
      </c>
      <c r="AE1384" s="177" t="str">
        <f t="shared" si="678"/>
        <v/>
      </c>
      <c r="AF1384" s="13" t="str">
        <f t="shared" si="679"/>
        <v/>
      </c>
      <c r="AG1384" s="177" t="str">
        <f t="shared" si="680"/>
        <v/>
      </c>
      <c r="AH1384" s="184" t="str">
        <f t="shared" si="681"/>
        <v/>
      </c>
      <c r="AI1384" s="184" t="str">
        <f>IF(AE:AE="","",IF(R1384="Refreshment Beverage",AK1384*(Rates!J$19/100),ROUND(SUM(AH1384*(Rates!$J$8/100)),4)))</f>
        <v/>
      </c>
      <c r="AJ1384" s="183" t="str">
        <f t="shared" si="682"/>
        <v/>
      </c>
      <c r="AK1384" s="185" t="str">
        <f t="shared" si="683"/>
        <v/>
      </c>
      <c r="AL1384" s="177" t="str">
        <f t="shared" si="684"/>
        <v/>
      </c>
      <c r="AM1384" s="13" t="str">
        <f>IF(AS1384="","",IF(R1384="Refreshment Beverage",ROUND(AS1384*Rates!K$19,4),ROUND(AO1384*(VLOOKUP(VALUE(Q1384),Rates!G$4:L$12,3,0)),4)))</f>
        <v/>
      </c>
      <c r="AN1384" s="183" t="str">
        <f>IF(AS1384="","",IF(R1384="Refreshment Beverage",AS1384*(Rates!J$19/100),MAX(AM1384,AB1384)))</f>
        <v/>
      </c>
      <c r="AO1384" s="186" t="str">
        <f t="shared" si="685"/>
        <v/>
      </c>
      <c r="AP1384" s="186" t="str">
        <f t="shared" si="686"/>
        <v/>
      </c>
      <c r="AQ1384" s="186" t="str">
        <f>IF(AS1384="","",IF(R1384="Refreshment Beverage",ROUND(SUM(VLOOKUP(Q:Q,Rates!G$15:L$19,3,0)*(AS1384-Y1384-Z1384-AA1384)),4),ROUND(SUM(Rates!$K$8*AS1384),4)))</f>
        <v/>
      </c>
      <c r="AR1384" s="184" t="str">
        <f t="shared" si="687"/>
        <v/>
      </c>
      <c r="AS1384" s="185" t="str">
        <f t="shared" si="688"/>
        <v/>
      </c>
      <c r="AT1384" s="177" t="str">
        <f t="shared" si="689"/>
        <v/>
      </c>
      <c r="AU1384" s="13" t="str">
        <f>IF(AX1384="","",IF(R1384="Refreshment Beverage",ROUND((BA1384-Y1384-Z1384-AA1384)*VLOOKUP(VALUE(Q1384),Rates!G$15:L$19,3,0),4),ROUND(AW1384*(VLOOKUP(VALUE(Q1384),Rates!G:L,3,0)),4)))</f>
        <v/>
      </c>
      <c r="AV1384" s="183" t="str">
        <f t="shared" si="690"/>
        <v/>
      </c>
      <c r="AW1384" s="186" t="str">
        <f t="shared" si="691"/>
        <v/>
      </c>
      <c r="AX1384" s="184" t="str">
        <f t="shared" si="692"/>
        <v/>
      </c>
      <c r="AY1384" s="186" t="str">
        <f>IF(AX1384="","",IF(R1384="Refreshment Beverage",ROUND(SUM(AX1384*Rates!K$19),4),ROUND(SUM(AX1384*(Rates!J$8/100)),4)))</f>
        <v/>
      </c>
      <c r="AZ1384" s="183" t="str">
        <f t="shared" si="693"/>
        <v/>
      </c>
      <c r="BA1384" s="185" t="str">
        <f t="shared" si="694"/>
        <v/>
      </c>
      <c r="BD1384" s="171"/>
      <c r="BE1384" s="171"/>
      <c r="BF1384" s="171"/>
      <c r="BG1384" s="171"/>
    </row>
    <row r="1385" spans="1:59" ht="15" customHeight="1" x14ac:dyDescent="0.3">
      <c r="A1385" s="172"/>
      <c r="B1385" s="172"/>
      <c r="C1385" s="172"/>
      <c r="D1385" s="173"/>
      <c r="E1385" s="173"/>
      <c r="F1385" s="173"/>
      <c r="G1385" s="173"/>
      <c r="H1385" s="173"/>
      <c r="I1385" s="174"/>
      <c r="J1385" s="175"/>
      <c r="K1385" s="176" t="str">
        <f t="shared" si="666"/>
        <v/>
      </c>
      <c r="L1385" s="177" t="str">
        <f t="shared" si="667"/>
        <v/>
      </c>
      <c r="M1385" s="178" t="str">
        <f t="shared" si="668"/>
        <v/>
      </c>
      <c r="N1385" s="44" t="str" cm="1">
        <f t="array" ref="N1385">IFERROR(IF(_xlfn.SINGLE(A:A)="","",IF(R1385="Beer",SUM(LOOKUP(2,1/(Rates!$B$3:$B$5&lt;=W1385)/(Rates!$C$3:$C$5&gt;=W1385),Rates!$D$3:$D$5)*(X1385/100)*W1385),IF(R1385="Refreshment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44" t="str">
        <f t="shared" si="669"/>
        <v/>
      </c>
      <c r="P1385" s="13"/>
      <c r="Q1385" s="179" t="str">
        <f t="shared" si="670"/>
        <v/>
      </c>
      <c r="R1385" s="180" t="str">
        <f t="shared" si="671"/>
        <v/>
      </c>
      <c r="S1385" s="13" t="str">
        <f>IF(A1385="","",IF(R1385="Refreshment Beverage",VLOOKUP(VALUE(Q1385),Rates!G$15:L$19,2,0),VLOOKUP(VALUE(Q1385),Rates!G$4:L$8,2,0)))</f>
        <v/>
      </c>
      <c r="T1385" s="13" t="str">
        <f t="shared" si="672"/>
        <v/>
      </c>
      <c r="U1385" s="181" t="str">
        <f t="shared" si="673"/>
        <v/>
      </c>
      <c r="V1385" s="13" t="str">
        <f t="shared" si="674"/>
        <v/>
      </c>
      <c r="W1385" s="13" t="str">
        <f t="shared" si="675"/>
        <v/>
      </c>
      <c r="X1385" s="182" t="str">
        <f t="shared" si="676"/>
        <v/>
      </c>
      <c r="Y1385" s="183" t="str">
        <f>IF(A:A="","",IF(R1385="Refreshment Beverage",VLOOKUP(Q1385,Rates!G$15:L$19,6,0)*W1385,VLOOKUP(Q1385,Rates!G$4:L$12,6,0)*W1385))</f>
        <v/>
      </c>
      <c r="Z1385" s="183" t="str">
        <f t="shared" si="677"/>
        <v/>
      </c>
      <c r="AA1385" s="17">
        <f t="shared" si="665"/>
        <v>0</v>
      </c>
      <c r="AB1385" s="177" t="str" cm="1">
        <f t="array" ref="AB1385">IF(_xlfn.SINGLE(A:A)="","",IF(R1385="Refreshment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177" t="str" cm="1">
        <f t="array" ref="AC1385">IF(_xlfn.SINGLE(A:A)="","",IF(R1385="Refreshment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68">
        <f>IFERROR(IF(OR(Q1385=1,Q1385=2,Q1385=3,Q1385=4),VLOOKUP(Q1385,Rates!$A$31:$B$34,2,0)*W1385,IF(V1385=1,VLOOKUP(U1385,'REB BEV MIN MKUP'!B:E,4,0),IF(V1385&gt;1,VLOOKUP(VALUE(W1385),'REB BEV MIN MKUP'!O:Q,3,0),0))),0)</f>
        <v>0</v>
      </c>
      <c r="AE1385" s="177" t="str">
        <f t="shared" si="678"/>
        <v/>
      </c>
      <c r="AF1385" s="13" t="str">
        <f t="shared" si="679"/>
        <v/>
      </c>
      <c r="AG1385" s="177" t="str">
        <f t="shared" si="680"/>
        <v/>
      </c>
      <c r="AH1385" s="184" t="str">
        <f t="shared" si="681"/>
        <v/>
      </c>
      <c r="AI1385" s="184" t="str">
        <f>IF(AE:AE="","",IF(R1385="Refreshment Beverage",AK1385*(Rates!J$19/100),ROUND(SUM(AH1385*(Rates!$J$8/100)),4)))</f>
        <v/>
      </c>
      <c r="AJ1385" s="183" t="str">
        <f t="shared" si="682"/>
        <v/>
      </c>
      <c r="AK1385" s="185" t="str">
        <f t="shared" si="683"/>
        <v/>
      </c>
      <c r="AL1385" s="177" t="str">
        <f t="shared" si="684"/>
        <v/>
      </c>
      <c r="AM1385" s="13" t="str">
        <f>IF(AS1385="","",IF(R1385="Refreshment Beverage",ROUND(AS1385*Rates!K$19,4),ROUND(AO1385*(VLOOKUP(VALUE(Q1385),Rates!G$4:L$12,3,0)),4)))</f>
        <v/>
      </c>
      <c r="AN1385" s="183" t="str">
        <f>IF(AS1385="","",IF(R1385="Refreshment Beverage",AS1385*(Rates!J$19/100),MAX(AM1385,AB1385)))</f>
        <v/>
      </c>
      <c r="AO1385" s="186" t="str">
        <f t="shared" si="685"/>
        <v/>
      </c>
      <c r="AP1385" s="186" t="str">
        <f t="shared" si="686"/>
        <v/>
      </c>
      <c r="AQ1385" s="186" t="str">
        <f>IF(AS1385="","",IF(R1385="Refreshment Beverage",ROUND(SUM(VLOOKUP(Q:Q,Rates!G$15:L$19,3,0)*(AS1385-Y1385-Z1385-AA1385)),4),ROUND(SUM(Rates!$K$8*AS1385),4)))</f>
        <v/>
      </c>
      <c r="AR1385" s="184" t="str">
        <f t="shared" si="687"/>
        <v/>
      </c>
      <c r="AS1385" s="185" t="str">
        <f t="shared" si="688"/>
        <v/>
      </c>
      <c r="AT1385" s="177" t="str">
        <f t="shared" si="689"/>
        <v/>
      </c>
      <c r="AU1385" s="13" t="str">
        <f>IF(AX1385="","",IF(R1385="Refreshment Beverage",ROUND((BA1385-Y1385-Z1385-AA1385)*VLOOKUP(VALUE(Q1385),Rates!G$15:L$19,3,0),4),ROUND(AW1385*(VLOOKUP(VALUE(Q1385),Rates!G:L,3,0)),4)))</f>
        <v/>
      </c>
      <c r="AV1385" s="183" t="str">
        <f t="shared" si="690"/>
        <v/>
      </c>
      <c r="AW1385" s="186" t="str">
        <f t="shared" si="691"/>
        <v/>
      </c>
      <c r="AX1385" s="184" t="str">
        <f t="shared" si="692"/>
        <v/>
      </c>
      <c r="AY1385" s="186" t="str">
        <f>IF(AX1385="","",IF(R1385="Refreshment Beverage",ROUND(SUM(AX1385*Rates!K$19),4),ROUND(SUM(AX1385*(Rates!J$8/100)),4)))</f>
        <v/>
      </c>
      <c r="AZ1385" s="183" t="str">
        <f t="shared" si="693"/>
        <v/>
      </c>
      <c r="BA1385" s="185" t="str">
        <f t="shared" si="694"/>
        <v/>
      </c>
      <c r="BD1385" s="171"/>
      <c r="BE1385" s="171"/>
      <c r="BF1385" s="171"/>
      <c r="BG1385" s="171"/>
    </row>
    <row r="1386" spans="1:59" ht="15" customHeight="1" x14ac:dyDescent="0.3">
      <c r="A1386" s="172"/>
      <c r="B1386" s="172"/>
      <c r="C1386" s="172"/>
      <c r="D1386" s="173"/>
      <c r="E1386" s="173"/>
      <c r="F1386" s="173"/>
      <c r="G1386" s="173"/>
      <c r="H1386" s="173"/>
      <c r="I1386" s="174"/>
      <c r="J1386" s="175"/>
      <c r="K1386" s="176" t="str">
        <f t="shared" si="666"/>
        <v/>
      </c>
      <c r="L1386" s="177" t="str">
        <f t="shared" si="667"/>
        <v/>
      </c>
      <c r="M1386" s="178" t="str">
        <f t="shared" si="668"/>
        <v/>
      </c>
      <c r="N1386" s="44" t="str" cm="1">
        <f t="array" ref="N1386">IFERROR(IF(_xlfn.SINGLE(A:A)="","",IF(R1386="Beer",SUM(LOOKUP(2,1/(Rates!$B$3:$B$5&lt;=W1386)/(Rates!$C$3:$C$5&gt;=W1386),Rates!$D$3:$D$5)*(X1386/100)*W1386),IF(R1386="Refreshment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44" t="str">
        <f t="shared" si="669"/>
        <v/>
      </c>
      <c r="P1386" s="13"/>
      <c r="Q1386" s="179" t="str">
        <f t="shared" si="670"/>
        <v/>
      </c>
      <c r="R1386" s="180" t="str">
        <f t="shared" si="671"/>
        <v/>
      </c>
      <c r="S1386" s="13" t="str">
        <f>IF(A1386="","",IF(R1386="Refreshment Beverage",VLOOKUP(VALUE(Q1386),Rates!G$15:L$19,2,0),VLOOKUP(VALUE(Q1386),Rates!G$4:L$8,2,0)))</f>
        <v/>
      </c>
      <c r="T1386" s="13" t="str">
        <f t="shared" si="672"/>
        <v/>
      </c>
      <c r="U1386" s="181" t="str">
        <f t="shared" si="673"/>
        <v/>
      </c>
      <c r="V1386" s="13" t="str">
        <f t="shared" si="674"/>
        <v/>
      </c>
      <c r="W1386" s="13" t="str">
        <f t="shared" si="675"/>
        <v/>
      </c>
      <c r="X1386" s="182" t="str">
        <f t="shared" si="676"/>
        <v/>
      </c>
      <c r="Y1386" s="183" t="str">
        <f>IF(A:A="","",IF(R1386="Refreshment Beverage",VLOOKUP(Q1386,Rates!G$15:L$19,6,0)*W1386,VLOOKUP(Q1386,Rates!G$4:L$12,6,0)*W1386))</f>
        <v/>
      </c>
      <c r="Z1386" s="183" t="str">
        <f t="shared" si="677"/>
        <v/>
      </c>
      <c r="AA1386" s="17">
        <f t="shared" si="665"/>
        <v>0</v>
      </c>
      <c r="AB1386" s="177" t="str" cm="1">
        <f t="array" ref="AB1386">IF(_xlfn.SINGLE(A:A)="","",IF(R1386="Refreshment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177" t="str" cm="1">
        <f t="array" ref="AC1386">IF(_xlfn.SINGLE(A:A)="","",IF(R1386="Refreshment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68">
        <f>IFERROR(IF(OR(Q1386=1,Q1386=2,Q1386=3,Q1386=4),VLOOKUP(Q1386,Rates!$A$31:$B$34,2,0)*W1386,IF(V1386=1,VLOOKUP(U1386,'REB BEV MIN MKUP'!B:E,4,0),IF(V1386&gt;1,VLOOKUP(VALUE(W1386),'REB BEV MIN MKUP'!O:Q,3,0),0))),0)</f>
        <v>0</v>
      </c>
      <c r="AE1386" s="177" t="str">
        <f t="shared" si="678"/>
        <v/>
      </c>
      <c r="AF1386" s="13" t="str">
        <f t="shared" si="679"/>
        <v/>
      </c>
      <c r="AG1386" s="177" t="str">
        <f t="shared" si="680"/>
        <v/>
      </c>
      <c r="AH1386" s="184" t="str">
        <f t="shared" si="681"/>
        <v/>
      </c>
      <c r="AI1386" s="184" t="str">
        <f>IF(AE:AE="","",IF(R1386="Refreshment Beverage",AK1386*(Rates!J$19/100),ROUND(SUM(AH1386*(Rates!$J$8/100)),4)))</f>
        <v/>
      </c>
      <c r="AJ1386" s="183" t="str">
        <f t="shared" si="682"/>
        <v/>
      </c>
      <c r="AK1386" s="185" t="str">
        <f t="shared" si="683"/>
        <v/>
      </c>
      <c r="AL1386" s="177" t="str">
        <f t="shared" si="684"/>
        <v/>
      </c>
      <c r="AM1386" s="13" t="str">
        <f>IF(AS1386="","",IF(R1386="Refreshment Beverage",ROUND(AS1386*Rates!K$19,4),ROUND(AO1386*(VLOOKUP(VALUE(Q1386),Rates!G$4:L$12,3,0)),4)))</f>
        <v/>
      </c>
      <c r="AN1386" s="183" t="str">
        <f>IF(AS1386="","",IF(R1386="Refreshment Beverage",AS1386*(Rates!J$19/100),MAX(AM1386,AB1386)))</f>
        <v/>
      </c>
      <c r="AO1386" s="186" t="str">
        <f t="shared" si="685"/>
        <v/>
      </c>
      <c r="AP1386" s="186" t="str">
        <f t="shared" si="686"/>
        <v/>
      </c>
      <c r="AQ1386" s="186" t="str">
        <f>IF(AS1386="","",IF(R1386="Refreshment Beverage",ROUND(SUM(VLOOKUP(Q:Q,Rates!G$15:L$19,3,0)*(AS1386-Y1386-Z1386-AA1386)),4),ROUND(SUM(Rates!$K$8*AS1386),4)))</f>
        <v/>
      </c>
      <c r="AR1386" s="184" t="str">
        <f t="shared" si="687"/>
        <v/>
      </c>
      <c r="AS1386" s="185" t="str">
        <f t="shared" si="688"/>
        <v/>
      </c>
      <c r="AT1386" s="177" t="str">
        <f t="shared" si="689"/>
        <v/>
      </c>
      <c r="AU1386" s="13" t="str">
        <f>IF(AX1386="","",IF(R1386="Refreshment Beverage",ROUND((BA1386-Y1386-Z1386-AA1386)*VLOOKUP(VALUE(Q1386),Rates!G$15:L$19,3,0),4),ROUND(AW1386*(VLOOKUP(VALUE(Q1386),Rates!G:L,3,0)),4)))</f>
        <v/>
      </c>
      <c r="AV1386" s="183" t="str">
        <f t="shared" si="690"/>
        <v/>
      </c>
      <c r="AW1386" s="186" t="str">
        <f t="shared" si="691"/>
        <v/>
      </c>
      <c r="AX1386" s="184" t="str">
        <f t="shared" si="692"/>
        <v/>
      </c>
      <c r="AY1386" s="186" t="str">
        <f>IF(AX1386="","",IF(R1386="Refreshment Beverage",ROUND(SUM(AX1386*Rates!K$19),4),ROUND(SUM(AX1386*(Rates!J$8/100)),4)))</f>
        <v/>
      </c>
      <c r="AZ1386" s="183" t="str">
        <f t="shared" si="693"/>
        <v/>
      </c>
      <c r="BA1386" s="185" t="str">
        <f t="shared" si="694"/>
        <v/>
      </c>
      <c r="BD1386" s="171"/>
      <c r="BE1386" s="171"/>
      <c r="BF1386" s="171"/>
      <c r="BG1386" s="171"/>
    </row>
    <row r="1387" spans="1:59" ht="15" customHeight="1" x14ac:dyDescent="0.3">
      <c r="A1387" s="172"/>
      <c r="B1387" s="172"/>
      <c r="C1387" s="172"/>
      <c r="D1387" s="173"/>
      <c r="E1387" s="173"/>
      <c r="F1387" s="173"/>
      <c r="G1387" s="173"/>
      <c r="H1387" s="173"/>
      <c r="I1387" s="174"/>
      <c r="J1387" s="175"/>
      <c r="K1387" s="176" t="str">
        <f t="shared" si="666"/>
        <v/>
      </c>
      <c r="L1387" s="177" t="str">
        <f t="shared" si="667"/>
        <v/>
      </c>
      <c r="M1387" s="178" t="str">
        <f t="shared" si="668"/>
        <v/>
      </c>
      <c r="N1387" s="44" t="str" cm="1">
        <f t="array" ref="N1387">IFERROR(IF(_xlfn.SINGLE(A:A)="","",IF(R1387="Beer",SUM(LOOKUP(2,1/(Rates!$B$3:$B$5&lt;=W1387)/(Rates!$C$3:$C$5&gt;=W1387),Rates!$D$3:$D$5)*(X1387/100)*W1387),IF(R1387="Refreshment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44" t="str">
        <f t="shared" si="669"/>
        <v/>
      </c>
      <c r="P1387" s="13"/>
      <c r="Q1387" s="179" t="str">
        <f t="shared" si="670"/>
        <v/>
      </c>
      <c r="R1387" s="180" t="str">
        <f t="shared" si="671"/>
        <v/>
      </c>
      <c r="S1387" s="13" t="str">
        <f>IF(A1387="","",IF(R1387="Refreshment Beverage",VLOOKUP(VALUE(Q1387),Rates!G$15:L$19,2,0),VLOOKUP(VALUE(Q1387),Rates!G$4:L$8,2,0)))</f>
        <v/>
      </c>
      <c r="T1387" s="13" t="str">
        <f t="shared" si="672"/>
        <v/>
      </c>
      <c r="U1387" s="181" t="str">
        <f t="shared" si="673"/>
        <v/>
      </c>
      <c r="V1387" s="13" t="str">
        <f t="shared" si="674"/>
        <v/>
      </c>
      <c r="W1387" s="13" t="str">
        <f t="shared" si="675"/>
        <v/>
      </c>
      <c r="X1387" s="182" t="str">
        <f t="shared" si="676"/>
        <v/>
      </c>
      <c r="Y1387" s="183" t="str">
        <f>IF(A:A="","",IF(R1387="Refreshment Beverage",VLOOKUP(Q1387,Rates!G$15:L$19,6,0)*W1387,VLOOKUP(Q1387,Rates!G$4:L$12,6,0)*W1387))</f>
        <v/>
      </c>
      <c r="Z1387" s="183" t="str">
        <f t="shared" si="677"/>
        <v/>
      </c>
      <c r="AA1387" s="17">
        <f t="shared" si="665"/>
        <v>0</v>
      </c>
      <c r="AB1387" s="177" t="str" cm="1">
        <f t="array" ref="AB1387">IF(_xlfn.SINGLE(A:A)="","",IF(R1387="Refreshment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177" t="str" cm="1">
        <f t="array" ref="AC1387">IF(_xlfn.SINGLE(A:A)="","",IF(R1387="Refreshment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68">
        <f>IFERROR(IF(OR(Q1387=1,Q1387=2,Q1387=3,Q1387=4),VLOOKUP(Q1387,Rates!$A$31:$B$34,2,0)*W1387,IF(V1387=1,VLOOKUP(U1387,'REB BEV MIN MKUP'!B:E,4,0),IF(V1387&gt;1,VLOOKUP(VALUE(W1387),'REB BEV MIN MKUP'!O:Q,3,0),0))),0)</f>
        <v>0</v>
      </c>
      <c r="AE1387" s="177" t="str">
        <f t="shared" si="678"/>
        <v/>
      </c>
      <c r="AF1387" s="13" t="str">
        <f t="shared" si="679"/>
        <v/>
      </c>
      <c r="AG1387" s="177" t="str">
        <f t="shared" si="680"/>
        <v/>
      </c>
      <c r="AH1387" s="184" t="str">
        <f t="shared" si="681"/>
        <v/>
      </c>
      <c r="AI1387" s="184" t="str">
        <f>IF(AE:AE="","",IF(R1387="Refreshment Beverage",AK1387*(Rates!J$19/100),ROUND(SUM(AH1387*(Rates!$J$8/100)),4)))</f>
        <v/>
      </c>
      <c r="AJ1387" s="183" t="str">
        <f t="shared" si="682"/>
        <v/>
      </c>
      <c r="AK1387" s="185" t="str">
        <f t="shared" si="683"/>
        <v/>
      </c>
      <c r="AL1387" s="177" t="str">
        <f t="shared" si="684"/>
        <v/>
      </c>
      <c r="AM1387" s="13" t="str">
        <f>IF(AS1387="","",IF(R1387="Refreshment Beverage",ROUND(AS1387*Rates!K$19,4),ROUND(AO1387*(VLOOKUP(VALUE(Q1387),Rates!G$4:L$12,3,0)),4)))</f>
        <v/>
      </c>
      <c r="AN1387" s="183" t="str">
        <f>IF(AS1387="","",IF(R1387="Refreshment Beverage",AS1387*(Rates!J$19/100),MAX(AM1387,AB1387)))</f>
        <v/>
      </c>
      <c r="AO1387" s="186" t="str">
        <f t="shared" si="685"/>
        <v/>
      </c>
      <c r="AP1387" s="186" t="str">
        <f t="shared" si="686"/>
        <v/>
      </c>
      <c r="AQ1387" s="186" t="str">
        <f>IF(AS1387="","",IF(R1387="Refreshment Beverage",ROUND(SUM(VLOOKUP(Q:Q,Rates!G$15:L$19,3,0)*(AS1387-Y1387-Z1387-AA1387)),4),ROUND(SUM(Rates!$K$8*AS1387),4)))</f>
        <v/>
      </c>
      <c r="AR1387" s="184" t="str">
        <f t="shared" si="687"/>
        <v/>
      </c>
      <c r="AS1387" s="185" t="str">
        <f t="shared" si="688"/>
        <v/>
      </c>
      <c r="AT1387" s="177" t="str">
        <f t="shared" si="689"/>
        <v/>
      </c>
      <c r="AU1387" s="13" t="str">
        <f>IF(AX1387="","",IF(R1387="Refreshment Beverage",ROUND((BA1387-Y1387-Z1387-AA1387)*VLOOKUP(VALUE(Q1387),Rates!G$15:L$19,3,0),4),ROUND(AW1387*(VLOOKUP(VALUE(Q1387),Rates!G:L,3,0)),4)))</f>
        <v/>
      </c>
      <c r="AV1387" s="183" t="str">
        <f t="shared" si="690"/>
        <v/>
      </c>
      <c r="AW1387" s="186" t="str">
        <f t="shared" si="691"/>
        <v/>
      </c>
      <c r="AX1387" s="184" t="str">
        <f t="shared" si="692"/>
        <v/>
      </c>
      <c r="AY1387" s="186" t="str">
        <f>IF(AX1387="","",IF(R1387="Refreshment Beverage",ROUND(SUM(AX1387*Rates!K$19),4),ROUND(SUM(AX1387*(Rates!J$8/100)),4)))</f>
        <v/>
      </c>
      <c r="AZ1387" s="183" t="str">
        <f t="shared" si="693"/>
        <v/>
      </c>
      <c r="BA1387" s="185" t="str">
        <f t="shared" si="694"/>
        <v/>
      </c>
      <c r="BD1387" s="171"/>
      <c r="BE1387" s="171"/>
      <c r="BF1387" s="171"/>
      <c r="BG1387" s="171"/>
    </row>
    <row r="1388" spans="1:59" ht="15" customHeight="1" x14ac:dyDescent="0.3">
      <c r="A1388" s="172"/>
      <c r="B1388" s="172"/>
      <c r="C1388" s="172"/>
      <c r="D1388" s="173"/>
      <c r="E1388" s="173"/>
      <c r="F1388" s="173"/>
      <c r="G1388" s="173"/>
      <c r="H1388" s="173"/>
      <c r="I1388" s="174"/>
      <c r="J1388" s="175"/>
      <c r="K1388" s="176" t="str">
        <f t="shared" si="666"/>
        <v/>
      </c>
      <c r="L1388" s="177" t="str">
        <f t="shared" si="667"/>
        <v/>
      </c>
      <c r="M1388" s="178" t="str">
        <f t="shared" si="668"/>
        <v/>
      </c>
      <c r="N1388" s="44" t="str" cm="1">
        <f t="array" ref="N1388">IFERROR(IF(_xlfn.SINGLE(A:A)="","",IF(R1388="Beer",SUM(LOOKUP(2,1/(Rates!$B$3:$B$5&lt;=W1388)/(Rates!$C$3:$C$5&gt;=W1388),Rates!$D$3:$D$5)*(X1388/100)*W1388),IF(R1388="Refreshment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44" t="str">
        <f t="shared" si="669"/>
        <v/>
      </c>
      <c r="P1388" s="13"/>
      <c r="Q1388" s="179" t="str">
        <f t="shared" si="670"/>
        <v/>
      </c>
      <c r="R1388" s="180" t="str">
        <f t="shared" si="671"/>
        <v/>
      </c>
      <c r="S1388" s="13" t="str">
        <f>IF(A1388="","",IF(R1388="Refreshment Beverage",VLOOKUP(VALUE(Q1388),Rates!G$15:L$19,2,0),VLOOKUP(VALUE(Q1388),Rates!G$4:L$8,2,0)))</f>
        <v/>
      </c>
      <c r="T1388" s="13" t="str">
        <f t="shared" si="672"/>
        <v/>
      </c>
      <c r="U1388" s="181" t="str">
        <f t="shared" si="673"/>
        <v/>
      </c>
      <c r="V1388" s="13" t="str">
        <f t="shared" si="674"/>
        <v/>
      </c>
      <c r="W1388" s="13" t="str">
        <f t="shared" si="675"/>
        <v/>
      </c>
      <c r="X1388" s="182" t="str">
        <f t="shared" si="676"/>
        <v/>
      </c>
      <c r="Y1388" s="183" t="str">
        <f>IF(A:A="","",IF(R1388="Refreshment Beverage",VLOOKUP(Q1388,Rates!G$15:L$19,6,0)*W1388,VLOOKUP(Q1388,Rates!G$4:L$12,6,0)*W1388))</f>
        <v/>
      </c>
      <c r="Z1388" s="183" t="str">
        <f t="shared" si="677"/>
        <v/>
      </c>
      <c r="AA1388" s="17">
        <f t="shared" si="665"/>
        <v>0</v>
      </c>
      <c r="AB1388" s="177" t="str" cm="1">
        <f t="array" ref="AB1388">IF(_xlfn.SINGLE(A:A)="","",IF(R1388="Refreshment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177" t="str" cm="1">
        <f t="array" ref="AC1388">IF(_xlfn.SINGLE(A:A)="","",IF(R1388="Refreshment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68">
        <f>IFERROR(IF(OR(Q1388=1,Q1388=2,Q1388=3,Q1388=4),VLOOKUP(Q1388,Rates!$A$31:$B$34,2,0)*W1388,IF(V1388=1,VLOOKUP(U1388,'REB BEV MIN MKUP'!B:E,4,0),IF(V1388&gt;1,VLOOKUP(VALUE(W1388),'REB BEV MIN MKUP'!O:Q,3,0),0))),0)</f>
        <v>0</v>
      </c>
      <c r="AE1388" s="177" t="str">
        <f t="shared" si="678"/>
        <v/>
      </c>
      <c r="AF1388" s="13" t="str">
        <f t="shared" si="679"/>
        <v/>
      </c>
      <c r="AG1388" s="177" t="str">
        <f t="shared" si="680"/>
        <v/>
      </c>
      <c r="AH1388" s="184" t="str">
        <f t="shared" si="681"/>
        <v/>
      </c>
      <c r="AI1388" s="184" t="str">
        <f>IF(AE:AE="","",IF(R1388="Refreshment Beverage",AK1388*(Rates!J$19/100),ROUND(SUM(AH1388*(Rates!$J$8/100)),4)))</f>
        <v/>
      </c>
      <c r="AJ1388" s="183" t="str">
        <f t="shared" si="682"/>
        <v/>
      </c>
      <c r="AK1388" s="185" t="str">
        <f t="shared" si="683"/>
        <v/>
      </c>
      <c r="AL1388" s="177" t="str">
        <f t="shared" si="684"/>
        <v/>
      </c>
      <c r="AM1388" s="13" t="str">
        <f>IF(AS1388="","",IF(R1388="Refreshment Beverage",ROUND(AS1388*Rates!K$19,4),ROUND(AO1388*(VLOOKUP(VALUE(Q1388),Rates!G$4:L$12,3,0)),4)))</f>
        <v/>
      </c>
      <c r="AN1388" s="183" t="str">
        <f>IF(AS1388="","",IF(R1388="Refreshment Beverage",AS1388*(Rates!J$19/100),MAX(AM1388,AB1388)))</f>
        <v/>
      </c>
      <c r="AO1388" s="186" t="str">
        <f t="shared" si="685"/>
        <v/>
      </c>
      <c r="AP1388" s="186" t="str">
        <f t="shared" si="686"/>
        <v/>
      </c>
      <c r="AQ1388" s="186" t="str">
        <f>IF(AS1388="","",IF(R1388="Refreshment Beverage",ROUND(SUM(VLOOKUP(Q:Q,Rates!G$15:L$19,3,0)*(AS1388-Y1388-Z1388-AA1388)),4),ROUND(SUM(Rates!$K$8*AS1388),4)))</f>
        <v/>
      </c>
      <c r="AR1388" s="184" t="str">
        <f t="shared" si="687"/>
        <v/>
      </c>
      <c r="AS1388" s="185" t="str">
        <f t="shared" si="688"/>
        <v/>
      </c>
      <c r="AT1388" s="177" t="str">
        <f t="shared" si="689"/>
        <v/>
      </c>
      <c r="AU1388" s="13" t="str">
        <f>IF(AX1388="","",IF(R1388="Refreshment Beverage",ROUND((BA1388-Y1388-Z1388-AA1388)*VLOOKUP(VALUE(Q1388),Rates!G$15:L$19,3,0),4),ROUND(AW1388*(VLOOKUP(VALUE(Q1388),Rates!G:L,3,0)),4)))</f>
        <v/>
      </c>
      <c r="AV1388" s="183" t="str">
        <f t="shared" si="690"/>
        <v/>
      </c>
      <c r="AW1388" s="186" t="str">
        <f t="shared" si="691"/>
        <v/>
      </c>
      <c r="AX1388" s="184" t="str">
        <f t="shared" si="692"/>
        <v/>
      </c>
      <c r="AY1388" s="186" t="str">
        <f>IF(AX1388="","",IF(R1388="Refreshment Beverage",ROUND(SUM(AX1388*Rates!K$19),4),ROUND(SUM(AX1388*(Rates!J$8/100)),4)))</f>
        <v/>
      </c>
      <c r="AZ1388" s="183" t="str">
        <f t="shared" si="693"/>
        <v/>
      </c>
      <c r="BA1388" s="185" t="str">
        <f t="shared" si="694"/>
        <v/>
      </c>
      <c r="BD1388" s="171"/>
      <c r="BE1388" s="171"/>
      <c r="BF1388" s="171"/>
      <c r="BG1388" s="171"/>
    </row>
    <row r="1389" spans="1:59" ht="15" customHeight="1" x14ac:dyDescent="0.3">
      <c r="A1389" s="172"/>
      <c r="B1389" s="172"/>
      <c r="C1389" s="172"/>
      <c r="D1389" s="173"/>
      <c r="E1389" s="173"/>
      <c r="F1389" s="173"/>
      <c r="G1389" s="173"/>
      <c r="H1389" s="173"/>
      <c r="I1389" s="174"/>
      <c r="J1389" s="175"/>
      <c r="K1389" s="176" t="str">
        <f t="shared" si="666"/>
        <v/>
      </c>
      <c r="L1389" s="177" t="str">
        <f t="shared" si="667"/>
        <v/>
      </c>
      <c r="M1389" s="178" t="str">
        <f t="shared" si="668"/>
        <v/>
      </c>
      <c r="N1389" s="44" t="str" cm="1">
        <f t="array" ref="N1389">IFERROR(IF(_xlfn.SINGLE(A:A)="","",IF(R1389="Beer",SUM(LOOKUP(2,1/(Rates!$B$3:$B$5&lt;=W1389)/(Rates!$C$3:$C$5&gt;=W1389),Rates!$D$3:$D$5)*(X1389/100)*W1389),IF(R1389="Refreshment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44" t="str">
        <f t="shared" si="669"/>
        <v/>
      </c>
      <c r="P1389" s="13"/>
      <c r="Q1389" s="179" t="str">
        <f t="shared" si="670"/>
        <v/>
      </c>
      <c r="R1389" s="180" t="str">
        <f t="shared" si="671"/>
        <v/>
      </c>
      <c r="S1389" s="13" t="str">
        <f>IF(A1389="","",IF(R1389="Refreshment Beverage",VLOOKUP(VALUE(Q1389),Rates!G$15:L$19,2,0),VLOOKUP(VALUE(Q1389),Rates!G$4:L$8,2,0)))</f>
        <v/>
      </c>
      <c r="T1389" s="13" t="str">
        <f t="shared" si="672"/>
        <v/>
      </c>
      <c r="U1389" s="181" t="str">
        <f t="shared" si="673"/>
        <v/>
      </c>
      <c r="V1389" s="13" t="str">
        <f t="shared" si="674"/>
        <v/>
      </c>
      <c r="W1389" s="13" t="str">
        <f t="shared" si="675"/>
        <v/>
      </c>
      <c r="X1389" s="182" t="str">
        <f t="shared" si="676"/>
        <v/>
      </c>
      <c r="Y1389" s="183" t="str">
        <f>IF(A:A="","",IF(R1389="Refreshment Beverage",VLOOKUP(Q1389,Rates!G$15:L$19,6,0)*W1389,VLOOKUP(Q1389,Rates!G$4:L$12,6,0)*W1389))</f>
        <v/>
      </c>
      <c r="Z1389" s="183" t="str">
        <f t="shared" si="677"/>
        <v/>
      </c>
      <c r="AA1389" s="17">
        <f t="shared" si="665"/>
        <v>0</v>
      </c>
      <c r="AB1389" s="177" t="str" cm="1">
        <f t="array" ref="AB1389">IF(_xlfn.SINGLE(A:A)="","",IF(R1389="Refreshment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177" t="str" cm="1">
        <f t="array" ref="AC1389">IF(_xlfn.SINGLE(A:A)="","",IF(R1389="Refreshment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68">
        <f>IFERROR(IF(OR(Q1389=1,Q1389=2,Q1389=3,Q1389=4),VLOOKUP(Q1389,Rates!$A$31:$B$34,2,0)*W1389,IF(V1389=1,VLOOKUP(U1389,'REB BEV MIN MKUP'!B:E,4,0),IF(V1389&gt;1,VLOOKUP(VALUE(W1389),'REB BEV MIN MKUP'!O:Q,3,0),0))),0)</f>
        <v>0</v>
      </c>
      <c r="AE1389" s="177" t="str">
        <f t="shared" si="678"/>
        <v/>
      </c>
      <c r="AF1389" s="13" t="str">
        <f t="shared" si="679"/>
        <v/>
      </c>
      <c r="AG1389" s="177" t="str">
        <f t="shared" si="680"/>
        <v/>
      </c>
      <c r="AH1389" s="184" t="str">
        <f t="shared" si="681"/>
        <v/>
      </c>
      <c r="AI1389" s="184" t="str">
        <f>IF(AE:AE="","",IF(R1389="Refreshment Beverage",AK1389*(Rates!J$19/100),ROUND(SUM(AH1389*(Rates!$J$8/100)),4)))</f>
        <v/>
      </c>
      <c r="AJ1389" s="183" t="str">
        <f t="shared" si="682"/>
        <v/>
      </c>
      <c r="AK1389" s="185" t="str">
        <f t="shared" si="683"/>
        <v/>
      </c>
      <c r="AL1389" s="177" t="str">
        <f t="shared" si="684"/>
        <v/>
      </c>
      <c r="AM1389" s="13" t="str">
        <f>IF(AS1389="","",IF(R1389="Refreshment Beverage",ROUND(AS1389*Rates!K$19,4),ROUND(AO1389*(VLOOKUP(VALUE(Q1389),Rates!G$4:L$12,3,0)),4)))</f>
        <v/>
      </c>
      <c r="AN1389" s="183" t="str">
        <f>IF(AS1389="","",IF(R1389="Refreshment Beverage",AS1389*(Rates!J$19/100),MAX(AM1389,AB1389)))</f>
        <v/>
      </c>
      <c r="AO1389" s="186" t="str">
        <f t="shared" si="685"/>
        <v/>
      </c>
      <c r="AP1389" s="186" t="str">
        <f t="shared" si="686"/>
        <v/>
      </c>
      <c r="AQ1389" s="186" t="str">
        <f>IF(AS1389="","",IF(R1389="Refreshment Beverage",ROUND(SUM(VLOOKUP(Q:Q,Rates!G$15:L$19,3,0)*(AS1389-Y1389-Z1389-AA1389)),4),ROUND(SUM(Rates!$K$8*AS1389),4)))</f>
        <v/>
      </c>
      <c r="AR1389" s="184" t="str">
        <f t="shared" si="687"/>
        <v/>
      </c>
      <c r="AS1389" s="185" t="str">
        <f t="shared" si="688"/>
        <v/>
      </c>
      <c r="AT1389" s="177" t="str">
        <f t="shared" si="689"/>
        <v/>
      </c>
      <c r="AU1389" s="13" t="str">
        <f>IF(AX1389="","",IF(R1389="Refreshment Beverage",ROUND((BA1389-Y1389-Z1389-AA1389)*VLOOKUP(VALUE(Q1389),Rates!G$15:L$19,3,0),4),ROUND(AW1389*(VLOOKUP(VALUE(Q1389),Rates!G:L,3,0)),4)))</f>
        <v/>
      </c>
      <c r="AV1389" s="183" t="str">
        <f t="shared" si="690"/>
        <v/>
      </c>
      <c r="AW1389" s="186" t="str">
        <f t="shared" si="691"/>
        <v/>
      </c>
      <c r="AX1389" s="184" t="str">
        <f t="shared" si="692"/>
        <v/>
      </c>
      <c r="AY1389" s="186" t="str">
        <f>IF(AX1389="","",IF(R1389="Refreshment Beverage",ROUND(SUM(AX1389*Rates!K$19),4),ROUND(SUM(AX1389*(Rates!J$8/100)),4)))</f>
        <v/>
      </c>
      <c r="AZ1389" s="183" t="str">
        <f t="shared" si="693"/>
        <v/>
      </c>
      <c r="BA1389" s="185" t="str">
        <f t="shared" si="694"/>
        <v/>
      </c>
      <c r="BD1389" s="171"/>
      <c r="BE1389" s="171"/>
      <c r="BF1389" s="171"/>
      <c r="BG1389" s="171"/>
    </row>
    <row r="1390" spans="1:59" ht="15" customHeight="1" x14ac:dyDescent="0.3">
      <c r="A1390" s="172"/>
      <c r="B1390" s="172"/>
      <c r="C1390" s="172"/>
      <c r="D1390" s="173"/>
      <c r="E1390" s="173"/>
      <c r="F1390" s="173"/>
      <c r="G1390" s="173"/>
      <c r="H1390" s="173"/>
      <c r="I1390" s="174"/>
      <c r="J1390" s="175"/>
      <c r="K1390" s="176" t="str">
        <f t="shared" si="666"/>
        <v/>
      </c>
      <c r="L1390" s="177" t="str">
        <f t="shared" si="667"/>
        <v/>
      </c>
      <c r="M1390" s="178" t="str">
        <f t="shared" si="668"/>
        <v/>
      </c>
      <c r="N1390" s="44" t="str" cm="1">
        <f t="array" ref="N1390">IFERROR(IF(_xlfn.SINGLE(A:A)="","",IF(R1390="Beer",SUM(LOOKUP(2,1/(Rates!$B$3:$B$5&lt;=W1390)/(Rates!$C$3:$C$5&gt;=W1390),Rates!$D$3:$D$5)*(X1390/100)*W1390),IF(R1390="Refreshment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44" t="str">
        <f t="shared" si="669"/>
        <v/>
      </c>
      <c r="P1390" s="13"/>
      <c r="Q1390" s="179" t="str">
        <f t="shared" si="670"/>
        <v/>
      </c>
      <c r="R1390" s="180" t="str">
        <f t="shared" si="671"/>
        <v/>
      </c>
      <c r="S1390" s="13" t="str">
        <f>IF(A1390="","",IF(R1390="Refreshment Beverage",VLOOKUP(VALUE(Q1390),Rates!G$15:L$19,2,0),VLOOKUP(VALUE(Q1390),Rates!G$4:L$8,2,0)))</f>
        <v/>
      </c>
      <c r="T1390" s="13" t="str">
        <f t="shared" si="672"/>
        <v/>
      </c>
      <c r="U1390" s="181" t="str">
        <f t="shared" si="673"/>
        <v/>
      </c>
      <c r="V1390" s="13" t="str">
        <f t="shared" si="674"/>
        <v/>
      </c>
      <c r="W1390" s="13" t="str">
        <f t="shared" si="675"/>
        <v/>
      </c>
      <c r="X1390" s="182" t="str">
        <f t="shared" si="676"/>
        <v/>
      </c>
      <c r="Y1390" s="183" t="str">
        <f>IF(A:A="","",IF(R1390="Refreshment Beverage",VLOOKUP(Q1390,Rates!G$15:L$19,6,0)*W1390,VLOOKUP(Q1390,Rates!G$4:L$12,6,0)*W1390))</f>
        <v/>
      </c>
      <c r="Z1390" s="183" t="str">
        <f t="shared" si="677"/>
        <v/>
      </c>
      <c r="AA1390" s="17">
        <f t="shared" si="665"/>
        <v>0</v>
      </c>
      <c r="AB1390" s="177" t="str" cm="1">
        <f t="array" ref="AB1390">IF(_xlfn.SINGLE(A:A)="","",IF(R1390="Refreshment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177" t="str" cm="1">
        <f t="array" ref="AC1390">IF(_xlfn.SINGLE(A:A)="","",IF(R1390="Refreshment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68">
        <f>IFERROR(IF(OR(Q1390=1,Q1390=2,Q1390=3,Q1390=4),VLOOKUP(Q1390,Rates!$A$31:$B$34,2,0)*W1390,IF(V1390=1,VLOOKUP(U1390,'REB BEV MIN MKUP'!B:E,4,0),IF(V1390&gt;1,VLOOKUP(VALUE(W1390),'REB BEV MIN MKUP'!O:Q,3,0),0))),0)</f>
        <v>0</v>
      </c>
      <c r="AE1390" s="177" t="str">
        <f t="shared" si="678"/>
        <v/>
      </c>
      <c r="AF1390" s="13" t="str">
        <f t="shared" si="679"/>
        <v/>
      </c>
      <c r="AG1390" s="177" t="str">
        <f t="shared" si="680"/>
        <v/>
      </c>
      <c r="AH1390" s="184" t="str">
        <f t="shared" si="681"/>
        <v/>
      </c>
      <c r="AI1390" s="184" t="str">
        <f>IF(AE:AE="","",IF(R1390="Refreshment Beverage",AK1390*(Rates!J$19/100),ROUND(SUM(AH1390*(Rates!$J$8/100)),4)))</f>
        <v/>
      </c>
      <c r="AJ1390" s="183" t="str">
        <f t="shared" si="682"/>
        <v/>
      </c>
      <c r="AK1390" s="185" t="str">
        <f t="shared" si="683"/>
        <v/>
      </c>
      <c r="AL1390" s="177" t="str">
        <f t="shared" si="684"/>
        <v/>
      </c>
      <c r="AM1390" s="13" t="str">
        <f>IF(AS1390="","",IF(R1390="Refreshment Beverage",ROUND(AS1390*Rates!K$19,4),ROUND(AO1390*(VLOOKUP(VALUE(Q1390),Rates!G$4:L$12,3,0)),4)))</f>
        <v/>
      </c>
      <c r="AN1390" s="183" t="str">
        <f>IF(AS1390="","",IF(R1390="Refreshment Beverage",AS1390*(Rates!J$19/100),MAX(AM1390,AB1390)))</f>
        <v/>
      </c>
      <c r="AO1390" s="186" t="str">
        <f t="shared" si="685"/>
        <v/>
      </c>
      <c r="AP1390" s="186" t="str">
        <f t="shared" si="686"/>
        <v/>
      </c>
      <c r="AQ1390" s="186" t="str">
        <f>IF(AS1390="","",IF(R1390="Refreshment Beverage",ROUND(SUM(VLOOKUP(Q:Q,Rates!G$15:L$19,3,0)*(AS1390-Y1390-Z1390-AA1390)),4),ROUND(SUM(Rates!$K$8*AS1390),4)))</f>
        <v/>
      </c>
      <c r="AR1390" s="184" t="str">
        <f t="shared" si="687"/>
        <v/>
      </c>
      <c r="AS1390" s="185" t="str">
        <f t="shared" si="688"/>
        <v/>
      </c>
      <c r="AT1390" s="177" t="str">
        <f t="shared" si="689"/>
        <v/>
      </c>
      <c r="AU1390" s="13" t="str">
        <f>IF(AX1390="","",IF(R1390="Refreshment Beverage",ROUND((BA1390-Y1390-Z1390-AA1390)*VLOOKUP(VALUE(Q1390),Rates!G$15:L$19,3,0),4),ROUND(AW1390*(VLOOKUP(VALUE(Q1390),Rates!G:L,3,0)),4)))</f>
        <v/>
      </c>
      <c r="AV1390" s="183" t="str">
        <f t="shared" si="690"/>
        <v/>
      </c>
      <c r="AW1390" s="186" t="str">
        <f t="shared" si="691"/>
        <v/>
      </c>
      <c r="AX1390" s="184" t="str">
        <f t="shared" si="692"/>
        <v/>
      </c>
      <c r="AY1390" s="186" t="str">
        <f>IF(AX1390="","",IF(R1390="Refreshment Beverage",ROUND(SUM(AX1390*Rates!K$19),4),ROUND(SUM(AX1390*(Rates!J$8/100)),4)))</f>
        <v/>
      </c>
      <c r="AZ1390" s="183" t="str">
        <f t="shared" si="693"/>
        <v/>
      </c>
      <c r="BA1390" s="185" t="str">
        <f t="shared" si="694"/>
        <v/>
      </c>
      <c r="BD1390" s="171"/>
      <c r="BE1390" s="171"/>
      <c r="BF1390" s="171"/>
      <c r="BG1390" s="171"/>
    </row>
    <row r="1391" spans="1:59" ht="15" customHeight="1" x14ac:dyDescent="0.3">
      <c r="A1391" s="172"/>
      <c r="B1391" s="172"/>
      <c r="C1391" s="172"/>
      <c r="D1391" s="173"/>
      <c r="E1391" s="173"/>
      <c r="F1391" s="173"/>
      <c r="G1391" s="173"/>
      <c r="H1391" s="173"/>
      <c r="I1391" s="174"/>
      <c r="J1391" s="175"/>
      <c r="K1391" s="176" t="str">
        <f t="shared" si="666"/>
        <v/>
      </c>
      <c r="L1391" s="177" t="str">
        <f t="shared" si="667"/>
        <v/>
      </c>
      <c r="M1391" s="178" t="str">
        <f t="shared" si="668"/>
        <v/>
      </c>
      <c r="N1391" s="44" t="str" cm="1">
        <f t="array" ref="N1391">IFERROR(IF(_xlfn.SINGLE(A:A)="","",IF(R1391="Beer",SUM(LOOKUP(2,1/(Rates!$B$3:$B$5&lt;=W1391)/(Rates!$C$3:$C$5&gt;=W1391),Rates!$D$3:$D$5)*(X1391/100)*W1391),IF(R1391="Refreshment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44" t="str">
        <f t="shared" si="669"/>
        <v/>
      </c>
      <c r="P1391" s="13"/>
      <c r="Q1391" s="179" t="str">
        <f t="shared" si="670"/>
        <v/>
      </c>
      <c r="R1391" s="180" t="str">
        <f t="shared" si="671"/>
        <v/>
      </c>
      <c r="S1391" s="13" t="str">
        <f>IF(A1391="","",IF(R1391="Refreshment Beverage",VLOOKUP(VALUE(Q1391),Rates!G$15:L$19,2,0),VLOOKUP(VALUE(Q1391),Rates!G$4:L$8,2,0)))</f>
        <v/>
      </c>
      <c r="T1391" s="13" t="str">
        <f t="shared" si="672"/>
        <v/>
      </c>
      <c r="U1391" s="181" t="str">
        <f t="shared" si="673"/>
        <v/>
      </c>
      <c r="V1391" s="13" t="str">
        <f t="shared" si="674"/>
        <v/>
      </c>
      <c r="W1391" s="13" t="str">
        <f t="shared" si="675"/>
        <v/>
      </c>
      <c r="X1391" s="182" t="str">
        <f t="shared" si="676"/>
        <v/>
      </c>
      <c r="Y1391" s="183" t="str">
        <f>IF(A:A="","",IF(R1391="Refreshment Beverage",VLOOKUP(Q1391,Rates!G$15:L$19,6,0)*W1391,VLOOKUP(Q1391,Rates!G$4:L$12,6,0)*W1391))</f>
        <v/>
      </c>
      <c r="Z1391" s="183" t="str">
        <f t="shared" si="677"/>
        <v/>
      </c>
      <c r="AA1391" s="17">
        <f t="shared" si="665"/>
        <v>0</v>
      </c>
      <c r="AB1391" s="177" t="str" cm="1">
        <f t="array" ref="AB1391">IF(_xlfn.SINGLE(A:A)="","",IF(R1391="Refreshment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177" t="str" cm="1">
        <f t="array" ref="AC1391">IF(_xlfn.SINGLE(A:A)="","",IF(R1391="Refreshment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68">
        <f>IFERROR(IF(OR(Q1391=1,Q1391=2,Q1391=3,Q1391=4),VLOOKUP(Q1391,Rates!$A$31:$B$34,2,0)*W1391,IF(V1391=1,VLOOKUP(U1391,'REB BEV MIN MKUP'!B:E,4,0),IF(V1391&gt;1,VLOOKUP(VALUE(W1391),'REB BEV MIN MKUP'!O:Q,3,0),0))),0)</f>
        <v>0</v>
      </c>
      <c r="AE1391" s="177" t="str">
        <f t="shared" si="678"/>
        <v/>
      </c>
      <c r="AF1391" s="13" t="str">
        <f t="shared" si="679"/>
        <v/>
      </c>
      <c r="AG1391" s="177" t="str">
        <f t="shared" si="680"/>
        <v/>
      </c>
      <c r="AH1391" s="184" t="str">
        <f t="shared" si="681"/>
        <v/>
      </c>
      <c r="AI1391" s="184" t="str">
        <f>IF(AE:AE="","",IF(R1391="Refreshment Beverage",AK1391*(Rates!J$19/100),ROUND(SUM(AH1391*(Rates!$J$8/100)),4)))</f>
        <v/>
      </c>
      <c r="AJ1391" s="183" t="str">
        <f t="shared" si="682"/>
        <v/>
      </c>
      <c r="AK1391" s="185" t="str">
        <f t="shared" si="683"/>
        <v/>
      </c>
      <c r="AL1391" s="177" t="str">
        <f t="shared" si="684"/>
        <v/>
      </c>
      <c r="AM1391" s="13" t="str">
        <f>IF(AS1391="","",IF(R1391="Refreshment Beverage",ROUND(AS1391*Rates!K$19,4),ROUND(AO1391*(VLOOKUP(VALUE(Q1391),Rates!G$4:L$12,3,0)),4)))</f>
        <v/>
      </c>
      <c r="AN1391" s="183" t="str">
        <f>IF(AS1391="","",IF(R1391="Refreshment Beverage",AS1391*(Rates!J$19/100),MAX(AM1391,AB1391)))</f>
        <v/>
      </c>
      <c r="AO1391" s="186" t="str">
        <f t="shared" si="685"/>
        <v/>
      </c>
      <c r="AP1391" s="186" t="str">
        <f t="shared" si="686"/>
        <v/>
      </c>
      <c r="AQ1391" s="186" t="str">
        <f>IF(AS1391="","",IF(R1391="Refreshment Beverage",ROUND(SUM(VLOOKUP(Q:Q,Rates!G$15:L$19,3,0)*(AS1391-Y1391-Z1391-AA1391)),4),ROUND(SUM(Rates!$K$8*AS1391),4)))</f>
        <v/>
      </c>
      <c r="AR1391" s="184" t="str">
        <f t="shared" si="687"/>
        <v/>
      </c>
      <c r="AS1391" s="185" t="str">
        <f t="shared" si="688"/>
        <v/>
      </c>
      <c r="AT1391" s="177" t="str">
        <f t="shared" si="689"/>
        <v/>
      </c>
      <c r="AU1391" s="13" t="str">
        <f>IF(AX1391="","",IF(R1391="Refreshment Beverage",ROUND((BA1391-Y1391-Z1391-AA1391)*VLOOKUP(VALUE(Q1391),Rates!G$15:L$19,3,0),4),ROUND(AW1391*(VLOOKUP(VALUE(Q1391),Rates!G:L,3,0)),4)))</f>
        <v/>
      </c>
      <c r="AV1391" s="183" t="str">
        <f t="shared" si="690"/>
        <v/>
      </c>
      <c r="AW1391" s="186" t="str">
        <f t="shared" si="691"/>
        <v/>
      </c>
      <c r="AX1391" s="184" t="str">
        <f t="shared" si="692"/>
        <v/>
      </c>
      <c r="AY1391" s="186" t="str">
        <f>IF(AX1391="","",IF(R1391="Refreshment Beverage",ROUND(SUM(AX1391*Rates!K$19),4),ROUND(SUM(AX1391*(Rates!J$8/100)),4)))</f>
        <v/>
      </c>
      <c r="AZ1391" s="183" t="str">
        <f t="shared" si="693"/>
        <v/>
      </c>
      <c r="BA1391" s="185" t="str">
        <f t="shared" si="694"/>
        <v/>
      </c>
      <c r="BD1391" s="171"/>
      <c r="BE1391" s="171"/>
      <c r="BF1391" s="171"/>
      <c r="BG1391" s="171"/>
    </row>
    <row r="1392" spans="1:59" ht="15" customHeight="1" x14ac:dyDescent="0.3">
      <c r="A1392" s="172"/>
      <c r="B1392" s="172"/>
      <c r="C1392" s="172"/>
      <c r="D1392" s="173"/>
      <c r="E1392" s="173"/>
      <c r="F1392" s="173"/>
      <c r="G1392" s="173"/>
      <c r="H1392" s="173"/>
      <c r="I1392" s="174"/>
      <c r="J1392" s="175"/>
      <c r="K1392" s="176" t="str">
        <f t="shared" si="666"/>
        <v/>
      </c>
      <c r="L1392" s="177" t="str">
        <f t="shared" si="667"/>
        <v/>
      </c>
      <c r="M1392" s="178" t="str">
        <f t="shared" si="668"/>
        <v/>
      </c>
      <c r="N1392" s="44" t="str" cm="1">
        <f t="array" ref="N1392">IFERROR(IF(_xlfn.SINGLE(A:A)="","",IF(R1392="Beer",SUM(LOOKUP(2,1/(Rates!$B$3:$B$5&lt;=W1392)/(Rates!$C$3:$C$5&gt;=W1392),Rates!$D$3:$D$5)*(X1392/100)*W1392),IF(R1392="Refreshment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44" t="str">
        <f t="shared" si="669"/>
        <v/>
      </c>
      <c r="P1392" s="13"/>
      <c r="Q1392" s="179" t="str">
        <f t="shared" si="670"/>
        <v/>
      </c>
      <c r="R1392" s="180" t="str">
        <f t="shared" si="671"/>
        <v/>
      </c>
      <c r="S1392" s="13" t="str">
        <f>IF(A1392="","",IF(R1392="Refreshment Beverage",VLOOKUP(VALUE(Q1392),Rates!G$15:L$19,2,0),VLOOKUP(VALUE(Q1392),Rates!G$4:L$8,2,0)))</f>
        <v/>
      </c>
      <c r="T1392" s="13" t="str">
        <f t="shared" si="672"/>
        <v/>
      </c>
      <c r="U1392" s="181" t="str">
        <f t="shared" si="673"/>
        <v/>
      </c>
      <c r="V1392" s="13" t="str">
        <f t="shared" si="674"/>
        <v/>
      </c>
      <c r="W1392" s="13" t="str">
        <f t="shared" si="675"/>
        <v/>
      </c>
      <c r="X1392" s="182" t="str">
        <f t="shared" si="676"/>
        <v/>
      </c>
      <c r="Y1392" s="183" t="str">
        <f>IF(A:A="","",IF(R1392="Refreshment Beverage",VLOOKUP(Q1392,Rates!G$15:L$19,6,0)*W1392,VLOOKUP(Q1392,Rates!G$4:L$12,6,0)*W1392))</f>
        <v/>
      </c>
      <c r="Z1392" s="183" t="str">
        <f t="shared" si="677"/>
        <v/>
      </c>
      <c r="AA1392" s="17">
        <f t="shared" si="665"/>
        <v>0</v>
      </c>
      <c r="AB1392" s="177" t="str" cm="1">
        <f t="array" ref="AB1392">IF(_xlfn.SINGLE(A:A)="","",IF(R1392="Refreshment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177" t="str" cm="1">
        <f t="array" ref="AC1392">IF(_xlfn.SINGLE(A:A)="","",IF(R1392="Refreshment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68">
        <f>IFERROR(IF(OR(Q1392=1,Q1392=2,Q1392=3,Q1392=4),VLOOKUP(Q1392,Rates!$A$31:$B$34,2,0)*W1392,IF(V1392=1,VLOOKUP(U1392,'REB BEV MIN MKUP'!B:E,4,0),IF(V1392&gt;1,VLOOKUP(VALUE(W1392),'REB BEV MIN MKUP'!O:Q,3,0),0))),0)</f>
        <v>0</v>
      </c>
      <c r="AE1392" s="177" t="str">
        <f t="shared" si="678"/>
        <v/>
      </c>
      <c r="AF1392" s="13" t="str">
        <f t="shared" si="679"/>
        <v/>
      </c>
      <c r="AG1392" s="177" t="str">
        <f t="shared" si="680"/>
        <v/>
      </c>
      <c r="AH1392" s="184" t="str">
        <f t="shared" si="681"/>
        <v/>
      </c>
      <c r="AI1392" s="184" t="str">
        <f>IF(AE:AE="","",IF(R1392="Refreshment Beverage",AK1392*(Rates!J$19/100),ROUND(SUM(AH1392*(Rates!$J$8/100)),4)))</f>
        <v/>
      </c>
      <c r="AJ1392" s="183" t="str">
        <f t="shared" si="682"/>
        <v/>
      </c>
      <c r="AK1392" s="185" t="str">
        <f t="shared" si="683"/>
        <v/>
      </c>
      <c r="AL1392" s="177" t="str">
        <f t="shared" si="684"/>
        <v/>
      </c>
      <c r="AM1392" s="13" t="str">
        <f>IF(AS1392="","",IF(R1392="Refreshment Beverage",ROUND(AS1392*Rates!K$19,4),ROUND(AO1392*(VLOOKUP(VALUE(Q1392),Rates!G$4:L$12,3,0)),4)))</f>
        <v/>
      </c>
      <c r="AN1392" s="183" t="str">
        <f>IF(AS1392="","",IF(R1392="Refreshment Beverage",AS1392*(Rates!J$19/100),MAX(AM1392,AB1392)))</f>
        <v/>
      </c>
      <c r="AO1392" s="186" t="str">
        <f t="shared" si="685"/>
        <v/>
      </c>
      <c r="AP1392" s="186" t="str">
        <f t="shared" si="686"/>
        <v/>
      </c>
      <c r="AQ1392" s="186" t="str">
        <f>IF(AS1392="","",IF(R1392="Refreshment Beverage",ROUND(SUM(VLOOKUP(Q:Q,Rates!G$15:L$19,3,0)*(AS1392-Y1392-Z1392-AA1392)),4),ROUND(SUM(Rates!$K$8*AS1392),4)))</f>
        <v/>
      </c>
      <c r="AR1392" s="184" t="str">
        <f t="shared" si="687"/>
        <v/>
      </c>
      <c r="AS1392" s="185" t="str">
        <f t="shared" si="688"/>
        <v/>
      </c>
      <c r="AT1392" s="177" t="str">
        <f t="shared" si="689"/>
        <v/>
      </c>
      <c r="AU1392" s="13" t="str">
        <f>IF(AX1392="","",IF(R1392="Refreshment Beverage",ROUND((BA1392-Y1392-Z1392-AA1392)*VLOOKUP(VALUE(Q1392),Rates!G$15:L$19,3,0),4),ROUND(AW1392*(VLOOKUP(VALUE(Q1392),Rates!G:L,3,0)),4)))</f>
        <v/>
      </c>
      <c r="AV1392" s="183" t="str">
        <f t="shared" si="690"/>
        <v/>
      </c>
      <c r="AW1392" s="186" t="str">
        <f t="shared" si="691"/>
        <v/>
      </c>
      <c r="AX1392" s="184" t="str">
        <f t="shared" si="692"/>
        <v/>
      </c>
      <c r="AY1392" s="186" t="str">
        <f>IF(AX1392="","",IF(R1392="Refreshment Beverage",ROUND(SUM(AX1392*Rates!K$19),4),ROUND(SUM(AX1392*(Rates!J$8/100)),4)))</f>
        <v/>
      </c>
      <c r="AZ1392" s="183" t="str">
        <f t="shared" si="693"/>
        <v/>
      </c>
      <c r="BA1392" s="185" t="str">
        <f t="shared" si="694"/>
        <v/>
      </c>
      <c r="BD1392" s="171"/>
      <c r="BE1392" s="171"/>
      <c r="BF1392" s="171"/>
      <c r="BG1392" s="171"/>
    </row>
    <row r="1393" spans="1:59" ht="15" customHeight="1" x14ac:dyDescent="0.3">
      <c r="A1393" s="172"/>
      <c r="B1393" s="172"/>
      <c r="C1393" s="172"/>
      <c r="D1393" s="173"/>
      <c r="E1393" s="173"/>
      <c r="F1393" s="173"/>
      <c r="G1393" s="173"/>
      <c r="H1393" s="173"/>
      <c r="I1393" s="174"/>
      <c r="J1393" s="175"/>
      <c r="K1393" s="176" t="str">
        <f t="shared" si="666"/>
        <v/>
      </c>
      <c r="L1393" s="177" t="str">
        <f t="shared" si="667"/>
        <v/>
      </c>
      <c r="M1393" s="178" t="str">
        <f t="shared" si="668"/>
        <v/>
      </c>
      <c r="N1393" s="44" t="str" cm="1">
        <f t="array" ref="N1393">IFERROR(IF(_xlfn.SINGLE(A:A)="","",IF(R1393="Beer",SUM(LOOKUP(2,1/(Rates!$B$3:$B$5&lt;=W1393)/(Rates!$C$3:$C$5&gt;=W1393),Rates!$D$3:$D$5)*(X1393/100)*W1393),IF(R1393="Refreshment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44" t="str">
        <f t="shared" si="669"/>
        <v/>
      </c>
      <c r="P1393" s="13"/>
      <c r="Q1393" s="179" t="str">
        <f t="shared" si="670"/>
        <v/>
      </c>
      <c r="R1393" s="180" t="str">
        <f t="shared" si="671"/>
        <v/>
      </c>
      <c r="S1393" s="13" t="str">
        <f>IF(A1393="","",IF(R1393="Refreshment Beverage",VLOOKUP(VALUE(Q1393),Rates!G$15:L$19,2,0),VLOOKUP(VALUE(Q1393),Rates!G$4:L$8,2,0)))</f>
        <v/>
      </c>
      <c r="T1393" s="13" t="str">
        <f t="shared" si="672"/>
        <v/>
      </c>
      <c r="U1393" s="181" t="str">
        <f t="shared" si="673"/>
        <v/>
      </c>
      <c r="V1393" s="13" t="str">
        <f t="shared" si="674"/>
        <v/>
      </c>
      <c r="W1393" s="13" t="str">
        <f t="shared" si="675"/>
        <v/>
      </c>
      <c r="X1393" s="182" t="str">
        <f t="shared" si="676"/>
        <v/>
      </c>
      <c r="Y1393" s="183" t="str">
        <f>IF(A:A="","",IF(R1393="Refreshment Beverage",VLOOKUP(Q1393,Rates!G$15:L$19,6,0)*W1393,VLOOKUP(Q1393,Rates!G$4:L$12,6,0)*W1393))</f>
        <v/>
      </c>
      <c r="Z1393" s="183" t="str">
        <f t="shared" si="677"/>
        <v/>
      </c>
      <c r="AA1393" s="17">
        <f t="shared" si="665"/>
        <v>0</v>
      </c>
      <c r="AB1393" s="177" t="str" cm="1">
        <f t="array" ref="AB1393">IF(_xlfn.SINGLE(A:A)="","",IF(R1393="Refreshment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177" t="str" cm="1">
        <f t="array" ref="AC1393">IF(_xlfn.SINGLE(A:A)="","",IF(R1393="Refreshment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68">
        <f>IFERROR(IF(OR(Q1393=1,Q1393=2,Q1393=3,Q1393=4),VLOOKUP(Q1393,Rates!$A$31:$B$34,2,0)*W1393,IF(V1393=1,VLOOKUP(U1393,'REB BEV MIN MKUP'!B:E,4,0),IF(V1393&gt;1,VLOOKUP(VALUE(W1393),'REB BEV MIN MKUP'!O:Q,3,0),0))),0)</f>
        <v>0</v>
      </c>
      <c r="AE1393" s="177" t="str">
        <f t="shared" si="678"/>
        <v/>
      </c>
      <c r="AF1393" s="13" t="str">
        <f t="shared" si="679"/>
        <v/>
      </c>
      <c r="AG1393" s="177" t="str">
        <f t="shared" si="680"/>
        <v/>
      </c>
      <c r="AH1393" s="184" t="str">
        <f t="shared" si="681"/>
        <v/>
      </c>
      <c r="AI1393" s="184" t="str">
        <f>IF(AE:AE="","",IF(R1393="Refreshment Beverage",AK1393*(Rates!J$19/100),ROUND(SUM(AH1393*(Rates!$J$8/100)),4)))</f>
        <v/>
      </c>
      <c r="AJ1393" s="183" t="str">
        <f t="shared" si="682"/>
        <v/>
      </c>
      <c r="AK1393" s="185" t="str">
        <f t="shared" si="683"/>
        <v/>
      </c>
      <c r="AL1393" s="177" t="str">
        <f t="shared" si="684"/>
        <v/>
      </c>
      <c r="AM1393" s="13" t="str">
        <f>IF(AS1393="","",IF(R1393="Refreshment Beverage",ROUND(AS1393*Rates!K$19,4),ROUND(AO1393*(VLOOKUP(VALUE(Q1393),Rates!G$4:L$12,3,0)),4)))</f>
        <v/>
      </c>
      <c r="AN1393" s="183" t="str">
        <f>IF(AS1393="","",IF(R1393="Refreshment Beverage",AS1393*(Rates!J$19/100),MAX(AM1393,AB1393)))</f>
        <v/>
      </c>
      <c r="AO1393" s="186" t="str">
        <f t="shared" si="685"/>
        <v/>
      </c>
      <c r="AP1393" s="186" t="str">
        <f t="shared" si="686"/>
        <v/>
      </c>
      <c r="AQ1393" s="186" t="str">
        <f>IF(AS1393="","",IF(R1393="Refreshment Beverage",ROUND(SUM(VLOOKUP(Q:Q,Rates!G$15:L$19,3,0)*(AS1393-Y1393-Z1393-AA1393)),4),ROUND(SUM(Rates!$K$8*AS1393),4)))</f>
        <v/>
      </c>
      <c r="AR1393" s="184" t="str">
        <f t="shared" si="687"/>
        <v/>
      </c>
      <c r="AS1393" s="185" t="str">
        <f t="shared" si="688"/>
        <v/>
      </c>
      <c r="AT1393" s="177" t="str">
        <f t="shared" si="689"/>
        <v/>
      </c>
      <c r="AU1393" s="13" t="str">
        <f>IF(AX1393="","",IF(R1393="Refreshment Beverage",ROUND((BA1393-Y1393-Z1393-AA1393)*VLOOKUP(VALUE(Q1393),Rates!G$15:L$19,3,0),4),ROUND(AW1393*(VLOOKUP(VALUE(Q1393),Rates!G:L,3,0)),4)))</f>
        <v/>
      </c>
      <c r="AV1393" s="183" t="str">
        <f t="shared" si="690"/>
        <v/>
      </c>
      <c r="AW1393" s="186" t="str">
        <f t="shared" si="691"/>
        <v/>
      </c>
      <c r="AX1393" s="184" t="str">
        <f t="shared" si="692"/>
        <v/>
      </c>
      <c r="AY1393" s="186" t="str">
        <f>IF(AX1393="","",IF(R1393="Refreshment Beverage",ROUND(SUM(AX1393*Rates!K$19),4),ROUND(SUM(AX1393*(Rates!J$8/100)),4)))</f>
        <v/>
      </c>
      <c r="AZ1393" s="183" t="str">
        <f t="shared" si="693"/>
        <v/>
      </c>
      <c r="BA1393" s="185" t="str">
        <f t="shared" si="694"/>
        <v/>
      </c>
      <c r="BD1393" s="171"/>
      <c r="BE1393" s="171"/>
      <c r="BF1393" s="171"/>
      <c r="BG1393" s="171"/>
    </row>
    <row r="1394" spans="1:59" ht="15" customHeight="1" x14ac:dyDescent="0.3">
      <c r="A1394" s="172"/>
      <c r="B1394" s="172"/>
      <c r="C1394" s="172"/>
      <c r="D1394" s="173"/>
      <c r="E1394" s="173"/>
      <c r="F1394" s="173"/>
      <c r="G1394" s="173"/>
      <c r="H1394" s="173"/>
      <c r="I1394" s="174"/>
      <c r="J1394" s="175"/>
      <c r="K1394" s="176" t="str">
        <f t="shared" si="666"/>
        <v/>
      </c>
      <c r="L1394" s="177" t="str">
        <f t="shared" si="667"/>
        <v/>
      </c>
      <c r="M1394" s="178" t="str">
        <f t="shared" si="668"/>
        <v/>
      </c>
      <c r="N1394" s="44" t="str" cm="1">
        <f t="array" ref="N1394">IFERROR(IF(_xlfn.SINGLE(A:A)="","",IF(R1394="Beer",SUM(LOOKUP(2,1/(Rates!$B$3:$B$5&lt;=W1394)/(Rates!$C$3:$C$5&gt;=W1394),Rates!$D$3:$D$5)*(X1394/100)*W1394),IF(R1394="Refreshment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44" t="str">
        <f t="shared" si="669"/>
        <v/>
      </c>
      <c r="P1394" s="13"/>
      <c r="Q1394" s="179" t="str">
        <f t="shared" si="670"/>
        <v/>
      </c>
      <c r="R1394" s="180" t="str">
        <f t="shared" si="671"/>
        <v/>
      </c>
      <c r="S1394" s="13" t="str">
        <f>IF(A1394="","",IF(R1394="Refreshment Beverage",VLOOKUP(VALUE(Q1394),Rates!G$15:L$19,2,0),VLOOKUP(VALUE(Q1394),Rates!G$4:L$8,2,0)))</f>
        <v/>
      </c>
      <c r="T1394" s="13" t="str">
        <f t="shared" si="672"/>
        <v/>
      </c>
      <c r="U1394" s="181" t="str">
        <f t="shared" si="673"/>
        <v/>
      </c>
      <c r="V1394" s="13" t="str">
        <f t="shared" si="674"/>
        <v/>
      </c>
      <c r="W1394" s="13" t="str">
        <f t="shared" si="675"/>
        <v/>
      </c>
      <c r="X1394" s="182" t="str">
        <f t="shared" si="676"/>
        <v/>
      </c>
      <c r="Y1394" s="183" t="str">
        <f>IF(A:A="","",IF(R1394="Refreshment Beverage",VLOOKUP(Q1394,Rates!G$15:L$19,6,0)*W1394,VLOOKUP(Q1394,Rates!G$4:L$12,6,0)*W1394))</f>
        <v/>
      </c>
      <c r="Z1394" s="183" t="str">
        <f t="shared" si="677"/>
        <v/>
      </c>
      <c r="AA1394" s="17">
        <f t="shared" si="665"/>
        <v>0</v>
      </c>
      <c r="AB1394" s="177" t="str" cm="1">
        <f t="array" ref="AB1394">IF(_xlfn.SINGLE(A:A)="","",IF(R1394="Refreshment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177" t="str" cm="1">
        <f t="array" ref="AC1394">IF(_xlfn.SINGLE(A:A)="","",IF(R1394="Refreshment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68">
        <f>IFERROR(IF(OR(Q1394=1,Q1394=2,Q1394=3,Q1394=4),VLOOKUP(Q1394,Rates!$A$31:$B$34,2,0)*W1394,IF(V1394=1,VLOOKUP(U1394,'REB BEV MIN MKUP'!B:E,4,0),IF(V1394&gt;1,VLOOKUP(VALUE(W1394),'REB BEV MIN MKUP'!O:Q,3,0),0))),0)</f>
        <v>0</v>
      </c>
      <c r="AE1394" s="177" t="str">
        <f t="shared" si="678"/>
        <v/>
      </c>
      <c r="AF1394" s="13" t="str">
        <f t="shared" si="679"/>
        <v/>
      </c>
      <c r="AG1394" s="177" t="str">
        <f t="shared" si="680"/>
        <v/>
      </c>
      <c r="AH1394" s="184" t="str">
        <f t="shared" si="681"/>
        <v/>
      </c>
      <c r="AI1394" s="184" t="str">
        <f>IF(AE:AE="","",IF(R1394="Refreshment Beverage",AK1394*(Rates!J$19/100),ROUND(SUM(AH1394*(Rates!$J$8/100)),4)))</f>
        <v/>
      </c>
      <c r="AJ1394" s="183" t="str">
        <f t="shared" si="682"/>
        <v/>
      </c>
      <c r="AK1394" s="185" t="str">
        <f t="shared" si="683"/>
        <v/>
      </c>
      <c r="AL1394" s="177" t="str">
        <f t="shared" si="684"/>
        <v/>
      </c>
      <c r="AM1394" s="13" t="str">
        <f>IF(AS1394="","",IF(R1394="Refreshment Beverage",ROUND(AS1394*Rates!K$19,4),ROUND(AO1394*(VLOOKUP(VALUE(Q1394),Rates!G$4:L$12,3,0)),4)))</f>
        <v/>
      </c>
      <c r="AN1394" s="183" t="str">
        <f>IF(AS1394="","",IF(R1394="Refreshment Beverage",AS1394*(Rates!J$19/100),MAX(AM1394,AB1394)))</f>
        <v/>
      </c>
      <c r="AO1394" s="186" t="str">
        <f t="shared" si="685"/>
        <v/>
      </c>
      <c r="AP1394" s="186" t="str">
        <f t="shared" si="686"/>
        <v/>
      </c>
      <c r="AQ1394" s="186" t="str">
        <f>IF(AS1394="","",IF(R1394="Refreshment Beverage",ROUND(SUM(VLOOKUP(Q:Q,Rates!G$15:L$19,3,0)*(AS1394-Y1394-Z1394-AA1394)),4),ROUND(SUM(Rates!$K$8*AS1394),4)))</f>
        <v/>
      </c>
      <c r="AR1394" s="184" t="str">
        <f t="shared" si="687"/>
        <v/>
      </c>
      <c r="AS1394" s="185" t="str">
        <f t="shared" si="688"/>
        <v/>
      </c>
      <c r="AT1394" s="177" t="str">
        <f t="shared" si="689"/>
        <v/>
      </c>
      <c r="AU1394" s="13" t="str">
        <f>IF(AX1394="","",IF(R1394="Refreshment Beverage",ROUND((BA1394-Y1394-Z1394-AA1394)*VLOOKUP(VALUE(Q1394),Rates!G$15:L$19,3,0),4),ROUND(AW1394*(VLOOKUP(VALUE(Q1394),Rates!G:L,3,0)),4)))</f>
        <v/>
      </c>
      <c r="AV1394" s="183" t="str">
        <f t="shared" si="690"/>
        <v/>
      </c>
      <c r="AW1394" s="186" t="str">
        <f t="shared" si="691"/>
        <v/>
      </c>
      <c r="AX1394" s="184" t="str">
        <f t="shared" si="692"/>
        <v/>
      </c>
      <c r="AY1394" s="186" t="str">
        <f>IF(AX1394="","",IF(R1394="Refreshment Beverage",ROUND(SUM(AX1394*Rates!K$19),4),ROUND(SUM(AX1394*(Rates!J$8/100)),4)))</f>
        <v/>
      </c>
      <c r="AZ1394" s="183" t="str">
        <f t="shared" si="693"/>
        <v/>
      </c>
      <c r="BA1394" s="185" t="str">
        <f t="shared" si="694"/>
        <v/>
      </c>
      <c r="BD1394" s="171"/>
      <c r="BE1394" s="171"/>
      <c r="BF1394" s="171"/>
      <c r="BG1394" s="171"/>
    </row>
    <row r="1395" spans="1:59" ht="15" customHeight="1" x14ac:dyDescent="0.3">
      <c r="A1395" s="172"/>
      <c r="B1395" s="172"/>
      <c r="C1395" s="172"/>
      <c r="D1395" s="173"/>
      <c r="E1395" s="173"/>
      <c r="F1395" s="173"/>
      <c r="G1395" s="173"/>
      <c r="H1395" s="173"/>
      <c r="I1395" s="174"/>
      <c r="J1395" s="175"/>
      <c r="K1395" s="176" t="str">
        <f t="shared" si="666"/>
        <v/>
      </c>
      <c r="L1395" s="177" t="str">
        <f t="shared" si="667"/>
        <v/>
      </c>
      <c r="M1395" s="178" t="str">
        <f t="shared" si="668"/>
        <v/>
      </c>
      <c r="N1395" s="44" t="str" cm="1">
        <f t="array" ref="N1395">IFERROR(IF(_xlfn.SINGLE(A:A)="","",IF(R1395="Beer",SUM(LOOKUP(2,1/(Rates!$B$3:$B$5&lt;=W1395)/(Rates!$C$3:$C$5&gt;=W1395),Rates!$D$3:$D$5)*(X1395/100)*W1395),IF(R1395="Refreshment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44" t="str">
        <f t="shared" si="669"/>
        <v/>
      </c>
      <c r="P1395" s="13"/>
      <c r="Q1395" s="179" t="str">
        <f t="shared" si="670"/>
        <v/>
      </c>
      <c r="R1395" s="180" t="str">
        <f t="shared" si="671"/>
        <v/>
      </c>
      <c r="S1395" s="13" t="str">
        <f>IF(A1395="","",IF(R1395="Refreshment Beverage",VLOOKUP(VALUE(Q1395),Rates!G$15:L$19,2,0),VLOOKUP(VALUE(Q1395),Rates!G$4:L$8,2,0)))</f>
        <v/>
      </c>
      <c r="T1395" s="13" t="str">
        <f t="shared" si="672"/>
        <v/>
      </c>
      <c r="U1395" s="181" t="str">
        <f t="shared" si="673"/>
        <v/>
      </c>
      <c r="V1395" s="13" t="str">
        <f t="shared" si="674"/>
        <v/>
      </c>
      <c r="W1395" s="13" t="str">
        <f t="shared" si="675"/>
        <v/>
      </c>
      <c r="X1395" s="182" t="str">
        <f t="shared" si="676"/>
        <v/>
      </c>
      <c r="Y1395" s="183" t="str">
        <f>IF(A:A="","",IF(R1395="Refreshment Beverage",VLOOKUP(Q1395,Rates!G$15:L$19,6,0)*W1395,VLOOKUP(Q1395,Rates!G$4:L$12,6,0)*W1395))</f>
        <v/>
      </c>
      <c r="Z1395" s="183" t="str">
        <f t="shared" si="677"/>
        <v/>
      </c>
      <c r="AA1395" s="17">
        <f t="shared" si="665"/>
        <v>0</v>
      </c>
      <c r="AB1395" s="177" t="str" cm="1">
        <f t="array" ref="AB1395">IF(_xlfn.SINGLE(A:A)="","",IF(R1395="Refreshment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177" t="str" cm="1">
        <f t="array" ref="AC1395">IF(_xlfn.SINGLE(A:A)="","",IF(R1395="Refreshment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68">
        <f>IFERROR(IF(OR(Q1395=1,Q1395=2,Q1395=3,Q1395=4),VLOOKUP(Q1395,Rates!$A$31:$B$34,2,0)*W1395,IF(V1395=1,VLOOKUP(U1395,'REB BEV MIN MKUP'!B:E,4,0),IF(V1395&gt;1,VLOOKUP(VALUE(W1395),'REB BEV MIN MKUP'!O:Q,3,0),0))),0)</f>
        <v>0</v>
      </c>
      <c r="AE1395" s="177" t="str">
        <f t="shared" si="678"/>
        <v/>
      </c>
      <c r="AF1395" s="13" t="str">
        <f t="shared" si="679"/>
        <v/>
      </c>
      <c r="AG1395" s="177" t="str">
        <f t="shared" si="680"/>
        <v/>
      </c>
      <c r="AH1395" s="184" t="str">
        <f t="shared" si="681"/>
        <v/>
      </c>
      <c r="AI1395" s="184" t="str">
        <f>IF(AE:AE="","",IF(R1395="Refreshment Beverage",AK1395*(Rates!J$19/100),ROUND(SUM(AH1395*(Rates!$J$8/100)),4)))</f>
        <v/>
      </c>
      <c r="AJ1395" s="183" t="str">
        <f t="shared" si="682"/>
        <v/>
      </c>
      <c r="AK1395" s="185" t="str">
        <f t="shared" si="683"/>
        <v/>
      </c>
      <c r="AL1395" s="177" t="str">
        <f t="shared" si="684"/>
        <v/>
      </c>
      <c r="AM1395" s="13" t="str">
        <f>IF(AS1395="","",IF(R1395="Refreshment Beverage",ROUND(AS1395*Rates!K$19,4),ROUND(AO1395*(VLOOKUP(VALUE(Q1395),Rates!G$4:L$12,3,0)),4)))</f>
        <v/>
      </c>
      <c r="AN1395" s="183" t="str">
        <f>IF(AS1395="","",IF(R1395="Refreshment Beverage",AS1395*(Rates!J$19/100),MAX(AM1395,AB1395)))</f>
        <v/>
      </c>
      <c r="AO1395" s="186" t="str">
        <f t="shared" si="685"/>
        <v/>
      </c>
      <c r="AP1395" s="186" t="str">
        <f t="shared" si="686"/>
        <v/>
      </c>
      <c r="AQ1395" s="186" t="str">
        <f>IF(AS1395="","",IF(R1395="Refreshment Beverage",ROUND(SUM(VLOOKUP(Q:Q,Rates!G$15:L$19,3,0)*(AS1395-Y1395-Z1395-AA1395)),4),ROUND(SUM(Rates!$K$8*AS1395),4)))</f>
        <v/>
      </c>
      <c r="AR1395" s="184" t="str">
        <f t="shared" si="687"/>
        <v/>
      </c>
      <c r="AS1395" s="185" t="str">
        <f t="shared" si="688"/>
        <v/>
      </c>
      <c r="AT1395" s="177" t="str">
        <f t="shared" si="689"/>
        <v/>
      </c>
      <c r="AU1395" s="13" t="str">
        <f>IF(AX1395="","",IF(R1395="Refreshment Beverage",ROUND((BA1395-Y1395-Z1395-AA1395)*VLOOKUP(VALUE(Q1395),Rates!G$15:L$19,3,0),4),ROUND(AW1395*(VLOOKUP(VALUE(Q1395),Rates!G:L,3,0)),4)))</f>
        <v/>
      </c>
      <c r="AV1395" s="183" t="str">
        <f t="shared" si="690"/>
        <v/>
      </c>
      <c r="AW1395" s="186" t="str">
        <f t="shared" si="691"/>
        <v/>
      </c>
      <c r="AX1395" s="184" t="str">
        <f t="shared" si="692"/>
        <v/>
      </c>
      <c r="AY1395" s="186" t="str">
        <f>IF(AX1395="","",IF(R1395="Refreshment Beverage",ROUND(SUM(AX1395*Rates!K$19),4),ROUND(SUM(AX1395*(Rates!J$8/100)),4)))</f>
        <v/>
      </c>
      <c r="AZ1395" s="183" t="str">
        <f t="shared" si="693"/>
        <v/>
      </c>
      <c r="BA1395" s="185" t="str">
        <f t="shared" si="694"/>
        <v/>
      </c>
      <c r="BD1395" s="171"/>
      <c r="BE1395" s="171"/>
      <c r="BF1395" s="171"/>
      <c r="BG1395" s="171"/>
    </row>
    <row r="1396" spans="1:59" ht="15" customHeight="1" x14ac:dyDescent="0.3">
      <c r="A1396" s="172"/>
      <c r="B1396" s="172"/>
      <c r="C1396" s="172"/>
      <c r="D1396" s="173"/>
      <c r="E1396" s="173"/>
      <c r="F1396" s="173"/>
      <c r="G1396" s="173"/>
      <c r="H1396" s="173"/>
      <c r="I1396" s="174"/>
      <c r="J1396" s="175"/>
      <c r="K1396" s="176" t="str">
        <f t="shared" si="666"/>
        <v/>
      </c>
      <c r="L1396" s="177" t="str">
        <f t="shared" si="667"/>
        <v/>
      </c>
      <c r="M1396" s="178" t="str">
        <f t="shared" si="668"/>
        <v/>
      </c>
      <c r="N1396" s="44" t="str" cm="1">
        <f t="array" ref="N1396">IFERROR(IF(_xlfn.SINGLE(A:A)="","",IF(R1396="Beer",SUM(LOOKUP(2,1/(Rates!$B$3:$B$5&lt;=W1396)/(Rates!$C$3:$C$5&gt;=W1396),Rates!$D$3:$D$5)*(X1396/100)*W1396),IF(R1396="Refreshment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44" t="str">
        <f t="shared" si="669"/>
        <v/>
      </c>
      <c r="P1396" s="13"/>
      <c r="Q1396" s="179" t="str">
        <f t="shared" si="670"/>
        <v/>
      </c>
      <c r="R1396" s="180" t="str">
        <f t="shared" si="671"/>
        <v/>
      </c>
      <c r="S1396" s="13" t="str">
        <f>IF(A1396="","",IF(R1396="Refreshment Beverage",VLOOKUP(VALUE(Q1396),Rates!G$15:L$19,2,0),VLOOKUP(VALUE(Q1396),Rates!G$4:L$8,2,0)))</f>
        <v/>
      </c>
      <c r="T1396" s="13" t="str">
        <f t="shared" si="672"/>
        <v/>
      </c>
      <c r="U1396" s="181" t="str">
        <f t="shared" si="673"/>
        <v/>
      </c>
      <c r="V1396" s="13" t="str">
        <f t="shared" si="674"/>
        <v/>
      </c>
      <c r="W1396" s="13" t="str">
        <f t="shared" si="675"/>
        <v/>
      </c>
      <c r="X1396" s="182" t="str">
        <f t="shared" si="676"/>
        <v/>
      </c>
      <c r="Y1396" s="183" t="str">
        <f>IF(A:A="","",IF(R1396="Refreshment Beverage",VLOOKUP(Q1396,Rates!G$15:L$19,6,0)*W1396,VLOOKUP(Q1396,Rates!G$4:L$12,6,0)*W1396))</f>
        <v/>
      </c>
      <c r="Z1396" s="183" t="str">
        <f t="shared" si="677"/>
        <v/>
      </c>
      <c r="AA1396" s="17">
        <f t="shared" si="665"/>
        <v>0</v>
      </c>
      <c r="AB1396" s="177" t="str" cm="1">
        <f t="array" ref="AB1396">IF(_xlfn.SINGLE(A:A)="","",IF(R1396="Refreshment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177" t="str" cm="1">
        <f t="array" ref="AC1396">IF(_xlfn.SINGLE(A:A)="","",IF(R1396="Refreshment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68">
        <f>IFERROR(IF(OR(Q1396=1,Q1396=2,Q1396=3,Q1396=4),VLOOKUP(Q1396,Rates!$A$31:$B$34,2,0)*W1396,IF(V1396=1,VLOOKUP(U1396,'REB BEV MIN MKUP'!B:E,4,0),IF(V1396&gt;1,VLOOKUP(VALUE(W1396),'REB BEV MIN MKUP'!O:Q,3,0),0))),0)</f>
        <v>0</v>
      </c>
      <c r="AE1396" s="177" t="str">
        <f t="shared" si="678"/>
        <v/>
      </c>
      <c r="AF1396" s="13" t="str">
        <f t="shared" si="679"/>
        <v/>
      </c>
      <c r="AG1396" s="177" t="str">
        <f t="shared" si="680"/>
        <v/>
      </c>
      <c r="AH1396" s="184" t="str">
        <f t="shared" si="681"/>
        <v/>
      </c>
      <c r="AI1396" s="184" t="str">
        <f>IF(AE:AE="","",IF(R1396="Refreshment Beverage",AK1396*(Rates!J$19/100),ROUND(SUM(AH1396*(Rates!$J$8/100)),4)))</f>
        <v/>
      </c>
      <c r="AJ1396" s="183" t="str">
        <f t="shared" si="682"/>
        <v/>
      </c>
      <c r="AK1396" s="185" t="str">
        <f t="shared" si="683"/>
        <v/>
      </c>
      <c r="AL1396" s="177" t="str">
        <f t="shared" si="684"/>
        <v/>
      </c>
      <c r="AM1396" s="13" t="str">
        <f>IF(AS1396="","",IF(R1396="Refreshment Beverage",ROUND(AS1396*Rates!K$19,4),ROUND(AO1396*(VLOOKUP(VALUE(Q1396),Rates!G$4:L$12,3,0)),4)))</f>
        <v/>
      </c>
      <c r="AN1396" s="183" t="str">
        <f>IF(AS1396="","",IF(R1396="Refreshment Beverage",AS1396*(Rates!J$19/100),MAX(AM1396,AB1396)))</f>
        <v/>
      </c>
      <c r="AO1396" s="186" t="str">
        <f t="shared" si="685"/>
        <v/>
      </c>
      <c r="AP1396" s="186" t="str">
        <f t="shared" si="686"/>
        <v/>
      </c>
      <c r="AQ1396" s="186" t="str">
        <f>IF(AS1396="","",IF(R1396="Refreshment Beverage",ROUND(SUM(VLOOKUP(Q:Q,Rates!G$15:L$19,3,0)*(AS1396-Y1396-Z1396-AA1396)),4),ROUND(SUM(Rates!$K$8*AS1396),4)))</f>
        <v/>
      </c>
      <c r="AR1396" s="184" t="str">
        <f t="shared" si="687"/>
        <v/>
      </c>
      <c r="AS1396" s="185" t="str">
        <f t="shared" si="688"/>
        <v/>
      </c>
      <c r="AT1396" s="177" t="str">
        <f t="shared" si="689"/>
        <v/>
      </c>
      <c r="AU1396" s="13" t="str">
        <f>IF(AX1396="","",IF(R1396="Refreshment Beverage",ROUND((BA1396-Y1396-Z1396-AA1396)*VLOOKUP(VALUE(Q1396),Rates!G$15:L$19,3,0),4),ROUND(AW1396*(VLOOKUP(VALUE(Q1396),Rates!G:L,3,0)),4)))</f>
        <v/>
      </c>
      <c r="AV1396" s="183" t="str">
        <f t="shared" si="690"/>
        <v/>
      </c>
      <c r="AW1396" s="186" t="str">
        <f t="shared" si="691"/>
        <v/>
      </c>
      <c r="AX1396" s="184" t="str">
        <f t="shared" si="692"/>
        <v/>
      </c>
      <c r="AY1396" s="186" t="str">
        <f>IF(AX1396="","",IF(R1396="Refreshment Beverage",ROUND(SUM(AX1396*Rates!K$19),4),ROUND(SUM(AX1396*(Rates!J$8/100)),4)))</f>
        <v/>
      </c>
      <c r="AZ1396" s="183" t="str">
        <f t="shared" si="693"/>
        <v/>
      </c>
      <c r="BA1396" s="185" t="str">
        <f t="shared" si="694"/>
        <v/>
      </c>
      <c r="BD1396" s="171"/>
      <c r="BE1396" s="171"/>
      <c r="BF1396" s="171"/>
      <c r="BG1396" s="171"/>
    </row>
    <row r="1397" spans="1:59" ht="15" customHeight="1" x14ac:dyDescent="0.3">
      <c r="A1397" s="172"/>
      <c r="B1397" s="172"/>
      <c r="C1397" s="172"/>
      <c r="D1397" s="173"/>
      <c r="E1397" s="173"/>
      <c r="F1397" s="173"/>
      <c r="G1397" s="173"/>
      <c r="H1397" s="173"/>
      <c r="I1397" s="174"/>
      <c r="J1397" s="175"/>
      <c r="K1397" s="176" t="str">
        <f t="shared" si="666"/>
        <v/>
      </c>
      <c r="L1397" s="177" t="str">
        <f t="shared" si="667"/>
        <v/>
      </c>
      <c r="M1397" s="178" t="str">
        <f t="shared" si="668"/>
        <v/>
      </c>
      <c r="N1397" s="44" t="str" cm="1">
        <f t="array" ref="N1397">IFERROR(IF(_xlfn.SINGLE(A:A)="","",IF(R1397="Beer",SUM(LOOKUP(2,1/(Rates!$B$3:$B$5&lt;=W1397)/(Rates!$C$3:$C$5&gt;=W1397),Rates!$D$3:$D$5)*(X1397/100)*W1397),IF(R1397="Refreshment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44" t="str">
        <f t="shared" si="669"/>
        <v/>
      </c>
      <c r="P1397" s="13"/>
      <c r="Q1397" s="179" t="str">
        <f t="shared" si="670"/>
        <v/>
      </c>
      <c r="R1397" s="180" t="str">
        <f t="shared" si="671"/>
        <v/>
      </c>
      <c r="S1397" s="13" t="str">
        <f>IF(A1397="","",IF(R1397="Refreshment Beverage",VLOOKUP(VALUE(Q1397),Rates!G$15:L$19,2,0),VLOOKUP(VALUE(Q1397),Rates!G$4:L$8,2,0)))</f>
        <v/>
      </c>
      <c r="T1397" s="13" t="str">
        <f t="shared" si="672"/>
        <v/>
      </c>
      <c r="U1397" s="181" t="str">
        <f t="shared" si="673"/>
        <v/>
      </c>
      <c r="V1397" s="13" t="str">
        <f t="shared" si="674"/>
        <v/>
      </c>
      <c r="W1397" s="13" t="str">
        <f t="shared" si="675"/>
        <v/>
      </c>
      <c r="X1397" s="182" t="str">
        <f t="shared" si="676"/>
        <v/>
      </c>
      <c r="Y1397" s="183" t="str">
        <f>IF(A:A="","",IF(R1397="Refreshment Beverage",VLOOKUP(Q1397,Rates!G$15:L$19,6,0)*W1397,VLOOKUP(Q1397,Rates!G$4:L$12,6,0)*W1397))</f>
        <v/>
      </c>
      <c r="Z1397" s="183" t="str">
        <f t="shared" si="677"/>
        <v/>
      </c>
      <c r="AA1397" s="17">
        <f t="shared" si="665"/>
        <v>0</v>
      </c>
      <c r="AB1397" s="177" t="str" cm="1">
        <f t="array" ref="AB1397">IF(_xlfn.SINGLE(A:A)="","",IF(R1397="Refreshment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177" t="str" cm="1">
        <f t="array" ref="AC1397">IF(_xlfn.SINGLE(A:A)="","",IF(R1397="Refreshment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68">
        <f>IFERROR(IF(OR(Q1397=1,Q1397=2,Q1397=3,Q1397=4),VLOOKUP(Q1397,Rates!$A$31:$B$34,2,0)*W1397,IF(V1397=1,VLOOKUP(U1397,'REB BEV MIN MKUP'!B:E,4,0),IF(V1397&gt;1,VLOOKUP(VALUE(W1397),'REB BEV MIN MKUP'!O:Q,3,0),0))),0)</f>
        <v>0</v>
      </c>
      <c r="AE1397" s="177" t="str">
        <f t="shared" si="678"/>
        <v/>
      </c>
      <c r="AF1397" s="13" t="str">
        <f t="shared" si="679"/>
        <v/>
      </c>
      <c r="AG1397" s="177" t="str">
        <f t="shared" si="680"/>
        <v/>
      </c>
      <c r="AH1397" s="184" t="str">
        <f t="shared" si="681"/>
        <v/>
      </c>
      <c r="AI1397" s="184" t="str">
        <f>IF(AE:AE="","",IF(R1397="Refreshment Beverage",AK1397*(Rates!J$19/100),ROUND(SUM(AH1397*(Rates!$J$8/100)),4)))</f>
        <v/>
      </c>
      <c r="AJ1397" s="183" t="str">
        <f t="shared" si="682"/>
        <v/>
      </c>
      <c r="AK1397" s="185" t="str">
        <f t="shared" si="683"/>
        <v/>
      </c>
      <c r="AL1397" s="177" t="str">
        <f t="shared" si="684"/>
        <v/>
      </c>
      <c r="AM1397" s="13" t="str">
        <f>IF(AS1397="","",IF(R1397="Refreshment Beverage",ROUND(AS1397*Rates!K$19,4),ROUND(AO1397*(VLOOKUP(VALUE(Q1397),Rates!G$4:L$12,3,0)),4)))</f>
        <v/>
      </c>
      <c r="AN1397" s="183" t="str">
        <f>IF(AS1397="","",IF(R1397="Refreshment Beverage",AS1397*(Rates!J$19/100),MAX(AM1397,AB1397)))</f>
        <v/>
      </c>
      <c r="AO1397" s="186" t="str">
        <f t="shared" si="685"/>
        <v/>
      </c>
      <c r="AP1397" s="186" t="str">
        <f t="shared" si="686"/>
        <v/>
      </c>
      <c r="AQ1397" s="186" t="str">
        <f>IF(AS1397="","",IF(R1397="Refreshment Beverage",ROUND(SUM(VLOOKUP(Q:Q,Rates!G$15:L$19,3,0)*(AS1397-Y1397-Z1397-AA1397)),4),ROUND(SUM(Rates!$K$8*AS1397),4)))</f>
        <v/>
      </c>
      <c r="AR1397" s="184" t="str">
        <f t="shared" si="687"/>
        <v/>
      </c>
      <c r="AS1397" s="185" t="str">
        <f t="shared" si="688"/>
        <v/>
      </c>
      <c r="AT1397" s="177" t="str">
        <f t="shared" si="689"/>
        <v/>
      </c>
      <c r="AU1397" s="13" t="str">
        <f>IF(AX1397="","",IF(R1397="Refreshment Beverage",ROUND((BA1397-Y1397-Z1397-AA1397)*VLOOKUP(VALUE(Q1397),Rates!G$15:L$19,3,0),4),ROUND(AW1397*(VLOOKUP(VALUE(Q1397),Rates!G:L,3,0)),4)))</f>
        <v/>
      </c>
      <c r="AV1397" s="183" t="str">
        <f t="shared" si="690"/>
        <v/>
      </c>
      <c r="AW1397" s="186" t="str">
        <f t="shared" si="691"/>
        <v/>
      </c>
      <c r="AX1397" s="184" t="str">
        <f t="shared" si="692"/>
        <v/>
      </c>
      <c r="AY1397" s="186" t="str">
        <f>IF(AX1397="","",IF(R1397="Refreshment Beverage",ROUND(SUM(AX1397*Rates!K$19),4),ROUND(SUM(AX1397*(Rates!J$8/100)),4)))</f>
        <v/>
      </c>
      <c r="AZ1397" s="183" t="str">
        <f t="shared" si="693"/>
        <v/>
      </c>
      <c r="BA1397" s="185" t="str">
        <f t="shared" si="694"/>
        <v/>
      </c>
      <c r="BD1397" s="171"/>
      <c r="BE1397" s="171"/>
      <c r="BF1397" s="171"/>
      <c r="BG1397" s="171"/>
    </row>
    <row r="1398" spans="1:59" ht="15" customHeight="1" x14ac:dyDescent="0.3">
      <c r="A1398" s="172"/>
      <c r="B1398" s="172"/>
      <c r="C1398" s="172"/>
      <c r="D1398" s="173"/>
      <c r="E1398" s="173"/>
      <c r="F1398" s="173"/>
      <c r="G1398" s="173"/>
      <c r="H1398" s="173"/>
      <c r="I1398" s="174"/>
      <c r="J1398" s="175"/>
      <c r="K1398" s="176" t="str">
        <f t="shared" si="666"/>
        <v/>
      </c>
      <c r="L1398" s="177" t="str">
        <f t="shared" si="667"/>
        <v/>
      </c>
      <c r="M1398" s="178" t="str">
        <f t="shared" si="668"/>
        <v/>
      </c>
      <c r="N1398" s="44" t="str" cm="1">
        <f t="array" ref="N1398">IFERROR(IF(_xlfn.SINGLE(A:A)="","",IF(R1398="Beer",SUM(LOOKUP(2,1/(Rates!$B$3:$B$5&lt;=W1398)/(Rates!$C$3:$C$5&gt;=W1398),Rates!$D$3:$D$5)*(X1398/100)*W1398),IF(R1398="Refreshment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44" t="str">
        <f t="shared" si="669"/>
        <v/>
      </c>
      <c r="P1398" s="13"/>
      <c r="Q1398" s="179" t="str">
        <f t="shared" si="670"/>
        <v/>
      </c>
      <c r="R1398" s="180" t="str">
        <f t="shared" si="671"/>
        <v/>
      </c>
      <c r="S1398" s="13" t="str">
        <f>IF(A1398="","",IF(R1398="Refreshment Beverage",VLOOKUP(VALUE(Q1398),Rates!G$15:L$19,2,0),VLOOKUP(VALUE(Q1398),Rates!G$4:L$8,2,0)))</f>
        <v/>
      </c>
      <c r="T1398" s="13" t="str">
        <f t="shared" si="672"/>
        <v/>
      </c>
      <c r="U1398" s="181" t="str">
        <f t="shared" si="673"/>
        <v/>
      </c>
      <c r="V1398" s="13" t="str">
        <f t="shared" si="674"/>
        <v/>
      </c>
      <c r="W1398" s="13" t="str">
        <f t="shared" si="675"/>
        <v/>
      </c>
      <c r="X1398" s="182" t="str">
        <f t="shared" si="676"/>
        <v/>
      </c>
      <c r="Y1398" s="183" t="str">
        <f>IF(A:A="","",IF(R1398="Refreshment Beverage",VLOOKUP(Q1398,Rates!G$15:L$19,6,0)*W1398,VLOOKUP(Q1398,Rates!G$4:L$12,6,0)*W1398))</f>
        <v/>
      </c>
      <c r="Z1398" s="183" t="str">
        <f t="shared" si="677"/>
        <v/>
      </c>
      <c r="AA1398" s="17">
        <f t="shared" si="665"/>
        <v>0</v>
      </c>
      <c r="AB1398" s="177" t="str" cm="1">
        <f t="array" ref="AB1398">IF(_xlfn.SINGLE(A:A)="","",IF(R1398="Refreshment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177" t="str" cm="1">
        <f t="array" ref="AC1398">IF(_xlfn.SINGLE(A:A)="","",IF(R1398="Refreshment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68">
        <f>IFERROR(IF(OR(Q1398=1,Q1398=2,Q1398=3,Q1398=4),VLOOKUP(Q1398,Rates!$A$31:$B$34,2,0)*W1398,IF(V1398=1,VLOOKUP(U1398,'REB BEV MIN MKUP'!B:E,4,0),IF(V1398&gt;1,VLOOKUP(VALUE(W1398),'REB BEV MIN MKUP'!O:Q,3,0),0))),0)</f>
        <v>0</v>
      </c>
      <c r="AE1398" s="177" t="str">
        <f t="shared" si="678"/>
        <v/>
      </c>
      <c r="AF1398" s="13" t="str">
        <f t="shared" si="679"/>
        <v/>
      </c>
      <c r="AG1398" s="177" t="str">
        <f t="shared" si="680"/>
        <v/>
      </c>
      <c r="AH1398" s="184" t="str">
        <f t="shared" si="681"/>
        <v/>
      </c>
      <c r="AI1398" s="184" t="str">
        <f>IF(AE:AE="","",IF(R1398="Refreshment Beverage",AK1398*(Rates!J$19/100),ROUND(SUM(AH1398*(Rates!$J$8/100)),4)))</f>
        <v/>
      </c>
      <c r="AJ1398" s="183" t="str">
        <f t="shared" si="682"/>
        <v/>
      </c>
      <c r="AK1398" s="185" t="str">
        <f t="shared" si="683"/>
        <v/>
      </c>
      <c r="AL1398" s="177" t="str">
        <f t="shared" si="684"/>
        <v/>
      </c>
      <c r="AM1398" s="13" t="str">
        <f>IF(AS1398="","",IF(R1398="Refreshment Beverage",ROUND(AS1398*Rates!K$19,4),ROUND(AO1398*(VLOOKUP(VALUE(Q1398),Rates!G$4:L$12,3,0)),4)))</f>
        <v/>
      </c>
      <c r="AN1398" s="183" t="str">
        <f>IF(AS1398="","",IF(R1398="Refreshment Beverage",AS1398*(Rates!J$19/100),MAX(AM1398,AB1398)))</f>
        <v/>
      </c>
      <c r="AO1398" s="186" t="str">
        <f t="shared" si="685"/>
        <v/>
      </c>
      <c r="AP1398" s="186" t="str">
        <f t="shared" si="686"/>
        <v/>
      </c>
      <c r="AQ1398" s="186" t="str">
        <f>IF(AS1398="","",IF(R1398="Refreshment Beverage",ROUND(SUM(VLOOKUP(Q:Q,Rates!G$15:L$19,3,0)*(AS1398-Y1398-Z1398-AA1398)),4),ROUND(SUM(Rates!$K$8*AS1398),4)))</f>
        <v/>
      </c>
      <c r="AR1398" s="184" t="str">
        <f t="shared" si="687"/>
        <v/>
      </c>
      <c r="AS1398" s="185" t="str">
        <f t="shared" si="688"/>
        <v/>
      </c>
      <c r="AT1398" s="177" t="str">
        <f t="shared" si="689"/>
        <v/>
      </c>
      <c r="AU1398" s="13" t="str">
        <f>IF(AX1398="","",IF(R1398="Refreshment Beverage",ROUND((BA1398-Y1398-Z1398-AA1398)*VLOOKUP(VALUE(Q1398),Rates!G$15:L$19,3,0),4),ROUND(AW1398*(VLOOKUP(VALUE(Q1398),Rates!G:L,3,0)),4)))</f>
        <v/>
      </c>
      <c r="AV1398" s="183" t="str">
        <f t="shared" si="690"/>
        <v/>
      </c>
      <c r="AW1398" s="186" t="str">
        <f t="shared" si="691"/>
        <v/>
      </c>
      <c r="AX1398" s="184" t="str">
        <f t="shared" si="692"/>
        <v/>
      </c>
      <c r="AY1398" s="186" t="str">
        <f>IF(AX1398="","",IF(R1398="Refreshment Beverage",ROUND(SUM(AX1398*Rates!K$19),4),ROUND(SUM(AX1398*(Rates!J$8/100)),4)))</f>
        <v/>
      </c>
      <c r="AZ1398" s="183" t="str">
        <f t="shared" si="693"/>
        <v/>
      </c>
      <c r="BA1398" s="185" t="str">
        <f t="shared" si="694"/>
        <v/>
      </c>
      <c r="BD1398" s="171"/>
      <c r="BE1398" s="171"/>
      <c r="BF1398" s="171"/>
      <c r="BG1398" s="171"/>
    </row>
    <row r="1399" spans="1:59" ht="15" customHeight="1" x14ac:dyDescent="0.3">
      <c r="A1399" s="172"/>
      <c r="B1399" s="172"/>
      <c r="C1399" s="172"/>
      <c r="D1399" s="173"/>
      <c r="E1399" s="173"/>
      <c r="F1399" s="173"/>
      <c r="G1399" s="173"/>
      <c r="H1399" s="173"/>
      <c r="I1399" s="174"/>
      <c r="J1399" s="175"/>
      <c r="K1399" s="176" t="str">
        <f t="shared" si="666"/>
        <v/>
      </c>
      <c r="L1399" s="177" t="str">
        <f t="shared" si="667"/>
        <v/>
      </c>
      <c r="M1399" s="178" t="str">
        <f t="shared" si="668"/>
        <v/>
      </c>
      <c r="N1399" s="44" t="str" cm="1">
        <f t="array" ref="N1399">IFERROR(IF(_xlfn.SINGLE(A:A)="","",IF(R1399="Beer",SUM(LOOKUP(2,1/(Rates!$B$3:$B$5&lt;=W1399)/(Rates!$C$3:$C$5&gt;=W1399),Rates!$D$3:$D$5)*(X1399/100)*W1399),IF(R1399="Refreshment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44" t="str">
        <f t="shared" si="669"/>
        <v/>
      </c>
      <c r="P1399" s="13"/>
      <c r="Q1399" s="179" t="str">
        <f t="shared" si="670"/>
        <v/>
      </c>
      <c r="R1399" s="180" t="str">
        <f t="shared" si="671"/>
        <v/>
      </c>
      <c r="S1399" s="13" t="str">
        <f>IF(A1399="","",IF(R1399="Refreshment Beverage",VLOOKUP(VALUE(Q1399),Rates!G$15:L$19,2,0),VLOOKUP(VALUE(Q1399),Rates!G$4:L$8,2,0)))</f>
        <v/>
      </c>
      <c r="T1399" s="13" t="str">
        <f t="shared" si="672"/>
        <v/>
      </c>
      <c r="U1399" s="181" t="str">
        <f t="shared" si="673"/>
        <v/>
      </c>
      <c r="V1399" s="13" t="str">
        <f t="shared" si="674"/>
        <v/>
      </c>
      <c r="W1399" s="13" t="str">
        <f t="shared" si="675"/>
        <v/>
      </c>
      <c r="X1399" s="182" t="str">
        <f t="shared" si="676"/>
        <v/>
      </c>
      <c r="Y1399" s="183" t="str">
        <f>IF(A:A="","",IF(R1399="Refreshment Beverage",VLOOKUP(Q1399,Rates!G$15:L$19,6,0)*W1399,VLOOKUP(Q1399,Rates!G$4:L$12,6,0)*W1399))</f>
        <v/>
      </c>
      <c r="Z1399" s="183" t="str">
        <f t="shared" si="677"/>
        <v/>
      </c>
      <c r="AA1399" s="17">
        <f t="shared" si="665"/>
        <v>0</v>
      </c>
      <c r="AB1399" s="177" t="str" cm="1">
        <f t="array" ref="AB1399">IF(_xlfn.SINGLE(A:A)="","",IF(R1399="Refreshment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177" t="str" cm="1">
        <f t="array" ref="AC1399">IF(_xlfn.SINGLE(A:A)="","",IF(R1399="Refreshment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68">
        <f>IFERROR(IF(OR(Q1399=1,Q1399=2,Q1399=3,Q1399=4),VLOOKUP(Q1399,Rates!$A$31:$B$34,2,0)*W1399,IF(V1399=1,VLOOKUP(U1399,'REB BEV MIN MKUP'!B:E,4,0),IF(V1399&gt;1,VLOOKUP(VALUE(W1399),'REB BEV MIN MKUP'!O:Q,3,0),0))),0)</f>
        <v>0</v>
      </c>
      <c r="AE1399" s="177" t="str">
        <f t="shared" si="678"/>
        <v/>
      </c>
      <c r="AF1399" s="13" t="str">
        <f t="shared" si="679"/>
        <v/>
      </c>
      <c r="AG1399" s="177" t="str">
        <f t="shared" si="680"/>
        <v/>
      </c>
      <c r="AH1399" s="184" t="str">
        <f t="shared" si="681"/>
        <v/>
      </c>
      <c r="AI1399" s="184" t="str">
        <f>IF(AE:AE="","",IF(R1399="Refreshment Beverage",AK1399*(Rates!J$19/100),ROUND(SUM(AH1399*(Rates!$J$8/100)),4)))</f>
        <v/>
      </c>
      <c r="AJ1399" s="183" t="str">
        <f t="shared" si="682"/>
        <v/>
      </c>
      <c r="AK1399" s="185" t="str">
        <f t="shared" si="683"/>
        <v/>
      </c>
      <c r="AL1399" s="177" t="str">
        <f t="shared" si="684"/>
        <v/>
      </c>
      <c r="AM1399" s="13" t="str">
        <f>IF(AS1399="","",IF(R1399="Refreshment Beverage",ROUND(AS1399*Rates!K$19,4),ROUND(AO1399*(VLOOKUP(VALUE(Q1399),Rates!G$4:L$12,3,0)),4)))</f>
        <v/>
      </c>
      <c r="AN1399" s="183" t="str">
        <f>IF(AS1399="","",IF(R1399="Refreshment Beverage",AS1399*(Rates!J$19/100),MAX(AM1399,AB1399)))</f>
        <v/>
      </c>
      <c r="AO1399" s="186" t="str">
        <f t="shared" si="685"/>
        <v/>
      </c>
      <c r="AP1399" s="186" t="str">
        <f t="shared" si="686"/>
        <v/>
      </c>
      <c r="AQ1399" s="186" t="str">
        <f>IF(AS1399="","",IF(R1399="Refreshment Beverage",ROUND(SUM(VLOOKUP(Q:Q,Rates!G$15:L$19,3,0)*(AS1399-Y1399-Z1399-AA1399)),4),ROUND(SUM(Rates!$K$8*AS1399),4)))</f>
        <v/>
      </c>
      <c r="AR1399" s="184" t="str">
        <f t="shared" si="687"/>
        <v/>
      </c>
      <c r="AS1399" s="185" t="str">
        <f t="shared" si="688"/>
        <v/>
      </c>
      <c r="AT1399" s="177" t="str">
        <f t="shared" si="689"/>
        <v/>
      </c>
      <c r="AU1399" s="13" t="str">
        <f>IF(AX1399="","",IF(R1399="Refreshment Beverage",ROUND((BA1399-Y1399-Z1399-AA1399)*VLOOKUP(VALUE(Q1399),Rates!G$15:L$19,3,0),4),ROUND(AW1399*(VLOOKUP(VALUE(Q1399),Rates!G:L,3,0)),4)))</f>
        <v/>
      </c>
      <c r="AV1399" s="183" t="str">
        <f t="shared" si="690"/>
        <v/>
      </c>
      <c r="AW1399" s="186" t="str">
        <f t="shared" si="691"/>
        <v/>
      </c>
      <c r="AX1399" s="184" t="str">
        <f t="shared" si="692"/>
        <v/>
      </c>
      <c r="AY1399" s="186" t="str">
        <f>IF(AX1399="","",IF(R1399="Refreshment Beverage",ROUND(SUM(AX1399*Rates!K$19),4),ROUND(SUM(AX1399*(Rates!J$8/100)),4)))</f>
        <v/>
      </c>
      <c r="AZ1399" s="183" t="str">
        <f t="shared" si="693"/>
        <v/>
      </c>
      <c r="BA1399" s="185" t="str">
        <f t="shared" si="694"/>
        <v/>
      </c>
      <c r="BD1399" s="171"/>
      <c r="BE1399" s="171"/>
      <c r="BF1399" s="171"/>
      <c r="BG1399" s="171"/>
    </row>
    <row r="1400" spans="1:59" ht="15" customHeight="1" x14ac:dyDescent="0.3">
      <c r="A1400" s="172"/>
      <c r="B1400" s="172"/>
      <c r="C1400" s="172"/>
      <c r="D1400" s="173"/>
      <c r="E1400" s="173"/>
      <c r="F1400" s="173"/>
      <c r="G1400" s="173"/>
      <c r="H1400" s="173"/>
      <c r="I1400" s="174"/>
      <c r="J1400" s="175"/>
      <c r="K1400" s="176" t="str">
        <f t="shared" si="666"/>
        <v/>
      </c>
      <c r="L1400" s="177" t="str">
        <f t="shared" si="667"/>
        <v/>
      </c>
      <c r="M1400" s="178" t="str">
        <f t="shared" si="668"/>
        <v/>
      </c>
      <c r="N1400" s="44" t="str" cm="1">
        <f t="array" ref="N1400">IFERROR(IF(_xlfn.SINGLE(A:A)="","",IF(R1400="Beer",SUM(LOOKUP(2,1/(Rates!$B$3:$B$5&lt;=W1400)/(Rates!$C$3:$C$5&gt;=W1400),Rates!$D$3:$D$5)*(X1400/100)*W1400),IF(R1400="Refreshment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44" t="str">
        <f t="shared" si="669"/>
        <v/>
      </c>
      <c r="P1400" s="13"/>
      <c r="Q1400" s="179" t="str">
        <f t="shared" si="670"/>
        <v/>
      </c>
      <c r="R1400" s="180" t="str">
        <f t="shared" si="671"/>
        <v/>
      </c>
      <c r="S1400" s="13" t="str">
        <f>IF(A1400="","",IF(R1400="Refreshment Beverage",VLOOKUP(VALUE(Q1400),Rates!G$15:L$19,2,0),VLOOKUP(VALUE(Q1400),Rates!G$4:L$8,2,0)))</f>
        <v/>
      </c>
      <c r="T1400" s="13" t="str">
        <f t="shared" si="672"/>
        <v/>
      </c>
      <c r="U1400" s="181" t="str">
        <f t="shared" si="673"/>
        <v/>
      </c>
      <c r="V1400" s="13" t="str">
        <f t="shared" si="674"/>
        <v/>
      </c>
      <c r="W1400" s="13" t="str">
        <f t="shared" si="675"/>
        <v/>
      </c>
      <c r="X1400" s="182" t="str">
        <f t="shared" si="676"/>
        <v/>
      </c>
      <c r="Y1400" s="183" t="str">
        <f>IF(A:A="","",IF(R1400="Refreshment Beverage",VLOOKUP(Q1400,Rates!G$15:L$19,6,0)*W1400,VLOOKUP(Q1400,Rates!G$4:L$12,6,0)*W1400))</f>
        <v/>
      </c>
      <c r="Z1400" s="183" t="str">
        <f t="shared" si="677"/>
        <v/>
      </c>
      <c r="AA1400" s="17">
        <f t="shared" si="665"/>
        <v>0</v>
      </c>
      <c r="AB1400" s="177" t="str" cm="1">
        <f t="array" ref="AB1400">IF(_xlfn.SINGLE(A:A)="","",IF(R1400="Refreshment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177" t="str" cm="1">
        <f t="array" ref="AC1400">IF(_xlfn.SINGLE(A:A)="","",IF(R1400="Refreshment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68">
        <f>IFERROR(IF(OR(Q1400=1,Q1400=2,Q1400=3,Q1400=4),VLOOKUP(Q1400,Rates!$A$31:$B$34,2,0)*W1400,IF(V1400=1,VLOOKUP(U1400,'REB BEV MIN MKUP'!B:E,4,0),IF(V1400&gt;1,VLOOKUP(VALUE(W1400),'REB BEV MIN MKUP'!O:Q,3,0),0))),0)</f>
        <v>0</v>
      </c>
      <c r="AE1400" s="177" t="str">
        <f t="shared" si="678"/>
        <v/>
      </c>
      <c r="AF1400" s="13" t="str">
        <f t="shared" si="679"/>
        <v/>
      </c>
      <c r="AG1400" s="177" t="str">
        <f t="shared" si="680"/>
        <v/>
      </c>
      <c r="AH1400" s="184" t="str">
        <f t="shared" si="681"/>
        <v/>
      </c>
      <c r="AI1400" s="184" t="str">
        <f>IF(AE:AE="","",IF(R1400="Refreshment Beverage",AK1400*(Rates!J$19/100),ROUND(SUM(AH1400*(Rates!$J$8/100)),4)))</f>
        <v/>
      </c>
      <c r="AJ1400" s="183" t="str">
        <f t="shared" si="682"/>
        <v/>
      </c>
      <c r="AK1400" s="185" t="str">
        <f t="shared" si="683"/>
        <v/>
      </c>
      <c r="AL1400" s="177" t="str">
        <f t="shared" si="684"/>
        <v/>
      </c>
      <c r="AM1400" s="13" t="str">
        <f>IF(AS1400="","",IF(R1400="Refreshment Beverage",ROUND(AS1400*Rates!K$19,4),ROUND(AO1400*(VLOOKUP(VALUE(Q1400),Rates!G$4:L$12,3,0)),4)))</f>
        <v/>
      </c>
      <c r="AN1400" s="183" t="str">
        <f>IF(AS1400="","",IF(R1400="Refreshment Beverage",AS1400*(Rates!J$19/100),MAX(AM1400,AB1400)))</f>
        <v/>
      </c>
      <c r="AO1400" s="186" t="str">
        <f t="shared" si="685"/>
        <v/>
      </c>
      <c r="AP1400" s="186" t="str">
        <f t="shared" si="686"/>
        <v/>
      </c>
      <c r="AQ1400" s="186" t="str">
        <f>IF(AS1400="","",IF(R1400="Refreshment Beverage",ROUND(SUM(VLOOKUP(Q:Q,Rates!G$15:L$19,3,0)*(AS1400-Y1400-Z1400-AA1400)),4),ROUND(SUM(Rates!$K$8*AS1400),4)))</f>
        <v/>
      </c>
      <c r="AR1400" s="184" t="str">
        <f t="shared" si="687"/>
        <v/>
      </c>
      <c r="AS1400" s="185" t="str">
        <f t="shared" si="688"/>
        <v/>
      </c>
      <c r="AT1400" s="177" t="str">
        <f t="shared" si="689"/>
        <v/>
      </c>
      <c r="AU1400" s="13" t="str">
        <f>IF(AX1400="","",IF(R1400="Refreshment Beverage",ROUND((BA1400-Y1400-Z1400-AA1400)*VLOOKUP(VALUE(Q1400),Rates!G$15:L$19,3,0),4),ROUND(AW1400*(VLOOKUP(VALUE(Q1400),Rates!G:L,3,0)),4)))</f>
        <v/>
      </c>
      <c r="AV1400" s="183" t="str">
        <f t="shared" si="690"/>
        <v/>
      </c>
      <c r="AW1400" s="186" t="str">
        <f t="shared" si="691"/>
        <v/>
      </c>
      <c r="AX1400" s="184" t="str">
        <f t="shared" si="692"/>
        <v/>
      </c>
      <c r="AY1400" s="186" t="str">
        <f>IF(AX1400="","",IF(R1400="Refreshment Beverage",ROUND(SUM(AX1400*Rates!K$19),4),ROUND(SUM(AX1400*(Rates!J$8/100)),4)))</f>
        <v/>
      </c>
      <c r="AZ1400" s="183" t="str">
        <f t="shared" si="693"/>
        <v/>
      </c>
      <c r="BA1400" s="185" t="str">
        <f t="shared" si="694"/>
        <v/>
      </c>
      <c r="BD1400" s="171"/>
      <c r="BE1400" s="171"/>
      <c r="BF1400" s="171"/>
      <c r="BG1400" s="171"/>
    </row>
    <row r="1401" spans="1:59" ht="15" customHeight="1" x14ac:dyDescent="0.3">
      <c r="A1401" s="172"/>
      <c r="B1401" s="172"/>
      <c r="C1401" s="172"/>
      <c r="D1401" s="173"/>
      <c r="E1401" s="173"/>
      <c r="F1401" s="173"/>
      <c r="G1401" s="173"/>
      <c r="H1401" s="173"/>
      <c r="I1401" s="174"/>
      <c r="J1401" s="175"/>
      <c r="K1401" s="176" t="str">
        <f t="shared" si="666"/>
        <v/>
      </c>
      <c r="L1401" s="177" t="str">
        <f t="shared" si="667"/>
        <v/>
      </c>
      <c r="M1401" s="178" t="str">
        <f t="shared" si="668"/>
        <v/>
      </c>
      <c r="N1401" s="44" t="str" cm="1">
        <f t="array" ref="N1401">IFERROR(IF(_xlfn.SINGLE(A:A)="","",IF(R1401="Beer",SUM(LOOKUP(2,1/(Rates!$B$3:$B$5&lt;=W1401)/(Rates!$C$3:$C$5&gt;=W1401),Rates!$D$3:$D$5)*(X1401/100)*W1401),IF(R1401="Refreshment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44" t="str">
        <f t="shared" si="669"/>
        <v/>
      </c>
      <c r="P1401" s="13"/>
      <c r="Q1401" s="179" t="str">
        <f t="shared" si="670"/>
        <v/>
      </c>
      <c r="R1401" s="180" t="str">
        <f t="shared" si="671"/>
        <v/>
      </c>
      <c r="S1401" s="13" t="str">
        <f>IF(A1401="","",IF(R1401="Refreshment Beverage",VLOOKUP(VALUE(Q1401),Rates!G$15:L$19,2,0),VLOOKUP(VALUE(Q1401),Rates!G$4:L$8,2,0)))</f>
        <v/>
      </c>
      <c r="T1401" s="13" t="str">
        <f t="shared" si="672"/>
        <v/>
      </c>
      <c r="U1401" s="181" t="str">
        <f t="shared" si="673"/>
        <v/>
      </c>
      <c r="V1401" s="13" t="str">
        <f t="shared" si="674"/>
        <v/>
      </c>
      <c r="W1401" s="13" t="str">
        <f t="shared" si="675"/>
        <v/>
      </c>
      <c r="X1401" s="182" t="str">
        <f t="shared" si="676"/>
        <v/>
      </c>
      <c r="Y1401" s="183" t="str">
        <f>IF(A:A="","",IF(R1401="Refreshment Beverage",VLOOKUP(Q1401,Rates!G$15:L$19,6,0)*W1401,VLOOKUP(Q1401,Rates!G$4:L$12,6,0)*W1401))</f>
        <v/>
      </c>
      <c r="Z1401" s="183" t="str">
        <f t="shared" si="677"/>
        <v/>
      </c>
      <c r="AA1401" s="17">
        <f t="shared" si="665"/>
        <v>0</v>
      </c>
      <c r="AB1401" s="177" t="str" cm="1">
        <f t="array" ref="AB1401">IF(_xlfn.SINGLE(A:A)="","",IF(R1401="Refreshment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177" t="str" cm="1">
        <f t="array" ref="AC1401">IF(_xlfn.SINGLE(A:A)="","",IF(R1401="Refreshment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68">
        <f>IFERROR(IF(OR(Q1401=1,Q1401=2,Q1401=3,Q1401=4),VLOOKUP(Q1401,Rates!$A$31:$B$34,2,0)*W1401,IF(V1401=1,VLOOKUP(U1401,'REB BEV MIN MKUP'!B:E,4,0),IF(V1401&gt;1,VLOOKUP(VALUE(W1401),'REB BEV MIN MKUP'!O:Q,3,0),0))),0)</f>
        <v>0</v>
      </c>
      <c r="AE1401" s="177" t="str">
        <f t="shared" si="678"/>
        <v/>
      </c>
      <c r="AF1401" s="13" t="str">
        <f t="shared" si="679"/>
        <v/>
      </c>
      <c r="AG1401" s="177" t="str">
        <f t="shared" si="680"/>
        <v/>
      </c>
      <c r="AH1401" s="184" t="str">
        <f t="shared" si="681"/>
        <v/>
      </c>
      <c r="AI1401" s="184" t="str">
        <f>IF(AE:AE="","",IF(R1401="Refreshment Beverage",AK1401*(Rates!J$19/100),ROUND(SUM(AH1401*(Rates!$J$8/100)),4)))</f>
        <v/>
      </c>
      <c r="AJ1401" s="183" t="str">
        <f t="shared" si="682"/>
        <v/>
      </c>
      <c r="AK1401" s="185" t="str">
        <f t="shared" si="683"/>
        <v/>
      </c>
      <c r="AL1401" s="177" t="str">
        <f t="shared" si="684"/>
        <v/>
      </c>
      <c r="AM1401" s="13" t="str">
        <f>IF(AS1401="","",IF(R1401="Refreshment Beverage",ROUND(AS1401*Rates!K$19,4),ROUND(AO1401*(VLOOKUP(VALUE(Q1401),Rates!G$4:L$12,3,0)),4)))</f>
        <v/>
      </c>
      <c r="AN1401" s="183" t="str">
        <f>IF(AS1401="","",IF(R1401="Refreshment Beverage",AS1401*(Rates!J$19/100),MAX(AM1401,AB1401)))</f>
        <v/>
      </c>
      <c r="AO1401" s="186" t="str">
        <f t="shared" si="685"/>
        <v/>
      </c>
      <c r="AP1401" s="186" t="str">
        <f t="shared" si="686"/>
        <v/>
      </c>
      <c r="AQ1401" s="186" t="str">
        <f>IF(AS1401="","",IF(R1401="Refreshment Beverage",ROUND(SUM(VLOOKUP(Q:Q,Rates!G$15:L$19,3,0)*(AS1401-Y1401-Z1401-AA1401)),4),ROUND(SUM(Rates!$K$8*AS1401),4)))</f>
        <v/>
      </c>
      <c r="AR1401" s="184" t="str">
        <f t="shared" si="687"/>
        <v/>
      </c>
      <c r="AS1401" s="185" t="str">
        <f t="shared" si="688"/>
        <v/>
      </c>
      <c r="AT1401" s="177" t="str">
        <f t="shared" si="689"/>
        <v/>
      </c>
      <c r="AU1401" s="13" t="str">
        <f>IF(AX1401="","",IF(R1401="Refreshment Beverage",ROUND((BA1401-Y1401-Z1401-AA1401)*VLOOKUP(VALUE(Q1401),Rates!G$15:L$19,3,0),4),ROUND(AW1401*(VLOOKUP(VALUE(Q1401),Rates!G:L,3,0)),4)))</f>
        <v/>
      </c>
      <c r="AV1401" s="183" t="str">
        <f t="shared" si="690"/>
        <v/>
      </c>
      <c r="AW1401" s="186" t="str">
        <f t="shared" si="691"/>
        <v/>
      </c>
      <c r="AX1401" s="184" t="str">
        <f t="shared" si="692"/>
        <v/>
      </c>
      <c r="AY1401" s="186" t="str">
        <f>IF(AX1401="","",IF(R1401="Refreshment Beverage",ROUND(SUM(AX1401*Rates!K$19),4),ROUND(SUM(AX1401*(Rates!J$8/100)),4)))</f>
        <v/>
      </c>
      <c r="AZ1401" s="183" t="str">
        <f t="shared" si="693"/>
        <v/>
      </c>
      <c r="BA1401" s="185" t="str">
        <f t="shared" si="694"/>
        <v/>
      </c>
      <c r="BD1401" s="171"/>
      <c r="BE1401" s="171"/>
      <c r="BF1401" s="171"/>
      <c r="BG1401" s="171"/>
    </row>
    <row r="1402" spans="1:59" ht="15" customHeight="1" x14ac:dyDescent="0.3">
      <c r="A1402" s="172"/>
      <c r="B1402" s="172"/>
      <c r="C1402" s="172"/>
      <c r="D1402" s="173"/>
      <c r="E1402" s="173"/>
      <c r="F1402" s="173"/>
      <c r="G1402" s="173"/>
      <c r="H1402" s="173"/>
      <c r="I1402" s="174"/>
      <c r="J1402" s="175"/>
      <c r="K1402" s="176" t="str">
        <f t="shared" si="666"/>
        <v/>
      </c>
      <c r="L1402" s="177" t="str">
        <f t="shared" si="667"/>
        <v/>
      </c>
      <c r="M1402" s="178" t="str">
        <f t="shared" si="668"/>
        <v/>
      </c>
      <c r="N1402" s="44" t="str" cm="1">
        <f t="array" ref="N1402">IFERROR(IF(_xlfn.SINGLE(A:A)="","",IF(R1402="Beer",SUM(LOOKUP(2,1/(Rates!$B$3:$B$5&lt;=W1402)/(Rates!$C$3:$C$5&gt;=W1402),Rates!$D$3:$D$5)*(X1402/100)*W1402),IF(R1402="Refreshment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44" t="str">
        <f t="shared" si="669"/>
        <v/>
      </c>
      <c r="P1402" s="13"/>
      <c r="Q1402" s="179" t="str">
        <f t="shared" si="670"/>
        <v/>
      </c>
      <c r="R1402" s="180" t="str">
        <f t="shared" si="671"/>
        <v/>
      </c>
      <c r="S1402" s="13" t="str">
        <f>IF(A1402="","",IF(R1402="Refreshment Beverage",VLOOKUP(VALUE(Q1402),Rates!G$15:L$19,2,0),VLOOKUP(VALUE(Q1402),Rates!G$4:L$8,2,0)))</f>
        <v/>
      </c>
      <c r="T1402" s="13" t="str">
        <f t="shared" si="672"/>
        <v/>
      </c>
      <c r="U1402" s="181" t="str">
        <f t="shared" si="673"/>
        <v/>
      </c>
      <c r="V1402" s="13" t="str">
        <f t="shared" si="674"/>
        <v/>
      </c>
      <c r="W1402" s="13" t="str">
        <f t="shared" si="675"/>
        <v/>
      </c>
      <c r="X1402" s="182" t="str">
        <f t="shared" si="676"/>
        <v/>
      </c>
      <c r="Y1402" s="183" t="str">
        <f>IF(A:A="","",IF(R1402="Refreshment Beverage",VLOOKUP(Q1402,Rates!G$15:L$19,6,0)*W1402,VLOOKUP(Q1402,Rates!G$4:L$12,6,0)*W1402))</f>
        <v/>
      </c>
      <c r="Z1402" s="183" t="str">
        <f t="shared" si="677"/>
        <v/>
      </c>
      <c r="AA1402" s="17">
        <f t="shared" si="665"/>
        <v>0</v>
      </c>
      <c r="AB1402" s="177" t="str" cm="1">
        <f t="array" ref="AB1402">IF(_xlfn.SINGLE(A:A)="","",IF(R1402="Refreshment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177" t="str" cm="1">
        <f t="array" ref="AC1402">IF(_xlfn.SINGLE(A:A)="","",IF(R1402="Refreshment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68">
        <f>IFERROR(IF(OR(Q1402=1,Q1402=2,Q1402=3,Q1402=4),VLOOKUP(Q1402,Rates!$A$31:$B$34,2,0)*W1402,IF(V1402=1,VLOOKUP(U1402,'REB BEV MIN MKUP'!B:E,4,0),IF(V1402&gt;1,VLOOKUP(VALUE(W1402),'REB BEV MIN MKUP'!O:Q,3,0),0))),0)</f>
        <v>0</v>
      </c>
      <c r="AE1402" s="177" t="str">
        <f t="shared" si="678"/>
        <v/>
      </c>
      <c r="AF1402" s="13" t="str">
        <f t="shared" si="679"/>
        <v/>
      </c>
      <c r="AG1402" s="177" t="str">
        <f t="shared" si="680"/>
        <v/>
      </c>
      <c r="AH1402" s="184" t="str">
        <f t="shared" si="681"/>
        <v/>
      </c>
      <c r="AI1402" s="184" t="str">
        <f>IF(AE:AE="","",IF(R1402="Refreshment Beverage",AK1402*(Rates!J$19/100),ROUND(SUM(AH1402*(Rates!$J$8/100)),4)))</f>
        <v/>
      </c>
      <c r="AJ1402" s="183" t="str">
        <f t="shared" si="682"/>
        <v/>
      </c>
      <c r="AK1402" s="185" t="str">
        <f t="shared" si="683"/>
        <v/>
      </c>
      <c r="AL1402" s="177" t="str">
        <f t="shared" si="684"/>
        <v/>
      </c>
      <c r="AM1402" s="13" t="str">
        <f>IF(AS1402="","",IF(R1402="Refreshment Beverage",ROUND(AS1402*Rates!K$19,4),ROUND(AO1402*(VLOOKUP(VALUE(Q1402),Rates!G$4:L$12,3,0)),4)))</f>
        <v/>
      </c>
      <c r="AN1402" s="183" t="str">
        <f>IF(AS1402="","",IF(R1402="Refreshment Beverage",AS1402*(Rates!J$19/100),MAX(AM1402,AB1402)))</f>
        <v/>
      </c>
      <c r="AO1402" s="186" t="str">
        <f t="shared" si="685"/>
        <v/>
      </c>
      <c r="AP1402" s="186" t="str">
        <f t="shared" si="686"/>
        <v/>
      </c>
      <c r="AQ1402" s="186" t="str">
        <f>IF(AS1402="","",IF(R1402="Refreshment Beverage",ROUND(SUM(VLOOKUP(Q:Q,Rates!G$15:L$19,3,0)*(AS1402-Y1402-Z1402-AA1402)),4),ROUND(SUM(Rates!$K$8*AS1402),4)))</f>
        <v/>
      </c>
      <c r="AR1402" s="184" t="str">
        <f t="shared" si="687"/>
        <v/>
      </c>
      <c r="AS1402" s="185" t="str">
        <f t="shared" si="688"/>
        <v/>
      </c>
      <c r="AT1402" s="177" t="str">
        <f t="shared" si="689"/>
        <v/>
      </c>
      <c r="AU1402" s="13" t="str">
        <f>IF(AX1402="","",IF(R1402="Refreshment Beverage",ROUND((BA1402-Y1402-Z1402-AA1402)*VLOOKUP(VALUE(Q1402),Rates!G$15:L$19,3,0),4),ROUND(AW1402*(VLOOKUP(VALUE(Q1402),Rates!G:L,3,0)),4)))</f>
        <v/>
      </c>
      <c r="AV1402" s="183" t="str">
        <f t="shared" si="690"/>
        <v/>
      </c>
      <c r="AW1402" s="186" t="str">
        <f t="shared" si="691"/>
        <v/>
      </c>
      <c r="AX1402" s="184" t="str">
        <f t="shared" si="692"/>
        <v/>
      </c>
      <c r="AY1402" s="186" t="str">
        <f>IF(AX1402="","",IF(R1402="Refreshment Beverage",ROUND(SUM(AX1402*Rates!K$19),4),ROUND(SUM(AX1402*(Rates!J$8/100)),4)))</f>
        <v/>
      </c>
      <c r="AZ1402" s="183" t="str">
        <f t="shared" si="693"/>
        <v/>
      </c>
      <c r="BA1402" s="185" t="str">
        <f t="shared" si="694"/>
        <v/>
      </c>
      <c r="BD1402" s="171"/>
      <c r="BE1402" s="171"/>
      <c r="BF1402" s="171"/>
      <c r="BG1402" s="171"/>
    </row>
    <row r="1403" spans="1:59" ht="15" customHeight="1" x14ac:dyDescent="0.3">
      <c r="A1403" s="172"/>
      <c r="B1403" s="172"/>
      <c r="C1403" s="172"/>
      <c r="D1403" s="173"/>
      <c r="E1403" s="173"/>
      <c r="F1403" s="173"/>
      <c r="G1403" s="173"/>
      <c r="H1403" s="173"/>
      <c r="I1403" s="174"/>
      <c r="J1403" s="175"/>
      <c r="K1403" s="176" t="str">
        <f t="shared" si="666"/>
        <v/>
      </c>
      <c r="L1403" s="177" t="str">
        <f t="shared" si="667"/>
        <v/>
      </c>
      <c r="M1403" s="178" t="str">
        <f t="shared" si="668"/>
        <v/>
      </c>
      <c r="N1403" s="44" t="str" cm="1">
        <f t="array" ref="N1403">IFERROR(IF(_xlfn.SINGLE(A:A)="","",IF(R1403="Beer",SUM(LOOKUP(2,1/(Rates!$B$3:$B$5&lt;=W1403)/(Rates!$C$3:$C$5&gt;=W1403),Rates!$D$3:$D$5)*(X1403/100)*W1403),IF(R1403="Refreshment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44" t="str">
        <f t="shared" si="669"/>
        <v/>
      </c>
      <c r="P1403" s="13"/>
      <c r="Q1403" s="179" t="str">
        <f t="shared" si="670"/>
        <v/>
      </c>
      <c r="R1403" s="180" t="str">
        <f t="shared" si="671"/>
        <v/>
      </c>
      <c r="S1403" s="13" t="str">
        <f>IF(A1403="","",IF(R1403="Refreshment Beverage",VLOOKUP(VALUE(Q1403),Rates!G$15:L$19,2,0),VLOOKUP(VALUE(Q1403),Rates!G$4:L$8,2,0)))</f>
        <v/>
      </c>
      <c r="T1403" s="13" t="str">
        <f t="shared" si="672"/>
        <v/>
      </c>
      <c r="U1403" s="181" t="str">
        <f t="shared" si="673"/>
        <v/>
      </c>
      <c r="V1403" s="13" t="str">
        <f t="shared" si="674"/>
        <v/>
      </c>
      <c r="W1403" s="13" t="str">
        <f t="shared" si="675"/>
        <v/>
      </c>
      <c r="X1403" s="182" t="str">
        <f t="shared" si="676"/>
        <v/>
      </c>
      <c r="Y1403" s="183" t="str">
        <f>IF(A:A="","",IF(R1403="Refreshment Beverage",VLOOKUP(Q1403,Rates!G$15:L$19,6,0)*W1403,VLOOKUP(Q1403,Rates!G$4:L$12,6,0)*W1403))</f>
        <v/>
      </c>
      <c r="Z1403" s="183" t="str">
        <f t="shared" si="677"/>
        <v/>
      </c>
      <c r="AA1403" s="17">
        <f t="shared" si="665"/>
        <v>0</v>
      </c>
      <c r="AB1403" s="177" t="str" cm="1">
        <f t="array" ref="AB1403">IF(_xlfn.SINGLE(A:A)="","",IF(R1403="Refreshment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177" t="str" cm="1">
        <f t="array" ref="AC1403">IF(_xlfn.SINGLE(A:A)="","",IF(R1403="Refreshment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68">
        <f>IFERROR(IF(OR(Q1403=1,Q1403=2,Q1403=3,Q1403=4),VLOOKUP(Q1403,Rates!$A$31:$B$34,2,0)*W1403,IF(V1403=1,VLOOKUP(U1403,'REB BEV MIN MKUP'!B:E,4,0),IF(V1403&gt;1,VLOOKUP(VALUE(W1403),'REB BEV MIN MKUP'!O:Q,3,0),0))),0)</f>
        <v>0</v>
      </c>
      <c r="AE1403" s="177" t="str">
        <f t="shared" si="678"/>
        <v/>
      </c>
      <c r="AF1403" s="13" t="str">
        <f t="shared" si="679"/>
        <v/>
      </c>
      <c r="AG1403" s="177" t="str">
        <f t="shared" si="680"/>
        <v/>
      </c>
      <c r="AH1403" s="184" t="str">
        <f t="shared" si="681"/>
        <v/>
      </c>
      <c r="AI1403" s="184" t="str">
        <f>IF(AE:AE="","",IF(R1403="Refreshment Beverage",AK1403*(Rates!J$19/100),ROUND(SUM(AH1403*(Rates!$J$8/100)),4)))</f>
        <v/>
      </c>
      <c r="AJ1403" s="183" t="str">
        <f t="shared" si="682"/>
        <v/>
      </c>
      <c r="AK1403" s="185" t="str">
        <f t="shared" si="683"/>
        <v/>
      </c>
      <c r="AL1403" s="177" t="str">
        <f t="shared" si="684"/>
        <v/>
      </c>
      <c r="AM1403" s="13" t="str">
        <f>IF(AS1403="","",IF(R1403="Refreshment Beverage",ROUND(AS1403*Rates!K$19,4),ROUND(AO1403*(VLOOKUP(VALUE(Q1403),Rates!G$4:L$12,3,0)),4)))</f>
        <v/>
      </c>
      <c r="AN1403" s="183" t="str">
        <f>IF(AS1403="","",IF(R1403="Refreshment Beverage",AS1403*(Rates!J$19/100),MAX(AM1403,AB1403)))</f>
        <v/>
      </c>
      <c r="AO1403" s="186" t="str">
        <f t="shared" si="685"/>
        <v/>
      </c>
      <c r="AP1403" s="186" t="str">
        <f t="shared" si="686"/>
        <v/>
      </c>
      <c r="AQ1403" s="186" t="str">
        <f>IF(AS1403="","",IF(R1403="Refreshment Beverage",ROUND(SUM(VLOOKUP(Q:Q,Rates!G$15:L$19,3,0)*(AS1403-Y1403-Z1403-AA1403)),4),ROUND(SUM(Rates!$K$8*AS1403),4)))</f>
        <v/>
      </c>
      <c r="AR1403" s="184" t="str">
        <f t="shared" si="687"/>
        <v/>
      </c>
      <c r="AS1403" s="185" t="str">
        <f t="shared" si="688"/>
        <v/>
      </c>
      <c r="AT1403" s="177" t="str">
        <f t="shared" si="689"/>
        <v/>
      </c>
      <c r="AU1403" s="13" t="str">
        <f>IF(AX1403="","",IF(R1403="Refreshment Beverage",ROUND((BA1403-Y1403-Z1403-AA1403)*VLOOKUP(VALUE(Q1403),Rates!G$15:L$19,3,0),4),ROUND(AW1403*(VLOOKUP(VALUE(Q1403),Rates!G:L,3,0)),4)))</f>
        <v/>
      </c>
      <c r="AV1403" s="183" t="str">
        <f t="shared" si="690"/>
        <v/>
      </c>
      <c r="AW1403" s="186" t="str">
        <f t="shared" si="691"/>
        <v/>
      </c>
      <c r="AX1403" s="184" t="str">
        <f t="shared" si="692"/>
        <v/>
      </c>
      <c r="AY1403" s="186" t="str">
        <f>IF(AX1403="","",IF(R1403="Refreshment Beverage",ROUND(SUM(AX1403*Rates!K$19),4),ROUND(SUM(AX1403*(Rates!J$8/100)),4)))</f>
        <v/>
      </c>
      <c r="AZ1403" s="183" t="str">
        <f t="shared" si="693"/>
        <v/>
      </c>
      <c r="BA1403" s="185" t="str">
        <f t="shared" si="694"/>
        <v/>
      </c>
      <c r="BD1403" s="171"/>
      <c r="BE1403" s="171"/>
      <c r="BF1403" s="171"/>
      <c r="BG1403" s="171"/>
    </row>
    <row r="1404" spans="1:59" ht="15" customHeight="1" x14ac:dyDescent="0.3">
      <c r="A1404" s="172"/>
      <c r="B1404" s="172"/>
      <c r="C1404" s="172"/>
      <c r="D1404" s="173"/>
      <c r="E1404" s="173"/>
      <c r="F1404" s="173"/>
      <c r="G1404" s="173"/>
      <c r="H1404" s="173"/>
      <c r="I1404" s="174"/>
      <c r="J1404" s="175"/>
      <c r="K1404" s="176" t="str">
        <f t="shared" si="666"/>
        <v/>
      </c>
      <c r="L1404" s="177" t="str">
        <f t="shared" si="667"/>
        <v/>
      </c>
      <c r="M1404" s="178" t="str">
        <f t="shared" si="668"/>
        <v/>
      </c>
      <c r="N1404" s="44" t="str" cm="1">
        <f t="array" ref="N1404">IFERROR(IF(_xlfn.SINGLE(A:A)="","",IF(R1404="Beer",SUM(LOOKUP(2,1/(Rates!$B$3:$B$5&lt;=W1404)/(Rates!$C$3:$C$5&gt;=W1404),Rates!$D$3:$D$5)*(X1404/100)*W1404),IF(R1404="Refreshment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44" t="str">
        <f t="shared" si="669"/>
        <v/>
      </c>
      <c r="P1404" s="13"/>
      <c r="Q1404" s="179" t="str">
        <f t="shared" si="670"/>
        <v/>
      </c>
      <c r="R1404" s="180" t="str">
        <f t="shared" si="671"/>
        <v/>
      </c>
      <c r="S1404" s="13" t="str">
        <f>IF(A1404="","",IF(R1404="Refreshment Beverage",VLOOKUP(VALUE(Q1404),Rates!G$15:L$19,2,0),VLOOKUP(VALUE(Q1404),Rates!G$4:L$8,2,0)))</f>
        <v/>
      </c>
      <c r="T1404" s="13" t="str">
        <f t="shared" si="672"/>
        <v/>
      </c>
      <c r="U1404" s="181" t="str">
        <f t="shared" si="673"/>
        <v/>
      </c>
      <c r="V1404" s="13" t="str">
        <f t="shared" si="674"/>
        <v/>
      </c>
      <c r="W1404" s="13" t="str">
        <f t="shared" si="675"/>
        <v/>
      </c>
      <c r="X1404" s="182" t="str">
        <f t="shared" si="676"/>
        <v/>
      </c>
      <c r="Y1404" s="183" t="str">
        <f>IF(A:A="","",IF(R1404="Refreshment Beverage",VLOOKUP(Q1404,Rates!G$15:L$19,6,0)*W1404,VLOOKUP(Q1404,Rates!G$4:L$12,6,0)*W1404))</f>
        <v/>
      </c>
      <c r="Z1404" s="183" t="str">
        <f t="shared" si="677"/>
        <v/>
      </c>
      <c r="AA1404" s="17">
        <f t="shared" si="665"/>
        <v>0</v>
      </c>
      <c r="AB1404" s="177" t="str" cm="1">
        <f t="array" ref="AB1404">IF(_xlfn.SINGLE(A:A)="","",IF(R1404="Refreshment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177" t="str" cm="1">
        <f t="array" ref="AC1404">IF(_xlfn.SINGLE(A:A)="","",IF(R1404="Refreshment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68">
        <f>IFERROR(IF(OR(Q1404=1,Q1404=2,Q1404=3,Q1404=4),VLOOKUP(Q1404,Rates!$A$31:$B$34,2,0)*W1404,IF(V1404=1,VLOOKUP(U1404,'REB BEV MIN MKUP'!B:E,4,0),IF(V1404&gt;1,VLOOKUP(VALUE(W1404),'REB BEV MIN MKUP'!O:Q,3,0),0))),0)</f>
        <v>0</v>
      </c>
      <c r="AE1404" s="177" t="str">
        <f t="shared" si="678"/>
        <v/>
      </c>
      <c r="AF1404" s="13" t="str">
        <f t="shared" si="679"/>
        <v/>
      </c>
      <c r="AG1404" s="177" t="str">
        <f t="shared" si="680"/>
        <v/>
      </c>
      <c r="AH1404" s="184" t="str">
        <f t="shared" si="681"/>
        <v/>
      </c>
      <c r="AI1404" s="184" t="str">
        <f>IF(AE:AE="","",IF(R1404="Refreshment Beverage",AK1404*(Rates!J$19/100),ROUND(SUM(AH1404*(Rates!$J$8/100)),4)))</f>
        <v/>
      </c>
      <c r="AJ1404" s="183" t="str">
        <f t="shared" si="682"/>
        <v/>
      </c>
      <c r="AK1404" s="185" t="str">
        <f t="shared" si="683"/>
        <v/>
      </c>
      <c r="AL1404" s="177" t="str">
        <f t="shared" si="684"/>
        <v/>
      </c>
      <c r="AM1404" s="13" t="str">
        <f>IF(AS1404="","",IF(R1404="Refreshment Beverage",ROUND(AS1404*Rates!K$19,4),ROUND(AO1404*(VLOOKUP(VALUE(Q1404),Rates!G$4:L$12,3,0)),4)))</f>
        <v/>
      </c>
      <c r="AN1404" s="183" t="str">
        <f>IF(AS1404="","",IF(R1404="Refreshment Beverage",AS1404*(Rates!J$19/100),MAX(AM1404,AB1404)))</f>
        <v/>
      </c>
      <c r="AO1404" s="186" t="str">
        <f t="shared" si="685"/>
        <v/>
      </c>
      <c r="AP1404" s="186" t="str">
        <f t="shared" si="686"/>
        <v/>
      </c>
      <c r="AQ1404" s="186" t="str">
        <f>IF(AS1404="","",IF(R1404="Refreshment Beverage",ROUND(SUM(VLOOKUP(Q:Q,Rates!G$15:L$19,3,0)*(AS1404-Y1404-Z1404-AA1404)),4),ROUND(SUM(Rates!$K$8*AS1404),4)))</f>
        <v/>
      </c>
      <c r="AR1404" s="184" t="str">
        <f t="shared" si="687"/>
        <v/>
      </c>
      <c r="AS1404" s="185" t="str">
        <f t="shared" si="688"/>
        <v/>
      </c>
      <c r="AT1404" s="177" t="str">
        <f t="shared" si="689"/>
        <v/>
      </c>
      <c r="AU1404" s="13" t="str">
        <f>IF(AX1404="","",IF(R1404="Refreshment Beverage",ROUND((BA1404-Y1404-Z1404-AA1404)*VLOOKUP(VALUE(Q1404),Rates!G$15:L$19,3,0),4),ROUND(AW1404*(VLOOKUP(VALUE(Q1404),Rates!G:L,3,0)),4)))</f>
        <v/>
      </c>
      <c r="AV1404" s="183" t="str">
        <f t="shared" si="690"/>
        <v/>
      </c>
      <c r="AW1404" s="186" t="str">
        <f t="shared" si="691"/>
        <v/>
      </c>
      <c r="AX1404" s="184" t="str">
        <f t="shared" si="692"/>
        <v/>
      </c>
      <c r="AY1404" s="186" t="str">
        <f>IF(AX1404="","",IF(R1404="Refreshment Beverage",ROUND(SUM(AX1404*Rates!K$19),4),ROUND(SUM(AX1404*(Rates!J$8/100)),4)))</f>
        <v/>
      </c>
      <c r="AZ1404" s="183" t="str">
        <f t="shared" si="693"/>
        <v/>
      </c>
      <c r="BA1404" s="185" t="str">
        <f t="shared" si="694"/>
        <v/>
      </c>
      <c r="BD1404" s="171"/>
      <c r="BE1404" s="171"/>
      <c r="BF1404" s="171"/>
      <c r="BG1404" s="171"/>
    </row>
    <row r="1405" spans="1:59" ht="15" customHeight="1" x14ac:dyDescent="0.3">
      <c r="A1405" s="172"/>
      <c r="B1405" s="172"/>
      <c r="C1405" s="172"/>
      <c r="D1405" s="173"/>
      <c r="E1405" s="173"/>
      <c r="F1405" s="173"/>
      <c r="G1405" s="173"/>
      <c r="H1405" s="173"/>
      <c r="I1405" s="174"/>
      <c r="J1405" s="175"/>
      <c r="K1405" s="176" t="str">
        <f t="shared" si="666"/>
        <v/>
      </c>
      <c r="L1405" s="177" t="str">
        <f t="shared" si="667"/>
        <v/>
      </c>
      <c r="M1405" s="178" t="str">
        <f t="shared" si="668"/>
        <v/>
      </c>
      <c r="N1405" s="44" t="str" cm="1">
        <f t="array" ref="N1405">IFERROR(IF(_xlfn.SINGLE(A:A)="","",IF(R1405="Beer",SUM(LOOKUP(2,1/(Rates!$B$3:$B$5&lt;=W1405)/(Rates!$C$3:$C$5&gt;=W1405),Rates!$D$3:$D$5)*(X1405/100)*W1405),IF(R1405="Refreshment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44" t="str">
        <f t="shared" si="669"/>
        <v/>
      </c>
      <c r="P1405" s="13"/>
      <c r="Q1405" s="179" t="str">
        <f t="shared" si="670"/>
        <v/>
      </c>
      <c r="R1405" s="180" t="str">
        <f t="shared" si="671"/>
        <v/>
      </c>
      <c r="S1405" s="13" t="str">
        <f>IF(A1405="","",IF(R1405="Refreshment Beverage",VLOOKUP(VALUE(Q1405),Rates!G$15:L$19,2,0),VLOOKUP(VALUE(Q1405),Rates!G$4:L$8,2,0)))</f>
        <v/>
      </c>
      <c r="T1405" s="13" t="str">
        <f t="shared" si="672"/>
        <v/>
      </c>
      <c r="U1405" s="181" t="str">
        <f t="shared" si="673"/>
        <v/>
      </c>
      <c r="V1405" s="13" t="str">
        <f t="shared" si="674"/>
        <v/>
      </c>
      <c r="W1405" s="13" t="str">
        <f t="shared" si="675"/>
        <v/>
      </c>
      <c r="X1405" s="182" t="str">
        <f t="shared" si="676"/>
        <v/>
      </c>
      <c r="Y1405" s="183" t="str">
        <f>IF(A:A="","",IF(R1405="Refreshment Beverage",VLOOKUP(Q1405,Rates!G$15:L$19,6,0)*W1405,VLOOKUP(Q1405,Rates!G$4:L$12,6,0)*W1405))</f>
        <v/>
      </c>
      <c r="Z1405" s="183" t="str">
        <f t="shared" si="677"/>
        <v/>
      </c>
      <c r="AA1405" s="17">
        <f t="shared" si="665"/>
        <v>0</v>
      </c>
      <c r="AB1405" s="177" t="str" cm="1">
        <f t="array" ref="AB1405">IF(_xlfn.SINGLE(A:A)="","",IF(R1405="Refreshment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177" t="str" cm="1">
        <f t="array" ref="AC1405">IF(_xlfn.SINGLE(A:A)="","",IF(R1405="Refreshment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68">
        <f>IFERROR(IF(OR(Q1405=1,Q1405=2,Q1405=3,Q1405=4),VLOOKUP(Q1405,Rates!$A$31:$B$34,2,0)*W1405,IF(V1405=1,VLOOKUP(U1405,'REB BEV MIN MKUP'!B:E,4,0),IF(V1405&gt;1,VLOOKUP(VALUE(W1405),'REB BEV MIN MKUP'!O:Q,3,0),0))),0)</f>
        <v>0</v>
      </c>
      <c r="AE1405" s="177" t="str">
        <f t="shared" si="678"/>
        <v/>
      </c>
      <c r="AF1405" s="13" t="str">
        <f t="shared" si="679"/>
        <v/>
      </c>
      <c r="AG1405" s="177" t="str">
        <f t="shared" si="680"/>
        <v/>
      </c>
      <c r="AH1405" s="184" t="str">
        <f t="shared" si="681"/>
        <v/>
      </c>
      <c r="AI1405" s="184" t="str">
        <f>IF(AE:AE="","",IF(R1405="Refreshment Beverage",AK1405*(Rates!J$19/100),ROUND(SUM(AH1405*(Rates!$J$8/100)),4)))</f>
        <v/>
      </c>
      <c r="AJ1405" s="183" t="str">
        <f t="shared" si="682"/>
        <v/>
      </c>
      <c r="AK1405" s="185" t="str">
        <f t="shared" si="683"/>
        <v/>
      </c>
      <c r="AL1405" s="177" t="str">
        <f t="shared" si="684"/>
        <v/>
      </c>
      <c r="AM1405" s="13" t="str">
        <f>IF(AS1405="","",IF(R1405="Refreshment Beverage",ROUND(AS1405*Rates!K$19,4),ROUND(AO1405*(VLOOKUP(VALUE(Q1405),Rates!G$4:L$12,3,0)),4)))</f>
        <v/>
      </c>
      <c r="AN1405" s="183" t="str">
        <f>IF(AS1405="","",IF(R1405="Refreshment Beverage",AS1405*(Rates!J$19/100),MAX(AM1405,AB1405)))</f>
        <v/>
      </c>
      <c r="AO1405" s="186" t="str">
        <f t="shared" si="685"/>
        <v/>
      </c>
      <c r="AP1405" s="186" t="str">
        <f t="shared" si="686"/>
        <v/>
      </c>
      <c r="AQ1405" s="186" t="str">
        <f>IF(AS1405="","",IF(R1405="Refreshment Beverage",ROUND(SUM(VLOOKUP(Q:Q,Rates!G$15:L$19,3,0)*(AS1405-Y1405-Z1405-AA1405)),4),ROUND(SUM(Rates!$K$8*AS1405),4)))</f>
        <v/>
      </c>
      <c r="AR1405" s="184" t="str">
        <f t="shared" si="687"/>
        <v/>
      </c>
      <c r="AS1405" s="185" t="str">
        <f t="shared" si="688"/>
        <v/>
      </c>
      <c r="AT1405" s="177" t="str">
        <f t="shared" si="689"/>
        <v/>
      </c>
      <c r="AU1405" s="13" t="str">
        <f>IF(AX1405="","",IF(R1405="Refreshment Beverage",ROUND((BA1405-Y1405-Z1405-AA1405)*VLOOKUP(VALUE(Q1405),Rates!G$15:L$19,3,0),4),ROUND(AW1405*(VLOOKUP(VALUE(Q1405),Rates!G:L,3,0)),4)))</f>
        <v/>
      </c>
      <c r="AV1405" s="183" t="str">
        <f t="shared" si="690"/>
        <v/>
      </c>
      <c r="AW1405" s="186" t="str">
        <f t="shared" si="691"/>
        <v/>
      </c>
      <c r="AX1405" s="184" t="str">
        <f t="shared" si="692"/>
        <v/>
      </c>
      <c r="AY1405" s="186" t="str">
        <f>IF(AX1405="","",IF(R1405="Refreshment Beverage",ROUND(SUM(AX1405*Rates!K$19),4),ROUND(SUM(AX1405*(Rates!J$8/100)),4)))</f>
        <v/>
      </c>
      <c r="AZ1405" s="183" t="str">
        <f t="shared" si="693"/>
        <v/>
      </c>
      <c r="BA1405" s="185" t="str">
        <f t="shared" si="694"/>
        <v/>
      </c>
      <c r="BD1405" s="171"/>
      <c r="BE1405" s="171"/>
      <c r="BF1405" s="171"/>
      <c r="BG1405" s="171"/>
    </row>
    <row r="1406" spans="1:59" ht="15" customHeight="1" x14ac:dyDescent="0.3">
      <c r="A1406" s="172"/>
      <c r="B1406" s="172"/>
      <c r="C1406" s="172"/>
      <c r="D1406" s="173"/>
      <c r="E1406" s="173"/>
      <c r="F1406" s="173"/>
      <c r="G1406" s="173"/>
      <c r="H1406" s="173"/>
      <c r="I1406" s="174"/>
      <c r="J1406" s="175"/>
      <c r="K1406" s="176" t="str">
        <f t="shared" si="666"/>
        <v/>
      </c>
      <c r="L1406" s="177" t="str">
        <f t="shared" si="667"/>
        <v/>
      </c>
      <c r="M1406" s="178" t="str">
        <f t="shared" si="668"/>
        <v/>
      </c>
      <c r="N1406" s="44" t="str" cm="1">
        <f t="array" ref="N1406">IFERROR(IF(_xlfn.SINGLE(A:A)="","",IF(R1406="Beer",SUM(LOOKUP(2,1/(Rates!$B$3:$B$5&lt;=W1406)/(Rates!$C$3:$C$5&gt;=W1406),Rates!$D$3:$D$5)*(X1406/100)*W1406),IF(R1406="Refreshment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44" t="str">
        <f t="shared" si="669"/>
        <v/>
      </c>
      <c r="P1406" s="13"/>
      <c r="Q1406" s="179" t="str">
        <f t="shared" si="670"/>
        <v/>
      </c>
      <c r="R1406" s="180" t="str">
        <f t="shared" si="671"/>
        <v/>
      </c>
      <c r="S1406" s="13" t="str">
        <f>IF(A1406="","",IF(R1406="Refreshment Beverage",VLOOKUP(VALUE(Q1406),Rates!G$15:L$19,2,0),VLOOKUP(VALUE(Q1406),Rates!G$4:L$8,2,0)))</f>
        <v/>
      </c>
      <c r="T1406" s="13" t="str">
        <f t="shared" si="672"/>
        <v/>
      </c>
      <c r="U1406" s="181" t="str">
        <f t="shared" si="673"/>
        <v/>
      </c>
      <c r="V1406" s="13" t="str">
        <f t="shared" si="674"/>
        <v/>
      </c>
      <c r="W1406" s="13" t="str">
        <f t="shared" si="675"/>
        <v/>
      </c>
      <c r="X1406" s="182" t="str">
        <f t="shared" si="676"/>
        <v/>
      </c>
      <c r="Y1406" s="183" t="str">
        <f>IF(A:A="","",IF(R1406="Refreshment Beverage",VLOOKUP(Q1406,Rates!G$15:L$19,6,0)*W1406,VLOOKUP(Q1406,Rates!G$4:L$12,6,0)*W1406))</f>
        <v/>
      </c>
      <c r="Z1406" s="183" t="str">
        <f t="shared" si="677"/>
        <v/>
      </c>
      <c r="AA1406" s="17">
        <f t="shared" si="665"/>
        <v>0</v>
      </c>
      <c r="AB1406" s="177" t="str" cm="1">
        <f t="array" ref="AB1406">IF(_xlfn.SINGLE(A:A)="","",IF(R1406="Refreshment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177" t="str" cm="1">
        <f t="array" ref="AC1406">IF(_xlfn.SINGLE(A:A)="","",IF(R1406="Refreshment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68">
        <f>IFERROR(IF(OR(Q1406=1,Q1406=2,Q1406=3,Q1406=4),VLOOKUP(Q1406,Rates!$A$31:$B$34,2,0)*W1406,IF(V1406=1,VLOOKUP(U1406,'REB BEV MIN MKUP'!B:E,4,0),IF(V1406&gt;1,VLOOKUP(VALUE(W1406),'REB BEV MIN MKUP'!O:Q,3,0),0))),0)</f>
        <v>0</v>
      </c>
      <c r="AE1406" s="177" t="str">
        <f t="shared" si="678"/>
        <v/>
      </c>
      <c r="AF1406" s="13" t="str">
        <f t="shared" si="679"/>
        <v/>
      </c>
      <c r="AG1406" s="177" t="str">
        <f t="shared" si="680"/>
        <v/>
      </c>
      <c r="AH1406" s="184" t="str">
        <f t="shared" si="681"/>
        <v/>
      </c>
      <c r="AI1406" s="184" t="str">
        <f>IF(AE:AE="","",IF(R1406="Refreshment Beverage",AK1406*(Rates!J$19/100),ROUND(SUM(AH1406*(Rates!$J$8/100)),4)))</f>
        <v/>
      </c>
      <c r="AJ1406" s="183" t="str">
        <f t="shared" si="682"/>
        <v/>
      </c>
      <c r="AK1406" s="185" t="str">
        <f t="shared" si="683"/>
        <v/>
      </c>
      <c r="AL1406" s="177" t="str">
        <f t="shared" si="684"/>
        <v/>
      </c>
      <c r="AM1406" s="13" t="str">
        <f>IF(AS1406="","",IF(R1406="Refreshment Beverage",ROUND(AS1406*Rates!K$19,4),ROUND(AO1406*(VLOOKUP(VALUE(Q1406),Rates!G$4:L$12,3,0)),4)))</f>
        <v/>
      </c>
      <c r="AN1406" s="183" t="str">
        <f>IF(AS1406="","",IF(R1406="Refreshment Beverage",AS1406*(Rates!J$19/100),MAX(AM1406,AB1406)))</f>
        <v/>
      </c>
      <c r="AO1406" s="186" t="str">
        <f t="shared" si="685"/>
        <v/>
      </c>
      <c r="AP1406" s="186" t="str">
        <f t="shared" si="686"/>
        <v/>
      </c>
      <c r="AQ1406" s="186" t="str">
        <f>IF(AS1406="","",IF(R1406="Refreshment Beverage",ROUND(SUM(VLOOKUP(Q:Q,Rates!G$15:L$19,3,0)*(AS1406-Y1406-Z1406-AA1406)),4),ROUND(SUM(Rates!$K$8*AS1406),4)))</f>
        <v/>
      </c>
      <c r="AR1406" s="184" t="str">
        <f t="shared" si="687"/>
        <v/>
      </c>
      <c r="AS1406" s="185" t="str">
        <f t="shared" si="688"/>
        <v/>
      </c>
      <c r="AT1406" s="177" t="str">
        <f t="shared" si="689"/>
        <v/>
      </c>
      <c r="AU1406" s="13" t="str">
        <f>IF(AX1406="","",IF(R1406="Refreshment Beverage",ROUND((BA1406-Y1406-Z1406-AA1406)*VLOOKUP(VALUE(Q1406),Rates!G$15:L$19,3,0),4),ROUND(AW1406*(VLOOKUP(VALUE(Q1406),Rates!G:L,3,0)),4)))</f>
        <v/>
      </c>
      <c r="AV1406" s="183" t="str">
        <f t="shared" si="690"/>
        <v/>
      </c>
      <c r="AW1406" s="186" t="str">
        <f t="shared" si="691"/>
        <v/>
      </c>
      <c r="AX1406" s="184" t="str">
        <f t="shared" si="692"/>
        <v/>
      </c>
      <c r="AY1406" s="186" t="str">
        <f>IF(AX1406="","",IF(R1406="Refreshment Beverage",ROUND(SUM(AX1406*Rates!K$19),4),ROUND(SUM(AX1406*(Rates!J$8/100)),4)))</f>
        <v/>
      </c>
      <c r="AZ1406" s="183" t="str">
        <f t="shared" si="693"/>
        <v/>
      </c>
      <c r="BA1406" s="185" t="str">
        <f t="shared" si="694"/>
        <v/>
      </c>
      <c r="BD1406" s="171"/>
      <c r="BE1406" s="171"/>
      <c r="BF1406" s="171"/>
      <c r="BG1406" s="171"/>
    </row>
    <row r="1407" spans="1:59" ht="15" customHeight="1" x14ac:dyDescent="0.3">
      <c r="A1407" s="172"/>
      <c r="B1407" s="172"/>
      <c r="C1407" s="172"/>
      <c r="D1407" s="173"/>
      <c r="E1407" s="173"/>
      <c r="F1407" s="173"/>
      <c r="G1407" s="173"/>
      <c r="H1407" s="173"/>
      <c r="I1407" s="174"/>
      <c r="J1407" s="175"/>
      <c r="K1407" s="176" t="str">
        <f t="shared" si="666"/>
        <v/>
      </c>
      <c r="L1407" s="177" t="str">
        <f t="shared" si="667"/>
        <v/>
      </c>
      <c r="M1407" s="178" t="str">
        <f t="shared" si="668"/>
        <v/>
      </c>
      <c r="N1407" s="44" t="str" cm="1">
        <f t="array" ref="N1407">IFERROR(IF(_xlfn.SINGLE(A:A)="","",IF(R1407="Beer",SUM(LOOKUP(2,1/(Rates!$B$3:$B$5&lt;=W1407)/(Rates!$C$3:$C$5&gt;=W1407),Rates!$D$3:$D$5)*(X1407/100)*W1407),IF(R1407="Refreshment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44" t="str">
        <f t="shared" si="669"/>
        <v/>
      </c>
      <c r="P1407" s="13"/>
      <c r="Q1407" s="179" t="str">
        <f t="shared" si="670"/>
        <v/>
      </c>
      <c r="R1407" s="180" t="str">
        <f t="shared" si="671"/>
        <v/>
      </c>
      <c r="S1407" s="13" t="str">
        <f>IF(A1407="","",IF(R1407="Refreshment Beverage",VLOOKUP(VALUE(Q1407),Rates!G$15:L$19,2,0),VLOOKUP(VALUE(Q1407),Rates!G$4:L$8,2,0)))</f>
        <v/>
      </c>
      <c r="T1407" s="13" t="str">
        <f t="shared" si="672"/>
        <v/>
      </c>
      <c r="U1407" s="181" t="str">
        <f t="shared" si="673"/>
        <v/>
      </c>
      <c r="V1407" s="13" t="str">
        <f t="shared" si="674"/>
        <v/>
      </c>
      <c r="W1407" s="13" t="str">
        <f t="shared" si="675"/>
        <v/>
      </c>
      <c r="X1407" s="182" t="str">
        <f t="shared" si="676"/>
        <v/>
      </c>
      <c r="Y1407" s="183" t="str">
        <f>IF(A:A="","",IF(R1407="Refreshment Beverage",VLOOKUP(Q1407,Rates!G$15:L$19,6,0)*W1407,VLOOKUP(Q1407,Rates!G$4:L$12,6,0)*W1407))</f>
        <v/>
      </c>
      <c r="Z1407" s="183" t="str">
        <f t="shared" si="677"/>
        <v/>
      </c>
      <c r="AA1407" s="17">
        <f t="shared" si="665"/>
        <v>0</v>
      </c>
      <c r="AB1407" s="177" t="str" cm="1">
        <f t="array" ref="AB1407">IF(_xlfn.SINGLE(A:A)="","",IF(R1407="Refreshment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177" t="str" cm="1">
        <f t="array" ref="AC1407">IF(_xlfn.SINGLE(A:A)="","",IF(R1407="Refreshment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68">
        <f>IFERROR(IF(OR(Q1407=1,Q1407=2,Q1407=3,Q1407=4),VLOOKUP(Q1407,Rates!$A$31:$B$34,2,0)*W1407,IF(V1407=1,VLOOKUP(U1407,'REB BEV MIN MKUP'!B:E,4,0),IF(V1407&gt;1,VLOOKUP(VALUE(W1407),'REB BEV MIN MKUP'!O:Q,3,0),0))),0)</f>
        <v>0</v>
      </c>
      <c r="AE1407" s="177" t="str">
        <f t="shared" si="678"/>
        <v/>
      </c>
      <c r="AF1407" s="13" t="str">
        <f t="shared" si="679"/>
        <v/>
      </c>
      <c r="AG1407" s="177" t="str">
        <f t="shared" si="680"/>
        <v/>
      </c>
      <c r="AH1407" s="184" t="str">
        <f t="shared" si="681"/>
        <v/>
      </c>
      <c r="AI1407" s="184" t="str">
        <f>IF(AE:AE="","",IF(R1407="Refreshment Beverage",AK1407*(Rates!J$19/100),ROUND(SUM(AH1407*(Rates!$J$8/100)),4)))</f>
        <v/>
      </c>
      <c r="AJ1407" s="183" t="str">
        <f t="shared" si="682"/>
        <v/>
      </c>
      <c r="AK1407" s="185" t="str">
        <f t="shared" si="683"/>
        <v/>
      </c>
      <c r="AL1407" s="177" t="str">
        <f t="shared" si="684"/>
        <v/>
      </c>
      <c r="AM1407" s="13" t="str">
        <f>IF(AS1407="","",IF(R1407="Refreshment Beverage",ROUND(AS1407*Rates!K$19,4),ROUND(AO1407*(VLOOKUP(VALUE(Q1407),Rates!G$4:L$12,3,0)),4)))</f>
        <v/>
      </c>
      <c r="AN1407" s="183" t="str">
        <f>IF(AS1407="","",IF(R1407="Refreshment Beverage",AS1407*(Rates!J$19/100),MAX(AM1407,AB1407)))</f>
        <v/>
      </c>
      <c r="AO1407" s="186" t="str">
        <f t="shared" si="685"/>
        <v/>
      </c>
      <c r="AP1407" s="186" t="str">
        <f t="shared" si="686"/>
        <v/>
      </c>
      <c r="AQ1407" s="186" t="str">
        <f>IF(AS1407="","",IF(R1407="Refreshment Beverage",ROUND(SUM(VLOOKUP(Q:Q,Rates!G$15:L$19,3,0)*(AS1407-Y1407-Z1407-AA1407)),4),ROUND(SUM(Rates!$K$8*AS1407),4)))</f>
        <v/>
      </c>
      <c r="AR1407" s="184" t="str">
        <f t="shared" si="687"/>
        <v/>
      </c>
      <c r="AS1407" s="185" t="str">
        <f t="shared" si="688"/>
        <v/>
      </c>
      <c r="AT1407" s="177" t="str">
        <f t="shared" si="689"/>
        <v/>
      </c>
      <c r="AU1407" s="13" t="str">
        <f>IF(AX1407="","",IF(R1407="Refreshment Beverage",ROUND((BA1407-Y1407-Z1407-AA1407)*VLOOKUP(VALUE(Q1407),Rates!G$15:L$19,3,0),4),ROUND(AW1407*(VLOOKUP(VALUE(Q1407),Rates!G:L,3,0)),4)))</f>
        <v/>
      </c>
      <c r="AV1407" s="183" t="str">
        <f t="shared" si="690"/>
        <v/>
      </c>
      <c r="AW1407" s="186" t="str">
        <f t="shared" si="691"/>
        <v/>
      </c>
      <c r="AX1407" s="184" t="str">
        <f t="shared" si="692"/>
        <v/>
      </c>
      <c r="AY1407" s="186" t="str">
        <f>IF(AX1407="","",IF(R1407="Refreshment Beverage",ROUND(SUM(AX1407*Rates!K$19),4),ROUND(SUM(AX1407*(Rates!J$8/100)),4)))</f>
        <v/>
      </c>
      <c r="AZ1407" s="183" t="str">
        <f t="shared" si="693"/>
        <v/>
      </c>
      <c r="BA1407" s="185" t="str">
        <f t="shared" si="694"/>
        <v/>
      </c>
      <c r="BD1407" s="171"/>
      <c r="BE1407" s="171"/>
      <c r="BF1407" s="171"/>
      <c r="BG1407" s="171"/>
    </row>
    <row r="1408" spans="1:59" ht="15" customHeight="1" x14ac:dyDescent="0.3">
      <c r="A1408" s="172"/>
      <c r="B1408" s="172"/>
      <c r="C1408" s="172"/>
      <c r="D1408" s="173"/>
      <c r="E1408" s="173"/>
      <c r="F1408" s="173"/>
      <c r="G1408" s="173"/>
      <c r="H1408" s="173"/>
      <c r="I1408" s="174"/>
      <c r="J1408" s="175"/>
      <c r="K1408" s="176" t="str">
        <f t="shared" si="666"/>
        <v/>
      </c>
      <c r="L1408" s="177" t="str">
        <f t="shared" si="667"/>
        <v/>
      </c>
      <c r="M1408" s="178" t="str">
        <f t="shared" si="668"/>
        <v/>
      </c>
      <c r="N1408" s="44" t="str" cm="1">
        <f t="array" ref="N1408">IFERROR(IF(_xlfn.SINGLE(A:A)="","",IF(R1408="Beer",SUM(LOOKUP(2,1/(Rates!$B$3:$B$5&lt;=W1408)/(Rates!$C$3:$C$5&gt;=W1408),Rates!$D$3:$D$5)*(X1408/100)*W1408),IF(R1408="Refreshment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44" t="str">
        <f t="shared" si="669"/>
        <v/>
      </c>
      <c r="P1408" s="13"/>
      <c r="Q1408" s="179" t="str">
        <f t="shared" si="670"/>
        <v/>
      </c>
      <c r="R1408" s="180" t="str">
        <f t="shared" si="671"/>
        <v/>
      </c>
      <c r="S1408" s="13" t="str">
        <f>IF(A1408="","",IF(R1408="Refreshment Beverage",VLOOKUP(VALUE(Q1408),Rates!G$15:L$19,2,0),VLOOKUP(VALUE(Q1408),Rates!G$4:L$8,2,0)))</f>
        <v/>
      </c>
      <c r="T1408" s="13" t="str">
        <f t="shared" si="672"/>
        <v/>
      </c>
      <c r="U1408" s="181" t="str">
        <f t="shared" si="673"/>
        <v/>
      </c>
      <c r="V1408" s="13" t="str">
        <f t="shared" si="674"/>
        <v/>
      </c>
      <c r="W1408" s="13" t="str">
        <f t="shared" si="675"/>
        <v/>
      </c>
      <c r="X1408" s="182" t="str">
        <f t="shared" si="676"/>
        <v/>
      </c>
      <c r="Y1408" s="183" t="str">
        <f>IF(A:A="","",IF(R1408="Refreshment Beverage",VLOOKUP(Q1408,Rates!G$15:L$19,6,0)*W1408,VLOOKUP(Q1408,Rates!G$4:L$12,6,0)*W1408))</f>
        <v/>
      </c>
      <c r="Z1408" s="183" t="str">
        <f t="shared" si="677"/>
        <v/>
      </c>
      <c r="AA1408" s="17">
        <f t="shared" si="665"/>
        <v>0</v>
      </c>
      <c r="AB1408" s="177" t="str" cm="1">
        <f t="array" ref="AB1408">IF(_xlfn.SINGLE(A:A)="","",IF(R1408="Refreshment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177" t="str" cm="1">
        <f t="array" ref="AC1408">IF(_xlfn.SINGLE(A:A)="","",IF(R1408="Refreshment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68">
        <f>IFERROR(IF(OR(Q1408=1,Q1408=2,Q1408=3,Q1408=4),VLOOKUP(Q1408,Rates!$A$31:$B$34,2,0)*W1408,IF(V1408=1,VLOOKUP(U1408,'REB BEV MIN MKUP'!B:E,4,0),IF(V1408&gt;1,VLOOKUP(VALUE(W1408),'REB BEV MIN MKUP'!O:Q,3,0),0))),0)</f>
        <v>0</v>
      </c>
      <c r="AE1408" s="177" t="str">
        <f t="shared" si="678"/>
        <v/>
      </c>
      <c r="AF1408" s="13" t="str">
        <f t="shared" si="679"/>
        <v/>
      </c>
      <c r="AG1408" s="177" t="str">
        <f t="shared" si="680"/>
        <v/>
      </c>
      <c r="AH1408" s="184" t="str">
        <f t="shared" si="681"/>
        <v/>
      </c>
      <c r="AI1408" s="184" t="str">
        <f>IF(AE:AE="","",IF(R1408="Refreshment Beverage",AK1408*(Rates!J$19/100),ROUND(SUM(AH1408*(Rates!$J$8/100)),4)))</f>
        <v/>
      </c>
      <c r="AJ1408" s="183" t="str">
        <f t="shared" si="682"/>
        <v/>
      </c>
      <c r="AK1408" s="185" t="str">
        <f t="shared" si="683"/>
        <v/>
      </c>
      <c r="AL1408" s="177" t="str">
        <f t="shared" si="684"/>
        <v/>
      </c>
      <c r="AM1408" s="13" t="str">
        <f>IF(AS1408="","",IF(R1408="Refreshment Beverage",ROUND(AS1408*Rates!K$19,4),ROUND(AO1408*(VLOOKUP(VALUE(Q1408),Rates!G$4:L$12,3,0)),4)))</f>
        <v/>
      </c>
      <c r="AN1408" s="183" t="str">
        <f>IF(AS1408="","",IF(R1408="Refreshment Beverage",AS1408*(Rates!J$19/100),MAX(AM1408,AB1408)))</f>
        <v/>
      </c>
      <c r="AO1408" s="186" t="str">
        <f t="shared" si="685"/>
        <v/>
      </c>
      <c r="AP1408" s="186" t="str">
        <f t="shared" si="686"/>
        <v/>
      </c>
      <c r="AQ1408" s="186" t="str">
        <f>IF(AS1408="","",IF(R1408="Refreshment Beverage",ROUND(SUM(VLOOKUP(Q:Q,Rates!G$15:L$19,3,0)*(AS1408-Y1408-Z1408-AA1408)),4),ROUND(SUM(Rates!$K$8*AS1408),4)))</f>
        <v/>
      </c>
      <c r="AR1408" s="184" t="str">
        <f t="shared" si="687"/>
        <v/>
      </c>
      <c r="AS1408" s="185" t="str">
        <f t="shared" si="688"/>
        <v/>
      </c>
      <c r="AT1408" s="177" t="str">
        <f t="shared" si="689"/>
        <v/>
      </c>
      <c r="AU1408" s="13" t="str">
        <f>IF(AX1408="","",IF(R1408="Refreshment Beverage",ROUND((BA1408-Y1408-Z1408-AA1408)*VLOOKUP(VALUE(Q1408),Rates!G$15:L$19,3,0),4),ROUND(AW1408*(VLOOKUP(VALUE(Q1408),Rates!G:L,3,0)),4)))</f>
        <v/>
      </c>
      <c r="AV1408" s="183" t="str">
        <f t="shared" si="690"/>
        <v/>
      </c>
      <c r="AW1408" s="186" t="str">
        <f t="shared" si="691"/>
        <v/>
      </c>
      <c r="AX1408" s="184" t="str">
        <f t="shared" si="692"/>
        <v/>
      </c>
      <c r="AY1408" s="186" t="str">
        <f>IF(AX1408="","",IF(R1408="Refreshment Beverage",ROUND(SUM(AX1408*Rates!K$19),4),ROUND(SUM(AX1408*(Rates!J$8/100)),4)))</f>
        <v/>
      </c>
      <c r="AZ1408" s="183" t="str">
        <f t="shared" si="693"/>
        <v/>
      </c>
      <c r="BA1408" s="185" t="str">
        <f t="shared" si="694"/>
        <v/>
      </c>
      <c r="BD1408" s="171"/>
      <c r="BE1408" s="171"/>
      <c r="BF1408" s="171"/>
      <c r="BG1408" s="171"/>
    </row>
    <row r="1409" spans="1:59" ht="15" customHeight="1" x14ac:dyDescent="0.3">
      <c r="A1409" s="172"/>
      <c r="B1409" s="172"/>
      <c r="C1409" s="172"/>
      <c r="D1409" s="173"/>
      <c r="E1409" s="173"/>
      <c r="F1409" s="173"/>
      <c r="G1409" s="173"/>
      <c r="H1409" s="173"/>
      <c r="I1409" s="174"/>
      <c r="J1409" s="175"/>
      <c r="K1409" s="176" t="str">
        <f t="shared" si="666"/>
        <v/>
      </c>
      <c r="L1409" s="177" t="str">
        <f t="shared" si="667"/>
        <v/>
      </c>
      <c r="M1409" s="178" t="str">
        <f t="shared" si="668"/>
        <v/>
      </c>
      <c r="N1409" s="44" t="str" cm="1">
        <f t="array" ref="N1409">IFERROR(IF(_xlfn.SINGLE(A:A)="","",IF(R1409="Beer",SUM(LOOKUP(2,1/(Rates!$B$3:$B$5&lt;=W1409)/(Rates!$C$3:$C$5&gt;=W1409),Rates!$D$3:$D$5)*(X1409/100)*W1409),IF(R1409="Refreshment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44" t="str">
        <f t="shared" si="669"/>
        <v/>
      </c>
      <c r="P1409" s="13"/>
      <c r="Q1409" s="179" t="str">
        <f t="shared" si="670"/>
        <v/>
      </c>
      <c r="R1409" s="180" t="str">
        <f t="shared" si="671"/>
        <v/>
      </c>
      <c r="S1409" s="13" t="str">
        <f>IF(A1409="","",IF(R1409="Refreshment Beverage",VLOOKUP(VALUE(Q1409),Rates!G$15:L$19,2,0),VLOOKUP(VALUE(Q1409),Rates!G$4:L$8,2,0)))</f>
        <v/>
      </c>
      <c r="T1409" s="13" t="str">
        <f t="shared" si="672"/>
        <v/>
      </c>
      <c r="U1409" s="181" t="str">
        <f t="shared" si="673"/>
        <v/>
      </c>
      <c r="V1409" s="13" t="str">
        <f t="shared" si="674"/>
        <v/>
      </c>
      <c r="W1409" s="13" t="str">
        <f t="shared" si="675"/>
        <v/>
      </c>
      <c r="X1409" s="182" t="str">
        <f t="shared" si="676"/>
        <v/>
      </c>
      <c r="Y1409" s="183" t="str">
        <f>IF(A:A="","",IF(R1409="Refreshment Beverage",VLOOKUP(Q1409,Rates!G$15:L$19,6,0)*W1409,VLOOKUP(Q1409,Rates!G$4:L$12,6,0)*W1409))</f>
        <v/>
      </c>
      <c r="Z1409" s="183" t="str">
        <f t="shared" si="677"/>
        <v/>
      </c>
      <c r="AA1409" s="17">
        <f t="shared" si="665"/>
        <v>0</v>
      </c>
      <c r="AB1409" s="177" t="str" cm="1">
        <f t="array" ref="AB1409">IF(_xlfn.SINGLE(A:A)="","",IF(R1409="Refreshment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177" t="str" cm="1">
        <f t="array" ref="AC1409">IF(_xlfn.SINGLE(A:A)="","",IF(R1409="Refreshment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68">
        <f>IFERROR(IF(OR(Q1409=1,Q1409=2,Q1409=3,Q1409=4),VLOOKUP(Q1409,Rates!$A$31:$B$34,2,0)*W1409,IF(V1409=1,VLOOKUP(U1409,'REB BEV MIN MKUP'!B:E,4,0),IF(V1409&gt;1,VLOOKUP(VALUE(W1409),'REB BEV MIN MKUP'!O:Q,3,0),0))),0)</f>
        <v>0</v>
      </c>
      <c r="AE1409" s="177" t="str">
        <f t="shared" si="678"/>
        <v/>
      </c>
      <c r="AF1409" s="13" t="str">
        <f t="shared" si="679"/>
        <v/>
      </c>
      <c r="AG1409" s="177" t="str">
        <f t="shared" si="680"/>
        <v/>
      </c>
      <c r="AH1409" s="184" t="str">
        <f t="shared" si="681"/>
        <v/>
      </c>
      <c r="AI1409" s="184" t="str">
        <f>IF(AE:AE="","",IF(R1409="Refreshment Beverage",AK1409*(Rates!J$19/100),ROUND(SUM(AH1409*(Rates!$J$8/100)),4)))</f>
        <v/>
      </c>
      <c r="AJ1409" s="183" t="str">
        <f t="shared" si="682"/>
        <v/>
      </c>
      <c r="AK1409" s="185" t="str">
        <f t="shared" si="683"/>
        <v/>
      </c>
      <c r="AL1409" s="177" t="str">
        <f t="shared" si="684"/>
        <v/>
      </c>
      <c r="AM1409" s="13" t="str">
        <f>IF(AS1409="","",IF(R1409="Refreshment Beverage",ROUND(AS1409*Rates!K$19,4),ROUND(AO1409*(VLOOKUP(VALUE(Q1409),Rates!G$4:L$12,3,0)),4)))</f>
        <v/>
      </c>
      <c r="AN1409" s="183" t="str">
        <f>IF(AS1409="","",IF(R1409="Refreshment Beverage",AS1409*(Rates!J$19/100),MAX(AM1409,AB1409)))</f>
        <v/>
      </c>
      <c r="AO1409" s="186" t="str">
        <f t="shared" si="685"/>
        <v/>
      </c>
      <c r="AP1409" s="186" t="str">
        <f t="shared" si="686"/>
        <v/>
      </c>
      <c r="AQ1409" s="186" t="str">
        <f>IF(AS1409="","",IF(R1409="Refreshment Beverage",ROUND(SUM(VLOOKUP(Q:Q,Rates!G$15:L$19,3,0)*(AS1409-Y1409-Z1409-AA1409)),4),ROUND(SUM(Rates!$K$8*AS1409),4)))</f>
        <v/>
      </c>
      <c r="AR1409" s="184" t="str">
        <f t="shared" si="687"/>
        <v/>
      </c>
      <c r="AS1409" s="185" t="str">
        <f t="shared" si="688"/>
        <v/>
      </c>
      <c r="AT1409" s="177" t="str">
        <f t="shared" si="689"/>
        <v/>
      </c>
      <c r="AU1409" s="13" t="str">
        <f>IF(AX1409="","",IF(R1409="Refreshment Beverage",ROUND((BA1409-Y1409-Z1409-AA1409)*VLOOKUP(VALUE(Q1409),Rates!G$15:L$19,3,0),4),ROUND(AW1409*(VLOOKUP(VALUE(Q1409),Rates!G:L,3,0)),4)))</f>
        <v/>
      </c>
      <c r="AV1409" s="183" t="str">
        <f t="shared" si="690"/>
        <v/>
      </c>
      <c r="AW1409" s="186" t="str">
        <f t="shared" si="691"/>
        <v/>
      </c>
      <c r="AX1409" s="184" t="str">
        <f t="shared" si="692"/>
        <v/>
      </c>
      <c r="AY1409" s="186" t="str">
        <f>IF(AX1409="","",IF(R1409="Refreshment Beverage",ROUND(SUM(AX1409*Rates!K$19),4),ROUND(SUM(AX1409*(Rates!J$8/100)),4)))</f>
        <v/>
      </c>
      <c r="AZ1409" s="183" t="str">
        <f t="shared" si="693"/>
        <v/>
      </c>
      <c r="BA1409" s="185" t="str">
        <f t="shared" si="694"/>
        <v/>
      </c>
      <c r="BD1409" s="171"/>
      <c r="BE1409" s="171"/>
      <c r="BF1409" s="171"/>
      <c r="BG1409" s="171"/>
    </row>
    <row r="1410" spans="1:59" ht="15" customHeight="1" x14ac:dyDescent="0.3">
      <c r="A1410" s="172"/>
      <c r="B1410" s="172"/>
      <c r="C1410" s="172"/>
      <c r="D1410" s="173"/>
      <c r="E1410" s="173"/>
      <c r="F1410" s="173"/>
      <c r="G1410" s="173"/>
      <c r="H1410" s="173"/>
      <c r="I1410" s="174"/>
      <c r="J1410" s="175"/>
      <c r="K1410" s="176" t="str">
        <f t="shared" si="666"/>
        <v/>
      </c>
      <c r="L1410" s="177" t="str">
        <f t="shared" si="667"/>
        <v/>
      </c>
      <c r="M1410" s="178" t="str">
        <f t="shared" si="668"/>
        <v/>
      </c>
      <c r="N1410" s="44" t="str" cm="1">
        <f t="array" ref="N1410">IFERROR(IF(_xlfn.SINGLE(A:A)="","",IF(R1410="Beer",SUM(LOOKUP(2,1/(Rates!$B$3:$B$5&lt;=W1410)/(Rates!$C$3:$C$5&gt;=W1410),Rates!$D$3:$D$5)*(X1410/100)*W1410),IF(R1410="Refreshment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44" t="str">
        <f t="shared" si="669"/>
        <v/>
      </c>
      <c r="P1410" s="13"/>
      <c r="Q1410" s="179" t="str">
        <f t="shared" si="670"/>
        <v/>
      </c>
      <c r="R1410" s="180" t="str">
        <f t="shared" si="671"/>
        <v/>
      </c>
      <c r="S1410" s="13" t="str">
        <f>IF(A1410="","",IF(R1410="Refreshment Beverage",VLOOKUP(VALUE(Q1410),Rates!G$15:L$19,2,0),VLOOKUP(VALUE(Q1410),Rates!G$4:L$8,2,0)))</f>
        <v/>
      </c>
      <c r="T1410" s="13" t="str">
        <f t="shared" si="672"/>
        <v/>
      </c>
      <c r="U1410" s="181" t="str">
        <f t="shared" si="673"/>
        <v/>
      </c>
      <c r="V1410" s="13" t="str">
        <f t="shared" si="674"/>
        <v/>
      </c>
      <c r="W1410" s="13" t="str">
        <f t="shared" si="675"/>
        <v/>
      </c>
      <c r="X1410" s="182" t="str">
        <f t="shared" si="676"/>
        <v/>
      </c>
      <c r="Y1410" s="183" t="str">
        <f>IF(A:A="","",IF(R1410="Refreshment Beverage",VLOOKUP(Q1410,Rates!G$15:L$19,6,0)*W1410,VLOOKUP(Q1410,Rates!G$4:L$12,6,0)*W1410))</f>
        <v/>
      </c>
      <c r="Z1410" s="183" t="str">
        <f t="shared" si="677"/>
        <v/>
      </c>
      <c r="AA1410" s="17">
        <f t="shared" si="665"/>
        <v>0</v>
      </c>
      <c r="AB1410" s="177" t="str" cm="1">
        <f t="array" ref="AB1410">IF(_xlfn.SINGLE(A:A)="","",IF(R1410="Refreshment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177" t="str" cm="1">
        <f t="array" ref="AC1410">IF(_xlfn.SINGLE(A:A)="","",IF(R1410="Refreshment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68">
        <f>IFERROR(IF(OR(Q1410=1,Q1410=2,Q1410=3,Q1410=4),VLOOKUP(Q1410,Rates!$A$31:$B$34,2,0)*W1410,IF(V1410=1,VLOOKUP(U1410,'REB BEV MIN MKUP'!B:E,4,0),IF(V1410&gt;1,VLOOKUP(VALUE(W1410),'REB BEV MIN MKUP'!O:Q,3,0),0))),0)</f>
        <v>0</v>
      </c>
      <c r="AE1410" s="177" t="str">
        <f t="shared" si="678"/>
        <v/>
      </c>
      <c r="AF1410" s="13" t="str">
        <f t="shared" si="679"/>
        <v/>
      </c>
      <c r="AG1410" s="177" t="str">
        <f t="shared" si="680"/>
        <v/>
      </c>
      <c r="AH1410" s="184" t="str">
        <f t="shared" si="681"/>
        <v/>
      </c>
      <c r="AI1410" s="184" t="str">
        <f>IF(AE:AE="","",IF(R1410="Refreshment Beverage",AK1410*(Rates!J$19/100),ROUND(SUM(AH1410*(Rates!$J$8/100)),4)))</f>
        <v/>
      </c>
      <c r="AJ1410" s="183" t="str">
        <f t="shared" si="682"/>
        <v/>
      </c>
      <c r="AK1410" s="185" t="str">
        <f t="shared" si="683"/>
        <v/>
      </c>
      <c r="AL1410" s="177" t="str">
        <f t="shared" si="684"/>
        <v/>
      </c>
      <c r="AM1410" s="13" t="str">
        <f>IF(AS1410="","",IF(R1410="Refreshment Beverage",ROUND(AS1410*Rates!K$19,4),ROUND(AO1410*(VLOOKUP(VALUE(Q1410),Rates!G$4:L$12,3,0)),4)))</f>
        <v/>
      </c>
      <c r="AN1410" s="183" t="str">
        <f>IF(AS1410="","",IF(R1410="Refreshment Beverage",AS1410*(Rates!J$19/100),MAX(AM1410,AB1410)))</f>
        <v/>
      </c>
      <c r="AO1410" s="186" t="str">
        <f t="shared" si="685"/>
        <v/>
      </c>
      <c r="AP1410" s="186" t="str">
        <f t="shared" si="686"/>
        <v/>
      </c>
      <c r="AQ1410" s="186" t="str">
        <f>IF(AS1410="","",IF(R1410="Refreshment Beverage",ROUND(SUM(VLOOKUP(Q:Q,Rates!G$15:L$19,3,0)*(AS1410-Y1410-Z1410-AA1410)),4),ROUND(SUM(Rates!$K$8*AS1410),4)))</f>
        <v/>
      </c>
      <c r="AR1410" s="184" t="str">
        <f t="shared" si="687"/>
        <v/>
      </c>
      <c r="AS1410" s="185" t="str">
        <f t="shared" si="688"/>
        <v/>
      </c>
      <c r="AT1410" s="177" t="str">
        <f t="shared" si="689"/>
        <v/>
      </c>
      <c r="AU1410" s="13" t="str">
        <f>IF(AX1410="","",IF(R1410="Refreshment Beverage",ROUND((BA1410-Y1410-Z1410-AA1410)*VLOOKUP(VALUE(Q1410),Rates!G$15:L$19,3,0),4),ROUND(AW1410*(VLOOKUP(VALUE(Q1410),Rates!G:L,3,0)),4)))</f>
        <v/>
      </c>
      <c r="AV1410" s="183" t="str">
        <f t="shared" si="690"/>
        <v/>
      </c>
      <c r="AW1410" s="186" t="str">
        <f t="shared" si="691"/>
        <v/>
      </c>
      <c r="AX1410" s="184" t="str">
        <f t="shared" si="692"/>
        <v/>
      </c>
      <c r="AY1410" s="186" t="str">
        <f>IF(AX1410="","",IF(R1410="Refreshment Beverage",ROUND(SUM(AX1410*Rates!K$19),4),ROUND(SUM(AX1410*(Rates!J$8/100)),4)))</f>
        <v/>
      </c>
      <c r="AZ1410" s="183" t="str">
        <f t="shared" si="693"/>
        <v/>
      </c>
      <c r="BA1410" s="185" t="str">
        <f t="shared" si="694"/>
        <v/>
      </c>
      <c r="BD1410" s="171"/>
      <c r="BE1410" s="171"/>
      <c r="BF1410" s="171"/>
      <c r="BG1410" s="171"/>
    </row>
    <row r="1411" spans="1:59" ht="15" customHeight="1" x14ac:dyDescent="0.3">
      <c r="A1411" s="172"/>
      <c r="B1411" s="172"/>
      <c r="C1411" s="172"/>
      <c r="D1411" s="173"/>
      <c r="E1411" s="173"/>
      <c r="F1411" s="173"/>
      <c r="G1411" s="173"/>
      <c r="H1411" s="173"/>
      <c r="I1411" s="174"/>
      <c r="J1411" s="175"/>
      <c r="K1411" s="176" t="str">
        <f t="shared" si="666"/>
        <v/>
      </c>
      <c r="L1411" s="177" t="str">
        <f t="shared" si="667"/>
        <v/>
      </c>
      <c r="M1411" s="178" t="str">
        <f t="shared" si="668"/>
        <v/>
      </c>
      <c r="N1411" s="44" t="str" cm="1">
        <f t="array" ref="N1411">IFERROR(IF(_xlfn.SINGLE(A:A)="","",IF(R1411="Beer",SUM(LOOKUP(2,1/(Rates!$B$3:$B$5&lt;=W1411)/(Rates!$C$3:$C$5&gt;=W1411),Rates!$D$3:$D$5)*(X1411/100)*W1411),IF(R1411="Refreshment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44" t="str">
        <f t="shared" si="669"/>
        <v/>
      </c>
      <c r="P1411" s="13"/>
      <c r="Q1411" s="179" t="str">
        <f t="shared" si="670"/>
        <v/>
      </c>
      <c r="R1411" s="180" t="str">
        <f t="shared" si="671"/>
        <v/>
      </c>
      <c r="S1411" s="13" t="str">
        <f>IF(A1411="","",IF(R1411="Refreshment Beverage",VLOOKUP(VALUE(Q1411),Rates!G$15:L$19,2,0),VLOOKUP(VALUE(Q1411),Rates!G$4:L$8,2,0)))</f>
        <v/>
      </c>
      <c r="T1411" s="13" t="str">
        <f t="shared" si="672"/>
        <v/>
      </c>
      <c r="U1411" s="181" t="str">
        <f t="shared" si="673"/>
        <v/>
      </c>
      <c r="V1411" s="13" t="str">
        <f t="shared" si="674"/>
        <v/>
      </c>
      <c r="W1411" s="13" t="str">
        <f t="shared" si="675"/>
        <v/>
      </c>
      <c r="X1411" s="182" t="str">
        <f t="shared" si="676"/>
        <v/>
      </c>
      <c r="Y1411" s="183" t="str">
        <f>IF(A:A="","",IF(R1411="Refreshment Beverage",VLOOKUP(Q1411,Rates!G$15:L$19,6,0)*W1411,VLOOKUP(Q1411,Rates!G$4:L$12,6,0)*W1411))</f>
        <v/>
      </c>
      <c r="Z1411" s="183" t="str">
        <f t="shared" si="677"/>
        <v/>
      </c>
      <c r="AA1411" s="17">
        <f t="shared" si="665"/>
        <v>0</v>
      </c>
      <c r="AB1411" s="177" t="str" cm="1">
        <f t="array" ref="AB1411">IF(_xlfn.SINGLE(A:A)="","",IF(R1411="Refreshment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177" t="str" cm="1">
        <f t="array" ref="AC1411">IF(_xlfn.SINGLE(A:A)="","",IF(R1411="Refreshment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68">
        <f>IFERROR(IF(OR(Q1411=1,Q1411=2,Q1411=3,Q1411=4),VLOOKUP(Q1411,Rates!$A$31:$B$34,2,0)*W1411,IF(V1411=1,VLOOKUP(U1411,'REB BEV MIN MKUP'!B:E,4,0),IF(V1411&gt;1,VLOOKUP(VALUE(W1411),'REB BEV MIN MKUP'!O:Q,3,0),0))),0)</f>
        <v>0</v>
      </c>
      <c r="AE1411" s="177" t="str">
        <f t="shared" si="678"/>
        <v/>
      </c>
      <c r="AF1411" s="13" t="str">
        <f t="shared" si="679"/>
        <v/>
      </c>
      <c r="AG1411" s="177" t="str">
        <f t="shared" si="680"/>
        <v/>
      </c>
      <c r="AH1411" s="184" t="str">
        <f t="shared" si="681"/>
        <v/>
      </c>
      <c r="AI1411" s="184" t="str">
        <f>IF(AE:AE="","",IF(R1411="Refreshment Beverage",AK1411*(Rates!J$19/100),ROUND(SUM(AH1411*(Rates!$J$8/100)),4)))</f>
        <v/>
      </c>
      <c r="AJ1411" s="183" t="str">
        <f t="shared" si="682"/>
        <v/>
      </c>
      <c r="AK1411" s="185" t="str">
        <f t="shared" si="683"/>
        <v/>
      </c>
      <c r="AL1411" s="177" t="str">
        <f t="shared" si="684"/>
        <v/>
      </c>
      <c r="AM1411" s="13" t="str">
        <f>IF(AS1411="","",IF(R1411="Refreshment Beverage",ROUND(AS1411*Rates!K$19,4),ROUND(AO1411*(VLOOKUP(VALUE(Q1411),Rates!G$4:L$12,3,0)),4)))</f>
        <v/>
      </c>
      <c r="AN1411" s="183" t="str">
        <f>IF(AS1411="","",IF(R1411="Refreshment Beverage",AS1411*(Rates!J$19/100),MAX(AM1411,AB1411)))</f>
        <v/>
      </c>
      <c r="AO1411" s="186" t="str">
        <f t="shared" si="685"/>
        <v/>
      </c>
      <c r="AP1411" s="186" t="str">
        <f t="shared" si="686"/>
        <v/>
      </c>
      <c r="AQ1411" s="186" t="str">
        <f>IF(AS1411="","",IF(R1411="Refreshment Beverage",ROUND(SUM(VLOOKUP(Q:Q,Rates!G$15:L$19,3,0)*(AS1411-Y1411-Z1411-AA1411)),4),ROUND(SUM(Rates!$K$8*AS1411),4)))</f>
        <v/>
      </c>
      <c r="AR1411" s="184" t="str">
        <f t="shared" si="687"/>
        <v/>
      </c>
      <c r="AS1411" s="185" t="str">
        <f t="shared" si="688"/>
        <v/>
      </c>
      <c r="AT1411" s="177" t="str">
        <f t="shared" si="689"/>
        <v/>
      </c>
      <c r="AU1411" s="13" t="str">
        <f>IF(AX1411="","",IF(R1411="Refreshment Beverage",ROUND((BA1411-Y1411-Z1411-AA1411)*VLOOKUP(VALUE(Q1411),Rates!G$15:L$19,3,0),4),ROUND(AW1411*(VLOOKUP(VALUE(Q1411),Rates!G:L,3,0)),4)))</f>
        <v/>
      </c>
      <c r="AV1411" s="183" t="str">
        <f t="shared" si="690"/>
        <v/>
      </c>
      <c r="AW1411" s="186" t="str">
        <f t="shared" si="691"/>
        <v/>
      </c>
      <c r="AX1411" s="184" t="str">
        <f t="shared" si="692"/>
        <v/>
      </c>
      <c r="AY1411" s="186" t="str">
        <f>IF(AX1411="","",IF(R1411="Refreshment Beverage",ROUND(SUM(AX1411*Rates!K$19),4),ROUND(SUM(AX1411*(Rates!J$8/100)),4)))</f>
        <v/>
      </c>
      <c r="AZ1411" s="183" t="str">
        <f t="shared" si="693"/>
        <v/>
      </c>
      <c r="BA1411" s="185" t="str">
        <f t="shared" si="694"/>
        <v/>
      </c>
      <c r="BD1411" s="171"/>
      <c r="BE1411" s="171"/>
      <c r="BF1411" s="171"/>
      <c r="BG1411" s="171"/>
    </row>
    <row r="1412" spans="1:59" ht="15" customHeight="1" x14ac:dyDescent="0.3">
      <c r="A1412" s="172"/>
      <c r="B1412" s="172"/>
      <c r="C1412" s="172"/>
      <c r="D1412" s="173"/>
      <c r="E1412" s="173"/>
      <c r="F1412" s="173"/>
      <c r="G1412" s="173"/>
      <c r="H1412" s="173"/>
      <c r="I1412" s="174"/>
      <c r="J1412" s="175"/>
      <c r="K1412" s="176" t="str">
        <f t="shared" si="666"/>
        <v/>
      </c>
      <c r="L1412" s="177" t="str">
        <f t="shared" si="667"/>
        <v/>
      </c>
      <c r="M1412" s="178" t="str">
        <f t="shared" si="668"/>
        <v/>
      </c>
      <c r="N1412" s="44" t="str" cm="1">
        <f t="array" ref="N1412">IFERROR(IF(_xlfn.SINGLE(A:A)="","",IF(R1412="Beer",SUM(LOOKUP(2,1/(Rates!$B$3:$B$5&lt;=W1412)/(Rates!$C$3:$C$5&gt;=W1412),Rates!$D$3:$D$5)*(X1412/100)*W1412),IF(R1412="Refreshment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44" t="str">
        <f t="shared" si="669"/>
        <v/>
      </c>
      <c r="P1412" s="13"/>
      <c r="Q1412" s="179" t="str">
        <f t="shared" si="670"/>
        <v/>
      </c>
      <c r="R1412" s="180" t="str">
        <f t="shared" si="671"/>
        <v/>
      </c>
      <c r="S1412" s="13" t="str">
        <f>IF(A1412="","",IF(R1412="Refreshment Beverage",VLOOKUP(VALUE(Q1412),Rates!G$15:L$19,2,0),VLOOKUP(VALUE(Q1412),Rates!G$4:L$8,2,0)))</f>
        <v/>
      </c>
      <c r="T1412" s="13" t="str">
        <f t="shared" si="672"/>
        <v/>
      </c>
      <c r="U1412" s="181" t="str">
        <f t="shared" si="673"/>
        <v/>
      </c>
      <c r="V1412" s="13" t="str">
        <f t="shared" si="674"/>
        <v/>
      </c>
      <c r="W1412" s="13" t="str">
        <f t="shared" si="675"/>
        <v/>
      </c>
      <c r="X1412" s="182" t="str">
        <f t="shared" si="676"/>
        <v/>
      </c>
      <c r="Y1412" s="183" t="str">
        <f>IF(A:A="","",IF(R1412="Refreshment Beverage",VLOOKUP(Q1412,Rates!G$15:L$19,6,0)*W1412,VLOOKUP(Q1412,Rates!G$4:L$12,6,0)*W1412))</f>
        <v/>
      </c>
      <c r="Z1412" s="183" t="str">
        <f t="shared" si="677"/>
        <v/>
      </c>
      <c r="AA1412" s="17">
        <f t="shared" si="665"/>
        <v>0</v>
      </c>
      <c r="AB1412" s="177" t="str" cm="1">
        <f t="array" ref="AB1412">IF(_xlfn.SINGLE(A:A)="","",IF(R1412="Refreshment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177" t="str" cm="1">
        <f t="array" ref="AC1412">IF(_xlfn.SINGLE(A:A)="","",IF(R1412="Refreshment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68">
        <f>IFERROR(IF(OR(Q1412=1,Q1412=2,Q1412=3,Q1412=4),VLOOKUP(Q1412,Rates!$A$31:$B$34,2,0)*W1412,IF(V1412=1,VLOOKUP(U1412,'REB BEV MIN MKUP'!B:E,4,0),IF(V1412&gt;1,VLOOKUP(VALUE(W1412),'REB BEV MIN MKUP'!O:Q,3,0),0))),0)</f>
        <v>0</v>
      </c>
      <c r="AE1412" s="177" t="str">
        <f t="shared" si="678"/>
        <v/>
      </c>
      <c r="AF1412" s="13" t="str">
        <f t="shared" si="679"/>
        <v/>
      </c>
      <c r="AG1412" s="177" t="str">
        <f t="shared" si="680"/>
        <v/>
      </c>
      <c r="AH1412" s="184" t="str">
        <f t="shared" si="681"/>
        <v/>
      </c>
      <c r="AI1412" s="184" t="str">
        <f>IF(AE:AE="","",IF(R1412="Refreshment Beverage",AK1412*(Rates!J$19/100),ROUND(SUM(AH1412*(Rates!$J$8/100)),4)))</f>
        <v/>
      </c>
      <c r="AJ1412" s="183" t="str">
        <f t="shared" si="682"/>
        <v/>
      </c>
      <c r="AK1412" s="185" t="str">
        <f t="shared" si="683"/>
        <v/>
      </c>
      <c r="AL1412" s="177" t="str">
        <f t="shared" si="684"/>
        <v/>
      </c>
      <c r="AM1412" s="13" t="str">
        <f>IF(AS1412="","",IF(R1412="Refreshment Beverage",ROUND(AS1412*Rates!K$19,4),ROUND(AO1412*(VLOOKUP(VALUE(Q1412),Rates!G$4:L$12,3,0)),4)))</f>
        <v/>
      </c>
      <c r="AN1412" s="183" t="str">
        <f>IF(AS1412="","",IF(R1412="Refreshment Beverage",AS1412*(Rates!J$19/100),MAX(AM1412,AB1412)))</f>
        <v/>
      </c>
      <c r="AO1412" s="186" t="str">
        <f t="shared" si="685"/>
        <v/>
      </c>
      <c r="AP1412" s="186" t="str">
        <f t="shared" si="686"/>
        <v/>
      </c>
      <c r="AQ1412" s="186" t="str">
        <f>IF(AS1412="","",IF(R1412="Refreshment Beverage",ROUND(SUM(VLOOKUP(Q:Q,Rates!G$15:L$19,3,0)*(AS1412-Y1412-Z1412-AA1412)),4),ROUND(SUM(Rates!$K$8*AS1412),4)))</f>
        <v/>
      </c>
      <c r="AR1412" s="184" t="str">
        <f t="shared" si="687"/>
        <v/>
      </c>
      <c r="AS1412" s="185" t="str">
        <f t="shared" si="688"/>
        <v/>
      </c>
      <c r="AT1412" s="177" t="str">
        <f t="shared" si="689"/>
        <v/>
      </c>
      <c r="AU1412" s="13" t="str">
        <f>IF(AX1412="","",IF(R1412="Refreshment Beverage",ROUND((BA1412-Y1412-Z1412-AA1412)*VLOOKUP(VALUE(Q1412),Rates!G$15:L$19,3,0),4),ROUND(AW1412*(VLOOKUP(VALUE(Q1412),Rates!G:L,3,0)),4)))</f>
        <v/>
      </c>
      <c r="AV1412" s="183" t="str">
        <f t="shared" si="690"/>
        <v/>
      </c>
      <c r="AW1412" s="186" t="str">
        <f t="shared" si="691"/>
        <v/>
      </c>
      <c r="AX1412" s="184" t="str">
        <f t="shared" si="692"/>
        <v/>
      </c>
      <c r="AY1412" s="186" t="str">
        <f>IF(AX1412="","",IF(R1412="Refreshment Beverage",ROUND(SUM(AX1412*Rates!K$19),4),ROUND(SUM(AX1412*(Rates!J$8/100)),4)))</f>
        <v/>
      </c>
      <c r="AZ1412" s="183" t="str">
        <f t="shared" si="693"/>
        <v/>
      </c>
      <c r="BA1412" s="185" t="str">
        <f t="shared" si="694"/>
        <v/>
      </c>
      <c r="BD1412" s="171"/>
      <c r="BE1412" s="171"/>
      <c r="BF1412" s="171"/>
      <c r="BG1412" s="171"/>
    </row>
    <row r="1413" spans="1:59" ht="15" customHeight="1" x14ac:dyDescent="0.3">
      <c r="A1413" s="172"/>
      <c r="B1413" s="172"/>
      <c r="C1413" s="172"/>
      <c r="D1413" s="173"/>
      <c r="E1413" s="173"/>
      <c r="F1413" s="173"/>
      <c r="G1413" s="173"/>
      <c r="H1413" s="173"/>
      <c r="I1413" s="174"/>
      <c r="J1413" s="175"/>
      <c r="K1413" s="176" t="str">
        <f t="shared" si="666"/>
        <v/>
      </c>
      <c r="L1413" s="177" t="str">
        <f t="shared" si="667"/>
        <v/>
      </c>
      <c r="M1413" s="178" t="str">
        <f t="shared" si="668"/>
        <v/>
      </c>
      <c r="N1413" s="44" t="str" cm="1">
        <f t="array" ref="N1413">IFERROR(IF(_xlfn.SINGLE(A:A)="","",IF(R1413="Beer",SUM(LOOKUP(2,1/(Rates!$B$3:$B$5&lt;=W1413)/(Rates!$C$3:$C$5&gt;=W1413),Rates!$D$3:$D$5)*(X1413/100)*W1413),IF(R1413="Refreshment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44" t="str">
        <f t="shared" si="669"/>
        <v/>
      </c>
      <c r="P1413" s="13"/>
      <c r="Q1413" s="179" t="str">
        <f t="shared" si="670"/>
        <v/>
      </c>
      <c r="R1413" s="180" t="str">
        <f t="shared" si="671"/>
        <v/>
      </c>
      <c r="S1413" s="13" t="str">
        <f>IF(A1413="","",IF(R1413="Refreshment Beverage",VLOOKUP(VALUE(Q1413),Rates!G$15:L$19,2,0),VLOOKUP(VALUE(Q1413),Rates!G$4:L$8,2,0)))</f>
        <v/>
      </c>
      <c r="T1413" s="13" t="str">
        <f t="shared" si="672"/>
        <v/>
      </c>
      <c r="U1413" s="181" t="str">
        <f t="shared" si="673"/>
        <v/>
      </c>
      <c r="V1413" s="13" t="str">
        <f t="shared" si="674"/>
        <v/>
      </c>
      <c r="W1413" s="13" t="str">
        <f t="shared" si="675"/>
        <v/>
      </c>
      <c r="X1413" s="182" t="str">
        <f t="shared" si="676"/>
        <v/>
      </c>
      <c r="Y1413" s="183" t="str">
        <f>IF(A:A="","",IF(R1413="Refreshment Beverage",VLOOKUP(Q1413,Rates!G$15:L$19,6,0)*W1413,VLOOKUP(Q1413,Rates!G$4:L$12,6,0)*W1413))</f>
        <v/>
      </c>
      <c r="Z1413" s="183" t="str">
        <f t="shared" si="677"/>
        <v/>
      </c>
      <c r="AA1413" s="17">
        <f t="shared" si="665"/>
        <v>0</v>
      </c>
      <c r="AB1413" s="177" t="str" cm="1">
        <f t="array" ref="AB1413">IF(_xlfn.SINGLE(A:A)="","",IF(R1413="Refreshment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177" t="str" cm="1">
        <f t="array" ref="AC1413">IF(_xlfn.SINGLE(A:A)="","",IF(R1413="Refreshment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68">
        <f>IFERROR(IF(OR(Q1413=1,Q1413=2,Q1413=3,Q1413=4),VLOOKUP(Q1413,Rates!$A$31:$B$34,2,0)*W1413,IF(V1413=1,VLOOKUP(U1413,'REB BEV MIN MKUP'!B:E,4,0),IF(V1413&gt;1,VLOOKUP(VALUE(W1413),'REB BEV MIN MKUP'!O:Q,3,0),0))),0)</f>
        <v>0</v>
      </c>
      <c r="AE1413" s="177" t="str">
        <f t="shared" si="678"/>
        <v/>
      </c>
      <c r="AF1413" s="13" t="str">
        <f t="shared" si="679"/>
        <v/>
      </c>
      <c r="AG1413" s="177" t="str">
        <f t="shared" si="680"/>
        <v/>
      </c>
      <c r="AH1413" s="184" t="str">
        <f t="shared" si="681"/>
        <v/>
      </c>
      <c r="AI1413" s="184" t="str">
        <f>IF(AE:AE="","",IF(R1413="Refreshment Beverage",AK1413*(Rates!J$19/100),ROUND(SUM(AH1413*(Rates!$J$8/100)),4)))</f>
        <v/>
      </c>
      <c r="AJ1413" s="183" t="str">
        <f t="shared" si="682"/>
        <v/>
      </c>
      <c r="AK1413" s="185" t="str">
        <f t="shared" si="683"/>
        <v/>
      </c>
      <c r="AL1413" s="177" t="str">
        <f t="shared" si="684"/>
        <v/>
      </c>
      <c r="AM1413" s="13" t="str">
        <f>IF(AS1413="","",IF(R1413="Refreshment Beverage",ROUND(AS1413*Rates!K$19,4),ROUND(AO1413*(VLOOKUP(VALUE(Q1413),Rates!G$4:L$12,3,0)),4)))</f>
        <v/>
      </c>
      <c r="AN1413" s="183" t="str">
        <f>IF(AS1413="","",IF(R1413="Refreshment Beverage",AS1413*(Rates!J$19/100),MAX(AM1413,AB1413)))</f>
        <v/>
      </c>
      <c r="AO1413" s="186" t="str">
        <f t="shared" si="685"/>
        <v/>
      </c>
      <c r="AP1413" s="186" t="str">
        <f t="shared" si="686"/>
        <v/>
      </c>
      <c r="AQ1413" s="186" t="str">
        <f>IF(AS1413="","",IF(R1413="Refreshment Beverage",ROUND(SUM(VLOOKUP(Q:Q,Rates!G$15:L$19,3,0)*(AS1413-Y1413-Z1413-AA1413)),4),ROUND(SUM(Rates!$K$8*AS1413),4)))</f>
        <v/>
      </c>
      <c r="AR1413" s="184" t="str">
        <f t="shared" si="687"/>
        <v/>
      </c>
      <c r="AS1413" s="185" t="str">
        <f t="shared" si="688"/>
        <v/>
      </c>
      <c r="AT1413" s="177" t="str">
        <f t="shared" si="689"/>
        <v/>
      </c>
      <c r="AU1413" s="13" t="str">
        <f>IF(AX1413="","",IF(R1413="Refreshment Beverage",ROUND((BA1413-Y1413-Z1413-AA1413)*VLOOKUP(VALUE(Q1413),Rates!G$15:L$19,3,0),4),ROUND(AW1413*(VLOOKUP(VALUE(Q1413),Rates!G:L,3,0)),4)))</f>
        <v/>
      </c>
      <c r="AV1413" s="183" t="str">
        <f t="shared" si="690"/>
        <v/>
      </c>
      <c r="AW1413" s="186" t="str">
        <f t="shared" si="691"/>
        <v/>
      </c>
      <c r="AX1413" s="184" t="str">
        <f t="shared" si="692"/>
        <v/>
      </c>
      <c r="AY1413" s="186" t="str">
        <f>IF(AX1413="","",IF(R1413="Refreshment Beverage",ROUND(SUM(AX1413*Rates!K$19),4),ROUND(SUM(AX1413*(Rates!J$8/100)),4)))</f>
        <v/>
      </c>
      <c r="AZ1413" s="183" t="str">
        <f t="shared" si="693"/>
        <v/>
      </c>
      <c r="BA1413" s="185" t="str">
        <f t="shared" si="694"/>
        <v/>
      </c>
      <c r="BD1413" s="171"/>
      <c r="BE1413" s="171"/>
      <c r="BF1413" s="171"/>
      <c r="BG1413" s="171"/>
    </row>
    <row r="1414" spans="1:59" ht="15" customHeight="1" x14ac:dyDescent="0.3">
      <c r="A1414" s="172"/>
      <c r="B1414" s="172"/>
      <c r="C1414" s="172"/>
      <c r="D1414" s="173"/>
      <c r="E1414" s="173"/>
      <c r="F1414" s="173"/>
      <c r="G1414" s="173"/>
      <c r="H1414" s="173"/>
      <c r="I1414" s="174"/>
      <c r="J1414" s="175"/>
      <c r="K1414" s="176" t="str">
        <f t="shared" si="666"/>
        <v/>
      </c>
      <c r="L1414" s="177" t="str">
        <f t="shared" si="667"/>
        <v/>
      </c>
      <c r="M1414" s="178" t="str">
        <f t="shared" si="668"/>
        <v/>
      </c>
      <c r="N1414" s="44" t="str" cm="1">
        <f t="array" ref="N1414">IFERROR(IF(_xlfn.SINGLE(A:A)="","",IF(R1414="Beer",SUM(LOOKUP(2,1/(Rates!$B$3:$B$5&lt;=W1414)/(Rates!$C$3:$C$5&gt;=W1414),Rates!$D$3:$D$5)*(X1414/100)*W1414),IF(R1414="Refreshment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44" t="str">
        <f t="shared" si="669"/>
        <v/>
      </c>
      <c r="P1414" s="13"/>
      <c r="Q1414" s="179" t="str">
        <f t="shared" si="670"/>
        <v/>
      </c>
      <c r="R1414" s="180" t="str">
        <f t="shared" si="671"/>
        <v/>
      </c>
      <c r="S1414" s="13" t="str">
        <f>IF(A1414="","",IF(R1414="Refreshment Beverage",VLOOKUP(VALUE(Q1414),Rates!G$15:L$19,2,0),VLOOKUP(VALUE(Q1414),Rates!G$4:L$8,2,0)))</f>
        <v/>
      </c>
      <c r="T1414" s="13" t="str">
        <f t="shared" si="672"/>
        <v/>
      </c>
      <c r="U1414" s="181" t="str">
        <f t="shared" si="673"/>
        <v/>
      </c>
      <c r="V1414" s="13" t="str">
        <f t="shared" si="674"/>
        <v/>
      </c>
      <c r="W1414" s="13" t="str">
        <f t="shared" si="675"/>
        <v/>
      </c>
      <c r="X1414" s="182" t="str">
        <f t="shared" si="676"/>
        <v/>
      </c>
      <c r="Y1414" s="183" t="str">
        <f>IF(A:A="","",IF(R1414="Refreshment Beverage",VLOOKUP(Q1414,Rates!G$15:L$19,6,0)*W1414,VLOOKUP(Q1414,Rates!G$4:L$12,6,0)*W1414))</f>
        <v/>
      </c>
      <c r="Z1414" s="183" t="str">
        <f t="shared" si="677"/>
        <v/>
      </c>
      <c r="AA1414" s="17">
        <f t="shared" si="665"/>
        <v>0</v>
      </c>
      <c r="AB1414" s="177" t="str" cm="1">
        <f t="array" ref="AB1414">IF(_xlfn.SINGLE(A:A)="","",IF(R1414="Refreshment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177" t="str" cm="1">
        <f t="array" ref="AC1414">IF(_xlfn.SINGLE(A:A)="","",IF(R1414="Refreshment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68">
        <f>IFERROR(IF(OR(Q1414=1,Q1414=2,Q1414=3,Q1414=4),VLOOKUP(Q1414,Rates!$A$31:$B$34,2,0)*W1414,IF(V1414=1,VLOOKUP(U1414,'REB BEV MIN MKUP'!B:E,4,0),IF(V1414&gt;1,VLOOKUP(VALUE(W1414),'REB BEV MIN MKUP'!O:Q,3,0),0))),0)</f>
        <v>0</v>
      </c>
      <c r="AE1414" s="177" t="str">
        <f t="shared" si="678"/>
        <v/>
      </c>
      <c r="AF1414" s="13" t="str">
        <f t="shared" si="679"/>
        <v/>
      </c>
      <c r="AG1414" s="177" t="str">
        <f t="shared" si="680"/>
        <v/>
      </c>
      <c r="AH1414" s="184" t="str">
        <f t="shared" si="681"/>
        <v/>
      </c>
      <c r="AI1414" s="184" t="str">
        <f>IF(AE:AE="","",IF(R1414="Refreshment Beverage",AK1414*(Rates!J$19/100),ROUND(SUM(AH1414*(Rates!$J$8/100)),4)))</f>
        <v/>
      </c>
      <c r="AJ1414" s="183" t="str">
        <f t="shared" si="682"/>
        <v/>
      </c>
      <c r="AK1414" s="185" t="str">
        <f t="shared" si="683"/>
        <v/>
      </c>
      <c r="AL1414" s="177" t="str">
        <f t="shared" si="684"/>
        <v/>
      </c>
      <c r="AM1414" s="13" t="str">
        <f>IF(AS1414="","",IF(R1414="Refreshment Beverage",ROUND(AS1414*Rates!K$19,4),ROUND(AO1414*(VLOOKUP(VALUE(Q1414),Rates!G$4:L$12,3,0)),4)))</f>
        <v/>
      </c>
      <c r="AN1414" s="183" t="str">
        <f>IF(AS1414="","",IF(R1414="Refreshment Beverage",AS1414*(Rates!J$19/100),MAX(AM1414,AB1414)))</f>
        <v/>
      </c>
      <c r="AO1414" s="186" t="str">
        <f t="shared" si="685"/>
        <v/>
      </c>
      <c r="AP1414" s="186" t="str">
        <f t="shared" si="686"/>
        <v/>
      </c>
      <c r="AQ1414" s="186" t="str">
        <f>IF(AS1414="","",IF(R1414="Refreshment Beverage",ROUND(SUM(VLOOKUP(Q:Q,Rates!G$15:L$19,3,0)*(AS1414-Y1414-Z1414-AA1414)),4),ROUND(SUM(Rates!$K$8*AS1414),4)))</f>
        <v/>
      </c>
      <c r="AR1414" s="184" t="str">
        <f t="shared" si="687"/>
        <v/>
      </c>
      <c r="AS1414" s="185" t="str">
        <f t="shared" si="688"/>
        <v/>
      </c>
      <c r="AT1414" s="177" t="str">
        <f t="shared" si="689"/>
        <v/>
      </c>
      <c r="AU1414" s="13" t="str">
        <f>IF(AX1414="","",IF(R1414="Refreshment Beverage",ROUND((BA1414-Y1414-Z1414-AA1414)*VLOOKUP(VALUE(Q1414),Rates!G$15:L$19,3,0),4),ROUND(AW1414*(VLOOKUP(VALUE(Q1414),Rates!G:L,3,0)),4)))</f>
        <v/>
      </c>
      <c r="AV1414" s="183" t="str">
        <f t="shared" si="690"/>
        <v/>
      </c>
      <c r="AW1414" s="186" t="str">
        <f t="shared" si="691"/>
        <v/>
      </c>
      <c r="AX1414" s="184" t="str">
        <f t="shared" si="692"/>
        <v/>
      </c>
      <c r="AY1414" s="186" t="str">
        <f>IF(AX1414="","",IF(R1414="Refreshment Beverage",ROUND(SUM(AX1414*Rates!K$19),4),ROUND(SUM(AX1414*(Rates!J$8/100)),4)))</f>
        <v/>
      </c>
      <c r="AZ1414" s="183" t="str">
        <f t="shared" si="693"/>
        <v/>
      </c>
      <c r="BA1414" s="185" t="str">
        <f t="shared" si="694"/>
        <v/>
      </c>
      <c r="BD1414" s="171"/>
      <c r="BE1414" s="171"/>
      <c r="BF1414" s="171"/>
      <c r="BG1414" s="171"/>
    </row>
    <row r="1415" spans="1:59" ht="15" customHeight="1" x14ac:dyDescent="0.3">
      <c r="A1415" s="172"/>
      <c r="B1415" s="172"/>
      <c r="C1415" s="172"/>
      <c r="D1415" s="173"/>
      <c r="E1415" s="173"/>
      <c r="F1415" s="173"/>
      <c r="G1415" s="173"/>
      <c r="H1415" s="173"/>
      <c r="I1415" s="174"/>
      <c r="J1415" s="175"/>
      <c r="K1415" s="176" t="str">
        <f t="shared" si="666"/>
        <v/>
      </c>
      <c r="L1415" s="177" t="str">
        <f t="shared" si="667"/>
        <v/>
      </c>
      <c r="M1415" s="178" t="str">
        <f t="shared" si="668"/>
        <v/>
      </c>
      <c r="N1415" s="44" t="str" cm="1">
        <f t="array" ref="N1415">IFERROR(IF(_xlfn.SINGLE(A:A)="","",IF(R1415="Beer",SUM(LOOKUP(2,1/(Rates!$B$3:$B$5&lt;=W1415)/(Rates!$C$3:$C$5&gt;=W1415),Rates!$D$3:$D$5)*(X1415/100)*W1415),IF(R1415="Refreshment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44" t="str">
        <f t="shared" si="669"/>
        <v/>
      </c>
      <c r="P1415" s="13"/>
      <c r="Q1415" s="179" t="str">
        <f t="shared" si="670"/>
        <v/>
      </c>
      <c r="R1415" s="180" t="str">
        <f t="shared" si="671"/>
        <v/>
      </c>
      <c r="S1415" s="13" t="str">
        <f>IF(A1415="","",IF(R1415="Refreshment Beverage",VLOOKUP(VALUE(Q1415),Rates!G$15:L$19,2,0),VLOOKUP(VALUE(Q1415),Rates!G$4:L$8,2,0)))</f>
        <v/>
      </c>
      <c r="T1415" s="13" t="str">
        <f t="shared" si="672"/>
        <v/>
      </c>
      <c r="U1415" s="181" t="str">
        <f t="shared" si="673"/>
        <v/>
      </c>
      <c r="V1415" s="13" t="str">
        <f t="shared" si="674"/>
        <v/>
      </c>
      <c r="W1415" s="13" t="str">
        <f t="shared" si="675"/>
        <v/>
      </c>
      <c r="X1415" s="182" t="str">
        <f t="shared" si="676"/>
        <v/>
      </c>
      <c r="Y1415" s="183" t="str">
        <f>IF(A:A="","",IF(R1415="Refreshment Beverage",VLOOKUP(Q1415,Rates!G$15:L$19,6,0)*W1415,VLOOKUP(Q1415,Rates!G$4:L$12,6,0)*W1415))</f>
        <v/>
      </c>
      <c r="Z1415" s="183" t="str">
        <f t="shared" si="677"/>
        <v/>
      </c>
      <c r="AA1415" s="17">
        <f t="shared" ref="AA1415:AA1478" si="695">IF(AND(U1415&gt;0.049,U1415&lt;0.401),SUM(0.0536*V1415),IF(AND(U1415&gt;0.4,U1415&lt;0.47),SUM(0.0643*V1415),IF(AND(U1415&gt;0.469,U1415&lt;0.66),SUM(0.075*V1415),IF(AND(U1415&gt;0.659,U1415&lt;0.75),SUM(0.1071*V1415),IF(AND(U1415&gt;0.749,U1415&lt;0.9),SUM(0.1178*V1415),IF(AND(U1415&gt;0.899,U1415&lt;1),SUM(0.1393*V1415),IF(U1415=1,SUM(0.1499*V1415),IF(U1415=1.14,SUM(0.1714*V1415),IF(U1415=1.75,SUM(0.2678*V1415),IF(U1415=2,SUM(0.2999*V1415),IF(U1415=3,SUM(0.4499*V1415),0)))))))))))</f>
        <v>0</v>
      </c>
      <c r="AB1415" s="177" t="str" cm="1">
        <f t="array" ref="AB1415">IF(_xlfn.SINGLE(A:A)="","",IF(R1415="Refreshment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177" t="str" cm="1">
        <f t="array" ref="AC1415">IF(_xlfn.SINGLE(A:A)="","",IF(R1415="Refreshment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68">
        <f>IFERROR(IF(OR(Q1415=1,Q1415=2,Q1415=3,Q1415=4),VLOOKUP(Q1415,Rates!$A$31:$B$34,2,0)*W1415,IF(V1415=1,VLOOKUP(U1415,'REB BEV MIN MKUP'!B:E,4,0),IF(V1415&gt;1,VLOOKUP(VALUE(W1415),'REB BEV MIN MKUP'!O:Q,3,0),0))),0)</f>
        <v>0</v>
      </c>
      <c r="AE1415" s="177" t="str">
        <f t="shared" si="678"/>
        <v/>
      </c>
      <c r="AF1415" s="13" t="str">
        <f t="shared" si="679"/>
        <v/>
      </c>
      <c r="AG1415" s="177" t="str">
        <f t="shared" si="680"/>
        <v/>
      </c>
      <c r="AH1415" s="184" t="str">
        <f t="shared" si="681"/>
        <v/>
      </c>
      <c r="AI1415" s="184" t="str">
        <f>IF(AE:AE="","",IF(R1415="Refreshment Beverage",AK1415*(Rates!J$19/100),ROUND(SUM(AH1415*(Rates!$J$8/100)),4)))</f>
        <v/>
      </c>
      <c r="AJ1415" s="183" t="str">
        <f t="shared" si="682"/>
        <v/>
      </c>
      <c r="AK1415" s="185" t="str">
        <f t="shared" si="683"/>
        <v/>
      </c>
      <c r="AL1415" s="177" t="str">
        <f t="shared" si="684"/>
        <v/>
      </c>
      <c r="AM1415" s="13" t="str">
        <f>IF(AS1415="","",IF(R1415="Refreshment Beverage",ROUND(AS1415*Rates!K$19,4),ROUND(AO1415*(VLOOKUP(VALUE(Q1415),Rates!G$4:L$12,3,0)),4)))</f>
        <v/>
      </c>
      <c r="AN1415" s="183" t="str">
        <f>IF(AS1415="","",IF(R1415="Refreshment Beverage",AS1415*(Rates!J$19/100),MAX(AM1415,AB1415)))</f>
        <v/>
      </c>
      <c r="AO1415" s="186" t="str">
        <f t="shared" si="685"/>
        <v/>
      </c>
      <c r="AP1415" s="186" t="str">
        <f t="shared" si="686"/>
        <v/>
      </c>
      <c r="AQ1415" s="186" t="str">
        <f>IF(AS1415="","",IF(R1415="Refreshment Beverage",ROUND(SUM(VLOOKUP(Q:Q,Rates!G$15:L$19,3,0)*(AS1415-Y1415-Z1415-AA1415)),4),ROUND(SUM(Rates!$K$8*AS1415),4)))</f>
        <v/>
      </c>
      <c r="AR1415" s="184" t="str">
        <f t="shared" si="687"/>
        <v/>
      </c>
      <c r="AS1415" s="185" t="str">
        <f t="shared" si="688"/>
        <v/>
      </c>
      <c r="AT1415" s="177" t="str">
        <f t="shared" si="689"/>
        <v/>
      </c>
      <c r="AU1415" s="13" t="str">
        <f>IF(AX1415="","",IF(R1415="Refreshment Beverage",ROUND((BA1415-Y1415-Z1415-AA1415)*VLOOKUP(VALUE(Q1415),Rates!G$15:L$19,3,0),4),ROUND(AW1415*(VLOOKUP(VALUE(Q1415),Rates!G:L,3,0)),4)))</f>
        <v/>
      </c>
      <c r="AV1415" s="183" t="str">
        <f t="shared" si="690"/>
        <v/>
      </c>
      <c r="AW1415" s="186" t="str">
        <f t="shared" si="691"/>
        <v/>
      </c>
      <c r="AX1415" s="184" t="str">
        <f t="shared" si="692"/>
        <v/>
      </c>
      <c r="AY1415" s="186" t="str">
        <f>IF(AX1415="","",IF(R1415="Refreshment Beverage",ROUND(SUM(AX1415*Rates!K$19),4),ROUND(SUM(AX1415*(Rates!J$8/100)),4)))</f>
        <v/>
      </c>
      <c r="AZ1415" s="183" t="str">
        <f t="shared" si="693"/>
        <v/>
      </c>
      <c r="BA1415" s="185" t="str">
        <f t="shared" si="694"/>
        <v/>
      </c>
      <c r="BD1415" s="171"/>
      <c r="BE1415" s="171"/>
      <c r="BF1415" s="171"/>
      <c r="BG1415" s="171"/>
    </row>
    <row r="1416" spans="1:59" ht="15" customHeight="1" x14ac:dyDescent="0.3">
      <c r="A1416" s="172"/>
      <c r="B1416" s="172"/>
      <c r="C1416" s="172"/>
      <c r="D1416" s="173"/>
      <c r="E1416" s="173"/>
      <c r="F1416" s="173"/>
      <c r="G1416" s="173"/>
      <c r="H1416" s="173"/>
      <c r="I1416" s="174"/>
      <c r="J1416" s="175"/>
      <c r="K1416" s="176" t="str">
        <f t="shared" ref="K1416:K1479" si="696">IFERROR(IF(A:A="","",IF(OR(C1416="",E1416="",F1416="",G1416="",H1416="",I1416="",J1416=""),"",ROUND(IF(J1416="Gross Price to Brewers",AE1416,IF(J1416="Retail Price",AL1416,IF(J1416="Licensee Retail",AT1416,""))),2))),"")</f>
        <v/>
      </c>
      <c r="L1416" s="177" t="str">
        <f t="shared" ref="L1416:L1479" si="697">M1416</f>
        <v/>
      </c>
      <c r="M1416" s="178" t="str">
        <f t="shared" ref="M1416:M1479" si="698">IFERROR(IF(A:A="","",IF(OR(C1416="",E1416="",F1416="",G1416="",H1416="",I1416="",J1416=""),"",ROUND(IF(J1416="Gross Price to Brewers",AK1416,IF(J1416="Retail Price",AS1416,IF(J1416="Licensee Retail",BA1416,""))),2))),"")</f>
        <v/>
      </c>
      <c r="N1416" s="44" t="str" cm="1">
        <f t="array" ref="N1416">IFERROR(IF(_xlfn.SINGLE(A:A)="","",IF(R1416="Beer",SUM(LOOKUP(2,1/(Rates!$B$3:$B$5&lt;=W1416)/(Rates!$C$3:$C$5&gt;=W1416),Rates!$D$3:$D$5)*(X1416/100)*W1416),IF(R1416="Refreshment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44" t="str">
        <f t="shared" ref="O1416:O1479" si="699">IF(B:B="","",IF(M1416&gt;N1416,"YES","NO"))</f>
        <v/>
      </c>
      <c r="P1416" s="13"/>
      <c r="Q1416" s="179" t="str">
        <f t="shared" ref="Q1416:Q1479" si="700">IF(A1416="","",IF(OR(D1416="",D1416=0),0,D1416))</f>
        <v/>
      </c>
      <c r="R1416" s="180" t="str">
        <f t="shared" ref="R1416:R1479" si="701">IF(C1416="","",IF(OR(C1416="Spirit-Based Cooler",C1416="Wine-Based Cooler",C1416="Cider",C1416="Other"),"Refreshment Beverage",""))</f>
        <v/>
      </c>
      <c r="S1416" s="13" t="str">
        <f>IF(A1416="","",IF(R1416="Refreshment Beverage",VLOOKUP(VALUE(Q1416),Rates!G$15:L$19,2,0),VLOOKUP(VALUE(Q1416),Rates!G$4:L$8,2,0)))</f>
        <v/>
      </c>
      <c r="T1416" s="13" t="str">
        <f t="shared" ref="T1416:T1479" si="702">IF(A1416="","",G1416)</f>
        <v/>
      </c>
      <c r="U1416" s="181" t="str">
        <f t="shared" ref="U1416:U1479" si="703">IF(A:A="","",SUM(W1416/V1416))</f>
        <v/>
      </c>
      <c r="V1416" s="13" t="str">
        <f t="shared" ref="V1416:V1479" si="704">IF(A1416="","",F1416)</f>
        <v/>
      </c>
      <c r="W1416" s="13" t="str">
        <f t="shared" ref="W1416:W1479" si="705">IF(A1416="","",E1416*F1416)</f>
        <v/>
      </c>
      <c r="X1416" s="182" t="str">
        <f t="shared" ref="X1416:X1479" si="706">IF(A1416="","",H1416)</f>
        <v/>
      </c>
      <c r="Y1416" s="183" t="str">
        <f>IF(A:A="","",IF(R1416="Refreshment Beverage",VLOOKUP(Q1416,Rates!G$15:L$19,6,0)*W1416,VLOOKUP(Q1416,Rates!G$4:L$12,6,0)*W1416))</f>
        <v/>
      </c>
      <c r="Z1416" s="183" t="str">
        <f t="shared" ref="Z1416:Z1479" si="707">IF(A:A="","",IF(R1416="Refreshment Beverage",0,IF(T1416="Keg",0,ROUND(0.34/12*V1416,2))))</f>
        <v/>
      </c>
      <c r="AA1416" s="17">
        <f t="shared" si="695"/>
        <v>0</v>
      </c>
      <c r="AB1416" s="177" t="str" cm="1">
        <f t="array" ref="AB1416">IF(_xlfn.SINGLE(A:A)="","",IF(R1416="Refreshment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177" t="str" cm="1">
        <f t="array" ref="AC1416">IF(_xlfn.SINGLE(A:A)="","",IF(R1416="Refreshment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68">
        <f>IFERROR(IF(OR(Q1416=1,Q1416=2,Q1416=3,Q1416=4),VLOOKUP(Q1416,Rates!$A$31:$B$34,2,0)*W1416,IF(V1416=1,VLOOKUP(U1416,'REB BEV MIN MKUP'!B:E,4,0),IF(V1416&gt;1,VLOOKUP(VALUE(W1416),'REB BEV MIN MKUP'!O:Q,3,0),0))),0)</f>
        <v>0</v>
      </c>
      <c r="AE1416" s="177" t="str">
        <f t="shared" ref="AE1416:AE1479" si="708">IF(J1416="Gross Price to Brewers",I1416,"")</f>
        <v/>
      </c>
      <c r="AF1416" s="13" t="str">
        <f t="shared" ref="AF1416:AF1479" si="709">IF(AE:AE="","",ROUND(SUM(AE1416*(S1416/100)),4))</f>
        <v/>
      </c>
      <c r="AG1416" s="177" t="str">
        <f t="shared" ref="AG1416:AG1479" si="710">IF(AE:AE="","",IF(R1416="Refreshment Beverage",MAX(AF1416,AD1416),MAX(AB1416,AF1416)))</f>
        <v/>
      </c>
      <c r="AH1416" s="184" t="str">
        <f t="shared" ref="AH1416:AH1479" si="711">IF(AE:AE="","",IF(R1416="Refreshment Beverage",AK1416-AJ1416,SUM(Y1416:AA1416)+AE1416+AG1416))</f>
        <v/>
      </c>
      <c r="AI1416" s="184" t="str">
        <f>IF(AE:AE="","",IF(R1416="Refreshment Beverage",AK1416*(Rates!J$19/100),ROUND(SUM(AH1416*(Rates!$J$8/100)),4)))</f>
        <v/>
      </c>
      <c r="AJ1416" s="183" t="str">
        <f t="shared" ref="AJ1416:AJ1479" si="712">IF(AE:AE="","",IF(R1416="Refreshment Beverage",AI1416,MAX(AC1416,AI1416)))</f>
        <v/>
      </c>
      <c r="AK1416" s="185" t="str">
        <f t="shared" ref="AK1416:AK1479" si="713">IF(AE:AE="","",IF(R1416="Refreshment Beverage",SUM(AE1416+Y1416+Z1416+AA1416+AG1416),SUM(AH1416+AJ1416)))</f>
        <v/>
      </c>
      <c r="AL1416" s="177" t="str">
        <f t="shared" ref="AL1416:AL1479" si="714">IF(AS1416="","",IF(R1416="Refreshment Beverage",ROUND(SUM(AS1416-AR1416-AA1416-Z1416-Y1416),2),ROUND(SUM(AS1416-AR1416-AN1416-Y1416-Z1416-AA1416),2)))</f>
        <v/>
      </c>
      <c r="AM1416" s="13" t="str">
        <f>IF(AS1416="","",IF(R1416="Refreshment Beverage",ROUND(AS1416*Rates!K$19,4),ROUND(AO1416*(VLOOKUP(VALUE(Q1416),Rates!G$4:L$12,3,0)),4)))</f>
        <v/>
      </c>
      <c r="AN1416" s="183" t="str">
        <f>IF(AS1416="","",IF(R1416="Refreshment Beverage",AS1416*(Rates!J$19/100),MAX(AM1416,AB1416)))</f>
        <v/>
      </c>
      <c r="AO1416" s="186" t="str">
        <f t="shared" ref="AO1416:AO1479" si="715">IF(AS1416="","",ROUND(SUM(AS1416-AR1416-Y1416-Z1416-AA1416),4))</f>
        <v/>
      </c>
      <c r="AP1416" s="186" t="str">
        <f t="shared" ref="AP1416:AP1479" si="716">IF(AS1416="","",IF(R1416="Refreshment Beverage",ROUND(AS1416-AN1416,2),ROUND(SUM(AS1416-AR1416),2)))</f>
        <v/>
      </c>
      <c r="AQ1416" s="186" t="str">
        <f>IF(AS1416="","",IF(R1416="Refreshment Beverage",ROUND(SUM(VLOOKUP(Q:Q,Rates!G$15:L$19,3,0)*(AS1416-Y1416-Z1416-AA1416)),4),ROUND(SUM(Rates!$K$8*AS1416),4)))</f>
        <v/>
      </c>
      <c r="AR1416" s="184" t="str">
        <f t="shared" ref="AR1416:AR1479" si="717">IF(AS1416="","",IF(R1416="Refreshment Beverage",MAX(AD1416,AQ1416),MAX(AQ1416,AC1416)))</f>
        <v/>
      </c>
      <c r="AS1416" s="185" t="str">
        <f t="shared" ref="AS1416:AS1479" si="718">IF(J1416="Retail Price",SUM(I1416+0.004),"")</f>
        <v/>
      </c>
      <c r="AT1416" s="177" t="str">
        <f t="shared" ref="AT1416:AT1479" si="719">IF(AX1416="","",IF(R1416="Refreshment Beverage",SUM(BA1416-AV1416-Y1416-Z1416-AA1416),SUM(AX1416-AV1416-Y1416-Z1416-AA1416)))</f>
        <v/>
      </c>
      <c r="AU1416" s="13" t="str">
        <f>IF(AX1416="","",IF(R1416="Refreshment Beverage",ROUND((BA1416-Y1416-Z1416-AA1416)*VLOOKUP(VALUE(Q1416),Rates!G$15:L$19,3,0),4),ROUND(AW1416*(VLOOKUP(VALUE(Q1416),Rates!G:L,3,0)),4)))</f>
        <v/>
      </c>
      <c r="AV1416" s="183" t="str">
        <f t="shared" ref="AV1416:AV1479" si="720">IF(AX1416="","",IF(R1416="Refreshment Beverage",MAX(AU1416,AD1416),MAX(AB1416,AU1416)))</f>
        <v/>
      </c>
      <c r="AW1416" s="186" t="str">
        <f t="shared" ref="AW1416:AW1479" si="721">IF(AX1416="","",IF(R1416="Refreshment Beverage",SUM(BA1416-AV1416-Y1416-Z1416-AA1416),ROUND(SUM(BA1416-AZ1416-Y1416-Z1416-AA1416),4)))</f>
        <v/>
      </c>
      <c r="AX1416" s="184" t="str">
        <f t="shared" ref="AX1416:AX1479" si="722">IF(J1416="Licensee Retail",I1416,"")</f>
        <v/>
      </c>
      <c r="AY1416" s="186" t="str">
        <f>IF(AX1416="","",IF(R1416="Refreshment Beverage",ROUND(SUM(AX1416*Rates!K$19),4),ROUND(SUM(AX1416*(Rates!J$8/100)),4)))</f>
        <v/>
      </c>
      <c r="AZ1416" s="183" t="str">
        <f t="shared" ref="AZ1416:AZ1479" si="723">IF(AX1416="","",MAX($AC1416,AY1416))</f>
        <v/>
      </c>
      <c r="BA1416" s="185" t="str">
        <f t="shared" ref="BA1416:BA1479" si="724">IF(AX1416="","",SUM(AX1416+AZ1416))</f>
        <v/>
      </c>
      <c r="BD1416" s="171"/>
      <c r="BE1416" s="171"/>
      <c r="BF1416" s="171"/>
      <c r="BG1416" s="171"/>
    </row>
    <row r="1417" spans="1:59" ht="15" customHeight="1" x14ac:dyDescent="0.3">
      <c r="A1417" s="172"/>
      <c r="B1417" s="172"/>
      <c r="C1417" s="172"/>
      <c r="D1417" s="173"/>
      <c r="E1417" s="173"/>
      <c r="F1417" s="173"/>
      <c r="G1417" s="173"/>
      <c r="H1417" s="173"/>
      <c r="I1417" s="174"/>
      <c r="J1417" s="175"/>
      <c r="K1417" s="176" t="str">
        <f t="shared" si="696"/>
        <v/>
      </c>
      <c r="L1417" s="177" t="str">
        <f t="shared" si="697"/>
        <v/>
      </c>
      <c r="M1417" s="178" t="str">
        <f t="shared" si="698"/>
        <v/>
      </c>
      <c r="N1417" s="44" t="str" cm="1">
        <f t="array" ref="N1417">IFERROR(IF(_xlfn.SINGLE(A:A)="","",IF(R1417="Beer",SUM(LOOKUP(2,1/(Rates!$B$3:$B$5&lt;=W1417)/(Rates!$C$3:$C$5&gt;=W1417),Rates!$D$3:$D$5)*(X1417/100)*W1417),IF(R1417="Refreshment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44" t="str">
        <f t="shared" si="699"/>
        <v/>
      </c>
      <c r="P1417" s="13"/>
      <c r="Q1417" s="179" t="str">
        <f t="shared" si="700"/>
        <v/>
      </c>
      <c r="R1417" s="180" t="str">
        <f t="shared" si="701"/>
        <v/>
      </c>
      <c r="S1417" s="13" t="str">
        <f>IF(A1417="","",IF(R1417="Refreshment Beverage",VLOOKUP(VALUE(Q1417),Rates!G$15:L$19,2,0),VLOOKUP(VALUE(Q1417),Rates!G$4:L$8,2,0)))</f>
        <v/>
      </c>
      <c r="T1417" s="13" t="str">
        <f t="shared" si="702"/>
        <v/>
      </c>
      <c r="U1417" s="181" t="str">
        <f t="shared" si="703"/>
        <v/>
      </c>
      <c r="V1417" s="13" t="str">
        <f t="shared" si="704"/>
        <v/>
      </c>
      <c r="W1417" s="13" t="str">
        <f t="shared" si="705"/>
        <v/>
      </c>
      <c r="X1417" s="182" t="str">
        <f t="shared" si="706"/>
        <v/>
      </c>
      <c r="Y1417" s="183" t="str">
        <f>IF(A:A="","",IF(R1417="Refreshment Beverage",VLOOKUP(Q1417,Rates!G$15:L$19,6,0)*W1417,VLOOKUP(Q1417,Rates!G$4:L$12,6,0)*W1417))</f>
        <v/>
      </c>
      <c r="Z1417" s="183" t="str">
        <f t="shared" si="707"/>
        <v/>
      </c>
      <c r="AA1417" s="17">
        <f t="shared" si="695"/>
        <v>0</v>
      </c>
      <c r="AB1417" s="177" t="str" cm="1">
        <f t="array" ref="AB1417">IF(_xlfn.SINGLE(A:A)="","",IF(R1417="Refreshment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177" t="str" cm="1">
        <f t="array" ref="AC1417">IF(_xlfn.SINGLE(A:A)="","",IF(R1417="Refreshment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68">
        <f>IFERROR(IF(OR(Q1417=1,Q1417=2,Q1417=3,Q1417=4),VLOOKUP(Q1417,Rates!$A$31:$B$34,2,0)*W1417,IF(V1417=1,VLOOKUP(U1417,'REB BEV MIN MKUP'!B:E,4,0),IF(V1417&gt;1,VLOOKUP(VALUE(W1417),'REB BEV MIN MKUP'!O:Q,3,0),0))),0)</f>
        <v>0</v>
      </c>
      <c r="AE1417" s="177" t="str">
        <f t="shared" si="708"/>
        <v/>
      </c>
      <c r="AF1417" s="13" t="str">
        <f t="shared" si="709"/>
        <v/>
      </c>
      <c r="AG1417" s="177" t="str">
        <f t="shared" si="710"/>
        <v/>
      </c>
      <c r="AH1417" s="184" t="str">
        <f t="shared" si="711"/>
        <v/>
      </c>
      <c r="AI1417" s="184" t="str">
        <f>IF(AE:AE="","",IF(R1417="Refreshment Beverage",AK1417*(Rates!J$19/100),ROUND(SUM(AH1417*(Rates!$J$8/100)),4)))</f>
        <v/>
      </c>
      <c r="AJ1417" s="183" t="str">
        <f t="shared" si="712"/>
        <v/>
      </c>
      <c r="AK1417" s="185" t="str">
        <f t="shared" si="713"/>
        <v/>
      </c>
      <c r="AL1417" s="177" t="str">
        <f t="shared" si="714"/>
        <v/>
      </c>
      <c r="AM1417" s="13" t="str">
        <f>IF(AS1417="","",IF(R1417="Refreshment Beverage",ROUND(AS1417*Rates!K$19,4),ROUND(AO1417*(VLOOKUP(VALUE(Q1417),Rates!G$4:L$12,3,0)),4)))</f>
        <v/>
      </c>
      <c r="AN1417" s="183" t="str">
        <f>IF(AS1417="","",IF(R1417="Refreshment Beverage",AS1417*(Rates!J$19/100),MAX(AM1417,AB1417)))</f>
        <v/>
      </c>
      <c r="AO1417" s="186" t="str">
        <f t="shared" si="715"/>
        <v/>
      </c>
      <c r="AP1417" s="186" t="str">
        <f t="shared" si="716"/>
        <v/>
      </c>
      <c r="AQ1417" s="186" t="str">
        <f>IF(AS1417="","",IF(R1417="Refreshment Beverage",ROUND(SUM(VLOOKUP(Q:Q,Rates!G$15:L$19,3,0)*(AS1417-Y1417-Z1417-AA1417)),4),ROUND(SUM(Rates!$K$8*AS1417),4)))</f>
        <v/>
      </c>
      <c r="AR1417" s="184" t="str">
        <f t="shared" si="717"/>
        <v/>
      </c>
      <c r="AS1417" s="185" t="str">
        <f t="shared" si="718"/>
        <v/>
      </c>
      <c r="AT1417" s="177" t="str">
        <f t="shared" si="719"/>
        <v/>
      </c>
      <c r="AU1417" s="13" t="str">
        <f>IF(AX1417="","",IF(R1417="Refreshment Beverage",ROUND((BA1417-Y1417-Z1417-AA1417)*VLOOKUP(VALUE(Q1417),Rates!G$15:L$19,3,0),4),ROUND(AW1417*(VLOOKUP(VALUE(Q1417),Rates!G:L,3,0)),4)))</f>
        <v/>
      </c>
      <c r="AV1417" s="183" t="str">
        <f t="shared" si="720"/>
        <v/>
      </c>
      <c r="AW1417" s="186" t="str">
        <f t="shared" si="721"/>
        <v/>
      </c>
      <c r="AX1417" s="184" t="str">
        <f t="shared" si="722"/>
        <v/>
      </c>
      <c r="AY1417" s="186" t="str">
        <f>IF(AX1417="","",IF(R1417="Refreshment Beverage",ROUND(SUM(AX1417*Rates!K$19),4),ROUND(SUM(AX1417*(Rates!J$8/100)),4)))</f>
        <v/>
      </c>
      <c r="AZ1417" s="183" t="str">
        <f t="shared" si="723"/>
        <v/>
      </c>
      <c r="BA1417" s="185" t="str">
        <f t="shared" si="724"/>
        <v/>
      </c>
      <c r="BD1417" s="171"/>
      <c r="BE1417" s="171"/>
      <c r="BF1417" s="171"/>
      <c r="BG1417" s="171"/>
    </row>
    <row r="1418" spans="1:59" ht="15" customHeight="1" x14ac:dyDescent="0.3">
      <c r="A1418" s="172"/>
      <c r="B1418" s="172"/>
      <c r="C1418" s="172"/>
      <c r="D1418" s="173"/>
      <c r="E1418" s="173"/>
      <c r="F1418" s="173"/>
      <c r="G1418" s="173"/>
      <c r="H1418" s="173"/>
      <c r="I1418" s="174"/>
      <c r="J1418" s="175"/>
      <c r="K1418" s="176" t="str">
        <f t="shared" si="696"/>
        <v/>
      </c>
      <c r="L1418" s="177" t="str">
        <f t="shared" si="697"/>
        <v/>
      </c>
      <c r="M1418" s="178" t="str">
        <f t="shared" si="698"/>
        <v/>
      </c>
      <c r="N1418" s="44" t="str" cm="1">
        <f t="array" ref="N1418">IFERROR(IF(_xlfn.SINGLE(A:A)="","",IF(R1418="Beer",SUM(LOOKUP(2,1/(Rates!$B$3:$B$5&lt;=W1418)/(Rates!$C$3:$C$5&gt;=W1418),Rates!$D$3:$D$5)*(X1418/100)*W1418),IF(R1418="Refreshment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44" t="str">
        <f t="shared" si="699"/>
        <v/>
      </c>
      <c r="P1418" s="13"/>
      <c r="Q1418" s="179" t="str">
        <f t="shared" si="700"/>
        <v/>
      </c>
      <c r="R1418" s="180" t="str">
        <f t="shared" si="701"/>
        <v/>
      </c>
      <c r="S1418" s="13" t="str">
        <f>IF(A1418="","",IF(R1418="Refreshment Beverage",VLOOKUP(VALUE(Q1418),Rates!G$15:L$19,2,0),VLOOKUP(VALUE(Q1418),Rates!G$4:L$8,2,0)))</f>
        <v/>
      </c>
      <c r="T1418" s="13" t="str">
        <f t="shared" si="702"/>
        <v/>
      </c>
      <c r="U1418" s="181" t="str">
        <f t="shared" si="703"/>
        <v/>
      </c>
      <c r="V1418" s="13" t="str">
        <f t="shared" si="704"/>
        <v/>
      </c>
      <c r="W1418" s="13" t="str">
        <f t="shared" si="705"/>
        <v/>
      </c>
      <c r="X1418" s="182" t="str">
        <f t="shared" si="706"/>
        <v/>
      </c>
      <c r="Y1418" s="183" t="str">
        <f>IF(A:A="","",IF(R1418="Refreshment Beverage",VLOOKUP(Q1418,Rates!G$15:L$19,6,0)*W1418,VLOOKUP(Q1418,Rates!G$4:L$12,6,0)*W1418))</f>
        <v/>
      </c>
      <c r="Z1418" s="183" t="str">
        <f t="shared" si="707"/>
        <v/>
      </c>
      <c r="AA1418" s="17">
        <f t="shared" si="695"/>
        <v>0</v>
      </c>
      <c r="AB1418" s="177" t="str" cm="1">
        <f t="array" ref="AB1418">IF(_xlfn.SINGLE(A:A)="","",IF(R1418="Refreshment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177" t="str" cm="1">
        <f t="array" ref="AC1418">IF(_xlfn.SINGLE(A:A)="","",IF(R1418="Refreshment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68">
        <f>IFERROR(IF(OR(Q1418=1,Q1418=2,Q1418=3,Q1418=4),VLOOKUP(Q1418,Rates!$A$31:$B$34,2,0)*W1418,IF(V1418=1,VLOOKUP(U1418,'REB BEV MIN MKUP'!B:E,4,0),IF(V1418&gt;1,VLOOKUP(VALUE(W1418),'REB BEV MIN MKUP'!O:Q,3,0),0))),0)</f>
        <v>0</v>
      </c>
      <c r="AE1418" s="177" t="str">
        <f t="shared" si="708"/>
        <v/>
      </c>
      <c r="AF1418" s="13" t="str">
        <f t="shared" si="709"/>
        <v/>
      </c>
      <c r="AG1418" s="177" t="str">
        <f t="shared" si="710"/>
        <v/>
      </c>
      <c r="AH1418" s="184" t="str">
        <f t="shared" si="711"/>
        <v/>
      </c>
      <c r="AI1418" s="184" t="str">
        <f>IF(AE:AE="","",IF(R1418="Refreshment Beverage",AK1418*(Rates!J$19/100),ROUND(SUM(AH1418*(Rates!$J$8/100)),4)))</f>
        <v/>
      </c>
      <c r="AJ1418" s="183" t="str">
        <f t="shared" si="712"/>
        <v/>
      </c>
      <c r="AK1418" s="185" t="str">
        <f t="shared" si="713"/>
        <v/>
      </c>
      <c r="AL1418" s="177" t="str">
        <f t="shared" si="714"/>
        <v/>
      </c>
      <c r="AM1418" s="13" t="str">
        <f>IF(AS1418="","",IF(R1418="Refreshment Beverage",ROUND(AS1418*Rates!K$19,4),ROUND(AO1418*(VLOOKUP(VALUE(Q1418),Rates!G$4:L$12,3,0)),4)))</f>
        <v/>
      </c>
      <c r="AN1418" s="183" t="str">
        <f>IF(AS1418="","",IF(R1418="Refreshment Beverage",AS1418*(Rates!J$19/100),MAX(AM1418,AB1418)))</f>
        <v/>
      </c>
      <c r="AO1418" s="186" t="str">
        <f t="shared" si="715"/>
        <v/>
      </c>
      <c r="AP1418" s="186" t="str">
        <f t="shared" si="716"/>
        <v/>
      </c>
      <c r="AQ1418" s="186" t="str">
        <f>IF(AS1418="","",IF(R1418="Refreshment Beverage",ROUND(SUM(VLOOKUP(Q:Q,Rates!G$15:L$19,3,0)*(AS1418-Y1418-Z1418-AA1418)),4),ROUND(SUM(Rates!$K$8*AS1418),4)))</f>
        <v/>
      </c>
      <c r="AR1418" s="184" t="str">
        <f t="shared" si="717"/>
        <v/>
      </c>
      <c r="AS1418" s="185" t="str">
        <f t="shared" si="718"/>
        <v/>
      </c>
      <c r="AT1418" s="177" t="str">
        <f t="shared" si="719"/>
        <v/>
      </c>
      <c r="AU1418" s="13" t="str">
        <f>IF(AX1418="","",IF(R1418="Refreshment Beverage",ROUND((BA1418-Y1418-Z1418-AA1418)*VLOOKUP(VALUE(Q1418),Rates!G$15:L$19,3,0),4),ROUND(AW1418*(VLOOKUP(VALUE(Q1418),Rates!G:L,3,0)),4)))</f>
        <v/>
      </c>
      <c r="AV1418" s="183" t="str">
        <f t="shared" si="720"/>
        <v/>
      </c>
      <c r="AW1418" s="186" t="str">
        <f t="shared" si="721"/>
        <v/>
      </c>
      <c r="AX1418" s="184" t="str">
        <f t="shared" si="722"/>
        <v/>
      </c>
      <c r="AY1418" s="186" t="str">
        <f>IF(AX1418="","",IF(R1418="Refreshment Beverage",ROUND(SUM(AX1418*Rates!K$19),4),ROUND(SUM(AX1418*(Rates!J$8/100)),4)))</f>
        <v/>
      </c>
      <c r="AZ1418" s="183" t="str">
        <f t="shared" si="723"/>
        <v/>
      </c>
      <c r="BA1418" s="185" t="str">
        <f t="shared" si="724"/>
        <v/>
      </c>
      <c r="BD1418" s="171"/>
      <c r="BE1418" s="171"/>
      <c r="BF1418" s="171"/>
      <c r="BG1418" s="171"/>
    </row>
    <row r="1419" spans="1:59" ht="15" customHeight="1" x14ac:dyDescent="0.3">
      <c r="A1419" s="172"/>
      <c r="B1419" s="172"/>
      <c r="C1419" s="172"/>
      <c r="D1419" s="173"/>
      <c r="E1419" s="173"/>
      <c r="F1419" s="173"/>
      <c r="G1419" s="173"/>
      <c r="H1419" s="173"/>
      <c r="I1419" s="174"/>
      <c r="J1419" s="175"/>
      <c r="K1419" s="176" t="str">
        <f t="shared" si="696"/>
        <v/>
      </c>
      <c r="L1419" s="177" t="str">
        <f t="shared" si="697"/>
        <v/>
      </c>
      <c r="M1419" s="178" t="str">
        <f t="shared" si="698"/>
        <v/>
      </c>
      <c r="N1419" s="44" t="str" cm="1">
        <f t="array" ref="N1419">IFERROR(IF(_xlfn.SINGLE(A:A)="","",IF(R1419="Beer",SUM(LOOKUP(2,1/(Rates!$B$3:$B$5&lt;=W1419)/(Rates!$C$3:$C$5&gt;=W1419),Rates!$D$3:$D$5)*(X1419/100)*W1419),IF(R1419="Refreshment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44" t="str">
        <f t="shared" si="699"/>
        <v/>
      </c>
      <c r="P1419" s="13"/>
      <c r="Q1419" s="179" t="str">
        <f t="shared" si="700"/>
        <v/>
      </c>
      <c r="R1419" s="180" t="str">
        <f t="shared" si="701"/>
        <v/>
      </c>
      <c r="S1419" s="13" t="str">
        <f>IF(A1419="","",IF(R1419="Refreshment Beverage",VLOOKUP(VALUE(Q1419),Rates!G$15:L$19,2,0),VLOOKUP(VALUE(Q1419),Rates!G$4:L$8,2,0)))</f>
        <v/>
      </c>
      <c r="T1419" s="13" t="str">
        <f t="shared" si="702"/>
        <v/>
      </c>
      <c r="U1419" s="181" t="str">
        <f t="shared" si="703"/>
        <v/>
      </c>
      <c r="V1419" s="13" t="str">
        <f t="shared" si="704"/>
        <v/>
      </c>
      <c r="W1419" s="13" t="str">
        <f t="shared" si="705"/>
        <v/>
      </c>
      <c r="X1419" s="182" t="str">
        <f t="shared" si="706"/>
        <v/>
      </c>
      <c r="Y1419" s="183" t="str">
        <f>IF(A:A="","",IF(R1419="Refreshment Beverage",VLOOKUP(Q1419,Rates!G$15:L$19,6,0)*W1419,VLOOKUP(Q1419,Rates!G$4:L$12,6,0)*W1419))</f>
        <v/>
      </c>
      <c r="Z1419" s="183" t="str">
        <f t="shared" si="707"/>
        <v/>
      </c>
      <c r="AA1419" s="17">
        <f t="shared" si="695"/>
        <v>0</v>
      </c>
      <c r="AB1419" s="177" t="str" cm="1">
        <f t="array" ref="AB1419">IF(_xlfn.SINGLE(A:A)="","",IF(R1419="Refreshment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177" t="str" cm="1">
        <f t="array" ref="AC1419">IF(_xlfn.SINGLE(A:A)="","",IF(R1419="Refreshment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68">
        <f>IFERROR(IF(OR(Q1419=1,Q1419=2,Q1419=3,Q1419=4),VLOOKUP(Q1419,Rates!$A$31:$B$34,2,0)*W1419,IF(V1419=1,VLOOKUP(U1419,'REB BEV MIN MKUP'!B:E,4,0),IF(V1419&gt;1,VLOOKUP(VALUE(W1419),'REB BEV MIN MKUP'!O:Q,3,0),0))),0)</f>
        <v>0</v>
      </c>
      <c r="AE1419" s="177" t="str">
        <f t="shared" si="708"/>
        <v/>
      </c>
      <c r="AF1419" s="13" t="str">
        <f t="shared" si="709"/>
        <v/>
      </c>
      <c r="AG1419" s="177" t="str">
        <f t="shared" si="710"/>
        <v/>
      </c>
      <c r="AH1419" s="184" t="str">
        <f t="shared" si="711"/>
        <v/>
      </c>
      <c r="AI1419" s="184" t="str">
        <f>IF(AE:AE="","",IF(R1419="Refreshment Beverage",AK1419*(Rates!J$19/100),ROUND(SUM(AH1419*(Rates!$J$8/100)),4)))</f>
        <v/>
      </c>
      <c r="AJ1419" s="183" t="str">
        <f t="shared" si="712"/>
        <v/>
      </c>
      <c r="AK1419" s="185" t="str">
        <f t="shared" si="713"/>
        <v/>
      </c>
      <c r="AL1419" s="177" t="str">
        <f t="shared" si="714"/>
        <v/>
      </c>
      <c r="AM1419" s="13" t="str">
        <f>IF(AS1419="","",IF(R1419="Refreshment Beverage",ROUND(AS1419*Rates!K$19,4),ROUND(AO1419*(VLOOKUP(VALUE(Q1419),Rates!G$4:L$12,3,0)),4)))</f>
        <v/>
      </c>
      <c r="AN1419" s="183" t="str">
        <f>IF(AS1419="","",IF(R1419="Refreshment Beverage",AS1419*(Rates!J$19/100),MAX(AM1419,AB1419)))</f>
        <v/>
      </c>
      <c r="AO1419" s="186" t="str">
        <f t="shared" si="715"/>
        <v/>
      </c>
      <c r="AP1419" s="186" t="str">
        <f t="shared" si="716"/>
        <v/>
      </c>
      <c r="AQ1419" s="186" t="str">
        <f>IF(AS1419="","",IF(R1419="Refreshment Beverage",ROUND(SUM(VLOOKUP(Q:Q,Rates!G$15:L$19,3,0)*(AS1419-Y1419-Z1419-AA1419)),4),ROUND(SUM(Rates!$K$8*AS1419),4)))</f>
        <v/>
      </c>
      <c r="AR1419" s="184" t="str">
        <f t="shared" si="717"/>
        <v/>
      </c>
      <c r="AS1419" s="185" t="str">
        <f t="shared" si="718"/>
        <v/>
      </c>
      <c r="AT1419" s="177" t="str">
        <f t="shared" si="719"/>
        <v/>
      </c>
      <c r="AU1419" s="13" t="str">
        <f>IF(AX1419="","",IF(R1419="Refreshment Beverage",ROUND((BA1419-Y1419-Z1419-AA1419)*VLOOKUP(VALUE(Q1419),Rates!G$15:L$19,3,0),4),ROUND(AW1419*(VLOOKUP(VALUE(Q1419),Rates!G:L,3,0)),4)))</f>
        <v/>
      </c>
      <c r="AV1419" s="183" t="str">
        <f t="shared" si="720"/>
        <v/>
      </c>
      <c r="AW1419" s="186" t="str">
        <f t="shared" si="721"/>
        <v/>
      </c>
      <c r="AX1419" s="184" t="str">
        <f t="shared" si="722"/>
        <v/>
      </c>
      <c r="AY1419" s="186" t="str">
        <f>IF(AX1419="","",IF(R1419="Refreshment Beverage",ROUND(SUM(AX1419*Rates!K$19),4),ROUND(SUM(AX1419*(Rates!J$8/100)),4)))</f>
        <v/>
      </c>
      <c r="AZ1419" s="183" t="str">
        <f t="shared" si="723"/>
        <v/>
      </c>
      <c r="BA1419" s="185" t="str">
        <f t="shared" si="724"/>
        <v/>
      </c>
      <c r="BD1419" s="171"/>
      <c r="BE1419" s="171"/>
      <c r="BF1419" s="171"/>
      <c r="BG1419" s="171"/>
    </row>
    <row r="1420" spans="1:59" ht="15" customHeight="1" x14ac:dyDescent="0.3">
      <c r="A1420" s="172"/>
      <c r="B1420" s="172"/>
      <c r="C1420" s="172"/>
      <c r="D1420" s="173"/>
      <c r="E1420" s="173"/>
      <c r="F1420" s="173"/>
      <c r="G1420" s="173"/>
      <c r="H1420" s="173"/>
      <c r="I1420" s="174"/>
      <c r="J1420" s="175"/>
      <c r="K1420" s="176" t="str">
        <f t="shared" si="696"/>
        <v/>
      </c>
      <c r="L1420" s="177" t="str">
        <f t="shared" si="697"/>
        <v/>
      </c>
      <c r="M1420" s="178" t="str">
        <f t="shared" si="698"/>
        <v/>
      </c>
      <c r="N1420" s="44" t="str" cm="1">
        <f t="array" ref="N1420">IFERROR(IF(_xlfn.SINGLE(A:A)="","",IF(R1420="Beer",SUM(LOOKUP(2,1/(Rates!$B$3:$B$5&lt;=W1420)/(Rates!$C$3:$C$5&gt;=W1420),Rates!$D$3:$D$5)*(X1420/100)*W1420),IF(R1420="Refreshment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44" t="str">
        <f t="shared" si="699"/>
        <v/>
      </c>
      <c r="P1420" s="13"/>
      <c r="Q1420" s="179" t="str">
        <f t="shared" si="700"/>
        <v/>
      </c>
      <c r="R1420" s="180" t="str">
        <f t="shared" si="701"/>
        <v/>
      </c>
      <c r="S1420" s="13" t="str">
        <f>IF(A1420="","",IF(R1420="Refreshment Beverage",VLOOKUP(VALUE(Q1420),Rates!G$15:L$19,2,0),VLOOKUP(VALUE(Q1420),Rates!G$4:L$8,2,0)))</f>
        <v/>
      </c>
      <c r="T1420" s="13" t="str">
        <f t="shared" si="702"/>
        <v/>
      </c>
      <c r="U1420" s="181" t="str">
        <f t="shared" si="703"/>
        <v/>
      </c>
      <c r="V1420" s="13" t="str">
        <f t="shared" si="704"/>
        <v/>
      </c>
      <c r="W1420" s="13" t="str">
        <f t="shared" si="705"/>
        <v/>
      </c>
      <c r="X1420" s="182" t="str">
        <f t="shared" si="706"/>
        <v/>
      </c>
      <c r="Y1420" s="183" t="str">
        <f>IF(A:A="","",IF(R1420="Refreshment Beverage",VLOOKUP(Q1420,Rates!G$15:L$19,6,0)*W1420,VLOOKUP(Q1420,Rates!G$4:L$12,6,0)*W1420))</f>
        <v/>
      </c>
      <c r="Z1420" s="183" t="str">
        <f t="shared" si="707"/>
        <v/>
      </c>
      <c r="AA1420" s="17">
        <f t="shared" si="695"/>
        <v>0</v>
      </c>
      <c r="AB1420" s="177" t="str" cm="1">
        <f t="array" ref="AB1420">IF(_xlfn.SINGLE(A:A)="","",IF(R1420="Refreshment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177" t="str" cm="1">
        <f t="array" ref="AC1420">IF(_xlfn.SINGLE(A:A)="","",IF(R1420="Refreshment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68">
        <f>IFERROR(IF(OR(Q1420=1,Q1420=2,Q1420=3,Q1420=4),VLOOKUP(Q1420,Rates!$A$31:$B$34,2,0)*W1420,IF(V1420=1,VLOOKUP(U1420,'REB BEV MIN MKUP'!B:E,4,0),IF(V1420&gt;1,VLOOKUP(VALUE(W1420),'REB BEV MIN MKUP'!O:Q,3,0),0))),0)</f>
        <v>0</v>
      </c>
      <c r="AE1420" s="177" t="str">
        <f t="shared" si="708"/>
        <v/>
      </c>
      <c r="AF1420" s="13" t="str">
        <f t="shared" si="709"/>
        <v/>
      </c>
      <c r="AG1420" s="177" t="str">
        <f t="shared" si="710"/>
        <v/>
      </c>
      <c r="AH1420" s="184" t="str">
        <f t="shared" si="711"/>
        <v/>
      </c>
      <c r="AI1420" s="184" t="str">
        <f>IF(AE:AE="","",IF(R1420="Refreshment Beverage",AK1420*(Rates!J$19/100),ROUND(SUM(AH1420*(Rates!$J$8/100)),4)))</f>
        <v/>
      </c>
      <c r="AJ1420" s="183" t="str">
        <f t="shared" si="712"/>
        <v/>
      </c>
      <c r="AK1420" s="185" t="str">
        <f t="shared" si="713"/>
        <v/>
      </c>
      <c r="AL1420" s="177" t="str">
        <f t="shared" si="714"/>
        <v/>
      </c>
      <c r="AM1420" s="13" t="str">
        <f>IF(AS1420="","",IF(R1420="Refreshment Beverage",ROUND(AS1420*Rates!K$19,4),ROUND(AO1420*(VLOOKUP(VALUE(Q1420),Rates!G$4:L$12,3,0)),4)))</f>
        <v/>
      </c>
      <c r="AN1420" s="183" t="str">
        <f>IF(AS1420="","",IF(R1420="Refreshment Beverage",AS1420*(Rates!J$19/100),MAX(AM1420,AB1420)))</f>
        <v/>
      </c>
      <c r="AO1420" s="186" t="str">
        <f t="shared" si="715"/>
        <v/>
      </c>
      <c r="AP1420" s="186" t="str">
        <f t="shared" si="716"/>
        <v/>
      </c>
      <c r="AQ1420" s="186" t="str">
        <f>IF(AS1420="","",IF(R1420="Refreshment Beverage",ROUND(SUM(VLOOKUP(Q:Q,Rates!G$15:L$19,3,0)*(AS1420-Y1420-Z1420-AA1420)),4),ROUND(SUM(Rates!$K$8*AS1420),4)))</f>
        <v/>
      </c>
      <c r="AR1420" s="184" t="str">
        <f t="shared" si="717"/>
        <v/>
      </c>
      <c r="AS1420" s="185" t="str">
        <f t="shared" si="718"/>
        <v/>
      </c>
      <c r="AT1420" s="177" t="str">
        <f t="shared" si="719"/>
        <v/>
      </c>
      <c r="AU1420" s="13" t="str">
        <f>IF(AX1420="","",IF(R1420="Refreshment Beverage",ROUND((BA1420-Y1420-Z1420-AA1420)*VLOOKUP(VALUE(Q1420),Rates!G$15:L$19,3,0),4),ROUND(AW1420*(VLOOKUP(VALUE(Q1420),Rates!G:L,3,0)),4)))</f>
        <v/>
      </c>
      <c r="AV1420" s="183" t="str">
        <f t="shared" si="720"/>
        <v/>
      </c>
      <c r="AW1420" s="186" t="str">
        <f t="shared" si="721"/>
        <v/>
      </c>
      <c r="AX1420" s="184" t="str">
        <f t="shared" si="722"/>
        <v/>
      </c>
      <c r="AY1420" s="186" t="str">
        <f>IF(AX1420="","",IF(R1420="Refreshment Beverage",ROUND(SUM(AX1420*Rates!K$19),4),ROUND(SUM(AX1420*(Rates!J$8/100)),4)))</f>
        <v/>
      </c>
      <c r="AZ1420" s="183" t="str">
        <f t="shared" si="723"/>
        <v/>
      </c>
      <c r="BA1420" s="185" t="str">
        <f t="shared" si="724"/>
        <v/>
      </c>
      <c r="BD1420" s="171"/>
      <c r="BE1420" s="171"/>
      <c r="BF1420" s="171"/>
      <c r="BG1420" s="171"/>
    </row>
    <row r="1421" spans="1:59" ht="15" customHeight="1" x14ac:dyDescent="0.3">
      <c r="A1421" s="172"/>
      <c r="B1421" s="172"/>
      <c r="C1421" s="172"/>
      <c r="D1421" s="173"/>
      <c r="E1421" s="173"/>
      <c r="F1421" s="173"/>
      <c r="G1421" s="173"/>
      <c r="H1421" s="173"/>
      <c r="I1421" s="174"/>
      <c r="J1421" s="175"/>
      <c r="K1421" s="176" t="str">
        <f t="shared" si="696"/>
        <v/>
      </c>
      <c r="L1421" s="177" t="str">
        <f t="shared" si="697"/>
        <v/>
      </c>
      <c r="M1421" s="178" t="str">
        <f t="shared" si="698"/>
        <v/>
      </c>
      <c r="N1421" s="44" t="str" cm="1">
        <f t="array" ref="N1421">IFERROR(IF(_xlfn.SINGLE(A:A)="","",IF(R1421="Beer",SUM(LOOKUP(2,1/(Rates!$B$3:$B$5&lt;=W1421)/(Rates!$C$3:$C$5&gt;=W1421),Rates!$D$3:$D$5)*(X1421/100)*W1421),IF(R1421="Refreshment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44" t="str">
        <f t="shared" si="699"/>
        <v/>
      </c>
      <c r="P1421" s="13"/>
      <c r="Q1421" s="179" t="str">
        <f t="shared" si="700"/>
        <v/>
      </c>
      <c r="R1421" s="180" t="str">
        <f t="shared" si="701"/>
        <v/>
      </c>
      <c r="S1421" s="13" t="str">
        <f>IF(A1421="","",IF(R1421="Refreshment Beverage",VLOOKUP(VALUE(Q1421),Rates!G$15:L$19,2,0),VLOOKUP(VALUE(Q1421),Rates!G$4:L$8,2,0)))</f>
        <v/>
      </c>
      <c r="T1421" s="13" t="str">
        <f t="shared" si="702"/>
        <v/>
      </c>
      <c r="U1421" s="181" t="str">
        <f t="shared" si="703"/>
        <v/>
      </c>
      <c r="V1421" s="13" t="str">
        <f t="shared" si="704"/>
        <v/>
      </c>
      <c r="W1421" s="13" t="str">
        <f t="shared" si="705"/>
        <v/>
      </c>
      <c r="X1421" s="182" t="str">
        <f t="shared" si="706"/>
        <v/>
      </c>
      <c r="Y1421" s="183" t="str">
        <f>IF(A:A="","",IF(R1421="Refreshment Beverage",VLOOKUP(Q1421,Rates!G$15:L$19,6,0)*W1421,VLOOKUP(Q1421,Rates!G$4:L$12,6,0)*W1421))</f>
        <v/>
      </c>
      <c r="Z1421" s="183" t="str">
        <f t="shared" si="707"/>
        <v/>
      </c>
      <c r="AA1421" s="17">
        <f t="shared" si="695"/>
        <v>0</v>
      </c>
      <c r="AB1421" s="177" t="str" cm="1">
        <f t="array" ref="AB1421">IF(_xlfn.SINGLE(A:A)="","",IF(R1421="Refreshment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177" t="str" cm="1">
        <f t="array" ref="AC1421">IF(_xlfn.SINGLE(A:A)="","",IF(R1421="Refreshment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68">
        <f>IFERROR(IF(OR(Q1421=1,Q1421=2,Q1421=3,Q1421=4),VLOOKUP(Q1421,Rates!$A$31:$B$34,2,0)*W1421,IF(V1421=1,VLOOKUP(U1421,'REB BEV MIN MKUP'!B:E,4,0),IF(V1421&gt;1,VLOOKUP(VALUE(W1421),'REB BEV MIN MKUP'!O:Q,3,0),0))),0)</f>
        <v>0</v>
      </c>
      <c r="AE1421" s="177" t="str">
        <f t="shared" si="708"/>
        <v/>
      </c>
      <c r="AF1421" s="13" t="str">
        <f t="shared" si="709"/>
        <v/>
      </c>
      <c r="AG1421" s="177" t="str">
        <f t="shared" si="710"/>
        <v/>
      </c>
      <c r="AH1421" s="184" t="str">
        <f t="shared" si="711"/>
        <v/>
      </c>
      <c r="AI1421" s="184" t="str">
        <f>IF(AE:AE="","",IF(R1421="Refreshment Beverage",AK1421*(Rates!J$19/100),ROUND(SUM(AH1421*(Rates!$J$8/100)),4)))</f>
        <v/>
      </c>
      <c r="AJ1421" s="183" t="str">
        <f t="shared" si="712"/>
        <v/>
      </c>
      <c r="AK1421" s="185" t="str">
        <f t="shared" si="713"/>
        <v/>
      </c>
      <c r="AL1421" s="177" t="str">
        <f t="shared" si="714"/>
        <v/>
      </c>
      <c r="AM1421" s="13" t="str">
        <f>IF(AS1421="","",IF(R1421="Refreshment Beverage",ROUND(AS1421*Rates!K$19,4),ROUND(AO1421*(VLOOKUP(VALUE(Q1421),Rates!G$4:L$12,3,0)),4)))</f>
        <v/>
      </c>
      <c r="AN1421" s="183" t="str">
        <f>IF(AS1421="","",IF(R1421="Refreshment Beverage",AS1421*(Rates!J$19/100),MAX(AM1421,AB1421)))</f>
        <v/>
      </c>
      <c r="AO1421" s="186" t="str">
        <f t="shared" si="715"/>
        <v/>
      </c>
      <c r="AP1421" s="186" t="str">
        <f t="shared" si="716"/>
        <v/>
      </c>
      <c r="AQ1421" s="186" t="str">
        <f>IF(AS1421="","",IF(R1421="Refreshment Beverage",ROUND(SUM(VLOOKUP(Q:Q,Rates!G$15:L$19,3,0)*(AS1421-Y1421-Z1421-AA1421)),4),ROUND(SUM(Rates!$K$8*AS1421),4)))</f>
        <v/>
      </c>
      <c r="AR1421" s="184" t="str">
        <f t="shared" si="717"/>
        <v/>
      </c>
      <c r="AS1421" s="185" t="str">
        <f t="shared" si="718"/>
        <v/>
      </c>
      <c r="AT1421" s="177" t="str">
        <f t="shared" si="719"/>
        <v/>
      </c>
      <c r="AU1421" s="13" t="str">
        <f>IF(AX1421="","",IF(R1421="Refreshment Beverage",ROUND((BA1421-Y1421-Z1421-AA1421)*VLOOKUP(VALUE(Q1421),Rates!G$15:L$19,3,0),4),ROUND(AW1421*(VLOOKUP(VALUE(Q1421),Rates!G:L,3,0)),4)))</f>
        <v/>
      </c>
      <c r="AV1421" s="183" t="str">
        <f t="shared" si="720"/>
        <v/>
      </c>
      <c r="AW1421" s="186" t="str">
        <f t="shared" si="721"/>
        <v/>
      </c>
      <c r="AX1421" s="184" t="str">
        <f t="shared" si="722"/>
        <v/>
      </c>
      <c r="AY1421" s="186" t="str">
        <f>IF(AX1421="","",IF(R1421="Refreshment Beverage",ROUND(SUM(AX1421*Rates!K$19),4),ROUND(SUM(AX1421*(Rates!J$8/100)),4)))</f>
        <v/>
      </c>
      <c r="AZ1421" s="183" t="str">
        <f t="shared" si="723"/>
        <v/>
      </c>
      <c r="BA1421" s="185" t="str">
        <f t="shared" si="724"/>
        <v/>
      </c>
      <c r="BD1421" s="171"/>
      <c r="BE1421" s="171"/>
      <c r="BF1421" s="171"/>
      <c r="BG1421" s="171"/>
    </row>
    <row r="1422" spans="1:59" ht="15" customHeight="1" x14ac:dyDescent="0.3">
      <c r="A1422" s="172"/>
      <c r="B1422" s="172"/>
      <c r="C1422" s="172"/>
      <c r="D1422" s="173"/>
      <c r="E1422" s="173"/>
      <c r="F1422" s="173"/>
      <c r="G1422" s="173"/>
      <c r="H1422" s="173"/>
      <c r="I1422" s="174"/>
      <c r="J1422" s="175"/>
      <c r="K1422" s="176" t="str">
        <f t="shared" si="696"/>
        <v/>
      </c>
      <c r="L1422" s="177" t="str">
        <f t="shared" si="697"/>
        <v/>
      </c>
      <c r="M1422" s="178" t="str">
        <f t="shared" si="698"/>
        <v/>
      </c>
      <c r="N1422" s="44" t="str" cm="1">
        <f t="array" ref="N1422">IFERROR(IF(_xlfn.SINGLE(A:A)="","",IF(R1422="Beer",SUM(LOOKUP(2,1/(Rates!$B$3:$B$5&lt;=W1422)/(Rates!$C$3:$C$5&gt;=W1422),Rates!$D$3:$D$5)*(X1422/100)*W1422),IF(R1422="Refreshment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44" t="str">
        <f t="shared" si="699"/>
        <v/>
      </c>
      <c r="P1422" s="13"/>
      <c r="Q1422" s="179" t="str">
        <f t="shared" si="700"/>
        <v/>
      </c>
      <c r="R1422" s="180" t="str">
        <f t="shared" si="701"/>
        <v/>
      </c>
      <c r="S1422" s="13" t="str">
        <f>IF(A1422="","",IF(R1422="Refreshment Beverage",VLOOKUP(VALUE(Q1422),Rates!G$15:L$19,2,0),VLOOKUP(VALUE(Q1422),Rates!G$4:L$8,2,0)))</f>
        <v/>
      </c>
      <c r="T1422" s="13" t="str">
        <f t="shared" si="702"/>
        <v/>
      </c>
      <c r="U1422" s="181" t="str">
        <f t="shared" si="703"/>
        <v/>
      </c>
      <c r="V1422" s="13" t="str">
        <f t="shared" si="704"/>
        <v/>
      </c>
      <c r="W1422" s="13" t="str">
        <f t="shared" si="705"/>
        <v/>
      </c>
      <c r="X1422" s="182" t="str">
        <f t="shared" si="706"/>
        <v/>
      </c>
      <c r="Y1422" s="183" t="str">
        <f>IF(A:A="","",IF(R1422="Refreshment Beverage",VLOOKUP(Q1422,Rates!G$15:L$19,6,0)*W1422,VLOOKUP(Q1422,Rates!G$4:L$12,6,0)*W1422))</f>
        <v/>
      </c>
      <c r="Z1422" s="183" t="str">
        <f t="shared" si="707"/>
        <v/>
      </c>
      <c r="AA1422" s="17">
        <f t="shared" si="695"/>
        <v>0</v>
      </c>
      <c r="AB1422" s="177" t="str" cm="1">
        <f t="array" ref="AB1422">IF(_xlfn.SINGLE(A:A)="","",IF(R1422="Refreshment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177" t="str" cm="1">
        <f t="array" ref="AC1422">IF(_xlfn.SINGLE(A:A)="","",IF(R1422="Refreshment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68">
        <f>IFERROR(IF(OR(Q1422=1,Q1422=2,Q1422=3,Q1422=4),VLOOKUP(Q1422,Rates!$A$31:$B$34,2,0)*W1422,IF(V1422=1,VLOOKUP(U1422,'REB BEV MIN MKUP'!B:E,4,0),IF(V1422&gt;1,VLOOKUP(VALUE(W1422),'REB BEV MIN MKUP'!O:Q,3,0),0))),0)</f>
        <v>0</v>
      </c>
      <c r="AE1422" s="177" t="str">
        <f t="shared" si="708"/>
        <v/>
      </c>
      <c r="AF1422" s="13" t="str">
        <f t="shared" si="709"/>
        <v/>
      </c>
      <c r="AG1422" s="177" t="str">
        <f t="shared" si="710"/>
        <v/>
      </c>
      <c r="AH1422" s="184" t="str">
        <f t="shared" si="711"/>
        <v/>
      </c>
      <c r="AI1422" s="184" t="str">
        <f>IF(AE:AE="","",IF(R1422="Refreshment Beverage",AK1422*(Rates!J$19/100),ROUND(SUM(AH1422*(Rates!$J$8/100)),4)))</f>
        <v/>
      </c>
      <c r="AJ1422" s="183" t="str">
        <f t="shared" si="712"/>
        <v/>
      </c>
      <c r="AK1422" s="185" t="str">
        <f t="shared" si="713"/>
        <v/>
      </c>
      <c r="AL1422" s="177" t="str">
        <f t="shared" si="714"/>
        <v/>
      </c>
      <c r="AM1422" s="13" t="str">
        <f>IF(AS1422="","",IF(R1422="Refreshment Beverage",ROUND(AS1422*Rates!K$19,4),ROUND(AO1422*(VLOOKUP(VALUE(Q1422),Rates!G$4:L$12,3,0)),4)))</f>
        <v/>
      </c>
      <c r="AN1422" s="183" t="str">
        <f>IF(AS1422="","",IF(R1422="Refreshment Beverage",AS1422*(Rates!J$19/100),MAX(AM1422,AB1422)))</f>
        <v/>
      </c>
      <c r="AO1422" s="186" t="str">
        <f t="shared" si="715"/>
        <v/>
      </c>
      <c r="AP1422" s="186" t="str">
        <f t="shared" si="716"/>
        <v/>
      </c>
      <c r="AQ1422" s="186" t="str">
        <f>IF(AS1422="","",IF(R1422="Refreshment Beverage",ROUND(SUM(VLOOKUP(Q:Q,Rates!G$15:L$19,3,0)*(AS1422-Y1422-Z1422-AA1422)),4),ROUND(SUM(Rates!$K$8*AS1422),4)))</f>
        <v/>
      </c>
      <c r="AR1422" s="184" t="str">
        <f t="shared" si="717"/>
        <v/>
      </c>
      <c r="AS1422" s="185" t="str">
        <f t="shared" si="718"/>
        <v/>
      </c>
      <c r="AT1422" s="177" t="str">
        <f t="shared" si="719"/>
        <v/>
      </c>
      <c r="AU1422" s="13" t="str">
        <f>IF(AX1422="","",IF(R1422="Refreshment Beverage",ROUND((BA1422-Y1422-Z1422-AA1422)*VLOOKUP(VALUE(Q1422),Rates!G$15:L$19,3,0),4),ROUND(AW1422*(VLOOKUP(VALUE(Q1422),Rates!G:L,3,0)),4)))</f>
        <v/>
      </c>
      <c r="AV1422" s="183" t="str">
        <f t="shared" si="720"/>
        <v/>
      </c>
      <c r="AW1422" s="186" t="str">
        <f t="shared" si="721"/>
        <v/>
      </c>
      <c r="AX1422" s="184" t="str">
        <f t="shared" si="722"/>
        <v/>
      </c>
      <c r="AY1422" s="186" t="str">
        <f>IF(AX1422="","",IF(R1422="Refreshment Beverage",ROUND(SUM(AX1422*Rates!K$19),4),ROUND(SUM(AX1422*(Rates!J$8/100)),4)))</f>
        <v/>
      </c>
      <c r="AZ1422" s="183" t="str">
        <f t="shared" si="723"/>
        <v/>
      </c>
      <c r="BA1422" s="185" t="str">
        <f t="shared" si="724"/>
        <v/>
      </c>
      <c r="BD1422" s="171"/>
      <c r="BE1422" s="171"/>
      <c r="BF1422" s="171"/>
      <c r="BG1422" s="171"/>
    </row>
    <row r="1423" spans="1:59" ht="15" customHeight="1" x14ac:dyDescent="0.3">
      <c r="A1423" s="172"/>
      <c r="B1423" s="172"/>
      <c r="C1423" s="172"/>
      <c r="D1423" s="173"/>
      <c r="E1423" s="173"/>
      <c r="F1423" s="173"/>
      <c r="G1423" s="173"/>
      <c r="H1423" s="173"/>
      <c r="I1423" s="174"/>
      <c r="J1423" s="175"/>
      <c r="K1423" s="176" t="str">
        <f t="shared" si="696"/>
        <v/>
      </c>
      <c r="L1423" s="177" t="str">
        <f t="shared" si="697"/>
        <v/>
      </c>
      <c r="M1423" s="178" t="str">
        <f t="shared" si="698"/>
        <v/>
      </c>
      <c r="N1423" s="44" t="str" cm="1">
        <f t="array" ref="N1423">IFERROR(IF(_xlfn.SINGLE(A:A)="","",IF(R1423="Beer",SUM(LOOKUP(2,1/(Rates!$B$3:$B$5&lt;=W1423)/(Rates!$C$3:$C$5&gt;=W1423),Rates!$D$3:$D$5)*(X1423/100)*W1423),IF(R1423="Refreshment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44" t="str">
        <f t="shared" si="699"/>
        <v/>
      </c>
      <c r="P1423" s="13"/>
      <c r="Q1423" s="179" t="str">
        <f t="shared" si="700"/>
        <v/>
      </c>
      <c r="R1423" s="180" t="str">
        <f t="shared" si="701"/>
        <v/>
      </c>
      <c r="S1423" s="13" t="str">
        <f>IF(A1423="","",IF(R1423="Refreshment Beverage",VLOOKUP(VALUE(Q1423),Rates!G$15:L$19,2,0),VLOOKUP(VALUE(Q1423),Rates!G$4:L$8,2,0)))</f>
        <v/>
      </c>
      <c r="T1423" s="13" t="str">
        <f t="shared" si="702"/>
        <v/>
      </c>
      <c r="U1423" s="181" t="str">
        <f t="shared" si="703"/>
        <v/>
      </c>
      <c r="V1423" s="13" t="str">
        <f t="shared" si="704"/>
        <v/>
      </c>
      <c r="W1423" s="13" t="str">
        <f t="shared" si="705"/>
        <v/>
      </c>
      <c r="X1423" s="182" t="str">
        <f t="shared" si="706"/>
        <v/>
      </c>
      <c r="Y1423" s="183" t="str">
        <f>IF(A:A="","",IF(R1423="Refreshment Beverage",VLOOKUP(Q1423,Rates!G$15:L$19,6,0)*W1423,VLOOKUP(Q1423,Rates!G$4:L$12,6,0)*W1423))</f>
        <v/>
      </c>
      <c r="Z1423" s="183" t="str">
        <f t="shared" si="707"/>
        <v/>
      </c>
      <c r="AA1423" s="17">
        <f t="shared" si="695"/>
        <v>0</v>
      </c>
      <c r="AB1423" s="177" t="str" cm="1">
        <f t="array" ref="AB1423">IF(_xlfn.SINGLE(A:A)="","",IF(R1423="Refreshment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177" t="str" cm="1">
        <f t="array" ref="AC1423">IF(_xlfn.SINGLE(A:A)="","",IF(R1423="Refreshment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68">
        <f>IFERROR(IF(OR(Q1423=1,Q1423=2,Q1423=3,Q1423=4),VLOOKUP(Q1423,Rates!$A$31:$B$34,2,0)*W1423,IF(V1423=1,VLOOKUP(U1423,'REB BEV MIN MKUP'!B:E,4,0),IF(V1423&gt;1,VLOOKUP(VALUE(W1423),'REB BEV MIN MKUP'!O:Q,3,0),0))),0)</f>
        <v>0</v>
      </c>
      <c r="AE1423" s="177" t="str">
        <f t="shared" si="708"/>
        <v/>
      </c>
      <c r="AF1423" s="13" t="str">
        <f t="shared" si="709"/>
        <v/>
      </c>
      <c r="AG1423" s="177" t="str">
        <f t="shared" si="710"/>
        <v/>
      </c>
      <c r="AH1423" s="184" t="str">
        <f t="shared" si="711"/>
        <v/>
      </c>
      <c r="AI1423" s="184" t="str">
        <f>IF(AE:AE="","",IF(R1423="Refreshment Beverage",AK1423*(Rates!J$19/100),ROUND(SUM(AH1423*(Rates!$J$8/100)),4)))</f>
        <v/>
      </c>
      <c r="AJ1423" s="183" t="str">
        <f t="shared" si="712"/>
        <v/>
      </c>
      <c r="AK1423" s="185" t="str">
        <f t="shared" si="713"/>
        <v/>
      </c>
      <c r="AL1423" s="177" t="str">
        <f t="shared" si="714"/>
        <v/>
      </c>
      <c r="AM1423" s="13" t="str">
        <f>IF(AS1423="","",IF(R1423="Refreshment Beverage",ROUND(AS1423*Rates!K$19,4),ROUND(AO1423*(VLOOKUP(VALUE(Q1423),Rates!G$4:L$12,3,0)),4)))</f>
        <v/>
      </c>
      <c r="AN1423" s="183" t="str">
        <f>IF(AS1423="","",IF(R1423="Refreshment Beverage",AS1423*(Rates!J$19/100),MAX(AM1423,AB1423)))</f>
        <v/>
      </c>
      <c r="AO1423" s="186" t="str">
        <f t="shared" si="715"/>
        <v/>
      </c>
      <c r="AP1423" s="186" t="str">
        <f t="shared" si="716"/>
        <v/>
      </c>
      <c r="AQ1423" s="186" t="str">
        <f>IF(AS1423="","",IF(R1423="Refreshment Beverage",ROUND(SUM(VLOOKUP(Q:Q,Rates!G$15:L$19,3,0)*(AS1423-Y1423-Z1423-AA1423)),4),ROUND(SUM(Rates!$K$8*AS1423),4)))</f>
        <v/>
      </c>
      <c r="AR1423" s="184" t="str">
        <f t="shared" si="717"/>
        <v/>
      </c>
      <c r="AS1423" s="185" t="str">
        <f t="shared" si="718"/>
        <v/>
      </c>
      <c r="AT1423" s="177" t="str">
        <f t="shared" si="719"/>
        <v/>
      </c>
      <c r="AU1423" s="13" t="str">
        <f>IF(AX1423="","",IF(R1423="Refreshment Beverage",ROUND((BA1423-Y1423-Z1423-AA1423)*VLOOKUP(VALUE(Q1423),Rates!G$15:L$19,3,0),4),ROUND(AW1423*(VLOOKUP(VALUE(Q1423),Rates!G:L,3,0)),4)))</f>
        <v/>
      </c>
      <c r="AV1423" s="183" t="str">
        <f t="shared" si="720"/>
        <v/>
      </c>
      <c r="AW1423" s="186" t="str">
        <f t="shared" si="721"/>
        <v/>
      </c>
      <c r="AX1423" s="184" t="str">
        <f t="shared" si="722"/>
        <v/>
      </c>
      <c r="AY1423" s="186" t="str">
        <f>IF(AX1423="","",IF(R1423="Refreshment Beverage",ROUND(SUM(AX1423*Rates!K$19),4),ROUND(SUM(AX1423*(Rates!J$8/100)),4)))</f>
        <v/>
      </c>
      <c r="AZ1423" s="183" t="str">
        <f t="shared" si="723"/>
        <v/>
      </c>
      <c r="BA1423" s="185" t="str">
        <f t="shared" si="724"/>
        <v/>
      </c>
      <c r="BD1423" s="171"/>
      <c r="BE1423" s="171"/>
      <c r="BF1423" s="171"/>
      <c r="BG1423" s="171"/>
    </row>
    <row r="1424" spans="1:59" ht="15" customHeight="1" x14ac:dyDescent="0.3">
      <c r="A1424" s="172"/>
      <c r="B1424" s="172"/>
      <c r="C1424" s="172"/>
      <c r="D1424" s="173"/>
      <c r="E1424" s="173"/>
      <c r="F1424" s="173"/>
      <c r="G1424" s="173"/>
      <c r="H1424" s="173"/>
      <c r="I1424" s="174"/>
      <c r="J1424" s="175"/>
      <c r="K1424" s="176" t="str">
        <f t="shared" si="696"/>
        <v/>
      </c>
      <c r="L1424" s="177" t="str">
        <f t="shared" si="697"/>
        <v/>
      </c>
      <c r="M1424" s="178" t="str">
        <f t="shared" si="698"/>
        <v/>
      </c>
      <c r="N1424" s="44" t="str" cm="1">
        <f t="array" ref="N1424">IFERROR(IF(_xlfn.SINGLE(A:A)="","",IF(R1424="Beer",SUM(LOOKUP(2,1/(Rates!$B$3:$B$5&lt;=W1424)/(Rates!$C$3:$C$5&gt;=W1424),Rates!$D$3:$D$5)*(X1424/100)*W1424),IF(R1424="Refreshment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44" t="str">
        <f t="shared" si="699"/>
        <v/>
      </c>
      <c r="P1424" s="13"/>
      <c r="Q1424" s="179" t="str">
        <f t="shared" si="700"/>
        <v/>
      </c>
      <c r="R1424" s="180" t="str">
        <f t="shared" si="701"/>
        <v/>
      </c>
      <c r="S1424" s="13" t="str">
        <f>IF(A1424="","",IF(R1424="Refreshment Beverage",VLOOKUP(VALUE(Q1424),Rates!G$15:L$19,2,0),VLOOKUP(VALUE(Q1424),Rates!G$4:L$8,2,0)))</f>
        <v/>
      </c>
      <c r="T1424" s="13" t="str">
        <f t="shared" si="702"/>
        <v/>
      </c>
      <c r="U1424" s="181" t="str">
        <f t="shared" si="703"/>
        <v/>
      </c>
      <c r="V1424" s="13" t="str">
        <f t="shared" si="704"/>
        <v/>
      </c>
      <c r="W1424" s="13" t="str">
        <f t="shared" si="705"/>
        <v/>
      </c>
      <c r="X1424" s="182" t="str">
        <f t="shared" si="706"/>
        <v/>
      </c>
      <c r="Y1424" s="183" t="str">
        <f>IF(A:A="","",IF(R1424="Refreshment Beverage",VLOOKUP(Q1424,Rates!G$15:L$19,6,0)*W1424,VLOOKUP(Q1424,Rates!G$4:L$12,6,0)*W1424))</f>
        <v/>
      </c>
      <c r="Z1424" s="183" t="str">
        <f t="shared" si="707"/>
        <v/>
      </c>
      <c r="AA1424" s="17">
        <f t="shared" si="695"/>
        <v>0</v>
      </c>
      <c r="AB1424" s="177" t="str" cm="1">
        <f t="array" ref="AB1424">IF(_xlfn.SINGLE(A:A)="","",IF(R1424="Refreshment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177" t="str" cm="1">
        <f t="array" ref="AC1424">IF(_xlfn.SINGLE(A:A)="","",IF(R1424="Refreshment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68">
        <f>IFERROR(IF(OR(Q1424=1,Q1424=2,Q1424=3,Q1424=4),VLOOKUP(Q1424,Rates!$A$31:$B$34,2,0)*W1424,IF(V1424=1,VLOOKUP(U1424,'REB BEV MIN MKUP'!B:E,4,0),IF(V1424&gt;1,VLOOKUP(VALUE(W1424),'REB BEV MIN MKUP'!O:Q,3,0),0))),0)</f>
        <v>0</v>
      </c>
      <c r="AE1424" s="177" t="str">
        <f t="shared" si="708"/>
        <v/>
      </c>
      <c r="AF1424" s="13" t="str">
        <f t="shared" si="709"/>
        <v/>
      </c>
      <c r="AG1424" s="177" t="str">
        <f t="shared" si="710"/>
        <v/>
      </c>
      <c r="AH1424" s="184" t="str">
        <f t="shared" si="711"/>
        <v/>
      </c>
      <c r="AI1424" s="184" t="str">
        <f>IF(AE:AE="","",IF(R1424="Refreshment Beverage",AK1424*(Rates!J$19/100),ROUND(SUM(AH1424*(Rates!$J$8/100)),4)))</f>
        <v/>
      </c>
      <c r="AJ1424" s="183" t="str">
        <f t="shared" si="712"/>
        <v/>
      </c>
      <c r="AK1424" s="185" t="str">
        <f t="shared" si="713"/>
        <v/>
      </c>
      <c r="AL1424" s="177" t="str">
        <f t="shared" si="714"/>
        <v/>
      </c>
      <c r="AM1424" s="13" t="str">
        <f>IF(AS1424="","",IF(R1424="Refreshment Beverage",ROUND(AS1424*Rates!K$19,4),ROUND(AO1424*(VLOOKUP(VALUE(Q1424),Rates!G$4:L$12,3,0)),4)))</f>
        <v/>
      </c>
      <c r="AN1424" s="183" t="str">
        <f>IF(AS1424="","",IF(R1424="Refreshment Beverage",AS1424*(Rates!J$19/100),MAX(AM1424,AB1424)))</f>
        <v/>
      </c>
      <c r="AO1424" s="186" t="str">
        <f t="shared" si="715"/>
        <v/>
      </c>
      <c r="AP1424" s="186" t="str">
        <f t="shared" si="716"/>
        <v/>
      </c>
      <c r="AQ1424" s="186" t="str">
        <f>IF(AS1424="","",IF(R1424="Refreshment Beverage",ROUND(SUM(VLOOKUP(Q:Q,Rates!G$15:L$19,3,0)*(AS1424-Y1424-Z1424-AA1424)),4),ROUND(SUM(Rates!$K$8*AS1424),4)))</f>
        <v/>
      </c>
      <c r="AR1424" s="184" t="str">
        <f t="shared" si="717"/>
        <v/>
      </c>
      <c r="AS1424" s="185" t="str">
        <f t="shared" si="718"/>
        <v/>
      </c>
      <c r="AT1424" s="177" t="str">
        <f t="shared" si="719"/>
        <v/>
      </c>
      <c r="AU1424" s="13" t="str">
        <f>IF(AX1424="","",IF(R1424="Refreshment Beverage",ROUND((BA1424-Y1424-Z1424-AA1424)*VLOOKUP(VALUE(Q1424),Rates!G$15:L$19,3,0),4),ROUND(AW1424*(VLOOKUP(VALUE(Q1424),Rates!G:L,3,0)),4)))</f>
        <v/>
      </c>
      <c r="AV1424" s="183" t="str">
        <f t="shared" si="720"/>
        <v/>
      </c>
      <c r="AW1424" s="186" t="str">
        <f t="shared" si="721"/>
        <v/>
      </c>
      <c r="AX1424" s="184" t="str">
        <f t="shared" si="722"/>
        <v/>
      </c>
      <c r="AY1424" s="186" t="str">
        <f>IF(AX1424="","",IF(R1424="Refreshment Beverage",ROUND(SUM(AX1424*Rates!K$19),4),ROUND(SUM(AX1424*(Rates!J$8/100)),4)))</f>
        <v/>
      </c>
      <c r="AZ1424" s="183" t="str">
        <f t="shared" si="723"/>
        <v/>
      </c>
      <c r="BA1424" s="185" t="str">
        <f t="shared" si="724"/>
        <v/>
      </c>
      <c r="BD1424" s="171"/>
      <c r="BE1424" s="171"/>
      <c r="BF1424" s="171"/>
      <c r="BG1424" s="171"/>
    </row>
    <row r="1425" spans="1:59" ht="15" customHeight="1" x14ac:dyDescent="0.3">
      <c r="A1425" s="172"/>
      <c r="B1425" s="172"/>
      <c r="C1425" s="172"/>
      <c r="D1425" s="173"/>
      <c r="E1425" s="173"/>
      <c r="F1425" s="173"/>
      <c r="G1425" s="173"/>
      <c r="H1425" s="173"/>
      <c r="I1425" s="174"/>
      <c r="J1425" s="175"/>
      <c r="K1425" s="176" t="str">
        <f t="shared" si="696"/>
        <v/>
      </c>
      <c r="L1425" s="177" t="str">
        <f t="shared" si="697"/>
        <v/>
      </c>
      <c r="M1425" s="178" t="str">
        <f t="shared" si="698"/>
        <v/>
      </c>
      <c r="N1425" s="44" t="str" cm="1">
        <f t="array" ref="N1425">IFERROR(IF(_xlfn.SINGLE(A:A)="","",IF(R1425="Beer",SUM(LOOKUP(2,1/(Rates!$B$3:$B$5&lt;=W1425)/(Rates!$C$3:$C$5&gt;=W1425),Rates!$D$3:$D$5)*(X1425/100)*W1425),IF(R1425="Refreshment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44" t="str">
        <f t="shared" si="699"/>
        <v/>
      </c>
      <c r="P1425" s="13"/>
      <c r="Q1425" s="179" t="str">
        <f t="shared" si="700"/>
        <v/>
      </c>
      <c r="R1425" s="180" t="str">
        <f t="shared" si="701"/>
        <v/>
      </c>
      <c r="S1425" s="13" t="str">
        <f>IF(A1425="","",IF(R1425="Refreshment Beverage",VLOOKUP(VALUE(Q1425),Rates!G$15:L$19,2,0),VLOOKUP(VALUE(Q1425),Rates!G$4:L$8,2,0)))</f>
        <v/>
      </c>
      <c r="T1425" s="13" t="str">
        <f t="shared" si="702"/>
        <v/>
      </c>
      <c r="U1425" s="181" t="str">
        <f t="shared" si="703"/>
        <v/>
      </c>
      <c r="V1425" s="13" t="str">
        <f t="shared" si="704"/>
        <v/>
      </c>
      <c r="W1425" s="13" t="str">
        <f t="shared" si="705"/>
        <v/>
      </c>
      <c r="X1425" s="182" t="str">
        <f t="shared" si="706"/>
        <v/>
      </c>
      <c r="Y1425" s="183" t="str">
        <f>IF(A:A="","",IF(R1425="Refreshment Beverage",VLOOKUP(Q1425,Rates!G$15:L$19,6,0)*W1425,VLOOKUP(Q1425,Rates!G$4:L$12,6,0)*W1425))</f>
        <v/>
      </c>
      <c r="Z1425" s="183" t="str">
        <f t="shared" si="707"/>
        <v/>
      </c>
      <c r="AA1425" s="17">
        <f t="shared" si="695"/>
        <v>0</v>
      </c>
      <c r="AB1425" s="177" t="str" cm="1">
        <f t="array" ref="AB1425">IF(_xlfn.SINGLE(A:A)="","",IF(R1425="Refreshment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177" t="str" cm="1">
        <f t="array" ref="AC1425">IF(_xlfn.SINGLE(A:A)="","",IF(R1425="Refreshment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68">
        <f>IFERROR(IF(OR(Q1425=1,Q1425=2,Q1425=3,Q1425=4),VLOOKUP(Q1425,Rates!$A$31:$B$34,2,0)*W1425,IF(V1425=1,VLOOKUP(U1425,'REB BEV MIN MKUP'!B:E,4,0),IF(V1425&gt;1,VLOOKUP(VALUE(W1425),'REB BEV MIN MKUP'!O:Q,3,0),0))),0)</f>
        <v>0</v>
      </c>
      <c r="AE1425" s="177" t="str">
        <f t="shared" si="708"/>
        <v/>
      </c>
      <c r="AF1425" s="13" t="str">
        <f t="shared" si="709"/>
        <v/>
      </c>
      <c r="AG1425" s="177" t="str">
        <f t="shared" si="710"/>
        <v/>
      </c>
      <c r="AH1425" s="184" t="str">
        <f t="shared" si="711"/>
        <v/>
      </c>
      <c r="AI1425" s="184" t="str">
        <f>IF(AE:AE="","",IF(R1425="Refreshment Beverage",AK1425*(Rates!J$19/100),ROUND(SUM(AH1425*(Rates!$J$8/100)),4)))</f>
        <v/>
      </c>
      <c r="AJ1425" s="183" t="str">
        <f t="shared" si="712"/>
        <v/>
      </c>
      <c r="AK1425" s="185" t="str">
        <f t="shared" si="713"/>
        <v/>
      </c>
      <c r="AL1425" s="177" t="str">
        <f t="shared" si="714"/>
        <v/>
      </c>
      <c r="AM1425" s="13" t="str">
        <f>IF(AS1425="","",IF(R1425="Refreshment Beverage",ROUND(AS1425*Rates!K$19,4),ROUND(AO1425*(VLOOKUP(VALUE(Q1425),Rates!G$4:L$12,3,0)),4)))</f>
        <v/>
      </c>
      <c r="AN1425" s="183" t="str">
        <f>IF(AS1425="","",IF(R1425="Refreshment Beverage",AS1425*(Rates!J$19/100),MAX(AM1425,AB1425)))</f>
        <v/>
      </c>
      <c r="AO1425" s="186" t="str">
        <f t="shared" si="715"/>
        <v/>
      </c>
      <c r="AP1425" s="186" t="str">
        <f t="shared" si="716"/>
        <v/>
      </c>
      <c r="AQ1425" s="186" t="str">
        <f>IF(AS1425="","",IF(R1425="Refreshment Beverage",ROUND(SUM(VLOOKUP(Q:Q,Rates!G$15:L$19,3,0)*(AS1425-Y1425-Z1425-AA1425)),4),ROUND(SUM(Rates!$K$8*AS1425),4)))</f>
        <v/>
      </c>
      <c r="AR1425" s="184" t="str">
        <f t="shared" si="717"/>
        <v/>
      </c>
      <c r="AS1425" s="185" t="str">
        <f t="shared" si="718"/>
        <v/>
      </c>
      <c r="AT1425" s="177" t="str">
        <f t="shared" si="719"/>
        <v/>
      </c>
      <c r="AU1425" s="13" t="str">
        <f>IF(AX1425="","",IF(R1425="Refreshment Beverage",ROUND((BA1425-Y1425-Z1425-AA1425)*VLOOKUP(VALUE(Q1425),Rates!G$15:L$19,3,0),4),ROUND(AW1425*(VLOOKUP(VALUE(Q1425),Rates!G:L,3,0)),4)))</f>
        <v/>
      </c>
      <c r="AV1425" s="183" t="str">
        <f t="shared" si="720"/>
        <v/>
      </c>
      <c r="AW1425" s="186" t="str">
        <f t="shared" si="721"/>
        <v/>
      </c>
      <c r="AX1425" s="184" t="str">
        <f t="shared" si="722"/>
        <v/>
      </c>
      <c r="AY1425" s="186" t="str">
        <f>IF(AX1425="","",IF(R1425="Refreshment Beverage",ROUND(SUM(AX1425*Rates!K$19),4),ROUND(SUM(AX1425*(Rates!J$8/100)),4)))</f>
        <v/>
      </c>
      <c r="AZ1425" s="183" t="str">
        <f t="shared" si="723"/>
        <v/>
      </c>
      <c r="BA1425" s="185" t="str">
        <f t="shared" si="724"/>
        <v/>
      </c>
      <c r="BD1425" s="171"/>
      <c r="BE1425" s="171"/>
      <c r="BF1425" s="171"/>
      <c r="BG1425" s="171"/>
    </row>
    <row r="1426" spans="1:59" ht="15" customHeight="1" x14ac:dyDescent="0.3">
      <c r="A1426" s="172"/>
      <c r="B1426" s="172"/>
      <c r="C1426" s="172"/>
      <c r="D1426" s="173"/>
      <c r="E1426" s="173"/>
      <c r="F1426" s="173"/>
      <c r="G1426" s="173"/>
      <c r="H1426" s="173"/>
      <c r="I1426" s="174"/>
      <c r="J1426" s="175"/>
      <c r="K1426" s="176" t="str">
        <f t="shared" si="696"/>
        <v/>
      </c>
      <c r="L1426" s="177" t="str">
        <f t="shared" si="697"/>
        <v/>
      </c>
      <c r="M1426" s="178" t="str">
        <f t="shared" si="698"/>
        <v/>
      </c>
      <c r="N1426" s="44" t="str" cm="1">
        <f t="array" ref="N1426">IFERROR(IF(_xlfn.SINGLE(A:A)="","",IF(R1426="Beer",SUM(LOOKUP(2,1/(Rates!$B$3:$B$5&lt;=W1426)/(Rates!$C$3:$C$5&gt;=W1426),Rates!$D$3:$D$5)*(X1426/100)*W1426),IF(R1426="Refreshment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44" t="str">
        <f t="shared" si="699"/>
        <v/>
      </c>
      <c r="P1426" s="13"/>
      <c r="Q1426" s="179" t="str">
        <f t="shared" si="700"/>
        <v/>
      </c>
      <c r="R1426" s="180" t="str">
        <f t="shared" si="701"/>
        <v/>
      </c>
      <c r="S1426" s="13" t="str">
        <f>IF(A1426="","",IF(R1426="Refreshment Beverage",VLOOKUP(VALUE(Q1426),Rates!G$15:L$19,2,0),VLOOKUP(VALUE(Q1426),Rates!G$4:L$8,2,0)))</f>
        <v/>
      </c>
      <c r="T1426" s="13" t="str">
        <f t="shared" si="702"/>
        <v/>
      </c>
      <c r="U1426" s="181" t="str">
        <f t="shared" si="703"/>
        <v/>
      </c>
      <c r="V1426" s="13" t="str">
        <f t="shared" si="704"/>
        <v/>
      </c>
      <c r="W1426" s="13" t="str">
        <f t="shared" si="705"/>
        <v/>
      </c>
      <c r="X1426" s="182" t="str">
        <f t="shared" si="706"/>
        <v/>
      </c>
      <c r="Y1426" s="183" t="str">
        <f>IF(A:A="","",IF(R1426="Refreshment Beverage",VLOOKUP(Q1426,Rates!G$15:L$19,6,0)*W1426,VLOOKUP(Q1426,Rates!G$4:L$12,6,0)*W1426))</f>
        <v/>
      </c>
      <c r="Z1426" s="183" t="str">
        <f t="shared" si="707"/>
        <v/>
      </c>
      <c r="AA1426" s="17">
        <f t="shared" si="695"/>
        <v>0</v>
      </c>
      <c r="AB1426" s="177" t="str" cm="1">
        <f t="array" ref="AB1426">IF(_xlfn.SINGLE(A:A)="","",IF(R1426="Refreshment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177" t="str" cm="1">
        <f t="array" ref="AC1426">IF(_xlfn.SINGLE(A:A)="","",IF(R1426="Refreshment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68">
        <f>IFERROR(IF(OR(Q1426=1,Q1426=2,Q1426=3,Q1426=4),VLOOKUP(Q1426,Rates!$A$31:$B$34,2,0)*W1426,IF(V1426=1,VLOOKUP(U1426,'REB BEV MIN MKUP'!B:E,4,0),IF(V1426&gt;1,VLOOKUP(VALUE(W1426),'REB BEV MIN MKUP'!O:Q,3,0),0))),0)</f>
        <v>0</v>
      </c>
      <c r="AE1426" s="177" t="str">
        <f t="shared" si="708"/>
        <v/>
      </c>
      <c r="AF1426" s="13" t="str">
        <f t="shared" si="709"/>
        <v/>
      </c>
      <c r="AG1426" s="177" t="str">
        <f t="shared" si="710"/>
        <v/>
      </c>
      <c r="AH1426" s="184" t="str">
        <f t="shared" si="711"/>
        <v/>
      </c>
      <c r="AI1426" s="184" t="str">
        <f>IF(AE:AE="","",IF(R1426="Refreshment Beverage",AK1426*(Rates!J$19/100),ROUND(SUM(AH1426*(Rates!$J$8/100)),4)))</f>
        <v/>
      </c>
      <c r="AJ1426" s="183" t="str">
        <f t="shared" si="712"/>
        <v/>
      </c>
      <c r="AK1426" s="185" t="str">
        <f t="shared" si="713"/>
        <v/>
      </c>
      <c r="AL1426" s="177" t="str">
        <f t="shared" si="714"/>
        <v/>
      </c>
      <c r="AM1426" s="13" t="str">
        <f>IF(AS1426="","",IF(R1426="Refreshment Beverage",ROUND(AS1426*Rates!K$19,4),ROUND(AO1426*(VLOOKUP(VALUE(Q1426),Rates!G$4:L$12,3,0)),4)))</f>
        <v/>
      </c>
      <c r="AN1426" s="183" t="str">
        <f>IF(AS1426="","",IF(R1426="Refreshment Beverage",AS1426*(Rates!J$19/100),MAX(AM1426,AB1426)))</f>
        <v/>
      </c>
      <c r="AO1426" s="186" t="str">
        <f t="shared" si="715"/>
        <v/>
      </c>
      <c r="AP1426" s="186" t="str">
        <f t="shared" si="716"/>
        <v/>
      </c>
      <c r="AQ1426" s="186" t="str">
        <f>IF(AS1426="","",IF(R1426="Refreshment Beverage",ROUND(SUM(VLOOKUP(Q:Q,Rates!G$15:L$19,3,0)*(AS1426-Y1426-Z1426-AA1426)),4),ROUND(SUM(Rates!$K$8*AS1426),4)))</f>
        <v/>
      </c>
      <c r="AR1426" s="184" t="str">
        <f t="shared" si="717"/>
        <v/>
      </c>
      <c r="AS1426" s="185" t="str">
        <f t="shared" si="718"/>
        <v/>
      </c>
      <c r="AT1426" s="177" t="str">
        <f t="shared" si="719"/>
        <v/>
      </c>
      <c r="AU1426" s="13" t="str">
        <f>IF(AX1426="","",IF(R1426="Refreshment Beverage",ROUND((BA1426-Y1426-Z1426-AA1426)*VLOOKUP(VALUE(Q1426),Rates!G$15:L$19,3,0),4),ROUND(AW1426*(VLOOKUP(VALUE(Q1426),Rates!G:L,3,0)),4)))</f>
        <v/>
      </c>
      <c r="AV1426" s="183" t="str">
        <f t="shared" si="720"/>
        <v/>
      </c>
      <c r="AW1426" s="186" t="str">
        <f t="shared" si="721"/>
        <v/>
      </c>
      <c r="AX1426" s="184" t="str">
        <f t="shared" si="722"/>
        <v/>
      </c>
      <c r="AY1426" s="186" t="str">
        <f>IF(AX1426="","",IF(R1426="Refreshment Beverage",ROUND(SUM(AX1426*Rates!K$19),4),ROUND(SUM(AX1426*(Rates!J$8/100)),4)))</f>
        <v/>
      </c>
      <c r="AZ1426" s="183" t="str">
        <f t="shared" si="723"/>
        <v/>
      </c>
      <c r="BA1426" s="185" t="str">
        <f t="shared" si="724"/>
        <v/>
      </c>
      <c r="BD1426" s="171"/>
      <c r="BE1426" s="171"/>
      <c r="BF1426" s="171"/>
      <c r="BG1426" s="171"/>
    </row>
    <row r="1427" spans="1:59" ht="15" customHeight="1" x14ac:dyDescent="0.3">
      <c r="A1427" s="172"/>
      <c r="B1427" s="172"/>
      <c r="C1427" s="172"/>
      <c r="D1427" s="173"/>
      <c r="E1427" s="173"/>
      <c r="F1427" s="173"/>
      <c r="G1427" s="173"/>
      <c r="H1427" s="173"/>
      <c r="I1427" s="174"/>
      <c r="J1427" s="175"/>
      <c r="K1427" s="176" t="str">
        <f t="shared" si="696"/>
        <v/>
      </c>
      <c r="L1427" s="177" t="str">
        <f t="shared" si="697"/>
        <v/>
      </c>
      <c r="M1427" s="178" t="str">
        <f t="shared" si="698"/>
        <v/>
      </c>
      <c r="N1427" s="44" t="str" cm="1">
        <f t="array" ref="N1427">IFERROR(IF(_xlfn.SINGLE(A:A)="","",IF(R1427="Beer",SUM(LOOKUP(2,1/(Rates!$B$3:$B$5&lt;=W1427)/(Rates!$C$3:$C$5&gt;=W1427),Rates!$D$3:$D$5)*(X1427/100)*W1427),IF(R1427="Refreshment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44" t="str">
        <f t="shared" si="699"/>
        <v/>
      </c>
      <c r="P1427" s="13"/>
      <c r="Q1427" s="179" t="str">
        <f t="shared" si="700"/>
        <v/>
      </c>
      <c r="R1427" s="180" t="str">
        <f t="shared" si="701"/>
        <v/>
      </c>
      <c r="S1427" s="13" t="str">
        <f>IF(A1427="","",IF(R1427="Refreshment Beverage",VLOOKUP(VALUE(Q1427),Rates!G$15:L$19,2,0),VLOOKUP(VALUE(Q1427),Rates!G$4:L$8,2,0)))</f>
        <v/>
      </c>
      <c r="T1427" s="13" t="str">
        <f t="shared" si="702"/>
        <v/>
      </c>
      <c r="U1427" s="181" t="str">
        <f t="shared" si="703"/>
        <v/>
      </c>
      <c r="V1427" s="13" t="str">
        <f t="shared" si="704"/>
        <v/>
      </c>
      <c r="W1427" s="13" t="str">
        <f t="shared" si="705"/>
        <v/>
      </c>
      <c r="X1427" s="182" t="str">
        <f t="shared" si="706"/>
        <v/>
      </c>
      <c r="Y1427" s="183" t="str">
        <f>IF(A:A="","",IF(R1427="Refreshment Beverage",VLOOKUP(Q1427,Rates!G$15:L$19,6,0)*W1427,VLOOKUP(Q1427,Rates!G$4:L$12,6,0)*W1427))</f>
        <v/>
      </c>
      <c r="Z1427" s="183" t="str">
        <f t="shared" si="707"/>
        <v/>
      </c>
      <c r="AA1427" s="17">
        <f t="shared" si="695"/>
        <v>0</v>
      </c>
      <c r="AB1427" s="177" t="str" cm="1">
        <f t="array" ref="AB1427">IF(_xlfn.SINGLE(A:A)="","",IF(R1427="Refreshment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177" t="str" cm="1">
        <f t="array" ref="AC1427">IF(_xlfn.SINGLE(A:A)="","",IF(R1427="Refreshment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68">
        <f>IFERROR(IF(OR(Q1427=1,Q1427=2,Q1427=3,Q1427=4),VLOOKUP(Q1427,Rates!$A$31:$B$34,2,0)*W1427,IF(V1427=1,VLOOKUP(U1427,'REB BEV MIN MKUP'!B:E,4,0),IF(V1427&gt;1,VLOOKUP(VALUE(W1427),'REB BEV MIN MKUP'!O:Q,3,0),0))),0)</f>
        <v>0</v>
      </c>
      <c r="AE1427" s="177" t="str">
        <f t="shared" si="708"/>
        <v/>
      </c>
      <c r="AF1427" s="13" t="str">
        <f t="shared" si="709"/>
        <v/>
      </c>
      <c r="AG1427" s="177" t="str">
        <f t="shared" si="710"/>
        <v/>
      </c>
      <c r="AH1427" s="184" t="str">
        <f t="shared" si="711"/>
        <v/>
      </c>
      <c r="AI1427" s="184" t="str">
        <f>IF(AE:AE="","",IF(R1427="Refreshment Beverage",AK1427*(Rates!J$19/100),ROUND(SUM(AH1427*(Rates!$J$8/100)),4)))</f>
        <v/>
      </c>
      <c r="AJ1427" s="183" t="str">
        <f t="shared" si="712"/>
        <v/>
      </c>
      <c r="AK1427" s="185" t="str">
        <f t="shared" si="713"/>
        <v/>
      </c>
      <c r="AL1427" s="177" t="str">
        <f t="shared" si="714"/>
        <v/>
      </c>
      <c r="AM1427" s="13" t="str">
        <f>IF(AS1427="","",IF(R1427="Refreshment Beverage",ROUND(AS1427*Rates!K$19,4),ROUND(AO1427*(VLOOKUP(VALUE(Q1427),Rates!G$4:L$12,3,0)),4)))</f>
        <v/>
      </c>
      <c r="AN1427" s="183" t="str">
        <f>IF(AS1427="","",IF(R1427="Refreshment Beverage",AS1427*(Rates!J$19/100),MAX(AM1427,AB1427)))</f>
        <v/>
      </c>
      <c r="AO1427" s="186" t="str">
        <f t="shared" si="715"/>
        <v/>
      </c>
      <c r="AP1427" s="186" t="str">
        <f t="shared" si="716"/>
        <v/>
      </c>
      <c r="AQ1427" s="186" t="str">
        <f>IF(AS1427="","",IF(R1427="Refreshment Beverage",ROUND(SUM(VLOOKUP(Q:Q,Rates!G$15:L$19,3,0)*(AS1427-Y1427-Z1427-AA1427)),4),ROUND(SUM(Rates!$K$8*AS1427),4)))</f>
        <v/>
      </c>
      <c r="AR1427" s="184" t="str">
        <f t="shared" si="717"/>
        <v/>
      </c>
      <c r="AS1427" s="185" t="str">
        <f t="shared" si="718"/>
        <v/>
      </c>
      <c r="AT1427" s="177" t="str">
        <f t="shared" si="719"/>
        <v/>
      </c>
      <c r="AU1427" s="13" t="str">
        <f>IF(AX1427="","",IF(R1427="Refreshment Beverage",ROUND((BA1427-Y1427-Z1427-AA1427)*VLOOKUP(VALUE(Q1427),Rates!G$15:L$19,3,0),4),ROUND(AW1427*(VLOOKUP(VALUE(Q1427),Rates!G:L,3,0)),4)))</f>
        <v/>
      </c>
      <c r="AV1427" s="183" t="str">
        <f t="shared" si="720"/>
        <v/>
      </c>
      <c r="AW1427" s="186" t="str">
        <f t="shared" si="721"/>
        <v/>
      </c>
      <c r="AX1427" s="184" t="str">
        <f t="shared" si="722"/>
        <v/>
      </c>
      <c r="AY1427" s="186" t="str">
        <f>IF(AX1427="","",IF(R1427="Refreshment Beverage",ROUND(SUM(AX1427*Rates!K$19),4),ROUND(SUM(AX1427*(Rates!J$8/100)),4)))</f>
        <v/>
      </c>
      <c r="AZ1427" s="183" t="str">
        <f t="shared" si="723"/>
        <v/>
      </c>
      <c r="BA1427" s="185" t="str">
        <f t="shared" si="724"/>
        <v/>
      </c>
      <c r="BD1427" s="171"/>
      <c r="BE1427" s="171"/>
      <c r="BF1427" s="171"/>
      <c r="BG1427" s="171"/>
    </row>
    <row r="1428" spans="1:59" ht="15" customHeight="1" x14ac:dyDescent="0.3">
      <c r="A1428" s="172"/>
      <c r="B1428" s="172"/>
      <c r="C1428" s="172"/>
      <c r="D1428" s="173"/>
      <c r="E1428" s="173"/>
      <c r="F1428" s="173"/>
      <c r="G1428" s="173"/>
      <c r="H1428" s="173"/>
      <c r="I1428" s="174"/>
      <c r="J1428" s="175"/>
      <c r="K1428" s="176" t="str">
        <f t="shared" si="696"/>
        <v/>
      </c>
      <c r="L1428" s="177" t="str">
        <f t="shared" si="697"/>
        <v/>
      </c>
      <c r="M1428" s="178" t="str">
        <f t="shared" si="698"/>
        <v/>
      </c>
      <c r="N1428" s="44" t="str" cm="1">
        <f t="array" ref="N1428">IFERROR(IF(_xlfn.SINGLE(A:A)="","",IF(R1428="Beer",SUM(LOOKUP(2,1/(Rates!$B$3:$B$5&lt;=W1428)/(Rates!$C$3:$C$5&gt;=W1428),Rates!$D$3:$D$5)*(X1428/100)*W1428),IF(R1428="Refreshment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44" t="str">
        <f t="shared" si="699"/>
        <v/>
      </c>
      <c r="P1428" s="13"/>
      <c r="Q1428" s="179" t="str">
        <f t="shared" si="700"/>
        <v/>
      </c>
      <c r="R1428" s="180" t="str">
        <f t="shared" si="701"/>
        <v/>
      </c>
      <c r="S1428" s="13" t="str">
        <f>IF(A1428="","",IF(R1428="Refreshment Beverage",VLOOKUP(VALUE(Q1428),Rates!G$15:L$19,2,0),VLOOKUP(VALUE(Q1428),Rates!G$4:L$8,2,0)))</f>
        <v/>
      </c>
      <c r="T1428" s="13" t="str">
        <f t="shared" si="702"/>
        <v/>
      </c>
      <c r="U1428" s="181" t="str">
        <f t="shared" si="703"/>
        <v/>
      </c>
      <c r="V1428" s="13" t="str">
        <f t="shared" si="704"/>
        <v/>
      </c>
      <c r="W1428" s="13" t="str">
        <f t="shared" si="705"/>
        <v/>
      </c>
      <c r="X1428" s="182" t="str">
        <f t="shared" si="706"/>
        <v/>
      </c>
      <c r="Y1428" s="183" t="str">
        <f>IF(A:A="","",IF(R1428="Refreshment Beverage",VLOOKUP(Q1428,Rates!G$15:L$19,6,0)*W1428,VLOOKUP(Q1428,Rates!G$4:L$12,6,0)*W1428))</f>
        <v/>
      </c>
      <c r="Z1428" s="183" t="str">
        <f t="shared" si="707"/>
        <v/>
      </c>
      <c r="AA1428" s="17">
        <f t="shared" si="695"/>
        <v>0</v>
      </c>
      <c r="AB1428" s="177" t="str" cm="1">
        <f t="array" ref="AB1428">IF(_xlfn.SINGLE(A:A)="","",IF(R1428="Refreshment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177" t="str" cm="1">
        <f t="array" ref="AC1428">IF(_xlfn.SINGLE(A:A)="","",IF(R1428="Refreshment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68">
        <f>IFERROR(IF(OR(Q1428=1,Q1428=2,Q1428=3,Q1428=4),VLOOKUP(Q1428,Rates!$A$31:$B$34,2,0)*W1428,IF(V1428=1,VLOOKUP(U1428,'REB BEV MIN MKUP'!B:E,4,0),IF(V1428&gt;1,VLOOKUP(VALUE(W1428),'REB BEV MIN MKUP'!O:Q,3,0),0))),0)</f>
        <v>0</v>
      </c>
      <c r="AE1428" s="177" t="str">
        <f t="shared" si="708"/>
        <v/>
      </c>
      <c r="AF1428" s="13" t="str">
        <f t="shared" si="709"/>
        <v/>
      </c>
      <c r="AG1428" s="177" t="str">
        <f t="shared" si="710"/>
        <v/>
      </c>
      <c r="AH1428" s="184" t="str">
        <f t="shared" si="711"/>
        <v/>
      </c>
      <c r="AI1428" s="184" t="str">
        <f>IF(AE:AE="","",IF(R1428="Refreshment Beverage",AK1428*(Rates!J$19/100),ROUND(SUM(AH1428*(Rates!$J$8/100)),4)))</f>
        <v/>
      </c>
      <c r="AJ1428" s="183" t="str">
        <f t="shared" si="712"/>
        <v/>
      </c>
      <c r="AK1428" s="185" t="str">
        <f t="shared" si="713"/>
        <v/>
      </c>
      <c r="AL1428" s="177" t="str">
        <f t="shared" si="714"/>
        <v/>
      </c>
      <c r="AM1428" s="13" t="str">
        <f>IF(AS1428="","",IF(R1428="Refreshment Beverage",ROUND(AS1428*Rates!K$19,4),ROUND(AO1428*(VLOOKUP(VALUE(Q1428),Rates!G$4:L$12,3,0)),4)))</f>
        <v/>
      </c>
      <c r="AN1428" s="183" t="str">
        <f>IF(AS1428="","",IF(R1428="Refreshment Beverage",AS1428*(Rates!J$19/100),MAX(AM1428,AB1428)))</f>
        <v/>
      </c>
      <c r="AO1428" s="186" t="str">
        <f t="shared" si="715"/>
        <v/>
      </c>
      <c r="AP1428" s="186" t="str">
        <f t="shared" si="716"/>
        <v/>
      </c>
      <c r="AQ1428" s="186" t="str">
        <f>IF(AS1428="","",IF(R1428="Refreshment Beverage",ROUND(SUM(VLOOKUP(Q:Q,Rates!G$15:L$19,3,0)*(AS1428-Y1428-Z1428-AA1428)),4),ROUND(SUM(Rates!$K$8*AS1428),4)))</f>
        <v/>
      </c>
      <c r="AR1428" s="184" t="str">
        <f t="shared" si="717"/>
        <v/>
      </c>
      <c r="AS1428" s="185" t="str">
        <f t="shared" si="718"/>
        <v/>
      </c>
      <c r="AT1428" s="177" t="str">
        <f t="shared" si="719"/>
        <v/>
      </c>
      <c r="AU1428" s="13" t="str">
        <f>IF(AX1428="","",IF(R1428="Refreshment Beverage",ROUND((BA1428-Y1428-Z1428-AA1428)*VLOOKUP(VALUE(Q1428),Rates!G$15:L$19,3,0),4),ROUND(AW1428*(VLOOKUP(VALUE(Q1428),Rates!G:L,3,0)),4)))</f>
        <v/>
      </c>
      <c r="AV1428" s="183" t="str">
        <f t="shared" si="720"/>
        <v/>
      </c>
      <c r="AW1428" s="186" t="str">
        <f t="shared" si="721"/>
        <v/>
      </c>
      <c r="AX1428" s="184" t="str">
        <f t="shared" si="722"/>
        <v/>
      </c>
      <c r="AY1428" s="186" t="str">
        <f>IF(AX1428="","",IF(R1428="Refreshment Beverage",ROUND(SUM(AX1428*Rates!K$19),4),ROUND(SUM(AX1428*(Rates!J$8/100)),4)))</f>
        <v/>
      </c>
      <c r="AZ1428" s="183" t="str">
        <f t="shared" si="723"/>
        <v/>
      </c>
      <c r="BA1428" s="185" t="str">
        <f t="shared" si="724"/>
        <v/>
      </c>
      <c r="BD1428" s="171"/>
      <c r="BE1428" s="171"/>
      <c r="BF1428" s="171"/>
      <c r="BG1428" s="171"/>
    </row>
    <row r="1429" spans="1:59" ht="15" customHeight="1" x14ac:dyDescent="0.3">
      <c r="A1429" s="172"/>
      <c r="B1429" s="172"/>
      <c r="C1429" s="172"/>
      <c r="D1429" s="173"/>
      <c r="E1429" s="173"/>
      <c r="F1429" s="173"/>
      <c r="G1429" s="173"/>
      <c r="H1429" s="173"/>
      <c r="I1429" s="174"/>
      <c r="J1429" s="175"/>
      <c r="K1429" s="176" t="str">
        <f t="shared" si="696"/>
        <v/>
      </c>
      <c r="L1429" s="177" t="str">
        <f t="shared" si="697"/>
        <v/>
      </c>
      <c r="M1429" s="178" t="str">
        <f t="shared" si="698"/>
        <v/>
      </c>
      <c r="N1429" s="44" t="str" cm="1">
        <f t="array" ref="N1429">IFERROR(IF(_xlfn.SINGLE(A:A)="","",IF(R1429="Beer",SUM(LOOKUP(2,1/(Rates!$B$3:$B$5&lt;=W1429)/(Rates!$C$3:$C$5&gt;=W1429),Rates!$D$3:$D$5)*(X1429/100)*W1429),IF(R1429="Refreshment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44" t="str">
        <f t="shared" si="699"/>
        <v/>
      </c>
      <c r="P1429" s="13"/>
      <c r="Q1429" s="179" t="str">
        <f t="shared" si="700"/>
        <v/>
      </c>
      <c r="R1429" s="180" t="str">
        <f t="shared" si="701"/>
        <v/>
      </c>
      <c r="S1429" s="13" t="str">
        <f>IF(A1429="","",IF(R1429="Refreshment Beverage",VLOOKUP(VALUE(Q1429),Rates!G$15:L$19,2,0),VLOOKUP(VALUE(Q1429),Rates!G$4:L$8,2,0)))</f>
        <v/>
      </c>
      <c r="T1429" s="13" t="str">
        <f t="shared" si="702"/>
        <v/>
      </c>
      <c r="U1429" s="181" t="str">
        <f t="shared" si="703"/>
        <v/>
      </c>
      <c r="V1429" s="13" t="str">
        <f t="shared" si="704"/>
        <v/>
      </c>
      <c r="W1429" s="13" t="str">
        <f t="shared" si="705"/>
        <v/>
      </c>
      <c r="X1429" s="182" t="str">
        <f t="shared" si="706"/>
        <v/>
      </c>
      <c r="Y1429" s="183" t="str">
        <f>IF(A:A="","",IF(R1429="Refreshment Beverage",VLOOKUP(Q1429,Rates!G$15:L$19,6,0)*W1429,VLOOKUP(Q1429,Rates!G$4:L$12,6,0)*W1429))</f>
        <v/>
      </c>
      <c r="Z1429" s="183" t="str">
        <f t="shared" si="707"/>
        <v/>
      </c>
      <c r="AA1429" s="17">
        <f t="shared" si="695"/>
        <v>0</v>
      </c>
      <c r="AB1429" s="177" t="str" cm="1">
        <f t="array" ref="AB1429">IF(_xlfn.SINGLE(A:A)="","",IF(R1429="Refreshment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177" t="str" cm="1">
        <f t="array" ref="AC1429">IF(_xlfn.SINGLE(A:A)="","",IF(R1429="Refreshment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68">
        <f>IFERROR(IF(OR(Q1429=1,Q1429=2,Q1429=3,Q1429=4),VLOOKUP(Q1429,Rates!$A$31:$B$34,2,0)*W1429,IF(V1429=1,VLOOKUP(U1429,'REB BEV MIN MKUP'!B:E,4,0),IF(V1429&gt;1,VLOOKUP(VALUE(W1429),'REB BEV MIN MKUP'!O:Q,3,0),0))),0)</f>
        <v>0</v>
      </c>
      <c r="AE1429" s="177" t="str">
        <f t="shared" si="708"/>
        <v/>
      </c>
      <c r="AF1429" s="13" t="str">
        <f t="shared" si="709"/>
        <v/>
      </c>
      <c r="AG1429" s="177" t="str">
        <f t="shared" si="710"/>
        <v/>
      </c>
      <c r="AH1429" s="184" t="str">
        <f t="shared" si="711"/>
        <v/>
      </c>
      <c r="AI1429" s="184" t="str">
        <f>IF(AE:AE="","",IF(R1429="Refreshment Beverage",AK1429*(Rates!J$19/100),ROUND(SUM(AH1429*(Rates!$J$8/100)),4)))</f>
        <v/>
      </c>
      <c r="AJ1429" s="183" t="str">
        <f t="shared" si="712"/>
        <v/>
      </c>
      <c r="AK1429" s="185" t="str">
        <f t="shared" si="713"/>
        <v/>
      </c>
      <c r="AL1429" s="177" t="str">
        <f t="shared" si="714"/>
        <v/>
      </c>
      <c r="AM1429" s="13" t="str">
        <f>IF(AS1429="","",IF(R1429="Refreshment Beverage",ROUND(AS1429*Rates!K$19,4),ROUND(AO1429*(VLOOKUP(VALUE(Q1429),Rates!G$4:L$12,3,0)),4)))</f>
        <v/>
      </c>
      <c r="AN1429" s="183" t="str">
        <f>IF(AS1429="","",IF(R1429="Refreshment Beverage",AS1429*(Rates!J$19/100),MAX(AM1429,AB1429)))</f>
        <v/>
      </c>
      <c r="AO1429" s="186" t="str">
        <f t="shared" si="715"/>
        <v/>
      </c>
      <c r="AP1429" s="186" t="str">
        <f t="shared" si="716"/>
        <v/>
      </c>
      <c r="AQ1429" s="186" t="str">
        <f>IF(AS1429="","",IF(R1429="Refreshment Beverage",ROUND(SUM(VLOOKUP(Q:Q,Rates!G$15:L$19,3,0)*(AS1429-Y1429-Z1429-AA1429)),4),ROUND(SUM(Rates!$K$8*AS1429),4)))</f>
        <v/>
      </c>
      <c r="AR1429" s="184" t="str">
        <f t="shared" si="717"/>
        <v/>
      </c>
      <c r="AS1429" s="185" t="str">
        <f t="shared" si="718"/>
        <v/>
      </c>
      <c r="AT1429" s="177" t="str">
        <f t="shared" si="719"/>
        <v/>
      </c>
      <c r="AU1429" s="13" t="str">
        <f>IF(AX1429="","",IF(R1429="Refreshment Beverage",ROUND((BA1429-Y1429-Z1429-AA1429)*VLOOKUP(VALUE(Q1429),Rates!G$15:L$19,3,0),4),ROUND(AW1429*(VLOOKUP(VALUE(Q1429),Rates!G:L,3,0)),4)))</f>
        <v/>
      </c>
      <c r="AV1429" s="183" t="str">
        <f t="shared" si="720"/>
        <v/>
      </c>
      <c r="AW1429" s="186" t="str">
        <f t="shared" si="721"/>
        <v/>
      </c>
      <c r="AX1429" s="184" t="str">
        <f t="shared" si="722"/>
        <v/>
      </c>
      <c r="AY1429" s="186" t="str">
        <f>IF(AX1429="","",IF(R1429="Refreshment Beverage",ROUND(SUM(AX1429*Rates!K$19),4),ROUND(SUM(AX1429*(Rates!J$8/100)),4)))</f>
        <v/>
      </c>
      <c r="AZ1429" s="183" t="str">
        <f t="shared" si="723"/>
        <v/>
      </c>
      <c r="BA1429" s="185" t="str">
        <f t="shared" si="724"/>
        <v/>
      </c>
      <c r="BD1429" s="171"/>
      <c r="BE1429" s="171"/>
      <c r="BF1429" s="171"/>
      <c r="BG1429" s="171"/>
    </row>
    <row r="1430" spans="1:59" ht="15" customHeight="1" x14ac:dyDescent="0.3">
      <c r="A1430" s="172"/>
      <c r="B1430" s="172"/>
      <c r="C1430" s="172"/>
      <c r="D1430" s="173"/>
      <c r="E1430" s="173"/>
      <c r="F1430" s="173"/>
      <c r="G1430" s="173"/>
      <c r="H1430" s="173"/>
      <c r="I1430" s="174"/>
      <c r="J1430" s="175"/>
      <c r="K1430" s="176" t="str">
        <f t="shared" si="696"/>
        <v/>
      </c>
      <c r="L1430" s="177" t="str">
        <f t="shared" si="697"/>
        <v/>
      </c>
      <c r="M1430" s="178" t="str">
        <f t="shared" si="698"/>
        <v/>
      </c>
      <c r="N1430" s="44" t="str" cm="1">
        <f t="array" ref="N1430">IFERROR(IF(_xlfn.SINGLE(A:A)="","",IF(R1430="Beer",SUM(LOOKUP(2,1/(Rates!$B$3:$B$5&lt;=W1430)/(Rates!$C$3:$C$5&gt;=W1430),Rates!$D$3:$D$5)*(X1430/100)*W1430),IF(R1430="Refreshment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44" t="str">
        <f t="shared" si="699"/>
        <v/>
      </c>
      <c r="P1430" s="13"/>
      <c r="Q1430" s="179" t="str">
        <f t="shared" si="700"/>
        <v/>
      </c>
      <c r="R1430" s="180" t="str">
        <f t="shared" si="701"/>
        <v/>
      </c>
      <c r="S1430" s="13" t="str">
        <f>IF(A1430="","",IF(R1430="Refreshment Beverage",VLOOKUP(VALUE(Q1430),Rates!G$15:L$19,2,0),VLOOKUP(VALUE(Q1430),Rates!G$4:L$8,2,0)))</f>
        <v/>
      </c>
      <c r="T1430" s="13" t="str">
        <f t="shared" si="702"/>
        <v/>
      </c>
      <c r="U1430" s="181" t="str">
        <f t="shared" si="703"/>
        <v/>
      </c>
      <c r="V1430" s="13" t="str">
        <f t="shared" si="704"/>
        <v/>
      </c>
      <c r="W1430" s="13" t="str">
        <f t="shared" si="705"/>
        <v/>
      </c>
      <c r="X1430" s="182" t="str">
        <f t="shared" si="706"/>
        <v/>
      </c>
      <c r="Y1430" s="183" t="str">
        <f>IF(A:A="","",IF(R1430="Refreshment Beverage",VLOOKUP(Q1430,Rates!G$15:L$19,6,0)*W1430,VLOOKUP(Q1430,Rates!G$4:L$12,6,0)*W1430))</f>
        <v/>
      </c>
      <c r="Z1430" s="183" t="str">
        <f t="shared" si="707"/>
        <v/>
      </c>
      <c r="AA1430" s="17">
        <f t="shared" si="695"/>
        <v>0</v>
      </c>
      <c r="AB1430" s="177" t="str" cm="1">
        <f t="array" ref="AB1430">IF(_xlfn.SINGLE(A:A)="","",IF(R1430="Refreshment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177" t="str" cm="1">
        <f t="array" ref="AC1430">IF(_xlfn.SINGLE(A:A)="","",IF(R1430="Refreshment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68">
        <f>IFERROR(IF(OR(Q1430=1,Q1430=2,Q1430=3,Q1430=4),VLOOKUP(Q1430,Rates!$A$31:$B$34,2,0)*W1430,IF(V1430=1,VLOOKUP(U1430,'REB BEV MIN MKUP'!B:E,4,0),IF(V1430&gt;1,VLOOKUP(VALUE(W1430),'REB BEV MIN MKUP'!O:Q,3,0),0))),0)</f>
        <v>0</v>
      </c>
      <c r="AE1430" s="177" t="str">
        <f t="shared" si="708"/>
        <v/>
      </c>
      <c r="AF1430" s="13" t="str">
        <f t="shared" si="709"/>
        <v/>
      </c>
      <c r="AG1430" s="177" t="str">
        <f t="shared" si="710"/>
        <v/>
      </c>
      <c r="AH1430" s="184" t="str">
        <f t="shared" si="711"/>
        <v/>
      </c>
      <c r="AI1430" s="184" t="str">
        <f>IF(AE:AE="","",IF(R1430="Refreshment Beverage",AK1430*(Rates!J$19/100),ROUND(SUM(AH1430*(Rates!$J$8/100)),4)))</f>
        <v/>
      </c>
      <c r="AJ1430" s="183" t="str">
        <f t="shared" si="712"/>
        <v/>
      </c>
      <c r="AK1430" s="185" t="str">
        <f t="shared" si="713"/>
        <v/>
      </c>
      <c r="AL1430" s="177" t="str">
        <f t="shared" si="714"/>
        <v/>
      </c>
      <c r="AM1430" s="13" t="str">
        <f>IF(AS1430="","",IF(R1430="Refreshment Beverage",ROUND(AS1430*Rates!K$19,4),ROUND(AO1430*(VLOOKUP(VALUE(Q1430),Rates!G$4:L$12,3,0)),4)))</f>
        <v/>
      </c>
      <c r="AN1430" s="183" t="str">
        <f>IF(AS1430="","",IF(R1430="Refreshment Beverage",AS1430*(Rates!J$19/100),MAX(AM1430,AB1430)))</f>
        <v/>
      </c>
      <c r="AO1430" s="186" t="str">
        <f t="shared" si="715"/>
        <v/>
      </c>
      <c r="AP1430" s="186" t="str">
        <f t="shared" si="716"/>
        <v/>
      </c>
      <c r="AQ1430" s="186" t="str">
        <f>IF(AS1430="","",IF(R1430="Refreshment Beverage",ROUND(SUM(VLOOKUP(Q:Q,Rates!G$15:L$19,3,0)*(AS1430-Y1430-Z1430-AA1430)),4),ROUND(SUM(Rates!$K$8*AS1430),4)))</f>
        <v/>
      </c>
      <c r="AR1430" s="184" t="str">
        <f t="shared" si="717"/>
        <v/>
      </c>
      <c r="AS1430" s="185" t="str">
        <f t="shared" si="718"/>
        <v/>
      </c>
      <c r="AT1430" s="177" t="str">
        <f t="shared" si="719"/>
        <v/>
      </c>
      <c r="AU1430" s="13" t="str">
        <f>IF(AX1430="","",IF(R1430="Refreshment Beverage",ROUND((BA1430-Y1430-Z1430-AA1430)*VLOOKUP(VALUE(Q1430),Rates!G$15:L$19,3,0),4),ROUND(AW1430*(VLOOKUP(VALUE(Q1430),Rates!G:L,3,0)),4)))</f>
        <v/>
      </c>
      <c r="AV1430" s="183" t="str">
        <f t="shared" si="720"/>
        <v/>
      </c>
      <c r="AW1430" s="186" t="str">
        <f t="shared" si="721"/>
        <v/>
      </c>
      <c r="AX1430" s="184" t="str">
        <f t="shared" si="722"/>
        <v/>
      </c>
      <c r="AY1430" s="186" t="str">
        <f>IF(AX1430="","",IF(R1430="Refreshment Beverage",ROUND(SUM(AX1430*Rates!K$19),4),ROUND(SUM(AX1430*(Rates!J$8/100)),4)))</f>
        <v/>
      </c>
      <c r="AZ1430" s="183" t="str">
        <f t="shared" si="723"/>
        <v/>
      </c>
      <c r="BA1430" s="185" t="str">
        <f t="shared" si="724"/>
        <v/>
      </c>
      <c r="BD1430" s="171"/>
      <c r="BE1430" s="171"/>
      <c r="BF1430" s="171"/>
      <c r="BG1430" s="171"/>
    </row>
    <row r="1431" spans="1:59" ht="15" customHeight="1" x14ac:dyDescent="0.3">
      <c r="A1431" s="172"/>
      <c r="B1431" s="172"/>
      <c r="C1431" s="172"/>
      <c r="D1431" s="173"/>
      <c r="E1431" s="173"/>
      <c r="F1431" s="173"/>
      <c r="G1431" s="173"/>
      <c r="H1431" s="173"/>
      <c r="I1431" s="174"/>
      <c r="J1431" s="175"/>
      <c r="K1431" s="176" t="str">
        <f t="shared" si="696"/>
        <v/>
      </c>
      <c r="L1431" s="177" t="str">
        <f t="shared" si="697"/>
        <v/>
      </c>
      <c r="M1431" s="178" t="str">
        <f t="shared" si="698"/>
        <v/>
      </c>
      <c r="N1431" s="44" t="str" cm="1">
        <f t="array" ref="N1431">IFERROR(IF(_xlfn.SINGLE(A:A)="","",IF(R1431="Beer",SUM(LOOKUP(2,1/(Rates!$B$3:$B$5&lt;=W1431)/(Rates!$C$3:$C$5&gt;=W1431),Rates!$D$3:$D$5)*(X1431/100)*W1431),IF(R1431="Refreshment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44" t="str">
        <f t="shared" si="699"/>
        <v/>
      </c>
      <c r="P1431" s="13"/>
      <c r="Q1431" s="179" t="str">
        <f t="shared" si="700"/>
        <v/>
      </c>
      <c r="R1431" s="180" t="str">
        <f t="shared" si="701"/>
        <v/>
      </c>
      <c r="S1431" s="13" t="str">
        <f>IF(A1431="","",IF(R1431="Refreshment Beverage",VLOOKUP(VALUE(Q1431),Rates!G$15:L$19,2,0),VLOOKUP(VALUE(Q1431),Rates!G$4:L$8,2,0)))</f>
        <v/>
      </c>
      <c r="T1431" s="13" t="str">
        <f t="shared" si="702"/>
        <v/>
      </c>
      <c r="U1431" s="181" t="str">
        <f t="shared" si="703"/>
        <v/>
      </c>
      <c r="V1431" s="13" t="str">
        <f t="shared" si="704"/>
        <v/>
      </c>
      <c r="W1431" s="13" t="str">
        <f t="shared" si="705"/>
        <v/>
      </c>
      <c r="X1431" s="182" t="str">
        <f t="shared" si="706"/>
        <v/>
      </c>
      <c r="Y1431" s="183" t="str">
        <f>IF(A:A="","",IF(R1431="Refreshment Beverage",VLOOKUP(Q1431,Rates!G$15:L$19,6,0)*W1431,VLOOKUP(Q1431,Rates!G$4:L$12,6,0)*W1431))</f>
        <v/>
      </c>
      <c r="Z1431" s="183" t="str">
        <f t="shared" si="707"/>
        <v/>
      </c>
      <c r="AA1431" s="17">
        <f t="shared" si="695"/>
        <v>0</v>
      </c>
      <c r="AB1431" s="177" t="str" cm="1">
        <f t="array" ref="AB1431">IF(_xlfn.SINGLE(A:A)="","",IF(R1431="Refreshment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177" t="str" cm="1">
        <f t="array" ref="AC1431">IF(_xlfn.SINGLE(A:A)="","",IF(R1431="Refreshment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68">
        <f>IFERROR(IF(OR(Q1431=1,Q1431=2,Q1431=3,Q1431=4),VLOOKUP(Q1431,Rates!$A$31:$B$34,2,0)*W1431,IF(V1431=1,VLOOKUP(U1431,'REB BEV MIN MKUP'!B:E,4,0),IF(V1431&gt;1,VLOOKUP(VALUE(W1431),'REB BEV MIN MKUP'!O:Q,3,0),0))),0)</f>
        <v>0</v>
      </c>
      <c r="AE1431" s="177" t="str">
        <f t="shared" si="708"/>
        <v/>
      </c>
      <c r="AF1431" s="13" t="str">
        <f t="shared" si="709"/>
        <v/>
      </c>
      <c r="AG1431" s="177" t="str">
        <f t="shared" si="710"/>
        <v/>
      </c>
      <c r="AH1431" s="184" t="str">
        <f t="shared" si="711"/>
        <v/>
      </c>
      <c r="AI1431" s="184" t="str">
        <f>IF(AE:AE="","",IF(R1431="Refreshment Beverage",AK1431*(Rates!J$19/100),ROUND(SUM(AH1431*(Rates!$J$8/100)),4)))</f>
        <v/>
      </c>
      <c r="AJ1431" s="183" t="str">
        <f t="shared" si="712"/>
        <v/>
      </c>
      <c r="AK1431" s="185" t="str">
        <f t="shared" si="713"/>
        <v/>
      </c>
      <c r="AL1431" s="177" t="str">
        <f t="shared" si="714"/>
        <v/>
      </c>
      <c r="AM1431" s="13" t="str">
        <f>IF(AS1431="","",IF(R1431="Refreshment Beverage",ROUND(AS1431*Rates!K$19,4),ROUND(AO1431*(VLOOKUP(VALUE(Q1431),Rates!G$4:L$12,3,0)),4)))</f>
        <v/>
      </c>
      <c r="AN1431" s="183" t="str">
        <f>IF(AS1431="","",IF(R1431="Refreshment Beverage",AS1431*(Rates!J$19/100),MAX(AM1431,AB1431)))</f>
        <v/>
      </c>
      <c r="AO1431" s="186" t="str">
        <f t="shared" si="715"/>
        <v/>
      </c>
      <c r="AP1431" s="186" t="str">
        <f t="shared" si="716"/>
        <v/>
      </c>
      <c r="AQ1431" s="186" t="str">
        <f>IF(AS1431="","",IF(R1431="Refreshment Beverage",ROUND(SUM(VLOOKUP(Q:Q,Rates!G$15:L$19,3,0)*(AS1431-Y1431-Z1431-AA1431)),4),ROUND(SUM(Rates!$K$8*AS1431),4)))</f>
        <v/>
      </c>
      <c r="AR1431" s="184" t="str">
        <f t="shared" si="717"/>
        <v/>
      </c>
      <c r="AS1431" s="185" t="str">
        <f t="shared" si="718"/>
        <v/>
      </c>
      <c r="AT1431" s="177" t="str">
        <f t="shared" si="719"/>
        <v/>
      </c>
      <c r="AU1431" s="13" t="str">
        <f>IF(AX1431="","",IF(R1431="Refreshment Beverage",ROUND((BA1431-Y1431-Z1431-AA1431)*VLOOKUP(VALUE(Q1431),Rates!G$15:L$19,3,0),4),ROUND(AW1431*(VLOOKUP(VALUE(Q1431),Rates!G:L,3,0)),4)))</f>
        <v/>
      </c>
      <c r="AV1431" s="183" t="str">
        <f t="shared" si="720"/>
        <v/>
      </c>
      <c r="AW1431" s="186" t="str">
        <f t="shared" si="721"/>
        <v/>
      </c>
      <c r="AX1431" s="184" t="str">
        <f t="shared" si="722"/>
        <v/>
      </c>
      <c r="AY1431" s="186" t="str">
        <f>IF(AX1431="","",IF(R1431="Refreshment Beverage",ROUND(SUM(AX1431*Rates!K$19),4),ROUND(SUM(AX1431*(Rates!J$8/100)),4)))</f>
        <v/>
      </c>
      <c r="AZ1431" s="183" t="str">
        <f t="shared" si="723"/>
        <v/>
      </c>
      <c r="BA1431" s="185" t="str">
        <f t="shared" si="724"/>
        <v/>
      </c>
      <c r="BD1431" s="171"/>
      <c r="BE1431" s="171"/>
      <c r="BF1431" s="171"/>
      <c r="BG1431" s="171"/>
    </row>
    <row r="1432" spans="1:59" ht="15" customHeight="1" x14ac:dyDescent="0.3">
      <c r="A1432" s="172"/>
      <c r="B1432" s="172"/>
      <c r="C1432" s="172"/>
      <c r="D1432" s="173"/>
      <c r="E1432" s="173"/>
      <c r="F1432" s="173"/>
      <c r="G1432" s="173"/>
      <c r="H1432" s="173"/>
      <c r="I1432" s="174"/>
      <c r="J1432" s="175"/>
      <c r="K1432" s="176" t="str">
        <f t="shared" si="696"/>
        <v/>
      </c>
      <c r="L1432" s="177" t="str">
        <f t="shared" si="697"/>
        <v/>
      </c>
      <c r="M1432" s="178" t="str">
        <f t="shared" si="698"/>
        <v/>
      </c>
      <c r="N1432" s="44" t="str" cm="1">
        <f t="array" ref="N1432">IFERROR(IF(_xlfn.SINGLE(A:A)="","",IF(R1432="Beer",SUM(LOOKUP(2,1/(Rates!$B$3:$B$5&lt;=W1432)/(Rates!$C$3:$C$5&gt;=W1432),Rates!$D$3:$D$5)*(X1432/100)*W1432),IF(R1432="Refreshment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44" t="str">
        <f t="shared" si="699"/>
        <v/>
      </c>
      <c r="P1432" s="13"/>
      <c r="Q1432" s="179" t="str">
        <f t="shared" si="700"/>
        <v/>
      </c>
      <c r="R1432" s="180" t="str">
        <f t="shared" si="701"/>
        <v/>
      </c>
      <c r="S1432" s="13" t="str">
        <f>IF(A1432="","",IF(R1432="Refreshment Beverage",VLOOKUP(VALUE(Q1432),Rates!G$15:L$19,2,0),VLOOKUP(VALUE(Q1432),Rates!G$4:L$8,2,0)))</f>
        <v/>
      </c>
      <c r="T1432" s="13" t="str">
        <f t="shared" si="702"/>
        <v/>
      </c>
      <c r="U1432" s="181" t="str">
        <f t="shared" si="703"/>
        <v/>
      </c>
      <c r="V1432" s="13" t="str">
        <f t="shared" si="704"/>
        <v/>
      </c>
      <c r="W1432" s="13" t="str">
        <f t="shared" si="705"/>
        <v/>
      </c>
      <c r="X1432" s="182" t="str">
        <f t="shared" si="706"/>
        <v/>
      </c>
      <c r="Y1432" s="183" t="str">
        <f>IF(A:A="","",IF(R1432="Refreshment Beverage",VLOOKUP(Q1432,Rates!G$15:L$19,6,0)*W1432,VLOOKUP(Q1432,Rates!G$4:L$12,6,0)*W1432))</f>
        <v/>
      </c>
      <c r="Z1432" s="183" t="str">
        <f t="shared" si="707"/>
        <v/>
      </c>
      <c r="AA1432" s="17">
        <f t="shared" si="695"/>
        <v>0</v>
      </c>
      <c r="AB1432" s="177" t="str" cm="1">
        <f t="array" ref="AB1432">IF(_xlfn.SINGLE(A:A)="","",IF(R1432="Refreshment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177" t="str" cm="1">
        <f t="array" ref="AC1432">IF(_xlfn.SINGLE(A:A)="","",IF(R1432="Refreshment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68">
        <f>IFERROR(IF(OR(Q1432=1,Q1432=2,Q1432=3,Q1432=4),VLOOKUP(Q1432,Rates!$A$31:$B$34,2,0)*W1432,IF(V1432=1,VLOOKUP(U1432,'REB BEV MIN MKUP'!B:E,4,0),IF(V1432&gt;1,VLOOKUP(VALUE(W1432),'REB BEV MIN MKUP'!O:Q,3,0),0))),0)</f>
        <v>0</v>
      </c>
      <c r="AE1432" s="177" t="str">
        <f t="shared" si="708"/>
        <v/>
      </c>
      <c r="AF1432" s="13" t="str">
        <f t="shared" si="709"/>
        <v/>
      </c>
      <c r="AG1432" s="177" t="str">
        <f t="shared" si="710"/>
        <v/>
      </c>
      <c r="AH1432" s="184" t="str">
        <f t="shared" si="711"/>
        <v/>
      </c>
      <c r="AI1432" s="184" t="str">
        <f>IF(AE:AE="","",IF(R1432="Refreshment Beverage",AK1432*(Rates!J$19/100),ROUND(SUM(AH1432*(Rates!$J$8/100)),4)))</f>
        <v/>
      </c>
      <c r="AJ1432" s="183" t="str">
        <f t="shared" si="712"/>
        <v/>
      </c>
      <c r="AK1432" s="185" t="str">
        <f t="shared" si="713"/>
        <v/>
      </c>
      <c r="AL1432" s="177" t="str">
        <f t="shared" si="714"/>
        <v/>
      </c>
      <c r="AM1432" s="13" t="str">
        <f>IF(AS1432="","",IF(R1432="Refreshment Beverage",ROUND(AS1432*Rates!K$19,4),ROUND(AO1432*(VLOOKUP(VALUE(Q1432),Rates!G$4:L$12,3,0)),4)))</f>
        <v/>
      </c>
      <c r="AN1432" s="183" t="str">
        <f>IF(AS1432="","",IF(R1432="Refreshment Beverage",AS1432*(Rates!J$19/100),MAX(AM1432,AB1432)))</f>
        <v/>
      </c>
      <c r="AO1432" s="186" t="str">
        <f t="shared" si="715"/>
        <v/>
      </c>
      <c r="AP1432" s="186" t="str">
        <f t="shared" si="716"/>
        <v/>
      </c>
      <c r="AQ1432" s="186" t="str">
        <f>IF(AS1432="","",IF(R1432="Refreshment Beverage",ROUND(SUM(VLOOKUP(Q:Q,Rates!G$15:L$19,3,0)*(AS1432-Y1432-Z1432-AA1432)),4),ROUND(SUM(Rates!$K$8*AS1432),4)))</f>
        <v/>
      </c>
      <c r="AR1432" s="184" t="str">
        <f t="shared" si="717"/>
        <v/>
      </c>
      <c r="AS1432" s="185" t="str">
        <f t="shared" si="718"/>
        <v/>
      </c>
      <c r="AT1432" s="177" t="str">
        <f t="shared" si="719"/>
        <v/>
      </c>
      <c r="AU1432" s="13" t="str">
        <f>IF(AX1432="","",IF(R1432="Refreshment Beverage",ROUND((BA1432-Y1432-Z1432-AA1432)*VLOOKUP(VALUE(Q1432),Rates!G$15:L$19,3,0),4),ROUND(AW1432*(VLOOKUP(VALUE(Q1432),Rates!G:L,3,0)),4)))</f>
        <v/>
      </c>
      <c r="AV1432" s="183" t="str">
        <f t="shared" si="720"/>
        <v/>
      </c>
      <c r="AW1432" s="186" t="str">
        <f t="shared" si="721"/>
        <v/>
      </c>
      <c r="AX1432" s="184" t="str">
        <f t="shared" si="722"/>
        <v/>
      </c>
      <c r="AY1432" s="186" t="str">
        <f>IF(AX1432="","",IF(R1432="Refreshment Beverage",ROUND(SUM(AX1432*Rates!K$19),4),ROUND(SUM(AX1432*(Rates!J$8/100)),4)))</f>
        <v/>
      </c>
      <c r="AZ1432" s="183" t="str">
        <f t="shared" si="723"/>
        <v/>
      </c>
      <c r="BA1432" s="185" t="str">
        <f t="shared" si="724"/>
        <v/>
      </c>
      <c r="BD1432" s="171"/>
      <c r="BE1432" s="171"/>
      <c r="BF1432" s="171"/>
      <c r="BG1432" s="171"/>
    </row>
    <row r="1433" spans="1:59" ht="15" customHeight="1" x14ac:dyDescent="0.3">
      <c r="A1433" s="172"/>
      <c r="B1433" s="172"/>
      <c r="C1433" s="172"/>
      <c r="D1433" s="173"/>
      <c r="E1433" s="173"/>
      <c r="F1433" s="173"/>
      <c r="G1433" s="173"/>
      <c r="H1433" s="173"/>
      <c r="I1433" s="174"/>
      <c r="J1433" s="175"/>
      <c r="K1433" s="176" t="str">
        <f t="shared" si="696"/>
        <v/>
      </c>
      <c r="L1433" s="177" t="str">
        <f t="shared" si="697"/>
        <v/>
      </c>
      <c r="M1433" s="178" t="str">
        <f t="shared" si="698"/>
        <v/>
      </c>
      <c r="N1433" s="44" t="str" cm="1">
        <f t="array" ref="N1433">IFERROR(IF(_xlfn.SINGLE(A:A)="","",IF(R1433="Beer",SUM(LOOKUP(2,1/(Rates!$B$3:$B$5&lt;=W1433)/(Rates!$C$3:$C$5&gt;=W1433),Rates!$D$3:$D$5)*(X1433/100)*W1433),IF(R1433="Refreshment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44" t="str">
        <f t="shared" si="699"/>
        <v/>
      </c>
      <c r="P1433" s="13"/>
      <c r="Q1433" s="179" t="str">
        <f t="shared" si="700"/>
        <v/>
      </c>
      <c r="R1433" s="180" t="str">
        <f t="shared" si="701"/>
        <v/>
      </c>
      <c r="S1433" s="13" t="str">
        <f>IF(A1433="","",IF(R1433="Refreshment Beverage",VLOOKUP(VALUE(Q1433),Rates!G$15:L$19,2,0),VLOOKUP(VALUE(Q1433),Rates!G$4:L$8,2,0)))</f>
        <v/>
      </c>
      <c r="T1433" s="13" t="str">
        <f t="shared" si="702"/>
        <v/>
      </c>
      <c r="U1433" s="181" t="str">
        <f t="shared" si="703"/>
        <v/>
      </c>
      <c r="V1433" s="13" t="str">
        <f t="shared" si="704"/>
        <v/>
      </c>
      <c r="W1433" s="13" t="str">
        <f t="shared" si="705"/>
        <v/>
      </c>
      <c r="X1433" s="182" t="str">
        <f t="shared" si="706"/>
        <v/>
      </c>
      <c r="Y1433" s="183" t="str">
        <f>IF(A:A="","",IF(R1433="Refreshment Beverage",VLOOKUP(Q1433,Rates!G$15:L$19,6,0)*W1433,VLOOKUP(Q1433,Rates!G$4:L$12,6,0)*W1433))</f>
        <v/>
      </c>
      <c r="Z1433" s="183" t="str">
        <f t="shared" si="707"/>
        <v/>
      </c>
      <c r="AA1433" s="17">
        <f t="shared" si="695"/>
        <v>0</v>
      </c>
      <c r="AB1433" s="177" t="str" cm="1">
        <f t="array" ref="AB1433">IF(_xlfn.SINGLE(A:A)="","",IF(R1433="Refreshment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177" t="str" cm="1">
        <f t="array" ref="AC1433">IF(_xlfn.SINGLE(A:A)="","",IF(R1433="Refreshment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68">
        <f>IFERROR(IF(OR(Q1433=1,Q1433=2,Q1433=3,Q1433=4),VLOOKUP(Q1433,Rates!$A$31:$B$34,2,0)*W1433,IF(V1433=1,VLOOKUP(U1433,'REB BEV MIN MKUP'!B:E,4,0),IF(V1433&gt;1,VLOOKUP(VALUE(W1433),'REB BEV MIN MKUP'!O:Q,3,0),0))),0)</f>
        <v>0</v>
      </c>
      <c r="AE1433" s="177" t="str">
        <f t="shared" si="708"/>
        <v/>
      </c>
      <c r="AF1433" s="13" t="str">
        <f t="shared" si="709"/>
        <v/>
      </c>
      <c r="AG1433" s="177" t="str">
        <f t="shared" si="710"/>
        <v/>
      </c>
      <c r="AH1433" s="184" t="str">
        <f t="shared" si="711"/>
        <v/>
      </c>
      <c r="AI1433" s="184" t="str">
        <f>IF(AE:AE="","",IF(R1433="Refreshment Beverage",AK1433*(Rates!J$19/100),ROUND(SUM(AH1433*(Rates!$J$8/100)),4)))</f>
        <v/>
      </c>
      <c r="AJ1433" s="183" t="str">
        <f t="shared" si="712"/>
        <v/>
      </c>
      <c r="AK1433" s="185" t="str">
        <f t="shared" si="713"/>
        <v/>
      </c>
      <c r="AL1433" s="177" t="str">
        <f t="shared" si="714"/>
        <v/>
      </c>
      <c r="AM1433" s="13" t="str">
        <f>IF(AS1433="","",IF(R1433="Refreshment Beverage",ROUND(AS1433*Rates!K$19,4),ROUND(AO1433*(VLOOKUP(VALUE(Q1433),Rates!G$4:L$12,3,0)),4)))</f>
        <v/>
      </c>
      <c r="AN1433" s="183" t="str">
        <f>IF(AS1433="","",IF(R1433="Refreshment Beverage",AS1433*(Rates!J$19/100),MAX(AM1433,AB1433)))</f>
        <v/>
      </c>
      <c r="AO1433" s="186" t="str">
        <f t="shared" si="715"/>
        <v/>
      </c>
      <c r="AP1433" s="186" t="str">
        <f t="shared" si="716"/>
        <v/>
      </c>
      <c r="AQ1433" s="186" t="str">
        <f>IF(AS1433="","",IF(R1433="Refreshment Beverage",ROUND(SUM(VLOOKUP(Q:Q,Rates!G$15:L$19,3,0)*(AS1433-Y1433-Z1433-AA1433)),4),ROUND(SUM(Rates!$K$8*AS1433),4)))</f>
        <v/>
      </c>
      <c r="AR1433" s="184" t="str">
        <f t="shared" si="717"/>
        <v/>
      </c>
      <c r="AS1433" s="185" t="str">
        <f t="shared" si="718"/>
        <v/>
      </c>
      <c r="AT1433" s="177" t="str">
        <f t="shared" si="719"/>
        <v/>
      </c>
      <c r="AU1433" s="13" t="str">
        <f>IF(AX1433="","",IF(R1433="Refreshment Beverage",ROUND((BA1433-Y1433-Z1433-AA1433)*VLOOKUP(VALUE(Q1433),Rates!G$15:L$19,3,0),4),ROUND(AW1433*(VLOOKUP(VALUE(Q1433),Rates!G:L,3,0)),4)))</f>
        <v/>
      </c>
      <c r="AV1433" s="183" t="str">
        <f t="shared" si="720"/>
        <v/>
      </c>
      <c r="AW1433" s="186" t="str">
        <f t="shared" si="721"/>
        <v/>
      </c>
      <c r="AX1433" s="184" t="str">
        <f t="shared" si="722"/>
        <v/>
      </c>
      <c r="AY1433" s="186" t="str">
        <f>IF(AX1433="","",IF(R1433="Refreshment Beverage",ROUND(SUM(AX1433*Rates!K$19),4),ROUND(SUM(AX1433*(Rates!J$8/100)),4)))</f>
        <v/>
      </c>
      <c r="AZ1433" s="183" t="str">
        <f t="shared" si="723"/>
        <v/>
      </c>
      <c r="BA1433" s="185" t="str">
        <f t="shared" si="724"/>
        <v/>
      </c>
      <c r="BD1433" s="171"/>
      <c r="BE1433" s="171"/>
      <c r="BF1433" s="171"/>
      <c r="BG1433" s="171"/>
    </row>
    <row r="1434" spans="1:59" ht="15" customHeight="1" x14ac:dyDescent="0.3">
      <c r="A1434" s="172"/>
      <c r="B1434" s="172"/>
      <c r="C1434" s="172"/>
      <c r="D1434" s="173"/>
      <c r="E1434" s="173"/>
      <c r="F1434" s="173"/>
      <c r="G1434" s="173"/>
      <c r="H1434" s="173"/>
      <c r="I1434" s="174"/>
      <c r="J1434" s="175"/>
      <c r="K1434" s="176" t="str">
        <f t="shared" si="696"/>
        <v/>
      </c>
      <c r="L1434" s="177" t="str">
        <f t="shared" si="697"/>
        <v/>
      </c>
      <c r="M1434" s="178" t="str">
        <f t="shared" si="698"/>
        <v/>
      </c>
      <c r="N1434" s="44" t="str" cm="1">
        <f t="array" ref="N1434">IFERROR(IF(_xlfn.SINGLE(A:A)="","",IF(R1434="Beer",SUM(LOOKUP(2,1/(Rates!$B$3:$B$5&lt;=W1434)/(Rates!$C$3:$C$5&gt;=W1434),Rates!$D$3:$D$5)*(X1434/100)*W1434),IF(R1434="Refreshment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44" t="str">
        <f t="shared" si="699"/>
        <v/>
      </c>
      <c r="P1434" s="13"/>
      <c r="Q1434" s="179" t="str">
        <f t="shared" si="700"/>
        <v/>
      </c>
      <c r="R1434" s="180" t="str">
        <f t="shared" si="701"/>
        <v/>
      </c>
      <c r="S1434" s="13" t="str">
        <f>IF(A1434="","",IF(R1434="Refreshment Beverage",VLOOKUP(VALUE(Q1434),Rates!G$15:L$19,2,0),VLOOKUP(VALUE(Q1434),Rates!G$4:L$8,2,0)))</f>
        <v/>
      </c>
      <c r="T1434" s="13" t="str">
        <f t="shared" si="702"/>
        <v/>
      </c>
      <c r="U1434" s="181" t="str">
        <f t="shared" si="703"/>
        <v/>
      </c>
      <c r="V1434" s="13" t="str">
        <f t="shared" si="704"/>
        <v/>
      </c>
      <c r="W1434" s="13" t="str">
        <f t="shared" si="705"/>
        <v/>
      </c>
      <c r="X1434" s="182" t="str">
        <f t="shared" si="706"/>
        <v/>
      </c>
      <c r="Y1434" s="183" t="str">
        <f>IF(A:A="","",IF(R1434="Refreshment Beverage",VLOOKUP(Q1434,Rates!G$15:L$19,6,0)*W1434,VLOOKUP(Q1434,Rates!G$4:L$12,6,0)*W1434))</f>
        <v/>
      </c>
      <c r="Z1434" s="183" t="str">
        <f t="shared" si="707"/>
        <v/>
      </c>
      <c r="AA1434" s="17">
        <f t="shared" si="695"/>
        <v>0</v>
      </c>
      <c r="AB1434" s="177" t="str" cm="1">
        <f t="array" ref="AB1434">IF(_xlfn.SINGLE(A:A)="","",IF(R1434="Refreshment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177" t="str" cm="1">
        <f t="array" ref="AC1434">IF(_xlfn.SINGLE(A:A)="","",IF(R1434="Refreshment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68">
        <f>IFERROR(IF(OR(Q1434=1,Q1434=2,Q1434=3,Q1434=4),VLOOKUP(Q1434,Rates!$A$31:$B$34,2,0)*W1434,IF(V1434=1,VLOOKUP(U1434,'REB BEV MIN MKUP'!B:E,4,0),IF(V1434&gt;1,VLOOKUP(VALUE(W1434),'REB BEV MIN MKUP'!O:Q,3,0),0))),0)</f>
        <v>0</v>
      </c>
      <c r="AE1434" s="177" t="str">
        <f t="shared" si="708"/>
        <v/>
      </c>
      <c r="AF1434" s="13" t="str">
        <f t="shared" si="709"/>
        <v/>
      </c>
      <c r="AG1434" s="177" t="str">
        <f t="shared" si="710"/>
        <v/>
      </c>
      <c r="AH1434" s="184" t="str">
        <f t="shared" si="711"/>
        <v/>
      </c>
      <c r="AI1434" s="184" t="str">
        <f>IF(AE:AE="","",IF(R1434="Refreshment Beverage",AK1434*(Rates!J$19/100),ROUND(SUM(AH1434*(Rates!$J$8/100)),4)))</f>
        <v/>
      </c>
      <c r="AJ1434" s="183" t="str">
        <f t="shared" si="712"/>
        <v/>
      </c>
      <c r="AK1434" s="185" t="str">
        <f t="shared" si="713"/>
        <v/>
      </c>
      <c r="AL1434" s="177" t="str">
        <f t="shared" si="714"/>
        <v/>
      </c>
      <c r="AM1434" s="13" t="str">
        <f>IF(AS1434="","",IF(R1434="Refreshment Beverage",ROUND(AS1434*Rates!K$19,4),ROUND(AO1434*(VLOOKUP(VALUE(Q1434),Rates!G$4:L$12,3,0)),4)))</f>
        <v/>
      </c>
      <c r="AN1434" s="183" t="str">
        <f>IF(AS1434="","",IF(R1434="Refreshment Beverage",AS1434*(Rates!J$19/100),MAX(AM1434,AB1434)))</f>
        <v/>
      </c>
      <c r="AO1434" s="186" t="str">
        <f t="shared" si="715"/>
        <v/>
      </c>
      <c r="AP1434" s="186" t="str">
        <f t="shared" si="716"/>
        <v/>
      </c>
      <c r="AQ1434" s="186" t="str">
        <f>IF(AS1434="","",IF(R1434="Refreshment Beverage",ROUND(SUM(VLOOKUP(Q:Q,Rates!G$15:L$19,3,0)*(AS1434-Y1434-Z1434-AA1434)),4),ROUND(SUM(Rates!$K$8*AS1434),4)))</f>
        <v/>
      </c>
      <c r="AR1434" s="184" t="str">
        <f t="shared" si="717"/>
        <v/>
      </c>
      <c r="AS1434" s="185" t="str">
        <f t="shared" si="718"/>
        <v/>
      </c>
      <c r="AT1434" s="177" t="str">
        <f t="shared" si="719"/>
        <v/>
      </c>
      <c r="AU1434" s="13" t="str">
        <f>IF(AX1434="","",IF(R1434="Refreshment Beverage",ROUND((BA1434-Y1434-Z1434-AA1434)*VLOOKUP(VALUE(Q1434),Rates!G$15:L$19,3,0),4),ROUND(AW1434*(VLOOKUP(VALUE(Q1434),Rates!G:L,3,0)),4)))</f>
        <v/>
      </c>
      <c r="AV1434" s="183" t="str">
        <f t="shared" si="720"/>
        <v/>
      </c>
      <c r="AW1434" s="186" t="str">
        <f t="shared" si="721"/>
        <v/>
      </c>
      <c r="AX1434" s="184" t="str">
        <f t="shared" si="722"/>
        <v/>
      </c>
      <c r="AY1434" s="186" t="str">
        <f>IF(AX1434="","",IF(R1434="Refreshment Beverage",ROUND(SUM(AX1434*Rates!K$19),4),ROUND(SUM(AX1434*(Rates!J$8/100)),4)))</f>
        <v/>
      </c>
      <c r="AZ1434" s="183" t="str">
        <f t="shared" si="723"/>
        <v/>
      </c>
      <c r="BA1434" s="185" t="str">
        <f t="shared" si="724"/>
        <v/>
      </c>
      <c r="BD1434" s="171"/>
      <c r="BE1434" s="171"/>
      <c r="BF1434" s="171"/>
      <c r="BG1434" s="171"/>
    </row>
    <row r="1435" spans="1:59" ht="15" customHeight="1" x14ac:dyDescent="0.3">
      <c r="A1435" s="172"/>
      <c r="B1435" s="172"/>
      <c r="C1435" s="172"/>
      <c r="D1435" s="173"/>
      <c r="E1435" s="173"/>
      <c r="F1435" s="173"/>
      <c r="G1435" s="173"/>
      <c r="H1435" s="173"/>
      <c r="I1435" s="174"/>
      <c r="J1435" s="175"/>
      <c r="K1435" s="176" t="str">
        <f t="shared" si="696"/>
        <v/>
      </c>
      <c r="L1435" s="177" t="str">
        <f t="shared" si="697"/>
        <v/>
      </c>
      <c r="M1435" s="178" t="str">
        <f t="shared" si="698"/>
        <v/>
      </c>
      <c r="N1435" s="44" t="str" cm="1">
        <f t="array" ref="N1435">IFERROR(IF(_xlfn.SINGLE(A:A)="","",IF(R1435="Beer",SUM(LOOKUP(2,1/(Rates!$B$3:$B$5&lt;=W1435)/(Rates!$C$3:$C$5&gt;=W1435),Rates!$D$3:$D$5)*(X1435/100)*W1435),IF(R1435="Refreshment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44" t="str">
        <f t="shared" si="699"/>
        <v/>
      </c>
      <c r="P1435" s="13"/>
      <c r="Q1435" s="179" t="str">
        <f t="shared" si="700"/>
        <v/>
      </c>
      <c r="R1435" s="180" t="str">
        <f t="shared" si="701"/>
        <v/>
      </c>
      <c r="S1435" s="13" t="str">
        <f>IF(A1435="","",IF(R1435="Refreshment Beverage",VLOOKUP(VALUE(Q1435),Rates!G$15:L$19,2,0),VLOOKUP(VALUE(Q1435),Rates!G$4:L$8,2,0)))</f>
        <v/>
      </c>
      <c r="T1435" s="13" t="str">
        <f t="shared" si="702"/>
        <v/>
      </c>
      <c r="U1435" s="181" t="str">
        <f t="shared" si="703"/>
        <v/>
      </c>
      <c r="V1435" s="13" t="str">
        <f t="shared" si="704"/>
        <v/>
      </c>
      <c r="W1435" s="13" t="str">
        <f t="shared" si="705"/>
        <v/>
      </c>
      <c r="X1435" s="182" t="str">
        <f t="shared" si="706"/>
        <v/>
      </c>
      <c r="Y1435" s="183" t="str">
        <f>IF(A:A="","",IF(R1435="Refreshment Beverage",VLOOKUP(Q1435,Rates!G$15:L$19,6,0)*W1435,VLOOKUP(Q1435,Rates!G$4:L$12,6,0)*W1435))</f>
        <v/>
      </c>
      <c r="Z1435" s="183" t="str">
        <f t="shared" si="707"/>
        <v/>
      </c>
      <c r="AA1435" s="17">
        <f t="shared" si="695"/>
        <v>0</v>
      </c>
      <c r="AB1435" s="177" t="str" cm="1">
        <f t="array" ref="AB1435">IF(_xlfn.SINGLE(A:A)="","",IF(R1435="Refreshment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177" t="str" cm="1">
        <f t="array" ref="AC1435">IF(_xlfn.SINGLE(A:A)="","",IF(R1435="Refreshment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68">
        <f>IFERROR(IF(OR(Q1435=1,Q1435=2,Q1435=3,Q1435=4),VLOOKUP(Q1435,Rates!$A$31:$B$34,2,0)*W1435,IF(V1435=1,VLOOKUP(U1435,'REB BEV MIN MKUP'!B:E,4,0),IF(V1435&gt;1,VLOOKUP(VALUE(W1435),'REB BEV MIN MKUP'!O:Q,3,0),0))),0)</f>
        <v>0</v>
      </c>
      <c r="AE1435" s="177" t="str">
        <f t="shared" si="708"/>
        <v/>
      </c>
      <c r="AF1435" s="13" t="str">
        <f t="shared" si="709"/>
        <v/>
      </c>
      <c r="AG1435" s="177" t="str">
        <f t="shared" si="710"/>
        <v/>
      </c>
      <c r="AH1435" s="184" t="str">
        <f t="shared" si="711"/>
        <v/>
      </c>
      <c r="AI1435" s="184" t="str">
        <f>IF(AE:AE="","",IF(R1435="Refreshment Beverage",AK1435*(Rates!J$19/100),ROUND(SUM(AH1435*(Rates!$J$8/100)),4)))</f>
        <v/>
      </c>
      <c r="AJ1435" s="183" t="str">
        <f t="shared" si="712"/>
        <v/>
      </c>
      <c r="AK1435" s="185" t="str">
        <f t="shared" si="713"/>
        <v/>
      </c>
      <c r="AL1435" s="177" t="str">
        <f t="shared" si="714"/>
        <v/>
      </c>
      <c r="AM1435" s="13" t="str">
        <f>IF(AS1435="","",IF(R1435="Refreshment Beverage",ROUND(AS1435*Rates!K$19,4),ROUND(AO1435*(VLOOKUP(VALUE(Q1435),Rates!G$4:L$12,3,0)),4)))</f>
        <v/>
      </c>
      <c r="AN1435" s="183" t="str">
        <f>IF(AS1435="","",IF(R1435="Refreshment Beverage",AS1435*(Rates!J$19/100),MAX(AM1435,AB1435)))</f>
        <v/>
      </c>
      <c r="AO1435" s="186" t="str">
        <f t="shared" si="715"/>
        <v/>
      </c>
      <c r="AP1435" s="186" t="str">
        <f t="shared" si="716"/>
        <v/>
      </c>
      <c r="AQ1435" s="186" t="str">
        <f>IF(AS1435="","",IF(R1435="Refreshment Beverage",ROUND(SUM(VLOOKUP(Q:Q,Rates!G$15:L$19,3,0)*(AS1435-Y1435-Z1435-AA1435)),4),ROUND(SUM(Rates!$K$8*AS1435),4)))</f>
        <v/>
      </c>
      <c r="AR1435" s="184" t="str">
        <f t="shared" si="717"/>
        <v/>
      </c>
      <c r="AS1435" s="185" t="str">
        <f t="shared" si="718"/>
        <v/>
      </c>
      <c r="AT1435" s="177" t="str">
        <f t="shared" si="719"/>
        <v/>
      </c>
      <c r="AU1435" s="13" t="str">
        <f>IF(AX1435="","",IF(R1435="Refreshment Beverage",ROUND((BA1435-Y1435-Z1435-AA1435)*VLOOKUP(VALUE(Q1435),Rates!G$15:L$19,3,0),4),ROUND(AW1435*(VLOOKUP(VALUE(Q1435),Rates!G:L,3,0)),4)))</f>
        <v/>
      </c>
      <c r="AV1435" s="183" t="str">
        <f t="shared" si="720"/>
        <v/>
      </c>
      <c r="AW1435" s="186" t="str">
        <f t="shared" si="721"/>
        <v/>
      </c>
      <c r="AX1435" s="184" t="str">
        <f t="shared" si="722"/>
        <v/>
      </c>
      <c r="AY1435" s="186" t="str">
        <f>IF(AX1435="","",IF(R1435="Refreshment Beverage",ROUND(SUM(AX1435*Rates!K$19),4),ROUND(SUM(AX1435*(Rates!J$8/100)),4)))</f>
        <v/>
      </c>
      <c r="AZ1435" s="183" t="str">
        <f t="shared" si="723"/>
        <v/>
      </c>
      <c r="BA1435" s="185" t="str">
        <f t="shared" si="724"/>
        <v/>
      </c>
      <c r="BD1435" s="171"/>
      <c r="BE1435" s="171"/>
      <c r="BF1435" s="171"/>
      <c r="BG1435" s="171"/>
    </row>
    <row r="1436" spans="1:59" ht="15" customHeight="1" x14ac:dyDescent="0.3">
      <c r="A1436" s="172"/>
      <c r="B1436" s="172"/>
      <c r="C1436" s="172"/>
      <c r="D1436" s="173"/>
      <c r="E1436" s="173"/>
      <c r="F1436" s="173"/>
      <c r="G1436" s="173"/>
      <c r="H1436" s="173"/>
      <c r="I1436" s="174"/>
      <c r="J1436" s="175"/>
      <c r="K1436" s="176" t="str">
        <f t="shared" si="696"/>
        <v/>
      </c>
      <c r="L1436" s="177" t="str">
        <f t="shared" si="697"/>
        <v/>
      </c>
      <c r="M1436" s="178" t="str">
        <f t="shared" si="698"/>
        <v/>
      </c>
      <c r="N1436" s="44" t="str" cm="1">
        <f t="array" ref="N1436">IFERROR(IF(_xlfn.SINGLE(A:A)="","",IF(R1436="Beer",SUM(LOOKUP(2,1/(Rates!$B$3:$B$5&lt;=W1436)/(Rates!$C$3:$C$5&gt;=W1436),Rates!$D$3:$D$5)*(X1436/100)*W1436),IF(R1436="Refreshment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44" t="str">
        <f t="shared" si="699"/>
        <v/>
      </c>
      <c r="P1436" s="13"/>
      <c r="Q1436" s="179" t="str">
        <f t="shared" si="700"/>
        <v/>
      </c>
      <c r="R1436" s="180" t="str">
        <f t="shared" si="701"/>
        <v/>
      </c>
      <c r="S1436" s="13" t="str">
        <f>IF(A1436="","",IF(R1436="Refreshment Beverage",VLOOKUP(VALUE(Q1436),Rates!G$15:L$19,2,0),VLOOKUP(VALUE(Q1436),Rates!G$4:L$8,2,0)))</f>
        <v/>
      </c>
      <c r="T1436" s="13" t="str">
        <f t="shared" si="702"/>
        <v/>
      </c>
      <c r="U1436" s="181" t="str">
        <f t="shared" si="703"/>
        <v/>
      </c>
      <c r="V1436" s="13" t="str">
        <f t="shared" si="704"/>
        <v/>
      </c>
      <c r="W1436" s="13" t="str">
        <f t="shared" si="705"/>
        <v/>
      </c>
      <c r="X1436" s="182" t="str">
        <f t="shared" si="706"/>
        <v/>
      </c>
      <c r="Y1436" s="183" t="str">
        <f>IF(A:A="","",IF(R1436="Refreshment Beverage",VLOOKUP(Q1436,Rates!G$15:L$19,6,0)*W1436,VLOOKUP(Q1436,Rates!G$4:L$12,6,0)*W1436))</f>
        <v/>
      </c>
      <c r="Z1436" s="183" t="str">
        <f t="shared" si="707"/>
        <v/>
      </c>
      <c r="AA1436" s="17">
        <f t="shared" si="695"/>
        <v>0</v>
      </c>
      <c r="AB1436" s="177" t="str" cm="1">
        <f t="array" ref="AB1436">IF(_xlfn.SINGLE(A:A)="","",IF(R1436="Refreshment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177" t="str" cm="1">
        <f t="array" ref="AC1436">IF(_xlfn.SINGLE(A:A)="","",IF(R1436="Refreshment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68">
        <f>IFERROR(IF(OR(Q1436=1,Q1436=2,Q1436=3,Q1436=4),VLOOKUP(Q1436,Rates!$A$31:$B$34,2,0)*W1436,IF(V1436=1,VLOOKUP(U1436,'REB BEV MIN MKUP'!B:E,4,0),IF(V1436&gt;1,VLOOKUP(VALUE(W1436),'REB BEV MIN MKUP'!O:Q,3,0),0))),0)</f>
        <v>0</v>
      </c>
      <c r="AE1436" s="177" t="str">
        <f t="shared" si="708"/>
        <v/>
      </c>
      <c r="AF1436" s="13" t="str">
        <f t="shared" si="709"/>
        <v/>
      </c>
      <c r="AG1436" s="177" t="str">
        <f t="shared" si="710"/>
        <v/>
      </c>
      <c r="AH1436" s="184" t="str">
        <f t="shared" si="711"/>
        <v/>
      </c>
      <c r="AI1436" s="184" t="str">
        <f>IF(AE:AE="","",IF(R1436="Refreshment Beverage",AK1436*(Rates!J$19/100),ROUND(SUM(AH1436*(Rates!$J$8/100)),4)))</f>
        <v/>
      </c>
      <c r="AJ1436" s="183" t="str">
        <f t="shared" si="712"/>
        <v/>
      </c>
      <c r="AK1436" s="185" t="str">
        <f t="shared" si="713"/>
        <v/>
      </c>
      <c r="AL1436" s="177" t="str">
        <f t="shared" si="714"/>
        <v/>
      </c>
      <c r="AM1436" s="13" t="str">
        <f>IF(AS1436="","",IF(R1436="Refreshment Beverage",ROUND(AS1436*Rates!K$19,4),ROUND(AO1436*(VLOOKUP(VALUE(Q1436),Rates!G$4:L$12,3,0)),4)))</f>
        <v/>
      </c>
      <c r="AN1436" s="183" t="str">
        <f>IF(AS1436="","",IF(R1436="Refreshment Beverage",AS1436*(Rates!J$19/100),MAX(AM1436,AB1436)))</f>
        <v/>
      </c>
      <c r="AO1436" s="186" t="str">
        <f t="shared" si="715"/>
        <v/>
      </c>
      <c r="AP1436" s="186" t="str">
        <f t="shared" si="716"/>
        <v/>
      </c>
      <c r="AQ1436" s="186" t="str">
        <f>IF(AS1436="","",IF(R1436="Refreshment Beverage",ROUND(SUM(VLOOKUP(Q:Q,Rates!G$15:L$19,3,0)*(AS1436-Y1436-Z1436-AA1436)),4),ROUND(SUM(Rates!$K$8*AS1436),4)))</f>
        <v/>
      </c>
      <c r="AR1436" s="184" t="str">
        <f t="shared" si="717"/>
        <v/>
      </c>
      <c r="AS1436" s="185" t="str">
        <f t="shared" si="718"/>
        <v/>
      </c>
      <c r="AT1436" s="177" t="str">
        <f t="shared" si="719"/>
        <v/>
      </c>
      <c r="AU1436" s="13" t="str">
        <f>IF(AX1436="","",IF(R1436="Refreshment Beverage",ROUND((BA1436-Y1436-Z1436-AA1436)*VLOOKUP(VALUE(Q1436),Rates!G$15:L$19,3,0),4),ROUND(AW1436*(VLOOKUP(VALUE(Q1436),Rates!G:L,3,0)),4)))</f>
        <v/>
      </c>
      <c r="AV1436" s="183" t="str">
        <f t="shared" si="720"/>
        <v/>
      </c>
      <c r="AW1436" s="186" t="str">
        <f t="shared" si="721"/>
        <v/>
      </c>
      <c r="AX1436" s="184" t="str">
        <f t="shared" si="722"/>
        <v/>
      </c>
      <c r="AY1436" s="186" t="str">
        <f>IF(AX1436="","",IF(R1436="Refreshment Beverage",ROUND(SUM(AX1436*Rates!K$19),4),ROUND(SUM(AX1436*(Rates!J$8/100)),4)))</f>
        <v/>
      </c>
      <c r="AZ1436" s="183" t="str">
        <f t="shared" si="723"/>
        <v/>
      </c>
      <c r="BA1436" s="185" t="str">
        <f t="shared" si="724"/>
        <v/>
      </c>
      <c r="BD1436" s="171"/>
      <c r="BE1436" s="171"/>
      <c r="BF1436" s="171"/>
      <c r="BG1436" s="171"/>
    </row>
    <row r="1437" spans="1:59" ht="15" customHeight="1" x14ac:dyDescent="0.3">
      <c r="A1437" s="172"/>
      <c r="B1437" s="172"/>
      <c r="C1437" s="172"/>
      <c r="D1437" s="173"/>
      <c r="E1437" s="173"/>
      <c r="F1437" s="173"/>
      <c r="G1437" s="173"/>
      <c r="H1437" s="173"/>
      <c r="I1437" s="174"/>
      <c r="J1437" s="175"/>
      <c r="K1437" s="176" t="str">
        <f t="shared" si="696"/>
        <v/>
      </c>
      <c r="L1437" s="177" t="str">
        <f t="shared" si="697"/>
        <v/>
      </c>
      <c r="M1437" s="178" t="str">
        <f t="shared" si="698"/>
        <v/>
      </c>
      <c r="N1437" s="44" t="str" cm="1">
        <f t="array" ref="N1437">IFERROR(IF(_xlfn.SINGLE(A:A)="","",IF(R1437="Beer",SUM(LOOKUP(2,1/(Rates!$B$3:$B$5&lt;=W1437)/(Rates!$C$3:$C$5&gt;=W1437),Rates!$D$3:$D$5)*(X1437/100)*W1437),IF(R1437="Refreshment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44" t="str">
        <f t="shared" si="699"/>
        <v/>
      </c>
      <c r="P1437" s="13"/>
      <c r="Q1437" s="179" t="str">
        <f t="shared" si="700"/>
        <v/>
      </c>
      <c r="R1437" s="180" t="str">
        <f t="shared" si="701"/>
        <v/>
      </c>
      <c r="S1437" s="13" t="str">
        <f>IF(A1437="","",IF(R1437="Refreshment Beverage",VLOOKUP(VALUE(Q1437),Rates!G$15:L$19,2,0),VLOOKUP(VALUE(Q1437),Rates!G$4:L$8,2,0)))</f>
        <v/>
      </c>
      <c r="T1437" s="13" t="str">
        <f t="shared" si="702"/>
        <v/>
      </c>
      <c r="U1437" s="181" t="str">
        <f t="shared" si="703"/>
        <v/>
      </c>
      <c r="V1437" s="13" t="str">
        <f t="shared" si="704"/>
        <v/>
      </c>
      <c r="W1437" s="13" t="str">
        <f t="shared" si="705"/>
        <v/>
      </c>
      <c r="X1437" s="182" t="str">
        <f t="shared" si="706"/>
        <v/>
      </c>
      <c r="Y1437" s="183" t="str">
        <f>IF(A:A="","",IF(R1437="Refreshment Beverage",VLOOKUP(Q1437,Rates!G$15:L$19,6,0)*W1437,VLOOKUP(Q1437,Rates!G$4:L$12,6,0)*W1437))</f>
        <v/>
      </c>
      <c r="Z1437" s="183" t="str">
        <f t="shared" si="707"/>
        <v/>
      </c>
      <c r="AA1437" s="17">
        <f t="shared" si="695"/>
        <v>0</v>
      </c>
      <c r="AB1437" s="177" t="str" cm="1">
        <f t="array" ref="AB1437">IF(_xlfn.SINGLE(A:A)="","",IF(R1437="Refreshment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177" t="str" cm="1">
        <f t="array" ref="AC1437">IF(_xlfn.SINGLE(A:A)="","",IF(R1437="Refreshment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68">
        <f>IFERROR(IF(OR(Q1437=1,Q1437=2,Q1437=3,Q1437=4),VLOOKUP(Q1437,Rates!$A$31:$B$34,2,0)*W1437,IF(V1437=1,VLOOKUP(U1437,'REB BEV MIN MKUP'!B:E,4,0),IF(V1437&gt;1,VLOOKUP(VALUE(W1437),'REB BEV MIN MKUP'!O:Q,3,0),0))),0)</f>
        <v>0</v>
      </c>
      <c r="AE1437" s="177" t="str">
        <f t="shared" si="708"/>
        <v/>
      </c>
      <c r="AF1437" s="13" t="str">
        <f t="shared" si="709"/>
        <v/>
      </c>
      <c r="AG1437" s="177" t="str">
        <f t="shared" si="710"/>
        <v/>
      </c>
      <c r="AH1437" s="184" t="str">
        <f t="shared" si="711"/>
        <v/>
      </c>
      <c r="AI1437" s="184" t="str">
        <f>IF(AE:AE="","",IF(R1437="Refreshment Beverage",AK1437*(Rates!J$19/100),ROUND(SUM(AH1437*(Rates!$J$8/100)),4)))</f>
        <v/>
      </c>
      <c r="AJ1437" s="183" t="str">
        <f t="shared" si="712"/>
        <v/>
      </c>
      <c r="AK1437" s="185" t="str">
        <f t="shared" si="713"/>
        <v/>
      </c>
      <c r="AL1437" s="177" t="str">
        <f t="shared" si="714"/>
        <v/>
      </c>
      <c r="AM1437" s="13" t="str">
        <f>IF(AS1437="","",IF(R1437="Refreshment Beverage",ROUND(AS1437*Rates!K$19,4),ROUND(AO1437*(VLOOKUP(VALUE(Q1437),Rates!G$4:L$12,3,0)),4)))</f>
        <v/>
      </c>
      <c r="AN1437" s="183" t="str">
        <f>IF(AS1437="","",IF(R1437="Refreshment Beverage",AS1437*(Rates!J$19/100),MAX(AM1437,AB1437)))</f>
        <v/>
      </c>
      <c r="AO1437" s="186" t="str">
        <f t="shared" si="715"/>
        <v/>
      </c>
      <c r="AP1437" s="186" t="str">
        <f t="shared" si="716"/>
        <v/>
      </c>
      <c r="AQ1437" s="186" t="str">
        <f>IF(AS1437="","",IF(R1437="Refreshment Beverage",ROUND(SUM(VLOOKUP(Q:Q,Rates!G$15:L$19,3,0)*(AS1437-Y1437-Z1437-AA1437)),4),ROUND(SUM(Rates!$K$8*AS1437),4)))</f>
        <v/>
      </c>
      <c r="AR1437" s="184" t="str">
        <f t="shared" si="717"/>
        <v/>
      </c>
      <c r="AS1437" s="185" t="str">
        <f t="shared" si="718"/>
        <v/>
      </c>
      <c r="AT1437" s="177" t="str">
        <f t="shared" si="719"/>
        <v/>
      </c>
      <c r="AU1437" s="13" t="str">
        <f>IF(AX1437="","",IF(R1437="Refreshment Beverage",ROUND((BA1437-Y1437-Z1437-AA1437)*VLOOKUP(VALUE(Q1437),Rates!G$15:L$19,3,0),4),ROUND(AW1437*(VLOOKUP(VALUE(Q1437),Rates!G:L,3,0)),4)))</f>
        <v/>
      </c>
      <c r="AV1437" s="183" t="str">
        <f t="shared" si="720"/>
        <v/>
      </c>
      <c r="AW1437" s="186" t="str">
        <f t="shared" si="721"/>
        <v/>
      </c>
      <c r="AX1437" s="184" t="str">
        <f t="shared" si="722"/>
        <v/>
      </c>
      <c r="AY1437" s="186" t="str">
        <f>IF(AX1437="","",IF(R1437="Refreshment Beverage",ROUND(SUM(AX1437*Rates!K$19),4),ROUND(SUM(AX1437*(Rates!J$8/100)),4)))</f>
        <v/>
      </c>
      <c r="AZ1437" s="183" t="str">
        <f t="shared" si="723"/>
        <v/>
      </c>
      <c r="BA1437" s="185" t="str">
        <f t="shared" si="724"/>
        <v/>
      </c>
      <c r="BD1437" s="171"/>
      <c r="BE1437" s="171"/>
      <c r="BF1437" s="171"/>
      <c r="BG1437" s="171"/>
    </row>
    <row r="1438" spans="1:59" ht="15" customHeight="1" x14ac:dyDescent="0.3">
      <c r="A1438" s="172"/>
      <c r="B1438" s="172"/>
      <c r="C1438" s="172"/>
      <c r="D1438" s="173"/>
      <c r="E1438" s="173"/>
      <c r="F1438" s="173"/>
      <c r="G1438" s="173"/>
      <c r="H1438" s="173"/>
      <c r="I1438" s="174"/>
      <c r="J1438" s="175"/>
      <c r="K1438" s="176" t="str">
        <f t="shared" si="696"/>
        <v/>
      </c>
      <c r="L1438" s="177" t="str">
        <f t="shared" si="697"/>
        <v/>
      </c>
      <c r="M1438" s="178" t="str">
        <f t="shared" si="698"/>
        <v/>
      </c>
      <c r="N1438" s="44" t="str" cm="1">
        <f t="array" ref="N1438">IFERROR(IF(_xlfn.SINGLE(A:A)="","",IF(R1438="Beer",SUM(LOOKUP(2,1/(Rates!$B$3:$B$5&lt;=W1438)/(Rates!$C$3:$C$5&gt;=W1438),Rates!$D$3:$D$5)*(X1438/100)*W1438),IF(R1438="Refreshment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44" t="str">
        <f t="shared" si="699"/>
        <v/>
      </c>
      <c r="P1438" s="13"/>
      <c r="Q1438" s="179" t="str">
        <f t="shared" si="700"/>
        <v/>
      </c>
      <c r="R1438" s="180" t="str">
        <f t="shared" si="701"/>
        <v/>
      </c>
      <c r="S1438" s="13" t="str">
        <f>IF(A1438="","",IF(R1438="Refreshment Beverage",VLOOKUP(VALUE(Q1438),Rates!G$15:L$19,2,0),VLOOKUP(VALUE(Q1438),Rates!G$4:L$8,2,0)))</f>
        <v/>
      </c>
      <c r="T1438" s="13" t="str">
        <f t="shared" si="702"/>
        <v/>
      </c>
      <c r="U1438" s="181" t="str">
        <f t="shared" si="703"/>
        <v/>
      </c>
      <c r="V1438" s="13" t="str">
        <f t="shared" si="704"/>
        <v/>
      </c>
      <c r="W1438" s="13" t="str">
        <f t="shared" si="705"/>
        <v/>
      </c>
      <c r="X1438" s="182" t="str">
        <f t="shared" si="706"/>
        <v/>
      </c>
      <c r="Y1438" s="183" t="str">
        <f>IF(A:A="","",IF(R1438="Refreshment Beverage",VLOOKUP(Q1438,Rates!G$15:L$19,6,0)*W1438,VLOOKUP(Q1438,Rates!G$4:L$12,6,0)*W1438))</f>
        <v/>
      </c>
      <c r="Z1438" s="183" t="str">
        <f t="shared" si="707"/>
        <v/>
      </c>
      <c r="AA1438" s="17">
        <f t="shared" si="695"/>
        <v>0</v>
      </c>
      <c r="AB1438" s="177" t="str" cm="1">
        <f t="array" ref="AB1438">IF(_xlfn.SINGLE(A:A)="","",IF(R1438="Refreshment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177" t="str" cm="1">
        <f t="array" ref="AC1438">IF(_xlfn.SINGLE(A:A)="","",IF(R1438="Refreshment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68">
        <f>IFERROR(IF(OR(Q1438=1,Q1438=2,Q1438=3,Q1438=4),VLOOKUP(Q1438,Rates!$A$31:$B$34,2,0)*W1438,IF(V1438=1,VLOOKUP(U1438,'REB BEV MIN MKUP'!B:E,4,0),IF(V1438&gt;1,VLOOKUP(VALUE(W1438),'REB BEV MIN MKUP'!O:Q,3,0),0))),0)</f>
        <v>0</v>
      </c>
      <c r="AE1438" s="177" t="str">
        <f t="shared" si="708"/>
        <v/>
      </c>
      <c r="AF1438" s="13" t="str">
        <f t="shared" si="709"/>
        <v/>
      </c>
      <c r="AG1438" s="177" t="str">
        <f t="shared" si="710"/>
        <v/>
      </c>
      <c r="AH1438" s="184" t="str">
        <f t="shared" si="711"/>
        <v/>
      </c>
      <c r="AI1438" s="184" t="str">
        <f>IF(AE:AE="","",IF(R1438="Refreshment Beverage",AK1438*(Rates!J$19/100),ROUND(SUM(AH1438*(Rates!$J$8/100)),4)))</f>
        <v/>
      </c>
      <c r="AJ1438" s="183" t="str">
        <f t="shared" si="712"/>
        <v/>
      </c>
      <c r="AK1438" s="185" t="str">
        <f t="shared" si="713"/>
        <v/>
      </c>
      <c r="AL1438" s="177" t="str">
        <f t="shared" si="714"/>
        <v/>
      </c>
      <c r="AM1438" s="13" t="str">
        <f>IF(AS1438="","",IF(R1438="Refreshment Beverage",ROUND(AS1438*Rates!K$19,4),ROUND(AO1438*(VLOOKUP(VALUE(Q1438),Rates!G$4:L$12,3,0)),4)))</f>
        <v/>
      </c>
      <c r="AN1438" s="183" t="str">
        <f>IF(AS1438="","",IF(R1438="Refreshment Beverage",AS1438*(Rates!J$19/100),MAX(AM1438,AB1438)))</f>
        <v/>
      </c>
      <c r="AO1438" s="186" t="str">
        <f t="shared" si="715"/>
        <v/>
      </c>
      <c r="AP1438" s="186" t="str">
        <f t="shared" si="716"/>
        <v/>
      </c>
      <c r="AQ1438" s="186" t="str">
        <f>IF(AS1438="","",IF(R1438="Refreshment Beverage",ROUND(SUM(VLOOKUP(Q:Q,Rates!G$15:L$19,3,0)*(AS1438-Y1438-Z1438-AA1438)),4),ROUND(SUM(Rates!$K$8*AS1438),4)))</f>
        <v/>
      </c>
      <c r="AR1438" s="184" t="str">
        <f t="shared" si="717"/>
        <v/>
      </c>
      <c r="AS1438" s="185" t="str">
        <f t="shared" si="718"/>
        <v/>
      </c>
      <c r="AT1438" s="177" t="str">
        <f t="shared" si="719"/>
        <v/>
      </c>
      <c r="AU1438" s="13" t="str">
        <f>IF(AX1438="","",IF(R1438="Refreshment Beverage",ROUND((BA1438-Y1438-Z1438-AA1438)*VLOOKUP(VALUE(Q1438),Rates!G$15:L$19,3,0),4),ROUND(AW1438*(VLOOKUP(VALUE(Q1438),Rates!G:L,3,0)),4)))</f>
        <v/>
      </c>
      <c r="AV1438" s="183" t="str">
        <f t="shared" si="720"/>
        <v/>
      </c>
      <c r="AW1438" s="186" t="str">
        <f t="shared" si="721"/>
        <v/>
      </c>
      <c r="AX1438" s="184" t="str">
        <f t="shared" si="722"/>
        <v/>
      </c>
      <c r="AY1438" s="186" t="str">
        <f>IF(AX1438="","",IF(R1438="Refreshment Beverage",ROUND(SUM(AX1438*Rates!K$19),4),ROUND(SUM(AX1438*(Rates!J$8/100)),4)))</f>
        <v/>
      </c>
      <c r="AZ1438" s="183" t="str">
        <f t="shared" si="723"/>
        <v/>
      </c>
      <c r="BA1438" s="185" t="str">
        <f t="shared" si="724"/>
        <v/>
      </c>
      <c r="BD1438" s="171"/>
      <c r="BE1438" s="171"/>
      <c r="BF1438" s="171"/>
      <c r="BG1438" s="171"/>
    </row>
    <row r="1439" spans="1:59" ht="15" customHeight="1" x14ac:dyDescent="0.3">
      <c r="A1439" s="172"/>
      <c r="B1439" s="172"/>
      <c r="C1439" s="172"/>
      <c r="D1439" s="173"/>
      <c r="E1439" s="173"/>
      <c r="F1439" s="173"/>
      <c r="G1439" s="173"/>
      <c r="H1439" s="173"/>
      <c r="I1439" s="174"/>
      <c r="J1439" s="175"/>
      <c r="K1439" s="176" t="str">
        <f t="shared" si="696"/>
        <v/>
      </c>
      <c r="L1439" s="177" t="str">
        <f t="shared" si="697"/>
        <v/>
      </c>
      <c r="M1439" s="178" t="str">
        <f t="shared" si="698"/>
        <v/>
      </c>
      <c r="N1439" s="44" t="str" cm="1">
        <f t="array" ref="N1439">IFERROR(IF(_xlfn.SINGLE(A:A)="","",IF(R1439="Beer",SUM(LOOKUP(2,1/(Rates!$B$3:$B$5&lt;=W1439)/(Rates!$C$3:$C$5&gt;=W1439),Rates!$D$3:$D$5)*(X1439/100)*W1439),IF(R1439="Refreshment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44" t="str">
        <f t="shared" si="699"/>
        <v/>
      </c>
      <c r="P1439" s="13"/>
      <c r="Q1439" s="179" t="str">
        <f t="shared" si="700"/>
        <v/>
      </c>
      <c r="R1439" s="180" t="str">
        <f t="shared" si="701"/>
        <v/>
      </c>
      <c r="S1439" s="13" t="str">
        <f>IF(A1439="","",IF(R1439="Refreshment Beverage",VLOOKUP(VALUE(Q1439),Rates!G$15:L$19,2,0),VLOOKUP(VALUE(Q1439),Rates!G$4:L$8,2,0)))</f>
        <v/>
      </c>
      <c r="T1439" s="13" t="str">
        <f t="shared" si="702"/>
        <v/>
      </c>
      <c r="U1439" s="181" t="str">
        <f t="shared" si="703"/>
        <v/>
      </c>
      <c r="V1439" s="13" t="str">
        <f t="shared" si="704"/>
        <v/>
      </c>
      <c r="W1439" s="13" t="str">
        <f t="shared" si="705"/>
        <v/>
      </c>
      <c r="X1439" s="182" t="str">
        <f t="shared" si="706"/>
        <v/>
      </c>
      <c r="Y1439" s="183" t="str">
        <f>IF(A:A="","",IF(R1439="Refreshment Beverage",VLOOKUP(Q1439,Rates!G$15:L$19,6,0)*W1439,VLOOKUP(Q1439,Rates!G$4:L$12,6,0)*W1439))</f>
        <v/>
      </c>
      <c r="Z1439" s="183" t="str">
        <f t="shared" si="707"/>
        <v/>
      </c>
      <c r="AA1439" s="17">
        <f t="shared" si="695"/>
        <v>0</v>
      </c>
      <c r="AB1439" s="177" t="str" cm="1">
        <f t="array" ref="AB1439">IF(_xlfn.SINGLE(A:A)="","",IF(R1439="Refreshment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177" t="str" cm="1">
        <f t="array" ref="AC1439">IF(_xlfn.SINGLE(A:A)="","",IF(R1439="Refreshment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68">
        <f>IFERROR(IF(OR(Q1439=1,Q1439=2,Q1439=3,Q1439=4),VLOOKUP(Q1439,Rates!$A$31:$B$34,2,0)*W1439,IF(V1439=1,VLOOKUP(U1439,'REB BEV MIN MKUP'!B:E,4,0),IF(V1439&gt;1,VLOOKUP(VALUE(W1439),'REB BEV MIN MKUP'!O:Q,3,0),0))),0)</f>
        <v>0</v>
      </c>
      <c r="AE1439" s="177" t="str">
        <f t="shared" si="708"/>
        <v/>
      </c>
      <c r="AF1439" s="13" t="str">
        <f t="shared" si="709"/>
        <v/>
      </c>
      <c r="AG1439" s="177" t="str">
        <f t="shared" si="710"/>
        <v/>
      </c>
      <c r="AH1439" s="184" t="str">
        <f t="shared" si="711"/>
        <v/>
      </c>
      <c r="AI1439" s="184" t="str">
        <f>IF(AE:AE="","",IF(R1439="Refreshment Beverage",AK1439*(Rates!J$19/100),ROUND(SUM(AH1439*(Rates!$J$8/100)),4)))</f>
        <v/>
      </c>
      <c r="AJ1439" s="183" t="str">
        <f t="shared" si="712"/>
        <v/>
      </c>
      <c r="AK1439" s="185" t="str">
        <f t="shared" si="713"/>
        <v/>
      </c>
      <c r="AL1439" s="177" t="str">
        <f t="shared" si="714"/>
        <v/>
      </c>
      <c r="AM1439" s="13" t="str">
        <f>IF(AS1439="","",IF(R1439="Refreshment Beverage",ROUND(AS1439*Rates!K$19,4),ROUND(AO1439*(VLOOKUP(VALUE(Q1439),Rates!G$4:L$12,3,0)),4)))</f>
        <v/>
      </c>
      <c r="AN1439" s="183" t="str">
        <f>IF(AS1439="","",IF(R1439="Refreshment Beverage",AS1439*(Rates!J$19/100),MAX(AM1439,AB1439)))</f>
        <v/>
      </c>
      <c r="AO1439" s="186" t="str">
        <f t="shared" si="715"/>
        <v/>
      </c>
      <c r="AP1439" s="186" t="str">
        <f t="shared" si="716"/>
        <v/>
      </c>
      <c r="AQ1439" s="186" t="str">
        <f>IF(AS1439="","",IF(R1439="Refreshment Beverage",ROUND(SUM(VLOOKUP(Q:Q,Rates!G$15:L$19,3,0)*(AS1439-Y1439-Z1439-AA1439)),4),ROUND(SUM(Rates!$K$8*AS1439),4)))</f>
        <v/>
      </c>
      <c r="AR1439" s="184" t="str">
        <f t="shared" si="717"/>
        <v/>
      </c>
      <c r="AS1439" s="185" t="str">
        <f t="shared" si="718"/>
        <v/>
      </c>
      <c r="AT1439" s="177" t="str">
        <f t="shared" si="719"/>
        <v/>
      </c>
      <c r="AU1439" s="13" t="str">
        <f>IF(AX1439="","",IF(R1439="Refreshment Beverage",ROUND((BA1439-Y1439-Z1439-AA1439)*VLOOKUP(VALUE(Q1439),Rates!G$15:L$19,3,0),4),ROUND(AW1439*(VLOOKUP(VALUE(Q1439),Rates!G:L,3,0)),4)))</f>
        <v/>
      </c>
      <c r="AV1439" s="183" t="str">
        <f t="shared" si="720"/>
        <v/>
      </c>
      <c r="AW1439" s="186" t="str">
        <f t="shared" si="721"/>
        <v/>
      </c>
      <c r="AX1439" s="184" t="str">
        <f t="shared" si="722"/>
        <v/>
      </c>
      <c r="AY1439" s="186" t="str">
        <f>IF(AX1439="","",IF(R1439="Refreshment Beverage",ROUND(SUM(AX1439*Rates!K$19),4),ROUND(SUM(AX1439*(Rates!J$8/100)),4)))</f>
        <v/>
      </c>
      <c r="AZ1439" s="183" t="str">
        <f t="shared" si="723"/>
        <v/>
      </c>
      <c r="BA1439" s="185" t="str">
        <f t="shared" si="724"/>
        <v/>
      </c>
      <c r="BD1439" s="171"/>
      <c r="BE1439" s="171"/>
      <c r="BF1439" s="171"/>
      <c r="BG1439" s="171"/>
    </row>
    <row r="1440" spans="1:59" ht="15" customHeight="1" x14ac:dyDescent="0.3">
      <c r="A1440" s="172"/>
      <c r="B1440" s="172"/>
      <c r="C1440" s="172"/>
      <c r="D1440" s="173"/>
      <c r="E1440" s="173"/>
      <c r="F1440" s="173"/>
      <c r="G1440" s="173"/>
      <c r="H1440" s="173"/>
      <c r="I1440" s="174"/>
      <c r="J1440" s="175"/>
      <c r="K1440" s="176" t="str">
        <f t="shared" si="696"/>
        <v/>
      </c>
      <c r="L1440" s="177" t="str">
        <f t="shared" si="697"/>
        <v/>
      </c>
      <c r="M1440" s="178" t="str">
        <f t="shared" si="698"/>
        <v/>
      </c>
      <c r="N1440" s="44" t="str" cm="1">
        <f t="array" ref="N1440">IFERROR(IF(_xlfn.SINGLE(A:A)="","",IF(R1440="Beer",SUM(LOOKUP(2,1/(Rates!$B$3:$B$5&lt;=W1440)/(Rates!$C$3:$C$5&gt;=W1440),Rates!$D$3:$D$5)*(X1440/100)*W1440),IF(R1440="Refreshment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44" t="str">
        <f t="shared" si="699"/>
        <v/>
      </c>
      <c r="P1440" s="13"/>
      <c r="Q1440" s="179" t="str">
        <f t="shared" si="700"/>
        <v/>
      </c>
      <c r="R1440" s="180" t="str">
        <f t="shared" si="701"/>
        <v/>
      </c>
      <c r="S1440" s="13" t="str">
        <f>IF(A1440="","",IF(R1440="Refreshment Beverage",VLOOKUP(VALUE(Q1440),Rates!G$15:L$19,2,0),VLOOKUP(VALUE(Q1440),Rates!G$4:L$8,2,0)))</f>
        <v/>
      </c>
      <c r="T1440" s="13" t="str">
        <f t="shared" si="702"/>
        <v/>
      </c>
      <c r="U1440" s="181" t="str">
        <f t="shared" si="703"/>
        <v/>
      </c>
      <c r="V1440" s="13" t="str">
        <f t="shared" si="704"/>
        <v/>
      </c>
      <c r="W1440" s="13" t="str">
        <f t="shared" si="705"/>
        <v/>
      </c>
      <c r="X1440" s="182" t="str">
        <f t="shared" si="706"/>
        <v/>
      </c>
      <c r="Y1440" s="183" t="str">
        <f>IF(A:A="","",IF(R1440="Refreshment Beverage",VLOOKUP(Q1440,Rates!G$15:L$19,6,0)*W1440,VLOOKUP(Q1440,Rates!G$4:L$12,6,0)*W1440))</f>
        <v/>
      </c>
      <c r="Z1440" s="183" t="str">
        <f t="shared" si="707"/>
        <v/>
      </c>
      <c r="AA1440" s="17">
        <f t="shared" si="695"/>
        <v>0</v>
      </c>
      <c r="AB1440" s="177" t="str" cm="1">
        <f t="array" ref="AB1440">IF(_xlfn.SINGLE(A:A)="","",IF(R1440="Refreshment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177" t="str" cm="1">
        <f t="array" ref="AC1440">IF(_xlfn.SINGLE(A:A)="","",IF(R1440="Refreshment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68">
        <f>IFERROR(IF(OR(Q1440=1,Q1440=2,Q1440=3,Q1440=4),VLOOKUP(Q1440,Rates!$A$31:$B$34,2,0)*W1440,IF(V1440=1,VLOOKUP(U1440,'REB BEV MIN MKUP'!B:E,4,0),IF(V1440&gt;1,VLOOKUP(VALUE(W1440),'REB BEV MIN MKUP'!O:Q,3,0),0))),0)</f>
        <v>0</v>
      </c>
      <c r="AE1440" s="177" t="str">
        <f t="shared" si="708"/>
        <v/>
      </c>
      <c r="AF1440" s="13" t="str">
        <f t="shared" si="709"/>
        <v/>
      </c>
      <c r="AG1440" s="177" t="str">
        <f t="shared" si="710"/>
        <v/>
      </c>
      <c r="AH1440" s="184" t="str">
        <f t="shared" si="711"/>
        <v/>
      </c>
      <c r="AI1440" s="184" t="str">
        <f>IF(AE:AE="","",IF(R1440="Refreshment Beverage",AK1440*(Rates!J$19/100),ROUND(SUM(AH1440*(Rates!$J$8/100)),4)))</f>
        <v/>
      </c>
      <c r="AJ1440" s="183" t="str">
        <f t="shared" si="712"/>
        <v/>
      </c>
      <c r="AK1440" s="185" t="str">
        <f t="shared" si="713"/>
        <v/>
      </c>
      <c r="AL1440" s="177" t="str">
        <f t="shared" si="714"/>
        <v/>
      </c>
      <c r="AM1440" s="13" t="str">
        <f>IF(AS1440="","",IF(R1440="Refreshment Beverage",ROUND(AS1440*Rates!K$19,4),ROUND(AO1440*(VLOOKUP(VALUE(Q1440),Rates!G$4:L$12,3,0)),4)))</f>
        <v/>
      </c>
      <c r="AN1440" s="183" t="str">
        <f>IF(AS1440="","",IF(R1440="Refreshment Beverage",AS1440*(Rates!J$19/100),MAX(AM1440,AB1440)))</f>
        <v/>
      </c>
      <c r="AO1440" s="186" t="str">
        <f t="shared" si="715"/>
        <v/>
      </c>
      <c r="AP1440" s="186" t="str">
        <f t="shared" si="716"/>
        <v/>
      </c>
      <c r="AQ1440" s="186" t="str">
        <f>IF(AS1440="","",IF(R1440="Refreshment Beverage",ROUND(SUM(VLOOKUP(Q:Q,Rates!G$15:L$19,3,0)*(AS1440-Y1440-Z1440-AA1440)),4),ROUND(SUM(Rates!$K$8*AS1440),4)))</f>
        <v/>
      </c>
      <c r="AR1440" s="184" t="str">
        <f t="shared" si="717"/>
        <v/>
      </c>
      <c r="AS1440" s="185" t="str">
        <f t="shared" si="718"/>
        <v/>
      </c>
      <c r="AT1440" s="177" t="str">
        <f t="shared" si="719"/>
        <v/>
      </c>
      <c r="AU1440" s="13" t="str">
        <f>IF(AX1440="","",IF(R1440="Refreshment Beverage",ROUND((BA1440-Y1440-Z1440-AA1440)*VLOOKUP(VALUE(Q1440),Rates!G$15:L$19,3,0),4),ROUND(AW1440*(VLOOKUP(VALUE(Q1440),Rates!G:L,3,0)),4)))</f>
        <v/>
      </c>
      <c r="AV1440" s="183" t="str">
        <f t="shared" si="720"/>
        <v/>
      </c>
      <c r="AW1440" s="186" t="str">
        <f t="shared" si="721"/>
        <v/>
      </c>
      <c r="AX1440" s="184" t="str">
        <f t="shared" si="722"/>
        <v/>
      </c>
      <c r="AY1440" s="186" t="str">
        <f>IF(AX1440="","",IF(R1440="Refreshment Beverage",ROUND(SUM(AX1440*Rates!K$19),4),ROUND(SUM(AX1440*(Rates!J$8/100)),4)))</f>
        <v/>
      </c>
      <c r="AZ1440" s="183" t="str">
        <f t="shared" si="723"/>
        <v/>
      </c>
      <c r="BA1440" s="185" t="str">
        <f t="shared" si="724"/>
        <v/>
      </c>
      <c r="BD1440" s="171"/>
      <c r="BE1440" s="171"/>
      <c r="BF1440" s="171"/>
      <c r="BG1440" s="171"/>
    </row>
    <row r="1441" spans="1:59" ht="15" customHeight="1" x14ac:dyDescent="0.3">
      <c r="A1441" s="172"/>
      <c r="B1441" s="172"/>
      <c r="C1441" s="172"/>
      <c r="D1441" s="173"/>
      <c r="E1441" s="173"/>
      <c r="F1441" s="173"/>
      <c r="G1441" s="173"/>
      <c r="H1441" s="173"/>
      <c r="I1441" s="174"/>
      <c r="J1441" s="175"/>
      <c r="K1441" s="176" t="str">
        <f t="shared" si="696"/>
        <v/>
      </c>
      <c r="L1441" s="177" t="str">
        <f t="shared" si="697"/>
        <v/>
      </c>
      <c r="M1441" s="178" t="str">
        <f t="shared" si="698"/>
        <v/>
      </c>
      <c r="N1441" s="44" t="str" cm="1">
        <f t="array" ref="N1441">IFERROR(IF(_xlfn.SINGLE(A:A)="","",IF(R1441="Beer",SUM(LOOKUP(2,1/(Rates!$B$3:$B$5&lt;=W1441)/(Rates!$C$3:$C$5&gt;=W1441),Rates!$D$3:$D$5)*(X1441/100)*W1441),IF(R1441="Refreshment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44" t="str">
        <f t="shared" si="699"/>
        <v/>
      </c>
      <c r="P1441" s="13"/>
      <c r="Q1441" s="179" t="str">
        <f t="shared" si="700"/>
        <v/>
      </c>
      <c r="R1441" s="180" t="str">
        <f t="shared" si="701"/>
        <v/>
      </c>
      <c r="S1441" s="13" t="str">
        <f>IF(A1441="","",IF(R1441="Refreshment Beverage",VLOOKUP(VALUE(Q1441),Rates!G$15:L$19,2,0),VLOOKUP(VALUE(Q1441),Rates!G$4:L$8,2,0)))</f>
        <v/>
      </c>
      <c r="T1441" s="13" t="str">
        <f t="shared" si="702"/>
        <v/>
      </c>
      <c r="U1441" s="181" t="str">
        <f t="shared" si="703"/>
        <v/>
      </c>
      <c r="V1441" s="13" t="str">
        <f t="shared" si="704"/>
        <v/>
      </c>
      <c r="W1441" s="13" t="str">
        <f t="shared" si="705"/>
        <v/>
      </c>
      <c r="X1441" s="182" t="str">
        <f t="shared" si="706"/>
        <v/>
      </c>
      <c r="Y1441" s="183" t="str">
        <f>IF(A:A="","",IF(R1441="Refreshment Beverage",VLOOKUP(Q1441,Rates!G$15:L$19,6,0)*W1441,VLOOKUP(Q1441,Rates!G$4:L$12,6,0)*W1441))</f>
        <v/>
      </c>
      <c r="Z1441" s="183" t="str">
        <f t="shared" si="707"/>
        <v/>
      </c>
      <c r="AA1441" s="17">
        <f t="shared" si="695"/>
        <v>0</v>
      </c>
      <c r="AB1441" s="177" t="str" cm="1">
        <f t="array" ref="AB1441">IF(_xlfn.SINGLE(A:A)="","",IF(R1441="Refreshment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177" t="str" cm="1">
        <f t="array" ref="AC1441">IF(_xlfn.SINGLE(A:A)="","",IF(R1441="Refreshment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68">
        <f>IFERROR(IF(OR(Q1441=1,Q1441=2,Q1441=3,Q1441=4),VLOOKUP(Q1441,Rates!$A$31:$B$34,2,0)*W1441,IF(V1441=1,VLOOKUP(U1441,'REB BEV MIN MKUP'!B:E,4,0),IF(V1441&gt;1,VLOOKUP(VALUE(W1441),'REB BEV MIN MKUP'!O:Q,3,0),0))),0)</f>
        <v>0</v>
      </c>
      <c r="AE1441" s="177" t="str">
        <f t="shared" si="708"/>
        <v/>
      </c>
      <c r="AF1441" s="13" t="str">
        <f t="shared" si="709"/>
        <v/>
      </c>
      <c r="AG1441" s="177" t="str">
        <f t="shared" si="710"/>
        <v/>
      </c>
      <c r="AH1441" s="184" t="str">
        <f t="shared" si="711"/>
        <v/>
      </c>
      <c r="AI1441" s="184" t="str">
        <f>IF(AE:AE="","",IF(R1441="Refreshment Beverage",AK1441*(Rates!J$19/100),ROUND(SUM(AH1441*(Rates!$J$8/100)),4)))</f>
        <v/>
      </c>
      <c r="AJ1441" s="183" t="str">
        <f t="shared" si="712"/>
        <v/>
      </c>
      <c r="AK1441" s="185" t="str">
        <f t="shared" si="713"/>
        <v/>
      </c>
      <c r="AL1441" s="177" t="str">
        <f t="shared" si="714"/>
        <v/>
      </c>
      <c r="AM1441" s="13" t="str">
        <f>IF(AS1441="","",IF(R1441="Refreshment Beverage",ROUND(AS1441*Rates!K$19,4),ROUND(AO1441*(VLOOKUP(VALUE(Q1441),Rates!G$4:L$12,3,0)),4)))</f>
        <v/>
      </c>
      <c r="AN1441" s="183" t="str">
        <f>IF(AS1441="","",IF(R1441="Refreshment Beverage",AS1441*(Rates!J$19/100),MAX(AM1441,AB1441)))</f>
        <v/>
      </c>
      <c r="AO1441" s="186" t="str">
        <f t="shared" si="715"/>
        <v/>
      </c>
      <c r="AP1441" s="186" t="str">
        <f t="shared" si="716"/>
        <v/>
      </c>
      <c r="AQ1441" s="186" t="str">
        <f>IF(AS1441="","",IF(R1441="Refreshment Beverage",ROUND(SUM(VLOOKUP(Q:Q,Rates!G$15:L$19,3,0)*(AS1441-Y1441-Z1441-AA1441)),4),ROUND(SUM(Rates!$K$8*AS1441),4)))</f>
        <v/>
      </c>
      <c r="AR1441" s="184" t="str">
        <f t="shared" si="717"/>
        <v/>
      </c>
      <c r="AS1441" s="185" t="str">
        <f t="shared" si="718"/>
        <v/>
      </c>
      <c r="AT1441" s="177" t="str">
        <f t="shared" si="719"/>
        <v/>
      </c>
      <c r="AU1441" s="13" t="str">
        <f>IF(AX1441="","",IF(R1441="Refreshment Beverage",ROUND((BA1441-Y1441-Z1441-AA1441)*VLOOKUP(VALUE(Q1441),Rates!G$15:L$19,3,0),4),ROUND(AW1441*(VLOOKUP(VALUE(Q1441),Rates!G:L,3,0)),4)))</f>
        <v/>
      </c>
      <c r="AV1441" s="183" t="str">
        <f t="shared" si="720"/>
        <v/>
      </c>
      <c r="AW1441" s="186" t="str">
        <f t="shared" si="721"/>
        <v/>
      </c>
      <c r="AX1441" s="184" t="str">
        <f t="shared" si="722"/>
        <v/>
      </c>
      <c r="AY1441" s="186" t="str">
        <f>IF(AX1441="","",IF(R1441="Refreshment Beverage",ROUND(SUM(AX1441*Rates!K$19),4),ROUND(SUM(AX1441*(Rates!J$8/100)),4)))</f>
        <v/>
      </c>
      <c r="AZ1441" s="183" t="str">
        <f t="shared" si="723"/>
        <v/>
      </c>
      <c r="BA1441" s="185" t="str">
        <f t="shared" si="724"/>
        <v/>
      </c>
      <c r="BD1441" s="171"/>
      <c r="BE1441" s="171"/>
      <c r="BF1441" s="171"/>
      <c r="BG1441" s="171"/>
    </row>
    <row r="1442" spans="1:59" ht="15" customHeight="1" x14ac:dyDescent="0.3">
      <c r="A1442" s="172"/>
      <c r="B1442" s="172"/>
      <c r="C1442" s="172"/>
      <c r="D1442" s="173"/>
      <c r="E1442" s="173"/>
      <c r="F1442" s="173"/>
      <c r="G1442" s="173"/>
      <c r="H1442" s="173"/>
      <c r="I1442" s="174"/>
      <c r="J1442" s="175"/>
      <c r="K1442" s="176" t="str">
        <f t="shared" si="696"/>
        <v/>
      </c>
      <c r="L1442" s="177" t="str">
        <f t="shared" si="697"/>
        <v/>
      </c>
      <c r="M1442" s="178" t="str">
        <f t="shared" si="698"/>
        <v/>
      </c>
      <c r="N1442" s="44" t="str" cm="1">
        <f t="array" ref="N1442">IFERROR(IF(_xlfn.SINGLE(A:A)="","",IF(R1442="Beer",SUM(LOOKUP(2,1/(Rates!$B$3:$B$5&lt;=W1442)/(Rates!$C$3:$C$5&gt;=W1442),Rates!$D$3:$D$5)*(X1442/100)*W1442),IF(R1442="Refreshment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44" t="str">
        <f t="shared" si="699"/>
        <v/>
      </c>
      <c r="P1442" s="13"/>
      <c r="Q1442" s="179" t="str">
        <f t="shared" si="700"/>
        <v/>
      </c>
      <c r="R1442" s="180" t="str">
        <f t="shared" si="701"/>
        <v/>
      </c>
      <c r="S1442" s="13" t="str">
        <f>IF(A1442="","",IF(R1442="Refreshment Beverage",VLOOKUP(VALUE(Q1442),Rates!G$15:L$19,2,0),VLOOKUP(VALUE(Q1442),Rates!G$4:L$8,2,0)))</f>
        <v/>
      </c>
      <c r="T1442" s="13" t="str">
        <f t="shared" si="702"/>
        <v/>
      </c>
      <c r="U1442" s="181" t="str">
        <f t="shared" si="703"/>
        <v/>
      </c>
      <c r="V1442" s="13" t="str">
        <f t="shared" si="704"/>
        <v/>
      </c>
      <c r="W1442" s="13" t="str">
        <f t="shared" si="705"/>
        <v/>
      </c>
      <c r="X1442" s="182" t="str">
        <f t="shared" si="706"/>
        <v/>
      </c>
      <c r="Y1442" s="183" t="str">
        <f>IF(A:A="","",IF(R1442="Refreshment Beverage",VLOOKUP(Q1442,Rates!G$15:L$19,6,0)*W1442,VLOOKUP(Q1442,Rates!G$4:L$12,6,0)*W1442))</f>
        <v/>
      </c>
      <c r="Z1442" s="183" t="str">
        <f t="shared" si="707"/>
        <v/>
      </c>
      <c r="AA1442" s="17">
        <f t="shared" si="695"/>
        <v>0</v>
      </c>
      <c r="AB1442" s="177" t="str" cm="1">
        <f t="array" ref="AB1442">IF(_xlfn.SINGLE(A:A)="","",IF(R1442="Refreshment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177" t="str" cm="1">
        <f t="array" ref="AC1442">IF(_xlfn.SINGLE(A:A)="","",IF(R1442="Refreshment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68">
        <f>IFERROR(IF(OR(Q1442=1,Q1442=2,Q1442=3,Q1442=4),VLOOKUP(Q1442,Rates!$A$31:$B$34,2,0)*W1442,IF(V1442=1,VLOOKUP(U1442,'REB BEV MIN MKUP'!B:E,4,0),IF(V1442&gt;1,VLOOKUP(VALUE(W1442),'REB BEV MIN MKUP'!O:Q,3,0),0))),0)</f>
        <v>0</v>
      </c>
      <c r="AE1442" s="177" t="str">
        <f t="shared" si="708"/>
        <v/>
      </c>
      <c r="AF1442" s="13" t="str">
        <f t="shared" si="709"/>
        <v/>
      </c>
      <c r="AG1442" s="177" t="str">
        <f t="shared" si="710"/>
        <v/>
      </c>
      <c r="AH1442" s="184" t="str">
        <f t="shared" si="711"/>
        <v/>
      </c>
      <c r="AI1442" s="184" t="str">
        <f>IF(AE:AE="","",IF(R1442="Refreshment Beverage",AK1442*(Rates!J$19/100),ROUND(SUM(AH1442*(Rates!$J$8/100)),4)))</f>
        <v/>
      </c>
      <c r="AJ1442" s="183" t="str">
        <f t="shared" si="712"/>
        <v/>
      </c>
      <c r="AK1442" s="185" t="str">
        <f t="shared" si="713"/>
        <v/>
      </c>
      <c r="AL1442" s="177" t="str">
        <f t="shared" si="714"/>
        <v/>
      </c>
      <c r="AM1442" s="13" t="str">
        <f>IF(AS1442="","",IF(R1442="Refreshment Beverage",ROUND(AS1442*Rates!K$19,4),ROUND(AO1442*(VLOOKUP(VALUE(Q1442),Rates!G$4:L$12,3,0)),4)))</f>
        <v/>
      </c>
      <c r="AN1442" s="183" t="str">
        <f>IF(AS1442="","",IF(R1442="Refreshment Beverage",AS1442*(Rates!J$19/100),MAX(AM1442,AB1442)))</f>
        <v/>
      </c>
      <c r="AO1442" s="186" t="str">
        <f t="shared" si="715"/>
        <v/>
      </c>
      <c r="AP1442" s="186" t="str">
        <f t="shared" si="716"/>
        <v/>
      </c>
      <c r="AQ1442" s="186" t="str">
        <f>IF(AS1442="","",IF(R1442="Refreshment Beverage",ROUND(SUM(VLOOKUP(Q:Q,Rates!G$15:L$19,3,0)*(AS1442-Y1442-Z1442-AA1442)),4),ROUND(SUM(Rates!$K$8*AS1442),4)))</f>
        <v/>
      </c>
      <c r="AR1442" s="184" t="str">
        <f t="shared" si="717"/>
        <v/>
      </c>
      <c r="AS1442" s="185" t="str">
        <f t="shared" si="718"/>
        <v/>
      </c>
      <c r="AT1442" s="177" t="str">
        <f t="shared" si="719"/>
        <v/>
      </c>
      <c r="AU1442" s="13" t="str">
        <f>IF(AX1442="","",IF(R1442="Refreshment Beverage",ROUND((BA1442-Y1442-Z1442-AA1442)*VLOOKUP(VALUE(Q1442),Rates!G$15:L$19,3,0),4),ROUND(AW1442*(VLOOKUP(VALUE(Q1442),Rates!G:L,3,0)),4)))</f>
        <v/>
      </c>
      <c r="AV1442" s="183" t="str">
        <f t="shared" si="720"/>
        <v/>
      </c>
      <c r="AW1442" s="186" t="str">
        <f t="shared" si="721"/>
        <v/>
      </c>
      <c r="AX1442" s="184" t="str">
        <f t="shared" si="722"/>
        <v/>
      </c>
      <c r="AY1442" s="186" t="str">
        <f>IF(AX1442="","",IF(R1442="Refreshment Beverage",ROUND(SUM(AX1442*Rates!K$19),4),ROUND(SUM(AX1442*(Rates!J$8/100)),4)))</f>
        <v/>
      </c>
      <c r="AZ1442" s="183" t="str">
        <f t="shared" si="723"/>
        <v/>
      </c>
      <c r="BA1442" s="185" t="str">
        <f t="shared" si="724"/>
        <v/>
      </c>
      <c r="BD1442" s="171"/>
      <c r="BE1442" s="171"/>
      <c r="BF1442" s="171"/>
      <c r="BG1442" s="171"/>
    </row>
    <row r="1443" spans="1:59" ht="15" customHeight="1" x14ac:dyDescent="0.3">
      <c r="A1443" s="172"/>
      <c r="B1443" s="172"/>
      <c r="C1443" s="172"/>
      <c r="D1443" s="173"/>
      <c r="E1443" s="173"/>
      <c r="F1443" s="173"/>
      <c r="G1443" s="173"/>
      <c r="H1443" s="173"/>
      <c r="I1443" s="174"/>
      <c r="J1443" s="175"/>
      <c r="K1443" s="176" t="str">
        <f t="shared" si="696"/>
        <v/>
      </c>
      <c r="L1443" s="177" t="str">
        <f t="shared" si="697"/>
        <v/>
      </c>
      <c r="M1443" s="178" t="str">
        <f t="shared" si="698"/>
        <v/>
      </c>
      <c r="N1443" s="44" t="str" cm="1">
        <f t="array" ref="N1443">IFERROR(IF(_xlfn.SINGLE(A:A)="","",IF(R1443="Beer",SUM(LOOKUP(2,1/(Rates!$B$3:$B$5&lt;=W1443)/(Rates!$C$3:$C$5&gt;=W1443),Rates!$D$3:$D$5)*(X1443/100)*W1443),IF(R1443="Refreshment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44" t="str">
        <f t="shared" si="699"/>
        <v/>
      </c>
      <c r="P1443" s="13"/>
      <c r="Q1443" s="179" t="str">
        <f t="shared" si="700"/>
        <v/>
      </c>
      <c r="R1443" s="180" t="str">
        <f t="shared" si="701"/>
        <v/>
      </c>
      <c r="S1443" s="13" t="str">
        <f>IF(A1443="","",IF(R1443="Refreshment Beverage",VLOOKUP(VALUE(Q1443),Rates!G$15:L$19,2,0),VLOOKUP(VALUE(Q1443),Rates!G$4:L$8,2,0)))</f>
        <v/>
      </c>
      <c r="T1443" s="13" t="str">
        <f t="shared" si="702"/>
        <v/>
      </c>
      <c r="U1443" s="181" t="str">
        <f t="shared" si="703"/>
        <v/>
      </c>
      <c r="V1443" s="13" t="str">
        <f t="shared" si="704"/>
        <v/>
      </c>
      <c r="W1443" s="13" t="str">
        <f t="shared" si="705"/>
        <v/>
      </c>
      <c r="X1443" s="182" t="str">
        <f t="shared" si="706"/>
        <v/>
      </c>
      <c r="Y1443" s="183" t="str">
        <f>IF(A:A="","",IF(R1443="Refreshment Beverage",VLOOKUP(Q1443,Rates!G$15:L$19,6,0)*W1443,VLOOKUP(Q1443,Rates!G$4:L$12,6,0)*W1443))</f>
        <v/>
      </c>
      <c r="Z1443" s="183" t="str">
        <f t="shared" si="707"/>
        <v/>
      </c>
      <c r="AA1443" s="17">
        <f t="shared" si="695"/>
        <v>0</v>
      </c>
      <c r="AB1443" s="177" t="str" cm="1">
        <f t="array" ref="AB1443">IF(_xlfn.SINGLE(A:A)="","",IF(R1443="Refreshment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177" t="str" cm="1">
        <f t="array" ref="AC1443">IF(_xlfn.SINGLE(A:A)="","",IF(R1443="Refreshment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68">
        <f>IFERROR(IF(OR(Q1443=1,Q1443=2,Q1443=3,Q1443=4),VLOOKUP(Q1443,Rates!$A$31:$B$34,2,0)*W1443,IF(V1443=1,VLOOKUP(U1443,'REB BEV MIN MKUP'!B:E,4,0),IF(V1443&gt;1,VLOOKUP(VALUE(W1443),'REB BEV MIN MKUP'!O:Q,3,0),0))),0)</f>
        <v>0</v>
      </c>
      <c r="AE1443" s="177" t="str">
        <f t="shared" si="708"/>
        <v/>
      </c>
      <c r="AF1443" s="13" t="str">
        <f t="shared" si="709"/>
        <v/>
      </c>
      <c r="AG1443" s="177" t="str">
        <f t="shared" si="710"/>
        <v/>
      </c>
      <c r="AH1443" s="184" t="str">
        <f t="shared" si="711"/>
        <v/>
      </c>
      <c r="AI1443" s="184" t="str">
        <f>IF(AE:AE="","",IF(R1443="Refreshment Beverage",AK1443*(Rates!J$19/100),ROUND(SUM(AH1443*(Rates!$J$8/100)),4)))</f>
        <v/>
      </c>
      <c r="AJ1443" s="183" t="str">
        <f t="shared" si="712"/>
        <v/>
      </c>
      <c r="AK1443" s="185" t="str">
        <f t="shared" si="713"/>
        <v/>
      </c>
      <c r="AL1443" s="177" t="str">
        <f t="shared" si="714"/>
        <v/>
      </c>
      <c r="AM1443" s="13" t="str">
        <f>IF(AS1443="","",IF(R1443="Refreshment Beverage",ROUND(AS1443*Rates!K$19,4),ROUND(AO1443*(VLOOKUP(VALUE(Q1443),Rates!G$4:L$12,3,0)),4)))</f>
        <v/>
      </c>
      <c r="AN1443" s="183" t="str">
        <f>IF(AS1443="","",IF(R1443="Refreshment Beverage",AS1443*(Rates!J$19/100),MAX(AM1443,AB1443)))</f>
        <v/>
      </c>
      <c r="AO1443" s="186" t="str">
        <f t="shared" si="715"/>
        <v/>
      </c>
      <c r="AP1443" s="186" t="str">
        <f t="shared" si="716"/>
        <v/>
      </c>
      <c r="AQ1443" s="186" t="str">
        <f>IF(AS1443="","",IF(R1443="Refreshment Beverage",ROUND(SUM(VLOOKUP(Q:Q,Rates!G$15:L$19,3,0)*(AS1443-Y1443-Z1443-AA1443)),4),ROUND(SUM(Rates!$K$8*AS1443),4)))</f>
        <v/>
      </c>
      <c r="AR1443" s="184" t="str">
        <f t="shared" si="717"/>
        <v/>
      </c>
      <c r="AS1443" s="185" t="str">
        <f t="shared" si="718"/>
        <v/>
      </c>
      <c r="AT1443" s="177" t="str">
        <f t="shared" si="719"/>
        <v/>
      </c>
      <c r="AU1443" s="13" t="str">
        <f>IF(AX1443="","",IF(R1443="Refreshment Beverage",ROUND((BA1443-Y1443-Z1443-AA1443)*VLOOKUP(VALUE(Q1443),Rates!G$15:L$19,3,0),4),ROUND(AW1443*(VLOOKUP(VALUE(Q1443),Rates!G:L,3,0)),4)))</f>
        <v/>
      </c>
      <c r="AV1443" s="183" t="str">
        <f t="shared" si="720"/>
        <v/>
      </c>
      <c r="AW1443" s="186" t="str">
        <f t="shared" si="721"/>
        <v/>
      </c>
      <c r="AX1443" s="184" t="str">
        <f t="shared" si="722"/>
        <v/>
      </c>
      <c r="AY1443" s="186" t="str">
        <f>IF(AX1443="","",IF(R1443="Refreshment Beverage",ROUND(SUM(AX1443*Rates!K$19),4),ROUND(SUM(AX1443*(Rates!J$8/100)),4)))</f>
        <v/>
      </c>
      <c r="AZ1443" s="183" t="str">
        <f t="shared" si="723"/>
        <v/>
      </c>
      <c r="BA1443" s="185" t="str">
        <f t="shared" si="724"/>
        <v/>
      </c>
      <c r="BD1443" s="171"/>
      <c r="BE1443" s="171"/>
      <c r="BF1443" s="171"/>
      <c r="BG1443" s="171"/>
    </row>
    <row r="1444" spans="1:59" ht="15" customHeight="1" x14ac:dyDescent="0.3">
      <c r="A1444" s="172"/>
      <c r="B1444" s="172"/>
      <c r="C1444" s="172"/>
      <c r="D1444" s="173"/>
      <c r="E1444" s="173"/>
      <c r="F1444" s="173"/>
      <c r="G1444" s="173"/>
      <c r="H1444" s="173"/>
      <c r="I1444" s="174"/>
      <c r="J1444" s="175"/>
      <c r="K1444" s="176" t="str">
        <f t="shared" si="696"/>
        <v/>
      </c>
      <c r="L1444" s="177" t="str">
        <f t="shared" si="697"/>
        <v/>
      </c>
      <c r="M1444" s="178" t="str">
        <f t="shared" si="698"/>
        <v/>
      </c>
      <c r="N1444" s="44" t="str" cm="1">
        <f t="array" ref="N1444">IFERROR(IF(_xlfn.SINGLE(A:A)="","",IF(R1444="Beer",SUM(LOOKUP(2,1/(Rates!$B$3:$B$5&lt;=W1444)/(Rates!$C$3:$C$5&gt;=W1444),Rates!$D$3:$D$5)*(X1444/100)*W1444),IF(R1444="Refreshment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44" t="str">
        <f t="shared" si="699"/>
        <v/>
      </c>
      <c r="P1444" s="13"/>
      <c r="Q1444" s="179" t="str">
        <f t="shared" si="700"/>
        <v/>
      </c>
      <c r="R1444" s="180" t="str">
        <f t="shared" si="701"/>
        <v/>
      </c>
      <c r="S1444" s="13" t="str">
        <f>IF(A1444="","",IF(R1444="Refreshment Beverage",VLOOKUP(VALUE(Q1444),Rates!G$15:L$19,2,0),VLOOKUP(VALUE(Q1444),Rates!G$4:L$8,2,0)))</f>
        <v/>
      </c>
      <c r="T1444" s="13" t="str">
        <f t="shared" si="702"/>
        <v/>
      </c>
      <c r="U1444" s="181" t="str">
        <f t="shared" si="703"/>
        <v/>
      </c>
      <c r="V1444" s="13" t="str">
        <f t="shared" si="704"/>
        <v/>
      </c>
      <c r="W1444" s="13" t="str">
        <f t="shared" si="705"/>
        <v/>
      </c>
      <c r="X1444" s="182" t="str">
        <f t="shared" si="706"/>
        <v/>
      </c>
      <c r="Y1444" s="183" t="str">
        <f>IF(A:A="","",IF(R1444="Refreshment Beverage",VLOOKUP(Q1444,Rates!G$15:L$19,6,0)*W1444,VLOOKUP(Q1444,Rates!G$4:L$12,6,0)*W1444))</f>
        <v/>
      </c>
      <c r="Z1444" s="183" t="str">
        <f t="shared" si="707"/>
        <v/>
      </c>
      <c r="AA1444" s="17">
        <f t="shared" si="695"/>
        <v>0</v>
      </c>
      <c r="AB1444" s="177" t="str" cm="1">
        <f t="array" ref="AB1444">IF(_xlfn.SINGLE(A:A)="","",IF(R1444="Refreshment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177" t="str" cm="1">
        <f t="array" ref="AC1444">IF(_xlfn.SINGLE(A:A)="","",IF(R1444="Refreshment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68">
        <f>IFERROR(IF(OR(Q1444=1,Q1444=2,Q1444=3,Q1444=4),VLOOKUP(Q1444,Rates!$A$31:$B$34,2,0)*W1444,IF(V1444=1,VLOOKUP(U1444,'REB BEV MIN MKUP'!B:E,4,0),IF(V1444&gt;1,VLOOKUP(VALUE(W1444),'REB BEV MIN MKUP'!O:Q,3,0),0))),0)</f>
        <v>0</v>
      </c>
      <c r="AE1444" s="177" t="str">
        <f t="shared" si="708"/>
        <v/>
      </c>
      <c r="AF1444" s="13" t="str">
        <f t="shared" si="709"/>
        <v/>
      </c>
      <c r="AG1444" s="177" t="str">
        <f t="shared" si="710"/>
        <v/>
      </c>
      <c r="AH1444" s="184" t="str">
        <f t="shared" si="711"/>
        <v/>
      </c>
      <c r="AI1444" s="184" t="str">
        <f>IF(AE:AE="","",IF(R1444="Refreshment Beverage",AK1444*(Rates!J$19/100),ROUND(SUM(AH1444*(Rates!$J$8/100)),4)))</f>
        <v/>
      </c>
      <c r="AJ1444" s="183" t="str">
        <f t="shared" si="712"/>
        <v/>
      </c>
      <c r="AK1444" s="185" t="str">
        <f t="shared" si="713"/>
        <v/>
      </c>
      <c r="AL1444" s="177" t="str">
        <f t="shared" si="714"/>
        <v/>
      </c>
      <c r="AM1444" s="13" t="str">
        <f>IF(AS1444="","",IF(R1444="Refreshment Beverage",ROUND(AS1444*Rates!K$19,4),ROUND(AO1444*(VLOOKUP(VALUE(Q1444),Rates!G$4:L$12,3,0)),4)))</f>
        <v/>
      </c>
      <c r="AN1444" s="183" t="str">
        <f>IF(AS1444="","",IF(R1444="Refreshment Beverage",AS1444*(Rates!J$19/100),MAX(AM1444,AB1444)))</f>
        <v/>
      </c>
      <c r="AO1444" s="186" t="str">
        <f t="shared" si="715"/>
        <v/>
      </c>
      <c r="AP1444" s="186" t="str">
        <f t="shared" si="716"/>
        <v/>
      </c>
      <c r="AQ1444" s="186" t="str">
        <f>IF(AS1444="","",IF(R1444="Refreshment Beverage",ROUND(SUM(VLOOKUP(Q:Q,Rates!G$15:L$19,3,0)*(AS1444-Y1444-Z1444-AA1444)),4),ROUND(SUM(Rates!$K$8*AS1444),4)))</f>
        <v/>
      </c>
      <c r="AR1444" s="184" t="str">
        <f t="shared" si="717"/>
        <v/>
      </c>
      <c r="AS1444" s="185" t="str">
        <f t="shared" si="718"/>
        <v/>
      </c>
      <c r="AT1444" s="177" t="str">
        <f t="shared" si="719"/>
        <v/>
      </c>
      <c r="AU1444" s="13" t="str">
        <f>IF(AX1444="","",IF(R1444="Refreshment Beverage",ROUND((BA1444-Y1444-Z1444-AA1444)*VLOOKUP(VALUE(Q1444),Rates!G$15:L$19,3,0),4),ROUND(AW1444*(VLOOKUP(VALUE(Q1444),Rates!G:L,3,0)),4)))</f>
        <v/>
      </c>
      <c r="AV1444" s="183" t="str">
        <f t="shared" si="720"/>
        <v/>
      </c>
      <c r="AW1444" s="186" t="str">
        <f t="shared" si="721"/>
        <v/>
      </c>
      <c r="AX1444" s="184" t="str">
        <f t="shared" si="722"/>
        <v/>
      </c>
      <c r="AY1444" s="186" t="str">
        <f>IF(AX1444="","",IF(R1444="Refreshment Beverage",ROUND(SUM(AX1444*Rates!K$19),4),ROUND(SUM(AX1444*(Rates!J$8/100)),4)))</f>
        <v/>
      </c>
      <c r="AZ1444" s="183" t="str">
        <f t="shared" si="723"/>
        <v/>
      </c>
      <c r="BA1444" s="185" t="str">
        <f t="shared" si="724"/>
        <v/>
      </c>
      <c r="BD1444" s="171"/>
      <c r="BE1444" s="171"/>
      <c r="BF1444" s="171"/>
      <c r="BG1444" s="171"/>
    </row>
    <row r="1445" spans="1:59" ht="15" customHeight="1" x14ac:dyDescent="0.3">
      <c r="A1445" s="172"/>
      <c r="B1445" s="172"/>
      <c r="C1445" s="172"/>
      <c r="D1445" s="173"/>
      <c r="E1445" s="173"/>
      <c r="F1445" s="173"/>
      <c r="G1445" s="173"/>
      <c r="H1445" s="173"/>
      <c r="I1445" s="174"/>
      <c r="J1445" s="175"/>
      <c r="K1445" s="176" t="str">
        <f t="shared" si="696"/>
        <v/>
      </c>
      <c r="L1445" s="177" t="str">
        <f t="shared" si="697"/>
        <v/>
      </c>
      <c r="M1445" s="178" t="str">
        <f t="shared" si="698"/>
        <v/>
      </c>
      <c r="N1445" s="44" t="str" cm="1">
        <f t="array" ref="N1445">IFERROR(IF(_xlfn.SINGLE(A:A)="","",IF(R1445="Beer",SUM(LOOKUP(2,1/(Rates!$B$3:$B$5&lt;=W1445)/(Rates!$C$3:$C$5&gt;=W1445),Rates!$D$3:$D$5)*(X1445/100)*W1445),IF(R1445="Refreshment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44" t="str">
        <f t="shared" si="699"/>
        <v/>
      </c>
      <c r="P1445" s="13"/>
      <c r="Q1445" s="179" t="str">
        <f t="shared" si="700"/>
        <v/>
      </c>
      <c r="R1445" s="180" t="str">
        <f t="shared" si="701"/>
        <v/>
      </c>
      <c r="S1445" s="13" t="str">
        <f>IF(A1445="","",IF(R1445="Refreshment Beverage",VLOOKUP(VALUE(Q1445),Rates!G$15:L$19,2,0),VLOOKUP(VALUE(Q1445),Rates!G$4:L$8,2,0)))</f>
        <v/>
      </c>
      <c r="T1445" s="13" t="str">
        <f t="shared" si="702"/>
        <v/>
      </c>
      <c r="U1445" s="181" t="str">
        <f t="shared" si="703"/>
        <v/>
      </c>
      <c r="V1445" s="13" t="str">
        <f t="shared" si="704"/>
        <v/>
      </c>
      <c r="W1445" s="13" t="str">
        <f t="shared" si="705"/>
        <v/>
      </c>
      <c r="X1445" s="182" t="str">
        <f t="shared" si="706"/>
        <v/>
      </c>
      <c r="Y1445" s="183" t="str">
        <f>IF(A:A="","",IF(R1445="Refreshment Beverage",VLOOKUP(Q1445,Rates!G$15:L$19,6,0)*W1445,VLOOKUP(Q1445,Rates!G$4:L$12,6,0)*W1445))</f>
        <v/>
      </c>
      <c r="Z1445" s="183" t="str">
        <f t="shared" si="707"/>
        <v/>
      </c>
      <c r="AA1445" s="17">
        <f t="shared" si="695"/>
        <v>0</v>
      </c>
      <c r="AB1445" s="177" t="str" cm="1">
        <f t="array" ref="AB1445">IF(_xlfn.SINGLE(A:A)="","",IF(R1445="Refreshment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177" t="str" cm="1">
        <f t="array" ref="AC1445">IF(_xlfn.SINGLE(A:A)="","",IF(R1445="Refreshment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68">
        <f>IFERROR(IF(OR(Q1445=1,Q1445=2,Q1445=3,Q1445=4),VLOOKUP(Q1445,Rates!$A$31:$B$34,2,0)*W1445,IF(V1445=1,VLOOKUP(U1445,'REB BEV MIN MKUP'!B:E,4,0),IF(V1445&gt;1,VLOOKUP(VALUE(W1445),'REB BEV MIN MKUP'!O:Q,3,0),0))),0)</f>
        <v>0</v>
      </c>
      <c r="AE1445" s="177" t="str">
        <f t="shared" si="708"/>
        <v/>
      </c>
      <c r="AF1445" s="13" t="str">
        <f t="shared" si="709"/>
        <v/>
      </c>
      <c r="AG1445" s="177" t="str">
        <f t="shared" si="710"/>
        <v/>
      </c>
      <c r="AH1445" s="184" t="str">
        <f t="shared" si="711"/>
        <v/>
      </c>
      <c r="AI1445" s="184" t="str">
        <f>IF(AE:AE="","",IF(R1445="Refreshment Beverage",AK1445*(Rates!J$19/100),ROUND(SUM(AH1445*(Rates!$J$8/100)),4)))</f>
        <v/>
      </c>
      <c r="AJ1445" s="183" t="str">
        <f t="shared" si="712"/>
        <v/>
      </c>
      <c r="AK1445" s="185" t="str">
        <f t="shared" si="713"/>
        <v/>
      </c>
      <c r="AL1445" s="177" t="str">
        <f t="shared" si="714"/>
        <v/>
      </c>
      <c r="AM1445" s="13" t="str">
        <f>IF(AS1445="","",IF(R1445="Refreshment Beverage",ROUND(AS1445*Rates!K$19,4),ROUND(AO1445*(VLOOKUP(VALUE(Q1445),Rates!G$4:L$12,3,0)),4)))</f>
        <v/>
      </c>
      <c r="AN1445" s="183" t="str">
        <f>IF(AS1445="","",IF(R1445="Refreshment Beverage",AS1445*(Rates!J$19/100),MAX(AM1445,AB1445)))</f>
        <v/>
      </c>
      <c r="AO1445" s="186" t="str">
        <f t="shared" si="715"/>
        <v/>
      </c>
      <c r="AP1445" s="186" t="str">
        <f t="shared" si="716"/>
        <v/>
      </c>
      <c r="AQ1445" s="186" t="str">
        <f>IF(AS1445="","",IF(R1445="Refreshment Beverage",ROUND(SUM(VLOOKUP(Q:Q,Rates!G$15:L$19,3,0)*(AS1445-Y1445-Z1445-AA1445)),4),ROUND(SUM(Rates!$K$8*AS1445),4)))</f>
        <v/>
      </c>
      <c r="AR1445" s="184" t="str">
        <f t="shared" si="717"/>
        <v/>
      </c>
      <c r="AS1445" s="185" t="str">
        <f t="shared" si="718"/>
        <v/>
      </c>
      <c r="AT1445" s="177" t="str">
        <f t="shared" si="719"/>
        <v/>
      </c>
      <c r="AU1445" s="13" t="str">
        <f>IF(AX1445="","",IF(R1445="Refreshment Beverage",ROUND((BA1445-Y1445-Z1445-AA1445)*VLOOKUP(VALUE(Q1445),Rates!G$15:L$19,3,0),4),ROUND(AW1445*(VLOOKUP(VALUE(Q1445),Rates!G:L,3,0)),4)))</f>
        <v/>
      </c>
      <c r="AV1445" s="183" t="str">
        <f t="shared" si="720"/>
        <v/>
      </c>
      <c r="AW1445" s="186" t="str">
        <f t="shared" si="721"/>
        <v/>
      </c>
      <c r="AX1445" s="184" t="str">
        <f t="shared" si="722"/>
        <v/>
      </c>
      <c r="AY1445" s="186" t="str">
        <f>IF(AX1445="","",IF(R1445="Refreshment Beverage",ROUND(SUM(AX1445*Rates!K$19),4),ROUND(SUM(AX1445*(Rates!J$8/100)),4)))</f>
        <v/>
      </c>
      <c r="AZ1445" s="183" t="str">
        <f t="shared" si="723"/>
        <v/>
      </c>
      <c r="BA1445" s="185" t="str">
        <f t="shared" si="724"/>
        <v/>
      </c>
      <c r="BD1445" s="171"/>
      <c r="BE1445" s="171"/>
      <c r="BF1445" s="171"/>
      <c r="BG1445" s="171"/>
    </row>
    <row r="1446" spans="1:59" ht="15" customHeight="1" x14ac:dyDescent="0.3">
      <c r="A1446" s="172"/>
      <c r="B1446" s="172"/>
      <c r="C1446" s="172"/>
      <c r="D1446" s="173"/>
      <c r="E1446" s="173"/>
      <c r="F1446" s="173"/>
      <c r="G1446" s="173"/>
      <c r="H1446" s="173"/>
      <c r="I1446" s="174"/>
      <c r="J1446" s="175"/>
      <c r="K1446" s="176" t="str">
        <f t="shared" si="696"/>
        <v/>
      </c>
      <c r="L1446" s="177" t="str">
        <f t="shared" si="697"/>
        <v/>
      </c>
      <c r="M1446" s="178" t="str">
        <f t="shared" si="698"/>
        <v/>
      </c>
      <c r="N1446" s="44" t="str" cm="1">
        <f t="array" ref="N1446">IFERROR(IF(_xlfn.SINGLE(A:A)="","",IF(R1446="Beer",SUM(LOOKUP(2,1/(Rates!$B$3:$B$5&lt;=W1446)/(Rates!$C$3:$C$5&gt;=W1446),Rates!$D$3:$D$5)*(X1446/100)*W1446),IF(R1446="Refreshment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44" t="str">
        <f t="shared" si="699"/>
        <v/>
      </c>
      <c r="P1446" s="13"/>
      <c r="Q1446" s="179" t="str">
        <f t="shared" si="700"/>
        <v/>
      </c>
      <c r="R1446" s="180" t="str">
        <f t="shared" si="701"/>
        <v/>
      </c>
      <c r="S1446" s="13" t="str">
        <f>IF(A1446="","",IF(R1446="Refreshment Beverage",VLOOKUP(VALUE(Q1446),Rates!G$15:L$19,2,0),VLOOKUP(VALUE(Q1446),Rates!G$4:L$8,2,0)))</f>
        <v/>
      </c>
      <c r="T1446" s="13" t="str">
        <f t="shared" si="702"/>
        <v/>
      </c>
      <c r="U1446" s="181" t="str">
        <f t="shared" si="703"/>
        <v/>
      </c>
      <c r="V1446" s="13" t="str">
        <f t="shared" si="704"/>
        <v/>
      </c>
      <c r="W1446" s="13" t="str">
        <f t="shared" si="705"/>
        <v/>
      </c>
      <c r="X1446" s="182" t="str">
        <f t="shared" si="706"/>
        <v/>
      </c>
      <c r="Y1446" s="183" t="str">
        <f>IF(A:A="","",IF(R1446="Refreshment Beverage",VLOOKUP(Q1446,Rates!G$15:L$19,6,0)*W1446,VLOOKUP(Q1446,Rates!G$4:L$12,6,0)*W1446))</f>
        <v/>
      </c>
      <c r="Z1446" s="183" t="str">
        <f t="shared" si="707"/>
        <v/>
      </c>
      <c r="AA1446" s="17">
        <f t="shared" si="695"/>
        <v>0</v>
      </c>
      <c r="AB1446" s="177" t="str" cm="1">
        <f t="array" ref="AB1446">IF(_xlfn.SINGLE(A:A)="","",IF(R1446="Refreshment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177" t="str" cm="1">
        <f t="array" ref="AC1446">IF(_xlfn.SINGLE(A:A)="","",IF(R1446="Refreshment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68">
        <f>IFERROR(IF(OR(Q1446=1,Q1446=2,Q1446=3,Q1446=4),VLOOKUP(Q1446,Rates!$A$31:$B$34,2,0)*W1446,IF(V1446=1,VLOOKUP(U1446,'REB BEV MIN MKUP'!B:E,4,0),IF(V1446&gt;1,VLOOKUP(VALUE(W1446),'REB BEV MIN MKUP'!O:Q,3,0),0))),0)</f>
        <v>0</v>
      </c>
      <c r="AE1446" s="177" t="str">
        <f t="shared" si="708"/>
        <v/>
      </c>
      <c r="AF1446" s="13" t="str">
        <f t="shared" si="709"/>
        <v/>
      </c>
      <c r="AG1446" s="177" t="str">
        <f t="shared" si="710"/>
        <v/>
      </c>
      <c r="AH1446" s="184" t="str">
        <f t="shared" si="711"/>
        <v/>
      </c>
      <c r="AI1446" s="184" t="str">
        <f>IF(AE:AE="","",IF(R1446="Refreshment Beverage",AK1446*(Rates!J$19/100),ROUND(SUM(AH1446*(Rates!$J$8/100)),4)))</f>
        <v/>
      </c>
      <c r="AJ1446" s="183" t="str">
        <f t="shared" si="712"/>
        <v/>
      </c>
      <c r="AK1446" s="185" t="str">
        <f t="shared" si="713"/>
        <v/>
      </c>
      <c r="AL1446" s="177" t="str">
        <f t="shared" si="714"/>
        <v/>
      </c>
      <c r="AM1446" s="13" t="str">
        <f>IF(AS1446="","",IF(R1446="Refreshment Beverage",ROUND(AS1446*Rates!K$19,4),ROUND(AO1446*(VLOOKUP(VALUE(Q1446),Rates!G$4:L$12,3,0)),4)))</f>
        <v/>
      </c>
      <c r="AN1446" s="183" t="str">
        <f>IF(AS1446="","",IF(R1446="Refreshment Beverage",AS1446*(Rates!J$19/100),MAX(AM1446,AB1446)))</f>
        <v/>
      </c>
      <c r="AO1446" s="186" t="str">
        <f t="shared" si="715"/>
        <v/>
      </c>
      <c r="AP1446" s="186" t="str">
        <f t="shared" si="716"/>
        <v/>
      </c>
      <c r="AQ1446" s="186" t="str">
        <f>IF(AS1446="","",IF(R1446="Refreshment Beverage",ROUND(SUM(VLOOKUP(Q:Q,Rates!G$15:L$19,3,0)*(AS1446-Y1446-Z1446-AA1446)),4),ROUND(SUM(Rates!$K$8*AS1446),4)))</f>
        <v/>
      </c>
      <c r="AR1446" s="184" t="str">
        <f t="shared" si="717"/>
        <v/>
      </c>
      <c r="AS1446" s="185" t="str">
        <f t="shared" si="718"/>
        <v/>
      </c>
      <c r="AT1446" s="177" t="str">
        <f t="shared" si="719"/>
        <v/>
      </c>
      <c r="AU1446" s="13" t="str">
        <f>IF(AX1446="","",IF(R1446="Refreshment Beverage",ROUND((BA1446-Y1446-Z1446-AA1446)*VLOOKUP(VALUE(Q1446),Rates!G$15:L$19,3,0),4),ROUND(AW1446*(VLOOKUP(VALUE(Q1446),Rates!G:L,3,0)),4)))</f>
        <v/>
      </c>
      <c r="AV1446" s="183" t="str">
        <f t="shared" si="720"/>
        <v/>
      </c>
      <c r="AW1446" s="186" t="str">
        <f t="shared" si="721"/>
        <v/>
      </c>
      <c r="AX1446" s="184" t="str">
        <f t="shared" si="722"/>
        <v/>
      </c>
      <c r="AY1446" s="186" t="str">
        <f>IF(AX1446="","",IF(R1446="Refreshment Beverage",ROUND(SUM(AX1446*Rates!K$19),4),ROUND(SUM(AX1446*(Rates!J$8/100)),4)))</f>
        <v/>
      </c>
      <c r="AZ1446" s="183" t="str">
        <f t="shared" si="723"/>
        <v/>
      </c>
      <c r="BA1446" s="185" t="str">
        <f t="shared" si="724"/>
        <v/>
      </c>
      <c r="BD1446" s="171"/>
      <c r="BE1446" s="171"/>
      <c r="BF1446" s="171"/>
      <c r="BG1446" s="171"/>
    </row>
    <row r="1447" spans="1:59" ht="15" customHeight="1" x14ac:dyDescent="0.3">
      <c r="A1447" s="172"/>
      <c r="B1447" s="172"/>
      <c r="C1447" s="172"/>
      <c r="D1447" s="173"/>
      <c r="E1447" s="173"/>
      <c r="F1447" s="173"/>
      <c r="G1447" s="173"/>
      <c r="H1447" s="173"/>
      <c r="I1447" s="174"/>
      <c r="J1447" s="175"/>
      <c r="K1447" s="176" t="str">
        <f t="shared" si="696"/>
        <v/>
      </c>
      <c r="L1447" s="177" t="str">
        <f t="shared" si="697"/>
        <v/>
      </c>
      <c r="M1447" s="178" t="str">
        <f t="shared" si="698"/>
        <v/>
      </c>
      <c r="N1447" s="44" t="str" cm="1">
        <f t="array" ref="N1447">IFERROR(IF(_xlfn.SINGLE(A:A)="","",IF(R1447="Beer",SUM(LOOKUP(2,1/(Rates!$B$3:$B$5&lt;=W1447)/(Rates!$C$3:$C$5&gt;=W1447),Rates!$D$3:$D$5)*(X1447/100)*W1447),IF(R1447="Refreshment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44" t="str">
        <f t="shared" si="699"/>
        <v/>
      </c>
      <c r="P1447" s="13"/>
      <c r="Q1447" s="179" t="str">
        <f t="shared" si="700"/>
        <v/>
      </c>
      <c r="R1447" s="180" t="str">
        <f t="shared" si="701"/>
        <v/>
      </c>
      <c r="S1447" s="13" t="str">
        <f>IF(A1447="","",IF(R1447="Refreshment Beverage",VLOOKUP(VALUE(Q1447),Rates!G$15:L$19,2,0),VLOOKUP(VALUE(Q1447),Rates!G$4:L$8,2,0)))</f>
        <v/>
      </c>
      <c r="T1447" s="13" t="str">
        <f t="shared" si="702"/>
        <v/>
      </c>
      <c r="U1447" s="181" t="str">
        <f t="shared" si="703"/>
        <v/>
      </c>
      <c r="V1447" s="13" t="str">
        <f t="shared" si="704"/>
        <v/>
      </c>
      <c r="W1447" s="13" t="str">
        <f t="shared" si="705"/>
        <v/>
      </c>
      <c r="X1447" s="182" t="str">
        <f t="shared" si="706"/>
        <v/>
      </c>
      <c r="Y1447" s="183" t="str">
        <f>IF(A:A="","",IF(R1447="Refreshment Beverage",VLOOKUP(Q1447,Rates!G$15:L$19,6,0)*W1447,VLOOKUP(Q1447,Rates!G$4:L$12,6,0)*W1447))</f>
        <v/>
      </c>
      <c r="Z1447" s="183" t="str">
        <f t="shared" si="707"/>
        <v/>
      </c>
      <c r="AA1447" s="17">
        <f t="shared" si="695"/>
        <v>0</v>
      </c>
      <c r="AB1447" s="177" t="str" cm="1">
        <f t="array" ref="AB1447">IF(_xlfn.SINGLE(A:A)="","",IF(R1447="Refreshment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177" t="str" cm="1">
        <f t="array" ref="AC1447">IF(_xlfn.SINGLE(A:A)="","",IF(R1447="Refreshment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68">
        <f>IFERROR(IF(OR(Q1447=1,Q1447=2,Q1447=3,Q1447=4),VLOOKUP(Q1447,Rates!$A$31:$B$34,2,0)*W1447,IF(V1447=1,VLOOKUP(U1447,'REB BEV MIN MKUP'!B:E,4,0),IF(V1447&gt;1,VLOOKUP(VALUE(W1447),'REB BEV MIN MKUP'!O:Q,3,0),0))),0)</f>
        <v>0</v>
      </c>
      <c r="AE1447" s="177" t="str">
        <f t="shared" si="708"/>
        <v/>
      </c>
      <c r="AF1447" s="13" t="str">
        <f t="shared" si="709"/>
        <v/>
      </c>
      <c r="AG1447" s="177" t="str">
        <f t="shared" si="710"/>
        <v/>
      </c>
      <c r="AH1447" s="184" t="str">
        <f t="shared" si="711"/>
        <v/>
      </c>
      <c r="AI1447" s="184" t="str">
        <f>IF(AE:AE="","",IF(R1447="Refreshment Beverage",AK1447*(Rates!J$19/100),ROUND(SUM(AH1447*(Rates!$J$8/100)),4)))</f>
        <v/>
      </c>
      <c r="AJ1447" s="183" t="str">
        <f t="shared" si="712"/>
        <v/>
      </c>
      <c r="AK1447" s="185" t="str">
        <f t="shared" si="713"/>
        <v/>
      </c>
      <c r="AL1447" s="177" t="str">
        <f t="shared" si="714"/>
        <v/>
      </c>
      <c r="AM1447" s="13" t="str">
        <f>IF(AS1447="","",IF(R1447="Refreshment Beverage",ROUND(AS1447*Rates!K$19,4),ROUND(AO1447*(VLOOKUP(VALUE(Q1447),Rates!G$4:L$12,3,0)),4)))</f>
        <v/>
      </c>
      <c r="AN1447" s="183" t="str">
        <f>IF(AS1447="","",IF(R1447="Refreshment Beverage",AS1447*(Rates!J$19/100),MAX(AM1447,AB1447)))</f>
        <v/>
      </c>
      <c r="AO1447" s="186" t="str">
        <f t="shared" si="715"/>
        <v/>
      </c>
      <c r="AP1447" s="186" t="str">
        <f t="shared" si="716"/>
        <v/>
      </c>
      <c r="AQ1447" s="186" t="str">
        <f>IF(AS1447="","",IF(R1447="Refreshment Beverage",ROUND(SUM(VLOOKUP(Q:Q,Rates!G$15:L$19,3,0)*(AS1447-Y1447-Z1447-AA1447)),4),ROUND(SUM(Rates!$K$8*AS1447),4)))</f>
        <v/>
      </c>
      <c r="AR1447" s="184" t="str">
        <f t="shared" si="717"/>
        <v/>
      </c>
      <c r="AS1447" s="185" t="str">
        <f t="shared" si="718"/>
        <v/>
      </c>
      <c r="AT1447" s="177" t="str">
        <f t="shared" si="719"/>
        <v/>
      </c>
      <c r="AU1447" s="13" t="str">
        <f>IF(AX1447="","",IF(R1447="Refreshment Beverage",ROUND((BA1447-Y1447-Z1447-AA1447)*VLOOKUP(VALUE(Q1447),Rates!G$15:L$19,3,0),4),ROUND(AW1447*(VLOOKUP(VALUE(Q1447),Rates!G:L,3,0)),4)))</f>
        <v/>
      </c>
      <c r="AV1447" s="183" t="str">
        <f t="shared" si="720"/>
        <v/>
      </c>
      <c r="AW1447" s="186" t="str">
        <f t="shared" si="721"/>
        <v/>
      </c>
      <c r="AX1447" s="184" t="str">
        <f t="shared" si="722"/>
        <v/>
      </c>
      <c r="AY1447" s="186" t="str">
        <f>IF(AX1447="","",IF(R1447="Refreshment Beverage",ROUND(SUM(AX1447*Rates!K$19),4),ROUND(SUM(AX1447*(Rates!J$8/100)),4)))</f>
        <v/>
      </c>
      <c r="AZ1447" s="183" t="str">
        <f t="shared" si="723"/>
        <v/>
      </c>
      <c r="BA1447" s="185" t="str">
        <f t="shared" si="724"/>
        <v/>
      </c>
      <c r="BD1447" s="171"/>
      <c r="BE1447" s="171"/>
      <c r="BF1447" s="171"/>
      <c r="BG1447" s="171"/>
    </row>
    <row r="1448" spans="1:59" ht="15" customHeight="1" x14ac:dyDescent="0.3">
      <c r="A1448" s="172"/>
      <c r="B1448" s="172"/>
      <c r="C1448" s="172"/>
      <c r="D1448" s="173"/>
      <c r="E1448" s="173"/>
      <c r="F1448" s="173"/>
      <c r="G1448" s="173"/>
      <c r="H1448" s="173"/>
      <c r="I1448" s="174"/>
      <c r="J1448" s="175"/>
      <c r="K1448" s="176" t="str">
        <f t="shared" si="696"/>
        <v/>
      </c>
      <c r="L1448" s="177" t="str">
        <f t="shared" si="697"/>
        <v/>
      </c>
      <c r="M1448" s="178" t="str">
        <f t="shared" si="698"/>
        <v/>
      </c>
      <c r="N1448" s="44" t="str" cm="1">
        <f t="array" ref="N1448">IFERROR(IF(_xlfn.SINGLE(A:A)="","",IF(R1448="Beer",SUM(LOOKUP(2,1/(Rates!$B$3:$B$5&lt;=W1448)/(Rates!$C$3:$C$5&gt;=W1448),Rates!$D$3:$D$5)*(X1448/100)*W1448),IF(R1448="Refreshment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44" t="str">
        <f t="shared" si="699"/>
        <v/>
      </c>
      <c r="P1448" s="13"/>
      <c r="Q1448" s="179" t="str">
        <f t="shared" si="700"/>
        <v/>
      </c>
      <c r="R1448" s="180" t="str">
        <f t="shared" si="701"/>
        <v/>
      </c>
      <c r="S1448" s="13" t="str">
        <f>IF(A1448="","",IF(R1448="Refreshment Beverage",VLOOKUP(VALUE(Q1448),Rates!G$15:L$19,2,0),VLOOKUP(VALUE(Q1448),Rates!G$4:L$8,2,0)))</f>
        <v/>
      </c>
      <c r="T1448" s="13" t="str">
        <f t="shared" si="702"/>
        <v/>
      </c>
      <c r="U1448" s="181" t="str">
        <f t="shared" si="703"/>
        <v/>
      </c>
      <c r="V1448" s="13" t="str">
        <f t="shared" si="704"/>
        <v/>
      </c>
      <c r="W1448" s="13" t="str">
        <f t="shared" si="705"/>
        <v/>
      </c>
      <c r="X1448" s="182" t="str">
        <f t="shared" si="706"/>
        <v/>
      </c>
      <c r="Y1448" s="183" t="str">
        <f>IF(A:A="","",IF(R1448="Refreshment Beverage",VLOOKUP(Q1448,Rates!G$15:L$19,6,0)*W1448,VLOOKUP(Q1448,Rates!G$4:L$12,6,0)*W1448))</f>
        <v/>
      </c>
      <c r="Z1448" s="183" t="str">
        <f t="shared" si="707"/>
        <v/>
      </c>
      <c r="AA1448" s="17">
        <f t="shared" si="695"/>
        <v>0</v>
      </c>
      <c r="AB1448" s="177" t="str" cm="1">
        <f t="array" ref="AB1448">IF(_xlfn.SINGLE(A:A)="","",IF(R1448="Refreshment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177" t="str" cm="1">
        <f t="array" ref="AC1448">IF(_xlfn.SINGLE(A:A)="","",IF(R1448="Refreshment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68">
        <f>IFERROR(IF(OR(Q1448=1,Q1448=2,Q1448=3,Q1448=4),VLOOKUP(Q1448,Rates!$A$31:$B$34,2,0)*W1448,IF(V1448=1,VLOOKUP(U1448,'REB BEV MIN MKUP'!B:E,4,0),IF(V1448&gt;1,VLOOKUP(VALUE(W1448),'REB BEV MIN MKUP'!O:Q,3,0),0))),0)</f>
        <v>0</v>
      </c>
      <c r="AE1448" s="177" t="str">
        <f t="shared" si="708"/>
        <v/>
      </c>
      <c r="AF1448" s="13" t="str">
        <f t="shared" si="709"/>
        <v/>
      </c>
      <c r="AG1448" s="177" t="str">
        <f t="shared" si="710"/>
        <v/>
      </c>
      <c r="AH1448" s="184" t="str">
        <f t="shared" si="711"/>
        <v/>
      </c>
      <c r="AI1448" s="184" t="str">
        <f>IF(AE:AE="","",IF(R1448="Refreshment Beverage",AK1448*(Rates!J$19/100),ROUND(SUM(AH1448*(Rates!$J$8/100)),4)))</f>
        <v/>
      </c>
      <c r="AJ1448" s="183" t="str">
        <f t="shared" si="712"/>
        <v/>
      </c>
      <c r="AK1448" s="185" t="str">
        <f t="shared" si="713"/>
        <v/>
      </c>
      <c r="AL1448" s="177" t="str">
        <f t="shared" si="714"/>
        <v/>
      </c>
      <c r="AM1448" s="13" t="str">
        <f>IF(AS1448="","",IF(R1448="Refreshment Beverage",ROUND(AS1448*Rates!K$19,4),ROUND(AO1448*(VLOOKUP(VALUE(Q1448),Rates!G$4:L$12,3,0)),4)))</f>
        <v/>
      </c>
      <c r="AN1448" s="183" t="str">
        <f>IF(AS1448="","",IF(R1448="Refreshment Beverage",AS1448*(Rates!J$19/100),MAX(AM1448,AB1448)))</f>
        <v/>
      </c>
      <c r="AO1448" s="186" t="str">
        <f t="shared" si="715"/>
        <v/>
      </c>
      <c r="AP1448" s="186" t="str">
        <f t="shared" si="716"/>
        <v/>
      </c>
      <c r="AQ1448" s="186" t="str">
        <f>IF(AS1448="","",IF(R1448="Refreshment Beverage",ROUND(SUM(VLOOKUP(Q:Q,Rates!G$15:L$19,3,0)*(AS1448-Y1448-Z1448-AA1448)),4),ROUND(SUM(Rates!$K$8*AS1448),4)))</f>
        <v/>
      </c>
      <c r="AR1448" s="184" t="str">
        <f t="shared" si="717"/>
        <v/>
      </c>
      <c r="AS1448" s="185" t="str">
        <f t="shared" si="718"/>
        <v/>
      </c>
      <c r="AT1448" s="177" t="str">
        <f t="shared" si="719"/>
        <v/>
      </c>
      <c r="AU1448" s="13" t="str">
        <f>IF(AX1448="","",IF(R1448="Refreshment Beverage",ROUND((BA1448-Y1448-Z1448-AA1448)*VLOOKUP(VALUE(Q1448),Rates!G$15:L$19,3,0),4),ROUND(AW1448*(VLOOKUP(VALUE(Q1448),Rates!G:L,3,0)),4)))</f>
        <v/>
      </c>
      <c r="AV1448" s="183" t="str">
        <f t="shared" si="720"/>
        <v/>
      </c>
      <c r="AW1448" s="186" t="str">
        <f t="shared" si="721"/>
        <v/>
      </c>
      <c r="AX1448" s="184" t="str">
        <f t="shared" si="722"/>
        <v/>
      </c>
      <c r="AY1448" s="186" t="str">
        <f>IF(AX1448="","",IF(R1448="Refreshment Beverage",ROUND(SUM(AX1448*Rates!K$19),4),ROUND(SUM(AX1448*(Rates!J$8/100)),4)))</f>
        <v/>
      </c>
      <c r="AZ1448" s="183" t="str">
        <f t="shared" si="723"/>
        <v/>
      </c>
      <c r="BA1448" s="185" t="str">
        <f t="shared" si="724"/>
        <v/>
      </c>
      <c r="BD1448" s="171"/>
      <c r="BE1448" s="171"/>
      <c r="BF1448" s="171"/>
      <c r="BG1448" s="171"/>
    </row>
    <row r="1449" spans="1:59" ht="15" customHeight="1" x14ac:dyDescent="0.3">
      <c r="A1449" s="172"/>
      <c r="B1449" s="172"/>
      <c r="C1449" s="172"/>
      <c r="D1449" s="173"/>
      <c r="E1449" s="173"/>
      <c r="F1449" s="173"/>
      <c r="G1449" s="173"/>
      <c r="H1449" s="173"/>
      <c r="I1449" s="174"/>
      <c r="J1449" s="175"/>
      <c r="K1449" s="176" t="str">
        <f t="shared" si="696"/>
        <v/>
      </c>
      <c r="L1449" s="177" t="str">
        <f t="shared" si="697"/>
        <v/>
      </c>
      <c r="M1449" s="178" t="str">
        <f t="shared" si="698"/>
        <v/>
      </c>
      <c r="N1449" s="44" t="str" cm="1">
        <f t="array" ref="N1449">IFERROR(IF(_xlfn.SINGLE(A:A)="","",IF(R1449="Beer",SUM(LOOKUP(2,1/(Rates!$B$3:$B$5&lt;=W1449)/(Rates!$C$3:$C$5&gt;=W1449),Rates!$D$3:$D$5)*(X1449/100)*W1449),IF(R1449="Refreshment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44" t="str">
        <f t="shared" si="699"/>
        <v/>
      </c>
      <c r="P1449" s="13"/>
      <c r="Q1449" s="179" t="str">
        <f t="shared" si="700"/>
        <v/>
      </c>
      <c r="R1449" s="180" t="str">
        <f t="shared" si="701"/>
        <v/>
      </c>
      <c r="S1449" s="13" t="str">
        <f>IF(A1449="","",IF(R1449="Refreshment Beverage",VLOOKUP(VALUE(Q1449),Rates!G$15:L$19,2,0),VLOOKUP(VALUE(Q1449),Rates!G$4:L$8,2,0)))</f>
        <v/>
      </c>
      <c r="T1449" s="13" t="str">
        <f t="shared" si="702"/>
        <v/>
      </c>
      <c r="U1449" s="181" t="str">
        <f t="shared" si="703"/>
        <v/>
      </c>
      <c r="V1449" s="13" t="str">
        <f t="shared" si="704"/>
        <v/>
      </c>
      <c r="W1449" s="13" t="str">
        <f t="shared" si="705"/>
        <v/>
      </c>
      <c r="X1449" s="182" t="str">
        <f t="shared" si="706"/>
        <v/>
      </c>
      <c r="Y1449" s="183" t="str">
        <f>IF(A:A="","",IF(R1449="Refreshment Beverage",VLOOKUP(Q1449,Rates!G$15:L$19,6,0)*W1449,VLOOKUP(Q1449,Rates!G$4:L$12,6,0)*W1449))</f>
        <v/>
      </c>
      <c r="Z1449" s="183" t="str">
        <f t="shared" si="707"/>
        <v/>
      </c>
      <c r="AA1449" s="17">
        <f t="shared" si="695"/>
        <v>0</v>
      </c>
      <c r="AB1449" s="177" t="str" cm="1">
        <f t="array" ref="AB1449">IF(_xlfn.SINGLE(A:A)="","",IF(R1449="Refreshment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177" t="str" cm="1">
        <f t="array" ref="AC1449">IF(_xlfn.SINGLE(A:A)="","",IF(R1449="Refreshment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68">
        <f>IFERROR(IF(OR(Q1449=1,Q1449=2,Q1449=3,Q1449=4),VLOOKUP(Q1449,Rates!$A$31:$B$34,2,0)*W1449,IF(V1449=1,VLOOKUP(U1449,'REB BEV MIN MKUP'!B:E,4,0),IF(V1449&gt;1,VLOOKUP(VALUE(W1449),'REB BEV MIN MKUP'!O:Q,3,0),0))),0)</f>
        <v>0</v>
      </c>
      <c r="AE1449" s="177" t="str">
        <f t="shared" si="708"/>
        <v/>
      </c>
      <c r="AF1449" s="13" t="str">
        <f t="shared" si="709"/>
        <v/>
      </c>
      <c r="AG1449" s="177" t="str">
        <f t="shared" si="710"/>
        <v/>
      </c>
      <c r="AH1449" s="184" t="str">
        <f t="shared" si="711"/>
        <v/>
      </c>
      <c r="AI1449" s="184" t="str">
        <f>IF(AE:AE="","",IF(R1449="Refreshment Beverage",AK1449*(Rates!J$19/100),ROUND(SUM(AH1449*(Rates!$J$8/100)),4)))</f>
        <v/>
      </c>
      <c r="AJ1449" s="183" t="str">
        <f t="shared" si="712"/>
        <v/>
      </c>
      <c r="AK1449" s="185" t="str">
        <f t="shared" si="713"/>
        <v/>
      </c>
      <c r="AL1449" s="177" t="str">
        <f t="shared" si="714"/>
        <v/>
      </c>
      <c r="AM1449" s="13" t="str">
        <f>IF(AS1449="","",IF(R1449="Refreshment Beverage",ROUND(AS1449*Rates!K$19,4),ROUND(AO1449*(VLOOKUP(VALUE(Q1449),Rates!G$4:L$12,3,0)),4)))</f>
        <v/>
      </c>
      <c r="AN1449" s="183" t="str">
        <f>IF(AS1449="","",IF(R1449="Refreshment Beverage",AS1449*(Rates!J$19/100),MAX(AM1449,AB1449)))</f>
        <v/>
      </c>
      <c r="AO1449" s="186" t="str">
        <f t="shared" si="715"/>
        <v/>
      </c>
      <c r="AP1449" s="186" t="str">
        <f t="shared" si="716"/>
        <v/>
      </c>
      <c r="AQ1449" s="186" t="str">
        <f>IF(AS1449="","",IF(R1449="Refreshment Beverage",ROUND(SUM(VLOOKUP(Q:Q,Rates!G$15:L$19,3,0)*(AS1449-Y1449-Z1449-AA1449)),4),ROUND(SUM(Rates!$K$8*AS1449),4)))</f>
        <v/>
      </c>
      <c r="AR1449" s="184" t="str">
        <f t="shared" si="717"/>
        <v/>
      </c>
      <c r="AS1449" s="185" t="str">
        <f t="shared" si="718"/>
        <v/>
      </c>
      <c r="AT1449" s="177" t="str">
        <f t="shared" si="719"/>
        <v/>
      </c>
      <c r="AU1449" s="13" t="str">
        <f>IF(AX1449="","",IF(R1449="Refreshment Beverage",ROUND((BA1449-Y1449-Z1449-AA1449)*VLOOKUP(VALUE(Q1449),Rates!G$15:L$19,3,0),4),ROUND(AW1449*(VLOOKUP(VALUE(Q1449),Rates!G:L,3,0)),4)))</f>
        <v/>
      </c>
      <c r="AV1449" s="183" t="str">
        <f t="shared" si="720"/>
        <v/>
      </c>
      <c r="AW1449" s="186" t="str">
        <f t="shared" si="721"/>
        <v/>
      </c>
      <c r="AX1449" s="184" t="str">
        <f t="shared" si="722"/>
        <v/>
      </c>
      <c r="AY1449" s="186" t="str">
        <f>IF(AX1449="","",IF(R1449="Refreshment Beverage",ROUND(SUM(AX1449*Rates!K$19),4),ROUND(SUM(AX1449*(Rates!J$8/100)),4)))</f>
        <v/>
      </c>
      <c r="AZ1449" s="183" t="str">
        <f t="shared" si="723"/>
        <v/>
      </c>
      <c r="BA1449" s="185" t="str">
        <f t="shared" si="724"/>
        <v/>
      </c>
      <c r="BD1449" s="171"/>
      <c r="BE1449" s="171"/>
      <c r="BF1449" s="171"/>
      <c r="BG1449" s="171"/>
    </row>
    <row r="1450" spans="1:59" ht="15" customHeight="1" x14ac:dyDescent="0.3">
      <c r="A1450" s="172"/>
      <c r="B1450" s="172"/>
      <c r="C1450" s="172"/>
      <c r="D1450" s="173"/>
      <c r="E1450" s="173"/>
      <c r="F1450" s="173"/>
      <c r="G1450" s="173"/>
      <c r="H1450" s="173"/>
      <c r="I1450" s="174"/>
      <c r="J1450" s="175"/>
      <c r="K1450" s="176" t="str">
        <f t="shared" si="696"/>
        <v/>
      </c>
      <c r="L1450" s="177" t="str">
        <f t="shared" si="697"/>
        <v/>
      </c>
      <c r="M1450" s="178" t="str">
        <f t="shared" si="698"/>
        <v/>
      </c>
      <c r="N1450" s="44" t="str" cm="1">
        <f t="array" ref="N1450">IFERROR(IF(_xlfn.SINGLE(A:A)="","",IF(R1450="Beer",SUM(LOOKUP(2,1/(Rates!$B$3:$B$5&lt;=W1450)/(Rates!$C$3:$C$5&gt;=W1450),Rates!$D$3:$D$5)*(X1450/100)*W1450),IF(R1450="Refreshment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44" t="str">
        <f t="shared" si="699"/>
        <v/>
      </c>
      <c r="P1450" s="13"/>
      <c r="Q1450" s="179" t="str">
        <f t="shared" si="700"/>
        <v/>
      </c>
      <c r="R1450" s="180" t="str">
        <f t="shared" si="701"/>
        <v/>
      </c>
      <c r="S1450" s="13" t="str">
        <f>IF(A1450="","",IF(R1450="Refreshment Beverage",VLOOKUP(VALUE(Q1450),Rates!G$15:L$19,2,0),VLOOKUP(VALUE(Q1450),Rates!G$4:L$8,2,0)))</f>
        <v/>
      </c>
      <c r="T1450" s="13" t="str">
        <f t="shared" si="702"/>
        <v/>
      </c>
      <c r="U1450" s="181" t="str">
        <f t="shared" si="703"/>
        <v/>
      </c>
      <c r="V1450" s="13" t="str">
        <f t="shared" si="704"/>
        <v/>
      </c>
      <c r="W1450" s="13" t="str">
        <f t="shared" si="705"/>
        <v/>
      </c>
      <c r="X1450" s="182" t="str">
        <f t="shared" si="706"/>
        <v/>
      </c>
      <c r="Y1450" s="183" t="str">
        <f>IF(A:A="","",IF(R1450="Refreshment Beverage",VLOOKUP(Q1450,Rates!G$15:L$19,6,0)*W1450,VLOOKUP(Q1450,Rates!G$4:L$12,6,0)*W1450))</f>
        <v/>
      </c>
      <c r="Z1450" s="183" t="str">
        <f t="shared" si="707"/>
        <v/>
      </c>
      <c r="AA1450" s="17">
        <f t="shared" si="695"/>
        <v>0</v>
      </c>
      <c r="AB1450" s="177" t="str" cm="1">
        <f t="array" ref="AB1450">IF(_xlfn.SINGLE(A:A)="","",IF(R1450="Refreshment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177" t="str" cm="1">
        <f t="array" ref="AC1450">IF(_xlfn.SINGLE(A:A)="","",IF(R1450="Refreshment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68">
        <f>IFERROR(IF(OR(Q1450=1,Q1450=2,Q1450=3,Q1450=4),VLOOKUP(Q1450,Rates!$A$31:$B$34,2,0)*W1450,IF(V1450=1,VLOOKUP(U1450,'REB BEV MIN MKUP'!B:E,4,0),IF(V1450&gt;1,VLOOKUP(VALUE(W1450),'REB BEV MIN MKUP'!O:Q,3,0),0))),0)</f>
        <v>0</v>
      </c>
      <c r="AE1450" s="177" t="str">
        <f t="shared" si="708"/>
        <v/>
      </c>
      <c r="AF1450" s="13" t="str">
        <f t="shared" si="709"/>
        <v/>
      </c>
      <c r="AG1450" s="177" t="str">
        <f t="shared" si="710"/>
        <v/>
      </c>
      <c r="AH1450" s="184" t="str">
        <f t="shared" si="711"/>
        <v/>
      </c>
      <c r="AI1450" s="184" t="str">
        <f>IF(AE:AE="","",IF(R1450="Refreshment Beverage",AK1450*(Rates!J$19/100),ROUND(SUM(AH1450*(Rates!$J$8/100)),4)))</f>
        <v/>
      </c>
      <c r="AJ1450" s="183" t="str">
        <f t="shared" si="712"/>
        <v/>
      </c>
      <c r="AK1450" s="185" t="str">
        <f t="shared" si="713"/>
        <v/>
      </c>
      <c r="AL1450" s="177" t="str">
        <f t="shared" si="714"/>
        <v/>
      </c>
      <c r="AM1450" s="13" t="str">
        <f>IF(AS1450="","",IF(R1450="Refreshment Beverage",ROUND(AS1450*Rates!K$19,4),ROUND(AO1450*(VLOOKUP(VALUE(Q1450),Rates!G$4:L$12,3,0)),4)))</f>
        <v/>
      </c>
      <c r="AN1450" s="183" t="str">
        <f>IF(AS1450="","",IF(R1450="Refreshment Beverage",AS1450*(Rates!J$19/100),MAX(AM1450,AB1450)))</f>
        <v/>
      </c>
      <c r="AO1450" s="186" t="str">
        <f t="shared" si="715"/>
        <v/>
      </c>
      <c r="AP1450" s="186" t="str">
        <f t="shared" si="716"/>
        <v/>
      </c>
      <c r="AQ1450" s="186" t="str">
        <f>IF(AS1450="","",IF(R1450="Refreshment Beverage",ROUND(SUM(VLOOKUP(Q:Q,Rates!G$15:L$19,3,0)*(AS1450-Y1450-Z1450-AA1450)),4),ROUND(SUM(Rates!$K$8*AS1450),4)))</f>
        <v/>
      </c>
      <c r="AR1450" s="184" t="str">
        <f t="shared" si="717"/>
        <v/>
      </c>
      <c r="AS1450" s="185" t="str">
        <f t="shared" si="718"/>
        <v/>
      </c>
      <c r="AT1450" s="177" t="str">
        <f t="shared" si="719"/>
        <v/>
      </c>
      <c r="AU1450" s="13" t="str">
        <f>IF(AX1450="","",IF(R1450="Refreshment Beverage",ROUND((BA1450-Y1450-Z1450-AA1450)*VLOOKUP(VALUE(Q1450),Rates!G$15:L$19,3,0),4),ROUND(AW1450*(VLOOKUP(VALUE(Q1450),Rates!G:L,3,0)),4)))</f>
        <v/>
      </c>
      <c r="AV1450" s="183" t="str">
        <f t="shared" si="720"/>
        <v/>
      </c>
      <c r="AW1450" s="186" t="str">
        <f t="shared" si="721"/>
        <v/>
      </c>
      <c r="AX1450" s="184" t="str">
        <f t="shared" si="722"/>
        <v/>
      </c>
      <c r="AY1450" s="186" t="str">
        <f>IF(AX1450="","",IF(R1450="Refreshment Beverage",ROUND(SUM(AX1450*Rates!K$19),4),ROUND(SUM(AX1450*(Rates!J$8/100)),4)))</f>
        <v/>
      </c>
      <c r="AZ1450" s="183" t="str">
        <f t="shared" si="723"/>
        <v/>
      </c>
      <c r="BA1450" s="185" t="str">
        <f t="shared" si="724"/>
        <v/>
      </c>
      <c r="BD1450" s="171"/>
      <c r="BE1450" s="171"/>
      <c r="BF1450" s="171"/>
      <c r="BG1450" s="171"/>
    </row>
    <row r="1451" spans="1:59" ht="15" customHeight="1" x14ac:dyDescent="0.3">
      <c r="A1451" s="172"/>
      <c r="B1451" s="172"/>
      <c r="C1451" s="172"/>
      <c r="D1451" s="173"/>
      <c r="E1451" s="173"/>
      <c r="F1451" s="173"/>
      <c r="G1451" s="173"/>
      <c r="H1451" s="173"/>
      <c r="I1451" s="174"/>
      <c r="J1451" s="175"/>
      <c r="K1451" s="176" t="str">
        <f t="shared" si="696"/>
        <v/>
      </c>
      <c r="L1451" s="177" t="str">
        <f t="shared" si="697"/>
        <v/>
      </c>
      <c r="M1451" s="178" t="str">
        <f t="shared" si="698"/>
        <v/>
      </c>
      <c r="N1451" s="44" t="str" cm="1">
        <f t="array" ref="N1451">IFERROR(IF(_xlfn.SINGLE(A:A)="","",IF(R1451="Beer",SUM(LOOKUP(2,1/(Rates!$B$3:$B$5&lt;=W1451)/(Rates!$C$3:$C$5&gt;=W1451),Rates!$D$3:$D$5)*(X1451/100)*W1451),IF(R1451="Refreshment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44" t="str">
        <f t="shared" si="699"/>
        <v/>
      </c>
      <c r="P1451" s="13"/>
      <c r="Q1451" s="179" t="str">
        <f t="shared" si="700"/>
        <v/>
      </c>
      <c r="R1451" s="180" t="str">
        <f t="shared" si="701"/>
        <v/>
      </c>
      <c r="S1451" s="13" t="str">
        <f>IF(A1451="","",IF(R1451="Refreshment Beverage",VLOOKUP(VALUE(Q1451),Rates!G$15:L$19,2,0),VLOOKUP(VALUE(Q1451),Rates!G$4:L$8,2,0)))</f>
        <v/>
      </c>
      <c r="T1451" s="13" t="str">
        <f t="shared" si="702"/>
        <v/>
      </c>
      <c r="U1451" s="181" t="str">
        <f t="shared" si="703"/>
        <v/>
      </c>
      <c r="V1451" s="13" t="str">
        <f t="shared" si="704"/>
        <v/>
      </c>
      <c r="W1451" s="13" t="str">
        <f t="shared" si="705"/>
        <v/>
      </c>
      <c r="X1451" s="182" t="str">
        <f t="shared" si="706"/>
        <v/>
      </c>
      <c r="Y1451" s="183" t="str">
        <f>IF(A:A="","",IF(R1451="Refreshment Beverage",VLOOKUP(Q1451,Rates!G$15:L$19,6,0)*W1451,VLOOKUP(Q1451,Rates!G$4:L$12,6,0)*W1451))</f>
        <v/>
      </c>
      <c r="Z1451" s="183" t="str">
        <f t="shared" si="707"/>
        <v/>
      </c>
      <c r="AA1451" s="17">
        <f t="shared" si="695"/>
        <v>0</v>
      </c>
      <c r="AB1451" s="177" t="str" cm="1">
        <f t="array" ref="AB1451">IF(_xlfn.SINGLE(A:A)="","",IF(R1451="Refreshment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177" t="str" cm="1">
        <f t="array" ref="AC1451">IF(_xlfn.SINGLE(A:A)="","",IF(R1451="Refreshment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68">
        <f>IFERROR(IF(OR(Q1451=1,Q1451=2,Q1451=3,Q1451=4),VLOOKUP(Q1451,Rates!$A$31:$B$34,2,0)*W1451,IF(V1451=1,VLOOKUP(U1451,'REB BEV MIN MKUP'!B:E,4,0),IF(V1451&gt;1,VLOOKUP(VALUE(W1451),'REB BEV MIN MKUP'!O:Q,3,0),0))),0)</f>
        <v>0</v>
      </c>
      <c r="AE1451" s="177" t="str">
        <f t="shared" si="708"/>
        <v/>
      </c>
      <c r="AF1451" s="13" t="str">
        <f t="shared" si="709"/>
        <v/>
      </c>
      <c r="AG1451" s="177" t="str">
        <f t="shared" si="710"/>
        <v/>
      </c>
      <c r="AH1451" s="184" t="str">
        <f t="shared" si="711"/>
        <v/>
      </c>
      <c r="AI1451" s="184" t="str">
        <f>IF(AE:AE="","",IF(R1451="Refreshment Beverage",AK1451*(Rates!J$19/100),ROUND(SUM(AH1451*(Rates!$J$8/100)),4)))</f>
        <v/>
      </c>
      <c r="AJ1451" s="183" t="str">
        <f t="shared" si="712"/>
        <v/>
      </c>
      <c r="AK1451" s="185" t="str">
        <f t="shared" si="713"/>
        <v/>
      </c>
      <c r="AL1451" s="177" t="str">
        <f t="shared" si="714"/>
        <v/>
      </c>
      <c r="AM1451" s="13" t="str">
        <f>IF(AS1451="","",IF(R1451="Refreshment Beverage",ROUND(AS1451*Rates!K$19,4),ROUND(AO1451*(VLOOKUP(VALUE(Q1451),Rates!G$4:L$12,3,0)),4)))</f>
        <v/>
      </c>
      <c r="AN1451" s="183" t="str">
        <f>IF(AS1451="","",IF(R1451="Refreshment Beverage",AS1451*(Rates!J$19/100),MAX(AM1451,AB1451)))</f>
        <v/>
      </c>
      <c r="AO1451" s="186" t="str">
        <f t="shared" si="715"/>
        <v/>
      </c>
      <c r="AP1451" s="186" t="str">
        <f t="shared" si="716"/>
        <v/>
      </c>
      <c r="AQ1451" s="186" t="str">
        <f>IF(AS1451="","",IF(R1451="Refreshment Beverage",ROUND(SUM(VLOOKUP(Q:Q,Rates!G$15:L$19,3,0)*(AS1451-Y1451-Z1451-AA1451)),4),ROUND(SUM(Rates!$K$8*AS1451),4)))</f>
        <v/>
      </c>
      <c r="AR1451" s="184" t="str">
        <f t="shared" si="717"/>
        <v/>
      </c>
      <c r="AS1451" s="185" t="str">
        <f t="shared" si="718"/>
        <v/>
      </c>
      <c r="AT1451" s="177" t="str">
        <f t="shared" si="719"/>
        <v/>
      </c>
      <c r="AU1451" s="13" t="str">
        <f>IF(AX1451="","",IF(R1451="Refreshment Beverage",ROUND((BA1451-Y1451-Z1451-AA1451)*VLOOKUP(VALUE(Q1451),Rates!G$15:L$19,3,0),4),ROUND(AW1451*(VLOOKUP(VALUE(Q1451),Rates!G:L,3,0)),4)))</f>
        <v/>
      </c>
      <c r="AV1451" s="183" t="str">
        <f t="shared" si="720"/>
        <v/>
      </c>
      <c r="AW1451" s="186" t="str">
        <f t="shared" si="721"/>
        <v/>
      </c>
      <c r="AX1451" s="184" t="str">
        <f t="shared" si="722"/>
        <v/>
      </c>
      <c r="AY1451" s="186" t="str">
        <f>IF(AX1451="","",IF(R1451="Refreshment Beverage",ROUND(SUM(AX1451*Rates!K$19),4),ROUND(SUM(AX1451*(Rates!J$8/100)),4)))</f>
        <v/>
      </c>
      <c r="AZ1451" s="183" t="str">
        <f t="shared" si="723"/>
        <v/>
      </c>
      <c r="BA1451" s="185" t="str">
        <f t="shared" si="724"/>
        <v/>
      </c>
      <c r="BD1451" s="171"/>
      <c r="BE1451" s="171"/>
      <c r="BF1451" s="171"/>
      <c r="BG1451" s="171"/>
    </row>
    <row r="1452" spans="1:59" ht="15" customHeight="1" x14ac:dyDescent="0.3">
      <c r="A1452" s="172"/>
      <c r="B1452" s="172"/>
      <c r="C1452" s="172"/>
      <c r="D1452" s="173"/>
      <c r="E1452" s="173"/>
      <c r="F1452" s="173"/>
      <c r="G1452" s="173"/>
      <c r="H1452" s="173"/>
      <c r="I1452" s="174"/>
      <c r="J1452" s="175"/>
      <c r="K1452" s="176" t="str">
        <f t="shared" si="696"/>
        <v/>
      </c>
      <c r="L1452" s="177" t="str">
        <f t="shared" si="697"/>
        <v/>
      </c>
      <c r="M1452" s="178" t="str">
        <f t="shared" si="698"/>
        <v/>
      </c>
      <c r="N1452" s="44" t="str" cm="1">
        <f t="array" ref="N1452">IFERROR(IF(_xlfn.SINGLE(A:A)="","",IF(R1452="Beer",SUM(LOOKUP(2,1/(Rates!$B$3:$B$5&lt;=W1452)/(Rates!$C$3:$C$5&gt;=W1452),Rates!$D$3:$D$5)*(X1452/100)*W1452),IF(R1452="Refreshment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44" t="str">
        <f t="shared" si="699"/>
        <v/>
      </c>
      <c r="P1452" s="13"/>
      <c r="Q1452" s="179" t="str">
        <f t="shared" si="700"/>
        <v/>
      </c>
      <c r="R1452" s="180" t="str">
        <f t="shared" si="701"/>
        <v/>
      </c>
      <c r="S1452" s="13" t="str">
        <f>IF(A1452="","",IF(R1452="Refreshment Beverage",VLOOKUP(VALUE(Q1452),Rates!G$15:L$19,2,0),VLOOKUP(VALUE(Q1452),Rates!G$4:L$8,2,0)))</f>
        <v/>
      </c>
      <c r="T1452" s="13" t="str">
        <f t="shared" si="702"/>
        <v/>
      </c>
      <c r="U1452" s="181" t="str">
        <f t="shared" si="703"/>
        <v/>
      </c>
      <c r="V1452" s="13" t="str">
        <f t="shared" si="704"/>
        <v/>
      </c>
      <c r="W1452" s="13" t="str">
        <f t="shared" si="705"/>
        <v/>
      </c>
      <c r="X1452" s="182" t="str">
        <f t="shared" si="706"/>
        <v/>
      </c>
      <c r="Y1452" s="183" t="str">
        <f>IF(A:A="","",IF(R1452="Refreshment Beverage",VLOOKUP(Q1452,Rates!G$15:L$19,6,0)*W1452,VLOOKUP(Q1452,Rates!G$4:L$12,6,0)*W1452))</f>
        <v/>
      </c>
      <c r="Z1452" s="183" t="str">
        <f t="shared" si="707"/>
        <v/>
      </c>
      <c r="AA1452" s="17">
        <f t="shared" si="695"/>
        <v>0</v>
      </c>
      <c r="AB1452" s="177" t="str" cm="1">
        <f t="array" ref="AB1452">IF(_xlfn.SINGLE(A:A)="","",IF(R1452="Refreshment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177" t="str" cm="1">
        <f t="array" ref="AC1452">IF(_xlfn.SINGLE(A:A)="","",IF(R1452="Refreshment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68">
        <f>IFERROR(IF(OR(Q1452=1,Q1452=2,Q1452=3,Q1452=4),VLOOKUP(Q1452,Rates!$A$31:$B$34,2,0)*W1452,IF(V1452=1,VLOOKUP(U1452,'REB BEV MIN MKUP'!B:E,4,0),IF(V1452&gt;1,VLOOKUP(VALUE(W1452),'REB BEV MIN MKUP'!O:Q,3,0),0))),0)</f>
        <v>0</v>
      </c>
      <c r="AE1452" s="177" t="str">
        <f t="shared" si="708"/>
        <v/>
      </c>
      <c r="AF1452" s="13" t="str">
        <f t="shared" si="709"/>
        <v/>
      </c>
      <c r="AG1452" s="177" t="str">
        <f t="shared" si="710"/>
        <v/>
      </c>
      <c r="AH1452" s="184" t="str">
        <f t="shared" si="711"/>
        <v/>
      </c>
      <c r="AI1452" s="184" t="str">
        <f>IF(AE:AE="","",IF(R1452="Refreshment Beverage",AK1452*(Rates!J$19/100),ROUND(SUM(AH1452*(Rates!$J$8/100)),4)))</f>
        <v/>
      </c>
      <c r="AJ1452" s="183" t="str">
        <f t="shared" si="712"/>
        <v/>
      </c>
      <c r="AK1452" s="185" t="str">
        <f t="shared" si="713"/>
        <v/>
      </c>
      <c r="AL1452" s="177" t="str">
        <f t="shared" si="714"/>
        <v/>
      </c>
      <c r="AM1452" s="13" t="str">
        <f>IF(AS1452="","",IF(R1452="Refreshment Beverage",ROUND(AS1452*Rates!K$19,4),ROUND(AO1452*(VLOOKUP(VALUE(Q1452),Rates!G$4:L$12,3,0)),4)))</f>
        <v/>
      </c>
      <c r="AN1452" s="183" t="str">
        <f>IF(AS1452="","",IF(R1452="Refreshment Beverage",AS1452*(Rates!J$19/100),MAX(AM1452,AB1452)))</f>
        <v/>
      </c>
      <c r="AO1452" s="186" t="str">
        <f t="shared" si="715"/>
        <v/>
      </c>
      <c r="AP1452" s="186" t="str">
        <f t="shared" si="716"/>
        <v/>
      </c>
      <c r="AQ1452" s="186" t="str">
        <f>IF(AS1452="","",IF(R1452="Refreshment Beverage",ROUND(SUM(VLOOKUP(Q:Q,Rates!G$15:L$19,3,0)*(AS1452-Y1452-Z1452-AA1452)),4),ROUND(SUM(Rates!$K$8*AS1452),4)))</f>
        <v/>
      </c>
      <c r="AR1452" s="184" t="str">
        <f t="shared" si="717"/>
        <v/>
      </c>
      <c r="AS1452" s="185" t="str">
        <f t="shared" si="718"/>
        <v/>
      </c>
      <c r="AT1452" s="177" t="str">
        <f t="shared" si="719"/>
        <v/>
      </c>
      <c r="AU1452" s="13" t="str">
        <f>IF(AX1452="","",IF(R1452="Refreshment Beverage",ROUND((BA1452-Y1452-Z1452-AA1452)*VLOOKUP(VALUE(Q1452),Rates!G$15:L$19,3,0),4),ROUND(AW1452*(VLOOKUP(VALUE(Q1452),Rates!G:L,3,0)),4)))</f>
        <v/>
      </c>
      <c r="AV1452" s="183" t="str">
        <f t="shared" si="720"/>
        <v/>
      </c>
      <c r="AW1452" s="186" t="str">
        <f t="shared" si="721"/>
        <v/>
      </c>
      <c r="AX1452" s="184" t="str">
        <f t="shared" si="722"/>
        <v/>
      </c>
      <c r="AY1452" s="186" t="str">
        <f>IF(AX1452="","",IF(R1452="Refreshment Beverage",ROUND(SUM(AX1452*Rates!K$19),4),ROUND(SUM(AX1452*(Rates!J$8/100)),4)))</f>
        <v/>
      </c>
      <c r="AZ1452" s="183" t="str">
        <f t="shared" si="723"/>
        <v/>
      </c>
      <c r="BA1452" s="185" t="str">
        <f t="shared" si="724"/>
        <v/>
      </c>
      <c r="BD1452" s="171"/>
      <c r="BE1452" s="171"/>
      <c r="BF1452" s="171"/>
      <c r="BG1452" s="171"/>
    </row>
    <row r="1453" spans="1:59" ht="15" customHeight="1" x14ac:dyDescent="0.3">
      <c r="A1453" s="172"/>
      <c r="B1453" s="172"/>
      <c r="C1453" s="172"/>
      <c r="D1453" s="173"/>
      <c r="E1453" s="173"/>
      <c r="F1453" s="173"/>
      <c r="G1453" s="173"/>
      <c r="H1453" s="173"/>
      <c r="I1453" s="174"/>
      <c r="J1453" s="175"/>
      <c r="K1453" s="176" t="str">
        <f t="shared" si="696"/>
        <v/>
      </c>
      <c r="L1453" s="177" t="str">
        <f t="shared" si="697"/>
        <v/>
      </c>
      <c r="M1453" s="178" t="str">
        <f t="shared" si="698"/>
        <v/>
      </c>
      <c r="N1453" s="44" t="str" cm="1">
        <f t="array" ref="N1453">IFERROR(IF(_xlfn.SINGLE(A:A)="","",IF(R1453="Beer",SUM(LOOKUP(2,1/(Rates!$B$3:$B$5&lt;=W1453)/(Rates!$C$3:$C$5&gt;=W1453),Rates!$D$3:$D$5)*(X1453/100)*W1453),IF(R1453="Refreshment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44" t="str">
        <f t="shared" si="699"/>
        <v/>
      </c>
      <c r="P1453" s="13"/>
      <c r="Q1453" s="179" t="str">
        <f t="shared" si="700"/>
        <v/>
      </c>
      <c r="R1453" s="180" t="str">
        <f t="shared" si="701"/>
        <v/>
      </c>
      <c r="S1453" s="13" t="str">
        <f>IF(A1453="","",IF(R1453="Refreshment Beverage",VLOOKUP(VALUE(Q1453),Rates!G$15:L$19,2,0),VLOOKUP(VALUE(Q1453),Rates!G$4:L$8,2,0)))</f>
        <v/>
      </c>
      <c r="T1453" s="13" t="str">
        <f t="shared" si="702"/>
        <v/>
      </c>
      <c r="U1453" s="181" t="str">
        <f t="shared" si="703"/>
        <v/>
      </c>
      <c r="V1453" s="13" t="str">
        <f t="shared" si="704"/>
        <v/>
      </c>
      <c r="W1453" s="13" t="str">
        <f t="shared" si="705"/>
        <v/>
      </c>
      <c r="X1453" s="182" t="str">
        <f t="shared" si="706"/>
        <v/>
      </c>
      <c r="Y1453" s="183" t="str">
        <f>IF(A:A="","",IF(R1453="Refreshment Beverage",VLOOKUP(Q1453,Rates!G$15:L$19,6,0)*W1453,VLOOKUP(Q1453,Rates!G$4:L$12,6,0)*W1453))</f>
        <v/>
      </c>
      <c r="Z1453" s="183" t="str">
        <f t="shared" si="707"/>
        <v/>
      </c>
      <c r="AA1453" s="17">
        <f t="shared" si="695"/>
        <v>0</v>
      </c>
      <c r="AB1453" s="177" t="str" cm="1">
        <f t="array" ref="AB1453">IF(_xlfn.SINGLE(A:A)="","",IF(R1453="Refreshment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177" t="str" cm="1">
        <f t="array" ref="AC1453">IF(_xlfn.SINGLE(A:A)="","",IF(R1453="Refreshment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68">
        <f>IFERROR(IF(OR(Q1453=1,Q1453=2,Q1453=3,Q1453=4),VLOOKUP(Q1453,Rates!$A$31:$B$34,2,0)*W1453,IF(V1453=1,VLOOKUP(U1453,'REB BEV MIN MKUP'!B:E,4,0),IF(V1453&gt;1,VLOOKUP(VALUE(W1453),'REB BEV MIN MKUP'!O:Q,3,0),0))),0)</f>
        <v>0</v>
      </c>
      <c r="AE1453" s="177" t="str">
        <f t="shared" si="708"/>
        <v/>
      </c>
      <c r="AF1453" s="13" t="str">
        <f t="shared" si="709"/>
        <v/>
      </c>
      <c r="AG1453" s="177" t="str">
        <f t="shared" si="710"/>
        <v/>
      </c>
      <c r="AH1453" s="184" t="str">
        <f t="shared" si="711"/>
        <v/>
      </c>
      <c r="AI1453" s="184" t="str">
        <f>IF(AE:AE="","",IF(R1453="Refreshment Beverage",AK1453*(Rates!J$19/100),ROUND(SUM(AH1453*(Rates!$J$8/100)),4)))</f>
        <v/>
      </c>
      <c r="AJ1453" s="183" t="str">
        <f t="shared" si="712"/>
        <v/>
      </c>
      <c r="AK1453" s="185" t="str">
        <f t="shared" si="713"/>
        <v/>
      </c>
      <c r="AL1453" s="177" t="str">
        <f t="shared" si="714"/>
        <v/>
      </c>
      <c r="AM1453" s="13" t="str">
        <f>IF(AS1453="","",IF(R1453="Refreshment Beverage",ROUND(AS1453*Rates!K$19,4),ROUND(AO1453*(VLOOKUP(VALUE(Q1453),Rates!G$4:L$12,3,0)),4)))</f>
        <v/>
      </c>
      <c r="AN1453" s="183" t="str">
        <f>IF(AS1453="","",IF(R1453="Refreshment Beverage",AS1453*(Rates!J$19/100),MAX(AM1453,AB1453)))</f>
        <v/>
      </c>
      <c r="AO1453" s="186" t="str">
        <f t="shared" si="715"/>
        <v/>
      </c>
      <c r="AP1453" s="186" t="str">
        <f t="shared" si="716"/>
        <v/>
      </c>
      <c r="AQ1453" s="186" t="str">
        <f>IF(AS1453="","",IF(R1453="Refreshment Beverage",ROUND(SUM(VLOOKUP(Q:Q,Rates!G$15:L$19,3,0)*(AS1453-Y1453-Z1453-AA1453)),4),ROUND(SUM(Rates!$K$8*AS1453),4)))</f>
        <v/>
      </c>
      <c r="AR1453" s="184" t="str">
        <f t="shared" si="717"/>
        <v/>
      </c>
      <c r="AS1453" s="185" t="str">
        <f t="shared" si="718"/>
        <v/>
      </c>
      <c r="AT1453" s="177" t="str">
        <f t="shared" si="719"/>
        <v/>
      </c>
      <c r="AU1453" s="13" t="str">
        <f>IF(AX1453="","",IF(R1453="Refreshment Beverage",ROUND((BA1453-Y1453-Z1453-AA1453)*VLOOKUP(VALUE(Q1453),Rates!G$15:L$19,3,0),4),ROUND(AW1453*(VLOOKUP(VALUE(Q1453),Rates!G:L,3,0)),4)))</f>
        <v/>
      </c>
      <c r="AV1453" s="183" t="str">
        <f t="shared" si="720"/>
        <v/>
      </c>
      <c r="AW1453" s="186" t="str">
        <f t="shared" si="721"/>
        <v/>
      </c>
      <c r="AX1453" s="184" t="str">
        <f t="shared" si="722"/>
        <v/>
      </c>
      <c r="AY1453" s="186" t="str">
        <f>IF(AX1453="","",IF(R1453="Refreshment Beverage",ROUND(SUM(AX1453*Rates!K$19),4),ROUND(SUM(AX1453*(Rates!J$8/100)),4)))</f>
        <v/>
      </c>
      <c r="AZ1453" s="183" t="str">
        <f t="shared" si="723"/>
        <v/>
      </c>
      <c r="BA1453" s="185" t="str">
        <f t="shared" si="724"/>
        <v/>
      </c>
      <c r="BD1453" s="171"/>
      <c r="BE1453" s="171"/>
      <c r="BF1453" s="171"/>
      <c r="BG1453" s="171"/>
    </row>
    <row r="1454" spans="1:59" ht="15" customHeight="1" x14ac:dyDescent="0.3">
      <c r="A1454" s="172"/>
      <c r="B1454" s="172"/>
      <c r="C1454" s="172"/>
      <c r="D1454" s="173"/>
      <c r="E1454" s="173"/>
      <c r="F1454" s="173"/>
      <c r="G1454" s="173"/>
      <c r="H1454" s="173"/>
      <c r="I1454" s="174"/>
      <c r="J1454" s="175"/>
      <c r="K1454" s="176" t="str">
        <f t="shared" si="696"/>
        <v/>
      </c>
      <c r="L1454" s="177" t="str">
        <f t="shared" si="697"/>
        <v/>
      </c>
      <c r="M1454" s="178" t="str">
        <f t="shared" si="698"/>
        <v/>
      </c>
      <c r="N1454" s="44" t="str" cm="1">
        <f t="array" ref="N1454">IFERROR(IF(_xlfn.SINGLE(A:A)="","",IF(R1454="Beer",SUM(LOOKUP(2,1/(Rates!$B$3:$B$5&lt;=W1454)/(Rates!$C$3:$C$5&gt;=W1454),Rates!$D$3:$D$5)*(X1454/100)*W1454),IF(R1454="Refreshment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44" t="str">
        <f t="shared" si="699"/>
        <v/>
      </c>
      <c r="P1454" s="13"/>
      <c r="Q1454" s="179" t="str">
        <f t="shared" si="700"/>
        <v/>
      </c>
      <c r="R1454" s="180" t="str">
        <f t="shared" si="701"/>
        <v/>
      </c>
      <c r="S1454" s="13" t="str">
        <f>IF(A1454="","",IF(R1454="Refreshment Beverage",VLOOKUP(VALUE(Q1454),Rates!G$15:L$19,2,0),VLOOKUP(VALUE(Q1454),Rates!G$4:L$8,2,0)))</f>
        <v/>
      </c>
      <c r="T1454" s="13" t="str">
        <f t="shared" si="702"/>
        <v/>
      </c>
      <c r="U1454" s="181" t="str">
        <f t="shared" si="703"/>
        <v/>
      </c>
      <c r="V1454" s="13" t="str">
        <f t="shared" si="704"/>
        <v/>
      </c>
      <c r="W1454" s="13" t="str">
        <f t="shared" si="705"/>
        <v/>
      </c>
      <c r="X1454" s="182" t="str">
        <f t="shared" si="706"/>
        <v/>
      </c>
      <c r="Y1454" s="183" t="str">
        <f>IF(A:A="","",IF(R1454="Refreshment Beverage",VLOOKUP(Q1454,Rates!G$15:L$19,6,0)*W1454,VLOOKUP(Q1454,Rates!G$4:L$12,6,0)*W1454))</f>
        <v/>
      </c>
      <c r="Z1454" s="183" t="str">
        <f t="shared" si="707"/>
        <v/>
      </c>
      <c r="AA1454" s="17">
        <f t="shared" si="695"/>
        <v>0</v>
      </c>
      <c r="AB1454" s="177" t="str" cm="1">
        <f t="array" ref="AB1454">IF(_xlfn.SINGLE(A:A)="","",IF(R1454="Refreshment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177" t="str" cm="1">
        <f t="array" ref="AC1454">IF(_xlfn.SINGLE(A:A)="","",IF(R1454="Refreshment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68">
        <f>IFERROR(IF(OR(Q1454=1,Q1454=2,Q1454=3,Q1454=4),VLOOKUP(Q1454,Rates!$A$31:$B$34,2,0)*W1454,IF(V1454=1,VLOOKUP(U1454,'REB BEV MIN MKUP'!B:E,4,0),IF(V1454&gt;1,VLOOKUP(VALUE(W1454),'REB BEV MIN MKUP'!O:Q,3,0),0))),0)</f>
        <v>0</v>
      </c>
      <c r="AE1454" s="177" t="str">
        <f t="shared" si="708"/>
        <v/>
      </c>
      <c r="AF1454" s="13" t="str">
        <f t="shared" si="709"/>
        <v/>
      </c>
      <c r="AG1454" s="177" t="str">
        <f t="shared" si="710"/>
        <v/>
      </c>
      <c r="AH1454" s="184" t="str">
        <f t="shared" si="711"/>
        <v/>
      </c>
      <c r="AI1454" s="184" t="str">
        <f>IF(AE:AE="","",IF(R1454="Refreshment Beverage",AK1454*(Rates!J$19/100),ROUND(SUM(AH1454*(Rates!$J$8/100)),4)))</f>
        <v/>
      </c>
      <c r="AJ1454" s="183" t="str">
        <f t="shared" si="712"/>
        <v/>
      </c>
      <c r="AK1454" s="185" t="str">
        <f t="shared" si="713"/>
        <v/>
      </c>
      <c r="AL1454" s="177" t="str">
        <f t="shared" si="714"/>
        <v/>
      </c>
      <c r="AM1454" s="13" t="str">
        <f>IF(AS1454="","",IF(R1454="Refreshment Beverage",ROUND(AS1454*Rates!K$19,4),ROUND(AO1454*(VLOOKUP(VALUE(Q1454),Rates!G$4:L$12,3,0)),4)))</f>
        <v/>
      </c>
      <c r="AN1454" s="183" t="str">
        <f>IF(AS1454="","",IF(R1454="Refreshment Beverage",AS1454*(Rates!J$19/100),MAX(AM1454,AB1454)))</f>
        <v/>
      </c>
      <c r="AO1454" s="186" t="str">
        <f t="shared" si="715"/>
        <v/>
      </c>
      <c r="AP1454" s="186" t="str">
        <f t="shared" si="716"/>
        <v/>
      </c>
      <c r="AQ1454" s="186" t="str">
        <f>IF(AS1454="","",IF(R1454="Refreshment Beverage",ROUND(SUM(VLOOKUP(Q:Q,Rates!G$15:L$19,3,0)*(AS1454-Y1454-Z1454-AA1454)),4),ROUND(SUM(Rates!$K$8*AS1454),4)))</f>
        <v/>
      </c>
      <c r="AR1454" s="184" t="str">
        <f t="shared" si="717"/>
        <v/>
      </c>
      <c r="AS1454" s="185" t="str">
        <f t="shared" si="718"/>
        <v/>
      </c>
      <c r="AT1454" s="177" t="str">
        <f t="shared" si="719"/>
        <v/>
      </c>
      <c r="AU1454" s="13" t="str">
        <f>IF(AX1454="","",IF(R1454="Refreshment Beverage",ROUND((BA1454-Y1454-Z1454-AA1454)*VLOOKUP(VALUE(Q1454),Rates!G$15:L$19,3,0),4),ROUND(AW1454*(VLOOKUP(VALUE(Q1454),Rates!G:L,3,0)),4)))</f>
        <v/>
      </c>
      <c r="AV1454" s="183" t="str">
        <f t="shared" si="720"/>
        <v/>
      </c>
      <c r="AW1454" s="186" t="str">
        <f t="shared" si="721"/>
        <v/>
      </c>
      <c r="AX1454" s="184" t="str">
        <f t="shared" si="722"/>
        <v/>
      </c>
      <c r="AY1454" s="186" t="str">
        <f>IF(AX1454="","",IF(R1454="Refreshment Beverage",ROUND(SUM(AX1454*Rates!K$19),4),ROUND(SUM(AX1454*(Rates!J$8/100)),4)))</f>
        <v/>
      </c>
      <c r="AZ1454" s="183" t="str">
        <f t="shared" si="723"/>
        <v/>
      </c>
      <c r="BA1454" s="185" t="str">
        <f t="shared" si="724"/>
        <v/>
      </c>
      <c r="BD1454" s="171"/>
      <c r="BE1454" s="171"/>
      <c r="BF1454" s="171"/>
      <c r="BG1454" s="171"/>
    </row>
    <row r="1455" spans="1:59" ht="15" customHeight="1" x14ac:dyDescent="0.3">
      <c r="A1455" s="172"/>
      <c r="B1455" s="172"/>
      <c r="C1455" s="172"/>
      <c r="D1455" s="173"/>
      <c r="E1455" s="173"/>
      <c r="F1455" s="173"/>
      <c r="G1455" s="173"/>
      <c r="H1455" s="173"/>
      <c r="I1455" s="174"/>
      <c r="J1455" s="175"/>
      <c r="K1455" s="176" t="str">
        <f t="shared" si="696"/>
        <v/>
      </c>
      <c r="L1455" s="177" t="str">
        <f t="shared" si="697"/>
        <v/>
      </c>
      <c r="M1455" s="178" t="str">
        <f t="shared" si="698"/>
        <v/>
      </c>
      <c r="N1455" s="44" t="str" cm="1">
        <f t="array" ref="N1455">IFERROR(IF(_xlfn.SINGLE(A:A)="","",IF(R1455="Beer",SUM(LOOKUP(2,1/(Rates!$B$3:$B$5&lt;=W1455)/(Rates!$C$3:$C$5&gt;=W1455),Rates!$D$3:$D$5)*(X1455/100)*W1455),IF(R1455="Refreshment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44" t="str">
        <f t="shared" si="699"/>
        <v/>
      </c>
      <c r="P1455" s="13"/>
      <c r="Q1455" s="179" t="str">
        <f t="shared" si="700"/>
        <v/>
      </c>
      <c r="R1455" s="180" t="str">
        <f t="shared" si="701"/>
        <v/>
      </c>
      <c r="S1455" s="13" t="str">
        <f>IF(A1455="","",IF(R1455="Refreshment Beverage",VLOOKUP(VALUE(Q1455),Rates!G$15:L$19,2,0),VLOOKUP(VALUE(Q1455),Rates!G$4:L$8,2,0)))</f>
        <v/>
      </c>
      <c r="T1455" s="13" t="str">
        <f t="shared" si="702"/>
        <v/>
      </c>
      <c r="U1455" s="181" t="str">
        <f t="shared" si="703"/>
        <v/>
      </c>
      <c r="V1455" s="13" t="str">
        <f t="shared" si="704"/>
        <v/>
      </c>
      <c r="W1455" s="13" t="str">
        <f t="shared" si="705"/>
        <v/>
      </c>
      <c r="X1455" s="182" t="str">
        <f t="shared" si="706"/>
        <v/>
      </c>
      <c r="Y1455" s="183" t="str">
        <f>IF(A:A="","",IF(R1455="Refreshment Beverage",VLOOKUP(Q1455,Rates!G$15:L$19,6,0)*W1455,VLOOKUP(Q1455,Rates!G$4:L$12,6,0)*W1455))</f>
        <v/>
      </c>
      <c r="Z1455" s="183" t="str">
        <f t="shared" si="707"/>
        <v/>
      </c>
      <c r="AA1455" s="17">
        <f t="shared" si="695"/>
        <v>0</v>
      </c>
      <c r="AB1455" s="177" t="str" cm="1">
        <f t="array" ref="AB1455">IF(_xlfn.SINGLE(A:A)="","",IF(R1455="Refreshment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177" t="str" cm="1">
        <f t="array" ref="AC1455">IF(_xlfn.SINGLE(A:A)="","",IF(R1455="Refreshment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68">
        <f>IFERROR(IF(OR(Q1455=1,Q1455=2,Q1455=3,Q1455=4),VLOOKUP(Q1455,Rates!$A$31:$B$34,2,0)*W1455,IF(V1455=1,VLOOKUP(U1455,'REB BEV MIN MKUP'!B:E,4,0),IF(V1455&gt;1,VLOOKUP(VALUE(W1455),'REB BEV MIN MKUP'!O:Q,3,0),0))),0)</f>
        <v>0</v>
      </c>
      <c r="AE1455" s="177" t="str">
        <f t="shared" si="708"/>
        <v/>
      </c>
      <c r="AF1455" s="13" t="str">
        <f t="shared" si="709"/>
        <v/>
      </c>
      <c r="AG1455" s="177" t="str">
        <f t="shared" si="710"/>
        <v/>
      </c>
      <c r="AH1455" s="184" t="str">
        <f t="shared" si="711"/>
        <v/>
      </c>
      <c r="AI1455" s="184" t="str">
        <f>IF(AE:AE="","",IF(R1455="Refreshment Beverage",AK1455*(Rates!J$19/100),ROUND(SUM(AH1455*(Rates!$J$8/100)),4)))</f>
        <v/>
      </c>
      <c r="AJ1455" s="183" t="str">
        <f t="shared" si="712"/>
        <v/>
      </c>
      <c r="AK1455" s="185" t="str">
        <f t="shared" si="713"/>
        <v/>
      </c>
      <c r="AL1455" s="177" t="str">
        <f t="shared" si="714"/>
        <v/>
      </c>
      <c r="AM1455" s="13" t="str">
        <f>IF(AS1455="","",IF(R1455="Refreshment Beverage",ROUND(AS1455*Rates!K$19,4),ROUND(AO1455*(VLOOKUP(VALUE(Q1455),Rates!G$4:L$12,3,0)),4)))</f>
        <v/>
      </c>
      <c r="AN1455" s="183" t="str">
        <f>IF(AS1455="","",IF(R1455="Refreshment Beverage",AS1455*(Rates!J$19/100),MAX(AM1455,AB1455)))</f>
        <v/>
      </c>
      <c r="AO1455" s="186" t="str">
        <f t="shared" si="715"/>
        <v/>
      </c>
      <c r="AP1455" s="186" t="str">
        <f t="shared" si="716"/>
        <v/>
      </c>
      <c r="AQ1455" s="186" t="str">
        <f>IF(AS1455="","",IF(R1455="Refreshment Beverage",ROUND(SUM(VLOOKUP(Q:Q,Rates!G$15:L$19,3,0)*(AS1455-Y1455-Z1455-AA1455)),4),ROUND(SUM(Rates!$K$8*AS1455),4)))</f>
        <v/>
      </c>
      <c r="AR1455" s="184" t="str">
        <f t="shared" si="717"/>
        <v/>
      </c>
      <c r="AS1455" s="185" t="str">
        <f t="shared" si="718"/>
        <v/>
      </c>
      <c r="AT1455" s="177" t="str">
        <f t="shared" si="719"/>
        <v/>
      </c>
      <c r="AU1455" s="13" t="str">
        <f>IF(AX1455="","",IF(R1455="Refreshment Beverage",ROUND((BA1455-Y1455-Z1455-AA1455)*VLOOKUP(VALUE(Q1455),Rates!G$15:L$19,3,0),4),ROUND(AW1455*(VLOOKUP(VALUE(Q1455),Rates!G:L,3,0)),4)))</f>
        <v/>
      </c>
      <c r="AV1455" s="183" t="str">
        <f t="shared" si="720"/>
        <v/>
      </c>
      <c r="AW1455" s="186" t="str">
        <f t="shared" si="721"/>
        <v/>
      </c>
      <c r="AX1455" s="184" t="str">
        <f t="shared" si="722"/>
        <v/>
      </c>
      <c r="AY1455" s="186" t="str">
        <f>IF(AX1455="","",IF(R1455="Refreshment Beverage",ROUND(SUM(AX1455*Rates!K$19),4),ROUND(SUM(AX1455*(Rates!J$8/100)),4)))</f>
        <v/>
      </c>
      <c r="AZ1455" s="183" t="str">
        <f t="shared" si="723"/>
        <v/>
      </c>
      <c r="BA1455" s="185" t="str">
        <f t="shared" si="724"/>
        <v/>
      </c>
      <c r="BD1455" s="171"/>
      <c r="BE1455" s="171"/>
      <c r="BF1455" s="171"/>
      <c r="BG1455" s="171"/>
    </row>
    <row r="1456" spans="1:59" ht="15" customHeight="1" x14ac:dyDescent="0.3">
      <c r="A1456" s="172"/>
      <c r="B1456" s="172"/>
      <c r="C1456" s="172"/>
      <c r="D1456" s="173"/>
      <c r="E1456" s="173"/>
      <c r="F1456" s="173"/>
      <c r="G1456" s="173"/>
      <c r="H1456" s="173"/>
      <c r="I1456" s="174"/>
      <c r="J1456" s="175"/>
      <c r="K1456" s="176" t="str">
        <f t="shared" si="696"/>
        <v/>
      </c>
      <c r="L1456" s="177" t="str">
        <f t="shared" si="697"/>
        <v/>
      </c>
      <c r="M1456" s="178" t="str">
        <f t="shared" si="698"/>
        <v/>
      </c>
      <c r="N1456" s="44" t="str" cm="1">
        <f t="array" ref="N1456">IFERROR(IF(_xlfn.SINGLE(A:A)="","",IF(R1456="Beer",SUM(LOOKUP(2,1/(Rates!$B$3:$B$5&lt;=W1456)/(Rates!$C$3:$C$5&gt;=W1456),Rates!$D$3:$D$5)*(X1456/100)*W1456),IF(R1456="Refreshment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44" t="str">
        <f t="shared" si="699"/>
        <v/>
      </c>
      <c r="P1456" s="13"/>
      <c r="Q1456" s="179" t="str">
        <f t="shared" si="700"/>
        <v/>
      </c>
      <c r="R1456" s="180" t="str">
        <f t="shared" si="701"/>
        <v/>
      </c>
      <c r="S1456" s="13" t="str">
        <f>IF(A1456="","",IF(R1456="Refreshment Beverage",VLOOKUP(VALUE(Q1456),Rates!G$15:L$19,2,0),VLOOKUP(VALUE(Q1456),Rates!G$4:L$8,2,0)))</f>
        <v/>
      </c>
      <c r="T1456" s="13" t="str">
        <f t="shared" si="702"/>
        <v/>
      </c>
      <c r="U1456" s="181" t="str">
        <f t="shared" si="703"/>
        <v/>
      </c>
      <c r="V1456" s="13" t="str">
        <f t="shared" si="704"/>
        <v/>
      </c>
      <c r="W1456" s="13" t="str">
        <f t="shared" si="705"/>
        <v/>
      </c>
      <c r="X1456" s="182" t="str">
        <f t="shared" si="706"/>
        <v/>
      </c>
      <c r="Y1456" s="183" t="str">
        <f>IF(A:A="","",IF(R1456="Refreshment Beverage",VLOOKUP(Q1456,Rates!G$15:L$19,6,0)*W1456,VLOOKUP(Q1456,Rates!G$4:L$12,6,0)*W1456))</f>
        <v/>
      </c>
      <c r="Z1456" s="183" t="str">
        <f t="shared" si="707"/>
        <v/>
      </c>
      <c r="AA1456" s="17">
        <f t="shared" si="695"/>
        <v>0</v>
      </c>
      <c r="AB1456" s="177" t="str" cm="1">
        <f t="array" ref="AB1456">IF(_xlfn.SINGLE(A:A)="","",IF(R1456="Refreshment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177" t="str" cm="1">
        <f t="array" ref="AC1456">IF(_xlfn.SINGLE(A:A)="","",IF(R1456="Refreshment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68">
        <f>IFERROR(IF(OR(Q1456=1,Q1456=2,Q1456=3,Q1456=4),VLOOKUP(Q1456,Rates!$A$31:$B$34,2,0)*W1456,IF(V1456=1,VLOOKUP(U1456,'REB BEV MIN MKUP'!B:E,4,0),IF(V1456&gt;1,VLOOKUP(VALUE(W1456),'REB BEV MIN MKUP'!O:Q,3,0),0))),0)</f>
        <v>0</v>
      </c>
      <c r="AE1456" s="177" t="str">
        <f t="shared" si="708"/>
        <v/>
      </c>
      <c r="AF1456" s="13" t="str">
        <f t="shared" si="709"/>
        <v/>
      </c>
      <c r="AG1456" s="177" t="str">
        <f t="shared" si="710"/>
        <v/>
      </c>
      <c r="AH1456" s="184" t="str">
        <f t="shared" si="711"/>
        <v/>
      </c>
      <c r="AI1456" s="184" t="str">
        <f>IF(AE:AE="","",IF(R1456="Refreshment Beverage",AK1456*(Rates!J$19/100),ROUND(SUM(AH1456*(Rates!$J$8/100)),4)))</f>
        <v/>
      </c>
      <c r="AJ1456" s="183" t="str">
        <f t="shared" si="712"/>
        <v/>
      </c>
      <c r="AK1456" s="185" t="str">
        <f t="shared" si="713"/>
        <v/>
      </c>
      <c r="AL1456" s="177" t="str">
        <f t="shared" si="714"/>
        <v/>
      </c>
      <c r="AM1456" s="13" t="str">
        <f>IF(AS1456="","",IF(R1456="Refreshment Beverage",ROUND(AS1456*Rates!K$19,4),ROUND(AO1456*(VLOOKUP(VALUE(Q1456),Rates!G$4:L$12,3,0)),4)))</f>
        <v/>
      </c>
      <c r="AN1456" s="183" t="str">
        <f>IF(AS1456="","",IF(R1456="Refreshment Beverage",AS1456*(Rates!J$19/100),MAX(AM1456,AB1456)))</f>
        <v/>
      </c>
      <c r="AO1456" s="186" t="str">
        <f t="shared" si="715"/>
        <v/>
      </c>
      <c r="AP1456" s="186" t="str">
        <f t="shared" si="716"/>
        <v/>
      </c>
      <c r="AQ1456" s="186" t="str">
        <f>IF(AS1456="","",IF(R1456="Refreshment Beverage",ROUND(SUM(VLOOKUP(Q:Q,Rates!G$15:L$19,3,0)*(AS1456-Y1456-Z1456-AA1456)),4),ROUND(SUM(Rates!$K$8*AS1456),4)))</f>
        <v/>
      </c>
      <c r="AR1456" s="184" t="str">
        <f t="shared" si="717"/>
        <v/>
      </c>
      <c r="AS1456" s="185" t="str">
        <f t="shared" si="718"/>
        <v/>
      </c>
      <c r="AT1456" s="177" t="str">
        <f t="shared" si="719"/>
        <v/>
      </c>
      <c r="AU1456" s="13" t="str">
        <f>IF(AX1456="","",IF(R1456="Refreshment Beverage",ROUND((BA1456-Y1456-Z1456-AA1456)*VLOOKUP(VALUE(Q1456),Rates!G$15:L$19,3,0),4),ROUND(AW1456*(VLOOKUP(VALUE(Q1456),Rates!G:L,3,0)),4)))</f>
        <v/>
      </c>
      <c r="AV1456" s="183" t="str">
        <f t="shared" si="720"/>
        <v/>
      </c>
      <c r="AW1456" s="186" t="str">
        <f t="shared" si="721"/>
        <v/>
      </c>
      <c r="AX1456" s="184" t="str">
        <f t="shared" si="722"/>
        <v/>
      </c>
      <c r="AY1456" s="186" t="str">
        <f>IF(AX1456="","",IF(R1456="Refreshment Beverage",ROUND(SUM(AX1456*Rates!K$19),4),ROUND(SUM(AX1456*(Rates!J$8/100)),4)))</f>
        <v/>
      </c>
      <c r="AZ1456" s="183" t="str">
        <f t="shared" si="723"/>
        <v/>
      </c>
      <c r="BA1456" s="185" t="str">
        <f t="shared" si="724"/>
        <v/>
      </c>
      <c r="BD1456" s="171"/>
      <c r="BE1456" s="171"/>
      <c r="BF1456" s="171"/>
      <c r="BG1456" s="171"/>
    </row>
    <row r="1457" spans="1:59" ht="15" customHeight="1" x14ac:dyDescent="0.3">
      <c r="A1457" s="172"/>
      <c r="B1457" s="172"/>
      <c r="C1457" s="172"/>
      <c r="D1457" s="173"/>
      <c r="E1457" s="173"/>
      <c r="F1457" s="173"/>
      <c r="G1457" s="173"/>
      <c r="H1457" s="173"/>
      <c r="I1457" s="174"/>
      <c r="J1457" s="175"/>
      <c r="K1457" s="176" t="str">
        <f t="shared" si="696"/>
        <v/>
      </c>
      <c r="L1457" s="177" t="str">
        <f t="shared" si="697"/>
        <v/>
      </c>
      <c r="M1457" s="178" t="str">
        <f t="shared" si="698"/>
        <v/>
      </c>
      <c r="N1457" s="44" t="str" cm="1">
        <f t="array" ref="N1457">IFERROR(IF(_xlfn.SINGLE(A:A)="","",IF(R1457="Beer",SUM(LOOKUP(2,1/(Rates!$B$3:$B$5&lt;=W1457)/(Rates!$C$3:$C$5&gt;=W1457),Rates!$D$3:$D$5)*(X1457/100)*W1457),IF(R1457="Refreshment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44" t="str">
        <f t="shared" si="699"/>
        <v/>
      </c>
      <c r="P1457" s="13"/>
      <c r="Q1457" s="179" t="str">
        <f t="shared" si="700"/>
        <v/>
      </c>
      <c r="R1457" s="180" t="str">
        <f t="shared" si="701"/>
        <v/>
      </c>
      <c r="S1457" s="13" t="str">
        <f>IF(A1457="","",IF(R1457="Refreshment Beverage",VLOOKUP(VALUE(Q1457),Rates!G$15:L$19,2,0),VLOOKUP(VALUE(Q1457),Rates!G$4:L$8,2,0)))</f>
        <v/>
      </c>
      <c r="T1457" s="13" t="str">
        <f t="shared" si="702"/>
        <v/>
      </c>
      <c r="U1457" s="181" t="str">
        <f t="shared" si="703"/>
        <v/>
      </c>
      <c r="V1457" s="13" t="str">
        <f t="shared" si="704"/>
        <v/>
      </c>
      <c r="W1457" s="13" t="str">
        <f t="shared" si="705"/>
        <v/>
      </c>
      <c r="X1457" s="182" t="str">
        <f t="shared" si="706"/>
        <v/>
      </c>
      <c r="Y1457" s="183" t="str">
        <f>IF(A:A="","",IF(R1457="Refreshment Beverage",VLOOKUP(Q1457,Rates!G$15:L$19,6,0)*W1457,VLOOKUP(Q1457,Rates!G$4:L$12,6,0)*W1457))</f>
        <v/>
      </c>
      <c r="Z1457" s="183" t="str">
        <f t="shared" si="707"/>
        <v/>
      </c>
      <c r="AA1457" s="17">
        <f t="shared" si="695"/>
        <v>0</v>
      </c>
      <c r="AB1457" s="177" t="str" cm="1">
        <f t="array" ref="AB1457">IF(_xlfn.SINGLE(A:A)="","",IF(R1457="Refreshment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177" t="str" cm="1">
        <f t="array" ref="AC1457">IF(_xlfn.SINGLE(A:A)="","",IF(R1457="Refreshment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68">
        <f>IFERROR(IF(OR(Q1457=1,Q1457=2,Q1457=3,Q1457=4),VLOOKUP(Q1457,Rates!$A$31:$B$34,2,0)*W1457,IF(V1457=1,VLOOKUP(U1457,'REB BEV MIN MKUP'!B:E,4,0),IF(V1457&gt;1,VLOOKUP(VALUE(W1457),'REB BEV MIN MKUP'!O:Q,3,0),0))),0)</f>
        <v>0</v>
      </c>
      <c r="AE1457" s="177" t="str">
        <f t="shared" si="708"/>
        <v/>
      </c>
      <c r="AF1457" s="13" t="str">
        <f t="shared" si="709"/>
        <v/>
      </c>
      <c r="AG1457" s="177" t="str">
        <f t="shared" si="710"/>
        <v/>
      </c>
      <c r="AH1457" s="184" t="str">
        <f t="shared" si="711"/>
        <v/>
      </c>
      <c r="AI1457" s="184" t="str">
        <f>IF(AE:AE="","",IF(R1457="Refreshment Beverage",AK1457*(Rates!J$19/100),ROUND(SUM(AH1457*(Rates!$J$8/100)),4)))</f>
        <v/>
      </c>
      <c r="AJ1457" s="183" t="str">
        <f t="shared" si="712"/>
        <v/>
      </c>
      <c r="AK1457" s="185" t="str">
        <f t="shared" si="713"/>
        <v/>
      </c>
      <c r="AL1457" s="177" t="str">
        <f t="shared" si="714"/>
        <v/>
      </c>
      <c r="AM1457" s="13" t="str">
        <f>IF(AS1457="","",IF(R1457="Refreshment Beverage",ROUND(AS1457*Rates!K$19,4),ROUND(AO1457*(VLOOKUP(VALUE(Q1457),Rates!G$4:L$12,3,0)),4)))</f>
        <v/>
      </c>
      <c r="AN1457" s="183" t="str">
        <f>IF(AS1457="","",IF(R1457="Refreshment Beverage",AS1457*(Rates!J$19/100),MAX(AM1457,AB1457)))</f>
        <v/>
      </c>
      <c r="AO1457" s="186" t="str">
        <f t="shared" si="715"/>
        <v/>
      </c>
      <c r="AP1457" s="186" t="str">
        <f t="shared" si="716"/>
        <v/>
      </c>
      <c r="AQ1457" s="186" t="str">
        <f>IF(AS1457="","",IF(R1457="Refreshment Beverage",ROUND(SUM(VLOOKUP(Q:Q,Rates!G$15:L$19,3,0)*(AS1457-Y1457-Z1457-AA1457)),4),ROUND(SUM(Rates!$K$8*AS1457),4)))</f>
        <v/>
      </c>
      <c r="AR1457" s="184" t="str">
        <f t="shared" si="717"/>
        <v/>
      </c>
      <c r="AS1457" s="185" t="str">
        <f t="shared" si="718"/>
        <v/>
      </c>
      <c r="AT1457" s="177" t="str">
        <f t="shared" si="719"/>
        <v/>
      </c>
      <c r="AU1457" s="13" t="str">
        <f>IF(AX1457="","",IF(R1457="Refreshment Beverage",ROUND((BA1457-Y1457-Z1457-AA1457)*VLOOKUP(VALUE(Q1457),Rates!G$15:L$19,3,0),4),ROUND(AW1457*(VLOOKUP(VALUE(Q1457),Rates!G:L,3,0)),4)))</f>
        <v/>
      </c>
      <c r="AV1457" s="183" t="str">
        <f t="shared" si="720"/>
        <v/>
      </c>
      <c r="AW1457" s="186" t="str">
        <f t="shared" si="721"/>
        <v/>
      </c>
      <c r="AX1457" s="184" t="str">
        <f t="shared" si="722"/>
        <v/>
      </c>
      <c r="AY1457" s="186" t="str">
        <f>IF(AX1457="","",IF(R1457="Refreshment Beverage",ROUND(SUM(AX1457*Rates!K$19),4),ROUND(SUM(AX1457*(Rates!J$8/100)),4)))</f>
        <v/>
      </c>
      <c r="AZ1457" s="183" t="str">
        <f t="shared" si="723"/>
        <v/>
      </c>
      <c r="BA1457" s="185" t="str">
        <f t="shared" si="724"/>
        <v/>
      </c>
      <c r="BD1457" s="171"/>
      <c r="BE1457" s="171"/>
      <c r="BF1457" s="171"/>
      <c r="BG1457" s="171"/>
    </row>
    <row r="1458" spans="1:59" ht="15" customHeight="1" x14ac:dyDescent="0.3">
      <c r="A1458" s="172"/>
      <c r="B1458" s="172"/>
      <c r="C1458" s="172"/>
      <c r="D1458" s="173"/>
      <c r="E1458" s="173"/>
      <c r="F1458" s="173"/>
      <c r="G1458" s="173"/>
      <c r="H1458" s="173"/>
      <c r="I1458" s="174"/>
      <c r="J1458" s="175"/>
      <c r="K1458" s="176" t="str">
        <f t="shared" si="696"/>
        <v/>
      </c>
      <c r="L1458" s="177" t="str">
        <f t="shared" si="697"/>
        <v/>
      </c>
      <c r="M1458" s="178" t="str">
        <f t="shared" si="698"/>
        <v/>
      </c>
      <c r="N1458" s="44" t="str" cm="1">
        <f t="array" ref="N1458">IFERROR(IF(_xlfn.SINGLE(A:A)="","",IF(R1458="Beer",SUM(LOOKUP(2,1/(Rates!$B$3:$B$5&lt;=W1458)/(Rates!$C$3:$C$5&gt;=W1458),Rates!$D$3:$D$5)*(X1458/100)*W1458),IF(R1458="Refreshment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44" t="str">
        <f t="shared" si="699"/>
        <v/>
      </c>
      <c r="P1458" s="13"/>
      <c r="Q1458" s="179" t="str">
        <f t="shared" si="700"/>
        <v/>
      </c>
      <c r="R1458" s="180" t="str">
        <f t="shared" si="701"/>
        <v/>
      </c>
      <c r="S1458" s="13" t="str">
        <f>IF(A1458="","",IF(R1458="Refreshment Beverage",VLOOKUP(VALUE(Q1458),Rates!G$15:L$19,2,0),VLOOKUP(VALUE(Q1458),Rates!G$4:L$8,2,0)))</f>
        <v/>
      </c>
      <c r="T1458" s="13" t="str">
        <f t="shared" si="702"/>
        <v/>
      </c>
      <c r="U1458" s="181" t="str">
        <f t="shared" si="703"/>
        <v/>
      </c>
      <c r="V1458" s="13" t="str">
        <f t="shared" si="704"/>
        <v/>
      </c>
      <c r="W1458" s="13" t="str">
        <f t="shared" si="705"/>
        <v/>
      </c>
      <c r="X1458" s="182" t="str">
        <f t="shared" si="706"/>
        <v/>
      </c>
      <c r="Y1458" s="183" t="str">
        <f>IF(A:A="","",IF(R1458="Refreshment Beverage",VLOOKUP(Q1458,Rates!G$15:L$19,6,0)*W1458,VLOOKUP(Q1458,Rates!G$4:L$12,6,0)*W1458))</f>
        <v/>
      </c>
      <c r="Z1458" s="183" t="str">
        <f t="shared" si="707"/>
        <v/>
      </c>
      <c r="AA1458" s="17">
        <f t="shared" si="695"/>
        <v>0</v>
      </c>
      <c r="AB1458" s="177" t="str" cm="1">
        <f t="array" ref="AB1458">IF(_xlfn.SINGLE(A:A)="","",IF(R1458="Refreshment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177" t="str" cm="1">
        <f t="array" ref="AC1458">IF(_xlfn.SINGLE(A:A)="","",IF(R1458="Refreshment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68">
        <f>IFERROR(IF(OR(Q1458=1,Q1458=2,Q1458=3,Q1458=4),VLOOKUP(Q1458,Rates!$A$31:$B$34,2,0)*W1458,IF(V1458=1,VLOOKUP(U1458,'REB BEV MIN MKUP'!B:E,4,0),IF(V1458&gt;1,VLOOKUP(VALUE(W1458),'REB BEV MIN MKUP'!O:Q,3,0),0))),0)</f>
        <v>0</v>
      </c>
      <c r="AE1458" s="177" t="str">
        <f t="shared" si="708"/>
        <v/>
      </c>
      <c r="AF1458" s="13" t="str">
        <f t="shared" si="709"/>
        <v/>
      </c>
      <c r="AG1458" s="177" t="str">
        <f t="shared" si="710"/>
        <v/>
      </c>
      <c r="AH1458" s="184" t="str">
        <f t="shared" si="711"/>
        <v/>
      </c>
      <c r="AI1458" s="184" t="str">
        <f>IF(AE:AE="","",IF(R1458="Refreshment Beverage",AK1458*(Rates!J$19/100),ROUND(SUM(AH1458*(Rates!$J$8/100)),4)))</f>
        <v/>
      </c>
      <c r="AJ1458" s="183" t="str">
        <f t="shared" si="712"/>
        <v/>
      </c>
      <c r="AK1458" s="185" t="str">
        <f t="shared" si="713"/>
        <v/>
      </c>
      <c r="AL1458" s="177" t="str">
        <f t="shared" si="714"/>
        <v/>
      </c>
      <c r="AM1458" s="13" t="str">
        <f>IF(AS1458="","",IF(R1458="Refreshment Beverage",ROUND(AS1458*Rates!K$19,4),ROUND(AO1458*(VLOOKUP(VALUE(Q1458),Rates!G$4:L$12,3,0)),4)))</f>
        <v/>
      </c>
      <c r="AN1458" s="183" t="str">
        <f>IF(AS1458="","",IF(R1458="Refreshment Beverage",AS1458*(Rates!J$19/100),MAX(AM1458,AB1458)))</f>
        <v/>
      </c>
      <c r="AO1458" s="186" t="str">
        <f t="shared" si="715"/>
        <v/>
      </c>
      <c r="AP1458" s="186" t="str">
        <f t="shared" si="716"/>
        <v/>
      </c>
      <c r="AQ1458" s="186" t="str">
        <f>IF(AS1458="","",IF(R1458="Refreshment Beverage",ROUND(SUM(VLOOKUP(Q:Q,Rates!G$15:L$19,3,0)*(AS1458-Y1458-Z1458-AA1458)),4),ROUND(SUM(Rates!$K$8*AS1458),4)))</f>
        <v/>
      </c>
      <c r="AR1458" s="184" t="str">
        <f t="shared" si="717"/>
        <v/>
      </c>
      <c r="AS1458" s="185" t="str">
        <f t="shared" si="718"/>
        <v/>
      </c>
      <c r="AT1458" s="177" t="str">
        <f t="shared" si="719"/>
        <v/>
      </c>
      <c r="AU1458" s="13" t="str">
        <f>IF(AX1458="","",IF(R1458="Refreshment Beverage",ROUND((BA1458-Y1458-Z1458-AA1458)*VLOOKUP(VALUE(Q1458),Rates!G$15:L$19,3,0),4),ROUND(AW1458*(VLOOKUP(VALUE(Q1458),Rates!G:L,3,0)),4)))</f>
        <v/>
      </c>
      <c r="AV1458" s="183" t="str">
        <f t="shared" si="720"/>
        <v/>
      </c>
      <c r="AW1458" s="186" t="str">
        <f t="shared" si="721"/>
        <v/>
      </c>
      <c r="AX1458" s="184" t="str">
        <f t="shared" si="722"/>
        <v/>
      </c>
      <c r="AY1458" s="186" t="str">
        <f>IF(AX1458="","",IF(R1458="Refreshment Beverage",ROUND(SUM(AX1458*Rates!K$19),4),ROUND(SUM(AX1458*(Rates!J$8/100)),4)))</f>
        <v/>
      </c>
      <c r="AZ1458" s="183" t="str">
        <f t="shared" si="723"/>
        <v/>
      </c>
      <c r="BA1458" s="185" t="str">
        <f t="shared" si="724"/>
        <v/>
      </c>
      <c r="BD1458" s="171"/>
      <c r="BE1458" s="171"/>
      <c r="BF1458" s="171"/>
      <c r="BG1458" s="171"/>
    </row>
    <row r="1459" spans="1:59" ht="15" customHeight="1" x14ac:dyDescent="0.3">
      <c r="A1459" s="172"/>
      <c r="B1459" s="172"/>
      <c r="C1459" s="172"/>
      <c r="D1459" s="173"/>
      <c r="E1459" s="173"/>
      <c r="F1459" s="173"/>
      <c r="G1459" s="173"/>
      <c r="H1459" s="173"/>
      <c r="I1459" s="174"/>
      <c r="J1459" s="175"/>
      <c r="K1459" s="176" t="str">
        <f t="shared" si="696"/>
        <v/>
      </c>
      <c r="L1459" s="177" t="str">
        <f t="shared" si="697"/>
        <v/>
      </c>
      <c r="M1459" s="178" t="str">
        <f t="shared" si="698"/>
        <v/>
      </c>
      <c r="N1459" s="44" t="str" cm="1">
        <f t="array" ref="N1459">IFERROR(IF(_xlfn.SINGLE(A:A)="","",IF(R1459="Beer",SUM(LOOKUP(2,1/(Rates!$B$3:$B$5&lt;=W1459)/(Rates!$C$3:$C$5&gt;=W1459),Rates!$D$3:$D$5)*(X1459/100)*W1459),IF(R1459="Refreshment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44" t="str">
        <f t="shared" si="699"/>
        <v/>
      </c>
      <c r="P1459" s="13"/>
      <c r="Q1459" s="179" t="str">
        <f t="shared" si="700"/>
        <v/>
      </c>
      <c r="R1459" s="180" t="str">
        <f t="shared" si="701"/>
        <v/>
      </c>
      <c r="S1459" s="13" t="str">
        <f>IF(A1459="","",IF(R1459="Refreshment Beverage",VLOOKUP(VALUE(Q1459),Rates!G$15:L$19,2,0),VLOOKUP(VALUE(Q1459),Rates!G$4:L$8,2,0)))</f>
        <v/>
      </c>
      <c r="T1459" s="13" t="str">
        <f t="shared" si="702"/>
        <v/>
      </c>
      <c r="U1459" s="181" t="str">
        <f t="shared" si="703"/>
        <v/>
      </c>
      <c r="V1459" s="13" t="str">
        <f t="shared" si="704"/>
        <v/>
      </c>
      <c r="W1459" s="13" t="str">
        <f t="shared" si="705"/>
        <v/>
      </c>
      <c r="X1459" s="182" t="str">
        <f t="shared" si="706"/>
        <v/>
      </c>
      <c r="Y1459" s="183" t="str">
        <f>IF(A:A="","",IF(R1459="Refreshment Beverage",VLOOKUP(Q1459,Rates!G$15:L$19,6,0)*W1459,VLOOKUP(Q1459,Rates!G$4:L$12,6,0)*W1459))</f>
        <v/>
      </c>
      <c r="Z1459" s="183" t="str">
        <f t="shared" si="707"/>
        <v/>
      </c>
      <c r="AA1459" s="17">
        <f t="shared" si="695"/>
        <v>0</v>
      </c>
      <c r="AB1459" s="177" t="str" cm="1">
        <f t="array" ref="AB1459">IF(_xlfn.SINGLE(A:A)="","",IF(R1459="Refreshment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177" t="str" cm="1">
        <f t="array" ref="AC1459">IF(_xlfn.SINGLE(A:A)="","",IF(R1459="Refreshment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68">
        <f>IFERROR(IF(OR(Q1459=1,Q1459=2,Q1459=3,Q1459=4),VLOOKUP(Q1459,Rates!$A$31:$B$34,2,0)*W1459,IF(V1459=1,VLOOKUP(U1459,'REB BEV MIN MKUP'!B:E,4,0),IF(V1459&gt;1,VLOOKUP(VALUE(W1459),'REB BEV MIN MKUP'!O:Q,3,0),0))),0)</f>
        <v>0</v>
      </c>
      <c r="AE1459" s="177" t="str">
        <f t="shared" si="708"/>
        <v/>
      </c>
      <c r="AF1459" s="13" t="str">
        <f t="shared" si="709"/>
        <v/>
      </c>
      <c r="AG1459" s="177" t="str">
        <f t="shared" si="710"/>
        <v/>
      </c>
      <c r="AH1459" s="184" t="str">
        <f t="shared" si="711"/>
        <v/>
      </c>
      <c r="AI1459" s="184" t="str">
        <f>IF(AE:AE="","",IF(R1459="Refreshment Beverage",AK1459*(Rates!J$19/100),ROUND(SUM(AH1459*(Rates!$J$8/100)),4)))</f>
        <v/>
      </c>
      <c r="AJ1459" s="183" t="str">
        <f t="shared" si="712"/>
        <v/>
      </c>
      <c r="AK1459" s="185" t="str">
        <f t="shared" si="713"/>
        <v/>
      </c>
      <c r="AL1459" s="177" t="str">
        <f t="shared" si="714"/>
        <v/>
      </c>
      <c r="AM1459" s="13" t="str">
        <f>IF(AS1459="","",IF(R1459="Refreshment Beverage",ROUND(AS1459*Rates!K$19,4),ROUND(AO1459*(VLOOKUP(VALUE(Q1459),Rates!G$4:L$12,3,0)),4)))</f>
        <v/>
      </c>
      <c r="AN1459" s="183" t="str">
        <f>IF(AS1459="","",IF(R1459="Refreshment Beverage",AS1459*(Rates!J$19/100),MAX(AM1459,AB1459)))</f>
        <v/>
      </c>
      <c r="AO1459" s="186" t="str">
        <f t="shared" si="715"/>
        <v/>
      </c>
      <c r="AP1459" s="186" t="str">
        <f t="shared" si="716"/>
        <v/>
      </c>
      <c r="AQ1459" s="186" t="str">
        <f>IF(AS1459="","",IF(R1459="Refreshment Beverage",ROUND(SUM(VLOOKUP(Q:Q,Rates!G$15:L$19,3,0)*(AS1459-Y1459-Z1459-AA1459)),4),ROUND(SUM(Rates!$K$8*AS1459),4)))</f>
        <v/>
      </c>
      <c r="AR1459" s="184" t="str">
        <f t="shared" si="717"/>
        <v/>
      </c>
      <c r="AS1459" s="185" t="str">
        <f t="shared" si="718"/>
        <v/>
      </c>
      <c r="AT1459" s="177" t="str">
        <f t="shared" si="719"/>
        <v/>
      </c>
      <c r="AU1459" s="13" t="str">
        <f>IF(AX1459="","",IF(R1459="Refreshment Beverage",ROUND((BA1459-Y1459-Z1459-AA1459)*VLOOKUP(VALUE(Q1459),Rates!G$15:L$19,3,0),4),ROUND(AW1459*(VLOOKUP(VALUE(Q1459),Rates!G:L,3,0)),4)))</f>
        <v/>
      </c>
      <c r="AV1459" s="183" t="str">
        <f t="shared" si="720"/>
        <v/>
      </c>
      <c r="AW1459" s="186" t="str">
        <f t="shared" si="721"/>
        <v/>
      </c>
      <c r="AX1459" s="184" t="str">
        <f t="shared" si="722"/>
        <v/>
      </c>
      <c r="AY1459" s="186" t="str">
        <f>IF(AX1459="","",IF(R1459="Refreshment Beverage",ROUND(SUM(AX1459*Rates!K$19),4),ROUND(SUM(AX1459*(Rates!J$8/100)),4)))</f>
        <v/>
      </c>
      <c r="AZ1459" s="183" t="str">
        <f t="shared" si="723"/>
        <v/>
      </c>
      <c r="BA1459" s="185" t="str">
        <f t="shared" si="724"/>
        <v/>
      </c>
      <c r="BD1459" s="171"/>
      <c r="BE1459" s="171"/>
      <c r="BF1459" s="171"/>
      <c r="BG1459" s="171"/>
    </row>
    <row r="1460" spans="1:59" ht="15" customHeight="1" x14ac:dyDescent="0.3">
      <c r="A1460" s="172"/>
      <c r="B1460" s="172"/>
      <c r="C1460" s="172"/>
      <c r="D1460" s="173"/>
      <c r="E1460" s="173"/>
      <c r="F1460" s="173"/>
      <c r="G1460" s="173"/>
      <c r="H1460" s="173"/>
      <c r="I1460" s="174"/>
      <c r="J1460" s="175"/>
      <c r="K1460" s="176" t="str">
        <f t="shared" si="696"/>
        <v/>
      </c>
      <c r="L1460" s="177" t="str">
        <f t="shared" si="697"/>
        <v/>
      </c>
      <c r="M1460" s="178" t="str">
        <f t="shared" si="698"/>
        <v/>
      </c>
      <c r="N1460" s="44" t="str" cm="1">
        <f t="array" ref="N1460">IFERROR(IF(_xlfn.SINGLE(A:A)="","",IF(R1460="Beer",SUM(LOOKUP(2,1/(Rates!$B$3:$B$5&lt;=W1460)/(Rates!$C$3:$C$5&gt;=W1460),Rates!$D$3:$D$5)*(X1460/100)*W1460),IF(R1460="Refreshment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44" t="str">
        <f t="shared" si="699"/>
        <v/>
      </c>
      <c r="P1460" s="13"/>
      <c r="Q1460" s="179" t="str">
        <f t="shared" si="700"/>
        <v/>
      </c>
      <c r="R1460" s="180" t="str">
        <f t="shared" si="701"/>
        <v/>
      </c>
      <c r="S1460" s="13" t="str">
        <f>IF(A1460="","",IF(R1460="Refreshment Beverage",VLOOKUP(VALUE(Q1460),Rates!G$15:L$19,2,0),VLOOKUP(VALUE(Q1460),Rates!G$4:L$8,2,0)))</f>
        <v/>
      </c>
      <c r="T1460" s="13" t="str">
        <f t="shared" si="702"/>
        <v/>
      </c>
      <c r="U1460" s="181" t="str">
        <f t="shared" si="703"/>
        <v/>
      </c>
      <c r="V1460" s="13" t="str">
        <f t="shared" si="704"/>
        <v/>
      </c>
      <c r="W1460" s="13" t="str">
        <f t="shared" si="705"/>
        <v/>
      </c>
      <c r="X1460" s="182" t="str">
        <f t="shared" si="706"/>
        <v/>
      </c>
      <c r="Y1460" s="183" t="str">
        <f>IF(A:A="","",IF(R1460="Refreshment Beverage",VLOOKUP(Q1460,Rates!G$15:L$19,6,0)*W1460,VLOOKUP(Q1460,Rates!G$4:L$12,6,0)*W1460))</f>
        <v/>
      </c>
      <c r="Z1460" s="183" t="str">
        <f t="shared" si="707"/>
        <v/>
      </c>
      <c r="AA1460" s="17">
        <f t="shared" si="695"/>
        <v>0</v>
      </c>
      <c r="AB1460" s="177" t="str" cm="1">
        <f t="array" ref="AB1460">IF(_xlfn.SINGLE(A:A)="","",IF(R1460="Refreshment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177" t="str" cm="1">
        <f t="array" ref="AC1460">IF(_xlfn.SINGLE(A:A)="","",IF(R1460="Refreshment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68">
        <f>IFERROR(IF(OR(Q1460=1,Q1460=2,Q1460=3,Q1460=4),VLOOKUP(Q1460,Rates!$A$31:$B$34,2,0)*W1460,IF(V1460=1,VLOOKUP(U1460,'REB BEV MIN MKUP'!B:E,4,0),IF(V1460&gt;1,VLOOKUP(VALUE(W1460),'REB BEV MIN MKUP'!O:Q,3,0),0))),0)</f>
        <v>0</v>
      </c>
      <c r="AE1460" s="177" t="str">
        <f t="shared" si="708"/>
        <v/>
      </c>
      <c r="AF1460" s="13" t="str">
        <f t="shared" si="709"/>
        <v/>
      </c>
      <c r="AG1460" s="177" t="str">
        <f t="shared" si="710"/>
        <v/>
      </c>
      <c r="AH1460" s="184" t="str">
        <f t="shared" si="711"/>
        <v/>
      </c>
      <c r="AI1460" s="184" t="str">
        <f>IF(AE:AE="","",IF(R1460="Refreshment Beverage",AK1460*(Rates!J$19/100),ROUND(SUM(AH1460*(Rates!$J$8/100)),4)))</f>
        <v/>
      </c>
      <c r="AJ1460" s="183" t="str">
        <f t="shared" si="712"/>
        <v/>
      </c>
      <c r="AK1460" s="185" t="str">
        <f t="shared" si="713"/>
        <v/>
      </c>
      <c r="AL1460" s="177" t="str">
        <f t="shared" si="714"/>
        <v/>
      </c>
      <c r="AM1460" s="13" t="str">
        <f>IF(AS1460="","",IF(R1460="Refreshment Beverage",ROUND(AS1460*Rates!K$19,4),ROUND(AO1460*(VLOOKUP(VALUE(Q1460),Rates!G$4:L$12,3,0)),4)))</f>
        <v/>
      </c>
      <c r="AN1460" s="183" t="str">
        <f>IF(AS1460="","",IF(R1460="Refreshment Beverage",AS1460*(Rates!J$19/100),MAX(AM1460,AB1460)))</f>
        <v/>
      </c>
      <c r="AO1460" s="186" t="str">
        <f t="shared" si="715"/>
        <v/>
      </c>
      <c r="AP1460" s="186" t="str">
        <f t="shared" si="716"/>
        <v/>
      </c>
      <c r="AQ1460" s="186" t="str">
        <f>IF(AS1460="","",IF(R1460="Refreshment Beverage",ROUND(SUM(VLOOKUP(Q:Q,Rates!G$15:L$19,3,0)*(AS1460-Y1460-Z1460-AA1460)),4),ROUND(SUM(Rates!$K$8*AS1460),4)))</f>
        <v/>
      </c>
      <c r="AR1460" s="184" t="str">
        <f t="shared" si="717"/>
        <v/>
      </c>
      <c r="AS1460" s="185" t="str">
        <f t="shared" si="718"/>
        <v/>
      </c>
      <c r="AT1460" s="177" t="str">
        <f t="shared" si="719"/>
        <v/>
      </c>
      <c r="AU1460" s="13" t="str">
        <f>IF(AX1460="","",IF(R1460="Refreshment Beverage",ROUND((BA1460-Y1460-Z1460-AA1460)*VLOOKUP(VALUE(Q1460),Rates!G$15:L$19,3,0),4),ROUND(AW1460*(VLOOKUP(VALUE(Q1460),Rates!G:L,3,0)),4)))</f>
        <v/>
      </c>
      <c r="AV1460" s="183" t="str">
        <f t="shared" si="720"/>
        <v/>
      </c>
      <c r="AW1460" s="186" t="str">
        <f t="shared" si="721"/>
        <v/>
      </c>
      <c r="AX1460" s="184" t="str">
        <f t="shared" si="722"/>
        <v/>
      </c>
      <c r="AY1460" s="186" t="str">
        <f>IF(AX1460="","",IF(R1460="Refreshment Beverage",ROUND(SUM(AX1460*Rates!K$19),4),ROUND(SUM(AX1460*(Rates!J$8/100)),4)))</f>
        <v/>
      </c>
      <c r="AZ1460" s="183" t="str">
        <f t="shared" si="723"/>
        <v/>
      </c>
      <c r="BA1460" s="185" t="str">
        <f t="shared" si="724"/>
        <v/>
      </c>
      <c r="BD1460" s="171"/>
      <c r="BE1460" s="171"/>
      <c r="BF1460" s="171"/>
      <c r="BG1460" s="171"/>
    </row>
    <row r="1461" spans="1:59" ht="15" customHeight="1" x14ac:dyDescent="0.3">
      <c r="A1461" s="172"/>
      <c r="B1461" s="172"/>
      <c r="C1461" s="172"/>
      <c r="D1461" s="173"/>
      <c r="E1461" s="173"/>
      <c r="F1461" s="173"/>
      <c r="G1461" s="173"/>
      <c r="H1461" s="173"/>
      <c r="I1461" s="174"/>
      <c r="J1461" s="175"/>
      <c r="K1461" s="176" t="str">
        <f t="shared" si="696"/>
        <v/>
      </c>
      <c r="L1461" s="177" t="str">
        <f t="shared" si="697"/>
        <v/>
      </c>
      <c r="M1461" s="178" t="str">
        <f t="shared" si="698"/>
        <v/>
      </c>
      <c r="N1461" s="44" t="str" cm="1">
        <f t="array" ref="N1461">IFERROR(IF(_xlfn.SINGLE(A:A)="","",IF(R1461="Beer",SUM(LOOKUP(2,1/(Rates!$B$3:$B$5&lt;=W1461)/(Rates!$C$3:$C$5&gt;=W1461),Rates!$D$3:$D$5)*(X1461/100)*W1461),IF(R1461="Refreshment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44" t="str">
        <f t="shared" si="699"/>
        <v/>
      </c>
      <c r="P1461" s="13"/>
      <c r="Q1461" s="179" t="str">
        <f t="shared" si="700"/>
        <v/>
      </c>
      <c r="R1461" s="180" t="str">
        <f t="shared" si="701"/>
        <v/>
      </c>
      <c r="S1461" s="13" t="str">
        <f>IF(A1461="","",IF(R1461="Refreshment Beverage",VLOOKUP(VALUE(Q1461),Rates!G$15:L$19,2,0),VLOOKUP(VALUE(Q1461),Rates!G$4:L$8,2,0)))</f>
        <v/>
      </c>
      <c r="T1461" s="13" t="str">
        <f t="shared" si="702"/>
        <v/>
      </c>
      <c r="U1461" s="181" t="str">
        <f t="shared" si="703"/>
        <v/>
      </c>
      <c r="V1461" s="13" t="str">
        <f t="shared" si="704"/>
        <v/>
      </c>
      <c r="W1461" s="13" t="str">
        <f t="shared" si="705"/>
        <v/>
      </c>
      <c r="X1461" s="182" t="str">
        <f t="shared" si="706"/>
        <v/>
      </c>
      <c r="Y1461" s="183" t="str">
        <f>IF(A:A="","",IF(R1461="Refreshment Beverage",VLOOKUP(Q1461,Rates!G$15:L$19,6,0)*W1461,VLOOKUP(Q1461,Rates!G$4:L$12,6,0)*W1461))</f>
        <v/>
      </c>
      <c r="Z1461" s="183" t="str">
        <f t="shared" si="707"/>
        <v/>
      </c>
      <c r="AA1461" s="17">
        <f t="shared" si="695"/>
        <v>0</v>
      </c>
      <c r="AB1461" s="177" t="str" cm="1">
        <f t="array" ref="AB1461">IF(_xlfn.SINGLE(A:A)="","",IF(R1461="Refreshment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177" t="str" cm="1">
        <f t="array" ref="AC1461">IF(_xlfn.SINGLE(A:A)="","",IF(R1461="Refreshment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68">
        <f>IFERROR(IF(OR(Q1461=1,Q1461=2,Q1461=3,Q1461=4),VLOOKUP(Q1461,Rates!$A$31:$B$34,2,0)*W1461,IF(V1461=1,VLOOKUP(U1461,'REB BEV MIN MKUP'!B:E,4,0),IF(V1461&gt;1,VLOOKUP(VALUE(W1461),'REB BEV MIN MKUP'!O:Q,3,0),0))),0)</f>
        <v>0</v>
      </c>
      <c r="AE1461" s="177" t="str">
        <f t="shared" si="708"/>
        <v/>
      </c>
      <c r="AF1461" s="13" t="str">
        <f t="shared" si="709"/>
        <v/>
      </c>
      <c r="AG1461" s="177" t="str">
        <f t="shared" si="710"/>
        <v/>
      </c>
      <c r="AH1461" s="184" t="str">
        <f t="shared" si="711"/>
        <v/>
      </c>
      <c r="AI1461" s="184" t="str">
        <f>IF(AE:AE="","",IF(R1461="Refreshment Beverage",AK1461*(Rates!J$19/100),ROUND(SUM(AH1461*(Rates!$J$8/100)),4)))</f>
        <v/>
      </c>
      <c r="AJ1461" s="183" t="str">
        <f t="shared" si="712"/>
        <v/>
      </c>
      <c r="AK1461" s="185" t="str">
        <f t="shared" si="713"/>
        <v/>
      </c>
      <c r="AL1461" s="177" t="str">
        <f t="shared" si="714"/>
        <v/>
      </c>
      <c r="AM1461" s="13" t="str">
        <f>IF(AS1461="","",IF(R1461="Refreshment Beverage",ROUND(AS1461*Rates!K$19,4),ROUND(AO1461*(VLOOKUP(VALUE(Q1461),Rates!G$4:L$12,3,0)),4)))</f>
        <v/>
      </c>
      <c r="AN1461" s="183" t="str">
        <f>IF(AS1461="","",IF(R1461="Refreshment Beverage",AS1461*(Rates!J$19/100),MAX(AM1461,AB1461)))</f>
        <v/>
      </c>
      <c r="AO1461" s="186" t="str">
        <f t="shared" si="715"/>
        <v/>
      </c>
      <c r="AP1461" s="186" t="str">
        <f t="shared" si="716"/>
        <v/>
      </c>
      <c r="AQ1461" s="186" t="str">
        <f>IF(AS1461="","",IF(R1461="Refreshment Beverage",ROUND(SUM(VLOOKUP(Q:Q,Rates!G$15:L$19,3,0)*(AS1461-Y1461-Z1461-AA1461)),4),ROUND(SUM(Rates!$K$8*AS1461),4)))</f>
        <v/>
      </c>
      <c r="AR1461" s="184" t="str">
        <f t="shared" si="717"/>
        <v/>
      </c>
      <c r="AS1461" s="185" t="str">
        <f t="shared" si="718"/>
        <v/>
      </c>
      <c r="AT1461" s="177" t="str">
        <f t="shared" si="719"/>
        <v/>
      </c>
      <c r="AU1461" s="13" t="str">
        <f>IF(AX1461="","",IF(R1461="Refreshment Beverage",ROUND((BA1461-Y1461-Z1461-AA1461)*VLOOKUP(VALUE(Q1461),Rates!G$15:L$19,3,0),4),ROUND(AW1461*(VLOOKUP(VALUE(Q1461),Rates!G:L,3,0)),4)))</f>
        <v/>
      </c>
      <c r="AV1461" s="183" t="str">
        <f t="shared" si="720"/>
        <v/>
      </c>
      <c r="AW1461" s="186" t="str">
        <f t="shared" si="721"/>
        <v/>
      </c>
      <c r="AX1461" s="184" t="str">
        <f t="shared" si="722"/>
        <v/>
      </c>
      <c r="AY1461" s="186" t="str">
        <f>IF(AX1461="","",IF(R1461="Refreshment Beverage",ROUND(SUM(AX1461*Rates!K$19),4),ROUND(SUM(AX1461*(Rates!J$8/100)),4)))</f>
        <v/>
      </c>
      <c r="AZ1461" s="183" t="str">
        <f t="shared" si="723"/>
        <v/>
      </c>
      <c r="BA1461" s="185" t="str">
        <f t="shared" si="724"/>
        <v/>
      </c>
      <c r="BD1461" s="171"/>
      <c r="BE1461" s="171"/>
      <c r="BF1461" s="171"/>
      <c r="BG1461" s="171"/>
    </row>
    <row r="1462" spans="1:59" ht="15" customHeight="1" x14ac:dyDescent="0.3">
      <c r="A1462" s="172"/>
      <c r="B1462" s="172"/>
      <c r="C1462" s="172"/>
      <c r="D1462" s="173"/>
      <c r="E1462" s="173"/>
      <c r="F1462" s="173"/>
      <c r="G1462" s="173"/>
      <c r="H1462" s="173"/>
      <c r="I1462" s="174"/>
      <c r="J1462" s="175"/>
      <c r="K1462" s="176" t="str">
        <f t="shared" si="696"/>
        <v/>
      </c>
      <c r="L1462" s="177" t="str">
        <f t="shared" si="697"/>
        <v/>
      </c>
      <c r="M1462" s="178" t="str">
        <f t="shared" si="698"/>
        <v/>
      </c>
      <c r="N1462" s="44" t="str" cm="1">
        <f t="array" ref="N1462">IFERROR(IF(_xlfn.SINGLE(A:A)="","",IF(R1462="Beer",SUM(LOOKUP(2,1/(Rates!$B$3:$B$5&lt;=W1462)/(Rates!$C$3:$C$5&gt;=W1462),Rates!$D$3:$D$5)*(X1462/100)*W1462),IF(R1462="Refreshment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44" t="str">
        <f t="shared" si="699"/>
        <v/>
      </c>
      <c r="P1462" s="13"/>
      <c r="Q1462" s="179" t="str">
        <f t="shared" si="700"/>
        <v/>
      </c>
      <c r="R1462" s="180" t="str">
        <f t="shared" si="701"/>
        <v/>
      </c>
      <c r="S1462" s="13" t="str">
        <f>IF(A1462="","",IF(R1462="Refreshment Beverage",VLOOKUP(VALUE(Q1462),Rates!G$15:L$19,2,0),VLOOKUP(VALUE(Q1462),Rates!G$4:L$8,2,0)))</f>
        <v/>
      </c>
      <c r="T1462" s="13" t="str">
        <f t="shared" si="702"/>
        <v/>
      </c>
      <c r="U1462" s="181" t="str">
        <f t="shared" si="703"/>
        <v/>
      </c>
      <c r="V1462" s="13" t="str">
        <f t="shared" si="704"/>
        <v/>
      </c>
      <c r="W1462" s="13" t="str">
        <f t="shared" si="705"/>
        <v/>
      </c>
      <c r="X1462" s="182" t="str">
        <f t="shared" si="706"/>
        <v/>
      </c>
      <c r="Y1462" s="183" t="str">
        <f>IF(A:A="","",IF(R1462="Refreshment Beverage",VLOOKUP(Q1462,Rates!G$15:L$19,6,0)*W1462,VLOOKUP(Q1462,Rates!G$4:L$12,6,0)*W1462))</f>
        <v/>
      </c>
      <c r="Z1462" s="183" t="str">
        <f t="shared" si="707"/>
        <v/>
      </c>
      <c r="AA1462" s="17">
        <f t="shared" si="695"/>
        <v>0</v>
      </c>
      <c r="AB1462" s="177" t="str" cm="1">
        <f t="array" ref="AB1462">IF(_xlfn.SINGLE(A:A)="","",IF(R1462="Refreshment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177" t="str" cm="1">
        <f t="array" ref="AC1462">IF(_xlfn.SINGLE(A:A)="","",IF(R1462="Refreshment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68">
        <f>IFERROR(IF(OR(Q1462=1,Q1462=2,Q1462=3,Q1462=4),VLOOKUP(Q1462,Rates!$A$31:$B$34,2,0)*W1462,IF(V1462=1,VLOOKUP(U1462,'REB BEV MIN MKUP'!B:E,4,0),IF(V1462&gt;1,VLOOKUP(VALUE(W1462),'REB BEV MIN MKUP'!O:Q,3,0),0))),0)</f>
        <v>0</v>
      </c>
      <c r="AE1462" s="177" t="str">
        <f t="shared" si="708"/>
        <v/>
      </c>
      <c r="AF1462" s="13" t="str">
        <f t="shared" si="709"/>
        <v/>
      </c>
      <c r="AG1462" s="177" t="str">
        <f t="shared" si="710"/>
        <v/>
      </c>
      <c r="AH1462" s="184" t="str">
        <f t="shared" si="711"/>
        <v/>
      </c>
      <c r="AI1462" s="184" t="str">
        <f>IF(AE:AE="","",IF(R1462="Refreshment Beverage",AK1462*(Rates!J$19/100),ROUND(SUM(AH1462*(Rates!$J$8/100)),4)))</f>
        <v/>
      </c>
      <c r="AJ1462" s="183" t="str">
        <f t="shared" si="712"/>
        <v/>
      </c>
      <c r="AK1462" s="185" t="str">
        <f t="shared" si="713"/>
        <v/>
      </c>
      <c r="AL1462" s="177" t="str">
        <f t="shared" si="714"/>
        <v/>
      </c>
      <c r="AM1462" s="13" t="str">
        <f>IF(AS1462="","",IF(R1462="Refreshment Beverage",ROUND(AS1462*Rates!K$19,4),ROUND(AO1462*(VLOOKUP(VALUE(Q1462),Rates!G$4:L$12,3,0)),4)))</f>
        <v/>
      </c>
      <c r="AN1462" s="183" t="str">
        <f>IF(AS1462="","",IF(R1462="Refreshment Beverage",AS1462*(Rates!J$19/100),MAX(AM1462,AB1462)))</f>
        <v/>
      </c>
      <c r="AO1462" s="186" t="str">
        <f t="shared" si="715"/>
        <v/>
      </c>
      <c r="AP1462" s="186" t="str">
        <f t="shared" si="716"/>
        <v/>
      </c>
      <c r="AQ1462" s="186" t="str">
        <f>IF(AS1462="","",IF(R1462="Refreshment Beverage",ROUND(SUM(VLOOKUP(Q:Q,Rates!G$15:L$19,3,0)*(AS1462-Y1462-Z1462-AA1462)),4),ROUND(SUM(Rates!$K$8*AS1462),4)))</f>
        <v/>
      </c>
      <c r="AR1462" s="184" t="str">
        <f t="shared" si="717"/>
        <v/>
      </c>
      <c r="AS1462" s="185" t="str">
        <f t="shared" si="718"/>
        <v/>
      </c>
      <c r="AT1462" s="177" t="str">
        <f t="shared" si="719"/>
        <v/>
      </c>
      <c r="AU1462" s="13" t="str">
        <f>IF(AX1462="","",IF(R1462="Refreshment Beverage",ROUND((BA1462-Y1462-Z1462-AA1462)*VLOOKUP(VALUE(Q1462),Rates!G$15:L$19,3,0),4),ROUND(AW1462*(VLOOKUP(VALUE(Q1462),Rates!G:L,3,0)),4)))</f>
        <v/>
      </c>
      <c r="AV1462" s="183" t="str">
        <f t="shared" si="720"/>
        <v/>
      </c>
      <c r="AW1462" s="186" t="str">
        <f t="shared" si="721"/>
        <v/>
      </c>
      <c r="AX1462" s="184" t="str">
        <f t="shared" si="722"/>
        <v/>
      </c>
      <c r="AY1462" s="186" t="str">
        <f>IF(AX1462="","",IF(R1462="Refreshment Beverage",ROUND(SUM(AX1462*Rates!K$19),4),ROUND(SUM(AX1462*(Rates!J$8/100)),4)))</f>
        <v/>
      </c>
      <c r="AZ1462" s="183" t="str">
        <f t="shared" si="723"/>
        <v/>
      </c>
      <c r="BA1462" s="185" t="str">
        <f t="shared" si="724"/>
        <v/>
      </c>
      <c r="BD1462" s="171"/>
      <c r="BE1462" s="171"/>
      <c r="BF1462" s="171"/>
      <c r="BG1462" s="171"/>
    </row>
    <row r="1463" spans="1:59" ht="15" customHeight="1" x14ac:dyDescent="0.3">
      <c r="A1463" s="172"/>
      <c r="B1463" s="172"/>
      <c r="C1463" s="172"/>
      <c r="D1463" s="173"/>
      <c r="E1463" s="173"/>
      <c r="F1463" s="173"/>
      <c r="G1463" s="173"/>
      <c r="H1463" s="173"/>
      <c r="I1463" s="174"/>
      <c r="J1463" s="175"/>
      <c r="K1463" s="176" t="str">
        <f t="shared" si="696"/>
        <v/>
      </c>
      <c r="L1463" s="177" t="str">
        <f t="shared" si="697"/>
        <v/>
      </c>
      <c r="M1463" s="178" t="str">
        <f t="shared" si="698"/>
        <v/>
      </c>
      <c r="N1463" s="44" t="str" cm="1">
        <f t="array" ref="N1463">IFERROR(IF(_xlfn.SINGLE(A:A)="","",IF(R1463="Beer",SUM(LOOKUP(2,1/(Rates!$B$3:$B$5&lt;=W1463)/(Rates!$C$3:$C$5&gt;=W1463),Rates!$D$3:$D$5)*(X1463/100)*W1463),IF(R1463="Refreshment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44" t="str">
        <f t="shared" si="699"/>
        <v/>
      </c>
      <c r="P1463" s="13"/>
      <c r="Q1463" s="179" t="str">
        <f t="shared" si="700"/>
        <v/>
      </c>
      <c r="R1463" s="180" t="str">
        <f t="shared" si="701"/>
        <v/>
      </c>
      <c r="S1463" s="13" t="str">
        <f>IF(A1463="","",IF(R1463="Refreshment Beverage",VLOOKUP(VALUE(Q1463),Rates!G$15:L$19,2,0),VLOOKUP(VALUE(Q1463),Rates!G$4:L$8,2,0)))</f>
        <v/>
      </c>
      <c r="T1463" s="13" t="str">
        <f t="shared" si="702"/>
        <v/>
      </c>
      <c r="U1463" s="181" t="str">
        <f t="shared" si="703"/>
        <v/>
      </c>
      <c r="V1463" s="13" t="str">
        <f t="shared" si="704"/>
        <v/>
      </c>
      <c r="W1463" s="13" t="str">
        <f t="shared" si="705"/>
        <v/>
      </c>
      <c r="X1463" s="182" t="str">
        <f t="shared" si="706"/>
        <v/>
      </c>
      <c r="Y1463" s="183" t="str">
        <f>IF(A:A="","",IF(R1463="Refreshment Beverage",VLOOKUP(Q1463,Rates!G$15:L$19,6,0)*W1463,VLOOKUP(Q1463,Rates!G$4:L$12,6,0)*W1463))</f>
        <v/>
      </c>
      <c r="Z1463" s="183" t="str">
        <f t="shared" si="707"/>
        <v/>
      </c>
      <c r="AA1463" s="17">
        <f t="shared" si="695"/>
        <v>0</v>
      </c>
      <c r="AB1463" s="177" t="str" cm="1">
        <f t="array" ref="AB1463">IF(_xlfn.SINGLE(A:A)="","",IF(R1463="Refreshment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177" t="str" cm="1">
        <f t="array" ref="AC1463">IF(_xlfn.SINGLE(A:A)="","",IF(R1463="Refreshment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68">
        <f>IFERROR(IF(OR(Q1463=1,Q1463=2,Q1463=3,Q1463=4),VLOOKUP(Q1463,Rates!$A$31:$B$34,2,0)*W1463,IF(V1463=1,VLOOKUP(U1463,'REB BEV MIN MKUP'!B:E,4,0),IF(V1463&gt;1,VLOOKUP(VALUE(W1463),'REB BEV MIN MKUP'!O:Q,3,0),0))),0)</f>
        <v>0</v>
      </c>
      <c r="AE1463" s="177" t="str">
        <f t="shared" si="708"/>
        <v/>
      </c>
      <c r="AF1463" s="13" t="str">
        <f t="shared" si="709"/>
        <v/>
      </c>
      <c r="AG1463" s="177" t="str">
        <f t="shared" si="710"/>
        <v/>
      </c>
      <c r="AH1463" s="184" t="str">
        <f t="shared" si="711"/>
        <v/>
      </c>
      <c r="AI1463" s="184" t="str">
        <f>IF(AE:AE="","",IF(R1463="Refreshment Beverage",AK1463*(Rates!J$19/100),ROUND(SUM(AH1463*(Rates!$J$8/100)),4)))</f>
        <v/>
      </c>
      <c r="AJ1463" s="183" t="str">
        <f t="shared" si="712"/>
        <v/>
      </c>
      <c r="AK1463" s="185" t="str">
        <f t="shared" si="713"/>
        <v/>
      </c>
      <c r="AL1463" s="177" t="str">
        <f t="shared" si="714"/>
        <v/>
      </c>
      <c r="AM1463" s="13" t="str">
        <f>IF(AS1463="","",IF(R1463="Refreshment Beverage",ROUND(AS1463*Rates!K$19,4),ROUND(AO1463*(VLOOKUP(VALUE(Q1463),Rates!G$4:L$12,3,0)),4)))</f>
        <v/>
      </c>
      <c r="AN1463" s="183" t="str">
        <f>IF(AS1463="","",IF(R1463="Refreshment Beverage",AS1463*(Rates!J$19/100),MAX(AM1463,AB1463)))</f>
        <v/>
      </c>
      <c r="AO1463" s="186" t="str">
        <f t="shared" si="715"/>
        <v/>
      </c>
      <c r="AP1463" s="186" t="str">
        <f t="shared" si="716"/>
        <v/>
      </c>
      <c r="AQ1463" s="186" t="str">
        <f>IF(AS1463="","",IF(R1463="Refreshment Beverage",ROUND(SUM(VLOOKUP(Q:Q,Rates!G$15:L$19,3,0)*(AS1463-Y1463-Z1463-AA1463)),4),ROUND(SUM(Rates!$K$8*AS1463),4)))</f>
        <v/>
      </c>
      <c r="AR1463" s="184" t="str">
        <f t="shared" si="717"/>
        <v/>
      </c>
      <c r="AS1463" s="185" t="str">
        <f t="shared" si="718"/>
        <v/>
      </c>
      <c r="AT1463" s="177" t="str">
        <f t="shared" si="719"/>
        <v/>
      </c>
      <c r="AU1463" s="13" t="str">
        <f>IF(AX1463="","",IF(R1463="Refreshment Beverage",ROUND((BA1463-Y1463-Z1463-AA1463)*VLOOKUP(VALUE(Q1463),Rates!G$15:L$19,3,0),4),ROUND(AW1463*(VLOOKUP(VALUE(Q1463),Rates!G:L,3,0)),4)))</f>
        <v/>
      </c>
      <c r="AV1463" s="183" t="str">
        <f t="shared" si="720"/>
        <v/>
      </c>
      <c r="AW1463" s="186" t="str">
        <f t="shared" si="721"/>
        <v/>
      </c>
      <c r="AX1463" s="184" t="str">
        <f t="shared" si="722"/>
        <v/>
      </c>
      <c r="AY1463" s="186" t="str">
        <f>IF(AX1463="","",IF(R1463="Refreshment Beverage",ROUND(SUM(AX1463*Rates!K$19),4),ROUND(SUM(AX1463*(Rates!J$8/100)),4)))</f>
        <v/>
      </c>
      <c r="AZ1463" s="183" t="str">
        <f t="shared" si="723"/>
        <v/>
      </c>
      <c r="BA1463" s="185" t="str">
        <f t="shared" si="724"/>
        <v/>
      </c>
      <c r="BD1463" s="171"/>
      <c r="BE1463" s="171"/>
      <c r="BF1463" s="171"/>
      <c r="BG1463" s="171"/>
    </row>
    <row r="1464" spans="1:59" ht="15" customHeight="1" x14ac:dyDescent="0.3">
      <c r="A1464" s="172"/>
      <c r="B1464" s="172"/>
      <c r="C1464" s="172"/>
      <c r="D1464" s="173"/>
      <c r="E1464" s="173"/>
      <c r="F1464" s="173"/>
      <c r="G1464" s="173"/>
      <c r="H1464" s="173"/>
      <c r="I1464" s="174"/>
      <c r="J1464" s="175"/>
      <c r="K1464" s="176" t="str">
        <f t="shared" si="696"/>
        <v/>
      </c>
      <c r="L1464" s="177" t="str">
        <f t="shared" si="697"/>
        <v/>
      </c>
      <c r="M1464" s="178" t="str">
        <f t="shared" si="698"/>
        <v/>
      </c>
      <c r="N1464" s="44" t="str" cm="1">
        <f t="array" ref="N1464">IFERROR(IF(_xlfn.SINGLE(A:A)="","",IF(R1464="Beer",SUM(LOOKUP(2,1/(Rates!$B$3:$B$5&lt;=W1464)/(Rates!$C$3:$C$5&gt;=W1464),Rates!$D$3:$D$5)*(X1464/100)*W1464),IF(R1464="Refreshment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44" t="str">
        <f t="shared" si="699"/>
        <v/>
      </c>
      <c r="P1464" s="13"/>
      <c r="Q1464" s="179" t="str">
        <f t="shared" si="700"/>
        <v/>
      </c>
      <c r="R1464" s="180" t="str">
        <f t="shared" si="701"/>
        <v/>
      </c>
      <c r="S1464" s="13" t="str">
        <f>IF(A1464="","",IF(R1464="Refreshment Beverage",VLOOKUP(VALUE(Q1464),Rates!G$15:L$19,2,0),VLOOKUP(VALUE(Q1464),Rates!G$4:L$8,2,0)))</f>
        <v/>
      </c>
      <c r="T1464" s="13" t="str">
        <f t="shared" si="702"/>
        <v/>
      </c>
      <c r="U1464" s="181" t="str">
        <f t="shared" si="703"/>
        <v/>
      </c>
      <c r="V1464" s="13" t="str">
        <f t="shared" si="704"/>
        <v/>
      </c>
      <c r="W1464" s="13" t="str">
        <f t="shared" si="705"/>
        <v/>
      </c>
      <c r="X1464" s="182" t="str">
        <f t="shared" si="706"/>
        <v/>
      </c>
      <c r="Y1464" s="183" t="str">
        <f>IF(A:A="","",IF(R1464="Refreshment Beverage",VLOOKUP(Q1464,Rates!G$15:L$19,6,0)*W1464,VLOOKUP(Q1464,Rates!G$4:L$12,6,0)*W1464))</f>
        <v/>
      </c>
      <c r="Z1464" s="183" t="str">
        <f t="shared" si="707"/>
        <v/>
      </c>
      <c r="AA1464" s="17">
        <f t="shared" si="695"/>
        <v>0</v>
      </c>
      <c r="AB1464" s="177" t="str" cm="1">
        <f t="array" ref="AB1464">IF(_xlfn.SINGLE(A:A)="","",IF(R1464="Refreshment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177" t="str" cm="1">
        <f t="array" ref="AC1464">IF(_xlfn.SINGLE(A:A)="","",IF(R1464="Refreshment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68">
        <f>IFERROR(IF(OR(Q1464=1,Q1464=2,Q1464=3,Q1464=4),VLOOKUP(Q1464,Rates!$A$31:$B$34,2,0)*W1464,IF(V1464=1,VLOOKUP(U1464,'REB BEV MIN MKUP'!B:E,4,0),IF(V1464&gt;1,VLOOKUP(VALUE(W1464),'REB BEV MIN MKUP'!O:Q,3,0),0))),0)</f>
        <v>0</v>
      </c>
      <c r="AE1464" s="177" t="str">
        <f t="shared" si="708"/>
        <v/>
      </c>
      <c r="AF1464" s="13" t="str">
        <f t="shared" si="709"/>
        <v/>
      </c>
      <c r="AG1464" s="177" t="str">
        <f t="shared" si="710"/>
        <v/>
      </c>
      <c r="AH1464" s="184" t="str">
        <f t="shared" si="711"/>
        <v/>
      </c>
      <c r="AI1464" s="184" t="str">
        <f>IF(AE:AE="","",IF(R1464="Refreshment Beverage",AK1464*(Rates!J$19/100),ROUND(SUM(AH1464*(Rates!$J$8/100)),4)))</f>
        <v/>
      </c>
      <c r="AJ1464" s="183" t="str">
        <f t="shared" si="712"/>
        <v/>
      </c>
      <c r="AK1464" s="185" t="str">
        <f t="shared" si="713"/>
        <v/>
      </c>
      <c r="AL1464" s="177" t="str">
        <f t="shared" si="714"/>
        <v/>
      </c>
      <c r="AM1464" s="13" t="str">
        <f>IF(AS1464="","",IF(R1464="Refreshment Beverage",ROUND(AS1464*Rates!K$19,4),ROUND(AO1464*(VLOOKUP(VALUE(Q1464),Rates!G$4:L$12,3,0)),4)))</f>
        <v/>
      </c>
      <c r="AN1464" s="183" t="str">
        <f>IF(AS1464="","",IF(R1464="Refreshment Beverage",AS1464*(Rates!J$19/100),MAX(AM1464,AB1464)))</f>
        <v/>
      </c>
      <c r="AO1464" s="186" t="str">
        <f t="shared" si="715"/>
        <v/>
      </c>
      <c r="AP1464" s="186" t="str">
        <f t="shared" si="716"/>
        <v/>
      </c>
      <c r="AQ1464" s="186" t="str">
        <f>IF(AS1464="","",IF(R1464="Refreshment Beverage",ROUND(SUM(VLOOKUP(Q:Q,Rates!G$15:L$19,3,0)*(AS1464-Y1464-Z1464-AA1464)),4),ROUND(SUM(Rates!$K$8*AS1464),4)))</f>
        <v/>
      </c>
      <c r="AR1464" s="184" t="str">
        <f t="shared" si="717"/>
        <v/>
      </c>
      <c r="AS1464" s="185" t="str">
        <f t="shared" si="718"/>
        <v/>
      </c>
      <c r="AT1464" s="177" t="str">
        <f t="shared" si="719"/>
        <v/>
      </c>
      <c r="AU1464" s="13" t="str">
        <f>IF(AX1464="","",IF(R1464="Refreshment Beverage",ROUND((BA1464-Y1464-Z1464-AA1464)*VLOOKUP(VALUE(Q1464),Rates!G$15:L$19,3,0),4),ROUND(AW1464*(VLOOKUP(VALUE(Q1464),Rates!G:L,3,0)),4)))</f>
        <v/>
      </c>
      <c r="AV1464" s="183" t="str">
        <f t="shared" si="720"/>
        <v/>
      </c>
      <c r="AW1464" s="186" t="str">
        <f t="shared" si="721"/>
        <v/>
      </c>
      <c r="AX1464" s="184" t="str">
        <f t="shared" si="722"/>
        <v/>
      </c>
      <c r="AY1464" s="186" t="str">
        <f>IF(AX1464="","",IF(R1464="Refreshment Beverage",ROUND(SUM(AX1464*Rates!K$19),4),ROUND(SUM(AX1464*(Rates!J$8/100)),4)))</f>
        <v/>
      </c>
      <c r="AZ1464" s="183" t="str">
        <f t="shared" si="723"/>
        <v/>
      </c>
      <c r="BA1464" s="185" t="str">
        <f t="shared" si="724"/>
        <v/>
      </c>
      <c r="BD1464" s="171"/>
      <c r="BE1464" s="171"/>
      <c r="BF1464" s="171"/>
      <c r="BG1464" s="171"/>
    </row>
    <row r="1465" spans="1:59" ht="15" customHeight="1" x14ac:dyDescent="0.3">
      <c r="A1465" s="172"/>
      <c r="B1465" s="172"/>
      <c r="C1465" s="172"/>
      <c r="D1465" s="173"/>
      <c r="E1465" s="173"/>
      <c r="F1465" s="173"/>
      <c r="G1465" s="173"/>
      <c r="H1465" s="173"/>
      <c r="I1465" s="174"/>
      <c r="J1465" s="175"/>
      <c r="K1465" s="176" t="str">
        <f t="shared" si="696"/>
        <v/>
      </c>
      <c r="L1465" s="177" t="str">
        <f t="shared" si="697"/>
        <v/>
      </c>
      <c r="M1465" s="178" t="str">
        <f t="shared" si="698"/>
        <v/>
      </c>
      <c r="N1465" s="44" t="str" cm="1">
        <f t="array" ref="N1465">IFERROR(IF(_xlfn.SINGLE(A:A)="","",IF(R1465="Beer",SUM(LOOKUP(2,1/(Rates!$B$3:$B$5&lt;=W1465)/(Rates!$C$3:$C$5&gt;=W1465),Rates!$D$3:$D$5)*(X1465/100)*W1465),IF(R1465="Refreshment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44" t="str">
        <f t="shared" si="699"/>
        <v/>
      </c>
      <c r="P1465" s="13"/>
      <c r="Q1465" s="179" t="str">
        <f t="shared" si="700"/>
        <v/>
      </c>
      <c r="R1465" s="180" t="str">
        <f t="shared" si="701"/>
        <v/>
      </c>
      <c r="S1465" s="13" t="str">
        <f>IF(A1465="","",IF(R1465="Refreshment Beverage",VLOOKUP(VALUE(Q1465),Rates!G$15:L$19,2,0),VLOOKUP(VALUE(Q1465),Rates!G$4:L$8,2,0)))</f>
        <v/>
      </c>
      <c r="T1465" s="13" t="str">
        <f t="shared" si="702"/>
        <v/>
      </c>
      <c r="U1465" s="181" t="str">
        <f t="shared" si="703"/>
        <v/>
      </c>
      <c r="V1465" s="13" t="str">
        <f t="shared" si="704"/>
        <v/>
      </c>
      <c r="W1465" s="13" t="str">
        <f t="shared" si="705"/>
        <v/>
      </c>
      <c r="X1465" s="182" t="str">
        <f t="shared" si="706"/>
        <v/>
      </c>
      <c r="Y1465" s="183" t="str">
        <f>IF(A:A="","",IF(R1465="Refreshment Beverage",VLOOKUP(Q1465,Rates!G$15:L$19,6,0)*W1465,VLOOKUP(Q1465,Rates!G$4:L$12,6,0)*W1465))</f>
        <v/>
      </c>
      <c r="Z1465" s="183" t="str">
        <f t="shared" si="707"/>
        <v/>
      </c>
      <c r="AA1465" s="17">
        <f t="shared" si="695"/>
        <v>0</v>
      </c>
      <c r="AB1465" s="177" t="str" cm="1">
        <f t="array" ref="AB1465">IF(_xlfn.SINGLE(A:A)="","",IF(R1465="Refreshment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177" t="str" cm="1">
        <f t="array" ref="AC1465">IF(_xlfn.SINGLE(A:A)="","",IF(R1465="Refreshment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68">
        <f>IFERROR(IF(OR(Q1465=1,Q1465=2,Q1465=3,Q1465=4),VLOOKUP(Q1465,Rates!$A$31:$B$34,2,0)*W1465,IF(V1465=1,VLOOKUP(U1465,'REB BEV MIN MKUP'!B:E,4,0),IF(V1465&gt;1,VLOOKUP(VALUE(W1465),'REB BEV MIN MKUP'!O:Q,3,0),0))),0)</f>
        <v>0</v>
      </c>
      <c r="AE1465" s="177" t="str">
        <f t="shared" si="708"/>
        <v/>
      </c>
      <c r="AF1465" s="13" t="str">
        <f t="shared" si="709"/>
        <v/>
      </c>
      <c r="AG1465" s="177" t="str">
        <f t="shared" si="710"/>
        <v/>
      </c>
      <c r="AH1465" s="184" t="str">
        <f t="shared" si="711"/>
        <v/>
      </c>
      <c r="AI1465" s="184" t="str">
        <f>IF(AE:AE="","",IF(R1465="Refreshment Beverage",AK1465*(Rates!J$19/100),ROUND(SUM(AH1465*(Rates!$J$8/100)),4)))</f>
        <v/>
      </c>
      <c r="AJ1465" s="183" t="str">
        <f t="shared" si="712"/>
        <v/>
      </c>
      <c r="AK1465" s="185" t="str">
        <f t="shared" si="713"/>
        <v/>
      </c>
      <c r="AL1465" s="177" t="str">
        <f t="shared" si="714"/>
        <v/>
      </c>
      <c r="AM1465" s="13" t="str">
        <f>IF(AS1465="","",IF(R1465="Refreshment Beverage",ROUND(AS1465*Rates!K$19,4),ROUND(AO1465*(VLOOKUP(VALUE(Q1465),Rates!G$4:L$12,3,0)),4)))</f>
        <v/>
      </c>
      <c r="AN1465" s="183" t="str">
        <f>IF(AS1465="","",IF(R1465="Refreshment Beverage",AS1465*(Rates!J$19/100),MAX(AM1465,AB1465)))</f>
        <v/>
      </c>
      <c r="AO1465" s="186" t="str">
        <f t="shared" si="715"/>
        <v/>
      </c>
      <c r="AP1465" s="186" t="str">
        <f t="shared" si="716"/>
        <v/>
      </c>
      <c r="AQ1465" s="186" t="str">
        <f>IF(AS1465="","",IF(R1465="Refreshment Beverage",ROUND(SUM(VLOOKUP(Q:Q,Rates!G$15:L$19,3,0)*(AS1465-Y1465-Z1465-AA1465)),4),ROUND(SUM(Rates!$K$8*AS1465),4)))</f>
        <v/>
      </c>
      <c r="AR1465" s="184" t="str">
        <f t="shared" si="717"/>
        <v/>
      </c>
      <c r="AS1465" s="185" t="str">
        <f t="shared" si="718"/>
        <v/>
      </c>
      <c r="AT1465" s="177" t="str">
        <f t="shared" si="719"/>
        <v/>
      </c>
      <c r="AU1465" s="13" t="str">
        <f>IF(AX1465="","",IF(R1465="Refreshment Beverage",ROUND((BA1465-Y1465-Z1465-AA1465)*VLOOKUP(VALUE(Q1465),Rates!G$15:L$19,3,0),4),ROUND(AW1465*(VLOOKUP(VALUE(Q1465),Rates!G:L,3,0)),4)))</f>
        <v/>
      </c>
      <c r="AV1465" s="183" t="str">
        <f t="shared" si="720"/>
        <v/>
      </c>
      <c r="AW1465" s="186" t="str">
        <f t="shared" si="721"/>
        <v/>
      </c>
      <c r="AX1465" s="184" t="str">
        <f t="shared" si="722"/>
        <v/>
      </c>
      <c r="AY1465" s="186" t="str">
        <f>IF(AX1465="","",IF(R1465="Refreshment Beverage",ROUND(SUM(AX1465*Rates!K$19),4),ROUND(SUM(AX1465*(Rates!J$8/100)),4)))</f>
        <v/>
      </c>
      <c r="AZ1465" s="183" t="str">
        <f t="shared" si="723"/>
        <v/>
      </c>
      <c r="BA1465" s="185" t="str">
        <f t="shared" si="724"/>
        <v/>
      </c>
      <c r="BD1465" s="171"/>
      <c r="BE1465" s="171"/>
      <c r="BF1465" s="171"/>
      <c r="BG1465" s="171"/>
    </row>
    <row r="1466" spans="1:59" ht="15" customHeight="1" x14ac:dyDescent="0.3">
      <c r="A1466" s="172"/>
      <c r="B1466" s="172"/>
      <c r="C1466" s="172"/>
      <c r="D1466" s="173"/>
      <c r="E1466" s="173"/>
      <c r="F1466" s="173"/>
      <c r="G1466" s="173"/>
      <c r="H1466" s="173"/>
      <c r="I1466" s="174"/>
      <c r="J1466" s="175"/>
      <c r="K1466" s="176" t="str">
        <f t="shared" si="696"/>
        <v/>
      </c>
      <c r="L1466" s="177" t="str">
        <f t="shared" si="697"/>
        <v/>
      </c>
      <c r="M1466" s="178" t="str">
        <f t="shared" si="698"/>
        <v/>
      </c>
      <c r="N1466" s="44" t="str" cm="1">
        <f t="array" ref="N1466">IFERROR(IF(_xlfn.SINGLE(A:A)="","",IF(R1466="Beer",SUM(LOOKUP(2,1/(Rates!$B$3:$B$5&lt;=W1466)/(Rates!$C$3:$C$5&gt;=W1466),Rates!$D$3:$D$5)*(X1466/100)*W1466),IF(R1466="Refreshment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44" t="str">
        <f t="shared" si="699"/>
        <v/>
      </c>
      <c r="P1466" s="13"/>
      <c r="Q1466" s="179" t="str">
        <f t="shared" si="700"/>
        <v/>
      </c>
      <c r="R1466" s="180" t="str">
        <f t="shared" si="701"/>
        <v/>
      </c>
      <c r="S1466" s="13" t="str">
        <f>IF(A1466="","",IF(R1466="Refreshment Beverage",VLOOKUP(VALUE(Q1466),Rates!G$15:L$19,2,0),VLOOKUP(VALUE(Q1466),Rates!G$4:L$8,2,0)))</f>
        <v/>
      </c>
      <c r="T1466" s="13" t="str">
        <f t="shared" si="702"/>
        <v/>
      </c>
      <c r="U1466" s="181" t="str">
        <f t="shared" si="703"/>
        <v/>
      </c>
      <c r="V1466" s="13" t="str">
        <f t="shared" si="704"/>
        <v/>
      </c>
      <c r="W1466" s="13" t="str">
        <f t="shared" si="705"/>
        <v/>
      </c>
      <c r="X1466" s="182" t="str">
        <f t="shared" si="706"/>
        <v/>
      </c>
      <c r="Y1466" s="183" t="str">
        <f>IF(A:A="","",IF(R1466="Refreshment Beverage",VLOOKUP(Q1466,Rates!G$15:L$19,6,0)*W1466,VLOOKUP(Q1466,Rates!G$4:L$12,6,0)*W1466))</f>
        <v/>
      </c>
      <c r="Z1466" s="183" t="str">
        <f t="shared" si="707"/>
        <v/>
      </c>
      <c r="AA1466" s="17">
        <f t="shared" si="695"/>
        <v>0</v>
      </c>
      <c r="AB1466" s="177" t="str" cm="1">
        <f t="array" ref="AB1466">IF(_xlfn.SINGLE(A:A)="","",IF(R1466="Refreshment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177" t="str" cm="1">
        <f t="array" ref="AC1466">IF(_xlfn.SINGLE(A:A)="","",IF(R1466="Refreshment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68">
        <f>IFERROR(IF(OR(Q1466=1,Q1466=2,Q1466=3,Q1466=4),VLOOKUP(Q1466,Rates!$A$31:$B$34,2,0)*W1466,IF(V1466=1,VLOOKUP(U1466,'REB BEV MIN MKUP'!B:E,4,0),IF(V1466&gt;1,VLOOKUP(VALUE(W1466),'REB BEV MIN MKUP'!O:Q,3,0),0))),0)</f>
        <v>0</v>
      </c>
      <c r="AE1466" s="177" t="str">
        <f t="shared" si="708"/>
        <v/>
      </c>
      <c r="AF1466" s="13" t="str">
        <f t="shared" si="709"/>
        <v/>
      </c>
      <c r="AG1466" s="177" t="str">
        <f t="shared" si="710"/>
        <v/>
      </c>
      <c r="AH1466" s="184" t="str">
        <f t="shared" si="711"/>
        <v/>
      </c>
      <c r="AI1466" s="184" t="str">
        <f>IF(AE:AE="","",IF(R1466="Refreshment Beverage",AK1466*(Rates!J$19/100),ROUND(SUM(AH1466*(Rates!$J$8/100)),4)))</f>
        <v/>
      </c>
      <c r="AJ1466" s="183" t="str">
        <f t="shared" si="712"/>
        <v/>
      </c>
      <c r="AK1466" s="185" t="str">
        <f t="shared" si="713"/>
        <v/>
      </c>
      <c r="AL1466" s="177" t="str">
        <f t="shared" si="714"/>
        <v/>
      </c>
      <c r="AM1466" s="13" t="str">
        <f>IF(AS1466="","",IF(R1466="Refreshment Beverage",ROUND(AS1466*Rates!K$19,4),ROUND(AO1466*(VLOOKUP(VALUE(Q1466),Rates!G$4:L$12,3,0)),4)))</f>
        <v/>
      </c>
      <c r="AN1466" s="183" t="str">
        <f>IF(AS1466="","",IF(R1466="Refreshment Beverage",AS1466*(Rates!J$19/100),MAX(AM1466,AB1466)))</f>
        <v/>
      </c>
      <c r="AO1466" s="186" t="str">
        <f t="shared" si="715"/>
        <v/>
      </c>
      <c r="AP1466" s="186" t="str">
        <f t="shared" si="716"/>
        <v/>
      </c>
      <c r="AQ1466" s="186" t="str">
        <f>IF(AS1466="","",IF(R1466="Refreshment Beverage",ROUND(SUM(VLOOKUP(Q:Q,Rates!G$15:L$19,3,0)*(AS1466-Y1466-Z1466-AA1466)),4),ROUND(SUM(Rates!$K$8*AS1466),4)))</f>
        <v/>
      </c>
      <c r="AR1466" s="184" t="str">
        <f t="shared" si="717"/>
        <v/>
      </c>
      <c r="AS1466" s="185" t="str">
        <f t="shared" si="718"/>
        <v/>
      </c>
      <c r="AT1466" s="177" t="str">
        <f t="shared" si="719"/>
        <v/>
      </c>
      <c r="AU1466" s="13" t="str">
        <f>IF(AX1466="","",IF(R1466="Refreshment Beverage",ROUND((BA1466-Y1466-Z1466-AA1466)*VLOOKUP(VALUE(Q1466),Rates!G$15:L$19,3,0),4),ROUND(AW1466*(VLOOKUP(VALUE(Q1466),Rates!G:L,3,0)),4)))</f>
        <v/>
      </c>
      <c r="AV1466" s="183" t="str">
        <f t="shared" si="720"/>
        <v/>
      </c>
      <c r="AW1466" s="186" t="str">
        <f t="shared" si="721"/>
        <v/>
      </c>
      <c r="AX1466" s="184" t="str">
        <f t="shared" si="722"/>
        <v/>
      </c>
      <c r="AY1466" s="186" t="str">
        <f>IF(AX1466="","",IF(R1466="Refreshment Beverage",ROUND(SUM(AX1466*Rates!K$19),4),ROUND(SUM(AX1466*(Rates!J$8/100)),4)))</f>
        <v/>
      </c>
      <c r="AZ1466" s="183" t="str">
        <f t="shared" si="723"/>
        <v/>
      </c>
      <c r="BA1466" s="185" t="str">
        <f t="shared" si="724"/>
        <v/>
      </c>
      <c r="BD1466" s="171"/>
      <c r="BE1466" s="171"/>
      <c r="BF1466" s="171"/>
      <c r="BG1466" s="171"/>
    </row>
    <row r="1467" spans="1:59" ht="15" customHeight="1" x14ac:dyDescent="0.3">
      <c r="A1467" s="172"/>
      <c r="B1467" s="172"/>
      <c r="C1467" s="172"/>
      <c r="D1467" s="173"/>
      <c r="E1467" s="173"/>
      <c r="F1467" s="173"/>
      <c r="G1467" s="173"/>
      <c r="H1467" s="173"/>
      <c r="I1467" s="174"/>
      <c r="J1467" s="175"/>
      <c r="K1467" s="176" t="str">
        <f t="shared" si="696"/>
        <v/>
      </c>
      <c r="L1467" s="177" t="str">
        <f t="shared" si="697"/>
        <v/>
      </c>
      <c r="M1467" s="178" t="str">
        <f t="shared" si="698"/>
        <v/>
      </c>
      <c r="N1467" s="44" t="str" cm="1">
        <f t="array" ref="N1467">IFERROR(IF(_xlfn.SINGLE(A:A)="","",IF(R1467="Beer",SUM(LOOKUP(2,1/(Rates!$B$3:$B$5&lt;=W1467)/(Rates!$C$3:$C$5&gt;=W1467),Rates!$D$3:$D$5)*(X1467/100)*W1467),IF(R1467="Refreshment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44" t="str">
        <f t="shared" si="699"/>
        <v/>
      </c>
      <c r="P1467" s="13"/>
      <c r="Q1467" s="179" t="str">
        <f t="shared" si="700"/>
        <v/>
      </c>
      <c r="R1467" s="180" t="str">
        <f t="shared" si="701"/>
        <v/>
      </c>
      <c r="S1467" s="13" t="str">
        <f>IF(A1467="","",IF(R1467="Refreshment Beverage",VLOOKUP(VALUE(Q1467),Rates!G$15:L$19,2,0),VLOOKUP(VALUE(Q1467),Rates!G$4:L$8,2,0)))</f>
        <v/>
      </c>
      <c r="T1467" s="13" t="str">
        <f t="shared" si="702"/>
        <v/>
      </c>
      <c r="U1467" s="181" t="str">
        <f t="shared" si="703"/>
        <v/>
      </c>
      <c r="V1467" s="13" t="str">
        <f t="shared" si="704"/>
        <v/>
      </c>
      <c r="W1467" s="13" t="str">
        <f t="shared" si="705"/>
        <v/>
      </c>
      <c r="X1467" s="182" t="str">
        <f t="shared" si="706"/>
        <v/>
      </c>
      <c r="Y1467" s="183" t="str">
        <f>IF(A:A="","",IF(R1467="Refreshment Beverage",VLOOKUP(Q1467,Rates!G$15:L$19,6,0)*W1467,VLOOKUP(Q1467,Rates!G$4:L$12,6,0)*W1467))</f>
        <v/>
      </c>
      <c r="Z1467" s="183" t="str">
        <f t="shared" si="707"/>
        <v/>
      </c>
      <c r="AA1467" s="17">
        <f t="shared" si="695"/>
        <v>0</v>
      </c>
      <c r="AB1467" s="177" t="str" cm="1">
        <f t="array" ref="AB1467">IF(_xlfn.SINGLE(A:A)="","",IF(R1467="Refreshment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177" t="str" cm="1">
        <f t="array" ref="AC1467">IF(_xlfn.SINGLE(A:A)="","",IF(R1467="Refreshment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68">
        <f>IFERROR(IF(OR(Q1467=1,Q1467=2,Q1467=3,Q1467=4),VLOOKUP(Q1467,Rates!$A$31:$B$34,2,0)*W1467,IF(V1467=1,VLOOKUP(U1467,'REB BEV MIN MKUP'!B:E,4,0),IF(V1467&gt;1,VLOOKUP(VALUE(W1467),'REB BEV MIN MKUP'!O:Q,3,0),0))),0)</f>
        <v>0</v>
      </c>
      <c r="AE1467" s="177" t="str">
        <f t="shared" si="708"/>
        <v/>
      </c>
      <c r="AF1467" s="13" t="str">
        <f t="shared" si="709"/>
        <v/>
      </c>
      <c r="AG1467" s="177" t="str">
        <f t="shared" si="710"/>
        <v/>
      </c>
      <c r="AH1467" s="184" t="str">
        <f t="shared" si="711"/>
        <v/>
      </c>
      <c r="AI1467" s="184" t="str">
        <f>IF(AE:AE="","",IF(R1467="Refreshment Beverage",AK1467*(Rates!J$19/100),ROUND(SUM(AH1467*(Rates!$J$8/100)),4)))</f>
        <v/>
      </c>
      <c r="AJ1467" s="183" t="str">
        <f t="shared" si="712"/>
        <v/>
      </c>
      <c r="AK1467" s="185" t="str">
        <f t="shared" si="713"/>
        <v/>
      </c>
      <c r="AL1467" s="177" t="str">
        <f t="shared" si="714"/>
        <v/>
      </c>
      <c r="AM1467" s="13" t="str">
        <f>IF(AS1467="","",IF(R1467="Refreshment Beverage",ROUND(AS1467*Rates!K$19,4),ROUND(AO1467*(VLOOKUP(VALUE(Q1467),Rates!G$4:L$12,3,0)),4)))</f>
        <v/>
      </c>
      <c r="AN1467" s="183" t="str">
        <f>IF(AS1467="","",IF(R1467="Refreshment Beverage",AS1467*(Rates!J$19/100),MAX(AM1467,AB1467)))</f>
        <v/>
      </c>
      <c r="AO1467" s="186" t="str">
        <f t="shared" si="715"/>
        <v/>
      </c>
      <c r="AP1467" s="186" t="str">
        <f t="shared" si="716"/>
        <v/>
      </c>
      <c r="AQ1467" s="186" t="str">
        <f>IF(AS1467="","",IF(R1467="Refreshment Beverage",ROUND(SUM(VLOOKUP(Q:Q,Rates!G$15:L$19,3,0)*(AS1467-Y1467-Z1467-AA1467)),4),ROUND(SUM(Rates!$K$8*AS1467),4)))</f>
        <v/>
      </c>
      <c r="AR1467" s="184" t="str">
        <f t="shared" si="717"/>
        <v/>
      </c>
      <c r="AS1467" s="185" t="str">
        <f t="shared" si="718"/>
        <v/>
      </c>
      <c r="AT1467" s="177" t="str">
        <f t="shared" si="719"/>
        <v/>
      </c>
      <c r="AU1467" s="13" t="str">
        <f>IF(AX1467="","",IF(R1467="Refreshment Beverage",ROUND((BA1467-Y1467-Z1467-AA1467)*VLOOKUP(VALUE(Q1467),Rates!G$15:L$19,3,0),4),ROUND(AW1467*(VLOOKUP(VALUE(Q1467),Rates!G:L,3,0)),4)))</f>
        <v/>
      </c>
      <c r="AV1467" s="183" t="str">
        <f t="shared" si="720"/>
        <v/>
      </c>
      <c r="AW1467" s="186" t="str">
        <f t="shared" si="721"/>
        <v/>
      </c>
      <c r="AX1467" s="184" t="str">
        <f t="shared" si="722"/>
        <v/>
      </c>
      <c r="AY1467" s="186" t="str">
        <f>IF(AX1467="","",IF(R1467="Refreshment Beverage",ROUND(SUM(AX1467*Rates!K$19),4),ROUND(SUM(AX1467*(Rates!J$8/100)),4)))</f>
        <v/>
      </c>
      <c r="AZ1467" s="183" t="str">
        <f t="shared" si="723"/>
        <v/>
      </c>
      <c r="BA1467" s="185" t="str">
        <f t="shared" si="724"/>
        <v/>
      </c>
      <c r="BD1467" s="171"/>
      <c r="BE1467" s="171"/>
      <c r="BF1467" s="171"/>
      <c r="BG1467" s="171"/>
    </row>
    <row r="1468" spans="1:59" ht="15" customHeight="1" x14ac:dyDescent="0.3">
      <c r="A1468" s="172"/>
      <c r="B1468" s="172"/>
      <c r="C1468" s="172"/>
      <c r="D1468" s="173"/>
      <c r="E1468" s="173"/>
      <c r="F1468" s="173"/>
      <c r="G1468" s="173"/>
      <c r="H1468" s="173"/>
      <c r="I1468" s="174"/>
      <c r="J1468" s="175"/>
      <c r="K1468" s="176" t="str">
        <f t="shared" si="696"/>
        <v/>
      </c>
      <c r="L1468" s="177" t="str">
        <f t="shared" si="697"/>
        <v/>
      </c>
      <c r="M1468" s="178" t="str">
        <f t="shared" si="698"/>
        <v/>
      </c>
      <c r="N1468" s="44" t="str" cm="1">
        <f t="array" ref="N1468">IFERROR(IF(_xlfn.SINGLE(A:A)="","",IF(R1468="Beer",SUM(LOOKUP(2,1/(Rates!$B$3:$B$5&lt;=W1468)/(Rates!$C$3:$C$5&gt;=W1468),Rates!$D$3:$D$5)*(X1468/100)*W1468),IF(R1468="Refreshment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44" t="str">
        <f t="shared" si="699"/>
        <v/>
      </c>
      <c r="P1468" s="13"/>
      <c r="Q1468" s="179" t="str">
        <f t="shared" si="700"/>
        <v/>
      </c>
      <c r="R1468" s="180" t="str">
        <f t="shared" si="701"/>
        <v/>
      </c>
      <c r="S1468" s="13" t="str">
        <f>IF(A1468="","",IF(R1468="Refreshment Beverage",VLOOKUP(VALUE(Q1468),Rates!G$15:L$19,2,0),VLOOKUP(VALUE(Q1468),Rates!G$4:L$8,2,0)))</f>
        <v/>
      </c>
      <c r="T1468" s="13" t="str">
        <f t="shared" si="702"/>
        <v/>
      </c>
      <c r="U1468" s="181" t="str">
        <f t="shared" si="703"/>
        <v/>
      </c>
      <c r="V1468" s="13" t="str">
        <f t="shared" si="704"/>
        <v/>
      </c>
      <c r="W1468" s="13" t="str">
        <f t="shared" si="705"/>
        <v/>
      </c>
      <c r="X1468" s="182" t="str">
        <f t="shared" si="706"/>
        <v/>
      </c>
      <c r="Y1468" s="183" t="str">
        <f>IF(A:A="","",IF(R1468="Refreshment Beverage",VLOOKUP(Q1468,Rates!G$15:L$19,6,0)*W1468,VLOOKUP(Q1468,Rates!G$4:L$12,6,0)*W1468))</f>
        <v/>
      </c>
      <c r="Z1468" s="183" t="str">
        <f t="shared" si="707"/>
        <v/>
      </c>
      <c r="AA1468" s="17">
        <f t="shared" si="695"/>
        <v>0</v>
      </c>
      <c r="AB1468" s="177" t="str" cm="1">
        <f t="array" ref="AB1468">IF(_xlfn.SINGLE(A:A)="","",IF(R1468="Refreshment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177" t="str" cm="1">
        <f t="array" ref="AC1468">IF(_xlfn.SINGLE(A:A)="","",IF(R1468="Refreshment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68">
        <f>IFERROR(IF(OR(Q1468=1,Q1468=2,Q1468=3,Q1468=4),VLOOKUP(Q1468,Rates!$A$31:$B$34,2,0)*W1468,IF(V1468=1,VLOOKUP(U1468,'REB BEV MIN MKUP'!B:E,4,0),IF(V1468&gt;1,VLOOKUP(VALUE(W1468),'REB BEV MIN MKUP'!O:Q,3,0),0))),0)</f>
        <v>0</v>
      </c>
      <c r="AE1468" s="177" t="str">
        <f t="shared" si="708"/>
        <v/>
      </c>
      <c r="AF1468" s="13" t="str">
        <f t="shared" si="709"/>
        <v/>
      </c>
      <c r="AG1468" s="177" t="str">
        <f t="shared" si="710"/>
        <v/>
      </c>
      <c r="AH1468" s="184" t="str">
        <f t="shared" si="711"/>
        <v/>
      </c>
      <c r="AI1468" s="184" t="str">
        <f>IF(AE:AE="","",IF(R1468="Refreshment Beverage",AK1468*(Rates!J$19/100),ROUND(SUM(AH1468*(Rates!$J$8/100)),4)))</f>
        <v/>
      </c>
      <c r="AJ1468" s="183" t="str">
        <f t="shared" si="712"/>
        <v/>
      </c>
      <c r="AK1468" s="185" t="str">
        <f t="shared" si="713"/>
        <v/>
      </c>
      <c r="AL1468" s="177" t="str">
        <f t="shared" si="714"/>
        <v/>
      </c>
      <c r="AM1468" s="13" t="str">
        <f>IF(AS1468="","",IF(R1468="Refreshment Beverage",ROUND(AS1468*Rates!K$19,4),ROUND(AO1468*(VLOOKUP(VALUE(Q1468),Rates!G$4:L$12,3,0)),4)))</f>
        <v/>
      </c>
      <c r="AN1468" s="183" t="str">
        <f>IF(AS1468="","",IF(R1468="Refreshment Beverage",AS1468*(Rates!J$19/100),MAX(AM1468,AB1468)))</f>
        <v/>
      </c>
      <c r="AO1468" s="186" t="str">
        <f t="shared" si="715"/>
        <v/>
      </c>
      <c r="AP1468" s="186" t="str">
        <f t="shared" si="716"/>
        <v/>
      </c>
      <c r="AQ1468" s="186" t="str">
        <f>IF(AS1468="","",IF(R1468="Refreshment Beverage",ROUND(SUM(VLOOKUP(Q:Q,Rates!G$15:L$19,3,0)*(AS1468-Y1468-Z1468-AA1468)),4),ROUND(SUM(Rates!$K$8*AS1468),4)))</f>
        <v/>
      </c>
      <c r="AR1468" s="184" t="str">
        <f t="shared" si="717"/>
        <v/>
      </c>
      <c r="AS1468" s="185" t="str">
        <f t="shared" si="718"/>
        <v/>
      </c>
      <c r="AT1468" s="177" t="str">
        <f t="shared" si="719"/>
        <v/>
      </c>
      <c r="AU1468" s="13" t="str">
        <f>IF(AX1468="","",IF(R1468="Refreshment Beverage",ROUND((BA1468-Y1468-Z1468-AA1468)*VLOOKUP(VALUE(Q1468),Rates!G$15:L$19,3,0),4),ROUND(AW1468*(VLOOKUP(VALUE(Q1468),Rates!G:L,3,0)),4)))</f>
        <v/>
      </c>
      <c r="AV1468" s="183" t="str">
        <f t="shared" si="720"/>
        <v/>
      </c>
      <c r="AW1468" s="186" t="str">
        <f t="shared" si="721"/>
        <v/>
      </c>
      <c r="AX1468" s="184" t="str">
        <f t="shared" si="722"/>
        <v/>
      </c>
      <c r="AY1468" s="186" t="str">
        <f>IF(AX1468="","",IF(R1468="Refreshment Beverage",ROUND(SUM(AX1468*Rates!K$19),4),ROUND(SUM(AX1468*(Rates!J$8/100)),4)))</f>
        <v/>
      </c>
      <c r="AZ1468" s="183" t="str">
        <f t="shared" si="723"/>
        <v/>
      </c>
      <c r="BA1468" s="185" t="str">
        <f t="shared" si="724"/>
        <v/>
      </c>
      <c r="BD1468" s="171"/>
      <c r="BE1468" s="171"/>
      <c r="BF1468" s="171"/>
      <c r="BG1468" s="171"/>
    </row>
    <row r="1469" spans="1:59" ht="15" customHeight="1" x14ac:dyDescent="0.3">
      <c r="A1469" s="172"/>
      <c r="B1469" s="172"/>
      <c r="C1469" s="172"/>
      <c r="D1469" s="173"/>
      <c r="E1469" s="173"/>
      <c r="F1469" s="173"/>
      <c r="G1469" s="173"/>
      <c r="H1469" s="173"/>
      <c r="I1469" s="174"/>
      <c r="J1469" s="175"/>
      <c r="K1469" s="176" t="str">
        <f t="shared" si="696"/>
        <v/>
      </c>
      <c r="L1469" s="177" t="str">
        <f t="shared" si="697"/>
        <v/>
      </c>
      <c r="M1469" s="178" t="str">
        <f t="shared" si="698"/>
        <v/>
      </c>
      <c r="N1469" s="44" t="str" cm="1">
        <f t="array" ref="N1469">IFERROR(IF(_xlfn.SINGLE(A:A)="","",IF(R1469="Beer",SUM(LOOKUP(2,1/(Rates!$B$3:$B$5&lt;=W1469)/(Rates!$C$3:$C$5&gt;=W1469),Rates!$D$3:$D$5)*(X1469/100)*W1469),IF(R1469="Refreshment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44" t="str">
        <f t="shared" si="699"/>
        <v/>
      </c>
      <c r="P1469" s="13"/>
      <c r="Q1469" s="179" t="str">
        <f t="shared" si="700"/>
        <v/>
      </c>
      <c r="R1469" s="180" t="str">
        <f t="shared" si="701"/>
        <v/>
      </c>
      <c r="S1469" s="13" t="str">
        <f>IF(A1469="","",IF(R1469="Refreshment Beverage",VLOOKUP(VALUE(Q1469),Rates!G$15:L$19,2,0),VLOOKUP(VALUE(Q1469),Rates!G$4:L$8,2,0)))</f>
        <v/>
      </c>
      <c r="T1469" s="13" t="str">
        <f t="shared" si="702"/>
        <v/>
      </c>
      <c r="U1469" s="181" t="str">
        <f t="shared" si="703"/>
        <v/>
      </c>
      <c r="V1469" s="13" t="str">
        <f t="shared" si="704"/>
        <v/>
      </c>
      <c r="W1469" s="13" t="str">
        <f t="shared" si="705"/>
        <v/>
      </c>
      <c r="X1469" s="182" t="str">
        <f t="shared" si="706"/>
        <v/>
      </c>
      <c r="Y1469" s="183" t="str">
        <f>IF(A:A="","",IF(R1469="Refreshment Beverage",VLOOKUP(Q1469,Rates!G$15:L$19,6,0)*W1469,VLOOKUP(Q1469,Rates!G$4:L$12,6,0)*W1469))</f>
        <v/>
      </c>
      <c r="Z1469" s="183" t="str">
        <f t="shared" si="707"/>
        <v/>
      </c>
      <c r="AA1469" s="17">
        <f t="shared" si="695"/>
        <v>0</v>
      </c>
      <c r="AB1469" s="177" t="str" cm="1">
        <f t="array" ref="AB1469">IF(_xlfn.SINGLE(A:A)="","",IF(R1469="Refreshment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177" t="str" cm="1">
        <f t="array" ref="AC1469">IF(_xlfn.SINGLE(A:A)="","",IF(R1469="Refreshment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68">
        <f>IFERROR(IF(OR(Q1469=1,Q1469=2,Q1469=3,Q1469=4),VLOOKUP(Q1469,Rates!$A$31:$B$34,2,0)*W1469,IF(V1469=1,VLOOKUP(U1469,'REB BEV MIN MKUP'!B:E,4,0),IF(V1469&gt;1,VLOOKUP(VALUE(W1469),'REB BEV MIN MKUP'!O:Q,3,0),0))),0)</f>
        <v>0</v>
      </c>
      <c r="AE1469" s="177" t="str">
        <f t="shared" si="708"/>
        <v/>
      </c>
      <c r="AF1469" s="13" t="str">
        <f t="shared" si="709"/>
        <v/>
      </c>
      <c r="AG1469" s="177" t="str">
        <f t="shared" si="710"/>
        <v/>
      </c>
      <c r="AH1469" s="184" t="str">
        <f t="shared" si="711"/>
        <v/>
      </c>
      <c r="AI1469" s="184" t="str">
        <f>IF(AE:AE="","",IF(R1469="Refreshment Beverage",AK1469*(Rates!J$19/100),ROUND(SUM(AH1469*(Rates!$J$8/100)),4)))</f>
        <v/>
      </c>
      <c r="AJ1469" s="183" t="str">
        <f t="shared" si="712"/>
        <v/>
      </c>
      <c r="AK1469" s="185" t="str">
        <f t="shared" si="713"/>
        <v/>
      </c>
      <c r="AL1469" s="177" t="str">
        <f t="shared" si="714"/>
        <v/>
      </c>
      <c r="AM1469" s="13" t="str">
        <f>IF(AS1469="","",IF(R1469="Refreshment Beverage",ROUND(AS1469*Rates!K$19,4),ROUND(AO1469*(VLOOKUP(VALUE(Q1469),Rates!G$4:L$12,3,0)),4)))</f>
        <v/>
      </c>
      <c r="AN1469" s="183" t="str">
        <f>IF(AS1469="","",IF(R1469="Refreshment Beverage",AS1469*(Rates!J$19/100),MAX(AM1469,AB1469)))</f>
        <v/>
      </c>
      <c r="AO1469" s="186" t="str">
        <f t="shared" si="715"/>
        <v/>
      </c>
      <c r="AP1469" s="186" t="str">
        <f t="shared" si="716"/>
        <v/>
      </c>
      <c r="AQ1469" s="186" t="str">
        <f>IF(AS1469="","",IF(R1469="Refreshment Beverage",ROUND(SUM(VLOOKUP(Q:Q,Rates!G$15:L$19,3,0)*(AS1469-Y1469-Z1469-AA1469)),4),ROUND(SUM(Rates!$K$8*AS1469),4)))</f>
        <v/>
      </c>
      <c r="AR1469" s="184" t="str">
        <f t="shared" si="717"/>
        <v/>
      </c>
      <c r="AS1469" s="185" t="str">
        <f t="shared" si="718"/>
        <v/>
      </c>
      <c r="AT1469" s="177" t="str">
        <f t="shared" si="719"/>
        <v/>
      </c>
      <c r="AU1469" s="13" t="str">
        <f>IF(AX1469="","",IF(R1469="Refreshment Beverage",ROUND((BA1469-Y1469-Z1469-AA1469)*VLOOKUP(VALUE(Q1469),Rates!G$15:L$19,3,0),4),ROUND(AW1469*(VLOOKUP(VALUE(Q1469),Rates!G:L,3,0)),4)))</f>
        <v/>
      </c>
      <c r="AV1469" s="183" t="str">
        <f t="shared" si="720"/>
        <v/>
      </c>
      <c r="AW1469" s="186" t="str">
        <f t="shared" si="721"/>
        <v/>
      </c>
      <c r="AX1469" s="184" t="str">
        <f t="shared" si="722"/>
        <v/>
      </c>
      <c r="AY1469" s="186" t="str">
        <f>IF(AX1469="","",IF(R1469="Refreshment Beverage",ROUND(SUM(AX1469*Rates!K$19),4),ROUND(SUM(AX1469*(Rates!J$8/100)),4)))</f>
        <v/>
      </c>
      <c r="AZ1469" s="183" t="str">
        <f t="shared" si="723"/>
        <v/>
      </c>
      <c r="BA1469" s="185" t="str">
        <f t="shared" si="724"/>
        <v/>
      </c>
      <c r="BD1469" s="171"/>
      <c r="BE1469" s="171"/>
      <c r="BF1469" s="171"/>
      <c r="BG1469" s="171"/>
    </row>
    <row r="1470" spans="1:59" ht="15" customHeight="1" x14ac:dyDescent="0.3">
      <c r="A1470" s="172"/>
      <c r="B1470" s="172"/>
      <c r="C1470" s="172"/>
      <c r="D1470" s="173"/>
      <c r="E1470" s="173"/>
      <c r="F1470" s="173"/>
      <c r="G1470" s="173"/>
      <c r="H1470" s="173"/>
      <c r="I1470" s="174"/>
      <c r="J1470" s="175"/>
      <c r="K1470" s="176" t="str">
        <f t="shared" si="696"/>
        <v/>
      </c>
      <c r="L1470" s="177" t="str">
        <f t="shared" si="697"/>
        <v/>
      </c>
      <c r="M1470" s="178" t="str">
        <f t="shared" si="698"/>
        <v/>
      </c>
      <c r="N1470" s="44" t="str" cm="1">
        <f t="array" ref="N1470">IFERROR(IF(_xlfn.SINGLE(A:A)="","",IF(R1470="Beer",SUM(LOOKUP(2,1/(Rates!$B$3:$B$5&lt;=W1470)/(Rates!$C$3:$C$5&gt;=W1470),Rates!$D$3:$D$5)*(X1470/100)*W1470),IF(R1470="Refreshment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44" t="str">
        <f t="shared" si="699"/>
        <v/>
      </c>
      <c r="P1470" s="13"/>
      <c r="Q1470" s="179" t="str">
        <f t="shared" si="700"/>
        <v/>
      </c>
      <c r="R1470" s="180" t="str">
        <f t="shared" si="701"/>
        <v/>
      </c>
      <c r="S1470" s="13" t="str">
        <f>IF(A1470="","",IF(R1470="Refreshment Beverage",VLOOKUP(VALUE(Q1470),Rates!G$15:L$19,2,0),VLOOKUP(VALUE(Q1470),Rates!G$4:L$8,2,0)))</f>
        <v/>
      </c>
      <c r="T1470" s="13" t="str">
        <f t="shared" si="702"/>
        <v/>
      </c>
      <c r="U1470" s="181" t="str">
        <f t="shared" si="703"/>
        <v/>
      </c>
      <c r="V1470" s="13" t="str">
        <f t="shared" si="704"/>
        <v/>
      </c>
      <c r="W1470" s="13" t="str">
        <f t="shared" si="705"/>
        <v/>
      </c>
      <c r="X1470" s="182" t="str">
        <f t="shared" si="706"/>
        <v/>
      </c>
      <c r="Y1470" s="183" t="str">
        <f>IF(A:A="","",IF(R1470="Refreshment Beverage",VLOOKUP(Q1470,Rates!G$15:L$19,6,0)*W1470,VLOOKUP(Q1470,Rates!G$4:L$12,6,0)*W1470))</f>
        <v/>
      </c>
      <c r="Z1470" s="183" t="str">
        <f t="shared" si="707"/>
        <v/>
      </c>
      <c r="AA1470" s="17">
        <f t="shared" si="695"/>
        <v>0</v>
      </c>
      <c r="AB1470" s="177" t="str" cm="1">
        <f t="array" ref="AB1470">IF(_xlfn.SINGLE(A:A)="","",IF(R1470="Refreshment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177" t="str" cm="1">
        <f t="array" ref="AC1470">IF(_xlfn.SINGLE(A:A)="","",IF(R1470="Refreshment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68">
        <f>IFERROR(IF(OR(Q1470=1,Q1470=2,Q1470=3,Q1470=4),VLOOKUP(Q1470,Rates!$A$31:$B$34,2,0)*W1470,IF(V1470=1,VLOOKUP(U1470,'REB BEV MIN MKUP'!B:E,4,0),IF(V1470&gt;1,VLOOKUP(VALUE(W1470),'REB BEV MIN MKUP'!O:Q,3,0),0))),0)</f>
        <v>0</v>
      </c>
      <c r="AE1470" s="177" t="str">
        <f t="shared" si="708"/>
        <v/>
      </c>
      <c r="AF1470" s="13" t="str">
        <f t="shared" si="709"/>
        <v/>
      </c>
      <c r="AG1470" s="177" t="str">
        <f t="shared" si="710"/>
        <v/>
      </c>
      <c r="AH1470" s="184" t="str">
        <f t="shared" si="711"/>
        <v/>
      </c>
      <c r="AI1470" s="184" t="str">
        <f>IF(AE:AE="","",IF(R1470="Refreshment Beverage",AK1470*(Rates!J$19/100),ROUND(SUM(AH1470*(Rates!$J$8/100)),4)))</f>
        <v/>
      </c>
      <c r="AJ1470" s="183" t="str">
        <f t="shared" si="712"/>
        <v/>
      </c>
      <c r="AK1470" s="185" t="str">
        <f t="shared" si="713"/>
        <v/>
      </c>
      <c r="AL1470" s="177" t="str">
        <f t="shared" si="714"/>
        <v/>
      </c>
      <c r="AM1470" s="13" t="str">
        <f>IF(AS1470="","",IF(R1470="Refreshment Beverage",ROUND(AS1470*Rates!K$19,4),ROUND(AO1470*(VLOOKUP(VALUE(Q1470),Rates!G$4:L$12,3,0)),4)))</f>
        <v/>
      </c>
      <c r="AN1470" s="183" t="str">
        <f>IF(AS1470="","",IF(R1470="Refreshment Beverage",AS1470*(Rates!J$19/100),MAX(AM1470,AB1470)))</f>
        <v/>
      </c>
      <c r="AO1470" s="186" t="str">
        <f t="shared" si="715"/>
        <v/>
      </c>
      <c r="AP1470" s="186" t="str">
        <f t="shared" si="716"/>
        <v/>
      </c>
      <c r="AQ1470" s="186" t="str">
        <f>IF(AS1470="","",IF(R1470="Refreshment Beverage",ROUND(SUM(VLOOKUP(Q:Q,Rates!G$15:L$19,3,0)*(AS1470-Y1470-Z1470-AA1470)),4),ROUND(SUM(Rates!$K$8*AS1470),4)))</f>
        <v/>
      </c>
      <c r="AR1470" s="184" t="str">
        <f t="shared" si="717"/>
        <v/>
      </c>
      <c r="AS1470" s="185" t="str">
        <f t="shared" si="718"/>
        <v/>
      </c>
      <c r="AT1470" s="177" t="str">
        <f t="shared" si="719"/>
        <v/>
      </c>
      <c r="AU1470" s="13" t="str">
        <f>IF(AX1470="","",IF(R1470="Refreshment Beverage",ROUND((BA1470-Y1470-Z1470-AA1470)*VLOOKUP(VALUE(Q1470),Rates!G$15:L$19,3,0),4),ROUND(AW1470*(VLOOKUP(VALUE(Q1470),Rates!G:L,3,0)),4)))</f>
        <v/>
      </c>
      <c r="AV1470" s="183" t="str">
        <f t="shared" si="720"/>
        <v/>
      </c>
      <c r="AW1470" s="186" t="str">
        <f t="shared" si="721"/>
        <v/>
      </c>
      <c r="AX1470" s="184" t="str">
        <f t="shared" si="722"/>
        <v/>
      </c>
      <c r="AY1470" s="186" t="str">
        <f>IF(AX1470="","",IF(R1470="Refreshment Beverage",ROUND(SUM(AX1470*Rates!K$19),4),ROUND(SUM(AX1470*(Rates!J$8/100)),4)))</f>
        <v/>
      </c>
      <c r="AZ1470" s="183" t="str">
        <f t="shared" si="723"/>
        <v/>
      </c>
      <c r="BA1470" s="185" t="str">
        <f t="shared" si="724"/>
        <v/>
      </c>
      <c r="BD1470" s="171"/>
      <c r="BE1470" s="171"/>
      <c r="BF1470" s="171"/>
      <c r="BG1470" s="171"/>
    </row>
    <row r="1471" spans="1:59" ht="15" customHeight="1" x14ac:dyDescent="0.3">
      <c r="A1471" s="172"/>
      <c r="B1471" s="172"/>
      <c r="C1471" s="172"/>
      <c r="D1471" s="173"/>
      <c r="E1471" s="173"/>
      <c r="F1471" s="173"/>
      <c r="G1471" s="173"/>
      <c r="H1471" s="173"/>
      <c r="I1471" s="174"/>
      <c r="J1471" s="175"/>
      <c r="K1471" s="176" t="str">
        <f t="shared" si="696"/>
        <v/>
      </c>
      <c r="L1471" s="177" t="str">
        <f t="shared" si="697"/>
        <v/>
      </c>
      <c r="M1471" s="178" t="str">
        <f t="shared" si="698"/>
        <v/>
      </c>
      <c r="N1471" s="44" t="str" cm="1">
        <f t="array" ref="N1471">IFERROR(IF(_xlfn.SINGLE(A:A)="","",IF(R1471="Beer",SUM(LOOKUP(2,1/(Rates!$B$3:$B$5&lt;=W1471)/(Rates!$C$3:$C$5&gt;=W1471),Rates!$D$3:$D$5)*(X1471/100)*W1471),IF(R1471="Refreshment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44" t="str">
        <f t="shared" si="699"/>
        <v/>
      </c>
      <c r="P1471" s="13"/>
      <c r="Q1471" s="179" t="str">
        <f t="shared" si="700"/>
        <v/>
      </c>
      <c r="R1471" s="180" t="str">
        <f t="shared" si="701"/>
        <v/>
      </c>
      <c r="S1471" s="13" t="str">
        <f>IF(A1471="","",IF(R1471="Refreshment Beverage",VLOOKUP(VALUE(Q1471),Rates!G$15:L$19,2,0),VLOOKUP(VALUE(Q1471),Rates!G$4:L$8,2,0)))</f>
        <v/>
      </c>
      <c r="T1471" s="13" t="str">
        <f t="shared" si="702"/>
        <v/>
      </c>
      <c r="U1471" s="181" t="str">
        <f t="shared" si="703"/>
        <v/>
      </c>
      <c r="V1471" s="13" t="str">
        <f t="shared" si="704"/>
        <v/>
      </c>
      <c r="W1471" s="13" t="str">
        <f t="shared" si="705"/>
        <v/>
      </c>
      <c r="X1471" s="182" t="str">
        <f t="shared" si="706"/>
        <v/>
      </c>
      <c r="Y1471" s="183" t="str">
        <f>IF(A:A="","",IF(R1471="Refreshment Beverage",VLOOKUP(Q1471,Rates!G$15:L$19,6,0)*W1471,VLOOKUP(Q1471,Rates!G$4:L$12,6,0)*W1471))</f>
        <v/>
      </c>
      <c r="Z1471" s="183" t="str">
        <f t="shared" si="707"/>
        <v/>
      </c>
      <c r="AA1471" s="17">
        <f t="shared" si="695"/>
        <v>0</v>
      </c>
      <c r="AB1471" s="177" t="str" cm="1">
        <f t="array" ref="AB1471">IF(_xlfn.SINGLE(A:A)="","",IF(R1471="Refreshment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177" t="str" cm="1">
        <f t="array" ref="AC1471">IF(_xlfn.SINGLE(A:A)="","",IF(R1471="Refreshment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68">
        <f>IFERROR(IF(OR(Q1471=1,Q1471=2,Q1471=3,Q1471=4),VLOOKUP(Q1471,Rates!$A$31:$B$34,2,0)*W1471,IF(V1471=1,VLOOKUP(U1471,'REB BEV MIN MKUP'!B:E,4,0),IF(V1471&gt;1,VLOOKUP(VALUE(W1471),'REB BEV MIN MKUP'!O:Q,3,0),0))),0)</f>
        <v>0</v>
      </c>
      <c r="AE1471" s="177" t="str">
        <f t="shared" si="708"/>
        <v/>
      </c>
      <c r="AF1471" s="13" t="str">
        <f t="shared" si="709"/>
        <v/>
      </c>
      <c r="AG1471" s="177" t="str">
        <f t="shared" si="710"/>
        <v/>
      </c>
      <c r="AH1471" s="184" t="str">
        <f t="shared" si="711"/>
        <v/>
      </c>
      <c r="AI1471" s="184" t="str">
        <f>IF(AE:AE="","",IF(R1471="Refreshment Beverage",AK1471*(Rates!J$19/100),ROUND(SUM(AH1471*(Rates!$J$8/100)),4)))</f>
        <v/>
      </c>
      <c r="AJ1471" s="183" t="str">
        <f t="shared" si="712"/>
        <v/>
      </c>
      <c r="AK1471" s="185" t="str">
        <f t="shared" si="713"/>
        <v/>
      </c>
      <c r="AL1471" s="177" t="str">
        <f t="shared" si="714"/>
        <v/>
      </c>
      <c r="AM1471" s="13" t="str">
        <f>IF(AS1471="","",IF(R1471="Refreshment Beverage",ROUND(AS1471*Rates!K$19,4),ROUND(AO1471*(VLOOKUP(VALUE(Q1471),Rates!G$4:L$12,3,0)),4)))</f>
        <v/>
      </c>
      <c r="AN1471" s="183" t="str">
        <f>IF(AS1471="","",IF(R1471="Refreshment Beverage",AS1471*(Rates!J$19/100),MAX(AM1471,AB1471)))</f>
        <v/>
      </c>
      <c r="AO1471" s="186" t="str">
        <f t="shared" si="715"/>
        <v/>
      </c>
      <c r="AP1471" s="186" t="str">
        <f t="shared" si="716"/>
        <v/>
      </c>
      <c r="AQ1471" s="186" t="str">
        <f>IF(AS1471="","",IF(R1471="Refreshment Beverage",ROUND(SUM(VLOOKUP(Q:Q,Rates!G$15:L$19,3,0)*(AS1471-Y1471-Z1471-AA1471)),4),ROUND(SUM(Rates!$K$8*AS1471),4)))</f>
        <v/>
      </c>
      <c r="AR1471" s="184" t="str">
        <f t="shared" si="717"/>
        <v/>
      </c>
      <c r="AS1471" s="185" t="str">
        <f t="shared" si="718"/>
        <v/>
      </c>
      <c r="AT1471" s="177" t="str">
        <f t="shared" si="719"/>
        <v/>
      </c>
      <c r="AU1471" s="13" t="str">
        <f>IF(AX1471="","",IF(R1471="Refreshment Beverage",ROUND((BA1471-Y1471-Z1471-AA1471)*VLOOKUP(VALUE(Q1471),Rates!G$15:L$19,3,0),4),ROUND(AW1471*(VLOOKUP(VALUE(Q1471),Rates!G:L,3,0)),4)))</f>
        <v/>
      </c>
      <c r="AV1471" s="183" t="str">
        <f t="shared" si="720"/>
        <v/>
      </c>
      <c r="AW1471" s="186" t="str">
        <f t="shared" si="721"/>
        <v/>
      </c>
      <c r="AX1471" s="184" t="str">
        <f t="shared" si="722"/>
        <v/>
      </c>
      <c r="AY1471" s="186" t="str">
        <f>IF(AX1471="","",IF(R1471="Refreshment Beverage",ROUND(SUM(AX1471*Rates!K$19),4),ROUND(SUM(AX1471*(Rates!J$8/100)),4)))</f>
        <v/>
      </c>
      <c r="AZ1471" s="183" t="str">
        <f t="shared" si="723"/>
        <v/>
      </c>
      <c r="BA1471" s="185" t="str">
        <f t="shared" si="724"/>
        <v/>
      </c>
      <c r="BD1471" s="171"/>
      <c r="BE1471" s="171"/>
      <c r="BF1471" s="171"/>
      <c r="BG1471" s="171"/>
    </row>
    <row r="1472" spans="1:59" ht="15" customHeight="1" x14ac:dyDescent="0.3">
      <c r="A1472" s="172"/>
      <c r="B1472" s="172"/>
      <c r="C1472" s="172"/>
      <c r="D1472" s="173"/>
      <c r="E1472" s="173"/>
      <c r="F1472" s="173"/>
      <c r="G1472" s="173"/>
      <c r="H1472" s="173"/>
      <c r="I1472" s="174"/>
      <c r="J1472" s="175"/>
      <c r="K1472" s="176" t="str">
        <f t="shared" si="696"/>
        <v/>
      </c>
      <c r="L1472" s="177" t="str">
        <f t="shared" si="697"/>
        <v/>
      </c>
      <c r="M1472" s="178" t="str">
        <f t="shared" si="698"/>
        <v/>
      </c>
      <c r="N1472" s="44" t="str" cm="1">
        <f t="array" ref="N1472">IFERROR(IF(_xlfn.SINGLE(A:A)="","",IF(R1472="Beer",SUM(LOOKUP(2,1/(Rates!$B$3:$B$5&lt;=W1472)/(Rates!$C$3:$C$5&gt;=W1472),Rates!$D$3:$D$5)*(X1472/100)*W1472),IF(R1472="Refreshment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44" t="str">
        <f t="shared" si="699"/>
        <v/>
      </c>
      <c r="P1472" s="13"/>
      <c r="Q1472" s="179" t="str">
        <f t="shared" si="700"/>
        <v/>
      </c>
      <c r="R1472" s="180" t="str">
        <f t="shared" si="701"/>
        <v/>
      </c>
      <c r="S1472" s="13" t="str">
        <f>IF(A1472="","",IF(R1472="Refreshment Beverage",VLOOKUP(VALUE(Q1472),Rates!G$15:L$19,2,0),VLOOKUP(VALUE(Q1472),Rates!G$4:L$8,2,0)))</f>
        <v/>
      </c>
      <c r="T1472" s="13" t="str">
        <f t="shared" si="702"/>
        <v/>
      </c>
      <c r="U1472" s="181" t="str">
        <f t="shared" si="703"/>
        <v/>
      </c>
      <c r="V1472" s="13" t="str">
        <f t="shared" si="704"/>
        <v/>
      </c>
      <c r="W1472" s="13" t="str">
        <f t="shared" si="705"/>
        <v/>
      </c>
      <c r="X1472" s="182" t="str">
        <f t="shared" si="706"/>
        <v/>
      </c>
      <c r="Y1472" s="183" t="str">
        <f>IF(A:A="","",IF(R1472="Refreshment Beverage",VLOOKUP(Q1472,Rates!G$15:L$19,6,0)*W1472,VLOOKUP(Q1472,Rates!G$4:L$12,6,0)*W1472))</f>
        <v/>
      </c>
      <c r="Z1472" s="183" t="str">
        <f t="shared" si="707"/>
        <v/>
      </c>
      <c r="AA1472" s="17">
        <f t="shared" si="695"/>
        <v>0</v>
      </c>
      <c r="AB1472" s="177" t="str" cm="1">
        <f t="array" ref="AB1472">IF(_xlfn.SINGLE(A:A)="","",IF(R1472="Refreshment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177" t="str" cm="1">
        <f t="array" ref="AC1472">IF(_xlfn.SINGLE(A:A)="","",IF(R1472="Refreshment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68">
        <f>IFERROR(IF(OR(Q1472=1,Q1472=2,Q1472=3,Q1472=4),VLOOKUP(Q1472,Rates!$A$31:$B$34,2,0)*W1472,IF(V1472=1,VLOOKUP(U1472,'REB BEV MIN MKUP'!B:E,4,0),IF(V1472&gt;1,VLOOKUP(VALUE(W1472),'REB BEV MIN MKUP'!O:Q,3,0),0))),0)</f>
        <v>0</v>
      </c>
      <c r="AE1472" s="177" t="str">
        <f t="shared" si="708"/>
        <v/>
      </c>
      <c r="AF1472" s="13" t="str">
        <f t="shared" si="709"/>
        <v/>
      </c>
      <c r="AG1472" s="177" t="str">
        <f t="shared" si="710"/>
        <v/>
      </c>
      <c r="AH1472" s="184" t="str">
        <f t="shared" si="711"/>
        <v/>
      </c>
      <c r="AI1472" s="184" t="str">
        <f>IF(AE:AE="","",IF(R1472="Refreshment Beverage",AK1472*(Rates!J$19/100),ROUND(SUM(AH1472*(Rates!$J$8/100)),4)))</f>
        <v/>
      </c>
      <c r="AJ1472" s="183" t="str">
        <f t="shared" si="712"/>
        <v/>
      </c>
      <c r="AK1472" s="185" t="str">
        <f t="shared" si="713"/>
        <v/>
      </c>
      <c r="AL1472" s="177" t="str">
        <f t="shared" si="714"/>
        <v/>
      </c>
      <c r="AM1472" s="13" t="str">
        <f>IF(AS1472="","",IF(R1472="Refreshment Beverage",ROUND(AS1472*Rates!K$19,4),ROUND(AO1472*(VLOOKUP(VALUE(Q1472),Rates!G$4:L$12,3,0)),4)))</f>
        <v/>
      </c>
      <c r="AN1472" s="183" t="str">
        <f>IF(AS1472="","",IF(R1472="Refreshment Beverage",AS1472*(Rates!J$19/100),MAX(AM1472,AB1472)))</f>
        <v/>
      </c>
      <c r="AO1472" s="186" t="str">
        <f t="shared" si="715"/>
        <v/>
      </c>
      <c r="AP1472" s="186" t="str">
        <f t="shared" si="716"/>
        <v/>
      </c>
      <c r="AQ1472" s="186" t="str">
        <f>IF(AS1472="","",IF(R1472="Refreshment Beverage",ROUND(SUM(VLOOKUP(Q:Q,Rates!G$15:L$19,3,0)*(AS1472-Y1472-Z1472-AA1472)),4),ROUND(SUM(Rates!$K$8*AS1472),4)))</f>
        <v/>
      </c>
      <c r="AR1472" s="184" t="str">
        <f t="shared" si="717"/>
        <v/>
      </c>
      <c r="AS1472" s="185" t="str">
        <f t="shared" si="718"/>
        <v/>
      </c>
      <c r="AT1472" s="177" t="str">
        <f t="shared" si="719"/>
        <v/>
      </c>
      <c r="AU1472" s="13" t="str">
        <f>IF(AX1472="","",IF(R1472="Refreshment Beverage",ROUND((BA1472-Y1472-Z1472-AA1472)*VLOOKUP(VALUE(Q1472),Rates!G$15:L$19,3,0),4),ROUND(AW1472*(VLOOKUP(VALUE(Q1472),Rates!G:L,3,0)),4)))</f>
        <v/>
      </c>
      <c r="AV1472" s="183" t="str">
        <f t="shared" si="720"/>
        <v/>
      </c>
      <c r="AW1472" s="186" t="str">
        <f t="shared" si="721"/>
        <v/>
      </c>
      <c r="AX1472" s="184" t="str">
        <f t="shared" si="722"/>
        <v/>
      </c>
      <c r="AY1472" s="186" t="str">
        <f>IF(AX1472="","",IF(R1472="Refreshment Beverage",ROUND(SUM(AX1472*Rates!K$19),4),ROUND(SUM(AX1472*(Rates!J$8/100)),4)))</f>
        <v/>
      </c>
      <c r="AZ1472" s="183" t="str">
        <f t="shared" si="723"/>
        <v/>
      </c>
      <c r="BA1472" s="185" t="str">
        <f t="shared" si="724"/>
        <v/>
      </c>
      <c r="BD1472" s="171"/>
      <c r="BE1472" s="171"/>
      <c r="BF1472" s="171"/>
      <c r="BG1472" s="171"/>
    </row>
    <row r="1473" spans="1:59" ht="15" customHeight="1" x14ac:dyDescent="0.3">
      <c r="A1473" s="172"/>
      <c r="B1473" s="172"/>
      <c r="C1473" s="172"/>
      <c r="D1473" s="173"/>
      <c r="E1473" s="173"/>
      <c r="F1473" s="173"/>
      <c r="G1473" s="173"/>
      <c r="H1473" s="173"/>
      <c r="I1473" s="174"/>
      <c r="J1473" s="175"/>
      <c r="K1473" s="176" t="str">
        <f t="shared" si="696"/>
        <v/>
      </c>
      <c r="L1473" s="177" t="str">
        <f t="shared" si="697"/>
        <v/>
      </c>
      <c r="M1473" s="178" t="str">
        <f t="shared" si="698"/>
        <v/>
      </c>
      <c r="N1473" s="44" t="str" cm="1">
        <f t="array" ref="N1473">IFERROR(IF(_xlfn.SINGLE(A:A)="","",IF(R1473="Beer",SUM(LOOKUP(2,1/(Rates!$B$3:$B$5&lt;=W1473)/(Rates!$C$3:$C$5&gt;=W1473),Rates!$D$3:$D$5)*(X1473/100)*W1473),IF(R1473="Refreshment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44" t="str">
        <f t="shared" si="699"/>
        <v/>
      </c>
      <c r="P1473" s="13"/>
      <c r="Q1473" s="179" t="str">
        <f t="shared" si="700"/>
        <v/>
      </c>
      <c r="R1473" s="180" t="str">
        <f t="shared" si="701"/>
        <v/>
      </c>
      <c r="S1473" s="13" t="str">
        <f>IF(A1473="","",IF(R1473="Refreshment Beverage",VLOOKUP(VALUE(Q1473),Rates!G$15:L$19,2,0),VLOOKUP(VALUE(Q1473),Rates!G$4:L$8,2,0)))</f>
        <v/>
      </c>
      <c r="T1473" s="13" t="str">
        <f t="shared" si="702"/>
        <v/>
      </c>
      <c r="U1473" s="181" t="str">
        <f t="shared" si="703"/>
        <v/>
      </c>
      <c r="V1473" s="13" t="str">
        <f t="shared" si="704"/>
        <v/>
      </c>
      <c r="W1473" s="13" t="str">
        <f t="shared" si="705"/>
        <v/>
      </c>
      <c r="X1473" s="182" t="str">
        <f t="shared" si="706"/>
        <v/>
      </c>
      <c r="Y1473" s="183" t="str">
        <f>IF(A:A="","",IF(R1473="Refreshment Beverage",VLOOKUP(Q1473,Rates!G$15:L$19,6,0)*W1473,VLOOKUP(Q1473,Rates!G$4:L$12,6,0)*W1473))</f>
        <v/>
      </c>
      <c r="Z1473" s="183" t="str">
        <f t="shared" si="707"/>
        <v/>
      </c>
      <c r="AA1473" s="17">
        <f t="shared" si="695"/>
        <v>0</v>
      </c>
      <c r="AB1473" s="177" t="str" cm="1">
        <f t="array" ref="AB1473">IF(_xlfn.SINGLE(A:A)="","",IF(R1473="Refreshment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177" t="str" cm="1">
        <f t="array" ref="AC1473">IF(_xlfn.SINGLE(A:A)="","",IF(R1473="Refreshment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68">
        <f>IFERROR(IF(OR(Q1473=1,Q1473=2,Q1473=3,Q1473=4),VLOOKUP(Q1473,Rates!$A$31:$B$34,2,0)*W1473,IF(V1473=1,VLOOKUP(U1473,'REB BEV MIN MKUP'!B:E,4,0),IF(V1473&gt;1,VLOOKUP(VALUE(W1473),'REB BEV MIN MKUP'!O:Q,3,0),0))),0)</f>
        <v>0</v>
      </c>
      <c r="AE1473" s="177" t="str">
        <f t="shared" si="708"/>
        <v/>
      </c>
      <c r="AF1473" s="13" t="str">
        <f t="shared" si="709"/>
        <v/>
      </c>
      <c r="AG1473" s="177" t="str">
        <f t="shared" si="710"/>
        <v/>
      </c>
      <c r="AH1473" s="184" t="str">
        <f t="shared" si="711"/>
        <v/>
      </c>
      <c r="AI1473" s="184" t="str">
        <f>IF(AE:AE="","",IF(R1473="Refreshment Beverage",AK1473*(Rates!J$19/100),ROUND(SUM(AH1473*(Rates!$J$8/100)),4)))</f>
        <v/>
      </c>
      <c r="AJ1473" s="183" t="str">
        <f t="shared" si="712"/>
        <v/>
      </c>
      <c r="AK1473" s="185" t="str">
        <f t="shared" si="713"/>
        <v/>
      </c>
      <c r="AL1473" s="177" t="str">
        <f t="shared" si="714"/>
        <v/>
      </c>
      <c r="AM1473" s="13" t="str">
        <f>IF(AS1473="","",IF(R1473="Refreshment Beverage",ROUND(AS1473*Rates!K$19,4),ROUND(AO1473*(VLOOKUP(VALUE(Q1473),Rates!G$4:L$12,3,0)),4)))</f>
        <v/>
      </c>
      <c r="AN1473" s="183" t="str">
        <f>IF(AS1473="","",IF(R1473="Refreshment Beverage",AS1473*(Rates!J$19/100),MAX(AM1473,AB1473)))</f>
        <v/>
      </c>
      <c r="AO1473" s="186" t="str">
        <f t="shared" si="715"/>
        <v/>
      </c>
      <c r="AP1473" s="186" t="str">
        <f t="shared" si="716"/>
        <v/>
      </c>
      <c r="AQ1473" s="186" t="str">
        <f>IF(AS1473="","",IF(R1473="Refreshment Beverage",ROUND(SUM(VLOOKUP(Q:Q,Rates!G$15:L$19,3,0)*(AS1473-Y1473-Z1473-AA1473)),4),ROUND(SUM(Rates!$K$8*AS1473),4)))</f>
        <v/>
      </c>
      <c r="AR1473" s="184" t="str">
        <f t="shared" si="717"/>
        <v/>
      </c>
      <c r="AS1473" s="185" t="str">
        <f t="shared" si="718"/>
        <v/>
      </c>
      <c r="AT1473" s="177" t="str">
        <f t="shared" si="719"/>
        <v/>
      </c>
      <c r="AU1473" s="13" t="str">
        <f>IF(AX1473="","",IF(R1473="Refreshment Beverage",ROUND((BA1473-Y1473-Z1473-AA1473)*VLOOKUP(VALUE(Q1473),Rates!G$15:L$19,3,0),4),ROUND(AW1473*(VLOOKUP(VALUE(Q1473),Rates!G:L,3,0)),4)))</f>
        <v/>
      </c>
      <c r="AV1473" s="183" t="str">
        <f t="shared" si="720"/>
        <v/>
      </c>
      <c r="AW1473" s="186" t="str">
        <f t="shared" si="721"/>
        <v/>
      </c>
      <c r="AX1473" s="184" t="str">
        <f t="shared" si="722"/>
        <v/>
      </c>
      <c r="AY1473" s="186" t="str">
        <f>IF(AX1473="","",IF(R1473="Refreshment Beverage",ROUND(SUM(AX1473*Rates!K$19),4),ROUND(SUM(AX1473*(Rates!J$8/100)),4)))</f>
        <v/>
      </c>
      <c r="AZ1473" s="183" t="str">
        <f t="shared" si="723"/>
        <v/>
      </c>
      <c r="BA1473" s="185" t="str">
        <f t="shared" si="724"/>
        <v/>
      </c>
      <c r="BD1473" s="171"/>
      <c r="BE1473" s="171"/>
      <c r="BF1473" s="171"/>
      <c r="BG1473" s="171"/>
    </row>
    <row r="1474" spans="1:59" ht="15" customHeight="1" x14ac:dyDescent="0.3">
      <c r="A1474" s="172"/>
      <c r="B1474" s="172"/>
      <c r="C1474" s="172"/>
      <c r="D1474" s="173"/>
      <c r="E1474" s="173"/>
      <c r="F1474" s="173"/>
      <c r="G1474" s="173"/>
      <c r="H1474" s="173"/>
      <c r="I1474" s="174"/>
      <c r="J1474" s="175"/>
      <c r="K1474" s="176" t="str">
        <f t="shared" si="696"/>
        <v/>
      </c>
      <c r="L1474" s="177" t="str">
        <f t="shared" si="697"/>
        <v/>
      </c>
      <c r="M1474" s="178" t="str">
        <f t="shared" si="698"/>
        <v/>
      </c>
      <c r="N1474" s="44" t="str" cm="1">
        <f t="array" ref="N1474">IFERROR(IF(_xlfn.SINGLE(A:A)="","",IF(R1474="Beer",SUM(LOOKUP(2,1/(Rates!$B$3:$B$5&lt;=W1474)/(Rates!$C$3:$C$5&gt;=W1474),Rates!$D$3:$D$5)*(X1474/100)*W1474),IF(R1474="Refreshment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44" t="str">
        <f t="shared" si="699"/>
        <v/>
      </c>
      <c r="P1474" s="13"/>
      <c r="Q1474" s="179" t="str">
        <f t="shared" si="700"/>
        <v/>
      </c>
      <c r="R1474" s="180" t="str">
        <f t="shared" si="701"/>
        <v/>
      </c>
      <c r="S1474" s="13" t="str">
        <f>IF(A1474="","",IF(R1474="Refreshment Beverage",VLOOKUP(VALUE(Q1474),Rates!G$15:L$19,2,0),VLOOKUP(VALUE(Q1474),Rates!G$4:L$8,2,0)))</f>
        <v/>
      </c>
      <c r="T1474" s="13" t="str">
        <f t="shared" si="702"/>
        <v/>
      </c>
      <c r="U1474" s="181" t="str">
        <f t="shared" si="703"/>
        <v/>
      </c>
      <c r="V1474" s="13" t="str">
        <f t="shared" si="704"/>
        <v/>
      </c>
      <c r="W1474" s="13" t="str">
        <f t="shared" si="705"/>
        <v/>
      </c>
      <c r="X1474" s="182" t="str">
        <f t="shared" si="706"/>
        <v/>
      </c>
      <c r="Y1474" s="183" t="str">
        <f>IF(A:A="","",IF(R1474="Refreshment Beverage",VLOOKUP(Q1474,Rates!G$15:L$19,6,0)*W1474,VLOOKUP(Q1474,Rates!G$4:L$12,6,0)*W1474))</f>
        <v/>
      </c>
      <c r="Z1474" s="183" t="str">
        <f t="shared" si="707"/>
        <v/>
      </c>
      <c r="AA1474" s="17">
        <f t="shared" si="695"/>
        <v>0</v>
      </c>
      <c r="AB1474" s="177" t="str" cm="1">
        <f t="array" ref="AB1474">IF(_xlfn.SINGLE(A:A)="","",IF(R1474="Refreshment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177" t="str" cm="1">
        <f t="array" ref="AC1474">IF(_xlfn.SINGLE(A:A)="","",IF(R1474="Refreshment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68">
        <f>IFERROR(IF(OR(Q1474=1,Q1474=2,Q1474=3,Q1474=4),VLOOKUP(Q1474,Rates!$A$31:$B$34,2,0)*W1474,IF(V1474=1,VLOOKUP(U1474,'REB BEV MIN MKUP'!B:E,4,0),IF(V1474&gt;1,VLOOKUP(VALUE(W1474),'REB BEV MIN MKUP'!O:Q,3,0),0))),0)</f>
        <v>0</v>
      </c>
      <c r="AE1474" s="177" t="str">
        <f t="shared" si="708"/>
        <v/>
      </c>
      <c r="AF1474" s="13" t="str">
        <f t="shared" si="709"/>
        <v/>
      </c>
      <c r="AG1474" s="177" t="str">
        <f t="shared" si="710"/>
        <v/>
      </c>
      <c r="AH1474" s="184" t="str">
        <f t="shared" si="711"/>
        <v/>
      </c>
      <c r="AI1474" s="184" t="str">
        <f>IF(AE:AE="","",IF(R1474="Refreshment Beverage",AK1474*(Rates!J$19/100),ROUND(SUM(AH1474*(Rates!$J$8/100)),4)))</f>
        <v/>
      </c>
      <c r="AJ1474" s="183" t="str">
        <f t="shared" si="712"/>
        <v/>
      </c>
      <c r="AK1474" s="185" t="str">
        <f t="shared" si="713"/>
        <v/>
      </c>
      <c r="AL1474" s="177" t="str">
        <f t="shared" si="714"/>
        <v/>
      </c>
      <c r="AM1474" s="13" t="str">
        <f>IF(AS1474="","",IF(R1474="Refreshment Beverage",ROUND(AS1474*Rates!K$19,4),ROUND(AO1474*(VLOOKUP(VALUE(Q1474),Rates!G$4:L$12,3,0)),4)))</f>
        <v/>
      </c>
      <c r="AN1474" s="183" t="str">
        <f>IF(AS1474="","",IF(R1474="Refreshment Beverage",AS1474*(Rates!J$19/100),MAX(AM1474,AB1474)))</f>
        <v/>
      </c>
      <c r="AO1474" s="186" t="str">
        <f t="shared" si="715"/>
        <v/>
      </c>
      <c r="AP1474" s="186" t="str">
        <f t="shared" si="716"/>
        <v/>
      </c>
      <c r="AQ1474" s="186" t="str">
        <f>IF(AS1474="","",IF(R1474="Refreshment Beverage",ROUND(SUM(VLOOKUP(Q:Q,Rates!G$15:L$19,3,0)*(AS1474-Y1474-Z1474-AA1474)),4),ROUND(SUM(Rates!$K$8*AS1474),4)))</f>
        <v/>
      </c>
      <c r="AR1474" s="184" t="str">
        <f t="shared" si="717"/>
        <v/>
      </c>
      <c r="AS1474" s="185" t="str">
        <f t="shared" si="718"/>
        <v/>
      </c>
      <c r="AT1474" s="177" t="str">
        <f t="shared" si="719"/>
        <v/>
      </c>
      <c r="AU1474" s="13" t="str">
        <f>IF(AX1474="","",IF(R1474="Refreshment Beverage",ROUND((BA1474-Y1474-Z1474-AA1474)*VLOOKUP(VALUE(Q1474),Rates!G$15:L$19,3,0),4),ROUND(AW1474*(VLOOKUP(VALUE(Q1474),Rates!G:L,3,0)),4)))</f>
        <v/>
      </c>
      <c r="AV1474" s="183" t="str">
        <f t="shared" si="720"/>
        <v/>
      </c>
      <c r="AW1474" s="186" t="str">
        <f t="shared" si="721"/>
        <v/>
      </c>
      <c r="AX1474" s="184" t="str">
        <f t="shared" si="722"/>
        <v/>
      </c>
      <c r="AY1474" s="186" t="str">
        <f>IF(AX1474="","",IF(R1474="Refreshment Beverage",ROUND(SUM(AX1474*Rates!K$19),4),ROUND(SUM(AX1474*(Rates!J$8/100)),4)))</f>
        <v/>
      </c>
      <c r="AZ1474" s="183" t="str">
        <f t="shared" si="723"/>
        <v/>
      </c>
      <c r="BA1474" s="185" t="str">
        <f t="shared" si="724"/>
        <v/>
      </c>
      <c r="BD1474" s="171"/>
      <c r="BE1474" s="171"/>
      <c r="BF1474" s="171"/>
      <c r="BG1474" s="171"/>
    </row>
    <row r="1475" spans="1:59" ht="15" customHeight="1" x14ac:dyDescent="0.3">
      <c r="A1475" s="172"/>
      <c r="B1475" s="172"/>
      <c r="C1475" s="172"/>
      <c r="D1475" s="173"/>
      <c r="E1475" s="173"/>
      <c r="F1475" s="173"/>
      <c r="G1475" s="173"/>
      <c r="H1475" s="173"/>
      <c r="I1475" s="174"/>
      <c r="J1475" s="175"/>
      <c r="K1475" s="176" t="str">
        <f t="shared" si="696"/>
        <v/>
      </c>
      <c r="L1475" s="177" t="str">
        <f t="shared" si="697"/>
        <v/>
      </c>
      <c r="M1475" s="178" t="str">
        <f t="shared" si="698"/>
        <v/>
      </c>
      <c r="N1475" s="44" t="str" cm="1">
        <f t="array" ref="N1475">IFERROR(IF(_xlfn.SINGLE(A:A)="","",IF(R1475="Beer",SUM(LOOKUP(2,1/(Rates!$B$3:$B$5&lt;=W1475)/(Rates!$C$3:$C$5&gt;=W1475),Rates!$D$3:$D$5)*(X1475/100)*W1475),IF(R1475="Refreshment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44" t="str">
        <f t="shared" si="699"/>
        <v/>
      </c>
      <c r="P1475" s="13"/>
      <c r="Q1475" s="179" t="str">
        <f t="shared" si="700"/>
        <v/>
      </c>
      <c r="R1475" s="180" t="str">
        <f t="shared" si="701"/>
        <v/>
      </c>
      <c r="S1475" s="13" t="str">
        <f>IF(A1475="","",IF(R1475="Refreshment Beverage",VLOOKUP(VALUE(Q1475),Rates!G$15:L$19,2,0),VLOOKUP(VALUE(Q1475),Rates!G$4:L$8,2,0)))</f>
        <v/>
      </c>
      <c r="T1475" s="13" t="str">
        <f t="shared" si="702"/>
        <v/>
      </c>
      <c r="U1475" s="181" t="str">
        <f t="shared" si="703"/>
        <v/>
      </c>
      <c r="V1475" s="13" t="str">
        <f t="shared" si="704"/>
        <v/>
      </c>
      <c r="W1475" s="13" t="str">
        <f t="shared" si="705"/>
        <v/>
      </c>
      <c r="X1475" s="182" t="str">
        <f t="shared" si="706"/>
        <v/>
      </c>
      <c r="Y1475" s="183" t="str">
        <f>IF(A:A="","",IF(R1475="Refreshment Beverage",VLOOKUP(Q1475,Rates!G$15:L$19,6,0)*W1475,VLOOKUP(Q1475,Rates!G$4:L$12,6,0)*W1475))</f>
        <v/>
      </c>
      <c r="Z1475" s="183" t="str">
        <f t="shared" si="707"/>
        <v/>
      </c>
      <c r="AA1475" s="17">
        <f t="shared" si="695"/>
        <v>0</v>
      </c>
      <c r="AB1475" s="177" t="str" cm="1">
        <f t="array" ref="AB1475">IF(_xlfn.SINGLE(A:A)="","",IF(R1475="Refreshment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177" t="str" cm="1">
        <f t="array" ref="AC1475">IF(_xlfn.SINGLE(A:A)="","",IF(R1475="Refreshment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68">
        <f>IFERROR(IF(OR(Q1475=1,Q1475=2,Q1475=3,Q1475=4),VLOOKUP(Q1475,Rates!$A$31:$B$34,2,0)*W1475,IF(V1475=1,VLOOKUP(U1475,'REB BEV MIN MKUP'!B:E,4,0),IF(V1475&gt;1,VLOOKUP(VALUE(W1475),'REB BEV MIN MKUP'!O:Q,3,0),0))),0)</f>
        <v>0</v>
      </c>
      <c r="AE1475" s="177" t="str">
        <f t="shared" si="708"/>
        <v/>
      </c>
      <c r="AF1475" s="13" t="str">
        <f t="shared" si="709"/>
        <v/>
      </c>
      <c r="AG1475" s="177" t="str">
        <f t="shared" si="710"/>
        <v/>
      </c>
      <c r="AH1475" s="184" t="str">
        <f t="shared" si="711"/>
        <v/>
      </c>
      <c r="AI1475" s="184" t="str">
        <f>IF(AE:AE="","",IF(R1475="Refreshment Beverage",AK1475*(Rates!J$19/100),ROUND(SUM(AH1475*(Rates!$J$8/100)),4)))</f>
        <v/>
      </c>
      <c r="AJ1475" s="183" t="str">
        <f t="shared" si="712"/>
        <v/>
      </c>
      <c r="AK1475" s="185" t="str">
        <f t="shared" si="713"/>
        <v/>
      </c>
      <c r="AL1475" s="177" t="str">
        <f t="shared" si="714"/>
        <v/>
      </c>
      <c r="AM1475" s="13" t="str">
        <f>IF(AS1475="","",IF(R1475="Refreshment Beverage",ROUND(AS1475*Rates!K$19,4),ROUND(AO1475*(VLOOKUP(VALUE(Q1475),Rates!G$4:L$12,3,0)),4)))</f>
        <v/>
      </c>
      <c r="AN1475" s="183" t="str">
        <f>IF(AS1475="","",IF(R1475="Refreshment Beverage",AS1475*(Rates!J$19/100),MAX(AM1475,AB1475)))</f>
        <v/>
      </c>
      <c r="AO1475" s="186" t="str">
        <f t="shared" si="715"/>
        <v/>
      </c>
      <c r="AP1475" s="186" t="str">
        <f t="shared" si="716"/>
        <v/>
      </c>
      <c r="AQ1475" s="186" t="str">
        <f>IF(AS1475="","",IF(R1475="Refreshment Beverage",ROUND(SUM(VLOOKUP(Q:Q,Rates!G$15:L$19,3,0)*(AS1475-Y1475-Z1475-AA1475)),4),ROUND(SUM(Rates!$K$8*AS1475),4)))</f>
        <v/>
      </c>
      <c r="AR1475" s="184" t="str">
        <f t="shared" si="717"/>
        <v/>
      </c>
      <c r="AS1475" s="185" t="str">
        <f t="shared" si="718"/>
        <v/>
      </c>
      <c r="AT1475" s="177" t="str">
        <f t="shared" si="719"/>
        <v/>
      </c>
      <c r="AU1475" s="13" t="str">
        <f>IF(AX1475="","",IF(R1475="Refreshment Beverage",ROUND((BA1475-Y1475-Z1475-AA1475)*VLOOKUP(VALUE(Q1475),Rates!G$15:L$19,3,0),4),ROUND(AW1475*(VLOOKUP(VALUE(Q1475),Rates!G:L,3,0)),4)))</f>
        <v/>
      </c>
      <c r="AV1475" s="183" t="str">
        <f t="shared" si="720"/>
        <v/>
      </c>
      <c r="AW1475" s="186" t="str">
        <f t="shared" si="721"/>
        <v/>
      </c>
      <c r="AX1475" s="184" t="str">
        <f t="shared" si="722"/>
        <v/>
      </c>
      <c r="AY1475" s="186" t="str">
        <f>IF(AX1475="","",IF(R1475="Refreshment Beverage",ROUND(SUM(AX1475*Rates!K$19),4),ROUND(SUM(AX1475*(Rates!J$8/100)),4)))</f>
        <v/>
      </c>
      <c r="AZ1475" s="183" t="str">
        <f t="shared" si="723"/>
        <v/>
      </c>
      <c r="BA1475" s="185" t="str">
        <f t="shared" si="724"/>
        <v/>
      </c>
      <c r="BD1475" s="171"/>
      <c r="BE1475" s="171"/>
      <c r="BF1475" s="171"/>
      <c r="BG1475" s="171"/>
    </row>
    <row r="1476" spans="1:59" ht="15" customHeight="1" x14ac:dyDescent="0.3">
      <c r="A1476" s="172"/>
      <c r="B1476" s="172"/>
      <c r="C1476" s="172"/>
      <c r="D1476" s="173"/>
      <c r="E1476" s="173"/>
      <c r="F1476" s="173"/>
      <c r="G1476" s="173"/>
      <c r="H1476" s="173"/>
      <c r="I1476" s="174"/>
      <c r="J1476" s="175"/>
      <c r="K1476" s="176" t="str">
        <f t="shared" si="696"/>
        <v/>
      </c>
      <c r="L1476" s="177" t="str">
        <f t="shared" si="697"/>
        <v/>
      </c>
      <c r="M1476" s="178" t="str">
        <f t="shared" si="698"/>
        <v/>
      </c>
      <c r="N1476" s="44" t="str" cm="1">
        <f t="array" ref="N1476">IFERROR(IF(_xlfn.SINGLE(A:A)="","",IF(R1476="Beer",SUM(LOOKUP(2,1/(Rates!$B$3:$B$5&lt;=W1476)/(Rates!$C$3:$C$5&gt;=W1476),Rates!$D$3:$D$5)*(X1476/100)*W1476),IF(R1476="Refreshment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44" t="str">
        <f t="shared" si="699"/>
        <v/>
      </c>
      <c r="P1476" s="13"/>
      <c r="Q1476" s="179" t="str">
        <f t="shared" si="700"/>
        <v/>
      </c>
      <c r="R1476" s="180" t="str">
        <f t="shared" si="701"/>
        <v/>
      </c>
      <c r="S1476" s="13" t="str">
        <f>IF(A1476="","",IF(R1476="Refreshment Beverage",VLOOKUP(VALUE(Q1476),Rates!G$15:L$19,2,0),VLOOKUP(VALUE(Q1476),Rates!G$4:L$8,2,0)))</f>
        <v/>
      </c>
      <c r="T1476" s="13" t="str">
        <f t="shared" si="702"/>
        <v/>
      </c>
      <c r="U1476" s="181" t="str">
        <f t="shared" si="703"/>
        <v/>
      </c>
      <c r="V1476" s="13" t="str">
        <f t="shared" si="704"/>
        <v/>
      </c>
      <c r="W1476" s="13" t="str">
        <f t="shared" si="705"/>
        <v/>
      </c>
      <c r="X1476" s="182" t="str">
        <f t="shared" si="706"/>
        <v/>
      </c>
      <c r="Y1476" s="183" t="str">
        <f>IF(A:A="","",IF(R1476="Refreshment Beverage",VLOOKUP(Q1476,Rates!G$15:L$19,6,0)*W1476,VLOOKUP(Q1476,Rates!G$4:L$12,6,0)*W1476))</f>
        <v/>
      </c>
      <c r="Z1476" s="183" t="str">
        <f t="shared" si="707"/>
        <v/>
      </c>
      <c r="AA1476" s="17">
        <f t="shared" si="695"/>
        <v>0</v>
      </c>
      <c r="AB1476" s="177" t="str" cm="1">
        <f t="array" ref="AB1476">IF(_xlfn.SINGLE(A:A)="","",IF(R1476="Refreshment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177" t="str" cm="1">
        <f t="array" ref="AC1476">IF(_xlfn.SINGLE(A:A)="","",IF(R1476="Refreshment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68">
        <f>IFERROR(IF(OR(Q1476=1,Q1476=2,Q1476=3,Q1476=4),VLOOKUP(Q1476,Rates!$A$31:$B$34,2,0)*W1476,IF(V1476=1,VLOOKUP(U1476,'REB BEV MIN MKUP'!B:E,4,0),IF(V1476&gt;1,VLOOKUP(VALUE(W1476),'REB BEV MIN MKUP'!O:Q,3,0),0))),0)</f>
        <v>0</v>
      </c>
      <c r="AE1476" s="177" t="str">
        <f t="shared" si="708"/>
        <v/>
      </c>
      <c r="AF1476" s="13" t="str">
        <f t="shared" si="709"/>
        <v/>
      </c>
      <c r="AG1476" s="177" t="str">
        <f t="shared" si="710"/>
        <v/>
      </c>
      <c r="AH1476" s="184" t="str">
        <f t="shared" si="711"/>
        <v/>
      </c>
      <c r="AI1476" s="184" t="str">
        <f>IF(AE:AE="","",IF(R1476="Refreshment Beverage",AK1476*(Rates!J$19/100),ROUND(SUM(AH1476*(Rates!$J$8/100)),4)))</f>
        <v/>
      </c>
      <c r="AJ1476" s="183" t="str">
        <f t="shared" si="712"/>
        <v/>
      </c>
      <c r="AK1476" s="185" t="str">
        <f t="shared" si="713"/>
        <v/>
      </c>
      <c r="AL1476" s="177" t="str">
        <f t="shared" si="714"/>
        <v/>
      </c>
      <c r="AM1476" s="13" t="str">
        <f>IF(AS1476="","",IF(R1476="Refreshment Beverage",ROUND(AS1476*Rates!K$19,4),ROUND(AO1476*(VLOOKUP(VALUE(Q1476),Rates!G$4:L$12,3,0)),4)))</f>
        <v/>
      </c>
      <c r="AN1476" s="183" t="str">
        <f>IF(AS1476="","",IF(R1476="Refreshment Beverage",AS1476*(Rates!J$19/100),MAX(AM1476,AB1476)))</f>
        <v/>
      </c>
      <c r="AO1476" s="186" t="str">
        <f t="shared" si="715"/>
        <v/>
      </c>
      <c r="AP1476" s="186" t="str">
        <f t="shared" si="716"/>
        <v/>
      </c>
      <c r="AQ1476" s="186" t="str">
        <f>IF(AS1476="","",IF(R1476="Refreshment Beverage",ROUND(SUM(VLOOKUP(Q:Q,Rates!G$15:L$19,3,0)*(AS1476-Y1476-Z1476-AA1476)),4),ROUND(SUM(Rates!$K$8*AS1476),4)))</f>
        <v/>
      </c>
      <c r="AR1476" s="184" t="str">
        <f t="shared" si="717"/>
        <v/>
      </c>
      <c r="AS1476" s="185" t="str">
        <f t="shared" si="718"/>
        <v/>
      </c>
      <c r="AT1476" s="177" t="str">
        <f t="shared" si="719"/>
        <v/>
      </c>
      <c r="AU1476" s="13" t="str">
        <f>IF(AX1476="","",IF(R1476="Refreshment Beverage",ROUND((BA1476-Y1476-Z1476-AA1476)*VLOOKUP(VALUE(Q1476),Rates!G$15:L$19,3,0),4),ROUND(AW1476*(VLOOKUP(VALUE(Q1476),Rates!G:L,3,0)),4)))</f>
        <v/>
      </c>
      <c r="AV1476" s="183" t="str">
        <f t="shared" si="720"/>
        <v/>
      </c>
      <c r="AW1476" s="186" t="str">
        <f t="shared" si="721"/>
        <v/>
      </c>
      <c r="AX1476" s="184" t="str">
        <f t="shared" si="722"/>
        <v/>
      </c>
      <c r="AY1476" s="186" t="str">
        <f>IF(AX1476="","",IF(R1476="Refreshment Beverage",ROUND(SUM(AX1476*Rates!K$19),4),ROUND(SUM(AX1476*(Rates!J$8/100)),4)))</f>
        <v/>
      </c>
      <c r="AZ1476" s="183" t="str">
        <f t="shared" si="723"/>
        <v/>
      </c>
      <c r="BA1476" s="185" t="str">
        <f t="shared" si="724"/>
        <v/>
      </c>
      <c r="BD1476" s="171"/>
      <c r="BE1476" s="171"/>
      <c r="BF1476" s="171"/>
      <c r="BG1476" s="171"/>
    </row>
    <row r="1477" spans="1:59" ht="15" customHeight="1" x14ac:dyDescent="0.3">
      <c r="A1477" s="172"/>
      <c r="B1477" s="172"/>
      <c r="C1477" s="172"/>
      <c r="D1477" s="173"/>
      <c r="E1477" s="173"/>
      <c r="F1477" s="173"/>
      <c r="G1477" s="173"/>
      <c r="H1477" s="173"/>
      <c r="I1477" s="174"/>
      <c r="J1477" s="175"/>
      <c r="K1477" s="176" t="str">
        <f t="shared" si="696"/>
        <v/>
      </c>
      <c r="L1477" s="177" t="str">
        <f t="shared" si="697"/>
        <v/>
      </c>
      <c r="M1477" s="178" t="str">
        <f t="shared" si="698"/>
        <v/>
      </c>
      <c r="N1477" s="44" t="str" cm="1">
        <f t="array" ref="N1477">IFERROR(IF(_xlfn.SINGLE(A:A)="","",IF(R1477="Beer",SUM(LOOKUP(2,1/(Rates!$B$3:$B$5&lt;=W1477)/(Rates!$C$3:$C$5&gt;=W1477),Rates!$D$3:$D$5)*(X1477/100)*W1477),IF(R1477="Refreshment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44" t="str">
        <f t="shared" si="699"/>
        <v/>
      </c>
      <c r="P1477" s="13"/>
      <c r="Q1477" s="179" t="str">
        <f t="shared" si="700"/>
        <v/>
      </c>
      <c r="R1477" s="180" t="str">
        <f t="shared" si="701"/>
        <v/>
      </c>
      <c r="S1477" s="13" t="str">
        <f>IF(A1477="","",IF(R1477="Refreshment Beverage",VLOOKUP(VALUE(Q1477),Rates!G$15:L$19,2,0),VLOOKUP(VALUE(Q1477),Rates!G$4:L$8,2,0)))</f>
        <v/>
      </c>
      <c r="T1477" s="13" t="str">
        <f t="shared" si="702"/>
        <v/>
      </c>
      <c r="U1477" s="181" t="str">
        <f t="shared" si="703"/>
        <v/>
      </c>
      <c r="V1477" s="13" t="str">
        <f t="shared" si="704"/>
        <v/>
      </c>
      <c r="W1477" s="13" t="str">
        <f t="shared" si="705"/>
        <v/>
      </c>
      <c r="X1477" s="182" t="str">
        <f t="shared" si="706"/>
        <v/>
      </c>
      <c r="Y1477" s="183" t="str">
        <f>IF(A:A="","",IF(R1477="Refreshment Beverage",VLOOKUP(Q1477,Rates!G$15:L$19,6,0)*W1477,VLOOKUP(Q1477,Rates!G$4:L$12,6,0)*W1477))</f>
        <v/>
      </c>
      <c r="Z1477" s="183" t="str">
        <f t="shared" si="707"/>
        <v/>
      </c>
      <c r="AA1477" s="17">
        <f t="shared" si="695"/>
        <v>0</v>
      </c>
      <c r="AB1477" s="177" t="str" cm="1">
        <f t="array" ref="AB1477">IF(_xlfn.SINGLE(A:A)="","",IF(R1477="Refreshment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177" t="str" cm="1">
        <f t="array" ref="AC1477">IF(_xlfn.SINGLE(A:A)="","",IF(R1477="Refreshment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68">
        <f>IFERROR(IF(OR(Q1477=1,Q1477=2,Q1477=3,Q1477=4),VLOOKUP(Q1477,Rates!$A$31:$B$34,2,0)*W1477,IF(V1477=1,VLOOKUP(U1477,'REB BEV MIN MKUP'!B:E,4,0),IF(V1477&gt;1,VLOOKUP(VALUE(W1477),'REB BEV MIN MKUP'!O:Q,3,0),0))),0)</f>
        <v>0</v>
      </c>
      <c r="AE1477" s="177" t="str">
        <f t="shared" si="708"/>
        <v/>
      </c>
      <c r="AF1477" s="13" t="str">
        <f t="shared" si="709"/>
        <v/>
      </c>
      <c r="AG1477" s="177" t="str">
        <f t="shared" si="710"/>
        <v/>
      </c>
      <c r="AH1477" s="184" t="str">
        <f t="shared" si="711"/>
        <v/>
      </c>
      <c r="AI1477" s="184" t="str">
        <f>IF(AE:AE="","",IF(R1477="Refreshment Beverage",AK1477*(Rates!J$19/100),ROUND(SUM(AH1477*(Rates!$J$8/100)),4)))</f>
        <v/>
      </c>
      <c r="AJ1477" s="183" t="str">
        <f t="shared" si="712"/>
        <v/>
      </c>
      <c r="AK1477" s="185" t="str">
        <f t="shared" si="713"/>
        <v/>
      </c>
      <c r="AL1477" s="177" t="str">
        <f t="shared" si="714"/>
        <v/>
      </c>
      <c r="AM1477" s="13" t="str">
        <f>IF(AS1477="","",IF(R1477="Refreshment Beverage",ROUND(AS1477*Rates!K$19,4),ROUND(AO1477*(VLOOKUP(VALUE(Q1477),Rates!G$4:L$12,3,0)),4)))</f>
        <v/>
      </c>
      <c r="AN1477" s="183" t="str">
        <f>IF(AS1477="","",IF(R1477="Refreshment Beverage",AS1477*(Rates!J$19/100),MAX(AM1477,AB1477)))</f>
        <v/>
      </c>
      <c r="AO1477" s="186" t="str">
        <f t="shared" si="715"/>
        <v/>
      </c>
      <c r="AP1477" s="186" t="str">
        <f t="shared" si="716"/>
        <v/>
      </c>
      <c r="AQ1477" s="186" t="str">
        <f>IF(AS1477="","",IF(R1477="Refreshment Beverage",ROUND(SUM(VLOOKUP(Q:Q,Rates!G$15:L$19,3,0)*(AS1477-Y1477-Z1477-AA1477)),4),ROUND(SUM(Rates!$K$8*AS1477),4)))</f>
        <v/>
      </c>
      <c r="AR1477" s="184" t="str">
        <f t="shared" si="717"/>
        <v/>
      </c>
      <c r="AS1477" s="185" t="str">
        <f t="shared" si="718"/>
        <v/>
      </c>
      <c r="AT1477" s="177" t="str">
        <f t="shared" si="719"/>
        <v/>
      </c>
      <c r="AU1477" s="13" t="str">
        <f>IF(AX1477="","",IF(R1477="Refreshment Beverage",ROUND((BA1477-Y1477-Z1477-AA1477)*VLOOKUP(VALUE(Q1477),Rates!G$15:L$19,3,0),4),ROUND(AW1477*(VLOOKUP(VALUE(Q1477),Rates!G:L,3,0)),4)))</f>
        <v/>
      </c>
      <c r="AV1477" s="183" t="str">
        <f t="shared" si="720"/>
        <v/>
      </c>
      <c r="AW1477" s="186" t="str">
        <f t="shared" si="721"/>
        <v/>
      </c>
      <c r="AX1477" s="184" t="str">
        <f t="shared" si="722"/>
        <v/>
      </c>
      <c r="AY1477" s="186" t="str">
        <f>IF(AX1477="","",IF(R1477="Refreshment Beverage",ROUND(SUM(AX1477*Rates!K$19),4),ROUND(SUM(AX1477*(Rates!J$8/100)),4)))</f>
        <v/>
      </c>
      <c r="AZ1477" s="183" t="str">
        <f t="shared" si="723"/>
        <v/>
      </c>
      <c r="BA1477" s="185" t="str">
        <f t="shared" si="724"/>
        <v/>
      </c>
      <c r="BD1477" s="171"/>
      <c r="BE1477" s="171"/>
      <c r="BF1477" s="171"/>
      <c r="BG1477" s="171"/>
    </row>
    <row r="1478" spans="1:59" ht="15" customHeight="1" x14ac:dyDescent="0.3">
      <c r="A1478" s="172"/>
      <c r="B1478" s="172"/>
      <c r="C1478" s="172"/>
      <c r="D1478" s="173"/>
      <c r="E1478" s="173"/>
      <c r="F1478" s="173"/>
      <c r="G1478" s="173"/>
      <c r="H1478" s="173"/>
      <c r="I1478" s="174"/>
      <c r="J1478" s="175"/>
      <c r="K1478" s="176" t="str">
        <f t="shared" si="696"/>
        <v/>
      </c>
      <c r="L1478" s="177" t="str">
        <f t="shared" si="697"/>
        <v/>
      </c>
      <c r="M1478" s="178" t="str">
        <f t="shared" si="698"/>
        <v/>
      </c>
      <c r="N1478" s="44" t="str" cm="1">
        <f t="array" ref="N1478">IFERROR(IF(_xlfn.SINGLE(A:A)="","",IF(R1478="Beer",SUM(LOOKUP(2,1/(Rates!$B$3:$B$5&lt;=W1478)/(Rates!$C$3:$C$5&gt;=W1478),Rates!$D$3:$D$5)*(X1478/100)*W1478),IF(R1478="Refreshment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44" t="str">
        <f t="shared" si="699"/>
        <v/>
      </c>
      <c r="P1478" s="13"/>
      <c r="Q1478" s="179" t="str">
        <f t="shared" si="700"/>
        <v/>
      </c>
      <c r="R1478" s="180" t="str">
        <f t="shared" si="701"/>
        <v/>
      </c>
      <c r="S1478" s="13" t="str">
        <f>IF(A1478="","",IF(R1478="Refreshment Beverage",VLOOKUP(VALUE(Q1478),Rates!G$15:L$19,2,0),VLOOKUP(VALUE(Q1478),Rates!G$4:L$8,2,0)))</f>
        <v/>
      </c>
      <c r="T1478" s="13" t="str">
        <f t="shared" si="702"/>
        <v/>
      </c>
      <c r="U1478" s="181" t="str">
        <f t="shared" si="703"/>
        <v/>
      </c>
      <c r="V1478" s="13" t="str">
        <f t="shared" si="704"/>
        <v/>
      </c>
      <c r="W1478" s="13" t="str">
        <f t="shared" si="705"/>
        <v/>
      </c>
      <c r="X1478" s="182" t="str">
        <f t="shared" si="706"/>
        <v/>
      </c>
      <c r="Y1478" s="183" t="str">
        <f>IF(A:A="","",IF(R1478="Refreshment Beverage",VLOOKUP(Q1478,Rates!G$15:L$19,6,0)*W1478,VLOOKUP(Q1478,Rates!G$4:L$12,6,0)*W1478))</f>
        <v/>
      </c>
      <c r="Z1478" s="183" t="str">
        <f t="shared" si="707"/>
        <v/>
      </c>
      <c r="AA1478" s="17">
        <f t="shared" si="695"/>
        <v>0</v>
      </c>
      <c r="AB1478" s="177" t="str" cm="1">
        <f t="array" ref="AB1478">IF(_xlfn.SINGLE(A:A)="","",IF(R1478="Refreshment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177" t="str" cm="1">
        <f t="array" ref="AC1478">IF(_xlfn.SINGLE(A:A)="","",IF(R1478="Refreshment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68">
        <f>IFERROR(IF(OR(Q1478=1,Q1478=2,Q1478=3,Q1478=4),VLOOKUP(Q1478,Rates!$A$31:$B$34,2,0)*W1478,IF(V1478=1,VLOOKUP(U1478,'REB BEV MIN MKUP'!B:E,4,0),IF(V1478&gt;1,VLOOKUP(VALUE(W1478),'REB BEV MIN MKUP'!O:Q,3,0),0))),0)</f>
        <v>0</v>
      </c>
      <c r="AE1478" s="177" t="str">
        <f t="shared" si="708"/>
        <v/>
      </c>
      <c r="AF1478" s="13" t="str">
        <f t="shared" si="709"/>
        <v/>
      </c>
      <c r="AG1478" s="177" t="str">
        <f t="shared" si="710"/>
        <v/>
      </c>
      <c r="AH1478" s="184" t="str">
        <f t="shared" si="711"/>
        <v/>
      </c>
      <c r="AI1478" s="184" t="str">
        <f>IF(AE:AE="","",IF(R1478="Refreshment Beverage",AK1478*(Rates!J$19/100),ROUND(SUM(AH1478*(Rates!$J$8/100)),4)))</f>
        <v/>
      </c>
      <c r="AJ1478" s="183" t="str">
        <f t="shared" si="712"/>
        <v/>
      </c>
      <c r="AK1478" s="185" t="str">
        <f t="shared" si="713"/>
        <v/>
      </c>
      <c r="AL1478" s="177" t="str">
        <f t="shared" si="714"/>
        <v/>
      </c>
      <c r="AM1478" s="13" t="str">
        <f>IF(AS1478="","",IF(R1478="Refreshment Beverage",ROUND(AS1478*Rates!K$19,4),ROUND(AO1478*(VLOOKUP(VALUE(Q1478),Rates!G$4:L$12,3,0)),4)))</f>
        <v/>
      </c>
      <c r="AN1478" s="183" t="str">
        <f>IF(AS1478="","",IF(R1478="Refreshment Beverage",AS1478*(Rates!J$19/100),MAX(AM1478,AB1478)))</f>
        <v/>
      </c>
      <c r="AO1478" s="186" t="str">
        <f t="shared" si="715"/>
        <v/>
      </c>
      <c r="AP1478" s="186" t="str">
        <f t="shared" si="716"/>
        <v/>
      </c>
      <c r="AQ1478" s="186" t="str">
        <f>IF(AS1478="","",IF(R1478="Refreshment Beverage",ROUND(SUM(VLOOKUP(Q:Q,Rates!G$15:L$19,3,0)*(AS1478-Y1478-Z1478-AA1478)),4),ROUND(SUM(Rates!$K$8*AS1478),4)))</f>
        <v/>
      </c>
      <c r="AR1478" s="184" t="str">
        <f t="shared" si="717"/>
        <v/>
      </c>
      <c r="AS1478" s="185" t="str">
        <f t="shared" si="718"/>
        <v/>
      </c>
      <c r="AT1478" s="177" t="str">
        <f t="shared" si="719"/>
        <v/>
      </c>
      <c r="AU1478" s="13" t="str">
        <f>IF(AX1478="","",IF(R1478="Refreshment Beverage",ROUND((BA1478-Y1478-Z1478-AA1478)*VLOOKUP(VALUE(Q1478),Rates!G$15:L$19,3,0),4),ROUND(AW1478*(VLOOKUP(VALUE(Q1478),Rates!G:L,3,0)),4)))</f>
        <v/>
      </c>
      <c r="AV1478" s="183" t="str">
        <f t="shared" si="720"/>
        <v/>
      </c>
      <c r="AW1478" s="186" t="str">
        <f t="shared" si="721"/>
        <v/>
      </c>
      <c r="AX1478" s="184" t="str">
        <f t="shared" si="722"/>
        <v/>
      </c>
      <c r="AY1478" s="186" t="str">
        <f>IF(AX1478="","",IF(R1478="Refreshment Beverage",ROUND(SUM(AX1478*Rates!K$19),4),ROUND(SUM(AX1478*(Rates!J$8/100)),4)))</f>
        <v/>
      </c>
      <c r="AZ1478" s="183" t="str">
        <f t="shared" si="723"/>
        <v/>
      </c>
      <c r="BA1478" s="185" t="str">
        <f t="shared" si="724"/>
        <v/>
      </c>
      <c r="BD1478" s="171"/>
      <c r="BE1478" s="171"/>
      <c r="BF1478" s="171"/>
      <c r="BG1478" s="171"/>
    </row>
    <row r="1479" spans="1:59" ht="15" customHeight="1" x14ac:dyDescent="0.3">
      <c r="A1479" s="172"/>
      <c r="B1479" s="172"/>
      <c r="C1479" s="172"/>
      <c r="D1479" s="173"/>
      <c r="E1479" s="173"/>
      <c r="F1479" s="173"/>
      <c r="G1479" s="173"/>
      <c r="H1479" s="173"/>
      <c r="I1479" s="174"/>
      <c r="J1479" s="175"/>
      <c r="K1479" s="176" t="str">
        <f t="shared" si="696"/>
        <v/>
      </c>
      <c r="L1479" s="177" t="str">
        <f t="shared" si="697"/>
        <v/>
      </c>
      <c r="M1479" s="178" t="str">
        <f t="shared" si="698"/>
        <v/>
      </c>
      <c r="N1479" s="44" t="str" cm="1">
        <f t="array" ref="N1479">IFERROR(IF(_xlfn.SINGLE(A:A)="","",IF(R1479="Beer",SUM(LOOKUP(2,1/(Rates!$B$3:$B$5&lt;=W1479)/(Rates!$C$3:$C$5&gt;=W1479),Rates!$D$3:$D$5)*(X1479/100)*W1479),IF(R1479="Refreshment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44" t="str">
        <f t="shared" si="699"/>
        <v/>
      </c>
      <c r="P1479" s="13"/>
      <c r="Q1479" s="179" t="str">
        <f t="shared" si="700"/>
        <v/>
      </c>
      <c r="R1479" s="180" t="str">
        <f t="shared" si="701"/>
        <v/>
      </c>
      <c r="S1479" s="13" t="str">
        <f>IF(A1479="","",IF(R1479="Refreshment Beverage",VLOOKUP(VALUE(Q1479),Rates!G$15:L$19,2,0),VLOOKUP(VALUE(Q1479),Rates!G$4:L$8,2,0)))</f>
        <v/>
      </c>
      <c r="T1479" s="13" t="str">
        <f t="shared" si="702"/>
        <v/>
      </c>
      <c r="U1479" s="181" t="str">
        <f t="shared" si="703"/>
        <v/>
      </c>
      <c r="V1479" s="13" t="str">
        <f t="shared" si="704"/>
        <v/>
      </c>
      <c r="W1479" s="13" t="str">
        <f t="shared" si="705"/>
        <v/>
      </c>
      <c r="X1479" s="182" t="str">
        <f t="shared" si="706"/>
        <v/>
      </c>
      <c r="Y1479" s="183" t="str">
        <f>IF(A:A="","",IF(R1479="Refreshment Beverage",VLOOKUP(Q1479,Rates!G$15:L$19,6,0)*W1479,VLOOKUP(Q1479,Rates!G$4:L$12,6,0)*W1479))</f>
        <v/>
      </c>
      <c r="Z1479" s="183" t="str">
        <f t="shared" si="707"/>
        <v/>
      </c>
      <c r="AA1479" s="17">
        <f t="shared" ref="AA1479:AA1542" si="725">IF(AND(U1479&gt;0.049,U1479&lt;0.401),SUM(0.0536*V1479),IF(AND(U1479&gt;0.4,U1479&lt;0.47),SUM(0.0643*V1479),IF(AND(U1479&gt;0.469,U1479&lt;0.66),SUM(0.075*V1479),IF(AND(U1479&gt;0.659,U1479&lt;0.75),SUM(0.1071*V1479),IF(AND(U1479&gt;0.749,U1479&lt;0.9),SUM(0.1178*V1479),IF(AND(U1479&gt;0.899,U1479&lt;1),SUM(0.1393*V1479),IF(U1479=1,SUM(0.1499*V1479),IF(U1479=1.14,SUM(0.1714*V1479),IF(U1479=1.75,SUM(0.2678*V1479),IF(U1479=2,SUM(0.2999*V1479),IF(U1479=3,SUM(0.4499*V1479),0)))))))))))</f>
        <v>0</v>
      </c>
      <c r="AB1479" s="177" t="str" cm="1">
        <f t="array" ref="AB1479">IF(_xlfn.SINGLE(A:A)="","",IF(R1479="Refreshment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177" t="str" cm="1">
        <f t="array" ref="AC1479">IF(_xlfn.SINGLE(A:A)="","",IF(R1479="Refreshment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68">
        <f>IFERROR(IF(OR(Q1479=1,Q1479=2,Q1479=3,Q1479=4),VLOOKUP(Q1479,Rates!$A$31:$B$34,2,0)*W1479,IF(V1479=1,VLOOKUP(U1479,'REB BEV MIN MKUP'!B:E,4,0),IF(V1479&gt;1,VLOOKUP(VALUE(W1479),'REB BEV MIN MKUP'!O:Q,3,0),0))),0)</f>
        <v>0</v>
      </c>
      <c r="AE1479" s="177" t="str">
        <f t="shared" si="708"/>
        <v/>
      </c>
      <c r="AF1479" s="13" t="str">
        <f t="shared" si="709"/>
        <v/>
      </c>
      <c r="AG1479" s="177" t="str">
        <f t="shared" si="710"/>
        <v/>
      </c>
      <c r="AH1479" s="184" t="str">
        <f t="shared" si="711"/>
        <v/>
      </c>
      <c r="AI1479" s="184" t="str">
        <f>IF(AE:AE="","",IF(R1479="Refreshment Beverage",AK1479*(Rates!J$19/100),ROUND(SUM(AH1479*(Rates!$J$8/100)),4)))</f>
        <v/>
      </c>
      <c r="AJ1479" s="183" t="str">
        <f t="shared" si="712"/>
        <v/>
      </c>
      <c r="AK1479" s="185" t="str">
        <f t="shared" si="713"/>
        <v/>
      </c>
      <c r="AL1479" s="177" t="str">
        <f t="shared" si="714"/>
        <v/>
      </c>
      <c r="AM1479" s="13" t="str">
        <f>IF(AS1479="","",IF(R1479="Refreshment Beverage",ROUND(AS1479*Rates!K$19,4),ROUND(AO1479*(VLOOKUP(VALUE(Q1479),Rates!G$4:L$12,3,0)),4)))</f>
        <v/>
      </c>
      <c r="AN1479" s="183" t="str">
        <f>IF(AS1479="","",IF(R1479="Refreshment Beverage",AS1479*(Rates!J$19/100),MAX(AM1479,AB1479)))</f>
        <v/>
      </c>
      <c r="AO1479" s="186" t="str">
        <f t="shared" si="715"/>
        <v/>
      </c>
      <c r="AP1479" s="186" t="str">
        <f t="shared" si="716"/>
        <v/>
      </c>
      <c r="AQ1479" s="186" t="str">
        <f>IF(AS1479="","",IF(R1479="Refreshment Beverage",ROUND(SUM(VLOOKUP(Q:Q,Rates!G$15:L$19,3,0)*(AS1479-Y1479-Z1479-AA1479)),4),ROUND(SUM(Rates!$K$8*AS1479),4)))</f>
        <v/>
      </c>
      <c r="AR1479" s="184" t="str">
        <f t="shared" si="717"/>
        <v/>
      </c>
      <c r="AS1479" s="185" t="str">
        <f t="shared" si="718"/>
        <v/>
      </c>
      <c r="AT1479" s="177" t="str">
        <f t="shared" si="719"/>
        <v/>
      </c>
      <c r="AU1479" s="13" t="str">
        <f>IF(AX1479="","",IF(R1479="Refreshment Beverage",ROUND((BA1479-Y1479-Z1479-AA1479)*VLOOKUP(VALUE(Q1479),Rates!G$15:L$19,3,0),4),ROUND(AW1479*(VLOOKUP(VALUE(Q1479),Rates!G:L,3,0)),4)))</f>
        <v/>
      </c>
      <c r="AV1479" s="183" t="str">
        <f t="shared" si="720"/>
        <v/>
      </c>
      <c r="AW1479" s="186" t="str">
        <f t="shared" si="721"/>
        <v/>
      </c>
      <c r="AX1479" s="184" t="str">
        <f t="shared" si="722"/>
        <v/>
      </c>
      <c r="AY1479" s="186" t="str">
        <f>IF(AX1479="","",IF(R1479="Refreshment Beverage",ROUND(SUM(AX1479*Rates!K$19),4),ROUND(SUM(AX1479*(Rates!J$8/100)),4)))</f>
        <v/>
      </c>
      <c r="AZ1479" s="183" t="str">
        <f t="shared" si="723"/>
        <v/>
      </c>
      <c r="BA1479" s="185" t="str">
        <f t="shared" si="724"/>
        <v/>
      </c>
      <c r="BD1479" s="171"/>
      <c r="BE1479" s="171"/>
      <c r="BF1479" s="171"/>
      <c r="BG1479" s="171"/>
    </row>
    <row r="1480" spans="1:59" ht="15" customHeight="1" x14ac:dyDescent="0.3">
      <c r="A1480" s="172"/>
      <c r="B1480" s="172"/>
      <c r="C1480" s="172"/>
      <c r="D1480" s="173"/>
      <c r="E1480" s="173"/>
      <c r="F1480" s="173"/>
      <c r="G1480" s="173"/>
      <c r="H1480" s="173"/>
      <c r="I1480" s="174"/>
      <c r="J1480" s="175"/>
      <c r="K1480" s="176" t="str">
        <f t="shared" ref="K1480:K1543" si="726">IFERROR(IF(A:A="","",IF(OR(C1480="",E1480="",F1480="",G1480="",H1480="",I1480="",J1480=""),"",ROUND(IF(J1480="Gross Price to Brewers",AE1480,IF(J1480="Retail Price",AL1480,IF(J1480="Licensee Retail",AT1480,""))),2))),"")</f>
        <v/>
      </c>
      <c r="L1480" s="177" t="str">
        <f t="shared" ref="L1480:L1543" si="727">M1480</f>
        <v/>
      </c>
      <c r="M1480" s="178" t="str">
        <f t="shared" ref="M1480:M1543" si="728">IFERROR(IF(A:A="","",IF(OR(C1480="",E1480="",F1480="",G1480="",H1480="",I1480="",J1480=""),"",ROUND(IF(J1480="Gross Price to Brewers",AK1480,IF(J1480="Retail Price",AS1480,IF(J1480="Licensee Retail",BA1480,""))),2))),"")</f>
        <v/>
      </c>
      <c r="N1480" s="44" t="str" cm="1">
        <f t="array" ref="N1480">IFERROR(IF(_xlfn.SINGLE(A:A)="","",IF(R1480="Beer",SUM(LOOKUP(2,1/(Rates!$B$3:$B$5&lt;=W1480)/(Rates!$C$3:$C$5&gt;=W1480),Rates!$D$3:$D$5)*(X1480/100)*W1480),IF(R1480="Refreshment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44" t="str">
        <f t="shared" ref="O1480:O1543" si="729">IF(B:B="","",IF(M1480&gt;N1480,"YES","NO"))</f>
        <v/>
      </c>
      <c r="P1480" s="13"/>
      <c r="Q1480" s="179" t="str">
        <f t="shared" ref="Q1480:Q1543" si="730">IF(A1480="","",IF(OR(D1480="",D1480=0),0,D1480))</f>
        <v/>
      </c>
      <c r="R1480" s="180" t="str">
        <f t="shared" ref="R1480:R1543" si="731">IF(C1480="","",IF(OR(C1480="Spirit-Based Cooler",C1480="Wine-Based Cooler",C1480="Cider",C1480="Other"),"Refreshment Beverage",""))</f>
        <v/>
      </c>
      <c r="S1480" s="13" t="str">
        <f>IF(A1480="","",IF(R1480="Refreshment Beverage",VLOOKUP(VALUE(Q1480),Rates!G$15:L$19,2,0),VLOOKUP(VALUE(Q1480),Rates!G$4:L$8,2,0)))</f>
        <v/>
      </c>
      <c r="T1480" s="13" t="str">
        <f t="shared" ref="T1480:T1543" si="732">IF(A1480="","",G1480)</f>
        <v/>
      </c>
      <c r="U1480" s="181" t="str">
        <f t="shared" ref="U1480:U1543" si="733">IF(A:A="","",SUM(W1480/V1480))</f>
        <v/>
      </c>
      <c r="V1480" s="13" t="str">
        <f t="shared" ref="V1480:V1543" si="734">IF(A1480="","",F1480)</f>
        <v/>
      </c>
      <c r="W1480" s="13" t="str">
        <f t="shared" ref="W1480:W1543" si="735">IF(A1480="","",E1480*F1480)</f>
        <v/>
      </c>
      <c r="X1480" s="182" t="str">
        <f t="shared" ref="X1480:X1543" si="736">IF(A1480="","",H1480)</f>
        <v/>
      </c>
      <c r="Y1480" s="183" t="str">
        <f>IF(A:A="","",IF(R1480="Refreshment Beverage",VLOOKUP(Q1480,Rates!G$15:L$19,6,0)*W1480,VLOOKUP(Q1480,Rates!G$4:L$12,6,0)*W1480))</f>
        <v/>
      </c>
      <c r="Z1480" s="183" t="str">
        <f t="shared" ref="Z1480:Z1543" si="737">IF(A:A="","",IF(R1480="Refreshment Beverage",0,IF(T1480="Keg",0,ROUND(0.34/12*V1480,2))))</f>
        <v/>
      </c>
      <c r="AA1480" s="17">
        <f t="shared" si="725"/>
        <v>0</v>
      </c>
      <c r="AB1480" s="177" t="str" cm="1">
        <f t="array" ref="AB1480">IF(_xlfn.SINGLE(A:A)="","",IF(R1480="Refreshment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177" t="str" cm="1">
        <f t="array" ref="AC1480">IF(_xlfn.SINGLE(A:A)="","",IF(R1480="Refreshment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68">
        <f>IFERROR(IF(OR(Q1480=1,Q1480=2,Q1480=3,Q1480=4),VLOOKUP(Q1480,Rates!$A$31:$B$34,2,0)*W1480,IF(V1480=1,VLOOKUP(U1480,'REB BEV MIN MKUP'!B:E,4,0),IF(V1480&gt;1,VLOOKUP(VALUE(W1480),'REB BEV MIN MKUP'!O:Q,3,0),0))),0)</f>
        <v>0</v>
      </c>
      <c r="AE1480" s="177" t="str">
        <f t="shared" ref="AE1480:AE1543" si="738">IF(J1480="Gross Price to Brewers",I1480,"")</f>
        <v/>
      </c>
      <c r="AF1480" s="13" t="str">
        <f t="shared" ref="AF1480:AF1543" si="739">IF(AE:AE="","",ROUND(SUM(AE1480*(S1480/100)),4))</f>
        <v/>
      </c>
      <c r="AG1480" s="177" t="str">
        <f t="shared" ref="AG1480:AG1543" si="740">IF(AE:AE="","",IF(R1480="Refreshment Beverage",MAX(AF1480,AD1480),MAX(AB1480,AF1480)))</f>
        <v/>
      </c>
      <c r="AH1480" s="184" t="str">
        <f t="shared" ref="AH1480:AH1543" si="741">IF(AE:AE="","",IF(R1480="Refreshment Beverage",AK1480-AJ1480,SUM(Y1480:AA1480)+AE1480+AG1480))</f>
        <v/>
      </c>
      <c r="AI1480" s="184" t="str">
        <f>IF(AE:AE="","",IF(R1480="Refreshment Beverage",AK1480*(Rates!J$19/100),ROUND(SUM(AH1480*(Rates!$J$8/100)),4)))</f>
        <v/>
      </c>
      <c r="AJ1480" s="183" t="str">
        <f t="shared" ref="AJ1480:AJ1543" si="742">IF(AE:AE="","",IF(R1480="Refreshment Beverage",AI1480,MAX(AC1480,AI1480)))</f>
        <v/>
      </c>
      <c r="AK1480" s="185" t="str">
        <f t="shared" ref="AK1480:AK1543" si="743">IF(AE:AE="","",IF(R1480="Refreshment Beverage",SUM(AE1480+Y1480+Z1480+AA1480+AG1480),SUM(AH1480+AJ1480)))</f>
        <v/>
      </c>
      <c r="AL1480" s="177" t="str">
        <f t="shared" ref="AL1480:AL1543" si="744">IF(AS1480="","",IF(R1480="Refreshment Beverage",ROUND(SUM(AS1480-AR1480-AA1480-Z1480-Y1480),2),ROUND(SUM(AS1480-AR1480-AN1480-Y1480-Z1480-AA1480),2)))</f>
        <v/>
      </c>
      <c r="AM1480" s="13" t="str">
        <f>IF(AS1480="","",IF(R1480="Refreshment Beverage",ROUND(AS1480*Rates!K$19,4),ROUND(AO1480*(VLOOKUP(VALUE(Q1480),Rates!G$4:L$12,3,0)),4)))</f>
        <v/>
      </c>
      <c r="AN1480" s="183" t="str">
        <f>IF(AS1480="","",IF(R1480="Refreshment Beverage",AS1480*(Rates!J$19/100),MAX(AM1480,AB1480)))</f>
        <v/>
      </c>
      <c r="AO1480" s="186" t="str">
        <f t="shared" ref="AO1480:AO1543" si="745">IF(AS1480="","",ROUND(SUM(AS1480-AR1480-Y1480-Z1480-AA1480),4))</f>
        <v/>
      </c>
      <c r="AP1480" s="186" t="str">
        <f t="shared" ref="AP1480:AP1543" si="746">IF(AS1480="","",IF(R1480="Refreshment Beverage",ROUND(AS1480-AN1480,2),ROUND(SUM(AS1480-AR1480),2)))</f>
        <v/>
      </c>
      <c r="AQ1480" s="186" t="str">
        <f>IF(AS1480="","",IF(R1480="Refreshment Beverage",ROUND(SUM(VLOOKUP(Q:Q,Rates!G$15:L$19,3,0)*(AS1480-Y1480-Z1480-AA1480)),4),ROUND(SUM(Rates!$K$8*AS1480),4)))</f>
        <v/>
      </c>
      <c r="AR1480" s="184" t="str">
        <f t="shared" ref="AR1480:AR1543" si="747">IF(AS1480="","",IF(R1480="Refreshment Beverage",MAX(AD1480,AQ1480),MAX(AQ1480,AC1480)))</f>
        <v/>
      </c>
      <c r="AS1480" s="185" t="str">
        <f t="shared" ref="AS1480:AS1543" si="748">IF(J1480="Retail Price",SUM(I1480+0.004),"")</f>
        <v/>
      </c>
      <c r="AT1480" s="177" t="str">
        <f t="shared" ref="AT1480:AT1543" si="749">IF(AX1480="","",IF(R1480="Refreshment Beverage",SUM(BA1480-AV1480-Y1480-Z1480-AA1480),SUM(AX1480-AV1480-Y1480-Z1480-AA1480)))</f>
        <v/>
      </c>
      <c r="AU1480" s="13" t="str">
        <f>IF(AX1480="","",IF(R1480="Refreshment Beverage",ROUND((BA1480-Y1480-Z1480-AA1480)*VLOOKUP(VALUE(Q1480),Rates!G$15:L$19,3,0),4),ROUND(AW1480*(VLOOKUP(VALUE(Q1480),Rates!G:L,3,0)),4)))</f>
        <v/>
      </c>
      <c r="AV1480" s="183" t="str">
        <f t="shared" ref="AV1480:AV1543" si="750">IF(AX1480="","",IF(R1480="Refreshment Beverage",MAX(AU1480,AD1480),MAX(AB1480,AU1480)))</f>
        <v/>
      </c>
      <c r="AW1480" s="186" t="str">
        <f t="shared" ref="AW1480:AW1543" si="751">IF(AX1480="","",IF(R1480="Refreshment Beverage",SUM(BA1480-AV1480-Y1480-Z1480-AA1480),ROUND(SUM(BA1480-AZ1480-Y1480-Z1480-AA1480),4)))</f>
        <v/>
      </c>
      <c r="AX1480" s="184" t="str">
        <f t="shared" ref="AX1480:AX1543" si="752">IF(J1480="Licensee Retail",I1480,"")</f>
        <v/>
      </c>
      <c r="AY1480" s="186" t="str">
        <f>IF(AX1480="","",IF(R1480="Refreshment Beverage",ROUND(SUM(AX1480*Rates!K$19),4),ROUND(SUM(AX1480*(Rates!J$8/100)),4)))</f>
        <v/>
      </c>
      <c r="AZ1480" s="183" t="str">
        <f t="shared" ref="AZ1480:AZ1543" si="753">IF(AX1480="","",MAX($AC1480,AY1480))</f>
        <v/>
      </c>
      <c r="BA1480" s="185" t="str">
        <f t="shared" ref="BA1480:BA1543" si="754">IF(AX1480="","",SUM(AX1480+AZ1480))</f>
        <v/>
      </c>
      <c r="BD1480" s="171"/>
      <c r="BE1480" s="171"/>
      <c r="BF1480" s="171"/>
      <c r="BG1480" s="171"/>
    </row>
    <row r="1481" spans="1:59" ht="15" customHeight="1" x14ac:dyDescent="0.3">
      <c r="A1481" s="172"/>
      <c r="B1481" s="172"/>
      <c r="C1481" s="172"/>
      <c r="D1481" s="173"/>
      <c r="E1481" s="173"/>
      <c r="F1481" s="173"/>
      <c r="G1481" s="173"/>
      <c r="H1481" s="173"/>
      <c r="I1481" s="174"/>
      <c r="J1481" s="175"/>
      <c r="K1481" s="176" t="str">
        <f t="shared" si="726"/>
        <v/>
      </c>
      <c r="L1481" s="177" t="str">
        <f t="shared" si="727"/>
        <v/>
      </c>
      <c r="M1481" s="178" t="str">
        <f t="shared" si="728"/>
        <v/>
      </c>
      <c r="N1481" s="44" t="str" cm="1">
        <f t="array" ref="N1481">IFERROR(IF(_xlfn.SINGLE(A:A)="","",IF(R1481="Beer",SUM(LOOKUP(2,1/(Rates!$B$3:$B$5&lt;=W1481)/(Rates!$C$3:$C$5&gt;=W1481),Rates!$D$3:$D$5)*(X1481/100)*W1481),IF(R1481="Refreshment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44" t="str">
        <f t="shared" si="729"/>
        <v/>
      </c>
      <c r="P1481" s="13"/>
      <c r="Q1481" s="179" t="str">
        <f t="shared" si="730"/>
        <v/>
      </c>
      <c r="R1481" s="180" t="str">
        <f t="shared" si="731"/>
        <v/>
      </c>
      <c r="S1481" s="13" t="str">
        <f>IF(A1481="","",IF(R1481="Refreshment Beverage",VLOOKUP(VALUE(Q1481),Rates!G$15:L$19,2,0),VLOOKUP(VALUE(Q1481),Rates!G$4:L$8,2,0)))</f>
        <v/>
      </c>
      <c r="T1481" s="13" t="str">
        <f t="shared" si="732"/>
        <v/>
      </c>
      <c r="U1481" s="181" t="str">
        <f t="shared" si="733"/>
        <v/>
      </c>
      <c r="V1481" s="13" t="str">
        <f t="shared" si="734"/>
        <v/>
      </c>
      <c r="W1481" s="13" t="str">
        <f t="shared" si="735"/>
        <v/>
      </c>
      <c r="X1481" s="182" t="str">
        <f t="shared" si="736"/>
        <v/>
      </c>
      <c r="Y1481" s="183" t="str">
        <f>IF(A:A="","",IF(R1481="Refreshment Beverage",VLOOKUP(Q1481,Rates!G$15:L$19,6,0)*W1481,VLOOKUP(Q1481,Rates!G$4:L$12,6,0)*W1481))</f>
        <v/>
      </c>
      <c r="Z1481" s="183" t="str">
        <f t="shared" si="737"/>
        <v/>
      </c>
      <c r="AA1481" s="17">
        <f t="shared" si="725"/>
        <v>0</v>
      </c>
      <c r="AB1481" s="177" t="str" cm="1">
        <f t="array" ref="AB1481">IF(_xlfn.SINGLE(A:A)="","",IF(R1481="Refreshment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177" t="str" cm="1">
        <f t="array" ref="AC1481">IF(_xlfn.SINGLE(A:A)="","",IF(R1481="Refreshment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68">
        <f>IFERROR(IF(OR(Q1481=1,Q1481=2,Q1481=3,Q1481=4),VLOOKUP(Q1481,Rates!$A$31:$B$34,2,0)*W1481,IF(V1481=1,VLOOKUP(U1481,'REB BEV MIN MKUP'!B:E,4,0),IF(V1481&gt;1,VLOOKUP(VALUE(W1481),'REB BEV MIN MKUP'!O:Q,3,0),0))),0)</f>
        <v>0</v>
      </c>
      <c r="AE1481" s="177" t="str">
        <f t="shared" si="738"/>
        <v/>
      </c>
      <c r="AF1481" s="13" t="str">
        <f t="shared" si="739"/>
        <v/>
      </c>
      <c r="AG1481" s="177" t="str">
        <f t="shared" si="740"/>
        <v/>
      </c>
      <c r="AH1481" s="184" t="str">
        <f t="shared" si="741"/>
        <v/>
      </c>
      <c r="AI1481" s="184" t="str">
        <f>IF(AE:AE="","",IF(R1481="Refreshment Beverage",AK1481*(Rates!J$19/100),ROUND(SUM(AH1481*(Rates!$J$8/100)),4)))</f>
        <v/>
      </c>
      <c r="AJ1481" s="183" t="str">
        <f t="shared" si="742"/>
        <v/>
      </c>
      <c r="AK1481" s="185" t="str">
        <f t="shared" si="743"/>
        <v/>
      </c>
      <c r="AL1481" s="177" t="str">
        <f t="shared" si="744"/>
        <v/>
      </c>
      <c r="AM1481" s="13" t="str">
        <f>IF(AS1481="","",IF(R1481="Refreshment Beverage",ROUND(AS1481*Rates!K$19,4),ROUND(AO1481*(VLOOKUP(VALUE(Q1481),Rates!G$4:L$12,3,0)),4)))</f>
        <v/>
      </c>
      <c r="AN1481" s="183" t="str">
        <f>IF(AS1481="","",IF(R1481="Refreshment Beverage",AS1481*(Rates!J$19/100),MAX(AM1481,AB1481)))</f>
        <v/>
      </c>
      <c r="AO1481" s="186" t="str">
        <f t="shared" si="745"/>
        <v/>
      </c>
      <c r="AP1481" s="186" t="str">
        <f t="shared" si="746"/>
        <v/>
      </c>
      <c r="AQ1481" s="186" t="str">
        <f>IF(AS1481="","",IF(R1481="Refreshment Beverage",ROUND(SUM(VLOOKUP(Q:Q,Rates!G$15:L$19,3,0)*(AS1481-Y1481-Z1481-AA1481)),4),ROUND(SUM(Rates!$K$8*AS1481),4)))</f>
        <v/>
      </c>
      <c r="AR1481" s="184" t="str">
        <f t="shared" si="747"/>
        <v/>
      </c>
      <c r="AS1481" s="185" t="str">
        <f t="shared" si="748"/>
        <v/>
      </c>
      <c r="AT1481" s="177" t="str">
        <f t="shared" si="749"/>
        <v/>
      </c>
      <c r="AU1481" s="13" t="str">
        <f>IF(AX1481="","",IF(R1481="Refreshment Beverage",ROUND((BA1481-Y1481-Z1481-AA1481)*VLOOKUP(VALUE(Q1481),Rates!G$15:L$19,3,0),4),ROUND(AW1481*(VLOOKUP(VALUE(Q1481),Rates!G:L,3,0)),4)))</f>
        <v/>
      </c>
      <c r="AV1481" s="183" t="str">
        <f t="shared" si="750"/>
        <v/>
      </c>
      <c r="AW1481" s="186" t="str">
        <f t="shared" si="751"/>
        <v/>
      </c>
      <c r="AX1481" s="184" t="str">
        <f t="shared" si="752"/>
        <v/>
      </c>
      <c r="AY1481" s="186" t="str">
        <f>IF(AX1481="","",IF(R1481="Refreshment Beverage",ROUND(SUM(AX1481*Rates!K$19),4),ROUND(SUM(AX1481*(Rates!J$8/100)),4)))</f>
        <v/>
      </c>
      <c r="AZ1481" s="183" t="str">
        <f t="shared" si="753"/>
        <v/>
      </c>
      <c r="BA1481" s="185" t="str">
        <f t="shared" si="754"/>
        <v/>
      </c>
      <c r="BD1481" s="171"/>
      <c r="BE1481" s="171"/>
      <c r="BF1481" s="171"/>
      <c r="BG1481" s="171"/>
    </row>
    <row r="1482" spans="1:59" ht="15" customHeight="1" x14ac:dyDescent="0.3">
      <c r="A1482" s="172"/>
      <c r="B1482" s="172"/>
      <c r="C1482" s="172"/>
      <c r="D1482" s="173"/>
      <c r="E1482" s="173"/>
      <c r="F1482" s="173"/>
      <c r="G1482" s="173"/>
      <c r="H1482" s="173"/>
      <c r="I1482" s="174"/>
      <c r="J1482" s="175"/>
      <c r="K1482" s="176" t="str">
        <f t="shared" si="726"/>
        <v/>
      </c>
      <c r="L1482" s="177" t="str">
        <f t="shared" si="727"/>
        <v/>
      </c>
      <c r="M1482" s="178" t="str">
        <f t="shared" si="728"/>
        <v/>
      </c>
      <c r="N1482" s="44" t="str" cm="1">
        <f t="array" ref="N1482">IFERROR(IF(_xlfn.SINGLE(A:A)="","",IF(R1482="Beer",SUM(LOOKUP(2,1/(Rates!$B$3:$B$5&lt;=W1482)/(Rates!$C$3:$C$5&gt;=W1482),Rates!$D$3:$D$5)*(X1482/100)*W1482),IF(R1482="Refreshment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44" t="str">
        <f t="shared" si="729"/>
        <v/>
      </c>
      <c r="P1482" s="13"/>
      <c r="Q1482" s="179" t="str">
        <f t="shared" si="730"/>
        <v/>
      </c>
      <c r="R1482" s="180" t="str">
        <f t="shared" si="731"/>
        <v/>
      </c>
      <c r="S1482" s="13" t="str">
        <f>IF(A1482="","",IF(R1482="Refreshment Beverage",VLOOKUP(VALUE(Q1482),Rates!G$15:L$19,2,0),VLOOKUP(VALUE(Q1482),Rates!G$4:L$8,2,0)))</f>
        <v/>
      </c>
      <c r="T1482" s="13" t="str">
        <f t="shared" si="732"/>
        <v/>
      </c>
      <c r="U1482" s="181" t="str">
        <f t="shared" si="733"/>
        <v/>
      </c>
      <c r="V1482" s="13" t="str">
        <f t="shared" si="734"/>
        <v/>
      </c>
      <c r="W1482" s="13" t="str">
        <f t="shared" si="735"/>
        <v/>
      </c>
      <c r="X1482" s="182" t="str">
        <f t="shared" si="736"/>
        <v/>
      </c>
      <c r="Y1482" s="183" t="str">
        <f>IF(A:A="","",IF(R1482="Refreshment Beverage",VLOOKUP(Q1482,Rates!G$15:L$19,6,0)*W1482,VLOOKUP(Q1482,Rates!G$4:L$12,6,0)*W1482))</f>
        <v/>
      </c>
      <c r="Z1482" s="183" t="str">
        <f t="shared" si="737"/>
        <v/>
      </c>
      <c r="AA1482" s="17">
        <f t="shared" si="725"/>
        <v>0</v>
      </c>
      <c r="AB1482" s="177" t="str" cm="1">
        <f t="array" ref="AB1482">IF(_xlfn.SINGLE(A:A)="","",IF(R1482="Refreshment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177" t="str" cm="1">
        <f t="array" ref="AC1482">IF(_xlfn.SINGLE(A:A)="","",IF(R1482="Refreshment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68">
        <f>IFERROR(IF(OR(Q1482=1,Q1482=2,Q1482=3,Q1482=4),VLOOKUP(Q1482,Rates!$A$31:$B$34,2,0)*W1482,IF(V1482=1,VLOOKUP(U1482,'REB BEV MIN MKUP'!B:E,4,0),IF(V1482&gt;1,VLOOKUP(VALUE(W1482),'REB BEV MIN MKUP'!O:Q,3,0),0))),0)</f>
        <v>0</v>
      </c>
      <c r="AE1482" s="177" t="str">
        <f t="shared" si="738"/>
        <v/>
      </c>
      <c r="AF1482" s="13" t="str">
        <f t="shared" si="739"/>
        <v/>
      </c>
      <c r="AG1482" s="177" t="str">
        <f t="shared" si="740"/>
        <v/>
      </c>
      <c r="AH1482" s="184" t="str">
        <f t="shared" si="741"/>
        <v/>
      </c>
      <c r="AI1482" s="184" t="str">
        <f>IF(AE:AE="","",IF(R1482="Refreshment Beverage",AK1482*(Rates!J$19/100),ROUND(SUM(AH1482*(Rates!$J$8/100)),4)))</f>
        <v/>
      </c>
      <c r="AJ1482" s="183" t="str">
        <f t="shared" si="742"/>
        <v/>
      </c>
      <c r="AK1482" s="185" t="str">
        <f t="shared" si="743"/>
        <v/>
      </c>
      <c r="AL1482" s="177" t="str">
        <f t="shared" si="744"/>
        <v/>
      </c>
      <c r="AM1482" s="13" t="str">
        <f>IF(AS1482="","",IF(R1482="Refreshment Beverage",ROUND(AS1482*Rates!K$19,4),ROUND(AO1482*(VLOOKUP(VALUE(Q1482),Rates!G$4:L$12,3,0)),4)))</f>
        <v/>
      </c>
      <c r="AN1482" s="183" t="str">
        <f>IF(AS1482="","",IF(R1482="Refreshment Beverage",AS1482*(Rates!J$19/100),MAX(AM1482,AB1482)))</f>
        <v/>
      </c>
      <c r="AO1482" s="186" t="str">
        <f t="shared" si="745"/>
        <v/>
      </c>
      <c r="AP1482" s="186" t="str">
        <f t="shared" si="746"/>
        <v/>
      </c>
      <c r="AQ1482" s="186" t="str">
        <f>IF(AS1482="","",IF(R1482="Refreshment Beverage",ROUND(SUM(VLOOKUP(Q:Q,Rates!G$15:L$19,3,0)*(AS1482-Y1482-Z1482-AA1482)),4),ROUND(SUM(Rates!$K$8*AS1482),4)))</f>
        <v/>
      </c>
      <c r="AR1482" s="184" t="str">
        <f t="shared" si="747"/>
        <v/>
      </c>
      <c r="AS1482" s="185" t="str">
        <f t="shared" si="748"/>
        <v/>
      </c>
      <c r="AT1482" s="177" t="str">
        <f t="shared" si="749"/>
        <v/>
      </c>
      <c r="AU1482" s="13" t="str">
        <f>IF(AX1482="","",IF(R1482="Refreshment Beverage",ROUND((BA1482-Y1482-Z1482-AA1482)*VLOOKUP(VALUE(Q1482),Rates!G$15:L$19,3,0),4),ROUND(AW1482*(VLOOKUP(VALUE(Q1482),Rates!G:L,3,0)),4)))</f>
        <v/>
      </c>
      <c r="AV1482" s="183" t="str">
        <f t="shared" si="750"/>
        <v/>
      </c>
      <c r="AW1482" s="186" t="str">
        <f t="shared" si="751"/>
        <v/>
      </c>
      <c r="AX1482" s="184" t="str">
        <f t="shared" si="752"/>
        <v/>
      </c>
      <c r="AY1482" s="186" t="str">
        <f>IF(AX1482="","",IF(R1482="Refreshment Beverage",ROUND(SUM(AX1482*Rates!K$19),4),ROUND(SUM(AX1482*(Rates!J$8/100)),4)))</f>
        <v/>
      </c>
      <c r="AZ1482" s="183" t="str">
        <f t="shared" si="753"/>
        <v/>
      </c>
      <c r="BA1482" s="185" t="str">
        <f t="shared" si="754"/>
        <v/>
      </c>
      <c r="BD1482" s="171"/>
      <c r="BE1482" s="171"/>
      <c r="BF1482" s="171"/>
      <c r="BG1482" s="171"/>
    </row>
    <row r="1483" spans="1:59" ht="15" customHeight="1" x14ac:dyDescent="0.3">
      <c r="A1483" s="172"/>
      <c r="B1483" s="172"/>
      <c r="C1483" s="172"/>
      <c r="D1483" s="173"/>
      <c r="E1483" s="173"/>
      <c r="F1483" s="173"/>
      <c r="G1483" s="173"/>
      <c r="H1483" s="173"/>
      <c r="I1483" s="174"/>
      <c r="J1483" s="175"/>
      <c r="K1483" s="176" t="str">
        <f t="shared" si="726"/>
        <v/>
      </c>
      <c r="L1483" s="177" t="str">
        <f t="shared" si="727"/>
        <v/>
      </c>
      <c r="M1483" s="178" t="str">
        <f t="shared" si="728"/>
        <v/>
      </c>
      <c r="N1483" s="44" t="str" cm="1">
        <f t="array" ref="N1483">IFERROR(IF(_xlfn.SINGLE(A:A)="","",IF(R1483="Beer",SUM(LOOKUP(2,1/(Rates!$B$3:$B$5&lt;=W1483)/(Rates!$C$3:$C$5&gt;=W1483),Rates!$D$3:$D$5)*(X1483/100)*W1483),IF(R1483="Refreshment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44" t="str">
        <f t="shared" si="729"/>
        <v/>
      </c>
      <c r="P1483" s="13"/>
      <c r="Q1483" s="179" t="str">
        <f t="shared" si="730"/>
        <v/>
      </c>
      <c r="R1483" s="180" t="str">
        <f t="shared" si="731"/>
        <v/>
      </c>
      <c r="S1483" s="13" t="str">
        <f>IF(A1483="","",IF(R1483="Refreshment Beverage",VLOOKUP(VALUE(Q1483),Rates!G$15:L$19,2,0),VLOOKUP(VALUE(Q1483),Rates!G$4:L$8,2,0)))</f>
        <v/>
      </c>
      <c r="T1483" s="13" t="str">
        <f t="shared" si="732"/>
        <v/>
      </c>
      <c r="U1483" s="181" t="str">
        <f t="shared" si="733"/>
        <v/>
      </c>
      <c r="V1483" s="13" t="str">
        <f t="shared" si="734"/>
        <v/>
      </c>
      <c r="W1483" s="13" t="str">
        <f t="shared" si="735"/>
        <v/>
      </c>
      <c r="X1483" s="182" t="str">
        <f t="shared" si="736"/>
        <v/>
      </c>
      <c r="Y1483" s="183" t="str">
        <f>IF(A:A="","",IF(R1483="Refreshment Beverage",VLOOKUP(Q1483,Rates!G$15:L$19,6,0)*W1483,VLOOKUP(Q1483,Rates!G$4:L$12,6,0)*W1483))</f>
        <v/>
      </c>
      <c r="Z1483" s="183" t="str">
        <f t="shared" si="737"/>
        <v/>
      </c>
      <c r="AA1483" s="17">
        <f t="shared" si="725"/>
        <v>0</v>
      </c>
      <c r="AB1483" s="177" t="str" cm="1">
        <f t="array" ref="AB1483">IF(_xlfn.SINGLE(A:A)="","",IF(R1483="Refreshment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177" t="str" cm="1">
        <f t="array" ref="AC1483">IF(_xlfn.SINGLE(A:A)="","",IF(R1483="Refreshment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68">
        <f>IFERROR(IF(OR(Q1483=1,Q1483=2,Q1483=3,Q1483=4),VLOOKUP(Q1483,Rates!$A$31:$B$34,2,0)*W1483,IF(V1483=1,VLOOKUP(U1483,'REB BEV MIN MKUP'!B:E,4,0),IF(V1483&gt;1,VLOOKUP(VALUE(W1483),'REB BEV MIN MKUP'!O:Q,3,0),0))),0)</f>
        <v>0</v>
      </c>
      <c r="AE1483" s="177" t="str">
        <f t="shared" si="738"/>
        <v/>
      </c>
      <c r="AF1483" s="13" t="str">
        <f t="shared" si="739"/>
        <v/>
      </c>
      <c r="AG1483" s="177" t="str">
        <f t="shared" si="740"/>
        <v/>
      </c>
      <c r="AH1483" s="184" t="str">
        <f t="shared" si="741"/>
        <v/>
      </c>
      <c r="AI1483" s="184" t="str">
        <f>IF(AE:AE="","",IF(R1483="Refreshment Beverage",AK1483*(Rates!J$19/100),ROUND(SUM(AH1483*(Rates!$J$8/100)),4)))</f>
        <v/>
      </c>
      <c r="AJ1483" s="183" t="str">
        <f t="shared" si="742"/>
        <v/>
      </c>
      <c r="AK1483" s="185" t="str">
        <f t="shared" si="743"/>
        <v/>
      </c>
      <c r="AL1483" s="177" t="str">
        <f t="shared" si="744"/>
        <v/>
      </c>
      <c r="AM1483" s="13" t="str">
        <f>IF(AS1483="","",IF(R1483="Refreshment Beverage",ROUND(AS1483*Rates!K$19,4),ROUND(AO1483*(VLOOKUP(VALUE(Q1483),Rates!G$4:L$12,3,0)),4)))</f>
        <v/>
      </c>
      <c r="AN1483" s="183" t="str">
        <f>IF(AS1483="","",IF(R1483="Refreshment Beverage",AS1483*(Rates!J$19/100),MAX(AM1483,AB1483)))</f>
        <v/>
      </c>
      <c r="AO1483" s="186" t="str">
        <f t="shared" si="745"/>
        <v/>
      </c>
      <c r="AP1483" s="186" t="str">
        <f t="shared" si="746"/>
        <v/>
      </c>
      <c r="AQ1483" s="186" t="str">
        <f>IF(AS1483="","",IF(R1483="Refreshment Beverage",ROUND(SUM(VLOOKUP(Q:Q,Rates!G$15:L$19,3,0)*(AS1483-Y1483-Z1483-AA1483)),4),ROUND(SUM(Rates!$K$8*AS1483),4)))</f>
        <v/>
      </c>
      <c r="AR1483" s="184" t="str">
        <f t="shared" si="747"/>
        <v/>
      </c>
      <c r="AS1483" s="185" t="str">
        <f t="shared" si="748"/>
        <v/>
      </c>
      <c r="AT1483" s="177" t="str">
        <f t="shared" si="749"/>
        <v/>
      </c>
      <c r="AU1483" s="13" t="str">
        <f>IF(AX1483="","",IF(R1483="Refreshment Beverage",ROUND((BA1483-Y1483-Z1483-AA1483)*VLOOKUP(VALUE(Q1483),Rates!G$15:L$19,3,0),4),ROUND(AW1483*(VLOOKUP(VALUE(Q1483),Rates!G:L,3,0)),4)))</f>
        <v/>
      </c>
      <c r="AV1483" s="183" t="str">
        <f t="shared" si="750"/>
        <v/>
      </c>
      <c r="AW1483" s="186" t="str">
        <f t="shared" si="751"/>
        <v/>
      </c>
      <c r="AX1483" s="184" t="str">
        <f t="shared" si="752"/>
        <v/>
      </c>
      <c r="AY1483" s="186" t="str">
        <f>IF(AX1483="","",IF(R1483="Refreshment Beverage",ROUND(SUM(AX1483*Rates!K$19),4),ROUND(SUM(AX1483*(Rates!J$8/100)),4)))</f>
        <v/>
      </c>
      <c r="AZ1483" s="183" t="str">
        <f t="shared" si="753"/>
        <v/>
      </c>
      <c r="BA1483" s="185" t="str">
        <f t="shared" si="754"/>
        <v/>
      </c>
      <c r="BD1483" s="171"/>
      <c r="BE1483" s="171"/>
      <c r="BF1483" s="171"/>
      <c r="BG1483" s="171"/>
    </row>
    <row r="1484" spans="1:59" ht="15" customHeight="1" x14ac:dyDescent="0.3">
      <c r="A1484" s="172"/>
      <c r="B1484" s="172"/>
      <c r="C1484" s="172"/>
      <c r="D1484" s="173"/>
      <c r="E1484" s="173"/>
      <c r="F1484" s="173"/>
      <c r="G1484" s="173"/>
      <c r="H1484" s="173"/>
      <c r="I1484" s="174"/>
      <c r="J1484" s="175"/>
      <c r="K1484" s="176" t="str">
        <f t="shared" si="726"/>
        <v/>
      </c>
      <c r="L1484" s="177" t="str">
        <f t="shared" si="727"/>
        <v/>
      </c>
      <c r="M1484" s="178" t="str">
        <f t="shared" si="728"/>
        <v/>
      </c>
      <c r="N1484" s="44" t="str" cm="1">
        <f t="array" ref="N1484">IFERROR(IF(_xlfn.SINGLE(A:A)="","",IF(R1484="Beer",SUM(LOOKUP(2,1/(Rates!$B$3:$B$5&lt;=W1484)/(Rates!$C$3:$C$5&gt;=W1484),Rates!$D$3:$D$5)*(X1484/100)*W1484),IF(R1484="Refreshment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44" t="str">
        <f t="shared" si="729"/>
        <v/>
      </c>
      <c r="P1484" s="13"/>
      <c r="Q1484" s="179" t="str">
        <f t="shared" si="730"/>
        <v/>
      </c>
      <c r="R1484" s="180" t="str">
        <f t="shared" si="731"/>
        <v/>
      </c>
      <c r="S1484" s="13" t="str">
        <f>IF(A1484="","",IF(R1484="Refreshment Beverage",VLOOKUP(VALUE(Q1484),Rates!G$15:L$19,2,0),VLOOKUP(VALUE(Q1484),Rates!G$4:L$8,2,0)))</f>
        <v/>
      </c>
      <c r="T1484" s="13" t="str">
        <f t="shared" si="732"/>
        <v/>
      </c>
      <c r="U1484" s="181" t="str">
        <f t="shared" si="733"/>
        <v/>
      </c>
      <c r="V1484" s="13" t="str">
        <f t="shared" si="734"/>
        <v/>
      </c>
      <c r="W1484" s="13" t="str">
        <f t="shared" si="735"/>
        <v/>
      </c>
      <c r="X1484" s="182" t="str">
        <f t="shared" si="736"/>
        <v/>
      </c>
      <c r="Y1484" s="183" t="str">
        <f>IF(A:A="","",IF(R1484="Refreshment Beverage",VLOOKUP(Q1484,Rates!G$15:L$19,6,0)*W1484,VLOOKUP(Q1484,Rates!G$4:L$12,6,0)*W1484))</f>
        <v/>
      </c>
      <c r="Z1484" s="183" t="str">
        <f t="shared" si="737"/>
        <v/>
      </c>
      <c r="AA1484" s="17">
        <f t="shared" si="725"/>
        <v>0</v>
      </c>
      <c r="AB1484" s="177" t="str" cm="1">
        <f t="array" ref="AB1484">IF(_xlfn.SINGLE(A:A)="","",IF(R1484="Refreshment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177" t="str" cm="1">
        <f t="array" ref="AC1484">IF(_xlfn.SINGLE(A:A)="","",IF(R1484="Refreshment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68">
        <f>IFERROR(IF(OR(Q1484=1,Q1484=2,Q1484=3,Q1484=4),VLOOKUP(Q1484,Rates!$A$31:$B$34,2,0)*W1484,IF(V1484=1,VLOOKUP(U1484,'REB BEV MIN MKUP'!B:E,4,0),IF(V1484&gt;1,VLOOKUP(VALUE(W1484),'REB BEV MIN MKUP'!O:Q,3,0),0))),0)</f>
        <v>0</v>
      </c>
      <c r="AE1484" s="177" t="str">
        <f t="shared" si="738"/>
        <v/>
      </c>
      <c r="AF1484" s="13" t="str">
        <f t="shared" si="739"/>
        <v/>
      </c>
      <c r="AG1484" s="177" t="str">
        <f t="shared" si="740"/>
        <v/>
      </c>
      <c r="AH1484" s="184" t="str">
        <f t="shared" si="741"/>
        <v/>
      </c>
      <c r="AI1484" s="184" t="str">
        <f>IF(AE:AE="","",IF(R1484="Refreshment Beverage",AK1484*(Rates!J$19/100),ROUND(SUM(AH1484*(Rates!$J$8/100)),4)))</f>
        <v/>
      </c>
      <c r="AJ1484" s="183" t="str">
        <f t="shared" si="742"/>
        <v/>
      </c>
      <c r="AK1484" s="185" t="str">
        <f t="shared" si="743"/>
        <v/>
      </c>
      <c r="AL1484" s="177" t="str">
        <f t="shared" si="744"/>
        <v/>
      </c>
      <c r="AM1484" s="13" t="str">
        <f>IF(AS1484="","",IF(R1484="Refreshment Beverage",ROUND(AS1484*Rates!K$19,4),ROUND(AO1484*(VLOOKUP(VALUE(Q1484),Rates!G$4:L$12,3,0)),4)))</f>
        <v/>
      </c>
      <c r="AN1484" s="183" t="str">
        <f>IF(AS1484="","",IF(R1484="Refreshment Beverage",AS1484*(Rates!J$19/100),MAX(AM1484,AB1484)))</f>
        <v/>
      </c>
      <c r="AO1484" s="186" t="str">
        <f t="shared" si="745"/>
        <v/>
      </c>
      <c r="AP1484" s="186" t="str">
        <f t="shared" si="746"/>
        <v/>
      </c>
      <c r="AQ1484" s="186" t="str">
        <f>IF(AS1484="","",IF(R1484="Refreshment Beverage",ROUND(SUM(VLOOKUP(Q:Q,Rates!G$15:L$19,3,0)*(AS1484-Y1484-Z1484-AA1484)),4),ROUND(SUM(Rates!$K$8*AS1484),4)))</f>
        <v/>
      </c>
      <c r="AR1484" s="184" t="str">
        <f t="shared" si="747"/>
        <v/>
      </c>
      <c r="AS1484" s="185" t="str">
        <f t="shared" si="748"/>
        <v/>
      </c>
      <c r="AT1484" s="177" t="str">
        <f t="shared" si="749"/>
        <v/>
      </c>
      <c r="AU1484" s="13" t="str">
        <f>IF(AX1484="","",IF(R1484="Refreshment Beverage",ROUND((BA1484-Y1484-Z1484-AA1484)*VLOOKUP(VALUE(Q1484),Rates!G$15:L$19,3,0),4),ROUND(AW1484*(VLOOKUP(VALUE(Q1484),Rates!G:L,3,0)),4)))</f>
        <v/>
      </c>
      <c r="AV1484" s="183" t="str">
        <f t="shared" si="750"/>
        <v/>
      </c>
      <c r="AW1484" s="186" t="str">
        <f t="shared" si="751"/>
        <v/>
      </c>
      <c r="AX1484" s="184" t="str">
        <f t="shared" si="752"/>
        <v/>
      </c>
      <c r="AY1484" s="186" t="str">
        <f>IF(AX1484="","",IF(R1484="Refreshment Beverage",ROUND(SUM(AX1484*Rates!K$19),4),ROUND(SUM(AX1484*(Rates!J$8/100)),4)))</f>
        <v/>
      </c>
      <c r="AZ1484" s="183" t="str">
        <f t="shared" si="753"/>
        <v/>
      </c>
      <c r="BA1484" s="185" t="str">
        <f t="shared" si="754"/>
        <v/>
      </c>
      <c r="BD1484" s="171"/>
      <c r="BE1484" s="171"/>
      <c r="BF1484" s="171"/>
      <c r="BG1484" s="171"/>
    </row>
    <row r="1485" spans="1:59" ht="15" customHeight="1" x14ac:dyDescent="0.3">
      <c r="A1485" s="172"/>
      <c r="B1485" s="172"/>
      <c r="C1485" s="172"/>
      <c r="D1485" s="173"/>
      <c r="E1485" s="173"/>
      <c r="F1485" s="173"/>
      <c r="G1485" s="173"/>
      <c r="H1485" s="173"/>
      <c r="I1485" s="174"/>
      <c r="J1485" s="175"/>
      <c r="K1485" s="176" t="str">
        <f t="shared" si="726"/>
        <v/>
      </c>
      <c r="L1485" s="177" t="str">
        <f t="shared" si="727"/>
        <v/>
      </c>
      <c r="M1485" s="178" t="str">
        <f t="shared" si="728"/>
        <v/>
      </c>
      <c r="N1485" s="44" t="str" cm="1">
        <f t="array" ref="N1485">IFERROR(IF(_xlfn.SINGLE(A:A)="","",IF(R1485="Beer",SUM(LOOKUP(2,1/(Rates!$B$3:$B$5&lt;=W1485)/(Rates!$C$3:$C$5&gt;=W1485),Rates!$D$3:$D$5)*(X1485/100)*W1485),IF(R1485="Refreshment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44" t="str">
        <f t="shared" si="729"/>
        <v/>
      </c>
      <c r="P1485" s="13"/>
      <c r="Q1485" s="179" t="str">
        <f t="shared" si="730"/>
        <v/>
      </c>
      <c r="R1485" s="180" t="str">
        <f t="shared" si="731"/>
        <v/>
      </c>
      <c r="S1485" s="13" t="str">
        <f>IF(A1485="","",IF(R1485="Refreshment Beverage",VLOOKUP(VALUE(Q1485),Rates!G$15:L$19,2,0),VLOOKUP(VALUE(Q1485),Rates!G$4:L$8,2,0)))</f>
        <v/>
      </c>
      <c r="T1485" s="13" t="str">
        <f t="shared" si="732"/>
        <v/>
      </c>
      <c r="U1485" s="181" t="str">
        <f t="shared" si="733"/>
        <v/>
      </c>
      <c r="V1485" s="13" t="str">
        <f t="shared" si="734"/>
        <v/>
      </c>
      <c r="W1485" s="13" t="str">
        <f t="shared" si="735"/>
        <v/>
      </c>
      <c r="X1485" s="182" t="str">
        <f t="shared" si="736"/>
        <v/>
      </c>
      <c r="Y1485" s="183" t="str">
        <f>IF(A:A="","",IF(R1485="Refreshment Beverage",VLOOKUP(Q1485,Rates!G$15:L$19,6,0)*W1485,VLOOKUP(Q1485,Rates!G$4:L$12,6,0)*W1485))</f>
        <v/>
      </c>
      <c r="Z1485" s="183" t="str">
        <f t="shared" si="737"/>
        <v/>
      </c>
      <c r="AA1485" s="17">
        <f t="shared" si="725"/>
        <v>0</v>
      </c>
      <c r="AB1485" s="177" t="str" cm="1">
        <f t="array" ref="AB1485">IF(_xlfn.SINGLE(A:A)="","",IF(R1485="Refreshment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177" t="str" cm="1">
        <f t="array" ref="AC1485">IF(_xlfn.SINGLE(A:A)="","",IF(R1485="Refreshment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68">
        <f>IFERROR(IF(OR(Q1485=1,Q1485=2,Q1485=3,Q1485=4),VLOOKUP(Q1485,Rates!$A$31:$B$34,2,0)*W1485,IF(V1485=1,VLOOKUP(U1485,'REB BEV MIN MKUP'!B:E,4,0),IF(V1485&gt;1,VLOOKUP(VALUE(W1485),'REB BEV MIN MKUP'!O:Q,3,0),0))),0)</f>
        <v>0</v>
      </c>
      <c r="AE1485" s="177" t="str">
        <f t="shared" si="738"/>
        <v/>
      </c>
      <c r="AF1485" s="13" t="str">
        <f t="shared" si="739"/>
        <v/>
      </c>
      <c r="AG1485" s="177" t="str">
        <f t="shared" si="740"/>
        <v/>
      </c>
      <c r="AH1485" s="184" t="str">
        <f t="shared" si="741"/>
        <v/>
      </c>
      <c r="AI1485" s="184" t="str">
        <f>IF(AE:AE="","",IF(R1485="Refreshment Beverage",AK1485*(Rates!J$19/100),ROUND(SUM(AH1485*(Rates!$J$8/100)),4)))</f>
        <v/>
      </c>
      <c r="AJ1485" s="183" t="str">
        <f t="shared" si="742"/>
        <v/>
      </c>
      <c r="AK1485" s="185" t="str">
        <f t="shared" si="743"/>
        <v/>
      </c>
      <c r="AL1485" s="177" t="str">
        <f t="shared" si="744"/>
        <v/>
      </c>
      <c r="AM1485" s="13" t="str">
        <f>IF(AS1485="","",IF(R1485="Refreshment Beverage",ROUND(AS1485*Rates!K$19,4),ROUND(AO1485*(VLOOKUP(VALUE(Q1485),Rates!G$4:L$12,3,0)),4)))</f>
        <v/>
      </c>
      <c r="AN1485" s="183" t="str">
        <f>IF(AS1485="","",IF(R1485="Refreshment Beverage",AS1485*(Rates!J$19/100),MAX(AM1485,AB1485)))</f>
        <v/>
      </c>
      <c r="AO1485" s="186" t="str">
        <f t="shared" si="745"/>
        <v/>
      </c>
      <c r="AP1485" s="186" t="str">
        <f t="shared" si="746"/>
        <v/>
      </c>
      <c r="AQ1485" s="186" t="str">
        <f>IF(AS1485="","",IF(R1485="Refreshment Beverage",ROUND(SUM(VLOOKUP(Q:Q,Rates!G$15:L$19,3,0)*(AS1485-Y1485-Z1485-AA1485)),4),ROUND(SUM(Rates!$K$8*AS1485),4)))</f>
        <v/>
      </c>
      <c r="AR1485" s="184" t="str">
        <f t="shared" si="747"/>
        <v/>
      </c>
      <c r="AS1485" s="185" t="str">
        <f t="shared" si="748"/>
        <v/>
      </c>
      <c r="AT1485" s="177" t="str">
        <f t="shared" si="749"/>
        <v/>
      </c>
      <c r="AU1485" s="13" t="str">
        <f>IF(AX1485="","",IF(R1485="Refreshment Beverage",ROUND((BA1485-Y1485-Z1485-AA1485)*VLOOKUP(VALUE(Q1485),Rates!G$15:L$19,3,0),4),ROUND(AW1485*(VLOOKUP(VALUE(Q1485),Rates!G:L,3,0)),4)))</f>
        <v/>
      </c>
      <c r="AV1485" s="183" t="str">
        <f t="shared" si="750"/>
        <v/>
      </c>
      <c r="AW1485" s="186" t="str">
        <f t="shared" si="751"/>
        <v/>
      </c>
      <c r="AX1485" s="184" t="str">
        <f t="shared" si="752"/>
        <v/>
      </c>
      <c r="AY1485" s="186" t="str">
        <f>IF(AX1485="","",IF(R1485="Refreshment Beverage",ROUND(SUM(AX1485*Rates!K$19),4),ROUND(SUM(AX1485*(Rates!J$8/100)),4)))</f>
        <v/>
      </c>
      <c r="AZ1485" s="183" t="str">
        <f t="shared" si="753"/>
        <v/>
      </c>
      <c r="BA1485" s="185" t="str">
        <f t="shared" si="754"/>
        <v/>
      </c>
      <c r="BD1485" s="171"/>
      <c r="BE1485" s="171"/>
      <c r="BF1485" s="171"/>
      <c r="BG1485" s="171"/>
    </row>
    <row r="1486" spans="1:59" ht="15" customHeight="1" x14ac:dyDescent="0.3">
      <c r="A1486" s="172"/>
      <c r="B1486" s="172"/>
      <c r="C1486" s="172"/>
      <c r="D1486" s="173"/>
      <c r="E1486" s="173"/>
      <c r="F1486" s="173"/>
      <c r="G1486" s="173"/>
      <c r="H1486" s="173"/>
      <c r="I1486" s="174"/>
      <c r="J1486" s="175"/>
      <c r="K1486" s="176" t="str">
        <f t="shared" si="726"/>
        <v/>
      </c>
      <c r="L1486" s="177" t="str">
        <f t="shared" si="727"/>
        <v/>
      </c>
      <c r="M1486" s="178" t="str">
        <f t="shared" si="728"/>
        <v/>
      </c>
      <c r="N1486" s="44" t="str" cm="1">
        <f t="array" ref="N1486">IFERROR(IF(_xlfn.SINGLE(A:A)="","",IF(R1486="Beer",SUM(LOOKUP(2,1/(Rates!$B$3:$B$5&lt;=W1486)/(Rates!$C$3:$C$5&gt;=W1486),Rates!$D$3:$D$5)*(X1486/100)*W1486),IF(R1486="Refreshment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44" t="str">
        <f t="shared" si="729"/>
        <v/>
      </c>
      <c r="P1486" s="13"/>
      <c r="Q1486" s="179" t="str">
        <f t="shared" si="730"/>
        <v/>
      </c>
      <c r="R1486" s="180" t="str">
        <f t="shared" si="731"/>
        <v/>
      </c>
      <c r="S1486" s="13" t="str">
        <f>IF(A1486="","",IF(R1486="Refreshment Beverage",VLOOKUP(VALUE(Q1486),Rates!G$15:L$19,2,0),VLOOKUP(VALUE(Q1486),Rates!G$4:L$8,2,0)))</f>
        <v/>
      </c>
      <c r="T1486" s="13" t="str">
        <f t="shared" si="732"/>
        <v/>
      </c>
      <c r="U1486" s="181" t="str">
        <f t="shared" si="733"/>
        <v/>
      </c>
      <c r="V1486" s="13" t="str">
        <f t="shared" si="734"/>
        <v/>
      </c>
      <c r="W1486" s="13" t="str">
        <f t="shared" si="735"/>
        <v/>
      </c>
      <c r="X1486" s="182" t="str">
        <f t="shared" si="736"/>
        <v/>
      </c>
      <c r="Y1486" s="183" t="str">
        <f>IF(A:A="","",IF(R1486="Refreshment Beverage",VLOOKUP(Q1486,Rates!G$15:L$19,6,0)*W1486,VLOOKUP(Q1486,Rates!G$4:L$12,6,0)*W1486))</f>
        <v/>
      </c>
      <c r="Z1486" s="183" t="str">
        <f t="shared" si="737"/>
        <v/>
      </c>
      <c r="AA1486" s="17">
        <f t="shared" si="725"/>
        <v>0</v>
      </c>
      <c r="AB1486" s="177" t="str" cm="1">
        <f t="array" ref="AB1486">IF(_xlfn.SINGLE(A:A)="","",IF(R1486="Refreshment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177" t="str" cm="1">
        <f t="array" ref="AC1486">IF(_xlfn.SINGLE(A:A)="","",IF(R1486="Refreshment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68">
        <f>IFERROR(IF(OR(Q1486=1,Q1486=2,Q1486=3,Q1486=4),VLOOKUP(Q1486,Rates!$A$31:$B$34,2,0)*W1486,IF(V1486=1,VLOOKUP(U1486,'REB BEV MIN MKUP'!B:E,4,0),IF(V1486&gt;1,VLOOKUP(VALUE(W1486),'REB BEV MIN MKUP'!O:Q,3,0),0))),0)</f>
        <v>0</v>
      </c>
      <c r="AE1486" s="177" t="str">
        <f t="shared" si="738"/>
        <v/>
      </c>
      <c r="AF1486" s="13" t="str">
        <f t="shared" si="739"/>
        <v/>
      </c>
      <c r="AG1486" s="177" t="str">
        <f t="shared" si="740"/>
        <v/>
      </c>
      <c r="AH1486" s="184" t="str">
        <f t="shared" si="741"/>
        <v/>
      </c>
      <c r="AI1486" s="184" t="str">
        <f>IF(AE:AE="","",IF(R1486="Refreshment Beverage",AK1486*(Rates!J$19/100),ROUND(SUM(AH1486*(Rates!$J$8/100)),4)))</f>
        <v/>
      </c>
      <c r="AJ1486" s="183" t="str">
        <f t="shared" si="742"/>
        <v/>
      </c>
      <c r="AK1486" s="185" t="str">
        <f t="shared" si="743"/>
        <v/>
      </c>
      <c r="AL1486" s="177" t="str">
        <f t="shared" si="744"/>
        <v/>
      </c>
      <c r="AM1486" s="13" t="str">
        <f>IF(AS1486="","",IF(R1486="Refreshment Beverage",ROUND(AS1486*Rates!K$19,4),ROUND(AO1486*(VLOOKUP(VALUE(Q1486),Rates!G$4:L$12,3,0)),4)))</f>
        <v/>
      </c>
      <c r="AN1486" s="183" t="str">
        <f>IF(AS1486="","",IF(R1486="Refreshment Beverage",AS1486*(Rates!J$19/100),MAX(AM1486,AB1486)))</f>
        <v/>
      </c>
      <c r="AO1486" s="186" t="str">
        <f t="shared" si="745"/>
        <v/>
      </c>
      <c r="AP1486" s="186" t="str">
        <f t="shared" si="746"/>
        <v/>
      </c>
      <c r="AQ1486" s="186" t="str">
        <f>IF(AS1486="","",IF(R1486="Refreshment Beverage",ROUND(SUM(VLOOKUP(Q:Q,Rates!G$15:L$19,3,0)*(AS1486-Y1486-Z1486-AA1486)),4),ROUND(SUM(Rates!$K$8*AS1486),4)))</f>
        <v/>
      </c>
      <c r="AR1486" s="184" t="str">
        <f t="shared" si="747"/>
        <v/>
      </c>
      <c r="AS1486" s="185" t="str">
        <f t="shared" si="748"/>
        <v/>
      </c>
      <c r="AT1486" s="177" t="str">
        <f t="shared" si="749"/>
        <v/>
      </c>
      <c r="AU1486" s="13" t="str">
        <f>IF(AX1486="","",IF(R1486="Refreshment Beverage",ROUND((BA1486-Y1486-Z1486-AA1486)*VLOOKUP(VALUE(Q1486),Rates!G$15:L$19,3,0),4),ROUND(AW1486*(VLOOKUP(VALUE(Q1486),Rates!G:L,3,0)),4)))</f>
        <v/>
      </c>
      <c r="AV1486" s="183" t="str">
        <f t="shared" si="750"/>
        <v/>
      </c>
      <c r="AW1486" s="186" t="str">
        <f t="shared" si="751"/>
        <v/>
      </c>
      <c r="AX1486" s="184" t="str">
        <f t="shared" si="752"/>
        <v/>
      </c>
      <c r="AY1486" s="186" t="str">
        <f>IF(AX1486="","",IF(R1486="Refreshment Beverage",ROUND(SUM(AX1486*Rates!K$19),4),ROUND(SUM(AX1486*(Rates!J$8/100)),4)))</f>
        <v/>
      </c>
      <c r="AZ1486" s="183" t="str">
        <f t="shared" si="753"/>
        <v/>
      </c>
      <c r="BA1486" s="185" t="str">
        <f t="shared" si="754"/>
        <v/>
      </c>
      <c r="BD1486" s="171"/>
      <c r="BE1486" s="171"/>
      <c r="BF1486" s="171"/>
      <c r="BG1486" s="171"/>
    </row>
    <row r="1487" spans="1:59" ht="15" customHeight="1" x14ac:dyDescent="0.3">
      <c r="A1487" s="172"/>
      <c r="B1487" s="172"/>
      <c r="C1487" s="172"/>
      <c r="D1487" s="173"/>
      <c r="E1487" s="173"/>
      <c r="F1487" s="173"/>
      <c r="G1487" s="173"/>
      <c r="H1487" s="173"/>
      <c r="I1487" s="174"/>
      <c r="J1487" s="175"/>
      <c r="K1487" s="176" t="str">
        <f t="shared" si="726"/>
        <v/>
      </c>
      <c r="L1487" s="177" t="str">
        <f t="shared" si="727"/>
        <v/>
      </c>
      <c r="M1487" s="178" t="str">
        <f t="shared" si="728"/>
        <v/>
      </c>
      <c r="N1487" s="44" t="str" cm="1">
        <f t="array" ref="N1487">IFERROR(IF(_xlfn.SINGLE(A:A)="","",IF(R1487="Beer",SUM(LOOKUP(2,1/(Rates!$B$3:$B$5&lt;=W1487)/(Rates!$C$3:$C$5&gt;=W1487),Rates!$D$3:$D$5)*(X1487/100)*W1487),IF(R1487="Refreshment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44" t="str">
        <f t="shared" si="729"/>
        <v/>
      </c>
      <c r="P1487" s="13"/>
      <c r="Q1487" s="179" t="str">
        <f t="shared" si="730"/>
        <v/>
      </c>
      <c r="R1487" s="180" t="str">
        <f t="shared" si="731"/>
        <v/>
      </c>
      <c r="S1487" s="13" t="str">
        <f>IF(A1487="","",IF(R1487="Refreshment Beverage",VLOOKUP(VALUE(Q1487),Rates!G$15:L$19,2,0),VLOOKUP(VALUE(Q1487),Rates!G$4:L$8,2,0)))</f>
        <v/>
      </c>
      <c r="T1487" s="13" t="str">
        <f t="shared" si="732"/>
        <v/>
      </c>
      <c r="U1487" s="181" t="str">
        <f t="shared" si="733"/>
        <v/>
      </c>
      <c r="V1487" s="13" t="str">
        <f t="shared" si="734"/>
        <v/>
      </c>
      <c r="W1487" s="13" t="str">
        <f t="shared" si="735"/>
        <v/>
      </c>
      <c r="X1487" s="182" t="str">
        <f t="shared" si="736"/>
        <v/>
      </c>
      <c r="Y1487" s="183" t="str">
        <f>IF(A:A="","",IF(R1487="Refreshment Beverage",VLOOKUP(Q1487,Rates!G$15:L$19,6,0)*W1487,VLOOKUP(Q1487,Rates!G$4:L$12,6,0)*W1487))</f>
        <v/>
      </c>
      <c r="Z1487" s="183" t="str">
        <f t="shared" si="737"/>
        <v/>
      </c>
      <c r="AA1487" s="17">
        <f t="shared" si="725"/>
        <v>0</v>
      </c>
      <c r="AB1487" s="177" t="str" cm="1">
        <f t="array" ref="AB1487">IF(_xlfn.SINGLE(A:A)="","",IF(R1487="Refreshment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177" t="str" cm="1">
        <f t="array" ref="AC1487">IF(_xlfn.SINGLE(A:A)="","",IF(R1487="Refreshment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68">
        <f>IFERROR(IF(OR(Q1487=1,Q1487=2,Q1487=3,Q1487=4),VLOOKUP(Q1487,Rates!$A$31:$B$34,2,0)*W1487,IF(V1487=1,VLOOKUP(U1487,'REB BEV MIN MKUP'!B:E,4,0),IF(V1487&gt;1,VLOOKUP(VALUE(W1487),'REB BEV MIN MKUP'!O:Q,3,0),0))),0)</f>
        <v>0</v>
      </c>
      <c r="AE1487" s="177" t="str">
        <f t="shared" si="738"/>
        <v/>
      </c>
      <c r="AF1487" s="13" t="str">
        <f t="shared" si="739"/>
        <v/>
      </c>
      <c r="AG1487" s="177" t="str">
        <f t="shared" si="740"/>
        <v/>
      </c>
      <c r="AH1487" s="184" t="str">
        <f t="shared" si="741"/>
        <v/>
      </c>
      <c r="AI1487" s="184" t="str">
        <f>IF(AE:AE="","",IF(R1487="Refreshment Beverage",AK1487*(Rates!J$19/100),ROUND(SUM(AH1487*(Rates!$J$8/100)),4)))</f>
        <v/>
      </c>
      <c r="AJ1487" s="183" t="str">
        <f t="shared" si="742"/>
        <v/>
      </c>
      <c r="AK1487" s="185" t="str">
        <f t="shared" si="743"/>
        <v/>
      </c>
      <c r="AL1487" s="177" t="str">
        <f t="shared" si="744"/>
        <v/>
      </c>
      <c r="AM1487" s="13" t="str">
        <f>IF(AS1487="","",IF(R1487="Refreshment Beverage",ROUND(AS1487*Rates!K$19,4),ROUND(AO1487*(VLOOKUP(VALUE(Q1487),Rates!G$4:L$12,3,0)),4)))</f>
        <v/>
      </c>
      <c r="AN1487" s="183" t="str">
        <f>IF(AS1487="","",IF(R1487="Refreshment Beverage",AS1487*(Rates!J$19/100),MAX(AM1487,AB1487)))</f>
        <v/>
      </c>
      <c r="AO1487" s="186" t="str">
        <f t="shared" si="745"/>
        <v/>
      </c>
      <c r="AP1487" s="186" t="str">
        <f t="shared" si="746"/>
        <v/>
      </c>
      <c r="AQ1487" s="186" t="str">
        <f>IF(AS1487="","",IF(R1487="Refreshment Beverage",ROUND(SUM(VLOOKUP(Q:Q,Rates!G$15:L$19,3,0)*(AS1487-Y1487-Z1487-AA1487)),4),ROUND(SUM(Rates!$K$8*AS1487),4)))</f>
        <v/>
      </c>
      <c r="AR1487" s="184" t="str">
        <f t="shared" si="747"/>
        <v/>
      </c>
      <c r="AS1487" s="185" t="str">
        <f t="shared" si="748"/>
        <v/>
      </c>
      <c r="AT1487" s="177" t="str">
        <f t="shared" si="749"/>
        <v/>
      </c>
      <c r="AU1487" s="13" t="str">
        <f>IF(AX1487="","",IF(R1487="Refreshment Beverage",ROUND((BA1487-Y1487-Z1487-AA1487)*VLOOKUP(VALUE(Q1487),Rates!G$15:L$19,3,0),4),ROUND(AW1487*(VLOOKUP(VALUE(Q1487),Rates!G:L,3,0)),4)))</f>
        <v/>
      </c>
      <c r="AV1487" s="183" t="str">
        <f t="shared" si="750"/>
        <v/>
      </c>
      <c r="AW1487" s="186" t="str">
        <f t="shared" si="751"/>
        <v/>
      </c>
      <c r="AX1487" s="184" t="str">
        <f t="shared" si="752"/>
        <v/>
      </c>
      <c r="AY1487" s="186" t="str">
        <f>IF(AX1487="","",IF(R1487="Refreshment Beverage",ROUND(SUM(AX1487*Rates!K$19),4),ROUND(SUM(AX1487*(Rates!J$8/100)),4)))</f>
        <v/>
      </c>
      <c r="AZ1487" s="183" t="str">
        <f t="shared" si="753"/>
        <v/>
      </c>
      <c r="BA1487" s="185" t="str">
        <f t="shared" si="754"/>
        <v/>
      </c>
      <c r="BD1487" s="171"/>
      <c r="BE1487" s="171"/>
      <c r="BF1487" s="171"/>
      <c r="BG1487" s="171"/>
    </row>
    <row r="1488" spans="1:59" ht="15" customHeight="1" x14ac:dyDescent="0.3">
      <c r="A1488" s="172"/>
      <c r="B1488" s="172"/>
      <c r="C1488" s="172"/>
      <c r="D1488" s="173"/>
      <c r="E1488" s="173"/>
      <c r="F1488" s="173"/>
      <c r="G1488" s="173"/>
      <c r="H1488" s="173"/>
      <c r="I1488" s="174"/>
      <c r="J1488" s="175"/>
      <c r="K1488" s="176" t="str">
        <f t="shared" si="726"/>
        <v/>
      </c>
      <c r="L1488" s="177" t="str">
        <f t="shared" si="727"/>
        <v/>
      </c>
      <c r="M1488" s="178" t="str">
        <f t="shared" si="728"/>
        <v/>
      </c>
      <c r="N1488" s="44" t="str" cm="1">
        <f t="array" ref="N1488">IFERROR(IF(_xlfn.SINGLE(A:A)="","",IF(R1488="Beer",SUM(LOOKUP(2,1/(Rates!$B$3:$B$5&lt;=W1488)/(Rates!$C$3:$C$5&gt;=W1488),Rates!$D$3:$D$5)*(X1488/100)*W1488),IF(R1488="Refreshment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44" t="str">
        <f t="shared" si="729"/>
        <v/>
      </c>
      <c r="P1488" s="13"/>
      <c r="Q1488" s="179" t="str">
        <f t="shared" si="730"/>
        <v/>
      </c>
      <c r="R1488" s="180" t="str">
        <f t="shared" si="731"/>
        <v/>
      </c>
      <c r="S1488" s="13" t="str">
        <f>IF(A1488="","",IF(R1488="Refreshment Beverage",VLOOKUP(VALUE(Q1488),Rates!G$15:L$19,2,0),VLOOKUP(VALUE(Q1488),Rates!G$4:L$8,2,0)))</f>
        <v/>
      </c>
      <c r="T1488" s="13" t="str">
        <f t="shared" si="732"/>
        <v/>
      </c>
      <c r="U1488" s="181" t="str">
        <f t="shared" si="733"/>
        <v/>
      </c>
      <c r="V1488" s="13" t="str">
        <f t="shared" si="734"/>
        <v/>
      </c>
      <c r="W1488" s="13" t="str">
        <f t="shared" si="735"/>
        <v/>
      </c>
      <c r="X1488" s="182" t="str">
        <f t="shared" si="736"/>
        <v/>
      </c>
      <c r="Y1488" s="183" t="str">
        <f>IF(A:A="","",IF(R1488="Refreshment Beverage",VLOOKUP(Q1488,Rates!G$15:L$19,6,0)*W1488,VLOOKUP(Q1488,Rates!G$4:L$12,6,0)*W1488))</f>
        <v/>
      </c>
      <c r="Z1488" s="183" t="str">
        <f t="shared" si="737"/>
        <v/>
      </c>
      <c r="AA1488" s="17">
        <f t="shared" si="725"/>
        <v>0</v>
      </c>
      <c r="AB1488" s="177" t="str" cm="1">
        <f t="array" ref="AB1488">IF(_xlfn.SINGLE(A:A)="","",IF(R1488="Refreshment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177" t="str" cm="1">
        <f t="array" ref="AC1488">IF(_xlfn.SINGLE(A:A)="","",IF(R1488="Refreshment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68">
        <f>IFERROR(IF(OR(Q1488=1,Q1488=2,Q1488=3,Q1488=4),VLOOKUP(Q1488,Rates!$A$31:$B$34,2,0)*W1488,IF(V1488=1,VLOOKUP(U1488,'REB BEV MIN MKUP'!B:E,4,0),IF(V1488&gt;1,VLOOKUP(VALUE(W1488),'REB BEV MIN MKUP'!O:Q,3,0),0))),0)</f>
        <v>0</v>
      </c>
      <c r="AE1488" s="177" t="str">
        <f t="shared" si="738"/>
        <v/>
      </c>
      <c r="AF1488" s="13" t="str">
        <f t="shared" si="739"/>
        <v/>
      </c>
      <c r="AG1488" s="177" t="str">
        <f t="shared" si="740"/>
        <v/>
      </c>
      <c r="AH1488" s="184" t="str">
        <f t="shared" si="741"/>
        <v/>
      </c>
      <c r="AI1488" s="184" t="str">
        <f>IF(AE:AE="","",IF(R1488="Refreshment Beverage",AK1488*(Rates!J$19/100),ROUND(SUM(AH1488*(Rates!$J$8/100)),4)))</f>
        <v/>
      </c>
      <c r="AJ1488" s="183" t="str">
        <f t="shared" si="742"/>
        <v/>
      </c>
      <c r="AK1488" s="185" t="str">
        <f t="shared" si="743"/>
        <v/>
      </c>
      <c r="AL1488" s="177" t="str">
        <f t="shared" si="744"/>
        <v/>
      </c>
      <c r="AM1488" s="13" t="str">
        <f>IF(AS1488="","",IF(R1488="Refreshment Beverage",ROUND(AS1488*Rates!K$19,4),ROUND(AO1488*(VLOOKUP(VALUE(Q1488),Rates!G$4:L$12,3,0)),4)))</f>
        <v/>
      </c>
      <c r="AN1488" s="183" t="str">
        <f>IF(AS1488="","",IF(R1488="Refreshment Beverage",AS1488*(Rates!J$19/100),MAX(AM1488,AB1488)))</f>
        <v/>
      </c>
      <c r="AO1488" s="186" t="str">
        <f t="shared" si="745"/>
        <v/>
      </c>
      <c r="AP1488" s="186" t="str">
        <f t="shared" si="746"/>
        <v/>
      </c>
      <c r="AQ1488" s="186" t="str">
        <f>IF(AS1488="","",IF(R1488="Refreshment Beverage",ROUND(SUM(VLOOKUP(Q:Q,Rates!G$15:L$19,3,0)*(AS1488-Y1488-Z1488-AA1488)),4),ROUND(SUM(Rates!$K$8*AS1488),4)))</f>
        <v/>
      </c>
      <c r="AR1488" s="184" t="str">
        <f t="shared" si="747"/>
        <v/>
      </c>
      <c r="AS1488" s="185" t="str">
        <f t="shared" si="748"/>
        <v/>
      </c>
      <c r="AT1488" s="177" t="str">
        <f t="shared" si="749"/>
        <v/>
      </c>
      <c r="AU1488" s="13" t="str">
        <f>IF(AX1488="","",IF(R1488="Refreshment Beverage",ROUND((BA1488-Y1488-Z1488-AA1488)*VLOOKUP(VALUE(Q1488),Rates!G$15:L$19,3,0),4),ROUND(AW1488*(VLOOKUP(VALUE(Q1488),Rates!G:L,3,0)),4)))</f>
        <v/>
      </c>
      <c r="AV1488" s="183" t="str">
        <f t="shared" si="750"/>
        <v/>
      </c>
      <c r="AW1488" s="186" t="str">
        <f t="shared" si="751"/>
        <v/>
      </c>
      <c r="AX1488" s="184" t="str">
        <f t="shared" si="752"/>
        <v/>
      </c>
      <c r="AY1488" s="186" t="str">
        <f>IF(AX1488="","",IF(R1488="Refreshment Beverage",ROUND(SUM(AX1488*Rates!K$19),4),ROUND(SUM(AX1488*(Rates!J$8/100)),4)))</f>
        <v/>
      </c>
      <c r="AZ1488" s="183" t="str">
        <f t="shared" si="753"/>
        <v/>
      </c>
      <c r="BA1488" s="185" t="str">
        <f t="shared" si="754"/>
        <v/>
      </c>
      <c r="BD1488" s="171"/>
      <c r="BE1488" s="171"/>
      <c r="BF1488" s="171"/>
      <c r="BG1488" s="171"/>
    </row>
    <row r="1489" spans="1:59" ht="15" customHeight="1" x14ac:dyDescent="0.3">
      <c r="A1489" s="172"/>
      <c r="B1489" s="172"/>
      <c r="C1489" s="172"/>
      <c r="D1489" s="173"/>
      <c r="E1489" s="173"/>
      <c r="F1489" s="173"/>
      <c r="G1489" s="173"/>
      <c r="H1489" s="173"/>
      <c r="I1489" s="174"/>
      <c r="J1489" s="175"/>
      <c r="K1489" s="176" t="str">
        <f t="shared" si="726"/>
        <v/>
      </c>
      <c r="L1489" s="177" t="str">
        <f t="shared" si="727"/>
        <v/>
      </c>
      <c r="M1489" s="178" t="str">
        <f t="shared" si="728"/>
        <v/>
      </c>
      <c r="N1489" s="44" t="str" cm="1">
        <f t="array" ref="N1489">IFERROR(IF(_xlfn.SINGLE(A:A)="","",IF(R1489="Beer",SUM(LOOKUP(2,1/(Rates!$B$3:$B$5&lt;=W1489)/(Rates!$C$3:$C$5&gt;=W1489),Rates!$D$3:$D$5)*(X1489/100)*W1489),IF(R1489="Refreshment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44" t="str">
        <f t="shared" si="729"/>
        <v/>
      </c>
      <c r="P1489" s="13"/>
      <c r="Q1489" s="179" t="str">
        <f t="shared" si="730"/>
        <v/>
      </c>
      <c r="R1489" s="180" t="str">
        <f t="shared" si="731"/>
        <v/>
      </c>
      <c r="S1489" s="13" t="str">
        <f>IF(A1489="","",IF(R1489="Refreshment Beverage",VLOOKUP(VALUE(Q1489),Rates!G$15:L$19,2,0),VLOOKUP(VALUE(Q1489),Rates!G$4:L$8,2,0)))</f>
        <v/>
      </c>
      <c r="T1489" s="13" t="str">
        <f t="shared" si="732"/>
        <v/>
      </c>
      <c r="U1489" s="181" t="str">
        <f t="shared" si="733"/>
        <v/>
      </c>
      <c r="V1489" s="13" t="str">
        <f t="shared" si="734"/>
        <v/>
      </c>
      <c r="W1489" s="13" t="str">
        <f t="shared" si="735"/>
        <v/>
      </c>
      <c r="X1489" s="182" t="str">
        <f t="shared" si="736"/>
        <v/>
      </c>
      <c r="Y1489" s="183" t="str">
        <f>IF(A:A="","",IF(R1489="Refreshment Beverage",VLOOKUP(Q1489,Rates!G$15:L$19,6,0)*W1489,VLOOKUP(Q1489,Rates!G$4:L$12,6,0)*W1489))</f>
        <v/>
      </c>
      <c r="Z1489" s="183" t="str">
        <f t="shared" si="737"/>
        <v/>
      </c>
      <c r="AA1489" s="17">
        <f t="shared" si="725"/>
        <v>0</v>
      </c>
      <c r="AB1489" s="177" t="str" cm="1">
        <f t="array" ref="AB1489">IF(_xlfn.SINGLE(A:A)="","",IF(R1489="Refreshment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177" t="str" cm="1">
        <f t="array" ref="AC1489">IF(_xlfn.SINGLE(A:A)="","",IF(R1489="Refreshment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68">
        <f>IFERROR(IF(OR(Q1489=1,Q1489=2,Q1489=3,Q1489=4),VLOOKUP(Q1489,Rates!$A$31:$B$34,2,0)*W1489,IF(V1489=1,VLOOKUP(U1489,'REB BEV MIN MKUP'!B:E,4,0),IF(V1489&gt;1,VLOOKUP(VALUE(W1489),'REB BEV MIN MKUP'!O:Q,3,0),0))),0)</f>
        <v>0</v>
      </c>
      <c r="AE1489" s="177" t="str">
        <f t="shared" si="738"/>
        <v/>
      </c>
      <c r="AF1489" s="13" t="str">
        <f t="shared" si="739"/>
        <v/>
      </c>
      <c r="AG1489" s="177" t="str">
        <f t="shared" si="740"/>
        <v/>
      </c>
      <c r="AH1489" s="184" t="str">
        <f t="shared" si="741"/>
        <v/>
      </c>
      <c r="AI1489" s="184" t="str">
        <f>IF(AE:AE="","",IF(R1489="Refreshment Beverage",AK1489*(Rates!J$19/100),ROUND(SUM(AH1489*(Rates!$J$8/100)),4)))</f>
        <v/>
      </c>
      <c r="AJ1489" s="183" t="str">
        <f t="shared" si="742"/>
        <v/>
      </c>
      <c r="AK1489" s="185" t="str">
        <f t="shared" si="743"/>
        <v/>
      </c>
      <c r="AL1489" s="177" t="str">
        <f t="shared" si="744"/>
        <v/>
      </c>
      <c r="AM1489" s="13" t="str">
        <f>IF(AS1489="","",IF(R1489="Refreshment Beverage",ROUND(AS1489*Rates!K$19,4),ROUND(AO1489*(VLOOKUP(VALUE(Q1489),Rates!G$4:L$12,3,0)),4)))</f>
        <v/>
      </c>
      <c r="AN1489" s="183" t="str">
        <f>IF(AS1489="","",IF(R1489="Refreshment Beverage",AS1489*(Rates!J$19/100),MAX(AM1489,AB1489)))</f>
        <v/>
      </c>
      <c r="AO1489" s="186" t="str">
        <f t="shared" si="745"/>
        <v/>
      </c>
      <c r="AP1489" s="186" t="str">
        <f t="shared" si="746"/>
        <v/>
      </c>
      <c r="AQ1489" s="186" t="str">
        <f>IF(AS1489="","",IF(R1489="Refreshment Beverage",ROUND(SUM(VLOOKUP(Q:Q,Rates!G$15:L$19,3,0)*(AS1489-Y1489-Z1489-AA1489)),4),ROUND(SUM(Rates!$K$8*AS1489),4)))</f>
        <v/>
      </c>
      <c r="AR1489" s="184" t="str">
        <f t="shared" si="747"/>
        <v/>
      </c>
      <c r="AS1489" s="185" t="str">
        <f t="shared" si="748"/>
        <v/>
      </c>
      <c r="AT1489" s="177" t="str">
        <f t="shared" si="749"/>
        <v/>
      </c>
      <c r="AU1489" s="13" t="str">
        <f>IF(AX1489="","",IF(R1489="Refreshment Beverage",ROUND((BA1489-Y1489-Z1489-AA1489)*VLOOKUP(VALUE(Q1489),Rates!G$15:L$19,3,0),4),ROUND(AW1489*(VLOOKUP(VALUE(Q1489),Rates!G:L,3,0)),4)))</f>
        <v/>
      </c>
      <c r="AV1489" s="183" t="str">
        <f t="shared" si="750"/>
        <v/>
      </c>
      <c r="AW1489" s="186" t="str">
        <f t="shared" si="751"/>
        <v/>
      </c>
      <c r="AX1489" s="184" t="str">
        <f t="shared" si="752"/>
        <v/>
      </c>
      <c r="AY1489" s="186" t="str">
        <f>IF(AX1489="","",IF(R1489="Refreshment Beverage",ROUND(SUM(AX1489*Rates!K$19),4),ROUND(SUM(AX1489*(Rates!J$8/100)),4)))</f>
        <v/>
      </c>
      <c r="AZ1489" s="183" t="str">
        <f t="shared" si="753"/>
        <v/>
      </c>
      <c r="BA1489" s="185" t="str">
        <f t="shared" si="754"/>
        <v/>
      </c>
      <c r="BD1489" s="171"/>
      <c r="BE1489" s="171"/>
      <c r="BF1489" s="171"/>
      <c r="BG1489" s="171"/>
    </row>
    <row r="1490" spans="1:59" ht="15" customHeight="1" x14ac:dyDescent="0.3">
      <c r="A1490" s="172"/>
      <c r="B1490" s="172"/>
      <c r="C1490" s="172"/>
      <c r="D1490" s="173"/>
      <c r="E1490" s="173"/>
      <c r="F1490" s="173"/>
      <c r="G1490" s="173"/>
      <c r="H1490" s="173"/>
      <c r="I1490" s="174"/>
      <c r="J1490" s="175"/>
      <c r="K1490" s="176" t="str">
        <f t="shared" si="726"/>
        <v/>
      </c>
      <c r="L1490" s="177" t="str">
        <f t="shared" si="727"/>
        <v/>
      </c>
      <c r="M1490" s="178" t="str">
        <f t="shared" si="728"/>
        <v/>
      </c>
      <c r="N1490" s="44" t="str" cm="1">
        <f t="array" ref="N1490">IFERROR(IF(_xlfn.SINGLE(A:A)="","",IF(R1490="Beer",SUM(LOOKUP(2,1/(Rates!$B$3:$B$5&lt;=W1490)/(Rates!$C$3:$C$5&gt;=W1490),Rates!$D$3:$D$5)*(X1490/100)*W1490),IF(R1490="Refreshment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44" t="str">
        <f t="shared" si="729"/>
        <v/>
      </c>
      <c r="P1490" s="13"/>
      <c r="Q1490" s="179" t="str">
        <f t="shared" si="730"/>
        <v/>
      </c>
      <c r="R1490" s="180" t="str">
        <f t="shared" si="731"/>
        <v/>
      </c>
      <c r="S1490" s="13" t="str">
        <f>IF(A1490="","",IF(R1490="Refreshment Beverage",VLOOKUP(VALUE(Q1490),Rates!G$15:L$19,2,0),VLOOKUP(VALUE(Q1490),Rates!G$4:L$8,2,0)))</f>
        <v/>
      </c>
      <c r="T1490" s="13" t="str">
        <f t="shared" si="732"/>
        <v/>
      </c>
      <c r="U1490" s="181" t="str">
        <f t="shared" si="733"/>
        <v/>
      </c>
      <c r="V1490" s="13" t="str">
        <f t="shared" si="734"/>
        <v/>
      </c>
      <c r="W1490" s="13" t="str">
        <f t="shared" si="735"/>
        <v/>
      </c>
      <c r="X1490" s="182" t="str">
        <f t="shared" si="736"/>
        <v/>
      </c>
      <c r="Y1490" s="183" t="str">
        <f>IF(A:A="","",IF(R1490="Refreshment Beverage",VLOOKUP(Q1490,Rates!G$15:L$19,6,0)*W1490,VLOOKUP(Q1490,Rates!G$4:L$12,6,0)*W1490))</f>
        <v/>
      </c>
      <c r="Z1490" s="183" t="str">
        <f t="shared" si="737"/>
        <v/>
      </c>
      <c r="AA1490" s="17">
        <f t="shared" si="725"/>
        <v>0</v>
      </c>
      <c r="AB1490" s="177" t="str" cm="1">
        <f t="array" ref="AB1490">IF(_xlfn.SINGLE(A:A)="","",IF(R1490="Refreshment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177" t="str" cm="1">
        <f t="array" ref="AC1490">IF(_xlfn.SINGLE(A:A)="","",IF(R1490="Refreshment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68">
        <f>IFERROR(IF(OR(Q1490=1,Q1490=2,Q1490=3,Q1490=4),VLOOKUP(Q1490,Rates!$A$31:$B$34,2,0)*W1490,IF(V1490=1,VLOOKUP(U1490,'REB BEV MIN MKUP'!B:E,4,0),IF(V1490&gt;1,VLOOKUP(VALUE(W1490),'REB BEV MIN MKUP'!O:Q,3,0),0))),0)</f>
        <v>0</v>
      </c>
      <c r="AE1490" s="177" t="str">
        <f t="shared" si="738"/>
        <v/>
      </c>
      <c r="AF1490" s="13" t="str">
        <f t="shared" si="739"/>
        <v/>
      </c>
      <c r="AG1490" s="177" t="str">
        <f t="shared" si="740"/>
        <v/>
      </c>
      <c r="AH1490" s="184" t="str">
        <f t="shared" si="741"/>
        <v/>
      </c>
      <c r="AI1490" s="184" t="str">
        <f>IF(AE:AE="","",IF(R1490="Refreshment Beverage",AK1490*(Rates!J$19/100),ROUND(SUM(AH1490*(Rates!$J$8/100)),4)))</f>
        <v/>
      </c>
      <c r="AJ1490" s="183" t="str">
        <f t="shared" si="742"/>
        <v/>
      </c>
      <c r="AK1490" s="185" t="str">
        <f t="shared" si="743"/>
        <v/>
      </c>
      <c r="AL1490" s="177" t="str">
        <f t="shared" si="744"/>
        <v/>
      </c>
      <c r="AM1490" s="13" t="str">
        <f>IF(AS1490="","",IF(R1490="Refreshment Beverage",ROUND(AS1490*Rates!K$19,4),ROUND(AO1490*(VLOOKUP(VALUE(Q1490),Rates!G$4:L$12,3,0)),4)))</f>
        <v/>
      </c>
      <c r="AN1490" s="183" t="str">
        <f>IF(AS1490="","",IF(R1490="Refreshment Beverage",AS1490*(Rates!J$19/100),MAX(AM1490,AB1490)))</f>
        <v/>
      </c>
      <c r="AO1490" s="186" t="str">
        <f t="shared" si="745"/>
        <v/>
      </c>
      <c r="AP1490" s="186" t="str">
        <f t="shared" si="746"/>
        <v/>
      </c>
      <c r="AQ1490" s="186" t="str">
        <f>IF(AS1490="","",IF(R1490="Refreshment Beverage",ROUND(SUM(VLOOKUP(Q:Q,Rates!G$15:L$19,3,0)*(AS1490-Y1490-Z1490-AA1490)),4),ROUND(SUM(Rates!$K$8*AS1490),4)))</f>
        <v/>
      </c>
      <c r="AR1490" s="184" t="str">
        <f t="shared" si="747"/>
        <v/>
      </c>
      <c r="AS1490" s="185" t="str">
        <f t="shared" si="748"/>
        <v/>
      </c>
      <c r="AT1490" s="177" t="str">
        <f t="shared" si="749"/>
        <v/>
      </c>
      <c r="AU1490" s="13" t="str">
        <f>IF(AX1490="","",IF(R1490="Refreshment Beverage",ROUND((BA1490-Y1490-Z1490-AA1490)*VLOOKUP(VALUE(Q1490),Rates!G$15:L$19,3,0),4),ROUND(AW1490*(VLOOKUP(VALUE(Q1490),Rates!G:L,3,0)),4)))</f>
        <v/>
      </c>
      <c r="AV1490" s="183" t="str">
        <f t="shared" si="750"/>
        <v/>
      </c>
      <c r="AW1490" s="186" t="str">
        <f t="shared" si="751"/>
        <v/>
      </c>
      <c r="AX1490" s="184" t="str">
        <f t="shared" si="752"/>
        <v/>
      </c>
      <c r="AY1490" s="186" t="str">
        <f>IF(AX1490="","",IF(R1490="Refreshment Beverage",ROUND(SUM(AX1490*Rates!K$19),4),ROUND(SUM(AX1490*(Rates!J$8/100)),4)))</f>
        <v/>
      </c>
      <c r="AZ1490" s="183" t="str">
        <f t="shared" si="753"/>
        <v/>
      </c>
      <c r="BA1490" s="185" t="str">
        <f t="shared" si="754"/>
        <v/>
      </c>
      <c r="BD1490" s="171"/>
      <c r="BE1490" s="171"/>
      <c r="BF1490" s="171"/>
      <c r="BG1490" s="171"/>
    </row>
    <row r="1491" spans="1:59" ht="15" customHeight="1" x14ac:dyDescent="0.3">
      <c r="A1491" s="172"/>
      <c r="B1491" s="172"/>
      <c r="C1491" s="172"/>
      <c r="D1491" s="173"/>
      <c r="E1491" s="173"/>
      <c r="F1491" s="173"/>
      <c r="G1491" s="173"/>
      <c r="H1491" s="173"/>
      <c r="I1491" s="174"/>
      <c r="J1491" s="175"/>
      <c r="K1491" s="176" t="str">
        <f t="shared" si="726"/>
        <v/>
      </c>
      <c r="L1491" s="177" t="str">
        <f t="shared" si="727"/>
        <v/>
      </c>
      <c r="M1491" s="178" t="str">
        <f t="shared" si="728"/>
        <v/>
      </c>
      <c r="N1491" s="44" t="str" cm="1">
        <f t="array" ref="N1491">IFERROR(IF(_xlfn.SINGLE(A:A)="","",IF(R1491="Beer",SUM(LOOKUP(2,1/(Rates!$B$3:$B$5&lt;=W1491)/(Rates!$C$3:$C$5&gt;=W1491),Rates!$D$3:$D$5)*(X1491/100)*W1491),IF(R1491="Refreshment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44" t="str">
        <f t="shared" si="729"/>
        <v/>
      </c>
      <c r="P1491" s="13"/>
      <c r="Q1491" s="179" t="str">
        <f t="shared" si="730"/>
        <v/>
      </c>
      <c r="R1491" s="180" t="str">
        <f t="shared" si="731"/>
        <v/>
      </c>
      <c r="S1491" s="13" t="str">
        <f>IF(A1491="","",IF(R1491="Refreshment Beverage",VLOOKUP(VALUE(Q1491),Rates!G$15:L$19,2,0),VLOOKUP(VALUE(Q1491),Rates!G$4:L$8,2,0)))</f>
        <v/>
      </c>
      <c r="T1491" s="13" t="str">
        <f t="shared" si="732"/>
        <v/>
      </c>
      <c r="U1491" s="181" t="str">
        <f t="shared" si="733"/>
        <v/>
      </c>
      <c r="V1491" s="13" t="str">
        <f t="shared" si="734"/>
        <v/>
      </c>
      <c r="W1491" s="13" t="str">
        <f t="shared" si="735"/>
        <v/>
      </c>
      <c r="X1491" s="182" t="str">
        <f t="shared" si="736"/>
        <v/>
      </c>
      <c r="Y1491" s="183" t="str">
        <f>IF(A:A="","",IF(R1491="Refreshment Beverage",VLOOKUP(Q1491,Rates!G$15:L$19,6,0)*W1491,VLOOKUP(Q1491,Rates!G$4:L$12,6,0)*W1491))</f>
        <v/>
      </c>
      <c r="Z1491" s="183" t="str">
        <f t="shared" si="737"/>
        <v/>
      </c>
      <c r="AA1491" s="17">
        <f t="shared" si="725"/>
        <v>0</v>
      </c>
      <c r="AB1491" s="177" t="str" cm="1">
        <f t="array" ref="AB1491">IF(_xlfn.SINGLE(A:A)="","",IF(R1491="Refreshment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177" t="str" cm="1">
        <f t="array" ref="AC1491">IF(_xlfn.SINGLE(A:A)="","",IF(R1491="Refreshment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68">
        <f>IFERROR(IF(OR(Q1491=1,Q1491=2,Q1491=3,Q1491=4),VLOOKUP(Q1491,Rates!$A$31:$B$34,2,0)*W1491,IF(V1491=1,VLOOKUP(U1491,'REB BEV MIN MKUP'!B:E,4,0),IF(V1491&gt;1,VLOOKUP(VALUE(W1491),'REB BEV MIN MKUP'!O:Q,3,0),0))),0)</f>
        <v>0</v>
      </c>
      <c r="AE1491" s="177" t="str">
        <f t="shared" si="738"/>
        <v/>
      </c>
      <c r="AF1491" s="13" t="str">
        <f t="shared" si="739"/>
        <v/>
      </c>
      <c r="AG1491" s="177" t="str">
        <f t="shared" si="740"/>
        <v/>
      </c>
      <c r="AH1491" s="184" t="str">
        <f t="shared" si="741"/>
        <v/>
      </c>
      <c r="AI1491" s="184" t="str">
        <f>IF(AE:AE="","",IF(R1491="Refreshment Beverage",AK1491*(Rates!J$19/100),ROUND(SUM(AH1491*(Rates!$J$8/100)),4)))</f>
        <v/>
      </c>
      <c r="AJ1491" s="183" t="str">
        <f t="shared" si="742"/>
        <v/>
      </c>
      <c r="AK1491" s="185" t="str">
        <f t="shared" si="743"/>
        <v/>
      </c>
      <c r="AL1491" s="177" t="str">
        <f t="shared" si="744"/>
        <v/>
      </c>
      <c r="AM1491" s="13" t="str">
        <f>IF(AS1491="","",IF(R1491="Refreshment Beverage",ROUND(AS1491*Rates!K$19,4),ROUND(AO1491*(VLOOKUP(VALUE(Q1491),Rates!G$4:L$12,3,0)),4)))</f>
        <v/>
      </c>
      <c r="AN1491" s="183" t="str">
        <f>IF(AS1491="","",IF(R1491="Refreshment Beverage",AS1491*(Rates!J$19/100),MAX(AM1491,AB1491)))</f>
        <v/>
      </c>
      <c r="AO1491" s="186" t="str">
        <f t="shared" si="745"/>
        <v/>
      </c>
      <c r="AP1491" s="186" t="str">
        <f t="shared" si="746"/>
        <v/>
      </c>
      <c r="AQ1491" s="186" t="str">
        <f>IF(AS1491="","",IF(R1491="Refreshment Beverage",ROUND(SUM(VLOOKUP(Q:Q,Rates!G$15:L$19,3,0)*(AS1491-Y1491-Z1491-AA1491)),4),ROUND(SUM(Rates!$K$8*AS1491),4)))</f>
        <v/>
      </c>
      <c r="AR1491" s="184" t="str">
        <f t="shared" si="747"/>
        <v/>
      </c>
      <c r="AS1491" s="185" t="str">
        <f t="shared" si="748"/>
        <v/>
      </c>
      <c r="AT1491" s="177" t="str">
        <f t="shared" si="749"/>
        <v/>
      </c>
      <c r="AU1491" s="13" t="str">
        <f>IF(AX1491="","",IF(R1491="Refreshment Beverage",ROUND((BA1491-Y1491-Z1491-AA1491)*VLOOKUP(VALUE(Q1491),Rates!G$15:L$19,3,0),4),ROUND(AW1491*(VLOOKUP(VALUE(Q1491),Rates!G:L,3,0)),4)))</f>
        <v/>
      </c>
      <c r="AV1491" s="183" t="str">
        <f t="shared" si="750"/>
        <v/>
      </c>
      <c r="AW1491" s="186" t="str">
        <f t="shared" si="751"/>
        <v/>
      </c>
      <c r="AX1491" s="184" t="str">
        <f t="shared" si="752"/>
        <v/>
      </c>
      <c r="AY1491" s="186" t="str">
        <f>IF(AX1491="","",IF(R1491="Refreshment Beverage",ROUND(SUM(AX1491*Rates!K$19),4),ROUND(SUM(AX1491*(Rates!J$8/100)),4)))</f>
        <v/>
      </c>
      <c r="AZ1491" s="183" t="str">
        <f t="shared" si="753"/>
        <v/>
      </c>
      <c r="BA1491" s="185" t="str">
        <f t="shared" si="754"/>
        <v/>
      </c>
      <c r="BD1491" s="171"/>
      <c r="BE1491" s="171"/>
      <c r="BF1491" s="171"/>
      <c r="BG1491" s="171"/>
    </row>
    <row r="1492" spans="1:59" ht="15" customHeight="1" x14ac:dyDescent="0.3">
      <c r="A1492" s="172"/>
      <c r="B1492" s="172"/>
      <c r="C1492" s="172"/>
      <c r="D1492" s="173"/>
      <c r="E1492" s="173"/>
      <c r="F1492" s="173"/>
      <c r="G1492" s="173"/>
      <c r="H1492" s="173"/>
      <c r="I1492" s="174"/>
      <c r="J1492" s="175"/>
      <c r="K1492" s="176" t="str">
        <f t="shared" si="726"/>
        <v/>
      </c>
      <c r="L1492" s="177" t="str">
        <f t="shared" si="727"/>
        <v/>
      </c>
      <c r="M1492" s="178" t="str">
        <f t="shared" si="728"/>
        <v/>
      </c>
      <c r="N1492" s="44" t="str" cm="1">
        <f t="array" ref="N1492">IFERROR(IF(_xlfn.SINGLE(A:A)="","",IF(R1492="Beer",SUM(LOOKUP(2,1/(Rates!$B$3:$B$5&lt;=W1492)/(Rates!$C$3:$C$5&gt;=W1492),Rates!$D$3:$D$5)*(X1492/100)*W1492),IF(R1492="Refreshment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44" t="str">
        <f t="shared" si="729"/>
        <v/>
      </c>
      <c r="P1492" s="13"/>
      <c r="Q1492" s="179" t="str">
        <f t="shared" si="730"/>
        <v/>
      </c>
      <c r="R1492" s="180" t="str">
        <f t="shared" si="731"/>
        <v/>
      </c>
      <c r="S1492" s="13" t="str">
        <f>IF(A1492="","",IF(R1492="Refreshment Beverage",VLOOKUP(VALUE(Q1492),Rates!G$15:L$19,2,0),VLOOKUP(VALUE(Q1492),Rates!G$4:L$8,2,0)))</f>
        <v/>
      </c>
      <c r="T1492" s="13" t="str">
        <f t="shared" si="732"/>
        <v/>
      </c>
      <c r="U1492" s="181" t="str">
        <f t="shared" si="733"/>
        <v/>
      </c>
      <c r="V1492" s="13" t="str">
        <f t="shared" si="734"/>
        <v/>
      </c>
      <c r="W1492" s="13" t="str">
        <f t="shared" si="735"/>
        <v/>
      </c>
      <c r="X1492" s="182" t="str">
        <f t="shared" si="736"/>
        <v/>
      </c>
      <c r="Y1492" s="183" t="str">
        <f>IF(A:A="","",IF(R1492="Refreshment Beverage",VLOOKUP(Q1492,Rates!G$15:L$19,6,0)*W1492,VLOOKUP(Q1492,Rates!G$4:L$12,6,0)*W1492))</f>
        <v/>
      </c>
      <c r="Z1492" s="183" t="str">
        <f t="shared" si="737"/>
        <v/>
      </c>
      <c r="AA1492" s="17">
        <f t="shared" si="725"/>
        <v>0</v>
      </c>
      <c r="AB1492" s="177" t="str" cm="1">
        <f t="array" ref="AB1492">IF(_xlfn.SINGLE(A:A)="","",IF(R1492="Refreshment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177" t="str" cm="1">
        <f t="array" ref="AC1492">IF(_xlfn.SINGLE(A:A)="","",IF(R1492="Refreshment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68">
        <f>IFERROR(IF(OR(Q1492=1,Q1492=2,Q1492=3,Q1492=4),VLOOKUP(Q1492,Rates!$A$31:$B$34,2,0)*W1492,IF(V1492=1,VLOOKUP(U1492,'REB BEV MIN MKUP'!B:E,4,0),IF(V1492&gt;1,VLOOKUP(VALUE(W1492),'REB BEV MIN MKUP'!O:Q,3,0),0))),0)</f>
        <v>0</v>
      </c>
      <c r="AE1492" s="177" t="str">
        <f t="shared" si="738"/>
        <v/>
      </c>
      <c r="AF1492" s="13" t="str">
        <f t="shared" si="739"/>
        <v/>
      </c>
      <c r="AG1492" s="177" t="str">
        <f t="shared" si="740"/>
        <v/>
      </c>
      <c r="AH1492" s="184" t="str">
        <f t="shared" si="741"/>
        <v/>
      </c>
      <c r="AI1492" s="184" t="str">
        <f>IF(AE:AE="","",IF(R1492="Refreshment Beverage",AK1492*(Rates!J$19/100),ROUND(SUM(AH1492*(Rates!$J$8/100)),4)))</f>
        <v/>
      </c>
      <c r="AJ1492" s="183" t="str">
        <f t="shared" si="742"/>
        <v/>
      </c>
      <c r="AK1492" s="185" t="str">
        <f t="shared" si="743"/>
        <v/>
      </c>
      <c r="AL1492" s="177" t="str">
        <f t="shared" si="744"/>
        <v/>
      </c>
      <c r="AM1492" s="13" t="str">
        <f>IF(AS1492="","",IF(R1492="Refreshment Beverage",ROUND(AS1492*Rates!K$19,4),ROUND(AO1492*(VLOOKUP(VALUE(Q1492),Rates!G$4:L$12,3,0)),4)))</f>
        <v/>
      </c>
      <c r="AN1492" s="183" t="str">
        <f>IF(AS1492="","",IF(R1492="Refreshment Beverage",AS1492*(Rates!J$19/100),MAX(AM1492,AB1492)))</f>
        <v/>
      </c>
      <c r="AO1492" s="186" t="str">
        <f t="shared" si="745"/>
        <v/>
      </c>
      <c r="AP1492" s="186" t="str">
        <f t="shared" si="746"/>
        <v/>
      </c>
      <c r="AQ1492" s="186" t="str">
        <f>IF(AS1492="","",IF(R1492="Refreshment Beverage",ROUND(SUM(VLOOKUP(Q:Q,Rates!G$15:L$19,3,0)*(AS1492-Y1492-Z1492-AA1492)),4),ROUND(SUM(Rates!$K$8*AS1492),4)))</f>
        <v/>
      </c>
      <c r="AR1492" s="184" t="str">
        <f t="shared" si="747"/>
        <v/>
      </c>
      <c r="AS1492" s="185" t="str">
        <f t="shared" si="748"/>
        <v/>
      </c>
      <c r="AT1492" s="177" t="str">
        <f t="shared" si="749"/>
        <v/>
      </c>
      <c r="AU1492" s="13" t="str">
        <f>IF(AX1492="","",IF(R1492="Refreshment Beverage",ROUND((BA1492-Y1492-Z1492-AA1492)*VLOOKUP(VALUE(Q1492),Rates!G$15:L$19,3,0),4),ROUND(AW1492*(VLOOKUP(VALUE(Q1492),Rates!G:L,3,0)),4)))</f>
        <v/>
      </c>
      <c r="AV1492" s="183" t="str">
        <f t="shared" si="750"/>
        <v/>
      </c>
      <c r="AW1492" s="186" t="str">
        <f t="shared" si="751"/>
        <v/>
      </c>
      <c r="AX1492" s="184" t="str">
        <f t="shared" si="752"/>
        <v/>
      </c>
      <c r="AY1492" s="186" t="str">
        <f>IF(AX1492="","",IF(R1492="Refreshment Beverage",ROUND(SUM(AX1492*Rates!K$19),4),ROUND(SUM(AX1492*(Rates!J$8/100)),4)))</f>
        <v/>
      </c>
      <c r="AZ1492" s="183" t="str">
        <f t="shared" si="753"/>
        <v/>
      </c>
      <c r="BA1492" s="185" t="str">
        <f t="shared" si="754"/>
        <v/>
      </c>
      <c r="BD1492" s="171"/>
      <c r="BE1492" s="171"/>
      <c r="BF1492" s="171"/>
      <c r="BG1492" s="171"/>
    </row>
    <row r="1493" spans="1:59" ht="15" customHeight="1" x14ac:dyDescent="0.3">
      <c r="A1493" s="172"/>
      <c r="B1493" s="172"/>
      <c r="C1493" s="172"/>
      <c r="D1493" s="173"/>
      <c r="E1493" s="173"/>
      <c r="F1493" s="173"/>
      <c r="G1493" s="173"/>
      <c r="H1493" s="173"/>
      <c r="I1493" s="174"/>
      <c r="J1493" s="175"/>
      <c r="K1493" s="176" t="str">
        <f t="shared" si="726"/>
        <v/>
      </c>
      <c r="L1493" s="177" t="str">
        <f t="shared" si="727"/>
        <v/>
      </c>
      <c r="M1493" s="178" t="str">
        <f t="shared" si="728"/>
        <v/>
      </c>
      <c r="N1493" s="44" t="str" cm="1">
        <f t="array" ref="N1493">IFERROR(IF(_xlfn.SINGLE(A:A)="","",IF(R1493="Beer",SUM(LOOKUP(2,1/(Rates!$B$3:$B$5&lt;=W1493)/(Rates!$C$3:$C$5&gt;=W1493),Rates!$D$3:$D$5)*(X1493/100)*W1493),IF(R1493="Refreshment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44" t="str">
        <f t="shared" si="729"/>
        <v/>
      </c>
      <c r="P1493" s="13"/>
      <c r="Q1493" s="179" t="str">
        <f t="shared" si="730"/>
        <v/>
      </c>
      <c r="R1493" s="180" t="str">
        <f t="shared" si="731"/>
        <v/>
      </c>
      <c r="S1493" s="13" t="str">
        <f>IF(A1493="","",IF(R1493="Refreshment Beverage",VLOOKUP(VALUE(Q1493),Rates!G$15:L$19,2,0),VLOOKUP(VALUE(Q1493),Rates!G$4:L$8,2,0)))</f>
        <v/>
      </c>
      <c r="T1493" s="13" t="str">
        <f t="shared" si="732"/>
        <v/>
      </c>
      <c r="U1493" s="181" t="str">
        <f t="shared" si="733"/>
        <v/>
      </c>
      <c r="V1493" s="13" t="str">
        <f t="shared" si="734"/>
        <v/>
      </c>
      <c r="W1493" s="13" t="str">
        <f t="shared" si="735"/>
        <v/>
      </c>
      <c r="X1493" s="182" t="str">
        <f t="shared" si="736"/>
        <v/>
      </c>
      <c r="Y1493" s="183" t="str">
        <f>IF(A:A="","",IF(R1493="Refreshment Beverage",VLOOKUP(Q1493,Rates!G$15:L$19,6,0)*W1493,VLOOKUP(Q1493,Rates!G$4:L$12,6,0)*W1493))</f>
        <v/>
      </c>
      <c r="Z1493" s="183" t="str">
        <f t="shared" si="737"/>
        <v/>
      </c>
      <c r="AA1493" s="17">
        <f t="shared" si="725"/>
        <v>0</v>
      </c>
      <c r="AB1493" s="177" t="str" cm="1">
        <f t="array" ref="AB1493">IF(_xlfn.SINGLE(A:A)="","",IF(R1493="Refreshment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177" t="str" cm="1">
        <f t="array" ref="AC1493">IF(_xlfn.SINGLE(A:A)="","",IF(R1493="Refreshment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68">
        <f>IFERROR(IF(OR(Q1493=1,Q1493=2,Q1493=3,Q1493=4),VLOOKUP(Q1493,Rates!$A$31:$B$34,2,0)*W1493,IF(V1493=1,VLOOKUP(U1493,'REB BEV MIN MKUP'!B:E,4,0),IF(V1493&gt;1,VLOOKUP(VALUE(W1493),'REB BEV MIN MKUP'!O:Q,3,0),0))),0)</f>
        <v>0</v>
      </c>
      <c r="AE1493" s="177" t="str">
        <f t="shared" si="738"/>
        <v/>
      </c>
      <c r="AF1493" s="13" t="str">
        <f t="shared" si="739"/>
        <v/>
      </c>
      <c r="AG1493" s="177" t="str">
        <f t="shared" si="740"/>
        <v/>
      </c>
      <c r="AH1493" s="184" t="str">
        <f t="shared" si="741"/>
        <v/>
      </c>
      <c r="AI1493" s="184" t="str">
        <f>IF(AE:AE="","",IF(R1493="Refreshment Beverage",AK1493*(Rates!J$19/100),ROUND(SUM(AH1493*(Rates!$J$8/100)),4)))</f>
        <v/>
      </c>
      <c r="AJ1493" s="183" t="str">
        <f t="shared" si="742"/>
        <v/>
      </c>
      <c r="AK1493" s="185" t="str">
        <f t="shared" si="743"/>
        <v/>
      </c>
      <c r="AL1493" s="177" t="str">
        <f t="shared" si="744"/>
        <v/>
      </c>
      <c r="AM1493" s="13" t="str">
        <f>IF(AS1493="","",IF(R1493="Refreshment Beverage",ROUND(AS1493*Rates!K$19,4),ROUND(AO1493*(VLOOKUP(VALUE(Q1493),Rates!G$4:L$12,3,0)),4)))</f>
        <v/>
      </c>
      <c r="AN1493" s="183" t="str">
        <f>IF(AS1493="","",IF(R1493="Refreshment Beverage",AS1493*(Rates!J$19/100),MAX(AM1493,AB1493)))</f>
        <v/>
      </c>
      <c r="AO1493" s="186" t="str">
        <f t="shared" si="745"/>
        <v/>
      </c>
      <c r="AP1493" s="186" t="str">
        <f t="shared" si="746"/>
        <v/>
      </c>
      <c r="AQ1493" s="186" t="str">
        <f>IF(AS1493="","",IF(R1493="Refreshment Beverage",ROUND(SUM(VLOOKUP(Q:Q,Rates!G$15:L$19,3,0)*(AS1493-Y1493-Z1493-AA1493)),4),ROUND(SUM(Rates!$K$8*AS1493),4)))</f>
        <v/>
      </c>
      <c r="AR1493" s="184" t="str">
        <f t="shared" si="747"/>
        <v/>
      </c>
      <c r="AS1493" s="185" t="str">
        <f t="shared" si="748"/>
        <v/>
      </c>
      <c r="AT1493" s="177" t="str">
        <f t="shared" si="749"/>
        <v/>
      </c>
      <c r="AU1493" s="13" t="str">
        <f>IF(AX1493="","",IF(R1493="Refreshment Beverage",ROUND((BA1493-Y1493-Z1493-AA1493)*VLOOKUP(VALUE(Q1493),Rates!G$15:L$19,3,0),4),ROUND(AW1493*(VLOOKUP(VALUE(Q1493),Rates!G:L,3,0)),4)))</f>
        <v/>
      </c>
      <c r="AV1493" s="183" t="str">
        <f t="shared" si="750"/>
        <v/>
      </c>
      <c r="AW1493" s="186" t="str">
        <f t="shared" si="751"/>
        <v/>
      </c>
      <c r="AX1493" s="184" t="str">
        <f t="shared" si="752"/>
        <v/>
      </c>
      <c r="AY1493" s="186" t="str">
        <f>IF(AX1493="","",IF(R1493="Refreshment Beverage",ROUND(SUM(AX1493*Rates!K$19),4),ROUND(SUM(AX1493*(Rates!J$8/100)),4)))</f>
        <v/>
      </c>
      <c r="AZ1493" s="183" t="str">
        <f t="shared" si="753"/>
        <v/>
      </c>
      <c r="BA1493" s="185" t="str">
        <f t="shared" si="754"/>
        <v/>
      </c>
      <c r="BD1493" s="171"/>
      <c r="BE1493" s="171"/>
      <c r="BF1493" s="171"/>
      <c r="BG1493" s="171"/>
    </row>
    <row r="1494" spans="1:59" ht="15" customHeight="1" x14ac:dyDescent="0.3">
      <c r="A1494" s="172"/>
      <c r="B1494" s="172"/>
      <c r="C1494" s="172"/>
      <c r="D1494" s="173"/>
      <c r="E1494" s="173"/>
      <c r="F1494" s="173"/>
      <c r="G1494" s="173"/>
      <c r="H1494" s="173"/>
      <c r="I1494" s="174"/>
      <c r="J1494" s="175"/>
      <c r="K1494" s="176" t="str">
        <f t="shared" si="726"/>
        <v/>
      </c>
      <c r="L1494" s="177" t="str">
        <f t="shared" si="727"/>
        <v/>
      </c>
      <c r="M1494" s="178" t="str">
        <f t="shared" si="728"/>
        <v/>
      </c>
      <c r="N1494" s="44" t="str" cm="1">
        <f t="array" ref="N1494">IFERROR(IF(_xlfn.SINGLE(A:A)="","",IF(R1494="Beer",SUM(LOOKUP(2,1/(Rates!$B$3:$B$5&lt;=W1494)/(Rates!$C$3:$C$5&gt;=W1494),Rates!$D$3:$D$5)*(X1494/100)*W1494),IF(R1494="Refreshment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44" t="str">
        <f t="shared" si="729"/>
        <v/>
      </c>
      <c r="P1494" s="13"/>
      <c r="Q1494" s="179" t="str">
        <f t="shared" si="730"/>
        <v/>
      </c>
      <c r="R1494" s="180" t="str">
        <f t="shared" si="731"/>
        <v/>
      </c>
      <c r="S1494" s="13" t="str">
        <f>IF(A1494="","",IF(R1494="Refreshment Beverage",VLOOKUP(VALUE(Q1494),Rates!G$15:L$19,2,0),VLOOKUP(VALUE(Q1494),Rates!G$4:L$8,2,0)))</f>
        <v/>
      </c>
      <c r="T1494" s="13" t="str">
        <f t="shared" si="732"/>
        <v/>
      </c>
      <c r="U1494" s="181" t="str">
        <f t="shared" si="733"/>
        <v/>
      </c>
      <c r="V1494" s="13" t="str">
        <f t="shared" si="734"/>
        <v/>
      </c>
      <c r="W1494" s="13" t="str">
        <f t="shared" si="735"/>
        <v/>
      </c>
      <c r="X1494" s="182" t="str">
        <f t="shared" si="736"/>
        <v/>
      </c>
      <c r="Y1494" s="183" t="str">
        <f>IF(A:A="","",IF(R1494="Refreshment Beverage",VLOOKUP(Q1494,Rates!G$15:L$19,6,0)*W1494,VLOOKUP(Q1494,Rates!G$4:L$12,6,0)*W1494))</f>
        <v/>
      </c>
      <c r="Z1494" s="183" t="str">
        <f t="shared" si="737"/>
        <v/>
      </c>
      <c r="AA1494" s="17">
        <f t="shared" si="725"/>
        <v>0</v>
      </c>
      <c r="AB1494" s="177" t="str" cm="1">
        <f t="array" ref="AB1494">IF(_xlfn.SINGLE(A:A)="","",IF(R1494="Refreshment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177" t="str" cm="1">
        <f t="array" ref="AC1494">IF(_xlfn.SINGLE(A:A)="","",IF(R1494="Refreshment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68">
        <f>IFERROR(IF(OR(Q1494=1,Q1494=2,Q1494=3,Q1494=4),VLOOKUP(Q1494,Rates!$A$31:$B$34,2,0)*W1494,IF(V1494=1,VLOOKUP(U1494,'REB BEV MIN MKUP'!B:E,4,0),IF(V1494&gt;1,VLOOKUP(VALUE(W1494),'REB BEV MIN MKUP'!O:Q,3,0),0))),0)</f>
        <v>0</v>
      </c>
      <c r="AE1494" s="177" t="str">
        <f t="shared" si="738"/>
        <v/>
      </c>
      <c r="AF1494" s="13" t="str">
        <f t="shared" si="739"/>
        <v/>
      </c>
      <c r="AG1494" s="177" t="str">
        <f t="shared" si="740"/>
        <v/>
      </c>
      <c r="AH1494" s="184" t="str">
        <f t="shared" si="741"/>
        <v/>
      </c>
      <c r="AI1494" s="184" t="str">
        <f>IF(AE:AE="","",IF(R1494="Refreshment Beverage",AK1494*(Rates!J$19/100),ROUND(SUM(AH1494*(Rates!$J$8/100)),4)))</f>
        <v/>
      </c>
      <c r="AJ1494" s="183" t="str">
        <f t="shared" si="742"/>
        <v/>
      </c>
      <c r="AK1494" s="185" t="str">
        <f t="shared" si="743"/>
        <v/>
      </c>
      <c r="AL1494" s="177" t="str">
        <f t="shared" si="744"/>
        <v/>
      </c>
      <c r="AM1494" s="13" t="str">
        <f>IF(AS1494="","",IF(R1494="Refreshment Beverage",ROUND(AS1494*Rates!K$19,4),ROUND(AO1494*(VLOOKUP(VALUE(Q1494),Rates!G$4:L$12,3,0)),4)))</f>
        <v/>
      </c>
      <c r="AN1494" s="183" t="str">
        <f>IF(AS1494="","",IF(R1494="Refreshment Beverage",AS1494*(Rates!J$19/100),MAX(AM1494,AB1494)))</f>
        <v/>
      </c>
      <c r="AO1494" s="186" t="str">
        <f t="shared" si="745"/>
        <v/>
      </c>
      <c r="AP1494" s="186" t="str">
        <f t="shared" si="746"/>
        <v/>
      </c>
      <c r="AQ1494" s="186" t="str">
        <f>IF(AS1494="","",IF(R1494="Refreshment Beverage",ROUND(SUM(VLOOKUP(Q:Q,Rates!G$15:L$19,3,0)*(AS1494-Y1494-Z1494-AA1494)),4),ROUND(SUM(Rates!$K$8*AS1494),4)))</f>
        <v/>
      </c>
      <c r="AR1494" s="184" t="str">
        <f t="shared" si="747"/>
        <v/>
      </c>
      <c r="AS1494" s="185" t="str">
        <f t="shared" si="748"/>
        <v/>
      </c>
      <c r="AT1494" s="177" t="str">
        <f t="shared" si="749"/>
        <v/>
      </c>
      <c r="AU1494" s="13" t="str">
        <f>IF(AX1494="","",IF(R1494="Refreshment Beverage",ROUND((BA1494-Y1494-Z1494-AA1494)*VLOOKUP(VALUE(Q1494),Rates!G$15:L$19,3,0),4),ROUND(AW1494*(VLOOKUP(VALUE(Q1494),Rates!G:L,3,0)),4)))</f>
        <v/>
      </c>
      <c r="AV1494" s="183" t="str">
        <f t="shared" si="750"/>
        <v/>
      </c>
      <c r="AW1494" s="186" t="str">
        <f t="shared" si="751"/>
        <v/>
      </c>
      <c r="AX1494" s="184" t="str">
        <f t="shared" si="752"/>
        <v/>
      </c>
      <c r="AY1494" s="186" t="str">
        <f>IF(AX1494="","",IF(R1494="Refreshment Beverage",ROUND(SUM(AX1494*Rates!K$19),4),ROUND(SUM(AX1494*(Rates!J$8/100)),4)))</f>
        <v/>
      </c>
      <c r="AZ1494" s="183" t="str">
        <f t="shared" si="753"/>
        <v/>
      </c>
      <c r="BA1494" s="185" t="str">
        <f t="shared" si="754"/>
        <v/>
      </c>
      <c r="BD1494" s="171"/>
      <c r="BE1494" s="171"/>
      <c r="BF1494" s="171"/>
      <c r="BG1494" s="171"/>
    </row>
    <row r="1495" spans="1:59" ht="15" customHeight="1" x14ac:dyDescent="0.3">
      <c r="A1495" s="172"/>
      <c r="B1495" s="172"/>
      <c r="C1495" s="172"/>
      <c r="D1495" s="173"/>
      <c r="E1495" s="173"/>
      <c r="F1495" s="173"/>
      <c r="G1495" s="173"/>
      <c r="H1495" s="173"/>
      <c r="I1495" s="174"/>
      <c r="J1495" s="175"/>
      <c r="K1495" s="176" t="str">
        <f t="shared" si="726"/>
        <v/>
      </c>
      <c r="L1495" s="177" t="str">
        <f t="shared" si="727"/>
        <v/>
      </c>
      <c r="M1495" s="178" t="str">
        <f t="shared" si="728"/>
        <v/>
      </c>
      <c r="N1495" s="44" t="str" cm="1">
        <f t="array" ref="N1495">IFERROR(IF(_xlfn.SINGLE(A:A)="","",IF(R1495="Beer",SUM(LOOKUP(2,1/(Rates!$B$3:$B$5&lt;=W1495)/(Rates!$C$3:$C$5&gt;=W1495),Rates!$D$3:$D$5)*(X1495/100)*W1495),IF(R1495="Refreshment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44" t="str">
        <f t="shared" si="729"/>
        <v/>
      </c>
      <c r="P1495" s="13"/>
      <c r="Q1495" s="179" t="str">
        <f t="shared" si="730"/>
        <v/>
      </c>
      <c r="R1495" s="180" t="str">
        <f t="shared" si="731"/>
        <v/>
      </c>
      <c r="S1495" s="13" t="str">
        <f>IF(A1495="","",IF(R1495="Refreshment Beverage",VLOOKUP(VALUE(Q1495),Rates!G$15:L$19,2,0),VLOOKUP(VALUE(Q1495),Rates!G$4:L$8,2,0)))</f>
        <v/>
      </c>
      <c r="T1495" s="13" t="str">
        <f t="shared" si="732"/>
        <v/>
      </c>
      <c r="U1495" s="181" t="str">
        <f t="shared" si="733"/>
        <v/>
      </c>
      <c r="V1495" s="13" t="str">
        <f t="shared" si="734"/>
        <v/>
      </c>
      <c r="W1495" s="13" t="str">
        <f t="shared" si="735"/>
        <v/>
      </c>
      <c r="X1495" s="182" t="str">
        <f t="shared" si="736"/>
        <v/>
      </c>
      <c r="Y1495" s="183" t="str">
        <f>IF(A:A="","",IF(R1495="Refreshment Beverage",VLOOKUP(Q1495,Rates!G$15:L$19,6,0)*W1495,VLOOKUP(Q1495,Rates!G$4:L$12,6,0)*W1495))</f>
        <v/>
      </c>
      <c r="Z1495" s="183" t="str">
        <f t="shared" si="737"/>
        <v/>
      </c>
      <c r="AA1495" s="17">
        <f t="shared" si="725"/>
        <v>0</v>
      </c>
      <c r="AB1495" s="177" t="str" cm="1">
        <f t="array" ref="AB1495">IF(_xlfn.SINGLE(A:A)="","",IF(R1495="Refreshment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177" t="str" cm="1">
        <f t="array" ref="AC1495">IF(_xlfn.SINGLE(A:A)="","",IF(R1495="Refreshment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68">
        <f>IFERROR(IF(OR(Q1495=1,Q1495=2,Q1495=3,Q1495=4),VLOOKUP(Q1495,Rates!$A$31:$B$34,2,0)*W1495,IF(V1495=1,VLOOKUP(U1495,'REB BEV MIN MKUP'!B:E,4,0),IF(V1495&gt;1,VLOOKUP(VALUE(W1495),'REB BEV MIN MKUP'!O:Q,3,0),0))),0)</f>
        <v>0</v>
      </c>
      <c r="AE1495" s="177" t="str">
        <f t="shared" si="738"/>
        <v/>
      </c>
      <c r="AF1495" s="13" t="str">
        <f t="shared" si="739"/>
        <v/>
      </c>
      <c r="AG1495" s="177" t="str">
        <f t="shared" si="740"/>
        <v/>
      </c>
      <c r="AH1495" s="184" t="str">
        <f t="shared" si="741"/>
        <v/>
      </c>
      <c r="AI1495" s="184" t="str">
        <f>IF(AE:AE="","",IF(R1495="Refreshment Beverage",AK1495*(Rates!J$19/100),ROUND(SUM(AH1495*(Rates!$J$8/100)),4)))</f>
        <v/>
      </c>
      <c r="AJ1495" s="183" t="str">
        <f t="shared" si="742"/>
        <v/>
      </c>
      <c r="AK1495" s="185" t="str">
        <f t="shared" si="743"/>
        <v/>
      </c>
      <c r="AL1495" s="177" t="str">
        <f t="shared" si="744"/>
        <v/>
      </c>
      <c r="AM1495" s="13" t="str">
        <f>IF(AS1495="","",IF(R1495="Refreshment Beverage",ROUND(AS1495*Rates!K$19,4),ROUND(AO1495*(VLOOKUP(VALUE(Q1495),Rates!G$4:L$12,3,0)),4)))</f>
        <v/>
      </c>
      <c r="AN1495" s="183" t="str">
        <f>IF(AS1495="","",IF(R1495="Refreshment Beverage",AS1495*(Rates!J$19/100),MAX(AM1495,AB1495)))</f>
        <v/>
      </c>
      <c r="AO1495" s="186" t="str">
        <f t="shared" si="745"/>
        <v/>
      </c>
      <c r="AP1495" s="186" t="str">
        <f t="shared" si="746"/>
        <v/>
      </c>
      <c r="AQ1495" s="186" t="str">
        <f>IF(AS1495="","",IF(R1495="Refreshment Beverage",ROUND(SUM(VLOOKUP(Q:Q,Rates!G$15:L$19,3,0)*(AS1495-Y1495-Z1495-AA1495)),4),ROUND(SUM(Rates!$K$8*AS1495),4)))</f>
        <v/>
      </c>
      <c r="AR1495" s="184" t="str">
        <f t="shared" si="747"/>
        <v/>
      </c>
      <c r="AS1495" s="185" t="str">
        <f t="shared" si="748"/>
        <v/>
      </c>
      <c r="AT1495" s="177" t="str">
        <f t="shared" si="749"/>
        <v/>
      </c>
      <c r="AU1495" s="13" t="str">
        <f>IF(AX1495="","",IF(R1495="Refreshment Beverage",ROUND((BA1495-Y1495-Z1495-AA1495)*VLOOKUP(VALUE(Q1495),Rates!G$15:L$19,3,0),4),ROUND(AW1495*(VLOOKUP(VALUE(Q1495),Rates!G:L,3,0)),4)))</f>
        <v/>
      </c>
      <c r="AV1495" s="183" t="str">
        <f t="shared" si="750"/>
        <v/>
      </c>
      <c r="AW1495" s="186" t="str">
        <f t="shared" si="751"/>
        <v/>
      </c>
      <c r="AX1495" s="184" t="str">
        <f t="shared" si="752"/>
        <v/>
      </c>
      <c r="AY1495" s="186" t="str">
        <f>IF(AX1495="","",IF(R1495="Refreshment Beverage",ROUND(SUM(AX1495*Rates!K$19),4),ROUND(SUM(AX1495*(Rates!J$8/100)),4)))</f>
        <v/>
      </c>
      <c r="AZ1495" s="183" t="str">
        <f t="shared" si="753"/>
        <v/>
      </c>
      <c r="BA1495" s="185" t="str">
        <f t="shared" si="754"/>
        <v/>
      </c>
      <c r="BD1495" s="171"/>
      <c r="BE1495" s="171"/>
      <c r="BF1495" s="171"/>
      <c r="BG1495" s="171"/>
    </row>
    <row r="1496" spans="1:59" ht="15" customHeight="1" x14ac:dyDescent="0.3">
      <c r="A1496" s="172"/>
      <c r="B1496" s="172"/>
      <c r="C1496" s="172"/>
      <c r="D1496" s="173"/>
      <c r="E1496" s="173"/>
      <c r="F1496" s="173"/>
      <c r="G1496" s="173"/>
      <c r="H1496" s="173"/>
      <c r="I1496" s="174"/>
      <c r="J1496" s="175"/>
      <c r="K1496" s="176" t="str">
        <f t="shared" si="726"/>
        <v/>
      </c>
      <c r="L1496" s="177" t="str">
        <f t="shared" si="727"/>
        <v/>
      </c>
      <c r="M1496" s="178" t="str">
        <f t="shared" si="728"/>
        <v/>
      </c>
      <c r="N1496" s="44" t="str" cm="1">
        <f t="array" ref="N1496">IFERROR(IF(_xlfn.SINGLE(A:A)="","",IF(R1496="Beer",SUM(LOOKUP(2,1/(Rates!$B$3:$B$5&lt;=W1496)/(Rates!$C$3:$C$5&gt;=W1496),Rates!$D$3:$D$5)*(X1496/100)*W1496),IF(R1496="Refreshment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44" t="str">
        <f t="shared" si="729"/>
        <v/>
      </c>
      <c r="P1496" s="13"/>
      <c r="Q1496" s="179" t="str">
        <f t="shared" si="730"/>
        <v/>
      </c>
      <c r="R1496" s="180" t="str">
        <f t="shared" si="731"/>
        <v/>
      </c>
      <c r="S1496" s="13" t="str">
        <f>IF(A1496="","",IF(R1496="Refreshment Beverage",VLOOKUP(VALUE(Q1496),Rates!G$15:L$19,2,0),VLOOKUP(VALUE(Q1496),Rates!G$4:L$8,2,0)))</f>
        <v/>
      </c>
      <c r="T1496" s="13" t="str">
        <f t="shared" si="732"/>
        <v/>
      </c>
      <c r="U1496" s="181" t="str">
        <f t="shared" si="733"/>
        <v/>
      </c>
      <c r="V1496" s="13" t="str">
        <f t="shared" si="734"/>
        <v/>
      </c>
      <c r="W1496" s="13" t="str">
        <f t="shared" si="735"/>
        <v/>
      </c>
      <c r="X1496" s="182" t="str">
        <f t="shared" si="736"/>
        <v/>
      </c>
      <c r="Y1496" s="183" t="str">
        <f>IF(A:A="","",IF(R1496="Refreshment Beverage",VLOOKUP(Q1496,Rates!G$15:L$19,6,0)*W1496,VLOOKUP(Q1496,Rates!G$4:L$12,6,0)*W1496))</f>
        <v/>
      </c>
      <c r="Z1496" s="183" t="str">
        <f t="shared" si="737"/>
        <v/>
      </c>
      <c r="AA1496" s="17">
        <f t="shared" si="725"/>
        <v>0</v>
      </c>
      <c r="AB1496" s="177" t="str" cm="1">
        <f t="array" ref="AB1496">IF(_xlfn.SINGLE(A:A)="","",IF(R1496="Refreshment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177" t="str" cm="1">
        <f t="array" ref="AC1496">IF(_xlfn.SINGLE(A:A)="","",IF(R1496="Refreshment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68">
        <f>IFERROR(IF(OR(Q1496=1,Q1496=2,Q1496=3,Q1496=4),VLOOKUP(Q1496,Rates!$A$31:$B$34,2,0)*W1496,IF(V1496=1,VLOOKUP(U1496,'REB BEV MIN MKUP'!B:E,4,0),IF(V1496&gt;1,VLOOKUP(VALUE(W1496),'REB BEV MIN MKUP'!O:Q,3,0),0))),0)</f>
        <v>0</v>
      </c>
      <c r="AE1496" s="177" t="str">
        <f t="shared" si="738"/>
        <v/>
      </c>
      <c r="AF1496" s="13" t="str">
        <f t="shared" si="739"/>
        <v/>
      </c>
      <c r="AG1496" s="177" t="str">
        <f t="shared" si="740"/>
        <v/>
      </c>
      <c r="AH1496" s="184" t="str">
        <f t="shared" si="741"/>
        <v/>
      </c>
      <c r="AI1496" s="184" t="str">
        <f>IF(AE:AE="","",IF(R1496="Refreshment Beverage",AK1496*(Rates!J$19/100),ROUND(SUM(AH1496*(Rates!$J$8/100)),4)))</f>
        <v/>
      </c>
      <c r="AJ1496" s="183" t="str">
        <f t="shared" si="742"/>
        <v/>
      </c>
      <c r="AK1496" s="185" t="str">
        <f t="shared" si="743"/>
        <v/>
      </c>
      <c r="AL1496" s="177" t="str">
        <f t="shared" si="744"/>
        <v/>
      </c>
      <c r="AM1496" s="13" t="str">
        <f>IF(AS1496="","",IF(R1496="Refreshment Beverage",ROUND(AS1496*Rates!K$19,4),ROUND(AO1496*(VLOOKUP(VALUE(Q1496),Rates!G$4:L$12,3,0)),4)))</f>
        <v/>
      </c>
      <c r="AN1496" s="183" t="str">
        <f>IF(AS1496="","",IF(R1496="Refreshment Beverage",AS1496*(Rates!J$19/100),MAX(AM1496,AB1496)))</f>
        <v/>
      </c>
      <c r="AO1496" s="186" t="str">
        <f t="shared" si="745"/>
        <v/>
      </c>
      <c r="AP1496" s="186" t="str">
        <f t="shared" si="746"/>
        <v/>
      </c>
      <c r="AQ1496" s="186" t="str">
        <f>IF(AS1496="","",IF(R1496="Refreshment Beverage",ROUND(SUM(VLOOKUP(Q:Q,Rates!G$15:L$19,3,0)*(AS1496-Y1496-Z1496-AA1496)),4),ROUND(SUM(Rates!$K$8*AS1496),4)))</f>
        <v/>
      </c>
      <c r="AR1496" s="184" t="str">
        <f t="shared" si="747"/>
        <v/>
      </c>
      <c r="AS1496" s="185" t="str">
        <f t="shared" si="748"/>
        <v/>
      </c>
      <c r="AT1496" s="177" t="str">
        <f t="shared" si="749"/>
        <v/>
      </c>
      <c r="AU1496" s="13" t="str">
        <f>IF(AX1496="","",IF(R1496="Refreshment Beverage",ROUND((BA1496-Y1496-Z1496-AA1496)*VLOOKUP(VALUE(Q1496),Rates!G$15:L$19,3,0),4),ROUND(AW1496*(VLOOKUP(VALUE(Q1496),Rates!G:L,3,0)),4)))</f>
        <v/>
      </c>
      <c r="AV1496" s="183" t="str">
        <f t="shared" si="750"/>
        <v/>
      </c>
      <c r="AW1496" s="186" t="str">
        <f t="shared" si="751"/>
        <v/>
      </c>
      <c r="AX1496" s="184" t="str">
        <f t="shared" si="752"/>
        <v/>
      </c>
      <c r="AY1496" s="186" t="str">
        <f>IF(AX1496="","",IF(R1496="Refreshment Beverage",ROUND(SUM(AX1496*Rates!K$19),4),ROUND(SUM(AX1496*(Rates!J$8/100)),4)))</f>
        <v/>
      </c>
      <c r="AZ1496" s="183" t="str">
        <f t="shared" si="753"/>
        <v/>
      </c>
      <c r="BA1496" s="185" t="str">
        <f t="shared" si="754"/>
        <v/>
      </c>
      <c r="BD1496" s="171"/>
      <c r="BE1496" s="171"/>
      <c r="BF1496" s="171"/>
      <c r="BG1496" s="171"/>
    </row>
    <row r="1497" spans="1:59" ht="15" customHeight="1" x14ac:dyDescent="0.3">
      <c r="A1497" s="172"/>
      <c r="B1497" s="172"/>
      <c r="C1497" s="172"/>
      <c r="D1497" s="173"/>
      <c r="E1497" s="173"/>
      <c r="F1497" s="173"/>
      <c r="G1497" s="173"/>
      <c r="H1497" s="173"/>
      <c r="I1497" s="174"/>
      <c r="J1497" s="175"/>
      <c r="K1497" s="176" t="str">
        <f t="shared" si="726"/>
        <v/>
      </c>
      <c r="L1497" s="177" t="str">
        <f t="shared" si="727"/>
        <v/>
      </c>
      <c r="M1497" s="178" t="str">
        <f t="shared" si="728"/>
        <v/>
      </c>
      <c r="N1497" s="44" t="str" cm="1">
        <f t="array" ref="N1497">IFERROR(IF(_xlfn.SINGLE(A:A)="","",IF(R1497="Beer",SUM(LOOKUP(2,1/(Rates!$B$3:$B$5&lt;=W1497)/(Rates!$C$3:$C$5&gt;=W1497),Rates!$D$3:$D$5)*(X1497/100)*W1497),IF(R1497="Refreshment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44" t="str">
        <f t="shared" si="729"/>
        <v/>
      </c>
      <c r="P1497" s="13"/>
      <c r="Q1497" s="179" t="str">
        <f t="shared" si="730"/>
        <v/>
      </c>
      <c r="R1497" s="180" t="str">
        <f t="shared" si="731"/>
        <v/>
      </c>
      <c r="S1497" s="13" t="str">
        <f>IF(A1497="","",IF(R1497="Refreshment Beverage",VLOOKUP(VALUE(Q1497),Rates!G$15:L$19,2,0),VLOOKUP(VALUE(Q1497),Rates!G$4:L$8,2,0)))</f>
        <v/>
      </c>
      <c r="T1497" s="13" t="str">
        <f t="shared" si="732"/>
        <v/>
      </c>
      <c r="U1497" s="181" t="str">
        <f t="shared" si="733"/>
        <v/>
      </c>
      <c r="V1497" s="13" t="str">
        <f t="shared" si="734"/>
        <v/>
      </c>
      <c r="W1497" s="13" t="str">
        <f t="shared" si="735"/>
        <v/>
      </c>
      <c r="X1497" s="182" t="str">
        <f t="shared" si="736"/>
        <v/>
      </c>
      <c r="Y1497" s="183" t="str">
        <f>IF(A:A="","",IF(R1497="Refreshment Beverage",VLOOKUP(Q1497,Rates!G$15:L$19,6,0)*W1497,VLOOKUP(Q1497,Rates!G$4:L$12,6,0)*W1497))</f>
        <v/>
      </c>
      <c r="Z1497" s="183" t="str">
        <f t="shared" si="737"/>
        <v/>
      </c>
      <c r="AA1497" s="17">
        <f t="shared" si="725"/>
        <v>0</v>
      </c>
      <c r="AB1497" s="177" t="str" cm="1">
        <f t="array" ref="AB1497">IF(_xlfn.SINGLE(A:A)="","",IF(R1497="Refreshment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177" t="str" cm="1">
        <f t="array" ref="AC1497">IF(_xlfn.SINGLE(A:A)="","",IF(R1497="Refreshment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68">
        <f>IFERROR(IF(OR(Q1497=1,Q1497=2,Q1497=3,Q1497=4),VLOOKUP(Q1497,Rates!$A$31:$B$34,2,0)*W1497,IF(V1497=1,VLOOKUP(U1497,'REB BEV MIN MKUP'!B:E,4,0),IF(V1497&gt;1,VLOOKUP(VALUE(W1497),'REB BEV MIN MKUP'!O:Q,3,0),0))),0)</f>
        <v>0</v>
      </c>
      <c r="AE1497" s="177" t="str">
        <f t="shared" si="738"/>
        <v/>
      </c>
      <c r="AF1497" s="13" t="str">
        <f t="shared" si="739"/>
        <v/>
      </c>
      <c r="AG1497" s="177" t="str">
        <f t="shared" si="740"/>
        <v/>
      </c>
      <c r="AH1497" s="184" t="str">
        <f t="shared" si="741"/>
        <v/>
      </c>
      <c r="AI1497" s="184" t="str">
        <f>IF(AE:AE="","",IF(R1497="Refreshment Beverage",AK1497*(Rates!J$19/100),ROUND(SUM(AH1497*(Rates!$J$8/100)),4)))</f>
        <v/>
      </c>
      <c r="AJ1497" s="183" t="str">
        <f t="shared" si="742"/>
        <v/>
      </c>
      <c r="AK1497" s="185" t="str">
        <f t="shared" si="743"/>
        <v/>
      </c>
      <c r="AL1497" s="177" t="str">
        <f t="shared" si="744"/>
        <v/>
      </c>
      <c r="AM1497" s="13" t="str">
        <f>IF(AS1497="","",IF(R1497="Refreshment Beverage",ROUND(AS1497*Rates!K$19,4),ROUND(AO1497*(VLOOKUP(VALUE(Q1497),Rates!G$4:L$12,3,0)),4)))</f>
        <v/>
      </c>
      <c r="AN1497" s="183" t="str">
        <f>IF(AS1497="","",IF(R1497="Refreshment Beverage",AS1497*(Rates!J$19/100),MAX(AM1497,AB1497)))</f>
        <v/>
      </c>
      <c r="AO1497" s="186" t="str">
        <f t="shared" si="745"/>
        <v/>
      </c>
      <c r="AP1497" s="186" t="str">
        <f t="shared" si="746"/>
        <v/>
      </c>
      <c r="AQ1497" s="186" t="str">
        <f>IF(AS1497="","",IF(R1497="Refreshment Beverage",ROUND(SUM(VLOOKUP(Q:Q,Rates!G$15:L$19,3,0)*(AS1497-Y1497-Z1497-AA1497)),4),ROUND(SUM(Rates!$K$8*AS1497),4)))</f>
        <v/>
      </c>
      <c r="AR1497" s="184" t="str">
        <f t="shared" si="747"/>
        <v/>
      </c>
      <c r="AS1497" s="185" t="str">
        <f t="shared" si="748"/>
        <v/>
      </c>
      <c r="AT1497" s="177" t="str">
        <f t="shared" si="749"/>
        <v/>
      </c>
      <c r="AU1497" s="13" t="str">
        <f>IF(AX1497="","",IF(R1497="Refreshment Beverage",ROUND((BA1497-Y1497-Z1497-AA1497)*VLOOKUP(VALUE(Q1497),Rates!G$15:L$19,3,0),4),ROUND(AW1497*(VLOOKUP(VALUE(Q1497),Rates!G:L,3,0)),4)))</f>
        <v/>
      </c>
      <c r="AV1497" s="183" t="str">
        <f t="shared" si="750"/>
        <v/>
      </c>
      <c r="AW1497" s="186" t="str">
        <f t="shared" si="751"/>
        <v/>
      </c>
      <c r="AX1497" s="184" t="str">
        <f t="shared" si="752"/>
        <v/>
      </c>
      <c r="AY1497" s="186" t="str">
        <f>IF(AX1497="","",IF(R1497="Refreshment Beverage",ROUND(SUM(AX1497*Rates!K$19),4),ROUND(SUM(AX1497*(Rates!J$8/100)),4)))</f>
        <v/>
      </c>
      <c r="AZ1497" s="183" t="str">
        <f t="shared" si="753"/>
        <v/>
      </c>
      <c r="BA1497" s="185" t="str">
        <f t="shared" si="754"/>
        <v/>
      </c>
      <c r="BD1497" s="171"/>
      <c r="BE1497" s="171"/>
      <c r="BF1497" s="171"/>
      <c r="BG1497" s="171"/>
    </row>
    <row r="1498" spans="1:59" ht="15" customHeight="1" x14ac:dyDescent="0.3">
      <c r="A1498" s="172"/>
      <c r="B1498" s="172"/>
      <c r="C1498" s="172"/>
      <c r="D1498" s="173"/>
      <c r="E1498" s="173"/>
      <c r="F1498" s="173"/>
      <c r="G1498" s="173"/>
      <c r="H1498" s="173"/>
      <c r="I1498" s="174"/>
      <c r="J1498" s="175"/>
      <c r="K1498" s="176" t="str">
        <f t="shared" si="726"/>
        <v/>
      </c>
      <c r="L1498" s="177" t="str">
        <f t="shared" si="727"/>
        <v/>
      </c>
      <c r="M1498" s="178" t="str">
        <f t="shared" si="728"/>
        <v/>
      </c>
      <c r="N1498" s="44" t="str" cm="1">
        <f t="array" ref="N1498">IFERROR(IF(_xlfn.SINGLE(A:A)="","",IF(R1498="Beer",SUM(LOOKUP(2,1/(Rates!$B$3:$B$5&lt;=W1498)/(Rates!$C$3:$C$5&gt;=W1498),Rates!$D$3:$D$5)*(X1498/100)*W1498),IF(R1498="Refreshment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44" t="str">
        <f t="shared" si="729"/>
        <v/>
      </c>
      <c r="P1498" s="13"/>
      <c r="Q1498" s="179" t="str">
        <f t="shared" si="730"/>
        <v/>
      </c>
      <c r="R1498" s="180" t="str">
        <f t="shared" si="731"/>
        <v/>
      </c>
      <c r="S1498" s="13" t="str">
        <f>IF(A1498="","",IF(R1498="Refreshment Beverage",VLOOKUP(VALUE(Q1498),Rates!G$15:L$19,2,0),VLOOKUP(VALUE(Q1498),Rates!G$4:L$8,2,0)))</f>
        <v/>
      </c>
      <c r="T1498" s="13" t="str">
        <f t="shared" si="732"/>
        <v/>
      </c>
      <c r="U1498" s="181" t="str">
        <f t="shared" si="733"/>
        <v/>
      </c>
      <c r="V1498" s="13" t="str">
        <f t="shared" si="734"/>
        <v/>
      </c>
      <c r="W1498" s="13" t="str">
        <f t="shared" si="735"/>
        <v/>
      </c>
      <c r="X1498" s="182" t="str">
        <f t="shared" si="736"/>
        <v/>
      </c>
      <c r="Y1498" s="183" t="str">
        <f>IF(A:A="","",IF(R1498="Refreshment Beverage",VLOOKUP(Q1498,Rates!G$15:L$19,6,0)*W1498,VLOOKUP(Q1498,Rates!G$4:L$12,6,0)*W1498))</f>
        <v/>
      </c>
      <c r="Z1498" s="183" t="str">
        <f t="shared" si="737"/>
        <v/>
      </c>
      <c r="AA1498" s="17">
        <f t="shared" si="725"/>
        <v>0</v>
      </c>
      <c r="AB1498" s="177" t="str" cm="1">
        <f t="array" ref="AB1498">IF(_xlfn.SINGLE(A:A)="","",IF(R1498="Refreshment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177" t="str" cm="1">
        <f t="array" ref="AC1498">IF(_xlfn.SINGLE(A:A)="","",IF(R1498="Refreshment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68">
        <f>IFERROR(IF(OR(Q1498=1,Q1498=2,Q1498=3,Q1498=4),VLOOKUP(Q1498,Rates!$A$31:$B$34,2,0)*W1498,IF(V1498=1,VLOOKUP(U1498,'REB BEV MIN MKUP'!B:E,4,0),IF(V1498&gt;1,VLOOKUP(VALUE(W1498),'REB BEV MIN MKUP'!O:Q,3,0),0))),0)</f>
        <v>0</v>
      </c>
      <c r="AE1498" s="177" t="str">
        <f t="shared" si="738"/>
        <v/>
      </c>
      <c r="AF1498" s="13" t="str">
        <f t="shared" si="739"/>
        <v/>
      </c>
      <c r="AG1498" s="177" t="str">
        <f t="shared" si="740"/>
        <v/>
      </c>
      <c r="AH1498" s="184" t="str">
        <f t="shared" si="741"/>
        <v/>
      </c>
      <c r="AI1498" s="184" t="str">
        <f>IF(AE:AE="","",IF(R1498="Refreshment Beverage",AK1498*(Rates!J$19/100),ROUND(SUM(AH1498*(Rates!$J$8/100)),4)))</f>
        <v/>
      </c>
      <c r="AJ1498" s="183" t="str">
        <f t="shared" si="742"/>
        <v/>
      </c>
      <c r="AK1498" s="185" t="str">
        <f t="shared" si="743"/>
        <v/>
      </c>
      <c r="AL1498" s="177" t="str">
        <f t="shared" si="744"/>
        <v/>
      </c>
      <c r="AM1498" s="13" t="str">
        <f>IF(AS1498="","",IF(R1498="Refreshment Beverage",ROUND(AS1498*Rates!K$19,4),ROUND(AO1498*(VLOOKUP(VALUE(Q1498),Rates!G$4:L$12,3,0)),4)))</f>
        <v/>
      </c>
      <c r="AN1498" s="183" t="str">
        <f>IF(AS1498="","",IF(R1498="Refreshment Beverage",AS1498*(Rates!J$19/100),MAX(AM1498,AB1498)))</f>
        <v/>
      </c>
      <c r="AO1498" s="186" t="str">
        <f t="shared" si="745"/>
        <v/>
      </c>
      <c r="AP1498" s="186" t="str">
        <f t="shared" si="746"/>
        <v/>
      </c>
      <c r="AQ1498" s="186" t="str">
        <f>IF(AS1498="","",IF(R1498="Refreshment Beverage",ROUND(SUM(VLOOKUP(Q:Q,Rates!G$15:L$19,3,0)*(AS1498-Y1498-Z1498-AA1498)),4),ROUND(SUM(Rates!$K$8*AS1498),4)))</f>
        <v/>
      </c>
      <c r="AR1498" s="184" t="str">
        <f t="shared" si="747"/>
        <v/>
      </c>
      <c r="AS1498" s="185" t="str">
        <f t="shared" si="748"/>
        <v/>
      </c>
      <c r="AT1498" s="177" t="str">
        <f t="shared" si="749"/>
        <v/>
      </c>
      <c r="AU1498" s="13" t="str">
        <f>IF(AX1498="","",IF(R1498="Refreshment Beverage",ROUND((BA1498-Y1498-Z1498-AA1498)*VLOOKUP(VALUE(Q1498),Rates!G$15:L$19,3,0),4),ROUND(AW1498*(VLOOKUP(VALUE(Q1498),Rates!G:L,3,0)),4)))</f>
        <v/>
      </c>
      <c r="AV1498" s="183" t="str">
        <f t="shared" si="750"/>
        <v/>
      </c>
      <c r="AW1498" s="186" t="str">
        <f t="shared" si="751"/>
        <v/>
      </c>
      <c r="AX1498" s="184" t="str">
        <f t="shared" si="752"/>
        <v/>
      </c>
      <c r="AY1498" s="186" t="str">
        <f>IF(AX1498="","",IF(R1498="Refreshment Beverage",ROUND(SUM(AX1498*Rates!K$19),4),ROUND(SUM(AX1498*(Rates!J$8/100)),4)))</f>
        <v/>
      </c>
      <c r="AZ1498" s="183" t="str">
        <f t="shared" si="753"/>
        <v/>
      </c>
      <c r="BA1498" s="185" t="str">
        <f t="shared" si="754"/>
        <v/>
      </c>
      <c r="BD1498" s="171"/>
      <c r="BE1498" s="171"/>
      <c r="BF1498" s="171"/>
      <c r="BG1498" s="171"/>
    </row>
    <row r="1499" spans="1:59" ht="15" customHeight="1" x14ac:dyDescent="0.3">
      <c r="A1499" s="172"/>
      <c r="B1499" s="172"/>
      <c r="C1499" s="172"/>
      <c r="D1499" s="173"/>
      <c r="E1499" s="173"/>
      <c r="F1499" s="173"/>
      <c r="G1499" s="173"/>
      <c r="H1499" s="173"/>
      <c r="I1499" s="174"/>
      <c r="J1499" s="175"/>
      <c r="K1499" s="176" t="str">
        <f t="shared" si="726"/>
        <v/>
      </c>
      <c r="L1499" s="177" t="str">
        <f t="shared" si="727"/>
        <v/>
      </c>
      <c r="M1499" s="178" t="str">
        <f t="shared" si="728"/>
        <v/>
      </c>
      <c r="N1499" s="44" t="str" cm="1">
        <f t="array" ref="N1499">IFERROR(IF(_xlfn.SINGLE(A:A)="","",IF(R1499="Beer",SUM(LOOKUP(2,1/(Rates!$B$3:$B$5&lt;=W1499)/(Rates!$C$3:$C$5&gt;=W1499),Rates!$D$3:$D$5)*(X1499/100)*W1499),IF(R1499="Refreshment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44" t="str">
        <f t="shared" si="729"/>
        <v/>
      </c>
      <c r="P1499" s="13"/>
      <c r="Q1499" s="179" t="str">
        <f t="shared" si="730"/>
        <v/>
      </c>
      <c r="R1499" s="180" t="str">
        <f t="shared" si="731"/>
        <v/>
      </c>
      <c r="S1499" s="13" t="str">
        <f>IF(A1499="","",IF(R1499="Refreshment Beverage",VLOOKUP(VALUE(Q1499),Rates!G$15:L$19,2,0),VLOOKUP(VALUE(Q1499),Rates!G$4:L$8,2,0)))</f>
        <v/>
      </c>
      <c r="T1499" s="13" t="str">
        <f t="shared" si="732"/>
        <v/>
      </c>
      <c r="U1499" s="181" t="str">
        <f t="shared" si="733"/>
        <v/>
      </c>
      <c r="V1499" s="13" t="str">
        <f t="shared" si="734"/>
        <v/>
      </c>
      <c r="W1499" s="13" t="str">
        <f t="shared" si="735"/>
        <v/>
      </c>
      <c r="X1499" s="182" t="str">
        <f t="shared" si="736"/>
        <v/>
      </c>
      <c r="Y1499" s="183" t="str">
        <f>IF(A:A="","",IF(R1499="Refreshment Beverage",VLOOKUP(Q1499,Rates!G$15:L$19,6,0)*W1499,VLOOKUP(Q1499,Rates!G$4:L$12,6,0)*W1499))</f>
        <v/>
      </c>
      <c r="Z1499" s="183" t="str">
        <f t="shared" si="737"/>
        <v/>
      </c>
      <c r="AA1499" s="17">
        <f t="shared" si="725"/>
        <v>0</v>
      </c>
      <c r="AB1499" s="177" t="str" cm="1">
        <f t="array" ref="AB1499">IF(_xlfn.SINGLE(A:A)="","",IF(R1499="Refreshment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177" t="str" cm="1">
        <f t="array" ref="AC1499">IF(_xlfn.SINGLE(A:A)="","",IF(R1499="Refreshment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68">
        <f>IFERROR(IF(OR(Q1499=1,Q1499=2,Q1499=3,Q1499=4),VLOOKUP(Q1499,Rates!$A$31:$B$34,2,0)*W1499,IF(V1499=1,VLOOKUP(U1499,'REB BEV MIN MKUP'!B:E,4,0),IF(V1499&gt;1,VLOOKUP(VALUE(W1499),'REB BEV MIN MKUP'!O:Q,3,0),0))),0)</f>
        <v>0</v>
      </c>
      <c r="AE1499" s="177" t="str">
        <f t="shared" si="738"/>
        <v/>
      </c>
      <c r="AF1499" s="13" t="str">
        <f t="shared" si="739"/>
        <v/>
      </c>
      <c r="AG1499" s="177" t="str">
        <f t="shared" si="740"/>
        <v/>
      </c>
      <c r="AH1499" s="184" t="str">
        <f t="shared" si="741"/>
        <v/>
      </c>
      <c r="AI1499" s="184" t="str">
        <f>IF(AE:AE="","",IF(R1499="Refreshment Beverage",AK1499*(Rates!J$19/100),ROUND(SUM(AH1499*(Rates!$J$8/100)),4)))</f>
        <v/>
      </c>
      <c r="AJ1499" s="183" t="str">
        <f t="shared" si="742"/>
        <v/>
      </c>
      <c r="AK1499" s="185" t="str">
        <f t="shared" si="743"/>
        <v/>
      </c>
      <c r="AL1499" s="177" t="str">
        <f t="shared" si="744"/>
        <v/>
      </c>
      <c r="AM1499" s="13" t="str">
        <f>IF(AS1499="","",IF(R1499="Refreshment Beverage",ROUND(AS1499*Rates!K$19,4),ROUND(AO1499*(VLOOKUP(VALUE(Q1499),Rates!G$4:L$12,3,0)),4)))</f>
        <v/>
      </c>
      <c r="AN1499" s="183" t="str">
        <f>IF(AS1499="","",IF(R1499="Refreshment Beverage",AS1499*(Rates!J$19/100),MAX(AM1499,AB1499)))</f>
        <v/>
      </c>
      <c r="AO1499" s="186" t="str">
        <f t="shared" si="745"/>
        <v/>
      </c>
      <c r="AP1499" s="186" t="str">
        <f t="shared" si="746"/>
        <v/>
      </c>
      <c r="AQ1499" s="186" t="str">
        <f>IF(AS1499="","",IF(R1499="Refreshment Beverage",ROUND(SUM(VLOOKUP(Q:Q,Rates!G$15:L$19,3,0)*(AS1499-Y1499-Z1499-AA1499)),4),ROUND(SUM(Rates!$K$8*AS1499),4)))</f>
        <v/>
      </c>
      <c r="AR1499" s="184" t="str">
        <f t="shared" si="747"/>
        <v/>
      </c>
      <c r="AS1499" s="185" t="str">
        <f t="shared" si="748"/>
        <v/>
      </c>
      <c r="AT1499" s="177" t="str">
        <f t="shared" si="749"/>
        <v/>
      </c>
      <c r="AU1499" s="13" t="str">
        <f>IF(AX1499="","",IF(R1499="Refreshment Beverage",ROUND((BA1499-Y1499-Z1499-AA1499)*VLOOKUP(VALUE(Q1499),Rates!G$15:L$19,3,0),4),ROUND(AW1499*(VLOOKUP(VALUE(Q1499),Rates!G:L,3,0)),4)))</f>
        <v/>
      </c>
      <c r="AV1499" s="183" t="str">
        <f t="shared" si="750"/>
        <v/>
      </c>
      <c r="AW1499" s="186" t="str">
        <f t="shared" si="751"/>
        <v/>
      </c>
      <c r="AX1499" s="184" t="str">
        <f t="shared" si="752"/>
        <v/>
      </c>
      <c r="AY1499" s="186" t="str">
        <f>IF(AX1499="","",IF(R1499="Refreshment Beverage",ROUND(SUM(AX1499*Rates!K$19),4),ROUND(SUM(AX1499*(Rates!J$8/100)),4)))</f>
        <v/>
      </c>
      <c r="AZ1499" s="183" t="str">
        <f t="shared" si="753"/>
        <v/>
      </c>
      <c r="BA1499" s="185" t="str">
        <f t="shared" si="754"/>
        <v/>
      </c>
      <c r="BD1499" s="171"/>
      <c r="BE1499" s="171"/>
      <c r="BF1499" s="171"/>
      <c r="BG1499" s="171"/>
    </row>
    <row r="1500" spans="1:59" ht="15" customHeight="1" x14ac:dyDescent="0.3">
      <c r="A1500" s="172"/>
      <c r="B1500" s="172"/>
      <c r="C1500" s="172"/>
      <c r="D1500" s="173"/>
      <c r="E1500" s="173"/>
      <c r="F1500" s="173"/>
      <c r="G1500" s="173"/>
      <c r="H1500" s="173"/>
      <c r="I1500" s="174"/>
      <c r="J1500" s="175"/>
      <c r="K1500" s="176" t="str">
        <f t="shared" si="726"/>
        <v/>
      </c>
      <c r="L1500" s="177" t="str">
        <f t="shared" si="727"/>
        <v/>
      </c>
      <c r="M1500" s="178" t="str">
        <f t="shared" si="728"/>
        <v/>
      </c>
      <c r="N1500" s="44" t="str" cm="1">
        <f t="array" ref="N1500">IFERROR(IF(_xlfn.SINGLE(A:A)="","",IF(R1500="Beer",SUM(LOOKUP(2,1/(Rates!$B$3:$B$5&lt;=W1500)/(Rates!$C$3:$C$5&gt;=W1500),Rates!$D$3:$D$5)*(X1500/100)*W1500),IF(R1500="Refreshment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44" t="str">
        <f t="shared" si="729"/>
        <v/>
      </c>
      <c r="P1500" s="13"/>
      <c r="Q1500" s="179" t="str">
        <f t="shared" si="730"/>
        <v/>
      </c>
      <c r="R1500" s="180" t="str">
        <f t="shared" si="731"/>
        <v/>
      </c>
      <c r="S1500" s="13" t="str">
        <f>IF(A1500="","",IF(R1500="Refreshment Beverage",VLOOKUP(VALUE(Q1500),Rates!G$15:L$19,2,0),VLOOKUP(VALUE(Q1500),Rates!G$4:L$8,2,0)))</f>
        <v/>
      </c>
      <c r="T1500" s="13" t="str">
        <f t="shared" si="732"/>
        <v/>
      </c>
      <c r="U1500" s="181" t="str">
        <f t="shared" si="733"/>
        <v/>
      </c>
      <c r="V1500" s="13" t="str">
        <f t="shared" si="734"/>
        <v/>
      </c>
      <c r="W1500" s="13" t="str">
        <f t="shared" si="735"/>
        <v/>
      </c>
      <c r="X1500" s="182" t="str">
        <f t="shared" si="736"/>
        <v/>
      </c>
      <c r="Y1500" s="183" t="str">
        <f>IF(A:A="","",IF(R1500="Refreshment Beverage",VLOOKUP(Q1500,Rates!G$15:L$19,6,0)*W1500,VLOOKUP(Q1500,Rates!G$4:L$12,6,0)*W1500))</f>
        <v/>
      </c>
      <c r="Z1500" s="183" t="str">
        <f t="shared" si="737"/>
        <v/>
      </c>
      <c r="AA1500" s="17">
        <f t="shared" si="725"/>
        <v>0</v>
      </c>
      <c r="AB1500" s="177" t="str" cm="1">
        <f t="array" ref="AB1500">IF(_xlfn.SINGLE(A:A)="","",IF(R1500="Refreshment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177" t="str" cm="1">
        <f t="array" ref="AC1500">IF(_xlfn.SINGLE(A:A)="","",IF(R1500="Refreshment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68">
        <f>IFERROR(IF(OR(Q1500=1,Q1500=2,Q1500=3,Q1500=4),VLOOKUP(Q1500,Rates!$A$31:$B$34,2,0)*W1500,IF(V1500=1,VLOOKUP(U1500,'REB BEV MIN MKUP'!B:E,4,0),IF(V1500&gt;1,VLOOKUP(VALUE(W1500),'REB BEV MIN MKUP'!O:Q,3,0),0))),0)</f>
        <v>0</v>
      </c>
      <c r="AE1500" s="177" t="str">
        <f t="shared" si="738"/>
        <v/>
      </c>
      <c r="AF1500" s="13" t="str">
        <f t="shared" si="739"/>
        <v/>
      </c>
      <c r="AG1500" s="177" t="str">
        <f t="shared" si="740"/>
        <v/>
      </c>
      <c r="AH1500" s="184" t="str">
        <f t="shared" si="741"/>
        <v/>
      </c>
      <c r="AI1500" s="184" t="str">
        <f>IF(AE:AE="","",IF(R1500="Refreshment Beverage",AK1500*(Rates!J$19/100),ROUND(SUM(AH1500*(Rates!$J$8/100)),4)))</f>
        <v/>
      </c>
      <c r="AJ1500" s="183" t="str">
        <f t="shared" si="742"/>
        <v/>
      </c>
      <c r="AK1500" s="185" t="str">
        <f t="shared" si="743"/>
        <v/>
      </c>
      <c r="AL1500" s="177" t="str">
        <f t="shared" si="744"/>
        <v/>
      </c>
      <c r="AM1500" s="13" t="str">
        <f>IF(AS1500="","",IF(R1500="Refreshment Beverage",ROUND(AS1500*Rates!K$19,4),ROUND(AO1500*(VLOOKUP(VALUE(Q1500),Rates!G$4:L$12,3,0)),4)))</f>
        <v/>
      </c>
      <c r="AN1500" s="183" t="str">
        <f>IF(AS1500="","",IF(R1500="Refreshment Beverage",AS1500*(Rates!J$19/100),MAX(AM1500,AB1500)))</f>
        <v/>
      </c>
      <c r="AO1500" s="186" t="str">
        <f t="shared" si="745"/>
        <v/>
      </c>
      <c r="AP1500" s="186" t="str">
        <f t="shared" si="746"/>
        <v/>
      </c>
      <c r="AQ1500" s="186" t="str">
        <f>IF(AS1500="","",IF(R1500="Refreshment Beverage",ROUND(SUM(VLOOKUP(Q:Q,Rates!G$15:L$19,3,0)*(AS1500-Y1500-Z1500-AA1500)),4),ROUND(SUM(Rates!$K$8*AS1500),4)))</f>
        <v/>
      </c>
      <c r="AR1500" s="184" t="str">
        <f t="shared" si="747"/>
        <v/>
      </c>
      <c r="AS1500" s="185" t="str">
        <f t="shared" si="748"/>
        <v/>
      </c>
      <c r="AT1500" s="177" t="str">
        <f t="shared" si="749"/>
        <v/>
      </c>
      <c r="AU1500" s="13" t="str">
        <f>IF(AX1500="","",IF(R1500="Refreshment Beverage",ROUND((BA1500-Y1500-Z1500-AA1500)*VLOOKUP(VALUE(Q1500),Rates!G$15:L$19,3,0),4),ROUND(AW1500*(VLOOKUP(VALUE(Q1500),Rates!G:L,3,0)),4)))</f>
        <v/>
      </c>
      <c r="AV1500" s="183" t="str">
        <f t="shared" si="750"/>
        <v/>
      </c>
      <c r="AW1500" s="186" t="str">
        <f t="shared" si="751"/>
        <v/>
      </c>
      <c r="AX1500" s="184" t="str">
        <f t="shared" si="752"/>
        <v/>
      </c>
      <c r="AY1500" s="186" t="str">
        <f>IF(AX1500="","",IF(R1500="Refreshment Beverage",ROUND(SUM(AX1500*Rates!K$19),4),ROUND(SUM(AX1500*(Rates!J$8/100)),4)))</f>
        <v/>
      </c>
      <c r="AZ1500" s="183" t="str">
        <f t="shared" si="753"/>
        <v/>
      </c>
      <c r="BA1500" s="185" t="str">
        <f t="shared" si="754"/>
        <v/>
      </c>
      <c r="BD1500" s="171"/>
      <c r="BE1500" s="171"/>
      <c r="BF1500" s="171"/>
      <c r="BG1500" s="171"/>
    </row>
    <row r="1501" spans="1:59" ht="15" customHeight="1" x14ac:dyDescent="0.3">
      <c r="A1501" s="172"/>
      <c r="B1501" s="172"/>
      <c r="C1501" s="172"/>
      <c r="D1501" s="173"/>
      <c r="E1501" s="173"/>
      <c r="F1501" s="173"/>
      <c r="G1501" s="173"/>
      <c r="H1501" s="173"/>
      <c r="I1501" s="174"/>
      <c r="J1501" s="175"/>
      <c r="K1501" s="176" t="str">
        <f t="shared" si="726"/>
        <v/>
      </c>
      <c r="L1501" s="177" t="str">
        <f t="shared" si="727"/>
        <v/>
      </c>
      <c r="M1501" s="178" t="str">
        <f t="shared" si="728"/>
        <v/>
      </c>
      <c r="N1501" s="44" t="str" cm="1">
        <f t="array" ref="N1501">IFERROR(IF(_xlfn.SINGLE(A:A)="","",IF(R1501="Beer",SUM(LOOKUP(2,1/(Rates!$B$3:$B$5&lt;=W1501)/(Rates!$C$3:$C$5&gt;=W1501),Rates!$D$3:$D$5)*(X1501/100)*W1501),IF(R1501="Refreshment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44" t="str">
        <f t="shared" si="729"/>
        <v/>
      </c>
      <c r="P1501" s="13"/>
      <c r="Q1501" s="179" t="str">
        <f t="shared" si="730"/>
        <v/>
      </c>
      <c r="R1501" s="180" t="str">
        <f t="shared" si="731"/>
        <v/>
      </c>
      <c r="S1501" s="13" t="str">
        <f>IF(A1501="","",IF(R1501="Refreshment Beverage",VLOOKUP(VALUE(Q1501),Rates!G$15:L$19,2,0),VLOOKUP(VALUE(Q1501),Rates!G$4:L$8,2,0)))</f>
        <v/>
      </c>
      <c r="T1501" s="13" t="str">
        <f t="shared" si="732"/>
        <v/>
      </c>
      <c r="U1501" s="181" t="str">
        <f t="shared" si="733"/>
        <v/>
      </c>
      <c r="V1501" s="13" t="str">
        <f t="shared" si="734"/>
        <v/>
      </c>
      <c r="W1501" s="13" t="str">
        <f t="shared" si="735"/>
        <v/>
      </c>
      <c r="X1501" s="182" t="str">
        <f t="shared" si="736"/>
        <v/>
      </c>
      <c r="Y1501" s="183" t="str">
        <f>IF(A:A="","",IF(R1501="Refreshment Beverage",VLOOKUP(Q1501,Rates!G$15:L$19,6,0)*W1501,VLOOKUP(Q1501,Rates!G$4:L$12,6,0)*W1501))</f>
        <v/>
      </c>
      <c r="Z1501" s="183" t="str">
        <f t="shared" si="737"/>
        <v/>
      </c>
      <c r="AA1501" s="17">
        <f t="shared" si="725"/>
        <v>0</v>
      </c>
      <c r="AB1501" s="177" t="str" cm="1">
        <f t="array" ref="AB1501">IF(_xlfn.SINGLE(A:A)="","",IF(R1501="Refreshment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177" t="str" cm="1">
        <f t="array" ref="AC1501">IF(_xlfn.SINGLE(A:A)="","",IF(R1501="Refreshment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68">
        <f>IFERROR(IF(OR(Q1501=1,Q1501=2,Q1501=3,Q1501=4),VLOOKUP(Q1501,Rates!$A$31:$B$34,2,0)*W1501,IF(V1501=1,VLOOKUP(U1501,'REB BEV MIN MKUP'!B:E,4,0),IF(V1501&gt;1,VLOOKUP(VALUE(W1501),'REB BEV MIN MKUP'!O:Q,3,0),0))),0)</f>
        <v>0</v>
      </c>
      <c r="AE1501" s="177" t="str">
        <f t="shared" si="738"/>
        <v/>
      </c>
      <c r="AF1501" s="13" t="str">
        <f t="shared" si="739"/>
        <v/>
      </c>
      <c r="AG1501" s="177" t="str">
        <f t="shared" si="740"/>
        <v/>
      </c>
      <c r="AH1501" s="184" t="str">
        <f t="shared" si="741"/>
        <v/>
      </c>
      <c r="AI1501" s="184" t="str">
        <f>IF(AE:AE="","",IF(R1501="Refreshment Beverage",AK1501*(Rates!J$19/100),ROUND(SUM(AH1501*(Rates!$J$8/100)),4)))</f>
        <v/>
      </c>
      <c r="AJ1501" s="183" t="str">
        <f t="shared" si="742"/>
        <v/>
      </c>
      <c r="AK1501" s="185" t="str">
        <f t="shared" si="743"/>
        <v/>
      </c>
      <c r="AL1501" s="177" t="str">
        <f t="shared" si="744"/>
        <v/>
      </c>
      <c r="AM1501" s="13" t="str">
        <f>IF(AS1501="","",IF(R1501="Refreshment Beverage",ROUND(AS1501*Rates!K$19,4),ROUND(AO1501*(VLOOKUP(VALUE(Q1501),Rates!G$4:L$12,3,0)),4)))</f>
        <v/>
      </c>
      <c r="AN1501" s="183" t="str">
        <f>IF(AS1501="","",IF(R1501="Refreshment Beverage",AS1501*(Rates!J$19/100),MAX(AM1501,AB1501)))</f>
        <v/>
      </c>
      <c r="AO1501" s="186" t="str">
        <f t="shared" si="745"/>
        <v/>
      </c>
      <c r="AP1501" s="186" t="str">
        <f t="shared" si="746"/>
        <v/>
      </c>
      <c r="AQ1501" s="186" t="str">
        <f>IF(AS1501="","",IF(R1501="Refreshment Beverage",ROUND(SUM(VLOOKUP(Q:Q,Rates!G$15:L$19,3,0)*(AS1501-Y1501-Z1501-AA1501)),4),ROUND(SUM(Rates!$K$8*AS1501),4)))</f>
        <v/>
      </c>
      <c r="AR1501" s="184" t="str">
        <f t="shared" si="747"/>
        <v/>
      </c>
      <c r="AS1501" s="185" t="str">
        <f t="shared" si="748"/>
        <v/>
      </c>
      <c r="AT1501" s="177" t="str">
        <f t="shared" si="749"/>
        <v/>
      </c>
      <c r="AU1501" s="13" t="str">
        <f>IF(AX1501="","",IF(R1501="Refreshment Beverage",ROUND((BA1501-Y1501-Z1501-AA1501)*VLOOKUP(VALUE(Q1501),Rates!G$15:L$19,3,0),4),ROUND(AW1501*(VLOOKUP(VALUE(Q1501),Rates!G:L,3,0)),4)))</f>
        <v/>
      </c>
      <c r="AV1501" s="183" t="str">
        <f t="shared" si="750"/>
        <v/>
      </c>
      <c r="AW1501" s="186" t="str">
        <f t="shared" si="751"/>
        <v/>
      </c>
      <c r="AX1501" s="184" t="str">
        <f t="shared" si="752"/>
        <v/>
      </c>
      <c r="AY1501" s="186" t="str">
        <f>IF(AX1501="","",IF(R1501="Refreshment Beverage",ROUND(SUM(AX1501*Rates!K$19),4),ROUND(SUM(AX1501*(Rates!J$8/100)),4)))</f>
        <v/>
      </c>
      <c r="AZ1501" s="183" t="str">
        <f t="shared" si="753"/>
        <v/>
      </c>
      <c r="BA1501" s="185" t="str">
        <f t="shared" si="754"/>
        <v/>
      </c>
      <c r="BD1501" s="171"/>
      <c r="BE1501" s="171"/>
      <c r="BF1501" s="171"/>
      <c r="BG1501" s="171"/>
    </row>
    <row r="1502" spans="1:59" ht="15" customHeight="1" x14ac:dyDescent="0.3">
      <c r="A1502" s="172"/>
      <c r="B1502" s="172"/>
      <c r="C1502" s="172"/>
      <c r="D1502" s="173"/>
      <c r="E1502" s="173"/>
      <c r="F1502" s="173"/>
      <c r="G1502" s="173"/>
      <c r="H1502" s="173"/>
      <c r="I1502" s="174"/>
      <c r="J1502" s="175"/>
      <c r="K1502" s="176" t="str">
        <f t="shared" si="726"/>
        <v/>
      </c>
      <c r="L1502" s="177" t="str">
        <f t="shared" si="727"/>
        <v/>
      </c>
      <c r="M1502" s="178" t="str">
        <f t="shared" si="728"/>
        <v/>
      </c>
      <c r="N1502" s="44" t="str" cm="1">
        <f t="array" ref="N1502">IFERROR(IF(_xlfn.SINGLE(A:A)="","",IF(R1502="Beer",SUM(LOOKUP(2,1/(Rates!$B$3:$B$5&lt;=W1502)/(Rates!$C$3:$C$5&gt;=W1502),Rates!$D$3:$D$5)*(X1502/100)*W1502),IF(R1502="Refreshment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44" t="str">
        <f t="shared" si="729"/>
        <v/>
      </c>
      <c r="P1502" s="13"/>
      <c r="Q1502" s="179" t="str">
        <f t="shared" si="730"/>
        <v/>
      </c>
      <c r="R1502" s="180" t="str">
        <f t="shared" si="731"/>
        <v/>
      </c>
      <c r="S1502" s="13" t="str">
        <f>IF(A1502="","",IF(R1502="Refreshment Beverage",VLOOKUP(VALUE(Q1502),Rates!G$15:L$19,2,0),VLOOKUP(VALUE(Q1502),Rates!G$4:L$8,2,0)))</f>
        <v/>
      </c>
      <c r="T1502" s="13" t="str">
        <f t="shared" si="732"/>
        <v/>
      </c>
      <c r="U1502" s="181" t="str">
        <f t="shared" si="733"/>
        <v/>
      </c>
      <c r="V1502" s="13" t="str">
        <f t="shared" si="734"/>
        <v/>
      </c>
      <c r="W1502" s="13" t="str">
        <f t="shared" si="735"/>
        <v/>
      </c>
      <c r="X1502" s="182" t="str">
        <f t="shared" si="736"/>
        <v/>
      </c>
      <c r="Y1502" s="183" t="str">
        <f>IF(A:A="","",IF(R1502="Refreshment Beverage",VLOOKUP(Q1502,Rates!G$15:L$19,6,0)*W1502,VLOOKUP(Q1502,Rates!G$4:L$12,6,0)*W1502))</f>
        <v/>
      </c>
      <c r="Z1502" s="183" t="str">
        <f t="shared" si="737"/>
        <v/>
      </c>
      <c r="AA1502" s="17">
        <f t="shared" si="725"/>
        <v>0</v>
      </c>
      <c r="AB1502" s="177" t="str" cm="1">
        <f t="array" ref="AB1502">IF(_xlfn.SINGLE(A:A)="","",IF(R1502="Refreshment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177" t="str" cm="1">
        <f t="array" ref="AC1502">IF(_xlfn.SINGLE(A:A)="","",IF(R1502="Refreshment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68">
        <f>IFERROR(IF(OR(Q1502=1,Q1502=2,Q1502=3,Q1502=4),VLOOKUP(Q1502,Rates!$A$31:$B$34,2,0)*W1502,IF(V1502=1,VLOOKUP(U1502,'REB BEV MIN MKUP'!B:E,4,0),IF(V1502&gt;1,VLOOKUP(VALUE(W1502),'REB BEV MIN MKUP'!O:Q,3,0),0))),0)</f>
        <v>0</v>
      </c>
      <c r="AE1502" s="177" t="str">
        <f t="shared" si="738"/>
        <v/>
      </c>
      <c r="AF1502" s="13" t="str">
        <f t="shared" si="739"/>
        <v/>
      </c>
      <c r="AG1502" s="177" t="str">
        <f t="shared" si="740"/>
        <v/>
      </c>
      <c r="AH1502" s="184" t="str">
        <f t="shared" si="741"/>
        <v/>
      </c>
      <c r="AI1502" s="184" t="str">
        <f>IF(AE:AE="","",IF(R1502="Refreshment Beverage",AK1502*(Rates!J$19/100),ROUND(SUM(AH1502*(Rates!$J$8/100)),4)))</f>
        <v/>
      </c>
      <c r="AJ1502" s="183" t="str">
        <f t="shared" si="742"/>
        <v/>
      </c>
      <c r="AK1502" s="185" t="str">
        <f t="shared" si="743"/>
        <v/>
      </c>
      <c r="AL1502" s="177" t="str">
        <f t="shared" si="744"/>
        <v/>
      </c>
      <c r="AM1502" s="13" t="str">
        <f>IF(AS1502="","",IF(R1502="Refreshment Beverage",ROUND(AS1502*Rates!K$19,4),ROUND(AO1502*(VLOOKUP(VALUE(Q1502),Rates!G$4:L$12,3,0)),4)))</f>
        <v/>
      </c>
      <c r="AN1502" s="183" t="str">
        <f>IF(AS1502="","",IF(R1502="Refreshment Beverage",AS1502*(Rates!J$19/100),MAX(AM1502,AB1502)))</f>
        <v/>
      </c>
      <c r="AO1502" s="186" t="str">
        <f t="shared" si="745"/>
        <v/>
      </c>
      <c r="AP1502" s="186" t="str">
        <f t="shared" si="746"/>
        <v/>
      </c>
      <c r="AQ1502" s="186" t="str">
        <f>IF(AS1502="","",IF(R1502="Refreshment Beverage",ROUND(SUM(VLOOKUP(Q:Q,Rates!G$15:L$19,3,0)*(AS1502-Y1502-Z1502-AA1502)),4),ROUND(SUM(Rates!$K$8*AS1502),4)))</f>
        <v/>
      </c>
      <c r="AR1502" s="184" t="str">
        <f t="shared" si="747"/>
        <v/>
      </c>
      <c r="AS1502" s="185" t="str">
        <f t="shared" si="748"/>
        <v/>
      </c>
      <c r="AT1502" s="177" t="str">
        <f t="shared" si="749"/>
        <v/>
      </c>
      <c r="AU1502" s="13" t="str">
        <f>IF(AX1502="","",IF(R1502="Refreshment Beverage",ROUND((BA1502-Y1502-Z1502-AA1502)*VLOOKUP(VALUE(Q1502),Rates!G$15:L$19,3,0),4),ROUND(AW1502*(VLOOKUP(VALUE(Q1502),Rates!G:L,3,0)),4)))</f>
        <v/>
      </c>
      <c r="AV1502" s="183" t="str">
        <f t="shared" si="750"/>
        <v/>
      </c>
      <c r="AW1502" s="186" t="str">
        <f t="shared" si="751"/>
        <v/>
      </c>
      <c r="AX1502" s="184" t="str">
        <f t="shared" si="752"/>
        <v/>
      </c>
      <c r="AY1502" s="186" t="str">
        <f>IF(AX1502="","",IF(R1502="Refreshment Beverage",ROUND(SUM(AX1502*Rates!K$19),4),ROUND(SUM(AX1502*(Rates!J$8/100)),4)))</f>
        <v/>
      </c>
      <c r="AZ1502" s="183" t="str">
        <f t="shared" si="753"/>
        <v/>
      </c>
      <c r="BA1502" s="185" t="str">
        <f t="shared" si="754"/>
        <v/>
      </c>
      <c r="BD1502" s="171"/>
      <c r="BE1502" s="171"/>
      <c r="BF1502" s="171"/>
      <c r="BG1502" s="171"/>
    </row>
    <row r="1503" spans="1:59" ht="15" customHeight="1" x14ac:dyDescent="0.3">
      <c r="A1503" s="172"/>
      <c r="B1503" s="172"/>
      <c r="C1503" s="172"/>
      <c r="D1503" s="173"/>
      <c r="E1503" s="173"/>
      <c r="F1503" s="173"/>
      <c r="G1503" s="173"/>
      <c r="H1503" s="173"/>
      <c r="I1503" s="174"/>
      <c r="J1503" s="175"/>
      <c r="K1503" s="176" t="str">
        <f t="shared" si="726"/>
        <v/>
      </c>
      <c r="L1503" s="177" t="str">
        <f t="shared" si="727"/>
        <v/>
      </c>
      <c r="M1503" s="178" t="str">
        <f t="shared" si="728"/>
        <v/>
      </c>
      <c r="N1503" s="44" t="str" cm="1">
        <f t="array" ref="N1503">IFERROR(IF(_xlfn.SINGLE(A:A)="","",IF(R1503="Beer",SUM(LOOKUP(2,1/(Rates!$B$3:$B$5&lt;=W1503)/(Rates!$C$3:$C$5&gt;=W1503),Rates!$D$3:$D$5)*(X1503/100)*W1503),IF(R1503="Refreshment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44" t="str">
        <f t="shared" si="729"/>
        <v/>
      </c>
      <c r="P1503" s="13"/>
      <c r="Q1503" s="179" t="str">
        <f t="shared" si="730"/>
        <v/>
      </c>
      <c r="R1503" s="180" t="str">
        <f t="shared" si="731"/>
        <v/>
      </c>
      <c r="S1503" s="13" t="str">
        <f>IF(A1503="","",IF(R1503="Refreshment Beverage",VLOOKUP(VALUE(Q1503),Rates!G$15:L$19,2,0),VLOOKUP(VALUE(Q1503),Rates!G$4:L$8,2,0)))</f>
        <v/>
      </c>
      <c r="T1503" s="13" t="str">
        <f t="shared" si="732"/>
        <v/>
      </c>
      <c r="U1503" s="181" t="str">
        <f t="shared" si="733"/>
        <v/>
      </c>
      <c r="V1503" s="13" t="str">
        <f t="shared" si="734"/>
        <v/>
      </c>
      <c r="W1503" s="13" t="str">
        <f t="shared" si="735"/>
        <v/>
      </c>
      <c r="X1503" s="182" t="str">
        <f t="shared" si="736"/>
        <v/>
      </c>
      <c r="Y1503" s="183" t="str">
        <f>IF(A:A="","",IF(R1503="Refreshment Beverage",VLOOKUP(Q1503,Rates!G$15:L$19,6,0)*W1503,VLOOKUP(Q1503,Rates!G$4:L$12,6,0)*W1503))</f>
        <v/>
      </c>
      <c r="Z1503" s="183" t="str">
        <f t="shared" si="737"/>
        <v/>
      </c>
      <c r="AA1503" s="17">
        <f t="shared" si="725"/>
        <v>0</v>
      </c>
      <c r="AB1503" s="177" t="str" cm="1">
        <f t="array" ref="AB1503">IF(_xlfn.SINGLE(A:A)="","",IF(R1503="Refreshment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177" t="str" cm="1">
        <f t="array" ref="AC1503">IF(_xlfn.SINGLE(A:A)="","",IF(R1503="Refreshment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68">
        <f>IFERROR(IF(OR(Q1503=1,Q1503=2,Q1503=3,Q1503=4),VLOOKUP(Q1503,Rates!$A$31:$B$34,2,0)*W1503,IF(V1503=1,VLOOKUP(U1503,'REB BEV MIN MKUP'!B:E,4,0),IF(V1503&gt;1,VLOOKUP(VALUE(W1503),'REB BEV MIN MKUP'!O:Q,3,0),0))),0)</f>
        <v>0</v>
      </c>
      <c r="AE1503" s="177" t="str">
        <f t="shared" si="738"/>
        <v/>
      </c>
      <c r="AF1503" s="13" t="str">
        <f t="shared" si="739"/>
        <v/>
      </c>
      <c r="AG1503" s="177" t="str">
        <f t="shared" si="740"/>
        <v/>
      </c>
      <c r="AH1503" s="184" t="str">
        <f t="shared" si="741"/>
        <v/>
      </c>
      <c r="AI1503" s="184" t="str">
        <f>IF(AE:AE="","",IF(R1503="Refreshment Beverage",AK1503*(Rates!J$19/100),ROUND(SUM(AH1503*(Rates!$J$8/100)),4)))</f>
        <v/>
      </c>
      <c r="AJ1503" s="183" t="str">
        <f t="shared" si="742"/>
        <v/>
      </c>
      <c r="AK1503" s="185" t="str">
        <f t="shared" si="743"/>
        <v/>
      </c>
      <c r="AL1503" s="177" t="str">
        <f t="shared" si="744"/>
        <v/>
      </c>
      <c r="AM1503" s="13" t="str">
        <f>IF(AS1503="","",IF(R1503="Refreshment Beverage",ROUND(AS1503*Rates!K$19,4),ROUND(AO1503*(VLOOKUP(VALUE(Q1503),Rates!G$4:L$12,3,0)),4)))</f>
        <v/>
      </c>
      <c r="AN1503" s="183" t="str">
        <f>IF(AS1503="","",IF(R1503="Refreshment Beverage",AS1503*(Rates!J$19/100),MAX(AM1503,AB1503)))</f>
        <v/>
      </c>
      <c r="AO1503" s="186" t="str">
        <f t="shared" si="745"/>
        <v/>
      </c>
      <c r="AP1503" s="186" t="str">
        <f t="shared" si="746"/>
        <v/>
      </c>
      <c r="AQ1503" s="186" t="str">
        <f>IF(AS1503="","",IF(R1503="Refreshment Beverage",ROUND(SUM(VLOOKUP(Q:Q,Rates!G$15:L$19,3,0)*(AS1503-Y1503-Z1503-AA1503)),4),ROUND(SUM(Rates!$K$8*AS1503),4)))</f>
        <v/>
      </c>
      <c r="AR1503" s="184" t="str">
        <f t="shared" si="747"/>
        <v/>
      </c>
      <c r="AS1503" s="185" t="str">
        <f t="shared" si="748"/>
        <v/>
      </c>
      <c r="AT1503" s="177" t="str">
        <f t="shared" si="749"/>
        <v/>
      </c>
      <c r="AU1503" s="13" t="str">
        <f>IF(AX1503="","",IF(R1503="Refreshment Beverage",ROUND((BA1503-Y1503-Z1503-AA1503)*VLOOKUP(VALUE(Q1503),Rates!G$15:L$19,3,0),4),ROUND(AW1503*(VLOOKUP(VALUE(Q1503),Rates!G:L,3,0)),4)))</f>
        <v/>
      </c>
      <c r="AV1503" s="183" t="str">
        <f t="shared" si="750"/>
        <v/>
      </c>
      <c r="AW1503" s="186" t="str">
        <f t="shared" si="751"/>
        <v/>
      </c>
      <c r="AX1503" s="184" t="str">
        <f t="shared" si="752"/>
        <v/>
      </c>
      <c r="AY1503" s="186" t="str">
        <f>IF(AX1503="","",IF(R1503="Refreshment Beverage",ROUND(SUM(AX1503*Rates!K$19),4),ROUND(SUM(AX1503*(Rates!J$8/100)),4)))</f>
        <v/>
      </c>
      <c r="AZ1503" s="183" t="str">
        <f t="shared" si="753"/>
        <v/>
      </c>
      <c r="BA1503" s="185" t="str">
        <f t="shared" si="754"/>
        <v/>
      </c>
      <c r="BD1503" s="171"/>
      <c r="BE1503" s="171"/>
      <c r="BF1503" s="171"/>
      <c r="BG1503" s="171"/>
    </row>
    <row r="1504" spans="1:59" ht="15" customHeight="1" x14ac:dyDescent="0.3">
      <c r="A1504" s="172"/>
      <c r="B1504" s="172"/>
      <c r="C1504" s="172"/>
      <c r="D1504" s="173"/>
      <c r="E1504" s="173"/>
      <c r="F1504" s="173"/>
      <c r="G1504" s="173"/>
      <c r="H1504" s="173"/>
      <c r="I1504" s="174"/>
      <c r="J1504" s="175"/>
      <c r="K1504" s="176" t="str">
        <f t="shared" si="726"/>
        <v/>
      </c>
      <c r="L1504" s="177" t="str">
        <f t="shared" si="727"/>
        <v/>
      </c>
      <c r="M1504" s="178" t="str">
        <f t="shared" si="728"/>
        <v/>
      </c>
      <c r="N1504" s="44" t="str" cm="1">
        <f t="array" ref="N1504">IFERROR(IF(_xlfn.SINGLE(A:A)="","",IF(R1504="Beer",SUM(LOOKUP(2,1/(Rates!$B$3:$B$5&lt;=W1504)/(Rates!$C$3:$C$5&gt;=W1504),Rates!$D$3:$D$5)*(X1504/100)*W1504),IF(R1504="Refreshment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44" t="str">
        <f t="shared" si="729"/>
        <v/>
      </c>
      <c r="P1504" s="13"/>
      <c r="Q1504" s="179" t="str">
        <f t="shared" si="730"/>
        <v/>
      </c>
      <c r="R1504" s="180" t="str">
        <f t="shared" si="731"/>
        <v/>
      </c>
      <c r="S1504" s="13" t="str">
        <f>IF(A1504="","",IF(R1504="Refreshment Beverage",VLOOKUP(VALUE(Q1504),Rates!G$15:L$19,2,0),VLOOKUP(VALUE(Q1504),Rates!G$4:L$8,2,0)))</f>
        <v/>
      </c>
      <c r="T1504" s="13" t="str">
        <f t="shared" si="732"/>
        <v/>
      </c>
      <c r="U1504" s="181" t="str">
        <f t="shared" si="733"/>
        <v/>
      </c>
      <c r="V1504" s="13" t="str">
        <f t="shared" si="734"/>
        <v/>
      </c>
      <c r="W1504" s="13" t="str">
        <f t="shared" si="735"/>
        <v/>
      </c>
      <c r="X1504" s="182" t="str">
        <f t="shared" si="736"/>
        <v/>
      </c>
      <c r="Y1504" s="183" t="str">
        <f>IF(A:A="","",IF(R1504="Refreshment Beverage",VLOOKUP(Q1504,Rates!G$15:L$19,6,0)*W1504,VLOOKUP(Q1504,Rates!G$4:L$12,6,0)*W1504))</f>
        <v/>
      </c>
      <c r="Z1504" s="183" t="str">
        <f t="shared" si="737"/>
        <v/>
      </c>
      <c r="AA1504" s="17">
        <f t="shared" si="725"/>
        <v>0</v>
      </c>
      <c r="AB1504" s="177" t="str" cm="1">
        <f t="array" ref="AB1504">IF(_xlfn.SINGLE(A:A)="","",IF(R1504="Refreshment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177" t="str" cm="1">
        <f t="array" ref="AC1504">IF(_xlfn.SINGLE(A:A)="","",IF(R1504="Refreshment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68">
        <f>IFERROR(IF(OR(Q1504=1,Q1504=2,Q1504=3,Q1504=4),VLOOKUP(Q1504,Rates!$A$31:$B$34,2,0)*W1504,IF(V1504=1,VLOOKUP(U1504,'REB BEV MIN MKUP'!B:E,4,0),IF(V1504&gt;1,VLOOKUP(VALUE(W1504),'REB BEV MIN MKUP'!O:Q,3,0),0))),0)</f>
        <v>0</v>
      </c>
      <c r="AE1504" s="177" t="str">
        <f t="shared" si="738"/>
        <v/>
      </c>
      <c r="AF1504" s="13" t="str">
        <f t="shared" si="739"/>
        <v/>
      </c>
      <c r="AG1504" s="177" t="str">
        <f t="shared" si="740"/>
        <v/>
      </c>
      <c r="AH1504" s="184" t="str">
        <f t="shared" si="741"/>
        <v/>
      </c>
      <c r="AI1504" s="184" t="str">
        <f>IF(AE:AE="","",IF(R1504="Refreshment Beverage",AK1504*(Rates!J$19/100),ROUND(SUM(AH1504*(Rates!$J$8/100)),4)))</f>
        <v/>
      </c>
      <c r="AJ1504" s="183" t="str">
        <f t="shared" si="742"/>
        <v/>
      </c>
      <c r="AK1504" s="185" t="str">
        <f t="shared" si="743"/>
        <v/>
      </c>
      <c r="AL1504" s="177" t="str">
        <f t="shared" si="744"/>
        <v/>
      </c>
      <c r="AM1504" s="13" t="str">
        <f>IF(AS1504="","",IF(R1504="Refreshment Beverage",ROUND(AS1504*Rates!K$19,4),ROUND(AO1504*(VLOOKUP(VALUE(Q1504),Rates!G$4:L$12,3,0)),4)))</f>
        <v/>
      </c>
      <c r="AN1504" s="183" t="str">
        <f>IF(AS1504="","",IF(R1504="Refreshment Beverage",AS1504*(Rates!J$19/100),MAX(AM1504,AB1504)))</f>
        <v/>
      </c>
      <c r="AO1504" s="186" t="str">
        <f t="shared" si="745"/>
        <v/>
      </c>
      <c r="AP1504" s="186" t="str">
        <f t="shared" si="746"/>
        <v/>
      </c>
      <c r="AQ1504" s="186" t="str">
        <f>IF(AS1504="","",IF(R1504="Refreshment Beverage",ROUND(SUM(VLOOKUP(Q:Q,Rates!G$15:L$19,3,0)*(AS1504-Y1504-Z1504-AA1504)),4),ROUND(SUM(Rates!$K$8*AS1504),4)))</f>
        <v/>
      </c>
      <c r="AR1504" s="184" t="str">
        <f t="shared" si="747"/>
        <v/>
      </c>
      <c r="AS1504" s="185" t="str">
        <f t="shared" si="748"/>
        <v/>
      </c>
      <c r="AT1504" s="177" t="str">
        <f t="shared" si="749"/>
        <v/>
      </c>
      <c r="AU1504" s="13" t="str">
        <f>IF(AX1504="","",IF(R1504="Refreshment Beverage",ROUND((BA1504-Y1504-Z1504-AA1504)*VLOOKUP(VALUE(Q1504),Rates!G$15:L$19,3,0),4),ROUND(AW1504*(VLOOKUP(VALUE(Q1504),Rates!G:L,3,0)),4)))</f>
        <v/>
      </c>
      <c r="AV1504" s="183" t="str">
        <f t="shared" si="750"/>
        <v/>
      </c>
      <c r="AW1504" s="186" t="str">
        <f t="shared" si="751"/>
        <v/>
      </c>
      <c r="AX1504" s="184" t="str">
        <f t="shared" si="752"/>
        <v/>
      </c>
      <c r="AY1504" s="186" t="str">
        <f>IF(AX1504="","",IF(R1504="Refreshment Beverage",ROUND(SUM(AX1504*Rates!K$19),4),ROUND(SUM(AX1504*(Rates!J$8/100)),4)))</f>
        <v/>
      </c>
      <c r="AZ1504" s="183" t="str">
        <f t="shared" si="753"/>
        <v/>
      </c>
      <c r="BA1504" s="185" t="str">
        <f t="shared" si="754"/>
        <v/>
      </c>
      <c r="BD1504" s="171"/>
      <c r="BE1504" s="171"/>
      <c r="BF1504" s="171"/>
      <c r="BG1504" s="171"/>
    </row>
    <row r="1505" spans="1:59" ht="15" customHeight="1" x14ac:dyDescent="0.3">
      <c r="A1505" s="172"/>
      <c r="B1505" s="172"/>
      <c r="C1505" s="172"/>
      <c r="D1505" s="173"/>
      <c r="E1505" s="173"/>
      <c r="F1505" s="173"/>
      <c r="G1505" s="173"/>
      <c r="H1505" s="173"/>
      <c r="I1505" s="174"/>
      <c r="J1505" s="175"/>
      <c r="K1505" s="176" t="str">
        <f t="shared" si="726"/>
        <v/>
      </c>
      <c r="L1505" s="177" t="str">
        <f t="shared" si="727"/>
        <v/>
      </c>
      <c r="M1505" s="178" t="str">
        <f t="shared" si="728"/>
        <v/>
      </c>
      <c r="N1505" s="44" t="str" cm="1">
        <f t="array" ref="N1505">IFERROR(IF(_xlfn.SINGLE(A:A)="","",IF(R1505="Beer",SUM(LOOKUP(2,1/(Rates!$B$3:$B$5&lt;=W1505)/(Rates!$C$3:$C$5&gt;=W1505),Rates!$D$3:$D$5)*(X1505/100)*W1505),IF(R1505="Refreshment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44" t="str">
        <f t="shared" si="729"/>
        <v/>
      </c>
      <c r="P1505" s="13"/>
      <c r="Q1505" s="179" t="str">
        <f t="shared" si="730"/>
        <v/>
      </c>
      <c r="R1505" s="180" t="str">
        <f t="shared" si="731"/>
        <v/>
      </c>
      <c r="S1505" s="13" t="str">
        <f>IF(A1505="","",IF(R1505="Refreshment Beverage",VLOOKUP(VALUE(Q1505),Rates!G$15:L$19,2,0),VLOOKUP(VALUE(Q1505),Rates!G$4:L$8,2,0)))</f>
        <v/>
      </c>
      <c r="T1505" s="13" t="str">
        <f t="shared" si="732"/>
        <v/>
      </c>
      <c r="U1505" s="181" t="str">
        <f t="shared" si="733"/>
        <v/>
      </c>
      <c r="V1505" s="13" t="str">
        <f t="shared" si="734"/>
        <v/>
      </c>
      <c r="W1505" s="13" t="str">
        <f t="shared" si="735"/>
        <v/>
      </c>
      <c r="X1505" s="182" t="str">
        <f t="shared" si="736"/>
        <v/>
      </c>
      <c r="Y1505" s="183" t="str">
        <f>IF(A:A="","",IF(R1505="Refreshment Beverage",VLOOKUP(Q1505,Rates!G$15:L$19,6,0)*W1505,VLOOKUP(Q1505,Rates!G$4:L$12,6,0)*W1505))</f>
        <v/>
      </c>
      <c r="Z1505" s="183" t="str">
        <f t="shared" si="737"/>
        <v/>
      </c>
      <c r="AA1505" s="17">
        <f t="shared" si="725"/>
        <v>0</v>
      </c>
      <c r="AB1505" s="177" t="str" cm="1">
        <f t="array" ref="AB1505">IF(_xlfn.SINGLE(A:A)="","",IF(R1505="Refreshment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177" t="str" cm="1">
        <f t="array" ref="AC1505">IF(_xlfn.SINGLE(A:A)="","",IF(R1505="Refreshment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68">
        <f>IFERROR(IF(OR(Q1505=1,Q1505=2,Q1505=3,Q1505=4),VLOOKUP(Q1505,Rates!$A$31:$B$34,2,0)*W1505,IF(V1505=1,VLOOKUP(U1505,'REB BEV MIN MKUP'!B:E,4,0),IF(V1505&gt;1,VLOOKUP(VALUE(W1505),'REB BEV MIN MKUP'!O:Q,3,0),0))),0)</f>
        <v>0</v>
      </c>
      <c r="AE1505" s="177" t="str">
        <f t="shared" si="738"/>
        <v/>
      </c>
      <c r="AF1505" s="13" t="str">
        <f t="shared" si="739"/>
        <v/>
      </c>
      <c r="AG1505" s="177" t="str">
        <f t="shared" si="740"/>
        <v/>
      </c>
      <c r="AH1505" s="184" t="str">
        <f t="shared" si="741"/>
        <v/>
      </c>
      <c r="AI1505" s="184" t="str">
        <f>IF(AE:AE="","",IF(R1505="Refreshment Beverage",AK1505*(Rates!J$19/100),ROUND(SUM(AH1505*(Rates!$J$8/100)),4)))</f>
        <v/>
      </c>
      <c r="AJ1505" s="183" t="str">
        <f t="shared" si="742"/>
        <v/>
      </c>
      <c r="AK1505" s="185" t="str">
        <f t="shared" si="743"/>
        <v/>
      </c>
      <c r="AL1505" s="177" t="str">
        <f t="shared" si="744"/>
        <v/>
      </c>
      <c r="AM1505" s="13" t="str">
        <f>IF(AS1505="","",IF(R1505="Refreshment Beverage",ROUND(AS1505*Rates!K$19,4),ROUND(AO1505*(VLOOKUP(VALUE(Q1505),Rates!G$4:L$12,3,0)),4)))</f>
        <v/>
      </c>
      <c r="AN1505" s="183" t="str">
        <f>IF(AS1505="","",IF(R1505="Refreshment Beverage",AS1505*(Rates!J$19/100),MAX(AM1505,AB1505)))</f>
        <v/>
      </c>
      <c r="AO1505" s="186" t="str">
        <f t="shared" si="745"/>
        <v/>
      </c>
      <c r="AP1505" s="186" t="str">
        <f t="shared" si="746"/>
        <v/>
      </c>
      <c r="AQ1505" s="186" t="str">
        <f>IF(AS1505="","",IF(R1505="Refreshment Beverage",ROUND(SUM(VLOOKUP(Q:Q,Rates!G$15:L$19,3,0)*(AS1505-Y1505-Z1505-AA1505)),4),ROUND(SUM(Rates!$K$8*AS1505),4)))</f>
        <v/>
      </c>
      <c r="AR1505" s="184" t="str">
        <f t="shared" si="747"/>
        <v/>
      </c>
      <c r="AS1505" s="185" t="str">
        <f t="shared" si="748"/>
        <v/>
      </c>
      <c r="AT1505" s="177" t="str">
        <f t="shared" si="749"/>
        <v/>
      </c>
      <c r="AU1505" s="13" t="str">
        <f>IF(AX1505="","",IF(R1505="Refreshment Beverage",ROUND((BA1505-Y1505-Z1505-AA1505)*VLOOKUP(VALUE(Q1505),Rates!G$15:L$19,3,0),4),ROUND(AW1505*(VLOOKUP(VALUE(Q1505),Rates!G:L,3,0)),4)))</f>
        <v/>
      </c>
      <c r="AV1505" s="183" t="str">
        <f t="shared" si="750"/>
        <v/>
      </c>
      <c r="AW1505" s="186" t="str">
        <f t="shared" si="751"/>
        <v/>
      </c>
      <c r="AX1505" s="184" t="str">
        <f t="shared" si="752"/>
        <v/>
      </c>
      <c r="AY1505" s="186" t="str">
        <f>IF(AX1505="","",IF(R1505="Refreshment Beverage",ROUND(SUM(AX1505*Rates!K$19),4),ROUND(SUM(AX1505*(Rates!J$8/100)),4)))</f>
        <v/>
      </c>
      <c r="AZ1505" s="183" t="str">
        <f t="shared" si="753"/>
        <v/>
      </c>
      <c r="BA1505" s="185" t="str">
        <f t="shared" si="754"/>
        <v/>
      </c>
      <c r="BD1505" s="171"/>
      <c r="BE1505" s="171"/>
      <c r="BF1505" s="171"/>
      <c r="BG1505" s="171"/>
    </row>
    <row r="1506" spans="1:59" ht="15" customHeight="1" x14ac:dyDescent="0.3">
      <c r="A1506" s="172"/>
      <c r="B1506" s="172"/>
      <c r="C1506" s="172"/>
      <c r="D1506" s="173"/>
      <c r="E1506" s="173"/>
      <c r="F1506" s="173"/>
      <c r="G1506" s="173"/>
      <c r="H1506" s="173"/>
      <c r="I1506" s="174"/>
      <c r="J1506" s="175"/>
      <c r="K1506" s="176" t="str">
        <f t="shared" si="726"/>
        <v/>
      </c>
      <c r="L1506" s="177" t="str">
        <f t="shared" si="727"/>
        <v/>
      </c>
      <c r="M1506" s="178" t="str">
        <f t="shared" si="728"/>
        <v/>
      </c>
      <c r="N1506" s="44" t="str" cm="1">
        <f t="array" ref="N1506">IFERROR(IF(_xlfn.SINGLE(A:A)="","",IF(R1506="Beer",SUM(LOOKUP(2,1/(Rates!$B$3:$B$5&lt;=W1506)/(Rates!$C$3:$C$5&gt;=W1506),Rates!$D$3:$D$5)*(X1506/100)*W1506),IF(R1506="Refreshment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44" t="str">
        <f t="shared" si="729"/>
        <v/>
      </c>
      <c r="P1506" s="13"/>
      <c r="Q1506" s="179" t="str">
        <f t="shared" si="730"/>
        <v/>
      </c>
      <c r="R1506" s="180" t="str">
        <f t="shared" si="731"/>
        <v/>
      </c>
      <c r="S1506" s="13" t="str">
        <f>IF(A1506="","",IF(R1506="Refreshment Beverage",VLOOKUP(VALUE(Q1506),Rates!G$15:L$19,2,0),VLOOKUP(VALUE(Q1506),Rates!G$4:L$8,2,0)))</f>
        <v/>
      </c>
      <c r="T1506" s="13" t="str">
        <f t="shared" si="732"/>
        <v/>
      </c>
      <c r="U1506" s="181" t="str">
        <f t="shared" si="733"/>
        <v/>
      </c>
      <c r="V1506" s="13" t="str">
        <f t="shared" si="734"/>
        <v/>
      </c>
      <c r="W1506" s="13" t="str">
        <f t="shared" si="735"/>
        <v/>
      </c>
      <c r="X1506" s="182" t="str">
        <f t="shared" si="736"/>
        <v/>
      </c>
      <c r="Y1506" s="183" t="str">
        <f>IF(A:A="","",IF(R1506="Refreshment Beverage",VLOOKUP(Q1506,Rates!G$15:L$19,6,0)*W1506,VLOOKUP(Q1506,Rates!G$4:L$12,6,0)*W1506))</f>
        <v/>
      </c>
      <c r="Z1506" s="183" t="str">
        <f t="shared" si="737"/>
        <v/>
      </c>
      <c r="AA1506" s="17">
        <f t="shared" si="725"/>
        <v>0</v>
      </c>
      <c r="AB1506" s="177" t="str" cm="1">
        <f t="array" ref="AB1506">IF(_xlfn.SINGLE(A:A)="","",IF(R1506="Refreshment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177" t="str" cm="1">
        <f t="array" ref="AC1506">IF(_xlfn.SINGLE(A:A)="","",IF(R1506="Refreshment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68">
        <f>IFERROR(IF(OR(Q1506=1,Q1506=2,Q1506=3,Q1506=4),VLOOKUP(Q1506,Rates!$A$31:$B$34,2,0)*W1506,IF(V1506=1,VLOOKUP(U1506,'REB BEV MIN MKUP'!B:E,4,0),IF(V1506&gt;1,VLOOKUP(VALUE(W1506),'REB BEV MIN MKUP'!O:Q,3,0),0))),0)</f>
        <v>0</v>
      </c>
      <c r="AE1506" s="177" t="str">
        <f t="shared" si="738"/>
        <v/>
      </c>
      <c r="AF1506" s="13" t="str">
        <f t="shared" si="739"/>
        <v/>
      </c>
      <c r="AG1506" s="177" t="str">
        <f t="shared" si="740"/>
        <v/>
      </c>
      <c r="AH1506" s="184" t="str">
        <f t="shared" si="741"/>
        <v/>
      </c>
      <c r="AI1506" s="184" t="str">
        <f>IF(AE:AE="","",IF(R1506="Refreshment Beverage",AK1506*(Rates!J$19/100),ROUND(SUM(AH1506*(Rates!$J$8/100)),4)))</f>
        <v/>
      </c>
      <c r="AJ1506" s="183" t="str">
        <f t="shared" si="742"/>
        <v/>
      </c>
      <c r="AK1506" s="185" t="str">
        <f t="shared" si="743"/>
        <v/>
      </c>
      <c r="AL1506" s="177" t="str">
        <f t="shared" si="744"/>
        <v/>
      </c>
      <c r="AM1506" s="13" t="str">
        <f>IF(AS1506="","",IF(R1506="Refreshment Beverage",ROUND(AS1506*Rates!K$19,4),ROUND(AO1506*(VLOOKUP(VALUE(Q1506),Rates!G$4:L$12,3,0)),4)))</f>
        <v/>
      </c>
      <c r="AN1506" s="183" t="str">
        <f>IF(AS1506="","",IF(R1506="Refreshment Beverage",AS1506*(Rates!J$19/100),MAX(AM1506,AB1506)))</f>
        <v/>
      </c>
      <c r="AO1506" s="186" t="str">
        <f t="shared" si="745"/>
        <v/>
      </c>
      <c r="AP1506" s="186" t="str">
        <f t="shared" si="746"/>
        <v/>
      </c>
      <c r="AQ1506" s="186" t="str">
        <f>IF(AS1506="","",IF(R1506="Refreshment Beverage",ROUND(SUM(VLOOKUP(Q:Q,Rates!G$15:L$19,3,0)*(AS1506-Y1506-Z1506-AA1506)),4),ROUND(SUM(Rates!$K$8*AS1506),4)))</f>
        <v/>
      </c>
      <c r="AR1506" s="184" t="str">
        <f t="shared" si="747"/>
        <v/>
      </c>
      <c r="AS1506" s="185" t="str">
        <f t="shared" si="748"/>
        <v/>
      </c>
      <c r="AT1506" s="177" t="str">
        <f t="shared" si="749"/>
        <v/>
      </c>
      <c r="AU1506" s="13" t="str">
        <f>IF(AX1506="","",IF(R1506="Refreshment Beverage",ROUND((BA1506-Y1506-Z1506-AA1506)*VLOOKUP(VALUE(Q1506),Rates!G$15:L$19,3,0),4),ROUND(AW1506*(VLOOKUP(VALUE(Q1506),Rates!G:L,3,0)),4)))</f>
        <v/>
      </c>
      <c r="AV1506" s="183" t="str">
        <f t="shared" si="750"/>
        <v/>
      </c>
      <c r="AW1506" s="186" t="str">
        <f t="shared" si="751"/>
        <v/>
      </c>
      <c r="AX1506" s="184" t="str">
        <f t="shared" si="752"/>
        <v/>
      </c>
      <c r="AY1506" s="186" t="str">
        <f>IF(AX1506="","",IF(R1506="Refreshment Beverage",ROUND(SUM(AX1506*Rates!K$19),4),ROUND(SUM(AX1506*(Rates!J$8/100)),4)))</f>
        <v/>
      </c>
      <c r="AZ1506" s="183" t="str">
        <f t="shared" si="753"/>
        <v/>
      </c>
      <c r="BA1506" s="185" t="str">
        <f t="shared" si="754"/>
        <v/>
      </c>
      <c r="BD1506" s="171"/>
      <c r="BE1506" s="171"/>
      <c r="BF1506" s="171"/>
      <c r="BG1506" s="171"/>
    </row>
    <row r="1507" spans="1:59" ht="15" customHeight="1" x14ac:dyDescent="0.3">
      <c r="A1507" s="172"/>
      <c r="B1507" s="172"/>
      <c r="C1507" s="172"/>
      <c r="D1507" s="173"/>
      <c r="E1507" s="173"/>
      <c r="F1507" s="173"/>
      <c r="G1507" s="173"/>
      <c r="H1507" s="173"/>
      <c r="I1507" s="174"/>
      <c r="J1507" s="175"/>
      <c r="K1507" s="176" t="str">
        <f t="shared" si="726"/>
        <v/>
      </c>
      <c r="L1507" s="177" t="str">
        <f t="shared" si="727"/>
        <v/>
      </c>
      <c r="M1507" s="178" t="str">
        <f t="shared" si="728"/>
        <v/>
      </c>
      <c r="N1507" s="44" t="str" cm="1">
        <f t="array" ref="N1507">IFERROR(IF(_xlfn.SINGLE(A:A)="","",IF(R1507="Beer",SUM(LOOKUP(2,1/(Rates!$B$3:$B$5&lt;=W1507)/(Rates!$C$3:$C$5&gt;=W1507),Rates!$D$3:$D$5)*(X1507/100)*W1507),IF(R1507="Refreshment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44" t="str">
        <f t="shared" si="729"/>
        <v/>
      </c>
      <c r="P1507" s="13"/>
      <c r="Q1507" s="179" t="str">
        <f t="shared" si="730"/>
        <v/>
      </c>
      <c r="R1507" s="180" t="str">
        <f t="shared" si="731"/>
        <v/>
      </c>
      <c r="S1507" s="13" t="str">
        <f>IF(A1507="","",IF(R1507="Refreshment Beverage",VLOOKUP(VALUE(Q1507),Rates!G$15:L$19,2,0),VLOOKUP(VALUE(Q1507),Rates!G$4:L$8,2,0)))</f>
        <v/>
      </c>
      <c r="T1507" s="13" t="str">
        <f t="shared" si="732"/>
        <v/>
      </c>
      <c r="U1507" s="181" t="str">
        <f t="shared" si="733"/>
        <v/>
      </c>
      <c r="V1507" s="13" t="str">
        <f t="shared" si="734"/>
        <v/>
      </c>
      <c r="W1507" s="13" t="str">
        <f t="shared" si="735"/>
        <v/>
      </c>
      <c r="X1507" s="182" t="str">
        <f t="shared" si="736"/>
        <v/>
      </c>
      <c r="Y1507" s="183" t="str">
        <f>IF(A:A="","",IF(R1507="Refreshment Beverage",VLOOKUP(Q1507,Rates!G$15:L$19,6,0)*W1507,VLOOKUP(Q1507,Rates!G$4:L$12,6,0)*W1507))</f>
        <v/>
      </c>
      <c r="Z1507" s="183" t="str">
        <f t="shared" si="737"/>
        <v/>
      </c>
      <c r="AA1507" s="17">
        <f t="shared" si="725"/>
        <v>0</v>
      </c>
      <c r="AB1507" s="177" t="str" cm="1">
        <f t="array" ref="AB1507">IF(_xlfn.SINGLE(A:A)="","",IF(R1507="Refreshment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177" t="str" cm="1">
        <f t="array" ref="AC1507">IF(_xlfn.SINGLE(A:A)="","",IF(R1507="Refreshment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68">
        <f>IFERROR(IF(OR(Q1507=1,Q1507=2,Q1507=3,Q1507=4),VLOOKUP(Q1507,Rates!$A$31:$B$34,2,0)*W1507,IF(V1507=1,VLOOKUP(U1507,'REB BEV MIN MKUP'!B:E,4,0),IF(V1507&gt;1,VLOOKUP(VALUE(W1507),'REB BEV MIN MKUP'!O:Q,3,0),0))),0)</f>
        <v>0</v>
      </c>
      <c r="AE1507" s="177" t="str">
        <f t="shared" si="738"/>
        <v/>
      </c>
      <c r="AF1507" s="13" t="str">
        <f t="shared" si="739"/>
        <v/>
      </c>
      <c r="AG1507" s="177" t="str">
        <f t="shared" si="740"/>
        <v/>
      </c>
      <c r="AH1507" s="184" t="str">
        <f t="shared" si="741"/>
        <v/>
      </c>
      <c r="AI1507" s="184" t="str">
        <f>IF(AE:AE="","",IF(R1507="Refreshment Beverage",AK1507*(Rates!J$19/100),ROUND(SUM(AH1507*(Rates!$J$8/100)),4)))</f>
        <v/>
      </c>
      <c r="AJ1507" s="183" t="str">
        <f t="shared" si="742"/>
        <v/>
      </c>
      <c r="AK1507" s="185" t="str">
        <f t="shared" si="743"/>
        <v/>
      </c>
      <c r="AL1507" s="177" t="str">
        <f t="shared" si="744"/>
        <v/>
      </c>
      <c r="AM1507" s="13" t="str">
        <f>IF(AS1507="","",IF(R1507="Refreshment Beverage",ROUND(AS1507*Rates!K$19,4),ROUND(AO1507*(VLOOKUP(VALUE(Q1507),Rates!G$4:L$12,3,0)),4)))</f>
        <v/>
      </c>
      <c r="AN1507" s="183" t="str">
        <f>IF(AS1507="","",IF(R1507="Refreshment Beverage",AS1507*(Rates!J$19/100),MAX(AM1507,AB1507)))</f>
        <v/>
      </c>
      <c r="AO1507" s="186" t="str">
        <f t="shared" si="745"/>
        <v/>
      </c>
      <c r="AP1507" s="186" t="str">
        <f t="shared" si="746"/>
        <v/>
      </c>
      <c r="AQ1507" s="186" t="str">
        <f>IF(AS1507="","",IF(R1507="Refreshment Beverage",ROUND(SUM(VLOOKUP(Q:Q,Rates!G$15:L$19,3,0)*(AS1507-Y1507-Z1507-AA1507)),4),ROUND(SUM(Rates!$K$8*AS1507),4)))</f>
        <v/>
      </c>
      <c r="AR1507" s="184" t="str">
        <f t="shared" si="747"/>
        <v/>
      </c>
      <c r="AS1507" s="185" t="str">
        <f t="shared" si="748"/>
        <v/>
      </c>
      <c r="AT1507" s="177" t="str">
        <f t="shared" si="749"/>
        <v/>
      </c>
      <c r="AU1507" s="13" t="str">
        <f>IF(AX1507="","",IF(R1507="Refreshment Beverage",ROUND((BA1507-Y1507-Z1507-AA1507)*VLOOKUP(VALUE(Q1507),Rates!G$15:L$19,3,0),4),ROUND(AW1507*(VLOOKUP(VALUE(Q1507),Rates!G:L,3,0)),4)))</f>
        <v/>
      </c>
      <c r="AV1507" s="183" t="str">
        <f t="shared" si="750"/>
        <v/>
      </c>
      <c r="AW1507" s="186" t="str">
        <f t="shared" si="751"/>
        <v/>
      </c>
      <c r="AX1507" s="184" t="str">
        <f t="shared" si="752"/>
        <v/>
      </c>
      <c r="AY1507" s="186" t="str">
        <f>IF(AX1507="","",IF(R1507="Refreshment Beverage",ROUND(SUM(AX1507*Rates!K$19),4),ROUND(SUM(AX1507*(Rates!J$8/100)),4)))</f>
        <v/>
      </c>
      <c r="AZ1507" s="183" t="str">
        <f t="shared" si="753"/>
        <v/>
      </c>
      <c r="BA1507" s="185" t="str">
        <f t="shared" si="754"/>
        <v/>
      </c>
      <c r="BD1507" s="171"/>
      <c r="BE1507" s="171"/>
      <c r="BF1507" s="171"/>
      <c r="BG1507" s="171"/>
    </row>
    <row r="1508" spans="1:59" ht="15" customHeight="1" x14ac:dyDescent="0.3">
      <c r="A1508" s="172"/>
      <c r="B1508" s="172"/>
      <c r="C1508" s="172"/>
      <c r="D1508" s="173"/>
      <c r="E1508" s="173"/>
      <c r="F1508" s="173"/>
      <c r="G1508" s="173"/>
      <c r="H1508" s="173"/>
      <c r="I1508" s="174"/>
      <c r="J1508" s="175"/>
      <c r="K1508" s="176" t="str">
        <f t="shared" si="726"/>
        <v/>
      </c>
      <c r="L1508" s="177" t="str">
        <f t="shared" si="727"/>
        <v/>
      </c>
      <c r="M1508" s="178" t="str">
        <f t="shared" si="728"/>
        <v/>
      </c>
      <c r="N1508" s="44" t="str" cm="1">
        <f t="array" ref="N1508">IFERROR(IF(_xlfn.SINGLE(A:A)="","",IF(R1508="Beer",SUM(LOOKUP(2,1/(Rates!$B$3:$B$5&lt;=W1508)/(Rates!$C$3:$C$5&gt;=W1508),Rates!$D$3:$D$5)*(X1508/100)*W1508),IF(R1508="Refreshment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44" t="str">
        <f t="shared" si="729"/>
        <v/>
      </c>
      <c r="P1508" s="13"/>
      <c r="Q1508" s="179" t="str">
        <f t="shared" si="730"/>
        <v/>
      </c>
      <c r="R1508" s="180" t="str">
        <f t="shared" si="731"/>
        <v/>
      </c>
      <c r="S1508" s="13" t="str">
        <f>IF(A1508="","",IF(R1508="Refreshment Beverage",VLOOKUP(VALUE(Q1508),Rates!G$15:L$19,2,0),VLOOKUP(VALUE(Q1508),Rates!G$4:L$8,2,0)))</f>
        <v/>
      </c>
      <c r="T1508" s="13" t="str">
        <f t="shared" si="732"/>
        <v/>
      </c>
      <c r="U1508" s="181" t="str">
        <f t="shared" si="733"/>
        <v/>
      </c>
      <c r="V1508" s="13" t="str">
        <f t="shared" si="734"/>
        <v/>
      </c>
      <c r="W1508" s="13" t="str">
        <f t="shared" si="735"/>
        <v/>
      </c>
      <c r="X1508" s="182" t="str">
        <f t="shared" si="736"/>
        <v/>
      </c>
      <c r="Y1508" s="183" t="str">
        <f>IF(A:A="","",IF(R1508="Refreshment Beverage",VLOOKUP(Q1508,Rates!G$15:L$19,6,0)*W1508,VLOOKUP(Q1508,Rates!G$4:L$12,6,0)*W1508))</f>
        <v/>
      </c>
      <c r="Z1508" s="183" t="str">
        <f t="shared" si="737"/>
        <v/>
      </c>
      <c r="AA1508" s="17">
        <f t="shared" si="725"/>
        <v>0</v>
      </c>
      <c r="AB1508" s="177" t="str" cm="1">
        <f t="array" ref="AB1508">IF(_xlfn.SINGLE(A:A)="","",IF(R1508="Refreshment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177" t="str" cm="1">
        <f t="array" ref="AC1508">IF(_xlfn.SINGLE(A:A)="","",IF(R1508="Refreshment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68">
        <f>IFERROR(IF(OR(Q1508=1,Q1508=2,Q1508=3,Q1508=4),VLOOKUP(Q1508,Rates!$A$31:$B$34,2,0)*W1508,IF(V1508=1,VLOOKUP(U1508,'REB BEV MIN MKUP'!B:E,4,0),IF(V1508&gt;1,VLOOKUP(VALUE(W1508),'REB BEV MIN MKUP'!O:Q,3,0),0))),0)</f>
        <v>0</v>
      </c>
      <c r="AE1508" s="177" t="str">
        <f t="shared" si="738"/>
        <v/>
      </c>
      <c r="AF1508" s="13" t="str">
        <f t="shared" si="739"/>
        <v/>
      </c>
      <c r="AG1508" s="177" t="str">
        <f t="shared" si="740"/>
        <v/>
      </c>
      <c r="AH1508" s="184" t="str">
        <f t="shared" si="741"/>
        <v/>
      </c>
      <c r="AI1508" s="184" t="str">
        <f>IF(AE:AE="","",IF(R1508="Refreshment Beverage",AK1508*(Rates!J$19/100),ROUND(SUM(AH1508*(Rates!$J$8/100)),4)))</f>
        <v/>
      </c>
      <c r="AJ1508" s="183" t="str">
        <f t="shared" si="742"/>
        <v/>
      </c>
      <c r="AK1508" s="185" t="str">
        <f t="shared" si="743"/>
        <v/>
      </c>
      <c r="AL1508" s="177" t="str">
        <f t="shared" si="744"/>
        <v/>
      </c>
      <c r="AM1508" s="13" t="str">
        <f>IF(AS1508="","",IF(R1508="Refreshment Beverage",ROUND(AS1508*Rates!K$19,4),ROUND(AO1508*(VLOOKUP(VALUE(Q1508),Rates!G$4:L$12,3,0)),4)))</f>
        <v/>
      </c>
      <c r="AN1508" s="183" t="str">
        <f>IF(AS1508="","",IF(R1508="Refreshment Beverage",AS1508*(Rates!J$19/100),MAX(AM1508,AB1508)))</f>
        <v/>
      </c>
      <c r="AO1508" s="186" t="str">
        <f t="shared" si="745"/>
        <v/>
      </c>
      <c r="AP1508" s="186" t="str">
        <f t="shared" si="746"/>
        <v/>
      </c>
      <c r="AQ1508" s="186" t="str">
        <f>IF(AS1508="","",IF(R1508="Refreshment Beverage",ROUND(SUM(VLOOKUP(Q:Q,Rates!G$15:L$19,3,0)*(AS1508-Y1508-Z1508-AA1508)),4),ROUND(SUM(Rates!$K$8*AS1508),4)))</f>
        <v/>
      </c>
      <c r="AR1508" s="184" t="str">
        <f t="shared" si="747"/>
        <v/>
      </c>
      <c r="AS1508" s="185" t="str">
        <f t="shared" si="748"/>
        <v/>
      </c>
      <c r="AT1508" s="177" t="str">
        <f t="shared" si="749"/>
        <v/>
      </c>
      <c r="AU1508" s="13" t="str">
        <f>IF(AX1508="","",IF(R1508="Refreshment Beverage",ROUND((BA1508-Y1508-Z1508-AA1508)*VLOOKUP(VALUE(Q1508),Rates!G$15:L$19,3,0),4),ROUND(AW1508*(VLOOKUP(VALUE(Q1508),Rates!G:L,3,0)),4)))</f>
        <v/>
      </c>
      <c r="AV1508" s="183" t="str">
        <f t="shared" si="750"/>
        <v/>
      </c>
      <c r="AW1508" s="186" t="str">
        <f t="shared" si="751"/>
        <v/>
      </c>
      <c r="AX1508" s="184" t="str">
        <f t="shared" si="752"/>
        <v/>
      </c>
      <c r="AY1508" s="186" t="str">
        <f>IF(AX1508="","",IF(R1508="Refreshment Beverage",ROUND(SUM(AX1508*Rates!K$19),4),ROUND(SUM(AX1508*(Rates!J$8/100)),4)))</f>
        <v/>
      </c>
      <c r="AZ1508" s="183" t="str">
        <f t="shared" si="753"/>
        <v/>
      </c>
      <c r="BA1508" s="185" t="str">
        <f t="shared" si="754"/>
        <v/>
      </c>
      <c r="BD1508" s="171"/>
      <c r="BE1508" s="171"/>
      <c r="BF1508" s="171"/>
      <c r="BG1508" s="171"/>
    </row>
    <row r="1509" spans="1:59" ht="15" customHeight="1" x14ac:dyDescent="0.3">
      <c r="A1509" s="172"/>
      <c r="B1509" s="172"/>
      <c r="C1509" s="172"/>
      <c r="D1509" s="173"/>
      <c r="E1509" s="173"/>
      <c r="F1509" s="173"/>
      <c r="G1509" s="173"/>
      <c r="H1509" s="173"/>
      <c r="I1509" s="174"/>
      <c r="J1509" s="175"/>
      <c r="K1509" s="176" t="str">
        <f t="shared" si="726"/>
        <v/>
      </c>
      <c r="L1509" s="177" t="str">
        <f t="shared" si="727"/>
        <v/>
      </c>
      <c r="M1509" s="178" t="str">
        <f t="shared" si="728"/>
        <v/>
      </c>
      <c r="N1509" s="44" t="str" cm="1">
        <f t="array" ref="N1509">IFERROR(IF(_xlfn.SINGLE(A:A)="","",IF(R1509="Beer",SUM(LOOKUP(2,1/(Rates!$B$3:$B$5&lt;=W1509)/(Rates!$C$3:$C$5&gt;=W1509),Rates!$D$3:$D$5)*(X1509/100)*W1509),IF(R1509="Refreshment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44" t="str">
        <f t="shared" si="729"/>
        <v/>
      </c>
      <c r="P1509" s="13"/>
      <c r="Q1509" s="179" t="str">
        <f t="shared" si="730"/>
        <v/>
      </c>
      <c r="R1509" s="180" t="str">
        <f t="shared" si="731"/>
        <v/>
      </c>
      <c r="S1509" s="13" t="str">
        <f>IF(A1509="","",IF(R1509="Refreshment Beverage",VLOOKUP(VALUE(Q1509),Rates!G$15:L$19,2,0),VLOOKUP(VALUE(Q1509),Rates!G$4:L$8,2,0)))</f>
        <v/>
      </c>
      <c r="T1509" s="13" t="str">
        <f t="shared" si="732"/>
        <v/>
      </c>
      <c r="U1509" s="181" t="str">
        <f t="shared" si="733"/>
        <v/>
      </c>
      <c r="V1509" s="13" t="str">
        <f t="shared" si="734"/>
        <v/>
      </c>
      <c r="W1509" s="13" t="str">
        <f t="shared" si="735"/>
        <v/>
      </c>
      <c r="X1509" s="182" t="str">
        <f t="shared" si="736"/>
        <v/>
      </c>
      <c r="Y1509" s="183" t="str">
        <f>IF(A:A="","",IF(R1509="Refreshment Beverage",VLOOKUP(Q1509,Rates!G$15:L$19,6,0)*W1509,VLOOKUP(Q1509,Rates!G$4:L$12,6,0)*W1509))</f>
        <v/>
      </c>
      <c r="Z1509" s="183" t="str">
        <f t="shared" si="737"/>
        <v/>
      </c>
      <c r="AA1509" s="17">
        <f t="shared" si="725"/>
        <v>0</v>
      </c>
      <c r="AB1509" s="177" t="str" cm="1">
        <f t="array" ref="AB1509">IF(_xlfn.SINGLE(A:A)="","",IF(R1509="Refreshment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177" t="str" cm="1">
        <f t="array" ref="AC1509">IF(_xlfn.SINGLE(A:A)="","",IF(R1509="Refreshment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68">
        <f>IFERROR(IF(OR(Q1509=1,Q1509=2,Q1509=3,Q1509=4),VLOOKUP(Q1509,Rates!$A$31:$B$34,2,0)*W1509,IF(V1509=1,VLOOKUP(U1509,'REB BEV MIN MKUP'!B:E,4,0),IF(V1509&gt;1,VLOOKUP(VALUE(W1509),'REB BEV MIN MKUP'!O:Q,3,0),0))),0)</f>
        <v>0</v>
      </c>
      <c r="AE1509" s="177" t="str">
        <f t="shared" si="738"/>
        <v/>
      </c>
      <c r="AF1509" s="13" t="str">
        <f t="shared" si="739"/>
        <v/>
      </c>
      <c r="AG1509" s="177" t="str">
        <f t="shared" si="740"/>
        <v/>
      </c>
      <c r="AH1509" s="184" t="str">
        <f t="shared" si="741"/>
        <v/>
      </c>
      <c r="AI1509" s="184" t="str">
        <f>IF(AE:AE="","",IF(R1509="Refreshment Beverage",AK1509*(Rates!J$19/100),ROUND(SUM(AH1509*(Rates!$J$8/100)),4)))</f>
        <v/>
      </c>
      <c r="AJ1509" s="183" t="str">
        <f t="shared" si="742"/>
        <v/>
      </c>
      <c r="AK1509" s="185" t="str">
        <f t="shared" si="743"/>
        <v/>
      </c>
      <c r="AL1509" s="177" t="str">
        <f t="shared" si="744"/>
        <v/>
      </c>
      <c r="AM1509" s="13" t="str">
        <f>IF(AS1509="","",IF(R1509="Refreshment Beverage",ROUND(AS1509*Rates!K$19,4),ROUND(AO1509*(VLOOKUP(VALUE(Q1509),Rates!G$4:L$12,3,0)),4)))</f>
        <v/>
      </c>
      <c r="AN1509" s="183" t="str">
        <f>IF(AS1509="","",IF(R1509="Refreshment Beverage",AS1509*(Rates!J$19/100),MAX(AM1509,AB1509)))</f>
        <v/>
      </c>
      <c r="AO1509" s="186" t="str">
        <f t="shared" si="745"/>
        <v/>
      </c>
      <c r="AP1509" s="186" t="str">
        <f t="shared" si="746"/>
        <v/>
      </c>
      <c r="AQ1509" s="186" t="str">
        <f>IF(AS1509="","",IF(R1509="Refreshment Beverage",ROUND(SUM(VLOOKUP(Q:Q,Rates!G$15:L$19,3,0)*(AS1509-Y1509-Z1509-AA1509)),4),ROUND(SUM(Rates!$K$8*AS1509),4)))</f>
        <v/>
      </c>
      <c r="AR1509" s="184" t="str">
        <f t="shared" si="747"/>
        <v/>
      </c>
      <c r="AS1509" s="185" t="str">
        <f t="shared" si="748"/>
        <v/>
      </c>
      <c r="AT1509" s="177" t="str">
        <f t="shared" si="749"/>
        <v/>
      </c>
      <c r="AU1509" s="13" t="str">
        <f>IF(AX1509="","",IF(R1509="Refreshment Beverage",ROUND((BA1509-Y1509-Z1509-AA1509)*VLOOKUP(VALUE(Q1509),Rates!G$15:L$19,3,0),4),ROUND(AW1509*(VLOOKUP(VALUE(Q1509),Rates!G:L,3,0)),4)))</f>
        <v/>
      </c>
      <c r="AV1509" s="183" t="str">
        <f t="shared" si="750"/>
        <v/>
      </c>
      <c r="AW1509" s="186" t="str">
        <f t="shared" si="751"/>
        <v/>
      </c>
      <c r="AX1509" s="184" t="str">
        <f t="shared" si="752"/>
        <v/>
      </c>
      <c r="AY1509" s="186" t="str">
        <f>IF(AX1509="","",IF(R1509="Refreshment Beverage",ROUND(SUM(AX1509*Rates!K$19),4),ROUND(SUM(AX1509*(Rates!J$8/100)),4)))</f>
        <v/>
      </c>
      <c r="AZ1509" s="183" t="str">
        <f t="shared" si="753"/>
        <v/>
      </c>
      <c r="BA1509" s="185" t="str">
        <f t="shared" si="754"/>
        <v/>
      </c>
      <c r="BD1509" s="171"/>
      <c r="BE1509" s="171"/>
      <c r="BF1509" s="171"/>
      <c r="BG1509" s="171"/>
    </row>
    <row r="1510" spans="1:59" ht="15" customHeight="1" x14ac:dyDescent="0.3">
      <c r="A1510" s="172"/>
      <c r="B1510" s="172"/>
      <c r="C1510" s="172"/>
      <c r="D1510" s="173"/>
      <c r="E1510" s="173"/>
      <c r="F1510" s="173"/>
      <c r="G1510" s="173"/>
      <c r="H1510" s="173"/>
      <c r="I1510" s="174"/>
      <c r="J1510" s="175"/>
      <c r="K1510" s="176" t="str">
        <f t="shared" si="726"/>
        <v/>
      </c>
      <c r="L1510" s="177" t="str">
        <f t="shared" si="727"/>
        <v/>
      </c>
      <c r="M1510" s="178" t="str">
        <f t="shared" si="728"/>
        <v/>
      </c>
      <c r="N1510" s="44" t="str" cm="1">
        <f t="array" ref="N1510">IFERROR(IF(_xlfn.SINGLE(A:A)="","",IF(R1510="Beer",SUM(LOOKUP(2,1/(Rates!$B$3:$B$5&lt;=W1510)/(Rates!$C$3:$C$5&gt;=W1510),Rates!$D$3:$D$5)*(X1510/100)*W1510),IF(R1510="Refreshment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44" t="str">
        <f t="shared" si="729"/>
        <v/>
      </c>
      <c r="P1510" s="13"/>
      <c r="Q1510" s="179" t="str">
        <f t="shared" si="730"/>
        <v/>
      </c>
      <c r="R1510" s="180" t="str">
        <f t="shared" si="731"/>
        <v/>
      </c>
      <c r="S1510" s="13" t="str">
        <f>IF(A1510="","",IF(R1510="Refreshment Beverage",VLOOKUP(VALUE(Q1510),Rates!G$15:L$19,2,0),VLOOKUP(VALUE(Q1510),Rates!G$4:L$8,2,0)))</f>
        <v/>
      </c>
      <c r="T1510" s="13" t="str">
        <f t="shared" si="732"/>
        <v/>
      </c>
      <c r="U1510" s="181" t="str">
        <f t="shared" si="733"/>
        <v/>
      </c>
      <c r="V1510" s="13" t="str">
        <f t="shared" si="734"/>
        <v/>
      </c>
      <c r="W1510" s="13" t="str">
        <f t="shared" si="735"/>
        <v/>
      </c>
      <c r="X1510" s="182" t="str">
        <f t="shared" si="736"/>
        <v/>
      </c>
      <c r="Y1510" s="183" t="str">
        <f>IF(A:A="","",IF(R1510="Refreshment Beverage",VLOOKUP(Q1510,Rates!G$15:L$19,6,0)*W1510,VLOOKUP(Q1510,Rates!G$4:L$12,6,0)*W1510))</f>
        <v/>
      </c>
      <c r="Z1510" s="183" t="str">
        <f t="shared" si="737"/>
        <v/>
      </c>
      <c r="AA1510" s="17">
        <f t="shared" si="725"/>
        <v>0</v>
      </c>
      <c r="AB1510" s="177" t="str" cm="1">
        <f t="array" ref="AB1510">IF(_xlfn.SINGLE(A:A)="","",IF(R1510="Refreshment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177" t="str" cm="1">
        <f t="array" ref="AC1510">IF(_xlfn.SINGLE(A:A)="","",IF(R1510="Refreshment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68">
        <f>IFERROR(IF(OR(Q1510=1,Q1510=2,Q1510=3,Q1510=4),VLOOKUP(Q1510,Rates!$A$31:$B$34,2,0)*W1510,IF(V1510=1,VLOOKUP(U1510,'REB BEV MIN MKUP'!B:E,4,0),IF(V1510&gt;1,VLOOKUP(VALUE(W1510),'REB BEV MIN MKUP'!O:Q,3,0),0))),0)</f>
        <v>0</v>
      </c>
      <c r="AE1510" s="177" t="str">
        <f t="shared" si="738"/>
        <v/>
      </c>
      <c r="AF1510" s="13" t="str">
        <f t="shared" si="739"/>
        <v/>
      </c>
      <c r="AG1510" s="177" t="str">
        <f t="shared" si="740"/>
        <v/>
      </c>
      <c r="AH1510" s="184" t="str">
        <f t="shared" si="741"/>
        <v/>
      </c>
      <c r="AI1510" s="184" t="str">
        <f>IF(AE:AE="","",IF(R1510="Refreshment Beverage",AK1510*(Rates!J$19/100),ROUND(SUM(AH1510*(Rates!$J$8/100)),4)))</f>
        <v/>
      </c>
      <c r="AJ1510" s="183" t="str">
        <f t="shared" si="742"/>
        <v/>
      </c>
      <c r="AK1510" s="185" t="str">
        <f t="shared" si="743"/>
        <v/>
      </c>
      <c r="AL1510" s="177" t="str">
        <f t="shared" si="744"/>
        <v/>
      </c>
      <c r="AM1510" s="13" t="str">
        <f>IF(AS1510="","",IF(R1510="Refreshment Beverage",ROUND(AS1510*Rates!K$19,4),ROUND(AO1510*(VLOOKUP(VALUE(Q1510),Rates!G$4:L$12,3,0)),4)))</f>
        <v/>
      </c>
      <c r="AN1510" s="183" t="str">
        <f>IF(AS1510="","",IF(R1510="Refreshment Beverage",AS1510*(Rates!J$19/100),MAX(AM1510,AB1510)))</f>
        <v/>
      </c>
      <c r="AO1510" s="186" t="str">
        <f t="shared" si="745"/>
        <v/>
      </c>
      <c r="AP1510" s="186" t="str">
        <f t="shared" si="746"/>
        <v/>
      </c>
      <c r="AQ1510" s="186" t="str">
        <f>IF(AS1510="","",IF(R1510="Refreshment Beverage",ROUND(SUM(VLOOKUP(Q:Q,Rates!G$15:L$19,3,0)*(AS1510-Y1510-Z1510-AA1510)),4),ROUND(SUM(Rates!$K$8*AS1510),4)))</f>
        <v/>
      </c>
      <c r="AR1510" s="184" t="str">
        <f t="shared" si="747"/>
        <v/>
      </c>
      <c r="AS1510" s="185" t="str">
        <f t="shared" si="748"/>
        <v/>
      </c>
      <c r="AT1510" s="177" t="str">
        <f t="shared" si="749"/>
        <v/>
      </c>
      <c r="AU1510" s="13" t="str">
        <f>IF(AX1510="","",IF(R1510="Refreshment Beverage",ROUND((BA1510-Y1510-Z1510-AA1510)*VLOOKUP(VALUE(Q1510),Rates!G$15:L$19,3,0),4),ROUND(AW1510*(VLOOKUP(VALUE(Q1510),Rates!G:L,3,0)),4)))</f>
        <v/>
      </c>
      <c r="AV1510" s="183" t="str">
        <f t="shared" si="750"/>
        <v/>
      </c>
      <c r="AW1510" s="186" t="str">
        <f t="shared" si="751"/>
        <v/>
      </c>
      <c r="AX1510" s="184" t="str">
        <f t="shared" si="752"/>
        <v/>
      </c>
      <c r="AY1510" s="186" t="str">
        <f>IF(AX1510="","",IF(R1510="Refreshment Beverage",ROUND(SUM(AX1510*Rates!K$19),4),ROUND(SUM(AX1510*(Rates!J$8/100)),4)))</f>
        <v/>
      </c>
      <c r="AZ1510" s="183" t="str">
        <f t="shared" si="753"/>
        <v/>
      </c>
      <c r="BA1510" s="185" t="str">
        <f t="shared" si="754"/>
        <v/>
      </c>
      <c r="BD1510" s="171"/>
      <c r="BE1510" s="171"/>
      <c r="BF1510" s="171"/>
      <c r="BG1510" s="171"/>
    </row>
    <row r="1511" spans="1:59" ht="15" customHeight="1" x14ac:dyDescent="0.3">
      <c r="A1511" s="172"/>
      <c r="B1511" s="172"/>
      <c r="C1511" s="172"/>
      <c r="D1511" s="173"/>
      <c r="E1511" s="173"/>
      <c r="F1511" s="173"/>
      <c r="G1511" s="173"/>
      <c r="H1511" s="173"/>
      <c r="I1511" s="174"/>
      <c r="J1511" s="175"/>
      <c r="K1511" s="176" t="str">
        <f t="shared" si="726"/>
        <v/>
      </c>
      <c r="L1511" s="177" t="str">
        <f t="shared" si="727"/>
        <v/>
      </c>
      <c r="M1511" s="178" t="str">
        <f t="shared" si="728"/>
        <v/>
      </c>
      <c r="N1511" s="44" t="str" cm="1">
        <f t="array" ref="N1511">IFERROR(IF(_xlfn.SINGLE(A:A)="","",IF(R1511="Beer",SUM(LOOKUP(2,1/(Rates!$B$3:$B$5&lt;=W1511)/(Rates!$C$3:$C$5&gt;=W1511),Rates!$D$3:$D$5)*(X1511/100)*W1511),IF(R1511="Refreshment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44" t="str">
        <f t="shared" si="729"/>
        <v/>
      </c>
      <c r="P1511" s="13"/>
      <c r="Q1511" s="179" t="str">
        <f t="shared" si="730"/>
        <v/>
      </c>
      <c r="R1511" s="180" t="str">
        <f t="shared" si="731"/>
        <v/>
      </c>
      <c r="S1511" s="13" t="str">
        <f>IF(A1511="","",IF(R1511="Refreshment Beverage",VLOOKUP(VALUE(Q1511),Rates!G$15:L$19,2,0),VLOOKUP(VALUE(Q1511),Rates!G$4:L$8,2,0)))</f>
        <v/>
      </c>
      <c r="T1511" s="13" t="str">
        <f t="shared" si="732"/>
        <v/>
      </c>
      <c r="U1511" s="181" t="str">
        <f t="shared" si="733"/>
        <v/>
      </c>
      <c r="V1511" s="13" t="str">
        <f t="shared" si="734"/>
        <v/>
      </c>
      <c r="W1511" s="13" t="str">
        <f t="shared" si="735"/>
        <v/>
      </c>
      <c r="X1511" s="182" t="str">
        <f t="shared" si="736"/>
        <v/>
      </c>
      <c r="Y1511" s="183" t="str">
        <f>IF(A:A="","",IF(R1511="Refreshment Beverage",VLOOKUP(Q1511,Rates!G$15:L$19,6,0)*W1511,VLOOKUP(Q1511,Rates!G$4:L$12,6,0)*W1511))</f>
        <v/>
      </c>
      <c r="Z1511" s="183" t="str">
        <f t="shared" si="737"/>
        <v/>
      </c>
      <c r="AA1511" s="17">
        <f t="shared" si="725"/>
        <v>0</v>
      </c>
      <c r="AB1511" s="177" t="str" cm="1">
        <f t="array" ref="AB1511">IF(_xlfn.SINGLE(A:A)="","",IF(R1511="Refreshment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177" t="str" cm="1">
        <f t="array" ref="AC1511">IF(_xlfn.SINGLE(A:A)="","",IF(R1511="Refreshment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68">
        <f>IFERROR(IF(OR(Q1511=1,Q1511=2,Q1511=3,Q1511=4),VLOOKUP(Q1511,Rates!$A$31:$B$34,2,0)*W1511,IF(V1511=1,VLOOKUP(U1511,'REB BEV MIN MKUP'!B:E,4,0),IF(V1511&gt;1,VLOOKUP(VALUE(W1511),'REB BEV MIN MKUP'!O:Q,3,0),0))),0)</f>
        <v>0</v>
      </c>
      <c r="AE1511" s="177" t="str">
        <f t="shared" si="738"/>
        <v/>
      </c>
      <c r="AF1511" s="13" t="str">
        <f t="shared" si="739"/>
        <v/>
      </c>
      <c r="AG1511" s="177" t="str">
        <f t="shared" si="740"/>
        <v/>
      </c>
      <c r="AH1511" s="184" t="str">
        <f t="shared" si="741"/>
        <v/>
      </c>
      <c r="AI1511" s="184" t="str">
        <f>IF(AE:AE="","",IF(R1511="Refreshment Beverage",AK1511*(Rates!J$19/100),ROUND(SUM(AH1511*(Rates!$J$8/100)),4)))</f>
        <v/>
      </c>
      <c r="AJ1511" s="183" t="str">
        <f t="shared" si="742"/>
        <v/>
      </c>
      <c r="AK1511" s="185" t="str">
        <f t="shared" si="743"/>
        <v/>
      </c>
      <c r="AL1511" s="177" t="str">
        <f t="shared" si="744"/>
        <v/>
      </c>
      <c r="AM1511" s="13" t="str">
        <f>IF(AS1511="","",IF(R1511="Refreshment Beverage",ROUND(AS1511*Rates!K$19,4),ROUND(AO1511*(VLOOKUP(VALUE(Q1511),Rates!G$4:L$12,3,0)),4)))</f>
        <v/>
      </c>
      <c r="AN1511" s="183" t="str">
        <f>IF(AS1511="","",IF(R1511="Refreshment Beverage",AS1511*(Rates!J$19/100),MAX(AM1511,AB1511)))</f>
        <v/>
      </c>
      <c r="AO1511" s="186" t="str">
        <f t="shared" si="745"/>
        <v/>
      </c>
      <c r="AP1511" s="186" t="str">
        <f t="shared" si="746"/>
        <v/>
      </c>
      <c r="AQ1511" s="186" t="str">
        <f>IF(AS1511="","",IF(R1511="Refreshment Beverage",ROUND(SUM(VLOOKUP(Q:Q,Rates!G$15:L$19,3,0)*(AS1511-Y1511-Z1511-AA1511)),4),ROUND(SUM(Rates!$K$8*AS1511),4)))</f>
        <v/>
      </c>
      <c r="AR1511" s="184" t="str">
        <f t="shared" si="747"/>
        <v/>
      </c>
      <c r="AS1511" s="185" t="str">
        <f t="shared" si="748"/>
        <v/>
      </c>
      <c r="AT1511" s="177" t="str">
        <f t="shared" si="749"/>
        <v/>
      </c>
      <c r="AU1511" s="13" t="str">
        <f>IF(AX1511="","",IF(R1511="Refreshment Beverage",ROUND((BA1511-Y1511-Z1511-AA1511)*VLOOKUP(VALUE(Q1511),Rates!G$15:L$19,3,0),4),ROUND(AW1511*(VLOOKUP(VALUE(Q1511),Rates!G:L,3,0)),4)))</f>
        <v/>
      </c>
      <c r="AV1511" s="183" t="str">
        <f t="shared" si="750"/>
        <v/>
      </c>
      <c r="AW1511" s="186" t="str">
        <f t="shared" si="751"/>
        <v/>
      </c>
      <c r="AX1511" s="184" t="str">
        <f t="shared" si="752"/>
        <v/>
      </c>
      <c r="AY1511" s="186" t="str">
        <f>IF(AX1511="","",IF(R1511="Refreshment Beverage",ROUND(SUM(AX1511*Rates!K$19),4),ROUND(SUM(AX1511*(Rates!J$8/100)),4)))</f>
        <v/>
      </c>
      <c r="AZ1511" s="183" t="str">
        <f t="shared" si="753"/>
        <v/>
      </c>
      <c r="BA1511" s="185" t="str">
        <f t="shared" si="754"/>
        <v/>
      </c>
      <c r="BD1511" s="171"/>
      <c r="BE1511" s="171"/>
      <c r="BF1511" s="171"/>
      <c r="BG1511" s="171"/>
    </row>
    <row r="1512" spans="1:59" ht="15" customHeight="1" x14ac:dyDescent="0.3">
      <c r="A1512" s="172"/>
      <c r="B1512" s="172"/>
      <c r="C1512" s="172"/>
      <c r="D1512" s="173"/>
      <c r="E1512" s="173"/>
      <c r="F1512" s="173"/>
      <c r="G1512" s="173"/>
      <c r="H1512" s="173"/>
      <c r="I1512" s="174"/>
      <c r="J1512" s="175"/>
      <c r="K1512" s="176" t="str">
        <f t="shared" si="726"/>
        <v/>
      </c>
      <c r="L1512" s="177" t="str">
        <f t="shared" si="727"/>
        <v/>
      </c>
      <c r="M1512" s="178" t="str">
        <f t="shared" si="728"/>
        <v/>
      </c>
      <c r="N1512" s="44" t="str" cm="1">
        <f t="array" ref="N1512">IFERROR(IF(_xlfn.SINGLE(A:A)="","",IF(R1512="Beer",SUM(LOOKUP(2,1/(Rates!$B$3:$B$5&lt;=W1512)/(Rates!$C$3:$C$5&gt;=W1512),Rates!$D$3:$D$5)*(X1512/100)*W1512),IF(R1512="Refreshment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44" t="str">
        <f t="shared" si="729"/>
        <v/>
      </c>
      <c r="P1512" s="13"/>
      <c r="Q1512" s="179" t="str">
        <f t="shared" si="730"/>
        <v/>
      </c>
      <c r="R1512" s="180" t="str">
        <f t="shared" si="731"/>
        <v/>
      </c>
      <c r="S1512" s="13" t="str">
        <f>IF(A1512="","",IF(R1512="Refreshment Beverage",VLOOKUP(VALUE(Q1512),Rates!G$15:L$19,2,0),VLOOKUP(VALUE(Q1512),Rates!G$4:L$8,2,0)))</f>
        <v/>
      </c>
      <c r="T1512" s="13" t="str">
        <f t="shared" si="732"/>
        <v/>
      </c>
      <c r="U1512" s="181" t="str">
        <f t="shared" si="733"/>
        <v/>
      </c>
      <c r="V1512" s="13" t="str">
        <f t="shared" si="734"/>
        <v/>
      </c>
      <c r="W1512" s="13" t="str">
        <f t="shared" si="735"/>
        <v/>
      </c>
      <c r="X1512" s="182" t="str">
        <f t="shared" si="736"/>
        <v/>
      </c>
      <c r="Y1512" s="183" t="str">
        <f>IF(A:A="","",IF(R1512="Refreshment Beverage",VLOOKUP(Q1512,Rates!G$15:L$19,6,0)*W1512,VLOOKUP(Q1512,Rates!G$4:L$12,6,0)*W1512))</f>
        <v/>
      </c>
      <c r="Z1512" s="183" t="str">
        <f t="shared" si="737"/>
        <v/>
      </c>
      <c r="AA1512" s="17">
        <f t="shared" si="725"/>
        <v>0</v>
      </c>
      <c r="AB1512" s="177" t="str" cm="1">
        <f t="array" ref="AB1512">IF(_xlfn.SINGLE(A:A)="","",IF(R1512="Refreshment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177" t="str" cm="1">
        <f t="array" ref="AC1512">IF(_xlfn.SINGLE(A:A)="","",IF(R1512="Refreshment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68">
        <f>IFERROR(IF(OR(Q1512=1,Q1512=2,Q1512=3,Q1512=4),VLOOKUP(Q1512,Rates!$A$31:$B$34,2,0)*W1512,IF(V1512=1,VLOOKUP(U1512,'REB BEV MIN MKUP'!B:E,4,0),IF(V1512&gt;1,VLOOKUP(VALUE(W1512),'REB BEV MIN MKUP'!O:Q,3,0),0))),0)</f>
        <v>0</v>
      </c>
      <c r="AE1512" s="177" t="str">
        <f t="shared" si="738"/>
        <v/>
      </c>
      <c r="AF1512" s="13" t="str">
        <f t="shared" si="739"/>
        <v/>
      </c>
      <c r="AG1512" s="177" t="str">
        <f t="shared" si="740"/>
        <v/>
      </c>
      <c r="AH1512" s="184" t="str">
        <f t="shared" si="741"/>
        <v/>
      </c>
      <c r="AI1512" s="184" t="str">
        <f>IF(AE:AE="","",IF(R1512="Refreshment Beverage",AK1512*(Rates!J$19/100),ROUND(SUM(AH1512*(Rates!$J$8/100)),4)))</f>
        <v/>
      </c>
      <c r="AJ1512" s="183" t="str">
        <f t="shared" si="742"/>
        <v/>
      </c>
      <c r="AK1512" s="185" t="str">
        <f t="shared" si="743"/>
        <v/>
      </c>
      <c r="AL1512" s="177" t="str">
        <f t="shared" si="744"/>
        <v/>
      </c>
      <c r="AM1512" s="13" t="str">
        <f>IF(AS1512="","",IF(R1512="Refreshment Beverage",ROUND(AS1512*Rates!K$19,4),ROUND(AO1512*(VLOOKUP(VALUE(Q1512),Rates!G$4:L$12,3,0)),4)))</f>
        <v/>
      </c>
      <c r="AN1512" s="183" t="str">
        <f>IF(AS1512="","",IF(R1512="Refreshment Beverage",AS1512*(Rates!J$19/100),MAX(AM1512,AB1512)))</f>
        <v/>
      </c>
      <c r="AO1512" s="186" t="str">
        <f t="shared" si="745"/>
        <v/>
      </c>
      <c r="AP1512" s="186" t="str">
        <f t="shared" si="746"/>
        <v/>
      </c>
      <c r="AQ1512" s="186" t="str">
        <f>IF(AS1512="","",IF(R1512="Refreshment Beverage",ROUND(SUM(VLOOKUP(Q:Q,Rates!G$15:L$19,3,0)*(AS1512-Y1512-Z1512-AA1512)),4),ROUND(SUM(Rates!$K$8*AS1512),4)))</f>
        <v/>
      </c>
      <c r="AR1512" s="184" t="str">
        <f t="shared" si="747"/>
        <v/>
      </c>
      <c r="AS1512" s="185" t="str">
        <f t="shared" si="748"/>
        <v/>
      </c>
      <c r="AT1512" s="177" t="str">
        <f t="shared" si="749"/>
        <v/>
      </c>
      <c r="AU1512" s="13" t="str">
        <f>IF(AX1512="","",IF(R1512="Refreshment Beverage",ROUND((BA1512-Y1512-Z1512-AA1512)*VLOOKUP(VALUE(Q1512),Rates!G$15:L$19,3,0),4),ROUND(AW1512*(VLOOKUP(VALUE(Q1512),Rates!G:L,3,0)),4)))</f>
        <v/>
      </c>
      <c r="AV1512" s="183" t="str">
        <f t="shared" si="750"/>
        <v/>
      </c>
      <c r="AW1512" s="186" t="str">
        <f t="shared" si="751"/>
        <v/>
      </c>
      <c r="AX1512" s="184" t="str">
        <f t="shared" si="752"/>
        <v/>
      </c>
      <c r="AY1512" s="186" t="str">
        <f>IF(AX1512="","",IF(R1512="Refreshment Beverage",ROUND(SUM(AX1512*Rates!K$19),4),ROUND(SUM(AX1512*(Rates!J$8/100)),4)))</f>
        <v/>
      </c>
      <c r="AZ1512" s="183" t="str">
        <f t="shared" si="753"/>
        <v/>
      </c>
      <c r="BA1512" s="185" t="str">
        <f t="shared" si="754"/>
        <v/>
      </c>
      <c r="BD1512" s="171"/>
      <c r="BE1512" s="171"/>
      <c r="BF1512" s="171"/>
      <c r="BG1512" s="171"/>
    </row>
    <row r="1513" spans="1:59" ht="15" customHeight="1" x14ac:dyDescent="0.3">
      <c r="A1513" s="172"/>
      <c r="B1513" s="172"/>
      <c r="C1513" s="172"/>
      <c r="D1513" s="173"/>
      <c r="E1513" s="173"/>
      <c r="F1513" s="173"/>
      <c r="G1513" s="173"/>
      <c r="H1513" s="173"/>
      <c r="I1513" s="174"/>
      <c r="J1513" s="175"/>
      <c r="K1513" s="176" t="str">
        <f t="shared" si="726"/>
        <v/>
      </c>
      <c r="L1513" s="177" t="str">
        <f t="shared" si="727"/>
        <v/>
      </c>
      <c r="M1513" s="178" t="str">
        <f t="shared" si="728"/>
        <v/>
      </c>
      <c r="N1513" s="44" t="str" cm="1">
        <f t="array" ref="N1513">IFERROR(IF(_xlfn.SINGLE(A:A)="","",IF(R1513="Beer",SUM(LOOKUP(2,1/(Rates!$B$3:$B$5&lt;=W1513)/(Rates!$C$3:$C$5&gt;=W1513),Rates!$D$3:$D$5)*(X1513/100)*W1513),IF(R1513="Refreshment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44" t="str">
        <f t="shared" si="729"/>
        <v/>
      </c>
      <c r="P1513" s="13"/>
      <c r="Q1513" s="179" t="str">
        <f t="shared" si="730"/>
        <v/>
      </c>
      <c r="R1513" s="180" t="str">
        <f t="shared" si="731"/>
        <v/>
      </c>
      <c r="S1513" s="13" t="str">
        <f>IF(A1513="","",IF(R1513="Refreshment Beverage",VLOOKUP(VALUE(Q1513),Rates!G$15:L$19,2,0),VLOOKUP(VALUE(Q1513),Rates!G$4:L$8,2,0)))</f>
        <v/>
      </c>
      <c r="T1513" s="13" t="str">
        <f t="shared" si="732"/>
        <v/>
      </c>
      <c r="U1513" s="181" t="str">
        <f t="shared" si="733"/>
        <v/>
      </c>
      <c r="V1513" s="13" t="str">
        <f t="shared" si="734"/>
        <v/>
      </c>
      <c r="W1513" s="13" t="str">
        <f t="shared" si="735"/>
        <v/>
      </c>
      <c r="X1513" s="182" t="str">
        <f t="shared" si="736"/>
        <v/>
      </c>
      <c r="Y1513" s="183" t="str">
        <f>IF(A:A="","",IF(R1513="Refreshment Beverage",VLOOKUP(Q1513,Rates!G$15:L$19,6,0)*W1513,VLOOKUP(Q1513,Rates!G$4:L$12,6,0)*W1513))</f>
        <v/>
      </c>
      <c r="Z1513" s="183" t="str">
        <f t="shared" si="737"/>
        <v/>
      </c>
      <c r="AA1513" s="17">
        <f t="shared" si="725"/>
        <v>0</v>
      </c>
      <c r="AB1513" s="177" t="str" cm="1">
        <f t="array" ref="AB1513">IF(_xlfn.SINGLE(A:A)="","",IF(R1513="Refreshment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177" t="str" cm="1">
        <f t="array" ref="AC1513">IF(_xlfn.SINGLE(A:A)="","",IF(R1513="Refreshment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68">
        <f>IFERROR(IF(OR(Q1513=1,Q1513=2,Q1513=3,Q1513=4),VLOOKUP(Q1513,Rates!$A$31:$B$34,2,0)*W1513,IF(V1513=1,VLOOKUP(U1513,'REB BEV MIN MKUP'!B:E,4,0),IF(V1513&gt;1,VLOOKUP(VALUE(W1513),'REB BEV MIN MKUP'!O:Q,3,0),0))),0)</f>
        <v>0</v>
      </c>
      <c r="AE1513" s="177" t="str">
        <f t="shared" si="738"/>
        <v/>
      </c>
      <c r="AF1513" s="13" t="str">
        <f t="shared" si="739"/>
        <v/>
      </c>
      <c r="AG1513" s="177" t="str">
        <f t="shared" si="740"/>
        <v/>
      </c>
      <c r="AH1513" s="184" t="str">
        <f t="shared" si="741"/>
        <v/>
      </c>
      <c r="AI1513" s="184" t="str">
        <f>IF(AE:AE="","",IF(R1513="Refreshment Beverage",AK1513*(Rates!J$19/100),ROUND(SUM(AH1513*(Rates!$J$8/100)),4)))</f>
        <v/>
      </c>
      <c r="AJ1513" s="183" t="str">
        <f t="shared" si="742"/>
        <v/>
      </c>
      <c r="AK1513" s="185" t="str">
        <f t="shared" si="743"/>
        <v/>
      </c>
      <c r="AL1513" s="177" t="str">
        <f t="shared" si="744"/>
        <v/>
      </c>
      <c r="AM1513" s="13" t="str">
        <f>IF(AS1513="","",IF(R1513="Refreshment Beverage",ROUND(AS1513*Rates!K$19,4),ROUND(AO1513*(VLOOKUP(VALUE(Q1513),Rates!G$4:L$12,3,0)),4)))</f>
        <v/>
      </c>
      <c r="AN1513" s="183" t="str">
        <f>IF(AS1513="","",IF(R1513="Refreshment Beverage",AS1513*(Rates!J$19/100),MAX(AM1513,AB1513)))</f>
        <v/>
      </c>
      <c r="AO1513" s="186" t="str">
        <f t="shared" si="745"/>
        <v/>
      </c>
      <c r="AP1513" s="186" t="str">
        <f t="shared" si="746"/>
        <v/>
      </c>
      <c r="AQ1513" s="186" t="str">
        <f>IF(AS1513="","",IF(R1513="Refreshment Beverage",ROUND(SUM(VLOOKUP(Q:Q,Rates!G$15:L$19,3,0)*(AS1513-Y1513-Z1513-AA1513)),4),ROUND(SUM(Rates!$K$8*AS1513),4)))</f>
        <v/>
      </c>
      <c r="AR1513" s="184" t="str">
        <f t="shared" si="747"/>
        <v/>
      </c>
      <c r="AS1513" s="185" t="str">
        <f t="shared" si="748"/>
        <v/>
      </c>
      <c r="AT1513" s="177" t="str">
        <f t="shared" si="749"/>
        <v/>
      </c>
      <c r="AU1513" s="13" t="str">
        <f>IF(AX1513="","",IF(R1513="Refreshment Beverage",ROUND((BA1513-Y1513-Z1513-AA1513)*VLOOKUP(VALUE(Q1513),Rates!G$15:L$19,3,0),4),ROUND(AW1513*(VLOOKUP(VALUE(Q1513),Rates!G:L,3,0)),4)))</f>
        <v/>
      </c>
      <c r="AV1513" s="183" t="str">
        <f t="shared" si="750"/>
        <v/>
      </c>
      <c r="AW1513" s="186" t="str">
        <f t="shared" si="751"/>
        <v/>
      </c>
      <c r="AX1513" s="184" t="str">
        <f t="shared" si="752"/>
        <v/>
      </c>
      <c r="AY1513" s="186" t="str">
        <f>IF(AX1513="","",IF(R1513="Refreshment Beverage",ROUND(SUM(AX1513*Rates!K$19),4),ROUND(SUM(AX1513*(Rates!J$8/100)),4)))</f>
        <v/>
      </c>
      <c r="AZ1513" s="183" t="str">
        <f t="shared" si="753"/>
        <v/>
      </c>
      <c r="BA1513" s="185" t="str">
        <f t="shared" si="754"/>
        <v/>
      </c>
      <c r="BD1513" s="171"/>
      <c r="BE1513" s="171"/>
      <c r="BF1513" s="171"/>
      <c r="BG1513" s="171"/>
    </row>
    <row r="1514" spans="1:59" ht="15" customHeight="1" x14ac:dyDescent="0.3">
      <c r="A1514" s="172"/>
      <c r="B1514" s="172"/>
      <c r="C1514" s="172"/>
      <c r="D1514" s="173"/>
      <c r="E1514" s="173"/>
      <c r="F1514" s="173"/>
      <c r="G1514" s="173"/>
      <c r="H1514" s="173"/>
      <c r="I1514" s="174"/>
      <c r="J1514" s="175"/>
      <c r="K1514" s="176" t="str">
        <f t="shared" si="726"/>
        <v/>
      </c>
      <c r="L1514" s="177" t="str">
        <f t="shared" si="727"/>
        <v/>
      </c>
      <c r="M1514" s="178" t="str">
        <f t="shared" si="728"/>
        <v/>
      </c>
      <c r="N1514" s="44" t="str" cm="1">
        <f t="array" ref="N1514">IFERROR(IF(_xlfn.SINGLE(A:A)="","",IF(R1514="Beer",SUM(LOOKUP(2,1/(Rates!$B$3:$B$5&lt;=W1514)/(Rates!$C$3:$C$5&gt;=W1514),Rates!$D$3:$D$5)*(X1514/100)*W1514),IF(R1514="Refreshment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44" t="str">
        <f t="shared" si="729"/>
        <v/>
      </c>
      <c r="P1514" s="13"/>
      <c r="Q1514" s="179" t="str">
        <f t="shared" si="730"/>
        <v/>
      </c>
      <c r="R1514" s="180" t="str">
        <f t="shared" si="731"/>
        <v/>
      </c>
      <c r="S1514" s="13" t="str">
        <f>IF(A1514="","",IF(R1514="Refreshment Beverage",VLOOKUP(VALUE(Q1514),Rates!G$15:L$19,2,0),VLOOKUP(VALUE(Q1514),Rates!G$4:L$8,2,0)))</f>
        <v/>
      </c>
      <c r="T1514" s="13" t="str">
        <f t="shared" si="732"/>
        <v/>
      </c>
      <c r="U1514" s="181" t="str">
        <f t="shared" si="733"/>
        <v/>
      </c>
      <c r="V1514" s="13" t="str">
        <f t="shared" si="734"/>
        <v/>
      </c>
      <c r="W1514" s="13" t="str">
        <f t="shared" si="735"/>
        <v/>
      </c>
      <c r="X1514" s="182" t="str">
        <f t="shared" si="736"/>
        <v/>
      </c>
      <c r="Y1514" s="183" t="str">
        <f>IF(A:A="","",IF(R1514="Refreshment Beverage",VLOOKUP(Q1514,Rates!G$15:L$19,6,0)*W1514,VLOOKUP(Q1514,Rates!G$4:L$12,6,0)*W1514))</f>
        <v/>
      </c>
      <c r="Z1514" s="183" t="str">
        <f t="shared" si="737"/>
        <v/>
      </c>
      <c r="AA1514" s="17">
        <f t="shared" si="725"/>
        <v>0</v>
      </c>
      <c r="AB1514" s="177" t="str" cm="1">
        <f t="array" ref="AB1514">IF(_xlfn.SINGLE(A:A)="","",IF(R1514="Refreshment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177" t="str" cm="1">
        <f t="array" ref="AC1514">IF(_xlfn.SINGLE(A:A)="","",IF(R1514="Refreshment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68">
        <f>IFERROR(IF(OR(Q1514=1,Q1514=2,Q1514=3,Q1514=4),VLOOKUP(Q1514,Rates!$A$31:$B$34,2,0)*W1514,IF(V1514=1,VLOOKUP(U1514,'REB BEV MIN MKUP'!B:E,4,0),IF(V1514&gt;1,VLOOKUP(VALUE(W1514),'REB BEV MIN MKUP'!O:Q,3,0),0))),0)</f>
        <v>0</v>
      </c>
      <c r="AE1514" s="177" t="str">
        <f t="shared" si="738"/>
        <v/>
      </c>
      <c r="AF1514" s="13" t="str">
        <f t="shared" si="739"/>
        <v/>
      </c>
      <c r="AG1514" s="177" t="str">
        <f t="shared" si="740"/>
        <v/>
      </c>
      <c r="AH1514" s="184" t="str">
        <f t="shared" si="741"/>
        <v/>
      </c>
      <c r="AI1514" s="184" t="str">
        <f>IF(AE:AE="","",IF(R1514="Refreshment Beverage",AK1514*(Rates!J$19/100),ROUND(SUM(AH1514*(Rates!$J$8/100)),4)))</f>
        <v/>
      </c>
      <c r="AJ1514" s="183" t="str">
        <f t="shared" si="742"/>
        <v/>
      </c>
      <c r="AK1514" s="185" t="str">
        <f t="shared" si="743"/>
        <v/>
      </c>
      <c r="AL1514" s="177" t="str">
        <f t="shared" si="744"/>
        <v/>
      </c>
      <c r="AM1514" s="13" t="str">
        <f>IF(AS1514="","",IF(R1514="Refreshment Beverage",ROUND(AS1514*Rates!K$19,4),ROUND(AO1514*(VLOOKUP(VALUE(Q1514),Rates!G$4:L$12,3,0)),4)))</f>
        <v/>
      </c>
      <c r="AN1514" s="183" t="str">
        <f>IF(AS1514="","",IF(R1514="Refreshment Beverage",AS1514*(Rates!J$19/100),MAX(AM1514,AB1514)))</f>
        <v/>
      </c>
      <c r="AO1514" s="186" t="str">
        <f t="shared" si="745"/>
        <v/>
      </c>
      <c r="AP1514" s="186" t="str">
        <f t="shared" si="746"/>
        <v/>
      </c>
      <c r="AQ1514" s="186" t="str">
        <f>IF(AS1514="","",IF(R1514="Refreshment Beverage",ROUND(SUM(VLOOKUP(Q:Q,Rates!G$15:L$19,3,0)*(AS1514-Y1514-Z1514-AA1514)),4),ROUND(SUM(Rates!$K$8*AS1514),4)))</f>
        <v/>
      </c>
      <c r="AR1514" s="184" t="str">
        <f t="shared" si="747"/>
        <v/>
      </c>
      <c r="AS1514" s="185" t="str">
        <f t="shared" si="748"/>
        <v/>
      </c>
      <c r="AT1514" s="177" t="str">
        <f t="shared" si="749"/>
        <v/>
      </c>
      <c r="AU1514" s="13" t="str">
        <f>IF(AX1514="","",IF(R1514="Refreshment Beverage",ROUND((BA1514-Y1514-Z1514-AA1514)*VLOOKUP(VALUE(Q1514),Rates!G$15:L$19,3,0),4),ROUND(AW1514*(VLOOKUP(VALUE(Q1514),Rates!G:L,3,0)),4)))</f>
        <v/>
      </c>
      <c r="AV1514" s="183" t="str">
        <f t="shared" si="750"/>
        <v/>
      </c>
      <c r="AW1514" s="186" t="str">
        <f t="shared" si="751"/>
        <v/>
      </c>
      <c r="AX1514" s="184" t="str">
        <f t="shared" si="752"/>
        <v/>
      </c>
      <c r="AY1514" s="186" t="str">
        <f>IF(AX1514="","",IF(R1514="Refreshment Beverage",ROUND(SUM(AX1514*Rates!K$19),4),ROUND(SUM(AX1514*(Rates!J$8/100)),4)))</f>
        <v/>
      </c>
      <c r="AZ1514" s="183" t="str">
        <f t="shared" si="753"/>
        <v/>
      </c>
      <c r="BA1514" s="185" t="str">
        <f t="shared" si="754"/>
        <v/>
      </c>
      <c r="BD1514" s="171"/>
      <c r="BE1514" s="171"/>
      <c r="BF1514" s="171"/>
      <c r="BG1514" s="171"/>
    </row>
    <row r="1515" spans="1:59" ht="15" customHeight="1" x14ac:dyDescent="0.3">
      <c r="A1515" s="172"/>
      <c r="B1515" s="172"/>
      <c r="C1515" s="172"/>
      <c r="D1515" s="173"/>
      <c r="E1515" s="173"/>
      <c r="F1515" s="173"/>
      <c r="G1515" s="173"/>
      <c r="H1515" s="173"/>
      <c r="I1515" s="174"/>
      <c r="J1515" s="175"/>
      <c r="K1515" s="176" t="str">
        <f t="shared" si="726"/>
        <v/>
      </c>
      <c r="L1515" s="177" t="str">
        <f t="shared" si="727"/>
        <v/>
      </c>
      <c r="M1515" s="178" t="str">
        <f t="shared" si="728"/>
        <v/>
      </c>
      <c r="N1515" s="44" t="str" cm="1">
        <f t="array" ref="N1515">IFERROR(IF(_xlfn.SINGLE(A:A)="","",IF(R1515="Beer",SUM(LOOKUP(2,1/(Rates!$B$3:$B$5&lt;=W1515)/(Rates!$C$3:$C$5&gt;=W1515),Rates!$D$3:$D$5)*(X1515/100)*W1515),IF(R1515="Refreshment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44" t="str">
        <f t="shared" si="729"/>
        <v/>
      </c>
      <c r="P1515" s="13"/>
      <c r="Q1515" s="179" t="str">
        <f t="shared" si="730"/>
        <v/>
      </c>
      <c r="R1515" s="180" t="str">
        <f t="shared" si="731"/>
        <v/>
      </c>
      <c r="S1515" s="13" t="str">
        <f>IF(A1515="","",IF(R1515="Refreshment Beverage",VLOOKUP(VALUE(Q1515),Rates!G$15:L$19,2,0),VLOOKUP(VALUE(Q1515),Rates!G$4:L$8,2,0)))</f>
        <v/>
      </c>
      <c r="T1515" s="13" t="str">
        <f t="shared" si="732"/>
        <v/>
      </c>
      <c r="U1515" s="181" t="str">
        <f t="shared" si="733"/>
        <v/>
      </c>
      <c r="V1515" s="13" t="str">
        <f t="shared" si="734"/>
        <v/>
      </c>
      <c r="W1515" s="13" t="str">
        <f t="shared" si="735"/>
        <v/>
      </c>
      <c r="X1515" s="182" t="str">
        <f t="shared" si="736"/>
        <v/>
      </c>
      <c r="Y1515" s="183" t="str">
        <f>IF(A:A="","",IF(R1515="Refreshment Beverage",VLOOKUP(Q1515,Rates!G$15:L$19,6,0)*W1515,VLOOKUP(Q1515,Rates!G$4:L$12,6,0)*W1515))</f>
        <v/>
      </c>
      <c r="Z1515" s="183" t="str">
        <f t="shared" si="737"/>
        <v/>
      </c>
      <c r="AA1515" s="17">
        <f t="shared" si="725"/>
        <v>0</v>
      </c>
      <c r="AB1515" s="177" t="str" cm="1">
        <f t="array" ref="AB1515">IF(_xlfn.SINGLE(A:A)="","",IF(R1515="Refreshment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177" t="str" cm="1">
        <f t="array" ref="AC1515">IF(_xlfn.SINGLE(A:A)="","",IF(R1515="Refreshment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68">
        <f>IFERROR(IF(OR(Q1515=1,Q1515=2,Q1515=3,Q1515=4),VLOOKUP(Q1515,Rates!$A$31:$B$34,2,0)*W1515,IF(V1515=1,VLOOKUP(U1515,'REB BEV MIN MKUP'!B:E,4,0),IF(V1515&gt;1,VLOOKUP(VALUE(W1515),'REB BEV MIN MKUP'!O:Q,3,0),0))),0)</f>
        <v>0</v>
      </c>
      <c r="AE1515" s="177" t="str">
        <f t="shared" si="738"/>
        <v/>
      </c>
      <c r="AF1515" s="13" t="str">
        <f t="shared" si="739"/>
        <v/>
      </c>
      <c r="AG1515" s="177" t="str">
        <f t="shared" si="740"/>
        <v/>
      </c>
      <c r="AH1515" s="184" t="str">
        <f t="shared" si="741"/>
        <v/>
      </c>
      <c r="AI1515" s="184" t="str">
        <f>IF(AE:AE="","",IF(R1515="Refreshment Beverage",AK1515*(Rates!J$19/100),ROUND(SUM(AH1515*(Rates!$J$8/100)),4)))</f>
        <v/>
      </c>
      <c r="AJ1515" s="183" t="str">
        <f t="shared" si="742"/>
        <v/>
      </c>
      <c r="AK1515" s="185" t="str">
        <f t="shared" si="743"/>
        <v/>
      </c>
      <c r="AL1515" s="177" t="str">
        <f t="shared" si="744"/>
        <v/>
      </c>
      <c r="AM1515" s="13" t="str">
        <f>IF(AS1515="","",IF(R1515="Refreshment Beverage",ROUND(AS1515*Rates!K$19,4),ROUND(AO1515*(VLOOKUP(VALUE(Q1515),Rates!G$4:L$12,3,0)),4)))</f>
        <v/>
      </c>
      <c r="AN1515" s="183" t="str">
        <f>IF(AS1515="","",IF(R1515="Refreshment Beverage",AS1515*(Rates!J$19/100),MAX(AM1515,AB1515)))</f>
        <v/>
      </c>
      <c r="AO1515" s="186" t="str">
        <f t="shared" si="745"/>
        <v/>
      </c>
      <c r="AP1515" s="186" t="str">
        <f t="shared" si="746"/>
        <v/>
      </c>
      <c r="AQ1515" s="186" t="str">
        <f>IF(AS1515="","",IF(R1515="Refreshment Beverage",ROUND(SUM(VLOOKUP(Q:Q,Rates!G$15:L$19,3,0)*(AS1515-Y1515-Z1515-AA1515)),4),ROUND(SUM(Rates!$K$8*AS1515),4)))</f>
        <v/>
      </c>
      <c r="AR1515" s="184" t="str">
        <f t="shared" si="747"/>
        <v/>
      </c>
      <c r="AS1515" s="185" t="str">
        <f t="shared" si="748"/>
        <v/>
      </c>
      <c r="AT1515" s="177" t="str">
        <f t="shared" si="749"/>
        <v/>
      </c>
      <c r="AU1515" s="13" t="str">
        <f>IF(AX1515="","",IF(R1515="Refreshment Beverage",ROUND((BA1515-Y1515-Z1515-AA1515)*VLOOKUP(VALUE(Q1515),Rates!G$15:L$19,3,0),4),ROUND(AW1515*(VLOOKUP(VALUE(Q1515),Rates!G:L,3,0)),4)))</f>
        <v/>
      </c>
      <c r="AV1515" s="183" t="str">
        <f t="shared" si="750"/>
        <v/>
      </c>
      <c r="AW1515" s="186" t="str">
        <f t="shared" si="751"/>
        <v/>
      </c>
      <c r="AX1515" s="184" t="str">
        <f t="shared" si="752"/>
        <v/>
      </c>
      <c r="AY1515" s="186" t="str">
        <f>IF(AX1515="","",IF(R1515="Refreshment Beverage",ROUND(SUM(AX1515*Rates!K$19),4),ROUND(SUM(AX1515*(Rates!J$8/100)),4)))</f>
        <v/>
      </c>
      <c r="AZ1515" s="183" t="str">
        <f t="shared" si="753"/>
        <v/>
      </c>
      <c r="BA1515" s="185" t="str">
        <f t="shared" si="754"/>
        <v/>
      </c>
      <c r="BD1515" s="171"/>
      <c r="BE1515" s="171"/>
      <c r="BF1515" s="171"/>
      <c r="BG1515" s="171"/>
    </row>
    <row r="1516" spans="1:59" ht="15" customHeight="1" x14ac:dyDescent="0.3">
      <c r="A1516" s="172"/>
      <c r="B1516" s="172"/>
      <c r="C1516" s="172"/>
      <c r="D1516" s="173"/>
      <c r="E1516" s="173"/>
      <c r="F1516" s="173"/>
      <c r="G1516" s="173"/>
      <c r="H1516" s="173"/>
      <c r="I1516" s="174"/>
      <c r="J1516" s="175"/>
      <c r="K1516" s="176" t="str">
        <f t="shared" si="726"/>
        <v/>
      </c>
      <c r="L1516" s="177" t="str">
        <f t="shared" si="727"/>
        <v/>
      </c>
      <c r="M1516" s="178" t="str">
        <f t="shared" si="728"/>
        <v/>
      </c>
      <c r="N1516" s="44" t="str" cm="1">
        <f t="array" ref="N1516">IFERROR(IF(_xlfn.SINGLE(A:A)="","",IF(R1516="Beer",SUM(LOOKUP(2,1/(Rates!$B$3:$B$5&lt;=W1516)/(Rates!$C$3:$C$5&gt;=W1516),Rates!$D$3:$D$5)*(X1516/100)*W1516),IF(R1516="Refreshment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44" t="str">
        <f t="shared" si="729"/>
        <v/>
      </c>
      <c r="P1516" s="13"/>
      <c r="Q1516" s="179" t="str">
        <f t="shared" si="730"/>
        <v/>
      </c>
      <c r="R1516" s="180" t="str">
        <f t="shared" si="731"/>
        <v/>
      </c>
      <c r="S1516" s="13" t="str">
        <f>IF(A1516="","",IF(R1516="Refreshment Beverage",VLOOKUP(VALUE(Q1516),Rates!G$15:L$19,2,0),VLOOKUP(VALUE(Q1516),Rates!G$4:L$8,2,0)))</f>
        <v/>
      </c>
      <c r="T1516" s="13" t="str">
        <f t="shared" si="732"/>
        <v/>
      </c>
      <c r="U1516" s="181" t="str">
        <f t="shared" si="733"/>
        <v/>
      </c>
      <c r="V1516" s="13" t="str">
        <f t="shared" si="734"/>
        <v/>
      </c>
      <c r="W1516" s="13" t="str">
        <f t="shared" si="735"/>
        <v/>
      </c>
      <c r="X1516" s="182" t="str">
        <f t="shared" si="736"/>
        <v/>
      </c>
      <c r="Y1516" s="183" t="str">
        <f>IF(A:A="","",IF(R1516="Refreshment Beverage",VLOOKUP(Q1516,Rates!G$15:L$19,6,0)*W1516,VLOOKUP(Q1516,Rates!G$4:L$12,6,0)*W1516))</f>
        <v/>
      </c>
      <c r="Z1516" s="183" t="str">
        <f t="shared" si="737"/>
        <v/>
      </c>
      <c r="AA1516" s="17">
        <f t="shared" si="725"/>
        <v>0</v>
      </c>
      <c r="AB1516" s="177" t="str" cm="1">
        <f t="array" ref="AB1516">IF(_xlfn.SINGLE(A:A)="","",IF(R1516="Refreshment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177" t="str" cm="1">
        <f t="array" ref="AC1516">IF(_xlfn.SINGLE(A:A)="","",IF(R1516="Refreshment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68">
        <f>IFERROR(IF(OR(Q1516=1,Q1516=2,Q1516=3,Q1516=4),VLOOKUP(Q1516,Rates!$A$31:$B$34,2,0)*W1516,IF(V1516=1,VLOOKUP(U1516,'REB BEV MIN MKUP'!B:E,4,0),IF(V1516&gt;1,VLOOKUP(VALUE(W1516),'REB BEV MIN MKUP'!O:Q,3,0),0))),0)</f>
        <v>0</v>
      </c>
      <c r="AE1516" s="177" t="str">
        <f t="shared" si="738"/>
        <v/>
      </c>
      <c r="AF1516" s="13" t="str">
        <f t="shared" si="739"/>
        <v/>
      </c>
      <c r="AG1516" s="177" t="str">
        <f t="shared" si="740"/>
        <v/>
      </c>
      <c r="AH1516" s="184" t="str">
        <f t="shared" si="741"/>
        <v/>
      </c>
      <c r="AI1516" s="184" t="str">
        <f>IF(AE:AE="","",IF(R1516="Refreshment Beverage",AK1516*(Rates!J$19/100),ROUND(SUM(AH1516*(Rates!$J$8/100)),4)))</f>
        <v/>
      </c>
      <c r="AJ1516" s="183" t="str">
        <f t="shared" si="742"/>
        <v/>
      </c>
      <c r="AK1516" s="185" t="str">
        <f t="shared" si="743"/>
        <v/>
      </c>
      <c r="AL1516" s="177" t="str">
        <f t="shared" si="744"/>
        <v/>
      </c>
      <c r="AM1516" s="13" t="str">
        <f>IF(AS1516="","",IF(R1516="Refreshment Beverage",ROUND(AS1516*Rates!K$19,4),ROUND(AO1516*(VLOOKUP(VALUE(Q1516),Rates!G$4:L$12,3,0)),4)))</f>
        <v/>
      </c>
      <c r="AN1516" s="183" t="str">
        <f>IF(AS1516="","",IF(R1516="Refreshment Beverage",AS1516*(Rates!J$19/100),MAX(AM1516,AB1516)))</f>
        <v/>
      </c>
      <c r="AO1516" s="186" t="str">
        <f t="shared" si="745"/>
        <v/>
      </c>
      <c r="AP1516" s="186" t="str">
        <f t="shared" si="746"/>
        <v/>
      </c>
      <c r="AQ1516" s="186" t="str">
        <f>IF(AS1516="","",IF(R1516="Refreshment Beverage",ROUND(SUM(VLOOKUP(Q:Q,Rates!G$15:L$19,3,0)*(AS1516-Y1516-Z1516-AA1516)),4),ROUND(SUM(Rates!$K$8*AS1516),4)))</f>
        <v/>
      </c>
      <c r="AR1516" s="184" t="str">
        <f t="shared" si="747"/>
        <v/>
      </c>
      <c r="AS1516" s="185" t="str">
        <f t="shared" si="748"/>
        <v/>
      </c>
      <c r="AT1516" s="177" t="str">
        <f t="shared" si="749"/>
        <v/>
      </c>
      <c r="AU1516" s="13" t="str">
        <f>IF(AX1516="","",IF(R1516="Refreshment Beverage",ROUND((BA1516-Y1516-Z1516-AA1516)*VLOOKUP(VALUE(Q1516),Rates!G$15:L$19,3,0),4),ROUND(AW1516*(VLOOKUP(VALUE(Q1516),Rates!G:L,3,0)),4)))</f>
        <v/>
      </c>
      <c r="AV1516" s="183" t="str">
        <f t="shared" si="750"/>
        <v/>
      </c>
      <c r="AW1516" s="186" t="str">
        <f t="shared" si="751"/>
        <v/>
      </c>
      <c r="AX1516" s="184" t="str">
        <f t="shared" si="752"/>
        <v/>
      </c>
      <c r="AY1516" s="186" t="str">
        <f>IF(AX1516="","",IF(R1516="Refreshment Beverage",ROUND(SUM(AX1516*Rates!K$19),4),ROUND(SUM(AX1516*(Rates!J$8/100)),4)))</f>
        <v/>
      </c>
      <c r="AZ1516" s="183" t="str">
        <f t="shared" si="753"/>
        <v/>
      </c>
      <c r="BA1516" s="185" t="str">
        <f t="shared" si="754"/>
        <v/>
      </c>
      <c r="BD1516" s="171"/>
      <c r="BE1516" s="171"/>
      <c r="BF1516" s="171"/>
      <c r="BG1516" s="171"/>
    </row>
    <row r="1517" spans="1:59" ht="15" customHeight="1" x14ac:dyDescent="0.3">
      <c r="A1517" s="172"/>
      <c r="B1517" s="172"/>
      <c r="C1517" s="172"/>
      <c r="D1517" s="173"/>
      <c r="E1517" s="173"/>
      <c r="F1517" s="173"/>
      <c r="G1517" s="173"/>
      <c r="H1517" s="173"/>
      <c r="I1517" s="174"/>
      <c r="J1517" s="175"/>
      <c r="K1517" s="176" t="str">
        <f t="shared" si="726"/>
        <v/>
      </c>
      <c r="L1517" s="177" t="str">
        <f t="shared" si="727"/>
        <v/>
      </c>
      <c r="M1517" s="178" t="str">
        <f t="shared" si="728"/>
        <v/>
      </c>
      <c r="N1517" s="44" t="str" cm="1">
        <f t="array" ref="N1517">IFERROR(IF(_xlfn.SINGLE(A:A)="","",IF(R1517="Beer",SUM(LOOKUP(2,1/(Rates!$B$3:$B$5&lt;=W1517)/(Rates!$C$3:$C$5&gt;=W1517),Rates!$D$3:$D$5)*(X1517/100)*W1517),IF(R1517="Refreshment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44" t="str">
        <f t="shared" si="729"/>
        <v/>
      </c>
      <c r="P1517" s="13"/>
      <c r="Q1517" s="179" t="str">
        <f t="shared" si="730"/>
        <v/>
      </c>
      <c r="R1517" s="180" t="str">
        <f t="shared" si="731"/>
        <v/>
      </c>
      <c r="S1517" s="13" t="str">
        <f>IF(A1517="","",IF(R1517="Refreshment Beverage",VLOOKUP(VALUE(Q1517),Rates!G$15:L$19,2,0),VLOOKUP(VALUE(Q1517),Rates!G$4:L$8,2,0)))</f>
        <v/>
      </c>
      <c r="T1517" s="13" t="str">
        <f t="shared" si="732"/>
        <v/>
      </c>
      <c r="U1517" s="181" t="str">
        <f t="shared" si="733"/>
        <v/>
      </c>
      <c r="V1517" s="13" t="str">
        <f t="shared" si="734"/>
        <v/>
      </c>
      <c r="W1517" s="13" t="str">
        <f t="shared" si="735"/>
        <v/>
      </c>
      <c r="X1517" s="182" t="str">
        <f t="shared" si="736"/>
        <v/>
      </c>
      <c r="Y1517" s="183" t="str">
        <f>IF(A:A="","",IF(R1517="Refreshment Beverage",VLOOKUP(Q1517,Rates!G$15:L$19,6,0)*W1517,VLOOKUP(Q1517,Rates!G$4:L$12,6,0)*W1517))</f>
        <v/>
      </c>
      <c r="Z1517" s="183" t="str">
        <f t="shared" si="737"/>
        <v/>
      </c>
      <c r="AA1517" s="17">
        <f t="shared" si="725"/>
        <v>0</v>
      </c>
      <c r="AB1517" s="177" t="str" cm="1">
        <f t="array" ref="AB1517">IF(_xlfn.SINGLE(A:A)="","",IF(R1517="Refreshment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177" t="str" cm="1">
        <f t="array" ref="AC1517">IF(_xlfn.SINGLE(A:A)="","",IF(R1517="Refreshment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68">
        <f>IFERROR(IF(OR(Q1517=1,Q1517=2,Q1517=3,Q1517=4),VLOOKUP(Q1517,Rates!$A$31:$B$34,2,0)*W1517,IF(V1517=1,VLOOKUP(U1517,'REB BEV MIN MKUP'!B:E,4,0),IF(V1517&gt;1,VLOOKUP(VALUE(W1517),'REB BEV MIN MKUP'!O:Q,3,0),0))),0)</f>
        <v>0</v>
      </c>
      <c r="AE1517" s="177" t="str">
        <f t="shared" si="738"/>
        <v/>
      </c>
      <c r="AF1517" s="13" t="str">
        <f t="shared" si="739"/>
        <v/>
      </c>
      <c r="AG1517" s="177" t="str">
        <f t="shared" si="740"/>
        <v/>
      </c>
      <c r="AH1517" s="184" t="str">
        <f t="shared" si="741"/>
        <v/>
      </c>
      <c r="AI1517" s="184" t="str">
        <f>IF(AE:AE="","",IF(R1517="Refreshment Beverage",AK1517*(Rates!J$19/100),ROUND(SUM(AH1517*(Rates!$J$8/100)),4)))</f>
        <v/>
      </c>
      <c r="AJ1517" s="183" t="str">
        <f t="shared" si="742"/>
        <v/>
      </c>
      <c r="AK1517" s="185" t="str">
        <f t="shared" si="743"/>
        <v/>
      </c>
      <c r="AL1517" s="177" t="str">
        <f t="shared" si="744"/>
        <v/>
      </c>
      <c r="AM1517" s="13" t="str">
        <f>IF(AS1517="","",IF(R1517="Refreshment Beverage",ROUND(AS1517*Rates!K$19,4),ROUND(AO1517*(VLOOKUP(VALUE(Q1517),Rates!G$4:L$12,3,0)),4)))</f>
        <v/>
      </c>
      <c r="AN1517" s="183" t="str">
        <f>IF(AS1517="","",IF(R1517="Refreshment Beverage",AS1517*(Rates!J$19/100),MAX(AM1517,AB1517)))</f>
        <v/>
      </c>
      <c r="AO1517" s="186" t="str">
        <f t="shared" si="745"/>
        <v/>
      </c>
      <c r="AP1517" s="186" t="str">
        <f t="shared" si="746"/>
        <v/>
      </c>
      <c r="AQ1517" s="186" t="str">
        <f>IF(AS1517="","",IF(R1517="Refreshment Beverage",ROUND(SUM(VLOOKUP(Q:Q,Rates!G$15:L$19,3,0)*(AS1517-Y1517-Z1517-AA1517)),4),ROUND(SUM(Rates!$K$8*AS1517),4)))</f>
        <v/>
      </c>
      <c r="AR1517" s="184" t="str">
        <f t="shared" si="747"/>
        <v/>
      </c>
      <c r="AS1517" s="185" t="str">
        <f t="shared" si="748"/>
        <v/>
      </c>
      <c r="AT1517" s="177" t="str">
        <f t="shared" si="749"/>
        <v/>
      </c>
      <c r="AU1517" s="13" t="str">
        <f>IF(AX1517="","",IF(R1517="Refreshment Beverage",ROUND((BA1517-Y1517-Z1517-AA1517)*VLOOKUP(VALUE(Q1517),Rates!G$15:L$19,3,0),4),ROUND(AW1517*(VLOOKUP(VALUE(Q1517),Rates!G:L,3,0)),4)))</f>
        <v/>
      </c>
      <c r="AV1517" s="183" t="str">
        <f t="shared" si="750"/>
        <v/>
      </c>
      <c r="AW1517" s="186" t="str">
        <f t="shared" si="751"/>
        <v/>
      </c>
      <c r="AX1517" s="184" t="str">
        <f t="shared" si="752"/>
        <v/>
      </c>
      <c r="AY1517" s="186" t="str">
        <f>IF(AX1517="","",IF(R1517="Refreshment Beverage",ROUND(SUM(AX1517*Rates!K$19),4),ROUND(SUM(AX1517*(Rates!J$8/100)),4)))</f>
        <v/>
      </c>
      <c r="AZ1517" s="183" t="str">
        <f t="shared" si="753"/>
        <v/>
      </c>
      <c r="BA1517" s="185" t="str">
        <f t="shared" si="754"/>
        <v/>
      </c>
      <c r="BD1517" s="171"/>
      <c r="BE1517" s="171"/>
      <c r="BF1517" s="171"/>
      <c r="BG1517" s="171"/>
    </row>
    <row r="1518" spans="1:59" ht="15" customHeight="1" x14ac:dyDescent="0.3">
      <c r="A1518" s="172"/>
      <c r="B1518" s="172"/>
      <c r="C1518" s="172"/>
      <c r="D1518" s="173"/>
      <c r="E1518" s="173"/>
      <c r="F1518" s="173"/>
      <c r="G1518" s="173"/>
      <c r="H1518" s="173"/>
      <c r="I1518" s="174"/>
      <c r="J1518" s="175"/>
      <c r="K1518" s="176" t="str">
        <f t="shared" si="726"/>
        <v/>
      </c>
      <c r="L1518" s="177" t="str">
        <f t="shared" si="727"/>
        <v/>
      </c>
      <c r="M1518" s="178" t="str">
        <f t="shared" si="728"/>
        <v/>
      </c>
      <c r="N1518" s="44" t="str" cm="1">
        <f t="array" ref="N1518">IFERROR(IF(_xlfn.SINGLE(A:A)="","",IF(R1518="Beer",SUM(LOOKUP(2,1/(Rates!$B$3:$B$5&lt;=W1518)/(Rates!$C$3:$C$5&gt;=W1518),Rates!$D$3:$D$5)*(X1518/100)*W1518),IF(R1518="Refreshment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44" t="str">
        <f t="shared" si="729"/>
        <v/>
      </c>
      <c r="P1518" s="13"/>
      <c r="Q1518" s="179" t="str">
        <f t="shared" si="730"/>
        <v/>
      </c>
      <c r="R1518" s="180" t="str">
        <f t="shared" si="731"/>
        <v/>
      </c>
      <c r="S1518" s="13" t="str">
        <f>IF(A1518="","",IF(R1518="Refreshment Beverage",VLOOKUP(VALUE(Q1518),Rates!G$15:L$19,2,0),VLOOKUP(VALUE(Q1518),Rates!G$4:L$8,2,0)))</f>
        <v/>
      </c>
      <c r="T1518" s="13" t="str">
        <f t="shared" si="732"/>
        <v/>
      </c>
      <c r="U1518" s="181" t="str">
        <f t="shared" si="733"/>
        <v/>
      </c>
      <c r="V1518" s="13" t="str">
        <f t="shared" si="734"/>
        <v/>
      </c>
      <c r="W1518" s="13" t="str">
        <f t="shared" si="735"/>
        <v/>
      </c>
      <c r="X1518" s="182" t="str">
        <f t="shared" si="736"/>
        <v/>
      </c>
      <c r="Y1518" s="183" t="str">
        <f>IF(A:A="","",IF(R1518="Refreshment Beverage",VLOOKUP(Q1518,Rates!G$15:L$19,6,0)*W1518,VLOOKUP(Q1518,Rates!G$4:L$12,6,0)*W1518))</f>
        <v/>
      </c>
      <c r="Z1518" s="183" t="str">
        <f t="shared" si="737"/>
        <v/>
      </c>
      <c r="AA1518" s="17">
        <f t="shared" si="725"/>
        <v>0</v>
      </c>
      <c r="AB1518" s="177" t="str" cm="1">
        <f t="array" ref="AB1518">IF(_xlfn.SINGLE(A:A)="","",IF(R1518="Refreshment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177" t="str" cm="1">
        <f t="array" ref="AC1518">IF(_xlfn.SINGLE(A:A)="","",IF(R1518="Refreshment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68">
        <f>IFERROR(IF(OR(Q1518=1,Q1518=2,Q1518=3,Q1518=4),VLOOKUP(Q1518,Rates!$A$31:$B$34,2,0)*W1518,IF(V1518=1,VLOOKUP(U1518,'REB BEV MIN MKUP'!B:E,4,0),IF(V1518&gt;1,VLOOKUP(VALUE(W1518),'REB BEV MIN MKUP'!O:Q,3,0),0))),0)</f>
        <v>0</v>
      </c>
      <c r="AE1518" s="177" t="str">
        <f t="shared" si="738"/>
        <v/>
      </c>
      <c r="AF1518" s="13" t="str">
        <f t="shared" si="739"/>
        <v/>
      </c>
      <c r="AG1518" s="177" t="str">
        <f t="shared" si="740"/>
        <v/>
      </c>
      <c r="AH1518" s="184" t="str">
        <f t="shared" si="741"/>
        <v/>
      </c>
      <c r="AI1518" s="184" t="str">
        <f>IF(AE:AE="","",IF(R1518="Refreshment Beverage",AK1518*(Rates!J$19/100),ROUND(SUM(AH1518*(Rates!$J$8/100)),4)))</f>
        <v/>
      </c>
      <c r="AJ1518" s="183" t="str">
        <f t="shared" si="742"/>
        <v/>
      </c>
      <c r="AK1518" s="185" t="str">
        <f t="shared" si="743"/>
        <v/>
      </c>
      <c r="AL1518" s="177" t="str">
        <f t="shared" si="744"/>
        <v/>
      </c>
      <c r="AM1518" s="13" t="str">
        <f>IF(AS1518="","",IF(R1518="Refreshment Beverage",ROUND(AS1518*Rates!K$19,4),ROUND(AO1518*(VLOOKUP(VALUE(Q1518),Rates!G$4:L$12,3,0)),4)))</f>
        <v/>
      </c>
      <c r="AN1518" s="183" t="str">
        <f>IF(AS1518="","",IF(R1518="Refreshment Beverage",AS1518*(Rates!J$19/100),MAX(AM1518,AB1518)))</f>
        <v/>
      </c>
      <c r="AO1518" s="186" t="str">
        <f t="shared" si="745"/>
        <v/>
      </c>
      <c r="AP1518" s="186" t="str">
        <f t="shared" si="746"/>
        <v/>
      </c>
      <c r="AQ1518" s="186" t="str">
        <f>IF(AS1518="","",IF(R1518="Refreshment Beverage",ROUND(SUM(VLOOKUP(Q:Q,Rates!G$15:L$19,3,0)*(AS1518-Y1518-Z1518-AA1518)),4),ROUND(SUM(Rates!$K$8*AS1518),4)))</f>
        <v/>
      </c>
      <c r="AR1518" s="184" t="str">
        <f t="shared" si="747"/>
        <v/>
      </c>
      <c r="AS1518" s="185" t="str">
        <f t="shared" si="748"/>
        <v/>
      </c>
      <c r="AT1518" s="177" t="str">
        <f t="shared" si="749"/>
        <v/>
      </c>
      <c r="AU1518" s="13" t="str">
        <f>IF(AX1518="","",IF(R1518="Refreshment Beverage",ROUND((BA1518-Y1518-Z1518-AA1518)*VLOOKUP(VALUE(Q1518),Rates!G$15:L$19,3,0),4),ROUND(AW1518*(VLOOKUP(VALUE(Q1518),Rates!G:L,3,0)),4)))</f>
        <v/>
      </c>
      <c r="AV1518" s="183" t="str">
        <f t="shared" si="750"/>
        <v/>
      </c>
      <c r="AW1518" s="186" t="str">
        <f t="shared" si="751"/>
        <v/>
      </c>
      <c r="AX1518" s="184" t="str">
        <f t="shared" si="752"/>
        <v/>
      </c>
      <c r="AY1518" s="186" t="str">
        <f>IF(AX1518="","",IF(R1518="Refreshment Beverage",ROUND(SUM(AX1518*Rates!K$19),4),ROUND(SUM(AX1518*(Rates!J$8/100)),4)))</f>
        <v/>
      </c>
      <c r="AZ1518" s="183" t="str">
        <f t="shared" si="753"/>
        <v/>
      </c>
      <c r="BA1518" s="185" t="str">
        <f t="shared" si="754"/>
        <v/>
      </c>
      <c r="BD1518" s="171"/>
      <c r="BE1518" s="171"/>
      <c r="BF1518" s="171"/>
      <c r="BG1518" s="171"/>
    </row>
    <row r="1519" spans="1:59" ht="15" customHeight="1" x14ac:dyDescent="0.3">
      <c r="A1519" s="172"/>
      <c r="B1519" s="172"/>
      <c r="C1519" s="172"/>
      <c r="D1519" s="173"/>
      <c r="E1519" s="173"/>
      <c r="F1519" s="173"/>
      <c r="G1519" s="173"/>
      <c r="H1519" s="173"/>
      <c r="I1519" s="174"/>
      <c r="J1519" s="175"/>
      <c r="K1519" s="176" t="str">
        <f t="shared" si="726"/>
        <v/>
      </c>
      <c r="L1519" s="177" t="str">
        <f t="shared" si="727"/>
        <v/>
      </c>
      <c r="M1519" s="178" t="str">
        <f t="shared" si="728"/>
        <v/>
      </c>
      <c r="N1519" s="44" t="str" cm="1">
        <f t="array" ref="N1519">IFERROR(IF(_xlfn.SINGLE(A:A)="","",IF(R1519="Beer",SUM(LOOKUP(2,1/(Rates!$B$3:$B$5&lt;=W1519)/(Rates!$C$3:$C$5&gt;=W1519),Rates!$D$3:$D$5)*(X1519/100)*W1519),IF(R1519="Refreshment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44" t="str">
        <f t="shared" si="729"/>
        <v/>
      </c>
      <c r="P1519" s="13"/>
      <c r="Q1519" s="179" t="str">
        <f t="shared" si="730"/>
        <v/>
      </c>
      <c r="R1519" s="180" t="str">
        <f t="shared" si="731"/>
        <v/>
      </c>
      <c r="S1519" s="13" t="str">
        <f>IF(A1519="","",IF(R1519="Refreshment Beverage",VLOOKUP(VALUE(Q1519),Rates!G$15:L$19,2,0),VLOOKUP(VALUE(Q1519),Rates!G$4:L$8,2,0)))</f>
        <v/>
      </c>
      <c r="T1519" s="13" t="str">
        <f t="shared" si="732"/>
        <v/>
      </c>
      <c r="U1519" s="181" t="str">
        <f t="shared" si="733"/>
        <v/>
      </c>
      <c r="V1519" s="13" t="str">
        <f t="shared" si="734"/>
        <v/>
      </c>
      <c r="W1519" s="13" t="str">
        <f t="shared" si="735"/>
        <v/>
      </c>
      <c r="X1519" s="182" t="str">
        <f t="shared" si="736"/>
        <v/>
      </c>
      <c r="Y1519" s="183" t="str">
        <f>IF(A:A="","",IF(R1519="Refreshment Beverage",VLOOKUP(Q1519,Rates!G$15:L$19,6,0)*W1519,VLOOKUP(Q1519,Rates!G$4:L$12,6,0)*W1519))</f>
        <v/>
      </c>
      <c r="Z1519" s="183" t="str">
        <f t="shared" si="737"/>
        <v/>
      </c>
      <c r="AA1519" s="17">
        <f t="shared" si="725"/>
        <v>0</v>
      </c>
      <c r="AB1519" s="177" t="str" cm="1">
        <f t="array" ref="AB1519">IF(_xlfn.SINGLE(A:A)="","",IF(R1519="Refreshment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177" t="str" cm="1">
        <f t="array" ref="AC1519">IF(_xlfn.SINGLE(A:A)="","",IF(R1519="Refreshment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68">
        <f>IFERROR(IF(OR(Q1519=1,Q1519=2,Q1519=3,Q1519=4),VLOOKUP(Q1519,Rates!$A$31:$B$34,2,0)*W1519,IF(V1519=1,VLOOKUP(U1519,'REB BEV MIN MKUP'!B:E,4,0),IF(V1519&gt;1,VLOOKUP(VALUE(W1519),'REB BEV MIN MKUP'!O:Q,3,0),0))),0)</f>
        <v>0</v>
      </c>
      <c r="AE1519" s="177" t="str">
        <f t="shared" si="738"/>
        <v/>
      </c>
      <c r="AF1519" s="13" t="str">
        <f t="shared" si="739"/>
        <v/>
      </c>
      <c r="AG1519" s="177" t="str">
        <f t="shared" si="740"/>
        <v/>
      </c>
      <c r="AH1519" s="184" t="str">
        <f t="shared" si="741"/>
        <v/>
      </c>
      <c r="AI1519" s="184" t="str">
        <f>IF(AE:AE="","",IF(R1519="Refreshment Beverage",AK1519*(Rates!J$19/100),ROUND(SUM(AH1519*(Rates!$J$8/100)),4)))</f>
        <v/>
      </c>
      <c r="AJ1519" s="183" t="str">
        <f t="shared" si="742"/>
        <v/>
      </c>
      <c r="AK1519" s="185" t="str">
        <f t="shared" si="743"/>
        <v/>
      </c>
      <c r="AL1519" s="177" t="str">
        <f t="shared" si="744"/>
        <v/>
      </c>
      <c r="AM1519" s="13" t="str">
        <f>IF(AS1519="","",IF(R1519="Refreshment Beverage",ROUND(AS1519*Rates!K$19,4),ROUND(AO1519*(VLOOKUP(VALUE(Q1519),Rates!G$4:L$12,3,0)),4)))</f>
        <v/>
      </c>
      <c r="AN1519" s="183" t="str">
        <f>IF(AS1519="","",IF(R1519="Refreshment Beverage",AS1519*(Rates!J$19/100),MAX(AM1519,AB1519)))</f>
        <v/>
      </c>
      <c r="AO1519" s="186" t="str">
        <f t="shared" si="745"/>
        <v/>
      </c>
      <c r="AP1519" s="186" t="str">
        <f t="shared" si="746"/>
        <v/>
      </c>
      <c r="AQ1519" s="186" t="str">
        <f>IF(AS1519="","",IF(R1519="Refreshment Beverage",ROUND(SUM(VLOOKUP(Q:Q,Rates!G$15:L$19,3,0)*(AS1519-Y1519-Z1519-AA1519)),4),ROUND(SUM(Rates!$K$8*AS1519),4)))</f>
        <v/>
      </c>
      <c r="AR1519" s="184" t="str">
        <f t="shared" si="747"/>
        <v/>
      </c>
      <c r="AS1519" s="185" t="str">
        <f t="shared" si="748"/>
        <v/>
      </c>
      <c r="AT1519" s="177" t="str">
        <f t="shared" si="749"/>
        <v/>
      </c>
      <c r="AU1519" s="13" t="str">
        <f>IF(AX1519="","",IF(R1519="Refreshment Beverage",ROUND((BA1519-Y1519-Z1519-AA1519)*VLOOKUP(VALUE(Q1519),Rates!G$15:L$19,3,0),4),ROUND(AW1519*(VLOOKUP(VALUE(Q1519),Rates!G:L,3,0)),4)))</f>
        <v/>
      </c>
      <c r="AV1519" s="183" t="str">
        <f t="shared" si="750"/>
        <v/>
      </c>
      <c r="AW1519" s="186" t="str">
        <f t="shared" si="751"/>
        <v/>
      </c>
      <c r="AX1519" s="184" t="str">
        <f t="shared" si="752"/>
        <v/>
      </c>
      <c r="AY1519" s="186" t="str">
        <f>IF(AX1519="","",IF(R1519="Refreshment Beverage",ROUND(SUM(AX1519*Rates!K$19),4),ROUND(SUM(AX1519*(Rates!J$8/100)),4)))</f>
        <v/>
      </c>
      <c r="AZ1519" s="183" t="str">
        <f t="shared" si="753"/>
        <v/>
      </c>
      <c r="BA1519" s="185" t="str">
        <f t="shared" si="754"/>
        <v/>
      </c>
      <c r="BD1519" s="171"/>
      <c r="BE1519" s="171"/>
      <c r="BF1519" s="171"/>
      <c r="BG1519" s="171"/>
    </row>
    <row r="1520" spans="1:59" ht="15" customHeight="1" x14ac:dyDescent="0.3">
      <c r="A1520" s="172"/>
      <c r="B1520" s="172"/>
      <c r="C1520" s="172"/>
      <c r="D1520" s="173"/>
      <c r="E1520" s="173"/>
      <c r="F1520" s="173"/>
      <c r="G1520" s="173"/>
      <c r="H1520" s="173"/>
      <c r="I1520" s="174"/>
      <c r="J1520" s="175"/>
      <c r="K1520" s="176" t="str">
        <f t="shared" si="726"/>
        <v/>
      </c>
      <c r="L1520" s="177" t="str">
        <f t="shared" si="727"/>
        <v/>
      </c>
      <c r="M1520" s="178" t="str">
        <f t="shared" si="728"/>
        <v/>
      </c>
      <c r="N1520" s="44" t="str" cm="1">
        <f t="array" ref="N1520">IFERROR(IF(_xlfn.SINGLE(A:A)="","",IF(R1520="Beer",SUM(LOOKUP(2,1/(Rates!$B$3:$B$5&lt;=W1520)/(Rates!$C$3:$C$5&gt;=W1520),Rates!$D$3:$D$5)*(X1520/100)*W1520),IF(R1520="Refreshment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44" t="str">
        <f t="shared" si="729"/>
        <v/>
      </c>
      <c r="P1520" s="13"/>
      <c r="Q1520" s="179" t="str">
        <f t="shared" si="730"/>
        <v/>
      </c>
      <c r="R1520" s="180" t="str">
        <f t="shared" si="731"/>
        <v/>
      </c>
      <c r="S1520" s="13" t="str">
        <f>IF(A1520="","",IF(R1520="Refreshment Beverage",VLOOKUP(VALUE(Q1520),Rates!G$15:L$19,2,0),VLOOKUP(VALUE(Q1520),Rates!G$4:L$8,2,0)))</f>
        <v/>
      </c>
      <c r="T1520" s="13" t="str">
        <f t="shared" si="732"/>
        <v/>
      </c>
      <c r="U1520" s="181" t="str">
        <f t="shared" si="733"/>
        <v/>
      </c>
      <c r="V1520" s="13" t="str">
        <f t="shared" si="734"/>
        <v/>
      </c>
      <c r="W1520" s="13" t="str">
        <f t="shared" si="735"/>
        <v/>
      </c>
      <c r="X1520" s="182" t="str">
        <f t="shared" si="736"/>
        <v/>
      </c>
      <c r="Y1520" s="183" t="str">
        <f>IF(A:A="","",IF(R1520="Refreshment Beverage",VLOOKUP(Q1520,Rates!G$15:L$19,6,0)*W1520,VLOOKUP(Q1520,Rates!G$4:L$12,6,0)*W1520))</f>
        <v/>
      </c>
      <c r="Z1520" s="183" t="str">
        <f t="shared" si="737"/>
        <v/>
      </c>
      <c r="AA1520" s="17">
        <f t="shared" si="725"/>
        <v>0</v>
      </c>
      <c r="AB1520" s="177" t="str" cm="1">
        <f t="array" ref="AB1520">IF(_xlfn.SINGLE(A:A)="","",IF(R1520="Refreshment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177" t="str" cm="1">
        <f t="array" ref="AC1520">IF(_xlfn.SINGLE(A:A)="","",IF(R1520="Refreshment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68">
        <f>IFERROR(IF(OR(Q1520=1,Q1520=2,Q1520=3,Q1520=4),VLOOKUP(Q1520,Rates!$A$31:$B$34,2,0)*W1520,IF(V1520=1,VLOOKUP(U1520,'REB BEV MIN MKUP'!B:E,4,0),IF(V1520&gt;1,VLOOKUP(VALUE(W1520),'REB BEV MIN MKUP'!O:Q,3,0),0))),0)</f>
        <v>0</v>
      </c>
      <c r="AE1520" s="177" t="str">
        <f t="shared" si="738"/>
        <v/>
      </c>
      <c r="AF1520" s="13" t="str">
        <f t="shared" si="739"/>
        <v/>
      </c>
      <c r="AG1520" s="177" t="str">
        <f t="shared" si="740"/>
        <v/>
      </c>
      <c r="AH1520" s="184" t="str">
        <f t="shared" si="741"/>
        <v/>
      </c>
      <c r="AI1520" s="184" t="str">
        <f>IF(AE:AE="","",IF(R1520="Refreshment Beverage",AK1520*(Rates!J$19/100),ROUND(SUM(AH1520*(Rates!$J$8/100)),4)))</f>
        <v/>
      </c>
      <c r="AJ1520" s="183" t="str">
        <f t="shared" si="742"/>
        <v/>
      </c>
      <c r="AK1520" s="185" t="str">
        <f t="shared" si="743"/>
        <v/>
      </c>
      <c r="AL1520" s="177" t="str">
        <f t="shared" si="744"/>
        <v/>
      </c>
      <c r="AM1520" s="13" t="str">
        <f>IF(AS1520="","",IF(R1520="Refreshment Beverage",ROUND(AS1520*Rates!K$19,4),ROUND(AO1520*(VLOOKUP(VALUE(Q1520),Rates!G$4:L$12,3,0)),4)))</f>
        <v/>
      </c>
      <c r="AN1520" s="183" t="str">
        <f>IF(AS1520="","",IF(R1520="Refreshment Beverage",AS1520*(Rates!J$19/100),MAX(AM1520,AB1520)))</f>
        <v/>
      </c>
      <c r="AO1520" s="186" t="str">
        <f t="shared" si="745"/>
        <v/>
      </c>
      <c r="AP1520" s="186" t="str">
        <f t="shared" si="746"/>
        <v/>
      </c>
      <c r="AQ1520" s="186" t="str">
        <f>IF(AS1520="","",IF(R1520="Refreshment Beverage",ROUND(SUM(VLOOKUP(Q:Q,Rates!G$15:L$19,3,0)*(AS1520-Y1520-Z1520-AA1520)),4),ROUND(SUM(Rates!$K$8*AS1520),4)))</f>
        <v/>
      </c>
      <c r="AR1520" s="184" t="str">
        <f t="shared" si="747"/>
        <v/>
      </c>
      <c r="AS1520" s="185" t="str">
        <f t="shared" si="748"/>
        <v/>
      </c>
      <c r="AT1520" s="177" t="str">
        <f t="shared" si="749"/>
        <v/>
      </c>
      <c r="AU1520" s="13" t="str">
        <f>IF(AX1520="","",IF(R1520="Refreshment Beverage",ROUND((BA1520-Y1520-Z1520-AA1520)*VLOOKUP(VALUE(Q1520),Rates!G$15:L$19,3,0),4),ROUND(AW1520*(VLOOKUP(VALUE(Q1520),Rates!G:L,3,0)),4)))</f>
        <v/>
      </c>
      <c r="AV1520" s="183" t="str">
        <f t="shared" si="750"/>
        <v/>
      </c>
      <c r="AW1520" s="186" t="str">
        <f t="shared" si="751"/>
        <v/>
      </c>
      <c r="AX1520" s="184" t="str">
        <f t="shared" si="752"/>
        <v/>
      </c>
      <c r="AY1520" s="186" t="str">
        <f>IF(AX1520="","",IF(R1520="Refreshment Beverage",ROUND(SUM(AX1520*Rates!K$19),4),ROUND(SUM(AX1520*(Rates!J$8/100)),4)))</f>
        <v/>
      </c>
      <c r="AZ1520" s="183" t="str">
        <f t="shared" si="753"/>
        <v/>
      </c>
      <c r="BA1520" s="185" t="str">
        <f t="shared" si="754"/>
        <v/>
      </c>
      <c r="BD1520" s="171"/>
      <c r="BE1520" s="171"/>
      <c r="BF1520" s="171"/>
      <c r="BG1520" s="171"/>
    </row>
    <row r="1521" spans="1:59" ht="15" customHeight="1" x14ac:dyDescent="0.3">
      <c r="A1521" s="172"/>
      <c r="B1521" s="172"/>
      <c r="C1521" s="172"/>
      <c r="D1521" s="173"/>
      <c r="E1521" s="173"/>
      <c r="F1521" s="173"/>
      <c r="G1521" s="173"/>
      <c r="H1521" s="173"/>
      <c r="I1521" s="174"/>
      <c r="J1521" s="175"/>
      <c r="K1521" s="176" t="str">
        <f t="shared" si="726"/>
        <v/>
      </c>
      <c r="L1521" s="177" t="str">
        <f t="shared" si="727"/>
        <v/>
      </c>
      <c r="M1521" s="178" t="str">
        <f t="shared" si="728"/>
        <v/>
      </c>
      <c r="N1521" s="44" t="str" cm="1">
        <f t="array" ref="N1521">IFERROR(IF(_xlfn.SINGLE(A:A)="","",IF(R1521="Beer",SUM(LOOKUP(2,1/(Rates!$B$3:$B$5&lt;=W1521)/(Rates!$C$3:$C$5&gt;=W1521),Rates!$D$3:$D$5)*(X1521/100)*W1521),IF(R1521="Refreshment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44" t="str">
        <f t="shared" si="729"/>
        <v/>
      </c>
      <c r="P1521" s="13"/>
      <c r="Q1521" s="179" t="str">
        <f t="shared" si="730"/>
        <v/>
      </c>
      <c r="R1521" s="180" t="str">
        <f t="shared" si="731"/>
        <v/>
      </c>
      <c r="S1521" s="13" t="str">
        <f>IF(A1521="","",IF(R1521="Refreshment Beverage",VLOOKUP(VALUE(Q1521),Rates!G$15:L$19,2,0),VLOOKUP(VALUE(Q1521),Rates!G$4:L$8,2,0)))</f>
        <v/>
      </c>
      <c r="T1521" s="13" t="str">
        <f t="shared" si="732"/>
        <v/>
      </c>
      <c r="U1521" s="181" t="str">
        <f t="shared" si="733"/>
        <v/>
      </c>
      <c r="V1521" s="13" t="str">
        <f t="shared" si="734"/>
        <v/>
      </c>
      <c r="W1521" s="13" t="str">
        <f t="shared" si="735"/>
        <v/>
      </c>
      <c r="X1521" s="182" t="str">
        <f t="shared" si="736"/>
        <v/>
      </c>
      <c r="Y1521" s="183" t="str">
        <f>IF(A:A="","",IF(R1521="Refreshment Beverage",VLOOKUP(Q1521,Rates!G$15:L$19,6,0)*W1521,VLOOKUP(Q1521,Rates!G$4:L$12,6,0)*W1521))</f>
        <v/>
      </c>
      <c r="Z1521" s="183" t="str">
        <f t="shared" si="737"/>
        <v/>
      </c>
      <c r="AA1521" s="17">
        <f t="shared" si="725"/>
        <v>0</v>
      </c>
      <c r="AB1521" s="177" t="str" cm="1">
        <f t="array" ref="AB1521">IF(_xlfn.SINGLE(A:A)="","",IF(R1521="Refreshment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177" t="str" cm="1">
        <f t="array" ref="AC1521">IF(_xlfn.SINGLE(A:A)="","",IF(R1521="Refreshment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68">
        <f>IFERROR(IF(OR(Q1521=1,Q1521=2,Q1521=3,Q1521=4),VLOOKUP(Q1521,Rates!$A$31:$B$34,2,0)*W1521,IF(V1521=1,VLOOKUP(U1521,'REB BEV MIN MKUP'!B:E,4,0),IF(V1521&gt;1,VLOOKUP(VALUE(W1521),'REB BEV MIN MKUP'!O:Q,3,0),0))),0)</f>
        <v>0</v>
      </c>
      <c r="AE1521" s="177" t="str">
        <f t="shared" si="738"/>
        <v/>
      </c>
      <c r="AF1521" s="13" t="str">
        <f t="shared" si="739"/>
        <v/>
      </c>
      <c r="AG1521" s="177" t="str">
        <f t="shared" si="740"/>
        <v/>
      </c>
      <c r="AH1521" s="184" t="str">
        <f t="shared" si="741"/>
        <v/>
      </c>
      <c r="AI1521" s="184" t="str">
        <f>IF(AE:AE="","",IF(R1521="Refreshment Beverage",AK1521*(Rates!J$19/100),ROUND(SUM(AH1521*(Rates!$J$8/100)),4)))</f>
        <v/>
      </c>
      <c r="AJ1521" s="183" t="str">
        <f t="shared" si="742"/>
        <v/>
      </c>
      <c r="AK1521" s="185" t="str">
        <f t="shared" si="743"/>
        <v/>
      </c>
      <c r="AL1521" s="177" t="str">
        <f t="shared" si="744"/>
        <v/>
      </c>
      <c r="AM1521" s="13" t="str">
        <f>IF(AS1521="","",IF(R1521="Refreshment Beverage",ROUND(AS1521*Rates!K$19,4),ROUND(AO1521*(VLOOKUP(VALUE(Q1521),Rates!G$4:L$12,3,0)),4)))</f>
        <v/>
      </c>
      <c r="AN1521" s="183" t="str">
        <f>IF(AS1521="","",IF(R1521="Refreshment Beverage",AS1521*(Rates!J$19/100),MAX(AM1521,AB1521)))</f>
        <v/>
      </c>
      <c r="AO1521" s="186" t="str">
        <f t="shared" si="745"/>
        <v/>
      </c>
      <c r="AP1521" s="186" t="str">
        <f t="shared" si="746"/>
        <v/>
      </c>
      <c r="AQ1521" s="186" t="str">
        <f>IF(AS1521="","",IF(R1521="Refreshment Beverage",ROUND(SUM(VLOOKUP(Q:Q,Rates!G$15:L$19,3,0)*(AS1521-Y1521-Z1521-AA1521)),4),ROUND(SUM(Rates!$K$8*AS1521),4)))</f>
        <v/>
      </c>
      <c r="AR1521" s="184" t="str">
        <f t="shared" si="747"/>
        <v/>
      </c>
      <c r="AS1521" s="185" t="str">
        <f t="shared" si="748"/>
        <v/>
      </c>
      <c r="AT1521" s="177" t="str">
        <f t="shared" si="749"/>
        <v/>
      </c>
      <c r="AU1521" s="13" t="str">
        <f>IF(AX1521="","",IF(R1521="Refreshment Beverage",ROUND((BA1521-Y1521-Z1521-AA1521)*VLOOKUP(VALUE(Q1521),Rates!G$15:L$19,3,0),4),ROUND(AW1521*(VLOOKUP(VALUE(Q1521),Rates!G:L,3,0)),4)))</f>
        <v/>
      </c>
      <c r="AV1521" s="183" t="str">
        <f t="shared" si="750"/>
        <v/>
      </c>
      <c r="AW1521" s="186" t="str">
        <f t="shared" si="751"/>
        <v/>
      </c>
      <c r="AX1521" s="184" t="str">
        <f t="shared" si="752"/>
        <v/>
      </c>
      <c r="AY1521" s="186" t="str">
        <f>IF(AX1521="","",IF(R1521="Refreshment Beverage",ROUND(SUM(AX1521*Rates!K$19),4),ROUND(SUM(AX1521*(Rates!J$8/100)),4)))</f>
        <v/>
      </c>
      <c r="AZ1521" s="183" t="str">
        <f t="shared" si="753"/>
        <v/>
      </c>
      <c r="BA1521" s="185" t="str">
        <f t="shared" si="754"/>
        <v/>
      </c>
      <c r="BD1521" s="171"/>
      <c r="BE1521" s="171"/>
      <c r="BF1521" s="171"/>
      <c r="BG1521" s="171"/>
    </row>
    <row r="1522" spans="1:59" ht="15" customHeight="1" x14ac:dyDescent="0.3">
      <c r="A1522" s="172"/>
      <c r="B1522" s="172"/>
      <c r="C1522" s="172"/>
      <c r="D1522" s="173"/>
      <c r="E1522" s="173"/>
      <c r="F1522" s="173"/>
      <c r="G1522" s="173"/>
      <c r="H1522" s="173"/>
      <c r="I1522" s="174"/>
      <c r="J1522" s="175"/>
      <c r="K1522" s="176" t="str">
        <f t="shared" si="726"/>
        <v/>
      </c>
      <c r="L1522" s="177" t="str">
        <f t="shared" si="727"/>
        <v/>
      </c>
      <c r="M1522" s="178" t="str">
        <f t="shared" si="728"/>
        <v/>
      </c>
      <c r="N1522" s="44" t="str" cm="1">
        <f t="array" ref="N1522">IFERROR(IF(_xlfn.SINGLE(A:A)="","",IF(R1522="Beer",SUM(LOOKUP(2,1/(Rates!$B$3:$B$5&lt;=W1522)/(Rates!$C$3:$C$5&gt;=W1522),Rates!$D$3:$D$5)*(X1522/100)*W1522),IF(R1522="Refreshment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44" t="str">
        <f t="shared" si="729"/>
        <v/>
      </c>
      <c r="P1522" s="13"/>
      <c r="Q1522" s="179" t="str">
        <f t="shared" si="730"/>
        <v/>
      </c>
      <c r="R1522" s="180" t="str">
        <f t="shared" si="731"/>
        <v/>
      </c>
      <c r="S1522" s="13" t="str">
        <f>IF(A1522="","",IF(R1522="Refreshment Beverage",VLOOKUP(VALUE(Q1522),Rates!G$15:L$19,2,0),VLOOKUP(VALUE(Q1522),Rates!G$4:L$8,2,0)))</f>
        <v/>
      </c>
      <c r="T1522" s="13" t="str">
        <f t="shared" si="732"/>
        <v/>
      </c>
      <c r="U1522" s="181" t="str">
        <f t="shared" si="733"/>
        <v/>
      </c>
      <c r="V1522" s="13" t="str">
        <f t="shared" si="734"/>
        <v/>
      </c>
      <c r="W1522" s="13" t="str">
        <f t="shared" si="735"/>
        <v/>
      </c>
      <c r="X1522" s="182" t="str">
        <f t="shared" si="736"/>
        <v/>
      </c>
      <c r="Y1522" s="183" t="str">
        <f>IF(A:A="","",IF(R1522="Refreshment Beverage",VLOOKUP(Q1522,Rates!G$15:L$19,6,0)*W1522,VLOOKUP(Q1522,Rates!G$4:L$12,6,0)*W1522))</f>
        <v/>
      </c>
      <c r="Z1522" s="183" t="str">
        <f t="shared" si="737"/>
        <v/>
      </c>
      <c r="AA1522" s="17">
        <f t="shared" si="725"/>
        <v>0</v>
      </c>
      <c r="AB1522" s="177" t="str" cm="1">
        <f t="array" ref="AB1522">IF(_xlfn.SINGLE(A:A)="","",IF(R1522="Refreshment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177" t="str" cm="1">
        <f t="array" ref="AC1522">IF(_xlfn.SINGLE(A:A)="","",IF(R1522="Refreshment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68">
        <f>IFERROR(IF(OR(Q1522=1,Q1522=2,Q1522=3,Q1522=4),VLOOKUP(Q1522,Rates!$A$31:$B$34,2,0)*W1522,IF(V1522=1,VLOOKUP(U1522,'REB BEV MIN MKUP'!B:E,4,0),IF(V1522&gt;1,VLOOKUP(VALUE(W1522),'REB BEV MIN MKUP'!O:Q,3,0),0))),0)</f>
        <v>0</v>
      </c>
      <c r="AE1522" s="177" t="str">
        <f t="shared" si="738"/>
        <v/>
      </c>
      <c r="AF1522" s="13" t="str">
        <f t="shared" si="739"/>
        <v/>
      </c>
      <c r="AG1522" s="177" t="str">
        <f t="shared" si="740"/>
        <v/>
      </c>
      <c r="AH1522" s="184" t="str">
        <f t="shared" si="741"/>
        <v/>
      </c>
      <c r="AI1522" s="184" t="str">
        <f>IF(AE:AE="","",IF(R1522="Refreshment Beverage",AK1522*(Rates!J$19/100),ROUND(SUM(AH1522*(Rates!$J$8/100)),4)))</f>
        <v/>
      </c>
      <c r="AJ1522" s="183" t="str">
        <f t="shared" si="742"/>
        <v/>
      </c>
      <c r="AK1522" s="185" t="str">
        <f t="shared" si="743"/>
        <v/>
      </c>
      <c r="AL1522" s="177" t="str">
        <f t="shared" si="744"/>
        <v/>
      </c>
      <c r="AM1522" s="13" t="str">
        <f>IF(AS1522="","",IF(R1522="Refreshment Beverage",ROUND(AS1522*Rates!K$19,4),ROUND(AO1522*(VLOOKUP(VALUE(Q1522),Rates!G$4:L$12,3,0)),4)))</f>
        <v/>
      </c>
      <c r="AN1522" s="183" t="str">
        <f>IF(AS1522="","",IF(R1522="Refreshment Beverage",AS1522*(Rates!J$19/100),MAX(AM1522,AB1522)))</f>
        <v/>
      </c>
      <c r="AO1522" s="186" t="str">
        <f t="shared" si="745"/>
        <v/>
      </c>
      <c r="AP1522" s="186" t="str">
        <f t="shared" si="746"/>
        <v/>
      </c>
      <c r="AQ1522" s="186" t="str">
        <f>IF(AS1522="","",IF(R1522="Refreshment Beverage",ROUND(SUM(VLOOKUP(Q:Q,Rates!G$15:L$19,3,0)*(AS1522-Y1522-Z1522-AA1522)),4),ROUND(SUM(Rates!$K$8*AS1522),4)))</f>
        <v/>
      </c>
      <c r="AR1522" s="184" t="str">
        <f t="shared" si="747"/>
        <v/>
      </c>
      <c r="AS1522" s="185" t="str">
        <f t="shared" si="748"/>
        <v/>
      </c>
      <c r="AT1522" s="177" t="str">
        <f t="shared" si="749"/>
        <v/>
      </c>
      <c r="AU1522" s="13" t="str">
        <f>IF(AX1522="","",IF(R1522="Refreshment Beverage",ROUND((BA1522-Y1522-Z1522-AA1522)*VLOOKUP(VALUE(Q1522),Rates!G$15:L$19,3,0),4),ROUND(AW1522*(VLOOKUP(VALUE(Q1522),Rates!G:L,3,0)),4)))</f>
        <v/>
      </c>
      <c r="AV1522" s="183" t="str">
        <f t="shared" si="750"/>
        <v/>
      </c>
      <c r="AW1522" s="186" t="str">
        <f t="shared" si="751"/>
        <v/>
      </c>
      <c r="AX1522" s="184" t="str">
        <f t="shared" si="752"/>
        <v/>
      </c>
      <c r="AY1522" s="186" t="str">
        <f>IF(AX1522="","",IF(R1522="Refreshment Beverage",ROUND(SUM(AX1522*Rates!K$19),4),ROUND(SUM(AX1522*(Rates!J$8/100)),4)))</f>
        <v/>
      </c>
      <c r="AZ1522" s="183" t="str">
        <f t="shared" si="753"/>
        <v/>
      </c>
      <c r="BA1522" s="185" t="str">
        <f t="shared" si="754"/>
        <v/>
      </c>
      <c r="BD1522" s="171"/>
      <c r="BE1522" s="171"/>
      <c r="BF1522" s="171"/>
      <c r="BG1522" s="171"/>
    </row>
    <row r="1523" spans="1:59" ht="15" customHeight="1" x14ac:dyDescent="0.3">
      <c r="A1523" s="172"/>
      <c r="B1523" s="172"/>
      <c r="C1523" s="172"/>
      <c r="D1523" s="173"/>
      <c r="E1523" s="173"/>
      <c r="F1523" s="173"/>
      <c r="G1523" s="173"/>
      <c r="H1523" s="173"/>
      <c r="I1523" s="174"/>
      <c r="J1523" s="175"/>
      <c r="K1523" s="176" t="str">
        <f t="shared" si="726"/>
        <v/>
      </c>
      <c r="L1523" s="177" t="str">
        <f t="shared" si="727"/>
        <v/>
      </c>
      <c r="M1523" s="178" t="str">
        <f t="shared" si="728"/>
        <v/>
      </c>
      <c r="N1523" s="44" t="str" cm="1">
        <f t="array" ref="N1523">IFERROR(IF(_xlfn.SINGLE(A:A)="","",IF(R1523="Beer",SUM(LOOKUP(2,1/(Rates!$B$3:$B$5&lt;=W1523)/(Rates!$C$3:$C$5&gt;=W1523),Rates!$D$3:$D$5)*(X1523/100)*W1523),IF(R1523="Refreshment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44" t="str">
        <f t="shared" si="729"/>
        <v/>
      </c>
      <c r="P1523" s="13"/>
      <c r="Q1523" s="179" t="str">
        <f t="shared" si="730"/>
        <v/>
      </c>
      <c r="R1523" s="180" t="str">
        <f t="shared" si="731"/>
        <v/>
      </c>
      <c r="S1523" s="13" t="str">
        <f>IF(A1523="","",IF(R1523="Refreshment Beverage",VLOOKUP(VALUE(Q1523),Rates!G$15:L$19,2,0),VLOOKUP(VALUE(Q1523),Rates!G$4:L$8,2,0)))</f>
        <v/>
      </c>
      <c r="T1523" s="13" t="str">
        <f t="shared" si="732"/>
        <v/>
      </c>
      <c r="U1523" s="181" t="str">
        <f t="shared" si="733"/>
        <v/>
      </c>
      <c r="V1523" s="13" t="str">
        <f t="shared" si="734"/>
        <v/>
      </c>
      <c r="W1523" s="13" t="str">
        <f t="shared" si="735"/>
        <v/>
      </c>
      <c r="X1523" s="182" t="str">
        <f t="shared" si="736"/>
        <v/>
      </c>
      <c r="Y1523" s="183" t="str">
        <f>IF(A:A="","",IF(R1523="Refreshment Beverage",VLOOKUP(Q1523,Rates!G$15:L$19,6,0)*W1523,VLOOKUP(Q1523,Rates!G$4:L$12,6,0)*W1523))</f>
        <v/>
      </c>
      <c r="Z1523" s="183" t="str">
        <f t="shared" si="737"/>
        <v/>
      </c>
      <c r="AA1523" s="17">
        <f t="shared" si="725"/>
        <v>0</v>
      </c>
      <c r="AB1523" s="177" t="str" cm="1">
        <f t="array" ref="AB1523">IF(_xlfn.SINGLE(A:A)="","",IF(R1523="Refreshment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177" t="str" cm="1">
        <f t="array" ref="AC1523">IF(_xlfn.SINGLE(A:A)="","",IF(R1523="Refreshment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68">
        <f>IFERROR(IF(OR(Q1523=1,Q1523=2,Q1523=3,Q1523=4),VLOOKUP(Q1523,Rates!$A$31:$B$34,2,0)*W1523,IF(V1523=1,VLOOKUP(U1523,'REB BEV MIN MKUP'!B:E,4,0),IF(V1523&gt;1,VLOOKUP(VALUE(W1523),'REB BEV MIN MKUP'!O:Q,3,0),0))),0)</f>
        <v>0</v>
      </c>
      <c r="AE1523" s="177" t="str">
        <f t="shared" si="738"/>
        <v/>
      </c>
      <c r="AF1523" s="13" t="str">
        <f t="shared" si="739"/>
        <v/>
      </c>
      <c r="AG1523" s="177" t="str">
        <f t="shared" si="740"/>
        <v/>
      </c>
      <c r="AH1523" s="184" t="str">
        <f t="shared" si="741"/>
        <v/>
      </c>
      <c r="AI1523" s="184" t="str">
        <f>IF(AE:AE="","",IF(R1523="Refreshment Beverage",AK1523*(Rates!J$19/100),ROUND(SUM(AH1523*(Rates!$J$8/100)),4)))</f>
        <v/>
      </c>
      <c r="AJ1523" s="183" t="str">
        <f t="shared" si="742"/>
        <v/>
      </c>
      <c r="AK1523" s="185" t="str">
        <f t="shared" si="743"/>
        <v/>
      </c>
      <c r="AL1523" s="177" t="str">
        <f t="shared" si="744"/>
        <v/>
      </c>
      <c r="AM1523" s="13" t="str">
        <f>IF(AS1523="","",IF(R1523="Refreshment Beverage",ROUND(AS1523*Rates!K$19,4),ROUND(AO1523*(VLOOKUP(VALUE(Q1523),Rates!G$4:L$12,3,0)),4)))</f>
        <v/>
      </c>
      <c r="AN1523" s="183" t="str">
        <f>IF(AS1523="","",IF(R1523="Refreshment Beverage",AS1523*(Rates!J$19/100),MAX(AM1523,AB1523)))</f>
        <v/>
      </c>
      <c r="AO1523" s="186" t="str">
        <f t="shared" si="745"/>
        <v/>
      </c>
      <c r="AP1523" s="186" t="str">
        <f t="shared" si="746"/>
        <v/>
      </c>
      <c r="AQ1523" s="186" t="str">
        <f>IF(AS1523="","",IF(R1523="Refreshment Beverage",ROUND(SUM(VLOOKUP(Q:Q,Rates!G$15:L$19,3,0)*(AS1523-Y1523-Z1523-AA1523)),4),ROUND(SUM(Rates!$K$8*AS1523),4)))</f>
        <v/>
      </c>
      <c r="AR1523" s="184" t="str">
        <f t="shared" si="747"/>
        <v/>
      </c>
      <c r="AS1523" s="185" t="str">
        <f t="shared" si="748"/>
        <v/>
      </c>
      <c r="AT1523" s="177" t="str">
        <f t="shared" si="749"/>
        <v/>
      </c>
      <c r="AU1523" s="13" t="str">
        <f>IF(AX1523="","",IF(R1523="Refreshment Beverage",ROUND((BA1523-Y1523-Z1523-AA1523)*VLOOKUP(VALUE(Q1523),Rates!G$15:L$19,3,0),4),ROUND(AW1523*(VLOOKUP(VALUE(Q1523),Rates!G:L,3,0)),4)))</f>
        <v/>
      </c>
      <c r="AV1523" s="183" t="str">
        <f t="shared" si="750"/>
        <v/>
      </c>
      <c r="AW1523" s="186" t="str">
        <f t="shared" si="751"/>
        <v/>
      </c>
      <c r="AX1523" s="184" t="str">
        <f t="shared" si="752"/>
        <v/>
      </c>
      <c r="AY1523" s="186" t="str">
        <f>IF(AX1523="","",IF(R1523="Refreshment Beverage",ROUND(SUM(AX1523*Rates!K$19),4),ROUND(SUM(AX1523*(Rates!J$8/100)),4)))</f>
        <v/>
      </c>
      <c r="AZ1523" s="183" t="str">
        <f t="shared" si="753"/>
        <v/>
      </c>
      <c r="BA1523" s="185" t="str">
        <f t="shared" si="754"/>
        <v/>
      </c>
      <c r="BD1523" s="171"/>
      <c r="BE1523" s="171"/>
      <c r="BF1523" s="171"/>
      <c r="BG1523" s="171"/>
    </row>
    <row r="1524" spans="1:59" ht="15" customHeight="1" x14ac:dyDescent="0.3">
      <c r="A1524" s="172"/>
      <c r="B1524" s="172"/>
      <c r="C1524" s="172"/>
      <c r="D1524" s="173"/>
      <c r="E1524" s="173"/>
      <c r="F1524" s="173"/>
      <c r="G1524" s="173"/>
      <c r="H1524" s="173"/>
      <c r="I1524" s="174"/>
      <c r="J1524" s="175"/>
      <c r="K1524" s="176" t="str">
        <f t="shared" si="726"/>
        <v/>
      </c>
      <c r="L1524" s="177" t="str">
        <f t="shared" si="727"/>
        <v/>
      </c>
      <c r="M1524" s="178" t="str">
        <f t="shared" si="728"/>
        <v/>
      </c>
      <c r="N1524" s="44" t="str" cm="1">
        <f t="array" ref="N1524">IFERROR(IF(_xlfn.SINGLE(A:A)="","",IF(R1524="Beer",SUM(LOOKUP(2,1/(Rates!$B$3:$B$5&lt;=W1524)/(Rates!$C$3:$C$5&gt;=W1524),Rates!$D$3:$D$5)*(X1524/100)*W1524),IF(R1524="Refreshment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44" t="str">
        <f t="shared" si="729"/>
        <v/>
      </c>
      <c r="P1524" s="13"/>
      <c r="Q1524" s="179" t="str">
        <f t="shared" si="730"/>
        <v/>
      </c>
      <c r="R1524" s="180" t="str">
        <f t="shared" si="731"/>
        <v/>
      </c>
      <c r="S1524" s="13" t="str">
        <f>IF(A1524="","",IF(R1524="Refreshment Beverage",VLOOKUP(VALUE(Q1524),Rates!G$15:L$19,2,0),VLOOKUP(VALUE(Q1524),Rates!G$4:L$8,2,0)))</f>
        <v/>
      </c>
      <c r="T1524" s="13" t="str">
        <f t="shared" si="732"/>
        <v/>
      </c>
      <c r="U1524" s="181" t="str">
        <f t="shared" si="733"/>
        <v/>
      </c>
      <c r="V1524" s="13" t="str">
        <f t="shared" si="734"/>
        <v/>
      </c>
      <c r="W1524" s="13" t="str">
        <f t="shared" si="735"/>
        <v/>
      </c>
      <c r="X1524" s="182" t="str">
        <f t="shared" si="736"/>
        <v/>
      </c>
      <c r="Y1524" s="183" t="str">
        <f>IF(A:A="","",IF(R1524="Refreshment Beverage",VLOOKUP(Q1524,Rates!G$15:L$19,6,0)*W1524,VLOOKUP(Q1524,Rates!G$4:L$12,6,0)*W1524))</f>
        <v/>
      </c>
      <c r="Z1524" s="183" t="str">
        <f t="shared" si="737"/>
        <v/>
      </c>
      <c r="AA1524" s="17">
        <f t="shared" si="725"/>
        <v>0</v>
      </c>
      <c r="AB1524" s="177" t="str" cm="1">
        <f t="array" ref="AB1524">IF(_xlfn.SINGLE(A:A)="","",IF(R1524="Refreshment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177" t="str" cm="1">
        <f t="array" ref="AC1524">IF(_xlfn.SINGLE(A:A)="","",IF(R1524="Refreshment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68">
        <f>IFERROR(IF(OR(Q1524=1,Q1524=2,Q1524=3,Q1524=4),VLOOKUP(Q1524,Rates!$A$31:$B$34,2,0)*W1524,IF(V1524=1,VLOOKUP(U1524,'REB BEV MIN MKUP'!B:E,4,0),IF(V1524&gt;1,VLOOKUP(VALUE(W1524),'REB BEV MIN MKUP'!O:Q,3,0),0))),0)</f>
        <v>0</v>
      </c>
      <c r="AE1524" s="177" t="str">
        <f t="shared" si="738"/>
        <v/>
      </c>
      <c r="AF1524" s="13" t="str">
        <f t="shared" si="739"/>
        <v/>
      </c>
      <c r="AG1524" s="177" t="str">
        <f t="shared" si="740"/>
        <v/>
      </c>
      <c r="AH1524" s="184" t="str">
        <f t="shared" si="741"/>
        <v/>
      </c>
      <c r="AI1524" s="184" t="str">
        <f>IF(AE:AE="","",IF(R1524="Refreshment Beverage",AK1524*(Rates!J$19/100),ROUND(SUM(AH1524*(Rates!$J$8/100)),4)))</f>
        <v/>
      </c>
      <c r="AJ1524" s="183" t="str">
        <f t="shared" si="742"/>
        <v/>
      </c>
      <c r="AK1524" s="185" t="str">
        <f t="shared" si="743"/>
        <v/>
      </c>
      <c r="AL1524" s="177" t="str">
        <f t="shared" si="744"/>
        <v/>
      </c>
      <c r="AM1524" s="13" t="str">
        <f>IF(AS1524="","",IF(R1524="Refreshment Beverage",ROUND(AS1524*Rates!K$19,4),ROUND(AO1524*(VLOOKUP(VALUE(Q1524),Rates!G$4:L$12,3,0)),4)))</f>
        <v/>
      </c>
      <c r="AN1524" s="183" t="str">
        <f>IF(AS1524="","",IF(R1524="Refreshment Beverage",AS1524*(Rates!J$19/100),MAX(AM1524,AB1524)))</f>
        <v/>
      </c>
      <c r="AO1524" s="186" t="str">
        <f t="shared" si="745"/>
        <v/>
      </c>
      <c r="AP1524" s="186" t="str">
        <f t="shared" si="746"/>
        <v/>
      </c>
      <c r="AQ1524" s="186" t="str">
        <f>IF(AS1524="","",IF(R1524="Refreshment Beverage",ROUND(SUM(VLOOKUP(Q:Q,Rates!G$15:L$19,3,0)*(AS1524-Y1524-Z1524-AA1524)),4),ROUND(SUM(Rates!$K$8*AS1524),4)))</f>
        <v/>
      </c>
      <c r="AR1524" s="184" t="str">
        <f t="shared" si="747"/>
        <v/>
      </c>
      <c r="AS1524" s="185" t="str">
        <f t="shared" si="748"/>
        <v/>
      </c>
      <c r="AT1524" s="177" t="str">
        <f t="shared" si="749"/>
        <v/>
      </c>
      <c r="AU1524" s="13" t="str">
        <f>IF(AX1524="","",IF(R1524="Refreshment Beverage",ROUND((BA1524-Y1524-Z1524-AA1524)*VLOOKUP(VALUE(Q1524),Rates!G$15:L$19,3,0),4),ROUND(AW1524*(VLOOKUP(VALUE(Q1524),Rates!G:L,3,0)),4)))</f>
        <v/>
      </c>
      <c r="AV1524" s="183" t="str">
        <f t="shared" si="750"/>
        <v/>
      </c>
      <c r="AW1524" s="186" t="str">
        <f t="shared" si="751"/>
        <v/>
      </c>
      <c r="AX1524" s="184" t="str">
        <f t="shared" si="752"/>
        <v/>
      </c>
      <c r="AY1524" s="186" t="str">
        <f>IF(AX1524="","",IF(R1524="Refreshment Beverage",ROUND(SUM(AX1524*Rates!K$19),4),ROUND(SUM(AX1524*(Rates!J$8/100)),4)))</f>
        <v/>
      </c>
      <c r="AZ1524" s="183" t="str">
        <f t="shared" si="753"/>
        <v/>
      </c>
      <c r="BA1524" s="185" t="str">
        <f t="shared" si="754"/>
        <v/>
      </c>
      <c r="BD1524" s="171"/>
      <c r="BE1524" s="171"/>
      <c r="BF1524" s="171"/>
      <c r="BG1524" s="171"/>
    </row>
    <row r="1525" spans="1:59" ht="15" customHeight="1" x14ac:dyDescent="0.3">
      <c r="A1525" s="172"/>
      <c r="B1525" s="172"/>
      <c r="C1525" s="172"/>
      <c r="D1525" s="173"/>
      <c r="E1525" s="173"/>
      <c r="F1525" s="173"/>
      <c r="G1525" s="173"/>
      <c r="H1525" s="173"/>
      <c r="I1525" s="174"/>
      <c r="J1525" s="175"/>
      <c r="K1525" s="176" t="str">
        <f t="shared" si="726"/>
        <v/>
      </c>
      <c r="L1525" s="177" t="str">
        <f t="shared" si="727"/>
        <v/>
      </c>
      <c r="M1525" s="178" t="str">
        <f t="shared" si="728"/>
        <v/>
      </c>
      <c r="N1525" s="44" t="str" cm="1">
        <f t="array" ref="N1525">IFERROR(IF(_xlfn.SINGLE(A:A)="","",IF(R1525="Beer",SUM(LOOKUP(2,1/(Rates!$B$3:$B$5&lt;=W1525)/(Rates!$C$3:$C$5&gt;=W1525),Rates!$D$3:$D$5)*(X1525/100)*W1525),IF(R1525="Refreshment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44" t="str">
        <f t="shared" si="729"/>
        <v/>
      </c>
      <c r="P1525" s="13"/>
      <c r="Q1525" s="179" t="str">
        <f t="shared" si="730"/>
        <v/>
      </c>
      <c r="R1525" s="180" t="str">
        <f t="shared" si="731"/>
        <v/>
      </c>
      <c r="S1525" s="13" t="str">
        <f>IF(A1525="","",IF(R1525="Refreshment Beverage",VLOOKUP(VALUE(Q1525),Rates!G$15:L$19,2,0),VLOOKUP(VALUE(Q1525),Rates!G$4:L$8,2,0)))</f>
        <v/>
      </c>
      <c r="T1525" s="13" t="str">
        <f t="shared" si="732"/>
        <v/>
      </c>
      <c r="U1525" s="181" t="str">
        <f t="shared" si="733"/>
        <v/>
      </c>
      <c r="V1525" s="13" t="str">
        <f t="shared" si="734"/>
        <v/>
      </c>
      <c r="W1525" s="13" t="str">
        <f t="shared" si="735"/>
        <v/>
      </c>
      <c r="X1525" s="182" t="str">
        <f t="shared" si="736"/>
        <v/>
      </c>
      <c r="Y1525" s="183" t="str">
        <f>IF(A:A="","",IF(R1525="Refreshment Beverage",VLOOKUP(Q1525,Rates!G$15:L$19,6,0)*W1525,VLOOKUP(Q1525,Rates!G$4:L$12,6,0)*W1525))</f>
        <v/>
      </c>
      <c r="Z1525" s="183" t="str">
        <f t="shared" si="737"/>
        <v/>
      </c>
      <c r="AA1525" s="17">
        <f t="shared" si="725"/>
        <v>0</v>
      </c>
      <c r="AB1525" s="177" t="str" cm="1">
        <f t="array" ref="AB1525">IF(_xlfn.SINGLE(A:A)="","",IF(R1525="Refreshment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177" t="str" cm="1">
        <f t="array" ref="AC1525">IF(_xlfn.SINGLE(A:A)="","",IF(R1525="Refreshment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68">
        <f>IFERROR(IF(OR(Q1525=1,Q1525=2,Q1525=3,Q1525=4),VLOOKUP(Q1525,Rates!$A$31:$B$34,2,0)*W1525,IF(V1525=1,VLOOKUP(U1525,'REB BEV MIN MKUP'!B:E,4,0),IF(V1525&gt;1,VLOOKUP(VALUE(W1525),'REB BEV MIN MKUP'!O:Q,3,0),0))),0)</f>
        <v>0</v>
      </c>
      <c r="AE1525" s="177" t="str">
        <f t="shared" si="738"/>
        <v/>
      </c>
      <c r="AF1525" s="13" t="str">
        <f t="shared" si="739"/>
        <v/>
      </c>
      <c r="AG1525" s="177" t="str">
        <f t="shared" si="740"/>
        <v/>
      </c>
      <c r="AH1525" s="184" t="str">
        <f t="shared" si="741"/>
        <v/>
      </c>
      <c r="AI1525" s="184" t="str">
        <f>IF(AE:AE="","",IF(R1525="Refreshment Beverage",AK1525*(Rates!J$19/100),ROUND(SUM(AH1525*(Rates!$J$8/100)),4)))</f>
        <v/>
      </c>
      <c r="AJ1525" s="183" t="str">
        <f t="shared" si="742"/>
        <v/>
      </c>
      <c r="AK1525" s="185" t="str">
        <f t="shared" si="743"/>
        <v/>
      </c>
      <c r="AL1525" s="177" t="str">
        <f t="shared" si="744"/>
        <v/>
      </c>
      <c r="AM1525" s="13" t="str">
        <f>IF(AS1525="","",IF(R1525="Refreshment Beverage",ROUND(AS1525*Rates!K$19,4),ROUND(AO1525*(VLOOKUP(VALUE(Q1525),Rates!G$4:L$12,3,0)),4)))</f>
        <v/>
      </c>
      <c r="AN1525" s="183" t="str">
        <f>IF(AS1525="","",IF(R1525="Refreshment Beverage",AS1525*(Rates!J$19/100),MAX(AM1525,AB1525)))</f>
        <v/>
      </c>
      <c r="AO1525" s="186" t="str">
        <f t="shared" si="745"/>
        <v/>
      </c>
      <c r="AP1525" s="186" t="str">
        <f t="shared" si="746"/>
        <v/>
      </c>
      <c r="AQ1525" s="186" t="str">
        <f>IF(AS1525="","",IF(R1525="Refreshment Beverage",ROUND(SUM(VLOOKUP(Q:Q,Rates!G$15:L$19,3,0)*(AS1525-Y1525-Z1525-AA1525)),4),ROUND(SUM(Rates!$K$8*AS1525),4)))</f>
        <v/>
      </c>
      <c r="AR1525" s="184" t="str">
        <f t="shared" si="747"/>
        <v/>
      </c>
      <c r="AS1525" s="185" t="str">
        <f t="shared" si="748"/>
        <v/>
      </c>
      <c r="AT1525" s="177" t="str">
        <f t="shared" si="749"/>
        <v/>
      </c>
      <c r="AU1525" s="13" t="str">
        <f>IF(AX1525="","",IF(R1525="Refreshment Beverage",ROUND((BA1525-Y1525-Z1525-AA1525)*VLOOKUP(VALUE(Q1525),Rates!G$15:L$19,3,0),4),ROUND(AW1525*(VLOOKUP(VALUE(Q1525),Rates!G:L,3,0)),4)))</f>
        <v/>
      </c>
      <c r="AV1525" s="183" t="str">
        <f t="shared" si="750"/>
        <v/>
      </c>
      <c r="AW1525" s="186" t="str">
        <f t="shared" si="751"/>
        <v/>
      </c>
      <c r="AX1525" s="184" t="str">
        <f t="shared" si="752"/>
        <v/>
      </c>
      <c r="AY1525" s="186" t="str">
        <f>IF(AX1525="","",IF(R1525="Refreshment Beverage",ROUND(SUM(AX1525*Rates!K$19),4),ROUND(SUM(AX1525*(Rates!J$8/100)),4)))</f>
        <v/>
      </c>
      <c r="AZ1525" s="183" t="str">
        <f t="shared" si="753"/>
        <v/>
      </c>
      <c r="BA1525" s="185" t="str">
        <f t="shared" si="754"/>
        <v/>
      </c>
      <c r="BD1525" s="171"/>
      <c r="BE1525" s="171"/>
      <c r="BF1525" s="171"/>
      <c r="BG1525" s="171"/>
    </row>
    <row r="1526" spans="1:59" ht="15" customHeight="1" x14ac:dyDescent="0.3">
      <c r="A1526" s="172"/>
      <c r="B1526" s="172"/>
      <c r="C1526" s="172"/>
      <c r="D1526" s="173"/>
      <c r="E1526" s="173"/>
      <c r="F1526" s="173"/>
      <c r="G1526" s="173"/>
      <c r="H1526" s="173"/>
      <c r="I1526" s="174"/>
      <c r="J1526" s="175"/>
      <c r="K1526" s="176" t="str">
        <f t="shared" si="726"/>
        <v/>
      </c>
      <c r="L1526" s="177" t="str">
        <f t="shared" si="727"/>
        <v/>
      </c>
      <c r="M1526" s="178" t="str">
        <f t="shared" si="728"/>
        <v/>
      </c>
      <c r="N1526" s="44" t="str" cm="1">
        <f t="array" ref="N1526">IFERROR(IF(_xlfn.SINGLE(A:A)="","",IF(R1526="Beer",SUM(LOOKUP(2,1/(Rates!$B$3:$B$5&lt;=W1526)/(Rates!$C$3:$C$5&gt;=W1526),Rates!$D$3:$D$5)*(X1526/100)*W1526),IF(R1526="Refreshment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44" t="str">
        <f t="shared" si="729"/>
        <v/>
      </c>
      <c r="P1526" s="13"/>
      <c r="Q1526" s="179" t="str">
        <f t="shared" si="730"/>
        <v/>
      </c>
      <c r="R1526" s="180" t="str">
        <f t="shared" si="731"/>
        <v/>
      </c>
      <c r="S1526" s="13" t="str">
        <f>IF(A1526="","",IF(R1526="Refreshment Beverage",VLOOKUP(VALUE(Q1526),Rates!G$15:L$19,2,0),VLOOKUP(VALUE(Q1526),Rates!G$4:L$8,2,0)))</f>
        <v/>
      </c>
      <c r="T1526" s="13" t="str">
        <f t="shared" si="732"/>
        <v/>
      </c>
      <c r="U1526" s="181" t="str">
        <f t="shared" si="733"/>
        <v/>
      </c>
      <c r="V1526" s="13" t="str">
        <f t="shared" si="734"/>
        <v/>
      </c>
      <c r="W1526" s="13" t="str">
        <f t="shared" si="735"/>
        <v/>
      </c>
      <c r="X1526" s="182" t="str">
        <f t="shared" si="736"/>
        <v/>
      </c>
      <c r="Y1526" s="183" t="str">
        <f>IF(A:A="","",IF(R1526="Refreshment Beverage",VLOOKUP(Q1526,Rates!G$15:L$19,6,0)*W1526,VLOOKUP(Q1526,Rates!G$4:L$12,6,0)*W1526))</f>
        <v/>
      </c>
      <c r="Z1526" s="183" t="str">
        <f t="shared" si="737"/>
        <v/>
      </c>
      <c r="AA1526" s="17">
        <f t="shared" si="725"/>
        <v>0</v>
      </c>
      <c r="AB1526" s="177" t="str" cm="1">
        <f t="array" ref="AB1526">IF(_xlfn.SINGLE(A:A)="","",IF(R1526="Refreshment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177" t="str" cm="1">
        <f t="array" ref="AC1526">IF(_xlfn.SINGLE(A:A)="","",IF(R1526="Refreshment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68">
        <f>IFERROR(IF(OR(Q1526=1,Q1526=2,Q1526=3,Q1526=4),VLOOKUP(Q1526,Rates!$A$31:$B$34,2,0)*W1526,IF(V1526=1,VLOOKUP(U1526,'REB BEV MIN MKUP'!B:E,4,0),IF(V1526&gt;1,VLOOKUP(VALUE(W1526),'REB BEV MIN MKUP'!O:Q,3,0),0))),0)</f>
        <v>0</v>
      </c>
      <c r="AE1526" s="177" t="str">
        <f t="shared" si="738"/>
        <v/>
      </c>
      <c r="AF1526" s="13" t="str">
        <f t="shared" si="739"/>
        <v/>
      </c>
      <c r="AG1526" s="177" t="str">
        <f t="shared" si="740"/>
        <v/>
      </c>
      <c r="AH1526" s="184" t="str">
        <f t="shared" si="741"/>
        <v/>
      </c>
      <c r="AI1526" s="184" t="str">
        <f>IF(AE:AE="","",IF(R1526="Refreshment Beverage",AK1526*(Rates!J$19/100),ROUND(SUM(AH1526*(Rates!$J$8/100)),4)))</f>
        <v/>
      </c>
      <c r="AJ1526" s="183" t="str">
        <f t="shared" si="742"/>
        <v/>
      </c>
      <c r="AK1526" s="185" t="str">
        <f t="shared" si="743"/>
        <v/>
      </c>
      <c r="AL1526" s="177" t="str">
        <f t="shared" si="744"/>
        <v/>
      </c>
      <c r="AM1526" s="13" t="str">
        <f>IF(AS1526="","",IF(R1526="Refreshment Beverage",ROUND(AS1526*Rates!K$19,4),ROUND(AO1526*(VLOOKUP(VALUE(Q1526),Rates!G$4:L$12,3,0)),4)))</f>
        <v/>
      </c>
      <c r="AN1526" s="183" t="str">
        <f>IF(AS1526="","",IF(R1526="Refreshment Beverage",AS1526*(Rates!J$19/100),MAX(AM1526,AB1526)))</f>
        <v/>
      </c>
      <c r="AO1526" s="186" t="str">
        <f t="shared" si="745"/>
        <v/>
      </c>
      <c r="AP1526" s="186" t="str">
        <f t="shared" si="746"/>
        <v/>
      </c>
      <c r="AQ1526" s="186" t="str">
        <f>IF(AS1526="","",IF(R1526="Refreshment Beverage",ROUND(SUM(VLOOKUP(Q:Q,Rates!G$15:L$19,3,0)*(AS1526-Y1526-Z1526-AA1526)),4),ROUND(SUM(Rates!$K$8*AS1526),4)))</f>
        <v/>
      </c>
      <c r="AR1526" s="184" t="str">
        <f t="shared" si="747"/>
        <v/>
      </c>
      <c r="AS1526" s="185" t="str">
        <f t="shared" si="748"/>
        <v/>
      </c>
      <c r="AT1526" s="177" t="str">
        <f t="shared" si="749"/>
        <v/>
      </c>
      <c r="AU1526" s="13" t="str">
        <f>IF(AX1526="","",IF(R1526="Refreshment Beverage",ROUND((BA1526-Y1526-Z1526-AA1526)*VLOOKUP(VALUE(Q1526),Rates!G$15:L$19,3,0),4),ROUND(AW1526*(VLOOKUP(VALUE(Q1526),Rates!G:L,3,0)),4)))</f>
        <v/>
      </c>
      <c r="AV1526" s="183" t="str">
        <f t="shared" si="750"/>
        <v/>
      </c>
      <c r="AW1526" s="186" t="str">
        <f t="shared" si="751"/>
        <v/>
      </c>
      <c r="AX1526" s="184" t="str">
        <f t="shared" si="752"/>
        <v/>
      </c>
      <c r="AY1526" s="186" t="str">
        <f>IF(AX1526="","",IF(R1526="Refreshment Beverage",ROUND(SUM(AX1526*Rates!K$19),4),ROUND(SUM(AX1526*(Rates!J$8/100)),4)))</f>
        <v/>
      </c>
      <c r="AZ1526" s="183" t="str">
        <f t="shared" si="753"/>
        <v/>
      </c>
      <c r="BA1526" s="185" t="str">
        <f t="shared" si="754"/>
        <v/>
      </c>
      <c r="BD1526" s="171"/>
      <c r="BE1526" s="171"/>
      <c r="BF1526" s="171"/>
      <c r="BG1526" s="171"/>
    </row>
    <row r="1527" spans="1:59" ht="15" customHeight="1" x14ac:dyDescent="0.3">
      <c r="A1527" s="172"/>
      <c r="B1527" s="172"/>
      <c r="C1527" s="172"/>
      <c r="D1527" s="173"/>
      <c r="E1527" s="173"/>
      <c r="F1527" s="173"/>
      <c r="G1527" s="173"/>
      <c r="H1527" s="173"/>
      <c r="I1527" s="174"/>
      <c r="J1527" s="175"/>
      <c r="K1527" s="176" t="str">
        <f t="shared" si="726"/>
        <v/>
      </c>
      <c r="L1527" s="177" t="str">
        <f t="shared" si="727"/>
        <v/>
      </c>
      <c r="M1527" s="178" t="str">
        <f t="shared" si="728"/>
        <v/>
      </c>
      <c r="N1527" s="44" t="str" cm="1">
        <f t="array" ref="N1527">IFERROR(IF(_xlfn.SINGLE(A:A)="","",IF(R1527="Beer",SUM(LOOKUP(2,1/(Rates!$B$3:$B$5&lt;=W1527)/(Rates!$C$3:$C$5&gt;=W1527),Rates!$D$3:$D$5)*(X1527/100)*W1527),IF(R1527="Refreshment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44" t="str">
        <f t="shared" si="729"/>
        <v/>
      </c>
      <c r="P1527" s="13"/>
      <c r="Q1527" s="179" t="str">
        <f t="shared" si="730"/>
        <v/>
      </c>
      <c r="R1527" s="180" t="str">
        <f t="shared" si="731"/>
        <v/>
      </c>
      <c r="S1527" s="13" t="str">
        <f>IF(A1527="","",IF(R1527="Refreshment Beverage",VLOOKUP(VALUE(Q1527),Rates!G$15:L$19,2,0),VLOOKUP(VALUE(Q1527),Rates!G$4:L$8,2,0)))</f>
        <v/>
      </c>
      <c r="T1527" s="13" t="str">
        <f t="shared" si="732"/>
        <v/>
      </c>
      <c r="U1527" s="181" t="str">
        <f t="shared" si="733"/>
        <v/>
      </c>
      <c r="V1527" s="13" t="str">
        <f t="shared" si="734"/>
        <v/>
      </c>
      <c r="W1527" s="13" t="str">
        <f t="shared" si="735"/>
        <v/>
      </c>
      <c r="X1527" s="182" t="str">
        <f t="shared" si="736"/>
        <v/>
      </c>
      <c r="Y1527" s="183" t="str">
        <f>IF(A:A="","",IF(R1527="Refreshment Beverage",VLOOKUP(Q1527,Rates!G$15:L$19,6,0)*W1527,VLOOKUP(Q1527,Rates!G$4:L$12,6,0)*W1527))</f>
        <v/>
      </c>
      <c r="Z1527" s="183" t="str">
        <f t="shared" si="737"/>
        <v/>
      </c>
      <c r="AA1527" s="17">
        <f t="shared" si="725"/>
        <v>0</v>
      </c>
      <c r="AB1527" s="177" t="str" cm="1">
        <f t="array" ref="AB1527">IF(_xlfn.SINGLE(A:A)="","",IF(R1527="Refreshment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177" t="str" cm="1">
        <f t="array" ref="AC1527">IF(_xlfn.SINGLE(A:A)="","",IF(R1527="Refreshment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68">
        <f>IFERROR(IF(OR(Q1527=1,Q1527=2,Q1527=3,Q1527=4),VLOOKUP(Q1527,Rates!$A$31:$B$34,2,0)*W1527,IF(V1527=1,VLOOKUP(U1527,'REB BEV MIN MKUP'!B:E,4,0),IF(V1527&gt;1,VLOOKUP(VALUE(W1527),'REB BEV MIN MKUP'!O:Q,3,0),0))),0)</f>
        <v>0</v>
      </c>
      <c r="AE1527" s="177" t="str">
        <f t="shared" si="738"/>
        <v/>
      </c>
      <c r="AF1527" s="13" t="str">
        <f t="shared" si="739"/>
        <v/>
      </c>
      <c r="AG1527" s="177" t="str">
        <f t="shared" si="740"/>
        <v/>
      </c>
      <c r="AH1527" s="184" t="str">
        <f t="shared" si="741"/>
        <v/>
      </c>
      <c r="AI1527" s="184" t="str">
        <f>IF(AE:AE="","",IF(R1527="Refreshment Beverage",AK1527*(Rates!J$19/100),ROUND(SUM(AH1527*(Rates!$J$8/100)),4)))</f>
        <v/>
      </c>
      <c r="AJ1527" s="183" t="str">
        <f t="shared" si="742"/>
        <v/>
      </c>
      <c r="AK1527" s="185" t="str">
        <f t="shared" si="743"/>
        <v/>
      </c>
      <c r="AL1527" s="177" t="str">
        <f t="shared" si="744"/>
        <v/>
      </c>
      <c r="AM1527" s="13" t="str">
        <f>IF(AS1527="","",IF(R1527="Refreshment Beverage",ROUND(AS1527*Rates!K$19,4),ROUND(AO1527*(VLOOKUP(VALUE(Q1527),Rates!G$4:L$12,3,0)),4)))</f>
        <v/>
      </c>
      <c r="AN1527" s="183" t="str">
        <f>IF(AS1527="","",IF(R1527="Refreshment Beverage",AS1527*(Rates!J$19/100),MAX(AM1527,AB1527)))</f>
        <v/>
      </c>
      <c r="AO1527" s="186" t="str">
        <f t="shared" si="745"/>
        <v/>
      </c>
      <c r="AP1527" s="186" t="str">
        <f t="shared" si="746"/>
        <v/>
      </c>
      <c r="AQ1527" s="186" t="str">
        <f>IF(AS1527="","",IF(R1527="Refreshment Beverage",ROUND(SUM(VLOOKUP(Q:Q,Rates!G$15:L$19,3,0)*(AS1527-Y1527-Z1527-AA1527)),4),ROUND(SUM(Rates!$K$8*AS1527),4)))</f>
        <v/>
      </c>
      <c r="AR1527" s="184" t="str">
        <f t="shared" si="747"/>
        <v/>
      </c>
      <c r="AS1527" s="185" t="str">
        <f t="shared" si="748"/>
        <v/>
      </c>
      <c r="AT1527" s="177" t="str">
        <f t="shared" si="749"/>
        <v/>
      </c>
      <c r="AU1527" s="13" t="str">
        <f>IF(AX1527="","",IF(R1527="Refreshment Beverage",ROUND((BA1527-Y1527-Z1527-AA1527)*VLOOKUP(VALUE(Q1527),Rates!G$15:L$19,3,0),4),ROUND(AW1527*(VLOOKUP(VALUE(Q1527),Rates!G:L,3,0)),4)))</f>
        <v/>
      </c>
      <c r="AV1527" s="183" t="str">
        <f t="shared" si="750"/>
        <v/>
      </c>
      <c r="AW1527" s="186" t="str">
        <f t="shared" si="751"/>
        <v/>
      </c>
      <c r="AX1527" s="184" t="str">
        <f t="shared" si="752"/>
        <v/>
      </c>
      <c r="AY1527" s="186" t="str">
        <f>IF(AX1527="","",IF(R1527="Refreshment Beverage",ROUND(SUM(AX1527*Rates!K$19),4),ROUND(SUM(AX1527*(Rates!J$8/100)),4)))</f>
        <v/>
      </c>
      <c r="AZ1527" s="183" t="str">
        <f t="shared" si="753"/>
        <v/>
      </c>
      <c r="BA1527" s="185" t="str">
        <f t="shared" si="754"/>
        <v/>
      </c>
      <c r="BD1527" s="171"/>
      <c r="BE1527" s="171"/>
      <c r="BF1527" s="171"/>
      <c r="BG1527" s="171"/>
    </row>
    <row r="1528" spans="1:59" ht="15" customHeight="1" x14ac:dyDescent="0.3">
      <c r="A1528" s="172"/>
      <c r="B1528" s="172"/>
      <c r="C1528" s="172"/>
      <c r="D1528" s="173"/>
      <c r="E1528" s="173"/>
      <c r="F1528" s="173"/>
      <c r="G1528" s="173"/>
      <c r="H1528" s="173"/>
      <c r="I1528" s="174"/>
      <c r="J1528" s="175"/>
      <c r="K1528" s="176" t="str">
        <f t="shared" si="726"/>
        <v/>
      </c>
      <c r="L1528" s="177" t="str">
        <f t="shared" si="727"/>
        <v/>
      </c>
      <c r="M1528" s="178" t="str">
        <f t="shared" si="728"/>
        <v/>
      </c>
      <c r="N1528" s="44" t="str" cm="1">
        <f t="array" ref="N1528">IFERROR(IF(_xlfn.SINGLE(A:A)="","",IF(R1528="Beer",SUM(LOOKUP(2,1/(Rates!$B$3:$B$5&lt;=W1528)/(Rates!$C$3:$C$5&gt;=W1528),Rates!$D$3:$D$5)*(X1528/100)*W1528),IF(R1528="Refreshment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44" t="str">
        <f t="shared" si="729"/>
        <v/>
      </c>
      <c r="P1528" s="13"/>
      <c r="Q1528" s="179" t="str">
        <f t="shared" si="730"/>
        <v/>
      </c>
      <c r="R1528" s="180" t="str">
        <f t="shared" si="731"/>
        <v/>
      </c>
      <c r="S1528" s="13" t="str">
        <f>IF(A1528="","",IF(R1528="Refreshment Beverage",VLOOKUP(VALUE(Q1528),Rates!G$15:L$19,2,0),VLOOKUP(VALUE(Q1528),Rates!G$4:L$8,2,0)))</f>
        <v/>
      </c>
      <c r="T1528" s="13" t="str">
        <f t="shared" si="732"/>
        <v/>
      </c>
      <c r="U1528" s="181" t="str">
        <f t="shared" si="733"/>
        <v/>
      </c>
      <c r="V1528" s="13" t="str">
        <f t="shared" si="734"/>
        <v/>
      </c>
      <c r="W1528" s="13" t="str">
        <f t="shared" si="735"/>
        <v/>
      </c>
      <c r="X1528" s="182" t="str">
        <f t="shared" si="736"/>
        <v/>
      </c>
      <c r="Y1528" s="183" t="str">
        <f>IF(A:A="","",IF(R1528="Refreshment Beverage",VLOOKUP(Q1528,Rates!G$15:L$19,6,0)*W1528,VLOOKUP(Q1528,Rates!G$4:L$12,6,0)*W1528))</f>
        <v/>
      </c>
      <c r="Z1528" s="183" t="str">
        <f t="shared" si="737"/>
        <v/>
      </c>
      <c r="AA1528" s="17">
        <f t="shared" si="725"/>
        <v>0</v>
      </c>
      <c r="AB1528" s="177" t="str" cm="1">
        <f t="array" ref="AB1528">IF(_xlfn.SINGLE(A:A)="","",IF(R1528="Refreshment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177" t="str" cm="1">
        <f t="array" ref="AC1528">IF(_xlfn.SINGLE(A:A)="","",IF(R1528="Refreshment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68">
        <f>IFERROR(IF(OR(Q1528=1,Q1528=2,Q1528=3,Q1528=4),VLOOKUP(Q1528,Rates!$A$31:$B$34,2,0)*W1528,IF(V1528=1,VLOOKUP(U1528,'REB BEV MIN MKUP'!B:E,4,0),IF(V1528&gt;1,VLOOKUP(VALUE(W1528),'REB BEV MIN MKUP'!O:Q,3,0),0))),0)</f>
        <v>0</v>
      </c>
      <c r="AE1528" s="177" t="str">
        <f t="shared" si="738"/>
        <v/>
      </c>
      <c r="AF1528" s="13" t="str">
        <f t="shared" si="739"/>
        <v/>
      </c>
      <c r="AG1528" s="177" t="str">
        <f t="shared" si="740"/>
        <v/>
      </c>
      <c r="AH1528" s="184" t="str">
        <f t="shared" si="741"/>
        <v/>
      </c>
      <c r="AI1528" s="184" t="str">
        <f>IF(AE:AE="","",IF(R1528="Refreshment Beverage",AK1528*(Rates!J$19/100),ROUND(SUM(AH1528*(Rates!$J$8/100)),4)))</f>
        <v/>
      </c>
      <c r="AJ1528" s="183" t="str">
        <f t="shared" si="742"/>
        <v/>
      </c>
      <c r="AK1528" s="185" t="str">
        <f t="shared" si="743"/>
        <v/>
      </c>
      <c r="AL1528" s="177" t="str">
        <f t="shared" si="744"/>
        <v/>
      </c>
      <c r="AM1528" s="13" t="str">
        <f>IF(AS1528="","",IF(R1528="Refreshment Beverage",ROUND(AS1528*Rates!K$19,4),ROUND(AO1528*(VLOOKUP(VALUE(Q1528),Rates!G$4:L$12,3,0)),4)))</f>
        <v/>
      </c>
      <c r="AN1528" s="183" t="str">
        <f>IF(AS1528="","",IF(R1528="Refreshment Beverage",AS1528*(Rates!J$19/100),MAX(AM1528,AB1528)))</f>
        <v/>
      </c>
      <c r="AO1528" s="186" t="str">
        <f t="shared" si="745"/>
        <v/>
      </c>
      <c r="AP1528" s="186" t="str">
        <f t="shared" si="746"/>
        <v/>
      </c>
      <c r="AQ1528" s="186" t="str">
        <f>IF(AS1528="","",IF(R1528="Refreshment Beverage",ROUND(SUM(VLOOKUP(Q:Q,Rates!G$15:L$19,3,0)*(AS1528-Y1528-Z1528-AA1528)),4),ROUND(SUM(Rates!$K$8*AS1528),4)))</f>
        <v/>
      </c>
      <c r="AR1528" s="184" t="str">
        <f t="shared" si="747"/>
        <v/>
      </c>
      <c r="AS1528" s="185" t="str">
        <f t="shared" si="748"/>
        <v/>
      </c>
      <c r="AT1528" s="177" t="str">
        <f t="shared" si="749"/>
        <v/>
      </c>
      <c r="AU1528" s="13" t="str">
        <f>IF(AX1528="","",IF(R1528="Refreshment Beverage",ROUND((BA1528-Y1528-Z1528-AA1528)*VLOOKUP(VALUE(Q1528),Rates!G$15:L$19,3,0),4),ROUND(AW1528*(VLOOKUP(VALUE(Q1528),Rates!G:L,3,0)),4)))</f>
        <v/>
      </c>
      <c r="AV1528" s="183" t="str">
        <f t="shared" si="750"/>
        <v/>
      </c>
      <c r="AW1528" s="186" t="str">
        <f t="shared" si="751"/>
        <v/>
      </c>
      <c r="AX1528" s="184" t="str">
        <f t="shared" si="752"/>
        <v/>
      </c>
      <c r="AY1528" s="186" t="str">
        <f>IF(AX1528="","",IF(R1528="Refreshment Beverage",ROUND(SUM(AX1528*Rates!K$19),4),ROUND(SUM(AX1528*(Rates!J$8/100)),4)))</f>
        <v/>
      </c>
      <c r="AZ1528" s="183" t="str">
        <f t="shared" si="753"/>
        <v/>
      </c>
      <c r="BA1528" s="185" t="str">
        <f t="shared" si="754"/>
        <v/>
      </c>
      <c r="BD1528" s="171"/>
      <c r="BE1528" s="171"/>
      <c r="BF1528" s="171"/>
      <c r="BG1528" s="171"/>
    </row>
    <row r="1529" spans="1:59" ht="15" customHeight="1" x14ac:dyDescent="0.3">
      <c r="A1529" s="172"/>
      <c r="B1529" s="172"/>
      <c r="C1529" s="172"/>
      <c r="D1529" s="173"/>
      <c r="E1529" s="173"/>
      <c r="F1529" s="173"/>
      <c r="G1529" s="173"/>
      <c r="H1529" s="173"/>
      <c r="I1529" s="174"/>
      <c r="J1529" s="175"/>
      <c r="K1529" s="176" t="str">
        <f t="shared" si="726"/>
        <v/>
      </c>
      <c r="L1529" s="177" t="str">
        <f t="shared" si="727"/>
        <v/>
      </c>
      <c r="M1529" s="178" t="str">
        <f t="shared" si="728"/>
        <v/>
      </c>
      <c r="N1529" s="44" t="str" cm="1">
        <f t="array" ref="N1529">IFERROR(IF(_xlfn.SINGLE(A:A)="","",IF(R1529="Beer",SUM(LOOKUP(2,1/(Rates!$B$3:$B$5&lt;=W1529)/(Rates!$C$3:$C$5&gt;=W1529),Rates!$D$3:$D$5)*(X1529/100)*W1529),IF(R1529="Refreshment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44" t="str">
        <f t="shared" si="729"/>
        <v/>
      </c>
      <c r="P1529" s="13"/>
      <c r="Q1529" s="179" t="str">
        <f t="shared" si="730"/>
        <v/>
      </c>
      <c r="R1529" s="180" t="str">
        <f t="shared" si="731"/>
        <v/>
      </c>
      <c r="S1529" s="13" t="str">
        <f>IF(A1529="","",IF(R1529="Refreshment Beverage",VLOOKUP(VALUE(Q1529),Rates!G$15:L$19,2,0),VLOOKUP(VALUE(Q1529),Rates!G$4:L$8,2,0)))</f>
        <v/>
      </c>
      <c r="T1529" s="13" t="str">
        <f t="shared" si="732"/>
        <v/>
      </c>
      <c r="U1529" s="181" t="str">
        <f t="shared" si="733"/>
        <v/>
      </c>
      <c r="V1529" s="13" t="str">
        <f t="shared" si="734"/>
        <v/>
      </c>
      <c r="W1529" s="13" t="str">
        <f t="shared" si="735"/>
        <v/>
      </c>
      <c r="X1529" s="182" t="str">
        <f t="shared" si="736"/>
        <v/>
      </c>
      <c r="Y1529" s="183" t="str">
        <f>IF(A:A="","",IF(R1529="Refreshment Beverage",VLOOKUP(Q1529,Rates!G$15:L$19,6,0)*W1529,VLOOKUP(Q1529,Rates!G$4:L$12,6,0)*W1529))</f>
        <v/>
      </c>
      <c r="Z1529" s="183" t="str">
        <f t="shared" si="737"/>
        <v/>
      </c>
      <c r="AA1529" s="17">
        <f t="shared" si="725"/>
        <v>0</v>
      </c>
      <c r="AB1529" s="177" t="str" cm="1">
        <f t="array" ref="AB1529">IF(_xlfn.SINGLE(A:A)="","",IF(R1529="Refreshment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177" t="str" cm="1">
        <f t="array" ref="AC1529">IF(_xlfn.SINGLE(A:A)="","",IF(R1529="Refreshment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68">
        <f>IFERROR(IF(OR(Q1529=1,Q1529=2,Q1529=3,Q1529=4),VLOOKUP(Q1529,Rates!$A$31:$B$34,2,0)*W1529,IF(V1529=1,VLOOKUP(U1529,'REB BEV MIN MKUP'!B:E,4,0),IF(V1529&gt;1,VLOOKUP(VALUE(W1529),'REB BEV MIN MKUP'!O:Q,3,0),0))),0)</f>
        <v>0</v>
      </c>
      <c r="AE1529" s="177" t="str">
        <f t="shared" si="738"/>
        <v/>
      </c>
      <c r="AF1529" s="13" t="str">
        <f t="shared" si="739"/>
        <v/>
      </c>
      <c r="AG1529" s="177" t="str">
        <f t="shared" si="740"/>
        <v/>
      </c>
      <c r="AH1529" s="184" t="str">
        <f t="shared" si="741"/>
        <v/>
      </c>
      <c r="AI1529" s="184" t="str">
        <f>IF(AE:AE="","",IF(R1529="Refreshment Beverage",AK1529*(Rates!J$19/100),ROUND(SUM(AH1529*(Rates!$J$8/100)),4)))</f>
        <v/>
      </c>
      <c r="AJ1529" s="183" t="str">
        <f t="shared" si="742"/>
        <v/>
      </c>
      <c r="AK1529" s="185" t="str">
        <f t="shared" si="743"/>
        <v/>
      </c>
      <c r="AL1529" s="177" t="str">
        <f t="shared" si="744"/>
        <v/>
      </c>
      <c r="AM1529" s="13" t="str">
        <f>IF(AS1529="","",IF(R1529="Refreshment Beverage",ROUND(AS1529*Rates!K$19,4),ROUND(AO1529*(VLOOKUP(VALUE(Q1529),Rates!G$4:L$12,3,0)),4)))</f>
        <v/>
      </c>
      <c r="AN1529" s="183" t="str">
        <f>IF(AS1529="","",IF(R1529="Refreshment Beverage",AS1529*(Rates!J$19/100),MAX(AM1529,AB1529)))</f>
        <v/>
      </c>
      <c r="AO1529" s="186" t="str">
        <f t="shared" si="745"/>
        <v/>
      </c>
      <c r="AP1529" s="186" t="str">
        <f t="shared" si="746"/>
        <v/>
      </c>
      <c r="AQ1529" s="186" t="str">
        <f>IF(AS1529="","",IF(R1529="Refreshment Beverage",ROUND(SUM(VLOOKUP(Q:Q,Rates!G$15:L$19,3,0)*(AS1529-Y1529-Z1529-AA1529)),4),ROUND(SUM(Rates!$K$8*AS1529),4)))</f>
        <v/>
      </c>
      <c r="AR1529" s="184" t="str">
        <f t="shared" si="747"/>
        <v/>
      </c>
      <c r="AS1529" s="185" t="str">
        <f t="shared" si="748"/>
        <v/>
      </c>
      <c r="AT1529" s="177" t="str">
        <f t="shared" si="749"/>
        <v/>
      </c>
      <c r="AU1529" s="13" t="str">
        <f>IF(AX1529="","",IF(R1529="Refreshment Beverage",ROUND((BA1529-Y1529-Z1529-AA1529)*VLOOKUP(VALUE(Q1529),Rates!G$15:L$19,3,0),4),ROUND(AW1529*(VLOOKUP(VALUE(Q1529),Rates!G:L,3,0)),4)))</f>
        <v/>
      </c>
      <c r="AV1529" s="183" t="str">
        <f t="shared" si="750"/>
        <v/>
      </c>
      <c r="AW1529" s="186" t="str">
        <f t="shared" si="751"/>
        <v/>
      </c>
      <c r="AX1529" s="184" t="str">
        <f t="shared" si="752"/>
        <v/>
      </c>
      <c r="AY1529" s="186" t="str">
        <f>IF(AX1529="","",IF(R1529="Refreshment Beverage",ROUND(SUM(AX1529*Rates!K$19),4),ROUND(SUM(AX1529*(Rates!J$8/100)),4)))</f>
        <v/>
      </c>
      <c r="AZ1529" s="183" t="str">
        <f t="shared" si="753"/>
        <v/>
      </c>
      <c r="BA1529" s="185" t="str">
        <f t="shared" si="754"/>
        <v/>
      </c>
      <c r="BD1529" s="171"/>
      <c r="BE1529" s="171"/>
      <c r="BF1529" s="171"/>
      <c r="BG1529" s="171"/>
    </row>
    <row r="1530" spans="1:59" ht="15" customHeight="1" x14ac:dyDescent="0.3">
      <c r="A1530" s="172"/>
      <c r="B1530" s="172"/>
      <c r="C1530" s="172"/>
      <c r="D1530" s="173"/>
      <c r="E1530" s="173"/>
      <c r="F1530" s="173"/>
      <c r="G1530" s="173"/>
      <c r="H1530" s="173"/>
      <c r="I1530" s="174"/>
      <c r="J1530" s="175"/>
      <c r="K1530" s="176" t="str">
        <f t="shared" si="726"/>
        <v/>
      </c>
      <c r="L1530" s="177" t="str">
        <f t="shared" si="727"/>
        <v/>
      </c>
      <c r="M1530" s="178" t="str">
        <f t="shared" si="728"/>
        <v/>
      </c>
      <c r="N1530" s="44" t="str" cm="1">
        <f t="array" ref="N1530">IFERROR(IF(_xlfn.SINGLE(A:A)="","",IF(R1530="Beer",SUM(LOOKUP(2,1/(Rates!$B$3:$B$5&lt;=W1530)/(Rates!$C$3:$C$5&gt;=W1530),Rates!$D$3:$D$5)*(X1530/100)*W1530),IF(R1530="Refreshment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44" t="str">
        <f t="shared" si="729"/>
        <v/>
      </c>
      <c r="P1530" s="13"/>
      <c r="Q1530" s="179" t="str">
        <f t="shared" si="730"/>
        <v/>
      </c>
      <c r="R1530" s="180" t="str">
        <f t="shared" si="731"/>
        <v/>
      </c>
      <c r="S1530" s="13" t="str">
        <f>IF(A1530="","",IF(R1530="Refreshment Beverage",VLOOKUP(VALUE(Q1530),Rates!G$15:L$19,2,0),VLOOKUP(VALUE(Q1530),Rates!G$4:L$8,2,0)))</f>
        <v/>
      </c>
      <c r="T1530" s="13" t="str">
        <f t="shared" si="732"/>
        <v/>
      </c>
      <c r="U1530" s="181" t="str">
        <f t="shared" si="733"/>
        <v/>
      </c>
      <c r="V1530" s="13" t="str">
        <f t="shared" si="734"/>
        <v/>
      </c>
      <c r="W1530" s="13" t="str">
        <f t="shared" si="735"/>
        <v/>
      </c>
      <c r="X1530" s="182" t="str">
        <f t="shared" si="736"/>
        <v/>
      </c>
      <c r="Y1530" s="183" t="str">
        <f>IF(A:A="","",IF(R1530="Refreshment Beverage",VLOOKUP(Q1530,Rates!G$15:L$19,6,0)*W1530,VLOOKUP(Q1530,Rates!G$4:L$12,6,0)*W1530))</f>
        <v/>
      </c>
      <c r="Z1530" s="183" t="str">
        <f t="shared" si="737"/>
        <v/>
      </c>
      <c r="AA1530" s="17">
        <f t="shared" si="725"/>
        <v>0</v>
      </c>
      <c r="AB1530" s="177" t="str" cm="1">
        <f t="array" ref="AB1530">IF(_xlfn.SINGLE(A:A)="","",IF(R1530="Refreshment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177" t="str" cm="1">
        <f t="array" ref="AC1530">IF(_xlfn.SINGLE(A:A)="","",IF(R1530="Refreshment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68">
        <f>IFERROR(IF(OR(Q1530=1,Q1530=2,Q1530=3,Q1530=4),VLOOKUP(Q1530,Rates!$A$31:$B$34,2,0)*W1530,IF(V1530=1,VLOOKUP(U1530,'REB BEV MIN MKUP'!B:E,4,0),IF(V1530&gt;1,VLOOKUP(VALUE(W1530),'REB BEV MIN MKUP'!O:Q,3,0),0))),0)</f>
        <v>0</v>
      </c>
      <c r="AE1530" s="177" t="str">
        <f t="shared" si="738"/>
        <v/>
      </c>
      <c r="AF1530" s="13" t="str">
        <f t="shared" si="739"/>
        <v/>
      </c>
      <c r="AG1530" s="177" t="str">
        <f t="shared" si="740"/>
        <v/>
      </c>
      <c r="AH1530" s="184" t="str">
        <f t="shared" si="741"/>
        <v/>
      </c>
      <c r="AI1530" s="184" t="str">
        <f>IF(AE:AE="","",IF(R1530="Refreshment Beverage",AK1530*(Rates!J$19/100),ROUND(SUM(AH1530*(Rates!$J$8/100)),4)))</f>
        <v/>
      </c>
      <c r="AJ1530" s="183" t="str">
        <f t="shared" si="742"/>
        <v/>
      </c>
      <c r="AK1530" s="185" t="str">
        <f t="shared" si="743"/>
        <v/>
      </c>
      <c r="AL1530" s="177" t="str">
        <f t="shared" si="744"/>
        <v/>
      </c>
      <c r="AM1530" s="13" t="str">
        <f>IF(AS1530="","",IF(R1530="Refreshment Beverage",ROUND(AS1530*Rates!K$19,4),ROUND(AO1530*(VLOOKUP(VALUE(Q1530),Rates!G$4:L$12,3,0)),4)))</f>
        <v/>
      </c>
      <c r="AN1530" s="183" t="str">
        <f>IF(AS1530="","",IF(R1530="Refreshment Beverage",AS1530*(Rates!J$19/100),MAX(AM1530,AB1530)))</f>
        <v/>
      </c>
      <c r="AO1530" s="186" t="str">
        <f t="shared" si="745"/>
        <v/>
      </c>
      <c r="AP1530" s="186" t="str">
        <f t="shared" si="746"/>
        <v/>
      </c>
      <c r="AQ1530" s="186" t="str">
        <f>IF(AS1530="","",IF(R1530="Refreshment Beverage",ROUND(SUM(VLOOKUP(Q:Q,Rates!G$15:L$19,3,0)*(AS1530-Y1530-Z1530-AA1530)),4),ROUND(SUM(Rates!$K$8*AS1530),4)))</f>
        <v/>
      </c>
      <c r="AR1530" s="184" t="str">
        <f t="shared" si="747"/>
        <v/>
      </c>
      <c r="AS1530" s="185" t="str">
        <f t="shared" si="748"/>
        <v/>
      </c>
      <c r="AT1530" s="177" t="str">
        <f t="shared" si="749"/>
        <v/>
      </c>
      <c r="AU1530" s="13" t="str">
        <f>IF(AX1530="","",IF(R1530="Refreshment Beverage",ROUND((BA1530-Y1530-Z1530-AA1530)*VLOOKUP(VALUE(Q1530),Rates!G$15:L$19,3,0),4),ROUND(AW1530*(VLOOKUP(VALUE(Q1530),Rates!G:L,3,0)),4)))</f>
        <v/>
      </c>
      <c r="AV1530" s="183" t="str">
        <f t="shared" si="750"/>
        <v/>
      </c>
      <c r="AW1530" s="186" t="str">
        <f t="shared" si="751"/>
        <v/>
      </c>
      <c r="AX1530" s="184" t="str">
        <f t="shared" si="752"/>
        <v/>
      </c>
      <c r="AY1530" s="186" t="str">
        <f>IF(AX1530="","",IF(R1530="Refreshment Beverage",ROUND(SUM(AX1530*Rates!K$19),4),ROUND(SUM(AX1530*(Rates!J$8/100)),4)))</f>
        <v/>
      </c>
      <c r="AZ1530" s="183" t="str">
        <f t="shared" si="753"/>
        <v/>
      </c>
      <c r="BA1530" s="185" t="str">
        <f t="shared" si="754"/>
        <v/>
      </c>
      <c r="BD1530" s="171"/>
      <c r="BE1530" s="171"/>
      <c r="BF1530" s="171"/>
      <c r="BG1530" s="171"/>
    </row>
    <row r="1531" spans="1:59" ht="15" customHeight="1" x14ac:dyDescent="0.3">
      <c r="A1531" s="172"/>
      <c r="B1531" s="172"/>
      <c r="C1531" s="172"/>
      <c r="D1531" s="173"/>
      <c r="E1531" s="173"/>
      <c r="F1531" s="173"/>
      <c r="G1531" s="173"/>
      <c r="H1531" s="173"/>
      <c r="I1531" s="174"/>
      <c r="J1531" s="175"/>
      <c r="K1531" s="176" t="str">
        <f t="shared" si="726"/>
        <v/>
      </c>
      <c r="L1531" s="177" t="str">
        <f t="shared" si="727"/>
        <v/>
      </c>
      <c r="M1531" s="178" t="str">
        <f t="shared" si="728"/>
        <v/>
      </c>
      <c r="N1531" s="44" t="str" cm="1">
        <f t="array" ref="N1531">IFERROR(IF(_xlfn.SINGLE(A:A)="","",IF(R1531="Beer",SUM(LOOKUP(2,1/(Rates!$B$3:$B$5&lt;=W1531)/(Rates!$C$3:$C$5&gt;=W1531),Rates!$D$3:$D$5)*(X1531/100)*W1531),IF(R1531="Refreshment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44" t="str">
        <f t="shared" si="729"/>
        <v/>
      </c>
      <c r="P1531" s="13"/>
      <c r="Q1531" s="179" t="str">
        <f t="shared" si="730"/>
        <v/>
      </c>
      <c r="R1531" s="180" t="str">
        <f t="shared" si="731"/>
        <v/>
      </c>
      <c r="S1531" s="13" t="str">
        <f>IF(A1531="","",IF(R1531="Refreshment Beverage",VLOOKUP(VALUE(Q1531),Rates!G$15:L$19,2,0),VLOOKUP(VALUE(Q1531),Rates!G$4:L$8,2,0)))</f>
        <v/>
      </c>
      <c r="T1531" s="13" t="str">
        <f t="shared" si="732"/>
        <v/>
      </c>
      <c r="U1531" s="181" t="str">
        <f t="shared" si="733"/>
        <v/>
      </c>
      <c r="V1531" s="13" t="str">
        <f t="shared" si="734"/>
        <v/>
      </c>
      <c r="W1531" s="13" t="str">
        <f t="shared" si="735"/>
        <v/>
      </c>
      <c r="X1531" s="182" t="str">
        <f t="shared" si="736"/>
        <v/>
      </c>
      <c r="Y1531" s="183" t="str">
        <f>IF(A:A="","",IF(R1531="Refreshment Beverage",VLOOKUP(Q1531,Rates!G$15:L$19,6,0)*W1531,VLOOKUP(Q1531,Rates!G$4:L$12,6,0)*W1531))</f>
        <v/>
      </c>
      <c r="Z1531" s="183" t="str">
        <f t="shared" si="737"/>
        <v/>
      </c>
      <c r="AA1531" s="17">
        <f t="shared" si="725"/>
        <v>0</v>
      </c>
      <c r="AB1531" s="177" t="str" cm="1">
        <f t="array" ref="AB1531">IF(_xlfn.SINGLE(A:A)="","",IF(R1531="Refreshment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177" t="str" cm="1">
        <f t="array" ref="AC1531">IF(_xlfn.SINGLE(A:A)="","",IF(R1531="Refreshment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68">
        <f>IFERROR(IF(OR(Q1531=1,Q1531=2,Q1531=3,Q1531=4),VLOOKUP(Q1531,Rates!$A$31:$B$34,2,0)*W1531,IF(V1531=1,VLOOKUP(U1531,'REB BEV MIN MKUP'!B:E,4,0),IF(V1531&gt;1,VLOOKUP(VALUE(W1531),'REB BEV MIN MKUP'!O:Q,3,0),0))),0)</f>
        <v>0</v>
      </c>
      <c r="AE1531" s="177" t="str">
        <f t="shared" si="738"/>
        <v/>
      </c>
      <c r="AF1531" s="13" t="str">
        <f t="shared" si="739"/>
        <v/>
      </c>
      <c r="AG1531" s="177" t="str">
        <f t="shared" si="740"/>
        <v/>
      </c>
      <c r="AH1531" s="184" t="str">
        <f t="shared" si="741"/>
        <v/>
      </c>
      <c r="AI1531" s="184" t="str">
        <f>IF(AE:AE="","",IF(R1531="Refreshment Beverage",AK1531*(Rates!J$19/100),ROUND(SUM(AH1531*(Rates!$J$8/100)),4)))</f>
        <v/>
      </c>
      <c r="AJ1531" s="183" t="str">
        <f t="shared" si="742"/>
        <v/>
      </c>
      <c r="AK1531" s="185" t="str">
        <f t="shared" si="743"/>
        <v/>
      </c>
      <c r="AL1531" s="177" t="str">
        <f t="shared" si="744"/>
        <v/>
      </c>
      <c r="AM1531" s="13" t="str">
        <f>IF(AS1531="","",IF(R1531="Refreshment Beverage",ROUND(AS1531*Rates!K$19,4),ROUND(AO1531*(VLOOKUP(VALUE(Q1531),Rates!G$4:L$12,3,0)),4)))</f>
        <v/>
      </c>
      <c r="AN1531" s="183" t="str">
        <f>IF(AS1531="","",IF(R1531="Refreshment Beverage",AS1531*(Rates!J$19/100),MAX(AM1531,AB1531)))</f>
        <v/>
      </c>
      <c r="AO1531" s="186" t="str">
        <f t="shared" si="745"/>
        <v/>
      </c>
      <c r="AP1531" s="186" t="str">
        <f t="shared" si="746"/>
        <v/>
      </c>
      <c r="AQ1531" s="186" t="str">
        <f>IF(AS1531="","",IF(R1531="Refreshment Beverage",ROUND(SUM(VLOOKUP(Q:Q,Rates!G$15:L$19,3,0)*(AS1531-Y1531-Z1531-AA1531)),4),ROUND(SUM(Rates!$K$8*AS1531),4)))</f>
        <v/>
      </c>
      <c r="AR1531" s="184" t="str">
        <f t="shared" si="747"/>
        <v/>
      </c>
      <c r="AS1531" s="185" t="str">
        <f t="shared" si="748"/>
        <v/>
      </c>
      <c r="AT1531" s="177" t="str">
        <f t="shared" si="749"/>
        <v/>
      </c>
      <c r="AU1531" s="13" t="str">
        <f>IF(AX1531="","",IF(R1531="Refreshment Beverage",ROUND((BA1531-Y1531-Z1531-AA1531)*VLOOKUP(VALUE(Q1531),Rates!G$15:L$19,3,0),4),ROUND(AW1531*(VLOOKUP(VALUE(Q1531),Rates!G:L,3,0)),4)))</f>
        <v/>
      </c>
      <c r="AV1531" s="183" t="str">
        <f t="shared" si="750"/>
        <v/>
      </c>
      <c r="AW1531" s="186" t="str">
        <f t="shared" si="751"/>
        <v/>
      </c>
      <c r="AX1531" s="184" t="str">
        <f t="shared" si="752"/>
        <v/>
      </c>
      <c r="AY1531" s="186" t="str">
        <f>IF(AX1531="","",IF(R1531="Refreshment Beverage",ROUND(SUM(AX1531*Rates!K$19),4),ROUND(SUM(AX1531*(Rates!J$8/100)),4)))</f>
        <v/>
      </c>
      <c r="AZ1531" s="183" t="str">
        <f t="shared" si="753"/>
        <v/>
      </c>
      <c r="BA1531" s="185" t="str">
        <f t="shared" si="754"/>
        <v/>
      </c>
      <c r="BD1531" s="171"/>
      <c r="BE1531" s="171"/>
      <c r="BF1531" s="171"/>
      <c r="BG1531" s="171"/>
    </row>
    <row r="1532" spans="1:59" ht="15" customHeight="1" x14ac:dyDescent="0.3">
      <c r="A1532" s="172"/>
      <c r="B1532" s="172"/>
      <c r="C1532" s="172"/>
      <c r="D1532" s="173"/>
      <c r="E1532" s="173"/>
      <c r="F1532" s="173"/>
      <c r="G1532" s="173"/>
      <c r="H1532" s="173"/>
      <c r="I1532" s="174"/>
      <c r="J1532" s="175"/>
      <c r="K1532" s="176" t="str">
        <f t="shared" si="726"/>
        <v/>
      </c>
      <c r="L1532" s="177" t="str">
        <f t="shared" si="727"/>
        <v/>
      </c>
      <c r="M1532" s="178" t="str">
        <f t="shared" si="728"/>
        <v/>
      </c>
      <c r="N1532" s="44" t="str" cm="1">
        <f t="array" ref="N1532">IFERROR(IF(_xlfn.SINGLE(A:A)="","",IF(R1532="Beer",SUM(LOOKUP(2,1/(Rates!$B$3:$B$5&lt;=W1532)/(Rates!$C$3:$C$5&gt;=W1532),Rates!$D$3:$D$5)*(X1532/100)*W1532),IF(R1532="Refreshment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44" t="str">
        <f t="shared" si="729"/>
        <v/>
      </c>
      <c r="P1532" s="13"/>
      <c r="Q1532" s="179" t="str">
        <f t="shared" si="730"/>
        <v/>
      </c>
      <c r="R1532" s="180" t="str">
        <f t="shared" si="731"/>
        <v/>
      </c>
      <c r="S1532" s="13" t="str">
        <f>IF(A1532="","",IF(R1532="Refreshment Beverage",VLOOKUP(VALUE(Q1532),Rates!G$15:L$19,2,0),VLOOKUP(VALUE(Q1532),Rates!G$4:L$8,2,0)))</f>
        <v/>
      </c>
      <c r="T1532" s="13" t="str">
        <f t="shared" si="732"/>
        <v/>
      </c>
      <c r="U1532" s="181" t="str">
        <f t="shared" si="733"/>
        <v/>
      </c>
      <c r="V1532" s="13" t="str">
        <f t="shared" si="734"/>
        <v/>
      </c>
      <c r="W1532" s="13" t="str">
        <f t="shared" si="735"/>
        <v/>
      </c>
      <c r="X1532" s="182" t="str">
        <f t="shared" si="736"/>
        <v/>
      </c>
      <c r="Y1532" s="183" t="str">
        <f>IF(A:A="","",IF(R1532="Refreshment Beverage",VLOOKUP(Q1532,Rates!G$15:L$19,6,0)*W1532,VLOOKUP(Q1532,Rates!G$4:L$12,6,0)*W1532))</f>
        <v/>
      </c>
      <c r="Z1532" s="183" t="str">
        <f t="shared" si="737"/>
        <v/>
      </c>
      <c r="AA1532" s="17">
        <f t="shared" si="725"/>
        <v>0</v>
      </c>
      <c r="AB1532" s="177" t="str" cm="1">
        <f t="array" ref="AB1532">IF(_xlfn.SINGLE(A:A)="","",IF(R1532="Refreshment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177" t="str" cm="1">
        <f t="array" ref="AC1532">IF(_xlfn.SINGLE(A:A)="","",IF(R1532="Refreshment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68">
        <f>IFERROR(IF(OR(Q1532=1,Q1532=2,Q1532=3,Q1532=4),VLOOKUP(Q1532,Rates!$A$31:$B$34,2,0)*W1532,IF(V1532=1,VLOOKUP(U1532,'REB BEV MIN MKUP'!B:E,4,0),IF(V1532&gt;1,VLOOKUP(VALUE(W1532),'REB BEV MIN MKUP'!O:Q,3,0),0))),0)</f>
        <v>0</v>
      </c>
      <c r="AE1532" s="177" t="str">
        <f t="shared" si="738"/>
        <v/>
      </c>
      <c r="AF1532" s="13" t="str">
        <f t="shared" si="739"/>
        <v/>
      </c>
      <c r="AG1532" s="177" t="str">
        <f t="shared" si="740"/>
        <v/>
      </c>
      <c r="AH1532" s="184" t="str">
        <f t="shared" si="741"/>
        <v/>
      </c>
      <c r="AI1532" s="184" t="str">
        <f>IF(AE:AE="","",IF(R1532="Refreshment Beverage",AK1532*(Rates!J$19/100),ROUND(SUM(AH1532*(Rates!$J$8/100)),4)))</f>
        <v/>
      </c>
      <c r="AJ1532" s="183" t="str">
        <f t="shared" si="742"/>
        <v/>
      </c>
      <c r="AK1532" s="185" t="str">
        <f t="shared" si="743"/>
        <v/>
      </c>
      <c r="AL1532" s="177" t="str">
        <f t="shared" si="744"/>
        <v/>
      </c>
      <c r="AM1532" s="13" t="str">
        <f>IF(AS1532="","",IF(R1532="Refreshment Beverage",ROUND(AS1532*Rates!K$19,4),ROUND(AO1532*(VLOOKUP(VALUE(Q1532),Rates!G$4:L$12,3,0)),4)))</f>
        <v/>
      </c>
      <c r="AN1532" s="183" t="str">
        <f>IF(AS1532="","",IF(R1532="Refreshment Beverage",AS1532*(Rates!J$19/100),MAX(AM1532,AB1532)))</f>
        <v/>
      </c>
      <c r="AO1532" s="186" t="str">
        <f t="shared" si="745"/>
        <v/>
      </c>
      <c r="AP1532" s="186" t="str">
        <f t="shared" si="746"/>
        <v/>
      </c>
      <c r="AQ1532" s="186" t="str">
        <f>IF(AS1532="","",IF(R1532="Refreshment Beverage",ROUND(SUM(VLOOKUP(Q:Q,Rates!G$15:L$19,3,0)*(AS1532-Y1532-Z1532-AA1532)),4),ROUND(SUM(Rates!$K$8*AS1532),4)))</f>
        <v/>
      </c>
      <c r="AR1532" s="184" t="str">
        <f t="shared" si="747"/>
        <v/>
      </c>
      <c r="AS1532" s="185" t="str">
        <f t="shared" si="748"/>
        <v/>
      </c>
      <c r="AT1532" s="177" t="str">
        <f t="shared" si="749"/>
        <v/>
      </c>
      <c r="AU1532" s="13" t="str">
        <f>IF(AX1532="","",IF(R1532="Refreshment Beverage",ROUND((BA1532-Y1532-Z1532-AA1532)*VLOOKUP(VALUE(Q1532),Rates!G$15:L$19,3,0),4),ROUND(AW1532*(VLOOKUP(VALUE(Q1532),Rates!G:L,3,0)),4)))</f>
        <v/>
      </c>
      <c r="AV1532" s="183" t="str">
        <f t="shared" si="750"/>
        <v/>
      </c>
      <c r="AW1532" s="186" t="str">
        <f t="shared" si="751"/>
        <v/>
      </c>
      <c r="AX1532" s="184" t="str">
        <f t="shared" si="752"/>
        <v/>
      </c>
      <c r="AY1532" s="186" t="str">
        <f>IF(AX1532="","",IF(R1532="Refreshment Beverage",ROUND(SUM(AX1532*Rates!K$19),4),ROUND(SUM(AX1532*(Rates!J$8/100)),4)))</f>
        <v/>
      </c>
      <c r="AZ1532" s="183" t="str">
        <f t="shared" si="753"/>
        <v/>
      </c>
      <c r="BA1532" s="185" t="str">
        <f t="shared" si="754"/>
        <v/>
      </c>
      <c r="BD1532" s="171"/>
      <c r="BE1532" s="171"/>
      <c r="BF1532" s="171"/>
      <c r="BG1532" s="171"/>
    </row>
    <row r="1533" spans="1:59" ht="15" customHeight="1" x14ac:dyDescent="0.3">
      <c r="A1533" s="172"/>
      <c r="B1533" s="172"/>
      <c r="C1533" s="172"/>
      <c r="D1533" s="173"/>
      <c r="E1533" s="173"/>
      <c r="F1533" s="173"/>
      <c r="G1533" s="173"/>
      <c r="H1533" s="173"/>
      <c r="I1533" s="174"/>
      <c r="J1533" s="175"/>
      <c r="K1533" s="176" t="str">
        <f t="shared" si="726"/>
        <v/>
      </c>
      <c r="L1533" s="177" t="str">
        <f t="shared" si="727"/>
        <v/>
      </c>
      <c r="M1533" s="178" t="str">
        <f t="shared" si="728"/>
        <v/>
      </c>
      <c r="N1533" s="44" t="str" cm="1">
        <f t="array" ref="N1533">IFERROR(IF(_xlfn.SINGLE(A:A)="","",IF(R1533="Beer",SUM(LOOKUP(2,1/(Rates!$B$3:$B$5&lt;=W1533)/(Rates!$C$3:$C$5&gt;=W1533),Rates!$D$3:$D$5)*(X1533/100)*W1533),IF(R1533="Refreshment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44" t="str">
        <f t="shared" si="729"/>
        <v/>
      </c>
      <c r="P1533" s="13"/>
      <c r="Q1533" s="179" t="str">
        <f t="shared" si="730"/>
        <v/>
      </c>
      <c r="R1533" s="180" t="str">
        <f t="shared" si="731"/>
        <v/>
      </c>
      <c r="S1533" s="13" t="str">
        <f>IF(A1533="","",IF(R1533="Refreshment Beverage",VLOOKUP(VALUE(Q1533),Rates!G$15:L$19,2,0),VLOOKUP(VALUE(Q1533),Rates!G$4:L$8,2,0)))</f>
        <v/>
      </c>
      <c r="T1533" s="13" t="str">
        <f t="shared" si="732"/>
        <v/>
      </c>
      <c r="U1533" s="181" t="str">
        <f t="shared" si="733"/>
        <v/>
      </c>
      <c r="V1533" s="13" t="str">
        <f t="shared" si="734"/>
        <v/>
      </c>
      <c r="W1533" s="13" t="str">
        <f t="shared" si="735"/>
        <v/>
      </c>
      <c r="X1533" s="182" t="str">
        <f t="shared" si="736"/>
        <v/>
      </c>
      <c r="Y1533" s="183" t="str">
        <f>IF(A:A="","",IF(R1533="Refreshment Beverage",VLOOKUP(Q1533,Rates!G$15:L$19,6,0)*W1533,VLOOKUP(Q1533,Rates!G$4:L$12,6,0)*W1533))</f>
        <v/>
      </c>
      <c r="Z1533" s="183" t="str">
        <f t="shared" si="737"/>
        <v/>
      </c>
      <c r="AA1533" s="17">
        <f t="shared" si="725"/>
        <v>0</v>
      </c>
      <c r="AB1533" s="177" t="str" cm="1">
        <f t="array" ref="AB1533">IF(_xlfn.SINGLE(A:A)="","",IF(R1533="Refreshment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177" t="str" cm="1">
        <f t="array" ref="AC1533">IF(_xlfn.SINGLE(A:A)="","",IF(R1533="Refreshment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68">
        <f>IFERROR(IF(OR(Q1533=1,Q1533=2,Q1533=3,Q1533=4),VLOOKUP(Q1533,Rates!$A$31:$B$34,2,0)*W1533,IF(V1533=1,VLOOKUP(U1533,'REB BEV MIN MKUP'!B:E,4,0),IF(V1533&gt;1,VLOOKUP(VALUE(W1533),'REB BEV MIN MKUP'!O:Q,3,0),0))),0)</f>
        <v>0</v>
      </c>
      <c r="AE1533" s="177" t="str">
        <f t="shared" si="738"/>
        <v/>
      </c>
      <c r="AF1533" s="13" t="str">
        <f t="shared" si="739"/>
        <v/>
      </c>
      <c r="AG1533" s="177" t="str">
        <f t="shared" si="740"/>
        <v/>
      </c>
      <c r="AH1533" s="184" t="str">
        <f t="shared" si="741"/>
        <v/>
      </c>
      <c r="AI1533" s="184" t="str">
        <f>IF(AE:AE="","",IF(R1533="Refreshment Beverage",AK1533*(Rates!J$19/100),ROUND(SUM(AH1533*(Rates!$J$8/100)),4)))</f>
        <v/>
      </c>
      <c r="AJ1533" s="183" t="str">
        <f t="shared" si="742"/>
        <v/>
      </c>
      <c r="AK1533" s="185" t="str">
        <f t="shared" si="743"/>
        <v/>
      </c>
      <c r="AL1533" s="177" t="str">
        <f t="shared" si="744"/>
        <v/>
      </c>
      <c r="AM1533" s="13" t="str">
        <f>IF(AS1533="","",IF(R1533="Refreshment Beverage",ROUND(AS1533*Rates!K$19,4),ROUND(AO1533*(VLOOKUP(VALUE(Q1533),Rates!G$4:L$12,3,0)),4)))</f>
        <v/>
      </c>
      <c r="AN1533" s="183" t="str">
        <f>IF(AS1533="","",IF(R1533="Refreshment Beverage",AS1533*(Rates!J$19/100),MAX(AM1533,AB1533)))</f>
        <v/>
      </c>
      <c r="AO1533" s="186" t="str">
        <f t="shared" si="745"/>
        <v/>
      </c>
      <c r="AP1533" s="186" t="str">
        <f t="shared" si="746"/>
        <v/>
      </c>
      <c r="AQ1533" s="186" t="str">
        <f>IF(AS1533="","",IF(R1533="Refreshment Beverage",ROUND(SUM(VLOOKUP(Q:Q,Rates!G$15:L$19,3,0)*(AS1533-Y1533-Z1533-AA1533)),4),ROUND(SUM(Rates!$K$8*AS1533),4)))</f>
        <v/>
      </c>
      <c r="AR1533" s="184" t="str">
        <f t="shared" si="747"/>
        <v/>
      </c>
      <c r="AS1533" s="185" t="str">
        <f t="shared" si="748"/>
        <v/>
      </c>
      <c r="AT1533" s="177" t="str">
        <f t="shared" si="749"/>
        <v/>
      </c>
      <c r="AU1533" s="13" t="str">
        <f>IF(AX1533="","",IF(R1533="Refreshment Beverage",ROUND((BA1533-Y1533-Z1533-AA1533)*VLOOKUP(VALUE(Q1533),Rates!G$15:L$19,3,0),4),ROUND(AW1533*(VLOOKUP(VALUE(Q1533),Rates!G:L,3,0)),4)))</f>
        <v/>
      </c>
      <c r="AV1533" s="183" t="str">
        <f t="shared" si="750"/>
        <v/>
      </c>
      <c r="AW1533" s="186" t="str">
        <f t="shared" si="751"/>
        <v/>
      </c>
      <c r="AX1533" s="184" t="str">
        <f t="shared" si="752"/>
        <v/>
      </c>
      <c r="AY1533" s="186" t="str">
        <f>IF(AX1533="","",IF(R1533="Refreshment Beverage",ROUND(SUM(AX1533*Rates!K$19),4),ROUND(SUM(AX1533*(Rates!J$8/100)),4)))</f>
        <v/>
      </c>
      <c r="AZ1533" s="183" t="str">
        <f t="shared" si="753"/>
        <v/>
      </c>
      <c r="BA1533" s="185" t="str">
        <f t="shared" si="754"/>
        <v/>
      </c>
      <c r="BD1533" s="171"/>
      <c r="BE1533" s="171"/>
      <c r="BF1533" s="171"/>
      <c r="BG1533" s="171"/>
    </row>
    <row r="1534" spans="1:59" ht="15" customHeight="1" x14ac:dyDescent="0.3">
      <c r="A1534" s="172"/>
      <c r="B1534" s="172"/>
      <c r="C1534" s="172"/>
      <c r="D1534" s="173"/>
      <c r="E1534" s="173"/>
      <c r="F1534" s="173"/>
      <c r="G1534" s="173"/>
      <c r="H1534" s="173"/>
      <c r="I1534" s="174"/>
      <c r="J1534" s="175"/>
      <c r="K1534" s="176" t="str">
        <f t="shared" si="726"/>
        <v/>
      </c>
      <c r="L1534" s="177" t="str">
        <f t="shared" si="727"/>
        <v/>
      </c>
      <c r="M1534" s="178" t="str">
        <f t="shared" si="728"/>
        <v/>
      </c>
      <c r="N1534" s="44" t="str" cm="1">
        <f t="array" ref="N1534">IFERROR(IF(_xlfn.SINGLE(A:A)="","",IF(R1534="Beer",SUM(LOOKUP(2,1/(Rates!$B$3:$B$5&lt;=W1534)/(Rates!$C$3:$C$5&gt;=W1534),Rates!$D$3:$D$5)*(X1534/100)*W1534),IF(R1534="Refreshment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44" t="str">
        <f t="shared" si="729"/>
        <v/>
      </c>
      <c r="P1534" s="13"/>
      <c r="Q1534" s="179" t="str">
        <f t="shared" si="730"/>
        <v/>
      </c>
      <c r="R1534" s="180" t="str">
        <f t="shared" si="731"/>
        <v/>
      </c>
      <c r="S1534" s="13" t="str">
        <f>IF(A1534="","",IF(R1534="Refreshment Beverage",VLOOKUP(VALUE(Q1534),Rates!G$15:L$19,2,0),VLOOKUP(VALUE(Q1534),Rates!G$4:L$8,2,0)))</f>
        <v/>
      </c>
      <c r="T1534" s="13" t="str">
        <f t="shared" si="732"/>
        <v/>
      </c>
      <c r="U1534" s="181" t="str">
        <f t="shared" si="733"/>
        <v/>
      </c>
      <c r="V1534" s="13" t="str">
        <f t="shared" si="734"/>
        <v/>
      </c>
      <c r="W1534" s="13" t="str">
        <f t="shared" si="735"/>
        <v/>
      </c>
      <c r="X1534" s="182" t="str">
        <f t="shared" si="736"/>
        <v/>
      </c>
      <c r="Y1534" s="183" t="str">
        <f>IF(A:A="","",IF(R1534="Refreshment Beverage",VLOOKUP(Q1534,Rates!G$15:L$19,6,0)*W1534,VLOOKUP(Q1534,Rates!G$4:L$12,6,0)*W1534))</f>
        <v/>
      </c>
      <c r="Z1534" s="183" t="str">
        <f t="shared" si="737"/>
        <v/>
      </c>
      <c r="AA1534" s="17">
        <f t="shared" si="725"/>
        <v>0</v>
      </c>
      <c r="AB1534" s="177" t="str" cm="1">
        <f t="array" ref="AB1534">IF(_xlfn.SINGLE(A:A)="","",IF(R1534="Refreshment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177" t="str" cm="1">
        <f t="array" ref="AC1534">IF(_xlfn.SINGLE(A:A)="","",IF(R1534="Refreshment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68">
        <f>IFERROR(IF(OR(Q1534=1,Q1534=2,Q1534=3,Q1534=4),VLOOKUP(Q1534,Rates!$A$31:$B$34,2,0)*W1534,IF(V1534=1,VLOOKUP(U1534,'REB BEV MIN MKUP'!B:E,4,0),IF(V1534&gt;1,VLOOKUP(VALUE(W1534),'REB BEV MIN MKUP'!O:Q,3,0),0))),0)</f>
        <v>0</v>
      </c>
      <c r="AE1534" s="177" t="str">
        <f t="shared" si="738"/>
        <v/>
      </c>
      <c r="AF1534" s="13" t="str">
        <f t="shared" si="739"/>
        <v/>
      </c>
      <c r="AG1534" s="177" t="str">
        <f t="shared" si="740"/>
        <v/>
      </c>
      <c r="AH1534" s="184" t="str">
        <f t="shared" si="741"/>
        <v/>
      </c>
      <c r="AI1534" s="184" t="str">
        <f>IF(AE:AE="","",IF(R1534="Refreshment Beverage",AK1534*(Rates!J$19/100),ROUND(SUM(AH1534*(Rates!$J$8/100)),4)))</f>
        <v/>
      </c>
      <c r="AJ1534" s="183" t="str">
        <f t="shared" si="742"/>
        <v/>
      </c>
      <c r="AK1534" s="185" t="str">
        <f t="shared" si="743"/>
        <v/>
      </c>
      <c r="AL1534" s="177" t="str">
        <f t="shared" si="744"/>
        <v/>
      </c>
      <c r="AM1534" s="13" t="str">
        <f>IF(AS1534="","",IF(R1534="Refreshment Beverage",ROUND(AS1534*Rates!K$19,4),ROUND(AO1534*(VLOOKUP(VALUE(Q1534),Rates!G$4:L$12,3,0)),4)))</f>
        <v/>
      </c>
      <c r="AN1534" s="183" t="str">
        <f>IF(AS1534="","",IF(R1534="Refreshment Beverage",AS1534*(Rates!J$19/100),MAX(AM1534,AB1534)))</f>
        <v/>
      </c>
      <c r="AO1534" s="186" t="str">
        <f t="shared" si="745"/>
        <v/>
      </c>
      <c r="AP1534" s="186" t="str">
        <f t="shared" si="746"/>
        <v/>
      </c>
      <c r="AQ1534" s="186" t="str">
        <f>IF(AS1534="","",IF(R1534="Refreshment Beverage",ROUND(SUM(VLOOKUP(Q:Q,Rates!G$15:L$19,3,0)*(AS1534-Y1534-Z1534-AA1534)),4),ROUND(SUM(Rates!$K$8*AS1534),4)))</f>
        <v/>
      </c>
      <c r="AR1534" s="184" t="str">
        <f t="shared" si="747"/>
        <v/>
      </c>
      <c r="AS1534" s="185" t="str">
        <f t="shared" si="748"/>
        <v/>
      </c>
      <c r="AT1534" s="177" t="str">
        <f t="shared" si="749"/>
        <v/>
      </c>
      <c r="AU1534" s="13" t="str">
        <f>IF(AX1534="","",IF(R1534="Refreshment Beverage",ROUND((BA1534-Y1534-Z1534-AA1534)*VLOOKUP(VALUE(Q1534),Rates!G$15:L$19,3,0),4),ROUND(AW1534*(VLOOKUP(VALUE(Q1534),Rates!G:L,3,0)),4)))</f>
        <v/>
      </c>
      <c r="AV1534" s="183" t="str">
        <f t="shared" si="750"/>
        <v/>
      </c>
      <c r="AW1534" s="186" t="str">
        <f t="shared" si="751"/>
        <v/>
      </c>
      <c r="AX1534" s="184" t="str">
        <f t="shared" si="752"/>
        <v/>
      </c>
      <c r="AY1534" s="186" t="str">
        <f>IF(AX1534="","",IF(R1534="Refreshment Beverage",ROUND(SUM(AX1534*Rates!K$19),4),ROUND(SUM(AX1534*(Rates!J$8/100)),4)))</f>
        <v/>
      </c>
      <c r="AZ1534" s="183" t="str">
        <f t="shared" si="753"/>
        <v/>
      </c>
      <c r="BA1534" s="185" t="str">
        <f t="shared" si="754"/>
        <v/>
      </c>
      <c r="BD1534" s="171"/>
      <c r="BE1534" s="171"/>
      <c r="BF1534" s="171"/>
      <c r="BG1534" s="171"/>
    </row>
    <row r="1535" spans="1:59" ht="15" customHeight="1" x14ac:dyDescent="0.3">
      <c r="A1535" s="172"/>
      <c r="B1535" s="172"/>
      <c r="C1535" s="172"/>
      <c r="D1535" s="173"/>
      <c r="E1535" s="173"/>
      <c r="F1535" s="173"/>
      <c r="G1535" s="173"/>
      <c r="H1535" s="173"/>
      <c r="I1535" s="174"/>
      <c r="J1535" s="175"/>
      <c r="K1535" s="176" t="str">
        <f t="shared" si="726"/>
        <v/>
      </c>
      <c r="L1535" s="177" t="str">
        <f t="shared" si="727"/>
        <v/>
      </c>
      <c r="M1535" s="178" t="str">
        <f t="shared" si="728"/>
        <v/>
      </c>
      <c r="N1535" s="44" t="str" cm="1">
        <f t="array" ref="N1535">IFERROR(IF(_xlfn.SINGLE(A:A)="","",IF(R1535="Beer",SUM(LOOKUP(2,1/(Rates!$B$3:$B$5&lt;=W1535)/(Rates!$C$3:$C$5&gt;=W1535),Rates!$D$3:$D$5)*(X1535/100)*W1535),IF(R1535="Refreshment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44" t="str">
        <f t="shared" si="729"/>
        <v/>
      </c>
      <c r="P1535" s="13"/>
      <c r="Q1535" s="179" t="str">
        <f t="shared" si="730"/>
        <v/>
      </c>
      <c r="R1535" s="180" t="str">
        <f t="shared" si="731"/>
        <v/>
      </c>
      <c r="S1535" s="13" t="str">
        <f>IF(A1535="","",IF(R1535="Refreshment Beverage",VLOOKUP(VALUE(Q1535),Rates!G$15:L$19,2,0),VLOOKUP(VALUE(Q1535),Rates!G$4:L$8,2,0)))</f>
        <v/>
      </c>
      <c r="T1535" s="13" t="str">
        <f t="shared" si="732"/>
        <v/>
      </c>
      <c r="U1535" s="181" t="str">
        <f t="shared" si="733"/>
        <v/>
      </c>
      <c r="V1535" s="13" t="str">
        <f t="shared" si="734"/>
        <v/>
      </c>
      <c r="W1535" s="13" t="str">
        <f t="shared" si="735"/>
        <v/>
      </c>
      <c r="X1535" s="182" t="str">
        <f t="shared" si="736"/>
        <v/>
      </c>
      <c r="Y1535" s="183" t="str">
        <f>IF(A:A="","",IF(R1535="Refreshment Beverage",VLOOKUP(Q1535,Rates!G$15:L$19,6,0)*W1535,VLOOKUP(Q1535,Rates!G$4:L$12,6,0)*W1535))</f>
        <v/>
      </c>
      <c r="Z1535" s="183" t="str">
        <f t="shared" si="737"/>
        <v/>
      </c>
      <c r="AA1535" s="17">
        <f t="shared" si="725"/>
        <v>0</v>
      </c>
      <c r="AB1535" s="177" t="str" cm="1">
        <f t="array" ref="AB1535">IF(_xlfn.SINGLE(A:A)="","",IF(R1535="Refreshment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177" t="str" cm="1">
        <f t="array" ref="AC1535">IF(_xlfn.SINGLE(A:A)="","",IF(R1535="Refreshment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68">
        <f>IFERROR(IF(OR(Q1535=1,Q1535=2,Q1535=3,Q1535=4),VLOOKUP(Q1535,Rates!$A$31:$B$34,2,0)*W1535,IF(V1535=1,VLOOKUP(U1535,'REB BEV MIN MKUP'!B:E,4,0),IF(V1535&gt;1,VLOOKUP(VALUE(W1535),'REB BEV MIN MKUP'!O:Q,3,0),0))),0)</f>
        <v>0</v>
      </c>
      <c r="AE1535" s="177" t="str">
        <f t="shared" si="738"/>
        <v/>
      </c>
      <c r="AF1535" s="13" t="str">
        <f t="shared" si="739"/>
        <v/>
      </c>
      <c r="AG1535" s="177" t="str">
        <f t="shared" si="740"/>
        <v/>
      </c>
      <c r="AH1535" s="184" t="str">
        <f t="shared" si="741"/>
        <v/>
      </c>
      <c r="AI1535" s="184" t="str">
        <f>IF(AE:AE="","",IF(R1535="Refreshment Beverage",AK1535*(Rates!J$19/100),ROUND(SUM(AH1535*(Rates!$J$8/100)),4)))</f>
        <v/>
      </c>
      <c r="AJ1535" s="183" t="str">
        <f t="shared" si="742"/>
        <v/>
      </c>
      <c r="AK1535" s="185" t="str">
        <f t="shared" si="743"/>
        <v/>
      </c>
      <c r="AL1535" s="177" t="str">
        <f t="shared" si="744"/>
        <v/>
      </c>
      <c r="AM1535" s="13" t="str">
        <f>IF(AS1535="","",IF(R1535="Refreshment Beverage",ROUND(AS1535*Rates!K$19,4),ROUND(AO1535*(VLOOKUP(VALUE(Q1535),Rates!G$4:L$12,3,0)),4)))</f>
        <v/>
      </c>
      <c r="AN1535" s="183" t="str">
        <f>IF(AS1535="","",IF(R1535="Refreshment Beverage",AS1535*(Rates!J$19/100),MAX(AM1535,AB1535)))</f>
        <v/>
      </c>
      <c r="AO1535" s="186" t="str">
        <f t="shared" si="745"/>
        <v/>
      </c>
      <c r="AP1535" s="186" t="str">
        <f t="shared" si="746"/>
        <v/>
      </c>
      <c r="AQ1535" s="186" t="str">
        <f>IF(AS1535="","",IF(R1535="Refreshment Beverage",ROUND(SUM(VLOOKUP(Q:Q,Rates!G$15:L$19,3,0)*(AS1535-Y1535-Z1535-AA1535)),4),ROUND(SUM(Rates!$K$8*AS1535),4)))</f>
        <v/>
      </c>
      <c r="AR1535" s="184" t="str">
        <f t="shared" si="747"/>
        <v/>
      </c>
      <c r="AS1535" s="185" t="str">
        <f t="shared" si="748"/>
        <v/>
      </c>
      <c r="AT1535" s="177" t="str">
        <f t="shared" si="749"/>
        <v/>
      </c>
      <c r="AU1535" s="13" t="str">
        <f>IF(AX1535="","",IF(R1535="Refreshment Beverage",ROUND((BA1535-Y1535-Z1535-AA1535)*VLOOKUP(VALUE(Q1535),Rates!G$15:L$19,3,0),4),ROUND(AW1535*(VLOOKUP(VALUE(Q1535),Rates!G:L,3,0)),4)))</f>
        <v/>
      </c>
      <c r="AV1535" s="183" t="str">
        <f t="shared" si="750"/>
        <v/>
      </c>
      <c r="AW1535" s="186" t="str">
        <f t="shared" si="751"/>
        <v/>
      </c>
      <c r="AX1535" s="184" t="str">
        <f t="shared" si="752"/>
        <v/>
      </c>
      <c r="AY1535" s="186" t="str">
        <f>IF(AX1535="","",IF(R1535="Refreshment Beverage",ROUND(SUM(AX1535*Rates!K$19),4),ROUND(SUM(AX1535*(Rates!J$8/100)),4)))</f>
        <v/>
      </c>
      <c r="AZ1535" s="183" t="str">
        <f t="shared" si="753"/>
        <v/>
      </c>
      <c r="BA1535" s="185" t="str">
        <f t="shared" si="754"/>
        <v/>
      </c>
      <c r="BD1535" s="171"/>
      <c r="BE1535" s="171"/>
      <c r="BF1535" s="171"/>
      <c r="BG1535" s="171"/>
    </row>
    <row r="1536" spans="1:59" ht="15" customHeight="1" x14ac:dyDescent="0.3">
      <c r="A1536" s="172"/>
      <c r="B1536" s="172"/>
      <c r="C1536" s="172"/>
      <c r="D1536" s="173"/>
      <c r="E1536" s="173"/>
      <c r="F1536" s="173"/>
      <c r="G1536" s="173"/>
      <c r="H1536" s="173"/>
      <c r="I1536" s="174"/>
      <c r="J1536" s="175"/>
      <c r="K1536" s="176" t="str">
        <f t="shared" si="726"/>
        <v/>
      </c>
      <c r="L1536" s="177" t="str">
        <f t="shared" si="727"/>
        <v/>
      </c>
      <c r="M1536" s="178" t="str">
        <f t="shared" si="728"/>
        <v/>
      </c>
      <c r="N1536" s="44" t="str" cm="1">
        <f t="array" ref="N1536">IFERROR(IF(_xlfn.SINGLE(A:A)="","",IF(R1536="Beer",SUM(LOOKUP(2,1/(Rates!$B$3:$B$5&lt;=W1536)/(Rates!$C$3:$C$5&gt;=W1536),Rates!$D$3:$D$5)*(X1536/100)*W1536),IF(R1536="Refreshment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44" t="str">
        <f t="shared" si="729"/>
        <v/>
      </c>
      <c r="P1536" s="13"/>
      <c r="Q1536" s="179" t="str">
        <f t="shared" si="730"/>
        <v/>
      </c>
      <c r="R1536" s="180" t="str">
        <f t="shared" si="731"/>
        <v/>
      </c>
      <c r="S1536" s="13" t="str">
        <f>IF(A1536="","",IF(R1536="Refreshment Beverage",VLOOKUP(VALUE(Q1536),Rates!G$15:L$19,2,0),VLOOKUP(VALUE(Q1536),Rates!G$4:L$8,2,0)))</f>
        <v/>
      </c>
      <c r="T1536" s="13" t="str">
        <f t="shared" si="732"/>
        <v/>
      </c>
      <c r="U1536" s="181" t="str">
        <f t="shared" si="733"/>
        <v/>
      </c>
      <c r="V1536" s="13" t="str">
        <f t="shared" si="734"/>
        <v/>
      </c>
      <c r="W1536" s="13" t="str">
        <f t="shared" si="735"/>
        <v/>
      </c>
      <c r="X1536" s="182" t="str">
        <f t="shared" si="736"/>
        <v/>
      </c>
      <c r="Y1536" s="183" t="str">
        <f>IF(A:A="","",IF(R1536="Refreshment Beverage",VLOOKUP(Q1536,Rates!G$15:L$19,6,0)*W1536,VLOOKUP(Q1536,Rates!G$4:L$12,6,0)*W1536))</f>
        <v/>
      </c>
      <c r="Z1536" s="183" t="str">
        <f t="shared" si="737"/>
        <v/>
      </c>
      <c r="AA1536" s="17">
        <f t="shared" si="725"/>
        <v>0</v>
      </c>
      <c r="AB1536" s="177" t="str" cm="1">
        <f t="array" ref="AB1536">IF(_xlfn.SINGLE(A:A)="","",IF(R1536="Refreshment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177" t="str" cm="1">
        <f t="array" ref="AC1536">IF(_xlfn.SINGLE(A:A)="","",IF(R1536="Refreshment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68">
        <f>IFERROR(IF(OR(Q1536=1,Q1536=2,Q1536=3,Q1536=4),VLOOKUP(Q1536,Rates!$A$31:$B$34,2,0)*W1536,IF(V1536=1,VLOOKUP(U1536,'REB BEV MIN MKUP'!B:E,4,0),IF(V1536&gt;1,VLOOKUP(VALUE(W1536),'REB BEV MIN MKUP'!O:Q,3,0),0))),0)</f>
        <v>0</v>
      </c>
      <c r="AE1536" s="177" t="str">
        <f t="shared" si="738"/>
        <v/>
      </c>
      <c r="AF1536" s="13" t="str">
        <f t="shared" si="739"/>
        <v/>
      </c>
      <c r="AG1536" s="177" t="str">
        <f t="shared" si="740"/>
        <v/>
      </c>
      <c r="AH1536" s="184" t="str">
        <f t="shared" si="741"/>
        <v/>
      </c>
      <c r="AI1536" s="184" t="str">
        <f>IF(AE:AE="","",IF(R1536="Refreshment Beverage",AK1536*(Rates!J$19/100),ROUND(SUM(AH1536*(Rates!$J$8/100)),4)))</f>
        <v/>
      </c>
      <c r="AJ1536" s="183" t="str">
        <f t="shared" si="742"/>
        <v/>
      </c>
      <c r="AK1536" s="185" t="str">
        <f t="shared" si="743"/>
        <v/>
      </c>
      <c r="AL1536" s="177" t="str">
        <f t="shared" si="744"/>
        <v/>
      </c>
      <c r="AM1536" s="13" t="str">
        <f>IF(AS1536="","",IF(R1536="Refreshment Beverage",ROUND(AS1536*Rates!K$19,4),ROUND(AO1536*(VLOOKUP(VALUE(Q1536),Rates!G$4:L$12,3,0)),4)))</f>
        <v/>
      </c>
      <c r="AN1536" s="183" t="str">
        <f>IF(AS1536="","",IF(R1536="Refreshment Beverage",AS1536*(Rates!J$19/100),MAX(AM1536,AB1536)))</f>
        <v/>
      </c>
      <c r="AO1536" s="186" t="str">
        <f t="shared" si="745"/>
        <v/>
      </c>
      <c r="AP1536" s="186" t="str">
        <f t="shared" si="746"/>
        <v/>
      </c>
      <c r="AQ1536" s="186" t="str">
        <f>IF(AS1536="","",IF(R1536="Refreshment Beverage",ROUND(SUM(VLOOKUP(Q:Q,Rates!G$15:L$19,3,0)*(AS1536-Y1536-Z1536-AA1536)),4),ROUND(SUM(Rates!$K$8*AS1536),4)))</f>
        <v/>
      </c>
      <c r="AR1536" s="184" t="str">
        <f t="shared" si="747"/>
        <v/>
      </c>
      <c r="AS1536" s="185" t="str">
        <f t="shared" si="748"/>
        <v/>
      </c>
      <c r="AT1536" s="177" t="str">
        <f t="shared" si="749"/>
        <v/>
      </c>
      <c r="AU1536" s="13" t="str">
        <f>IF(AX1536="","",IF(R1536="Refreshment Beverage",ROUND((BA1536-Y1536-Z1536-AA1536)*VLOOKUP(VALUE(Q1536),Rates!G$15:L$19,3,0),4),ROUND(AW1536*(VLOOKUP(VALUE(Q1536),Rates!G:L,3,0)),4)))</f>
        <v/>
      </c>
      <c r="AV1536" s="183" t="str">
        <f t="shared" si="750"/>
        <v/>
      </c>
      <c r="AW1536" s="186" t="str">
        <f t="shared" si="751"/>
        <v/>
      </c>
      <c r="AX1536" s="184" t="str">
        <f t="shared" si="752"/>
        <v/>
      </c>
      <c r="AY1536" s="186" t="str">
        <f>IF(AX1536="","",IF(R1536="Refreshment Beverage",ROUND(SUM(AX1536*Rates!K$19),4),ROUND(SUM(AX1536*(Rates!J$8/100)),4)))</f>
        <v/>
      </c>
      <c r="AZ1536" s="183" t="str">
        <f t="shared" si="753"/>
        <v/>
      </c>
      <c r="BA1536" s="185" t="str">
        <f t="shared" si="754"/>
        <v/>
      </c>
      <c r="BD1536" s="171"/>
      <c r="BE1536" s="171"/>
      <c r="BF1536" s="171"/>
      <c r="BG1536" s="171"/>
    </row>
    <row r="1537" spans="1:59" ht="15" customHeight="1" x14ac:dyDescent="0.3">
      <c r="A1537" s="172"/>
      <c r="B1537" s="172"/>
      <c r="C1537" s="172"/>
      <c r="D1537" s="173"/>
      <c r="E1537" s="173"/>
      <c r="F1537" s="173"/>
      <c r="G1537" s="173"/>
      <c r="H1537" s="173"/>
      <c r="I1537" s="174"/>
      <c r="J1537" s="175"/>
      <c r="K1537" s="176" t="str">
        <f t="shared" si="726"/>
        <v/>
      </c>
      <c r="L1537" s="177" t="str">
        <f t="shared" si="727"/>
        <v/>
      </c>
      <c r="M1537" s="178" t="str">
        <f t="shared" si="728"/>
        <v/>
      </c>
      <c r="N1537" s="44" t="str" cm="1">
        <f t="array" ref="N1537">IFERROR(IF(_xlfn.SINGLE(A:A)="","",IF(R1537="Beer",SUM(LOOKUP(2,1/(Rates!$B$3:$B$5&lt;=W1537)/(Rates!$C$3:$C$5&gt;=W1537),Rates!$D$3:$D$5)*(X1537/100)*W1537),IF(R1537="Refreshment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44" t="str">
        <f t="shared" si="729"/>
        <v/>
      </c>
      <c r="P1537" s="13"/>
      <c r="Q1537" s="179" t="str">
        <f t="shared" si="730"/>
        <v/>
      </c>
      <c r="R1537" s="180" t="str">
        <f t="shared" si="731"/>
        <v/>
      </c>
      <c r="S1537" s="13" t="str">
        <f>IF(A1537="","",IF(R1537="Refreshment Beverage",VLOOKUP(VALUE(Q1537),Rates!G$15:L$19,2,0),VLOOKUP(VALUE(Q1537),Rates!G$4:L$8,2,0)))</f>
        <v/>
      </c>
      <c r="T1537" s="13" t="str">
        <f t="shared" si="732"/>
        <v/>
      </c>
      <c r="U1537" s="181" t="str">
        <f t="shared" si="733"/>
        <v/>
      </c>
      <c r="V1537" s="13" t="str">
        <f t="shared" si="734"/>
        <v/>
      </c>
      <c r="W1537" s="13" t="str">
        <f t="shared" si="735"/>
        <v/>
      </c>
      <c r="X1537" s="182" t="str">
        <f t="shared" si="736"/>
        <v/>
      </c>
      <c r="Y1537" s="183" t="str">
        <f>IF(A:A="","",IF(R1537="Refreshment Beverage",VLOOKUP(Q1537,Rates!G$15:L$19,6,0)*W1537,VLOOKUP(Q1537,Rates!G$4:L$12,6,0)*W1537))</f>
        <v/>
      </c>
      <c r="Z1537" s="183" t="str">
        <f t="shared" si="737"/>
        <v/>
      </c>
      <c r="AA1537" s="17">
        <f t="shared" si="725"/>
        <v>0</v>
      </c>
      <c r="AB1537" s="177" t="str" cm="1">
        <f t="array" ref="AB1537">IF(_xlfn.SINGLE(A:A)="","",IF(R1537="Refreshment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177" t="str" cm="1">
        <f t="array" ref="AC1537">IF(_xlfn.SINGLE(A:A)="","",IF(R1537="Refreshment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68">
        <f>IFERROR(IF(OR(Q1537=1,Q1537=2,Q1537=3,Q1537=4),VLOOKUP(Q1537,Rates!$A$31:$B$34,2,0)*W1537,IF(V1537=1,VLOOKUP(U1537,'REB BEV MIN MKUP'!B:E,4,0),IF(V1537&gt;1,VLOOKUP(VALUE(W1537),'REB BEV MIN MKUP'!O:Q,3,0),0))),0)</f>
        <v>0</v>
      </c>
      <c r="AE1537" s="177" t="str">
        <f t="shared" si="738"/>
        <v/>
      </c>
      <c r="AF1537" s="13" t="str">
        <f t="shared" si="739"/>
        <v/>
      </c>
      <c r="AG1537" s="177" t="str">
        <f t="shared" si="740"/>
        <v/>
      </c>
      <c r="AH1537" s="184" t="str">
        <f t="shared" si="741"/>
        <v/>
      </c>
      <c r="AI1537" s="184" t="str">
        <f>IF(AE:AE="","",IF(R1537="Refreshment Beverage",AK1537*(Rates!J$19/100),ROUND(SUM(AH1537*(Rates!$J$8/100)),4)))</f>
        <v/>
      </c>
      <c r="AJ1537" s="183" t="str">
        <f t="shared" si="742"/>
        <v/>
      </c>
      <c r="AK1537" s="185" t="str">
        <f t="shared" si="743"/>
        <v/>
      </c>
      <c r="AL1537" s="177" t="str">
        <f t="shared" si="744"/>
        <v/>
      </c>
      <c r="AM1537" s="13" t="str">
        <f>IF(AS1537="","",IF(R1537="Refreshment Beverage",ROUND(AS1537*Rates!K$19,4),ROUND(AO1537*(VLOOKUP(VALUE(Q1537),Rates!G$4:L$12,3,0)),4)))</f>
        <v/>
      </c>
      <c r="AN1537" s="183" t="str">
        <f>IF(AS1537="","",IF(R1537="Refreshment Beverage",AS1537*(Rates!J$19/100),MAX(AM1537,AB1537)))</f>
        <v/>
      </c>
      <c r="AO1537" s="186" t="str">
        <f t="shared" si="745"/>
        <v/>
      </c>
      <c r="AP1537" s="186" t="str">
        <f t="shared" si="746"/>
        <v/>
      </c>
      <c r="AQ1537" s="186" t="str">
        <f>IF(AS1537="","",IF(R1537="Refreshment Beverage",ROUND(SUM(VLOOKUP(Q:Q,Rates!G$15:L$19,3,0)*(AS1537-Y1537-Z1537-AA1537)),4),ROUND(SUM(Rates!$K$8*AS1537),4)))</f>
        <v/>
      </c>
      <c r="AR1537" s="184" t="str">
        <f t="shared" si="747"/>
        <v/>
      </c>
      <c r="AS1537" s="185" t="str">
        <f t="shared" si="748"/>
        <v/>
      </c>
      <c r="AT1537" s="177" t="str">
        <f t="shared" si="749"/>
        <v/>
      </c>
      <c r="AU1537" s="13" t="str">
        <f>IF(AX1537="","",IF(R1537="Refreshment Beverage",ROUND((BA1537-Y1537-Z1537-AA1537)*VLOOKUP(VALUE(Q1537),Rates!G$15:L$19,3,0),4),ROUND(AW1537*(VLOOKUP(VALUE(Q1537),Rates!G:L,3,0)),4)))</f>
        <v/>
      </c>
      <c r="AV1537" s="183" t="str">
        <f t="shared" si="750"/>
        <v/>
      </c>
      <c r="AW1537" s="186" t="str">
        <f t="shared" si="751"/>
        <v/>
      </c>
      <c r="AX1537" s="184" t="str">
        <f t="shared" si="752"/>
        <v/>
      </c>
      <c r="AY1537" s="186" t="str">
        <f>IF(AX1537="","",IF(R1537="Refreshment Beverage",ROUND(SUM(AX1537*Rates!K$19),4),ROUND(SUM(AX1537*(Rates!J$8/100)),4)))</f>
        <v/>
      </c>
      <c r="AZ1537" s="183" t="str">
        <f t="shared" si="753"/>
        <v/>
      </c>
      <c r="BA1537" s="185" t="str">
        <f t="shared" si="754"/>
        <v/>
      </c>
      <c r="BD1537" s="171"/>
      <c r="BE1537" s="171"/>
      <c r="BF1537" s="171"/>
      <c r="BG1537" s="171"/>
    </row>
    <row r="1538" spans="1:59" ht="15" customHeight="1" x14ac:dyDescent="0.3">
      <c r="A1538" s="172"/>
      <c r="B1538" s="172"/>
      <c r="C1538" s="172"/>
      <c r="D1538" s="173"/>
      <c r="E1538" s="173"/>
      <c r="F1538" s="173"/>
      <c r="G1538" s="173"/>
      <c r="H1538" s="173"/>
      <c r="I1538" s="174"/>
      <c r="J1538" s="175"/>
      <c r="K1538" s="176" t="str">
        <f t="shared" si="726"/>
        <v/>
      </c>
      <c r="L1538" s="177" t="str">
        <f t="shared" si="727"/>
        <v/>
      </c>
      <c r="M1538" s="178" t="str">
        <f t="shared" si="728"/>
        <v/>
      </c>
      <c r="N1538" s="44" t="str" cm="1">
        <f t="array" ref="N1538">IFERROR(IF(_xlfn.SINGLE(A:A)="","",IF(R1538="Beer",SUM(LOOKUP(2,1/(Rates!$B$3:$B$5&lt;=W1538)/(Rates!$C$3:$C$5&gt;=W1538),Rates!$D$3:$D$5)*(X1538/100)*W1538),IF(R1538="Refreshment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44" t="str">
        <f t="shared" si="729"/>
        <v/>
      </c>
      <c r="P1538" s="13"/>
      <c r="Q1538" s="179" t="str">
        <f t="shared" si="730"/>
        <v/>
      </c>
      <c r="R1538" s="180" t="str">
        <f t="shared" si="731"/>
        <v/>
      </c>
      <c r="S1538" s="13" t="str">
        <f>IF(A1538="","",IF(R1538="Refreshment Beverage",VLOOKUP(VALUE(Q1538),Rates!G$15:L$19,2,0),VLOOKUP(VALUE(Q1538),Rates!G$4:L$8,2,0)))</f>
        <v/>
      </c>
      <c r="T1538" s="13" t="str">
        <f t="shared" si="732"/>
        <v/>
      </c>
      <c r="U1538" s="181" t="str">
        <f t="shared" si="733"/>
        <v/>
      </c>
      <c r="V1538" s="13" t="str">
        <f t="shared" si="734"/>
        <v/>
      </c>
      <c r="W1538" s="13" t="str">
        <f t="shared" si="735"/>
        <v/>
      </c>
      <c r="X1538" s="182" t="str">
        <f t="shared" si="736"/>
        <v/>
      </c>
      <c r="Y1538" s="183" t="str">
        <f>IF(A:A="","",IF(R1538="Refreshment Beverage",VLOOKUP(Q1538,Rates!G$15:L$19,6,0)*W1538,VLOOKUP(Q1538,Rates!G$4:L$12,6,0)*W1538))</f>
        <v/>
      </c>
      <c r="Z1538" s="183" t="str">
        <f t="shared" si="737"/>
        <v/>
      </c>
      <c r="AA1538" s="17">
        <f t="shared" si="725"/>
        <v>0</v>
      </c>
      <c r="AB1538" s="177" t="str" cm="1">
        <f t="array" ref="AB1538">IF(_xlfn.SINGLE(A:A)="","",IF(R1538="Refreshment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177" t="str" cm="1">
        <f t="array" ref="AC1538">IF(_xlfn.SINGLE(A:A)="","",IF(R1538="Refreshment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68">
        <f>IFERROR(IF(OR(Q1538=1,Q1538=2,Q1538=3,Q1538=4),VLOOKUP(Q1538,Rates!$A$31:$B$34,2,0)*W1538,IF(V1538=1,VLOOKUP(U1538,'REB BEV MIN MKUP'!B:E,4,0),IF(V1538&gt;1,VLOOKUP(VALUE(W1538),'REB BEV MIN MKUP'!O:Q,3,0),0))),0)</f>
        <v>0</v>
      </c>
      <c r="AE1538" s="177" t="str">
        <f t="shared" si="738"/>
        <v/>
      </c>
      <c r="AF1538" s="13" t="str">
        <f t="shared" si="739"/>
        <v/>
      </c>
      <c r="AG1538" s="177" t="str">
        <f t="shared" si="740"/>
        <v/>
      </c>
      <c r="AH1538" s="184" t="str">
        <f t="shared" si="741"/>
        <v/>
      </c>
      <c r="AI1538" s="184" t="str">
        <f>IF(AE:AE="","",IF(R1538="Refreshment Beverage",AK1538*(Rates!J$19/100),ROUND(SUM(AH1538*(Rates!$J$8/100)),4)))</f>
        <v/>
      </c>
      <c r="AJ1538" s="183" t="str">
        <f t="shared" si="742"/>
        <v/>
      </c>
      <c r="AK1538" s="185" t="str">
        <f t="shared" si="743"/>
        <v/>
      </c>
      <c r="AL1538" s="177" t="str">
        <f t="shared" si="744"/>
        <v/>
      </c>
      <c r="AM1538" s="13" t="str">
        <f>IF(AS1538="","",IF(R1538="Refreshment Beverage",ROUND(AS1538*Rates!K$19,4),ROUND(AO1538*(VLOOKUP(VALUE(Q1538),Rates!G$4:L$12,3,0)),4)))</f>
        <v/>
      </c>
      <c r="AN1538" s="183" t="str">
        <f>IF(AS1538="","",IF(R1538="Refreshment Beverage",AS1538*(Rates!J$19/100),MAX(AM1538,AB1538)))</f>
        <v/>
      </c>
      <c r="AO1538" s="186" t="str">
        <f t="shared" si="745"/>
        <v/>
      </c>
      <c r="AP1538" s="186" t="str">
        <f t="shared" si="746"/>
        <v/>
      </c>
      <c r="AQ1538" s="186" t="str">
        <f>IF(AS1538="","",IF(R1538="Refreshment Beverage",ROUND(SUM(VLOOKUP(Q:Q,Rates!G$15:L$19,3,0)*(AS1538-Y1538-Z1538-AA1538)),4),ROUND(SUM(Rates!$K$8*AS1538),4)))</f>
        <v/>
      </c>
      <c r="AR1538" s="184" t="str">
        <f t="shared" si="747"/>
        <v/>
      </c>
      <c r="AS1538" s="185" t="str">
        <f t="shared" si="748"/>
        <v/>
      </c>
      <c r="AT1538" s="177" t="str">
        <f t="shared" si="749"/>
        <v/>
      </c>
      <c r="AU1538" s="13" t="str">
        <f>IF(AX1538="","",IF(R1538="Refreshment Beverage",ROUND((BA1538-Y1538-Z1538-AA1538)*VLOOKUP(VALUE(Q1538),Rates!G$15:L$19,3,0),4),ROUND(AW1538*(VLOOKUP(VALUE(Q1538),Rates!G:L,3,0)),4)))</f>
        <v/>
      </c>
      <c r="AV1538" s="183" t="str">
        <f t="shared" si="750"/>
        <v/>
      </c>
      <c r="AW1538" s="186" t="str">
        <f t="shared" si="751"/>
        <v/>
      </c>
      <c r="AX1538" s="184" t="str">
        <f t="shared" si="752"/>
        <v/>
      </c>
      <c r="AY1538" s="186" t="str">
        <f>IF(AX1538="","",IF(R1538="Refreshment Beverage",ROUND(SUM(AX1538*Rates!K$19),4),ROUND(SUM(AX1538*(Rates!J$8/100)),4)))</f>
        <v/>
      </c>
      <c r="AZ1538" s="183" t="str">
        <f t="shared" si="753"/>
        <v/>
      </c>
      <c r="BA1538" s="185" t="str">
        <f t="shared" si="754"/>
        <v/>
      </c>
      <c r="BD1538" s="171"/>
      <c r="BE1538" s="171"/>
      <c r="BF1538" s="171"/>
      <c r="BG1538" s="171"/>
    </row>
    <row r="1539" spans="1:59" ht="15" customHeight="1" x14ac:dyDescent="0.3">
      <c r="A1539" s="172"/>
      <c r="B1539" s="172"/>
      <c r="C1539" s="172"/>
      <c r="D1539" s="173"/>
      <c r="E1539" s="173"/>
      <c r="F1539" s="173"/>
      <c r="G1539" s="173"/>
      <c r="H1539" s="173"/>
      <c r="I1539" s="174"/>
      <c r="J1539" s="175"/>
      <c r="K1539" s="176" t="str">
        <f t="shared" si="726"/>
        <v/>
      </c>
      <c r="L1539" s="177" t="str">
        <f t="shared" si="727"/>
        <v/>
      </c>
      <c r="M1539" s="178" t="str">
        <f t="shared" si="728"/>
        <v/>
      </c>
      <c r="N1539" s="44" t="str" cm="1">
        <f t="array" ref="N1539">IFERROR(IF(_xlfn.SINGLE(A:A)="","",IF(R1539="Beer",SUM(LOOKUP(2,1/(Rates!$B$3:$B$5&lt;=W1539)/(Rates!$C$3:$C$5&gt;=W1539),Rates!$D$3:$D$5)*(X1539/100)*W1539),IF(R1539="Refreshment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44" t="str">
        <f t="shared" si="729"/>
        <v/>
      </c>
      <c r="P1539" s="13"/>
      <c r="Q1539" s="179" t="str">
        <f t="shared" si="730"/>
        <v/>
      </c>
      <c r="R1539" s="180" t="str">
        <f t="shared" si="731"/>
        <v/>
      </c>
      <c r="S1539" s="13" t="str">
        <f>IF(A1539="","",IF(R1539="Refreshment Beverage",VLOOKUP(VALUE(Q1539),Rates!G$15:L$19,2,0),VLOOKUP(VALUE(Q1539),Rates!G$4:L$8,2,0)))</f>
        <v/>
      </c>
      <c r="T1539" s="13" t="str">
        <f t="shared" si="732"/>
        <v/>
      </c>
      <c r="U1539" s="181" t="str">
        <f t="shared" si="733"/>
        <v/>
      </c>
      <c r="V1539" s="13" t="str">
        <f t="shared" si="734"/>
        <v/>
      </c>
      <c r="W1539" s="13" t="str">
        <f t="shared" si="735"/>
        <v/>
      </c>
      <c r="X1539" s="182" t="str">
        <f t="shared" si="736"/>
        <v/>
      </c>
      <c r="Y1539" s="183" t="str">
        <f>IF(A:A="","",IF(R1539="Refreshment Beverage",VLOOKUP(Q1539,Rates!G$15:L$19,6,0)*W1539,VLOOKUP(Q1539,Rates!G$4:L$12,6,0)*W1539))</f>
        <v/>
      </c>
      <c r="Z1539" s="183" t="str">
        <f t="shared" si="737"/>
        <v/>
      </c>
      <c r="AA1539" s="17">
        <f t="shared" si="725"/>
        <v>0</v>
      </c>
      <c r="AB1539" s="177" t="str" cm="1">
        <f t="array" ref="AB1539">IF(_xlfn.SINGLE(A:A)="","",IF(R1539="Refreshment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177" t="str" cm="1">
        <f t="array" ref="AC1539">IF(_xlfn.SINGLE(A:A)="","",IF(R1539="Refreshment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68">
        <f>IFERROR(IF(OR(Q1539=1,Q1539=2,Q1539=3,Q1539=4),VLOOKUP(Q1539,Rates!$A$31:$B$34,2,0)*W1539,IF(V1539=1,VLOOKUP(U1539,'REB BEV MIN MKUP'!B:E,4,0),IF(V1539&gt;1,VLOOKUP(VALUE(W1539),'REB BEV MIN MKUP'!O:Q,3,0),0))),0)</f>
        <v>0</v>
      </c>
      <c r="AE1539" s="177" t="str">
        <f t="shared" si="738"/>
        <v/>
      </c>
      <c r="AF1539" s="13" t="str">
        <f t="shared" si="739"/>
        <v/>
      </c>
      <c r="AG1539" s="177" t="str">
        <f t="shared" si="740"/>
        <v/>
      </c>
      <c r="AH1539" s="184" t="str">
        <f t="shared" si="741"/>
        <v/>
      </c>
      <c r="AI1539" s="184" t="str">
        <f>IF(AE:AE="","",IF(R1539="Refreshment Beverage",AK1539*(Rates!J$19/100),ROUND(SUM(AH1539*(Rates!$J$8/100)),4)))</f>
        <v/>
      </c>
      <c r="AJ1539" s="183" t="str">
        <f t="shared" si="742"/>
        <v/>
      </c>
      <c r="AK1539" s="185" t="str">
        <f t="shared" si="743"/>
        <v/>
      </c>
      <c r="AL1539" s="177" t="str">
        <f t="shared" si="744"/>
        <v/>
      </c>
      <c r="AM1539" s="13" t="str">
        <f>IF(AS1539="","",IF(R1539="Refreshment Beverage",ROUND(AS1539*Rates!K$19,4),ROUND(AO1539*(VLOOKUP(VALUE(Q1539),Rates!G$4:L$12,3,0)),4)))</f>
        <v/>
      </c>
      <c r="AN1539" s="183" t="str">
        <f>IF(AS1539="","",IF(R1539="Refreshment Beverage",AS1539*(Rates!J$19/100),MAX(AM1539,AB1539)))</f>
        <v/>
      </c>
      <c r="AO1539" s="186" t="str">
        <f t="shared" si="745"/>
        <v/>
      </c>
      <c r="AP1539" s="186" t="str">
        <f t="shared" si="746"/>
        <v/>
      </c>
      <c r="AQ1539" s="186" t="str">
        <f>IF(AS1539="","",IF(R1539="Refreshment Beverage",ROUND(SUM(VLOOKUP(Q:Q,Rates!G$15:L$19,3,0)*(AS1539-Y1539-Z1539-AA1539)),4),ROUND(SUM(Rates!$K$8*AS1539),4)))</f>
        <v/>
      </c>
      <c r="AR1539" s="184" t="str">
        <f t="shared" si="747"/>
        <v/>
      </c>
      <c r="AS1539" s="185" t="str">
        <f t="shared" si="748"/>
        <v/>
      </c>
      <c r="AT1539" s="177" t="str">
        <f t="shared" si="749"/>
        <v/>
      </c>
      <c r="AU1539" s="13" t="str">
        <f>IF(AX1539="","",IF(R1539="Refreshment Beverage",ROUND((BA1539-Y1539-Z1539-AA1539)*VLOOKUP(VALUE(Q1539),Rates!G$15:L$19,3,0),4),ROUND(AW1539*(VLOOKUP(VALUE(Q1539),Rates!G:L,3,0)),4)))</f>
        <v/>
      </c>
      <c r="AV1539" s="183" t="str">
        <f t="shared" si="750"/>
        <v/>
      </c>
      <c r="AW1539" s="186" t="str">
        <f t="shared" si="751"/>
        <v/>
      </c>
      <c r="AX1539" s="184" t="str">
        <f t="shared" si="752"/>
        <v/>
      </c>
      <c r="AY1539" s="186" t="str">
        <f>IF(AX1539="","",IF(R1539="Refreshment Beverage",ROUND(SUM(AX1539*Rates!K$19),4),ROUND(SUM(AX1539*(Rates!J$8/100)),4)))</f>
        <v/>
      </c>
      <c r="AZ1539" s="183" t="str">
        <f t="shared" si="753"/>
        <v/>
      </c>
      <c r="BA1539" s="185" t="str">
        <f t="shared" si="754"/>
        <v/>
      </c>
      <c r="BD1539" s="171"/>
      <c r="BE1539" s="171"/>
      <c r="BF1539" s="171"/>
      <c r="BG1539" s="171"/>
    </row>
    <row r="1540" spans="1:59" ht="15" customHeight="1" x14ac:dyDescent="0.3">
      <c r="A1540" s="172"/>
      <c r="B1540" s="172"/>
      <c r="C1540" s="172"/>
      <c r="D1540" s="173"/>
      <c r="E1540" s="173"/>
      <c r="F1540" s="173"/>
      <c r="G1540" s="173"/>
      <c r="H1540" s="173"/>
      <c r="I1540" s="174"/>
      <c r="J1540" s="175"/>
      <c r="K1540" s="176" t="str">
        <f t="shared" si="726"/>
        <v/>
      </c>
      <c r="L1540" s="177" t="str">
        <f t="shared" si="727"/>
        <v/>
      </c>
      <c r="M1540" s="178" t="str">
        <f t="shared" si="728"/>
        <v/>
      </c>
      <c r="N1540" s="44" t="str" cm="1">
        <f t="array" ref="N1540">IFERROR(IF(_xlfn.SINGLE(A:A)="","",IF(R1540="Beer",SUM(LOOKUP(2,1/(Rates!$B$3:$B$5&lt;=W1540)/(Rates!$C$3:$C$5&gt;=W1540),Rates!$D$3:$D$5)*(X1540/100)*W1540),IF(R1540="Refreshment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44" t="str">
        <f t="shared" si="729"/>
        <v/>
      </c>
      <c r="P1540" s="13"/>
      <c r="Q1540" s="179" t="str">
        <f t="shared" si="730"/>
        <v/>
      </c>
      <c r="R1540" s="180" t="str">
        <f t="shared" si="731"/>
        <v/>
      </c>
      <c r="S1540" s="13" t="str">
        <f>IF(A1540="","",IF(R1540="Refreshment Beverage",VLOOKUP(VALUE(Q1540),Rates!G$15:L$19,2,0),VLOOKUP(VALUE(Q1540),Rates!G$4:L$8,2,0)))</f>
        <v/>
      </c>
      <c r="T1540" s="13" t="str">
        <f t="shared" si="732"/>
        <v/>
      </c>
      <c r="U1540" s="181" t="str">
        <f t="shared" si="733"/>
        <v/>
      </c>
      <c r="V1540" s="13" t="str">
        <f t="shared" si="734"/>
        <v/>
      </c>
      <c r="W1540" s="13" t="str">
        <f t="shared" si="735"/>
        <v/>
      </c>
      <c r="X1540" s="182" t="str">
        <f t="shared" si="736"/>
        <v/>
      </c>
      <c r="Y1540" s="183" t="str">
        <f>IF(A:A="","",IF(R1540="Refreshment Beverage",VLOOKUP(Q1540,Rates!G$15:L$19,6,0)*W1540,VLOOKUP(Q1540,Rates!G$4:L$12,6,0)*W1540))</f>
        <v/>
      </c>
      <c r="Z1540" s="183" t="str">
        <f t="shared" si="737"/>
        <v/>
      </c>
      <c r="AA1540" s="17">
        <f t="shared" si="725"/>
        <v>0</v>
      </c>
      <c r="AB1540" s="177" t="str" cm="1">
        <f t="array" ref="AB1540">IF(_xlfn.SINGLE(A:A)="","",IF(R1540="Refreshment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177" t="str" cm="1">
        <f t="array" ref="AC1540">IF(_xlfn.SINGLE(A:A)="","",IF(R1540="Refreshment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68">
        <f>IFERROR(IF(OR(Q1540=1,Q1540=2,Q1540=3,Q1540=4),VLOOKUP(Q1540,Rates!$A$31:$B$34,2,0)*W1540,IF(V1540=1,VLOOKUP(U1540,'REB BEV MIN MKUP'!B:E,4,0),IF(V1540&gt;1,VLOOKUP(VALUE(W1540),'REB BEV MIN MKUP'!O:Q,3,0),0))),0)</f>
        <v>0</v>
      </c>
      <c r="AE1540" s="177" t="str">
        <f t="shared" si="738"/>
        <v/>
      </c>
      <c r="AF1540" s="13" t="str">
        <f t="shared" si="739"/>
        <v/>
      </c>
      <c r="AG1540" s="177" t="str">
        <f t="shared" si="740"/>
        <v/>
      </c>
      <c r="AH1540" s="184" t="str">
        <f t="shared" si="741"/>
        <v/>
      </c>
      <c r="AI1540" s="184" t="str">
        <f>IF(AE:AE="","",IF(R1540="Refreshment Beverage",AK1540*(Rates!J$19/100),ROUND(SUM(AH1540*(Rates!$J$8/100)),4)))</f>
        <v/>
      </c>
      <c r="AJ1540" s="183" t="str">
        <f t="shared" si="742"/>
        <v/>
      </c>
      <c r="AK1540" s="185" t="str">
        <f t="shared" si="743"/>
        <v/>
      </c>
      <c r="AL1540" s="177" t="str">
        <f t="shared" si="744"/>
        <v/>
      </c>
      <c r="AM1540" s="13" t="str">
        <f>IF(AS1540="","",IF(R1540="Refreshment Beverage",ROUND(AS1540*Rates!K$19,4),ROUND(AO1540*(VLOOKUP(VALUE(Q1540),Rates!G$4:L$12,3,0)),4)))</f>
        <v/>
      </c>
      <c r="AN1540" s="183" t="str">
        <f>IF(AS1540="","",IF(R1540="Refreshment Beverage",AS1540*(Rates!J$19/100),MAX(AM1540,AB1540)))</f>
        <v/>
      </c>
      <c r="AO1540" s="186" t="str">
        <f t="shared" si="745"/>
        <v/>
      </c>
      <c r="AP1540" s="186" t="str">
        <f t="shared" si="746"/>
        <v/>
      </c>
      <c r="AQ1540" s="186" t="str">
        <f>IF(AS1540="","",IF(R1540="Refreshment Beverage",ROUND(SUM(VLOOKUP(Q:Q,Rates!G$15:L$19,3,0)*(AS1540-Y1540-Z1540-AA1540)),4),ROUND(SUM(Rates!$K$8*AS1540),4)))</f>
        <v/>
      </c>
      <c r="AR1540" s="184" t="str">
        <f t="shared" si="747"/>
        <v/>
      </c>
      <c r="AS1540" s="185" t="str">
        <f t="shared" si="748"/>
        <v/>
      </c>
      <c r="AT1540" s="177" t="str">
        <f t="shared" si="749"/>
        <v/>
      </c>
      <c r="AU1540" s="13" t="str">
        <f>IF(AX1540="","",IF(R1540="Refreshment Beverage",ROUND((BA1540-Y1540-Z1540-AA1540)*VLOOKUP(VALUE(Q1540),Rates!G$15:L$19,3,0),4),ROUND(AW1540*(VLOOKUP(VALUE(Q1540),Rates!G:L,3,0)),4)))</f>
        <v/>
      </c>
      <c r="AV1540" s="183" t="str">
        <f t="shared" si="750"/>
        <v/>
      </c>
      <c r="AW1540" s="186" t="str">
        <f t="shared" si="751"/>
        <v/>
      </c>
      <c r="AX1540" s="184" t="str">
        <f t="shared" si="752"/>
        <v/>
      </c>
      <c r="AY1540" s="186" t="str">
        <f>IF(AX1540="","",IF(R1540="Refreshment Beverage",ROUND(SUM(AX1540*Rates!K$19),4),ROUND(SUM(AX1540*(Rates!J$8/100)),4)))</f>
        <v/>
      </c>
      <c r="AZ1540" s="183" t="str">
        <f t="shared" si="753"/>
        <v/>
      </c>
      <c r="BA1540" s="185" t="str">
        <f t="shared" si="754"/>
        <v/>
      </c>
      <c r="BD1540" s="171"/>
      <c r="BE1540" s="171"/>
      <c r="BF1540" s="171"/>
      <c r="BG1540" s="171"/>
    </row>
    <row r="1541" spans="1:59" ht="15" customHeight="1" x14ac:dyDescent="0.3">
      <c r="A1541" s="172"/>
      <c r="B1541" s="172"/>
      <c r="C1541" s="172"/>
      <c r="D1541" s="173"/>
      <c r="E1541" s="173"/>
      <c r="F1541" s="173"/>
      <c r="G1541" s="173"/>
      <c r="H1541" s="173"/>
      <c r="I1541" s="174"/>
      <c r="J1541" s="175"/>
      <c r="K1541" s="176" t="str">
        <f t="shared" si="726"/>
        <v/>
      </c>
      <c r="L1541" s="177" t="str">
        <f t="shared" si="727"/>
        <v/>
      </c>
      <c r="M1541" s="178" t="str">
        <f t="shared" si="728"/>
        <v/>
      </c>
      <c r="N1541" s="44" t="str" cm="1">
        <f t="array" ref="N1541">IFERROR(IF(_xlfn.SINGLE(A:A)="","",IF(R1541="Beer",SUM(LOOKUP(2,1/(Rates!$B$3:$B$5&lt;=W1541)/(Rates!$C$3:$C$5&gt;=W1541),Rates!$D$3:$D$5)*(X1541/100)*W1541),IF(R1541="Refreshment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44" t="str">
        <f t="shared" si="729"/>
        <v/>
      </c>
      <c r="P1541" s="13"/>
      <c r="Q1541" s="179" t="str">
        <f t="shared" si="730"/>
        <v/>
      </c>
      <c r="R1541" s="180" t="str">
        <f t="shared" si="731"/>
        <v/>
      </c>
      <c r="S1541" s="13" t="str">
        <f>IF(A1541="","",IF(R1541="Refreshment Beverage",VLOOKUP(VALUE(Q1541),Rates!G$15:L$19,2,0),VLOOKUP(VALUE(Q1541),Rates!G$4:L$8,2,0)))</f>
        <v/>
      </c>
      <c r="T1541" s="13" t="str">
        <f t="shared" si="732"/>
        <v/>
      </c>
      <c r="U1541" s="181" t="str">
        <f t="shared" si="733"/>
        <v/>
      </c>
      <c r="V1541" s="13" t="str">
        <f t="shared" si="734"/>
        <v/>
      </c>
      <c r="W1541" s="13" t="str">
        <f t="shared" si="735"/>
        <v/>
      </c>
      <c r="X1541" s="182" t="str">
        <f t="shared" si="736"/>
        <v/>
      </c>
      <c r="Y1541" s="183" t="str">
        <f>IF(A:A="","",IF(R1541="Refreshment Beverage",VLOOKUP(Q1541,Rates!G$15:L$19,6,0)*W1541,VLOOKUP(Q1541,Rates!G$4:L$12,6,0)*W1541))</f>
        <v/>
      </c>
      <c r="Z1541" s="183" t="str">
        <f t="shared" si="737"/>
        <v/>
      </c>
      <c r="AA1541" s="17">
        <f t="shared" si="725"/>
        <v>0</v>
      </c>
      <c r="AB1541" s="177" t="str" cm="1">
        <f t="array" ref="AB1541">IF(_xlfn.SINGLE(A:A)="","",IF(R1541="Refreshment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177" t="str" cm="1">
        <f t="array" ref="AC1541">IF(_xlfn.SINGLE(A:A)="","",IF(R1541="Refreshment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68">
        <f>IFERROR(IF(OR(Q1541=1,Q1541=2,Q1541=3,Q1541=4),VLOOKUP(Q1541,Rates!$A$31:$B$34,2,0)*W1541,IF(V1541=1,VLOOKUP(U1541,'REB BEV MIN MKUP'!B:E,4,0),IF(V1541&gt;1,VLOOKUP(VALUE(W1541),'REB BEV MIN MKUP'!O:Q,3,0),0))),0)</f>
        <v>0</v>
      </c>
      <c r="AE1541" s="177" t="str">
        <f t="shared" si="738"/>
        <v/>
      </c>
      <c r="AF1541" s="13" t="str">
        <f t="shared" si="739"/>
        <v/>
      </c>
      <c r="AG1541" s="177" t="str">
        <f t="shared" si="740"/>
        <v/>
      </c>
      <c r="AH1541" s="184" t="str">
        <f t="shared" si="741"/>
        <v/>
      </c>
      <c r="AI1541" s="184" t="str">
        <f>IF(AE:AE="","",IF(R1541="Refreshment Beverage",AK1541*(Rates!J$19/100),ROUND(SUM(AH1541*(Rates!$J$8/100)),4)))</f>
        <v/>
      </c>
      <c r="AJ1541" s="183" t="str">
        <f t="shared" si="742"/>
        <v/>
      </c>
      <c r="AK1541" s="185" t="str">
        <f t="shared" si="743"/>
        <v/>
      </c>
      <c r="AL1541" s="177" t="str">
        <f t="shared" si="744"/>
        <v/>
      </c>
      <c r="AM1541" s="13" t="str">
        <f>IF(AS1541="","",IF(R1541="Refreshment Beverage",ROUND(AS1541*Rates!K$19,4),ROUND(AO1541*(VLOOKUP(VALUE(Q1541),Rates!G$4:L$12,3,0)),4)))</f>
        <v/>
      </c>
      <c r="AN1541" s="183" t="str">
        <f>IF(AS1541="","",IF(R1541="Refreshment Beverage",AS1541*(Rates!J$19/100),MAX(AM1541,AB1541)))</f>
        <v/>
      </c>
      <c r="AO1541" s="186" t="str">
        <f t="shared" si="745"/>
        <v/>
      </c>
      <c r="AP1541" s="186" t="str">
        <f t="shared" si="746"/>
        <v/>
      </c>
      <c r="AQ1541" s="186" t="str">
        <f>IF(AS1541="","",IF(R1541="Refreshment Beverage",ROUND(SUM(VLOOKUP(Q:Q,Rates!G$15:L$19,3,0)*(AS1541-Y1541-Z1541-AA1541)),4),ROUND(SUM(Rates!$K$8*AS1541),4)))</f>
        <v/>
      </c>
      <c r="AR1541" s="184" t="str">
        <f t="shared" si="747"/>
        <v/>
      </c>
      <c r="AS1541" s="185" t="str">
        <f t="shared" si="748"/>
        <v/>
      </c>
      <c r="AT1541" s="177" t="str">
        <f t="shared" si="749"/>
        <v/>
      </c>
      <c r="AU1541" s="13" t="str">
        <f>IF(AX1541="","",IF(R1541="Refreshment Beverage",ROUND((BA1541-Y1541-Z1541-AA1541)*VLOOKUP(VALUE(Q1541),Rates!G$15:L$19,3,0),4),ROUND(AW1541*(VLOOKUP(VALUE(Q1541),Rates!G:L,3,0)),4)))</f>
        <v/>
      </c>
      <c r="AV1541" s="183" t="str">
        <f t="shared" si="750"/>
        <v/>
      </c>
      <c r="AW1541" s="186" t="str">
        <f t="shared" si="751"/>
        <v/>
      </c>
      <c r="AX1541" s="184" t="str">
        <f t="shared" si="752"/>
        <v/>
      </c>
      <c r="AY1541" s="186" t="str">
        <f>IF(AX1541="","",IF(R1541="Refreshment Beverage",ROUND(SUM(AX1541*Rates!K$19),4),ROUND(SUM(AX1541*(Rates!J$8/100)),4)))</f>
        <v/>
      </c>
      <c r="AZ1541" s="183" t="str">
        <f t="shared" si="753"/>
        <v/>
      </c>
      <c r="BA1541" s="185" t="str">
        <f t="shared" si="754"/>
        <v/>
      </c>
      <c r="BD1541" s="171"/>
      <c r="BE1541" s="171"/>
      <c r="BF1541" s="171"/>
      <c r="BG1541" s="171"/>
    </row>
    <row r="1542" spans="1:59" ht="15" customHeight="1" x14ac:dyDescent="0.3">
      <c r="A1542" s="172"/>
      <c r="B1542" s="172"/>
      <c r="C1542" s="172"/>
      <c r="D1542" s="173"/>
      <c r="E1542" s="173"/>
      <c r="F1542" s="173"/>
      <c r="G1542" s="173"/>
      <c r="H1542" s="173"/>
      <c r="I1542" s="174"/>
      <c r="J1542" s="175"/>
      <c r="K1542" s="176" t="str">
        <f t="shared" si="726"/>
        <v/>
      </c>
      <c r="L1542" s="177" t="str">
        <f t="shared" si="727"/>
        <v/>
      </c>
      <c r="M1542" s="178" t="str">
        <f t="shared" si="728"/>
        <v/>
      </c>
      <c r="N1542" s="44" t="str" cm="1">
        <f t="array" ref="N1542">IFERROR(IF(_xlfn.SINGLE(A:A)="","",IF(R1542="Beer",SUM(LOOKUP(2,1/(Rates!$B$3:$B$5&lt;=W1542)/(Rates!$C$3:$C$5&gt;=W1542),Rates!$D$3:$D$5)*(X1542/100)*W1542),IF(R1542="Refreshment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44" t="str">
        <f t="shared" si="729"/>
        <v/>
      </c>
      <c r="P1542" s="13"/>
      <c r="Q1542" s="179" t="str">
        <f t="shared" si="730"/>
        <v/>
      </c>
      <c r="R1542" s="180" t="str">
        <f t="shared" si="731"/>
        <v/>
      </c>
      <c r="S1542" s="13" t="str">
        <f>IF(A1542="","",IF(R1542="Refreshment Beverage",VLOOKUP(VALUE(Q1542),Rates!G$15:L$19,2,0),VLOOKUP(VALUE(Q1542),Rates!G$4:L$8,2,0)))</f>
        <v/>
      </c>
      <c r="T1542" s="13" t="str">
        <f t="shared" si="732"/>
        <v/>
      </c>
      <c r="U1542" s="181" t="str">
        <f t="shared" si="733"/>
        <v/>
      </c>
      <c r="V1542" s="13" t="str">
        <f t="shared" si="734"/>
        <v/>
      </c>
      <c r="W1542" s="13" t="str">
        <f t="shared" si="735"/>
        <v/>
      </c>
      <c r="X1542" s="182" t="str">
        <f t="shared" si="736"/>
        <v/>
      </c>
      <c r="Y1542" s="183" t="str">
        <f>IF(A:A="","",IF(R1542="Refreshment Beverage",VLOOKUP(Q1542,Rates!G$15:L$19,6,0)*W1542,VLOOKUP(Q1542,Rates!G$4:L$12,6,0)*W1542))</f>
        <v/>
      </c>
      <c r="Z1542" s="183" t="str">
        <f t="shared" si="737"/>
        <v/>
      </c>
      <c r="AA1542" s="17">
        <f t="shared" si="725"/>
        <v>0</v>
      </c>
      <c r="AB1542" s="177" t="str" cm="1">
        <f t="array" ref="AB1542">IF(_xlfn.SINGLE(A:A)="","",IF(R1542="Refreshment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177" t="str" cm="1">
        <f t="array" ref="AC1542">IF(_xlfn.SINGLE(A:A)="","",IF(R1542="Refreshment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68">
        <f>IFERROR(IF(OR(Q1542=1,Q1542=2,Q1542=3,Q1542=4),VLOOKUP(Q1542,Rates!$A$31:$B$34,2,0)*W1542,IF(V1542=1,VLOOKUP(U1542,'REB BEV MIN MKUP'!B:E,4,0),IF(V1542&gt;1,VLOOKUP(VALUE(W1542),'REB BEV MIN MKUP'!O:Q,3,0),0))),0)</f>
        <v>0</v>
      </c>
      <c r="AE1542" s="177" t="str">
        <f t="shared" si="738"/>
        <v/>
      </c>
      <c r="AF1542" s="13" t="str">
        <f t="shared" si="739"/>
        <v/>
      </c>
      <c r="AG1542" s="177" t="str">
        <f t="shared" si="740"/>
        <v/>
      </c>
      <c r="AH1542" s="184" t="str">
        <f t="shared" si="741"/>
        <v/>
      </c>
      <c r="AI1542" s="184" t="str">
        <f>IF(AE:AE="","",IF(R1542="Refreshment Beverage",AK1542*(Rates!J$19/100),ROUND(SUM(AH1542*(Rates!$J$8/100)),4)))</f>
        <v/>
      </c>
      <c r="AJ1542" s="183" t="str">
        <f t="shared" si="742"/>
        <v/>
      </c>
      <c r="AK1542" s="185" t="str">
        <f t="shared" si="743"/>
        <v/>
      </c>
      <c r="AL1542" s="177" t="str">
        <f t="shared" si="744"/>
        <v/>
      </c>
      <c r="AM1542" s="13" t="str">
        <f>IF(AS1542="","",IF(R1542="Refreshment Beverage",ROUND(AS1542*Rates!K$19,4),ROUND(AO1542*(VLOOKUP(VALUE(Q1542),Rates!G$4:L$12,3,0)),4)))</f>
        <v/>
      </c>
      <c r="AN1542" s="183" t="str">
        <f>IF(AS1542="","",IF(R1542="Refreshment Beverage",AS1542*(Rates!J$19/100),MAX(AM1542,AB1542)))</f>
        <v/>
      </c>
      <c r="AO1542" s="186" t="str">
        <f t="shared" si="745"/>
        <v/>
      </c>
      <c r="AP1542" s="186" t="str">
        <f t="shared" si="746"/>
        <v/>
      </c>
      <c r="AQ1542" s="186" t="str">
        <f>IF(AS1542="","",IF(R1542="Refreshment Beverage",ROUND(SUM(VLOOKUP(Q:Q,Rates!G$15:L$19,3,0)*(AS1542-Y1542-Z1542-AA1542)),4),ROUND(SUM(Rates!$K$8*AS1542),4)))</f>
        <v/>
      </c>
      <c r="AR1542" s="184" t="str">
        <f t="shared" si="747"/>
        <v/>
      </c>
      <c r="AS1542" s="185" t="str">
        <f t="shared" si="748"/>
        <v/>
      </c>
      <c r="AT1542" s="177" t="str">
        <f t="shared" si="749"/>
        <v/>
      </c>
      <c r="AU1542" s="13" t="str">
        <f>IF(AX1542="","",IF(R1542="Refreshment Beverage",ROUND((BA1542-Y1542-Z1542-AA1542)*VLOOKUP(VALUE(Q1542),Rates!G$15:L$19,3,0),4),ROUND(AW1542*(VLOOKUP(VALUE(Q1542),Rates!G:L,3,0)),4)))</f>
        <v/>
      </c>
      <c r="AV1542" s="183" t="str">
        <f t="shared" si="750"/>
        <v/>
      </c>
      <c r="AW1542" s="186" t="str">
        <f t="shared" si="751"/>
        <v/>
      </c>
      <c r="AX1542" s="184" t="str">
        <f t="shared" si="752"/>
        <v/>
      </c>
      <c r="AY1542" s="186" t="str">
        <f>IF(AX1542="","",IF(R1542="Refreshment Beverage",ROUND(SUM(AX1542*Rates!K$19),4),ROUND(SUM(AX1542*(Rates!J$8/100)),4)))</f>
        <v/>
      </c>
      <c r="AZ1542" s="183" t="str">
        <f t="shared" si="753"/>
        <v/>
      </c>
      <c r="BA1542" s="185" t="str">
        <f t="shared" si="754"/>
        <v/>
      </c>
      <c r="BD1542" s="171"/>
      <c r="BE1542" s="171"/>
      <c r="BF1542" s="171"/>
      <c r="BG1542" s="171"/>
    </row>
    <row r="1543" spans="1:59" ht="15" customHeight="1" x14ac:dyDescent="0.3">
      <c r="A1543" s="172"/>
      <c r="B1543" s="172"/>
      <c r="C1543" s="172"/>
      <c r="D1543" s="173"/>
      <c r="E1543" s="173"/>
      <c r="F1543" s="173"/>
      <c r="G1543" s="173"/>
      <c r="H1543" s="173"/>
      <c r="I1543" s="174"/>
      <c r="J1543" s="175"/>
      <c r="K1543" s="176" t="str">
        <f t="shared" si="726"/>
        <v/>
      </c>
      <c r="L1543" s="177" t="str">
        <f t="shared" si="727"/>
        <v/>
      </c>
      <c r="M1543" s="178" t="str">
        <f t="shared" si="728"/>
        <v/>
      </c>
      <c r="N1543" s="44" t="str" cm="1">
        <f t="array" ref="N1543">IFERROR(IF(_xlfn.SINGLE(A:A)="","",IF(R1543="Beer",SUM(LOOKUP(2,1/(Rates!$B$3:$B$5&lt;=W1543)/(Rates!$C$3:$C$5&gt;=W1543),Rates!$D$3:$D$5)*(X1543/100)*W1543),IF(R1543="Refreshment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44" t="str">
        <f t="shared" si="729"/>
        <v/>
      </c>
      <c r="P1543" s="13"/>
      <c r="Q1543" s="179" t="str">
        <f t="shared" si="730"/>
        <v/>
      </c>
      <c r="R1543" s="180" t="str">
        <f t="shared" si="731"/>
        <v/>
      </c>
      <c r="S1543" s="13" t="str">
        <f>IF(A1543="","",IF(R1543="Refreshment Beverage",VLOOKUP(VALUE(Q1543),Rates!G$15:L$19,2,0),VLOOKUP(VALUE(Q1543),Rates!G$4:L$8,2,0)))</f>
        <v/>
      </c>
      <c r="T1543" s="13" t="str">
        <f t="shared" si="732"/>
        <v/>
      </c>
      <c r="U1543" s="181" t="str">
        <f t="shared" si="733"/>
        <v/>
      </c>
      <c r="V1543" s="13" t="str">
        <f t="shared" si="734"/>
        <v/>
      </c>
      <c r="W1543" s="13" t="str">
        <f t="shared" si="735"/>
        <v/>
      </c>
      <c r="X1543" s="182" t="str">
        <f t="shared" si="736"/>
        <v/>
      </c>
      <c r="Y1543" s="183" t="str">
        <f>IF(A:A="","",IF(R1543="Refreshment Beverage",VLOOKUP(Q1543,Rates!G$15:L$19,6,0)*W1543,VLOOKUP(Q1543,Rates!G$4:L$12,6,0)*W1543))</f>
        <v/>
      </c>
      <c r="Z1543" s="183" t="str">
        <f t="shared" si="737"/>
        <v/>
      </c>
      <c r="AA1543" s="17">
        <f t="shared" ref="AA1543:AA1606" si="755">IF(AND(U1543&gt;0.049,U1543&lt;0.401),SUM(0.0536*V1543),IF(AND(U1543&gt;0.4,U1543&lt;0.47),SUM(0.0643*V1543),IF(AND(U1543&gt;0.469,U1543&lt;0.66),SUM(0.075*V1543),IF(AND(U1543&gt;0.659,U1543&lt;0.75),SUM(0.1071*V1543),IF(AND(U1543&gt;0.749,U1543&lt;0.9),SUM(0.1178*V1543),IF(AND(U1543&gt;0.899,U1543&lt;1),SUM(0.1393*V1543),IF(U1543=1,SUM(0.1499*V1543),IF(U1543=1.14,SUM(0.1714*V1543),IF(U1543=1.75,SUM(0.2678*V1543),IF(U1543=2,SUM(0.2999*V1543),IF(U1543=3,SUM(0.4499*V1543),0)))))))))))</f>
        <v>0</v>
      </c>
      <c r="AB1543" s="177" t="str" cm="1">
        <f t="array" ref="AB1543">IF(_xlfn.SINGLE(A:A)="","",IF(R1543="Refreshment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177" t="str" cm="1">
        <f t="array" ref="AC1543">IF(_xlfn.SINGLE(A:A)="","",IF(R1543="Refreshment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68">
        <f>IFERROR(IF(OR(Q1543=1,Q1543=2,Q1543=3,Q1543=4),VLOOKUP(Q1543,Rates!$A$31:$B$34,2,0)*W1543,IF(V1543=1,VLOOKUP(U1543,'REB BEV MIN MKUP'!B:E,4,0),IF(V1543&gt;1,VLOOKUP(VALUE(W1543),'REB BEV MIN MKUP'!O:Q,3,0),0))),0)</f>
        <v>0</v>
      </c>
      <c r="AE1543" s="177" t="str">
        <f t="shared" si="738"/>
        <v/>
      </c>
      <c r="AF1543" s="13" t="str">
        <f t="shared" si="739"/>
        <v/>
      </c>
      <c r="AG1543" s="177" t="str">
        <f t="shared" si="740"/>
        <v/>
      </c>
      <c r="AH1543" s="184" t="str">
        <f t="shared" si="741"/>
        <v/>
      </c>
      <c r="AI1543" s="184" t="str">
        <f>IF(AE:AE="","",IF(R1543="Refreshment Beverage",AK1543*(Rates!J$19/100),ROUND(SUM(AH1543*(Rates!$J$8/100)),4)))</f>
        <v/>
      </c>
      <c r="AJ1543" s="183" t="str">
        <f t="shared" si="742"/>
        <v/>
      </c>
      <c r="AK1543" s="185" t="str">
        <f t="shared" si="743"/>
        <v/>
      </c>
      <c r="AL1543" s="177" t="str">
        <f t="shared" si="744"/>
        <v/>
      </c>
      <c r="AM1543" s="13" t="str">
        <f>IF(AS1543="","",IF(R1543="Refreshment Beverage",ROUND(AS1543*Rates!K$19,4),ROUND(AO1543*(VLOOKUP(VALUE(Q1543),Rates!G$4:L$12,3,0)),4)))</f>
        <v/>
      </c>
      <c r="AN1543" s="183" t="str">
        <f>IF(AS1543="","",IF(R1543="Refreshment Beverage",AS1543*(Rates!J$19/100),MAX(AM1543,AB1543)))</f>
        <v/>
      </c>
      <c r="AO1543" s="186" t="str">
        <f t="shared" si="745"/>
        <v/>
      </c>
      <c r="AP1543" s="186" t="str">
        <f t="shared" si="746"/>
        <v/>
      </c>
      <c r="AQ1543" s="186" t="str">
        <f>IF(AS1543="","",IF(R1543="Refreshment Beverage",ROUND(SUM(VLOOKUP(Q:Q,Rates!G$15:L$19,3,0)*(AS1543-Y1543-Z1543-AA1543)),4),ROUND(SUM(Rates!$K$8*AS1543),4)))</f>
        <v/>
      </c>
      <c r="AR1543" s="184" t="str">
        <f t="shared" si="747"/>
        <v/>
      </c>
      <c r="AS1543" s="185" t="str">
        <f t="shared" si="748"/>
        <v/>
      </c>
      <c r="AT1543" s="177" t="str">
        <f t="shared" si="749"/>
        <v/>
      </c>
      <c r="AU1543" s="13" t="str">
        <f>IF(AX1543="","",IF(R1543="Refreshment Beverage",ROUND((BA1543-Y1543-Z1543-AA1543)*VLOOKUP(VALUE(Q1543),Rates!G$15:L$19,3,0),4),ROUND(AW1543*(VLOOKUP(VALUE(Q1543),Rates!G:L,3,0)),4)))</f>
        <v/>
      </c>
      <c r="AV1543" s="183" t="str">
        <f t="shared" si="750"/>
        <v/>
      </c>
      <c r="AW1543" s="186" t="str">
        <f t="shared" si="751"/>
        <v/>
      </c>
      <c r="AX1543" s="184" t="str">
        <f t="shared" si="752"/>
        <v/>
      </c>
      <c r="AY1543" s="186" t="str">
        <f>IF(AX1543="","",IF(R1543="Refreshment Beverage",ROUND(SUM(AX1543*Rates!K$19),4),ROUND(SUM(AX1543*(Rates!J$8/100)),4)))</f>
        <v/>
      </c>
      <c r="AZ1543" s="183" t="str">
        <f t="shared" si="753"/>
        <v/>
      </c>
      <c r="BA1543" s="185" t="str">
        <f t="shared" si="754"/>
        <v/>
      </c>
      <c r="BD1543" s="171"/>
      <c r="BE1543" s="171"/>
      <c r="BF1543" s="171"/>
      <c r="BG1543" s="171"/>
    </row>
    <row r="1544" spans="1:59" ht="15" customHeight="1" x14ac:dyDescent="0.3">
      <c r="A1544" s="172"/>
      <c r="B1544" s="172"/>
      <c r="C1544" s="172"/>
      <c r="D1544" s="173"/>
      <c r="E1544" s="173"/>
      <c r="F1544" s="173"/>
      <c r="G1544" s="173"/>
      <c r="H1544" s="173"/>
      <c r="I1544" s="174"/>
      <c r="J1544" s="175"/>
      <c r="K1544" s="176" t="str">
        <f t="shared" ref="K1544:K1607" si="756">IFERROR(IF(A:A="","",IF(OR(C1544="",E1544="",F1544="",G1544="",H1544="",I1544="",J1544=""),"",ROUND(IF(J1544="Gross Price to Brewers",AE1544,IF(J1544="Retail Price",AL1544,IF(J1544="Licensee Retail",AT1544,""))),2))),"")</f>
        <v/>
      </c>
      <c r="L1544" s="177" t="str">
        <f t="shared" ref="L1544:L1607" si="757">M1544</f>
        <v/>
      </c>
      <c r="M1544" s="178" t="str">
        <f t="shared" ref="M1544:M1607" si="758">IFERROR(IF(A:A="","",IF(OR(C1544="",E1544="",F1544="",G1544="",H1544="",I1544="",J1544=""),"",ROUND(IF(J1544="Gross Price to Brewers",AK1544,IF(J1544="Retail Price",AS1544,IF(J1544="Licensee Retail",BA1544,""))),2))),"")</f>
        <v/>
      </c>
      <c r="N1544" s="44" t="str" cm="1">
        <f t="array" ref="N1544">IFERROR(IF(_xlfn.SINGLE(A:A)="","",IF(R1544="Beer",SUM(LOOKUP(2,1/(Rates!$B$3:$B$5&lt;=W1544)/(Rates!$C$3:$C$5&gt;=W1544),Rates!$D$3:$D$5)*(X1544/100)*W1544),IF(R1544="Refreshment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44" t="str">
        <f t="shared" ref="O1544:O1607" si="759">IF(B:B="","",IF(M1544&gt;N1544,"YES","NO"))</f>
        <v/>
      </c>
      <c r="P1544" s="13"/>
      <c r="Q1544" s="179" t="str">
        <f t="shared" ref="Q1544:Q1607" si="760">IF(A1544="","",IF(OR(D1544="",D1544=0),0,D1544))</f>
        <v/>
      </c>
      <c r="R1544" s="180" t="str">
        <f t="shared" ref="R1544:R1607" si="761">IF(C1544="","",IF(OR(C1544="Spirit-Based Cooler",C1544="Wine-Based Cooler",C1544="Cider",C1544="Other"),"Refreshment Beverage",""))</f>
        <v/>
      </c>
      <c r="S1544" s="13" t="str">
        <f>IF(A1544="","",IF(R1544="Refreshment Beverage",VLOOKUP(VALUE(Q1544),Rates!G$15:L$19,2,0),VLOOKUP(VALUE(Q1544),Rates!G$4:L$8,2,0)))</f>
        <v/>
      </c>
      <c r="T1544" s="13" t="str">
        <f t="shared" ref="T1544:T1607" si="762">IF(A1544="","",G1544)</f>
        <v/>
      </c>
      <c r="U1544" s="181" t="str">
        <f t="shared" ref="U1544:U1607" si="763">IF(A:A="","",SUM(W1544/V1544))</f>
        <v/>
      </c>
      <c r="V1544" s="13" t="str">
        <f t="shared" ref="V1544:V1607" si="764">IF(A1544="","",F1544)</f>
        <v/>
      </c>
      <c r="W1544" s="13" t="str">
        <f t="shared" ref="W1544:W1607" si="765">IF(A1544="","",E1544*F1544)</f>
        <v/>
      </c>
      <c r="X1544" s="182" t="str">
        <f t="shared" ref="X1544:X1607" si="766">IF(A1544="","",H1544)</f>
        <v/>
      </c>
      <c r="Y1544" s="183" t="str">
        <f>IF(A:A="","",IF(R1544="Refreshment Beverage",VLOOKUP(Q1544,Rates!G$15:L$19,6,0)*W1544,VLOOKUP(Q1544,Rates!G$4:L$12,6,0)*W1544))</f>
        <v/>
      </c>
      <c r="Z1544" s="183" t="str">
        <f t="shared" ref="Z1544:Z1607" si="767">IF(A:A="","",IF(R1544="Refreshment Beverage",0,IF(T1544="Keg",0,ROUND(0.34/12*V1544,2))))</f>
        <v/>
      </c>
      <c r="AA1544" s="17">
        <f t="shared" si="755"/>
        <v>0</v>
      </c>
      <c r="AB1544" s="177" t="str" cm="1">
        <f t="array" ref="AB1544">IF(_xlfn.SINGLE(A:A)="","",IF(R1544="Refreshment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177" t="str" cm="1">
        <f t="array" ref="AC1544">IF(_xlfn.SINGLE(A:A)="","",IF(R1544="Refreshment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68">
        <f>IFERROR(IF(OR(Q1544=1,Q1544=2,Q1544=3,Q1544=4),VLOOKUP(Q1544,Rates!$A$31:$B$34,2,0)*W1544,IF(V1544=1,VLOOKUP(U1544,'REB BEV MIN MKUP'!B:E,4,0),IF(V1544&gt;1,VLOOKUP(VALUE(W1544),'REB BEV MIN MKUP'!O:Q,3,0),0))),0)</f>
        <v>0</v>
      </c>
      <c r="AE1544" s="177" t="str">
        <f t="shared" ref="AE1544:AE1607" si="768">IF(J1544="Gross Price to Brewers",I1544,"")</f>
        <v/>
      </c>
      <c r="AF1544" s="13" t="str">
        <f t="shared" ref="AF1544:AF1607" si="769">IF(AE:AE="","",ROUND(SUM(AE1544*(S1544/100)),4))</f>
        <v/>
      </c>
      <c r="AG1544" s="177" t="str">
        <f t="shared" ref="AG1544:AG1607" si="770">IF(AE:AE="","",IF(R1544="Refreshment Beverage",MAX(AF1544,AD1544),MAX(AB1544,AF1544)))</f>
        <v/>
      </c>
      <c r="AH1544" s="184" t="str">
        <f t="shared" ref="AH1544:AH1607" si="771">IF(AE:AE="","",IF(R1544="Refreshment Beverage",AK1544-AJ1544,SUM(Y1544:AA1544)+AE1544+AG1544))</f>
        <v/>
      </c>
      <c r="AI1544" s="184" t="str">
        <f>IF(AE:AE="","",IF(R1544="Refreshment Beverage",AK1544*(Rates!J$19/100),ROUND(SUM(AH1544*(Rates!$J$8/100)),4)))</f>
        <v/>
      </c>
      <c r="AJ1544" s="183" t="str">
        <f t="shared" ref="AJ1544:AJ1607" si="772">IF(AE:AE="","",IF(R1544="Refreshment Beverage",AI1544,MAX(AC1544,AI1544)))</f>
        <v/>
      </c>
      <c r="AK1544" s="185" t="str">
        <f t="shared" ref="AK1544:AK1607" si="773">IF(AE:AE="","",IF(R1544="Refreshment Beverage",SUM(AE1544+Y1544+Z1544+AA1544+AG1544),SUM(AH1544+AJ1544)))</f>
        <v/>
      </c>
      <c r="AL1544" s="177" t="str">
        <f t="shared" ref="AL1544:AL1607" si="774">IF(AS1544="","",IF(R1544="Refreshment Beverage",ROUND(SUM(AS1544-AR1544-AA1544-Z1544-Y1544),2),ROUND(SUM(AS1544-AR1544-AN1544-Y1544-Z1544-AA1544),2)))</f>
        <v/>
      </c>
      <c r="AM1544" s="13" t="str">
        <f>IF(AS1544="","",IF(R1544="Refreshment Beverage",ROUND(AS1544*Rates!K$19,4),ROUND(AO1544*(VLOOKUP(VALUE(Q1544),Rates!G$4:L$12,3,0)),4)))</f>
        <v/>
      </c>
      <c r="AN1544" s="183" t="str">
        <f>IF(AS1544="","",IF(R1544="Refreshment Beverage",AS1544*(Rates!J$19/100),MAX(AM1544,AB1544)))</f>
        <v/>
      </c>
      <c r="AO1544" s="186" t="str">
        <f t="shared" ref="AO1544:AO1607" si="775">IF(AS1544="","",ROUND(SUM(AS1544-AR1544-Y1544-Z1544-AA1544),4))</f>
        <v/>
      </c>
      <c r="AP1544" s="186" t="str">
        <f t="shared" ref="AP1544:AP1607" si="776">IF(AS1544="","",IF(R1544="Refreshment Beverage",ROUND(AS1544-AN1544,2),ROUND(SUM(AS1544-AR1544),2)))</f>
        <v/>
      </c>
      <c r="AQ1544" s="186" t="str">
        <f>IF(AS1544="","",IF(R1544="Refreshment Beverage",ROUND(SUM(VLOOKUP(Q:Q,Rates!G$15:L$19,3,0)*(AS1544-Y1544-Z1544-AA1544)),4),ROUND(SUM(Rates!$K$8*AS1544),4)))</f>
        <v/>
      </c>
      <c r="AR1544" s="184" t="str">
        <f t="shared" ref="AR1544:AR1607" si="777">IF(AS1544="","",IF(R1544="Refreshment Beverage",MAX(AD1544,AQ1544),MAX(AQ1544,AC1544)))</f>
        <v/>
      </c>
      <c r="AS1544" s="185" t="str">
        <f t="shared" ref="AS1544:AS1607" si="778">IF(J1544="Retail Price",SUM(I1544+0.004),"")</f>
        <v/>
      </c>
      <c r="AT1544" s="177" t="str">
        <f t="shared" ref="AT1544:AT1607" si="779">IF(AX1544="","",IF(R1544="Refreshment Beverage",SUM(BA1544-AV1544-Y1544-Z1544-AA1544),SUM(AX1544-AV1544-Y1544-Z1544-AA1544)))</f>
        <v/>
      </c>
      <c r="AU1544" s="13" t="str">
        <f>IF(AX1544="","",IF(R1544="Refreshment Beverage",ROUND((BA1544-Y1544-Z1544-AA1544)*VLOOKUP(VALUE(Q1544),Rates!G$15:L$19,3,0),4),ROUND(AW1544*(VLOOKUP(VALUE(Q1544),Rates!G:L,3,0)),4)))</f>
        <v/>
      </c>
      <c r="AV1544" s="183" t="str">
        <f t="shared" ref="AV1544:AV1607" si="780">IF(AX1544="","",IF(R1544="Refreshment Beverage",MAX(AU1544,AD1544),MAX(AB1544,AU1544)))</f>
        <v/>
      </c>
      <c r="AW1544" s="186" t="str">
        <f t="shared" ref="AW1544:AW1607" si="781">IF(AX1544="","",IF(R1544="Refreshment Beverage",SUM(BA1544-AV1544-Y1544-Z1544-AA1544),ROUND(SUM(BA1544-AZ1544-Y1544-Z1544-AA1544),4)))</f>
        <v/>
      </c>
      <c r="AX1544" s="184" t="str">
        <f t="shared" ref="AX1544:AX1607" si="782">IF(J1544="Licensee Retail",I1544,"")</f>
        <v/>
      </c>
      <c r="AY1544" s="186" t="str">
        <f>IF(AX1544="","",IF(R1544="Refreshment Beverage",ROUND(SUM(AX1544*Rates!K$19),4),ROUND(SUM(AX1544*(Rates!J$8/100)),4)))</f>
        <v/>
      </c>
      <c r="AZ1544" s="183" t="str">
        <f t="shared" ref="AZ1544:AZ1607" si="783">IF(AX1544="","",MAX($AC1544,AY1544))</f>
        <v/>
      </c>
      <c r="BA1544" s="185" t="str">
        <f t="shared" ref="BA1544:BA1607" si="784">IF(AX1544="","",SUM(AX1544+AZ1544))</f>
        <v/>
      </c>
      <c r="BD1544" s="171"/>
      <c r="BE1544" s="171"/>
      <c r="BF1544" s="171"/>
      <c r="BG1544" s="171"/>
    </row>
    <row r="1545" spans="1:59" ht="15" customHeight="1" x14ac:dyDescent="0.3">
      <c r="A1545" s="172"/>
      <c r="B1545" s="172"/>
      <c r="C1545" s="172"/>
      <c r="D1545" s="173"/>
      <c r="E1545" s="173"/>
      <c r="F1545" s="173"/>
      <c r="G1545" s="173"/>
      <c r="H1545" s="173"/>
      <c r="I1545" s="174"/>
      <c r="J1545" s="175"/>
      <c r="K1545" s="176" t="str">
        <f t="shared" si="756"/>
        <v/>
      </c>
      <c r="L1545" s="177" t="str">
        <f t="shared" si="757"/>
        <v/>
      </c>
      <c r="M1545" s="178" t="str">
        <f t="shared" si="758"/>
        <v/>
      </c>
      <c r="N1545" s="44" t="str" cm="1">
        <f t="array" ref="N1545">IFERROR(IF(_xlfn.SINGLE(A:A)="","",IF(R1545="Beer",SUM(LOOKUP(2,1/(Rates!$B$3:$B$5&lt;=W1545)/(Rates!$C$3:$C$5&gt;=W1545),Rates!$D$3:$D$5)*(X1545/100)*W1545),IF(R1545="Refreshment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44" t="str">
        <f t="shared" si="759"/>
        <v/>
      </c>
      <c r="P1545" s="13"/>
      <c r="Q1545" s="179" t="str">
        <f t="shared" si="760"/>
        <v/>
      </c>
      <c r="R1545" s="180" t="str">
        <f t="shared" si="761"/>
        <v/>
      </c>
      <c r="S1545" s="13" t="str">
        <f>IF(A1545="","",IF(R1545="Refreshment Beverage",VLOOKUP(VALUE(Q1545),Rates!G$15:L$19,2,0),VLOOKUP(VALUE(Q1545),Rates!G$4:L$8,2,0)))</f>
        <v/>
      </c>
      <c r="T1545" s="13" t="str">
        <f t="shared" si="762"/>
        <v/>
      </c>
      <c r="U1545" s="181" t="str">
        <f t="shared" si="763"/>
        <v/>
      </c>
      <c r="V1545" s="13" t="str">
        <f t="shared" si="764"/>
        <v/>
      </c>
      <c r="W1545" s="13" t="str">
        <f t="shared" si="765"/>
        <v/>
      </c>
      <c r="X1545" s="182" t="str">
        <f t="shared" si="766"/>
        <v/>
      </c>
      <c r="Y1545" s="183" t="str">
        <f>IF(A:A="","",IF(R1545="Refreshment Beverage",VLOOKUP(Q1545,Rates!G$15:L$19,6,0)*W1545,VLOOKUP(Q1545,Rates!G$4:L$12,6,0)*W1545))</f>
        <v/>
      </c>
      <c r="Z1545" s="183" t="str">
        <f t="shared" si="767"/>
        <v/>
      </c>
      <c r="AA1545" s="17">
        <f t="shared" si="755"/>
        <v>0</v>
      </c>
      <c r="AB1545" s="177" t="str" cm="1">
        <f t="array" ref="AB1545">IF(_xlfn.SINGLE(A:A)="","",IF(R1545="Refreshment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177" t="str" cm="1">
        <f t="array" ref="AC1545">IF(_xlfn.SINGLE(A:A)="","",IF(R1545="Refreshment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68">
        <f>IFERROR(IF(OR(Q1545=1,Q1545=2,Q1545=3,Q1545=4),VLOOKUP(Q1545,Rates!$A$31:$B$34,2,0)*W1545,IF(V1545=1,VLOOKUP(U1545,'REB BEV MIN MKUP'!B:E,4,0),IF(V1545&gt;1,VLOOKUP(VALUE(W1545),'REB BEV MIN MKUP'!O:Q,3,0),0))),0)</f>
        <v>0</v>
      </c>
      <c r="AE1545" s="177" t="str">
        <f t="shared" si="768"/>
        <v/>
      </c>
      <c r="AF1545" s="13" t="str">
        <f t="shared" si="769"/>
        <v/>
      </c>
      <c r="AG1545" s="177" t="str">
        <f t="shared" si="770"/>
        <v/>
      </c>
      <c r="AH1545" s="184" t="str">
        <f t="shared" si="771"/>
        <v/>
      </c>
      <c r="AI1545" s="184" t="str">
        <f>IF(AE:AE="","",IF(R1545="Refreshment Beverage",AK1545*(Rates!J$19/100),ROUND(SUM(AH1545*(Rates!$J$8/100)),4)))</f>
        <v/>
      </c>
      <c r="AJ1545" s="183" t="str">
        <f t="shared" si="772"/>
        <v/>
      </c>
      <c r="AK1545" s="185" t="str">
        <f t="shared" si="773"/>
        <v/>
      </c>
      <c r="AL1545" s="177" t="str">
        <f t="shared" si="774"/>
        <v/>
      </c>
      <c r="AM1545" s="13" t="str">
        <f>IF(AS1545="","",IF(R1545="Refreshment Beverage",ROUND(AS1545*Rates!K$19,4),ROUND(AO1545*(VLOOKUP(VALUE(Q1545),Rates!G$4:L$12,3,0)),4)))</f>
        <v/>
      </c>
      <c r="AN1545" s="183" t="str">
        <f>IF(AS1545="","",IF(R1545="Refreshment Beverage",AS1545*(Rates!J$19/100),MAX(AM1545,AB1545)))</f>
        <v/>
      </c>
      <c r="AO1545" s="186" t="str">
        <f t="shared" si="775"/>
        <v/>
      </c>
      <c r="AP1545" s="186" t="str">
        <f t="shared" si="776"/>
        <v/>
      </c>
      <c r="AQ1545" s="186" t="str">
        <f>IF(AS1545="","",IF(R1545="Refreshment Beverage",ROUND(SUM(VLOOKUP(Q:Q,Rates!G$15:L$19,3,0)*(AS1545-Y1545-Z1545-AA1545)),4),ROUND(SUM(Rates!$K$8*AS1545),4)))</f>
        <v/>
      </c>
      <c r="AR1545" s="184" t="str">
        <f t="shared" si="777"/>
        <v/>
      </c>
      <c r="AS1545" s="185" t="str">
        <f t="shared" si="778"/>
        <v/>
      </c>
      <c r="AT1545" s="177" t="str">
        <f t="shared" si="779"/>
        <v/>
      </c>
      <c r="AU1545" s="13" t="str">
        <f>IF(AX1545="","",IF(R1545="Refreshment Beverage",ROUND((BA1545-Y1545-Z1545-AA1545)*VLOOKUP(VALUE(Q1545),Rates!G$15:L$19,3,0),4),ROUND(AW1545*(VLOOKUP(VALUE(Q1545),Rates!G:L,3,0)),4)))</f>
        <v/>
      </c>
      <c r="AV1545" s="183" t="str">
        <f t="shared" si="780"/>
        <v/>
      </c>
      <c r="AW1545" s="186" t="str">
        <f t="shared" si="781"/>
        <v/>
      </c>
      <c r="AX1545" s="184" t="str">
        <f t="shared" si="782"/>
        <v/>
      </c>
      <c r="AY1545" s="186" t="str">
        <f>IF(AX1545="","",IF(R1545="Refreshment Beverage",ROUND(SUM(AX1545*Rates!K$19),4),ROUND(SUM(AX1545*(Rates!J$8/100)),4)))</f>
        <v/>
      </c>
      <c r="AZ1545" s="183" t="str">
        <f t="shared" si="783"/>
        <v/>
      </c>
      <c r="BA1545" s="185" t="str">
        <f t="shared" si="784"/>
        <v/>
      </c>
      <c r="BD1545" s="171"/>
      <c r="BE1545" s="171"/>
      <c r="BF1545" s="171"/>
      <c r="BG1545" s="171"/>
    </row>
    <row r="1546" spans="1:59" ht="15" customHeight="1" x14ac:dyDescent="0.3">
      <c r="A1546" s="172"/>
      <c r="B1546" s="172"/>
      <c r="C1546" s="172"/>
      <c r="D1546" s="173"/>
      <c r="E1546" s="173"/>
      <c r="F1546" s="173"/>
      <c r="G1546" s="173"/>
      <c r="H1546" s="173"/>
      <c r="I1546" s="174"/>
      <c r="J1546" s="175"/>
      <c r="K1546" s="176" t="str">
        <f t="shared" si="756"/>
        <v/>
      </c>
      <c r="L1546" s="177" t="str">
        <f t="shared" si="757"/>
        <v/>
      </c>
      <c r="M1546" s="178" t="str">
        <f t="shared" si="758"/>
        <v/>
      </c>
      <c r="N1546" s="44" t="str" cm="1">
        <f t="array" ref="N1546">IFERROR(IF(_xlfn.SINGLE(A:A)="","",IF(R1546="Beer",SUM(LOOKUP(2,1/(Rates!$B$3:$B$5&lt;=W1546)/(Rates!$C$3:$C$5&gt;=W1546),Rates!$D$3:$D$5)*(X1546/100)*W1546),IF(R1546="Refreshment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44" t="str">
        <f t="shared" si="759"/>
        <v/>
      </c>
      <c r="P1546" s="13"/>
      <c r="Q1546" s="179" t="str">
        <f t="shared" si="760"/>
        <v/>
      </c>
      <c r="R1546" s="180" t="str">
        <f t="shared" si="761"/>
        <v/>
      </c>
      <c r="S1546" s="13" t="str">
        <f>IF(A1546="","",IF(R1546="Refreshment Beverage",VLOOKUP(VALUE(Q1546),Rates!G$15:L$19,2,0),VLOOKUP(VALUE(Q1546),Rates!G$4:L$8,2,0)))</f>
        <v/>
      </c>
      <c r="T1546" s="13" t="str">
        <f t="shared" si="762"/>
        <v/>
      </c>
      <c r="U1546" s="181" t="str">
        <f t="shared" si="763"/>
        <v/>
      </c>
      <c r="V1546" s="13" t="str">
        <f t="shared" si="764"/>
        <v/>
      </c>
      <c r="W1546" s="13" t="str">
        <f t="shared" si="765"/>
        <v/>
      </c>
      <c r="X1546" s="182" t="str">
        <f t="shared" si="766"/>
        <v/>
      </c>
      <c r="Y1546" s="183" t="str">
        <f>IF(A:A="","",IF(R1546="Refreshment Beverage",VLOOKUP(Q1546,Rates!G$15:L$19,6,0)*W1546,VLOOKUP(Q1546,Rates!G$4:L$12,6,0)*W1546))</f>
        <v/>
      </c>
      <c r="Z1546" s="183" t="str">
        <f t="shared" si="767"/>
        <v/>
      </c>
      <c r="AA1546" s="17">
        <f t="shared" si="755"/>
        <v>0</v>
      </c>
      <c r="AB1546" s="177" t="str" cm="1">
        <f t="array" ref="AB1546">IF(_xlfn.SINGLE(A:A)="","",IF(R1546="Refreshment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177" t="str" cm="1">
        <f t="array" ref="AC1546">IF(_xlfn.SINGLE(A:A)="","",IF(R1546="Refreshment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68">
        <f>IFERROR(IF(OR(Q1546=1,Q1546=2,Q1546=3,Q1546=4),VLOOKUP(Q1546,Rates!$A$31:$B$34,2,0)*W1546,IF(V1546=1,VLOOKUP(U1546,'REB BEV MIN MKUP'!B:E,4,0),IF(V1546&gt;1,VLOOKUP(VALUE(W1546),'REB BEV MIN MKUP'!O:Q,3,0),0))),0)</f>
        <v>0</v>
      </c>
      <c r="AE1546" s="177" t="str">
        <f t="shared" si="768"/>
        <v/>
      </c>
      <c r="AF1546" s="13" t="str">
        <f t="shared" si="769"/>
        <v/>
      </c>
      <c r="AG1546" s="177" t="str">
        <f t="shared" si="770"/>
        <v/>
      </c>
      <c r="AH1546" s="184" t="str">
        <f t="shared" si="771"/>
        <v/>
      </c>
      <c r="AI1546" s="184" t="str">
        <f>IF(AE:AE="","",IF(R1546="Refreshment Beverage",AK1546*(Rates!J$19/100),ROUND(SUM(AH1546*(Rates!$J$8/100)),4)))</f>
        <v/>
      </c>
      <c r="AJ1546" s="183" t="str">
        <f t="shared" si="772"/>
        <v/>
      </c>
      <c r="AK1546" s="185" t="str">
        <f t="shared" si="773"/>
        <v/>
      </c>
      <c r="AL1546" s="177" t="str">
        <f t="shared" si="774"/>
        <v/>
      </c>
      <c r="AM1546" s="13" t="str">
        <f>IF(AS1546="","",IF(R1546="Refreshment Beverage",ROUND(AS1546*Rates!K$19,4),ROUND(AO1546*(VLOOKUP(VALUE(Q1546),Rates!G$4:L$12,3,0)),4)))</f>
        <v/>
      </c>
      <c r="AN1546" s="183" t="str">
        <f>IF(AS1546="","",IF(R1546="Refreshment Beverage",AS1546*(Rates!J$19/100),MAX(AM1546,AB1546)))</f>
        <v/>
      </c>
      <c r="AO1546" s="186" t="str">
        <f t="shared" si="775"/>
        <v/>
      </c>
      <c r="AP1546" s="186" t="str">
        <f t="shared" si="776"/>
        <v/>
      </c>
      <c r="AQ1546" s="186" t="str">
        <f>IF(AS1546="","",IF(R1546="Refreshment Beverage",ROUND(SUM(VLOOKUP(Q:Q,Rates!G$15:L$19,3,0)*(AS1546-Y1546-Z1546-AA1546)),4),ROUND(SUM(Rates!$K$8*AS1546),4)))</f>
        <v/>
      </c>
      <c r="AR1546" s="184" t="str">
        <f t="shared" si="777"/>
        <v/>
      </c>
      <c r="AS1546" s="185" t="str">
        <f t="shared" si="778"/>
        <v/>
      </c>
      <c r="AT1546" s="177" t="str">
        <f t="shared" si="779"/>
        <v/>
      </c>
      <c r="AU1546" s="13" t="str">
        <f>IF(AX1546="","",IF(R1546="Refreshment Beverage",ROUND((BA1546-Y1546-Z1546-AA1546)*VLOOKUP(VALUE(Q1546),Rates!G$15:L$19,3,0),4),ROUND(AW1546*(VLOOKUP(VALUE(Q1546),Rates!G:L,3,0)),4)))</f>
        <v/>
      </c>
      <c r="AV1546" s="183" t="str">
        <f t="shared" si="780"/>
        <v/>
      </c>
      <c r="AW1546" s="186" t="str">
        <f t="shared" si="781"/>
        <v/>
      </c>
      <c r="AX1546" s="184" t="str">
        <f t="shared" si="782"/>
        <v/>
      </c>
      <c r="AY1546" s="186" t="str">
        <f>IF(AX1546="","",IF(R1546="Refreshment Beverage",ROUND(SUM(AX1546*Rates!K$19),4),ROUND(SUM(AX1546*(Rates!J$8/100)),4)))</f>
        <v/>
      </c>
      <c r="AZ1546" s="183" t="str">
        <f t="shared" si="783"/>
        <v/>
      </c>
      <c r="BA1546" s="185" t="str">
        <f t="shared" si="784"/>
        <v/>
      </c>
      <c r="BD1546" s="171"/>
      <c r="BE1546" s="171"/>
      <c r="BF1546" s="171"/>
      <c r="BG1546" s="171"/>
    </row>
    <row r="1547" spans="1:59" ht="15" customHeight="1" x14ac:dyDescent="0.3">
      <c r="A1547" s="172"/>
      <c r="B1547" s="172"/>
      <c r="C1547" s="172"/>
      <c r="D1547" s="173"/>
      <c r="E1547" s="173"/>
      <c r="F1547" s="173"/>
      <c r="G1547" s="173"/>
      <c r="H1547" s="173"/>
      <c r="I1547" s="174"/>
      <c r="J1547" s="175"/>
      <c r="K1547" s="176" t="str">
        <f t="shared" si="756"/>
        <v/>
      </c>
      <c r="L1547" s="177" t="str">
        <f t="shared" si="757"/>
        <v/>
      </c>
      <c r="M1547" s="178" t="str">
        <f t="shared" si="758"/>
        <v/>
      </c>
      <c r="N1547" s="44" t="str" cm="1">
        <f t="array" ref="N1547">IFERROR(IF(_xlfn.SINGLE(A:A)="","",IF(R1547="Beer",SUM(LOOKUP(2,1/(Rates!$B$3:$B$5&lt;=W1547)/(Rates!$C$3:$C$5&gt;=W1547),Rates!$D$3:$D$5)*(X1547/100)*W1547),IF(R1547="Refreshment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44" t="str">
        <f t="shared" si="759"/>
        <v/>
      </c>
      <c r="P1547" s="13"/>
      <c r="Q1547" s="179" t="str">
        <f t="shared" si="760"/>
        <v/>
      </c>
      <c r="R1547" s="180" t="str">
        <f t="shared" si="761"/>
        <v/>
      </c>
      <c r="S1547" s="13" t="str">
        <f>IF(A1547="","",IF(R1547="Refreshment Beverage",VLOOKUP(VALUE(Q1547),Rates!G$15:L$19,2,0),VLOOKUP(VALUE(Q1547),Rates!G$4:L$8,2,0)))</f>
        <v/>
      </c>
      <c r="T1547" s="13" t="str">
        <f t="shared" si="762"/>
        <v/>
      </c>
      <c r="U1547" s="181" t="str">
        <f t="shared" si="763"/>
        <v/>
      </c>
      <c r="V1547" s="13" t="str">
        <f t="shared" si="764"/>
        <v/>
      </c>
      <c r="W1547" s="13" t="str">
        <f t="shared" si="765"/>
        <v/>
      </c>
      <c r="X1547" s="182" t="str">
        <f t="shared" si="766"/>
        <v/>
      </c>
      <c r="Y1547" s="183" t="str">
        <f>IF(A:A="","",IF(R1547="Refreshment Beverage",VLOOKUP(Q1547,Rates!G$15:L$19,6,0)*W1547,VLOOKUP(Q1547,Rates!G$4:L$12,6,0)*W1547))</f>
        <v/>
      </c>
      <c r="Z1547" s="183" t="str">
        <f t="shared" si="767"/>
        <v/>
      </c>
      <c r="AA1547" s="17">
        <f t="shared" si="755"/>
        <v>0</v>
      </c>
      <c r="AB1547" s="177" t="str" cm="1">
        <f t="array" ref="AB1547">IF(_xlfn.SINGLE(A:A)="","",IF(R1547="Refreshment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177" t="str" cm="1">
        <f t="array" ref="AC1547">IF(_xlfn.SINGLE(A:A)="","",IF(R1547="Refreshment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68">
        <f>IFERROR(IF(OR(Q1547=1,Q1547=2,Q1547=3,Q1547=4),VLOOKUP(Q1547,Rates!$A$31:$B$34,2,0)*W1547,IF(V1547=1,VLOOKUP(U1547,'REB BEV MIN MKUP'!B:E,4,0),IF(V1547&gt;1,VLOOKUP(VALUE(W1547),'REB BEV MIN MKUP'!O:Q,3,0),0))),0)</f>
        <v>0</v>
      </c>
      <c r="AE1547" s="177" t="str">
        <f t="shared" si="768"/>
        <v/>
      </c>
      <c r="AF1547" s="13" t="str">
        <f t="shared" si="769"/>
        <v/>
      </c>
      <c r="AG1547" s="177" t="str">
        <f t="shared" si="770"/>
        <v/>
      </c>
      <c r="AH1547" s="184" t="str">
        <f t="shared" si="771"/>
        <v/>
      </c>
      <c r="AI1547" s="184" t="str">
        <f>IF(AE:AE="","",IF(R1547="Refreshment Beverage",AK1547*(Rates!J$19/100),ROUND(SUM(AH1547*(Rates!$J$8/100)),4)))</f>
        <v/>
      </c>
      <c r="AJ1547" s="183" t="str">
        <f t="shared" si="772"/>
        <v/>
      </c>
      <c r="AK1547" s="185" t="str">
        <f t="shared" si="773"/>
        <v/>
      </c>
      <c r="AL1547" s="177" t="str">
        <f t="shared" si="774"/>
        <v/>
      </c>
      <c r="AM1547" s="13" t="str">
        <f>IF(AS1547="","",IF(R1547="Refreshment Beverage",ROUND(AS1547*Rates!K$19,4),ROUND(AO1547*(VLOOKUP(VALUE(Q1547),Rates!G$4:L$12,3,0)),4)))</f>
        <v/>
      </c>
      <c r="AN1547" s="183" t="str">
        <f>IF(AS1547="","",IF(R1547="Refreshment Beverage",AS1547*(Rates!J$19/100),MAX(AM1547,AB1547)))</f>
        <v/>
      </c>
      <c r="AO1547" s="186" t="str">
        <f t="shared" si="775"/>
        <v/>
      </c>
      <c r="AP1547" s="186" t="str">
        <f t="shared" si="776"/>
        <v/>
      </c>
      <c r="AQ1547" s="186" t="str">
        <f>IF(AS1547="","",IF(R1547="Refreshment Beverage",ROUND(SUM(VLOOKUP(Q:Q,Rates!G$15:L$19,3,0)*(AS1547-Y1547-Z1547-AA1547)),4),ROUND(SUM(Rates!$K$8*AS1547),4)))</f>
        <v/>
      </c>
      <c r="AR1547" s="184" t="str">
        <f t="shared" si="777"/>
        <v/>
      </c>
      <c r="AS1547" s="185" t="str">
        <f t="shared" si="778"/>
        <v/>
      </c>
      <c r="AT1547" s="177" t="str">
        <f t="shared" si="779"/>
        <v/>
      </c>
      <c r="AU1547" s="13" t="str">
        <f>IF(AX1547="","",IF(R1547="Refreshment Beverage",ROUND((BA1547-Y1547-Z1547-AA1547)*VLOOKUP(VALUE(Q1547),Rates!G$15:L$19,3,0),4),ROUND(AW1547*(VLOOKUP(VALUE(Q1547),Rates!G:L,3,0)),4)))</f>
        <v/>
      </c>
      <c r="AV1547" s="183" t="str">
        <f t="shared" si="780"/>
        <v/>
      </c>
      <c r="AW1547" s="186" t="str">
        <f t="shared" si="781"/>
        <v/>
      </c>
      <c r="AX1547" s="184" t="str">
        <f t="shared" si="782"/>
        <v/>
      </c>
      <c r="AY1547" s="186" t="str">
        <f>IF(AX1547="","",IF(R1547="Refreshment Beverage",ROUND(SUM(AX1547*Rates!K$19),4),ROUND(SUM(AX1547*(Rates!J$8/100)),4)))</f>
        <v/>
      </c>
      <c r="AZ1547" s="183" t="str">
        <f t="shared" si="783"/>
        <v/>
      </c>
      <c r="BA1547" s="185" t="str">
        <f t="shared" si="784"/>
        <v/>
      </c>
      <c r="BD1547" s="171"/>
      <c r="BE1547" s="171"/>
      <c r="BF1547" s="171"/>
      <c r="BG1547" s="171"/>
    </row>
    <row r="1548" spans="1:59" ht="15" customHeight="1" x14ac:dyDescent="0.3">
      <c r="A1548" s="172"/>
      <c r="B1548" s="172"/>
      <c r="C1548" s="172"/>
      <c r="D1548" s="173"/>
      <c r="E1548" s="173"/>
      <c r="F1548" s="173"/>
      <c r="G1548" s="173"/>
      <c r="H1548" s="173"/>
      <c r="I1548" s="174"/>
      <c r="J1548" s="175"/>
      <c r="K1548" s="176" t="str">
        <f t="shared" si="756"/>
        <v/>
      </c>
      <c r="L1548" s="177" t="str">
        <f t="shared" si="757"/>
        <v/>
      </c>
      <c r="M1548" s="178" t="str">
        <f t="shared" si="758"/>
        <v/>
      </c>
      <c r="N1548" s="44" t="str" cm="1">
        <f t="array" ref="N1548">IFERROR(IF(_xlfn.SINGLE(A:A)="","",IF(R1548="Beer",SUM(LOOKUP(2,1/(Rates!$B$3:$B$5&lt;=W1548)/(Rates!$C$3:$C$5&gt;=W1548),Rates!$D$3:$D$5)*(X1548/100)*W1548),IF(R1548="Refreshment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44" t="str">
        <f t="shared" si="759"/>
        <v/>
      </c>
      <c r="P1548" s="13"/>
      <c r="Q1548" s="179" t="str">
        <f t="shared" si="760"/>
        <v/>
      </c>
      <c r="R1548" s="180" t="str">
        <f t="shared" si="761"/>
        <v/>
      </c>
      <c r="S1548" s="13" t="str">
        <f>IF(A1548="","",IF(R1548="Refreshment Beverage",VLOOKUP(VALUE(Q1548),Rates!G$15:L$19,2,0),VLOOKUP(VALUE(Q1548),Rates!G$4:L$8,2,0)))</f>
        <v/>
      </c>
      <c r="T1548" s="13" t="str">
        <f t="shared" si="762"/>
        <v/>
      </c>
      <c r="U1548" s="181" t="str">
        <f t="shared" si="763"/>
        <v/>
      </c>
      <c r="V1548" s="13" t="str">
        <f t="shared" si="764"/>
        <v/>
      </c>
      <c r="W1548" s="13" t="str">
        <f t="shared" si="765"/>
        <v/>
      </c>
      <c r="X1548" s="182" t="str">
        <f t="shared" si="766"/>
        <v/>
      </c>
      <c r="Y1548" s="183" t="str">
        <f>IF(A:A="","",IF(R1548="Refreshment Beverage",VLOOKUP(Q1548,Rates!G$15:L$19,6,0)*W1548,VLOOKUP(Q1548,Rates!G$4:L$12,6,0)*W1548))</f>
        <v/>
      </c>
      <c r="Z1548" s="183" t="str">
        <f t="shared" si="767"/>
        <v/>
      </c>
      <c r="AA1548" s="17">
        <f t="shared" si="755"/>
        <v>0</v>
      </c>
      <c r="AB1548" s="177" t="str" cm="1">
        <f t="array" ref="AB1548">IF(_xlfn.SINGLE(A:A)="","",IF(R1548="Refreshment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177" t="str" cm="1">
        <f t="array" ref="AC1548">IF(_xlfn.SINGLE(A:A)="","",IF(R1548="Refreshment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68">
        <f>IFERROR(IF(OR(Q1548=1,Q1548=2,Q1548=3,Q1548=4),VLOOKUP(Q1548,Rates!$A$31:$B$34,2,0)*W1548,IF(V1548=1,VLOOKUP(U1548,'REB BEV MIN MKUP'!B:E,4,0),IF(V1548&gt;1,VLOOKUP(VALUE(W1548),'REB BEV MIN MKUP'!O:Q,3,0),0))),0)</f>
        <v>0</v>
      </c>
      <c r="AE1548" s="177" t="str">
        <f t="shared" si="768"/>
        <v/>
      </c>
      <c r="AF1548" s="13" t="str">
        <f t="shared" si="769"/>
        <v/>
      </c>
      <c r="AG1548" s="177" t="str">
        <f t="shared" si="770"/>
        <v/>
      </c>
      <c r="AH1548" s="184" t="str">
        <f t="shared" si="771"/>
        <v/>
      </c>
      <c r="AI1548" s="184" t="str">
        <f>IF(AE:AE="","",IF(R1548="Refreshment Beverage",AK1548*(Rates!J$19/100),ROUND(SUM(AH1548*(Rates!$J$8/100)),4)))</f>
        <v/>
      </c>
      <c r="AJ1548" s="183" t="str">
        <f t="shared" si="772"/>
        <v/>
      </c>
      <c r="AK1548" s="185" t="str">
        <f t="shared" si="773"/>
        <v/>
      </c>
      <c r="AL1548" s="177" t="str">
        <f t="shared" si="774"/>
        <v/>
      </c>
      <c r="AM1548" s="13" t="str">
        <f>IF(AS1548="","",IF(R1548="Refreshment Beverage",ROUND(AS1548*Rates!K$19,4),ROUND(AO1548*(VLOOKUP(VALUE(Q1548),Rates!G$4:L$12,3,0)),4)))</f>
        <v/>
      </c>
      <c r="AN1548" s="183" t="str">
        <f>IF(AS1548="","",IF(R1548="Refreshment Beverage",AS1548*(Rates!J$19/100),MAX(AM1548,AB1548)))</f>
        <v/>
      </c>
      <c r="AO1548" s="186" t="str">
        <f t="shared" si="775"/>
        <v/>
      </c>
      <c r="AP1548" s="186" t="str">
        <f t="shared" si="776"/>
        <v/>
      </c>
      <c r="AQ1548" s="186" t="str">
        <f>IF(AS1548="","",IF(R1548="Refreshment Beverage",ROUND(SUM(VLOOKUP(Q:Q,Rates!G$15:L$19,3,0)*(AS1548-Y1548-Z1548-AA1548)),4),ROUND(SUM(Rates!$K$8*AS1548),4)))</f>
        <v/>
      </c>
      <c r="AR1548" s="184" t="str">
        <f t="shared" si="777"/>
        <v/>
      </c>
      <c r="AS1548" s="185" t="str">
        <f t="shared" si="778"/>
        <v/>
      </c>
      <c r="AT1548" s="177" t="str">
        <f t="shared" si="779"/>
        <v/>
      </c>
      <c r="AU1548" s="13" t="str">
        <f>IF(AX1548="","",IF(R1548="Refreshment Beverage",ROUND((BA1548-Y1548-Z1548-AA1548)*VLOOKUP(VALUE(Q1548),Rates!G$15:L$19,3,0),4),ROUND(AW1548*(VLOOKUP(VALUE(Q1548),Rates!G:L,3,0)),4)))</f>
        <v/>
      </c>
      <c r="AV1548" s="183" t="str">
        <f t="shared" si="780"/>
        <v/>
      </c>
      <c r="AW1548" s="186" t="str">
        <f t="shared" si="781"/>
        <v/>
      </c>
      <c r="AX1548" s="184" t="str">
        <f t="shared" si="782"/>
        <v/>
      </c>
      <c r="AY1548" s="186" t="str">
        <f>IF(AX1548="","",IF(R1548="Refreshment Beverage",ROUND(SUM(AX1548*Rates!K$19),4),ROUND(SUM(AX1548*(Rates!J$8/100)),4)))</f>
        <v/>
      </c>
      <c r="AZ1548" s="183" t="str">
        <f t="shared" si="783"/>
        <v/>
      </c>
      <c r="BA1548" s="185" t="str">
        <f t="shared" si="784"/>
        <v/>
      </c>
      <c r="BD1548" s="171"/>
      <c r="BE1548" s="171"/>
      <c r="BF1548" s="171"/>
      <c r="BG1548" s="171"/>
    </row>
    <row r="1549" spans="1:59" ht="15" customHeight="1" x14ac:dyDescent="0.3">
      <c r="A1549" s="172"/>
      <c r="B1549" s="172"/>
      <c r="C1549" s="172"/>
      <c r="D1549" s="173"/>
      <c r="E1549" s="173"/>
      <c r="F1549" s="173"/>
      <c r="G1549" s="173"/>
      <c r="H1549" s="173"/>
      <c r="I1549" s="174"/>
      <c r="J1549" s="175"/>
      <c r="K1549" s="176" t="str">
        <f t="shared" si="756"/>
        <v/>
      </c>
      <c r="L1549" s="177" t="str">
        <f t="shared" si="757"/>
        <v/>
      </c>
      <c r="M1549" s="178" t="str">
        <f t="shared" si="758"/>
        <v/>
      </c>
      <c r="N1549" s="44" t="str" cm="1">
        <f t="array" ref="N1549">IFERROR(IF(_xlfn.SINGLE(A:A)="","",IF(R1549="Beer",SUM(LOOKUP(2,1/(Rates!$B$3:$B$5&lt;=W1549)/(Rates!$C$3:$C$5&gt;=W1549),Rates!$D$3:$D$5)*(X1549/100)*W1549),IF(R1549="Refreshment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44" t="str">
        <f t="shared" si="759"/>
        <v/>
      </c>
      <c r="P1549" s="13"/>
      <c r="Q1549" s="179" t="str">
        <f t="shared" si="760"/>
        <v/>
      </c>
      <c r="R1549" s="180" t="str">
        <f t="shared" si="761"/>
        <v/>
      </c>
      <c r="S1549" s="13" t="str">
        <f>IF(A1549="","",IF(R1549="Refreshment Beverage",VLOOKUP(VALUE(Q1549),Rates!G$15:L$19,2,0),VLOOKUP(VALUE(Q1549),Rates!G$4:L$8,2,0)))</f>
        <v/>
      </c>
      <c r="T1549" s="13" t="str">
        <f t="shared" si="762"/>
        <v/>
      </c>
      <c r="U1549" s="181" t="str">
        <f t="shared" si="763"/>
        <v/>
      </c>
      <c r="V1549" s="13" t="str">
        <f t="shared" si="764"/>
        <v/>
      </c>
      <c r="W1549" s="13" t="str">
        <f t="shared" si="765"/>
        <v/>
      </c>
      <c r="X1549" s="182" t="str">
        <f t="shared" si="766"/>
        <v/>
      </c>
      <c r="Y1549" s="183" t="str">
        <f>IF(A:A="","",IF(R1549="Refreshment Beverage",VLOOKUP(Q1549,Rates!G$15:L$19,6,0)*W1549,VLOOKUP(Q1549,Rates!G$4:L$12,6,0)*W1549))</f>
        <v/>
      </c>
      <c r="Z1549" s="183" t="str">
        <f t="shared" si="767"/>
        <v/>
      </c>
      <c r="AA1549" s="17">
        <f t="shared" si="755"/>
        <v>0</v>
      </c>
      <c r="AB1549" s="177" t="str" cm="1">
        <f t="array" ref="AB1549">IF(_xlfn.SINGLE(A:A)="","",IF(R1549="Refreshment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177" t="str" cm="1">
        <f t="array" ref="AC1549">IF(_xlfn.SINGLE(A:A)="","",IF(R1549="Refreshment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68">
        <f>IFERROR(IF(OR(Q1549=1,Q1549=2,Q1549=3,Q1549=4),VLOOKUP(Q1549,Rates!$A$31:$B$34,2,0)*W1549,IF(V1549=1,VLOOKUP(U1549,'REB BEV MIN MKUP'!B:E,4,0),IF(V1549&gt;1,VLOOKUP(VALUE(W1549),'REB BEV MIN MKUP'!O:Q,3,0),0))),0)</f>
        <v>0</v>
      </c>
      <c r="AE1549" s="177" t="str">
        <f t="shared" si="768"/>
        <v/>
      </c>
      <c r="AF1549" s="13" t="str">
        <f t="shared" si="769"/>
        <v/>
      </c>
      <c r="AG1549" s="177" t="str">
        <f t="shared" si="770"/>
        <v/>
      </c>
      <c r="AH1549" s="184" t="str">
        <f t="shared" si="771"/>
        <v/>
      </c>
      <c r="AI1549" s="184" t="str">
        <f>IF(AE:AE="","",IF(R1549="Refreshment Beverage",AK1549*(Rates!J$19/100),ROUND(SUM(AH1549*(Rates!$J$8/100)),4)))</f>
        <v/>
      </c>
      <c r="AJ1549" s="183" t="str">
        <f t="shared" si="772"/>
        <v/>
      </c>
      <c r="AK1549" s="185" t="str">
        <f t="shared" si="773"/>
        <v/>
      </c>
      <c r="AL1549" s="177" t="str">
        <f t="shared" si="774"/>
        <v/>
      </c>
      <c r="AM1549" s="13" t="str">
        <f>IF(AS1549="","",IF(R1549="Refreshment Beverage",ROUND(AS1549*Rates!K$19,4),ROUND(AO1549*(VLOOKUP(VALUE(Q1549),Rates!G$4:L$12,3,0)),4)))</f>
        <v/>
      </c>
      <c r="AN1549" s="183" t="str">
        <f>IF(AS1549="","",IF(R1549="Refreshment Beverage",AS1549*(Rates!J$19/100),MAX(AM1549,AB1549)))</f>
        <v/>
      </c>
      <c r="AO1549" s="186" t="str">
        <f t="shared" si="775"/>
        <v/>
      </c>
      <c r="AP1549" s="186" t="str">
        <f t="shared" si="776"/>
        <v/>
      </c>
      <c r="AQ1549" s="186" t="str">
        <f>IF(AS1549="","",IF(R1549="Refreshment Beverage",ROUND(SUM(VLOOKUP(Q:Q,Rates!G$15:L$19,3,0)*(AS1549-Y1549-Z1549-AA1549)),4),ROUND(SUM(Rates!$K$8*AS1549),4)))</f>
        <v/>
      </c>
      <c r="AR1549" s="184" t="str">
        <f t="shared" si="777"/>
        <v/>
      </c>
      <c r="AS1549" s="185" t="str">
        <f t="shared" si="778"/>
        <v/>
      </c>
      <c r="AT1549" s="177" t="str">
        <f t="shared" si="779"/>
        <v/>
      </c>
      <c r="AU1549" s="13" t="str">
        <f>IF(AX1549="","",IF(R1549="Refreshment Beverage",ROUND((BA1549-Y1549-Z1549-AA1549)*VLOOKUP(VALUE(Q1549),Rates!G$15:L$19,3,0),4),ROUND(AW1549*(VLOOKUP(VALUE(Q1549),Rates!G:L,3,0)),4)))</f>
        <v/>
      </c>
      <c r="AV1549" s="183" t="str">
        <f t="shared" si="780"/>
        <v/>
      </c>
      <c r="AW1549" s="186" t="str">
        <f t="shared" si="781"/>
        <v/>
      </c>
      <c r="AX1549" s="184" t="str">
        <f t="shared" si="782"/>
        <v/>
      </c>
      <c r="AY1549" s="186" t="str">
        <f>IF(AX1549="","",IF(R1549="Refreshment Beverage",ROUND(SUM(AX1549*Rates!K$19),4),ROUND(SUM(AX1549*(Rates!J$8/100)),4)))</f>
        <v/>
      </c>
      <c r="AZ1549" s="183" t="str">
        <f t="shared" si="783"/>
        <v/>
      </c>
      <c r="BA1549" s="185" t="str">
        <f t="shared" si="784"/>
        <v/>
      </c>
      <c r="BD1549" s="171"/>
      <c r="BE1549" s="171"/>
      <c r="BF1549" s="171"/>
      <c r="BG1549" s="171"/>
    </row>
    <row r="1550" spans="1:59" ht="15" customHeight="1" x14ac:dyDescent="0.3">
      <c r="A1550" s="172"/>
      <c r="B1550" s="172"/>
      <c r="C1550" s="172"/>
      <c r="D1550" s="173"/>
      <c r="E1550" s="173"/>
      <c r="F1550" s="173"/>
      <c r="G1550" s="173"/>
      <c r="H1550" s="173"/>
      <c r="I1550" s="174"/>
      <c r="J1550" s="175"/>
      <c r="K1550" s="176" t="str">
        <f t="shared" si="756"/>
        <v/>
      </c>
      <c r="L1550" s="177" t="str">
        <f t="shared" si="757"/>
        <v/>
      </c>
      <c r="M1550" s="178" t="str">
        <f t="shared" si="758"/>
        <v/>
      </c>
      <c r="N1550" s="44" t="str" cm="1">
        <f t="array" ref="N1550">IFERROR(IF(_xlfn.SINGLE(A:A)="","",IF(R1550="Beer",SUM(LOOKUP(2,1/(Rates!$B$3:$B$5&lt;=W1550)/(Rates!$C$3:$C$5&gt;=W1550),Rates!$D$3:$D$5)*(X1550/100)*W1550),IF(R1550="Refreshment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44" t="str">
        <f t="shared" si="759"/>
        <v/>
      </c>
      <c r="P1550" s="13"/>
      <c r="Q1550" s="179" t="str">
        <f t="shared" si="760"/>
        <v/>
      </c>
      <c r="R1550" s="180" t="str">
        <f t="shared" si="761"/>
        <v/>
      </c>
      <c r="S1550" s="13" t="str">
        <f>IF(A1550="","",IF(R1550="Refreshment Beverage",VLOOKUP(VALUE(Q1550),Rates!G$15:L$19,2,0),VLOOKUP(VALUE(Q1550),Rates!G$4:L$8,2,0)))</f>
        <v/>
      </c>
      <c r="T1550" s="13" t="str">
        <f t="shared" si="762"/>
        <v/>
      </c>
      <c r="U1550" s="181" t="str">
        <f t="shared" si="763"/>
        <v/>
      </c>
      <c r="V1550" s="13" t="str">
        <f t="shared" si="764"/>
        <v/>
      </c>
      <c r="W1550" s="13" t="str">
        <f t="shared" si="765"/>
        <v/>
      </c>
      <c r="X1550" s="182" t="str">
        <f t="shared" si="766"/>
        <v/>
      </c>
      <c r="Y1550" s="183" t="str">
        <f>IF(A:A="","",IF(R1550="Refreshment Beverage",VLOOKUP(Q1550,Rates!G$15:L$19,6,0)*W1550,VLOOKUP(Q1550,Rates!G$4:L$12,6,0)*W1550))</f>
        <v/>
      </c>
      <c r="Z1550" s="183" t="str">
        <f t="shared" si="767"/>
        <v/>
      </c>
      <c r="AA1550" s="17">
        <f t="shared" si="755"/>
        <v>0</v>
      </c>
      <c r="AB1550" s="177" t="str" cm="1">
        <f t="array" ref="AB1550">IF(_xlfn.SINGLE(A:A)="","",IF(R1550="Refreshment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177" t="str" cm="1">
        <f t="array" ref="AC1550">IF(_xlfn.SINGLE(A:A)="","",IF(R1550="Refreshment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68">
        <f>IFERROR(IF(OR(Q1550=1,Q1550=2,Q1550=3,Q1550=4),VLOOKUP(Q1550,Rates!$A$31:$B$34,2,0)*W1550,IF(V1550=1,VLOOKUP(U1550,'REB BEV MIN MKUP'!B:E,4,0),IF(V1550&gt;1,VLOOKUP(VALUE(W1550),'REB BEV MIN MKUP'!O:Q,3,0),0))),0)</f>
        <v>0</v>
      </c>
      <c r="AE1550" s="177" t="str">
        <f t="shared" si="768"/>
        <v/>
      </c>
      <c r="AF1550" s="13" t="str">
        <f t="shared" si="769"/>
        <v/>
      </c>
      <c r="AG1550" s="177" t="str">
        <f t="shared" si="770"/>
        <v/>
      </c>
      <c r="AH1550" s="184" t="str">
        <f t="shared" si="771"/>
        <v/>
      </c>
      <c r="AI1550" s="184" t="str">
        <f>IF(AE:AE="","",IF(R1550="Refreshment Beverage",AK1550*(Rates!J$19/100),ROUND(SUM(AH1550*(Rates!$J$8/100)),4)))</f>
        <v/>
      </c>
      <c r="AJ1550" s="183" t="str">
        <f t="shared" si="772"/>
        <v/>
      </c>
      <c r="AK1550" s="185" t="str">
        <f t="shared" si="773"/>
        <v/>
      </c>
      <c r="AL1550" s="177" t="str">
        <f t="shared" si="774"/>
        <v/>
      </c>
      <c r="AM1550" s="13" t="str">
        <f>IF(AS1550="","",IF(R1550="Refreshment Beverage",ROUND(AS1550*Rates!K$19,4),ROUND(AO1550*(VLOOKUP(VALUE(Q1550),Rates!G$4:L$12,3,0)),4)))</f>
        <v/>
      </c>
      <c r="AN1550" s="183" t="str">
        <f>IF(AS1550="","",IF(R1550="Refreshment Beverage",AS1550*(Rates!J$19/100),MAX(AM1550,AB1550)))</f>
        <v/>
      </c>
      <c r="AO1550" s="186" t="str">
        <f t="shared" si="775"/>
        <v/>
      </c>
      <c r="AP1550" s="186" t="str">
        <f t="shared" si="776"/>
        <v/>
      </c>
      <c r="AQ1550" s="186" t="str">
        <f>IF(AS1550="","",IF(R1550="Refreshment Beverage",ROUND(SUM(VLOOKUP(Q:Q,Rates!G$15:L$19,3,0)*(AS1550-Y1550-Z1550-AA1550)),4),ROUND(SUM(Rates!$K$8*AS1550),4)))</f>
        <v/>
      </c>
      <c r="AR1550" s="184" t="str">
        <f t="shared" si="777"/>
        <v/>
      </c>
      <c r="AS1550" s="185" t="str">
        <f t="shared" si="778"/>
        <v/>
      </c>
      <c r="AT1550" s="177" t="str">
        <f t="shared" si="779"/>
        <v/>
      </c>
      <c r="AU1550" s="13" t="str">
        <f>IF(AX1550="","",IF(R1550="Refreshment Beverage",ROUND((BA1550-Y1550-Z1550-AA1550)*VLOOKUP(VALUE(Q1550),Rates!G$15:L$19,3,0),4),ROUND(AW1550*(VLOOKUP(VALUE(Q1550),Rates!G:L,3,0)),4)))</f>
        <v/>
      </c>
      <c r="AV1550" s="183" t="str">
        <f t="shared" si="780"/>
        <v/>
      </c>
      <c r="AW1550" s="186" t="str">
        <f t="shared" si="781"/>
        <v/>
      </c>
      <c r="AX1550" s="184" t="str">
        <f t="shared" si="782"/>
        <v/>
      </c>
      <c r="AY1550" s="186" t="str">
        <f>IF(AX1550="","",IF(R1550="Refreshment Beverage",ROUND(SUM(AX1550*Rates!K$19),4),ROUND(SUM(AX1550*(Rates!J$8/100)),4)))</f>
        <v/>
      </c>
      <c r="AZ1550" s="183" t="str">
        <f t="shared" si="783"/>
        <v/>
      </c>
      <c r="BA1550" s="185" t="str">
        <f t="shared" si="784"/>
        <v/>
      </c>
      <c r="BD1550" s="171"/>
      <c r="BE1550" s="171"/>
      <c r="BF1550" s="171"/>
      <c r="BG1550" s="171"/>
    </row>
    <row r="1551" spans="1:59" ht="15" customHeight="1" x14ac:dyDescent="0.3">
      <c r="A1551" s="172"/>
      <c r="B1551" s="172"/>
      <c r="C1551" s="172"/>
      <c r="D1551" s="173"/>
      <c r="E1551" s="173"/>
      <c r="F1551" s="173"/>
      <c r="G1551" s="173"/>
      <c r="H1551" s="173"/>
      <c r="I1551" s="174"/>
      <c r="J1551" s="175"/>
      <c r="K1551" s="176" t="str">
        <f t="shared" si="756"/>
        <v/>
      </c>
      <c r="L1551" s="177" t="str">
        <f t="shared" si="757"/>
        <v/>
      </c>
      <c r="M1551" s="178" t="str">
        <f t="shared" si="758"/>
        <v/>
      </c>
      <c r="N1551" s="44" t="str" cm="1">
        <f t="array" ref="N1551">IFERROR(IF(_xlfn.SINGLE(A:A)="","",IF(R1551="Beer",SUM(LOOKUP(2,1/(Rates!$B$3:$B$5&lt;=W1551)/(Rates!$C$3:$C$5&gt;=W1551),Rates!$D$3:$D$5)*(X1551/100)*W1551),IF(R1551="Refreshment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44" t="str">
        <f t="shared" si="759"/>
        <v/>
      </c>
      <c r="P1551" s="13"/>
      <c r="Q1551" s="179" t="str">
        <f t="shared" si="760"/>
        <v/>
      </c>
      <c r="R1551" s="180" t="str">
        <f t="shared" si="761"/>
        <v/>
      </c>
      <c r="S1551" s="13" t="str">
        <f>IF(A1551="","",IF(R1551="Refreshment Beverage",VLOOKUP(VALUE(Q1551),Rates!G$15:L$19,2,0),VLOOKUP(VALUE(Q1551),Rates!G$4:L$8,2,0)))</f>
        <v/>
      </c>
      <c r="T1551" s="13" t="str">
        <f t="shared" si="762"/>
        <v/>
      </c>
      <c r="U1551" s="181" t="str">
        <f t="shared" si="763"/>
        <v/>
      </c>
      <c r="V1551" s="13" t="str">
        <f t="shared" si="764"/>
        <v/>
      </c>
      <c r="W1551" s="13" t="str">
        <f t="shared" si="765"/>
        <v/>
      </c>
      <c r="X1551" s="182" t="str">
        <f t="shared" si="766"/>
        <v/>
      </c>
      <c r="Y1551" s="183" t="str">
        <f>IF(A:A="","",IF(R1551="Refreshment Beverage",VLOOKUP(Q1551,Rates!G$15:L$19,6,0)*W1551,VLOOKUP(Q1551,Rates!G$4:L$12,6,0)*W1551))</f>
        <v/>
      </c>
      <c r="Z1551" s="183" t="str">
        <f t="shared" si="767"/>
        <v/>
      </c>
      <c r="AA1551" s="17">
        <f t="shared" si="755"/>
        <v>0</v>
      </c>
      <c r="AB1551" s="177" t="str" cm="1">
        <f t="array" ref="AB1551">IF(_xlfn.SINGLE(A:A)="","",IF(R1551="Refreshment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177" t="str" cm="1">
        <f t="array" ref="AC1551">IF(_xlfn.SINGLE(A:A)="","",IF(R1551="Refreshment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68">
        <f>IFERROR(IF(OR(Q1551=1,Q1551=2,Q1551=3,Q1551=4),VLOOKUP(Q1551,Rates!$A$31:$B$34,2,0)*W1551,IF(V1551=1,VLOOKUP(U1551,'REB BEV MIN MKUP'!B:E,4,0),IF(V1551&gt;1,VLOOKUP(VALUE(W1551),'REB BEV MIN MKUP'!O:Q,3,0),0))),0)</f>
        <v>0</v>
      </c>
      <c r="AE1551" s="177" t="str">
        <f t="shared" si="768"/>
        <v/>
      </c>
      <c r="AF1551" s="13" t="str">
        <f t="shared" si="769"/>
        <v/>
      </c>
      <c r="AG1551" s="177" t="str">
        <f t="shared" si="770"/>
        <v/>
      </c>
      <c r="AH1551" s="184" t="str">
        <f t="shared" si="771"/>
        <v/>
      </c>
      <c r="AI1551" s="184" t="str">
        <f>IF(AE:AE="","",IF(R1551="Refreshment Beverage",AK1551*(Rates!J$19/100),ROUND(SUM(AH1551*(Rates!$J$8/100)),4)))</f>
        <v/>
      </c>
      <c r="AJ1551" s="183" t="str">
        <f t="shared" si="772"/>
        <v/>
      </c>
      <c r="AK1551" s="185" t="str">
        <f t="shared" si="773"/>
        <v/>
      </c>
      <c r="AL1551" s="177" t="str">
        <f t="shared" si="774"/>
        <v/>
      </c>
      <c r="AM1551" s="13" t="str">
        <f>IF(AS1551="","",IF(R1551="Refreshment Beverage",ROUND(AS1551*Rates!K$19,4),ROUND(AO1551*(VLOOKUP(VALUE(Q1551),Rates!G$4:L$12,3,0)),4)))</f>
        <v/>
      </c>
      <c r="AN1551" s="183" t="str">
        <f>IF(AS1551="","",IF(R1551="Refreshment Beverage",AS1551*(Rates!J$19/100),MAX(AM1551,AB1551)))</f>
        <v/>
      </c>
      <c r="AO1551" s="186" t="str">
        <f t="shared" si="775"/>
        <v/>
      </c>
      <c r="AP1551" s="186" t="str">
        <f t="shared" si="776"/>
        <v/>
      </c>
      <c r="AQ1551" s="186" t="str">
        <f>IF(AS1551="","",IF(R1551="Refreshment Beverage",ROUND(SUM(VLOOKUP(Q:Q,Rates!G$15:L$19,3,0)*(AS1551-Y1551-Z1551-AA1551)),4),ROUND(SUM(Rates!$K$8*AS1551),4)))</f>
        <v/>
      </c>
      <c r="AR1551" s="184" t="str">
        <f t="shared" si="777"/>
        <v/>
      </c>
      <c r="AS1551" s="185" t="str">
        <f t="shared" si="778"/>
        <v/>
      </c>
      <c r="AT1551" s="177" t="str">
        <f t="shared" si="779"/>
        <v/>
      </c>
      <c r="AU1551" s="13" t="str">
        <f>IF(AX1551="","",IF(R1551="Refreshment Beverage",ROUND((BA1551-Y1551-Z1551-AA1551)*VLOOKUP(VALUE(Q1551),Rates!G$15:L$19,3,0),4),ROUND(AW1551*(VLOOKUP(VALUE(Q1551),Rates!G:L,3,0)),4)))</f>
        <v/>
      </c>
      <c r="AV1551" s="183" t="str">
        <f t="shared" si="780"/>
        <v/>
      </c>
      <c r="AW1551" s="186" t="str">
        <f t="shared" si="781"/>
        <v/>
      </c>
      <c r="AX1551" s="184" t="str">
        <f t="shared" si="782"/>
        <v/>
      </c>
      <c r="AY1551" s="186" t="str">
        <f>IF(AX1551="","",IF(R1551="Refreshment Beverage",ROUND(SUM(AX1551*Rates!K$19),4),ROUND(SUM(AX1551*(Rates!J$8/100)),4)))</f>
        <v/>
      </c>
      <c r="AZ1551" s="183" t="str">
        <f t="shared" si="783"/>
        <v/>
      </c>
      <c r="BA1551" s="185" t="str">
        <f t="shared" si="784"/>
        <v/>
      </c>
      <c r="BD1551" s="171"/>
      <c r="BE1551" s="171"/>
      <c r="BF1551" s="171"/>
      <c r="BG1551" s="171"/>
    </row>
    <row r="1552" spans="1:59" ht="15" customHeight="1" x14ac:dyDescent="0.3">
      <c r="A1552" s="172"/>
      <c r="B1552" s="172"/>
      <c r="C1552" s="172"/>
      <c r="D1552" s="173"/>
      <c r="E1552" s="173"/>
      <c r="F1552" s="173"/>
      <c r="G1552" s="173"/>
      <c r="H1552" s="173"/>
      <c r="I1552" s="174"/>
      <c r="J1552" s="175"/>
      <c r="K1552" s="176" t="str">
        <f t="shared" si="756"/>
        <v/>
      </c>
      <c r="L1552" s="177" t="str">
        <f t="shared" si="757"/>
        <v/>
      </c>
      <c r="M1552" s="178" t="str">
        <f t="shared" si="758"/>
        <v/>
      </c>
      <c r="N1552" s="44" t="str" cm="1">
        <f t="array" ref="N1552">IFERROR(IF(_xlfn.SINGLE(A:A)="","",IF(R1552="Beer",SUM(LOOKUP(2,1/(Rates!$B$3:$B$5&lt;=W1552)/(Rates!$C$3:$C$5&gt;=W1552),Rates!$D$3:$D$5)*(X1552/100)*W1552),IF(R1552="Refreshment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44" t="str">
        <f t="shared" si="759"/>
        <v/>
      </c>
      <c r="P1552" s="13"/>
      <c r="Q1552" s="179" t="str">
        <f t="shared" si="760"/>
        <v/>
      </c>
      <c r="R1552" s="180" t="str">
        <f t="shared" si="761"/>
        <v/>
      </c>
      <c r="S1552" s="13" t="str">
        <f>IF(A1552="","",IF(R1552="Refreshment Beverage",VLOOKUP(VALUE(Q1552),Rates!G$15:L$19,2,0),VLOOKUP(VALUE(Q1552),Rates!G$4:L$8,2,0)))</f>
        <v/>
      </c>
      <c r="T1552" s="13" t="str">
        <f t="shared" si="762"/>
        <v/>
      </c>
      <c r="U1552" s="181" t="str">
        <f t="shared" si="763"/>
        <v/>
      </c>
      <c r="V1552" s="13" t="str">
        <f t="shared" si="764"/>
        <v/>
      </c>
      <c r="W1552" s="13" t="str">
        <f t="shared" si="765"/>
        <v/>
      </c>
      <c r="X1552" s="182" t="str">
        <f t="shared" si="766"/>
        <v/>
      </c>
      <c r="Y1552" s="183" t="str">
        <f>IF(A:A="","",IF(R1552="Refreshment Beverage",VLOOKUP(Q1552,Rates!G$15:L$19,6,0)*W1552,VLOOKUP(Q1552,Rates!G$4:L$12,6,0)*W1552))</f>
        <v/>
      </c>
      <c r="Z1552" s="183" t="str">
        <f t="shared" si="767"/>
        <v/>
      </c>
      <c r="AA1552" s="17">
        <f t="shared" si="755"/>
        <v>0</v>
      </c>
      <c r="AB1552" s="177" t="str" cm="1">
        <f t="array" ref="AB1552">IF(_xlfn.SINGLE(A:A)="","",IF(R1552="Refreshment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177" t="str" cm="1">
        <f t="array" ref="AC1552">IF(_xlfn.SINGLE(A:A)="","",IF(R1552="Refreshment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68">
        <f>IFERROR(IF(OR(Q1552=1,Q1552=2,Q1552=3,Q1552=4),VLOOKUP(Q1552,Rates!$A$31:$B$34,2,0)*W1552,IF(V1552=1,VLOOKUP(U1552,'REB BEV MIN MKUP'!B:E,4,0),IF(V1552&gt;1,VLOOKUP(VALUE(W1552),'REB BEV MIN MKUP'!O:Q,3,0),0))),0)</f>
        <v>0</v>
      </c>
      <c r="AE1552" s="177" t="str">
        <f t="shared" si="768"/>
        <v/>
      </c>
      <c r="AF1552" s="13" t="str">
        <f t="shared" si="769"/>
        <v/>
      </c>
      <c r="AG1552" s="177" t="str">
        <f t="shared" si="770"/>
        <v/>
      </c>
      <c r="AH1552" s="184" t="str">
        <f t="shared" si="771"/>
        <v/>
      </c>
      <c r="AI1552" s="184" t="str">
        <f>IF(AE:AE="","",IF(R1552="Refreshment Beverage",AK1552*(Rates!J$19/100),ROUND(SUM(AH1552*(Rates!$J$8/100)),4)))</f>
        <v/>
      </c>
      <c r="AJ1552" s="183" t="str">
        <f t="shared" si="772"/>
        <v/>
      </c>
      <c r="AK1552" s="185" t="str">
        <f t="shared" si="773"/>
        <v/>
      </c>
      <c r="AL1552" s="177" t="str">
        <f t="shared" si="774"/>
        <v/>
      </c>
      <c r="AM1552" s="13" t="str">
        <f>IF(AS1552="","",IF(R1552="Refreshment Beverage",ROUND(AS1552*Rates!K$19,4),ROUND(AO1552*(VLOOKUP(VALUE(Q1552),Rates!G$4:L$12,3,0)),4)))</f>
        <v/>
      </c>
      <c r="AN1552" s="183" t="str">
        <f>IF(AS1552="","",IF(R1552="Refreshment Beverage",AS1552*(Rates!J$19/100),MAX(AM1552,AB1552)))</f>
        <v/>
      </c>
      <c r="AO1552" s="186" t="str">
        <f t="shared" si="775"/>
        <v/>
      </c>
      <c r="AP1552" s="186" t="str">
        <f t="shared" si="776"/>
        <v/>
      </c>
      <c r="AQ1552" s="186" t="str">
        <f>IF(AS1552="","",IF(R1552="Refreshment Beverage",ROUND(SUM(VLOOKUP(Q:Q,Rates!G$15:L$19,3,0)*(AS1552-Y1552-Z1552-AA1552)),4),ROUND(SUM(Rates!$K$8*AS1552),4)))</f>
        <v/>
      </c>
      <c r="AR1552" s="184" t="str">
        <f t="shared" si="777"/>
        <v/>
      </c>
      <c r="AS1552" s="185" t="str">
        <f t="shared" si="778"/>
        <v/>
      </c>
      <c r="AT1552" s="177" t="str">
        <f t="shared" si="779"/>
        <v/>
      </c>
      <c r="AU1552" s="13" t="str">
        <f>IF(AX1552="","",IF(R1552="Refreshment Beverage",ROUND((BA1552-Y1552-Z1552-AA1552)*VLOOKUP(VALUE(Q1552),Rates!G$15:L$19,3,0),4),ROUND(AW1552*(VLOOKUP(VALUE(Q1552),Rates!G:L,3,0)),4)))</f>
        <v/>
      </c>
      <c r="AV1552" s="183" t="str">
        <f t="shared" si="780"/>
        <v/>
      </c>
      <c r="AW1552" s="186" t="str">
        <f t="shared" si="781"/>
        <v/>
      </c>
      <c r="AX1552" s="184" t="str">
        <f t="shared" si="782"/>
        <v/>
      </c>
      <c r="AY1552" s="186" t="str">
        <f>IF(AX1552="","",IF(R1552="Refreshment Beverage",ROUND(SUM(AX1552*Rates!K$19),4),ROUND(SUM(AX1552*(Rates!J$8/100)),4)))</f>
        <v/>
      </c>
      <c r="AZ1552" s="183" t="str">
        <f t="shared" si="783"/>
        <v/>
      </c>
      <c r="BA1552" s="185" t="str">
        <f t="shared" si="784"/>
        <v/>
      </c>
      <c r="BD1552" s="171"/>
      <c r="BE1552" s="171"/>
      <c r="BF1552" s="171"/>
      <c r="BG1552" s="171"/>
    </row>
    <row r="1553" spans="1:59" ht="15" customHeight="1" x14ac:dyDescent="0.3">
      <c r="A1553" s="172"/>
      <c r="B1553" s="172"/>
      <c r="C1553" s="172"/>
      <c r="D1553" s="173"/>
      <c r="E1553" s="173"/>
      <c r="F1553" s="173"/>
      <c r="G1553" s="173"/>
      <c r="H1553" s="173"/>
      <c r="I1553" s="174"/>
      <c r="J1553" s="175"/>
      <c r="K1553" s="176" t="str">
        <f t="shared" si="756"/>
        <v/>
      </c>
      <c r="L1553" s="177" t="str">
        <f t="shared" si="757"/>
        <v/>
      </c>
      <c r="M1553" s="178" t="str">
        <f t="shared" si="758"/>
        <v/>
      </c>
      <c r="N1553" s="44" t="str" cm="1">
        <f t="array" ref="N1553">IFERROR(IF(_xlfn.SINGLE(A:A)="","",IF(R1553="Beer",SUM(LOOKUP(2,1/(Rates!$B$3:$B$5&lt;=W1553)/(Rates!$C$3:$C$5&gt;=W1553),Rates!$D$3:$D$5)*(X1553/100)*W1553),IF(R1553="Refreshment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44" t="str">
        <f t="shared" si="759"/>
        <v/>
      </c>
      <c r="P1553" s="13"/>
      <c r="Q1553" s="179" t="str">
        <f t="shared" si="760"/>
        <v/>
      </c>
      <c r="R1553" s="180" t="str">
        <f t="shared" si="761"/>
        <v/>
      </c>
      <c r="S1553" s="13" t="str">
        <f>IF(A1553="","",IF(R1553="Refreshment Beverage",VLOOKUP(VALUE(Q1553),Rates!G$15:L$19,2,0),VLOOKUP(VALUE(Q1553),Rates!G$4:L$8,2,0)))</f>
        <v/>
      </c>
      <c r="T1553" s="13" t="str">
        <f t="shared" si="762"/>
        <v/>
      </c>
      <c r="U1553" s="181" t="str">
        <f t="shared" si="763"/>
        <v/>
      </c>
      <c r="V1553" s="13" t="str">
        <f t="shared" si="764"/>
        <v/>
      </c>
      <c r="W1553" s="13" t="str">
        <f t="shared" si="765"/>
        <v/>
      </c>
      <c r="X1553" s="182" t="str">
        <f t="shared" si="766"/>
        <v/>
      </c>
      <c r="Y1553" s="183" t="str">
        <f>IF(A:A="","",IF(R1553="Refreshment Beverage",VLOOKUP(Q1553,Rates!G$15:L$19,6,0)*W1553,VLOOKUP(Q1553,Rates!G$4:L$12,6,0)*W1553))</f>
        <v/>
      </c>
      <c r="Z1553" s="183" t="str">
        <f t="shared" si="767"/>
        <v/>
      </c>
      <c r="AA1553" s="17">
        <f t="shared" si="755"/>
        <v>0</v>
      </c>
      <c r="AB1553" s="177" t="str" cm="1">
        <f t="array" ref="AB1553">IF(_xlfn.SINGLE(A:A)="","",IF(R1553="Refreshment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177" t="str" cm="1">
        <f t="array" ref="AC1553">IF(_xlfn.SINGLE(A:A)="","",IF(R1553="Refreshment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68">
        <f>IFERROR(IF(OR(Q1553=1,Q1553=2,Q1553=3,Q1553=4),VLOOKUP(Q1553,Rates!$A$31:$B$34,2,0)*W1553,IF(V1553=1,VLOOKUP(U1553,'REB BEV MIN MKUP'!B:E,4,0),IF(V1553&gt;1,VLOOKUP(VALUE(W1553),'REB BEV MIN MKUP'!O:Q,3,0),0))),0)</f>
        <v>0</v>
      </c>
      <c r="AE1553" s="177" t="str">
        <f t="shared" si="768"/>
        <v/>
      </c>
      <c r="AF1553" s="13" t="str">
        <f t="shared" si="769"/>
        <v/>
      </c>
      <c r="AG1553" s="177" t="str">
        <f t="shared" si="770"/>
        <v/>
      </c>
      <c r="AH1553" s="184" t="str">
        <f t="shared" si="771"/>
        <v/>
      </c>
      <c r="AI1553" s="184" t="str">
        <f>IF(AE:AE="","",IF(R1553="Refreshment Beverage",AK1553*(Rates!J$19/100),ROUND(SUM(AH1553*(Rates!$J$8/100)),4)))</f>
        <v/>
      </c>
      <c r="AJ1553" s="183" t="str">
        <f t="shared" si="772"/>
        <v/>
      </c>
      <c r="AK1553" s="185" t="str">
        <f t="shared" si="773"/>
        <v/>
      </c>
      <c r="AL1553" s="177" t="str">
        <f t="shared" si="774"/>
        <v/>
      </c>
      <c r="AM1553" s="13" t="str">
        <f>IF(AS1553="","",IF(R1553="Refreshment Beverage",ROUND(AS1553*Rates!K$19,4),ROUND(AO1553*(VLOOKUP(VALUE(Q1553),Rates!G$4:L$12,3,0)),4)))</f>
        <v/>
      </c>
      <c r="AN1553" s="183" t="str">
        <f>IF(AS1553="","",IF(R1553="Refreshment Beverage",AS1553*(Rates!J$19/100),MAX(AM1553,AB1553)))</f>
        <v/>
      </c>
      <c r="AO1553" s="186" t="str">
        <f t="shared" si="775"/>
        <v/>
      </c>
      <c r="AP1553" s="186" t="str">
        <f t="shared" si="776"/>
        <v/>
      </c>
      <c r="AQ1553" s="186" t="str">
        <f>IF(AS1553="","",IF(R1553="Refreshment Beverage",ROUND(SUM(VLOOKUP(Q:Q,Rates!G$15:L$19,3,0)*(AS1553-Y1553-Z1553-AA1553)),4),ROUND(SUM(Rates!$K$8*AS1553),4)))</f>
        <v/>
      </c>
      <c r="AR1553" s="184" t="str">
        <f t="shared" si="777"/>
        <v/>
      </c>
      <c r="AS1553" s="185" t="str">
        <f t="shared" si="778"/>
        <v/>
      </c>
      <c r="AT1553" s="177" t="str">
        <f t="shared" si="779"/>
        <v/>
      </c>
      <c r="AU1553" s="13" t="str">
        <f>IF(AX1553="","",IF(R1553="Refreshment Beverage",ROUND((BA1553-Y1553-Z1553-AA1553)*VLOOKUP(VALUE(Q1553),Rates!G$15:L$19,3,0),4),ROUND(AW1553*(VLOOKUP(VALUE(Q1553),Rates!G:L,3,0)),4)))</f>
        <v/>
      </c>
      <c r="AV1553" s="183" t="str">
        <f t="shared" si="780"/>
        <v/>
      </c>
      <c r="AW1553" s="186" t="str">
        <f t="shared" si="781"/>
        <v/>
      </c>
      <c r="AX1553" s="184" t="str">
        <f t="shared" si="782"/>
        <v/>
      </c>
      <c r="AY1553" s="186" t="str">
        <f>IF(AX1553="","",IF(R1553="Refreshment Beverage",ROUND(SUM(AX1553*Rates!K$19),4),ROUND(SUM(AX1553*(Rates!J$8/100)),4)))</f>
        <v/>
      </c>
      <c r="AZ1553" s="183" t="str">
        <f t="shared" si="783"/>
        <v/>
      </c>
      <c r="BA1553" s="185" t="str">
        <f t="shared" si="784"/>
        <v/>
      </c>
      <c r="BD1553" s="171"/>
      <c r="BE1553" s="171"/>
      <c r="BF1553" s="171"/>
      <c r="BG1553" s="171"/>
    </row>
    <row r="1554" spans="1:59" ht="15" customHeight="1" x14ac:dyDescent="0.3">
      <c r="A1554" s="172"/>
      <c r="B1554" s="172"/>
      <c r="C1554" s="172"/>
      <c r="D1554" s="173"/>
      <c r="E1554" s="173"/>
      <c r="F1554" s="173"/>
      <c r="G1554" s="173"/>
      <c r="H1554" s="173"/>
      <c r="I1554" s="174"/>
      <c r="J1554" s="175"/>
      <c r="K1554" s="176" t="str">
        <f t="shared" si="756"/>
        <v/>
      </c>
      <c r="L1554" s="177" t="str">
        <f t="shared" si="757"/>
        <v/>
      </c>
      <c r="M1554" s="178" t="str">
        <f t="shared" si="758"/>
        <v/>
      </c>
      <c r="N1554" s="44" t="str" cm="1">
        <f t="array" ref="N1554">IFERROR(IF(_xlfn.SINGLE(A:A)="","",IF(R1554="Beer",SUM(LOOKUP(2,1/(Rates!$B$3:$B$5&lt;=W1554)/(Rates!$C$3:$C$5&gt;=W1554),Rates!$D$3:$D$5)*(X1554/100)*W1554),IF(R1554="Refreshment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44" t="str">
        <f t="shared" si="759"/>
        <v/>
      </c>
      <c r="P1554" s="13"/>
      <c r="Q1554" s="179" t="str">
        <f t="shared" si="760"/>
        <v/>
      </c>
      <c r="R1554" s="180" t="str">
        <f t="shared" si="761"/>
        <v/>
      </c>
      <c r="S1554" s="13" t="str">
        <f>IF(A1554="","",IF(R1554="Refreshment Beverage",VLOOKUP(VALUE(Q1554),Rates!G$15:L$19,2,0),VLOOKUP(VALUE(Q1554),Rates!G$4:L$8,2,0)))</f>
        <v/>
      </c>
      <c r="T1554" s="13" t="str">
        <f t="shared" si="762"/>
        <v/>
      </c>
      <c r="U1554" s="181" t="str">
        <f t="shared" si="763"/>
        <v/>
      </c>
      <c r="V1554" s="13" t="str">
        <f t="shared" si="764"/>
        <v/>
      </c>
      <c r="W1554" s="13" t="str">
        <f t="shared" si="765"/>
        <v/>
      </c>
      <c r="X1554" s="182" t="str">
        <f t="shared" si="766"/>
        <v/>
      </c>
      <c r="Y1554" s="183" t="str">
        <f>IF(A:A="","",IF(R1554="Refreshment Beverage",VLOOKUP(Q1554,Rates!G$15:L$19,6,0)*W1554,VLOOKUP(Q1554,Rates!G$4:L$12,6,0)*W1554))</f>
        <v/>
      </c>
      <c r="Z1554" s="183" t="str">
        <f t="shared" si="767"/>
        <v/>
      </c>
      <c r="AA1554" s="17">
        <f t="shared" si="755"/>
        <v>0</v>
      </c>
      <c r="AB1554" s="177" t="str" cm="1">
        <f t="array" ref="AB1554">IF(_xlfn.SINGLE(A:A)="","",IF(R1554="Refreshment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177" t="str" cm="1">
        <f t="array" ref="AC1554">IF(_xlfn.SINGLE(A:A)="","",IF(R1554="Refreshment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68">
        <f>IFERROR(IF(OR(Q1554=1,Q1554=2,Q1554=3,Q1554=4),VLOOKUP(Q1554,Rates!$A$31:$B$34,2,0)*W1554,IF(V1554=1,VLOOKUP(U1554,'REB BEV MIN MKUP'!B:E,4,0),IF(V1554&gt;1,VLOOKUP(VALUE(W1554),'REB BEV MIN MKUP'!O:Q,3,0),0))),0)</f>
        <v>0</v>
      </c>
      <c r="AE1554" s="177" t="str">
        <f t="shared" si="768"/>
        <v/>
      </c>
      <c r="AF1554" s="13" t="str">
        <f t="shared" si="769"/>
        <v/>
      </c>
      <c r="AG1554" s="177" t="str">
        <f t="shared" si="770"/>
        <v/>
      </c>
      <c r="AH1554" s="184" t="str">
        <f t="shared" si="771"/>
        <v/>
      </c>
      <c r="AI1554" s="184" t="str">
        <f>IF(AE:AE="","",IF(R1554="Refreshment Beverage",AK1554*(Rates!J$19/100),ROUND(SUM(AH1554*(Rates!$J$8/100)),4)))</f>
        <v/>
      </c>
      <c r="AJ1554" s="183" t="str">
        <f t="shared" si="772"/>
        <v/>
      </c>
      <c r="AK1554" s="185" t="str">
        <f t="shared" si="773"/>
        <v/>
      </c>
      <c r="AL1554" s="177" t="str">
        <f t="shared" si="774"/>
        <v/>
      </c>
      <c r="AM1554" s="13" t="str">
        <f>IF(AS1554="","",IF(R1554="Refreshment Beverage",ROUND(AS1554*Rates!K$19,4),ROUND(AO1554*(VLOOKUP(VALUE(Q1554),Rates!G$4:L$12,3,0)),4)))</f>
        <v/>
      </c>
      <c r="AN1554" s="183" t="str">
        <f>IF(AS1554="","",IF(R1554="Refreshment Beverage",AS1554*(Rates!J$19/100),MAX(AM1554,AB1554)))</f>
        <v/>
      </c>
      <c r="AO1554" s="186" t="str">
        <f t="shared" si="775"/>
        <v/>
      </c>
      <c r="AP1554" s="186" t="str">
        <f t="shared" si="776"/>
        <v/>
      </c>
      <c r="AQ1554" s="186" t="str">
        <f>IF(AS1554="","",IF(R1554="Refreshment Beverage",ROUND(SUM(VLOOKUP(Q:Q,Rates!G$15:L$19,3,0)*(AS1554-Y1554-Z1554-AA1554)),4),ROUND(SUM(Rates!$K$8*AS1554),4)))</f>
        <v/>
      </c>
      <c r="AR1554" s="184" t="str">
        <f t="shared" si="777"/>
        <v/>
      </c>
      <c r="AS1554" s="185" t="str">
        <f t="shared" si="778"/>
        <v/>
      </c>
      <c r="AT1554" s="177" t="str">
        <f t="shared" si="779"/>
        <v/>
      </c>
      <c r="AU1554" s="13" t="str">
        <f>IF(AX1554="","",IF(R1554="Refreshment Beverage",ROUND((BA1554-Y1554-Z1554-AA1554)*VLOOKUP(VALUE(Q1554),Rates!G$15:L$19,3,0),4),ROUND(AW1554*(VLOOKUP(VALUE(Q1554),Rates!G:L,3,0)),4)))</f>
        <v/>
      </c>
      <c r="AV1554" s="183" t="str">
        <f t="shared" si="780"/>
        <v/>
      </c>
      <c r="AW1554" s="186" t="str">
        <f t="shared" si="781"/>
        <v/>
      </c>
      <c r="AX1554" s="184" t="str">
        <f t="shared" si="782"/>
        <v/>
      </c>
      <c r="AY1554" s="186" t="str">
        <f>IF(AX1554="","",IF(R1554="Refreshment Beverage",ROUND(SUM(AX1554*Rates!K$19),4),ROUND(SUM(AX1554*(Rates!J$8/100)),4)))</f>
        <v/>
      </c>
      <c r="AZ1554" s="183" t="str">
        <f t="shared" si="783"/>
        <v/>
      </c>
      <c r="BA1554" s="185" t="str">
        <f t="shared" si="784"/>
        <v/>
      </c>
      <c r="BD1554" s="171"/>
      <c r="BE1554" s="171"/>
      <c r="BF1554" s="171"/>
      <c r="BG1554" s="171"/>
    </row>
    <row r="1555" spans="1:59" ht="15" customHeight="1" x14ac:dyDescent="0.3">
      <c r="A1555" s="172"/>
      <c r="B1555" s="172"/>
      <c r="C1555" s="172"/>
      <c r="D1555" s="173"/>
      <c r="E1555" s="173"/>
      <c r="F1555" s="173"/>
      <c r="G1555" s="173"/>
      <c r="H1555" s="173"/>
      <c r="I1555" s="174"/>
      <c r="J1555" s="175"/>
      <c r="K1555" s="176" t="str">
        <f t="shared" si="756"/>
        <v/>
      </c>
      <c r="L1555" s="177" t="str">
        <f t="shared" si="757"/>
        <v/>
      </c>
      <c r="M1555" s="178" t="str">
        <f t="shared" si="758"/>
        <v/>
      </c>
      <c r="N1555" s="44" t="str" cm="1">
        <f t="array" ref="N1555">IFERROR(IF(_xlfn.SINGLE(A:A)="","",IF(R1555="Beer",SUM(LOOKUP(2,1/(Rates!$B$3:$B$5&lt;=W1555)/(Rates!$C$3:$C$5&gt;=W1555),Rates!$D$3:$D$5)*(X1555/100)*W1555),IF(R1555="Refreshment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44" t="str">
        <f t="shared" si="759"/>
        <v/>
      </c>
      <c r="P1555" s="13"/>
      <c r="Q1555" s="179" t="str">
        <f t="shared" si="760"/>
        <v/>
      </c>
      <c r="R1555" s="180" t="str">
        <f t="shared" si="761"/>
        <v/>
      </c>
      <c r="S1555" s="13" t="str">
        <f>IF(A1555="","",IF(R1555="Refreshment Beverage",VLOOKUP(VALUE(Q1555),Rates!G$15:L$19,2,0),VLOOKUP(VALUE(Q1555),Rates!G$4:L$8,2,0)))</f>
        <v/>
      </c>
      <c r="T1555" s="13" t="str">
        <f t="shared" si="762"/>
        <v/>
      </c>
      <c r="U1555" s="181" t="str">
        <f t="shared" si="763"/>
        <v/>
      </c>
      <c r="V1555" s="13" t="str">
        <f t="shared" si="764"/>
        <v/>
      </c>
      <c r="W1555" s="13" t="str">
        <f t="shared" si="765"/>
        <v/>
      </c>
      <c r="X1555" s="182" t="str">
        <f t="shared" si="766"/>
        <v/>
      </c>
      <c r="Y1555" s="183" t="str">
        <f>IF(A:A="","",IF(R1555="Refreshment Beverage",VLOOKUP(Q1555,Rates!G$15:L$19,6,0)*W1555,VLOOKUP(Q1555,Rates!G$4:L$12,6,0)*W1555))</f>
        <v/>
      </c>
      <c r="Z1555" s="183" t="str">
        <f t="shared" si="767"/>
        <v/>
      </c>
      <c r="AA1555" s="17">
        <f t="shared" si="755"/>
        <v>0</v>
      </c>
      <c r="AB1555" s="177" t="str" cm="1">
        <f t="array" ref="AB1555">IF(_xlfn.SINGLE(A:A)="","",IF(R1555="Refreshment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177" t="str" cm="1">
        <f t="array" ref="AC1555">IF(_xlfn.SINGLE(A:A)="","",IF(R1555="Refreshment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68">
        <f>IFERROR(IF(OR(Q1555=1,Q1555=2,Q1555=3,Q1555=4),VLOOKUP(Q1555,Rates!$A$31:$B$34,2,0)*W1555,IF(V1555=1,VLOOKUP(U1555,'REB BEV MIN MKUP'!B:E,4,0),IF(V1555&gt;1,VLOOKUP(VALUE(W1555),'REB BEV MIN MKUP'!O:Q,3,0),0))),0)</f>
        <v>0</v>
      </c>
      <c r="AE1555" s="177" t="str">
        <f t="shared" si="768"/>
        <v/>
      </c>
      <c r="AF1555" s="13" t="str">
        <f t="shared" si="769"/>
        <v/>
      </c>
      <c r="AG1555" s="177" t="str">
        <f t="shared" si="770"/>
        <v/>
      </c>
      <c r="AH1555" s="184" t="str">
        <f t="shared" si="771"/>
        <v/>
      </c>
      <c r="AI1555" s="184" t="str">
        <f>IF(AE:AE="","",IF(R1555="Refreshment Beverage",AK1555*(Rates!J$19/100),ROUND(SUM(AH1555*(Rates!$J$8/100)),4)))</f>
        <v/>
      </c>
      <c r="AJ1555" s="183" t="str">
        <f t="shared" si="772"/>
        <v/>
      </c>
      <c r="AK1555" s="185" t="str">
        <f t="shared" si="773"/>
        <v/>
      </c>
      <c r="AL1555" s="177" t="str">
        <f t="shared" si="774"/>
        <v/>
      </c>
      <c r="AM1555" s="13" t="str">
        <f>IF(AS1555="","",IF(R1555="Refreshment Beverage",ROUND(AS1555*Rates!K$19,4),ROUND(AO1555*(VLOOKUP(VALUE(Q1555),Rates!G$4:L$12,3,0)),4)))</f>
        <v/>
      </c>
      <c r="AN1555" s="183" t="str">
        <f>IF(AS1555="","",IF(R1555="Refreshment Beverage",AS1555*(Rates!J$19/100),MAX(AM1555,AB1555)))</f>
        <v/>
      </c>
      <c r="AO1555" s="186" t="str">
        <f t="shared" si="775"/>
        <v/>
      </c>
      <c r="AP1555" s="186" t="str">
        <f t="shared" si="776"/>
        <v/>
      </c>
      <c r="AQ1555" s="186" t="str">
        <f>IF(AS1555="","",IF(R1555="Refreshment Beverage",ROUND(SUM(VLOOKUP(Q:Q,Rates!G$15:L$19,3,0)*(AS1555-Y1555-Z1555-AA1555)),4),ROUND(SUM(Rates!$K$8*AS1555),4)))</f>
        <v/>
      </c>
      <c r="AR1555" s="184" t="str">
        <f t="shared" si="777"/>
        <v/>
      </c>
      <c r="AS1555" s="185" t="str">
        <f t="shared" si="778"/>
        <v/>
      </c>
      <c r="AT1555" s="177" t="str">
        <f t="shared" si="779"/>
        <v/>
      </c>
      <c r="AU1555" s="13" t="str">
        <f>IF(AX1555="","",IF(R1555="Refreshment Beverage",ROUND((BA1555-Y1555-Z1555-AA1555)*VLOOKUP(VALUE(Q1555),Rates!G$15:L$19,3,0),4),ROUND(AW1555*(VLOOKUP(VALUE(Q1555),Rates!G:L,3,0)),4)))</f>
        <v/>
      </c>
      <c r="AV1555" s="183" t="str">
        <f t="shared" si="780"/>
        <v/>
      </c>
      <c r="AW1555" s="186" t="str">
        <f t="shared" si="781"/>
        <v/>
      </c>
      <c r="AX1555" s="184" t="str">
        <f t="shared" si="782"/>
        <v/>
      </c>
      <c r="AY1555" s="186" t="str">
        <f>IF(AX1555="","",IF(R1555="Refreshment Beverage",ROUND(SUM(AX1555*Rates!K$19),4),ROUND(SUM(AX1555*(Rates!J$8/100)),4)))</f>
        <v/>
      </c>
      <c r="AZ1555" s="183" t="str">
        <f t="shared" si="783"/>
        <v/>
      </c>
      <c r="BA1555" s="185" t="str">
        <f t="shared" si="784"/>
        <v/>
      </c>
      <c r="BD1555" s="171"/>
      <c r="BE1555" s="171"/>
      <c r="BF1555" s="171"/>
      <c r="BG1555" s="171"/>
    </row>
    <row r="1556" spans="1:59" ht="15" customHeight="1" x14ac:dyDescent="0.3">
      <c r="A1556" s="172"/>
      <c r="B1556" s="172"/>
      <c r="C1556" s="172"/>
      <c r="D1556" s="173"/>
      <c r="E1556" s="173"/>
      <c r="F1556" s="173"/>
      <c r="G1556" s="173"/>
      <c r="H1556" s="173"/>
      <c r="I1556" s="174"/>
      <c r="J1556" s="175"/>
      <c r="K1556" s="176" t="str">
        <f t="shared" si="756"/>
        <v/>
      </c>
      <c r="L1556" s="177" t="str">
        <f t="shared" si="757"/>
        <v/>
      </c>
      <c r="M1556" s="178" t="str">
        <f t="shared" si="758"/>
        <v/>
      </c>
      <c r="N1556" s="44" t="str" cm="1">
        <f t="array" ref="N1556">IFERROR(IF(_xlfn.SINGLE(A:A)="","",IF(R1556="Beer",SUM(LOOKUP(2,1/(Rates!$B$3:$B$5&lt;=W1556)/(Rates!$C$3:$C$5&gt;=W1556),Rates!$D$3:$D$5)*(X1556/100)*W1556),IF(R1556="Refreshment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44" t="str">
        <f t="shared" si="759"/>
        <v/>
      </c>
      <c r="P1556" s="13"/>
      <c r="Q1556" s="179" t="str">
        <f t="shared" si="760"/>
        <v/>
      </c>
      <c r="R1556" s="180" t="str">
        <f t="shared" si="761"/>
        <v/>
      </c>
      <c r="S1556" s="13" t="str">
        <f>IF(A1556="","",IF(R1556="Refreshment Beverage",VLOOKUP(VALUE(Q1556),Rates!G$15:L$19,2,0),VLOOKUP(VALUE(Q1556),Rates!G$4:L$8,2,0)))</f>
        <v/>
      </c>
      <c r="T1556" s="13" t="str">
        <f t="shared" si="762"/>
        <v/>
      </c>
      <c r="U1556" s="181" t="str">
        <f t="shared" si="763"/>
        <v/>
      </c>
      <c r="V1556" s="13" t="str">
        <f t="shared" si="764"/>
        <v/>
      </c>
      <c r="W1556" s="13" t="str">
        <f t="shared" si="765"/>
        <v/>
      </c>
      <c r="X1556" s="182" t="str">
        <f t="shared" si="766"/>
        <v/>
      </c>
      <c r="Y1556" s="183" t="str">
        <f>IF(A:A="","",IF(R1556="Refreshment Beverage",VLOOKUP(Q1556,Rates!G$15:L$19,6,0)*W1556,VLOOKUP(Q1556,Rates!G$4:L$12,6,0)*W1556))</f>
        <v/>
      </c>
      <c r="Z1556" s="183" t="str">
        <f t="shared" si="767"/>
        <v/>
      </c>
      <c r="AA1556" s="17">
        <f t="shared" si="755"/>
        <v>0</v>
      </c>
      <c r="AB1556" s="177" t="str" cm="1">
        <f t="array" ref="AB1556">IF(_xlfn.SINGLE(A:A)="","",IF(R1556="Refreshment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177" t="str" cm="1">
        <f t="array" ref="AC1556">IF(_xlfn.SINGLE(A:A)="","",IF(R1556="Refreshment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68">
        <f>IFERROR(IF(OR(Q1556=1,Q1556=2,Q1556=3,Q1556=4),VLOOKUP(Q1556,Rates!$A$31:$B$34,2,0)*W1556,IF(V1556=1,VLOOKUP(U1556,'REB BEV MIN MKUP'!B:E,4,0),IF(V1556&gt;1,VLOOKUP(VALUE(W1556),'REB BEV MIN MKUP'!O:Q,3,0),0))),0)</f>
        <v>0</v>
      </c>
      <c r="AE1556" s="177" t="str">
        <f t="shared" si="768"/>
        <v/>
      </c>
      <c r="AF1556" s="13" t="str">
        <f t="shared" si="769"/>
        <v/>
      </c>
      <c r="AG1556" s="177" t="str">
        <f t="shared" si="770"/>
        <v/>
      </c>
      <c r="AH1556" s="184" t="str">
        <f t="shared" si="771"/>
        <v/>
      </c>
      <c r="AI1556" s="184" t="str">
        <f>IF(AE:AE="","",IF(R1556="Refreshment Beverage",AK1556*(Rates!J$19/100),ROUND(SUM(AH1556*(Rates!$J$8/100)),4)))</f>
        <v/>
      </c>
      <c r="AJ1556" s="183" t="str">
        <f t="shared" si="772"/>
        <v/>
      </c>
      <c r="AK1556" s="185" t="str">
        <f t="shared" si="773"/>
        <v/>
      </c>
      <c r="AL1556" s="177" t="str">
        <f t="shared" si="774"/>
        <v/>
      </c>
      <c r="AM1556" s="13" t="str">
        <f>IF(AS1556="","",IF(R1556="Refreshment Beverage",ROUND(AS1556*Rates!K$19,4),ROUND(AO1556*(VLOOKUP(VALUE(Q1556),Rates!G$4:L$12,3,0)),4)))</f>
        <v/>
      </c>
      <c r="AN1556" s="183" t="str">
        <f>IF(AS1556="","",IF(R1556="Refreshment Beverage",AS1556*(Rates!J$19/100),MAX(AM1556,AB1556)))</f>
        <v/>
      </c>
      <c r="AO1556" s="186" t="str">
        <f t="shared" si="775"/>
        <v/>
      </c>
      <c r="AP1556" s="186" t="str">
        <f t="shared" si="776"/>
        <v/>
      </c>
      <c r="AQ1556" s="186" t="str">
        <f>IF(AS1556="","",IF(R1556="Refreshment Beverage",ROUND(SUM(VLOOKUP(Q:Q,Rates!G$15:L$19,3,0)*(AS1556-Y1556-Z1556-AA1556)),4),ROUND(SUM(Rates!$K$8*AS1556),4)))</f>
        <v/>
      </c>
      <c r="AR1556" s="184" t="str">
        <f t="shared" si="777"/>
        <v/>
      </c>
      <c r="AS1556" s="185" t="str">
        <f t="shared" si="778"/>
        <v/>
      </c>
      <c r="AT1556" s="177" t="str">
        <f t="shared" si="779"/>
        <v/>
      </c>
      <c r="AU1556" s="13" t="str">
        <f>IF(AX1556="","",IF(R1556="Refreshment Beverage",ROUND((BA1556-Y1556-Z1556-AA1556)*VLOOKUP(VALUE(Q1556),Rates!G$15:L$19,3,0),4),ROUND(AW1556*(VLOOKUP(VALUE(Q1556),Rates!G:L,3,0)),4)))</f>
        <v/>
      </c>
      <c r="AV1556" s="183" t="str">
        <f t="shared" si="780"/>
        <v/>
      </c>
      <c r="AW1556" s="186" t="str">
        <f t="shared" si="781"/>
        <v/>
      </c>
      <c r="AX1556" s="184" t="str">
        <f t="shared" si="782"/>
        <v/>
      </c>
      <c r="AY1556" s="186" t="str">
        <f>IF(AX1556="","",IF(R1556="Refreshment Beverage",ROUND(SUM(AX1556*Rates!K$19),4),ROUND(SUM(AX1556*(Rates!J$8/100)),4)))</f>
        <v/>
      </c>
      <c r="AZ1556" s="183" t="str">
        <f t="shared" si="783"/>
        <v/>
      </c>
      <c r="BA1556" s="185" t="str">
        <f t="shared" si="784"/>
        <v/>
      </c>
      <c r="BD1556" s="171"/>
      <c r="BE1556" s="171"/>
      <c r="BF1556" s="171"/>
      <c r="BG1556" s="171"/>
    </row>
    <row r="1557" spans="1:59" ht="15" customHeight="1" x14ac:dyDescent="0.3">
      <c r="A1557" s="172"/>
      <c r="B1557" s="172"/>
      <c r="C1557" s="172"/>
      <c r="D1557" s="173"/>
      <c r="E1557" s="173"/>
      <c r="F1557" s="173"/>
      <c r="G1557" s="173"/>
      <c r="H1557" s="173"/>
      <c r="I1557" s="174"/>
      <c r="J1557" s="175"/>
      <c r="K1557" s="176" t="str">
        <f t="shared" si="756"/>
        <v/>
      </c>
      <c r="L1557" s="177" t="str">
        <f t="shared" si="757"/>
        <v/>
      </c>
      <c r="M1557" s="178" t="str">
        <f t="shared" si="758"/>
        <v/>
      </c>
      <c r="N1557" s="44" t="str" cm="1">
        <f t="array" ref="N1557">IFERROR(IF(_xlfn.SINGLE(A:A)="","",IF(R1557="Beer",SUM(LOOKUP(2,1/(Rates!$B$3:$B$5&lt;=W1557)/(Rates!$C$3:$C$5&gt;=W1557),Rates!$D$3:$D$5)*(X1557/100)*W1557),IF(R1557="Refreshment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44" t="str">
        <f t="shared" si="759"/>
        <v/>
      </c>
      <c r="P1557" s="13"/>
      <c r="Q1557" s="179" t="str">
        <f t="shared" si="760"/>
        <v/>
      </c>
      <c r="R1557" s="180" t="str">
        <f t="shared" si="761"/>
        <v/>
      </c>
      <c r="S1557" s="13" t="str">
        <f>IF(A1557="","",IF(R1557="Refreshment Beverage",VLOOKUP(VALUE(Q1557),Rates!G$15:L$19,2,0),VLOOKUP(VALUE(Q1557),Rates!G$4:L$8,2,0)))</f>
        <v/>
      </c>
      <c r="T1557" s="13" t="str">
        <f t="shared" si="762"/>
        <v/>
      </c>
      <c r="U1557" s="181" t="str">
        <f t="shared" si="763"/>
        <v/>
      </c>
      <c r="V1557" s="13" t="str">
        <f t="shared" si="764"/>
        <v/>
      </c>
      <c r="W1557" s="13" t="str">
        <f t="shared" si="765"/>
        <v/>
      </c>
      <c r="X1557" s="182" t="str">
        <f t="shared" si="766"/>
        <v/>
      </c>
      <c r="Y1557" s="183" t="str">
        <f>IF(A:A="","",IF(R1557="Refreshment Beverage",VLOOKUP(Q1557,Rates!G$15:L$19,6,0)*W1557,VLOOKUP(Q1557,Rates!G$4:L$12,6,0)*W1557))</f>
        <v/>
      </c>
      <c r="Z1557" s="183" t="str">
        <f t="shared" si="767"/>
        <v/>
      </c>
      <c r="AA1557" s="17">
        <f t="shared" si="755"/>
        <v>0</v>
      </c>
      <c r="AB1557" s="177" t="str" cm="1">
        <f t="array" ref="AB1557">IF(_xlfn.SINGLE(A:A)="","",IF(R1557="Refreshment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177" t="str" cm="1">
        <f t="array" ref="AC1557">IF(_xlfn.SINGLE(A:A)="","",IF(R1557="Refreshment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68">
        <f>IFERROR(IF(OR(Q1557=1,Q1557=2,Q1557=3,Q1557=4),VLOOKUP(Q1557,Rates!$A$31:$B$34,2,0)*W1557,IF(V1557=1,VLOOKUP(U1557,'REB BEV MIN MKUP'!B:E,4,0),IF(V1557&gt;1,VLOOKUP(VALUE(W1557),'REB BEV MIN MKUP'!O:Q,3,0),0))),0)</f>
        <v>0</v>
      </c>
      <c r="AE1557" s="177" t="str">
        <f t="shared" si="768"/>
        <v/>
      </c>
      <c r="AF1557" s="13" t="str">
        <f t="shared" si="769"/>
        <v/>
      </c>
      <c r="AG1557" s="177" t="str">
        <f t="shared" si="770"/>
        <v/>
      </c>
      <c r="AH1557" s="184" t="str">
        <f t="shared" si="771"/>
        <v/>
      </c>
      <c r="AI1557" s="184" t="str">
        <f>IF(AE:AE="","",IF(R1557="Refreshment Beverage",AK1557*(Rates!J$19/100),ROUND(SUM(AH1557*(Rates!$J$8/100)),4)))</f>
        <v/>
      </c>
      <c r="AJ1557" s="183" t="str">
        <f t="shared" si="772"/>
        <v/>
      </c>
      <c r="AK1557" s="185" t="str">
        <f t="shared" si="773"/>
        <v/>
      </c>
      <c r="AL1557" s="177" t="str">
        <f t="shared" si="774"/>
        <v/>
      </c>
      <c r="AM1557" s="13" t="str">
        <f>IF(AS1557="","",IF(R1557="Refreshment Beverage",ROUND(AS1557*Rates!K$19,4),ROUND(AO1557*(VLOOKUP(VALUE(Q1557),Rates!G$4:L$12,3,0)),4)))</f>
        <v/>
      </c>
      <c r="AN1557" s="183" t="str">
        <f>IF(AS1557="","",IF(R1557="Refreshment Beverage",AS1557*(Rates!J$19/100),MAX(AM1557,AB1557)))</f>
        <v/>
      </c>
      <c r="AO1557" s="186" t="str">
        <f t="shared" si="775"/>
        <v/>
      </c>
      <c r="AP1557" s="186" t="str">
        <f t="shared" si="776"/>
        <v/>
      </c>
      <c r="AQ1557" s="186" t="str">
        <f>IF(AS1557="","",IF(R1557="Refreshment Beverage",ROUND(SUM(VLOOKUP(Q:Q,Rates!G$15:L$19,3,0)*(AS1557-Y1557-Z1557-AA1557)),4),ROUND(SUM(Rates!$K$8*AS1557),4)))</f>
        <v/>
      </c>
      <c r="AR1557" s="184" t="str">
        <f t="shared" si="777"/>
        <v/>
      </c>
      <c r="AS1557" s="185" t="str">
        <f t="shared" si="778"/>
        <v/>
      </c>
      <c r="AT1557" s="177" t="str">
        <f t="shared" si="779"/>
        <v/>
      </c>
      <c r="AU1557" s="13" t="str">
        <f>IF(AX1557="","",IF(R1557="Refreshment Beverage",ROUND((BA1557-Y1557-Z1557-AA1557)*VLOOKUP(VALUE(Q1557),Rates!G$15:L$19,3,0),4),ROUND(AW1557*(VLOOKUP(VALUE(Q1557),Rates!G:L,3,0)),4)))</f>
        <v/>
      </c>
      <c r="AV1557" s="183" t="str">
        <f t="shared" si="780"/>
        <v/>
      </c>
      <c r="AW1557" s="186" t="str">
        <f t="shared" si="781"/>
        <v/>
      </c>
      <c r="AX1557" s="184" t="str">
        <f t="shared" si="782"/>
        <v/>
      </c>
      <c r="AY1557" s="186" t="str">
        <f>IF(AX1557="","",IF(R1557="Refreshment Beverage",ROUND(SUM(AX1557*Rates!K$19),4),ROUND(SUM(AX1557*(Rates!J$8/100)),4)))</f>
        <v/>
      </c>
      <c r="AZ1557" s="183" t="str">
        <f t="shared" si="783"/>
        <v/>
      </c>
      <c r="BA1557" s="185" t="str">
        <f t="shared" si="784"/>
        <v/>
      </c>
      <c r="BD1557" s="171"/>
      <c r="BE1557" s="171"/>
      <c r="BF1557" s="171"/>
      <c r="BG1557" s="171"/>
    </row>
    <row r="1558" spans="1:59" ht="15" customHeight="1" x14ac:dyDescent="0.3">
      <c r="A1558" s="172"/>
      <c r="B1558" s="172"/>
      <c r="C1558" s="172"/>
      <c r="D1558" s="173"/>
      <c r="E1558" s="173"/>
      <c r="F1558" s="173"/>
      <c r="G1558" s="173"/>
      <c r="H1558" s="173"/>
      <c r="I1558" s="174"/>
      <c r="J1558" s="175"/>
      <c r="K1558" s="176" t="str">
        <f t="shared" si="756"/>
        <v/>
      </c>
      <c r="L1558" s="177" t="str">
        <f t="shared" si="757"/>
        <v/>
      </c>
      <c r="M1558" s="178" t="str">
        <f t="shared" si="758"/>
        <v/>
      </c>
      <c r="N1558" s="44" t="str" cm="1">
        <f t="array" ref="N1558">IFERROR(IF(_xlfn.SINGLE(A:A)="","",IF(R1558="Beer",SUM(LOOKUP(2,1/(Rates!$B$3:$B$5&lt;=W1558)/(Rates!$C$3:$C$5&gt;=W1558),Rates!$D$3:$D$5)*(X1558/100)*W1558),IF(R1558="Refreshment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44" t="str">
        <f t="shared" si="759"/>
        <v/>
      </c>
      <c r="P1558" s="13"/>
      <c r="Q1558" s="179" t="str">
        <f t="shared" si="760"/>
        <v/>
      </c>
      <c r="R1558" s="180" t="str">
        <f t="shared" si="761"/>
        <v/>
      </c>
      <c r="S1558" s="13" t="str">
        <f>IF(A1558="","",IF(R1558="Refreshment Beverage",VLOOKUP(VALUE(Q1558),Rates!G$15:L$19,2,0),VLOOKUP(VALUE(Q1558),Rates!G$4:L$8,2,0)))</f>
        <v/>
      </c>
      <c r="T1558" s="13" t="str">
        <f t="shared" si="762"/>
        <v/>
      </c>
      <c r="U1558" s="181" t="str">
        <f t="shared" si="763"/>
        <v/>
      </c>
      <c r="V1558" s="13" t="str">
        <f t="shared" si="764"/>
        <v/>
      </c>
      <c r="W1558" s="13" t="str">
        <f t="shared" si="765"/>
        <v/>
      </c>
      <c r="X1558" s="182" t="str">
        <f t="shared" si="766"/>
        <v/>
      </c>
      <c r="Y1558" s="183" t="str">
        <f>IF(A:A="","",IF(R1558="Refreshment Beverage",VLOOKUP(Q1558,Rates!G$15:L$19,6,0)*W1558,VLOOKUP(Q1558,Rates!G$4:L$12,6,0)*W1558))</f>
        <v/>
      </c>
      <c r="Z1558" s="183" t="str">
        <f t="shared" si="767"/>
        <v/>
      </c>
      <c r="AA1558" s="17">
        <f t="shared" si="755"/>
        <v>0</v>
      </c>
      <c r="AB1558" s="177" t="str" cm="1">
        <f t="array" ref="AB1558">IF(_xlfn.SINGLE(A:A)="","",IF(R1558="Refreshment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177" t="str" cm="1">
        <f t="array" ref="AC1558">IF(_xlfn.SINGLE(A:A)="","",IF(R1558="Refreshment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68">
        <f>IFERROR(IF(OR(Q1558=1,Q1558=2,Q1558=3,Q1558=4),VLOOKUP(Q1558,Rates!$A$31:$B$34,2,0)*W1558,IF(V1558=1,VLOOKUP(U1558,'REB BEV MIN MKUP'!B:E,4,0),IF(V1558&gt;1,VLOOKUP(VALUE(W1558),'REB BEV MIN MKUP'!O:Q,3,0),0))),0)</f>
        <v>0</v>
      </c>
      <c r="AE1558" s="177" t="str">
        <f t="shared" si="768"/>
        <v/>
      </c>
      <c r="AF1558" s="13" t="str">
        <f t="shared" si="769"/>
        <v/>
      </c>
      <c r="AG1558" s="177" t="str">
        <f t="shared" si="770"/>
        <v/>
      </c>
      <c r="AH1558" s="184" t="str">
        <f t="shared" si="771"/>
        <v/>
      </c>
      <c r="AI1558" s="184" t="str">
        <f>IF(AE:AE="","",IF(R1558="Refreshment Beverage",AK1558*(Rates!J$19/100),ROUND(SUM(AH1558*(Rates!$J$8/100)),4)))</f>
        <v/>
      </c>
      <c r="AJ1558" s="183" t="str">
        <f t="shared" si="772"/>
        <v/>
      </c>
      <c r="AK1558" s="185" t="str">
        <f t="shared" si="773"/>
        <v/>
      </c>
      <c r="AL1558" s="177" t="str">
        <f t="shared" si="774"/>
        <v/>
      </c>
      <c r="AM1558" s="13" t="str">
        <f>IF(AS1558="","",IF(R1558="Refreshment Beverage",ROUND(AS1558*Rates!K$19,4),ROUND(AO1558*(VLOOKUP(VALUE(Q1558),Rates!G$4:L$12,3,0)),4)))</f>
        <v/>
      </c>
      <c r="AN1558" s="183" t="str">
        <f>IF(AS1558="","",IF(R1558="Refreshment Beverage",AS1558*(Rates!J$19/100),MAX(AM1558,AB1558)))</f>
        <v/>
      </c>
      <c r="AO1558" s="186" t="str">
        <f t="shared" si="775"/>
        <v/>
      </c>
      <c r="AP1558" s="186" t="str">
        <f t="shared" si="776"/>
        <v/>
      </c>
      <c r="AQ1558" s="186" t="str">
        <f>IF(AS1558="","",IF(R1558="Refreshment Beverage",ROUND(SUM(VLOOKUP(Q:Q,Rates!G$15:L$19,3,0)*(AS1558-Y1558-Z1558-AA1558)),4),ROUND(SUM(Rates!$K$8*AS1558),4)))</f>
        <v/>
      </c>
      <c r="AR1558" s="184" t="str">
        <f t="shared" si="777"/>
        <v/>
      </c>
      <c r="AS1558" s="185" t="str">
        <f t="shared" si="778"/>
        <v/>
      </c>
      <c r="AT1558" s="177" t="str">
        <f t="shared" si="779"/>
        <v/>
      </c>
      <c r="AU1558" s="13" t="str">
        <f>IF(AX1558="","",IF(R1558="Refreshment Beverage",ROUND((BA1558-Y1558-Z1558-AA1558)*VLOOKUP(VALUE(Q1558),Rates!G$15:L$19,3,0),4),ROUND(AW1558*(VLOOKUP(VALUE(Q1558),Rates!G:L,3,0)),4)))</f>
        <v/>
      </c>
      <c r="AV1558" s="183" t="str">
        <f t="shared" si="780"/>
        <v/>
      </c>
      <c r="AW1558" s="186" t="str">
        <f t="shared" si="781"/>
        <v/>
      </c>
      <c r="AX1558" s="184" t="str">
        <f t="shared" si="782"/>
        <v/>
      </c>
      <c r="AY1558" s="186" t="str">
        <f>IF(AX1558="","",IF(R1558="Refreshment Beverage",ROUND(SUM(AX1558*Rates!K$19),4),ROUND(SUM(AX1558*(Rates!J$8/100)),4)))</f>
        <v/>
      </c>
      <c r="AZ1558" s="183" t="str">
        <f t="shared" si="783"/>
        <v/>
      </c>
      <c r="BA1558" s="185" t="str">
        <f t="shared" si="784"/>
        <v/>
      </c>
      <c r="BD1558" s="171"/>
      <c r="BE1558" s="171"/>
      <c r="BF1558" s="171"/>
      <c r="BG1558" s="171"/>
    </row>
    <row r="1559" spans="1:59" ht="15" customHeight="1" x14ac:dyDescent="0.3">
      <c r="A1559" s="172"/>
      <c r="B1559" s="172"/>
      <c r="C1559" s="172"/>
      <c r="D1559" s="173"/>
      <c r="E1559" s="173"/>
      <c r="F1559" s="173"/>
      <c r="G1559" s="173"/>
      <c r="H1559" s="173"/>
      <c r="I1559" s="174"/>
      <c r="J1559" s="175"/>
      <c r="K1559" s="176" t="str">
        <f t="shared" si="756"/>
        <v/>
      </c>
      <c r="L1559" s="177" t="str">
        <f t="shared" si="757"/>
        <v/>
      </c>
      <c r="M1559" s="178" t="str">
        <f t="shared" si="758"/>
        <v/>
      </c>
      <c r="N1559" s="44" t="str" cm="1">
        <f t="array" ref="N1559">IFERROR(IF(_xlfn.SINGLE(A:A)="","",IF(R1559="Beer",SUM(LOOKUP(2,1/(Rates!$B$3:$B$5&lt;=W1559)/(Rates!$C$3:$C$5&gt;=W1559),Rates!$D$3:$D$5)*(X1559/100)*W1559),IF(R1559="Refreshment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44" t="str">
        <f t="shared" si="759"/>
        <v/>
      </c>
      <c r="P1559" s="13"/>
      <c r="Q1559" s="179" t="str">
        <f t="shared" si="760"/>
        <v/>
      </c>
      <c r="R1559" s="180" t="str">
        <f t="shared" si="761"/>
        <v/>
      </c>
      <c r="S1559" s="13" t="str">
        <f>IF(A1559="","",IF(R1559="Refreshment Beverage",VLOOKUP(VALUE(Q1559),Rates!G$15:L$19,2,0),VLOOKUP(VALUE(Q1559),Rates!G$4:L$8,2,0)))</f>
        <v/>
      </c>
      <c r="T1559" s="13" t="str">
        <f t="shared" si="762"/>
        <v/>
      </c>
      <c r="U1559" s="181" t="str">
        <f t="shared" si="763"/>
        <v/>
      </c>
      <c r="V1559" s="13" t="str">
        <f t="shared" si="764"/>
        <v/>
      </c>
      <c r="W1559" s="13" t="str">
        <f t="shared" si="765"/>
        <v/>
      </c>
      <c r="X1559" s="182" t="str">
        <f t="shared" si="766"/>
        <v/>
      </c>
      <c r="Y1559" s="183" t="str">
        <f>IF(A:A="","",IF(R1559="Refreshment Beverage",VLOOKUP(Q1559,Rates!G$15:L$19,6,0)*W1559,VLOOKUP(Q1559,Rates!G$4:L$12,6,0)*W1559))</f>
        <v/>
      </c>
      <c r="Z1559" s="183" t="str">
        <f t="shared" si="767"/>
        <v/>
      </c>
      <c r="AA1559" s="17">
        <f t="shared" si="755"/>
        <v>0</v>
      </c>
      <c r="AB1559" s="177" t="str" cm="1">
        <f t="array" ref="AB1559">IF(_xlfn.SINGLE(A:A)="","",IF(R1559="Refreshment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177" t="str" cm="1">
        <f t="array" ref="AC1559">IF(_xlfn.SINGLE(A:A)="","",IF(R1559="Refreshment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68">
        <f>IFERROR(IF(OR(Q1559=1,Q1559=2,Q1559=3,Q1559=4),VLOOKUP(Q1559,Rates!$A$31:$B$34,2,0)*W1559,IF(V1559=1,VLOOKUP(U1559,'REB BEV MIN MKUP'!B:E,4,0),IF(V1559&gt;1,VLOOKUP(VALUE(W1559),'REB BEV MIN MKUP'!O:Q,3,0),0))),0)</f>
        <v>0</v>
      </c>
      <c r="AE1559" s="177" t="str">
        <f t="shared" si="768"/>
        <v/>
      </c>
      <c r="AF1559" s="13" t="str">
        <f t="shared" si="769"/>
        <v/>
      </c>
      <c r="AG1559" s="177" t="str">
        <f t="shared" si="770"/>
        <v/>
      </c>
      <c r="AH1559" s="184" t="str">
        <f t="shared" si="771"/>
        <v/>
      </c>
      <c r="AI1559" s="184" t="str">
        <f>IF(AE:AE="","",IF(R1559="Refreshment Beverage",AK1559*(Rates!J$19/100),ROUND(SUM(AH1559*(Rates!$J$8/100)),4)))</f>
        <v/>
      </c>
      <c r="AJ1559" s="183" t="str">
        <f t="shared" si="772"/>
        <v/>
      </c>
      <c r="AK1559" s="185" t="str">
        <f t="shared" si="773"/>
        <v/>
      </c>
      <c r="AL1559" s="177" t="str">
        <f t="shared" si="774"/>
        <v/>
      </c>
      <c r="AM1559" s="13" t="str">
        <f>IF(AS1559="","",IF(R1559="Refreshment Beverage",ROUND(AS1559*Rates!K$19,4),ROUND(AO1559*(VLOOKUP(VALUE(Q1559),Rates!G$4:L$12,3,0)),4)))</f>
        <v/>
      </c>
      <c r="AN1559" s="183" t="str">
        <f>IF(AS1559="","",IF(R1559="Refreshment Beverage",AS1559*(Rates!J$19/100),MAX(AM1559,AB1559)))</f>
        <v/>
      </c>
      <c r="AO1559" s="186" t="str">
        <f t="shared" si="775"/>
        <v/>
      </c>
      <c r="AP1559" s="186" t="str">
        <f t="shared" si="776"/>
        <v/>
      </c>
      <c r="AQ1559" s="186" t="str">
        <f>IF(AS1559="","",IF(R1559="Refreshment Beverage",ROUND(SUM(VLOOKUP(Q:Q,Rates!G$15:L$19,3,0)*(AS1559-Y1559-Z1559-AA1559)),4),ROUND(SUM(Rates!$K$8*AS1559),4)))</f>
        <v/>
      </c>
      <c r="AR1559" s="184" t="str">
        <f t="shared" si="777"/>
        <v/>
      </c>
      <c r="AS1559" s="185" t="str">
        <f t="shared" si="778"/>
        <v/>
      </c>
      <c r="AT1559" s="177" t="str">
        <f t="shared" si="779"/>
        <v/>
      </c>
      <c r="AU1559" s="13" t="str">
        <f>IF(AX1559="","",IF(R1559="Refreshment Beverage",ROUND((BA1559-Y1559-Z1559-AA1559)*VLOOKUP(VALUE(Q1559),Rates!G$15:L$19,3,0),4),ROUND(AW1559*(VLOOKUP(VALUE(Q1559),Rates!G:L,3,0)),4)))</f>
        <v/>
      </c>
      <c r="AV1559" s="183" t="str">
        <f t="shared" si="780"/>
        <v/>
      </c>
      <c r="AW1559" s="186" t="str">
        <f t="shared" si="781"/>
        <v/>
      </c>
      <c r="AX1559" s="184" t="str">
        <f t="shared" si="782"/>
        <v/>
      </c>
      <c r="AY1559" s="186" t="str">
        <f>IF(AX1559="","",IF(R1559="Refreshment Beverage",ROUND(SUM(AX1559*Rates!K$19),4),ROUND(SUM(AX1559*(Rates!J$8/100)),4)))</f>
        <v/>
      </c>
      <c r="AZ1559" s="183" t="str">
        <f t="shared" si="783"/>
        <v/>
      </c>
      <c r="BA1559" s="185" t="str">
        <f t="shared" si="784"/>
        <v/>
      </c>
      <c r="BD1559" s="171"/>
      <c r="BE1559" s="171"/>
      <c r="BF1559" s="171"/>
      <c r="BG1559" s="171"/>
    </row>
    <row r="1560" spans="1:59" ht="15" customHeight="1" x14ac:dyDescent="0.3">
      <c r="A1560" s="172"/>
      <c r="B1560" s="172"/>
      <c r="C1560" s="172"/>
      <c r="D1560" s="173"/>
      <c r="E1560" s="173"/>
      <c r="F1560" s="173"/>
      <c r="G1560" s="173"/>
      <c r="H1560" s="173"/>
      <c r="I1560" s="174"/>
      <c r="J1560" s="175"/>
      <c r="K1560" s="176" t="str">
        <f t="shared" si="756"/>
        <v/>
      </c>
      <c r="L1560" s="177" t="str">
        <f t="shared" si="757"/>
        <v/>
      </c>
      <c r="M1560" s="178" t="str">
        <f t="shared" si="758"/>
        <v/>
      </c>
      <c r="N1560" s="44" t="str" cm="1">
        <f t="array" ref="N1560">IFERROR(IF(_xlfn.SINGLE(A:A)="","",IF(R1560="Beer",SUM(LOOKUP(2,1/(Rates!$B$3:$B$5&lt;=W1560)/(Rates!$C$3:$C$5&gt;=W1560),Rates!$D$3:$D$5)*(X1560/100)*W1560),IF(R1560="Refreshment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44" t="str">
        <f t="shared" si="759"/>
        <v/>
      </c>
      <c r="P1560" s="13"/>
      <c r="Q1560" s="179" t="str">
        <f t="shared" si="760"/>
        <v/>
      </c>
      <c r="R1560" s="180" t="str">
        <f t="shared" si="761"/>
        <v/>
      </c>
      <c r="S1560" s="13" t="str">
        <f>IF(A1560="","",IF(R1560="Refreshment Beverage",VLOOKUP(VALUE(Q1560),Rates!G$15:L$19,2,0),VLOOKUP(VALUE(Q1560),Rates!G$4:L$8,2,0)))</f>
        <v/>
      </c>
      <c r="T1560" s="13" t="str">
        <f t="shared" si="762"/>
        <v/>
      </c>
      <c r="U1560" s="181" t="str">
        <f t="shared" si="763"/>
        <v/>
      </c>
      <c r="V1560" s="13" t="str">
        <f t="shared" si="764"/>
        <v/>
      </c>
      <c r="W1560" s="13" t="str">
        <f t="shared" si="765"/>
        <v/>
      </c>
      <c r="X1560" s="182" t="str">
        <f t="shared" si="766"/>
        <v/>
      </c>
      <c r="Y1560" s="183" t="str">
        <f>IF(A:A="","",IF(R1560="Refreshment Beverage",VLOOKUP(Q1560,Rates!G$15:L$19,6,0)*W1560,VLOOKUP(Q1560,Rates!G$4:L$12,6,0)*W1560))</f>
        <v/>
      </c>
      <c r="Z1560" s="183" t="str">
        <f t="shared" si="767"/>
        <v/>
      </c>
      <c r="AA1560" s="17">
        <f t="shared" si="755"/>
        <v>0</v>
      </c>
      <c r="AB1560" s="177" t="str" cm="1">
        <f t="array" ref="AB1560">IF(_xlfn.SINGLE(A:A)="","",IF(R1560="Refreshment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177" t="str" cm="1">
        <f t="array" ref="AC1560">IF(_xlfn.SINGLE(A:A)="","",IF(R1560="Refreshment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68">
        <f>IFERROR(IF(OR(Q1560=1,Q1560=2,Q1560=3,Q1560=4),VLOOKUP(Q1560,Rates!$A$31:$B$34,2,0)*W1560,IF(V1560=1,VLOOKUP(U1560,'REB BEV MIN MKUP'!B:E,4,0),IF(V1560&gt;1,VLOOKUP(VALUE(W1560),'REB BEV MIN MKUP'!O:Q,3,0),0))),0)</f>
        <v>0</v>
      </c>
      <c r="AE1560" s="177" t="str">
        <f t="shared" si="768"/>
        <v/>
      </c>
      <c r="AF1560" s="13" t="str">
        <f t="shared" si="769"/>
        <v/>
      </c>
      <c r="AG1560" s="177" t="str">
        <f t="shared" si="770"/>
        <v/>
      </c>
      <c r="AH1560" s="184" t="str">
        <f t="shared" si="771"/>
        <v/>
      </c>
      <c r="AI1560" s="184" t="str">
        <f>IF(AE:AE="","",IF(R1560="Refreshment Beverage",AK1560*(Rates!J$19/100),ROUND(SUM(AH1560*(Rates!$J$8/100)),4)))</f>
        <v/>
      </c>
      <c r="AJ1560" s="183" t="str">
        <f t="shared" si="772"/>
        <v/>
      </c>
      <c r="AK1560" s="185" t="str">
        <f t="shared" si="773"/>
        <v/>
      </c>
      <c r="AL1560" s="177" t="str">
        <f t="shared" si="774"/>
        <v/>
      </c>
      <c r="AM1560" s="13" t="str">
        <f>IF(AS1560="","",IF(R1560="Refreshment Beverage",ROUND(AS1560*Rates!K$19,4),ROUND(AO1560*(VLOOKUP(VALUE(Q1560),Rates!G$4:L$12,3,0)),4)))</f>
        <v/>
      </c>
      <c r="AN1560" s="183" t="str">
        <f>IF(AS1560="","",IF(R1560="Refreshment Beverage",AS1560*(Rates!J$19/100),MAX(AM1560,AB1560)))</f>
        <v/>
      </c>
      <c r="AO1560" s="186" t="str">
        <f t="shared" si="775"/>
        <v/>
      </c>
      <c r="AP1560" s="186" t="str">
        <f t="shared" si="776"/>
        <v/>
      </c>
      <c r="AQ1560" s="186" t="str">
        <f>IF(AS1560="","",IF(R1560="Refreshment Beverage",ROUND(SUM(VLOOKUP(Q:Q,Rates!G$15:L$19,3,0)*(AS1560-Y1560-Z1560-AA1560)),4),ROUND(SUM(Rates!$K$8*AS1560),4)))</f>
        <v/>
      </c>
      <c r="AR1560" s="184" t="str">
        <f t="shared" si="777"/>
        <v/>
      </c>
      <c r="AS1560" s="185" t="str">
        <f t="shared" si="778"/>
        <v/>
      </c>
      <c r="AT1560" s="177" t="str">
        <f t="shared" si="779"/>
        <v/>
      </c>
      <c r="AU1560" s="13" t="str">
        <f>IF(AX1560="","",IF(R1560="Refreshment Beverage",ROUND((BA1560-Y1560-Z1560-AA1560)*VLOOKUP(VALUE(Q1560),Rates!G$15:L$19,3,0),4),ROUND(AW1560*(VLOOKUP(VALUE(Q1560),Rates!G:L,3,0)),4)))</f>
        <v/>
      </c>
      <c r="AV1560" s="183" t="str">
        <f t="shared" si="780"/>
        <v/>
      </c>
      <c r="AW1560" s="186" t="str">
        <f t="shared" si="781"/>
        <v/>
      </c>
      <c r="AX1560" s="184" t="str">
        <f t="shared" si="782"/>
        <v/>
      </c>
      <c r="AY1560" s="186" t="str">
        <f>IF(AX1560="","",IF(R1560="Refreshment Beverage",ROUND(SUM(AX1560*Rates!K$19),4),ROUND(SUM(AX1560*(Rates!J$8/100)),4)))</f>
        <v/>
      </c>
      <c r="AZ1560" s="183" t="str">
        <f t="shared" si="783"/>
        <v/>
      </c>
      <c r="BA1560" s="185" t="str">
        <f t="shared" si="784"/>
        <v/>
      </c>
      <c r="BD1560" s="171"/>
      <c r="BE1560" s="171"/>
      <c r="BF1560" s="171"/>
      <c r="BG1560" s="171"/>
    </row>
    <row r="1561" spans="1:59" ht="15" customHeight="1" x14ac:dyDescent="0.3">
      <c r="A1561" s="172"/>
      <c r="B1561" s="172"/>
      <c r="C1561" s="172"/>
      <c r="D1561" s="173"/>
      <c r="E1561" s="173"/>
      <c r="F1561" s="173"/>
      <c r="G1561" s="173"/>
      <c r="H1561" s="173"/>
      <c r="I1561" s="174"/>
      <c r="J1561" s="175"/>
      <c r="K1561" s="176" t="str">
        <f t="shared" si="756"/>
        <v/>
      </c>
      <c r="L1561" s="177" t="str">
        <f t="shared" si="757"/>
        <v/>
      </c>
      <c r="M1561" s="178" t="str">
        <f t="shared" si="758"/>
        <v/>
      </c>
      <c r="N1561" s="44" t="str" cm="1">
        <f t="array" ref="N1561">IFERROR(IF(_xlfn.SINGLE(A:A)="","",IF(R1561="Beer",SUM(LOOKUP(2,1/(Rates!$B$3:$B$5&lt;=W1561)/(Rates!$C$3:$C$5&gt;=W1561),Rates!$D$3:$D$5)*(X1561/100)*W1561),IF(R1561="Refreshment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44" t="str">
        <f t="shared" si="759"/>
        <v/>
      </c>
      <c r="P1561" s="13"/>
      <c r="Q1561" s="179" t="str">
        <f t="shared" si="760"/>
        <v/>
      </c>
      <c r="R1561" s="180" t="str">
        <f t="shared" si="761"/>
        <v/>
      </c>
      <c r="S1561" s="13" t="str">
        <f>IF(A1561="","",IF(R1561="Refreshment Beverage",VLOOKUP(VALUE(Q1561),Rates!G$15:L$19,2,0),VLOOKUP(VALUE(Q1561),Rates!G$4:L$8,2,0)))</f>
        <v/>
      </c>
      <c r="T1561" s="13" t="str">
        <f t="shared" si="762"/>
        <v/>
      </c>
      <c r="U1561" s="181" t="str">
        <f t="shared" si="763"/>
        <v/>
      </c>
      <c r="V1561" s="13" t="str">
        <f t="shared" si="764"/>
        <v/>
      </c>
      <c r="W1561" s="13" t="str">
        <f t="shared" si="765"/>
        <v/>
      </c>
      <c r="X1561" s="182" t="str">
        <f t="shared" si="766"/>
        <v/>
      </c>
      <c r="Y1561" s="183" t="str">
        <f>IF(A:A="","",IF(R1561="Refreshment Beverage",VLOOKUP(Q1561,Rates!G$15:L$19,6,0)*W1561,VLOOKUP(Q1561,Rates!G$4:L$12,6,0)*W1561))</f>
        <v/>
      </c>
      <c r="Z1561" s="183" t="str">
        <f t="shared" si="767"/>
        <v/>
      </c>
      <c r="AA1561" s="17">
        <f t="shared" si="755"/>
        <v>0</v>
      </c>
      <c r="AB1561" s="177" t="str" cm="1">
        <f t="array" ref="AB1561">IF(_xlfn.SINGLE(A:A)="","",IF(R1561="Refreshment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177" t="str" cm="1">
        <f t="array" ref="AC1561">IF(_xlfn.SINGLE(A:A)="","",IF(R1561="Refreshment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68">
        <f>IFERROR(IF(OR(Q1561=1,Q1561=2,Q1561=3,Q1561=4),VLOOKUP(Q1561,Rates!$A$31:$B$34,2,0)*W1561,IF(V1561=1,VLOOKUP(U1561,'REB BEV MIN MKUP'!B:E,4,0),IF(V1561&gt;1,VLOOKUP(VALUE(W1561),'REB BEV MIN MKUP'!O:Q,3,0),0))),0)</f>
        <v>0</v>
      </c>
      <c r="AE1561" s="177" t="str">
        <f t="shared" si="768"/>
        <v/>
      </c>
      <c r="AF1561" s="13" t="str">
        <f t="shared" si="769"/>
        <v/>
      </c>
      <c r="AG1561" s="177" t="str">
        <f t="shared" si="770"/>
        <v/>
      </c>
      <c r="AH1561" s="184" t="str">
        <f t="shared" si="771"/>
        <v/>
      </c>
      <c r="AI1561" s="184" t="str">
        <f>IF(AE:AE="","",IF(R1561="Refreshment Beverage",AK1561*(Rates!J$19/100),ROUND(SUM(AH1561*(Rates!$J$8/100)),4)))</f>
        <v/>
      </c>
      <c r="AJ1561" s="183" t="str">
        <f t="shared" si="772"/>
        <v/>
      </c>
      <c r="AK1561" s="185" t="str">
        <f t="shared" si="773"/>
        <v/>
      </c>
      <c r="AL1561" s="177" t="str">
        <f t="shared" si="774"/>
        <v/>
      </c>
      <c r="AM1561" s="13" t="str">
        <f>IF(AS1561="","",IF(R1561="Refreshment Beverage",ROUND(AS1561*Rates!K$19,4),ROUND(AO1561*(VLOOKUP(VALUE(Q1561),Rates!G$4:L$12,3,0)),4)))</f>
        <v/>
      </c>
      <c r="AN1561" s="183" t="str">
        <f>IF(AS1561="","",IF(R1561="Refreshment Beverage",AS1561*(Rates!J$19/100),MAX(AM1561,AB1561)))</f>
        <v/>
      </c>
      <c r="AO1561" s="186" t="str">
        <f t="shared" si="775"/>
        <v/>
      </c>
      <c r="AP1561" s="186" t="str">
        <f t="shared" si="776"/>
        <v/>
      </c>
      <c r="AQ1561" s="186" t="str">
        <f>IF(AS1561="","",IF(R1561="Refreshment Beverage",ROUND(SUM(VLOOKUP(Q:Q,Rates!G$15:L$19,3,0)*(AS1561-Y1561-Z1561-AA1561)),4),ROUND(SUM(Rates!$K$8*AS1561),4)))</f>
        <v/>
      </c>
      <c r="AR1561" s="184" t="str">
        <f t="shared" si="777"/>
        <v/>
      </c>
      <c r="AS1561" s="185" t="str">
        <f t="shared" si="778"/>
        <v/>
      </c>
      <c r="AT1561" s="177" t="str">
        <f t="shared" si="779"/>
        <v/>
      </c>
      <c r="AU1561" s="13" t="str">
        <f>IF(AX1561="","",IF(R1561="Refreshment Beverage",ROUND((BA1561-Y1561-Z1561-AA1561)*VLOOKUP(VALUE(Q1561),Rates!G$15:L$19,3,0),4),ROUND(AW1561*(VLOOKUP(VALUE(Q1561),Rates!G:L,3,0)),4)))</f>
        <v/>
      </c>
      <c r="AV1561" s="183" t="str">
        <f t="shared" si="780"/>
        <v/>
      </c>
      <c r="AW1561" s="186" t="str">
        <f t="shared" si="781"/>
        <v/>
      </c>
      <c r="AX1561" s="184" t="str">
        <f t="shared" si="782"/>
        <v/>
      </c>
      <c r="AY1561" s="186" t="str">
        <f>IF(AX1561="","",IF(R1561="Refreshment Beverage",ROUND(SUM(AX1561*Rates!K$19),4),ROUND(SUM(AX1561*(Rates!J$8/100)),4)))</f>
        <v/>
      </c>
      <c r="AZ1561" s="183" t="str">
        <f t="shared" si="783"/>
        <v/>
      </c>
      <c r="BA1561" s="185" t="str">
        <f t="shared" si="784"/>
        <v/>
      </c>
      <c r="BD1561" s="171"/>
      <c r="BE1561" s="171"/>
      <c r="BF1561" s="171"/>
      <c r="BG1561" s="171"/>
    </row>
    <row r="1562" spans="1:59" ht="15" customHeight="1" x14ac:dyDescent="0.3">
      <c r="A1562" s="172"/>
      <c r="B1562" s="172"/>
      <c r="C1562" s="172"/>
      <c r="D1562" s="173"/>
      <c r="E1562" s="173"/>
      <c r="F1562" s="173"/>
      <c r="G1562" s="173"/>
      <c r="H1562" s="173"/>
      <c r="I1562" s="174"/>
      <c r="J1562" s="175"/>
      <c r="K1562" s="176" t="str">
        <f t="shared" si="756"/>
        <v/>
      </c>
      <c r="L1562" s="177" t="str">
        <f t="shared" si="757"/>
        <v/>
      </c>
      <c r="M1562" s="178" t="str">
        <f t="shared" si="758"/>
        <v/>
      </c>
      <c r="N1562" s="44" t="str" cm="1">
        <f t="array" ref="N1562">IFERROR(IF(_xlfn.SINGLE(A:A)="","",IF(R1562="Beer",SUM(LOOKUP(2,1/(Rates!$B$3:$B$5&lt;=W1562)/(Rates!$C$3:$C$5&gt;=W1562),Rates!$D$3:$D$5)*(X1562/100)*W1562),IF(R1562="Refreshment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44" t="str">
        <f t="shared" si="759"/>
        <v/>
      </c>
      <c r="P1562" s="13"/>
      <c r="Q1562" s="179" t="str">
        <f t="shared" si="760"/>
        <v/>
      </c>
      <c r="R1562" s="180" t="str">
        <f t="shared" si="761"/>
        <v/>
      </c>
      <c r="S1562" s="13" t="str">
        <f>IF(A1562="","",IF(R1562="Refreshment Beverage",VLOOKUP(VALUE(Q1562),Rates!G$15:L$19,2,0),VLOOKUP(VALUE(Q1562),Rates!G$4:L$8,2,0)))</f>
        <v/>
      </c>
      <c r="T1562" s="13" t="str">
        <f t="shared" si="762"/>
        <v/>
      </c>
      <c r="U1562" s="181" t="str">
        <f t="shared" si="763"/>
        <v/>
      </c>
      <c r="V1562" s="13" t="str">
        <f t="shared" si="764"/>
        <v/>
      </c>
      <c r="W1562" s="13" t="str">
        <f t="shared" si="765"/>
        <v/>
      </c>
      <c r="X1562" s="182" t="str">
        <f t="shared" si="766"/>
        <v/>
      </c>
      <c r="Y1562" s="183" t="str">
        <f>IF(A:A="","",IF(R1562="Refreshment Beverage",VLOOKUP(Q1562,Rates!G$15:L$19,6,0)*W1562,VLOOKUP(Q1562,Rates!G$4:L$12,6,0)*W1562))</f>
        <v/>
      </c>
      <c r="Z1562" s="183" t="str">
        <f t="shared" si="767"/>
        <v/>
      </c>
      <c r="AA1562" s="17">
        <f t="shared" si="755"/>
        <v>0</v>
      </c>
      <c r="AB1562" s="177" t="str" cm="1">
        <f t="array" ref="AB1562">IF(_xlfn.SINGLE(A:A)="","",IF(R1562="Refreshment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177" t="str" cm="1">
        <f t="array" ref="AC1562">IF(_xlfn.SINGLE(A:A)="","",IF(R1562="Refreshment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68">
        <f>IFERROR(IF(OR(Q1562=1,Q1562=2,Q1562=3,Q1562=4),VLOOKUP(Q1562,Rates!$A$31:$B$34,2,0)*W1562,IF(V1562=1,VLOOKUP(U1562,'REB BEV MIN MKUP'!B:E,4,0),IF(V1562&gt;1,VLOOKUP(VALUE(W1562),'REB BEV MIN MKUP'!O:Q,3,0),0))),0)</f>
        <v>0</v>
      </c>
      <c r="AE1562" s="177" t="str">
        <f t="shared" si="768"/>
        <v/>
      </c>
      <c r="AF1562" s="13" t="str">
        <f t="shared" si="769"/>
        <v/>
      </c>
      <c r="AG1562" s="177" t="str">
        <f t="shared" si="770"/>
        <v/>
      </c>
      <c r="AH1562" s="184" t="str">
        <f t="shared" si="771"/>
        <v/>
      </c>
      <c r="AI1562" s="184" t="str">
        <f>IF(AE:AE="","",IF(R1562="Refreshment Beverage",AK1562*(Rates!J$19/100),ROUND(SUM(AH1562*(Rates!$J$8/100)),4)))</f>
        <v/>
      </c>
      <c r="AJ1562" s="183" t="str">
        <f t="shared" si="772"/>
        <v/>
      </c>
      <c r="AK1562" s="185" t="str">
        <f t="shared" si="773"/>
        <v/>
      </c>
      <c r="AL1562" s="177" t="str">
        <f t="shared" si="774"/>
        <v/>
      </c>
      <c r="AM1562" s="13" t="str">
        <f>IF(AS1562="","",IF(R1562="Refreshment Beverage",ROUND(AS1562*Rates!K$19,4),ROUND(AO1562*(VLOOKUP(VALUE(Q1562),Rates!G$4:L$12,3,0)),4)))</f>
        <v/>
      </c>
      <c r="AN1562" s="183" t="str">
        <f>IF(AS1562="","",IF(R1562="Refreshment Beverage",AS1562*(Rates!J$19/100),MAX(AM1562,AB1562)))</f>
        <v/>
      </c>
      <c r="AO1562" s="186" t="str">
        <f t="shared" si="775"/>
        <v/>
      </c>
      <c r="AP1562" s="186" t="str">
        <f t="shared" si="776"/>
        <v/>
      </c>
      <c r="AQ1562" s="186" t="str">
        <f>IF(AS1562="","",IF(R1562="Refreshment Beverage",ROUND(SUM(VLOOKUP(Q:Q,Rates!G$15:L$19,3,0)*(AS1562-Y1562-Z1562-AA1562)),4),ROUND(SUM(Rates!$K$8*AS1562),4)))</f>
        <v/>
      </c>
      <c r="AR1562" s="184" t="str">
        <f t="shared" si="777"/>
        <v/>
      </c>
      <c r="AS1562" s="185" t="str">
        <f t="shared" si="778"/>
        <v/>
      </c>
      <c r="AT1562" s="177" t="str">
        <f t="shared" si="779"/>
        <v/>
      </c>
      <c r="AU1562" s="13" t="str">
        <f>IF(AX1562="","",IF(R1562="Refreshment Beverage",ROUND((BA1562-Y1562-Z1562-AA1562)*VLOOKUP(VALUE(Q1562),Rates!G$15:L$19,3,0),4),ROUND(AW1562*(VLOOKUP(VALUE(Q1562),Rates!G:L,3,0)),4)))</f>
        <v/>
      </c>
      <c r="AV1562" s="183" t="str">
        <f t="shared" si="780"/>
        <v/>
      </c>
      <c r="AW1562" s="186" t="str">
        <f t="shared" si="781"/>
        <v/>
      </c>
      <c r="AX1562" s="184" t="str">
        <f t="shared" si="782"/>
        <v/>
      </c>
      <c r="AY1562" s="186" t="str">
        <f>IF(AX1562="","",IF(R1562="Refreshment Beverage",ROUND(SUM(AX1562*Rates!K$19),4),ROUND(SUM(AX1562*(Rates!J$8/100)),4)))</f>
        <v/>
      </c>
      <c r="AZ1562" s="183" t="str">
        <f t="shared" si="783"/>
        <v/>
      </c>
      <c r="BA1562" s="185" t="str">
        <f t="shared" si="784"/>
        <v/>
      </c>
      <c r="BD1562" s="171"/>
      <c r="BE1562" s="171"/>
      <c r="BF1562" s="171"/>
      <c r="BG1562" s="171"/>
    </row>
    <row r="1563" spans="1:59" ht="15" customHeight="1" x14ac:dyDescent="0.3">
      <c r="A1563" s="172"/>
      <c r="B1563" s="172"/>
      <c r="C1563" s="172"/>
      <c r="D1563" s="173"/>
      <c r="E1563" s="173"/>
      <c r="F1563" s="173"/>
      <c r="G1563" s="173"/>
      <c r="H1563" s="173"/>
      <c r="I1563" s="174"/>
      <c r="J1563" s="175"/>
      <c r="K1563" s="176" t="str">
        <f t="shared" si="756"/>
        <v/>
      </c>
      <c r="L1563" s="177" t="str">
        <f t="shared" si="757"/>
        <v/>
      </c>
      <c r="M1563" s="178" t="str">
        <f t="shared" si="758"/>
        <v/>
      </c>
      <c r="N1563" s="44" t="str" cm="1">
        <f t="array" ref="N1563">IFERROR(IF(_xlfn.SINGLE(A:A)="","",IF(R1563="Beer",SUM(LOOKUP(2,1/(Rates!$B$3:$B$5&lt;=W1563)/(Rates!$C$3:$C$5&gt;=W1563),Rates!$D$3:$D$5)*(X1563/100)*W1563),IF(R1563="Refreshment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44" t="str">
        <f t="shared" si="759"/>
        <v/>
      </c>
      <c r="P1563" s="13"/>
      <c r="Q1563" s="179" t="str">
        <f t="shared" si="760"/>
        <v/>
      </c>
      <c r="R1563" s="180" t="str">
        <f t="shared" si="761"/>
        <v/>
      </c>
      <c r="S1563" s="13" t="str">
        <f>IF(A1563="","",IF(R1563="Refreshment Beverage",VLOOKUP(VALUE(Q1563),Rates!G$15:L$19,2,0),VLOOKUP(VALUE(Q1563),Rates!G$4:L$8,2,0)))</f>
        <v/>
      </c>
      <c r="T1563" s="13" t="str">
        <f t="shared" si="762"/>
        <v/>
      </c>
      <c r="U1563" s="181" t="str">
        <f t="shared" si="763"/>
        <v/>
      </c>
      <c r="V1563" s="13" t="str">
        <f t="shared" si="764"/>
        <v/>
      </c>
      <c r="W1563" s="13" t="str">
        <f t="shared" si="765"/>
        <v/>
      </c>
      <c r="X1563" s="182" t="str">
        <f t="shared" si="766"/>
        <v/>
      </c>
      <c r="Y1563" s="183" t="str">
        <f>IF(A:A="","",IF(R1563="Refreshment Beverage",VLOOKUP(Q1563,Rates!G$15:L$19,6,0)*W1563,VLOOKUP(Q1563,Rates!G$4:L$12,6,0)*W1563))</f>
        <v/>
      </c>
      <c r="Z1563" s="183" t="str">
        <f t="shared" si="767"/>
        <v/>
      </c>
      <c r="AA1563" s="17">
        <f t="shared" si="755"/>
        <v>0</v>
      </c>
      <c r="AB1563" s="177" t="str" cm="1">
        <f t="array" ref="AB1563">IF(_xlfn.SINGLE(A:A)="","",IF(R1563="Refreshment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177" t="str" cm="1">
        <f t="array" ref="AC1563">IF(_xlfn.SINGLE(A:A)="","",IF(R1563="Refreshment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68">
        <f>IFERROR(IF(OR(Q1563=1,Q1563=2,Q1563=3,Q1563=4),VLOOKUP(Q1563,Rates!$A$31:$B$34,2,0)*W1563,IF(V1563=1,VLOOKUP(U1563,'REB BEV MIN MKUP'!B:E,4,0),IF(V1563&gt;1,VLOOKUP(VALUE(W1563),'REB BEV MIN MKUP'!O:Q,3,0),0))),0)</f>
        <v>0</v>
      </c>
      <c r="AE1563" s="177" t="str">
        <f t="shared" si="768"/>
        <v/>
      </c>
      <c r="AF1563" s="13" t="str">
        <f t="shared" si="769"/>
        <v/>
      </c>
      <c r="AG1563" s="177" t="str">
        <f t="shared" si="770"/>
        <v/>
      </c>
      <c r="AH1563" s="184" t="str">
        <f t="shared" si="771"/>
        <v/>
      </c>
      <c r="AI1563" s="184" t="str">
        <f>IF(AE:AE="","",IF(R1563="Refreshment Beverage",AK1563*(Rates!J$19/100),ROUND(SUM(AH1563*(Rates!$J$8/100)),4)))</f>
        <v/>
      </c>
      <c r="AJ1563" s="183" t="str">
        <f t="shared" si="772"/>
        <v/>
      </c>
      <c r="AK1563" s="185" t="str">
        <f t="shared" si="773"/>
        <v/>
      </c>
      <c r="AL1563" s="177" t="str">
        <f t="shared" si="774"/>
        <v/>
      </c>
      <c r="AM1563" s="13" t="str">
        <f>IF(AS1563="","",IF(R1563="Refreshment Beverage",ROUND(AS1563*Rates!K$19,4),ROUND(AO1563*(VLOOKUP(VALUE(Q1563),Rates!G$4:L$12,3,0)),4)))</f>
        <v/>
      </c>
      <c r="AN1563" s="183" t="str">
        <f>IF(AS1563="","",IF(R1563="Refreshment Beverage",AS1563*(Rates!J$19/100),MAX(AM1563,AB1563)))</f>
        <v/>
      </c>
      <c r="AO1563" s="186" t="str">
        <f t="shared" si="775"/>
        <v/>
      </c>
      <c r="AP1563" s="186" t="str">
        <f t="shared" si="776"/>
        <v/>
      </c>
      <c r="AQ1563" s="186" t="str">
        <f>IF(AS1563="","",IF(R1563="Refreshment Beverage",ROUND(SUM(VLOOKUP(Q:Q,Rates!G$15:L$19,3,0)*(AS1563-Y1563-Z1563-AA1563)),4),ROUND(SUM(Rates!$K$8*AS1563),4)))</f>
        <v/>
      </c>
      <c r="AR1563" s="184" t="str">
        <f t="shared" si="777"/>
        <v/>
      </c>
      <c r="AS1563" s="185" t="str">
        <f t="shared" si="778"/>
        <v/>
      </c>
      <c r="AT1563" s="177" t="str">
        <f t="shared" si="779"/>
        <v/>
      </c>
      <c r="AU1563" s="13" t="str">
        <f>IF(AX1563="","",IF(R1563="Refreshment Beverage",ROUND((BA1563-Y1563-Z1563-AA1563)*VLOOKUP(VALUE(Q1563),Rates!G$15:L$19,3,0),4),ROUND(AW1563*(VLOOKUP(VALUE(Q1563),Rates!G:L,3,0)),4)))</f>
        <v/>
      </c>
      <c r="AV1563" s="183" t="str">
        <f t="shared" si="780"/>
        <v/>
      </c>
      <c r="AW1563" s="186" t="str">
        <f t="shared" si="781"/>
        <v/>
      </c>
      <c r="AX1563" s="184" t="str">
        <f t="shared" si="782"/>
        <v/>
      </c>
      <c r="AY1563" s="186" t="str">
        <f>IF(AX1563="","",IF(R1563="Refreshment Beverage",ROUND(SUM(AX1563*Rates!K$19),4),ROUND(SUM(AX1563*(Rates!J$8/100)),4)))</f>
        <v/>
      </c>
      <c r="AZ1563" s="183" t="str">
        <f t="shared" si="783"/>
        <v/>
      </c>
      <c r="BA1563" s="185" t="str">
        <f t="shared" si="784"/>
        <v/>
      </c>
      <c r="BD1563" s="171"/>
      <c r="BE1563" s="171"/>
      <c r="BF1563" s="171"/>
      <c r="BG1563" s="171"/>
    </row>
    <row r="1564" spans="1:59" ht="15" customHeight="1" x14ac:dyDescent="0.3">
      <c r="A1564" s="172"/>
      <c r="B1564" s="172"/>
      <c r="C1564" s="172"/>
      <c r="D1564" s="173"/>
      <c r="E1564" s="173"/>
      <c r="F1564" s="173"/>
      <c r="G1564" s="173"/>
      <c r="H1564" s="173"/>
      <c r="I1564" s="174"/>
      <c r="J1564" s="175"/>
      <c r="K1564" s="176" t="str">
        <f t="shared" si="756"/>
        <v/>
      </c>
      <c r="L1564" s="177" t="str">
        <f t="shared" si="757"/>
        <v/>
      </c>
      <c r="M1564" s="178" t="str">
        <f t="shared" si="758"/>
        <v/>
      </c>
      <c r="N1564" s="44" t="str" cm="1">
        <f t="array" ref="N1564">IFERROR(IF(_xlfn.SINGLE(A:A)="","",IF(R1564="Beer",SUM(LOOKUP(2,1/(Rates!$B$3:$B$5&lt;=W1564)/(Rates!$C$3:$C$5&gt;=W1564),Rates!$D$3:$D$5)*(X1564/100)*W1564),IF(R1564="Refreshment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44" t="str">
        <f t="shared" si="759"/>
        <v/>
      </c>
      <c r="P1564" s="13"/>
      <c r="Q1564" s="179" t="str">
        <f t="shared" si="760"/>
        <v/>
      </c>
      <c r="R1564" s="180" t="str">
        <f t="shared" si="761"/>
        <v/>
      </c>
      <c r="S1564" s="13" t="str">
        <f>IF(A1564="","",IF(R1564="Refreshment Beverage",VLOOKUP(VALUE(Q1564),Rates!G$15:L$19,2,0),VLOOKUP(VALUE(Q1564),Rates!G$4:L$8,2,0)))</f>
        <v/>
      </c>
      <c r="T1564" s="13" t="str">
        <f t="shared" si="762"/>
        <v/>
      </c>
      <c r="U1564" s="181" t="str">
        <f t="shared" si="763"/>
        <v/>
      </c>
      <c r="V1564" s="13" t="str">
        <f t="shared" si="764"/>
        <v/>
      </c>
      <c r="W1564" s="13" t="str">
        <f t="shared" si="765"/>
        <v/>
      </c>
      <c r="X1564" s="182" t="str">
        <f t="shared" si="766"/>
        <v/>
      </c>
      <c r="Y1564" s="183" t="str">
        <f>IF(A:A="","",IF(R1564="Refreshment Beverage",VLOOKUP(Q1564,Rates!G$15:L$19,6,0)*W1564,VLOOKUP(Q1564,Rates!G$4:L$12,6,0)*W1564))</f>
        <v/>
      </c>
      <c r="Z1564" s="183" t="str">
        <f t="shared" si="767"/>
        <v/>
      </c>
      <c r="AA1564" s="17">
        <f t="shared" si="755"/>
        <v>0</v>
      </c>
      <c r="AB1564" s="177" t="str" cm="1">
        <f t="array" ref="AB1564">IF(_xlfn.SINGLE(A:A)="","",IF(R1564="Refreshment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177" t="str" cm="1">
        <f t="array" ref="AC1564">IF(_xlfn.SINGLE(A:A)="","",IF(R1564="Refreshment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68">
        <f>IFERROR(IF(OR(Q1564=1,Q1564=2,Q1564=3,Q1564=4),VLOOKUP(Q1564,Rates!$A$31:$B$34,2,0)*W1564,IF(V1564=1,VLOOKUP(U1564,'REB BEV MIN MKUP'!B:E,4,0),IF(V1564&gt;1,VLOOKUP(VALUE(W1564),'REB BEV MIN MKUP'!O:Q,3,0),0))),0)</f>
        <v>0</v>
      </c>
      <c r="AE1564" s="177" t="str">
        <f t="shared" si="768"/>
        <v/>
      </c>
      <c r="AF1564" s="13" t="str">
        <f t="shared" si="769"/>
        <v/>
      </c>
      <c r="AG1564" s="177" t="str">
        <f t="shared" si="770"/>
        <v/>
      </c>
      <c r="AH1564" s="184" t="str">
        <f t="shared" si="771"/>
        <v/>
      </c>
      <c r="AI1564" s="184" t="str">
        <f>IF(AE:AE="","",IF(R1564="Refreshment Beverage",AK1564*(Rates!J$19/100),ROUND(SUM(AH1564*(Rates!$J$8/100)),4)))</f>
        <v/>
      </c>
      <c r="AJ1564" s="183" t="str">
        <f t="shared" si="772"/>
        <v/>
      </c>
      <c r="AK1564" s="185" t="str">
        <f t="shared" si="773"/>
        <v/>
      </c>
      <c r="AL1564" s="177" t="str">
        <f t="shared" si="774"/>
        <v/>
      </c>
      <c r="AM1564" s="13" t="str">
        <f>IF(AS1564="","",IF(R1564="Refreshment Beverage",ROUND(AS1564*Rates!K$19,4),ROUND(AO1564*(VLOOKUP(VALUE(Q1564),Rates!G$4:L$12,3,0)),4)))</f>
        <v/>
      </c>
      <c r="AN1564" s="183" t="str">
        <f>IF(AS1564="","",IF(R1564="Refreshment Beverage",AS1564*(Rates!J$19/100),MAX(AM1564,AB1564)))</f>
        <v/>
      </c>
      <c r="AO1564" s="186" t="str">
        <f t="shared" si="775"/>
        <v/>
      </c>
      <c r="AP1564" s="186" t="str">
        <f t="shared" si="776"/>
        <v/>
      </c>
      <c r="AQ1564" s="186" t="str">
        <f>IF(AS1564="","",IF(R1564="Refreshment Beverage",ROUND(SUM(VLOOKUP(Q:Q,Rates!G$15:L$19,3,0)*(AS1564-Y1564-Z1564-AA1564)),4),ROUND(SUM(Rates!$K$8*AS1564),4)))</f>
        <v/>
      </c>
      <c r="AR1564" s="184" t="str">
        <f t="shared" si="777"/>
        <v/>
      </c>
      <c r="AS1564" s="185" t="str">
        <f t="shared" si="778"/>
        <v/>
      </c>
      <c r="AT1564" s="177" t="str">
        <f t="shared" si="779"/>
        <v/>
      </c>
      <c r="AU1564" s="13" t="str">
        <f>IF(AX1564="","",IF(R1564="Refreshment Beverage",ROUND((BA1564-Y1564-Z1564-AA1564)*VLOOKUP(VALUE(Q1564),Rates!G$15:L$19,3,0),4),ROUND(AW1564*(VLOOKUP(VALUE(Q1564),Rates!G:L,3,0)),4)))</f>
        <v/>
      </c>
      <c r="AV1564" s="183" t="str">
        <f t="shared" si="780"/>
        <v/>
      </c>
      <c r="AW1564" s="186" t="str">
        <f t="shared" si="781"/>
        <v/>
      </c>
      <c r="AX1564" s="184" t="str">
        <f t="shared" si="782"/>
        <v/>
      </c>
      <c r="AY1564" s="186" t="str">
        <f>IF(AX1564="","",IF(R1564="Refreshment Beverage",ROUND(SUM(AX1564*Rates!K$19),4),ROUND(SUM(AX1564*(Rates!J$8/100)),4)))</f>
        <v/>
      </c>
      <c r="AZ1564" s="183" t="str">
        <f t="shared" si="783"/>
        <v/>
      </c>
      <c r="BA1564" s="185" t="str">
        <f t="shared" si="784"/>
        <v/>
      </c>
      <c r="BD1564" s="171"/>
      <c r="BE1564" s="171"/>
      <c r="BF1564" s="171"/>
      <c r="BG1564" s="171"/>
    </row>
    <row r="1565" spans="1:59" ht="15" customHeight="1" x14ac:dyDescent="0.3">
      <c r="A1565" s="172"/>
      <c r="B1565" s="172"/>
      <c r="C1565" s="172"/>
      <c r="D1565" s="173"/>
      <c r="E1565" s="173"/>
      <c r="F1565" s="173"/>
      <c r="G1565" s="173"/>
      <c r="H1565" s="173"/>
      <c r="I1565" s="174"/>
      <c r="J1565" s="175"/>
      <c r="K1565" s="176" t="str">
        <f t="shared" si="756"/>
        <v/>
      </c>
      <c r="L1565" s="177" t="str">
        <f t="shared" si="757"/>
        <v/>
      </c>
      <c r="M1565" s="178" t="str">
        <f t="shared" si="758"/>
        <v/>
      </c>
      <c r="N1565" s="44" t="str" cm="1">
        <f t="array" ref="N1565">IFERROR(IF(_xlfn.SINGLE(A:A)="","",IF(R1565="Beer",SUM(LOOKUP(2,1/(Rates!$B$3:$B$5&lt;=W1565)/(Rates!$C$3:$C$5&gt;=W1565),Rates!$D$3:$D$5)*(X1565/100)*W1565),IF(R1565="Refreshment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44" t="str">
        <f t="shared" si="759"/>
        <v/>
      </c>
      <c r="P1565" s="13"/>
      <c r="Q1565" s="179" t="str">
        <f t="shared" si="760"/>
        <v/>
      </c>
      <c r="R1565" s="180" t="str">
        <f t="shared" si="761"/>
        <v/>
      </c>
      <c r="S1565" s="13" t="str">
        <f>IF(A1565="","",IF(R1565="Refreshment Beverage",VLOOKUP(VALUE(Q1565),Rates!G$15:L$19,2,0),VLOOKUP(VALUE(Q1565),Rates!G$4:L$8,2,0)))</f>
        <v/>
      </c>
      <c r="T1565" s="13" t="str">
        <f t="shared" si="762"/>
        <v/>
      </c>
      <c r="U1565" s="181" t="str">
        <f t="shared" si="763"/>
        <v/>
      </c>
      <c r="V1565" s="13" t="str">
        <f t="shared" si="764"/>
        <v/>
      </c>
      <c r="W1565" s="13" t="str">
        <f t="shared" si="765"/>
        <v/>
      </c>
      <c r="X1565" s="182" t="str">
        <f t="shared" si="766"/>
        <v/>
      </c>
      <c r="Y1565" s="183" t="str">
        <f>IF(A:A="","",IF(R1565="Refreshment Beverage",VLOOKUP(Q1565,Rates!G$15:L$19,6,0)*W1565,VLOOKUP(Q1565,Rates!G$4:L$12,6,0)*W1565))</f>
        <v/>
      </c>
      <c r="Z1565" s="183" t="str">
        <f t="shared" si="767"/>
        <v/>
      </c>
      <c r="AA1565" s="17">
        <f t="shared" si="755"/>
        <v>0</v>
      </c>
      <c r="AB1565" s="177" t="str" cm="1">
        <f t="array" ref="AB1565">IF(_xlfn.SINGLE(A:A)="","",IF(R1565="Refreshment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177" t="str" cm="1">
        <f t="array" ref="AC1565">IF(_xlfn.SINGLE(A:A)="","",IF(R1565="Refreshment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68">
        <f>IFERROR(IF(OR(Q1565=1,Q1565=2,Q1565=3,Q1565=4),VLOOKUP(Q1565,Rates!$A$31:$B$34,2,0)*W1565,IF(V1565=1,VLOOKUP(U1565,'REB BEV MIN MKUP'!B:E,4,0),IF(V1565&gt;1,VLOOKUP(VALUE(W1565),'REB BEV MIN MKUP'!O:Q,3,0),0))),0)</f>
        <v>0</v>
      </c>
      <c r="AE1565" s="177" t="str">
        <f t="shared" si="768"/>
        <v/>
      </c>
      <c r="AF1565" s="13" t="str">
        <f t="shared" si="769"/>
        <v/>
      </c>
      <c r="AG1565" s="177" t="str">
        <f t="shared" si="770"/>
        <v/>
      </c>
      <c r="AH1565" s="184" t="str">
        <f t="shared" si="771"/>
        <v/>
      </c>
      <c r="AI1565" s="184" t="str">
        <f>IF(AE:AE="","",IF(R1565="Refreshment Beverage",AK1565*(Rates!J$19/100),ROUND(SUM(AH1565*(Rates!$J$8/100)),4)))</f>
        <v/>
      </c>
      <c r="AJ1565" s="183" t="str">
        <f t="shared" si="772"/>
        <v/>
      </c>
      <c r="AK1565" s="185" t="str">
        <f t="shared" si="773"/>
        <v/>
      </c>
      <c r="AL1565" s="177" t="str">
        <f t="shared" si="774"/>
        <v/>
      </c>
      <c r="AM1565" s="13" t="str">
        <f>IF(AS1565="","",IF(R1565="Refreshment Beverage",ROUND(AS1565*Rates!K$19,4),ROUND(AO1565*(VLOOKUP(VALUE(Q1565),Rates!G$4:L$12,3,0)),4)))</f>
        <v/>
      </c>
      <c r="AN1565" s="183" t="str">
        <f>IF(AS1565="","",IF(R1565="Refreshment Beverage",AS1565*(Rates!J$19/100),MAX(AM1565,AB1565)))</f>
        <v/>
      </c>
      <c r="AO1565" s="186" t="str">
        <f t="shared" si="775"/>
        <v/>
      </c>
      <c r="AP1565" s="186" t="str">
        <f t="shared" si="776"/>
        <v/>
      </c>
      <c r="AQ1565" s="186" t="str">
        <f>IF(AS1565="","",IF(R1565="Refreshment Beverage",ROUND(SUM(VLOOKUP(Q:Q,Rates!G$15:L$19,3,0)*(AS1565-Y1565-Z1565-AA1565)),4),ROUND(SUM(Rates!$K$8*AS1565),4)))</f>
        <v/>
      </c>
      <c r="AR1565" s="184" t="str">
        <f t="shared" si="777"/>
        <v/>
      </c>
      <c r="AS1565" s="185" t="str">
        <f t="shared" si="778"/>
        <v/>
      </c>
      <c r="AT1565" s="177" t="str">
        <f t="shared" si="779"/>
        <v/>
      </c>
      <c r="AU1565" s="13" t="str">
        <f>IF(AX1565="","",IF(R1565="Refreshment Beverage",ROUND((BA1565-Y1565-Z1565-AA1565)*VLOOKUP(VALUE(Q1565),Rates!G$15:L$19,3,0),4),ROUND(AW1565*(VLOOKUP(VALUE(Q1565),Rates!G:L,3,0)),4)))</f>
        <v/>
      </c>
      <c r="AV1565" s="183" t="str">
        <f t="shared" si="780"/>
        <v/>
      </c>
      <c r="AW1565" s="186" t="str">
        <f t="shared" si="781"/>
        <v/>
      </c>
      <c r="AX1565" s="184" t="str">
        <f t="shared" si="782"/>
        <v/>
      </c>
      <c r="AY1565" s="186" t="str">
        <f>IF(AX1565="","",IF(R1565="Refreshment Beverage",ROUND(SUM(AX1565*Rates!K$19),4),ROUND(SUM(AX1565*(Rates!J$8/100)),4)))</f>
        <v/>
      </c>
      <c r="AZ1565" s="183" t="str">
        <f t="shared" si="783"/>
        <v/>
      </c>
      <c r="BA1565" s="185" t="str">
        <f t="shared" si="784"/>
        <v/>
      </c>
      <c r="BD1565" s="171"/>
      <c r="BE1565" s="171"/>
      <c r="BF1565" s="171"/>
      <c r="BG1565" s="171"/>
    </row>
    <row r="1566" spans="1:59" ht="15" customHeight="1" x14ac:dyDescent="0.3">
      <c r="A1566" s="172"/>
      <c r="B1566" s="172"/>
      <c r="C1566" s="172"/>
      <c r="D1566" s="173"/>
      <c r="E1566" s="173"/>
      <c r="F1566" s="173"/>
      <c r="G1566" s="173"/>
      <c r="H1566" s="173"/>
      <c r="I1566" s="174"/>
      <c r="J1566" s="175"/>
      <c r="K1566" s="176" t="str">
        <f t="shared" si="756"/>
        <v/>
      </c>
      <c r="L1566" s="177" t="str">
        <f t="shared" si="757"/>
        <v/>
      </c>
      <c r="M1566" s="178" t="str">
        <f t="shared" si="758"/>
        <v/>
      </c>
      <c r="N1566" s="44" t="str" cm="1">
        <f t="array" ref="N1566">IFERROR(IF(_xlfn.SINGLE(A:A)="","",IF(R1566="Beer",SUM(LOOKUP(2,1/(Rates!$B$3:$B$5&lt;=W1566)/(Rates!$C$3:$C$5&gt;=W1566),Rates!$D$3:$D$5)*(X1566/100)*W1566),IF(R1566="Refreshment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44" t="str">
        <f t="shared" si="759"/>
        <v/>
      </c>
      <c r="P1566" s="13"/>
      <c r="Q1566" s="179" t="str">
        <f t="shared" si="760"/>
        <v/>
      </c>
      <c r="R1566" s="180" t="str">
        <f t="shared" si="761"/>
        <v/>
      </c>
      <c r="S1566" s="13" t="str">
        <f>IF(A1566="","",IF(R1566="Refreshment Beverage",VLOOKUP(VALUE(Q1566),Rates!G$15:L$19,2,0),VLOOKUP(VALUE(Q1566),Rates!G$4:L$8,2,0)))</f>
        <v/>
      </c>
      <c r="T1566" s="13" t="str">
        <f t="shared" si="762"/>
        <v/>
      </c>
      <c r="U1566" s="181" t="str">
        <f t="shared" si="763"/>
        <v/>
      </c>
      <c r="V1566" s="13" t="str">
        <f t="shared" si="764"/>
        <v/>
      </c>
      <c r="W1566" s="13" t="str">
        <f t="shared" si="765"/>
        <v/>
      </c>
      <c r="X1566" s="182" t="str">
        <f t="shared" si="766"/>
        <v/>
      </c>
      <c r="Y1566" s="183" t="str">
        <f>IF(A:A="","",IF(R1566="Refreshment Beverage",VLOOKUP(Q1566,Rates!G$15:L$19,6,0)*W1566,VLOOKUP(Q1566,Rates!G$4:L$12,6,0)*W1566))</f>
        <v/>
      </c>
      <c r="Z1566" s="183" t="str">
        <f t="shared" si="767"/>
        <v/>
      </c>
      <c r="AA1566" s="17">
        <f t="shared" si="755"/>
        <v>0</v>
      </c>
      <c r="AB1566" s="177" t="str" cm="1">
        <f t="array" ref="AB1566">IF(_xlfn.SINGLE(A:A)="","",IF(R1566="Refreshment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177" t="str" cm="1">
        <f t="array" ref="AC1566">IF(_xlfn.SINGLE(A:A)="","",IF(R1566="Refreshment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68">
        <f>IFERROR(IF(OR(Q1566=1,Q1566=2,Q1566=3,Q1566=4),VLOOKUP(Q1566,Rates!$A$31:$B$34,2,0)*W1566,IF(V1566=1,VLOOKUP(U1566,'REB BEV MIN MKUP'!B:E,4,0),IF(V1566&gt;1,VLOOKUP(VALUE(W1566),'REB BEV MIN MKUP'!O:Q,3,0),0))),0)</f>
        <v>0</v>
      </c>
      <c r="AE1566" s="177" t="str">
        <f t="shared" si="768"/>
        <v/>
      </c>
      <c r="AF1566" s="13" t="str">
        <f t="shared" si="769"/>
        <v/>
      </c>
      <c r="AG1566" s="177" t="str">
        <f t="shared" si="770"/>
        <v/>
      </c>
      <c r="AH1566" s="184" t="str">
        <f t="shared" si="771"/>
        <v/>
      </c>
      <c r="AI1566" s="184" t="str">
        <f>IF(AE:AE="","",IF(R1566="Refreshment Beverage",AK1566*(Rates!J$19/100),ROUND(SUM(AH1566*(Rates!$J$8/100)),4)))</f>
        <v/>
      </c>
      <c r="AJ1566" s="183" t="str">
        <f t="shared" si="772"/>
        <v/>
      </c>
      <c r="AK1566" s="185" t="str">
        <f t="shared" si="773"/>
        <v/>
      </c>
      <c r="AL1566" s="177" t="str">
        <f t="shared" si="774"/>
        <v/>
      </c>
      <c r="AM1566" s="13" t="str">
        <f>IF(AS1566="","",IF(R1566="Refreshment Beverage",ROUND(AS1566*Rates!K$19,4),ROUND(AO1566*(VLOOKUP(VALUE(Q1566),Rates!G$4:L$12,3,0)),4)))</f>
        <v/>
      </c>
      <c r="AN1566" s="183" t="str">
        <f>IF(AS1566="","",IF(R1566="Refreshment Beverage",AS1566*(Rates!J$19/100),MAX(AM1566,AB1566)))</f>
        <v/>
      </c>
      <c r="AO1566" s="186" t="str">
        <f t="shared" si="775"/>
        <v/>
      </c>
      <c r="AP1566" s="186" t="str">
        <f t="shared" si="776"/>
        <v/>
      </c>
      <c r="AQ1566" s="186" t="str">
        <f>IF(AS1566="","",IF(R1566="Refreshment Beverage",ROUND(SUM(VLOOKUP(Q:Q,Rates!G$15:L$19,3,0)*(AS1566-Y1566-Z1566-AA1566)),4),ROUND(SUM(Rates!$K$8*AS1566),4)))</f>
        <v/>
      </c>
      <c r="AR1566" s="184" t="str">
        <f t="shared" si="777"/>
        <v/>
      </c>
      <c r="AS1566" s="185" t="str">
        <f t="shared" si="778"/>
        <v/>
      </c>
      <c r="AT1566" s="177" t="str">
        <f t="shared" si="779"/>
        <v/>
      </c>
      <c r="AU1566" s="13" t="str">
        <f>IF(AX1566="","",IF(R1566="Refreshment Beverage",ROUND((BA1566-Y1566-Z1566-AA1566)*VLOOKUP(VALUE(Q1566),Rates!G$15:L$19,3,0),4),ROUND(AW1566*(VLOOKUP(VALUE(Q1566),Rates!G:L,3,0)),4)))</f>
        <v/>
      </c>
      <c r="AV1566" s="183" t="str">
        <f t="shared" si="780"/>
        <v/>
      </c>
      <c r="AW1566" s="186" t="str">
        <f t="shared" si="781"/>
        <v/>
      </c>
      <c r="AX1566" s="184" t="str">
        <f t="shared" si="782"/>
        <v/>
      </c>
      <c r="AY1566" s="186" t="str">
        <f>IF(AX1566="","",IF(R1566="Refreshment Beverage",ROUND(SUM(AX1566*Rates!K$19),4),ROUND(SUM(AX1566*(Rates!J$8/100)),4)))</f>
        <v/>
      </c>
      <c r="AZ1566" s="183" t="str">
        <f t="shared" si="783"/>
        <v/>
      </c>
      <c r="BA1566" s="185" t="str">
        <f t="shared" si="784"/>
        <v/>
      </c>
      <c r="BD1566" s="171"/>
      <c r="BE1566" s="171"/>
      <c r="BF1566" s="171"/>
      <c r="BG1566" s="171"/>
    </row>
    <row r="1567" spans="1:59" ht="15" customHeight="1" x14ac:dyDescent="0.3">
      <c r="A1567" s="172"/>
      <c r="B1567" s="172"/>
      <c r="C1567" s="172"/>
      <c r="D1567" s="173"/>
      <c r="E1567" s="173"/>
      <c r="F1567" s="173"/>
      <c r="G1567" s="173"/>
      <c r="H1567" s="173"/>
      <c r="I1567" s="174"/>
      <c r="J1567" s="175"/>
      <c r="K1567" s="176" t="str">
        <f t="shared" si="756"/>
        <v/>
      </c>
      <c r="L1567" s="177" t="str">
        <f t="shared" si="757"/>
        <v/>
      </c>
      <c r="M1567" s="178" t="str">
        <f t="shared" si="758"/>
        <v/>
      </c>
      <c r="N1567" s="44" t="str" cm="1">
        <f t="array" ref="N1567">IFERROR(IF(_xlfn.SINGLE(A:A)="","",IF(R1567="Beer",SUM(LOOKUP(2,1/(Rates!$B$3:$B$5&lt;=W1567)/(Rates!$C$3:$C$5&gt;=W1567),Rates!$D$3:$D$5)*(X1567/100)*W1567),IF(R1567="Refreshment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44" t="str">
        <f t="shared" si="759"/>
        <v/>
      </c>
      <c r="P1567" s="13"/>
      <c r="Q1567" s="179" t="str">
        <f t="shared" si="760"/>
        <v/>
      </c>
      <c r="R1567" s="180" t="str">
        <f t="shared" si="761"/>
        <v/>
      </c>
      <c r="S1567" s="13" t="str">
        <f>IF(A1567="","",IF(R1567="Refreshment Beverage",VLOOKUP(VALUE(Q1567),Rates!G$15:L$19,2,0),VLOOKUP(VALUE(Q1567),Rates!G$4:L$8,2,0)))</f>
        <v/>
      </c>
      <c r="T1567" s="13" t="str">
        <f t="shared" si="762"/>
        <v/>
      </c>
      <c r="U1567" s="181" t="str">
        <f t="shared" si="763"/>
        <v/>
      </c>
      <c r="V1567" s="13" t="str">
        <f t="shared" si="764"/>
        <v/>
      </c>
      <c r="W1567" s="13" t="str">
        <f t="shared" si="765"/>
        <v/>
      </c>
      <c r="X1567" s="182" t="str">
        <f t="shared" si="766"/>
        <v/>
      </c>
      <c r="Y1567" s="183" t="str">
        <f>IF(A:A="","",IF(R1567="Refreshment Beverage",VLOOKUP(Q1567,Rates!G$15:L$19,6,0)*W1567,VLOOKUP(Q1567,Rates!G$4:L$12,6,0)*W1567))</f>
        <v/>
      </c>
      <c r="Z1567" s="183" t="str">
        <f t="shared" si="767"/>
        <v/>
      </c>
      <c r="AA1567" s="17">
        <f t="shared" si="755"/>
        <v>0</v>
      </c>
      <c r="AB1567" s="177" t="str" cm="1">
        <f t="array" ref="AB1567">IF(_xlfn.SINGLE(A:A)="","",IF(R1567="Refreshment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177" t="str" cm="1">
        <f t="array" ref="AC1567">IF(_xlfn.SINGLE(A:A)="","",IF(R1567="Refreshment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68">
        <f>IFERROR(IF(OR(Q1567=1,Q1567=2,Q1567=3,Q1567=4),VLOOKUP(Q1567,Rates!$A$31:$B$34,2,0)*W1567,IF(V1567=1,VLOOKUP(U1567,'REB BEV MIN MKUP'!B:E,4,0),IF(V1567&gt;1,VLOOKUP(VALUE(W1567),'REB BEV MIN MKUP'!O:Q,3,0),0))),0)</f>
        <v>0</v>
      </c>
      <c r="AE1567" s="177" t="str">
        <f t="shared" si="768"/>
        <v/>
      </c>
      <c r="AF1567" s="13" t="str">
        <f t="shared" si="769"/>
        <v/>
      </c>
      <c r="AG1567" s="177" t="str">
        <f t="shared" si="770"/>
        <v/>
      </c>
      <c r="AH1567" s="184" t="str">
        <f t="shared" si="771"/>
        <v/>
      </c>
      <c r="AI1567" s="184" t="str">
        <f>IF(AE:AE="","",IF(R1567="Refreshment Beverage",AK1567*(Rates!J$19/100),ROUND(SUM(AH1567*(Rates!$J$8/100)),4)))</f>
        <v/>
      </c>
      <c r="AJ1567" s="183" t="str">
        <f t="shared" si="772"/>
        <v/>
      </c>
      <c r="AK1567" s="185" t="str">
        <f t="shared" si="773"/>
        <v/>
      </c>
      <c r="AL1567" s="177" t="str">
        <f t="shared" si="774"/>
        <v/>
      </c>
      <c r="AM1567" s="13" t="str">
        <f>IF(AS1567="","",IF(R1567="Refreshment Beverage",ROUND(AS1567*Rates!K$19,4),ROUND(AO1567*(VLOOKUP(VALUE(Q1567),Rates!G$4:L$12,3,0)),4)))</f>
        <v/>
      </c>
      <c r="AN1567" s="183" t="str">
        <f>IF(AS1567="","",IF(R1567="Refreshment Beverage",AS1567*(Rates!J$19/100),MAX(AM1567,AB1567)))</f>
        <v/>
      </c>
      <c r="AO1567" s="186" t="str">
        <f t="shared" si="775"/>
        <v/>
      </c>
      <c r="AP1567" s="186" t="str">
        <f t="shared" si="776"/>
        <v/>
      </c>
      <c r="AQ1567" s="186" t="str">
        <f>IF(AS1567="","",IF(R1567="Refreshment Beverage",ROUND(SUM(VLOOKUP(Q:Q,Rates!G$15:L$19,3,0)*(AS1567-Y1567-Z1567-AA1567)),4),ROUND(SUM(Rates!$K$8*AS1567),4)))</f>
        <v/>
      </c>
      <c r="AR1567" s="184" t="str">
        <f t="shared" si="777"/>
        <v/>
      </c>
      <c r="AS1567" s="185" t="str">
        <f t="shared" si="778"/>
        <v/>
      </c>
      <c r="AT1567" s="177" t="str">
        <f t="shared" si="779"/>
        <v/>
      </c>
      <c r="AU1567" s="13" t="str">
        <f>IF(AX1567="","",IF(R1567="Refreshment Beverage",ROUND((BA1567-Y1567-Z1567-AA1567)*VLOOKUP(VALUE(Q1567),Rates!G$15:L$19,3,0),4),ROUND(AW1567*(VLOOKUP(VALUE(Q1567),Rates!G:L,3,0)),4)))</f>
        <v/>
      </c>
      <c r="AV1567" s="183" t="str">
        <f t="shared" si="780"/>
        <v/>
      </c>
      <c r="AW1567" s="186" t="str">
        <f t="shared" si="781"/>
        <v/>
      </c>
      <c r="AX1567" s="184" t="str">
        <f t="shared" si="782"/>
        <v/>
      </c>
      <c r="AY1567" s="186" t="str">
        <f>IF(AX1567="","",IF(R1567="Refreshment Beverage",ROUND(SUM(AX1567*Rates!K$19),4),ROUND(SUM(AX1567*(Rates!J$8/100)),4)))</f>
        <v/>
      </c>
      <c r="AZ1567" s="183" t="str">
        <f t="shared" si="783"/>
        <v/>
      </c>
      <c r="BA1567" s="185" t="str">
        <f t="shared" si="784"/>
        <v/>
      </c>
      <c r="BD1567" s="171"/>
      <c r="BE1567" s="171"/>
      <c r="BF1567" s="171"/>
      <c r="BG1567" s="171"/>
    </row>
    <row r="1568" spans="1:59" ht="15" customHeight="1" x14ac:dyDescent="0.3">
      <c r="A1568" s="172"/>
      <c r="B1568" s="172"/>
      <c r="C1568" s="172"/>
      <c r="D1568" s="173"/>
      <c r="E1568" s="173"/>
      <c r="F1568" s="173"/>
      <c r="G1568" s="173"/>
      <c r="H1568" s="173"/>
      <c r="I1568" s="174"/>
      <c r="J1568" s="175"/>
      <c r="K1568" s="176" t="str">
        <f t="shared" si="756"/>
        <v/>
      </c>
      <c r="L1568" s="177" t="str">
        <f t="shared" si="757"/>
        <v/>
      </c>
      <c r="M1568" s="178" t="str">
        <f t="shared" si="758"/>
        <v/>
      </c>
      <c r="N1568" s="44" t="str" cm="1">
        <f t="array" ref="N1568">IFERROR(IF(_xlfn.SINGLE(A:A)="","",IF(R1568="Beer",SUM(LOOKUP(2,1/(Rates!$B$3:$B$5&lt;=W1568)/(Rates!$C$3:$C$5&gt;=W1568),Rates!$D$3:$D$5)*(X1568/100)*W1568),IF(R1568="Refreshment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44" t="str">
        <f t="shared" si="759"/>
        <v/>
      </c>
      <c r="P1568" s="13"/>
      <c r="Q1568" s="179" t="str">
        <f t="shared" si="760"/>
        <v/>
      </c>
      <c r="R1568" s="180" t="str">
        <f t="shared" si="761"/>
        <v/>
      </c>
      <c r="S1568" s="13" t="str">
        <f>IF(A1568="","",IF(R1568="Refreshment Beverage",VLOOKUP(VALUE(Q1568),Rates!G$15:L$19,2,0),VLOOKUP(VALUE(Q1568),Rates!G$4:L$8,2,0)))</f>
        <v/>
      </c>
      <c r="T1568" s="13" t="str">
        <f t="shared" si="762"/>
        <v/>
      </c>
      <c r="U1568" s="181" t="str">
        <f t="shared" si="763"/>
        <v/>
      </c>
      <c r="V1568" s="13" t="str">
        <f t="shared" si="764"/>
        <v/>
      </c>
      <c r="W1568" s="13" t="str">
        <f t="shared" si="765"/>
        <v/>
      </c>
      <c r="X1568" s="182" t="str">
        <f t="shared" si="766"/>
        <v/>
      </c>
      <c r="Y1568" s="183" t="str">
        <f>IF(A:A="","",IF(R1568="Refreshment Beverage",VLOOKUP(Q1568,Rates!G$15:L$19,6,0)*W1568,VLOOKUP(Q1568,Rates!G$4:L$12,6,0)*W1568))</f>
        <v/>
      </c>
      <c r="Z1568" s="183" t="str">
        <f t="shared" si="767"/>
        <v/>
      </c>
      <c r="AA1568" s="17">
        <f t="shared" si="755"/>
        <v>0</v>
      </c>
      <c r="AB1568" s="177" t="str" cm="1">
        <f t="array" ref="AB1568">IF(_xlfn.SINGLE(A:A)="","",IF(R1568="Refreshment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177" t="str" cm="1">
        <f t="array" ref="AC1568">IF(_xlfn.SINGLE(A:A)="","",IF(R1568="Refreshment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68">
        <f>IFERROR(IF(OR(Q1568=1,Q1568=2,Q1568=3,Q1568=4),VLOOKUP(Q1568,Rates!$A$31:$B$34,2,0)*W1568,IF(V1568=1,VLOOKUP(U1568,'REB BEV MIN MKUP'!B:E,4,0),IF(V1568&gt;1,VLOOKUP(VALUE(W1568),'REB BEV MIN MKUP'!O:Q,3,0),0))),0)</f>
        <v>0</v>
      </c>
      <c r="AE1568" s="177" t="str">
        <f t="shared" si="768"/>
        <v/>
      </c>
      <c r="AF1568" s="13" t="str">
        <f t="shared" si="769"/>
        <v/>
      </c>
      <c r="AG1568" s="177" t="str">
        <f t="shared" si="770"/>
        <v/>
      </c>
      <c r="AH1568" s="184" t="str">
        <f t="shared" si="771"/>
        <v/>
      </c>
      <c r="AI1568" s="184" t="str">
        <f>IF(AE:AE="","",IF(R1568="Refreshment Beverage",AK1568*(Rates!J$19/100),ROUND(SUM(AH1568*(Rates!$J$8/100)),4)))</f>
        <v/>
      </c>
      <c r="AJ1568" s="183" t="str">
        <f t="shared" si="772"/>
        <v/>
      </c>
      <c r="AK1568" s="185" t="str">
        <f t="shared" si="773"/>
        <v/>
      </c>
      <c r="AL1568" s="177" t="str">
        <f t="shared" si="774"/>
        <v/>
      </c>
      <c r="AM1568" s="13" t="str">
        <f>IF(AS1568="","",IF(R1568="Refreshment Beverage",ROUND(AS1568*Rates!K$19,4),ROUND(AO1568*(VLOOKUP(VALUE(Q1568),Rates!G$4:L$12,3,0)),4)))</f>
        <v/>
      </c>
      <c r="AN1568" s="183" t="str">
        <f>IF(AS1568="","",IF(R1568="Refreshment Beverage",AS1568*(Rates!J$19/100),MAX(AM1568,AB1568)))</f>
        <v/>
      </c>
      <c r="AO1568" s="186" t="str">
        <f t="shared" si="775"/>
        <v/>
      </c>
      <c r="AP1568" s="186" t="str">
        <f t="shared" si="776"/>
        <v/>
      </c>
      <c r="AQ1568" s="186" t="str">
        <f>IF(AS1568="","",IF(R1568="Refreshment Beverage",ROUND(SUM(VLOOKUP(Q:Q,Rates!G$15:L$19,3,0)*(AS1568-Y1568-Z1568-AA1568)),4),ROUND(SUM(Rates!$K$8*AS1568),4)))</f>
        <v/>
      </c>
      <c r="AR1568" s="184" t="str">
        <f t="shared" si="777"/>
        <v/>
      </c>
      <c r="AS1568" s="185" t="str">
        <f t="shared" si="778"/>
        <v/>
      </c>
      <c r="AT1568" s="177" t="str">
        <f t="shared" si="779"/>
        <v/>
      </c>
      <c r="AU1568" s="13" t="str">
        <f>IF(AX1568="","",IF(R1568="Refreshment Beverage",ROUND((BA1568-Y1568-Z1568-AA1568)*VLOOKUP(VALUE(Q1568),Rates!G$15:L$19,3,0),4),ROUND(AW1568*(VLOOKUP(VALUE(Q1568),Rates!G:L,3,0)),4)))</f>
        <v/>
      </c>
      <c r="AV1568" s="183" t="str">
        <f t="shared" si="780"/>
        <v/>
      </c>
      <c r="AW1568" s="186" t="str">
        <f t="shared" si="781"/>
        <v/>
      </c>
      <c r="AX1568" s="184" t="str">
        <f t="shared" si="782"/>
        <v/>
      </c>
      <c r="AY1568" s="186" t="str">
        <f>IF(AX1568="","",IF(R1568="Refreshment Beverage",ROUND(SUM(AX1568*Rates!K$19),4),ROUND(SUM(AX1568*(Rates!J$8/100)),4)))</f>
        <v/>
      </c>
      <c r="AZ1568" s="183" t="str">
        <f t="shared" si="783"/>
        <v/>
      </c>
      <c r="BA1568" s="185" t="str">
        <f t="shared" si="784"/>
        <v/>
      </c>
      <c r="BD1568" s="171"/>
      <c r="BE1568" s="171"/>
      <c r="BF1568" s="171"/>
      <c r="BG1568" s="171"/>
    </row>
    <row r="1569" spans="1:59" ht="15" customHeight="1" x14ac:dyDescent="0.3">
      <c r="A1569" s="172"/>
      <c r="B1569" s="172"/>
      <c r="C1569" s="172"/>
      <c r="D1569" s="173"/>
      <c r="E1569" s="173"/>
      <c r="F1569" s="173"/>
      <c r="G1569" s="173"/>
      <c r="H1569" s="173"/>
      <c r="I1569" s="174"/>
      <c r="J1569" s="175"/>
      <c r="K1569" s="176" t="str">
        <f t="shared" si="756"/>
        <v/>
      </c>
      <c r="L1569" s="177" t="str">
        <f t="shared" si="757"/>
        <v/>
      </c>
      <c r="M1569" s="178" t="str">
        <f t="shared" si="758"/>
        <v/>
      </c>
      <c r="N1569" s="44" t="str" cm="1">
        <f t="array" ref="N1569">IFERROR(IF(_xlfn.SINGLE(A:A)="","",IF(R1569="Beer",SUM(LOOKUP(2,1/(Rates!$B$3:$B$5&lt;=W1569)/(Rates!$C$3:$C$5&gt;=W1569),Rates!$D$3:$D$5)*(X1569/100)*W1569),IF(R1569="Refreshment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44" t="str">
        <f t="shared" si="759"/>
        <v/>
      </c>
      <c r="P1569" s="13"/>
      <c r="Q1569" s="179" t="str">
        <f t="shared" si="760"/>
        <v/>
      </c>
      <c r="R1569" s="180" t="str">
        <f t="shared" si="761"/>
        <v/>
      </c>
      <c r="S1569" s="13" t="str">
        <f>IF(A1569="","",IF(R1569="Refreshment Beverage",VLOOKUP(VALUE(Q1569),Rates!G$15:L$19,2,0),VLOOKUP(VALUE(Q1569),Rates!G$4:L$8,2,0)))</f>
        <v/>
      </c>
      <c r="T1569" s="13" t="str">
        <f t="shared" si="762"/>
        <v/>
      </c>
      <c r="U1569" s="181" t="str">
        <f t="shared" si="763"/>
        <v/>
      </c>
      <c r="V1569" s="13" t="str">
        <f t="shared" si="764"/>
        <v/>
      </c>
      <c r="W1569" s="13" t="str">
        <f t="shared" si="765"/>
        <v/>
      </c>
      <c r="X1569" s="182" t="str">
        <f t="shared" si="766"/>
        <v/>
      </c>
      <c r="Y1569" s="183" t="str">
        <f>IF(A:A="","",IF(R1569="Refreshment Beverage",VLOOKUP(Q1569,Rates!G$15:L$19,6,0)*W1569,VLOOKUP(Q1569,Rates!G$4:L$12,6,0)*W1569))</f>
        <v/>
      </c>
      <c r="Z1569" s="183" t="str">
        <f t="shared" si="767"/>
        <v/>
      </c>
      <c r="AA1569" s="17">
        <f t="shared" si="755"/>
        <v>0</v>
      </c>
      <c r="AB1569" s="177" t="str" cm="1">
        <f t="array" ref="AB1569">IF(_xlfn.SINGLE(A:A)="","",IF(R1569="Refreshment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177" t="str" cm="1">
        <f t="array" ref="AC1569">IF(_xlfn.SINGLE(A:A)="","",IF(R1569="Refreshment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68">
        <f>IFERROR(IF(OR(Q1569=1,Q1569=2,Q1569=3,Q1569=4),VLOOKUP(Q1569,Rates!$A$31:$B$34,2,0)*W1569,IF(V1569=1,VLOOKUP(U1569,'REB BEV MIN MKUP'!B:E,4,0),IF(V1569&gt;1,VLOOKUP(VALUE(W1569),'REB BEV MIN MKUP'!O:Q,3,0),0))),0)</f>
        <v>0</v>
      </c>
      <c r="AE1569" s="177" t="str">
        <f t="shared" si="768"/>
        <v/>
      </c>
      <c r="AF1569" s="13" t="str">
        <f t="shared" si="769"/>
        <v/>
      </c>
      <c r="AG1569" s="177" t="str">
        <f t="shared" si="770"/>
        <v/>
      </c>
      <c r="AH1569" s="184" t="str">
        <f t="shared" si="771"/>
        <v/>
      </c>
      <c r="AI1569" s="184" t="str">
        <f>IF(AE:AE="","",IF(R1569="Refreshment Beverage",AK1569*(Rates!J$19/100),ROUND(SUM(AH1569*(Rates!$J$8/100)),4)))</f>
        <v/>
      </c>
      <c r="AJ1569" s="183" t="str">
        <f t="shared" si="772"/>
        <v/>
      </c>
      <c r="AK1569" s="185" t="str">
        <f t="shared" si="773"/>
        <v/>
      </c>
      <c r="AL1569" s="177" t="str">
        <f t="shared" si="774"/>
        <v/>
      </c>
      <c r="AM1569" s="13" t="str">
        <f>IF(AS1569="","",IF(R1569="Refreshment Beverage",ROUND(AS1569*Rates!K$19,4),ROUND(AO1569*(VLOOKUP(VALUE(Q1569),Rates!G$4:L$12,3,0)),4)))</f>
        <v/>
      </c>
      <c r="AN1569" s="183" t="str">
        <f>IF(AS1569="","",IF(R1569="Refreshment Beverage",AS1569*(Rates!J$19/100),MAX(AM1569,AB1569)))</f>
        <v/>
      </c>
      <c r="AO1569" s="186" t="str">
        <f t="shared" si="775"/>
        <v/>
      </c>
      <c r="AP1569" s="186" t="str">
        <f t="shared" si="776"/>
        <v/>
      </c>
      <c r="AQ1569" s="186" t="str">
        <f>IF(AS1569="","",IF(R1569="Refreshment Beverage",ROUND(SUM(VLOOKUP(Q:Q,Rates!G$15:L$19,3,0)*(AS1569-Y1569-Z1569-AA1569)),4),ROUND(SUM(Rates!$K$8*AS1569),4)))</f>
        <v/>
      </c>
      <c r="AR1569" s="184" t="str">
        <f t="shared" si="777"/>
        <v/>
      </c>
      <c r="AS1569" s="185" t="str">
        <f t="shared" si="778"/>
        <v/>
      </c>
      <c r="AT1569" s="177" t="str">
        <f t="shared" si="779"/>
        <v/>
      </c>
      <c r="AU1569" s="13" t="str">
        <f>IF(AX1569="","",IF(R1569="Refreshment Beverage",ROUND((BA1569-Y1569-Z1569-AA1569)*VLOOKUP(VALUE(Q1569),Rates!G$15:L$19,3,0),4),ROUND(AW1569*(VLOOKUP(VALUE(Q1569),Rates!G:L,3,0)),4)))</f>
        <v/>
      </c>
      <c r="AV1569" s="183" t="str">
        <f t="shared" si="780"/>
        <v/>
      </c>
      <c r="AW1569" s="186" t="str">
        <f t="shared" si="781"/>
        <v/>
      </c>
      <c r="AX1569" s="184" t="str">
        <f t="shared" si="782"/>
        <v/>
      </c>
      <c r="AY1569" s="186" t="str">
        <f>IF(AX1569="","",IF(R1569="Refreshment Beverage",ROUND(SUM(AX1569*Rates!K$19),4),ROUND(SUM(AX1569*(Rates!J$8/100)),4)))</f>
        <v/>
      </c>
      <c r="AZ1569" s="183" t="str">
        <f t="shared" si="783"/>
        <v/>
      </c>
      <c r="BA1569" s="185" t="str">
        <f t="shared" si="784"/>
        <v/>
      </c>
      <c r="BD1569" s="171"/>
      <c r="BE1569" s="171"/>
      <c r="BF1569" s="171"/>
      <c r="BG1569" s="171"/>
    </row>
    <row r="1570" spans="1:59" ht="15" customHeight="1" x14ac:dyDescent="0.3">
      <c r="A1570" s="172"/>
      <c r="B1570" s="172"/>
      <c r="C1570" s="172"/>
      <c r="D1570" s="173"/>
      <c r="E1570" s="173"/>
      <c r="F1570" s="173"/>
      <c r="G1570" s="173"/>
      <c r="H1570" s="173"/>
      <c r="I1570" s="174"/>
      <c r="J1570" s="175"/>
      <c r="K1570" s="176" t="str">
        <f t="shared" si="756"/>
        <v/>
      </c>
      <c r="L1570" s="177" t="str">
        <f t="shared" si="757"/>
        <v/>
      </c>
      <c r="M1570" s="178" t="str">
        <f t="shared" si="758"/>
        <v/>
      </c>
      <c r="N1570" s="44" t="str" cm="1">
        <f t="array" ref="N1570">IFERROR(IF(_xlfn.SINGLE(A:A)="","",IF(R1570="Beer",SUM(LOOKUP(2,1/(Rates!$B$3:$B$5&lt;=W1570)/(Rates!$C$3:$C$5&gt;=W1570),Rates!$D$3:$D$5)*(X1570/100)*W1570),IF(R1570="Refreshment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44" t="str">
        <f t="shared" si="759"/>
        <v/>
      </c>
      <c r="P1570" s="13"/>
      <c r="Q1570" s="179" t="str">
        <f t="shared" si="760"/>
        <v/>
      </c>
      <c r="R1570" s="180" t="str">
        <f t="shared" si="761"/>
        <v/>
      </c>
      <c r="S1570" s="13" t="str">
        <f>IF(A1570="","",IF(R1570="Refreshment Beverage",VLOOKUP(VALUE(Q1570),Rates!G$15:L$19,2,0),VLOOKUP(VALUE(Q1570),Rates!G$4:L$8,2,0)))</f>
        <v/>
      </c>
      <c r="T1570" s="13" t="str">
        <f t="shared" si="762"/>
        <v/>
      </c>
      <c r="U1570" s="181" t="str">
        <f t="shared" si="763"/>
        <v/>
      </c>
      <c r="V1570" s="13" t="str">
        <f t="shared" si="764"/>
        <v/>
      </c>
      <c r="W1570" s="13" t="str">
        <f t="shared" si="765"/>
        <v/>
      </c>
      <c r="X1570" s="182" t="str">
        <f t="shared" si="766"/>
        <v/>
      </c>
      <c r="Y1570" s="183" t="str">
        <f>IF(A:A="","",IF(R1570="Refreshment Beverage",VLOOKUP(Q1570,Rates!G$15:L$19,6,0)*W1570,VLOOKUP(Q1570,Rates!G$4:L$12,6,0)*W1570))</f>
        <v/>
      </c>
      <c r="Z1570" s="183" t="str">
        <f t="shared" si="767"/>
        <v/>
      </c>
      <c r="AA1570" s="17">
        <f t="shared" si="755"/>
        <v>0</v>
      </c>
      <c r="AB1570" s="177" t="str" cm="1">
        <f t="array" ref="AB1570">IF(_xlfn.SINGLE(A:A)="","",IF(R1570="Refreshment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177" t="str" cm="1">
        <f t="array" ref="AC1570">IF(_xlfn.SINGLE(A:A)="","",IF(R1570="Refreshment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68">
        <f>IFERROR(IF(OR(Q1570=1,Q1570=2,Q1570=3,Q1570=4),VLOOKUP(Q1570,Rates!$A$31:$B$34,2,0)*W1570,IF(V1570=1,VLOOKUP(U1570,'REB BEV MIN MKUP'!B:E,4,0),IF(V1570&gt;1,VLOOKUP(VALUE(W1570),'REB BEV MIN MKUP'!O:Q,3,0),0))),0)</f>
        <v>0</v>
      </c>
      <c r="AE1570" s="177" t="str">
        <f t="shared" si="768"/>
        <v/>
      </c>
      <c r="AF1570" s="13" t="str">
        <f t="shared" si="769"/>
        <v/>
      </c>
      <c r="AG1570" s="177" t="str">
        <f t="shared" si="770"/>
        <v/>
      </c>
      <c r="AH1570" s="184" t="str">
        <f t="shared" si="771"/>
        <v/>
      </c>
      <c r="AI1570" s="184" t="str">
        <f>IF(AE:AE="","",IF(R1570="Refreshment Beverage",AK1570*(Rates!J$19/100),ROUND(SUM(AH1570*(Rates!$J$8/100)),4)))</f>
        <v/>
      </c>
      <c r="AJ1570" s="183" t="str">
        <f t="shared" si="772"/>
        <v/>
      </c>
      <c r="AK1570" s="185" t="str">
        <f t="shared" si="773"/>
        <v/>
      </c>
      <c r="AL1570" s="177" t="str">
        <f t="shared" si="774"/>
        <v/>
      </c>
      <c r="AM1570" s="13" t="str">
        <f>IF(AS1570="","",IF(R1570="Refreshment Beverage",ROUND(AS1570*Rates!K$19,4),ROUND(AO1570*(VLOOKUP(VALUE(Q1570),Rates!G$4:L$12,3,0)),4)))</f>
        <v/>
      </c>
      <c r="AN1570" s="183" t="str">
        <f>IF(AS1570="","",IF(R1570="Refreshment Beverage",AS1570*(Rates!J$19/100),MAX(AM1570,AB1570)))</f>
        <v/>
      </c>
      <c r="AO1570" s="186" t="str">
        <f t="shared" si="775"/>
        <v/>
      </c>
      <c r="AP1570" s="186" t="str">
        <f t="shared" si="776"/>
        <v/>
      </c>
      <c r="AQ1570" s="186" t="str">
        <f>IF(AS1570="","",IF(R1570="Refreshment Beverage",ROUND(SUM(VLOOKUP(Q:Q,Rates!G$15:L$19,3,0)*(AS1570-Y1570-Z1570-AA1570)),4),ROUND(SUM(Rates!$K$8*AS1570),4)))</f>
        <v/>
      </c>
      <c r="AR1570" s="184" t="str">
        <f t="shared" si="777"/>
        <v/>
      </c>
      <c r="AS1570" s="185" t="str">
        <f t="shared" si="778"/>
        <v/>
      </c>
      <c r="AT1570" s="177" t="str">
        <f t="shared" si="779"/>
        <v/>
      </c>
      <c r="AU1570" s="13" t="str">
        <f>IF(AX1570="","",IF(R1570="Refreshment Beverage",ROUND((BA1570-Y1570-Z1570-AA1570)*VLOOKUP(VALUE(Q1570),Rates!G$15:L$19,3,0),4),ROUND(AW1570*(VLOOKUP(VALUE(Q1570),Rates!G:L,3,0)),4)))</f>
        <v/>
      </c>
      <c r="AV1570" s="183" t="str">
        <f t="shared" si="780"/>
        <v/>
      </c>
      <c r="AW1570" s="186" t="str">
        <f t="shared" si="781"/>
        <v/>
      </c>
      <c r="AX1570" s="184" t="str">
        <f t="shared" si="782"/>
        <v/>
      </c>
      <c r="AY1570" s="186" t="str">
        <f>IF(AX1570="","",IF(R1570="Refreshment Beverage",ROUND(SUM(AX1570*Rates!K$19),4),ROUND(SUM(AX1570*(Rates!J$8/100)),4)))</f>
        <v/>
      </c>
      <c r="AZ1570" s="183" t="str">
        <f t="shared" si="783"/>
        <v/>
      </c>
      <c r="BA1570" s="185" t="str">
        <f t="shared" si="784"/>
        <v/>
      </c>
      <c r="BD1570" s="171"/>
      <c r="BE1570" s="171"/>
      <c r="BF1570" s="171"/>
      <c r="BG1570" s="171"/>
    </row>
    <row r="1571" spans="1:59" ht="15" customHeight="1" x14ac:dyDescent="0.3">
      <c r="A1571" s="172"/>
      <c r="B1571" s="172"/>
      <c r="C1571" s="172"/>
      <c r="D1571" s="173"/>
      <c r="E1571" s="173"/>
      <c r="F1571" s="173"/>
      <c r="G1571" s="173"/>
      <c r="H1571" s="173"/>
      <c r="I1571" s="174"/>
      <c r="J1571" s="175"/>
      <c r="K1571" s="176" t="str">
        <f t="shared" si="756"/>
        <v/>
      </c>
      <c r="L1571" s="177" t="str">
        <f t="shared" si="757"/>
        <v/>
      </c>
      <c r="M1571" s="178" t="str">
        <f t="shared" si="758"/>
        <v/>
      </c>
      <c r="N1571" s="44" t="str" cm="1">
        <f t="array" ref="N1571">IFERROR(IF(_xlfn.SINGLE(A:A)="","",IF(R1571="Beer",SUM(LOOKUP(2,1/(Rates!$B$3:$B$5&lt;=W1571)/(Rates!$C$3:$C$5&gt;=W1571),Rates!$D$3:$D$5)*(X1571/100)*W1571),IF(R1571="Refreshment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44" t="str">
        <f t="shared" si="759"/>
        <v/>
      </c>
      <c r="P1571" s="13"/>
      <c r="Q1571" s="179" t="str">
        <f t="shared" si="760"/>
        <v/>
      </c>
      <c r="R1571" s="180" t="str">
        <f t="shared" si="761"/>
        <v/>
      </c>
      <c r="S1571" s="13" t="str">
        <f>IF(A1571="","",IF(R1571="Refreshment Beverage",VLOOKUP(VALUE(Q1571),Rates!G$15:L$19,2,0),VLOOKUP(VALUE(Q1571),Rates!G$4:L$8,2,0)))</f>
        <v/>
      </c>
      <c r="T1571" s="13" t="str">
        <f t="shared" si="762"/>
        <v/>
      </c>
      <c r="U1571" s="181" t="str">
        <f t="shared" si="763"/>
        <v/>
      </c>
      <c r="V1571" s="13" t="str">
        <f t="shared" si="764"/>
        <v/>
      </c>
      <c r="W1571" s="13" t="str">
        <f t="shared" si="765"/>
        <v/>
      </c>
      <c r="X1571" s="182" t="str">
        <f t="shared" si="766"/>
        <v/>
      </c>
      <c r="Y1571" s="183" t="str">
        <f>IF(A:A="","",IF(R1571="Refreshment Beverage",VLOOKUP(Q1571,Rates!G$15:L$19,6,0)*W1571,VLOOKUP(Q1571,Rates!G$4:L$12,6,0)*W1571))</f>
        <v/>
      </c>
      <c r="Z1571" s="183" t="str">
        <f t="shared" si="767"/>
        <v/>
      </c>
      <c r="AA1571" s="17">
        <f t="shared" si="755"/>
        <v>0</v>
      </c>
      <c r="AB1571" s="177" t="str" cm="1">
        <f t="array" ref="AB1571">IF(_xlfn.SINGLE(A:A)="","",IF(R1571="Refreshment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177" t="str" cm="1">
        <f t="array" ref="AC1571">IF(_xlfn.SINGLE(A:A)="","",IF(R1571="Refreshment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68">
        <f>IFERROR(IF(OR(Q1571=1,Q1571=2,Q1571=3,Q1571=4),VLOOKUP(Q1571,Rates!$A$31:$B$34,2,0)*W1571,IF(V1571=1,VLOOKUP(U1571,'REB BEV MIN MKUP'!B:E,4,0),IF(V1571&gt;1,VLOOKUP(VALUE(W1571),'REB BEV MIN MKUP'!O:Q,3,0),0))),0)</f>
        <v>0</v>
      </c>
      <c r="AE1571" s="177" t="str">
        <f t="shared" si="768"/>
        <v/>
      </c>
      <c r="AF1571" s="13" t="str">
        <f t="shared" si="769"/>
        <v/>
      </c>
      <c r="AG1571" s="177" t="str">
        <f t="shared" si="770"/>
        <v/>
      </c>
      <c r="AH1571" s="184" t="str">
        <f t="shared" si="771"/>
        <v/>
      </c>
      <c r="AI1571" s="184" t="str">
        <f>IF(AE:AE="","",IF(R1571="Refreshment Beverage",AK1571*(Rates!J$19/100),ROUND(SUM(AH1571*(Rates!$J$8/100)),4)))</f>
        <v/>
      </c>
      <c r="AJ1571" s="183" t="str">
        <f t="shared" si="772"/>
        <v/>
      </c>
      <c r="AK1571" s="185" t="str">
        <f t="shared" si="773"/>
        <v/>
      </c>
      <c r="AL1571" s="177" t="str">
        <f t="shared" si="774"/>
        <v/>
      </c>
      <c r="AM1571" s="13" t="str">
        <f>IF(AS1571="","",IF(R1571="Refreshment Beverage",ROUND(AS1571*Rates!K$19,4),ROUND(AO1571*(VLOOKUP(VALUE(Q1571),Rates!G$4:L$12,3,0)),4)))</f>
        <v/>
      </c>
      <c r="AN1571" s="183" t="str">
        <f>IF(AS1571="","",IF(R1571="Refreshment Beverage",AS1571*(Rates!J$19/100),MAX(AM1571,AB1571)))</f>
        <v/>
      </c>
      <c r="AO1571" s="186" t="str">
        <f t="shared" si="775"/>
        <v/>
      </c>
      <c r="AP1571" s="186" t="str">
        <f t="shared" si="776"/>
        <v/>
      </c>
      <c r="AQ1571" s="186" t="str">
        <f>IF(AS1571="","",IF(R1571="Refreshment Beverage",ROUND(SUM(VLOOKUP(Q:Q,Rates!G$15:L$19,3,0)*(AS1571-Y1571-Z1571-AA1571)),4),ROUND(SUM(Rates!$K$8*AS1571),4)))</f>
        <v/>
      </c>
      <c r="AR1571" s="184" t="str">
        <f t="shared" si="777"/>
        <v/>
      </c>
      <c r="AS1571" s="185" t="str">
        <f t="shared" si="778"/>
        <v/>
      </c>
      <c r="AT1571" s="177" t="str">
        <f t="shared" si="779"/>
        <v/>
      </c>
      <c r="AU1571" s="13" t="str">
        <f>IF(AX1571="","",IF(R1571="Refreshment Beverage",ROUND((BA1571-Y1571-Z1571-AA1571)*VLOOKUP(VALUE(Q1571),Rates!G$15:L$19,3,0),4),ROUND(AW1571*(VLOOKUP(VALUE(Q1571),Rates!G:L,3,0)),4)))</f>
        <v/>
      </c>
      <c r="AV1571" s="183" t="str">
        <f t="shared" si="780"/>
        <v/>
      </c>
      <c r="AW1571" s="186" t="str">
        <f t="shared" si="781"/>
        <v/>
      </c>
      <c r="AX1571" s="184" t="str">
        <f t="shared" si="782"/>
        <v/>
      </c>
      <c r="AY1571" s="186" t="str">
        <f>IF(AX1571="","",IF(R1571="Refreshment Beverage",ROUND(SUM(AX1571*Rates!K$19),4),ROUND(SUM(AX1571*(Rates!J$8/100)),4)))</f>
        <v/>
      </c>
      <c r="AZ1571" s="183" t="str">
        <f t="shared" si="783"/>
        <v/>
      </c>
      <c r="BA1571" s="185" t="str">
        <f t="shared" si="784"/>
        <v/>
      </c>
      <c r="BD1571" s="171"/>
      <c r="BE1571" s="171"/>
      <c r="BF1571" s="171"/>
      <c r="BG1571" s="171"/>
    </row>
    <row r="1572" spans="1:59" ht="15" customHeight="1" x14ac:dyDescent="0.3">
      <c r="A1572" s="172"/>
      <c r="B1572" s="172"/>
      <c r="C1572" s="172"/>
      <c r="D1572" s="173"/>
      <c r="E1572" s="173"/>
      <c r="F1572" s="173"/>
      <c r="G1572" s="173"/>
      <c r="H1572" s="173"/>
      <c r="I1572" s="174"/>
      <c r="J1572" s="175"/>
      <c r="K1572" s="176" t="str">
        <f t="shared" si="756"/>
        <v/>
      </c>
      <c r="L1572" s="177" t="str">
        <f t="shared" si="757"/>
        <v/>
      </c>
      <c r="M1572" s="178" t="str">
        <f t="shared" si="758"/>
        <v/>
      </c>
      <c r="N1572" s="44" t="str" cm="1">
        <f t="array" ref="N1572">IFERROR(IF(_xlfn.SINGLE(A:A)="","",IF(R1572="Beer",SUM(LOOKUP(2,1/(Rates!$B$3:$B$5&lt;=W1572)/(Rates!$C$3:$C$5&gt;=W1572),Rates!$D$3:$D$5)*(X1572/100)*W1572),IF(R1572="Refreshment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44" t="str">
        <f t="shared" si="759"/>
        <v/>
      </c>
      <c r="P1572" s="13"/>
      <c r="Q1572" s="179" t="str">
        <f t="shared" si="760"/>
        <v/>
      </c>
      <c r="R1572" s="180" t="str">
        <f t="shared" si="761"/>
        <v/>
      </c>
      <c r="S1572" s="13" t="str">
        <f>IF(A1572="","",IF(R1572="Refreshment Beverage",VLOOKUP(VALUE(Q1572),Rates!G$15:L$19,2,0),VLOOKUP(VALUE(Q1572),Rates!G$4:L$8,2,0)))</f>
        <v/>
      </c>
      <c r="T1572" s="13" t="str">
        <f t="shared" si="762"/>
        <v/>
      </c>
      <c r="U1572" s="181" t="str">
        <f t="shared" si="763"/>
        <v/>
      </c>
      <c r="V1572" s="13" t="str">
        <f t="shared" si="764"/>
        <v/>
      </c>
      <c r="W1572" s="13" t="str">
        <f t="shared" si="765"/>
        <v/>
      </c>
      <c r="X1572" s="182" t="str">
        <f t="shared" si="766"/>
        <v/>
      </c>
      <c r="Y1572" s="183" t="str">
        <f>IF(A:A="","",IF(R1572="Refreshment Beverage",VLOOKUP(Q1572,Rates!G$15:L$19,6,0)*W1572,VLOOKUP(Q1572,Rates!G$4:L$12,6,0)*W1572))</f>
        <v/>
      </c>
      <c r="Z1572" s="183" t="str">
        <f t="shared" si="767"/>
        <v/>
      </c>
      <c r="AA1572" s="17">
        <f t="shared" si="755"/>
        <v>0</v>
      </c>
      <c r="AB1572" s="177" t="str" cm="1">
        <f t="array" ref="AB1572">IF(_xlfn.SINGLE(A:A)="","",IF(R1572="Refreshment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177" t="str" cm="1">
        <f t="array" ref="AC1572">IF(_xlfn.SINGLE(A:A)="","",IF(R1572="Refreshment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68">
        <f>IFERROR(IF(OR(Q1572=1,Q1572=2,Q1572=3,Q1572=4),VLOOKUP(Q1572,Rates!$A$31:$B$34,2,0)*W1572,IF(V1572=1,VLOOKUP(U1572,'REB BEV MIN MKUP'!B:E,4,0),IF(V1572&gt;1,VLOOKUP(VALUE(W1572),'REB BEV MIN MKUP'!O:Q,3,0),0))),0)</f>
        <v>0</v>
      </c>
      <c r="AE1572" s="177" t="str">
        <f t="shared" si="768"/>
        <v/>
      </c>
      <c r="AF1572" s="13" t="str">
        <f t="shared" si="769"/>
        <v/>
      </c>
      <c r="AG1572" s="177" t="str">
        <f t="shared" si="770"/>
        <v/>
      </c>
      <c r="AH1572" s="184" t="str">
        <f t="shared" si="771"/>
        <v/>
      </c>
      <c r="AI1572" s="184" t="str">
        <f>IF(AE:AE="","",IF(R1572="Refreshment Beverage",AK1572*(Rates!J$19/100),ROUND(SUM(AH1572*(Rates!$J$8/100)),4)))</f>
        <v/>
      </c>
      <c r="AJ1572" s="183" t="str">
        <f t="shared" si="772"/>
        <v/>
      </c>
      <c r="AK1572" s="185" t="str">
        <f t="shared" si="773"/>
        <v/>
      </c>
      <c r="AL1572" s="177" t="str">
        <f t="shared" si="774"/>
        <v/>
      </c>
      <c r="AM1572" s="13" t="str">
        <f>IF(AS1572="","",IF(R1572="Refreshment Beverage",ROUND(AS1572*Rates!K$19,4),ROUND(AO1572*(VLOOKUP(VALUE(Q1572),Rates!G$4:L$12,3,0)),4)))</f>
        <v/>
      </c>
      <c r="AN1572" s="183" t="str">
        <f>IF(AS1572="","",IF(R1572="Refreshment Beverage",AS1572*(Rates!J$19/100),MAX(AM1572,AB1572)))</f>
        <v/>
      </c>
      <c r="AO1572" s="186" t="str">
        <f t="shared" si="775"/>
        <v/>
      </c>
      <c r="AP1572" s="186" t="str">
        <f t="shared" si="776"/>
        <v/>
      </c>
      <c r="AQ1572" s="186" t="str">
        <f>IF(AS1572="","",IF(R1572="Refreshment Beverage",ROUND(SUM(VLOOKUP(Q:Q,Rates!G$15:L$19,3,0)*(AS1572-Y1572-Z1572-AA1572)),4),ROUND(SUM(Rates!$K$8*AS1572),4)))</f>
        <v/>
      </c>
      <c r="AR1572" s="184" t="str">
        <f t="shared" si="777"/>
        <v/>
      </c>
      <c r="AS1572" s="185" t="str">
        <f t="shared" si="778"/>
        <v/>
      </c>
      <c r="AT1572" s="177" t="str">
        <f t="shared" si="779"/>
        <v/>
      </c>
      <c r="AU1572" s="13" t="str">
        <f>IF(AX1572="","",IF(R1572="Refreshment Beverage",ROUND((BA1572-Y1572-Z1572-AA1572)*VLOOKUP(VALUE(Q1572),Rates!G$15:L$19,3,0),4),ROUND(AW1572*(VLOOKUP(VALUE(Q1572),Rates!G:L,3,0)),4)))</f>
        <v/>
      </c>
      <c r="AV1572" s="183" t="str">
        <f t="shared" si="780"/>
        <v/>
      </c>
      <c r="AW1572" s="186" t="str">
        <f t="shared" si="781"/>
        <v/>
      </c>
      <c r="AX1572" s="184" t="str">
        <f t="shared" si="782"/>
        <v/>
      </c>
      <c r="AY1572" s="186" t="str">
        <f>IF(AX1572="","",IF(R1572="Refreshment Beverage",ROUND(SUM(AX1572*Rates!K$19),4),ROUND(SUM(AX1572*(Rates!J$8/100)),4)))</f>
        <v/>
      </c>
      <c r="AZ1572" s="183" t="str">
        <f t="shared" si="783"/>
        <v/>
      </c>
      <c r="BA1572" s="185" t="str">
        <f t="shared" si="784"/>
        <v/>
      </c>
      <c r="BD1572" s="171"/>
      <c r="BE1572" s="171"/>
      <c r="BF1572" s="171"/>
      <c r="BG1572" s="171"/>
    </row>
    <row r="1573" spans="1:59" ht="15" customHeight="1" x14ac:dyDescent="0.3">
      <c r="A1573" s="172"/>
      <c r="B1573" s="172"/>
      <c r="C1573" s="172"/>
      <c r="D1573" s="173"/>
      <c r="E1573" s="173"/>
      <c r="F1573" s="173"/>
      <c r="G1573" s="173"/>
      <c r="H1573" s="173"/>
      <c r="I1573" s="174"/>
      <c r="J1573" s="175"/>
      <c r="K1573" s="176" t="str">
        <f t="shared" si="756"/>
        <v/>
      </c>
      <c r="L1573" s="177" t="str">
        <f t="shared" si="757"/>
        <v/>
      </c>
      <c r="M1573" s="178" t="str">
        <f t="shared" si="758"/>
        <v/>
      </c>
      <c r="N1573" s="44" t="str" cm="1">
        <f t="array" ref="N1573">IFERROR(IF(_xlfn.SINGLE(A:A)="","",IF(R1573="Beer",SUM(LOOKUP(2,1/(Rates!$B$3:$B$5&lt;=W1573)/(Rates!$C$3:$C$5&gt;=W1573),Rates!$D$3:$D$5)*(X1573/100)*W1573),IF(R1573="Refreshment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44" t="str">
        <f t="shared" si="759"/>
        <v/>
      </c>
      <c r="P1573" s="13"/>
      <c r="Q1573" s="179" t="str">
        <f t="shared" si="760"/>
        <v/>
      </c>
      <c r="R1573" s="180" t="str">
        <f t="shared" si="761"/>
        <v/>
      </c>
      <c r="S1573" s="13" t="str">
        <f>IF(A1573="","",IF(R1573="Refreshment Beverage",VLOOKUP(VALUE(Q1573),Rates!G$15:L$19,2,0),VLOOKUP(VALUE(Q1573),Rates!G$4:L$8,2,0)))</f>
        <v/>
      </c>
      <c r="T1573" s="13" t="str">
        <f t="shared" si="762"/>
        <v/>
      </c>
      <c r="U1573" s="181" t="str">
        <f t="shared" si="763"/>
        <v/>
      </c>
      <c r="V1573" s="13" t="str">
        <f t="shared" si="764"/>
        <v/>
      </c>
      <c r="W1573" s="13" t="str">
        <f t="shared" si="765"/>
        <v/>
      </c>
      <c r="X1573" s="182" t="str">
        <f t="shared" si="766"/>
        <v/>
      </c>
      <c r="Y1573" s="183" t="str">
        <f>IF(A:A="","",IF(R1573="Refreshment Beverage",VLOOKUP(Q1573,Rates!G$15:L$19,6,0)*W1573,VLOOKUP(Q1573,Rates!G$4:L$12,6,0)*W1573))</f>
        <v/>
      </c>
      <c r="Z1573" s="183" t="str">
        <f t="shared" si="767"/>
        <v/>
      </c>
      <c r="AA1573" s="17">
        <f t="shared" si="755"/>
        <v>0</v>
      </c>
      <c r="AB1573" s="177" t="str" cm="1">
        <f t="array" ref="AB1573">IF(_xlfn.SINGLE(A:A)="","",IF(R1573="Refreshment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177" t="str" cm="1">
        <f t="array" ref="AC1573">IF(_xlfn.SINGLE(A:A)="","",IF(R1573="Refreshment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68">
        <f>IFERROR(IF(OR(Q1573=1,Q1573=2,Q1573=3,Q1573=4),VLOOKUP(Q1573,Rates!$A$31:$B$34,2,0)*W1573,IF(V1573=1,VLOOKUP(U1573,'REB BEV MIN MKUP'!B:E,4,0),IF(V1573&gt;1,VLOOKUP(VALUE(W1573),'REB BEV MIN MKUP'!O:Q,3,0),0))),0)</f>
        <v>0</v>
      </c>
      <c r="AE1573" s="177" t="str">
        <f t="shared" si="768"/>
        <v/>
      </c>
      <c r="AF1573" s="13" t="str">
        <f t="shared" si="769"/>
        <v/>
      </c>
      <c r="AG1573" s="177" t="str">
        <f t="shared" si="770"/>
        <v/>
      </c>
      <c r="AH1573" s="184" t="str">
        <f t="shared" si="771"/>
        <v/>
      </c>
      <c r="AI1573" s="184" t="str">
        <f>IF(AE:AE="","",IF(R1573="Refreshment Beverage",AK1573*(Rates!J$19/100),ROUND(SUM(AH1573*(Rates!$J$8/100)),4)))</f>
        <v/>
      </c>
      <c r="AJ1573" s="183" t="str">
        <f t="shared" si="772"/>
        <v/>
      </c>
      <c r="AK1573" s="185" t="str">
        <f t="shared" si="773"/>
        <v/>
      </c>
      <c r="AL1573" s="177" t="str">
        <f t="shared" si="774"/>
        <v/>
      </c>
      <c r="AM1573" s="13" t="str">
        <f>IF(AS1573="","",IF(R1573="Refreshment Beverage",ROUND(AS1573*Rates!K$19,4),ROUND(AO1573*(VLOOKUP(VALUE(Q1573),Rates!G$4:L$12,3,0)),4)))</f>
        <v/>
      </c>
      <c r="AN1573" s="183" t="str">
        <f>IF(AS1573="","",IF(R1573="Refreshment Beverage",AS1573*(Rates!J$19/100),MAX(AM1573,AB1573)))</f>
        <v/>
      </c>
      <c r="AO1573" s="186" t="str">
        <f t="shared" si="775"/>
        <v/>
      </c>
      <c r="AP1573" s="186" t="str">
        <f t="shared" si="776"/>
        <v/>
      </c>
      <c r="AQ1573" s="186" t="str">
        <f>IF(AS1573="","",IF(R1573="Refreshment Beverage",ROUND(SUM(VLOOKUP(Q:Q,Rates!G$15:L$19,3,0)*(AS1573-Y1573-Z1573-AA1573)),4),ROUND(SUM(Rates!$K$8*AS1573),4)))</f>
        <v/>
      </c>
      <c r="AR1573" s="184" t="str">
        <f t="shared" si="777"/>
        <v/>
      </c>
      <c r="AS1573" s="185" t="str">
        <f t="shared" si="778"/>
        <v/>
      </c>
      <c r="AT1573" s="177" t="str">
        <f t="shared" si="779"/>
        <v/>
      </c>
      <c r="AU1573" s="13" t="str">
        <f>IF(AX1573="","",IF(R1573="Refreshment Beverage",ROUND((BA1573-Y1573-Z1573-AA1573)*VLOOKUP(VALUE(Q1573),Rates!G$15:L$19,3,0),4),ROUND(AW1573*(VLOOKUP(VALUE(Q1573),Rates!G:L,3,0)),4)))</f>
        <v/>
      </c>
      <c r="AV1573" s="183" t="str">
        <f t="shared" si="780"/>
        <v/>
      </c>
      <c r="AW1573" s="186" t="str">
        <f t="shared" si="781"/>
        <v/>
      </c>
      <c r="AX1573" s="184" t="str">
        <f t="shared" si="782"/>
        <v/>
      </c>
      <c r="AY1573" s="186" t="str">
        <f>IF(AX1573="","",IF(R1573="Refreshment Beverage",ROUND(SUM(AX1573*Rates!K$19),4),ROUND(SUM(AX1573*(Rates!J$8/100)),4)))</f>
        <v/>
      </c>
      <c r="AZ1573" s="183" t="str">
        <f t="shared" si="783"/>
        <v/>
      </c>
      <c r="BA1573" s="185" t="str">
        <f t="shared" si="784"/>
        <v/>
      </c>
      <c r="BD1573" s="171"/>
      <c r="BE1573" s="171"/>
      <c r="BF1573" s="171"/>
      <c r="BG1573" s="171"/>
    </row>
    <row r="1574" spans="1:59" ht="15" customHeight="1" x14ac:dyDescent="0.3">
      <c r="A1574" s="172"/>
      <c r="B1574" s="172"/>
      <c r="C1574" s="172"/>
      <c r="D1574" s="173"/>
      <c r="E1574" s="173"/>
      <c r="F1574" s="173"/>
      <c r="G1574" s="173"/>
      <c r="H1574" s="173"/>
      <c r="I1574" s="174"/>
      <c r="J1574" s="175"/>
      <c r="K1574" s="176" t="str">
        <f t="shared" si="756"/>
        <v/>
      </c>
      <c r="L1574" s="177" t="str">
        <f t="shared" si="757"/>
        <v/>
      </c>
      <c r="M1574" s="178" t="str">
        <f t="shared" si="758"/>
        <v/>
      </c>
      <c r="N1574" s="44" t="str" cm="1">
        <f t="array" ref="N1574">IFERROR(IF(_xlfn.SINGLE(A:A)="","",IF(R1574="Beer",SUM(LOOKUP(2,1/(Rates!$B$3:$B$5&lt;=W1574)/(Rates!$C$3:$C$5&gt;=W1574),Rates!$D$3:$D$5)*(X1574/100)*W1574),IF(R1574="Refreshment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44" t="str">
        <f t="shared" si="759"/>
        <v/>
      </c>
      <c r="P1574" s="13"/>
      <c r="Q1574" s="179" t="str">
        <f t="shared" si="760"/>
        <v/>
      </c>
      <c r="R1574" s="180" t="str">
        <f t="shared" si="761"/>
        <v/>
      </c>
      <c r="S1574" s="13" t="str">
        <f>IF(A1574="","",IF(R1574="Refreshment Beverage",VLOOKUP(VALUE(Q1574),Rates!G$15:L$19,2,0),VLOOKUP(VALUE(Q1574),Rates!G$4:L$8,2,0)))</f>
        <v/>
      </c>
      <c r="T1574" s="13" t="str">
        <f t="shared" si="762"/>
        <v/>
      </c>
      <c r="U1574" s="181" t="str">
        <f t="shared" si="763"/>
        <v/>
      </c>
      <c r="V1574" s="13" t="str">
        <f t="shared" si="764"/>
        <v/>
      </c>
      <c r="W1574" s="13" t="str">
        <f t="shared" si="765"/>
        <v/>
      </c>
      <c r="X1574" s="182" t="str">
        <f t="shared" si="766"/>
        <v/>
      </c>
      <c r="Y1574" s="183" t="str">
        <f>IF(A:A="","",IF(R1574="Refreshment Beverage",VLOOKUP(Q1574,Rates!G$15:L$19,6,0)*W1574,VLOOKUP(Q1574,Rates!G$4:L$12,6,0)*W1574))</f>
        <v/>
      </c>
      <c r="Z1574" s="183" t="str">
        <f t="shared" si="767"/>
        <v/>
      </c>
      <c r="AA1574" s="17">
        <f t="shared" si="755"/>
        <v>0</v>
      </c>
      <c r="AB1574" s="177" t="str" cm="1">
        <f t="array" ref="AB1574">IF(_xlfn.SINGLE(A:A)="","",IF(R1574="Refreshment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177" t="str" cm="1">
        <f t="array" ref="AC1574">IF(_xlfn.SINGLE(A:A)="","",IF(R1574="Refreshment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68">
        <f>IFERROR(IF(OR(Q1574=1,Q1574=2,Q1574=3,Q1574=4),VLOOKUP(Q1574,Rates!$A$31:$B$34,2,0)*W1574,IF(V1574=1,VLOOKUP(U1574,'REB BEV MIN MKUP'!B:E,4,0),IF(V1574&gt;1,VLOOKUP(VALUE(W1574),'REB BEV MIN MKUP'!O:Q,3,0),0))),0)</f>
        <v>0</v>
      </c>
      <c r="AE1574" s="177" t="str">
        <f t="shared" si="768"/>
        <v/>
      </c>
      <c r="AF1574" s="13" t="str">
        <f t="shared" si="769"/>
        <v/>
      </c>
      <c r="AG1574" s="177" t="str">
        <f t="shared" si="770"/>
        <v/>
      </c>
      <c r="AH1574" s="184" t="str">
        <f t="shared" si="771"/>
        <v/>
      </c>
      <c r="AI1574" s="184" t="str">
        <f>IF(AE:AE="","",IF(R1574="Refreshment Beverage",AK1574*(Rates!J$19/100),ROUND(SUM(AH1574*(Rates!$J$8/100)),4)))</f>
        <v/>
      </c>
      <c r="AJ1574" s="183" t="str">
        <f t="shared" si="772"/>
        <v/>
      </c>
      <c r="AK1574" s="185" t="str">
        <f t="shared" si="773"/>
        <v/>
      </c>
      <c r="AL1574" s="177" t="str">
        <f t="shared" si="774"/>
        <v/>
      </c>
      <c r="AM1574" s="13" t="str">
        <f>IF(AS1574="","",IF(R1574="Refreshment Beverage",ROUND(AS1574*Rates!K$19,4),ROUND(AO1574*(VLOOKUP(VALUE(Q1574),Rates!G$4:L$12,3,0)),4)))</f>
        <v/>
      </c>
      <c r="AN1574" s="183" t="str">
        <f>IF(AS1574="","",IF(R1574="Refreshment Beverage",AS1574*(Rates!J$19/100),MAX(AM1574,AB1574)))</f>
        <v/>
      </c>
      <c r="AO1574" s="186" t="str">
        <f t="shared" si="775"/>
        <v/>
      </c>
      <c r="AP1574" s="186" t="str">
        <f t="shared" si="776"/>
        <v/>
      </c>
      <c r="AQ1574" s="186" t="str">
        <f>IF(AS1574="","",IF(R1574="Refreshment Beverage",ROUND(SUM(VLOOKUP(Q:Q,Rates!G$15:L$19,3,0)*(AS1574-Y1574-Z1574-AA1574)),4),ROUND(SUM(Rates!$K$8*AS1574),4)))</f>
        <v/>
      </c>
      <c r="AR1574" s="184" t="str">
        <f t="shared" si="777"/>
        <v/>
      </c>
      <c r="AS1574" s="185" t="str">
        <f t="shared" si="778"/>
        <v/>
      </c>
      <c r="AT1574" s="177" t="str">
        <f t="shared" si="779"/>
        <v/>
      </c>
      <c r="AU1574" s="13" t="str">
        <f>IF(AX1574="","",IF(R1574="Refreshment Beverage",ROUND((BA1574-Y1574-Z1574-AA1574)*VLOOKUP(VALUE(Q1574),Rates!G$15:L$19,3,0),4),ROUND(AW1574*(VLOOKUP(VALUE(Q1574),Rates!G:L,3,0)),4)))</f>
        <v/>
      </c>
      <c r="AV1574" s="183" t="str">
        <f t="shared" si="780"/>
        <v/>
      </c>
      <c r="AW1574" s="186" t="str">
        <f t="shared" si="781"/>
        <v/>
      </c>
      <c r="AX1574" s="184" t="str">
        <f t="shared" si="782"/>
        <v/>
      </c>
      <c r="AY1574" s="186" t="str">
        <f>IF(AX1574="","",IF(R1574="Refreshment Beverage",ROUND(SUM(AX1574*Rates!K$19),4),ROUND(SUM(AX1574*(Rates!J$8/100)),4)))</f>
        <v/>
      </c>
      <c r="AZ1574" s="183" t="str">
        <f t="shared" si="783"/>
        <v/>
      </c>
      <c r="BA1574" s="185" t="str">
        <f t="shared" si="784"/>
        <v/>
      </c>
      <c r="BD1574" s="171"/>
      <c r="BE1574" s="171"/>
      <c r="BF1574" s="171"/>
      <c r="BG1574" s="171"/>
    </row>
    <row r="1575" spans="1:59" ht="15" customHeight="1" x14ac:dyDescent="0.3">
      <c r="A1575" s="172"/>
      <c r="B1575" s="172"/>
      <c r="C1575" s="172"/>
      <c r="D1575" s="173"/>
      <c r="E1575" s="173"/>
      <c r="F1575" s="173"/>
      <c r="G1575" s="173"/>
      <c r="H1575" s="173"/>
      <c r="I1575" s="174"/>
      <c r="J1575" s="175"/>
      <c r="K1575" s="176" t="str">
        <f t="shared" si="756"/>
        <v/>
      </c>
      <c r="L1575" s="177" t="str">
        <f t="shared" si="757"/>
        <v/>
      </c>
      <c r="M1575" s="178" t="str">
        <f t="shared" si="758"/>
        <v/>
      </c>
      <c r="N1575" s="44" t="str" cm="1">
        <f t="array" ref="N1575">IFERROR(IF(_xlfn.SINGLE(A:A)="","",IF(R1575="Beer",SUM(LOOKUP(2,1/(Rates!$B$3:$B$5&lt;=W1575)/(Rates!$C$3:$C$5&gt;=W1575),Rates!$D$3:$D$5)*(X1575/100)*W1575),IF(R1575="Refreshment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44" t="str">
        <f t="shared" si="759"/>
        <v/>
      </c>
      <c r="P1575" s="13"/>
      <c r="Q1575" s="179" t="str">
        <f t="shared" si="760"/>
        <v/>
      </c>
      <c r="R1575" s="180" t="str">
        <f t="shared" si="761"/>
        <v/>
      </c>
      <c r="S1575" s="13" t="str">
        <f>IF(A1575="","",IF(R1575="Refreshment Beverage",VLOOKUP(VALUE(Q1575),Rates!G$15:L$19,2,0),VLOOKUP(VALUE(Q1575),Rates!G$4:L$8,2,0)))</f>
        <v/>
      </c>
      <c r="T1575" s="13" t="str">
        <f t="shared" si="762"/>
        <v/>
      </c>
      <c r="U1575" s="181" t="str">
        <f t="shared" si="763"/>
        <v/>
      </c>
      <c r="V1575" s="13" t="str">
        <f t="shared" si="764"/>
        <v/>
      </c>
      <c r="W1575" s="13" t="str">
        <f t="shared" si="765"/>
        <v/>
      </c>
      <c r="X1575" s="182" t="str">
        <f t="shared" si="766"/>
        <v/>
      </c>
      <c r="Y1575" s="183" t="str">
        <f>IF(A:A="","",IF(R1575="Refreshment Beverage",VLOOKUP(Q1575,Rates!G$15:L$19,6,0)*W1575,VLOOKUP(Q1575,Rates!G$4:L$12,6,0)*W1575))</f>
        <v/>
      </c>
      <c r="Z1575" s="183" t="str">
        <f t="shared" si="767"/>
        <v/>
      </c>
      <c r="AA1575" s="17">
        <f t="shared" si="755"/>
        <v>0</v>
      </c>
      <c r="AB1575" s="177" t="str" cm="1">
        <f t="array" ref="AB1575">IF(_xlfn.SINGLE(A:A)="","",IF(R1575="Refreshment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177" t="str" cm="1">
        <f t="array" ref="AC1575">IF(_xlfn.SINGLE(A:A)="","",IF(R1575="Refreshment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68">
        <f>IFERROR(IF(OR(Q1575=1,Q1575=2,Q1575=3,Q1575=4),VLOOKUP(Q1575,Rates!$A$31:$B$34,2,0)*W1575,IF(V1575=1,VLOOKUP(U1575,'REB BEV MIN MKUP'!B:E,4,0),IF(V1575&gt;1,VLOOKUP(VALUE(W1575),'REB BEV MIN MKUP'!O:Q,3,0),0))),0)</f>
        <v>0</v>
      </c>
      <c r="AE1575" s="177" t="str">
        <f t="shared" si="768"/>
        <v/>
      </c>
      <c r="AF1575" s="13" t="str">
        <f t="shared" si="769"/>
        <v/>
      </c>
      <c r="AG1575" s="177" t="str">
        <f t="shared" si="770"/>
        <v/>
      </c>
      <c r="AH1575" s="184" t="str">
        <f t="shared" si="771"/>
        <v/>
      </c>
      <c r="AI1575" s="184" t="str">
        <f>IF(AE:AE="","",IF(R1575="Refreshment Beverage",AK1575*(Rates!J$19/100),ROUND(SUM(AH1575*(Rates!$J$8/100)),4)))</f>
        <v/>
      </c>
      <c r="AJ1575" s="183" t="str">
        <f t="shared" si="772"/>
        <v/>
      </c>
      <c r="AK1575" s="185" t="str">
        <f t="shared" si="773"/>
        <v/>
      </c>
      <c r="AL1575" s="177" t="str">
        <f t="shared" si="774"/>
        <v/>
      </c>
      <c r="AM1575" s="13" t="str">
        <f>IF(AS1575="","",IF(R1575="Refreshment Beverage",ROUND(AS1575*Rates!K$19,4),ROUND(AO1575*(VLOOKUP(VALUE(Q1575),Rates!G$4:L$12,3,0)),4)))</f>
        <v/>
      </c>
      <c r="AN1575" s="183" t="str">
        <f>IF(AS1575="","",IF(R1575="Refreshment Beverage",AS1575*(Rates!J$19/100),MAX(AM1575,AB1575)))</f>
        <v/>
      </c>
      <c r="AO1575" s="186" t="str">
        <f t="shared" si="775"/>
        <v/>
      </c>
      <c r="AP1575" s="186" t="str">
        <f t="shared" si="776"/>
        <v/>
      </c>
      <c r="AQ1575" s="186" t="str">
        <f>IF(AS1575="","",IF(R1575="Refreshment Beverage",ROUND(SUM(VLOOKUP(Q:Q,Rates!G$15:L$19,3,0)*(AS1575-Y1575-Z1575-AA1575)),4),ROUND(SUM(Rates!$K$8*AS1575),4)))</f>
        <v/>
      </c>
      <c r="AR1575" s="184" t="str">
        <f t="shared" si="777"/>
        <v/>
      </c>
      <c r="AS1575" s="185" t="str">
        <f t="shared" si="778"/>
        <v/>
      </c>
      <c r="AT1575" s="177" t="str">
        <f t="shared" si="779"/>
        <v/>
      </c>
      <c r="AU1575" s="13" t="str">
        <f>IF(AX1575="","",IF(R1575="Refreshment Beverage",ROUND((BA1575-Y1575-Z1575-AA1575)*VLOOKUP(VALUE(Q1575),Rates!G$15:L$19,3,0),4),ROUND(AW1575*(VLOOKUP(VALUE(Q1575),Rates!G:L,3,0)),4)))</f>
        <v/>
      </c>
      <c r="AV1575" s="183" t="str">
        <f t="shared" si="780"/>
        <v/>
      </c>
      <c r="AW1575" s="186" t="str">
        <f t="shared" si="781"/>
        <v/>
      </c>
      <c r="AX1575" s="184" t="str">
        <f t="shared" si="782"/>
        <v/>
      </c>
      <c r="AY1575" s="186" t="str">
        <f>IF(AX1575="","",IF(R1575="Refreshment Beverage",ROUND(SUM(AX1575*Rates!K$19),4),ROUND(SUM(AX1575*(Rates!J$8/100)),4)))</f>
        <v/>
      </c>
      <c r="AZ1575" s="183" t="str">
        <f t="shared" si="783"/>
        <v/>
      </c>
      <c r="BA1575" s="185" t="str">
        <f t="shared" si="784"/>
        <v/>
      </c>
      <c r="BD1575" s="171"/>
      <c r="BE1575" s="171"/>
      <c r="BF1575" s="171"/>
      <c r="BG1575" s="171"/>
    </row>
    <row r="1576" spans="1:59" ht="15" customHeight="1" x14ac:dyDescent="0.3">
      <c r="A1576" s="172"/>
      <c r="B1576" s="172"/>
      <c r="C1576" s="172"/>
      <c r="D1576" s="173"/>
      <c r="E1576" s="173"/>
      <c r="F1576" s="173"/>
      <c r="G1576" s="173"/>
      <c r="H1576" s="173"/>
      <c r="I1576" s="174"/>
      <c r="J1576" s="175"/>
      <c r="K1576" s="176" t="str">
        <f t="shared" si="756"/>
        <v/>
      </c>
      <c r="L1576" s="177" t="str">
        <f t="shared" si="757"/>
        <v/>
      </c>
      <c r="M1576" s="178" t="str">
        <f t="shared" si="758"/>
        <v/>
      </c>
      <c r="N1576" s="44" t="str" cm="1">
        <f t="array" ref="N1576">IFERROR(IF(_xlfn.SINGLE(A:A)="","",IF(R1576="Beer",SUM(LOOKUP(2,1/(Rates!$B$3:$B$5&lt;=W1576)/(Rates!$C$3:$C$5&gt;=W1576),Rates!$D$3:$D$5)*(X1576/100)*W1576),IF(R1576="Refreshment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44" t="str">
        <f t="shared" si="759"/>
        <v/>
      </c>
      <c r="P1576" s="13"/>
      <c r="Q1576" s="179" t="str">
        <f t="shared" si="760"/>
        <v/>
      </c>
      <c r="R1576" s="180" t="str">
        <f t="shared" si="761"/>
        <v/>
      </c>
      <c r="S1576" s="13" t="str">
        <f>IF(A1576="","",IF(R1576="Refreshment Beverage",VLOOKUP(VALUE(Q1576),Rates!G$15:L$19,2,0),VLOOKUP(VALUE(Q1576),Rates!G$4:L$8,2,0)))</f>
        <v/>
      </c>
      <c r="T1576" s="13" t="str">
        <f t="shared" si="762"/>
        <v/>
      </c>
      <c r="U1576" s="181" t="str">
        <f t="shared" si="763"/>
        <v/>
      </c>
      <c r="V1576" s="13" t="str">
        <f t="shared" si="764"/>
        <v/>
      </c>
      <c r="W1576" s="13" t="str">
        <f t="shared" si="765"/>
        <v/>
      </c>
      <c r="X1576" s="182" t="str">
        <f t="shared" si="766"/>
        <v/>
      </c>
      <c r="Y1576" s="183" t="str">
        <f>IF(A:A="","",IF(R1576="Refreshment Beverage",VLOOKUP(Q1576,Rates!G$15:L$19,6,0)*W1576,VLOOKUP(Q1576,Rates!G$4:L$12,6,0)*W1576))</f>
        <v/>
      </c>
      <c r="Z1576" s="183" t="str">
        <f t="shared" si="767"/>
        <v/>
      </c>
      <c r="AA1576" s="17">
        <f t="shared" si="755"/>
        <v>0</v>
      </c>
      <c r="AB1576" s="177" t="str" cm="1">
        <f t="array" ref="AB1576">IF(_xlfn.SINGLE(A:A)="","",IF(R1576="Refreshment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177" t="str" cm="1">
        <f t="array" ref="AC1576">IF(_xlfn.SINGLE(A:A)="","",IF(R1576="Refreshment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68">
        <f>IFERROR(IF(OR(Q1576=1,Q1576=2,Q1576=3,Q1576=4),VLOOKUP(Q1576,Rates!$A$31:$B$34,2,0)*W1576,IF(V1576=1,VLOOKUP(U1576,'REB BEV MIN MKUP'!B:E,4,0),IF(V1576&gt;1,VLOOKUP(VALUE(W1576),'REB BEV MIN MKUP'!O:Q,3,0),0))),0)</f>
        <v>0</v>
      </c>
      <c r="AE1576" s="177" t="str">
        <f t="shared" si="768"/>
        <v/>
      </c>
      <c r="AF1576" s="13" t="str">
        <f t="shared" si="769"/>
        <v/>
      </c>
      <c r="AG1576" s="177" t="str">
        <f t="shared" si="770"/>
        <v/>
      </c>
      <c r="AH1576" s="184" t="str">
        <f t="shared" si="771"/>
        <v/>
      </c>
      <c r="AI1576" s="184" t="str">
        <f>IF(AE:AE="","",IF(R1576="Refreshment Beverage",AK1576*(Rates!J$19/100),ROUND(SUM(AH1576*(Rates!$J$8/100)),4)))</f>
        <v/>
      </c>
      <c r="AJ1576" s="183" t="str">
        <f t="shared" si="772"/>
        <v/>
      </c>
      <c r="AK1576" s="185" t="str">
        <f t="shared" si="773"/>
        <v/>
      </c>
      <c r="AL1576" s="177" t="str">
        <f t="shared" si="774"/>
        <v/>
      </c>
      <c r="AM1576" s="13" t="str">
        <f>IF(AS1576="","",IF(R1576="Refreshment Beverage",ROUND(AS1576*Rates!K$19,4),ROUND(AO1576*(VLOOKUP(VALUE(Q1576),Rates!G$4:L$12,3,0)),4)))</f>
        <v/>
      </c>
      <c r="AN1576" s="183" t="str">
        <f>IF(AS1576="","",IF(R1576="Refreshment Beverage",AS1576*(Rates!J$19/100),MAX(AM1576,AB1576)))</f>
        <v/>
      </c>
      <c r="AO1576" s="186" t="str">
        <f t="shared" si="775"/>
        <v/>
      </c>
      <c r="AP1576" s="186" t="str">
        <f t="shared" si="776"/>
        <v/>
      </c>
      <c r="AQ1576" s="186" t="str">
        <f>IF(AS1576="","",IF(R1576="Refreshment Beverage",ROUND(SUM(VLOOKUP(Q:Q,Rates!G$15:L$19,3,0)*(AS1576-Y1576-Z1576-AA1576)),4),ROUND(SUM(Rates!$K$8*AS1576),4)))</f>
        <v/>
      </c>
      <c r="AR1576" s="184" t="str">
        <f t="shared" si="777"/>
        <v/>
      </c>
      <c r="AS1576" s="185" t="str">
        <f t="shared" si="778"/>
        <v/>
      </c>
      <c r="AT1576" s="177" t="str">
        <f t="shared" si="779"/>
        <v/>
      </c>
      <c r="AU1576" s="13" t="str">
        <f>IF(AX1576="","",IF(R1576="Refreshment Beverage",ROUND((BA1576-Y1576-Z1576-AA1576)*VLOOKUP(VALUE(Q1576),Rates!G$15:L$19,3,0),4),ROUND(AW1576*(VLOOKUP(VALUE(Q1576),Rates!G:L,3,0)),4)))</f>
        <v/>
      </c>
      <c r="AV1576" s="183" t="str">
        <f t="shared" si="780"/>
        <v/>
      </c>
      <c r="AW1576" s="186" t="str">
        <f t="shared" si="781"/>
        <v/>
      </c>
      <c r="AX1576" s="184" t="str">
        <f t="shared" si="782"/>
        <v/>
      </c>
      <c r="AY1576" s="186" t="str">
        <f>IF(AX1576="","",IF(R1576="Refreshment Beverage",ROUND(SUM(AX1576*Rates!K$19),4),ROUND(SUM(AX1576*(Rates!J$8/100)),4)))</f>
        <v/>
      </c>
      <c r="AZ1576" s="183" t="str">
        <f t="shared" si="783"/>
        <v/>
      </c>
      <c r="BA1576" s="185" t="str">
        <f t="shared" si="784"/>
        <v/>
      </c>
      <c r="BD1576" s="171"/>
      <c r="BE1576" s="171"/>
      <c r="BF1576" s="171"/>
      <c r="BG1576" s="171"/>
    </row>
    <row r="1577" spans="1:59" ht="15" customHeight="1" x14ac:dyDescent="0.3">
      <c r="A1577" s="172"/>
      <c r="B1577" s="172"/>
      <c r="C1577" s="172"/>
      <c r="D1577" s="173"/>
      <c r="E1577" s="173"/>
      <c r="F1577" s="173"/>
      <c r="G1577" s="173"/>
      <c r="H1577" s="173"/>
      <c r="I1577" s="174"/>
      <c r="J1577" s="175"/>
      <c r="K1577" s="176" t="str">
        <f t="shared" si="756"/>
        <v/>
      </c>
      <c r="L1577" s="177" t="str">
        <f t="shared" si="757"/>
        <v/>
      </c>
      <c r="M1577" s="178" t="str">
        <f t="shared" si="758"/>
        <v/>
      </c>
      <c r="N1577" s="44" t="str" cm="1">
        <f t="array" ref="N1577">IFERROR(IF(_xlfn.SINGLE(A:A)="","",IF(R1577="Beer",SUM(LOOKUP(2,1/(Rates!$B$3:$B$5&lt;=W1577)/(Rates!$C$3:$C$5&gt;=W1577),Rates!$D$3:$D$5)*(X1577/100)*W1577),IF(R1577="Refreshment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44" t="str">
        <f t="shared" si="759"/>
        <v/>
      </c>
      <c r="P1577" s="13"/>
      <c r="Q1577" s="179" t="str">
        <f t="shared" si="760"/>
        <v/>
      </c>
      <c r="R1577" s="180" t="str">
        <f t="shared" si="761"/>
        <v/>
      </c>
      <c r="S1577" s="13" t="str">
        <f>IF(A1577="","",IF(R1577="Refreshment Beverage",VLOOKUP(VALUE(Q1577),Rates!G$15:L$19,2,0),VLOOKUP(VALUE(Q1577),Rates!G$4:L$8,2,0)))</f>
        <v/>
      </c>
      <c r="T1577" s="13" t="str">
        <f t="shared" si="762"/>
        <v/>
      </c>
      <c r="U1577" s="181" t="str">
        <f t="shared" si="763"/>
        <v/>
      </c>
      <c r="V1577" s="13" t="str">
        <f t="shared" si="764"/>
        <v/>
      </c>
      <c r="W1577" s="13" t="str">
        <f t="shared" si="765"/>
        <v/>
      </c>
      <c r="X1577" s="182" t="str">
        <f t="shared" si="766"/>
        <v/>
      </c>
      <c r="Y1577" s="183" t="str">
        <f>IF(A:A="","",IF(R1577="Refreshment Beverage",VLOOKUP(Q1577,Rates!G$15:L$19,6,0)*W1577,VLOOKUP(Q1577,Rates!G$4:L$12,6,0)*W1577))</f>
        <v/>
      </c>
      <c r="Z1577" s="183" t="str">
        <f t="shared" si="767"/>
        <v/>
      </c>
      <c r="AA1577" s="17">
        <f t="shared" si="755"/>
        <v>0</v>
      </c>
      <c r="AB1577" s="177" t="str" cm="1">
        <f t="array" ref="AB1577">IF(_xlfn.SINGLE(A:A)="","",IF(R1577="Refreshment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177" t="str" cm="1">
        <f t="array" ref="AC1577">IF(_xlfn.SINGLE(A:A)="","",IF(R1577="Refreshment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68">
        <f>IFERROR(IF(OR(Q1577=1,Q1577=2,Q1577=3,Q1577=4),VLOOKUP(Q1577,Rates!$A$31:$B$34,2,0)*W1577,IF(V1577=1,VLOOKUP(U1577,'REB BEV MIN MKUP'!B:E,4,0),IF(V1577&gt;1,VLOOKUP(VALUE(W1577),'REB BEV MIN MKUP'!O:Q,3,0),0))),0)</f>
        <v>0</v>
      </c>
      <c r="AE1577" s="177" t="str">
        <f t="shared" si="768"/>
        <v/>
      </c>
      <c r="AF1577" s="13" t="str">
        <f t="shared" si="769"/>
        <v/>
      </c>
      <c r="AG1577" s="177" t="str">
        <f t="shared" si="770"/>
        <v/>
      </c>
      <c r="AH1577" s="184" t="str">
        <f t="shared" si="771"/>
        <v/>
      </c>
      <c r="AI1577" s="184" t="str">
        <f>IF(AE:AE="","",IF(R1577="Refreshment Beverage",AK1577*(Rates!J$19/100),ROUND(SUM(AH1577*(Rates!$J$8/100)),4)))</f>
        <v/>
      </c>
      <c r="AJ1577" s="183" t="str">
        <f t="shared" si="772"/>
        <v/>
      </c>
      <c r="AK1577" s="185" t="str">
        <f t="shared" si="773"/>
        <v/>
      </c>
      <c r="AL1577" s="177" t="str">
        <f t="shared" si="774"/>
        <v/>
      </c>
      <c r="AM1577" s="13" t="str">
        <f>IF(AS1577="","",IF(R1577="Refreshment Beverage",ROUND(AS1577*Rates!K$19,4),ROUND(AO1577*(VLOOKUP(VALUE(Q1577),Rates!G$4:L$12,3,0)),4)))</f>
        <v/>
      </c>
      <c r="AN1577" s="183" t="str">
        <f>IF(AS1577="","",IF(R1577="Refreshment Beverage",AS1577*(Rates!J$19/100),MAX(AM1577,AB1577)))</f>
        <v/>
      </c>
      <c r="AO1577" s="186" t="str">
        <f t="shared" si="775"/>
        <v/>
      </c>
      <c r="AP1577" s="186" t="str">
        <f t="shared" si="776"/>
        <v/>
      </c>
      <c r="AQ1577" s="186" t="str">
        <f>IF(AS1577="","",IF(R1577="Refreshment Beverage",ROUND(SUM(VLOOKUP(Q:Q,Rates!G$15:L$19,3,0)*(AS1577-Y1577-Z1577-AA1577)),4),ROUND(SUM(Rates!$K$8*AS1577),4)))</f>
        <v/>
      </c>
      <c r="AR1577" s="184" t="str">
        <f t="shared" si="777"/>
        <v/>
      </c>
      <c r="AS1577" s="185" t="str">
        <f t="shared" si="778"/>
        <v/>
      </c>
      <c r="AT1577" s="177" t="str">
        <f t="shared" si="779"/>
        <v/>
      </c>
      <c r="AU1577" s="13" t="str">
        <f>IF(AX1577="","",IF(R1577="Refreshment Beverage",ROUND((BA1577-Y1577-Z1577-AA1577)*VLOOKUP(VALUE(Q1577),Rates!G$15:L$19,3,0),4),ROUND(AW1577*(VLOOKUP(VALUE(Q1577),Rates!G:L,3,0)),4)))</f>
        <v/>
      </c>
      <c r="AV1577" s="183" t="str">
        <f t="shared" si="780"/>
        <v/>
      </c>
      <c r="AW1577" s="186" t="str">
        <f t="shared" si="781"/>
        <v/>
      </c>
      <c r="AX1577" s="184" t="str">
        <f t="shared" si="782"/>
        <v/>
      </c>
      <c r="AY1577" s="186" t="str">
        <f>IF(AX1577="","",IF(R1577="Refreshment Beverage",ROUND(SUM(AX1577*Rates!K$19),4),ROUND(SUM(AX1577*(Rates!J$8/100)),4)))</f>
        <v/>
      </c>
      <c r="AZ1577" s="183" t="str">
        <f t="shared" si="783"/>
        <v/>
      </c>
      <c r="BA1577" s="185" t="str">
        <f t="shared" si="784"/>
        <v/>
      </c>
      <c r="BD1577" s="171"/>
      <c r="BE1577" s="171"/>
      <c r="BF1577" s="171"/>
      <c r="BG1577" s="171"/>
    </row>
    <row r="1578" spans="1:59" ht="15" customHeight="1" x14ac:dyDescent="0.3">
      <c r="A1578" s="172"/>
      <c r="B1578" s="172"/>
      <c r="C1578" s="172"/>
      <c r="D1578" s="173"/>
      <c r="E1578" s="173"/>
      <c r="F1578" s="173"/>
      <c r="G1578" s="173"/>
      <c r="H1578" s="173"/>
      <c r="I1578" s="174"/>
      <c r="J1578" s="175"/>
      <c r="K1578" s="176" t="str">
        <f t="shared" si="756"/>
        <v/>
      </c>
      <c r="L1578" s="177" t="str">
        <f t="shared" si="757"/>
        <v/>
      </c>
      <c r="M1578" s="178" t="str">
        <f t="shared" si="758"/>
        <v/>
      </c>
      <c r="N1578" s="44" t="str" cm="1">
        <f t="array" ref="N1578">IFERROR(IF(_xlfn.SINGLE(A:A)="","",IF(R1578="Beer",SUM(LOOKUP(2,1/(Rates!$B$3:$B$5&lt;=W1578)/(Rates!$C$3:$C$5&gt;=W1578),Rates!$D$3:$D$5)*(X1578/100)*W1578),IF(R1578="Refreshment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44" t="str">
        <f t="shared" si="759"/>
        <v/>
      </c>
      <c r="P1578" s="13"/>
      <c r="Q1578" s="179" t="str">
        <f t="shared" si="760"/>
        <v/>
      </c>
      <c r="R1578" s="180" t="str">
        <f t="shared" si="761"/>
        <v/>
      </c>
      <c r="S1578" s="13" t="str">
        <f>IF(A1578="","",IF(R1578="Refreshment Beverage",VLOOKUP(VALUE(Q1578),Rates!G$15:L$19,2,0),VLOOKUP(VALUE(Q1578),Rates!G$4:L$8,2,0)))</f>
        <v/>
      </c>
      <c r="T1578" s="13" t="str">
        <f t="shared" si="762"/>
        <v/>
      </c>
      <c r="U1578" s="181" t="str">
        <f t="shared" si="763"/>
        <v/>
      </c>
      <c r="V1578" s="13" t="str">
        <f t="shared" si="764"/>
        <v/>
      </c>
      <c r="W1578" s="13" t="str">
        <f t="shared" si="765"/>
        <v/>
      </c>
      <c r="X1578" s="182" t="str">
        <f t="shared" si="766"/>
        <v/>
      </c>
      <c r="Y1578" s="183" t="str">
        <f>IF(A:A="","",IF(R1578="Refreshment Beverage",VLOOKUP(Q1578,Rates!G$15:L$19,6,0)*W1578,VLOOKUP(Q1578,Rates!G$4:L$12,6,0)*W1578))</f>
        <v/>
      </c>
      <c r="Z1578" s="183" t="str">
        <f t="shared" si="767"/>
        <v/>
      </c>
      <c r="AA1578" s="17">
        <f t="shared" si="755"/>
        <v>0</v>
      </c>
      <c r="AB1578" s="177" t="str" cm="1">
        <f t="array" ref="AB1578">IF(_xlfn.SINGLE(A:A)="","",IF(R1578="Refreshment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177" t="str" cm="1">
        <f t="array" ref="AC1578">IF(_xlfn.SINGLE(A:A)="","",IF(R1578="Refreshment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68">
        <f>IFERROR(IF(OR(Q1578=1,Q1578=2,Q1578=3,Q1578=4),VLOOKUP(Q1578,Rates!$A$31:$B$34,2,0)*W1578,IF(V1578=1,VLOOKUP(U1578,'REB BEV MIN MKUP'!B:E,4,0),IF(V1578&gt;1,VLOOKUP(VALUE(W1578),'REB BEV MIN MKUP'!O:Q,3,0),0))),0)</f>
        <v>0</v>
      </c>
      <c r="AE1578" s="177" t="str">
        <f t="shared" si="768"/>
        <v/>
      </c>
      <c r="AF1578" s="13" t="str">
        <f t="shared" si="769"/>
        <v/>
      </c>
      <c r="AG1578" s="177" t="str">
        <f t="shared" si="770"/>
        <v/>
      </c>
      <c r="AH1578" s="184" t="str">
        <f t="shared" si="771"/>
        <v/>
      </c>
      <c r="AI1578" s="184" t="str">
        <f>IF(AE:AE="","",IF(R1578="Refreshment Beverage",AK1578*(Rates!J$19/100),ROUND(SUM(AH1578*(Rates!$J$8/100)),4)))</f>
        <v/>
      </c>
      <c r="AJ1578" s="183" t="str">
        <f t="shared" si="772"/>
        <v/>
      </c>
      <c r="AK1578" s="185" t="str">
        <f t="shared" si="773"/>
        <v/>
      </c>
      <c r="AL1578" s="177" t="str">
        <f t="shared" si="774"/>
        <v/>
      </c>
      <c r="AM1578" s="13" t="str">
        <f>IF(AS1578="","",IF(R1578="Refreshment Beverage",ROUND(AS1578*Rates!K$19,4),ROUND(AO1578*(VLOOKUP(VALUE(Q1578),Rates!G$4:L$12,3,0)),4)))</f>
        <v/>
      </c>
      <c r="AN1578" s="183" t="str">
        <f>IF(AS1578="","",IF(R1578="Refreshment Beverage",AS1578*(Rates!J$19/100),MAX(AM1578,AB1578)))</f>
        <v/>
      </c>
      <c r="AO1578" s="186" t="str">
        <f t="shared" si="775"/>
        <v/>
      </c>
      <c r="AP1578" s="186" t="str">
        <f t="shared" si="776"/>
        <v/>
      </c>
      <c r="AQ1578" s="186" t="str">
        <f>IF(AS1578="","",IF(R1578="Refreshment Beverage",ROUND(SUM(VLOOKUP(Q:Q,Rates!G$15:L$19,3,0)*(AS1578-Y1578-Z1578-AA1578)),4),ROUND(SUM(Rates!$K$8*AS1578),4)))</f>
        <v/>
      </c>
      <c r="AR1578" s="184" t="str">
        <f t="shared" si="777"/>
        <v/>
      </c>
      <c r="AS1578" s="185" t="str">
        <f t="shared" si="778"/>
        <v/>
      </c>
      <c r="AT1578" s="177" t="str">
        <f t="shared" si="779"/>
        <v/>
      </c>
      <c r="AU1578" s="13" t="str">
        <f>IF(AX1578="","",IF(R1578="Refreshment Beverage",ROUND((BA1578-Y1578-Z1578-AA1578)*VLOOKUP(VALUE(Q1578),Rates!G$15:L$19,3,0),4),ROUND(AW1578*(VLOOKUP(VALUE(Q1578),Rates!G:L,3,0)),4)))</f>
        <v/>
      </c>
      <c r="AV1578" s="183" t="str">
        <f t="shared" si="780"/>
        <v/>
      </c>
      <c r="AW1578" s="186" t="str">
        <f t="shared" si="781"/>
        <v/>
      </c>
      <c r="AX1578" s="184" t="str">
        <f t="shared" si="782"/>
        <v/>
      </c>
      <c r="AY1578" s="186" t="str">
        <f>IF(AX1578="","",IF(R1578="Refreshment Beverage",ROUND(SUM(AX1578*Rates!K$19),4),ROUND(SUM(AX1578*(Rates!J$8/100)),4)))</f>
        <v/>
      </c>
      <c r="AZ1578" s="183" t="str">
        <f t="shared" si="783"/>
        <v/>
      </c>
      <c r="BA1578" s="185" t="str">
        <f t="shared" si="784"/>
        <v/>
      </c>
      <c r="BD1578" s="171"/>
      <c r="BE1578" s="171"/>
      <c r="BF1578" s="171"/>
      <c r="BG1578" s="171"/>
    </row>
    <row r="1579" spans="1:59" ht="15" customHeight="1" x14ac:dyDescent="0.3">
      <c r="A1579" s="172"/>
      <c r="B1579" s="172"/>
      <c r="C1579" s="172"/>
      <c r="D1579" s="173"/>
      <c r="E1579" s="173"/>
      <c r="F1579" s="173"/>
      <c r="G1579" s="173"/>
      <c r="H1579" s="173"/>
      <c r="I1579" s="174"/>
      <c r="J1579" s="175"/>
      <c r="K1579" s="176" t="str">
        <f t="shared" si="756"/>
        <v/>
      </c>
      <c r="L1579" s="177" t="str">
        <f t="shared" si="757"/>
        <v/>
      </c>
      <c r="M1579" s="178" t="str">
        <f t="shared" si="758"/>
        <v/>
      </c>
      <c r="N1579" s="44" t="str" cm="1">
        <f t="array" ref="N1579">IFERROR(IF(_xlfn.SINGLE(A:A)="","",IF(R1579="Beer",SUM(LOOKUP(2,1/(Rates!$B$3:$B$5&lt;=W1579)/(Rates!$C$3:$C$5&gt;=W1579),Rates!$D$3:$D$5)*(X1579/100)*W1579),IF(R1579="Refreshment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44" t="str">
        <f t="shared" si="759"/>
        <v/>
      </c>
      <c r="P1579" s="13"/>
      <c r="Q1579" s="179" t="str">
        <f t="shared" si="760"/>
        <v/>
      </c>
      <c r="R1579" s="180" t="str">
        <f t="shared" si="761"/>
        <v/>
      </c>
      <c r="S1579" s="13" t="str">
        <f>IF(A1579="","",IF(R1579="Refreshment Beverage",VLOOKUP(VALUE(Q1579),Rates!G$15:L$19,2,0),VLOOKUP(VALUE(Q1579),Rates!G$4:L$8,2,0)))</f>
        <v/>
      </c>
      <c r="T1579" s="13" t="str">
        <f t="shared" si="762"/>
        <v/>
      </c>
      <c r="U1579" s="181" t="str">
        <f t="shared" si="763"/>
        <v/>
      </c>
      <c r="V1579" s="13" t="str">
        <f t="shared" si="764"/>
        <v/>
      </c>
      <c r="W1579" s="13" t="str">
        <f t="shared" si="765"/>
        <v/>
      </c>
      <c r="X1579" s="182" t="str">
        <f t="shared" si="766"/>
        <v/>
      </c>
      <c r="Y1579" s="183" t="str">
        <f>IF(A:A="","",IF(R1579="Refreshment Beverage",VLOOKUP(Q1579,Rates!G$15:L$19,6,0)*W1579,VLOOKUP(Q1579,Rates!G$4:L$12,6,0)*W1579))</f>
        <v/>
      </c>
      <c r="Z1579" s="183" t="str">
        <f t="shared" si="767"/>
        <v/>
      </c>
      <c r="AA1579" s="17">
        <f t="shared" si="755"/>
        <v>0</v>
      </c>
      <c r="AB1579" s="177" t="str" cm="1">
        <f t="array" ref="AB1579">IF(_xlfn.SINGLE(A:A)="","",IF(R1579="Refreshment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177" t="str" cm="1">
        <f t="array" ref="AC1579">IF(_xlfn.SINGLE(A:A)="","",IF(R1579="Refreshment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68">
        <f>IFERROR(IF(OR(Q1579=1,Q1579=2,Q1579=3,Q1579=4),VLOOKUP(Q1579,Rates!$A$31:$B$34,2,0)*W1579,IF(V1579=1,VLOOKUP(U1579,'REB BEV MIN MKUP'!B:E,4,0),IF(V1579&gt;1,VLOOKUP(VALUE(W1579),'REB BEV MIN MKUP'!O:Q,3,0),0))),0)</f>
        <v>0</v>
      </c>
      <c r="AE1579" s="177" t="str">
        <f t="shared" si="768"/>
        <v/>
      </c>
      <c r="AF1579" s="13" t="str">
        <f t="shared" si="769"/>
        <v/>
      </c>
      <c r="AG1579" s="177" t="str">
        <f t="shared" si="770"/>
        <v/>
      </c>
      <c r="AH1579" s="184" t="str">
        <f t="shared" si="771"/>
        <v/>
      </c>
      <c r="AI1579" s="184" t="str">
        <f>IF(AE:AE="","",IF(R1579="Refreshment Beverage",AK1579*(Rates!J$19/100),ROUND(SUM(AH1579*(Rates!$J$8/100)),4)))</f>
        <v/>
      </c>
      <c r="AJ1579" s="183" t="str">
        <f t="shared" si="772"/>
        <v/>
      </c>
      <c r="AK1579" s="185" t="str">
        <f t="shared" si="773"/>
        <v/>
      </c>
      <c r="AL1579" s="177" t="str">
        <f t="shared" si="774"/>
        <v/>
      </c>
      <c r="AM1579" s="13" t="str">
        <f>IF(AS1579="","",IF(R1579="Refreshment Beverage",ROUND(AS1579*Rates!K$19,4),ROUND(AO1579*(VLOOKUP(VALUE(Q1579),Rates!G$4:L$12,3,0)),4)))</f>
        <v/>
      </c>
      <c r="AN1579" s="183" t="str">
        <f>IF(AS1579="","",IF(R1579="Refreshment Beverage",AS1579*(Rates!J$19/100),MAX(AM1579,AB1579)))</f>
        <v/>
      </c>
      <c r="AO1579" s="186" t="str">
        <f t="shared" si="775"/>
        <v/>
      </c>
      <c r="AP1579" s="186" t="str">
        <f t="shared" si="776"/>
        <v/>
      </c>
      <c r="AQ1579" s="186" t="str">
        <f>IF(AS1579="","",IF(R1579="Refreshment Beverage",ROUND(SUM(VLOOKUP(Q:Q,Rates!G$15:L$19,3,0)*(AS1579-Y1579-Z1579-AA1579)),4),ROUND(SUM(Rates!$K$8*AS1579),4)))</f>
        <v/>
      </c>
      <c r="AR1579" s="184" t="str">
        <f t="shared" si="777"/>
        <v/>
      </c>
      <c r="AS1579" s="185" t="str">
        <f t="shared" si="778"/>
        <v/>
      </c>
      <c r="AT1579" s="177" t="str">
        <f t="shared" si="779"/>
        <v/>
      </c>
      <c r="AU1579" s="13" t="str">
        <f>IF(AX1579="","",IF(R1579="Refreshment Beverage",ROUND((BA1579-Y1579-Z1579-AA1579)*VLOOKUP(VALUE(Q1579),Rates!G$15:L$19,3,0),4),ROUND(AW1579*(VLOOKUP(VALUE(Q1579),Rates!G:L,3,0)),4)))</f>
        <v/>
      </c>
      <c r="AV1579" s="183" t="str">
        <f t="shared" si="780"/>
        <v/>
      </c>
      <c r="AW1579" s="186" t="str">
        <f t="shared" si="781"/>
        <v/>
      </c>
      <c r="AX1579" s="184" t="str">
        <f t="shared" si="782"/>
        <v/>
      </c>
      <c r="AY1579" s="186" t="str">
        <f>IF(AX1579="","",IF(R1579="Refreshment Beverage",ROUND(SUM(AX1579*Rates!K$19),4),ROUND(SUM(AX1579*(Rates!J$8/100)),4)))</f>
        <v/>
      </c>
      <c r="AZ1579" s="183" t="str">
        <f t="shared" si="783"/>
        <v/>
      </c>
      <c r="BA1579" s="185" t="str">
        <f t="shared" si="784"/>
        <v/>
      </c>
      <c r="BD1579" s="171"/>
      <c r="BE1579" s="171"/>
      <c r="BF1579" s="171"/>
      <c r="BG1579" s="171"/>
    </row>
    <row r="1580" spans="1:59" ht="15" customHeight="1" x14ac:dyDescent="0.3">
      <c r="A1580" s="172"/>
      <c r="B1580" s="172"/>
      <c r="C1580" s="172"/>
      <c r="D1580" s="173"/>
      <c r="E1580" s="173"/>
      <c r="F1580" s="173"/>
      <c r="G1580" s="173"/>
      <c r="H1580" s="173"/>
      <c r="I1580" s="174"/>
      <c r="J1580" s="175"/>
      <c r="K1580" s="176" t="str">
        <f t="shared" si="756"/>
        <v/>
      </c>
      <c r="L1580" s="177" t="str">
        <f t="shared" si="757"/>
        <v/>
      </c>
      <c r="M1580" s="178" t="str">
        <f t="shared" si="758"/>
        <v/>
      </c>
      <c r="N1580" s="44" t="str" cm="1">
        <f t="array" ref="N1580">IFERROR(IF(_xlfn.SINGLE(A:A)="","",IF(R1580="Beer",SUM(LOOKUP(2,1/(Rates!$B$3:$B$5&lt;=W1580)/(Rates!$C$3:$C$5&gt;=W1580),Rates!$D$3:$D$5)*(X1580/100)*W1580),IF(R1580="Refreshment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44" t="str">
        <f t="shared" si="759"/>
        <v/>
      </c>
      <c r="P1580" s="13"/>
      <c r="Q1580" s="179" t="str">
        <f t="shared" si="760"/>
        <v/>
      </c>
      <c r="R1580" s="180" t="str">
        <f t="shared" si="761"/>
        <v/>
      </c>
      <c r="S1580" s="13" t="str">
        <f>IF(A1580="","",IF(R1580="Refreshment Beverage",VLOOKUP(VALUE(Q1580),Rates!G$15:L$19,2,0),VLOOKUP(VALUE(Q1580),Rates!G$4:L$8,2,0)))</f>
        <v/>
      </c>
      <c r="T1580" s="13" t="str">
        <f t="shared" si="762"/>
        <v/>
      </c>
      <c r="U1580" s="181" t="str">
        <f t="shared" si="763"/>
        <v/>
      </c>
      <c r="V1580" s="13" t="str">
        <f t="shared" si="764"/>
        <v/>
      </c>
      <c r="W1580" s="13" t="str">
        <f t="shared" si="765"/>
        <v/>
      </c>
      <c r="X1580" s="182" t="str">
        <f t="shared" si="766"/>
        <v/>
      </c>
      <c r="Y1580" s="183" t="str">
        <f>IF(A:A="","",IF(R1580="Refreshment Beverage",VLOOKUP(Q1580,Rates!G$15:L$19,6,0)*W1580,VLOOKUP(Q1580,Rates!G$4:L$12,6,0)*W1580))</f>
        <v/>
      </c>
      <c r="Z1580" s="183" t="str">
        <f t="shared" si="767"/>
        <v/>
      </c>
      <c r="AA1580" s="17">
        <f t="shared" si="755"/>
        <v>0</v>
      </c>
      <c r="AB1580" s="177" t="str" cm="1">
        <f t="array" ref="AB1580">IF(_xlfn.SINGLE(A:A)="","",IF(R1580="Refreshment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177" t="str" cm="1">
        <f t="array" ref="AC1580">IF(_xlfn.SINGLE(A:A)="","",IF(R1580="Refreshment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68">
        <f>IFERROR(IF(OR(Q1580=1,Q1580=2,Q1580=3,Q1580=4),VLOOKUP(Q1580,Rates!$A$31:$B$34,2,0)*W1580,IF(V1580=1,VLOOKUP(U1580,'REB BEV MIN MKUP'!B:E,4,0),IF(V1580&gt;1,VLOOKUP(VALUE(W1580),'REB BEV MIN MKUP'!O:Q,3,0),0))),0)</f>
        <v>0</v>
      </c>
      <c r="AE1580" s="177" t="str">
        <f t="shared" si="768"/>
        <v/>
      </c>
      <c r="AF1580" s="13" t="str">
        <f t="shared" si="769"/>
        <v/>
      </c>
      <c r="AG1580" s="177" t="str">
        <f t="shared" si="770"/>
        <v/>
      </c>
      <c r="AH1580" s="184" t="str">
        <f t="shared" si="771"/>
        <v/>
      </c>
      <c r="AI1580" s="184" t="str">
        <f>IF(AE:AE="","",IF(R1580="Refreshment Beverage",AK1580*(Rates!J$19/100),ROUND(SUM(AH1580*(Rates!$J$8/100)),4)))</f>
        <v/>
      </c>
      <c r="AJ1580" s="183" t="str">
        <f t="shared" si="772"/>
        <v/>
      </c>
      <c r="AK1580" s="185" t="str">
        <f t="shared" si="773"/>
        <v/>
      </c>
      <c r="AL1580" s="177" t="str">
        <f t="shared" si="774"/>
        <v/>
      </c>
      <c r="AM1580" s="13" t="str">
        <f>IF(AS1580="","",IF(R1580="Refreshment Beverage",ROUND(AS1580*Rates!K$19,4),ROUND(AO1580*(VLOOKUP(VALUE(Q1580),Rates!G$4:L$12,3,0)),4)))</f>
        <v/>
      </c>
      <c r="AN1580" s="183" t="str">
        <f>IF(AS1580="","",IF(R1580="Refreshment Beverage",AS1580*(Rates!J$19/100),MAX(AM1580,AB1580)))</f>
        <v/>
      </c>
      <c r="AO1580" s="186" t="str">
        <f t="shared" si="775"/>
        <v/>
      </c>
      <c r="AP1580" s="186" t="str">
        <f t="shared" si="776"/>
        <v/>
      </c>
      <c r="AQ1580" s="186" t="str">
        <f>IF(AS1580="","",IF(R1580="Refreshment Beverage",ROUND(SUM(VLOOKUP(Q:Q,Rates!G$15:L$19,3,0)*(AS1580-Y1580-Z1580-AA1580)),4),ROUND(SUM(Rates!$K$8*AS1580),4)))</f>
        <v/>
      </c>
      <c r="AR1580" s="184" t="str">
        <f t="shared" si="777"/>
        <v/>
      </c>
      <c r="AS1580" s="185" t="str">
        <f t="shared" si="778"/>
        <v/>
      </c>
      <c r="AT1580" s="177" t="str">
        <f t="shared" si="779"/>
        <v/>
      </c>
      <c r="AU1580" s="13" t="str">
        <f>IF(AX1580="","",IF(R1580="Refreshment Beverage",ROUND((BA1580-Y1580-Z1580-AA1580)*VLOOKUP(VALUE(Q1580),Rates!G$15:L$19,3,0),4),ROUND(AW1580*(VLOOKUP(VALUE(Q1580),Rates!G:L,3,0)),4)))</f>
        <v/>
      </c>
      <c r="AV1580" s="183" t="str">
        <f t="shared" si="780"/>
        <v/>
      </c>
      <c r="AW1580" s="186" t="str">
        <f t="shared" si="781"/>
        <v/>
      </c>
      <c r="AX1580" s="184" t="str">
        <f t="shared" si="782"/>
        <v/>
      </c>
      <c r="AY1580" s="186" t="str">
        <f>IF(AX1580="","",IF(R1580="Refreshment Beverage",ROUND(SUM(AX1580*Rates!K$19),4),ROUND(SUM(AX1580*(Rates!J$8/100)),4)))</f>
        <v/>
      </c>
      <c r="AZ1580" s="183" t="str">
        <f t="shared" si="783"/>
        <v/>
      </c>
      <c r="BA1580" s="185" t="str">
        <f t="shared" si="784"/>
        <v/>
      </c>
      <c r="BD1580" s="171"/>
      <c r="BE1580" s="171"/>
      <c r="BF1580" s="171"/>
      <c r="BG1580" s="171"/>
    </row>
    <row r="1581" spans="1:59" ht="15" customHeight="1" x14ac:dyDescent="0.3">
      <c r="A1581" s="172"/>
      <c r="B1581" s="172"/>
      <c r="C1581" s="172"/>
      <c r="D1581" s="173"/>
      <c r="E1581" s="173"/>
      <c r="F1581" s="173"/>
      <c r="G1581" s="173"/>
      <c r="H1581" s="173"/>
      <c r="I1581" s="174"/>
      <c r="J1581" s="175"/>
      <c r="K1581" s="176" t="str">
        <f t="shared" si="756"/>
        <v/>
      </c>
      <c r="L1581" s="177" t="str">
        <f t="shared" si="757"/>
        <v/>
      </c>
      <c r="M1581" s="178" t="str">
        <f t="shared" si="758"/>
        <v/>
      </c>
      <c r="N1581" s="44" t="str" cm="1">
        <f t="array" ref="N1581">IFERROR(IF(_xlfn.SINGLE(A:A)="","",IF(R1581="Beer",SUM(LOOKUP(2,1/(Rates!$B$3:$B$5&lt;=W1581)/(Rates!$C$3:$C$5&gt;=W1581),Rates!$D$3:$D$5)*(X1581/100)*W1581),IF(R1581="Refreshment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44" t="str">
        <f t="shared" si="759"/>
        <v/>
      </c>
      <c r="P1581" s="13"/>
      <c r="Q1581" s="179" t="str">
        <f t="shared" si="760"/>
        <v/>
      </c>
      <c r="R1581" s="180" t="str">
        <f t="shared" si="761"/>
        <v/>
      </c>
      <c r="S1581" s="13" t="str">
        <f>IF(A1581="","",IF(R1581="Refreshment Beverage",VLOOKUP(VALUE(Q1581),Rates!G$15:L$19,2,0),VLOOKUP(VALUE(Q1581),Rates!G$4:L$8,2,0)))</f>
        <v/>
      </c>
      <c r="T1581" s="13" t="str">
        <f t="shared" si="762"/>
        <v/>
      </c>
      <c r="U1581" s="181" t="str">
        <f t="shared" si="763"/>
        <v/>
      </c>
      <c r="V1581" s="13" t="str">
        <f t="shared" si="764"/>
        <v/>
      </c>
      <c r="W1581" s="13" t="str">
        <f t="shared" si="765"/>
        <v/>
      </c>
      <c r="X1581" s="182" t="str">
        <f t="shared" si="766"/>
        <v/>
      </c>
      <c r="Y1581" s="183" t="str">
        <f>IF(A:A="","",IF(R1581="Refreshment Beverage",VLOOKUP(Q1581,Rates!G$15:L$19,6,0)*W1581,VLOOKUP(Q1581,Rates!G$4:L$12,6,0)*W1581))</f>
        <v/>
      </c>
      <c r="Z1581" s="183" t="str">
        <f t="shared" si="767"/>
        <v/>
      </c>
      <c r="AA1581" s="17">
        <f t="shared" si="755"/>
        <v>0</v>
      </c>
      <c r="AB1581" s="177" t="str" cm="1">
        <f t="array" ref="AB1581">IF(_xlfn.SINGLE(A:A)="","",IF(R1581="Refreshment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177" t="str" cm="1">
        <f t="array" ref="AC1581">IF(_xlfn.SINGLE(A:A)="","",IF(R1581="Refreshment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68">
        <f>IFERROR(IF(OR(Q1581=1,Q1581=2,Q1581=3,Q1581=4),VLOOKUP(Q1581,Rates!$A$31:$B$34,2,0)*W1581,IF(V1581=1,VLOOKUP(U1581,'REB BEV MIN MKUP'!B:E,4,0),IF(V1581&gt;1,VLOOKUP(VALUE(W1581),'REB BEV MIN MKUP'!O:Q,3,0),0))),0)</f>
        <v>0</v>
      </c>
      <c r="AE1581" s="177" t="str">
        <f t="shared" si="768"/>
        <v/>
      </c>
      <c r="AF1581" s="13" t="str">
        <f t="shared" si="769"/>
        <v/>
      </c>
      <c r="AG1581" s="177" t="str">
        <f t="shared" si="770"/>
        <v/>
      </c>
      <c r="AH1581" s="184" t="str">
        <f t="shared" si="771"/>
        <v/>
      </c>
      <c r="AI1581" s="184" t="str">
        <f>IF(AE:AE="","",IF(R1581="Refreshment Beverage",AK1581*(Rates!J$19/100),ROUND(SUM(AH1581*(Rates!$J$8/100)),4)))</f>
        <v/>
      </c>
      <c r="AJ1581" s="183" t="str">
        <f t="shared" si="772"/>
        <v/>
      </c>
      <c r="AK1581" s="185" t="str">
        <f t="shared" si="773"/>
        <v/>
      </c>
      <c r="AL1581" s="177" t="str">
        <f t="shared" si="774"/>
        <v/>
      </c>
      <c r="AM1581" s="13" t="str">
        <f>IF(AS1581="","",IF(R1581="Refreshment Beverage",ROUND(AS1581*Rates!K$19,4),ROUND(AO1581*(VLOOKUP(VALUE(Q1581),Rates!G$4:L$12,3,0)),4)))</f>
        <v/>
      </c>
      <c r="AN1581" s="183" t="str">
        <f>IF(AS1581="","",IF(R1581="Refreshment Beverage",AS1581*(Rates!J$19/100),MAX(AM1581,AB1581)))</f>
        <v/>
      </c>
      <c r="AO1581" s="186" t="str">
        <f t="shared" si="775"/>
        <v/>
      </c>
      <c r="AP1581" s="186" t="str">
        <f t="shared" si="776"/>
        <v/>
      </c>
      <c r="AQ1581" s="186" t="str">
        <f>IF(AS1581="","",IF(R1581="Refreshment Beverage",ROUND(SUM(VLOOKUP(Q:Q,Rates!G$15:L$19,3,0)*(AS1581-Y1581-Z1581-AA1581)),4),ROUND(SUM(Rates!$K$8*AS1581),4)))</f>
        <v/>
      </c>
      <c r="AR1581" s="184" t="str">
        <f t="shared" si="777"/>
        <v/>
      </c>
      <c r="AS1581" s="185" t="str">
        <f t="shared" si="778"/>
        <v/>
      </c>
      <c r="AT1581" s="177" t="str">
        <f t="shared" si="779"/>
        <v/>
      </c>
      <c r="AU1581" s="13" t="str">
        <f>IF(AX1581="","",IF(R1581="Refreshment Beverage",ROUND((BA1581-Y1581-Z1581-AA1581)*VLOOKUP(VALUE(Q1581),Rates!G$15:L$19,3,0),4),ROUND(AW1581*(VLOOKUP(VALUE(Q1581),Rates!G:L,3,0)),4)))</f>
        <v/>
      </c>
      <c r="AV1581" s="183" t="str">
        <f t="shared" si="780"/>
        <v/>
      </c>
      <c r="AW1581" s="186" t="str">
        <f t="shared" si="781"/>
        <v/>
      </c>
      <c r="AX1581" s="184" t="str">
        <f t="shared" si="782"/>
        <v/>
      </c>
      <c r="AY1581" s="186" t="str">
        <f>IF(AX1581="","",IF(R1581="Refreshment Beverage",ROUND(SUM(AX1581*Rates!K$19),4),ROUND(SUM(AX1581*(Rates!J$8/100)),4)))</f>
        <v/>
      </c>
      <c r="AZ1581" s="183" t="str">
        <f t="shared" si="783"/>
        <v/>
      </c>
      <c r="BA1581" s="185" t="str">
        <f t="shared" si="784"/>
        <v/>
      </c>
      <c r="BD1581" s="171"/>
      <c r="BE1581" s="171"/>
      <c r="BF1581" s="171"/>
      <c r="BG1581" s="171"/>
    </row>
    <row r="1582" spans="1:59" ht="15" customHeight="1" x14ac:dyDescent="0.3">
      <c r="A1582" s="172"/>
      <c r="B1582" s="172"/>
      <c r="C1582" s="172"/>
      <c r="D1582" s="173"/>
      <c r="E1582" s="173"/>
      <c r="F1582" s="173"/>
      <c r="G1582" s="173"/>
      <c r="H1582" s="173"/>
      <c r="I1582" s="174"/>
      <c r="J1582" s="175"/>
      <c r="K1582" s="176" t="str">
        <f t="shared" si="756"/>
        <v/>
      </c>
      <c r="L1582" s="177" t="str">
        <f t="shared" si="757"/>
        <v/>
      </c>
      <c r="M1582" s="178" t="str">
        <f t="shared" si="758"/>
        <v/>
      </c>
      <c r="N1582" s="44" t="str" cm="1">
        <f t="array" ref="N1582">IFERROR(IF(_xlfn.SINGLE(A:A)="","",IF(R1582="Beer",SUM(LOOKUP(2,1/(Rates!$B$3:$B$5&lt;=W1582)/(Rates!$C$3:$C$5&gt;=W1582),Rates!$D$3:$D$5)*(X1582/100)*W1582),IF(R1582="Refreshment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44" t="str">
        <f t="shared" si="759"/>
        <v/>
      </c>
      <c r="P1582" s="13"/>
      <c r="Q1582" s="179" t="str">
        <f t="shared" si="760"/>
        <v/>
      </c>
      <c r="R1582" s="180" t="str">
        <f t="shared" si="761"/>
        <v/>
      </c>
      <c r="S1582" s="13" t="str">
        <f>IF(A1582="","",IF(R1582="Refreshment Beverage",VLOOKUP(VALUE(Q1582),Rates!G$15:L$19,2,0),VLOOKUP(VALUE(Q1582),Rates!G$4:L$8,2,0)))</f>
        <v/>
      </c>
      <c r="T1582" s="13" t="str">
        <f t="shared" si="762"/>
        <v/>
      </c>
      <c r="U1582" s="181" t="str">
        <f t="shared" si="763"/>
        <v/>
      </c>
      <c r="V1582" s="13" t="str">
        <f t="shared" si="764"/>
        <v/>
      </c>
      <c r="W1582" s="13" t="str">
        <f t="shared" si="765"/>
        <v/>
      </c>
      <c r="X1582" s="182" t="str">
        <f t="shared" si="766"/>
        <v/>
      </c>
      <c r="Y1582" s="183" t="str">
        <f>IF(A:A="","",IF(R1582="Refreshment Beverage",VLOOKUP(Q1582,Rates!G$15:L$19,6,0)*W1582,VLOOKUP(Q1582,Rates!G$4:L$12,6,0)*W1582))</f>
        <v/>
      </c>
      <c r="Z1582" s="183" t="str">
        <f t="shared" si="767"/>
        <v/>
      </c>
      <c r="AA1582" s="17">
        <f t="shared" si="755"/>
        <v>0</v>
      </c>
      <c r="AB1582" s="177" t="str" cm="1">
        <f t="array" ref="AB1582">IF(_xlfn.SINGLE(A:A)="","",IF(R1582="Refreshment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177" t="str" cm="1">
        <f t="array" ref="AC1582">IF(_xlfn.SINGLE(A:A)="","",IF(R1582="Refreshment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68">
        <f>IFERROR(IF(OR(Q1582=1,Q1582=2,Q1582=3,Q1582=4),VLOOKUP(Q1582,Rates!$A$31:$B$34,2,0)*W1582,IF(V1582=1,VLOOKUP(U1582,'REB BEV MIN MKUP'!B:E,4,0),IF(V1582&gt;1,VLOOKUP(VALUE(W1582),'REB BEV MIN MKUP'!O:Q,3,0),0))),0)</f>
        <v>0</v>
      </c>
      <c r="AE1582" s="177" t="str">
        <f t="shared" si="768"/>
        <v/>
      </c>
      <c r="AF1582" s="13" t="str">
        <f t="shared" si="769"/>
        <v/>
      </c>
      <c r="AG1582" s="177" t="str">
        <f t="shared" si="770"/>
        <v/>
      </c>
      <c r="AH1582" s="184" t="str">
        <f t="shared" si="771"/>
        <v/>
      </c>
      <c r="AI1582" s="184" t="str">
        <f>IF(AE:AE="","",IF(R1582="Refreshment Beverage",AK1582*(Rates!J$19/100),ROUND(SUM(AH1582*(Rates!$J$8/100)),4)))</f>
        <v/>
      </c>
      <c r="AJ1582" s="183" t="str">
        <f t="shared" si="772"/>
        <v/>
      </c>
      <c r="AK1582" s="185" t="str">
        <f t="shared" si="773"/>
        <v/>
      </c>
      <c r="AL1582" s="177" t="str">
        <f t="shared" si="774"/>
        <v/>
      </c>
      <c r="AM1582" s="13" t="str">
        <f>IF(AS1582="","",IF(R1582="Refreshment Beverage",ROUND(AS1582*Rates!K$19,4),ROUND(AO1582*(VLOOKUP(VALUE(Q1582),Rates!G$4:L$12,3,0)),4)))</f>
        <v/>
      </c>
      <c r="AN1582" s="183" t="str">
        <f>IF(AS1582="","",IF(R1582="Refreshment Beverage",AS1582*(Rates!J$19/100),MAX(AM1582,AB1582)))</f>
        <v/>
      </c>
      <c r="AO1582" s="186" t="str">
        <f t="shared" si="775"/>
        <v/>
      </c>
      <c r="AP1582" s="186" t="str">
        <f t="shared" si="776"/>
        <v/>
      </c>
      <c r="AQ1582" s="186" t="str">
        <f>IF(AS1582="","",IF(R1582="Refreshment Beverage",ROUND(SUM(VLOOKUP(Q:Q,Rates!G$15:L$19,3,0)*(AS1582-Y1582-Z1582-AA1582)),4),ROUND(SUM(Rates!$K$8*AS1582),4)))</f>
        <v/>
      </c>
      <c r="AR1582" s="184" t="str">
        <f t="shared" si="777"/>
        <v/>
      </c>
      <c r="AS1582" s="185" t="str">
        <f t="shared" si="778"/>
        <v/>
      </c>
      <c r="AT1582" s="177" t="str">
        <f t="shared" si="779"/>
        <v/>
      </c>
      <c r="AU1582" s="13" t="str">
        <f>IF(AX1582="","",IF(R1582="Refreshment Beverage",ROUND((BA1582-Y1582-Z1582-AA1582)*VLOOKUP(VALUE(Q1582),Rates!G$15:L$19,3,0),4),ROUND(AW1582*(VLOOKUP(VALUE(Q1582),Rates!G:L,3,0)),4)))</f>
        <v/>
      </c>
      <c r="AV1582" s="183" t="str">
        <f t="shared" si="780"/>
        <v/>
      </c>
      <c r="AW1582" s="186" t="str">
        <f t="shared" si="781"/>
        <v/>
      </c>
      <c r="AX1582" s="184" t="str">
        <f t="shared" si="782"/>
        <v/>
      </c>
      <c r="AY1582" s="186" t="str">
        <f>IF(AX1582="","",IF(R1582="Refreshment Beverage",ROUND(SUM(AX1582*Rates!K$19),4),ROUND(SUM(AX1582*(Rates!J$8/100)),4)))</f>
        <v/>
      </c>
      <c r="AZ1582" s="183" t="str">
        <f t="shared" si="783"/>
        <v/>
      </c>
      <c r="BA1582" s="185" t="str">
        <f t="shared" si="784"/>
        <v/>
      </c>
      <c r="BD1582" s="171"/>
      <c r="BE1582" s="171"/>
      <c r="BF1582" s="171"/>
      <c r="BG1582" s="171"/>
    </row>
    <row r="1583" spans="1:59" ht="15" customHeight="1" x14ac:dyDescent="0.3">
      <c r="A1583" s="172"/>
      <c r="B1583" s="172"/>
      <c r="C1583" s="172"/>
      <c r="D1583" s="173"/>
      <c r="E1583" s="173"/>
      <c r="F1583" s="173"/>
      <c r="G1583" s="173"/>
      <c r="H1583" s="173"/>
      <c r="I1583" s="174"/>
      <c r="J1583" s="175"/>
      <c r="K1583" s="176" t="str">
        <f t="shared" si="756"/>
        <v/>
      </c>
      <c r="L1583" s="177" t="str">
        <f t="shared" si="757"/>
        <v/>
      </c>
      <c r="M1583" s="178" t="str">
        <f t="shared" si="758"/>
        <v/>
      </c>
      <c r="N1583" s="44" t="str" cm="1">
        <f t="array" ref="N1583">IFERROR(IF(_xlfn.SINGLE(A:A)="","",IF(R1583="Beer",SUM(LOOKUP(2,1/(Rates!$B$3:$B$5&lt;=W1583)/(Rates!$C$3:$C$5&gt;=W1583),Rates!$D$3:$D$5)*(X1583/100)*W1583),IF(R1583="Refreshment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44" t="str">
        <f t="shared" si="759"/>
        <v/>
      </c>
      <c r="P1583" s="13"/>
      <c r="Q1583" s="179" t="str">
        <f t="shared" si="760"/>
        <v/>
      </c>
      <c r="R1583" s="180" t="str">
        <f t="shared" si="761"/>
        <v/>
      </c>
      <c r="S1583" s="13" t="str">
        <f>IF(A1583="","",IF(R1583="Refreshment Beverage",VLOOKUP(VALUE(Q1583),Rates!G$15:L$19,2,0),VLOOKUP(VALUE(Q1583),Rates!G$4:L$8,2,0)))</f>
        <v/>
      </c>
      <c r="T1583" s="13" t="str">
        <f t="shared" si="762"/>
        <v/>
      </c>
      <c r="U1583" s="181" t="str">
        <f t="shared" si="763"/>
        <v/>
      </c>
      <c r="V1583" s="13" t="str">
        <f t="shared" si="764"/>
        <v/>
      </c>
      <c r="W1583" s="13" t="str">
        <f t="shared" si="765"/>
        <v/>
      </c>
      <c r="X1583" s="182" t="str">
        <f t="shared" si="766"/>
        <v/>
      </c>
      <c r="Y1583" s="183" t="str">
        <f>IF(A:A="","",IF(R1583="Refreshment Beverage",VLOOKUP(Q1583,Rates!G$15:L$19,6,0)*W1583,VLOOKUP(Q1583,Rates!G$4:L$12,6,0)*W1583))</f>
        <v/>
      </c>
      <c r="Z1583" s="183" t="str">
        <f t="shared" si="767"/>
        <v/>
      </c>
      <c r="AA1583" s="17">
        <f t="shared" si="755"/>
        <v>0</v>
      </c>
      <c r="AB1583" s="177" t="str" cm="1">
        <f t="array" ref="AB1583">IF(_xlfn.SINGLE(A:A)="","",IF(R1583="Refreshment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177" t="str" cm="1">
        <f t="array" ref="AC1583">IF(_xlfn.SINGLE(A:A)="","",IF(R1583="Refreshment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68">
        <f>IFERROR(IF(OR(Q1583=1,Q1583=2,Q1583=3,Q1583=4),VLOOKUP(Q1583,Rates!$A$31:$B$34,2,0)*W1583,IF(V1583=1,VLOOKUP(U1583,'REB BEV MIN MKUP'!B:E,4,0),IF(V1583&gt;1,VLOOKUP(VALUE(W1583),'REB BEV MIN MKUP'!O:Q,3,0),0))),0)</f>
        <v>0</v>
      </c>
      <c r="AE1583" s="177" t="str">
        <f t="shared" si="768"/>
        <v/>
      </c>
      <c r="AF1583" s="13" t="str">
        <f t="shared" si="769"/>
        <v/>
      </c>
      <c r="AG1583" s="177" t="str">
        <f t="shared" si="770"/>
        <v/>
      </c>
      <c r="AH1583" s="184" t="str">
        <f t="shared" si="771"/>
        <v/>
      </c>
      <c r="AI1583" s="184" t="str">
        <f>IF(AE:AE="","",IF(R1583="Refreshment Beverage",AK1583*(Rates!J$19/100),ROUND(SUM(AH1583*(Rates!$J$8/100)),4)))</f>
        <v/>
      </c>
      <c r="AJ1583" s="183" t="str">
        <f t="shared" si="772"/>
        <v/>
      </c>
      <c r="AK1583" s="185" t="str">
        <f t="shared" si="773"/>
        <v/>
      </c>
      <c r="AL1583" s="177" t="str">
        <f t="shared" si="774"/>
        <v/>
      </c>
      <c r="AM1583" s="13" t="str">
        <f>IF(AS1583="","",IF(R1583="Refreshment Beverage",ROUND(AS1583*Rates!K$19,4),ROUND(AO1583*(VLOOKUP(VALUE(Q1583),Rates!G$4:L$12,3,0)),4)))</f>
        <v/>
      </c>
      <c r="AN1583" s="183" t="str">
        <f>IF(AS1583="","",IF(R1583="Refreshment Beverage",AS1583*(Rates!J$19/100),MAX(AM1583,AB1583)))</f>
        <v/>
      </c>
      <c r="AO1583" s="186" t="str">
        <f t="shared" si="775"/>
        <v/>
      </c>
      <c r="AP1583" s="186" t="str">
        <f t="shared" si="776"/>
        <v/>
      </c>
      <c r="AQ1583" s="186" t="str">
        <f>IF(AS1583="","",IF(R1583="Refreshment Beverage",ROUND(SUM(VLOOKUP(Q:Q,Rates!G$15:L$19,3,0)*(AS1583-Y1583-Z1583-AA1583)),4),ROUND(SUM(Rates!$K$8*AS1583),4)))</f>
        <v/>
      </c>
      <c r="AR1583" s="184" t="str">
        <f t="shared" si="777"/>
        <v/>
      </c>
      <c r="AS1583" s="185" t="str">
        <f t="shared" si="778"/>
        <v/>
      </c>
      <c r="AT1583" s="177" t="str">
        <f t="shared" si="779"/>
        <v/>
      </c>
      <c r="AU1583" s="13" t="str">
        <f>IF(AX1583="","",IF(R1583="Refreshment Beverage",ROUND((BA1583-Y1583-Z1583-AA1583)*VLOOKUP(VALUE(Q1583),Rates!G$15:L$19,3,0),4),ROUND(AW1583*(VLOOKUP(VALUE(Q1583),Rates!G:L,3,0)),4)))</f>
        <v/>
      </c>
      <c r="AV1583" s="183" t="str">
        <f t="shared" si="780"/>
        <v/>
      </c>
      <c r="AW1583" s="186" t="str">
        <f t="shared" si="781"/>
        <v/>
      </c>
      <c r="AX1583" s="184" t="str">
        <f t="shared" si="782"/>
        <v/>
      </c>
      <c r="AY1583" s="186" t="str">
        <f>IF(AX1583="","",IF(R1583="Refreshment Beverage",ROUND(SUM(AX1583*Rates!K$19),4),ROUND(SUM(AX1583*(Rates!J$8/100)),4)))</f>
        <v/>
      </c>
      <c r="AZ1583" s="183" t="str">
        <f t="shared" si="783"/>
        <v/>
      </c>
      <c r="BA1583" s="185" t="str">
        <f t="shared" si="784"/>
        <v/>
      </c>
      <c r="BD1583" s="171"/>
      <c r="BE1583" s="171"/>
      <c r="BF1583" s="171"/>
      <c r="BG1583" s="171"/>
    </row>
    <row r="1584" spans="1:59" ht="15" customHeight="1" x14ac:dyDescent="0.3">
      <c r="A1584" s="172"/>
      <c r="B1584" s="172"/>
      <c r="C1584" s="172"/>
      <c r="D1584" s="173"/>
      <c r="E1584" s="173"/>
      <c r="F1584" s="173"/>
      <c r="G1584" s="173"/>
      <c r="H1584" s="173"/>
      <c r="I1584" s="174"/>
      <c r="J1584" s="175"/>
      <c r="K1584" s="176" t="str">
        <f t="shared" si="756"/>
        <v/>
      </c>
      <c r="L1584" s="177" t="str">
        <f t="shared" si="757"/>
        <v/>
      </c>
      <c r="M1584" s="178" t="str">
        <f t="shared" si="758"/>
        <v/>
      </c>
      <c r="N1584" s="44" t="str" cm="1">
        <f t="array" ref="N1584">IFERROR(IF(_xlfn.SINGLE(A:A)="","",IF(R1584="Beer",SUM(LOOKUP(2,1/(Rates!$B$3:$B$5&lt;=W1584)/(Rates!$C$3:$C$5&gt;=W1584),Rates!$D$3:$D$5)*(X1584/100)*W1584),IF(R1584="Refreshment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44" t="str">
        <f t="shared" si="759"/>
        <v/>
      </c>
      <c r="P1584" s="13"/>
      <c r="Q1584" s="179" t="str">
        <f t="shared" si="760"/>
        <v/>
      </c>
      <c r="R1584" s="180" t="str">
        <f t="shared" si="761"/>
        <v/>
      </c>
      <c r="S1584" s="13" t="str">
        <f>IF(A1584="","",IF(R1584="Refreshment Beverage",VLOOKUP(VALUE(Q1584),Rates!G$15:L$19,2,0),VLOOKUP(VALUE(Q1584),Rates!G$4:L$8,2,0)))</f>
        <v/>
      </c>
      <c r="T1584" s="13" t="str">
        <f t="shared" si="762"/>
        <v/>
      </c>
      <c r="U1584" s="181" t="str">
        <f t="shared" si="763"/>
        <v/>
      </c>
      <c r="V1584" s="13" t="str">
        <f t="shared" si="764"/>
        <v/>
      </c>
      <c r="W1584" s="13" t="str">
        <f t="shared" si="765"/>
        <v/>
      </c>
      <c r="X1584" s="182" t="str">
        <f t="shared" si="766"/>
        <v/>
      </c>
      <c r="Y1584" s="183" t="str">
        <f>IF(A:A="","",IF(R1584="Refreshment Beverage",VLOOKUP(Q1584,Rates!G$15:L$19,6,0)*W1584,VLOOKUP(Q1584,Rates!G$4:L$12,6,0)*W1584))</f>
        <v/>
      </c>
      <c r="Z1584" s="183" t="str">
        <f t="shared" si="767"/>
        <v/>
      </c>
      <c r="AA1584" s="17">
        <f t="shared" si="755"/>
        <v>0</v>
      </c>
      <c r="AB1584" s="177" t="str" cm="1">
        <f t="array" ref="AB1584">IF(_xlfn.SINGLE(A:A)="","",IF(R1584="Refreshment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177" t="str" cm="1">
        <f t="array" ref="AC1584">IF(_xlfn.SINGLE(A:A)="","",IF(R1584="Refreshment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68">
        <f>IFERROR(IF(OR(Q1584=1,Q1584=2,Q1584=3,Q1584=4),VLOOKUP(Q1584,Rates!$A$31:$B$34,2,0)*W1584,IF(V1584=1,VLOOKUP(U1584,'REB BEV MIN MKUP'!B:E,4,0),IF(V1584&gt;1,VLOOKUP(VALUE(W1584),'REB BEV MIN MKUP'!O:Q,3,0),0))),0)</f>
        <v>0</v>
      </c>
      <c r="AE1584" s="177" t="str">
        <f t="shared" si="768"/>
        <v/>
      </c>
      <c r="AF1584" s="13" t="str">
        <f t="shared" si="769"/>
        <v/>
      </c>
      <c r="AG1584" s="177" t="str">
        <f t="shared" si="770"/>
        <v/>
      </c>
      <c r="AH1584" s="184" t="str">
        <f t="shared" si="771"/>
        <v/>
      </c>
      <c r="AI1584" s="184" t="str">
        <f>IF(AE:AE="","",IF(R1584="Refreshment Beverage",AK1584*(Rates!J$19/100),ROUND(SUM(AH1584*(Rates!$J$8/100)),4)))</f>
        <v/>
      </c>
      <c r="AJ1584" s="183" t="str">
        <f t="shared" si="772"/>
        <v/>
      </c>
      <c r="AK1584" s="185" t="str">
        <f t="shared" si="773"/>
        <v/>
      </c>
      <c r="AL1584" s="177" t="str">
        <f t="shared" si="774"/>
        <v/>
      </c>
      <c r="AM1584" s="13" t="str">
        <f>IF(AS1584="","",IF(R1584="Refreshment Beverage",ROUND(AS1584*Rates!K$19,4),ROUND(AO1584*(VLOOKUP(VALUE(Q1584),Rates!G$4:L$12,3,0)),4)))</f>
        <v/>
      </c>
      <c r="AN1584" s="183" t="str">
        <f>IF(AS1584="","",IF(R1584="Refreshment Beverage",AS1584*(Rates!J$19/100),MAX(AM1584,AB1584)))</f>
        <v/>
      </c>
      <c r="AO1584" s="186" t="str">
        <f t="shared" si="775"/>
        <v/>
      </c>
      <c r="AP1584" s="186" t="str">
        <f t="shared" si="776"/>
        <v/>
      </c>
      <c r="AQ1584" s="186" t="str">
        <f>IF(AS1584="","",IF(R1584="Refreshment Beverage",ROUND(SUM(VLOOKUP(Q:Q,Rates!G$15:L$19,3,0)*(AS1584-Y1584-Z1584-AA1584)),4),ROUND(SUM(Rates!$K$8*AS1584),4)))</f>
        <v/>
      </c>
      <c r="AR1584" s="184" t="str">
        <f t="shared" si="777"/>
        <v/>
      </c>
      <c r="AS1584" s="185" t="str">
        <f t="shared" si="778"/>
        <v/>
      </c>
      <c r="AT1584" s="177" t="str">
        <f t="shared" si="779"/>
        <v/>
      </c>
      <c r="AU1584" s="13" t="str">
        <f>IF(AX1584="","",IF(R1584="Refreshment Beverage",ROUND((BA1584-Y1584-Z1584-AA1584)*VLOOKUP(VALUE(Q1584),Rates!G$15:L$19,3,0),4),ROUND(AW1584*(VLOOKUP(VALUE(Q1584),Rates!G:L,3,0)),4)))</f>
        <v/>
      </c>
      <c r="AV1584" s="183" t="str">
        <f t="shared" si="780"/>
        <v/>
      </c>
      <c r="AW1584" s="186" t="str">
        <f t="shared" si="781"/>
        <v/>
      </c>
      <c r="AX1584" s="184" t="str">
        <f t="shared" si="782"/>
        <v/>
      </c>
      <c r="AY1584" s="186" t="str">
        <f>IF(AX1584="","",IF(R1584="Refreshment Beverage",ROUND(SUM(AX1584*Rates!K$19),4),ROUND(SUM(AX1584*(Rates!J$8/100)),4)))</f>
        <v/>
      </c>
      <c r="AZ1584" s="183" t="str">
        <f t="shared" si="783"/>
        <v/>
      </c>
      <c r="BA1584" s="185" t="str">
        <f t="shared" si="784"/>
        <v/>
      </c>
      <c r="BD1584" s="171"/>
      <c r="BE1584" s="171"/>
      <c r="BF1584" s="171"/>
      <c r="BG1584" s="171"/>
    </row>
    <row r="1585" spans="1:59" ht="15" customHeight="1" x14ac:dyDescent="0.3">
      <c r="A1585" s="172"/>
      <c r="B1585" s="172"/>
      <c r="C1585" s="172"/>
      <c r="D1585" s="173"/>
      <c r="E1585" s="173"/>
      <c r="F1585" s="173"/>
      <c r="G1585" s="173"/>
      <c r="H1585" s="173"/>
      <c r="I1585" s="174"/>
      <c r="J1585" s="175"/>
      <c r="K1585" s="176" t="str">
        <f t="shared" si="756"/>
        <v/>
      </c>
      <c r="L1585" s="177" t="str">
        <f t="shared" si="757"/>
        <v/>
      </c>
      <c r="M1585" s="178" t="str">
        <f t="shared" si="758"/>
        <v/>
      </c>
      <c r="N1585" s="44" t="str" cm="1">
        <f t="array" ref="N1585">IFERROR(IF(_xlfn.SINGLE(A:A)="","",IF(R1585="Beer",SUM(LOOKUP(2,1/(Rates!$B$3:$B$5&lt;=W1585)/(Rates!$C$3:$C$5&gt;=W1585),Rates!$D$3:$D$5)*(X1585/100)*W1585),IF(R1585="Refreshment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44" t="str">
        <f t="shared" si="759"/>
        <v/>
      </c>
      <c r="P1585" s="13"/>
      <c r="Q1585" s="179" t="str">
        <f t="shared" si="760"/>
        <v/>
      </c>
      <c r="R1585" s="180" t="str">
        <f t="shared" si="761"/>
        <v/>
      </c>
      <c r="S1585" s="13" t="str">
        <f>IF(A1585="","",IF(R1585="Refreshment Beverage",VLOOKUP(VALUE(Q1585),Rates!G$15:L$19,2,0),VLOOKUP(VALUE(Q1585),Rates!G$4:L$8,2,0)))</f>
        <v/>
      </c>
      <c r="T1585" s="13" t="str">
        <f t="shared" si="762"/>
        <v/>
      </c>
      <c r="U1585" s="181" t="str">
        <f t="shared" si="763"/>
        <v/>
      </c>
      <c r="V1585" s="13" t="str">
        <f t="shared" si="764"/>
        <v/>
      </c>
      <c r="W1585" s="13" t="str">
        <f t="shared" si="765"/>
        <v/>
      </c>
      <c r="X1585" s="182" t="str">
        <f t="shared" si="766"/>
        <v/>
      </c>
      <c r="Y1585" s="183" t="str">
        <f>IF(A:A="","",IF(R1585="Refreshment Beverage",VLOOKUP(Q1585,Rates!G$15:L$19,6,0)*W1585,VLOOKUP(Q1585,Rates!G$4:L$12,6,0)*W1585))</f>
        <v/>
      </c>
      <c r="Z1585" s="183" t="str">
        <f t="shared" si="767"/>
        <v/>
      </c>
      <c r="AA1585" s="17">
        <f t="shared" si="755"/>
        <v>0</v>
      </c>
      <c r="AB1585" s="177" t="str" cm="1">
        <f t="array" ref="AB1585">IF(_xlfn.SINGLE(A:A)="","",IF(R1585="Refreshment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177" t="str" cm="1">
        <f t="array" ref="AC1585">IF(_xlfn.SINGLE(A:A)="","",IF(R1585="Refreshment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68">
        <f>IFERROR(IF(OR(Q1585=1,Q1585=2,Q1585=3,Q1585=4),VLOOKUP(Q1585,Rates!$A$31:$B$34,2,0)*W1585,IF(V1585=1,VLOOKUP(U1585,'REB BEV MIN MKUP'!B:E,4,0),IF(V1585&gt;1,VLOOKUP(VALUE(W1585),'REB BEV MIN MKUP'!O:Q,3,0),0))),0)</f>
        <v>0</v>
      </c>
      <c r="AE1585" s="177" t="str">
        <f t="shared" si="768"/>
        <v/>
      </c>
      <c r="AF1585" s="13" t="str">
        <f t="shared" si="769"/>
        <v/>
      </c>
      <c r="AG1585" s="177" t="str">
        <f t="shared" si="770"/>
        <v/>
      </c>
      <c r="AH1585" s="184" t="str">
        <f t="shared" si="771"/>
        <v/>
      </c>
      <c r="AI1585" s="184" t="str">
        <f>IF(AE:AE="","",IF(R1585="Refreshment Beverage",AK1585*(Rates!J$19/100),ROUND(SUM(AH1585*(Rates!$J$8/100)),4)))</f>
        <v/>
      </c>
      <c r="AJ1585" s="183" t="str">
        <f t="shared" si="772"/>
        <v/>
      </c>
      <c r="AK1585" s="185" t="str">
        <f t="shared" si="773"/>
        <v/>
      </c>
      <c r="AL1585" s="177" t="str">
        <f t="shared" si="774"/>
        <v/>
      </c>
      <c r="AM1585" s="13" t="str">
        <f>IF(AS1585="","",IF(R1585="Refreshment Beverage",ROUND(AS1585*Rates!K$19,4),ROUND(AO1585*(VLOOKUP(VALUE(Q1585),Rates!G$4:L$12,3,0)),4)))</f>
        <v/>
      </c>
      <c r="AN1585" s="183" t="str">
        <f>IF(AS1585="","",IF(R1585="Refreshment Beverage",AS1585*(Rates!J$19/100),MAX(AM1585,AB1585)))</f>
        <v/>
      </c>
      <c r="AO1585" s="186" t="str">
        <f t="shared" si="775"/>
        <v/>
      </c>
      <c r="AP1585" s="186" t="str">
        <f t="shared" si="776"/>
        <v/>
      </c>
      <c r="AQ1585" s="186" t="str">
        <f>IF(AS1585="","",IF(R1585="Refreshment Beverage",ROUND(SUM(VLOOKUP(Q:Q,Rates!G$15:L$19,3,0)*(AS1585-Y1585-Z1585-AA1585)),4),ROUND(SUM(Rates!$K$8*AS1585),4)))</f>
        <v/>
      </c>
      <c r="AR1585" s="184" t="str">
        <f t="shared" si="777"/>
        <v/>
      </c>
      <c r="AS1585" s="185" t="str">
        <f t="shared" si="778"/>
        <v/>
      </c>
      <c r="AT1585" s="177" t="str">
        <f t="shared" si="779"/>
        <v/>
      </c>
      <c r="AU1585" s="13" t="str">
        <f>IF(AX1585="","",IF(R1585="Refreshment Beverage",ROUND((BA1585-Y1585-Z1585-AA1585)*VLOOKUP(VALUE(Q1585),Rates!G$15:L$19,3,0),4),ROUND(AW1585*(VLOOKUP(VALUE(Q1585),Rates!G:L,3,0)),4)))</f>
        <v/>
      </c>
      <c r="AV1585" s="183" t="str">
        <f t="shared" si="780"/>
        <v/>
      </c>
      <c r="AW1585" s="186" t="str">
        <f t="shared" si="781"/>
        <v/>
      </c>
      <c r="AX1585" s="184" t="str">
        <f t="shared" si="782"/>
        <v/>
      </c>
      <c r="AY1585" s="186" t="str">
        <f>IF(AX1585="","",IF(R1585="Refreshment Beverage",ROUND(SUM(AX1585*Rates!K$19),4),ROUND(SUM(AX1585*(Rates!J$8/100)),4)))</f>
        <v/>
      </c>
      <c r="AZ1585" s="183" t="str">
        <f t="shared" si="783"/>
        <v/>
      </c>
      <c r="BA1585" s="185" t="str">
        <f t="shared" si="784"/>
        <v/>
      </c>
      <c r="BD1585" s="171"/>
      <c r="BE1585" s="171"/>
      <c r="BF1585" s="171"/>
      <c r="BG1585" s="171"/>
    </row>
    <row r="1586" spans="1:59" ht="15" customHeight="1" x14ac:dyDescent="0.3">
      <c r="A1586" s="172"/>
      <c r="B1586" s="172"/>
      <c r="C1586" s="172"/>
      <c r="D1586" s="173"/>
      <c r="E1586" s="173"/>
      <c r="F1586" s="173"/>
      <c r="G1586" s="173"/>
      <c r="H1586" s="173"/>
      <c r="I1586" s="174"/>
      <c r="J1586" s="175"/>
      <c r="K1586" s="176" t="str">
        <f t="shared" si="756"/>
        <v/>
      </c>
      <c r="L1586" s="177" t="str">
        <f t="shared" si="757"/>
        <v/>
      </c>
      <c r="M1586" s="178" t="str">
        <f t="shared" si="758"/>
        <v/>
      </c>
      <c r="N1586" s="44" t="str" cm="1">
        <f t="array" ref="N1586">IFERROR(IF(_xlfn.SINGLE(A:A)="","",IF(R1586="Beer",SUM(LOOKUP(2,1/(Rates!$B$3:$B$5&lt;=W1586)/(Rates!$C$3:$C$5&gt;=W1586),Rates!$D$3:$D$5)*(X1586/100)*W1586),IF(R1586="Refreshment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44" t="str">
        <f t="shared" si="759"/>
        <v/>
      </c>
      <c r="P1586" s="13"/>
      <c r="Q1586" s="179" t="str">
        <f t="shared" si="760"/>
        <v/>
      </c>
      <c r="R1586" s="180" t="str">
        <f t="shared" si="761"/>
        <v/>
      </c>
      <c r="S1586" s="13" t="str">
        <f>IF(A1586="","",IF(R1586="Refreshment Beverage",VLOOKUP(VALUE(Q1586),Rates!G$15:L$19,2,0),VLOOKUP(VALUE(Q1586),Rates!G$4:L$8,2,0)))</f>
        <v/>
      </c>
      <c r="T1586" s="13" t="str">
        <f t="shared" si="762"/>
        <v/>
      </c>
      <c r="U1586" s="181" t="str">
        <f t="shared" si="763"/>
        <v/>
      </c>
      <c r="V1586" s="13" t="str">
        <f t="shared" si="764"/>
        <v/>
      </c>
      <c r="W1586" s="13" t="str">
        <f t="shared" si="765"/>
        <v/>
      </c>
      <c r="X1586" s="182" t="str">
        <f t="shared" si="766"/>
        <v/>
      </c>
      <c r="Y1586" s="183" t="str">
        <f>IF(A:A="","",IF(R1586="Refreshment Beverage",VLOOKUP(Q1586,Rates!G$15:L$19,6,0)*W1586,VLOOKUP(Q1586,Rates!G$4:L$12,6,0)*W1586))</f>
        <v/>
      </c>
      <c r="Z1586" s="183" t="str">
        <f t="shared" si="767"/>
        <v/>
      </c>
      <c r="AA1586" s="17">
        <f t="shared" si="755"/>
        <v>0</v>
      </c>
      <c r="AB1586" s="177" t="str" cm="1">
        <f t="array" ref="AB1586">IF(_xlfn.SINGLE(A:A)="","",IF(R1586="Refreshment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177" t="str" cm="1">
        <f t="array" ref="AC1586">IF(_xlfn.SINGLE(A:A)="","",IF(R1586="Refreshment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68">
        <f>IFERROR(IF(OR(Q1586=1,Q1586=2,Q1586=3,Q1586=4),VLOOKUP(Q1586,Rates!$A$31:$B$34,2,0)*W1586,IF(V1586=1,VLOOKUP(U1586,'REB BEV MIN MKUP'!B:E,4,0),IF(V1586&gt;1,VLOOKUP(VALUE(W1586),'REB BEV MIN MKUP'!O:Q,3,0),0))),0)</f>
        <v>0</v>
      </c>
      <c r="AE1586" s="177" t="str">
        <f t="shared" si="768"/>
        <v/>
      </c>
      <c r="AF1586" s="13" t="str">
        <f t="shared" si="769"/>
        <v/>
      </c>
      <c r="AG1586" s="177" t="str">
        <f t="shared" si="770"/>
        <v/>
      </c>
      <c r="AH1586" s="184" t="str">
        <f t="shared" si="771"/>
        <v/>
      </c>
      <c r="AI1586" s="184" t="str">
        <f>IF(AE:AE="","",IF(R1586="Refreshment Beverage",AK1586*(Rates!J$19/100),ROUND(SUM(AH1586*(Rates!$J$8/100)),4)))</f>
        <v/>
      </c>
      <c r="AJ1586" s="183" t="str">
        <f t="shared" si="772"/>
        <v/>
      </c>
      <c r="AK1586" s="185" t="str">
        <f t="shared" si="773"/>
        <v/>
      </c>
      <c r="AL1586" s="177" t="str">
        <f t="shared" si="774"/>
        <v/>
      </c>
      <c r="AM1586" s="13" t="str">
        <f>IF(AS1586="","",IF(R1586="Refreshment Beverage",ROUND(AS1586*Rates!K$19,4),ROUND(AO1586*(VLOOKUP(VALUE(Q1586),Rates!G$4:L$12,3,0)),4)))</f>
        <v/>
      </c>
      <c r="AN1586" s="183" t="str">
        <f>IF(AS1586="","",IF(R1586="Refreshment Beverage",AS1586*(Rates!J$19/100),MAX(AM1586,AB1586)))</f>
        <v/>
      </c>
      <c r="AO1586" s="186" t="str">
        <f t="shared" si="775"/>
        <v/>
      </c>
      <c r="AP1586" s="186" t="str">
        <f t="shared" si="776"/>
        <v/>
      </c>
      <c r="AQ1586" s="186" t="str">
        <f>IF(AS1586="","",IF(R1586="Refreshment Beverage",ROUND(SUM(VLOOKUP(Q:Q,Rates!G$15:L$19,3,0)*(AS1586-Y1586-Z1586-AA1586)),4),ROUND(SUM(Rates!$K$8*AS1586),4)))</f>
        <v/>
      </c>
      <c r="AR1586" s="184" t="str">
        <f t="shared" si="777"/>
        <v/>
      </c>
      <c r="AS1586" s="185" t="str">
        <f t="shared" si="778"/>
        <v/>
      </c>
      <c r="AT1586" s="177" t="str">
        <f t="shared" si="779"/>
        <v/>
      </c>
      <c r="AU1586" s="13" t="str">
        <f>IF(AX1586="","",IF(R1586="Refreshment Beverage",ROUND((BA1586-Y1586-Z1586-AA1586)*VLOOKUP(VALUE(Q1586),Rates!G$15:L$19,3,0),4),ROUND(AW1586*(VLOOKUP(VALUE(Q1586),Rates!G:L,3,0)),4)))</f>
        <v/>
      </c>
      <c r="AV1586" s="183" t="str">
        <f t="shared" si="780"/>
        <v/>
      </c>
      <c r="AW1586" s="186" t="str">
        <f t="shared" si="781"/>
        <v/>
      </c>
      <c r="AX1586" s="184" t="str">
        <f t="shared" si="782"/>
        <v/>
      </c>
      <c r="AY1586" s="186" t="str">
        <f>IF(AX1586="","",IF(R1586="Refreshment Beverage",ROUND(SUM(AX1586*Rates!K$19),4),ROUND(SUM(AX1586*(Rates!J$8/100)),4)))</f>
        <v/>
      </c>
      <c r="AZ1586" s="183" t="str">
        <f t="shared" si="783"/>
        <v/>
      </c>
      <c r="BA1586" s="185" t="str">
        <f t="shared" si="784"/>
        <v/>
      </c>
      <c r="BD1586" s="171"/>
      <c r="BE1586" s="171"/>
      <c r="BF1586" s="171"/>
      <c r="BG1586" s="171"/>
    </row>
    <row r="1587" spans="1:59" ht="15" customHeight="1" x14ac:dyDescent="0.3">
      <c r="A1587" s="172"/>
      <c r="B1587" s="172"/>
      <c r="C1587" s="172"/>
      <c r="D1587" s="173"/>
      <c r="E1587" s="173"/>
      <c r="F1587" s="173"/>
      <c r="G1587" s="173"/>
      <c r="H1587" s="173"/>
      <c r="I1587" s="174"/>
      <c r="J1587" s="175"/>
      <c r="K1587" s="176" t="str">
        <f t="shared" si="756"/>
        <v/>
      </c>
      <c r="L1587" s="177" t="str">
        <f t="shared" si="757"/>
        <v/>
      </c>
      <c r="M1587" s="178" t="str">
        <f t="shared" si="758"/>
        <v/>
      </c>
      <c r="N1587" s="44" t="str" cm="1">
        <f t="array" ref="N1587">IFERROR(IF(_xlfn.SINGLE(A:A)="","",IF(R1587="Beer",SUM(LOOKUP(2,1/(Rates!$B$3:$B$5&lt;=W1587)/(Rates!$C$3:$C$5&gt;=W1587),Rates!$D$3:$D$5)*(X1587/100)*W1587),IF(R1587="Refreshment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44" t="str">
        <f t="shared" si="759"/>
        <v/>
      </c>
      <c r="P1587" s="13"/>
      <c r="Q1587" s="179" t="str">
        <f t="shared" si="760"/>
        <v/>
      </c>
      <c r="R1587" s="180" t="str">
        <f t="shared" si="761"/>
        <v/>
      </c>
      <c r="S1587" s="13" t="str">
        <f>IF(A1587="","",IF(R1587="Refreshment Beverage",VLOOKUP(VALUE(Q1587),Rates!G$15:L$19,2,0),VLOOKUP(VALUE(Q1587),Rates!G$4:L$8,2,0)))</f>
        <v/>
      </c>
      <c r="T1587" s="13" t="str">
        <f t="shared" si="762"/>
        <v/>
      </c>
      <c r="U1587" s="181" t="str">
        <f t="shared" si="763"/>
        <v/>
      </c>
      <c r="V1587" s="13" t="str">
        <f t="shared" si="764"/>
        <v/>
      </c>
      <c r="W1587" s="13" t="str">
        <f t="shared" si="765"/>
        <v/>
      </c>
      <c r="X1587" s="182" t="str">
        <f t="shared" si="766"/>
        <v/>
      </c>
      <c r="Y1587" s="183" t="str">
        <f>IF(A:A="","",IF(R1587="Refreshment Beverage",VLOOKUP(Q1587,Rates!G$15:L$19,6,0)*W1587,VLOOKUP(Q1587,Rates!G$4:L$12,6,0)*W1587))</f>
        <v/>
      </c>
      <c r="Z1587" s="183" t="str">
        <f t="shared" si="767"/>
        <v/>
      </c>
      <c r="AA1587" s="17">
        <f t="shared" si="755"/>
        <v>0</v>
      </c>
      <c r="AB1587" s="177" t="str" cm="1">
        <f t="array" ref="AB1587">IF(_xlfn.SINGLE(A:A)="","",IF(R1587="Refreshment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177" t="str" cm="1">
        <f t="array" ref="AC1587">IF(_xlfn.SINGLE(A:A)="","",IF(R1587="Refreshment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68">
        <f>IFERROR(IF(OR(Q1587=1,Q1587=2,Q1587=3,Q1587=4),VLOOKUP(Q1587,Rates!$A$31:$B$34,2,0)*W1587,IF(V1587=1,VLOOKUP(U1587,'REB BEV MIN MKUP'!B:E,4,0),IF(V1587&gt;1,VLOOKUP(VALUE(W1587),'REB BEV MIN MKUP'!O:Q,3,0),0))),0)</f>
        <v>0</v>
      </c>
      <c r="AE1587" s="177" t="str">
        <f t="shared" si="768"/>
        <v/>
      </c>
      <c r="AF1587" s="13" t="str">
        <f t="shared" si="769"/>
        <v/>
      </c>
      <c r="AG1587" s="177" t="str">
        <f t="shared" si="770"/>
        <v/>
      </c>
      <c r="AH1587" s="184" t="str">
        <f t="shared" si="771"/>
        <v/>
      </c>
      <c r="AI1587" s="184" t="str">
        <f>IF(AE:AE="","",IF(R1587="Refreshment Beverage",AK1587*(Rates!J$19/100),ROUND(SUM(AH1587*(Rates!$J$8/100)),4)))</f>
        <v/>
      </c>
      <c r="AJ1587" s="183" t="str">
        <f t="shared" si="772"/>
        <v/>
      </c>
      <c r="AK1587" s="185" t="str">
        <f t="shared" si="773"/>
        <v/>
      </c>
      <c r="AL1587" s="177" t="str">
        <f t="shared" si="774"/>
        <v/>
      </c>
      <c r="AM1587" s="13" t="str">
        <f>IF(AS1587="","",IF(R1587="Refreshment Beverage",ROUND(AS1587*Rates!K$19,4),ROUND(AO1587*(VLOOKUP(VALUE(Q1587),Rates!G$4:L$12,3,0)),4)))</f>
        <v/>
      </c>
      <c r="AN1587" s="183" t="str">
        <f>IF(AS1587="","",IF(R1587="Refreshment Beverage",AS1587*(Rates!J$19/100),MAX(AM1587,AB1587)))</f>
        <v/>
      </c>
      <c r="AO1587" s="186" t="str">
        <f t="shared" si="775"/>
        <v/>
      </c>
      <c r="AP1587" s="186" t="str">
        <f t="shared" si="776"/>
        <v/>
      </c>
      <c r="AQ1587" s="186" t="str">
        <f>IF(AS1587="","",IF(R1587="Refreshment Beverage",ROUND(SUM(VLOOKUP(Q:Q,Rates!G$15:L$19,3,0)*(AS1587-Y1587-Z1587-AA1587)),4),ROUND(SUM(Rates!$K$8*AS1587),4)))</f>
        <v/>
      </c>
      <c r="AR1587" s="184" t="str">
        <f t="shared" si="777"/>
        <v/>
      </c>
      <c r="AS1587" s="185" t="str">
        <f t="shared" si="778"/>
        <v/>
      </c>
      <c r="AT1587" s="177" t="str">
        <f t="shared" si="779"/>
        <v/>
      </c>
      <c r="AU1587" s="13" t="str">
        <f>IF(AX1587="","",IF(R1587="Refreshment Beverage",ROUND((BA1587-Y1587-Z1587-AA1587)*VLOOKUP(VALUE(Q1587),Rates!G$15:L$19,3,0),4),ROUND(AW1587*(VLOOKUP(VALUE(Q1587),Rates!G:L,3,0)),4)))</f>
        <v/>
      </c>
      <c r="AV1587" s="183" t="str">
        <f t="shared" si="780"/>
        <v/>
      </c>
      <c r="AW1587" s="186" t="str">
        <f t="shared" si="781"/>
        <v/>
      </c>
      <c r="AX1587" s="184" t="str">
        <f t="shared" si="782"/>
        <v/>
      </c>
      <c r="AY1587" s="186" t="str">
        <f>IF(AX1587="","",IF(R1587="Refreshment Beverage",ROUND(SUM(AX1587*Rates!K$19),4),ROUND(SUM(AX1587*(Rates!J$8/100)),4)))</f>
        <v/>
      </c>
      <c r="AZ1587" s="183" t="str">
        <f t="shared" si="783"/>
        <v/>
      </c>
      <c r="BA1587" s="185" t="str">
        <f t="shared" si="784"/>
        <v/>
      </c>
      <c r="BD1587" s="171"/>
      <c r="BE1587" s="171"/>
      <c r="BF1587" s="171"/>
      <c r="BG1587" s="171"/>
    </row>
    <row r="1588" spans="1:59" ht="15" customHeight="1" x14ac:dyDescent="0.3">
      <c r="A1588" s="172"/>
      <c r="B1588" s="172"/>
      <c r="C1588" s="172"/>
      <c r="D1588" s="173"/>
      <c r="E1588" s="173"/>
      <c r="F1588" s="173"/>
      <c r="G1588" s="173"/>
      <c r="H1588" s="173"/>
      <c r="I1588" s="174"/>
      <c r="J1588" s="175"/>
      <c r="K1588" s="176" t="str">
        <f t="shared" si="756"/>
        <v/>
      </c>
      <c r="L1588" s="177" t="str">
        <f t="shared" si="757"/>
        <v/>
      </c>
      <c r="M1588" s="178" t="str">
        <f t="shared" si="758"/>
        <v/>
      </c>
      <c r="N1588" s="44" t="str" cm="1">
        <f t="array" ref="N1588">IFERROR(IF(_xlfn.SINGLE(A:A)="","",IF(R1588="Beer",SUM(LOOKUP(2,1/(Rates!$B$3:$B$5&lt;=W1588)/(Rates!$C$3:$C$5&gt;=W1588),Rates!$D$3:$D$5)*(X1588/100)*W1588),IF(R1588="Refreshment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44" t="str">
        <f t="shared" si="759"/>
        <v/>
      </c>
      <c r="P1588" s="13"/>
      <c r="Q1588" s="179" t="str">
        <f t="shared" si="760"/>
        <v/>
      </c>
      <c r="R1588" s="180" t="str">
        <f t="shared" si="761"/>
        <v/>
      </c>
      <c r="S1588" s="13" t="str">
        <f>IF(A1588="","",IF(R1588="Refreshment Beverage",VLOOKUP(VALUE(Q1588),Rates!G$15:L$19,2,0),VLOOKUP(VALUE(Q1588),Rates!G$4:L$8,2,0)))</f>
        <v/>
      </c>
      <c r="T1588" s="13" t="str">
        <f t="shared" si="762"/>
        <v/>
      </c>
      <c r="U1588" s="181" t="str">
        <f t="shared" si="763"/>
        <v/>
      </c>
      <c r="V1588" s="13" t="str">
        <f t="shared" si="764"/>
        <v/>
      </c>
      <c r="W1588" s="13" t="str">
        <f t="shared" si="765"/>
        <v/>
      </c>
      <c r="X1588" s="182" t="str">
        <f t="shared" si="766"/>
        <v/>
      </c>
      <c r="Y1588" s="183" t="str">
        <f>IF(A:A="","",IF(R1588="Refreshment Beverage",VLOOKUP(Q1588,Rates!G$15:L$19,6,0)*W1588,VLOOKUP(Q1588,Rates!G$4:L$12,6,0)*W1588))</f>
        <v/>
      </c>
      <c r="Z1588" s="183" t="str">
        <f t="shared" si="767"/>
        <v/>
      </c>
      <c r="AA1588" s="17">
        <f t="shared" si="755"/>
        <v>0</v>
      </c>
      <c r="AB1588" s="177" t="str" cm="1">
        <f t="array" ref="AB1588">IF(_xlfn.SINGLE(A:A)="","",IF(R1588="Refreshment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177" t="str" cm="1">
        <f t="array" ref="AC1588">IF(_xlfn.SINGLE(A:A)="","",IF(R1588="Refreshment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68">
        <f>IFERROR(IF(OR(Q1588=1,Q1588=2,Q1588=3,Q1588=4),VLOOKUP(Q1588,Rates!$A$31:$B$34,2,0)*W1588,IF(V1588=1,VLOOKUP(U1588,'REB BEV MIN MKUP'!B:E,4,0),IF(V1588&gt;1,VLOOKUP(VALUE(W1588),'REB BEV MIN MKUP'!O:Q,3,0),0))),0)</f>
        <v>0</v>
      </c>
      <c r="AE1588" s="177" t="str">
        <f t="shared" si="768"/>
        <v/>
      </c>
      <c r="AF1588" s="13" t="str">
        <f t="shared" si="769"/>
        <v/>
      </c>
      <c r="AG1588" s="177" t="str">
        <f t="shared" si="770"/>
        <v/>
      </c>
      <c r="AH1588" s="184" t="str">
        <f t="shared" si="771"/>
        <v/>
      </c>
      <c r="AI1588" s="184" t="str">
        <f>IF(AE:AE="","",IF(R1588="Refreshment Beverage",AK1588*(Rates!J$19/100),ROUND(SUM(AH1588*(Rates!$J$8/100)),4)))</f>
        <v/>
      </c>
      <c r="AJ1588" s="183" t="str">
        <f t="shared" si="772"/>
        <v/>
      </c>
      <c r="AK1588" s="185" t="str">
        <f t="shared" si="773"/>
        <v/>
      </c>
      <c r="AL1588" s="177" t="str">
        <f t="shared" si="774"/>
        <v/>
      </c>
      <c r="AM1588" s="13" t="str">
        <f>IF(AS1588="","",IF(R1588="Refreshment Beverage",ROUND(AS1588*Rates!K$19,4),ROUND(AO1588*(VLOOKUP(VALUE(Q1588),Rates!G$4:L$12,3,0)),4)))</f>
        <v/>
      </c>
      <c r="AN1588" s="183" t="str">
        <f>IF(AS1588="","",IF(R1588="Refreshment Beverage",AS1588*(Rates!J$19/100),MAX(AM1588,AB1588)))</f>
        <v/>
      </c>
      <c r="AO1588" s="186" t="str">
        <f t="shared" si="775"/>
        <v/>
      </c>
      <c r="AP1588" s="186" t="str">
        <f t="shared" si="776"/>
        <v/>
      </c>
      <c r="AQ1588" s="186" t="str">
        <f>IF(AS1588="","",IF(R1588="Refreshment Beverage",ROUND(SUM(VLOOKUP(Q:Q,Rates!G$15:L$19,3,0)*(AS1588-Y1588-Z1588-AA1588)),4),ROUND(SUM(Rates!$K$8*AS1588),4)))</f>
        <v/>
      </c>
      <c r="AR1588" s="184" t="str">
        <f t="shared" si="777"/>
        <v/>
      </c>
      <c r="AS1588" s="185" t="str">
        <f t="shared" si="778"/>
        <v/>
      </c>
      <c r="AT1588" s="177" t="str">
        <f t="shared" si="779"/>
        <v/>
      </c>
      <c r="AU1588" s="13" t="str">
        <f>IF(AX1588="","",IF(R1588="Refreshment Beverage",ROUND((BA1588-Y1588-Z1588-AA1588)*VLOOKUP(VALUE(Q1588),Rates!G$15:L$19,3,0),4),ROUND(AW1588*(VLOOKUP(VALUE(Q1588),Rates!G:L,3,0)),4)))</f>
        <v/>
      </c>
      <c r="AV1588" s="183" t="str">
        <f t="shared" si="780"/>
        <v/>
      </c>
      <c r="AW1588" s="186" t="str">
        <f t="shared" si="781"/>
        <v/>
      </c>
      <c r="AX1588" s="184" t="str">
        <f t="shared" si="782"/>
        <v/>
      </c>
      <c r="AY1588" s="186" t="str">
        <f>IF(AX1588="","",IF(R1588="Refreshment Beverage",ROUND(SUM(AX1588*Rates!K$19),4),ROUND(SUM(AX1588*(Rates!J$8/100)),4)))</f>
        <v/>
      </c>
      <c r="AZ1588" s="183" t="str">
        <f t="shared" si="783"/>
        <v/>
      </c>
      <c r="BA1588" s="185" t="str">
        <f t="shared" si="784"/>
        <v/>
      </c>
      <c r="BD1588" s="171"/>
      <c r="BE1588" s="171"/>
      <c r="BF1588" s="171"/>
      <c r="BG1588" s="171"/>
    </row>
    <row r="1589" spans="1:59" ht="15" customHeight="1" x14ac:dyDescent="0.3">
      <c r="A1589" s="172"/>
      <c r="B1589" s="172"/>
      <c r="C1589" s="172"/>
      <c r="D1589" s="173"/>
      <c r="E1589" s="173"/>
      <c r="F1589" s="173"/>
      <c r="G1589" s="173"/>
      <c r="H1589" s="173"/>
      <c r="I1589" s="174"/>
      <c r="J1589" s="175"/>
      <c r="K1589" s="176" t="str">
        <f t="shared" si="756"/>
        <v/>
      </c>
      <c r="L1589" s="177" t="str">
        <f t="shared" si="757"/>
        <v/>
      </c>
      <c r="M1589" s="178" t="str">
        <f t="shared" si="758"/>
        <v/>
      </c>
      <c r="N1589" s="44" t="str" cm="1">
        <f t="array" ref="N1589">IFERROR(IF(_xlfn.SINGLE(A:A)="","",IF(R1589="Beer",SUM(LOOKUP(2,1/(Rates!$B$3:$B$5&lt;=W1589)/(Rates!$C$3:$C$5&gt;=W1589),Rates!$D$3:$D$5)*(X1589/100)*W1589),IF(R1589="Refreshment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44" t="str">
        <f t="shared" si="759"/>
        <v/>
      </c>
      <c r="P1589" s="13"/>
      <c r="Q1589" s="179" t="str">
        <f t="shared" si="760"/>
        <v/>
      </c>
      <c r="R1589" s="180" t="str">
        <f t="shared" si="761"/>
        <v/>
      </c>
      <c r="S1589" s="13" t="str">
        <f>IF(A1589="","",IF(R1589="Refreshment Beverage",VLOOKUP(VALUE(Q1589),Rates!G$15:L$19,2,0),VLOOKUP(VALUE(Q1589),Rates!G$4:L$8,2,0)))</f>
        <v/>
      </c>
      <c r="T1589" s="13" t="str">
        <f t="shared" si="762"/>
        <v/>
      </c>
      <c r="U1589" s="181" t="str">
        <f t="shared" si="763"/>
        <v/>
      </c>
      <c r="V1589" s="13" t="str">
        <f t="shared" si="764"/>
        <v/>
      </c>
      <c r="W1589" s="13" t="str">
        <f t="shared" si="765"/>
        <v/>
      </c>
      <c r="X1589" s="182" t="str">
        <f t="shared" si="766"/>
        <v/>
      </c>
      <c r="Y1589" s="183" t="str">
        <f>IF(A:A="","",IF(R1589="Refreshment Beverage",VLOOKUP(Q1589,Rates!G$15:L$19,6,0)*W1589,VLOOKUP(Q1589,Rates!G$4:L$12,6,0)*W1589))</f>
        <v/>
      </c>
      <c r="Z1589" s="183" t="str">
        <f t="shared" si="767"/>
        <v/>
      </c>
      <c r="AA1589" s="17">
        <f t="shared" si="755"/>
        <v>0</v>
      </c>
      <c r="AB1589" s="177" t="str" cm="1">
        <f t="array" ref="AB1589">IF(_xlfn.SINGLE(A:A)="","",IF(R1589="Refreshment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177" t="str" cm="1">
        <f t="array" ref="AC1589">IF(_xlfn.SINGLE(A:A)="","",IF(R1589="Refreshment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68">
        <f>IFERROR(IF(OR(Q1589=1,Q1589=2,Q1589=3,Q1589=4),VLOOKUP(Q1589,Rates!$A$31:$B$34,2,0)*W1589,IF(V1589=1,VLOOKUP(U1589,'REB BEV MIN MKUP'!B:E,4,0),IF(V1589&gt;1,VLOOKUP(VALUE(W1589),'REB BEV MIN MKUP'!O:Q,3,0),0))),0)</f>
        <v>0</v>
      </c>
      <c r="AE1589" s="177" t="str">
        <f t="shared" si="768"/>
        <v/>
      </c>
      <c r="AF1589" s="13" t="str">
        <f t="shared" si="769"/>
        <v/>
      </c>
      <c r="AG1589" s="177" t="str">
        <f t="shared" si="770"/>
        <v/>
      </c>
      <c r="AH1589" s="184" t="str">
        <f t="shared" si="771"/>
        <v/>
      </c>
      <c r="AI1589" s="184" t="str">
        <f>IF(AE:AE="","",IF(R1589="Refreshment Beverage",AK1589*(Rates!J$19/100),ROUND(SUM(AH1589*(Rates!$J$8/100)),4)))</f>
        <v/>
      </c>
      <c r="AJ1589" s="183" t="str">
        <f t="shared" si="772"/>
        <v/>
      </c>
      <c r="AK1589" s="185" t="str">
        <f t="shared" si="773"/>
        <v/>
      </c>
      <c r="AL1589" s="177" t="str">
        <f t="shared" si="774"/>
        <v/>
      </c>
      <c r="AM1589" s="13" t="str">
        <f>IF(AS1589="","",IF(R1589="Refreshment Beverage",ROUND(AS1589*Rates!K$19,4),ROUND(AO1589*(VLOOKUP(VALUE(Q1589),Rates!G$4:L$12,3,0)),4)))</f>
        <v/>
      </c>
      <c r="AN1589" s="183" t="str">
        <f>IF(AS1589="","",IF(R1589="Refreshment Beverage",AS1589*(Rates!J$19/100),MAX(AM1589,AB1589)))</f>
        <v/>
      </c>
      <c r="AO1589" s="186" t="str">
        <f t="shared" si="775"/>
        <v/>
      </c>
      <c r="AP1589" s="186" t="str">
        <f t="shared" si="776"/>
        <v/>
      </c>
      <c r="AQ1589" s="186" t="str">
        <f>IF(AS1589="","",IF(R1589="Refreshment Beverage",ROUND(SUM(VLOOKUP(Q:Q,Rates!G$15:L$19,3,0)*(AS1589-Y1589-Z1589-AA1589)),4),ROUND(SUM(Rates!$K$8*AS1589),4)))</f>
        <v/>
      </c>
      <c r="AR1589" s="184" t="str">
        <f t="shared" si="777"/>
        <v/>
      </c>
      <c r="AS1589" s="185" t="str">
        <f t="shared" si="778"/>
        <v/>
      </c>
      <c r="AT1589" s="177" t="str">
        <f t="shared" si="779"/>
        <v/>
      </c>
      <c r="AU1589" s="13" t="str">
        <f>IF(AX1589="","",IF(R1589="Refreshment Beverage",ROUND((BA1589-Y1589-Z1589-AA1589)*VLOOKUP(VALUE(Q1589),Rates!G$15:L$19,3,0),4),ROUND(AW1589*(VLOOKUP(VALUE(Q1589),Rates!G:L,3,0)),4)))</f>
        <v/>
      </c>
      <c r="AV1589" s="183" t="str">
        <f t="shared" si="780"/>
        <v/>
      </c>
      <c r="AW1589" s="186" t="str">
        <f t="shared" si="781"/>
        <v/>
      </c>
      <c r="AX1589" s="184" t="str">
        <f t="shared" si="782"/>
        <v/>
      </c>
      <c r="AY1589" s="186" t="str">
        <f>IF(AX1589="","",IF(R1589="Refreshment Beverage",ROUND(SUM(AX1589*Rates!K$19),4),ROUND(SUM(AX1589*(Rates!J$8/100)),4)))</f>
        <v/>
      </c>
      <c r="AZ1589" s="183" t="str">
        <f t="shared" si="783"/>
        <v/>
      </c>
      <c r="BA1589" s="185" t="str">
        <f t="shared" si="784"/>
        <v/>
      </c>
      <c r="BD1589" s="171"/>
      <c r="BE1589" s="171"/>
      <c r="BF1589" s="171"/>
      <c r="BG1589" s="171"/>
    </row>
    <row r="1590" spans="1:59" ht="15" customHeight="1" x14ac:dyDescent="0.3">
      <c r="A1590" s="172"/>
      <c r="B1590" s="172"/>
      <c r="C1590" s="172"/>
      <c r="D1590" s="173"/>
      <c r="E1590" s="173"/>
      <c r="F1590" s="173"/>
      <c r="G1590" s="173"/>
      <c r="H1590" s="173"/>
      <c r="I1590" s="174"/>
      <c r="J1590" s="175"/>
      <c r="K1590" s="176" t="str">
        <f t="shared" si="756"/>
        <v/>
      </c>
      <c r="L1590" s="177" t="str">
        <f t="shared" si="757"/>
        <v/>
      </c>
      <c r="M1590" s="178" t="str">
        <f t="shared" si="758"/>
        <v/>
      </c>
      <c r="N1590" s="44" t="str" cm="1">
        <f t="array" ref="N1590">IFERROR(IF(_xlfn.SINGLE(A:A)="","",IF(R1590="Beer",SUM(LOOKUP(2,1/(Rates!$B$3:$B$5&lt;=W1590)/(Rates!$C$3:$C$5&gt;=W1590),Rates!$D$3:$D$5)*(X1590/100)*W1590),IF(R1590="Refreshment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44" t="str">
        <f t="shared" si="759"/>
        <v/>
      </c>
      <c r="P1590" s="13"/>
      <c r="Q1590" s="179" t="str">
        <f t="shared" si="760"/>
        <v/>
      </c>
      <c r="R1590" s="180" t="str">
        <f t="shared" si="761"/>
        <v/>
      </c>
      <c r="S1590" s="13" t="str">
        <f>IF(A1590="","",IF(R1590="Refreshment Beverage",VLOOKUP(VALUE(Q1590),Rates!G$15:L$19,2,0),VLOOKUP(VALUE(Q1590),Rates!G$4:L$8,2,0)))</f>
        <v/>
      </c>
      <c r="T1590" s="13" t="str">
        <f t="shared" si="762"/>
        <v/>
      </c>
      <c r="U1590" s="181" t="str">
        <f t="shared" si="763"/>
        <v/>
      </c>
      <c r="V1590" s="13" t="str">
        <f t="shared" si="764"/>
        <v/>
      </c>
      <c r="W1590" s="13" t="str">
        <f t="shared" si="765"/>
        <v/>
      </c>
      <c r="X1590" s="182" t="str">
        <f t="shared" si="766"/>
        <v/>
      </c>
      <c r="Y1590" s="183" t="str">
        <f>IF(A:A="","",IF(R1590="Refreshment Beverage",VLOOKUP(Q1590,Rates!G$15:L$19,6,0)*W1590,VLOOKUP(Q1590,Rates!G$4:L$12,6,0)*W1590))</f>
        <v/>
      </c>
      <c r="Z1590" s="183" t="str">
        <f t="shared" si="767"/>
        <v/>
      </c>
      <c r="AA1590" s="17">
        <f t="shared" si="755"/>
        <v>0</v>
      </c>
      <c r="AB1590" s="177" t="str" cm="1">
        <f t="array" ref="AB1590">IF(_xlfn.SINGLE(A:A)="","",IF(R1590="Refreshment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177" t="str" cm="1">
        <f t="array" ref="AC1590">IF(_xlfn.SINGLE(A:A)="","",IF(R1590="Refreshment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68">
        <f>IFERROR(IF(OR(Q1590=1,Q1590=2,Q1590=3,Q1590=4),VLOOKUP(Q1590,Rates!$A$31:$B$34,2,0)*W1590,IF(V1590=1,VLOOKUP(U1590,'REB BEV MIN MKUP'!B:E,4,0),IF(V1590&gt;1,VLOOKUP(VALUE(W1590),'REB BEV MIN MKUP'!O:Q,3,0),0))),0)</f>
        <v>0</v>
      </c>
      <c r="AE1590" s="177" t="str">
        <f t="shared" si="768"/>
        <v/>
      </c>
      <c r="AF1590" s="13" t="str">
        <f t="shared" si="769"/>
        <v/>
      </c>
      <c r="AG1590" s="177" t="str">
        <f t="shared" si="770"/>
        <v/>
      </c>
      <c r="AH1590" s="184" t="str">
        <f t="shared" si="771"/>
        <v/>
      </c>
      <c r="AI1590" s="184" t="str">
        <f>IF(AE:AE="","",IF(R1590="Refreshment Beverage",AK1590*(Rates!J$19/100),ROUND(SUM(AH1590*(Rates!$J$8/100)),4)))</f>
        <v/>
      </c>
      <c r="AJ1590" s="183" t="str">
        <f t="shared" si="772"/>
        <v/>
      </c>
      <c r="AK1590" s="185" t="str">
        <f t="shared" si="773"/>
        <v/>
      </c>
      <c r="AL1590" s="177" t="str">
        <f t="shared" si="774"/>
        <v/>
      </c>
      <c r="AM1590" s="13" t="str">
        <f>IF(AS1590="","",IF(R1590="Refreshment Beverage",ROUND(AS1590*Rates!K$19,4),ROUND(AO1590*(VLOOKUP(VALUE(Q1590),Rates!G$4:L$12,3,0)),4)))</f>
        <v/>
      </c>
      <c r="AN1590" s="183" t="str">
        <f>IF(AS1590="","",IF(R1590="Refreshment Beverage",AS1590*(Rates!J$19/100),MAX(AM1590,AB1590)))</f>
        <v/>
      </c>
      <c r="AO1590" s="186" t="str">
        <f t="shared" si="775"/>
        <v/>
      </c>
      <c r="AP1590" s="186" t="str">
        <f t="shared" si="776"/>
        <v/>
      </c>
      <c r="AQ1590" s="186" t="str">
        <f>IF(AS1590="","",IF(R1590="Refreshment Beverage",ROUND(SUM(VLOOKUP(Q:Q,Rates!G$15:L$19,3,0)*(AS1590-Y1590-Z1590-AA1590)),4),ROUND(SUM(Rates!$K$8*AS1590),4)))</f>
        <v/>
      </c>
      <c r="AR1590" s="184" t="str">
        <f t="shared" si="777"/>
        <v/>
      </c>
      <c r="AS1590" s="185" t="str">
        <f t="shared" si="778"/>
        <v/>
      </c>
      <c r="AT1590" s="177" t="str">
        <f t="shared" si="779"/>
        <v/>
      </c>
      <c r="AU1590" s="13" t="str">
        <f>IF(AX1590="","",IF(R1590="Refreshment Beverage",ROUND((BA1590-Y1590-Z1590-AA1590)*VLOOKUP(VALUE(Q1590),Rates!G$15:L$19,3,0),4),ROUND(AW1590*(VLOOKUP(VALUE(Q1590),Rates!G:L,3,0)),4)))</f>
        <v/>
      </c>
      <c r="AV1590" s="183" t="str">
        <f t="shared" si="780"/>
        <v/>
      </c>
      <c r="AW1590" s="186" t="str">
        <f t="shared" si="781"/>
        <v/>
      </c>
      <c r="AX1590" s="184" t="str">
        <f t="shared" si="782"/>
        <v/>
      </c>
      <c r="AY1590" s="186" t="str">
        <f>IF(AX1590="","",IF(R1590="Refreshment Beverage",ROUND(SUM(AX1590*Rates!K$19),4),ROUND(SUM(AX1590*(Rates!J$8/100)),4)))</f>
        <v/>
      </c>
      <c r="AZ1590" s="183" t="str">
        <f t="shared" si="783"/>
        <v/>
      </c>
      <c r="BA1590" s="185" t="str">
        <f t="shared" si="784"/>
        <v/>
      </c>
      <c r="BD1590" s="171"/>
      <c r="BE1590" s="171"/>
      <c r="BF1590" s="171"/>
      <c r="BG1590" s="171"/>
    </row>
    <row r="1591" spans="1:59" ht="15" customHeight="1" x14ac:dyDescent="0.3">
      <c r="A1591" s="172"/>
      <c r="B1591" s="172"/>
      <c r="C1591" s="172"/>
      <c r="D1591" s="173"/>
      <c r="E1591" s="173"/>
      <c r="F1591" s="173"/>
      <c r="G1591" s="173"/>
      <c r="H1591" s="173"/>
      <c r="I1591" s="174"/>
      <c r="J1591" s="175"/>
      <c r="K1591" s="176" t="str">
        <f t="shared" si="756"/>
        <v/>
      </c>
      <c r="L1591" s="177" t="str">
        <f t="shared" si="757"/>
        <v/>
      </c>
      <c r="M1591" s="178" t="str">
        <f t="shared" si="758"/>
        <v/>
      </c>
      <c r="N1591" s="44" t="str" cm="1">
        <f t="array" ref="N1591">IFERROR(IF(_xlfn.SINGLE(A:A)="","",IF(R1591="Beer",SUM(LOOKUP(2,1/(Rates!$B$3:$B$5&lt;=W1591)/(Rates!$C$3:$C$5&gt;=W1591),Rates!$D$3:$D$5)*(X1591/100)*W1591),IF(R1591="Refreshment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44" t="str">
        <f t="shared" si="759"/>
        <v/>
      </c>
      <c r="P1591" s="13"/>
      <c r="Q1591" s="179" t="str">
        <f t="shared" si="760"/>
        <v/>
      </c>
      <c r="R1591" s="180" t="str">
        <f t="shared" si="761"/>
        <v/>
      </c>
      <c r="S1591" s="13" t="str">
        <f>IF(A1591="","",IF(R1591="Refreshment Beverage",VLOOKUP(VALUE(Q1591),Rates!G$15:L$19,2,0),VLOOKUP(VALUE(Q1591),Rates!G$4:L$8,2,0)))</f>
        <v/>
      </c>
      <c r="T1591" s="13" t="str">
        <f t="shared" si="762"/>
        <v/>
      </c>
      <c r="U1591" s="181" t="str">
        <f t="shared" si="763"/>
        <v/>
      </c>
      <c r="V1591" s="13" t="str">
        <f t="shared" si="764"/>
        <v/>
      </c>
      <c r="W1591" s="13" t="str">
        <f t="shared" si="765"/>
        <v/>
      </c>
      <c r="X1591" s="182" t="str">
        <f t="shared" si="766"/>
        <v/>
      </c>
      <c r="Y1591" s="183" t="str">
        <f>IF(A:A="","",IF(R1591="Refreshment Beverage",VLOOKUP(Q1591,Rates!G$15:L$19,6,0)*W1591,VLOOKUP(Q1591,Rates!G$4:L$12,6,0)*W1591))</f>
        <v/>
      </c>
      <c r="Z1591" s="183" t="str">
        <f t="shared" si="767"/>
        <v/>
      </c>
      <c r="AA1591" s="17">
        <f t="shared" si="755"/>
        <v>0</v>
      </c>
      <c r="AB1591" s="177" t="str" cm="1">
        <f t="array" ref="AB1591">IF(_xlfn.SINGLE(A:A)="","",IF(R1591="Refreshment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177" t="str" cm="1">
        <f t="array" ref="AC1591">IF(_xlfn.SINGLE(A:A)="","",IF(R1591="Refreshment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68">
        <f>IFERROR(IF(OR(Q1591=1,Q1591=2,Q1591=3,Q1591=4),VLOOKUP(Q1591,Rates!$A$31:$B$34,2,0)*W1591,IF(V1591=1,VLOOKUP(U1591,'REB BEV MIN MKUP'!B:E,4,0),IF(V1591&gt;1,VLOOKUP(VALUE(W1591),'REB BEV MIN MKUP'!O:Q,3,0),0))),0)</f>
        <v>0</v>
      </c>
      <c r="AE1591" s="177" t="str">
        <f t="shared" si="768"/>
        <v/>
      </c>
      <c r="AF1591" s="13" t="str">
        <f t="shared" si="769"/>
        <v/>
      </c>
      <c r="AG1591" s="177" t="str">
        <f t="shared" si="770"/>
        <v/>
      </c>
      <c r="AH1591" s="184" t="str">
        <f t="shared" si="771"/>
        <v/>
      </c>
      <c r="AI1591" s="184" t="str">
        <f>IF(AE:AE="","",IF(R1591="Refreshment Beverage",AK1591*(Rates!J$19/100),ROUND(SUM(AH1591*(Rates!$J$8/100)),4)))</f>
        <v/>
      </c>
      <c r="AJ1591" s="183" t="str">
        <f t="shared" si="772"/>
        <v/>
      </c>
      <c r="AK1591" s="185" t="str">
        <f t="shared" si="773"/>
        <v/>
      </c>
      <c r="AL1591" s="177" t="str">
        <f t="shared" si="774"/>
        <v/>
      </c>
      <c r="AM1591" s="13" t="str">
        <f>IF(AS1591="","",IF(R1591="Refreshment Beverage",ROUND(AS1591*Rates!K$19,4),ROUND(AO1591*(VLOOKUP(VALUE(Q1591),Rates!G$4:L$12,3,0)),4)))</f>
        <v/>
      </c>
      <c r="AN1591" s="183" t="str">
        <f>IF(AS1591="","",IF(R1591="Refreshment Beverage",AS1591*(Rates!J$19/100),MAX(AM1591,AB1591)))</f>
        <v/>
      </c>
      <c r="AO1591" s="186" t="str">
        <f t="shared" si="775"/>
        <v/>
      </c>
      <c r="AP1591" s="186" t="str">
        <f t="shared" si="776"/>
        <v/>
      </c>
      <c r="AQ1591" s="186" t="str">
        <f>IF(AS1591="","",IF(R1591="Refreshment Beverage",ROUND(SUM(VLOOKUP(Q:Q,Rates!G$15:L$19,3,0)*(AS1591-Y1591-Z1591-AA1591)),4),ROUND(SUM(Rates!$K$8*AS1591),4)))</f>
        <v/>
      </c>
      <c r="AR1591" s="184" t="str">
        <f t="shared" si="777"/>
        <v/>
      </c>
      <c r="AS1591" s="185" t="str">
        <f t="shared" si="778"/>
        <v/>
      </c>
      <c r="AT1591" s="177" t="str">
        <f t="shared" si="779"/>
        <v/>
      </c>
      <c r="AU1591" s="13" t="str">
        <f>IF(AX1591="","",IF(R1591="Refreshment Beverage",ROUND((BA1591-Y1591-Z1591-AA1591)*VLOOKUP(VALUE(Q1591),Rates!G$15:L$19,3,0),4),ROUND(AW1591*(VLOOKUP(VALUE(Q1591),Rates!G:L,3,0)),4)))</f>
        <v/>
      </c>
      <c r="AV1591" s="183" t="str">
        <f t="shared" si="780"/>
        <v/>
      </c>
      <c r="AW1591" s="186" t="str">
        <f t="shared" si="781"/>
        <v/>
      </c>
      <c r="AX1591" s="184" t="str">
        <f t="shared" si="782"/>
        <v/>
      </c>
      <c r="AY1591" s="186" t="str">
        <f>IF(AX1591="","",IF(R1591="Refreshment Beverage",ROUND(SUM(AX1591*Rates!K$19),4),ROUND(SUM(AX1591*(Rates!J$8/100)),4)))</f>
        <v/>
      </c>
      <c r="AZ1591" s="183" t="str">
        <f t="shared" si="783"/>
        <v/>
      </c>
      <c r="BA1591" s="185" t="str">
        <f t="shared" si="784"/>
        <v/>
      </c>
      <c r="BD1591" s="171"/>
      <c r="BE1591" s="171"/>
      <c r="BF1591" s="171"/>
      <c r="BG1591" s="171"/>
    </row>
    <row r="1592" spans="1:59" ht="15" customHeight="1" x14ac:dyDescent="0.3">
      <c r="A1592" s="172"/>
      <c r="B1592" s="172"/>
      <c r="C1592" s="172"/>
      <c r="D1592" s="173"/>
      <c r="E1592" s="173"/>
      <c r="F1592" s="173"/>
      <c r="G1592" s="173"/>
      <c r="H1592" s="173"/>
      <c r="I1592" s="174"/>
      <c r="J1592" s="175"/>
      <c r="K1592" s="176" t="str">
        <f t="shared" si="756"/>
        <v/>
      </c>
      <c r="L1592" s="177" t="str">
        <f t="shared" si="757"/>
        <v/>
      </c>
      <c r="M1592" s="178" t="str">
        <f t="shared" si="758"/>
        <v/>
      </c>
      <c r="N1592" s="44" t="str" cm="1">
        <f t="array" ref="N1592">IFERROR(IF(_xlfn.SINGLE(A:A)="","",IF(R1592="Beer",SUM(LOOKUP(2,1/(Rates!$B$3:$B$5&lt;=W1592)/(Rates!$C$3:$C$5&gt;=W1592),Rates!$D$3:$D$5)*(X1592/100)*W1592),IF(R1592="Refreshment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44" t="str">
        <f t="shared" si="759"/>
        <v/>
      </c>
      <c r="P1592" s="13"/>
      <c r="Q1592" s="179" t="str">
        <f t="shared" si="760"/>
        <v/>
      </c>
      <c r="R1592" s="180" t="str">
        <f t="shared" si="761"/>
        <v/>
      </c>
      <c r="S1592" s="13" t="str">
        <f>IF(A1592="","",IF(R1592="Refreshment Beverage",VLOOKUP(VALUE(Q1592),Rates!G$15:L$19,2,0),VLOOKUP(VALUE(Q1592),Rates!G$4:L$8,2,0)))</f>
        <v/>
      </c>
      <c r="T1592" s="13" t="str">
        <f t="shared" si="762"/>
        <v/>
      </c>
      <c r="U1592" s="181" t="str">
        <f t="shared" si="763"/>
        <v/>
      </c>
      <c r="V1592" s="13" t="str">
        <f t="shared" si="764"/>
        <v/>
      </c>
      <c r="W1592" s="13" t="str">
        <f t="shared" si="765"/>
        <v/>
      </c>
      <c r="X1592" s="182" t="str">
        <f t="shared" si="766"/>
        <v/>
      </c>
      <c r="Y1592" s="183" t="str">
        <f>IF(A:A="","",IF(R1592="Refreshment Beverage",VLOOKUP(Q1592,Rates!G$15:L$19,6,0)*W1592,VLOOKUP(Q1592,Rates!G$4:L$12,6,0)*W1592))</f>
        <v/>
      </c>
      <c r="Z1592" s="183" t="str">
        <f t="shared" si="767"/>
        <v/>
      </c>
      <c r="AA1592" s="17">
        <f t="shared" si="755"/>
        <v>0</v>
      </c>
      <c r="AB1592" s="177" t="str" cm="1">
        <f t="array" ref="AB1592">IF(_xlfn.SINGLE(A:A)="","",IF(R1592="Refreshment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177" t="str" cm="1">
        <f t="array" ref="AC1592">IF(_xlfn.SINGLE(A:A)="","",IF(R1592="Refreshment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68">
        <f>IFERROR(IF(OR(Q1592=1,Q1592=2,Q1592=3,Q1592=4),VLOOKUP(Q1592,Rates!$A$31:$B$34,2,0)*W1592,IF(V1592=1,VLOOKUP(U1592,'REB BEV MIN MKUP'!B:E,4,0),IF(V1592&gt;1,VLOOKUP(VALUE(W1592),'REB BEV MIN MKUP'!O:Q,3,0),0))),0)</f>
        <v>0</v>
      </c>
      <c r="AE1592" s="177" t="str">
        <f t="shared" si="768"/>
        <v/>
      </c>
      <c r="AF1592" s="13" t="str">
        <f t="shared" si="769"/>
        <v/>
      </c>
      <c r="AG1592" s="177" t="str">
        <f t="shared" si="770"/>
        <v/>
      </c>
      <c r="AH1592" s="184" t="str">
        <f t="shared" si="771"/>
        <v/>
      </c>
      <c r="AI1592" s="184" t="str">
        <f>IF(AE:AE="","",IF(R1592="Refreshment Beverage",AK1592*(Rates!J$19/100),ROUND(SUM(AH1592*(Rates!$J$8/100)),4)))</f>
        <v/>
      </c>
      <c r="AJ1592" s="183" t="str">
        <f t="shared" si="772"/>
        <v/>
      </c>
      <c r="AK1592" s="185" t="str">
        <f t="shared" si="773"/>
        <v/>
      </c>
      <c r="AL1592" s="177" t="str">
        <f t="shared" si="774"/>
        <v/>
      </c>
      <c r="AM1592" s="13" t="str">
        <f>IF(AS1592="","",IF(R1592="Refreshment Beverage",ROUND(AS1592*Rates!K$19,4),ROUND(AO1592*(VLOOKUP(VALUE(Q1592),Rates!G$4:L$12,3,0)),4)))</f>
        <v/>
      </c>
      <c r="AN1592" s="183" t="str">
        <f>IF(AS1592="","",IF(R1592="Refreshment Beverage",AS1592*(Rates!J$19/100),MAX(AM1592,AB1592)))</f>
        <v/>
      </c>
      <c r="AO1592" s="186" t="str">
        <f t="shared" si="775"/>
        <v/>
      </c>
      <c r="AP1592" s="186" t="str">
        <f t="shared" si="776"/>
        <v/>
      </c>
      <c r="AQ1592" s="186" t="str">
        <f>IF(AS1592="","",IF(R1592="Refreshment Beverage",ROUND(SUM(VLOOKUP(Q:Q,Rates!G$15:L$19,3,0)*(AS1592-Y1592-Z1592-AA1592)),4),ROUND(SUM(Rates!$K$8*AS1592),4)))</f>
        <v/>
      </c>
      <c r="AR1592" s="184" t="str">
        <f t="shared" si="777"/>
        <v/>
      </c>
      <c r="AS1592" s="185" t="str">
        <f t="shared" si="778"/>
        <v/>
      </c>
      <c r="AT1592" s="177" t="str">
        <f t="shared" si="779"/>
        <v/>
      </c>
      <c r="AU1592" s="13" t="str">
        <f>IF(AX1592="","",IF(R1592="Refreshment Beverage",ROUND((BA1592-Y1592-Z1592-AA1592)*VLOOKUP(VALUE(Q1592),Rates!G$15:L$19,3,0),4),ROUND(AW1592*(VLOOKUP(VALUE(Q1592),Rates!G:L,3,0)),4)))</f>
        <v/>
      </c>
      <c r="AV1592" s="183" t="str">
        <f t="shared" si="780"/>
        <v/>
      </c>
      <c r="AW1592" s="186" t="str">
        <f t="shared" si="781"/>
        <v/>
      </c>
      <c r="AX1592" s="184" t="str">
        <f t="shared" si="782"/>
        <v/>
      </c>
      <c r="AY1592" s="186" t="str">
        <f>IF(AX1592="","",IF(R1592="Refreshment Beverage",ROUND(SUM(AX1592*Rates!K$19),4),ROUND(SUM(AX1592*(Rates!J$8/100)),4)))</f>
        <v/>
      </c>
      <c r="AZ1592" s="183" t="str">
        <f t="shared" si="783"/>
        <v/>
      </c>
      <c r="BA1592" s="185" t="str">
        <f t="shared" si="784"/>
        <v/>
      </c>
      <c r="BD1592" s="171"/>
      <c r="BE1592" s="171"/>
      <c r="BF1592" s="171"/>
      <c r="BG1592" s="171"/>
    </row>
    <row r="1593" spans="1:59" ht="15" customHeight="1" x14ac:dyDescent="0.3">
      <c r="A1593" s="172"/>
      <c r="B1593" s="172"/>
      <c r="C1593" s="172"/>
      <c r="D1593" s="173"/>
      <c r="E1593" s="173"/>
      <c r="F1593" s="173"/>
      <c r="G1593" s="173"/>
      <c r="H1593" s="173"/>
      <c r="I1593" s="174"/>
      <c r="J1593" s="175"/>
      <c r="K1593" s="176" t="str">
        <f t="shared" si="756"/>
        <v/>
      </c>
      <c r="L1593" s="177" t="str">
        <f t="shared" si="757"/>
        <v/>
      </c>
      <c r="M1593" s="178" t="str">
        <f t="shared" si="758"/>
        <v/>
      </c>
      <c r="N1593" s="44" t="str" cm="1">
        <f t="array" ref="N1593">IFERROR(IF(_xlfn.SINGLE(A:A)="","",IF(R1593="Beer",SUM(LOOKUP(2,1/(Rates!$B$3:$B$5&lt;=W1593)/(Rates!$C$3:$C$5&gt;=W1593),Rates!$D$3:$D$5)*(X1593/100)*W1593),IF(R1593="Refreshment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44" t="str">
        <f t="shared" si="759"/>
        <v/>
      </c>
      <c r="P1593" s="13"/>
      <c r="Q1593" s="179" t="str">
        <f t="shared" si="760"/>
        <v/>
      </c>
      <c r="R1593" s="180" t="str">
        <f t="shared" si="761"/>
        <v/>
      </c>
      <c r="S1593" s="13" t="str">
        <f>IF(A1593="","",IF(R1593="Refreshment Beverage",VLOOKUP(VALUE(Q1593),Rates!G$15:L$19,2,0),VLOOKUP(VALUE(Q1593),Rates!G$4:L$8,2,0)))</f>
        <v/>
      </c>
      <c r="T1593" s="13" t="str">
        <f t="shared" si="762"/>
        <v/>
      </c>
      <c r="U1593" s="181" t="str">
        <f t="shared" si="763"/>
        <v/>
      </c>
      <c r="V1593" s="13" t="str">
        <f t="shared" si="764"/>
        <v/>
      </c>
      <c r="W1593" s="13" t="str">
        <f t="shared" si="765"/>
        <v/>
      </c>
      <c r="X1593" s="182" t="str">
        <f t="shared" si="766"/>
        <v/>
      </c>
      <c r="Y1593" s="183" t="str">
        <f>IF(A:A="","",IF(R1593="Refreshment Beverage",VLOOKUP(Q1593,Rates!G$15:L$19,6,0)*W1593,VLOOKUP(Q1593,Rates!G$4:L$12,6,0)*W1593))</f>
        <v/>
      </c>
      <c r="Z1593" s="183" t="str">
        <f t="shared" si="767"/>
        <v/>
      </c>
      <c r="AA1593" s="17">
        <f t="shared" si="755"/>
        <v>0</v>
      </c>
      <c r="AB1593" s="177" t="str" cm="1">
        <f t="array" ref="AB1593">IF(_xlfn.SINGLE(A:A)="","",IF(R1593="Refreshment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177" t="str" cm="1">
        <f t="array" ref="AC1593">IF(_xlfn.SINGLE(A:A)="","",IF(R1593="Refreshment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68">
        <f>IFERROR(IF(OR(Q1593=1,Q1593=2,Q1593=3,Q1593=4),VLOOKUP(Q1593,Rates!$A$31:$B$34,2,0)*W1593,IF(V1593=1,VLOOKUP(U1593,'REB BEV MIN MKUP'!B:E,4,0),IF(V1593&gt;1,VLOOKUP(VALUE(W1593),'REB BEV MIN MKUP'!O:Q,3,0),0))),0)</f>
        <v>0</v>
      </c>
      <c r="AE1593" s="177" t="str">
        <f t="shared" si="768"/>
        <v/>
      </c>
      <c r="AF1593" s="13" t="str">
        <f t="shared" si="769"/>
        <v/>
      </c>
      <c r="AG1593" s="177" t="str">
        <f t="shared" si="770"/>
        <v/>
      </c>
      <c r="AH1593" s="184" t="str">
        <f t="shared" si="771"/>
        <v/>
      </c>
      <c r="AI1593" s="184" t="str">
        <f>IF(AE:AE="","",IF(R1593="Refreshment Beverage",AK1593*(Rates!J$19/100),ROUND(SUM(AH1593*(Rates!$J$8/100)),4)))</f>
        <v/>
      </c>
      <c r="AJ1593" s="183" t="str">
        <f t="shared" si="772"/>
        <v/>
      </c>
      <c r="AK1593" s="185" t="str">
        <f t="shared" si="773"/>
        <v/>
      </c>
      <c r="AL1593" s="177" t="str">
        <f t="shared" si="774"/>
        <v/>
      </c>
      <c r="AM1593" s="13" t="str">
        <f>IF(AS1593="","",IF(R1593="Refreshment Beverage",ROUND(AS1593*Rates!K$19,4),ROUND(AO1593*(VLOOKUP(VALUE(Q1593),Rates!G$4:L$12,3,0)),4)))</f>
        <v/>
      </c>
      <c r="AN1593" s="183" t="str">
        <f>IF(AS1593="","",IF(R1593="Refreshment Beverage",AS1593*(Rates!J$19/100),MAX(AM1593,AB1593)))</f>
        <v/>
      </c>
      <c r="AO1593" s="186" t="str">
        <f t="shared" si="775"/>
        <v/>
      </c>
      <c r="AP1593" s="186" t="str">
        <f t="shared" si="776"/>
        <v/>
      </c>
      <c r="AQ1593" s="186" t="str">
        <f>IF(AS1593="","",IF(R1593="Refreshment Beverage",ROUND(SUM(VLOOKUP(Q:Q,Rates!G$15:L$19,3,0)*(AS1593-Y1593-Z1593-AA1593)),4),ROUND(SUM(Rates!$K$8*AS1593),4)))</f>
        <v/>
      </c>
      <c r="AR1593" s="184" t="str">
        <f t="shared" si="777"/>
        <v/>
      </c>
      <c r="AS1593" s="185" t="str">
        <f t="shared" si="778"/>
        <v/>
      </c>
      <c r="AT1593" s="177" t="str">
        <f t="shared" si="779"/>
        <v/>
      </c>
      <c r="AU1593" s="13" t="str">
        <f>IF(AX1593="","",IF(R1593="Refreshment Beverage",ROUND((BA1593-Y1593-Z1593-AA1593)*VLOOKUP(VALUE(Q1593),Rates!G$15:L$19,3,0),4),ROUND(AW1593*(VLOOKUP(VALUE(Q1593),Rates!G:L,3,0)),4)))</f>
        <v/>
      </c>
      <c r="AV1593" s="183" t="str">
        <f t="shared" si="780"/>
        <v/>
      </c>
      <c r="AW1593" s="186" t="str">
        <f t="shared" si="781"/>
        <v/>
      </c>
      <c r="AX1593" s="184" t="str">
        <f t="shared" si="782"/>
        <v/>
      </c>
      <c r="AY1593" s="186" t="str">
        <f>IF(AX1593="","",IF(R1593="Refreshment Beverage",ROUND(SUM(AX1593*Rates!K$19),4),ROUND(SUM(AX1593*(Rates!J$8/100)),4)))</f>
        <v/>
      </c>
      <c r="AZ1593" s="183" t="str">
        <f t="shared" si="783"/>
        <v/>
      </c>
      <c r="BA1593" s="185" t="str">
        <f t="shared" si="784"/>
        <v/>
      </c>
      <c r="BD1593" s="171"/>
      <c r="BE1593" s="171"/>
      <c r="BF1593" s="171"/>
      <c r="BG1593" s="171"/>
    </row>
    <row r="1594" spans="1:59" ht="15" customHeight="1" x14ac:dyDescent="0.3">
      <c r="A1594" s="172"/>
      <c r="B1594" s="172"/>
      <c r="C1594" s="172"/>
      <c r="D1594" s="173"/>
      <c r="E1594" s="173"/>
      <c r="F1594" s="173"/>
      <c r="G1594" s="173"/>
      <c r="H1594" s="173"/>
      <c r="I1594" s="174"/>
      <c r="J1594" s="175"/>
      <c r="K1594" s="176" t="str">
        <f t="shared" si="756"/>
        <v/>
      </c>
      <c r="L1594" s="177" t="str">
        <f t="shared" si="757"/>
        <v/>
      </c>
      <c r="M1594" s="178" t="str">
        <f t="shared" si="758"/>
        <v/>
      </c>
      <c r="N1594" s="44" t="str" cm="1">
        <f t="array" ref="N1594">IFERROR(IF(_xlfn.SINGLE(A:A)="","",IF(R1594="Beer",SUM(LOOKUP(2,1/(Rates!$B$3:$B$5&lt;=W1594)/(Rates!$C$3:$C$5&gt;=W1594),Rates!$D$3:$D$5)*(X1594/100)*W1594),IF(R1594="Refreshment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44" t="str">
        <f t="shared" si="759"/>
        <v/>
      </c>
      <c r="P1594" s="13"/>
      <c r="Q1594" s="179" t="str">
        <f t="shared" si="760"/>
        <v/>
      </c>
      <c r="R1594" s="180" t="str">
        <f t="shared" si="761"/>
        <v/>
      </c>
      <c r="S1594" s="13" t="str">
        <f>IF(A1594="","",IF(R1594="Refreshment Beverage",VLOOKUP(VALUE(Q1594),Rates!G$15:L$19,2,0),VLOOKUP(VALUE(Q1594),Rates!G$4:L$8,2,0)))</f>
        <v/>
      </c>
      <c r="T1594" s="13" t="str">
        <f t="shared" si="762"/>
        <v/>
      </c>
      <c r="U1594" s="181" t="str">
        <f t="shared" si="763"/>
        <v/>
      </c>
      <c r="V1594" s="13" t="str">
        <f t="shared" si="764"/>
        <v/>
      </c>
      <c r="W1594" s="13" t="str">
        <f t="shared" si="765"/>
        <v/>
      </c>
      <c r="X1594" s="182" t="str">
        <f t="shared" si="766"/>
        <v/>
      </c>
      <c r="Y1594" s="183" t="str">
        <f>IF(A:A="","",IF(R1594="Refreshment Beverage",VLOOKUP(Q1594,Rates!G$15:L$19,6,0)*W1594,VLOOKUP(Q1594,Rates!G$4:L$12,6,0)*W1594))</f>
        <v/>
      </c>
      <c r="Z1594" s="183" t="str">
        <f t="shared" si="767"/>
        <v/>
      </c>
      <c r="AA1594" s="17">
        <f t="shared" si="755"/>
        <v>0</v>
      </c>
      <c r="AB1594" s="177" t="str" cm="1">
        <f t="array" ref="AB1594">IF(_xlfn.SINGLE(A:A)="","",IF(R1594="Refreshment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177" t="str" cm="1">
        <f t="array" ref="AC1594">IF(_xlfn.SINGLE(A:A)="","",IF(R1594="Refreshment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68">
        <f>IFERROR(IF(OR(Q1594=1,Q1594=2,Q1594=3,Q1594=4),VLOOKUP(Q1594,Rates!$A$31:$B$34,2,0)*W1594,IF(V1594=1,VLOOKUP(U1594,'REB BEV MIN MKUP'!B:E,4,0),IF(V1594&gt;1,VLOOKUP(VALUE(W1594),'REB BEV MIN MKUP'!O:Q,3,0),0))),0)</f>
        <v>0</v>
      </c>
      <c r="AE1594" s="177" t="str">
        <f t="shared" si="768"/>
        <v/>
      </c>
      <c r="AF1594" s="13" t="str">
        <f t="shared" si="769"/>
        <v/>
      </c>
      <c r="AG1594" s="177" t="str">
        <f t="shared" si="770"/>
        <v/>
      </c>
      <c r="AH1594" s="184" t="str">
        <f t="shared" si="771"/>
        <v/>
      </c>
      <c r="AI1594" s="184" t="str">
        <f>IF(AE:AE="","",IF(R1594="Refreshment Beverage",AK1594*(Rates!J$19/100),ROUND(SUM(AH1594*(Rates!$J$8/100)),4)))</f>
        <v/>
      </c>
      <c r="AJ1594" s="183" t="str">
        <f t="shared" si="772"/>
        <v/>
      </c>
      <c r="AK1594" s="185" t="str">
        <f t="shared" si="773"/>
        <v/>
      </c>
      <c r="AL1594" s="177" t="str">
        <f t="shared" si="774"/>
        <v/>
      </c>
      <c r="AM1594" s="13" t="str">
        <f>IF(AS1594="","",IF(R1594="Refreshment Beverage",ROUND(AS1594*Rates!K$19,4),ROUND(AO1594*(VLOOKUP(VALUE(Q1594),Rates!G$4:L$12,3,0)),4)))</f>
        <v/>
      </c>
      <c r="AN1594" s="183" t="str">
        <f>IF(AS1594="","",IF(R1594="Refreshment Beverage",AS1594*(Rates!J$19/100),MAX(AM1594,AB1594)))</f>
        <v/>
      </c>
      <c r="AO1594" s="186" t="str">
        <f t="shared" si="775"/>
        <v/>
      </c>
      <c r="AP1594" s="186" t="str">
        <f t="shared" si="776"/>
        <v/>
      </c>
      <c r="AQ1594" s="186" t="str">
        <f>IF(AS1594="","",IF(R1594="Refreshment Beverage",ROUND(SUM(VLOOKUP(Q:Q,Rates!G$15:L$19,3,0)*(AS1594-Y1594-Z1594-AA1594)),4),ROUND(SUM(Rates!$K$8*AS1594),4)))</f>
        <v/>
      </c>
      <c r="AR1594" s="184" t="str">
        <f t="shared" si="777"/>
        <v/>
      </c>
      <c r="AS1594" s="185" t="str">
        <f t="shared" si="778"/>
        <v/>
      </c>
      <c r="AT1594" s="177" t="str">
        <f t="shared" si="779"/>
        <v/>
      </c>
      <c r="AU1594" s="13" t="str">
        <f>IF(AX1594="","",IF(R1594="Refreshment Beverage",ROUND((BA1594-Y1594-Z1594-AA1594)*VLOOKUP(VALUE(Q1594),Rates!G$15:L$19,3,0),4),ROUND(AW1594*(VLOOKUP(VALUE(Q1594),Rates!G:L,3,0)),4)))</f>
        <v/>
      </c>
      <c r="AV1594" s="183" t="str">
        <f t="shared" si="780"/>
        <v/>
      </c>
      <c r="AW1594" s="186" t="str">
        <f t="shared" si="781"/>
        <v/>
      </c>
      <c r="AX1594" s="184" t="str">
        <f t="shared" si="782"/>
        <v/>
      </c>
      <c r="AY1594" s="186" t="str">
        <f>IF(AX1594="","",IF(R1594="Refreshment Beverage",ROUND(SUM(AX1594*Rates!K$19),4),ROUND(SUM(AX1594*(Rates!J$8/100)),4)))</f>
        <v/>
      </c>
      <c r="AZ1594" s="183" t="str">
        <f t="shared" si="783"/>
        <v/>
      </c>
      <c r="BA1594" s="185" t="str">
        <f t="shared" si="784"/>
        <v/>
      </c>
      <c r="BD1594" s="171"/>
      <c r="BE1594" s="171"/>
      <c r="BF1594" s="171"/>
      <c r="BG1594" s="171"/>
    </row>
    <row r="1595" spans="1:59" ht="15" customHeight="1" x14ac:dyDescent="0.3">
      <c r="A1595" s="172"/>
      <c r="B1595" s="172"/>
      <c r="C1595" s="172"/>
      <c r="D1595" s="173"/>
      <c r="E1595" s="173"/>
      <c r="F1595" s="173"/>
      <c r="G1595" s="173"/>
      <c r="H1595" s="173"/>
      <c r="I1595" s="174"/>
      <c r="J1595" s="175"/>
      <c r="K1595" s="176" t="str">
        <f t="shared" si="756"/>
        <v/>
      </c>
      <c r="L1595" s="177" t="str">
        <f t="shared" si="757"/>
        <v/>
      </c>
      <c r="M1595" s="178" t="str">
        <f t="shared" si="758"/>
        <v/>
      </c>
      <c r="N1595" s="44" t="str" cm="1">
        <f t="array" ref="N1595">IFERROR(IF(_xlfn.SINGLE(A:A)="","",IF(R1595="Beer",SUM(LOOKUP(2,1/(Rates!$B$3:$B$5&lt;=W1595)/(Rates!$C$3:$C$5&gt;=W1595),Rates!$D$3:$D$5)*(X1595/100)*W1595),IF(R1595="Refreshment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44" t="str">
        <f t="shared" si="759"/>
        <v/>
      </c>
      <c r="P1595" s="13"/>
      <c r="Q1595" s="179" t="str">
        <f t="shared" si="760"/>
        <v/>
      </c>
      <c r="R1595" s="180" t="str">
        <f t="shared" si="761"/>
        <v/>
      </c>
      <c r="S1595" s="13" t="str">
        <f>IF(A1595="","",IF(R1595="Refreshment Beverage",VLOOKUP(VALUE(Q1595),Rates!G$15:L$19,2,0),VLOOKUP(VALUE(Q1595),Rates!G$4:L$8,2,0)))</f>
        <v/>
      </c>
      <c r="T1595" s="13" t="str">
        <f t="shared" si="762"/>
        <v/>
      </c>
      <c r="U1595" s="181" t="str">
        <f t="shared" si="763"/>
        <v/>
      </c>
      <c r="V1595" s="13" t="str">
        <f t="shared" si="764"/>
        <v/>
      </c>
      <c r="W1595" s="13" t="str">
        <f t="shared" si="765"/>
        <v/>
      </c>
      <c r="X1595" s="182" t="str">
        <f t="shared" si="766"/>
        <v/>
      </c>
      <c r="Y1595" s="183" t="str">
        <f>IF(A:A="","",IF(R1595="Refreshment Beverage",VLOOKUP(Q1595,Rates!G$15:L$19,6,0)*W1595,VLOOKUP(Q1595,Rates!G$4:L$12,6,0)*W1595))</f>
        <v/>
      </c>
      <c r="Z1595" s="183" t="str">
        <f t="shared" si="767"/>
        <v/>
      </c>
      <c r="AA1595" s="17">
        <f t="shared" si="755"/>
        <v>0</v>
      </c>
      <c r="AB1595" s="177" t="str" cm="1">
        <f t="array" ref="AB1595">IF(_xlfn.SINGLE(A:A)="","",IF(R1595="Refreshment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177" t="str" cm="1">
        <f t="array" ref="AC1595">IF(_xlfn.SINGLE(A:A)="","",IF(R1595="Refreshment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68">
        <f>IFERROR(IF(OR(Q1595=1,Q1595=2,Q1595=3,Q1595=4),VLOOKUP(Q1595,Rates!$A$31:$B$34,2,0)*W1595,IF(V1595=1,VLOOKUP(U1595,'REB BEV MIN MKUP'!B:E,4,0),IF(V1595&gt;1,VLOOKUP(VALUE(W1595),'REB BEV MIN MKUP'!O:Q,3,0),0))),0)</f>
        <v>0</v>
      </c>
      <c r="AE1595" s="177" t="str">
        <f t="shared" si="768"/>
        <v/>
      </c>
      <c r="AF1595" s="13" t="str">
        <f t="shared" si="769"/>
        <v/>
      </c>
      <c r="AG1595" s="177" t="str">
        <f t="shared" si="770"/>
        <v/>
      </c>
      <c r="AH1595" s="184" t="str">
        <f t="shared" si="771"/>
        <v/>
      </c>
      <c r="AI1595" s="184" t="str">
        <f>IF(AE:AE="","",IF(R1595="Refreshment Beverage",AK1595*(Rates!J$19/100),ROUND(SUM(AH1595*(Rates!$J$8/100)),4)))</f>
        <v/>
      </c>
      <c r="AJ1595" s="183" t="str">
        <f t="shared" si="772"/>
        <v/>
      </c>
      <c r="AK1595" s="185" t="str">
        <f t="shared" si="773"/>
        <v/>
      </c>
      <c r="AL1595" s="177" t="str">
        <f t="shared" si="774"/>
        <v/>
      </c>
      <c r="AM1595" s="13" t="str">
        <f>IF(AS1595="","",IF(R1595="Refreshment Beverage",ROUND(AS1595*Rates!K$19,4),ROUND(AO1595*(VLOOKUP(VALUE(Q1595),Rates!G$4:L$12,3,0)),4)))</f>
        <v/>
      </c>
      <c r="AN1595" s="183" t="str">
        <f>IF(AS1595="","",IF(R1595="Refreshment Beverage",AS1595*(Rates!J$19/100),MAX(AM1595,AB1595)))</f>
        <v/>
      </c>
      <c r="AO1595" s="186" t="str">
        <f t="shared" si="775"/>
        <v/>
      </c>
      <c r="AP1595" s="186" t="str">
        <f t="shared" si="776"/>
        <v/>
      </c>
      <c r="AQ1595" s="186" t="str">
        <f>IF(AS1595="","",IF(R1595="Refreshment Beverage",ROUND(SUM(VLOOKUP(Q:Q,Rates!G$15:L$19,3,0)*(AS1595-Y1595-Z1595-AA1595)),4),ROUND(SUM(Rates!$K$8*AS1595),4)))</f>
        <v/>
      </c>
      <c r="AR1595" s="184" t="str">
        <f t="shared" si="777"/>
        <v/>
      </c>
      <c r="AS1595" s="185" t="str">
        <f t="shared" si="778"/>
        <v/>
      </c>
      <c r="AT1595" s="177" t="str">
        <f t="shared" si="779"/>
        <v/>
      </c>
      <c r="AU1595" s="13" t="str">
        <f>IF(AX1595="","",IF(R1595="Refreshment Beverage",ROUND((BA1595-Y1595-Z1595-AA1595)*VLOOKUP(VALUE(Q1595),Rates!G$15:L$19,3,0),4),ROUND(AW1595*(VLOOKUP(VALUE(Q1595),Rates!G:L,3,0)),4)))</f>
        <v/>
      </c>
      <c r="AV1595" s="183" t="str">
        <f t="shared" si="780"/>
        <v/>
      </c>
      <c r="AW1595" s="186" t="str">
        <f t="shared" si="781"/>
        <v/>
      </c>
      <c r="AX1595" s="184" t="str">
        <f t="shared" si="782"/>
        <v/>
      </c>
      <c r="AY1595" s="186" t="str">
        <f>IF(AX1595="","",IF(R1595="Refreshment Beverage",ROUND(SUM(AX1595*Rates!K$19),4),ROUND(SUM(AX1595*(Rates!J$8/100)),4)))</f>
        <v/>
      </c>
      <c r="AZ1595" s="183" t="str">
        <f t="shared" si="783"/>
        <v/>
      </c>
      <c r="BA1595" s="185" t="str">
        <f t="shared" si="784"/>
        <v/>
      </c>
      <c r="BD1595" s="171"/>
      <c r="BE1595" s="171"/>
      <c r="BF1595" s="171"/>
      <c r="BG1595" s="171"/>
    </row>
    <row r="1596" spans="1:59" ht="15" customHeight="1" x14ac:dyDescent="0.3">
      <c r="A1596" s="172"/>
      <c r="B1596" s="172"/>
      <c r="C1596" s="172"/>
      <c r="D1596" s="173"/>
      <c r="E1596" s="173"/>
      <c r="F1596" s="173"/>
      <c r="G1596" s="173"/>
      <c r="H1596" s="173"/>
      <c r="I1596" s="174"/>
      <c r="J1596" s="175"/>
      <c r="K1596" s="176" t="str">
        <f t="shared" si="756"/>
        <v/>
      </c>
      <c r="L1596" s="177" t="str">
        <f t="shared" si="757"/>
        <v/>
      </c>
      <c r="M1596" s="178" t="str">
        <f t="shared" si="758"/>
        <v/>
      </c>
      <c r="N1596" s="44" t="str" cm="1">
        <f t="array" ref="N1596">IFERROR(IF(_xlfn.SINGLE(A:A)="","",IF(R1596="Beer",SUM(LOOKUP(2,1/(Rates!$B$3:$B$5&lt;=W1596)/(Rates!$C$3:$C$5&gt;=W1596),Rates!$D$3:$D$5)*(X1596/100)*W1596),IF(R1596="Refreshment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44" t="str">
        <f t="shared" si="759"/>
        <v/>
      </c>
      <c r="P1596" s="13"/>
      <c r="Q1596" s="179" t="str">
        <f t="shared" si="760"/>
        <v/>
      </c>
      <c r="R1596" s="180" t="str">
        <f t="shared" si="761"/>
        <v/>
      </c>
      <c r="S1596" s="13" t="str">
        <f>IF(A1596="","",IF(R1596="Refreshment Beverage",VLOOKUP(VALUE(Q1596),Rates!G$15:L$19,2,0),VLOOKUP(VALUE(Q1596),Rates!G$4:L$8,2,0)))</f>
        <v/>
      </c>
      <c r="T1596" s="13" t="str">
        <f t="shared" si="762"/>
        <v/>
      </c>
      <c r="U1596" s="181" t="str">
        <f t="shared" si="763"/>
        <v/>
      </c>
      <c r="V1596" s="13" t="str">
        <f t="shared" si="764"/>
        <v/>
      </c>
      <c r="W1596" s="13" t="str">
        <f t="shared" si="765"/>
        <v/>
      </c>
      <c r="X1596" s="182" t="str">
        <f t="shared" si="766"/>
        <v/>
      </c>
      <c r="Y1596" s="183" t="str">
        <f>IF(A:A="","",IF(R1596="Refreshment Beverage",VLOOKUP(Q1596,Rates!G$15:L$19,6,0)*W1596,VLOOKUP(Q1596,Rates!G$4:L$12,6,0)*W1596))</f>
        <v/>
      </c>
      <c r="Z1596" s="183" t="str">
        <f t="shared" si="767"/>
        <v/>
      </c>
      <c r="AA1596" s="17">
        <f t="shared" si="755"/>
        <v>0</v>
      </c>
      <c r="AB1596" s="177" t="str" cm="1">
        <f t="array" ref="AB1596">IF(_xlfn.SINGLE(A:A)="","",IF(R1596="Refreshment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177" t="str" cm="1">
        <f t="array" ref="AC1596">IF(_xlfn.SINGLE(A:A)="","",IF(R1596="Refreshment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68">
        <f>IFERROR(IF(OR(Q1596=1,Q1596=2,Q1596=3,Q1596=4),VLOOKUP(Q1596,Rates!$A$31:$B$34,2,0)*W1596,IF(V1596=1,VLOOKUP(U1596,'REB BEV MIN MKUP'!B:E,4,0),IF(V1596&gt;1,VLOOKUP(VALUE(W1596),'REB BEV MIN MKUP'!O:Q,3,0),0))),0)</f>
        <v>0</v>
      </c>
      <c r="AE1596" s="177" t="str">
        <f t="shared" si="768"/>
        <v/>
      </c>
      <c r="AF1596" s="13" t="str">
        <f t="shared" si="769"/>
        <v/>
      </c>
      <c r="AG1596" s="177" t="str">
        <f t="shared" si="770"/>
        <v/>
      </c>
      <c r="AH1596" s="184" t="str">
        <f t="shared" si="771"/>
        <v/>
      </c>
      <c r="AI1596" s="184" t="str">
        <f>IF(AE:AE="","",IF(R1596="Refreshment Beverage",AK1596*(Rates!J$19/100),ROUND(SUM(AH1596*(Rates!$J$8/100)),4)))</f>
        <v/>
      </c>
      <c r="AJ1596" s="183" t="str">
        <f t="shared" si="772"/>
        <v/>
      </c>
      <c r="AK1596" s="185" t="str">
        <f t="shared" si="773"/>
        <v/>
      </c>
      <c r="AL1596" s="177" t="str">
        <f t="shared" si="774"/>
        <v/>
      </c>
      <c r="AM1596" s="13" t="str">
        <f>IF(AS1596="","",IF(R1596="Refreshment Beverage",ROUND(AS1596*Rates!K$19,4),ROUND(AO1596*(VLOOKUP(VALUE(Q1596),Rates!G$4:L$12,3,0)),4)))</f>
        <v/>
      </c>
      <c r="AN1596" s="183" t="str">
        <f>IF(AS1596="","",IF(R1596="Refreshment Beverage",AS1596*(Rates!J$19/100),MAX(AM1596,AB1596)))</f>
        <v/>
      </c>
      <c r="AO1596" s="186" t="str">
        <f t="shared" si="775"/>
        <v/>
      </c>
      <c r="AP1596" s="186" t="str">
        <f t="shared" si="776"/>
        <v/>
      </c>
      <c r="AQ1596" s="186" t="str">
        <f>IF(AS1596="","",IF(R1596="Refreshment Beverage",ROUND(SUM(VLOOKUP(Q:Q,Rates!G$15:L$19,3,0)*(AS1596-Y1596-Z1596-AA1596)),4),ROUND(SUM(Rates!$K$8*AS1596),4)))</f>
        <v/>
      </c>
      <c r="AR1596" s="184" t="str">
        <f t="shared" si="777"/>
        <v/>
      </c>
      <c r="AS1596" s="185" t="str">
        <f t="shared" si="778"/>
        <v/>
      </c>
      <c r="AT1596" s="177" t="str">
        <f t="shared" si="779"/>
        <v/>
      </c>
      <c r="AU1596" s="13" t="str">
        <f>IF(AX1596="","",IF(R1596="Refreshment Beverage",ROUND((BA1596-Y1596-Z1596-AA1596)*VLOOKUP(VALUE(Q1596),Rates!G$15:L$19,3,0),4),ROUND(AW1596*(VLOOKUP(VALUE(Q1596),Rates!G:L,3,0)),4)))</f>
        <v/>
      </c>
      <c r="AV1596" s="183" t="str">
        <f t="shared" si="780"/>
        <v/>
      </c>
      <c r="AW1596" s="186" t="str">
        <f t="shared" si="781"/>
        <v/>
      </c>
      <c r="AX1596" s="184" t="str">
        <f t="shared" si="782"/>
        <v/>
      </c>
      <c r="AY1596" s="186" t="str">
        <f>IF(AX1596="","",IF(R1596="Refreshment Beverage",ROUND(SUM(AX1596*Rates!K$19),4),ROUND(SUM(AX1596*(Rates!J$8/100)),4)))</f>
        <v/>
      </c>
      <c r="AZ1596" s="183" t="str">
        <f t="shared" si="783"/>
        <v/>
      </c>
      <c r="BA1596" s="185" t="str">
        <f t="shared" si="784"/>
        <v/>
      </c>
      <c r="BD1596" s="171"/>
      <c r="BE1596" s="171"/>
      <c r="BF1596" s="171"/>
      <c r="BG1596" s="171"/>
    </row>
    <row r="1597" spans="1:59" ht="15" customHeight="1" x14ac:dyDescent="0.3">
      <c r="A1597" s="172"/>
      <c r="B1597" s="172"/>
      <c r="C1597" s="172"/>
      <c r="D1597" s="173"/>
      <c r="E1597" s="173"/>
      <c r="F1597" s="173"/>
      <c r="G1597" s="173"/>
      <c r="H1597" s="173"/>
      <c r="I1597" s="174"/>
      <c r="J1597" s="175"/>
      <c r="K1597" s="176" t="str">
        <f t="shared" si="756"/>
        <v/>
      </c>
      <c r="L1597" s="177" t="str">
        <f t="shared" si="757"/>
        <v/>
      </c>
      <c r="M1597" s="178" t="str">
        <f t="shared" si="758"/>
        <v/>
      </c>
      <c r="N1597" s="44" t="str" cm="1">
        <f t="array" ref="N1597">IFERROR(IF(_xlfn.SINGLE(A:A)="","",IF(R1597="Beer",SUM(LOOKUP(2,1/(Rates!$B$3:$B$5&lt;=W1597)/(Rates!$C$3:$C$5&gt;=W1597),Rates!$D$3:$D$5)*(X1597/100)*W1597),IF(R1597="Refreshment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44" t="str">
        <f t="shared" si="759"/>
        <v/>
      </c>
      <c r="P1597" s="13"/>
      <c r="Q1597" s="179" t="str">
        <f t="shared" si="760"/>
        <v/>
      </c>
      <c r="R1597" s="180" t="str">
        <f t="shared" si="761"/>
        <v/>
      </c>
      <c r="S1597" s="13" t="str">
        <f>IF(A1597="","",IF(R1597="Refreshment Beverage",VLOOKUP(VALUE(Q1597),Rates!G$15:L$19,2,0),VLOOKUP(VALUE(Q1597),Rates!G$4:L$8,2,0)))</f>
        <v/>
      </c>
      <c r="T1597" s="13" t="str">
        <f t="shared" si="762"/>
        <v/>
      </c>
      <c r="U1597" s="181" t="str">
        <f t="shared" si="763"/>
        <v/>
      </c>
      <c r="V1597" s="13" t="str">
        <f t="shared" si="764"/>
        <v/>
      </c>
      <c r="W1597" s="13" t="str">
        <f t="shared" si="765"/>
        <v/>
      </c>
      <c r="X1597" s="182" t="str">
        <f t="shared" si="766"/>
        <v/>
      </c>
      <c r="Y1597" s="183" t="str">
        <f>IF(A:A="","",IF(R1597="Refreshment Beverage",VLOOKUP(Q1597,Rates!G$15:L$19,6,0)*W1597,VLOOKUP(Q1597,Rates!G$4:L$12,6,0)*W1597))</f>
        <v/>
      </c>
      <c r="Z1597" s="183" t="str">
        <f t="shared" si="767"/>
        <v/>
      </c>
      <c r="AA1597" s="17">
        <f t="shared" si="755"/>
        <v>0</v>
      </c>
      <c r="AB1597" s="177" t="str" cm="1">
        <f t="array" ref="AB1597">IF(_xlfn.SINGLE(A:A)="","",IF(R1597="Refreshment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177" t="str" cm="1">
        <f t="array" ref="AC1597">IF(_xlfn.SINGLE(A:A)="","",IF(R1597="Refreshment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68">
        <f>IFERROR(IF(OR(Q1597=1,Q1597=2,Q1597=3,Q1597=4),VLOOKUP(Q1597,Rates!$A$31:$B$34,2,0)*W1597,IF(V1597=1,VLOOKUP(U1597,'REB BEV MIN MKUP'!B:E,4,0),IF(V1597&gt;1,VLOOKUP(VALUE(W1597),'REB BEV MIN MKUP'!O:Q,3,0),0))),0)</f>
        <v>0</v>
      </c>
      <c r="AE1597" s="177" t="str">
        <f t="shared" si="768"/>
        <v/>
      </c>
      <c r="AF1597" s="13" t="str">
        <f t="shared" si="769"/>
        <v/>
      </c>
      <c r="AG1597" s="177" t="str">
        <f t="shared" si="770"/>
        <v/>
      </c>
      <c r="AH1597" s="184" t="str">
        <f t="shared" si="771"/>
        <v/>
      </c>
      <c r="AI1597" s="184" t="str">
        <f>IF(AE:AE="","",IF(R1597="Refreshment Beverage",AK1597*(Rates!J$19/100),ROUND(SUM(AH1597*(Rates!$J$8/100)),4)))</f>
        <v/>
      </c>
      <c r="AJ1597" s="183" t="str">
        <f t="shared" si="772"/>
        <v/>
      </c>
      <c r="AK1597" s="185" t="str">
        <f t="shared" si="773"/>
        <v/>
      </c>
      <c r="AL1597" s="177" t="str">
        <f t="shared" si="774"/>
        <v/>
      </c>
      <c r="AM1597" s="13" t="str">
        <f>IF(AS1597="","",IF(R1597="Refreshment Beverage",ROUND(AS1597*Rates!K$19,4),ROUND(AO1597*(VLOOKUP(VALUE(Q1597),Rates!G$4:L$12,3,0)),4)))</f>
        <v/>
      </c>
      <c r="AN1597" s="183" t="str">
        <f>IF(AS1597="","",IF(R1597="Refreshment Beverage",AS1597*(Rates!J$19/100),MAX(AM1597,AB1597)))</f>
        <v/>
      </c>
      <c r="AO1597" s="186" t="str">
        <f t="shared" si="775"/>
        <v/>
      </c>
      <c r="AP1597" s="186" t="str">
        <f t="shared" si="776"/>
        <v/>
      </c>
      <c r="AQ1597" s="186" t="str">
        <f>IF(AS1597="","",IF(R1597="Refreshment Beverage",ROUND(SUM(VLOOKUP(Q:Q,Rates!G$15:L$19,3,0)*(AS1597-Y1597-Z1597-AA1597)),4),ROUND(SUM(Rates!$K$8*AS1597),4)))</f>
        <v/>
      </c>
      <c r="AR1597" s="184" t="str">
        <f t="shared" si="777"/>
        <v/>
      </c>
      <c r="AS1597" s="185" t="str">
        <f t="shared" si="778"/>
        <v/>
      </c>
      <c r="AT1597" s="177" t="str">
        <f t="shared" si="779"/>
        <v/>
      </c>
      <c r="AU1597" s="13" t="str">
        <f>IF(AX1597="","",IF(R1597="Refreshment Beverage",ROUND((BA1597-Y1597-Z1597-AA1597)*VLOOKUP(VALUE(Q1597),Rates!G$15:L$19,3,0),4),ROUND(AW1597*(VLOOKUP(VALUE(Q1597),Rates!G:L,3,0)),4)))</f>
        <v/>
      </c>
      <c r="AV1597" s="183" t="str">
        <f t="shared" si="780"/>
        <v/>
      </c>
      <c r="AW1597" s="186" t="str">
        <f t="shared" si="781"/>
        <v/>
      </c>
      <c r="AX1597" s="184" t="str">
        <f t="shared" si="782"/>
        <v/>
      </c>
      <c r="AY1597" s="186" t="str">
        <f>IF(AX1597="","",IF(R1597="Refreshment Beverage",ROUND(SUM(AX1597*Rates!K$19),4),ROUND(SUM(AX1597*(Rates!J$8/100)),4)))</f>
        <v/>
      </c>
      <c r="AZ1597" s="183" t="str">
        <f t="shared" si="783"/>
        <v/>
      </c>
      <c r="BA1597" s="185" t="str">
        <f t="shared" si="784"/>
        <v/>
      </c>
      <c r="BD1597" s="171"/>
      <c r="BE1597" s="171"/>
      <c r="BF1597" s="171"/>
      <c r="BG1597" s="171"/>
    </row>
    <row r="1598" spans="1:59" ht="15" customHeight="1" x14ac:dyDescent="0.3">
      <c r="A1598" s="172"/>
      <c r="B1598" s="172"/>
      <c r="C1598" s="172"/>
      <c r="D1598" s="173"/>
      <c r="E1598" s="173"/>
      <c r="F1598" s="173"/>
      <c r="G1598" s="173"/>
      <c r="H1598" s="173"/>
      <c r="I1598" s="174"/>
      <c r="J1598" s="175"/>
      <c r="K1598" s="176" t="str">
        <f t="shared" si="756"/>
        <v/>
      </c>
      <c r="L1598" s="177" t="str">
        <f t="shared" si="757"/>
        <v/>
      </c>
      <c r="M1598" s="178" t="str">
        <f t="shared" si="758"/>
        <v/>
      </c>
      <c r="N1598" s="44" t="str" cm="1">
        <f t="array" ref="N1598">IFERROR(IF(_xlfn.SINGLE(A:A)="","",IF(R1598="Beer",SUM(LOOKUP(2,1/(Rates!$B$3:$B$5&lt;=W1598)/(Rates!$C$3:$C$5&gt;=W1598),Rates!$D$3:$D$5)*(X1598/100)*W1598),IF(R1598="Refreshment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44" t="str">
        <f t="shared" si="759"/>
        <v/>
      </c>
      <c r="P1598" s="13"/>
      <c r="Q1598" s="179" t="str">
        <f t="shared" si="760"/>
        <v/>
      </c>
      <c r="R1598" s="180" t="str">
        <f t="shared" si="761"/>
        <v/>
      </c>
      <c r="S1598" s="13" t="str">
        <f>IF(A1598="","",IF(R1598="Refreshment Beverage",VLOOKUP(VALUE(Q1598),Rates!G$15:L$19,2,0),VLOOKUP(VALUE(Q1598),Rates!G$4:L$8,2,0)))</f>
        <v/>
      </c>
      <c r="T1598" s="13" t="str">
        <f t="shared" si="762"/>
        <v/>
      </c>
      <c r="U1598" s="181" t="str">
        <f t="shared" si="763"/>
        <v/>
      </c>
      <c r="V1598" s="13" t="str">
        <f t="shared" si="764"/>
        <v/>
      </c>
      <c r="W1598" s="13" t="str">
        <f t="shared" si="765"/>
        <v/>
      </c>
      <c r="X1598" s="182" t="str">
        <f t="shared" si="766"/>
        <v/>
      </c>
      <c r="Y1598" s="183" t="str">
        <f>IF(A:A="","",IF(R1598="Refreshment Beverage",VLOOKUP(Q1598,Rates!G$15:L$19,6,0)*W1598,VLOOKUP(Q1598,Rates!G$4:L$12,6,0)*W1598))</f>
        <v/>
      </c>
      <c r="Z1598" s="183" t="str">
        <f t="shared" si="767"/>
        <v/>
      </c>
      <c r="AA1598" s="17">
        <f t="shared" si="755"/>
        <v>0</v>
      </c>
      <c r="AB1598" s="177" t="str" cm="1">
        <f t="array" ref="AB1598">IF(_xlfn.SINGLE(A:A)="","",IF(R1598="Refreshment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177" t="str" cm="1">
        <f t="array" ref="AC1598">IF(_xlfn.SINGLE(A:A)="","",IF(R1598="Refreshment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68">
        <f>IFERROR(IF(OR(Q1598=1,Q1598=2,Q1598=3,Q1598=4),VLOOKUP(Q1598,Rates!$A$31:$B$34,2,0)*W1598,IF(V1598=1,VLOOKUP(U1598,'REB BEV MIN MKUP'!B:E,4,0),IF(V1598&gt;1,VLOOKUP(VALUE(W1598),'REB BEV MIN MKUP'!O:Q,3,0),0))),0)</f>
        <v>0</v>
      </c>
      <c r="AE1598" s="177" t="str">
        <f t="shared" si="768"/>
        <v/>
      </c>
      <c r="AF1598" s="13" t="str">
        <f t="shared" si="769"/>
        <v/>
      </c>
      <c r="AG1598" s="177" t="str">
        <f t="shared" si="770"/>
        <v/>
      </c>
      <c r="AH1598" s="184" t="str">
        <f t="shared" si="771"/>
        <v/>
      </c>
      <c r="AI1598" s="184" t="str">
        <f>IF(AE:AE="","",IF(R1598="Refreshment Beverage",AK1598*(Rates!J$19/100),ROUND(SUM(AH1598*(Rates!$J$8/100)),4)))</f>
        <v/>
      </c>
      <c r="AJ1598" s="183" t="str">
        <f t="shared" si="772"/>
        <v/>
      </c>
      <c r="AK1598" s="185" t="str">
        <f t="shared" si="773"/>
        <v/>
      </c>
      <c r="AL1598" s="177" t="str">
        <f t="shared" si="774"/>
        <v/>
      </c>
      <c r="AM1598" s="13" t="str">
        <f>IF(AS1598="","",IF(R1598="Refreshment Beverage",ROUND(AS1598*Rates!K$19,4),ROUND(AO1598*(VLOOKUP(VALUE(Q1598),Rates!G$4:L$12,3,0)),4)))</f>
        <v/>
      </c>
      <c r="AN1598" s="183" t="str">
        <f>IF(AS1598="","",IF(R1598="Refreshment Beverage",AS1598*(Rates!J$19/100),MAX(AM1598,AB1598)))</f>
        <v/>
      </c>
      <c r="AO1598" s="186" t="str">
        <f t="shared" si="775"/>
        <v/>
      </c>
      <c r="AP1598" s="186" t="str">
        <f t="shared" si="776"/>
        <v/>
      </c>
      <c r="AQ1598" s="186" t="str">
        <f>IF(AS1598="","",IF(R1598="Refreshment Beverage",ROUND(SUM(VLOOKUP(Q:Q,Rates!G$15:L$19,3,0)*(AS1598-Y1598-Z1598-AA1598)),4),ROUND(SUM(Rates!$K$8*AS1598),4)))</f>
        <v/>
      </c>
      <c r="AR1598" s="184" t="str">
        <f t="shared" si="777"/>
        <v/>
      </c>
      <c r="AS1598" s="185" t="str">
        <f t="shared" si="778"/>
        <v/>
      </c>
      <c r="AT1598" s="177" t="str">
        <f t="shared" si="779"/>
        <v/>
      </c>
      <c r="AU1598" s="13" t="str">
        <f>IF(AX1598="","",IF(R1598="Refreshment Beverage",ROUND((BA1598-Y1598-Z1598-AA1598)*VLOOKUP(VALUE(Q1598),Rates!G$15:L$19,3,0),4),ROUND(AW1598*(VLOOKUP(VALUE(Q1598),Rates!G:L,3,0)),4)))</f>
        <v/>
      </c>
      <c r="AV1598" s="183" t="str">
        <f t="shared" si="780"/>
        <v/>
      </c>
      <c r="AW1598" s="186" t="str">
        <f t="shared" si="781"/>
        <v/>
      </c>
      <c r="AX1598" s="184" t="str">
        <f t="shared" si="782"/>
        <v/>
      </c>
      <c r="AY1598" s="186" t="str">
        <f>IF(AX1598="","",IF(R1598="Refreshment Beverage",ROUND(SUM(AX1598*Rates!K$19),4),ROUND(SUM(AX1598*(Rates!J$8/100)),4)))</f>
        <v/>
      </c>
      <c r="AZ1598" s="183" t="str">
        <f t="shared" si="783"/>
        <v/>
      </c>
      <c r="BA1598" s="185" t="str">
        <f t="shared" si="784"/>
        <v/>
      </c>
      <c r="BD1598" s="171"/>
      <c r="BE1598" s="171"/>
      <c r="BF1598" s="171"/>
      <c r="BG1598" s="171"/>
    </row>
    <row r="1599" spans="1:59" ht="15" customHeight="1" x14ac:dyDescent="0.3">
      <c r="A1599" s="172"/>
      <c r="B1599" s="172"/>
      <c r="C1599" s="172"/>
      <c r="D1599" s="173"/>
      <c r="E1599" s="173"/>
      <c r="F1599" s="173"/>
      <c r="G1599" s="173"/>
      <c r="H1599" s="173"/>
      <c r="I1599" s="174"/>
      <c r="J1599" s="175"/>
      <c r="K1599" s="176" t="str">
        <f t="shared" si="756"/>
        <v/>
      </c>
      <c r="L1599" s="177" t="str">
        <f t="shared" si="757"/>
        <v/>
      </c>
      <c r="M1599" s="178" t="str">
        <f t="shared" si="758"/>
        <v/>
      </c>
      <c r="N1599" s="44" t="str" cm="1">
        <f t="array" ref="N1599">IFERROR(IF(_xlfn.SINGLE(A:A)="","",IF(R1599="Beer",SUM(LOOKUP(2,1/(Rates!$B$3:$B$5&lt;=W1599)/(Rates!$C$3:$C$5&gt;=W1599),Rates!$D$3:$D$5)*(X1599/100)*W1599),IF(R1599="Refreshment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44" t="str">
        <f t="shared" si="759"/>
        <v/>
      </c>
      <c r="P1599" s="13"/>
      <c r="Q1599" s="179" t="str">
        <f t="shared" si="760"/>
        <v/>
      </c>
      <c r="R1599" s="180" t="str">
        <f t="shared" si="761"/>
        <v/>
      </c>
      <c r="S1599" s="13" t="str">
        <f>IF(A1599="","",IF(R1599="Refreshment Beverage",VLOOKUP(VALUE(Q1599),Rates!G$15:L$19,2,0),VLOOKUP(VALUE(Q1599),Rates!G$4:L$8,2,0)))</f>
        <v/>
      </c>
      <c r="T1599" s="13" t="str">
        <f t="shared" si="762"/>
        <v/>
      </c>
      <c r="U1599" s="181" t="str">
        <f t="shared" si="763"/>
        <v/>
      </c>
      <c r="V1599" s="13" t="str">
        <f t="shared" si="764"/>
        <v/>
      </c>
      <c r="W1599" s="13" t="str">
        <f t="shared" si="765"/>
        <v/>
      </c>
      <c r="X1599" s="182" t="str">
        <f t="shared" si="766"/>
        <v/>
      </c>
      <c r="Y1599" s="183" t="str">
        <f>IF(A:A="","",IF(R1599="Refreshment Beverage",VLOOKUP(Q1599,Rates!G$15:L$19,6,0)*W1599,VLOOKUP(Q1599,Rates!G$4:L$12,6,0)*W1599))</f>
        <v/>
      </c>
      <c r="Z1599" s="183" t="str">
        <f t="shared" si="767"/>
        <v/>
      </c>
      <c r="AA1599" s="17">
        <f t="shared" si="755"/>
        <v>0</v>
      </c>
      <c r="AB1599" s="177" t="str" cm="1">
        <f t="array" ref="AB1599">IF(_xlfn.SINGLE(A:A)="","",IF(R1599="Refreshment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177" t="str" cm="1">
        <f t="array" ref="AC1599">IF(_xlfn.SINGLE(A:A)="","",IF(R1599="Refreshment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68">
        <f>IFERROR(IF(OR(Q1599=1,Q1599=2,Q1599=3,Q1599=4),VLOOKUP(Q1599,Rates!$A$31:$B$34,2,0)*W1599,IF(V1599=1,VLOOKUP(U1599,'REB BEV MIN MKUP'!B:E,4,0),IF(V1599&gt;1,VLOOKUP(VALUE(W1599),'REB BEV MIN MKUP'!O:Q,3,0),0))),0)</f>
        <v>0</v>
      </c>
      <c r="AE1599" s="177" t="str">
        <f t="shared" si="768"/>
        <v/>
      </c>
      <c r="AF1599" s="13" t="str">
        <f t="shared" si="769"/>
        <v/>
      </c>
      <c r="AG1599" s="177" t="str">
        <f t="shared" si="770"/>
        <v/>
      </c>
      <c r="AH1599" s="184" t="str">
        <f t="shared" si="771"/>
        <v/>
      </c>
      <c r="AI1599" s="184" t="str">
        <f>IF(AE:AE="","",IF(R1599="Refreshment Beverage",AK1599*(Rates!J$19/100),ROUND(SUM(AH1599*(Rates!$J$8/100)),4)))</f>
        <v/>
      </c>
      <c r="AJ1599" s="183" t="str">
        <f t="shared" si="772"/>
        <v/>
      </c>
      <c r="AK1599" s="185" t="str">
        <f t="shared" si="773"/>
        <v/>
      </c>
      <c r="AL1599" s="177" t="str">
        <f t="shared" si="774"/>
        <v/>
      </c>
      <c r="AM1599" s="13" t="str">
        <f>IF(AS1599="","",IF(R1599="Refreshment Beverage",ROUND(AS1599*Rates!K$19,4),ROUND(AO1599*(VLOOKUP(VALUE(Q1599),Rates!G$4:L$12,3,0)),4)))</f>
        <v/>
      </c>
      <c r="AN1599" s="183" t="str">
        <f>IF(AS1599="","",IF(R1599="Refreshment Beverage",AS1599*(Rates!J$19/100),MAX(AM1599,AB1599)))</f>
        <v/>
      </c>
      <c r="AO1599" s="186" t="str">
        <f t="shared" si="775"/>
        <v/>
      </c>
      <c r="AP1599" s="186" t="str">
        <f t="shared" si="776"/>
        <v/>
      </c>
      <c r="AQ1599" s="186" t="str">
        <f>IF(AS1599="","",IF(R1599="Refreshment Beverage",ROUND(SUM(VLOOKUP(Q:Q,Rates!G$15:L$19,3,0)*(AS1599-Y1599-Z1599-AA1599)),4),ROUND(SUM(Rates!$K$8*AS1599),4)))</f>
        <v/>
      </c>
      <c r="AR1599" s="184" t="str">
        <f t="shared" si="777"/>
        <v/>
      </c>
      <c r="AS1599" s="185" t="str">
        <f t="shared" si="778"/>
        <v/>
      </c>
      <c r="AT1599" s="177" t="str">
        <f t="shared" si="779"/>
        <v/>
      </c>
      <c r="AU1599" s="13" t="str">
        <f>IF(AX1599="","",IF(R1599="Refreshment Beverage",ROUND((BA1599-Y1599-Z1599-AA1599)*VLOOKUP(VALUE(Q1599),Rates!G$15:L$19,3,0),4),ROUND(AW1599*(VLOOKUP(VALUE(Q1599),Rates!G:L,3,0)),4)))</f>
        <v/>
      </c>
      <c r="AV1599" s="183" t="str">
        <f t="shared" si="780"/>
        <v/>
      </c>
      <c r="AW1599" s="186" t="str">
        <f t="shared" si="781"/>
        <v/>
      </c>
      <c r="AX1599" s="184" t="str">
        <f t="shared" si="782"/>
        <v/>
      </c>
      <c r="AY1599" s="186" t="str">
        <f>IF(AX1599="","",IF(R1599="Refreshment Beverage",ROUND(SUM(AX1599*Rates!K$19),4),ROUND(SUM(AX1599*(Rates!J$8/100)),4)))</f>
        <v/>
      </c>
      <c r="AZ1599" s="183" t="str">
        <f t="shared" si="783"/>
        <v/>
      </c>
      <c r="BA1599" s="185" t="str">
        <f t="shared" si="784"/>
        <v/>
      </c>
      <c r="BD1599" s="171"/>
      <c r="BE1599" s="171"/>
      <c r="BF1599" s="171"/>
      <c r="BG1599" s="171"/>
    </row>
    <row r="1600" spans="1:59" ht="15" customHeight="1" x14ac:dyDescent="0.3">
      <c r="A1600" s="172"/>
      <c r="B1600" s="172"/>
      <c r="C1600" s="172"/>
      <c r="D1600" s="173"/>
      <c r="E1600" s="173"/>
      <c r="F1600" s="173"/>
      <c r="G1600" s="173"/>
      <c r="H1600" s="173"/>
      <c r="I1600" s="174"/>
      <c r="J1600" s="175"/>
      <c r="K1600" s="176" t="str">
        <f t="shared" si="756"/>
        <v/>
      </c>
      <c r="L1600" s="177" t="str">
        <f t="shared" si="757"/>
        <v/>
      </c>
      <c r="M1600" s="178" t="str">
        <f t="shared" si="758"/>
        <v/>
      </c>
      <c r="N1600" s="44" t="str" cm="1">
        <f t="array" ref="N1600">IFERROR(IF(_xlfn.SINGLE(A:A)="","",IF(R1600="Beer",SUM(LOOKUP(2,1/(Rates!$B$3:$B$5&lt;=W1600)/(Rates!$C$3:$C$5&gt;=W1600),Rates!$D$3:$D$5)*(X1600/100)*W1600),IF(R1600="Refreshment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44" t="str">
        <f t="shared" si="759"/>
        <v/>
      </c>
      <c r="P1600" s="13"/>
      <c r="Q1600" s="179" t="str">
        <f t="shared" si="760"/>
        <v/>
      </c>
      <c r="R1600" s="180" t="str">
        <f t="shared" si="761"/>
        <v/>
      </c>
      <c r="S1600" s="13" t="str">
        <f>IF(A1600="","",IF(R1600="Refreshment Beverage",VLOOKUP(VALUE(Q1600),Rates!G$15:L$19,2,0),VLOOKUP(VALUE(Q1600),Rates!G$4:L$8,2,0)))</f>
        <v/>
      </c>
      <c r="T1600" s="13" t="str">
        <f t="shared" si="762"/>
        <v/>
      </c>
      <c r="U1600" s="181" t="str">
        <f t="shared" si="763"/>
        <v/>
      </c>
      <c r="V1600" s="13" t="str">
        <f t="shared" si="764"/>
        <v/>
      </c>
      <c r="W1600" s="13" t="str">
        <f t="shared" si="765"/>
        <v/>
      </c>
      <c r="X1600" s="182" t="str">
        <f t="shared" si="766"/>
        <v/>
      </c>
      <c r="Y1600" s="183" t="str">
        <f>IF(A:A="","",IF(R1600="Refreshment Beverage",VLOOKUP(Q1600,Rates!G$15:L$19,6,0)*W1600,VLOOKUP(Q1600,Rates!G$4:L$12,6,0)*W1600))</f>
        <v/>
      </c>
      <c r="Z1600" s="183" t="str">
        <f t="shared" si="767"/>
        <v/>
      </c>
      <c r="AA1600" s="17">
        <f t="shared" si="755"/>
        <v>0</v>
      </c>
      <c r="AB1600" s="177" t="str" cm="1">
        <f t="array" ref="AB1600">IF(_xlfn.SINGLE(A:A)="","",IF(R1600="Refreshment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177" t="str" cm="1">
        <f t="array" ref="AC1600">IF(_xlfn.SINGLE(A:A)="","",IF(R1600="Refreshment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68">
        <f>IFERROR(IF(OR(Q1600=1,Q1600=2,Q1600=3,Q1600=4),VLOOKUP(Q1600,Rates!$A$31:$B$34,2,0)*W1600,IF(V1600=1,VLOOKUP(U1600,'REB BEV MIN MKUP'!B:E,4,0),IF(V1600&gt;1,VLOOKUP(VALUE(W1600),'REB BEV MIN MKUP'!O:Q,3,0),0))),0)</f>
        <v>0</v>
      </c>
      <c r="AE1600" s="177" t="str">
        <f t="shared" si="768"/>
        <v/>
      </c>
      <c r="AF1600" s="13" t="str">
        <f t="shared" si="769"/>
        <v/>
      </c>
      <c r="AG1600" s="177" t="str">
        <f t="shared" si="770"/>
        <v/>
      </c>
      <c r="AH1600" s="184" t="str">
        <f t="shared" si="771"/>
        <v/>
      </c>
      <c r="AI1600" s="184" t="str">
        <f>IF(AE:AE="","",IF(R1600="Refreshment Beverage",AK1600*(Rates!J$19/100),ROUND(SUM(AH1600*(Rates!$J$8/100)),4)))</f>
        <v/>
      </c>
      <c r="AJ1600" s="183" t="str">
        <f t="shared" si="772"/>
        <v/>
      </c>
      <c r="AK1600" s="185" t="str">
        <f t="shared" si="773"/>
        <v/>
      </c>
      <c r="AL1600" s="177" t="str">
        <f t="shared" si="774"/>
        <v/>
      </c>
      <c r="AM1600" s="13" t="str">
        <f>IF(AS1600="","",IF(R1600="Refreshment Beverage",ROUND(AS1600*Rates!K$19,4),ROUND(AO1600*(VLOOKUP(VALUE(Q1600),Rates!G$4:L$12,3,0)),4)))</f>
        <v/>
      </c>
      <c r="AN1600" s="183" t="str">
        <f>IF(AS1600="","",IF(R1600="Refreshment Beverage",AS1600*(Rates!J$19/100),MAX(AM1600,AB1600)))</f>
        <v/>
      </c>
      <c r="AO1600" s="186" t="str">
        <f t="shared" si="775"/>
        <v/>
      </c>
      <c r="AP1600" s="186" t="str">
        <f t="shared" si="776"/>
        <v/>
      </c>
      <c r="AQ1600" s="186" t="str">
        <f>IF(AS1600="","",IF(R1600="Refreshment Beverage",ROUND(SUM(VLOOKUP(Q:Q,Rates!G$15:L$19,3,0)*(AS1600-Y1600-Z1600-AA1600)),4),ROUND(SUM(Rates!$K$8*AS1600),4)))</f>
        <v/>
      </c>
      <c r="AR1600" s="184" t="str">
        <f t="shared" si="777"/>
        <v/>
      </c>
      <c r="AS1600" s="185" t="str">
        <f t="shared" si="778"/>
        <v/>
      </c>
      <c r="AT1600" s="177" t="str">
        <f t="shared" si="779"/>
        <v/>
      </c>
      <c r="AU1600" s="13" t="str">
        <f>IF(AX1600="","",IF(R1600="Refreshment Beverage",ROUND((BA1600-Y1600-Z1600-AA1600)*VLOOKUP(VALUE(Q1600),Rates!G$15:L$19,3,0),4),ROUND(AW1600*(VLOOKUP(VALUE(Q1600),Rates!G:L,3,0)),4)))</f>
        <v/>
      </c>
      <c r="AV1600" s="183" t="str">
        <f t="shared" si="780"/>
        <v/>
      </c>
      <c r="AW1600" s="186" t="str">
        <f t="shared" si="781"/>
        <v/>
      </c>
      <c r="AX1600" s="184" t="str">
        <f t="shared" si="782"/>
        <v/>
      </c>
      <c r="AY1600" s="186" t="str">
        <f>IF(AX1600="","",IF(R1600="Refreshment Beverage",ROUND(SUM(AX1600*Rates!K$19),4),ROUND(SUM(AX1600*(Rates!J$8/100)),4)))</f>
        <v/>
      </c>
      <c r="AZ1600" s="183" t="str">
        <f t="shared" si="783"/>
        <v/>
      </c>
      <c r="BA1600" s="185" t="str">
        <f t="shared" si="784"/>
        <v/>
      </c>
      <c r="BD1600" s="171"/>
      <c r="BE1600" s="171"/>
      <c r="BF1600" s="171"/>
      <c r="BG1600" s="171"/>
    </row>
    <row r="1601" spans="1:59" ht="15" customHeight="1" x14ac:dyDescent="0.3">
      <c r="A1601" s="172"/>
      <c r="B1601" s="172"/>
      <c r="C1601" s="172"/>
      <c r="D1601" s="173"/>
      <c r="E1601" s="173"/>
      <c r="F1601" s="173"/>
      <c r="G1601" s="173"/>
      <c r="H1601" s="173"/>
      <c r="I1601" s="174"/>
      <c r="J1601" s="175"/>
      <c r="K1601" s="176" t="str">
        <f t="shared" si="756"/>
        <v/>
      </c>
      <c r="L1601" s="177" t="str">
        <f t="shared" si="757"/>
        <v/>
      </c>
      <c r="M1601" s="178" t="str">
        <f t="shared" si="758"/>
        <v/>
      </c>
      <c r="N1601" s="44" t="str" cm="1">
        <f t="array" ref="N1601">IFERROR(IF(_xlfn.SINGLE(A:A)="","",IF(R1601="Beer",SUM(LOOKUP(2,1/(Rates!$B$3:$B$5&lt;=W1601)/(Rates!$C$3:$C$5&gt;=W1601),Rates!$D$3:$D$5)*(X1601/100)*W1601),IF(R1601="Refreshment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44" t="str">
        <f t="shared" si="759"/>
        <v/>
      </c>
      <c r="P1601" s="13"/>
      <c r="Q1601" s="179" t="str">
        <f t="shared" si="760"/>
        <v/>
      </c>
      <c r="R1601" s="180" t="str">
        <f t="shared" si="761"/>
        <v/>
      </c>
      <c r="S1601" s="13" t="str">
        <f>IF(A1601="","",IF(R1601="Refreshment Beverage",VLOOKUP(VALUE(Q1601),Rates!G$15:L$19,2,0),VLOOKUP(VALUE(Q1601),Rates!G$4:L$8,2,0)))</f>
        <v/>
      </c>
      <c r="T1601" s="13" t="str">
        <f t="shared" si="762"/>
        <v/>
      </c>
      <c r="U1601" s="181" t="str">
        <f t="shared" si="763"/>
        <v/>
      </c>
      <c r="V1601" s="13" t="str">
        <f t="shared" si="764"/>
        <v/>
      </c>
      <c r="W1601" s="13" t="str">
        <f t="shared" si="765"/>
        <v/>
      </c>
      <c r="X1601" s="182" t="str">
        <f t="shared" si="766"/>
        <v/>
      </c>
      <c r="Y1601" s="183" t="str">
        <f>IF(A:A="","",IF(R1601="Refreshment Beverage",VLOOKUP(Q1601,Rates!G$15:L$19,6,0)*W1601,VLOOKUP(Q1601,Rates!G$4:L$12,6,0)*W1601))</f>
        <v/>
      </c>
      <c r="Z1601" s="183" t="str">
        <f t="shared" si="767"/>
        <v/>
      </c>
      <c r="AA1601" s="17">
        <f t="shared" si="755"/>
        <v>0</v>
      </c>
      <c r="AB1601" s="177" t="str" cm="1">
        <f t="array" ref="AB1601">IF(_xlfn.SINGLE(A:A)="","",IF(R1601="Refreshment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177" t="str" cm="1">
        <f t="array" ref="AC1601">IF(_xlfn.SINGLE(A:A)="","",IF(R1601="Refreshment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68">
        <f>IFERROR(IF(OR(Q1601=1,Q1601=2,Q1601=3,Q1601=4),VLOOKUP(Q1601,Rates!$A$31:$B$34,2,0)*W1601,IF(V1601=1,VLOOKUP(U1601,'REB BEV MIN MKUP'!B:E,4,0),IF(V1601&gt;1,VLOOKUP(VALUE(W1601),'REB BEV MIN MKUP'!O:Q,3,0),0))),0)</f>
        <v>0</v>
      </c>
      <c r="AE1601" s="177" t="str">
        <f t="shared" si="768"/>
        <v/>
      </c>
      <c r="AF1601" s="13" t="str">
        <f t="shared" si="769"/>
        <v/>
      </c>
      <c r="AG1601" s="177" t="str">
        <f t="shared" si="770"/>
        <v/>
      </c>
      <c r="AH1601" s="184" t="str">
        <f t="shared" si="771"/>
        <v/>
      </c>
      <c r="AI1601" s="184" t="str">
        <f>IF(AE:AE="","",IF(R1601="Refreshment Beverage",AK1601*(Rates!J$19/100),ROUND(SUM(AH1601*(Rates!$J$8/100)),4)))</f>
        <v/>
      </c>
      <c r="AJ1601" s="183" t="str">
        <f t="shared" si="772"/>
        <v/>
      </c>
      <c r="AK1601" s="185" t="str">
        <f t="shared" si="773"/>
        <v/>
      </c>
      <c r="AL1601" s="177" t="str">
        <f t="shared" si="774"/>
        <v/>
      </c>
      <c r="AM1601" s="13" t="str">
        <f>IF(AS1601="","",IF(R1601="Refreshment Beverage",ROUND(AS1601*Rates!K$19,4),ROUND(AO1601*(VLOOKUP(VALUE(Q1601),Rates!G$4:L$12,3,0)),4)))</f>
        <v/>
      </c>
      <c r="AN1601" s="183" t="str">
        <f>IF(AS1601="","",IF(R1601="Refreshment Beverage",AS1601*(Rates!J$19/100),MAX(AM1601,AB1601)))</f>
        <v/>
      </c>
      <c r="AO1601" s="186" t="str">
        <f t="shared" si="775"/>
        <v/>
      </c>
      <c r="AP1601" s="186" t="str">
        <f t="shared" si="776"/>
        <v/>
      </c>
      <c r="AQ1601" s="186" t="str">
        <f>IF(AS1601="","",IF(R1601="Refreshment Beverage",ROUND(SUM(VLOOKUP(Q:Q,Rates!G$15:L$19,3,0)*(AS1601-Y1601-Z1601-AA1601)),4),ROUND(SUM(Rates!$K$8*AS1601),4)))</f>
        <v/>
      </c>
      <c r="AR1601" s="184" t="str">
        <f t="shared" si="777"/>
        <v/>
      </c>
      <c r="AS1601" s="185" t="str">
        <f t="shared" si="778"/>
        <v/>
      </c>
      <c r="AT1601" s="177" t="str">
        <f t="shared" si="779"/>
        <v/>
      </c>
      <c r="AU1601" s="13" t="str">
        <f>IF(AX1601="","",IF(R1601="Refreshment Beverage",ROUND((BA1601-Y1601-Z1601-AA1601)*VLOOKUP(VALUE(Q1601),Rates!G$15:L$19,3,0),4),ROUND(AW1601*(VLOOKUP(VALUE(Q1601),Rates!G:L,3,0)),4)))</f>
        <v/>
      </c>
      <c r="AV1601" s="183" t="str">
        <f t="shared" si="780"/>
        <v/>
      </c>
      <c r="AW1601" s="186" t="str">
        <f t="shared" si="781"/>
        <v/>
      </c>
      <c r="AX1601" s="184" t="str">
        <f t="shared" si="782"/>
        <v/>
      </c>
      <c r="AY1601" s="186" t="str">
        <f>IF(AX1601="","",IF(R1601="Refreshment Beverage",ROUND(SUM(AX1601*Rates!K$19),4),ROUND(SUM(AX1601*(Rates!J$8/100)),4)))</f>
        <v/>
      </c>
      <c r="AZ1601" s="183" t="str">
        <f t="shared" si="783"/>
        <v/>
      </c>
      <c r="BA1601" s="185" t="str">
        <f t="shared" si="784"/>
        <v/>
      </c>
      <c r="BD1601" s="171"/>
      <c r="BE1601" s="171"/>
      <c r="BF1601" s="171"/>
      <c r="BG1601" s="171"/>
    </row>
    <row r="1602" spans="1:59" ht="15" customHeight="1" x14ac:dyDescent="0.3">
      <c r="A1602" s="172"/>
      <c r="B1602" s="172"/>
      <c r="C1602" s="172"/>
      <c r="D1602" s="173"/>
      <c r="E1602" s="173"/>
      <c r="F1602" s="173"/>
      <c r="G1602" s="173"/>
      <c r="H1602" s="173"/>
      <c r="I1602" s="174"/>
      <c r="J1602" s="175"/>
      <c r="K1602" s="176" t="str">
        <f t="shared" si="756"/>
        <v/>
      </c>
      <c r="L1602" s="177" t="str">
        <f t="shared" si="757"/>
        <v/>
      </c>
      <c r="M1602" s="178" t="str">
        <f t="shared" si="758"/>
        <v/>
      </c>
      <c r="N1602" s="44" t="str" cm="1">
        <f t="array" ref="N1602">IFERROR(IF(_xlfn.SINGLE(A:A)="","",IF(R1602="Beer",SUM(LOOKUP(2,1/(Rates!$B$3:$B$5&lt;=W1602)/(Rates!$C$3:$C$5&gt;=W1602),Rates!$D$3:$D$5)*(X1602/100)*W1602),IF(R1602="Refreshment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44" t="str">
        <f t="shared" si="759"/>
        <v/>
      </c>
      <c r="P1602" s="13"/>
      <c r="Q1602" s="179" t="str">
        <f t="shared" si="760"/>
        <v/>
      </c>
      <c r="R1602" s="180" t="str">
        <f t="shared" si="761"/>
        <v/>
      </c>
      <c r="S1602" s="13" t="str">
        <f>IF(A1602="","",IF(R1602="Refreshment Beverage",VLOOKUP(VALUE(Q1602),Rates!G$15:L$19,2,0),VLOOKUP(VALUE(Q1602),Rates!G$4:L$8,2,0)))</f>
        <v/>
      </c>
      <c r="T1602" s="13" t="str">
        <f t="shared" si="762"/>
        <v/>
      </c>
      <c r="U1602" s="181" t="str">
        <f t="shared" si="763"/>
        <v/>
      </c>
      <c r="V1602" s="13" t="str">
        <f t="shared" si="764"/>
        <v/>
      </c>
      <c r="W1602" s="13" t="str">
        <f t="shared" si="765"/>
        <v/>
      </c>
      <c r="X1602" s="182" t="str">
        <f t="shared" si="766"/>
        <v/>
      </c>
      <c r="Y1602" s="183" t="str">
        <f>IF(A:A="","",IF(R1602="Refreshment Beverage",VLOOKUP(Q1602,Rates!G$15:L$19,6,0)*W1602,VLOOKUP(Q1602,Rates!G$4:L$12,6,0)*W1602))</f>
        <v/>
      </c>
      <c r="Z1602" s="183" t="str">
        <f t="shared" si="767"/>
        <v/>
      </c>
      <c r="AA1602" s="17">
        <f t="shared" si="755"/>
        <v>0</v>
      </c>
      <c r="AB1602" s="177" t="str" cm="1">
        <f t="array" ref="AB1602">IF(_xlfn.SINGLE(A:A)="","",IF(R1602="Refreshment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177" t="str" cm="1">
        <f t="array" ref="AC1602">IF(_xlfn.SINGLE(A:A)="","",IF(R1602="Refreshment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68">
        <f>IFERROR(IF(OR(Q1602=1,Q1602=2,Q1602=3,Q1602=4),VLOOKUP(Q1602,Rates!$A$31:$B$34,2,0)*W1602,IF(V1602=1,VLOOKUP(U1602,'REB BEV MIN MKUP'!B:E,4,0),IF(V1602&gt;1,VLOOKUP(VALUE(W1602),'REB BEV MIN MKUP'!O:Q,3,0),0))),0)</f>
        <v>0</v>
      </c>
      <c r="AE1602" s="177" t="str">
        <f t="shared" si="768"/>
        <v/>
      </c>
      <c r="AF1602" s="13" t="str">
        <f t="shared" si="769"/>
        <v/>
      </c>
      <c r="AG1602" s="177" t="str">
        <f t="shared" si="770"/>
        <v/>
      </c>
      <c r="AH1602" s="184" t="str">
        <f t="shared" si="771"/>
        <v/>
      </c>
      <c r="AI1602" s="184" t="str">
        <f>IF(AE:AE="","",IF(R1602="Refreshment Beverage",AK1602*(Rates!J$19/100),ROUND(SUM(AH1602*(Rates!$J$8/100)),4)))</f>
        <v/>
      </c>
      <c r="AJ1602" s="183" t="str">
        <f t="shared" si="772"/>
        <v/>
      </c>
      <c r="AK1602" s="185" t="str">
        <f t="shared" si="773"/>
        <v/>
      </c>
      <c r="AL1602" s="177" t="str">
        <f t="shared" si="774"/>
        <v/>
      </c>
      <c r="AM1602" s="13" t="str">
        <f>IF(AS1602="","",IF(R1602="Refreshment Beverage",ROUND(AS1602*Rates!K$19,4),ROUND(AO1602*(VLOOKUP(VALUE(Q1602),Rates!G$4:L$12,3,0)),4)))</f>
        <v/>
      </c>
      <c r="AN1602" s="183" t="str">
        <f>IF(AS1602="","",IF(R1602="Refreshment Beverage",AS1602*(Rates!J$19/100),MAX(AM1602,AB1602)))</f>
        <v/>
      </c>
      <c r="AO1602" s="186" t="str">
        <f t="shared" si="775"/>
        <v/>
      </c>
      <c r="AP1602" s="186" t="str">
        <f t="shared" si="776"/>
        <v/>
      </c>
      <c r="AQ1602" s="186" t="str">
        <f>IF(AS1602="","",IF(R1602="Refreshment Beverage",ROUND(SUM(VLOOKUP(Q:Q,Rates!G$15:L$19,3,0)*(AS1602-Y1602-Z1602-AA1602)),4),ROUND(SUM(Rates!$K$8*AS1602),4)))</f>
        <v/>
      </c>
      <c r="AR1602" s="184" t="str">
        <f t="shared" si="777"/>
        <v/>
      </c>
      <c r="AS1602" s="185" t="str">
        <f t="shared" si="778"/>
        <v/>
      </c>
      <c r="AT1602" s="177" t="str">
        <f t="shared" si="779"/>
        <v/>
      </c>
      <c r="AU1602" s="13" t="str">
        <f>IF(AX1602="","",IF(R1602="Refreshment Beverage",ROUND((BA1602-Y1602-Z1602-AA1602)*VLOOKUP(VALUE(Q1602),Rates!G$15:L$19,3,0),4),ROUND(AW1602*(VLOOKUP(VALUE(Q1602),Rates!G:L,3,0)),4)))</f>
        <v/>
      </c>
      <c r="AV1602" s="183" t="str">
        <f t="shared" si="780"/>
        <v/>
      </c>
      <c r="AW1602" s="186" t="str">
        <f t="shared" si="781"/>
        <v/>
      </c>
      <c r="AX1602" s="184" t="str">
        <f t="shared" si="782"/>
        <v/>
      </c>
      <c r="AY1602" s="186" t="str">
        <f>IF(AX1602="","",IF(R1602="Refreshment Beverage",ROUND(SUM(AX1602*Rates!K$19),4),ROUND(SUM(AX1602*(Rates!J$8/100)),4)))</f>
        <v/>
      </c>
      <c r="AZ1602" s="183" t="str">
        <f t="shared" si="783"/>
        <v/>
      </c>
      <c r="BA1602" s="185" t="str">
        <f t="shared" si="784"/>
        <v/>
      </c>
      <c r="BD1602" s="171"/>
      <c r="BE1602" s="171"/>
      <c r="BF1602" s="171"/>
      <c r="BG1602" s="171"/>
    </row>
    <row r="1603" spans="1:59" ht="15" customHeight="1" x14ac:dyDescent="0.3">
      <c r="A1603" s="172"/>
      <c r="B1603" s="172"/>
      <c r="C1603" s="172"/>
      <c r="D1603" s="173"/>
      <c r="E1603" s="173"/>
      <c r="F1603" s="173"/>
      <c r="G1603" s="173"/>
      <c r="H1603" s="173"/>
      <c r="I1603" s="174"/>
      <c r="J1603" s="175"/>
      <c r="K1603" s="176" t="str">
        <f t="shared" si="756"/>
        <v/>
      </c>
      <c r="L1603" s="177" t="str">
        <f t="shared" si="757"/>
        <v/>
      </c>
      <c r="M1603" s="178" t="str">
        <f t="shared" si="758"/>
        <v/>
      </c>
      <c r="N1603" s="44" t="str" cm="1">
        <f t="array" ref="N1603">IFERROR(IF(_xlfn.SINGLE(A:A)="","",IF(R1603="Beer",SUM(LOOKUP(2,1/(Rates!$B$3:$B$5&lt;=W1603)/(Rates!$C$3:$C$5&gt;=W1603),Rates!$D$3:$D$5)*(X1603/100)*W1603),IF(R1603="Refreshment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44" t="str">
        <f t="shared" si="759"/>
        <v/>
      </c>
      <c r="P1603" s="13"/>
      <c r="Q1603" s="179" t="str">
        <f t="shared" si="760"/>
        <v/>
      </c>
      <c r="R1603" s="180" t="str">
        <f t="shared" si="761"/>
        <v/>
      </c>
      <c r="S1603" s="13" t="str">
        <f>IF(A1603="","",IF(R1603="Refreshment Beverage",VLOOKUP(VALUE(Q1603),Rates!G$15:L$19,2,0),VLOOKUP(VALUE(Q1603),Rates!G$4:L$8,2,0)))</f>
        <v/>
      </c>
      <c r="T1603" s="13" t="str">
        <f t="shared" si="762"/>
        <v/>
      </c>
      <c r="U1603" s="181" t="str">
        <f t="shared" si="763"/>
        <v/>
      </c>
      <c r="V1603" s="13" t="str">
        <f t="shared" si="764"/>
        <v/>
      </c>
      <c r="W1603" s="13" t="str">
        <f t="shared" si="765"/>
        <v/>
      </c>
      <c r="X1603" s="182" t="str">
        <f t="shared" si="766"/>
        <v/>
      </c>
      <c r="Y1603" s="183" t="str">
        <f>IF(A:A="","",IF(R1603="Refreshment Beverage",VLOOKUP(Q1603,Rates!G$15:L$19,6,0)*W1603,VLOOKUP(Q1603,Rates!G$4:L$12,6,0)*W1603))</f>
        <v/>
      </c>
      <c r="Z1603" s="183" t="str">
        <f t="shared" si="767"/>
        <v/>
      </c>
      <c r="AA1603" s="17">
        <f t="shared" si="755"/>
        <v>0</v>
      </c>
      <c r="AB1603" s="177" t="str" cm="1">
        <f t="array" ref="AB1603">IF(_xlfn.SINGLE(A:A)="","",IF(R1603="Refreshment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177" t="str" cm="1">
        <f t="array" ref="AC1603">IF(_xlfn.SINGLE(A:A)="","",IF(R1603="Refreshment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68">
        <f>IFERROR(IF(OR(Q1603=1,Q1603=2,Q1603=3,Q1603=4),VLOOKUP(Q1603,Rates!$A$31:$B$34,2,0)*W1603,IF(V1603=1,VLOOKUP(U1603,'REB BEV MIN MKUP'!B:E,4,0),IF(V1603&gt;1,VLOOKUP(VALUE(W1603),'REB BEV MIN MKUP'!O:Q,3,0),0))),0)</f>
        <v>0</v>
      </c>
      <c r="AE1603" s="177" t="str">
        <f t="shared" si="768"/>
        <v/>
      </c>
      <c r="AF1603" s="13" t="str">
        <f t="shared" si="769"/>
        <v/>
      </c>
      <c r="AG1603" s="177" t="str">
        <f t="shared" si="770"/>
        <v/>
      </c>
      <c r="AH1603" s="184" t="str">
        <f t="shared" si="771"/>
        <v/>
      </c>
      <c r="AI1603" s="184" t="str">
        <f>IF(AE:AE="","",IF(R1603="Refreshment Beverage",AK1603*(Rates!J$19/100),ROUND(SUM(AH1603*(Rates!$J$8/100)),4)))</f>
        <v/>
      </c>
      <c r="AJ1603" s="183" t="str">
        <f t="shared" si="772"/>
        <v/>
      </c>
      <c r="AK1603" s="185" t="str">
        <f t="shared" si="773"/>
        <v/>
      </c>
      <c r="AL1603" s="177" t="str">
        <f t="shared" si="774"/>
        <v/>
      </c>
      <c r="AM1603" s="13" t="str">
        <f>IF(AS1603="","",IF(R1603="Refreshment Beverage",ROUND(AS1603*Rates!K$19,4),ROUND(AO1603*(VLOOKUP(VALUE(Q1603),Rates!G$4:L$12,3,0)),4)))</f>
        <v/>
      </c>
      <c r="AN1603" s="183" t="str">
        <f>IF(AS1603="","",IF(R1603="Refreshment Beverage",AS1603*(Rates!J$19/100),MAX(AM1603,AB1603)))</f>
        <v/>
      </c>
      <c r="AO1603" s="186" t="str">
        <f t="shared" si="775"/>
        <v/>
      </c>
      <c r="AP1603" s="186" t="str">
        <f t="shared" si="776"/>
        <v/>
      </c>
      <c r="AQ1603" s="186" t="str">
        <f>IF(AS1603="","",IF(R1603="Refreshment Beverage",ROUND(SUM(VLOOKUP(Q:Q,Rates!G$15:L$19,3,0)*(AS1603-Y1603-Z1603-AA1603)),4),ROUND(SUM(Rates!$K$8*AS1603),4)))</f>
        <v/>
      </c>
      <c r="AR1603" s="184" t="str">
        <f t="shared" si="777"/>
        <v/>
      </c>
      <c r="AS1603" s="185" t="str">
        <f t="shared" si="778"/>
        <v/>
      </c>
      <c r="AT1603" s="177" t="str">
        <f t="shared" si="779"/>
        <v/>
      </c>
      <c r="AU1603" s="13" t="str">
        <f>IF(AX1603="","",IF(R1603="Refreshment Beverage",ROUND((BA1603-Y1603-Z1603-AA1603)*VLOOKUP(VALUE(Q1603),Rates!G$15:L$19,3,0),4),ROUND(AW1603*(VLOOKUP(VALUE(Q1603),Rates!G:L,3,0)),4)))</f>
        <v/>
      </c>
      <c r="AV1603" s="183" t="str">
        <f t="shared" si="780"/>
        <v/>
      </c>
      <c r="AW1603" s="186" t="str">
        <f t="shared" si="781"/>
        <v/>
      </c>
      <c r="AX1603" s="184" t="str">
        <f t="shared" si="782"/>
        <v/>
      </c>
      <c r="AY1603" s="186" t="str">
        <f>IF(AX1603="","",IF(R1603="Refreshment Beverage",ROUND(SUM(AX1603*Rates!K$19),4),ROUND(SUM(AX1603*(Rates!J$8/100)),4)))</f>
        <v/>
      </c>
      <c r="AZ1603" s="183" t="str">
        <f t="shared" si="783"/>
        <v/>
      </c>
      <c r="BA1603" s="185" t="str">
        <f t="shared" si="784"/>
        <v/>
      </c>
      <c r="BD1603" s="171"/>
      <c r="BE1603" s="171"/>
      <c r="BF1603" s="171"/>
      <c r="BG1603" s="171"/>
    </row>
    <row r="1604" spans="1:59" ht="15" customHeight="1" x14ac:dyDescent="0.3">
      <c r="A1604" s="172"/>
      <c r="B1604" s="172"/>
      <c r="C1604" s="172"/>
      <c r="D1604" s="173"/>
      <c r="E1604" s="173"/>
      <c r="F1604" s="173"/>
      <c r="G1604" s="173"/>
      <c r="H1604" s="173"/>
      <c r="I1604" s="174"/>
      <c r="J1604" s="175"/>
      <c r="K1604" s="176" t="str">
        <f t="shared" si="756"/>
        <v/>
      </c>
      <c r="L1604" s="177" t="str">
        <f t="shared" si="757"/>
        <v/>
      </c>
      <c r="M1604" s="178" t="str">
        <f t="shared" si="758"/>
        <v/>
      </c>
      <c r="N1604" s="44" t="str" cm="1">
        <f t="array" ref="N1604">IFERROR(IF(_xlfn.SINGLE(A:A)="","",IF(R1604="Beer",SUM(LOOKUP(2,1/(Rates!$B$3:$B$5&lt;=W1604)/(Rates!$C$3:$C$5&gt;=W1604),Rates!$D$3:$D$5)*(X1604/100)*W1604),IF(R1604="Refreshment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44" t="str">
        <f t="shared" si="759"/>
        <v/>
      </c>
      <c r="P1604" s="13"/>
      <c r="Q1604" s="179" t="str">
        <f t="shared" si="760"/>
        <v/>
      </c>
      <c r="R1604" s="180" t="str">
        <f t="shared" si="761"/>
        <v/>
      </c>
      <c r="S1604" s="13" t="str">
        <f>IF(A1604="","",IF(R1604="Refreshment Beverage",VLOOKUP(VALUE(Q1604),Rates!G$15:L$19,2,0),VLOOKUP(VALUE(Q1604),Rates!G$4:L$8,2,0)))</f>
        <v/>
      </c>
      <c r="T1604" s="13" t="str">
        <f t="shared" si="762"/>
        <v/>
      </c>
      <c r="U1604" s="181" t="str">
        <f t="shared" si="763"/>
        <v/>
      </c>
      <c r="V1604" s="13" t="str">
        <f t="shared" si="764"/>
        <v/>
      </c>
      <c r="W1604" s="13" t="str">
        <f t="shared" si="765"/>
        <v/>
      </c>
      <c r="X1604" s="182" t="str">
        <f t="shared" si="766"/>
        <v/>
      </c>
      <c r="Y1604" s="183" t="str">
        <f>IF(A:A="","",IF(R1604="Refreshment Beverage",VLOOKUP(Q1604,Rates!G$15:L$19,6,0)*W1604,VLOOKUP(Q1604,Rates!G$4:L$12,6,0)*W1604))</f>
        <v/>
      </c>
      <c r="Z1604" s="183" t="str">
        <f t="shared" si="767"/>
        <v/>
      </c>
      <c r="AA1604" s="17">
        <f t="shared" si="755"/>
        <v>0</v>
      </c>
      <c r="AB1604" s="177" t="str" cm="1">
        <f t="array" ref="AB1604">IF(_xlfn.SINGLE(A:A)="","",IF(R1604="Refreshment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177" t="str" cm="1">
        <f t="array" ref="AC1604">IF(_xlfn.SINGLE(A:A)="","",IF(R1604="Refreshment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68">
        <f>IFERROR(IF(OR(Q1604=1,Q1604=2,Q1604=3,Q1604=4),VLOOKUP(Q1604,Rates!$A$31:$B$34,2,0)*W1604,IF(V1604=1,VLOOKUP(U1604,'REB BEV MIN MKUP'!B:E,4,0),IF(V1604&gt;1,VLOOKUP(VALUE(W1604),'REB BEV MIN MKUP'!O:Q,3,0),0))),0)</f>
        <v>0</v>
      </c>
      <c r="AE1604" s="177" t="str">
        <f t="shared" si="768"/>
        <v/>
      </c>
      <c r="AF1604" s="13" t="str">
        <f t="shared" si="769"/>
        <v/>
      </c>
      <c r="AG1604" s="177" t="str">
        <f t="shared" si="770"/>
        <v/>
      </c>
      <c r="AH1604" s="184" t="str">
        <f t="shared" si="771"/>
        <v/>
      </c>
      <c r="AI1604" s="184" t="str">
        <f>IF(AE:AE="","",IF(R1604="Refreshment Beverage",AK1604*(Rates!J$19/100),ROUND(SUM(AH1604*(Rates!$J$8/100)),4)))</f>
        <v/>
      </c>
      <c r="AJ1604" s="183" t="str">
        <f t="shared" si="772"/>
        <v/>
      </c>
      <c r="AK1604" s="185" t="str">
        <f t="shared" si="773"/>
        <v/>
      </c>
      <c r="AL1604" s="177" t="str">
        <f t="shared" si="774"/>
        <v/>
      </c>
      <c r="AM1604" s="13" t="str">
        <f>IF(AS1604="","",IF(R1604="Refreshment Beverage",ROUND(AS1604*Rates!K$19,4),ROUND(AO1604*(VLOOKUP(VALUE(Q1604),Rates!G$4:L$12,3,0)),4)))</f>
        <v/>
      </c>
      <c r="AN1604" s="183" t="str">
        <f>IF(AS1604="","",IF(R1604="Refreshment Beverage",AS1604*(Rates!J$19/100),MAX(AM1604,AB1604)))</f>
        <v/>
      </c>
      <c r="AO1604" s="186" t="str">
        <f t="shared" si="775"/>
        <v/>
      </c>
      <c r="AP1604" s="186" t="str">
        <f t="shared" si="776"/>
        <v/>
      </c>
      <c r="AQ1604" s="186" t="str">
        <f>IF(AS1604="","",IF(R1604="Refreshment Beverage",ROUND(SUM(VLOOKUP(Q:Q,Rates!G$15:L$19,3,0)*(AS1604-Y1604-Z1604-AA1604)),4),ROUND(SUM(Rates!$K$8*AS1604),4)))</f>
        <v/>
      </c>
      <c r="AR1604" s="184" t="str">
        <f t="shared" si="777"/>
        <v/>
      </c>
      <c r="AS1604" s="185" t="str">
        <f t="shared" si="778"/>
        <v/>
      </c>
      <c r="AT1604" s="177" t="str">
        <f t="shared" si="779"/>
        <v/>
      </c>
      <c r="AU1604" s="13" t="str">
        <f>IF(AX1604="","",IF(R1604="Refreshment Beverage",ROUND((BA1604-Y1604-Z1604-AA1604)*VLOOKUP(VALUE(Q1604),Rates!G$15:L$19,3,0),4),ROUND(AW1604*(VLOOKUP(VALUE(Q1604),Rates!G:L,3,0)),4)))</f>
        <v/>
      </c>
      <c r="AV1604" s="183" t="str">
        <f t="shared" si="780"/>
        <v/>
      </c>
      <c r="AW1604" s="186" t="str">
        <f t="shared" si="781"/>
        <v/>
      </c>
      <c r="AX1604" s="184" t="str">
        <f t="shared" si="782"/>
        <v/>
      </c>
      <c r="AY1604" s="186" t="str">
        <f>IF(AX1604="","",IF(R1604="Refreshment Beverage",ROUND(SUM(AX1604*Rates!K$19),4),ROUND(SUM(AX1604*(Rates!J$8/100)),4)))</f>
        <v/>
      </c>
      <c r="AZ1604" s="183" t="str">
        <f t="shared" si="783"/>
        <v/>
      </c>
      <c r="BA1604" s="185" t="str">
        <f t="shared" si="784"/>
        <v/>
      </c>
      <c r="BD1604" s="171"/>
      <c r="BE1604" s="171"/>
      <c r="BF1604" s="171"/>
      <c r="BG1604" s="171"/>
    </row>
    <row r="1605" spans="1:59" ht="15" customHeight="1" x14ac:dyDescent="0.3">
      <c r="A1605" s="172"/>
      <c r="B1605" s="172"/>
      <c r="C1605" s="172"/>
      <c r="D1605" s="173"/>
      <c r="E1605" s="173"/>
      <c r="F1605" s="173"/>
      <c r="G1605" s="173"/>
      <c r="H1605" s="173"/>
      <c r="I1605" s="174"/>
      <c r="J1605" s="175"/>
      <c r="K1605" s="176" t="str">
        <f t="shared" si="756"/>
        <v/>
      </c>
      <c r="L1605" s="177" t="str">
        <f t="shared" si="757"/>
        <v/>
      </c>
      <c r="M1605" s="178" t="str">
        <f t="shared" si="758"/>
        <v/>
      </c>
      <c r="N1605" s="44" t="str" cm="1">
        <f t="array" ref="N1605">IFERROR(IF(_xlfn.SINGLE(A:A)="","",IF(R1605="Beer",SUM(LOOKUP(2,1/(Rates!$B$3:$B$5&lt;=W1605)/(Rates!$C$3:$C$5&gt;=W1605),Rates!$D$3:$D$5)*(X1605/100)*W1605),IF(R1605="Refreshment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44" t="str">
        <f t="shared" si="759"/>
        <v/>
      </c>
      <c r="P1605" s="13"/>
      <c r="Q1605" s="179" t="str">
        <f t="shared" si="760"/>
        <v/>
      </c>
      <c r="R1605" s="180" t="str">
        <f t="shared" si="761"/>
        <v/>
      </c>
      <c r="S1605" s="13" t="str">
        <f>IF(A1605="","",IF(R1605="Refreshment Beverage",VLOOKUP(VALUE(Q1605),Rates!G$15:L$19,2,0),VLOOKUP(VALUE(Q1605),Rates!G$4:L$8,2,0)))</f>
        <v/>
      </c>
      <c r="T1605" s="13" t="str">
        <f t="shared" si="762"/>
        <v/>
      </c>
      <c r="U1605" s="181" t="str">
        <f t="shared" si="763"/>
        <v/>
      </c>
      <c r="V1605" s="13" t="str">
        <f t="shared" si="764"/>
        <v/>
      </c>
      <c r="W1605" s="13" t="str">
        <f t="shared" si="765"/>
        <v/>
      </c>
      <c r="X1605" s="182" t="str">
        <f t="shared" si="766"/>
        <v/>
      </c>
      <c r="Y1605" s="183" t="str">
        <f>IF(A:A="","",IF(R1605="Refreshment Beverage",VLOOKUP(Q1605,Rates!G$15:L$19,6,0)*W1605,VLOOKUP(Q1605,Rates!G$4:L$12,6,0)*W1605))</f>
        <v/>
      </c>
      <c r="Z1605" s="183" t="str">
        <f t="shared" si="767"/>
        <v/>
      </c>
      <c r="AA1605" s="17">
        <f t="shared" si="755"/>
        <v>0</v>
      </c>
      <c r="AB1605" s="177" t="str" cm="1">
        <f t="array" ref="AB1605">IF(_xlfn.SINGLE(A:A)="","",IF(R1605="Refreshment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177" t="str" cm="1">
        <f t="array" ref="AC1605">IF(_xlfn.SINGLE(A:A)="","",IF(R1605="Refreshment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68">
        <f>IFERROR(IF(OR(Q1605=1,Q1605=2,Q1605=3,Q1605=4),VLOOKUP(Q1605,Rates!$A$31:$B$34,2,0)*W1605,IF(V1605=1,VLOOKUP(U1605,'REB BEV MIN MKUP'!B:E,4,0),IF(V1605&gt;1,VLOOKUP(VALUE(W1605),'REB BEV MIN MKUP'!O:Q,3,0),0))),0)</f>
        <v>0</v>
      </c>
      <c r="AE1605" s="177" t="str">
        <f t="shared" si="768"/>
        <v/>
      </c>
      <c r="AF1605" s="13" t="str">
        <f t="shared" si="769"/>
        <v/>
      </c>
      <c r="AG1605" s="177" t="str">
        <f t="shared" si="770"/>
        <v/>
      </c>
      <c r="AH1605" s="184" t="str">
        <f t="shared" si="771"/>
        <v/>
      </c>
      <c r="AI1605" s="184" t="str">
        <f>IF(AE:AE="","",IF(R1605="Refreshment Beverage",AK1605*(Rates!J$19/100),ROUND(SUM(AH1605*(Rates!$J$8/100)),4)))</f>
        <v/>
      </c>
      <c r="AJ1605" s="183" t="str">
        <f t="shared" si="772"/>
        <v/>
      </c>
      <c r="AK1605" s="185" t="str">
        <f t="shared" si="773"/>
        <v/>
      </c>
      <c r="AL1605" s="177" t="str">
        <f t="shared" si="774"/>
        <v/>
      </c>
      <c r="AM1605" s="13" t="str">
        <f>IF(AS1605="","",IF(R1605="Refreshment Beverage",ROUND(AS1605*Rates!K$19,4),ROUND(AO1605*(VLOOKUP(VALUE(Q1605),Rates!G$4:L$12,3,0)),4)))</f>
        <v/>
      </c>
      <c r="AN1605" s="183" t="str">
        <f>IF(AS1605="","",IF(R1605="Refreshment Beverage",AS1605*(Rates!J$19/100),MAX(AM1605,AB1605)))</f>
        <v/>
      </c>
      <c r="AO1605" s="186" t="str">
        <f t="shared" si="775"/>
        <v/>
      </c>
      <c r="AP1605" s="186" t="str">
        <f t="shared" si="776"/>
        <v/>
      </c>
      <c r="AQ1605" s="186" t="str">
        <f>IF(AS1605="","",IF(R1605="Refreshment Beverage",ROUND(SUM(VLOOKUP(Q:Q,Rates!G$15:L$19,3,0)*(AS1605-Y1605-Z1605-AA1605)),4),ROUND(SUM(Rates!$K$8*AS1605),4)))</f>
        <v/>
      </c>
      <c r="AR1605" s="184" t="str">
        <f t="shared" si="777"/>
        <v/>
      </c>
      <c r="AS1605" s="185" t="str">
        <f t="shared" si="778"/>
        <v/>
      </c>
      <c r="AT1605" s="177" t="str">
        <f t="shared" si="779"/>
        <v/>
      </c>
      <c r="AU1605" s="13" t="str">
        <f>IF(AX1605="","",IF(R1605="Refreshment Beverage",ROUND((BA1605-Y1605-Z1605-AA1605)*VLOOKUP(VALUE(Q1605),Rates!G$15:L$19,3,0),4),ROUND(AW1605*(VLOOKUP(VALUE(Q1605),Rates!G:L,3,0)),4)))</f>
        <v/>
      </c>
      <c r="AV1605" s="183" t="str">
        <f t="shared" si="780"/>
        <v/>
      </c>
      <c r="AW1605" s="186" t="str">
        <f t="shared" si="781"/>
        <v/>
      </c>
      <c r="AX1605" s="184" t="str">
        <f t="shared" si="782"/>
        <v/>
      </c>
      <c r="AY1605" s="186" t="str">
        <f>IF(AX1605="","",IF(R1605="Refreshment Beverage",ROUND(SUM(AX1605*Rates!K$19),4),ROUND(SUM(AX1605*(Rates!J$8/100)),4)))</f>
        <v/>
      </c>
      <c r="AZ1605" s="183" t="str">
        <f t="shared" si="783"/>
        <v/>
      </c>
      <c r="BA1605" s="185" t="str">
        <f t="shared" si="784"/>
        <v/>
      </c>
      <c r="BD1605" s="171"/>
      <c r="BE1605" s="171"/>
      <c r="BF1605" s="171"/>
      <c r="BG1605" s="171"/>
    </row>
    <row r="1606" spans="1:59" ht="15" customHeight="1" x14ac:dyDescent="0.3">
      <c r="A1606" s="172"/>
      <c r="B1606" s="172"/>
      <c r="C1606" s="172"/>
      <c r="D1606" s="173"/>
      <c r="E1606" s="173"/>
      <c r="F1606" s="173"/>
      <c r="G1606" s="173"/>
      <c r="H1606" s="173"/>
      <c r="I1606" s="174"/>
      <c r="J1606" s="175"/>
      <c r="K1606" s="176" t="str">
        <f t="shared" si="756"/>
        <v/>
      </c>
      <c r="L1606" s="177" t="str">
        <f t="shared" si="757"/>
        <v/>
      </c>
      <c r="M1606" s="178" t="str">
        <f t="shared" si="758"/>
        <v/>
      </c>
      <c r="N1606" s="44" t="str" cm="1">
        <f t="array" ref="N1606">IFERROR(IF(_xlfn.SINGLE(A:A)="","",IF(R1606="Beer",SUM(LOOKUP(2,1/(Rates!$B$3:$B$5&lt;=W1606)/(Rates!$C$3:$C$5&gt;=W1606),Rates!$D$3:$D$5)*(X1606/100)*W1606),IF(R1606="Refreshment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44" t="str">
        <f t="shared" si="759"/>
        <v/>
      </c>
      <c r="P1606" s="13"/>
      <c r="Q1606" s="179" t="str">
        <f t="shared" si="760"/>
        <v/>
      </c>
      <c r="R1606" s="180" t="str">
        <f t="shared" si="761"/>
        <v/>
      </c>
      <c r="S1606" s="13" t="str">
        <f>IF(A1606="","",IF(R1606="Refreshment Beverage",VLOOKUP(VALUE(Q1606),Rates!G$15:L$19,2,0),VLOOKUP(VALUE(Q1606),Rates!G$4:L$8,2,0)))</f>
        <v/>
      </c>
      <c r="T1606" s="13" t="str">
        <f t="shared" si="762"/>
        <v/>
      </c>
      <c r="U1606" s="181" t="str">
        <f t="shared" si="763"/>
        <v/>
      </c>
      <c r="V1606" s="13" t="str">
        <f t="shared" si="764"/>
        <v/>
      </c>
      <c r="W1606" s="13" t="str">
        <f t="shared" si="765"/>
        <v/>
      </c>
      <c r="X1606" s="182" t="str">
        <f t="shared" si="766"/>
        <v/>
      </c>
      <c r="Y1606" s="183" t="str">
        <f>IF(A:A="","",IF(R1606="Refreshment Beverage",VLOOKUP(Q1606,Rates!G$15:L$19,6,0)*W1606,VLOOKUP(Q1606,Rates!G$4:L$12,6,0)*W1606))</f>
        <v/>
      </c>
      <c r="Z1606" s="183" t="str">
        <f t="shared" si="767"/>
        <v/>
      </c>
      <c r="AA1606" s="17">
        <f t="shared" si="755"/>
        <v>0</v>
      </c>
      <c r="AB1606" s="177" t="str" cm="1">
        <f t="array" ref="AB1606">IF(_xlfn.SINGLE(A:A)="","",IF(R1606="Refreshment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177" t="str" cm="1">
        <f t="array" ref="AC1606">IF(_xlfn.SINGLE(A:A)="","",IF(R1606="Refreshment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68">
        <f>IFERROR(IF(OR(Q1606=1,Q1606=2,Q1606=3,Q1606=4),VLOOKUP(Q1606,Rates!$A$31:$B$34,2,0)*W1606,IF(V1606=1,VLOOKUP(U1606,'REB BEV MIN MKUP'!B:E,4,0),IF(V1606&gt;1,VLOOKUP(VALUE(W1606),'REB BEV MIN MKUP'!O:Q,3,0),0))),0)</f>
        <v>0</v>
      </c>
      <c r="AE1606" s="177" t="str">
        <f t="shared" si="768"/>
        <v/>
      </c>
      <c r="AF1606" s="13" t="str">
        <f t="shared" si="769"/>
        <v/>
      </c>
      <c r="AG1606" s="177" t="str">
        <f t="shared" si="770"/>
        <v/>
      </c>
      <c r="AH1606" s="184" t="str">
        <f t="shared" si="771"/>
        <v/>
      </c>
      <c r="AI1606" s="184" t="str">
        <f>IF(AE:AE="","",IF(R1606="Refreshment Beverage",AK1606*(Rates!J$19/100),ROUND(SUM(AH1606*(Rates!$J$8/100)),4)))</f>
        <v/>
      </c>
      <c r="AJ1606" s="183" t="str">
        <f t="shared" si="772"/>
        <v/>
      </c>
      <c r="AK1606" s="185" t="str">
        <f t="shared" si="773"/>
        <v/>
      </c>
      <c r="AL1606" s="177" t="str">
        <f t="shared" si="774"/>
        <v/>
      </c>
      <c r="AM1606" s="13" t="str">
        <f>IF(AS1606="","",IF(R1606="Refreshment Beverage",ROUND(AS1606*Rates!K$19,4),ROUND(AO1606*(VLOOKUP(VALUE(Q1606),Rates!G$4:L$12,3,0)),4)))</f>
        <v/>
      </c>
      <c r="AN1606" s="183" t="str">
        <f>IF(AS1606="","",IF(R1606="Refreshment Beverage",AS1606*(Rates!J$19/100),MAX(AM1606,AB1606)))</f>
        <v/>
      </c>
      <c r="AO1606" s="186" t="str">
        <f t="shared" si="775"/>
        <v/>
      </c>
      <c r="AP1606" s="186" t="str">
        <f t="shared" si="776"/>
        <v/>
      </c>
      <c r="AQ1606" s="186" t="str">
        <f>IF(AS1606="","",IF(R1606="Refreshment Beverage",ROUND(SUM(VLOOKUP(Q:Q,Rates!G$15:L$19,3,0)*(AS1606-Y1606-Z1606-AA1606)),4),ROUND(SUM(Rates!$K$8*AS1606),4)))</f>
        <v/>
      </c>
      <c r="AR1606" s="184" t="str">
        <f t="shared" si="777"/>
        <v/>
      </c>
      <c r="AS1606" s="185" t="str">
        <f t="shared" si="778"/>
        <v/>
      </c>
      <c r="AT1606" s="177" t="str">
        <f t="shared" si="779"/>
        <v/>
      </c>
      <c r="AU1606" s="13" t="str">
        <f>IF(AX1606="","",IF(R1606="Refreshment Beverage",ROUND((BA1606-Y1606-Z1606-AA1606)*VLOOKUP(VALUE(Q1606),Rates!G$15:L$19,3,0),4),ROUND(AW1606*(VLOOKUP(VALUE(Q1606),Rates!G:L,3,0)),4)))</f>
        <v/>
      </c>
      <c r="AV1606" s="183" t="str">
        <f t="shared" si="780"/>
        <v/>
      </c>
      <c r="AW1606" s="186" t="str">
        <f t="shared" si="781"/>
        <v/>
      </c>
      <c r="AX1606" s="184" t="str">
        <f t="shared" si="782"/>
        <v/>
      </c>
      <c r="AY1606" s="186" t="str">
        <f>IF(AX1606="","",IF(R1606="Refreshment Beverage",ROUND(SUM(AX1606*Rates!K$19),4),ROUND(SUM(AX1606*(Rates!J$8/100)),4)))</f>
        <v/>
      </c>
      <c r="AZ1606" s="183" t="str">
        <f t="shared" si="783"/>
        <v/>
      </c>
      <c r="BA1606" s="185" t="str">
        <f t="shared" si="784"/>
        <v/>
      </c>
      <c r="BD1606" s="171"/>
      <c r="BE1606" s="171"/>
      <c r="BF1606" s="171"/>
      <c r="BG1606" s="171"/>
    </row>
    <row r="1607" spans="1:59" ht="15" customHeight="1" x14ac:dyDescent="0.3">
      <c r="A1607" s="172"/>
      <c r="B1607" s="172"/>
      <c r="C1607" s="172"/>
      <c r="D1607" s="173"/>
      <c r="E1607" s="173"/>
      <c r="F1607" s="173"/>
      <c r="G1607" s="173"/>
      <c r="H1607" s="173"/>
      <c r="I1607" s="174"/>
      <c r="J1607" s="175"/>
      <c r="K1607" s="176" t="str">
        <f t="shared" si="756"/>
        <v/>
      </c>
      <c r="L1607" s="177" t="str">
        <f t="shared" si="757"/>
        <v/>
      </c>
      <c r="M1607" s="178" t="str">
        <f t="shared" si="758"/>
        <v/>
      </c>
      <c r="N1607" s="44" t="str" cm="1">
        <f t="array" ref="N1607">IFERROR(IF(_xlfn.SINGLE(A:A)="","",IF(R1607="Beer",SUM(LOOKUP(2,1/(Rates!$B$3:$B$5&lt;=W1607)/(Rates!$C$3:$C$5&gt;=W1607),Rates!$D$3:$D$5)*(X1607/100)*W1607),IF(R1607="Refreshment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44" t="str">
        <f t="shared" si="759"/>
        <v/>
      </c>
      <c r="P1607" s="13"/>
      <c r="Q1607" s="179" t="str">
        <f t="shared" si="760"/>
        <v/>
      </c>
      <c r="R1607" s="180" t="str">
        <f t="shared" si="761"/>
        <v/>
      </c>
      <c r="S1607" s="13" t="str">
        <f>IF(A1607="","",IF(R1607="Refreshment Beverage",VLOOKUP(VALUE(Q1607),Rates!G$15:L$19,2,0),VLOOKUP(VALUE(Q1607),Rates!G$4:L$8,2,0)))</f>
        <v/>
      </c>
      <c r="T1607" s="13" t="str">
        <f t="shared" si="762"/>
        <v/>
      </c>
      <c r="U1607" s="181" t="str">
        <f t="shared" si="763"/>
        <v/>
      </c>
      <c r="V1607" s="13" t="str">
        <f t="shared" si="764"/>
        <v/>
      </c>
      <c r="W1607" s="13" t="str">
        <f t="shared" si="765"/>
        <v/>
      </c>
      <c r="X1607" s="182" t="str">
        <f t="shared" si="766"/>
        <v/>
      </c>
      <c r="Y1607" s="183" t="str">
        <f>IF(A:A="","",IF(R1607="Refreshment Beverage",VLOOKUP(Q1607,Rates!G$15:L$19,6,0)*W1607,VLOOKUP(Q1607,Rates!G$4:L$12,6,0)*W1607))</f>
        <v/>
      </c>
      <c r="Z1607" s="183" t="str">
        <f t="shared" si="767"/>
        <v/>
      </c>
      <c r="AA1607" s="17">
        <f t="shared" ref="AA1607:AA1670" si="785">IF(AND(U1607&gt;0.049,U1607&lt;0.401),SUM(0.0536*V1607),IF(AND(U1607&gt;0.4,U1607&lt;0.47),SUM(0.0643*V1607),IF(AND(U1607&gt;0.469,U1607&lt;0.66),SUM(0.075*V1607),IF(AND(U1607&gt;0.659,U1607&lt;0.75),SUM(0.1071*V1607),IF(AND(U1607&gt;0.749,U1607&lt;0.9),SUM(0.1178*V1607),IF(AND(U1607&gt;0.899,U1607&lt;1),SUM(0.1393*V1607),IF(U1607=1,SUM(0.1499*V1607),IF(U1607=1.14,SUM(0.1714*V1607),IF(U1607=1.75,SUM(0.2678*V1607),IF(U1607=2,SUM(0.2999*V1607),IF(U1607=3,SUM(0.4499*V1607),0)))))))))))</f>
        <v>0</v>
      </c>
      <c r="AB1607" s="177" t="str" cm="1">
        <f t="array" ref="AB1607">IF(_xlfn.SINGLE(A:A)="","",IF(R1607="Refreshment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177" t="str" cm="1">
        <f t="array" ref="AC1607">IF(_xlfn.SINGLE(A:A)="","",IF(R1607="Refreshment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68">
        <f>IFERROR(IF(OR(Q1607=1,Q1607=2,Q1607=3,Q1607=4),VLOOKUP(Q1607,Rates!$A$31:$B$34,2,0)*W1607,IF(V1607=1,VLOOKUP(U1607,'REB BEV MIN MKUP'!B:E,4,0),IF(V1607&gt;1,VLOOKUP(VALUE(W1607),'REB BEV MIN MKUP'!O:Q,3,0),0))),0)</f>
        <v>0</v>
      </c>
      <c r="AE1607" s="177" t="str">
        <f t="shared" si="768"/>
        <v/>
      </c>
      <c r="AF1607" s="13" t="str">
        <f t="shared" si="769"/>
        <v/>
      </c>
      <c r="AG1607" s="177" t="str">
        <f t="shared" si="770"/>
        <v/>
      </c>
      <c r="AH1607" s="184" t="str">
        <f t="shared" si="771"/>
        <v/>
      </c>
      <c r="AI1607" s="184" t="str">
        <f>IF(AE:AE="","",IF(R1607="Refreshment Beverage",AK1607*(Rates!J$19/100),ROUND(SUM(AH1607*(Rates!$J$8/100)),4)))</f>
        <v/>
      </c>
      <c r="AJ1607" s="183" t="str">
        <f t="shared" si="772"/>
        <v/>
      </c>
      <c r="AK1607" s="185" t="str">
        <f t="shared" si="773"/>
        <v/>
      </c>
      <c r="AL1607" s="177" t="str">
        <f t="shared" si="774"/>
        <v/>
      </c>
      <c r="AM1607" s="13" t="str">
        <f>IF(AS1607="","",IF(R1607="Refreshment Beverage",ROUND(AS1607*Rates!K$19,4),ROUND(AO1607*(VLOOKUP(VALUE(Q1607),Rates!G$4:L$12,3,0)),4)))</f>
        <v/>
      </c>
      <c r="AN1607" s="183" t="str">
        <f>IF(AS1607="","",IF(R1607="Refreshment Beverage",AS1607*(Rates!J$19/100),MAX(AM1607,AB1607)))</f>
        <v/>
      </c>
      <c r="AO1607" s="186" t="str">
        <f t="shared" si="775"/>
        <v/>
      </c>
      <c r="AP1607" s="186" t="str">
        <f t="shared" si="776"/>
        <v/>
      </c>
      <c r="AQ1607" s="186" t="str">
        <f>IF(AS1607="","",IF(R1607="Refreshment Beverage",ROUND(SUM(VLOOKUP(Q:Q,Rates!G$15:L$19,3,0)*(AS1607-Y1607-Z1607-AA1607)),4),ROUND(SUM(Rates!$K$8*AS1607),4)))</f>
        <v/>
      </c>
      <c r="AR1607" s="184" t="str">
        <f t="shared" si="777"/>
        <v/>
      </c>
      <c r="AS1607" s="185" t="str">
        <f t="shared" si="778"/>
        <v/>
      </c>
      <c r="AT1607" s="177" t="str">
        <f t="shared" si="779"/>
        <v/>
      </c>
      <c r="AU1607" s="13" t="str">
        <f>IF(AX1607="","",IF(R1607="Refreshment Beverage",ROUND((BA1607-Y1607-Z1607-AA1607)*VLOOKUP(VALUE(Q1607),Rates!G$15:L$19,3,0),4),ROUND(AW1607*(VLOOKUP(VALUE(Q1607),Rates!G:L,3,0)),4)))</f>
        <v/>
      </c>
      <c r="AV1607" s="183" t="str">
        <f t="shared" si="780"/>
        <v/>
      </c>
      <c r="AW1607" s="186" t="str">
        <f t="shared" si="781"/>
        <v/>
      </c>
      <c r="AX1607" s="184" t="str">
        <f t="shared" si="782"/>
        <v/>
      </c>
      <c r="AY1607" s="186" t="str">
        <f>IF(AX1607="","",IF(R1607="Refreshment Beverage",ROUND(SUM(AX1607*Rates!K$19),4),ROUND(SUM(AX1607*(Rates!J$8/100)),4)))</f>
        <v/>
      </c>
      <c r="AZ1607" s="183" t="str">
        <f t="shared" si="783"/>
        <v/>
      </c>
      <c r="BA1607" s="185" t="str">
        <f t="shared" si="784"/>
        <v/>
      </c>
      <c r="BD1607" s="171"/>
      <c r="BE1607" s="171"/>
      <c r="BF1607" s="171"/>
      <c r="BG1607" s="171"/>
    </row>
    <row r="1608" spans="1:59" ht="15" customHeight="1" x14ac:dyDescent="0.3">
      <c r="A1608" s="172"/>
      <c r="B1608" s="172"/>
      <c r="C1608" s="172"/>
      <c r="D1608" s="173"/>
      <c r="E1608" s="173"/>
      <c r="F1608" s="173"/>
      <c r="G1608" s="173"/>
      <c r="H1608" s="173"/>
      <c r="I1608" s="174"/>
      <c r="J1608" s="175"/>
      <c r="K1608" s="176" t="str">
        <f t="shared" ref="K1608:K1671" si="786">IFERROR(IF(A:A="","",IF(OR(C1608="",E1608="",F1608="",G1608="",H1608="",I1608="",J1608=""),"",ROUND(IF(J1608="Gross Price to Brewers",AE1608,IF(J1608="Retail Price",AL1608,IF(J1608="Licensee Retail",AT1608,""))),2))),"")</f>
        <v/>
      </c>
      <c r="L1608" s="177" t="str">
        <f t="shared" ref="L1608:L1671" si="787">M1608</f>
        <v/>
      </c>
      <c r="M1608" s="178" t="str">
        <f t="shared" ref="M1608:M1671" si="788">IFERROR(IF(A:A="","",IF(OR(C1608="",E1608="",F1608="",G1608="",H1608="",I1608="",J1608=""),"",ROUND(IF(J1608="Gross Price to Brewers",AK1608,IF(J1608="Retail Price",AS1608,IF(J1608="Licensee Retail",BA1608,""))),2))),"")</f>
        <v/>
      </c>
      <c r="N1608" s="44" t="str" cm="1">
        <f t="array" ref="N1608">IFERROR(IF(_xlfn.SINGLE(A:A)="","",IF(R1608="Beer",SUM(LOOKUP(2,1/(Rates!$B$3:$B$5&lt;=W1608)/(Rates!$C$3:$C$5&gt;=W1608),Rates!$D$3:$D$5)*(X1608/100)*W1608),IF(R1608="Refreshment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44" t="str">
        <f t="shared" ref="O1608:O1671" si="789">IF(B:B="","",IF(M1608&gt;N1608,"YES","NO"))</f>
        <v/>
      </c>
      <c r="P1608" s="13"/>
      <c r="Q1608" s="179" t="str">
        <f t="shared" ref="Q1608:Q1671" si="790">IF(A1608="","",IF(OR(D1608="",D1608=0),0,D1608))</f>
        <v/>
      </c>
      <c r="R1608" s="180" t="str">
        <f t="shared" ref="R1608:R1671" si="791">IF(C1608="","",IF(OR(C1608="Spirit-Based Cooler",C1608="Wine-Based Cooler",C1608="Cider",C1608="Other"),"Refreshment Beverage",""))</f>
        <v/>
      </c>
      <c r="S1608" s="13" t="str">
        <f>IF(A1608="","",IF(R1608="Refreshment Beverage",VLOOKUP(VALUE(Q1608),Rates!G$15:L$19,2,0),VLOOKUP(VALUE(Q1608),Rates!G$4:L$8,2,0)))</f>
        <v/>
      </c>
      <c r="T1608" s="13" t="str">
        <f t="shared" ref="T1608:T1671" si="792">IF(A1608="","",G1608)</f>
        <v/>
      </c>
      <c r="U1608" s="181" t="str">
        <f t="shared" ref="U1608:U1671" si="793">IF(A:A="","",SUM(W1608/V1608))</f>
        <v/>
      </c>
      <c r="V1608" s="13" t="str">
        <f t="shared" ref="V1608:V1671" si="794">IF(A1608="","",F1608)</f>
        <v/>
      </c>
      <c r="W1608" s="13" t="str">
        <f t="shared" ref="W1608:W1671" si="795">IF(A1608="","",E1608*F1608)</f>
        <v/>
      </c>
      <c r="X1608" s="182" t="str">
        <f t="shared" ref="X1608:X1671" si="796">IF(A1608="","",H1608)</f>
        <v/>
      </c>
      <c r="Y1608" s="183" t="str">
        <f>IF(A:A="","",IF(R1608="Refreshment Beverage",VLOOKUP(Q1608,Rates!G$15:L$19,6,0)*W1608,VLOOKUP(Q1608,Rates!G$4:L$12,6,0)*W1608))</f>
        <v/>
      </c>
      <c r="Z1608" s="183" t="str">
        <f t="shared" ref="Z1608:Z1671" si="797">IF(A:A="","",IF(R1608="Refreshment Beverage",0,IF(T1608="Keg",0,ROUND(0.34/12*V1608,2))))</f>
        <v/>
      </c>
      <c r="AA1608" s="17">
        <f t="shared" si="785"/>
        <v>0</v>
      </c>
      <c r="AB1608" s="177" t="str" cm="1">
        <f t="array" ref="AB1608">IF(_xlfn.SINGLE(A:A)="","",IF(R1608="Refreshment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177" t="str" cm="1">
        <f t="array" ref="AC1608">IF(_xlfn.SINGLE(A:A)="","",IF(R1608="Refreshment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68">
        <f>IFERROR(IF(OR(Q1608=1,Q1608=2,Q1608=3,Q1608=4),VLOOKUP(Q1608,Rates!$A$31:$B$34,2,0)*W1608,IF(V1608=1,VLOOKUP(U1608,'REB BEV MIN MKUP'!B:E,4,0),IF(V1608&gt;1,VLOOKUP(VALUE(W1608),'REB BEV MIN MKUP'!O:Q,3,0),0))),0)</f>
        <v>0</v>
      </c>
      <c r="AE1608" s="177" t="str">
        <f t="shared" ref="AE1608:AE1671" si="798">IF(J1608="Gross Price to Brewers",I1608,"")</f>
        <v/>
      </c>
      <c r="AF1608" s="13" t="str">
        <f t="shared" ref="AF1608:AF1671" si="799">IF(AE:AE="","",ROUND(SUM(AE1608*(S1608/100)),4))</f>
        <v/>
      </c>
      <c r="AG1608" s="177" t="str">
        <f t="shared" ref="AG1608:AG1671" si="800">IF(AE:AE="","",IF(R1608="Refreshment Beverage",MAX(AF1608,AD1608),MAX(AB1608,AF1608)))</f>
        <v/>
      </c>
      <c r="AH1608" s="184" t="str">
        <f t="shared" ref="AH1608:AH1671" si="801">IF(AE:AE="","",IF(R1608="Refreshment Beverage",AK1608-AJ1608,SUM(Y1608:AA1608)+AE1608+AG1608))</f>
        <v/>
      </c>
      <c r="AI1608" s="184" t="str">
        <f>IF(AE:AE="","",IF(R1608="Refreshment Beverage",AK1608*(Rates!J$19/100),ROUND(SUM(AH1608*(Rates!$J$8/100)),4)))</f>
        <v/>
      </c>
      <c r="AJ1608" s="183" t="str">
        <f t="shared" ref="AJ1608:AJ1671" si="802">IF(AE:AE="","",IF(R1608="Refreshment Beverage",AI1608,MAX(AC1608,AI1608)))</f>
        <v/>
      </c>
      <c r="AK1608" s="185" t="str">
        <f t="shared" ref="AK1608:AK1671" si="803">IF(AE:AE="","",IF(R1608="Refreshment Beverage",SUM(AE1608+Y1608+Z1608+AA1608+AG1608),SUM(AH1608+AJ1608)))</f>
        <v/>
      </c>
      <c r="AL1608" s="177" t="str">
        <f t="shared" ref="AL1608:AL1671" si="804">IF(AS1608="","",IF(R1608="Refreshment Beverage",ROUND(SUM(AS1608-AR1608-AA1608-Z1608-Y1608),2),ROUND(SUM(AS1608-AR1608-AN1608-Y1608-Z1608-AA1608),2)))</f>
        <v/>
      </c>
      <c r="AM1608" s="13" t="str">
        <f>IF(AS1608="","",IF(R1608="Refreshment Beverage",ROUND(AS1608*Rates!K$19,4),ROUND(AO1608*(VLOOKUP(VALUE(Q1608),Rates!G$4:L$12,3,0)),4)))</f>
        <v/>
      </c>
      <c r="AN1608" s="183" t="str">
        <f>IF(AS1608="","",IF(R1608="Refreshment Beverage",AS1608*(Rates!J$19/100),MAX(AM1608,AB1608)))</f>
        <v/>
      </c>
      <c r="AO1608" s="186" t="str">
        <f t="shared" ref="AO1608:AO1671" si="805">IF(AS1608="","",ROUND(SUM(AS1608-AR1608-Y1608-Z1608-AA1608),4))</f>
        <v/>
      </c>
      <c r="AP1608" s="186" t="str">
        <f t="shared" ref="AP1608:AP1671" si="806">IF(AS1608="","",IF(R1608="Refreshment Beverage",ROUND(AS1608-AN1608,2),ROUND(SUM(AS1608-AR1608),2)))</f>
        <v/>
      </c>
      <c r="AQ1608" s="186" t="str">
        <f>IF(AS1608="","",IF(R1608="Refreshment Beverage",ROUND(SUM(VLOOKUP(Q:Q,Rates!G$15:L$19,3,0)*(AS1608-Y1608-Z1608-AA1608)),4),ROUND(SUM(Rates!$K$8*AS1608),4)))</f>
        <v/>
      </c>
      <c r="AR1608" s="184" t="str">
        <f t="shared" ref="AR1608:AR1671" si="807">IF(AS1608="","",IF(R1608="Refreshment Beverage",MAX(AD1608,AQ1608),MAX(AQ1608,AC1608)))</f>
        <v/>
      </c>
      <c r="AS1608" s="185" t="str">
        <f t="shared" ref="AS1608:AS1671" si="808">IF(J1608="Retail Price",SUM(I1608+0.004),"")</f>
        <v/>
      </c>
      <c r="AT1608" s="177" t="str">
        <f t="shared" ref="AT1608:AT1671" si="809">IF(AX1608="","",IF(R1608="Refreshment Beverage",SUM(BA1608-AV1608-Y1608-Z1608-AA1608),SUM(AX1608-AV1608-Y1608-Z1608-AA1608)))</f>
        <v/>
      </c>
      <c r="AU1608" s="13" t="str">
        <f>IF(AX1608="","",IF(R1608="Refreshment Beverage",ROUND((BA1608-Y1608-Z1608-AA1608)*VLOOKUP(VALUE(Q1608),Rates!G$15:L$19,3,0),4),ROUND(AW1608*(VLOOKUP(VALUE(Q1608),Rates!G:L,3,0)),4)))</f>
        <v/>
      </c>
      <c r="AV1608" s="183" t="str">
        <f t="shared" ref="AV1608:AV1671" si="810">IF(AX1608="","",IF(R1608="Refreshment Beverage",MAX(AU1608,AD1608),MAX(AB1608,AU1608)))</f>
        <v/>
      </c>
      <c r="AW1608" s="186" t="str">
        <f t="shared" ref="AW1608:AW1671" si="811">IF(AX1608="","",IF(R1608="Refreshment Beverage",SUM(BA1608-AV1608-Y1608-Z1608-AA1608),ROUND(SUM(BA1608-AZ1608-Y1608-Z1608-AA1608),4)))</f>
        <v/>
      </c>
      <c r="AX1608" s="184" t="str">
        <f t="shared" ref="AX1608:AX1671" si="812">IF(J1608="Licensee Retail",I1608,"")</f>
        <v/>
      </c>
      <c r="AY1608" s="186" t="str">
        <f>IF(AX1608="","",IF(R1608="Refreshment Beverage",ROUND(SUM(AX1608*Rates!K$19),4),ROUND(SUM(AX1608*(Rates!J$8/100)),4)))</f>
        <v/>
      </c>
      <c r="AZ1608" s="183" t="str">
        <f t="shared" ref="AZ1608:AZ1671" si="813">IF(AX1608="","",MAX($AC1608,AY1608))</f>
        <v/>
      </c>
      <c r="BA1608" s="185" t="str">
        <f t="shared" ref="BA1608:BA1671" si="814">IF(AX1608="","",SUM(AX1608+AZ1608))</f>
        <v/>
      </c>
      <c r="BD1608" s="171"/>
      <c r="BE1608" s="171"/>
      <c r="BF1608" s="171"/>
      <c r="BG1608" s="171"/>
    </row>
    <row r="1609" spans="1:59" ht="15" customHeight="1" x14ac:dyDescent="0.3">
      <c r="A1609" s="172"/>
      <c r="B1609" s="172"/>
      <c r="C1609" s="172"/>
      <c r="D1609" s="173"/>
      <c r="E1609" s="173"/>
      <c r="F1609" s="173"/>
      <c r="G1609" s="173"/>
      <c r="H1609" s="173"/>
      <c r="I1609" s="174"/>
      <c r="J1609" s="175"/>
      <c r="K1609" s="176" t="str">
        <f t="shared" si="786"/>
        <v/>
      </c>
      <c r="L1609" s="177" t="str">
        <f t="shared" si="787"/>
        <v/>
      </c>
      <c r="M1609" s="178" t="str">
        <f t="shared" si="788"/>
        <v/>
      </c>
      <c r="N1609" s="44" t="str" cm="1">
        <f t="array" ref="N1609">IFERROR(IF(_xlfn.SINGLE(A:A)="","",IF(R1609="Beer",SUM(LOOKUP(2,1/(Rates!$B$3:$B$5&lt;=W1609)/(Rates!$C$3:$C$5&gt;=W1609),Rates!$D$3:$D$5)*(X1609/100)*W1609),IF(R1609="Refreshment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44" t="str">
        <f t="shared" si="789"/>
        <v/>
      </c>
      <c r="P1609" s="13"/>
      <c r="Q1609" s="179" t="str">
        <f t="shared" si="790"/>
        <v/>
      </c>
      <c r="R1609" s="180" t="str">
        <f t="shared" si="791"/>
        <v/>
      </c>
      <c r="S1609" s="13" t="str">
        <f>IF(A1609="","",IF(R1609="Refreshment Beverage",VLOOKUP(VALUE(Q1609),Rates!G$15:L$19,2,0),VLOOKUP(VALUE(Q1609),Rates!G$4:L$8,2,0)))</f>
        <v/>
      </c>
      <c r="T1609" s="13" t="str">
        <f t="shared" si="792"/>
        <v/>
      </c>
      <c r="U1609" s="181" t="str">
        <f t="shared" si="793"/>
        <v/>
      </c>
      <c r="V1609" s="13" t="str">
        <f t="shared" si="794"/>
        <v/>
      </c>
      <c r="W1609" s="13" t="str">
        <f t="shared" si="795"/>
        <v/>
      </c>
      <c r="X1609" s="182" t="str">
        <f t="shared" si="796"/>
        <v/>
      </c>
      <c r="Y1609" s="183" t="str">
        <f>IF(A:A="","",IF(R1609="Refreshment Beverage",VLOOKUP(Q1609,Rates!G$15:L$19,6,0)*W1609,VLOOKUP(Q1609,Rates!G$4:L$12,6,0)*W1609))</f>
        <v/>
      </c>
      <c r="Z1609" s="183" t="str">
        <f t="shared" si="797"/>
        <v/>
      </c>
      <c r="AA1609" s="17">
        <f t="shared" si="785"/>
        <v>0</v>
      </c>
      <c r="AB1609" s="177" t="str" cm="1">
        <f t="array" ref="AB1609">IF(_xlfn.SINGLE(A:A)="","",IF(R1609="Refreshment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177" t="str" cm="1">
        <f t="array" ref="AC1609">IF(_xlfn.SINGLE(A:A)="","",IF(R1609="Refreshment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68">
        <f>IFERROR(IF(OR(Q1609=1,Q1609=2,Q1609=3,Q1609=4),VLOOKUP(Q1609,Rates!$A$31:$B$34,2,0)*W1609,IF(V1609=1,VLOOKUP(U1609,'REB BEV MIN MKUP'!B:E,4,0),IF(V1609&gt;1,VLOOKUP(VALUE(W1609),'REB BEV MIN MKUP'!O:Q,3,0),0))),0)</f>
        <v>0</v>
      </c>
      <c r="AE1609" s="177" t="str">
        <f t="shared" si="798"/>
        <v/>
      </c>
      <c r="AF1609" s="13" t="str">
        <f t="shared" si="799"/>
        <v/>
      </c>
      <c r="AG1609" s="177" t="str">
        <f t="shared" si="800"/>
        <v/>
      </c>
      <c r="AH1609" s="184" t="str">
        <f t="shared" si="801"/>
        <v/>
      </c>
      <c r="AI1609" s="184" t="str">
        <f>IF(AE:AE="","",IF(R1609="Refreshment Beverage",AK1609*(Rates!J$19/100),ROUND(SUM(AH1609*(Rates!$J$8/100)),4)))</f>
        <v/>
      </c>
      <c r="AJ1609" s="183" t="str">
        <f t="shared" si="802"/>
        <v/>
      </c>
      <c r="AK1609" s="185" t="str">
        <f t="shared" si="803"/>
        <v/>
      </c>
      <c r="AL1609" s="177" t="str">
        <f t="shared" si="804"/>
        <v/>
      </c>
      <c r="AM1609" s="13" t="str">
        <f>IF(AS1609="","",IF(R1609="Refreshment Beverage",ROUND(AS1609*Rates!K$19,4),ROUND(AO1609*(VLOOKUP(VALUE(Q1609),Rates!G$4:L$12,3,0)),4)))</f>
        <v/>
      </c>
      <c r="AN1609" s="183" t="str">
        <f>IF(AS1609="","",IF(R1609="Refreshment Beverage",AS1609*(Rates!J$19/100),MAX(AM1609,AB1609)))</f>
        <v/>
      </c>
      <c r="AO1609" s="186" t="str">
        <f t="shared" si="805"/>
        <v/>
      </c>
      <c r="AP1609" s="186" t="str">
        <f t="shared" si="806"/>
        <v/>
      </c>
      <c r="AQ1609" s="186" t="str">
        <f>IF(AS1609="","",IF(R1609="Refreshment Beverage",ROUND(SUM(VLOOKUP(Q:Q,Rates!G$15:L$19,3,0)*(AS1609-Y1609-Z1609-AA1609)),4),ROUND(SUM(Rates!$K$8*AS1609),4)))</f>
        <v/>
      </c>
      <c r="AR1609" s="184" t="str">
        <f t="shared" si="807"/>
        <v/>
      </c>
      <c r="AS1609" s="185" t="str">
        <f t="shared" si="808"/>
        <v/>
      </c>
      <c r="AT1609" s="177" t="str">
        <f t="shared" si="809"/>
        <v/>
      </c>
      <c r="AU1609" s="13" t="str">
        <f>IF(AX1609="","",IF(R1609="Refreshment Beverage",ROUND((BA1609-Y1609-Z1609-AA1609)*VLOOKUP(VALUE(Q1609),Rates!G$15:L$19,3,0),4),ROUND(AW1609*(VLOOKUP(VALUE(Q1609),Rates!G:L,3,0)),4)))</f>
        <v/>
      </c>
      <c r="AV1609" s="183" t="str">
        <f t="shared" si="810"/>
        <v/>
      </c>
      <c r="AW1609" s="186" t="str">
        <f t="shared" si="811"/>
        <v/>
      </c>
      <c r="AX1609" s="184" t="str">
        <f t="shared" si="812"/>
        <v/>
      </c>
      <c r="AY1609" s="186" t="str">
        <f>IF(AX1609="","",IF(R1609="Refreshment Beverage",ROUND(SUM(AX1609*Rates!K$19),4),ROUND(SUM(AX1609*(Rates!J$8/100)),4)))</f>
        <v/>
      </c>
      <c r="AZ1609" s="183" t="str">
        <f t="shared" si="813"/>
        <v/>
      </c>
      <c r="BA1609" s="185" t="str">
        <f t="shared" si="814"/>
        <v/>
      </c>
      <c r="BD1609" s="171"/>
      <c r="BE1609" s="171"/>
      <c r="BF1609" s="171"/>
      <c r="BG1609" s="171"/>
    </row>
    <row r="1610" spans="1:59" ht="15" customHeight="1" x14ac:dyDescent="0.3">
      <c r="A1610" s="172"/>
      <c r="B1610" s="172"/>
      <c r="C1610" s="172"/>
      <c r="D1610" s="173"/>
      <c r="E1610" s="173"/>
      <c r="F1610" s="173"/>
      <c r="G1610" s="173"/>
      <c r="H1610" s="173"/>
      <c r="I1610" s="174"/>
      <c r="J1610" s="175"/>
      <c r="K1610" s="176" t="str">
        <f t="shared" si="786"/>
        <v/>
      </c>
      <c r="L1610" s="177" t="str">
        <f t="shared" si="787"/>
        <v/>
      </c>
      <c r="M1610" s="178" t="str">
        <f t="shared" si="788"/>
        <v/>
      </c>
      <c r="N1610" s="44" t="str" cm="1">
        <f t="array" ref="N1610">IFERROR(IF(_xlfn.SINGLE(A:A)="","",IF(R1610="Beer",SUM(LOOKUP(2,1/(Rates!$B$3:$B$5&lt;=W1610)/(Rates!$C$3:$C$5&gt;=W1610),Rates!$D$3:$D$5)*(X1610/100)*W1610),IF(R1610="Refreshment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44" t="str">
        <f t="shared" si="789"/>
        <v/>
      </c>
      <c r="P1610" s="13"/>
      <c r="Q1610" s="179" t="str">
        <f t="shared" si="790"/>
        <v/>
      </c>
      <c r="R1610" s="180" t="str">
        <f t="shared" si="791"/>
        <v/>
      </c>
      <c r="S1610" s="13" t="str">
        <f>IF(A1610="","",IF(R1610="Refreshment Beverage",VLOOKUP(VALUE(Q1610),Rates!G$15:L$19,2,0),VLOOKUP(VALUE(Q1610),Rates!G$4:L$8,2,0)))</f>
        <v/>
      </c>
      <c r="T1610" s="13" t="str">
        <f t="shared" si="792"/>
        <v/>
      </c>
      <c r="U1610" s="181" t="str">
        <f t="shared" si="793"/>
        <v/>
      </c>
      <c r="V1610" s="13" t="str">
        <f t="shared" si="794"/>
        <v/>
      </c>
      <c r="W1610" s="13" t="str">
        <f t="shared" si="795"/>
        <v/>
      </c>
      <c r="X1610" s="182" t="str">
        <f t="shared" si="796"/>
        <v/>
      </c>
      <c r="Y1610" s="183" t="str">
        <f>IF(A:A="","",IF(R1610="Refreshment Beverage",VLOOKUP(Q1610,Rates!G$15:L$19,6,0)*W1610,VLOOKUP(Q1610,Rates!G$4:L$12,6,0)*W1610))</f>
        <v/>
      </c>
      <c r="Z1610" s="183" t="str">
        <f t="shared" si="797"/>
        <v/>
      </c>
      <c r="AA1610" s="17">
        <f t="shared" si="785"/>
        <v>0</v>
      </c>
      <c r="AB1610" s="177" t="str" cm="1">
        <f t="array" ref="AB1610">IF(_xlfn.SINGLE(A:A)="","",IF(R1610="Refreshment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177" t="str" cm="1">
        <f t="array" ref="AC1610">IF(_xlfn.SINGLE(A:A)="","",IF(R1610="Refreshment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68">
        <f>IFERROR(IF(OR(Q1610=1,Q1610=2,Q1610=3,Q1610=4),VLOOKUP(Q1610,Rates!$A$31:$B$34,2,0)*W1610,IF(V1610=1,VLOOKUP(U1610,'REB BEV MIN MKUP'!B:E,4,0),IF(V1610&gt;1,VLOOKUP(VALUE(W1610),'REB BEV MIN MKUP'!O:Q,3,0),0))),0)</f>
        <v>0</v>
      </c>
      <c r="AE1610" s="177" t="str">
        <f t="shared" si="798"/>
        <v/>
      </c>
      <c r="AF1610" s="13" t="str">
        <f t="shared" si="799"/>
        <v/>
      </c>
      <c r="AG1610" s="177" t="str">
        <f t="shared" si="800"/>
        <v/>
      </c>
      <c r="AH1610" s="184" t="str">
        <f t="shared" si="801"/>
        <v/>
      </c>
      <c r="AI1610" s="184" t="str">
        <f>IF(AE:AE="","",IF(R1610="Refreshment Beverage",AK1610*(Rates!J$19/100),ROUND(SUM(AH1610*(Rates!$J$8/100)),4)))</f>
        <v/>
      </c>
      <c r="AJ1610" s="183" t="str">
        <f t="shared" si="802"/>
        <v/>
      </c>
      <c r="AK1610" s="185" t="str">
        <f t="shared" si="803"/>
        <v/>
      </c>
      <c r="AL1610" s="177" t="str">
        <f t="shared" si="804"/>
        <v/>
      </c>
      <c r="AM1610" s="13" t="str">
        <f>IF(AS1610="","",IF(R1610="Refreshment Beverage",ROUND(AS1610*Rates!K$19,4),ROUND(AO1610*(VLOOKUP(VALUE(Q1610),Rates!G$4:L$12,3,0)),4)))</f>
        <v/>
      </c>
      <c r="AN1610" s="183" t="str">
        <f>IF(AS1610="","",IF(R1610="Refreshment Beverage",AS1610*(Rates!J$19/100),MAX(AM1610,AB1610)))</f>
        <v/>
      </c>
      <c r="AO1610" s="186" t="str">
        <f t="shared" si="805"/>
        <v/>
      </c>
      <c r="AP1610" s="186" t="str">
        <f t="shared" si="806"/>
        <v/>
      </c>
      <c r="AQ1610" s="186" t="str">
        <f>IF(AS1610="","",IF(R1610="Refreshment Beverage",ROUND(SUM(VLOOKUP(Q:Q,Rates!G$15:L$19,3,0)*(AS1610-Y1610-Z1610-AA1610)),4),ROUND(SUM(Rates!$K$8*AS1610),4)))</f>
        <v/>
      </c>
      <c r="AR1610" s="184" t="str">
        <f t="shared" si="807"/>
        <v/>
      </c>
      <c r="AS1610" s="185" t="str">
        <f t="shared" si="808"/>
        <v/>
      </c>
      <c r="AT1610" s="177" t="str">
        <f t="shared" si="809"/>
        <v/>
      </c>
      <c r="AU1610" s="13" t="str">
        <f>IF(AX1610="","",IF(R1610="Refreshment Beverage",ROUND((BA1610-Y1610-Z1610-AA1610)*VLOOKUP(VALUE(Q1610),Rates!G$15:L$19,3,0),4),ROUND(AW1610*(VLOOKUP(VALUE(Q1610),Rates!G:L,3,0)),4)))</f>
        <v/>
      </c>
      <c r="AV1610" s="183" t="str">
        <f t="shared" si="810"/>
        <v/>
      </c>
      <c r="AW1610" s="186" t="str">
        <f t="shared" si="811"/>
        <v/>
      </c>
      <c r="AX1610" s="184" t="str">
        <f t="shared" si="812"/>
        <v/>
      </c>
      <c r="AY1610" s="186" t="str">
        <f>IF(AX1610="","",IF(R1610="Refreshment Beverage",ROUND(SUM(AX1610*Rates!K$19),4),ROUND(SUM(AX1610*(Rates!J$8/100)),4)))</f>
        <v/>
      </c>
      <c r="AZ1610" s="183" t="str">
        <f t="shared" si="813"/>
        <v/>
      </c>
      <c r="BA1610" s="185" t="str">
        <f t="shared" si="814"/>
        <v/>
      </c>
      <c r="BD1610" s="171"/>
      <c r="BE1610" s="171"/>
      <c r="BF1610" s="171"/>
      <c r="BG1610" s="171"/>
    </row>
    <row r="1611" spans="1:59" ht="15" customHeight="1" x14ac:dyDescent="0.3">
      <c r="A1611" s="172"/>
      <c r="B1611" s="172"/>
      <c r="C1611" s="172"/>
      <c r="D1611" s="173"/>
      <c r="E1611" s="173"/>
      <c r="F1611" s="173"/>
      <c r="G1611" s="173"/>
      <c r="H1611" s="173"/>
      <c r="I1611" s="174"/>
      <c r="J1611" s="175"/>
      <c r="K1611" s="176" t="str">
        <f t="shared" si="786"/>
        <v/>
      </c>
      <c r="L1611" s="177" t="str">
        <f t="shared" si="787"/>
        <v/>
      </c>
      <c r="M1611" s="178" t="str">
        <f t="shared" si="788"/>
        <v/>
      </c>
      <c r="N1611" s="44" t="str" cm="1">
        <f t="array" ref="N1611">IFERROR(IF(_xlfn.SINGLE(A:A)="","",IF(R1611="Beer",SUM(LOOKUP(2,1/(Rates!$B$3:$B$5&lt;=W1611)/(Rates!$C$3:$C$5&gt;=W1611),Rates!$D$3:$D$5)*(X1611/100)*W1611),IF(R1611="Refreshment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44" t="str">
        <f t="shared" si="789"/>
        <v/>
      </c>
      <c r="P1611" s="13"/>
      <c r="Q1611" s="179" t="str">
        <f t="shared" si="790"/>
        <v/>
      </c>
      <c r="R1611" s="180" t="str">
        <f t="shared" si="791"/>
        <v/>
      </c>
      <c r="S1611" s="13" t="str">
        <f>IF(A1611="","",IF(R1611="Refreshment Beverage",VLOOKUP(VALUE(Q1611),Rates!G$15:L$19,2,0),VLOOKUP(VALUE(Q1611),Rates!G$4:L$8,2,0)))</f>
        <v/>
      </c>
      <c r="T1611" s="13" t="str">
        <f t="shared" si="792"/>
        <v/>
      </c>
      <c r="U1611" s="181" t="str">
        <f t="shared" si="793"/>
        <v/>
      </c>
      <c r="V1611" s="13" t="str">
        <f t="shared" si="794"/>
        <v/>
      </c>
      <c r="W1611" s="13" t="str">
        <f t="shared" si="795"/>
        <v/>
      </c>
      <c r="X1611" s="182" t="str">
        <f t="shared" si="796"/>
        <v/>
      </c>
      <c r="Y1611" s="183" t="str">
        <f>IF(A:A="","",IF(R1611="Refreshment Beverage",VLOOKUP(Q1611,Rates!G$15:L$19,6,0)*W1611,VLOOKUP(Q1611,Rates!G$4:L$12,6,0)*W1611))</f>
        <v/>
      </c>
      <c r="Z1611" s="183" t="str">
        <f t="shared" si="797"/>
        <v/>
      </c>
      <c r="AA1611" s="17">
        <f t="shared" si="785"/>
        <v>0</v>
      </c>
      <c r="AB1611" s="177" t="str" cm="1">
        <f t="array" ref="AB1611">IF(_xlfn.SINGLE(A:A)="","",IF(R1611="Refreshment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177" t="str" cm="1">
        <f t="array" ref="AC1611">IF(_xlfn.SINGLE(A:A)="","",IF(R1611="Refreshment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68">
        <f>IFERROR(IF(OR(Q1611=1,Q1611=2,Q1611=3,Q1611=4),VLOOKUP(Q1611,Rates!$A$31:$B$34,2,0)*W1611,IF(V1611=1,VLOOKUP(U1611,'REB BEV MIN MKUP'!B:E,4,0),IF(V1611&gt;1,VLOOKUP(VALUE(W1611),'REB BEV MIN MKUP'!O:Q,3,0),0))),0)</f>
        <v>0</v>
      </c>
      <c r="AE1611" s="177" t="str">
        <f t="shared" si="798"/>
        <v/>
      </c>
      <c r="AF1611" s="13" t="str">
        <f t="shared" si="799"/>
        <v/>
      </c>
      <c r="AG1611" s="177" t="str">
        <f t="shared" si="800"/>
        <v/>
      </c>
      <c r="AH1611" s="184" t="str">
        <f t="shared" si="801"/>
        <v/>
      </c>
      <c r="AI1611" s="184" t="str">
        <f>IF(AE:AE="","",IF(R1611="Refreshment Beverage",AK1611*(Rates!J$19/100),ROUND(SUM(AH1611*(Rates!$J$8/100)),4)))</f>
        <v/>
      </c>
      <c r="AJ1611" s="183" t="str">
        <f t="shared" si="802"/>
        <v/>
      </c>
      <c r="AK1611" s="185" t="str">
        <f t="shared" si="803"/>
        <v/>
      </c>
      <c r="AL1611" s="177" t="str">
        <f t="shared" si="804"/>
        <v/>
      </c>
      <c r="AM1611" s="13" t="str">
        <f>IF(AS1611="","",IF(R1611="Refreshment Beverage",ROUND(AS1611*Rates!K$19,4),ROUND(AO1611*(VLOOKUP(VALUE(Q1611),Rates!G$4:L$12,3,0)),4)))</f>
        <v/>
      </c>
      <c r="AN1611" s="183" t="str">
        <f>IF(AS1611="","",IF(R1611="Refreshment Beverage",AS1611*(Rates!J$19/100),MAX(AM1611,AB1611)))</f>
        <v/>
      </c>
      <c r="AO1611" s="186" t="str">
        <f t="shared" si="805"/>
        <v/>
      </c>
      <c r="AP1611" s="186" t="str">
        <f t="shared" si="806"/>
        <v/>
      </c>
      <c r="AQ1611" s="186" t="str">
        <f>IF(AS1611="","",IF(R1611="Refreshment Beverage",ROUND(SUM(VLOOKUP(Q:Q,Rates!G$15:L$19,3,0)*(AS1611-Y1611-Z1611-AA1611)),4),ROUND(SUM(Rates!$K$8*AS1611),4)))</f>
        <v/>
      </c>
      <c r="AR1611" s="184" t="str">
        <f t="shared" si="807"/>
        <v/>
      </c>
      <c r="AS1611" s="185" t="str">
        <f t="shared" si="808"/>
        <v/>
      </c>
      <c r="AT1611" s="177" t="str">
        <f t="shared" si="809"/>
        <v/>
      </c>
      <c r="AU1611" s="13" t="str">
        <f>IF(AX1611="","",IF(R1611="Refreshment Beverage",ROUND((BA1611-Y1611-Z1611-AA1611)*VLOOKUP(VALUE(Q1611),Rates!G$15:L$19,3,0),4),ROUND(AW1611*(VLOOKUP(VALUE(Q1611),Rates!G:L,3,0)),4)))</f>
        <v/>
      </c>
      <c r="AV1611" s="183" t="str">
        <f t="shared" si="810"/>
        <v/>
      </c>
      <c r="AW1611" s="186" t="str">
        <f t="shared" si="811"/>
        <v/>
      </c>
      <c r="AX1611" s="184" t="str">
        <f t="shared" si="812"/>
        <v/>
      </c>
      <c r="AY1611" s="186" t="str">
        <f>IF(AX1611="","",IF(R1611="Refreshment Beverage",ROUND(SUM(AX1611*Rates!K$19),4),ROUND(SUM(AX1611*(Rates!J$8/100)),4)))</f>
        <v/>
      </c>
      <c r="AZ1611" s="183" t="str">
        <f t="shared" si="813"/>
        <v/>
      </c>
      <c r="BA1611" s="185" t="str">
        <f t="shared" si="814"/>
        <v/>
      </c>
      <c r="BD1611" s="171"/>
      <c r="BE1611" s="171"/>
      <c r="BF1611" s="171"/>
      <c r="BG1611" s="171"/>
    </row>
    <row r="1612" spans="1:59" ht="15" customHeight="1" x14ac:dyDescent="0.3">
      <c r="A1612" s="172"/>
      <c r="B1612" s="172"/>
      <c r="C1612" s="172"/>
      <c r="D1612" s="173"/>
      <c r="E1612" s="173"/>
      <c r="F1612" s="173"/>
      <c r="G1612" s="173"/>
      <c r="H1612" s="173"/>
      <c r="I1612" s="174"/>
      <c r="J1612" s="175"/>
      <c r="K1612" s="176" t="str">
        <f t="shared" si="786"/>
        <v/>
      </c>
      <c r="L1612" s="177" t="str">
        <f t="shared" si="787"/>
        <v/>
      </c>
      <c r="M1612" s="178" t="str">
        <f t="shared" si="788"/>
        <v/>
      </c>
      <c r="N1612" s="44" t="str" cm="1">
        <f t="array" ref="N1612">IFERROR(IF(_xlfn.SINGLE(A:A)="","",IF(R1612="Beer",SUM(LOOKUP(2,1/(Rates!$B$3:$B$5&lt;=W1612)/(Rates!$C$3:$C$5&gt;=W1612),Rates!$D$3:$D$5)*(X1612/100)*W1612),IF(R1612="Refreshment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44" t="str">
        <f t="shared" si="789"/>
        <v/>
      </c>
      <c r="P1612" s="13"/>
      <c r="Q1612" s="179" t="str">
        <f t="shared" si="790"/>
        <v/>
      </c>
      <c r="R1612" s="180" t="str">
        <f t="shared" si="791"/>
        <v/>
      </c>
      <c r="S1612" s="13" t="str">
        <f>IF(A1612="","",IF(R1612="Refreshment Beverage",VLOOKUP(VALUE(Q1612),Rates!G$15:L$19,2,0),VLOOKUP(VALUE(Q1612),Rates!G$4:L$8,2,0)))</f>
        <v/>
      </c>
      <c r="T1612" s="13" t="str">
        <f t="shared" si="792"/>
        <v/>
      </c>
      <c r="U1612" s="181" t="str">
        <f t="shared" si="793"/>
        <v/>
      </c>
      <c r="V1612" s="13" t="str">
        <f t="shared" si="794"/>
        <v/>
      </c>
      <c r="W1612" s="13" t="str">
        <f t="shared" si="795"/>
        <v/>
      </c>
      <c r="X1612" s="182" t="str">
        <f t="shared" si="796"/>
        <v/>
      </c>
      <c r="Y1612" s="183" t="str">
        <f>IF(A:A="","",IF(R1612="Refreshment Beverage",VLOOKUP(Q1612,Rates!G$15:L$19,6,0)*W1612,VLOOKUP(Q1612,Rates!G$4:L$12,6,0)*W1612))</f>
        <v/>
      </c>
      <c r="Z1612" s="183" t="str">
        <f t="shared" si="797"/>
        <v/>
      </c>
      <c r="AA1612" s="17">
        <f t="shared" si="785"/>
        <v>0</v>
      </c>
      <c r="AB1612" s="177" t="str" cm="1">
        <f t="array" ref="AB1612">IF(_xlfn.SINGLE(A:A)="","",IF(R1612="Refreshment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177" t="str" cm="1">
        <f t="array" ref="AC1612">IF(_xlfn.SINGLE(A:A)="","",IF(R1612="Refreshment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68">
        <f>IFERROR(IF(OR(Q1612=1,Q1612=2,Q1612=3,Q1612=4),VLOOKUP(Q1612,Rates!$A$31:$B$34,2,0)*W1612,IF(V1612=1,VLOOKUP(U1612,'REB BEV MIN MKUP'!B:E,4,0),IF(V1612&gt;1,VLOOKUP(VALUE(W1612),'REB BEV MIN MKUP'!O:Q,3,0),0))),0)</f>
        <v>0</v>
      </c>
      <c r="AE1612" s="177" t="str">
        <f t="shared" si="798"/>
        <v/>
      </c>
      <c r="AF1612" s="13" t="str">
        <f t="shared" si="799"/>
        <v/>
      </c>
      <c r="AG1612" s="177" t="str">
        <f t="shared" si="800"/>
        <v/>
      </c>
      <c r="AH1612" s="184" t="str">
        <f t="shared" si="801"/>
        <v/>
      </c>
      <c r="AI1612" s="184" t="str">
        <f>IF(AE:AE="","",IF(R1612="Refreshment Beverage",AK1612*(Rates!J$19/100),ROUND(SUM(AH1612*(Rates!$J$8/100)),4)))</f>
        <v/>
      </c>
      <c r="AJ1612" s="183" t="str">
        <f t="shared" si="802"/>
        <v/>
      </c>
      <c r="AK1612" s="185" t="str">
        <f t="shared" si="803"/>
        <v/>
      </c>
      <c r="AL1612" s="177" t="str">
        <f t="shared" si="804"/>
        <v/>
      </c>
      <c r="AM1612" s="13" t="str">
        <f>IF(AS1612="","",IF(R1612="Refreshment Beverage",ROUND(AS1612*Rates!K$19,4),ROUND(AO1612*(VLOOKUP(VALUE(Q1612),Rates!G$4:L$12,3,0)),4)))</f>
        <v/>
      </c>
      <c r="AN1612" s="183" t="str">
        <f>IF(AS1612="","",IF(R1612="Refreshment Beverage",AS1612*(Rates!J$19/100),MAX(AM1612,AB1612)))</f>
        <v/>
      </c>
      <c r="AO1612" s="186" t="str">
        <f t="shared" si="805"/>
        <v/>
      </c>
      <c r="AP1612" s="186" t="str">
        <f t="shared" si="806"/>
        <v/>
      </c>
      <c r="AQ1612" s="186" t="str">
        <f>IF(AS1612="","",IF(R1612="Refreshment Beverage",ROUND(SUM(VLOOKUP(Q:Q,Rates!G$15:L$19,3,0)*(AS1612-Y1612-Z1612-AA1612)),4),ROUND(SUM(Rates!$K$8*AS1612),4)))</f>
        <v/>
      </c>
      <c r="AR1612" s="184" t="str">
        <f t="shared" si="807"/>
        <v/>
      </c>
      <c r="AS1612" s="185" t="str">
        <f t="shared" si="808"/>
        <v/>
      </c>
      <c r="AT1612" s="177" t="str">
        <f t="shared" si="809"/>
        <v/>
      </c>
      <c r="AU1612" s="13" t="str">
        <f>IF(AX1612="","",IF(R1612="Refreshment Beverage",ROUND((BA1612-Y1612-Z1612-AA1612)*VLOOKUP(VALUE(Q1612),Rates!G$15:L$19,3,0),4),ROUND(AW1612*(VLOOKUP(VALUE(Q1612),Rates!G:L,3,0)),4)))</f>
        <v/>
      </c>
      <c r="AV1612" s="183" t="str">
        <f t="shared" si="810"/>
        <v/>
      </c>
      <c r="AW1612" s="186" t="str">
        <f t="shared" si="811"/>
        <v/>
      </c>
      <c r="AX1612" s="184" t="str">
        <f t="shared" si="812"/>
        <v/>
      </c>
      <c r="AY1612" s="186" t="str">
        <f>IF(AX1612="","",IF(R1612="Refreshment Beverage",ROUND(SUM(AX1612*Rates!K$19),4),ROUND(SUM(AX1612*(Rates!J$8/100)),4)))</f>
        <v/>
      </c>
      <c r="AZ1612" s="183" t="str">
        <f t="shared" si="813"/>
        <v/>
      </c>
      <c r="BA1612" s="185" t="str">
        <f t="shared" si="814"/>
        <v/>
      </c>
      <c r="BD1612" s="171"/>
      <c r="BE1612" s="171"/>
      <c r="BF1612" s="171"/>
      <c r="BG1612" s="171"/>
    </row>
    <row r="1613" spans="1:59" ht="15" customHeight="1" x14ac:dyDescent="0.3">
      <c r="A1613" s="172"/>
      <c r="B1613" s="172"/>
      <c r="C1613" s="172"/>
      <c r="D1613" s="173"/>
      <c r="E1613" s="173"/>
      <c r="F1613" s="173"/>
      <c r="G1613" s="173"/>
      <c r="H1613" s="173"/>
      <c r="I1613" s="174"/>
      <c r="J1613" s="175"/>
      <c r="K1613" s="176" t="str">
        <f t="shared" si="786"/>
        <v/>
      </c>
      <c r="L1613" s="177" t="str">
        <f t="shared" si="787"/>
        <v/>
      </c>
      <c r="M1613" s="178" t="str">
        <f t="shared" si="788"/>
        <v/>
      </c>
      <c r="N1613" s="44" t="str" cm="1">
        <f t="array" ref="N1613">IFERROR(IF(_xlfn.SINGLE(A:A)="","",IF(R1613="Beer",SUM(LOOKUP(2,1/(Rates!$B$3:$B$5&lt;=W1613)/(Rates!$C$3:$C$5&gt;=W1613),Rates!$D$3:$D$5)*(X1613/100)*W1613),IF(R1613="Refreshment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44" t="str">
        <f t="shared" si="789"/>
        <v/>
      </c>
      <c r="P1613" s="13"/>
      <c r="Q1613" s="179" t="str">
        <f t="shared" si="790"/>
        <v/>
      </c>
      <c r="R1613" s="180" t="str">
        <f t="shared" si="791"/>
        <v/>
      </c>
      <c r="S1613" s="13" t="str">
        <f>IF(A1613="","",IF(R1613="Refreshment Beverage",VLOOKUP(VALUE(Q1613),Rates!G$15:L$19,2,0),VLOOKUP(VALUE(Q1613),Rates!G$4:L$8,2,0)))</f>
        <v/>
      </c>
      <c r="T1613" s="13" t="str">
        <f t="shared" si="792"/>
        <v/>
      </c>
      <c r="U1613" s="181" t="str">
        <f t="shared" si="793"/>
        <v/>
      </c>
      <c r="V1613" s="13" t="str">
        <f t="shared" si="794"/>
        <v/>
      </c>
      <c r="W1613" s="13" t="str">
        <f t="shared" si="795"/>
        <v/>
      </c>
      <c r="X1613" s="182" t="str">
        <f t="shared" si="796"/>
        <v/>
      </c>
      <c r="Y1613" s="183" t="str">
        <f>IF(A:A="","",IF(R1613="Refreshment Beverage",VLOOKUP(Q1613,Rates!G$15:L$19,6,0)*W1613,VLOOKUP(Q1613,Rates!G$4:L$12,6,0)*W1613))</f>
        <v/>
      </c>
      <c r="Z1613" s="183" t="str">
        <f t="shared" si="797"/>
        <v/>
      </c>
      <c r="AA1613" s="17">
        <f t="shared" si="785"/>
        <v>0</v>
      </c>
      <c r="AB1613" s="177" t="str" cm="1">
        <f t="array" ref="AB1613">IF(_xlfn.SINGLE(A:A)="","",IF(R1613="Refreshment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177" t="str" cm="1">
        <f t="array" ref="AC1613">IF(_xlfn.SINGLE(A:A)="","",IF(R1613="Refreshment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68">
        <f>IFERROR(IF(OR(Q1613=1,Q1613=2,Q1613=3,Q1613=4),VLOOKUP(Q1613,Rates!$A$31:$B$34,2,0)*W1613,IF(V1613=1,VLOOKUP(U1613,'REB BEV MIN MKUP'!B:E,4,0),IF(V1613&gt;1,VLOOKUP(VALUE(W1613),'REB BEV MIN MKUP'!O:Q,3,0),0))),0)</f>
        <v>0</v>
      </c>
      <c r="AE1613" s="177" t="str">
        <f t="shared" si="798"/>
        <v/>
      </c>
      <c r="AF1613" s="13" t="str">
        <f t="shared" si="799"/>
        <v/>
      </c>
      <c r="AG1613" s="177" t="str">
        <f t="shared" si="800"/>
        <v/>
      </c>
      <c r="AH1613" s="184" t="str">
        <f t="shared" si="801"/>
        <v/>
      </c>
      <c r="AI1613" s="184" t="str">
        <f>IF(AE:AE="","",IF(R1613="Refreshment Beverage",AK1613*(Rates!J$19/100),ROUND(SUM(AH1613*(Rates!$J$8/100)),4)))</f>
        <v/>
      </c>
      <c r="AJ1613" s="183" t="str">
        <f t="shared" si="802"/>
        <v/>
      </c>
      <c r="AK1613" s="185" t="str">
        <f t="shared" si="803"/>
        <v/>
      </c>
      <c r="AL1613" s="177" t="str">
        <f t="shared" si="804"/>
        <v/>
      </c>
      <c r="AM1613" s="13" t="str">
        <f>IF(AS1613="","",IF(R1613="Refreshment Beverage",ROUND(AS1613*Rates!K$19,4),ROUND(AO1613*(VLOOKUP(VALUE(Q1613),Rates!G$4:L$12,3,0)),4)))</f>
        <v/>
      </c>
      <c r="AN1613" s="183" t="str">
        <f>IF(AS1613="","",IF(R1613="Refreshment Beverage",AS1613*(Rates!J$19/100),MAX(AM1613,AB1613)))</f>
        <v/>
      </c>
      <c r="AO1613" s="186" t="str">
        <f t="shared" si="805"/>
        <v/>
      </c>
      <c r="AP1613" s="186" t="str">
        <f t="shared" si="806"/>
        <v/>
      </c>
      <c r="AQ1613" s="186" t="str">
        <f>IF(AS1613="","",IF(R1613="Refreshment Beverage",ROUND(SUM(VLOOKUP(Q:Q,Rates!G$15:L$19,3,0)*(AS1613-Y1613-Z1613-AA1613)),4),ROUND(SUM(Rates!$K$8*AS1613),4)))</f>
        <v/>
      </c>
      <c r="AR1613" s="184" t="str">
        <f t="shared" si="807"/>
        <v/>
      </c>
      <c r="AS1613" s="185" t="str">
        <f t="shared" si="808"/>
        <v/>
      </c>
      <c r="AT1613" s="177" t="str">
        <f t="shared" si="809"/>
        <v/>
      </c>
      <c r="AU1613" s="13" t="str">
        <f>IF(AX1613="","",IF(R1613="Refreshment Beverage",ROUND((BA1613-Y1613-Z1613-AA1613)*VLOOKUP(VALUE(Q1613),Rates!G$15:L$19,3,0),4),ROUND(AW1613*(VLOOKUP(VALUE(Q1613),Rates!G:L,3,0)),4)))</f>
        <v/>
      </c>
      <c r="AV1613" s="183" t="str">
        <f t="shared" si="810"/>
        <v/>
      </c>
      <c r="AW1613" s="186" t="str">
        <f t="shared" si="811"/>
        <v/>
      </c>
      <c r="AX1613" s="184" t="str">
        <f t="shared" si="812"/>
        <v/>
      </c>
      <c r="AY1613" s="186" t="str">
        <f>IF(AX1613="","",IF(R1613="Refreshment Beverage",ROUND(SUM(AX1613*Rates!K$19),4),ROUND(SUM(AX1613*(Rates!J$8/100)),4)))</f>
        <v/>
      </c>
      <c r="AZ1613" s="183" t="str">
        <f t="shared" si="813"/>
        <v/>
      </c>
      <c r="BA1613" s="185" t="str">
        <f t="shared" si="814"/>
        <v/>
      </c>
      <c r="BD1613" s="171"/>
      <c r="BE1613" s="171"/>
      <c r="BF1613" s="171"/>
      <c r="BG1613" s="171"/>
    </row>
    <row r="1614" spans="1:59" ht="15" customHeight="1" x14ac:dyDescent="0.3">
      <c r="A1614" s="172"/>
      <c r="B1614" s="172"/>
      <c r="C1614" s="172"/>
      <c r="D1614" s="173"/>
      <c r="E1614" s="173"/>
      <c r="F1614" s="173"/>
      <c r="G1614" s="173"/>
      <c r="H1614" s="173"/>
      <c r="I1614" s="174"/>
      <c r="J1614" s="175"/>
      <c r="K1614" s="176" t="str">
        <f t="shared" si="786"/>
        <v/>
      </c>
      <c r="L1614" s="177" t="str">
        <f t="shared" si="787"/>
        <v/>
      </c>
      <c r="M1614" s="178" t="str">
        <f t="shared" si="788"/>
        <v/>
      </c>
      <c r="N1614" s="44" t="str" cm="1">
        <f t="array" ref="N1614">IFERROR(IF(_xlfn.SINGLE(A:A)="","",IF(R1614="Beer",SUM(LOOKUP(2,1/(Rates!$B$3:$B$5&lt;=W1614)/(Rates!$C$3:$C$5&gt;=W1614),Rates!$D$3:$D$5)*(X1614/100)*W1614),IF(R1614="Refreshment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44" t="str">
        <f t="shared" si="789"/>
        <v/>
      </c>
      <c r="P1614" s="13"/>
      <c r="Q1614" s="179" t="str">
        <f t="shared" si="790"/>
        <v/>
      </c>
      <c r="R1614" s="180" t="str">
        <f t="shared" si="791"/>
        <v/>
      </c>
      <c r="S1614" s="13" t="str">
        <f>IF(A1614="","",IF(R1614="Refreshment Beverage",VLOOKUP(VALUE(Q1614),Rates!G$15:L$19,2,0),VLOOKUP(VALUE(Q1614),Rates!G$4:L$8,2,0)))</f>
        <v/>
      </c>
      <c r="T1614" s="13" t="str">
        <f t="shared" si="792"/>
        <v/>
      </c>
      <c r="U1614" s="181" t="str">
        <f t="shared" si="793"/>
        <v/>
      </c>
      <c r="V1614" s="13" t="str">
        <f t="shared" si="794"/>
        <v/>
      </c>
      <c r="W1614" s="13" t="str">
        <f t="shared" si="795"/>
        <v/>
      </c>
      <c r="X1614" s="182" t="str">
        <f t="shared" si="796"/>
        <v/>
      </c>
      <c r="Y1614" s="183" t="str">
        <f>IF(A:A="","",IF(R1614="Refreshment Beverage",VLOOKUP(Q1614,Rates!G$15:L$19,6,0)*W1614,VLOOKUP(Q1614,Rates!G$4:L$12,6,0)*W1614))</f>
        <v/>
      </c>
      <c r="Z1614" s="183" t="str">
        <f t="shared" si="797"/>
        <v/>
      </c>
      <c r="AA1614" s="17">
        <f t="shared" si="785"/>
        <v>0</v>
      </c>
      <c r="AB1614" s="177" t="str" cm="1">
        <f t="array" ref="AB1614">IF(_xlfn.SINGLE(A:A)="","",IF(R1614="Refreshment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177" t="str" cm="1">
        <f t="array" ref="AC1614">IF(_xlfn.SINGLE(A:A)="","",IF(R1614="Refreshment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68">
        <f>IFERROR(IF(OR(Q1614=1,Q1614=2,Q1614=3,Q1614=4),VLOOKUP(Q1614,Rates!$A$31:$B$34,2,0)*W1614,IF(V1614=1,VLOOKUP(U1614,'REB BEV MIN MKUP'!B:E,4,0),IF(V1614&gt;1,VLOOKUP(VALUE(W1614),'REB BEV MIN MKUP'!O:Q,3,0),0))),0)</f>
        <v>0</v>
      </c>
      <c r="AE1614" s="177" t="str">
        <f t="shared" si="798"/>
        <v/>
      </c>
      <c r="AF1614" s="13" t="str">
        <f t="shared" si="799"/>
        <v/>
      </c>
      <c r="AG1614" s="177" t="str">
        <f t="shared" si="800"/>
        <v/>
      </c>
      <c r="AH1614" s="184" t="str">
        <f t="shared" si="801"/>
        <v/>
      </c>
      <c r="AI1614" s="184" t="str">
        <f>IF(AE:AE="","",IF(R1614="Refreshment Beverage",AK1614*(Rates!J$19/100),ROUND(SUM(AH1614*(Rates!$J$8/100)),4)))</f>
        <v/>
      </c>
      <c r="AJ1614" s="183" t="str">
        <f t="shared" si="802"/>
        <v/>
      </c>
      <c r="AK1614" s="185" t="str">
        <f t="shared" si="803"/>
        <v/>
      </c>
      <c r="AL1614" s="177" t="str">
        <f t="shared" si="804"/>
        <v/>
      </c>
      <c r="AM1614" s="13" t="str">
        <f>IF(AS1614="","",IF(R1614="Refreshment Beverage",ROUND(AS1614*Rates!K$19,4),ROUND(AO1614*(VLOOKUP(VALUE(Q1614),Rates!G$4:L$12,3,0)),4)))</f>
        <v/>
      </c>
      <c r="AN1614" s="183" t="str">
        <f>IF(AS1614="","",IF(R1614="Refreshment Beverage",AS1614*(Rates!J$19/100),MAX(AM1614,AB1614)))</f>
        <v/>
      </c>
      <c r="AO1614" s="186" t="str">
        <f t="shared" si="805"/>
        <v/>
      </c>
      <c r="AP1614" s="186" t="str">
        <f t="shared" si="806"/>
        <v/>
      </c>
      <c r="AQ1614" s="186" t="str">
        <f>IF(AS1614="","",IF(R1614="Refreshment Beverage",ROUND(SUM(VLOOKUP(Q:Q,Rates!G$15:L$19,3,0)*(AS1614-Y1614-Z1614-AA1614)),4),ROUND(SUM(Rates!$K$8*AS1614),4)))</f>
        <v/>
      </c>
      <c r="AR1614" s="184" t="str">
        <f t="shared" si="807"/>
        <v/>
      </c>
      <c r="AS1614" s="185" t="str">
        <f t="shared" si="808"/>
        <v/>
      </c>
      <c r="AT1614" s="177" t="str">
        <f t="shared" si="809"/>
        <v/>
      </c>
      <c r="AU1614" s="13" t="str">
        <f>IF(AX1614="","",IF(R1614="Refreshment Beverage",ROUND((BA1614-Y1614-Z1614-AA1614)*VLOOKUP(VALUE(Q1614),Rates!G$15:L$19,3,0),4),ROUND(AW1614*(VLOOKUP(VALUE(Q1614),Rates!G:L,3,0)),4)))</f>
        <v/>
      </c>
      <c r="AV1614" s="183" t="str">
        <f t="shared" si="810"/>
        <v/>
      </c>
      <c r="AW1614" s="186" t="str">
        <f t="shared" si="811"/>
        <v/>
      </c>
      <c r="AX1614" s="184" t="str">
        <f t="shared" si="812"/>
        <v/>
      </c>
      <c r="AY1614" s="186" t="str">
        <f>IF(AX1614="","",IF(R1614="Refreshment Beverage",ROUND(SUM(AX1614*Rates!K$19),4),ROUND(SUM(AX1614*(Rates!J$8/100)),4)))</f>
        <v/>
      </c>
      <c r="AZ1614" s="183" t="str">
        <f t="shared" si="813"/>
        <v/>
      </c>
      <c r="BA1614" s="185" t="str">
        <f t="shared" si="814"/>
        <v/>
      </c>
      <c r="BD1614" s="171"/>
      <c r="BE1614" s="171"/>
      <c r="BF1614" s="171"/>
      <c r="BG1614" s="171"/>
    </row>
    <row r="1615" spans="1:59" ht="15" customHeight="1" x14ac:dyDescent="0.3">
      <c r="A1615" s="172"/>
      <c r="B1615" s="172"/>
      <c r="C1615" s="172"/>
      <c r="D1615" s="173"/>
      <c r="E1615" s="173"/>
      <c r="F1615" s="173"/>
      <c r="G1615" s="173"/>
      <c r="H1615" s="173"/>
      <c r="I1615" s="174"/>
      <c r="J1615" s="175"/>
      <c r="K1615" s="176" t="str">
        <f t="shared" si="786"/>
        <v/>
      </c>
      <c r="L1615" s="177" t="str">
        <f t="shared" si="787"/>
        <v/>
      </c>
      <c r="M1615" s="178" t="str">
        <f t="shared" si="788"/>
        <v/>
      </c>
      <c r="N1615" s="44" t="str" cm="1">
        <f t="array" ref="N1615">IFERROR(IF(_xlfn.SINGLE(A:A)="","",IF(R1615="Beer",SUM(LOOKUP(2,1/(Rates!$B$3:$B$5&lt;=W1615)/(Rates!$C$3:$C$5&gt;=W1615),Rates!$D$3:$D$5)*(X1615/100)*W1615),IF(R1615="Refreshment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44" t="str">
        <f t="shared" si="789"/>
        <v/>
      </c>
      <c r="P1615" s="13"/>
      <c r="Q1615" s="179" t="str">
        <f t="shared" si="790"/>
        <v/>
      </c>
      <c r="R1615" s="180" t="str">
        <f t="shared" si="791"/>
        <v/>
      </c>
      <c r="S1615" s="13" t="str">
        <f>IF(A1615="","",IF(R1615="Refreshment Beverage",VLOOKUP(VALUE(Q1615),Rates!G$15:L$19,2,0),VLOOKUP(VALUE(Q1615),Rates!G$4:L$8,2,0)))</f>
        <v/>
      </c>
      <c r="T1615" s="13" t="str">
        <f t="shared" si="792"/>
        <v/>
      </c>
      <c r="U1615" s="181" t="str">
        <f t="shared" si="793"/>
        <v/>
      </c>
      <c r="V1615" s="13" t="str">
        <f t="shared" si="794"/>
        <v/>
      </c>
      <c r="W1615" s="13" t="str">
        <f t="shared" si="795"/>
        <v/>
      </c>
      <c r="X1615" s="182" t="str">
        <f t="shared" si="796"/>
        <v/>
      </c>
      <c r="Y1615" s="183" t="str">
        <f>IF(A:A="","",IF(R1615="Refreshment Beverage",VLOOKUP(Q1615,Rates!G$15:L$19,6,0)*W1615,VLOOKUP(Q1615,Rates!G$4:L$12,6,0)*W1615))</f>
        <v/>
      </c>
      <c r="Z1615" s="183" t="str">
        <f t="shared" si="797"/>
        <v/>
      </c>
      <c r="AA1615" s="17">
        <f t="shared" si="785"/>
        <v>0</v>
      </c>
      <c r="AB1615" s="177" t="str" cm="1">
        <f t="array" ref="AB1615">IF(_xlfn.SINGLE(A:A)="","",IF(R1615="Refreshment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177" t="str" cm="1">
        <f t="array" ref="AC1615">IF(_xlfn.SINGLE(A:A)="","",IF(R1615="Refreshment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68">
        <f>IFERROR(IF(OR(Q1615=1,Q1615=2,Q1615=3,Q1615=4),VLOOKUP(Q1615,Rates!$A$31:$B$34,2,0)*W1615,IF(V1615=1,VLOOKUP(U1615,'REB BEV MIN MKUP'!B:E,4,0),IF(V1615&gt;1,VLOOKUP(VALUE(W1615),'REB BEV MIN MKUP'!O:Q,3,0),0))),0)</f>
        <v>0</v>
      </c>
      <c r="AE1615" s="177" t="str">
        <f t="shared" si="798"/>
        <v/>
      </c>
      <c r="AF1615" s="13" t="str">
        <f t="shared" si="799"/>
        <v/>
      </c>
      <c r="AG1615" s="177" t="str">
        <f t="shared" si="800"/>
        <v/>
      </c>
      <c r="AH1615" s="184" t="str">
        <f t="shared" si="801"/>
        <v/>
      </c>
      <c r="AI1615" s="184" t="str">
        <f>IF(AE:AE="","",IF(R1615="Refreshment Beverage",AK1615*(Rates!J$19/100),ROUND(SUM(AH1615*(Rates!$J$8/100)),4)))</f>
        <v/>
      </c>
      <c r="AJ1615" s="183" t="str">
        <f t="shared" si="802"/>
        <v/>
      </c>
      <c r="AK1615" s="185" t="str">
        <f t="shared" si="803"/>
        <v/>
      </c>
      <c r="AL1615" s="177" t="str">
        <f t="shared" si="804"/>
        <v/>
      </c>
      <c r="AM1615" s="13" t="str">
        <f>IF(AS1615="","",IF(R1615="Refreshment Beverage",ROUND(AS1615*Rates!K$19,4),ROUND(AO1615*(VLOOKUP(VALUE(Q1615),Rates!G$4:L$12,3,0)),4)))</f>
        <v/>
      </c>
      <c r="AN1615" s="183" t="str">
        <f>IF(AS1615="","",IF(R1615="Refreshment Beverage",AS1615*(Rates!J$19/100),MAX(AM1615,AB1615)))</f>
        <v/>
      </c>
      <c r="AO1615" s="186" t="str">
        <f t="shared" si="805"/>
        <v/>
      </c>
      <c r="AP1615" s="186" t="str">
        <f t="shared" si="806"/>
        <v/>
      </c>
      <c r="AQ1615" s="186" t="str">
        <f>IF(AS1615="","",IF(R1615="Refreshment Beverage",ROUND(SUM(VLOOKUP(Q:Q,Rates!G$15:L$19,3,0)*(AS1615-Y1615-Z1615-AA1615)),4),ROUND(SUM(Rates!$K$8*AS1615),4)))</f>
        <v/>
      </c>
      <c r="AR1615" s="184" t="str">
        <f t="shared" si="807"/>
        <v/>
      </c>
      <c r="AS1615" s="185" t="str">
        <f t="shared" si="808"/>
        <v/>
      </c>
      <c r="AT1615" s="177" t="str">
        <f t="shared" si="809"/>
        <v/>
      </c>
      <c r="AU1615" s="13" t="str">
        <f>IF(AX1615="","",IF(R1615="Refreshment Beverage",ROUND((BA1615-Y1615-Z1615-AA1615)*VLOOKUP(VALUE(Q1615),Rates!G$15:L$19,3,0),4),ROUND(AW1615*(VLOOKUP(VALUE(Q1615),Rates!G:L,3,0)),4)))</f>
        <v/>
      </c>
      <c r="AV1615" s="183" t="str">
        <f t="shared" si="810"/>
        <v/>
      </c>
      <c r="AW1615" s="186" t="str">
        <f t="shared" si="811"/>
        <v/>
      </c>
      <c r="AX1615" s="184" t="str">
        <f t="shared" si="812"/>
        <v/>
      </c>
      <c r="AY1615" s="186" t="str">
        <f>IF(AX1615="","",IF(R1615="Refreshment Beverage",ROUND(SUM(AX1615*Rates!K$19),4),ROUND(SUM(AX1615*(Rates!J$8/100)),4)))</f>
        <v/>
      </c>
      <c r="AZ1615" s="183" t="str">
        <f t="shared" si="813"/>
        <v/>
      </c>
      <c r="BA1615" s="185" t="str">
        <f t="shared" si="814"/>
        <v/>
      </c>
      <c r="BD1615" s="171"/>
      <c r="BE1615" s="171"/>
      <c r="BF1615" s="171"/>
      <c r="BG1615" s="171"/>
    </row>
    <row r="1616" spans="1:59" ht="15" customHeight="1" x14ac:dyDescent="0.3">
      <c r="A1616" s="172"/>
      <c r="B1616" s="172"/>
      <c r="C1616" s="172"/>
      <c r="D1616" s="173"/>
      <c r="E1616" s="173"/>
      <c r="F1616" s="173"/>
      <c r="G1616" s="173"/>
      <c r="H1616" s="173"/>
      <c r="I1616" s="174"/>
      <c r="J1616" s="175"/>
      <c r="K1616" s="176" t="str">
        <f t="shared" si="786"/>
        <v/>
      </c>
      <c r="L1616" s="177" t="str">
        <f t="shared" si="787"/>
        <v/>
      </c>
      <c r="M1616" s="178" t="str">
        <f t="shared" si="788"/>
        <v/>
      </c>
      <c r="N1616" s="44" t="str" cm="1">
        <f t="array" ref="N1616">IFERROR(IF(_xlfn.SINGLE(A:A)="","",IF(R1616="Beer",SUM(LOOKUP(2,1/(Rates!$B$3:$B$5&lt;=W1616)/(Rates!$C$3:$C$5&gt;=W1616),Rates!$D$3:$D$5)*(X1616/100)*W1616),IF(R1616="Refreshment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44" t="str">
        <f t="shared" si="789"/>
        <v/>
      </c>
      <c r="P1616" s="13"/>
      <c r="Q1616" s="179" t="str">
        <f t="shared" si="790"/>
        <v/>
      </c>
      <c r="R1616" s="180" t="str">
        <f t="shared" si="791"/>
        <v/>
      </c>
      <c r="S1616" s="13" t="str">
        <f>IF(A1616="","",IF(R1616="Refreshment Beverage",VLOOKUP(VALUE(Q1616),Rates!G$15:L$19,2,0),VLOOKUP(VALUE(Q1616),Rates!G$4:L$8,2,0)))</f>
        <v/>
      </c>
      <c r="T1616" s="13" t="str">
        <f t="shared" si="792"/>
        <v/>
      </c>
      <c r="U1616" s="181" t="str">
        <f t="shared" si="793"/>
        <v/>
      </c>
      <c r="V1616" s="13" t="str">
        <f t="shared" si="794"/>
        <v/>
      </c>
      <c r="W1616" s="13" t="str">
        <f t="shared" si="795"/>
        <v/>
      </c>
      <c r="X1616" s="182" t="str">
        <f t="shared" si="796"/>
        <v/>
      </c>
      <c r="Y1616" s="183" t="str">
        <f>IF(A:A="","",IF(R1616="Refreshment Beverage",VLOOKUP(Q1616,Rates!G$15:L$19,6,0)*W1616,VLOOKUP(Q1616,Rates!G$4:L$12,6,0)*W1616))</f>
        <v/>
      </c>
      <c r="Z1616" s="183" t="str">
        <f t="shared" si="797"/>
        <v/>
      </c>
      <c r="AA1616" s="17">
        <f t="shared" si="785"/>
        <v>0</v>
      </c>
      <c r="AB1616" s="177" t="str" cm="1">
        <f t="array" ref="AB1616">IF(_xlfn.SINGLE(A:A)="","",IF(R1616="Refreshment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177" t="str" cm="1">
        <f t="array" ref="AC1616">IF(_xlfn.SINGLE(A:A)="","",IF(R1616="Refreshment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68">
        <f>IFERROR(IF(OR(Q1616=1,Q1616=2,Q1616=3,Q1616=4),VLOOKUP(Q1616,Rates!$A$31:$B$34,2,0)*W1616,IF(V1616=1,VLOOKUP(U1616,'REB BEV MIN MKUP'!B:E,4,0),IF(V1616&gt;1,VLOOKUP(VALUE(W1616),'REB BEV MIN MKUP'!O:Q,3,0),0))),0)</f>
        <v>0</v>
      </c>
      <c r="AE1616" s="177" t="str">
        <f t="shared" si="798"/>
        <v/>
      </c>
      <c r="AF1616" s="13" t="str">
        <f t="shared" si="799"/>
        <v/>
      </c>
      <c r="AG1616" s="177" t="str">
        <f t="shared" si="800"/>
        <v/>
      </c>
      <c r="AH1616" s="184" t="str">
        <f t="shared" si="801"/>
        <v/>
      </c>
      <c r="AI1616" s="184" t="str">
        <f>IF(AE:AE="","",IF(R1616="Refreshment Beverage",AK1616*(Rates!J$19/100),ROUND(SUM(AH1616*(Rates!$J$8/100)),4)))</f>
        <v/>
      </c>
      <c r="AJ1616" s="183" t="str">
        <f t="shared" si="802"/>
        <v/>
      </c>
      <c r="AK1616" s="185" t="str">
        <f t="shared" si="803"/>
        <v/>
      </c>
      <c r="AL1616" s="177" t="str">
        <f t="shared" si="804"/>
        <v/>
      </c>
      <c r="AM1616" s="13" t="str">
        <f>IF(AS1616="","",IF(R1616="Refreshment Beverage",ROUND(AS1616*Rates!K$19,4),ROUND(AO1616*(VLOOKUP(VALUE(Q1616),Rates!G$4:L$12,3,0)),4)))</f>
        <v/>
      </c>
      <c r="AN1616" s="183" t="str">
        <f>IF(AS1616="","",IF(R1616="Refreshment Beverage",AS1616*(Rates!J$19/100),MAX(AM1616,AB1616)))</f>
        <v/>
      </c>
      <c r="AO1616" s="186" t="str">
        <f t="shared" si="805"/>
        <v/>
      </c>
      <c r="AP1616" s="186" t="str">
        <f t="shared" si="806"/>
        <v/>
      </c>
      <c r="AQ1616" s="186" t="str">
        <f>IF(AS1616="","",IF(R1616="Refreshment Beverage",ROUND(SUM(VLOOKUP(Q:Q,Rates!G$15:L$19,3,0)*(AS1616-Y1616-Z1616-AA1616)),4),ROUND(SUM(Rates!$K$8*AS1616),4)))</f>
        <v/>
      </c>
      <c r="AR1616" s="184" t="str">
        <f t="shared" si="807"/>
        <v/>
      </c>
      <c r="AS1616" s="185" t="str">
        <f t="shared" si="808"/>
        <v/>
      </c>
      <c r="AT1616" s="177" t="str">
        <f t="shared" si="809"/>
        <v/>
      </c>
      <c r="AU1616" s="13" t="str">
        <f>IF(AX1616="","",IF(R1616="Refreshment Beverage",ROUND((BA1616-Y1616-Z1616-AA1616)*VLOOKUP(VALUE(Q1616),Rates!G$15:L$19,3,0),4),ROUND(AW1616*(VLOOKUP(VALUE(Q1616),Rates!G:L,3,0)),4)))</f>
        <v/>
      </c>
      <c r="AV1616" s="183" t="str">
        <f t="shared" si="810"/>
        <v/>
      </c>
      <c r="AW1616" s="186" t="str">
        <f t="shared" si="811"/>
        <v/>
      </c>
      <c r="AX1616" s="184" t="str">
        <f t="shared" si="812"/>
        <v/>
      </c>
      <c r="AY1616" s="186" t="str">
        <f>IF(AX1616="","",IF(R1616="Refreshment Beverage",ROUND(SUM(AX1616*Rates!K$19),4),ROUND(SUM(AX1616*(Rates!J$8/100)),4)))</f>
        <v/>
      </c>
      <c r="AZ1616" s="183" t="str">
        <f t="shared" si="813"/>
        <v/>
      </c>
      <c r="BA1616" s="185" t="str">
        <f t="shared" si="814"/>
        <v/>
      </c>
      <c r="BD1616" s="171"/>
      <c r="BE1616" s="171"/>
      <c r="BF1616" s="171"/>
      <c r="BG1616" s="171"/>
    </row>
    <row r="1617" spans="1:59" ht="15" customHeight="1" x14ac:dyDescent="0.3">
      <c r="A1617" s="172"/>
      <c r="B1617" s="172"/>
      <c r="C1617" s="172"/>
      <c r="D1617" s="173"/>
      <c r="E1617" s="173"/>
      <c r="F1617" s="173"/>
      <c r="G1617" s="173"/>
      <c r="H1617" s="173"/>
      <c r="I1617" s="174"/>
      <c r="J1617" s="175"/>
      <c r="K1617" s="176" t="str">
        <f t="shared" si="786"/>
        <v/>
      </c>
      <c r="L1617" s="177" t="str">
        <f t="shared" si="787"/>
        <v/>
      </c>
      <c r="M1617" s="178" t="str">
        <f t="shared" si="788"/>
        <v/>
      </c>
      <c r="N1617" s="44" t="str" cm="1">
        <f t="array" ref="N1617">IFERROR(IF(_xlfn.SINGLE(A:A)="","",IF(R1617="Beer",SUM(LOOKUP(2,1/(Rates!$B$3:$B$5&lt;=W1617)/(Rates!$C$3:$C$5&gt;=W1617),Rates!$D$3:$D$5)*(X1617/100)*W1617),IF(R1617="Refreshment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44" t="str">
        <f t="shared" si="789"/>
        <v/>
      </c>
      <c r="P1617" s="13"/>
      <c r="Q1617" s="179" t="str">
        <f t="shared" si="790"/>
        <v/>
      </c>
      <c r="R1617" s="180" t="str">
        <f t="shared" si="791"/>
        <v/>
      </c>
      <c r="S1617" s="13" t="str">
        <f>IF(A1617="","",IF(R1617="Refreshment Beverage",VLOOKUP(VALUE(Q1617),Rates!G$15:L$19,2,0),VLOOKUP(VALUE(Q1617),Rates!G$4:L$8,2,0)))</f>
        <v/>
      </c>
      <c r="T1617" s="13" t="str">
        <f t="shared" si="792"/>
        <v/>
      </c>
      <c r="U1617" s="181" t="str">
        <f t="shared" si="793"/>
        <v/>
      </c>
      <c r="V1617" s="13" t="str">
        <f t="shared" si="794"/>
        <v/>
      </c>
      <c r="W1617" s="13" t="str">
        <f t="shared" si="795"/>
        <v/>
      </c>
      <c r="X1617" s="182" t="str">
        <f t="shared" si="796"/>
        <v/>
      </c>
      <c r="Y1617" s="183" t="str">
        <f>IF(A:A="","",IF(R1617="Refreshment Beverage",VLOOKUP(Q1617,Rates!G$15:L$19,6,0)*W1617,VLOOKUP(Q1617,Rates!G$4:L$12,6,0)*W1617))</f>
        <v/>
      </c>
      <c r="Z1617" s="183" t="str">
        <f t="shared" si="797"/>
        <v/>
      </c>
      <c r="AA1617" s="17">
        <f t="shared" si="785"/>
        <v>0</v>
      </c>
      <c r="AB1617" s="177" t="str" cm="1">
        <f t="array" ref="AB1617">IF(_xlfn.SINGLE(A:A)="","",IF(R1617="Refreshment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177" t="str" cm="1">
        <f t="array" ref="AC1617">IF(_xlfn.SINGLE(A:A)="","",IF(R1617="Refreshment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68">
        <f>IFERROR(IF(OR(Q1617=1,Q1617=2,Q1617=3,Q1617=4),VLOOKUP(Q1617,Rates!$A$31:$B$34,2,0)*W1617,IF(V1617=1,VLOOKUP(U1617,'REB BEV MIN MKUP'!B:E,4,0),IF(V1617&gt;1,VLOOKUP(VALUE(W1617),'REB BEV MIN MKUP'!O:Q,3,0),0))),0)</f>
        <v>0</v>
      </c>
      <c r="AE1617" s="177" t="str">
        <f t="shared" si="798"/>
        <v/>
      </c>
      <c r="AF1617" s="13" t="str">
        <f t="shared" si="799"/>
        <v/>
      </c>
      <c r="AG1617" s="177" t="str">
        <f t="shared" si="800"/>
        <v/>
      </c>
      <c r="AH1617" s="184" t="str">
        <f t="shared" si="801"/>
        <v/>
      </c>
      <c r="AI1617" s="184" t="str">
        <f>IF(AE:AE="","",IF(R1617="Refreshment Beverage",AK1617*(Rates!J$19/100),ROUND(SUM(AH1617*(Rates!$J$8/100)),4)))</f>
        <v/>
      </c>
      <c r="AJ1617" s="183" t="str">
        <f t="shared" si="802"/>
        <v/>
      </c>
      <c r="AK1617" s="185" t="str">
        <f t="shared" si="803"/>
        <v/>
      </c>
      <c r="AL1617" s="177" t="str">
        <f t="shared" si="804"/>
        <v/>
      </c>
      <c r="AM1617" s="13" t="str">
        <f>IF(AS1617="","",IF(R1617="Refreshment Beverage",ROUND(AS1617*Rates!K$19,4),ROUND(AO1617*(VLOOKUP(VALUE(Q1617),Rates!G$4:L$12,3,0)),4)))</f>
        <v/>
      </c>
      <c r="AN1617" s="183" t="str">
        <f>IF(AS1617="","",IF(R1617="Refreshment Beverage",AS1617*(Rates!J$19/100),MAX(AM1617,AB1617)))</f>
        <v/>
      </c>
      <c r="AO1617" s="186" t="str">
        <f t="shared" si="805"/>
        <v/>
      </c>
      <c r="AP1617" s="186" t="str">
        <f t="shared" si="806"/>
        <v/>
      </c>
      <c r="AQ1617" s="186" t="str">
        <f>IF(AS1617="","",IF(R1617="Refreshment Beverage",ROUND(SUM(VLOOKUP(Q:Q,Rates!G$15:L$19,3,0)*(AS1617-Y1617-Z1617-AA1617)),4),ROUND(SUM(Rates!$K$8*AS1617),4)))</f>
        <v/>
      </c>
      <c r="AR1617" s="184" t="str">
        <f t="shared" si="807"/>
        <v/>
      </c>
      <c r="AS1617" s="185" t="str">
        <f t="shared" si="808"/>
        <v/>
      </c>
      <c r="AT1617" s="177" t="str">
        <f t="shared" si="809"/>
        <v/>
      </c>
      <c r="AU1617" s="13" t="str">
        <f>IF(AX1617="","",IF(R1617="Refreshment Beverage",ROUND((BA1617-Y1617-Z1617-AA1617)*VLOOKUP(VALUE(Q1617),Rates!G$15:L$19,3,0),4),ROUND(AW1617*(VLOOKUP(VALUE(Q1617),Rates!G:L,3,0)),4)))</f>
        <v/>
      </c>
      <c r="AV1617" s="183" t="str">
        <f t="shared" si="810"/>
        <v/>
      </c>
      <c r="AW1617" s="186" t="str">
        <f t="shared" si="811"/>
        <v/>
      </c>
      <c r="AX1617" s="184" t="str">
        <f t="shared" si="812"/>
        <v/>
      </c>
      <c r="AY1617" s="186" t="str">
        <f>IF(AX1617="","",IF(R1617="Refreshment Beverage",ROUND(SUM(AX1617*Rates!K$19),4),ROUND(SUM(AX1617*(Rates!J$8/100)),4)))</f>
        <v/>
      </c>
      <c r="AZ1617" s="183" t="str">
        <f t="shared" si="813"/>
        <v/>
      </c>
      <c r="BA1617" s="185" t="str">
        <f t="shared" si="814"/>
        <v/>
      </c>
      <c r="BD1617" s="171"/>
      <c r="BE1617" s="171"/>
      <c r="BF1617" s="171"/>
      <c r="BG1617" s="171"/>
    </row>
    <row r="1618" spans="1:59" ht="15" customHeight="1" x14ac:dyDescent="0.3">
      <c r="A1618" s="172"/>
      <c r="B1618" s="172"/>
      <c r="C1618" s="172"/>
      <c r="D1618" s="173"/>
      <c r="E1618" s="173"/>
      <c r="F1618" s="173"/>
      <c r="G1618" s="173"/>
      <c r="H1618" s="173"/>
      <c r="I1618" s="174"/>
      <c r="J1618" s="175"/>
      <c r="K1618" s="176" t="str">
        <f t="shared" si="786"/>
        <v/>
      </c>
      <c r="L1618" s="177" t="str">
        <f t="shared" si="787"/>
        <v/>
      </c>
      <c r="M1618" s="178" t="str">
        <f t="shared" si="788"/>
        <v/>
      </c>
      <c r="N1618" s="44" t="str" cm="1">
        <f t="array" ref="N1618">IFERROR(IF(_xlfn.SINGLE(A:A)="","",IF(R1618="Beer",SUM(LOOKUP(2,1/(Rates!$B$3:$B$5&lt;=W1618)/(Rates!$C$3:$C$5&gt;=W1618),Rates!$D$3:$D$5)*(X1618/100)*W1618),IF(R1618="Refreshment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44" t="str">
        <f t="shared" si="789"/>
        <v/>
      </c>
      <c r="P1618" s="13"/>
      <c r="Q1618" s="179" t="str">
        <f t="shared" si="790"/>
        <v/>
      </c>
      <c r="R1618" s="180" t="str">
        <f t="shared" si="791"/>
        <v/>
      </c>
      <c r="S1618" s="13" t="str">
        <f>IF(A1618="","",IF(R1618="Refreshment Beverage",VLOOKUP(VALUE(Q1618),Rates!G$15:L$19,2,0),VLOOKUP(VALUE(Q1618),Rates!G$4:L$8,2,0)))</f>
        <v/>
      </c>
      <c r="T1618" s="13" t="str">
        <f t="shared" si="792"/>
        <v/>
      </c>
      <c r="U1618" s="181" t="str">
        <f t="shared" si="793"/>
        <v/>
      </c>
      <c r="V1618" s="13" t="str">
        <f t="shared" si="794"/>
        <v/>
      </c>
      <c r="W1618" s="13" t="str">
        <f t="shared" si="795"/>
        <v/>
      </c>
      <c r="X1618" s="182" t="str">
        <f t="shared" si="796"/>
        <v/>
      </c>
      <c r="Y1618" s="183" t="str">
        <f>IF(A:A="","",IF(R1618="Refreshment Beverage",VLOOKUP(Q1618,Rates!G$15:L$19,6,0)*W1618,VLOOKUP(Q1618,Rates!G$4:L$12,6,0)*W1618))</f>
        <v/>
      </c>
      <c r="Z1618" s="183" t="str">
        <f t="shared" si="797"/>
        <v/>
      </c>
      <c r="AA1618" s="17">
        <f t="shared" si="785"/>
        <v>0</v>
      </c>
      <c r="AB1618" s="177" t="str" cm="1">
        <f t="array" ref="AB1618">IF(_xlfn.SINGLE(A:A)="","",IF(R1618="Refreshment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177" t="str" cm="1">
        <f t="array" ref="AC1618">IF(_xlfn.SINGLE(A:A)="","",IF(R1618="Refreshment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68">
        <f>IFERROR(IF(OR(Q1618=1,Q1618=2,Q1618=3,Q1618=4),VLOOKUP(Q1618,Rates!$A$31:$B$34,2,0)*W1618,IF(V1618=1,VLOOKUP(U1618,'REB BEV MIN MKUP'!B:E,4,0),IF(V1618&gt;1,VLOOKUP(VALUE(W1618),'REB BEV MIN MKUP'!O:Q,3,0),0))),0)</f>
        <v>0</v>
      </c>
      <c r="AE1618" s="177" t="str">
        <f t="shared" si="798"/>
        <v/>
      </c>
      <c r="AF1618" s="13" t="str">
        <f t="shared" si="799"/>
        <v/>
      </c>
      <c r="AG1618" s="177" t="str">
        <f t="shared" si="800"/>
        <v/>
      </c>
      <c r="AH1618" s="184" t="str">
        <f t="shared" si="801"/>
        <v/>
      </c>
      <c r="AI1618" s="184" t="str">
        <f>IF(AE:AE="","",IF(R1618="Refreshment Beverage",AK1618*(Rates!J$19/100),ROUND(SUM(AH1618*(Rates!$J$8/100)),4)))</f>
        <v/>
      </c>
      <c r="AJ1618" s="183" t="str">
        <f t="shared" si="802"/>
        <v/>
      </c>
      <c r="AK1618" s="185" t="str">
        <f t="shared" si="803"/>
        <v/>
      </c>
      <c r="AL1618" s="177" t="str">
        <f t="shared" si="804"/>
        <v/>
      </c>
      <c r="AM1618" s="13" t="str">
        <f>IF(AS1618="","",IF(R1618="Refreshment Beverage",ROUND(AS1618*Rates!K$19,4),ROUND(AO1618*(VLOOKUP(VALUE(Q1618),Rates!G$4:L$12,3,0)),4)))</f>
        <v/>
      </c>
      <c r="AN1618" s="183" t="str">
        <f>IF(AS1618="","",IF(R1618="Refreshment Beverage",AS1618*(Rates!J$19/100),MAX(AM1618,AB1618)))</f>
        <v/>
      </c>
      <c r="AO1618" s="186" t="str">
        <f t="shared" si="805"/>
        <v/>
      </c>
      <c r="AP1618" s="186" t="str">
        <f t="shared" si="806"/>
        <v/>
      </c>
      <c r="AQ1618" s="186" t="str">
        <f>IF(AS1618="","",IF(R1618="Refreshment Beverage",ROUND(SUM(VLOOKUP(Q:Q,Rates!G$15:L$19,3,0)*(AS1618-Y1618-Z1618-AA1618)),4),ROUND(SUM(Rates!$K$8*AS1618),4)))</f>
        <v/>
      </c>
      <c r="AR1618" s="184" t="str">
        <f t="shared" si="807"/>
        <v/>
      </c>
      <c r="AS1618" s="185" t="str">
        <f t="shared" si="808"/>
        <v/>
      </c>
      <c r="AT1618" s="177" t="str">
        <f t="shared" si="809"/>
        <v/>
      </c>
      <c r="AU1618" s="13" t="str">
        <f>IF(AX1618="","",IF(R1618="Refreshment Beverage",ROUND((BA1618-Y1618-Z1618-AA1618)*VLOOKUP(VALUE(Q1618),Rates!G$15:L$19,3,0),4),ROUND(AW1618*(VLOOKUP(VALUE(Q1618),Rates!G:L,3,0)),4)))</f>
        <v/>
      </c>
      <c r="AV1618" s="183" t="str">
        <f t="shared" si="810"/>
        <v/>
      </c>
      <c r="AW1618" s="186" t="str">
        <f t="shared" si="811"/>
        <v/>
      </c>
      <c r="AX1618" s="184" t="str">
        <f t="shared" si="812"/>
        <v/>
      </c>
      <c r="AY1618" s="186" t="str">
        <f>IF(AX1618="","",IF(R1618="Refreshment Beverage",ROUND(SUM(AX1618*Rates!K$19),4),ROUND(SUM(AX1618*(Rates!J$8/100)),4)))</f>
        <v/>
      </c>
      <c r="AZ1618" s="183" t="str">
        <f t="shared" si="813"/>
        <v/>
      </c>
      <c r="BA1618" s="185" t="str">
        <f t="shared" si="814"/>
        <v/>
      </c>
      <c r="BD1618" s="171"/>
      <c r="BE1618" s="171"/>
      <c r="BF1618" s="171"/>
      <c r="BG1618" s="171"/>
    </row>
    <row r="1619" spans="1:59" ht="15" customHeight="1" x14ac:dyDescent="0.3">
      <c r="A1619" s="172"/>
      <c r="B1619" s="172"/>
      <c r="C1619" s="172"/>
      <c r="D1619" s="173"/>
      <c r="E1619" s="173"/>
      <c r="F1619" s="173"/>
      <c r="G1619" s="173"/>
      <c r="H1619" s="173"/>
      <c r="I1619" s="174"/>
      <c r="J1619" s="175"/>
      <c r="K1619" s="176" t="str">
        <f t="shared" si="786"/>
        <v/>
      </c>
      <c r="L1619" s="177" t="str">
        <f t="shared" si="787"/>
        <v/>
      </c>
      <c r="M1619" s="178" t="str">
        <f t="shared" si="788"/>
        <v/>
      </c>
      <c r="N1619" s="44" t="str" cm="1">
        <f t="array" ref="N1619">IFERROR(IF(_xlfn.SINGLE(A:A)="","",IF(R1619="Beer",SUM(LOOKUP(2,1/(Rates!$B$3:$B$5&lt;=W1619)/(Rates!$C$3:$C$5&gt;=W1619),Rates!$D$3:$D$5)*(X1619/100)*W1619),IF(R1619="Refreshment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44" t="str">
        <f t="shared" si="789"/>
        <v/>
      </c>
      <c r="P1619" s="13"/>
      <c r="Q1619" s="179" t="str">
        <f t="shared" si="790"/>
        <v/>
      </c>
      <c r="R1619" s="180" t="str">
        <f t="shared" si="791"/>
        <v/>
      </c>
      <c r="S1619" s="13" t="str">
        <f>IF(A1619="","",IF(R1619="Refreshment Beverage",VLOOKUP(VALUE(Q1619),Rates!G$15:L$19,2,0),VLOOKUP(VALUE(Q1619),Rates!G$4:L$8,2,0)))</f>
        <v/>
      </c>
      <c r="T1619" s="13" t="str">
        <f t="shared" si="792"/>
        <v/>
      </c>
      <c r="U1619" s="181" t="str">
        <f t="shared" si="793"/>
        <v/>
      </c>
      <c r="V1619" s="13" t="str">
        <f t="shared" si="794"/>
        <v/>
      </c>
      <c r="W1619" s="13" t="str">
        <f t="shared" si="795"/>
        <v/>
      </c>
      <c r="X1619" s="182" t="str">
        <f t="shared" si="796"/>
        <v/>
      </c>
      <c r="Y1619" s="183" t="str">
        <f>IF(A:A="","",IF(R1619="Refreshment Beverage",VLOOKUP(Q1619,Rates!G$15:L$19,6,0)*W1619,VLOOKUP(Q1619,Rates!G$4:L$12,6,0)*W1619))</f>
        <v/>
      </c>
      <c r="Z1619" s="183" t="str">
        <f t="shared" si="797"/>
        <v/>
      </c>
      <c r="AA1619" s="17">
        <f t="shared" si="785"/>
        <v>0</v>
      </c>
      <c r="AB1619" s="177" t="str" cm="1">
        <f t="array" ref="AB1619">IF(_xlfn.SINGLE(A:A)="","",IF(R1619="Refreshment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177" t="str" cm="1">
        <f t="array" ref="AC1619">IF(_xlfn.SINGLE(A:A)="","",IF(R1619="Refreshment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68">
        <f>IFERROR(IF(OR(Q1619=1,Q1619=2,Q1619=3,Q1619=4),VLOOKUP(Q1619,Rates!$A$31:$B$34,2,0)*W1619,IF(V1619=1,VLOOKUP(U1619,'REB BEV MIN MKUP'!B:E,4,0),IF(V1619&gt;1,VLOOKUP(VALUE(W1619),'REB BEV MIN MKUP'!O:Q,3,0),0))),0)</f>
        <v>0</v>
      </c>
      <c r="AE1619" s="177" t="str">
        <f t="shared" si="798"/>
        <v/>
      </c>
      <c r="AF1619" s="13" t="str">
        <f t="shared" si="799"/>
        <v/>
      </c>
      <c r="AG1619" s="177" t="str">
        <f t="shared" si="800"/>
        <v/>
      </c>
      <c r="AH1619" s="184" t="str">
        <f t="shared" si="801"/>
        <v/>
      </c>
      <c r="AI1619" s="184" t="str">
        <f>IF(AE:AE="","",IF(R1619="Refreshment Beverage",AK1619*(Rates!J$19/100),ROUND(SUM(AH1619*(Rates!$J$8/100)),4)))</f>
        <v/>
      </c>
      <c r="AJ1619" s="183" t="str">
        <f t="shared" si="802"/>
        <v/>
      </c>
      <c r="AK1619" s="185" t="str">
        <f t="shared" si="803"/>
        <v/>
      </c>
      <c r="AL1619" s="177" t="str">
        <f t="shared" si="804"/>
        <v/>
      </c>
      <c r="AM1619" s="13" t="str">
        <f>IF(AS1619="","",IF(R1619="Refreshment Beverage",ROUND(AS1619*Rates!K$19,4),ROUND(AO1619*(VLOOKUP(VALUE(Q1619),Rates!G$4:L$12,3,0)),4)))</f>
        <v/>
      </c>
      <c r="AN1619" s="183" t="str">
        <f>IF(AS1619="","",IF(R1619="Refreshment Beverage",AS1619*(Rates!J$19/100),MAX(AM1619,AB1619)))</f>
        <v/>
      </c>
      <c r="AO1619" s="186" t="str">
        <f t="shared" si="805"/>
        <v/>
      </c>
      <c r="AP1619" s="186" t="str">
        <f t="shared" si="806"/>
        <v/>
      </c>
      <c r="AQ1619" s="186" t="str">
        <f>IF(AS1619="","",IF(R1619="Refreshment Beverage",ROUND(SUM(VLOOKUP(Q:Q,Rates!G$15:L$19,3,0)*(AS1619-Y1619-Z1619-AA1619)),4),ROUND(SUM(Rates!$K$8*AS1619),4)))</f>
        <v/>
      </c>
      <c r="AR1619" s="184" t="str">
        <f t="shared" si="807"/>
        <v/>
      </c>
      <c r="AS1619" s="185" t="str">
        <f t="shared" si="808"/>
        <v/>
      </c>
      <c r="AT1619" s="177" t="str">
        <f t="shared" si="809"/>
        <v/>
      </c>
      <c r="AU1619" s="13" t="str">
        <f>IF(AX1619="","",IF(R1619="Refreshment Beverage",ROUND((BA1619-Y1619-Z1619-AA1619)*VLOOKUP(VALUE(Q1619),Rates!G$15:L$19,3,0),4),ROUND(AW1619*(VLOOKUP(VALUE(Q1619),Rates!G:L,3,0)),4)))</f>
        <v/>
      </c>
      <c r="AV1619" s="183" t="str">
        <f t="shared" si="810"/>
        <v/>
      </c>
      <c r="AW1619" s="186" t="str">
        <f t="shared" si="811"/>
        <v/>
      </c>
      <c r="AX1619" s="184" t="str">
        <f t="shared" si="812"/>
        <v/>
      </c>
      <c r="AY1619" s="186" t="str">
        <f>IF(AX1619="","",IF(R1619="Refreshment Beverage",ROUND(SUM(AX1619*Rates!K$19),4),ROUND(SUM(AX1619*(Rates!J$8/100)),4)))</f>
        <v/>
      </c>
      <c r="AZ1619" s="183" t="str">
        <f t="shared" si="813"/>
        <v/>
      </c>
      <c r="BA1619" s="185" t="str">
        <f t="shared" si="814"/>
        <v/>
      </c>
      <c r="BD1619" s="171"/>
      <c r="BE1619" s="171"/>
      <c r="BF1619" s="171"/>
      <c r="BG1619" s="171"/>
    </row>
    <row r="1620" spans="1:59" ht="15" customHeight="1" x14ac:dyDescent="0.3">
      <c r="A1620" s="172"/>
      <c r="B1620" s="172"/>
      <c r="C1620" s="172"/>
      <c r="D1620" s="173"/>
      <c r="E1620" s="173"/>
      <c r="F1620" s="173"/>
      <c r="G1620" s="173"/>
      <c r="H1620" s="173"/>
      <c r="I1620" s="174"/>
      <c r="J1620" s="175"/>
      <c r="K1620" s="176" t="str">
        <f t="shared" si="786"/>
        <v/>
      </c>
      <c r="L1620" s="177" t="str">
        <f t="shared" si="787"/>
        <v/>
      </c>
      <c r="M1620" s="178" t="str">
        <f t="shared" si="788"/>
        <v/>
      </c>
      <c r="N1620" s="44" t="str" cm="1">
        <f t="array" ref="N1620">IFERROR(IF(_xlfn.SINGLE(A:A)="","",IF(R1620="Beer",SUM(LOOKUP(2,1/(Rates!$B$3:$B$5&lt;=W1620)/(Rates!$C$3:$C$5&gt;=W1620),Rates!$D$3:$D$5)*(X1620/100)*W1620),IF(R1620="Refreshment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44" t="str">
        <f t="shared" si="789"/>
        <v/>
      </c>
      <c r="P1620" s="13"/>
      <c r="Q1620" s="179" t="str">
        <f t="shared" si="790"/>
        <v/>
      </c>
      <c r="R1620" s="180" t="str">
        <f t="shared" si="791"/>
        <v/>
      </c>
      <c r="S1620" s="13" t="str">
        <f>IF(A1620="","",IF(R1620="Refreshment Beverage",VLOOKUP(VALUE(Q1620),Rates!G$15:L$19,2,0),VLOOKUP(VALUE(Q1620),Rates!G$4:L$8,2,0)))</f>
        <v/>
      </c>
      <c r="T1620" s="13" t="str">
        <f t="shared" si="792"/>
        <v/>
      </c>
      <c r="U1620" s="181" t="str">
        <f t="shared" si="793"/>
        <v/>
      </c>
      <c r="V1620" s="13" t="str">
        <f t="shared" si="794"/>
        <v/>
      </c>
      <c r="W1620" s="13" t="str">
        <f t="shared" si="795"/>
        <v/>
      </c>
      <c r="X1620" s="182" t="str">
        <f t="shared" si="796"/>
        <v/>
      </c>
      <c r="Y1620" s="183" t="str">
        <f>IF(A:A="","",IF(R1620="Refreshment Beverage",VLOOKUP(Q1620,Rates!G$15:L$19,6,0)*W1620,VLOOKUP(Q1620,Rates!G$4:L$12,6,0)*W1620))</f>
        <v/>
      </c>
      <c r="Z1620" s="183" t="str">
        <f t="shared" si="797"/>
        <v/>
      </c>
      <c r="AA1620" s="17">
        <f t="shared" si="785"/>
        <v>0</v>
      </c>
      <c r="AB1620" s="177" t="str" cm="1">
        <f t="array" ref="AB1620">IF(_xlfn.SINGLE(A:A)="","",IF(R1620="Refreshment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177" t="str" cm="1">
        <f t="array" ref="AC1620">IF(_xlfn.SINGLE(A:A)="","",IF(R1620="Refreshment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68">
        <f>IFERROR(IF(OR(Q1620=1,Q1620=2,Q1620=3,Q1620=4),VLOOKUP(Q1620,Rates!$A$31:$B$34,2,0)*W1620,IF(V1620=1,VLOOKUP(U1620,'REB BEV MIN MKUP'!B:E,4,0),IF(V1620&gt;1,VLOOKUP(VALUE(W1620),'REB BEV MIN MKUP'!O:Q,3,0),0))),0)</f>
        <v>0</v>
      </c>
      <c r="AE1620" s="177" t="str">
        <f t="shared" si="798"/>
        <v/>
      </c>
      <c r="AF1620" s="13" t="str">
        <f t="shared" si="799"/>
        <v/>
      </c>
      <c r="AG1620" s="177" t="str">
        <f t="shared" si="800"/>
        <v/>
      </c>
      <c r="AH1620" s="184" t="str">
        <f t="shared" si="801"/>
        <v/>
      </c>
      <c r="AI1620" s="184" t="str">
        <f>IF(AE:AE="","",IF(R1620="Refreshment Beverage",AK1620*(Rates!J$19/100),ROUND(SUM(AH1620*(Rates!$J$8/100)),4)))</f>
        <v/>
      </c>
      <c r="AJ1620" s="183" t="str">
        <f t="shared" si="802"/>
        <v/>
      </c>
      <c r="AK1620" s="185" t="str">
        <f t="shared" si="803"/>
        <v/>
      </c>
      <c r="AL1620" s="177" t="str">
        <f t="shared" si="804"/>
        <v/>
      </c>
      <c r="AM1620" s="13" t="str">
        <f>IF(AS1620="","",IF(R1620="Refreshment Beverage",ROUND(AS1620*Rates!K$19,4),ROUND(AO1620*(VLOOKUP(VALUE(Q1620),Rates!G$4:L$12,3,0)),4)))</f>
        <v/>
      </c>
      <c r="AN1620" s="183" t="str">
        <f>IF(AS1620="","",IF(R1620="Refreshment Beverage",AS1620*(Rates!J$19/100),MAX(AM1620,AB1620)))</f>
        <v/>
      </c>
      <c r="AO1620" s="186" t="str">
        <f t="shared" si="805"/>
        <v/>
      </c>
      <c r="AP1620" s="186" t="str">
        <f t="shared" si="806"/>
        <v/>
      </c>
      <c r="AQ1620" s="186" t="str">
        <f>IF(AS1620="","",IF(R1620="Refreshment Beverage",ROUND(SUM(VLOOKUP(Q:Q,Rates!G$15:L$19,3,0)*(AS1620-Y1620-Z1620-AA1620)),4),ROUND(SUM(Rates!$K$8*AS1620),4)))</f>
        <v/>
      </c>
      <c r="AR1620" s="184" t="str">
        <f t="shared" si="807"/>
        <v/>
      </c>
      <c r="AS1620" s="185" t="str">
        <f t="shared" si="808"/>
        <v/>
      </c>
      <c r="AT1620" s="177" t="str">
        <f t="shared" si="809"/>
        <v/>
      </c>
      <c r="AU1620" s="13" t="str">
        <f>IF(AX1620="","",IF(R1620="Refreshment Beverage",ROUND((BA1620-Y1620-Z1620-AA1620)*VLOOKUP(VALUE(Q1620),Rates!G$15:L$19,3,0),4),ROUND(AW1620*(VLOOKUP(VALUE(Q1620),Rates!G:L,3,0)),4)))</f>
        <v/>
      </c>
      <c r="AV1620" s="183" t="str">
        <f t="shared" si="810"/>
        <v/>
      </c>
      <c r="AW1620" s="186" t="str">
        <f t="shared" si="811"/>
        <v/>
      </c>
      <c r="AX1620" s="184" t="str">
        <f t="shared" si="812"/>
        <v/>
      </c>
      <c r="AY1620" s="186" t="str">
        <f>IF(AX1620="","",IF(R1620="Refreshment Beverage",ROUND(SUM(AX1620*Rates!K$19),4),ROUND(SUM(AX1620*(Rates!J$8/100)),4)))</f>
        <v/>
      </c>
      <c r="AZ1620" s="183" t="str">
        <f t="shared" si="813"/>
        <v/>
      </c>
      <c r="BA1620" s="185" t="str">
        <f t="shared" si="814"/>
        <v/>
      </c>
      <c r="BD1620" s="171"/>
      <c r="BE1620" s="171"/>
      <c r="BF1620" s="171"/>
      <c r="BG1620" s="171"/>
    </row>
    <row r="1621" spans="1:59" ht="15" customHeight="1" x14ac:dyDescent="0.3">
      <c r="A1621" s="172"/>
      <c r="B1621" s="172"/>
      <c r="C1621" s="172"/>
      <c r="D1621" s="173"/>
      <c r="E1621" s="173"/>
      <c r="F1621" s="173"/>
      <c r="G1621" s="173"/>
      <c r="H1621" s="173"/>
      <c r="I1621" s="174"/>
      <c r="J1621" s="175"/>
      <c r="K1621" s="176" t="str">
        <f t="shared" si="786"/>
        <v/>
      </c>
      <c r="L1621" s="177" t="str">
        <f t="shared" si="787"/>
        <v/>
      </c>
      <c r="M1621" s="178" t="str">
        <f t="shared" si="788"/>
        <v/>
      </c>
      <c r="N1621" s="44" t="str" cm="1">
        <f t="array" ref="N1621">IFERROR(IF(_xlfn.SINGLE(A:A)="","",IF(R1621="Beer",SUM(LOOKUP(2,1/(Rates!$B$3:$B$5&lt;=W1621)/(Rates!$C$3:$C$5&gt;=W1621),Rates!$D$3:$D$5)*(X1621/100)*W1621),IF(R1621="Refreshment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44" t="str">
        <f t="shared" si="789"/>
        <v/>
      </c>
      <c r="P1621" s="13"/>
      <c r="Q1621" s="179" t="str">
        <f t="shared" si="790"/>
        <v/>
      </c>
      <c r="R1621" s="180" t="str">
        <f t="shared" si="791"/>
        <v/>
      </c>
      <c r="S1621" s="13" t="str">
        <f>IF(A1621="","",IF(R1621="Refreshment Beverage",VLOOKUP(VALUE(Q1621),Rates!G$15:L$19,2,0),VLOOKUP(VALUE(Q1621),Rates!G$4:L$8,2,0)))</f>
        <v/>
      </c>
      <c r="T1621" s="13" t="str">
        <f t="shared" si="792"/>
        <v/>
      </c>
      <c r="U1621" s="181" t="str">
        <f t="shared" si="793"/>
        <v/>
      </c>
      <c r="V1621" s="13" t="str">
        <f t="shared" si="794"/>
        <v/>
      </c>
      <c r="W1621" s="13" t="str">
        <f t="shared" si="795"/>
        <v/>
      </c>
      <c r="X1621" s="182" t="str">
        <f t="shared" si="796"/>
        <v/>
      </c>
      <c r="Y1621" s="183" t="str">
        <f>IF(A:A="","",IF(R1621="Refreshment Beverage",VLOOKUP(Q1621,Rates!G$15:L$19,6,0)*W1621,VLOOKUP(Q1621,Rates!G$4:L$12,6,0)*W1621))</f>
        <v/>
      </c>
      <c r="Z1621" s="183" t="str">
        <f t="shared" si="797"/>
        <v/>
      </c>
      <c r="AA1621" s="17">
        <f t="shared" si="785"/>
        <v>0</v>
      </c>
      <c r="AB1621" s="177" t="str" cm="1">
        <f t="array" ref="AB1621">IF(_xlfn.SINGLE(A:A)="","",IF(R1621="Refreshment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177" t="str" cm="1">
        <f t="array" ref="AC1621">IF(_xlfn.SINGLE(A:A)="","",IF(R1621="Refreshment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68">
        <f>IFERROR(IF(OR(Q1621=1,Q1621=2,Q1621=3,Q1621=4),VLOOKUP(Q1621,Rates!$A$31:$B$34,2,0)*W1621,IF(V1621=1,VLOOKUP(U1621,'REB BEV MIN MKUP'!B:E,4,0),IF(V1621&gt;1,VLOOKUP(VALUE(W1621),'REB BEV MIN MKUP'!O:Q,3,0),0))),0)</f>
        <v>0</v>
      </c>
      <c r="AE1621" s="177" t="str">
        <f t="shared" si="798"/>
        <v/>
      </c>
      <c r="AF1621" s="13" t="str">
        <f t="shared" si="799"/>
        <v/>
      </c>
      <c r="AG1621" s="177" t="str">
        <f t="shared" si="800"/>
        <v/>
      </c>
      <c r="AH1621" s="184" t="str">
        <f t="shared" si="801"/>
        <v/>
      </c>
      <c r="AI1621" s="184" t="str">
        <f>IF(AE:AE="","",IF(R1621="Refreshment Beverage",AK1621*(Rates!J$19/100),ROUND(SUM(AH1621*(Rates!$J$8/100)),4)))</f>
        <v/>
      </c>
      <c r="AJ1621" s="183" t="str">
        <f t="shared" si="802"/>
        <v/>
      </c>
      <c r="AK1621" s="185" t="str">
        <f t="shared" si="803"/>
        <v/>
      </c>
      <c r="AL1621" s="177" t="str">
        <f t="shared" si="804"/>
        <v/>
      </c>
      <c r="AM1621" s="13" t="str">
        <f>IF(AS1621="","",IF(R1621="Refreshment Beverage",ROUND(AS1621*Rates!K$19,4),ROUND(AO1621*(VLOOKUP(VALUE(Q1621),Rates!G$4:L$12,3,0)),4)))</f>
        <v/>
      </c>
      <c r="AN1621" s="183" t="str">
        <f>IF(AS1621="","",IF(R1621="Refreshment Beverage",AS1621*(Rates!J$19/100),MAX(AM1621,AB1621)))</f>
        <v/>
      </c>
      <c r="AO1621" s="186" t="str">
        <f t="shared" si="805"/>
        <v/>
      </c>
      <c r="AP1621" s="186" t="str">
        <f t="shared" si="806"/>
        <v/>
      </c>
      <c r="AQ1621" s="186" t="str">
        <f>IF(AS1621="","",IF(R1621="Refreshment Beverage",ROUND(SUM(VLOOKUP(Q:Q,Rates!G$15:L$19,3,0)*(AS1621-Y1621-Z1621-AA1621)),4),ROUND(SUM(Rates!$K$8*AS1621),4)))</f>
        <v/>
      </c>
      <c r="AR1621" s="184" t="str">
        <f t="shared" si="807"/>
        <v/>
      </c>
      <c r="AS1621" s="185" t="str">
        <f t="shared" si="808"/>
        <v/>
      </c>
      <c r="AT1621" s="177" t="str">
        <f t="shared" si="809"/>
        <v/>
      </c>
      <c r="AU1621" s="13" t="str">
        <f>IF(AX1621="","",IF(R1621="Refreshment Beverage",ROUND((BA1621-Y1621-Z1621-AA1621)*VLOOKUP(VALUE(Q1621),Rates!G$15:L$19,3,0),4),ROUND(AW1621*(VLOOKUP(VALUE(Q1621),Rates!G:L,3,0)),4)))</f>
        <v/>
      </c>
      <c r="AV1621" s="183" t="str">
        <f t="shared" si="810"/>
        <v/>
      </c>
      <c r="AW1621" s="186" t="str">
        <f t="shared" si="811"/>
        <v/>
      </c>
      <c r="AX1621" s="184" t="str">
        <f t="shared" si="812"/>
        <v/>
      </c>
      <c r="AY1621" s="186" t="str">
        <f>IF(AX1621="","",IF(R1621="Refreshment Beverage",ROUND(SUM(AX1621*Rates!K$19),4),ROUND(SUM(AX1621*(Rates!J$8/100)),4)))</f>
        <v/>
      </c>
      <c r="AZ1621" s="183" t="str">
        <f t="shared" si="813"/>
        <v/>
      </c>
      <c r="BA1621" s="185" t="str">
        <f t="shared" si="814"/>
        <v/>
      </c>
      <c r="BD1621" s="171"/>
      <c r="BE1621" s="171"/>
      <c r="BF1621" s="171"/>
      <c r="BG1621" s="171"/>
    </row>
    <row r="1622" spans="1:59" ht="15" customHeight="1" x14ac:dyDescent="0.3">
      <c r="A1622" s="172"/>
      <c r="B1622" s="172"/>
      <c r="C1622" s="172"/>
      <c r="D1622" s="173"/>
      <c r="E1622" s="173"/>
      <c r="F1622" s="173"/>
      <c r="G1622" s="173"/>
      <c r="H1622" s="173"/>
      <c r="I1622" s="174"/>
      <c r="J1622" s="175"/>
      <c r="K1622" s="176" t="str">
        <f t="shared" si="786"/>
        <v/>
      </c>
      <c r="L1622" s="177" t="str">
        <f t="shared" si="787"/>
        <v/>
      </c>
      <c r="M1622" s="178" t="str">
        <f t="shared" si="788"/>
        <v/>
      </c>
      <c r="N1622" s="44" t="str" cm="1">
        <f t="array" ref="N1622">IFERROR(IF(_xlfn.SINGLE(A:A)="","",IF(R1622="Beer",SUM(LOOKUP(2,1/(Rates!$B$3:$B$5&lt;=W1622)/(Rates!$C$3:$C$5&gt;=W1622),Rates!$D$3:$D$5)*(X1622/100)*W1622),IF(R1622="Refreshment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44" t="str">
        <f t="shared" si="789"/>
        <v/>
      </c>
      <c r="P1622" s="13"/>
      <c r="Q1622" s="179" t="str">
        <f t="shared" si="790"/>
        <v/>
      </c>
      <c r="R1622" s="180" t="str">
        <f t="shared" si="791"/>
        <v/>
      </c>
      <c r="S1622" s="13" t="str">
        <f>IF(A1622="","",IF(R1622="Refreshment Beverage",VLOOKUP(VALUE(Q1622),Rates!G$15:L$19,2,0),VLOOKUP(VALUE(Q1622),Rates!G$4:L$8,2,0)))</f>
        <v/>
      </c>
      <c r="T1622" s="13" t="str">
        <f t="shared" si="792"/>
        <v/>
      </c>
      <c r="U1622" s="181" t="str">
        <f t="shared" si="793"/>
        <v/>
      </c>
      <c r="V1622" s="13" t="str">
        <f t="shared" si="794"/>
        <v/>
      </c>
      <c r="W1622" s="13" t="str">
        <f t="shared" si="795"/>
        <v/>
      </c>
      <c r="X1622" s="182" t="str">
        <f t="shared" si="796"/>
        <v/>
      </c>
      <c r="Y1622" s="183" t="str">
        <f>IF(A:A="","",IF(R1622="Refreshment Beverage",VLOOKUP(Q1622,Rates!G$15:L$19,6,0)*W1622,VLOOKUP(Q1622,Rates!G$4:L$12,6,0)*W1622))</f>
        <v/>
      </c>
      <c r="Z1622" s="183" t="str">
        <f t="shared" si="797"/>
        <v/>
      </c>
      <c r="AA1622" s="17">
        <f t="shared" si="785"/>
        <v>0</v>
      </c>
      <c r="AB1622" s="177" t="str" cm="1">
        <f t="array" ref="AB1622">IF(_xlfn.SINGLE(A:A)="","",IF(R1622="Refreshment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177" t="str" cm="1">
        <f t="array" ref="AC1622">IF(_xlfn.SINGLE(A:A)="","",IF(R1622="Refreshment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68">
        <f>IFERROR(IF(OR(Q1622=1,Q1622=2,Q1622=3,Q1622=4),VLOOKUP(Q1622,Rates!$A$31:$B$34,2,0)*W1622,IF(V1622=1,VLOOKUP(U1622,'REB BEV MIN MKUP'!B:E,4,0),IF(V1622&gt;1,VLOOKUP(VALUE(W1622),'REB BEV MIN MKUP'!O:Q,3,0),0))),0)</f>
        <v>0</v>
      </c>
      <c r="AE1622" s="177" t="str">
        <f t="shared" si="798"/>
        <v/>
      </c>
      <c r="AF1622" s="13" t="str">
        <f t="shared" si="799"/>
        <v/>
      </c>
      <c r="AG1622" s="177" t="str">
        <f t="shared" si="800"/>
        <v/>
      </c>
      <c r="AH1622" s="184" t="str">
        <f t="shared" si="801"/>
        <v/>
      </c>
      <c r="AI1622" s="184" t="str">
        <f>IF(AE:AE="","",IF(R1622="Refreshment Beverage",AK1622*(Rates!J$19/100),ROUND(SUM(AH1622*(Rates!$J$8/100)),4)))</f>
        <v/>
      </c>
      <c r="AJ1622" s="183" t="str">
        <f t="shared" si="802"/>
        <v/>
      </c>
      <c r="AK1622" s="185" t="str">
        <f t="shared" si="803"/>
        <v/>
      </c>
      <c r="AL1622" s="177" t="str">
        <f t="shared" si="804"/>
        <v/>
      </c>
      <c r="AM1622" s="13" t="str">
        <f>IF(AS1622="","",IF(R1622="Refreshment Beverage",ROUND(AS1622*Rates!K$19,4),ROUND(AO1622*(VLOOKUP(VALUE(Q1622),Rates!G$4:L$12,3,0)),4)))</f>
        <v/>
      </c>
      <c r="AN1622" s="183" t="str">
        <f>IF(AS1622="","",IF(R1622="Refreshment Beverage",AS1622*(Rates!J$19/100),MAX(AM1622,AB1622)))</f>
        <v/>
      </c>
      <c r="AO1622" s="186" t="str">
        <f t="shared" si="805"/>
        <v/>
      </c>
      <c r="AP1622" s="186" t="str">
        <f t="shared" si="806"/>
        <v/>
      </c>
      <c r="AQ1622" s="186" t="str">
        <f>IF(AS1622="","",IF(R1622="Refreshment Beverage",ROUND(SUM(VLOOKUP(Q:Q,Rates!G$15:L$19,3,0)*(AS1622-Y1622-Z1622-AA1622)),4),ROUND(SUM(Rates!$K$8*AS1622),4)))</f>
        <v/>
      </c>
      <c r="AR1622" s="184" t="str">
        <f t="shared" si="807"/>
        <v/>
      </c>
      <c r="AS1622" s="185" t="str">
        <f t="shared" si="808"/>
        <v/>
      </c>
      <c r="AT1622" s="177" t="str">
        <f t="shared" si="809"/>
        <v/>
      </c>
      <c r="AU1622" s="13" t="str">
        <f>IF(AX1622="","",IF(R1622="Refreshment Beverage",ROUND((BA1622-Y1622-Z1622-AA1622)*VLOOKUP(VALUE(Q1622),Rates!G$15:L$19,3,0),4),ROUND(AW1622*(VLOOKUP(VALUE(Q1622),Rates!G:L,3,0)),4)))</f>
        <v/>
      </c>
      <c r="AV1622" s="183" t="str">
        <f t="shared" si="810"/>
        <v/>
      </c>
      <c r="AW1622" s="186" t="str">
        <f t="shared" si="811"/>
        <v/>
      </c>
      <c r="AX1622" s="184" t="str">
        <f t="shared" si="812"/>
        <v/>
      </c>
      <c r="AY1622" s="186" t="str">
        <f>IF(AX1622="","",IF(R1622="Refreshment Beverage",ROUND(SUM(AX1622*Rates!K$19),4),ROUND(SUM(AX1622*(Rates!J$8/100)),4)))</f>
        <v/>
      </c>
      <c r="AZ1622" s="183" t="str">
        <f t="shared" si="813"/>
        <v/>
      </c>
      <c r="BA1622" s="185" t="str">
        <f t="shared" si="814"/>
        <v/>
      </c>
      <c r="BD1622" s="171"/>
      <c r="BE1622" s="171"/>
      <c r="BF1622" s="171"/>
      <c r="BG1622" s="171"/>
    </row>
    <row r="1623" spans="1:59" ht="15" customHeight="1" x14ac:dyDescent="0.3">
      <c r="A1623" s="172"/>
      <c r="B1623" s="172"/>
      <c r="C1623" s="172"/>
      <c r="D1623" s="173"/>
      <c r="E1623" s="173"/>
      <c r="F1623" s="173"/>
      <c r="G1623" s="173"/>
      <c r="H1623" s="173"/>
      <c r="I1623" s="174"/>
      <c r="J1623" s="175"/>
      <c r="K1623" s="176" t="str">
        <f t="shared" si="786"/>
        <v/>
      </c>
      <c r="L1623" s="177" t="str">
        <f t="shared" si="787"/>
        <v/>
      </c>
      <c r="M1623" s="178" t="str">
        <f t="shared" si="788"/>
        <v/>
      </c>
      <c r="N1623" s="44" t="str" cm="1">
        <f t="array" ref="N1623">IFERROR(IF(_xlfn.SINGLE(A:A)="","",IF(R1623="Beer",SUM(LOOKUP(2,1/(Rates!$B$3:$B$5&lt;=W1623)/(Rates!$C$3:$C$5&gt;=W1623),Rates!$D$3:$D$5)*(X1623/100)*W1623),IF(R1623="Refreshment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44" t="str">
        <f t="shared" si="789"/>
        <v/>
      </c>
      <c r="P1623" s="13"/>
      <c r="Q1623" s="179" t="str">
        <f t="shared" si="790"/>
        <v/>
      </c>
      <c r="R1623" s="180" t="str">
        <f t="shared" si="791"/>
        <v/>
      </c>
      <c r="S1623" s="13" t="str">
        <f>IF(A1623="","",IF(R1623="Refreshment Beverage",VLOOKUP(VALUE(Q1623),Rates!G$15:L$19,2,0),VLOOKUP(VALUE(Q1623),Rates!G$4:L$8,2,0)))</f>
        <v/>
      </c>
      <c r="T1623" s="13" t="str">
        <f t="shared" si="792"/>
        <v/>
      </c>
      <c r="U1623" s="181" t="str">
        <f t="shared" si="793"/>
        <v/>
      </c>
      <c r="V1623" s="13" t="str">
        <f t="shared" si="794"/>
        <v/>
      </c>
      <c r="W1623" s="13" t="str">
        <f t="shared" si="795"/>
        <v/>
      </c>
      <c r="X1623" s="182" t="str">
        <f t="shared" si="796"/>
        <v/>
      </c>
      <c r="Y1623" s="183" t="str">
        <f>IF(A:A="","",IF(R1623="Refreshment Beverage",VLOOKUP(Q1623,Rates!G$15:L$19,6,0)*W1623,VLOOKUP(Q1623,Rates!G$4:L$12,6,0)*W1623))</f>
        <v/>
      </c>
      <c r="Z1623" s="183" t="str">
        <f t="shared" si="797"/>
        <v/>
      </c>
      <c r="AA1623" s="17">
        <f t="shared" si="785"/>
        <v>0</v>
      </c>
      <c r="AB1623" s="177" t="str" cm="1">
        <f t="array" ref="AB1623">IF(_xlfn.SINGLE(A:A)="","",IF(R1623="Refreshment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177" t="str" cm="1">
        <f t="array" ref="AC1623">IF(_xlfn.SINGLE(A:A)="","",IF(R1623="Refreshment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68">
        <f>IFERROR(IF(OR(Q1623=1,Q1623=2,Q1623=3,Q1623=4),VLOOKUP(Q1623,Rates!$A$31:$B$34,2,0)*W1623,IF(V1623=1,VLOOKUP(U1623,'REB BEV MIN MKUP'!B:E,4,0),IF(V1623&gt;1,VLOOKUP(VALUE(W1623),'REB BEV MIN MKUP'!O:Q,3,0),0))),0)</f>
        <v>0</v>
      </c>
      <c r="AE1623" s="177" t="str">
        <f t="shared" si="798"/>
        <v/>
      </c>
      <c r="AF1623" s="13" t="str">
        <f t="shared" si="799"/>
        <v/>
      </c>
      <c r="AG1623" s="177" t="str">
        <f t="shared" si="800"/>
        <v/>
      </c>
      <c r="AH1623" s="184" t="str">
        <f t="shared" si="801"/>
        <v/>
      </c>
      <c r="AI1623" s="184" t="str">
        <f>IF(AE:AE="","",IF(R1623="Refreshment Beverage",AK1623*(Rates!J$19/100),ROUND(SUM(AH1623*(Rates!$J$8/100)),4)))</f>
        <v/>
      </c>
      <c r="AJ1623" s="183" t="str">
        <f t="shared" si="802"/>
        <v/>
      </c>
      <c r="AK1623" s="185" t="str">
        <f t="shared" si="803"/>
        <v/>
      </c>
      <c r="AL1623" s="177" t="str">
        <f t="shared" si="804"/>
        <v/>
      </c>
      <c r="AM1623" s="13" t="str">
        <f>IF(AS1623="","",IF(R1623="Refreshment Beverage",ROUND(AS1623*Rates!K$19,4),ROUND(AO1623*(VLOOKUP(VALUE(Q1623),Rates!G$4:L$12,3,0)),4)))</f>
        <v/>
      </c>
      <c r="AN1623" s="183" t="str">
        <f>IF(AS1623="","",IF(R1623="Refreshment Beverage",AS1623*(Rates!J$19/100),MAX(AM1623,AB1623)))</f>
        <v/>
      </c>
      <c r="AO1623" s="186" t="str">
        <f t="shared" si="805"/>
        <v/>
      </c>
      <c r="AP1623" s="186" t="str">
        <f t="shared" si="806"/>
        <v/>
      </c>
      <c r="AQ1623" s="186" t="str">
        <f>IF(AS1623="","",IF(R1623="Refreshment Beverage",ROUND(SUM(VLOOKUP(Q:Q,Rates!G$15:L$19,3,0)*(AS1623-Y1623-Z1623-AA1623)),4),ROUND(SUM(Rates!$K$8*AS1623),4)))</f>
        <v/>
      </c>
      <c r="AR1623" s="184" t="str">
        <f t="shared" si="807"/>
        <v/>
      </c>
      <c r="AS1623" s="185" t="str">
        <f t="shared" si="808"/>
        <v/>
      </c>
      <c r="AT1623" s="177" t="str">
        <f t="shared" si="809"/>
        <v/>
      </c>
      <c r="AU1623" s="13" t="str">
        <f>IF(AX1623="","",IF(R1623="Refreshment Beverage",ROUND((BA1623-Y1623-Z1623-AA1623)*VLOOKUP(VALUE(Q1623),Rates!G$15:L$19,3,0),4),ROUND(AW1623*(VLOOKUP(VALUE(Q1623),Rates!G:L,3,0)),4)))</f>
        <v/>
      </c>
      <c r="AV1623" s="183" t="str">
        <f t="shared" si="810"/>
        <v/>
      </c>
      <c r="AW1623" s="186" t="str">
        <f t="shared" si="811"/>
        <v/>
      </c>
      <c r="AX1623" s="184" t="str">
        <f t="shared" si="812"/>
        <v/>
      </c>
      <c r="AY1623" s="186" t="str">
        <f>IF(AX1623="","",IF(R1623="Refreshment Beverage",ROUND(SUM(AX1623*Rates!K$19),4),ROUND(SUM(AX1623*(Rates!J$8/100)),4)))</f>
        <v/>
      </c>
      <c r="AZ1623" s="183" t="str">
        <f t="shared" si="813"/>
        <v/>
      </c>
      <c r="BA1623" s="185" t="str">
        <f t="shared" si="814"/>
        <v/>
      </c>
      <c r="BD1623" s="171"/>
      <c r="BE1623" s="171"/>
      <c r="BF1623" s="171"/>
      <c r="BG1623" s="171"/>
    </row>
    <row r="1624" spans="1:59" ht="15" customHeight="1" x14ac:dyDescent="0.3">
      <c r="A1624" s="172"/>
      <c r="B1624" s="172"/>
      <c r="C1624" s="172"/>
      <c r="D1624" s="173"/>
      <c r="E1624" s="173"/>
      <c r="F1624" s="173"/>
      <c r="G1624" s="173"/>
      <c r="H1624" s="173"/>
      <c r="I1624" s="174"/>
      <c r="J1624" s="175"/>
      <c r="K1624" s="176" t="str">
        <f t="shared" si="786"/>
        <v/>
      </c>
      <c r="L1624" s="177" t="str">
        <f t="shared" si="787"/>
        <v/>
      </c>
      <c r="M1624" s="178" t="str">
        <f t="shared" si="788"/>
        <v/>
      </c>
      <c r="N1624" s="44" t="str" cm="1">
        <f t="array" ref="N1624">IFERROR(IF(_xlfn.SINGLE(A:A)="","",IF(R1624="Beer",SUM(LOOKUP(2,1/(Rates!$B$3:$B$5&lt;=W1624)/(Rates!$C$3:$C$5&gt;=W1624),Rates!$D$3:$D$5)*(X1624/100)*W1624),IF(R1624="Refreshment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44" t="str">
        <f t="shared" si="789"/>
        <v/>
      </c>
      <c r="P1624" s="13"/>
      <c r="Q1624" s="179" t="str">
        <f t="shared" si="790"/>
        <v/>
      </c>
      <c r="R1624" s="180" t="str">
        <f t="shared" si="791"/>
        <v/>
      </c>
      <c r="S1624" s="13" t="str">
        <f>IF(A1624="","",IF(R1624="Refreshment Beverage",VLOOKUP(VALUE(Q1624),Rates!G$15:L$19,2,0),VLOOKUP(VALUE(Q1624),Rates!G$4:L$8,2,0)))</f>
        <v/>
      </c>
      <c r="T1624" s="13" t="str">
        <f t="shared" si="792"/>
        <v/>
      </c>
      <c r="U1624" s="181" t="str">
        <f t="shared" si="793"/>
        <v/>
      </c>
      <c r="V1624" s="13" t="str">
        <f t="shared" si="794"/>
        <v/>
      </c>
      <c r="W1624" s="13" t="str">
        <f t="shared" si="795"/>
        <v/>
      </c>
      <c r="X1624" s="182" t="str">
        <f t="shared" si="796"/>
        <v/>
      </c>
      <c r="Y1624" s="183" t="str">
        <f>IF(A:A="","",IF(R1624="Refreshment Beverage",VLOOKUP(Q1624,Rates!G$15:L$19,6,0)*W1624,VLOOKUP(Q1624,Rates!G$4:L$12,6,0)*W1624))</f>
        <v/>
      </c>
      <c r="Z1624" s="183" t="str">
        <f t="shared" si="797"/>
        <v/>
      </c>
      <c r="AA1624" s="17">
        <f t="shared" si="785"/>
        <v>0</v>
      </c>
      <c r="AB1624" s="177" t="str" cm="1">
        <f t="array" ref="AB1624">IF(_xlfn.SINGLE(A:A)="","",IF(R1624="Refreshment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177" t="str" cm="1">
        <f t="array" ref="AC1624">IF(_xlfn.SINGLE(A:A)="","",IF(R1624="Refreshment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68">
        <f>IFERROR(IF(OR(Q1624=1,Q1624=2,Q1624=3,Q1624=4),VLOOKUP(Q1624,Rates!$A$31:$B$34,2,0)*W1624,IF(V1624=1,VLOOKUP(U1624,'REB BEV MIN MKUP'!B:E,4,0),IF(V1624&gt;1,VLOOKUP(VALUE(W1624),'REB BEV MIN MKUP'!O:Q,3,0),0))),0)</f>
        <v>0</v>
      </c>
      <c r="AE1624" s="177" t="str">
        <f t="shared" si="798"/>
        <v/>
      </c>
      <c r="AF1624" s="13" t="str">
        <f t="shared" si="799"/>
        <v/>
      </c>
      <c r="AG1624" s="177" t="str">
        <f t="shared" si="800"/>
        <v/>
      </c>
      <c r="AH1624" s="184" t="str">
        <f t="shared" si="801"/>
        <v/>
      </c>
      <c r="AI1624" s="184" t="str">
        <f>IF(AE:AE="","",IF(R1624="Refreshment Beverage",AK1624*(Rates!J$19/100),ROUND(SUM(AH1624*(Rates!$J$8/100)),4)))</f>
        <v/>
      </c>
      <c r="AJ1624" s="183" t="str">
        <f t="shared" si="802"/>
        <v/>
      </c>
      <c r="AK1624" s="185" t="str">
        <f t="shared" si="803"/>
        <v/>
      </c>
      <c r="AL1624" s="177" t="str">
        <f t="shared" si="804"/>
        <v/>
      </c>
      <c r="AM1624" s="13" t="str">
        <f>IF(AS1624="","",IF(R1624="Refreshment Beverage",ROUND(AS1624*Rates!K$19,4),ROUND(AO1624*(VLOOKUP(VALUE(Q1624),Rates!G$4:L$12,3,0)),4)))</f>
        <v/>
      </c>
      <c r="AN1624" s="183" t="str">
        <f>IF(AS1624="","",IF(R1624="Refreshment Beverage",AS1624*(Rates!J$19/100),MAX(AM1624,AB1624)))</f>
        <v/>
      </c>
      <c r="AO1624" s="186" t="str">
        <f t="shared" si="805"/>
        <v/>
      </c>
      <c r="AP1624" s="186" t="str">
        <f t="shared" si="806"/>
        <v/>
      </c>
      <c r="AQ1624" s="186" t="str">
        <f>IF(AS1624="","",IF(R1624="Refreshment Beverage",ROUND(SUM(VLOOKUP(Q:Q,Rates!G$15:L$19,3,0)*(AS1624-Y1624-Z1624-AA1624)),4),ROUND(SUM(Rates!$K$8*AS1624),4)))</f>
        <v/>
      </c>
      <c r="AR1624" s="184" t="str">
        <f t="shared" si="807"/>
        <v/>
      </c>
      <c r="AS1624" s="185" t="str">
        <f t="shared" si="808"/>
        <v/>
      </c>
      <c r="AT1624" s="177" t="str">
        <f t="shared" si="809"/>
        <v/>
      </c>
      <c r="AU1624" s="13" t="str">
        <f>IF(AX1624="","",IF(R1624="Refreshment Beverage",ROUND((BA1624-Y1624-Z1624-AA1624)*VLOOKUP(VALUE(Q1624),Rates!G$15:L$19,3,0),4),ROUND(AW1624*(VLOOKUP(VALUE(Q1624),Rates!G:L,3,0)),4)))</f>
        <v/>
      </c>
      <c r="AV1624" s="183" t="str">
        <f t="shared" si="810"/>
        <v/>
      </c>
      <c r="AW1624" s="186" t="str">
        <f t="shared" si="811"/>
        <v/>
      </c>
      <c r="AX1624" s="184" t="str">
        <f t="shared" si="812"/>
        <v/>
      </c>
      <c r="AY1624" s="186" t="str">
        <f>IF(AX1624="","",IF(R1624="Refreshment Beverage",ROUND(SUM(AX1624*Rates!K$19),4),ROUND(SUM(AX1624*(Rates!J$8/100)),4)))</f>
        <v/>
      </c>
      <c r="AZ1624" s="183" t="str">
        <f t="shared" si="813"/>
        <v/>
      </c>
      <c r="BA1624" s="185" t="str">
        <f t="shared" si="814"/>
        <v/>
      </c>
      <c r="BD1624" s="171"/>
      <c r="BE1624" s="171"/>
      <c r="BF1624" s="171"/>
      <c r="BG1624" s="171"/>
    </row>
    <row r="1625" spans="1:59" ht="15" customHeight="1" x14ac:dyDescent="0.3">
      <c r="A1625" s="172"/>
      <c r="B1625" s="172"/>
      <c r="C1625" s="172"/>
      <c r="D1625" s="173"/>
      <c r="E1625" s="173"/>
      <c r="F1625" s="173"/>
      <c r="G1625" s="173"/>
      <c r="H1625" s="173"/>
      <c r="I1625" s="174"/>
      <c r="J1625" s="175"/>
      <c r="K1625" s="176" t="str">
        <f t="shared" si="786"/>
        <v/>
      </c>
      <c r="L1625" s="177" t="str">
        <f t="shared" si="787"/>
        <v/>
      </c>
      <c r="M1625" s="178" t="str">
        <f t="shared" si="788"/>
        <v/>
      </c>
      <c r="N1625" s="44" t="str" cm="1">
        <f t="array" ref="N1625">IFERROR(IF(_xlfn.SINGLE(A:A)="","",IF(R1625="Beer",SUM(LOOKUP(2,1/(Rates!$B$3:$B$5&lt;=W1625)/(Rates!$C$3:$C$5&gt;=W1625),Rates!$D$3:$D$5)*(X1625/100)*W1625),IF(R1625="Refreshment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44" t="str">
        <f t="shared" si="789"/>
        <v/>
      </c>
      <c r="P1625" s="13"/>
      <c r="Q1625" s="179" t="str">
        <f t="shared" si="790"/>
        <v/>
      </c>
      <c r="R1625" s="180" t="str">
        <f t="shared" si="791"/>
        <v/>
      </c>
      <c r="S1625" s="13" t="str">
        <f>IF(A1625="","",IF(R1625="Refreshment Beverage",VLOOKUP(VALUE(Q1625),Rates!G$15:L$19,2,0),VLOOKUP(VALUE(Q1625),Rates!G$4:L$8,2,0)))</f>
        <v/>
      </c>
      <c r="T1625" s="13" t="str">
        <f t="shared" si="792"/>
        <v/>
      </c>
      <c r="U1625" s="181" t="str">
        <f t="shared" si="793"/>
        <v/>
      </c>
      <c r="V1625" s="13" t="str">
        <f t="shared" si="794"/>
        <v/>
      </c>
      <c r="W1625" s="13" t="str">
        <f t="shared" si="795"/>
        <v/>
      </c>
      <c r="X1625" s="182" t="str">
        <f t="shared" si="796"/>
        <v/>
      </c>
      <c r="Y1625" s="183" t="str">
        <f>IF(A:A="","",IF(R1625="Refreshment Beverage",VLOOKUP(Q1625,Rates!G$15:L$19,6,0)*W1625,VLOOKUP(Q1625,Rates!G$4:L$12,6,0)*W1625))</f>
        <v/>
      </c>
      <c r="Z1625" s="183" t="str">
        <f t="shared" si="797"/>
        <v/>
      </c>
      <c r="AA1625" s="17">
        <f t="shared" si="785"/>
        <v>0</v>
      </c>
      <c r="AB1625" s="177" t="str" cm="1">
        <f t="array" ref="AB1625">IF(_xlfn.SINGLE(A:A)="","",IF(R1625="Refreshment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177" t="str" cm="1">
        <f t="array" ref="AC1625">IF(_xlfn.SINGLE(A:A)="","",IF(R1625="Refreshment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68">
        <f>IFERROR(IF(OR(Q1625=1,Q1625=2,Q1625=3,Q1625=4),VLOOKUP(Q1625,Rates!$A$31:$B$34,2,0)*W1625,IF(V1625=1,VLOOKUP(U1625,'REB BEV MIN MKUP'!B:E,4,0),IF(V1625&gt;1,VLOOKUP(VALUE(W1625),'REB BEV MIN MKUP'!O:Q,3,0),0))),0)</f>
        <v>0</v>
      </c>
      <c r="AE1625" s="177" t="str">
        <f t="shared" si="798"/>
        <v/>
      </c>
      <c r="AF1625" s="13" t="str">
        <f t="shared" si="799"/>
        <v/>
      </c>
      <c r="AG1625" s="177" t="str">
        <f t="shared" si="800"/>
        <v/>
      </c>
      <c r="AH1625" s="184" t="str">
        <f t="shared" si="801"/>
        <v/>
      </c>
      <c r="AI1625" s="184" t="str">
        <f>IF(AE:AE="","",IF(R1625="Refreshment Beverage",AK1625*(Rates!J$19/100),ROUND(SUM(AH1625*(Rates!$J$8/100)),4)))</f>
        <v/>
      </c>
      <c r="AJ1625" s="183" t="str">
        <f t="shared" si="802"/>
        <v/>
      </c>
      <c r="AK1625" s="185" t="str">
        <f t="shared" si="803"/>
        <v/>
      </c>
      <c r="AL1625" s="177" t="str">
        <f t="shared" si="804"/>
        <v/>
      </c>
      <c r="AM1625" s="13" t="str">
        <f>IF(AS1625="","",IF(R1625="Refreshment Beverage",ROUND(AS1625*Rates!K$19,4),ROUND(AO1625*(VLOOKUP(VALUE(Q1625),Rates!G$4:L$12,3,0)),4)))</f>
        <v/>
      </c>
      <c r="AN1625" s="183" t="str">
        <f>IF(AS1625="","",IF(R1625="Refreshment Beverage",AS1625*(Rates!J$19/100),MAX(AM1625,AB1625)))</f>
        <v/>
      </c>
      <c r="AO1625" s="186" t="str">
        <f t="shared" si="805"/>
        <v/>
      </c>
      <c r="AP1625" s="186" t="str">
        <f t="shared" si="806"/>
        <v/>
      </c>
      <c r="AQ1625" s="186" t="str">
        <f>IF(AS1625="","",IF(R1625="Refreshment Beverage",ROUND(SUM(VLOOKUP(Q:Q,Rates!G$15:L$19,3,0)*(AS1625-Y1625-Z1625-AA1625)),4),ROUND(SUM(Rates!$K$8*AS1625),4)))</f>
        <v/>
      </c>
      <c r="AR1625" s="184" t="str">
        <f t="shared" si="807"/>
        <v/>
      </c>
      <c r="AS1625" s="185" t="str">
        <f t="shared" si="808"/>
        <v/>
      </c>
      <c r="AT1625" s="177" t="str">
        <f t="shared" si="809"/>
        <v/>
      </c>
      <c r="AU1625" s="13" t="str">
        <f>IF(AX1625="","",IF(R1625="Refreshment Beverage",ROUND((BA1625-Y1625-Z1625-AA1625)*VLOOKUP(VALUE(Q1625),Rates!G$15:L$19,3,0),4),ROUND(AW1625*(VLOOKUP(VALUE(Q1625),Rates!G:L,3,0)),4)))</f>
        <v/>
      </c>
      <c r="AV1625" s="183" t="str">
        <f t="shared" si="810"/>
        <v/>
      </c>
      <c r="AW1625" s="186" t="str">
        <f t="shared" si="811"/>
        <v/>
      </c>
      <c r="AX1625" s="184" t="str">
        <f t="shared" si="812"/>
        <v/>
      </c>
      <c r="AY1625" s="186" t="str">
        <f>IF(AX1625="","",IF(R1625="Refreshment Beverage",ROUND(SUM(AX1625*Rates!K$19),4),ROUND(SUM(AX1625*(Rates!J$8/100)),4)))</f>
        <v/>
      </c>
      <c r="AZ1625" s="183" t="str">
        <f t="shared" si="813"/>
        <v/>
      </c>
      <c r="BA1625" s="185" t="str">
        <f t="shared" si="814"/>
        <v/>
      </c>
      <c r="BD1625" s="171"/>
      <c r="BE1625" s="171"/>
      <c r="BF1625" s="171"/>
      <c r="BG1625" s="171"/>
    </row>
    <row r="1626" spans="1:59" ht="15" customHeight="1" x14ac:dyDescent="0.3">
      <c r="A1626" s="172"/>
      <c r="B1626" s="172"/>
      <c r="C1626" s="172"/>
      <c r="D1626" s="173"/>
      <c r="E1626" s="173"/>
      <c r="F1626" s="173"/>
      <c r="G1626" s="173"/>
      <c r="H1626" s="173"/>
      <c r="I1626" s="174"/>
      <c r="J1626" s="175"/>
      <c r="K1626" s="176" t="str">
        <f t="shared" si="786"/>
        <v/>
      </c>
      <c r="L1626" s="177" t="str">
        <f t="shared" si="787"/>
        <v/>
      </c>
      <c r="M1626" s="178" t="str">
        <f t="shared" si="788"/>
        <v/>
      </c>
      <c r="N1626" s="44" t="str" cm="1">
        <f t="array" ref="N1626">IFERROR(IF(_xlfn.SINGLE(A:A)="","",IF(R1626="Beer",SUM(LOOKUP(2,1/(Rates!$B$3:$B$5&lt;=W1626)/(Rates!$C$3:$C$5&gt;=W1626),Rates!$D$3:$D$5)*(X1626/100)*W1626),IF(R1626="Refreshment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44" t="str">
        <f t="shared" si="789"/>
        <v/>
      </c>
      <c r="P1626" s="13"/>
      <c r="Q1626" s="179" t="str">
        <f t="shared" si="790"/>
        <v/>
      </c>
      <c r="R1626" s="180" t="str">
        <f t="shared" si="791"/>
        <v/>
      </c>
      <c r="S1626" s="13" t="str">
        <f>IF(A1626="","",IF(R1626="Refreshment Beverage",VLOOKUP(VALUE(Q1626),Rates!G$15:L$19,2,0),VLOOKUP(VALUE(Q1626),Rates!G$4:L$8,2,0)))</f>
        <v/>
      </c>
      <c r="T1626" s="13" t="str">
        <f t="shared" si="792"/>
        <v/>
      </c>
      <c r="U1626" s="181" t="str">
        <f t="shared" si="793"/>
        <v/>
      </c>
      <c r="V1626" s="13" t="str">
        <f t="shared" si="794"/>
        <v/>
      </c>
      <c r="W1626" s="13" t="str">
        <f t="shared" si="795"/>
        <v/>
      </c>
      <c r="X1626" s="182" t="str">
        <f t="shared" si="796"/>
        <v/>
      </c>
      <c r="Y1626" s="183" t="str">
        <f>IF(A:A="","",IF(R1626="Refreshment Beverage",VLOOKUP(Q1626,Rates!G$15:L$19,6,0)*W1626,VLOOKUP(Q1626,Rates!G$4:L$12,6,0)*W1626))</f>
        <v/>
      </c>
      <c r="Z1626" s="183" t="str">
        <f t="shared" si="797"/>
        <v/>
      </c>
      <c r="AA1626" s="17">
        <f t="shared" si="785"/>
        <v>0</v>
      </c>
      <c r="AB1626" s="177" t="str" cm="1">
        <f t="array" ref="AB1626">IF(_xlfn.SINGLE(A:A)="","",IF(R1626="Refreshment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177" t="str" cm="1">
        <f t="array" ref="AC1626">IF(_xlfn.SINGLE(A:A)="","",IF(R1626="Refreshment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68">
        <f>IFERROR(IF(OR(Q1626=1,Q1626=2,Q1626=3,Q1626=4),VLOOKUP(Q1626,Rates!$A$31:$B$34,2,0)*W1626,IF(V1626=1,VLOOKUP(U1626,'REB BEV MIN MKUP'!B:E,4,0),IF(V1626&gt;1,VLOOKUP(VALUE(W1626),'REB BEV MIN MKUP'!O:Q,3,0),0))),0)</f>
        <v>0</v>
      </c>
      <c r="AE1626" s="177" t="str">
        <f t="shared" si="798"/>
        <v/>
      </c>
      <c r="AF1626" s="13" t="str">
        <f t="shared" si="799"/>
        <v/>
      </c>
      <c r="AG1626" s="177" t="str">
        <f t="shared" si="800"/>
        <v/>
      </c>
      <c r="AH1626" s="184" t="str">
        <f t="shared" si="801"/>
        <v/>
      </c>
      <c r="AI1626" s="184" t="str">
        <f>IF(AE:AE="","",IF(R1626="Refreshment Beverage",AK1626*(Rates!J$19/100),ROUND(SUM(AH1626*(Rates!$J$8/100)),4)))</f>
        <v/>
      </c>
      <c r="AJ1626" s="183" t="str">
        <f t="shared" si="802"/>
        <v/>
      </c>
      <c r="AK1626" s="185" t="str">
        <f t="shared" si="803"/>
        <v/>
      </c>
      <c r="AL1626" s="177" t="str">
        <f t="shared" si="804"/>
        <v/>
      </c>
      <c r="AM1626" s="13" t="str">
        <f>IF(AS1626="","",IF(R1626="Refreshment Beverage",ROUND(AS1626*Rates!K$19,4),ROUND(AO1626*(VLOOKUP(VALUE(Q1626),Rates!G$4:L$12,3,0)),4)))</f>
        <v/>
      </c>
      <c r="AN1626" s="183" t="str">
        <f>IF(AS1626="","",IF(R1626="Refreshment Beverage",AS1626*(Rates!J$19/100),MAX(AM1626,AB1626)))</f>
        <v/>
      </c>
      <c r="AO1626" s="186" t="str">
        <f t="shared" si="805"/>
        <v/>
      </c>
      <c r="AP1626" s="186" t="str">
        <f t="shared" si="806"/>
        <v/>
      </c>
      <c r="AQ1626" s="186" t="str">
        <f>IF(AS1626="","",IF(R1626="Refreshment Beverage",ROUND(SUM(VLOOKUP(Q:Q,Rates!G$15:L$19,3,0)*(AS1626-Y1626-Z1626-AA1626)),4),ROUND(SUM(Rates!$K$8*AS1626),4)))</f>
        <v/>
      </c>
      <c r="AR1626" s="184" t="str">
        <f t="shared" si="807"/>
        <v/>
      </c>
      <c r="AS1626" s="185" t="str">
        <f t="shared" si="808"/>
        <v/>
      </c>
      <c r="AT1626" s="177" t="str">
        <f t="shared" si="809"/>
        <v/>
      </c>
      <c r="AU1626" s="13" t="str">
        <f>IF(AX1626="","",IF(R1626="Refreshment Beverage",ROUND((BA1626-Y1626-Z1626-AA1626)*VLOOKUP(VALUE(Q1626),Rates!G$15:L$19,3,0),4),ROUND(AW1626*(VLOOKUP(VALUE(Q1626),Rates!G:L,3,0)),4)))</f>
        <v/>
      </c>
      <c r="AV1626" s="183" t="str">
        <f t="shared" si="810"/>
        <v/>
      </c>
      <c r="AW1626" s="186" t="str">
        <f t="shared" si="811"/>
        <v/>
      </c>
      <c r="AX1626" s="184" t="str">
        <f t="shared" si="812"/>
        <v/>
      </c>
      <c r="AY1626" s="186" t="str">
        <f>IF(AX1626="","",IF(R1626="Refreshment Beverage",ROUND(SUM(AX1626*Rates!K$19),4),ROUND(SUM(AX1626*(Rates!J$8/100)),4)))</f>
        <v/>
      </c>
      <c r="AZ1626" s="183" t="str">
        <f t="shared" si="813"/>
        <v/>
      </c>
      <c r="BA1626" s="185" t="str">
        <f t="shared" si="814"/>
        <v/>
      </c>
      <c r="BD1626" s="171"/>
      <c r="BE1626" s="171"/>
      <c r="BF1626" s="171"/>
      <c r="BG1626" s="171"/>
    </row>
    <row r="1627" spans="1:59" ht="15" customHeight="1" x14ac:dyDescent="0.3">
      <c r="A1627" s="172"/>
      <c r="B1627" s="172"/>
      <c r="C1627" s="172"/>
      <c r="D1627" s="173"/>
      <c r="E1627" s="173"/>
      <c r="F1627" s="173"/>
      <c r="G1627" s="173"/>
      <c r="H1627" s="173"/>
      <c r="I1627" s="174"/>
      <c r="J1627" s="175"/>
      <c r="K1627" s="176" t="str">
        <f t="shared" si="786"/>
        <v/>
      </c>
      <c r="L1627" s="177" t="str">
        <f t="shared" si="787"/>
        <v/>
      </c>
      <c r="M1627" s="178" t="str">
        <f t="shared" si="788"/>
        <v/>
      </c>
      <c r="N1627" s="44" t="str" cm="1">
        <f t="array" ref="N1627">IFERROR(IF(_xlfn.SINGLE(A:A)="","",IF(R1627="Beer",SUM(LOOKUP(2,1/(Rates!$B$3:$B$5&lt;=W1627)/(Rates!$C$3:$C$5&gt;=W1627),Rates!$D$3:$D$5)*(X1627/100)*W1627),IF(R1627="Refreshment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44" t="str">
        <f t="shared" si="789"/>
        <v/>
      </c>
      <c r="P1627" s="13"/>
      <c r="Q1627" s="179" t="str">
        <f t="shared" si="790"/>
        <v/>
      </c>
      <c r="R1627" s="180" t="str">
        <f t="shared" si="791"/>
        <v/>
      </c>
      <c r="S1627" s="13" t="str">
        <f>IF(A1627="","",IF(R1627="Refreshment Beverage",VLOOKUP(VALUE(Q1627),Rates!G$15:L$19,2,0),VLOOKUP(VALUE(Q1627),Rates!G$4:L$8,2,0)))</f>
        <v/>
      </c>
      <c r="T1627" s="13" t="str">
        <f t="shared" si="792"/>
        <v/>
      </c>
      <c r="U1627" s="181" t="str">
        <f t="shared" si="793"/>
        <v/>
      </c>
      <c r="V1627" s="13" t="str">
        <f t="shared" si="794"/>
        <v/>
      </c>
      <c r="W1627" s="13" t="str">
        <f t="shared" si="795"/>
        <v/>
      </c>
      <c r="X1627" s="182" t="str">
        <f t="shared" si="796"/>
        <v/>
      </c>
      <c r="Y1627" s="183" t="str">
        <f>IF(A:A="","",IF(R1627="Refreshment Beverage",VLOOKUP(Q1627,Rates!G$15:L$19,6,0)*W1627,VLOOKUP(Q1627,Rates!G$4:L$12,6,0)*W1627))</f>
        <v/>
      </c>
      <c r="Z1627" s="183" t="str">
        <f t="shared" si="797"/>
        <v/>
      </c>
      <c r="AA1627" s="17">
        <f t="shared" si="785"/>
        <v>0</v>
      </c>
      <c r="AB1627" s="177" t="str" cm="1">
        <f t="array" ref="AB1627">IF(_xlfn.SINGLE(A:A)="","",IF(R1627="Refreshment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177" t="str" cm="1">
        <f t="array" ref="AC1627">IF(_xlfn.SINGLE(A:A)="","",IF(R1627="Refreshment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68">
        <f>IFERROR(IF(OR(Q1627=1,Q1627=2,Q1627=3,Q1627=4),VLOOKUP(Q1627,Rates!$A$31:$B$34,2,0)*W1627,IF(V1627=1,VLOOKUP(U1627,'REB BEV MIN MKUP'!B:E,4,0),IF(V1627&gt;1,VLOOKUP(VALUE(W1627),'REB BEV MIN MKUP'!O:Q,3,0),0))),0)</f>
        <v>0</v>
      </c>
      <c r="AE1627" s="177" t="str">
        <f t="shared" si="798"/>
        <v/>
      </c>
      <c r="AF1627" s="13" t="str">
        <f t="shared" si="799"/>
        <v/>
      </c>
      <c r="AG1627" s="177" t="str">
        <f t="shared" si="800"/>
        <v/>
      </c>
      <c r="AH1627" s="184" t="str">
        <f t="shared" si="801"/>
        <v/>
      </c>
      <c r="AI1627" s="184" t="str">
        <f>IF(AE:AE="","",IF(R1627="Refreshment Beverage",AK1627*(Rates!J$19/100),ROUND(SUM(AH1627*(Rates!$J$8/100)),4)))</f>
        <v/>
      </c>
      <c r="AJ1627" s="183" t="str">
        <f t="shared" si="802"/>
        <v/>
      </c>
      <c r="AK1627" s="185" t="str">
        <f t="shared" si="803"/>
        <v/>
      </c>
      <c r="AL1627" s="177" t="str">
        <f t="shared" si="804"/>
        <v/>
      </c>
      <c r="AM1627" s="13" t="str">
        <f>IF(AS1627="","",IF(R1627="Refreshment Beverage",ROUND(AS1627*Rates!K$19,4),ROUND(AO1627*(VLOOKUP(VALUE(Q1627),Rates!G$4:L$12,3,0)),4)))</f>
        <v/>
      </c>
      <c r="AN1627" s="183" t="str">
        <f>IF(AS1627="","",IF(R1627="Refreshment Beverage",AS1627*(Rates!J$19/100),MAX(AM1627,AB1627)))</f>
        <v/>
      </c>
      <c r="AO1627" s="186" t="str">
        <f t="shared" si="805"/>
        <v/>
      </c>
      <c r="AP1627" s="186" t="str">
        <f t="shared" si="806"/>
        <v/>
      </c>
      <c r="AQ1627" s="186" t="str">
        <f>IF(AS1627="","",IF(R1627="Refreshment Beverage",ROUND(SUM(VLOOKUP(Q:Q,Rates!G$15:L$19,3,0)*(AS1627-Y1627-Z1627-AA1627)),4),ROUND(SUM(Rates!$K$8*AS1627),4)))</f>
        <v/>
      </c>
      <c r="AR1627" s="184" t="str">
        <f t="shared" si="807"/>
        <v/>
      </c>
      <c r="AS1627" s="185" t="str">
        <f t="shared" si="808"/>
        <v/>
      </c>
      <c r="AT1627" s="177" t="str">
        <f t="shared" si="809"/>
        <v/>
      </c>
      <c r="AU1627" s="13" t="str">
        <f>IF(AX1627="","",IF(R1627="Refreshment Beverage",ROUND((BA1627-Y1627-Z1627-AA1627)*VLOOKUP(VALUE(Q1627),Rates!G$15:L$19,3,0),4),ROUND(AW1627*(VLOOKUP(VALUE(Q1627),Rates!G:L,3,0)),4)))</f>
        <v/>
      </c>
      <c r="AV1627" s="183" t="str">
        <f t="shared" si="810"/>
        <v/>
      </c>
      <c r="AW1627" s="186" t="str">
        <f t="shared" si="811"/>
        <v/>
      </c>
      <c r="AX1627" s="184" t="str">
        <f t="shared" si="812"/>
        <v/>
      </c>
      <c r="AY1627" s="186" t="str">
        <f>IF(AX1627="","",IF(R1627="Refreshment Beverage",ROUND(SUM(AX1627*Rates!K$19),4),ROUND(SUM(AX1627*(Rates!J$8/100)),4)))</f>
        <v/>
      </c>
      <c r="AZ1627" s="183" t="str">
        <f t="shared" si="813"/>
        <v/>
      </c>
      <c r="BA1627" s="185" t="str">
        <f t="shared" si="814"/>
        <v/>
      </c>
      <c r="BD1627" s="171"/>
      <c r="BE1627" s="171"/>
      <c r="BF1627" s="171"/>
      <c r="BG1627" s="171"/>
    </row>
    <row r="1628" spans="1:59" ht="15" customHeight="1" x14ac:dyDescent="0.3">
      <c r="A1628" s="172"/>
      <c r="B1628" s="172"/>
      <c r="C1628" s="172"/>
      <c r="D1628" s="173"/>
      <c r="E1628" s="173"/>
      <c r="F1628" s="173"/>
      <c r="G1628" s="173"/>
      <c r="H1628" s="173"/>
      <c r="I1628" s="174"/>
      <c r="J1628" s="175"/>
      <c r="K1628" s="176" t="str">
        <f t="shared" si="786"/>
        <v/>
      </c>
      <c r="L1628" s="177" t="str">
        <f t="shared" si="787"/>
        <v/>
      </c>
      <c r="M1628" s="178" t="str">
        <f t="shared" si="788"/>
        <v/>
      </c>
      <c r="N1628" s="44" t="str" cm="1">
        <f t="array" ref="N1628">IFERROR(IF(_xlfn.SINGLE(A:A)="","",IF(R1628="Beer",SUM(LOOKUP(2,1/(Rates!$B$3:$B$5&lt;=W1628)/(Rates!$C$3:$C$5&gt;=W1628),Rates!$D$3:$D$5)*(X1628/100)*W1628),IF(R1628="Refreshment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44" t="str">
        <f t="shared" si="789"/>
        <v/>
      </c>
      <c r="P1628" s="13"/>
      <c r="Q1628" s="179" t="str">
        <f t="shared" si="790"/>
        <v/>
      </c>
      <c r="R1628" s="180" t="str">
        <f t="shared" si="791"/>
        <v/>
      </c>
      <c r="S1628" s="13" t="str">
        <f>IF(A1628="","",IF(R1628="Refreshment Beverage",VLOOKUP(VALUE(Q1628),Rates!G$15:L$19,2,0),VLOOKUP(VALUE(Q1628),Rates!G$4:L$8,2,0)))</f>
        <v/>
      </c>
      <c r="T1628" s="13" t="str">
        <f t="shared" si="792"/>
        <v/>
      </c>
      <c r="U1628" s="181" t="str">
        <f t="shared" si="793"/>
        <v/>
      </c>
      <c r="V1628" s="13" t="str">
        <f t="shared" si="794"/>
        <v/>
      </c>
      <c r="W1628" s="13" t="str">
        <f t="shared" si="795"/>
        <v/>
      </c>
      <c r="X1628" s="182" t="str">
        <f t="shared" si="796"/>
        <v/>
      </c>
      <c r="Y1628" s="183" t="str">
        <f>IF(A:A="","",IF(R1628="Refreshment Beverage",VLOOKUP(Q1628,Rates!G$15:L$19,6,0)*W1628,VLOOKUP(Q1628,Rates!G$4:L$12,6,0)*W1628))</f>
        <v/>
      </c>
      <c r="Z1628" s="183" t="str">
        <f t="shared" si="797"/>
        <v/>
      </c>
      <c r="AA1628" s="17">
        <f t="shared" si="785"/>
        <v>0</v>
      </c>
      <c r="AB1628" s="177" t="str" cm="1">
        <f t="array" ref="AB1628">IF(_xlfn.SINGLE(A:A)="","",IF(R1628="Refreshment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177" t="str" cm="1">
        <f t="array" ref="AC1628">IF(_xlfn.SINGLE(A:A)="","",IF(R1628="Refreshment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68">
        <f>IFERROR(IF(OR(Q1628=1,Q1628=2,Q1628=3,Q1628=4),VLOOKUP(Q1628,Rates!$A$31:$B$34,2,0)*W1628,IF(V1628=1,VLOOKUP(U1628,'REB BEV MIN MKUP'!B:E,4,0),IF(V1628&gt;1,VLOOKUP(VALUE(W1628),'REB BEV MIN MKUP'!O:Q,3,0),0))),0)</f>
        <v>0</v>
      </c>
      <c r="AE1628" s="177" t="str">
        <f t="shared" si="798"/>
        <v/>
      </c>
      <c r="AF1628" s="13" t="str">
        <f t="shared" si="799"/>
        <v/>
      </c>
      <c r="AG1628" s="177" t="str">
        <f t="shared" si="800"/>
        <v/>
      </c>
      <c r="AH1628" s="184" t="str">
        <f t="shared" si="801"/>
        <v/>
      </c>
      <c r="AI1628" s="184" t="str">
        <f>IF(AE:AE="","",IF(R1628="Refreshment Beverage",AK1628*(Rates!J$19/100),ROUND(SUM(AH1628*(Rates!$J$8/100)),4)))</f>
        <v/>
      </c>
      <c r="AJ1628" s="183" t="str">
        <f t="shared" si="802"/>
        <v/>
      </c>
      <c r="AK1628" s="185" t="str">
        <f t="shared" si="803"/>
        <v/>
      </c>
      <c r="AL1628" s="177" t="str">
        <f t="shared" si="804"/>
        <v/>
      </c>
      <c r="AM1628" s="13" t="str">
        <f>IF(AS1628="","",IF(R1628="Refreshment Beverage",ROUND(AS1628*Rates!K$19,4),ROUND(AO1628*(VLOOKUP(VALUE(Q1628),Rates!G$4:L$12,3,0)),4)))</f>
        <v/>
      </c>
      <c r="AN1628" s="183" t="str">
        <f>IF(AS1628="","",IF(R1628="Refreshment Beverage",AS1628*(Rates!J$19/100),MAX(AM1628,AB1628)))</f>
        <v/>
      </c>
      <c r="AO1628" s="186" t="str">
        <f t="shared" si="805"/>
        <v/>
      </c>
      <c r="AP1628" s="186" t="str">
        <f t="shared" si="806"/>
        <v/>
      </c>
      <c r="AQ1628" s="186" t="str">
        <f>IF(AS1628="","",IF(R1628="Refreshment Beverage",ROUND(SUM(VLOOKUP(Q:Q,Rates!G$15:L$19,3,0)*(AS1628-Y1628-Z1628-AA1628)),4),ROUND(SUM(Rates!$K$8*AS1628),4)))</f>
        <v/>
      </c>
      <c r="AR1628" s="184" t="str">
        <f t="shared" si="807"/>
        <v/>
      </c>
      <c r="AS1628" s="185" t="str">
        <f t="shared" si="808"/>
        <v/>
      </c>
      <c r="AT1628" s="177" t="str">
        <f t="shared" si="809"/>
        <v/>
      </c>
      <c r="AU1628" s="13" t="str">
        <f>IF(AX1628="","",IF(R1628="Refreshment Beverage",ROUND((BA1628-Y1628-Z1628-AA1628)*VLOOKUP(VALUE(Q1628),Rates!G$15:L$19,3,0),4),ROUND(AW1628*(VLOOKUP(VALUE(Q1628),Rates!G:L,3,0)),4)))</f>
        <v/>
      </c>
      <c r="AV1628" s="183" t="str">
        <f t="shared" si="810"/>
        <v/>
      </c>
      <c r="AW1628" s="186" t="str">
        <f t="shared" si="811"/>
        <v/>
      </c>
      <c r="AX1628" s="184" t="str">
        <f t="shared" si="812"/>
        <v/>
      </c>
      <c r="AY1628" s="186" t="str">
        <f>IF(AX1628="","",IF(R1628="Refreshment Beverage",ROUND(SUM(AX1628*Rates!K$19),4),ROUND(SUM(AX1628*(Rates!J$8/100)),4)))</f>
        <v/>
      </c>
      <c r="AZ1628" s="183" t="str">
        <f t="shared" si="813"/>
        <v/>
      </c>
      <c r="BA1628" s="185" t="str">
        <f t="shared" si="814"/>
        <v/>
      </c>
      <c r="BD1628" s="171"/>
      <c r="BE1628" s="171"/>
      <c r="BF1628" s="171"/>
      <c r="BG1628" s="171"/>
    </row>
    <row r="1629" spans="1:59" ht="15" customHeight="1" x14ac:dyDescent="0.3">
      <c r="A1629" s="172"/>
      <c r="B1629" s="172"/>
      <c r="C1629" s="172"/>
      <c r="D1629" s="173"/>
      <c r="E1629" s="173"/>
      <c r="F1629" s="173"/>
      <c r="G1629" s="173"/>
      <c r="H1629" s="173"/>
      <c r="I1629" s="174"/>
      <c r="J1629" s="175"/>
      <c r="K1629" s="176" t="str">
        <f t="shared" si="786"/>
        <v/>
      </c>
      <c r="L1629" s="177" t="str">
        <f t="shared" si="787"/>
        <v/>
      </c>
      <c r="M1629" s="178" t="str">
        <f t="shared" si="788"/>
        <v/>
      </c>
      <c r="N1629" s="44" t="str" cm="1">
        <f t="array" ref="N1629">IFERROR(IF(_xlfn.SINGLE(A:A)="","",IF(R1629="Beer",SUM(LOOKUP(2,1/(Rates!$B$3:$B$5&lt;=W1629)/(Rates!$C$3:$C$5&gt;=W1629),Rates!$D$3:$D$5)*(X1629/100)*W1629),IF(R1629="Refreshment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44" t="str">
        <f t="shared" si="789"/>
        <v/>
      </c>
      <c r="P1629" s="13"/>
      <c r="Q1629" s="179" t="str">
        <f t="shared" si="790"/>
        <v/>
      </c>
      <c r="R1629" s="180" t="str">
        <f t="shared" si="791"/>
        <v/>
      </c>
      <c r="S1629" s="13" t="str">
        <f>IF(A1629="","",IF(R1629="Refreshment Beverage",VLOOKUP(VALUE(Q1629),Rates!G$15:L$19,2,0),VLOOKUP(VALUE(Q1629),Rates!G$4:L$8,2,0)))</f>
        <v/>
      </c>
      <c r="T1629" s="13" t="str">
        <f t="shared" si="792"/>
        <v/>
      </c>
      <c r="U1629" s="181" t="str">
        <f t="shared" si="793"/>
        <v/>
      </c>
      <c r="V1629" s="13" t="str">
        <f t="shared" si="794"/>
        <v/>
      </c>
      <c r="W1629" s="13" t="str">
        <f t="shared" si="795"/>
        <v/>
      </c>
      <c r="X1629" s="182" t="str">
        <f t="shared" si="796"/>
        <v/>
      </c>
      <c r="Y1629" s="183" t="str">
        <f>IF(A:A="","",IF(R1629="Refreshment Beverage",VLOOKUP(Q1629,Rates!G$15:L$19,6,0)*W1629,VLOOKUP(Q1629,Rates!G$4:L$12,6,0)*W1629))</f>
        <v/>
      </c>
      <c r="Z1629" s="183" t="str">
        <f t="shared" si="797"/>
        <v/>
      </c>
      <c r="AA1629" s="17">
        <f t="shared" si="785"/>
        <v>0</v>
      </c>
      <c r="AB1629" s="177" t="str" cm="1">
        <f t="array" ref="AB1629">IF(_xlfn.SINGLE(A:A)="","",IF(R1629="Refreshment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177" t="str" cm="1">
        <f t="array" ref="AC1629">IF(_xlfn.SINGLE(A:A)="","",IF(R1629="Refreshment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68">
        <f>IFERROR(IF(OR(Q1629=1,Q1629=2,Q1629=3,Q1629=4),VLOOKUP(Q1629,Rates!$A$31:$B$34,2,0)*W1629,IF(V1629=1,VLOOKUP(U1629,'REB BEV MIN MKUP'!B:E,4,0),IF(V1629&gt;1,VLOOKUP(VALUE(W1629),'REB BEV MIN MKUP'!O:Q,3,0),0))),0)</f>
        <v>0</v>
      </c>
      <c r="AE1629" s="177" t="str">
        <f t="shared" si="798"/>
        <v/>
      </c>
      <c r="AF1629" s="13" t="str">
        <f t="shared" si="799"/>
        <v/>
      </c>
      <c r="AG1629" s="177" t="str">
        <f t="shared" si="800"/>
        <v/>
      </c>
      <c r="AH1629" s="184" t="str">
        <f t="shared" si="801"/>
        <v/>
      </c>
      <c r="AI1629" s="184" t="str">
        <f>IF(AE:AE="","",IF(R1629="Refreshment Beverage",AK1629*(Rates!J$19/100),ROUND(SUM(AH1629*(Rates!$J$8/100)),4)))</f>
        <v/>
      </c>
      <c r="AJ1629" s="183" t="str">
        <f t="shared" si="802"/>
        <v/>
      </c>
      <c r="AK1629" s="185" t="str">
        <f t="shared" si="803"/>
        <v/>
      </c>
      <c r="AL1629" s="177" t="str">
        <f t="shared" si="804"/>
        <v/>
      </c>
      <c r="AM1629" s="13" t="str">
        <f>IF(AS1629="","",IF(R1629="Refreshment Beverage",ROUND(AS1629*Rates!K$19,4),ROUND(AO1629*(VLOOKUP(VALUE(Q1629),Rates!G$4:L$12,3,0)),4)))</f>
        <v/>
      </c>
      <c r="AN1629" s="183" t="str">
        <f>IF(AS1629="","",IF(R1629="Refreshment Beverage",AS1629*(Rates!J$19/100),MAX(AM1629,AB1629)))</f>
        <v/>
      </c>
      <c r="AO1629" s="186" t="str">
        <f t="shared" si="805"/>
        <v/>
      </c>
      <c r="AP1629" s="186" t="str">
        <f t="shared" si="806"/>
        <v/>
      </c>
      <c r="AQ1629" s="186" t="str">
        <f>IF(AS1629="","",IF(R1629="Refreshment Beverage",ROUND(SUM(VLOOKUP(Q:Q,Rates!G$15:L$19,3,0)*(AS1629-Y1629-Z1629-AA1629)),4),ROUND(SUM(Rates!$K$8*AS1629),4)))</f>
        <v/>
      </c>
      <c r="AR1629" s="184" t="str">
        <f t="shared" si="807"/>
        <v/>
      </c>
      <c r="AS1629" s="185" t="str">
        <f t="shared" si="808"/>
        <v/>
      </c>
      <c r="AT1629" s="177" t="str">
        <f t="shared" si="809"/>
        <v/>
      </c>
      <c r="AU1629" s="13" t="str">
        <f>IF(AX1629="","",IF(R1629="Refreshment Beverage",ROUND((BA1629-Y1629-Z1629-AA1629)*VLOOKUP(VALUE(Q1629),Rates!G$15:L$19,3,0),4),ROUND(AW1629*(VLOOKUP(VALUE(Q1629),Rates!G:L,3,0)),4)))</f>
        <v/>
      </c>
      <c r="AV1629" s="183" t="str">
        <f t="shared" si="810"/>
        <v/>
      </c>
      <c r="AW1629" s="186" t="str">
        <f t="shared" si="811"/>
        <v/>
      </c>
      <c r="AX1629" s="184" t="str">
        <f t="shared" si="812"/>
        <v/>
      </c>
      <c r="AY1629" s="186" t="str">
        <f>IF(AX1629="","",IF(R1629="Refreshment Beverage",ROUND(SUM(AX1629*Rates!K$19),4),ROUND(SUM(AX1629*(Rates!J$8/100)),4)))</f>
        <v/>
      </c>
      <c r="AZ1629" s="183" t="str">
        <f t="shared" si="813"/>
        <v/>
      </c>
      <c r="BA1629" s="185" t="str">
        <f t="shared" si="814"/>
        <v/>
      </c>
      <c r="BD1629" s="171"/>
      <c r="BE1629" s="171"/>
      <c r="BF1629" s="171"/>
      <c r="BG1629" s="171"/>
    </row>
    <row r="1630" spans="1:59" ht="15" customHeight="1" x14ac:dyDescent="0.3">
      <c r="A1630" s="172"/>
      <c r="B1630" s="172"/>
      <c r="C1630" s="172"/>
      <c r="D1630" s="173"/>
      <c r="E1630" s="173"/>
      <c r="F1630" s="173"/>
      <c r="G1630" s="173"/>
      <c r="H1630" s="173"/>
      <c r="I1630" s="174"/>
      <c r="J1630" s="175"/>
      <c r="K1630" s="176" t="str">
        <f t="shared" si="786"/>
        <v/>
      </c>
      <c r="L1630" s="177" t="str">
        <f t="shared" si="787"/>
        <v/>
      </c>
      <c r="M1630" s="178" t="str">
        <f t="shared" si="788"/>
        <v/>
      </c>
      <c r="N1630" s="44" t="str" cm="1">
        <f t="array" ref="N1630">IFERROR(IF(_xlfn.SINGLE(A:A)="","",IF(R1630="Beer",SUM(LOOKUP(2,1/(Rates!$B$3:$B$5&lt;=W1630)/(Rates!$C$3:$C$5&gt;=W1630),Rates!$D$3:$D$5)*(X1630/100)*W1630),IF(R1630="Refreshment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44" t="str">
        <f t="shared" si="789"/>
        <v/>
      </c>
      <c r="P1630" s="13"/>
      <c r="Q1630" s="179" t="str">
        <f t="shared" si="790"/>
        <v/>
      </c>
      <c r="R1630" s="180" t="str">
        <f t="shared" si="791"/>
        <v/>
      </c>
      <c r="S1630" s="13" t="str">
        <f>IF(A1630="","",IF(R1630="Refreshment Beverage",VLOOKUP(VALUE(Q1630),Rates!G$15:L$19,2,0),VLOOKUP(VALUE(Q1630),Rates!G$4:L$8,2,0)))</f>
        <v/>
      </c>
      <c r="T1630" s="13" t="str">
        <f t="shared" si="792"/>
        <v/>
      </c>
      <c r="U1630" s="181" t="str">
        <f t="shared" si="793"/>
        <v/>
      </c>
      <c r="V1630" s="13" t="str">
        <f t="shared" si="794"/>
        <v/>
      </c>
      <c r="W1630" s="13" t="str">
        <f t="shared" si="795"/>
        <v/>
      </c>
      <c r="X1630" s="182" t="str">
        <f t="shared" si="796"/>
        <v/>
      </c>
      <c r="Y1630" s="183" t="str">
        <f>IF(A:A="","",IF(R1630="Refreshment Beverage",VLOOKUP(Q1630,Rates!G$15:L$19,6,0)*W1630,VLOOKUP(Q1630,Rates!G$4:L$12,6,0)*W1630))</f>
        <v/>
      </c>
      <c r="Z1630" s="183" t="str">
        <f t="shared" si="797"/>
        <v/>
      </c>
      <c r="AA1630" s="17">
        <f t="shared" si="785"/>
        <v>0</v>
      </c>
      <c r="AB1630" s="177" t="str" cm="1">
        <f t="array" ref="AB1630">IF(_xlfn.SINGLE(A:A)="","",IF(R1630="Refreshment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177" t="str" cm="1">
        <f t="array" ref="AC1630">IF(_xlfn.SINGLE(A:A)="","",IF(R1630="Refreshment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68">
        <f>IFERROR(IF(OR(Q1630=1,Q1630=2,Q1630=3,Q1630=4),VLOOKUP(Q1630,Rates!$A$31:$B$34,2,0)*W1630,IF(V1630=1,VLOOKUP(U1630,'REB BEV MIN MKUP'!B:E,4,0),IF(V1630&gt;1,VLOOKUP(VALUE(W1630),'REB BEV MIN MKUP'!O:Q,3,0),0))),0)</f>
        <v>0</v>
      </c>
      <c r="AE1630" s="177" t="str">
        <f t="shared" si="798"/>
        <v/>
      </c>
      <c r="AF1630" s="13" t="str">
        <f t="shared" si="799"/>
        <v/>
      </c>
      <c r="AG1630" s="177" t="str">
        <f t="shared" si="800"/>
        <v/>
      </c>
      <c r="AH1630" s="184" t="str">
        <f t="shared" si="801"/>
        <v/>
      </c>
      <c r="AI1630" s="184" t="str">
        <f>IF(AE:AE="","",IF(R1630="Refreshment Beverage",AK1630*(Rates!J$19/100),ROUND(SUM(AH1630*(Rates!$J$8/100)),4)))</f>
        <v/>
      </c>
      <c r="AJ1630" s="183" t="str">
        <f t="shared" si="802"/>
        <v/>
      </c>
      <c r="AK1630" s="185" t="str">
        <f t="shared" si="803"/>
        <v/>
      </c>
      <c r="AL1630" s="177" t="str">
        <f t="shared" si="804"/>
        <v/>
      </c>
      <c r="AM1630" s="13" t="str">
        <f>IF(AS1630="","",IF(R1630="Refreshment Beverage",ROUND(AS1630*Rates!K$19,4),ROUND(AO1630*(VLOOKUP(VALUE(Q1630),Rates!G$4:L$12,3,0)),4)))</f>
        <v/>
      </c>
      <c r="AN1630" s="183" t="str">
        <f>IF(AS1630="","",IF(R1630="Refreshment Beverage",AS1630*(Rates!J$19/100),MAX(AM1630,AB1630)))</f>
        <v/>
      </c>
      <c r="AO1630" s="186" t="str">
        <f t="shared" si="805"/>
        <v/>
      </c>
      <c r="AP1630" s="186" t="str">
        <f t="shared" si="806"/>
        <v/>
      </c>
      <c r="AQ1630" s="186" t="str">
        <f>IF(AS1630="","",IF(R1630="Refreshment Beverage",ROUND(SUM(VLOOKUP(Q:Q,Rates!G$15:L$19,3,0)*(AS1630-Y1630-Z1630-AA1630)),4),ROUND(SUM(Rates!$K$8*AS1630),4)))</f>
        <v/>
      </c>
      <c r="AR1630" s="184" t="str">
        <f t="shared" si="807"/>
        <v/>
      </c>
      <c r="AS1630" s="185" t="str">
        <f t="shared" si="808"/>
        <v/>
      </c>
      <c r="AT1630" s="177" t="str">
        <f t="shared" si="809"/>
        <v/>
      </c>
      <c r="AU1630" s="13" t="str">
        <f>IF(AX1630="","",IF(R1630="Refreshment Beverage",ROUND((BA1630-Y1630-Z1630-AA1630)*VLOOKUP(VALUE(Q1630),Rates!G$15:L$19,3,0),4),ROUND(AW1630*(VLOOKUP(VALUE(Q1630),Rates!G:L,3,0)),4)))</f>
        <v/>
      </c>
      <c r="AV1630" s="183" t="str">
        <f t="shared" si="810"/>
        <v/>
      </c>
      <c r="AW1630" s="186" t="str">
        <f t="shared" si="811"/>
        <v/>
      </c>
      <c r="AX1630" s="184" t="str">
        <f t="shared" si="812"/>
        <v/>
      </c>
      <c r="AY1630" s="186" t="str">
        <f>IF(AX1630="","",IF(R1630="Refreshment Beverage",ROUND(SUM(AX1630*Rates!K$19),4),ROUND(SUM(AX1630*(Rates!J$8/100)),4)))</f>
        <v/>
      </c>
      <c r="AZ1630" s="183" t="str">
        <f t="shared" si="813"/>
        <v/>
      </c>
      <c r="BA1630" s="185" t="str">
        <f t="shared" si="814"/>
        <v/>
      </c>
      <c r="BD1630" s="171"/>
      <c r="BE1630" s="171"/>
      <c r="BF1630" s="171"/>
      <c r="BG1630" s="171"/>
    </row>
    <row r="1631" spans="1:59" ht="15" customHeight="1" x14ac:dyDescent="0.3">
      <c r="A1631" s="172"/>
      <c r="B1631" s="172"/>
      <c r="C1631" s="172"/>
      <c r="D1631" s="173"/>
      <c r="E1631" s="173"/>
      <c r="F1631" s="173"/>
      <c r="G1631" s="173"/>
      <c r="H1631" s="173"/>
      <c r="I1631" s="174"/>
      <c r="J1631" s="175"/>
      <c r="K1631" s="176" t="str">
        <f t="shared" si="786"/>
        <v/>
      </c>
      <c r="L1631" s="177" t="str">
        <f t="shared" si="787"/>
        <v/>
      </c>
      <c r="M1631" s="178" t="str">
        <f t="shared" si="788"/>
        <v/>
      </c>
      <c r="N1631" s="44" t="str" cm="1">
        <f t="array" ref="N1631">IFERROR(IF(_xlfn.SINGLE(A:A)="","",IF(R1631="Beer",SUM(LOOKUP(2,1/(Rates!$B$3:$B$5&lt;=W1631)/(Rates!$C$3:$C$5&gt;=W1631),Rates!$D$3:$D$5)*(X1631/100)*W1631),IF(R1631="Refreshment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44" t="str">
        <f t="shared" si="789"/>
        <v/>
      </c>
      <c r="P1631" s="13"/>
      <c r="Q1631" s="179" t="str">
        <f t="shared" si="790"/>
        <v/>
      </c>
      <c r="R1631" s="180" t="str">
        <f t="shared" si="791"/>
        <v/>
      </c>
      <c r="S1631" s="13" t="str">
        <f>IF(A1631="","",IF(R1631="Refreshment Beverage",VLOOKUP(VALUE(Q1631),Rates!G$15:L$19,2,0),VLOOKUP(VALUE(Q1631),Rates!G$4:L$8,2,0)))</f>
        <v/>
      </c>
      <c r="T1631" s="13" t="str">
        <f t="shared" si="792"/>
        <v/>
      </c>
      <c r="U1631" s="181" t="str">
        <f t="shared" si="793"/>
        <v/>
      </c>
      <c r="V1631" s="13" t="str">
        <f t="shared" si="794"/>
        <v/>
      </c>
      <c r="W1631" s="13" t="str">
        <f t="shared" si="795"/>
        <v/>
      </c>
      <c r="X1631" s="182" t="str">
        <f t="shared" si="796"/>
        <v/>
      </c>
      <c r="Y1631" s="183" t="str">
        <f>IF(A:A="","",IF(R1631="Refreshment Beverage",VLOOKUP(Q1631,Rates!G$15:L$19,6,0)*W1631,VLOOKUP(Q1631,Rates!G$4:L$12,6,0)*W1631))</f>
        <v/>
      </c>
      <c r="Z1631" s="183" t="str">
        <f t="shared" si="797"/>
        <v/>
      </c>
      <c r="AA1631" s="17">
        <f t="shared" si="785"/>
        <v>0</v>
      </c>
      <c r="AB1631" s="177" t="str" cm="1">
        <f t="array" ref="AB1631">IF(_xlfn.SINGLE(A:A)="","",IF(R1631="Refreshment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177" t="str" cm="1">
        <f t="array" ref="AC1631">IF(_xlfn.SINGLE(A:A)="","",IF(R1631="Refreshment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68">
        <f>IFERROR(IF(OR(Q1631=1,Q1631=2,Q1631=3,Q1631=4),VLOOKUP(Q1631,Rates!$A$31:$B$34,2,0)*W1631,IF(V1631=1,VLOOKUP(U1631,'REB BEV MIN MKUP'!B:E,4,0),IF(V1631&gt;1,VLOOKUP(VALUE(W1631),'REB BEV MIN MKUP'!O:Q,3,0),0))),0)</f>
        <v>0</v>
      </c>
      <c r="AE1631" s="177" t="str">
        <f t="shared" si="798"/>
        <v/>
      </c>
      <c r="AF1631" s="13" t="str">
        <f t="shared" si="799"/>
        <v/>
      </c>
      <c r="AG1631" s="177" t="str">
        <f t="shared" si="800"/>
        <v/>
      </c>
      <c r="AH1631" s="184" t="str">
        <f t="shared" si="801"/>
        <v/>
      </c>
      <c r="AI1631" s="184" t="str">
        <f>IF(AE:AE="","",IF(R1631="Refreshment Beverage",AK1631*(Rates!J$19/100),ROUND(SUM(AH1631*(Rates!$J$8/100)),4)))</f>
        <v/>
      </c>
      <c r="AJ1631" s="183" t="str">
        <f t="shared" si="802"/>
        <v/>
      </c>
      <c r="AK1631" s="185" t="str">
        <f t="shared" si="803"/>
        <v/>
      </c>
      <c r="AL1631" s="177" t="str">
        <f t="shared" si="804"/>
        <v/>
      </c>
      <c r="AM1631" s="13" t="str">
        <f>IF(AS1631="","",IF(R1631="Refreshment Beverage",ROUND(AS1631*Rates!K$19,4),ROUND(AO1631*(VLOOKUP(VALUE(Q1631),Rates!G$4:L$12,3,0)),4)))</f>
        <v/>
      </c>
      <c r="AN1631" s="183" t="str">
        <f>IF(AS1631="","",IF(R1631="Refreshment Beverage",AS1631*(Rates!J$19/100),MAX(AM1631,AB1631)))</f>
        <v/>
      </c>
      <c r="AO1631" s="186" t="str">
        <f t="shared" si="805"/>
        <v/>
      </c>
      <c r="AP1631" s="186" t="str">
        <f t="shared" si="806"/>
        <v/>
      </c>
      <c r="AQ1631" s="186" t="str">
        <f>IF(AS1631="","",IF(R1631="Refreshment Beverage",ROUND(SUM(VLOOKUP(Q:Q,Rates!G$15:L$19,3,0)*(AS1631-Y1631-Z1631-AA1631)),4),ROUND(SUM(Rates!$K$8*AS1631),4)))</f>
        <v/>
      </c>
      <c r="AR1631" s="184" t="str">
        <f t="shared" si="807"/>
        <v/>
      </c>
      <c r="AS1631" s="185" t="str">
        <f t="shared" si="808"/>
        <v/>
      </c>
      <c r="AT1631" s="177" t="str">
        <f t="shared" si="809"/>
        <v/>
      </c>
      <c r="AU1631" s="13" t="str">
        <f>IF(AX1631="","",IF(R1631="Refreshment Beverage",ROUND((BA1631-Y1631-Z1631-AA1631)*VLOOKUP(VALUE(Q1631),Rates!G$15:L$19,3,0),4),ROUND(AW1631*(VLOOKUP(VALUE(Q1631),Rates!G:L,3,0)),4)))</f>
        <v/>
      </c>
      <c r="AV1631" s="183" t="str">
        <f t="shared" si="810"/>
        <v/>
      </c>
      <c r="AW1631" s="186" t="str">
        <f t="shared" si="811"/>
        <v/>
      </c>
      <c r="AX1631" s="184" t="str">
        <f t="shared" si="812"/>
        <v/>
      </c>
      <c r="AY1631" s="186" t="str">
        <f>IF(AX1631="","",IF(R1631="Refreshment Beverage",ROUND(SUM(AX1631*Rates!K$19),4),ROUND(SUM(AX1631*(Rates!J$8/100)),4)))</f>
        <v/>
      </c>
      <c r="AZ1631" s="183" t="str">
        <f t="shared" si="813"/>
        <v/>
      </c>
      <c r="BA1631" s="185" t="str">
        <f t="shared" si="814"/>
        <v/>
      </c>
      <c r="BD1631" s="171"/>
      <c r="BE1631" s="171"/>
      <c r="BF1631" s="171"/>
      <c r="BG1631" s="171"/>
    </row>
    <row r="1632" spans="1:59" ht="15" customHeight="1" x14ac:dyDescent="0.3">
      <c r="A1632" s="172"/>
      <c r="B1632" s="172"/>
      <c r="C1632" s="172"/>
      <c r="D1632" s="173"/>
      <c r="E1632" s="173"/>
      <c r="F1632" s="173"/>
      <c r="G1632" s="173"/>
      <c r="H1632" s="173"/>
      <c r="I1632" s="174"/>
      <c r="J1632" s="175"/>
      <c r="K1632" s="176" t="str">
        <f t="shared" si="786"/>
        <v/>
      </c>
      <c r="L1632" s="177" t="str">
        <f t="shared" si="787"/>
        <v/>
      </c>
      <c r="M1632" s="178" t="str">
        <f t="shared" si="788"/>
        <v/>
      </c>
      <c r="N1632" s="44" t="str" cm="1">
        <f t="array" ref="N1632">IFERROR(IF(_xlfn.SINGLE(A:A)="","",IF(R1632="Beer",SUM(LOOKUP(2,1/(Rates!$B$3:$B$5&lt;=W1632)/(Rates!$C$3:$C$5&gt;=W1632),Rates!$D$3:$D$5)*(X1632/100)*W1632),IF(R1632="Refreshment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44" t="str">
        <f t="shared" si="789"/>
        <v/>
      </c>
      <c r="P1632" s="13"/>
      <c r="Q1632" s="179" t="str">
        <f t="shared" si="790"/>
        <v/>
      </c>
      <c r="R1632" s="180" t="str">
        <f t="shared" si="791"/>
        <v/>
      </c>
      <c r="S1632" s="13" t="str">
        <f>IF(A1632="","",IF(R1632="Refreshment Beverage",VLOOKUP(VALUE(Q1632),Rates!G$15:L$19,2,0),VLOOKUP(VALUE(Q1632),Rates!G$4:L$8,2,0)))</f>
        <v/>
      </c>
      <c r="T1632" s="13" t="str">
        <f t="shared" si="792"/>
        <v/>
      </c>
      <c r="U1632" s="181" t="str">
        <f t="shared" si="793"/>
        <v/>
      </c>
      <c r="V1632" s="13" t="str">
        <f t="shared" si="794"/>
        <v/>
      </c>
      <c r="W1632" s="13" t="str">
        <f t="shared" si="795"/>
        <v/>
      </c>
      <c r="X1632" s="182" t="str">
        <f t="shared" si="796"/>
        <v/>
      </c>
      <c r="Y1632" s="183" t="str">
        <f>IF(A:A="","",IF(R1632="Refreshment Beverage",VLOOKUP(Q1632,Rates!G$15:L$19,6,0)*W1632,VLOOKUP(Q1632,Rates!G$4:L$12,6,0)*W1632))</f>
        <v/>
      </c>
      <c r="Z1632" s="183" t="str">
        <f t="shared" si="797"/>
        <v/>
      </c>
      <c r="AA1632" s="17">
        <f t="shared" si="785"/>
        <v>0</v>
      </c>
      <c r="AB1632" s="177" t="str" cm="1">
        <f t="array" ref="AB1632">IF(_xlfn.SINGLE(A:A)="","",IF(R1632="Refreshment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177" t="str" cm="1">
        <f t="array" ref="AC1632">IF(_xlfn.SINGLE(A:A)="","",IF(R1632="Refreshment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68">
        <f>IFERROR(IF(OR(Q1632=1,Q1632=2,Q1632=3,Q1632=4),VLOOKUP(Q1632,Rates!$A$31:$B$34,2,0)*W1632,IF(V1632=1,VLOOKUP(U1632,'REB BEV MIN MKUP'!B:E,4,0),IF(V1632&gt;1,VLOOKUP(VALUE(W1632),'REB BEV MIN MKUP'!O:Q,3,0),0))),0)</f>
        <v>0</v>
      </c>
      <c r="AE1632" s="177" t="str">
        <f t="shared" si="798"/>
        <v/>
      </c>
      <c r="AF1632" s="13" t="str">
        <f t="shared" si="799"/>
        <v/>
      </c>
      <c r="AG1632" s="177" t="str">
        <f t="shared" si="800"/>
        <v/>
      </c>
      <c r="AH1632" s="184" t="str">
        <f t="shared" si="801"/>
        <v/>
      </c>
      <c r="AI1632" s="184" t="str">
        <f>IF(AE:AE="","",IF(R1632="Refreshment Beverage",AK1632*(Rates!J$19/100),ROUND(SUM(AH1632*(Rates!$J$8/100)),4)))</f>
        <v/>
      </c>
      <c r="AJ1632" s="183" t="str">
        <f t="shared" si="802"/>
        <v/>
      </c>
      <c r="AK1632" s="185" t="str">
        <f t="shared" si="803"/>
        <v/>
      </c>
      <c r="AL1632" s="177" t="str">
        <f t="shared" si="804"/>
        <v/>
      </c>
      <c r="AM1632" s="13" t="str">
        <f>IF(AS1632="","",IF(R1632="Refreshment Beverage",ROUND(AS1632*Rates!K$19,4),ROUND(AO1632*(VLOOKUP(VALUE(Q1632),Rates!G$4:L$12,3,0)),4)))</f>
        <v/>
      </c>
      <c r="AN1632" s="183" t="str">
        <f>IF(AS1632="","",IF(R1632="Refreshment Beverage",AS1632*(Rates!J$19/100),MAX(AM1632,AB1632)))</f>
        <v/>
      </c>
      <c r="AO1632" s="186" t="str">
        <f t="shared" si="805"/>
        <v/>
      </c>
      <c r="AP1632" s="186" t="str">
        <f t="shared" si="806"/>
        <v/>
      </c>
      <c r="AQ1632" s="186" t="str">
        <f>IF(AS1632="","",IF(R1632="Refreshment Beverage",ROUND(SUM(VLOOKUP(Q:Q,Rates!G$15:L$19,3,0)*(AS1632-Y1632-Z1632-AA1632)),4),ROUND(SUM(Rates!$K$8*AS1632),4)))</f>
        <v/>
      </c>
      <c r="AR1632" s="184" t="str">
        <f t="shared" si="807"/>
        <v/>
      </c>
      <c r="AS1632" s="185" t="str">
        <f t="shared" si="808"/>
        <v/>
      </c>
      <c r="AT1632" s="177" t="str">
        <f t="shared" si="809"/>
        <v/>
      </c>
      <c r="AU1632" s="13" t="str">
        <f>IF(AX1632="","",IF(R1632="Refreshment Beverage",ROUND((BA1632-Y1632-Z1632-AA1632)*VLOOKUP(VALUE(Q1632),Rates!G$15:L$19,3,0),4),ROUND(AW1632*(VLOOKUP(VALUE(Q1632),Rates!G:L,3,0)),4)))</f>
        <v/>
      </c>
      <c r="AV1632" s="183" t="str">
        <f t="shared" si="810"/>
        <v/>
      </c>
      <c r="AW1632" s="186" t="str">
        <f t="shared" si="811"/>
        <v/>
      </c>
      <c r="AX1632" s="184" t="str">
        <f t="shared" si="812"/>
        <v/>
      </c>
      <c r="AY1632" s="186" t="str">
        <f>IF(AX1632="","",IF(R1632="Refreshment Beverage",ROUND(SUM(AX1632*Rates!K$19),4),ROUND(SUM(AX1632*(Rates!J$8/100)),4)))</f>
        <v/>
      </c>
      <c r="AZ1632" s="183" t="str">
        <f t="shared" si="813"/>
        <v/>
      </c>
      <c r="BA1632" s="185" t="str">
        <f t="shared" si="814"/>
        <v/>
      </c>
      <c r="BD1632" s="171"/>
      <c r="BE1632" s="171"/>
      <c r="BF1632" s="171"/>
      <c r="BG1632" s="171"/>
    </row>
    <row r="1633" spans="1:59" ht="15" customHeight="1" x14ac:dyDescent="0.3">
      <c r="A1633" s="172"/>
      <c r="B1633" s="172"/>
      <c r="C1633" s="172"/>
      <c r="D1633" s="173"/>
      <c r="E1633" s="173"/>
      <c r="F1633" s="173"/>
      <c r="G1633" s="173"/>
      <c r="H1633" s="173"/>
      <c r="I1633" s="174"/>
      <c r="J1633" s="175"/>
      <c r="K1633" s="176" t="str">
        <f t="shared" si="786"/>
        <v/>
      </c>
      <c r="L1633" s="177" t="str">
        <f t="shared" si="787"/>
        <v/>
      </c>
      <c r="M1633" s="178" t="str">
        <f t="shared" si="788"/>
        <v/>
      </c>
      <c r="N1633" s="44" t="str" cm="1">
        <f t="array" ref="N1633">IFERROR(IF(_xlfn.SINGLE(A:A)="","",IF(R1633="Beer",SUM(LOOKUP(2,1/(Rates!$B$3:$B$5&lt;=W1633)/(Rates!$C$3:$C$5&gt;=W1633),Rates!$D$3:$D$5)*(X1633/100)*W1633),IF(R1633="Refreshment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44" t="str">
        <f t="shared" si="789"/>
        <v/>
      </c>
      <c r="P1633" s="13"/>
      <c r="Q1633" s="179" t="str">
        <f t="shared" si="790"/>
        <v/>
      </c>
      <c r="R1633" s="180" t="str">
        <f t="shared" si="791"/>
        <v/>
      </c>
      <c r="S1633" s="13" t="str">
        <f>IF(A1633="","",IF(R1633="Refreshment Beverage",VLOOKUP(VALUE(Q1633),Rates!G$15:L$19,2,0),VLOOKUP(VALUE(Q1633),Rates!G$4:L$8,2,0)))</f>
        <v/>
      </c>
      <c r="T1633" s="13" t="str">
        <f t="shared" si="792"/>
        <v/>
      </c>
      <c r="U1633" s="181" t="str">
        <f t="shared" si="793"/>
        <v/>
      </c>
      <c r="V1633" s="13" t="str">
        <f t="shared" si="794"/>
        <v/>
      </c>
      <c r="W1633" s="13" t="str">
        <f t="shared" si="795"/>
        <v/>
      </c>
      <c r="X1633" s="182" t="str">
        <f t="shared" si="796"/>
        <v/>
      </c>
      <c r="Y1633" s="183" t="str">
        <f>IF(A:A="","",IF(R1633="Refreshment Beverage",VLOOKUP(Q1633,Rates!G$15:L$19,6,0)*W1633,VLOOKUP(Q1633,Rates!G$4:L$12,6,0)*W1633))</f>
        <v/>
      </c>
      <c r="Z1633" s="183" t="str">
        <f t="shared" si="797"/>
        <v/>
      </c>
      <c r="AA1633" s="17">
        <f t="shared" si="785"/>
        <v>0</v>
      </c>
      <c r="AB1633" s="177" t="str" cm="1">
        <f t="array" ref="AB1633">IF(_xlfn.SINGLE(A:A)="","",IF(R1633="Refreshment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177" t="str" cm="1">
        <f t="array" ref="AC1633">IF(_xlfn.SINGLE(A:A)="","",IF(R1633="Refreshment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68">
        <f>IFERROR(IF(OR(Q1633=1,Q1633=2,Q1633=3,Q1633=4),VLOOKUP(Q1633,Rates!$A$31:$B$34,2,0)*W1633,IF(V1633=1,VLOOKUP(U1633,'REB BEV MIN MKUP'!B:E,4,0),IF(V1633&gt;1,VLOOKUP(VALUE(W1633),'REB BEV MIN MKUP'!O:Q,3,0),0))),0)</f>
        <v>0</v>
      </c>
      <c r="AE1633" s="177" t="str">
        <f t="shared" si="798"/>
        <v/>
      </c>
      <c r="AF1633" s="13" t="str">
        <f t="shared" si="799"/>
        <v/>
      </c>
      <c r="AG1633" s="177" t="str">
        <f t="shared" si="800"/>
        <v/>
      </c>
      <c r="AH1633" s="184" t="str">
        <f t="shared" si="801"/>
        <v/>
      </c>
      <c r="AI1633" s="184" t="str">
        <f>IF(AE:AE="","",IF(R1633="Refreshment Beverage",AK1633*(Rates!J$19/100),ROUND(SUM(AH1633*(Rates!$J$8/100)),4)))</f>
        <v/>
      </c>
      <c r="AJ1633" s="183" t="str">
        <f t="shared" si="802"/>
        <v/>
      </c>
      <c r="AK1633" s="185" t="str">
        <f t="shared" si="803"/>
        <v/>
      </c>
      <c r="AL1633" s="177" t="str">
        <f t="shared" si="804"/>
        <v/>
      </c>
      <c r="AM1633" s="13" t="str">
        <f>IF(AS1633="","",IF(R1633="Refreshment Beverage",ROUND(AS1633*Rates!K$19,4),ROUND(AO1633*(VLOOKUP(VALUE(Q1633),Rates!G$4:L$12,3,0)),4)))</f>
        <v/>
      </c>
      <c r="AN1633" s="183" t="str">
        <f>IF(AS1633="","",IF(R1633="Refreshment Beverage",AS1633*(Rates!J$19/100),MAX(AM1633,AB1633)))</f>
        <v/>
      </c>
      <c r="AO1633" s="186" t="str">
        <f t="shared" si="805"/>
        <v/>
      </c>
      <c r="AP1633" s="186" t="str">
        <f t="shared" si="806"/>
        <v/>
      </c>
      <c r="AQ1633" s="186" t="str">
        <f>IF(AS1633="","",IF(R1633="Refreshment Beverage",ROUND(SUM(VLOOKUP(Q:Q,Rates!G$15:L$19,3,0)*(AS1633-Y1633-Z1633-AA1633)),4),ROUND(SUM(Rates!$K$8*AS1633),4)))</f>
        <v/>
      </c>
      <c r="AR1633" s="184" t="str">
        <f t="shared" si="807"/>
        <v/>
      </c>
      <c r="AS1633" s="185" t="str">
        <f t="shared" si="808"/>
        <v/>
      </c>
      <c r="AT1633" s="177" t="str">
        <f t="shared" si="809"/>
        <v/>
      </c>
      <c r="AU1633" s="13" t="str">
        <f>IF(AX1633="","",IF(R1633="Refreshment Beverage",ROUND((BA1633-Y1633-Z1633-AA1633)*VLOOKUP(VALUE(Q1633),Rates!G$15:L$19,3,0),4),ROUND(AW1633*(VLOOKUP(VALUE(Q1633),Rates!G:L,3,0)),4)))</f>
        <v/>
      </c>
      <c r="AV1633" s="183" t="str">
        <f t="shared" si="810"/>
        <v/>
      </c>
      <c r="AW1633" s="186" t="str">
        <f t="shared" si="811"/>
        <v/>
      </c>
      <c r="AX1633" s="184" t="str">
        <f t="shared" si="812"/>
        <v/>
      </c>
      <c r="AY1633" s="186" t="str">
        <f>IF(AX1633="","",IF(R1633="Refreshment Beverage",ROUND(SUM(AX1633*Rates!K$19),4),ROUND(SUM(AX1633*(Rates!J$8/100)),4)))</f>
        <v/>
      </c>
      <c r="AZ1633" s="183" t="str">
        <f t="shared" si="813"/>
        <v/>
      </c>
      <c r="BA1633" s="185" t="str">
        <f t="shared" si="814"/>
        <v/>
      </c>
      <c r="BD1633" s="171"/>
      <c r="BE1633" s="171"/>
      <c r="BF1633" s="171"/>
      <c r="BG1633" s="171"/>
    </row>
    <row r="1634" spans="1:59" ht="15" customHeight="1" x14ac:dyDescent="0.3">
      <c r="A1634" s="172"/>
      <c r="B1634" s="172"/>
      <c r="C1634" s="172"/>
      <c r="D1634" s="173"/>
      <c r="E1634" s="173"/>
      <c r="F1634" s="173"/>
      <c r="G1634" s="173"/>
      <c r="H1634" s="173"/>
      <c r="I1634" s="174"/>
      <c r="J1634" s="175"/>
      <c r="K1634" s="176" t="str">
        <f t="shared" si="786"/>
        <v/>
      </c>
      <c r="L1634" s="177" t="str">
        <f t="shared" si="787"/>
        <v/>
      </c>
      <c r="M1634" s="178" t="str">
        <f t="shared" si="788"/>
        <v/>
      </c>
      <c r="N1634" s="44" t="str" cm="1">
        <f t="array" ref="N1634">IFERROR(IF(_xlfn.SINGLE(A:A)="","",IF(R1634="Beer",SUM(LOOKUP(2,1/(Rates!$B$3:$B$5&lt;=W1634)/(Rates!$C$3:$C$5&gt;=W1634),Rates!$D$3:$D$5)*(X1634/100)*W1634),IF(R1634="Refreshment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44" t="str">
        <f t="shared" si="789"/>
        <v/>
      </c>
      <c r="P1634" s="13"/>
      <c r="Q1634" s="179" t="str">
        <f t="shared" si="790"/>
        <v/>
      </c>
      <c r="R1634" s="180" t="str">
        <f t="shared" si="791"/>
        <v/>
      </c>
      <c r="S1634" s="13" t="str">
        <f>IF(A1634="","",IF(R1634="Refreshment Beverage",VLOOKUP(VALUE(Q1634),Rates!G$15:L$19,2,0),VLOOKUP(VALUE(Q1634),Rates!G$4:L$8,2,0)))</f>
        <v/>
      </c>
      <c r="T1634" s="13" t="str">
        <f t="shared" si="792"/>
        <v/>
      </c>
      <c r="U1634" s="181" t="str">
        <f t="shared" si="793"/>
        <v/>
      </c>
      <c r="V1634" s="13" t="str">
        <f t="shared" si="794"/>
        <v/>
      </c>
      <c r="W1634" s="13" t="str">
        <f t="shared" si="795"/>
        <v/>
      </c>
      <c r="X1634" s="182" t="str">
        <f t="shared" si="796"/>
        <v/>
      </c>
      <c r="Y1634" s="183" t="str">
        <f>IF(A:A="","",IF(R1634="Refreshment Beverage",VLOOKUP(Q1634,Rates!G$15:L$19,6,0)*W1634,VLOOKUP(Q1634,Rates!G$4:L$12,6,0)*W1634))</f>
        <v/>
      </c>
      <c r="Z1634" s="183" t="str">
        <f t="shared" si="797"/>
        <v/>
      </c>
      <c r="AA1634" s="17">
        <f t="shared" si="785"/>
        <v>0</v>
      </c>
      <c r="AB1634" s="177" t="str" cm="1">
        <f t="array" ref="AB1634">IF(_xlfn.SINGLE(A:A)="","",IF(R1634="Refreshment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177" t="str" cm="1">
        <f t="array" ref="AC1634">IF(_xlfn.SINGLE(A:A)="","",IF(R1634="Refreshment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68">
        <f>IFERROR(IF(OR(Q1634=1,Q1634=2,Q1634=3,Q1634=4),VLOOKUP(Q1634,Rates!$A$31:$B$34,2,0)*W1634,IF(V1634=1,VLOOKUP(U1634,'REB BEV MIN MKUP'!B:E,4,0),IF(V1634&gt;1,VLOOKUP(VALUE(W1634),'REB BEV MIN MKUP'!O:Q,3,0),0))),0)</f>
        <v>0</v>
      </c>
      <c r="AE1634" s="177" t="str">
        <f t="shared" si="798"/>
        <v/>
      </c>
      <c r="AF1634" s="13" t="str">
        <f t="shared" si="799"/>
        <v/>
      </c>
      <c r="AG1634" s="177" t="str">
        <f t="shared" si="800"/>
        <v/>
      </c>
      <c r="AH1634" s="184" t="str">
        <f t="shared" si="801"/>
        <v/>
      </c>
      <c r="AI1634" s="184" t="str">
        <f>IF(AE:AE="","",IF(R1634="Refreshment Beverage",AK1634*(Rates!J$19/100),ROUND(SUM(AH1634*(Rates!$J$8/100)),4)))</f>
        <v/>
      </c>
      <c r="AJ1634" s="183" t="str">
        <f t="shared" si="802"/>
        <v/>
      </c>
      <c r="AK1634" s="185" t="str">
        <f t="shared" si="803"/>
        <v/>
      </c>
      <c r="AL1634" s="177" t="str">
        <f t="shared" si="804"/>
        <v/>
      </c>
      <c r="AM1634" s="13" t="str">
        <f>IF(AS1634="","",IF(R1634="Refreshment Beverage",ROUND(AS1634*Rates!K$19,4),ROUND(AO1634*(VLOOKUP(VALUE(Q1634),Rates!G$4:L$12,3,0)),4)))</f>
        <v/>
      </c>
      <c r="AN1634" s="183" t="str">
        <f>IF(AS1634="","",IF(R1634="Refreshment Beverage",AS1634*(Rates!J$19/100),MAX(AM1634,AB1634)))</f>
        <v/>
      </c>
      <c r="AO1634" s="186" t="str">
        <f t="shared" si="805"/>
        <v/>
      </c>
      <c r="AP1634" s="186" t="str">
        <f t="shared" si="806"/>
        <v/>
      </c>
      <c r="AQ1634" s="186" t="str">
        <f>IF(AS1634="","",IF(R1634="Refreshment Beverage",ROUND(SUM(VLOOKUP(Q:Q,Rates!G$15:L$19,3,0)*(AS1634-Y1634-Z1634-AA1634)),4),ROUND(SUM(Rates!$K$8*AS1634),4)))</f>
        <v/>
      </c>
      <c r="AR1634" s="184" t="str">
        <f t="shared" si="807"/>
        <v/>
      </c>
      <c r="AS1634" s="185" t="str">
        <f t="shared" si="808"/>
        <v/>
      </c>
      <c r="AT1634" s="177" t="str">
        <f t="shared" si="809"/>
        <v/>
      </c>
      <c r="AU1634" s="13" t="str">
        <f>IF(AX1634="","",IF(R1634="Refreshment Beverage",ROUND((BA1634-Y1634-Z1634-AA1634)*VLOOKUP(VALUE(Q1634),Rates!G$15:L$19,3,0),4),ROUND(AW1634*(VLOOKUP(VALUE(Q1634),Rates!G:L,3,0)),4)))</f>
        <v/>
      </c>
      <c r="AV1634" s="183" t="str">
        <f t="shared" si="810"/>
        <v/>
      </c>
      <c r="AW1634" s="186" t="str">
        <f t="shared" si="811"/>
        <v/>
      </c>
      <c r="AX1634" s="184" t="str">
        <f t="shared" si="812"/>
        <v/>
      </c>
      <c r="AY1634" s="186" t="str">
        <f>IF(AX1634="","",IF(R1634="Refreshment Beverage",ROUND(SUM(AX1634*Rates!K$19),4),ROUND(SUM(AX1634*(Rates!J$8/100)),4)))</f>
        <v/>
      </c>
      <c r="AZ1634" s="183" t="str">
        <f t="shared" si="813"/>
        <v/>
      </c>
      <c r="BA1634" s="185" t="str">
        <f t="shared" si="814"/>
        <v/>
      </c>
      <c r="BD1634" s="171"/>
      <c r="BE1634" s="171"/>
      <c r="BF1634" s="171"/>
      <c r="BG1634" s="171"/>
    </row>
    <row r="1635" spans="1:59" ht="15" customHeight="1" x14ac:dyDescent="0.3">
      <c r="A1635" s="172"/>
      <c r="B1635" s="172"/>
      <c r="C1635" s="172"/>
      <c r="D1635" s="173"/>
      <c r="E1635" s="173"/>
      <c r="F1635" s="173"/>
      <c r="G1635" s="173"/>
      <c r="H1635" s="173"/>
      <c r="I1635" s="174"/>
      <c r="J1635" s="175"/>
      <c r="K1635" s="176" t="str">
        <f t="shared" si="786"/>
        <v/>
      </c>
      <c r="L1635" s="177" t="str">
        <f t="shared" si="787"/>
        <v/>
      </c>
      <c r="M1635" s="178" t="str">
        <f t="shared" si="788"/>
        <v/>
      </c>
      <c r="N1635" s="44" t="str" cm="1">
        <f t="array" ref="N1635">IFERROR(IF(_xlfn.SINGLE(A:A)="","",IF(R1635="Beer",SUM(LOOKUP(2,1/(Rates!$B$3:$B$5&lt;=W1635)/(Rates!$C$3:$C$5&gt;=W1635),Rates!$D$3:$D$5)*(X1635/100)*W1635),IF(R1635="Refreshment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44" t="str">
        <f t="shared" si="789"/>
        <v/>
      </c>
      <c r="P1635" s="13"/>
      <c r="Q1635" s="179" t="str">
        <f t="shared" si="790"/>
        <v/>
      </c>
      <c r="R1635" s="180" t="str">
        <f t="shared" si="791"/>
        <v/>
      </c>
      <c r="S1635" s="13" t="str">
        <f>IF(A1635="","",IF(R1635="Refreshment Beverage",VLOOKUP(VALUE(Q1635),Rates!G$15:L$19,2,0),VLOOKUP(VALUE(Q1635),Rates!G$4:L$8,2,0)))</f>
        <v/>
      </c>
      <c r="T1635" s="13" t="str">
        <f t="shared" si="792"/>
        <v/>
      </c>
      <c r="U1635" s="181" t="str">
        <f t="shared" si="793"/>
        <v/>
      </c>
      <c r="V1635" s="13" t="str">
        <f t="shared" si="794"/>
        <v/>
      </c>
      <c r="W1635" s="13" t="str">
        <f t="shared" si="795"/>
        <v/>
      </c>
      <c r="X1635" s="182" t="str">
        <f t="shared" si="796"/>
        <v/>
      </c>
      <c r="Y1635" s="183" t="str">
        <f>IF(A:A="","",IF(R1635="Refreshment Beverage",VLOOKUP(Q1635,Rates!G$15:L$19,6,0)*W1635,VLOOKUP(Q1635,Rates!G$4:L$12,6,0)*W1635))</f>
        <v/>
      </c>
      <c r="Z1635" s="183" t="str">
        <f t="shared" si="797"/>
        <v/>
      </c>
      <c r="AA1635" s="17">
        <f t="shared" si="785"/>
        <v>0</v>
      </c>
      <c r="AB1635" s="177" t="str" cm="1">
        <f t="array" ref="AB1635">IF(_xlfn.SINGLE(A:A)="","",IF(R1635="Refreshment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177" t="str" cm="1">
        <f t="array" ref="AC1635">IF(_xlfn.SINGLE(A:A)="","",IF(R1635="Refreshment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68">
        <f>IFERROR(IF(OR(Q1635=1,Q1635=2,Q1635=3,Q1635=4),VLOOKUP(Q1635,Rates!$A$31:$B$34,2,0)*W1635,IF(V1635=1,VLOOKUP(U1635,'REB BEV MIN MKUP'!B:E,4,0),IF(V1635&gt;1,VLOOKUP(VALUE(W1635),'REB BEV MIN MKUP'!O:Q,3,0),0))),0)</f>
        <v>0</v>
      </c>
      <c r="AE1635" s="177" t="str">
        <f t="shared" si="798"/>
        <v/>
      </c>
      <c r="AF1635" s="13" t="str">
        <f t="shared" si="799"/>
        <v/>
      </c>
      <c r="AG1635" s="177" t="str">
        <f t="shared" si="800"/>
        <v/>
      </c>
      <c r="AH1635" s="184" t="str">
        <f t="shared" si="801"/>
        <v/>
      </c>
      <c r="AI1635" s="184" t="str">
        <f>IF(AE:AE="","",IF(R1635="Refreshment Beverage",AK1635*(Rates!J$19/100),ROUND(SUM(AH1635*(Rates!$J$8/100)),4)))</f>
        <v/>
      </c>
      <c r="AJ1635" s="183" t="str">
        <f t="shared" si="802"/>
        <v/>
      </c>
      <c r="AK1635" s="185" t="str">
        <f t="shared" si="803"/>
        <v/>
      </c>
      <c r="AL1635" s="177" t="str">
        <f t="shared" si="804"/>
        <v/>
      </c>
      <c r="AM1635" s="13" t="str">
        <f>IF(AS1635="","",IF(R1635="Refreshment Beverage",ROUND(AS1635*Rates!K$19,4),ROUND(AO1635*(VLOOKUP(VALUE(Q1635),Rates!G$4:L$12,3,0)),4)))</f>
        <v/>
      </c>
      <c r="AN1635" s="183" t="str">
        <f>IF(AS1635="","",IF(R1635="Refreshment Beverage",AS1635*(Rates!J$19/100),MAX(AM1635,AB1635)))</f>
        <v/>
      </c>
      <c r="AO1635" s="186" t="str">
        <f t="shared" si="805"/>
        <v/>
      </c>
      <c r="AP1635" s="186" t="str">
        <f t="shared" si="806"/>
        <v/>
      </c>
      <c r="AQ1635" s="186" t="str">
        <f>IF(AS1635="","",IF(R1635="Refreshment Beverage",ROUND(SUM(VLOOKUP(Q:Q,Rates!G$15:L$19,3,0)*(AS1635-Y1635-Z1635-AA1635)),4),ROUND(SUM(Rates!$K$8*AS1635),4)))</f>
        <v/>
      </c>
      <c r="AR1635" s="184" t="str">
        <f t="shared" si="807"/>
        <v/>
      </c>
      <c r="AS1635" s="185" t="str">
        <f t="shared" si="808"/>
        <v/>
      </c>
      <c r="AT1635" s="177" t="str">
        <f t="shared" si="809"/>
        <v/>
      </c>
      <c r="AU1635" s="13" t="str">
        <f>IF(AX1635="","",IF(R1635="Refreshment Beverage",ROUND((BA1635-Y1635-Z1635-AA1635)*VLOOKUP(VALUE(Q1635),Rates!G$15:L$19,3,0),4),ROUND(AW1635*(VLOOKUP(VALUE(Q1635),Rates!G:L,3,0)),4)))</f>
        <v/>
      </c>
      <c r="AV1635" s="183" t="str">
        <f t="shared" si="810"/>
        <v/>
      </c>
      <c r="AW1635" s="186" t="str">
        <f t="shared" si="811"/>
        <v/>
      </c>
      <c r="AX1635" s="184" t="str">
        <f t="shared" si="812"/>
        <v/>
      </c>
      <c r="AY1635" s="186" t="str">
        <f>IF(AX1635="","",IF(R1635="Refreshment Beverage",ROUND(SUM(AX1635*Rates!K$19),4),ROUND(SUM(AX1635*(Rates!J$8/100)),4)))</f>
        <v/>
      </c>
      <c r="AZ1635" s="183" t="str">
        <f t="shared" si="813"/>
        <v/>
      </c>
      <c r="BA1635" s="185" t="str">
        <f t="shared" si="814"/>
        <v/>
      </c>
      <c r="BD1635" s="171"/>
      <c r="BE1635" s="171"/>
      <c r="BF1635" s="171"/>
      <c r="BG1635" s="171"/>
    </row>
    <row r="1636" spans="1:59" ht="15" customHeight="1" x14ac:dyDescent="0.3">
      <c r="A1636" s="172"/>
      <c r="B1636" s="172"/>
      <c r="C1636" s="172"/>
      <c r="D1636" s="173"/>
      <c r="E1636" s="173"/>
      <c r="F1636" s="173"/>
      <c r="G1636" s="173"/>
      <c r="H1636" s="173"/>
      <c r="I1636" s="174"/>
      <c r="J1636" s="175"/>
      <c r="K1636" s="176" t="str">
        <f t="shared" si="786"/>
        <v/>
      </c>
      <c r="L1636" s="177" t="str">
        <f t="shared" si="787"/>
        <v/>
      </c>
      <c r="M1636" s="178" t="str">
        <f t="shared" si="788"/>
        <v/>
      </c>
      <c r="N1636" s="44" t="str" cm="1">
        <f t="array" ref="N1636">IFERROR(IF(_xlfn.SINGLE(A:A)="","",IF(R1636="Beer",SUM(LOOKUP(2,1/(Rates!$B$3:$B$5&lt;=W1636)/(Rates!$C$3:$C$5&gt;=W1636),Rates!$D$3:$D$5)*(X1636/100)*W1636),IF(R1636="Refreshment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44" t="str">
        <f t="shared" si="789"/>
        <v/>
      </c>
      <c r="P1636" s="13"/>
      <c r="Q1636" s="179" t="str">
        <f t="shared" si="790"/>
        <v/>
      </c>
      <c r="R1636" s="180" t="str">
        <f t="shared" si="791"/>
        <v/>
      </c>
      <c r="S1636" s="13" t="str">
        <f>IF(A1636="","",IF(R1636="Refreshment Beverage",VLOOKUP(VALUE(Q1636),Rates!G$15:L$19,2,0),VLOOKUP(VALUE(Q1636),Rates!G$4:L$8,2,0)))</f>
        <v/>
      </c>
      <c r="T1636" s="13" t="str">
        <f t="shared" si="792"/>
        <v/>
      </c>
      <c r="U1636" s="181" t="str">
        <f t="shared" si="793"/>
        <v/>
      </c>
      <c r="V1636" s="13" t="str">
        <f t="shared" si="794"/>
        <v/>
      </c>
      <c r="W1636" s="13" t="str">
        <f t="shared" si="795"/>
        <v/>
      </c>
      <c r="X1636" s="182" t="str">
        <f t="shared" si="796"/>
        <v/>
      </c>
      <c r="Y1636" s="183" t="str">
        <f>IF(A:A="","",IF(R1636="Refreshment Beverage",VLOOKUP(Q1636,Rates!G$15:L$19,6,0)*W1636,VLOOKUP(Q1636,Rates!G$4:L$12,6,0)*W1636))</f>
        <v/>
      </c>
      <c r="Z1636" s="183" t="str">
        <f t="shared" si="797"/>
        <v/>
      </c>
      <c r="AA1636" s="17">
        <f t="shared" si="785"/>
        <v>0</v>
      </c>
      <c r="AB1636" s="177" t="str" cm="1">
        <f t="array" ref="AB1636">IF(_xlfn.SINGLE(A:A)="","",IF(R1636="Refreshment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177" t="str" cm="1">
        <f t="array" ref="AC1636">IF(_xlfn.SINGLE(A:A)="","",IF(R1636="Refreshment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68">
        <f>IFERROR(IF(OR(Q1636=1,Q1636=2,Q1636=3,Q1636=4),VLOOKUP(Q1636,Rates!$A$31:$B$34,2,0)*W1636,IF(V1636=1,VLOOKUP(U1636,'REB BEV MIN MKUP'!B:E,4,0),IF(V1636&gt;1,VLOOKUP(VALUE(W1636),'REB BEV MIN MKUP'!O:Q,3,0),0))),0)</f>
        <v>0</v>
      </c>
      <c r="AE1636" s="177" t="str">
        <f t="shared" si="798"/>
        <v/>
      </c>
      <c r="AF1636" s="13" t="str">
        <f t="shared" si="799"/>
        <v/>
      </c>
      <c r="AG1636" s="177" t="str">
        <f t="shared" si="800"/>
        <v/>
      </c>
      <c r="AH1636" s="184" t="str">
        <f t="shared" si="801"/>
        <v/>
      </c>
      <c r="AI1636" s="184" t="str">
        <f>IF(AE:AE="","",IF(R1636="Refreshment Beverage",AK1636*(Rates!J$19/100),ROUND(SUM(AH1636*(Rates!$J$8/100)),4)))</f>
        <v/>
      </c>
      <c r="AJ1636" s="183" t="str">
        <f t="shared" si="802"/>
        <v/>
      </c>
      <c r="AK1636" s="185" t="str">
        <f t="shared" si="803"/>
        <v/>
      </c>
      <c r="AL1636" s="177" t="str">
        <f t="shared" si="804"/>
        <v/>
      </c>
      <c r="AM1636" s="13" t="str">
        <f>IF(AS1636="","",IF(R1636="Refreshment Beverage",ROUND(AS1636*Rates!K$19,4),ROUND(AO1636*(VLOOKUP(VALUE(Q1636),Rates!G$4:L$12,3,0)),4)))</f>
        <v/>
      </c>
      <c r="AN1636" s="183" t="str">
        <f>IF(AS1636="","",IF(R1636="Refreshment Beverage",AS1636*(Rates!J$19/100),MAX(AM1636,AB1636)))</f>
        <v/>
      </c>
      <c r="AO1636" s="186" t="str">
        <f t="shared" si="805"/>
        <v/>
      </c>
      <c r="AP1636" s="186" t="str">
        <f t="shared" si="806"/>
        <v/>
      </c>
      <c r="AQ1636" s="186" t="str">
        <f>IF(AS1636="","",IF(R1636="Refreshment Beverage",ROUND(SUM(VLOOKUP(Q:Q,Rates!G$15:L$19,3,0)*(AS1636-Y1636-Z1636-AA1636)),4),ROUND(SUM(Rates!$K$8*AS1636),4)))</f>
        <v/>
      </c>
      <c r="AR1636" s="184" t="str">
        <f t="shared" si="807"/>
        <v/>
      </c>
      <c r="AS1636" s="185" t="str">
        <f t="shared" si="808"/>
        <v/>
      </c>
      <c r="AT1636" s="177" t="str">
        <f t="shared" si="809"/>
        <v/>
      </c>
      <c r="AU1636" s="13" t="str">
        <f>IF(AX1636="","",IF(R1636="Refreshment Beverage",ROUND((BA1636-Y1636-Z1636-AA1636)*VLOOKUP(VALUE(Q1636),Rates!G$15:L$19,3,0),4),ROUND(AW1636*(VLOOKUP(VALUE(Q1636),Rates!G:L,3,0)),4)))</f>
        <v/>
      </c>
      <c r="AV1636" s="183" t="str">
        <f t="shared" si="810"/>
        <v/>
      </c>
      <c r="AW1636" s="186" t="str">
        <f t="shared" si="811"/>
        <v/>
      </c>
      <c r="AX1636" s="184" t="str">
        <f t="shared" si="812"/>
        <v/>
      </c>
      <c r="AY1636" s="186" t="str">
        <f>IF(AX1636="","",IF(R1636="Refreshment Beverage",ROUND(SUM(AX1636*Rates!K$19),4),ROUND(SUM(AX1636*(Rates!J$8/100)),4)))</f>
        <v/>
      </c>
      <c r="AZ1636" s="183" t="str">
        <f t="shared" si="813"/>
        <v/>
      </c>
      <c r="BA1636" s="185" t="str">
        <f t="shared" si="814"/>
        <v/>
      </c>
      <c r="BD1636" s="171"/>
      <c r="BE1636" s="171"/>
      <c r="BF1636" s="171"/>
      <c r="BG1636" s="171"/>
    </row>
    <row r="1637" spans="1:59" ht="15" customHeight="1" x14ac:dyDescent="0.3">
      <c r="A1637" s="172"/>
      <c r="B1637" s="172"/>
      <c r="C1637" s="172"/>
      <c r="D1637" s="173"/>
      <c r="E1637" s="173"/>
      <c r="F1637" s="173"/>
      <c r="G1637" s="173"/>
      <c r="H1637" s="173"/>
      <c r="I1637" s="174"/>
      <c r="J1637" s="175"/>
      <c r="K1637" s="176" t="str">
        <f t="shared" si="786"/>
        <v/>
      </c>
      <c r="L1637" s="177" t="str">
        <f t="shared" si="787"/>
        <v/>
      </c>
      <c r="M1637" s="178" t="str">
        <f t="shared" si="788"/>
        <v/>
      </c>
      <c r="N1637" s="44" t="str" cm="1">
        <f t="array" ref="N1637">IFERROR(IF(_xlfn.SINGLE(A:A)="","",IF(R1637="Beer",SUM(LOOKUP(2,1/(Rates!$B$3:$B$5&lt;=W1637)/(Rates!$C$3:$C$5&gt;=W1637),Rates!$D$3:$D$5)*(X1637/100)*W1637),IF(R1637="Refreshment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44" t="str">
        <f t="shared" si="789"/>
        <v/>
      </c>
      <c r="P1637" s="13"/>
      <c r="Q1637" s="179" t="str">
        <f t="shared" si="790"/>
        <v/>
      </c>
      <c r="R1637" s="180" t="str">
        <f t="shared" si="791"/>
        <v/>
      </c>
      <c r="S1637" s="13" t="str">
        <f>IF(A1637="","",IF(R1637="Refreshment Beverage",VLOOKUP(VALUE(Q1637),Rates!G$15:L$19,2,0),VLOOKUP(VALUE(Q1637),Rates!G$4:L$8,2,0)))</f>
        <v/>
      </c>
      <c r="T1637" s="13" t="str">
        <f t="shared" si="792"/>
        <v/>
      </c>
      <c r="U1637" s="181" t="str">
        <f t="shared" si="793"/>
        <v/>
      </c>
      <c r="V1637" s="13" t="str">
        <f t="shared" si="794"/>
        <v/>
      </c>
      <c r="W1637" s="13" t="str">
        <f t="shared" si="795"/>
        <v/>
      </c>
      <c r="X1637" s="182" t="str">
        <f t="shared" si="796"/>
        <v/>
      </c>
      <c r="Y1637" s="183" t="str">
        <f>IF(A:A="","",IF(R1637="Refreshment Beverage",VLOOKUP(Q1637,Rates!G$15:L$19,6,0)*W1637,VLOOKUP(Q1637,Rates!G$4:L$12,6,0)*W1637))</f>
        <v/>
      </c>
      <c r="Z1637" s="183" t="str">
        <f t="shared" si="797"/>
        <v/>
      </c>
      <c r="AA1637" s="17">
        <f t="shared" si="785"/>
        <v>0</v>
      </c>
      <c r="AB1637" s="177" t="str" cm="1">
        <f t="array" ref="AB1637">IF(_xlfn.SINGLE(A:A)="","",IF(R1637="Refreshment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177" t="str" cm="1">
        <f t="array" ref="AC1637">IF(_xlfn.SINGLE(A:A)="","",IF(R1637="Refreshment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68">
        <f>IFERROR(IF(OR(Q1637=1,Q1637=2,Q1637=3,Q1637=4),VLOOKUP(Q1637,Rates!$A$31:$B$34,2,0)*W1637,IF(V1637=1,VLOOKUP(U1637,'REB BEV MIN MKUP'!B:E,4,0),IF(V1637&gt;1,VLOOKUP(VALUE(W1637),'REB BEV MIN MKUP'!O:Q,3,0),0))),0)</f>
        <v>0</v>
      </c>
      <c r="AE1637" s="177" t="str">
        <f t="shared" si="798"/>
        <v/>
      </c>
      <c r="AF1637" s="13" t="str">
        <f t="shared" si="799"/>
        <v/>
      </c>
      <c r="AG1637" s="177" t="str">
        <f t="shared" si="800"/>
        <v/>
      </c>
      <c r="AH1637" s="184" t="str">
        <f t="shared" si="801"/>
        <v/>
      </c>
      <c r="AI1637" s="184" t="str">
        <f>IF(AE:AE="","",IF(R1637="Refreshment Beverage",AK1637*(Rates!J$19/100),ROUND(SUM(AH1637*(Rates!$J$8/100)),4)))</f>
        <v/>
      </c>
      <c r="AJ1637" s="183" t="str">
        <f t="shared" si="802"/>
        <v/>
      </c>
      <c r="AK1637" s="185" t="str">
        <f t="shared" si="803"/>
        <v/>
      </c>
      <c r="AL1637" s="177" t="str">
        <f t="shared" si="804"/>
        <v/>
      </c>
      <c r="AM1637" s="13" t="str">
        <f>IF(AS1637="","",IF(R1637="Refreshment Beverage",ROUND(AS1637*Rates!K$19,4),ROUND(AO1637*(VLOOKUP(VALUE(Q1637),Rates!G$4:L$12,3,0)),4)))</f>
        <v/>
      </c>
      <c r="AN1637" s="183" t="str">
        <f>IF(AS1637="","",IF(R1637="Refreshment Beverage",AS1637*(Rates!J$19/100),MAX(AM1637,AB1637)))</f>
        <v/>
      </c>
      <c r="AO1637" s="186" t="str">
        <f t="shared" si="805"/>
        <v/>
      </c>
      <c r="AP1637" s="186" t="str">
        <f t="shared" si="806"/>
        <v/>
      </c>
      <c r="AQ1637" s="186" t="str">
        <f>IF(AS1637="","",IF(R1637="Refreshment Beverage",ROUND(SUM(VLOOKUP(Q:Q,Rates!G$15:L$19,3,0)*(AS1637-Y1637-Z1637-AA1637)),4),ROUND(SUM(Rates!$K$8*AS1637),4)))</f>
        <v/>
      </c>
      <c r="AR1637" s="184" t="str">
        <f t="shared" si="807"/>
        <v/>
      </c>
      <c r="AS1637" s="185" t="str">
        <f t="shared" si="808"/>
        <v/>
      </c>
      <c r="AT1637" s="177" t="str">
        <f t="shared" si="809"/>
        <v/>
      </c>
      <c r="AU1637" s="13" t="str">
        <f>IF(AX1637="","",IF(R1637="Refreshment Beverage",ROUND((BA1637-Y1637-Z1637-AA1637)*VLOOKUP(VALUE(Q1637),Rates!G$15:L$19,3,0),4),ROUND(AW1637*(VLOOKUP(VALUE(Q1637),Rates!G:L,3,0)),4)))</f>
        <v/>
      </c>
      <c r="AV1637" s="183" t="str">
        <f t="shared" si="810"/>
        <v/>
      </c>
      <c r="AW1637" s="186" t="str">
        <f t="shared" si="811"/>
        <v/>
      </c>
      <c r="AX1637" s="184" t="str">
        <f t="shared" si="812"/>
        <v/>
      </c>
      <c r="AY1637" s="186" t="str">
        <f>IF(AX1637="","",IF(R1637="Refreshment Beverage",ROUND(SUM(AX1637*Rates!K$19),4),ROUND(SUM(AX1637*(Rates!J$8/100)),4)))</f>
        <v/>
      </c>
      <c r="AZ1637" s="183" t="str">
        <f t="shared" si="813"/>
        <v/>
      </c>
      <c r="BA1637" s="185" t="str">
        <f t="shared" si="814"/>
        <v/>
      </c>
      <c r="BD1637" s="171"/>
      <c r="BE1637" s="171"/>
      <c r="BF1637" s="171"/>
      <c r="BG1637" s="171"/>
    </row>
    <row r="1638" spans="1:59" ht="15" customHeight="1" x14ac:dyDescent="0.3">
      <c r="A1638" s="172"/>
      <c r="B1638" s="172"/>
      <c r="C1638" s="172"/>
      <c r="D1638" s="173"/>
      <c r="E1638" s="173"/>
      <c r="F1638" s="173"/>
      <c r="G1638" s="173"/>
      <c r="H1638" s="173"/>
      <c r="I1638" s="174"/>
      <c r="J1638" s="175"/>
      <c r="K1638" s="176" t="str">
        <f t="shared" si="786"/>
        <v/>
      </c>
      <c r="L1638" s="177" t="str">
        <f t="shared" si="787"/>
        <v/>
      </c>
      <c r="M1638" s="178" t="str">
        <f t="shared" si="788"/>
        <v/>
      </c>
      <c r="N1638" s="44" t="str" cm="1">
        <f t="array" ref="N1638">IFERROR(IF(_xlfn.SINGLE(A:A)="","",IF(R1638="Beer",SUM(LOOKUP(2,1/(Rates!$B$3:$B$5&lt;=W1638)/(Rates!$C$3:$C$5&gt;=W1638),Rates!$D$3:$D$5)*(X1638/100)*W1638),IF(R1638="Refreshment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44" t="str">
        <f t="shared" si="789"/>
        <v/>
      </c>
      <c r="P1638" s="13"/>
      <c r="Q1638" s="179" t="str">
        <f t="shared" si="790"/>
        <v/>
      </c>
      <c r="R1638" s="180" t="str">
        <f t="shared" si="791"/>
        <v/>
      </c>
      <c r="S1638" s="13" t="str">
        <f>IF(A1638="","",IF(R1638="Refreshment Beverage",VLOOKUP(VALUE(Q1638),Rates!G$15:L$19,2,0),VLOOKUP(VALUE(Q1638),Rates!G$4:L$8,2,0)))</f>
        <v/>
      </c>
      <c r="T1638" s="13" t="str">
        <f t="shared" si="792"/>
        <v/>
      </c>
      <c r="U1638" s="181" t="str">
        <f t="shared" si="793"/>
        <v/>
      </c>
      <c r="V1638" s="13" t="str">
        <f t="shared" si="794"/>
        <v/>
      </c>
      <c r="W1638" s="13" t="str">
        <f t="shared" si="795"/>
        <v/>
      </c>
      <c r="X1638" s="182" t="str">
        <f t="shared" si="796"/>
        <v/>
      </c>
      <c r="Y1638" s="183" t="str">
        <f>IF(A:A="","",IF(R1638="Refreshment Beverage",VLOOKUP(Q1638,Rates!G$15:L$19,6,0)*W1638,VLOOKUP(Q1638,Rates!G$4:L$12,6,0)*W1638))</f>
        <v/>
      </c>
      <c r="Z1638" s="183" t="str">
        <f t="shared" si="797"/>
        <v/>
      </c>
      <c r="AA1638" s="17">
        <f t="shared" si="785"/>
        <v>0</v>
      </c>
      <c r="AB1638" s="177" t="str" cm="1">
        <f t="array" ref="AB1638">IF(_xlfn.SINGLE(A:A)="","",IF(R1638="Refreshment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177" t="str" cm="1">
        <f t="array" ref="AC1638">IF(_xlfn.SINGLE(A:A)="","",IF(R1638="Refreshment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68">
        <f>IFERROR(IF(OR(Q1638=1,Q1638=2,Q1638=3,Q1638=4),VLOOKUP(Q1638,Rates!$A$31:$B$34,2,0)*W1638,IF(V1638=1,VLOOKUP(U1638,'REB BEV MIN MKUP'!B:E,4,0),IF(V1638&gt;1,VLOOKUP(VALUE(W1638),'REB BEV MIN MKUP'!O:Q,3,0),0))),0)</f>
        <v>0</v>
      </c>
      <c r="AE1638" s="177" t="str">
        <f t="shared" si="798"/>
        <v/>
      </c>
      <c r="AF1638" s="13" t="str">
        <f t="shared" si="799"/>
        <v/>
      </c>
      <c r="AG1638" s="177" t="str">
        <f t="shared" si="800"/>
        <v/>
      </c>
      <c r="AH1638" s="184" t="str">
        <f t="shared" si="801"/>
        <v/>
      </c>
      <c r="AI1638" s="184" t="str">
        <f>IF(AE:AE="","",IF(R1638="Refreshment Beverage",AK1638*(Rates!J$19/100),ROUND(SUM(AH1638*(Rates!$J$8/100)),4)))</f>
        <v/>
      </c>
      <c r="AJ1638" s="183" t="str">
        <f t="shared" si="802"/>
        <v/>
      </c>
      <c r="AK1638" s="185" t="str">
        <f t="shared" si="803"/>
        <v/>
      </c>
      <c r="AL1638" s="177" t="str">
        <f t="shared" si="804"/>
        <v/>
      </c>
      <c r="AM1638" s="13" t="str">
        <f>IF(AS1638="","",IF(R1638="Refreshment Beverage",ROUND(AS1638*Rates!K$19,4),ROUND(AO1638*(VLOOKUP(VALUE(Q1638),Rates!G$4:L$12,3,0)),4)))</f>
        <v/>
      </c>
      <c r="AN1638" s="183" t="str">
        <f>IF(AS1638="","",IF(R1638="Refreshment Beverage",AS1638*(Rates!J$19/100),MAX(AM1638,AB1638)))</f>
        <v/>
      </c>
      <c r="AO1638" s="186" t="str">
        <f t="shared" si="805"/>
        <v/>
      </c>
      <c r="AP1638" s="186" t="str">
        <f t="shared" si="806"/>
        <v/>
      </c>
      <c r="AQ1638" s="186" t="str">
        <f>IF(AS1638="","",IF(R1638="Refreshment Beverage",ROUND(SUM(VLOOKUP(Q:Q,Rates!G$15:L$19,3,0)*(AS1638-Y1638-Z1638-AA1638)),4),ROUND(SUM(Rates!$K$8*AS1638),4)))</f>
        <v/>
      </c>
      <c r="AR1638" s="184" t="str">
        <f t="shared" si="807"/>
        <v/>
      </c>
      <c r="AS1638" s="185" t="str">
        <f t="shared" si="808"/>
        <v/>
      </c>
      <c r="AT1638" s="177" t="str">
        <f t="shared" si="809"/>
        <v/>
      </c>
      <c r="AU1638" s="13" t="str">
        <f>IF(AX1638="","",IF(R1638="Refreshment Beverage",ROUND((BA1638-Y1638-Z1638-AA1638)*VLOOKUP(VALUE(Q1638),Rates!G$15:L$19,3,0),4),ROUND(AW1638*(VLOOKUP(VALUE(Q1638),Rates!G:L,3,0)),4)))</f>
        <v/>
      </c>
      <c r="AV1638" s="183" t="str">
        <f t="shared" si="810"/>
        <v/>
      </c>
      <c r="AW1638" s="186" t="str">
        <f t="shared" si="811"/>
        <v/>
      </c>
      <c r="AX1638" s="184" t="str">
        <f t="shared" si="812"/>
        <v/>
      </c>
      <c r="AY1638" s="186" t="str">
        <f>IF(AX1638="","",IF(R1638="Refreshment Beverage",ROUND(SUM(AX1638*Rates!K$19),4),ROUND(SUM(AX1638*(Rates!J$8/100)),4)))</f>
        <v/>
      </c>
      <c r="AZ1638" s="183" t="str">
        <f t="shared" si="813"/>
        <v/>
      </c>
      <c r="BA1638" s="185" t="str">
        <f t="shared" si="814"/>
        <v/>
      </c>
      <c r="BD1638" s="171"/>
      <c r="BE1638" s="171"/>
      <c r="BF1638" s="171"/>
      <c r="BG1638" s="171"/>
    </row>
    <row r="1639" spans="1:59" ht="15" customHeight="1" x14ac:dyDescent="0.3">
      <c r="A1639" s="172"/>
      <c r="B1639" s="172"/>
      <c r="C1639" s="172"/>
      <c r="D1639" s="173"/>
      <c r="E1639" s="173"/>
      <c r="F1639" s="173"/>
      <c r="G1639" s="173"/>
      <c r="H1639" s="173"/>
      <c r="I1639" s="174"/>
      <c r="J1639" s="175"/>
      <c r="K1639" s="176" t="str">
        <f t="shared" si="786"/>
        <v/>
      </c>
      <c r="L1639" s="177" t="str">
        <f t="shared" si="787"/>
        <v/>
      </c>
      <c r="M1639" s="178" t="str">
        <f t="shared" si="788"/>
        <v/>
      </c>
      <c r="N1639" s="44" t="str" cm="1">
        <f t="array" ref="N1639">IFERROR(IF(_xlfn.SINGLE(A:A)="","",IF(R1639="Beer",SUM(LOOKUP(2,1/(Rates!$B$3:$B$5&lt;=W1639)/(Rates!$C$3:$C$5&gt;=W1639),Rates!$D$3:$D$5)*(X1639/100)*W1639),IF(R1639="Refreshment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44" t="str">
        <f t="shared" si="789"/>
        <v/>
      </c>
      <c r="P1639" s="13"/>
      <c r="Q1639" s="179" t="str">
        <f t="shared" si="790"/>
        <v/>
      </c>
      <c r="R1639" s="180" t="str">
        <f t="shared" si="791"/>
        <v/>
      </c>
      <c r="S1639" s="13" t="str">
        <f>IF(A1639="","",IF(R1639="Refreshment Beverage",VLOOKUP(VALUE(Q1639),Rates!G$15:L$19,2,0),VLOOKUP(VALUE(Q1639),Rates!G$4:L$8,2,0)))</f>
        <v/>
      </c>
      <c r="T1639" s="13" t="str">
        <f t="shared" si="792"/>
        <v/>
      </c>
      <c r="U1639" s="181" t="str">
        <f t="shared" si="793"/>
        <v/>
      </c>
      <c r="V1639" s="13" t="str">
        <f t="shared" si="794"/>
        <v/>
      </c>
      <c r="W1639" s="13" t="str">
        <f t="shared" si="795"/>
        <v/>
      </c>
      <c r="X1639" s="182" t="str">
        <f t="shared" si="796"/>
        <v/>
      </c>
      <c r="Y1639" s="183" t="str">
        <f>IF(A:A="","",IF(R1639="Refreshment Beverage",VLOOKUP(Q1639,Rates!G$15:L$19,6,0)*W1639,VLOOKUP(Q1639,Rates!G$4:L$12,6,0)*W1639))</f>
        <v/>
      </c>
      <c r="Z1639" s="183" t="str">
        <f t="shared" si="797"/>
        <v/>
      </c>
      <c r="AA1639" s="17">
        <f t="shared" si="785"/>
        <v>0</v>
      </c>
      <c r="AB1639" s="177" t="str" cm="1">
        <f t="array" ref="AB1639">IF(_xlfn.SINGLE(A:A)="","",IF(R1639="Refreshment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177" t="str" cm="1">
        <f t="array" ref="AC1639">IF(_xlfn.SINGLE(A:A)="","",IF(R1639="Refreshment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68">
        <f>IFERROR(IF(OR(Q1639=1,Q1639=2,Q1639=3,Q1639=4),VLOOKUP(Q1639,Rates!$A$31:$B$34,2,0)*W1639,IF(V1639=1,VLOOKUP(U1639,'REB BEV MIN MKUP'!B:E,4,0),IF(V1639&gt;1,VLOOKUP(VALUE(W1639),'REB BEV MIN MKUP'!O:Q,3,0),0))),0)</f>
        <v>0</v>
      </c>
      <c r="AE1639" s="177" t="str">
        <f t="shared" si="798"/>
        <v/>
      </c>
      <c r="AF1639" s="13" t="str">
        <f t="shared" si="799"/>
        <v/>
      </c>
      <c r="AG1639" s="177" t="str">
        <f t="shared" si="800"/>
        <v/>
      </c>
      <c r="AH1639" s="184" t="str">
        <f t="shared" si="801"/>
        <v/>
      </c>
      <c r="AI1639" s="184" t="str">
        <f>IF(AE:AE="","",IF(R1639="Refreshment Beverage",AK1639*(Rates!J$19/100),ROUND(SUM(AH1639*(Rates!$J$8/100)),4)))</f>
        <v/>
      </c>
      <c r="AJ1639" s="183" t="str">
        <f t="shared" si="802"/>
        <v/>
      </c>
      <c r="AK1639" s="185" t="str">
        <f t="shared" si="803"/>
        <v/>
      </c>
      <c r="AL1639" s="177" t="str">
        <f t="shared" si="804"/>
        <v/>
      </c>
      <c r="AM1639" s="13" t="str">
        <f>IF(AS1639="","",IF(R1639="Refreshment Beverage",ROUND(AS1639*Rates!K$19,4),ROUND(AO1639*(VLOOKUP(VALUE(Q1639),Rates!G$4:L$12,3,0)),4)))</f>
        <v/>
      </c>
      <c r="AN1639" s="183" t="str">
        <f>IF(AS1639="","",IF(R1639="Refreshment Beverage",AS1639*(Rates!J$19/100),MAX(AM1639,AB1639)))</f>
        <v/>
      </c>
      <c r="AO1639" s="186" t="str">
        <f t="shared" si="805"/>
        <v/>
      </c>
      <c r="AP1639" s="186" t="str">
        <f t="shared" si="806"/>
        <v/>
      </c>
      <c r="AQ1639" s="186" t="str">
        <f>IF(AS1639="","",IF(R1639="Refreshment Beverage",ROUND(SUM(VLOOKUP(Q:Q,Rates!G$15:L$19,3,0)*(AS1639-Y1639-Z1639-AA1639)),4),ROUND(SUM(Rates!$K$8*AS1639),4)))</f>
        <v/>
      </c>
      <c r="AR1639" s="184" t="str">
        <f t="shared" si="807"/>
        <v/>
      </c>
      <c r="AS1639" s="185" t="str">
        <f t="shared" si="808"/>
        <v/>
      </c>
      <c r="AT1639" s="177" t="str">
        <f t="shared" si="809"/>
        <v/>
      </c>
      <c r="AU1639" s="13" t="str">
        <f>IF(AX1639="","",IF(R1639="Refreshment Beverage",ROUND((BA1639-Y1639-Z1639-AA1639)*VLOOKUP(VALUE(Q1639),Rates!G$15:L$19,3,0),4),ROUND(AW1639*(VLOOKUP(VALUE(Q1639),Rates!G:L,3,0)),4)))</f>
        <v/>
      </c>
      <c r="AV1639" s="183" t="str">
        <f t="shared" si="810"/>
        <v/>
      </c>
      <c r="AW1639" s="186" t="str">
        <f t="shared" si="811"/>
        <v/>
      </c>
      <c r="AX1639" s="184" t="str">
        <f t="shared" si="812"/>
        <v/>
      </c>
      <c r="AY1639" s="186" t="str">
        <f>IF(AX1639="","",IF(R1639="Refreshment Beverage",ROUND(SUM(AX1639*Rates!K$19),4),ROUND(SUM(AX1639*(Rates!J$8/100)),4)))</f>
        <v/>
      </c>
      <c r="AZ1639" s="183" t="str">
        <f t="shared" si="813"/>
        <v/>
      </c>
      <c r="BA1639" s="185" t="str">
        <f t="shared" si="814"/>
        <v/>
      </c>
      <c r="BD1639" s="171"/>
      <c r="BE1639" s="171"/>
      <c r="BF1639" s="171"/>
      <c r="BG1639" s="171"/>
    </row>
    <row r="1640" spans="1:59" ht="15" customHeight="1" x14ac:dyDescent="0.3">
      <c r="A1640" s="172"/>
      <c r="B1640" s="172"/>
      <c r="C1640" s="172"/>
      <c r="D1640" s="173"/>
      <c r="E1640" s="173"/>
      <c r="F1640" s="173"/>
      <c r="G1640" s="173"/>
      <c r="H1640" s="173"/>
      <c r="I1640" s="174"/>
      <c r="J1640" s="175"/>
      <c r="K1640" s="176" t="str">
        <f t="shared" si="786"/>
        <v/>
      </c>
      <c r="L1640" s="177" t="str">
        <f t="shared" si="787"/>
        <v/>
      </c>
      <c r="M1640" s="178" t="str">
        <f t="shared" si="788"/>
        <v/>
      </c>
      <c r="N1640" s="44" t="str" cm="1">
        <f t="array" ref="N1640">IFERROR(IF(_xlfn.SINGLE(A:A)="","",IF(R1640="Beer",SUM(LOOKUP(2,1/(Rates!$B$3:$B$5&lt;=W1640)/(Rates!$C$3:$C$5&gt;=W1640),Rates!$D$3:$D$5)*(X1640/100)*W1640),IF(R1640="Refreshment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44" t="str">
        <f t="shared" si="789"/>
        <v/>
      </c>
      <c r="P1640" s="13"/>
      <c r="Q1640" s="179" t="str">
        <f t="shared" si="790"/>
        <v/>
      </c>
      <c r="R1640" s="180" t="str">
        <f t="shared" si="791"/>
        <v/>
      </c>
      <c r="S1640" s="13" t="str">
        <f>IF(A1640="","",IF(R1640="Refreshment Beverage",VLOOKUP(VALUE(Q1640),Rates!G$15:L$19,2,0),VLOOKUP(VALUE(Q1640),Rates!G$4:L$8,2,0)))</f>
        <v/>
      </c>
      <c r="T1640" s="13" t="str">
        <f t="shared" si="792"/>
        <v/>
      </c>
      <c r="U1640" s="181" t="str">
        <f t="shared" si="793"/>
        <v/>
      </c>
      <c r="V1640" s="13" t="str">
        <f t="shared" si="794"/>
        <v/>
      </c>
      <c r="W1640" s="13" t="str">
        <f t="shared" si="795"/>
        <v/>
      </c>
      <c r="X1640" s="182" t="str">
        <f t="shared" si="796"/>
        <v/>
      </c>
      <c r="Y1640" s="183" t="str">
        <f>IF(A:A="","",IF(R1640="Refreshment Beverage",VLOOKUP(Q1640,Rates!G$15:L$19,6,0)*W1640,VLOOKUP(Q1640,Rates!G$4:L$12,6,0)*W1640))</f>
        <v/>
      </c>
      <c r="Z1640" s="183" t="str">
        <f t="shared" si="797"/>
        <v/>
      </c>
      <c r="AA1640" s="17">
        <f t="shared" si="785"/>
        <v>0</v>
      </c>
      <c r="AB1640" s="177" t="str" cm="1">
        <f t="array" ref="AB1640">IF(_xlfn.SINGLE(A:A)="","",IF(R1640="Refreshment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177" t="str" cm="1">
        <f t="array" ref="AC1640">IF(_xlfn.SINGLE(A:A)="","",IF(R1640="Refreshment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68">
        <f>IFERROR(IF(OR(Q1640=1,Q1640=2,Q1640=3,Q1640=4),VLOOKUP(Q1640,Rates!$A$31:$B$34,2,0)*W1640,IF(V1640=1,VLOOKUP(U1640,'REB BEV MIN MKUP'!B:E,4,0),IF(V1640&gt;1,VLOOKUP(VALUE(W1640),'REB BEV MIN MKUP'!O:Q,3,0),0))),0)</f>
        <v>0</v>
      </c>
      <c r="AE1640" s="177" t="str">
        <f t="shared" si="798"/>
        <v/>
      </c>
      <c r="AF1640" s="13" t="str">
        <f t="shared" si="799"/>
        <v/>
      </c>
      <c r="AG1640" s="177" t="str">
        <f t="shared" si="800"/>
        <v/>
      </c>
      <c r="AH1640" s="184" t="str">
        <f t="shared" si="801"/>
        <v/>
      </c>
      <c r="AI1640" s="184" t="str">
        <f>IF(AE:AE="","",IF(R1640="Refreshment Beverage",AK1640*(Rates!J$19/100),ROUND(SUM(AH1640*(Rates!$J$8/100)),4)))</f>
        <v/>
      </c>
      <c r="AJ1640" s="183" t="str">
        <f t="shared" si="802"/>
        <v/>
      </c>
      <c r="AK1640" s="185" t="str">
        <f t="shared" si="803"/>
        <v/>
      </c>
      <c r="AL1640" s="177" t="str">
        <f t="shared" si="804"/>
        <v/>
      </c>
      <c r="AM1640" s="13" t="str">
        <f>IF(AS1640="","",IF(R1640="Refreshment Beverage",ROUND(AS1640*Rates!K$19,4),ROUND(AO1640*(VLOOKUP(VALUE(Q1640),Rates!G$4:L$12,3,0)),4)))</f>
        <v/>
      </c>
      <c r="AN1640" s="183" t="str">
        <f>IF(AS1640="","",IF(R1640="Refreshment Beverage",AS1640*(Rates!J$19/100),MAX(AM1640,AB1640)))</f>
        <v/>
      </c>
      <c r="AO1640" s="186" t="str">
        <f t="shared" si="805"/>
        <v/>
      </c>
      <c r="AP1640" s="186" t="str">
        <f t="shared" si="806"/>
        <v/>
      </c>
      <c r="AQ1640" s="186" t="str">
        <f>IF(AS1640="","",IF(R1640="Refreshment Beverage",ROUND(SUM(VLOOKUP(Q:Q,Rates!G$15:L$19,3,0)*(AS1640-Y1640-Z1640-AA1640)),4),ROUND(SUM(Rates!$K$8*AS1640),4)))</f>
        <v/>
      </c>
      <c r="AR1640" s="184" t="str">
        <f t="shared" si="807"/>
        <v/>
      </c>
      <c r="AS1640" s="185" t="str">
        <f t="shared" si="808"/>
        <v/>
      </c>
      <c r="AT1640" s="177" t="str">
        <f t="shared" si="809"/>
        <v/>
      </c>
      <c r="AU1640" s="13" t="str">
        <f>IF(AX1640="","",IF(R1640="Refreshment Beverage",ROUND((BA1640-Y1640-Z1640-AA1640)*VLOOKUP(VALUE(Q1640),Rates!G$15:L$19,3,0),4),ROUND(AW1640*(VLOOKUP(VALUE(Q1640),Rates!G:L,3,0)),4)))</f>
        <v/>
      </c>
      <c r="AV1640" s="183" t="str">
        <f t="shared" si="810"/>
        <v/>
      </c>
      <c r="AW1640" s="186" t="str">
        <f t="shared" si="811"/>
        <v/>
      </c>
      <c r="AX1640" s="184" t="str">
        <f t="shared" si="812"/>
        <v/>
      </c>
      <c r="AY1640" s="186" t="str">
        <f>IF(AX1640="","",IF(R1640="Refreshment Beverage",ROUND(SUM(AX1640*Rates!K$19),4),ROUND(SUM(AX1640*(Rates!J$8/100)),4)))</f>
        <v/>
      </c>
      <c r="AZ1640" s="183" t="str">
        <f t="shared" si="813"/>
        <v/>
      </c>
      <c r="BA1640" s="185" t="str">
        <f t="shared" si="814"/>
        <v/>
      </c>
      <c r="BD1640" s="171"/>
      <c r="BE1640" s="171"/>
      <c r="BF1640" s="171"/>
      <c r="BG1640" s="171"/>
    </row>
    <row r="1641" spans="1:59" ht="15" customHeight="1" x14ac:dyDescent="0.3">
      <c r="A1641" s="172"/>
      <c r="B1641" s="172"/>
      <c r="C1641" s="172"/>
      <c r="D1641" s="173"/>
      <c r="E1641" s="173"/>
      <c r="F1641" s="173"/>
      <c r="G1641" s="173"/>
      <c r="H1641" s="173"/>
      <c r="I1641" s="174"/>
      <c r="J1641" s="175"/>
      <c r="K1641" s="176" t="str">
        <f t="shared" si="786"/>
        <v/>
      </c>
      <c r="L1641" s="177" t="str">
        <f t="shared" si="787"/>
        <v/>
      </c>
      <c r="M1641" s="178" t="str">
        <f t="shared" si="788"/>
        <v/>
      </c>
      <c r="N1641" s="44" t="str" cm="1">
        <f t="array" ref="N1641">IFERROR(IF(_xlfn.SINGLE(A:A)="","",IF(R1641="Beer",SUM(LOOKUP(2,1/(Rates!$B$3:$B$5&lt;=W1641)/(Rates!$C$3:$C$5&gt;=W1641),Rates!$D$3:$D$5)*(X1641/100)*W1641),IF(R1641="Refreshment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44" t="str">
        <f t="shared" si="789"/>
        <v/>
      </c>
      <c r="P1641" s="13"/>
      <c r="Q1641" s="179" t="str">
        <f t="shared" si="790"/>
        <v/>
      </c>
      <c r="R1641" s="180" t="str">
        <f t="shared" si="791"/>
        <v/>
      </c>
      <c r="S1641" s="13" t="str">
        <f>IF(A1641="","",IF(R1641="Refreshment Beverage",VLOOKUP(VALUE(Q1641),Rates!G$15:L$19,2,0),VLOOKUP(VALUE(Q1641),Rates!G$4:L$8,2,0)))</f>
        <v/>
      </c>
      <c r="T1641" s="13" t="str">
        <f t="shared" si="792"/>
        <v/>
      </c>
      <c r="U1641" s="181" t="str">
        <f t="shared" si="793"/>
        <v/>
      </c>
      <c r="V1641" s="13" t="str">
        <f t="shared" si="794"/>
        <v/>
      </c>
      <c r="W1641" s="13" t="str">
        <f t="shared" si="795"/>
        <v/>
      </c>
      <c r="X1641" s="182" t="str">
        <f t="shared" si="796"/>
        <v/>
      </c>
      <c r="Y1641" s="183" t="str">
        <f>IF(A:A="","",IF(R1641="Refreshment Beverage",VLOOKUP(Q1641,Rates!G$15:L$19,6,0)*W1641,VLOOKUP(Q1641,Rates!G$4:L$12,6,0)*W1641))</f>
        <v/>
      </c>
      <c r="Z1641" s="183" t="str">
        <f t="shared" si="797"/>
        <v/>
      </c>
      <c r="AA1641" s="17">
        <f t="shared" si="785"/>
        <v>0</v>
      </c>
      <c r="AB1641" s="177" t="str" cm="1">
        <f t="array" ref="AB1641">IF(_xlfn.SINGLE(A:A)="","",IF(R1641="Refreshment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177" t="str" cm="1">
        <f t="array" ref="AC1641">IF(_xlfn.SINGLE(A:A)="","",IF(R1641="Refreshment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68">
        <f>IFERROR(IF(OR(Q1641=1,Q1641=2,Q1641=3,Q1641=4),VLOOKUP(Q1641,Rates!$A$31:$B$34,2,0)*W1641,IF(V1641=1,VLOOKUP(U1641,'REB BEV MIN MKUP'!B:E,4,0),IF(V1641&gt;1,VLOOKUP(VALUE(W1641),'REB BEV MIN MKUP'!O:Q,3,0),0))),0)</f>
        <v>0</v>
      </c>
      <c r="AE1641" s="177" t="str">
        <f t="shared" si="798"/>
        <v/>
      </c>
      <c r="AF1641" s="13" t="str">
        <f t="shared" si="799"/>
        <v/>
      </c>
      <c r="AG1641" s="177" t="str">
        <f t="shared" si="800"/>
        <v/>
      </c>
      <c r="AH1641" s="184" t="str">
        <f t="shared" si="801"/>
        <v/>
      </c>
      <c r="AI1641" s="184" t="str">
        <f>IF(AE:AE="","",IF(R1641="Refreshment Beverage",AK1641*(Rates!J$19/100),ROUND(SUM(AH1641*(Rates!$J$8/100)),4)))</f>
        <v/>
      </c>
      <c r="AJ1641" s="183" t="str">
        <f t="shared" si="802"/>
        <v/>
      </c>
      <c r="AK1641" s="185" t="str">
        <f t="shared" si="803"/>
        <v/>
      </c>
      <c r="AL1641" s="177" t="str">
        <f t="shared" si="804"/>
        <v/>
      </c>
      <c r="AM1641" s="13" t="str">
        <f>IF(AS1641="","",IF(R1641="Refreshment Beverage",ROUND(AS1641*Rates!K$19,4),ROUND(AO1641*(VLOOKUP(VALUE(Q1641),Rates!G$4:L$12,3,0)),4)))</f>
        <v/>
      </c>
      <c r="AN1641" s="183" t="str">
        <f>IF(AS1641="","",IF(R1641="Refreshment Beverage",AS1641*(Rates!J$19/100),MAX(AM1641,AB1641)))</f>
        <v/>
      </c>
      <c r="AO1641" s="186" t="str">
        <f t="shared" si="805"/>
        <v/>
      </c>
      <c r="AP1641" s="186" t="str">
        <f t="shared" si="806"/>
        <v/>
      </c>
      <c r="AQ1641" s="186" t="str">
        <f>IF(AS1641="","",IF(R1641="Refreshment Beverage",ROUND(SUM(VLOOKUP(Q:Q,Rates!G$15:L$19,3,0)*(AS1641-Y1641-Z1641-AA1641)),4),ROUND(SUM(Rates!$K$8*AS1641),4)))</f>
        <v/>
      </c>
      <c r="AR1641" s="184" t="str">
        <f t="shared" si="807"/>
        <v/>
      </c>
      <c r="AS1641" s="185" t="str">
        <f t="shared" si="808"/>
        <v/>
      </c>
      <c r="AT1641" s="177" t="str">
        <f t="shared" si="809"/>
        <v/>
      </c>
      <c r="AU1641" s="13" t="str">
        <f>IF(AX1641="","",IF(R1641="Refreshment Beverage",ROUND((BA1641-Y1641-Z1641-AA1641)*VLOOKUP(VALUE(Q1641),Rates!G$15:L$19,3,0),4),ROUND(AW1641*(VLOOKUP(VALUE(Q1641),Rates!G:L,3,0)),4)))</f>
        <v/>
      </c>
      <c r="AV1641" s="183" t="str">
        <f t="shared" si="810"/>
        <v/>
      </c>
      <c r="AW1641" s="186" t="str">
        <f t="shared" si="811"/>
        <v/>
      </c>
      <c r="AX1641" s="184" t="str">
        <f t="shared" si="812"/>
        <v/>
      </c>
      <c r="AY1641" s="186" t="str">
        <f>IF(AX1641="","",IF(R1641="Refreshment Beverage",ROUND(SUM(AX1641*Rates!K$19),4),ROUND(SUM(AX1641*(Rates!J$8/100)),4)))</f>
        <v/>
      </c>
      <c r="AZ1641" s="183" t="str">
        <f t="shared" si="813"/>
        <v/>
      </c>
      <c r="BA1641" s="185" t="str">
        <f t="shared" si="814"/>
        <v/>
      </c>
      <c r="BD1641" s="171"/>
      <c r="BE1641" s="171"/>
      <c r="BF1641" s="171"/>
      <c r="BG1641" s="171"/>
    </row>
    <row r="1642" spans="1:59" ht="15" customHeight="1" x14ac:dyDescent="0.3">
      <c r="A1642" s="172"/>
      <c r="B1642" s="172"/>
      <c r="C1642" s="172"/>
      <c r="D1642" s="173"/>
      <c r="E1642" s="173"/>
      <c r="F1642" s="173"/>
      <c r="G1642" s="173"/>
      <c r="H1642" s="173"/>
      <c r="I1642" s="174"/>
      <c r="J1642" s="175"/>
      <c r="K1642" s="176" t="str">
        <f t="shared" si="786"/>
        <v/>
      </c>
      <c r="L1642" s="177" t="str">
        <f t="shared" si="787"/>
        <v/>
      </c>
      <c r="M1642" s="178" t="str">
        <f t="shared" si="788"/>
        <v/>
      </c>
      <c r="N1642" s="44" t="str" cm="1">
        <f t="array" ref="N1642">IFERROR(IF(_xlfn.SINGLE(A:A)="","",IF(R1642="Beer",SUM(LOOKUP(2,1/(Rates!$B$3:$B$5&lt;=W1642)/(Rates!$C$3:$C$5&gt;=W1642),Rates!$D$3:$D$5)*(X1642/100)*W1642),IF(R1642="Refreshment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44" t="str">
        <f t="shared" si="789"/>
        <v/>
      </c>
      <c r="P1642" s="13"/>
      <c r="Q1642" s="179" t="str">
        <f t="shared" si="790"/>
        <v/>
      </c>
      <c r="R1642" s="180" t="str">
        <f t="shared" si="791"/>
        <v/>
      </c>
      <c r="S1642" s="13" t="str">
        <f>IF(A1642="","",IF(R1642="Refreshment Beverage",VLOOKUP(VALUE(Q1642),Rates!G$15:L$19,2,0),VLOOKUP(VALUE(Q1642),Rates!G$4:L$8,2,0)))</f>
        <v/>
      </c>
      <c r="T1642" s="13" t="str">
        <f t="shared" si="792"/>
        <v/>
      </c>
      <c r="U1642" s="181" t="str">
        <f t="shared" si="793"/>
        <v/>
      </c>
      <c r="V1642" s="13" t="str">
        <f t="shared" si="794"/>
        <v/>
      </c>
      <c r="W1642" s="13" t="str">
        <f t="shared" si="795"/>
        <v/>
      </c>
      <c r="X1642" s="182" t="str">
        <f t="shared" si="796"/>
        <v/>
      </c>
      <c r="Y1642" s="183" t="str">
        <f>IF(A:A="","",IF(R1642="Refreshment Beverage",VLOOKUP(Q1642,Rates!G$15:L$19,6,0)*W1642,VLOOKUP(Q1642,Rates!G$4:L$12,6,0)*W1642))</f>
        <v/>
      </c>
      <c r="Z1642" s="183" t="str">
        <f t="shared" si="797"/>
        <v/>
      </c>
      <c r="AA1642" s="17">
        <f t="shared" si="785"/>
        <v>0</v>
      </c>
      <c r="AB1642" s="177" t="str" cm="1">
        <f t="array" ref="AB1642">IF(_xlfn.SINGLE(A:A)="","",IF(R1642="Refreshment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177" t="str" cm="1">
        <f t="array" ref="AC1642">IF(_xlfn.SINGLE(A:A)="","",IF(R1642="Refreshment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68">
        <f>IFERROR(IF(OR(Q1642=1,Q1642=2,Q1642=3,Q1642=4),VLOOKUP(Q1642,Rates!$A$31:$B$34,2,0)*W1642,IF(V1642=1,VLOOKUP(U1642,'REB BEV MIN MKUP'!B:E,4,0),IF(V1642&gt;1,VLOOKUP(VALUE(W1642),'REB BEV MIN MKUP'!O:Q,3,0),0))),0)</f>
        <v>0</v>
      </c>
      <c r="AE1642" s="177" t="str">
        <f t="shared" si="798"/>
        <v/>
      </c>
      <c r="AF1642" s="13" t="str">
        <f t="shared" si="799"/>
        <v/>
      </c>
      <c r="AG1642" s="177" t="str">
        <f t="shared" si="800"/>
        <v/>
      </c>
      <c r="AH1642" s="184" t="str">
        <f t="shared" si="801"/>
        <v/>
      </c>
      <c r="AI1642" s="184" t="str">
        <f>IF(AE:AE="","",IF(R1642="Refreshment Beverage",AK1642*(Rates!J$19/100),ROUND(SUM(AH1642*(Rates!$J$8/100)),4)))</f>
        <v/>
      </c>
      <c r="AJ1642" s="183" t="str">
        <f t="shared" si="802"/>
        <v/>
      </c>
      <c r="AK1642" s="185" t="str">
        <f t="shared" si="803"/>
        <v/>
      </c>
      <c r="AL1642" s="177" t="str">
        <f t="shared" si="804"/>
        <v/>
      </c>
      <c r="AM1642" s="13" t="str">
        <f>IF(AS1642="","",IF(R1642="Refreshment Beverage",ROUND(AS1642*Rates!K$19,4),ROUND(AO1642*(VLOOKUP(VALUE(Q1642),Rates!G$4:L$12,3,0)),4)))</f>
        <v/>
      </c>
      <c r="AN1642" s="183" t="str">
        <f>IF(AS1642="","",IF(R1642="Refreshment Beverage",AS1642*(Rates!J$19/100),MAX(AM1642,AB1642)))</f>
        <v/>
      </c>
      <c r="AO1642" s="186" t="str">
        <f t="shared" si="805"/>
        <v/>
      </c>
      <c r="AP1642" s="186" t="str">
        <f t="shared" si="806"/>
        <v/>
      </c>
      <c r="AQ1642" s="186" t="str">
        <f>IF(AS1642="","",IF(R1642="Refreshment Beverage",ROUND(SUM(VLOOKUP(Q:Q,Rates!G$15:L$19,3,0)*(AS1642-Y1642-Z1642-AA1642)),4),ROUND(SUM(Rates!$K$8*AS1642),4)))</f>
        <v/>
      </c>
      <c r="AR1642" s="184" t="str">
        <f t="shared" si="807"/>
        <v/>
      </c>
      <c r="AS1642" s="185" t="str">
        <f t="shared" si="808"/>
        <v/>
      </c>
      <c r="AT1642" s="177" t="str">
        <f t="shared" si="809"/>
        <v/>
      </c>
      <c r="AU1642" s="13" t="str">
        <f>IF(AX1642="","",IF(R1642="Refreshment Beverage",ROUND((BA1642-Y1642-Z1642-AA1642)*VLOOKUP(VALUE(Q1642),Rates!G$15:L$19,3,0),4),ROUND(AW1642*(VLOOKUP(VALUE(Q1642),Rates!G:L,3,0)),4)))</f>
        <v/>
      </c>
      <c r="AV1642" s="183" t="str">
        <f t="shared" si="810"/>
        <v/>
      </c>
      <c r="AW1642" s="186" t="str">
        <f t="shared" si="811"/>
        <v/>
      </c>
      <c r="AX1642" s="184" t="str">
        <f t="shared" si="812"/>
        <v/>
      </c>
      <c r="AY1642" s="186" t="str">
        <f>IF(AX1642="","",IF(R1642="Refreshment Beverage",ROUND(SUM(AX1642*Rates!K$19),4),ROUND(SUM(AX1642*(Rates!J$8/100)),4)))</f>
        <v/>
      </c>
      <c r="AZ1642" s="183" t="str">
        <f t="shared" si="813"/>
        <v/>
      </c>
      <c r="BA1642" s="185" t="str">
        <f t="shared" si="814"/>
        <v/>
      </c>
      <c r="BD1642" s="171"/>
      <c r="BE1642" s="171"/>
      <c r="BF1642" s="171"/>
      <c r="BG1642" s="171"/>
    </row>
    <row r="1643" spans="1:59" ht="15" customHeight="1" x14ac:dyDescent="0.3">
      <c r="A1643" s="172"/>
      <c r="B1643" s="172"/>
      <c r="C1643" s="172"/>
      <c r="D1643" s="173"/>
      <c r="E1643" s="173"/>
      <c r="F1643" s="173"/>
      <c r="G1643" s="173"/>
      <c r="H1643" s="173"/>
      <c r="I1643" s="174"/>
      <c r="J1643" s="175"/>
      <c r="K1643" s="176" t="str">
        <f t="shared" si="786"/>
        <v/>
      </c>
      <c r="L1643" s="177" t="str">
        <f t="shared" si="787"/>
        <v/>
      </c>
      <c r="M1643" s="178" t="str">
        <f t="shared" si="788"/>
        <v/>
      </c>
      <c r="N1643" s="44" t="str" cm="1">
        <f t="array" ref="N1643">IFERROR(IF(_xlfn.SINGLE(A:A)="","",IF(R1643="Beer",SUM(LOOKUP(2,1/(Rates!$B$3:$B$5&lt;=W1643)/(Rates!$C$3:$C$5&gt;=W1643),Rates!$D$3:$D$5)*(X1643/100)*W1643),IF(R1643="Refreshment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44" t="str">
        <f t="shared" si="789"/>
        <v/>
      </c>
      <c r="P1643" s="13"/>
      <c r="Q1643" s="179" t="str">
        <f t="shared" si="790"/>
        <v/>
      </c>
      <c r="R1643" s="180" t="str">
        <f t="shared" si="791"/>
        <v/>
      </c>
      <c r="S1643" s="13" t="str">
        <f>IF(A1643="","",IF(R1643="Refreshment Beverage",VLOOKUP(VALUE(Q1643),Rates!G$15:L$19,2,0),VLOOKUP(VALUE(Q1643),Rates!G$4:L$8,2,0)))</f>
        <v/>
      </c>
      <c r="T1643" s="13" t="str">
        <f t="shared" si="792"/>
        <v/>
      </c>
      <c r="U1643" s="181" t="str">
        <f t="shared" si="793"/>
        <v/>
      </c>
      <c r="V1643" s="13" t="str">
        <f t="shared" si="794"/>
        <v/>
      </c>
      <c r="W1643" s="13" t="str">
        <f t="shared" si="795"/>
        <v/>
      </c>
      <c r="X1643" s="182" t="str">
        <f t="shared" si="796"/>
        <v/>
      </c>
      <c r="Y1643" s="183" t="str">
        <f>IF(A:A="","",IF(R1643="Refreshment Beverage",VLOOKUP(Q1643,Rates!G$15:L$19,6,0)*W1643,VLOOKUP(Q1643,Rates!G$4:L$12,6,0)*W1643))</f>
        <v/>
      </c>
      <c r="Z1643" s="183" t="str">
        <f t="shared" si="797"/>
        <v/>
      </c>
      <c r="AA1643" s="17">
        <f t="shared" si="785"/>
        <v>0</v>
      </c>
      <c r="AB1643" s="177" t="str" cm="1">
        <f t="array" ref="AB1643">IF(_xlfn.SINGLE(A:A)="","",IF(R1643="Refreshment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177" t="str" cm="1">
        <f t="array" ref="AC1643">IF(_xlfn.SINGLE(A:A)="","",IF(R1643="Refreshment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68">
        <f>IFERROR(IF(OR(Q1643=1,Q1643=2,Q1643=3,Q1643=4),VLOOKUP(Q1643,Rates!$A$31:$B$34,2,0)*W1643,IF(V1643=1,VLOOKUP(U1643,'REB BEV MIN MKUP'!B:E,4,0),IF(V1643&gt;1,VLOOKUP(VALUE(W1643),'REB BEV MIN MKUP'!O:Q,3,0),0))),0)</f>
        <v>0</v>
      </c>
      <c r="AE1643" s="177" t="str">
        <f t="shared" si="798"/>
        <v/>
      </c>
      <c r="AF1643" s="13" t="str">
        <f t="shared" si="799"/>
        <v/>
      </c>
      <c r="AG1643" s="177" t="str">
        <f t="shared" si="800"/>
        <v/>
      </c>
      <c r="AH1643" s="184" t="str">
        <f t="shared" si="801"/>
        <v/>
      </c>
      <c r="AI1643" s="184" t="str">
        <f>IF(AE:AE="","",IF(R1643="Refreshment Beverage",AK1643*(Rates!J$19/100),ROUND(SUM(AH1643*(Rates!$J$8/100)),4)))</f>
        <v/>
      </c>
      <c r="AJ1643" s="183" t="str">
        <f t="shared" si="802"/>
        <v/>
      </c>
      <c r="AK1643" s="185" t="str">
        <f t="shared" si="803"/>
        <v/>
      </c>
      <c r="AL1643" s="177" t="str">
        <f t="shared" si="804"/>
        <v/>
      </c>
      <c r="AM1643" s="13" t="str">
        <f>IF(AS1643="","",IF(R1643="Refreshment Beverage",ROUND(AS1643*Rates!K$19,4),ROUND(AO1643*(VLOOKUP(VALUE(Q1643),Rates!G$4:L$12,3,0)),4)))</f>
        <v/>
      </c>
      <c r="AN1643" s="183" t="str">
        <f>IF(AS1643="","",IF(R1643="Refreshment Beverage",AS1643*(Rates!J$19/100),MAX(AM1643,AB1643)))</f>
        <v/>
      </c>
      <c r="AO1643" s="186" t="str">
        <f t="shared" si="805"/>
        <v/>
      </c>
      <c r="AP1643" s="186" t="str">
        <f t="shared" si="806"/>
        <v/>
      </c>
      <c r="AQ1643" s="186" t="str">
        <f>IF(AS1643="","",IF(R1643="Refreshment Beverage",ROUND(SUM(VLOOKUP(Q:Q,Rates!G$15:L$19,3,0)*(AS1643-Y1643-Z1643-AA1643)),4),ROUND(SUM(Rates!$K$8*AS1643),4)))</f>
        <v/>
      </c>
      <c r="AR1643" s="184" t="str">
        <f t="shared" si="807"/>
        <v/>
      </c>
      <c r="AS1643" s="185" t="str">
        <f t="shared" si="808"/>
        <v/>
      </c>
      <c r="AT1643" s="177" t="str">
        <f t="shared" si="809"/>
        <v/>
      </c>
      <c r="AU1643" s="13" t="str">
        <f>IF(AX1643="","",IF(R1643="Refreshment Beverage",ROUND((BA1643-Y1643-Z1643-AA1643)*VLOOKUP(VALUE(Q1643),Rates!G$15:L$19,3,0),4),ROUND(AW1643*(VLOOKUP(VALUE(Q1643),Rates!G:L,3,0)),4)))</f>
        <v/>
      </c>
      <c r="AV1643" s="183" t="str">
        <f t="shared" si="810"/>
        <v/>
      </c>
      <c r="AW1643" s="186" t="str">
        <f t="shared" si="811"/>
        <v/>
      </c>
      <c r="AX1643" s="184" t="str">
        <f t="shared" si="812"/>
        <v/>
      </c>
      <c r="AY1643" s="186" t="str">
        <f>IF(AX1643="","",IF(R1643="Refreshment Beverage",ROUND(SUM(AX1643*Rates!K$19),4),ROUND(SUM(AX1643*(Rates!J$8/100)),4)))</f>
        <v/>
      </c>
      <c r="AZ1643" s="183" t="str">
        <f t="shared" si="813"/>
        <v/>
      </c>
      <c r="BA1643" s="185" t="str">
        <f t="shared" si="814"/>
        <v/>
      </c>
      <c r="BD1643" s="171"/>
      <c r="BE1643" s="171"/>
      <c r="BF1643" s="171"/>
      <c r="BG1643" s="171"/>
    </row>
    <row r="1644" spans="1:59" ht="15" customHeight="1" x14ac:dyDescent="0.3">
      <c r="A1644" s="172"/>
      <c r="B1644" s="172"/>
      <c r="C1644" s="172"/>
      <c r="D1644" s="173"/>
      <c r="E1644" s="173"/>
      <c r="F1644" s="173"/>
      <c r="G1644" s="173"/>
      <c r="H1644" s="173"/>
      <c r="I1644" s="174"/>
      <c r="J1644" s="175"/>
      <c r="K1644" s="176" t="str">
        <f t="shared" si="786"/>
        <v/>
      </c>
      <c r="L1644" s="177" t="str">
        <f t="shared" si="787"/>
        <v/>
      </c>
      <c r="M1644" s="178" t="str">
        <f t="shared" si="788"/>
        <v/>
      </c>
      <c r="N1644" s="44" t="str" cm="1">
        <f t="array" ref="N1644">IFERROR(IF(_xlfn.SINGLE(A:A)="","",IF(R1644="Beer",SUM(LOOKUP(2,1/(Rates!$B$3:$B$5&lt;=W1644)/(Rates!$C$3:$C$5&gt;=W1644),Rates!$D$3:$D$5)*(X1644/100)*W1644),IF(R1644="Refreshment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44" t="str">
        <f t="shared" si="789"/>
        <v/>
      </c>
      <c r="P1644" s="13"/>
      <c r="Q1644" s="179" t="str">
        <f t="shared" si="790"/>
        <v/>
      </c>
      <c r="R1644" s="180" t="str">
        <f t="shared" si="791"/>
        <v/>
      </c>
      <c r="S1644" s="13" t="str">
        <f>IF(A1644="","",IF(R1644="Refreshment Beverage",VLOOKUP(VALUE(Q1644),Rates!G$15:L$19,2,0),VLOOKUP(VALUE(Q1644),Rates!G$4:L$8,2,0)))</f>
        <v/>
      </c>
      <c r="T1644" s="13" t="str">
        <f t="shared" si="792"/>
        <v/>
      </c>
      <c r="U1644" s="181" t="str">
        <f t="shared" si="793"/>
        <v/>
      </c>
      <c r="V1644" s="13" t="str">
        <f t="shared" si="794"/>
        <v/>
      </c>
      <c r="W1644" s="13" t="str">
        <f t="shared" si="795"/>
        <v/>
      </c>
      <c r="X1644" s="182" t="str">
        <f t="shared" si="796"/>
        <v/>
      </c>
      <c r="Y1644" s="183" t="str">
        <f>IF(A:A="","",IF(R1644="Refreshment Beverage",VLOOKUP(Q1644,Rates!G$15:L$19,6,0)*W1644,VLOOKUP(Q1644,Rates!G$4:L$12,6,0)*W1644))</f>
        <v/>
      </c>
      <c r="Z1644" s="183" t="str">
        <f t="shared" si="797"/>
        <v/>
      </c>
      <c r="AA1644" s="17">
        <f t="shared" si="785"/>
        <v>0</v>
      </c>
      <c r="AB1644" s="177" t="str" cm="1">
        <f t="array" ref="AB1644">IF(_xlfn.SINGLE(A:A)="","",IF(R1644="Refreshment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177" t="str" cm="1">
        <f t="array" ref="AC1644">IF(_xlfn.SINGLE(A:A)="","",IF(R1644="Refreshment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68">
        <f>IFERROR(IF(OR(Q1644=1,Q1644=2,Q1644=3,Q1644=4),VLOOKUP(Q1644,Rates!$A$31:$B$34,2,0)*W1644,IF(V1644=1,VLOOKUP(U1644,'REB BEV MIN MKUP'!B:E,4,0),IF(V1644&gt;1,VLOOKUP(VALUE(W1644),'REB BEV MIN MKUP'!O:Q,3,0),0))),0)</f>
        <v>0</v>
      </c>
      <c r="AE1644" s="177" t="str">
        <f t="shared" si="798"/>
        <v/>
      </c>
      <c r="AF1644" s="13" t="str">
        <f t="shared" si="799"/>
        <v/>
      </c>
      <c r="AG1644" s="177" t="str">
        <f t="shared" si="800"/>
        <v/>
      </c>
      <c r="AH1644" s="184" t="str">
        <f t="shared" si="801"/>
        <v/>
      </c>
      <c r="AI1644" s="184" t="str">
        <f>IF(AE:AE="","",IF(R1644="Refreshment Beverage",AK1644*(Rates!J$19/100),ROUND(SUM(AH1644*(Rates!$J$8/100)),4)))</f>
        <v/>
      </c>
      <c r="AJ1644" s="183" t="str">
        <f t="shared" si="802"/>
        <v/>
      </c>
      <c r="AK1644" s="185" t="str">
        <f t="shared" si="803"/>
        <v/>
      </c>
      <c r="AL1644" s="177" t="str">
        <f t="shared" si="804"/>
        <v/>
      </c>
      <c r="AM1644" s="13" t="str">
        <f>IF(AS1644="","",IF(R1644="Refreshment Beverage",ROUND(AS1644*Rates!K$19,4),ROUND(AO1644*(VLOOKUP(VALUE(Q1644),Rates!G$4:L$12,3,0)),4)))</f>
        <v/>
      </c>
      <c r="AN1644" s="183" t="str">
        <f>IF(AS1644="","",IF(R1644="Refreshment Beverage",AS1644*(Rates!J$19/100),MAX(AM1644,AB1644)))</f>
        <v/>
      </c>
      <c r="AO1644" s="186" t="str">
        <f t="shared" si="805"/>
        <v/>
      </c>
      <c r="AP1644" s="186" t="str">
        <f t="shared" si="806"/>
        <v/>
      </c>
      <c r="AQ1644" s="186" t="str">
        <f>IF(AS1644="","",IF(R1644="Refreshment Beverage",ROUND(SUM(VLOOKUP(Q:Q,Rates!G$15:L$19,3,0)*(AS1644-Y1644-Z1644-AA1644)),4),ROUND(SUM(Rates!$K$8*AS1644),4)))</f>
        <v/>
      </c>
      <c r="AR1644" s="184" t="str">
        <f t="shared" si="807"/>
        <v/>
      </c>
      <c r="AS1644" s="185" t="str">
        <f t="shared" si="808"/>
        <v/>
      </c>
      <c r="AT1644" s="177" t="str">
        <f t="shared" si="809"/>
        <v/>
      </c>
      <c r="AU1644" s="13" t="str">
        <f>IF(AX1644="","",IF(R1644="Refreshment Beverage",ROUND((BA1644-Y1644-Z1644-AA1644)*VLOOKUP(VALUE(Q1644),Rates!G$15:L$19,3,0),4),ROUND(AW1644*(VLOOKUP(VALUE(Q1644),Rates!G:L,3,0)),4)))</f>
        <v/>
      </c>
      <c r="AV1644" s="183" t="str">
        <f t="shared" si="810"/>
        <v/>
      </c>
      <c r="AW1644" s="186" t="str">
        <f t="shared" si="811"/>
        <v/>
      </c>
      <c r="AX1644" s="184" t="str">
        <f t="shared" si="812"/>
        <v/>
      </c>
      <c r="AY1644" s="186" t="str">
        <f>IF(AX1644="","",IF(R1644="Refreshment Beverage",ROUND(SUM(AX1644*Rates!K$19),4),ROUND(SUM(AX1644*(Rates!J$8/100)),4)))</f>
        <v/>
      </c>
      <c r="AZ1644" s="183" t="str">
        <f t="shared" si="813"/>
        <v/>
      </c>
      <c r="BA1644" s="185" t="str">
        <f t="shared" si="814"/>
        <v/>
      </c>
      <c r="BD1644" s="171"/>
      <c r="BE1644" s="171"/>
      <c r="BF1644" s="171"/>
      <c r="BG1644" s="171"/>
    </row>
    <row r="1645" spans="1:59" ht="15" customHeight="1" x14ac:dyDescent="0.3">
      <c r="A1645" s="172"/>
      <c r="B1645" s="172"/>
      <c r="C1645" s="172"/>
      <c r="D1645" s="173"/>
      <c r="E1645" s="173"/>
      <c r="F1645" s="173"/>
      <c r="G1645" s="173"/>
      <c r="H1645" s="173"/>
      <c r="I1645" s="174"/>
      <c r="J1645" s="175"/>
      <c r="K1645" s="176" t="str">
        <f t="shared" si="786"/>
        <v/>
      </c>
      <c r="L1645" s="177" t="str">
        <f t="shared" si="787"/>
        <v/>
      </c>
      <c r="M1645" s="178" t="str">
        <f t="shared" si="788"/>
        <v/>
      </c>
      <c r="N1645" s="44" t="str" cm="1">
        <f t="array" ref="N1645">IFERROR(IF(_xlfn.SINGLE(A:A)="","",IF(R1645="Beer",SUM(LOOKUP(2,1/(Rates!$B$3:$B$5&lt;=W1645)/(Rates!$C$3:$C$5&gt;=W1645),Rates!$D$3:$D$5)*(X1645/100)*W1645),IF(R1645="Refreshment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44" t="str">
        <f t="shared" si="789"/>
        <v/>
      </c>
      <c r="P1645" s="13"/>
      <c r="Q1645" s="179" t="str">
        <f t="shared" si="790"/>
        <v/>
      </c>
      <c r="R1645" s="180" t="str">
        <f t="shared" si="791"/>
        <v/>
      </c>
      <c r="S1645" s="13" t="str">
        <f>IF(A1645="","",IF(R1645="Refreshment Beverage",VLOOKUP(VALUE(Q1645),Rates!G$15:L$19,2,0),VLOOKUP(VALUE(Q1645),Rates!G$4:L$8,2,0)))</f>
        <v/>
      </c>
      <c r="T1645" s="13" t="str">
        <f t="shared" si="792"/>
        <v/>
      </c>
      <c r="U1645" s="181" t="str">
        <f t="shared" si="793"/>
        <v/>
      </c>
      <c r="V1645" s="13" t="str">
        <f t="shared" si="794"/>
        <v/>
      </c>
      <c r="W1645" s="13" t="str">
        <f t="shared" si="795"/>
        <v/>
      </c>
      <c r="X1645" s="182" t="str">
        <f t="shared" si="796"/>
        <v/>
      </c>
      <c r="Y1645" s="183" t="str">
        <f>IF(A:A="","",IF(R1645="Refreshment Beverage",VLOOKUP(Q1645,Rates!G$15:L$19,6,0)*W1645,VLOOKUP(Q1645,Rates!G$4:L$12,6,0)*W1645))</f>
        <v/>
      </c>
      <c r="Z1645" s="183" t="str">
        <f t="shared" si="797"/>
        <v/>
      </c>
      <c r="AA1645" s="17">
        <f t="shared" si="785"/>
        <v>0</v>
      </c>
      <c r="AB1645" s="177" t="str" cm="1">
        <f t="array" ref="AB1645">IF(_xlfn.SINGLE(A:A)="","",IF(R1645="Refreshment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177" t="str" cm="1">
        <f t="array" ref="AC1645">IF(_xlfn.SINGLE(A:A)="","",IF(R1645="Refreshment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68">
        <f>IFERROR(IF(OR(Q1645=1,Q1645=2,Q1645=3,Q1645=4),VLOOKUP(Q1645,Rates!$A$31:$B$34,2,0)*W1645,IF(V1645=1,VLOOKUP(U1645,'REB BEV MIN MKUP'!B:E,4,0),IF(V1645&gt;1,VLOOKUP(VALUE(W1645),'REB BEV MIN MKUP'!O:Q,3,0),0))),0)</f>
        <v>0</v>
      </c>
      <c r="AE1645" s="177" t="str">
        <f t="shared" si="798"/>
        <v/>
      </c>
      <c r="AF1645" s="13" t="str">
        <f t="shared" si="799"/>
        <v/>
      </c>
      <c r="AG1645" s="177" t="str">
        <f t="shared" si="800"/>
        <v/>
      </c>
      <c r="AH1645" s="184" t="str">
        <f t="shared" si="801"/>
        <v/>
      </c>
      <c r="AI1645" s="184" t="str">
        <f>IF(AE:AE="","",IF(R1645="Refreshment Beverage",AK1645*(Rates!J$19/100),ROUND(SUM(AH1645*(Rates!$J$8/100)),4)))</f>
        <v/>
      </c>
      <c r="AJ1645" s="183" t="str">
        <f t="shared" si="802"/>
        <v/>
      </c>
      <c r="AK1645" s="185" t="str">
        <f t="shared" si="803"/>
        <v/>
      </c>
      <c r="AL1645" s="177" t="str">
        <f t="shared" si="804"/>
        <v/>
      </c>
      <c r="AM1645" s="13" t="str">
        <f>IF(AS1645="","",IF(R1645="Refreshment Beverage",ROUND(AS1645*Rates!K$19,4),ROUND(AO1645*(VLOOKUP(VALUE(Q1645),Rates!G$4:L$12,3,0)),4)))</f>
        <v/>
      </c>
      <c r="AN1645" s="183" t="str">
        <f>IF(AS1645="","",IF(R1645="Refreshment Beverage",AS1645*(Rates!J$19/100),MAX(AM1645,AB1645)))</f>
        <v/>
      </c>
      <c r="AO1645" s="186" t="str">
        <f t="shared" si="805"/>
        <v/>
      </c>
      <c r="AP1645" s="186" t="str">
        <f t="shared" si="806"/>
        <v/>
      </c>
      <c r="AQ1645" s="186" t="str">
        <f>IF(AS1645="","",IF(R1645="Refreshment Beverage",ROUND(SUM(VLOOKUP(Q:Q,Rates!G$15:L$19,3,0)*(AS1645-Y1645-Z1645-AA1645)),4),ROUND(SUM(Rates!$K$8*AS1645),4)))</f>
        <v/>
      </c>
      <c r="AR1645" s="184" t="str">
        <f t="shared" si="807"/>
        <v/>
      </c>
      <c r="AS1645" s="185" t="str">
        <f t="shared" si="808"/>
        <v/>
      </c>
      <c r="AT1645" s="177" t="str">
        <f t="shared" si="809"/>
        <v/>
      </c>
      <c r="AU1645" s="13" t="str">
        <f>IF(AX1645="","",IF(R1645="Refreshment Beverage",ROUND((BA1645-Y1645-Z1645-AA1645)*VLOOKUP(VALUE(Q1645),Rates!G$15:L$19,3,0),4),ROUND(AW1645*(VLOOKUP(VALUE(Q1645),Rates!G:L,3,0)),4)))</f>
        <v/>
      </c>
      <c r="AV1645" s="183" t="str">
        <f t="shared" si="810"/>
        <v/>
      </c>
      <c r="AW1645" s="186" t="str">
        <f t="shared" si="811"/>
        <v/>
      </c>
      <c r="AX1645" s="184" t="str">
        <f t="shared" si="812"/>
        <v/>
      </c>
      <c r="AY1645" s="186" t="str">
        <f>IF(AX1645="","",IF(R1645="Refreshment Beverage",ROUND(SUM(AX1645*Rates!K$19),4),ROUND(SUM(AX1645*(Rates!J$8/100)),4)))</f>
        <v/>
      </c>
      <c r="AZ1645" s="183" t="str">
        <f t="shared" si="813"/>
        <v/>
      </c>
      <c r="BA1645" s="185" t="str">
        <f t="shared" si="814"/>
        <v/>
      </c>
      <c r="BD1645" s="171"/>
      <c r="BE1645" s="171"/>
      <c r="BF1645" s="171"/>
      <c r="BG1645" s="171"/>
    </row>
    <row r="1646" spans="1:59" ht="15" customHeight="1" x14ac:dyDescent="0.3">
      <c r="A1646" s="172"/>
      <c r="B1646" s="172"/>
      <c r="C1646" s="172"/>
      <c r="D1646" s="173"/>
      <c r="E1646" s="173"/>
      <c r="F1646" s="173"/>
      <c r="G1646" s="173"/>
      <c r="H1646" s="173"/>
      <c r="I1646" s="174"/>
      <c r="J1646" s="175"/>
      <c r="K1646" s="176" t="str">
        <f t="shared" si="786"/>
        <v/>
      </c>
      <c r="L1646" s="177" t="str">
        <f t="shared" si="787"/>
        <v/>
      </c>
      <c r="M1646" s="178" t="str">
        <f t="shared" si="788"/>
        <v/>
      </c>
      <c r="N1646" s="44" t="str" cm="1">
        <f t="array" ref="N1646">IFERROR(IF(_xlfn.SINGLE(A:A)="","",IF(R1646="Beer",SUM(LOOKUP(2,1/(Rates!$B$3:$B$5&lt;=W1646)/(Rates!$C$3:$C$5&gt;=W1646),Rates!$D$3:$D$5)*(X1646/100)*W1646),IF(R1646="Refreshment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44" t="str">
        <f t="shared" si="789"/>
        <v/>
      </c>
      <c r="P1646" s="13"/>
      <c r="Q1646" s="179" t="str">
        <f t="shared" si="790"/>
        <v/>
      </c>
      <c r="R1646" s="180" t="str">
        <f t="shared" si="791"/>
        <v/>
      </c>
      <c r="S1646" s="13" t="str">
        <f>IF(A1646="","",IF(R1646="Refreshment Beverage",VLOOKUP(VALUE(Q1646),Rates!G$15:L$19,2,0),VLOOKUP(VALUE(Q1646),Rates!G$4:L$8,2,0)))</f>
        <v/>
      </c>
      <c r="T1646" s="13" t="str">
        <f t="shared" si="792"/>
        <v/>
      </c>
      <c r="U1646" s="181" t="str">
        <f t="shared" si="793"/>
        <v/>
      </c>
      <c r="V1646" s="13" t="str">
        <f t="shared" si="794"/>
        <v/>
      </c>
      <c r="W1646" s="13" t="str">
        <f t="shared" si="795"/>
        <v/>
      </c>
      <c r="X1646" s="182" t="str">
        <f t="shared" si="796"/>
        <v/>
      </c>
      <c r="Y1646" s="183" t="str">
        <f>IF(A:A="","",IF(R1646="Refreshment Beverage",VLOOKUP(Q1646,Rates!G$15:L$19,6,0)*W1646,VLOOKUP(Q1646,Rates!G$4:L$12,6,0)*W1646))</f>
        <v/>
      </c>
      <c r="Z1646" s="183" t="str">
        <f t="shared" si="797"/>
        <v/>
      </c>
      <c r="AA1646" s="17">
        <f t="shared" si="785"/>
        <v>0</v>
      </c>
      <c r="AB1646" s="177" t="str" cm="1">
        <f t="array" ref="AB1646">IF(_xlfn.SINGLE(A:A)="","",IF(R1646="Refreshment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177" t="str" cm="1">
        <f t="array" ref="AC1646">IF(_xlfn.SINGLE(A:A)="","",IF(R1646="Refreshment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68">
        <f>IFERROR(IF(OR(Q1646=1,Q1646=2,Q1646=3,Q1646=4),VLOOKUP(Q1646,Rates!$A$31:$B$34,2,0)*W1646,IF(V1646=1,VLOOKUP(U1646,'REB BEV MIN MKUP'!B:E,4,0),IF(V1646&gt;1,VLOOKUP(VALUE(W1646),'REB BEV MIN MKUP'!O:Q,3,0),0))),0)</f>
        <v>0</v>
      </c>
      <c r="AE1646" s="177" t="str">
        <f t="shared" si="798"/>
        <v/>
      </c>
      <c r="AF1646" s="13" t="str">
        <f t="shared" si="799"/>
        <v/>
      </c>
      <c r="AG1646" s="177" t="str">
        <f t="shared" si="800"/>
        <v/>
      </c>
      <c r="AH1646" s="184" t="str">
        <f t="shared" si="801"/>
        <v/>
      </c>
      <c r="AI1646" s="184" t="str">
        <f>IF(AE:AE="","",IF(R1646="Refreshment Beverage",AK1646*(Rates!J$19/100),ROUND(SUM(AH1646*(Rates!$J$8/100)),4)))</f>
        <v/>
      </c>
      <c r="AJ1646" s="183" t="str">
        <f t="shared" si="802"/>
        <v/>
      </c>
      <c r="AK1646" s="185" t="str">
        <f t="shared" si="803"/>
        <v/>
      </c>
      <c r="AL1646" s="177" t="str">
        <f t="shared" si="804"/>
        <v/>
      </c>
      <c r="AM1646" s="13" t="str">
        <f>IF(AS1646="","",IF(R1646="Refreshment Beverage",ROUND(AS1646*Rates!K$19,4),ROUND(AO1646*(VLOOKUP(VALUE(Q1646),Rates!G$4:L$12,3,0)),4)))</f>
        <v/>
      </c>
      <c r="AN1646" s="183" t="str">
        <f>IF(AS1646="","",IF(R1646="Refreshment Beverage",AS1646*(Rates!J$19/100),MAX(AM1646,AB1646)))</f>
        <v/>
      </c>
      <c r="AO1646" s="186" t="str">
        <f t="shared" si="805"/>
        <v/>
      </c>
      <c r="AP1646" s="186" t="str">
        <f t="shared" si="806"/>
        <v/>
      </c>
      <c r="AQ1646" s="186" t="str">
        <f>IF(AS1646="","",IF(R1646="Refreshment Beverage",ROUND(SUM(VLOOKUP(Q:Q,Rates!G$15:L$19,3,0)*(AS1646-Y1646-Z1646-AA1646)),4),ROUND(SUM(Rates!$K$8*AS1646),4)))</f>
        <v/>
      </c>
      <c r="AR1646" s="184" t="str">
        <f t="shared" si="807"/>
        <v/>
      </c>
      <c r="AS1646" s="185" t="str">
        <f t="shared" si="808"/>
        <v/>
      </c>
      <c r="AT1646" s="177" t="str">
        <f t="shared" si="809"/>
        <v/>
      </c>
      <c r="AU1646" s="13" t="str">
        <f>IF(AX1646="","",IF(R1646="Refreshment Beverage",ROUND((BA1646-Y1646-Z1646-AA1646)*VLOOKUP(VALUE(Q1646),Rates!G$15:L$19,3,0),4),ROUND(AW1646*(VLOOKUP(VALUE(Q1646),Rates!G:L,3,0)),4)))</f>
        <v/>
      </c>
      <c r="AV1646" s="183" t="str">
        <f t="shared" si="810"/>
        <v/>
      </c>
      <c r="AW1646" s="186" t="str">
        <f t="shared" si="811"/>
        <v/>
      </c>
      <c r="AX1646" s="184" t="str">
        <f t="shared" si="812"/>
        <v/>
      </c>
      <c r="AY1646" s="186" t="str">
        <f>IF(AX1646="","",IF(R1646="Refreshment Beverage",ROUND(SUM(AX1646*Rates!K$19),4),ROUND(SUM(AX1646*(Rates!J$8/100)),4)))</f>
        <v/>
      </c>
      <c r="AZ1646" s="183" t="str">
        <f t="shared" si="813"/>
        <v/>
      </c>
      <c r="BA1646" s="185" t="str">
        <f t="shared" si="814"/>
        <v/>
      </c>
      <c r="BD1646" s="171"/>
      <c r="BE1646" s="171"/>
      <c r="BF1646" s="171"/>
      <c r="BG1646" s="171"/>
    </row>
    <row r="1647" spans="1:59" ht="15" customHeight="1" x14ac:dyDescent="0.3">
      <c r="A1647" s="172"/>
      <c r="B1647" s="172"/>
      <c r="C1647" s="172"/>
      <c r="D1647" s="173"/>
      <c r="E1647" s="173"/>
      <c r="F1647" s="173"/>
      <c r="G1647" s="173"/>
      <c r="H1647" s="173"/>
      <c r="I1647" s="174"/>
      <c r="J1647" s="175"/>
      <c r="K1647" s="176" t="str">
        <f t="shared" si="786"/>
        <v/>
      </c>
      <c r="L1647" s="177" t="str">
        <f t="shared" si="787"/>
        <v/>
      </c>
      <c r="M1647" s="178" t="str">
        <f t="shared" si="788"/>
        <v/>
      </c>
      <c r="N1647" s="44" t="str" cm="1">
        <f t="array" ref="N1647">IFERROR(IF(_xlfn.SINGLE(A:A)="","",IF(R1647="Beer",SUM(LOOKUP(2,1/(Rates!$B$3:$B$5&lt;=W1647)/(Rates!$C$3:$C$5&gt;=W1647),Rates!$D$3:$D$5)*(X1647/100)*W1647),IF(R1647="Refreshment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44" t="str">
        <f t="shared" si="789"/>
        <v/>
      </c>
      <c r="P1647" s="13"/>
      <c r="Q1647" s="179" t="str">
        <f t="shared" si="790"/>
        <v/>
      </c>
      <c r="R1647" s="180" t="str">
        <f t="shared" si="791"/>
        <v/>
      </c>
      <c r="S1647" s="13" t="str">
        <f>IF(A1647="","",IF(R1647="Refreshment Beverage",VLOOKUP(VALUE(Q1647),Rates!G$15:L$19,2,0),VLOOKUP(VALUE(Q1647),Rates!G$4:L$8,2,0)))</f>
        <v/>
      </c>
      <c r="T1647" s="13" t="str">
        <f t="shared" si="792"/>
        <v/>
      </c>
      <c r="U1647" s="181" t="str">
        <f t="shared" si="793"/>
        <v/>
      </c>
      <c r="V1647" s="13" t="str">
        <f t="shared" si="794"/>
        <v/>
      </c>
      <c r="W1647" s="13" t="str">
        <f t="shared" si="795"/>
        <v/>
      </c>
      <c r="X1647" s="182" t="str">
        <f t="shared" si="796"/>
        <v/>
      </c>
      <c r="Y1647" s="183" t="str">
        <f>IF(A:A="","",IF(R1647="Refreshment Beverage",VLOOKUP(Q1647,Rates!G$15:L$19,6,0)*W1647,VLOOKUP(Q1647,Rates!G$4:L$12,6,0)*W1647))</f>
        <v/>
      </c>
      <c r="Z1647" s="183" t="str">
        <f t="shared" si="797"/>
        <v/>
      </c>
      <c r="AA1647" s="17">
        <f t="shared" si="785"/>
        <v>0</v>
      </c>
      <c r="AB1647" s="177" t="str" cm="1">
        <f t="array" ref="AB1647">IF(_xlfn.SINGLE(A:A)="","",IF(R1647="Refreshment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177" t="str" cm="1">
        <f t="array" ref="AC1647">IF(_xlfn.SINGLE(A:A)="","",IF(R1647="Refreshment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68">
        <f>IFERROR(IF(OR(Q1647=1,Q1647=2,Q1647=3,Q1647=4),VLOOKUP(Q1647,Rates!$A$31:$B$34,2,0)*W1647,IF(V1647=1,VLOOKUP(U1647,'REB BEV MIN MKUP'!B:E,4,0),IF(V1647&gt;1,VLOOKUP(VALUE(W1647),'REB BEV MIN MKUP'!O:Q,3,0),0))),0)</f>
        <v>0</v>
      </c>
      <c r="AE1647" s="177" t="str">
        <f t="shared" si="798"/>
        <v/>
      </c>
      <c r="AF1647" s="13" t="str">
        <f t="shared" si="799"/>
        <v/>
      </c>
      <c r="AG1647" s="177" t="str">
        <f t="shared" si="800"/>
        <v/>
      </c>
      <c r="AH1647" s="184" t="str">
        <f t="shared" si="801"/>
        <v/>
      </c>
      <c r="AI1647" s="184" t="str">
        <f>IF(AE:AE="","",IF(R1647="Refreshment Beverage",AK1647*(Rates!J$19/100),ROUND(SUM(AH1647*(Rates!$J$8/100)),4)))</f>
        <v/>
      </c>
      <c r="AJ1647" s="183" t="str">
        <f t="shared" si="802"/>
        <v/>
      </c>
      <c r="AK1647" s="185" t="str">
        <f t="shared" si="803"/>
        <v/>
      </c>
      <c r="AL1647" s="177" t="str">
        <f t="shared" si="804"/>
        <v/>
      </c>
      <c r="AM1647" s="13" t="str">
        <f>IF(AS1647="","",IF(R1647="Refreshment Beverage",ROUND(AS1647*Rates!K$19,4),ROUND(AO1647*(VLOOKUP(VALUE(Q1647),Rates!G$4:L$12,3,0)),4)))</f>
        <v/>
      </c>
      <c r="AN1647" s="183" t="str">
        <f>IF(AS1647="","",IF(R1647="Refreshment Beverage",AS1647*(Rates!J$19/100),MAX(AM1647,AB1647)))</f>
        <v/>
      </c>
      <c r="AO1647" s="186" t="str">
        <f t="shared" si="805"/>
        <v/>
      </c>
      <c r="AP1647" s="186" t="str">
        <f t="shared" si="806"/>
        <v/>
      </c>
      <c r="AQ1647" s="186" t="str">
        <f>IF(AS1647="","",IF(R1647="Refreshment Beverage",ROUND(SUM(VLOOKUP(Q:Q,Rates!G$15:L$19,3,0)*(AS1647-Y1647-Z1647-AA1647)),4),ROUND(SUM(Rates!$K$8*AS1647),4)))</f>
        <v/>
      </c>
      <c r="AR1647" s="184" t="str">
        <f t="shared" si="807"/>
        <v/>
      </c>
      <c r="AS1647" s="185" t="str">
        <f t="shared" si="808"/>
        <v/>
      </c>
      <c r="AT1647" s="177" t="str">
        <f t="shared" si="809"/>
        <v/>
      </c>
      <c r="AU1647" s="13" t="str">
        <f>IF(AX1647="","",IF(R1647="Refreshment Beverage",ROUND((BA1647-Y1647-Z1647-AA1647)*VLOOKUP(VALUE(Q1647),Rates!G$15:L$19,3,0),4),ROUND(AW1647*(VLOOKUP(VALUE(Q1647),Rates!G:L,3,0)),4)))</f>
        <v/>
      </c>
      <c r="AV1647" s="183" t="str">
        <f t="shared" si="810"/>
        <v/>
      </c>
      <c r="AW1647" s="186" t="str">
        <f t="shared" si="811"/>
        <v/>
      </c>
      <c r="AX1647" s="184" t="str">
        <f t="shared" si="812"/>
        <v/>
      </c>
      <c r="AY1647" s="186" t="str">
        <f>IF(AX1647="","",IF(R1647="Refreshment Beverage",ROUND(SUM(AX1647*Rates!K$19),4),ROUND(SUM(AX1647*(Rates!J$8/100)),4)))</f>
        <v/>
      </c>
      <c r="AZ1647" s="183" t="str">
        <f t="shared" si="813"/>
        <v/>
      </c>
      <c r="BA1647" s="185" t="str">
        <f t="shared" si="814"/>
        <v/>
      </c>
      <c r="BD1647" s="171"/>
      <c r="BE1647" s="171"/>
      <c r="BF1647" s="171"/>
      <c r="BG1647" s="171"/>
    </row>
    <row r="1648" spans="1:59" ht="15" customHeight="1" x14ac:dyDescent="0.3">
      <c r="A1648" s="172"/>
      <c r="B1648" s="172"/>
      <c r="C1648" s="172"/>
      <c r="D1648" s="173"/>
      <c r="E1648" s="173"/>
      <c r="F1648" s="173"/>
      <c r="G1648" s="173"/>
      <c r="H1648" s="173"/>
      <c r="I1648" s="174"/>
      <c r="J1648" s="175"/>
      <c r="K1648" s="176" t="str">
        <f t="shared" si="786"/>
        <v/>
      </c>
      <c r="L1648" s="177" t="str">
        <f t="shared" si="787"/>
        <v/>
      </c>
      <c r="M1648" s="178" t="str">
        <f t="shared" si="788"/>
        <v/>
      </c>
      <c r="N1648" s="44" t="str" cm="1">
        <f t="array" ref="N1648">IFERROR(IF(_xlfn.SINGLE(A:A)="","",IF(R1648="Beer",SUM(LOOKUP(2,1/(Rates!$B$3:$B$5&lt;=W1648)/(Rates!$C$3:$C$5&gt;=W1648),Rates!$D$3:$D$5)*(X1648/100)*W1648),IF(R1648="Refreshment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44" t="str">
        <f t="shared" si="789"/>
        <v/>
      </c>
      <c r="P1648" s="13"/>
      <c r="Q1648" s="179" t="str">
        <f t="shared" si="790"/>
        <v/>
      </c>
      <c r="R1648" s="180" t="str">
        <f t="shared" si="791"/>
        <v/>
      </c>
      <c r="S1648" s="13" t="str">
        <f>IF(A1648="","",IF(R1648="Refreshment Beverage",VLOOKUP(VALUE(Q1648),Rates!G$15:L$19,2,0),VLOOKUP(VALUE(Q1648),Rates!G$4:L$8,2,0)))</f>
        <v/>
      </c>
      <c r="T1648" s="13" t="str">
        <f t="shared" si="792"/>
        <v/>
      </c>
      <c r="U1648" s="181" t="str">
        <f t="shared" si="793"/>
        <v/>
      </c>
      <c r="V1648" s="13" t="str">
        <f t="shared" si="794"/>
        <v/>
      </c>
      <c r="W1648" s="13" t="str">
        <f t="shared" si="795"/>
        <v/>
      </c>
      <c r="X1648" s="182" t="str">
        <f t="shared" si="796"/>
        <v/>
      </c>
      <c r="Y1648" s="183" t="str">
        <f>IF(A:A="","",IF(R1648="Refreshment Beverage",VLOOKUP(Q1648,Rates!G$15:L$19,6,0)*W1648,VLOOKUP(Q1648,Rates!G$4:L$12,6,0)*W1648))</f>
        <v/>
      </c>
      <c r="Z1648" s="183" t="str">
        <f t="shared" si="797"/>
        <v/>
      </c>
      <c r="AA1648" s="17">
        <f t="shared" si="785"/>
        <v>0</v>
      </c>
      <c r="AB1648" s="177" t="str" cm="1">
        <f t="array" ref="AB1648">IF(_xlfn.SINGLE(A:A)="","",IF(R1648="Refreshment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177" t="str" cm="1">
        <f t="array" ref="AC1648">IF(_xlfn.SINGLE(A:A)="","",IF(R1648="Refreshment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68">
        <f>IFERROR(IF(OR(Q1648=1,Q1648=2,Q1648=3,Q1648=4),VLOOKUP(Q1648,Rates!$A$31:$B$34,2,0)*W1648,IF(V1648=1,VLOOKUP(U1648,'REB BEV MIN MKUP'!B:E,4,0),IF(V1648&gt;1,VLOOKUP(VALUE(W1648),'REB BEV MIN MKUP'!O:Q,3,0),0))),0)</f>
        <v>0</v>
      </c>
      <c r="AE1648" s="177" t="str">
        <f t="shared" si="798"/>
        <v/>
      </c>
      <c r="AF1648" s="13" t="str">
        <f t="shared" si="799"/>
        <v/>
      </c>
      <c r="AG1648" s="177" t="str">
        <f t="shared" si="800"/>
        <v/>
      </c>
      <c r="AH1648" s="184" t="str">
        <f t="shared" si="801"/>
        <v/>
      </c>
      <c r="AI1648" s="184" t="str">
        <f>IF(AE:AE="","",IF(R1648="Refreshment Beverage",AK1648*(Rates!J$19/100),ROUND(SUM(AH1648*(Rates!$J$8/100)),4)))</f>
        <v/>
      </c>
      <c r="AJ1648" s="183" t="str">
        <f t="shared" si="802"/>
        <v/>
      </c>
      <c r="AK1648" s="185" t="str">
        <f t="shared" si="803"/>
        <v/>
      </c>
      <c r="AL1648" s="177" t="str">
        <f t="shared" si="804"/>
        <v/>
      </c>
      <c r="AM1648" s="13" t="str">
        <f>IF(AS1648="","",IF(R1648="Refreshment Beverage",ROUND(AS1648*Rates!K$19,4),ROUND(AO1648*(VLOOKUP(VALUE(Q1648),Rates!G$4:L$12,3,0)),4)))</f>
        <v/>
      </c>
      <c r="AN1648" s="183" t="str">
        <f>IF(AS1648="","",IF(R1648="Refreshment Beverage",AS1648*(Rates!J$19/100),MAX(AM1648,AB1648)))</f>
        <v/>
      </c>
      <c r="AO1648" s="186" t="str">
        <f t="shared" si="805"/>
        <v/>
      </c>
      <c r="AP1648" s="186" t="str">
        <f t="shared" si="806"/>
        <v/>
      </c>
      <c r="AQ1648" s="186" t="str">
        <f>IF(AS1648="","",IF(R1648="Refreshment Beverage",ROUND(SUM(VLOOKUP(Q:Q,Rates!G$15:L$19,3,0)*(AS1648-Y1648-Z1648-AA1648)),4),ROUND(SUM(Rates!$K$8*AS1648),4)))</f>
        <v/>
      </c>
      <c r="AR1648" s="184" t="str">
        <f t="shared" si="807"/>
        <v/>
      </c>
      <c r="AS1648" s="185" t="str">
        <f t="shared" si="808"/>
        <v/>
      </c>
      <c r="AT1648" s="177" t="str">
        <f t="shared" si="809"/>
        <v/>
      </c>
      <c r="AU1648" s="13" t="str">
        <f>IF(AX1648="","",IF(R1648="Refreshment Beverage",ROUND((BA1648-Y1648-Z1648-AA1648)*VLOOKUP(VALUE(Q1648),Rates!G$15:L$19,3,0),4),ROUND(AW1648*(VLOOKUP(VALUE(Q1648),Rates!G:L,3,0)),4)))</f>
        <v/>
      </c>
      <c r="AV1648" s="183" t="str">
        <f t="shared" si="810"/>
        <v/>
      </c>
      <c r="AW1648" s="186" t="str">
        <f t="shared" si="811"/>
        <v/>
      </c>
      <c r="AX1648" s="184" t="str">
        <f t="shared" si="812"/>
        <v/>
      </c>
      <c r="AY1648" s="186" t="str">
        <f>IF(AX1648="","",IF(R1648="Refreshment Beverage",ROUND(SUM(AX1648*Rates!K$19),4),ROUND(SUM(AX1648*(Rates!J$8/100)),4)))</f>
        <v/>
      </c>
      <c r="AZ1648" s="183" t="str">
        <f t="shared" si="813"/>
        <v/>
      </c>
      <c r="BA1648" s="185" t="str">
        <f t="shared" si="814"/>
        <v/>
      </c>
      <c r="BD1648" s="171"/>
      <c r="BE1648" s="171"/>
      <c r="BF1648" s="171"/>
      <c r="BG1648" s="171"/>
    </row>
    <row r="1649" spans="1:59" ht="15" customHeight="1" x14ac:dyDescent="0.3">
      <c r="A1649" s="172"/>
      <c r="B1649" s="172"/>
      <c r="C1649" s="172"/>
      <c r="D1649" s="173"/>
      <c r="E1649" s="173"/>
      <c r="F1649" s="173"/>
      <c r="G1649" s="173"/>
      <c r="H1649" s="173"/>
      <c r="I1649" s="174"/>
      <c r="J1649" s="175"/>
      <c r="K1649" s="176" t="str">
        <f t="shared" si="786"/>
        <v/>
      </c>
      <c r="L1649" s="177" t="str">
        <f t="shared" si="787"/>
        <v/>
      </c>
      <c r="M1649" s="178" t="str">
        <f t="shared" si="788"/>
        <v/>
      </c>
      <c r="N1649" s="44" t="str" cm="1">
        <f t="array" ref="N1649">IFERROR(IF(_xlfn.SINGLE(A:A)="","",IF(R1649="Beer",SUM(LOOKUP(2,1/(Rates!$B$3:$B$5&lt;=W1649)/(Rates!$C$3:$C$5&gt;=W1649),Rates!$D$3:$D$5)*(X1649/100)*W1649),IF(R1649="Refreshment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44" t="str">
        <f t="shared" si="789"/>
        <v/>
      </c>
      <c r="P1649" s="13"/>
      <c r="Q1649" s="179" t="str">
        <f t="shared" si="790"/>
        <v/>
      </c>
      <c r="R1649" s="180" t="str">
        <f t="shared" si="791"/>
        <v/>
      </c>
      <c r="S1649" s="13" t="str">
        <f>IF(A1649="","",IF(R1649="Refreshment Beverage",VLOOKUP(VALUE(Q1649),Rates!G$15:L$19,2,0),VLOOKUP(VALUE(Q1649),Rates!G$4:L$8,2,0)))</f>
        <v/>
      </c>
      <c r="T1649" s="13" t="str">
        <f t="shared" si="792"/>
        <v/>
      </c>
      <c r="U1649" s="181" t="str">
        <f t="shared" si="793"/>
        <v/>
      </c>
      <c r="V1649" s="13" t="str">
        <f t="shared" si="794"/>
        <v/>
      </c>
      <c r="W1649" s="13" t="str">
        <f t="shared" si="795"/>
        <v/>
      </c>
      <c r="X1649" s="182" t="str">
        <f t="shared" si="796"/>
        <v/>
      </c>
      <c r="Y1649" s="183" t="str">
        <f>IF(A:A="","",IF(R1649="Refreshment Beverage",VLOOKUP(Q1649,Rates!G$15:L$19,6,0)*W1649,VLOOKUP(Q1649,Rates!G$4:L$12,6,0)*W1649))</f>
        <v/>
      </c>
      <c r="Z1649" s="183" t="str">
        <f t="shared" si="797"/>
        <v/>
      </c>
      <c r="AA1649" s="17">
        <f t="shared" si="785"/>
        <v>0</v>
      </c>
      <c r="AB1649" s="177" t="str" cm="1">
        <f t="array" ref="AB1649">IF(_xlfn.SINGLE(A:A)="","",IF(R1649="Refreshment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177" t="str" cm="1">
        <f t="array" ref="AC1649">IF(_xlfn.SINGLE(A:A)="","",IF(R1649="Refreshment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68">
        <f>IFERROR(IF(OR(Q1649=1,Q1649=2,Q1649=3,Q1649=4),VLOOKUP(Q1649,Rates!$A$31:$B$34,2,0)*W1649,IF(V1649=1,VLOOKUP(U1649,'REB BEV MIN MKUP'!B:E,4,0),IF(V1649&gt;1,VLOOKUP(VALUE(W1649),'REB BEV MIN MKUP'!O:Q,3,0),0))),0)</f>
        <v>0</v>
      </c>
      <c r="AE1649" s="177" t="str">
        <f t="shared" si="798"/>
        <v/>
      </c>
      <c r="AF1649" s="13" t="str">
        <f t="shared" si="799"/>
        <v/>
      </c>
      <c r="AG1649" s="177" t="str">
        <f t="shared" si="800"/>
        <v/>
      </c>
      <c r="AH1649" s="184" t="str">
        <f t="shared" si="801"/>
        <v/>
      </c>
      <c r="AI1649" s="184" t="str">
        <f>IF(AE:AE="","",IF(R1649="Refreshment Beverage",AK1649*(Rates!J$19/100),ROUND(SUM(AH1649*(Rates!$J$8/100)),4)))</f>
        <v/>
      </c>
      <c r="AJ1649" s="183" t="str">
        <f t="shared" si="802"/>
        <v/>
      </c>
      <c r="AK1649" s="185" t="str">
        <f t="shared" si="803"/>
        <v/>
      </c>
      <c r="AL1649" s="177" t="str">
        <f t="shared" si="804"/>
        <v/>
      </c>
      <c r="AM1649" s="13" t="str">
        <f>IF(AS1649="","",IF(R1649="Refreshment Beverage",ROUND(AS1649*Rates!K$19,4),ROUND(AO1649*(VLOOKUP(VALUE(Q1649),Rates!G$4:L$12,3,0)),4)))</f>
        <v/>
      </c>
      <c r="AN1649" s="183" t="str">
        <f>IF(AS1649="","",IF(R1649="Refreshment Beverage",AS1649*(Rates!J$19/100),MAX(AM1649,AB1649)))</f>
        <v/>
      </c>
      <c r="AO1649" s="186" t="str">
        <f t="shared" si="805"/>
        <v/>
      </c>
      <c r="AP1649" s="186" t="str">
        <f t="shared" si="806"/>
        <v/>
      </c>
      <c r="AQ1649" s="186" t="str">
        <f>IF(AS1649="","",IF(R1649="Refreshment Beverage",ROUND(SUM(VLOOKUP(Q:Q,Rates!G$15:L$19,3,0)*(AS1649-Y1649-Z1649-AA1649)),4),ROUND(SUM(Rates!$K$8*AS1649),4)))</f>
        <v/>
      </c>
      <c r="AR1649" s="184" t="str">
        <f t="shared" si="807"/>
        <v/>
      </c>
      <c r="AS1649" s="185" t="str">
        <f t="shared" si="808"/>
        <v/>
      </c>
      <c r="AT1649" s="177" t="str">
        <f t="shared" si="809"/>
        <v/>
      </c>
      <c r="AU1649" s="13" t="str">
        <f>IF(AX1649="","",IF(R1649="Refreshment Beverage",ROUND((BA1649-Y1649-Z1649-AA1649)*VLOOKUP(VALUE(Q1649),Rates!G$15:L$19,3,0),4),ROUND(AW1649*(VLOOKUP(VALUE(Q1649),Rates!G:L,3,0)),4)))</f>
        <v/>
      </c>
      <c r="AV1649" s="183" t="str">
        <f t="shared" si="810"/>
        <v/>
      </c>
      <c r="AW1649" s="186" t="str">
        <f t="shared" si="811"/>
        <v/>
      </c>
      <c r="AX1649" s="184" t="str">
        <f t="shared" si="812"/>
        <v/>
      </c>
      <c r="AY1649" s="186" t="str">
        <f>IF(AX1649="","",IF(R1649="Refreshment Beverage",ROUND(SUM(AX1649*Rates!K$19),4),ROUND(SUM(AX1649*(Rates!J$8/100)),4)))</f>
        <v/>
      </c>
      <c r="AZ1649" s="183" t="str">
        <f t="shared" si="813"/>
        <v/>
      </c>
      <c r="BA1649" s="185" t="str">
        <f t="shared" si="814"/>
        <v/>
      </c>
      <c r="BD1649" s="171"/>
      <c r="BE1649" s="171"/>
      <c r="BF1649" s="171"/>
      <c r="BG1649" s="171"/>
    </row>
    <row r="1650" spans="1:59" ht="15" customHeight="1" x14ac:dyDescent="0.3">
      <c r="A1650" s="172"/>
      <c r="B1650" s="172"/>
      <c r="C1650" s="172"/>
      <c r="D1650" s="173"/>
      <c r="E1650" s="173"/>
      <c r="F1650" s="173"/>
      <c r="G1650" s="173"/>
      <c r="H1650" s="173"/>
      <c r="I1650" s="174"/>
      <c r="J1650" s="175"/>
      <c r="K1650" s="176" t="str">
        <f t="shared" si="786"/>
        <v/>
      </c>
      <c r="L1650" s="177" t="str">
        <f t="shared" si="787"/>
        <v/>
      </c>
      <c r="M1650" s="178" t="str">
        <f t="shared" si="788"/>
        <v/>
      </c>
      <c r="N1650" s="44" t="str" cm="1">
        <f t="array" ref="N1650">IFERROR(IF(_xlfn.SINGLE(A:A)="","",IF(R1650="Beer",SUM(LOOKUP(2,1/(Rates!$B$3:$B$5&lt;=W1650)/(Rates!$C$3:$C$5&gt;=W1650),Rates!$D$3:$D$5)*(X1650/100)*W1650),IF(R1650="Refreshment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44" t="str">
        <f t="shared" si="789"/>
        <v/>
      </c>
      <c r="P1650" s="13"/>
      <c r="Q1650" s="179" t="str">
        <f t="shared" si="790"/>
        <v/>
      </c>
      <c r="R1650" s="180" t="str">
        <f t="shared" si="791"/>
        <v/>
      </c>
      <c r="S1650" s="13" t="str">
        <f>IF(A1650="","",IF(R1650="Refreshment Beverage",VLOOKUP(VALUE(Q1650),Rates!G$15:L$19,2,0),VLOOKUP(VALUE(Q1650),Rates!G$4:L$8,2,0)))</f>
        <v/>
      </c>
      <c r="T1650" s="13" t="str">
        <f t="shared" si="792"/>
        <v/>
      </c>
      <c r="U1650" s="181" t="str">
        <f t="shared" si="793"/>
        <v/>
      </c>
      <c r="V1650" s="13" t="str">
        <f t="shared" si="794"/>
        <v/>
      </c>
      <c r="W1650" s="13" t="str">
        <f t="shared" si="795"/>
        <v/>
      </c>
      <c r="X1650" s="182" t="str">
        <f t="shared" si="796"/>
        <v/>
      </c>
      <c r="Y1650" s="183" t="str">
        <f>IF(A:A="","",IF(R1650="Refreshment Beverage",VLOOKUP(Q1650,Rates!G$15:L$19,6,0)*W1650,VLOOKUP(Q1650,Rates!G$4:L$12,6,0)*W1650))</f>
        <v/>
      </c>
      <c r="Z1650" s="183" t="str">
        <f t="shared" si="797"/>
        <v/>
      </c>
      <c r="AA1650" s="17">
        <f t="shared" si="785"/>
        <v>0</v>
      </c>
      <c r="AB1650" s="177" t="str" cm="1">
        <f t="array" ref="AB1650">IF(_xlfn.SINGLE(A:A)="","",IF(R1650="Refreshment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177" t="str" cm="1">
        <f t="array" ref="AC1650">IF(_xlfn.SINGLE(A:A)="","",IF(R1650="Refreshment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68">
        <f>IFERROR(IF(OR(Q1650=1,Q1650=2,Q1650=3,Q1650=4),VLOOKUP(Q1650,Rates!$A$31:$B$34,2,0)*W1650,IF(V1650=1,VLOOKUP(U1650,'REB BEV MIN MKUP'!B:E,4,0),IF(V1650&gt;1,VLOOKUP(VALUE(W1650),'REB BEV MIN MKUP'!O:Q,3,0),0))),0)</f>
        <v>0</v>
      </c>
      <c r="AE1650" s="177" t="str">
        <f t="shared" si="798"/>
        <v/>
      </c>
      <c r="AF1650" s="13" t="str">
        <f t="shared" si="799"/>
        <v/>
      </c>
      <c r="AG1650" s="177" t="str">
        <f t="shared" si="800"/>
        <v/>
      </c>
      <c r="AH1650" s="184" t="str">
        <f t="shared" si="801"/>
        <v/>
      </c>
      <c r="AI1650" s="184" t="str">
        <f>IF(AE:AE="","",IF(R1650="Refreshment Beverage",AK1650*(Rates!J$19/100),ROUND(SUM(AH1650*(Rates!$J$8/100)),4)))</f>
        <v/>
      </c>
      <c r="AJ1650" s="183" t="str">
        <f t="shared" si="802"/>
        <v/>
      </c>
      <c r="AK1650" s="185" t="str">
        <f t="shared" si="803"/>
        <v/>
      </c>
      <c r="AL1650" s="177" t="str">
        <f t="shared" si="804"/>
        <v/>
      </c>
      <c r="AM1650" s="13" t="str">
        <f>IF(AS1650="","",IF(R1650="Refreshment Beverage",ROUND(AS1650*Rates!K$19,4),ROUND(AO1650*(VLOOKUP(VALUE(Q1650),Rates!G$4:L$12,3,0)),4)))</f>
        <v/>
      </c>
      <c r="AN1650" s="183" t="str">
        <f>IF(AS1650="","",IF(R1650="Refreshment Beverage",AS1650*(Rates!J$19/100),MAX(AM1650,AB1650)))</f>
        <v/>
      </c>
      <c r="AO1650" s="186" t="str">
        <f t="shared" si="805"/>
        <v/>
      </c>
      <c r="AP1650" s="186" t="str">
        <f t="shared" si="806"/>
        <v/>
      </c>
      <c r="AQ1650" s="186" t="str">
        <f>IF(AS1650="","",IF(R1650="Refreshment Beverage",ROUND(SUM(VLOOKUP(Q:Q,Rates!G$15:L$19,3,0)*(AS1650-Y1650-Z1650-AA1650)),4),ROUND(SUM(Rates!$K$8*AS1650),4)))</f>
        <v/>
      </c>
      <c r="AR1650" s="184" t="str">
        <f t="shared" si="807"/>
        <v/>
      </c>
      <c r="AS1650" s="185" t="str">
        <f t="shared" si="808"/>
        <v/>
      </c>
      <c r="AT1650" s="177" t="str">
        <f t="shared" si="809"/>
        <v/>
      </c>
      <c r="AU1650" s="13" t="str">
        <f>IF(AX1650="","",IF(R1650="Refreshment Beverage",ROUND((BA1650-Y1650-Z1650-AA1650)*VLOOKUP(VALUE(Q1650),Rates!G$15:L$19,3,0),4),ROUND(AW1650*(VLOOKUP(VALUE(Q1650),Rates!G:L,3,0)),4)))</f>
        <v/>
      </c>
      <c r="AV1650" s="183" t="str">
        <f t="shared" si="810"/>
        <v/>
      </c>
      <c r="AW1650" s="186" t="str">
        <f t="shared" si="811"/>
        <v/>
      </c>
      <c r="AX1650" s="184" t="str">
        <f t="shared" si="812"/>
        <v/>
      </c>
      <c r="AY1650" s="186" t="str">
        <f>IF(AX1650="","",IF(R1650="Refreshment Beverage",ROUND(SUM(AX1650*Rates!K$19),4),ROUND(SUM(AX1650*(Rates!J$8/100)),4)))</f>
        <v/>
      </c>
      <c r="AZ1650" s="183" t="str">
        <f t="shared" si="813"/>
        <v/>
      </c>
      <c r="BA1650" s="185" t="str">
        <f t="shared" si="814"/>
        <v/>
      </c>
      <c r="BD1650" s="171"/>
      <c r="BE1650" s="171"/>
      <c r="BF1650" s="171"/>
      <c r="BG1650" s="171"/>
    </row>
    <row r="1651" spans="1:59" ht="15" customHeight="1" x14ac:dyDescent="0.3">
      <c r="A1651" s="172"/>
      <c r="B1651" s="172"/>
      <c r="C1651" s="172"/>
      <c r="D1651" s="173"/>
      <c r="E1651" s="173"/>
      <c r="F1651" s="173"/>
      <c r="G1651" s="173"/>
      <c r="H1651" s="173"/>
      <c r="I1651" s="174"/>
      <c r="J1651" s="175"/>
      <c r="K1651" s="176" t="str">
        <f t="shared" si="786"/>
        <v/>
      </c>
      <c r="L1651" s="177" t="str">
        <f t="shared" si="787"/>
        <v/>
      </c>
      <c r="M1651" s="178" t="str">
        <f t="shared" si="788"/>
        <v/>
      </c>
      <c r="N1651" s="44" t="str" cm="1">
        <f t="array" ref="N1651">IFERROR(IF(_xlfn.SINGLE(A:A)="","",IF(R1651="Beer",SUM(LOOKUP(2,1/(Rates!$B$3:$B$5&lt;=W1651)/(Rates!$C$3:$C$5&gt;=W1651),Rates!$D$3:$D$5)*(X1651/100)*W1651),IF(R1651="Refreshment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44" t="str">
        <f t="shared" si="789"/>
        <v/>
      </c>
      <c r="P1651" s="13"/>
      <c r="Q1651" s="179" t="str">
        <f t="shared" si="790"/>
        <v/>
      </c>
      <c r="R1651" s="180" t="str">
        <f t="shared" si="791"/>
        <v/>
      </c>
      <c r="S1651" s="13" t="str">
        <f>IF(A1651="","",IF(R1651="Refreshment Beverage",VLOOKUP(VALUE(Q1651),Rates!G$15:L$19,2,0),VLOOKUP(VALUE(Q1651),Rates!G$4:L$8,2,0)))</f>
        <v/>
      </c>
      <c r="T1651" s="13" t="str">
        <f t="shared" si="792"/>
        <v/>
      </c>
      <c r="U1651" s="181" t="str">
        <f t="shared" si="793"/>
        <v/>
      </c>
      <c r="V1651" s="13" t="str">
        <f t="shared" si="794"/>
        <v/>
      </c>
      <c r="W1651" s="13" t="str">
        <f t="shared" si="795"/>
        <v/>
      </c>
      <c r="X1651" s="182" t="str">
        <f t="shared" si="796"/>
        <v/>
      </c>
      <c r="Y1651" s="183" t="str">
        <f>IF(A:A="","",IF(R1651="Refreshment Beverage",VLOOKUP(Q1651,Rates!G$15:L$19,6,0)*W1651,VLOOKUP(Q1651,Rates!G$4:L$12,6,0)*W1651))</f>
        <v/>
      </c>
      <c r="Z1651" s="183" t="str">
        <f t="shared" si="797"/>
        <v/>
      </c>
      <c r="AA1651" s="17">
        <f t="shared" si="785"/>
        <v>0</v>
      </c>
      <c r="AB1651" s="177" t="str" cm="1">
        <f t="array" ref="AB1651">IF(_xlfn.SINGLE(A:A)="","",IF(R1651="Refreshment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177" t="str" cm="1">
        <f t="array" ref="AC1651">IF(_xlfn.SINGLE(A:A)="","",IF(R1651="Refreshment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68">
        <f>IFERROR(IF(OR(Q1651=1,Q1651=2,Q1651=3,Q1651=4),VLOOKUP(Q1651,Rates!$A$31:$B$34,2,0)*W1651,IF(V1651=1,VLOOKUP(U1651,'REB BEV MIN MKUP'!B:E,4,0),IF(V1651&gt;1,VLOOKUP(VALUE(W1651),'REB BEV MIN MKUP'!O:Q,3,0),0))),0)</f>
        <v>0</v>
      </c>
      <c r="AE1651" s="177" t="str">
        <f t="shared" si="798"/>
        <v/>
      </c>
      <c r="AF1651" s="13" t="str">
        <f t="shared" si="799"/>
        <v/>
      </c>
      <c r="AG1651" s="177" t="str">
        <f t="shared" si="800"/>
        <v/>
      </c>
      <c r="AH1651" s="184" t="str">
        <f t="shared" si="801"/>
        <v/>
      </c>
      <c r="AI1651" s="184" t="str">
        <f>IF(AE:AE="","",IF(R1651="Refreshment Beverage",AK1651*(Rates!J$19/100),ROUND(SUM(AH1651*(Rates!$J$8/100)),4)))</f>
        <v/>
      </c>
      <c r="AJ1651" s="183" t="str">
        <f t="shared" si="802"/>
        <v/>
      </c>
      <c r="AK1651" s="185" t="str">
        <f t="shared" si="803"/>
        <v/>
      </c>
      <c r="AL1651" s="177" t="str">
        <f t="shared" si="804"/>
        <v/>
      </c>
      <c r="AM1651" s="13" t="str">
        <f>IF(AS1651="","",IF(R1651="Refreshment Beverage",ROUND(AS1651*Rates!K$19,4),ROUND(AO1651*(VLOOKUP(VALUE(Q1651),Rates!G$4:L$12,3,0)),4)))</f>
        <v/>
      </c>
      <c r="AN1651" s="183" t="str">
        <f>IF(AS1651="","",IF(R1651="Refreshment Beverage",AS1651*(Rates!J$19/100),MAX(AM1651,AB1651)))</f>
        <v/>
      </c>
      <c r="AO1651" s="186" t="str">
        <f t="shared" si="805"/>
        <v/>
      </c>
      <c r="AP1651" s="186" t="str">
        <f t="shared" si="806"/>
        <v/>
      </c>
      <c r="AQ1651" s="186" t="str">
        <f>IF(AS1651="","",IF(R1651="Refreshment Beverage",ROUND(SUM(VLOOKUP(Q:Q,Rates!G$15:L$19,3,0)*(AS1651-Y1651-Z1651-AA1651)),4),ROUND(SUM(Rates!$K$8*AS1651),4)))</f>
        <v/>
      </c>
      <c r="AR1651" s="184" t="str">
        <f t="shared" si="807"/>
        <v/>
      </c>
      <c r="AS1651" s="185" t="str">
        <f t="shared" si="808"/>
        <v/>
      </c>
      <c r="AT1651" s="177" t="str">
        <f t="shared" si="809"/>
        <v/>
      </c>
      <c r="AU1651" s="13" t="str">
        <f>IF(AX1651="","",IF(R1651="Refreshment Beverage",ROUND((BA1651-Y1651-Z1651-AA1651)*VLOOKUP(VALUE(Q1651),Rates!G$15:L$19,3,0),4),ROUND(AW1651*(VLOOKUP(VALUE(Q1651),Rates!G:L,3,0)),4)))</f>
        <v/>
      </c>
      <c r="AV1651" s="183" t="str">
        <f t="shared" si="810"/>
        <v/>
      </c>
      <c r="AW1651" s="186" t="str">
        <f t="shared" si="811"/>
        <v/>
      </c>
      <c r="AX1651" s="184" t="str">
        <f t="shared" si="812"/>
        <v/>
      </c>
      <c r="AY1651" s="186" t="str">
        <f>IF(AX1651="","",IF(R1651="Refreshment Beverage",ROUND(SUM(AX1651*Rates!K$19),4),ROUND(SUM(AX1651*(Rates!J$8/100)),4)))</f>
        <v/>
      </c>
      <c r="AZ1651" s="183" t="str">
        <f t="shared" si="813"/>
        <v/>
      </c>
      <c r="BA1651" s="185" t="str">
        <f t="shared" si="814"/>
        <v/>
      </c>
      <c r="BD1651" s="171"/>
      <c r="BE1651" s="171"/>
      <c r="BF1651" s="171"/>
      <c r="BG1651" s="171"/>
    </row>
    <row r="1652" spans="1:59" ht="15" customHeight="1" x14ac:dyDescent="0.3">
      <c r="A1652" s="172"/>
      <c r="B1652" s="172"/>
      <c r="C1652" s="172"/>
      <c r="D1652" s="173"/>
      <c r="E1652" s="173"/>
      <c r="F1652" s="173"/>
      <c r="G1652" s="173"/>
      <c r="H1652" s="173"/>
      <c r="I1652" s="174"/>
      <c r="J1652" s="175"/>
      <c r="K1652" s="176" t="str">
        <f t="shared" si="786"/>
        <v/>
      </c>
      <c r="L1652" s="177" t="str">
        <f t="shared" si="787"/>
        <v/>
      </c>
      <c r="M1652" s="178" t="str">
        <f t="shared" si="788"/>
        <v/>
      </c>
      <c r="N1652" s="44" t="str" cm="1">
        <f t="array" ref="N1652">IFERROR(IF(_xlfn.SINGLE(A:A)="","",IF(R1652="Beer",SUM(LOOKUP(2,1/(Rates!$B$3:$B$5&lt;=W1652)/(Rates!$C$3:$C$5&gt;=W1652),Rates!$D$3:$D$5)*(X1652/100)*W1652),IF(R1652="Refreshment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44" t="str">
        <f t="shared" si="789"/>
        <v/>
      </c>
      <c r="P1652" s="13"/>
      <c r="Q1652" s="179" t="str">
        <f t="shared" si="790"/>
        <v/>
      </c>
      <c r="R1652" s="180" t="str">
        <f t="shared" si="791"/>
        <v/>
      </c>
      <c r="S1652" s="13" t="str">
        <f>IF(A1652="","",IF(R1652="Refreshment Beverage",VLOOKUP(VALUE(Q1652),Rates!G$15:L$19,2,0),VLOOKUP(VALUE(Q1652),Rates!G$4:L$8,2,0)))</f>
        <v/>
      </c>
      <c r="T1652" s="13" t="str">
        <f t="shared" si="792"/>
        <v/>
      </c>
      <c r="U1652" s="181" t="str">
        <f t="shared" si="793"/>
        <v/>
      </c>
      <c r="V1652" s="13" t="str">
        <f t="shared" si="794"/>
        <v/>
      </c>
      <c r="W1652" s="13" t="str">
        <f t="shared" si="795"/>
        <v/>
      </c>
      <c r="X1652" s="182" t="str">
        <f t="shared" si="796"/>
        <v/>
      </c>
      <c r="Y1652" s="183" t="str">
        <f>IF(A:A="","",IF(R1652="Refreshment Beverage",VLOOKUP(Q1652,Rates!G$15:L$19,6,0)*W1652,VLOOKUP(Q1652,Rates!G$4:L$12,6,0)*W1652))</f>
        <v/>
      </c>
      <c r="Z1652" s="183" t="str">
        <f t="shared" si="797"/>
        <v/>
      </c>
      <c r="AA1652" s="17">
        <f t="shared" si="785"/>
        <v>0</v>
      </c>
      <c r="AB1652" s="177" t="str" cm="1">
        <f t="array" ref="AB1652">IF(_xlfn.SINGLE(A:A)="","",IF(R1652="Refreshment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177" t="str" cm="1">
        <f t="array" ref="AC1652">IF(_xlfn.SINGLE(A:A)="","",IF(R1652="Refreshment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68">
        <f>IFERROR(IF(OR(Q1652=1,Q1652=2,Q1652=3,Q1652=4),VLOOKUP(Q1652,Rates!$A$31:$B$34,2,0)*W1652,IF(V1652=1,VLOOKUP(U1652,'REB BEV MIN MKUP'!B:E,4,0),IF(V1652&gt;1,VLOOKUP(VALUE(W1652),'REB BEV MIN MKUP'!O:Q,3,0),0))),0)</f>
        <v>0</v>
      </c>
      <c r="AE1652" s="177" t="str">
        <f t="shared" si="798"/>
        <v/>
      </c>
      <c r="AF1652" s="13" t="str">
        <f t="shared" si="799"/>
        <v/>
      </c>
      <c r="AG1652" s="177" t="str">
        <f t="shared" si="800"/>
        <v/>
      </c>
      <c r="AH1652" s="184" t="str">
        <f t="shared" si="801"/>
        <v/>
      </c>
      <c r="AI1652" s="184" t="str">
        <f>IF(AE:AE="","",IF(R1652="Refreshment Beverage",AK1652*(Rates!J$19/100),ROUND(SUM(AH1652*(Rates!$J$8/100)),4)))</f>
        <v/>
      </c>
      <c r="AJ1652" s="183" t="str">
        <f t="shared" si="802"/>
        <v/>
      </c>
      <c r="AK1652" s="185" t="str">
        <f t="shared" si="803"/>
        <v/>
      </c>
      <c r="AL1652" s="177" t="str">
        <f t="shared" si="804"/>
        <v/>
      </c>
      <c r="AM1652" s="13" t="str">
        <f>IF(AS1652="","",IF(R1652="Refreshment Beverage",ROUND(AS1652*Rates!K$19,4),ROUND(AO1652*(VLOOKUP(VALUE(Q1652),Rates!G$4:L$12,3,0)),4)))</f>
        <v/>
      </c>
      <c r="AN1652" s="183" t="str">
        <f>IF(AS1652="","",IF(R1652="Refreshment Beverage",AS1652*(Rates!J$19/100),MAX(AM1652,AB1652)))</f>
        <v/>
      </c>
      <c r="AO1652" s="186" t="str">
        <f t="shared" si="805"/>
        <v/>
      </c>
      <c r="AP1652" s="186" t="str">
        <f t="shared" si="806"/>
        <v/>
      </c>
      <c r="AQ1652" s="186" t="str">
        <f>IF(AS1652="","",IF(R1652="Refreshment Beverage",ROUND(SUM(VLOOKUP(Q:Q,Rates!G$15:L$19,3,0)*(AS1652-Y1652-Z1652-AA1652)),4),ROUND(SUM(Rates!$K$8*AS1652),4)))</f>
        <v/>
      </c>
      <c r="AR1652" s="184" t="str">
        <f t="shared" si="807"/>
        <v/>
      </c>
      <c r="AS1652" s="185" t="str">
        <f t="shared" si="808"/>
        <v/>
      </c>
      <c r="AT1652" s="177" t="str">
        <f t="shared" si="809"/>
        <v/>
      </c>
      <c r="AU1652" s="13" t="str">
        <f>IF(AX1652="","",IF(R1652="Refreshment Beverage",ROUND((BA1652-Y1652-Z1652-AA1652)*VLOOKUP(VALUE(Q1652),Rates!G$15:L$19,3,0),4),ROUND(AW1652*(VLOOKUP(VALUE(Q1652),Rates!G:L,3,0)),4)))</f>
        <v/>
      </c>
      <c r="AV1652" s="183" t="str">
        <f t="shared" si="810"/>
        <v/>
      </c>
      <c r="AW1652" s="186" t="str">
        <f t="shared" si="811"/>
        <v/>
      </c>
      <c r="AX1652" s="184" t="str">
        <f t="shared" si="812"/>
        <v/>
      </c>
      <c r="AY1652" s="186" t="str">
        <f>IF(AX1652="","",IF(R1652="Refreshment Beverage",ROUND(SUM(AX1652*Rates!K$19),4),ROUND(SUM(AX1652*(Rates!J$8/100)),4)))</f>
        <v/>
      </c>
      <c r="AZ1652" s="183" t="str">
        <f t="shared" si="813"/>
        <v/>
      </c>
      <c r="BA1652" s="185" t="str">
        <f t="shared" si="814"/>
        <v/>
      </c>
      <c r="BD1652" s="171"/>
      <c r="BE1652" s="171"/>
      <c r="BF1652" s="171"/>
      <c r="BG1652" s="171"/>
    </row>
    <row r="1653" spans="1:59" ht="15" customHeight="1" x14ac:dyDescent="0.3">
      <c r="A1653" s="172"/>
      <c r="B1653" s="172"/>
      <c r="C1653" s="172"/>
      <c r="D1653" s="173"/>
      <c r="E1653" s="173"/>
      <c r="F1653" s="173"/>
      <c r="G1653" s="173"/>
      <c r="H1653" s="173"/>
      <c r="I1653" s="174"/>
      <c r="J1653" s="175"/>
      <c r="K1653" s="176" t="str">
        <f t="shared" si="786"/>
        <v/>
      </c>
      <c r="L1653" s="177" t="str">
        <f t="shared" si="787"/>
        <v/>
      </c>
      <c r="M1653" s="178" t="str">
        <f t="shared" si="788"/>
        <v/>
      </c>
      <c r="N1653" s="44" t="str" cm="1">
        <f t="array" ref="N1653">IFERROR(IF(_xlfn.SINGLE(A:A)="","",IF(R1653="Beer",SUM(LOOKUP(2,1/(Rates!$B$3:$B$5&lt;=W1653)/(Rates!$C$3:$C$5&gt;=W1653),Rates!$D$3:$D$5)*(X1653/100)*W1653),IF(R1653="Refreshment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44" t="str">
        <f t="shared" si="789"/>
        <v/>
      </c>
      <c r="P1653" s="13"/>
      <c r="Q1653" s="179" t="str">
        <f t="shared" si="790"/>
        <v/>
      </c>
      <c r="R1653" s="180" t="str">
        <f t="shared" si="791"/>
        <v/>
      </c>
      <c r="S1653" s="13" t="str">
        <f>IF(A1653="","",IF(R1653="Refreshment Beverage",VLOOKUP(VALUE(Q1653),Rates!G$15:L$19,2,0),VLOOKUP(VALUE(Q1653),Rates!G$4:L$8,2,0)))</f>
        <v/>
      </c>
      <c r="T1653" s="13" t="str">
        <f t="shared" si="792"/>
        <v/>
      </c>
      <c r="U1653" s="181" t="str">
        <f t="shared" si="793"/>
        <v/>
      </c>
      <c r="V1653" s="13" t="str">
        <f t="shared" si="794"/>
        <v/>
      </c>
      <c r="W1653" s="13" t="str">
        <f t="shared" si="795"/>
        <v/>
      </c>
      <c r="X1653" s="182" t="str">
        <f t="shared" si="796"/>
        <v/>
      </c>
      <c r="Y1653" s="183" t="str">
        <f>IF(A:A="","",IF(R1653="Refreshment Beverage",VLOOKUP(Q1653,Rates!G$15:L$19,6,0)*W1653,VLOOKUP(Q1653,Rates!G$4:L$12,6,0)*W1653))</f>
        <v/>
      </c>
      <c r="Z1653" s="183" t="str">
        <f t="shared" si="797"/>
        <v/>
      </c>
      <c r="AA1653" s="17">
        <f t="shared" si="785"/>
        <v>0</v>
      </c>
      <c r="AB1653" s="177" t="str" cm="1">
        <f t="array" ref="AB1653">IF(_xlfn.SINGLE(A:A)="","",IF(R1653="Refreshment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177" t="str" cm="1">
        <f t="array" ref="AC1653">IF(_xlfn.SINGLE(A:A)="","",IF(R1653="Refreshment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68">
        <f>IFERROR(IF(OR(Q1653=1,Q1653=2,Q1653=3,Q1653=4),VLOOKUP(Q1653,Rates!$A$31:$B$34,2,0)*W1653,IF(V1653=1,VLOOKUP(U1653,'REB BEV MIN MKUP'!B:E,4,0),IF(V1653&gt;1,VLOOKUP(VALUE(W1653),'REB BEV MIN MKUP'!O:Q,3,0),0))),0)</f>
        <v>0</v>
      </c>
      <c r="AE1653" s="177" t="str">
        <f t="shared" si="798"/>
        <v/>
      </c>
      <c r="AF1653" s="13" t="str">
        <f t="shared" si="799"/>
        <v/>
      </c>
      <c r="AG1653" s="177" t="str">
        <f t="shared" si="800"/>
        <v/>
      </c>
      <c r="AH1653" s="184" t="str">
        <f t="shared" si="801"/>
        <v/>
      </c>
      <c r="AI1653" s="184" t="str">
        <f>IF(AE:AE="","",IF(R1653="Refreshment Beverage",AK1653*(Rates!J$19/100),ROUND(SUM(AH1653*(Rates!$J$8/100)),4)))</f>
        <v/>
      </c>
      <c r="AJ1653" s="183" t="str">
        <f t="shared" si="802"/>
        <v/>
      </c>
      <c r="AK1653" s="185" t="str">
        <f t="shared" si="803"/>
        <v/>
      </c>
      <c r="AL1653" s="177" t="str">
        <f t="shared" si="804"/>
        <v/>
      </c>
      <c r="AM1653" s="13" t="str">
        <f>IF(AS1653="","",IF(R1653="Refreshment Beverage",ROUND(AS1653*Rates!K$19,4),ROUND(AO1653*(VLOOKUP(VALUE(Q1653),Rates!G$4:L$12,3,0)),4)))</f>
        <v/>
      </c>
      <c r="AN1653" s="183" t="str">
        <f>IF(AS1653="","",IF(R1653="Refreshment Beverage",AS1653*(Rates!J$19/100),MAX(AM1653,AB1653)))</f>
        <v/>
      </c>
      <c r="AO1653" s="186" t="str">
        <f t="shared" si="805"/>
        <v/>
      </c>
      <c r="AP1653" s="186" t="str">
        <f t="shared" si="806"/>
        <v/>
      </c>
      <c r="AQ1653" s="186" t="str">
        <f>IF(AS1653="","",IF(R1653="Refreshment Beverage",ROUND(SUM(VLOOKUP(Q:Q,Rates!G$15:L$19,3,0)*(AS1653-Y1653-Z1653-AA1653)),4),ROUND(SUM(Rates!$K$8*AS1653),4)))</f>
        <v/>
      </c>
      <c r="AR1653" s="184" t="str">
        <f t="shared" si="807"/>
        <v/>
      </c>
      <c r="AS1653" s="185" t="str">
        <f t="shared" si="808"/>
        <v/>
      </c>
      <c r="AT1653" s="177" t="str">
        <f t="shared" si="809"/>
        <v/>
      </c>
      <c r="AU1653" s="13" t="str">
        <f>IF(AX1653="","",IF(R1653="Refreshment Beverage",ROUND((BA1653-Y1653-Z1653-AA1653)*VLOOKUP(VALUE(Q1653),Rates!G$15:L$19,3,0),4),ROUND(AW1653*(VLOOKUP(VALUE(Q1653),Rates!G:L,3,0)),4)))</f>
        <v/>
      </c>
      <c r="AV1653" s="183" t="str">
        <f t="shared" si="810"/>
        <v/>
      </c>
      <c r="AW1653" s="186" t="str">
        <f t="shared" si="811"/>
        <v/>
      </c>
      <c r="AX1653" s="184" t="str">
        <f t="shared" si="812"/>
        <v/>
      </c>
      <c r="AY1653" s="186" t="str">
        <f>IF(AX1653="","",IF(R1653="Refreshment Beverage",ROUND(SUM(AX1653*Rates!K$19),4),ROUND(SUM(AX1653*(Rates!J$8/100)),4)))</f>
        <v/>
      </c>
      <c r="AZ1653" s="183" t="str">
        <f t="shared" si="813"/>
        <v/>
      </c>
      <c r="BA1653" s="185" t="str">
        <f t="shared" si="814"/>
        <v/>
      </c>
      <c r="BD1653" s="171"/>
      <c r="BE1653" s="171"/>
      <c r="BF1653" s="171"/>
      <c r="BG1653" s="171"/>
    </row>
    <row r="1654" spans="1:59" ht="15" customHeight="1" x14ac:dyDescent="0.3">
      <c r="A1654" s="172"/>
      <c r="B1654" s="172"/>
      <c r="C1654" s="172"/>
      <c r="D1654" s="173"/>
      <c r="E1654" s="173"/>
      <c r="F1654" s="173"/>
      <c r="G1654" s="173"/>
      <c r="H1654" s="173"/>
      <c r="I1654" s="174"/>
      <c r="J1654" s="175"/>
      <c r="K1654" s="176" t="str">
        <f t="shared" si="786"/>
        <v/>
      </c>
      <c r="L1654" s="177" t="str">
        <f t="shared" si="787"/>
        <v/>
      </c>
      <c r="M1654" s="178" t="str">
        <f t="shared" si="788"/>
        <v/>
      </c>
      <c r="N1654" s="44" t="str" cm="1">
        <f t="array" ref="N1654">IFERROR(IF(_xlfn.SINGLE(A:A)="","",IF(R1654="Beer",SUM(LOOKUP(2,1/(Rates!$B$3:$B$5&lt;=W1654)/(Rates!$C$3:$C$5&gt;=W1654),Rates!$D$3:$D$5)*(X1654/100)*W1654),IF(R1654="Refreshment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44" t="str">
        <f t="shared" si="789"/>
        <v/>
      </c>
      <c r="P1654" s="13"/>
      <c r="Q1654" s="179" t="str">
        <f t="shared" si="790"/>
        <v/>
      </c>
      <c r="R1654" s="180" t="str">
        <f t="shared" si="791"/>
        <v/>
      </c>
      <c r="S1654" s="13" t="str">
        <f>IF(A1654="","",IF(R1654="Refreshment Beverage",VLOOKUP(VALUE(Q1654),Rates!G$15:L$19,2,0),VLOOKUP(VALUE(Q1654),Rates!G$4:L$8,2,0)))</f>
        <v/>
      </c>
      <c r="T1654" s="13" t="str">
        <f t="shared" si="792"/>
        <v/>
      </c>
      <c r="U1654" s="181" t="str">
        <f t="shared" si="793"/>
        <v/>
      </c>
      <c r="V1654" s="13" t="str">
        <f t="shared" si="794"/>
        <v/>
      </c>
      <c r="W1654" s="13" t="str">
        <f t="shared" si="795"/>
        <v/>
      </c>
      <c r="X1654" s="182" t="str">
        <f t="shared" si="796"/>
        <v/>
      </c>
      <c r="Y1654" s="183" t="str">
        <f>IF(A:A="","",IF(R1654="Refreshment Beverage",VLOOKUP(Q1654,Rates!G$15:L$19,6,0)*W1654,VLOOKUP(Q1654,Rates!G$4:L$12,6,0)*W1654))</f>
        <v/>
      </c>
      <c r="Z1654" s="183" t="str">
        <f t="shared" si="797"/>
        <v/>
      </c>
      <c r="AA1654" s="17">
        <f t="shared" si="785"/>
        <v>0</v>
      </c>
      <c r="AB1654" s="177" t="str" cm="1">
        <f t="array" ref="AB1654">IF(_xlfn.SINGLE(A:A)="","",IF(R1654="Refreshment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177" t="str" cm="1">
        <f t="array" ref="AC1654">IF(_xlfn.SINGLE(A:A)="","",IF(R1654="Refreshment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68">
        <f>IFERROR(IF(OR(Q1654=1,Q1654=2,Q1654=3,Q1654=4),VLOOKUP(Q1654,Rates!$A$31:$B$34,2,0)*W1654,IF(V1654=1,VLOOKUP(U1654,'REB BEV MIN MKUP'!B:E,4,0),IF(V1654&gt;1,VLOOKUP(VALUE(W1654),'REB BEV MIN MKUP'!O:Q,3,0),0))),0)</f>
        <v>0</v>
      </c>
      <c r="AE1654" s="177" t="str">
        <f t="shared" si="798"/>
        <v/>
      </c>
      <c r="AF1654" s="13" t="str">
        <f t="shared" si="799"/>
        <v/>
      </c>
      <c r="AG1654" s="177" t="str">
        <f t="shared" si="800"/>
        <v/>
      </c>
      <c r="AH1654" s="184" t="str">
        <f t="shared" si="801"/>
        <v/>
      </c>
      <c r="AI1654" s="184" t="str">
        <f>IF(AE:AE="","",IF(R1654="Refreshment Beverage",AK1654*(Rates!J$19/100),ROUND(SUM(AH1654*(Rates!$J$8/100)),4)))</f>
        <v/>
      </c>
      <c r="AJ1654" s="183" t="str">
        <f t="shared" si="802"/>
        <v/>
      </c>
      <c r="AK1654" s="185" t="str">
        <f t="shared" si="803"/>
        <v/>
      </c>
      <c r="AL1654" s="177" t="str">
        <f t="shared" si="804"/>
        <v/>
      </c>
      <c r="AM1654" s="13" t="str">
        <f>IF(AS1654="","",IF(R1654="Refreshment Beverage",ROUND(AS1654*Rates!K$19,4),ROUND(AO1654*(VLOOKUP(VALUE(Q1654),Rates!G$4:L$12,3,0)),4)))</f>
        <v/>
      </c>
      <c r="AN1654" s="183" t="str">
        <f>IF(AS1654="","",IF(R1654="Refreshment Beverage",AS1654*(Rates!J$19/100),MAX(AM1654,AB1654)))</f>
        <v/>
      </c>
      <c r="AO1654" s="186" t="str">
        <f t="shared" si="805"/>
        <v/>
      </c>
      <c r="AP1654" s="186" t="str">
        <f t="shared" si="806"/>
        <v/>
      </c>
      <c r="AQ1654" s="186" t="str">
        <f>IF(AS1654="","",IF(R1654="Refreshment Beverage",ROUND(SUM(VLOOKUP(Q:Q,Rates!G$15:L$19,3,0)*(AS1654-Y1654-Z1654-AA1654)),4),ROUND(SUM(Rates!$K$8*AS1654),4)))</f>
        <v/>
      </c>
      <c r="AR1654" s="184" t="str">
        <f t="shared" si="807"/>
        <v/>
      </c>
      <c r="AS1654" s="185" t="str">
        <f t="shared" si="808"/>
        <v/>
      </c>
      <c r="AT1654" s="177" t="str">
        <f t="shared" si="809"/>
        <v/>
      </c>
      <c r="AU1654" s="13" t="str">
        <f>IF(AX1654="","",IF(R1654="Refreshment Beverage",ROUND((BA1654-Y1654-Z1654-AA1654)*VLOOKUP(VALUE(Q1654),Rates!G$15:L$19,3,0),4),ROUND(AW1654*(VLOOKUP(VALUE(Q1654),Rates!G:L,3,0)),4)))</f>
        <v/>
      </c>
      <c r="AV1654" s="183" t="str">
        <f t="shared" si="810"/>
        <v/>
      </c>
      <c r="AW1654" s="186" t="str">
        <f t="shared" si="811"/>
        <v/>
      </c>
      <c r="AX1654" s="184" t="str">
        <f t="shared" si="812"/>
        <v/>
      </c>
      <c r="AY1654" s="186" t="str">
        <f>IF(AX1654="","",IF(R1654="Refreshment Beverage",ROUND(SUM(AX1654*Rates!K$19),4),ROUND(SUM(AX1654*(Rates!J$8/100)),4)))</f>
        <v/>
      </c>
      <c r="AZ1654" s="183" t="str">
        <f t="shared" si="813"/>
        <v/>
      </c>
      <c r="BA1654" s="185" t="str">
        <f t="shared" si="814"/>
        <v/>
      </c>
      <c r="BD1654" s="171"/>
      <c r="BE1654" s="171"/>
      <c r="BF1654" s="171"/>
      <c r="BG1654" s="171"/>
    </row>
    <row r="1655" spans="1:59" ht="15" customHeight="1" x14ac:dyDescent="0.3">
      <c r="A1655" s="172"/>
      <c r="B1655" s="172"/>
      <c r="C1655" s="172"/>
      <c r="D1655" s="173"/>
      <c r="E1655" s="173"/>
      <c r="F1655" s="173"/>
      <c r="G1655" s="173"/>
      <c r="H1655" s="173"/>
      <c r="I1655" s="174"/>
      <c r="J1655" s="175"/>
      <c r="K1655" s="176" t="str">
        <f t="shared" si="786"/>
        <v/>
      </c>
      <c r="L1655" s="177" t="str">
        <f t="shared" si="787"/>
        <v/>
      </c>
      <c r="M1655" s="178" t="str">
        <f t="shared" si="788"/>
        <v/>
      </c>
      <c r="N1655" s="44" t="str" cm="1">
        <f t="array" ref="N1655">IFERROR(IF(_xlfn.SINGLE(A:A)="","",IF(R1655="Beer",SUM(LOOKUP(2,1/(Rates!$B$3:$B$5&lt;=W1655)/(Rates!$C$3:$C$5&gt;=W1655),Rates!$D$3:$D$5)*(X1655/100)*W1655),IF(R1655="Refreshment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44" t="str">
        <f t="shared" si="789"/>
        <v/>
      </c>
      <c r="P1655" s="13"/>
      <c r="Q1655" s="179" t="str">
        <f t="shared" si="790"/>
        <v/>
      </c>
      <c r="R1655" s="180" t="str">
        <f t="shared" si="791"/>
        <v/>
      </c>
      <c r="S1655" s="13" t="str">
        <f>IF(A1655="","",IF(R1655="Refreshment Beverage",VLOOKUP(VALUE(Q1655),Rates!G$15:L$19,2,0),VLOOKUP(VALUE(Q1655),Rates!G$4:L$8,2,0)))</f>
        <v/>
      </c>
      <c r="T1655" s="13" t="str">
        <f t="shared" si="792"/>
        <v/>
      </c>
      <c r="U1655" s="181" t="str">
        <f t="shared" si="793"/>
        <v/>
      </c>
      <c r="V1655" s="13" t="str">
        <f t="shared" si="794"/>
        <v/>
      </c>
      <c r="W1655" s="13" t="str">
        <f t="shared" si="795"/>
        <v/>
      </c>
      <c r="X1655" s="182" t="str">
        <f t="shared" si="796"/>
        <v/>
      </c>
      <c r="Y1655" s="183" t="str">
        <f>IF(A:A="","",IF(R1655="Refreshment Beverage",VLOOKUP(Q1655,Rates!G$15:L$19,6,0)*W1655,VLOOKUP(Q1655,Rates!G$4:L$12,6,0)*W1655))</f>
        <v/>
      </c>
      <c r="Z1655" s="183" t="str">
        <f t="shared" si="797"/>
        <v/>
      </c>
      <c r="AA1655" s="17">
        <f t="shared" si="785"/>
        <v>0</v>
      </c>
      <c r="AB1655" s="177" t="str" cm="1">
        <f t="array" ref="AB1655">IF(_xlfn.SINGLE(A:A)="","",IF(R1655="Refreshment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177" t="str" cm="1">
        <f t="array" ref="AC1655">IF(_xlfn.SINGLE(A:A)="","",IF(R1655="Refreshment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68">
        <f>IFERROR(IF(OR(Q1655=1,Q1655=2,Q1655=3,Q1655=4),VLOOKUP(Q1655,Rates!$A$31:$B$34,2,0)*W1655,IF(V1655=1,VLOOKUP(U1655,'REB BEV MIN MKUP'!B:E,4,0),IF(V1655&gt;1,VLOOKUP(VALUE(W1655),'REB BEV MIN MKUP'!O:Q,3,0),0))),0)</f>
        <v>0</v>
      </c>
      <c r="AE1655" s="177" t="str">
        <f t="shared" si="798"/>
        <v/>
      </c>
      <c r="AF1655" s="13" t="str">
        <f t="shared" si="799"/>
        <v/>
      </c>
      <c r="AG1655" s="177" t="str">
        <f t="shared" si="800"/>
        <v/>
      </c>
      <c r="AH1655" s="184" t="str">
        <f t="shared" si="801"/>
        <v/>
      </c>
      <c r="AI1655" s="184" t="str">
        <f>IF(AE:AE="","",IF(R1655="Refreshment Beverage",AK1655*(Rates!J$19/100),ROUND(SUM(AH1655*(Rates!$J$8/100)),4)))</f>
        <v/>
      </c>
      <c r="AJ1655" s="183" t="str">
        <f t="shared" si="802"/>
        <v/>
      </c>
      <c r="AK1655" s="185" t="str">
        <f t="shared" si="803"/>
        <v/>
      </c>
      <c r="AL1655" s="177" t="str">
        <f t="shared" si="804"/>
        <v/>
      </c>
      <c r="AM1655" s="13" t="str">
        <f>IF(AS1655="","",IF(R1655="Refreshment Beverage",ROUND(AS1655*Rates!K$19,4),ROUND(AO1655*(VLOOKUP(VALUE(Q1655),Rates!G$4:L$12,3,0)),4)))</f>
        <v/>
      </c>
      <c r="AN1655" s="183" t="str">
        <f>IF(AS1655="","",IF(R1655="Refreshment Beverage",AS1655*(Rates!J$19/100),MAX(AM1655,AB1655)))</f>
        <v/>
      </c>
      <c r="AO1655" s="186" t="str">
        <f t="shared" si="805"/>
        <v/>
      </c>
      <c r="AP1655" s="186" t="str">
        <f t="shared" si="806"/>
        <v/>
      </c>
      <c r="AQ1655" s="186" t="str">
        <f>IF(AS1655="","",IF(R1655="Refreshment Beverage",ROUND(SUM(VLOOKUP(Q:Q,Rates!G$15:L$19,3,0)*(AS1655-Y1655-Z1655-AA1655)),4),ROUND(SUM(Rates!$K$8*AS1655),4)))</f>
        <v/>
      </c>
      <c r="AR1655" s="184" t="str">
        <f t="shared" si="807"/>
        <v/>
      </c>
      <c r="AS1655" s="185" t="str">
        <f t="shared" si="808"/>
        <v/>
      </c>
      <c r="AT1655" s="177" t="str">
        <f t="shared" si="809"/>
        <v/>
      </c>
      <c r="AU1655" s="13" t="str">
        <f>IF(AX1655="","",IF(R1655="Refreshment Beverage",ROUND((BA1655-Y1655-Z1655-AA1655)*VLOOKUP(VALUE(Q1655),Rates!G$15:L$19,3,0),4),ROUND(AW1655*(VLOOKUP(VALUE(Q1655),Rates!G:L,3,0)),4)))</f>
        <v/>
      </c>
      <c r="AV1655" s="183" t="str">
        <f t="shared" si="810"/>
        <v/>
      </c>
      <c r="AW1655" s="186" t="str">
        <f t="shared" si="811"/>
        <v/>
      </c>
      <c r="AX1655" s="184" t="str">
        <f t="shared" si="812"/>
        <v/>
      </c>
      <c r="AY1655" s="186" t="str">
        <f>IF(AX1655="","",IF(R1655="Refreshment Beverage",ROUND(SUM(AX1655*Rates!K$19),4),ROUND(SUM(AX1655*(Rates!J$8/100)),4)))</f>
        <v/>
      </c>
      <c r="AZ1655" s="183" t="str">
        <f t="shared" si="813"/>
        <v/>
      </c>
      <c r="BA1655" s="185" t="str">
        <f t="shared" si="814"/>
        <v/>
      </c>
      <c r="BD1655" s="171"/>
      <c r="BE1655" s="171"/>
      <c r="BF1655" s="171"/>
      <c r="BG1655" s="171"/>
    </row>
    <row r="1656" spans="1:59" ht="15" customHeight="1" x14ac:dyDescent="0.3">
      <c r="A1656" s="172"/>
      <c r="B1656" s="172"/>
      <c r="C1656" s="172"/>
      <c r="D1656" s="173"/>
      <c r="E1656" s="173"/>
      <c r="F1656" s="173"/>
      <c r="G1656" s="173"/>
      <c r="H1656" s="173"/>
      <c r="I1656" s="174"/>
      <c r="J1656" s="175"/>
      <c r="K1656" s="176" t="str">
        <f t="shared" si="786"/>
        <v/>
      </c>
      <c r="L1656" s="177" t="str">
        <f t="shared" si="787"/>
        <v/>
      </c>
      <c r="M1656" s="178" t="str">
        <f t="shared" si="788"/>
        <v/>
      </c>
      <c r="N1656" s="44" t="str" cm="1">
        <f t="array" ref="N1656">IFERROR(IF(_xlfn.SINGLE(A:A)="","",IF(R1656="Beer",SUM(LOOKUP(2,1/(Rates!$B$3:$B$5&lt;=W1656)/(Rates!$C$3:$C$5&gt;=W1656),Rates!$D$3:$D$5)*(X1656/100)*W1656),IF(R1656="Refreshment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44" t="str">
        <f t="shared" si="789"/>
        <v/>
      </c>
      <c r="P1656" s="13"/>
      <c r="Q1656" s="179" t="str">
        <f t="shared" si="790"/>
        <v/>
      </c>
      <c r="R1656" s="180" t="str">
        <f t="shared" si="791"/>
        <v/>
      </c>
      <c r="S1656" s="13" t="str">
        <f>IF(A1656="","",IF(R1656="Refreshment Beverage",VLOOKUP(VALUE(Q1656),Rates!G$15:L$19,2,0),VLOOKUP(VALUE(Q1656),Rates!G$4:L$8,2,0)))</f>
        <v/>
      </c>
      <c r="T1656" s="13" t="str">
        <f t="shared" si="792"/>
        <v/>
      </c>
      <c r="U1656" s="181" t="str">
        <f t="shared" si="793"/>
        <v/>
      </c>
      <c r="V1656" s="13" t="str">
        <f t="shared" si="794"/>
        <v/>
      </c>
      <c r="W1656" s="13" t="str">
        <f t="shared" si="795"/>
        <v/>
      </c>
      <c r="X1656" s="182" t="str">
        <f t="shared" si="796"/>
        <v/>
      </c>
      <c r="Y1656" s="183" t="str">
        <f>IF(A:A="","",IF(R1656="Refreshment Beverage",VLOOKUP(Q1656,Rates!G$15:L$19,6,0)*W1656,VLOOKUP(Q1656,Rates!G$4:L$12,6,0)*W1656))</f>
        <v/>
      </c>
      <c r="Z1656" s="183" t="str">
        <f t="shared" si="797"/>
        <v/>
      </c>
      <c r="AA1656" s="17">
        <f t="shared" si="785"/>
        <v>0</v>
      </c>
      <c r="AB1656" s="177" t="str" cm="1">
        <f t="array" ref="AB1656">IF(_xlfn.SINGLE(A:A)="","",IF(R1656="Refreshment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177" t="str" cm="1">
        <f t="array" ref="AC1656">IF(_xlfn.SINGLE(A:A)="","",IF(R1656="Refreshment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68">
        <f>IFERROR(IF(OR(Q1656=1,Q1656=2,Q1656=3,Q1656=4),VLOOKUP(Q1656,Rates!$A$31:$B$34,2,0)*W1656,IF(V1656=1,VLOOKUP(U1656,'REB BEV MIN MKUP'!B:E,4,0),IF(V1656&gt;1,VLOOKUP(VALUE(W1656),'REB BEV MIN MKUP'!O:Q,3,0),0))),0)</f>
        <v>0</v>
      </c>
      <c r="AE1656" s="177" t="str">
        <f t="shared" si="798"/>
        <v/>
      </c>
      <c r="AF1656" s="13" t="str">
        <f t="shared" si="799"/>
        <v/>
      </c>
      <c r="AG1656" s="177" t="str">
        <f t="shared" si="800"/>
        <v/>
      </c>
      <c r="AH1656" s="184" t="str">
        <f t="shared" si="801"/>
        <v/>
      </c>
      <c r="AI1656" s="184" t="str">
        <f>IF(AE:AE="","",IF(R1656="Refreshment Beverage",AK1656*(Rates!J$19/100),ROUND(SUM(AH1656*(Rates!$J$8/100)),4)))</f>
        <v/>
      </c>
      <c r="AJ1656" s="183" t="str">
        <f t="shared" si="802"/>
        <v/>
      </c>
      <c r="AK1656" s="185" t="str">
        <f t="shared" si="803"/>
        <v/>
      </c>
      <c r="AL1656" s="177" t="str">
        <f t="shared" si="804"/>
        <v/>
      </c>
      <c r="AM1656" s="13" t="str">
        <f>IF(AS1656="","",IF(R1656="Refreshment Beverage",ROUND(AS1656*Rates!K$19,4),ROUND(AO1656*(VLOOKUP(VALUE(Q1656),Rates!G$4:L$12,3,0)),4)))</f>
        <v/>
      </c>
      <c r="AN1656" s="183" t="str">
        <f>IF(AS1656="","",IF(R1656="Refreshment Beverage",AS1656*(Rates!J$19/100),MAX(AM1656,AB1656)))</f>
        <v/>
      </c>
      <c r="AO1656" s="186" t="str">
        <f t="shared" si="805"/>
        <v/>
      </c>
      <c r="AP1656" s="186" t="str">
        <f t="shared" si="806"/>
        <v/>
      </c>
      <c r="AQ1656" s="186" t="str">
        <f>IF(AS1656="","",IF(R1656="Refreshment Beverage",ROUND(SUM(VLOOKUP(Q:Q,Rates!G$15:L$19,3,0)*(AS1656-Y1656-Z1656-AA1656)),4),ROUND(SUM(Rates!$K$8*AS1656),4)))</f>
        <v/>
      </c>
      <c r="AR1656" s="184" t="str">
        <f t="shared" si="807"/>
        <v/>
      </c>
      <c r="AS1656" s="185" t="str">
        <f t="shared" si="808"/>
        <v/>
      </c>
      <c r="AT1656" s="177" t="str">
        <f t="shared" si="809"/>
        <v/>
      </c>
      <c r="AU1656" s="13" t="str">
        <f>IF(AX1656="","",IF(R1656="Refreshment Beverage",ROUND((BA1656-Y1656-Z1656-AA1656)*VLOOKUP(VALUE(Q1656),Rates!G$15:L$19,3,0),4),ROUND(AW1656*(VLOOKUP(VALUE(Q1656),Rates!G:L,3,0)),4)))</f>
        <v/>
      </c>
      <c r="AV1656" s="183" t="str">
        <f t="shared" si="810"/>
        <v/>
      </c>
      <c r="AW1656" s="186" t="str">
        <f t="shared" si="811"/>
        <v/>
      </c>
      <c r="AX1656" s="184" t="str">
        <f t="shared" si="812"/>
        <v/>
      </c>
      <c r="AY1656" s="186" t="str">
        <f>IF(AX1656="","",IF(R1656="Refreshment Beverage",ROUND(SUM(AX1656*Rates!K$19),4),ROUND(SUM(AX1656*(Rates!J$8/100)),4)))</f>
        <v/>
      </c>
      <c r="AZ1656" s="183" t="str">
        <f t="shared" si="813"/>
        <v/>
      </c>
      <c r="BA1656" s="185" t="str">
        <f t="shared" si="814"/>
        <v/>
      </c>
      <c r="BD1656" s="171"/>
      <c r="BE1656" s="171"/>
      <c r="BF1656" s="171"/>
      <c r="BG1656" s="171"/>
    </row>
    <row r="1657" spans="1:59" ht="15" customHeight="1" x14ac:dyDescent="0.3">
      <c r="A1657" s="172"/>
      <c r="B1657" s="172"/>
      <c r="C1657" s="172"/>
      <c r="D1657" s="173"/>
      <c r="E1657" s="173"/>
      <c r="F1657" s="173"/>
      <c r="G1657" s="173"/>
      <c r="H1657" s="173"/>
      <c r="I1657" s="174"/>
      <c r="J1657" s="175"/>
      <c r="K1657" s="176" t="str">
        <f t="shared" si="786"/>
        <v/>
      </c>
      <c r="L1657" s="177" t="str">
        <f t="shared" si="787"/>
        <v/>
      </c>
      <c r="M1657" s="178" t="str">
        <f t="shared" si="788"/>
        <v/>
      </c>
      <c r="N1657" s="44" t="str" cm="1">
        <f t="array" ref="N1657">IFERROR(IF(_xlfn.SINGLE(A:A)="","",IF(R1657="Beer",SUM(LOOKUP(2,1/(Rates!$B$3:$B$5&lt;=W1657)/(Rates!$C$3:$C$5&gt;=W1657),Rates!$D$3:$D$5)*(X1657/100)*W1657),IF(R1657="Refreshment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44" t="str">
        <f t="shared" si="789"/>
        <v/>
      </c>
      <c r="P1657" s="13"/>
      <c r="Q1657" s="179" t="str">
        <f t="shared" si="790"/>
        <v/>
      </c>
      <c r="R1657" s="180" t="str">
        <f t="shared" si="791"/>
        <v/>
      </c>
      <c r="S1657" s="13" t="str">
        <f>IF(A1657="","",IF(R1657="Refreshment Beverage",VLOOKUP(VALUE(Q1657),Rates!G$15:L$19,2,0),VLOOKUP(VALUE(Q1657),Rates!G$4:L$8,2,0)))</f>
        <v/>
      </c>
      <c r="T1657" s="13" t="str">
        <f t="shared" si="792"/>
        <v/>
      </c>
      <c r="U1657" s="181" t="str">
        <f t="shared" si="793"/>
        <v/>
      </c>
      <c r="V1657" s="13" t="str">
        <f t="shared" si="794"/>
        <v/>
      </c>
      <c r="W1657" s="13" t="str">
        <f t="shared" si="795"/>
        <v/>
      </c>
      <c r="X1657" s="182" t="str">
        <f t="shared" si="796"/>
        <v/>
      </c>
      <c r="Y1657" s="183" t="str">
        <f>IF(A:A="","",IF(R1657="Refreshment Beverage",VLOOKUP(Q1657,Rates!G$15:L$19,6,0)*W1657,VLOOKUP(Q1657,Rates!G$4:L$12,6,0)*W1657))</f>
        <v/>
      </c>
      <c r="Z1657" s="183" t="str">
        <f t="shared" si="797"/>
        <v/>
      </c>
      <c r="AA1657" s="17">
        <f t="shared" si="785"/>
        <v>0</v>
      </c>
      <c r="AB1657" s="177" t="str" cm="1">
        <f t="array" ref="AB1657">IF(_xlfn.SINGLE(A:A)="","",IF(R1657="Refreshment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177" t="str" cm="1">
        <f t="array" ref="AC1657">IF(_xlfn.SINGLE(A:A)="","",IF(R1657="Refreshment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68">
        <f>IFERROR(IF(OR(Q1657=1,Q1657=2,Q1657=3,Q1657=4),VLOOKUP(Q1657,Rates!$A$31:$B$34,2,0)*W1657,IF(V1657=1,VLOOKUP(U1657,'REB BEV MIN MKUP'!B:E,4,0),IF(V1657&gt;1,VLOOKUP(VALUE(W1657),'REB BEV MIN MKUP'!O:Q,3,0),0))),0)</f>
        <v>0</v>
      </c>
      <c r="AE1657" s="177" t="str">
        <f t="shared" si="798"/>
        <v/>
      </c>
      <c r="AF1657" s="13" t="str">
        <f t="shared" si="799"/>
        <v/>
      </c>
      <c r="AG1657" s="177" t="str">
        <f t="shared" si="800"/>
        <v/>
      </c>
      <c r="AH1657" s="184" t="str">
        <f t="shared" si="801"/>
        <v/>
      </c>
      <c r="AI1657" s="184" t="str">
        <f>IF(AE:AE="","",IF(R1657="Refreshment Beverage",AK1657*(Rates!J$19/100),ROUND(SUM(AH1657*(Rates!$J$8/100)),4)))</f>
        <v/>
      </c>
      <c r="AJ1657" s="183" t="str">
        <f t="shared" si="802"/>
        <v/>
      </c>
      <c r="AK1657" s="185" t="str">
        <f t="shared" si="803"/>
        <v/>
      </c>
      <c r="AL1657" s="177" t="str">
        <f t="shared" si="804"/>
        <v/>
      </c>
      <c r="AM1657" s="13" t="str">
        <f>IF(AS1657="","",IF(R1657="Refreshment Beverage",ROUND(AS1657*Rates!K$19,4),ROUND(AO1657*(VLOOKUP(VALUE(Q1657),Rates!G$4:L$12,3,0)),4)))</f>
        <v/>
      </c>
      <c r="AN1657" s="183" t="str">
        <f>IF(AS1657="","",IF(R1657="Refreshment Beverage",AS1657*(Rates!J$19/100),MAX(AM1657,AB1657)))</f>
        <v/>
      </c>
      <c r="AO1657" s="186" t="str">
        <f t="shared" si="805"/>
        <v/>
      </c>
      <c r="AP1657" s="186" t="str">
        <f t="shared" si="806"/>
        <v/>
      </c>
      <c r="AQ1657" s="186" t="str">
        <f>IF(AS1657="","",IF(R1657="Refreshment Beverage",ROUND(SUM(VLOOKUP(Q:Q,Rates!G$15:L$19,3,0)*(AS1657-Y1657-Z1657-AA1657)),4),ROUND(SUM(Rates!$K$8*AS1657),4)))</f>
        <v/>
      </c>
      <c r="AR1657" s="184" t="str">
        <f t="shared" si="807"/>
        <v/>
      </c>
      <c r="AS1657" s="185" t="str">
        <f t="shared" si="808"/>
        <v/>
      </c>
      <c r="AT1657" s="177" t="str">
        <f t="shared" si="809"/>
        <v/>
      </c>
      <c r="AU1657" s="13" t="str">
        <f>IF(AX1657="","",IF(R1657="Refreshment Beverage",ROUND((BA1657-Y1657-Z1657-AA1657)*VLOOKUP(VALUE(Q1657),Rates!G$15:L$19,3,0),4),ROUND(AW1657*(VLOOKUP(VALUE(Q1657),Rates!G:L,3,0)),4)))</f>
        <v/>
      </c>
      <c r="AV1657" s="183" t="str">
        <f t="shared" si="810"/>
        <v/>
      </c>
      <c r="AW1657" s="186" t="str">
        <f t="shared" si="811"/>
        <v/>
      </c>
      <c r="AX1657" s="184" t="str">
        <f t="shared" si="812"/>
        <v/>
      </c>
      <c r="AY1657" s="186" t="str">
        <f>IF(AX1657="","",IF(R1657="Refreshment Beverage",ROUND(SUM(AX1657*Rates!K$19),4),ROUND(SUM(AX1657*(Rates!J$8/100)),4)))</f>
        <v/>
      </c>
      <c r="AZ1657" s="183" t="str">
        <f t="shared" si="813"/>
        <v/>
      </c>
      <c r="BA1657" s="185" t="str">
        <f t="shared" si="814"/>
        <v/>
      </c>
      <c r="BD1657" s="171"/>
      <c r="BE1657" s="171"/>
      <c r="BF1657" s="171"/>
      <c r="BG1657" s="171"/>
    </row>
    <row r="1658" spans="1:59" ht="15" customHeight="1" x14ac:dyDescent="0.3">
      <c r="A1658" s="172"/>
      <c r="B1658" s="172"/>
      <c r="C1658" s="172"/>
      <c r="D1658" s="173"/>
      <c r="E1658" s="173"/>
      <c r="F1658" s="173"/>
      <c r="G1658" s="173"/>
      <c r="H1658" s="173"/>
      <c r="I1658" s="174"/>
      <c r="J1658" s="175"/>
      <c r="K1658" s="176" t="str">
        <f t="shared" si="786"/>
        <v/>
      </c>
      <c r="L1658" s="177" t="str">
        <f t="shared" si="787"/>
        <v/>
      </c>
      <c r="M1658" s="178" t="str">
        <f t="shared" si="788"/>
        <v/>
      </c>
      <c r="N1658" s="44" t="str" cm="1">
        <f t="array" ref="N1658">IFERROR(IF(_xlfn.SINGLE(A:A)="","",IF(R1658="Beer",SUM(LOOKUP(2,1/(Rates!$B$3:$B$5&lt;=W1658)/(Rates!$C$3:$C$5&gt;=W1658),Rates!$D$3:$D$5)*(X1658/100)*W1658),IF(R1658="Refreshment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44" t="str">
        <f t="shared" si="789"/>
        <v/>
      </c>
      <c r="P1658" s="13"/>
      <c r="Q1658" s="179" t="str">
        <f t="shared" si="790"/>
        <v/>
      </c>
      <c r="R1658" s="180" t="str">
        <f t="shared" si="791"/>
        <v/>
      </c>
      <c r="S1658" s="13" t="str">
        <f>IF(A1658="","",IF(R1658="Refreshment Beverage",VLOOKUP(VALUE(Q1658),Rates!G$15:L$19,2,0),VLOOKUP(VALUE(Q1658),Rates!G$4:L$8,2,0)))</f>
        <v/>
      </c>
      <c r="T1658" s="13" t="str">
        <f t="shared" si="792"/>
        <v/>
      </c>
      <c r="U1658" s="181" t="str">
        <f t="shared" si="793"/>
        <v/>
      </c>
      <c r="V1658" s="13" t="str">
        <f t="shared" si="794"/>
        <v/>
      </c>
      <c r="W1658" s="13" t="str">
        <f t="shared" si="795"/>
        <v/>
      </c>
      <c r="X1658" s="182" t="str">
        <f t="shared" si="796"/>
        <v/>
      </c>
      <c r="Y1658" s="183" t="str">
        <f>IF(A:A="","",IF(R1658="Refreshment Beverage",VLOOKUP(Q1658,Rates!G$15:L$19,6,0)*W1658,VLOOKUP(Q1658,Rates!G$4:L$12,6,0)*W1658))</f>
        <v/>
      </c>
      <c r="Z1658" s="183" t="str">
        <f t="shared" si="797"/>
        <v/>
      </c>
      <c r="AA1658" s="17">
        <f t="shared" si="785"/>
        <v>0</v>
      </c>
      <c r="AB1658" s="177" t="str" cm="1">
        <f t="array" ref="AB1658">IF(_xlfn.SINGLE(A:A)="","",IF(R1658="Refreshment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177" t="str" cm="1">
        <f t="array" ref="AC1658">IF(_xlfn.SINGLE(A:A)="","",IF(R1658="Refreshment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68">
        <f>IFERROR(IF(OR(Q1658=1,Q1658=2,Q1658=3,Q1658=4),VLOOKUP(Q1658,Rates!$A$31:$B$34,2,0)*W1658,IF(V1658=1,VLOOKUP(U1658,'REB BEV MIN MKUP'!B:E,4,0),IF(V1658&gt;1,VLOOKUP(VALUE(W1658),'REB BEV MIN MKUP'!O:Q,3,0),0))),0)</f>
        <v>0</v>
      </c>
      <c r="AE1658" s="177" t="str">
        <f t="shared" si="798"/>
        <v/>
      </c>
      <c r="AF1658" s="13" t="str">
        <f t="shared" si="799"/>
        <v/>
      </c>
      <c r="AG1658" s="177" t="str">
        <f t="shared" si="800"/>
        <v/>
      </c>
      <c r="AH1658" s="184" t="str">
        <f t="shared" si="801"/>
        <v/>
      </c>
      <c r="AI1658" s="184" t="str">
        <f>IF(AE:AE="","",IF(R1658="Refreshment Beverage",AK1658*(Rates!J$19/100),ROUND(SUM(AH1658*(Rates!$J$8/100)),4)))</f>
        <v/>
      </c>
      <c r="AJ1658" s="183" t="str">
        <f t="shared" si="802"/>
        <v/>
      </c>
      <c r="AK1658" s="185" t="str">
        <f t="shared" si="803"/>
        <v/>
      </c>
      <c r="AL1658" s="177" t="str">
        <f t="shared" si="804"/>
        <v/>
      </c>
      <c r="AM1658" s="13" t="str">
        <f>IF(AS1658="","",IF(R1658="Refreshment Beverage",ROUND(AS1658*Rates!K$19,4),ROUND(AO1658*(VLOOKUP(VALUE(Q1658),Rates!G$4:L$12,3,0)),4)))</f>
        <v/>
      </c>
      <c r="AN1658" s="183" t="str">
        <f>IF(AS1658="","",IF(R1658="Refreshment Beverage",AS1658*(Rates!J$19/100),MAX(AM1658,AB1658)))</f>
        <v/>
      </c>
      <c r="AO1658" s="186" t="str">
        <f t="shared" si="805"/>
        <v/>
      </c>
      <c r="AP1658" s="186" t="str">
        <f t="shared" si="806"/>
        <v/>
      </c>
      <c r="AQ1658" s="186" t="str">
        <f>IF(AS1658="","",IF(R1658="Refreshment Beverage",ROUND(SUM(VLOOKUP(Q:Q,Rates!G$15:L$19,3,0)*(AS1658-Y1658-Z1658-AA1658)),4),ROUND(SUM(Rates!$K$8*AS1658),4)))</f>
        <v/>
      </c>
      <c r="AR1658" s="184" t="str">
        <f t="shared" si="807"/>
        <v/>
      </c>
      <c r="AS1658" s="185" t="str">
        <f t="shared" si="808"/>
        <v/>
      </c>
      <c r="AT1658" s="177" t="str">
        <f t="shared" si="809"/>
        <v/>
      </c>
      <c r="AU1658" s="13" t="str">
        <f>IF(AX1658="","",IF(R1658="Refreshment Beverage",ROUND((BA1658-Y1658-Z1658-AA1658)*VLOOKUP(VALUE(Q1658),Rates!G$15:L$19,3,0),4),ROUND(AW1658*(VLOOKUP(VALUE(Q1658),Rates!G:L,3,0)),4)))</f>
        <v/>
      </c>
      <c r="AV1658" s="183" t="str">
        <f t="shared" si="810"/>
        <v/>
      </c>
      <c r="AW1658" s="186" t="str">
        <f t="shared" si="811"/>
        <v/>
      </c>
      <c r="AX1658" s="184" t="str">
        <f t="shared" si="812"/>
        <v/>
      </c>
      <c r="AY1658" s="186" t="str">
        <f>IF(AX1658="","",IF(R1658="Refreshment Beverage",ROUND(SUM(AX1658*Rates!K$19),4),ROUND(SUM(AX1658*(Rates!J$8/100)),4)))</f>
        <v/>
      </c>
      <c r="AZ1658" s="183" t="str">
        <f t="shared" si="813"/>
        <v/>
      </c>
      <c r="BA1658" s="185" t="str">
        <f t="shared" si="814"/>
        <v/>
      </c>
      <c r="BD1658" s="171"/>
      <c r="BE1658" s="171"/>
      <c r="BF1658" s="171"/>
      <c r="BG1658" s="171"/>
    </row>
    <row r="1659" spans="1:59" ht="15" customHeight="1" x14ac:dyDescent="0.3">
      <c r="A1659" s="172"/>
      <c r="B1659" s="172"/>
      <c r="C1659" s="172"/>
      <c r="D1659" s="173"/>
      <c r="E1659" s="173"/>
      <c r="F1659" s="173"/>
      <c r="G1659" s="173"/>
      <c r="H1659" s="173"/>
      <c r="I1659" s="174"/>
      <c r="J1659" s="175"/>
      <c r="K1659" s="176" t="str">
        <f t="shared" si="786"/>
        <v/>
      </c>
      <c r="L1659" s="177" t="str">
        <f t="shared" si="787"/>
        <v/>
      </c>
      <c r="M1659" s="178" t="str">
        <f t="shared" si="788"/>
        <v/>
      </c>
      <c r="N1659" s="44" t="str" cm="1">
        <f t="array" ref="N1659">IFERROR(IF(_xlfn.SINGLE(A:A)="","",IF(R1659="Beer",SUM(LOOKUP(2,1/(Rates!$B$3:$B$5&lt;=W1659)/(Rates!$C$3:$C$5&gt;=W1659),Rates!$D$3:$D$5)*(X1659/100)*W1659),IF(R1659="Refreshment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44" t="str">
        <f t="shared" si="789"/>
        <v/>
      </c>
      <c r="P1659" s="13"/>
      <c r="Q1659" s="179" t="str">
        <f t="shared" si="790"/>
        <v/>
      </c>
      <c r="R1659" s="180" t="str">
        <f t="shared" si="791"/>
        <v/>
      </c>
      <c r="S1659" s="13" t="str">
        <f>IF(A1659="","",IF(R1659="Refreshment Beverage",VLOOKUP(VALUE(Q1659),Rates!G$15:L$19,2,0),VLOOKUP(VALUE(Q1659),Rates!G$4:L$8,2,0)))</f>
        <v/>
      </c>
      <c r="T1659" s="13" t="str">
        <f t="shared" si="792"/>
        <v/>
      </c>
      <c r="U1659" s="181" t="str">
        <f t="shared" si="793"/>
        <v/>
      </c>
      <c r="V1659" s="13" t="str">
        <f t="shared" si="794"/>
        <v/>
      </c>
      <c r="W1659" s="13" t="str">
        <f t="shared" si="795"/>
        <v/>
      </c>
      <c r="X1659" s="182" t="str">
        <f t="shared" si="796"/>
        <v/>
      </c>
      <c r="Y1659" s="183" t="str">
        <f>IF(A:A="","",IF(R1659="Refreshment Beverage",VLOOKUP(Q1659,Rates!G$15:L$19,6,0)*W1659,VLOOKUP(Q1659,Rates!G$4:L$12,6,0)*W1659))</f>
        <v/>
      </c>
      <c r="Z1659" s="183" t="str">
        <f t="shared" si="797"/>
        <v/>
      </c>
      <c r="AA1659" s="17">
        <f t="shared" si="785"/>
        <v>0</v>
      </c>
      <c r="AB1659" s="177" t="str" cm="1">
        <f t="array" ref="AB1659">IF(_xlfn.SINGLE(A:A)="","",IF(R1659="Refreshment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177" t="str" cm="1">
        <f t="array" ref="AC1659">IF(_xlfn.SINGLE(A:A)="","",IF(R1659="Refreshment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68">
        <f>IFERROR(IF(OR(Q1659=1,Q1659=2,Q1659=3,Q1659=4),VLOOKUP(Q1659,Rates!$A$31:$B$34,2,0)*W1659,IF(V1659=1,VLOOKUP(U1659,'REB BEV MIN MKUP'!B:E,4,0),IF(V1659&gt;1,VLOOKUP(VALUE(W1659),'REB BEV MIN MKUP'!O:Q,3,0),0))),0)</f>
        <v>0</v>
      </c>
      <c r="AE1659" s="177" t="str">
        <f t="shared" si="798"/>
        <v/>
      </c>
      <c r="AF1659" s="13" t="str">
        <f t="shared" si="799"/>
        <v/>
      </c>
      <c r="AG1659" s="177" t="str">
        <f t="shared" si="800"/>
        <v/>
      </c>
      <c r="AH1659" s="184" t="str">
        <f t="shared" si="801"/>
        <v/>
      </c>
      <c r="AI1659" s="184" t="str">
        <f>IF(AE:AE="","",IF(R1659="Refreshment Beverage",AK1659*(Rates!J$19/100),ROUND(SUM(AH1659*(Rates!$J$8/100)),4)))</f>
        <v/>
      </c>
      <c r="AJ1659" s="183" t="str">
        <f t="shared" si="802"/>
        <v/>
      </c>
      <c r="AK1659" s="185" t="str">
        <f t="shared" si="803"/>
        <v/>
      </c>
      <c r="AL1659" s="177" t="str">
        <f t="shared" si="804"/>
        <v/>
      </c>
      <c r="AM1659" s="13" t="str">
        <f>IF(AS1659="","",IF(R1659="Refreshment Beverage",ROUND(AS1659*Rates!K$19,4),ROUND(AO1659*(VLOOKUP(VALUE(Q1659),Rates!G$4:L$12,3,0)),4)))</f>
        <v/>
      </c>
      <c r="AN1659" s="183" t="str">
        <f>IF(AS1659="","",IF(R1659="Refreshment Beverage",AS1659*(Rates!J$19/100),MAX(AM1659,AB1659)))</f>
        <v/>
      </c>
      <c r="AO1659" s="186" t="str">
        <f t="shared" si="805"/>
        <v/>
      </c>
      <c r="AP1659" s="186" t="str">
        <f t="shared" si="806"/>
        <v/>
      </c>
      <c r="AQ1659" s="186" t="str">
        <f>IF(AS1659="","",IF(R1659="Refreshment Beverage",ROUND(SUM(VLOOKUP(Q:Q,Rates!G$15:L$19,3,0)*(AS1659-Y1659-Z1659-AA1659)),4),ROUND(SUM(Rates!$K$8*AS1659),4)))</f>
        <v/>
      </c>
      <c r="AR1659" s="184" t="str">
        <f t="shared" si="807"/>
        <v/>
      </c>
      <c r="AS1659" s="185" t="str">
        <f t="shared" si="808"/>
        <v/>
      </c>
      <c r="AT1659" s="177" t="str">
        <f t="shared" si="809"/>
        <v/>
      </c>
      <c r="AU1659" s="13" t="str">
        <f>IF(AX1659="","",IF(R1659="Refreshment Beverage",ROUND((BA1659-Y1659-Z1659-AA1659)*VLOOKUP(VALUE(Q1659),Rates!G$15:L$19,3,0),4),ROUND(AW1659*(VLOOKUP(VALUE(Q1659),Rates!G:L,3,0)),4)))</f>
        <v/>
      </c>
      <c r="AV1659" s="183" t="str">
        <f t="shared" si="810"/>
        <v/>
      </c>
      <c r="AW1659" s="186" t="str">
        <f t="shared" si="811"/>
        <v/>
      </c>
      <c r="AX1659" s="184" t="str">
        <f t="shared" si="812"/>
        <v/>
      </c>
      <c r="AY1659" s="186" t="str">
        <f>IF(AX1659="","",IF(R1659="Refreshment Beverage",ROUND(SUM(AX1659*Rates!K$19),4),ROUND(SUM(AX1659*(Rates!J$8/100)),4)))</f>
        <v/>
      </c>
      <c r="AZ1659" s="183" t="str">
        <f t="shared" si="813"/>
        <v/>
      </c>
      <c r="BA1659" s="185" t="str">
        <f t="shared" si="814"/>
        <v/>
      </c>
      <c r="BD1659" s="171"/>
      <c r="BE1659" s="171"/>
      <c r="BF1659" s="171"/>
      <c r="BG1659" s="171"/>
    </row>
    <row r="1660" spans="1:59" ht="15" customHeight="1" x14ac:dyDescent="0.3">
      <c r="A1660" s="172"/>
      <c r="B1660" s="172"/>
      <c r="C1660" s="172"/>
      <c r="D1660" s="173"/>
      <c r="E1660" s="173"/>
      <c r="F1660" s="173"/>
      <c r="G1660" s="173"/>
      <c r="H1660" s="173"/>
      <c r="I1660" s="174"/>
      <c r="J1660" s="175"/>
      <c r="K1660" s="176" t="str">
        <f t="shared" si="786"/>
        <v/>
      </c>
      <c r="L1660" s="177" t="str">
        <f t="shared" si="787"/>
        <v/>
      </c>
      <c r="M1660" s="178" t="str">
        <f t="shared" si="788"/>
        <v/>
      </c>
      <c r="N1660" s="44" t="str" cm="1">
        <f t="array" ref="N1660">IFERROR(IF(_xlfn.SINGLE(A:A)="","",IF(R1660="Beer",SUM(LOOKUP(2,1/(Rates!$B$3:$B$5&lt;=W1660)/(Rates!$C$3:$C$5&gt;=W1660),Rates!$D$3:$D$5)*(X1660/100)*W1660),IF(R1660="Refreshment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44" t="str">
        <f t="shared" si="789"/>
        <v/>
      </c>
      <c r="P1660" s="13"/>
      <c r="Q1660" s="179" t="str">
        <f t="shared" si="790"/>
        <v/>
      </c>
      <c r="R1660" s="180" t="str">
        <f t="shared" si="791"/>
        <v/>
      </c>
      <c r="S1660" s="13" t="str">
        <f>IF(A1660="","",IF(R1660="Refreshment Beverage",VLOOKUP(VALUE(Q1660),Rates!G$15:L$19,2,0),VLOOKUP(VALUE(Q1660),Rates!G$4:L$8,2,0)))</f>
        <v/>
      </c>
      <c r="T1660" s="13" t="str">
        <f t="shared" si="792"/>
        <v/>
      </c>
      <c r="U1660" s="181" t="str">
        <f t="shared" si="793"/>
        <v/>
      </c>
      <c r="V1660" s="13" t="str">
        <f t="shared" si="794"/>
        <v/>
      </c>
      <c r="W1660" s="13" t="str">
        <f t="shared" si="795"/>
        <v/>
      </c>
      <c r="X1660" s="182" t="str">
        <f t="shared" si="796"/>
        <v/>
      </c>
      <c r="Y1660" s="183" t="str">
        <f>IF(A:A="","",IF(R1660="Refreshment Beverage",VLOOKUP(Q1660,Rates!G$15:L$19,6,0)*W1660,VLOOKUP(Q1660,Rates!G$4:L$12,6,0)*W1660))</f>
        <v/>
      </c>
      <c r="Z1660" s="183" t="str">
        <f t="shared" si="797"/>
        <v/>
      </c>
      <c r="AA1660" s="17">
        <f t="shared" si="785"/>
        <v>0</v>
      </c>
      <c r="AB1660" s="177" t="str" cm="1">
        <f t="array" ref="AB1660">IF(_xlfn.SINGLE(A:A)="","",IF(R1660="Refreshment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177" t="str" cm="1">
        <f t="array" ref="AC1660">IF(_xlfn.SINGLE(A:A)="","",IF(R1660="Refreshment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68">
        <f>IFERROR(IF(OR(Q1660=1,Q1660=2,Q1660=3,Q1660=4),VLOOKUP(Q1660,Rates!$A$31:$B$34,2,0)*W1660,IF(V1660=1,VLOOKUP(U1660,'REB BEV MIN MKUP'!B:E,4,0),IF(V1660&gt;1,VLOOKUP(VALUE(W1660),'REB BEV MIN MKUP'!O:Q,3,0),0))),0)</f>
        <v>0</v>
      </c>
      <c r="AE1660" s="177" t="str">
        <f t="shared" si="798"/>
        <v/>
      </c>
      <c r="AF1660" s="13" t="str">
        <f t="shared" si="799"/>
        <v/>
      </c>
      <c r="AG1660" s="177" t="str">
        <f t="shared" si="800"/>
        <v/>
      </c>
      <c r="AH1660" s="184" t="str">
        <f t="shared" si="801"/>
        <v/>
      </c>
      <c r="AI1660" s="184" t="str">
        <f>IF(AE:AE="","",IF(R1660="Refreshment Beverage",AK1660*(Rates!J$19/100),ROUND(SUM(AH1660*(Rates!$J$8/100)),4)))</f>
        <v/>
      </c>
      <c r="AJ1660" s="183" t="str">
        <f t="shared" si="802"/>
        <v/>
      </c>
      <c r="AK1660" s="185" t="str">
        <f t="shared" si="803"/>
        <v/>
      </c>
      <c r="AL1660" s="177" t="str">
        <f t="shared" si="804"/>
        <v/>
      </c>
      <c r="AM1660" s="13" t="str">
        <f>IF(AS1660="","",IF(R1660="Refreshment Beverage",ROUND(AS1660*Rates!K$19,4),ROUND(AO1660*(VLOOKUP(VALUE(Q1660),Rates!G$4:L$12,3,0)),4)))</f>
        <v/>
      </c>
      <c r="AN1660" s="183" t="str">
        <f>IF(AS1660="","",IF(R1660="Refreshment Beverage",AS1660*(Rates!J$19/100),MAX(AM1660,AB1660)))</f>
        <v/>
      </c>
      <c r="AO1660" s="186" t="str">
        <f t="shared" si="805"/>
        <v/>
      </c>
      <c r="AP1660" s="186" t="str">
        <f t="shared" si="806"/>
        <v/>
      </c>
      <c r="AQ1660" s="186" t="str">
        <f>IF(AS1660="","",IF(R1660="Refreshment Beverage",ROUND(SUM(VLOOKUP(Q:Q,Rates!G$15:L$19,3,0)*(AS1660-Y1660-Z1660-AA1660)),4),ROUND(SUM(Rates!$K$8*AS1660),4)))</f>
        <v/>
      </c>
      <c r="AR1660" s="184" t="str">
        <f t="shared" si="807"/>
        <v/>
      </c>
      <c r="AS1660" s="185" t="str">
        <f t="shared" si="808"/>
        <v/>
      </c>
      <c r="AT1660" s="177" t="str">
        <f t="shared" si="809"/>
        <v/>
      </c>
      <c r="AU1660" s="13" t="str">
        <f>IF(AX1660="","",IF(R1660="Refreshment Beverage",ROUND((BA1660-Y1660-Z1660-AA1660)*VLOOKUP(VALUE(Q1660),Rates!G$15:L$19,3,0),4),ROUND(AW1660*(VLOOKUP(VALUE(Q1660),Rates!G:L,3,0)),4)))</f>
        <v/>
      </c>
      <c r="AV1660" s="183" t="str">
        <f t="shared" si="810"/>
        <v/>
      </c>
      <c r="AW1660" s="186" t="str">
        <f t="shared" si="811"/>
        <v/>
      </c>
      <c r="AX1660" s="184" t="str">
        <f t="shared" si="812"/>
        <v/>
      </c>
      <c r="AY1660" s="186" t="str">
        <f>IF(AX1660="","",IF(R1660="Refreshment Beverage",ROUND(SUM(AX1660*Rates!K$19),4),ROUND(SUM(AX1660*(Rates!J$8/100)),4)))</f>
        <v/>
      </c>
      <c r="AZ1660" s="183" t="str">
        <f t="shared" si="813"/>
        <v/>
      </c>
      <c r="BA1660" s="185" t="str">
        <f t="shared" si="814"/>
        <v/>
      </c>
      <c r="BD1660" s="171"/>
      <c r="BE1660" s="171"/>
      <c r="BF1660" s="171"/>
      <c r="BG1660" s="171"/>
    </row>
    <row r="1661" spans="1:59" ht="15" customHeight="1" x14ac:dyDescent="0.3">
      <c r="A1661" s="172"/>
      <c r="B1661" s="172"/>
      <c r="C1661" s="172"/>
      <c r="D1661" s="173"/>
      <c r="E1661" s="173"/>
      <c r="F1661" s="173"/>
      <c r="G1661" s="173"/>
      <c r="H1661" s="173"/>
      <c r="I1661" s="174"/>
      <c r="J1661" s="175"/>
      <c r="K1661" s="176" t="str">
        <f t="shared" si="786"/>
        <v/>
      </c>
      <c r="L1661" s="177" t="str">
        <f t="shared" si="787"/>
        <v/>
      </c>
      <c r="M1661" s="178" t="str">
        <f t="shared" si="788"/>
        <v/>
      </c>
      <c r="N1661" s="44" t="str" cm="1">
        <f t="array" ref="N1661">IFERROR(IF(_xlfn.SINGLE(A:A)="","",IF(R1661="Beer",SUM(LOOKUP(2,1/(Rates!$B$3:$B$5&lt;=W1661)/(Rates!$C$3:$C$5&gt;=W1661),Rates!$D$3:$D$5)*(X1661/100)*W1661),IF(R1661="Refreshment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44" t="str">
        <f t="shared" si="789"/>
        <v/>
      </c>
      <c r="P1661" s="13"/>
      <c r="Q1661" s="179" t="str">
        <f t="shared" si="790"/>
        <v/>
      </c>
      <c r="R1661" s="180" t="str">
        <f t="shared" si="791"/>
        <v/>
      </c>
      <c r="S1661" s="13" t="str">
        <f>IF(A1661="","",IF(R1661="Refreshment Beverage",VLOOKUP(VALUE(Q1661),Rates!G$15:L$19,2,0),VLOOKUP(VALUE(Q1661),Rates!G$4:L$8,2,0)))</f>
        <v/>
      </c>
      <c r="T1661" s="13" t="str">
        <f t="shared" si="792"/>
        <v/>
      </c>
      <c r="U1661" s="181" t="str">
        <f t="shared" si="793"/>
        <v/>
      </c>
      <c r="V1661" s="13" t="str">
        <f t="shared" si="794"/>
        <v/>
      </c>
      <c r="W1661" s="13" t="str">
        <f t="shared" si="795"/>
        <v/>
      </c>
      <c r="X1661" s="182" t="str">
        <f t="shared" si="796"/>
        <v/>
      </c>
      <c r="Y1661" s="183" t="str">
        <f>IF(A:A="","",IF(R1661="Refreshment Beverage",VLOOKUP(Q1661,Rates!G$15:L$19,6,0)*W1661,VLOOKUP(Q1661,Rates!G$4:L$12,6,0)*W1661))</f>
        <v/>
      </c>
      <c r="Z1661" s="183" t="str">
        <f t="shared" si="797"/>
        <v/>
      </c>
      <c r="AA1661" s="17">
        <f t="shared" si="785"/>
        <v>0</v>
      </c>
      <c r="AB1661" s="177" t="str" cm="1">
        <f t="array" ref="AB1661">IF(_xlfn.SINGLE(A:A)="","",IF(R1661="Refreshment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177" t="str" cm="1">
        <f t="array" ref="AC1661">IF(_xlfn.SINGLE(A:A)="","",IF(R1661="Refreshment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68">
        <f>IFERROR(IF(OR(Q1661=1,Q1661=2,Q1661=3,Q1661=4),VLOOKUP(Q1661,Rates!$A$31:$B$34,2,0)*W1661,IF(V1661=1,VLOOKUP(U1661,'REB BEV MIN MKUP'!B:E,4,0),IF(V1661&gt;1,VLOOKUP(VALUE(W1661),'REB BEV MIN MKUP'!O:Q,3,0),0))),0)</f>
        <v>0</v>
      </c>
      <c r="AE1661" s="177" t="str">
        <f t="shared" si="798"/>
        <v/>
      </c>
      <c r="AF1661" s="13" t="str">
        <f t="shared" si="799"/>
        <v/>
      </c>
      <c r="AG1661" s="177" t="str">
        <f t="shared" si="800"/>
        <v/>
      </c>
      <c r="AH1661" s="184" t="str">
        <f t="shared" si="801"/>
        <v/>
      </c>
      <c r="AI1661" s="184" t="str">
        <f>IF(AE:AE="","",IF(R1661="Refreshment Beverage",AK1661*(Rates!J$19/100),ROUND(SUM(AH1661*(Rates!$J$8/100)),4)))</f>
        <v/>
      </c>
      <c r="AJ1661" s="183" t="str">
        <f t="shared" si="802"/>
        <v/>
      </c>
      <c r="AK1661" s="185" t="str">
        <f t="shared" si="803"/>
        <v/>
      </c>
      <c r="AL1661" s="177" t="str">
        <f t="shared" si="804"/>
        <v/>
      </c>
      <c r="AM1661" s="13" t="str">
        <f>IF(AS1661="","",IF(R1661="Refreshment Beverage",ROUND(AS1661*Rates!K$19,4),ROUND(AO1661*(VLOOKUP(VALUE(Q1661),Rates!G$4:L$12,3,0)),4)))</f>
        <v/>
      </c>
      <c r="AN1661" s="183" t="str">
        <f>IF(AS1661="","",IF(R1661="Refreshment Beverage",AS1661*(Rates!J$19/100),MAX(AM1661,AB1661)))</f>
        <v/>
      </c>
      <c r="AO1661" s="186" t="str">
        <f t="shared" si="805"/>
        <v/>
      </c>
      <c r="AP1661" s="186" t="str">
        <f t="shared" si="806"/>
        <v/>
      </c>
      <c r="AQ1661" s="186" t="str">
        <f>IF(AS1661="","",IF(R1661="Refreshment Beverage",ROUND(SUM(VLOOKUP(Q:Q,Rates!G$15:L$19,3,0)*(AS1661-Y1661-Z1661-AA1661)),4),ROUND(SUM(Rates!$K$8*AS1661),4)))</f>
        <v/>
      </c>
      <c r="AR1661" s="184" t="str">
        <f t="shared" si="807"/>
        <v/>
      </c>
      <c r="AS1661" s="185" t="str">
        <f t="shared" si="808"/>
        <v/>
      </c>
      <c r="AT1661" s="177" t="str">
        <f t="shared" si="809"/>
        <v/>
      </c>
      <c r="AU1661" s="13" t="str">
        <f>IF(AX1661="","",IF(R1661="Refreshment Beverage",ROUND((BA1661-Y1661-Z1661-AA1661)*VLOOKUP(VALUE(Q1661),Rates!G$15:L$19,3,0),4),ROUND(AW1661*(VLOOKUP(VALUE(Q1661),Rates!G:L,3,0)),4)))</f>
        <v/>
      </c>
      <c r="AV1661" s="183" t="str">
        <f t="shared" si="810"/>
        <v/>
      </c>
      <c r="AW1661" s="186" t="str">
        <f t="shared" si="811"/>
        <v/>
      </c>
      <c r="AX1661" s="184" t="str">
        <f t="shared" si="812"/>
        <v/>
      </c>
      <c r="AY1661" s="186" t="str">
        <f>IF(AX1661="","",IF(R1661="Refreshment Beverage",ROUND(SUM(AX1661*Rates!K$19),4),ROUND(SUM(AX1661*(Rates!J$8/100)),4)))</f>
        <v/>
      </c>
      <c r="AZ1661" s="183" t="str">
        <f t="shared" si="813"/>
        <v/>
      </c>
      <c r="BA1661" s="185" t="str">
        <f t="shared" si="814"/>
        <v/>
      </c>
      <c r="BD1661" s="171"/>
      <c r="BE1661" s="171"/>
      <c r="BF1661" s="171"/>
      <c r="BG1661" s="171"/>
    </row>
    <row r="1662" spans="1:59" ht="15" customHeight="1" x14ac:dyDescent="0.3">
      <c r="A1662" s="172"/>
      <c r="B1662" s="172"/>
      <c r="C1662" s="172"/>
      <c r="D1662" s="173"/>
      <c r="E1662" s="173"/>
      <c r="F1662" s="173"/>
      <c r="G1662" s="173"/>
      <c r="H1662" s="173"/>
      <c r="I1662" s="174"/>
      <c r="J1662" s="175"/>
      <c r="K1662" s="176" t="str">
        <f t="shared" si="786"/>
        <v/>
      </c>
      <c r="L1662" s="177" t="str">
        <f t="shared" si="787"/>
        <v/>
      </c>
      <c r="M1662" s="178" t="str">
        <f t="shared" si="788"/>
        <v/>
      </c>
      <c r="N1662" s="44" t="str" cm="1">
        <f t="array" ref="N1662">IFERROR(IF(_xlfn.SINGLE(A:A)="","",IF(R1662="Beer",SUM(LOOKUP(2,1/(Rates!$B$3:$B$5&lt;=W1662)/(Rates!$C$3:$C$5&gt;=W1662),Rates!$D$3:$D$5)*(X1662/100)*W1662),IF(R1662="Refreshment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44" t="str">
        <f t="shared" si="789"/>
        <v/>
      </c>
      <c r="P1662" s="13"/>
      <c r="Q1662" s="179" t="str">
        <f t="shared" si="790"/>
        <v/>
      </c>
      <c r="R1662" s="180" t="str">
        <f t="shared" si="791"/>
        <v/>
      </c>
      <c r="S1662" s="13" t="str">
        <f>IF(A1662="","",IF(R1662="Refreshment Beverage",VLOOKUP(VALUE(Q1662),Rates!G$15:L$19,2,0),VLOOKUP(VALUE(Q1662),Rates!G$4:L$8,2,0)))</f>
        <v/>
      </c>
      <c r="T1662" s="13" t="str">
        <f t="shared" si="792"/>
        <v/>
      </c>
      <c r="U1662" s="181" t="str">
        <f t="shared" si="793"/>
        <v/>
      </c>
      <c r="V1662" s="13" t="str">
        <f t="shared" si="794"/>
        <v/>
      </c>
      <c r="W1662" s="13" t="str">
        <f t="shared" si="795"/>
        <v/>
      </c>
      <c r="X1662" s="182" t="str">
        <f t="shared" si="796"/>
        <v/>
      </c>
      <c r="Y1662" s="183" t="str">
        <f>IF(A:A="","",IF(R1662="Refreshment Beverage",VLOOKUP(Q1662,Rates!G$15:L$19,6,0)*W1662,VLOOKUP(Q1662,Rates!G$4:L$12,6,0)*W1662))</f>
        <v/>
      </c>
      <c r="Z1662" s="183" t="str">
        <f t="shared" si="797"/>
        <v/>
      </c>
      <c r="AA1662" s="17">
        <f t="shared" si="785"/>
        <v>0</v>
      </c>
      <c r="AB1662" s="177" t="str" cm="1">
        <f t="array" ref="AB1662">IF(_xlfn.SINGLE(A:A)="","",IF(R1662="Refreshment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177" t="str" cm="1">
        <f t="array" ref="AC1662">IF(_xlfn.SINGLE(A:A)="","",IF(R1662="Refreshment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68">
        <f>IFERROR(IF(OR(Q1662=1,Q1662=2,Q1662=3,Q1662=4),VLOOKUP(Q1662,Rates!$A$31:$B$34,2,0)*W1662,IF(V1662=1,VLOOKUP(U1662,'REB BEV MIN MKUP'!B:E,4,0),IF(V1662&gt;1,VLOOKUP(VALUE(W1662),'REB BEV MIN MKUP'!O:Q,3,0),0))),0)</f>
        <v>0</v>
      </c>
      <c r="AE1662" s="177" t="str">
        <f t="shared" si="798"/>
        <v/>
      </c>
      <c r="AF1662" s="13" t="str">
        <f t="shared" si="799"/>
        <v/>
      </c>
      <c r="AG1662" s="177" t="str">
        <f t="shared" si="800"/>
        <v/>
      </c>
      <c r="AH1662" s="184" t="str">
        <f t="shared" si="801"/>
        <v/>
      </c>
      <c r="AI1662" s="184" t="str">
        <f>IF(AE:AE="","",IF(R1662="Refreshment Beverage",AK1662*(Rates!J$19/100),ROUND(SUM(AH1662*(Rates!$J$8/100)),4)))</f>
        <v/>
      </c>
      <c r="AJ1662" s="183" t="str">
        <f t="shared" si="802"/>
        <v/>
      </c>
      <c r="AK1662" s="185" t="str">
        <f t="shared" si="803"/>
        <v/>
      </c>
      <c r="AL1662" s="177" t="str">
        <f t="shared" si="804"/>
        <v/>
      </c>
      <c r="AM1662" s="13" t="str">
        <f>IF(AS1662="","",IF(R1662="Refreshment Beverage",ROUND(AS1662*Rates!K$19,4),ROUND(AO1662*(VLOOKUP(VALUE(Q1662),Rates!G$4:L$12,3,0)),4)))</f>
        <v/>
      </c>
      <c r="AN1662" s="183" t="str">
        <f>IF(AS1662="","",IF(R1662="Refreshment Beverage",AS1662*(Rates!J$19/100),MAX(AM1662,AB1662)))</f>
        <v/>
      </c>
      <c r="AO1662" s="186" t="str">
        <f t="shared" si="805"/>
        <v/>
      </c>
      <c r="AP1662" s="186" t="str">
        <f t="shared" si="806"/>
        <v/>
      </c>
      <c r="AQ1662" s="186" t="str">
        <f>IF(AS1662="","",IF(R1662="Refreshment Beverage",ROUND(SUM(VLOOKUP(Q:Q,Rates!G$15:L$19,3,0)*(AS1662-Y1662-Z1662-AA1662)),4),ROUND(SUM(Rates!$K$8*AS1662),4)))</f>
        <v/>
      </c>
      <c r="AR1662" s="184" t="str">
        <f t="shared" si="807"/>
        <v/>
      </c>
      <c r="AS1662" s="185" t="str">
        <f t="shared" si="808"/>
        <v/>
      </c>
      <c r="AT1662" s="177" t="str">
        <f t="shared" si="809"/>
        <v/>
      </c>
      <c r="AU1662" s="13" t="str">
        <f>IF(AX1662="","",IF(R1662="Refreshment Beverage",ROUND((BA1662-Y1662-Z1662-AA1662)*VLOOKUP(VALUE(Q1662),Rates!G$15:L$19,3,0),4),ROUND(AW1662*(VLOOKUP(VALUE(Q1662),Rates!G:L,3,0)),4)))</f>
        <v/>
      </c>
      <c r="AV1662" s="183" t="str">
        <f t="shared" si="810"/>
        <v/>
      </c>
      <c r="AW1662" s="186" t="str">
        <f t="shared" si="811"/>
        <v/>
      </c>
      <c r="AX1662" s="184" t="str">
        <f t="shared" si="812"/>
        <v/>
      </c>
      <c r="AY1662" s="186" t="str">
        <f>IF(AX1662="","",IF(R1662="Refreshment Beverage",ROUND(SUM(AX1662*Rates!K$19),4),ROUND(SUM(AX1662*(Rates!J$8/100)),4)))</f>
        <v/>
      </c>
      <c r="AZ1662" s="183" t="str">
        <f t="shared" si="813"/>
        <v/>
      </c>
      <c r="BA1662" s="185" t="str">
        <f t="shared" si="814"/>
        <v/>
      </c>
      <c r="BD1662" s="171"/>
      <c r="BE1662" s="171"/>
      <c r="BF1662" s="171"/>
      <c r="BG1662" s="171"/>
    </row>
    <row r="1663" spans="1:59" ht="15" customHeight="1" x14ac:dyDescent="0.3">
      <c r="A1663" s="172"/>
      <c r="B1663" s="172"/>
      <c r="C1663" s="172"/>
      <c r="D1663" s="173"/>
      <c r="E1663" s="173"/>
      <c r="F1663" s="173"/>
      <c r="G1663" s="173"/>
      <c r="H1663" s="173"/>
      <c r="I1663" s="174"/>
      <c r="J1663" s="175"/>
      <c r="K1663" s="176" t="str">
        <f t="shared" si="786"/>
        <v/>
      </c>
      <c r="L1663" s="177" t="str">
        <f t="shared" si="787"/>
        <v/>
      </c>
      <c r="M1663" s="178" t="str">
        <f t="shared" si="788"/>
        <v/>
      </c>
      <c r="N1663" s="44" t="str" cm="1">
        <f t="array" ref="N1663">IFERROR(IF(_xlfn.SINGLE(A:A)="","",IF(R1663="Beer",SUM(LOOKUP(2,1/(Rates!$B$3:$B$5&lt;=W1663)/(Rates!$C$3:$C$5&gt;=W1663),Rates!$D$3:$D$5)*(X1663/100)*W1663),IF(R1663="Refreshment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44" t="str">
        <f t="shared" si="789"/>
        <v/>
      </c>
      <c r="P1663" s="13"/>
      <c r="Q1663" s="179" t="str">
        <f t="shared" si="790"/>
        <v/>
      </c>
      <c r="R1663" s="180" t="str">
        <f t="shared" si="791"/>
        <v/>
      </c>
      <c r="S1663" s="13" t="str">
        <f>IF(A1663="","",IF(R1663="Refreshment Beverage",VLOOKUP(VALUE(Q1663),Rates!G$15:L$19,2,0),VLOOKUP(VALUE(Q1663),Rates!G$4:L$8,2,0)))</f>
        <v/>
      </c>
      <c r="T1663" s="13" t="str">
        <f t="shared" si="792"/>
        <v/>
      </c>
      <c r="U1663" s="181" t="str">
        <f t="shared" si="793"/>
        <v/>
      </c>
      <c r="V1663" s="13" t="str">
        <f t="shared" si="794"/>
        <v/>
      </c>
      <c r="W1663" s="13" t="str">
        <f t="shared" si="795"/>
        <v/>
      </c>
      <c r="X1663" s="182" t="str">
        <f t="shared" si="796"/>
        <v/>
      </c>
      <c r="Y1663" s="183" t="str">
        <f>IF(A:A="","",IF(R1663="Refreshment Beverage",VLOOKUP(Q1663,Rates!G$15:L$19,6,0)*W1663,VLOOKUP(Q1663,Rates!G$4:L$12,6,0)*W1663))</f>
        <v/>
      </c>
      <c r="Z1663" s="183" t="str">
        <f t="shared" si="797"/>
        <v/>
      </c>
      <c r="AA1663" s="17">
        <f t="shared" si="785"/>
        <v>0</v>
      </c>
      <c r="AB1663" s="177" t="str" cm="1">
        <f t="array" ref="AB1663">IF(_xlfn.SINGLE(A:A)="","",IF(R1663="Refreshment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177" t="str" cm="1">
        <f t="array" ref="AC1663">IF(_xlfn.SINGLE(A:A)="","",IF(R1663="Refreshment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68">
        <f>IFERROR(IF(OR(Q1663=1,Q1663=2,Q1663=3,Q1663=4),VLOOKUP(Q1663,Rates!$A$31:$B$34,2,0)*W1663,IF(V1663=1,VLOOKUP(U1663,'REB BEV MIN MKUP'!B:E,4,0),IF(V1663&gt;1,VLOOKUP(VALUE(W1663),'REB BEV MIN MKUP'!O:Q,3,0),0))),0)</f>
        <v>0</v>
      </c>
      <c r="AE1663" s="177" t="str">
        <f t="shared" si="798"/>
        <v/>
      </c>
      <c r="AF1663" s="13" t="str">
        <f t="shared" si="799"/>
        <v/>
      </c>
      <c r="AG1663" s="177" t="str">
        <f t="shared" si="800"/>
        <v/>
      </c>
      <c r="AH1663" s="184" t="str">
        <f t="shared" si="801"/>
        <v/>
      </c>
      <c r="AI1663" s="184" t="str">
        <f>IF(AE:AE="","",IF(R1663="Refreshment Beverage",AK1663*(Rates!J$19/100),ROUND(SUM(AH1663*(Rates!$J$8/100)),4)))</f>
        <v/>
      </c>
      <c r="AJ1663" s="183" t="str">
        <f t="shared" si="802"/>
        <v/>
      </c>
      <c r="AK1663" s="185" t="str">
        <f t="shared" si="803"/>
        <v/>
      </c>
      <c r="AL1663" s="177" t="str">
        <f t="shared" si="804"/>
        <v/>
      </c>
      <c r="AM1663" s="13" t="str">
        <f>IF(AS1663="","",IF(R1663="Refreshment Beverage",ROUND(AS1663*Rates!K$19,4),ROUND(AO1663*(VLOOKUP(VALUE(Q1663),Rates!G$4:L$12,3,0)),4)))</f>
        <v/>
      </c>
      <c r="AN1663" s="183" t="str">
        <f>IF(AS1663="","",IF(R1663="Refreshment Beverage",AS1663*(Rates!J$19/100),MAX(AM1663,AB1663)))</f>
        <v/>
      </c>
      <c r="AO1663" s="186" t="str">
        <f t="shared" si="805"/>
        <v/>
      </c>
      <c r="AP1663" s="186" t="str">
        <f t="shared" si="806"/>
        <v/>
      </c>
      <c r="AQ1663" s="186" t="str">
        <f>IF(AS1663="","",IF(R1663="Refreshment Beverage",ROUND(SUM(VLOOKUP(Q:Q,Rates!G$15:L$19,3,0)*(AS1663-Y1663-Z1663-AA1663)),4),ROUND(SUM(Rates!$K$8*AS1663),4)))</f>
        <v/>
      </c>
      <c r="AR1663" s="184" t="str">
        <f t="shared" si="807"/>
        <v/>
      </c>
      <c r="AS1663" s="185" t="str">
        <f t="shared" si="808"/>
        <v/>
      </c>
      <c r="AT1663" s="177" t="str">
        <f t="shared" si="809"/>
        <v/>
      </c>
      <c r="AU1663" s="13" t="str">
        <f>IF(AX1663="","",IF(R1663="Refreshment Beverage",ROUND((BA1663-Y1663-Z1663-AA1663)*VLOOKUP(VALUE(Q1663),Rates!G$15:L$19,3,0),4),ROUND(AW1663*(VLOOKUP(VALUE(Q1663),Rates!G:L,3,0)),4)))</f>
        <v/>
      </c>
      <c r="AV1663" s="183" t="str">
        <f t="shared" si="810"/>
        <v/>
      </c>
      <c r="AW1663" s="186" t="str">
        <f t="shared" si="811"/>
        <v/>
      </c>
      <c r="AX1663" s="184" t="str">
        <f t="shared" si="812"/>
        <v/>
      </c>
      <c r="AY1663" s="186" t="str">
        <f>IF(AX1663="","",IF(R1663="Refreshment Beverage",ROUND(SUM(AX1663*Rates!K$19),4),ROUND(SUM(AX1663*(Rates!J$8/100)),4)))</f>
        <v/>
      </c>
      <c r="AZ1663" s="183" t="str">
        <f t="shared" si="813"/>
        <v/>
      </c>
      <c r="BA1663" s="185" t="str">
        <f t="shared" si="814"/>
        <v/>
      </c>
      <c r="BD1663" s="171"/>
      <c r="BE1663" s="171"/>
      <c r="BF1663" s="171"/>
      <c r="BG1663" s="171"/>
    </row>
    <row r="1664" spans="1:59" ht="15" customHeight="1" x14ac:dyDescent="0.3">
      <c r="A1664" s="172"/>
      <c r="B1664" s="172"/>
      <c r="C1664" s="172"/>
      <c r="D1664" s="173"/>
      <c r="E1664" s="173"/>
      <c r="F1664" s="173"/>
      <c r="G1664" s="173"/>
      <c r="H1664" s="173"/>
      <c r="I1664" s="174"/>
      <c r="J1664" s="175"/>
      <c r="K1664" s="176" t="str">
        <f t="shared" si="786"/>
        <v/>
      </c>
      <c r="L1664" s="177" t="str">
        <f t="shared" si="787"/>
        <v/>
      </c>
      <c r="M1664" s="178" t="str">
        <f t="shared" si="788"/>
        <v/>
      </c>
      <c r="N1664" s="44" t="str" cm="1">
        <f t="array" ref="N1664">IFERROR(IF(_xlfn.SINGLE(A:A)="","",IF(R1664="Beer",SUM(LOOKUP(2,1/(Rates!$B$3:$B$5&lt;=W1664)/(Rates!$C$3:$C$5&gt;=W1664),Rates!$D$3:$D$5)*(X1664/100)*W1664),IF(R1664="Refreshment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44" t="str">
        <f t="shared" si="789"/>
        <v/>
      </c>
      <c r="P1664" s="13"/>
      <c r="Q1664" s="179" t="str">
        <f t="shared" si="790"/>
        <v/>
      </c>
      <c r="R1664" s="180" t="str">
        <f t="shared" si="791"/>
        <v/>
      </c>
      <c r="S1664" s="13" t="str">
        <f>IF(A1664="","",IF(R1664="Refreshment Beverage",VLOOKUP(VALUE(Q1664),Rates!G$15:L$19,2,0),VLOOKUP(VALUE(Q1664),Rates!G$4:L$8,2,0)))</f>
        <v/>
      </c>
      <c r="T1664" s="13" t="str">
        <f t="shared" si="792"/>
        <v/>
      </c>
      <c r="U1664" s="181" t="str">
        <f t="shared" si="793"/>
        <v/>
      </c>
      <c r="V1664" s="13" t="str">
        <f t="shared" si="794"/>
        <v/>
      </c>
      <c r="W1664" s="13" t="str">
        <f t="shared" si="795"/>
        <v/>
      </c>
      <c r="X1664" s="182" t="str">
        <f t="shared" si="796"/>
        <v/>
      </c>
      <c r="Y1664" s="183" t="str">
        <f>IF(A:A="","",IF(R1664="Refreshment Beverage",VLOOKUP(Q1664,Rates!G$15:L$19,6,0)*W1664,VLOOKUP(Q1664,Rates!G$4:L$12,6,0)*W1664))</f>
        <v/>
      </c>
      <c r="Z1664" s="183" t="str">
        <f t="shared" si="797"/>
        <v/>
      </c>
      <c r="AA1664" s="17">
        <f t="shared" si="785"/>
        <v>0</v>
      </c>
      <c r="AB1664" s="177" t="str" cm="1">
        <f t="array" ref="AB1664">IF(_xlfn.SINGLE(A:A)="","",IF(R1664="Refreshment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177" t="str" cm="1">
        <f t="array" ref="AC1664">IF(_xlfn.SINGLE(A:A)="","",IF(R1664="Refreshment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68">
        <f>IFERROR(IF(OR(Q1664=1,Q1664=2,Q1664=3,Q1664=4),VLOOKUP(Q1664,Rates!$A$31:$B$34,2,0)*W1664,IF(V1664=1,VLOOKUP(U1664,'REB BEV MIN MKUP'!B:E,4,0),IF(V1664&gt;1,VLOOKUP(VALUE(W1664),'REB BEV MIN MKUP'!O:Q,3,0),0))),0)</f>
        <v>0</v>
      </c>
      <c r="AE1664" s="177" t="str">
        <f t="shared" si="798"/>
        <v/>
      </c>
      <c r="AF1664" s="13" t="str">
        <f t="shared" si="799"/>
        <v/>
      </c>
      <c r="AG1664" s="177" t="str">
        <f t="shared" si="800"/>
        <v/>
      </c>
      <c r="AH1664" s="184" t="str">
        <f t="shared" si="801"/>
        <v/>
      </c>
      <c r="AI1664" s="184" t="str">
        <f>IF(AE:AE="","",IF(R1664="Refreshment Beverage",AK1664*(Rates!J$19/100),ROUND(SUM(AH1664*(Rates!$J$8/100)),4)))</f>
        <v/>
      </c>
      <c r="AJ1664" s="183" t="str">
        <f t="shared" si="802"/>
        <v/>
      </c>
      <c r="AK1664" s="185" t="str">
        <f t="shared" si="803"/>
        <v/>
      </c>
      <c r="AL1664" s="177" t="str">
        <f t="shared" si="804"/>
        <v/>
      </c>
      <c r="AM1664" s="13" t="str">
        <f>IF(AS1664="","",IF(R1664="Refreshment Beverage",ROUND(AS1664*Rates!K$19,4),ROUND(AO1664*(VLOOKUP(VALUE(Q1664),Rates!G$4:L$12,3,0)),4)))</f>
        <v/>
      </c>
      <c r="AN1664" s="183" t="str">
        <f>IF(AS1664="","",IF(R1664="Refreshment Beverage",AS1664*(Rates!J$19/100),MAX(AM1664,AB1664)))</f>
        <v/>
      </c>
      <c r="AO1664" s="186" t="str">
        <f t="shared" si="805"/>
        <v/>
      </c>
      <c r="AP1664" s="186" t="str">
        <f t="shared" si="806"/>
        <v/>
      </c>
      <c r="AQ1664" s="186" t="str">
        <f>IF(AS1664="","",IF(R1664="Refreshment Beverage",ROUND(SUM(VLOOKUP(Q:Q,Rates!G$15:L$19,3,0)*(AS1664-Y1664-Z1664-AA1664)),4),ROUND(SUM(Rates!$K$8*AS1664),4)))</f>
        <v/>
      </c>
      <c r="AR1664" s="184" t="str">
        <f t="shared" si="807"/>
        <v/>
      </c>
      <c r="AS1664" s="185" t="str">
        <f t="shared" si="808"/>
        <v/>
      </c>
      <c r="AT1664" s="177" t="str">
        <f t="shared" si="809"/>
        <v/>
      </c>
      <c r="AU1664" s="13" t="str">
        <f>IF(AX1664="","",IF(R1664="Refreshment Beverage",ROUND((BA1664-Y1664-Z1664-AA1664)*VLOOKUP(VALUE(Q1664),Rates!G$15:L$19,3,0),4),ROUND(AW1664*(VLOOKUP(VALUE(Q1664),Rates!G:L,3,0)),4)))</f>
        <v/>
      </c>
      <c r="AV1664" s="183" t="str">
        <f t="shared" si="810"/>
        <v/>
      </c>
      <c r="AW1664" s="186" t="str">
        <f t="shared" si="811"/>
        <v/>
      </c>
      <c r="AX1664" s="184" t="str">
        <f t="shared" si="812"/>
        <v/>
      </c>
      <c r="AY1664" s="186" t="str">
        <f>IF(AX1664="","",IF(R1664="Refreshment Beverage",ROUND(SUM(AX1664*Rates!K$19),4),ROUND(SUM(AX1664*(Rates!J$8/100)),4)))</f>
        <v/>
      </c>
      <c r="AZ1664" s="183" t="str">
        <f t="shared" si="813"/>
        <v/>
      </c>
      <c r="BA1664" s="185" t="str">
        <f t="shared" si="814"/>
        <v/>
      </c>
      <c r="BD1664" s="171"/>
      <c r="BE1664" s="171"/>
      <c r="BF1664" s="171"/>
      <c r="BG1664" s="171"/>
    </row>
    <row r="1665" spans="1:59" ht="15" customHeight="1" x14ac:dyDescent="0.3">
      <c r="A1665" s="172"/>
      <c r="B1665" s="172"/>
      <c r="C1665" s="172"/>
      <c r="D1665" s="173"/>
      <c r="E1665" s="173"/>
      <c r="F1665" s="173"/>
      <c r="G1665" s="173"/>
      <c r="H1665" s="173"/>
      <c r="I1665" s="174"/>
      <c r="J1665" s="175"/>
      <c r="K1665" s="176" t="str">
        <f t="shared" si="786"/>
        <v/>
      </c>
      <c r="L1665" s="177" t="str">
        <f t="shared" si="787"/>
        <v/>
      </c>
      <c r="M1665" s="178" t="str">
        <f t="shared" si="788"/>
        <v/>
      </c>
      <c r="N1665" s="44" t="str" cm="1">
        <f t="array" ref="N1665">IFERROR(IF(_xlfn.SINGLE(A:A)="","",IF(R1665="Beer",SUM(LOOKUP(2,1/(Rates!$B$3:$B$5&lt;=W1665)/(Rates!$C$3:$C$5&gt;=W1665),Rates!$D$3:$D$5)*(X1665/100)*W1665),IF(R1665="Refreshment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44" t="str">
        <f t="shared" si="789"/>
        <v/>
      </c>
      <c r="P1665" s="13"/>
      <c r="Q1665" s="179" t="str">
        <f t="shared" si="790"/>
        <v/>
      </c>
      <c r="R1665" s="180" t="str">
        <f t="shared" si="791"/>
        <v/>
      </c>
      <c r="S1665" s="13" t="str">
        <f>IF(A1665="","",IF(R1665="Refreshment Beverage",VLOOKUP(VALUE(Q1665),Rates!G$15:L$19,2,0),VLOOKUP(VALUE(Q1665),Rates!G$4:L$8,2,0)))</f>
        <v/>
      </c>
      <c r="T1665" s="13" t="str">
        <f t="shared" si="792"/>
        <v/>
      </c>
      <c r="U1665" s="181" t="str">
        <f t="shared" si="793"/>
        <v/>
      </c>
      <c r="V1665" s="13" t="str">
        <f t="shared" si="794"/>
        <v/>
      </c>
      <c r="W1665" s="13" t="str">
        <f t="shared" si="795"/>
        <v/>
      </c>
      <c r="X1665" s="182" t="str">
        <f t="shared" si="796"/>
        <v/>
      </c>
      <c r="Y1665" s="183" t="str">
        <f>IF(A:A="","",IF(R1665="Refreshment Beverage",VLOOKUP(Q1665,Rates!G$15:L$19,6,0)*W1665,VLOOKUP(Q1665,Rates!G$4:L$12,6,0)*W1665))</f>
        <v/>
      </c>
      <c r="Z1665" s="183" t="str">
        <f t="shared" si="797"/>
        <v/>
      </c>
      <c r="AA1665" s="17">
        <f t="shared" si="785"/>
        <v>0</v>
      </c>
      <c r="AB1665" s="177" t="str" cm="1">
        <f t="array" ref="AB1665">IF(_xlfn.SINGLE(A:A)="","",IF(R1665="Refreshment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177" t="str" cm="1">
        <f t="array" ref="AC1665">IF(_xlfn.SINGLE(A:A)="","",IF(R1665="Refreshment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68">
        <f>IFERROR(IF(OR(Q1665=1,Q1665=2,Q1665=3,Q1665=4),VLOOKUP(Q1665,Rates!$A$31:$B$34,2,0)*W1665,IF(V1665=1,VLOOKUP(U1665,'REB BEV MIN MKUP'!B:E,4,0),IF(V1665&gt;1,VLOOKUP(VALUE(W1665),'REB BEV MIN MKUP'!O:Q,3,0),0))),0)</f>
        <v>0</v>
      </c>
      <c r="AE1665" s="177" t="str">
        <f t="shared" si="798"/>
        <v/>
      </c>
      <c r="AF1665" s="13" t="str">
        <f t="shared" si="799"/>
        <v/>
      </c>
      <c r="AG1665" s="177" t="str">
        <f t="shared" si="800"/>
        <v/>
      </c>
      <c r="AH1665" s="184" t="str">
        <f t="shared" si="801"/>
        <v/>
      </c>
      <c r="AI1665" s="184" t="str">
        <f>IF(AE:AE="","",IF(R1665="Refreshment Beverage",AK1665*(Rates!J$19/100),ROUND(SUM(AH1665*(Rates!$J$8/100)),4)))</f>
        <v/>
      </c>
      <c r="AJ1665" s="183" t="str">
        <f t="shared" si="802"/>
        <v/>
      </c>
      <c r="AK1665" s="185" t="str">
        <f t="shared" si="803"/>
        <v/>
      </c>
      <c r="AL1665" s="177" t="str">
        <f t="shared" si="804"/>
        <v/>
      </c>
      <c r="AM1665" s="13" t="str">
        <f>IF(AS1665="","",IF(R1665="Refreshment Beverage",ROUND(AS1665*Rates!K$19,4),ROUND(AO1665*(VLOOKUP(VALUE(Q1665),Rates!G$4:L$12,3,0)),4)))</f>
        <v/>
      </c>
      <c r="AN1665" s="183" t="str">
        <f>IF(AS1665="","",IF(R1665="Refreshment Beverage",AS1665*(Rates!J$19/100),MAX(AM1665,AB1665)))</f>
        <v/>
      </c>
      <c r="AO1665" s="186" t="str">
        <f t="shared" si="805"/>
        <v/>
      </c>
      <c r="AP1665" s="186" t="str">
        <f t="shared" si="806"/>
        <v/>
      </c>
      <c r="AQ1665" s="186" t="str">
        <f>IF(AS1665="","",IF(R1665="Refreshment Beverage",ROUND(SUM(VLOOKUP(Q:Q,Rates!G$15:L$19,3,0)*(AS1665-Y1665-Z1665-AA1665)),4),ROUND(SUM(Rates!$K$8*AS1665),4)))</f>
        <v/>
      </c>
      <c r="AR1665" s="184" t="str">
        <f t="shared" si="807"/>
        <v/>
      </c>
      <c r="AS1665" s="185" t="str">
        <f t="shared" si="808"/>
        <v/>
      </c>
      <c r="AT1665" s="177" t="str">
        <f t="shared" si="809"/>
        <v/>
      </c>
      <c r="AU1665" s="13" t="str">
        <f>IF(AX1665="","",IF(R1665="Refreshment Beverage",ROUND((BA1665-Y1665-Z1665-AA1665)*VLOOKUP(VALUE(Q1665),Rates!G$15:L$19,3,0),4),ROUND(AW1665*(VLOOKUP(VALUE(Q1665),Rates!G:L,3,0)),4)))</f>
        <v/>
      </c>
      <c r="AV1665" s="183" t="str">
        <f t="shared" si="810"/>
        <v/>
      </c>
      <c r="AW1665" s="186" t="str">
        <f t="shared" si="811"/>
        <v/>
      </c>
      <c r="AX1665" s="184" t="str">
        <f t="shared" si="812"/>
        <v/>
      </c>
      <c r="AY1665" s="186" t="str">
        <f>IF(AX1665="","",IF(R1665="Refreshment Beverage",ROUND(SUM(AX1665*Rates!K$19),4),ROUND(SUM(AX1665*(Rates!J$8/100)),4)))</f>
        <v/>
      </c>
      <c r="AZ1665" s="183" t="str">
        <f t="shared" si="813"/>
        <v/>
      </c>
      <c r="BA1665" s="185" t="str">
        <f t="shared" si="814"/>
        <v/>
      </c>
      <c r="BD1665" s="171"/>
      <c r="BE1665" s="171"/>
      <c r="BF1665" s="171"/>
      <c r="BG1665" s="171"/>
    </row>
    <row r="1666" spans="1:59" ht="15" customHeight="1" x14ac:dyDescent="0.3">
      <c r="A1666" s="172"/>
      <c r="B1666" s="172"/>
      <c r="C1666" s="172"/>
      <c r="D1666" s="173"/>
      <c r="E1666" s="173"/>
      <c r="F1666" s="173"/>
      <c r="G1666" s="173"/>
      <c r="H1666" s="173"/>
      <c r="I1666" s="174"/>
      <c r="J1666" s="175"/>
      <c r="K1666" s="176" t="str">
        <f t="shared" si="786"/>
        <v/>
      </c>
      <c r="L1666" s="177" t="str">
        <f t="shared" si="787"/>
        <v/>
      </c>
      <c r="M1666" s="178" t="str">
        <f t="shared" si="788"/>
        <v/>
      </c>
      <c r="N1666" s="44" t="str" cm="1">
        <f t="array" ref="N1666">IFERROR(IF(_xlfn.SINGLE(A:A)="","",IF(R1666="Beer",SUM(LOOKUP(2,1/(Rates!$B$3:$B$5&lt;=W1666)/(Rates!$C$3:$C$5&gt;=W1666),Rates!$D$3:$D$5)*(X1666/100)*W1666),IF(R1666="Refreshment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44" t="str">
        <f t="shared" si="789"/>
        <v/>
      </c>
      <c r="P1666" s="13"/>
      <c r="Q1666" s="179" t="str">
        <f t="shared" si="790"/>
        <v/>
      </c>
      <c r="R1666" s="180" t="str">
        <f t="shared" si="791"/>
        <v/>
      </c>
      <c r="S1666" s="13" t="str">
        <f>IF(A1666="","",IF(R1666="Refreshment Beverage",VLOOKUP(VALUE(Q1666),Rates!G$15:L$19,2,0),VLOOKUP(VALUE(Q1666),Rates!G$4:L$8,2,0)))</f>
        <v/>
      </c>
      <c r="T1666" s="13" t="str">
        <f t="shared" si="792"/>
        <v/>
      </c>
      <c r="U1666" s="181" t="str">
        <f t="shared" si="793"/>
        <v/>
      </c>
      <c r="V1666" s="13" t="str">
        <f t="shared" si="794"/>
        <v/>
      </c>
      <c r="W1666" s="13" t="str">
        <f t="shared" si="795"/>
        <v/>
      </c>
      <c r="X1666" s="182" t="str">
        <f t="shared" si="796"/>
        <v/>
      </c>
      <c r="Y1666" s="183" t="str">
        <f>IF(A:A="","",IF(R1666="Refreshment Beverage",VLOOKUP(Q1666,Rates!G$15:L$19,6,0)*W1666,VLOOKUP(Q1666,Rates!G$4:L$12,6,0)*W1666))</f>
        <v/>
      </c>
      <c r="Z1666" s="183" t="str">
        <f t="shared" si="797"/>
        <v/>
      </c>
      <c r="AA1666" s="17">
        <f t="shared" si="785"/>
        <v>0</v>
      </c>
      <c r="AB1666" s="177" t="str" cm="1">
        <f t="array" ref="AB1666">IF(_xlfn.SINGLE(A:A)="","",IF(R1666="Refreshment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177" t="str" cm="1">
        <f t="array" ref="AC1666">IF(_xlfn.SINGLE(A:A)="","",IF(R1666="Refreshment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68">
        <f>IFERROR(IF(OR(Q1666=1,Q1666=2,Q1666=3,Q1666=4),VLOOKUP(Q1666,Rates!$A$31:$B$34,2,0)*W1666,IF(V1666=1,VLOOKUP(U1666,'REB BEV MIN MKUP'!B:E,4,0),IF(V1666&gt;1,VLOOKUP(VALUE(W1666),'REB BEV MIN MKUP'!O:Q,3,0),0))),0)</f>
        <v>0</v>
      </c>
      <c r="AE1666" s="177" t="str">
        <f t="shared" si="798"/>
        <v/>
      </c>
      <c r="AF1666" s="13" t="str">
        <f t="shared" si="799"/>
        <v/>
      </c>
      <c r="AG1666" s="177" t="str">
        <f t="shared" si="800"/>
        <v/>
      </c>
      <c r="AH1666" s="184" t="str">
        <f t="shared" si="801"/>
        <v/>
      </c>
      <c r="AI1666" s="184" t="str">
        <f>IF(AE:AE="","",IF(R1666="Refreshment Beverage",AK1666*(Rates!J$19/100),ROUND(SUM(AH1666*(Rates!$J$8/100)),4)))</f>
        <v/>
      </c>
      <c r="AJ1666" s="183" t="str">
        <f t="shared" si="802"/>
        <v/>
      </c>
      <c r="AK1666" s="185" t="str">
        <f t="shared" si="803"/>
        <v/>
      </c>
      <c r="AL1666" s="177" t="str">
        <f t="shared" si="804"/>
        <v/>
      </c>
      <c r="AM1666" s="13" t="str">
        <f>IF(AS1666="","",IF(R1666="Refreshment Beverage",ROUND(AS1666*Rates!K$19,4),ROUND(AO1666*(VLOOKUP(VALUE(Q1666),Rates!G$4:L$12,3,0)),4)))</f>
        <v/>
      </c>
      <c r="AN1666" s="183" t="str">
        <f>IF(AS1666="","",IF(R1666="Refreshment Beverage",AS1666*(Rates!J$19/100),MAX(AM1666,AB1666)))</f>
        <v/>
      </c>
      <c r="AO1666" s="186" t="str">
        <f t="shared" si="805"/>
        <v/>
      </c>
      <c r="AP1666" s="186" t="str">
        <f t="shared" si="806"/>
        <v/>
      </c>
      <c r="AQ1666" s="186" t="str">
        <f>IF(AS1666="","",IF(R1666="Refreshment Beverage",ROUND(SUM(VLOOKUP(Q:Q,Rates!G$15:L$19,3,0)*(AS1666-Y1666-Z1666-AA1666)),4),ROUND(SUM(Rates!$K$8*AS1666),4)))</f>
        <v/>
      </c>
      <c r="AR1666" s="184" t="str">
        <f t="shared" si="807"/>
        <v/>
      </c>
      <c r="AS1666" s="185" t="str">
        <f t="shared" si="808"/>
        <v/>
      </c>
      <c r="AT1666" s="177" t="str">
        <f t="shared" si="809"/>
        <v/>
      </c>
      <c r="AU1666" s="13" t="str">
        <f>IF(AX1666="","",IF(R1666="Refreshment Beverage",ROUND((BA1666-Y1666-Z1666-AA1666)*VLOOKUP(VALUE(Q1666),Rates!G$15:L$19,3,0),4),ROUND(AW1666*(VLOOKUP(VALUE(Q1666),Rates!G:L,3,0)),4)))</f>
        <v/>
      </c>
      <c r="AV1666" s="183" t="str">
        <f t="shared" si="810"/>
        <v/>
      </c>
      <c r="AW1666" s="186" t="str">
        <f t="shared" si="811"/>
        <v/>
      </c>
      <c r="AX1666" s="184" t="str">
        <f t="shared" si="812"/>
        <v/>
      </c>
      <c r="AY1666" s="186" t="str">
        <f>IF(AX1666="","",IF(R1666="Refreshment Beverage",ROUND(SUM(AX1666*Rates!K$19),4),ROUND(SUM(AX1666*(Rates!J$8/100)),4)))</f>
        <v/>
      </c>
      <c r="AZ1666" s="183" t="str">
        <f t="shared" si="813"/>
        <v/>
      </c>
      <c r="BA1666" s="185" t="str">
        <f t="shared" si="814"/>
        <v/>
      </c>
      <c r="BD1666" s="171"/>
      <c r="BE1666" s="171"/>
      <c r="BF1666" s="171"/>
      <c r="BG1666" s="171"/>
    </row>
    <row r="1667" spans="1:59" ht="15" customHeight="1" x14ac:dyDescent="0.3">
      <c r="A1667" s="172"/>
      <c r="B1667" s="172"/>
      <c r="C1667" s="172"/>
      <c r="D1667" s="173"/>
      <c r="E1667" s="173"/>
      <c r="F1667" s="173"/>
      <c r="G1667" s="173"/>
      <c r="H1667" s="173"/>
      <c r="I1667" s="174"/>
      <c r="J1667" s="175"/>
      <c r="K1667" s="176" t="str">
        <f t="shared" si="786"/>
        <v/>
      </c>
      <c r="L1667" s="177" t="str">
        <f t="shared" si="787"/>
        <v/>
      </c>
      <c r="M1667" s="178" t="str">
        <f t="shared" si="788"/>
        <v/>
      </c>
      <c r="N1667" s="44" t="str" cm="1">
        <f t="array" ref="N1667">IFERROR(IF(_xlfn.SINGLE(A:A)="","",IF(R1667="Beer",SUM(LOOKUP(2,1/(Rates!$B$3:$B$5&lt;=W1667)/(Rates!$C$3:$C$5&gt;=W1667),Rates!$D$3:$D$5)*(X1667/100)*W1667),IF(R1667="Refreshment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44" t="str">
        <f t="shared" si="789"/>
        <v/>
      </c>
      <c r="P1667" s="13"/>
      <c r="Q1667" s="179" t="str">
        <f t="shared" si="790"/>
        <v/>
      </c>
      <c r="R1667" s="180" t="str">
        <f t="shared" si="791"/>
        <v/>
      </c>
      <c r="S1667" s="13" t="str">
        <f>IF(A1667="","",IF(R1667="Refreshment Beverage",VLOOKUP(VALUE(Q1667),Rates!G$15:L$19,2,0),VLOOKUP(VALUE(Q1667),Rates!G$4:L$8,2,0)))</f>
        <v/>
      </c>
      <c r="T1667" s="13" t="str">
        <f t="shared" si="792"/>
        <v/>
      </c>
      <c r="U1667" s="181" t="str">
        <f t="shared" si="793"/>
        <v/>
      </c>
      <c r="V1667" s="13" t="str">
        <f t="shared" si="794"/>
        <v/>
      </c>
      <c r="W1667" s="13" t="str">
        <f t="shared" si="795"/>
        <v/>
      </c>
      <c r="X1667" s="182" t="str">
        <f t="shared" si="796"/>
        <v/>
      </c>
      <c r="Y1667" s="183" t="str">
        <f>IF(A:A="","",IF(R1667="Refreshment Beverage",VLOOKUP(Q1667,Rates!G$15:L$19,6,0)*W1667,VLOOKUP(Q1667,Rates!G$4:L$12,6,0)*W1667))</f>
        <v/>
      </c>
      <c r="Z1667" s="183" t="str">
        <f t="shared" si="797"/>
        <v/>
      </c>
      <c r="AA1667" s="17">
        <f t="shared" si="785"/>
        <v>0</v>
      </c>
      <c r="AB1667" s="177" t="str" cm="1">
        <f t="array" ref="AB1667">IF(_xlfn.SINGLE(A:A)="","",IF(R1667="Refreshment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177" t="str" cm="1">
        <f t="array" ref="AC1667">IF(_xlfn.SINGLE(A:A)="","",IF(R1667="Refreshment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68">
        <f>IFERROR(IF(OR(Q1667=1,Q1667=2,Q1667=3,Q1667=4),VLOOKUP(Q1667,Rates!$A$31:$B$34,2,0)*W1667,IF(V1667=1,VLOOKUP(U1667,'REB BEV MIN MKUP'!B:E,4,0),IF(V1667&gt;1,VLOOKUP(VALUE(W1667),'REB BEV MIN MKUP'!O:Q,3,0),0))),0)</f>
        <v>0</v>
      </c>
      <c r="AE1667" s="177" t="str">
        <f t="shared" si="798"/>
        <v/>
      </c>
      <c r="AF1667" s="13" t="str">
        <f t="shared" si="799"/>
        <v/>
      </c>
      <c r="AG1667" s="177" t="str">
        <f t="shared" si="800"/>
        <v/>
      </c>
      <c r="AH1667" s="184" t="str">
        <f t="shared" si="801"/>
        <v/>
      </c>
      <c r="AI1667" s="184" t="str">
        <f>IF(AE:AE="","",IF(R1667="Refreshment Beverage",AK1667*(Rates!J$19/100),ROUND(SUM(AH1667*(Rates!$J$8/100)),4)))</f>
        <v/>
      </c>
      <c r="AJ1667" s="183" t="str">
        <f t="shared" si="802"/>
        <v/>
      </c>
      <c r="AK1667" s="185" t="str">
        <f t="shared" si="803"/>
        <v/>
      </c>
      <c r="AL1667" s="177" t="str">
        <f t="shared" si="804"/>
        <v/>
      </c>
      <c r="AM1667" s="13" t="str">
        <f>IF(AS1667="","",IF(R1667="Refreshment Beverage",ROUND(AS1667*Rates!K$19,4),ROUND(AO1667*(VLOOKUP(VALUE(Q1667),Rates!G$4:L$12,3,0)),4)))</f>
        <v/>
      </c>
      <c r="AN1667" s="183" t="str">
        <f>IF(AS1667="","",IF(R1667="Refreshment Beverage",AS1667*(Rates!J$19/100),MAX(AM1667,AB1667)))</f>
        <v/>
      </c>
      <c r="AO1667" s="186" t="str">
        <f t="shared" si="805"/>
        <v/>
      </c>
      <c r="AP1667" s="186" t="str">
        <f t="shared" si="806"/>
        <v/>
      </c>
      <c r="AQ1667" s="186" t="str">
        <f>IF(AS1667="","",IF(R1667="Refreshment Beverage",ROUND(SUM(VLOOKUP(Q:Q,Rates!G$15:L$19,3,0)*(AS1667-Y1667-Z1667-AA1667)),4),ROUND(SUM(Rates!$K$8*AS1667),4)))</f>
        <v/>
      </c>
      <c r="AR1667" s="184" t="str">
        <f t="shared" si="807"/>
        <v/>
      </c>
      <c r="AS1667" s="185" t="str">
        <f t="shared" si="808"/>
        <v/>
      </c>
      <c r="AT1667" s="177" t="str">
        <f t="shared" si="809"/>
        <v/>
      </c>
      <c r="AU1667" s="13" t="str">
        <f>IF(AX1667="","",IF(R1667="Refreshment Beverage",ROUND((BA1667-Y1667-Z1667-AA1667)*VLOOKUP(VALUE(Q1667),Rates!G$15:L$19,3,0),4),ROUND(AW1667*(VLOOKUP(VALUE(Q1667),Rates!G:L,3,0)),4)))</f>
        <v/>
      </c>
      <c r="AV1667" s="183" t="str">
        <f t="shared" si="810"/>
        <v/>
      </c>
      <c r="AW1667" s="186" t="str">
        <f t="shared" si="811"/>
        <v/>
      </c>
      <c r="AX1667" s="184" t="str">
        <f t="shared" si="812"/>
        <v/>
      </c>
      <c r="AY1667" s="186" t="str">
        <f>IF(AX1667="","",IF(R1667="Refreshment Beverage",ROUND(SUM(AX1667*Rates!K$19),4),ROUND(SUM(AX1667*(Rates!J$8/100)),4)))</f>
        <v/>
      </c>
      <c r="AZ1667" s="183" t="str">
        <f t="shared" si="813"/>
        <v/>
      </c>
      <c r="BA1667" s="185" t="str">
        <f t="shared" si="814"/>
        <v/>
      </c>
      <c r="BD1667" s="171"/>
      <c r="BE1667" s="171"/>
      <c r="BF1667" s="171"/>
      <c r="BG1667" s="171"/>
    </row>
    <row r="1668" spans="1:59" ht="15" customHeight="1" x14ac:dyDescent="0.3">
      <c r="A1668" s="172"/>
      <c r="B1668" s="172"/>
      <c r="C1668" s="172"/>
      <c r="D1668" s="173"/>
      <c r="E1668" s="173"/>
      <c r="F1668" s="173"/>
      <c r="G1668" s="173"/>
      <c r="H1668" s="173"/>
      <c r="I1668" s="174"/>
      <c r="J1668" s="175"/>
      <c r="K1668" s="176" t="str">
        <f t="shared" si="786"/>
        <v/>
      </c>
      <c r="L1668" s="177" t="str">
        <f t="shared" si="787"/>
        <v/>
      </c>
      <c r="M1668" s="178" t="str">
        <f t="shared" si="788"/>
        <v/>
      </c>
      <c r="N1668" s="44" t="str" cm="1">
        <f t="array" ref="N1668">IFERROR(IF(_xlfn.SINGLE(A:A)="","",IF(R1668="Beer",SUM(LOOKUP(2,1/(Rates!$B$3:$B$5&lt;=W1668)/(Rates!$C$3:$C$5&gt;=W1668),Rates!$D$3:$D$5)*(X1668/100)*W1668),IF(R1668="Refreshment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44" t="str">
        <f t="shared" si="789"/>
        <v/>
      </c>
      <c r="P1668" s="13"/>
      <c r="Q1668" s="179" t="str">
        <f t="shared" si="790"/>
        <v/>
      </c>
      <c r="R1668" s="180" t="str">
        <f t="shared" si="791"/>
        <v/>
      </c>
      <c r="S1668" s="13" t="str">
        <f>IF(A1668="","",IF(R1668="Refreshment Beverage",VLOOKUP(VALUE(Q1668),Rates!G$15:L$19,2,0),VLOOKUP(VALUE(Q1668),Rates!G$4:L$8,2,0)))</f>
        <v/>
      </c>
      <c r="T1668" s="13" t="str">
        <f t="shared" si="792"/>
        <v/>
      </c>
      <c r="U1668" s="181" t="str">
        <f t="shared" si="793"/>
        <v/>
      </c>
      <c r="V1668" s="13" t="str">
        <f t="shared" si="794"/>
        <v/>
      </c>
      <c r="W1668" s="13" t="str">
        <f t="shared" si="795"/>
        <v/>
      </c>
      <c r="X1668" s="182" t="str">
        <f t="shared" si="796"/>
        <v/>
      </c>
      <c r="Y1668" s="183" t="str">
        <f>IF(A:A="","",IF(R1668="Refreshment Beverage",VLOOKUP(Q1668,Rates!G$15:L$19,6,0)*W1668,VLOOKUP(Q1668,Rates!G$4:L$12,6,0)*W1668))</f>
        <v/>
      </c>
      <c r="Z1668" s="183" t="str">
        <f t="shared" si="797"/>
        <v/>
      </c>
      <c r="AA1668" s="17">
        <f t="shared" si="785"/>
        <v>0</v>
      </c>
      <c r="AB1668" s="177" t="str" cm="1">
        <f t="array" ref="AB1668">IF(_xlfn.SINGLE(A:A)="","",IF(R1668="Refreshment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177" t="str" cm="1">
        <f t="array" ref="AC1668">IF(_xlfn.SINGLE(A:A)="","",IF(R1668="Refreshment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68">
        <f>IFERROR(IF(OR(Q1668=1,Q1668=2,Q1668=3,Q1668=4),VLOOKUP(Q1668,Rates!$A$31:$B$34,2,0)*W1668,IF(V1668=1,VLOOKUP(U1668,'REB BEV MIN MKUP'!B:E,4,0),IF(V1668&gt;1,VLOOKUP(VALUE(W1668),'REB BEV MIN MKUP'!O:Q,3,0),0))),0)</f>
        <v>0</v>
      </c>
      <c r="AE1668" s="177" t="str">
        <f t="shared" si="798"/>
        <v/>
      </c>
      <c r="AF1668" s="13" t="str">
        <f t="shared" si="799"/>
        <v/>
      </c>
      <c r="AG1668" s="177" t="str">
        <f t="shared" si="800"/>
        <v/>
      </c>
      <c r="AH1668" s="184" t="str">
        <f t="shared" si="801"/>
        <v/>
      </c>
      <c r="AI1668" s="184" t="str">
        <f>IF(AE:AE="","",IF(R1668="Refreshment Beverage",AK1668*(Rates!J$19/100),ROUND(SUM(AH1668*(Rates!$J$8/100)),4)))</f>
        <v/>
      </c>
      <c r="AJ1668" s="183" t="str">
        <f t="shared" si="802"/>
        <v/>
      </c>
      <c r="AK1668" s="185" t="str">
        <f t="shared" si="803"/>
        <v/>
      </c>
      <c r="AL1668" s="177" t="str">
        <f t="shared" si="804"/>
        <v/>
      </c>
      <c r="AM1668" s="13" t="str">
        <f>IF(AS1668="","",IF(R1668="Refreshment Beverage",ROUND(AS1668*Rates!K$19,4),ROUND(AO1668*(VLOOKUP(VALUE(Q1668),Rates!G$4:L$12,3,0)),4)))</f>
        <v/>
      </c>
      <c r="AN1668" s="183" t="str">
        <f>IF(AS1668="","",IF(R1668="Refreshment Beverage",AS1668*(Rates!J$19/100),MAX(AM1668,AB1668)))</f>
        <v/>
      </c>
      <c r="AO1668" s="186" t="str">
        <f t="shared" si="805"/>
        <v/>
      </c>
      <c r="AP1668" s="186" t="str">
        <f t="shared" si="806"/>
        <v/>
      </c>
      <c r="AQ1668" s="186" t="str">
        <f>IF(AS1668="","",IF(R1668="Refreshment Beverage",ROUND(SUM(VLOOKUP(Q:Q,Rates!G$15:L$19,3,0)*(AS1668-Y1668-Z1668-AA1668)),4),ROUND(SUM(Rates!$K$8*AS1668),4)))</f>
        <v/>
      </c>
      <c r="AR1668" s="184" t="str">
        <f t="shared" si="807"/>
        <v/>
      </c>
      <c r="AS1668" s="185" t="str">
        <f t="shared" si="808"/>
        <v/>
      </c>
      <c r="AT1668" s="177" t="str">
        <f t="shared" si="809"/>
        <v/>
      </c>
      <c r="AU1668" s="13" t="str">
        <f>IF(AX1668="","",IF(R1668="Refreshment Beverage",ROUND((BA1668-Y1668-Z1668-AA1668)*VLOOKUP(VALUE(Q1668),Rates!G$15:L$19,3,0),4),ROUND(AW1668*(VLOOKUP(VALUE(Q1668),Rates!G:L,3,0)),4)))</f>
        <v/>
      </c>
      <c r="AV1668" s="183" t="str">
        <f t="shared" si="810"/>
        <v/>
      </c>
      <c r="AW1668" s="186" t="str">
        <f t="shared" si="811"/>
        <v/>
      </c>
      <c r="AX1668" s="184" t="str">
        <f t="shared" si="812"/>
        <v/>
      </c>
      <c r="AY1668" s="186" t="str">
        <f>IF(AX1668="","",IF(R1668="Refreshment Beverage",ROUND(SUM(AX1668*Rates!K$19),4),ROUND(SUM(AX1668*(Rates!J$8/100)),4)))</f>
        <v/>
      </c>
      <c r="AZ1668" s="183" t="str">
        <f t="shared" si="813"/>
        <v/>
      </c>
      <c r="BA1668" s="185" t="str">
        <f t="shared" si="814"/>
        <v/>
      </c>
      <c r="BD1668" s="171"/>
      <c r="BE1668" s="171"/>
      <c r="BF1668" s="171"/>
      <c r="BG1668" s="171"/>
    </row>
    <row r="1669" spans="1:59" ht="15" customHeight="1" x14ac:dyDescent="0.3">
      <c r="A1669" s="172"/>
      <c r="B1669" s="172"/>
      <c r="C1669" s="172"/>
      <c r="D1669" s="173"/>
      <c r="E1669" s="173"/>
      <c r="F1669" s="173"/>
      <c r="G1669" s="173"/>
      <c r="H1669" s="173"/>
      <c r="I1669" s="174"/>
      <c r="J1669" s="175"/>
      <c r="K1669" s="176" t="str">
        <f t="shared" si="786"/>
        <v/>
      </c>
      <c r="L1669" s="177" t="str">
        <f t="shared" si="787"/>
        <v/>
      </c>
      <c r="M1669" s="178" t="str">
        <f t="shared" si="788"/>
        <v/>
      </c>
      <c r="N1669" s="44" t="str" cm="1">
        <f t="array" ref="N1669">IFERROR(IF(_xlfn.SINGLE(A:A)="","",IF(R1669="Beer",SUM(LOOKUP(2,1/(Rates!$B$3:$B$5&lt;=W1669)/(Rates!$C$3:$C$5&gt;=W1669),Rates!$D$3:$D$5)*(X1669/100)*W1669),IF(R1669="Refreshment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44" t="str">
        <f t="shared" si="789"/>
        <v/>
      </c>
      <c r="P1669" s="13"/>
      <c r="Q1669" s="179" t="str">
        <f t="shared" si="790"/>
        <v/>
      </c>
      <c r="R1669" s="180" t="str">
        <f t="shared" si="791"/>
        <v/>
      </c>
      <c r="S1669" s="13" t="str">
        <f>IF(A1669="","",IF(R1669="Refreshment Beverage",VLOOKUP(VALUE(Q1669),Rates!G$15:L$19,2,0),VLOOKUP(VALUE(Q1669),Rates!G$4:L$8,2,0)))</f>
        <v/>
      </c>
      <c r="T1669" s="13" t="str">
        <f t="shared" si="792"/>
        <v/>
      </c>
      <c r="U1669" s="181" t="str">
        <f t="shared" si="793"/>
        <v/>
      </c>
      <c r="V1669" s="13" t="str">
        <f t="shared" si="794"/>
        <v/>
      </c>
      <c r="W1669" s="13" t="str">
        <f t="shared" si="795"/>
        <v/>
      </c>
      <c r="X1669" s="182" t="str">
        <f t="shared" si="796"/>
        <v/>
      </c>
      <c r="Y1669" s="183" t="str">
        <f>IF(A:A="","",IF(R1669="Refreshment Beverage",VLOOKUP(Q1669,Rates!G$15:L$19,6,0)*W1669,VLOOKUP(Q1669,Rates!G$4:L$12,6,0)*W1669))</f>
        <v/>
      </c>
      <c r="Z1669" s="183" t="str">
        <f t="shared" si="797"/>
        <v/>
      </c>
      <c r="AA1669" s="17">
        <f t="shared" si="785"/>
        <v>0</v>
      </c>
      <c r="AB1669" s="177" t="str" cm="1">
        <f t="array" ref="AB1669">IF(_xlfn.SINGLE(A:A)="","",IF(R1669="Refreshment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177" t="str" cm="1">
        <f t="array" ref="AC1669">IF(_xlfn.SINGLE(A:A)="","",IF(R1669="Refreshment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68">
        <f>IFERROR(IF(OR(Q1669=1,Q1669=2,Q1669=3,Q1669=4),VLOOKUP(Q1669,Rates!$A$31:$B$34,2,0)*W1669,IF(V1669=1,VLOOKUP(U1669,'REB BEV MIN MKUP'!B:E,4,0),IF(V1669&gt;1,VLOOKUP(VALUE(W1669),'REB BEV MIN MKUP'!O:Q,3,0),0))),0)</f>
        <v>0</v>
      </c>
      <c r="AE1669" s="177" t="str">
        <f t="shared" si="798"/>
        <v/>
      </c>
      <c r="AF1669" s="13" t="str">
        <f t="shared" si="799"/>
        <v/>
      </c>
      <c r="AG1669" s="177" t="str">
        <f t="shared" si="800"/>
        <v/>
      </c>
      <c r="AH1669" s="184" t="str">
        <f t="shared" si="801"/>
        <v/>
      </c>
      <c r="AI1669" s="184" t="str">
        <f>IF(AE:AE="","",IF(R1669="Refreshment Beverage",AK1669*(Rates!J$19/100),ROUND(SUM(AH1669*(Rates!$J$8/100)),4)))</f>
        <v/>
      </c>
      <c r="AJ1669" s="183" t="str">
        <f t="shared" si="802"/>
        <v/>
      </c>
      <c r="AK1669" s="185" t="str">
        <f t="shared" si="803"/>
        <v/>
      </c>
      <c r="AL1669" s="177" t="str">
        <f t="shared" si="804"/>
        <v/>
      </c>
      <c r="AM1669" s="13" t="str">
        <f>IF(AS1669="","",IF(R1669="Refreshment Beverage",ROUND(AS1669*Rates!K$19,4),ROUND(AO1669*(VLOOKUP(VALUE(Q1669),Rates!G$4:L$12,3,0)),4)))</f>
        <v/>
      </c>
      <c r="AN1669" s="183" t="str">
        <f>IF(AS1669="","",IF(R1669="Refreshment Beverage",AS1669*(Rates!J$19/100),MAX(AM1669,AB1669)))</f>
        <v/>
      </c>
      <c r="AO1669" s="186" t="str">
        <f t="shared" si="805"/>
        <v/>
      </c>
      <c r="AP1669" s="186" t="str">
        <f t="shared" si="806"/>
        <v/>
      </c>
      <c r="AQ1669" s="186" t="str">
        <f>IF(AS1669="","",IF(R1669="Refreshment Beverage",ROUND(SUM(VLOOKUP(Q:Q,Rates!G$15:L$19,3,0)*(AS1669-Y1669-Z1669-AA1669)),4),ROUND(SUM(Rates!$K$8*AS1669),4)))</f>
        <v/>
      </c>
      <c r="AR1669" s="184" t="str">
        <f t="shared" si="807"/>
        <v/>
      </c>
      <c r="AS1669" s="185" t="str">
        <f t="shared" si="808"/>
        <v/>
      </c>
      <c r="AT1669" s="177" t="str">
        <f t="shared" si="809"/>
        <v/>
      </c>
      <c r="AU1669" s="13" t="str">
        <f>IF(AX1669="","",IF(R1669="Refreshment Beverage",ROUND((BA1669-Y1669-Z1669-AA1669)*VLOOKUP(VALUE(Q1669),Rates!G$15:L$19,3,0),4),ROUND(AW1669*(VLOOKUP(VALUE(Q1669),Rates!G:L,3,0)),4)))</f>
        <v/>
      </c>
      <c r="AV1669" s="183" t="str">
        <f t="shared" si="810"/>
        <v/>
      </c>
      <c r="AW1669" s="186" t="str">
        <f t="shared" si="811"/>
        <v/>
      </c>
      <c r="AX1669" s="184" t="str">
        <f t="shared" si="812"/>
        <v/>
      </c>
      <c r="AY1669" s="186" t="str">
        <f>IF(AX1669="","",IF(R1669="Refreshment Beverage",ROUND(SUM(AX1669*Rates!K$19),4),ROUND(SUM(AX1669*(Rates!J$8/100)),4)))</f>
        <v/>
      </c>
      <c r="AZ1669" s="183" t="str">
        <f t="shared" si="813"/>
        <v/>
      </c>
      <c r="BA1669" s="185" t="str">
        <f t="shared" si="814"/>
        <v/>
      </c>
      <c r="BD1669" s="171"/>
      <c r="BE1669" s="171"/>
      <c r="BF1669" s="171"/>
      <c r="BG1669" s="171"/>
    </row>
    <row r="1670" spans="1:59" ht="15" customHeight="1" x14ac:dyDescent="0.3">
      <c r="A1670" s="172"/>
      <c r="B1670" s="172"/>
      <c r="C1670" s="172"/>
      <c r="D1670" s="173"/>
      <c r="E1670" s="173"/>
      <c r="F1670" s="173"/>
      <c r="G1670" s="173"/>
      <c r="H1670" s="173"/>
      <c r="I1670" s="174"/>
      <c r="J1670" s="175"/>
      <c r="K1670" s="176" t="str">
        <f t="shared" si="786"/>
        <v/>
      </c>
      <c r="L1670" s="177" t="str">
        <f t="shared" si="787"/>
        <v/>
      </c>
      <c r="M1670" s="178" t="str">
        <f t="shared" si="788"/>
        <v/>
      </c>
      <c r="N1670" s="44" t="str" cm="1">
        <f t="array" ref="N1670">IFERROR(IF(_xlfn.SINGLE(A:A)="","",IF(R1670="Beer",SUM(LOOKUP(2,1/(Rates!$B$3:$B$5&lt;=W1670)/(Rates!$C$3:$C$5&gt;=W1670),Rates!$D$3:$D$5)*(X1670/100)*W1670),IF(R1670="Refreshment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44" t="str">
        <f t="shared" si="789"/>
        <v/>
      </c>
      <c r="P1670" s="13"/>
      <c r="Q1670" s="179" t="str">
        <f t="shared" si="790"/>
        <v/>
      </c>
      <c r="R1670" s="180" t="str">
        <f t="shared" si="791"/>
        <v/>
      </c>
      <c r="S1670" s="13" t="str">
        <f>IF(A1670="","",IF(R1670="Refreshment Beverage",VLOOKUP(VALUE(Q1670),Rates!G$15:L$19,2,0),VLOOKUP(VALUE(Q1670),Rates!G$4:L$8,2,0)))</f>
        <v/>
      </c>
      <c r="T1670" s="13" t="str">
        <f t="shared" si="792"/>
        <v/>
      </c>
      <c r="U1670" s="181" t="str">
        <f t="shared" si="793"/>
        <v/>
      </c>
      <c r="V1670" s="13" t="str">
        <f t="shared" si="794"/>
        <v/>
      </c>
      <c r="W1670" s="13" t="str">
        <f t="shared" si="795"/>
        <v/>
      </c>
      <c r="X1670" s="182" t="str">
        <f t="shared" si="796"/>
        <v/>
      </c>
      <c r="Y1670" s="183" t="str">
        <f>IF(A:A="","",IF(R1670="Refreshment Beverage",VLOOKUP(Q1670,Rates!G$15:L$19,6,0)*W1670,VLOOKUP(Q1670,Rates!G$4:L$12,6,0)*W1670))</f>
        <v/>
      </c>
      <c r="Z1670" s="183" t="str">
        <f t="shared" si="797"/>
        <v/>
      </c>
      <c r="AA1670" s="17">
        <f t="shared" si="785"/>
        <v>0</v>
      </c>
      <c r="AB1670" s="177" t="str" cm="1">
        <f t="array" ref="AB1670">IF(_xlfn.SINGLE(A:A)="","",IF(R1670="Refreshment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177" t="str" cm="1">
        <f t="array" ref="AC1670">IF(_xlfn.SINGLE(A:A)="","",IF(R1670="Refreshment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68">
        <f>IFERROR(IF(OR(Q1670=1,Q1670=2,Q1670=3,Q1670=4),VLOOKUP(Q1670,Rates!$A$31:$B$34,2,0)*W1670,IF(V1670=1,VLOOKUP(U1670,'REB BEV MIN MKUP'!B:E,4,0),IF(V1670&gt;1,VLOOKUP(VALUE(W1670),'REB BEV MIN MKUP'!O:Q,3,0),0))),0)</f>
        <v>0</v>
      </c>
      <c r="AE1670" s="177" t="str">
        <f t="shared" si="798"/>
        <v/>
      </c>
      <c r="AF1670" s="13" t="str">
        <f t="shared" si="799"/>
        <v/>
      </c>
      <c r="AG1670" s="177" t="str">
        <f t="shared" si="800"/>
        <v/>
      </c>
      <c r="AH1670" s="184" t="str">
        <f t="shared" si="801"/>
        <v/>
      </c>
      <c r="AI1670" s="184" t="str">
        <f>IF(AE:AE="","",IF(R1670="Refreshment Beverage",AK1670*(Rates!J$19/100),ROUND(SUM(AH1670*(Rates!$J$8/100)),4)))</f>
        <v/>
      </c>
      <c r="AJ1670" s="183" t="str">
        <f t="shared" si="802"/>
        <v/>
      </c>
      <c r="AK1670" s="185" t="str">
        <f t="shared" si="803"/>
        <v/>
      </c>
      <c r="AL1670" s="177" t="str">
        <f t="shared" si="804"/>
        <v/>
      </c>
      <c r="AM1670" s="13" t="str">
        <f>IF(AS1670="","",IF(R1670="Refreshment Beverage",ROUND(AS1670*Rates!K$19,4),ROUND(AO1670*(VLOOKUP(VALUE(Q1670),Rates!G$4:L$12,3,0)),4)))</f>
        <v/>
      </c>
      <c r="AN1670" s="183" t="str">
        <f>IF(AS1670="","",IF(R1670="Refreshment Beverage",AS1670*(Rates!J$19/100),MAX(AM1670,AB1670)))</f>
        <v/>
      </c>
      <c r="AO1670" s="186" t="str">
        <f t="shared" si="805"/>
        <v/>
      </c>
      <c r="AP1670" s="186" t="str">
        <f t="shared" si="806"/>
        <v/>
      </c>
      <c r="AQ1670" s="186" t="str">
        <f>IF(AS1670="","",IF(R1670="Refreshment Beverage",ROUND(SUM(VLOOKUP(Q:Q,Rates!G$15:L$19,3,0)*(AS1670-Y1670-Z1670-AA1670)),4),ROUND(SUM(Rates!$K$8*AS1670),4)))</f>
        <v/>
      </c>
      <c r="AR1670" s="184" t="str">
        <f t="shared" si="807"/>
        <v/>
      </c>
      <c r="AS1670" s="185" t="str">
        <f t="shared" si="808"/>
        <v/>
      </c>
      <c r="AT1670" s="177" t="str">
        <f t="shared" si="809"/>
        <v/>
      </c>
      <c r="AU1670" s="13" t="str">
        <f>IF(AX1670="","",IF(R1670="Refreshment Beverage",ROUND((BA1670-Y1670-Z1670-AA1670)*VLOOKUP(VALUE(Q1670),Rates!G$15:L$19,3,0),4),ROUND(AW1670*(VLOOKUP(VALUE(Q1670),Rates!G:L,3,0)),4)))</f>
        <v/>
      </c>
      <c r="AV1670" s="183" t="str">
        <f t="shared" si="810"/>
        <v/>
      </c>
      <c r="AW1670" s="186" t="str">
        <f t="shared" si="811"/>
        <v/>
      </c>
      <c r="AX1670" s="184" t="str">
        <f t="shared" si="812"/>
        <v/>
      </c>
      <c r="AY1670" s="186" t="str">
        <f>IF(AX1670="","",IF(R1670="Refreshment Beverage",ROUND(SUM(AX1670*Rates!K$19),4),ROUND(SUM(AX1670*(Rates!J$8/100)),4)))</f>
        <v/>
      </c>
      <c r="AZ1670" s="183" t="str">
        <f t="shared" si="813"/>
        <v/>
      </c>
      <c r="BA1670" s="185" t="str">
        <f t="shared" si="814"/>
        <v/>
      </c>
      <c r="BD1670" s="171"/>
      <c r="BE1670" s="171"/>
      <c r="BF1670" s="171"/>
      <c r="BG1670" s="171"/>
    </row>
    <row r="1671" spans="1:59" ht="15" customHeight="1" x14ac:dyDescent="0.3">
      <c r="A1671" s="172"/>
      <c r="B1671" s="172"/>
      <c r="C1671" s="172"/>
      <c r="D1671" s="173"/>
      <c r="E1671" s="173"/>
      <c r="F1671" s="173"/>
      <c r="G1671" s="173"/>
      <c r="H1671" s="173"/>
      <c r="I1671" s="174"/>
      <c r="J1671" s="175"/>
      <c r="K1671" s="176" t="str">
        <f t="shared" si="786"/>
        <v/>
      </c>
      <c r="L1671" s="177" t="str">
        <f t="shared" si="787"/>
        <v/>
      </c>
      <c r="M1671" s="178" t="str">
        <f t="shared" si="788"/>
        <v/>
      </c>
      <c r="N1671" s="44" t="str" cm="1">
        <f t="array" ref="N1671">IFERROR(IF(_xlfn.SINGLE(A:A)="","",IF(R1671="Beer",SUM(LOOKUP(2,1/(Rates!$B$3:$B$5&lt;=W1671)/(Rates!$C$3:$C$5&gt;=W1671),Rates!$D$3:$D$5)*(X1671/100)*W1671),IF(R1671="Refreshment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44" t="str">
        <f t="shared" si="789"/>
        <v/>
      </c>
      <c r="P1671" s="13"/>
      <c r="Q1671" s="179" t="str">
        <f t="shared" si="790"/>
        <v/>
      </c>
      <c r="R1671" s="180" t="str">
        <f t="shared" si="791"/>
        <v/>
      </c>
      <c r="S1671" s="13" t="str">
        <f>IF(A1671="","",IF(R1671="Refreshment Beverage",VLOOKUP(VALUE(Q1671),Rates!G$15:L$19,2,0),VLOOKUP(VALUE(Q1671),Rates!G$4:L$8,2,0)))</f>
        <v/>
      </c>
      <c r="T1671" s="13" t="str">
        <f t="shared" si="792"/>
        <v/>
      </c>
      <c r="U1671" s="181" t="str">
        <f t="shared" si="793"/>
        <v/>
      </c>
      <c r="V1671" s="13" t="str">
        <f t="shared" si="794"/>
        <v/>
      </c>
      <c r="W1671" s="13" t="str">
        <f t="shared" si="795"/>
        <v/>
      </c>
      <c r="X1671" s="182" t="str">
        <f t="shared" si="796"/>
        <v/>
      </c>
      <c r="Y1671" s="183" t="str">
        <f>IF(A:A="","",IF(R1671="Refreshment Beverage",VLOOKUP(Q1671,Rates!G$15:L$19,6,0)*W1671,VLOOKUP(Q1671,Rates!G$4:L$12,6,0)*W1671))</f>
        <v/>
      </c>
      <c r="Z1671" s="183" t="str">
        <f t="shared" si="797"/>
        <v/>
      </c>
      <c r="AA1671" s="17">
        <f t="shared" ref="AA1671:AA1734" si="815">IF(AND(U1671&gt;0.049,U1671&lt;0.401),SUM(0.0536*V1671),IF(AND(U1671&gt;0.4,U1671&lt;0.47),SUM(0.0643*V1671),IF(AND(U1671&gt;0.469,U1671&lt;0.66),SUM(0.075*V1671),IF(AND(U1671&gt;0.659,U1671&lt;0.75),SUM(0.1071*V1671),IF(AND(U1671&gt;0.749,U1671&lt;0.9),SUM(0.1178*V1671),IF(AND(U1671&gt;0.899,U1671&lt;1),SUM(0.1393*V1671),IF(U1671=1,SUM(0.1499*V1671),IF(U1671=1.14,SUM(0.1714*V1671),IF(U1671=1.75,SUM(0.2678*V1671),IF(U1671=2,SUM(0.2999*V1671),IF(U1671=3,SUM(0.4499*V1671),0)))))))))))</f>
        <v>0</v>
      </c>
      <c r="AB1671" s="177" t="str" cm="1">
        <f t="array" ref="AB1671">IF(_xlfn.SINGLE(A:A)="","",IF(R1671="Refreshment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177" t="str" cm="1">
        <f t="array" ref="AC1671">IF(_xlfn.SINGLE(A:A)="","",IF(R1671="Refreshment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68">
        <f>IFERROR(IF(OR(Q1671=1,Q1671=2,Q1671=3,Q1671=4),VLOOKUP(Q1671,Rates!$A$31:$B$34,2,0)*W1671,IF(V1671=1,VLOOKUP(U1671,'REB BEV MIN MKUP'!B:E,4,0),IF(V1671&gt;1,VLOOKUP(VALUE(W1671),'REB BEV MIN MKUP'!O:Q,3,0),0))),0)</f>
        <v>0</v>
      </c>
      <c r="AE1671" s="177" t="str">
        <f t="shared" si="798"/>
        <v/>
      </c>
      <c r="AF1671" s="13" t="str">
        <f t="shared" si="799"/>
        <v/>
      </c>
      <c r="AG1671" s="177" t="str">
        <f t="shared" si="800"/>
        <v/>
      </c>
      <c r="AH1671" s="184" t="str">
        <f t="shared" si="801"/>
        <v/>
      </c>
      <c r="AI1671" s="184" t="str">
        <f>IF(AE:AE="","",IF(R1671="Refreshment Beverage",AK1671*(Rates!J$19/100),ROUND(SUM(AH1671*(Rates!$J$8/100)),4)))</f>
        <v/>
      </c>
      <c r="AJ1671" s="183" t="str">
        <f t="shared" si="802"/>
        <v/>
      </c>
      <c r="AK1671" s="185" t="str">
        <f t="shared" si="803"/>
        <v/>
      </c>
      <c r="AL1671" s="177" t="str">
        <f t="shared" si="804"/>
        <v/>
      </c>
      <c r="AM1671" s="13" t="str">
        <f>IF(AS1671="","",IF(R1671="Refreshment Beverage",ROUND(AS1671*Rates!K$19,4),ROUND(AO1671*(VLOOKUP(VALUE(Q1671),Rates!G$4:L$12,3,0)),4)))</f>
        <v/>
      </c>
      <c r="AN1671" s="183" t="str">
        <f>IF(AS1671="","",IF(R1671="Refreshment Beverage",AS1671*(Rates!J$19/100),MAX(AM1671,AB1671)))</f>
        <v/>
      </c>
      <c r="AO1671" s="186" t="str">
        <f t="shared" si="805"/>
        <v/>
      </c>
      <c r="AP1671" s="186" t="str">
        <f t="shared" si="806"/>
        <v/>
      </c>
      <c r="AQ1671" s="186" t="str">
        <f>IF(AS1671="","",IF(R1671="Refreshment Beverage",ROUND(SUM(VLOOKUP(Q:Q,Rates!G$15:L$19,3,0)*(AS1671-Y1671-Z1671-AA1671)),4),ROUND(SUM(Rates!$K$8*AS1671),4)))</f>
        <v/>
      </c>
      <c r="AR1671" s="184" t="str">
        <f t="shared" si="807"/>
        <v/>
      </c>
      <c r="AS1671" s="185" t="str">
        <f t="shared" si="808"/>
        <v/>
      </c>
      <c r="AT1671" s="177" t="str">
        <f t="shared" si="809"/>
        <v/>
      </c>
      <c r="AU1671" s="13" t="str">
        <f>IF(AX1671="","",IF(R1671="Refreshment Beverage",ROUND((BA1671-Y1671-Z1671-AA1671)*VLOOKUP(VALUE(Q1671),Rates!G$15:L$19,3,0),4),ROUND(AW1671*(VLOOKUP(VALUE(Q1671),Rates!G:L,3,0)),4)))</f>
        <v/>
      </c>
      <c r="AV1671" s="183" t="str">
        <f t="shared" si="810"/>
        <v/>
      </c>
      <c r="AW1671" s="186" t="str">
        <f t="shared" si="811"/>
        <v/>
      </c>
      <c r="AX1671" s="184" t="str">
        <f t="shared" si="812"/>
        <v/>
      </c>
      <c r="AY1671" s="186" t="str">
        <f>IF(AX1671="","",IF(R1671="Refreshment Beverage",ROUND(SUM(AX1671*Rates!K$19),4),ROUND(SUM(AX1671*(Rates!J$8/100)),4)))</f>
        <v/>
      </c>
      <c r="AZ1671" s="183" t="str">
        <f t="shared" si="813"/>
        <v/>
      </c>
      <c r="BA1671" s="185" t="str">
        <f t="shared" si="814"/>
        <v/>
      </c>
      <c r="BD1671" s="171"/>
      <c r="BE1671" s="171"/>
      <c r="BF1671" s="171"/>
      <c r="BG1671" s="171"/>
    </row>
    <row r="1672" spans="1:59" ht="15" customHeight="1" x14ac:dyDescent="0.3">
      <c r="A1672" s="172"/>
      <c r="B1672" s="172"/>
      <c r="C1672" s="172"/>
      <c r="D1672" s="173"/>
      <c r="E1672" s="173"/>
      <c r="F1672" s="173"/>
      <c r="G1672" s="173"/>
      <c r="H1672" s="173"/>
      <c r="I1672" s="174"/>
      <c r="J1672" s="175"/>
      <c r="K1672" s="176" t="str">
        <f t="shared" ref="K1672:K1735" si="816">IFERROR(IF(A:A="","",IF(OR(C1672="",E1672="",F1672="",G1672="",H1672="",I1672="",J1672=""),"",ROUND(IF(J1672="Gross Price to Brewers",AE1672,IF(J1672="Retail Price",AL1672,IF(J1672="Licensee Retail",AT1672,""))),2))),"")</f>
        <v/>
      </c>
      <c r="L1672" s="177" t="str">
        <f t="shared" ref="L1672:L1735" si="817">M1672</f>
        <v/>
      </c>
      <c r="M1672" s="178" t="str">
        <f t="shared" ref="M1672:M1735" si="818">IFERROR(IF(A:A="","",IF(OR(C1672="",E1672="",F1672="",G1672="",H1672="",I1672="",J1672=""),"",ROUND(IF(J1672="Gross Price to Brewers",AK1672,IF(J1672="Retail Price",AS1672,IF(J1672="Licensee Retail",BA1672,""))),2))),"")</f>
        <v/>
      </c>
      <c r="N1672" s="44" t="str" cm="1">
        <f t="array" ref="N1672">IFERROR(IF(_xlfn.SINGLE(A:A)="","",IF(R1672="Beer",SUM(LOOKUP(2,1/(Rates!$B$3:$B$5&lt;=W1672)/(Rates!$C$3:$C$5&gt;=W1672),Rates!$D$3:$D$5)*(X1672/100)*W1672),IF(R1672="Refreshment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44" t="str">
        <f t="shared" ref="O1672:O1735" si="819">IF(B:B="","",IF(M1672&gt;N1672,"YES","NO"))</f>
        <v/>
      </c>
      <c r="P1672" s="13"/>
      <c r="Q1672" s="179" t="str">
        <f t="shared" ref="Q1672:Q1735" si="820">IF(A1672="","",IF(OR(D1672="",D1672=0),0,D1672))</f>
        <v/>
      </c>
      <c r="R1672" s="180" t="str">
        <f t="shared" ref="R1672:R1735" si="821">IF(C1672="","",IF(OR(C1672="Spirit-Based Cooler",C1672="Wine-Based Cooler",C1672="Cider",C1672="Other"),"Refreshment Beverage",""))</f>
        <v/>
      </c>
      <c r="S1672" s="13" t="str">
        <f>IF(A1672="","",IF(R1672="Refreshment Beverage",VLOOKUP(VALUE(Q1672),Rates!G$15:L$19,2,0),VLOOKUP(VALUE(Q1672),Rates!G$4:L$8,2,0)))</f>
        <v/>
      </c>
      <c r="T1672" s="13" t="str">
        <f t="shared" ref="T1672:T1735" si="822">IF(A1672="","",G1672)</f>
        <v/>
      </c>
      <c r="U1672" s="181" t="str">
        <f t="shared" ref="U1672:U1735" si="823">IF(A:A="","",SUM(W1672/V1672))</f>
        <v/>
      </c>
      <c r="V1672" s="13" t="str">
        <f t="shared" ref="V1672:V1735" si="824">IF(A1672="","",F1672)</f>
        <v/>
      </c>
      <c r="W1672" s="13" t="str">
        <f t="shared" ref="W1672:W1735" si="825">IF(A1672="","",E1672*F1672)</f>
        <v/>
      </c>
      <c r="X1672" s="182" t="str">
        <f t="shared" ref="X1672:X1735" si="826">IF(A1672="","",H1672)</f>
        <v/>
      </c>
      <c r="Y1672" s="183" t="str">
        <f>IF(A:A="","",IF(R1672="Refreshment Beverage",VLOOKUP(Q1672,Rates!G$15:L$19,6,0)*W1672,VLOOKUP(Q1672,Rates!G$4:L$12,6,0)*W1672))</f>
        <v/>
      </c>
      <c r="Z1672" s="183" t="str">
        <f t="shared" ref="Z1672:Z1735" si="827">IF(A:A="","",IF(R1672="Refreshment Beverage",0,IF(T1672="Keg",0,ROUND(0.34/12*V1672,2))))</f>
        <v/>
      </c>
      <c r="AA1672" s="17">
        <f t="shared" si="815"/>
        <v>0</v>
      </c>
      <c r="AB1672" s="177" t="str" cm="1">
        <f t="array" ref="AB1672">IF(_xlfn.SINGLE(A:A)="","",IF(R1672="Refreshment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177" t="str" cm="1">
        <f t="array" ref="AC1672">IF(_xlfn.SINGLE(A:A)="","",IF(R1672="Refreshment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68">
        <f>IFERROR(IF(OR(Q1672=1,Q1672=2,Q1672=3,Q1672=4),VLOOKUP(Q1672,Rates!$A$31:$B$34,2,0)*W1672,IF(V1672=1,VLOOKUP(U1672,'REB BEV MIN MKUP'!B:E,4,0),IF(V1672&gt;1,VLOOKUP(VALUE(W1672),'REB BEV MIN MKUP'!O:Q,3,0),0))),0)</f>
        <v>0</v>
      </c>
      <c r="AE1672" s="177" t="str">
        <f t="shared" ref="AE1672:AE1735" si="828">IF(J1672="Gross Price to Brewers",I1672,"")</f>
        <v/>
      </c>
      <c r="AF1672" s="13" t="str">
        <f t="shared" ref="AF1672:AF1735" si="829">IF(AE:AE="","",ROUND(SUM(AE1672*(S1672/100)),4))</f>
        <v/>
      </c>
      <c r="AG1672" s="177" t="str">
        <f t="shared" ref="AG1672:AG1735" si="830">IF(AE:AE="","",IF(R1672="Refreshment Beverage",MAX(AF1672,AD1672),MAX(AB1672,AF1672)))</f>
        <v/>
      </c>
      <c r="AH1672" s="184" t="str">
        <f t="shared" ref="AH1672:AH1735" si="831">IF(AE:AE="","",IF(R1672="Refreshment Beverage",AK1672-AJ1672,SUM(Y1672:AA1672)+AE1672+AG1672))</f>
        <v/>
      </c>
      <c r="AI1672" s="184" t="str">
        <f>IF(AE:AE="","",IF(R1672="Refreshment Beverage",AK1672*(Rates!J$19/100),ROUND(SUM(AH1672*(Rates!$J$8/100)),4)))</f>
        <v/>
      </c>
      <c r="AJ1672" s="183" t="str">
        <f t="shared" ref="AJ1672:AJ1735" si="832">IF(AE:AE="","",IF(R1672="Refreshment Beverage",AI1672,MAX(AC1672,AI1672)))</f>
        <v/>
      </c>
      <c r="AK1672" s="185" t="str">
        <f t="shared" ref="AK1672:AK1735" si="833">IF(AE:AE="","",IF(R1672="Refreshment Beverage",SUM(AE1672+Y1672+Z1672+AA1672+AG1672),SUM(AH1672+AJ1672)))</f>
        <v/>
      </c>
      <c r="AL1672" s="177" t="str">
        <f t="shared" ref="AL1672:AL1735" si="834">IF(AS1672="","",IF(R1672="Refreshment Beverage",ROUND(SUM(AS1672-AR1672-AA1672-Z1672-Y1672),2),ROUND(SUM(AS1672-AR1672-AN1672-Y1672-Z1672-AA1672),2)))</f>
        <v/>
      </c>
      <c r="AM1672" s="13" t="str">
        <f>IF(AS1672="","",IF(R1672="Refreshment Beverage",ROUND(AS1672*Rates!K$19,4),ROUND(AO1672*(VLOOKUP(VALUE(Q1672),Rates!G$4:L$12,3,0)),4)))</f>
        <v/>
      </c>
      <c r="AN1672" s="183" t="str">
        <f>IF(AS1672="","",IF(R1672="Refreshment Beverage",AS1672*(Rates!J$19/100),MAX(AM1672,AB1672)))</f>
        <v/>
      </c>
      <c r="AO1672" s="186" t="str">
        <f t="shared" ref="AO1672:AO1735" si="835">IF(AS1672="","",ROUND(SUM(AS1672-AR1672-Y1672-Z1672-AA1672),4))</f>
        <v/>
      </c>
      <c r="AP1672" s="186" t="str">
        <f t="shared" ref="AP1672:AP1735" si="836">IF(AS1672="","",IF(R1672="Refreshment Beverage",ROUND(AS1672-AN1672,2),ROUND(SUM(AS1672-AR1672),2)))</f>
        <v/>
      </c>
      <c r="AQ1672" s="186" t="str">
        <f>IF(AS1672="","",IF(R1672="Refreshment Beverage",ROUND(SUM(VLOOKUP(Q:Q,Rates!G$15:L$19,3,0)*(AS1672-Y1672-Z1672-AA1672)),4),ROUND(SUM(Rates!$K$8*AS1672),4)))</f>
        <v/>
      </c>
      <c r="AR1672" s="184" t="str">
        <f t="shared" ref="AR1672:AR1735" si="837">IF(AS1672="","",IF(R1672="Refreshment Beverage",MAX(AD1672,AQ1672),MAX(AQ1672,AC1672)))</f>
        <v/>
      </c>
      <c r="AS1672" s="185" t="str">
        <f t="shared" ref="AS1672:AS1735" si="838">IF(J1672="Retail Price",SUM(I1672+0.004),"")</f>
        <v/>
      </c>
      <c r="AT1672" s="177" t="str">
        <f t="shared" ref="AT1672:AT1735" si="839">IF(AX1672="","",IF(R1672="Refreshment Beverage",SUM(BA1672-AV1672-Y1672-Z1672-AA1672),SUM(AX1672-AV1672-Y1672-Z1672-AA1672)))</f>
        <v/>
      </c>
      <c r="AU1672" s="13" t="str">
        <f>IF(AX1672="","",IF(R1672="Refreshment Beverage",ROUND((BA1672-Y1672-Z1672-AA1672)*VLOOKUP(VALUE(Q1672),Rates!G$15:L$19,3,0),4),ROUND(AW1672*(VLOOKUP(VALUE(Q1672),Rates!G:L,3,0)),4)))</f>
        <v/>
      </c>
      <c r="AV1672" s="183" t="str">
        <f t="shared" ref="AV1672:AV1735" si="840">IF(AX1672="","",IF(R1672="Refreshment Beverage",MAX(AU1672,AD1672),MAX(AB1672,AU1672)))</f>
        <v/>
      </c>
      <c r="AW1672" s="186" t="str">
        <f t="shared" ref="AW1672:AW1735" si="841">IF(AX1672="","",IF(R1672="Refreshment Beverage",SUM(BA1672-AV1672-Y1672-Z1672-AA1672),ROUND(SUM(BA1672-AZ1672-Y1672-Z1672-AA1672),4)))</f>
        <v/>
      </c>
      <c r="AX1672" s="184" t="str">
        <f t="shared" ref="AX1672:AX1735" si="842">IF(J1672="Licensee Retail",I1672,"")</f>
        <v/>
      </c>
      <c r="AY1672" s="186" t="str">
        <f>IF(AX1672="","",IF(R1672="Refreshment Beverage",ROUND(SUM(AX1672*Rates!K$19),4),ROUND(SUM(AX1672*(Rates!J$8/100)),4)))</f>
        <v/>
      </c>
      <c r="AZ1672" s="183" t="str">
        <f t="shared" ref="AZ1672:AZ1735" si="843">IF(AX1672="","",MAX($AC1672,AY1672))</f>
        <v/>
      </c>
      <c r="BA1672" s="185" t="str">
        <f t="shared" ref="BA1672:BA1735" si="844">IF(AX1672="","",SUM(AX1672+AZ1672))</f>
        <v/>
      </c>
      <c r="BD1672" s="171"/>
      <c r="BE1672" s="171"/>
      <c r="BF1672" s="171"/>
      <c r="BG1672" s="171"/>
    </row>
    <row r="1673" spans="1:59" ht="15" customHeight="1" x14ac:dyDescent="0.3">
      <c r="A1673" s="172"/>
      <c r="B1673" s="172"/>
      <c r="C1673" s="172"/>
      <c r="D1673" s="173"/>
      <c r="E1673" s="173"/>
      <c r="F1673" s="173"/>
      <c r="G1673" s="173"/>
      <c r="H1673" s="173"/>
      <c r="I1673" s="174"/>
      <c r="J1673" s="175"/>
      <c r="K1673" s="176" t="str">
        <f t="shared" si="816"/>
        <v/>
      </c>
      <c r="L1673" s="177" t="str">
        <f t="shared" si="817"/>
        <v/>
      </c>
      <c r="M1673" s="178" t="str">
        <f t="shared" si="818"/>
        <v/>
      </c>
      <c r="N1673" s="44" t="str" cm="1">
        <f t="array" ref="N1673">IFERROR(IF(_xlfn.SINGLE(A:A)="","",IF(R1673="Beer",SUM(LOOKUP(2,1/(Rates!$B$3:$B$5&lt;=W1673)/(Rates!$C$3:$C$5&gt;=W1673),Rates!$D$3:$D$5)*(X1673/100)*W1673),IF(R1673="Refreshment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44" t="str">
        <f t="shared" si="819"/>
        <v/>
      </c>
      <c r="P1673" s="13"/>
      <c r="Q1673" s="179" t="str">
        <f t="shared" si="820"/>
        <v/>
      </c>
      <c r="R1673" s="180" t="str">
        <f t="shared" si="821"/>
        <v/>
      </c>
      <c r="S1673" s="13" t="str">
        <f>IF(A1673="","",IF(R1673="Refreshment Beverage",VLOOKUP(VALUE(Q1673),Rates!G$15:L$19,2,0),VLOOKUP(VALUE(Q1673),Rates!G$4:L$8,2,0)))</f>
        <v/>
      </c>
      <c r="T1673" s="13" t="str">
        <f t="shared" si="822"/>
        <v/>
      </c>
      <c r="U1673" s="181" t="str">
        <f t="shared" si="823"/>
        <v/>
      </c>
      <c r="V1673" s="13" t="str">
        <f t="shared" si="824"/>
        <v/>
      </c>
      <c r="W1673" s="13" t="str">
        <f t="shared" si="825"/>
        <v/>
      </c>
      <c r="X1673" s="182" t="str">
        <f t="shared" si="826"/>
        <v/>
      </c>
      <c r="Y1673" s="183" t="str">
        <f>IF(A:A="","",IF(R1673="Refreshment Beverage",VLOOKUP(Q1673,Rates!G$15:L$19,6,0)*W1673,VLOOKUP(Q1673,Rates!G$4:L$12,6,0)*W1673))</f>
        <v/>
      </c>
      <c r="Z1673" s="183" t="str">
        <f t="shared" si="827"/>
        <v/>
      </c>
      <c r="AA1673" s="17">
        <f t="shared" si="815"/>
        <v>0</v>
      </c>
      <c r="AB1673" s="177" t="str" cm="1">
        <f t="array" ref="AB1673">IF(_xlfn.SINGLE(A:A)="","",IF(R1673="Refreshment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177" t="str" cm="1">
        <f t="array" ref="AC1673">IF(_xlfn.SINGLE(A:A)="","",IF(R1673="Refreshment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68">
        <f>IFERROR(IF(OR(Q1673=1,Q1673=2,Q1673=3,Q1673=4),VLOOKUP(Q1673,Rates!$A$31:$B$34,2,0)*W1673,IF(V1673=1,VLOOKUP(U1673,'REB BEV MIN MKUP'!B:E,4,0),IF(V1673&gt;1,VLOOKUP(VALUE(W1673),'REB BEV MIN MKUP'!O:Q,3,0),0))),0)</f>
        <v>0</v>
      </c>
      <c r="AE1673" s="177" t="str">
        <f t="shared" si="828"/>
        <v/>
      </c>
      <c r="AF1673" s="13" t="str">
        <f t="shared" si="829"/>
        <v/>
      </c>
      <c r="AG1673" s="177" t="str">
        <f t="shared" si="830"/>
        <v/>
      </c>
      <c r="AH1673" s="184" t="str">
        <f t="shared" si="831"/>
        <v/>
      </c>
      <c r="AI1673" s="184" t="str">
        <f>IF(AE:AE="","",IF(R1673="Refreshment Beverage",AK1673*(Rates!J$19/100),ROUND(SUM(AH1673*(Rates!$J$8/100)),4)))</f>
        <v/>
      </c>
      <c r="AJ1673" s="183" t="str">
        <f t="shared" si="832"/>
        <v/>
      </c>
      <c r="AK1673" s="185" t="str">
        <f t="shared" si="833"/>
        <v/>
      </c>
      <c r="AL1673" s="177" t="str">
        <f t="shared" si="834"/>
        <v/>
      </c>
      <c r="AM1673" s="13" t="str">
        <f>IF(AS1673="","",IF(R1673="Refreshment Beverage",ROUND(AS1673*Rates!K$19,4),ROUND(AO1673*(VLOOKUP(VALUE(Q1673),Rates!G$4:L$12,3,0)),4)))</f>
        <v/>
      </c>
      <c r="AN1673" s="183" t="str">
        <f>IF(AS1673="","",IF(R1673="Refreshment Beverage",AS1673*(Rates!J$19/100),MAX(AM1673,AB1673)))</f>
        <v/>
      </c>
      <c r="AO1673" s="186" t="str">
        <f t="shared" si="835"/>
        <v/>
      </c>
      <c r="AP1673" s="186" t="str">
        <f t="shared" si="836"/>
        <v/>
      </c>
      <c r="AQ1673" s="186" t="str">
        <f>IF(AS1673="","",IF(R1673="Refreshment Beverage",ROUND(SUM(VLOOKUP(Q:Q,Rates!G$15:L$19,3,0)*(AS1673-Y1673-Z1673-AA1673)),4),ROUND(SUM(Rates!$K$8*AS1673),4)))</f>
        <v/>
      </c>
      <c r="AR1673" s="184" t="str">
        <f t="shared" si="837"/>
        <v/>
      </c>
      <c r="AS1673" s="185" t="str">
        <f t="shared" si="838"/>
        <v/>
      </c>
      <c r="AT1673" s="177" t="str">
        <f t="shared" si="839"/>
        <v/>
      </c>
      <c r="AU1673" s="13" t="str">
        <f>IF(AX1673="","",IF(R1673="Refreshment Beverage",ROUND((BA1673-Y1673-Z1673-AA1673)*VLOOKUP(VALUE(Q1673),Rates!G$15:L$19,3,0),4),ROUND(AW1673*(VLOOKUP(VALUE(Q1673),Rates!G:L,3,0)),4)))</f>
        <v/>
      </c>
      <c r="AV1673" s="183" t="str">
        <f t="shared" si="840"/>
        <v/>
      </c>
      <c r="AW1673" s="186" t="str">
        <f t="shared" si="841"/>
        <v/>
      </c>
      <c r="AX1673" s="184" t="str">
        <f t="shared" si="842"/>
        <v/>
      </c>
      <c r="AY1673" s="186" t="str">
        <f>IF(AX1673="","",IF(R1673="Refreshment Beverage",ROUND(SUM(AX1673*Rates!K$19),4),ROUND(SUM(AX1673*(Rates!J$8/100)),4)))</f>
        <v/>
      </c>
      <c r="AZ1673" s="183" t="str">
        <f t="shared" si="843"/>
        <v/>
      </c>
      <c r="BA1673" s="185" t="str">
        <f t="shared" si="844"/>
        <v/>
      </c>
      <c r="BD1673" s="171"/>
      <c r="BE1673" s="171"/>
      <c r="BF1673" s="171"/>
      <c r="BG1673" s="171"/>
    </row>
    <row r="1674" spans="1:59" ht="15" customHeight="1" x14ac:dyDescent="0.3">
      <c r="A1674" s="172"/>
      <c r="B1674" s="172"/>
      <c r="C1674" s="172"/>
      <c r="D1674" s="173"/>
      <c r="E1674" s="173"/>
      <c r="F1674" s="173"/>
      <c r="G1674" s="173"/>
      <c r="H1674" s="173"/>
      <c r="I1674" s="174"/>
      <c r="J1674" s="175"/>
      <c r="K1674" s="176" t="str">
        <f t="shared" si="816"/>
        <v/>
      </c>
      <c r="L1674" s="177" t="str">
        <f t="shared" si="817"/>
        <v/>
      </c>
      <c r="M1674" s="178" t="str">
        <f t="shared" si="818"/>
        <v/>
      </c>
      <c r="N1674" s="44" t="str" cm="1">
        <f t="array" ref="N1674">IFERROR(IF(_xlfn.SINGLE(A:A)="","",IF(R1674="Beer",SUM(LOOKUP(2,1/(Rates!$B$3:$B$5&lt;=W1674)/(Rates!$C$3:$C$5&gt;=W1674),Rates!$D$3:$D$5)*(X1674/100)*W1674),IF(R1674="Refreshment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44" t="str">
        <f t="shared" si="819"/>
        <v/>
      </c>
      <c r="P1674" s="13"/>
      <c r="Q1674" s="179" t="str">
        <f t="shared" si="820"/>
        <v/>
      </c>
      <c r="R1674" s="180" t="str">
        <f t="shared" si="821"/>
        <v/>
      </c>
      <c r="S1674" s="13" t="str">
        <f>IF(A1674="","",IF(R1674="Refreshment Beverage",VLOOKUP(VALUE(Q1674),Rates!G$15:L$19,2,0),VLOOKUP(VALUE(Q1674),Rates!G$4:L$8,2,0)))</f>
        <v/>
      </c>
      <c r="T1674" s="13" t="str">
        <f t="shared" si="822"/>
        <v/>
      </c>
      <c r="U1674" s="181" t="str">
        <f t="shared" si="823"/>
        <v/>
      </c>
      <c r="V1674" s="13" t="str">
        <f t="shared" si="824"/>
        <v/>
      </c>
      <c r="W1674" s="13" t="str">
        <f t="shared" si="825"/>
        <v/>
      </c>
      <c r="X1674" s="182" t="str">
        <f t="shared" si="826"/>
        <v/>
      </c>
      <c r="Y1674" s="183" t="str">
        <f>IF(A:A="","",IF(R1674="Refreshment Beverage",VLOOKUP(Q1674,Rates!G$15:L$19,6,0)*W1674,VLOOKUP(Q1674,Rates!G$4:L$12,6,0)*W1674))</f>
        <v/>
      </c>
      <c r="Z1674" s="183" t="str">
        <f t="shared" si="827"/>
        <v/>
      </c>
      <c r="AA1674" s="17">
        <f t="shared" si="815"/>
        <v>0</v>
      </c>
      <c r="AB1674" s="177" t="str" cm="1">
        <f t="array" ref="AB1674">IF(_xlfn.SINGLE(A:A)="","",IF(R1674="Refreshment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177" t="str" cm="1">
        <f t="array" ref="AC1674">IF(_xlfn.SINGLE(A:A)="","",IF(R1674="Refreshment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68">
        <f>IFERROR(IF(OR(Q1674=1,Q1674=2,Q1674=3,Q1674=4),VLOOKUP(Q1674,Rates!$A$31:$B$34,2,0)*W1674,IF(V1674=1,VLOOKUP(U1674,'REB BEV MIN MKUP'!B:E,4,0),IF(V1674&gt;1,VLOOKUP(VALUE(W1674),'REB BEV MIN MKUP'!O:Q,3,0),0))),0)</f>
        <v>0</v>
      </c>
      <c r="AE1674" s="177" t="str">
        <f t="shared" si="828"/>
        <v/>
      </c>
      <c r="AF1674" s="13" t="str">
        <f t="shared" si="829"/>
        <v/>
      </c>
      <c r="AG1674" s="177" t="str">
        <f t="shared" si="830"/>
        <v/>
      </c>
      <c r="AH1674" s="184" t="str">
        <f t="shared" si="831"/>
        <v/>
      </c>
      <c r="AI1674" s="184" t="str">
        <f>IF(AE:AE="","",IF(R1674="Refreshment Beverage",AK1674*(Rates!J$19/100),ROUND(SUM(AH1674*(Rates!$J$8/100)),4)))</f>
        <v/>
      </c>
      <c r="AJ1674" s="183" t="str">
        <f t="shared" si="832"/>
        <v/>
      </c>
      <c r="AK1674" s="185" t="str">
        <f t="shared" si="833"/>
        <v/>
      </c>
      <c r="AL1674" s="177" t="str">
        <f t="shared" si="834"/>
        <v/>
      </c>
      <c r="AM1674" s="13" t="str">
        <f>IF(AS1674="","",IF(R1674="Refreshment Beverage",ROUND(AS1674*Rates!K$19,4),ROUND(AO1674*(VLOOKUP(VALUE(Q1674),Rates!G$4:L$12,3,0)),4)))</f>
        <v/>
      </c>
      <c r="AN1674" s="183" t="str">
        <f>IF(AS1674="","",IF(R1674="Refreshment Beverage",AS1674*(Rates!J$19/100),MAX(AM1674,AB1674)))</f>
        <v/>
      </c>
      <c r="AO1674" s="186" t="str">
        <f t="shared" si="835"/>
        <v/>
      </c>
      <c r="AP1674" s="186" t="str">
        <f t="shared" si="836"/>
        <v/>
      </c>
      <c r="AQ1674" s="186" t="str">
        <f>IF(AS1674="","",IF(R1674="Refreshment Beverage",ROUND(SUM(VLOOKUP(Q:Q,Rates!G$15:L$19,3,0)*(AS1674-Y1674-Z1674-AA1674)),4),ROUND(SUM(Rates!$K$8*AS1674),4)))</f>
        <v/>
      </c>
      <c r="AR1674" s="184" t="str">
        <f t="shared" si="837"/>
        <v/>
      </c>
      <c r="AS1674" s="185" t="str">
        <f t="shared" si="838"/>
        <v/>
      </c>
      <c r="AT1674" s="177" t="str">
        <f t="shared" si="839"/>
        <v/>
      </c>
      <c r="AU1674" s="13" t="str">
        <f>IF(AX1674="","",IF(R1674="Refreshment Beverage",ROUND((BA1674-Y1674-Z1674-AA1674)*VLOOKUP(VALUE(Q1674),Rates!G$15:L$19,3,0),4),ROUND(AW1674*(VLOOKUP(VALUE(Q1674),Rates!G:L,3,0)),4)))</f>
        <v/>
      </c>
      <c r="AV1674" s="183" t="str">
        <f t="shared" si="840"/>
        <v/>
      </c>
      <c r="AW1674" s="186" t="str">
        <f t="shared" si="841"/>
        <v/>
      </c>
      <c r="AX1674" s="184" t="str">
        <f t="shared" si="842"/>
        <v/>
      </c>
      <c r="AY1674" s="186" t="str">
        <f>IF(AX1674="","",IF(R1674="Refreshment Beverage",ROUND(SUM(AX1674*Rates!K$19),4),ROUND(SUM(AX1674*(Rates!J$8/100)),4)))</f>
        <v/>
      </c>
      <c r="AZ1674" s="183" t="str">
        <f t="shared" si="843"/>
        <v/>
      </c>
      <c r="BA1674" s="185" t="str">
        <f t="shared" si="844"/>
        <v/>
      </c>
      <c r="BD1674" s="171"/>
      <c r="BE1674" s="171"/>
      <c r="BF1674" s="171"/>
      <c r="BG1674" s="171"/>
    </row>
    <row r="1675" spans="1:59" ht="15" customHeight="1" x14ac:dyDescent="0.3">
      <c r="A1675" s="172"/>
      <c r="B1675" s="172"/>
      <c r="C1675" s="172"/>
      <c r="D1675" s="173"/>
      <c r="E1675" s="173"/>
      <c r="F1675" s="173"/>
      <c r="G1675" s="173"/>
      <c r="H1675" s="173"/>
      <c r="I1675" s="174"/>
      <c r="J1675" s="175"/>
      <c r="K1675" s="176" t="str">
        <f t="shared" si="816"/>
        <v/>
      </c>
      <c r="L1675" s="177" t="str">
        <f t="shared" si="817"/>
        <v/>
      </c>
      <c r="M1675" s="178" t="str">
        <f t="shared" si="818"/>
        <v/>
      </c>
      <c r="N1675" s="44" t="str" cm="1">
        <f t="array" ref="N1675">IFERROR(IF(_xlfn.SINGLE(A:A)="","",IF(R1675="Beer",SUM(LOOKUP(2,1/(Rates!$B$3:$B$5&lt;=W1675)/(Rates!$C$3:$C$5&gt;=W1675),Rates!$D$3:$D$5)*(X1675/100)*W1675),IF(R1675="Refreshment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44" t="str">
        <f t="shared" si="819"/>
        <v/>
      </c>
      <c r="P1675" s="13"/>
      <c r="Q1675" s="179" t="str">
        <f t="shared" si="820"/>
        <v/>
      </c>
      <c r="R1675" s="180" t="str">
        <f t="shared" si="821"/>
        <v/>
      </c>
      <c r="S1675" s="13" t="str">
        <f>IF(A1675="","",IF(R1675="Refreshment Beverage",VLOOKUP(VALUE(Q1675),Rates!G$15:L$19,2,0),VLOOKUP(VALUE(Q1675),Rates!G$4:L$8,2,0)))</f>
        <v/>
      </c>
      <c r="T1675" s="13" t="str">
        <f t="shared" si="822"/>
        <v/>
      </c>
      <c r="U1675" s="181" t="str">
        <f t="shared" si="823"/>
        <v/>
      </c>
      <c r="V1675" s="13" t="str">
        <f t="shared" si="824"/>
        <v/>
      </c>
      <c r="W1675" s="13" t="str">
        <f t="shared" si="825"/>
        <v/>
      </c>
      <c r="X1675" s="182" t="str">
        <f t="shared" si="826"/>
        <v/>
      </c>
      <c r="Y1675" s="183" t="str">
        <f>IF(A:A="","",IF(R1675="Refreshment Beverage",VLOOKUP(Q1675,Rates!G$15:L$19,6,0)*W1675,VLOOKUP(Q1675,Rates!G$4:L$12,6,0)*W1675))</f>
        <v/>
      </c>
      <c r="Z1675" s="183" t="str">
        <f t="shared" si="827"/>
        <v/>
      </c>
      <c r="AA1675" s="17">
        <f t="shared" si="815"/>
        <v>0</v>
      </c>
      <c r="AB1675" s="177" t="str" cm="1">
        <f t="array" ref="AB1675">IF(_xlfn.SINGLE(A:A)="","",IF(R1675="Refreshment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177" t="str" cm="1">
        <f t="array" ref="AC1675">IF(_xlfn.SINGLE(A:A)="","",IF(R1675="Refreshment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68">
        <f>IFERROR(IF(OR(Q1675=1,Q1675=2,Q1675=3,Q1675=4),VLOOKUP(Q1675,Rates!$A$31:$B$34,2,0)*W1675,IF(V1675=1,VLOOKUP(U1675,'REB BEV MIN MKUP'!B:E,4,0),IF(V1675&gt;1,VLOOKUP(VALUE(W1675),'REB BEV MIN MKUP'!O:Q,3,0),0))),0)</f>
        <v>0</v>
      </c>
      <c r="AE1675" s="177" t="str">
        <f t="shared" si="828"/>
        <v/>
      </c>
      <c r="AF1675" s="13" t="str">
        <f t="shared" si="829"/>
        <v/>
      </c>
      <c r="AG1675" s="177" t="str">
        <f t="shared" si="830"/>
        <v/>
      </c>
      <c r="AH1675" s="184" t="str">
        <f t="shared" si="831"/>
        <v/>
      </c>
      <c r="AI1675" s="184" t="str">
        <f>IF(AE:AE="","",IF(R1675="Refreshment Beverage",AK1675*(Rates!J$19/100),ROUND(SUM(AH1675*(Rates!$J$8/100)),4)))</f>
        <v/>
      </c>
      <c r="AJ1675" s="183" t="str">
        <f t="shared" si="832"/>
        <v/>
      </c>
      <c r="AK1675" s="185" t="str">
        <f t="shared" si="833"/>
        <v/>
      </c>
      <c r="AL1675" s="177" t="str">
        <f t="shared" si="834"/>
        <v/>
      </c>
      <c r="AM1675" s="13" t="str">
        <f>IF(AS1675="","",IF(R1675="Refreshment Beverage",ROUND(AS1675*Rates!K$19,4),ROUND(AO1675*(VLOOKUP(VALUE(Q1675),Rates!G$4:L$12,3,0)),4)))</f>
        <v/>
      </c>
      <c r="AN1675" s="183" t="str">
        <f>IF(AS1675="","",IF(R1675="Refreshment Beverage",AS1675*(Rates!J$19/100),MAX(AM1675,AB1675)))</f>
        <v/>
      </c>
      <c r="AO1675" s="186" t="str">
        <f t="shared" si="835"/>
        <v/>
      </c>
      <c r="AP1675" s="186" t="str">
        <f t="shared" si="836"/>
        <v/>
      </c>
      <c r="AQ1675" s="186" t="str">
        <f>IF(AS1675="","",IF(R1675="Refreshment Beverage",ROUND(SUM(VLOOKUP(Q:Q,Rates!G$15:L$19,3,0)*(AS1675-Y1675-Z1675-AA1675)),4),ROUND(SUM(Rates!$K$8*AS1675),4)))</f>
        <v/>
      </c>
      <c r="AR1675" s="184" t="str">
        <f t="shared" si="837"/>
        <v/>
      </c>
      <c r="AS1675" s="185" t="str">
        <f t="shared" si="838"/>
        <v/>
      </c>
      <c r="AT1675" s="177" t="str">
        <f t="shared" si="839"/>
        <v/>
      </c>
      <c r="AU1675" s="13" t="str">
        <f>IF(AX1675="","",IF(R1675="Refreshment Beverage",ROUND((BA1675-Y1675-Z1675-AA1675)*VLOOKUP(VALUE(Q1675),Rates!G$15:L$19,3,0),4),ROUND(AW1675*(VLOOKUP(VALUE(Q1675),Rates!G:L,3,0)),4)))</f>
        <v/>
      </c>
      <c r="AV1675" s="183" t="str">
        <f t="shared" si="840"/>
        <v/>
      </c>
      <c r="AW1675" s="186" t="str">
        <f t="shared" si="841"/>
        <v/>
      </c>
      <c r="AX1675" s="184" t="str">
        <f t="shared" si="842"/>
        <v/>
      </c>
      <c r="AY1675" s="186" t="str">
        <f>IF(AX1675="","",IF(R1675="Refreshment Beverage",ROUND(SUM(AX1675*Rates!K$19),4),ROUND(SUM(AX1675*(Rates!J$8/100)),4)))</f>
        <v/>
      </c>
      <c r="AZ1675" s="183" t="str">
        <f t="shared" si="843"/>
        <v/>
      </c>
      <c r="BA1675" s="185" t="str">
        <f t="shared" si="844"/>
        <v/>
      </c>
      <c r="BD1675" s="171"/>
      <c r="BE1675" s="171"/>
      <c r="BF1675" s="171"/>
      <c r="BG1675" s="171"/>
    </row>
    <row r="1676" spans="1:59" ht="15" customHeight="1" x14ac:dyDescent="0.3">
      <c r="A1676" s="172"/>
      <c r="B1676" s="172"/>
      <c r="C1676" s="172"/>
      <c r="D1676" s="173"/>
      <c r="E1676" s="173"/>
      <c r="F1676" s="173"/>
      <c r="G1676" s="173"/>
      <c r="H1676" s="173"/>
      <c r="I1676" s="174"/>
      <c r="J1676" s="175"/>
      <c r="K1676" s="176" t="str">
        <f t="shared" si="816"/>
        <v/>
      </c>
      <c r="L1676" s="177" t="str">
        <f t="shared" si="817"/>
        <v/>
      </c>
      <c r="M1676" s="178" t="str">
        <f t="shared" si="818"/>
        <v/>
      </c>
      <c r="N1676" s="44" t="str" cm="1">
        <f t="array" ref="N1676">IFERROR(IF(_xlfn.SINGLE(A:A)="","",IF(R1676="Beer",SUM(LOOKUP(2,1/(Rates!$B$3:$B$5&lt;=W1676)/(Rates!$C$3:$C$5&gt;=W1676),Rates!$D$3:$D$5)*(X1676/100)*W1676),IF(R1676="Refreshment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44" t="str">
        <f t="shared" si="819"/>
        <v/>
      </c>
      <c r="P1676" s="13"/>
      <c r="Q1676" s="179" t="str">
        <f t="shared" si="820"/>
        <v/>
      </c>
      <c r="R1676" s="180" t="str">
        <f t="shared" si="821"/>
        <v/>
      </c>
      <c r="S1676" s="13" t="str">
        <f>IF(A1676="","",IF(R1676="Refreshment Beverage",VLOOKUP(VALUE(Q1676),Rates!G$15:L$19,2,0),VLOOKUP(VALUE(Q1676),Rates!G$4:L$8,2,0)))</f>
        <v/>
      </c>
      <c r="T1676" s="13" t="str">
        <f t="shared" si="822"/>
        <v/>
      </c>
      <c r="U1676" s="181" t="str">
        <f t="shared" si="823"/>
        <v/>
      </c>
      <c r="V1676" s="13" t="str">
        <f t="shared" si="824"/>
        <v/>
      </c>
      <c r="W1676" s="13" t="str">
        <f t="shared" si="825"/>
        <v/>
      </c>
      <c r="X1676" s="182" t="str">
        <f t="shared" si="826"/>
        <v/>
      </c>
      <c r="Y1676" s="183" t="str">
        <f>IF(A:A="","",IF(R1676="Refreshment Beverage",VLOOKUP(Q1676,Rates!G$15:L$19,6,0)*W1676,VLOOKUP(Q1676,Rates!G$4:L$12,6,0)*W1676))</f>
        <v/>
      </c>
      <c r="Z1676" s="183" t="str">
        <f t="shared" si="827"/>
        <v/>
      </c>
      <c r="AA1676" s="17">
        <f t="shared" si="815"/>
        <v>0</v>
      </c>
      <c r="AB1676" s="177" t="str" cm="1">
        <f t="array" ref="AB1676">IF(_xlfn.SINGLE(A:A)="","",IF(R1676="Refreshment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177" t="str" cm="1">
        <f t="array" ref="AC1676">IF(_xlfn.SINGLE(A:A)="","",IF(R1676="Refreshment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68">
        <f>IFERROR(IF(OR(Q1676=1,Q1676=2,Q1676=3,Q1676=4),VLOOKUP(Q1676,Rates!$A$31:$B$34,2,0)*W1676,IF(V1676=1,VLOOKUP(U1676,'REB BEV MIN MKUP'!B:E,4,0),IF(V1676&gt;1,VLOOKUP(VALUE(W1676),'REB BEV MIN MKUP'!O:Q,3,0),0))),0)</f>
        <v>0</v>
      </c>
      <c r="AE1676" s="177" t="str">
        <f t="shared" si="828"/>
        <v/>
      </c>
      <c r="AF1676" s="13" t="str">
        <f t="shared" si="829"/>
        <v/>
      </c>
      <c r="AG1676" s="177" t="str">
        <f t="shared" si="830"/>
        <v/>
      </c>
      <c r="AH1676" s="184" t="str">
        <f t="shared" si="831"/>
        <v/>
      </c>
      <c r="AI1676" s="184" t="str">
        <f>IF(AE:AE="","",IF(R1676="Refreshment Beverage",AK1676*(Rates!J$19/100),ROUND(SUM(AH1676*(Rates!$J$8/100)),4)))</f>
        <v/>
      </c>
      <c r="AJ1676" s="183" t="str">
        <f t="shared" si="832"/>
        <v/>
      </c>
      <c r="AK1676" s="185" t="str">
        <f t="shared" si="833"/>
        <v/>
      </c>
      <c r="AL1676" s="177" t="str">
        <f t="shared" si="834"/>
        <v/>
      </c>
      <c r="AM1676" s="13" t="str">
        <f>IF(AS1676="","",IF(R1676="Refreshment Beverage",ROUND(AS1676*Rates!K$19,4),ROUND(AO1676*(VLOOKUP(VALUE(Q1676),Rates!G$4:L$12,3,0)),4)))</f>
        <v/>
      </c>
      <c r="AN1676" s="183" t="str">
        <f>IF(AS1676="","",IF(R1676="Refreshment Beverage",AS1676*(Rates!J$19/100),MAX(AM1676,AB1676)))</f>
        <v/>
      </c>
      <c r="AO1676" s="186" t="str">
        <f t="shared" si="835"/>
        <v/>
      </c>
      <c r="AP1676" s="186" t="str">
        <f t="shared" si="836"/>
        <v/>
      </c>
      <c r="AQ1676" s="186" t="str">
        <f>IF(AS1676="","",IF(R1676="Refreshment Beverage",ROUND(SUM(VLOOKUP(Q:Q,Rates!G$15:L$19,3,0)*(AS1676-Y1676-Z1676-AA1676)),4),ROUND(SUM(Rates!$K$8*AS1676),4)))</f>
        <v/>
      </c>
      <c r="AR1676" s="184" t="str">
        <f t="shared" si="837"/>
        <v/>
      </c>
      <c r="AS1676" s="185" t="str">
        <f t="shared" si="838"/>
        <v/>
      </c>
      <c r="AT1676" s="177" t="str">
        <f t="shared" si="839"/>
        <v/>
      </c>
      <c r="AU1676" s="13" t="str">
        <f>IF(AX1676="","",IF(R1676="Refreshment Beverage",ROUND((BA1676-Y1676-Z1676-AA1676)*VLOOKUP(VALUE(Q1676),Rates!G$15:L$19,3,0),4),ROUND(AW1676*(VLOOKUP(VALUE(Q1676),Rates!G:L,3,0)),4)))</f>
        <v/>
      </c>
      <c r="AV1676" s="183" t="str">
        <f t="shared" si="840"/>
        <v/>
      </c>
      <c r="AW1676" s="186" t="str">
        <f t="shared" si="841"/>
        <v/>
      </c>
      <c r="AX1676" s="184" t="str">
        <f t="shared" si="842"/>
        <v/>
      </c>
      <c r="AY1676" s="186" t="str">
        <f>IF(AX1676="","",IF(R1676="Refreshment Beverage",ROUND(SUM(AX1676*Rates!K$19),4),ROUND(SUM(AX1676*(Rates!J$8/100)),4)))</f>
        <v/>
      </c>
      <c r="AZ1676" s="183" t="str">
        <f t="shared" si="843"/>
        <v/>
      </c>
      <c r="BA1676" s="185" t="str">
        <f t="shared" si="844"/>
        <v/>
      </c>
      <c r="BD1676" s="171"/>
      <c r="BE1676" s="171"/>
      <c r="BF1676" s="171"/>
      <c r="BG1676" s="171"/>
    </row>
    <row r="1677" spans="1:59" ht="15" customHeight="1" x14ac:dyDescent="0.3">
      <c r="A1677" s="172"/>
      <c r="B1677" s="172"/>
      <c r="C1677" s="172"/>
      <c r="D1677" s="173"/>
      <c r="E1677" s="173"/>
      <c r="F1677" s="173"/>
      <c r="G1677" s="173"/>
      <c r="H1677" s="173"/>
      <c r="I1677" s="174"/>
      <c r="J1677" s="175"/>
      <c r="K1677" s="176" t="str">
        <f t="shared" si="816"/>
        <v/>
      </c>
      <c r="L1677" s="177" t="str">
        <f t="shared" si="817"/>
        <v/>
      </c>
      <c r="M1677" s="178" t="str">
        <f t="shared" si="818"/>
        <v/>
      </c>
      <c r="N1677" s="44" t="str" cm="1">
        <f t="array" ref="N1677">IFERROR(IF(_xlfn.SINGLE(A:A)="","",IF(R1677="Beer",SUM(LOOKUP(2,1/(Rates!$B$3:$B$5&lt;=W1677)/(Rates!$C$3:$C$5&gt;=W1677),Rates!$D$3:$D$5)*(X1677/100)*W1677),IF(R1677="Refreshment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44" t="str">
        <f t="shared" si="819"/>
        <v/>
      </c>
      <c r="P1677" s="13"/>
      <c r="Q1677" s="179" t="str">
        <f t="shared" si="820"/>
        <v/>
      </c>
      <c r="R1677" s="180" t="str">
        <f t="shared" si="821"/>
        <v/>
      </c>
      <c r="S1677" s="13" t="str">
        <f>IF(A1677="","",IF(R1677="Refreshment Beverage",VLOOKUP(VALUE(Q1677),Rates!G$15:L$19,2,0),VLOOKUP(VALUE(Q1677),Rates!G$4:L$8,2,0)))</f>
        <v/>
      </c>
      <c r="T1677" s="13" t="str">
        <f t="shared" si="822"/>
        <v/>
      </c>
      <c r="U1677" s="181" t="str">
        <f t="shared" si="823"/>
        <v/>
      </c>
      <c r="V1677" s="13" t="str">
        <f t="shared" si="824"/>
        <v/>
      </c>
      <c r="W1677" s="13" t="str">
        <f t="shared" si="825"/>
        <v/>
      </c>
      <c r="X1677" s="182" t="str">
        <f t="shared" si="826"/>
        <v/>
      </c>
      <c r="Y1677" s="183" t="str">
        <f>IF(A:A="","",IF(R1677="Refreshment Beverage",VLOOKUP(Q1677,Rates!G$15:L$19,6,0)*W1677,VLOOKUP(Q1677,Rates!G$4:L$12,6,0)*W1677))</f>
        <v/>
      </c>
      <c r="Z1677" s="183" t="str">
        <f t="shared" si="827"/>
        <v/>
      </c>
      <c r="AA1677" s="17">
        <f t="shared" si="815"/>
        <v>0</v>
      </c>
      <c r="AB1677" s="177" t="str" cm="1">
        <f t="array" ref="AB1677">IF(_xlfn.SINGLE(A:A)="","",IF(R1677="Refreshment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177" t="str" cm="1">
        <f t="array" ref="AC1677">IF(_xlfn.SINGLE(A:A)="","",IF(R1677="Refreshment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68">
        <f>IFERROR(IF(OR(Q1677=1,Q1677=2,Q1677=3,Q1677=4),VLOOKUP(Q1677,Rates!$A$31:$B$34,2,0)*W1677,IF(V1677=1,VLOOKUP(U1677,'REB BEV MIN MKUP'!B:E,4,0),IF(V1677&gt;1,VLOOKUP(VALUE(W1677),'REB BEV MIN MKUP'!O:Q,3,0),0))),0)</f>
        <v>0</v>
      </c>
      <c r="AE1677" s="177" t="str">
        <f t="shared" si="828"/>
        <v/>
      </c>
      <c r="AF1677" s="13" t="str">
        <f t="shared" si="829"/>
        <v/>
      </c>
      <c r="AG1677" s="177" t="str">
        <f t="shared" si="830"/>
        <v/>
      </c>
      <c r="AH1677" s="184" t="str">
        <f t="shared" si="831"/>
        <v/>
      </c>
      <c r="AI1677" s="184" t="str">
        <f>IF(AE:AE="","",IF(R1677="Refreshment Beverage",AK1677*(Rates!J$19/100),ROUND(SUM(AH1677*(Rates!$J$8/100)),4)))</f>
        <v/>
      </c>
      <c r="AJ1677" s="183" t="str">
        <f t="shared" si="832"/>
        <v/>
      </c>
      <c r="AK1677" s="185" t="str">
        <f t="shared" si="833"/>
        <v/>
      </c>
      <c r="AL1677" s="177" t="str">
        <f t="shared" si="834"/>
        <v/>
      </c>
      <c r="AM1677" s="13" t="str">
        <f>IF(AS1677="","",IF(R1677="Refreshment Beverage",ROUND(AS1677*Rates!K$19,4),ROUND(AO1677*(VLOOKUP(VALUE(Q1677),Rates!G$4:L$12,3,0)),4)))</f>
        <v/>
      </c>
      <c r="AN1677" s="183" t="str">
        <f>IF(AS1677="","",IF(R1677="Refreshment Beverage",AS1677*(Rates!J$19/100),MAX(AM1677,AB1677)))</f>
        <v/>
      </c>
      <c r="AO1677" s="186" t="str">
        <f t="shared" si="835"/>
        <v/>
      </c>
      <c r="AP1677" s="186" t="str">
        <f t="shared" si="836"/>
        <v/>
      </c>
      <c r="AQ1677" s="186" t="str">
        <f>IF(AS1677="","",IF(R1677="Refreshment Beverage",ROUND(SUM(VLOOKUP(Q:Q,Rates!G$15:L$19,3,0)*(AS1677-Y1677-Z1677-AA1677)),4),ROUND(SUM(Rates!$K$8*AS1677),4)))</f>
        <v/>
      </c>
      <c r="AR1677" s="184" t="str">
        <f t="shared" si="837"/>
        <v/>
      </c>
      <c r="AS1677" s="185" t="str">
        <f t="shared" si="838"/>
        <v/>
      </c>
      <c r="AT1677" s="177" t="str">
        <f t="shared" si="839"/>
        <v/>
      </c>
      <c r="AU1677" s="13" t="str">
        <f>IF(AX1677="","",IF(R1677="Refreshment Beverage",ROUND((BA1677-Y1677-Z1677-AA1677)*VLOOKUP(VALUE(Q1677),Rates!G$15:L$19,3,0),4),ROUND(AW1677*(VLOOKUP(VALUE(Q1677),Rates!G:L,3,0)),4)))</f>
        <v/>
      </c>
      <c r="AV1677" s="183" t="str">
        <f t="shared" si="840"/>
        <v/>
      </c>
      <c r="AW1677" s="186" t="str">
        <f t="shared" si="841"/>
        <v/>
      </c>
      <c r="AX1677" s="184" t="str">
        <f t="shared" si="842"/>
        <v/>
      </c>
      <c r="AY1677" s="186" t="str">
        <f>IF(AX1677="","",IF(R1677="Refreshment Beverage",ROUND(SUM(AX1677*Rates!K$19),4),ROUND(SUM(AX1677*(Rates!J$8/100)),4)))</f>
        <v/>
      </c>
      <c r="AZ1677" s="183" t="str">
        <f t="shared" si="843"/>
        <v/>
      </c>
      <c r="BA1677" s="185" t="str">
        <f t="shared" si="844"/>
        <v/>
      </c>
      <c r="BD1677" s="171"/>
      <c r="BE1677" s="171"/>
      <c r="BF1677" s="171"/>
      <c r="BG1677" s="171"/>
    </row>
    <row r="1678" spans="1:59" ht="15" customHeight="1" x14ac:dyDescent="0.3">
      <c r="A1678" s="172"/>
      <c r="B1678" s="172"/>
      <c r="C1678" s="172"/>
      <c r="D1678" s="173"/>
      <c r="E1678" s="173"/>
      <c r="F1678" s="173"/>
      <c r="G1678" s="173"/>
      <c r="H1678" s="173"/>
      <c r="I1678" s="174"/>
      <c r="J1678" s="175"/>
      <c r="K1678" s="176" t="str">
        <f t="shared" si="816"/>
        <v/>
      </c>
      <c r="L1678" s="177" t="str">
        <f t="shared" si="817"/>
        <v/>
      </c>
      <c r="M1678" s="178" t="str">
        <f t="shared" si="818"/>
        <v/>
      </c>
      <c r="N1678" s="44" t="str" cm="1">
        <f t="array" ref="N1678">IFERROR(IF(_xlfn.SINGLE(A:A)="","",IF(R1678="Beer",SUM(LOOKUP(2,1/(Rates!$B$3:$B$5&lt;=W1678)/(Rates!$C$3:$C$5&gt;=W1678),Rates!$D$3:$D$5)*(X1678/100)*W1678),IF(R1678="Refreshment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44" t="str">
        <f t="shared" si="819"/>
        <v/>
      </c>
      <c r="P1678" s="13"/>
      <c r="Q1678" s="179" t="str">
        <f t="shared" si="820"/>
        <v/>
      </c>
      <c r="R1678" s="180" t="str">
        <f t="shared" si="821"/>
        <v/>
      </c>
      <c r="S1678" s="13" t="str">
        <f>IF(A1678="","",IF(R1678="Refreshment Beverage",VLOOKUP(VALUE(Q1678),Rates!G$15:L$19,2,0),VLOOKUP(VALUE(Q1678),Rates!G$4:L$8,2,0)))</f>
        <v/>
      </c>
      <c r="T1678" s="13" t="str">
        <f t="shared" si="822"/>
        <v/>
      </c>
      <c r="U1678" s="181" t="str">
        <f t="shared" si="823"/>
        <v/>
      </c>
      <c r="V1678" s="13" t="str">
        <f t="shared" si="824"/>
        <v/>
      </c>
      <c r="W1678" s="13" t="str">
        <f t="shared" si="825"/>
        <v/>
      </c>
      <c r="X1678" s="182" t="str">
        <f t="shared" si="826"/>
        <v/>
      </c>
      <c r="Y1678" s="183" t="str">
        <f>IF(A:A="","",IF(R1678="Refreshment Beverage",VLOOKUP(Q1678,Rates!G$15:L$19,6,0)*W1678,VLOOKUP(Q1678,Rates!G$4:L$12,6,0)*W1678))</f>
        <v/>
      </c>
      <c r="Z1678" s="183" t="str">
        <f t="shared" si="827"/>
        <v/>
      </c>
      <c r="AA1678" s="17">
        <f t="shared" si="815"/>
        <v>0</v>
      </c>
      <c r="AB1678" s="177" t="str" cm="1">
        <f t="array" ref="AB1678">IF(_xlfn.SINGLE(A:A)="","",IF(R1678="Refreshment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177" t="str" cm="1">
        <f t="array" ref="AC1678">IF(_xlfn.SINGLE(A:A)="","",IF(R1678="Refreshment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68">
        <f>IFERROR(IF(OR(Q1678=1,Q1678=2,Q1678=3,Q1678=4),VLOOKUP(Q1678,Rates!$A$31:$B$34,2,0)*W1678,IF(V1678=1,VLOOKUP(U1678,'REB BEV MIN MKUP'!B:E,4,0),IF(V1678&gt;1,VLOOKUP(VALUE(W1678),'REB BEV MIN MKUP'!O:Q,3,0),0))),0)</f>
        <v>0</v>
      </c>
      <c r="AE1678" s="177" t="str">
        <f t="shared" si="828"/>
        <v/>
      </c>
      <c r="AF1678" s="13" t="str">
        <f t="shared" si="829"/>
        <v/>
      </c>
      <c r="AG1678" s="177" t="str">
        <f t="shared" si="830"/>
        <v/>
      </c>
      <c r="AH1678" s="184" t="str">
        <f t="shared" si="831"/>
        <v/>
      </c>
      <c r="AI1678" s="184" t="str">
        <f>IF(AE:AE="","",IF(R1678="Refreshment Beverage",AK1678*(Rates!J$19/100),ROUND(SUM(AH1678*(Rates!$J$8/100)),4)))</f>
        <v/>
      </c>
      <c r="AJ1678" s="183" t="str">
        <f t="shared" si="832"/>
        <v/>
      </c>
      <c r="AK1678" s="185" t="str">
        <f t="shared" si="833"/>
        <v/>
      </c>
      <c r="AL1678" s="177" t="str">
        <f t="shared" si="834"/>
        <v/>
      </c>
      <c r="AM1678" s="13" t="str">
        <f>IF(AS1678="","",IF(R1678="Refreshment Beverage",ROUND(AS1678*Rates!K$19,4),ROUND(AO1678*(VLOOKUP(VALUE(Q1678),Rates!G$4:L$12,3,0)),4)))</f>
        <v/>
      </c>
      <c r="AN1678" s="183" t="str">
        <f>IF(AS1678="","",IF(R1678="Refreshment Beverage",AS1678*(Rates!J$19/100),MAX(AM1678,AB1678)))</f>
        <v/>
      </c>
      <c r="AO1678" s="186" t="str">
        <f t="shared" si="835"/>
        <v/>
      </c>
      <c r="AP1678" s="186" t="str">
        <f t="shared" si="836"/>
        <v/>
      </c>
      <c r="AQ1678" s="186" t="str">
        <f>IF(AS1678="","",IF(R1678="Refreshment Beverage",ROUND(SUM(VLOOKUP(Q:Q,Rates!G$15:L$19,3,0)*(AS1678-Y1678-Z1678-AA1678)),4),ROUND(SUM(Rates!$K$8*AS1678),4)))</f>
        <v/>
      </c>
      <c r="AR1678" s="184" t="str">
        <f t="shared" si="837"/>
        <v/>
      </c>
      <c r="AS1678" s="185" t="str">
        <f t="shared" si="838"/>
        <v/>
      </c>
      <c r="AT1678" s="177" t="str">
        <f t="shared" si="839"/>
        <v/>
      </c>
      <c r="AU1678" s="13" t="str">
        <f>IF(AX1678="","",IF(R1678="Refreshment Beverage",ROUND((BA1678-Y1678-Z1678-AA1678)*VLOOKUP(VALUE(Q1678),Rates!G$15:L$19,3,0),4),ROUND(AW1678*(VLOOKUP(VALUE(Q1678),Rates!G:L,3,0)),4)))</f>
        <v/>
      </c>
      <c r="AV1678" s="183" t="str">
        <f t="shared" si="840"/>
        <v/>
      </c>
      <c r="AW1678" s="186" t="str">
        <f t="shared" si="841"/>
        <v/>
      </c>
      <c r="AX1678" s="184" t="str">
        <f t="shared" si="842"/>
        <v/>
      </c>
      <c r="AY1678" s="186" t="str">
        <f>IF(AX1678="","",IF(R1678="Refreshment Beverage",ROUND(SUM(AX1678*Rates!K$19),4),ROUND(SUM(AX1678*(Rates!J$8/100)),4)))</f>
        <v/>
      </c>
      <c r="AZ1678" s="183" t="str">
        <f t="shared" si="843"/>
        <v/>
      </c>
      <c r="BA1678" s="185" t="str">
        <f t="shared" si="844"/>
        <v/>
      </c>
      <c r="BD1678" s="171"/>
      <c r="BE1678" s="171"/>
      <c r="BF1678" s="171"/>
      <c r="BG1678" s="171"/>
    </row>
    <row r="1679" spans="1:59" ht="15" customHeight="1" x14ac:dyDescent="0.3">
      <c r="A1679" s="172"/>
      <c r="B1679" s="172"/>
      <c r="C1679" s="172"/>
      <c r="D1679" s="173"/>
      <c r="E1679" s="173"/>
      <c r="F1679" s="173"/>
      <c r="G1679" s="173"/>
      <c r="H1679" s="173"/>
      <c r="I1679" s="174"/>
      <c r="J1679" s="175"/>
      <c r="K1679" s="176" t="str">
        <f t="shared" si="816"/>
        <v/>
      </c>
      <c r="L1679" s="177" t="str">
        <f t="shared" si="817"/>
        <v/>
      </c>
      <c r="M1679" s="178" t="str">
        <f t="shared" si="818"/>
        <v/>
      </c>
      <c r="N1679" s="44" t="str" cm="1">
        <f t="array" ref="N1679">IFERROR(IF(_xlfn.SINGLE(A:A)="","",IF(R1679="Beer",SUM(LOOKUP(2,1/(Rates!$B$3:$B$5&lt;=W1679)/(Rates!$C$3:$C$5&gt;=W1679),Rates!$D$3:$D$5)*(X1679/100)*W1679),IF(R1679="Refreshment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44" t="str">
        <f t="shared" si="819"/>
        <v/>
      </c>
      <c r="P1679" s="13"/>
      <c r="Q1679" s="179" t="str">
        <f t="shared" si="820"/>
        <v/>
      </c>
      <c r="R1679" s="180" t="str">
        <f t="shared" si="821"/>
        <v/>
      </c>
      <c r="S1679" s="13" t="str">
        <f>IF(A1679="","",IF(R1679="Refreshment Beverage",VLOOKUP(VALUE(Q1679),Rates!G$15:L$19,2,0),VLOOKUP(VALUE(Q1679),Rates!G$4:L$8,2,0)))</f>
        <v/>
      </c>
      <c r="T1679" s="13" t="str">
        <f t="shared" si="822"/>
        <v/>
      </c>
      <c r="U1679" s="181" t="str">
        <f t="shared" si="823"/>
        <v/>
      </c>
      <c r="V1679" s="13" t="str">
        <f t="shared" si="824"/>
        <v/>
      </c>
      <c r="W1679" s="13" t="str">
        <f t="shared" si="825"/>
        <v/>
      </c>
      <c r="X1679" s="182" t="str">
        <f t="shared" si="826"/>
        <v/>
      </c>
      <c r="Y1679" s="183" t="str">
        <f>IF(A:A="","",IF(R1679="Refreshment Beverage",VLOOKUP(Q1679,Rates!G$15:L$19,6,0)*W1679,VLOOKUP(Q1679,Rates!G$4:L$12,6,0)*W1679))</f>
        <v/>
      </c>
      <c r="Z1679" s="183" t="str">
        <f t="shared" si="827"/>
        <v/>
      </c>
      <c r="AA1679" s="17">
        <f t="shared" si="815"/>
        <v>0</v>
      </c>
      <c r="AB1679" s="177" t="str" cm="1">
        <f t="array" ref="AB1679">IF(_xlfn.SINGLE(A:A)="","",IF(R1679="Refreshment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177" t="str" cm="1">
        <f t="array" ref="AC1679">IF(_xlfn.SINGLE(A:A)="","",IF(R1679="Refreshment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68">
        <f>IFERROR(IF(OR(Q1679=1,Q1679=2,Q1679=3,Q1679=4),VLOOKUP(Q1679,Rates!$A$31:$B$34,2,0)*W1679,IF(V1679=1,VLOOKUP(U1679,'REB BEV MIN MKUP'!B:E,4,0),IF(V1679&gt;1,VLOOKUP(VALUE(W1679),'REB BEV MIN MKUP'!O:Q,3,0),0))),0)</f>
        <v>0</v>
      </c>
      <c r="AE1679" s="177" t="str">
        <f t="shared" si="828"/>
        <v/>
      </c>
      <c r="AF1679" s="13" t="str">
        <f t="shared" si="829"/>
        <v/>
      </c>
      <c r="AG1679" s="177" t="str">
        <f t="shared" si="830"/>
        <v/>
      </c>
      <c r="AH1679" s="184" t="str">
        <f t="shared" si="831"/>
        <v/>
      </c>
      <c r="AI1679" s="184" t="str">
        <f>IF(AE:AE="","",IF(R1679="Refreshment Beverage",AK1679*(Rates!J$19/100),ROUND(SUM(AH1679*(Rates!$J$8/100)),4)))</f>
        <v/>
      </c>
      <c r="AJ1679" s="183" t="str">
        <f t="shared" si="832"/>
        <v/>
      </c>
      <c r="AK1679" s="185" t="str">
        <f t="shared" si="833"/>
        <v/>
      </c>
      <c r="AL1679" s="177" t="str">
        <f t="shared" si="834"/>
        <v/>
      </c>
      <c r="AM1679" s="13" t="str">
        <f>IF(AS1679="","",IF(R1679="Refreshment Beverage",ROUND(AS1679*Rates!K$19,4),ROUND(AO1679*(VLOOKUP(VALUE(Q1679),Rates!G$4:L$12,3,0)),4)))</f>
        <v/>
      </c>
      <c r="AN1679" s="183" t="str">
        <f>IF(AS1679="","",IF(R1679="Refreshment Beverage",AS1679*(Rates!J$19/100),MAX(AM1679,AB1679)))</f>
        <v/>
      </c>
      <c r="AO1679" s="186" t="str">
        <f t="shared" si="835"/>
        <v/>
      </c>
      <c r="AP1679" s="186" t="str">
        <f t="shared" si="836"/>
        <v/>
      </c>
      <c r="AQ1679" s="186" t="str">
        <f>IF(AS1679="","",IF(R1679="Refreshment Beverage",ROUND(SUM(VLOOKUP(Q:Q,Rates!G$15:L$19,3,0)*(AS1679-Y1679-Z1679-AA1679)),4),ROUND(SUM(Rates!$K$8*AS1679),4)))</f>
        <v/>
      </c>
      <c r="AR1679" s="184" t="str">
        <f t="shared" si="837"/>
        <v/>
      </c>
      <c r="AS1679" s="185" t="str">
        <f t="shared" si="838"/>
        <v/>
      </c>
      <c r="AT1679" s="177" t="str">
        <f t="shared" si="839"/>
        <v/>
      </c>
      <c r="AU1679" s="13" t="str">
        <f>IF(AX1679="","",IF(R1679="Refreshment Beverage",ROUND((BA1679-Y1679-Z1679-AA1679)*VLOOKUP(VALUE(Q1679),Rates!G$15:L$19,3,0),4),ROUND(AW1679*(VLOOKUP(VALUE(Q1679),Rates!G:L,3,0)),4)))</f>
        <v/>
      </c>
      <c r="AV1679" s="183" t="str">
        <f t="shared" si="840"/>
        <v/>
      </c>
      <c r="AW1679" s="186" t="str">
        <f t="shared" si="841"/>
        <v/>
      </c>
      <c r="AX1679" s="184" t="str">
        <f t="shared" si="842"/>
        <v/>
      </c>
      <c r="AY1679" s="186" t="str">
        <f>IF(AX1679="","",IF(R1679="Refreshment Beverage",ROUND(SUM(AX1679*Rates!K$19),4),ROUND(SUM(AX1679*(Rates!J$8/100)),4)))</f>
        <v/>
      </c>
      <c r="AZ1679" s="183" t="str">
        <f t="shared" si="843"/>
        <v/>
      </c>
      <c r="BA1679" s="185" t="str">
        <f t="shared" si="844"/>
        <v/>
      </c>
      <c r="BD1679" s="171"/>
      <c r="BE1679" s="171"/>
      <c r="BF1679" s="171"/>
      <c r="BG1679" s="171"/>
    </row>
    <row r="1680" spans="1:59" ht="15" customHeight="1" x14ac:dyDescent="0.3">
      <c r="A1680" s="172"/>
      <c r="B1680" s="172"/>
      <c r="C1680" s="172"/>
      <c r="D1680" s="173"/>
      <c r="E1680" s="173"/>
      <c r="F1680" s="173"/>
      <c r="G1680" s="173"/>
      <c r="H1680" s="173"/>
      <c r="I1680" s="174"/>
      <c r="J1680" s="175"/>
      <c r="K1680" s="176" t="str">
        <f t="shared" si="816"/>
        <v/>
      </c>
      <c r="L1680" s="177" t="str">
        <f t="shared" si="817"/>
        <v/>
      </c>
      <c r="M1680" s="178" t="str">
        <f t="shared" si="818"/>
        <v/>
      </c>
      <c r="N1680" s="44" t="str" cm="1">
        <f t="array" ref="N1680">IFERROR(IF(_xlfn.SINGLE(A:A)="","",IF(R1680="Beer",SUM(LOOKUP(2,1/(Rates!$B$3:$B$5&lt;=W1680)/(Rates!$C$3:$C$5&gt;=W1680),Rates!$D$3:$D$5)*(X1680/100)*W1680),IF(R1680="Refreshment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44" t="str">
        <f t="shared" si="819"/>
        <v/>
      </c>
      <c r="P1680" s="13"/>
      <c r="Q1680" s="179" t="str">
        <f t="shared" si="820"/>
        <v/>
      </c>
      <c r="R1680" s="180" t="str">
        <f t="shared" si="821"/>
        <v/>
      </c>
      <c r="S1680" s="13" t="str">
        <f>IF(A1680="","",IF(R1680="Refreshment Beverage",VLOOKUP(VALUE(Q1680),Rates!G$15:L$19,2,0),VLOOKUP(VALUE(Q1680),Rates!G$4:L$8,2,0)))</f>
        <v/>
      </c>
      <c r="T1680" s="13" t="str">
        <f t="shared" si="822"/>
        <v/>
      </c>
      <c r="U1680" s="181" t="str">
        <f t="shared" si="823"/>
        <v/>
      </c>
      <c r="V1680" s="13" t="str">
        <f t="shared" si="824"/>
        <v/>
      </c>
      <c r="W1680" s="13" t="str">
        <f t="shared" si="825"/>
        <v/>
      </c>
      <c r="X1680" s="182" t="str">
        <f t="shared" si="826"/>
        <v/>
      </c>
      <c r="Y1680" s="183" t="str">
        <f>IF(A:A="","",IF(R1680="Refreshment Beverage",VLOOKUP(Q1680,Rates!G$15:L$19,6,0)*W1680,VLOOKUP(Q1680,Rates!G$4:L$12,6,0)*W1680))</f>
        <v/>
      </c>
      <c r="Z1680" s="183" t="str">
        <f t="shared" si="827"/>
        <v/>
      </c>
      <c r="AA1680" s="17">
        <f t="shared" si="815"/>
        <v>0</v>
      </c>
      <c r="AB1680" s="177" t="str" cm="1">
        <f t="array" ref="AB1680">IF(_xlfn.SINGLE(A:A)="","",IF(R1680="Refreshment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177" t="str" cm="1">
        <f t="array" ref="AC1680">IF(_xlfn.SINGLE(A:A)="","",IF(R1680="Refreshment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68">
        <f>IFERROR(IF(OR(Q1680=1,Q1680=2,Q1680=3,Q1680=4),VLOOKUP(Q1680,Rates!$A$31:$B$34,2,0)*W1680,IF(V1680=1,VLOOKUP(U1680,'REB BEV MIN MKUP'!B:E,4,0),IF(V1680&gt;1,VLOOKUP(VALUE(W1680),'REB BEV MIN MKUP'!O:Q,3,0),0))),0)</f>
        <v>0</v>
      </c>
      <c r="AE1680" s="177" t="str">
        <f t="shared" si="828"/>
        <v/>
      </c>
      <c r="AF1680" s="13" t="str">
        <f t="shared" si="829"/>
        <v/>
      </c>
      <c r="AG1680" s="177" t="str">
        <f t="shared" si="830"/>
        <v/>
      </c>
      <c r="AH1680" s="184" t="str">
        <f t="shared" si="831"/>
        <v/>
      </c>
      <c r="AI1680" s="184" t="str">
        <f>IF(AE:AE="","",IF(R1680="Refreshment Beverage",AK1680*(Rates!J$19/100),ROUND(SUM(AH1680*(Rates!$J$8/100)),4)))</f>
        <v/>
      </c>
      <c r="AJ1680" s="183" t="str">
        <f t="shared" si="832"/>
        <v/>
      </c>
      <c r="AK1680" s="185" t="str">
        <f t="shared" si="833"/>
        <v/>
      </c>
      <c r="AL1680" s="177" t="str">
        <f t="shared" si="834"/>
        <v/>
      </c>
      <c r="AM1680" s="13" t="str">
        <f>IF(AS1680="","",IF(R1680="Refreshment Beverage",ROUND(AS1680*Rates!K$19,4),ROUND(AO1680*(VLOOKUP(VALUE(Q1680),Rates!G$4:L$12,3,0)),4)))</f>
        <v/>
      </c>
      <c r="AN1680" s="183" t="str">
        <f>IF(AS1680="","",IF(R1680="Refreshment Beverage",AS1680*(Rates!J$19/100),MAX(AM1680,AB1680)))</f>
        <v/>
      </c>
      <c r="AO1680" s="186" t="str">
        <f t="shared" si="835"/>
        <v/>
      </c>
      <c r="AP1680" s="186" t="str">
        <f t="shared" si="836"/>
        <v/>
      </c>
      <c r="AQ1680" s="186" t="str">
        <f>IF(AS1680="","",IF(R1680="Refreshment Beverage",ROUND(SUM(VLOOKUP(Q:Q,Rates!G$15:L$19,3,0)*(AS1680-Y1680-Z1680-AA1680)),4),ROUND(SUM(Rates!$K$8*AS1680),4)))</f>
        <v/>
      </c>
      <c r="AR1680" s="184" t="str">
        <f t="shared" si="837"/>
        <v/>
      </c>
      <c r="AS1680" s="185" t="str">
        <f t="shared" si="838"/>
        <v/>
      </c>
      <c r="AT1680" s="177" t="str">
        <f t="shared" si="839"/>
        <v/>
      </c>
      <c r="AU1680" s="13" t="str">
        <f>IF(AX1680="","",IF(R1680="Refreshment Beverage",ROUND((BA1680-Y1680-Z1680-AA1680)*VLOOKUP(VALUE(Q1680),Rates!G$15:L$19,3,0),4),ROUND(AW1680*(VLOOKUP(VALUE(Q1680),Rates!G:L,3,0)),4)))</f>
        <v/>
      </c>
      <c r="AV1680" s="183" t="str">
        <f t="shared" si="840"/>
        <v/>
      </c>
      <c r="AW1680" s="186" t="str">
        <f t="shared" si="841"/>
        <v/>
      </c>
      <c r="AX1680" s="184" t="str">
        <f t="shared" si="842"/>
        <v/>
      </c>
      <c r="AY1680" s="186" t="str">
        <f>IF(AX1680="","",IF(R1680="Refreshment Beverage",ROUND(SUM(AX1680*Rates!K$19),4),ROUND(SUM(AX1680*(Rates!J$8/100)),4)))</f>
        <v/>
      </c>
      <c r="AZ1680" s="183" t="str">
        <f t="shared" si="843"/>
        <v/>
      </c>
      <c r="BA1680" s="185" t="str">
        <f t="shared" si="844"/>
        <v/>
      </c>
      <c r="BD1680" s="171"/>
      <c r="BE1680" s="171"/>
      <c r="BF1680" s="171"/>
      <c r="BG1680" s="171"/>
    </row>
    <row r="1681" spans="1:59" ht="15" customHeight="1" x14ac:dyDescent="0.3">
      <c r="A1681" s="172"/>
      <c r="B1681" s="172"/>
      <c r="C1681" s="172"/>
      <c r="D1681" s="173"/>
      <c r="E1681" s="173"/>
      <c r="F1681" s="173"/>
      <c r="G1681" s="173"/>
      <c r="H1681" s="173"/>
      <c r="I1681" s="174"/>
      <c r="J1681" s="175"/>
      <c r="K1681" s="176" t="str">
        <f t="shared" si="816"/>
        <v/>
      </c>
      <c r="L1681" s="177" t="str">
        <f t="shared" si="817"/>
        <v/>
      </c>
      <c r="M1681" s="178" t="str">
        <f t="shared" si="818"/>
        <v/>
      </c>
      <c r="N1681" s="44" t="str" cm="1">
        <f t="array" ref="N1681">IFERROR(IF(_xlfn.SINGLE(A:A)="","",IF(R1681="Beer",SUM(LOOKUP(2,1/(Rates!$B$3:$B$5&lt;=W1681)/(Rates!$C$3:$C$5&gt;=W1681),Rates!$D$3:$D$5)*(X1681/100)*W1681),IF(R1681="Refreshment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44" t="str">
        <f t="shared" si="819"/>
        <v/>
      </c>
      <c r="P1681" s="13"/>
      <c r="Q1681" s="179" t="str">
        <f t="shared" si="820"/>
        <v/>
      </c>
      <c r="R1681" s="180" t="str">
        <f t="shared" si="821"/>
        <v/>
      </c>
      <c r="S1681" s="13" t="str">
        <f>IF(A1681="","",IF(R1681="Refreshment Beverage",VLOOKUP(VALUE(Q1681),Rates!G$15:L$19,2,0),VLOOKUP(VALUE(Q1681),Rates!G$4:L$8,2,0)))</f>
        <v/>
      </c>
      <c r="T1681" s="13" t="str">
        <f t="shared" si="822"/>
        <v/>
      </c>
      <c r="U1681" s="181" t="str">
        <f t="shared" si="823"/>
        <v/>
      </c>
      <c r="V1681" s="13" t="str">
        <f t="shared" si="824"/>
        <v/>
      </c>
      <c r="W1681" s="13" t="str">
        <f t="shared" si="825"/>
        <v/>
      </c>
      <c r="X1681" s="182" t="str">
        <f t="shared" si="826"/>
        <v/>
      </c>
      <c r="Y1681" s="183" t="str">
        <f>IF(A:A="","",IF(R1681="Refreshment Beverage",VLOOKUP(Q1681,Rates!G$15:L$19,6,0)*W1681,VLOOKUP(Q1681,Rates!G$4:L$12,6,0)*W1681))</f>
        <v/>
      </c>
      <c r="Z1681" s="183" t="str">
        <f t="shared" si="827"/>
        <v/>
      </c>
      <c r="AA1681" s="17">
        <f t="shared" si="815"/>
        <v>0</v>
      </c>
      <c r="AB1681" s="177" t="str" cm="1">
        <f t="array" ref="AB1681">IF(_xlfn.SINGLE(A:A)="","",IF(R1681="Refreshment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177" t="str" cm="1">
        <f t="array" ref="AC1681">IF(_xlfn.SINGLE(A:A)="","",IF(R1681="Refreshment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68">
        <f>IFERROR(IF(OR(Q1681=1,Q1681=2,Q1681=3,Q1681=4),VLOOKUP(Q1681,Rates!$A$31:$B$34,2,0)*W1681,IF(V1681=1,VLOOKUP(U1681,'REB BEV MIN MKUP'!B:E,4,0),IF(V1681&gt;1,VLOOKUP(VALUE(W1681),'REB BEV MIN MKUP'!O:Q,3,0),0))),0)</f>
        <v>0</v>
      </c>
      <c r="AE1681" s="177" t="str">
        <f t="shared" si="828"/>
        <v/>
      </c>
      <c r="AF1681" s="13" t="str">
        <f t="shared" si="829"/>
        <v/>
      </c>
      <c r="AG1681" s="177" t="str">
        <f t="shared" si="830"/>
        <v/>
      </c>
      <c r="AH1681" s="184" t="str">
        <f t="shared" si="831"/>
        <v/>
      </c>
      <c r="AI1681" s="184" t="str">
        <f>IF(AE:AE="","",IF(R1681="Refreshment Beverage",AK1681*(Rates!J$19/100),ROUND(SUM(AH1681*(Rates!$J$8/100)),4)))</f>
        <v/>
      </c>
      <c r="AJ1681" s="183" t="str">
        <f t="shared" si="832"/>
        <v/>
      </c>
      <c r="AK1681" s="185" t="str">
        <f t="shared" si="833"/>
        <v/>
      </c>
      <c r="AL1681" s="177" t="str">
        <f t="shared" si="834"/>
        <v/>
      </c>
      <c r="AM1681" s="13" t="str">
        <f>IF(AS1681="","",IF(R1681="Refreshment Beverage",ROUND(AS1681*Rates!K$19,4),ROUND(AO1681*(VLOOKUP(VALUE(Q1681),Rates!G$4:L$12,3,0)),4)))</f>
        <v/>
      </c>
      <c r="AN1681" s="183" t="str">
        <f>IF(AS1681="","",IF(R1681="Refreshment Beverage",AS1681*(Rates!J$19/100),MAX(AM1681,AB1681)))</f>
        <v/>
      </c>
      <c r="AO1681" s="186" t="str">
        <f t="shared" si="835"/>
        <v/>
      </c>
      <c r="AP1681" s="186" t="str">
        <f t="shared" si="836"/>
        <v/>
      </c>
      <c r="AQ1681" s="186" t="str">
        <f>IF(AS1681="","",IF(R1681="Refreshment Beverage",ROUND(SUM(VLOOKUP(Q:Q,Rates!G$15:L$19,3,0)*(AS1681-Y1681-Z1681-AA1681)),4),ROUND(SUM(Rates!$K$8*AS1681),4)))</f>
        <v/>
      </c>
      <c r="AR1681" s="184" t="str">
        <f t="shared" si="837"/>
        <v/>
      </c>
      <c r="AS1681" s="185" t="str">
        <f t="shared" si="838"/>
        <v/>
      </c>
      <c r="AT1681" s="177" t="str">
        <f t="shared" si="839"/>
        <v/>
      </c>
      <c r="AU1681" s="13" t="str">
        <f>IF(AX1681="","",IF(R1681="Refreshment Beverage",ROUND((BA1681-Y1681-Z1681-AA1681)*VLOOKUP(VALUE(Q1681),Rates!G$15:L$19,3,0),4),ROUND(AW1681*(VLOOKUP(VALUE(Q1681),Rates!G:L,3,0)),4)))</f>
        <v/>
      </c>
      <c r="AV1681" s="183" t="str">
        <f t="shared" si="840"/>
        <v/>
      </c>
      <c r="AW1681" s="186" t="str">
        <f t="shared" si="841"/>
        <v/>
      </c>
      <c r="AX1681" s="184" t="str">
        <f t="shared" si="842"/>
        <v/>
      </c>
      <c r="AY1681" s="186" t="str">
        <f>IF(AX1681="","",IF(R1681="Refreshment Beverage",ROUND(SUM(AX1681*Rates!K$19),4),ROUND(SUM(AX1681*(Rates!J$8/100)),4)))</f>
        <v/>
      </c>
      <c r="AZ1681" s="183" t="str">
        <f t="shared" si="843"/>
        <v/>
      </c>
      <c r="BA1681" s="185" t="str">
        <f t="shared" si="844"/>
        <v/>
      </c>
      <c r="BD1681" s="171"/>
      <c r="BE1681" s="171"/>
      <c r="BF1681" s="171"/>
      <c r="BG1681" s="171"/>
    </row>
    <row r="1682" spans="1:59" ht="15" customHeight="1" x14ac:dyDescent="0.3">
      <c r="A1682" s="172"/>
      <c r="B1682" s="172"/>
      <c r="C1682" s="172"/>
      <c r="D1682" s="173"/>
      <c r="E1682" s="173"/>
      <c r="F1682" s="173"/>
      <c r="G1682" s="173"/>
      <c r="H1682" s="173"/>
      <c r="I1682" s="174"/>
      <c r="J1682" s="175"/>
      <c r="K1682" s="176" t="str">
        <f t="shared" si="816"/>
        <v/>
      </c>
      <c r="L1682" s="177" t="str">
        <f t="shared" si="817"/>
        <v/>
      </c>
      <c r="M1682" s="178" t="str">
        <f t="shared" si="818"/>
        <v/>
      </c>
      <c r="N1682" s="44" t="str" cm="1">
        <f t="array" ref="N1682">IFERROR(IF(_xlfn.SINGLE(A:A)="","",IF(R1682="Beer",SUM(LOOKUP(2,1/(Rates!$B$3:$B$5&lt;=W1682)/(Rates!$C$3:$C$5&gt;=W1682),Rates!$D$3:$D$5)*(X1682/100)*W1682),IF(R1682="Refreshment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44" t="str">
        <f t="shared" si="819"/>
        <v/>
      </c>
      <c r="P1682" s="13"/>
      <c r="Q1682" s="179" t="str">
        <f t="shared" si="820"/>
        <v/>
      </c>
      <c r="R1682" s="180" t="str">
        <f t="shared" si="821"/>
        <v/>
      </c>
      <c r="S1682" s="13" t="str">
        <f>IF(A1682="","",IF(R1682="Refreshment Beverage",VLOOKUP(VALUE(Q1682),Rates!G$15:L$19,2,0),VLOOKUP(VALUE(Q1682),Rates!G$4:L$8,2,0)))</f>
        <v/>
      </c>
      <c r="T1682" s="13" t="str">
        <f t="shared" si="822"/>
        <v/>
      </c>
      <c r="U1682" s="181" t="str">
        <f t="shared" si="823"/>
        <v/>
      </c>
      <c r="V1682" s="13" t="str">
        <f t="shared" si="824"/>
        <v/>
      </c>
      <c r="W1682" s="13" t="str">
        <f t="shared" si="825"/>
        <v/>
      </c>
      <c r="X1682" s="182" t="str">
        <f t="shared" si="826"/>
        <v/>
      </c>
      <c r="Y1682" s="183" t="str">
        <f>IF(A:A="","",IF(R1682="Refreshment Beverage",VLOOKUP(Q1682,Rates!G$15:L$19,6,0)*W1682,VLOOKUP(Q1682,Rates!G$4:L$12,6,0)*W1682))</f>
        <v/>
      </c>
      <c r="Z1682" s="183" t="str">
        <f t="shared" si="827"/>
        <v/>
      </c>
      <c r="AA1682" s="17">
        <f t="shared" si="815"/>
        <v>0</v>
      </c>
      <c r="AB1682" s="177" t="str" cm="1">
        <f t="array" ref="AB1682">IF(_xlfn.SINGLE(A:A)="","",IF(R1682="Refreshment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177" t="str" cm="1">
        <f t="array" ref="AC1682">IF(_xlfn.SINGLE(A:A)="","",IF(R1682="Refreshment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68">
        <f>IFERROR(IF(OR(Q1682=1,Q1682=2,Q1682=3,Q1682=4),VLOOKUP(Q1682,Rates!$A$31:$B$34,2,0)*W1682,IF(V1682=1,VLOOKUP(U1682,'REB BEV MIN MKUP'!B:E,4,0),IF(V1682&gt;1,VLOOKUP(VALUE(W1682),'REB BEV MIN MKUP'!O:Q,3,0),0))),0)</f>
        <v>0</v>
      </c>
      <c r="AE1682" s="177" t="str">
        <f t="shared" si="828"/>
        <v/>
      </c>
      <c r="AF1682" s="13" t="str">
        <f t="shared" si="829"/>
        <v/>
      </c>
      <c r="AG1682" s="177" t="str">
        <f t="shared" si="830"/>
        <v/>
      </c>
      <c r="AH1682" s="184" t="str">
        <f t="shared" si="831"/>
        <v/>
      </c>
      <c r="AI1682" s="184" t="str">
        <f>IF(AE:AE="","",IF(R1682="Refreshment Beverage",AK1682*(Rates!J$19/100),ROUND(SUM(AH1682*(Rates!$J$8/100)),4)))</f>
        <v/>
      </c>
      <c r="AJ1682" s="183" t="str">
        <f t="shared" si="832"/>
        <v/>
      </c>
      <c r="AK1682" s="185" t="str">
        <f t="shared" si="833"/>
        <v/>
      </c>
      <c r="AL1682" s="177" t="str">
        <f t="shared" si="834"/>
        <v/>
      </c>
      <c r="AM1682" s="13" t="str">
        <f>IF(AS1682="","",IF(R1682="Refreshment Beverage",ROUND(AS1682*Rates!K$19,4),ROUND(AO1682*(VLOOKUP(VALUE(Q1682),Rates!G$4:L$12,3,0)),4)))</f>
        <v/>
      </c>
      <c r="AN1682" s="183" t="str">
        <f>IF(AS1682="","",IF(R1682="Refreshment Beverage",AS1682*(Rates!J$19/100),MAX(AM1682,AB1682)))</f>
        <v/>
      </c>
      <c r="AO1682" s="186" t="str">
        <f t="shared" si="835"/>
        <v/>
      </c>
      <c r="AP1682" s="186" t="str">
        <f t="shared" si="836"/>
        <v/>
      </c>
      <c r="AQ1682" s="186" t="str">
        <f>IF(AS1682="","",IF(R1682="Refreshment Beverage",ROUND(SUM(VLOOKUP(Q:Q,Rates!G$15:L$19,3,0)*(AS1682-Y1682-Z1682-AA1682)),4),ROUND(SUM(Rates!$K$8*AS1682),4)))</f>
        <v/>
      </c>
      <c r="AR1682" s="184" t="str">
        <f t="shared" si="837"/>
        <v/>
      </c>
      <c r="AS1682" s="185" t="str">
        <f t="shared" si="838"/>
        <v/>
      </c>
      <c r="AT1682" s="177" t="str">
        <f t="shared" si="839"/>
        <v/>
      </c>
      <c r="AU1682" s="13" t="str">
        <f>IF(AX1682="","",IF(R1682="Refreshment Beverage",ROUND((BA1682-Y1682-Z1682-AA1682)*VLOOKUP(VALUE(Q1682),Rates!G$15:L$19,3,0),4),ROUND(AW1682*(VLOOKUP(VALUE(Q1682),Rates!G:L,3,0)),4)))</f>
        <v/>
      </c>
      <c r="AV1682" s="183" t="str">
        <f t="shared" si="840"/>
        <v/>
      </c>
      <c r="AW1682" s="186" t="str">
        <f t="shared" si="841"/>
        <v/>
      </c>
      <c r="AX1682" s="184" t="str">
        <f t="shared" si="842"/>
        <v/>
      </c>
      <c r="AY1682" s="186" t="str">
        <f>IF(AX1682="","",IF(R1682="Refreshment Beverage",ROUND(SUM(AX1682*Rates!K$19),4),ROUND(SUM(AX1682*(Rates!J$8/100)),4)))</f>
        <v/>
      </c>
      <c r="AZ1682" s="183" t="str">
        <f t="shared" si="843"/>
        <v/>
      </c>
      <c r="BA1682" s="185" t="str">
        <f t="shared" si="844"/>
        <v/>
      </c>
      <c r="BD1682" s="171"/>
      <c r="BE1682" s="171"/>
      <c r="BF1682" s="171"/>
      <c r="BG1682" s="171"/>
    </row>
    <row r="1683" spans="1:59" ht="15" customHeight="1" x14ac:dyDescent="0.3">
      <c r="A1683" s="172"/>
      <c r="B1683" s="172"/>
      <c r="C1683" s="172"/>
      <c r="D1683" s="173"/>
      <c r="E1683" s="173"/>
      <c r="F1683" s="173"/>
      <c r="G1683" s="173"/>
      <c r="H1683" s="173"/>
      <c r="I1683" s="174"/>
      <c r="J1683" s="175"/>
      <c r="K1683" s="176" t="str">
        <f t="shared" si="816"/>
        <v/>
      </c>
      <c r="L1683" s="177" t="str">
        <f t="shared" si="817"/>
        <v/>
      </c>
      <c r="M1683" s="178" t="str">
        <f t="shared" si="818"/>
        <v/>
      </c>
      <c r="N1683" s="44" t="str" cm="1">
        <f t="array" ref="N1683">IFERROR(IF(_xlfn.SINGLE(A:A)="","",IF(R1683="Beer",SUM(LOOKUP(2,1/(Rates!$B$3:$B$5&lt;=W1683)/(Rates!$C$3:$C$5&gt;=W1683),Rates!$D$3:$D$5)*(X1683/100)*W1683),IF(R1683="Refreshment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44" t="str">
        <f t="shared" si="819"/>
        <v/>
      </c>
      <c r="P1683" s="13"/>
      <c r="Q1683" s="179" t="str">
        <f t="shared" si="820"/>
        <v/>
      </c>
      <c r="R1683" s="180" t="str">
        <f t="shared" si="821"/>
        <v/>
      </c>
      <c r="S1683" s="13" t="str">
        <f>IF(A1683="","",IF(R1683="Refreshment Beverage",VLOOKUP(VALUE(Q1683),Rates!G$15:L$19,2,0),VLOOKUP(VALUE(Q1683),Rates!G$4:L$8,2,0)))</f>
        <v/>
      </c>
      <c r="T1683" s="13" t="str">
        <f t="shared" si="822"/>
        <v/>
      </c>
      <c r="U1683" s="181" t="str">
        <f t="shared" si="823"/>
        <v/>
      </c>
      <c r="V1683" s="13" t="str">
        <f t="shared" si="824"/>
        <v/>
      </c>
      <c r="W1683" s="13" t="str">
        <f t="shared" si="825"/>
        <v/>
      </c>
      <c r="X1683" s="182" t="str">
        <f t="shared" si="826"/>
        <v/>
      </c>
      <c r="Y1683" s="183" t="str">
        <f>IF(A:A="","",IF(R1683="Refreshment Beverage",VLOOKUP(Q1683,Rates!G$15:L$19,6,0)*W1683,VLOOKUP(Q1683,Rates!G$4:L$12,6,0)*W1683))</f>
        <v/>
      </c>
      <c r="Z1683" s="183" t="str">
        <f t="shared" si="827"/>
        <v/>
      </c>
      <c r="AA1683" s="17">
        <f t="shared" si="815"/>
        <v>0</v>
      </c>
      <c r="AB1683" s="177" t="str" cm="1">
        <f t="array" ref="AB1683">IF(_xlfn.SINGLE(A:A)="","",IF(R1683="Refreshment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177" t="str" cm="1">
        <f t="array" ref="AC1683">IF(_xlfn.SINGLE(A:A)="","",IF(R1683="Refreshment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68">
        <f>IFERROR(IF(OR(Q1683=1,Q1683=2,Q1683=3,Q1683=4),VLOOKUP(Q1683,Rates!$A$31:$B$34,2,0)*W1683,IF(V1683=1,VLOOKUP(U1683,'REB BEV MIN MKUP'!B:E,4,0),IF(V1683&gt;1,VLOOKUP(VALUE(W1683),'REB BEV MIN MKUP'!O:Q,3,0),0))),0)</f>
        <v>0</v>
      </c>
      <c r="AE1683" s="177" t="str">
        <f t="shared" si="828"/>
        <v/>
      </c>
      <c r="AF1683" s="13" t="str">
        <f t="shared" si="829"/>
        <v/>
      </c>
      <c r="AG1683" s="177" t="str">
        <f t="shared" si="830"/>
        <v/>
      </c>
      <c r="AH1683" s="184" t="str">
        <f t="shared" si="831"/>
        <v/>
      </c>
      <c r="AI1683" s="184" t="str">
        <f>IF(AE:AE="","",IF(R1683="Refreshment Beverage",AK1683*(Rates!J$19/100),ROUND(SUM(AH1683*(Rates!$J$8/100)),4)))</f>
        <v/>
      </c>
      <c r="AJ1683" s="183" t="str">
        <f t="shared" si="832"/>
        <v/>
      </c>
      <c r="AK1683" s="185" t="str">
        <f t="shared" si="833"/>
        <v/>
      </c>
      <c r="AL1683" s="177" t="str">
        <f t="shared" si="834"/>
        <v/>
      </c>
      <c r="AM1683" s="13" t="str">
        <f>IF(AS1683="","",IF(R1683="Refreshment Beverage",ROUND(AS1683*Rates!K$19,4),ROUND(AO1683*(VLOOKUP(VALUE(Q1683),Rates!G$4:L$12,3,0)),4)))</f>
        <v/>
      </c>
      <c r="AN1683" s="183" t="str">
        <f>IF(AS1683="","",IF(R1683="Refreshment Beverage",AS1683*(Rates!J$19/100),MAX(AM1683,AB1683)))</f>
        <v/>
      </c>
      <c r="AO1683" s="186" t="str">
        <f t="shared" si="835"/>
        <v/>
      </c>
      <c r="AP1683" s="186" t="str">
        <f t="shared" si="836"/>
        <v/>
      </c>
      <c r="AQ1683" s="186" t="str">
        <f>IF(AS1683="","",IF(R1683="Refreshment Beverage",ROUND(SUM(VLOOKUP(Q:Q,Rates!G$15:L$19,3,0)*(AS1683-Y1683-Z1683-AA1683)),4),ROUND(SUM(Rates!$K$8*AS1683),4)))</f>
        <v/>
      </c>
      <c r="AR1683" s="184" t="str">
        <f t="shared" si="837"/>
        <v/>
      </c>
      <c r="AS1683" s="185" t="str">
        <f t="shared" si="838"/>
        <v/>
      </c>
      <c r="AT1683" s="177" t="str">
        <f t="shared" si="839"/>
        <v/>
      </c>
      <c r="AU1683" s="13" t="str">
        <f>IF(AX1683="","",IF(R1683="Refreshment Beverage",ROUND((BA1683-Y1683-Z1683-AA1683)*VLOOKUP(VALUE(Q1683),Rates!G$15:L$19,3,0),4),ROUND(AW1683*(VLOOKUP(VALUE(Q1683),Rates!G:L,3,0)),4)))</f>
        <v/>
      </c>
      <c r="AV1683" s="183" t="str">
        <f t="shared" si="840"/>
        <v/>
      </c>
      <c r="AW1683" s="186" t="str">
        <f t="shared" si="841"/>
        <v/>
      </c>
      <c r="AX1683" s="184" t="str">
        <f t="shared" si="842"/>
        <v/>
      </c>
      <c r="AY1683" s="186" t="str">
        <f>IF(AX1683="","",IF(R1683="Refreshment Beverage",ROUND(SUM(AX1683*Rates!K$19),4),ROUND(SUM(AX1683*(Rates!J$8/100)),4)))</f>
        <v/>
      </c>
      <c r="AZ1683" s="183" t="str">
        <f t="shared" si="843"/>
        <v/>
      </c>
      <c r="BA1683" s="185" t="str">
        <f t="shared" si="844"/>
        <v/>
      </c>
      <c r="BD1683" s="171"/>
      <c r="BE1683" s="171"/>
      <c r="BF1683" s="171"/>
      <c r="BG1683" s="171"/>
    </row>
    <row r="1684" spans="1:59" ht="15" customHeight="1" x14ac:dyDescent="0.3">
      <c r="A1684" s="172"/>
      <c r="B1684" s="172"/>
      <c r="C1684" s="172"/>
      <c r="D1684" s="173"/>
      <c r="E1684" s="173"/>
      <c r="F1684" s="173"/>
      <c r="G1684" s="173"/>
      <c r="H1684" s="173"/>
      <c r="I1684" s="174"/>
      <c r="J1684" s="175"/>
      <c r="K1684" s="176" t="str">
        <f t="shared" si="816"/>
        <v/>
      </c>
      <c r="L1684" s="177" t="str">
        <f t="shared" si="817"/>
        <v/>
      </c>
      <c r="M1684" s="178" t="str">
        <f t="shared" si="818"/>
        <v/>
      </c>
      <c r="N1684" s="44" t="str" cm="1">
        <f t="array" ref="N1684">IFERROR(IF(_xlfn.SINGLE(A:A)="","",IF(R1684="Beer",SUM(LOOKUP(2,1/(Rates!$B$3:$B$5&lt;=W1684)/(Rates!$C$3:$C$5&gt;=W1684),Rates!$D$3:$D$5)*(X1684/100)*W1684),IF(R1684="Refreshment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44" t="str">
        <f t="shared" si="819"/>
        <v/>
      </c>
      <c r="P1684" s="13"/>
      <c r="Q1684" s="179" t="str">
        <f t="shared" si="820"/>
        <v/>
      </c>
      <c r="R1684" s="180" t="str">
        <f t="shared" si="821"/>
        <v/>
      </c>
      <c r="S1684" s="13" t="str">
        <f>IF(A1684="","",IF(R1684="Refreshment Beverage",VLOOKUP(VALUE(Q1684),Rates!G$15:L$19,2,0),VLOOKUP(VALUE(Q1684),Rates!G$4:L$8,2,0)))</f>
        <v/>
      </c>
      <c r="T1684" s="13" t="str">
        <f t="shared" si="822"/>
        <v/>
      </c>
      <c r="U1684" s="181" t="str">
        <f t="shared" si="823"/>
        <v/>
      </c>
      <c r="V1684" s="13" t="str">
        <f t="shared" si="824"/>
        <v/>
      </c>
      <c r="W1684" s="13" t="str">
        <f t="shared" si="825"/>
        <v/>
      </c>
      <c r="X1684" s="182" t="str">
        <f t="shared" si="826"/>
        <v/>
      </c>
      <c r="Y1684" s="183" t="str">
        <f>IF(A:A="","",IF(R1684="Refreshment Beverage",VLOOKUP(Q1684,Rates!G$15:L$19,6,0)*W1684,VLOOKUP(Q1684,Rates!G$4:L$12,6,0)*W1684))</f>
        <v/>
      </c>
      <c r="Z1684" s="183" t="str">
        <f t="shared" si="827"/>
        <v/>
      </c>
      <c r="AA1684" s="17">
        <f t="shared" si="815"/>
        <v>0</v>
      </c>
      <c r="AB1684" s="177" t="str" cm="1">
        <f t="array" ref="AB1684">IF(_xlfn.SINGLE(A:A)="","",IF(R1684="Refreshment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177" t="str" cm="1">
        <f t="array" ref="AC1684">IF(_xlfn.SINGLE(A:A)="","",IF(R1684="Refreshment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68">
        <f>IFERROR(IF(OR(Q1684=1,Q1684=2,Q1684=3,Q1684=4),VLOOKUP(Q1684,Rates!$A$31:$B$34,2,0)*W1684,IF(V1684=1,VLOOKUP(U1684,'REB BEV MIN MKUP'!B:E,4,0),IF(V1684&gt;1,VLOOKUP(VALUE(W1684),'REB BEV MIN MKUP'!O:Q,3,0),0))),0)</f>
        <v>0</v>
      </c>
      <c r="AE1684" s="177" t="str">
        <f t="shared" si="828"/>
        <v/>
      </c>
      <c r="AF1684" s="13" t="str">
        <f t="shared" si="829"/>
        <v/>
      </c>
      <c r="AG1684" s="177" t="str">
        <f t="shared" si="830"/>
        <v/>
      </c>
      <c r="AH1684" s="184" t="str">
        <f t="shared" si="831"/>
        <v/>
      </c>
      <c r="AI1684" s="184" t="str">
        <f>IF(AE:AE="","",IF(R1684="Refreshment Beverage",AK1684*(Rates!J$19/100),ROUND(SUM(AH1684*(Rates!$J$8/100)),4)))</f>
        <v/>
      </c>
      <c r="AJ1684" s="183" t="str">
        <f t="shared" si="832"/>
        <v/>
      </c>
      <c r="AK1684" s="185" t="str">
        <f t="shared" si="833"/>
        <v/>
      </c>
      <c r="AL1684" s="177" t="str">
        <f t="shared" si="834"/>
        <v/>
      </c>
      <c r="AM1684" s="13" t="str">
        <f>IF(AS1684="","",IF(R1684="Refreshment Beverage",ROUND(AS1684*Rates!K$19,4),ROUND(AO1684*(VLOOKUP(VALUE(Q1684),Rates!G$4:L$12,3,0)),4)))</f>
        <v/>
      </c>
      <c r="AN1684" s="183" t="str">
        <f>IF(AS1684="","",IF(R1684="Refreshment Beverage",AS1684*(Rates!J$19/100),MAX(AM1684,AB1684)))</f>
        <v/>
      </c>
      <c r="AO1684" s="186" t="str">
        <f t="shared" si="835"/>
        <v/>
      </c>
      <c r="AP1684" s="186" t="str">
        <f t="shared" si="836"/>
        <v/>
      </c>
      <c r="AQ1684" s="186" t="str">
        <f>IF(AS1684="","",IF(R1684="Refreshment Beverage",ROUND(SUM(VLOOKUP(Q:Q,Rates!G$15:L$19,3,0)*(AS1684-Y1684-Z1684-AA1684)),4),ROUND(SUM(Rates!$K$8*AS1684),4)))</f>
        <v/>
      </c>
      <c r="AR1684" s="184" t="str">
        <f t="shared" si="837"/>
        <v/>
      </c>
      <c r="AS1684" s="185" t="str">
        <f t="shared" si="838"/>
        <v/>
      </c>
      <c r="AT1684" s="177" t="str">
        <f t="shared" si="839"/>
        <v/>
      </c>
      <c r="AU1684" s="13" t="str">
        <f>IF(AX1684="","",IF(R1684="Refreshment Beverage",ROUND((BA1684-Y1684-Z1684-AA1684)*VLOOKUP(VALUE(Q1684),Rates!G$15:L$19,3,0),4),ROUND(AW1684*(VLOOKUP(VALUE(Q1684),Rates!G:L,3,0)),4)))</f>
        <v/>
      </c>
      <c r="AV1684" s="183" t="str">
        <f t="shared" si="840"/>
        <v/>
      </c>
      <c r="AW1684" s="186" t="str">
        <f t="shared" si="841"/>
        <v/>
      </c>
      <c r="AX1684" s="184" t="str">
        <f t="shared" si="842"/>
        <v/>
      </c>
      <c r="AY1684" s="186" t="str">
        <f>IF(AX1684="","",IF(R1684="Refreshment Beverage",ROUND(SUM(AX1684*Rates!K$19),4),ROUND(SUM(AX1684*(Rates!J$8/100)),4)))</f>
        <v/>
      </c>
      <c r="AZ1684" s="183" t="str">
        <f t="shared" si="843"/>
        <v/>
      </c>
      <c r="BA1684" s="185" t="str">
        <f t="shared" si="844"/>
        <v/>
      </c>
      <c r="BD1684" s="171"/>
      <c r="BE1684" s="171"/>
      <c r="BF1684" s="171"/>
      <c r="BG1684" s="171"/>
    </row>
    <row r="1685" spans="1:59" ht="15" customHeight="1" x14ac:dyDescent="0.3">
      <c r="A1685" s="172"/>
      <c r="B1685" s="172"/>
      <c r="C1685" s="172"/>
      <c r="D1685" s="173"/>
      <c r="E1685" s="173"/>
      <c r="F1685" s="173"/>
      <c r="G1685" s="173"/>
      <c r="H1685" s="173"/>
      <c r="I1685" s="174"/>
      <c r="J1685" s="175"/>
      <c r="K1685" s="176" t="str">
        <f t="shared" si="816"/>
        <v/>
      </c>
      <c r="L1685" s="177" t="str">
        <f t="shared" si="817"/>
        <v/>
      </c>
      <c r="M1685" s="178" t="str">
        <f t="shared" si="818"/>
        <v/>
      </c>
      <c r="N1685" s="44" t="str" cm="1">
        <f t="array" ref="N1685">IFERROR(IF(_xlfn.SINGLE(A:A)="","",IF(R1685="Beer",SUM(LOOKUP(2,1/(Rates!$B$3:$B$5&lt;=W1685)/(Rates!$C$3:$C$5&gt;=W1685),Rates!$D$3:$D$5)*(X1685/100)*W1685),IF(R1685="Refreshment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44" t="str">
        <f t="shared" si="819"/>
        <v/>
      </c>
      <c r="P1685" s="13"/>
      <c r="Q1685" s="179" t="str">
        <f t="shared" si="820"/>
        <v/>
      </c>
      <c r="R1685" s="180" t="str">
        <f t="shared" si="821"/>
        <v/>
      </c>
      <c r="S1685" s="13" t="str">
        <f>IF(A1685="","",IF(R1685="Refreshment Beverage",VLOOKUP(VALUE(Q1685),Rates!G$15:L$19,2,0),VLOOKUP(VALUE(Q1685),Rates!G$4:L$8,2,0)))</f>
        <v/>
      </c>
      <c r="T1685" s="13" t="str">
        <f t="shared" si="822"/>
        <v/>
      </c>
      <c r="U1685" s="181" t="str">
        <f t="shared" si="823"/>
        <v/>
      </c>
      <c r="V1685" s="13" t="str">
        <f t="shared" si="824"/>
        <v/>
      </c>
      <c r="W1685" s="13" t="str">
        <f t="shared" si="825"/>
        <v/>
      </c>
      <c r="X1685" s="182" t="str">
        <f t="shared" si="826"/>
        <v/>
      </c>
      <c r="Y1685" s="183" t="str">
        <f>IF(A:A="","",IF(R1685="Refreshment Beverage",VLOOKUP(Q1685,Rates!G$15:L$19,6,0)*W1685,VLOOKUP(Q1685,Rates!G$4:L$12,6,0)*W1685))</f>
        <v/>
      </c>
      <c r="Z1685" s="183" t="str">
        <f t="shared" si="827"/>
        <v/>
      </c>
      <c r="AA1685" s="17">
        <f t="shared" si="815"/>
        <v>0</v>
      </c>
      <c r="AB1685" s="177" t="str" cm="1">
        <f t="array" ref="AB1685">IF(_xlfn.SINGLE(A:A)="","",IF(R1685="Refreshment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177" t="str" cm="1">
        <f t="array" ref="AC1685">IF(_xlfn.SINGLE(A:A)="","",IF(R1685="Refreshment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68">
        <f>IFERROR(IF(OR(Q1685=1,Q1685=2,Q1685=3,Q1685=4),VLOOKUP(Q1685,Rates!$A$31:$B$34,2,0)*W1685,IF(V1685=1,VLOOKUP(U1685,'REB BEV MIN MKUP'!B:E,4,0),IF(V1685&gt;1,VLOOKUP(VALUE(W1685),'REB BEV MIN MKUP'!O:Q,3,0),0))),0)</f>
        <v>0</v>
      </c>
      <c r="AE1685" s="177" t="str">
        <f t="shared" si="828"/>
        <v/>
      </c>
      <c r="AF1685" s="13" t="str">
        <f t="shared" si="829"/>
        <v/>
      </c>
      <c r="AG1685" s="177" t="str">
        <f t="shared" si="830"/>
        <v/>
      </c>
      <c r="AH1685" s="184" t="str">
        <f t="shared" si="831"/>
        <v/>
      </c>
      <c r="AI1685" s="184" t="str">
        <f>IF(AE:AE="","",IF(R1685="Refreshment Beverage",AK1685*(Rates!J$19/100),ROUND(SUM(AH1685*(Rates!$J$8/100)),4)))</f>
        <v/>
      </c>
      <c r="AJ1685" s="183" t="str">
        <f t="shared" si="832"/>
        <v/>
      </c>
      <c r="AK1685" s="185" t="str">
        <f t="shared" si="833"/>
        <v/>
      </c>
      <c r="AL1685" s="177" t="str">
        <f t="shared" si="834"/>
        <v/>
      </c>
      <c r="AM1685" s="13" t="str">
        <f>IF(AS1685="","",IF(R1685="Refreshment Beverage",ROUND(AS1685*Rates!K$19,4),ROUND(AO1685*(VLOOKUP(VALUE(Q1685),Rates!G$4:L$12,3,0)),4)))</f>
        <v/>
      </c>
      <c r="AN1685" s="183" t="str">
        <f>IF(AS1685="","",IF(R1685="Refreshment Beverage",AS1685*(Rates!J$19/100),MAX(AM1685,AB1685)))</f>
        <v/>
      </c>
      <c r="AO1685" s="186" t="str">
        <f t="shared" si="835"/>
        <v/>
      </c>
      <c r="AP1685" s="186" t="str">
        <f t="shared" si="836"/>
        <v/>
      </c>
      <c r="AQ1685" s="186" t="str">
        <f>IF(AS1685="","",IF(R1685="Refreshment Beverage",ROUND(SUM(VLOOKUP(Q:Q,Rates!G$15:L$19,3,0)*(AS1685-Y1685-Z1685-AA1685)),4),ROUND(SUM(Rates!$K$8*AS1685),4)))</f>
        <v/>
      </c>
      <c r="AR1685" s="184" t="str">
        <f t="shared" si="837"/>
        <v/>
      </c>
      <c r="AS1685" s="185" t="str">
        <f t="shared" si="838"/>
        <v/>
      </c>
      <c r="AT1685" s="177" t="str">
        <f t="shared" si="839"/>
        <v/>
      </c>
      <c r="AU1685" s="13" t="str">
        <f>IF(AX1685="","",IF(R1685="Refreshment Beverage",ROUND((BA1685-Y1685-Z1685-AA1685)*VLOOKUP(VALUE(Q1685),Rates!G$15:L$19,3,0),4),ROUND(AW1685*(VLOOKUP(VALUE(Q1685),Rates!G:L,3,0)),4)))</f>
        <v/>
      </c>
      <c r="AV1685" s="183" t="str">
        <f t="shared" si="840"/>
        <v/>
      </c>
      <c r="AW1685" s="186" t="str">
        <f t="shared" si="841"/>
        <v/>
      </c>
      <c r="AX1685" s="184" t="str">
        <f t="shared" si="842"/>
        <v/>
      </c>
      <c r="AY1685" s="186" t="str">
        <f>IF(AX1685="","",IF(R1685="Refreshment Beverage",ROUND(SUM(AX1685*Rates!K$19),4),ROUND(SUM(AX1685*(Rates!J$8/100)),4)))</f>
        <v/>
      </c>
      <c r="AZ1685" s="183" t="str">
        <f t="shared" si="843"/>
        <v/>
      </c>
      <c r="BA1685" s="185" t="str">
        <f t="shared" si="844"/>
        <v/>
      </c>
      <c r="BD1685" s="171"/>
      <c r="BE1685" s="171"/>
      <c r="BF1685" s="171"/>
      <c r="BG1685" s="171"/>
    </row>
    <row r="1686" spans="1:59" ht="15" customHeight="1" x14ac:dyDescent="0.3">
      <c r="A1686" s="172"/>
      <c r="B1686" s="172"/>
      <c r="C1686" s="172"/>
      <c r="D1686" s="173"/>
      <c r="E1686" s="173"/>
      <c r="F1686" s="173"/>
      <c r="G1686" s="173"/>
      <c r="H1686" s="173"/>
      <c r="I1686" s="174"/>
      <c r="J1686" s="175"/>
      <c r="K1686" s="176" t="str">
        <f t="shared" si="816"/>
        <v/>
      </c>
      <c r="L1686" s="177" t="str">
        <f t="shared" si="817"/>
        <v/>
      </c>
      <c r="M1686" s="178" t="str">
        <f t="shared" si="818"/>
        <v/>
      </c>
      <c r="N1686" s="44" t="str" cm="1">
        <f t="array" ref="N1686">IFERROR(IF(_xlfn.SINGLE(A:A)="","",IF(R1686="Beer",SUM(LOOKUP(2,1/(Rates!$B$3:$B$5&lt;=W1686)/(Rates!$C$3:$C$5&gt;=W1686),Rates!$D$3:$D$5)*(X1686/100)*W1686),IF(R1686="Refreshment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44" t="str">
        <f t="shared" si="819"/>
        <v/>
      </c>
      <c r="P1686" s="13"/>
      <c r="Q1686" s="179" t="str">
        <f t="shared" si="820"/>
        <v/>
      </c>
      <c r="R1686" s="180" t="str">
        <f t="shared" si="821"/>
        <v/>
      </c>
      <c r="S1686" s="13" t="str">
        <f>IF(A1686="","",IF(R1686="Refreshment Beverage",VLOOKUP(VALUE(Q1686),Rates!G$15:L$19,2,0),VLOOKUP(VALUE(Q1686),Rates!G$4:L$8,2,0)))</f>
        <v/>
      </c>
      <c r="T1686" s="13" t="str">
        <f t="shared" si="822"/>
        <v/>
      </c>
      <c r="U1686" s="181" t="str">
        <f t="shared" si="823"/>
        <v/>
      </c>
      <c r="V1686" s="13" t="str">
        <f t="shared" si="824"/>
        <v/>
      </c>
      <c r="W1686" s="13" t="str">
        <f t="shared" si="825"/>
        <v/>
      </c>
      <c r="X1686" s="182" t="str">
        <f t="shared" si="826"/>
        <v/>
      </c>
      <c r="Y1686" s="183" t="str">
        <f>IF(A:A="","",IF(R1686="Refreshment Beverage",VLOOKUP(Q1686,Rates!G$15:L$19,6,0)*W1686,VLOOKUP(Q1686,Rates!G$4:L$12,6,0)*W1686))</f>
        <v/>
      </c>
      <c r="Z1686" s="183" t="str">
        <f t="shared" si="827"/>
        <v/>
      </c>
      <c r="AA1686" s="17">
        <f t="shared" si="815"/>
        <v>0</v>
      </c>
      <c r="AB1686" s="177" t="str" cm="1">
        <f t="array" ref="AB1686">IF(_xlfn.SINGLE(A:A)="","",IF(R1686="Refreshment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177" t="str" cm="1">
        <f t="array" ref="AC1686">IF(_xlfn.SINGLE(A:A)="","",IF(R1686="Refreshment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68">
        <f>IFERROR(IF(OR(Q1686=1,Q1686=2,Q1686=3,Q1686=4),VLOOKUP(Q1686,Rates!$A$31:$B$34,2,0)*W1686,IF(V1686=1,VLOOKUP(U1686,'REB BEV MIN MKUP'!B:E,4,0),IF(V1686&gt;1,VLOOKUP(VALUE(W1686),'REB BEV MIN MKUP'!O:Q,3,0),0))),0)</f>
        <v>0</v>
      </c>
      <c r="AE1686" s="177" t="str">
        <f t="shared" si="828"/>
        <v/>
      </c>
      <c r="AF1686" s="13" t="str">
        <f t="shared" si="829"/>
        <v/>
      </c>
      <c r="AG1686" s="177" t="str">
        <f t="shared" si="830"/>
        <v/>
      </c>
      <c r="AH1686" s="184" t="str">
        <f t="shared" si="831"/>
        <v/>
      </c>
      <c r="AI1686" s="184" t="str">
        <f>IF(AE:AE="","",IF(R1686="Refreshment Beverage",AK1686*(Rates!J$19/100),ROUND(SUM(AH1686*(Rates!$J$8/100)),4)))</f>
        <v/>
      </c>
      <c r="AJ1686" s="183" t="str">
        <f t="shared" si="832"/>
        <v/>
      </c>
      <c r="AK1686" s="185" t="str">
        <f t="shared" si="833"/>
        <v/>
      </c>
      <c r="AL1686" s="177" t="str">
        <f t="shared" si="834"/>
        <v/>
      </c>
      <c r="AM1686" s="13" t="str">
        <f>IF(AS1686="","",IF(R1686="Refreshment Beverage",ROUND(AS1686*Rates!K$19,4),ROUND(AO1686*(VLOOKUP(VALUE(Q1686),Rates!G$4:L$12,3,0)),4)))</f>
        <v/>
      </c>
      <c r="AN1686" s="183" t="str">
        <f>IF(AS1686="","",IF(R1686="Refreshment Beverage",AS1686*(Rates!J$19/100),MAX(AM1686,AB1686)))</f>
        <v/>
      </c>
      <c r="AO1686" s="186" t="str">
        <f t="shared" si="835"/>
        <v/>
      </c>
      <c r="AP1686" s="186" t="str">
        <f t="shared" si="836"/>
        <v/>
      </c>
      <c r="AQ1686" s="186" t="str">
        <f>IF(AS1686="","",IF(R1686="Refreshment Beverage",ROUND(SUM(VLOOKUP(Q:Q,Rates!G$15:L$19,3,0)*(AS1686-Y1686-Z1686-AA1686)),4),ROUND(SUM(Rates!$K$8*AS1686),4)))</f>
        <v/>
      </c>
      <c r="AR1686" s="184" t="str">
        <f t="shared" si="837"/>
        <v/>
      </c>
      <c r="AS1686" s="185" t="str">
        <f t="shared" si="838"/>
        <v/>
      </c>
      <c r="AT1686" s="177" t="str">
        <f t="shared" si="839"/>
        <v/>
      </c>
      <c r="AU1686" s="13" t="str">
        <f>IF(AX1686="","",IF(R1686="Refreshment Beverage",ROUND((BA1686-Y1686-Z1686-AA1686)*VLOOKUP(VALUE(Q1686),Rates!G$15:L$19,3,0),4),ROUND(AW1686*(VLOOKUP(VALUE(Q1686),Rates!G:L,3,0)),4)))</f>
        <v/>
      </c>
      <c r="AV1686" s="183" t="str">
        <f t="shared" si="840"/>
        <v/>
      </c>
      <c r="AW1686" s="186" t="str">
        <f t="shared" si="841"/>
        <v/>
      </c>
      <c r="AX1686" s="184" t="str">
        <f t="shared" si="842"/>
        <v/>
      </c>
      <c r="AY1686" s="186" t="str">
        <f>IF(AX1686="","",IF(R1686="Refreshment Beverage",ROUND(SUM(AX1686*Rates!K$19),4),ROUND(SUM(AX1686*(Rates!J$8/100)),4)))</f>
        <v/>
      </c>
      <c r="AZ1686" s="183" t="str">
        <f t="shared" si="843"/>
        <v/>
      </c>
      <c r="BA1686" s="185" t="str">
        <f t="shared" si="844"/>
        <v/>
      </c>
      <c r="BD1686" s="171"/>
      <c r="BE1686" s="171"/>
      <c r="BF1686" s="171"/>
      <c r="BG1686" s="171"/>
    </row>
    <row r="1687" spans="1:59" ht="15" customHeight="1" x14ac:dyDescent="0.3">
      <c r="A1687" s="172"/>
      <c r="B1687" s="172"/>
      <c r="C1687" s="172"/>
      <c r="D1687" s="173"/>
      <c r="E1687" s="173"/>
      <c r="F1687" s="173"/>
      <c r="G1687" s="173"/>
      <c r="H1687" s="173"/>
      <c r="I1687" s="174"/>
      <c r="J1687" s="175"/>
      <c r="K1687" s="176" t="str">
        <f t="shared" si="816"/>
        <v/>
      </c>
      <c r="L1687" s="177" t="str">
        <f t="shared" si="817"/>
        <v/>
      </c>
      <c r="M1687" s="178" t="str">
        <f t="shared" si="818"/>
        <v/>
      </c>
      <c r="N1687" s="44" t="str" cm="1">
        <f t="array" ref="N1687">IFERROR(IF(_xlfn.SINGLE(A:A)="","",IF(R1687="Beer",SUM(LOOKUP(2,1/(Rates!$B$3:$B$5&lt;=W1687)/(Rates!$C$3:$C$5&gt;=W1687),Rates!$D$3:$D$5)*(X1687/100)*W1687),IF(R1687="Refreshment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44" t="str">
        <f t="shared" si="819"/>
        <v/>
      </c>
      <c r="P1687" s="13"/>
      <c r="Q1687" s="179" t="str">
        <f t="shared" si="820"/>
        <v/>
      </c>
      <c r="R1687" s="180" t="str">
        <f t="shared" si="821"/>
        <v/>
      </c>
      <c r="S1687" s="13" t="str">
        <f>IF(A1687="","",IF(R1687="Refreshment Beverage",VLOOKUP(VALUE(Q1687),Rates!G$15:L$19,2,0),VLOOKUP(VALUE(Q1687),Rates!G$4:L$8,2,0)))</f>
        <v/>
      </c>
      <c r="T1687" s="13" t="str">
        <f t="shared" si="822"/>
        <v/>
      </c>
      <c r="U1687" s="181" t="str">
        <f t="shared" si="823"/>
        <v/>
      </c>
      <c r="V1687" s="13" t="str">
        <f t="shared" si="824"/>
        <v/>
      </c>
      <c r="W1687" s="13" t="str">
        <f t="shared" si="825"/>
        <v/>
      </c>
      <c r="X1687" s="182" t="str">
        <f t="shared" si="826"/>
        <v/>
      </c>
      <c r="Y1687" s="183" t="str">
        <f>IF(A:A="","",IF(R1687="Refreshment Beverage",VLOOKUP(Q1687,Rates!G$15:L$19,6,0)*W1687,VLOOKUP(Q1687,Rates!G$4:L$12,6,0)*W1687))</f>
        <v/>
      </c>
      <c r="Z1687" s="183" t="str">
        <f t="shared" si="827"/>
        <v/>
      </c>
      <c r="AA1687" s="17">
        <f t="shared" si="815"/>
        <v>0</v>
      </c>
      <c r="AB1687" s="177" t="str" cm="1">
        <f t="array" ref="AB1687">IF(_xlfn.SINGLE(A:A)="","",IF(R1687="Refreshment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177" t="str" cm="1">
        <f t="array" ref="AC1687">IF(_xlfn.SINGLE(A:A)="","",IF(R1687="Refreshment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68">
        <f>IFERROR(IF(OR(Q1687=1,Q1687=2,Q1687=3,Q1687=4),VLOOKUP(Q1687,Rates!$A$31:$B$34,2,0)*W1687,IF(V1687=1,VLOOKUP(U1687,'REB BEV MIN MKUP'!B:E,4,0),IF(V1687&gt;1,VLOOKUP(VALUE(W1687),'REB BEV MIN MKUP'!O:Q,3,0),0))),0)</f>
        <v>0</v>
      </c>
      <c r="AE1687" s="177" t="str">
        <f t="shared" si="828"/>
        <v/>
      </c>
      <c r="AF1687" s="13" t="str">
        <f t="shared" si="829"/>
        <v/>
      </c>
      <c r="AG1687" s="177" t="str">
        <f t="shared" si="830"/>
        <v/>
      </c>
      <c r="AH1687" s="184" t="str">
        <f t="shared" si="831"/>
        <v/>
      </c>
      <c r="AI1687" s="184" t="str">
        <f>IF(AE:AE="","",IF(R1687="Refreshment Beverage",AK1687*(Rates!J$19/100),ROUND(SUM(AH1687*(Rates!$J$8/100)),4)))</f>
        <v/>
      </c>
      <c r="AJ1687" s="183" t="str">
        <f t="shared" si="832"/>
        <v/>
      </c>
      <c r="AK1687" s="185" t="str">
        <f t="shared" si="833"/>
        <v/>
      </c>
      <c r="AL1687" s="177" t="str">
        <f t="shared" si="834"/>
        <v/>
      </c>
      <c r="AM1687" s="13" t="str">
        <f>IF(AS1687="","",IF(R1687="Refreshment Beverage",ROUND(AS1687*Rates!K$19,4),ROUND(AO1687*(VLOOKUP(VALUE(Q1687),Rates!G$4:L$12,3,0)),4)))</f>
        <v/>
      </c>
      <c r="AN1687" s="183" t="str">
        <f>IF(AS1687="","",IF(R1687="Refreshment Beverage",AS1687*(Rates!J$19/100),MAX(AM1687,AB1687)))</f>
        <v/>
      </c>
      <c r="AO1687" s="186" t="str">
        <f t="shared" si="835"/>
        <v/>
      </c>
      <c r="AP1687" s="186" t="str">
        <f t="shared" si="836"/>
        <v/>
      </c>
      <c r="AQ1687" s="186" t="str">
        <f>IF(AS1687="","",IF(R1687="Refreshment Beverage",ROUND(SUM(VLOOKUP(Q:Q,Rates!G$15:L$19,3,0)*(AS1687-Y1687-Z1687-AA1687)),4),ROUND(SUM(Rates!$K$8*AS1687),4)))</f>
        <v/>
      </c>
      <c r="AR1687" s="184" t="str">
        <f t="shared" si="837"/>
        <v/>
      </c>
      <c r="AS1687" s="185" t="str">
        <f t="shared" si="838"/>
        <v/>
      </c>
      <c r="AT1687" s="177" t="str">
        <f t="shared" si="839"/>
        <v/>
      </c>
      <c r="AU1687" s="13" t="str">
        <f>IF(AX1687="","",IF(R1687="Refreshment Beverage",ROUND((BA1687-Y1687-Z1687-AA1687)*VLOOKUP(VALUE(Q1687),Rates!G$15:L$19,3,0),4),ROUND(AW1687*(VLOOKUP(VALUE(Q1687),Rates!G:L,3,0)),4)))</f>
        <v/>
      </c>
      <c r="AV1687" s="183" t="str">
        <f t="shared" si="840"/>
        <v/>
      </c>
      <c r="AW1687" s="186" t="str">
        <f t="shared" si="841"/>
        <v/>
      </c>
      <c r="AX1687" s="184" t="str">
        <f t="shared" si="842"/>
        <v/>
      </c>
      <c r="AY1687" s="186" t="str">
        <f>IF(AX1687="","",IF(R1687="Refreshment Beverage",ROUND(SUM(AX1687*Rates!K$19),4),ROUND(SUM(AX1687*(Rates!J$8/100)),4)))</f>
        <v/>
      </c>
      <c r="AZ1687" s="183" t="str">
        <f t="shared" si="843"/>
        <v/>
      </c>
      <c r="BA1687" s="185" t="str">
        <f t="shared" si="844"/>
        <v/>
      </c>
      <c r="BD1687" s="171"/>
      <c r="BE1687" s="171"/>
      <c r="BF1687" s="171"/>
      <c r="BG1687" s="171"/>
    </row>
    <row r="1688" spans="1:59" ht="15" customHeight="1" x14ac:dyDescent="0.3">
      <c r="A1688" s="172"/>
      <c r="B1688" s="172"/>
      <c r="C1688" s="172"/>
      <c r="D1688" s="173"/>
      <c r="E1688" s="173"/>
      <c r="F1688" s="173"/>
      <c r="G1688" s="173"/>
      <c r="H1688" s="173"/>
      <c r="I1688" s="174"/>
      <c r="J1688" s="175"/>
      <c r="K1688" s="176" t="str">
        <f t="shared" si="816"/>
        <v/>
      </c>
      <c r="L1688" s="177" t="str">
        <f t="shared" si="817"/>
        <v/>
      </c>
      <c r="M1688" s="178" t="str">
        <f t="shared" si="818"/>
        <v/>
      </c>
      <c r="N1688" s="44" t="str" cm="1">
        <f t="array" ref="N1688">IFERROR(IF(_xlfn.SINGLE(A:A)="","",IF(R1688="Beer",SUM(LOOKUP(2,1/(Rates!$B$3:$B$5&lt;=W1688)/(Rates!$C$3:$C$5&gt;=W1688),Rates!$D$3:$D$5)*(X1688/100)*W1688),IF(R1688="Refreshment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44" t="str">
        <f t="shared" si="819"/>
        <v/>
      </c>
      <c r="P1688" s="13"/>
      <c r="Q1688" s="179" t="str">
        <f t="shared" si="820"/>
        <v/>
      </c>
      <c r="R1688" s="180" t="str">
        <f t="shared" si="821"/>
        <v/>
      </c>
      <c r="S1688" s="13" t="str">
        <f>IF(A1688="","",IF(R1688="Refreshment Beverage",VLOOKUP(VALUE(Q1688),Rates!G$15:L$19,2,0),VLOOKUP(VALUE(Q1688),Rates!G$4:L$8,2,0)))</f>
        <v/>
      </c>
      <c r="T1688" s="13" t="str">
        <f t="shared" si="822"/>
        <v/>
      </c>
      <c r="U1688" s="181" t="str">
        <f t="shared" si="823"/>
        <v/>
      </c>
      <c r="V1688" s="13" t="str">
        <f t="shared" si="824"/>
        <v/>
      </c>
      <c r="W1688" s="13" t="str">
        <f t="shared" si="825"/>
        <v/>
      </c>
      <c r="X1688" s="182" t="str">
        <f t="shared" si="826"/>
        <v/>
      </c>
      <c r="Y1688" s="183" t="str">
        <f>IF(A:A="","",IF(R1688="Refreshment Beverage",VLOOKUP(Q1688,Rates!G$15:L$19,6,0)*W1688,VLOOKUP(Q1688,Rates!G$4:L$12,6,0)*W1688))</f>
        <v/>
      </c>
      <c r="Z1688" s="183" t="str">
        <f t="shared" si="827"/>
        <v/>
      </c>
      <c r="AA1688" s="17">
        <f t="shared" si="815"/>
        <v>0</v>
      </c>
      <c r="AB1688" s="177" t="str" cm="1">
        <f t="array" ref="AB1688">IF(_xlfn.SINGLE(A:A)="","",IF(R1688="Refreshment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177" t="str" cm="1">
        <f t="array" ref="AC1688">IF(_xlfn.SINGLE(A:A)="","",IF(R1688="Refreshment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68">
        <f>IFERROR(IF(OR(Q1688=1,Q1688=2,Q1688=3,Q1688=4),VLOOKUP(Q1688,Rates!$A$31:$B$34,2,0)*W1688,IF(V1688=1,VLOOKUP(U1688,'REB BEV MIN MKUP'!B:E,4,0),IF(V1688&gt;1,VLOOKUP(VALUE(W1688),'REB BEV MIN MKUP'!O:Q,3,0),0))),0)</f>
        <v>0</v>
      </c>
      <c r="AE1688" s="177" t="str">
        <f t="shared" si="828"/>
        <v/>
      </c>
      <c r="AF1688" s="13" t="str">
        <f t="shared" si="829"/>
        <v/>
      </c>
      <c r="AG1688" s="177" t="str">
        <f t="shared" si="830"/>
        <v/>
      </c>
      <c r="AH1688" s="184" t="str">
        <f t="shared" si="831"/>
        <v/>
      </c>
      <c r="AI1688" s="184" t="str">
        <f>IF(AE:AE="","",IF(R1688="Refreshment Beverage",AK1688*(Rates!J$19/100),ROUND(SUM(AH1688*(Rates!$J$8/100)),4)))</f>
        <v/>
      </c>
      <c r="AJ1688" s="183" t="str">
        <f t="shared" si="832"/>
        <v/>
      </c>
      <c r="AK1688" s="185" t="str">
        <f t="shared" si="833"/>
        <v/>
      </c>
      <c r="AL1688" s="177" t="str">
        <f t="shared" si="834"/>
        <v/>
      </c>
      <c r="AM1688" s="13" t="str">
        <f>IF(AS1688="","",IF(R1688="Refreshment Beverage",ROUND(AS1688*Rates!K$19,4),ROUND(AO1688*(VLOOKUP(VALUE(Q1688),Rates!G$4:L$12,3,0)),4)))</f>
        <v/>
      </c>
      <c r="AN1688" s="183" t="str">
        <f>IF(AS1688="","",IF(R1688="Refreshment Beverage",AS1688*(Rates!J$19/100),MAX(AM1688,AB1688)))</f>
        <v/>
      </c>
      <c r="AO1688" s="186" t="str">
        <f t="shared" si="835"/>
        <v/>
      </c>
      <c r="AP1688" s="186" t="str">
        <f t="shared" si="836"/>
        <v/>
      </c>
      <c r="AQ1688" s="186" t="str">
        <f>IF(AS1688="","",IF(R1688="Refreshment Beverage",ROUND(SUM(VLOOKUP(Q:Q,Rates!G$15:L$19,3,0)*(AS1688-Y1688-Z1688-AA1688)),4),ROUND(SUM(Rates!$K$8*AS1688),4)))</f>
        <v/>
      </c>
      <c r="AR1688" s="184" t="str">
        <f t="shared" si="837"/>
        <v/>
      </c>
      <c r="AS1688" s="185" t="str">
        <f t="shared" si="838"/>
        <v/>
      </c>
      <c r="AT1688" s="177" t="str">
        <f t="shared" si="839"/>
        <v/>
      </c>
      <c r="AU1688" s="13" t="str">
        <f>IF(AX1688="","",IF(R1688="Refreshment Beverage",ROUND((BA1688-Y1688-Z1688-AA1688)*VLOOKUP(VALUE(Q1688),Rates!G$15:L$19,3,0),4),ROUND(AW1688*(VLOOKUP(VALUE(Q1688),Rates!G:L,3,0)),4)))</f>
        <v/>
      </c>
      <c r="AV1688" s="183" t="str">
        <f t="shared" si="840"/>
        <v/>
      </c>
      <c r="AW1688" s="186" t="str">
        <f t="shared" si="841"/>
        <v/>
      </c>
      <c r="AX1688" s="184" t="str">
        <f t="shared" si="842"/>
        <v/>
      </c>
      <c r="AY1688" s="186" t="str">
        <f>IF(AX1688="","",IF(R1688="Refreshment Beverage",ROUND(SUM(AX1688*Rates!K$19),4),ROUND(SUM(AX1688*(Rates!J$8/100)),4)))</f>
        <v/>
      </c>
      <c r="AZ1688" s="183" t="str">
        <f t="shared" si="843"/>
        <v/>
      </c>
      <c r="BA1688" s="185" t="str">
        <f t="shared" si="844"/>
        <v/>
      </c>
      <c r="BD1688" s="171"/>
      <c r="BE1688" s="171"/>
      <c r="BF1688" s="171"/>
      <c r="BG1688" s="171"/>
    </row>
    <row r="1689" spans="1:59" ht="15" customHeight="1" x14ac:dyDescent="0.3">
      <c r="A1689" s="172"/>
      <c r="B1689" s="172"/>
      <c r="C1689" s="172"/>
      <c r="D1689" s="173"/>
      <c r="E1689" s="173"/>
      <c r="F1689" s="173"/>
      <c r="G1689" s="173"/>
      <c r="H1689" s="173"/>
      <c r="I1689" s="174"/>
      <c r="J1689" s="175"/>
      <c r="K1689" s="176" t="str">
        <f t="shared" si="816"/>
        <v/>
      </c>
      <c r="L1689" s="177" t="str">
        <f t="shared" si="817"/>
        <v/>
      </c>
      <c r="M1689" s="178" t="str">
        <f t="shared" si="818"/>
        <v/>
      </c>
      <c r="N1689" s="44" t="str" cm="1">
        <f t="array" ref="N1689">IFERROR(IF(_xlfn.SINGLE(A:A)="","",IF(R1689="Beer",SUM(LOOKUP(2,1/(Rates!$B$3:$B$5&lt;=W1689)/(Rates!$C$3:$C$5&gt;=W1689),Rates!$D$3:$D$5)*(X1689/100)*W1689),IF(R1689="Refreshment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44" t="str">
        <f t="shared" si="819"/>
        <v/>
      </c>
      <c r="P1689" s="13"/>
      <c r="Q1689" s="179" t="str">
        <f t="shared" si="820"/>
        <v/>
      </c>
      <c r="R1689" s="180" t="str">
        <f t="shared" si="821"/>
        <v/>
      </c>
      <c r="S1689" s="13" t="str">
        <f>IF(A1689="","",IF(R1689="Refreshment Beverage",VLOOKUP(VALUE(Q1689),Rates!G$15:L$19,2,0),VLOOKUP(VALUE(Q1689),Rates!G$4:L$8,2,0)))</f>
        <v/>
      </c>
      <c r="T1689" s="13" t="str">
        <f t="shared" si="822"/>
        <v/>
      </c>
      <c r="U1689" s="181" t="str">
        <f t="shared" si="823"/>
        <v/>
      </c>
      <c r="V1689" s="13" t="str">
        <f t="shared" si="824"/>
        <v/>
      </c>
      <c r="W1689" s="13" t="str">
        <f t="shared" si="825"/>
        <v/>
      </c>
      <c r="X1689" s="182" t="str">
        <f t="shared" si="826"/>
        <v/>
      </c>
      <c r="Y1689" s="183" t="str">
        <f>IF(A:A="","",IF(R1689="Refreshment Beverage",VLOOKUP(Q1689,Rates!G$15:L$19,6,0)*W1689,VLOOKUP(Q1689,Rates!G$4:L$12,6,0)*W1689))</f>
        <v/>
      </c>
      <c r="Z1689" s="183" t="str">
        <f t="shared" si="827"/>
        <v/>
      </c>
      <c r="AA1689" s="17">
        <f t="shared" si="815"/>
        <v>0</v>
      </c>
      <c r="AB1689" s="177" t="str" cm="1">
        <f t="array" ref="AB1689">IF(_xlfn.SINGLE(A:A)="","",IF(R1689="Refreshment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177" t="str" cm="1">
        <f t="array" ref="AC1689">IF(_xlfn.SINGLE(A:A)="","",IF(R1689="Refreshment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68">
        <f>IFERROR(IF(OR(Q1689=1,Q1689=2,Q1689=3,Q1689=4),VLOOKUP(Q1689,Rates!$A$31:$B$34,2,0)*W1689,IF(V1689=1,VLOOKUP(U1689,'REB BEV MIN MKUP'!B:E,4,0),IF(V1689&gt;1,VLOOKUP(VALUE(W1689),'REB BEV MIN MKUP'!O:Q,3,0),0))),0)</f>
        <v>0</v>
      </c>
      <c r="AE1689" s="177" t="str">
        <f t="shared" si="828"/>
        <v/>
      </c>
      <c r="AF1689" s="13" t="str">
        <f t="shared" si="829"/>
        <v/>
      </c>
      <c r="AG1689" s="177" t="str">
        <f t="shared" si="830"/>
        <v/>
      </c>
      <c r="AH1689" s="184" t="str">
        <f t="shared" si="831"/>
        <v/>
      </c>
      <c r="AI1689" s="184" t="str">
        <f>IF(AE:AE="","",IF(R1689="Refreshment Beverage",AK1689*(Rates!J$19/100),ROUND(SUM(AH1689*(Rates!$J$8/100)),4)))</f>
        <v/>
      </c>
      <c r="AJ1689" s="183" t="str">
        <f t="shared" si="832"/>
        <v/>
      </c>
      <c r="AK1689" s="185" t="str">
        <f t="shared" si="833"/>
        <v/>
      </c>
      <c r="AL1689" s="177" t="str">
        <f t="shared" si="834"/>
        <v/>
      </c>
      <c r="AM1689" s="13" t="str">
        <f>IF(AS1689="","",IF(R1689="Refreshment Beverage",ROUND(AS1689*Rates!K$19,4),ROUND(AO1689*(VLOOKUP(VALUE(Q1689),Rates!G$4:L$12,3,0)),4)))</f>
        <v/>
      </c>
      <c r="AN1689" s="183" t="str">
        <f>IF(AS1689="","",IF(R1689="Refreshment Beverage",AS1689*(Rates!J$19/100),MAX(AM1689,AB1689)))</f>
        <v/>
      </c>
      <c r="AO1689" s="186" t="str">
        <f t="shared" si="835"/>
        <v/>
      </c>
      <c r="AP1689" s="186" t="str">
        <f t="shared" si="836"/>
        <v/>
      </c>
      <c r="AQ1689" s="186" t="str">
        <f>IF(AS1689="","",IF(R1689="Refreshment Beverage",ROUND(SUM(VLOOKUP(Q:Q,Rates!G$15:L$19,3,0)*(AS1689-Y1689-Z1689-AA1689)),4),ROUND(SUM(Rates!$K$8*AS1689),4)))</f>
        <v/>
      </c>
      <c r="AR1689" s="184" t="str">
        <f t="shared" si="837"/>
        <v/>
      </c>
      <c r="AS1689" s="185" t="str">
        <f t="shared" si="838"/>
        <v/>
      </c>
      <c r="AT1689" s="177" t="str">
        <f t="shared" si="839"/>
        <v/>
      </c>
      <c r="AU1689" s="13" t="str">
        <f>IF(AX1689="","",IF(R1689="Refreshment Beverage",ROUND((BA1689-Y1689-Z1689-AA1689)*VLOOKUP(VALUE(Q1689),Rates!G$15:L$19,3,0),4),ROUND(AW1689*(VLOOKUP(VALUE(Q1689),Rates!G:L,3,0)),4)))</f>
        <v/>
      </c>
      <c r="AV1689" s="183" t="str">
        <f t="shared" si="840"/>
        <v/>
      </c>
      <c r="AW1689" s="186" t="str">
        <f t="shared" si="841"/>
        <v/>
      </c>
      <c r="AX1689" s="184" t="str">
        <f t="shared" si="842"/>
        <v/>
      </c>
      <c r="AY1689" s="186" t="str">
        <f>IF(AX1689="","",IF(R1689="Refreshment Beverage",ROUND(SUM(AX1689*Rates!K$19),4),ROUND(SUM(AX1689*(Rates!J$8/100)),4)))</f>
        <v/>
      </c>
      <c r="AZ1689" s="183" t="str">
        <f t="shared" si="843"/>
        <v/>
      </c>
      <c r="BA1689" s="185" t="str">
        <f t="shared" si="844"/>
        <v/>
      </c>
      <c r="BD1689" s="171"/>
      <c r="BE1689" s="171"/>
      <c r="BF1689" s="171"/>
      <c r="BG1689" s="171"/>
    </row>
    <row r="1690" spans="1:59" ht="15" customHeight="1" x14ac:dyDescent="0.3">
      <c r="A1690" s="172"/>
      <c r="B1690" s="172"/>
      <c r="C1690" s="172"/>
      <c r="D1690" s="173"/>
      <c r="E1690" s="173"/>
      <c r="F1690" s="173"/>
      <c r="G1690" s="173"/>
      <c r="H1690" s="173"/>
      <c r="I1690" s="174"/>
      <c r="J1690" s="175"/>
      <c r="K1690" s="176" t="str">
        <f t="shared" si="816"/>
        <v/>
      </c>
      <c r="L1690" s="177" t="str">
        <f t="shared" si="817"/>
        <v/>
      </c>
      <c r="M1690" s="178" t="str">
        <f t="shared" si="818"/>
        <v/>
      </c>
      <c r="N1690" s="44" t="str" cm="1">
        <f t="array" ref="N1690">IFERROR(IF(_xlfn.SINGLE(A:A)="","",IF(R1690="Beer",SUM(LOOKUP(2,1/(Rates!$B$3:$B$5&lt;=W1690)/(Rates!$C$3:$C$5&gt;=W1690),Rates!$D$3:$D$5)*(X1690/100)*W1690),IF(R1690="Refreshment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44" t="str">
        <f t="shared" si="819"/>
        <v/>
      </c>
      <c r="P1690" s="13"/>
      <c r="Q1690" s="179" t="str">
        <f t="shared" si="820"/>
        <v/>
      </c>
      <c r="R1690" s="180" t="str">
        <f t="shared" si="821"/>
        <v/>
      </c>
      <c r="S1690" s="13" t="str">
        <f>IF(A1690="","",IF(R1690="Refreshment Beverage",VLOOKUP(VALUE(Q1690),Rates!G$15:L$19,2,0),VLOOKUP(VALUE(Q1690),Rates!G$4:L$8,2,0)))</f>
        <v/>
      </c>
      <c r="T1690" s="13" t="str">
        <f t="shared" si="822"/>
        <v/>
      </c>
      <c r="U1690" s="181" t="str">
        <f t="shared" si="823"/>
        <v/>
      </c>
      <c r="V1690" s="13" t="str">
        <f t="shared" si="824"/>
        <v/>
      </c>
      <c r="W1690" s="13" t="str">
        <f t="shared" si="825"/>
        <v/>
      </c>
      <c r="X1690" s="182" t="str">
        <f t="shared" si="826"/>
        <v/>
      </c>
      <c r="Y1690" s="183" t="str">
        <f>IF(A:A="","",IF(R1690="Refreshment Beverage",VLOOKUP(Q1690,Rates!G$15:L$19,6,0)*W1690,VLOOKUP(Q1690,Rates!G$4:L$12,6,0)*W1690))</f>
        <v/>
      </c>
      <c r="Z1690" s="183" t="str">
        <f t="shared" si="827"/>
        <v/>
      </c>
      <c r="AA1690" s="17">
        <f t="shared" si="815"/>
        <v>0</v>
      </c>
      <c r="AB1690" s="177" t="str" cm="1">
        <f t="array" ref="AB1690">IF(_xlfn.SINGLE(A:A)="","",IF(R1690="Refreshment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177" t="str" cm="1">
        <f t="array" ref="AC1690">IF(_xlfn.SINGLE(A:A)="","",IF(R1690="Refreshment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68">
        <f>IFERROR(IF(OR(Q1690=1,Q1690=2,Q1690=3,Q1690=4),VLOOKUP(Q1690,Rates!$A$31:$B$34,2,0)*W1690,IF(V1690=1,VLOOKUP(U1690,'REB BEV MIN MKUP'!B:E,4,0),IF(V1690&gt;1,VLOOKUP(VALUE(W1690),'REB BEV MIN MKUP'!O:Q,3,0),0))),0)</f>
        <v>0</v>
      </c>
      <c r="AE1690" s="177" t="str">
        <f t="shared" si="828"/>
        <v/>
      </c>
      <c r="AF1690" s="13" t="str">
        <f t="shared" si="829"/>
        <v/>
      </c>
      <c r="AG1690" s="177" t="str">
        <f t="shared" si="830"/>
        <v/>
      </c>
      <c r="AH1690" s="184" t="str">
        <f t="shared" si="831"/>
        <v/>
      </c>
      <c r="AI1690" s="184" t="str">
        <f>IF(AE:AE="","",IF(R1690="Refreshment Beverage",AK1690*(Rates!J$19/100),ROUND(SUM(AH1690*(Rates!$J$8/100)),4)))</f>
        <v/>
      </c>
      <c r="AJ1690" s="183" t="str">
        <f t="shared" si="832"/>
        <v/>
      </c>
      <c r="AK1690" s="185" t="str">
        <f t="shared" si="833"/>
        <v/>
      </c>
      <c r="AL1690" s="177" t="str">
        <f t="shared" si="834"/>
        <v/>
      </c>
      <c r="AM1690" s="13" t="str">
        <f>IF(AS1690="","",IF(R1690="Refreshment Beverage",ROUND(AS1690*Rates!K$19,4),ROUND(AO1690*(VLOOKUP(VALUE(Q1690),Rates!G$4:L$12,3,0)),4)))</f>
        <v/>
      </c>
      <c r="AN1690" s="183" t="str">
        <f>IF(AS1690="","",IF(R1690="Refreshment Beverage",AS1690*(Rates!J$19/100),MAX(AM1690,AB1690)))</f>
        <v/>
      </c>
      <c r="AO1690" s="186" t="str">
        <f t="shared" si="835"/>
        <v/>
      </c>
      <c r="AP1690" s="186" t="str">
        <f t="shared" si="836"/>
        <v/>
      </c>
      <c r="AQ1690" s="186" t="str">
        <f>IF(AS1690="","",IF(R1690="Refreshment Beverage",ROUND(SUM(VLOOKUP(Q:Q,Rates!G$15:L$19,3,0)*(AS1690-Y1690-Z1690-AA1690)),4),ROUND(SUM(Rates!$K$8*AS1690),4)))</f>
        <v/>
      </c>
      <c r="AR1690" s="184" t="str">
        <f t="shared" si="837"/>
        <v/>
      </c>
      <c r="AS1690" s="185" t="str">
        <f t="shared" si="838"/>
        <v/>
      </c>
      <c r="AT1690" s="177" t="str">
        <f t="shared" si="839"/>
        <v/>
      </c>
      <c r="AU1690" s="13" t="str">
        <f>IF(AX1690="","",IF(R1690="Refreshment Beverage",ROUND((BA1690-Y1690-Z1690-AA1690)*VLOOKUP(VALUE(Q1690),Rates!G$15:L$19,3,0),4),ROUND(AW1690*(VLOOKUP(VALUE(Q1690),Rates!G:L,3,0)),4)))</f>
        <v/>
      </c>
      <c r="AV1690" s="183" t="str">
        <f t="shared" si="840"/>
        <v/>
      </c>
      <c r="AW1690" s="186" t="str">
        <f t="shared" si="841"/>
        <v/>
      </c>
      <c r="AX1690" s="184" t="str">
        <f t="shared" si="842"/>
        <v/>
      </c>
      <c r="AY1690" s="186" t="str">
        <f>IF(AX1690="","",IF(R1690="Refreshment Beverage",ROUND(SUM(AX1690*Rates!K$19),4),ROUND(SUM(AX1690*(Rates!J$8/100)),4)))</f>
        <v/>
      </c>
      <c r="AZ1690" s="183" t="str">
        <f t="shared" si="843"/>
        <v/>
      </c>
      <c r="BA1690" s="185" t="str">
        <f t="shared" si="844"/>
        <v/>
      </c>
      <c r="BD1690" s="171"/>
      <c r="BE1690" s="171"/>
      <c r="BF1690" s="171"/>
      <c r="BG1690" s="171"/>
    </row>
    <row r="1691" spans="1:59" ht="15" customHeight="1" x14ac:dyDescent="0.3">
      <c r="A1691" s="172"/>
      <c r="B1691" s="172"/>
      <c r="C1691" s="172"/>
      <c r="D1691" s="173"/>
      <c r="E1691" s="173"/>
      <c r="F1691" s="173"/>
      <c r="G1691" s="173"/>
      <c r="H1691" s="173"/>
      <c r="I1691" s="174"/>
      <c r="J1691" s="175"/>
      <c r="K1691" s="176" t="str">
        <f t="shared" si="816"/>
        <v/>
      </c>
      <c r="L1691" s="177" t="str">
        <f t="shared" si="817"/>
        <v/>
      </c>
      <c r="M1691" s="178" t="str">
        <f t="shared" si="818"/>
        <v/>
      </c>
      <c r="N1691" s="44" t="str" cm="1">
        <f t="array" ref="N1691">IFERROR(IF(_xlfn.SINGLE(A:A)="","",IF(R1691="Beer",SUM(LOOKUP(2,1/(Rates!$B$3:$B$5&lt;=W1691)/(Rates!$C$3:$C$5&gt;=W1691),Rates!$D$3:$D$5)*(X1691/100)*W1691),IF(R1691="Refreshment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44" t="str">
        <f t="shared" si="819"/>
        <v/>
      </c>
      <c r="P1691" s="13"/>
      <c r="Q1691" s="179" t="str">
        <f t="shared" si="820"/>
        <v/>
      </c>
      <c r="R1691" s="180" t="str">
        <f t="shared" si="821"/>
        <v/>
      </c>
      <c r="S1691" s="13" t="str">
        <f>IF(A1691="","",IF(R1691="Refreshment Beverage",VLOOKUP(VALUE(Q1691),Rates!G$15:L$19,2,0),VLOOKUP(VALUE(Q1691),Rates!G$4:L$8,2,0)))</f>
        <v/>
      </c>
      <c r="T1691" s="13" t="str">
        <f t="shared" si="822"/>
        <v/>
      </c>
      <c r="U1691" s="181" t="str">
        <f t="shared" si="823"/>
        <v/>
      </c>
      <c r="V1691" s="13" t="str">
        <f t="shared" si="824"/>
        <v/>
      </c>
      <c r="W1691" s="13" t="str">
        <f t="shared" si="825"/>
        <v/>
      </c>
      <c r="X1691" s="182" t="str">
        <f t="shared" si="826"/>
        <v/>
      </c>
      <c r="Y1691" s="183" t="str">
        <f>IF(A:A="","",IF(R1691="Refreshment Beverage",VLOOKUP(Q1691,Rates!G$15:L$19,6,0)*W1691,VLOOKUP(Q1691,Rates!G$4:L$12,6,0)*W1691))</f>
        <v/>
      </c>
      <c r="Z1691" s="183" t="str">
        <f t="shared" si="827"/>
        <v/>
      </c>
      <c r="AA1691" s="17">
        <f t="shared" si="815"/>
        <v>0</v>
      </c>
      <c r="AB1691" s="177" t="str" cm="1">
        <f t="array" ref="AB1691">IF(_xlfn.SINGLE(A:A)="","",IF(R1691="Refreshment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177" t="str" cm="1">
        <f t="array" ref="AC1691">IF(_xlfn.SINGLE(A:A)="","",IF(R1691="Refreshment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68">
        <f>IFERROR(IF(OR(Q1691=1,Q1691=2,Q1691=3,Q1691=4),VLOOKUP(Q1691,Rates!$A$31:$B$34,2,0)*W1691,IF(V1691=1,VLOOKUP(U1691,'REB BEV MIN MKUP'!B:E,4,0),IF(V1691&gt;1,VLOOKUP(VALUE(W1691),'REB BEV MIN MKUP'!O:Q,3,0),0))),0)</f>
        <v>0</v>
      </c>
      <c r="AE1691" s="177" t="str">
        <f t="shared" si="828"/>
        <v/>
      </c>
      <c r="AF1691" s="13" t="str">
        <f t="shared" si="829"/>
        <v/>
      </c>
      <c r="AG1691" s="177" t="str">
        <f t="shared" si="830"/>
        <v/>
      </c>
      <c r="AH1691" s="184" t="str">
        <f t="shared" si="831"/>
        <v/>
      </c>
      <c r="AI1691" s="184" t="str">
        <f>IF(AE:AE="","",IF(R1691="Refreshment Beverage",AK1691*(Rates!J$19/100),ROUND(SUM(AH1691*(Rates!$J$8/100)),4)))</f>
        <v/>
      </c>
      <c r="AJ1691" s="183" t="str">
        <f t="shared" si="832"/>
        <v/>
      </c>
      <c r="AK1691" s="185" t="str">
        <f t="shared" si="833"/>
        <v/>
      </c>
      <c r="AL1691" s="177" t="str">
        <f t="shared" si="834"/>
        <v/>
      </c>
      <c r="AM1691" s="13" t="str">
        <f>IF(AS1691="","",IF(R1691="Refreshment Beverage",ROUND(AS1691*Rates!K$19,4),ROUND(AO1691*(VLOOKUP(VALUE(Q1691),Rates!G$4:L$12,3,0)),4)))</f>
        <v/>
      </c>
      <c r="AN1691" s="183" t="str">
        <f>IF(AS1691="","",IF(R1691="Refreshment Beverage",AS1691*(Rates!J$19/100),MAX(AM1691,AB1691)))</f>
        <v/>
      </c>
      <c r="AO1691" s="186" t="str">
        <f t="shared" si="835"/>
        <v/>
      </c>
      <c r="AP1691" s="186" t="str">
        <f t="shared" si="836"/>
        <v/>
      </c>
      <c r="AQ1691" s="186" t="str">
        <f>IF(AS1691="","",IF(R1691="Refreshment Beverage",ROUND(SUM(VLOOKUP(Q:Q,Rates!G$15:L$19,3,0)*(AS1691-Y1691-Z1691-AA1691)),4),ROUND(SUM(Rates!$K$8*AS1691),4)))</f>
        <v/>
      </c>
      <c r="AR1691" s="184" t="str">
        <f t="shared" si="837"/>
        <v/>
      </c>
      <c r="AS1691" s="185" t="str">
        <f t="shared" si="838"/>
        <v/>
      </c>
      <c r="AT1691" s="177" t="str">
        <f t="shared" si="839"/>
        <v/>
      </c>
      <c r="AU1691" s="13" t="str">
        <f>IF(AX1691="","",IF(R1691="Refreshment Beverage",ROUND((BA1691-Y1691-Z1691-AA1691)*VLOOKUP(VALUE(Q1691),Rates!G$15:L$19,3,0),4),ROUND(AW1691*(VLOOKUP(VALUE(Q1691),Rates!G:L,3,0)),4)))</f>
        <v/>
      </c>
      <c r="AV1691" s="183" t="str">
        <f t="shared" si="840"/>
        <v/>
      </c>
      <c r="AW1691" s="186" t="str">
        <f t="shared" si="841"/>
        <v/>
      </c>
      <c r="AX1691" s="184" t="str">
        <f t="shared" si="842"/>
        <v/>
      </c>
      <c r="AY1691" s="186" t="str">
        <f>IF(AX1691="","",IF(R1691="Refreshment Beverage",ROUND(SUM(AX1691*Rates!K$19),4),ROUND(SUM(AX1691*(Rates!J$8/100)),4)))</f>
        <v/>
      </c>
      <c r="AZ1691" s="183" t="str">
        <f t="shared" si="843"/>
        <v/>
      </c>
      <c r="BA1691" s="185" t="str">
        <f t="shared" si="844"/>
        <v/>
      </c>
      <c r="BD1691" s="171"/>
      <c r="BE1691" s="171"/>
      <c r="BF1691" s="171"/>
      <c r="BG1691" s="171"/>
    </row>
    <row r="1692" spans="1:59" ht="15" customHeight="1" x14ac:dyDescent="0.3">
      <c r="A1692" s="172"/>
      <c r="B1692" s="172"/>
      <c r="C1692" s="172"/>
      <c r="D1692" s="173"/>
      <c r="E1692" s="173"/>
      <c r="F1692" s="173"/>
      <c r="G1692" s="173"/>
      <c r="H1692" s="173"/>
      <c r="I1692" s="174"/>
      <c r="J1692" s="175"/>
      <c r="K1692" s="176" t="str">
        <f t="shared" si="816"/>
        <v/>
      </c>
      <c r="L1692" s="177" t="str">
        <f t="shared" si="817"/>
        <v/>
      </c>
      <c r="M1692" s="178" t="str">
        <f t="shared" si="818"/>
        <v/>
      </c>
      <c r="N1692" s="44" t="str" cm="1">
        <f t="array" ref="N1692">IFERROR(IF(_xlfn.SINGLE(A:A)="","",IF(R1692="Beer",SUM(LOOKUP(2,1/(Rates!$B$3:$B$5&lt;=W1692)/(Rates!$C$3:$C$5&gt;=W1692),Rates!$D$3:$D$5)*(X1692/100)*W1692),IF(R1692="Refreshment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44" t="str">
        <f t="shared" si="819"/>
        <v/>
      </c>
      <c r="P1692" s="13"/>
      <c r="Q1692" s="179" t="str">
        <f t="shared" si="820"/>
        <v/>
      </c>
      <c r="R1692" s="180" t="str">
        <f t="shared" si="821"/>
        <v/>
      </c>
      <c r="S1692" s="13" t="str">
        <f>IF(A1692="","",IF(R1692="Refreshment Beverage",VLOOKUP(VALUE(Q1692),Rates!G$15:L$19,2,0),VLOOKUP(VALUE(Q1692),Rates!G$4:L$8,2,0)))</f>
        <v/>
      </c>
      <c r="T1692" s="13" t="str">
        <f t="shared" si="822"/>
        <v/>
      </c>
      <c r="U1692" s="181" t="str">
        <f t="shared" si="823"/>
        <v/>
      </c>
      <c r="V1692" s="13" t="str">
        <f t="shared" si="824"/>
        <v/>
      </c>
      <c r="W1692" s="13" t="str">
        <f t="shared" si="825"/>
        <v/>
      </c>
      <c r="X1692" s="182" t="str">
        <f t="shared" si="826"/>
        <v/>
      </c>
      <c r="Y1692" s="183" t="str">
        <f>IF(A:A="","",IF(R1692="Refreshment Beverage",VLOOKUP(Q1692,Rates!G$15:L$19,6,0)*W1692,VLOOKUP(Q1692,Rates!G$4:L$12,6,0)*W1692))</f>
        <v/>
      </c>
      <c r="Z1692" s="183" t="str">
        <f t="shared" si="827"/>
        <v/>
      </c>
      <c r="AA1692" s="17">
        <f t="shared" si="815"/>
        <v>0</v>
      </c>
      <c r="AB1692" s="177" t="str" cm="1">
        <f t="array" ref="AB1692">IF(_xlfn.SINGLE(A:A)="","",IF(R1692="Refreshment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177" t="str" cm="1">
        <f t="array" ref="AC1692">IF(_xlfn.SINGLE(A:A)="","",IF(R1692="Refreshment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68">
        <f>IFERROR(IF(OR(Q1692=1,Q1692=2,Q1692=3,Q1692=4),VLOOKUP(Q1692,Rates!$A$31:$B$34,2,0)*W1692,IF(V1692=1,VLOOKUP(U1692,'REB BEV MIN MKUP'!B:E,4,0),IF(V1692&gt;1,VLOOKUP(VALUE(W1692),'REB BEV MIN MKUP'!O:Q,3,0),0))),0)</f>
        <v>0</v>
      </c>
      <c r="AE1692" s="177" t="str">
        <f t="shared" si="828"/>
        <v/>
      </c>
      <c r="AF1692" s="13" t="str">
        <f t="shared" si="829"/>
        <v/>
      </c>
      <c r="AG1692" s="177" t="str">
        <f t="shared" si="830"/>
        <v/>
      </c>
      <c r="AH1692" s="184" t="str">
        <f t="shared" si="831"/>
        <v/>
      </c>
      <c r="AI1692" s="184" t="str">
        <f>IF(AE:AE="","",IF(R1692="Refreshment Beverage",AK1692*(Rates!J$19/100),ROUND(SUM(AH1692*(Rates!$J$8/100)),4)))</f>
        <v/>
      </c>
      <c r="AJ1692" s="183" t="str">
        <f t="shared" si="832"/>
        <v/>
      </c>
      <c r="AK1692" s="185" t="str">
        <f t="shared" si="833"/>
        <v/>
      </c>
      <c r="AL1692" s="177" t="str">
        <f t="shared" si="834"/>
        <v/>
      </c>
      <c r="AM1692" s="13" t="str">
        <f>IF(AS1692="","",IF(R1692="Refreshment Beverage",ROUND(AS1692*Rates!K$19,4),ROUND(AO1692*(VLOOKUP(VALUE(Q1692),Rates!G$4:L$12,3,0)),4)))</f>
        <v/>
      </c>
      <c r="AN1692" s="183" t="str">
        <f>IF(AS1692="","",IF(R1692="Refreshment Beverage",AS1692*(Rates!J$19/100),MAX(AM1692,AB1692)))</f>
        <v/>
      </c>
      <c r="AO1692" s="186" t="str">
        <f t="shared" si="835"/>
        <v/>
      </c>
      <c r="AP1692" s="186" t="str">
        <f t="shared" si="836"/>
        <v/>
      </c>
      <c r="AQ1692" s="186" t="str">
        <f>IF(AS1692="","",IF(R1692="Refreshment Beverage",ROUND(SUM(VLOOKUP(Q:Q,Rates!G$15:L$19,3,0)*(AS1692-Y1692-Z1692-AA1692)),4),ROUND(SUM(Rates!$K$8*AS1692),4)))</f>
        <v/>
      </c>
      <c r="AR1692" s="184" t="str">
        <f t="shared" si="837"/>
        <v/>
      </c>
      <c r="AS1692" s="185" t="str">
        <f t="shared" si="838"/>
        <v/>
      </c>
      <c r="AT1692" s="177" t="str">
        <f t="shared" si="839"/>
        <v/>
      </c>
      <c r="AU1692" s="13" t="str">
        <f>IF(AX1692="","",IF(R1692="Refreshment Beverage",ROUND((BA1692-Y1692-Z1692-AA1692)*VLOOKUP(VALUE(Q1692),Rates!G$15:L$19,3,0),4),ROUND(AW1692*(VLOOKUP(VALUE(Q1692),Rates!G:L,3,0)),4)))</f>
        <v/>
      </c>
      <c r="AV1692" s="183" t="str">
        <f t="shared" si="840"/>
        <v/>
      </c>
      <c r="AW1692" s="186" t="str">
        <f t="shared" si="841"/>
        <v/>
      </c>
      <c r="AX1692" s="184" t="str">
        <f t="shared" si="842"/>
        <v/>
      </c>
      <c r="AY1692" s="186" t="str">
        <f>IF(AX1692="","",IF(R1692="Refreshment Beverage",ROUND(SUM(AX1692*Rates!K$19),4),ROUND(SUM(AX1692*(Rates!J$8/100)),4)))</f>
        <v/>
      </c>
      <c r="AZ1692" s="183" t="str">
        <f t="shared" si="843"/>
        <v/>
      </c>
      <c r="BA1692" s="185" t="str">
        <f t="shared" si="844"/>
        <v/>
      </c>
      <c r="BD1692" s="171"/>
      <c r="BE1692" s="171"/>
      <c r="BF1692" s="171"/>
      <c r="BG1692" s="171"/>
    </row>
    <row r="1693" spans="1:59" ht="15" customHeight="1" x14ac:dyDescent="0.3">
      <c r="A1693" s="172"/>
      <c r="B1693" s="172"/>
      <c r="C1693" s="172"/>
      <c r="D1693" s="173"/>
      <c r="E1693" s="173"/>
      <c r="F1693" s="173"/>
      <c r="G1693" s="173"/>
      <c r="H1693" s="173"/>
      <c r="I1693" s="174"/>
      <c r="J1693" s="175"/>
      <c r="K1693" s="176" t="str">
        <f t="shared" si="816"/>
        <v/>
      </c>
      <c r="L1693" s="177" t="str">
        <f t="shared" si="817"/>
        <v/>
      </c>
      <c r="M1693" s="178" t="str">
        <f t="shared" si="818"/>
        <v/>
      </c>
      <c r="N1693" s="44" t="str" cm="1">
        <f t="array" ref="N1693">IFERROR(IF(_xlfn.SINGLE(A:A)="","",IF(R1693="Beer",SUM(LOOKUP(2,1/(Rates!$B$3:$B$5&lt;=W1693)/(Rates!$C$3:$C$5&gt;=W1693),Rates!$D$3:$D$5)*(X1693/100)*W1693),IF(R1693="Refreshment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44" t="str">
        <f t="shared" si="819"/>
        <v/>
      </c>
      <c r="P1693" s="13"/>
      <c r="Q1693" s="179" t="str">
        <f t="shared" si="820"/>
        <v/>
      </c>
      <c r="R1693" s="180" t="str">
        <f t="shared" si="821"/>
        <v/>
      </c>
      <c r="S1693" s="13" t="str">
        <f>IF(A1693="","",IF(R1693="Refreshment Beverage",VLOOKUP(VALUE(Q1693),Rates!G$15:L$19,2,0),VLOOKUP(VALUE(Q1693),Rates!G$4:L$8,2,0)))</f>
        <v/>
      </c>
      <c r="T1693" s="13" t="str">
        <f t="shared" si="822"/>
        <v/>
      </c>
      <c r="U1693" s="181" t="str">
        <f t="shared" si="823"/>
        <v/>
      </c>
      <c r="V1693" s="13" t="str">
        <f t="shared" si="824"/>
        <v/>
      </c>
      <c r="W1693" s="13" t="str">
        <f t="shared" si="825"/>
        <v/>
      </c>
      <c r="X1693" s="182" t="str">
        <f t="shared" si="826"/>
        <v/>
      </c>
      <c r="Y1693" s="183" t="str">
        <f>IF(A:A="","",IF(R1693="Refreshment Beverage",VLOOKUP(Q1693,Rates!G$15:L$19,6,0)*W1693,VLOOKUP(Q1693,Rates!G$4:L$12,6,0)*W1693))</f>
        <v/>
      </c>
      <c r="Z1693" s="183" t="str">
        <f t="shared" si="827"/>
        <v/>
      </c>
      <c r="AA1693" s="17">
        <f t="shared" si="815"/>
        <v>0</v>
      </c>
      <c r="AB1693" s="177" t="str" cm="1">
        <f t="array" ref="AB1693">IF(_xlfn.SINGLE(A:A)="","",IF(R1693="Refreshment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177" t="str" cm="1">
        <f t="array" ref="AC1693">IF(_xlfn.SINGLE(A:A)="","",IF(R1693="Refreshment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68">
        <f>IFERROR(IF(OR(Q1693=1,Q1693=2,Q1693=3,Q1693=4),VLOOKUP(Q1693,Rates!$A$31:$B$34,2,0)*W1693,IF(V1693=1,VLOOKUP(U1693,'REB BEV MIN MKUP'!B:E,4,0),IF(V1693&gt;1,VLOOKUP(VALUE(W1693),'REB BEV MIN MKUP'!O:Q,3,0),0))),0)</f>
        <v>0</v>
      </c>
      <c r="AE1693" s="177" t="str">
        <f t="shared" si="828"/>
        <v/>
      </c>
      <c r="AF1693" s="13" t="str">
        <f t="shared" si="829"/>
        <v/>
      </c>
      <c r="AG1693" s="177" t="str">
        <f t="shared" si="830"/>
        <v/>
      </c>
      <c r="AH1693" s="184" t="str">
        <f t="shared" si="831"/>
        <v/>
      </c>
      <c r="AI1693" s="184" t="str">
        <f>IF(AE:AE="","",IF(R1693="Refreshment Beverage",AK1693*(Rates!J$19/100),ROUND(SUM(AH1693*(Rates!$J$8/100)),4)))</f>
        <v/>
      </c>
      <c r="AJ1693" s="183" t="str">
        <f t="shared" si="832"/>
        <v/>
      </c>
      <c r="AK1693" s="185" t="str">
        <f t="shared" si="833"/>
        <v/>
      </c>
      <c r="AL1693" s="177" t="str">
        <f t="shared" si="834"/>
        <v/>
      </c>
      <c r="AM1693" s="13" t="str">
        <f>IF(AS1693="","",IF(R1693="Refreshment Beverage",ROUND(AS1693*Rates!K$19,4),ROUND(AO1693*(VLOOKUP(VALUE(Q1693),Rates!G$4:L$12,3,0)),4)))</f>
        <v/>
      </c>
      <c r="AN1693" s="183" t="str">
        <f>IF(AS1693="","",IF(R1693="Refreshment Beverage",AS1693*(Rates!J$19/100),MAX(AM1693,AB1693)))</f>
        <v/>
      </c>
      <c r="AO1693" s="186" t="str">
        <f t="shared" si="835"/>
        <v/>
      </c>
      <c r="AP1693" s="186" t="str">
        <f t="shared" si="836"/>
        <v/>
      </c>
      <c r="AQ1693" s="186" t="str">
        <f>IF(AS1693="","",IF(R1693="Refreshment Beverage",ROUND(SUM(VLOOKUP(Q:Q,Rates!G$15:L$19,3,0)*(AS1693-Y1693-Z1693-AA1693)),4),ROUND(SUM(Rates!$K$8*AS1693),4)))</f>
        <v/>
      </c>
      <c r="AR1693" s="184" t="str">
        <f t="shared" si="837"/>
        <v/>
      </c>
      <c r="AS1693" s="185" t="str">
        <f t="shared" si="838"/>
        <v/>
      </c>
      <c r="AT1693" s="177" t="str">
        <f t="shared" si="839"/>
        <v/>
      </c>
      <c r="AU1693" s="13" t="str">
        <f>IF(AX1693="","",IF(R1693="Refreshment Beverage",ROUND((BA1693-Y1693-Z1693-AA1693)*VLOOKUP(VALUE(Q1693),Rates!G$15:L$19,3,0),4),ROUND(AW1693*(VLOOKUP(VALUE(Q1693),Rates!G:L,3,0)),4)))</f>
        <v/>
      </c>
      <c r="AV1693" s="183" t="str">
        <f t="shared" si="840"/>
        <v/>
      </c>
      <c r="AW1693" s="186" t="str">
        <f t="shared" si="841"/>
        <v/>
      </c>
      <c r="AX1693" s="184" t="str">
        <f t="shared" si="842"/>
        <v/>
      </c>
      <c r="AY1693" s="186" t="str">
        <f>IF(AX1693="","",IF(R1693="Refreshment Beverage",ROUND(SUM(AX1693*Rates!K$19),4),ROUND(SUM(AX1693*(Rates!J$8/100)),4)))</f>
        <v/>
      </c>
      <c r="AZ1693" s="183" t="str">
        <f t="shared" si="843"/>
        <v/>
      </c>
      <c r="BA1693" s="185" t="str">
        <f t="shared" si="844"/>
        <v/>
      </c>
      <c r="BD1693" s="171"/>
      <c r="BE1693" s="171"/>
      <c r="BF1693" s="171"/>
      <c r="BG1693" s="171"/>
    </row>
    <row r="1694" spans="1:59" ht="15" customHeight="1" x14ac:dyDescent="0.3">
      <c r="A1694" s="172"/>
      <c r="B1694" s="172"/>
      <c r="C1694" s="172"/>
      <c r="D1694" s="173"/>
      <c r="E1694" s="173"/>
      <c r="F1694" s="173"/>
      <c r="G1694" s="173"/>
      <c r="H1694" s="173"/>
      <c r="I1694" s="174"/>
      <c r="J1694" s="175"/>
      <c r="K1694" s="176" t="str">
        <f t="shared" si="816"/>
        <v/>
      </c>
      <c r="L1694" s="177" t="str">
        <f t="shared" si="817"/>
        <v/>
      </c>
      <c r="M1694" s="178" t="str">
        <f t="shared" si="818"/>
        <v/>
      </c>
      <c r="N1694" s="44" t="str" cm="1">
        <f t="array" ref="N1694">IFERROR(IF(_xlfn.SINGLE(A:A)="","",IF(R1694="Beer",SUM(LOOKUP(2,1/(Rates!$B$3:$B$5&lt;=W1694)/(Rates!$C$3:$C$5&gt;=W1694),Rates!$D$3:$D$5)*(X1694/100)*W1694),IF(R1694="Refreshment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44" t="str">
        <f t="shared" si="819"/>
        <v/>
      </c>
      <c r="P1694" s="13"/>
      <c r="Q1694" s="179" t="str">
        <f t="shared" si="820"/>
        <v/>
      </c>
      <c r="R1694" s="180" t="str">
        <f t="shared" si="821"/>
        <v/>
      </c>
      <c r="S1694" s="13" t="str">
        <f>IF(A1694="","",IF(R1694="Refreshment Beverage",VLOOKUP(VALUE(Q1694),Rates!G$15:L$19,2,0),VLOOKUP(VALUE(Q1694),Rates!G$4:L$8,2,0)))</f>
        <v/>
      </c>
      <c r="T1694" s="13" t="str">
        <f t="shared" si="822"/>
        <v/>
      </c>
      <c r="U1694" s="181" t="str">
        <f t="shared" si="823"/>
        <v/>
      </c>
      <c r="V1694" s="13" t="str">
        <f t="shared" si="824"/>
        <v/>
      </c>
      <c r="W1694" s="13" t="str">
        <f t="shared" si="825"/>
        <v/>
      </c>
      <c r="X1694" s="182" t="str">
        <f t="shared" si="826"/>
        <v/>
      </c>
      <c r="Y1694" s="183" t="str">
        <f>IF(A:A="","",IF(R1694="Refreshment Beverage",VLOOKUP(Q1694,Rates!G$15:L$19,6,0)*W1694,VLOOKUP(Q1694,Rates!G$4:L$12,6,0)*W1694))</f>
        <v/>
      </c>
      <c r="Z1694" s="183" t="str">
        <f t="shared" si="827"/>
        <v/>
      </c>
      <c r="AA1694" s="17">
        <f t="shared" si="815"/>
        <v>0</v>
      </c>
      <c r="AB1694" s="177" t="str" cm="1">
        <f t="array" ref="AB1694">IF(_xlfn.SINGLE(A:A)="","",IF(R1694="Refreshment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177" t="str" cm="1">
        <f t="array" ref="AC1694">IF(_xlfn.SINGLE(A:A)="","",IF(R1694="Refreshment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68">
        <f>IFERROR(IF(OR(Q1694=1,Q1694=2,Q1694=3,Q1694=4),VLOOKUP(Q1694,Rates!$A$31:$B$34,2,0)*W1694,IF(V1694=1,VLOOKUP(U1694,'REB BEV MIN MKUP'!B:E,4,0),IF(V1694&gt;1,VLOOKUP(VALUE(W1694),'REB BEV MIN MKUP'!O:Q,3,0),0))),0)</f>
        <v>0</v>
      </c>
      <c r="AE1694" s="177" t="str">
        <f t="shared" si="828"/>
        <v/>
      </c>
      <c r="AF1694" s="13" t="str">
        <f t="shared" si="829"/>
        <v/>
      </c>
      <c r="AG1694" s="177" t="str">
        <f t="shared" si="830"/>
        <v/>
      </c>
      <c r="AH1694" s="184" t="str">
        <f t="shared" si="831"/>
        <v/>
      </c>
      <c r="AI1694" s="184" t="str">
        <f>IF(AE:AE="","",IF(R1694="Refreshment Beverage",AK1694*(Rates!J$19/100),ROUND(SUM(AH1694*(Rates!$J$8/100)),4)))</f>
        <v/>
      </c>
      <c r="AJ1694" s="183" t="str">
        <f t="shared" si="832"/>
        <v/>
      </c>
      <c r="AK1694" s="185" t="str">
        <f t="shared" si="833"/>
        <v/>
      </c>
      <c r="AL1694" s="177" t="str">
        <f t="shared" si="834"/>
        <v/>
      </c>
      <c r="AM1694" s="13" t="str">
        <f>IF(AS1694="","",IF(R1694="Refreshment Beverage",ROUND(AS1694*Rates!K$19,4),ROUND(AO1694*(VLOOKUP(VALUE(Q1694),Rates!G$4:L$12,3,0)),4)))</f>
        <v/>
      </c>
      <c r="AN1694" s="183" t="str">
        <f>IF(AS1694="","",IF(R1694="Refreshment Beverage",AS1694*(Rates!J$19/100),MAX(AM1694,AB1694)))</f>
        <v/>
      </c>
      <c r="AO1694" s="186" t="str">
        <f t="shared" si="835"/>
        <v/>
      </c>
      <c r="AP1694" s="186" t="str">
        <f t="shared" si="836"/>
        <v/>
      </c>
      <c r="AQ1694" s="186" t="str">
        <f>IF(AS1694="","",IF(R1694="Refreshment Beverage",ROUND(SUM(VLOOKUP(Q:Q,Rates!G$15:L$19,3,0)*(AS1694-Y1694-Z1694-AA1694)),4),ROUND(SUM(Rates!$K$8*AS1694),4)))</f>
        <v/>
      </c>
      <c r="AR1694" s="184" t="str">
        <f t="shared" si="837"/>
        <v/>
      </c>
      <c r="AS1694" s="185" t="str">
        <f t="shared" si="838"/>
        <v/>
      </c>
      <c r="AT1694" s="177" t="str">
        <f t="shared" si="839"/>
        <v/>
      </c>
      <c r="AU1694" s="13" t="str">
        <f>IF(AX1694="","",IF(R1694="Refreshment Beverage",ROUND((BA1694-Y1694-Z1694-AA1694)*VLOOKUP(VALUE(Q1694),Rates!G$15:L$19,3,0),4),ROUND(AW1694*(VLOOKUP(VALUE(Q1694),Rates!G:L,3,0)),4)))</f>
        <v/>
      </c>
      <c r="AV1694" s="183" t="str">
        <f t="shared" si="840"/>
        <v/>
      </c>
      <c r="AW1694" s="186" t="str">
        <f t="shared" si="841"/>
        <v/>
      </c>
      <c r="AX1694" s="184" t="str">
        <f t="shared" si="842"/>
        <v/>
      </c>
      <c r="AY1694" s="186" t="str">
        <f>IF(AX1694="","",IF(R1694="Refreshment Beverage",ROUND(SUM(AX1694*Rates!K$19),4),ROUND(SUM(AX1694*(Rates!J$8/100)),4)))</f>
        <v/>
      </c>
      <c r="AZ1694" s="183" t="str">
        <f t="shared" si="843"/>
        <v/>
      </c>
      <c r="BA1694" s="185" t="str">
        <f t="shared" si="844"/>
        <v/>
      </c>
      <c r="BD1694" s="171"/>
      <c r="BE1694" s="171"/>
      <c r="BF1694" s="171"/>
      <c r="BG1694" s="171"/>
    </row>
    <row r="1695" spans="1:59" ht="15" customHeight="1" x14ac:dyDescent="0.3">
      <c r="A1695" s="172"/>
      <c r="B1695" s="172"/>
      <c r="C1695" s="172"/>
      <c r="D1695" s="173"/>
      <c r="E1695" s="173"/>
      <c r="F1695" s="173"/>
      <c r="G1695" s="173"/>
      <c r="H1695" s="173"/>
      <c r="I1695" s="174"/>
      <c r="J1695" s="175"/>
      <c r="K1695" s="176" t="str">
        <f t="shared" si="816"/>
        <v/>
      </c>
      <c r="L1695" s="177" t="str">
        <f t="shared" si="817"/>
        <v/>
      </c>
      <c r="M1695" s="178" t="str">
        <f t="shared" si="818"/>
        <v/>
      </c>
      <c r="N1695" s="44" t="str" cm="1">
        <f t="array" ref="N1695">IFERROR(IF(_xlfn.SINGLE(A:A)="","",IF(R1695="Beer",SUM(LOOKUP(2,1/(Rates!$B$3:$B$5&lt;=W1695)/(Rates!$C$3:$C$5&gt;=W1695),Rates!$D$3:$D$5)*(X1695/100)*W1695),IF(R1695="Refreshment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44" t="str">
        <f t="shared" si="819"/>
        <v/>
      </c>
      <c r="P1695" s="13"/>
      <c r="Q1695" s="179" t="str">
        <f t="shared" si="820"/>
        <v/>
      </c>
      <c r="R1695" s="180" t="str">
        <f t="shared" si="821"/>
        <v/>
      </c>
      <c r="S1695" s="13" t="str">
        <f>IF(A1695="","",IF(R1695="Refreshment Beverage",VLOOKUP(VALUE(Q1695),Rates!G$15:L$19,2,0),VLOOKUP(VALUE(Q1695),Rates!G$4:L$8,2,0)))</f>
        <v/>
      </c>
      <c r="T1695" s="13" t="str">
        <f t="shared" si="822"/>
        <v/>
      </c>
      <c r="U1695" s="181" t="str">
        <f t="shared" si="823"/>
        <v/>
      </c>
      <c r="V1695" s="13" t="str">
        <f t="shared" si="824"/>
        <v/>
      </c>
      <c r="W1695" s="13" t="str">
        <f t="shared" si="825"/>
        <v/>
      </c>
      <c r="X1695" s="182" t="str">
        <f t="shared" si="826"/>
        <v/>
      </c>
      <c r="Y1695" s="183" t="str">
        <f>IF(A:A="","",IF(R1695="Refreshment Beverage",VLOOKUP(Q1695,Rates!G$15:L$19,6,0)*W1695,VLOOKUP(Q1695,Rates!G$4:L$12,6,0)*W1695))</f>
        <v/>
      </c>
      <c r="Z1695" s="183" t="str">
        <f t="shared" si="827"/>
        <v/>
      </c>
      <c r="AA1695" s="17">
        <f t="shared" si="815"/>
        <v>0</v>
      </c>
      <c r="AB1695" s="177" t="str" cm="1">
        <f t="array" ref="AB1695">IF(_xlfn.SINGLE(A:A)="","",IF(R1695="Refreshment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177" t="str" cm="1">
        <f t="array" ref="AC1695">IF(_xlfn.SINGLE(A:A)="","",IF(R1695="Refreshment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68">
        <f>IFERROR(IF(OR(Q1695=1,Q1695=2,Q1695=3,Q1695=4),VLOOKUP(Q1695,Rates!$A$31:$B$34,2,0)*W1695,IF(V1695=1,VLOOKUP(U1695,'REB BEV MIN MKUP'!B:E,4,0),IF(V1695&gt;1,VLOOKUP(VALUE(W1695),'REB BEV MIN MKUP'!O:Q,3,0),0))),0)</f>
        <v>0</v>
      </c>
      <c r="AE1695" s="177" t="str">
        <f t="shared" si="828"/>
        <v/>
      </c>
      <c r="AF1695" s="13" t="str">
        <f t="shared" si="829"/>
        <v/>
      </c>
      <c r="AG1695" s="177" t="str">
        <f t="shared" si="830"/>
        <v/>
      </c>
      <c r="AH1695" s="184" t="str">
        <f t="shared" si="831"/>
        <v/>
      </c>
      <c r="AI1695" s="184" t="str">
        <f>IF(AE:AE="","",IF(R1695="Refreshment Beverage",AK1695*(Rates!J$19/100),ROUND(SUM(AH1695*(Rates!$J$8/100)),4)))</f>
        <v/>
      </c>
      <c r="AJ1695" s="183" t="str">
        <f t="shared" si="832"/>
        <v/>
      </c>
      <c r="AK1695" s="185" t="str">
        <f t="shared" si="833"/>
        <v/>
      </c>
      <c r="AL1695" s="177" t="str">
        <f t="shared" si="834"/>
        <v/>
      </c>
      <c r="AM1695" s="13" t="str">
        <f>IF(AS1695="","",IF(R1695="Refreshment Beverage",ROUND(AS1695*Rates!K$19,4),ROUND(AO1695*(VLOOKUP(VALUE(Q1695),Rates!G$4:L$12,3,0)),4)))</f>
        <v/>
      </c>
      <c r="AN1695" s="183" t="str">
        <f>IF(AS1695="","",IF(R1695="Refreshment Beverage",AS1695*(Rates!J$19/100),MAX(AM1695,AB1695)))</f>
        <v/>
      </c>
      <c r="AO1695" s="186" t="str">
        <f t="shared" si="835"/>
        <v/>
      </c>
      <c r="AP1695" s="186" t="str">
        <f t="shared" si="836"/>
        <v/>
      </c>
      <c r="AQ1695" s="186" t="str">
        <f>IF(AS1695="","",IF(R1695="Refreshment Beverage",ROUND(SUM(VLOOKUP(Q:Q,Rates!G$15:L$19,3,0)*(AS1695-Y1695-Z1695-AA1695)),4),ROUND(SUM(Rates!$K$8*AS1695),4)))</f>
        <v/>
      </c>
      <c r="AR1695" s="184" t="str">
        <f t="shared" si="837"/>
        <v/>
      </c>
      <c r="AS1695" s="185" t="str">
        <f t="shared" si="838"/>
        <v/>
      </c>
      <c r="AT1695" s="177" t="str">
        <f t="shared" si="839"/>
        <v/>
      </c>
      <c r="AU1695" s="13" t="str">
        <f>IF(AX1695="","",IF(R1695="Refreshment Beverage",ROUND((BA1695-Y1695-Z1695-AA1695)*VLOOKUP(VALUE(Q1695),Rates!G$15:L$19,3,0),4),ROUND(AW1695*(VLOOKUP(VALUE(Q1695),Rates!G:L,3,0)),4)))</f>
        <v/>
      </c>
      <c r="AV1695" s="183" t="str">
        <f t="shared" si="840"/>
        <v/>
      </c>
      <c r="AW1695" s="186" t="str">
        <f t="shared" si="841"/>
        <v/>
      </c>
      <c r="AX1695" s="184" t="str">
        <f t="shared" si="842"/>
        <v/>
      </c>
      <c r="AY1695" s="186" t="str">
        <f>IF(AX1695="","",IF(R1695="Refreshment Beverage",ROUND(SUM(AX1695*Rates!K$19),4),ROUND(SUM(AX1695*(Rates!J$8/100)),4)))</f>
        <v/>
      </c>
      <c r="AZ1695" s="183" t="str">
        <f t="shared" si="843"/>
        <v/>
      </c>
      <c r="BA1695" s="185" t="str">
        <f t="shared" si="844"/>
        <v/>
      </c>
      <c r="BD1695" s="171"/>
      <c r="BE1695" s="171"/>
      <c r="BF1695" s="171"/>
      <c r="BG1695" s="171"/>
    </row>
    <row r="1696" spans="1:59" ht="15" customHeight="1" x14ac:dyDescent="0.3">
      <c r="A1696" s="172"/>
      <c r="B1696" s="172"/>
      <c r="C1696" s="172"/>
      <c r="D1696" s="173"/>
      <c r="E1696" s="173"/>
      <c r="F1696" s="173"/>
      <c r="G1696" s="173"/>
      <c r="H1696" s="173"/>
      <c r="I1696" s="174"/>
      <c r="J1696" s="175"/>
      <c r="K1696" s="176" t="str">
        <f t="shared" si="816"/>
        <v/>
      </c>
      <c r="L1696" s="177" t="str">
        <f t="shared" si="817"/>
        <v/>
      </c>
      <c r="M1696" s="178" t="str">
        <f t="shared" si="818"/>
        <v/>
      </c>
      <c r="N1696" s="44" t="str" cm="1">
        <f t="array" ref="N1696">IFERROR(IF(_xlfn.SINGLE(A:A)="","",IF(R1696="Beer",SUM(LOOKUP(2,1/(Rates!$B$3:$B$5&lt;=W1696)/(Rates!$C$3:$C$5&gt;=W1696),Rates!$D$3:$D$5)*(X1696/100)*W1696),IF(R1696="Refreshment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44" t="str">
        <f t="shared" si="819"/>
        <v/>
      </c>
      <c r="P1696" s="13"/>
      <c r="Q1696" s="179" t="str">
        <f t="shared" si="820"/>
        <v/>
      </c>
      <c r="R1696" s="180" t="str">
        <f t="shared" si="821"/>
        <v/>
      </c>
      <c r="S1696" s="13" t="str">
        <f>IF(A1696="","",IF(R1696="Refreshment Beverage",VLOOKUP(VALUE(Q1696),Rates!G$15:L$19,2,0),VLOOKUP(VALUE(Q1696),Rates!G$4:L$8,2,0)))</f>
        <v/>
      </c>
      <c r="T1696" s="13" t="str">
        <f t="shared" si="822"/>
        <v/>
      </c>
      <c r="U1696" s="181" t="str">
        <f t="shared" si="823"/>
        <v/>
      </c>
      <c r="V1696" s="13" t="str">
        <f t="shared" si="824"/>
        <v/>
      </c>
      <c r="W1696" s="13" t="str">
        <f t="shared" si="825"/>
        <v/>
      </c>
      <c r="X1696" s="182" t="str">
        <f t="shared" si="826"/>
        <v/>
      </c>
      <c r="Y1696" s="183" t="str">
        <f>IF(A:A="","",IF(R1696="Refreshment Beverage",VLOOKUP(Q1696,Rates!G$15:L$19,6,0)*W1696,VLOOKUP(Q1696,Rates!G$4:L$12,6,0)*W1696))</f>
        <v/>
      </c>
      <c r="Z1696" s="183" t="str">
        <f t="shared" si="827"/>
        <v/>
      </c>
      <c r="AA1696" s="17">
        <f t="shared" si="815"/>
        <v>0</v>
      </c>
      <c r="AB1696" s="177" t="str" cm="1">
        <f t="array" ref="AB1696">IF(_xlfn.SINGLE(A:A)="","",IF(R1696="Refreshment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177" t="str" cm="1">
        <f t="array" ref="AC1696">IF(_xlfn.SINGLE(A:A)="","",IF(R1696="Refreshment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68">
        <f>IFERROR(IF(OR(Q1696=1,Q1696=2,Q1696=3,Q1696=4),VLOOKUP(Q1696,Rates!$A$31:$B$34,2,0)*W1696,IF(V1696=1,VLOOKUP(U1696,'REB BEV MIN MKUP'!B:E,4,0),IF(V1696&gt;1,VLOOKUP(VALUE(W1696),'REB BEV MIN MKUP'!O:Q,3,0),0))),0)</f>
        <v>0</v>
      </c>
      <c r="AE1696" s="177" t="str">
        <f t="shared" si="828"/>
        <v/>
      </c>
      <c r="AF1696" s="13" t="str">
        <f t="shared" si="829"/>
        <v/>
      </c>
      <c r="AG1696" s="177" t="str">
        <f t="shared" si="830"/>
        <v/>
      </c>
      <c r="AH1696" s="184" t="str">
        <f t="shared" si="831"/>
        <v/>
      </c>
      <c r="AI1696" s="184" t="str">
        <f>IF(AE:AE="","",IF(R1696="Refreshment Beverage",AK1696*(Rates!J$19/100),ROUND(SUM(AH1696*(Rates!$J$8/100)),4)))</f>
        <v/>
      </c>
      <c r="AJ1696" s="183" t="str">
        <f t="shared" si="832"/>
        <v/>
      </c>
      <c r="AK1696" s="185" t="str">
        <f t="shared" si="833"/>
        <v/>
      </c>
      <c r="AL1696" s="177" t="str">
        <f t="shared" si="834"/>
        <v/>
      </c>
      <c r="AM1696" s="13" t="str">
        <f>IF(AS1696="","",IF(R1696="Refreshment Beverage",ROUND(AS1696*Rates!K$19,4),ROUND(AO1696*(VLOOKUP(VALUE(Q1696),Rates!G$4:L$12,3,0)),4)))</f>
        <v/>
      </c>
      <c r="AN1696" s="183" t="str">
        <f>IF(AS1696="","",IF(R1696="Refreshment Beverage",AS1696*(Rates!J$19/100),MAX(AM1696,AB1696)))</f>
        <v/>
      </c>
      <c r="AO1696" s="186" t="str">
        <f t="shared" si="835"/>
        <v/>
      </c>
      <c r="AP1696" s="186" t="str">
        <f t="shared" si="836"/>
        <v/>
      </c>
      <c r="AQ1696" s="186" t="str">
        <f>IF(AS1696="","",IF(R1696="Refreshment Beverage",ROUND(SUM(VLOOKUP(Q:Q,Rates!G$15:L$19,3,0)*(AS1696-Y1696-Z1696-AA1696)),4),ROUND(SUM(Rates!$K$8*AS1696),4)))</f>
        <v/>
      </c>
      <c r="AR1696" s="184" t="str">
        <f t="shared" si="837"/>
        <v/>
      </c>
      <c r="AS1696" s="185" t="str">
        <f t="shared" si="838"/>
        <v/>
      </c>
      <c r="AT1696" s="177" t="str">
        <f t="shared" si="839"/>
        <v/>
      </c>
      <c r="AU1696" s="13" t="str">
        <f>IF(AX1696="","",IF(R1696="Refreshment Beverage",ROUND((BA1696-Y1696-Z1696-AA1696)*VLOOKUP(VALUE(Q1696),Rates!G$15:L$19,3,0),4),ROUND(AW1696*(VLOOKUP(VALUE(Q1696),Rates!G:L,3,0)),4)))</f>
        <v/>
      </c>
      <c r="AV1696" s="183" t="str">
        <f t="shared" si="840"/>
        <v/>
      </c>
      <c r="AW1696" s="186" t="str">
        <f t="shared" si="841"/>
        <v/>
      </c>
      <c r="AX1696" s="184" t="str">
        <f t="shared" si="842"/>
        <v/>
      </c>
      <c r="AY1696" s="186" t="str">
        <f>IF(AX1696="","",IF(R1696="Refreshment Beverage",ROUND(SUM(AX1696*Rates!K$19),4),ROUND(SUM(AX1696*(Rates!J$8/100)),4)))</f>
        <v/>
      </c>
      <c r="AZ1696" s="183" t="str">
        <f t="shared" si="843"/>
        <v/>
      </c>
      <c r="BA1696" s="185" t="str">
        <f t="shared" si="844"/>
        <v/>
      </c>
      <c r="BD1696" s="171"/>
      <c r="BE1696" s="171"/>
      <c r="BF1696" s="171"/>
      <c r="BG1696" s="171"/>
    </row>
    <row r="1697" spans="1:59" ht="15" customHeight="1" x14ac:dyDescent="0.3">
      <c r="A1697" s="172"/>
      <c r="B1697" s="172"/>
      <c r="C1697" s="172"/>
      <c r="D1697" s="173"/>
      <c r="E1697" s="173"/>
      <c r="F1697" s="173"/>
      <c r="G1697" s="173"/>
      <c r="H1697" s="173"/>
      <c r="I1697" s="174"/>
      <c r="J1697" s="175"/>
      <c r="K1697" s="176" t="str">
        <f t="shared" si="816"/>
        <v/>
      </c>
      <c r="L1697" s="177" t="str">
        <f t="shared" si="817"/>
        <v/>
      </c>
      <c r="M1697" s="178" t="str">
        <f t="shared" si="818"/>
        <v/>
      </c>
      <c r="N1697" s="44" t="str" cm="1">
        <f t="array" ref="N1697">IFERROR(IF(_xlfn.SINGLE(A:A)="","",IF(R1697="Beer",SUM(LOOKUP(2,1/(Rates!$B$3:$B$5&lt;=W1697)/(Rates!$C$3:$C$5&gt;=W1697),Rates!$D$3:$D$5)*(X1697/100)*W1697),IF(R1697="Refreshment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44" t="str">
        <f t="shared" si="819"/>
        <v/>
      </c>
      <c r="P1697" s="13"/>
      <c r="Q1697" s="179" t="str">
        <f t="shared" si="820"/>
        <v/>
      </c>
      <c r="R1697" s="180" t="str">
        <f t="shared" si="821"/>
        <v/>
      </c>
      <c r="S1697" s="13" t="str">
        <f>IF(A1697="","",IF(R1697="Refreshment Beverage",VLOOKUP(VALUE(Q1697),Rates!G$15:L$19,2,0),VLOOKUP(VALUE(Q1697),Rates!G$4:L$8,2,0)))</f>
        <v/>
      </c>
      <c r="T1697" s="13" t="str">
        <f t="shared" si="822"/>
        <v/>
      </c>
      <c r="U1697" s="181" t="str">
        <f t="shared" si="823"/>
        <v/>
      </c>
      <c r="V1697" s="13" t="str">
        <f t="shared" si="824"/>
        <v/>
      </c>
      <c r="W1697" s="13" t="str">
        <f t="shared" si="825"/>
        <v/>
      </c>
      <c r="X1697" s="182" t="str">
        <f t="shared" si="826"/>
        <v/>
      </c>
      <c r="Y1697" s="183" t="str">
        <f>IF(A:A="","",IF(R1697="Refreshment Beverage",VLOOKUP(Q1697,Rates!G$15:L$19,6,0)*W1697,VLOOKUP(Q1697,Rates!G$4:L$12,6,0)*W1697))</f>
        <v/>
      </c>
      <c r="Z1697" s="183" t="str">
        <f t="shared" si="827"/>
        <v/>
      </c>
      <c r="AA1697" s="17">
        <f t="shared" si="815"/>
        <v>0</v>
      </c>
      <c r="AB1697" s="177" t="str" cm="1">
        <f t="array" ref="AB1697">IF(_xlfn.SINGLE(A:A)="","",IF(R1697="Refreshment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177" t="str" cm="1">
        <f t="array" ref="AC1697">IF(_xlfn.SINGLE(A:A)="","",IF(R1697="Refreshment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68">
        <f>IFERROR(IF(OR(Q1697=1,Q1697=2,Q1697=3,Q1697=4),VLOOKUP(Q1697,Rates!$A$31:$B$34,2,0)*W1697,IF(V1697=1,VLOOKUP(U1697,'REB BEV MIN MKUP'!B:E,4,0),IF(V1697&gt;1,VLOOKUP(VALUE(W1697),'REB BEV MIN MKUP'!O:Q,3,0),0))),0)</f>
        <v>0</v>
      </c>
      <c r="AE1697" s="177" t="str">
        <f t="shared" si="828"/>
        <v/>
      </c>
      <c r="AF1697" s="13" t="str">
        <f t="shared" si="829"/>
        <v/>
      </c>
      <c r="AG1697" s="177" t="str">
        <f t="shared" si="830"/>
        <v/>
      </c>
      <c r="AH1697" s="184" t="str">
        <f t="shared" si="831"/>
        <v/>
      </c>
      <c r="AI1697" s="184" t="str">
        <f>IF(AE:AE="","",IF(R1697="Refreshment Beverage",AK1697*(Rates!J$19/100),ROUND(SUM(AH1697*(Rates!$J$8/100)),4)))</f>
        <v/>
      </c>
      <c r="AJ1697" s="183" t="str">
        <f t="shared" si="832"/>
        <v/>
      </c>
      <c r="AK1697" s="185" t="str">
        <f t="shared" si="833"/>
        <v/>
      </c>
      <c r="AL1697" s="177" t="str">
        <f t="shared" si="834"/>
        <v/>
      </c>
      <c r="AM1697" s="13" t="str">
        <f>IF(AS1697="","",IF(R1697="Refreshment Beverage",ROUND(AS1697*Rates!K$19,4),ROUND(AO1697*(VLOOKUP(VALUE(Q1697),Rates!G$4:L$12,3,0)),4)))</f>
        <v/>
      </c>
      <c r="AN1697" s="183" t="str">
        <f>IF(AS1697="","",IF(R1697="Refreshment Beverage",AS1697*(Rates!J$19/100),MAX(AM1697,AB1697)))</f>
        <v/>
      </c>
      <c r="AO1697" s="186" t="str">
        <f t="shared" si="835"/>
        <v/>
      </c>
      <c r="AP1697" s="186" t="str">
        <f t="shared" si="836"/>
        <v/>
      </c>
      <c r="AQ1697" s="186" t="str">
        <f>IF(AS1697="","",IF(R1697="Refreshment Beverage",ROUND(SUM(VLOOKUP(Q:Q,Rates!G$15:L$19,3,0)*(AS1697-Y1697-Z1697-AA1697)),4),ROUND(SUM(Rates!$K$8*AS1697),4)))</f>
        <v/>
      </c>
      <c r="AR1697" s="184" t="str">
        <f t="shared" si="837"/>
        <v/>
      </c>
      <c r="AS1697" s="185" t="str">
        <f t="shared" si="838"/>
        <v/>
      </c>
      <c r="AT1697" s="177" t="str">
        <f t="shared" si="839"/>
        <v/>
      </c>
      <c r="AU1697" s="13" t="str">
        <f>IF(AX1697="","",IF(R1697="Refreshment Beverage",ROUND((BA1697-Y1697-Z1697-AA1697)*VLOOKUP(VALUE(Q1697),Rates!G$15:L$19,3,0),4),ROUND(AW1697*(VLOOKUP(VALUE(Q1697),Rates!G:L,3,0)),4)))</f>
        <v/>
      </c>
      <c r="AV1697" s="183" t="str">
        <f t="shared" si="840"/>
        <v/>
      </c>
      <c r="AW1697" s="186" t="str">
        <f t="shared" si="841"/>
        <v/>
      </c>
      <c r="AX1697" s="184" t="str">
        <f t="shared" si="842"/>
        <v/>
      </c>
      <c r="AY1697" s="186" t="str">
        <f>IF(AX1697="","",IF(R1697="Refreshment Beverage",ROUND(SUM(AX1697*Rates!K$19),4),ROUND(SUM(AX1697*(Rates!J$8/100)),4)))</f>
        <v/>
      </c>
      <c r="AZ1697" s="183" t="str">
        <f t="shared" si="843"/>
        <v/>
      </c>
      <c r="BA1697" s="185" t="str">
        <f t="shared" si="844"/>
        <v/>
      </c>
      <c r="BD1697" s="171"/>
      <c r="BE1697" s="171"/>
      <c r="BF1697" s="171"/>
      <c r="BG1697" s="171"/>
    </row>
    <row r="1698" spans="1:59" ht="15" customHeight="1" x14ac:dyDescent="0.3">
      <c r="A1698" s="172"/>
      <c r="B1698" s="172"/>
      <c r="C1698" s="172"/>
      <c r="D1698" s="173"/>
      <c r="E1698" s="173"/>
      <c r="F1698" s="173"/>
      <c r="G1698" s="173"/>
      <c r="H1698" s="173"/>
      <c r="I1698" s="174"/>
      <c r="J1698" s="175"/>
      <c r="K1698" s="176" t="str">
        <f t="shared" si="816"/>
        <v/>
      </c>
      <c r="L1698" s="177" t="str">
        <f t="shared" si="817"/>
        <v/>
      </c>
      <c r="M1698" s="178" t="str">
        <f t="shared" si="818"/>
        <v/>
      </c>
      <c r="N1698" s="44" t="str" cm="1">
        <f t="array" ref="N1698">IFERROR(IF(_xlfn.SINGLE(A:A)="","",IF(R1698="Beer",SUM(LOOKUP(2,1/(Rates!$B$3:$B$5&lt;=W1698)/(Rates!$C$3:$C$5&gt;=W1698),Rates!$D$3:$D$5)*(X1698/100)*W1698),IF(R1698="Refreshment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44" t="str">
        <f t="shared" si="819"/>
        <v/>
      </c>
      <c r="P1698" s="13"/>
      <c r="Q1698" s="179" t="str">
        <f t="shared" si="820"/>
        <v/>
      </c>
      <c r="R1698" s="180" t="str">
        <f t="shared" si="821"/>
        <v/>
      </c>
      <c r="S1698" s="13" t="str">
        <f>IF(A1698="","",IF(R1698="Refreshment Beverage",VLOOKUP(VALUE(Q1698),Rates!G$15:L$19,2,0),VLOOKUP(VALUE(Q1698),Rates!G$4:L$8,2,0)))</f>
        <v/>
      </c>
      <c r="T1698" s="13" t="str">
        <f t="shared" si="822"/>
        <v/>
      </c>
      <c r="U1698" s="181" t="str">
        <f t="shared" si="823"/>
        <v/>
      </c>
      <c r="V1698" s="13" t="str">
        <f t="shared" si="824"/>
        <v/>
      </c>
      <c r="W1698" s="13" t="str">
        <f t="shared" si="825"/>
        <v/>
      </c>
      <c r="X1698" s="182" t="str">
        <f t="shared" si="826"/>
        <v/>
      </c>
      <c r="Y1698" s="183" t="str">
        <f>IF(A:A="","",IF(R1698="Refreshment Beverage",VLOOKUP(Q1698,Rates!G$15:L$19,6,0)*W1698,VLOOKUP(Q1698,Rates!G$4:L$12,6,0)*W1698))</f>
        <v/>
      </c>
      <c r="Z1698" s="183" t="str">
        <f t="shared" si="827"/>
        <v/>
      </c>
      <c r="AA1698" s="17">
        <f t="shared" si="815"/>
        <v>0</v>
      </c>
      <c r="AB1698" s="177" t="str" cm="1">
        <f t="array" ref="AB1698">IF(_xlfn.SINGLE(A:A)="","",IF(R1698="Refreshment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177" t="str" cm="1">
        <f t="array" ref="AC1698">IF(_xlfn.SINGLE(A:A)="","",IF(R1698="Refreshment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68">
        <f>IFERROR(IF(OR(Q1698=1,Q1698=2,Q1698=3,Q1698=4),VLOOKUP(Q1698,Rates!$A$31:$B$34,2,0)*W1698,IF(V1698=1,VLOOKUP(U1698,'REB BEV MIN MKUP'!B:E,4,0),IF(V1698&gt;1,VLOOKUP(VALUE(W1698),'REB BEV MIN MKUP'!O:Q,3,0),0))),0)</f>
        <v>0</v>
      </c>
      <c r="AE1698" s="177" t="str">
        <f t="shared" si="828"/>
        <v/>
      </c>
      <c r="AF1698" s="13" t="str">
        <f t="shared" si="829"/>
        <v/>
      </c>
      <c r="AG1698" s="177" t="str">
        <f t="shared" si="830"/>
        <v/>
      </c>
      <c r="AH1698" s="184" t="str">
        <f t="shared" si="831"/>
        <v/>
      </c>
      <c r="AI1698" s="184" t="str">
        <f>IF(AE:AE="","",IF(R1698="Refreshment Beverage",AK1698*(Rates!J$19/100),ROUND(SUM(AH1698*(Rates!$J$8/100)),4)))</f>
        <v/>
      </c>
      <c r="AJ1698" s="183" t="str">
        <f t="shared" si="832"/>
        <v/>
      </c>
      <c r="AK1698" s="185" t="str">
        <f t="shared" si="833"/>
        <v/>
      </c>
      <c r="AL1698" s="177" t="str">
        <f t="shared" si="834"/>
        <v/>
      </c>
      <c r="AM1698" s="13" t="str">
        <f>IF(AS1698="","",IF(R1698="Refreshment Beverage",ROUND(AS1698*Rates!K$19,4),ROUND(AO1698*(VLOOKUP(VALUE(Q1698),Rates!G$4:L$12,3,0)),4)))</f>
        <v/>
      </c>
      <c r="AN1698" s="183" t="str">
        <f>IF(AS1698="","",IF(R1698="Refreshment Beverage",AS1698*(Rates!J$19/100),MAX(AM1698,AB1698)))</f>
        <v/>
      </c>
      <c r="AO1698" s="186" t="str">
        <f t="shared" si="835"/>
        <v/>
      </c>
      <c r="AP1698" s="186" t="str">
        <f t="shared" si="836"/>
        <v/>
      </c>
      <c r="AQ1698" s="186" t="str">
        <f>IF(AS1698="","",IF(R1698="Refreshment Beverage",ROUND(SUM(VLOOKUP(Q:Q,Rates!G$15:L$19,3,0)*(AS1698-Y1698-Z1698-AA1698)),4),ROUND(SUM(Rates!$K$8*AS1698),4)))</f>
        <v/>
      </c>
      <c r="AR1698" s="184" t="str">
        <f t="shared" si="837"/>
        <v/>
      </c>
      <c r="AS1698" s="185" t="str">
        <f t="shared" si="838"/>
        <v/>
      </c>
      <c r="AT1698" s="177" t="str">
        <f t="shared" si="839"/>
        <v/>
      </c>
      <c r="AU1698" s="13" t="str">
        <f>IF(AX1698="","",IF(R1698="Refreshment Beverage",ROUND((BA1698-Y1698-Z1698-AA1698)*VLOOKUP(VALUE(Q1698),Rates!G$15:L$19,3,0),4),ROUND(AW1698*(VLOOKUP(VALUE(Q1698),Rates!G:L,3,0)),4)))</f>
        <v/>
      </c>
      <c r="AV1698" s="183" t="str">
        <f t="shared" si="840"/>
        <v/>
      </c>
      <c r="AW1698" s="186" t="str">
        <f t="shared" si="841"/>
        <v/>
      </c>
      <c r="AX1698" s="184" t="str">
        <f t="shared" si="842"/>
        <v/>
      </c>
      <c r="AY1698" s="186" t="str">
        <f>IF(AX1698="","",IF(R1698="Refreshment Beverage",ROUND(SUM(AX1698*Rates!K$19),4),ROUND(SUM(AX1698*(Rates!J$8/100)),4)))</f>
        <v/>
      </c>
      <c r="AZ1698" s="183" t="str">
        <f t="shared" si="843"/>
        <v/>
      </c>
      <c r="BA1698" s="185" t="str">
        <f t="shared" si="844"/>
        <v/>
      </c>
      <c r="BD1698" s="171"/>
      <c r="BE1698" s="171"/>
      <c r="BF1698" s="171"/>
      <c r="BG1698" s="171"/>
    </row>
    <row r="1699" spans="1:59" ht="15" customHeight="1" x14ac:dyDescent="0.3">
      <c r="A1699" s="172"/>
      <c r="B1699" s="172"/>
      <c r="C1699" s="172"/>
      <c r="D1699" s="173"/>
      <c r="E1699" s="173"/>
      <c r="F1699" s="173"/>
      <c r="G1699" s="173"/>
      <c r="H1699" s="173"/>
      <c r="I1699" s="174"/>
      <c r="J1699" s="175"/>
      <c r="K1699" s="176" t="str">
        <f t="shared" si="816"/>
        <v/>
      </c>
      <c r="L1699" s="177" t="str">
        <f t="shared" si="817"/>
        <v/>
      </c>
      <c r="M1699" s="178" t="str">
        <f t="shared" si="818"/>
        <v/>
      </c>
      <c r="N1699" s="44" t="str" cm="1">
        <f t="array" ref="N1699">IFERROR(IF(_xlfn.SINGLE(A:A)="","",IF(R1699="Beer",SUM(LOOKUP(2,1/(Rates!$B$3:$B$5&lt;=W1699)/(Rates!$C$3:$C$5&gt;=W1699),Rates!$D$3:$D$5)*(X1699/100)*W1699),IF(R1699="Refreshment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44" t="str">
        <f t="shared" si="819"/>
        <v/>
      </c>
      <c r="P1699" s="13"/>
      <c r="Q1699" s="179" t="str">
        <f t="shared" si="820"/>
        <v/>
      </c>
      <c r="R1699" s="180" t="str">
        <f t="shared" si="821"/>
        <v/>
      </c>
      <c r="S1699" s="13" t="str">
        <f>IF(A1699="","",IF(R1699="Refreshment Beverage",VLOOKUP(VALUE(Q1699),Rates!G$15:L$19,2,0),VLOOKUP(VALUE(Q1699),Rates!G$4:L$8,2,0)))</f>
        <v/>
      </c>
      <c r="T1699" s="13" t="str">
        <f t="shared" si="822"/>
        <v/>
      </c>
      <c r="U1699" s="181" t="str">
        <f t="shared" si="823"/>
        <v/>
      </c>
      <c r="V1699" s="13" t="str">
        <f t="shared" si="824"/>
        <v/>
      </c>
      <c r="W1699" s="13" t="str">
        <f t="shared" si="825"/>
        <v/>
      </c>
      <c r="X1699" s="182" t="str">
        <f t="shared" si="826"/>
        <v/>
      </c>
      <c r="Y1699" s="183" t="str">
        <f>IF(A:A="","",IF(R1699="Refreshment Beverage",VLOOKUP(Q1699,Rates!G$15:L$19,6,0)*W1699,VLOOKUP(Q1699,Rates!G$4:L$12,6,0)*W1699))</f>
        <v/>
      </c>
      <c r="Z1699" s="183" t="str">
        <f t="shared" si="827"/>
        <v/>
      </c>
      <c r="AA1699" s="17">
        <f t="shared" si="815"/>
        <v>0</v>
      </c>
      <c r="AB1699" s="177" t="str" cm="1">
        <f t="array" ref="AB1699">IF(_xlfn.SINGLE(A:A)="","",IF(R1699="Refreshment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177" t="str" cm="1">
        <f t="array" ref="AC1699">IF(_xlfn.SINGLE(A:A)="","",IF(R1699="Refreshment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68">
        <f>IFERROR(IF(OR(Q1699=1,Q1699=2,Q1699=3,Q1699=4),VLOOKUP(Q1699,Rates!$A$31:$B$34,2,0)*W1699,IF(V1699=1,VLOOKUP(U1699,'REB BEV MIN MKUP'!B:E,4,0),IF(V1699&gt;1,VLOOKUP(VALUE(W1699),'REB BEV MIN MKUP'!O:Q,3,0),0))),0)</f>
        <v>0</v>
      </c>
      <c r="AE1699" s="177" t="str">
        <f t="shared" si="828"/>
        <v/>
      </c>
      <c r="AF1699" s="13" t="str">
        <f t="shared" si="829"/>
        <v/>
      </c>
      <c r="AG1699" s="177" t="str">
        <f t="shared" si="830"/>
        <v/>
      </c>
      <c r="AH1699" s="184" t="str">
        <f t="shared" si="831"/>
        <v/>
      </c>
      <c r="AI1699" s="184" t="str">
        <f>IF(AE:AE="","",IF(R1699="Refreshment Beverage",AK1699*(Rates!J$19/100),ROUND(SUM(AH1699*(Rates!$J$8/100)),4)))</f>
        <v/>
      </c>
      <c r="AJ1699" s="183" t="str">
        <f t="shared" si="832"/>
        <v/>
      </c>
      <c r="AK1699" s="185" t="str">
        <f t="shared" si="833"/>
        <v/>
      </c>
      <c r="AL1699" s="177" t="str">
        <f t="shared" si="834"/>
        <v/>
      </c>
      <c r="AM1699" s="13" t="str">
        <f>IF(AS1699="","",IF(R1699="Refreshment Beverage",ROUND(AS1699*Rates!K$19,4),ROUND(AO1699*(VLOOKUP(VALUE(Q1699),Rates!G$4:L$12,3,0)),4)))</f>
        <v/>
      </c>
      <c r="AN1699" s="183" t="str">
        <f>IF(AS1699="","",IF(R1699="Refreshment Beverage",AS1699*(Rates!J$19/100),MAX(AM1699,AB1699)))</f>
        <v/>
      </c>
      <c r="AO1699" s="186" t="str">
        <f t="shared" si="835"/>
        <v/>
      </c>
      <c r="AP1699" s="186" t="str">
        <f t="shared" si="836"/>
        <v/>
      </c>
      <c r="AQ1699" s="186" t="str">
        <f>IF(AS1699="","",IF(R1699="Refreshment Beverage",ROUND(SUM(VLOOKUP(Q:Q,Rates!G$15:L$19,3,0)*(AS1699-Y1699-Z1699-AA1699)),4),ROUND(SUM(Rates!$K$8*AS1699),4)))</f>
        <v/>
      </c>
      <c r="AR1699" s="184" t="str">
        <f t="shared" si="837"/>
        <v/>
      </c>
      <c r="AS1699" s="185" t="str">
        <f t="shared" si="838"/>
        <v/>
      </c>
      <c r="AT1699" s="177" t="str">
        <f t="shared" si="839"/>
        <v/>
      </c>
      <c r="AU1699" s="13" t="str">
        <f>IF(AX1699="","",IF(R1699="Refreshment Beverage",ROUND((BA1699-Y1699-Z1699-AA1699)*VLOOKUP(VALUE(Q1699),Rates!G$15:L$19,3,0),4),ROUND(AW1699*(VLOOKUP(VALUE(Q1699),Rates!G:L,3,0)),4)))</f>
        <v/>
      </c>
      <c r="AV1699" s="183" t="str">
        <f t="shared" si="840"/>
        <v/>
      </c>
      <c r="AW1699" s="186" t="str">
        <f t="shared" si="841"/>
        <v/>
      </c>
      <c r="AX1699" s="184" t="str">
        <f t="shared" si="842"/>
        <v/>
      </c>
      <c r="AY1699" s="186" t="str">
        <f>IF(AX1699="","",IF(R1699="Refreshment Beverage",ROUND(SUM(AX1699*Rates!K$19),4),ROUND(SUM(AX1699*(Rates!J$8/100)),4)))</f>
        <v/>
      </c>
      <c r="AZ1699" s="183" t="str">
        <f t="shared" si="843"/>
        <v/>
      </c>
      <c r="BA1699" s="185" t="str">
        <f t="shared" si="844"/>
        <v/>
      </c>
      <c r="BD1699" s="171"/>
      <c r="BE1699" s="171"/>
      <c r="BF1699" s="171"/>
      <c r="BG1699" s="171"/>
    </row>
    <row r="1700" spans="1:59" ht="15" customHeight="1" x14ac:dyDescent="0.3">
      <c r="A1700" s="172"/>
      <c r="B1700" s="172"/>
      <c r="C1700" s="172"/>
      <c r="D1700" s="173"/>
      <c r="E1700" s="173"/>
      <c r="F1700" s="173"/>
      <c r="G1700" s="173"/>
      <c r="H1700" s="173"/>
      <c r="I1700" s="174"/>
      <c r="J1700" s="175"/>
      <c r="K1700" s="176" t="str">
        <f t="shared" si="816"/>
        <v/>
      </c>
      <c r="L1700" s="177" t="str">
        <f t="shared" si="817"/>
        <v/>
      </c>
      <c r="M1700" s="178" t="str">
        <f t="shared" si="818"/>
        <v/>
      </c>
      <c r="N1700" s="44" t="str" cm="1">
        <f t="array" ref="N1700">IFERROR(IF(_xlfn.SINGLE(A:A)="","",IF(R1700="Beer",SUM(LOOKUP(2,1/(Rates!$B$3:$B$5&lt;=W1700)/(Rates!$C$3:$C$5&gt;=W1700),Rates!$D$3:$D$5)*(X1700/100)*W1700),IF(R1700="Refreshment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44" t="str">
        <f t="shared" si="819"/>
        <v/>
      </c>
      <c r="P1700" s="13"/>
      <c r="Q1700" s="179" t="str">
        <f t="shared" si="820"/>
        <v/>
      </c>
      <c r="R1700" s="180" t="str">
        <f t="shared" si="821"/>
        <v/>
      </c>
      <c r="S1700" s="13" t="str">
        <f>IF(A1700="","",IF(R1700="Refreshment Beverage",VLOOKUP(VALUE(Q1700),Rates!G$15:L$19,2,0),VLOOKUP(VALUE(Q1700),Rates!G$4:L$8,2,0)))</f>
        <v/>
      </c>
      <c r="T1700" s="13" t="str">
        <f t="shared" si="822"/>
        <v/>
      </c>
      <c r="U1700" s="181" t="str">
        <f t="shared" si="823"/>
        <v/>
      </c>
      <c r="V1700" s="13" t="str">
        <f t="shared" si="824"/>
        <v/>
      </c>
      <c r="W1700" s="13" t="str">
        <f t="shared" si="825"/>
        <v/>
      </c>
      <c r="X1700" s="182" t="str">
        <f t="shared" si="826"/>
        <v/>
      </c>
      <c r="Y1700" s="183" t="str">
        <f>IF(A:A="","",IF(R1700="Refreshment Beverage",VLOOKUP(Q1700,Rates!G$15:L$19,6,0)*W1700,VLOOKUP(Q1700,Rates!G$4:L$12,6,0)*W1700))</f>
        <v/>
      </c>
      <c r="Z1700" s="183" t="str">
        <f t="shared" si="827"/>
        <v/>
      </c>
      <c r="AA1700" s="17">
        <f t="shared" si="815"/>
        <v>0</v>
      </c>
      <c r="AB1700" s="177" t="str" cm="1">
        <f t="array" ref="AB1700">IF(_xlfn.SINGLE(A:A)="","",IF(R1700="Refreshment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177" t="str" cm="1">
        <f t="array" ref="AC1700">IF(_xlfn.SINGLE(A:A)="","",IF(R1700="Refreshment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68">
        <f>IFERROR(IF(OR(Q1700=1,Q1700=2,Q1700=3,Q1700=4),VLOOKUP(Q1700,Rates!$A$31:$B$34,2,0)*W1700,IF(V1700=1,VLOOKUP(U1700,'REB BEV MIN MKUP'!B:E,4,0),IF(V1700&gt;1,VLOOKUP(VALUE(W1700),'REB BEV MIN MKUP'!O:Q,3,0),0))),0)</f>
        <v>0</v>
      </c>
      <c r="AE1700" s="177" t="str">
        <f t="shared" si="828"/>
        <v/>
      </c>
      <c r="AF1700" s="13" t="str">
        <f t="shared" si="829"/>
        <v/>
      </c>
      <c r="AG1700" s="177" t="str">
        <f t="shared" si="830"/>
        <v/>
      </c>
      <c r="AH1700" s="184" t="str">
        <f t="shared" si="831"/>
        <v/>
      </c>
      <c r="AI1700" s="184" t="str">
        <f>IF(AE:AE="","",IF(R1700="Refreshment Beverage",AK1700*(Rates!J$19/100),ROUND(SUM(AH1700*(Rates!$J$8/100)),4)))</f>
        <v/>
      </c>
      <c r="AJ1700" s="183" t="str">
        <f t="shared" si="832"/>
        <v/>
      </c>
      <c r="AK1700" s="185" t="str">
        <f t="shared" si="833"/>
        <v/>
      </c>
      <c r="AL1700" s="177" t="str">
        <f t="shared" si="834"/>
        <v/>
      </c>
      <c r="AM1700" s="13" t="str">
        <f>IF(AS1700="","",IF(R1700="Refreshment Beverage",ROUND(AS1700*Rates!K$19,4),ROUND(AO1700*(VLOOKUP(VALUE(Q1700),Rates!G$4:L$12,3,0)),4)))</f>
        <v/>
      </c>
      <c r="AN1700" s="183" t="str">
        <f>IF(AS1700="","",IF(R1700="Refreshment Beverage",AS1700*(Rates!J$19/100),MAX(AM1700,AB1700)))</f>
        <v/>
      </c>
      <c r="AO1700" s="186" t="str">
        <f t="shared" si="835"/>
        <v/>
      </c>
      <c r="AP1700" s="186" t="str">
        <f t="shared" si="836"/>
        <v/>
      </c>
      <c r="AQ1700" s="186" t="str">
        <f>IF(AS1700="","",IF(R1700="Refreshment Beverage",ROUND(SUM(VLOOKUP(Q:Q,Rates!G$15:L$19,3,0)*(AS1700-Y1700-Z1700-AA1700)),4),ROUND(SUM(Rates!$K$8*AS1700),4)))</f>
        <v/>
      </c>
      <c r="AR1700" s="184" t="str">
        <f t="shared" si="837"/>
        <v/>
      </c>
      <c r="AS1700" s="185" t="str">
        <f t="shared" si="838"/>
        <v/>
      </c>
      <c r="AT1700" s="177" t="str">
        <f t="shared" si="839"/>
        <v/>
      </c>
      <c r="AU1700" s="13" t="str">
        <f>IF(AX1700="","",IF(R1700="Refreshment Beverage",ROUND((BA1700-Y1700-Z1700-AA1700)*VLOOKUP(VALUE(Q1700),Rates!G$15:L$19,3,0),4),ROUND(AW1700*(VLOOKUP(VALUE(Q1700),Rates!G:L,3,0)),4)))</f>
        <v/>
      </c>
      <c r="AV1700" s="183" t="str">
        <f t="shared" si="840"/>
        <v/>
      </c>
      <c r="AW1700" s="186" t="str">
        <f t="shared" si="841"/>
        <v/>
      </c>
      <c r="AX1700" s="184" t="str">
        <f t="shared" si="842"/>
        <v/>
      </c>
      <c r="AY1700" s="186" t="str">
        <f>IF(AX1700="","",IF(R1700="Refreshment Beverage",ROUND(SUM(AX1700*Rates!K$19),4),ROUND(SUM(AX1700*(Rates!J$8/100)),4)))</f>
        <v/>
      </c>
      <c r="AZ1700" s="183" t="str">
        <f t="shared" si="843"/>
        <v/>
      </c>
      <c r="BA1700" s="185" t="str">
        <f t="shared" si="844"/>
        <v/>
      </c>
      <c r="BD1700" s="171"/>
      <c r="BE1700" s="171"/>
      <c r="BF1700" s="171"/>
      <c r="BG1700" s="171"/>
    </row>
    <row r="1701" spans="1:59" ht="15" customHeight="1" x14ac:dyDescent="0.3">
      <c r="A1701" s="172"/>
      <c r="B1701" s="172"/>
      <c r="C1701" s="172"/>
      <c r="D1701" s="173"/>
      <c r="E1701" s="173"/>
      <c r="F1701" s="173"/>
      <c r="G1701" s="173"/>
      <c r="H1701" s="173"/>
      <c r="I1701" s="174"/>
      <c r="J1701" s="175"/>
      <c r="K1701" s="176" t="str">
        <f t="shared" si="816"/>
        <v/>
      </c>
      <c r="L1701" s="177" t="str">
        <f t="shared" si="817"/>
        <v/>
      </c>
      <c r="M1701" s="178" t="str">
        <f t="shared" si="818"/>
        <v/>
      </c>
      <c r="N1701" s="44" t="str" cm="1">
        <f t="array" ref="N1701">IFERROR(IF(_xlfn.SINGLE(A:A)="","",IF(R1701="Beer",SUM(LOOKUP(2,1/(Rates!$B$3:$B$5&lt;=W1701)/(Rates!$C$3:$C$5&gt;=W1701),Rates!$D$3:$D$5)*(X1701/100)*W1701),IF(R1701="Refreshment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44" t="str">
        <f t="shared" si="819"/>
        <v/>
      </c>
      <c r="P1701" s="13"/>
      <c r="Q1701" s="179" t="str">
        <f t="shared" si="820"/>
        <v/>
      </c>
      <c r="R1701" s="180" t="str">
        <f t="shared" si="821"/>
        <v/>
      </c>
      <c r="S1701" s="13" t="str">
        <f>IF(A1701="","",IF(R1701="Refreshment Beverage",VLOOKUP(VALUE(Q1701),Rates!G$15:L$19,2,0),VLOOKUP(VALUE(Q1701),Rates!G$4:L$8,2,0)))</f>
        <v/>
      </c>
      <c r="T1701" s="13" t="str">
        <f t="shared" si="822"/>
        <v/>
      </c>
      <c r="U1701" s="181" t="str">
        <f t="shared" si="823"/>
        <v/>
      </c>
      <c r="V1701" s="13" t="str">
        <f t="shared" si="824"/>
        <v/>
      </c>
      <c r="W1701" s="13" t="str">
        <f t="shared" si="825"/>
        <v/>
      </c>
      <c r="X1701" s="182" t="str">
        <f t="shared" si="826"/>
        <v/>
      </c>
      <c r="Y1701" s="183" t="str">
        <f>IF(A:A="","",IF(R1701="Refreshment Beverage",VLOOKUP(Q1701,Rates!G$15:L$19,6,0)*W1701,VLOOKUP(Q1701,Rates!G$4:L$12,6,0)*W1701))</f>
        <v/>
      </c>
      <c r="Z1701" s="183" t="str">
        <f t="shared" si="827"/>
        <v/>
      </c>
      <c r="AA1701" s="17">
        <f t="shared" si="815"/>
        <v>0</v>
      </c>
      <c r="AB1701" s="177" t="str" cm="1">
        <f t="array" ref="AB1701">IF(_xlfn.SINGLE(A:A)="","",IF(R1701="Refreshment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177" t="str" cm="1">
        <f t="array" ref="AC1701">IF(_xlfn.SINGLE(A:A)="","",IF(R1701="Refreshment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68">
        <f>IFERROR(IF(OR(Q1701=1,Q1701=2,Q1701=3,Q1701=4),VLOOKUP(Q1701,Rates!$A$31:$B$34,2,0)*W1701,IF(V1701=1,VLOOKUP(U1701,'REB BEV MIN MKUP'!B:E,4,0),IF(V1701&gt;1,VLOOKUP(VALUE(W1701),'REB BEV MIN MKUP'!O:Q,3,0),0))),0)</f>
        <v>0</v>
      </c>
      <c r="AE1701" s="177" t="str">
        <f t="shared" si="828"/>
        <v/>
      </c>
      <c r="AF1701" s="13" t="str">
        <f t="shared" si="829"/>
        <v/>
      </c>
      <c r="AG1701" s="177" t="str">
        <f t="shared" si="830"/>
        <v/>
      </c>
      <c r="AH1701" s="184" t="str">
        <f t="shared" si="831"/>
        <v/>
      </c>
      <c r="AI1701" s="184" t="str">
        <f>IF(AE:AE="","",IF(R1701="Refreshment Beverage",AK1701*(Rates!J$19/100),ROUND(SUM(AH1701*(Rates!$J$8/100)),4)))</f>
        <v/>
      </c>
      <c r="AJ1701" s="183" t="str">
        <f t="shared" si="832"/>
        <v/>
      </c>
      <c r="AK1701" s="185" t="str">
        <f t="shared" si="833"/>
        <v/>
      </c>
      <c r="AL1701" s="177" t="str">
        <f t="shared" si="834"/>
        <v/>
      </c>
      <c r="AM1701" s="13" t="str">
        <f>IF(AS1701="","",IF(R1701="Refreshment Beverage",ROUND(AS1701*Rates!K$19,4),ROUND(AO1701*(VLOOKUP(VALUE(Q1701),Rates!G$4:L$12,3,0)),4)))</f>
        <v/>
      </c>
      <c r="AN1701" s="183" t="str">
        <f>IF(AS1701="","",IF(R1701="Refreshment Beverage",AS1701*(Rates!J$19/100),MAX(AM1701,AB1701)))</f>
        <v/>
      </c>
      <c r="AO1701" s="186" t="str">
        <f t="shared" si="835"/>
        <v/>
      </c>
      <c r="AP1701" s="186" t="str">
        <f t="shared" si="836"/>
        <v/>
      </c>
      <c r="AQ1701" s="186" t="str">
        <f>IF(AS1701="","",IF(R1701="Refreshment Beverage",ROUND(SUM(VLOOKUP(Q:Q,Rates!G$15:L$19,3,0)*(AS1701-Y1701-Z1701-AA1701)),4),ROUND(SUM(Rates!$K$8*AS1701),4)))</f>
        <v/>
      </c>
      <c r="AR1701" s="184" t="str">
        <f t="shared" si="837"/>
        <v/>
      </c>
      <c r="AS1701" s="185" t="str">
        <f t="shared" si="838"/>
        <v/>
      </c>
      <c r="AT1701" s="177" t="str">
        <f t="shared" si="839"/>
        <v/>
      </c>
      <c r="AU1701" s="13" t="str">
        <f>IF(AX1701="","",IF(R1701="Refreshment Beverage",ROUND((BA1701-Y1701-Z1701-AA1701)*VLOOKUP(VALUE(Q1701),Rates!G$15:L$19,3,0),4),ROUND(AW1701*(VLOOKUP(VALUE(Q1701),Rates!G:L,3,0)),4)))</f>
        <v/>
      </c>
      <c r="AV1701" s="183" t="str">
        <f t="shared" si="840"/>
        <v/>
      </c>
      <c r="AW1701" s="186" t="str">
        <f t="shared" si="841"/>
        <v/>
      </c>
      <c r="AX1701" s="184" t="str">
        <f t="shared" si="842"/>
        <v/>
      </c>
      <c r="AY1701" s="186" t="str">
        <f>IF(AX1701="","",IF(R1701="Refreshment Beverage",ROUND(SUM(AX1701*Rates!K$19),4),ROUND(SUM(AX1701*(Rates!J$8/100)),4)))</f>
        <v/>
      </c>
      <c r="AZ1701" s="183" t="str">
        <f t="shared" si="843"/>
        <v/>
      </c>
      <c r="BA1701" s="185" t="str">
        <f t="shared" si="844"/>
        <v/>
      </c>
      <c r="BD1701" s="171"/>
      <c r="BE1701" s="171"/>
      <c r="BF1701" s="171"/>
      <c r="BG1701" s="171"/>
    </row>
    <row r="1702" spans="1:59" ht="15" customHeight="1" x14ac:dyDescent="0.3">
      <c r="A1702" s="172"/>
      <c r="B1702" s="172"/>
      <c r="C1702" s="172"/>
      <c r="D1702" s="173"/>
      <c r="E1702" s="173"/>
      <c r="F1702" s="173"/>
      <c r="G1702" s="173"/>
      <c r="H1702" s="173"/>
      <c r="I1702" s="174"/>
      <c r="J1702" s="175"/>
      <c r="K1702" s="176" t="str">
        <f t="shared" si="816"/>
        <v/>
      </c>
      <c r="L1702" s="177" t="str">
        <f t="shared" si="817"/>
        <v/>
      </c>
      <c r="M1702" s="178" t="str">
        <f t="shared" si="818"/>
        <v/>
      </c>
      <c r="N1702" s="44" t="str" cm="1">
        <f t="array" ref="N1702">IFERROR(IF(_xlfn.SINGLE(A:A)="","",IF(R1702="Beer",SUM(LOOKUP(2,1/(Rates!$B$3:$B$5&lt;=W1702)/(Rates!$C$3:$C$5&gt;=W1702),Rates!$D$3:$D$5)*(X1702/100)*W1702),IF(R1702="Refreshment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44" t="str">
        <f t="shared" si="819"/>
        <v/>
      </c>
      <c r="P1702" s="13"/>
      <c r="Q1702" s="179" t="str">
        <f t="shared" si="820"/>
        <v/>
      </c>
      <c r="R1702" s="180" t="str">
        <f t="shared" si="821"/>
        <v/>
      </c>
      <c r="S1702" s="13" t="str">
        <f>IF(A1702="","",IF(R1702="Refreshment Beverage",VLOOKUP(VALUE(Q1702),Rates!G$15:L$19,2,0),VLOOKUP(VALUE(Q1702),Rates!G$4:L$8,2,0)))</f>
        <v/>
      </c>
      <c r="T1702" s="13" t="str">
        <f t="shared" si="822"/>
        <v/>
      </c>
      <c r="U1702" s="181" t="str">
        <f t="shared" si="823"/>
        <v/>
      </c>
      <c r="V1702" s="13" t="str">
        <f t="shared" si="824"/>
        <v/>
      </c>
      <c r="W1702" s="13" t="str">
        <f t="shared" si="825"/>
        <v/>
      </c>
      <c r="X1702" s="182" t="str">
        <f t="shared" si="826"/>
        <v/>
      </c>
      <c r="Y1702" s="183" t="str">
        <f>IF(A:A="","",IF(R1702="Refreshment Beverage",VLOOKUP(Q1702,Rates!G$15:L$19,6,0)*W1702,VLOOKUP(Q1702,Rates!G$4:L$12,6,0)*W1702))</f>
        <v/>
      </c>
      <c r="Z1702" s="183" t="str">
        <f t="shared" si="827"/>
        <v/>
      </c>
      <c r="AA1702" s="17">
        <f t="shared" si="815"/>
        <v>0</v>
      </c>
      <c r="AB1702" s="177" t="str" cm="1">
        <f t="array" ref="AB1702">IF(_xlfn.SINGLE(A:A)="","",IF(R1702="Refreshment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177" t="str" cm="1">
        <f t="array" ref="AC1702">IF(_xlfn.SINGLE(A:A)="","",IF(R1702="Refreshment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68">
        <f>IFERROR(IF(OR(Q1702=1,Q1702=2,Q1702=3,Q1702=4),VLOOKUP(Q1702,Rates!$A$31:$B$34,2,0)*W1702,IF(V1702=1,VLOOKUP(U1702,'REB BEV MIN MKUP'!B:E,4,0),IF(V1702&gt;1,VLOOKUP(VALUE(W1702),'REB BEV MIN MKUP'!O:Q,3,0),0))),0)</f>
        <v>0</v>
      </c>
      <c r="AE1702" s="177" t="str">
        <f t="shared" si="828"/>
        <v/>
      </c>
      <c r="AF1702" s="13" t="str">
        <f t="shared" si="829"/>
        <v/>
      </c>
      <c r="AG1702" s="177" t="str">
        <f t="shared" si="830"/>
        <v/>
      </c>
      <c r="AH1702" s="184" t="str">
        <f t="shared" si="831"/>
        <v/>
      </c>
      <c r="AI1702" s="184" t="str">
        <f>IF(AE:AE="","",IF(R1702="Refreshment Beverage",AK1702*(Rates!J$19/100),ROUND(SUM(AH1702*(Rates!$J$8/100)),4)))</f>
        <v/>
      </c>
      <c r="AJ1702" s="183" t="str">
        <f t="shared" si="832"/>
        <v/>
      </c>
      <c r="AK1702" s="185" t="str">
        <f t="shared" si="833"/>
        <v/>
      </c>
      <c r="AL1702" s="177" t="str">
        <f t="shared" si="834"/>
        <v/>
      </c>
      <c r="AM1702" s="13" t="str">
        <f>IF(AS1702="","",IF(R1702="Refreshment Beverage",ROUND(AS1702*Rates!K$19,4),ROUND(AO1702*(VLOOKUP(VALUE(Q1702),Rates!G$4:L$12,3,0)),4)))</f>
        <v/>
      </c>
      <c r="AN1702" s="183" t="str">
        <f>IF(AS1702="","",IF(R1702="Refreshment Beverage",AS1702*(Rates!J$19/100),MAX(AM1702,AB1702)))</f>
        <v/>
      </c>
      <c r="AO1702" s="186" t="str">
        <f t="shared" si="835"/>
        <v/>
      </c>
      <c r="AP1702" s="186" t="str">
        <f t="shared" si="836"/>
        <v/>
      </c>
      <c r="AQ1702" s="186" t="str">
        <f>IF(AS1702="","",IF(R1702="Refreshment Beverage",ROUND(SUM(VLOOKUP(Q:Q,Rates!G$15:L$19,3,0)*(AS1702-Y1702-Z1702-AA1702)),4),ROUND(SUM(Rates!$K$8*AS1702),4)))</f>
        <v/>
      </c>
      <c r="AR1702" s="184" t="str">
        <f t="shared" si="837"/>
        <v/>
      </c>
      <c r="AS1702" s="185" t="str">
        <f t="shared" si="838"/>
        <v/>
      </c>
      <c r="AT1702" s="177" t="str">
        <f t="shared" si="839"/>
        <v/>
      </c>
      <c r="AU1702" s="13" t="str">
        <f>IF(AX1702="","",IF(R1702="Refreshment Beverage",ROUND((BA1702-Y1702-Z1702-AA1702)*VLOOKUP(VALUE(Q1702),Rates!G$15:L$19,3,0),4),ROUND(AW1702*(VLOOKUP(VALUE(Q1702),Rates!G:L,3,0)),4)))</f>
        <v/>
      </c>
      <c r="AV1702" s="183" t="str">
        <f t="shared" si="840"/>
        <v/>
      </c>
      <c r="AW1702" s="186" t="str">
        <f t="shared" si="841"/>
        <v/>
      </c>
      <c r="AX1702" s="184" t="str">
        <f t="shared" si="842"/>
        <v/>
      </c>
      <c r="AY1702" s="186" t="str">
        <f>IF(AX1702="","",IF(R1702="Refreshment Beverage",ROUND(SUM(AX1702*Rates!K$19),4),ROUND(SUM(AX1702*(Rates!J$8/100)),4)))</f>
        <v/>
      </c>
      <c r="AZ1702" s="183" t="str">
        <f t="shared" si="843"/>
        <v/>
      </c>
      <c r="BA1702" s="185" t="str">
        <f t="shared" si="844"/>
        <v/>
      </c>
      <c r="BD1702" s="171"/>
      <c r="BE1702" s="171"/>
      <c r="BF1702" s="171"/>
      <c r="BG1702" s="171"/>
    </row>
    <row r="1703" spans="1:59" ht="15" customHeight="1" x14ac:dyDescent="0.3">
      <c r="A1703" s="172"/>
      <c r="B1703" s="172"/>
      <c r="C1703" s="172"/>
      <c r="D1703" s="173"/>
      <c r="E1703" s="173"/>
      <c r="F1703" s="173"/>
      <c r="G1703" s="173"/>
      <c r="H1703" s="173"/>
      <c r="I1703" s="174"/>
      <c r="J1703" s="175"/>
      <c r="K1703" s="176" t="str">
        <f t="shared" si="816"/>
        <v/>
      </c>
      <c r="L1703" s="177" t="str">
        <f t="shared" si="817"/>
        <v/>
      </c>
      <c r="M1703" s="178" t="str">
        <f t="shared" si="818"/>
        <v/>
      </c>
      <c r="N1703" s="44" t="str" cm="1">
        <f t="array" ref="N1703">IFERROR(IF(_xlfn.SINGLE(A:A)="","",IF(R1703="Beer",SUM(LOOKUP(2,1/(Rates!$B$3:$B$5&lt;=W1703)/(Rates!$C$3:$C$5&gt;=W1703),Rates!$D$3:$D$5)*(X1703/100)*W1703),IF(R1703="Refreshment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44" t="str">
        <f t="shared" si="819"/>
        <v/>
      </c>
      <c r="P1703" s="13"/>
      <c r="Q1703" s="179" t="str">
        <f t="shared" si="820"/>
        <v/>
      </c>
      <c r="R1703" s="180" t="str">
        <f t="shared" si="821"/>
        <v/>
      </c>
      <c r="S1703" s="13" t="str">
        <f>IF(A1703="","",IF(R1703="Refreshment Beverage",VLOOKUP(VALUE(Q1703),Rates!G$15:L$19,2,0),VLOOKUP(VALUE(Q1703),Rates!G$4:L$8,2,0)))</f>
        <v/>
      </c>
      <c r="T1703" s="13" t="str">
        <f t="shared" si="822"/>
        <v/>
      </c>
      <c r="U1703" s="181" t="str">
        <f t="shared" si="823"/>
        <v/>
      </c>
      <c r="V1703" s="13" t="str">
        <f t="shared" si="824"/>
        <v/>
      </c>
      <c r="W1703" s="13" t="str">
        <f t="shared" si="825"/>
        <v/>
      </c>
      <c r="X1703" s="182" t="str">
        <f t="shared" si="826"/>
        <v/>
      </c>
      <c r="Y1703" s="183" t="str">
        <f>IF(A:A="","",IF(R1703="Refreshment Beverage",VLOOKUP(Q1703,Rates!G$15:L$19,6,0)*W1703,VLOOKUP(Q1703,Rates!G$4:L$12,6,0)*W1703))</f>
        <v/>
      </c>
      <c r="Z1703" s="183" t="str">
        <f t="shared" si="827"/>
        <v/>
      </c>
      <c r="AA1703" s="17">
        <f t="shared" si="815"/>
        <v>0</v>
      </c>
      <c r="AB1703" s="177" t="str" cm="1">
        <f t="array" ref="AB1703">IF(_xlfn.SINGLE(A:A)="","",IF(R1703="Refreshment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177" t="str" cm="1">
        <f t="array" ref="AC1703">IF(_xlfn.SINGLE(A:A)="","",IF(R1703="Refreshment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68">
        <f>IFERROR(IF(OR(Q1703=1,Q1703=2,Q1703=3,Q1703=4),VLOOKUP(Q1703,Rates!$A$31:$B$34,2,0)*W1703,IF(V1703=1,VLOOKUP(U1703,'REB BEV MIN MKUP'!B:E,4,0),IF(V1703&gt;1,VLOOKUP(VALUE(W1703),'REB BEV MIN MKUP'!O:Q,3,0),0))),0)</f>
        <v>0</v>
      </c>
      <c r="AE1703" s="177" t="str">
        <f t="shared" si="828"/>
        <v/>
      </c>
      <c r="AF1703" s="13" t="str">
        <f t="shared" si="829"/>
        <v/>
      </c>
      <c r="AG1703" s="177" t="str">
        <f t="shared" si="830"/>
        <v/>
      </c>
      <c r="AH1703" s="184" t="str">
        <f t="shared" si="831"/>
        <v/>
      </c>
      <c r="AI1703" s="184" t="str">
        <f>IF(AE:AE="","",IF(R1703="Refreshment Beverage",AK1703*(Rates!J$19/100),ROUND(SUM(AH1703*(Rates!$J$8/100)),4)))</f>
        <v/>
      </c>
      <c r="AJ1703" s="183" t="str">
        <f t="shared" si="832"/>
        <v/>
      </c>
      <c r="AK1703" s="185" t="str">
        <f t="shared" si="833"/>
        <v/>
      </c>
      <c r="AL1703" s="177" t="str">
        <f t="shared" si="834"/>
        <v/>
      </c>
      <c r="AM1703" s="13" t="str">
        <f>IF(AS1703="","",IF(R1703="Refreshment Beverage",ROUND(AS1703*Rates!K$19,4),ROUND(AO1703*(VLOOKUP(VALUE(Q1703),Rates!G$4:L$12,3,0)),4)))</f>
        <v/>
      </c>
      <c r="AN1703" s="183" t="str">
        <f>IF(AS1703="","",IF(R1703="Refreshment Beverage",AS1703*(Rates!J$19/100),MAX(AM1703,AB1703)))</f>
        <v/>
      </c>
      <c r="AO1703" s="186" t="str">
        <f t="shared" si="835"/>
        <v/>
      </c>
      <c r="AP1703" s="186" t="str">
        <f t="shared" si="836"/>
        <v/>
      </c>
      <c r="AQ1703" s="186" t="str">
        <f>IF(AS1703="","",IF(R1703="Refreshment Beverage",ROUND(SUM(VLOOKUP(Q:Q,Rates!G$15:L$19,3,0)*(AS1703-Y1703-Z1703-AA1703)),4),ROUND(SUM(Rates!$K$8*AS1703),4)))</f>
        <v/>
      </c>
      <c r="AR1703" s="184" t="str">
        <f t="shared" si="837"/>
        <v/>
      </c>
      <c r="AS1703" s="185" t="str">
        <f t="shared" si="838"/>
        <v/>
      </c>
      <c r="AT1703" s="177" t="str">
        <f t="shared" si="839"/>
        <v/>
      </c>
      <c r="AU1703" s="13" t="str">
        <f>IF(AX1703="","",IF(R1703="Refreshment Beverage",ROUND((BA1703-Y1703-Z1703-AA1703)*VLOOKUP(VALUE(Q1703),Rates!G$15:L$19,3,0),4),ROUND(AW1703*(VLOOKUP(VALUE(Q1703),Rates!G:L,3,0)),4)))</f>
        <v/>
      </c>
      <c r="AV1703" s="183" t="str">
        <f t="shared" si="840"/>
        <v/>
      </c>
      <c r="AW1703" s="186" t="str">
        <f t="shared" si="841"/>
        <v/>
      </c>
      <c r="AX1703" s="184" t="str">
        <f t="shared" si="842"/>
        <v/>
      </c>
      <c r="AY1703" s="186" t="str">
        <f>IF(AX1703="","",IF(R1703="Refreshment Beverage",ROUND(SUM(AX1703*Rates!K$19),4),ROUND(SUM(AX1703*(Rates!J$8/100)),4)))</f>
        <v/>
      </c>
      <c r="AZ1703" s="183" t="str">
        <f t="shared" si="843"/>
        <v/>
      </c>
      <c r="BA1703" s="185" t="str">
        <f t="shared" si="844"/>
        <v/>
      </c>
      <c r="BD1703" s="171"/>
      <c r="BE1703" s="171"/>
      <c r="BF1703" s="171"/>
      <c r="BG1703" s="171"/>
    </row>
    <row r="1704" spans="1:59" ht="15" customHeight="1" x14ac:dyDescent="0.3">
      <c r="A1704" s="172"/>
      <c r="B1704" s="172"/>
      <c r="C1704" s="172"/>
      <c r="D1704" s="173"/>
      <c r="E1704" s="173"/>
      <c r="F1704" s="173"/>
      <c r="G1704" s="173"/>
      <c r="H1704" s="173"/>
      <c r="I1704" s="174"/>
      <c r="J1704" s="175"/>
      <c r="K1704" s="176" t="str">
        <f t="shared" si="816"/>
        <v/>
      </c>
      <c r="L1704" s="177" t="str">
        <f t="shared" si="817"/>
        <v/>
      </c>
      <c r="M1704" s="178" t="str">
        <f t="shared" si="818"/>
        <v/>
      </c>
      <c r="N1704" s="44" t="str" cm="1">
        <f t="array" ref="N1704">IFERROR(IF(_xlfn.SINGLE(A:A)="","",IF(R1704="Beer",SUM(LOOKUP(2,1/(Rates!$B$3:$B$5&lt;=W1704)/(Rates!$C$3:$C$5&gt;=W1704),Rates!$D$3:$D$5)*(X1704/100)*W1704),IF(R1704="Refreshment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44" t="str">
        <f t="shared" si="819"/>
        <v/>
      </c>
      <c r="P1704" s="13"/>
      <c r="Q1704" s="179" t="str">
        <f t="shared" si="820"/>
        <v/>
      </c>
      <c r="R1704" s="180" t="str">
        <f t="shared" si="821"/>
        <v/>
      </c>
      <c r="S1704" s="13" t="str">
        <f>IF(A1704="","",IF(R1704="Refreshment Beverage",VLOOKUP(VALUE(Q1704),Rates!G$15:L$19,2,0),VLOOKUP(VALUE(Q1704),Rates!G$4:L$8,2,0)))</f>
        <v/>
      </c>
      <c r="T1704" s="13" t="str">
        <f t="shared" si="822"/>
        <v/>
      </c>
      <c r="U1704" s="181" t="str">
        <f t="shared" si="823"/>
        <v/>
      </c>
      <c r="V1704" s="13" t="str">
        <f t="shared" si="824"/>
        <v/>
      </c>
      <c r="W1704" s="13" t="str">
        <f t="shared" si="825"/>
        <v/>
      </c>
      <c r="X1704" s="182" t="str">
        <f t="shared" si="826"/>
        <v/>
      </c>
      <c r="Y1704" s="183" t="str">
        <f>IF(A:A="","",IF(R1704="Refreshment Beverage",VLOOKUP(Q1704,Rates!G$15:L$19,6,0)*W1704,VLOOKUP(Q1704,Rates!G$4:L$12,6,0)*W1704))</f>
        <v/>
      </c>
      <c r="Z1704" s="183" t="str">
        <f t="shared" si="827"/>
        <v/>
      </c>
      <c r="AA1704" s="17">
        <f t="shared" si="815"/>
        <v>0</v>
      </c>
      <c r="AB1704" s="177" t="str" cm="1">
        <f t="array" ref="AB1704">IF(_xlfn.SINGLE(A:A)="","",IF(R1704="Refreshment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177" t="str" cm="1">
        <f t="array" ref="AC1704">IF(_xlfn.SINGLE(A:A)="","",IF(R1704="Refreshment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68">
        <f>IFERROR(IF(OR(Q1704=1,Q1704=2,Q1704=3,Q1704=4),VLOOKUP(Q1704,Rates!$A$31:$B$34,2,0)*W1704,IF(V1704=1,VLOOKUP(U1704,'REB BEV MIN MKUP'!B:E,4,0),IF(V1704&gt;1,VLOOKUP(VALUE(W1704),'REB BEV MIN MKUP'!O:Q,3,0),0))),0)</f>
        <v>0</v>
      </c>
      <c r="AE1704" s="177" t="str">
        <f t="shared" si="828"/>
        <v/>
      </c>
      <c r="AF1704" s="13" t="str">
        <f t="shared" si="829"/>
        <v/>
      </c>
      <c r="AG1704" s="177" t="str">
        <f t="shared" si="830"/>
        <v/>
      </c>
      <c r="AH1704" s="184" t="str">
        <f t="shared" si="831"/>
        <v/>
      </c>
      <c r="AI1704" s="184" t="str">
        <f>IF(AE:AE="","",IF(R1704="Refreshment Beverage",AK1704*(Rates!J$19/100),ROUND(SUM(AH1704*(Rates!$J$8/100)),4)))</f>
        <v/>
      </c>
      <c r="AJ1704" s="183" t="str">
        <f t="shared" si="832"/>
        <v/>
      </c>
      <c r="AK1704" s="185" t="str">
        <f t="shared" si="833"/>
        <v/>
      </c>
      <c r="AL1704" s="177" t="str">
        <f t="shared" si="834"/>
        <v/>
      </c>
      <c r="AM1704" s="13" t="str">
        <f>IF(AS1704="","",IF(R1704="Refreshment Beverage",ROUND(AS1704*Rates!K$19,4),ROUND(AO1704*(VLOOKUP(VALUE(Q1704),Rates!G$4:L$12,3,0)),4)))</f>
        <v/>
      </c>
      <c r="AN1704" s="183" t="str">
        <f>IF(AS1704="","",IF(R1704="Refreshment Beverage",AS1704*(Rates!J$19/100),MAX(AM1704,AB1704)))</f>
        <v/>
      </c>
      <c r="AO1704" s="186" t="str">
        <f t="shared" si="835"/>
        <v/>
      </c>
      <c r="AP1704" s="186" t="str">
        <f t="shared" si="836"/>
        <v/>
      </c>
      <c r="AQ1704" s="186" t="str">
        <f>IF(AS1704="","",IF(R1704="Refreshment Beverage",ROUND(SUM(VLOOKUP(Q:Q,Rates!G$15:L$19,3,0)*(AS1704-Y1704-Z1704-AA1704)),4),ROUND(SUM(Rates!$K$8*AS1704),4)))</f>
        <v/>
      </c>
      <c r="AR1704" s="184" t="str">
        <f t="shared" si="837"/>
        <v/>
      </c>
      <c r="AS1704" s="185" t="str">
        <f t="shared" si="838"/>
        <v/>
      </c>
      <c r="AT1704" s="177" t="str">
        <f t="shared" si="839"/>
        <v/>
      </c>
      <c r="AU1704" s="13" t="str">
        <f>IF(AX1704="","",IF(R1704="Refreshment Beverage",ROUND((BA1704-Y1704-Z1704-AA1704)*VLOOKUP(VALUE(Q1704),Rates!G$15:L$19,3,0),4),ROUND(AW1704*(VLOOKUP(VALUE(Q1704),Rates!G:L,3,0)),4)))</f>
        <v/>
      </c>
      <c r="AV1704" s="183" t="str">
        <f t="shared" si="840"/>
        <v/>
      </c>
      <c r="AW1704" s="186" t="str">
        <f t="shared" si="841"/>
        <v/>
      </c>
      <c r="AX1704" s="184" t="str">
        <f t="shared" si="842"/>
        <v/>
      </c>
      <c r="AY1704" s="186" t="str">
        <f>IF(AX1704="","",IF(R1704="Refreshment Beverage",ROUND(SUM(AX1704*Rates!K$19),4),ROUND(SUM(AX1704*(Rates!J$8/100)),4)))</f>
        <v/>
      </c>
      <c r="AZ1704" s="183" t="str">
        <f t="shared" si="843"/>
        <v/>
      </c>
      <c r="BA1704" s="185" t="str">
        <f t="shared" si="844"/>
        <v/>
      </c>
      <c r="BD1704" s="171"/>
      <c r="BE1704" s="171"/>
      <c r="BF1704" s="171"/>
      <c r="BG1704" s="171"/>
    </row>
    <row r="1705" spans="1:59" ht="15" customHeight="1" x14ac:dyDescent="0.3">
      <c r="A1705" s="172"/>
      <c r="B1705" s="172"/>
      <c r="C1705" s="172"/>
      <c r="D1705" s="173"/>
      <c r="E1705" s="173"/>
      <c r="F1705" s="173"/>
      <c r="G1705" s="173"/>
      <c r="H1705" s="173"/>
      <c r="I1705" s="174"/>
      <c r="J1705" s="175"/>
      <c r="K1705" s="176" t="str">
        <f t="shared" si="816"/>
        <v/>
      </c>
      <c r="L1705" s="177" t="str">
        <f t="shared" si="817"/>
        <v/>
      </c>
      <c r="M1705" s="178" t="str">
        <f t="shared" si="818"/>
        <v/>
      </c>
      <c r="N1705" s="44" t="str" cm="1">
        <f t="array" ref="N1705">IFERROR(IF(_xlfn.SINGLE(A:A)="","",IF(R1705="Beer",SUM(LOOKUP(2,1/(Rates!$B$3:$B$5&lt;=W1705)/(Rates!$C$3:$C$5&gt;=W1705),Rates!$D$3:$D$5)*(X1705/100)*W1705),IF(R1705="Refreshment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44" t="str">
        <f t="shared" si="819"/>
        <v/>
      </c>
      <c r="P1705" s="13"/>
      <c r="Q1705" s="179" t="str">
        <f t="shared" si="820"/>
        <v/>
      </c>
      <c r="R1705" s="180" t="str">
        <f t="shared" si="821"/>
        <v/>
      </c>
      <c r="S1705" s="13" t="str">
        <f>IF(A1705="","",IF(R1705="Refreshment Beverage",VLOOKUP(VALUE(Q1705),Rates!G$15:L$19,2,0),VLOOKUP(VALUE(Q1705),Rates!G$4:L$8,2,0)))</f>
        <v/>
      </c>
      <c r="T1705" s="13" t="str">
        <f t="shared" si="822"/>
        <v/>
      </c>
      <c r="U1705" s="181" t="str">
        <f t="shared" si="823"/>
        <v/>
      </c>
      <c r="V1705" s="13" t="str">
        <f t="shared" si="824"/>
        <v/>
      </c>
      <c r="W1705" s="13" t="str">
        <f t="shared" si="825"/>
        <v/>
      </c>
      <c r="X1705" s="182" t="str">
        <f t="shared" si="826"/>
        <v/>
      </c>
      <c r="Y1705" s="183" t="str">
        <f>IF(A:A="","",IF(R1705="Refreshment Beverage",VLOOKUP(Q1705,Rates!G$15:L$19,6,0)*W1705,VLOOKUP(Q1705,Rates!G$4:L$12,6,0)*W1705))</f>
        <v/>
      </c>
      <c r="Z1705" s="183" t="str">
        <f t="shared" si="827"/>
        <v/>
      </c>
      <c r="AA1705" s="17">
        <f t="shared" si="815"/>
        <v>0</v>
      </c>
      <c r="AB1705" s="177" t="str" cm="1">
        <f t="array" ref="AB1705">IF(_xlfn.SINGLE(A:A)="","",IF(R1705="Refreshment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177" t="str" cm="1">
        <f t="array" ref="AC1705">IF(_xlfn.SINGLE(A:A)="","",IF(R1705="Refreshment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68">
        <f>IFERROR(IF(OR(Q1705=1,Q1705=2,Q1705=3,Q1705=4),VLOOKUP(Q1705,Rates!$A$31:$B$34,2,0)*W1705,IF(V1705=1,VLOOKUP(U1705,'REB BEV MIN MKUP'!B:E,4,0),IF(V1705&gt;1,VLOOKUP(VALUE(W1705),'REB BEV MIN MKUP'!O:Q,3,0),0))),0)</f>
        <v>0</v>
      </c>
      <c r="AE1705" s="177" t="str">
        <f t="shared" si="828"/>
        <v/>
      </c>
      <c r="AF1705" s="13" t="str">
        <f t="shared" si="829"/>
        <v/>
      </c>
      <c r="AG1705" s="177" t="str">
        <f t="shared" si="830"/>
        <v/>
      </c>
      <c r="AH1705" s="184" t="str">
        <f t="shared" si="831"/>
        <v/>
      </c>
      <c r="AI1705" s="184" t="str">
        <f>IF(AE:AE="","",IF(R1705="Refreshment Beverage",AK1705*(Rates!J$19/100),ROUND(SUM(AH1705*(Rates!$J$8/100)),4)))</f>
        <v/>
      </c>
      <c r="AJ1705" s="183" t="str">
        <f t="shared" si="832"/>
        <v/>
      </c>
      <c r="AK1705" s="185" t="str">
        <f t="shared" si="833"/>
        <v/>
      </c>
      <c r="AL1705" s="177" t="str">
        <f t="shared" si="834"/>
        <v/>
      </c>
      <c r="AM1705" s="13" t="str">
        <f>IF(AS1705="","",IF(R1705="Refreshment Beverage",ROUND(AS1705*Rates!K$19,4),ROUND(AO1705*(VLOOKUP(VALUE(Q1705),Rates!G$4:L$12,3,0)),4)))</f>
        <v/>
      </c>
      <c r="AN1705" s="183" t="str">
        <f>IF(AS1705="","",IF(R1705="Refreshment Beverage",AS1705*(Rates!J$19/100),MAX(AM1705,AB1705)))</f>
        <v/>
      </c>
      <c r="AO1705" s="186" t="str">
        <f t="shared" si="835"/>
        <v/>
      </c>
      <c r="AP1705" s="186" t="str">
        <f t="shared" si="836"/>
        <v/>
      </c>
      <c r="AQ1705" s="186" t="str">
        <f>IF(AS1705="","",IF(R1705="Refreshment Beverage",ROUND(SUM(VLOOKUP(Q:Q,Rates!G$15:L$19,3,0)*(AS1705-Y1705-Z1705-AA1705)),4),ROUND(SUM(Rates!$K$8*AS1705),4)))</f>
        <v/>
      </c>
      <c r="AR1705" s="184" t="str">
        <f t="shared" si="837"/>
        <v/>
      </c>
      <c r="AS1705" s="185" t="str">
        <f t="shared" si="838"/>
        <v/>
      </c>
      <c r="AT1705" s="177" t="str">
        <f t="shared" si="839"/>
        <v/>
      </c>
      <c r="AU1705" s="13" t="str">
        <f>IF(AX1705="","",IF(R1705="Refreshment Beverage",ROUND((BA1705-Y1705-Z1705-AA1705)*VLOOKUP(VALUE(Q1705),Rates!G$15:L$19,3,0),4),ROUND(AW1705*(VLOOKUP(VALUE(Q1705),Rates!G:L,3,0)),4)))</f>
        <v/>
      </c>
      <c r="AV1705" s="183" t="str">
        <f t="shared" si="840"/>
        <v/>
      </c>
      <c r="AW1705" s="186" t="str">
        <f t="shared" si="841"/>
        <v/>
      </c>
      <c r="AX1705" s="184" t="str">
        <f t="shared" si="842"/>
        <v/>
      </c>
      <c r="AY1705" s="186" t="str">
        <f>IF(AX1705="","",IF(R1705="Refreshment Beverage",ROUND(SUM(AX1705*Rates!K$19),4),ROUND(SUM(AX1705*(Rates!J$8/100)),4)))</f>
        <v/>
      </c>
      <c r="AZ1705" s="183" t="str">
        <f t="shared" si="843"/>
        <v/>
      </c>
      <c r="BA1705" s="185" t="str">
        <f t="shared" si="844"/>
        <v/>
      </c>
      <c r="BD1705" s="171"/>
      <c r="BE1705" s="171"/>
      <c r="BF1705" s="171"/>
      <c r="BG1705" s="171"/>
    </row>
    <row r="1706" spans="1:59" ht="15" customHeight="1" x14ac:dyDescent="0.3">
      <c r="A1706" s="172"/>
      <c r="B1706" s="172"/>
      <c r="C1706" s="172"/>
      <c r="D1706" s="173"/>
      <c r="E1706" s="173"/>
      <c r="F1706" s="173"/>
      <c r="G1706" s="173"/>
      <c r="H1706" s="173"/>
      <c r="I1706" s="174"/>
      <c r="J1706" s="175"/>
      <c r="K1706" s="176" t="str">
        <f t="shared" si="816"/>
        <v/>
      </c>
      <c r="L1706" s="177" t="str">
        <f t="shared" si="817"/>
        <v/>
      </c>
      <c r="M1706" s="178" t="str">
        <f t="shared" si="818"/>
        <v/>
      </c>
      <c r="N1706" s="44" t="str" cm="1">
        <f t="array" ref="N1706">IFERROR(IF(_xlfn.SINGLE(A:A)="","",IF(R1706="Beer",SUM(LOOKUP(2,1/(Rates!$B$3:$B$5&lt;=W1706)/(Rates!$C$3:$C$5&gt;=W1706),Rates!$D$3:$D$5)*(X1706/100)*W1706),IF(R1706="Refreshment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44" t="str">
        <f t="shared" si="819"/>
        <v/>
      </c>
      <c r="P1706" s="13"/>
      <c r="Q1706" s="179" t="str">
        <f t="shared" si="820"/>
        <v/>
      </c>
      <c r="R1706" s="180" t="str">
        <f t="shared" si="821"/>
        <v/>
      </c>
      <c r="S1706" s="13" t="str">
        <f>IF(A1706="","",IF(R1706="Refreshment Beverage",VLOOKUP(VALUE(Q1706),Rates!G$15:L$19,2,0),VLOOKUP(VALUE(Q1706),Rates!G$4:L$8,2,0)))</f>
        <v/>
      </c>
      <c r="T1706" s="13" t="str">
        <f t="shared" si="822"/>
        <v/>
      </c>
      <c r="U1706" s="181" t="str">
        <f t="shared" si="823"/>
        <v/>
      </c>
      <c r="V1706" s="13" t="str">
        <f t="shared" si="824"/>
        <v/>
      </c>
      <c r="W1706" s="13" t="str">
        <f t="shared" si="825"/>
        <v/>
      </c>
      <c r="X1706" s="182" t="str">
        <f t="shared" si="826"/>
        <v/>
      </c>
      <c r="Y1706" s="183" t="str">
        <f>IF(A:A="","",IF(R1706="Refreshment Beverage",VLOOKUP(Q1706,Rates!G$15:L$19,6,0)*W1706,VLOOKUP(Q1706,Rates!G$4:L$12,6,0)*W1706))</f>
        <v/>
      </c>
      <c r="Z1706" s="183" t="str">
        <f t="shared" si="827"/>
        <v/>
      </c>
      <c r="AA1706" s="17">
        <f t="shared" si="815"/>
        <v>0</v>
      </c>
      <c r="AB1706" s="177" t="str" cm="1">
        <f t="array" ref="AB1706">IF(_xlfn.SINGLE(A:A)="","",IF(R1706="Refreshment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177" t="str" cm="1">
        <f t="array" ref="AC1706">IF(_xlfn.SINGLE(A:A)="","",IF(R1706="Refreshment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68">
        <f>IFERROR(IF(OR(Q1706=1,Q1706=2,Q1706=3,Q1706=4),VLOOKUP(Q1706,Rates!$A$31:$B$34,2,0)*W1706,IF(V1706=1,VLOOKUP(U1706,'REB BEV MIN MKUP'!B:E,4,0),IF(V1706&gt;1,VLOOKUP(VALUE(W1706),'REB BEV MIN MKUP'!O:Q,3,0),0))),0)</f>
        <v>0</v>
      </c>
      <c r="AE1706" s="177" t="str">
        <f t="shared" si="828"/>
        <v/>
      </c>
      <c r="AF1706" s="13" t="str">
        <f t="shared" si="829"/>
        <v/>
      </c>
      <c r="AG1706" s="177" t="str">
        <f t="shared" si="830"/>
        <v/>
      </c>
      <c r="AH1706" s="184" t="str">
        <f t="shared" si="831"/>
        <v/>
      </c>
      <c r="AI1706" s="184" t="str">
        <f>IF(AE:AE="","",IF(R1706="Refreshment Beverage",AK1706*(Rates!J$19/100),ROUND(SUM(AH1706*(Rates!$J$8/100)),4)))</f>
        <v/>
      </c>
      <c r="AJ1706" s="183" t="str">
        <f t="shared" si="832"/>
        <v/>
      </c>
      <c r="AK1706" s="185" t="str">
        <f t="shared" si="833"/>
        <v/>
      </c>
      <c r="AL1706" s="177" t="str">
        <f t="shared" si="834"/>
        <v/>
      </c>
      <c r="AM1706" s="13" t="str">
        <f>IF(AS1706="","",IF(R1706="Refreshment Beverage",ROUND(AS1706*Rates!K$19,4),ROUND(AO1706*(VLOOKUP(VALUE(Q1706),Rates!G$4:L$12,3,0)),4)))</f>
        <v/>
      </c>
      <c r="AN1706" s="183" t="str">
        <f>IF(AS1706="","",IF(R1706="Refreshment Beverage",AS1706*(Rates!J$19/100),MAX(AM1706,AB1706)))</f>
        <v/>
      </c>
      <c r="AO1706" s="186" t="str">
        <f t="shared" si="835"/>
        <v/>
      </c>
      <c r="AP1706" s="186" t="str">
        <f t="shared" si="836"/>
        <v/>
      </c>
      <c r="AQ1706" s="186" t="str">
        <f>IF(AS1706="","",IF(R1706="Refreshment Beverage",ROUND(SUM(VLOOKUP(Q:Q,Rates!G$15:L$19,3,0)*(AS1706-Y1706-Z1706-AA1706)),4),ROUND(SUM(Rates!$K$8*AS1706),4)))</f>
        <v/>
      </c>
      <c r="AR1706" s="184" t="str">
        <f t="shared" si="837"/>
        <v/>
      </c>
      <c r="AS1706" s="185" t="str">
        <f t="shared" si="838"/>
        <v/>
      </c>
      <c r="AT1706" s="177" t="str">
        <f t="shared" si="839"/>
        <v/>
      </c>
      <c r="AU1706" s="13" t="str">
        <f>IF(AX1706="","",IF(R1706="Refreshment Beverage",ROUND((BA1706-Y1706-Z1706-AA1706)*VLOOKUP(VALUE(Q1706),Rates!G$15:L$19,3,0),4),ROUND(AW1706*(VLOOKUP(VALUE(Q1706),Rates!G:L,3,0)),4)))</f>
        <v/>
      </c>
      <c r="AV1706" s="183" t="str">
        <f t="shared" si="840"/>
        <v/>
      </c>
      <c r="AW1706" s="186" t="str">
        <f t="shared" si="841"/>
        <v/>
      </c>
      <c r="AX1706" s="184" t="str">
        <f t="shared" si="842"/>
        <v/>
      </c>
      <c r="AY1706" s="186" t="str">
        <f>IF(AX1706="","",IF(R1706="Refreshment Beverage",ROUND(SUM(AX1706*Rates!K$19),4),ROUND(SUM(AX1706*(Rates!J$8/100)),4)))</f>
        <v/>
      </c>
      <c r="AZ1706" s="183" t="str">
        <f t="shared" si="843"/>
        <v/>
      </c>
      <c r="BA1706" s="185" t="str">
        <f t="shared" si="844"/>
        <v/>
      </c>
      <c r="BD1706" s="171"/>
      <c r="BE1706" s="171"/>
      <c r="BF1706" s="171"/>
      <c r="BG1706" s="171"/>
    </row>
    <row r="1707" spans="1:59" ht="15" customHeight="1" x14ac:dyDescent="0.3">
      <c r="A1707" s="172"/>
      <c r="B1707" s="172"/>
      <c r="C1707" s="172"/>
      <c r="D1707" s="173"/>
      <c r="E1707" s="173"/>
      <c r="F1707" s="173"/>
      <c r="G1707" s="173"/>
      <c r="H1707" s="173"/>
      <c r="I1707" s="174"/>
      <c r="J1707" s="175"/>
      <c r="K1707" s="176" t="str">
        <f t="shared" si="816"/>
        <v/>
      </c>
      <c r="L1707" s="177" t="str">
        <f t="shared" si="817"/>
        <v/>
      </c>
      <c r="M1707" s="178" t="str">
        <f t="shared" si="818"/>
        <v/>
      </c>
      <c r="N1707" s="44" t="str" cm="1">
        <f t="array" ref="N1707">IFERROR(IF(_xlfn.SINGLE(A:A)="","",IF(R1707="Beer",SUM(LOOKUP(2,1/(Rates!$B$3:$B$5&lt;=W1707)/(Rates!$C$3:$C$5&gt;=W1707),Rates!$D$3:$D$5)*(X1707/100)*W1707),IF(R1707="Refreshment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44" t="str">
        <f t="shared" si="819"/>
        <v/>
      </c>
      <c r="P1707" s="13"/>
      <c r="Q1707" s="179" t="str">
        <f t="shared" si="820"/>
        <v/>
      </c>
      <c r="R1707" s="180" t="str">
        <f t="shared" si="821"/>
        <v/>
      </c>
      <c r="S1707" s="13" t="str">
        <f>IF(A1707="","",IF(R1707="Refreshment Beverage",VLOOKUP(VALUE(Q1707),Rates!G$15:L$19,2,0),VLOOKUP(VALUE(Q1707),Rates!G$4:L$8,2,0)))</f>
        <v/>
      </c>
      <c r="T1707" s="13" t="str">
        <f t="shared" si="822"/>
        <v/>
      </c>
      <c r="U1707" s="181" t="str">
        <f t="shared" si="823"/>
        <v/>
      </c>
      <c r="V1707" s="13" t="str">
        <f t="shared" si="824"/>
        <v/>
      </c>
      <c r="W1707" s="13" t="str">
        <f t="shared" si="825"/>
        <v/>
      </c>
      <c r="X1707" s="182" t="str">
        <f t="shared" si="826"/>
        <v/>
      </c>
      <c r="Y1707" s="183" t="str">
        <f>IF(A:A="","",IF(R1707="Refreshment Beverage",VLOOKUP(Q1707,Rates!G$15:L$19,6,0)*W1707,VLOOKUP(Q1707,Rates!G$4:L$12,6,0)*W1707))</f>
        <v/>
      </c>
      <c r="Z1707" s="183" t="str">
        <f t="shared" si="827"/>
        <v/>
      </c>
      <c r="AA1707" s="17">
        <f t="shared" si="815"/>
        <v>0</v>
      </c>
      <c r="AB1707" s="177" t="str" cm="1">
        <f t="array" ref="AB1707">IF(_xlfn.SINGLE(A:A)="","",IF(R1707="Refreshment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177" t="str" cm="1">
        <f t="array" ref="AC1707">IF(_xlfn.SINGLE(A:A)="","",IF(R1707="Refreshment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68">
        <f>IFERROR(IF(OR(Q1707=1,Q1707=2,Q1707=3,Q1707=4),VLOOKUP(Q1707,Rates!$A$31:$B$34,2,0)*W1707,IF(V1707=1,VLOOKUP(U1707,'REB BEV MIN MKUP'!B:E,4,0),IF(V1707&gt;1,VLOOKUP(VALUE(W1707),'REB BEV MIN MKUP'!O:Q,3,0),0))),0)</f>
        <v>0</v>
      </c>
      <c r="AE1707" s="177" t="str">
        <f t="shared" si="828"/>
        <v/>
      </c>
      <c r="AF1707" s="13" t="str">
        <f t="shared" si="829"/>
        <v/>
      </c>
      <c r="AG1707" s="177" t="str">
        <f t="shared" si="830"/>
        <v/>
      </c>
      <c r="AH1707" s="184" t="str">
        <f t="shared" si="831"/>
        <v/>
      </c>
      <c r="AI1707" s="184" t="str">
        <f>IF(AE:AE="","",IF(R1707="Refreshment Beverage",AK1707*(Rates!J$19/100),ROUND(SUM(AH1707*(Rates!$J$8/100)),4)))</f>
        <v/>
      </c>
      <c r="AJ1707" s="183" t="str">
        <f t="shared" si="832"/>
        <v/>
      </c>
      <c r="AK1707" s="185" t="str">
        <f t="shared" si="833"/>
        <v/>
      </c>
      <c r="AL1707" s="177" t="str">
        <f t="shared" si="834"/>
        <v/>
      </c>
      <c r="AM1707" s="13" t="str">
        <f>IF(AS1707="","",IF(R1707="Refreshment Beverage",ROUND(AS1707*Rates!K$19,4),ROUND(AO1707*(VLOOKUP(VALUE(Q1707),Rates!G$4:L$12,3,0)),4)))</f>
        <v/>
      </c>
      <c r="AN1707" s="183" t="str">
        <f>IF(AS1707="","",IF(R1707="Refreshment Beverage",AS1707*(Rates!J$19/100),MAX(AM1707,AB1707)))</f>
        <v/>
      </c>
      <c r="AO1707" s="186" t="str">
        <f t="shared" si="835"/>
        <v/>
      </c>
      <c r="AP1707" s="186" t="str">
        <f t="shared" si="836"/>
        <v/>
      </c>
      <c r="AQ1707" s="186" t="str">
        <f>IF(AS1707="","",IF(R1707="Refreshment Beverage",ROUND(SUM(VLOOKUP(Q:Q,Rates!G$15:L$19,3,0)*(AS1707-Y1707-Z1707-AA1707)),4),ROUND(SUM(Rates!$K$8*AS1707),4)))</f>
        <v/>
      </c>
      <c r="AR1707" s="184" t="str">
        <f t="shared" si="837"/>
        <v/>
      </c>
      <c r="AS1707" s="185" t="str">
        <f t="shared" si="838"/>
        <v/>
      </c>
      <c r="AT1707" s="177" t="str">
        <f t="shared" si="839"/>
        <v/>
      </c>
      <c r="AU1707" s="13" t="str">
        <f>IF(AX1707="","",IF(R1707="Refreshment Beverage",ROUND((BA1707-Y1707-Z1707-AA1707)*VLOOKUP(VALUE(Q1707),Rates!G$15:L$19,3,0),4),ROUND(AW1707*(VLOOKUP(VALUE(Q1707),Rates!G:L,3,0)),4)))</f>
        <v/>
      </c>
      <c r="AV1707" s="183" t="str">
        <f t="shared" si="840"/>
        <v/>
      </c>
      <c r="AW1707" s="186" t="str">
        <f t="shared" si="841"/>
        <v/>
      </c>
      <c r="AX1707" s="184" t="str">
        <f t="shared" si="842"/>
        <v/>
      </c>
      <c r="AY1707" s="186" t="str">
        <f>IF(AX1707="","",IF(R1707="Refreshment Beverage",ROUND(SUM(AX1707*Rates!K$19),4),ROUND(SUM(AX1707*(Rates!J$8/100)),4)))</f>
        <v/>
      </c>
      <c r="AZ1707" s="183" t="str">
        <f t="shared" si="843"/>
        <v/>
      </c>
      <c r="BA1707" s="185" t="str">
        <f t="shared" si="844"/>
        <v/>
      </c>
      <c r="BD1707" s="171"/>
      <c r="BE1707" s="171"/>
      <c r="BF1707" s="171"/>
      <c r="BG1707" s="171"/>
    </row>
    <row r="1708" spans="1:59" ht="15" customHeight="1" x14ac:dyDescent="0.3">
      <c r="A1708" s="172"/>
      <c r="B1708" s="172"/>
      <c r="C1708" s="172"/>
      <c r="D1708" s="173"/>
      <c r="E1708" s="173"/>
      <c r="F1708" s="173"/>
      <c r="G1708" s="173"/>
      <c r="H1708" s="173"/>
      <c r="I1708" s="174"/>
      <c r="J1708" s="175"/>
      <c r="K1708" s="176" t="str">
        <f t="shared" si="816"/>
        <v/>
      </c>
      <c r="L1708" s="177" t="str">
        <f t="shared" si="817"/>
        <v/>
      </c>
      <c r="M1708" s="178" t="str">
        <f t="shared" si="818"/>
        <v/>
      </c>
      <c r="N1708" s="44" t="str" cm="1">
        <f t="array" ref="N1708">IFERROR(IF(_xlfn.SINGLE(A:A)="","",IF(R1708="Beer",SUM(LOOKUP(2,1/(Rates!$B$3:$B$5&lt;=W1708)/(Rates!$C$3:$C$5&gt;=W1708),Rates!$D$3:$D$5)*(X1708/100)*W1708),IF(R1708="Refreshment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44" t="str">
        <f t="shared" si="819"/>
        <v/>
      </c>
      <c r="P1708" s="13"/>
      <c r="Q1708" s="179" t="str">
        <f t="shared" si="820"/>
        <v/>
      </c>
      <c r="R1708" s="180" t="str">
        <f t="shared" si="821"/>
        <v/>
      </c>
      <c r="S1708" s="13" t="str">
        <f>IF(A1708="","",IF(R1708="Refreshment Beverage",VLOOKUP(VALUE(Q1708),Rates!G$15:L$19,2,0),VLOOKUP(VALUE(Q1708),Rates!G$4:L$8,2,0)))</f>
        <v/>
      </c>
      <c r="T1708" s="13" t="str">
        <f t="shared" si="822"/>
        <v/>
      </c>
      <c r="U1708" s="181" t="str">
        <f t="shared" si="823"/>
        <v/>
      </c>
      <c r="V1708" s="13" t="str">
        <f t="shared" si="824"/>
        <v/>
      </c>
      <c r="W1708" s="13" t="str">
        <f t="shared" si="825"/>
        <v/>
      </c>
      <c r="X1708" s="182" t="str">
        <f t="shared" si="826"/>
        <v/>
      </c>
      <c r="Y1708" s="183" t="str">
        <f>IF(A:A="","",IF(R1708="Refreshment Beverage",VLOOKUP(Q1708,Rates!G$15:L$19,6,0)*W1708,VLOOKUP(Q1708,Rates!G$4:L$12,6,0)*W1708))</f>
        <v/>
      </c>
      <c r="Z1708" s="183" t="str">
        <f t="shared" si="827"/>
        <v/>
      </c>
      <c r="AA1708" s="17">
        <f t="shared" si="815"/>
        <v>0</v>
      </c>
      <c r="AB1708" s="177" t="str" cm="1">
        <f t="array" ref="AB1708">IF(_xlfn.SINGLE(A:A)="","",IF(R1708="Refreshment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177" t="str" cm="1">
        <f t="array" ref="AC1708">IF(_xlfn.SINGLE(A:A)="","",IF(R1708="Refreshment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68">
        <f>IFERROR(IF(OR(Q1708=1,Q1708=2,Q1708=3,Q1708=4),VLOOKUP(Q1708,Rates!$A$31:$B$34,2,0)*W1708,IF(V1708=1,VLOOKUP(U1708,'REB BEV MIN MKUP'!B:E,4,0),IF(V1708&gt;1,VLOOKUP(VALUE(W1708),'REB BEV MIN MKUP'!O:Q,3,0),0))),0)</f>
        <v>0</v>
      </c>
      <c r="AE1708" s="177" t="str">
        <f t="shared" si="828"/>
        <v/>
      </c>
      <c r="AF1708" s="13" t="str">
        <f t="shared" si="829"/>
        <v/>
      </c>
      <c r="AG1708" s="177" t="str">
        <f t="shared" si="830"/>
        <v/>
      </c>
      <c r="AH1708" s="184" t="str">
        <f t="shared" si="831"/>
        <v/>
      </c>
      <c r="AI1708" s="184" t="str">
        <f>IF(AE:AE="","",IF(R1708="Refreshment Beverage",AK1708*(Rates!J$19/100),ROUND(SUM(AH1708*(Rates!$J$8/100)),4)))</f>
        <v/>
      </c>
      <c r="AJ1708" s="183" t="str">
        <f t="shared" si="832"/>
        <v/>
      </c>
      <c r="AK1708" s="185" t="str">
        <f t="shared" si="833"/>
        <v/>
      </c>
      <c r="AL1708" s="177" t="str">
        <f t="shared" si="834"/>
        <v/>
      </c>
      <c r="AM1708" s="13" t="str">
        <f>IF(AS1708="","",IF(R1708="Refreshment Beverage",ROUND(AS1708*Rates!K$19,4),ROUND(AO1708*(VLOOKUP(VALUE(Q1708),Rates!G$4:L$12,3,0)),4)))</f>
        <v/>
      </c>
      <c r="AN1708" s="183" t="str">
        <f>IF(AS1708="","",IF(R1708="Refreshment Beverage",AS1708*(Rates!J$19/100),MAX(AM1708,AB1708)))</f>
        <v/>
      </c>
      <c r="AO1708" s="186" t="str">
        <f t="shared" si="835"/>
        <v/>
      </c>
      <c r="AP1708" s="186" t="str">
        <f t="shared" si="836"/>
        <v/>
      </c>
      <c r="AQ1708" s="186" t="str">
        <f>IF(AS1708="","",IF(R1708="Refreshment Beverage",ROUND(SUM(VLOOKUP(Q:Q,Rates!G$15:L$19,3,0)*(AS1708-Y1708-Z1708-AA1708)),4),ROUND(SUM(Rates!$K$8*AS1708),4)))</f>
        <v/>
      </c>
      <c r="AR1708" s="184" t="str">
        <f t="shared" si="837"/>
        <v/>
      </c>
      <c r="AS1708" s="185" t="str">
        <f t="shared" si="838"/>
        <v/>
      </c>
      <c r="AT1708" s="177" t="str">
        <f t="shared" si="839"/>
        <v/>
      </c>
      <c r="AU1708" s="13" t="str">
        <f>IF(AX1708="","",IF(R1708="Refreshment Beverage",ROUND((BA1708-Y1708-Z1708-AA1708)*VLOOKUP(VALUE(Q1708),Rates!G$15:L$19,3,0),4),ROUND(AW1708*(VLOOKUP(VALUE(Q1708),Rates!G:L,3,0)),4)))</f>
        <v/>
      </c>
      <c r="AV1708" s="183" t="str">
        <f t="shared" si="840"/>
        <v/>
      </c>
      <c r="AW1708" s="186" t="str">
        <f t="shared" si="841"/>
        <v/>
      </c>
      <c r="AX1708" s="184" t="str">
        <f t="shared" si="842"/>
        <v/>
      </c>
      <c r="AY1708" s="186" t="str">
        <f>IF(AX1708="","",IF(R1708="Refreshment Beverage",ROUND(SUM(AX1708*Rates!K$19),4),ROUND(SUM(AX1708*(Rates!J$8/100)),4)))</f>
        <v/>
      </c>
      <c r="AZ1708" s="183" t="str">
        <f t="shared" si="843"/>
        <v/>
      </c>
      <c r="BA1708" s="185" t="str">
        <f t="shared" si="844"/>
        <v/>
      </c>
      <c r="BD1708" s="171"/>
      <c r="BE1708" s="171"/>
      <c r="BF1708" s="171"/>
      <c r="BG1708" s="171"/>
    </row>
    <row r="1709" spans="1:59" ht="15" customHeight="1" x14ac:dyDescent="0.3">
      <c r="A1709" s="172"/>
      <c r="B1709" s="172"/>
      <c r="C1709" s="172"/>
      <c r="D1709" s="173"/>
      <c r="E1709" s="173"/>
      <c r="F1709" s="173"/>
      <c r="G1709" s="173"/>
      <c r="H1709" s="173"/>
      <c r="I1709" s="174"/>
      <c r="J1709" s="175"/>
      <c r="K1709" s="176" t="str">
        <f t="shared" si="816"/>
        <v/>
      </c>
      <c r="L1709" s="177" t="str">
        <f t="shared" si="817"/>
        <v/>
      </c>
      <c r="M1709" s="178" t="str">
        <f t="shared" si="818"/>
        <v/>
      </c>
      <c r="N1709" s="44" t="str" cm="1">
        <f t="array" ref="N1709">IFERROR(IF(_xlfn.SINGLE(A:A)="","",IF(R1709="Beer",SUM(LOOKUP(2,1/(Rates!$B$3:$B$5&lt;=W1709)/(Rates!$C$3:$C$5&gt;=W1709),Rates!$D$3:$D$5)*(X1709/100)*W1709),IF(R1709="Refreshment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44" t="str">
        <f t="shared" si="819"/>
        <v/>
      </c>
      <c r="P1709" s="13"/>
      <c r="Q1709" s="179" t="str">
        <f t="shared" si="820"/>
        <v/>
      </c>
      <c r="R1709" s="180" t="str">
        <f t="shared" si="821"/>
        <v/>
      </c>
      <c r="S1709" s="13" t="str">
        <f>IF(A1709="","",IF(R1709="Refreshment Beverage",VLOOKUP(VALUE(Q1709),Rates!G$15:L$19,2,0),VLOOKUP(VALUE(Q1709),Rates!G$4:L$8,2,0)))</f>
        <v/>
      </c>
      <c r="T1709" s="13" t="str">
        <f t="shared" si="822"/>
        <v/>
      </c>
      <c r="U1709" s="181" t="str">
        <f t="shared" si="823"/>
        <v/>
      </c>
      <c r="V1709" s="13" t="str">
        <f t="shared" si="824"/>
        <v/>
      </c>
      <c r="W1709" s="13" t="str">
        <f t="shared" si="825"/>
        <v/>
      </c>
      <c r="X1709" s="182" t="str">
        <f t="shared" si="826"/>
        <v/>
      </c>
      <c r="Y1709" s="183" t="str">
        <f>IF(A:A="","",IF(R1709="Refreshment Beverage",VLOOKUP(Q1709,Rates!G$15:L$19,6,0)*W1709,VLOOKUP(Q1709,Rates!G$4:L$12,6,0)*W1709))</f>
        <v/>
      </c>
      <c r="Z1709" s="183" t="str">
        <f t="shared" si="827"/>
        <v/>
      </c>
      <c r="AA1709" s="17">
        <f t="shared" si="815"/>
        <v>0</v>
      </c>
      <c r="AB1709" s="177" t="str" cm="1">
        <f t="array" ref="AB1709">IF(_xlfn.SINGLE(A:A)="","",IF(R1709="Refreshment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177" t="str" cm="1">
        <f t="array" ref="AC1709">IF(_xlfn.SINGLE(A:A)="","",IF(R1709="Refreshment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68">
        <f>IFERROR(IF(OR(Q1709=1,Q1709=2,Q1709=3,Q1709=4),VLOOKUP(Q1709,Rates!$A$31:$B$34,2,0)*W1709,IF(V1709=1,VLOOKUP(U1709,'REB BEV MIN MKUP'!B:E,4,0),IF(V1709&gt;1,VLOOKUP(VALUE(W1709),'REB BEV MIN MKUP'!O:Q,3,0),0))),0)</f>
        <v>0</v>
      </c>
      <c r="AE1709" s="177" t="str">
        <f t="shared" si="828"/>
        <v/>
      </c>
      <c r="AF1709" s="13" t="str">
        <f t="shared" si="829"/>
        <v/>
      </c>
      <c r="AG1709" s="177" t="str">
        <f t="shared" si="830"/>
        <v/>
      </c>
      <c r="AH1709" s="184" t="str">
        <f t="shared" si="831"/>
        <v/>
      </c>
      <c r="AI1709" s="184" t="str">
        <f>IF(AE:AE="","",IF(R1709="Refreshment Beverage",AK1709*(Rates!J$19/100),ROUND(SUM(AH1709*(Rates!$J$8/100)),4)))</f>
        <v/>
      </c>
      <c r="AJ1709" s="183" t="str">
        <f t="shared" si="832"/>
        <v/>
      </c>
      <c r="AK1709" s="185" t="str">
        <f t="shared" si="833"/>
        <v/>
      </c>
      <c r="AL1709" s="177" t="str">
        <f t="shared" si="834"/>
        <v/>
      </c>
      <c r="AM1709" s="13" t="str">
        <f>IF(AS1709="","",IF(R1709="Refreshment Beverage",ROUND(AS1709*Rates!K$19,4),ROUND(AO1709*(VLOOKUP(VALUE(Q1709),Rates!G$4:L$12,3,0)),4)))</f>
        <v/>
      </c>
      <c r="AN1709" s="183" t="str">
        <f>IF(AS1709="","",IF(R1709="Refreshment Beverage",AS1709*(Rates!J$19/100),MAX(AM1709,AB1709)))</f>
        <v/>
      </c>
      <c r="AO1709" s="186" t="str">
        <f t="shared" si="835"/>
        <v/>
      </c>
      <c r="AP1709" s="186" t="str">
        <f t="shared" si="836"/>
        <v/>
      </c>
      <c r="AQ1709" s="186" t="str">
        <f>IF(AS1709="","",IF(R1709="Refreshment Beverage",ROUND(SUM(VLOOKUP(Q:Q,Rates!G$15:L$19,3,0)*(AS1709-Y1709-Z1709-AA1709)),4),ROUND(SUM(Rates!$K$8*AS1709),4)))</f>
        <v/>
      </c>
      <c r="AR1709" s="184" t="str">
        <f t="shared" si="837"/>
        <v/>
      </c>
      <c r="AS1709" s="185" t="str">
        <f t="shared" si="838"/>
        <v/>
      </c>
      <c r="AT1709" s="177" t="str">
        <f t="shared" si="839"/>
        <v/>
      </c>
      <c r="AU1709" s="13" t="str">
        <f>IF(AX1709="","",IF(R1709="Refreshment Beverage",ROUND((BA1709-Y1709-Z1709-AA1709)*VLOOKUP(VALUE(Q1709),Rates!G$15:L$19,3,0),4),ROUND(AW1709*(VLOOKUP(VALUE(Q1709),Rates!G:L,3,0)),4)))</f>
        <v/>
      </c>
      <c r="AV1709" s="183" t="str">
        <f t="shared" si="840"/>
        <v/>
      </c>
      <c r="AW1709" s="186" t="str">
        <f t="shared" si="841"/>
        <v/>
      </c>
      <c r="AX1709" s="184" t="str">
        <f t="shared" si="842"/>
        <v/>
      </c>
      <c r="AY1709" s="186" t="str">
        <f>IF(AX1709="","",IF(R1709="Refreshment Beverage",ROUND(SUM(AX1709*Rates!K$19),4),ROUND(SUM(AX1709*(Rates!J$8/100)),4)))</f>
        <v/>
      </c>
      <c r="AZ1709" s="183" t="str">
        <f t="shared" si="843"/>
        <v/>
      </c>
      <c r="BA1709" s="185" t="str">
        <f t="shared" si="844"/>
        <v/>
      </c>
      <c r="BD1709" s="171"/>
      <c r="BE1709" s="171"/>
      <c r="BF1709" s="171"/>
      <c r="BG1709" s="171"/>
    </row>
    <row r="1710" spans="1:59" ht="15" customHeight="1" x14ac:dyDescent="0.3">
      <c r="A1710" s="172"/>
      <c r="B1710" s="172"/>
      <c r="C1710" s="172"/>
      <c r="D1710" s="173"/>
      <c r="E1710" s="173"/>
      <c r="F1710" s="173"/>
      <c r="G1710" s="173"/>
      <c r="H1710" s="173"/>
      <c r="I1710" s="174"/>
      <c r="J1710" s="175"/>
      <c r="K1710" s="176" t="str">
        <f t="shared" si="816"/>
        <v/>
      </c>
      <c r="L1710" s="177" t="str">
        <f t="shared" si="817"/>
        <v/>
      </c>
      <c r="M1710" s="178" t="str">
        <f t="shared" si="818"/>
        <v/>
      </c>
      <c r="N1710" s="44" t="str" cm="1">
        <f t="array" ref="N1710">IFERROR(IF(_xlfn.SINGLE(A:A)="","",IF(R1710="Beer",SUM(LOOKUP(2,1/(Rates!$B$3:$B$5&lt;=W1710)/(Rates!$C$3:$C$5&gt;=W1710),Rates!$D$3:$D$5)*(X1710/100)*W1710),IF(R1710="Refreshment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44" t="str">
        <f t="shared" si="819"/>
        <v/>
      </c>
      <c r="P1710" s="13"/>
      <c r="Q1710" s="179" t="str">
        <f t="shared" si="820"/>
        <v/>
      </c>
      <c r="R1710" s="180" t="str">
        <f t="shared" si="821"/>
        <v/>
      </c>
      <c r="S1710" s="13" t="str">
        <f>IF(A1710="","",IF(R1710="Refreshment Beverage",VLOOKUP(VALUE(Q1710),Rates!G$15:L$19,2,0),VLOOKUP(VALUE(Q1710),Rates!G$4:L$8,2,0)))</f>
        <v/>
      </c>
      <c r="T1710" s="13" t="str">
        <f t="shared" si="822"/>
        <v/>
      </c>
      <c r="U1710" s="181" t="str">
        <f t="shared" si="823"/>
        <v/>
      </c>
      <c r="V1710" s="13" t="str">
        <f t="shared" si="824"/>
        <v/>
      </c>
      <c r="W1710" s="13" t="str">
        <f t="shared" si="825"/>
        <v/>
      </c>
      <c r="X1710" s="182" t="str">
        <f t="shared" si="826"/>
        <v/>
      </c>
      <c r="Y1710" s="183" t="str">
        <f>IF(A:A="","",IF(R1710="Refreshment Beverage",VLOOKUP(Q1710,Rates!G$15:L$19,6,0)*W1710,VLOOKUP(Q1710,Rates!G$4:L$12,6,0)*W1710))</f>
        <v/>
      </c>
      <c r="Z1710" s="183" t="str">
        <f t="shared" si="827"/>
        <v/>
      </c>
      <c r="AA1710" s="17">
        <f t="shared" si="815"/>
        <v>0</v>
      </c>
      <c r="AB1710" s="177" t="str" cm="1">
        <f t="array" ref="AB1710">IF(_xlfn.SINGLE(A:A)="","",IF(R1710="Refreshment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177" t="str" cm="1">
        <f t="array" ref="AC1710">IF(_xlfn.SINGLE(A:A)="","",IF(R1710="Refreshment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68">
        <f>IFERROR(IF(OR(Q1710=1,Q1710=2,Q1710=3,Q1710=4),VLOOKUP(Q1710,Rates!$A$31:$B$34,2,0)*W1710,IF(V1710=1,VLOOKUP(U1710,'REB BEV MIN MKUP'!B:E,4,0),IF(V1710&gt;1,VLOOKUP(VALUE(W1710),'REB BEV MIN MKUP'!O:Q,3,0),0))),0)</f>
        <v>0</v>
      </c>
      <c r="AE1710" s="177" t="str">
        <f t="shared" si="828"/>
        <v/>
      </c>
      <c r="AF1710" s="13" t="str">
        <f t="shared" si="829"/>
        <v/>
      </c>
      <c r="AG1710" s="177" t="str">
        <f t="shared" si="830"/>
        <v/>
      </c>
      <c r="AH1710" s="184" t="str">
        <f t="shared" si="831"/>
        <v/>
      </c>
      <c r="AI1710" s="184" t="str">
        <f>IF(AE:AE="","",IF(R1710="Refreshment Beverage",AK1710*(Rates!J$19/100),ROUND(SUM(AH1710*(Rates!$J$8/100)),4)))</f>
        <v/>
      </c>
      <c r="AJ1710" s="183" t="str">
        <f t="shared" si="832"/>
        <v/>
      </c>
      <c r="AK1710" s="185" t="str">
        <f t="shared" si="833"/>
        <v/>
      </c>
      <c r="AL1710" s="177" t="str">
        <f t="shared" si="834"/>
        <v/>
      </c>
      <c r="AM1710" s="13" t="str">
        <f>IF(AS1710="","",IF(R1710="Refreshment Beverage",ROUND(AS1710*Rates!K$19,4),ROUND(AO1710*(VLOOKUP(VALUE(Q1710),Rates!G$4:L$12,3,0)),4)))</f>
        <v/>
      </c>
      <c r="AN1710" s="183" t="str">
        <f>IF(AS1710="","",IF(R1710="Refreshment Beverage",AS1710*(Rates!J$19/100),MAX(AM1710,AB1710)))</f>
        <v/>
      </c>
      <c r="AO1710" s="186" t="str">
        <f t="shared" si="835"/>
        <v/>
      </c>
      <c r="AP1710" s="186" t="str">
        <f t="shared" si="836"/>
        <v/>
      </c>
      <c r="AQ1710" s="186" t="str">
        <f>IF(AS1710="","",IF(R1710="Refreshment Beverage",ROUND(SUM(VLOOKUP(Q:Q,Rates!G$15:L$19,3,0)*(AS1710-Y1710-Z1710-AA1710)),4),ROUND(SUM(Rates!$K$8*AS1710),4)))</f>
        <v/>
      </c>
      <c r="AR1710" s="184" t="str">
        <f t="shared" si="837"/>
        <v/>
      </c>
      <c r="AS1710" s="185" t="str">
        <f t="shared" si="838"/>
        <v/>
      </c>
      <c r="AT1710" s="177" t="str">
        <f t="shared" si="839"/>
        <v/>
      </c>
      <c r="AU1710" s="13" t="str">
        <f>IF(AX1710="","",IF(R1710="Refreshment Beverage",ROUND((BA1710-Y1710-Z1710-AA1710)*VLOOKUP(VALUE(Q1710),Rates!G$15:L$19,3,0),4),ROUND(AW1710*(VLOOKUP(VALUE(Q1710),Rates!G:L,3,0)),4)))</f>
        <v/>
      </c>
      <c r="AV1710" s="183" t="str">
        <f t="shared" si="840"/>
        <v/>
      </c>
      <c r="AW1710" s="186" t="str">
        <f t="shared" si="841"/>
        <v/>
      </c>
      <c r="AX1710" s="184" t="str">
        <f t="shared" si="842"/>
        <v/>
      </c>
      <c r="AY1710" s="186" t="str">
        <f>IF(AX1710="","",IF(R1710="Refreshment Beverage",ROUND(SUM(AX1710*Rates!K$19),4),ROUND(SUM(AX1710*(Rates!J$8/100)),4)))</f>
        <v/>
      </c>
      <c r="AZ1710" s="183" t="str">
        <f t="shared" si="843"/>
        <v/>
      </c>
      <c r="BA1710" s="185" t="str">
        <f t="shared" si="844"/>
        <v/>
      </c>
      <c r="BD1710" s="171"/>
      <c r="BE1710" s="171"/>
      <c r="BF1710" s="171"/>
      <c r="BG1710" s="171"/>
    </row>
    <row r="1711" spans="1:59" ht="15" customHeight="1" x14ac:dyDescent="0.3">
      <c r="A1711" s="172"/>
      <c r="B1711" s="172"/>
      <c r="C1711" s="172"/>
      <c r="D1711" s="173"/>
      <c r="E1711" s="173"/>
      <c r="F1711" s="173"/>
      <c r="G1711" s="173"/>
      <c r="H1711" s="173"/>
      <c r="I1711" s="174"/>
      <c r="J1711" s="175"/>
      <c r="K1711" s="176" t="str">
        <f t="shared" si="816"/>
        <v/>
      </c>
      <c r="L1711" s="177" t="str">
        <f t="shared" si="817"/>
        <v/>
      </c>
      <c r="M1711" s="178" t="str">
        <f t="shared" si="818"/>
        <v/>
      </c>
      <c r="N1711" s="44" t="str" cm="1">
        <f t="array" ref="N1711">IFERROR(IF(_xlfn.SINGLE(A:A)="","",IF(R1711="Beer",SUM(LOOKUP(2,1/(Rates!$B$3:$B$5&lt;=W1711)/(Rates!$C$3:$C$5&gt;=W1711),Rates!$D$3:$D$5)*(X1711/100)*W1711),IF(R1711="Refreshment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44" t="str">
        <f t="shared" si="819"/>
        <v/>
      </c>
      <c r="P1711" s="13"/>
      <c r="Q1711" s="179" t="str">
        <f t="shared" si="820"/>
        <v/>
      </c>
      <c r="R1711" s="180" t="str">
        <f t="shared" si="821"/>
        <v/>
      </c>
      <c r="S1711" s="13" t="str">
        <f>IF(A1711="","",IF(R1711="Refreshment Beverage",VLOOKUP(VALUE(Q1711),Rates!G$15:L$19,2,0),VLOOKUP(VALUE(Q1711),Rates!G$4:L$8,2,0)))</f>
        <v/>
      </c>
      <c r="T1711" s="13" t="str">
        <f t="shared" si="822"/>
        <v/>
      </c>
      <c r="U1711" s="181" t="str">
        <f t="shared" si="823"/>
        <v/>
      </c>
      <c r="V1711" s="13" t="str">
        <f t="shared" si="824"/>
        <v/>
      </c>
      <c r="W1711" s="13" t="str">
        <f t="shared" si="825"/>
        <v/>
      </c>
      <c r="X1711" s="182" t="str">
        <f t="shared" si="826"/>
        <v/>
      </c>
      <c r="Y1711" s="183" t="str">
        <f>IF(A:A="","",IF(R1711="Refreshment Beverage",VLOOKUP(Q1711,Rates!G$15:L$19,6,0)*W1711,VLOOKUP(Q1711,Rates!G$4:L$12,6,0)*W1711))</f>
        <v/>
      </c>
      <c r="Z1711" s="183" t="str">
        <f t="shared" si="827"/>
        <v/>
      </c>
      <c r="AA1711" s="17">
        <f t="shared" si="815"/>
        <v>0</v>
      </c>
      <c r="AB1711" s="177" t="str" cm="1">
        <f t="array" ref="AB1711">IF(_xlfn.SINGLE(A:A)="","",IF(R1711="Refreshment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177" t="str" cm="1">
        <f t="array" ref="AC1711">IF(_xlfn.SINGLE(A:A)="","",IF(R1711="Refreshment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68">
        <f>IFERROR(IF(OR(Q1711=1,Q1711=2,Q1711=3,Q1711=4),VLOOKUP(Q1711,Rates!$A$31:$B$34,2,0)*W1711,IF(V1711=1,VLOOKUP(U1711,'REB BEV MIN MKUP'!B:E,4,0),IF(V1711&gt;1,VLOOKUP(VALUE(W1711),'REB BEV MIN MKUP'!O:Q,3,0),0))),0)</f>
        <v>0</v>
      </c>
      <c r="AE1711" s="177" t="str">
        <f t="shared" si="828"/>
        <v/>
      </c>
      <c r="AF1711" s="13" t="str">
        <f t="shared" si="829"/>
        <v/>
      </c>
      <c r="AG1711" s="177" t="str">
        <f t="shared" si="830"/>
        <v/>
      </c>
      <c r="AH1711" s="184" t="str">
        <f t="shared" si="831"/>
        <v/>
      </c>
      <c r="AI1711" s="184" t="str">
        <f>IF(AE:AE="","",IF(R1711="Refreshment Beverage",AK1711*(Rates!J$19/100),ROUND(SUM(AH1711*(Rates!$J$8/100)),4)))</f>
        <v/>
      </c>
      <c r="AJ1711" s="183" t="str">
        <f t="shared" si="832"/>
        <v/>
      </c>
      <c r="AK1711" s="185" t="str">
        <f t="shared" si="833"/>
        <v/>
      </c>
      <c r="AL1711" s="177" t="str">
        <f t="shared" si="834"/>
        <v/>
      </c>
      <c r="AM1711" s="13" t="str">
        <f>IF(AS1711="","",IF(R1711="Refreshment Beverage",ROUND(AS1711*Rates!K$19,4),ROUND(AO1711*(VLOOKUP(VALUE(Q1711),Rates!G$4:L$12,3,0)),4)))</f>
        <v/>
      </c>
      <c r="AN1711" s="183" t="str">
        <f>IF(AS1711="","",IF(R1711="Refreshment Beverage",AS1711*(Rates!J$19/100),MAX(AM1711,AB1711)))</f>
        <v/>
      </c>
      <c r="AO1711" s="186" t="str">
        <f t="shared" si="835"/>
        <v/>
      </c>
      <c r="AP1711" s="186" t="str">
        <f t="shared" si="836"/>
        <v/>
      </c>
      <c r="AQ1711" s="186" t="str">
        <f>IF(AS1711="","",IF(R1711="Refreshment Beverage",ROUND(SUM(VLOOKUP(Q:Q,Rates!G$15:L$19,3,0)*(AS1711-Y1711-Z1711-AA1711)),4),ROUND(SUM(Rates!$K$8*AS1711),4)))</f>
        <v/>
      </c>
      <c r="AR1711" s="184" t="str">
        <f t="shared" si="837"/>
        <v/>
      </c>
      <c r="AS1711" s="185" t="str">
        <f t="shared" si="838"/>
        <v/>
      </c>
      <c r="AT1711" s="177" t="str">
        <f t="shared" si="839"/>
        <v/>
      </c>
      <c r="AU1711" s="13" t="str">
        <f>IF(AX1711="","",IF(R1711="Refreshment Beverage",ROUND((BA1711-Y1711-Z1711-AA1711)*VLOOKUP(VALUE(Q1711),Rates!G$15:L$19,3,0),4),ROUND(AW1711*(VLOOKUP(VALUE(Q1711),Rates!G:L,3,0)),4)))</f>
        <v/>
      </c>
      <c r="AV1711" s="183" t="str">
        <f t="shared" si="840"/>
        <v/>
      </c>
      <c r="AW1711" s="186" t="str">
        <f t="shared" si="841"/>
        <v/>
      </c>
      <c r="AX1711" s="184" t="str">
        <f t="shared" si="842"/>
        <v/>
      </c>
      <c r="AY1711" s="186" t="str">
        <f>IF(AX1711="","",IF(R1711="Refreshment Beverage",ROUND(SUM(AX1711*Rates!K$19),4),ROUND(SUM(AX1711*(Rates!J$8/100)),4)))</f>
        <v/>
      </c>
      <c r="AZ1711" s="183" t="str">
        <f t="shared" si="843"/>
        <v/>
      </c>
      <c r="BA1711" s="185" t="str">
        <f t="shared" si="844"/>
        <v/>
      </c>
      <c r="BD1711" s="171"/>
      <c r="BE1711" s="171"/>
      <c r="BF1711" s="171"/>
      <c r="BG1711" s="171"/>
    </row>
    <row r="1712" spans="1:59" ht="15" customHeight="1" x14ac:dyDescent="0.3">
      <c r="A1712" s="172"/>
      <c r="B1712" s="172"/>
      <c r="C1712" s="172"/>
      <c r="D1712" s="173"/>
      <c r="E1712" s="173"/>
      <c r="F1712" s="173"/>
      <c r="G1712" s="173"/>
      <c r="H1712" s="173"/>
      <c r="I1712" s="174"/>
      <c r="J1712" s="175"/>
      <c r="K1712" s="176" t="str">
        <f t="shared" si="816"/>
        <v/>
      </c>
      <c r="L1712" s="177" t="str">
        <f t="shared" si="817"/>
        <v/>
      </c>
      <c r="M1712" s="178" t="str">
        <f t="shared" si="818"/>
        <v/>
      </c>
      <c r="N1712" s="44" t="str" cm="1">
        <f t="array" ref="N1712">IFERROR(IF(_xlfn.SINGLE(A:A)="","",IF(R1712="Beer",SUM(LOOKUP(2,1/(Rates!$B$3:$B$5&lt;=W1712)/(Rates!$C$3:$C$5&gt;=W1712),Rates!$D$3:$D$5)*(X1712/100)*W1712),IF(R1712="Refreshment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44" t="str">
        <f t="shared" si="819"/>
        <v/>
      </c>
      <c r="P1712" s="13"/>
      <c r="Q1712" s="179" t="str">
        <f t="shared" si="820"/>
        <v/>
      </c>
      <c r="R1712" s="180" t="str">
        <f t="shared" si="821"/>
        <v/>
      </c>
      <c r="S1712" s="13" t="str">
        <f>IF(A1712="","",IF(R1712="Refreshment Beverage",VLOOKUP(VALUE(Q1712),Rates!G$15:L$19,2,0),VLOOKUP(VALUE(Q1712),Rates!G$4:L$8,2,0)))</f>
        <v/>
      </c>
      <c r="T1712" s="13" t="str">
        <f t="shared" si="822"/>
        <v/>
      </c>
      <c r="U1712" s="181" t="str">
        <f t="shared" si="823"/>
        <v/>
      </c>
      <c r="V1712" s="13" t="str">
        <f t="shared" si="824"/>
        <v/>
      </c>
      <c r="W1712" s="13" t="str">
        <f t="shared" si="825"/>
        <v/>
      </c>
      <c r="X1712" s="182" t="str">
        <f t="shared" si="826"/>
        <v/>
      </c>
      <c r="Y1712" s="183" t="str">
        <f>IF(A:A="","",IF(R1712="Refreshment Beverage",VLOOKUP(Q1712,Rates!G$15:L$19,6,0)*W1712,VLOOKUP(Q1712,Rates!G$4:L$12,6,0)*W1712))</f>
        <v/>
      </c>
      <c r="Z1712" s="183" t="str">
        <f t="shared" si="827"/>
        <v/>
      </c>
      <c r="AA1712" s="17">
        <f t="shared" si="815"/>
        <v>0</v>
      </c>
      <c r="AB1712" s="177" t="str" cm="1">
        <f t="array" ref="AB1712">IF(_xlfn.SINGLE(A:A)="","",IF(R1712="Refreshment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177" t="str" cm="1">
        <f t="array" ref="AC1712">IF(_xlfn.SINGLE(A:A)="","",IF(R1712="Refreshment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68">
        <f>IFERROR(IF(OR(Q1712=1,Q1712=2,Q1712=3,Q1712=4),VLOOKUP(Q1712,Rates!$A$31:$B$34,2,0)*W1712,IF(V1712=1,VLOOKUP(U1712,'REB BEV MIN MKUP'!B:E,4,0),IF(V1712&gt;1,VLOOKUP(VALUE(W1712),'REB BEV MIN MKUP'!O:Q,3,0),0))),0)</f>
        <v>0</v>
      </c>
      <c r="AE1712" s="177" t="str">
        <f t="shared" si="828"/>
        <v/>
      </c>
      <c r="AF1712" s="13" t="str">
        <f t="shared" si="829"/>
        <v/>
      </c>
      <c r="AG1712" s="177" t="str">
        <f t="shared" si="830"/>
        <v/>
      </c>
      <c r="AH1712" s="184" t="str">
        <f t="shared" si="831"/>
        <v/>
      </c>
      <c r="AI1712" s="184" t="str">
        <f>IF(AE:AE="","",IF(R1712="Refreshment Beverage",AK1712*(Rates!J$19/100),ROUND(SUM(AH1712*(Rates!$J$8/100)),4)))</f>
        <v/>
      </c>
      <c r="AJ1712" s="183" t="str">
        <f t="shared" si="832"/>
        <v/>
      </c>
      <c r="AK1712" s="185" t="str">
        <f t="shared" si="833"/>
        <v/>
      </c>
      <c r="AL1712" s="177" t="str">
        <f t="shared" si="834"/>
        <v/>
      </c>
      <c r="AM1712" s="13" t="str">
        <f>IF(AS1712="","",IF(R1712="Refreshment Beverage",ROUND(AS1712*Rates!K$19,4),ROUND(AO1712*(VLOOKUP(VALUE(Q1712),Rates!G$4:L$12,3,0)),4)))</f>
        <v/>
      </c>
      <c r="AN1712" s="183" t="str">
        <f>IF(AS1712="","",IF(R1712="Refreshment Beverage",AS1712*(Rates!J$19/100),MAX(AM1712,AB1712)))</f>
        <v/>
      </c>
      <c r="AO1712" s="186" t="str">
        <f t="shared" si="835"/>
        <v/>
      </c>
      <c r="AP1712" s="186" t="str">
        <f t="shared" si="836"/>
        <v/>
      </c>
      <c r="AQ1712" s="186" t="str">
        <f>IF(AS1712="","",IF(R1712="Refreshment Beverage",ROUND(SUM(VLOOKUP(Q:Q,Rates!G$15:L$19,3,0)*(AS1712-Y1712-Z1712-AA1712)),4),ROUND(SUM(Rates!$K$8*AS1712),4)))</f>
        <v/>
      </c>
      <c r="AR1712" s="184" t="str">
        <f t="shared" si="837"/>
        <v/>
      </c>
      <c r="AS1712" s="185" t="str">
        <f t="shared" si="838"/>
        <v/>
      </c>
      <c r="AT1712" s="177" t="str">
        <f t="shared" si="839"/>
        <v/>
      </c>
      <c r="AU1712" s="13" t="str">
        <f>IF(AX1712="","",IF(R1712="Refreshment Beverage",ROUND((BA1712-Y1712-Z1712-AA1712)*VLOOKUP(VALUE(Q1712),Rates!G$15:L$19,3,0),4),ROUND(AW1712*(VLOOKUP(VALUE(Q1712),Rates!G:L,3,0)),4)))</f>
        <v/>
      </c>
      <c r="AV1712" s="183" t="str">
        <f t="shared" si="840"/>
        <v/>
      </c>
      <c r="AW1712" s="186" t="str">
        <f t="shared" si="841"/>
        <v/>
      </c>
      <c r="AX1712" s="184" t="str">
        <f t="shared" si="842"/>
        <v/>
      </c>
      <c r="AY1712" s="186" t="str">
        <f>IF(AX1712="","",IF(R1712="Refreshment Beverage",ROUND(SUM(AX1712*Rates!K$19),4),ROUND(SUM(AX1712*(Rates!J$8/100)),4)))</f>
        <v/>
      </c>
      <c r="AZ1712" s="183" t="str">
        <f t="shared" si="843"/>
        <v/>
      </c>
      <c r="BA1712" s="185" t="str">
        <f t="shared" si="844"/>
        <v/>
      </c>
      <c r="BD1712" s="171"/>
      <c r="BE1712" s="171"/>
      <c r="BF1712" s="171"/>
      <c r="BG1712" s="171"/>
    </row>
    <row r="1713" spans="1:59" ht="15" customHeight="1" x14ac:dyDescent="0.3">
      <c r="A1713" s="172"/>
      <c r="B1713" s="172"/>
      <c r="C1713" s="172"/>
      <c r="D1713" s="173"/>
      <c r="E1713" s="173"/>
      <c r="F1713" s="173"/>
      <c r="G1713" s="173"/>
      <c r="H1713" s="173"/>
      <c r="I1713" s="174"/>
      <c r="J1713" s="175"/>
      <c r="K1713" s="176" t="str">
        <f t="shared" si="816"/>
        <v/>
      </c>
      <c r="L1713" s="177" t="str">
        <f t="shared" si="817"/>
        <v/>
      </c>
      <c r="M1713" s="178" t="str">
        <f t="shared" si="818"/>
        <v/>
      </c>
      <c r="N1713" s="44" t="str" cm="1">
        <f t="array" ref="N1713">IFERROR(IF(_xlfn.SINGLE(A:A)="","",IF(R1713="Beer",SUM(LOOKUP(2,1/(Rates!$B$3:$B$5&lt;=W1713)/(Rates!$C$3:$C$5&gt;=W1713),Rates!$D$3:$D$5)*(X1713/100)*W1713),IF(R1713="Refreshment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44" t="str">
        <f t="shared" si="819"/>
        <v/>
      </c>
      <c r="P1713" s="13"/>
      <c r="Q1713" s="179" t="str">
        <f t="shared" si="820"/>
        <v/>
      </c>
      <c r="R1713" s="180" t="str">
        <f t="shared" si="821"/>
        <v/>
      </c>
      <c r="S1713" s="13" t="str">
        <f>IF(A1713="","",IF(R1713="Refreshment Beverage",VLOOKUP(VALUE(Q1713),Rates!G$15:L$19,2,0),VLOOKUP(VALUE(Q1713),Rates!G$4:L$8,2,0)))</f>
        <v/>
      </c>
      <c r="T1713" s="13" t="str">
        <f t="shared" si="822"/>
        <v/>
      </c>
      <c r="U1713" s="181" t="str">
        <f t="shared" si="823"/>
        <v/>
      </c>
      <c r="V1713" s="13" t="str">
        <f t="shared" si="824"/>
        <v/>
      </c>
      <c r="W1713" s="13" t="str">
        <f t="shared" si="825"/>
        <v/>
      </c>
      <c r="X1713" s="182" t="str">
        <f t="shared" si="826"/>
        <v/>
      </c>
      <c r="Y1713" s="183" t="str">
        <f>IF(A:A="","",IF(R1713="Refreshment Beverage",VLOOKUP(Q1713,Rates!G$15:L$19,6,0)*W1713,VLOOKUP(Q1713,Rates!G$4:L$12,6,0)*W1713))</f>
        <v/>
      </c>
      <c r="Z1713" s="183" t="str">
        <f t="shared" si="827"/>
        <v/>
      </c>
      <c r="AA1713" s="17">
        <f t="shared" si="815"/>
        <v>0</v>
      </c>
      <c r="AB1713" s="177" t="str" cm="1">
        <f t="array" ref="AB1713">IF(_xlfn.SINGLE(A:A)="","",IF(R1713="Refreshment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177" t="str" cm="1">
        <f t="array" ref="AC1713">IF(_xlfn.SINGLE(A:A)="","",IF(R1713="Refreshment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68">
        <f>IFERROR(IF(OR(Q1713=1,Q1713=2,Q1713=3,Q1713=4),VLOOKUP(Q1713,Rates!$A$31:$B$34,2,0)*W1713,IF(V1713=1,VLOOKUP(U1713,'REB BEV MIN MKUP'!B:E,4,0),IF(V1713&gt;1,VLOOKUP(VALUE(W1713),'REB BEV MIN MKUP'!O:Q,3,0),0))),0)</f>
        <v>0</v>
      </c>
      <c r="AE1713" s="177" t="str">
        <f t="shared" si="828"/>
        <v/>
      </c>
      <c r="AF1713" s="13" t="str">
        <f t="shared" si="829"/>
        <v/>
      </c>
      <c r="AG1713" s="177" t="str">
        <f t="shared" si="830"/>
        <v/>
      </c>
      <c r="AH1713" s="184" t="str">
        <f t="shared" si="831"/>
        <v/>
      </c>
      <c r="AI1713" s="184" t="str">
        <f>IF(AE:AE="","",IF(R1713="Refreshment Beverage",AK1713*(Rates!J$19/100),ROUND(SUM(AH1713*(Rates!$J$8/100)),4)))</f>
        <v/>
      </c>
      <c r="AJ1713" s="183" t="str">
        <f t="shared" si="832"/>
        <v/>
      </c>
      <c r="AK1713" s="185" t="str">
        <f t="shared" si="833"/>
        <v/>
      </c>
      <c r="AL1713" s="177" t="str">
        <f t="shared" si="834"/>
        <v/>
      </c>
      <c r="AM1713" s="13" t="str">
        <f>IF(AS1713="","",IF(R1713="Refreshment Beverage",ROUND(AS1713*Rates!K$19,4),ROUND(AO1713*(VLOOKUP(VALUE(Q1713),Rates!G$4:L$12,3,0)),4)))</f>
        <v/>
      </c>
      <c r="AN1713" s="183" t="str">
        <f>IF(AS1713="","",IF(R1713="Refreshment Beverage",AS1713*(Rates!J$19/100),MAX(AM1713,AB1713)))</f>
        <v/>
      </c>
      <c r="AO1713" s="186" t="str">
        <f t="shared" si="835"/>
        <v/>
      </c>
      <c r="AP1713" s="186" t="str">
        <f t="shared" si="836"/>
        <v/>
      </c>
      <c r="AQ1713" s="186" t="str">
        <f>IF(AS1713="","",IF(R1713="Refreshment Beverage",ROUND(SUM(VLOOKUP(Q:Q,Rates!G$15:L$19,3,0)*(AS1713-Y1713-Z1713-AA1713)),4),ROUND(SUM(Rates!$K$8*AS1713),4)))</f>
        <v/>
      </c>
      <c r="AR1713" s="184" t="str">
        <f t="shared" si="837"/>
        <v/>
      </c>
      <c r="AS1713" s="185" t="str">
        <f t="shared" si="838"/>
        <v/>
      </c>
      <c r="AT1713" s="177" t="str">
        <f t="shared" si="839"/>
        <v/>
      </c>
      <c r="AU1713" s="13" t="str">
        <f>IF(AX1713="","",IF(R1713="Refreshment Beverage",ROUND((BA1713-Y1713-Z1713-AA1713)*VLOOKUP(VALUE(Q1713),Rates!G$15:L$19,3,0),4),ROUND(AW1713*(VLOOKUP(VALUE(Q1713),Rates!G:L,3,0)),4)))</f>
        <v/>
      </c>
      <c r="AV1713" s="183" t="str">
        <f t="shared" si="840"/>
        <v/>
      </c>
      <c r="AW1713" s="186" t="str">
        <f t="shared" si="841"/>
        <v/>
      </c>
      <c r="AX1713" s="184" t="str">
        <f t="shared" si="842"/>
        <v/>
      </c>
      <c r="AY1713" s="186" t="str">
        <f>IF(AX1713="","",IF(R1713="Refreshment Beverage",ROUND(SUM(AX1713*Rates!K$19),4),ROUND(SUM(AX1713*(Rates!J$8/100)),4)))</f>
        <v/>
      </c>
      <c r="AZ1713" s="183" t="str">
        <f t="shared" si="843"/>
        <v/>
      </c>
      <c r="BA1713" s="185" t="str">
        <f t="shared" si="844"/>
        <v/>
      </c>
      <c r="BD1713" s="171"/>
      <c r="BE1713" s="171"/>
      <c r="BF1713" s="171"/>
      <c r="BG1713" s="171"/>
    </row>
    <row r="1714" spans="1:59" ht="15" customHeight="1" x14ac:dyDescent="0.3">
      <c r="A1714" s="172"/>
      <c r="B1714" s="172"/>
      <c r="C1714" s="172"/>
      <c r="D1714" s="173"/>
      <c r="E1714" s="173"/>
      <c r="F1714" s="173"/>
      <c r="G1714" s="173"/>
      <c r="H1714" s="173"/>
      <c r="I1714" s="174"/>
      <c r="J1714" s="175"/>
      <c r="K1714" s="176" t="str">
        <f t="shared" si="816"/>
        <v/>
      </c>
      <c r="L1714" s="177" t="str">
        <f t="shared" si="817"/>
        <v/>
      </c>
      <c r="M1714" s="178" t="str">
        <f t="shared" si="818"/>
        <v/>
      </c>
      <c r="N1714" s="44" t="str" cm="1">
        <f t="array" ref="N1714">IFERROR(IF(_xlfn.SINGLE(A:A)="","",IF(R1714="Beer",SUM(LOOKUP(2,1/(Rates!$B$3:$B$5&lt;=W1714)/(Rates!$C$3:$C$5&gt;=W1714),Rates!$D$3:$D$5)*(X1714/100)*W1714),IF(R1714="Refreshment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44" t="str">
        <f t="shared" si="819"/>
        <v/>
      </c>
      <c r="P1714" s="13"/>
      <c r="Q1714" s="179" t="str">
        <f t="shared" si="820"/>
        <v/>
      </c>
      <c r="R1714" s="180" t="str">
        <f t="shared" si="821"/>
        <v/>
      </c>
      <c r="S1714" s="13" t="str">
        <f>IF(A1714="","",IF(R1714="Refreshment Beverage",VLOOKUP(VALUE(Q1714),Rates!G$15:L$19,2,0),VLOOKUP(VALUE(Q1714),Rates!G$4:L$8,2,0)))</f>
        <v/>
      </c>
      <c r="T1714" s="13" t="str">
        <f t="shared" si="822"/>
        <v/>
      </c>
      <c r="U1714" s="181" t="str">
        <f t="shared" si="823"/>
        <v/>
      </c>
      <c r="V1714" s="13" t="str">
        <f t="shared" si="824"/>
        <v/>
      </c>
      <c r="W1714" s="13" t="str">
        <f t="shared" si="825"/>
        <v/>
      </c>
      <c r="X1714" s="182" t="str">
        <f t="shared" si="826"/>
        <v/>
      </c>
      <c r="Y1714" s="183" t="str">
        <f>IF(A:A="","",IF(R1714="Refreshment Beverage",VLOOKUP(Q1714,Rates!G$15:L$19,6,0)*W1714,VLOOKUP(Q1714,Rates!G$4:L$12,6,0)*W1714))</f>
        <v/>
      </c>
      <c r="Z1714" s="183" t="str">
        <f t="shared" si="827"/>
        <v/>
      </c>
      <c r="AA1714" s="17">
        <f t="shared" si="815"/>
        <v>0</v>
      </c>
      <c r="AB1714" s="177" t="str" cm="1">
        <f t="array" ref="AB1714">IF(_xlfn.SINGLE(A:A)="","",IF(R1714="Refreshment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177" t="str" cm="1">
        <f t="array" ref="AC1714">IF(_xlfn.SINGLE(A:A)="","",IF(R1714="Refreshment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68">
        <f>IFERROR(IF(OR(Q1714=1,Q1714=2,Q1714=3,Q1714=4),VLOOKUP(Q1714,Rates!$A$31:$B$34,2,0)*W1714,IF(V1714=1,VLOOKUP(U1714,'REB BEV MIN MKUP'!B:E,4,0),IF(V1714&gt;1,VLOOKUP(VALUE(W1714),'REB BEV MIN MKUP'!O:Q,3,0),0))),0)</f>
        <v>0</v>
      </c>
      <c r="AE1714" s="177" t="str">
        <f t="shared" si="828"/>
        <v/>
      </c>
      <c r="AF1714" s="13" t="str">
        <f t="shared" si="829"/>
        <v/>
      </c>
      <c r="AG1714" s="177" t="str">
        <f t="shared" si="830"/>
        <v/>
      </c>
      <c r="AH1714" s="184" t="str">
        <f t="shared" si="831"/>
        <v/>
      </c>
      <c r="AI1714" s="184" t="str">
        <f>IF(AE:AE="","",IF(R1714="Refreshment Beverage",AK1714*(Rates!J$19/100),ROUND(SUM(AH1714*(Rates!$J$8/100)),4)))</f>
        <v/>
      </c>
      <c r="AJ1714" s="183" t="str">
        <f t="shared" si="832"/>
        <v/>
      </c>
      <c r="AK1714" s="185" t="str">
        <f t="shared" si="833"/>
        <v/>
      </c>
      <c r="AL1714" s="177" t="str">
        <f t="shared" si="834"/>
        <v/>
      </c>
      <c r="AM1714" s="13" t="str">
        <f>IF(AS1714="","",IF(R1714="Refreshment Beverage",ROUND(AS1714*Rates!K$19,4),ROUND(AO1714*(VLOOKUP(VALUE(Q1714),Rates!G$4:L$12,3,0)),4)))</f>
        <v/>
      </c>
      <c r="AN1714" s="183" t="str">
        <f>IF(AS1714="","",IF(R1714="Refreshment Beverage",AS1714*(Rates!J$19/100),MAX(AM1714,AB1714)))</f>
        <v/>
      </c>
      <c r="AO1714" s="186" t="str">
        <f t="shared" si="835"/>
        <v/>
      </c>
      <c r="AP1714" s="186" t="str">
        <f t="shared" si="836"/>
        <v/>
      </c>
      <c r="AQ1714" s="186" t="str">
        <f>IF(AS1714="","",IF(R1714="Refreshment Beverage",ROUND(SUM(VLOOKUP(Q:Q,Rates!G$15:L$19,3,0)*(AS1714-Y1714-Z1714-AA1714)),4),ROUND(SUM(Rates!$K$8*AS1714),4)))</f>
        <v/>
      </c>
      <c r="AR1714" s="184" t="str">
        <f t="shared" si="837"/>
        <v/>
      </c>
      <c r="AS1714" s="185" t="str">
        <f t="shared" si="838"/>
        <v/>
      </c>
      <c r="AT1714" s="177" t="str">
        <f t="shared" si="839"/>
        <v/>
      </c>
      <c r="AU1714" s="13" t="str">
        <f>IF(AX1714="","",IF(R1714="Refreshment Beverage",ROUND((BA1714-Y1714-Z1714-AA1714)*VLOOKUP(VALUE(Q1714),Rates!G$15:L$19,3,0),4),ROUND(AW1714*(VLOOKUP(VALUE(Q1714),Rates!G:L,3,0)),4)))</f>
        <v/>
      </c>
      <c r="AV1714" s="183" t="str">
        <f t="shared" si="840"/>
        <v/>
      </c>
      <c r="AW1714" s="186" t="str">
        <f t="shared" si="841"/>
        <v/>
      </c>
      <c r="AX1714" s="184" t="str">
        <f t="shared" si="842"/>
        <v/>
      </c>
      <c r="AY1714" s="186" t="str">
        <f>IF(AX1714="","",IF(R1714="Refreshment Beverage",ROUND(SUM(AX1714*Rates!K$19),4),ROUND(SUM(AX1714*(Rates!J$8/100)),4)))</f>
        <v/>
      </c>
      <c r="AZ1714" s="183" t="str">
        <f t="shared" si="843"/>
        <v/>
      </c>
      <c r="BA1714" s="185" t="str">
        <f t="shared" si="844"/>
        <v/>
      </c>
      <c r="BD1714" s="171"/>
      <c r="BE1714" s="171"/>
      <c r="BF1714" s="171"/>
      <c r="BG1714" s="171"/>
    </row>
    <row r="1715" spans="1:59" ht="15" customHeight="1" x14ac:dyDescent="0.3">
      <c r="A1715" s="172"/>
      <c r="B1715" s="172"/>
      <c r="C1715" s="172"/>
      <c r="D1715" s="173"/>
      <c r="E1715" s="173"/>
      <c r="F1715" s="173"/>
      <c r="G1715" s="173"/>
      <c r="H1715" s="173"/>
      <c r="I1715" s="174"/>
      <c r="J1715" s="175"/>
      <c r="K1715" s="176" t="str">
        <f t="shared" si="816"/>
        <v/>
      </c>
      <c r="L1715" s="177" t="str">
        <f t="shared" si="817"/>
        <v/>
      </c>
      <c r="M1715" s="178" t="str">
        <f t="shared" si="818"/>
        <v/>
      </c>
      <c r="N1715" s="44" t="str" cm="1">
        <f t="array" ref="N1715">IFERROR(IF(_xlfn.SINGLE(A:A)="","",IF(R1715="Beer",SUM(LOOKUP(2,1/(Rates!$B$3:$B$5&lt;=W1715)/(Rates!$C$3:$C$5&gt;=W1715),Rates!$D$3:$D$5)*(X1715/100)*W1715),IF(R1715="Refreshment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44" t="str">
        <f t="shared" si="819"/>
        <v/>
      </c>
      <c r="P1715" s="13"/>
      <c r="Q1715" s="179" t="str">
        <f t="shared" si="820"/>
        <v/>
      </c>
      <c r="R1715" s="180" t="str">
        <f t="shared" si="821"/>
        <v/>
      </c>
      <c r="S1715" s="13" t="str">
        <f>IF(A1715="","",IF(R1715="Refreshment Beverage",VLOOKUP(VALUE(Q1715),Rates!G$15:L$19,2,0),VLOOKUP(VALUE(Q1715),Rates!G$4:L$8,2,0)))</f>
        <v/>
      </c>
      <c r="T1715" s="13" t="str">
        <f t="shared" si="822"/>
        <v/>
      </c>
      <c r="U1715" s="181" t="str">
        <f t="shared" si="823"/>
        <v/>
      </c>
      <c r="V1715" s="13" t="str">
        <f t="shared" si="824"/>
        <v/>
      </c>
      <c r="W1715" s="13" t="str">
        <f t="shared" si="825"/>
        <v/>
      </c>
      <c r="X1715" s="182" t="str">
        <f t="shared" si="826"/>
        <v/>
      </c>
      <c r="Y1715" s="183" t="str">
        <f>IF(A:A="","",IF(R1715="Refreshment Beverage",VLOOKUP(Q1715,Rates!G$15:L$19,6,0)*W1715,VLOOKUP(Q1715,Rates!G$4:L$12,6,0)*W1715))</f>
        <v/>
      </c>
      <c r="Z1715" s="183" t="str">
        <f t="shared" si="827"/>
        <v/>
      </c>
      <c r="AA1715" s="17">
        <f t="shared" si="815"/>
        <v>0</v>
      </c>
      <c r="AB1715" s="177" t="str" cm="1">
        <f t="array" ref="AB1715">IF(_xlfn.SINGLE(A:A)="","",IF(R1715="Refreshment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177" t="str" cm="1">
        <f t="array" ref="AC1715">IF(_xlfn.SINGLE(A:A)="","",IF(R1715="Refreshment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68">
        <f>IFERROR(IF(OR(Q1715=1,Q1715=2,Q1715=3,Q1715=4),VLOOKUP(Q1715,Rates!$A$31:$B$34,2,0)*W1715,IF(V1715=1,VLOOKUP(U1715,'REB BEV MIN MKUP'!B:E,4,0),IF(V1715&gt;1,VLOOKUP(VALUE(W1715),'REB BEV MIN MKUP'!O:Q,3,0),0))),0)</f>
        <v>0</v>
      </c>
      <c r="AE1715" s="177" t="str">
        <f t="shared" si="828"/>
        <v/>
      </c>
      <c r="AF1715" s="13" t="str">
        <f t="shared" si="829"/>
        <v/>
      </c>
      <c r="AG1715" s="177" t="str">
        <f t="shared" si="830"/>
        <v/>
      </c>
      <c r="AH1715" s="184" t="str">
        <f t="shared" si="831"/>
        <v/>
      </c>
      <c r="AI1715" s="184" t="str">
        <f>IF(AE:AE="","",IF(R1715="Refreshment Beverage",AK1715*(Rates!J$19/100),ROUND(SUM(AH1715*(Rates!$J$8/100)),4)))</f>
        <v/>
      </c>
      <c r="AJ1715" s="183" t="str">
        <f t="shared" si="832"/>
        <v/>
      </c>
      <c r="AK1715" s="185" t="str">
        <f t="shared" si="833"/>
        <v/>
      </c>
      <c r="AL1715" s="177" t="str">
        <f t="shared" si="834"/>
        <v/>
      </c>
      <c r="AM1715" s="13" t="str">
        <f>IF(AS1715="","",IF(R1715="Refreshment Beverage",ROUND(AS1715*Rates!K$19,4),ROUND(AO1715*(VLOOKUP(VALUE(Q1715),Rates!G$4:L$12,3,0)),4)))</f>
        <v/>
      </c>
      <c r="AN1715" s="183" t="str">
        <f>IF(AS1715="","",IF(R1715="Refreshment Beverage",AS1715*(Rates!J$19/100),MAX(AM1715,AB1715)))</f>
        <v/>
      </c>
      <c r="AO1715" s="186" t="str">
        <f t="shared" si="835"/>
        <v/>
      </c>
      <c r="AP1715" s="186" t="str">
        <f t="shared" si="836"/>
        <v/>
      </c>
      <c r="AQ1715" s="186" t="str">
        <f>IF(AS1715="","",IF(R1715="Refreshment Beverage",ROUND(SUM(VLOOKUP(Q:Q,Rates!G$15:L$19,3,0)*(AS1715-Y1715-Z1715-AA1715)),4),ROUND(SUM(Rates!$K$8*AS1715),4)))</f>
        <v/>
      </c>
      <c r="AR1715" s="184" t="str">
        <f t="shared" si="837"/>
        <v/>
      </c>
      <c r="AS1715" s="185" t="str">
        <f t="shared" si="838"/>
        <v/>
      </c>
      <c r="AT1715" s="177" t="str">
        <f t="shared" si="839"/>
        <v/>
      </c>
      <c r="AU1715" s="13" t="str">
        <f>IF(AX1715="","",IF(R1715="Refreshment Beverage",ROUND((BA1715-Y1715-Z1715-AA1715)*VLOOKUP(VALUE(Q1715),Rates!G$15:L$19,3,0),4),ROUND(AW1715*(VLOOKUP(VALUE(Q1715),Rates!G:L,3,0)),4)))</f>
        <v/>
      </c>
      <c r="AV1715" s="183" t="str">
        <f t="shared" si="840"/>
        <v/>
      </c>
      <c r="AW1715" s="186" t="str">
        <f t="shared" si="841"/>
        <v/>
      </c>
      <c r="AX1715" s="184" t="str">
        <f t="shared" si="842"/>
        <v/>
      </c>
      <c r="AY1715" s="186" t="str">
        <f>IF(AX1715="","",IF(R1715="Refreshment Beverage",ROUND(SUM(AX1715*Rates!K$19),4),ROUND(SUM(AX1715*(Rates!J$8/100)),4)))</f>
        <v/>
      </c>
      <c r="AZ1715" s="183" t="str">
        <f t="shared" si="843"/>
        <v/>
      </c>
      <c r="BA1715" s="185" t="str">
        <f t="shared" si="844"/>
        <v/>
      </c>
      <c r="BD1715" s="171"/>
      <c r="BE1715" s="171"/>
      <c r="BF1715" s="171"/>
      <c r="BG1715" s="171"/>
    </row>
    <row r="1716" spans="1:59" ht="15" customHeight="1" x14ac:dyDescent="0.3">
      <c r="A1716" s="172"/>
      <c r="B1716" s="172"/>
      <c r="C1716" s="172"/>
      <c r="D1716" s="173"/>
      <c r="E1716" s="173"/>
      <c r="F1716" s="173"/>
      <c r="G1716" s="173"/>
      <c r="H1716" s="173"/>
      <c r="I1716" s="174"/>
      <c r="J1716" s="175"/>
      <c r="K1716" s="176" t="str">
        <f t="shared" si="816"/>
        <v/>
      </c>
      <c r="L1716" s="177" t="str">
        <f t="shared" si="817"/>
        <v/>
      </c>
      <c r="M1716" s="178" t="str">
        <f t="shared" si="818"/>
        <v/>
      </c>
      <c r="N1716" s="44" t="str" cm="1">
        <f t="array" ref="N1716">IFERROR(IF(_xlfn.SINGLE(A:A)="","",IF(R1716="Beer",SUM(LOOKUP(2,1/(Rates!$B$3:$B$5&lt;=W1716)/(Rates!$C$3:$C$5&gt;=W1716),Rates!$D$3:$D$5)*(X1716/100)*W1716),IF(R1716="Refreshment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44" t="str">
        <f t="shared" si="819"/>
        <v/>
      </c>
      <c r="P1716" s="13"/>
      <c r="Q1716" s="179" t="str">
        <f t="shared" si="820"/>
        <v/>
      </c>
      <c r="R1716" s="180" t="str">
        <f t="shared" si="821"/>
        <v/>
      </c>
      <c r="S1716" s="13" t="str">
        <f>IF(A1716="","",IF(R1716="Refreshment Beverage",VLOOKUP(VALUE(Q1716),Rates!G$15:L$19,2,0),VLOOKUP(VALUE(Q1716),Rates!G$4:L$8,2,0)))</f>
        <v/>
      </c>
      <c r="T1716" s="13" t="str">
        <f t="shared" si="822"/>
        <v/>
      </c>
      <c r="U1716" s="181" t="str">
        <f t="shared" si="823"/>
        <v/>
      </c>
      <c r="V1716" s="13" t="str">
        <f t="shared" si="824"/>
        <v/>
      </c>
      <c r="W1716" s="13" t="str">
        <f t="shared" si="825"/>
        <v/>
      </c>
      <c r="X1716" s="182" t="str">
        <f t="shared" si="826"/>
        <v/>
      </c>
      <c r="Y1716" s="183" t="str">
        <f>IF(A:A="","",IF(R1716="Refreshment Beverage",VLOOKUP(Q1716,Rates!G$15:L$19,6,0)*W1716,VLOOKUP(Q1716,Rates!G$4:L$12,6,0)*W1716))</f>
        <v/>
      </c>
      <c r="Z1716" s="183" t="str">
        <f t="shared" si="827"/>
        <v/>
      </c>
      <c r="AA1716" s="17">
        <f t="shared" si="815"/>
        <v>0</v>
      </c>
      <c r="AB1716" s="177" t="str" cm="1">
        <f t="array" ref="AB1716">IF(_xlfn.SINGLE(A:A)="","",IF(R1716="Refreshment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177" t="str" cm="1">
        <f t="array" ref="AC1716">IF(_xlfn.SINGLE(A:A)="","",IF(R1716="Refreshment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68">
        <f>IFERROR(IF(OR(Q1716=1,Q1716=2,Q1716=3,Q1716=4),VLOOKUP(Q1716,Rates!$A$31:$B$34,2,0)*W1716,IF(V1716=1,VLOOKUP(U1716,'REB BEV MIN MKUP'!B:E,4,0),IF(V1716&gt;1,VLOOKUP(VALUE(W1716),'REB BEV MIN MKUP'!O:Q,3,0),0))),0)</f>
        <v>0</v>
      </c>
      <c r="AE1716" s="177" t="str">
        <f t="shared" si="828"/>
        <v/>
      </c>
      <c r="AF1716" s="13" t="str">
        <f t="shared" si="829"/>
        <v/>
      </c>
      <c r="AG1716" s="177" t="str">
        <f t="shared" si="830"/>
        <v/>
      </c>
      <c r="AH1716" s="184" t="str">
        <f t="shared" si="831"/>
        <v/>
      </c>
      <c r="AI1716" s="184" t="str">
        <f>IF(AE:AE="","",IF(R1716="Refreshment Beverage",AK1716*(Rates!J$19/100),ROUND(SUM(AH1716*(Rates!$J$8/100)),4)))</f>
        <v/>
      </c>
      <c r="AJ1716" s="183" t="str">
        <f t="shared" si="832"/>
        <v/>
      </c>
      <c r="AK1716" s="185" t="str">
        <f t="shared" si="833"/>
        <v/>
      </c>
      <c r="AL1716" s="177" t="str">
        <f t="shared" si="834"/>
        <v/>
      </c>
      <c r="AM1716" s="13" t="str">
        <f>IF(AS1716="","",IF(R1716="Refreshment Beverage",ROUND(AS1716*Rates!K$19,4),ROUND(AO1716*(VLOOKUP(VALUE(Q1716),Rates!G$4:L$12,3,0)),4)))</f>
        <v/>
      </c>
      <c r="AN1716" s="183" t="str">
        <f>IF(AS1716="","",IF(R1716="Refreshment Beverage",AS1716*(Rates!J$19/100),MAX(AM1716,AB1716)))</f>
        <v/>
      </c>
      <c r="AO1716" s="186" t="str">
        <f t="shared" si="835"/>
        <v/>
      </c>
      <c r="AP1716" s="186" t="str">
        <f t="shared" si="836"/>
        <v/>
      </c>
      <c r="AQ1716" s="186" t="str">
        <f>IF(AS1716="","",IF(R1716="Refreshment Beverage",ROUND(SUM(VLOOKUP(Q:Q,Rates!G$15:L$19,3,0)*(AS1716-Y1716-Z1716-AA1716)),4),ROUND(SUM(Rates!$K$8*AS1716),4)))</f>
        <v/>
      </c>
      <c r="AR1716" s="184" t="str">
        <f t="shared" si="837"/>
        <v/>
      </c>
      <c r="AS1716" s="185" t="str">
        <f t="shared" si="838"/>
        <v/>
      </c>
      <c r="AT1716" s="177" t="str">
        <f t="shared" si="839"/>
        <v/>
      </c>
      <c r="AU1716" s="13" t="str">
        <f>IF(AX1716="","",IF(R1716="Refreshment Beverage",ROUND((BA1716-Y1716-Z1716-AA1716)*VLOOKUP(VALUE(Q1716),Rates!G$15:L$19,3,0),4),ROUND(AW1716*(VLOOKUP(VALUE(Q1716),Rates!G:L,3,0)),4)))</f>
        <v/>
      </c>
      <c r="AV1716" s="183" t="str">
        <f t="shared" si="840"/>
        <v/>
      </c>
      <c r="AW1716" s="186" t="str">
        <f t="shared" si="841"/>
        <v/>
      </c>
      <c r="AX1716" s="184" t="str">
        <f t="shared" si="842"/>
        <v/>
      </c>
      <c r="AY1716" s="186" t="str">
        <f>IF(AX1716="","",IF(R1716="Refreshment Beverage",ROUND(SUM(AX1716*Rates!K$19),4),ROUND(SUM(AX1716*(Rates!J$8/100)),4)))</f>
        <v/>
      </c>
      <c r="AZ1716" s="183" t="str">
        <f t="shared" si="843"/>
        <v/>
      </c>
      <c r="BA1716" s="185" t="str">
        <f t="shared" si="844"/>
        <v/>
      </c>
      <c r="BD1716" s="171"/>
      <c r="BE1716" s="171"/>
      <c r="BF1716" s="171"/>
      <c r="BG1716" s="171"/>
    </row>
    <row r="1717" spans="1:59" ht="15" customHeight="1" x14ac:dyDescent="0.3">
      <c r="A1717" s="172"/>
      <c r="B1717" s="172"/>
      <c r="C1717" s="172"/>
      <c r="D1717" s="173"/>
      <c r="E1717" s="173"/>
      <c r="F1717" s="173"/>
      <c r="G1717" s="173"/>
      <c r="H1717" s="173"/>
      <c r="I1717" s="174"/>
      <c r="J1717" s="175"/>
      <c r="K1717" s="176" t="str">
        <f t="shared" si="816"/>
        <v/>
      </c>
      <c r="L1717" s="177" t="str">
        <f t="shared" si="817"/>
        <v/>
      </c>
      <c r="M1717" s="178" t="str">
        <f t="shared" si="818"/>
        <v/>
      </c>
      <c r="N1717" s="44" t="str" cm="1">
        <f t="array" ref="N1717">IFERROR(IF(_xlfn.SINGLE(A:A)="","",IF(R1717="Beer",SUM(LOOKUP(2,1/(Rates!$B$3:$B$5&lt;=W1717)/(Rates!$C$3:$C$5&gt;=W1717),Rates!$D$3:$D$5)*(X1717/100)*W1717),IF(R1717="Refreshment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44" t="str">
        <f t="shared" si="819"/>
        <v/>
      </c>
      <c r="P1717" s="13"/>
      <c r="Q1717" s="179" t="str">
        <f t="shared" si="820"/>
        <v/>
      </c>
      <c r="R1717" s="180" t="str">
        <f t="shared" si="821"/>
        <v/>
      </c>
      <c r="S1717" s="13" t="str">
        <f>IF(A1717="","",IF(R1717="Refreshment Beverage",VLOOKUP(VALUE(Q1717),Rates!G$15:L$19,2,0),VLOOKUP(VALUE(Q1717),Rates!G$4:L$8,2,0)))</f>
        <v/>
      </c>
      <c r="T1717" s="13" t="str">
        <f t="shared" si="822"/>
        <v/>
      </c>
      <c r="U1717" s="181" t="str">
        <f t="shared" si="823"/>
        <v/>
      </c>
      <c r="V1717" s="13" t="str">
        <f t="shared" si="824"/>
        <v/>
      </c>
      <c r="W1717" s="13" t="str">
        <f t="shared" si="825"/>
        <v/>
      </c>
      <c r="X1717" s="182" t="str">
        <f t="shared" si="826"/>
        <v/>
      </c>
      <c r="Y1717" s="183" t="str">
        <f>IF(A:A="","",IF(R1717="Refreshment Beverage",VLOOKUP(Q1717,Rates!G$15:L$19,6,0)*W1717,VLOOKUP(Q1717,Rates!G$4:L$12,6,0)*W1717))</f>
        <v/>
      </c>
      <c r="Z1717" s="183" t="str">
        <f t="shared" si="827"/>
        <v/>
      </c>
      <c r="AA1717" s="17">
        <f t="shared" si="815"/>
        <v>0</v>
      </c>
      <c r="AB1717" s="177" t="str" cm="1">
        <f t="array" ref="AB1717">IF(_xlfn.SINGLE(A:A)="","",IF(R1717="Refreshment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177" t="str" cm="1">
        <f t="array" ref="AC1717">IF(_xlfn.SINGLE(A:A)="","",IF(R1717="Refreshment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68">
        <f>IFERROR(IF(OR(Q1717=1,Q1717=2,Q1717=3,Q1717=4),VLOOKUP(Q1717,Rates!$A$31:$B$34,2,0)*W1717,IF(V1717=1,VLOOKUP(U1717,'REB BEV MIN MKUP'!B:E,4,0),IF(V1717&gt;1,VLOOKUP(VALUE(W1717),'REB BEV MIN MKUP'!O:Q,3,0),0))),0)</f>
        <v>0</v>
      </c>
      <c r="AE1717" s="177" t="str">
        <f t="shared" si="828"/>
        <v/>
      </c>
      <c r="AF1717" s="13" t="str">
        <f t="shared" si="829"/>
        <v/>
      </c>
      <c r="AG1717" s="177" t="str">
        <f t="shared" si="830"/>
        <v/>
      </c>
      <c r="AH1717" s="184" t="str">
        <f t="shared" si="831"/>
        <v/>
      </c>
      <c r="AI1717" s="184" t="str">
        <f>IF(AE:AE="","",IF(R1717="Refreshment Beverage",AK1717*(Rates!J$19/100),ROUND(SUM(AH1717*(Rates!$J$8/100)),4)))</f>
        <v/>
      </c>
      <c r="AJ1717" s="183" t="str">
        <f t="shared" si="832"/>
        <v/>
      </c>
      <c r="AK1717" s="185" t="str">
        <f t="shared" si="833"/>
        <v/>
      </c>
      <c r="AL1717" s="177" t="str">
        <f t="shared" si="834"/>
        <v/>
      </c>
      <c r="AM1717" s="13" t="str">
        <f>IF(AS1717="","",IF(R1717="Refreshment Beverage",ROUND(AS1717*Rates!K$19,4),ROUND(AO1717*(VLOOKUP(VALUE(Q1717),Rates!G$4:L$12,3,0)),4)))</f>
        <v/>
      </c>
      <c r="AN1717" s="183" t="str">
        <f>IF(AS1717="","",IF(R1717="Refreshment Beverage",AS1717*(Rates!J$19/100),MAX(AM1717,AB1717)))</f>
        <v/>
      </c>
      <c r="AO1717" s="186" t="str">
        <f t="shared" si="835"/>
        <v/>
      </c>
      <c r="AP1717" s="186" t="str">
        <f t="shared" si="836"/>
        <v/>
      </c>
      <c r="AQ1717" s="186" t="str">
        <f>IF(AS1717="","",IF(R1717="Refreshment Beverage",ROUND(SUM(VLOOKUP(Q:Q,Rates!G$15:L$19,3,0)*(AS1717-Y1717-Z1717-AA1717)),4),ROUND(SUM(Rates!$K$8*AS1717),4)))</f>
        <v/>
      </c>
      <c r="AR1717" s="184" t="str">
        <f t="shared" si="837"/>
        <v/>
      </c>
      <c r="AS1717" s="185" t="str">
        <f t="shared" si="838"/>
        <v/>
      </c>
      <c r="AT1717" s="177" t="str">
        <f t="shared" si="839"/>
        <v/>
      </c>
      <c r="AU1717" s="13" t="str">
        <f>IF(AX1717="","",IF(R1717="Refreshment Beverage",ROUND((BA1717-Y1717-Z1717-AA1717)*VLOOKUP(VALUE(Q1717),Rates!G$15:L$19,3,0),4),ROUND(AW1717*(VLOOKUP(VALUE(Q1717),Rates!G:L,3,0)),4)))</f>
        <v/>
      </c>
      <c r="AV1717" s="183" t="str">
        <f t="shared" si="840"/>
        <v/>
      </c>
      <c r="AW1717" s="186" t="str">
        <f t="shared" si="841"/>
        <v/>
      </c>
      <c r="AX1717" s="184" t="str">
        <f t="shared" si="842"/>
        <v/>
      </c>
      <c r="AY1717" s="186" t="str">
        <f>IF(AX1717="","",IF(R1717="Refreshment Beverage",ROUND(SUM(AX1717*Rates!K$19),4),ROUND(SUM(AX1717*(Rates!J$8/100)),4)))</f>
        <v/>
      </c>
      <c r="AZ1717" s="183" t="str">
        <f t="shared" si="843"/>
        <v/>
      </c>
      <c r="BA1717" s="185" t="str">
        <f t="shared" si="844"/>
        <v/>
      </c>
      <c r="BD1717" s="171"/>
      <c r="BE1717" s="171"/>
      <c r="BF1717" s="171"/>
      <c r="BG1717" s="171"/>
    </row>
    <row r="1718" spans="1:59" ht="15" customHeight="1" x14ac:dyDescent="0.3">
      <c r="A1718" s="172"/>
      <c r="B1718" s="172"/>
      <c r="C1718" s="172"/>
      <c r="D1718" s="173"/>
      <c r="E1718" s="173"/>
      <c r="F1718" s="173"/>
      <c r="G1718" s="173"/>
      <c r="H1718" s="173"/>
      <c r="I1718" s="174"/>
      <c r="J1718" s="175"/>
      <c r="K1718" s="176" t="str">
        <f t="shared" si="816"/>
        <v/>
      </c>
      <c r="L1718" s="177" t="str">
        <f t="shared" si="817"/>
        <v/>
      </c>
      <c r="M1718" s="178" t="str">
        <f t="shared" si="818"/>
        <v/>
      </c>
      <c r="N1718" s="44" t="str" cm="1">
        <f t="array" ref="N1718">IFERROR(IF(_xlfn.SINGLE(A:A)="","",IF(R1718="Beer",SUM(LOOKUP(2,1/(Rates!$B$3:$B$5&lt;=W1718)/(Rates!$C$3:$C$5&gt;=W1718),Rates!$D$3:$D$5)*(X1718/100)*W1718),IF(R1718="Refreshment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44" t="str">
        <f t="shared" si="819"/>
        <v/>
      </c>
      <c r="P1718" s="13"/>
      <c r="Q1718" s="179" t="str">
        <f t="shared" si="820"/>
        <v/>
      </c>
      <c r="R1718" s="180" t="str">
        <f t="shared" si="821"/>
        <v/>
      </c>
      <c r="S1718" s="13" t="str">
        <f>IF(A1718="","",IF(R1718="Refreshment Beverage",VLOOKUP(VALUE(Q1718),Rates!G$15:L$19,2,0),VLOOKUP(VALUE(Q1718),Rates!G$4:L$8,2,0)))</f>
        <v/>
      </c>
      <c r="T1718" s="13" t="str">
        <f t="shared" si="822"/>
        <v/>
      </c>
      <c r="U1718" s="181" t="str">
        <f t="shared" si="823"/>
        <v/>
      </c>
      <c r="V1718" s="13" t="str">
        <f t="shared" si="824"/>
        <v/>
      </c>
      <c r="W1718" s="13" t="str">
        <f t="shared" si="825"/>
        <v/>
      </c>
      <c r="X1718" s="182" t="str">
        <f t="shared" si="826"/>
        <v/>
      </c>
      <c r="Y1718" s="183" t="str">
        <f>IF(A:A="","",IF(R1718="Refreshment Beverage",VLOOKUP(Q1718,Rates!G$15:L$19,6,0)*W1718,VLOOKUP(Q1718,Rates!G$4:L$12,6,0)*W1718))</f>
        <v/>
      </c>
      <c r="Z1718" s="183" t="str">
        <f t="shared" si="827"/>
        <v/>
      </c>
      <c r="AA1718" s="17">
        <f t="shared" si="815"/>
        <v>0</v>
      </c>
      <c r="AB1718" s="177" t="str" cm="1">
        <f t="array" ref="AB1718">IF(_xlfn.SINGLE(A:A)="","",IF(R1718="Refreshment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177" t="str" cm="1">
        <f t="array" ref="AC1718">IF(_xlfn.SINGLE(A:A)="","",IF(R1718="Refreshment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68">
        <f>IFERROR(IF(OR(Q1718=1,Q1718=2,Q1718=3,Q1718=4),VLOOKUP(Q1718,Rates!$A$31:$B$34,2,0)*W1718,IF(V1718=1,VLOOKUP(U1718,'REB BEV MIN MKUP'!B:E,4,0),IF(V1718&gt;1,VLOOKUP(VALUE(W1718),'REB BEV MIN MKUP'!O:Q,3,0),0))),0)</f>
        <v>0</v>
      </c>
      <c r="AE1718" s="177" t="str">
        <f t="shared" si="828"/>
        <v/>
      </c>
      <c r="AF1718" s="13" t="str">
        <f t="shared" si="829"/>
        <v/>
      </c>
      <c r="AG1718" s="177" t="str">
        <f t="shared" si="830"/>
        <v/>
      </c>
      <c r="AH1718" s="184" t="str">
        <f t="shared" si="831"/>
        <v/>
      </c>
      <c r="AI1718" s="184" t="str">
        <f>IF(AE:AE="","",IF(R1718="Refreshment Beverage",AK1718*(Rates!J$19/100),ROUND(SUM(AH1718*(Rates!$J$8/100)),4)))</f>
        <v/>
      </c>
      <c r="AJ1718" s="183" t="str">
        <f t="shared" si="832"/>
        <v/>
      </c>
      <c r="AK1718" s="185" t="str">
        <f t="shared" si="833"/>
        <v/>
      </c>
      <c r="AL1718" s="177" t="str">
        <f t="shared" si="834"/>
        <v/>
      </c>
      <c r="AM1718" s="13" t="str">
        <f>IF(AS1718="","",IF(R1718="Refreshment Beverage",ROUND(AS1718*Rates!K$19,4),ROUND(AO1718*(VLOOKUP(VALUE(Q1718),Rates!G$4:L$12,3,0)),4)))</f>
        <v/>
      </c>
      <c r="AN1718" s="183" t="str">
        <f>IF(AS1718="","",IF(R1718="Refreshment Beverage",AS1718*(Rates!J$19/100),MAX(AM1718,AB1718)))</f>
        <v/>
      </c>
      <c r="AO1718" s="186" t="str">
        <f t="shared" si="835"/>
        <v/>
      </c>
      <c r="AP1718" s="186" t="str">
        <f t="shared" si="836"/>
        <v/>
      </c>
      <c r="AQ1718" s="186" t="str">
        <f>IF(AS1718="","",IF(R1718="Refreshment Beverage",ROUND(SUM(VLOOKUP(Q:Q,Rates!G$15:L$19,3,0)*(AS1718-Y1718-Z1718-AA1718)),4),ROUND(SUM(Rates!$K$8*AS1718),4)))</f>
        <v/>
      </c>
      <c r="AR1718" s="184" t="str">
        <f t="shared" si="837"/>
        <v/>
      </c>
      <c r="AS1718" s="185" t="str">
        <f t="shared" si="838"/>
        <v/>
      </c>
      <c r="AT1718" s="177" t="str">
        <f t="shared" si="839"/>
        <v/>
      </c>
      <c r="AU1718" s="13" t="str">
        <f>IF(AX1718="","",IF(R1718="Refreshment Beverage",ROUND((BA1718-Y1718-Z1718-AA1718)*VLOOKUP(VALUE(Q1718),Rates!G$15:L$19,3,0),4),ROUND(AW1718*(VLOOKUP(VALUE(Q1718),Rates!G:L,3,0)),4)))</f>
        <v/>
      </c>
      <c r="AV1718" s="183" t="str">
        <f t="shared" si="840"/>
        <v/>
      </c>
      <c r="AW1718" s="186" t="str">
        <f t="shared" si="841"/>
        <v/>
      </c>
      <c r="AX1718" s="184" t="str">
        <f t="shared" si="842"/>
        <v/>
      </c>
      <c r="AY1718" s="186" t="str">
        <f>IF(AX1718="","",IF(R1718="Refreshment Beverage",ROUND(SUM(AX1718*Rates!K$19),4),ROUND(SUM(AX1718*(Rates!J$8/100)),4)))</f>
        <v/>
      </c>
      <c r="AZ1718" s="183" t="str">
        <f t="shared" si="843"/>
        <v/>
      </c>
      <c r="BA1718" s="185" t="str">
        <f t="shared" si="844"/>
        <v/>
      </c>
      <c r="BD1718" s="171"/>
      <c r="BE1718" s="171"/>
      <c r="BF1718" s="171"/>
      <c r="BG1718" s="171"/>
    </row>
    <row r="1719" spans="1:59" ht="15" customHeight="1" x14ac:dyDescent="0.3">
      <c r="A1719" s="172"/>
      <c r="B1719" s="172"/>
      <c r="C1719" s="172"/>
      <c r="D1719" s="173"/>
      <c r="E1719" s="173"/>
      <c r="F1719" s="173"/>
      <c r="G1719" s="173"/>
      <c r="H1719" s="173"/>
      <c r="I1719" s="174"/>
      <c r="J1719" s="175"/>
      <c r="K1719" s="176" t="str">
        <f t="shared" si="816"/>
        <v/>
      </c>
      <c r="L1719" s="177" t="str">
        <f t="shared" si="817"/>
        <v/>
      </c>
      <c r="M1719" s="178" t="str">
        <f t="shared" si="818"/>
        <v/>
      </c>
      <c r="N1719" s="44" t="str" cm="1">
        <f t="array" ref="N1719">IFERROR(IF(_xlfn.SINGLE(A:A)="","",IF(R1719="Beer",SUM(LOOKUP(2,1/(Rates!$B$3:$B$5&lt;=W1719)/(Rates!$C$3:$C$5&gt;=W1719),Rates!$D$3:$D$5)*(X1719/100)*W1719),IF(R1719="Refreshment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44" t="str">
        <f t="shared" si="819"/>
        <v/>
      </c>
      <c r="P1719" s="13"/>
      <c r="Q1719" s="179" t="str">
        <f t="shared" si="820"/>
        <v/>
      </c>
      <c r="R1719" s="180" t="str">
        <f t="shared" si="821"/>
        <v/>
      </c>
      <c r="S1719" s="13" t="str">
        <f>IF(A1719="","",IF(R1719="Refreshment Beverage",VLOOKUP(VALUE(Q1719),Rates!G$15:L$19,2,0),VLOOKUP(VALUE(Q1719),Rates!G$4:L$8,2,0)))</f>
        <v/>
      </c>
      <c r="T1719" s="13" t="str">
        <f t="shared" si="822"/>
        <v/>
      </c>
      <c r="U1719" s="181" t="str">
        <f t="shared" si="823"/>
        <v/>
      </c>
      <c r="V1719" s="13" t="str">
        <f t="shared" si="824"/>
        <v/>
      </c>
      <c r="W1719" s="13" t="str">
        <f t="shared" si="825"/>
        <v/>
      </c>
      <c r="X1719" s="182" t="str">
        <f t="shared" si="826"/>
        <v/>
      </c>
      <c r="Y1719" s="183" t="str">
        <f>IF(A:A="","",IF(R1719="Refreshment Beverage",VLOOKUP(Q1719,Rates!G$15:L$19,6,0)*W1719,VLOOKUP(Q1719,Rates!G$4:L$12,6,0)*W1719))</f>
        <v/>
      </c>
      <c r="Z1719" s="183" t="str">
        <f t="shared" si="827"/>
        <v/>
      </c>
      <c r="AA1719" s="17">
        <f t="shared" si="815"/>
        <v>0</v>
      </c>
      <c r="AB1719" s="177" t="str" cm="1">
        <f t="array" ref="AB1719">IF(_xlfn.SINGLE(A:A)="","",IF(R1719="Refreshment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177" t="str" cm="1">
        <f t="array" ref="AC1719">IF(_xlfn.SINGLE(A:A)="","",IF(R1719="Refreshment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68">
        <f>IFERROR(IF(OR(Q1719=1,Q1719=2,Q1719=3,Q1719=4),VLOOKUP(Q1719,Rates!$A$31:$B$34,2,0)*W1719,IF(V1719=1,VLOOKUP(U1719,'REB BEV MIN MKUP'!B:E,4,0),IF(V1719&gt;1,VLOOKUP(VALUE(W1719),'REB BEV MIN MKUP'!O:Q,3,0),0))),0)</f>
        <v>0</v>
      </c>
      <c r="AE1719" s="177" t="str">
        <f t="shared" si="828"/>
        <v/>
      </c>
      <c r="AF1719" s="13" t="str">
        <f t="shared" si="829"/>
        <v/>
      </c>
      <c r="AG1719" s="177" t="str">
        <f t="shared" si="830"/>
        <v/>
      </c>
      <c r="AH1719" s="184" t="str">
        <f t="shared" si="831"/>
        <v/>
      </c>
      <c r="AI1719" s="184" t="str">
        <f>IF(AE:AE="","",IF(R1719="Refreshment Beverage",AK1719*(Rates!J$19/100),ROUND(SUM(AH1719*(Rates!$J$8/100)),4)))</f>
        <v/>
      </c>
      <c r="AJ1719" s="183" t="str">
        <f t="shared" si="832"/>
        <v/>
      </c>
      <c r="AK1719" s="185" t="str">
        <f t="shared" si="833"/>
        <v/>
      </c>
      <c r="AL1719" s="177" t="str">
        <f t="shared" si="834"/>
        <v/>
      </c>
      <c r="AM1719" s="13" t="str">
        <f>IF(AS1719="","",IF(R1719="Refreshment Beverage",ROUND(AS1719*Rates!K$19,4),ROUND(AO1719*(VLOOKUP(VALUE(Q1719),Rates!G$4:L$12,3,0)),4)))</f>
        <v/>
      </c>
      <c r="AN1719" s="183" t="str">
        <f>IF(AS1719="","",IF(R1719="Refreshment Beverage",AS1719*(Rates!J$19/100),MAX(AM1719,AB1719)))</f>
        <v/>
      </c>
      <c r="AO1719" s="186" t="str">
        <f t="shared" si="835"/>
        <v/>
      </c>
      <c r="AP1719" s="186" t="str">
        <f t="shared" si="836"/>
        <v/>
      </c>
      <c r="AQ1719" s="186" t="str">
        <f>IF(AS1719="","",IF(R1719="Refreshment Beverage",ROUND(SUM(VLOOKUP(Q:Q,Rates!G$15:L$19,3,0)*(AS1719-Y1719-Z1719-AA1719)),4),ROUND(SUM(Rates!$K$8*AS1719),4)))</f>
        <v/>
      </c>
      <c r="AR1719" s="184" t="str">
        <f t="shared" si="837"/>
        <v/>
      </c>
      <c r="AS1719" s="185" t="str">
        <f t="shared" si="838"/>
        <v/>
      </c>
      <c r="AT1719" s="177" t="str">
        <f t="shared" si="839"/>
        <v/>
      </c>
      <c r="AU1719" s="13" t="str">
        <f>IF(AX1719="","",IF(R1719="Refreshment Beverage",ROUND((BA1719-Y1719-Z1719-AA1719)*VLOOKUP(VALUE(Q1719),Rates!G$15:L$19,3,0),4),ROUND(AW1719*(VLOOKUP(VALUE(Q1719),Rates!G:L,3,0)),4)))</f>
        <v/>
      </c>
      <c r="AV1719" s="183" t="str">
        <f t="shared" si="840"/>
        <v/>
      </c>
      <c r="AW1719" s="186" t="str">
        <f t="shared" si="841"/>
        <v/>
      </c>
      <c r="AX1719" s="184" t="str">
        <f t="shared" si="842"/>
        <v/>
      </c>
      <c r="AY1719" s="186" t="str">
        <f>IF(AX1719="","",IF(R1719="Refreshment Beverage",ROUND(SUM(AX1719*Rates!K$19),4),ROUND(SUM(AX1719*(Rates!J$8/100)),4)))</f>
        <v/>
      </c>
      <c r="AZ1719" s="183" t="str">
        <f t="shared" si="843"/>
        <v/>
      </c>
      <c r="BA1719" s="185" t="str">
        <f t="shared" si="844"/>
        <v/>
      </c>
      <c r="BD1719" s="171"/>
      <c r="BE1719" s="171"/>
      <c r="BF1719" s="171"/>
      <c r="BG1719" s="171"/>
    </row>
    <row r="1720" spans="1:59" ht="15" customHeight="1" x14ac:dyDescent="0.3">
      <c r="A1720" s="172"/>
      <c r="B1720" s="172"/>
      <c r="C1720" s="172"/>
      <c r="D1720" s="173"/>
      <c r="E1720" s="173"/>
      <c r="F1720" s="173"/>
      <c r="G1720" s="173"/>
      <c r="H1720" s="173"/>
      <c r="I1720" s="174"/>
      <c r="J1720" s="175"/>
      <c r="K1720" s="176" t="str">
        <f t="shared" si="816"/>
        <v/>
      </c>
      <c r="L1720" s="177" t="str">
        <f t="shared" si="817"/>
        <v/>
      </c>
      <c r="M1720" s="178" t="str">
        <f t="shared" si="818"/>
        <v/>
      </c>
      <c r="N1720" s="44" t="str" cm="1">
        <f t="array" ref="N1720">IFERROR(IF(_xlfn.SINGLE(A:A)="","",IF(R1720="Beer",SUM(LOOKUP(2,1/(Rates!$B$3:$B$5&lt;=W1720)/(Rates!$C$3:$C$5&gt;=W1720),Rates!$D$3:$D$5)*(X1720/100)*W1720),IF(R1720="Refreshment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44" t="str">
        <f t="shared" si="819"/>
        <v/>
      </c>
      <c r="P1720" s="13"/>
      <c r="Q1720" s="179" t="str">
        <f t="shared" si="820"/>
        <v/>
      </c>
      <c r="R1720" s="180" t="str">
        <f t="shared" si="821"/>
        <v/>
      </c>
      <c r="S1720" s="13" t="str">
        <f>IF(A1720="","",IF(R1720="Refreshment Beverage",VLOOKUP(VALUE(Q1720),Rates!G$15:L$19,2,0),VLOOKUP(VALUE(Q1720),Rates!G$4:L$8,2,0)))</f>
        <v/>
      </c>
      <c r="T1720" s="13" t="str">
        <f t="shared" si="822"/>
        <v/>
      </c>
      <c r="U1720" s="181" t="str">
        <f t="shared" si="823"/>
        <v/>
      </c>
      <c r="V1720" s="13" t="str">
        <f t="shared" si="824"/>
        <v/>
      </c>
      <c r="W1720" s="13" t="str">
        <f t="shared" si="825"/>
        <v/>
      </c>
      <c r="X1720" s="182" t="str">
        <f t="shared" si="826"/>
        <v/>
      </c>
      <c r="Y1720" s="183" t="str">
        <f>IF(A:A="","",IF(R1720="Refreshment Beverage",VLOOKUP(Q1720,Rates!G$15:L$19,6,0)*W1720,VLOOKUP(Q1720,Rates!G$4:L$12,6,0)*W1720))</f>
        <v/>
      </c>
      <c r="Z1720" s="183" t="str">
        <f t="shared" si="827"/>
        <v/>
      </c>
      <c r="AA1720" s="17">
        <f t="shared" si="815"/>
        <v>0</v>
      </c>
      <c r="AB1720" s="177" t="str" cm="1">
        <f t="array" ref="AB1720">IF(_xlfn.SINGLE(A:A)="","",IF(R1720="Refreshment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177" t="str" cm="1">
        <f t="array" ref="AC1720">IF(_xlfn.SINGLE(A:A)="","",IF(R1720="Refreshment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68">
        <f>IFERROR(IF(OR(Q1720=1,Q1720=2,Q1720=3,Q1720=4),VLOOKUP(Q1720,Rates!$A$31:$B$34,2,0)*W1720,IF(V1720=1,VLOOKUP(U1720,'REB BEV MIN MKUP'!B:E,4,0),IF(V1720&gt;1,VLOOKUP(VALUE(W1720),'REB BEV MIN MKUP'!O:Q,3,0),0))),0)</f>
        <v>0</v>
      </c>
      <c r="AE1720" s="177" t="str">
        <f t="shared" si="828"/>
        <v/>
      </c>
      <c r="AF1720" s="13" t="str">
        <f t="shared" si="829"/>
        <v/>
      </c>
      <c r="AG1720" s="177" t="str">
        <f t="shared" si="830"/>
        <v/>
      </c>
      <c r="AH1720" s="184" t="str">
        <f t="shared" si="831"/>
        <v/>
      </c>
      <c r="AI1720" s="184" t="str">
        <f>IF(AE:AE="","",IF(R1720="Refreshment Beverage",AK1720*(Rates!J$19/100),ROUND(SUM(AH1720*(Rates!$J$8/100)),4)))</f>
        <v/>
      </c>
      <c r="AJ1720" s="183" t="str">
        <f t="shared" si="832"/>
        <v/>
      </c>
      <c r="AK1720" s="185" t="str">
        <f t="shared" si="833"/>
        <v/>
      </c>
      <c r="AL1720" s="177" t="str">
        <f t="shared" si="834"/>
        <v/>
      </c>
      <c r="AM1720" s="13" t="str">
        <f>IF(AS1720="","",IF(R1720="Refreshment Beverage",ROUND(AS1720*Rates!K$19,4),ROUND(AO1720*(VLOOKUP(VALUE(Q1720),Rates!G$4:L$12,3,0)),4)))</f>
        <v/>
      </c>
      <c r="AN1720" s="183" t="str">
        <f>IF(AS1720="","",IF(R1720="Refreshment Beverage",AS1720*(Rates!J$19/100),MAX(AM1720,AB1720)))</f>
        <v/>
      </c>
      <c r="AO1720" s="186" t="str">
        <f t="shared" si="835"/>
        <v/>
      </c>
      <c r="AP1720" s="186" t="str">
        <f t="shared" si="836"/>
        <v/>
      </c>
      <c r="AQ1720" s="186" t="str">
        <f>IF(AS1720="","",IF(R1720="Refreshment Beverage",ROUND(SUM(VLOOKUP(Q:Q,Rates!G$15:L$19,3,0)*(AS1720-Y1720-Z1720-AA1720)),4),ROUND(SUM(Rates!$K$8*AS1720),4)))</f>
        <v/>
      </c>
      <c r="AR1720" s="184" t="str">
        <f t="shared" si="837"/>
        <v/>
      </c>
      <c r="AS1720" s="185" t="str">
        <f t="shared" si="838"/>
        <v/>
      </c>
      <c r="AT1720" s="177" t="str">
        <f t="shared" si="839"/>
        <v/>
      </c>
      <c r="AU1720" s="13" t="str">
        <f>IF(AX1720="","",IF(R1720="Refreshment Beverage",ROUND((BA1720-Y1720-Z1720-AA1720)*VLOOKUP(VALUE(Q1720),Rates!G$15:L$19,3,0),4),ROUND(AW1720*(VLOOKUP(VALUE(Q1720),Rates!G:L,3,0)),4)))</f>
        <v/>
      </c>
      <c r="AV1720" s="183" t="str">
        <f t="shared" si="840"/>
        <v/>
      </c>
      <c r="AW1720" s="186" t="str">
        <f t="shared" si="841"/>
        <v/>
      </c>
      <c r="AX1720" s="184" t="str">
        <f t="shared" si="842"/>
        <v/>
      </c>
      <c r="AY1720" s="186" t="str">
        <f>IF(AX1720="","",IF(R1720="Refreshment Beverage",ROUND(SUM(AX1720*Rates!K$19),4),ROUND(SUM(AX1720*(Rates!J$8/100)),4)))</f>
        <v/>
      </c>
      <c r="AZ1720" s="183" t="str">
        <f t="shared" si="843"/>
        <v/>
      </c>
      <c r="BA1720" s="185" t="str">
        <f t="shared" si="844"/>
        <v/>
      </c>
      <c r="BD1720" s="171"/>
      <c r="BE1720" s="171"/>
      <c r="BF1720" s="171"/>
      <c r="BG1720" s="171"/>
    </row>
    <row r="1721" spans="1:59" ht="15" customHeight="1" x14ac:dyDescent="0.3">
      <c r="A1721" s="172"/>
      <c r="B1721" s="172"/>
      <c r="C1721" s="172"/>
      <c r="D1721" s="173"/>
      <c r="E1721" s="173"/>
      <c r="F1721" s="173"/>
      <c r="G1721" s="173"/>
      <c r="H1721" s="173"/>
      <c r="I1721" s="174"/>
      <c r="J1721" s="175"/>
      <c r="K1721" s="176" t="str">
        <f t="shared" si="816"/>
        <v/>
      </c>
      <c r="L1721" s="177" t="str">
        <f t="shared" si="817"/>
        <v/>
      </c>
      <c r="M1721" s="178" t="str">
        <f t="shared" si="818"/>
        <v/>
      </c>
      <c r="N1721" s="44" t="str" cm="1">
        <f t="array" ref="N1721">IFERROR(IF(_xlfn.SINGLE(A:A)="","",IF(R1721="Beer",SUM(LOOKUP(2,1/(Rates!$B$3:$B$5&lt;=W1721)/(Rates!$C$3:$C$5&gt;=W1721),Rates!$D$3:$D$5)*(X1721/100)*W1721),IF(R1721="Refreshment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44" t="str">
        <f t="shared" si="819"/>
        <v/>
      </c>
      <c r="P1721" s="13"/>
      <c r="Q1721" s="179" t="str">
        <f t="shared" si="820"/>
        <v/>
      </c>
      <c r="R1721" s="180" t="str">
        <f t="shared" si="821"/>
        <v/>
      </c>
      <c r="S1721" s="13" t="str">
        <f>IF(A1721="","",IF(R1721="Refreshment Beverage",VLOOKUP(VALUE(Q1721),Rates!G$15:L$19,2,0),VLOOKUP(VALUE(Q1721),Rates!G$4:L$8,2,0)))</f>
        <v/>
      </c>
      <c r="T1721" s="13" t="str">
        <f t="shared" si="822"/>
        <v/>
      </c>
      <c r="U1721" s="181" t="str">
        <f t="shared" si="823"/>
        <v/>
      </c>
      <c r="V1721" s="13" t="str">
        <f t="shared" si="824"/>
        <v/>
      </c>
      <c r="W1721" s="13" t="str">
        <f t="shared" si="825"/>
        <v/>
      </c>
      <c r="X1721" s="182" t="str">
        <f t="shared" si="826"/>
        <v/>
      </c>
      <c r="Y1721" s="183" t="str">
        <f>IF(A:A="","",IF(R1721="Refreshment Beverage",VLOOKUP(Q1721,Rates!G$15:L$19,6,0)*W1721,VLOOKUP(Q1721,Rates!G$4:L$12,6,0)*W1721))</f>
        <v/>
      </c>
      <c r="Z1721" s="183" t="str">
        <f t="shared" si="827"/>
        <v/>
      </c>
      <c r="AA1721" s="17">
        <f t="shared" si="815"/>
        <v>0</v>
      </c>
      <c r="AB1721" s="177" t="str" cm="1">
        <f t="array" ref="AB1721">IF(_xlfn.SINGLE(A:A)="","",IF(R1721="Refreshment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177" t="str" cm="1">
        <f t="array" ref="AC1721">IF(_xlfn.SINGLE(A:A)="","",IF(R1721="Refreshment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68">
        <f>IFERROR(IF(OR(Q1721=1,Q1721=2,Q1721=3,Q1721=4),VLOOKUP(Q1721,Rates!$A$31:$B$34,2,0)*W1721,IF(V1721=1,VLOOKUP(U1721,'REB BEV MIN MKUP'!B:E,4,0),IF(V1721&gt;1,VLOOKUP(VALUE(W1721),'REB BEV MIN MKUP'!O:Q,3,0),0))),0)</f>
        <v>0</v>
      </c>
      <c r="AE1721" s="177" t="str">
        <f t="shared" si="828"/>
        <v/>
      </c>
      <c r="AF1721" s="13" t="str">
        <f t="shared" si="829"/>
        <v/>
      </c>
      <c r="AG1721" s="177" t="str">
        <f t="shared" si="830"/>
        <v/>
      </c>
      <c r="AH1721" s="184" t="str">
        <f t="shared" si="831"/>
        <v/>
      </c>
      <c r="AI1721" s="184" t="str">
        <f>IF(AE:AE="","",IF(R1721="Refreshment Beverage",AK1721*(Rates!J$19/100),ROUND(SUM(AH1721*(Rates!$J$8/100)),4)))</f>
        <v/>
      </c>
      <c r="AJ1721" s="183" t="str">
        <f t="shared" si="832"/>
        <v/>
      </c>
      <c r="AK1721" s="185" t="str">
        <f t="shared" si="833"/>
        <v/>
      </c>
      <c r="AL1721" s="177" t="str">
        <f t="shared" si="834"/>
        <v/>
      </c>
      <c r="AM1721" s="13" t="str">
        <f>IF(AS1721="","",IF(R1721="Refreshment Beverage",ROUND(AS1721*Rates!K$19,4),ROUND(AO1721*(VLOOKUP(VALUE(Q1721),Rates!G$4:L$12,3,0)),4)))</f>
        <v/>
      </c>
      <c r="AN1721" s="183" t="str">
        <f>IF(AS1721="","",IF(R1721="Refreshment Beverage",AS1721*(Rates!J$19/100),MAX(AM1721,AB1721)))</f>
        <v/>
      </c>
      <c r="AO1721" s="186" t="str">
        <f t="shared" si="835"/>
        <v/>
      </c>
      <c r="AP1721" s="186" t="str">
        <f t="shared" si="836"/>
        <v/>
      </c>
      <c r="AQ1721" s="186" t="str">
        <f>IF(AS1721="","",IF(R1721="Refreshment Beverage",ROUND(SUM(VLOOKUP(Q:Q,Rates!G$15:L$19,3,0)*(AS1721-Y1721-Z1721-AA1721)),4),ROUND(SUM(Rates!$K$8*AS1721),4)))</f>
        <v/>
      </c>
      <c r="AR1721" s="184" t="str">
        <f t="shared" si="837"/>
        <v/>
      </c>
      <c r="AS1721" s="185" t="str">
        <f t="shared" si="838"/>
        <v/>
      </c>
      <c r="AT1721" s="177" t="str">
        <f t="shared" si="839"/>
        <v/>
      </c>
      <c r="AU1721" s="13" t="str">
        <f>IF(AX1721="","",IF(R1721="Refreshment Beverage",ROUND((BA1721-Y1721-Z1721-AA1721)*VLOOKUP(VALUE(Q1721),Rates!G$15:L$19,3,0),4),ROUND(AW1721*(VLOOKUP(VALUE(Q1721),Rates!G:L,3,0)),4)))</f>
        <v/>
      </c>
      <c r="AV1721" s="183" t="str">
        <f t="shared" si="840"/>
        <v/>
      </c>
      <c r="AW1721" s="186" t="str">
        <f t="shared" si="841"/>
        <v/>
      </c>
      <c r="AX1721" s="184" t="str">
        <f t="shared" si="842"/>
        <v/>
      </c>
      <c r="AY1721" s="186" t="str">
        <f>IF(AX1721="","",IF(R1721="Refreshment Beverage",ROUND(SUM(AX1721*Rates!K$19),4),ROUND(SUM(AX1721*(Rates!J$8/100)),4)))</f>
        <v/>
      </c>
      <c r="AZ1721" s="183" t="str">
        <f t="shared" si="843"/>
        <v/>
      </c>
      <c r="BA1721" s="185" t="str">
        <f t="shared" si="844"/>
        <v/>
      </c>
      <c r="BD1721" s="171"/>
      <c r="BE1721" s="171"/>
      <c r="BF1721" s="171"/>
      <c r="BG1721" s="171"/>
    </row>
    <row r="1722" spans="1:59" ht="15" customHeight="1" x14ac:dyDescent="0.3">
      <c r="A1722" s="172"/>
      <c r="B1722" s="172"/>
      <c r="C1722" s="172"/>
      <c r="D1722" s="173"/>
      <c r="E1722" s="173"/>
      <c r="F1722" s="173"/>
      <c r="G1722" s="173"/>
      <c r="H1722" s="173"/>
      <c r="I1722" s="174"/>
      <c r="J1722" s="175"/>
      <c r="K1722" s="176" t="str">
        <f t="shared" si="816"/>
        <v/>
      </c>
      <c r="L1722" s="177" t="str">
        <f t="shared" si="817"/>
        <v/>
      </c>
      <c r="M1722" s="178" t="str">
        <f t="shared" si="818"/>
        <v/>
      </c>
      <c r="N1722" s="44" t="str" cm="1">
        <f t="array" ref="N1722">IFERROR(IF(_xlfn.SINGLE(A:A)="","",IF(R1722="Beer",SUM(LOOKUP(2,1/(Rates!$B$3:$B$5&lt;=W1722)/(Rates!$C$3:$C$5&gt;=W1722),Rates!$D$3:$D$5)*(X1722/100)*W1722),IF(R1722="Refreshment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44" t="str">
        <f t="shared" si="819"/>
        <v/>
      </c>
      <c r="P1722" s="13"/>
      <c r="Q1722" s="179" t="str">
        <f t="shared" si="820"/>
        <v/>
      </c>
      <c r="R1722" s="180" t="str">
        <f t="shared" si="821"/>
        <v/>
      </c>
      <c r="S1722" s="13" t="str">
        <f>IF(A1722="","",IF(R1722="Refreshment Beverage",VLOOKUP(VALUE(Q1722),Rates!G$15:L$19,2,0),VLOOKUP(VALUE(Q1722),Rates!G$4:L$8,2,0)))</f>
        <v/>
      </c>
      <c r="T1722" s="13" t="str">
        <f t="shared" si="822"/>
        <v/>
      </c>
      <c r="U1722" s="181" t="str">
        <f t="shared" si="823"/>
        <v/>
      </c>
      <c r="V1722" s="13" t="str">
        <f t="shared" si="824"/>
        <v/>
      </c>
      <c r="W1722" s="13" t="str">
        <f t="shared" si="825"/>
        <v/>
      </c>
      <c r="X1722" s="182" t="str">
        <f t="shared" si="826"/>
        <v/>
      </c>
      <c r="Y1722" s="183" t="str">
        <f>IF(A:A="","",IF(R1722="Refreshment Beverage",VLOOKUP(Q1722,Rates!G$15:L$19,6,0)*W1722,VLOOKUP(Q1722,Rates!G$4:L$12,6,0)*W1722))</f>
        <v/>
      </c>
      <c r="Z1722" s="183" t="str">
        <f t="shared" si="827"/>
        <v/>
      </c>
      <c r="AA1722" s="17">
        <f t="shared" si="815"/>
        <v>0</v>
      </c>
      <c r="AB1722" s="177" t="str" cm="1">
        <f t="array" ref="AB1722">IF(_xlfn.SINGLE(A:A)="","",IF(R1722="Refreshment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177" t="str" cm="1">
        <f t="array" ref="AC1722">IF(_xlfn.SINGLE(A:A)="","",IF(R1722="Refreshment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68">
        <f>IFERROR(IF(OR(Q1722=1,Q1722=2,Q1722=3,Q1722=4),VLOOKUP(Q1722,Rates!$A$31:$B$34,2,0)*W1722,IF(V1722=1,VLOOKUP(U1722,'REB BEV MIN MKUP'!B:E,4,0),IF(V1722&gt;1,VLOOKUP(VALUE(W1722),'REB BEV MIN MKUP'!O:Q,3,0),0))),0)</f>
        <v>0</v>
      </c>
      <c r="AE1722" s="177" t="str">
        <f t="shared" si="828"/>
        <v/>
      </c>
      <c r="AF1722" s="13" t="str">
        <f t="shared" si="829"/>
        <v/>
      </c>
      <c r="AG1722" s="177" t="str">
        <f t="shared" si="830"/>
        <v/>
      </c>
      <c r="AH1722" s="184" t="str">
        <f t="shared" si="831"/>
        <v/>
      </c>
      <c r="AI1722" s="184" t="str">
        <f>IF(AE:AE="","",IF(R1722="Refreshment Beverage",AK1722*(Rates!J$19/100),ROUND(SUM(AH1722*(Rates!$J$8/100)),4)))</f>
        <v/>
      </c>
      <c r="AJ1722" s="183" t="str">
        <f t="shared" si="832"/>
        <v/>
      </c>
      <c r="AK1722" s="185" t="str">
        <f t="shared" si="833"/>
        <v/>
      </c>
      <c r="AL1722" s="177" t="str">
        <f t="shared" si="834"/>
        <v/>
      </c>
      <c r="AM1722" s="13" t="str">
        <f>IF(AS1722="","",IF(R1722="Refreshment Beverage",ROUND(AS1722*Rates!K$19,4),ROUND(AO1722*(VLOOKUP(VALUE(Q1722),Rates!G$4:L$12,3,0)),4)))</f>
        <v/>
      </c>
      <c r="AN1722" s="183" t="str">
        <f>IF(AS1722="","",IF(R1722="Refreshment Beverage",AS1722*(Rates!J$19/100),MAX(AM1722,AB1722)))</f>
        <v/>
      </c>
      <c r="AO1722" s="186" t="str">
        <f t="shared" si="835"/>
        <v/>
      </c>
      <c r="AP1722" s="186" t="str">
        <f t="shared" si="836"/>
        <v/>
      </c>
      <c r="AQ1722" s="186" t="str">
        <f>IF(AS1722="","",IF(R1722="Refreshment Beverage",ROUND(SUM(VLOOKUP(Q:Q,Rates!G$15:L$19,3,0)*(AS1722-Y1722-Z1722-AA1722)),4),ROUND(SUM(Rates!$K$8*AS1722),4)))</f>
        <v/>
      </c>
      <c r="AR1722" s="184" t="str">
        <f t="shared" si="837"/>
        <v/>
      </c>
      <c r="AS1722" s="185" t="str">
        <f t="shared" si="838"/>
        <v/>
      </c>
      <c r="AT1722" s="177" t="str">
        <f t="shared" si="839"/>
        <v/>
      </c>
      <c r="AU1722" s="13" t="str">
        <f>IF(AX1722="","",IF(R1722="Refreshment Beverage",ROUND((BA1722-Y1722-Z1722-AA1722)*VLOOKUP(VALUE(Q1722),Rates!G$15:L$19,3,0),4),ROUND(AW1722*(VLOOKUP(VALUE(Q1722),Rates!G:L,3,0)),4)))</f>
        <v/>
      </c>
      <c r="AV1722" s="183" t="str">
        <f t="shared" si="840"/>
        <v/>
      </c>
      <c r="AW1722" s="186" t="str">
        <f t="shared" si="841"/>
        <v/>
      </c>
      <c r="AX1722" s="184" t="str">
        <f t="shared" si="842"/>
        <v/>
      </c>
      <c r="AY1722" s="186" t="str">
        <f>IF(AX1722="","",IF(R1722="Refreshment Beverage",ROUND(SUM(AX1722*Rates!K$19),4),ROUND(SUM(AX1722*(Rates!J$8/100)),4)))</f>
        <v/>
      </c>
      <c r="AZ1722" s="183" t="str">
        <f t="shared" si="843"/>
        <v/>
      </c>
      <c r="BA1722" s="185" t="str">
        <f t="shared" si="844"/>
        <v/>
      </c>
      <c r="BD1722" s="171"/>
      <c r="BE1722" s="171"/>
      <c r="BF1722" s="171"/>
      <c r="BG1722" s="171"/>
    </row>
    <row r="1723" spans="1:59" ht="15" customHeight="1" x14ac:dyDescent="0.3">
      <c r="A1723" s="172"/>
      <c r="B1723" s="172"/>
      <c r="C1723" s="172"/>
      <c r="D1723" s="173"/>
      <c r="E1723" s="173"/>
      <c r="F1723" s="173"/>
      <c r="G1723" s="173"/>
      <c r="H1723" s="173"/>
      <c r="I1723" s="174"/>
      <c r="J1723" s="175"/>
      <c r="K1723" s="176" t="str">
        <f t="shared" si="816"/>
        <v/>
      </c>
      <c r="L1723" s="177" t="str">
        <f t="shared" si="817"/>
        <v/>
      </c>
      <c r="M1723" s="178" t="str">
        <f t="shared" si="818"/>
        <v/>
      </c>
      <c r="N1723" s="44" t="str" cm="1">
        <f t="array" ref="N1723">IFERROR(IF(_xlfn.SINGLE(A:A)="","",IF(R1723="Beer",SUM(LOOKUP(2,1/(Rates!$B$3:$B$5&lt;=W1723)/(Rates!$C$3:$C$5&gt;=W1723),Rates!$D$3:$D$5)*(X1723/100)*W1723),IF(R1723="Refreshment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44" t="str">
        <f t="shared" si="819"/>
        <v/>
      </c>
      <c r="P1723" s="13"/>
      <c r="Q1723" s="179" t="str">
        <f t="shared" si="820"/>
        <v/>
      </c>
      <c r="R1723" s="180" t="str">
        <f t="shared" si="821"/>
        <v/>
      </c>
      <c r="S1723" s="13" t="str">
        <f>IF(A1723="","",IF(R1723="Refreshment Beverage",VLOOKUP(VALUE(Q1723),Rates!G$15:L$19,2,0),VLOOKUP(VALUE(Q1723),Rates!G$4:L$8,2,0)))</f>
        <v/>
      </c>
      <c r="T1723" s="13" t="str">
        <f t="shared" si="822"/>
        <v/>
      </c>
      <c r="U1723" s="181" t="str">
        <f t="shared" si="823"/>
        <v/>
      </c>
      <c r="V1723" s="13" t="str">
        <f t="shared" si="824"/>
        <v/>
      </c>
      <c r="W1723" s="13" t="str">
        <f t="shared" si="825"/>
        <v/>
      </c>
      <c r="X1723" s="182" t="str">
        <f t="shared" si="826"/>
        <v/>
      </c>
      <c r="Y1723" s="183" t="str">
        <f>IF(A:A="","",IF(R1723="Refreshment Beverage",VLOOKUP(Q1723,Rates!G$15:L$19,6,0)*W1723,VLOOKUP(Q1723,Rates!G$4:L$12,6,0)*W1723))</f>
        <v/>
      </c>
      <c r="Z1723" s="183" t="str">
        <f t="shared" si="827"/>
        <v/>
      </c>
      <c r="AA1723" s="17">
        <f t="shared" si="815"/>
        <v>0</v>
      </c>
      <c r="AB1723" s="177" t="str" cm="1">
        <f t="array" ref="AB1723">IF(_xlfn.SINGLE(A:A)="","",IF(R1723="Refreshment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177" t="str" cm="1">
        <f t="array" ref="AC1723">IF(_xlfn.SINGLE(A:A)="","",IF(R1723="Refreshment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68">
        <f>IFERROR(IF(OR(Q1723=1,Q1723=2,Q1723=3,Q1723=4),VLOOKUP(Q1723,Rates!$A$31:$B$34,2,0)*W1723,IF(V1723=1,VLOOKUP(U1723,'REB BEV MIN MKUP'!B:E,4,0),IF(V1723&gt;1,VLOOKUP(VALUE(W1723),'REB BEV MIN MKUP'!O:Q,3,0),0))),0)</f>
        <v>0</v>
      </c>
      <c r="AE1723" s="177" t="str">
        <f t="shared" si="828"/>
        <v/>
      </c>
      <c r="AF1723" s="13" t="str">
        <f t="shared" si="829"/>
        <v/>
      </c>
      <c r="AG1723" s="177" t="str">
        <f t="shared" si="830"/>
        <v/>
      </c>
      <c r="AH1723" s="184" t="str">
        <f t="shared" si="831"/>
        <v/>
      </c>
      <c r="AI1723" s="184" t="str">
        <f>IF(AE:AE="","",IF(R1723="Refreshment Beverage",AK1723*(Rates!J$19/100),ROUND(SUM(AH1723*(Rates!$J$8/100)),4)))</f>
        <v/>
      </c>
      <c r="AJ1723" s="183" t="str">
        <f t="shared" si="832"/>
        <v/>
      </c>
      <c r="AK1723" s="185" t="str">
        <f t="shared" si="833"/>
        <v/>
      </c>
      <c r="AL1723" s="177" t="str">
        <f t="shared" si="834"/>
        <v/>
      </c>
      <c r="AM1723" s="13" t="str">
        <f>IF(AS1723="","",IF(R1723="Refreshment Beverage",ROUND(AS1723*Rates!K$19,4),ROUND(AO1723*(VLOOKUP(VALUE(Q1723),Rates!G$4:L$12,3,0)),4)))</f>
        <v/>
      </c>
      <c r="AN1723" s="183" t="str">
        <f>IF(AS1723="","",IF(R1723="Refreshment Beverage",AS1723*(Rates!J$19/100),MAX(AM1723,AB1723)))</f>
        <v/>
      </c>
      <c r="AO1723" s="186" t="str">
        <f t="shared" si="835"/>
        <v/>
      </c>
      <c r="AP1723" s="186" t="str">
        <f t="shared" si="836"/>
        <v/>
      </c>
      <c r="AQ1723" s="186" t="str">
        <f>IF(AS1723="","",IF(R1723="Refreshment Beverage",ROUND(SUM(VLOOKUP(Q:Q,Rates!G$15:L$19,3,0)*(AS1723-Y1723-Z1723-AA1723)),4),ROUND(SUM(Rates!$K$8*AS1723),4)))</f>
        <v/>
      </c>
      <c r="AR1723" s="184" t="str">
        <f t="shared" si="837"/>
        <v/>
      </c>
      <c r="AS1723" s="185" t="str">
        <f t="shared" si="838"/>
        <v/>
      </c>
      <c r="AT1723" s="177" t="str">
        <f t="shared" si="839"/>
        <v/>
      </c>
      <c r="AU1723" s="13" t="str">
        <f>IF(AX1723="","",IF(R1723="Refreshment Beverage",ROUND((BA1723-Y1723-Z1723-AA1723)*VLOOKUP(VALUE(Q1723),Rates!G$15:L$19,3,0),4),ROUND(AW1723*(VLOOKUP(VALUE(Q1723),Rates!G:L,3,0)),4)))</f>
        <v/>
      </c>
      <c r="AV1723" s="183" t="str">
        <f t="shared" si="840"/>
        <v/>
      </c>
      <c r="AW1723" s="186" t="str">
        <f t="shared" si="841"/>
        <v/>
      </c>
      <c r="AX1723" s="184" t="str">
        <f t="shared" si="842"/>
        <v/>
      </c>
      <c r="AY1723" s="186" t="str">
        <f>IF(AX1723="","",IF(R1723="Refreshment Beverage",ROUND(SUM(AX1723*Rates!K$19),4),ROUND(SUM(AX1723*(Rates!J$8/100)),4)))</f>
        <v/>
      </c>
      <c r="AZ1723" s="183" t="str">
        <f t="shared" si="843"/>
        <v/>
      </c>
      <c r="BA1723" s="185" t="str">
        <f t="shared" si="844"/>
        <v/>
      </c>
      <c r="BD1723" s="171"/>
      <c r="BE1723" s="171"/>
      <c r="BF1723" s="171"/>
      <c r="BG1723" s="171"/>
    </row>
    <row r="1724" spans="1:59" ht="15" customHeight="1" x14ac:dyDescent="0.3">
      <c r="A1724" s="172"/>
      <c r="B1724" s="172"/>
      <c r="C1724" s="172"/>
      <c r="D1724" s="173"/>
      <c r="E1724" s="173"/>
      <c r="F1724" s="173"/>
      <c r="G1724" s="173"/>
      <c r="H1724" s="173"/>
      <c r="I1724" s="174"/>
      <c r="J1724" s="175"/>
      <c r="K1724" s="176" t="str">
        <f t="shared" si="816"/>
        <v/>
      </c>
      <c r="L1724" s="177" t="str">
        <f t="shared" si="817"/>
        <v/>
      </c>
      <c r="M1724" s="178" t="str">
        <f t="shared" si="818"/>
        <v/>
      </c>
      <c r="N1724" s="44" t="str" cm="1">
        <f t="array" ref="N1724">IFERROR(IF(_xlfn.SINGLE(A:A)="","",IF(R1724="Beer",SUM(LOOKUP(2,1/(Rates!$B$3:$B$5&lt;=W1724)/(Rates!$C$3:$C$5&gt;=W1724),Rates!$D$3:$D$5)*(X1724/100)*W1724),IF(R1724="Refreshment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44" t="str">
        <f t="shared" si="819"/>
        <v/>
      </c>
      <c r="P1724" s="13"/>
      <c r="Q1724" s="179" t="str">
        <f t="shared" si="820"/>
        <v/>
      </c>
      <c r="R1724" s="180" t="str">
        <f t="shared" si="821"/>
        <v/>
      </c>
      <c r="S1724" s="13" t="str">
        <f>IF(A1724="","",IF(R1724="Refreshment Beverage",VLOOKUP(VALUE(Q1724),Rates!G$15:L$19,2,0),VLOOKUP(VALUE(Q1724),Rates!G$4:L$8,2,0)))</f>
        <v/>
      </c>
      <c r="T1724" s="13" t="str">
        <f t="shared" si="822"/>
        <v/>
      </c>
      <c r="U1724" s="181" t="str">
        <f t="shared" si="823"/>
        <v/>
      </c>
      <c r="V1724" s="13" t="str">
        <f t="shared" si="824"/>
        <v/>
      </c>
      <c r="W1724" s="13" t="str">
        <f t="shared" si="825"/>
        <v/>
      </c>
      <c r="X1724" s="182" t="str">
        <f t="shared" si="826"/>
        <v/>
      </c>
      <c r="Y1724" s="183" t="str">
        <f>IF(A:A="","",IF(R1724="Refreshment Beverage",VLOOKUP(Q1724,Rates!G$15:L$19,6,0)*W1724,VLOOKUP(Q1724,Rates!G$4:L$12,6,0)*W1724))</f>
        <v/>
      </c>
      <c r="Z1724" s="183" t="str">
        <f t="shared" si="827"/>
        <v/>
      </c>
      <c r="AA1724" s="17">
        <f t="shared" si="815"/>
        <v>0</v>
      </c>
      <c r="AB1724" s="177" t="str" cm="1">
        <f t="array" ref="AB1724">IF(_xlfn.SINGLE(A:A)="","",IF(R1724="Refreshment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177" t="str" cm="1">
        <f t="array" ref="AC1724">IF(_xlfn.SINGLE(A:A)="","",IF(R1724="Refreshment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68">
        <f>IFERROR(IF(OR(Q1724=1,Q1724=2,Q1724=3,Q1724=4),VLOOKUP(Q1724,Rates!$A$31:$B$34,2,0)*W1724,IF(V1724=1,VLOOKUP(U1724,'REB BEV MIN MKUP'!B:E,4,0),IF(V1724&gt;1,VLOOKUP(VALUE(W1724),'REB BEV MIN MKUP'!O:Q,3,0),0))),0)</f>
        <v>0</v>
      </c>
      <c r="AE1724" s="177" t="str">
        <f t="shared" si="828"/>
        <v/>
      </c>
      <c r="AF1724" s="13" t="str">
        <f t="shared" si="829"/>
        <v/>
      </c>
      <c r="AG1724" s="177" t="str">
        <f t="shared" si="830"/>
        <v/>
      </c>
      <c r="AH1724" s="184" t="str">
        <f t="shared" si="831"/>
        <v/>
      </c>
      <c r="AI1724" s="184" t="str">
        <f>IF(AE:AE="","",IF(R1724="Refreshment Beverage",AK1724*(Rates!J$19/100),ROUND(SUM(AH1724*(Rates!$J$8/100)),4)))</f>
        <v/>
      </c>
      <c r="AJ1724" s="183" t="str">
        <f t="shared" si="832"/>
        <v/>
      </c>
      <c r="AK1724" s="185" t="str">
        <f t="shared" si="833"/>
        <v/>
      </c>
      <c r="AL1724" s="177" t="str">
        <f t="shared" si="834"/>
        <v/>
      </c>
      <c r="AM1724" s="13" t="str">
        <f>IF(AS1724="","",IF(R1724="Refreshment Beverage",ROUND(AS1724*Rates!K$19,4),ROUND(AO1724*(VLOOKUP(VALUE(Q1724),Rates!G$4:L$12,3,0)),4)))</f>
        <v/>
      </c>
      <c r="AN1724" s="183" t="str">
        <f>IF(AS1724="","",IF(R1724="Refreshment Beverage",AS1724*(Rates!J$19/100),MAX(AM1724,AB1724)))</f>
        <v/>
      </c>
      <c r="AO1724" s="186" t="str">
        <f t="shared" si="835"/>
        <v/>
      </c>
      <c r="AP1724" s="186" t="str">
        <f t="shared" si="836"/>
        <v/>
      </c>
      <c r="AQ1724" s="186" t="str">
        <f>IF(AS1724="","",IF(R1724="Refreshment Beverage",ROUND(SUM(VLOOKUP(Q:Q,Rates!G$15:L$19,3,0)*(AS1724-Y1724-Z1724-AA1724)),4),ROUND(SUM(Rates!$K$8*AS1724),4)))</f>
        <v/>
      </c>
      <c r="AR1724" s="184" t="str">
        <f t="shared" si="837"/>
        <v/>
      </c>
      <c r="AS1724" s="185" t="str">
        <f t="shared" si="838"/>
        <v/>
      </c>
      <c r="AT1724" s="177" t="str">
        <f t="shared" si="839"/>
        <v/>
      </c>
      <c r="AU1724" s="13" t="str">
        <f>IF(AX1724="","",IF(R1724="Refreshment Beverage",ROUND((BA1724-Y1724-Z1724-AA1724)*VLOOKUP(VALUE(Q1724),Rates!G$15:L$19,3,0),4),ROUND(AW1724*(VLOOKUP(VALUE(Q1724),Rates!G:L,3,0)),4)))</f>
        <v/>
      </c>
      <c r="AV1724" s="183" t="str">
        <f t="shared" si="840"/>
        <v/>
      </c>
      <c r="AW1724" s="186" t="str">
        <f t="shared" si="841"/>
        <v/>
      </c>
      <c r="AX1724" s="184" t="str">
        <f t="shared" si="842"/>
        <v/>
      </c>
      <c r="AY1724" s="186" t="str">
        <f>IF(AX1724="","",IF(R1724="Refreshment Beverage",ROUND(SUM(AX1724*Rates!K$19),4),ROUND(SUM(AX1724*(Rates!J$8/100)),4)))</f>
        <v/>
      </c>
      <c r="AZ1724" s="183" t="str">
        <f t="shared" si="843"/>
        <v/>
      </c>
      <c r="BA1724" s="185" t="str">
        <f t="shared" si="844"/>
        <v/>
      </c>
      <c r="BD1724" s="171"/>
      <c r="BE1724" s="171"/>
      <c r="BF1724" s="171"/>
      <c r="BG1724" s="171"/>
    </row>
    <row r="1725" spans="1:59" ht="15" customHeight="1" x14ac:dyDescent="0.3">
      <c r="A1725" s="172"/>
      <c r="B1725" s="172"/>
      <c r="C1725" s="172"/>
      <c r="D1725" s="173"/>
      <c r="E1725" s="173"/>
      <c r="F1725" s="173"/>
      <c r="G1725" s="173"/>
      <c r="H1725" s="173"/>
      <c r="I1725" s="174"/>
      <c r="J1725" s="175"/>
      <c r="K1725" s="176" t="str">
        <f t="shared" si="816"/>
        <v/>
      </c>
      <c r="L1725" s="177" t="str">
        <f t="shared" si="817"/>
        <v/>
      </c>
      <c r="M1725" s="178" t="str">
        <f t="shared" si="818"/>
        <v/>
      </c>
      <c r="N1725" s="44" t="str" cm="1">
        <f t="array" ref="N1725">IFERROR(IF(_xlfn.SINGLE(A:A)="","",IF(R1725="Beer",SUM(LOOKUP(2,1/(Rates!$B$3:$B$5&lt;=W1725)/(Rates!$C$3:$C$5&gt;=W1725),Rates!$D$3:$D$5)*(X1725/100)*W1725),IF(R1725="Refreshment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44" t="str">
        <f t="shared" si="819"/>
        <v/>
      </c>
      <c r="P1725" s="13"/>
      <c r="Q1725" s="179" t="str">
        <f t="shared" si="820"/>
        <v/>
      </c>
      <c r="R1725" s="180" t="str">
        <f t="shared" si="821"/>
        <v/>
      </c>
      <c r="S1725" s="13" t="str">
        <f>IF(A1725="","",IF(R1725="Refreshment Beverage",VLOOKUP(VALUE(Q1725),Rates!G$15:L$19,2,0),VLOOKUP(VALUE(Q1725),Rates!G$4:L$8,2,0)))</f>
        <v/>
      </c>
      <c r="T1725" s="13" t="str">
        <f t="shared" si="822"/>
        <v/>
      </c>
      <c r="U1725" s="181" t="str">
        <f t="shared" si="823"/>
        <v/>
      </c>
      <c r="V1725" s="13" t="str">
        <f t="shared" si="824"/>
        <v/>
      </c>
      <c r="W1725" s="13" t="str">
        <f t="shared" si="825"/>
        <v/>
      </c>
      <c r="X1725" s="182" t="str">
        <f t="shared" si="826"/>
        <v/>
      </c>
      <c r="Y1725" s="183" t="str">
        <f>IF(A:A="","",IF(R1725="Refreshment Beverage",VLOOKUP(Q1725,Rates!G$15:L$19,6,0)*W1725,VLOOKUP(Q1725,Rates!G$4:L$12,6,0)*W1725))</f>
        <v/>
      </c>
      <c r="Z1725" s="183" t="str">
        <f t="shared" si="827"/>
        <v/>
      </c>
      <c r="AA1725" s="17">
        <f t="shared" si="815"/>
        <v>0</v>
      </c>
      <c r="AB1725" s="177" t="str" cm="1">
        <f t="array" ref="AB1725">IF(_xlfn.SINGLE(A:A)="","",IF(R1725="Refreshment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177" t="str" cm="1">
        <f t="array" ref="AC1725">IF(_xlfn.SINGLE(A:A)="","",IF(R1725="Refreshment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68">
        <f>IFERROR(IF(OR(Q1725=1,Q1725=2,Q1725=3,Q1725=4),VLOOKUP(Q1725,Rates!$A$31:$B$34,2,0)*W1725,IF(V1725=1,VLOOKUP(U1725,'REB BEV MIN MKUP'!B:E,4,0),IF(V1725&gt;1,VLOOKUP(VALUE(W1725),'REB BEV MIN MKUP'!O:Q,3,0),0))),0)</f>
        <v>0</v>
      </c>
      <c r="AE1725" s="177" t="str">
        <f t="shared" si="828"/>
        <v/>
      </c>
      <c r="AF1725" s="13" t="str">
        <f t="shared" si="829"/>
        <v/>
      </c>
      <c r="AG1725" s="177" t="str">
        <f t="shared" si="830"/>
        <v/>
      </c>
      <c r="AH1725" s="184" t="str">
        <f t="shared" si="831"/>
        <v/>
      </c>
      <c r="AI1725" s="184" t="str">
        <f>IF(AE:AE="","",IF(R1725="Refreshment Beverage",AK1725*(Rates!J$19/100),ROUND(SUM(AH1725*(Rates!$J$8/100)),4)))</f>
        <v/>
      </c>
      <c r="AJ1725" s="183" t="str">
        <f t="shared" si="832"/>
        <v/>
      </c>
      <c r="AK1725" s="185" t="str">
        <f t="shared" si="833"/>
        <v/>
      </c>
      <c r="AL1725" s="177" t="str">
        <f t="shared" si="834"/>
        <v/>
      </c>
      <c r="AM1725" s="13" t="str">
        <f>IF(AS1725="","",IF(R1725="Refreshment Beverage",ROUND(AS1725*Rates!K$19,4),ROUND(AO1725*(VLOOKUP(VALUE(Q1725),Rates!G$4:L$12,3,0)),4)))</f>
        <v/>
      </c>
      <c r="AN1725" s="183" t="str">
        <f>IF(AS1725="","",IF(R1725="Refreshment Beverage",AS1725*(Rates!J$19/100),MAX(AM1725,AB1725)))</f>
        <v/>
      </c>
      <c r="AO1725" s="186" t="str">
        <f t="shared" si="835"/>
        <v/>
      </c>
      <c r="AP1725" s="186" t="str">
        <f t="shared" si="836"/>
        <v/>
      </c>
      <c r="AQ1725" s="186" t="str">
        <f>IF(AS1725="","",IF(R1725="Refreshment Beverage",ROUND(SUM(VLOOKUP(Q:Q,Rates!G$15:L$19,3,0)*(AS1725-Y1725-Z1725-AA1725)),4),ROUND(SUM(Rates!$K$8*AS1725),4)))</f>
        <v/>
      </c>
      <c r="AR1725" s="184" t="str">
        <f t="shared" si="837"/>
        <v/>
      </c>
      <c r="AS1725" s="185" t="str">
        <f t="shared" si="838"/>
        <v/>
      </c>
      <c r="AT1725" s="177" t="str">
        <f t="shared" si="839"/>
        <v/>
      </c>
      <c r="AU1725" s="13" t="str">
        <f>IF(AX1725="","",IF(R1725="Refreshment Beverage",ROUND((BA1725-Y1725-Z1725-AA1725)*VLOOKUP(VALUE(Q1725),Rates!G$15:L$19,3,0),4),ROUND(AW1725*(VLOOKUP(VALUE(Q1725),Rates!G:L,3,0)),4)))</f>
        <v/>
      </c>
      <c r="AV1725" s="183" t="str">
        <f t="shared" si="840"/>
        <v/>
      </c>
      <c r="AW1725" s="186" t="str">
        <f t="shared" si="841"/>
        <v/>
      </c>
      <c r="AX1725" s="184" t="str">
        <f t="shared" si="842"/>
        <v/>
      </c>
      <c r="AY1725" s="186" t="str">
        <f>IF(AX1725="","",IF(R1725="Refreshment Beverage",ROUND(SUM(AX1725*Rates!K$19),4),ROUND(SUM(AX1725*(Rates!J$8/100)),4)))</f>
        <v/>
      </c>
      <c r="AZ1725" s="183" t="str">
        <f t="shared" si="843"/>
        <v/>
      </c>
      <c r="BA1725" s="185" t="str">
        <f t="shared" si="844"/>
        <v/>
      </c>
      <c r="BD1725" s="171"/>
      <c r="BE1725" s="171"/>
      <c r="BF1725" s="171"/>
      <c r="BG1725" s="171"/>
    </row>
    <row r="1726" spans="1:59" ht="15" customHeight="1" x14ac:dyDescent="0.3">
      <c r="A1726" s="172"/>
      <c r="B1726" s="172"/>
      <c r="C1726" s="172"/>
      <c r="D1726" s="173"/>
      <c r="E1726" s="173"/>
      <c r="F1726" s="173"/>
      <c r="G1726" s="173"/>
      <c r="H1726" s="173"/>
      <c r="I1726" s="174"/>
      <c r="J1726" s="175"/>
      <c r="K1726" s="176" t="str">
        <f t="shared" si="816"/>
        <v/>
      </c>
      <c r="L1726" s="177" t="str">
        <f t="shared" si="817"/>
        <v/>
      </c>
      <c r="M1726" s="178" t="str">
        <f t="shared" si="818"/>
        <v/>
      </c>
      <c r="N1726" s="44" t="str" cm="1">
        <f t="array" ref="N1726">IFERROR(IF(_xlfn.SINGLE(A:A)="","",IF(R1726="Beer",SUM(LOOKUP(2,1/(Rates!$B$3:$B$5&lt;=W1726)/(Rates!$C$3:$C$5&gt;=W1726),Rates!$D$3:$D$5)*(X1726/100)*W1726),IF(R1726="Refreshment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44" t="str">
        <f t="shared" si="819"/>
        <v/>
      </c>
      <c r="P1726" s="13"/>
      <c r="Q1726" s="179" t="str">
        <f t="shared" si="820"/>
        <v/>
      </c>
      <c r="R1726" s="180" t="str">
        <f t="shared" si="821"/>
        <v/>
      </c>
      <c r="S1726" s="13" t="str">
        <f>IF(A1726="","",IF(R1726="Refreshment Beverage",VLOOKUP(VALUE(Q1726),Rates!G$15:L$19,2,0),VLOOKUP(VALUE(Q1726),Rates!G$4:L$8,2,0)))</f>
        <v/>
      </c>
      <c r="T1726" s="13" t="str">
        <f t="shared" si="822"/>
        <v/>
      </c>
      <c r="U1726" s="181" t="str">
        <f t="shared" si="823"/>
        <v/>
      </c>
      <c r="V1726" s="13" t="str">
        <f t="shared" si="824"/>
        <v/>
      </c>
      <c r="W1726" s="13" t="str">
        <f t="shared" si="825"/>
        <v/>
      </c>
      <c r="X1726" s="182" t="str">
        <f t="shared" si="826"/>
        <v/>
      </c>
      <c r="Y1726" s="183" t="str">
        <f>IF(A:A="","",IF(R1726="Refreshment Beverage",VLOOKUP(Q1726,Rates!G$15:L$19,6,0)*W1726,VLOOKUP(Q1726,Rates!G$4:L$12,6,0)*W1726))</f>
        <v/>
      </c>
      <c r="Z1726" s="183" t="str">
        <f t="shared" si="827"/>
        <v/>
      </c>
      <c r="AA1726" s="17">
        <f t="shared" si="815"/>
        <v>0</v>
      </c>
      <c r="AB1726" s="177" t="str" cm="1">
        <f t="array" ref="AB1726">IF(_xlfn.SINGLE(A:A)="","",IF(R1726="Refreshment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177" t="str" cm="1">
        <f t="array" ref="AC1726">IF(_xlfn.SINGLE(A:A)="","",IF(R1726="Refreshment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68">
        <f>IFERROR(IF(OR(Q1726=1,Q1726=2,Q1726=3,Q1726=4),VLOOKUP(Q1726,Rates!$A$31:$B$34,2,0)*W1726,IF(V1726=1,VLOOKUP(U1726,'REB BEV MIN MKUP'!B:E,4,0),IF(V1726&gt;1,VLOOKUP(VALUE(W1726),'REB BEV MIN MKUP'!O:Q,3,0),0))),0)</f>
        <v>0</v>
      </c>
      <c r="AE1726" s="177" t="str">
        <f t="shared" si="828"/>
        <v/>
      </c>
      <c r="AF1726" s="13" t="str">
        <f t="shared" si="829"/>
        <v/>
      </c>
      <c r="AG1726" s="177" t="str">
        <f t="shared" si="830"/>
        <v/>
      </c>
      <c r="AH1726" s="184" t="str">
        <f t="shared" si="831"/>
        <v/>
      </c>
      <c r="AI1726" s="184" t="str">
        <f>IF(AE:AE="","",IF(R1726="Refreshment Beverage",AK1726*(Rates!J$19/100),ROUND(SUM(AH1726*(Rates!$J$8/100)),4)))</f>
        <v/>
      </c>
      <c r="AJ1726" s="183" t="str">
        <f t="shared" si="832"/>
        <v/>
      </c>
      <c r="AK1726" s="185" t="str">
        <f t="shared" si="833"/>
        <v/>
      </c>
      <c r="AL1726" s="177" t="str">
        <f t="shared" si="834"/>
        <v/>
      </c>
      <c r="AM1726" s="13" t="str">
        <f>IF(AS1726="","",IF(R1726="Refreshment Beverage",ROUND(AS1726*Rates!K$19,4),ROUND(AO1726*(VLOOKUP(VALUE(Q1726),Rates!G$4:L$12,3,0)),4)))</f>
        <v/>
      </c>
      <c r="AN1726" s="183" t="str">
        <f>IF(AS1726="","",IF(R1726="Refreshment Beverage",AS1726*(Rates!J$19/100),MAX(AM1726,AB1726)))</f>
        <v/>
      </c>
      <c r="AO1726" s="186" t="str">
        <f t="shared" si="835"/>
        <v/>
      </c>
      <c r="AP1726" s="186" t="str">
        <f t="shared" si="836"/>
        <v/>
      </c>
      <c r="AQ1726" s="186" t="str">
        <f>IF(AS1726="","",IF(R1726="Refreshment Beverage",ROUND(SUM(VLOOKUP(Q:Q,Rates!G$15:L$19,3,0)*(AS1726-Y1726-Z1726-AA1726)),4),ROUND(SUM(Rates!$K$8*AS1726),4)))</f>
        <v/>
      </c>
      <c r="AR1726" s="184" t="str">
        <f t="shared" si="837"/>
        <v/>
      </c>
      <c r="AS1726" s="185" t="str">
        <f t="shared" si="838"/>
        <v/>
      </c>
      <c r="AT1726" s="177" t="str">
        <f t="shared" si="839"/>
        <v/>
      </c>
      <c r="AU1726" s="13" t="str">
        <f>IF(AX1726="","",IF(R1726="Refreshment Beverage",ROUND((BA1726-Y1726-Z1726-AA1726)*VLOOKUP(VALUE(Q1726),Rates!G$15:L$19,3,0),4),ROUND(AW1726*(VLOOKUP(VALUE(Q1726),Rates!G:L,3,0)),4)))</f>
        <v/>
      </c>
      <c r="AV1726" s="183" t="str">
        <f t="shared" si="840"/>
        <v/>
      </c>
      <c r="AW1726" s="186" t="str">
        <f t="shared" si="841"/>
        <v/>
      </c>
      <c r="AX1726" s="184" t="str">
        <f t="shared" si="842"/>
        <v/>
      </c>
      <c r="AY1726" s="186" t="str">
        <f>IF(AX1726="","",IF(R1726="Refreshment Beverage",ROUND(SUM(AX1726*Rates!K$19),4),ROUND(SUM(AX1726*(Rates!J$8/100)),4)))</f>
        <v/>
      </c>
      <c r="AZ1726" s="183" t="str">
        <f t="shared" si="843"/>
        <v/>
      </c>
      <c r="BA1726" s="185" t="str">
        <f t="shared" si="844"/>
        <v/>
      </c>
      <c r="BD1726" s="171"/>
      <c r="BE1726" s="171"/>
      <c r="BF1726" s="171"/>
      <c r="BG1726" s="171"/>
    </row>
    <row r="1727" spans="1:59" ht="15" customHeight="1" x14ac:dyDescent="0.3">
      <c r="A1727" s="172"/>
      <c r="B1727" s="172"/>
      <c r="C1727" s="172"/>
      <c r="D1727" s="173"/>
      <c r="E1727" s="173"/>
      <c r="F1727" s="173"/>
      <c r="G1727" s="173"/>
      <c r="H1727" s="173"/>
      <c r="I1727" s="174"/>
      <c r="J1727" s="175"/>
      <c r="K1727" s="176" t="str">
        <f t="shared" si="816"/>
        <v/>
      </c>
      <c r="L1727" s="177" t="str">
        <f t="shared" si="817"/>
        <v/>
      </c>
      <c r="M1727" s="178" t="str">
        <f t="shared" si="818"/>
        <v/>
      </c>
      <c r="N1727" s="44" t="str" cm="1">
        <f t="array" ref="N1727">IFERROR(IF(_xlfn.SINGLE(A:A)="","",IF(R1727="Beer",SUM(LOOKUP(2,1/(Rates!$B$3:$B$5&lt;=W1727)/(Rates!$C$3:$C$5&gt;=W1727),Rates!$D$3:$D$5)*(X1727/100)*W1727),IF(R1727="Refreshment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44" t="str">
        <f t="shared" si="819"/>
        <v/>
      </c>
      <c r="P1727" s="13"/>
      <c r="Q1727" s="179" t="str">
        <f t="shared" si="820"/>
        <v/>
      </c>
      <c r="R1727" s="180" t="str">
        <f t="shared" si="821"/>
        <v/>
      </c>
      <c r="S1727" s="13" t="str">
        <f>IF(A1727="","",IF(R1727="Refreshment Beverage",VLOOKUP(VALUE(Q1727),Rates!G$15:L$19,2,0),VLOOKUP(VALUE(Q1727),Rates!G$4:L$8,2,0)))</f>
        <v/>
      </c>
      <c r="T1727" s="13" t="str">
        <f t="shared" si="822"/>
        <v/>
      </c>
      <c r="U1727" s="181" t="str">
        <f t="shared" si="823"/>
        <v/>
      </c>
      <c r="V1727" s="13" t="str">
        <f t="shared" si="824"/>
        <v/>
      </c>
      <c r="W1727" s="13" t="str">
        <f t="shared" si="825"/>
        <v/>
      </c>
      <c r="X1727" s="182" t="str">
        <f t="shared" si="826"/>
        <v/>
      </c>
      <c r="Y1727" s="183" t="str">
        <f>IF(A:A="","",IF(R1727="Refreshment Beverage",VLOOKUP(Q1727,Rates!G$15:L$19,6,0)*W1727,VLOOKUP(Q1727,Rates!G$4:L$12,6,0)*W1727))</f>
        <v/>
      </c>
      <c r="Z1727" s="183" t="str">
        <f t="shared" si="827"/>
        <v/>
      </c>
      <c r="AA1727" s="17">
        <f t="shared" si="815"/>
        <v>0</v>
      </c>
      <c r="AB1727" s="177" t="str" cm="1">
        <f t="array" ref="AB1727">IF(_xlfn.SINGLE(A:A)="","",IF(R1727="Refreshment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177" t="str" cm="1">
        <f t="array" ref="AC1727">IF(_xlfn.SINGLE(A:A)="","",IF(R1727="Refreshment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68">
        <f>IFERROR(IF(OR(Q1727=1,Q1727=2,Q1727=3,Q1727=4),VLOOKUP(Q1727,Rates!$A$31:$B$34,2,0)*W1727,IF(V1727=1,VLOOKUP(U1727,'REB BEV MIN MKUP'!B:E,4,0),IF(V1727&gt;1,VLOOKUP(VALUE(W1727),'REB BEV MIN MKUP'!O:Q,3,0),0))),0)</f>
        <v>0</v>
      </c>
      <c r="AE1727" s="177" t="str">
        <f t="shared" si="828"/>
        <v/>
      </c>
      <c r="AF1727" s="13" t="str">
        <f t="shared" si="829"/>
        <v/>
      </c>
      <c r="AG1727" s="177" t="str">
        <f t="shared" si="830"/>
        <v/>
      </c>
      <c r="AH1727" s="184" t="str">
        <f t="shared" si="831"/>
        <v/>
      </c>
      <c r="AI1727" s="184" t="str">
        <f>IF(AE:AE="","",IF(R1727="Refreshment Beverage",AK1727*(Rates!J$19/100),ROUND(SUM(AH1727*(Rates!$J$8/100)),4)))</f>
        <v/>
      </c>
      <c r="AJ1727" s="183" t="str">
        <f t="shared" si="832"/>
        <v/>
      </c>
      <c r="AK1727" s="185" t="str">
        <f t="shared" si="833"/>
        <v/>
      </c>
      <c r="AL1727" s="177" t="str">
        <f t="shared" si="834"/>
        <v/>
      </c>
      <c r="AM1727" s="13" t="str">
        <f>IF(AS1727="","",IF(R1727="Refreshment Beverage",ROUND(AS1727*Rates!K$19,4),ROUND(AO1727*(VLOOKUP(VALUE(Q1727),Rates!G$4:L$12,3,0)),4)))</f>
        <v/>
      </c>
      <c r="AN1727" s="183" t="str">
        <f>IF(AS1727="","",IF(R1727="Refreshment Beverage",AS1727*(Rates!J$19/100),MAX(AM1727,AB1727)))</f>
        <v/>
      </c>
      <c r="AO1727" s="186" t="str">
        <f t="shared" si="835"/>
        <v/>
      </c>
      <c r="AP1727" s="186" t="str">
        <f t="shared" si="836"/>
        <v/>
      </c>
      <c r="AQ1727" s="186" t="str">
        <f>IF(AS1727="","",IF(R1727="Refreshment Beverage",ROUND(SUM(VLOOKUP(Q:Q,Rates!G$15:L$19,3,0)*(AS1727-Y1727-Z1727-AA1727)),4),ROUND(SUM(Rates!$K$8*AS1727),4)))</f>
        <v/>
      </c>
      <c r="AR1727" s="184" t="str">
        <f t="shared" si="837"/>
        <v/>
      </c>
      <c r="AS1727" s="185" t="str">
        <f t="shared" si="838"/>
        <v/>
      </c>
      <c r="AT1727" s="177" t="str">
        <f t="shared" si="839"/>
        <v/>
      </c>
      <c r="AU1727" s="13" t="str">
        <f>IF(AX1727="","",IF(R1727="Refreshment Beverage",ROUND((BA1727-Y1727-Z1727-AA1727)*VLOOKUP(VALUE(Q1727),Rates!G$15:L$19,3,0),4),ROUND(AW1727*(VLOOKUP(VALUE(Q1727),Rates!G:L,3,0)),4)))</f>
        <v/>
      </c>
      <c r="AV1727" s="183" t="str">
        <f t="shared" si="840"/>
        <v/>
      </c>
      <c r="AW1727" s="186" t="str">
        <f t="shared" si="841"/>
        <v/>
      </c>
      <c r="AX1727" s="184" t="str">
        <f t="shared" si="842"/>
        <v/>
      </c>
      <c r="AY1727" s="186" t="str">
        <f>IF(AX1727="","",IF(R1727="Refreshment Beverage",ROUND(SUM(AX1727*Rates!K$19),4),ROUND(SUM(AX1727*(Rates!J$8/100)),4)))</f>
        <v/>
      </c>
      <c r="AZ1727" s="183" t="str">
        <f t="shared" si="843"/>
        <v/>
      </c>
      <c r="BA1727" s="185" t="str">
        <f t="shared" si="844"/>
        <v/>
      </c>
      <c r="BD1727" s="171"/>
      <c r="BE1727" s="171"/>
      <c r="BF1727" s="171"/>
      <c r="BG1727" s="171"/>
    </row>
    <row r="1728" spans="1:59" ht="15" customHeight="1" x14ac:dyDescent="0.3">
      <c r="A1728" s="172"/>
      <c r="B1728" s="172"/>
      <c r="C1728" s="172"/>
      <c r="D1728" s="173"/>
      <c r="E1728" s="173"/>
      <c r="F1728" s="173"/>
      <c r="G1728" s="173"/>
      <c r="H1728" s="173"/>
      <c r="I1728" s="174"/>
      <c r="J1728" s="175"/>
      <c r="K1728" s="176" t="str">
        <f t="shared" si="816"/>
        <v/>
      </c>
      <c r="L1728" s="177" t="str">
        <f t="shared" si="817"/>
        <v/>
      </c>
      <c r="M1728" s="178" t="str">
        <f t="shared" si="818"/>
        <v/>
      </c>
      <c r="N1728" s="44" t="str" cm="1">
        <f t="array" ref="N1728">IFERROR(IF(_xlfn.SINGLE(A:A)="","",IF(R1728="Beer",SUM(LOOKUP(2,1/(Rates!$B$3:$B$5&lt;=W1728)/(Rates!$C$3:$C$5&gt;=W1728),Rates!$D$3:$D$5)*(X1728/100)*W1728),IF(R1728="Refreshment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44" t="str">
        <f t="shared" si="819"/>
        <v/>
      </c>
      <c r="P1728" s="13"/>
      <c r="Q1728" s="179" t="str">
        <f t="shared" si="820"/>
        <v/>
      </c>
      <c r="R1728" s="180" t="str">
        <f t="shared" si="821"/>
        <v/>
      </c>
      <c r="S1728" s="13" t="str">
        <f>IF(A1728="","",IF(R1728="Refreshment Beverage",VLOOKUP(VALUE(Q1728),Rates!G$15:L$19,2,0),VLOOKUP(VALUE(Q1728),Rates!G$4:L$8,2,0)))</f>
        <v/>
      </c>
      <c r="T1728" s="13" t="str">
        <f t="shared" si="822"/>
        <v/>
      </c>
      <c r="U1728" s="181" t="str">
        <f t="shared" si="823"/>
        <v/>
      </c>
      <c r="V1728" s="13" t="str">
        <f t="shared" si="824"/>
        <v/>
      </c>
      <c r="W1728" s="13" t="str">
        <f t="shared" si="825"/>
        <v/>
      </c>
      <c r="X1728" s="182" t="str">
        <f t="shared" si="826"/>
        <v/>
      </c>
      <c r="Y1728" s="183" t="str">
        <f>IF(A:A="","",IF(R1728="Refreshment Beverage",VLOOKUP(Q1728,Rates!G$15:L$19,6,0)*W1728,VLOOKUP(Q1728,Rates!G$4:L$12,6,0)*W1728))</f>
        <v/>
      </c>
      <c r="Z1728" s="183" t="str">
        <f t="shared" si="827"/>
        <v/>
      </c>
      <c r="AA1728" s="17">
        <f t="shared" si="815"/>
        <v>0</v>
      </c>
      <c r="AB1728" s="177" t="str" cm="1">
        <f t="array" ref="AB1728">IF(_xlfn.SINGLE(A:A)="","",IF(R1728="Refreshment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177" t="str" cm="1">
        <f t="array" ref="AC1728">IF(_xlfn.SINGLE(A:A)="","",IF(R1728="Refreshment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68">
        <f>IFERROR(IF(OR(Q1728=1,Q1728=2,Q1728=3,Q1728=4),VLOOKUP(Q1728,Rates!$A$31:$B$34,2,0)*W1728,IF(V1728=1,VLOOKUP(U1728,'REB BEV MIN MKUP'!B:E,4,0),IF(V1728&gt;1,VLOOKUP(VALUE(W1728),'REB BEV MIN MKUP'!O:Q,3,0),0))),0)</f>
        <v>0</v>
      </c>
      <c r="AE1728" s="177" t="str">
        <f t="shared" si="828"/>
        <v/>
      </c>
      <c r="AF1728" s="13" t="str">
        <f t="shared" si="829"/>
        <v/>
      </c>
      <c r="AG1728" s="177" t="str">
        <f t="shared" si="830"/>
        <v/>
      </c>
      <c r="AH1728" s="184" t="str">
        <f t="shared" si="831"/>
        <v/>
      </c>
      <c r="AI1728" s="184" t="str">
        <f>IF(AE:AE="","",IF(R1728="Refreshment Beverage",AK1728*(Rates!J$19/100),ROUND(SUM(AH1728*(Rates!$J$8/100)),4)))</f>
        <v/>
      </c>
      <c r="AJ1728" s="183" t="str">
        <f t="shared" si="832"/>
        <v/>
      </c>
      <c r="AK1728" s="185" t="str">
        <f t="shared" si="833"/>
        <v/>
      </c>
      <c r="AL1728" s="177" t="str">
        <f t="shared" si="834"/>
        <v/>
      </c>
      <c r="AM1728" s="13" t="str">
        <f>IF(AS1728="","",IF(R1728="Refreshment Beverage",ROUND(AS1728*Rates!K$19,4),ROUND(AO1728*(VLOOKUP(VALUE(Q1728),Rates!G$4:L$12,3,0)),4)))</f>
        <v/>
      </c>
      <c r="AN1728" s="183" t="str">
        <f>IF(AS1728="","",IF(R1728="Refreshment Beverage",AS1728*(Rates!J$19/100),MAX(AM1728,AB1728)))</f>
        <v/>
      </c>
      <c r="AO1728" s="186" t="str">
        <f t="shared" si="835"/>
        <v/>
      </c>
      <c r="AP1728" s="186" t="str">
        <f t="shared" si="836"/>
        <v/>
      </c>
      <c r="AQ1728" s="186" t="str">
        <f>IF(AS1728="","",IF(R1728="Refreshment Beverage",ROUND(SUM(VLOOKUP(Q:Q,Rates!G$15:L$19,3,0)*(AS1728-Y1728-Z1728-AA1728)),4),ROUND(SUM(Rates!$K$8*AS1728),4)))</f>
        <v/>
      </c>
      <c r="AR1728" s="184" t="str">
        <f t="shared" si="837"/>
        <v/>
      </c>
      <c r="AS1728" s="185" t="str">
        <f t="shared" si="838"/>
        <v/>
      </c>
      <c r="AT1728" s="177" t="str">
        <f t="shared" si="839"/>
        <v/>
      </c>
      <c r="AU1728" s="13" t="str">
        <f>IF(AX1728="","",IF(R1728="Refreshment Beverage",ROUND((BA1728-Y1728-Z1728-AA1728)*VLOOKUP(VALUE(Q1728),Rates!G$15:L$19,3,0),4),ROUND(AW1728*(VLOOKUP(VALUE(Q1728),Rates!G:L,3,0)),4)))</f>
        <v/>
      </c>
      <c r="AV1728" s="183" t="str">
        <f t="shared" si="840"/>
        <v/>
      </c>
      <c r="AW1728" s="186" t="str">
        <f t="shared" si="841"/>
        <v/>
      </c>
      <c r="AX1728" s="184" t="str">
        <f t="shared" si="842"/>
        <v/>
      </c>
      <c r="AY1728" s="186" t="str">
        <f>IF(AX1728="","",IF(R1728="Refreshment Beverage",ROUND(SUM(AX1728*Rates!K$19),4),ROUND(SUM(AX1728*(Rates!J$8/100)),4)))</f>
        <v/>
      </c>
      <c r="AZ1728" s="183" t="str">
        <f t="shared" si="843"/>
        <v/>
      </c>
      <c r="BA1728" s="185" t="str">
        <f t="shared" si="844"/>
        <v/>
      </c>
      <c r="BD1728" s="171"/>
      <c r="BE1728" s="171"/>
      <c r="BF1728" s="171"/>
      <c r="BG1728" s="171"/>
    </row>
    <row r="1729" spans="1:59" ht="15" customHeight="1" x14ac:dyDescent="0.3">
      <c r="A1729" s="172"/>
      <c r="B1729" s="172"/>
      <c r="C1729" s="172"/>
      <c r="D1729" s="173"/>
      <c r="E1729" s="173"/>
      <c r="F1729" s="173"/>
      <c r="G1729" s="173"/>
      <c r="H1729" s="173"/>
      <c r="I1729" s="174"/>
      <c r="J1729" s="175"/>
      <c r="K1729" s="176" t="str">
        <f t="shared" si="816"/>
        <v/>
      </c>
      <c r="L1729" s="177" t="str">
        <f t="shared" si="817"/>
        <v/>
      </c>
      <c r="M1729" s="178" t="str">
        <f t="shared" si="818"/>
        <v/>
      </c>
      <c r="N1729" s="44" t="str" cm="1">
        <f t="array" ref="N1729">IFERROR(IF(_xlfn.SINGLE(A:A)="","",IF(R1729="Beer",SUM(LOOKUP(2,1/(Rates!$B$3:$B$5&lt;=W1729)/(Rates!$C$3:$C$5&gt;=W1729),Rates!$D$3:$D$5)*(X1729/100)*W1729),IF(R1729="Refreshment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44" t="str">
        <f t="shared" si="819"/>
        <v/>
      </c>
      <c r="P1729" s="13"/>
      <c r="Q1729" s="179" t="str">
        <f t="shared" si="820"/>
        <v/>
      </c>
      <c r="R1729" s="180" t="str">
        <f t="shared" si="821"/>
        <v/>
      </c>
      <c r="S1729" s="13" t="str">
        <f>IF(A1729="","",IF(R1729="Refreshment Beverage",VLOOKUP(VALUE(Q1729),Rates!G$15:L$19,2,0),VLOOKUP(VALUE(Q1729),Rates!G$4:L$8,2,0)))</f>
        <v/>
      </c>
      <c r="T1729" s="13" t="str">
        <f t="shared" si="822"/>
        <v/>
      </c>
      <c r="U1729" s="181" t="str">
        <f t="shared" si="823"/>
        <v/>
      </c>
      <c r="V1729" s="13" t="str">
        <f t="shared" si="824"/>
        <v/>
      </c>
      <c r="W1729" s="13" t="str">
        <f t="shared" si="825"/>
        <v/>
      </c>
      <c r="X1729" s="182" t="str">
        <f t="shared" si="826"/>
        <v/>
      </c>
      <c r="Y1729" s="183" t="str">
        <f>IF(A:A="","",IF(R1729="Refreshment Beverage",VLOOKUP(Q1729,Rates!G$15:L$19,6,0)*W1729,VLOOKUP(Q1729,Rates!G$4:L$12,6,0)*W1729))</f>
        <v/>
      </c>
      <c r="Z1729" s="183" t="str">
        <f t="shared" si="827"/>
        <v/>
      </c>
      <c r="AA1729" s="17">
        <f t="shared" si="815"/>
        <v>0</v>
      </c>
      <c r="AB1729" s="177" t="str" cm="1">
        <f t="array" ref="AB1729">IF(_xlfn.SINGLE(A:A)="","",IF(R1729="Refreshment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177" t="str" cm="1">
        <f t="array" ref="AC1729">IF(_xlfn.SINGLE(A:A)="","",IF(R1729="Refreshment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68">
        <f>IFERROR(IF(OR(Q1729=1,Q1729=2,Q1729=3,Q1729=4),VLOOKUP(Q1729,Rates!$A$31:$B$34,2,0)*W1729,IF(V1729=1,VLOOKUP(U1729,'REB BEV MIN MKUP'!B:E,4,0),IF(V1729&gt;1,VLOOKUP(VALUE(W1729),'REB BEV MIN MKUP'!O:Q,3,0),0))),0)</f>
        <v>0</v>
      </c>
      <c r="AE1729" s="177" t="str">
        <f t="shared" si="828"/>
        <v/>
      </c>
      <c r="AF1729" s="13" t="str">
        <f t="shared" si="829"/>
        <v/>
      </c>
      <c r="AG1729" s="177" t="str">
        <f t="shared" si="830"/>
        <v/>
      </c>
      <c r="AH1729" s="184" t="str">
        <f t="shared" si="831"/>
        <v/>
      </c>
      <c r="AI1729" s="184" t="str">
        <f>IF(AE:AE="","",IF(R1729="Refreshment Beverage",AK1729*(Rates!J$19/100),ROUND(SUM(AH1729*(Rates!$J$8/100)),4)))</f>
        <v/>
      </c>
      <c r="AJ1729" s="183" t="str">
        <f t="shared" si="832"/>
        <v/>
      </c>
      <c r="AK1729" s="185" t="str">
        <f t="shared" si="833"/>
        <v/>
      </c>
      <c r="AL1729" s="177" t="str">
        <f t="shared" si="834"/>
        <v/>
      </c>
      <c r="AM1729" s="13" t="str">
        <f>IF(AS1729="","",IF(R1729="Refreshment Beverage",ROUND(AS1729*Rates!K$19,4),ROUND(AO1729*(VLOOKUP(VALUE(Q1729),Rates!G$4:L$12,3,0)),4)))</f>
        <v/>
      </c>
      <c r="AN1729" s="183" t="str">
        <f>IF(AS1729="","",IF(R1729="Refreshment Beverage",AS1729*(Rates!J$19/100),MAX(AM1729,AB1729)))</f>
        <v/>
      </c>
      <c r="AO1729" s="186" t="str">
        <f t="shared" si="835"/>
        <v/>
      </c>
      <c r="AP1729" s="186" t="str">
        <f t="shared" si="836"/>
        <v/>
      </c>
      <c r="AQ1729" s="186" t="str">
        <f>IF(AS1729="","",IF(R1729="Refreshment Beverage",ROUND(SUM(VLOOKUP(Q:Q,Rates!G$15:L$19,3,0)*(AS1729-Y1729-Z1729-AA1729)),4),ROUND(SUM(Rates!$K$8*AS1729),4)))</f>
        <v/>
      </c>
      <c r="AR1729" s="184" t="str">
        <f t="shared" si="837"/>
        <v/>
      </c>
      <c r="AS1729" s="185" t="str">
        <f t="shared" si="838"/>
        <v/>
      </c>
      <c r="AT1729" s="177" t="str">
        <f t="shared" si="839"/>
        <v/>
      </c>
      <c r="AU1729" s="13" t="str">
        <f>IF(AX1729="","",IF(R1729="Refreshment Beverage",ROUND((BA1729-Y1729-Z1729-AA1729)*VLOOKUP(VALUE(Q1729),Rates!G$15:L$19,3,0),4),ROUND(AW1729*(VLOOKUP(VALUE(Q1729),Rates!G:L,3,0)),4)))</f>
        <v/>
      </c>
      <c r="AV1729" s="183" t="str">
        <f t="shared" si="840"/>
        <v/>
      </c>
      <c r="AW1729" s="186" t="str">
        <f t="shared" si="841"/>
        <v/>
      </c>
      <c r="AX1729" s="184" t="str">
        <f t="shared" si="842"/>
        <v/>
      </c>
      <c r="AY1729" s="186" t="str">
        <f>IF(AX1729="","",IF(R1729="Refreshment Beverage",ROUND(SUM(AX1729*Rates!K$19),4),ROUND(SUM(AX1729*(Rates!J$8/100)),4)))</f>
        <v/>
      </c>
      <c r="AZ1729" s="183" t="str">
        <f t="shared" si="843"/>
        <v/>
      </c>
      <c r="BA1729" s="185" t="str">
        <f t="shared" si="844"/>
        <v/>
      </c>
      <c r="BD1729" s="171"/>
      <c r="BE1729" s="171"/>
      <c r="BF1729" s="171"/>
      <c r="BG1729" s="171"/>
    </row>
    <row r="1730" spans="1:59" ht="15" customHeight="1" x14ac:dyDescent="0.3">
      <c r="A1730" s="172"/>
      <c r="B1730" s="172"/>
      <c r="C1730" s="172"/>
      <c r="D1730" s="173"/>
      <c r="E1730" s="173"/>
      <c r="F1730" s="173"/>
      <c r="G1730" s="173"/>
      <c r="H1730" s="173"/>
      <c r="I1730" s="174"/>
      <c r="J1730" s="175"/>
      <c r="K1730" s="176" t="str">
        <f t="shared" si="816"/>
        <v/>
      </c>
      <c r="L1730" s="177" t="str">
        <f t="shared" si="817"/>
        <v/>
      </c>
      <c r="M1730" s="178" t="str">
        <f t="shared" si="818"/>
        <v/>
      </c>
      <c r="N1730" s="44" t="str" cm="1">
        <f t="array" ref="N1730">IFERROR(IF(_xlfn.SINGLE(A:A)="","",IF(R1730="Beer",SUM(LOOKUP(2,1/(Rates!$B$3:$B$5&lt;=W1730)/(Rates!$C$3:$C$5&gt;=W1730),Rates!$D$3:$D$5)*(X1730/100)*W1730),IF(R1730="Refreshment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44" t="str">
        <f t="shared" si="819"/>
        <v/>
      </c>
      <c r="P1730" s="13"/>
      <c r="Q1730" s="179" t="str">
        <f t="shared" si="820"/>
        <v/>
      </c>
      <c r="R1730" s="180" t="str">
        <f t="shared" si="821"/>
        <v/>
      </c>
      <c r="S1730" s="13" t="str">
        <f>IF(A1730="","",IF(R1730="Refreshment Beverage",VLOOKUP(VALUE(Q1730),Rates!G$15:L$19,2,0),VLOOKUP(VALUE(Q1730),Rates!G$4:L$8,2,0)))</f>
        <v/>
      </c>
      <c r="T1730" s="13" t="str">
        <f t="shared" si="822"/>
        <v/>
      </c>
      <c r="U1730" s="181" t="str">
        <f t="shared" si="823"/>
        <v/>
      </c>
      <c r="V1730" s="13" t="str">
        <f t="shared" si="824"/>
        <v/>
      </c>
      <c r="W1730" s="13" t="str">
        <f t="shared" si="825"/>
        <v/>
      </c>
      <c r="X1730" s="182" t="str">
        <f t="shared" si="826"/>
        <v/>
      </c>
      <c r="Y1730" s="183" t="str">
        <f>IF(A:A="","",IF(R1730="Refreshment Beverage",VLOOKUP(Q1730,Rates!G$15:L$19,6,0)*W1730,VLOOKUP(Q1730,Rates!G$4:L$12,6,0)*W1730))</f>
        <v/>
      </c>
      <c r="Z1730" s="183" t="str">
        <f t="shared" si="827"/>
        <v/>
      </c>
      <c r="AA1730" s="17">
        <f t="shared" si="815"/>
        <v>0</v>
      </c>
      <c r="AB1730" s="177" t="str" cm="1">
        <f t="array" ref="AB1730">IF(_xlfn.SINGLE(A:A)="","",IF(R1730="Refreshment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177" t="str" cm="1">
        <f t="array" ref="AC1730">IF(_xlfn.SINGLE(A:A)="","",IF(R1730="Refreshment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68">
        <f>IFERROR(IF(OR(Q1730=1,Q1730=2,Q1730=3,Q1730=4),VLOOKUP(Q1730,Rates!$A$31:$B$34,2,0)*W1730,IF(V1730=1,VLOOKUP(U1730,'REB BEV MIN MKUP'!B:E,4,0),IF(V1730&gt;1,VLOOKUP(VALUE(W1730),'REB BEV MIN MKUP'!O:Q,3,0),0))),0)</f>
        <v>0</v>
      </c>
      <c r="AE1730" s="177" t="str">
        <f t="shared" si="828"/>
        <v/>
      </c>
      <c r="AF1730" s="13" t="str">
        <f t="shared" si="829"/>
        <v/>
      </c>
      <c r="AG1730" s="177" t="str">
        <f t="shared" si="830"/>
        <v/>
      </c>
      <c r="AH1730" s="184" t="str">
        <f t="shared" si="831"/>
        <v/>
      </c>
      <c r="AI1730" s="184" t="str">
        <f>IF(AE:AE="","",IF(R1730="Refreshment Beverage",AK1730*(Rates!J$19/100),ROUND(SUM(AH1730*(Rates!$J$8/100)),4)))</f>
        <v/>
      </c>
      <c r="AJ1730" s="183" t="str">
        <f t="shared" si="832"/>
        <v/>
      </c>
      <c r="AK1730" s="185" t="str">
        <f t="shared" si="833"/>
        <v/>
      </c>
      <c r="AL1730" s="177" t="str">
        <f t="shared" si="834"/>
        <v/>
      </c>
      <c r="AM1730" s="13" t="str">
        <f>IF(AS1730="","",IF(R1730="Refreshment Beverage",ROUND(AS1730*Rates!K$19,4),ROUND(AO1730*(VLOOKUP(VALUE(Q1730),Rates!G$4:L$12,3,0)),4)))</f>
        <v/>
      </c>
      <c r="AN1730" s="183" t="str">
        <f>IF(AS1730="","",IF(R1730="Refreshment Beverage",AS1730*(Rates!J$19/100),MAX(AM1730,AB1730)))</f>
        <v/>
      </c>
      <c r="AO1730" s="186" t="str">
        <f t="shared" si="835"/>
        <v/>
      </c>
      <c r="AP1730" s="186" t="str">
        <f t="shared" si="836"/>
        <v/>
      </c>
      <c r="AQ1730" s="186" t="str">
        <f>IF(AS1730="","",IF(R1730="Refreshment Beverage",ROUND(SUM(VLOOKUP(Q:Q,Rates!G$15:L$19,3,0)*(AS1730-Y1730-Z1730-AA1730)),4),ROUND(SUM(Rates!$K$8*AS1730),4)))</f>
        <v/>
      </c>
      <c r="AR1730" s="184" t="str">
        <f t="shared" si="837"/>
        <v/>
      </c>
      <c r="AS1730" s="185" t="str">
        <f t="shared" si="838"/>
        <v/>
      </c>
      <c r="AT1730" s="177" t="str">
        <f t="shared" si="839"/>
        <v/>
      </c>
      <c r="AU1730" s="13" t="str">
        <f>IF(AX1730="","",IF(R1730="Refreshment Beverage",ROUND((BA1730-Y1730-Z1730-AA1730)*VLOOKUP(VALUE(Q1730),Rates!G$15:L$19,3,0),4),ROUND(AW1730*(VLOOKUP(VALUE(Q1730),Rates!G:L,3,0)),4)))</f>
        <v/>
      </c>
      <c r="AV1730" s="183" t="str">
        <f t="shared" si="840"/>
        <v/>
      </c>
      <c r="AW1730" s="186" t="str">
        <f t="shared" si="841"/>
        <v/>
      </c>
      <c r="AX1730" s="184" t="str">
        <f t="shared" si="842"/>
        <v/>
      </c>
      <c r="AY1730" s="186" t="str">
        <f>IF(AX1730="","",IF(R1730="Refreshment Beverage",ROUND(SUM(AX1730*Rates!K$19),4),ROUND(SUM(AX1730*(Rates!J$8/100)),4)))</f>
        <v/>
      </c>
      <c r="AZ1730" s="183" t="str">
        <f t="shared" si="843"/>
        <v/>
      </c>
      <c r="BA1730" s="185" t="str">
        <f t="shared" si="844"/>
        <v/>
      </c>
      <c r="BD1730" s="171"/>
      <c r="BE1730" s="171"/>
      <c r="BF1730" s="171"/>
      <c r="BG1730" s="171"/>
    </row>
    <row r="1731" spans="1:59" ht="15" customHeight="1" x14ac:dyDescent="0.3">
      <c r="A1731" s="172"/>
      <c r="B1731" s="172"/>
      <c r="C1731" s="172"/>
      <c r="D1731" s="173"/>
      <c r="E1731" s="173"/>
      <c r="F1731" s="173"/>
      <c r="G1731" s="173"/>
      <c r="H1731" s="173"/>
      <c r="I1731" s="174"/>
      <c r="J1731" s="175"/>
      <c r="K1731" s="176" t="str">
        <f t="shared" si="816"/>
        <v/>
      </c>
      <c r="L1731" s="177" t="str">
        <f t="shared" si="817"/>
        <v/>
      </c>
      <c r="M1731" s="178" t="str">
        <f t="shared" si="818"/>
        <v/>
      </c>
      <c r="N1731" s="44" t="str" cm="1">
        <f t="array" ref="N1731">IFERROR(IF(_xlfn.SINGLE(A:A)="","",IF(R1731="Beer",SUM(LOOKUP(2,1/(Rates!$B$3:$B$5&lt;=W1731)/(Rates!$C$3:$C$5&gt;=W1731),Rates!$D$3:$D$5)*(X1731/100)*W1731),IF(R1731="Refreshment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44" t="str">
        <f t="shared" si="819"/>
        <v/>
      </c>
      <c r="P1731" s="13"/>
      <c r="Q1731" s="179" t="str">
        <f t="shared" si="820"/>
        <v/>
      </c>
      <c r="R1731" s="180" t="str">
        <f t="shared" si="821"/>
        <v/>
      </c>
      <c r="S1731" s="13" t="str">
        <f>IF(A1731="","",IF(R1731="Refreshment Beverage",VLOOKUP(VALUE(Q1731),Rates!G$15:L$19,2,0),VLOOKUP(VALUE(Q1731),Rates!G$4:L$8,2,0)))</f>
        <v/>
      </c>
      <c r="T1731" s="13" t="str">
        <f t="shared" si="822"/>
        <v/>
      </c>
      <c r="U1731" s="181" t="str">
        <f t="shared" si="823"/>
        <v/>
      </c>
      <c r="V1731" s="13" t="str">
        <f t="shared" si="824"/>
        <v/>
      </c>
      <c r="W1731" s="13" t="str">
        <f t="shared" si="825"/>
        <v/>
      </c>
      <c r="X1731" s="182" t="str">
        <f t="shared" si="826"/>
        <v/>
      </c>
      <c r="Y1731" s="183" t="str">
        <f>IF(A:A="","",IF(R1731="Refreshment Beverage",VLOOKUP(Q1731,Rates!G$15:L$19,6,0)*W1731,VLOOKUP(Q1731,Rates!G$4:L$12,6,0)*W1731))</f>
        <v/>
      </c>
      <c r="Z1731" s="183" t="str">
        <f t="shared" si="827"/>
        <v/>
      </c>
      <c r="AA1731" s="17">
        <f t="shared" si="815"/>
        <v>0</v>
      </c>
      <c r="AB1731" s="177" t="str" cm="1">
        <f t="array" ref="AB1731">IF(_xlfn.SINGLE(A:A)="","",IF(R1731="Refreshment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177" t="str" cm="1">
        <f t="array" ref="AC1731">IF(_xlfn.SINGLE(A:A)="","",IF(R1731="Refreshment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68">
        <f>IFERROR(IF(OR(Q1731=1,Q1731=2,Q1731=3,Q1731=4),VLOOKUP(Q1731,Rates!$A$31:$B$34,2,0)*W1731,IF(V1731=1,VLOOKUP(U1731,'REB BEV MIN MKUP'!B:E,4,0),IF(V1731&gt;1,VLOOKUP(VALUE(W1731),'REB BEV MIN MKUP'!O:Q,3,0),0))),0)</f>
        <v>0</v>
      </c>
      <c r="AE1731" s="177" t="str">
        <f t="shared" si="828"/>
        <v/>
      </c>
      <c r="AF1731" s="13" t="str">
        <f t="shared" si="829"/>
        <v/>
      </c>
      <c r="AG1731" s="177" t="str">
        <f t="shared" si="830"/>
        <v/>
      </c>
      <c r="AH1731" s="184" t="str">
        <f t="shared" si="831"/>
        <v/>
      </c>
      <c r="AI1731" s="184" t="str">
        <f>IF(AE:AE="","",IF(R1731="Refreshment Beverage",AK1731*(Rates!J$19/100),ROUND(SUM(AH1731*(Rates!$J$8/100)),4)))</f>
        <v/>
      </c>
      <c r="AJ1731" s="183" t="str">
        <f t="shared" si="832"/>
        <v/>
      </c>
      <c r="AK1731" s="185" t="str">
        <f t="shared" si="833"/>
        <v/>
      </c>
      <c r="AL1731" s="177" t="str">
        <f t="shared" si="834"/>
        <v/>
      </c>
      <c r="AM1731" s="13" t="str">
        <f>IF(AS1731="","",IF(R1731="Refreshment Beverage",ROUND(AS1731*Rates!K$19,4),ROUND(AO1731*(VLOOKUP(VALUE(Q1731),Rates!G$4:L$12,3,0)),4)))</f>
        <v/>
      </c>
      <c r="AN1731" s="183" t="str">
        <f>IF(AS1731="","",IF(R1731="Refreshment Beverage",AS1731*(Rates!J$19/100),MAX(AM1731,AB1731)))</f>
        <v/>
      </c>
      <c r="AO1731" s="186" t="str">
        <f t="shared" si="835"/>
        <v/>
      </c>
      <c r="AP1731" s="186" t="str">
        <f t="shared" si="836"/>
        <v/>
      </c>
      <c r="AQ1731" s="186" t="str">
        <f>IF(AS1731="","",IF(R1731="Refreshment Beverage",ROUND(SUM(VLOOKUP(Q:Q,Rates!G$15:L$19,3,0)*(AS1731-Y1731-Z1731-AA1731)),4),ROUND(SUM(Rates!$K$8*AS1731),4)))</f>
        <v/>
      </c>
      <c r="AR1731" s="184" t="str">
        <f t="shared" si="837"/>
        <v/>
      </c>
      <c r="AS1731" s="185" t="str">
        <f t="shared" si="838"/>
        <v/>
      </c>
      <c r="AT1731" s="177" t="str">
        <f t="shared" si="839"/>
        <v/>
      </c>
      <c r="AU1731" s="13" t="str">
        <f>IF(AX1731="","",IF(R1731="Refreshment Beverage",ROUND((BA1731-Y1731-Z1731-AA1731)*VLOOKUP(VALUE(Q1731),Rates!G$15:L$19,3,0),4),ROUND(AW1731*(VLOOKUP(VALUE(Q1731),Rates!G:L,3,0)),4)))</f>
        <v/>
      </c>
      <c r="AV1731" s="183" t="str">
        <f t="shared" si="840"/>
        <v/>
      </c>
      <c r="AW1731" s="186" t="str">
        <f t="shared" si="841"/>
        <v/>
      </c>
      <c r="AX1731" s="184" t="str">
        <f t="shared" si="842"/>
        <v/>
      </c>
      <c r="AY1731" s="186" t="str">
        <f>IF(AX1731="","",IF(R1731="Refreshment Beverage",ROUND(SUM(AX1731*Rates!K$19),4),ROUND(SUM(AX1731*(Rates!J$8/100)),4)))</f>
        <v/>
      </c>
      <c r="AZ1731" s="183" t="str">
        <f t="shared" si="843"/>
        <v/>
      </c>
      <c r="BA1731" s="185" t="str">
        <f t="shared" si="844"/>
        <v/>
      </c>
      <c r="BD1731" s="171"/>
      <c r="BE1731" s="171"/>
      <c r="BF1731" s="171"/>
      <c r="BG1731" s="171"/>
    </row>
    <row r="1732" spans="1:59" ht="15" customHeight="1" x14ac:dyDescent="0.3">
      <c r="A1732" s="172"/>
      <c r="B1732" s="172"/>
      <c r="C1732" s="172"/>
      <c r="D1732" s="173"/>
      <c r="E1732" s="173"/>
      <c r="F1732" s="173"/>
      <c r="G1732" s="173"/>
      <c r="H1732" s="173"/>
      <c r="I1732" s="174"/>
      <c r="J1732" s="175"/>
      <c r="K1732" s="176" t="str">
        <f t="shared" si="816"/>
        <v/>
      </c>
      <c r="L1732" s="177" t="str">
        <f t="shared" si="817"/>
        <v/>
      </c>
      <c r="M1732" s="178" t="str">
        <f t="shared" si="818"/>
        <v/>
      </c>
      <c r="N1732" s="44" t="str" cm="1">
        <f t="array" ref="N1732">IFERROR(IF(_xlfn.SINGLE(A:A)="","",IF(R1732="Beer",SUM(LOOKUP(2,1/(Rates!$B$3:$B$5&lt;=W1732)/(Rates!$C$3:$C$5&gt;=W1732),Rates!$D$3:$D$5)*(X1732/100)*W1732),IF(R1732="Refreshment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44" t="str">
        <f t="shared" si="819"/>
        <v/>
      </c>
      <c r="P1732" s="13"/>
      <c r="Q1732" s="179" t="str">
        <f t="shared" si="820"/>
        <v/>
      </c>
      <c r="R1732" s="180" t="str">
        <f t="shared" si="821"/>
        <v/>
      </c>
      <c r="S1732" s="13" t="str">
        <f>IF(A1732="","",IF(R1732="Refreshment Beverage",VLOOKUP(VALUE(Q1732),Rates!G$15:L$19,2,0),VLOOKUP(VALUE(Q1732),Rates!G$4:L$8,2,0)))</f>
        <v/>
      </c>
      <c r="T1732" s="13" t="str">
        <f t="shared" si="822"/>
        <v/>
      </c>
      <c r="U1732" s="181" t="str">
        <f t="shared" si="823"/>
        <v/>
      </c>
      <c r="V1732" s="13" t="str">
        <f t="shared" si="824"/>
        <v/>
      </c>
      <c r="W1732" s="13" t="str">
        <f t="shared" si="825"/>
        <v/>
      </c>
      <c r="X1732" s="182" t="str">
        <f t="shared" si="826"/>
        <v/>
      </c>
      <c r="Y1732" s="183" t="str">
        <f>IF(A:A="","",IF(R1732="Refreshment Beverage",VLOOKUP(Q1732,Rates!G$15:L$19,6,0)*W1732,VLOOKUP(Q1732,Rates!G$4:L$12,6,0)*W1732))</f>
        <v/>
      </c>
      <c r="Z1732" s="183" t="str">
        <f t="shared" si="827"/>
        <v/>
      </c>
      <c r="AA1732" s="17">
        <f t="shared" si="815"/>
        <v>0</v>
      </c>
      <c r="AB1732" s="177" t="str" cm="1">
        <f t="array" ref="AB1732">IF(_xlfn.SINGLE(A:A)="","",IF(R1732="Refreshment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177" t="str" cm="1">
        <f t="array" ref="AC1732">IF(_xlfn.SINGLE(A:A)="","",IF(R1732="Refreshment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68">
        <f>IFERROR(IF(OR(Q1732=1,Q1732=2,Q1732=3,Q1732=4),VLOOKUP(Q1732,Rates!$A$31:$B$34,2,0)*W1732,IF(V1732=1,VLOOKUP(U1732,'REB BEV MIN MKUP'!B:E,4,0),IF(V1732&gt;1,VLOOKUP(VALUE(W1732),'REB BEV MIN MKUP'!O:Q,3,0),0))),0)</f>
        <v>0</v>
      </c>
      <c r="AE1732" s="177" t="str">
        <f t="shared" si="828"/>
        <v/>
      </c>
      <c r="AF1732" s="13" t="str">
        <f t="shared" si="829"/>
        <v/>
      </c>
      <c r="AG1732" s="177" t="str">
        <f t="shared" si="830"/>
        <v/>
      </c>
      <c r="AH1732" s="184" t="str">
        <f t="shared" si="831"/>
        <v/>
      </c>
      <c r="AI1732" s="184" t="str">
        <f>IF(AE:AE="","",IF(R1732="Refreshment Beverage",AK1732*(Rates!J$19/100),ROUND(SUM(AH1732*(Rates!$J$8/100)),4)))</f>
        <v/>
      </c>
      <c r="AJ1732" s="183" t="str">
        <f t="shared" si="832"/>
        <v/>
      </c>
      <c r="AK1732" s="185" t="str">
        <f t="shared" si="833"/>
        <v/>
      </c>
      <c r="AL1732" s="177" t="str">
        <f t="shared" si="834"/>
        <v/>
      </c>
      <c r="AM1732" s="13" t="str">
        <f>IF(AS1732="","",IF(R1732="Refreshment Beverage",ROUND(AS1732*Rates!K$19,4),ROUND(AO1732*(VLOOKUP(VALUE(Q1732),Rates!G$4:L$12,3,0)),4)))</f>
        <v/>
      </c>
      <c r="AN1732" s="183" t="str">
        <f>IF(AS1732="","",IF(R1732="Refreshment Beverage",AS1732*(Rates!J$19/100),MAX(AM1732,AB1732)))</f>
        <v/>
      </c>
      <c r="AO1732" s="186" t="str">
        <f t="shared" si="835"/>
        <v/>
      </c>
      <c r="AP1732" s="186" t="str">
        <f t="shared" si="836"/>
        <v/>
      </c>
      <c r="AQ1732" s="186" t="str">
        <f>IF(AS1732="","",IF(R1732="Refreshment Beverage",ROUND(SUM(VLOOKUP(Q:Q,Rates!G$15:L$19,3,0)*(AS1732-Y1732-Z1732-AA1732)),4),ROUND(SUM(Rates!$K$8*AS1732),4)))</f>
        <v/>
      </c>
      <c r="AR1732" s="184" t="str">
        <f t="shared" si="837"/>
        <v/>
      </c>
      <c r="AS1732" s="185" t="str">
        <f t="shared" si="838"/>
        <v/>
      </c>
      <c r="AT1732" s="177" t="str">
        <f t="shared" si="839"/>
        <v/>
      </c>
      <c r="AU1732" s="13" t="str">
        <f>IF(AX1732="","",IF(R1732="Refreshment Beverage",ROUND((BA1732-Y1732-Z1732-AA1732)*VLOOKUP(VALUE(Q1732),Rates!G$15:L$19,3,0),4),ROUND(AW1732*(VLOOKUP(VALUE(Q1732),Rates!G:L,3,0)),4)))</f>
        <v/>
      </c>
      <c r="AV1732" s="183" t="str">
        <f t="shared" si="840"/>
        <v/>
      </c>
      <c r="AW1732" s="186" t="str">
        <f t="shared" si="841"/>
        <v/>
      </c>
      <c r="AX1732" s="184" t="str">
        <f t="shared" si="842"/>
        <v/>
      </c>
      <c r="AY1732" s="186" t="str">
        <f>IF(AX1732="","",IF(R1732="Refreshment Beverage",ROUND(SUM(AX1732*Rates!K$19),4),ROUND(SUM(AX1732*(Rates!J$8/100)),4)))</f>
        <v/>
      </c>
      <c r="AZ1732" s="183" t="str">
        <f t="shared" si="843"/>
        <v/>
      </c>
      <c r="BA1732" s="185" t="str">
        <f t="shared" si="844"/>
        <v/>
      </c>
      <c r="BD1732" s="171"/>
      <c r="BE1732" s="171"/>
      <c r="BF1732" s="171"/>
      <c r="BG1732" s="171"/>
    </row>
    <row r="1733" spans="1:59" ht="15" customHeight="1" x14ac:dyDescent="0.3">
      <c r="A1733" s="172"/>
      <c r="B1733" s="172"/>
      <c r="C1733" s="172"/>
      <c r="D1733" s="173"/>
      <c r="E1733" s="173"/>
      <c r="F1733" s="173"/>
      <c r="G1733" s="173"/>
      <c r="H1733" s="173"/>
      <c r="I1733" s="174"/>
      <c r="J1733" s="175"/>
      <c r="K1733" s="176" t="str">
        <f t="shared" si="816"/>
        <v/>
      </c>
      <c r="L1733" s="177" t="str">
        <f t="shared" si="817"/>
        <v/>
      </c>
      <c r="M1733" s="178" t="str">
        <f t="shared" si="818"/>
        <v/>
      </c>
      <c r="N1733" s="44" t="str" cm="1">
        <f t="array" ref="N1733">IFERROR(IF(_xlfn.SINGLE(A:A)="","",IF(R1733="Beer",SUM(LOOKUP(2,1/(Rates!$B$3:$B$5&lt;=W1733)/(Rates!$C$3:$C$5&gt;=W1733),Rates!$D$3:$D$5)*(X1733/100)*W1733),IF(R1733="Refreshment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44" t="str">
        <f t="shared" si="819"/>
        <v/>
      </c>
      <c r="P1733" s="13"/>
      <c r="Q1733" s="179" t="str">
        <f t="shared" si="820"/>
        <v/>
      </c>
      <c r="R1733" s="180" t="str">
        <f t="shared" si="821"/>
        <v/>
      </c>
      <c r="S1733" s="13" t="str">
        <f>IF(A1733="","",IF(R1733="Refreshment Beverage",VLOOKUP(VALUE(Q1733),Rates!G$15:L$19,2,0),VLOOKUP(VALUE(Q1733),Rates!G$4:L$8,2,0)))</f>
        <v/>
      </c>
      <c r="T1733" s="13" t="str">
        <f t="shared" si="822"/>
        <v/>
      </c>
      <c r="U1733" s="181" t="str">
        <f t="shared" si="823"/>
        <v/>
      </c>
      <c r="V1733" s="13" t="str">
        <f t="shared" si="824"/>
        <v/>
      </c>
      <c r="W1733" s="13" t="str">
        <f t="shared" si="825"/>
        <v/>
      </c>
      <c r="X1733" s="182" t="str">
        <f t="shared" si="826"/>
        <v/>
      </c>
      <c r="Y1733" s="183" t="str">
        <f>IF(A:A="","",IF(R1733="Refreshment Beverage",VLOOKUP(Q1733,Rates!G$15:L$19,6,0)*W1733,VLOOKUP(Q1733,Rates!G$4:L$12,6,0)*W1733))</f>
        <v/>
      </c>
      <c r="Z1733" s="183" t="str">
        <f t="shared" si="827"/>
        <v/>
      </c>
      <c r="AA1733" s="17">
        <f t="shared" si="815"/>
        <v>0</v>
      </c>
      <c r="AB1733" s="177" t="str" cm="1">
        <f t="array" ref="AB1733">IF(_xlfn.SINGLE(A:A)="","",IF(R1733="Refreshment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177" t="str" cm="1">
        <f t="array" ref="AC1733">IF(_xlfn.SINGLE(A:A)="","",IF(R1733="Refreshment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68">
        <f>IFERROR(IF(OR(Q1733=1,Q1733=2,Q1733=3,Q1733=4),VLOOKUP(Q1733,Rates!$A$31:$B$34,2,0)*W1733,IF(V1733=1,VLOOKUP(U1733,'REB BEV MIN MKUP'!B:E,4,0),IF(V1733&gt;1,VLOOKUP(VALUE(W1733),'REB BEV MIN MKUP'!O:Q,3,0),0))),0)</f>
        <v>0</v>
      </c>
      <c r="AE1733" s="177" t="str">
        <f t="shared" si="828"/>
        <v/>
      </c>
      <c r="AF1733" s="13" t="str">
        <f t="shared" si="829"/>
        <v/>
      </c>
      <c r="AG1733" s="177" t="str">
        <f t="shared" si="830"/>
        <v/>
      </c>
      <c r="AH1733" s="184" t="str">
        <f t="shared" si="831"/>
        <v/>
      </c>
      <c r="AI1733" s="184" t="str">
        <f>IF(AE:AE="","",IF(R1733="Refreshment Beverage",AK1733*(Rates!J$19/100),ROUND(SUM(AH1733*(Rates!$J$8/100)),4)))</f>
        <v/>
      </c>
      <c r="AJ1733" s="183" t="str">
        <f t="shared" si="832"/>
        <v/>
      </c>
      <c r="AK1733" s="185" t="str">
        <f t="shared" si="833"/>
        <v/>
      </c>
      <c r="AL1733" s="177" t="str">
        <f t="shared" si="834"/>
        <v/>
      </c>
      <c r="AM1733" s="13" t="str">
        <f>IF(AS1733="","",IF(R1733="Refreshment Beverage",ROUND(AS1733*Rates!K$19,4),ROUND(AO1733*(VLOOKUP(VALUE(Q1733),Rates!G$4:L$12,3,0)),4)))</f>
        <v/>
      </c>
      <c r="AN1733" s="183" t="str">
        <f>IF(AS1733="","",IF(R1733="Refreshment Beverage",AS1733*(Rates!J$19/100),MAX(AM1733,AB1733)))</f>
        <v/>
      </c>
      <c r="AO1733" s="186" t="str">
        <f t="shared" si="835"/>
        <v/>
      </c>
      <c r="AP1733" s="186" t="str">
        <f t="shared" si="836"/>
        <v/>
      </c>
      <c r="AQ1733" s="186" t="str">
        <f>IF(AS1733="","",IF(R1733="Refreshment Beverage",ROUND(SUM(VLOOKUP(Q:Q,Rates!G$15:L$19,3,0)*(AS1733-Y1733-Z1733-AA1733)),4),ROUND(SUM(Rates!$K$8*AS1733),4)))</f>
        <v/>
      </c>
      <c r="AR1733" s="184" t="str">
        <f t="shared" si="837"/>
        <v/>
      </c>
      <c r="AS1733" s="185" t="str">
        <f t="shared" si="838"/>
        <v/>
      </c>
      <c r="AT1733" s="177" t="str">
        <f t="shared" si="839"/>
        <v/>
      </c>
      <c r="AU1733" s="13" t="str">
        <f>IF(AX1733="","",IF(R1733="Refreshment Beverage",ROUND((BA1733-Y1733-Z1733-AA1733)*VLOOKUP(VALUE(Q1733),Rates!G$15:L$19,3,0),4),ROUND(AW1733*(VLOOKUP(VALUE(Q1733),Rates!G:L,3,0)),4)))</f>
        <v/>
      </c>
      <c r="AV1733" s="183" t="str">
        <f t="shared" si="840"/>
        <v/>
      </c>
      <c r="AW1733" s="186" t="str">
        <f t="shared" si="841"/>
        <v/>
      </c>
      <c r="AX1733" s="184" t="str">
        <f t="shared" si="842"/>
        <v/>
      </c>
      <c r="AY1733" s="186" t="str">
        <f>IF(AX1733="","",IF(R1733="Refreshment Beverage",ROUND(SUM(AX1733*Rates!K$19),4),ROUND(SUM(AX1733*(Rates!J$8/100)),4)))</f>
        <v/>
      </c>
      <c r="AZ1733" s="183" t="str">
        <f t="shared" si="843"/>
        <v/>
      </c>
      <c r="BA1733" s="185" t="str">
        <f t="shared" si="844"/>
        <v/>
      </c>
      <c r="BD1733" s="171"/>
      <c r="BE1733" s="171"/>
      <c r="BF1733" s="171"/>
      <c r="BG1733" s="171"/>
    </row>
    <row r="1734" spans="1:59" ht="15" customHeight="1" x14ac:dyDescent="0.3">
      <c r="A1734" s="172"/>
      <c r="B1734" s="172"/>
      <c r="C1734" s="172"/>
      <c r="D1734" s="173"/>
      <c r="E1734" s="173"/>
      <c r="F1734" s="173"/>
      <c r="G1734" s="173"/>
      <c r="H1734" s="173"/>
      <c r="I1734" s="174"/>
      <c r="J1734" s="175"/>
      <c r="K1734" s="176" t="str">
        <f t="shared" si="816"/>
        <v/>
      </c>
      <c r="L1734" s="177" t="str">
        <f t="shared" si="817"/>
        <v/>
      </c>
      <c r="M1734" s="178" t="str">
        <f t="shared" si="818"/>
        <v/>
      </c>
      <c r="N1734" s="44" t="str" cm="1">
        <f t="array" ref="N1734">IFERROR(IF(_xlfn.SINGLE(A:A)="","",IF(R1734="Beer",SUM(LOOKUP(2,1/(Rates!$B$3:$B$5&lt;=W1734)/(Rates!$C$3:$C$5&gt;=W1734),Rates!$D$3:$D$5)*(X1734/100)*W1734),IF(R1734="Refreshment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44" t="str">
        <f t="shared" si="819"/>
        <v/>
      </c>
      <c r="P1734" s="13"/>
      <c r="Q1734" s="179" t="str">
        <f t="shared" si="820"/>
        <v/>
      </c>
      <c r="R1734" s="180" t="str">
        <f t="shared" si="821"/>
        <v/>
      </c>
      <c r="S1734" s="13" t="str">
        <f>IF(A1734="","",IF(R1734="Refreshment Beverage",VLOOKUP(VALUE(Q1734),Rates!G$15:L$19,2,0),VLOOKUP(VALUE(Q1734),Rates!G$4:L$8,2,0)))</f>
        <v/>
      </c>
      <c r="T1734" s="13" t="str">
        <f t="shared" si="822"/>
        <v/>
      </c>
      <c r="U1734" s="181" t="str">
        <f t="shared" si="823"/>
        <v/>
      </c>
      <c r="V1734" s="13" t="str">
        <f t="shared" si="824"/>
        <v/>
      </c>
      <c r="W1734" s="13" t="str">
        <f t="shared" si="825"/>
        <v/>
      </c>
      <c r="X1734" s="182" t="str">
        <f t="shared" si="826"/>
        <v/>
      </c>
      <c r="Y1734" s="183" t="str">
        <f>IF(A:A="","",IF(R1734="Refreshment Beverage",VLOOKUP(Q1734,Rates!G$15:L$19,6,0)*W1734,VLOOKUP(Q1734,Rates!G$4:L$12,6,0)*W1734))</f>
        <v/>
      </c>
      <c r="Z1734" s="183" t="str">
        <f t="shared" si="827"/>
        <v/>
      </c>
      <c r="AA1734" s="17">
        <f t="shared" si="815"/>
        <v>0</v>
      </c>
      <c r="AB1734" s="177" t="str" cm="1">
        <f t="array" ref="AB1734">IF(_xlfn.SINGLE(A:A)="","",IF(R1734="Refreshment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177" t="str" cm="1">
        <f t="array" ref="AC1734">IF(_xlfn.SINGLE(A:A)="","",IF(R1734="Refreshment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68">
        <f>IFERROR(IF(OR(Q1734=1,Q1734=2,Q1734=3,Q1734=4),VLOOKUP(Q1734,Rates!$A$31:$B$34,2,0)*W1734,IF(V1734=1,VLOOKUP(U1734,'REB BEV MIN MKUP'!B:E,4,0),IF(V1734&gt;1,VLOOKUP(VALUE(W1734),'REB BEV MIN MKUP'!O:Q,3,0),0))),0)</f>
        <v>0</v>
      </c>
      <c r="AE1734" s="177" t="str">
        <f t="shared" si="828"/>
        <v/>
      </c>
      <c r="AF1734" s="13" t="str">
        <f t="shared" si="829"/>
        <v/>
      </c>
      <c r="AG1734" s="177" t="str">
        <f t="shared" si="830"/>
        <v/>
      </c>
      <c r="AH1734" s="184" t="str">
        <f t="shared" si="831"/>
        <v/>
      </c>
      <c r="AI1734" s="184" t="str">
        <f>IF(AE:AE="","",IF(R1734="Refreshment Beverage",AK1734*(Rates!J$19/100),ROUND(SUM(AH1734*(Rates!$J$8/100)),4)))</f>
        <v/>
      </c>
      <c r="AJ1734" s="183" t="str">
        <f t="shared" si="832"/>
        <v/>
      </c>
      <c r="AK1734" s="185" t="str">
        <f t="shared" si="833"/>
        <v/>
      </c>
      <c r="AL1734" s="177" t="str">
        <f t="shared" si="834"/>
        <v/>
      </c>
      <c r="AM1734" s="13" t="str">
        <f>IF(AS1734="","",IF(R1734="Refreshment Beverage",ROUND(AS1734*Rates!K$19,4),ROUND(AO1734*(VLOOKUP(VALUE(Q1734),Rates!G$4:L$12,3,0)),4)))</f>
        <v/>
      </c>
      <c r="AN1734" s="183" t="str">
        <f>IF(AS1734="","",IF(R1734="Refreshment Beverage",AS1734*(Rates!J$19/100),MAX(AM1734,AB1734)))</f>
        <v/>
      </c>
      <c r="AO1734" s="186" t="str">
        <f t="shared" si="835"/>
        <v/>
      </c>
      <c r="AP1734" s="186" t="str">
        <f t="shared" si="836"/>
        <v/>
      </c>
      <c r="AQ1734" s="186" t="str">
        <f>IF(AS1734="","",IF(R1734="Refreshment Beverage",ROUND(SUM(VLOOKUP(Q:Q,Rates!G$15:L$19,3,0)*(AS1734-Y1734-Z1734-AA1734)),4),ROUND(SUM(Rates!$K$8*AS1734),4)))</f>
        <v/>
      </c>
      <c r="AR1734" s="184" t="str">
        <f t="shared" si="837"/>
        <v/>
      </c>
      <c r="AS1734" s="185" t="str">
        <f t="shared" si="838"/>
        <v/>
      </c>
      <c r="AT1734" s="177" t="str">
        <f t="shared" si="839"/>
        <v/>
      </c>
      <c r="AU1734" s="13" t="str">
        <f>IF(AX1734="","",IF(R1734="Refreshment Beverage",ROUND((BA1734-Y1734-Z1734-AA1734)*VLOOKUP(VALUE(Q1734),Rates!G$15:L$19,3,0),4),ROUND(AW1734*(VLOOKUP(VALUE(Q1734),Rates!G:L,3,0)),4)))</f>
        <v/>
      </c>
      <c r="AV1734" s="183" t="str">
        <f t="shared" si="840"/>
        <v/>
      </c>
      <c r="AW1734" s="186" t="str">
        <f t="shared" si="841"/>
        <v/>
      </c>
      <c r="AX1734" s="184" t="str">
        <f t="shared" si="842"/>
        <v/>
      </c>
      <c r="AY1734" s="186" t="str">
        <f>IF(AX1734="","",IF(R1734="Refreshment Beverage",ROUND(SUM(AX1734*Rates!K$19),4),ROUND(SUM(AX1734*(Rates!J$8/100)),4)))</f>
        <v/>
      </c>
      <c r="AZ1734" s="183" t="str">
        <f t="shared" si="843"/>
        <v/>
      </c>
      <c r="BA1734" s="185" t="str">
        <f t="shared" si="844"/>
        <v/>
      </c>
      <c r="BD1734" s="171"/>
      <c r="BE1734" s="171"/>
      <c r="BF1734" s="171"/>
      <c r="BG1734" s="171"/>
    </row>
    <row r="1735" spans="1:59" ht="15" customHeight="1" x14ac:dyDescent="0.3">
      <c r="A1735" s="172"/>
      <c r="B1735" s="172"/>
      <c r="C1735" s="172"/>
      <c r="D1735" s="173"/>
      <c r="E1735" s="173"/>
      <c r="F1735" s="173"/>
      <c r="G1735" s="173"/>
      <c r="H1735" s="173"/>
      <c r="I1735" s="174"/>
      <c r="J1735" s="175"/>
      <c r="K1735" s="176" t="str">
        <f t="shared" si="816"/>
        <v/>
      </c>
      <c r="L1735" s="177" t="str">
        <f t="shared" si="817"/>
        <v/>
      </c>
      <c r="M1735" s="178" t="str">
        <f t="shared" si="818"/>
        <v/>
      </c>
      <c r="N1735" s="44" t="str" cm="1">
        <f t="array" ref="N1735">IFERROR(IF(_xlfn.SINGLE(A:A)="","",IF(R1735="Beer",SUM(LOOKUP(2,1/(Rates!$B$3:$B$5&lt;=W1735)/(Rates!$C$3:$C$5&gt;=W1735),Rates!$D$3:$D$5)*(X1735/100)*W1735),IF(R1735="Refreshment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44" t="str">
        <f t="shared" si="819"/>
        <v/>
      </c>
      <c r="P1735" s="13"/>
      <c r="Q1735" s="179" t="str">
        <f t="shared" si="820"/>
        <v/>
      </c>
      <c r="R1735" s="180" t="str">
        <f t="shared" si="821"/>
        <v/>
      </c>
      <c r="S1735" s="13" t="str">
        <f>IF(A1735="","",IF(R1735="Refreshment Beverage",VLOOKUP(VALUE(Q1735),Rates!G$15:L$19,2,0),VLOOKUP(VALUE(Q1735),Rates!G$4:L$8,2,0)))</f>
        <v/>
      </c>
      <c r="T1735" s="13" t="str">
        <f t="shared" si="822"/>
        <v/>
      </c>
      <c r="U1735" s="181" t="str">
        <f t="shared" si="823"/>
        <v/>
      </c>
      <c r="V1735" s="13" t="str">
        <f t="shared" si="824"/>
        <v/>
      </c>
      <c r="W1735" s="13" t="str">
        <f t="shared" si="825"/>
        <v/>
      </c>
      <c r="X1735" s="182" t="str">
        <f t="shared" si="826"/>
        <v/>
      </c>
      <c r="Y1735" s="183" t="str">
        <f>IF(A:A="","",IF(R1735="Refreshment Beverage",VLOOKUP(Q1735,Rates!G$15:L$19,6,0)*W1735,VLOOKUP(Q1735,Rates!G$4:L$12,6,0)*W1735))</f>
        <v/>
      </c>
      <c r="Z1735" s="183" t="str">
        <f t="shared" si="827"/>
        <v/>
      </c>
      <c r="AA1735" s="17">
        <f t="shared" ref="AA1735:AA1798" si="845">IF(AND(U1735&gt;0.049,U1735&lt;0.401),SUM(0.0536*V1735),IF(AND(U1735&gt;0.4,U1735&lt;0.47),SUM(0.0643*V1735),IF(AND(U1735&gt;0.469,U1735&lt;0.66),SUM(0.075*V1735),IF(AND(U1735&gt;0.659,U1735&lt;0.75),SUM(0.1071*V1735),IF(AND(U1735&gt;0.749,U1735&lt;0.9),SUM(0.1178*V1735),IF(AND(U1735&gt;0.899,U1735&lt;1),SUM(0.1393*V1735),IF(U1735=1,SUM(0.1499*V1735),IF(U1735=1.14,SUM(0.1714*V1735),IF(U1735=1.75,SUM(0.2678*V1735),IF(U1735=2,SUM(0.2999*V1735),IF(U1735=3,SUM(0.4499*V1735),0)))))))))))</f>
        <v>0</v>
      </c>
      <c r="AB1735" s="177" t="str" cm="1">
        <f t="array" ref="AB1735">IF(_xlfn.SINGLE(A:A)="","",IF(R1735="Refreshment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177" t="str" cm="1">
        <f t="array" ref="AC1735">IF(_xlfn.SINGLE(A:A)="","",IF(R1735="Refreshment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68">
        <f>IFERROR(IF(OR(Q1735=1,Q1735=2,Q1735=3,Q1735=4),VLOOKUP(Q1735,Rates!$A$31:$B$34,2,0)*W1735,IF(V1735=1,VLOOKUP(U1735,'REB BEV MIN MKUP'!B:E,4,0),IF(V1735&gt;1,VLOOKUP(VALUE(W1735),'REB BEV MIN MKUP'!O:Q,3,0),0))),0)</f>
        <v>0</v>
      </c>
      <c r="AE1735" s="177" t="str">
        <f t="shared" si="828"/>
        <v/>
      </c>
      <c r="AF1735" s="13" t="str">
        <f t="shared" si="829"/>
        <v/>
      </c>
      <c r="AG1735" s="177" t="str">
        <f t="shared" si="830"/>
        <v/>
      </c>
      <c r="AH1735" s="184" t="str">
        <f t="shared" si="831"/>
        <v/>
      </c>
      <c r="AI1735" s="184" t="str">
        <f>IF(AE:AE="","",IF(R1735="Refreshment Beverage",AK1735*(Rates!J$19/100),ROUND(SUM(AH1735*(Rates!$J$8/100)),4)))</f>
        <v/>
      </c>
      <c r="AJ1735" s="183" t="str">
        <f t="shared" si="832"/>
        <v/>
      </c>
      <c r="AK1735" s="185" t="str">
        <f t="shared" si="833"/>
        <v/>
      </c>
      <c r="AL1735" s="177" t="str">
        <f t="shared" si="834"/>
        <v/>
      </c>
      <c r="AM1735" s="13" t="str">
        <f>IF(AS1735="","",IF(R1735="Refreshment Beverage",ROUND(AS1735*Rates!K$19,4),ROUND(AO1735*(VLOOKUP(VALUE(Q1735),Rates!G$4:L$12,3,0)),4)))</f>
        <v/>
      </c>
      <c r="AN1735" s="183" t="str">
        <f>IF(AS1735="","",IF(R1735="Refreshment Beverage",AS1735*(Rates!J$19/100),MAX(AM1735,AB1735)))</f>
        <v/>
      </c>
      <c r="AO1735" s="186" t="str">
        <f t="shared" si="835"/>
        <v/>
      </c>
      <c r="AP1735" s="186" t="str">
        <f t="shared" si="836"/>
        <v/>
      </c>
      <c r="AQ1735" s="186" t="str">
        <f>IF(AS1735="","",IF(R1735="Refreshment Beverage",ROUND(SUM(VLOOKUP(Q:Q,Rates!G$15:L$19,3,0)*(AS1735-Y1735-Z1735-AA1735)),4),ROUND(SUM(Rates!$K$8*AS1735),4)))</f>
        <v/>
      </c>
      <c r="AR1735" s="184" t="str">
        <f t="shared" si="837"/>
        <v/>
      </c>
      <c r="AS1735" s="185" t="str">
        <f t="shared" si="838"/>
        <v/>
      </c>
      <c r="AT1735" s="177" t="str">
        <f t="shared" si="839"/>
        <v/>
      </c>
      <c r="AU1735" s="13" t="str">
        <f>IF(AX1735="","",IF(R1735="Refreshment Beverage",ROUND((BA1735-Y1735-Z1735-AA1735)*VLOOKUP(VALUE(Q1735),Rates!G$15:L$19,3,0),4),ROUND(AW1735*(VLOOKUP(VALUE(Q1735),Rates!G:L,3,0)),4)))</f>
        <v/>
      </c>
      <c r="AV1735" s="183" t="str">
        <f t="shared" si="840"/>
        <v/>
      </c>
      <c r="AW1735" s="186" t="str">
        <f t="shared" si="841"/>
        <v/>
      </c>
      <c r="AX1735" s="184" t="str">
        <f t="shared" si="842"/>
        <v/>
      </c>
      <c r="AY1735" s="186" t="str">
        <f>IF(AX1735="","",IF(R1735="Refreshment Beverage",ROUND(SUM(AX1735*Rates!K$19),4),ROUND(SUM(AX1735*(Rates!J$8/100)),4)))</f>
        <v/>
      </c>
      <c r="AZ1735" s="183" t="str">
        <f t="shared" si="843"/>
        <v/>
      </c>
      <c r="BA1735" s="185" t="str">
        <f t="shared" si="844"/>
        <v/>
      </c>
      <c r="BD1735" s="171"/>
      <c r="BE1735" s="171"/>
      <c r="BF1735" s="171"/>
      <c r="BG1735" s="171"/>
    </row>
    <row r="1736" spans="1:59" ht="15" customHeight="1" x14ac:dyDescent="0.3">
      <c r="A1736" s="172"/>
      <c r="B1736" s="172"/>
      <c r="C1736" s="172"/>
      <c r="D1736" s="173"/>
      <c r="E1736" s="173"/>
      <c r="F1736" s="173"/>
      <c r="G1736" s="173"/>
      <c r="H1736" s="173"/>
      <c r="I1736" s="174"/>
      <c r="J1736" s="175"/>
      <c r="K1736" s="176" t="str">
        <f t="shared" ref="K1736:K1799" si="846">IFERROR(IF(A:A="","",IF(OR(C1736="",E1736="",F1736="",G1736="",H1736="",I1736="",J1736=""),"",ROUND(IF(J1736="Gross Price to Brewers",AE1736,IF(J1736="Retail Price",AL1736,IF(J1736="Licensee Retail",AT1736,""))),2))),"")</f>
        <v/>
      </c>
      <c r="L1736" s="177" t="str">
        <f t="shared" ref="L1736:L1799" si="847">M1736</f>
        <v/>
      </c>
      <c r="M1736" s="178" t="str">
        <f t="shared" ref="M1736:M1799" si="848">IFERROR(IF(A:A="","",IF(OR(C1736="",E1736="",F1736="",G1736="",H1736="",I1736="",J1736=""),"",ROUND(IF(J1736="Gross Price to Brewers",AK1736,IF(J1736="Retail Price",AS1736,IF(J1736="Licensee Retail",BA1736,""))),2))),"")</f>
        <v/>
      </c>
      <c r="N1736" s="44" t="str" cm="1">
        <f t="array" ref="N1736">IFERROR(IF(_xlfn.SINGLE(A:A)="","",IF(R1736="Beer",SUM(LOOKUP(2,1/(Rates!$B$3:$B$5&lt;=W1736)/(Rates!$C$3:$C$5&gt;=W1736),Rates!$D$3:$D$5)*(X1736/100)*W1736),IF(R1736="Refreshment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44" t="str">
        <f t="shared" ref="O1736:O1799" si="849">IF(B:B="","",IF(M1736&gt;N1736,"YES","NO"))</f>
        <v/>
      </c>
      <c r="P1736" s="13"/>
      <c r="Q1736" s="179" t="str">
        <f t="shared" ref="Q1736:Q1799" si="850">IF(A1736="","",IF(OR(D1736="",D1736=0),0,D1736))</f>
        <v/>
      </c>
      <c r="R1736" s="180" t="str">
        <f t="shared" ref="R1736:R1799" si="851">IF(C1736="","",IF(OR(C1736="Spirit-Based Cooler",C1736="Wine-Based Cooler",C1736="Cider",C1736="Other"),"Refreshment Beverage",""))</f>
        <v/>
      </c>
      <c r="S1736" s="13" t="str">
        <f>IF(A1736="","",IF(R1736="Refreshment Beverage",VLOOKUP(VALUE(Q1736),Rates!G$15:L$19,2,0),VLOOKUP(VALUE(Q1736),Rates!G$4:L$8,2,0)))</f>
        <v/>
      </c>
      <c r="T1736" s="13" t="str">
        <f t="shared" ref="T1736:T1799" si="852">IF(A1736="","",G1736)</f>
        <v/>
      </c>
      <c r="U1736" s="181" t="str">
        <f t="shared" ref="U1736:U1799" si="853">IF(A:A="","",SUM(W1736/V1736))</f>
        <v/>
      </c>
      <c r="V1736" s="13" t="str">
        <f t="shared" ref="V1736:V1799" si="854">IF(A1736="","",F1736)</f>
        <v/>
      </c>
      <c r="W1736" s="13" t="str">
        <f t="shared" ref="W1736:W1799" si="855">IF(A1736="","",E1736*F1736)</f>
        <v/>
      </c>
      <c r="X1736" s="182" t="str">
        <f t="shared" ref="X1736:X1799" si="856">IF(A1736="","",H1736)</f>
        <v/>
      </c>
      <c r="Y1736" s="183" t="str">
        <f>IF(A:A="","",IF(R1736="Refreshment Beverage",VLOOKUP(Q1736,Rates!G$15:L$19,6,0)*W1736,VLOOKUP(Q1736,Rates!G$4:L$12,6,0)*W1736))</f>
        <v/>
      </c>
      <c r="Z1736" s="183" t="str">
        <f t="shared" ref="Z1736:Z1799" si="857">IF(A:A="","",IF(R1736="Refreshment Beverage",0,IF(T1736="Keg",0,ROUND(0.34/12*V1736,2))))</f>
        <v/>
      </c>
      <c r="AA1736" s="17">
        <f t="shared" si="845"/>
        <v>0</v>
      </c>
      <c r="AB1736" s="177" t="str" cm="1">
        <f t="array" ref="AB1736">IF(_xlfn.SINGLE(A:A)="","",IF(R1736="Refreshment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177" t="str" cm="1">
        <f t="array" ref="AC1736">IF(_xlfn.SINGLE(A:A)="","",IF(R1736="Refreshment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68">
        <f>IFERROR(IF(OR(Q1736=1,Q1736=2,Q1736=3,Q1736=4),VLOOKUP(Q1736,Rates!$A$31:$B$34,2,0)*W1736,IF(V1736=1,VLOOKUP(U1736,'REB BEV MIN MKUP'!B:E,4,0),IF(V1736&gt;1,VLOOKUP(VALUE(W1736),'REB BEV MIN MKUP'!O:Q,3,0),0))),0)</f>
        <v>0</v>
      </c>
      <c r="AE1736" s="177" t="str">
        <f t="shared" ref="AE1736:AE1799" si="858">IF(J1736="Gross Price to Brewers",I1736,"")</f>
        <v/>
      </c>
      <c r="AF1736" s="13" t="str">
        <f t="shared" ref="AF1736:AF1799" si="859">IF(AE:AE="","",ROUND(SUM(AE1736*(S1736/100)),4))</f>
        <v/>
      </c>
      <c r="AG1736" s="177" t="str">
        <f t="shared" ref="AG1736:AG1799" si="860">IF(AE:AE="","",IF(R1736="Refreshment Beverage",MAX(AF1736,AD1736),MAX(AB1736,AF1736)))</f>
        <v/>
      </c>
      <c r="AH1736" s="184" t="str">
        <f t="shared" ref="AH1736:AH1799" si="861">IF(AE:AE="","",IF(R1736="Refreshment Beverage",AK1736-AJ1736,SUM(Y1736:AA1736)+AE1736+AG1736))</f>
        <v/>
      </c>
      <c r="AI1736" s="184" t="str">
        <f>IF(AE:AE="","",IF(R1736="Refreshment Beverage",AK1736*(Rates!J$19/100),ROUND(SUM(AH1736*(Rates!$J$8/100)),4)))</f>
        <v/>
      </c>
      <c r="AJ1736" s="183" t="str">
        <f t="shared" ref="AJ1736:AJ1799" si="862">IF(AE:AE="","",IF(R1736="Refreshment Beverage",AI1736,MAX(AC1736,AI1736)))</f>
        <v/>
      </c>
      <c r="AK1736" s="185" t="str">
        <f t="shared" ref="AK1736:AK1799" si="863">IF(AE:AE="","",IF(R1736="Refreshment Beverage",SUM(AE1736+Y1736+Z1736+AA1736+AG1736),SUM(AH1736+AJ1736)))</f>
        <v/>
      </c>
      <c r="AL1736" s="177" t="str">
        <f t="shared" ref="AL1736:AL1799" si="864">IF(AS1736="","",IF(R1736="Refreshment Beverage",ROUND(SUM(AS1736-AR1736-AA1736-Z1736-Y1736),2),ROUND(SUM(AS1736-AR1736-AN1736-Y1736-Z1736-AA1736),2)))</f>
        <v/>
      </c>
      <c r="AM1736" s="13" t="str">
        <f>IF(AS1736="","",IF(R1736="Refreshment Beverage",ROUND(AS1736*Rates!K$19,4),ROUND(AO1736*(VLOOKUP(VALUE(Q1736),Rates!G$4:L$12,3,0)),4)))</f>
        <v/>
      </c>
      <c r="AN1736" s="183" t="str">
        <f>IF(AS1736="","",IF(R1736="Refreshment Beverage",AS1736*(Rates!J$19/100),MAX(AM1736,AB1736)))</f>
        <v/>
      </c>
      <c r="AO1736" s="186" t="str">
        <f t="shared" ref="AO1736:AO1799" si="865">IF(AS1736="","",ROUND(SUM(AS1736-AR1736-Y1736-Z1736-AA1736),4))</f>
        <v/>
      </c>
      <c r="AP1736" s="186" t="str">
        <f t="shared" ref="AP1736:AP1799" si="866">IF(AS1736="","",IF(R1736="Refreshment Beverage",ROUND(AS1736-AN1736,2),ROUND(SUM(AS1736-AR1736),2)))</f>
        <v/>
      </c>
      <c r="AQ1736" s="186" t="str">
        <f>IF(AS1736="","",IF(R1736="Refreshment Beverage",ROUND(SUM(VLOOKUP(Q:Q,Rates!G$15:L$19,3,0)*(AS1736-Y1736-Z1736-AA1736)),4),ROUND(SUM(Rates!$K$8*AS1736),4)))</f>
        <v/>
      </c>
      <c r="AR1736" s="184" t="str">
        <f t="shared" ref="AR1736:AR1799" si="867">IF(AS1736="","",IF(R1736="Refreshment Beverage",MAX(AD1736,AQ1736),MAX(AQ1736,AC1736)))</f>
        <v/>
      </c>
      <c r="AS1736" s="185" t="str">
        <f t="shared" ref="AS1736:AS1799" si="868">IF(J1736="Retail Price",SUM(I1736+0.004),"")</f>
        <v/>
      </c>
      <c r="AT1736" s="177" t="str">
        <f t="shared" ref="AT1736:AT1799" si="869">IF(AX1736="","",IF(R1736="Refreshment Beverage",SUM(BA1736-AV1736-Y1736-Z1736-AA1736),SUM(AX1736-AV1736-Y1736-Z1736-AA1736)))</f>
        <v/>
      </c>
      <c r="AU1736" s="13" t="str">
        <f>IF(AX1736="","",IF(R1736="Refreshment Beverage",ROUND((BA1736-Y1736-Z1736-AA1736)*VLOOKUP(VALUE(Q1736),Rates!G$15:L$19,3,0),4),ROUND(AW1736*(VLOOKUP(VALUE(Q1736),Rates!G:L,3,0)),4)))</f>
        <v/>
      </c>
      <c r="AV1736" s="183" t="str">
        <f t="shared" ref="AV1736:AV1799" si="870">IF(AX1736="","",IF(R1736="Refreshment Beverage",MAX(AU1736,AD1736),MAX(AB1736,AU1736)))</f>
        <v/>
      </c>
      <c r="AW1736" s="186" t="str">
        <f t="shared" ref="AW1736:AW1799" si="871">IF(AX1736="","",IF(R1736="Refreshment Beverage",SUM(BA1736-AV1736-Y1736-Z1736-AA1736),ROUND(SUM(BA1736-AZ1736-Y1736-Z1736-AA1736),4)))</f>
        <v/>
      </c>
      <c r="AX1736" s="184" t="str">
        <f t="shared" ref="AX1736:AX1799" si="872">IF(J1736="Licensee Retail",I1736,"")</f>
        <v/>
      </c>
      <c r="AY1736" s="186" t="str">
        <f>IF(AX1736="","",IF(R1736="Refreshment Beverage",ROUND(SUM(AX1736*Rates!K$19),4),ROUND(SUM(AX1736*(Rates!J$8/100)),4)))</f>
        <v/>
      </c>
      <c r="AZ1736" s="183" t="str">
        <f t="shared" ref="AZ1736:AZ1799" si="873">IF(AX1736="","",MAX($AC1736,AY1736))</f>
        <v/>
      </c>
      <c r="BA1736" s="185" t="str">
        <f t="shared" ref="BA1736:BA1799" si="874">IF(AX1736="","",SUM(AX1736+AZ1736))</f>
        <v/>
      </c>
      <c r="BD1736" s="171"/>
      <c r="BE1736" s="171"/>
      <c r="BF1736" s="171"/>
      <c r="BG1736" s="171"/>
    </row>
    <row r="1737" spans="1:59" ht="15" customHeight="1" x14ac:dyDescent="0.3">
      <c r="A1737" s="172"/>
      <c r="B1737" s="172"/>
      <c r="C1737" s="172"/>
      <c r="D1737" s="173"/>
      <c r="E1737" s="173"/>
      <c r="F1737" s="173"/>
      <c r="G1737" s="173"/>
      <c r="H1737" s="173"/>
      <c r="I1737" s="174"/>
      <c r="J1737" s="175"/>
      <c r="K1737" s="176" t="str">
        <f t="shared" si="846"/>
        <v/>
      </c>
      <c r="L1737" s="177" t="str">
        <f t="shared" si="847"/>
        <v/>
      </c>
      <c r="M1737" s="178" t="str">
        <f t="shared" si="848"/>
        <v/>
      </c>
      <c r="N1737" s="44" t="str" cm="1">
        <f t="array" ref="N1737">IFERROR(IF(_xlfn.SINGLE(A:A)="","",IF(R1737="Beer",SUM(LOOKUP(2,1/(Rates!$B$3:$B$5&lt;=W1737)/(Rates!$C$3:$C$5&gt;=W1737),Rates!$D$3:$D$5)*(X1737/100)*W1737),IF(R1737="Refreshment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44" t="str">
        <f t="shared" si="849"/>
        <v/>
      </c>
      <c r="P1737" s="13"/>
      <c r="Q1737" s="179" t="str">
        <f t="shared" si="850"/>
        <v/>
      </c>
      <c r="R1737" s="180" t="str">
        <f t="shared" si="851"/>
        <v/>
      </c>
      <c r="S1737" s="13" t="str">
        <f>IF(A1737="","",IF(R1737="Refreshment Beverage",VLOOKUP(VALUE(Q1737),Rates!G$15:L$19,2,0),VLOOKUP(VALUE(Q1737),Rates!G$4:L$8,2,0)))</f>
        <v/>
      </c>
      <c r="T1737" s="13" t="str">
        <f t="shared" si="852"/>
        <v/>
      </c>
      <c r="U1737" s="181" t="str">
        <f t="shared" si="853"/>
        <v/>
      </c>
      <c r="V1737" s="13" t="str">
        <f t="shared" si="854"/>
        <v/>
      </c>
      <c r="W1737" s="13" t="str">
        <f t="shared" si="855"/>
        <v/>
      </c>
      <c r="X1737" s="182" t="str">
        <f t="shared" si="856"/>
        <v/>
      </c>
      <c r="Y1737" s="183" t="str">
        <f>IF(A:A="","",IF(R1737="Refreshment Beverage",VLOOKUP(Q1737,Rates!G$15:L$19,6,0)*W1737,VLOOKUP(Q1737,Rates!G$4:L$12,6,0)*W1737))</f>
        <v/>
      </c>
      <c r="Z1737" s="183" t="str">
        <f t="shared" si="857"/>
        <v/>
      </c>
      <c r="AA1737" s="17">
        <f t="shared" si="845"/>
        <v>0</v>
      </c>
      <c r="AB1737" s="177" t="str" cm="1">
        <f t="array" ref="AB1737">IF(_xlfn.SINGLE(A:A)="","",IF(R1737="Refreshment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177" t="str" cm="1">
        <f t="array" ref="AC1737">IF(_xlfn.SINGLE(A:A)="","",IF(R1737="Refreshment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68">
        <f>IFERROR(IF(OR(Q1737=1,Q1737=2,Q1737=3,Q1737=4),VLOOKUP(Q1737,Rates!$A$31:$B$34,2,0)*W1737,IF(V1737=1,VLOOKUP(U1737,'REB BEV MIN MKUP'!B:E,4,0),IF(V1737&gt;1,VLOOKUP(VALUE(W1737),'REB BEV MIN MKUP'!O:Q,3,0),0))),0)</f>
        <v>0</v>
      </c>
      <c r="AE1737" s="177" t="str">
        <f t="shared" si="858"/>
        <v/>
      </c>
      <c r="AF1737" s="13" t="str">
        <f t="shared" si="859"/>
        <v/>
      </c>
      <c r="AG1737" s="177" t="str">
        <f t="shared" si="860"/>
        <v/>
      </c>
      <c r="AH1737" s="184" t="str">
        <f t="shared" si="861"/>
        <v/>
      </c>
      <c r="AI1737" s="184" t="str">
        <f>IF(AE:AE="","",IF(R1737="Refreshment Beverage",AK1737*(Rates!J$19/100),ROUND(SUM(AH1737*(Rates!$J$8/100)),4)))</f>
        <v/>
      </c>
      <c r="AJ1737" s="183" t="str">
        <f t="shared" si="862"/>
        <v/>
      </c>
      <c r="AK1737" s="185" t="str">
        <f t="shared" si="863"/>
        <v/>
      </c>
      <c r="AL1737" s="177" t="str">
        <f t="shared" si="864"/>
        <v/>
      </c>
      <c r="AM1737" s="13" t="str">
        <f>IF(AS1737="","",IF(R1737="Refreshment Beverage",ROUND(AS1737*Rates!K$19,4),ROUND(AO1737*(VLOOKUP(VALUE(Q1737),Rates!G$4:L$12,3,0)),4)))</f>
        <v/>
      </c>
      <c r="AN1737" s="183" t="str">
        <f>IF(AS1737="","",IF(R1737="Refreshment Beverage",AS1737*(Rates!J$19/100),MAX(AM1737,AB1737)))</f>
        <v/>
      </c>
      <c r="AO1737" s="186" t="str">
        <f t="shared" si="865"/>
        <v/>
      </c>
      <c r="AP1737" s="186" t="str">
        <f t="shared" si="866"/>
        <v/>
      </c>
      <c r="AQ1737" s="186" t="str">
        <f>IF(AS1737="","",IF(R1737="Refreshment Beverage",ROUND(SUM(VLOOKUP(Q:Q,Rates!G$15:L$19,3,0)*(AS1737-Y1737-Z1737-AA1737)),4),ROUND(SUM(Rates!$K$8*AS1737),4)))</f>
        <v/>
      </c>
      <c r="AR1737" s="184" t="str">
        <f t="shared" si="867"/>
        <v/>
      </c>
      <c r="AS1737" s="185" t="str">
        <f t="shared" si="868"/>
        <v/>
      </c>
      <c r="AT1737" s="177" t="str">
        <f t="shared" si="869"/>
        <v/>
      </c>
      <c r="AU1737" s="13" t="str">
        <f>IF(AX1737="","",IF(R1737="Refreshment Beverage",ROUND((BA1737-Y1737-Z1737-AA1737)*VLOOKUP(VALUE(Q1737),Rates!G$15:L$19,3,0),4),ROUND(AW1737*(VLOOKUP(VALUE(Q1737),Rates!G:L,3,0)),4)))</f>
        <v/>
      </c>
      <c r="AV1737" s="183" t="str">
        <f t="shared" si="870"/>
        <v/>
      </c>
      <c r="AW1737" s="186" t="str">
        <f t="shared" si="871"/>
        <v/>
      </c>
      <c r="AX1737" s="184" t="str">
        <f t="shared" si="872"/>
        <v/>
      </c>
      <c r="AY1737" s="186" t="str">
        <f>IF(AX1737="","",IF(R1737="Refreshment Beverage",ROUND(SUM(AX1737*Rates!K$19),4),ROUND(SUM(AX1737*(Rates!J$8/100)),4)))</f>
        <v/>
      </c>
      <c r="AZ1737" s="183" t="str">
        <f t="shared" si="873"/>
        <v/>
      </c>
      <c r="BA1737" s="185" t="str">
        <f t="shared" si="874"/>
        <v/>
      </c>
      <c r="BD1737" s="171"/>
      <c r="BE1737" s="171"/>
      <c r="BF1737" s="171"/>
      <c r="BG1737" s="171"/>
    </row>
    <row r="1738" spans="1:59" ht="15" customHeight="1" x14ac:dyDescent="0.3">
      <c r="A1738" s="172"/>
      <c r="B1738" s="172"/>
      <c r="C1738" s="172"/>
      <c r="D1738" s="173"/>
      <c r="E1738" s="173"/>
      <c r="F1738" s="173"/>
      <c r="G1738" s="173"/>
      <c r="H1738" s="173"/>
      <c r="I1738" s="174"/>
      <c r="J1738" s="175"/>
      <c r="K1738" s="176" t="str">
        <f t="shared" si="846"/>
        <v/>
      </c>
      <c r="L1738" s="177" t="str">
        <f t="shared" si="847"/>
        <v/>
      </c>
      <c r="M1738" s="178" t="str">
        <f t="shared" si="848"/>
        <v/>
      </c>
      <c r="N1738" s="44" t="str" cm="1">
        <f t="array" ref="N1738">IFERROR(IF(_xlfn.SINGLE(A:A)="","",IF(R1738="Beer",SUM(LOOKUP(2,1/(Rates!$B$3:$B$5&lt;=W1738)/(Rates!$C$3:$C$5&gt;=W1738),Rates!$D$3:$D$5)*(X1738/100)*W1738),IF(R1738="Refreshment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44" t="str">
        <f t="shared" si="849"/>
        <v/>
      </c>
      <c r="P1738" s="13"/>
      <c r="Q1738" s="179" t="str">
        <f t="shared" si="850"/>
        <v/>
      </c>
      <c r="R1738" s="180" t="str">
        <f t="shared" si="851"/>
        <v/>
      </c>
      <c r="S1738" s="13" t="str">
        <f>IF(A1738="","",IF(R1738="Refreshment Beverage",VLOOKUP(VALUE(Q1738),Rates!G$15:L$19,2,0),VLOOKUP(VALUE(Q1738),Rates!G$4:L$8,2,0)))</f>
        <v/>
      </c>
      <c r="T1738" s="13" t="str">
        <f t="shared" si="852"/>
        <v/>
      </c>
      <c r="U1738" s="181" t="str">
        <f t="shared" si="853"/>
        <v/>
      </c>
      <c r="V1738" s="13" t="str">
        <f t="shared" si="854"/>
        <v/>
      </c>
      <c r="W1738" s="13" t="str">
        <f t="shared" si="855"/>
        <v/>
      </c>
      <c r="X1738" s="182" t="str">
        <f t="shared" si="856"/>
        <v/>
      </c>
      <c r="Y1738" s="183" t="str">
        <f>IF(A:A="","",IF(R1738="Refreshment Beverage",VLOOKUP(Q1738,Rates!G$15:L$19,6,0)*W1738,VLOOKUP(Q1738,Rates!G$4:L$12,6,0)*W1738))</f>
        <v/>
      </c>
      <c r="Z1738" s="183" t="str">
        <f t="shared" si="857"/>
        <v/>
      </c>
      <c r="AA1738" s="17">
        <f t="shared" si="845"/>
        <v>0</v>
      </c>
      <c r="AB1738" s="177" t="str" cm="1">
        <f t="array" ref="AB1738">IF(_xlfn.SINGLE(A:A)="","",IF(R1738="Refreshment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177" t="str" cm="1">
        <f t="array" ref="AC1738">IF(_xlfn.SINGLE(A:A)="","",IF(R1738="Refreshment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68">
        <f>IFERROR(IF(OR(Q1738=1,Q1738=2,Q1738=3,Q1738=4),VLOOKUP(Q1738,Rates!$A$31:$B$34,2,0)*W1738,IF(V1738=1,VLOOKUP(U1738,'REB BEV MIN MKUP'!B:E,4,0),IF(V1738&gt;1,VLOOKUP(VALUE(W1738),'REB BEV MIN MKUP'!O:Q,3,0),0))),0)</f>
        <v>0</v>
      </c>
      <c r="AE1738" s="177" t="str">
        <f t="shared" si="858"/>
        <v/>
      </c>
      <c r="AF1738" s="13" t="str">
        <f t="shared" si="859"/>
        <v/>
      </c>
      <c r="AG1738" s="177" t="str">
        <f t="shared" si="860"/>
        <v/>
      </c>
      <c r="AH1738" s="184" t="str">
        <f t="shared" si="861"/>
        <v/>
      </c>
      <c r="AI1738" s="184" t="str">
        <f>IF(AE:AE="","",IF(R1738="Refreshment Beverage",AK1738*(Rates!J$19/100),ROUND(SUM(AH1738*(Rates!$J$8/100)),4)))</f>
        <v/>
      </c>
      <c r="AJ1738" s="183" t="str">
        <f t="shared" si="862"/>
        <v/>
      </c>
      <c r="AK1738" s="185" t="str">
        <f t="shared" si="863"/>
        <v/>
      </c>
      <c r="AL1738" s="177" t="str">
        <f t="shared" si="864"/>
        <v/>
      </c>
      <c r="AM1738" s="13" t="str">
        <f>IF(AS1738="","",IF(R1738="Refreshment Beverage",ROUND(AS1738*Rates!K$19,4),ROUND(AO1738*(VLOOKUP(VALUE(Q1738),Rates!G$4:L$12,3,0)),4)))</f>
        <v/>
      </c>
      <c r="AN1738" s="183" t="str">
        <f>IF(AS1738="","",IF(R1738="Refreshment Beverage",AS1738*(Rates!J$19/100),MAX(AM1738,AB1738)))</f>
        <v/>
      </c>
      <c r="AO1738" s="186" t="str">
        <f t="shared" si="865"/>
        <v/>
      </c>
      <c r="AP1738" s="186" t="str">
        <f t="shared" si="866"/>
        <v/>
      </c>
      <c r="AQ1738" s="186" t="str">
        <f>IF(AS1738="","",IF(R1738="Refreshment Beverage",ROUND(SUM(VLOOKUP(Q:Q,Rates!G$15:L$19,3,0)*(AS1738-Y1738-Z1738-AA1738)),4),ROUND(SUM(Rates!$K$8*AS1738),4)))</f>
        <v/>
      </c>
      <c r="AR1738" s="184" t="str">
        <f t="shared" si="867"/>
        <v/>
      </c>
      <c r="AS1738" s="185" t="str">
        <f t="shared" si="868"/>
        <v/>
      </c>
      <c r="AT1738" s="177" t="str">
        <f t="shared" si="869"/>
        <v/>
      </c>
      <c r="AU1738" s="13" t="str">
        <f>IF(AX1738="","",IF(R1738="Refreshment Beverage",ROUND((BA1738-Y1738-Z1738-AA1738)*VLOOKUP(VALUE(Q1738),Rates!G$15:L$19,3,0),4),ROUND(AW1738*(VLOOKUP(VALUE(Q1738),Rates!G:L,3,0)),4)))</f>
        <v/>
      </c>
      <c r="AV1738" s="183" t="str">
        <f t="shared" si="870"/>
        <v/>
      </c>
      <c r="AW1738" s="186" t="str">
        <f t="shared" si="871"/>
        <v/>
      </c>
      <c r="AX1738" s="184" t="str">
        <f t="shared" si="872"/>
        <v/>
      </c>
      <c r="AY1738" s="186" t="str">
        <f>IF(AX1738="","",IF(R1738="Refreshment Beverage",ROUND(SUM(AX1738*Rates!K$19),4),ROUND(SUM(AX1738*(Rates!J$8/100)),4)))</f>
        <v/>
      </c>
      <c r="AZ1738" s="183" t="str">
        <f t="shared" si="873"/>
        <v/>
      </c>
      <c r="BA1738" s="185" t="str">
        <f t="shared" si="874"/>
        <v/>
      </c>
      <c r="BD1738" s="171"/>
      <c r="BE1738" s="171"/>
      <c r="BF1738" s="171"/>
      <c r="BG1738" s="171"/>
    </row>
    <row r="1739" spans="1:59" ht="15" customHeight="1" x14ac:dyDescent="0.3">
      <c r="A1739" s="172"/>
      <c r="B1739" s="172"/>
      <c r="C1739" s="172"/>
      <c r="D1739" s="173"/>
      <c r="E1739" s="173"/>
      <c r="F1739" s="173"/>
      <c r="G1739" s="173"/>
      <c r="H1739" s="173"/>
      <c r="I1739" s="174"/>
      <c r="J1739" s="175"/>
      <c r="K1739" s="176" t="str">
        <f t="shared" si="846"/>
        <v/>
      </c>
      <c r="L1739" s="177" t="str">
        <f t="shared" si="847"/>
        <v/>
      </c>
      <c r="M1739" s="178" t="str">
        <f t="shared" si="848"/>
        <v/>
      </c>
      <c r="N1739" s="44" t="str" cm="1">
        <f t="array" ref="N1739">IFERROR(IF(_xlfn.SINGLE(A:A)="","",IF(R1739="Beer",SUM(LOOKUP(2,1/(Rates!$B$3:$B$5&lt;=W1739)/(Rates!$C$3:$C$5&gt;=W1739),Rates!$D$3:$D$5)*(X1739/100)*W1739),IF(R1739="Refreshment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44" t="str">
        <f t="shared" si="849"/>
        <v/>
      </c>
      <c r="P1739" s="13"/>
      <c r="Q1739" s="179" t="str">
        <f t="shared" si="850"/>
        <v/>
      </c>
      <c r="R1739" s="180" t="str">
        <f t="shared" si="851"/>
        <v/>
      </c>
      <c r="S1739" s="13" t="str">
        <f>IF(A1739="","",IF(R1739="Refreshment Beverage",VLOOKUP(VALUE(Q1739),Rates!G$15:L$19,2,0),VLOOKUP(VALUE(Q1739),Rates!G$4:L$8,2,0)))</f>
        <v/>
      </c>
      <c r="T1739" s="13" t="str">
        <f t="shared" si="852"/>
        <v/>
      </c>
      <c r="U1739" s="181" t="str">
        <f t="shared" si="853"/>
        <v/>
      </c>
      <c r="V1739" s="13" t="str">
        <f t="shared" si="854"/>
        <v/>
      </c>
      <c r="W1739" s="13" t="str">
        <f t="shared" si="855"/>
        <v/>
      </c>
      <c r="X1739" s="182" t="str">
        <f t="shared" si="856"/>
        <v/>
      </c>
      <c r="Y1739" s="183" t="str">
        <f>IF(A:A="","",IF(R1739="Refreshment Beverage",VLOOKUP(Q1739,Rates!G$15:L$19,6,0)*W1739,VLOOKUP(Q1739,Rates!G$4:L$12,6,0)*W1739))</f>
        <v/>
      </c>
      <c r="Z1739" s="183" t="str">
        <f t="shared" si="857"/>
        <v/>
      </c>
      <c r="AA1739" s="17">
        <f t="shared" si="845"/>
        <v>0</v>
      </c>
      <c r="AB1739" s="177" t="str" cm="1">
        <f t="array" ref="AB1739">IF(_xlfn.SINGLE(A:A)="","",IF(R1739="Refreshment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177" t="str" cm="1">
        <f t="array" ref="AC1739">IF(_xlfn.SINGLE(A:A)="","",IF(R1739="Refreshment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68">
        <f>IFERROR(IF(OR(Q1739=1,Q1739=2,Q1739=3,Q1739=4),VLOOKUP(Q1739,Rates!$A$31:$B$34,2,0)*W1739,IF(V1739=1,VLOOKUP(U1739,'REB BEV MIN MKUP'!B:E,4,0),IF(V1739&gt;1,VLOOKUP(VALUE(W1739),'REB BEV MIN MKUP'!O:Q,3,0),0))),0)</f>
        <v>0</v>
      </c>
      <c r="AE1739" s="177" t="str">
        <f t="shared" si="858"/>
        <v/>
      </c>
      <c r="AF1739" s="13" t="str">
        <f t="shared" si="859"/>
        <v/>
      </c>
      <c r="AG1739" s="177" t="str">
        <f t="shared" si="860"/>
        <v/>
      </c>
      <c r="AH1739" s="184" t="str">
        <f t="shared" si="861"/>
        <v/>
      </c>
      <c r="AI1739" s="184" t="str">
        <f>IF(AE:AE="","",IF(R1739="Refreshment Beverage",AK1739*(Rates!J$19/100),ROUND(SUM(AH1739*(Rates!$J$8/100)),4)))</f>
        <v/>
      </c>
      <c r="AJ1739" s="183" t="str">
        <f t="shared" si="862"/>
        <v/>
      </c>
      <c r="AK1739" s="185" t="str">
        <f t="shared" si="863"/>
        <v/>
      </c>
      <c r="AL1739" s="177" t="str">
        <f t="shared" si="864"/>
        <v/>
      </c>
      <c r="AM1739" s="13" t="str">
        <f>IF(AS1739="","",IF(R1739="Refreshment Beverage",ROUND(AS1739*Rates!K$19,4),ROUND(AO1739*(VLOOKUP(VALUE(Q1739),Rates!G$4:L$12,3,0)),4)))</f>
        <v/>
      </c>
      <c r="AN1739" s="183" t="str">
        <f>IF(AS1739="","",IF(R1739="Refreshment Beverage",AS1739*(Rates!J$19/100),MAX(AM1739,AB1739)))</f>
        <v/>
      </c>
      <c r="AO1739" s="186" t="str">
        <f t="shared" si="865"/>
        <v/>
      </c>
      <c r="AP1739" s="186" t="str">
        <f t="shared" si="866"/>
        <v/>
      </c>
      <c r="AQ1739" s="186" t="str">
        <f>IF(AS1739="","",IF(R1739="Refreshment Beverage",ROUND(SUM(VLOOKUP(Q:Q,Rates!G$15:L$19,3,0)*(AS1739-Y1739-Z1739-AA1739)),4),ROUND(SUM(Rates!$K$8*AS1739),4)))</f>
        <v/>
      </c>
      <c r="AR1739" s="184" t="str">
        <f t="shared" si="867"/>
        <v/>
      </c>
      <c r="AS1739" s="185" t="str">
        <f t="shared" si="868"/>
        <v/>
      </c>
      <c r="AT1739" s="177" t="str">
        <f t="shared" si="869"/>
        <v/>
      </c>
      <c r="AU1739" s="13" t="str">
        <f>IF(AX1739="","",IF(R1739="Refreshment Beverage",ROUND((BA1739-Y1739-Z1739-AA1739)*VLOOKUP(VALUE(Q1739),Rates!G$15:L$19,3,0),4),ROUND(AW1739*(VLOOKUP(VALUE(Q1739),Rates!G:L,3,0)),4)))</f>
        <v/>
      </c>
      <c r="AV1739" s="183" t="str">
        <f t="shared" si="870"/>
        <v/>
      </c>
      <c r="AW1739" s="186" t="str">
        <f t="shared" si="871"/>
        <v/>
      </c>
      <c r="AX1739" s="184" t="str">
        <f t="shared" si="872"/>
        <v/>
      </c>
      <c r="AY1739" s="186" t="str">
        <f>IF(AX1739="","",IF(R1739="Refreshment Beverage",ROUND(SUM(AX1739*Rates!K$19),4),ROUND(SUM(AX1739*(Rates!J$8/100)),4)))</f>
        <v/>
      </c>
      <c r="AZ1739" s="183" t="str">
        <f t="shared" si="873"/>
        <v/>
      </c>
      <c r="BA1739" s="185" t="str">
        <f t="shared" si="874"/>
        <v/>
      </c>
      <c r="BD1739" s="171"/>
      <c r="BE1739" s="171"/>
      <c r="BF1739" s="171"/>
      <c r="BG1739" s="171"/>
    </row>
    <row r="1740" spans="1:59" ht="15" customHeight="1" x14ac:dyDescent="0.3">
      <c r="A1740" s="172"/>
      <c r="B1740" s="172"/>
      <c r="C1740" s="172"/>
      <c r="D1740" s="173"/>
      <c r="E1740" s="173"/>
      <c r="F1740" s="173"/>
      <c r="G1740" s="173"/>
      <c r="H1740" s="173"/>
      <c r="I1740" s="174"/>
      <c r="J1740" s="175"/>
      <c r="K1740" s="176" t="str">
        <f t="shared" si="846"/>
        <v/>
      </c>
      <c r="L1740" s="177" t="str">
        <f t="shared" si="847"/>
        <v/>
      </c>
      <c r="M1740" s="178" t="str">
        <f t="shared" si="848"/>
        <v/>
      </c>
      <c r="N1740" s="44" t="str" cm="1">
        <f t="array" ref="N1740">IFERROR(IF(_xlfn.SINGLE(A:A)="","",IF(R1740="Beer",SUM(LOOKUP(2,1/(Rates!$B$3:$B$5&lt;=W1740)/(Rates!$C$3:$C$5&gt;=W1740),Rates!$D$3:$D$5)*(X1740/100)*W1740),IF(R1740="Refreshment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44" t="str">
        <f t="shared" si="849"/>
        <v/>
      </c>
      <c r="P1740" s="13"/>
      <c r="Q1740" s="179" t="str">
        <f t="shared" si="850"/>
        <v/>
      </c>
      <c r="R1740" s="180" t="str">
        <f t="shared" si="851"/>
        <v/>
      </c>
      <c r="S1740" s="13" t="str">
        <f>IF(A1740="","",IF(R1740="Refreshment Beverage",VLOOKUP(VALUE(Q1740),Rates!G$15:L$19,2,0),VLOOKUP(VALUE(Q1740),Rates!G$4:L$8,2,0)))</f>
        <v/>
      </c>
      <c r="T1740" s="13" t="str">
        <f t="shared" si="852"/>
        <v/>
      </c>
      <c r="U1740" s="181" t="str">
        <f t="shared" si="853"/>
        <v/>
      </c>
      <c r="V1740" s="13" t="str">
        <f t="shared" si="854"/>
        <v/>
      </c>
      <c r="W1740" s="13" t="str">
        <f t="shared" si="855"/>
        <v/>
      </c>
      <c r="X1740" s="182" t="str">
        <f t="shared" si="856"/>
        <v/>
      </c>
      <c r="Y1740" s="183" t="str">
        <f>IF(A:A="","",IF(R1740="Refreshment Beverage",VLOOKUP(Q1740,Rates!G$15:L$19,6,0)*W1740,VLOOKUP(Q1740,Rates!G$4:L$12,6,0)*W1740))</f>
        <v/>
      </c>
      <c r="Z1740" s="183" t="str">
        <f t="shared" si="857"/>
        <v/>
      </c>
      <c r="AA1740" s="17">
        <f t="shared" si="845"/>
        <v>0</v>
      </c>
      <c r="AB1740" s="177" t="str" cm="1">
        <f t="array" ref="AB1740">IF(_xlfn.SINGLE(A:A)="","",IF(R1740="Refreshment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177" t="str" cm="1">
        <f t="array" ref="AC1740">IF(_xlfn.SINGLE(A:A)="","",IF(R1740="Refreshment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68">
        <f>IFERROR(IF(OR(Q1740=1,Q1740=2,Q1740=3,Q1740=4),VLOOKUP(Q1740,Rates!$A$31:$B$34,2,0)*W1740,IF(V1740=1,VLOOKUP(U1740,'REB BEV MIN MKUP'!B:E,4,0),IF(V1740&gt;1,VLOOKUP(VALUE(W1740),'REB BEV MIN MKUP'!O:Q,3,0),0))),0)</f>
        <v>0</v>
      </c>
      <c r="AE1740" s="177" t="str">
        <f t="shared" si="858"/>
        <v/>
      </c>
      <c r="AF1740" s="13" t="str">
        <f t="shared" si="859"/>
        <v/>
      </c>
      <c r="AG1740" s="177" t="str">
        <f t="shared" si="860"/>
        <v/>
      </c>
      <c r="AH1740" s="184" t="str">
        <f t="shared" si="861"/>
        <v/>
      </c>
      <c r="AI1740" s="184" t="str">
        <f>IF(AE:AE="","",IF(R1740="Refreshment Beverage",AK1740*(Rates!J$19/100),ROUND(SUM(AH1740*(Rates!$J$8/100)),4)))</f>
        <v/>
      </c>
      <c r="AJ1740" s="183" t="str">
        <f t="shared" si="862"/>
        <v/>
      </c>
      <c r="AK1740" s="185" t="str">
        <f t="shared" si="863"/>
        <v/>
      </c>
      <c r="AL1740" s="177" t="str">
        <f t="shared" si="864"/>
        <v/>
      </c>
      <c r="AM1740" s="13" t="str">
        <f>IF(AS1740="","",IF(R1740="Refreshment Beverage",ROUND(AS1740*Rates!K$19,4),ROUND(AO1740*(VLOOKUP(VALUE(Q1740),Rates!G$4:L$12,3,0)),4)))</f>
        <v/>
      </c>
      <c r="AN1740" s="183" t="str">
        <f>IF(AS1740="","",IF(R1740="Refreshment Beverage",AS1740*(Rates!J$19/100),MAX(AM1740,AB1740)))</f>
        <v/>
      </c>
      <c r="AO1740" s="186" t="str">
        <f t="shared" si="865"/>
        <v/>
      </c>
      <c r="AP1740" s="186" t="str">
        <f t="shared" si="866"/>
        <v/>
      </c>
      <c r="AQ1740" s="186" t="str">
        <f>IF(AS1740="","",IF(R1740="Refreshment Beverage",ROUND(SUM(VLOOKUP(Q:Q,Rates!G$15:L$19,3,0)*(AS1740-Y1740-Z1740-AA1740)),4),ROUND(SUM(Rates!$K$8*AS1740),4)))</f>
        <v/>
      </c>
      <c r="AR1740" s="184" t="str">
        <f t="shared" si="867"/>
        <v/>
      </c>
      <c r="AS1740" s="185" t="str">
        <f t="shared" si="868"/>
        <v/>
      </c>
      <c r="AT1740" s="177" t="str">
        <f t="shared" si="869"/>
        <v/>
      </c>
      <c r="AU1740" s="13" t="str">
        <f>IF(AX1740="","",IF(R1740="Refreshment Beverage",ROUND((BA1740-Y1740-Z1740-AA1740)*VLOOKUP(VALUE(Q1740),Rates!G$15:L$19,3,0),4),ROUND(AW1740*(VLOOKUP(VALUE(Q1740),Rates!G:L,3,0)),4)))</f>
        <v/>
      </c>
      <c r="AV1740" s="183" t="str">
        <f t="shared" si="870"/>
        <v/>
      </c>
      <c r="AW1740" s="186" t="str">
        <f t="shared" si="871"/>
        <v/>
      </c>
      <c r="AX1740" s="184" t="str">
        <f t="shared" si="872"/>
        <v/>
      </c>
      <c r="AY1740" s="186" t="str">
        <f>IF(AX1740="","",IF(R1740="Refreshment Beverage",ROUND(SUM(AX1740*Rates!K$19),4),ROUND(SUM(AX1740*(Rates!J$8/100)),4)))</f>
        <v/>
      </c>
      <c r="AZ1740" s="183" t="str">
        <f t="shared" si="873"/>
        <v/>
      </c>
      <c r="BA1740" s="185" t="str">
        <f t="shared" si="874"/>
        <v/>
      </c>
      <c r="BD1740" s="171"/>
      <c r="BE1740" s="171"/>
      <c r="BF1740" s="171"/>
      <c r="BG1740" s="171"/>
    </row>
    <row r="1741" spans="1:59" ht="15" customHeight="1" x14ac:dyDescent="0.3">
      <c r="A1741" s="172"/>
      <c r="B1741" s="172"/>
      <c r="C1741" s="172"/>
      <c r="D1741" s="173"/>
      <c r="E1741" s="173"/>
      <c r="F1741" s="173"/>
      <c r="G1741" s="173"/>
      <c r="H1741" s="173"/>
      <c r="I1741" s="174"/>
      <c r="J1741" s="175"/>
      <c r="K1741" s="176" t="str">
        <f t="shared" si="846"/>
        <v/>
      </c>
      <c r="L1741" s="177" t="str">
        <f t="shared" si="847"/>
        <v/>
      </c>
      <c r="M1741" s="178" t="str">
        <f t="shared" si="848"/>
        <v/>
      </c>
      <c r="N1741" s="44" t="str" cm="1">
        <f t="array" ref="N1741">IFERROR(IF(_xlfn.SINGLE(A:A)="","",IF(R1741="Beer",SUM(LOOKUP(2,1/(Rates!$B$3:$B$5&lt;=W1741)/(Rates!$C$3:$C$5&gt;=W1741),Rates!$D$3:$D$5)*(X1741/100)*W1741),IF(R1741="Refreshment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44" t="str">
        <f t="shared" si="849"/>
        <v/>
      </c>
      <c r="P1741" s="13"/>
      <c r="Q1741" s="179" t="str">
        <f t="shared" si="850"/>
        <v/>
      </c>
      <c r="R1741" s="180" t="str">
        <f t="shared" si="851"/>
        <v/>
      </c>
      <c r="S1741" s="13" t="str">
        <f>IF(A1741="","",IF(R1741="Refreshment Beverage",VLOOKUP(VALUE(Q1741),Rates!G$15:L$19,2,0),VLOOKUP(VALUE(Q1741),Rates!G$4:L$8,2,0)))</f>
        <v/>
      </c>
      <c r="T1741" s="13" t="str">
        <f t="shared" si="852"/>
        <v/>
      </c>
      <c r="U1741" s="181" t="str">
        <f t="shared" si="853"/>
        <v/>
      </c>
      <c r="V1741" s="13" t="str">
        <f t="shared" si="854"/>
        <v/>
      </c>
      <c r="W1741" s="13" t="str">
        <f t="shared" si="855"/>
        <v/>
      </c>
      <c r="X1741" s="182" t="str">
        <f t="shared" si="856"/>
        <v/>
      </c>
      <c r="Y1741" s="183" t="str">
        <f>IF(A:A="","",IF(R1741="Refreshment Beverage",VLOOKUP(Q1741,Rates!G$15:L$19,6,0)*W1741,VLOOKUP(Q1741,Rates!G$4:L$12,6,0)*W1741))</f>
        <v/>
      </c>
      <c r="Z1741" s="183" t="str">
        <f t="shared" si="857"/>
        <v/>
      </c>
      <c r="AA1741" s="17">
        <f t="shared" si="845"/>
        <v>0</v>
      </c>
      <c r="AB1741" s="177" t="str" cm="1">
        <f t="array" ref="AB1741">IF(_xlfn.SINGLE(A:A)="","",IF(R1741="Refreshment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177" t="str" cm="1">
        <f t="array" ref="AC1741">IF(_xlfn.SINGLE(A:A)="","",IF(R1741="Refreshment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68">
        <f>IFERROR(IF(OR(Q1741=1,Q1741=2,Q1741=3,Q1741=4),VLOOKUP(Q1741,Rates!$A$31:$B$34,2,0)*W1741,IF(V1741=1,VLOOKUP(U1741,'REB BEV MIN MKUP'!B:E,4,0),IF(V1741&gt;1,VLOOKUP(VALUE(W1741),'REB BEV MIN MKUP'!O:Q,3,0),0))),0)</f>
        <v>0</v>
      </c>
      <c r="AE1741" s="177" t="str">
        <f t="shared" si="858"/>
        <v/>
      </c>
      <c r="AF1741" s="13" t="str">
        <f t="shared" si="859"/>
        <v/>
      </c>
      <c r="AG1741" s="177" t="str">
        <f t="shared" si="860"/>
        <v/>
      </c>
      <c r="AH1741" s="184" t="str">
        <f t="shared" si="861"/>
        <v/>
      </c>
      <c r="AI1741" s="184" t="str">
        <f>IF(AE:AE="","",IF(R1741="Refreshment Beverage",AK1741*(Rates!J$19/100),ROUND(SUM(AH1741*(Rates!$J$8/100)),4)))</f>
        <v/>
      </c>
      <c r="AJ1741" s="183" t="str">
        <f t="shared" si="862"/>
        <v/>
      </c>
      <c r="AK1741" s="185" t="str">
        <f t="shared" si="863"/>
        <v/>
      </c>
      <c r="AL1741" s="177" t="str">
        <f t="shared" si="864"/>
        <v/>
      </c>
      <c r="AM1741" s="13" t="str">
        <f>IF(AS1741="","",IF(R1741="Refreshment Beverage",ROUND(AS1741*Rates!K$19,4),ROUND(AO1741*(VLOOKUP(VALUE(Q1741),Rates!G$4:L$12,3,0)),4)))</f>
        <v/>
      </c>
      <c r="AN1741" s="183" t="str">
        <f>IF(AS1741="","",IF(R1741="Refreshment Beverage",AS1741*(Rates!J$19/100),MAX(AM1741,AB1741)))</f>
        <v/>
      </c>
      <c r="AO1741" s="186" t="str">
        <f t="shared" si="865"/>
        <v/>
      </c>
      <c r="AP1741" s="186" t="str">
        <f t="shared" si="866"/>
        <v/>
      </c>
      <c r="AQ1741" s="186" t="str">
        <f>IF(AS1741="","",IF(R1741="Refreshment Beverage",ROUND(SUM(VLOOKUP(Q:Q,Rates!G$15:L$19,3,0)*(AS1741-Y1741-Z1741-AA1741)),4),ROUND(SUM(Rates!$K$8*AS1741),4)))</f>
        <v/>
      </c>
      <c r="AR1741" s="184" t="str">
        <f t="shared" si="867"/>
        <v/>
      </c>
      <c r="AS1741" s="185" t="str">
        <f t="shared" si="868"/>
        <v/>
      </c>
      <c r="AT1741" s="177" t="str">
        <f t="shared" si="869"/>
        <v/>
      </c>
      <c r="AU1741" s="13" t="str">
        <f>IF(AX1741="","",IF(R1741="Refreshment Beverage",ROUND((BA1741-Y1741-Z1741-AA1741)*VLOOKUP(VALUE(Q1741),Rates!G$15:L$19,3,0),4),ROUND(AW1741*(VLOOKUP(VALUE(Q1741),Rates!G:L,3,0)),4)))</f>
        <v/>
      </c>
      <c r="AV1741" s="183" t="str">
        <f t="shared" si="870"/>
        <v/>
      </c>
      <c r="AW1741" s="186" t="str">
        <f t="shared" si="871"/>
        <v/>
      </c>
      <c r="AX1741" s="184" t="str">
        <f t="shared" si="872"/>
        <v/>
      </c>
      <c r="AY1741" s="186" t="str">
        <f>IF(AX1741="","",IF(R1741="Refreshment Beverage",ROUND(SUM(AX1741*Rates!K$19),4),ROUND(SUM(AX1741*(Rates!J$8/100)),4)))</f>
        <v/>
      </c>
      <c r="AZ1741" s="183" t="str">
        <f t="shared" si="873"/>
        <v/>
      </c>
      <c r="BA1741" s="185" t="str">
        <f t="shared" si="874"/>
        <v/>
      </c>
      <c r="BD1741" s="171"/>
      <c r="BE1741" s="171"/>
      <c r="BF1741" s="171"/>
      <c r="BG1741" s="171"/>
    </row>
    <row r="1742" spans="1:59" ht="15" customHeight="1" x14ac:dyDescent="0.3">
      <c r="A1742" s="172"/>
      <c r="B1742" s="172"/>
      <c r="C1742" s="172"/>
      <c r="D1742" s="173"/>
      <c r="E1742" s="173"/>
      <c r="F1742" s="173"/>
      <c r="G1742" s="173"/>
      <c r="H1742" s="173"/>
      <c r="I1742" s="174"/>
      <c r="J1742" s="175"/>
      <c r="K1742" s="176" t="str">
        <f t="shared" si="846"/>
        <v/>
      </c>
      <c r="L1742" s="177" t="str">
        <f t="shared" si="847"/>
        <v/>
      </c>
      <c r="M1742" s="178" t="str">
        <f t="shared" si="848"/>
        <v/>
      </c>
      <c r="N1742" s="44" t="str" cm="1">
        <f t="array" ref="N1742">IFERROR(IF(_xlfn.SINGLE(A:A)="","",IF(R1742="Beer",SUM(LOOKUP(2,1/(Rates!$B$3:$B$5&lt;=W1742)/(Rates!$C$3:$C$5&gt;=W1742),Rates!$D$3:$D$5)*(X1742/100)*W1742),IF(R1742="Refreshment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44" t="str">
        <f t="shared" si="849"/>
        <v/>
      </c>
      <c r="P1742" s="13"/>
      <c r="Q1742" s="179" t="str">
        <f t="shared" si="850"/>
        <v/>
      </c>
      <c r="R1742" s="180" t="str">
        <f t="shared" si="851"/>
        <v/>
      </c>
      <c r="S1742" s="13" t="str">
        <f>IF(A1742="","",IF(R1742="Refreshment Beverage",VLOOKUP(VALUE(Q1742),Rates!G$15:L$19,2,0),VLOOKUP(VALUE(Q1742),Rates!G$4:L$8,2,0)))</f>
        <v/>
      </c>
      <c r="T1742" s="13" t="str">
        <f t="shared" si="852"/>
        <v/>
      </c>
      <c r="U1742" s="181" t="str">
        <f t="shared" si="853"/>
        <v/>
      </c>
      <c r="V1742" s="13" t="str">
        <f t="shared" si="854"/>
        <v/>
      </c>
      <c r="W1742" s="13" t="str">
        <f t="shared" si="855"/>
        <v/>
      </c>
      <c r="X1742" s="182" t="str">
        <f t="shared" si="856"/>
        <v/>
      </c>
      <c r="Y1742" s="183" t="str">
        <f>IF(A:A="","",IF(R1742="Refreshment Beverage",VLOOKUP(Q1742,Rates!G$15:L$19,6,0)*W1742,VLOOKUP(Q1742,Rates!G$4:L$12,6,0)*W1742))</f>
        <v/>
      </c>
      <c r="Z1742" s="183" t="str">
        <f t="shared" si="857"/>
        <v/>
      </c>
      <c r="AA1742" s="17">
        <f t="shared" si="845"/>
        <v>0</v>
      </c>
      <c r="AB1742" s="177" t="str" cm="1">
        <f t="array" ref="AB1742">IF(_xlfn.SINGLE(A:A)="","",IF(R1742="Refreshment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177" t="str" cm="1">
        <f t="array" ref="AC1742">IF(_xlfn.SINGLE(A:A)="","",IF(R1742="Refreshment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68">
        <f>IFERROR(IF(OR(Q1742=1,Q1742=2,Q1742=3,Q1742=4),VLOOKUP(Q1742,Rates!$A$31:$B$34,2,0)*W1742,IF(V1742=1,VLOOKUP(U1742,'REB BEV MIN MKUP'!B:E,4,0),IF(V1742&gt;1,VLOOKUP(VALUE(W1742),'REB BEV MIN MKUP'!O:Q,3,0),0))),0)</f>
        <v>0</v>
      </c>
      <c r="AE1742" s="177" t="str">
        <f t="shared" si="858"/>
        <v/>
      </c>
      <c r="AF1742" s="13" t="str">
        <f t="shared" si="859"/>
        <v/>
      </c>
      <c r="AG1742" s="177" t="str">
        <f t="shared" si="860"/>
        <v/>
      </c>
      <c r="AH1742" s="184" t="str">
        <f t="shared" si="861"/>
        <v/>
      </c>
      <c r="AI1742" s="184" t="str">
        <f>IF(AE:AE="","",IF(R1742="Refreshment Beverage",AK1742*(Rates!J$19/100),ROUND(SUM(AH1742*(Rates!$J$8/100)),4)))</f>
        <v/>
      </c>
      <c r="AJ1742" s="183" t="str">
        <f t="shared" si="862"/>
        <v/>
      </c>
      <c r="AK1742" s="185" t="str">
        <f t="shared" si="863"/>
        <v/>
      </c>
      <c r="AL1742" s="177" t="str">
        <f t="shared" si="864"/>
        <v/>
      </c>
      <c r="AM1742" s="13" t="str">
        <f>IF(AS1742="","",IF(R1742="Refreshment Beverage",ROUND(AS1742*Rates!K$19,4),ROUND(AO1742*(VLOOKUP(VALUE(Q1742),Rates!G$4:L$12,3,0)),4)))</f>
        <v/>
      </c>
      <c r="AN1742" s="183" t="str">
        <f>IF(AS1742="","",IF(R1742="Refreshment Beverage",AS1742*(Rates!J$19/100),MAX(AM1742,AB1742)))</f>
        <v/>
      </c>
      <c r="AO1742" s="186" t="str">
        <f t="shared" si="865"/>
        <v/>
      </c>
      <c r="AP1742" s="186" t="str">
        <f t="shared" si="866"/>
        <v/>
      </c>
      <c r="AQ1742" s="186" t="str">
        <f>IF(AS1742="","",IF(R1742="Refreshment Beverage",ROUND(SUM(VLOOKUP(Q:Q,Rates!G$15:L$19,3,0)*(AS1742-Y1742-Z1742-AA1742)),4),ROUND(SUM(Rates!$K$8*AS1742),4)))</f>
        <v/>
      </c>
      <c r="AR1742" s="184" t="str">
        <f t="shared" si="867"/>
        <v/>
      </c>
      <c r="AS1742" s="185" t="str">
        <f t="shared" si="868"/>
        <v/>
      </c>
      <c r="AT1742" s="177" t="str">
        <f t="shared" si="869"/>
        <v/>
      </c>
      <c r="AU1742" s="13" t="str">
        <f>IF(AX1742="","",IF(R1742="Refreshment Beverage",ROUND((BA1742-Y1742-Z1742-AA1742)*VLOOKUP(VALUE(Q1742),Rates!G$15:L$19,3,0),4),ROUND(AW1742*(VLOOKUP(VALUE(Q1742),Rates!G:L,3,0)),4)))</f>
        <v/>
      </c>
      <c r="AV1742" s="183" t="str">
        <f t="shared" si="870"/>
        <v/>
      </c>
      <c r="AW1742" s="186" t="str">
        <f t="shared" si="871"/>
        <v/>
      </c>
      <c r="AX1742" s="184" t="str">
        <f t="shared" si="872"/>
        <v/>
      </c>
      <c r="AY1742" s="186" t="str">
        <f>IF(AX1742="","",IF(R1742="Refreshment Beverage",ROUND(SUM(AX1742*Rates!K$19),4),ROUND(SUM(AX1742*(Rates!J$8/100)),4)))</f>
        <v/>
      </c>
      <c r="AZ1742" s="183" t="str">
        <f t="shared" si="873"/>
        <v/>
      </c>
      <c r="BA1742" s="185" t="str">
        <f t="shared" si="874"/>
        <v/>
      </c>
      <c r="BD1742" s="171"/>
      <c r="BE1742" s="171"/>
      <c r="BF1742" s="171"/>
      <c r="BG1742" s="171"/>
    </row>
    <row r="1743" spans="1:59" ht="15" customHeight="1" x14ac:dyDescent="0.3">
      <c r="A1743" s="172"/>
      <c r="B1743" s="172"/>
      <c r="C1743" s="172"/>
      <c r="D1743" s="173"/>
      <c r="E1743" s="173"/>
      <c r="F1743" s="173"/>
      <c r="G1743" s="173"/>
      <c r="H1743" s="173"/>
      <c r="I1743" s="174"/>
      <c r="J1743" s="175"/>
      <c r="K1743" s="176" t="str">
        <f t="shared" si="846"/>
        <v/>
      </c>
      <c r="L1743" s="177" t="str">
        <f t="shared" si="847"/>
        <v/>
      </c>
      <c r="M1743" s="178" t="str">
        <f t="shared" si="848"/>
        <v/>
      </c>
      <c r="N1743" s="44" t="str" cm="1">
        <f t="array" ref="N1743">IFERROR(IF(_xlfn.SINGLE(A:A)="","",IF(R1743="Beer",SUM(LOOKUP(2,1/(Rates!$B$3:$B$5&lt;=W1743)/(Rates!$C$3:$C$5&gt;=W1743),Rates!$D$3:$D$5)*(X1743/100)*W1743),IF(R1743="Refreshment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44" t="str">
        <f t="shared" si="849"/>
        <v/>
      </c>
      <c r="P1743" s="13"/>
      <c r="Q1743" s="179" t="str">
        <f t="shared" si="850"/>
        <v/>
      </c>
      <c r="R1743" s="180" t="str">
        <f t="shared" si="851"/>
        <v/>
      </c>
      <c r="S1743" s="13" t="str">
        <f>IF(A1743="","",IF(R1743="Refreshment Beverage",VLOOKUP(VALUE(Q1743),Rates!G$15:L$19,2,0),VLOOKUP(VALUE(Q1743),Rates!G$4:L$8,2,0)))</f>
        <v/>
      </c>
      <c r="T1743" s="13" t="str">
        <f t="shared" si="852"/>
        <v/>
      </c>
      <c r="U1743" s="181" t="str">
        <f t="shared" si="853"/>
        <v/>
      </c>
      <c r="V1743" s="13" t="str">
        <f t="shared" si="854"/>
        <v/>
      </c>
      <c r="W1743" s="13" t="str">
        <f t="shared" si="855"/>
        <v/>
      </c>
      <c r="X1743" s="182" t="str">
        <f t="shared" si="856"/>
        <v/>
      </c>
      <c r="Y1743" s="183" t="str">
        <f>IF(A:A="","",IF(R1743="Refreshment Beverage",VLOOKUP(Q1743,Rates!G$15:L$19,6,0)*W1743,VLOOKUP(Q1743,Rates!G$4:L$12,6,0)*W1743))</f>
        <v/>
      </c>
      <c r="Z1743" s="183" t="str">
        <f t="shared" si="857"/>
        <v/>
      </c>
      <c r="AA1743" s="17">
        <f t="shared" si="845"/>
        <v>0</v>
      </c>
      <c r="AB1743" s="177" t="str" cm="1">
        <f t="array" ref="AB1743">IF(_xlfn.SINGLE(A:A)="","",IF(R1743="Refreshment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177" t="str" cm="1">
        <f t="array" ref="AC1743">IF(_xlfn.SINGLE(A:A)="","",IF(R1743="Refreshment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68">
        <f>IFERROR(IF(OR(Q1743=1,Q1743=2,Q1743=3,Q1743=4),VLOOKUP(Q1743,Rates!$A$31:$B$34,2,0)*W1743,IF(V1743=1,VLOOKUP(U1743,'REB BEV MIN MKUP'!B:E,4,0),IF(V1743&gt;1,VLOOKUP(VALUE(W1743),'REB BEV MIN MKUP'!O:Q,3,0),0))),0)</f>
        <v>0</v>
      </c>
      <c r="AE1743" s="177" t="str">
        <f t="shared" si="858"/>
        <v/>
      </c>
      <c r="AF1743" s="13" t="str">
        <f t="shared" si="859"/>
        <v/>
      </c>
      <c r="AG1743" s="177" t="str">
        <f t="shared" si="860"/>
        <v/>
      </c>
      <c r="AH1743" s="184" t="str">
        <f t="shared" si="861"/>
        <v/>
      </c>
      <c r="AI1743" s="184" t="str">
        <f>IF(AE:AE="","",IF(R1743="Refreshment Beverage",AK1743*(Rates!J$19/100),ROUND(SUM(AH1743*(Rates!$J$8/100)),4)))</f>
        <v/>
      </c>
      <c r="AJ1743" s="183" t="str">
        <f t="shared" si="862"/>
        <v/>
      </c>
      <c r="AK1743" s="185" t="str">
        <f t="shared" si="863"/>
        <v/>
      </c>
      <c r="AL1743" s="177" t="str">
        <f t="shared" si="864"/>
        <v/>
      </c>
      <c r="AM1743" s="13" t="str">
        <f>IF(AS1743="","",IF(R1743="Refreshment Beverage",ROUND(AS1743*Rates!K$19,4),ROUND(AO1743*(VLOOKUP(VALUE(Q1743),Rates!G$4:L$12,3,0)),4)))</f>
        <v/>
      </c>
      <c r="AN1743" s="183" t="str">
        <f>IF(AS1743="","",IF(R1743="Refreshment Beverage",AS1743*(Rates!J$19/100),MAX(AM1743,AB1743)))</f>
        <v/>
      </c>
      <c r="AO1743" s="186" t="str">
        <f t="shared" si="865"/>
        <v/>
      </c>
      <c r="AP1743" s="186" t="str">
        <f t="shared" si="866"/>
        <v/>
      </c>
      <c r="AQ1743" s="186" t="str">
        <f>IF(AS1743="","",IF(R1743="Refreshment Beverage",ROUND(SUM(VLOOKUP(Q:Q,Rates!G$15:L$19,3,0)*(AS1743-Y1743-Z1743-AA1743)),4),ROUND(SUM(Rates!$K$8*AS1743),4)))</f>
        <v/>
      </c>
      <c r="AR1743" s="184" t="str">
        <f t="shared" si="867"/>
        <v/>
      </c>
      <c r="AS1743" s="185" t="str">
        <f t="shared" si="868"/>
        <v/>
      </c>
      <c r="AT1743" s="177" t="str">
        <f t="shared" si="869"/>
        <v/>
      </c>
      <c r="AU1743" s="13" t="str">
        <f>IF(AX1743="","",IF(R1743="Refreshment Beverage",ROUND((BA1743-Y1743-Z1743-AA1743)*VLOOKUP(VALUE(Q1743),Rates!G$15:L$19,3,0),4),ROUND(AW1743*(VLOOKUP(VALUE(Q1743),Rates!G:L,3,0)),4)))</f>
        <v/>
      </c>
      <c r="AV1743" s="183" t="str">
        <f t="shared" si="870"/>
        <v/>
      </c>
      <c r="AW1743" s="186" t="str">
        <f t="shared" si="871"/>
        <v/>
      </c>
      <c r="AX1743" s="184" t="str">
        <f t="shared" si="872"/>
        <v/>
      </c>
      <c r="AY1743" s="186" t="str">
        <f>IF(AX1743="","",IF(R1743="Refreshment Beverage",ROUND(SUM(AX1743*Rates!K$19),4),ROUND(SUM(AX1743*(Rates!J$8/100)),4)))</f>
        <v/>
      </c>
      <c r="AZ1743" s="183" t="str">
        <f t="shared" si="873"/>
        <v/>
      </c>
      <c r="BA1743" s="185" t="str">
        <f t="shared" si="874"/>
        <v/>
      </c>
      <c r="BD1743" s="171"/>
      <c r="BE1743" s="171"/>
      <c r="BF1743" s="171"/>
      <c r="BG1743" s="171"/>
    </row>
    <row r="1744" spans="1:59" ht="15" customHeight="1" x14ac:dyDescent="0.3">
      <c r="A1744" s="172"/>
      <c r="B1744" s="172"/>
      <c r="C1744" s="172"/>
      <c r="D1744" s="173"/>
      <c r="E1744" s="173"/>
      <c r="F1744" s="173"/>
      <c r="G1744" s="173"/>
      <c r="H1744" s="173"/>
      <c r="I1744" s="174"/>
      <c r="J1744" s="175"/>
      <c r="K1744" s="176" t="str">
        <f t="shared" si="846"/>
        <v/>
      </c>
      <c r="L1744" s="177" t="str">
        <f t="shared" si="847"/>
        <v/>
      </c>
      <c r="M1744" s="178" t="str">
        <f t="shared" si="848"/>
        <v/>
      </c>
      <c r="N1744" s="44" t="str" cm="1">
        <f t="array" ref="N1744">IFERROR(IF(_xlfn.SINGLE(A:A)="","",IF(R1744="Beer",SUM(LOOKUP(2,1/(Rates!$B$3:$B$5&lt;=W1744)/(Rates!$C$3:$C$5&gt;=W1744),Rates!$D$3:$D$5)*(X1744/100)*W1744),IF(R1744="Refreshment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44" t="str">
        <f t="shared" si="849"/>
        <v/>
      </c>
      <c r="P1744" s="13"/>
      <c r="Q1744" s="179" t="str">
        <f t="shared" si="850"/>
        <v/>
      </c>
      <c r="R1744" s="180" t="str">
        <f t="shared" si="851"/>
        <v/>
      </c>
      <c r="S1744" s="13" t="str">
        <f>IF(A1744="","",IF(R1744="Refreshment Beverage",VLOOKUP(VALUE(Q1744),Rates!G$15:L$19,2,0),VLOOKUP(VALUE(Q1744),Rates!G$4:L$8,2,0)))</f>
        <v/>
      </c>
      <c r="T1744" s="13" t="str">
        <f t="shared" si="852"/>
        <v/>
      </c>
      <c r="U1744" s="181" t="str">
        <f t="shared" si="853"/>
        <v/>
      </c>
      <c r="V1744" s="13" t="str">
        <f t="shared" si="854"/>
        <v/>
      </c>
      <c r="W1744" s="13" t="str">
        <f t="shared" si="855"/>
        <v/>
      </c>
      <c r="X1744" s="182" t="str">
        <f t="shared" si="856"/>
        <v/>
      </c>
      <c r="Y1744" s="183" t="str">
        <f>IF(A:A="","",IF(R1744="Refreshment Beverage",VLOOKUP(Q1744,Rates!G$15:L$19,6,0)*W1744,VLOOKUP(Q1744,Rates!G$4:L$12,6,0)*W1744))</f>
        <v/>
      </c>
      <c r="Z1744" s="183" t="str">
        <f t="shared" si="857"/>
        <v/>
      </c>
      <c r="AA1744" s="17">
        <f t="shared" si="845"/>
        <v>0</v>
      </c>
      <c r="AB1744" s="177" t="str" cm="1">
        <f t="array" ref="AB1744">IF(_xlfn.SINGLE(A:A)="","",IF(R1744="Refreshment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177" t="str" cm="1">
        <f t="array" ref="AC1744">IF(_xlfn.SINGLE(A:A)="","",IF(R1744="Refreshment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68">
        <f>IFERROR(IF(OR(Q1744=1,Q1744=2,Q1744=3,Q1744=4),VLOOKUP(Q1744,Rates!$A$31:$B$34,2,0)*W1744,IF(V1744=1,VLOOKUP(U1744,'REB BEV MIN MKUP'!B:E,4,0),IF(V1744&gt;1,VLOOKUP(VALUE(W1744),'REB BEV MIN MKUP'!O:Q,3,0),0))),0)</f>
        <v>0</v>
      </c>
      <c r="AE1744" s="177" t="str">
        <f t="shared" si="858"/>
        <v/>
      </c>
      <c r="AF1744" s="13" t="str">
        <f t="shared" si="859"/>
        <v/>
      </c>
      <c r="AG1744" s="177" t="str">
        <f t="shared" si="860"/>
        <v/>
      </c>
      <c r="AH1744" s="184" t="str">
        <f t="shared" si="861"/>
        <v/>
      </c>
      <c r="AI1744" s="184" t="str">
        <f>IF(AE:AE="","",IF(R1744="Refreshment Beverage",AK1744*(Rates!J$19/100),ROUND(SUM(AH1744*(Rates!$J$8/100)),4)))</f>
        <v/>
      </c>
      <c r="AJ1744" s="183" t="str">
        <f t="shared" si="862"/>
        <v/>
      </c>
      <c r="AK1744" s="185" t="str">
        <f t="shared" si="863"/>
        <v/>
      </c>
      <c r="AL1744" s="177" t="str">
        <f t="shared" si="864"/>
        <v/>
      </c>
      <c r="AM1744" s="13" t="str">
        <f>IF(AS1744="","",IF(R1744="Refreshment Beverage",ROUND(AS1744*Rates!K$19,4),ROUND(AO1744*(VLOOKUP(VALUE(Q1744),Rates!G$4:L$12,3,0)),4)))</f>
        <v/>
      </c>
      <c r="AN1744" s="183" t="str">
        <f>IF(AS1744="","",IF(R1744="Refreshment Beverage",AS1744*(Rates!J$19/100),MAX(AM1744,AB1744)))</f>
        <v/>
      </c>
      <c r="AO1744" s="186" t="str">
        <f t="shared" si="865"/>
        <v/>
      </c>
      <c r="AP1744" s="186" t="str">
        <f t="shared" si="866"/>
        <v/>
      </c>
      <c r="AQ1744" s="186" t="str">
        <f>IF(AS1744="","",IF(R1744="Refreshment Beverage",ROUND(SUM(VLOOKUP(Q:Q,Rates!G$15:L$19,3,0)*(AS1744-Y1744-Z1744-AA1744)),4),ROUND(SUM(Rates!$K$8*AS1744),4)))</f>
        <v/>
      </c>
      <c r="AR1744" s="184" t="str">
        <f t="shared" si="867"/>
        <v/>
      </c>
      <c r="AS1744" s="185" t="str">
        <f t="shared" si="868"/>
        <v/>
      </c>
      <c r="AT1744" s="177" t="str">
        <f t="shared" si="869"/>
        <v/>
      </c>
      <c r="AU1744" s="13" t="str">
        <f>IF(AX1744="","",IF(R1744="Refreshment Beverage",ROUND((BA1744-Y1744-Z1744-AA1744)*VLOOKUP(VALUE(Q1744),Rates!G$15:L$19,3,0),4),ROUND(AW1744*(VLOOKUP(VALUE(Q1744),Rates!G:L,3,0)),4)))</f>
        <v/>
      </c>
      <c r="AV1744" s="183" t="str">
        <f t="shared" si="870"/>
        <v/>
      </c>
      <c r="AW1744" s="186" t="str">
        <f t="shared" si="871"/>
        <v/>
      </c>
      <c r="AX1744" s="184" t="str">
        <f t="shared" si="872"/>
        <v/>
      </c>
      <c r="AY1744" s="186" t="str">
        <f>IF(AX1744="","",IF(R1744="Refreshment Beverage",ROUND(SUM(AX1744*Rates!K$19),4),ROUND(SUM(AX1744*(Rates!J$8/100)),4)))</f>
        <v/>
      </c>
      <c r="AZ1744" s="183" t="str">
        <f t="shared" si="873"/>
        <v/>
      </c>
      <c r="BA1744" s="185" t="str">
        <f t="shared" si="874"/>
        <v/>
      </c>
      <c r="BD1744" s="171"/>
      <c r="BE1744" s="171"/>
      <c r="BF1744" s="171"/>
      <c r="BG1744" s="171"/>
    </row>
    <row r="1745" spans="1:59" ht="15" customHeight="1" x14ac:dyDescent="0.3">
      <c r="A1745" s="172"/>
      <c r="B1745" s="172"/>
      <c r="C1745" s="172"/>
      <c r="D1745" s="173"/>
      <c r="E1745" s="173"/>
      <c r="F1745" s="173"/>
      <c r="G1745" s="173"/>
      <c r="H1745" s="173"/>
      <c r="I1745" s="174"/>
      <c r="J1745" s="175"/>
      <c r="K1745" s="176" t="str">
        <f t="shared" si="846"/>
        <v/>
      </c>
      <c r="L1745" s="177" t="str">
        <f t="shared" si="847"/>
        <v/>
      </c>
      <c r="M1745" s="178" t="str">
        <f t="shared" si="848"/>
        <v/>
      </c>
      <c r="N1745" s="44" t="str" cm="1">
        <f t="array" ref="N1745">IFERROR(IF(_xlfn.SINGLE(A:A)="","",IF(R1745="Beer",SUM(LOOKUP(2,1/(Rates!$B$3:$B$5&lt;=W1745)/(Rates!$C$3:$C$5&gt;=W1745),Rates!$D$3:$D$5)*(X1745/100)*W1745),IF(R1745="Refreshment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44" t="str">
        <f t="shared" si="849"/>
        <v/>
      </c>
      <c r="P1745" s="13"/>
      <c r="Q1745" s="179" t="str">
        <f t="shared" si="850"/>
        <v/>
      </c>
      <c r="R1745" s="180" t="str">
        <f t="shared" si="851"/>
        <v/>
      </c>
      <c r="S1745" s="13" t="str">
        <f>IF(A1745="","",IF(R1745="Refreshment Beverage",VLOOKUP(VALUE(Q1745),Rates!G$15:L$19,2,0),VLOOKUP(VALUE(Q1745),Rates!G$4:L$8,2,0)))</f>
        <v/>
      </c>
      <c r="T1745" s="13" t="str">
        <f t="shared" si="852"/>
        <v/>
      </c>
      <c r="U1745" s="181" t="str">
        <f t="shared" si="853"/>
        <v/>
      </c>
      <c r="V1745" s="13" t="str">
        <f t="shared" si="854"/>
        <v/>
      </c>
      <c r="W1745" s="13" t="str">
        <f t="shared" si="855"/>
        <v/>
      </c>
      <c r="X1745" s="182" t="str">
        <f t="shared" si="856"/>
        <v/>
      </c>
      <c r="Y1745" s="183" t="str">
        <f>IF(A:A="","",IF(R1745="Refreshment Beverage",VLOOKUP(Q1745,Rates!G$15:L$19,6,0)*W1745,VLOOKUP(Q1745,Rates!G$4:L$12,6,0)*W1745))</f>
        <v/>
      </c>
      <c r="Z1745" s="183" t="str">
        <f t="shared" si="857"/>
        <v/>
      </c>
      <c r="AA1745" s="17">
        <f t="shared" si="845"/>
        <v>0</v>
      </c>
      <c r="AB1745" s="177" t="str" cm="1">
        <f t="array" ref="AB1745">IF(_xlfn.SINGLE(A:A)="","",IF(R1745="Refreshment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177" t="str" cm="1">
        <f t="array" ref="AC1745">IF(_xlfn.SINGLE(A:A)="","",IF(R1745="Refreshment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68">
        <f>IFERROR(IF(OR(Q1745=1,Q1745=2,Q1745=3,Q1745=4),VLOOKUP(Q1745,Rates!$A$31:$B$34,2,0)*W1745,IF(V1745=1,VLOOKUP(U1745,'REB BEV MIN MKUP'!B:E,4,0),IF(V1745&gt;1,VLOOKUP(VALUE(W1745),'REB BEV MIN MKUP'!O:Q,3,0),0))),0)</f>
        <v>0</v>
      </c>
      <c r="AE1745" s="177" t="str">
        <f t="shared" si="858"/>
        <v/>
      </c>
      <c r="AF1745" s="13" t="str">
        <f t="shared" si="859"/>
        <v/>
      </c>
      <c r="AG1745" s="177" t="str">
        <f t="shared" si="860"/>
        <v/>
      </c>
      <c r="AH1745" s="184" t="str">
        <f t="shared" si="861"/>
        <v/>
      </c>
      <c r="AI1745" s="184" t="str">
        <f>IF(AE:AE="","",IF(R1745="Refreshment Beverage",AK1745*(Rates!J$19/100),ROUND(SUM(AH1745*(Rates!$J$8/100)),4)))</f>
        <v/>
      </c>
      <c r="AJ1745" s="183" t="str">
        <f t="shared" si="862"/>
        <v/>
      </c>
      <c r="AK1745" s="185" t="str">
        <f t="shared" si="863"/>
        <v/>
      </c>
      <c r="AL1745" s="177" t="str">
        <f t="shared" si="864"/>
        <v/>
      </c>
      <c r="AM1745" s="13" t="str">
        <f>IF(AS1745="","",IF(R1745="Refreshment Beverage",ROUND(AS1745*Rates!K$19,4),ROUND(AO1745*(VLOOKUP(VALUE(Q1745),Rates!G$4:L$12,3,0)),4)))</f>
        <v/>
      </c>
      <c r="AN1745" s="183" t="str">
        <f>IF(AS1745="","",IF(R1745="Refreshment Beverage",AS1745*(Rates!J$19/100),MAX(AM1745,AB1745)))</f>
        <v/>
      </c>
      <c r="AO1745" s="186" t="str">
        <f t="shared" si="865"/>
        <v/>
      </c>
      <c r="AP1745" s="186" t="str">
        <f t="shared" si="866"/>
        <v/>
      </c>
      <c r="AQ1745" s="186" t="str">
        <f>IF(AS1745="","",IF(R1745="Refreshment Beverage",ROUND(SUM(VLOOKUP(Q:Q,Rates!G$15:L$19,3,0)*(AS1745-Y1745-Z1745-AA1745)),4),ROUND(SUM(Rates!$K$8*AS1745),4)))</f>
        <v/>
      </c>
      <c r="AR1745" s="184" t="str">
        <f t="shared" si="867"/>
        <v/>
      </c>
      <c r="AS1745" s="185" t="str">
        <f t="shared" si="868"/>
        <v/>
      </c>
      <c r="AT1745" s="177" t="str">
        <f t="shared" si="869"/>
        <v/>
      </c>
      <c r="AU1745" s="13" t="str">
        <f>IF(AX1745="","",IF(R1745="Refreshment Beverage",ROUND((BA1745-Y1745-Z1745-AA1745)*VLOOKUP(VALUE(Q1745),Rates!G$15:L$19,3,0),4),ROUND(AW1745*(VLOOKUP(VALUE(Q1745),Rates!G:L,3,0)),4)))</f>
        <v/>
      </c>
      <c r="AV1745" s="183" t="str">
        <f t="shared" si="870"/>
        <v/>
      </c>
      <c r="AW1745" s="186" t="str">
        <f t="shared" si="871"/>
        <v/>
      </c>
      <c r="AX1745" s="184" t="str">
        <f t="shared" si="872"/>
        <v/>
      </c>
      <c r="AY1745" s="186" t="str">
        <f>IF(AX1745="","",IF(R1745="Refreshment Beverage",ROUND(SUM(AX1745*Rates!K$19),4),ROUND(SUM(AX1745*(Rates!J$8/100)),4)))</f>
        <v/>
      </c>
      <c r="AZ1745" s="183" t="str">
        <f t="shared" si="873"/>
        <v/>
      </c>
      <c r="BA1745" s="185" t="str">
        <f t="shared" si="874"/>
        <v/>
      </c>
      <c r="BD1745" s="171"/>
      <c r="BE1745" s="171"/>
      <c r="BF1745" s="171"/>
      <c r="BG1745" s="171"/>
    </row>
    <row r="1746" spans="1:59" ht="15" customHeight="1" x14ac:dyDescent="0.3">
      <c r="A1746" s="172"/>
      <c r="B1746" s="172"/>
      <c r="C1746" s="172"/>
      <c r="D1746" s="173"/>
      <c r="E1746" s="173"/>
      <c r="F1746" s="173"/>
      <c r="G1746" s="173"/>
      <c r="H1746" s="173"/>
      <c r="I1746" s="174"/>
      <c r="J1746" s="175"/>
      <c r="K1746" s="176" t="str">
        <f t="shared" si="846"/>
        <v/>
      </c>
      <c r="L1746" s="177" t="str">
        <f t="shared" si="847"/>
        <v/>
      </c>
      <c r="M1746" s="178" t="str">
        <f t="shared" si="848"/>
        <v/>
      </c>
      <c r="N1746" s="44" t="str" cm="1">
        <f t="array" ref="N1746">IFERROR(IF(_xlfn.SINGLE(A:A)="","",IF(R1746="Beer",SUM(LOOKUP(2,1/(Rates!$B$3:$B$5&lt;=W1746)/(Rates!$C$3:$C$5&gt;=W1746),Rates!$D$3:$D$5)*(X1746/100)*W1746),IF(R1746="Refreshment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44" t="str">
        <f t="shared" si="849"/>
        <v/>
      </c>
      <c r="P1746" s="13"/>
      <c r="Q1746" s="179" t="str">
        <f t="shared" si="850"/>
        <v/>
      </c>
      <c r="R1746" s="180" t="str">
        <f t="shared" si="851"/>
        <v/>
      </c>
      <c r="S1746" s="13" t="str">
        <f>IF(A1746="","",IF(R1746="Refreshment Beverage",VLOOKUP(VALUE(Q1746),Rates!G$15:L$19,2,0),VLOOKUP(VALUE(Q1746),Rates!G$4:L$8,2,0)))</f>
        <v/>
      </c>
      <c r="T1746" s="13" t="str">
        <f t="shared" si="852"/>
        <v/>
      </c>
      <c r="U1746" s="181" t="str">
        <f t="shared" si="853"/>
        <v/>
      </c>
      <c r="V1746" s="13" t="str">
        <f t="shared" si="854"/>
        <v/>
      </c>
      <c r="W1746" s="13" t="str">
        <f t="shared" si="855"/>
        <v/>
      </c>
      <c r="X1746" s="182" t="str">
        <f t="shared" si="856"/>
        <v/>
      </c>
      <c r="Y1746" s="183" t="str">
        <f>IF(A:A="","",IF(R1746="Refreshment Beverage",VLOOKUP(Q1746,Rates!G$15:L$19,6,0)*W1746,VLOOKUP(Q1746,Rates!G$4:L$12,6,0)*W1746))</f>
        <v/>
      </c>
      <c r="Z1746" s="183" t="str">
        <f t="shared" si="857"/>
        <v/>
      </c>
      <c r="AA1746" s="17">
        <f t="shared" si="845"/>
        <v>0</v>
      </c>
      <c r="AB1746" s="177" t="str" cm="1">
        <f t="array" ref="AB1746">IF(_xlfn.SINGLE(A:A)="","",IF(R1746="Refreshment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177" t="str" cm="1">
        <f t="array" ref="AC1746">IF(_xlfn.SINGLE(A:A)="","",IF(R1746="Refreshment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68">
        <f>IFERROR(IF(OR(Q1746=1,Q1746=2,Q1746=3,Q1746=4),VLOOKUP(Q1746,Rates!$A$31:$B$34,2,0)*W1746,IF(V1746=1,VLOOKUP(U1746,'REB BEV MIN MKUP'!B:E,4,0),IF(V1746&gt;1,VLOOKUP(VALUE(W1746),'REB BEV MIN MKUP'!O:Q,3,0),0))),0)</f>
        <v>0</v>
      </c>
      <c r="AE1746" s="177" t="str">
        <f t="shared" si="858"/>
        <v/>
      </c>
      <c r="AF1746" s="13" t="str">
        <f t="shared" si="859"/>
        <v/>
      </c>
      <c r="AG1746" s="177" t="str">
        <f t="shared" si="860"/>
        <v/>
      </c>
      <c r="AH1746" s="184" t="str">
        <f t="shared" si="861"/>
        <v/>
      </c>
      <c r="AI1746" s="184" t="str">
        <f>IF(AE:AE="","",IF(R1746="Refreshment Beverage",AK1746*(Rates!J$19/100),ROUND(SUM(AH1746*(Rates!$J$8/100)),4)))</f>
        <v/>
      </c>
      <c r="AJ1746" s="183" t="str">
        <f t="shared" si="862"/>
        <v/>
      </c>
      <c r="AK1746" s="185" t="str">
        <f t="shared" si="863"/>
        <v/>
      </c>
      <c r="AL1746" s="177" t="str">
        <f t="shared" si="864"/>
        <v/>
      </c>
      <c r="AM1746" s="13" t="str">
        <f>IF(AS1746="","",IF(R1746="Refreshment Beverage",ROUND(AS1746*Rates!K$19,4),ROUND(AO1746*(VLOOKUP(VALUE(Q1746),Rates!G$4:L$12,3,0)),4)))</f>
        <v/>
      </c>
      <c r="AN1746" s="183" t="str">
        <f>IF(AS1746="","",IF(R1746="Refreshment Beverage",AS1746*(Rates!J$19/100),MAX(AM1746,AB1746)))</f>
        <v/>
      </c>
      <c r="AO1746" s="186" t="str">
        <f t="shared" si="865"/>
        <v/>
      </c>
      <c r="AP1746" s="186" t="str">
        <f t="shared" si="866"/>
        <v/>
      </c>
      <c r="AQ1746" s="186" t="str">
        <f>IF(AS1746="","",IF(R1746="Refreshment Beverage",ROUND(SUM(VLOOKUP(Q:Q,Rates!G$15:L$19,3,0)*(AS1746-Y1746-Z1746-AA1746)),4),ROUND(SUM(Rates!$K$8*AS1746),4)))</f>
        <v/>
      </c>
      <c r="AR1746" s="184" t="str">
        <f t="shared" si="867"/>
        <v/>
      </c>
      <c r="AS1746" s="185" t="str">
        <f t="shared" si="868"/>
        <v/>
      </c>
      <c r="AT1746" s="177" t="str">
        <f t="shared" si="869"/>
        <v/>
      </c>
      <c r="AU1746" s="13" t="str">
        <f>IF(AX1746="","",IF(R1746="Refreshment Beverage",ROUND((BA1746-Y1746-Z1746-AA1746)*VLOOKUP(VALUE(Q1746),Rates!G$15:L$19,3,0),4),ROUND(AW1746*(VLOOKUP(VALUE(Q1746),Rates!G:L,3,0)),4)))</f>
        <v/>
      </c>
      <c r="AV1746" s="183" t="str">
        <f t="shared" si="870"/>
        <v/>
      </c>
      <c r="AW1746" s="186" t="str">
        <f t="shared" si="871"/>
        <v/>
      </c>
      <c r="AX1746" s="184" t="str">
        <f t="shared" si="872"/>
        <v/>
      </c>
      <c r="AY1746" s="186" t="str">
        <f>IF(AX1746="","",IF(R1746="Refreshment Beverage",ROUND(SUM(AX1746*Rates!K$19),4),ROUND(SUM(AX1746*(Rates!J$8/100)),4)))</f>
        <v/>
      </c>
      <c r="AZ1746" s="183" t="str">
        <f t="shared" si="873"/>
        <v/>
      </c>
      <c r="BA1746" s="185" t="str">
        <f t="shared" si="874"/>
        <v/>
      </c>
      <c r="BD1746" s="171"/>
      <c r="BE1746" s="171"/>
      <c r="BF1746" s="171"/>
      <c r="BG1746" s="171"/>
    </row>
    <row r="1747" spans="1:59" ht="15" customHeight="1" x14ac:dyDescent="0.3">
      <c r="A1747" s="172"/>
      <c r="B1747" s="172"/>
      <c r="C1747" s="172"/>
      <c r="D1747" s="173"/>
      <c r="E1747" s="173"/>
      <c r="F1747" s="173"/>
      <c r="G1747" s="173"/>
      <c r="H1747" s="173"/>
      <c r="I1747" s="174"/>
      <c r="J1747" s="175"/>
      <c r="K1747" s="176" t="str">
        <f t="shared" si="846"/>
        <v/>
      </c>
      <c r="L1747" s="177" t="str">
        <f t="shared" si="847"/>
        <v/>
      </c>
      <c r="M1747" s="178" t="str">
        <f t="shared" si="848"/>
        <v/>
      </c>
      <c r="N1747" s="44" t="str" cm="1">
        <f t="array" ref="N1747">IFERROR(IF(_xlfn.SINGLE(A:A)="","",IF(R1747="Beer",SUM(LOOKUP(2,1/(Rates!$B$3:$B$5&lt;=W1747)/(Rates!$C$3:$C$5&gt;=W1747),Rates!$D$3:$D$5)*(X1747/100)*W1747),IF(R1747="Refreshment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44" t="str">
        <f t="shared" si="849"/>
        <v/>
      </c>
      <c r="P1747" s="13"/>
      <c r="Q1747" s="179" t="str">
        <f t="shared" si="850"/>
        <v/>
      </c>
      <c r="R1747" s="180" t="str">
        <f t="shared" si="851"/>
        <v/>
      </c>
      <c r="S1747" s="13" t="str">
        <f>IF(A1747="","",IF(R1747="Refreshment Beverage",VLOOKUP(VALUE(Q1747),Rates!G$15:L$19,2,0),VLOOKUP(VALUE(Q1747),Rates!G$4:L$8,2,0)))</f>
        <v/>
      </c>
      <c r="T1747" s="13" t="str">
        <f t="shared" si="852"/>
        <v/>
      </c>
      <c r="U1747" s="181" t="str">
        <f t="shared" si="853"/>
        <v/>
      </c>
      <c r="V1747" s="13" t="str">
        <f t="shared" si="854"/>
        <v/>
      </c>
      <c r="W1747" s="13" t="str">
        <f t="shared" si="855"/>
        <v/>
      </c>
      <c r="X1747" s="182" t="str">
        <f t="shared" si="856"/>
        <v/>
      </c>
      <c r="Y1747" s="183" t="str">
        <f>IF(A:A="","",IF(R1747="Refreshment Beverage",VLOOKUP(Q1747,Rates!G$15:L$19,6,0)*W1747,VLOOKUP(Q1747,Rates!G$4:L$12,6,0)*W1747))</f>
        <v/>
      </c>
      <c r="Z1747" s="183" t="str">
        <f t="shared" si="857"/>
        <v/>
      </c>
      <c r="AA1747" s="17">
        <f t="shared" si="845"/>
        <v>0</v>
      </c>
      <c r="AB1747" s="177" t="str" cm="1">
        <f t="array" ref="AB1747">IF(_xlfn.SINGLE(A:A)="","",IF(R1747="Refreshment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177" t="str" cm="1">
        <f t="array" ref="AC1747">IF(_xlfn.SINGLE(A:A)="","",IF(R1747="Refreshment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68">
        <f>IFERROR(IF(OR(Q1747=1,Q1747=2,Q1747=3,Q1747=4),VLOOKUP(Q1747,Rates!$A$31:$B$34,2,0)*W1747,IF(V1747=1,VLOOKUP(U1747,'REB BEV MIN MKUP'!B:E,4,0),IF(V1747&gt;1,VLOOKUP(VALUE(W1747),'REB BEV MIN MKUP'!O:Q,3,0),0))),0)</f>
        <v>0</v>
      </c>
      <c r="AE1747" s="177" t="str">
        <f t="shared" si="858"/>
        <v/>
      </c>
      <c r="AF1747" s="13" t="str">
        <f t="shared" si="859"/>
        <v/>
      </c>
      <c r="AG1747" s="177" t="str">
        <f t="shared" si="860"/>
        <v/>
      </c>
      <c r="AH1747" s="184" t="str">
        <f t="shared" si="861"/>
        <v/>
      </c>
      <c r="AI1747" s="184" t="str">
        <f>IF(AE:AE="","",IF(R1747="Refreshment Beverage",AK1747*(Rates!J$19/100),ROUND(SUM(AH1747*(Rates!$J$8/100)),4)))</f>
        <v/>
      </c>
      <c r="AJ1747" s="183" t="str">
        <f t="shared" si="862"/>
        <v/>
      </c>
      <c r="AK1747" s="185" t="str">
        <f t="shared" si="863"/>
        <v/>
      </c>
      <c r="AL1747" s="177" t="str">
        <f t="shared" si="864"/>
        <v/>
      </c>
      <c r="AM1747" s="13" t="str">
        <f>IF(AS1747="","",IF(R1747="Refreshment Beverage",ROUND(AS1747*Rates!K$19,4),ROUND(AO1747*(VLOOKUP(VALUE(Q1747),Rates!G$4:L$12,3,0)),4)))</f>
        <v/>
      </c>
      <c r="AN1747" s="183" t="str">
        <f>IF(AS1747="","",IF(R1747="Refreshment Beverage",AS1747*(Rates!J$19/100),MAX(AM1747,AB1747)))</f>
        <v/>
      </c>
      <c r="AO1747" s="186" t="str">
        <f t="shared" si="865"/>
        <v/>
      </c>
      <c r="AP1747" s="186" t="str">
        <f t="shared" si="866"/>
        <v/>
      </c>
      <c r="AQ1747" s="186" t="str">
        <f>IF(AS1747="","",IF(R1747="Refreshment Beverage",ROUND(SUM(VLOOKUP(Q:Q,Rates!G$15:L$19,3,0)*(AS1747-Y1747-Z1747-AA1747)),4),ROUND(SUM(Rates!$K$8*AS1747),4)))</f>
        <v/>
      </c>
      <c r="AR1747" s="184" t="str">
        <f t="shared" si="867"/>
        <v/>
      </c>
      <c r="AS1747" s="185" t="str">
        <f t="shared" si="868"/>
        <v/>
      </c>
      <c r="AT1747" s="177" t="str">
        <f t="shared" si="869"/>
        <v/>
      </c>
      <c r="AU1747" s="13" t="str">
        <f>IF(AX1747="","",IF(R1747="Refreshment Beverage",ROUND((BA1747-Y1747-Z1747-AA1747)*VLOOKUP(VALUE(Q1747),Rates!G$15:L$19,3,0),4),ROUND(AW1747*(VLOOKUP(VALUE(Q1747),Rates!G:L,3,0)),4)))</f>
        <v/>
      </c>
      <c r="AV1747" s="183" t="str">
        <f t="shared" si="870"/>
        <v/>
      </c>
      <c r="AW1747" s="186" t="str">
        <f t="shared" si="871"/>
        <v/>
      </c>
      <c r="AX1747" s="184" t="str">
        <f t="shared" si="872"/>
        <v/>
      </c>
      <c r="AY1747" s="186" t="str">
        <f>IF(AX1747="","",IF(R1747="Refreshment Beverage",ROUND(SUM(AX1747*Rates!K$19),4),ROUND(SUM(AX1747*(Rates!J$8/100)),4)))</f>
        <v/>
      </c>
      <c r="AZ1747" s="183" t="str">
        <f t="shared" si="873"/>
        <v/>
      </c>
      <c r="BA1747" s="185" t="str">
        <f t="shared" si="874"/>
        <v/>
      </c>
      <c r="BD1747" s="171"/>
      <c r="BE1747" s="171"/>
      <c r="BF1747" s="171"/>
      <c r="BG1747" s="171"/>
    </row>
    <row r="1748" spans="1:59" ht="15" customHeight="1" x14ac:dyDescent="0.3">
      <c r="A1748" s="172"/>
      <c r="B1748" s="172"/>
      <c r="C1748" s="172"/>
      <c r="D1748" s="173"/>
      <c r="E1748" s="173"/>
      <c r="F1748" s="173"/>
      <c r="G1748" s="173"/>
      <c r="H1748" s="173"/>
      <c r="I1748" s="174"/>
      <c r="J1748" s="175"/>
      <c r="K1748" s="176" t="str">
        <f t="shared" si="846"/>
        <v/>
      </c>
      <c r="L1748" s="177" t="str">
        <f t="shared" si="847"/>
        <v/>
      </c>
      <c r="M1748" s="178" t="str">
        <f t="shared" si="848"/>
        <v/>
      </c>
      <c r="N1748" s="44" t="str" cm="1">
        <f t="array" ref="N1748">IFERROR(IF(_xlfn.SINGLE(A:A)="","",IF(R1748="Beer",SUM(LOOKUP(2,1/(Rates!$B$3:$B$5&lt;=W1748)/(Rates!$C$3:$C$5&gt;=W1748),Rates!$D$3:$D$5)*(X1748/100)*W1748),IF(R1748="Refreshment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44" t="str">
        <f t="shared" si="849"/>
        <v/>
      </c>
      <c r="P1748" s="13"/>
      <c r="Q1748" s="179" t="str">
        <f t="shared" si="850"/>
        <v/>
      </c>
      <c r="R1748" s="180" t="str">
        <f t="shared" si="851"/>
        <v/>
      </c>
      <c r="S1748" s="13" t="str">
        <f>IF(A1748="","",IF(R1748="Refreshment Beverage",VLOOKUP(VALUE(Q1748),Rates!G$15:L$19,2,0),VLOOKUP(VALUE(Q1748),Rates!G$4:L$8,2,0)))</f>
        <v/>
      </c>
      <c r="T1748" s="13" t="str">
        <f t="shared" si="852"/>
        <v/>
      </c>
      <c r="U1748" s="181" t="str">
        <f t="shared" si="853"/>
        <v/>
      </c>
      <c r="V1748" s="13" t="str">
        <f t="shared" si="854"/>
        <v/>
      </c>
      <c r="W1748" s="13" t="str">
        <f t="shared" si="855"/>
        <v/>
      </c>
      <c r="X1748" s="182" t="str">
        <f t="shared" si="856"/>
        <v/>
      </c>
      <c r="Y1748" s="183" t="str">
        <f>IF(A:A="","",IF(R1748="Refreshment Beverage",VLOOKUP(Q1748,Rates!G$15:L$19,6,0)*W1748,VLOOKUP(Q1748,Rates!G$4:L$12,6,0)*W1748))</f>
        <v/>
      </c>
      <c r="Z1748" s="183" t="str">
        <f t="shared" si="857"/>
        <v/>
      </c>
      <c r="AA1748" s="17">
        <f t="shared" si="845"/>
        <v>0</v>
      </c>
      <c r="AB1748" s="177" t="str" cm="1">
        <f t="array" ref="AB1748">IF(_xlfn.SINGLE(A:A)="","",IF(R1748="Refreshment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177" t="str" cm="1">
        <f t="array" ref="AC1748">IF(_xlfn.SINGLE(A:A)="","",IF(R1748="Refreshment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68">
        <f>IFERROR(IF(OR(Q1748=1,Q1748=2,Q1748=3,Q1748=4),VLOOKUP(Q1748,Rates!$A$31:$B$34,2,0)*W1748,IF(V1748=1,VLOOKUP(U1748,'REB BEV MIN MKUP'!B:E,4,0),IF(V1748&gt;1,VLOOKUP(VALUE(W1748),'REB BEV MIN MKUP'!O:Q,3,0),0))),0)</f>
        <v>0</v>
      </c>
      <c r="AE1748" s="177" t="str">
        <f t="shared" si="858"/>
        <v/>
      </c>
      <c r="AF1748" s="13" t="str">
        <f t="shared" si="859"/>
        <v/>
      </c>
      <c r="AG1748" s="177" t="str">
        <f t="shared" si="860"/>
        <v/>
      </c>
      <c r="AH1748" s="184" t="str">
        <f t="shared" si="861"/>
        <v/>
      </c>
      <c r="AI1748" s="184" t="str">
        <f>IF(AE:AE="","",IF(R1748="Refreshment Beverage",AK1748*(Rates!J$19/100),ROUND(SUM(AH1748*(Rates!$J$8/100)),4)))</f>
        <v/>
      </c>
      <c r="AJ1748" s="183" t="str">
        <f t="shared" si="862"/>
        <v/>
      </c>
      <c r="AK1748" s="185" t="str">
        <f t="shared" si="863"/>
        <v/>
      </c>
      <c r="AL1748" s="177" t="str">
        <f t="shared" si="864"/>
        <v/>
      </c>
      <c r="AM1748" s="13" t="str">
        <f>IF(AS1748="","",IF(R1748="Refreshment Beverage",ROUND(AS1748*Rates!K$19,4),ROUND(AO1748*(VLOOKUP(VALUE(Q1748),Rates!G$4:L$12,3,0)),4)))</f>
        <v/>
      </c>
      <c r="AN1748" s="183" t="str">
        <f>IF(AS1748="","",IF(R1748="Refreshment Beverage",AS1748*(Rates!J$19/100),MAX(AM1748,AB1748)))</f>
        <v/>
      </c>
      <c r="AO1748" s="186" t="str">
        <f t="shared" si="865"/>
        <v/>
      </c>
      <c r="AP1748" s="186" t="str">
        <f t="shared" si="866"/>
        <v/>
      </c>
      <c r="AQ1748" s="186" t="str">
        <f>IF(AS1748="","",IF(R1748="Refreshment Beverage",ROUND(SUM(VLOOKUP(Q:Q,Rates!G$15:L$19,3,0)*(AS1748-Y1748-Z1748-AA1748)),4),ROUND(SUM(Rates!$K$8*AS1748),4)))</f>
        <v/>
      </c>
      <c r="AR1748" s="184" t="str">
        <f t="shared" si="867"/>
        <v/>
      </c>
      <c r="AS1748" s="185" t="str">
        <f t="shared" si="868"/>
        <v/>
      </c>
      <c r="AT1748" s="177" t="str">
        <f t="shared" si="869"/>
        <v/>
      </c>
      <c r="AU1748" s="13" t="str">
        <f>IF(AX1748="","",IF(R1748="Refreshment Beverage",ROUND((BA1748-Y1748-Z1748-AA1748)*VLOOKUP(VALUE(Q1748),Rates!G$15:L$19,3,0),4),ROUND(AW1748*(VLOOKUP(VALUE(Q1748),Rates!G:L,3,0)),4)))</f>
        <v/>
      </c>
      <c r="AV1748" s="183" t="str">
        <f t="shared" si="870"/>
        <v/>
      </c>
      <c r="AW1748" s="186" t="str">
        <f t="shared" si="871"/>
        <v/>
      </c>
      <c r="AX1748" s="184" t="str">
        <f t="shared" si="872"/>
        <v/>
      </c>
      <c r="AY1748" s="186" t="str">
        <f>IF(AX1748="","",IF(R1748="Refreshment Beverage",ROUND(SUM(AX1748*Rates!K$19),4),ROUND(SUM(AX1748*(Rates!J$8/100)),4)))</f>
        <v/>
      </c>
      <c r="AZ1748" s="183" t="str">
        <f t="shared" si="873"/>
        <v/>
      </c>
      <c r="BA1748" s="185" t="str">
        <f t="shared" si="874"/>
        <v/>
      </c>
      <c r="BD1748" s="171"/>
      <c r="BE1748" s="171"/>
      <c r="BF1748" s="171"/>
      <c r="BG1748" s="171"/>
    </row>
    <row r="1749" spans="1:59" ht="15" customHeight="1" x14ac:dyDescent="0.3">
      <c r="A1749" s="172"/>
      <c r="B1749" s="172"/>
      <c r="C1749" s="172"/>
      <c r="D1749" s="173"/>
      <c r="E1749" s="173"/>
      <c r="F1749" s="173"/>
      <c r="G1749" s="173"/>
      <c r="H1749" s="173"/>
      <c r="I1749" s="174"/>
      <c r="J1749" s="175"/>
      <c r="K1749" s="176" t="str">
        <f t="shared" si="846"/>
        <v/>
      </c>
      <c r="L1749" s="177" t="str">
        <f t="shared" si="847"/>
        <v/>
      </c>
      <c r="M1749" s="178" t="str">
        <f t="shared" si="848"/>
        <v/>
      </c>
      <c r="N1749" s="44" t="str" cm="1">
        <f t="array" ref="N1749">IFERROR(IF(_xlfn.SINGLE(A:A)="","",IF(R1749="Beer",SUM(LOOKUP(2,1/(Rates!$B$3:$B$5&lt;=W1749)/(Rates!$C$3:$C$5&gt;=W1749),Rates!$D$3:$D$5)*(X1749/100)*W1749),IF(R1749="Refreshment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44" t="str">
        <f t="shared" si="849"/>
        <v/>
      </c>
      <c r="P1749" s="13"/>
      <c r="Q1749" s="179" t="str">
        <f t="shared" si="850"/>
        <v/>
      </c>
      <c r="R1749" s="180" t="str">
        <f t="shared" si="851"/>
        <v/>
      </c>
      <c r="S1749" s="13" t="str">
        <f>IF(A1749="","",IF(R1749="Refreshment Beverage",VLOOKUP(VALUE(Q1749),Rates!G$15:L$19,2,0),VLOOKUP(VALUE(Q1749),Rates!G$4:L$8,2,0)))</f>
        <v/>
      </c>
      <c r="T1749" s="13" t="str">
        <f t="shared" si="852"/>
        <v/>
      </c>
      <c r="U1749" s="181" t="str">
        <f t="shared" si="853"/>
        <v/>
      </c>
      <c r="V1749" s="13" t="str">
        <f t="shared" si="854"/>
        <v/>
      </c>
      <c r="W1749" s="13" t="str">
        <f t="shared" si="855"/>
        <v/>
      </c>
      <c r="X1749" s="182" t="str">
        <f t="shared" si="856"/>
        <v/>
      </c>
      <c r="Y1749" s="183" t="str">
        <f>IF(A:A="","",IF(R1749="Refreshment Beverage",VLOOKUP(Q1749,Rates!G$15:L$19,6,0)*W1749,VLOOKUP(Q1749,Rates!G$4:L$12,6,0)*W1749))</f>
        <v/>
      </c>
      <c r="Z1749" s="183" t="str">
        <f t="shared" si="857"/>
        <v/>
      </c>
      <c r="AA1749" s="17">
        <f t="shared" si="845"/>
        <v>0</v>
      </c>
      <c r="AB1749" s="177" t="str" cm="1">
        <f t="array" ref="AB1749">IF(_xlfn.SINGLE(A:A)="","",IF(R1749="Refreshment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177" t="str" cm="1">
        <f t="array" ref="AC1749">IF(_xlfn.SINGLE(A:A)="","",IF(R1749="Refreshment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68">
        <f>IFERROR(IF(OR(Q1749=1,Q1749=2,Q1749=3,Q1749=4),VLOOKUP(Q1749,Rates!$A$31:$B$34,2,0)*W1749,IF(V1749=1,VLOOKUP(U1749,'REB BEV MIN MKUP'!B:E,4,0),IF(V1749&gt;1,VLOOKUP(VALUE(W1749),'REB BEV MIN MKUP'!O:Q,3,0),0))),0)</f>
        <v>0</v>
      </c>
      <c r="AE1749" s="177" t="str">
        <f t="shared" si="858"/>
        <v/>
      </c>
      <c r="AF1749" s="13" t="str">
        <f t="shared" si="859"/>
        <v/>
      </c>
      <c r="AG1749" s="177" t="str">
        <f t="shared" si="860"/>
        <v/>
      </c>
      <c r="AH1749" s="184" t="str">
        <f t="shared" si="861"/>
        <v/>
      </c>
      <c r="AI1749" s="184" t="str">
        <f>IF(AE:AE="","",IF(R1749="Refreshment Beverage",AK1749*(Rates!J$19/100),ROUND(SUM(AH1749*(Rates!$J$8/100)),4)))</f>
        <v/>
      </c>
      <c r="AJ1749" s="183" t="str">
        <f t="shared" si="862"/>
        <v/>
      </c>
      <c r="AK1749" s="185" t="str">
        <f t="shared" si="863"/>
        <v/>
      </c>
      <c r="AL1749" s="177" t="str">
        <f t="shared" si="864"/>
        <v/>
      </c>
      <c r="AM1749" s="13" t="str">
        <f>IF(AS1749="","",IF(R1749="Refreshment Beverage",ROUND(AS1749*Rates!K$19,4),ROUND(AO1749*(VLOOKUP(VALUE(Q1749),Rates!G$4:L$12,3,0)),4)))</f>
        <v/>
      </c>
      <c r="AN1749" s="183" t="str">
        <f>IF(AS1749="","",IF(R1749="Refreshment Beverage",AS1749*(Rates!J$19/100),MAX(AM1749,AB1749)))</f>
        <v/>
      </c>
      <c r="AO1749" s="186" t="str">
        <f t="shared" si="865"/>
        <v/>
      </c>
      <c r="AP1749" s="186" t="str">
        <f t="shared" si="866"/>
        <v/>
      </c>
      <c r="AQ1749" s="186" t="str">
        <f>IF(AS1749="","",IF(R1749="Refreshment Beverage",ROUND(SUM(VLOOKUP(Q:Q,Rates!G$15:L$19,3,0)*(AS1749-Y1749-Z1749-AA1749)),4),ROUND(SUM(Rates!$K$8*AS1749),4)))</f>
        <v/>
      </c>
      <c r="AR1749" s="184" t="str">
        <f t="shared" si="867"/>
        <v/>
      </c>
      <c r="AS1749" s="185" t="str">
        <f t="shared" si="868"/>
        <v/>
      </c>
      <c r="AT1749" s="177" t="str">
        <f t="shared" si="869"/>
        <v/>
      </c>
      <c r="AU1749" s="13" t="str">
        <f>IF(AX1749="","",IF(R1749="Refreshment Beverage",ROUND((BA1749-Y1749-Z1749-AA1749)*VLOOKUP(VALUE(Q1749),Rates!G$15:L$19,3,0),4),ROUND(AW1749*(VLOOKUP(VALUE(Q1749),Rates!G:L,3,0)),4)))</f>
        <v/>
      </c>
      <c r="AV1749" s="183" t="str">
        <f t="shared" si="870"/>
        <v/>
      </c>
      <c r="AW1749" s="186" t="str">
        <f t="shared" si="871"/>
        <v/>
      </c>
      <c r="AX1749" s="184" t="str">
        <f t="shared" si="872"/>
        <v/>
      </c>
      <c r="AY1749" s="186" t="str">
        <f>IF(AX1749="","",IF(R1749="Refreshment Beverage",ROUND(SUM(AX1749*Rates!K$19),4),ROUND(SUM(AX1749*(Rates!J$8/100)),4)))</f>
        <v/>
      </c>
      <c r="AZ1749" s="183" t="str">
        <f t="shared" si="873"/>
        <v/>
      </c>
      <c r="BA1749" s="185" t="str">
        <f t="shared" si="874"/>
        <v/>
      </c>
      <c r="BD1749" s="171"/>
      <c r="BE1749" s="171"/>
      <c r="BF1749" s="171"/>
      <c r="BG1749" s="171"/>
    </row>
    <row r="1750" spans="1:59" ht="15" customHeight="1" x14ac:dyDescent="0.3">
      <c r="A1750" s="172"/>
      <c r="B1750" s="172"/>
      <c r="C1750" s="172"/>
      <c r="D1750" s="173"/>
      <c r="E1750" s="173"/>
      <c r="F1750" s="173"/>
      <c r="G1750" s="173"/>
      <c r="H1750" s="173"/>
      <c r="I1750" s="174"/>
      <c r="J1750" s="175"/>
      <c r="K1750" s="176" t="str">
        <f t="shared" si="846"/>
        <v/>
      </c>
      <c r="L1750" s="177" t="str">
        <f t="shared" si="847"/>
        <v/>
      </c>
      <c r="M1750" s="178" t="str">
        <f t="shared" si="848"/>
        <v/>
      </c>
      <c r="N1750" s="44" t="str" cm="1">
        <f t="array" ref="N1750">IFERROR(IF(_xlfn.SINGLE(A:A)="","",IF(R1750="Beer",SUM(LOOKUP(2,1/(Rates!$B$3:$B$5&lt;=W1750)/(Rates!$C$3:$C$5&gt;=W1750),Rates!$D$3:$D$5)*(X1750/100)*W1750),IF(R1750="Refreshment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44" t="str">
        <f t="shared" si="849"/>
        <v/>
      </c>
      <c r="P1750" s="13"/>
      <c r="Q1750" s="179" t="str">
        <f t="shared" si="850"/>
        <v/>
      </c>
      <c r="R1750" s="180" t="str">
        <f t="shared" si="851"/>
        <v/>
      </c>
      <c r="S1750" s="13" t="str">
        <f>IF(A1750="","",IF(R1750="Refreshment Beverage",VLOOKUP(VALUE(Q1750),Rates!G$15:L$19,2,0),VLOOKUP(VALUE(Q1750),Rates!G$4:L$8,2,0)))</f>
        <v/>
      </c>
      <c r="T1750" s="13" t="str">
        <f t="shared" si="852"/>
        <v/>
      </c>
      <c r="U1750" s="181" t="str">
        <f t="shared" si="853"/>
        <v/>
      </c>
      <c r="V1750" s="13" t="str">
        <f t="shared" si="854"/>
        <v/>
      </c>
      <c r="W1750" s="13" t="str">
        <f t="shared" si="855"/>
        <v/>
      </c>
      <c r="X1750" s="182" t="str">
        <f t="shared" si="856"/>
        <v/>
      </c>
      <c r="Y1750" s="183" t="str">
        <f>IF(A:A="","",IF(R1750="Refreshment Beverage",VLOOKUP(Q1750,Rates!G$15:L$19,6,0)*W1750,VLOOKUP(Q1750,Rates!G$4:L$12,6,0)*W1750))</f>
        <v/>
      </c>
      <c r="Z1750" s="183" t="str">
        <f t="shared" si="857"/>
        <v/>
      </c>
      <c r="AA1750" s="17">
        <f t="shared" si="845"/>
        <v>0</v>
      </c>
      <c r="AB1750" s="177" t="str" cm="1">
        <f t="array" ref="AB1750">IF(_xlfn.SINGLE(A:A)="","",IF(R1750="Refreshment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177" t="str" cm="1">
        <f t="array" ref="AC1750">IF(_xlfn.SINGLE(A:A)="","",IF(R1750="Refreshment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68">
        <f>IFERROR(IF(OR(Q1750=1,Q1750=2,Q1750=3,Q1750=4),VLOOKUP(Q1750,Rates!$A$31:$B$34,2,0)*W1750,IF(V1750=1,VLOOKUP(U1750,'REB BEV MIN MKUP'!B:E,4,0),IF(V1750&gt;1,VLOOKUP(VALUE(W1750),'REB BEV MIN MKUP'!O:Q,3,0),0))),0)</f>
        <v>0</v>
      </c>
      <c r="AE1750" s="177" t="str">
        <f t="shared" si="858"/>
        <v/>
      </c>
      <c r="AF1750" s="13" t="str">
        <f t="shared" si="859"/>
        <v/>
      </c>
      <c r="AG1750" s="177" t="str">
        <f t="shared" si="860"/>
        <v/>
      </c>
      <c r="AH1750" s="184" t="str">
        <f t="shared" si="861"/>
        <v/>
      </c>
      <c r="AI1750" s="184" t="str">
        <f>IF(AE:AE="","",IF(R1750="Refreshment Beverage",AK1750*(Rates!J$19/100),ROUND(SUM(AH1750*(Rates!$J$8/100)),4)))</f>
        <v/>
      </c>
      <c r="AJ1750" s="183" t="str">
        <f t="shared" si="862"/>
        <v/>
      </c>
      <c r="AK1750" s="185" t="str">
        <f t="shared" si="863"/>
        <v/>
      </c>
      <c r="AL1750" s="177" t="str">
        <f t="shared" si="864"/>
        <v/>
      </c>
      <c r="AM1750" s="13" t="str">
        <f>IF(AS1750="","",IF(R1750="Refreshment Beverage",ROUND(AS1750*Rates!K$19,4),ROUND(AO1750*(VLOOKUP(VALUE(Q1750),Rates!G$4:L$12,3,0)),4)))</f>
        <v/>
      </c>
      <c r="AN1750" s="183" t="str">
        <f>IF(AS1750="","",IF(R1750="Refreshment Beverage",AS1750*(Rates!J$19/100),MAX(AM1750,AB1750)))</f>
        <v/>
      </c>
      <c r="AO1750" s="186" t="str">
        <f t="shared" si="865"/>
        <v/>
      </c>
      <c r="AP1750" s="186" t="str">
        <f t="shared" si="866"/>
        <v/>
      </c>
      <c r="AQ1750" s="186" t="str">
        <f>IF(AS1750="","",IF(R1750="Refreshment Beverage",ROUND(SUM(VLOOKUP(Q:Q,Rates!G$15:L$19,3,0)*(AS1750-Y1750-Z1750-AA1750)),4),ROUND(SUM(Rates!$K$8*AS1750),4)))</f>
        <v/>
      </c>
      <c r="AR1750" s="184" t="str">
        <f t="shared" si="867"/>
        <v/>
      </c>
      <c r="AS1750" s="185" t="str">
        <f t="shared" si="868"/>
        <v/>
      </c>
      <c r="AT1750" s="177" t="str">
        <f t="shared" si="869"/>
        <v/>
      </c>
      <c r="AU1750" s="13" t="str">
        <f>IF(AX1750="","",IF(R1750="Refreshment Beverage",ROUND((BA1750-Y1750-Z1750-AA1750)*VLOOKUP(VALUE(Q1750),Rates!G$15:L$19,3,0),4),ROUND(AW1750*(VLOOKUP(VALUE(Q1750),Rates!G:L,3,0)),4)))</f>
        <v/>
      </c>
      <c r="AV1750" s="183" t="str">
        <f t="shared" si="870"/>
        <v/>
      </c>
      <c r="AW1750" s="186" t="str">
        <f t="shared" si="871"/>
        <v/>
      </c>
      <c r="AX1750" s="184" t="str">
        <f t="shared" si="872"/>
        <v/>
      </c>
      <c r="AY1750" s="186" t="str">
        <f>IF(AX1750="","",IF(R1750="Refreshment Beverage",ROUND(SUM(AX1750*Rates!K$19),4),ROUND(SUM(AX1750*(Rates!J$8/100)),4)))</f>
        <v/>
      </c>
      <c r="AZ1750" s="183" t="str">
        <f t="shared" si="873"/>
        <v/>
      </c>
      <c r="BA1750" s="185" t="str">
        <f t="shared" si="874"/>
        <v/>
      </c>
      <c r="BD1750" s="171"/>
      <c r="BE1750" s="171"/>
      <c r="BF1750" s="171"/>
      <c r="BG1750" s="171"/>
    </row>
    <row r="1751" spans="1:59" ht="15" customHeight="1" x14ac:dyDescent="0.3">
      <c r="A1751" s="172"/>
      <c r="B1751" s="172"/>
      <c r="C1751" s="172"/>
      <c r="D1751" s="173"/>
      <c r="E1751" s="173"/>
      <c r="F1751" s="173"/>
      <c r="G1751" s="173"/>
      <c r="H1751" s="173"/>
      <c r="I1751" s="174"/>
      <c r="J1751" s="175"/>
      <c r="K1751" s="176" t="str">
        <f t="shared" si="846"/>
        <v/>
      </c>
      <c r="L1751" s="177" t="str">
        <f t="shared" si="847"/>
        <v/>
      </c>
      <c r="M1751" s="178" t="str">
        <f t="shared" si="848"/>
        <v/>
      </c>
      <c r="N1751" s="44" t="str" cm="1">
        <f t="array" ref="N1751">IFERROR(IF(_xlfn.SINGLE(A:A)="","",IF(R1751="Beer",SUM(LOOKUP(2,1/(Rates!$B$3:$B$5&lt;=W1751)/(Rates!$C$3:$C$5&gt;=W1751),Rates!$D$3:$D$5)*(X1751/100)*W1751),IF(R1751="Refreshment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44" t="str">
        <f t="shared" si="849"/>
        <v/>
      </c>
      <c r="P1751" s="13"/>
      <c r="Q1751" s="179" t="str">
        <f t="shared" si="850"/>
        <v/>
      </c>
      <c r="R1751" s="180" t="str">
        <f t="shared" si="851"/>
        <v/>
      </c>
      <c r="S1751" s="13" t="str">
        <f>IF(A1751="","",IF(R1751="Refreshment Beverage",VLOOKUP(VALUE(Q1751),Rates!G$15:L$19,2,0),VLOOKUP(VALUE(Q1751),Rates!G$4:L$8,2,0)))</f>
        <v/>
      </c>
      <c r="T1751" s="13" t="str">
        <f t="shared" si="852"/>
        <v/>
      </c>
      <c r="U1751" s="181" t="str">
        <f t="shared" si="853"/>
        <v/>
      </c>
      <c r="V1751" s="13" t="str">
        <f t="shared" si="854"/>
        <v/>
      </c>
      <c r="W1751" s="13" t="str">
        <f t="shared" si="855"/>
        <v/>
      </c>
      <c r="X1751" s="182" t="str">
        <f t="shared" si="856"/>
        <v/>
      </c>
      <c r="Y1751" s="183" t="str">
        <f>IF(A:A="","",IF(R1751="Refreshment Beverage",VLOOKUP(Q1751,Rates!G$15:L$19,6,0)*W1751,VLOOKUP(Q1751,Rates!G$4:L$12,6,0)*W1751))</f>
        <v/>
      </c>
      <c r="Z1751" s="183" t="str">
        <f t="shared" si="857"/>
        <v/>
      </c>
      <c r="AA1751" s="17">
        <f t="shared" si="845"/>
        <v>0</v>
      </c>
      <c r="AB1751" s="177" t="str" cm="1">
        <f t="array" ref="AB1751">IF(_xlfn.SINGLE(A:A)="","",IF(R1751="Refreshment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177" t="str" cm="1">
        <f t="array" ref="AC1751">IF(_xlfn.SINGLE(A:A)="","",IF(R1751="Refreshment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68">
        <f>IFERROR(IF(OR(Q1751=1,Q1751=2,Q1751=3,Q1751=4),VLOOKUP(Q1751,Rates!$A$31:$B$34,2,0)*W1751,IF(V1751=1,VLOOKUP(U1751,'REB BEV MIN MKUP'!B:E,4,0),IF(V1751&gt;1,VLOOKUP(VALUE(W1751),'REB BEV MIN MKUP'!O:Q,3,0),0))),0)</f>
        <v>0</v>
      </c>
      <c r="AE1751" s="177" t="str">
        <f t="shared" si="858"/>
        <v/>
      </c>
      <c r="AF1751" s="13" t="str">
        <f t="shared" si="859"/>
        <v/>
      </c>
      <c r="AG1751" s="177" t="str">
        <f t="shared" si="860"/>
        <v/>
      </c>
      <c r="AH1751" s="184" t="str">
        <f t="shared" si="861"/>
        <v/>
      </c>
      <c r="AI1751" s="184" t="str">
        <f>IF(AE:AE="","",IF(R1751="Refreshment Beverage",AK1751*(Rates!J$19/100),ROUND(SUM(AH1751*(Rates!$J$8/100)),4)))</f>
        <v/>
      </c>
      <c r="AJ1751" s="183" t="str">
        <f t="shared" si="862"/>
        <v/>
      </c>
      <c r="AK1751" s="185" t="str">
        <f t="shared" si="863"/>
        <v/>
      </c>
      <c r="AL1751" s="177" t="str">
        <f t="shared" si="864"/>
        <v/>
      </c>
      <c r="AM1751" s="13" t="str">
        <f>IF(AS1751="","",IF(R1751="Refreshment Beverage",ROUND(AS1751*Rates!K$19,4),ROUND(AO1751*(VLOOKUP(VALUE(Q1751),Rates!G$4:L$12,3,0)),4)))</f>
        <v/>
      </c>
      <c r="AN1751" s="183" t="str">
        <f>IF(AS1751="","",IF(R1751="Refreshment Beverage",AS1751*(Rates!J$19/100),MAX(AM1751,AB1751)))</f>
        <v/>
      </c>
      <c r="AO1751" s="186" t="str">
        <f t="shared" si="865"/>
        <v/>
      </c>
      <c r="AP1751" s="186" t="str">
        <f t="shared" si="866"/>
        <v/>
      </c>
      <c r="AQ1751" s="186" t="str">
        <f>IF(AS1751="","",IF(R1751="Refreshment Beverage",ROUND(SUM(VLOOKUP(Q:Q,Rates!G$15:L$19,3,0)*(AS1751-Y1751-Z1751-AA1751)),4),ROUND(SUM(Rates!$K$8*AS1751),4)))</f>
        <v/>
      </c>
      <c r="AR1751" s="184" t="str">
        <f t="shared" si="867"/>
        <v/>
      </c>
      <c r="AS1751" s="185" t="str">
        <f t="shared" si="868"/>
        <v/>
      </c>
      <c r="AT1751" s="177" t="str">
        <f t="shared" si="869"/>
        <v/>
      </c>
      <c r="AU1751" s="13" t="str">
        <f>IF(AX1751="","",IF(R1751="Refreshment Beverage",ROUND((BA1751-Y1751-Z1751-AA1751)*VLOOKUP(VALUE(Q1751),Rates!G$15:L$19,3,0),4),ROUND(AW1751*(VLOOKUP(VALUE(Q1751),Rates!G:L,3,0)),4)))</f>
        <v/>
      </c>
      <c r="AV1751" s="183" t="str">
        <f t="shared" si="870"/>
        <v/>
      </c>
      <c r="AW1751" s="186" t="str">
        <f t="shared" si="871"/>
        <v/>
      </c>
      <c r="AX1751" s="184" t="str">
        <f t="shared" si="872"/>
        <v/>
      </c>
      <c r="AY1751" s="186" t="str">
        <f>IF(AX1751="","",IF(R1751="Refreshment Beverage",ROUND(SUM(AX1751*Rates!K$19),4),ROUND(SUM(AX1751*(Rates!J$8/100)),4)))</f>
        <v/>
      </c>
      <c r="AZ1751" s="183" t="str">
        <f t="shared" si="873"/>
        <v/>
      </c>
      <c r="BA1751" s="185" t="str">
        <f t="shared" si="874"/>
        <v/>
      </c>
      <c r="BD1751" s="171"/>
      <c r="BE1751" s="171"/>
      <c r="BF1751" s="171"/>
      <c r="BG1751" s="171"/>
    </row>
    <row r="1752" spans="1:59" ht="15" customHeight="1" x14ac:dyDescent="0.3">
      <c r="A1752" s="172"/>
      <c r="B1752" s="172"/>
      <c r="C1752" s="172"/>
      <c r="D1752" s="173"/>
      <c r="E1752" s="173"/>
      <c r="F1752" s="173"/>
      <c r="G1752" s="173"/>
      <c r="H1752" s="173"/>
      <c r="I1752" s="174"/>
      <c r="J1752" s="175"/>
      <c r="K1752" s="176" t="str">
        <f t="shared" si="846"/>
        <v/>
      </c>
      <c r="L1752" s="177" t="str">
        <f t="shared" si="847"/>
        <v/>
      </c>
      <c r="M1752" s="178" t="str">
        <f t="shared" si="848"/>
        <v/>
      </c>
      <c r="N1752" s="44" t="str" cm="1">
        <f t="array" ref="N1752">IFERROR(IF(_xlfn.SINGLE(A:A)="","",IF(R1752="Beer",SUM(LOOKUP(2,1/(Rates!$B$3:$B$5&lt;=W1752)/(Rates!$C$3:$C$5&gt;=W1752),Rates!$D$3:$D$5)*(X1752/100)*W1752),IF(R1752="Refreshment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44" t="str">
        <f t="shared" si="849"/>
        <v/>
      </c>
      <c r="P1752" s="13"/>
      <c r="Q1752" s="179" t="str">
        <f t="shared" si="850"/>
        <v/>
      </c>
      <c r="R1752" s="180" t="str">
        <f t="shared" si="851"/>
        <v/>
      </c>
      <c r="S1752" s="13" t="str">
        <f>IF(A1752="","",IF(R1752="Refreshment Beverage",VLOOKUP(VALUE(Q1752),Rates!G$15:L$19,2,0),VLOOKUP(VALUE(Q1752),Rates!G$4:L$8,2,0)))</f>
        <v/>
      </c>
      <c r="T1752" s="13" t="str">
        <f t="shared" si="852"/>
        <v/>
      </c>
      <c r="U1752" s="181" t="str">
        <f t="shared" si="853"/>
        <v/>
      </c>
      <c r="V1752" s="13" t="str">
        <f t="shared" si="854"/>
        <v/>
      </c>
      <c r="W1752" s="13" t="str">
        <f t="shared" si="855"/>
        <v/>
      </c>
      <c r="X1752" s="182" t="str">
        <f t="shared" si="856"/>
        <v/>
      </c>
      <c r="Y1752" s="183" t="str">
        <f>IF(A:A="","",IF(R1752="Refreshment Beverage",VLOOKUP(Q1752,Rates!G$15:L$19,6,0)*W1752,VLOOKUP(Q1752,Rates!G$4:L$12,6,0)*W1752))</f>
        <v/>
      </c>
      <c r="Z1752" s="183" t="str">
        <f t="shared" si="857"/>
        <v/>
      </c>
      <c r="AA1752" s="17">
        <f t="shared" si="845"/>
        <v>0</v>
      </c>
      <c r="AB1752" s="177" t="str" cm="1">
        <f t="array" ref="AB1752">IF(_xlfn.SINGLE(A:A)="","",IF(R1752="Refreshment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177" t="str" cm="1">
        <f t="array" ref="AC1752">IF(_xlfn.SINGLE(A:A)="","",IF(R1752="Refreshment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68">
        <f>IFERROR(IF(OR(Q1752=1,Q1752=2,Q1752=3,Q1752=4),VLOOKUP(Q1752,Rates!$A$31:$B$34,2,0)*W1752,IF(V1752=1,VLOOKUP(U1752,'REB BEV MIN MKUP'!B:E,4,0),IF(V1752&gt;1,VLOOKUP(VALUE(W1752),'REB BEV MIN MKUP'!O:Q,3,0),0))),0)</f>
        <v>0</v>
      </c>
      <c r="AE1752" s="177" t="str">
        <f t="shared" si="858"/>
        <v/>
      </c>
      <c r="AF1752" s="13" t="str">
        <f t="shared" si="859"/>
        <v/>
      </c>
      <c r="AG1752" s="177" t="str">
        <f t="shared" si="860"/>
        <v/>
      </c>
      <c r="AH1752" s="184" t="str">
        <f t="shared" si="861"/>
        <v/>
      </c>
      <c r="AI1752" s="184" t="str">
        <f>IF(AE:AE="","",IF(R1752="Refreshment Beverage",AK1752*(Rates!J$19/100),ROUND(SUM(AH1752*(Rates!$J$8/100)),4)))</f>
        <v/>
      </c>
      <c r="AJ1752" s="183" t="str">
        <f t="shared" si="862"/>
        <v/>
      </c>
      <c r="AK1752" s="185" t="str">
        <f t="shared" si="863"/>
        <v/>
      </c>
      <c r="AL1752" s="177" t="str">
        <f t="shared" si="864"/>
        <v/>
      </c>
      <c r="AM1752" s="13" t="str">
        <f>IF(AS1752="","",IF(R1752="Refreshment Beverage",ROUND(AS1752*Rates!K$19,4),ROUND(AO1752*(VLOOKUP(VALUE(Q1752),Rates!G$4:L$12,3,0)),4)))</f>
        <v/>
      </c>
      <c r="AN1752" s="183" t="str">
        <f>IF(AS1752="","",IF(R1752="Refreshment Beverage",AS1752*(Rates!J$19/100),MAX(AM1752,AB1752)))</f>
        <v/>
      </c>
      <c r="AO1752" s="186" t="str">
        <f t="shared" si="865"/>
        <v/>
      </c>
      <c r="AP1752" s="186" t="str">
        <f t="shared" si="866"/>
        <v/>
      </c>
      <c r="AQ1752" s="186" t="str">
        <f>IF(AS1752="","",IF(R1752="Refreshment Beverage",ROUND(SUM(VLOOKUP(Q:Q,Rates!G$15:L$19,3,0)*(AS1752-Y1752-Z1752-AA1752)),4),ROUND(SUM(Rates!$K$8*AS1752),4)))</f>
        <v/>
      </c>
      <c r="AR1752" s="184" t="str">
        <f t="shared" si="867"/>
        <v/>
      </c>
      <c r="AS1752" s="185" t="str">
        <f t="shared" si="868"/>
        <v/>
      </c>
      <c r="AT1752" s="177" t="str">
        <f t="shared" si="869"/>
        <v/>
      </c>
      <c r="AU1752" s="13" t="str">
        <f>IF(AX1752="","",IF(R1752="Refreshment Beverage",ROUND((BA1752-Y1752-Z1752-AA1752)*VLOOKUP(VALUE(Q1752),Rates!G$15:L$19,3,0),4),ROUND(AW1752*(VLOOKUP(VALUE(Q1752),Rates!G:L,3,0)),4)))</f>
        <v/>
      </c>
      <c r="AV1752" s="183" t="str">
        <f t="shared" si="870"/>
        <v/>
      </c>
      <c r="AW1752" s="186" t="str">
        <f t="shared" si="871"/>
        <v/>
      </c>
      <c r="AX1752" s="184" t="str">
        <f t="shared" si="872"/>
        <v/>
      </c>
      <c r="AY1752" s="186" t="str">
        <f>IF(AX1752="","",IF(R1752="Refreshment Beverage",ROUND(SUM(AX1752*Rates!K$19),4),ROUND(SUM(AX1752*(Rates!J$8/100)),4)))</f>
        <v/>
      </c>
      <c r="AZ1752" s="183" t="str">
        <f t="shared" si="873"/>
        <v/>
      </c>
      <c r="BA1752" s="185" t="str">
        <f t="shared" si="874"/>
        <v/>
      </c>
      <c r="BD1752" s="171"/>
      <c r="BE1752" s="171"/>
      <c r="BF1752" s="171"/>
      <c r="BG1752" s="171"/>
    </row>
    <row r="1753" spans="1:59" ht="15" customHeight="1" x14ac:dyDescent="0.3">
      <c r="A1753" s="172"/>
      <c r="B1753" s="172"/>
      <c r="C1753" s="172"/>
      <c r="D1753" s="173"/>
      <c r="E1753" s="173"/>
      <c r="F1753" s="173"/>
      <c r="G1753" s="173"/>
      <c r="H1753" s="173"/>
      <c r="I1753" s="174"/>
      <c r="J1753" s="175"/>
      <c r="K1753" s="176" t="str">
        <f t="shared" si="846"/>
        <v/>
      </c>
      <c r="L1753" s="177" t="str">
        <f t="shared" si="847"/>
        <v/>
      </c>
      <c r="M1753" s="178" t="str">
        <f t="shared" si="848"/>
        <v/>
      </c>
      <c r="N1753" s="44" t="str" cm="1">
        <f t="array" ref="N1753">IFERROR(IF(_xlfn.SINGLE(A:A)="","",IF(R1753="Beer",SUM(LOOKUP(2,1/(Rates!$B$3:$B$5&lt;=W1753)/(Rates!$C$3:$C$5&gt;=W1753),Rates!$D$3:$D$5)*(X1753/100)*W1753),IF(R1753="Refreshment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44" t="str">
        <f t="shared" si="849"/>
        <v/>
      </c>
      <c r="P1753" s="13"/>
      <c r="Q1753" s="179" t="str">
        <f t="shared" si="850"/>
        <v/>
      </c>
      <c r="R1753" s="180" t="str">
        <f t="shared" si="851"/>
        <v/>
      </c>
      <c r="S1753" s="13" t="str">
        <f>IF(A1753="","",IF(R1753="Refreshment Beverage",VLOOKUP(VALUE(Q1753),Rates!G$15:L$19,2,0),VLOOKUP(VALUE(Q1753),Rates!G$4:L$8,2,0)))</f>
        <v/>
      </c>
      <c r="T1753" s="13" t="str">
        <f t="shared" si="852"/>
        <v/>
      </c>
      <c r="U1753" s="181" t="str">
        <f t="shared" si="853"/>
        <v/>
      </c>
      <c r="V1753" s="13" t="str">
        <f t="shared" si="854"/>
        <v/>
      </c>
      <c r="W1753" s="13" t="str">
        <f t="shared" si="855"/>
        <v/>
      </c>
      <c r="X1753" s="182" t="str">
        <f t="shared" si="856"/>
        <v/>
      </c>
      <c r="Y1753" s="183" t="str">
        <f>IF(A:A="","",IF(R1753="Refreshment Beverage",VLOOKUP(Q1753,Rates!G$15:L$19,6,0)*W1753,VLOOKUP(Q1753,Rates!G$4:L$12,6,0)*W1753))</f>
        <v/>
      </c>
      <c r="Z1753" s="183" t="str">
        <f t="shared" si="857"/>
        <v/>
      </c>
      <c r="AA1753" s="17">
        <f t="shared" si="845"/>
        <v>0</v>
      </c>
      <c r="AB1753" s="177" t="str" cm="1">
        <f t="array" ref="AB1753">IF(_xlfn.SINGLE(A:A)="","",IF(R1753="Refreshment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177" t="str" cm="1">
        <f t="array" ref="AC1753">IF(_xlfn.SINGLE(A:A)="","",IF(R1753="Refreshment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68">
        <f>IFERROR(IF(OR(Q1753=1,Q1753=2,Q1753=3,Q1753=4),VLOOKUP(Q1753,Rates!$A$31:$B$34,2,0)*W1753,IF(V1753=1,VLOOKUP(U1753,'REB BEV MIN MKUP'!B:E,4,0),IF(V1753&gt;1,VLOOKUP(VALUE(W1753),'REB BEV MIN MKUP'!O:Q,3,0),0))),0)</f>
        <v>0</v>
      </c>
      <c r="AE1753" s="177" t="str">
        <f t="shared" si="858"/>
        <v/>
      </c>
      <c r="AF1753" s="13" t="str">
        <f t="shared" si="859"/>
        <v/>
      </c>
      <c r="AG1753" s="177" t="str">
        <f t="shared" si="860"/>
        <v/>
      </c>
      <c r="AH1753" s="184" t="str">
        <f t="shared" si="861"/>
        <v/>
      </c>
      <c r="AI1753" s="184" t="str">
        <f>IF(AE:AE="","",IF(R1753="Refreshment Beverage",AK1753*(Rates!J$19/100),ROUND(SUM(AH1753*(Rates!$J$8/100)),4)))</f>
        <v/>
      </c>
      <c r="AJ1753" s="183" t="str">
        <f t="shared" si="862"/>
        <v/>
      </c>
      <c r="AK1753" s="185" t="str">
        <f t="shared" si="863"/>
        <v/>
      </c>
      <c r="AL1753" s="177" t="str">
        <f t="shared" si="864"/>
        <v/>
      </c>
      <c r="AM1753" s="13" t="str">
        <f>IF(AS1753="","",IF(R1753="Refreshment Beverage",ROUND(AS1753*Rates!K$19,4),ROUND(AO1753*(VLOOKUP(VALUE(Q1753),Rates!G$4:L$12,3,0)),4)))</f>
        <v/>
      </c>
      <c r="AN1753" s="183" t="str">
        <f>IF(AS1753="","",IF(R1753="Refreshment Beverage",AS1753*(Rates!J$19/100),MAX(AM1753,AB1753)))</f>
        <v/>
      </c>
      <c r="AO1753" s="186" t="str">
        <f t="shared" si="865"/>
        <v/>
      </c>
      <c r="AP1753" s="186" t="str">
        <f t="shared" si="866"/>
        <v/>
      </c>
      <c r="AQ1753" s="186" t="str">
        <f>IF(AS1753="","",IF(R1753="Refreshment Beverage",ROUND(SUM(VLOOKUP(Q:Q,Rates!G$15:L$19,3,0)*(AS1753-Y1753-Z1753-AA1753)),4),ROUND(SUM(Rates!$K$8*AS1753),4)))</f>
        <v/>
      </c>
      <c r="AR1753" s="184" t="str">
        <f t="shared" si="867"/>
        <v/>
      </c>
      <c r="AS1753" s="185" t="str">
        <f t="shared" si="868"/>
        <v/>
      </c>
      <c r="AT1753" s="177" t="str">
        <f t="shared" si="869"/>
        <v/>
      </c>
      <c r="AU1753" s="13" t="str">
        <f>IF(AX1753="","",IF(R1753="Refreshment Beverage",ROUND((BA1753-Y1753-Z1753-AA1753)*VLOOKUP(VALUE(Q1753),Rates!G$15:L$19,3,0),4),ROUND(AW1753*(VLOOKUP(VALUE(Q1753),Rates!G:L,3,0)),4)))</f>
        <v/>
      </c>
      <c r="AV1753" s="183" t="str">
        <f t="shared" si="870"/>
        <v/>
      </c>
      <c r="AW1753" s="186" t="str">
        <f t="shared" si="871"/>
        <v/>
      </c>
      <c r="AX1753" s="184" t="str">
        <f t="shared" si="872"/>
        <v/>
      </c>
      <c r="AY1753" s="186" t="str">
        <f>IF(AX1753="","",IF(R1753="Refreshment Beverage",ROUND(SUM(AX1753*Rates!K$19),4),ROUND(SUM(AX1753*(Rates!J$8/100)),4)))</f>
        <v/>
      </c>
      <c r="AZ1753" s="183" t="str">
        <f t="shared" si="873"/>
        <v/>
      </c>
      <c r="BA1753" s="185" t="str">
        <f t="shared" si="874"/>
        <v/>
      </c>
      <c r="BD1753" s="171"/>
      <c r="BE1753" s="171"/>
      <c r="BF1753" s="171"/>
      <c r="BG1753" s="171"/>
    </row>
    <row r="1754" spans="1:59" ht="15" customHeight="1" x14ac:dyDescent="0.3">
      <c r="A1754" s="172"/>
      <c r="B1754" s="172"/>
      <c r="C1754" s="172"/>
      <c r="D1754" s="173"/>
      <c r="E1754" s="173"/>
      <c r="F1754" s="173"/>
      <c r="G1754" s="173"/>
      <c r="H1754" s="173"/>
      <c r="I1754" s="174"/>
      <c r="J1754" s="175"/>
      <c r="K1754" s="176" t="str">
        <f t="shared" si="846"/>
        <v/>
      </c>
      <c r="L1754" s="177" t="str">
        <f t="shared" si="847"/>
        <v/>
      </c>
      <c r="M1754" s="178" t="str">
        <f t="shared" si="848"/>
        <v/>
      </c>
      <c r="N1754" s="44" t="str" cm="1">
        <f t="array" ref="N1754">IFERROR(IF(_xlfn.SINGLE(A:A)="","",IF(R1754="Beer",SUM(LOOKUP(2,1/(Rates!$B$3:$B$5&lt;=W1754)/(Rates!$C$3:$C$5&gt;=W1754),Rates!$D$3:$D$5)*(X1754/100)*W1754),IF(R1754="Refreshment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44" t="str">
        <f t="shared" si="849"/>
        <v/>
      </c>
      <c r="P1754" s="13"/>
      <c r="Q1754" s="179" t="str">
        <f t="shared" si="850"/>
        <v/>
      </c>
      <c r="R1754" s="180" t="str">
        <f t="shared" si="851"/>
        <v/>
      </c>
      <c r="S1754" s="13" t="str">
        <f>IF(A1754="","",IF(R1754="Refreshment Beverage",VLOOKUP(VALUE(Q1754),Rates!G$15:L$19,2,0),VLOOKUP(VALUE(Q1754),Rates!G$4:L$8,2,0)))</f>
        <v/>
      </c>
      <c r="T1754" s="13" t="str">
        <f t="shared" si="852"/>
        <v/>
      </c>
      <c r="U1754" s="181" t="str">
        <f t="shared" si="853"/>
        <v/>
      </c>
      <c r="V1754" s="13" t="str">
        <f t="shared" si="854"/>
        <v/>
      </c>
      <c r="W1754" s="13" t="str">
        <f t="shared" si="855"/>
        <v/>
      </c>
      <c r="X1754" s="182" t="str">
        <f t="shared" si="856"/>
        <v/>
      </c>
      <c r="Y1754" s="183" t="str">
        <f>IF(A:A="","",IF(R1754="Refreshment Beverage",VLOOKUP(Q1754,Rates!G$15:L$19,6,0)*W1754,VLOOKUP(Q1754,Rates!G$4:L$12,6,0)*W1754))</f>
        <v/>
      </c>
      <c r="Z1754" s="183" t="str">
        <f t="shared" si="857"/>
        <v/>
      </c>
      <c r="AA1754" s="17">
        <f t="shared" si="845"/>
        <v>0</v>
      </c>
      <c r="AB1754" s="177" t="str" cm="1">
        <f t="array" ref="AB1754">IF(_xlfn.SINGLE(A:A)="","",IF(R1754="Refreshment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177" t="str" cm="1">
        <f t="array" ref="AC1754">IF(_xlfn.SINGLE(A:A)="","",IF(R1754="Refreshment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68">
        <f>IFERROR(IF(OR(Q1754=1,Q1754=2,Q1754=3,Q1754=4),VLOOKUP(Q1754,Rates!$A$31:$B$34,2,0)*W1754,IF(V1754=1,VLOOKUP(U1754,'REB BEV MIN MKUP'!B:E,4,0),IF(V1754&gt;1,VLOOKUP(VALUE(W1754),'REB BEV MIN MKUP'!O:Q,3,0),0))),0)</f>
        <v>0</v>
      </c>
      <c r="AE1754" s="177" t="str">
        <f t="shared" si="858"/>
        <v/>
      </c>
      <c r="AF1754" s="13" t="str">
        <f t="shared" si="859"/>
        <v/>
      </c>
      <c r="AG1754" s="177" t="str">
        <f t="shared" si="860"/>
        <v/>
      </c>
      <c r="AH1754" s="184" t="str">
        <f t="shared" si="861"/>
        <v/>
      </c>
      <c r="AI1754" s="184" t="str">
        <f>IF(AE:AE="","",IF(R1754="Refreshment Beverage",AK1754*(Rates!J$19/100),ROUND(SUM(AH1754*(Rates!$J$8/100)),4)))</f>
        <v/>
      </c>
      <c r="AJ1754" s="183" t="str">
        <f t="shared" si="862"/>
        <v/>
      </c>
      <c r="AK1754" s="185" t="str">
        <f t="shared" si="863"/>
        <v/>
      </c>
      <c r="AL1754" s="177" t="str">
        <f t="shared" si="864"/>
        <v/>
      </c>
      <c r="AM1754" s="13" t="str">
        <f>IF(AS1754="","",IF(R1754="Refreshment Beverage",ROUND(AS1754*Rates!K$19,4),ROUND(AO1754*(VLOOKUP(VALUE(Q1754),Rates!G$4:L$12,3,0)),4)))</f>
        <v/>
      </c>
      <c r="AN1754" s="183" t="str">
        <f>IF(AS1754="","",IF(R1754="Refreshment Beverage",AS1754*(Rates!J$19/100),MAX(AM1754,AB1754)))</f>
        <v/>
      </c>
      <c r="AO1754" s="186" t="str">
        <f t="shared" si="865"/>
        <v/>
      </c>
      <c r="AP1754" s="186" t="str">
        <f t="shared" si="866"/>
        <v/>
      </c>
      <c r="AQ1754" s="186" t="str">
        <f>IF(AS1754="","",IF(R1754="Refreshment Beverage",ROUND(SUM(VLOOKUP(Q:Q,Rates!G$15:L$19,3,0)*(AS1754-Y1754-Z1754-AA1754)),4),ROUND(SUM(Rates!$K$8*AS1754),4)))</f>
        <v/>
      </c>
      <c r="AR1754" s="184" t="str">
        <f t="shared" si="867"/>
        <v/>
      </c>
      <c r="AS1754" s="185" t="str">
        <f t="shared" si="868"/>
        <v/>
      </c>
      <c r="AT1754" s="177" t="str">
        <f t="shared" si="869"/>
        <v/>
      </c>
      <c r="AU1754" s="13" t="str">
        <f>IF(AX1754="","",IF(R1754="Refreshment Beverage",ROUND((BA1754-Y1754-Z1754-AA1754)*VLOOKUP(VALUE(Q1754),Rates!G$15:L$19,3,0),4),ROUND(AW1754*(VLOOKUP(VALUE(Q1754),Rates!G:L,3,0)),4)))</f>
        <v/>
      </c>
      <c r="AV1754" s="183" t="str">
        <f t="shared" si="870"/>
        <v/>
      </c>
      <c r="AW1754" s="186" t="str">
        <f t="shared" si="871"/>
        <v/>
      </c>
      <c r="AX1754" s="184" t="str">
        <f t="shared" si="872"/>
        <v/>
      </c>
      <c r="AY1754" s="186" t="str">
        <f>IF(AX1754="","",IF(R1754="Refreshment Beverage",ROUND(SUM(AX1754*Rates!K$19),4),ROUND(SUM(AX1754*(Rates!J$8/100)),4)))</f>
        <v/>
      </c>
      <c r="AZ1754" s="183" t="str">
        <f t="shared" si="873"/>
        <v/>
      </c>
      <c r="BA1754" s="185" t="str">
        <f t="shared" si="874"/>
        <v/>
      </c>
      <c r="BD1754" s="171"/>
      <c r="BE1754" s="171"/>
      <c r="BF1754" s="171"/>
      <c r="BG1754" s="171"/>
    </row>
    <row r="1755" spans="1:59" ht="15" customHeight="1" x14ac:dyDescent="0.3">
      <c r="A1755" s="172"/>
      <c r="B1755" s="172"/>
      <c r="C1755" s="172"/>
      <c r="D1755" s="173"/>
      <c r="E1755" s="173"/>
      <c r="F1755" s="173"/>
      <c r="G1755" s="173"/>
      <c r="H1755" s="173"/>
      <c r="I1755" s="174"/>
      <c r="J1755" s="175"/>
      <c r="K1755" s="176" t="str">
        <f t="shared" si="846"/>
        <v/>
      </c>
      <c r="L1755" s="177" t="str">
        <f t="shared" si="847"/>
        <v/>
      </c>
      <c r="M1755" s="178" t="str">
        <f t="shared" si="848"/>
        <v/>
      </c>
      <c r="N1755" s="44" t="str" cm="1">
        <f t="array" ref="N1755">IFERROR(IF(_xlfn.SINGLE(A:A)="","",IF(R1755="Beer",SUM(LOOKUP(2,1/(Rates!$B$3:$B$5&lt;=W1755)/(Rates!$C$3:$C$5&gt;=W1755),Rates!$D$3:$D$5)*(X1755/100)*W1755),IF(R1755="Refreshment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44" t="str">
        <f t="shared" si="849"/>
        <v/>
      </c>
      <c r="P1755" s="13"/>
      <c r="Q1755" s="179" t="str">
        <f t="shared" si="850"/>
        <v/>
      </c>
      <c r="R1755" s="180" t="str">
        <f t="shared" si="851"/>
        <v/>
      </c>
      <c r="S1755" s="13" t="str">
        <f>IF(A1755="","",IF(R1755="Refreshment Beverage",VLOOKUP(VALUE(Q1755),Rates!G$15:L$19,2,0),VLOOKUP(VALUE(Q1755),Rates!G$4:L$8,2,0)))</f>
        <v/>
      </c>
      <c r="T1755" s="13" t="str">
        <f t="shared" si="852"/>
        <v/>
      </c>
      <c r="U1755" s="181" t="str">
        <f t="shared" si="853"/>
        <v/>
      </c>
      <c r="V1755" s="13" t="str">
        <f t="shared" si="854"/>
        <v/>
      </c>
      <c r="W1755" s="13" t="str">
        <f t="shared" si="855"/>
        <v/>
      </c>
      <c r="X1755" s="182" t="str">
        <f t="shared" si="856"/>
        <v/>
      </c>
      <c r="Y1755" s="183" t="str">
        <f>IF(A:A="","",IF(R1755="Refreshment Beverage",VLOOKUP(Q1755,Rates!G$15:L$19,6,0)*W1755,VLOOKUP(Q1755,Rates!G$4:L$12,6,0)*W1755))</f>
        <v/>
      </c>
      <c r="Z1755" s="183" t="str">
        <f t="shared" si="857"/>
        <v/>
      </c>
      <c r="AA1755" s="17">
        <f t="shared" si="845"/>
        <v>0</v>
      </c>
      <c r="AB1755" s="177" t="str" cm="1">
        <f t="array" ref="AB1755">IF(_xlfn.SINGLE(A:A)="","",IF(R1755="Refreshment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177" t="str" cm="1">
        <f t="array" ref="AC1755">IF(_xlfn.SINGLE(A:A)="","",IF(R1755="Refreshment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68">
        <f>IFERROR(IF(OR(Q1755=1,Q1755=2,Q1755=3,Q1755=4),VLOOKUP(Q1755,Rates!$A$31:$B$34,2,0)*W1755,IF(V1755=1,VLOOKUP(U1755,'REB BEV MIN MKUP'!B:E,4,0),IF(V1755&gt;1,VLOOKUP(VALUE(W1755),'REB BEV MIN MKUP'!O:Q,3,0),0))),0)</f>
        <v>0</v>
      </c>
      <c r="AE1755" s="177" t="str">
        <f t="shared" si="858"/>
        <v/>
      </c>
      <c r="AF1755" s="13" t="str">
        <f t="shared" si="859"/>
        <v/>
      </c>
      <c r="AG1755" s="177" t="str">
        <f t="shared" si="860"/>
        <v/>
      </c>
      <c r="AH1755" s="184" t="str">
        <f t="shared" si="861"/>
        <v/>
      </c>
      <c r="AI1755" s="184" t="str">
        <f>IF(AE:AE="","",IF(R1755="Refreshment Beverage",AK1755*(Rates!J$19/100),ROUND(SUM(AH1755*(Rates!$J$8/100)),4)))</f>
        <v/>
      </c>
      <c r="AJ1755" s="183" t="str">
        <f t="shared" si="862"/>
        <v/>
      </c>
      <c r="AK1755" s="185" t="str">
        <f t="shared" si="863"/>
        <v/>
      </c>
      <c r="AL1755" s="177" t="str">
        <f t="shared" si="864"/>
        <v/>
      </c>
      <c r="AM1755" s="13" t="str">
        <f>IF(AS1755="","",IF(R1755="Refreshment Beverage",ROUND(AS1755*Rates!K$19,4),ROUND(AO1755*(VLOOKUP(VALUE(Q1755),Rates!G$4:L$12,3,0)),4)))</f>
        <v/>
      </c>
      <c r="AN1755" s="183" t="str">
        <f>IF(AS1755="","",IF(R1755="Refreshment Beverage",AS1755*(Rates!J$19/100),MAX(AM1755,AB1755)))</f>
        <v/>
      </c>
      <c r="AO1755" s="186" t="str">
        <f t="shared" si="865"/>
        <v/>
      </c>
      <c r="AP1755" s="186" t="str">
        <f t="shared" si="866"/>
        <v/>
      </c>
      <c r="AQ1755" s="186" t="str">
        <f>IF(AS1755="","",IF(R1755="Refreshment Beverage",ROUND(SUM(VLOOKUP(Q:Q,Rates!G$15:L$19,3,0)*(AS1755-Y1755-Z1755-AA1755)),4),ROUND(SUM(Rates!$K$8*AS1755),4)))</f>
        <v/>
      </c>
      <c r="AR1755" s="184" t="str">
        <f t="shared" si="867"/>
        <v/>
      </c>
      <c r="AS1755" s="185" t="str">
        <f t="shared" si="868"/>
        <v/>
      </c>
      <c r="AT1755" s="177" t="str">
        <f t="shared" si="869"/>
        <v/>
      </c>
      <c r="AU1755" s="13" t="str">
        <f>IF(AX1755="","",IF(R1755="Refreshment Beverage",ROUND((BA1755-Y1755-Z1755-AA1755)*VLOOKUP(VALUE(Q1755),Rates!G$15:L$19,3,0),4),ROUND(AW1755*(VLOOKUP(VALUE(Q1755),Rates!G:L,3,0)),4)))</f>
        <v/>
      </c>
      <c r="AV1755" s="183" t="str">
        <f t="shared" si="870"/>
        <v/>
      </c>
      <c r="AW1755" s="186" t="str">
        <f t="shared" si="871"/>
        <v/>
      </c>
      <c r="AX1755" s="184" t="str">
        <f t="shared" si="872"/>
        <v/>
      </c>
      <c r="AY1755" s="186" t="str">
        <f>IF(AX1755="","",IF(R1755="Refreshment Beverage",ROUND(SUM(AX1755*Rates!K$19),4),ROUND(SUM(AX1755*(Rates!J$8/100)),4)))</f>
        <v/>
      </c>
      <c r="AZ1755" s="183" t="str">
        <f t="shared" si="873"/>
        <v/>
      </c>
      <c r="BA1755" s="185" t="str">
        <f t="shared" si="874"/>
        <v/>
      </c>
      <c r="BD1755" s="171"/>
      <c r="BE1755" s="171"/>
      <c r="BF1755" s="171"/>
      <c r="BG1755" s="171"/>
    </row>
    <row r="1756" spans="1:59" ht="15" customHeight="1" x14ac:dyDescent="0.3">
      <c r="A1756" s="172"/>
      <c r="B1756" s="172"/>
      <c r="C1756" s="172"/>
      <c r="D1756" s="173"/>
      <c r="E1756" s="173"/>
      <c r="F1756" s="173"/>
      <c r="G1756" s="173"/>
      <c r="H1756" s="173"/>
      <c r="I1756" s="174"/>
      <c r="J1756" s="175"/>
      <c r="K1756" s="176" t="str">
        <f t="shared" si="846"/>
        <v/>
      </c>
      <c r="L1756" s="177" t="str">
        <f t="shared" si="847"/>
        <v/>
      </c>
      <c r="M1756" s="178" t="str">
        <f t="shared" si="848"/>
        <v/>
      </c>
      <c r="N1756" s="44" t="str" cm="1">
        <f t="array" ref="N1756">IFERROR(IF(_xlfn.SINGLE(A:A)="","",IF(R1756="Beer",SUM(LOOKUP(2,1/(Rates!$B$3:$B$5&lt;=W1756)/(Rates!$C$3:$C$5&gt;=W1756),Rates!$D$3:$D$5)*(X1756/100)*W1756),IF(R1756="Refreshment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44" t="str">
        <f t="shared" si="849"/>
        <v/>
      </c>
      <c r="P1756" s="13"/>
      <c r="Q1756" s="179" t="str">
        <f t="shared" si="850"/>
        <v/>
      </c>
      <c r="R1756" s="180" t="str">
        <f t="shared" si="851"/>
        <v/>
      </c>
      <c r="S1756" s="13" t="str">
        <f>IF(A1756="","",IF(R1756="Refreshment Beverage",VLOOKUP(VALUE(Q1756),Rates!G$15:L$19,2,0),VLOOKUP(VALUE(Q1756),Rates!G$4:L$8,2,0)))</f>
        <v/>
      </c>
      <c r="T1756" s="13" t="str">
        <f t="shared" si="852"/>
        <v/>
      </c>
      <c r="U1756" s="181" t="str">
        <f t="shared" si="853"/>
        <v/>
      </c>
      <c r="V1756" s="13" t="str">
        <f t="shared" si="854"/>
        <v/>
      </c>
      <c r="W1756" s="13" t="str">
        <f t="shared" si="855"/>
        <v/>
      </c>
      <c r="X1756" s="182" t="str">
        <f t="shared" si="856"/>
        <v/>
      </c>
      <c r="Y1756" s="183" t="str">
        <f>IF(A:A="","",IF(R1756="Refreshment Beverage",VLOOKUP(Q1756,Rates!G$15:L$19,6,0)*W1756,VLOOKUP(Q1756,Rates!G$4:L$12,6,0)*W1756))</f>
        <v/>
      </c>
      <c r="Z1756" s="183" t="str">
        <f t="shared" si="857"/>
        <v/>
      </c>
      <c r="AA1756" s="17">
        <f t="shared" si="845"/>
        <v>0</v>
      </c>
      <c r="AB1756" s="177" t="str" cm="1">
        <f t="array" ref="AB1756">IF(_xlfn.SINGLE(A:A)="","",IF(R1756="Refreshment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177" t="str" cm="1">
        <f t="array" ref="AC1756">IF(_xlfn.SINGLE(A:A)="","",IF(R1756="Refreshment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68">
        <f>IFERROR(IF(OR(Q1756=1,Q1756=2,Q1756=3,Q1756=4),VLOOKUP(Q1756,Rates!$A$31:$B$34,2,0)*W1756,IF(V1756=1,VLOOKUP(U1756,'REB BEV MIN MKUP'!B:E,4,0),IF(V1756&gt;1,VLOOKUP(VALUE(W1756),'REB BEV MIN MKUP'!O:Q,3,0),0))),0)</f>
        <v>0</v>
      </c>
      <c r="AE1756" s="177" t="str">
        <f t="shared" si="858"/>
        <v/>
      </c>
      <c r="AF1756" s="13" t="str">
        <f t="shared" si="859"/>
        <v/>
      </c>
      <c r="AG1756" s="177" t="str">
        <f t="shared" si="860"/>
        <v/>
      </c>
      <c r="AH1756" s="184" t="str">
        <f t="shared" si="861"/>
        <v/>
      </c>
      <c r="AI1756" s="184" t="str">
        <f>IF(AE:AE="","",IF(R1756="Refreshment Beverage",AK1756*(Rates!J$19/100),ROUND(SUM(AH1756*(Rates!$J$8/100)),4)))</f>
        <v/>
      </c>
      <c r="AJ1756" s="183" t="str">
        <f t="shared" si="862"/>
        <v/>
      </c>
      <c r="AK1756" s="185" t="str">
        <f t="shared" si="863"/>
        <v/>
      </c>
      <c r="AL1756" s="177" t="str">
        <f t="shared" si="864"/>
        <v/>
      </c>
      <c r="AM1756" s="13" t="str">
        <f>IF(AS1756="","",IF(R1756="Refreshment Beverage",ROUND(AS1756*Rates!K$19,4),ROUND(AO1756*(VLOOKUP(VALUE(Q1756),Rates!G$4:L$12,3,0)),4)))</f>
        <v/>
      </c>
      <c r="AN1756" s="183" t="str">
        <f>IF(AS1756="","",IF(R1756="Refreshment Beverage",AS1756*(Rates!J$19/100),MAX(AM1756,AB1756)))</f>
        <v/>
      </c>
      <c r="AO1756" s="186" t="str">
        <f t="shared" si="865"/>
        <v/>
      </c>
      <c r="AP1756" s="186" t="str">
        <f t="shared" si="866"/>
        <v/>
      </c>
      <c r="AQ1756" s="186" t="str">
        <f>IF(AS1756="","",IF(R1756="Refreshment Beverage",ROUND(SUM(VLOOKUP(Q:Q,Rates!G$15:L$19,3,0)*(AS1756-Y1756-Z1756-AA1756)),4),ROUND(SUM(Rates!$K$8*AS1756),4)))</f>
        <v/>
      </c>
      <c r="AR1756" s="184" t="str">
        <f t="shared" si="867"/>
        <v/>
      </c>
      <c r="AS1756" s="185" t="str">
        <f t="shared" si="868"/>
        <v/>
      </c>
      <c r="AT1756" s="177" t="str">
        <f t="shared" si="869"/>
        <v/>
      </c>
      <c r="AU1756" s="13" t="str">
        <f>IF(AX1756="","",IF(R1756="Refreshment Beverage",ROUND((BA1756-Y1756-Z1756-AA1756)*VLOOKUP(VALUE(Q1756),Rates!G$15:L$19,3,0),4),ROUND(AW1756*(VLOOKUP(VALUE(Q1756),Rates!G:L,3,0)),4)))</f>
        <v/>
      </c>
      <c r="AV1756" s="183" t="str">
        <f t="shared" si="870"/>
        <v/>
      </c>
      <c r="AW1756" s="186" t="str">
        <f t="shared" si="871"/>
        <v/>
      </c>
      <c r="AX1756" s="184" t="str">
        <f t="shared" si="872"/>
        <v/>
      </c>
      <c r="AY1756" s="186" t="str">
        <f>IF(AX1756="","",IF(R1756="Refreshment Beverage",ROUND(SUM(AX1756*Rates!K$19),4),ROUND(SUM(AX1756*(Rates!J$8/100)),4)))</f>
        <v/>
      </c>
      <c r="AZ1756" s="183" t="str">
        <f t="shared" si="873"/>
        <v/>
      </c>
      <c r="BA1756" s="185" t="str">
        <f t="shared" si="874"/>
        <v/>
      </c>
      <c r="BD1756" s="171"/>
      <c r="BE1756" s="171"/>
      <c r="BF1756" s="171"/>
      <c r="BG1756" s="171"/>
    </row>
    <row r="1757" spans="1:59" ht="15" customHeight="1" x14ac:dyDescent="0.3">
      <c r="A1757" s="172"/>
      <c r="B1757" s="172"/>
      <c r="C1757" s="172"/>
      <c r="D1757" s="173"/>
      <c r="E1757" s="173"/>
      <c r="F1757" s="173"/>
      <c r="G1757" s="173"/>
      <c r="H1757" s="173"/>
      <c r="I1757" s="174"/>
      <c r="J1757" s="175"/>
      <c r="K1757" s="176" t="str">
        <f t="shared" si="846"/>
        <v/>
      </c>
      <c r="L1757" s="177" t="str">
        <f t="shared" si="847"/>
        <v/>
      </c>
      <c r="M1757" s="178" t="str">
        <f t="shared" si="848"/>
        <v/>
      </c>
      <c r="N1757" s="44" t="str" cm="1">
        <f t="array" ref="N1757">IFERROR(IF(_xlfn.SINGLE(A:A)="","",IF(R1757="Beer",SUM(LOOKUP(2,1/(Rates!$B$3:$B$5&lt;=W1757)/(Rates!$C$3:$C$5&gt;=W1757),Rates!$D$3:$D$5)*(X1757/100)*W1757),IF(R1757="Refreshment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44" t="str">
        <f t="shared" si="849"/>
        <v/>
      </c>
      <c r="P1757" s="13"/>
      <c r="Q1757" s="179" t="str">
        <f t="shared" si="850"/>
        <v/>
      </c>
      <c r="R1757" s="180" t="str">
        <f t="shared" si="851"/>
        <v/>
      </c>
      <c r="S1757" s="13" t="str">
        <f>IF(A1757="","",IF(R1757="Refreshment Beverage",VLOOKUP(VALUE(Q1757),Rates!G$15:L$19,2,0),VLOOKUP(VALUE(Q1757),Rates!G$4:L$8,2,0)))</f>
        <v/>
      </c>
      <c r="T1757" s="13" t="str">
        <f t="shared" si="852"/>
        <v/>
      </c>
      <c r="U1757" s="181" t="str">
        <f t="shared" si="853"/>
        <v/>
      </c>
      <c r="V1757" s="13" t="str">
        <f t="shared" si="854"/>
        <v/>
      </c>
      <c r="W1757" s="13" t="str">
        <f t="shared" si="855"/>
        <v/>
      </c>
      <c r="X1757" s="182" t="str">
        <f t="shared" si="856"/>
        <v/>
      </c>
      <c r="Y1757" s="183" t="str">
        <f>IF(A:A="","",IF(R1757="Refreshment Beverage",VLOOKUP(Q1757,Rates!G$15:L$19,6,0)*W1757,VLOOKUP(Q1757,Rates!G$4:L$12,6,0)*W1757))</f>
        <v/>
      </c>
      <c r="Z1757" s="183" t="str">
        <f t="shared" si="857"/>
        <v/>
      </c>
      <c r="AA1757" s="17">
        <f t="shared" si="845"/>
        <v>0</v>
      </c>
      <c r="AB1757" s="177" t="str" cm="1">
        <f t="array" ref="AB1757">IF(_xlfn.SINGLE(A:A)="","",IF(R1757="Refreshment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177" t="str" cm="1">
        <f t="array" ref="AC1757">IF(_xlfn.SINGLE(A:A)="","",IF(R1757="Refreshment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68">
        <f>IFERROR(IF(OR(Q1757=1,Q1757=2,Q1757=3,Q1757=4),VLOOKUP(Q1757,Rates!$A$31:$B$34,2,0)*W1757,IF(V1757=1,VLOOKUP(U1757,'REB BEV MIN MKUP'!B:E,4,0),IF(V1757&gt;1,VLOOKUP(VALUE(W1757),'REB BEV MIN MKUP'!O:Q,3,0),0))),0)</f>
        <v>0</v>
      </c>
      <c r="AE1757" s="177" t="str">
        <f t="shared" si="858"/>
        <v/>
      </c>
      <c r="AF1757" s="13" t="str">
        <f t="shared" si="859"/>
        <v/>
      </c>
      <c r="AG1757" s="177" t="str">
        <f t="shared" si="860"/>
        <v/>
      </c>
      <c r="AH1757" s="184" t="str">
        <f t="shared" si="861"/>
        <v/>
      </c>
      <c r="AI1757" s="184" t="str">
        <f>IF(AE:AE="","",IF(R1757="Refreshment Beverage",AK1757*(Rates!J$19/100),ROUND(SUM(AH1757*(Rates!$J$8/100)),4)))</f>
        <v/>
      </c>
      <c r="AJ1757" s="183" t="str">
        <f t="shared" si="862"/>
        <v/>
      </c>
      <c r="AK1757" s="185" t="str">
        <f t="shared" si="863"/>
        <v/>
      </c>
      <c r="AL1757" s="177" t="str">
        <f t="shared" si="864"/>
        <v/>
      </c>
      <c r="AM1757" s="13" t="str">
        <f>IF(AS1757="","",IF(R1757="Refreshment Beverage",ROUND(AS1757*Rates!K$19,4),ROUND(AO1757*(VLOOKUP(VALUE(Q1757),Rates!G$4:L$12,3,0)),4)))</f>
        <v/>
      </c>
      <c r="AN1757" s="183" t="str">
        <f>IF(AS1757="","",IF(R1757="Refreshment Beverage",AS1757*(Rates!J$19/100),MAX(AM1757,AB1757)))</f>
        <v/>
      </c>
      <c r="AO1757" s="186" t="str">
        <f t="shared" si="865"/>
        <v/>
      </c>
      <c r="AP1757" s="186" t="str">
        <f t="shared" si="866"/>
        <v/>
      </c>
      <c r="AQ1757" s="186" t="str">
        <f>IF(AS1757="","",IF(R1757="Refreshment Beverage",ROUND(SUM(VLOOKUP(Q:Q,Rates!G$15:L$19,3,0)*(AS1757-Y1757-Z1757-AA1757)),4),ROUND(SUM(Rates!$K$8*AS1757),4)))</f>
        <v/>
      </c>
      <c r="AR1757" s="184" t="str">
        <f t="shared" si="867"/>
        <v/>
      </c>
      <c r="AS1757" s="185" t="str">
        <f t="shared" si="868"/>
        <v/>
      </c>
      <c r="AT1757" s="177" t="str">
        <f t="shared" si="869"/>
        <v/>
      </c>
      <c r="AU1757" s="13" t="str">
        <f>IF(AX1757="","",IF(R1757="Refreshment Beverage",ROUND((BA1757-Y1757-Z1757-AA1757)*VLOOKUP(VALUE(Q1757),Rates!G$15:L$19,3,0),4),ROUND(AW1757*(VLOOKUP(VALUE(Q1757),Rates!G:L,3,0)),4)))</f>
        <v/>
      </c>
      <c r="AV1757" s="183" t="str">
        <f t="shared" si="870"/>
        <v/>
      </c>
      <c r="AW1757" s="186" t="str">
        <f t="shared" si="871"/>
        <v/>
      </c>
      <c r="AX1757" s="184" t="str">
        <f t="shared" si="872"/>
        <v/>
      </c>
      <c r="AY1757" s="186" t="str">
        <f>IF(AX1757="","",IF(R1757="Refreshment Beverage",ROUND(SUM(AX1757*Rates!K$19),4),ROUND(SUM(AX1757*(Rates!J$8/100)),4)))</f>
        <v/>
      </c>
      <c r="AZ1757" s="183" t="str">
        <f t="shared" si="873"/>
        <v/>
      </c>
      <c r="BA1757" s="185" t="str">
        <f t="shared" si="874"/>
        <v/>
      </c>
      <c r="BD1757" s="171"/>
      <c r="BE1757" s="171"/>
      <c r="BF1757" s="171"/>
      <c r="BG1757" s="171"/>
    </row>
    <row r="1758" spans="1:59" ht="15" customHeight="1" x14ac:dyDescent="0.3">
      <c r="A1758" s="172"/>
      <c r="B1758" s="172"/>
      <c r="C1758" s="172"/>
      <c r="D1758" s="173"/>
      <c r="E1758" s="173"/>
      <c r="F1758" s="173"/>
      <c r="G1758" s="173"/>
      <c r="H1758" s="173"/>
      <c r="I1758" s="174"/>
      <c r="J1758" s="175"/>
      <c r="K1758" s="176" t="str">
        <f t="shared" si="846"/>
        <v/>
      </c>
      <c r="L1758" s="177" t="str">
        <f t="shared" si="847"/>
        <v/>
      </c>
      <c r="M1758" s="178" t="str">
        <f t="shared" si="848"/>
        <v/>
      </c>
      <c r="N1758" s="44" t="str" cm="1">
        <f t="array" ref="N1758">IFERROR(IF(_xlfn.SINGLE(A:A)="","",IF(R1758="Beer",SUM(LOOKUP(2,1/(Rates!$B$3:$B$5&lt;=W1758)/(Rates!$C$3:$C$5&gt;=W1758),Rates!$D$3:$D$5)*(X1758/100)*W1758),IF(R1758="Refreshment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44" t="str">
        <f t="shared" si="849"/>
        <v/>
      </c>
      <c r="P1758" s="13"/>
      <c r="Q1758" s="179" t="str">
        <f t="shared" si="850"/>
        <v/>
      </c>
      <c r="R1758" s="180" t="str">
        <f t="shared" si="851"/>
        <v/>
      </c>
      <c r="S1758" s="13" t="str">
        <f>IF(A1758="","",IF(R1758="Refreshment Beverage",VLOOKUP(VALUE(Q1758),Rates!G$15:L$19,2,0),VLOOKUP(VALUE(Q1758),Rates!G$4:L$8,2,0)))</f>
        <v/>
      </c>
      <c r="T1758" s="13" t="str">
        <f t="shared" si="852"/>
        <v/>
      </c>
      <c r="U1758" s="181" t="str">
        <f t="shared" si="853"/>
        <v/>
      </c>
      <c r="V1758" s="13" t="str">
        <f t="shared" si="854"/>
        <v/>
      </c>
      <c r="W1758" s="13" t="str">
        <f t="shared" si="855"/>
        <v/>
      </c>
      <c r="X1758" s="182" t="str">
        <f t="shared" si="856"/>
        <v/>
      </c>
      <c r="Y1758" s="183" t="str">
        <f>IF(A:A="","",IF(R1758="Refreshment Beverage",VLOOKUP(Q1758,Rates!G$15:L$19,6,0)*W1758,VLOOKUP(Q1758,Rates!G$4:L$12,6,0)*W1758))</f>
        <v/>
      </c>
      <c r="Z1758" s="183" t="str">
        <f t="shared" si="857"/>
        <v/>
      </c>
      <c r="AA1758" s="17">
        <f t="shared" si="845"/>
        <v>0</v>
      </c>
      <c r="AB1758" s="177" t="str" cm="1">
        <f t="array" ref="AB1758">IF(_xlfn.SINGLE(A:A)="","",IF(R1758="Refreshment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177" t="str" cm="1">
        <f t="array" ref="AC1758">IF(_xlfn.SINGLE(A:A)="","",IF(R1758="Refreshment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68">
        <f>IFERROR(IF(OR(Q1758=1,Q1758=2,Q1758=3,Q1758=4),VLOOKUP(Q1758,Rates!$A$31:$B$34,2,0)*W1758,IF(V1758=1,VLOOKUP(U1758,'REB BEV MIN MKUP'!B:E,4,0),IF(V1758&gt;1,VLOOKUP(VALUE(W1758),'REB BEV MIN MKUP'!O:Q,3,0),0))),0)</f>
        <v>0</v>
      </c>
      <c r="AE1758" s="177" t="str">
        <f t="shared" si="858"/>
        <v/>
      </c>
      <c r="AF1758" s="13" t="str">
        <f t="shared" si="859"/>
        <v/>
      </c>
      <c r="AG1758" s="177" t="str">
        <f t="shared" si="860"/>
        <v/>
      </c>
      <c r="AH1758" s="184" t="str">
        <f t="shared" si="861"/>
        <v/>
      </c>
      <c r="AI1758" s="184" t="str">
        <f>IF(AE:AE="","",IF(R1758="Refreshment Beverage",AK1758*(Rates!J$19/100),ROUND(SUM(AH1758*(Rates!$J$8/100)),4)))</f>
        <v/>
      </c>
      <c r="AJ1758" s="183" t="str">
        <f t="shared" si="862"/>
        <v/>
      </c>
      <c r="AK1758" s="185" t="str">
        <f t="shared" si="863"/>
        <v/>
      </c>
      <c r="AL1758" s="177" t="str">
        <f t="shared" si="864"/>
        <v/>
      </c>
      <c r="AM1758" s="13" t="str">
        <f>IF(AS1758="","",IF(R1758="Refreshment Beverage",ROUND(AS1758*Rates!K$19,4),ROUND(AO1758*(VLOOKUP(VALUE(Q1758),Rates!G$4:L$12,3,0)),4)))</f>
        <v/>
      </c>
      <c r="AN1758" s="183" t="str">
        <f>IF(AS1758="","",IF(R1758="Refreshment Beverage",AS1758*(Rates!J$19/100),MAX(AM1758,AB1758)))</f>
        <v/>
      </c>
      <c r="AO1758" s="186" t="str">
        <f t="shared" si="865"/>
        <v/>
      </c>
      <c r="AP1758" s="186" t="str">
        <f t="shared" si="866"/>
        <v/>
      </c>
      <c r="AQ1758" s="186" t="str">
        <f>IF(AS1758="","",IF(R1758="Refreshment Beverage",ROUND(SUM(VLOOKUP(Q:Q,Rates!G$15:L$19,3,0)*(AS1758-Y1758-Z1758-AA1758)),4),ROUND(SUM(Rates!$K$8*AS1758),4)))</f>
        <v/>
      </c>
      <c r="AR1758" s="184" t="str">
        <f t="shared" si="867"/>
        <v/>
      </c>
      <c r="AS1758" s="185" t="str">
        <f t="shared" si="868"/>
        <v/>
      </c>
      <c r="AT1758" s="177" t="str">
        <f t="shared" si="869"/>
        <v/>
      </c>
      <c r="AU1758" s="13" t="str">
        <f>IF(AX1758="","",IF(R1758="Refreshment Beverage",ROUND((BA1758-Y1758-Z1758-AA1758)*VLOOKUP(VALUE(Q1758),Rates!G$15:L$19,3,0),4),ROUND(AW1758*(VLOOKUP(VALUE(Q1758),Rates!G:L,3,0)),4)))</f>
        <v/>
      </c>
      <c r="AV1758" s="183" t="str">
        <f t="shared" si="870"/>
        <v/>
      </c>
      <c r="AW1758" s="186" t="str">
        <f t="shared" si="871"/>
        <v/>
      </c>
      <c r="AX1758" s="184" t="str">
        <f t="shared" si="872"/>
        <v/>
      </c>
      <c r="AY1758" s="186" t="str">
        <f>IF(AX1758="","",IF(R1758="Refreshment Beverage",ROUND(SUM(AX1758*Rates!K$19),4),ROUND(SUM(AX1758*(Rates!J$8/100)),4)))</f>
        <v/>
      </c>
      <c r="AZ1758" s="183" t="str">
        <f t="shared" si="873"/>
        <v/>
      </c>
      <c r="BA1758" s="185" t="str">
        <f t="shared" si="874"/>
        <v/>
      </c>
      <c r="BD1758" s="171"/>
      <c r="BE1758" s="171"/>
      <c r="BF1758" s="171"/>
      <c r="BG1758" s="171"/>
    </row>
    <row r="1759" spans="1:59" ht="15" customHeight="1" x14ac:dyDescent="0.3">
      <c r="A1759" s="172"/>
      <c r="B1759" s="172"/>
      <c r="C1759" s="172"/>
      <c r="D1759" s="173"/>
      <c r="E1759" s="173"/>
      <c r="F1759" s="173"/>
      <c r="G1759" s="173"/>
      <c r="H1759" s="173"/>
      <c r="I1759" s="174"/>
      <c r="J1759" s="175"/>
      <c r="K1759" s="176" t="str">
        <f t="shared" si="846"/>
        <v/>
      </c>
      <c r="L1759" s="177" t="str">
        <f t="shared" si="847"/>
        <v/>
      </c>
      <c r="M1759" s="178" t="str">
        <f t="shared" si="848"/>
        <v/>
      </c>
      <c r="N1759" s="44" t="str" cm="1">
        <f t="array" ref="N1759">IFERROR(IF(_xlfn.SINGLE(A:A)="","",IF(R1759="Beer",SUM(LOOKUP(2,1/(Rates!$B$3:$B$5&lt;=W1759)/(Rates!$C$3:$C$5&gt;=W1759),Rates!$D$3:$D$5)*(X1759/100)*W1759),IF(R1759="Refreshment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44" t="str">
        <f t="shared" si="849"/>
        <v/>
      </c>
      <c r="P1759" s="13"/>
      <c r="Q1759" s="179" t="str">
        <f t="shared" si="850"/>
        <v/>
      </c>
      <c r="R1759" s="180" t="str">
        <f t="shared" si="851"/>
        <v/>
      </c>
      <c r="S1759" s="13" t="str">
        <f>IF(A1759="","",IF(R1759="Refreshment Beverage",VLOOKUP(VALUE(Q1759),Rates!G$15:L$19,2,0),VLOOKUP(VALUE(Q1759),Rates!G$4:L$8,2,0)))</f>
        <v/>
      </c>
      <c r="T1759" s="13" t="str">
        <f t="shared" si="852"/>
        <v/>
      </c>
      <c r="U1759" s="181" t="str">
        <f t="shared" si="853"/>
        <v/>
      </c>
      <c r="V1759" s="13" t="str">
        <f t="shared" si="854"/>
        <v/>
      </c>
      <c r="W1759" s="13" t="str">
        <f t="shared" si="855"/>
        <v/>
      </c>
      <c r="X1759" s="182" t="str">
        <f t="shared" si="856"/>
        <v/>
      </c>
      <c r="Y1759" s="183" t="str">
        <f>IF(A:A="","",IF(R1759="Refreshment Beverage",VLOOKUP(Q1759,Rates!G$15:L$19,6,0)*W1759,VLOOKUP(Q1759,Rates!G$4:L$12,6,0)*W1759))</f>
        <v/>
      </c>
      <c r="Z1759" s="183" t="str">
        <f t="shared" si="857"/>
        <v/>
      </c>
      <c r="AA1759" s="17">
        <f t="shared" si="845"/>
        <v>0</v>
      </c>
      <c r="AB1759" s="177" t="str" cm="1">
        <f t="array" ref="AB1759">IF(_xlfn.SINGLE(A:A)="","",IF(R1759="Refreshment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177" t="str" cm="1">
        <f t="array" ref="AC1759">IF(_xlfn.SINGLE(A:A)="","",IF(R1759="Refreshment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68">
        <f>IFERROR(IF(OR(Q1759=1,Q1759=2,Q1759=3,Q1759=4),VLOOKUP(Q1759,Rates!$A$31:$B$34,2,0)*W1759,IF(V1759=1,VLOOKUP(U1759,'REB BEV MIN MKUP'!B:E,4,0),IF(V1759&gt;1,VLOOKUP(VALUE(W1759),'REB BEV MIN MKUP'!O:Q,3,0),0))),0)</f>
        <v>0</v>
      </c>
      <c r="AE1759" s="177" t="str">
        <f t="shared" si="858"/>
        <v/>
      </c>
      <c r="AF1759" s="13" t="str">
        <f t="shared" si="859"/>
        <v/>
      </c>
      <c r="AG1759" s="177" t="str">
        <f t="shared" si="860"/>
        <v/>
      </c>
      <c r="AH1759" s="184" t="str">
        <f t="shared" si="861"/>
        <v/>
      </c>
      <c r="AI1759" s="184" t="str">
        <f>IF(AE:AE="","",IF(R1759="Refreshment Beverage",AK1759*(Rates!J$19/100),ROUND(SUM(AH1759*(Rates!$J$8/100)),4)))</f>
        <v/>
      </c>
      <c r="AJ1759" s="183" t="str">
        <f t="shared" si="862"/>
        <v/>
      </c>
      <c r="AK1759" s="185" t="str">
        <f t="shared" si="863"/>
        <v/>
      </c>
      <c r="AL1759" s="177" t="str">
        <f t="shared" si="864"/>
        <v/>
      </c>
      <c r="AM1759" s="13" t="str">
        <f>IF(AS1759="","",IF(R1759="Refreshment Beverage",ROUND(AS1759*Rates!K$19,4),ROUND(AO1759*(VLOOKUP(VALUE(Q1759),Rates!G$4:L$12,3,0)),4)))</f>
        <v/>
      </c>
      <c r="AN1759" s="183" t="str">
        <f>IF(AS1759="","",IF(R1759="Refreshment Beverage",AS1759*(Rates!J$19/100),MAX(AM1759,AB1759)))</f>
        <v/>
      </c>
      <c r="AO1759" s="186" t="str">
        <f t="shared" si="865"/>
        <v/>
      </c>
      <c r="AP1759" s="186" t="str">
        <f t="shared" si="866"/>
        <v/>
      </c>
      <c r="AQ1759" s="186" t="str">
        <f>IF(AS1759="","",IF(R1759="Refreshment Beverage",ROUND(SUM(VLOOKUP(Q:Q,Rates!G$15:L$19,3,0)*(AS1759-Y1759-Z1759-AA1759)),4),ROUND(SUM(Rates!$K$8*AS1759),4)))</f>
        <v/>
      </c>
      <c r="AR1759" s="184" t="str">
        <f t="shared" si="867"/>
        <v/>
      </c>
      <c r="AS1759" s="185" t="str">
        <f t="shared" si="868"/>
        <v/>
      </c>
      <c r="AT1759" s="177" t="str">
        <f t="shared" si="869"/>
        <v/>
      </c>
      <c r="AU1759" s="13" t="str">
        <f>IF(AX1759="","",IF(R1759="Refreshment Beverage",ROUND((BA1759-Y1759-Z1759-AA1759)*VLOOKUP(VALUE(Q1759),Rates!G$15:L$19,3,0),4),ROUND(AW1759*(VLOOKUP(VALUE(Q1759),Rates!G:L,3,0)),4)))</f>
        <v/>
      </c>
      <c r="AV1759" s="183" t="str">
        <f t="shared" si="870"/>
        <v/>
      </c>
      <c r="AW1759" s="186" t="str">
        <f t="shared" si="871"/>
        <v/>
      </c>
      <c r="AX1759" s="184" t="str">
        <f t="shared" si="872"/>
        <v/>
      </c>
      <c r="AY1759" s="186" t="str">
        <f>IF(AX1759="","",IF(R1759="Refreshment Beverage",ROUND(SUM(AX1759*Rates!K$19),4),ROUND(SUM(AX1759*(Rates!J$8/100)),4)))</f>
        <v/>
      </c>
      <c r="AZ1759" s="183" t="str">
        <f t="shared" si="873"/>
        <v/>
      </c>
      <c r="BA1759" s="185" t="str">
        <f t="shared" si="874"/>
        <v/>
      </c>
      <c r="BD1759" s="171"/>
      <c r="BE1759" s="171"/>
      <c r="BF1759" s="171"/>
      <c r="BG1759" s="171"/>
    </row>
    <row r="1760" spans="1:59" ht="15" customHeight="1" x14ac:dyDescent="0.3">
      <c r="A1760" s="172"/>
      <c r="B1760" s="172"/>
      <c r="C1760" s="172"/>
      <c r="D1760" s="173"/>
      <c r="E1760" s="173"/>
      <c r="F1760" s="173"/>
      <c r="G1760" s="173"/>
      <c r="H1760" s="173"/>
      <c r="I1760" s="174"/>
      <c r="J1760" s="175"/>
      <c r="K1760" s="176" t="str">
        <f t="shared" si="846"/>
        <v/>
      </c>
      <c r="L1760" s="177" t="str">
        <f t="shared" si="847"/>
        <v/>
      </c>
      <c r="M1760" s="178" t="str">
        <f t="shared" si="848"/>
        <v/>
      </c>
      <c r="N1760" s="44" t="str" cm="1">
        <f t="array" ref="N1760">IFERROR(IF(_xlfn.SINGLE(A:A)="","",IF(R1760="Beer",SUM(LOOKUP(2,1/(Rates!$B$3:$B$5&lt;=W1760)/(Rates!$C$3:$C$5&gt;=W1760),Rates!$D$3:$D$5)*(X1760/100)*W1760),IF(R1760="Refreshment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44" t="str">
        <f t="shared" si="849"/>
        <v/>
      </c>
      <c r="P1760" s="13"/>
      <c r="Q1760" s="179" t="str">
        <f t="shared" si="850"/>
        <v/>
      </c>
      <c r="R1760" s="180" t="str">
        <f t="shared" si="851"/>
        <v/>
      </c>
      <c r="S1760" s="13" t="str">
        <f>IF(A1760="","",IF(R1760="Refreshment Beverage",VLOOKUP(VALUE(Q1760),Rates!G$15:L$19,2,0),VLOOKUP(VALUE(Q1760),Rates!G$4:L$8,2,0)))</f>
        <v/>
      </c>
      <c r="T1760" s="13" t="str">
        <f t="shared" si="852"/>
        <v/>
      </c>
      <c r="U1760" s="181" t="str">
        <f t="shared" si="853"/>
        <v/>
      </c>
      <c r="V1760" s="13" t="str">
        <f t="shared" si="854"/>
        <v/>
      </c>
      <c r="W1760" s="13" t="str">
        <f t="shared" si="855"/>
        <v/>
      </c>
      <c r="X1760" s="182" t="str">
        <f t="shared" si="856"/>
        <v/>
      </c>
      <c r="Y1760" s="183" t="str">
        <f>IF(A:A="","",IF(R1760="Refreshment Beverage",VLOOKUP(Q1760,Rates!G$15:L$19,6,0)*W1760,VLOOKUP(Q1760,Rates!G$4:L$12,6,0)*W1760))</f>
        <v/>
      </c>
      <c r="Z1760" s="183" t="str">
        <f t="shared" si="857"/>
        <v/>
      </c>
      <c r="AA1760" s="17">
        <f t="shared" si="845"/>
        <v>0</v>
      </c>
      <c r="AB1760" s="177" t="str" cm="1">
        <f t="array" ref="AB1760">IF(_xlfn.SINGLE(A:A)="","",IF(R1760="Refreshment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177" t="str" cm="1">
        <f t="array" ref="AC1760">IF(_xlfn.SINGLE(A:A)="","",IF(R1760="Refreshment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68">
        <f>IFERROR(IF(OR(Q1760=1,Q1760=2,Q1760=3,Q1760=4),VLOOKUP(Q1760,Rates!$A$31:$B$34,2,0)*W1760,IF(V1760=1,VLOOKUP(U1760,'REB BEV MIN MKUP'!B:E,4,0),IF(V1760&gt;1,VLOOKUP(VALUE(W1760),'REB BEV MIN MKUP'!O:Q,3,0),0))),0)</f>
        <v>0</v>
      </c>
      <c r="AE1760" s="177" t="str">
        <f t="shared" si="858"/>
        <v/>
      </c>
      <c r="AF1760" s="13" t="str">
        <f t="shared" si="859"/>
        <v/>
      </c>
      <c r="AG1760" s="177" t="str">
        <f t="shared" si="860"/>
        <v/>
      </c>
      <c r="AH1760" s="184" t="str">
        <f t="shared" si="861"/>
        <v/>
      </c>
      <c r="AI1760" s="184" t="str">
        <f>IF(AE:AE="","",IF(R1760="Refreshment Beverage",AK1760*(Rates!J$19/100),ROUND(SUM(AH1760*(Rates!$J$8/100)),4)))</f>
        <v/>
      </c>
      <c r="AJ1760" s="183" t="str">
        <f t="shared" si="862"/>
        <v/>
      </c>
      <c r="AK1760" s="185" t="str">
        <f t="shared" si="863"/>
        <v/>
      </c>
      <c r="AL1760" s="177" t="str">
        <f t="shared" si="864"/>
        <v/>
      </c>
      <c r="AM1760" s="13" t="str">
        <f>IF(AS1760="","",IF(R1760="Refreshment Beverage",ROUND(AS1760*Rates!K$19,4),ROUND(AO1760*(VLOOKUP(VALUE(Q1760),Rates!G$4:L$12,3,0)),4)))</f>
        <v/>
      </c>
      <c r="AN1760" s="183" t="str">
        <f>IF(AS1760="","",IF(R1760="Refreshment Beverage",AS1760*(Rates!J$19/100),MAX(AM1760,AB1760)))</f>
        <v/>
      </c>
      <c r="AO1760" s="186" t="str">
        <f t="shared" si="865"/>
        <v/>
      </c>
      <c r="AP1760" s="186" t="str">
        <f t="shared" si="866"/>
        <v/>
      </c>
      <c r="AQ1760" s="186" t="str">
        <f>IF(AS1760="","",IF(R1760="Refreshment Beverage",ROUND(SUM(VLOOKUP(Q:Q,Rates!G$15:L$19,3,0)*(AS1760-Y1760-Z1760-AA1760)),4),ROUND(SUM(Rates!$K$8*AS1760),4)))</f>
        <v/>
      </c>
      <c r="AR1760" s="184" t="str">
        <f t="shared" si="867"/>
        <v/>
      </c>
      <c r="AS1760" s="185" t="str">
        <f t="shared" si="868"/>
        <v/>
      </c>
      <c r="AT1760" s="177" t="str">
        <f t="shared" si="869"/>
        <v/>
      </c>
      <c r="AU1760" s="13" t="str">
        <f>IF(AX1760="","",IF(R1760="Refreshment Beverage",ROUND((BA1760-Y1760-Z1760-AA1760)*VLOOKUP(VALUE(Q1760),Rates!G$15:L$19,3,0),4),ROUND(AW1760*(VLOOKUP(VALUE(Q1760),Rates!G:L,3,0)),4)))</f>
        <v/>
      </c>
      <c r="AV1760" s="183" t="str">
        <f t="shared" si="870"/>
        <v/>
      </c>
      <c r="AW1760" s="186" t="str">
        <f t="shared" si="871"/>
        <v/>
      </c>
      <c r="AX1760" s="184" t="str">
        <f t="shared" si="872"/>
        <v/>
      </c>
      <c r="AY1760" s="186" t="str">
        <f>IF(AX1760="","",IF(R1760="Refreshment Beverage",ROUND(SUM(AX1760*Rates!K$19),4),ROUND(SUM(AX1760*(Rates!J$8/100)),4)))</f>
        <v/>
      </c>
      <c r="AZ1760" s="183" t="str">
        <f t="shared" si="873"/>
        <v/>
      </c>
      <c r="BA1760" s="185" t="str">
        <f t="shared" si="874"/>
        <v/>
      </c>
      <c r="BD1760" s="171"/>
      <c r="BE1760" s="171"/>
      <c r="BF1760" s="171"/>
      <c r="BG1760" s="171"/>
    </row>
    <row r="1761" spans="1:59" ht="15" customHeight="1" x14ac:dyDescent="0.3">
      <c r="A1761" s="172"/>
      <c r="B1761" s="172"/>
      <c r="C1761" s="172"/>
      <c r="D1761" s="173"/>
      <c r="E1761" s="173"/>
      <c r="F1761" s="173"/>
      <c r="G1761" s="173"/>
      <c r="H1761" s="173"/>
      <c r="I1761" s="174"/>
      <c r="J1761" s="175"/>
      <c r="K1761" s="176" t="str">
        <f t="shared" si="846"/>
        <v/>
      </c>
      <c r="L1761" s="177" t="str">
        <f t="shared" si="847"/>
        <v/>
      </c>
      <c r="M1761" s="178" t="str">
        <f t="shared" si="848"/>
        <v/>
      </c>
      <c r="N1761" s="44" t="str" cm="1">
        <f t="array" ref="N1761">IFERROR(IF(_xlfn.SINGLE(A:A)="","",IF(R1761="Beer",SUM(LOOKUP(2,1/(Rates!$B$3:$B$5&lt;=W1761)/(Rates!$C$3:$C$5&gt;=W1761),Rates!$D$3:$D$5)*(X1761/100)*W1761),IF(R1761="Refreshment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44" t="str">
        <f t="shared" si="849"/>
        <v/>
      </c>
      <c r="P1761" s="13"/>
      <c r="Q1761" s="179" t="str">
        <f t="shared" si="850"/>
        <v/>
      </c>
      <c r="R1761" s="180" t="str">
        <f t="shared" si="851"/>
        <v/>
      </c>
      <c r="S1761" s="13" t="str">
        <f>IF(A1761="","",IF(R1761="Refreshment Beverage",VLOOKUP(VALUE(Q1761),Rates!G$15:L$19,2,0),VLOOKUP(VALUE(Q1761),Rates!G$4:L$8,2,0)))</f>
        <v/>
      </c>
      <c r="T1761" s="13" t="str">
        <f t="shared" si="852"/>
        <v/>
      </c>
      <c r="U1761" s="181" t="str">
        <f t="shared" si="853"/>
        <v/>
      </c>
      <c r="V1761" s="13" t="str">
        <f t="shared" si="854"/>
        <v/>
      </c>
      <c r="W1761" s="13" t="str">
        <f t="shared" si="855"/>
        <v/>
      </c>
      <c r="X1761" s="182" t="str">
        <f t="shared" si="856"/>
        <v/>
      </c>
      <c r="Y1761" s="183" t="str">
        <f>IF(A:A="","",IF(R1761="Refreshment Beverage",VLOOKUP(Q1761,Rates!G$15:L$19,6,0)*W1761,VLOOKUP(Q1761,Rates!G$4:L$12,6,0)*W1761))</f>
        <v/>
      </c>
      <c r="Z1761" s="183" t="str">
        <f t="shared" si="857"/>
        <v/>
      </c>
      <c r="AA1761" s="17">
        <f t="shared" si="845"/>
        <v>0</v>
      </c>
      <c r="AB1761" s="177" t="str" cm="1">
        <f t="array" ref="AB1761">IF(_xlfn.SINGLE(A:A)="","",IF(R1761="Refreshment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177" t="str" cm="1">
        <f t="array" ref="AC1761">IF(_xlfn.SINGLE(A:A)="","",IF(R1761="Refreshment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68">
        <f>IFERROR(IF(OR(Q1761=1,Q1761=2,Q1761=3,Q1761=4),VLOOKUP(Q1761,Rates!$A$31:$B$34,2,0)*W1761,IF(V1761=1,VLOOKUP(U1761,'REB BEV MIN MKUP'!B:E,4,0),IF(V1761&gt;1,VLOOKUP(VALUE(W1761),'REB BEV MIN MKUP'!O:Q,3,0),0))),0)</f>
        <v>0</v>
      </c>
      <c r="AE1761" s="177" t="str">
        <f t="shared" si="858"/>
        <v/>
      </c>
      <c r="AF1761" s="13" t="str">
        <f t="shared" si="859"/>
        <v/>
      </c>
      <c r="AG1761" s="177" t="str">
        <f t="shared" si="860"/>
        <v/>
      </c>
      <c r="AH1761" s="184" t="str">
        <f t="shared" si="861"/>
        <v/>
      </c>
      <c r="AI1761" s="184" t="str">
        <f>IF(AE:AE="","",IF(R1761="Refreshment Beverage",AK1761*(Rates!J$19/100),ROUND(SUM(AH1761*(Rates!$J$8/100)),4)))</f>
        <v/>
      </c>
      <c r="AJ1761" s="183" t="str">
        <f t="shared" si="862"/>
        <v/>
      </c>
      <c r="AK1761" s="185" t="str">
        <f t="shared" si="863"/>
        <v/>
      </c>
      <c r="AL1761" s="177" t="str">
        <f t="shared" si="864"/>
        <v/>
      </c>
      <c r="AM1761" s="13" t="str">
        <f>IF(AS1761="","",IF(R1761="Refreshment Beverage",ROUND(AS1761*Rates!K$19,4),ROUND(AO1761*(VLOOKUP(VALUE(Q1761),Rates!G$4:L$12,3,0)),4)))</f>
        <v/>
      </c>
      <c r="AN1761" s="183" t="str">
        <f>IF(AS1761="","",IF(R1761="Refreshment Beverage",AS1761*(Rates!J$19/100),MAX(AM1761,AB1761)))</f>
        <v/>
      </c>
      <c r="AO1761" s="186" t="str">
        <f t="shared" si="865"/>
        <v/>
      </c>
      <c r="AP1761" s="186" t="str">
        <f t="shared" si="866"/>
        <v/>
      </c>
      <c r="AQ1761" s="186" t="str">
        <f>IF(AS1761="","",IF(R1761="Refreshment Beverage",ROUND(SUM(VLOOKUP(Q:Q,Rates!G$15:L$19,3,0)*(AS1761-Y1761-Z1761-AA1761)),4),ROUND(SUM(Rates!$K$8*AS1761),4)))</f>
        <v/>
      </c>
      <c r="AR1761" s="184" t="str">
        <f t="shared" si="867"/>
        <v/>
      </c>
      <c r="AS1761" s="185" t="str">
        <f t="shared" si="868"/>
        <v/>
      </c>
      <c r="AT1761" s="177" t="str">
        <f t="shared" si="869"/>
        <v/>
      </c>
      <c r="AU1761" s="13" t="str">
        <f>IF(AX1761="","",IF(R1761="Refreshment Beverage",ROUND((BA1761-Y1761-Z1761-AA1761)*VLOOKUP(VALUE(Q1761),Rates!G$15:L$19,3,0),4),ROUND(AW1761*(VLOOKUP(VALUE(Q1761),Rates!G:L,3,0)),4)))</f>
        <v/>
      </c>
      <c r="AV1761" s="183" t="str">
        <f t="shared" si="870"/>
        <v/>
      </c>
      <c r="AW1761" s="186" t="str">
        <f t="shared" si="871"/>
        <v/>
      </c>
      <c r="AX1761" s="184" t="str">
        <f t="shared" si="872"/>
        <v/>
      </c>
      <c r="AY1761" s="186" t="str">
        <f>IF(AX1761="","",IF(R1761="Refreshment Beverage",ROUND(SUM(AX1761*Rates!K$19),4),ROUND(SUM(AX1761*(Rates!J$8/100)),4)))</f>
        <v/>
      </c>
      <c r="AZ1761" s="183" t="str">
        <f t="shared" si="873"/>
        <v/>
      </c>
      <c r="BA1761" s="185" t="str">
        <f t="shared" si="874"/>
        <v/>
      </c>
      <c r="BD1761" s="171"/>
      <c r="BE1761" s="171"/>
      <c r="BF1761" s="171"/>
      <c r="BG1761" s="171"/>
    </row>
    <row r="1762" spans="1:59" ht="15" customHeight="1" x14ac:dyDescent="0.3">
      <c r="A1762" s="172"/>
      <c r="B1762" s="172"/>
      <c r="C1762" s="172"/>
      <c r="D1762" s="173"/>
      <c r="E1762" s="173"/>
      <c r="F1762" s="173"/>
      <c r="G1762" s="173"/>
      <c r="H1762" s="173"/>
      <c r="I1762" s="174"/>
      <c r="J1762" s="175"/>
      <c r="K1762" s="176" t="str">
        <f t="shared" si="846"/>
        <v/>
      </c>
      <c r="L1762" s="177" t="str">
        <f t="shared" si="847"/>
        <v/>
      </c>
      <c r="M1762" s="178" t="str">
        <f t="shared" si="848"/>
        <v/>
      </c>
      <c r="N1762" s="44" t="str" cm="1">
        <f t="array" ref="N1762">IFERROR(IF(_xlfn.SINGLE(A:A)="","",IF(R1762="Beer",SUM(LOOKUP(2,1/(Rates!$B$3:$B$5&lt;=W1762)/(Rates!$C$3:$C$5&gt;=W1762),Rates!$D$3:$D$5)*(X1762/100)*W1762),IF(R1762="Refreshment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44" t="str">
        <f t="shared" si="849"/>
        <v/>
      </c>
      <c r="P1762" s="13"/>
      <c r="Q1762" s="179" t="str">
        <f t="shared" si="850"/>
        <v/>
      </c>
      <c r="R1762" s="180" t="str">
        <f t="shared" si="851"/>
        <v/>
      </c>
      <c r="S1762" s="13" t="str">
        <f>IF(A1762="","",IF(R1762="Refreshment Beverage",VLOOKUP(VALUE(Q1762),Rates!G$15:L$19,2,0),VLOOKUP(VALUE(Q1762),Rates!G$4:L$8,2,0)))</f>
        <v/>
      </c>
      <c r="T1762" s="13" t="str">
        <f t="shared" si="852"/>
        <v/>
      </c>
      <c r="U1762" s="181" t="str">
        <f t="shared" si="853"/>
        <v/>
      </c>
      <c r="V1762" s="13" t="str">
        <f t="shared" si="854"/>
        <v/>
      </c>
      <c r="W1762" s="13" t="str">
        <f t="shared" si="855"/>
        <v/>
      </c>
      <c r="X1762" s="182" t="str">
        <f t="shared" si="856"/>
        <v/>
      </c>
      <c r="Y1762" s="183" t="str">
        <f>IF(A:A="","",IF(R1762="Refreshment Beverage",VLOOKUP(Q1762,Rates!G$15:L$19,6,0)*W1762,VLOOKUP(Q1762,Rates!G$4:L$12,6,0)*W1762))</f>
        <v/>
      </c>
      <c r="Z1762" s="183" t="str">
        <f t="shared" si="857"/>
        <v/>
      </c>
      <c r="AA1762" s="17">
        <f t="shared" si="845"/>
        <v>0</v>
      </c>
      <c r="AB1762" s="177" t="str" cm="1">
        <f t="array" ref="AB1762">IF(_xlfn.SINGLE(A:A)="","",IF(R1762="Refreshment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177" t="str" cm="1">
        <f t="array" ref="AC1762">IF(_xlfn.SINGLE(A:A)="","",IF(R1762="Refreshment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68">
        <f>IFERROR(IF(OR(Q1762=1,Q1762=2,Q1762=3,Q1762=4),VLOOKUP(Q1762,Rates!$A$31:$B$34,2,0)*W1762,IF(V1762=1,VLOOKUP(U1762,'REB BEV MIN MKUP'!B:E,4,0),IF(V1762&gt;1,VLOOKUP(VALUE(W1762),'REB BEV MIN MKUP'!O:Q,3,0),0))),0)</f>
        <v>0</v>
      </c>
      <c r="AE1762" s="177" t="str">
        <f t="shared" si="858"/>
        <v/>
      </c>
      <c r="AF1762" s="13" t="str">
        <f t="shared" si="859"/>
        <v/>
      </c>
      <c r="AG1762" s="177" t="str">
        <f t="shared" si="860"/>
        <v/>
      </c>
      <c r="AH1762" s="184" t="str">
        <f t="shared" si="861"/>
        <v/>
      </c>
      <c r="AI1762" s="184" t="str">
        <f>IF(AE:AE="","",IF(R1762="Refreshment Beverage",AK1762*(Rates!J$19/100),ROUND(SUM(AH1762*(Rates!$J$8/100)),4)))</f>
        <v/>
      </c>
      <c r="AJ1762" s="183" t="str">
        <f t="shared" si="862"/>
        <v/>
      </c>
      <c r="AK1762" s="185" t="str">
        <f t="shared" si="863"/>
        <v/>
      </c>
      <c r="AL1762" s="177" t="str">
        <f t="shared" si="864"/>
        <v/>
      </c>
      <c r="AM1762" s="13" t="str">
        <f>IF(AS1762="","",IF(R1762="Refreshment Beverage",ROUND(AS1762*Rates!K$19,4),ROUND(AO1762*(VLOOKUP(VALUE(Q1762),Rates!G$4:L$12,3,0)),4)))</f>
        <v/>
      </c>
      <c r="AN1762" s="183" t="str">
        <f>IF(AS1762="","",IF(R1762="Refreshment Beverage",AS1762*(Rates!J$19/100),MAX(AM1762,AB1762)))</f>
        <v/>
      </c>
      <c r="AO1762" s="186" t="str">
        <f t="shared" si="865"/>
        <v/>
      </c>
      <c r="AP1762" s="186" t="str">
        <f t="shared" si="866"/>
        <v/>
      </c>
      <c r="AQ1762" s="186" t="str">
        <f>IF(AS1762="","",IF(R1762="Refreshment Beverage",ROUND(SUM(VLOOKUP(Q:Q,Rates!G$15:L$19,3,0)*(AS1762-Y1762-Z1762-AA1762)),4),ROUND(SUM(Rates!$K$8*AS1762),4)))</f>
        <v/>
      </c>
      <c r="AR1762" s="184" t="str">
        <f t="shared" si="867"/>
        <v/>
      </c>
      <c r="AS1762" s="185" t="str">
        <f t="shared" si="868"/>
        <v/>
      </c>
      <c r="AT1762" s="177" t="str">
        <f t="shared" si="869"/>
        <v/>
      </c>
      <c r="AU1762" s="13" t="str">
        <f>IF(AX1762="","",IF(R1762="Refreshment Beverage",ROUND((BA1762-Y1762-Z1762-AA1762)*VLOOKUP(VALUE(Q1762),Rates!G$15:L$19,3,0),4),ROUND(AW1762*(VLOOKUP(VALUE(Q1762),Rates!G:L,3,0)),4)))</f>
        <v/>
      </c>
      <c r="AV1762" s="183" t="str">
        <f t="shared" si="870"/>
        <v/>
      </c>
      <c r="AW1762" s="186" t="str">
        <f t="shared" si="871"/>
        <v/>
      </c>
      <c r="AX1762" s="184" t="str">
        <f t="shared" si="872"/>
        <v/>
      </c>
      <c r="AY1762" s="186" t="str">
        <f>IF(AX1762="","",IF(R1762="Refreshment Beverage",ROUND(SUM(AX1762*Rates!K$19),4),ROUND(SUM(AX1762*(Rates!J$8/100)),4)))</f>
        <v/>
      </c>
      <c r="AZ1762" s="183" t="str">
        <f t="shared" si="873"/>
        <v/>
      </c>
      <c r="BA1762" s="185" t="str">
        <f t="shared" si="874"/>
        <v/>
      </c>
      <c r="BD1762" s="171"/>
      <c r="BE1762" s="171"/>
      <c r="BF1762" s="171"/>
      <c r="BG1762" s="171"/>
    </row>
    <row r="1763" spans="1:59" ht="15" customHeight="1" x14ac:dyDescent="0.3">
      <c r="A1763" s="172"/>
      <c r="B1763" s="172"/>
      <c r="C1763" s="172"/>
      <c r="D1763" s="173"/>
      <c r="E1763" s="173"/>
      <c r="F1763" s="173"/>
      <c r="G1763" s="173"/>
      <c r="H1763" s="173"/>
      <c r="I1763" s="174"/>
      <c r="J1763" s="175"/>
      <c r="K1763" s="176" t="str">
        <f t="shared" si="846"/>
        <v/>
      </c>
      <c r="L1763" s="177" t="str">
        <f t="shared" si="847"/>
        <v/>
      </c>
      <c r="M1763" s="178" t="str">
        <f t="shared" si="848"/>
        <v/>
      </c>
      <c r="N1763" s="44" t="str" cm="1">
        <f t="array" ref="N1763">IFERROR(IF(_xlfn.SINGLE(A:A)="","",IF(R1763="Beer",SUM(LOOKUP(2,1/(Rates!$B$3:$B$5&lt;=W1763)/(Rates!$C$3:$C$5&gt;=W1763),Rates!$D$3:$D$5)*(X1763/100)*W1763),IF(R1763="Refreshment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44" t="str">
        <f t="shared" si="849"/>
        <v/>
      </c>
      <c r="P1763" s="13"/>
      <c r="Q1763" s="179" t="str">
        <f t="shared" si="850"/>
        <v/>
      </c>
      <c r="R1763" s="180" t="str">
        <f t="shared" si="851"/>
        <v/>
      </c>
      <c r="S1763" s="13" t="str">
        <f>IF(A1763="","",IF(R1763="Refreshment Beverage",VLOOKUP(VALUE(Q1763),Rates!G$15:L$19,2,0),VLOOKUP(VALUE(Q1763),Rates!G$4:L$8,2,0)))</f>
        <v/>
      </c>
      <c r="T1763" s="13" t="str">
        <f t="shared" si="852"/>
        <v/>
      </c>
      <c r="U1763" s="181" t="str">
        <f t="shared" si="853"/>
        <v/>
      </c>
      <c r="V1763" s="13" t="str">
        <f t="shared" si="854"/>
        <v/>
      </c>
      <c r="W1763" s="13" t="str">
        <f t="shared" si="855"/>
        <v/>
      </c>
      <c r="X1763" s="182" t="str">
        <f t="shared" si="856"/>
        <v/>
      </c>
      <c r="Y1763" s="183" t="str">
        <f>IF(A:A="","",IF(R1763="Refreshment Beverage",VLOOKUP(Q1763,Rates!G$15:L$19,6,0)*W1763,VLOOKUP(Q1763,Rates!G$4:L$12,6,0)*W1763))</f>
        <v/>
      </c>
      <c r="Z1763" s="183" t="str">
        <f t="shared" si="857"/>
        <v/>
      </c>
      <c r="AA1763" s="17">
        <f t="shared" si="845"/>
        <v>0</v>
      </c>
      <c r="AB1763" s="177" t="str" cm="1">
        <f t="array" ref="AB1763">IF(_xlfn.SINGLE(A:A)="","",IF(R1763="Refreshment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177" t="str" cm="1">
        <f t="array" ref="AC1763">IF(_xlfn.SINGLE(A:A)="","",IF(R1763="Refreshment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68">
        <f>IFERROR(IF(OR(Q1763=1,Q1763=2,Q1763=3,Q1763=4),VLOOKUP(Q1763,Rates!$A$31:$B$34,2,0)*W1763,IF(V1763=1,VLOOKUP(U1763,'REB BEV MIN MKUP'!B:E,4,0),IF(V1763&gt;1,VLOOKUP(VALUE(W1763),'REB BEV MIN MKUP'!O:Q,3,0),0))),0)</f>
        <v>0</v>
      </c>
      <c r="AE1763" s="177" t="str">
        <f t="shared" si="858"/>
        <v/>
      </c>
      <c r="AF1763" s="13" t="str">
        <f t="shared" si="859"/>
        <v/>
      </c>
      <c r="AG1763" s="177" t="str">
        <f t="shared" si="860"/>
        <v/>
      </c>
      <c r="AH1763" s="184" t="str">
        <f t="shared" si="861"/>
        <v/>
      </c>
      <c r="AI1763" s="184" t="str">
        <f>IF(AE:AE="","",IF(R1763="Refreshment Beverage",AK1763*(Rates!J$19/100),ROUND(SUM(AH1763*(Rates!$J$8/100)),4)))</f>
        <v/>
      </c>
      <c r="AJ1763" s="183" t="str">
        <f t="shared" si="862"/>
        <v/>
      </c>
      <c r="AK1763" s="185" t="str">
        <f t="shared" si="863"/>
        <v/>
      </c>
      <c r="AL1763" s="177" t="str">
        <f t="shared" si="864"/>
        <v/>
      </c>
      <c r="AM1763" s="13" t="str">
        <f>IF(AS1763="","",IF(R1763="Refreshment Beverage",ROUND(AS1763*Rates!K$19,4),ROUND(AO1763*(VLOOKUP(VALUE(Q1763),Rates!G$4:L$12,3,0)),4)))</f>
        <v/>
      </c>
      <c r="AN1763" s="183" t="str">
        <f>IF(AS1763="","",IF(R1763="Refreshment Beverage",AS1763*(Rates!J$19/100),MAX(AM1763,AB1763)))</f>
        <v/>
      </c>
      <c r="AO1763" s="186" t="str">
        <f t="shared" si="865"/>
        <v/>
      </c>
      <c r="AP1763" s="186" t="str">
        <f t="shared" si="866"/>
        <v/>
      </c>
      <c r="AQ1763" s="186" t="str">
        <f>IF(AS1763="","",IF(R1763="Refreshment Beverage",ROUND(SUM(VLOOKUP(Q:Q,Rates!G$15:L$19,3,0)*(AS1763-Y1763-Z1763-AA1763)),4),ROUND(SUM(Rates!$K$8*AS1763),4)))</f>
        <v/>
      </c>
      <c r="AR1763" s="184" t="str">
        <f t="shared" si="867"/>
        <v/>
      </c>
      <c r="AS1763" s="185" t="str">
        <f t="shared" si="868"/>
        <v/>
      </c>
      <c r="AT1763" s="177" t="str">
        <f t="shared" si="869"/>
        <v/>
      </c>
      <c r="AU1763" s="13" t="str">
        <f>IF(AX1763="","",IF(R1763="Refreshment Beverage",ROUND((BA1763-Y1763-Z1763-AA1763)*VLOOKUP(VALUE(Q1763),Rates!G$15:L$19,3,0),4),ROUND(AW1763*(VLOOKUP(VALUE(Q1763),Rates!G:L,3,0)),4)))</f>
        <v/>
      </c>
      <c r="AV1763" s="183" t="str">
        <f t="shared" si="870"/>
        <v/>
      </c>
      <c r="AW1763" s="186" t="str">
        <f t="shared" si="871"/>
        <v/>
      </c>
      <c r="AX1763" s="184" t="str">
        <f t="shared" si="872"/>
        <v/>
      </c>
      <c r="AY1763" s="186" t="str">
        <f>IF(AX1763="","",IF(R1763="Refreshment Beverage",ROUND(SUM(AX1763*Rates!K$19),4),ROUND(SUM(AX1763*(Rates!J$8/100)),4)))</f>
        <v/>
      </c>
      <c r="AZ1763" s="183" t="str">
        <f t="shared" si="873"/>
        <v/>
      </c>
      <c r="BA1763" s="185" t="str">
        <f t="shared" si="874"/>
        <v/>
      </c>
      <c r="BD1763" s="171"/>
      <c r="BE1763" s="171"/>
      <c r="BF1763" s="171"/>
      <c r="BG1763" s="171"/>
    </row>
    <row r="1764" spans="1:59" ht="15" customHeight="1" x14ac:dyDescent="0.3">
      <c r="A1764" s="172"/>
      <c r="B1764" s="172"/>
      <c r="C1764" s="172"/>
      <c r="D1764" s="173"/>
      <c r="E1764" s="173"/>
      <c r="F1764" s="173"/>
      <c r="G1764" s="173"/>
      <c r="H1764" s="173"/>
      <c r="I1764" s="174"/>
      <c r="J1764" s="175"/>
      <c r="K1764" s="176" t="str">
        <f t="shared" si="846"/>
        <v/>
      </c>
      <c r="L1764" s="177" t="str">
        <f t="shared" si="847"/>
        <v/>
      </c>
      <c r="M1764" s="178" t="str">
        <f t="shared" si="848"/>
        <v/>
      </c>
      <c r="N1764" s="44" t="str" cm="1">
        <f t="array" ref="N1764">IFERROR(IF(_xlfn.SINGLE(A:A)="","",IF(R1764="Beer",SUM(LOOKUP(2,1/(Rates!$B$3:$B$5&lt;=W1764)/(Rates!$C$3:$C$5&gt;=W1764),Rates!$D$3:$D$5)*(X1764/100)*W1764),IF(R1764="Refreshment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44" t="str">
        <f t="shared" si="849"/>
        <v/>
      </c>
      <c r="P1764" s="13"/>
      <c r="Q1764" s="179" t="str">
        <f t="shared" si="850"/>
        <v/>
      </c>
      <c r="R1764" s="180" t="str">
        <f t="shared" si="851"/>
        <v/>
      </c>
      <c r="S1764" s="13" t="str">
        <f>IF(A1764="","",IF(R1764="Refreshment Beverage",VLOOKUP(VALUE(Q1764),Rates!G$15:L$19,2,0),VLOOKUP(VALUE(Q1764),Rates!G$4:L$8,2,0)))</f>
        <v/>
      </c>
      <c r="T1764" s="13" t="str">
        <f t="shared" si="852"/>
        <v/>
      </c>
      <c r="U1764" s="181" t="str">
        <f t="shared" si="853"/>
        <v/>
      </c>
      <c r="V1764" s="13" t="str">
        <f t="shared" si="854"/>
        <v/>
      </c>
      <c r="W1764" s="13" t="str">
        <f t="shared" si="855"/>
        <v/>
      </c>
      <c r="X1764" s="182" t="str">
        <f t="shared" si="856"/>
        <v/>
      </c>
      <c r="Y1764" s="183" t="str">
        <f>IF(A:A="","",IF(R1764="Refreshment Beverage",VLOOKUP(Q1764,Rates!G$15:L$19,6,0)*W1764,VLOOKUP(Q1764,Rates!G$4:L$12,6,0)*W1764))</f>
        <v/>
      </c>
      <c r="Z1764" s="183" t="str">
        <f t="shared" si="857"/>
        <v/>
      </c>
      <c r="AA1764" s="17">
        <f t="shared" si="845"/>
        <v>0</v>
      </c>
      <c r="AB1764" s="177" t="str" cm="1">
        <f t="array" ref="AB1764">IF(_xlfn.SINGLE(A:A)="","",IF(R1764="Refreshment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177" t="str" cm="1">
        <f t="array" ref="AC1764">IF(_xlfn.SINGLE(A:A)="","",IF(R1764="Refreshment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68">
        <f>IFERROR(IF(OR(Q1764=1,Q1764=2,Q1764=3,Q1764=4),VLOOKUP(Q1764,Rates!$A$31:$B$34,2,0)*W1764,IF(V1764=1,VLOOKUP(U1764,'REB BEV MIN MKUP'!B:E,4,0),IF(V1764&gt;1,VLOOKUP(VALUE(W1764),'REB BEV MIN MKUP'!O:Q,3,0),0))),0)</f>
        <v>0</v>
      </c>
      <c r="AE1764" s="177" t="str">
        <f t="shared" si="858"/>
        <v/>
      </c>
      <c r="AF1764" s="13" t="str">
        <f t="shared" si="859"/>
        <v/>
      </c>
      <c r="AG1764" s="177" t="str">
        <f t="shared" si="860"/>
        <v/>
      </c>
      <c r="AH1764" s="184" t="str">
        <f t="shared" si="861"/>
        <v/>
      </c>
      <c r="AI1764" s="184" t="str">
        <f>IF(AE:AE="","",IF(R1764="Refreshment Beverage",AK1764*(Rates!J$19/100),ROUND(SUM(AH1764*(Rates!$J$8/100)),4)))</f>
        <v/>
      </c>
      <c r="AJ1764" s="183" t="str">
        <f t="shared" si="862"/>
        <v/>
      </c>
      <c r="AK1764" s="185" t="str">
        <f t="shared" si="863"/>
        <v/>
      </c>
      <c r="AL1764" s="177" t="str">
        <f t="shared" si="864"/>
        <v/>
      </c>
      <c r="AM1764" s="13" t="str">
        <f>IF(AS1764="","",IF(R1764="Refreshment Beverage",ROUND(AS1764*Rates!K$19,4),ROUND(AO1764*(VLOOKUP(VALUE(Q1764),Rates!G$4:L$12,3,0)),4)))</f>
        <v/>
      </c>
      <c r="AN1764" s="183" t="str">
        <f>IF(AS1764="","",IF(R1764="Refreshment Beverage",AS1764*(Rates!J$19/100),MAX(AM1764,AB1764)))</f>
        <v/>
      </c>
      <c r="AO1764" s="186" t="str">
        <f t="shared" si="865"/>
        <v/>
      </c>
      <c r="AP1764" s="186" t="str">
        <f t="shared" si="866"/>
        <v/>
      </c>
      <c r="AQ1764" s="186" t="str">
        <f>IF(AS1764="","",IF(R1764="Refreshment Beverage",ROUND(SUM(VLOOKUP(Q:Q,Rates!G$15:L$19,3,0)*(AS1764-Y1764-Z1764-AA1764)),4),ROUND(SUM(Rates!$K$8*AS1764),4)))</f>
        <v/>
      </c>
      <c r="AR1764" s="184" t="str">
        <f t="shared" si="867"/>
        <v/>
      </c>
      <c r="AS1764" s="185" t="str">
        <f t="shared" si="868"/>
        <v/>
      </c>
      <c r="AT1764" s="177" t="str">
        <f t="shared" si="869"/>
        <v/>
      </c>
      <c r="AU1764" s="13" t="str">
        <f>IF(AX1764="","",IF(R1764="Refreshment Beverage",ROUND((BA1764-Y1764-Z1764-AA1764)*VLOOKUP(VALUE(Q1764),Rates!G$15:L$19,3,0),4),ROUND(AW1764*(VLOOKUP(VALUE(Q1764),Rates!G:L,3,0)),4)))</f>
        <v/>
      </c>
      <c r="AV1764" s="183" t="str">
        <f t="shared" si="870"/>
        <v/>
      </c>
      <c r="AW1764" s="186" t="str">
        <f t="shared" si="871"/>
        <v/>
      </c>
      <c r="AX1764" s="184" t="str">
        <f t="shared" si="872"/>
        <v/>
      </c>
      <c r="AY1764" s="186" t="str">
        <f>IF(AX1764="","",IF(R1764="Refreshment Beverage",ROUND(SUM(AX1764*Rates!K$19),4),ROUND(SUM(AX1764*(Rates!J$8/100)),4)))</f>
        <v/>
      </c>
      <c r="AZ1764" s="183" t="str">
        <f t="shared" si="873"/>
        <v/>
      </c>
      <c r="BA1764" s="185" t="str">
        <f t="shared" si="874"/>
        <v/>
      </c>
      <c r="BD1764" s="171"/>
      <c r="BE1764" s="171"/>
      <c r="BF1764" s="171"/>
      <c r="BG1764" s="171"/>
    </row>
    <row r="1765" spans="1:59" ht="15" customHeight="1" x14ac:dyDescent="0.3">
      <c r="A1765" s="172"/>
      <c r="B1765" s="172"/>
      <c r="C1765" s="172"/>
      <c r="D1765" s="173"/>
      <c r="E1765" s="173"/>
      <c r="F1765" s="173"/>
      <c r="G1765" s="173"/>
      <c r="H1765" s="173"/>
      <c r="I1765" s="174"/>
      <c r="J1765" s="175"/>
      <c r="K1765" s="176" t="str">
        <f t="shared" si="846"/>
        <v/>
      </c>
      <c r="L1765" s="177" t="str">
        <f t="shared" si="847"/>
        <v/>
      </c>
      <c r="M1765" s="178" t="str">
        <f t="shared" si="848"/>
        <v/>
      </c>
      <c r="N1765" s="44" t="str" cm="1">
        <f t="array" ref="N1765">IFERROR(IF(_xlfn.SINGLE(A:A)="","",IF(R1765="Beer",SUM(LOOKUP(2,1/(Rates!$B$3:$B$5&lt;=W1765)/(Rates!$C$3:$C$5&gt;=W1765),Rates!$D$3:$D$5)*(X1765/100)*W1765),IF(R1765="Refreshment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44" t="str">
        <f t="shared" si="849"/>
        <v/>
      </c>
      <c r="P1765" s="13"/>
      <c r="Q1765" s="179" t="str">
        <f t="shared" si="850"/>
        <v/>
      </c>
      <c r="R1765" s="180" t="str">
        <f t="shared" si="851"/>
        <v/>
      </c>
      <c r="S1765" s="13" t="str">
        <f>IF(A1765="","",IF(R1765="Refreshment Beverage",VLOOKUP(VALUE(Q1765),Rates!G$15:L$19,2,0),VLOOKUP(VALUE(Q1765),Rates!G$4:L$8,2,0)))</f>
        <v/>
      </c>
      <c r="T1765" s="13" t="str">
        <f t="shared" si="852"/>
        <v/>
      </c>
      <c r="U1765" s="181" t="str">
        <f t="shared" si="853"/>
        <v/>
      </c>
      <c r="V1765" s="13" t="str">
        <f t="shared" si="854"/>
        <v/>
      </c>
      <c r="W1765" s="13" t="str">
        <f t="shared" si="855"/>
        <v/>
      </c>
      <c r="X1765" s="182" t="str">
        <f t="shared" si="856"/>
        <v/>
      </c>
      <c r="Y1765" s="183" t="str">
        <f>IF(A:A="","",IF(R1765="Refreshment Beverage",VLOOKUP(Q1765,Rates!G$15:L$19,6,0)*W1765,VLOOKUP(Q1765,Rates!G$4:L$12,6,0)*W1765))</f>
        <v/>
      </c>
      <c r="Z1765" s="183" t="str">
        <f t="shared" si="857"/>
        <v/>
      </c>
      <c r="AA1765" s="17">
        <f t="shared" si="845"/>
        <v>0</v>
      </c>
      <c r="AB1765" s="177" t="str" cm="1">
        <f t="array" ref="AB1765">IF(_xlfn.SINGLE(A:A)="","",IF(R1765="Refreshment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177" t="str" cm="1">
        <f t="array" ref="AC1765">IF(_xlfn.SINGLE(A:A)="","",IF(R1765="Refreshment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68">
        <f>IFERROR(IF(OR(Q1765=1,Q1765=2,Q1765=3,Q1765=4),VLOOKUP(Q1765,Rates!$A$31:$B$34,2,0)*W1765,IF(V1765=1,VLOOKUP(U1765,'REB BEV MIN MKUP'!B:E,4,0),IF(V1765&gt;1,VLOOKUP(VALUE(W1765),'REB BEV MIN MKUP'!O:Q,3,0),0))),0)</f>
        <v>0</v>
      </c>
      <c r="AE1765" s="177" t="str">
        <f t="shared" si="858"/>
        <v/>
      </c>
      <c r="AF1765" s="13" t="str">
        <f t="shared" si="859"/>
        <v/>
      </c>
      <c r="AG1765" s="177" t="str">
        <f t="shared" si="860"/>
        <v/>
      </c>
      <c r="AH1765" s="184" t="str">
        <f t="shared" si="861"/>
        <v/>
      </c>
      <c r="AI1765" s="184" t="str">
        <f>IF(AE:AE="","",IF(R1765="Refreshment Beverage",AK1765*(Rates!J$19/100),ROUND(SUM(AH1765*(Rates!$J$8/100)),4)))</f>
        <v/>
      </c>
      <c r="AJ1765" s="183" t="str">
        <f t="shared" si="862"/>
        <v/>
      </c>
      <c r="AK1765" s="185" t="str">
        <f t="shared" si="863"/>
        <v/>
      </c>
      <c r="AL1765" s="177" t="str">
        <f t="shared" si="864"/>
        <v/>
      </c>
      <c r="AM1765" s="13" t="str">
        <f>IF(AS1765="","",IF(R1765="Refreshment Beverage",ROUND(AS1765*Rates!K$19,4),ROUND(AO1765*(VLOOKUP(VALUE(Q1765),Rates!G$4:L$12,3,0)),4)))</f>
        <v/>
      </c>
      <c r="AN1765" s="183" t="str">
        <f>IF(AS1765="","",IF(R1765="Refreshment Beverage",AS1765*(Rates!J$19/100),MAX(AM1765,AB1765)))</f>
        <v/>
      </c>
      <c r="AO1765" s="186" t="str">
        <f t="shared" si="865"/>
        <v/>
      </c>
      <c r="AP1765" s="186" t="str">
        <f t="shared" si="866"/>
        <v/>
      </c>
      <c r="AQ1765" s="186" t="str">
        <f>IF(AS1765="","",IF(R1765="Refreshment Beverage",ROUND(SUM(VLOOKUP(Q:Q,Rates!G$15:L$19,3,0)*(AS1765-Y1765-Z1765-AA1765)),4),ROUND(SUM(Rates!$K$8*AS1765),4)))</f>
        <v/>
      </c>
      <c r="AR1765" s="184" t="str">
        <f t="shared" si="867"/>
        <v/>
      </c>
      <c r="AS1765" s="185" t="str">
        <f t="shared" si="868"/>
        <v/>
      </c>
      <c r="AT1765" s="177" t="str">
        <f t="shared" si="869"/>
        <v/>
      </c>
      <c r="AU1765" s="13" t="str">
        <f>IF(AX1765="","",IF(R1765="Refreshment Beverage",ROUND((BA1765-Y1765-Z1765-AA1765)*VLOOKUP(VALUE(Q1765),Rates!G$15:L$19,3,0),4),ROUND(AW1765*(VLOOKUP(VALUE(Q1765),Rates!G:L,3,0)),4)))</f>
        <v/>
      </c>
      <c r="AV1765" s="183" t="str">
        <f t="shared" si="870"/>
        <v/>
      </c>
      <c r="AW1765" s="186" t="str">
        <f t="shared" si="871"/>
        <v/>
      </c>
      <c r="AX1765" s="184" t="str">
        <f t="shared" si="872"/>
        <v/>
      </c>
      <c r="AY1765" s="186" t="str">
        <f>IF(AX1765="","",IF(R1765="Refreshment Beverage",ROUND(SUM(AX1765*Rates!K$19),4),ROUND(SUM(AX1765*(Rates!J$8/100)),4)))</f>
        <v/>
      </c>
      <c r="AZ1765" s="183" t="str">
        <f t="shared" si="873"/>
        <v/>
      </c>
      <c r="BA1765" s="185" t="str">
        <f t="shared" si="874"/>
        <v/>
      </c>
      <c r="BD1765" s="171"/>
      <c r="BE1765" s="171"/>
      <c r="BF1765" s="171"/>
      <c r="BG1765" s="171"/>
    </row>
    <row r="1766" spans="1:59" ht="15" customHeight="1" x14ac:dyDescent="0.3">
      <c r="A1766" s="172"/>
      <c r="B1766" s="172"/>
      <c r="C1766" s="172"/>
      <c r="D1766" s="173"/>
      <c r="E1766" s="173"/>
      <c r="F1766" s="173"/>
      <c r="G1766" s="173"/>
      <c r="H1766" s="173"/>
      <c r="I1766" s="174"/>
      <c r="J1766" s="175"/>
      <c r="K1766" s="176" t="str">
        <f t="shared" si="846"/>
        <v/>
      </c>
      <c r="L1766" s="177" t="str">
        <f t="shared" si="847"/>
        <v/>
      </c>
      <c r="M1766" s="178" t="str">
        <f t="shared" si="848"/>
        <v/>
      </c>
      <c r="N1766" s="44" t="str" cm="1">
        <f t="array" ref="N1766">IFERROR(IF(_xlfn.SINGLE(A:A)="","",IF(R1766="Beer",SUM(LOOKUP(2,1/(Rates!$B$3:$B$5&lt;=W1766)/(Rates!$C$3:$C$5&gt;=W1766),Rates!$D$3:$D$5)*(X1766/100)*W1766),IF(R1766="Refreshment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44" t="str">
        <f t="shared" si="849"/>
        <v/>
      </c>
      <c r="P1766" s="13"/>
      <c r="Q1766" s="179" t="str">
        <f t="shared" si="850"/>
        <v/>
      </c>
      <c r="R1766" s="180" t="str">
        <f t="shared" si="851"/>
        <v/>
      </c>
      <c r="S1766" s="13" t="str">
        <f>IF(A1766="","",IF(R1766="Refreshment Beverage",VLOOKUP(VALUE(Q1766),Rates!G$15:L$19,2,0),VLOOKUP(VALUE(Q1766),Rates!G$4:L$8,2,0)))</f>
        <v/>
      </c>
      <c r="T1766" s="13" t="str">
        <f t="shared" si="852"/>
        <v/>
      </c>
      <c r="U1766" s="181" t="str">
        <f t="shared" si="853"/>
        <v/>
      </c>
      <c r="V1766" s="13" t="str">
        <f t="shared" si="854"/>
        <v/>
      </c>
      <c r="W1766" s="13" t="str">
        <f t="shared" si="855"/>
        <v/>
      </c>
      <c r="X1766" s="182" t="str">
        <f t="shared" si="856"/>
        <v/>
      </c>
      <c r="Y1766" s="183" t="str">
        <f>IF(A:A="","",IF(R1766="Refreshment Beverage",VLOOKUP(Q1766,Rates!G$15:L$19,6,0)*W1766,VLOOKUP(Q1766,Rates!G$4:L$12,6,0)*W1766))</f>
        <v/>
      </c>
      <c r="Z1766" s="183" t="str">
        <f t="shared" si="857"/>
        <v/>
      </c>
      <c r="AA1766" s="17">
        <f t="shared" si="845"/>
        <v>0</v>
      </c>
      <c r="AB1766" s="177" t="str" cm="1">
        <f t="array" ref="AB1766">IF(_xlfn.SINGLE(A:A)="","",IF(R1766="Refreshment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177" t="str" cm="1">
        <f t="array" ref="AC1766">IF(_xlfn.SINGLE(A:A)="","",IF(R1766="Refreshment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68">
        <f>IFERROR(IF(OR(Q1766=1,Q1766=2,Q1766=3,Q1766=4),VLOOKUP(Q1766,Rates!$A$31:$B$34,2,0)*W1766,IF(V1766=1,VLOOKUP(U1766,'REB BEV MIN MKUP'!B:E,4,0),IF(V1766&gt;1,VLOOKUP(VALUE(W1766),'REB BEV MIN MKUP'!O:Q,3,0),0))),0)</f>
        <v>0</v>
      </c>
      <c r="AE1766" s="177" t="str">
        <f t="shared" si="858"/>
        <v/>
      </c>
      <c r="AF1766" s="13" t="str">
        <f t="shared" si="859"/>
        <v/>
      </c>
      <c r="AG1766" s="177" t="str">
        <f t="shared" si="860"/>
        <v/>
      </c>
      <c r="AH1766" s="184" t="str">
        <f t="shared" si="861"/>
        <v/>
      </c>
      <c r="AI1766" s="184" t="str">
        <f>IF(AE:AE="","",IF(R1766="Refreshment Beverage",AK1766*(Rates!J$19/100),ROUND(SUM(AH1766*(Rates!$J$8/100)),4)))</f>
        <v/>
      </c>
      <c r="AJ1766" s="183" t="str">
        <f t="shared" si="862"/>
        <v/>
      </c>
      <c r="AK1766" s="185" t="str">
        <f t="shared" si="863"/>
        <v/>
      </c>
      <c r="AL1766" s="177" t="str">
        <f t="shared" si="864"/>
        <v/>
      </c>
      <c r="AM1766" s="13" t="str">
        <f>IF(AS1766="","",IF(R1766="Refreshment Beverage",ROUND(AS1766*Rates!K$19,4),ROUND(AO1766*(VLOOKUP(VALUE(Q1766),Rates!G$4:L$12,3,0)),4)))</f>
        <v/>
      </c>
      <c r="AN1766" s="183" t="str">
        <f>IF(AS1766="","",IF(R1766="Refreshment Beverage",AS1766*(Rates!J$19/100),MAX(AM1766,AB1766)))</f>
        <v/>
      </c>
      <c r="AO1766" s="186" t="str">
        <f t="shared" si="865"/>
        <v/>
      </c>
      <c r="AP1766" s="186" t="str">
        <f t="shared" si="866"/>
        <v/>
      </c>
      <c r="AQ1766" s="186" t="str">
        <f>IF(AS1766="","",IF(R1766="Refreshment Beverage",ROUND(SUM(VLOOKUP(Q:Q,Rates!G$15:L$19,3,0)*(AS1766-Y1766-Z1766-AA1766)),4),ROUND(SUM(Rates!$K$8*AS1766),4)))</f>
        <v/>
      </c>
      <c r="AR1766" s="184" t="str">
        <f t="shared" si="867"/>
        <v/>
      </c>
      <c r="AS1766" s="185" t="str">
        <f t="shared" si="868"/>
        <v/>
      </c>
      <c r="AT1766" s="177" t="str">
        <f t="shared" si="869"/>
        <v/>
      </c>
      <c r="AU1766" s="13" t="str">
        <f>IF(AX1766="","",IF(R1766="Refreshment Beverage",ROUND((BA1766-Y1766-Z1766-AA1766)*VLOOKUP(VALUE(Q1766),Rates!G$15:L$19,3,0),4),ROUND(AW1766*(VLOOKUP(VALUE(Q1766),Rates!G:L,3,0)),4)))</f>
        <v/>
      </c>
      <c r="AV1766" s="183" t="str">
        <f t="shared" si="870"/>
        <v/>
      </c>
      <c r="AW1766" s="186" t="str">
        <f t="shared" si="871"/>
        <v/>
      </c>
      <c r="AX1766" s="184" t="str">
        <f t="shared" si="872"/>
        <v/>
      </c>
      <c r="AY1766" s="186" t="str">
        <f>IF(AX1766="","",IF(R1766="Refreshment Beverage",ROUND(SUM(AX1766*Rates!K$19),4),ROUND(SUM(AX1766*(Rates!J$8/100)),4)))</f>
        <v/>
      </c>
      <c r="AZ1766" s="183" t="str">
        <f t="shared" si="873"/>
        <v/>
      </c>
      <c r="BA1766" s="185" t="str">
        <f t="shared" si="874"/>
        <v/>
      </c>
      <c r="BD1766" s="171"/>
      <c r="BE1766" s="171"/>
      <c r="BF1766" s="171"/>
      <c r="BG1766" s="171"/>
    </row>
    <row r="1767" spans="1:59" ht="15" customHeight="1" x14ac:dyDescent="0.3">
      <c r="A1767" s="172"/>
      <c r="B1767" s="172"/>
      <c r="C1767" s="172"/>
      <c r="D1767" s="173"/>
      <c r="E1767" s="173"/>
      <c r="F1767" s="173"/>
      <c r="G1767" s="173"/>
      <c r="H1767" s="173"/>
      <c r="I1767" s="174"/>
      <c r="J1767" s="175"/>
      <c r="K1767" s="176" t="str">
        <f t="shared" si="846"/>
        <v/>
      </c>
      <c r="L1767" s="177" t="str">
        <f t="shared" si="847"/>
        <v/>
      </c>
      <c r="M1767" s="178" t="str">
        <f t="shared" si="848"/>
        <v/>
      </c>
      <c r="N1767" s="44" t="str" cm="1">
        <f t="array" ref="N1767">IFERROR(IF(_xlfn.SINGLE(A:A)="","",IF(R1767="Beer",SUM(LOOKUP(2,1/(Rates!$B$3:$B$5&lt;=W1767)/(Rates!$C$3:$C$5&gt;=W1767),Rates!$D$3:$D$5)*(X1767/100)*W1767),IF(R1767="Refreshment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44" t="str">
        <f t="shared" si="849"/>
        <v/>
      </c>
      <c r="P1767" s="13"/>
      <c r="Q1767" s="179" t="str">
        <f t="shared" si="850"/>
        <v/>
      </c>
      <c r="R1767" s="180" t="str">
        <f t="shared" si="851"/>
        <v/>
      </c>
      <c r="S1767" s="13" t="str">
        <f>IF(A1767="","",IF(R1767="Refreshment Beverage",VLOOKUP(VALUE(Q1767),Rates!G$15:L$19,2,0),VLOOKUP(VALUE(Q1767),Rates!G$4:L$8,2,0)))</f>
        <v/>
      </c>
      <c r="T1767" s="13" t="str">
        <f t="shared" si="852"/>
        <v/>
      </c>
      <c r="U1767" s="181" t="str">
        <f t="shared" si="853"/>
        <v/>
      </c>
      <c r="V1767" s="13" t="str">
        <f t="shared" si="854"/>
        <v/>
      </c>
      <c r="W1767" s="13" t="str">
        <f t="shared" si="855"/>
        <v/>
      </c>
      <c r="X1767" s="182" t="str">
        <f t="shared" si="856"/>
        <v/>
      </c>
      <c r="Y1767" s="183" t="str">
        <f>IF(A:A="","",IF(R1767="Refreshment Beverage",VLOOKUP(Q1767,Rates!G$15:L$19,6,0)*W1767,VLOOKUP(Q1767,Rates!G$4:L$12,6,0)*W1767))</f>
        <v/>
      </c>
      <c r="Z1767" s="183" t="str">
        <f t="shared" si="857"/>
        <v/>
      </c>
      <c r="AA1767" s="17">
        <f t="shared" si="845"/>
        <v>0</v>
      </c>
      <c r="AB1767" s="177" t="str" cm="1">
        <f t="array" ref="AB1767">IF(_xlfn.SINGLE(A:A)="","",IF(R1767="Refreshment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177" t="str" cm="1">
        <f t="array" ref="AC1767">IF(_xlfn.SINGLE(A:A)="","",IF(R1767="Refreshment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68">
        <f>IFERROR(IF(OR(Q1767=1,Q1767=2,Q1767=3,Q1767=4),VLOOKUP(Q1767,Rates!$A$31:$B$34,2,0)*W1767,IF(V1767=1,VLOOKUP(U1767,'REB BEV MIN MKUP'!B:E,4,0),IF(V1767&gt;1,VLOOKUP(VALUE(W1767),'REB BEV MIN MKUP'!O:Q,3,0),0))),0)</f>
        <v>0</v>
      </c>
      <c r="AE1767" s="177" t="str">
        <f t="shared" si="858"/>
        <v/>
      </c>
      <c r="AF1767" s="13" t="str">
        <f t="shared" si="859"/>
        <v/>
      </c>
      <c r="AG1767" s="177" t="str">
        <f t="shared" si="860"/>
        <v/>
      </c>
      <c r="AH1767" s="184" t="str">
        <f t="shared" si="861"/>
        <v/>
      </c>
      <c r="AI1767" s="184" t="str">
        <f>IF(AE:AE="","",IF(R1767="Refreshment Beverage",AK1767*(Rates!J$19/100),ROUND(SUM(AH1767*(Rates!$J$8/100)),4)))</f>
        <v/>
      </c>
      <c r="AJ1767" s="183" t="str">
        <f t="shared" si="862"/>
        <v/>
      </c>
      <c r="AK1767" s="185" t="str">
        <f t="shared" si="863"/>
        <v/>
      </c>
      <c r="AL1767" s="177" t="str">
        <f t="shared" si="864"/>
        <v/>
      </c>
      <c r="AM1767" s="13" t="str">
        <f>IF(AS1767="","",IF(R1767="Refreshment Beverage",ROUND(AS1767*Rates!K$19,4),ROUND(AO1767*(VLOOKUP(VALUE(Q1767),Rates!G$4:L$12,3,0)),4)))</f>
        <v/>
      </c>
      <c r="AN1767" s="183" t="str">
        <f>IF(AS1767="","",IF(R1767="Refreshment Beverage",AS1767*(Rates!J$19/100),MAX(AM1767,AB1767)))</f>
        <v/>
      </c>
      <c r="AO1767" s="186" t="str">
        <f t="shared" si="865"/>
        <v/>
      </c>
      <c r="AP1767" s="186" t="str">
        <f t="shared" si="866"/>
        <v/>
      </c>
      <c r="AQ1767" s="186" t="str">
        <f>IF(AS1767="","",IF(R1767="Refreshment Beverage",ROUND(SUM(VLOOKUP(Q:Q,Rates!G$15:L$19,3,0)*(AS1767-Y1767-Z1767-AA1767)),4),ROUND(SUM(Rates!$K$8*AS1767),4)))</f>
        <v/>
      </c>
      <c r="AR1767" s="184" t="str">
        <f t="shared" si="867"/>
        <v/>
      </c>
      <c r="AS1767" s="185" t="str">
        <f t="shared" si="868"/>
        <v/>
      </c>
      <c r="AT1767" s="177" t="str">
        <f t="shared" si="869"/>
        <v/>
      </c>
      <c r="AU1767" s="13" t="str">
        <f>IF(AX1767="","",IF(R1767="Refreshment Beverage",ROUND((BA1767-Y1767-Z1767-AA1767)*VLOOKUP(VALUE(Q1767),Rates!G$15:L$19,3,0),4),ROUND(AW1767*(VLOOKUP(VALUE(Q1767),Rates!G:L,3,0)),4)))</f>
        <v/>
      </c>
      <c r="AV1767" s="183" t="str">
        <f t="shared" si="870"/>
        <v/>
      </c>
      <c r="AW1767" s="186" t="str">
        <f t="shared" si="871"/>
        <v/>
      </c>
      <c r="AX1767" s="184" t="str">
        <f t="shared" si="872"/>
        <v/>
      </c>
      <c r="AY1767" s="186" t="str">
        <f>IF(AX1767="","",IF(R1767="Refreshment Beverage",ROUND(SUM(AX1767*Rates!K$19),4),ROUND(SUM(AX1767*(Rates!J$8/100)),4)))</f>
        <v/>
      </c>
      <c r="AZ1767" s="183" t="str">
        <f t="shared" si="873"/>
        <v/>
      </c>
      <c r="BA1767" s="185" t="str">
        <f t="shared" si="874"/>
        <v/>
      </c>
      <c r="BD1767" s="171"/>
      <c r="BE1767" s="171"/>
      <c r="BF1767" s="171"/>
      <c r="BG1767" s="171"/>
    </row>
    <row r="1768" spans="1:59" ht="15" customHeight="1" x14ac:dyDescent="0.3">
      <c r="A1768" s="172"/>
      <c r="B1768" s="172"/>
      <c r="C1768" s="172"/>
      <c r="D1768" s="173"/>
      <c r="E1768" s="173"/>
      <c r="F1768" s="173"/>
      <c r="G1768" s="173"/>
      <c r="H1768" s="173"/>
      <c r="I1768" s="174"/>
      <c r="J1768" s="175"/>
      <c r="K1768" s="176" t="str">
        <f t="shared" si="846"/>
        <v/>
      </c>
      <c r="L1768" s="177" t="str">
        <f t="shared" si="847"/>
        <v/>
      </c>
      <c r="M1768" s="178" t="str">
        <f t="shared" si="848"/>
        <v/>
      </c>
      <c r="N1768" s="44" t="str" cm="1">
        <f t="array" ref="N1768">IFERROR(IF(_xlfn.SINGLE(A:A)="","",IF(R1768="Beer",SUM(LOOKUP(2,1/(Rates!$B$3:$B$5&lt;=W1768)/(Rates!$C$3:$C$5&gt;=W1768),Rates!$D$3:$D$5)*(X1768/100)*W1768),IF(R1768="Refreshment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44" t="str">
        <f t="shared" si="849"/>
        <v/>
      </c>
      <c r="P1768" s="13"/>
      <c r="Q1768" s="179" t="str">
        <f t="shared" si="850"/>
        <v/>
      </c>
      <c r="R1768" s="180" t="str">
        <f t="shared" si="851"/>
        <v/>
      </c>
      <c r="S1768" s="13" t="str">
        <f>IF(A1768="","",IF(R1768="Refreshment Beverage",VLOOKUP(VALUE(Q1768),Rates!G$15:L$19,2,0),VLOOKUP(VALUE(Q1768),Rates!G$4:L$8,2,0)))</f>
        <v/>
      </c>
      <c r="T1768" s="13" t="str">
        <f t="shared" si="852"/>
        <v/>
      </c>
      <c r="U1768" s="181" t="str">
        <f t="shared" si="853"/>
        <v/>
      </c>
      <c r="V1768" s="13" t="str">
        <f t="shared" si="854"/>
        <v/>
      </c>
      <c r="W1768" s="13" t="str">
        <f t="shared" si="855"/>
        <v/>
      </c>
      <c r="X1768" s="182" t="str">
        <f t="shared" si="856"/>
        <v/>
      </c>
      <c r="Y1768" s="183" t="str">
        <f>IF(A:A="","",IF(R1768="Refreshment Beverage",VLOOKUP(Q1768,Rates!G$15:L$19,6,0)*W1768,VLOOKUP(Q1768,Rates!G$4:L$12,6,0)*W1768))</f>
        <v/>
      </c>
      <c r="Z1768" s="183" t="str">
        <f t="shared" si="857"/>
        <v/>
      </c>
      <c r="AA1768" s="17">
        <f t="shared" si="845"/>
        <v>0</v>
      </c>
      <c r="AB1768" s="177" t="str" cm="1">
        <f t="array" ref="AB1768">IF(_xlfn.SINGLE(A:A)="","",IF(R1768="Refreshment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177" t="str" cm="1">
        <f t="array" ref="AC1768">IF(_xlfn.SINGLE(A:A)="","",IF(R1768="Refreshment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68">
        <f>IFERROR(IF(OR(Q1768=1,Q1768=2,Q1768=3,Q1768=4),VLOOKUP(Q1768,Rates!$A$31:$B$34,2,0)*W1768,IF(V1768=1,VLOOKUP(U1768,'REB BEV MIN MKUP'!B:E,4,0),IF(V1768&gt;1,VLOOKUP(VALUE(W1768),'REB BEV MIN MKUP'!O:Q,3,0),0))),0)</f>
        <v>0</v>
      </c>
      <c r="AE1768" s="177" t="str">
        <f t="shared" si="858"/>
        <v/>
      </c>
      <c r="AF1768" s="13" t="str">
        <f t="shared" si="859"/>
        <v/>
      </c>
      <c r="AG1768" s="177" t="str">
        <f t="shared" si="860"/>
        <v/>
      </c>
      <c r="AH1768" s="184" t="str">
        <f t="shared" si="861"/>
        <v/>
      </c>
      <c r="AI1768" s="184" t="str">
        <f>IF(AE:AE="","",IF(R1768="Refreshment Beverage",AK1768*(Rates!J$19/100),ROUND(SUM(AH1768*(Rates!$J$8/100)),4)))</f>
        <v/>
      </c>
      <c r="AJ1768" s="183" t="str">
        <f t="shared" si="862"/>
        <v/>
      </c>
      <c r="AK1768" s="185" t="str">
        <f t="shared" si="863"/>
        <v/>
      </c>
      <c r="AL1768" s="177" t="str">
        <f t="shared" si="864"/>
        <v/>
      </c>
      <c r="AM1768" s="13" t="str">
        <f>IF(AS1768="","",IF(R1768="Refreshment Beverage",ROUND(AS1768*Rates!K$19,4),ROUND(AO1768*(VLOOKUP(VALUE(Q1768),Rates!G$4:L$12,3,0)),4)))</f>
        <v/>
      </c>
      <c r="AN1768" s="183" t="str">
        <f>IF(AS1768="","",IF(R1768="Refreshment Beverage",AS1768*(Rates!J$19/100),MAX(AM1768,AB1768)))</f>
        <v/>
      </c>
      <c r="AO1768" s="186" t="str">
        <f t="shared" si="865"/>
        <v/>
      </c>
      <c r="AP1768" s="186" t="str">
        <f t="shared" si="866"/>
        <v/>
      </c>
      <c r="AQ1768" s="186" t="str">
        <f>IF(AS1768="","",IF(R1768="Refreshment Beverage",ROUND(SUM(VLOOKUP(Q:Q,Rates!G$15:L$19,3,0)*(AS1768-Y1768-Z1768-AA1768)),4),ROUND(SUM(Rates!$K$8*AS1768),4)))</f>
        <v/>
      </c>
      <c r="AR1768" s="184" t="str">
        <f t="shared" si="867"/>
        <v/>
      </c>
      <c r="AS1768" s="185" t="str">
        <f t="shared" si="868"/>
        <v/>
      </c>
      <c r="AT1768" s="177" t="str">
        <f t="shared" si="869"/>
        <v/>
      </c>
      <c r="AU1768" s="13" t="str">
        <f>IF(AX1768="","",IF(R1768="Refreshment Beverage",ROUND((BA1768-Y1768-Z1768-AA1768)*VLOOKUP(VALUE(Q1768),Rates!G$15:L$19,3,0),4),ROUND(AW1768*(VLOOKUP(VALUE(Q1768),Rates!G:L,3,0)),4)))</f>
        <v/>
      </c>
      <c r="AV1768" s="183" t="str">
        <f t="shared" si="870"/>
        <v/>
      </c>
      <c r="AW1768" s="186" t="str">
        <f t="shared" si="871"/>
        <v/>
      </c>
      <c r="AX1768" s="184" t="str">
        <f t="shared" si="872"/>
        <v/>
      </c>
      <c r="AY1768" s="186" t="str">
        <f>IF(AX1768="","",IF(R1768="Refreshment Beverage",ROUND(SUM(AX1768*Rates!K$19),4),ROUND(SUM(AX1768*(Rates!J$8/100)),4)))</f>
        <v/>
      </c>
      <c r="AZ1768" s="183" t="str">
        <f t="shared" si="873"/>
        <v/>
      </c>
      <c r="BA1768" s="185" t="str">
        <f t="shared" si="874"/>
        <v/>
      </c>
      <c r="BD1768" s="171"/>
      <c r="BE1768" s="171"/>
      <c r="BF1768" s="171"/>
      <c r="BG1768" s="171"/>
    </row>
    <row r="1769" spans="1:59" ht="15" customHeight="1" x14ac:dyDescent="0.3">
      <c r="A1769" s="172"/>
      <c r="B1769" s="172"/>
      <c r="C1769" s="172"/>
      <c r="D1769" s="173"/>
      <c r="E1769" s="173"/>
      <c r="F1769" s="173"/>
      <c r="G1769" s="173"/>
      <c r="H1769" s="173"/>
      <c r="I1769" s="174"/>
      <c r="J1769" s="175"/>
      <c r="K1769" s="176" t="str">
        <f t="shared" si="846"/>
        <v/>
      </c>
      <c r="L1769" s="177" t="str">
        <f t="shared" si="847"/>
        <v/>
      </c>
      <c r="M1769" s="178" t="str">
        <f t="shared" si="848"/>
        <v/>
      </c>
      <c r="N1769" s="44" t="str" cm="1">
        <f t="array" ref="N1769">IFERROR(IF(_xlfn.SINGLE(A:A)="","",IF(R1769="Beer",SUM(LOOKUP(2,1/(Rates!$B$3:$B$5&lt;=W1769)/(Rates!$C$3:$C$5&gt;=W1769),Rates!$D$3:$D$5)*(X1769/100)*W1769),IF(R1769="Refreshment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44" t="str">
        <f t="shared" si="849"/>
        <v/>
      </c>
      <c r="P1769" s="13"/>
      <c r="Q1769" s="179" t="str">
        <f t="shared" si="850"/>
        <v/>
      </c>
      <c r="R1769" s="180" t="str">
        <f t="shared" si="851"/>
        <v/>
      </c>
      <c r="S1769" s="13" t="str">
        <f>IF(A1769="","",IF(R1769="Refreshment Beverage",VLOOKUP(VALUE(Q1769),Rates!G$15:L$19,2,0),VLOOKUP(VALUE(Q1769),Rates!G$4:L$8,2,0)))</f>
        <v/>
      </c>
      <c r="T1769" s="13" t="str">
        <f t="shared" si="852"/>
        <v/>
      </c>
      <c r="U1769" s="181" t="str">
        <f t="shared" si="853"/>
        <v/>
      </c>
      <c r="V1769" s="13" t="str">
        <f t="shared" si="854"/>
        <v/>
      </c>
      <c r="W1769" s="13" t="str">
        <f t="shared" si="855"/>
        <v/>
      </c>
      <c r="X1769" s="182" t="str">
        <f t="shared" si="856"/>
        <v/>
      </c>
      <c r="Y1769" s="183" t="str">
        <f>IF(A:A="","",IF(R1769="Refreshment Beverage",VLOOKUP(Q1769,Rates!G$15:L$19,6,0)*W1769,VLOOKUP(Q1769,Rates!G$4:L$12,6,0)*W1769))</f>
        <v/>
      </c>
      <c r="Z1769" s="183" t="str">
        <f t="shared" si="857"/>
        <v/>
      </c>
      <c r="AA1769" s="17">
        <f t="shared" si="845"/>
        <v>0</v>
      </c>
      <c r="AB1769" s="177" t="str" cm="1">
        <f t="array" ref="AB1769">IF(_xlfn.SINGLE(A:A)="","",IF(R1769="Refreshment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177" t="str" cm="1">
        <f t="array" ref="AC1769">IF(_xlfn.SINGLE(A:A)="","",IF(R1769="Refreshment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68">
        <f>IFERROR(IF(OR(Q1769=1,Q1769=2,Q1769=3,Q1769=4),VLOOKUP(Q1769,Rates!$A$31:$B$34,2,0)*W1769,IF(V1769=1,VLOOKUP(U1769,'REB BEV MIN MKUP'!B:E,4,0),IF(V1769&gt;1,VLOOKUP(VALUE(W1769),'REB BEV MIN MKUP'!O:Q,3,0),0))),0)</f>
        <v>0</v>
      </c>
      <c r="AE1769" s="177" t="str">
        <f t="shared" si="858"/>
        <v/>
      </c>
      <c r="AF1769" s="13" t="str">
        <f t="shared" si="859"/>
        <v/>
      </c>
      <c r="AG1769" s="177" t="str">
        <f t="shared" si="860"/>
        <v/>
      </c>
      <c r="AH1769" s="184" t="str">
        <f t="shared" si="861"/>
        <v/>
      </c>
      <c r="AI1769" s="184" t="str">
        <f>IF(AE:AE="","",IF(R1769="Refreshment Beverage",AK1769*(Rates!J$19/100),ROUND(SUM(AH1769*(Rates!$J$8/100)),4)))</f>
        <v/>
      </c>
      <c r="AJ1769" s="183" t="str">
        <f t="shared" si="862"/>
        <v/>
      </c>
      <c r="AK1769" s="185" t="str">
        <f t="shared" si="863"/>
        <v/>
      </c>
      <c r="AL1769" s="177" t="str">
        <f t="shared" si="864"/>
        <v/>
      </c>
      <c r="AM1769" s="13" t="str">
        <f>IF(AS1769="","",IF(R1769="Refreshment Beverage",ROUND(AS1769*Rates!K$19,4),ROUND(AO1769*(VLOOKUP(VALUE(Q1769),Rates!G$4:L$12,3,0)),4)))</f>
        <v/>
      </c>
      <c r="AN1769" s="183" t="str">
        <f>IF(AS1769="","",IF(R1769="Refreshment Beverage",AS1769*(Rates!J$19/100),MAX(AM1769,AB1769)))</f>
        <v/>
      </c>
      <c r="AO1769" s="186" t="str">
        <f t="shared" si="865"/>
        <v/>
      </c>
      <c r="AP1769" s="186" t="str">
        <f t="shared" si="866"/>
        <v/>
      </c>
      <c r="AQ1769" s="186" t="str">
        <f>IF(AS1769="","",IF(R1769="Refreshment Beverage",ROUND(SUM(VLOOKUP(Q:Q,Rates!G$15:L$19,3,0)*(AS1769-Y1769-Z1769-AA1769)),4),ROUND(SUM(Rates!$K$8*AS1769),4)))</f>
        <v/>
      </c>
      <c r="AR1769" s="184" t="str">
        <f t="shared" si="867"/>
        <v/>
      </c>
      <c r="AS1769" s="185" t="str">
        <f t="shared" si="868"/>
        <v/>
      </c>
      <c r="AT1769" s="177" t="str">
        <f t="shared" si="869"/>
        <v/>
      </c>
      <c r="AU1769" s="13" t="str">
        <f>IF(AX1769="","",IF(R1769="Refreshment Beverage",ROUND((BA1769-Y1769-Z1769-AA1769)*VLOOKUP(VALUE(Q1769),Rates!G$15:L$19,3,0),4),ROUND(AW1769*(VLOOKUP(VALUE(Q1769),Rates!G:L,3,0)),4)))</f>
        <v/>
      </c>
      <c r="AV1769" s="183" t="str">
        <f t="shared" si="870"/>
        <v/>
      </c>
      <c r="AW1769" s="186" t="str">
        <f t="shared" si="871"/>
        <v/>
      </c>
      <c r="AX1769" s="184" t="str">
        <f t="shared" si="872"/>
        <v/>
      </c>
      <c r="AY1769" s="186" t="str">
        <f>IF(AX1769="","",IF(R1769="Refreshment Beverage",ROUND(SUM(AX1769*Rates!K$19),4),ROUND(SUM(AX1769*(Rates!J$8/100)),4)))</f>
        <v/>
      </c>
      <c r="AZ1769" s="183" t="str">
        <f t="shared" si="873"/>
        <v/>
      </c>
      <c r="BA1769" s="185" t="str">
        <f t="shared" si="874"/>
        <v/>
      </c>
      <c r="BD1769" s="171"/>
      <c r="BE1769" s="171"/>
      <c r="BF1769" s="171"/>
      <c r="BG1769" s="171"/>
    </row>
    <row r="1770" spans="1:59" ht="15" customHeight="1" x14ac:dyDescent="0.3">
      <c r="A1770" s="172"/>
      <c r="B1770" s="172"/>
      <c r="C1770" s="172"/>
      <c r="D1770" s="173"/>
      <c r="E1770" s="173"/>
      <c r="F1770" s="173"/>
      <c r="G1770" s="173"/>
      <c r="H1770" s="173"/>
      <c r="I1770" s="174"/>
      <c r="J1770" s="175"/>
      <c r="K1770" s="176" t="str">
        <f t="shared" si="846"/>
        <v/>
      </c>
      <c r="L1770" s="177" t="str">
        <f t="shared" si="847"/>
        <v/>
      </c>
      <c r="M1770" s="178" t="str">
        <f t="shared" si="848"/>
        <v/>
      </c>
      <c r="N1770" s="44" t="str" cm="1">
        <f t="array" ref="N1770">IFERROR(IF(_xlfn.SINGLE(A:A)="","",IF(R1770="Beer",SUM(LOOKUP(2,1/(Rates!$B$3:$B$5&lt;=W1770)/(Rates!$C$3:$C$5&gt;=W1770),Rates!$D$3:$D$5)*(X1770/100)*W1770),IF(R1770="Refreshment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44" t="str">
        <f t="shared" si="849"/>
        <v/>
      </c>
      <c r="P1770" s="13"/>
      <c r="Q1770" s="179" t="str">
        <f t="shared" si="850"/>
        <v/>
      </c>
      <c r="R1770" s="180" t="str">
        <f t="shared" si="851"/>
        <v/>
      </c>
      <c r="S1770" s="13" t="str">
        <f>IF(A1770="","",IF(R1770="Refreshment Beverage",VLOOKUP(VALUE(Q1770),Rates!G$15:L$19,2,0),VLOOKUP(VALUE(Q1770),Rates!G$4:L$8,2,0)))</f>
        <v/>
      </c>
      <c r="T1770" s="13" t="str">
        <f t="shared" si="852"/>
        <v/>
      </c>
      <c r="U1770" s="181" t="str">
        <f t="shared" si="853"/>
        <v/>
      </c>
      <c r="V1770" s="13" t="str">
        <f t="shared" si="854"/>
        <v/>
      </c>
      <c r="W1770" s="13" t="str">
        <f t="shared" si="855"/>
        <v/>
      </c>
      <c r="X1770" s="182" t="str">
        <f t="shared" si="856"/>
        <v/>
      </c>
      <c r="Y1770" s="183" t="str">
        <f>IF(A:A="","",IF(R1770="Refreshment Beverage",VLOOKUP(Q1770,Rates!G$15:L$19,6,0)*W1770,VLOOKUP(Q1770,Rates!G$4:L$12,6,0)*W1770))</f>
        <v/>
      </c>
      <c r="Z1770" s="183" t="str">
        <f t="shared" si="857"/>
        <v/>
      </c>
      <c r="AA1770" s="17">
        <f t="shared" si="845"/>
        <v>0</v>
      </c>
      <c r="AB1770" s="177" t="str" cm="1">
        <f t="array" ref="AB1770">IF(_xlfn.SINGLE(A:A)="","",IF(R1770="Refreshment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177" t="str" cm="1">
        <f t="array" ref="AC1770">IF(_xlfn.SINGLE(A:A)="","",IF(R1770="Refreshment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68">
        <f>IFERROR(IF(OR(Q1770=1,Q1770=2,Q1770=3,Q1770=4),VLOOKUP(Q1770,Rates!$A$31:$B$34,2,0)*W1770,IF(V1770=1,VLOOKUP(U1770,'REB BEV MIN MKUP'!B:E,4,0),IF(V1770&gt;1,VLOOKUP(VALUE(W1770),'REB BEV MIN MKUP'!O:Q,3,0),0))),0)</f>
        <v>0</v>
      </c>
      <c r="AE1770" s="177" t="str">
        <f t="shared" si="858"/>
        <v/>
      </c>
      <c r="AF1770" s="13" t="str">
        <f t="shared" si="859"/>
        <v/>
      </c>
      <c r="AG1770" s="177" t="str">
        <f t="shared" si="860"/>
        <v/>
      </c>
      <c r="AH1770" s="184" t="str">
        <f t="shared" si="861"/>
        <v/>
      </c>
      <c r="AI1770" s="184" t="str">
        <f>IF(AE:AE="","",IF(R1770="Refreshment Beverage",AK1770*(Rates!J$19/100),ROUND(SUM(AH1770*(Rates!$J$8/100)),4)))</f>
        <v/>
      </c>
      <c r="AJ1770" s="183" t="str">
        <f t="shared" si="862"/>
        <v/>
      </c>
      <c r="AK1770" s="185" t="str">
        <f t="shared" si="863"/>
        <v/>
      </c>
      <c r="AL1770" s="177" t="str">
        <f t="shared" si="864"/>
        <v/>
      </c>
      <c r="AM1770" s="13" t="str">
        <f>IF(AS1770="","",IF(R1770="Refreshment Beverage",ROUND(AS1770*Rates!K$19,4),ROUND(AO1770*(VLOOKUP(VALUE(Q1770),Rates!G$4:L$12,3,0)),4)))</f>
        <v/>
      </c>
      <c r="AN1770" s="183" t="str">
        <f>IF(AS1770="","",IF(R1770="Refreshment Beverage",AS1770*(Rates!J$19/100),MAX(AM1770,AB1770)))</f>
        <v/>
      </c>
      <c r="AO1770" s="186" t="str">
        <f t="shared" si="865"/>
        <v/>
      </c>
      <c r="AP1770" s="186" t="str">
        <f t="shared" si="866"/>
        <v/>
      </c>
      <c r="AQ1770" s="186" t="str">
        <f>IF(AS1770="","",IF(R1770="Refreshment Beverage",ROUND(SUM(VLOOKUP(Q:Q,Rates!G$15:L$19,3,0)*(AS1770-Y1770-Z1770-AA1770)),4),ROUND(SUM(Rates!$K$8*AS1770),4)))</f>
        <v/>
      </c>
      <c r="AR1770" s="184" t="str">
        <f t="shared" si="867"/>
        <v/>
      </c>
      <c r="AS1770" s="185" t="str">
        <f t="shared" si="868"/>
        <v/>
      </c>
      <c r="AT1770" s="177" t="str">
        <f t="shared" si="869"/>
        <v/>
      </c>
      <c r="AU1770" s="13" t="str">
        <f>IF(AX1770="","",IF(R1770="Refreshment Beverage",ROUND((BA1770-Y1770-Z1770-AA1770)*VLOOKUP(VALUE(Q1770),Rates!G$15:L$19,3,0),4),ROUND(AW1770*(VLOOKUP(VALUE(Q1770),Rates!G:L,3,0)),4)))</f>
        <v/>
      </c>
      <c r="AV1770" s="183" t="str">
        <f t="shared" si="870"/>
        <v/>
      </c>
      <c r="AW1770" s="186" t="str">
        <f t="shared" si="871"/>
        <v/>
      </c>
      <c r="AX1770" s="184" t="str">
        <f t="shared" si="872"/>
        <v/>
      </c>
      <c r="AY1770" s="186" t="str">
        <f>IF(AX1770="","",IF(R1770="Refreshment Beverage",ROUND(SUM(AX1770*Rates!K$19),4),ROUND(SUM(AX1770*(Rates!J$8/100)),4)))</f>
        <v/>
      </c>
      <c r="AZ1770" s="183" t="str">
        <f t="shared" si="873"/>
        <v/>
      </c>
      <c r="BA1770" s="185" t="str">
        <f t="shared" si="874"/>
        <v/>
      </c>
      <c r="BD1770" s="171"/>
      <c r="BE1770" s="171"/>
      <c r="BF1770" s="171"/>
      <c r="BG1770" s="171"/>
    </row>
    <row r="1771" spans="1:59" ht="15" customHeight="1" x14ac:dyDescent="0.3">
      <c r="A1771" s="172"/>
      <c r="B1771" s="172"/>
      <c r="C1771" s="172"/>
      <c r="D1771" s="173"/>
      <c r="E1771" s="173"/>
      <c r="F1771" s="173"/>
      <c r="G1771" s="173"/>
      <c r="H1771" s="173"/>
      <c r="I1771" s="174"/>
      <c r="J1771" s="175"/>
      <c r="K1771" s="176" t="str">
        <f t="shared" si="846"/>
        <v/>
      </c>
      <c r="L1771" s="177" t="str">
        <f t="shared" si="847"/>
        <v/>
      </c>
      <c r="M1771" s="178" t="str">
        <f t="shared" si="848"/>
        <v/>
      </c>
      <c r="N1771" s="44" t="str" cm="1">
        <f t="array" ref="N1771">IFERROR(IF(_xlfn.SINGLE(A:A)="","",IF(R1771="Beer",SUM(LOOKUP(2,1/(Rates!$B$3:$B$5&lt;=W1771)/(Rates!$C$3:$C$5&gt;=W1771),Rates!$D$3:$D$5)*(X1771/100)*W1771),IF(R1771="Refreshment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44" t="str">
        <f t="shared" si="849"/>
        <v/>
      </c>
      <c r="P1771" s="13"/>
      <c r="Q1771" s="179" t="str">
        <f t="shared" si="850"/>
        <v/>
      </c>
      <c r="R1771" s="180" t="str">
        <f t="shared" si="851"/>
        <v/>
      </c>
      <c r="S1771" s="13" t="str">
        <f>IF(A1771="","",IF(R1771="Refreshment Beverage",VLOOKUP(VALUE(Q1771),Rates!G$15:L$19,2,0),VLOOKUP(VALUE(Q1771),Rates!G$4:L$8,2,0)))</f>
        <v/>
      </c>
      <c r="T1771" s="13" t="str">
        <f t="shared" si="852"/>
        <v/>
      </c>
      <c r="U1771" s="181" t="str">
        <f t="shared" si="853"/>
        <v/>
      </c>
      <c r="V1771" s="13" t="str">
        <f t="shared" si="854"/>
        <v/>
      </c>
      <c r="W1771" s="13" t="str">
        <f t="shared" si="855"/>
        <v/>
      </c>
      <c r="X1771" s="182" t="str">
        <f t="shared" si="856"/>
        <v/>
      </c>
      <c r="Y1771" s="183" t="str">
        <f>IF(A:A="","",IF(R1771="Refreshment Beverage",VLOOKUP(Q1771,Rates!G$15:L$19,6,0)*W1771,VLOOKUP(Q1771,Rates!G$4:L$12,6,0)*W1771))</f>
        <v/>
      </c>
      <c r="Z1771" s="183" t="str">
        <f t="shared" si="857"/>
        <v/>
      </c>
      <c r="AA1771" s="17">
        <f t="shared" si="845"/>
        <v>0</v>
      </c>
      <c r="AB1771" s="177" t="str" cm="1">
        <f t="array" ref="AB1771">IF(_xlfn.SINGLE(A:A)="","",IF(R1771="Refreshment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177" t="str" cm="1">
        <f t="array" ref="AC1771">IF(_xlfn.SINGLE(A:A)="","",IF(R1771="Refreshment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68">
        <f>IFERROR(IF(OR(Q1771=1,Q1771=2,Q1771=3,Q1771=4),VLOOKUP(Q1771,Rates!$A$31:$B$34,2,0)*W1771,IF(V1771=1,VLOOKUP(U1771,'REB BEV MIN MKUP'!B:E,4,0),IF(V1771&gt;1,VLOOKUP(VALUE(W1771),'REB BEV MIN MKUP'!O:Q,3,0),0))),0)</f>
        <v>0</v>
      </c>
      <c r="AE1771" s="177" t="str">
        <f t="shared" si="858"/>
        <v/>
      </c>
      <c r="AF1771" s="13" t="str">
        <f t="shared" si="859"/>
        <v/>
      </c>
      <c r="AG1771" s="177" t="str">
        <f t="shared" si="860"/>
        <v/>
      </c>
      <c r="AH1771" s="184" t="str">
        <f t="shared" si="861"/>
        <v/>
      </c>
      <c r="AI1771" s="184" t="str">
        <f>IF(AE:AE="","",IF(R1771="Refreshment Beverage",AK1771*(Rates!J$19/100),ROUND(SUM(AH1771*(Rates!$J$8/100)),4)))</f>
        <v/>
      </c>
      <c r="AJ1771" s="183" t="str">
        <f t="shared" si="862"/>
        <v/>
      </c>
      <c r="AK1771" s="185" t="str">
        <f t="shared" si="863"/>
        <v/>
      </c>
      <c r="AL1771" s="177" t="str">
        <f t="shared" si="864"/>
        <v/>
      </c>
      <c r="AM1771" s="13" t="str">
        <f>IF(AS1771="","",IF(R1771="Refreshment Beverage",ROUND(AS1771*Rates!K$19,4),ROUND(AO1771*(VLOOKUP(VALUE(Q1771),Rates!G$4:L$12,3,0)),4)))</f>
        <v/>
      </c>
      <c r="AN1771" s="183" t="str">
        <f>IF(AS1771="","",IF(R1771="Refreshment Beverage",AS1771*(Rates!J$19/100),MAX(AM1771,AB1771)))</f>
        <v/>
      </c>
      <c r="AO1771" s="186" t="str">
        <f t="shared" si="865"/>
        <v/>
      </c>
      <c r="AP1771" s="186" t="str">
        <f t="shared" si="866"/>
        <v/>
      </c>
      <c r="AQ1771" s="186" t="str">
        <f>IF(AS1771="","",IF(R1771="Refreshment Beverage",ROUND(SUM(VLOOKUP(Q:Q,Rates!G$15:L$19,3,0)*(AS1771-Y1771-Z1771-AA1771)),4),ROUND(SUM(Rates!$K$8*AS1771),4)))</f>
        <v/>
      </c>
      <c r="AR1771" s="184" t="str">
        <f t="shared" si="867"/>
        <v/>
      </c>
      <c r="AS1771" s="185" t="str">
        <f t="shared" si="868"/>
        <v/>
      </c>
      <c r="AT1771" s="177" t="str">
        <f t="shared" si="869"/>
        <v/>
      </c>
      <c r="AU1771" s="13" t="str">
        <f>IF(AX1771="","",IF(R1771="Refreshment Beverage",ROUND((BA1771-Y1771-Z1771-AA1771)*VLOOKUP(VALUE(Q1771),Rates!G$15:L$19,3,0),4),ROUND(AW1771*(VLOOKUP(VALUE(Q1771),Rates!G:L,3,0)),4)))</f>
        <v/>
      </c>
      <c r="AV1771" s="183" t="str">
        <f t="shared" si="870"/>
        <v/>
      </c>
      <c r="AW1771" s="186" t="str">
        <f t="shared" si="871"/>
        <v/>
      </c>
      <c r="AX1771" s="184" t="str">
        <f t="shared" si="872"/>
        <v/>
      </c>
      <c r="AY1771" s="186" t="str">
        <f>IF(AX1771="","",IF(R1771="Refreshment Beverage",ROUND(SUM(AX1771*Rates!K$19),4),ROUND(SUM(AX1771*(Rates!J$8/100)),4)))</f>
        <v/>
      </c>
      <c r="AZ1771" s="183" t="str">
        <f t="shared" si="873"/>
        <v/>
      </c>
      <c r="BA1771" s="185" t="str">
        <f t="shared" si="874"/>
        <v/>
      </c>
      <c r="BD1771" s="171"/>
      <c r="BE1771" s="171"/>
      <c r="BF1771" s="171"/>
      <c r="BG1771" s="171"/>
    </row>
    <row r="1772" spans="1:59" ht="15" customHeight="1" x14ac:dyDescent="0.3">
      <c r="A1772" s="172"/>
      <c r="B1772" s="172"/>
      <c r="C1772" s="172"/>
      <c r="D1772" s="173"/>
      <c r="E1772" s="173"/>
      <c r="F1772" s="173"/>
      <c r="G1772" s="173"/>
      <c r="H1772" s="173"/>
      <c r="I1772" s="174"/>
      <c r="J1772" s="175"/>
      <c r="K1772" s="176" t="str">
        <f t="shared" si="846"/>
        <v/>
      </c>
      <c r="L1772" s="177" t="str">
        <f t="shared" si="847"/>
        <v/>
      </c>
      <c r="M1772" s="178" t="str">
        <f t="shared" si="848"/>
        <v/>
      </c>
      <c r="N1772" s="44" t="str" cm="1">
        <f t="array" ref="N1772">IFERROR(IF(_xlfn.SINGLE(A:A)="","",IF(R1772="Beer",SUM(LOOKUP(2,1/(Rates!$B$3:$B$5&lt;=W1772)/(Rates!$C$3:$C$5&gt;=W1772),Rates!$D$3:$D$5)*(X1772/100)*W1772),IF(R1772="Refreshment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44" t="str">
        <f t="shared" si="849"/>
        <v/>
      </c>
      <c r="P1772" s="13"/>
      <c r="Q1772" s="179" t="str">
        <f t="shared" si="850"/>
        <v/>
      </c>
      <c r="R1772" s="180" t="str">
        <f t="shared" si="851"/>
        <v/>
      </c>
      <c r="S1772" s="13" t="str">
        <f>IF(A1772="","",IF(R1772="Refreshment Beverage",VLOOKUP(VALUE(Q1772),Rates!G$15:L$19,2,0),VLOOKUP(VALUE(Q1772),Rates!G$4:L$8,2,0)))</f>
        <v/>
      </c>
      <c r="T1772" s="13" t="str">
        <f t="shared" si="852"/>
        <v/>
      </c>
      <c r="U1772" s="181" t="str">
        <f t="shared" si="853"/>
        <v/>
      </c>
      <c r="V1772" s="13" t="str">
        <f t="shared" si="854"/>
        <v/>
      </c>
      <c r="W1772" s="13" t="str">
        <f t="shared" si="855"/>
        <v/>
      </c>
      <c r="X1772" s="182" t="str">
        <f t="shared" si="856"/>
        <v/>
      </c>
      <c r="Y1772" s="183" t="str">
        <f>IF(A:A="","",IF(R1772="Refreshment Beverage",VLOOKUP(Q1772,Rates!G$15:L$19,6,0)*W1772,VLOOKUP(Q1772,Rates!G$4:L$12,6,0)*W1772))</f>
        <v/>
      </c>
      <c r="Z1772" s="183" t="str">
        <f t="shared" si="857"/>
        <v/>
      </c>
      <c r="AA1772" s="17">
        <f t="shared" si="845"/>
        <v>0</v>
      </c>
      <c r="AB1772" s="177" t="str" cm="1">
        <f t="array" ref="AB1772">IF(_xlfn.SINGLE(A:A)="","",IF(R1772="Refreshment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177" t="str" cm="1">
        <f t="array" ref="AC1772">IF(_xlfn.SINGLE(A:A)="","",IF(R1772="Refreshment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68">
        <f>IFERROR(IF(OR(Q1772=1,Q1772=2,Q1772=3,Q1772=4),VLOOKUP(Q1772,Rates!$A$31:$B$34,2,0)*W1772,IF(V1772=1,VLOOKUP(U1772,'REB BEV MIN MKUP'!B:E,4,0),IF(V1772&gt;1,VLOOKUP(VALUE(W1772),'REB BEV MIN MKUP'!O:Q,3,0),0))),0)</f>
        <v>0</v>
      </c>
      <c r="AE1772" s="177" t="str">
        <f t="shared" si="858"/>
        <v/>
      </c>
      <c r="AF1772" s="13" t="str">
        <f t="shared" si="859"/>
        <v/>
      </c>
      <c r="AG1772" s="177" t="str">
        <f t="shared" si="860"/>
        <v/>
      </c>
      <c r="AH1772" s="184" t="str">
        <f t="shared" si="861"/>
        <v/>
      </c>
      <c r="AI1772" s="184" t="str">
        <f>IF(AE:AE="","",IF(R1772="Refreshment Beverage",AK1772*(Rates!J$19/100),ROUND(SUM(AH1772*(Rates!$J$8/100)),4)))</f>
        <v/>
      </c>
      <c r="AJ1772" s="183" t="str">
        <f t="shared" si="862"/>
        <v/>
      </c>
      <c r="AK1772" s="185" t="str">
        <f t="shared" si="863"/>
        <v/>
      </c>
      <c r="AL1772" s="177" t="str">
        <f t="shared" si="864"/>
        <v/>
      </c>
      <c r="AM1772" s="13" t="str">
        <f>IF(AS1772="","",IF(R1772="Refreshment Beverage",ROUND(AS1772*Rates!K$19,4),ROUND(AO1772*(VLOOKUP(VALUE(Q1772),Rates!G$4:L$12,3,0)),4)))</f>
        <v/>
      </c>
      <c r="AN1772" s="183" t="str">
        <f>IF(AS1772="","",IF(R1772="Refreshment Beverage",AS1772*(Rates!J$19/100),MAX(AM1772,AB1772)))</f>
        <v/>
      </c>
      <c r="AO1772" s="186" t="str">
        <f t="shared" si="865"/>
        <v/>
      </c>
      <c r="AP1772" s="186" t="str">
        <f t="shared" si="866"/>
        <v/>
      </c>
      <c r="AQ1772" s="186" t="str">
        <f>IF(AS1772="","",IF(R1772="Refreshment Beverage",ROUND(SUM(VLOOKUP(Q:Q,Rates!G$15:L$19,3,0)*(AS1772-Y1772-Z1772-AA1772)),4),ROUND(SUM(Rates!$K$8*AS1772),4)))</f>
        <v/>
      </c>
      <c r="AR1772" s="184" t="str">
        <f t="shared" si="867"/>
        <v/>
      </c>
      <c r="AS1772" s="185" t="str">
        <f t="shared" si="868"/>
        <v/>
      </c>
      <c r="AT1772" s="177" t="str">
        <f t="shared" si="869"/>
        <v/>
      </c>
      <c r="AU1772" s="13" t="str">
        <f>IF(AX1772="","",IF(R1772="Refreshment Beverage",ROUND((BA1772-Y1772-Z1772-AA1772)*VLOOKUP(VALUE(Q1772),Rates!G$15:L$19,3,0),4),ROUND(AW1772*(VLOOKUP(VALUE(Q1772),Rates!G:L,3,0)),4)))</f>
        <v/>
      </c>
      <c r="AV1772" s="183" t="str">
        <f t="shared" si="870"/>
        <v/>
      </c>
      <c r="AW1772" s="186" t="str">
        <f t="shared" si="871"/>
        <v/>
      </c>
      <c r="AX1772" s="184" t="str">
        <f t="shared" si="872"/>
        <v/>
      </c>
      <c r="AY1772" s="186" t="str">
        <f>IF(AX1772="","",IF(R1772="Refreshment Beverage",ROUND(SUM(AX1772*Rates!K$19),4),ROUND(SUM(AX1772*(Rates!J$8/100)),4)))</f>
        <v/>
      </c>
      <c r="AZ1772" s="183" t="str">
        <f t="shared" si="873"/>
        <v/>
      </c>
      <c r="BA1772" s="185" t="str">
        <f t="shared" si="874"/>
        <v/>
      </c>
      <c r="BD1772" s="171"/>
      <c r="BE1772" s="171"/>
      <c r="BF1772" s="171"/>
      <c r="BG1772" s="171"/>
    </row>
    <row r="1773" spans="1:59" ht="15" customHeight="1" x14ac:dyDescent="0.3">
      <c r="A1773" s="172"/>
      <c r="B1773" s="172"/>
      <c r="C1773" s="172"/>
      <c r="D1773" s="173"/>
      <c r="E1773" s="173"/>
      <c r="F1773" s="173"/>
      <c r="G1773" s="173"/>
      <c r="H1773" s="173"/>
      <c r="I1773" s="174"/>
      <c r="J1773" s="175"/>
      <c r="K1773" s="176" t="str">
        <f t="shared" si="846"/>
        <v/>
      </c>
      <c r="L1773" s="177" t="str">
        <f t="shared" si="847"/>
        <v/>
      </c>
      <c r="M1773" s="178" t="str">
        <f t="shared" si="848"/>
        <v/>
      </c>
      <c r="N1773" s="44" t="str" cm="1">
        <f t="array" ref="N1773">IFERROR(IF(_xlfn.SINGLE(A:A)="","",IF(R1773="Beer",SUM(LOOKUP(2,1/(Rates!$B$3:$B$5&lt;=W1773)/(Rates!$C$3:$C$5&gt;=W1773),Rates!$D$3:$D$5)*(X1773/100)*W1773),IF(R1773="Refreshment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44" t="str">
        <f t="shared" si="849"/>
        <v/>
      </c>
      <c r="P1773" s="13"/>
      <c r="Q1773" s="179" t="str">
        <f t="shared" si="850"/>
        <v/>
      </c>
      <c r="R1773" s="180" t="str">
        <f t="shared" si="851"/>
        <v/>
      </c>
      <c r="S1773" s="13" t="str">
        <f>IF(A1773="","",IF(R1773="Refreshment Beverage",VLOOKUP(VALUE(Q1773),Rates!G$15:L$19,2,0),VLOOKUP(VALUE(Q1773),Rates!G$4:L$8,2,0)))</f>
        <v/>
      </c>
      <c r="T1773" s="13" t="str">
        <f t="shared" si="852"/>
        <v/>
      </c>
      <c r="U1773" s="181" t="str">
        <f t="shared" si="853"/>
        <v/>
      </c>
      <c r="V1773" s="13" t="str">
        <f t="shared" si="854"/>
        <v/>
      </c>
      <c r="W1773" s="13" t="str">
        <f t="shared" si="855"/>
        <v/>
      </c>
      <c r="X1773" s="182" t="str">
        <f t="shared" si="856"/>
        <v/>
      </c>
      <c r="Y1773" s="183" t="str">
        <f>IF(A:A="","",IF(R1773="Refreshment Beverage",VLOOKUP(Q1773,Rates!G$15:L$19,6,0)*W1773,VLOOKUP(Q1773,Rates!G$4:L$12,6,0)*W1773))</f>
        <v/>
      </c>
      <c r="Z1773" s="183" t="str">
        <f t="shared" si="857"/>
        <v/>
      </c>
      <c r="AA1773" s="17">
        <f t="shared" si="845"/>
        <v>0</v>
      </c>
      <c r="AB1773" s="177" t="str" cm="1">
        <f t="array" ref="AB1773">IF(_xlfn.SINGLE(A:A)="","",IF(R1773="Refreshment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177" t="str" cm="1">
        <f t="array" ref="AC1773">IF(_xlfn.SINGLE(A:A)="","",IF(R1773="Refreshment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68">
        <f>IFERROR(IF(OR(Q1773=1,Q1773=2,Q1773=3,Q1773=4),VLOOKUP(Q1773,Rates!$A$31:$B$34,2,0)*W1773,IF(V1773=1,VLOOKUP(U1773,'REB BEV MIN MKUP'!B:E,4,0),IF(V1773&gt;1,VLOOKUP(VALUE(W1773),'REB BEV MIN MKUP'!O:Q,3,0),0))),0)</f>
        <v>0</v>
      </c>
      <c r="AE1773" s="177" t="str">
        <f t="shared" si="858"/>
        <v/>
      </c>
      <c r="AF1773" s="13" t="str">
        <f t="shared" si="859"/>
        <v/>
      </c>
      <c r="AG1773" s="177" t="str">
        <f t="shared" si="860"/>
        <v/>
      </c>
      <c r="AH1773" s="184" t="str">
        <f t="shared" si="861"/>
        <v/>
      </c>
      <c r="AI1773" s="184" t="str">
        <f>IF(AE:AE="","",IF(R1773="Refreshment Beverage",AK1773*(Rates!J$19/100),ROUND(SUM(AH1773*(Rates!$J$8/100)),4)))</f>
        <v/>
      </c>
      <c r="AJ1773" s="183" t="str">
        <f t="shared" si="862"/>
        <v/>
      </c>
      <c r="AK1773" s="185" t="str">
        <f t="shared" si="863"/>
        <v/>
      </c>
      <c r="AL1773" s="177" t="str">
        <f t="shared" si="864"/>
        <v/>
      </c>
      <c r="AM1773" s="13" t="str">
        <f>IF(AS1773="","",IF(R1773="Refreshment Beverage",ROUND(AS1773*Rates!K$19,4),ROUND(AO1773*(VLOOKUP(VALUE(Q1773),Rates!G$4:L$12,3,0)),4)))</f>
        <v/>
      </c>
      <c r="AN1773" s="183" t="str">
        <f>IF(AS1773="","",IF(R1773="Refreshment Beverage",AS1773*(Rates!J$19/100),MAX(AM1773,AB1773)))</f>
        <v/>
      </c>
      <c r="AO1773" s="186" t="str">
        <f t="shared" si="865"/>
        <v/>
      </c>
      <c r="AP1773" s="186" t="str">
        <f t="shared" si="866"/>
        <v/>
      </c>
      <c r="AQ1773" s="186" t="str">
        <f>IF(AS1773="","",IF(R1773="Refreshment Beverage",ROUND(SUM(VLOOKUP(Q:Q,Rates!G$15:L$19,3,0)*(AS1773-Y1773-Z1773-AA1773)),4),ROUND(SUM(Rates!$K$8*AS1773),4)))</f>
        <v/>
      </c>
      <c r="AR1773" s="184" t="str">
        <f t="shared" si="867"/>
        <v/>
      </c>
      <c r="AS1773" s="185" t="str">
        <f t="shared" si="868"/>
        <v/>
      </c>
      <c r="AT1773" s="177" t="str">
        <f t="shared" si="869"/>
        <v/>
      </c>
      <c r="AU1773" s="13" t="str">
        <f>IF(AX1773="","",IF(R1773="Refreshment Beverage",ROUND((BA1773-Y1773-Z1773-AA1773)*VLOOKUP(VALUE(Q1773),Rates!G$15:L$19,3,0),4),ROUND(AW1773*(VLOOKUP(VALUE(Q1773),Rates!G:L,3,0)),4)))</f>
        <v/>
      </c>
      <c r="AV1773" s="183" t="str">
        <f t="shared" si="870"/>
        <v/>
      </c>
      <c r="AW1773" s="186" t="str">
        <f t="shared" si="871"/>
        <v/>
      </c>
      <c r="AX1773" s="184" t="str">
        <f t="shared" si="872"/>
        <v/>
      </c>
      <c r="AY1773" s="186" t="str">
        <f>IF(AX1773="","",IF(R1773="Refreshment Beverage",ROUND(SUM(AX1773*Rates!K$19),4),ROUND(SUM(AX1773*(Rates!J$8/100)),4)))</f>
        <v/>
      </c>
      <c r="AZ1773" s="183" t="str">
        <f t="shared" si="873"/>
        <v/>
      </c>
      <c r="BA1773" s="185" t="str">
        <f t="shared" si="874"/>
        <v/>
      </c>
      <c r="BD1773" s="171"/>
      <c r="BE1773" s="171"/>
      <c r="BF1773" s="171"/>
      <c r="BG1773" s="171"/>
    </row>
    <row r="1774" spans="1:59" ht="15" customHeight="1" x14ac:dyDescent="0.3">
      <c r="A1774" s="172"/>
      <c r="B1774" s="172"/>
      <c r="C1774" s="172"/>
      <c r="D1774" s="173"/>
      <c r="E1774" s="173"/>
      <c r="F1774" s="173"/>
      <c r="G1774" s="173"/>
      <c r="H1774" s="173"/>
      <c r="I1774" s="174"/>
      <c r="J1774" s="175"/>
      <c r="K1774" s="176" t="str">
        <f t="shared" si="846"/>
        <v/>
      </c>
      <c r="L1774" s="177" t="str">
        <f t="shared" si="847"/>
        <v/>
      </c>
      <c r="M1774" s="178" t="str">
        <f t="shared" si="848"/>
        <v/>
      </c>
      <c r="N1774" s="44" t="str" cm="1">
        <f t="array" ref="N1774">IFERROR(IF(_xlfn.SINGLE(A:A)="","",IF(R1774="Beer",SUM(LOOKUP(2,1/(Rates!$B$3:$B$5&lt;=W1774)/(Rates!$C$3:$C$5&gt;=W1774),Rates!$D$3:$D$5)*(X1774/100)*W1774),IF(R1774="Refreshment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44" t="str">
        <f t="shared" si="849"/>
        <v/>
      </c>
      <c r="P1774" s="13"/>
      <c r="Q1774" s="179" t="str">
        <f t="shared" si="850"/>
        <v/>
      </c>
      <c r="R1774" s="180" t="str">
        <f t="shared" si="851"/>
        <v/>
      </c>
      <c r="S1774" s="13" t="str">
        <f>IF(A1774="","",IF(R1774="Refreshment Beverage",VLOOKUP(VALUE(Q1774),Rates!G$15:L$19,2,0),VLOOKUP(VALUE(Q1774),Rates!G$4:L$8,2,0)))</f>
        <v/>
      </c>
      <c r="T1774" s="13" t="str">
        <f t="shared" si="852"/>
        <v/>
      </c>
      <c r="U1774" s="181" t="str">
        <f t="shared" si="853"/>
        <v/>
      </c>
      <c r="V1774" s="13" t="str">
        <f t="shared" si="854"/>
        <v/>
      </c>
      <c r="W1774" s="13" t="str">
        <f t="shared" si="855"/>
        <v/>
      </c>
      <c r="X1774" s="182" t="str">
        <f t="shared" si="856"/>
        <v/>
      </c>
      <c r="Y1774" s="183" t="str">
        <f>IF(A:A="","",IF(R1774="Refreshment Beverage",VLOOKUP(Q1774,Rates!G$15:L$19,6,0)*W1774,VLOOKUP(Q1774,Rates!G$4:L$12,6,0)*W1774))</f>
        <v/>
      </c>
      <c r="Z1774" s="183" t="str">
        <f t="shared" si="857"/>
        <v/>
      </c>
      <c r="AA1774" s="17">
        <f t="shared" si="845"/>
        <v>0</v>
      </c>
      <c r="AB1774" s="177" t="str" cm="1">
        <f t="array" ref="AB1774">IF(_xlfn.SINGLE(A:A)="","",IF(R1774="Refreshment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177" t="str" cm="1">
        <f t="array" ref="AC1774">IF(_xlfn.SINGLE(A:A)="","",IF(R1774="Refreshment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68">
        <f>IFERROR(IF(OR(Q1774=1,Q1774=2,Q1774=3,Q1774=4),VLOOKUP(Q1774,Rates!$A$31:$B$34,2,0)*W1774,IF(V1774=1,VLOOKUP(U1774,'REB BEV MIN MKUP'!B:E,4,0),IF(V1774&gt;1,VLOOKUP(VALUE(W1774),'REB BEV MIN MKUP'!O:Q,3,0),0))),0)</f>
        <v>0</v>
      </c>
      <c r="AE1774" s="177" t="str">
        <f t="shared" si="858"/>
        <v/>
      </c>
      <c r="AF1774" s="13" t="str">
        <f t="shared" si="859"/>
        <v/>
      </c>
      <c r="AG1774" s="177" t="str">
        <f t="shared" si="860"/>
        <v/>
      </c>
      <c r="AH1774" s="184" t="str">
        <f t="shared" si="861"/>
        <v/>
      </c>
      <c r="AI1774" s="184" t="str">
        <f>IF(AE:AE="","",IF(R1774="Refreshment Beverage",AK1774*(Rates!J$19/100),ROUND(SUM(AH1774*(Rates!$J$8/100)),4)))</f>
        <v/>
      </c>
      <c r="AJ1774" s="183" t="str">
        <f t="shared" si="862"/>
        <v/>
      </c>
      <c r="AK1774" s="185" t="str">
        <f t="shared" si="863"/>
        <v/>
      </c>
      <c r="AL1774" s="177" t="str">
        <f t="shared" si="864"/>
        <v/>
      </c>
      <c r="AM1774" s="13" t="str">
        <f>IF(AS1774="","",IF(R1774="Refreshment Beverage",ROUND(AS1774*Rates!K$19,4),ROUND(AO1774*(VLOOKUP(VALUE(Q1774),Rates!G$4:L$12,3,0)),4)))</f>
        <v/>
      </c>
      <c r="AN1774" s="183" t="str">
        <f>IF(AS1774="","",IF(R1774="Refreshment Beverage",AS1774*(Rates!J$19/100),MAX(AM1774,AB1774)))</f>
        <v/>
      </c>
      <c r="AO1774" s="186" t="str">
        <f t="shared" si="865"/>
        <v/>
      </c>
      <c r="AP1774" s="186" t="str">
        <f t="shared" si="866"/>
        <v/>
      </c>
      <c r="AQ1774" s="186" t="str">
        <f>IF(AS1774="","",IF(R1774="Refreshment Beverage",ROUND(SUM(VLOOKUP(Q:Q,Rates!G$15:L$19,3,0)*(AS1774-Y1774-Z1774-AA1774)),4),ROUND(SUM(Rates!$K$8*AS1774),4)))</f>
        <v/>
      </c>
      <c r="AR1774" s="184" t="str">
        <f t="shared" si="867"/>
        <v/>
      </c>
      <c r="AS1774" s="185" t="str">
        <f t="shared" si="868"/>
        <v/>
      </c>
      <c r="AT1774" s="177" t="str">
        <f t="shared" si="869"/>
        <v/>
      </c>
      <c r="AU1774" s="13" t="str">
        <f>IF(AX1774="","",IF(R1774="Refreshment Beverage",ROUND((BA1774-Y1774-Z1774-AA1774)*VLOOKUP(VALUE(Q1774),Rates!G$15:L$19,3,0),4),ROUND(AW1774*(VLOOKUP(VALUE(Q1774),Rates!G:L,3,0)),4)))</f>
        <v/>
      </c>
      <c r="AV1774" s="183" t="str">
        <f t="shared" si="870"/>
        <v/>
      </c>
      <c r="AW1774" s="186" t="str">
        <f t="shared" si="871"/>
        <v/>
      </c>
      <c r="AX1774" s="184" t="str">
        <f t="shared" si="872"/>
        <v/>
      </c>
      <c r="AY1774" s="186" t="str">
        <f>IF(AX1774="","",IF(R1774="Refreshment Beverage",ROUND(SUM(AX1774*Rates!K$19),4),ROUND(SUM(AX1774*(Rates!J$8/100)),4)))</f>
        <v/>
      </c>
      <c r="AZ1774" s="183" t="str">
        <f t="shared" si="873"/>
        <v/>
      </c>
      <c r="BA1774" s="185" t="str">
        <f t="shared" si="874"/>
        <v/>
      </c>
      <c r="BD1774" s="171"/>
      <c r="BE1774" s="171"/>
      <c r="BF1774" s="171"/>
      <c r="BG1774" s="171"/>
    </row>
    <row r="1775" spans="1:59" ht="15" customHeight="1" x14ac:dyDescent="0.3">
      <c r="A1775" s="172"/>
      <c r="B1775" s="172"/>
      <c r="C1775" s="172"/>
      <c r="D1775" s="173"/>
      <c r="E1775" s="173"/>
      <c r="F1775" s="173"/>
      <c r="G1775" s="173"/>
      <c r="H1775" s="173"/>
      <c r="I1775" s="174"/>
      <c r="J1775" s="175"/>
      <c r="K1775" s="176" t="str">
        <f t="shared" si="846"/>
        <v/>
      </c>
      <c r="L1775" s="177" t="str">
        <f t="shared" si="847"/>
        <v/>
      </c>
      <c r="M1775" s="178" t="str">
        <f t="shared" si="848"/>
        <v/>
      </c>
      <c r="N1775" s="44" t="str" cm="1">
        <f t="array" ref="N1775">IFERROR(IF(_xlfn.SINGLE(A:A)="","",IF(R1775="Beer",SUM(LOOKUP(2,1/(Rates!$B$3:$B$5&lt;=W1775)/(Rates!$C$3:$C$5&gt;=W1775),Rates!$D$3:$D$5)*(X1775/100)*W1775),IF(R1775="Refreshment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44" t="str">
        <f t="shared" si="849"/>
        <v/>
      </c>
      <c r="P1775" s="13"/>
      <c r="Q1775" s="179" t="str">
        <f t="shared" si="850"/>
        <v/>
      </c>
      <c r="R1775" s="180" t="str">
        <f t="shared" si="851"/>
        <v/>
      </c>
      <c r="S1775" s="13" t="str">
        <f>IF(A1775="","",IF(R1775="Refreshment Beverage",VLOOKUP(VALUE(Q1775),Rates!G$15:L$19,2,0),VLOOKUP(VALUE(Q1775),Rates!G$4:L$8,2,0)))</f>
        <v/>
      </c>
      <c r="T1775" s="13" t="str">
        <f t="shared" si="852"/>
        <v/>
      </c>
      <c r="U1775" s="181" t="str">
        <f t="shared" si="853"/>
        <v/>
      </c>
      <c r="V1775" s="13" t="str">
        <f t="shared" si="854"/>
        <v/>
      </c>
      <c r="W1775" s="13" t="str">
        <f t="shared" si="855"/>
        <v/>
      </c>
      <c r="X1775" s="182" t="str">
        <f t="shared" si="856"/>
        <v/>
      </c>
      <c r="Y1775" s="183" t="str">
        <f>IF(A:A="","",IF(R1775="Refreshment Beverage",VLOOKUP(Q1775,Rates!G$15:L$19,6,0)*W1775,VLOOKUP(Q1775,Rates!G$4:L$12,6,0)*W1775))</f>
        <v/>
      </c>
      <c r="Z1775" s="183" t="str">
        <f t="shared" si="857"/>
        <v/>
      </c>
      <c r="AA1775" s="17">
        <f t="shared" si="845"/>
        <v>0</v>
      </c>
      <c r="AB1775" s="177" t="str" cm="1">
        <f t="array" ref="AB1775">IF(_xlfn.SINGLE(A:A)="","",IF(R1775="Refreshment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177" t="str" cm="1">
        <f t="array" ref="AC1775">IF(_xlfn.SINGLE(A:A)="","",IF(R1775="Refreshment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68">
        <f>IFERROR(IF(OR(Q1775=1,Q1775=2,Q1775=3,Q1775=4),VLOOKUP(Q1775,Rates!$A$31:$B$34,2,0)*W1775,IF(V1775=1,VLOOKUP(U1775,'REB BEV MIN MKUP'!B:E,4,0),IF(V1775&gt;1,VLOOKUP(VALUE(W1775),'REB BEV MIN MKUP'!O:Q,3,0),0))),0)</f>
        <v>0</v>
      </c>
      <c r="AE1775" s="177" t="str">
        <f t="shared" si="858"/>
        <v/>
      </c>
      <c r="AF1775" s="13" t="str">
        <f t="shared" si="859"/>
        <v/>
      </c>
      <c r="AG1775" s="177" t="str">
        <f t="shared" si="860"/>
        <v/>
      </c>
      <c r="AH1775" s="184" t="str">
        <f t="shared" si="861"/>
        <v/>
      </c>
      <c r="AI1775" s="184" t="str">
        <f>IF(AE:AE="","",IF(R1775="Refreshment Beverage",AK1775*(Rates!J$19/100),ROUND(SUM(AH1775*(Rates!$J$8/100)),4)))</f>
        <v/>
      </c>
      <c r="AJ1775" s="183" t="str">
        <f t="shared" si="862"/>
        <v/>
      </c>
      <c r="AK1775" s="185" t="str">
        <f t="shared" si="863"/>
        <v/>
      </c>
      <c r="AL1775" s="177" t="str">
        <f t="shared" si="864"/>
        <v/>
      </c>
      <c r="AM1775" s="13" t="str">
        <f>IF(AS1775="","",IF(R1775="Refreshment Beverage",ROUND(AS1775*Rates!K$19,4),ROUND(AO1775*(VLOOKUP(VALUE(Q1775),Rates!G$4:L$12,3,0)),4)))</f>
        <v/>
      </c>
      <c r="AN1775" s="183" t="str">
        <f>IF(AS1775="","",IF(R1775="Refreshment Beverage",AS1775*(Rates!J$19/100),MAX(AM1775,AB1775)))</f>
        <v/>
      </c>
      <c r="AO1775" s="186" t="str">
        <f t="shared" si="865"/>
        <v/>
      </c>
      <c r="AP1775" s="186" t="str">
        <f t="shared" si="866"/>
        <v/>
      </c>
      <c r="AQ1775" s="186" t="str">
        <f>IF(AS1775="","",IF(R1775="Refreshment Beverage",ROUND(SUM(VLOOKUP(Q:Q,Rates!G$15:L$19,3,0)*(AS1775-Y1775-Z1775-AA1775)),4),ROUND(SUM(Rates!$K$8*AS1775),4)))</f>
        <v/>
      </c>
      <c r="AR1775" s="184" t="str">
        <f t="shared" si="867"/>
        <v/>
      </c>
      <c r="AS1775" s="185" t="str">
        <f t="shared" si="868"/>
        <v/>
      </c>
      <c r="AT1775" s="177" t="str">
        <f t="shared" si="869"/>
        <v/>
      </c>
      <c r="AU1775" s="13" t="str">
        <f>IF(AX1775="","",IF(R1775="Refreshment Beverage",ROUND((BA1775-Y1775-Z1775-AA1775)*VLOOKUP(VALUE(Q1775),Rates!G$15:L$19,3,0),4),ROUND(AW1775*(VLOOKUP(VALUE(Q1775),Rates!G:L,3,0)),4)))</f>
        <v/>
      </c>
      <c r="AV1775" s="183" t="str">
        <f t="shared" si="870"/>
        <v/>
      </c>
      <c r="AW1775" s="186" t="str">
        <f t="shared" si="871"/>
        <v/>
      </c>
      <c r="AX1775" s="184" t="str">
        <f t="shared" si="872"/>
        <v/>
      </c>
      <c r="AY1775" s="186" t="str">
        <f>IF(AX1775="","",IF(R1775="Refreshment Beverage",ROUND(SUM(AX1775*Rates!K$19),4),ROUND(SUM(AX1775*(Rates!J$8/100)),4)))</f>
        <v/>
      </c>
      <c r="AZ1775" s="183" t="str">
        <f t="shared" si="873"/>
        <v/>
      </c>
      <c r="BA1775" s="185" t="str">
        <f t="shared" si="874"/>
        <v/>
      </c>
      <c r="BD1775" s="171"/>
      <c r="BE1775" s="171"/>
      <c r="BF1775" s="171"/>
      <c r="BG1775" s="171"/>
    </row>
    <row r="1776" spans="1:59" ht="15" customHeight="1" x14ac:dyDescent="0.3">
      <c r="A1776" s="172"/>
      <c r="B1776" s="172"/>
      <c r="C1776" s="172"/>
      <c r="D1776" s="173"/>
      <c r="E1776" s="173"/>
      <c r="F1776" s="173"/>
      <c r="G1776" s="173"/>
      <c r="H1776" s="173"/>
      <c r="I1776" s="174"/>
      <c r="J1776" s="175"/>
      <c r="K1776" s="176" t="str">
        <f t="shared" si="846"/>
        <v/>
      </c>
      <c r="L1776" s="177" t="str">
        <f t="shared" si="847"/>
        <v/>
      </c>
      <c r="M1776" s="178" t="str">
        <f t="shared" si="848"/>
        <v/>
      </c>
      <c r="N1776" s="44" t="str" cm="1">
        <f t="array" ref="N1776">IFERROR(IF(_xlfn.SINGLE(A:A)="","",IF(R1776="Beer",SUM(LOOKUP(2,1/(Rates!$B$3:$B$5&lt;=W1776)/(Rates!$C$3:$C$5&gt;=W1776),Rates!$D$3:$D$5)*(X1776/100)*W1776),IF(R1776="Refreshment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44" t="str">
        <f t="shared" si="849"/>
        <v/>
      </c>
      <c r="P1776" s="13"/>
      <c r="Q1776" s="179" t="str">
        <f t="shared" si="850"/>
        <v/>
      </c>
      <c r="R1776" s="180" t="str">
        <f t="shared" si="851"/>
        <v/>
      </c>
      <c r="S1776" s="13" t="str">
        <f>IF(A1776="","",IF(R1776="Refreshment Beverage",VLOOKUP(VALUE(Q1776),Rates!G$15:L$19,2,0),VLOOKUP(VALUE(Q1776),Rates!G$4:L$8,2,0)))</f>
        <v/>
      </c>
      <c r="T1776" s="13" t="str">
        <f t="shared" si="852"/>
        <v/>
      </c>
      <c r="U1776" s="181" t="str">
        <f t="shared" si="853"/>
        <v/>
      </c>
      <c r="V1776" s="13" t="str">
        <f t="shared" si="854"/>
        <v/>
      </c>
      <c r="W1776" s="13" t="str">
        <f t="shared" si="855"/>
        <v/>
      </c>
      <c r="X1776" s="182" t="str">
        <f t="shared" si="856"/>
        <v/>
      </c>
      <c r="Y1776" s="183" t="str">
        <f>IF(A:A="","",IF(R1776="Refreshment Beverage",VLOOKUP(Q1776,Rates!G$15:L$19,6,0)*W1776,VLOOKUP(Q1776,Rates!G$4:L$12,6,0)*W1776))</f>
        <v/>
      </c>
      <c r="Z1776" s="183" t="str">
        <f t="shared" si="857"/>
        <v/>
      </c>
      <c r="AA1776" s="17">
        <f t="shared" si="845"/>
        <v>0</v>
      </c>
      <c r="AB1776" s="177" t="str" cm="1">
        <f t="array" ref="AB1776">IF(_xlfn.SINGLE(A:A)="","",IF(R1776="Refreshment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177" t="str" cm="1">
        <f t="array" ref="AC1776">IF(_xlfn.SINGLE(A:A)="","",IF(R1776="Refreshment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68">
        <f>IFERROR(IF(OR(Q1776=1,Q1776=2,Q1776=3,Q1776=4),VLOOKUP(Q1776,Rates!$A$31:$B$34,2,0)*W1776,IF(V1776=1,VLOOKUP(U1776,'REB BEV MIN MKUP'!B:E,4,0),IF(V1776&gt;1,VLOOKUP(VALUE(W1776),'REB BEV MIN MKUP'!O:Q,3,0),0))),0)</f>
        <v>0</v>
      </c>
      <c r="AE1776" s="177" t="str">
        <f t="shared" si="858"/>
        <v/>
      </c>
      <c r="AF1776" s="13" t="str">
        <f t="shared" si="859"/>
        <v/>
      </c>
      <c r="AG1776" s="177" t="str">
        <f t="shared" si="860"/>
        <v/>
      </c>
      <c r="AH1776" s="184" t="str">
        <f t="shared" si="861"/>
        <v/>
      </c>
      <c r="AI1776" s="184" t="str">
        <f>IF(AE:AE="","",IF(R1776="Refreshment Beverage",AK1776*(Rates!J$19/100),ROUND(SUM(AH1776*(Rates!$J$8/100)),4)))</f>
        <v/>
      </c>
      <c r="AJ1776" s="183" t="str">
        <f t="shared" si="862"/>
        <v/>
      </c>
      <c r="AK1776" s="185" t="str">
        <f t="shared" si="863"/>
        <v/>
      </c>
      <c r="AL1776" s="177" t="str">
        <f t="shared" si="864"/>
        <v/>
      </c>
      <c r="AM1776" s="13" t="str">
        <f>IF(AS1776="","",IF(R1776="Refreshment Beverage",ROUND(AS1776*Rates!K$19,4),ROUND(AO1776*(VLOOKUP(VALUE(Q1776),Rates!G$4:L$12,3,0)),4)))</f>
        <v/>
      </c>
      <c r="AN1776" s="183" t="str">
        <f>IF(AS1776="","",IF(R1776="Refreshment Beverage",AS1776*(Rates!J$19/100),MAX(AM1776,AB1776)))</f>
        <v/>
      </c>
      <c r="AO1776" s="186" t="str">
        <f t="shared" si="865"/>
        <v/>
      </c>
      <c r="AP1776" s="186" t="str">
        <f t="shared" si="866"/>
        <v/>
      </c>
      <c r="AQ1776" s="186" t="str">
        <f>IF(AS1776="","",IF(R1776="Refreshment Beverage",ROUND(SUM(VLOOKUP(Q:Q,Rates!G$15:L$19,3,0)*(AS1776-Y1776-Z1776-AA1776)),4),ROUND(SUM(Rates!$K$8*AS1776),4)))</f>
        <v/>
      </c>
      <c r="AR1776" s="184" t="str">
        <f t="shared" si="867"/>
        <v/>
      </c>
      <c r="AS1776" s="185" t="str">
        <f t="shared" si="868"/>
        <v/>
      </c>
      <c r="AT1776" s="177" t="str">
        <f t="shared" si="869"/>
        <v/>
      </c>
      <c r="AU1776" s="13" t="str">
        <f>IF(AX1776="","",IF(R1776="Refreshment Beverage",ROUND((BA1776-Y1776-Z1776-AA1776)*VLOOKUP(VALUE(Q1776),Rates!G$15:L$19,3,0),4),ROUND(AW1776*(VLOOKUP(VALUE(Q1776),Rates!G:L,3,0)),4)))</f>
        <v/>
      </c>
      <c r="AV1776" s="183" t="str">
        <f t="shared" si="870"/>
        <v/>
      </c>
      <c r="AW1776" s="186" t="str">
        <f t="shared" si="871"/>
        <v/>
      </c>
      <c r="AX1776" s="184" t="str">
        <f t="shared" si="872"/>
        <v/>
      </c>
      <c r="AY1776" s="186" t="str">
        <f>IF(AX1776="","",IF(R1776="Refreshment Beverage",ROUND(SUM(AX1776*Rates!K$19),4),ROUND(SUM(AX1776*(Rates!J$8/100)),4)))</f>
        <v/>
      </c>
      <c r="AZ1776" s="183" t="str">
        <f t="shared" si="873"/>
        <v/>
      </c>
      <c r="BA1776" s="185" t="str">
        <f t="shared" si="874"/>
        <v/>
      </c>
      <c r="BD1776" s="171"/>
      <c r="BE1776" s="171"/>
      <c r="BF1776" s="171"/>
      <c r="BG1776" s="171"/>
    </row>
    <row r="1777" spans="1:59" ht="15" customHeight="1" x14ac:dyDescent="0.3">
      <c r="A1777" s="172"/>
      <c r="B1777" s="172"/>
      <c r="C1777" s="172"/>
      <c r="D1777" s="173"/>
      <c r="E1777" s="173"/>
      <c r="F1777" s="173"/>
      <c r="G1777" s="173"/>
      <c r="H1777" s="173"/>
      <c r="I1777" s="174"/>
      <c r="J1777" s="175"/>
      <c r="K1777" s="176" t="str">
        <f t="shared" si="846"/>
        <v/>
      </c>
      <c r="L1777" s="177" t="str">
        <f t="shared" si="847"/>
        <v/>
      </c>
      <c r="M1777" s="178" t="str">
        <f t="shared" si="848"/>
        <v/>
      </c>
      <c r="N1777" s="44" t="str" cm="1">
        <f t="array" ref="N1777">IFERROR(IF(_xlfn.SINGLE(A:A)="","",IF(R1777="Beer",SUM(LOOKUP(2,1/(Rates!$B$3:$B$5&lt;=W1777)/(Rates!$C$3:$C$5&gt;=W1777),Rates!$D$3:$D$5)*(X1777/100)*W1777),IF(R1777="Refreshment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44" t="str">
        <f t="shared" si="849"/>
        <v/>
      </c>
      <c r="P1777" s="13"/>
      <c r="Q1777" s="179" t="str">
        <f t="shared" si="850"/>
        <v/>
      </c>
      <c r="R1777" s="180" t="str">
        <f t="shared" si="851"/>
        <v/>
      </c>
      <c r="S1777" s="13" t="str">
        <f>IF(A1777="","",IF(R1777="Refreshment Beverage",VLOOKUP(VALUE(Q1777),Rates!G$15:L$19,2,0),VLOOKUP(VALUE(Q1777),Rates!G$4:L$8,2,0)))</f>
        <v/>
      </c>
      <c r="T1777" s="13" t="str">
        <f t="shared" si="852"/>
        <v/>
      </c>
      <c r="U1777" s="181" t="str">
        <f t="shared" si="853"/>
        <v/>
      </c>
      <c r="V1777" s="13" t="str">
        <f t="shared" si="854"/>
        <v/>
      </c>
      <c r="W1777" s="13" t="str">
        <f t="shared" si="855"/>
        <v/>
      </c>
      <c r="X1777" s="182" t="str">
        <f t="shared" si="856"/>
        <v/>
      </c>
      <c r="Y1777" s="183" t="str">
        <f>IF(A:A="","",IF(R1777="Refreshment Beverage",VLOOKUP(Q1777,Rates!G$15:L$19,6,0)*W1777,VLOOKUP(Q1777,Rates!G$4:L$12,6,0)*W1777))</f>
        <v/>
      </c>
      <c r="Z1777" s="183" t="str">
        <f t="shared" si="857"/>
        <v/>
      </c>
      <c r="AA1777" s="17">
        <f t="shared" si="845"/>
        <v>0</v>
      </c>
      <c r="AB1777" s="177" t="str" cm="1">
        <f t="array" ref="AB1777">IF(_xlfn.SINGLE(A:A)="","",IF(R1777="Refreshment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177" t="str" cm="1">
        <f t="array" ref="AC1777">IF(_xlfn.SINGLE(A:A)="","",IF(R1777="Refreshment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68">
        <f>IFERROR(IF(OR(Q1777=1,Q1777=2,Q1777=3,Q1777=4),VLOOKUP(Q1777,Rates!$A$31:$B$34,2,0)*W1777,IF(V1777=1,VLOOKUP(U1777,'REB BEV MIN MKUP'!B:E,4,0),IF(V1777&gt;1,VLOOKUP(VALUE(W1777),'REB BEV MIN MKUP'!O:Q,3,0),0))),0)</f>
        <v>0</v>
      </c>
      <c r="AE1777" s="177" t="str">
        <f t="shared" si="858"/>
        <v/>
      </c>
      <c r="AF1777" s="13" t="str">
        <f t="shared" si="859"/>
        <v/>
      </c>
      <c r="AG1777" s="177" t="str">
        <f t="shared" si="860"/>
        <v/>
      </c>
      <c r="AH1777" s="184" t="str">
        <f t="shared" si="861"/>
        <v/>
      </c>
      <c r="AI1777" s="184" t="str">
        <f>IF(AE:AE="","",IF(R1777="Refreshment Beverage",AK1777*(Rates!J$19/100),ROUND(SUM(AH1777*(Rates!$J$8/100)),4)))</f>
        <v/>
      </c>
      <c r="AJ1777" s="183" t="str">
        <f t="shared" si="862"/>
        <v/>
      </c>
      <c r="AK1777" s="185" t="str">
        <f t="shared" si="863"/>
        <v/>
      </c>
      <c r="AL1777" s="177" t="str">
        <f t="shared" si="864"/>
        <v/>
      </c>
      <c r="AM1777" s="13" t="str">
        <f>IF(AS1777="","",IF(R1777="Refreshment Beverage",ROUND(AS1777*Rates!K$19,4),ROUND(AO1777*(VLOOKUP(VALUE(Q1777),Rates!G$4:L$12,3,0)),4)))</f>
        <v/>
      </c>
      <c r="AN1777" s="183" t="str">
        <f>IF(AS1777="","",IF(R1777="Refreshment Beverage",AS1777*(Rates!J$19/100),MAX(AM1777,AB1777)))</f>
        <v/>
      </c>
      <c r="AO1777" s="186" t="str">
        <f t="shared" si="865"/>
        <v/>
      </c>
      <c r="AP1777" s="186" t="str">
        <f t="shared" si="866"/>
        <v/>
      </c>
      <c r="AQ1777" s="186" t="str">
        <f>IF(AS1777="","",IF(R1777="Refreshment Beverage",ROUND(SUM(VLOOKUP(Q:Q,Rates!G$15:L$19,3,0)*(AS1777-Y1777-Z1777-AA1777)),4),ROUND(SUM(Rates!$K$8*AS1777),4)))</f>
        <v/>
      </c>
      <c r="AR1777" s="184" t="str">
        <f t="shared" si="867"/>
        <v/>
      </c>
      <c r="AS1777" s="185" t="str">
        <f t="shared" si="868"/>
        <v/>
      </c>
      <c r="AT1777" s="177" t="str">
        <f t="shared" si="869"/>
        <v/>
      </c>
      <c r="AU1777" s="13" t="str">
        <f>IF(AX1777="","",IF(R1777="Refreshment Beverage",ROUND((BA1777-Y1777-Z1777-AA1777)*VLOOKUP(VALUE(Q1777),Rates!G$15:L$19,3,0),4),ROUND(AW1777*(VLOOKUP(VALUE(Q1777),Rates!G:L,3,0)),4)))</f>
        <v/>
      </c>
      <c r="AV1777" s="183" t="str">
        <f t="shared" si="870"/>
        <v/>
      </c>
      <c r="AW1777" s="186" t="str">
        <f t="shared" si="871"/>
        <v/>
      </c>
      <c r="AX1777" s="184" t="str">
        <f t="shared" si="872"/>
        <v/>
      </c>
      <c r="AY1777" s="186" t="str">
        <f>IF(AX1777="","",IF(R1777="Refreshment Beverage",ROUND(SUM(AX1777*Rates!K$19),4),ROUND(SUM(AX1777*(Rates!J$8/100)),4)))</f>
        <v/>
      </c>
      <c r="AZ1777" s="183" t="str">
        <f t="shared" si="873"/>
        <v/>
      </c>
      <c r="BA1777" s="185" t="str">
        <f t="shared" si="874"/>
        <v/>
      </c>
      <c r="BD1777" s="171"/>
      <c r="BE1777" s="171"/>
      <c r="BF1777" s="171"/>
      <c r="BG1777" s="171"/>
    </row>
    <row r="1778" spans="1:59" ht="15" customHeight="1" x14ac:dyDescent="0.3">
      <c r="A1778" s="172"/>
      <c r="B1778" s="172"/>
      <c r="C1778" s="172"/>
      <c r="D1778" s="173"/>
      <c r="E1778" s="173"/>
      <c r="F1778" s="173"/>
      <c r="G1778" s="173"/>
      <c r="H1778" s="173"/>
      <c r="I1778" s="174"/>
      <c r="J1778" s="175"/>
      <c r="K1778" s="176" t="str">
        <f t="shared" si="846"/>
        <v/>
      </c>
      <c r="L1778" s="177" t="str">
        <f t="shared" si="847"/>
        <v/>
      </c>
      <c r="M1778" s="178" t="str">
        <f t="shared" si="848"/>
        <v/>
      </c>
      <c r="N1778" s="44" t="str" cm="1">
        <f t="array" ref="N1778">IFERROR(IF(_xlfn.SINGLE(A:A)="","",IF(R1778="Beer",SUM(LOOKUP(2,1/(Rates!$B$3:$B$5&lt;=W1778)/(Rates!$C$3:$C$5&gt;=W1778),Rates!$D$3:$D$5)*(X1778/100)*W1778),IF(R1778="Refreshment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44" t="str">
        <f t="shared" si="849"/>
        <v/>
      </c>
      <c r="P1778" s="13"/>
      <c r="Q1778" s="179" t="str">
        <f t="shared" si="850"/>
        <v/>
      </c>
      <c r="R1778" s="180" t="str">
        <f t="shared" si="851"/>
        <v/>
      </c>
      <c r="S1778" s="13" t="str">
        <f>IF(A1778="","",IF(R1778="Refreshment Beverage",VLOOKUP(VALUE(Q1778),Rates!G$15:L$19,2,0),VLOOKUP(VALUE(Q1778),Rates!G$4:L$8,2,0)))</f>
        <v/>
      </c>
      <c r="T1778" s="13" t="str">
        <f t="shared" si="852"/>
        <v/>
      </c>
      <c r="U1778" s="181" t="str">
        <f t="shared" si="853"/>
        <v/>
      </c>
      <c r="V1778" s="13" t="str">
        <f t="shared" si="854"/>
        <v/>
      </c>
      <c r="W1778" s="13" t="str">
        <f t="shared" si="855"/>
        <v/>
      </c>
      <c r="X1778" s="182" t="str">
        <f t="shared" si="856"/>
        <v/>
      </c>
      <c r="Y1778" s="183" t="str">
        <f>IF(A:A="","",IF(R1778="Refreshment Beverage",VLOOKUP(Q1778,Rates!G$15:L$19,6,0)*W1778,VLOOKUP(Q1778,Rates!G$4:L$12,6,0)*W1778))</f>
        <v/>
      </c>
      <c r="Z1778" s="183" t="str">
        <f t="shared" si="857"/>
        <v/>
      </c>
      <c r="AA1778" s="17">
        <f t="shared" si="845"/>
        <v>0</v>
      </c>
      <c r="AB1778" s="177" t="str" cm="1">
        <f t="array" ref="AB1778">IF(_xlfn.SINGLE(A:A)="","",IF(R1778="Refreshment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177" t="str" cm="1">
        <f t="array" ref="AC1778">IF(_xlfn.SINGLE(A:A)="","",IF(R1778="Refreshment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68">
        <f>IFERROR(IF(OR(Q1778=1,Q1778=2,Q1778=3,Q1778=4),VLOOKUP(Q1778,Rates!$A$31:$B$34,2,0)*W1778,IF(V1778=1,VLOOKUP(U1778,'REB BEV MIN MKUP'!B:E,4,0),IF(V1778&gt;1,VLOOKUP(VALUE(W1778),'REB BEV MIN MKUP'!O:Q,3,0),0))),0)</f>
        <v>0</v>
      </c>
      <c r="AE1778" s="177" t="str">
        <f t="shared" si="858"/>
        <v/>
      </c>
      <c r="AF1778" s="13" t="str">
        <f t="shared" si="859"/>
        <v/>
      </c>
      <c r="AG1778" s="177" t="str">
        <f t="shared" si="860"/>
        <v/>
      </c>
      <c r="AH1778" s="184" t="str">
        <f t="shared" si="861"/>
        <v/>
      </c>
      <c r="AI1778" s="184" t="str">
        <f>IF(AE:AE="","",IF(R1778="Refreshment Beverage",AK1778*(Rates!J$19/100),ROUND(SUM(AH1778*(Rates!$J$8/100)),4)))</f>
        <v/>
      </c>
      <c r="AJ1778" s="183" t="str">
        <f t="shared" si="862"/>
        <v/>
      </c>
      <c r="AK1778" s="185" t="str">
        <f t="shared" si="863"/>
        <v/>
      </c>
      <c r="AL1778" s="177" t="str">
        <f t="shared" si="864"/>
        <v/>
      </c>
      <c r="AM1778" s="13" t="str">
        <f>IF(AS1778="","",IF(R1778="Refreshment Beverage",ROUND(AS1778*Rates!K$19,4),ROUND(AO1778*(VLOOKUP(VALUE(Q1778),Rates!G$4:L$12,3,0)),4)))</f>
        <v/>
      </c>
      <c r="AN1778" s="183" t="str">
        <f>IF(AS1778="","",IF(R1778="Refreshment Beverage",AS1778*(Rates!J$19/100),MAX(AM1778,AB1778)))</f>
        <v/>
      </c>
      <c r="AO1778" s="186" t="str">
        <f t="shared" si="865"/>
        <v/>
      </c>
      <c r="AP1778" s="186" t="str">
        <f t="shared" si="866"/>
        <v/>
      </c>
      <c r="AQ1778" s="186" t="str">
        <f>IF(AS1778="","",IF(R1778="Refreshment Beverage",ROUND(SUM(VLOOKUP(Q:Q,Rates!G$15:L$19,3,0)*(AS1778-Y1778-Z1778-AA1778)),4),ROUND(SUM(Rates!$K$8*AS1778),4)))</f>
        <v/>
      </c>
      <c r="AR1778" s="184" t="str">
        <f t="shared" si="867"/>
        <v/>
      </c>
      <c r="AS1778" s="185" t="str">
        <f t="shared" si="868"/>
        <v/>
      </c>
      <c r="AT1778" s="177" t="str">
        <f t="shared" si="869"/>
        <v/>
      </c>
      <c r="AU1778" s="13" t="str">
        <f>IF(AX1778="","",IF(R1778="Refreshment Beverage",ROUND((BA1778-Y1778-Z1778-AA1778)*VLOOKUP(VALUE(Q1778),Rates!G$15:L$19,3,0),4),ROUND(AW1778*(VLOOKUP(VALUE(Q1778),Rates!G:L,3,0)),4)))</f>
        <v/>
      </c>
      <c r="AV1778" s="183" t="str">
        <f t="shared" si="870"/>
        <v/>
      </c>
      <c r="AW1778" s="186" t="str">
        <f t="shared" si="871"/>
        <v/>
      </c>
      <c r="AX1778" s="184" t="str">
        <f t="shared" si="872"/>
        <v/>
      </c>
      <c r="AY1778" s="186" t="str">
        <f>IF(AX1778="","",IF(R1778="Refreshment Beverage",ROUND(SUM(AX1778*Rates!K$19),4),ROUND(SUM(AX1778*(Rates!J$8/100)),4)))</f>
        <v/>
      </c>
      <c r="AZ1778" s="183" t="str">
        <f t="shared" si="873"/>
        <v/>
      </c>
      <c r="BA1778" s="185" t="str">
        <f t="shared" si="874"/>
        <v/>
      </c>
      <c r="BD1778" s="171"/>
      <c r="BE1778" s="171"/>
      <c r="BF1778" s="171"/>
      <c r="BG1778" s="171"/>
    </row>
    <row r="1779" spans="1:59" ht="15" customHeight="1" x14ac:dyDescent="0.3">
      <c r="A1779" s="172"/>
      <c r="B1779" s="172"/>
      <c r="C1779" s="172"/>
      <c r="D1779" s="173"/>
      <c r="E1779" s="173"/>
      <c r="F1779" s="173"/>
      <c r="G1779" s="173"/>
      <c r="H1779" s="173"/>
      <c r="I1779" s="174"/>
      <c r="J1779" s="175"/>
      <c r="K1779" s="176" t="str">
        <f t="shared" si="846"/>
        <v/>
      </c>
      <c r="L1779" s="177" t="str">
        <f t="shared" si="847"/>
        <v/>
      </c>
      <c r="M1779" s="178" t="str">
        <f t="shared" si="848"/>
        <v/>
      </c>
      <c r="N1779" s="44" t="str" cm="1">
        <f t="array" ref="N1779">IFERROR(IF(_xlfn.SINGLE(A:A)="","",IF(R1779="Beer",SUM(LOOKUP(2,1/(Rates!$B$3:$B$5&lt;=W1779)/(Rates!$C$3:$C$5&gt;=W1779),Rates!$D$3:$D$5)*(X1779/100)*W1779),IF(R1779="Refreshment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44" t="str">
        <f t="shared" si="849"/>
        <v/>
      </c>
      <c r="P1779" s="13"/>
      <c r="Q1779" s="179" t="str">
        <f t="shared" si="850"/>
        <v/>
      </c>
      <c r="R1779" s="180" t="str">
        <f t="shared" si="851"/>
        <v/>
      </c>
      <c r="S1779" s="13" t="str">
        <f>IF(A1779="","",IF(R1779="Refreshment Beverage",VLOOKUP(VALUE(Q1779),Rates!G$15:L$19,2,0),VLOOKUP(VALUE(Q1779),Rates!G$4:L$8,2,0)))</f>
        <v/>
      </c>
      <c r="T1779" s="13" t="str">
        <f t="shared" si="852"/>
        <v/>
      </c>
      <c r="U1779" s="181" t="str">
        <f t="shared" si="853"/>
        <v/>
      </c>
      <c r="V1779" s="13" t="str">
        <f t="shared" si="854"/>
        <v/>
      </c>
      <c r="W1779" s="13" t="str">
        <f t="shared" si="855"/>
        <v/>
      </c>
      <c r="X1779" s="182" t="str">
        <f t="shared" si="856"/>
        <v/>
      </c>
      <c r="Y1779" s="183" t="str">
        <f>IF(A:A="","",IF(R1779="Refreshment Beverage",VLOOKUP(Q1779,Rates!G$15:L$19,6,0)*W1779,VLOOKUP(Q1779,Rates!G$4:L$12,6,0)*W1779))</f>
        <v/>
      </c>
      <c r="Z1779" s="183" t="str">
        <f t="shared" si="857"/>
        <v/>
      </c>
      <c r="AA1779" s="17">
        <f t="shared" si="845"/>
        <v>0</v>
      </c>
      <c r="AB1779" s="177" t="str" cm="1">
        <f t="array" ref="AB1779">IF(_xlfn.SINGLE(A:A)="","",IF(R1779="Refreshment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177" t="str" cm="1">
        <f t="array" ref="AC1779">IF(_xlfn.SINGLE(A:A)="","",IF(R1779="Refreshment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68">
        <f>IFERROR(IF(OR(Q1779=1,Q1779=2,Q1779=3,Q1779=4),VLOOKUP(Q1779,Rates!$A$31:$B$34,2,0)*W1779,IF(V1779=1,VLOOKUP(U1779,'REB BEV MIN MKUP'!B:E,4,0),IF(V1779&gt;1,VLOOKUP(VALUE(W1779),'REB BEV MIN MKUP'!O:Q,3,0),0))),0)</f>
        <v>0</v>
      </c>
      <c r="AE1779" s="177" t="str">
        <f t="shared" si="858"/>
        <v/>
      </c>
      <c r="AF1779" s="13" t="str">
        <f t="shared" si="859"/>
        <v/>
      </c>
      <c r="AG1779" s="177" t="str">
        <f t="shared" si="860"/>
        <v/>
      </c>
      <c r="AH1779" s="184" t="str">
        <f t="shared" si="861"/>
        <v/>
      </c>
      <c r="AI1779" s="184" t="str">
        <f>IF(AE:AE="","",IF(R1779="Refreshment Beverage",AK1779*(Rates!J$19/100),ROUND(SUM(AH1779*(Rates!$J$8/100)),4)))</f>
        <v/>
      </c>
      <c r="AJ1779" s="183" t="str">
        <f t="shared" si="862"/>
        <v/>
      </c>
      <c r="AK1779" s="185" t="str">
        <f t="shared" si="863"/>
        <v/>
      </c>
      <c r="AL1779" s="177" t="str">
        <f t="shared" si="864"/>
        <v/>
      </c>
      <c r="AM1779" s="13" t="str">
        <f>IF(AS1779="","",IF(R1779="Refreshment Beverage",ROUND(AS1779*Rates!K$19,4),ROUND(AO1779*(VLOOKUP(VALUE(Q1779),Rates!G$4:L$12,3,0)),4)))</f>
        <v/>
      </c>
      <c r="AN1779" s="183" t="str">
        <f>IF(AS1779="","",IF(R1779="Refreshment Beverage",AS1779*(Rates!J$19/100),MAX(AM1779,AB1779)))</f>
        <v/>
      </c>
      <c r="AO1779" s="186" t="str">
        <f t="shared" si="865"/>
        <v/>
      </c>
      <c r="AP1779" s="186" t="str">
        <f t="shared" si="866"/>
        <v/>
      </c>
      <c r="AQ1779" s="186" t="str">
        <f>IF(AS1779="","",IF(R1779="Refreshment Beverage",ROUND(SUM(VLOOKUP(Q:Q,Rates!G$15:L$19,3,0)*(AS1779-Y1779-Z1779-AA1779)),4),ROUND(SUM(Rates!$K$8*AS1779),4)))</f>
        <v/>
      </c>
      <c r="AR1779" s="184" t="str">
        <f t="shared" si="867"/>
        <v/>
      </c>
      <c r="AS1779" s="185" t="str">
        <f t="shared" si="868"/>
        <v/>
      </c>
      <c r="AT1779" s="177" t="str">
        <f t="shared" si="869"/>
        <v/>
      </c>
      <c r="AU1779" s="13" t="str">
        <f>IF(AX1779="","",IF(R1779="Refreshment Beverage",ROUND((BA1779-Y1779-Z1779-AA1779)*VLOOKUP(VALUE(Q1779),Rates!G$15:L$19,3,0),4),ROUND(AW1779*(VLOOKUP(VALUE(Q1779),Rates!G:L,3,0)),4)))</f>
        <v/>
      </c>
      <c r="AV1779" s="183" t="str">
        <f t="shared" si="870"/>
        <v/>
      </c>
      <c r="AW1779" s="186" t="str">
        <f t="shared" si="871"/>
        <v/>
      </c>
      <c r="AX1779" s="184" t="str">
        <f t="shared" si="872"/>
        <v/>
      </c>
      <c r="AY1779" s="186" t="str">
        <f>IF(AX1779="","",IF(R1779="Refreshment Beverage",ROUND(SUM(AX1779*Rates!K$19),4),ROUND(SUM(AX1779*(Rates!J$8/100)),4)))</f>
        <v/>
      </c>
      <c r="AZ1779" s="183" t="str">
        <f t="shared" si="873"/>
        <v/>
      </c>
      <c r="BA1779" s="185" t="str">
        <f t="shared" si="874"/>
        <v/>
      </c>
      <c r="BD1779" s="171"/>
      <c r="BE1779" s="171"/>
      <c r="BF1779" s="171"/>
      <c r="BG1779" s="171"/>
    </row>
    <row r="1780" spans="1:59" ht="15" customHeight="1" x14ac:dyDescent="0.3">
      <c r="A1780" s="172"/>
      <c r="B1780" s="172"/>
      <c r="C1780" s="172"/>
      <c r="D1780" s="173"/>
      <c r="E1780" s="173"/>
      <c r="F1780" s="173"/>
      <c r="G1780" s="173"/>
      <c r="H1780" s="173"/>
      <c r="I1780" s="174"/>
      <c r="J1780" s="175"/>
      <c r="K1780" s="176" t="str">
        <f t="shared" si="846"/>
        <v/>
      </c>
      <c r="L1780" s="177" t="str">
        <f t="shared" si="847"/>
        <v/>
      </c>
      <c r="M1780" s="178" t="str">
        <f t="shared" si="848"/>
        <v/>
      </c>
      <c r="N1780" s="44" t="str" cm="1">
        <f t="array" ref="N1780">IFERROR(IF(_xlfn.SINGLE(A:A)="","",IF(R1780="Beer",SUM(LOOKUP(2,1/(Rates!$B$3:$B$5&lt;=W1780)/(Rates!$C$3:$C$5&gt;=W1780),Rates!$D$3:$D$5)*(X1780/100)*W1780),IF(R1780="Refreshment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44" t="str">
        <f t="shared" si="849"/>
        <v/>
      </c>
      <c r="P1780" s="13"/>
      <c r="Q1780" s="179" t="str">
        <f t="shared" si="850"/>
        <v/>
      </c>
      <c r="R1780" s="180" t="str">
        <f t="shared" si="851"/>
        <v/>
      </c>
      <c r="S1780" s="13" t="str">
        <f>IF(A1780="","",IF(R1780="Refreshment Beverage",VLOOKUP(VALUE(Q1780),Rates!G$15:L$19,2,0),VLOOKUP(VALUE(Q1780),Rates!G$4:L$8,2,0)))</f>
        <v/>
      </c>
      <c r="T1780" s="13" t="str">
        <f t="shared" si="852"/>
        <v/>
      </c>
      <c r="U1780" s="181" t="str">
        <f t="shared" si="853"/>
        <v/>
      </c>
      <c r="V1780" s="13" t="str">
        <f t="shared" si="854"/>
        <v/>
      </c>
      <c r="W1780" s="13" t="str">
        <f t="shared" si="855"/>
        <v/>
      </c>
      <c r="X1780" s="182" t="str">
        <f t="shared" si="856"/>
        <v/>
      </c>
      <c r="Y1780" s="183" t="str">
        <f>IF(A:A="","",IF(R1780="Refreshment Beverage",VLOOKUP(Q1780,Rates!G$15:L$19,6,0)*W1780,VLOOKUP(Q1780,Rates!G$4:L$12,6,0)*W1780))</f>
        <v/>
      </c>
      <c r="Z1780" s="183" t="str">
        <f t="shared" si="857"/>
        <v/>
      </c>
      <c r="AA1780" s="17">
        <f t="shared" si="845"/>
        <v>0</v>
      </c>
      <c r="AB1780" s="177" t="str" cm="1">
        <f t="array" ref="AB1780">IF(_xlfn.SINGLE(A:A)="","",IF(R1780="Refreshment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177" t="str" cm="1">
        <f t="array" ref="AC1780">IF(_xlfn.SINGLE(A:A)="","",IF(R1780="Refreshment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68">
        <f>IFERROR(IF(OR(Q1780=1,Q1780=2,Q1780=3,Q1780=4),VLOOKUP(Q1780,Rates!$A$31:$B$34,2,0)*W1780,IF(V1780=1,VLOOKUP(U1780,'REB BEV MIN MKUP'!B:E,4,0),IF(V1780&gt;1,VLOOKUP(VALUE(W1780),'REB BEV MIN MKUP'!O:Q,3,0),0))),0)</f>
        <v>0</v>
      </c>
      <c r="AE1780" s="177" t="str">
        <f t="shared" si="858"/>
        <v/>
      </c>
      <c r="AF1780" s="13" t="str">
        <f t="shared" si="859"/>
        <v/>
      </c>
      <c r="AG1780" s="177" t="str">
        <f t="shared" si="860"/>
        <v/>
      </c>
      <c r="AH1780" s="184" t="str">
        <f t="shared" si="861"/>
        <v/>
      </c>
      <c r="AI1780" s="184" t="str">
        <f>IF(AE:AE="","",IF(R1780="Refreshment Beverage",AK1780*(Rates!J$19/100),ROUND(SUM(AH1780*(Rates!$J$8/100)),4)))</f>
        <v/>
      </c>
      <c r="AJ1780" s="183" t="str">
        <f t="shared" si="862"/>
        <v/>
      </c>
      <c r="AK1780" s="185" t="str">
        <f t="shared" si="863"/>
        <v/>
      </c>
      <c r="AL1780" s="177" t="str">
        <f t="shared" si="864"/>
        <v/>
      </c>
      <c r="AM1780" s="13" t="str">
        <f>IF(AS1780="","",IF(R1780="Refreshment Beverage",ROUND(AS1780*Rates!K$19,4),ROUND(AO1780*(VLOOKUP(VALUE(Q1780),Rates!G$4:L$12,3,0)),4)))</f>
        <v/>
      </c>
      <c r="AN1780" s="183" t="str">
        <f>IF(AS1780="","",IF(R1780="Refreshment Beverage",AS1780*(Rates!J$19/100),MAX(AM1780,AB1780)))</f>
        <v/>
      </c>
      <c r="AO1780" s="186" t="str">
        <f t="shared" si="865"/>
        <v/>
      </c>
      <c r="AP1780" s="186" t="str">
        <f t="shared" si="866"/>
        <v/>
      </c>
      <c r="AQ1780" s="186" t="str">
        <f>IF(AS1780="","",IF(R1780="Refreshment Beverage",ROUND(SUM(VLOOKUP(Q:Q,Rates!G$15:L$19,3,0)*(AS1780-Y1780-Z1780-AA1780)),4),ROUND(SUM(Rates!$K$8*AS1780),4)))</f>
        <v/>
      </c>
      <c r="AR1780" s="184" t="str">
        <f t="shared" si="867"/>
        <v/>
      </c>
      <c r="AS1780" s="185" t="str">
        <f t="shared" si="868"/>
        <v/>
      </c>
      <c r="AT1780" s="177" t="str">
        <f t="shared" si="869"/>
        <v/>
      </c>
      <c r="AU1780" s="13" t="str">
        <f>IF(AX1780="","",IF(R1780="Refreshment Beverage",ROUND((BA1780-Y1780-Z1780-AA1780)*VLOOKUP(VALUE(Q1780),Rates!G$15:L$19,3,0),4),ROUND(AW1780*(VLOOKUP(VALUE(Q1780),Rates!G:L,3,0)),4)))</f>
        <v/>
      </c>
      <c r="AV1780" s="183" t="str">
        <f t="shared" si="870"/>
        <v/>
      </c>
      <c r="AW1780" s="186" t="str">
        <f t="shared" si="871"/>
        <v/>
      </c>
      <c r="AX1780" s="184" t="str">
        <f t="shared" si="872"/>
        <v/>
      </c>
      <c r="AY1780" s="186" t="str">
        <f>IF(AX1780="","",IF(R1780="Refreshment Beverage",ROUND(SUM(AX1780*Rates!K$19),4),ROUND(SUM(AX1780*(Rates!J$8/100)),4)))</f>
        <v/>
      </c>
      <c r="AZ1780" s="183" t="str">
        <f t="shared" si="873"/>
        <v/>
      </c>
      <c r="BA1780" s="185" t="str">
        <f t="shared" si="874"/>
        <v/>
      </c>
      <c r="BD1780" s="171"/>
      <c r="BE1780" s="171"/>
      <c r="BF1780" s="171"/>
      <c r="BG1780" s="171"/>
    </row>
    <row r="1781" spans="1:59" ht="15" customHeight="1" x14ac:dyDescent="0.3">
      <c r="A1781" s="172"/>
      <c r="B1781" s="172"/>
      <c r="C1781" s="172"/>
      <c r="D1781" s="173"/>
      <c r="E1781" s="173"/>
      <c r="F1781" s="173"/>
      <c r="G1781" s="173"/>
      <c r="H1781" s="173"/>
      <c r="I1781" s="174"/>
      <c r="J1781" s="175"/>
      <c r="K1781" s="176" t="str">
        <f t="shared" si="846"/>
        <v/>
      </c>
      <c r="L1781" s="177" t="str">
        <f t="shared" si="847"/>
        <v/>
      </c>
      <c r="M1781" s="178" t="str">
        <f t="shared" si="848"/>
        <v/>
      </c>
      <c r="N1781" s="44" t="str" cm="1">
        <f t="array" ref="N1781">IFERROR(IF(_xlfn.SINGLE(A:A)="","",IF(R1781="Beer",SUM(LOOKUP(2,1/(Rates!$B$3:$B$5&lt;=W1781)/(Rates!$C$3:$C$5&gt;=W1781),Rates!$D$3:$D$5)*(X1781/100)*W1781),IF(R1781="Refreshment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44" t="str">
        <f t="shared" si="849"/>
        <v/>
      </c>
      <c r="P1781" s="13"/>
      <c r="Q1781" s="179" t="str">
        <f t="shared" si="850"/>
        <v/>
      </c>
      <c r="R1781" s="180" t="str">
        <f t="shared" si="851"/>
        <v/>
      </c>
      <c r="S1781" s="13" t="str">
        <f>IF(A1781="","",IF(R1781="Refreshment Beverage",VLOOKUP(VALUE(Q1781),Rates!G$15:L$19,2,0),VLOOKUP(VALUE(Q1781),Rates!G$4:L$8,2,0)))</f>
        <v/>
      </c>
      <c r="T1781" s="13" t="str">
        <f t="shared" si="852"/>
        <v/>
      </c>
      <c r="U1781" s="181" t="str">
        <f t="shared" si="853"/>
        <v/>
      </c>
      <c r="V1781" s="13" t="str">
        <f t="shared" si="854"/>
        <v/>
      </c>
      <c r="W1781" s="13" t="str">
        <f t="shared" si="855"/>
        <v/>
      </c>
      <c r="X1781" s="182" t="str">
        <f t="shared" si="856"/>
        <v/>
      </c>
      <c r="Y1781" s="183" t="str">
        <f>IF(A:A="","",IF(R1781="Refreshment Beverage",VLOOKUP(Q1781,Rates!G$15:L$19,6,0)*W1781,VLOOKUP(Q1781,Rates!G$4:L$12,6,0)*W1781))</f>
        <v/>
      </c>
      <c r="Z1781" s="183" t="str">
        <f t="shared" si="857"/>
        <v/>
      </c>
      <c r="AA1781" s="17">
        <f t="shared" si="845"/>
        <v>0</v>
      </c>
      <c r="AB1781" s="177" t="str" cm="1">
        <f t="array" ref="AB1781">IF(_xlfn.SINGLE(A:A)="","",IF(R1781="Refreshment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177" t="str" cm="1">
        <f t="array" ref="AC1781">IF(_xlfn.SINGLE(A:A)="","",IF(R1781="Refreshment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68">
        <f>IFERROR(IF(OR(Q1781=1,Q1781=2,Q1781=3,Q1781=4),VLOOKUP(Q1781,Rates!$A$31:$B$34,2,0)*W1781,IF(V1781=1,VLOOKUP(U1781,'REB BEV MIN MKUP'!B:E,4,0),IF(V1781&gt;1,VLOOKUP(VALUE(W1781),'REB BEV MIN MKUP'!O:Q,3,0),0))),0)</f>
        <v>0</v>
      </c>
      <c r="AE1781" s="177" t="str">
        <f t="shared" si="858"/>
        <v/>
      </c>
      <c r="AF1781" s="13" t="str">
        <f t="shared" si="859"/>
        <v/>
      </c>
      <c r="AG1781" s="177" t="str">
        <f t="shared" si="860"/>
        <v/>
      </c>
      <c r="AH1781" s="184" t="str">
        <f t="shared" si="861"/>
        <v/>
      </c>
      <c r="AI1781" s="184" t="str">
        <f>IF(AE:AE="","",IF(R1781="Refreshment Beverage",AK1781*(Rates!J$19/100),ROUND(SUM(AH1781*(Rates!$J$8/100)),4)))</f>
        <v/>
      </c>
      <c r="AJ1781" s="183" t="str">
        <f t="shared" si="862"/>
        <v/>
      </c>
      <c r="AK1781" s="185" t="str">
        <f t="shared" si="863"/>
        <v/>
      </c>
      <c r="AL1781" s="177" t="str">
        <f t="shared" si="864"/>
        <v/>
      </c>
      <c r="AM1781" s="13" t="str">
        <f>IF(AS1781="","",IF(R1781="Refreshment Beverage",ROUND(AS1781*Rates!K$19,4),ROUND(AO1781*(VLOOKUP(VALUE(Q1781),Rates!G$4:L$12,3,0)),4)))</f>
        <v/>
      </c>
      <c r="AN1781" s="183" t="str">
        <f>IF(AS1781="","",IF(R1781="Refreshment Beverage",AS1781*(Rates!J$19/100),MAX(AM1781,AB1781)))</f>
        <v/>
      </c>
      <c r="AO1781" s="186" t="str">
        <f t="shared" si="865"/>
        <v/>
      </c>
      <c r="AP1781" s="186" t="str">
        <f t="shared" si="866"/>
        <v/>
      </c>
      <c r="AQ1781" s="186" t="str">
        <f>IF(AS1781="","",IF(R1781="Refreshment Beverage",ROUND(SUM(VLOOKUP(Q:Q,Rates!G$15:L$19,3,0)*(AS1781-Y1781-Z1781-AA1781)),4),ROUND(SUM(Rates!$K$8*AS1781),4)))</f>
        <v/>
      </c>
      <c r="AR1781" s="184" t="str">
        <f t="shared" si="867"/>
        <v/>
      </c>
      <c r="AS1781" s="185" t="str">
        <f t="shared" si="868"/>
        <v/>
      </c>
      <c r="AT1781" s="177" t="str">
        <f t="shared" si="869"/>
        <v/>
      </c>
      <c r="AU1781" s="13" t="str">
        <f>IF(AX1781="","",IF(R1781="Refreshment Beverage",ROUND((BA1781-Y1781-Z1781-AA1781)*VLOOKUP(VALUE(Q1781),Rates!G$15:L$19,3,0),4),ROUND(AW1781*(VLOOKUP(VALUE(Q1781),Rates!G:L,3,0)),4)))</f>
        <v/>
      </c>
      <c r="AV1781" s="183" t="str">
        <f t="shared" si="870"/>
        <v/>
      </c>
      <c r="AW1781" s="186" t="str">
        <f t="shared" si="871"/>
        <v/>
      </c>
      <c r="AX1781" s="184" t="str">
        <f t="shared" si="872"/>
        <v/>
      </c>
      <c r="AY1781" s="186" t="str">
        <f>IF(AX1781="","",IF(R1781="Refreshment Beverage",ROUND(SUM(AX1781*Rates!K$19),4),ROUND(SUM(AX1781*(Rates!J$8/100)),4)))</f>
        <v/>
      </c>
      <c r="AZ1781" s="183" t="str">
        <f t="shared" si="873"/>
        <v/>
      </c>
      <c r="BA1781" s="185" t="str">
        <f t="shared" si="874"/>
        <v/>
      </c>
      <c r="BD1781" s="171"/>
      <c r="BE1781" s="171"/>
      <c r="BF1781" s="171"/>
      <c r="BG1781" s="171"/>
    </row>
    <row r="1782" spans="1:59" ht="15" customHeight="1" x14ac:dyDescent="0.3">
      <c r="A1782" s="172"/>
      <c r="B1782" s="172"/>
      <c r="C1782" s="172"/>
      <c r="D1782" s="173"/>
      <c r="E1782" s="173"/>
      <c r="F1782" s="173"/>
      <c r="G1782" s="173"/>
      <c r="H1782" s="173"/>
      <c r="I1782" s="174"/>
      <c r="J1782" s="175"/>
      <c r="K1782" s="176" t="str">
        <f t="shared" si="846"/>
        <v/>
      </c>
      <c r="L1782" s="177" t="str">
        <f t="shared" si="847"/>
        <v/>
      </c>
      <c r="M1782" s="178" t="str">
        <f t="shared" si="848"/>
        <v/>
      </c>
      <c r="N1782" s="44" t="str" cm="1">
        <f t="array" ref="N1782">IFERROR(IF(_xlfn.SINGLE(A:A)="","",IF(R1782="Beer",SUM(LOOKUP(2,1/(Rates!$B$3:$B$5&lt;=W1782)/(Rates!$C$3:$C$5&gt;=W1782),Rates!$D$3:$D$5)*(X1782/100)*W1782),IF(R1782="Refreshment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44" t="str">
        <f t="shared" si="849"/>
        <v/>
      </c>
      <c r="P1782" s="13"/>
      <c r="Q1782" s="179" t="str">
        <f t="shared" si="850"/>
        <v/>
      </c>
      <c r="R1782" s="180" t="str">
        <f t="shared" si="851"/>
        <v/>
      </c>
      <c r="S1782" s="13" t="str">
        <f>IF(A1782="","",IF(R1782="Refreshment Beverage",VLOOKUP(VALUE(Q1782),Rates!G$15:L$19,2,0),VLOOKUP(VALUE(Q1782),Rates!G$4:L$8,2,0)))</f>
        <v/>
      </c>
      <c r="T1782" s="13" t="str">
        <f t="shared" si="852"/>
        <v/>
      </c>
      <c r="U1782" s="181" t="str">
        <f t="shared" si="853"/>
        <v/>
      </c>
      <c r="V1782" s="13" t="str">
        <f t="shared" si="854"/>
        <v/>
      </c>
      <c r="W1782" s="13" t="str">
        <f t="shared" si="855"/>
        <v/>
      </c>
      <c r="X1782" s="182" t="str">
        <f t="shared" si="856"/>
        <v/>
      </c>
      <c r="Y1782" s="183" t="str">
        <f>IF(A:A="","",IF(R1782="Refreshment Beverage",VLOOKUP(Q1782,Rates!G$15:L$19,6,0)*W1782,VLOOKUP(Q1782,Rates!G$4:L$12,6,0)*W1782))</f>
        <v/>
      </c>
      <c r="Z1782" s="183" t="str">
        <f t="shared" si="857"/>
        <v/>
      </c>
      <c r="AA1782" s="17">
        <f t="shared" si="845"/>
        <v>0</v>
      </c>
      <c r="AB1782" s="177" t="str" cm="1">
        <f t="array" ref="AB1782">IF(_xlfn.SINGLE(A:A)="","",IF(R1782="Refreshment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177" t="str" cm="1">
        <f t="array" ref="AC1782">IF(_xlfn.SINGLE(A:A)="","",IF(R1782="Refreshment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68">
        <f>IFERROR(IF(OR(Q1782=1,Q1782=2,Q1782=3,Q1782=4),VLOOKUP(Q1782,Rates!$A$31:$B$34,2,0)*W1782,IF(V1782=1,VLOOKUP(U1782,'REB BEV MIN MKUP'!B:E,4,0),IF(V1782&gt;1,VLOOKUP(VALUE(W1782),'REB BEV MIN MKUP'!O:Q,3,0),0))),0)</f>
        <v>0</v>
      </c>
      <c r="AE1782" s="177" t="str">
        <f t="shared" si="858"/>
        <v/>
      </c>
      <c r="AF1782" s="13" t="str">
        <f t="shared" si="859"/>
        <v/>
      </c>
      <c r="AG1782" s="177" t="str">
        <f t="shared" si="860"/>
        <v/>
      </c>
      <c r="AH1782" s="184" t="str">
        <f t="shared" si="861"/>
        <v/>
      </c>
      <c r="AI1782" s="184" t="str">
        <f>IF(AE:AE="","",IF(R1782="Refreshment Beverage",AK1782*(Rates!J$19/100),ROUND(SUM(AH1782*(Rates!$J$8/100)),4)))</f>
        <v/>
      </c>
      <c r="AJ1782" s="183" t="str">
        <f t="shared" si="862"/>
        <v/>
      </c>
      <c r="AK1782" s="185" t="str">
        <f t="shared" si="863"/>
        <v/>
      </c>
      <c r="AL1782" s="177" t="str">
        <f t="shared" si="864"/>
        <v/>
      </c>
      <c r="AM1782" s="13" t="str">
        <f>IF(AS1782="","",IF(R1782="Refreshment Beverage",ROUND(AS1782*Rates!K$19,4),ROUND(AO1782*(VLOOKUP(VALUE(Q1782),Rates!G$4:L$12,3,0)),4)))</f>
        <v/>
      </c>
      <c r="AN1782" s="183" t="str">
        <f>IF(AS1782="","",IF(R1782="Refreshment Beverage",AS1782*(Rates!J$19/100),MAX(AM1782,AB1782)))</f>
        <v/>
      </c>
      <c r="AO1782" s="186" t="str">
        <f t="shared" si="865"/>
        <v/>
      </c>
      <c r="AP1782" s="186" t="str">
        <f t="shared" si="866"/>
        <v/>
      </c>
      <c r="AQ1782" s="186" t="str">
        <f>IF(AS1782="","",IF(R1782="Refreshment Beverage",ROUND(SUM(VLOOKUP(Q:Q,Rates!G$15:L$19,3,0)*(AS1782-Y1782-Z1782-AA1782)),4),ROUND(SUM(Rates!$K$8*AS1782),4)))</f>
        <v/>
      </c>
      <c r="AR1782" s="184" t="str">
        <f t="shared" si="867"/>
        <v/>
      </c>
      <c r="AS1782" s="185" t="str">
        <f t="shared" si="868"/>
        <v/>
      </c>
      <c r="AT1782" s="177" t="str">
        <f t="shared" si="869"/>
        <v/>
      </c>
      <c r="AU1782" s="13" t="str">
        <f>IF(AX1782="","",IF(R1782="Refreshment Beverage",ROUND((BA1782-Y1782-Z1782-AA1782)*VLOOKUP(VALUE(Q1782),Rates!G$15:L$19,3,0),4),ROUND(AW1782*(VLOOKUP(VALUE(Q1782),Rates!G:L,3,0)),4)))</f>
        <v/>
      </c>
      <c r="AV1782" s="183" t="str">
        <f t="shared" si="870"/>
        <v/>
      </c>
      <c r="AW1782" s="186" t="str">
        <f t="shared" si="871"/>
        <v/>
      </c>
      <c r="AX1782" s="184" t="str">
        <f t="shared" si="872"/>
        <v/>
      </c>
      <c r="AY1782" s="186" t="str">
        <f>IF(AX1782="","",IF(R1782="Refreshment Beverage",ROUND(SUM(AX1782*Rates!K$19),4),ROUND(SUM(AX1782*(Rates!J$8/100)),4)))</f>
        <v/>
      </c>
      <c r="AZ1782" s="183" t="str">
        <f t="shared" si="873"/>
        <v/>
      </c>
      <c r="BA1782" s="185" t="str">
        <f t="shared" si="874"/>
        <v/>
      </c>
      <c r="BD1782" s="171"/>
      <c r="BE1782" s="171"/>
      <c r="BF1782" s="171"/>
      <c r="BG1782" s="171"/>
    </row>
    <row r="1783" spans="1:59" ht="15" customHeight="1" x14ac:dyDescent="0.3">
      <c r="A1783" s="172"/>
      <c r="B1783" s="172"/>
      <c r="C1783" s="172"/>
      <c r="D1783" s="173"/>
      <c r="E1783" s="173"/>
      <c r="F1783" s="173"/>
      <c r="G1783" s="173"/>
      <c r="H1783" s="173"/>
      <c r="I1783" s="174"/>
      <c r="J1783" s="175"/>
      <c r="K1783" s="176" t="str">
        <f t="shared" si="846"/>
        <v/>
      </c>
      <c r="L1783" s="177" t="str">
        <f t="shared" si="847"/>
        <v/>
      </c>
      <c r="M1783" s="178" t="str">
        <f t="shared" si="848"/>
        <v/>
      </c>
      <c r="N1783" s="44" t="str" cm="1">
        <f t="array" ref="N1783">IFERROR(IF(_xlfn.SINGLE(A:A)="","",IF(R1783="Beer",SUM(LOOKUP(2,1/(Rates!$B$3:$B$5&lt;=W1783)/(Rates!$C$3:$C$5&gt;=W1783),Rates!$D$3:$D$5)*(X1783/100)*W1783),IF(R1783="Refreshment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44" t="str">
        <f t="shared" si="849"/>
        <v/>
      </c>
      <c r="P1783" s="13"/>
      <c r="Q1783" s="179" t="str">
        <f t="shared" si="850"/>
        <v/>
      </c>
      <c r="R1783" s="180" t="str">
        <f t="shared" si="851"/>
        <v/>
      </c>
      <c r="S1783" s="13" t="str">
        <f>IF(A1783="","",IF(R1783="Refreshment Beverage",VLOOKUP(VALUE(Q1783),Rates!G$15:L$19,2,0),VLOOKUP(VALUE(Q1783),Rates!G$4:L$8,2,0)))</f>
        <v/>
      </c>
      <c r="T1783" s="13" t="str">
        <f t="shared" si="852"/>
        <v/>
      </c>
      <c r="U1783" s="181" t="str">
        <f t="shared" si="853"/>
        <v/>
      </c>
      <c r="V1783" s="13" t="str">
        <f t="shared" si="854"/>
        <v/>
      </c>
      <c r="W1783" s="13" t="str">
        <f t="shared" si="855"/>
        <v/>
      </c>
      <c r="X1783" s="182" t="str">
        <f t="shared" si="856"/>
        <v/>
      </c>
      <c r="Y1783" s="183" t="str">
        <f>IF(A:A="","",IF(R1783="Refreshment Beverage",VLOOKUP(Q1783,Rates!G$15:L$19,6,0)*W1783,VLOOKUP(Q1783,Rates!G$4:L$12,6,0)*W1783))</f>
        <v/>
      </c>
      <c r="Z1783" s="183" t="str">
        <f t="shared" si="857"/>
        <v/>
      </c>
      <c r="AA1783" s="17">
        <f t="shared" si="845"/>
        <v>0</v>
      </c>
      <c r="AB1783" s="177" t="str" cm="1">
        <f t="array" ref="AB1783">IF(_xlfn.SINGLE(A:A)="","",IF(R1783="Refreshment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177" t="str" cm="1">
        <f t="array" ref="AC1783">IF(_xlfn.SINGLE(A:A)="","",IF(R1783="Refreshment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68">
        <f>IFERROR(IF(OR(Q1783=1,Q1783=2,Q1783=3,Q1783=4),VLOOKUP(Q1783,Rates!$A$31:$B$34,2,0)*W1783,IF(V1783=1,VLOOKUP(U1783,'REB BEV MIN MKUP'!B:E,4,0),IF(V1783&gt;1,VLOOKUP(VALUE(W1783),'REB BEV MIN MKUP'!O:Q,3,0),0))),0)</f>
        <v>0</v>
      </c>
      <c r="AE1783" s="177" t="str">
        <f t="shared" si="858"/>
        <v/>
      </c>
      <c r="AF1783" s="13" t="str">
        <f t="shared" si="859"/>
        <v/>
      </c>
      <c r="AG1783" s="177" t="str">
        <f t="shared" si="860"/>
        <v/>
      </c>
      <c r="AH1783" s="184" t="str">
        <f t="shared" si="861"/>
        <v/>
      </c>
      <c r="AI1783" s="184" t="str">
        <f>IF(AE:AE="","",IF(R1783="Refreshment Beverage",AK1783*(Rates!J$19/100),ROUND(SUM(AH1783*(Rates!$J$8/100)),4)))</f>
        <v/>
      </c>
      <c r="AJ1783" s="183" t="str">
        <f t="shared" si="862"/>
        <v/>
      </c>
      <c r="AK1783" s="185" t="str">
        <f t="shared" si="863"/>
        <v/>
      </c>
      <c r="AL1783" s="177" t="str">
        <f t="shared" si="864"/>
        <v/>
      </c>
      <c r="AM1783" s="13" t="str">
        <f>IF(AS1783="","",IF(R1783="Refreshment Beverage",ROUND(AS1783*Rates!K$19,4),ROUND(AO1783*(VLOOKUP(VALUE(Q1783),Rates!G$4:L$12,3,0)),4)))</f>
        <v/>
      </c>
      <c r="AN1783" s="183" t="str">
        <f>IF(AS1783="","",IF(R1783="Refreshment Beverage",AS1783*(Rates!J$19/100),MAX(AM1783,AB1783)))</f>
        <v/>
      </c>
      <c r="AO1783" s="186" t="str">
        <f t="shared" si="865"/>
        <v/>
      </c>
      <c r="AP1783" s="186" t="str">
        <f t="shared" si="866"/>
        <v/>
      </c>
      <c r="AQ1783" s="186" t="str">
        <f>IF(AS1783="","",IF(R1783="Refreshment Beverage",ROUND(SUM(VLOOKUP(Q:Q,Rates!G$15:L$19,3,0)*(AS1783-Y1783-Z1783-AA1783)),4),ROUND(SUM(Rates!$K$8*AS1783),4)))</f>
        <v/>
      </c>
      <c r="AR1783" s="184" t="str">
        <f t="shared" si="867"/>
        <v/>
      </c>
      <c r="AS1783" s="185" t="str">
        <f t="shared" si="868"/>
        <v/>
      </c>
      <c r="AT1783" s="177" t="str">
        <f t="shared" si="869"/>
        <v/>
      </c>
      <c r="AU1783" s="13" t="str">
        <f>IF(AX1783="","",IF(R1783="Refreshment Beverage",ROUND((BA1783-Y1783-Z1783-AA1783)*VLOOKUP(VALUE(Q1783),Rates!G$15:L$19,3,0),4),ROUND(AW1783*(VLOOKUP(VALUE(Q1783),Rates!G:L,3,0)),4)))</f>
        <v/>
      </c>
      <c r="AV1783" s="183" t="str">
        <f t="shared" si="870"/>
        <v/>
      </c>
      <c r="AW1783" s="186" t="str">
        <f t="shared" si="871"/>
        <v/>
      </c>
      <c r="AX1783" s="184" t="str">
        <f t="shared" si="872"/>
        <v/>
      </c>
      <c r="AY1783" s="186" t="str">
        <f>IF(AX1783="","",IF(R1783="Refreshment Beverage",ROUND(SUM(AX1783*Rates!K$19),4),ROUND(SUM(AX1783*(Rates!J$8/100)),4)))</f>
        <v/>
      </c>
      <c r="AZ1783" s="183" t="str">
        <f t="shared" si="873"/>
        <v/>
      </c>
      <c r="BA1783" s="185" t="str">
        <f t="shared" si="874"/>
        <v/>
      </c>
      <c r="BD1783" s="171"/>
      <c r="BE1783" s="171"/>
      <c r="BF1783" s="171"/>
      <c r="BG1783" s="171"/>
    </row>
    <row r="1784" spans="1:59" ht="15" customHeight="1" x14ac:dyDescent="0.3">
      <c r="A1784" s="172"/>
      <c r="B1784" s="172"/>
      <c r="C1784" s="172"/>
      <c r="D1784" s="173"/>
      <c r="E1784" s="173"/>
      <c r="F1784" s="173"/>
      <c r="G1784" s="173"/>
      <c r="H1784" s="173"/>
      <c r="I1784" s="174"/>
      <c r="J1784" s="175"/>
      <c r="K1784" s="176" t="str">
        <f t="shared" si="846"/>
        <v/>
      </c>
      <c r="L1784" s="177" t="str">
        <f t="shared" si="847"/>
        <v/>
      </c>
      <c r="M1784" s="178" t="str">
        <f t="shared" si="848"/>
        <v/>
      </c>
      <c r="N1784" s="44" t="str" cm="1">
        <f t="array" ref="N1784">IFERROR(IF(_xlfn.SINGLE(A:A)="","",IF(R1784="Beer",SUM(LOOKUP(2,1/(Rates!$B$3:$B$5&lt;=W1784)/(Rates!$C$3:$C$5&gt;=W1784),Rates!$D$3:$D$5)*(X1784/100)*W1784),IF(R1784="Refreshment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44" t="str">
        <f t="shared" si="849"/>
        <v/>
      </c>
      <c r="P1784" s="13"/>
      <c r="Q1784" s="179" t="str">
        <f t="shared" si="850"/>
        <v/>
      </c>
      <c r="R1784" s="180" t="str">
        <f t="shared" si="851"/>
        <v/>
      </c>
      <c r="S1784" s="13" t="str">
        <f>IF(A1784="","",IF(R1784="Refreshment Beverage",VLOOKUP(VALUE(Q1784),Rates!G$15:L$19,2,0),VLOOKUP(VALUE(Q1784),Rates!G$4:L$8,2,0)))</f>
        <v/>
      </c>
      <c r="T1784" s="13" t="str">
        <f t="shared" si="852"/>
        <v/>
      </c>
      <c r="U1784" s="181" t="str">
        <f t="shared" si="853"/>
        <v/>
      </c>
      <c r="V1784" s="13" t="str">
        <f t="shared" si="854"/>
        <v/>
      </c>
      <c r="W1784" s="13" t="str">
        <f t="shared" si="855"/>
        <v/>
      </c>
      <c r="X1784" s="182" t="str">
        <f t="shared" si="856"/>
        <v/>
      </c>
      <c r="Y1784" s="183" t="str">
        <f>IF(A:A="","",IF(R1784="Refreshment Beverage",VLOOKUP(Q1784,Rates!G$15:L$19,6,0)*W1784,VLOOKUP(Q1784,Rates!G$4:L$12,6,0)*W1784))</f>
        <v/>
      </c>
      <c r="Z1784" s="183" t="str">
        <f t="shared" si="857"/>
        <v/>
      </c>
      <c r="AA1784" s="17">
        <f t="shared" si="845"/>
        <v>0</v>
      </c>
      <c r="AB1784" s="177" t="str" cm="1">
        <f t="array" ref="AB1784">IF(_xlfn.SINGLE(A:A)="","",IF(R1784="Refreshment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177" t="str" cm="1">
        <f t="array" ref="AC1784">IF(_xlfn.SINGLE(A:A)="","",IF(R1784="Refreshment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68">
        <f>IFERROR(IF(OR(Q1784=1,Q1784=2,Q1784=3,Q1784=4),VLOOKUP(Q1784,Rates!$A$31:$B$34,2,0)*W1784,IF(V1784=1,VLOOKUP(U1784,'REB BEV MIN MKUP'!B:E,4,0),IF(V1784&gt;1,VLOOKUP(VALUE(W1784),'REB BEV MIN MKUP'!O:Q,3,0),0))),0)</f>
        <v>0</v>
      </c>
      <c r="AE1784" s="177" t="str">
        <f t="shared" si="858"/>
        <v/>
      </c>
      <c r="AF1784" s="13" t="str">
        <f t="shared" si="859"/>
        <v/>
      </c>
      <c r="AG1784" s="177" t="str">
        <f t="shared" si="860"/>
        <v/>
      </c>
      <c r="AH1784" s="184" t="str">
        <f t="shared" si="861"/>
        <v/>
      </c>
      <c r="AI1784" s="184" t="str">
        <f>IF(AE:AE="","",IF(R1784="Refreshment Beverage",AK1784*(Rates!J$19/100),ROUND(SUM(AH1784*(Rates!$J$8/100)),4)))</f>
        <v/>
      </c>
      <c r="AJ1784" s="183" t="str">
        <f t="shared" si="862"/>
        <v/>
      </c>
      <c r="AK1784" s="185" t="str">
        <f t="shared" si="863"/>
        <v/>
      </c>
      <c r="AL1784" s="177" t="str">
        <f t="shared" si="864"/>
        <v/>
      </c>
      <c r="AM1784" s="13" t="str">
        <f>IF(AS1784="","",IF(R1784="Refreshment Beverage",ROUND(AS1784*Rates!K$19,4),ROUND(AO1784*(VLOOKUP(VALUE(Q1784),Rates!G$4:L$12,3,0)),4)))</f>
        <v/>
      </c>
      <c r="AN1784" s="183" t="str">
        <f>IF(AS1784="","",IF(R1784="Refreshment Beverage",AS1784*(Rates!J$19/100),MAX(AM1784,AB1784)))</f>
        <v/>
      </c>
      <c r="AO1784" s="186" t="str">
        <f t="shared" si="865"/>
        <v/>
      </c>
      <c r="AP1784" s="186" t="str">
        <f t="shared" si="866"/>
        <v/>
      </c>
      <c r="AQ1784" s="186" t="str">
        <f>IF(AS1784="","",IF(R1784="Refreshment Beverage",ROUND(SUM(VLOOKUP(Q:Q,Rates!G$15:L$19,3,0)*(AS1784-Y1784-Z1784-AA1784)),4),ROUND(SUM(Rates!$K$8*AS1784),4)))</f>
        <v/>
      </c>
      <c r="AR1784" s="184" t="str">
        <f t="shared" si="867"/>
        <v/>
      </c>
      <c r="AS1784" s="185" t="str">
        <f t="shared" si="868"/>
        <v/>
      </c>
      <c r="AT1784" s="177" t="str">
        <f t="shared" si="869"/>
        <v/>
      </c>
      <c r="AU1784" s="13" t="str">
        <f>IF(AX1784="","",IF(R1784="Refreshment Beverage",ROUND((BA1784-Y1784-Z1784-AA1784)*VLOOKUP(VALUE(Q1784),Rates!G$15:L$19,3,0),4),ROUND(AW1784*(VLOOKUP(VALUE(Q1784),Rates!G:L,3,0)),4)))</f>
        <v/>
      </c>
      <c r="AV1784" s="183" t="str">
        <f t="shared" si="870"/>
        <v/>
      </c>
      <c r="AW1784" s="186" t="str">
        <f t="shared" si="871"/>
        <v/>
      </c>
      <c r="AX1784" s="184" t="str">
        <f t="shared" si="872"/>
        <v/>
      </c>
      <c r="AY1784" s="186" t="str">
        <f>IF(AX1784="","",IF(R1784="Refreshment Beverage",ROUND(SUM(AX1784*Rates!K$19),4),ROUND(SUM(AX1784*(Rates!J$8/100)),4)))</f>
        <v/>
      </c>
      <c r="AZ1784" s="183" t="str">
        <f t="shared" si="873"/>
        <v/>
      </c>
      <c r="BA1784" s="185" t="str">
        <f t="shared" si="874"/>
        <v/>
      </c>
      <c r="BD1784" s="171"/>
      <c r="BE1784" s="171"/>
      <c r="BF1784" s="171"/>
      <c r="BG1784" s="171"/>
    </row>
    <row r="1785" spans="1:59" ht="15" customHeight="1" x14ac:dyDescent="0.3">
      <c r="A1785" s="172"/>
      <c r="B1785" s="172"/>
      <c r="C1785" s="172"/>
      <c r="D1785" s="173"/>
      <c r="E1785" s="173"/>
      <c r="F1785" s="173"/>
      <c r="G1785" s="173"/>
      <c r="H1785" s="173"/>
      <c r="I1785" s="174"/>
      <c r="J1785" s="175"/>
      <c r="K1785" s="176" t="str">
        <f t="shared" si="846"/>
        <v/>
      </c>
      <c r="L1785" s="177" t="str">
        <f t="shared" si="847"/>
        <v/>
      </c>
      <c r="M1785" s="178" t="str">
        <f t="shared" si="848"/>
        <v/>
      </c>
      <c r="N1785" s="44" t="str" cm="1">
        <f t="array" ref="N1785">IFERROR(IF(_xlfn.SINGLE(A:A)="","",IF(R1785="Beer",SUM(LOOKUP(2,1/(Rates!$B$3:$B$5&lt;=W1785)/(Rates!$C$3:$C$5&gt;=W1785),Rates!$D$3:$D$5)*(X1785/100)*W1785),IF(R1785="Refreshment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44" t="str">
        <f t="shared" si="849"/>
        <v/>
      </c>
      <c r="P1785" s="13"/>
      <c r="Q1785" s="179" t="str">
        <f t="shared" si="850"/>
        <v/>
      </c>
      <c r="R1785" s="180" t="str">
        <f t="shared" si="851"/>
        <v/>
      </c>
      <c r="S1785" s="13" t="str">
        <f>IF(A1785="","",IF(R1785="Refreshment Beverage",VLOOKUP(VALUE(Q1785),Rates!G$15:L$19,2,0),VLOOKUP(VALUE(Q1785),Rates!G$4:L$8,2,0)))</f>
        <v/>
      </c>
      <c r="T1785" s="13" t="str">
        <f t="shared" si="852"/>
        <v/>
      </c>
      <c r="U1785" s="181" t="str">
        <f t="shared" si="853"/>
        <v/>
      </c>
      <c r="V1785" s="13" t="str">
        <f t="shared" si="854"/>
        <v/>
      </c>
      <c r="W1785" s="13" t="str">
        <f t="shared" si="855"/>
        <v/>
      </c>
      <c r="X1785" s="182" t="str">
        <f t="shared" si="856"/>
        <v/>
      </c>
      <c r="Y1785" s="183" t="str">
        <f>IF(A:A="","",IF(R1785="Refreshment Beverage",VLOOKUP(Q1785,Rates!G$15:L$19,6,0)*W1785,VLOOKUP(Q1785,Rates!G$4:L$12,6,0)*W1785))</f>
        <v/>
      </c>
      <c r="Z1785" s="183" t="str">
        <f t="shared" si="857"/>
        <v/>
      </c>
      <c r="AA1785" s="17">
        <f t="shared" si="845"/>
        <v>0</v>
      </c>
      <c r="AB1785" s="177" t="str" cm="1">
        <f t="array" ref="AB1785">IF(_xlfn.SINGLE(A:A)="","",IF(R1785="Refreshment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177" t="str" cm="1">
        <f t="array" ref="AC1785">IF(_xlfn.SINGLE(A:A)="","",IF(R1785="Refreshment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68">
        <f>IFERROR(IF(OR(Q1785=1,Q1785=2,Q1785=3,Q1785=4),VLOOKUP(Q1785,Rates!$A$31:$B$34,2,0)*W1785,IF(V1785=1,VLOOKUP(U1785,'REB BEV MIN MKUP'!B:E,4,0),IF(V1785&gt;1,VLOOKUP(VALUE(W1785),'REB BEV MIN MKUP'!O:Q,3,0),0))),0)</f>
        <v>0</v>
      </c>
      <c r="AE1785" s="177" t="str">
        <f t="shared" si="858"/>
        <v/>
      </c>
      <c r="AF1785" s="13" t="str">
        <f t="shared" si="859"/>
        <v/>
      </c>
      <c r="AG1785" s="177" t="str">
        <f t="shared" si="860"/>
        <v/>
      </c>
      <c r="AH1785" s="184" t="str">
        <f t="shared" si="861"/>
        <v/>
      </c>
      <c r="AI1785" s="184" t="str">
        <f>IF(AE:AE="","",IF(R1785="Refreshment Beverage",AK1785*(Rates!J$19/100),ROUND(SUM(AH1785*(Rates!$J$8/100)),4)))</f>
        <v/>
      </c>
      <c r="AJ1785" s="183" t="str">
        <f t="shared" si="862"/>
        <v/>
      </c>
      <c r="AK1785" s="185" t="str">
        <f t="shared" si="863"/>
        <v/>
      </c>
      <c r="AL1785" s="177" t="str">
        <f t="shared" si="864"/>
        <v/>
      </c>
      <c r="AM1785" s="13" t="str">
        <f>IF(AS1785="","",IF(R1785="Refreshment Beverage",ROUND(AS1785*Rates!K$19,4),ROUND(AO1785*(VLOOKUP(VALUE(Q1785),Rates!G$4:L$12,3,0)),4)))</f>
        <v/>
      </c>
      <c r="AN1785" s="183" t="str">
        <f>IF(AS1785="","",IF(R1785="Refreshment Beverage",AS1785*(Rates!J$19/100),MAX(AM1785,AB1785)))</f>
        <v/>
      </c>
      <c r="AO1785" s="186" t="str">
        <f t="shared" si="865"/>
        <v/>
      </c>
      <c r="AP1785" s="186" t="str">
        <f t="shared" si="866"/>
        <v/>
      </c>
      <c r="AQ1785" s="186" t="str">
        <f>IF(AS1785="","",IF(R1785="Refreshment Beverage",ROUND(SUM(VLOOKUP(Q:Q,Rates!G$15:L$19,3,0)*(AS1785-Y1785-Z1785-AA1785)),4),ROUND(SUM(Rates!$K$8*AS1785),4)))</f>
        <v/>
      </c>
      <c r="AR1785" s="184" t="str">
        <f t="shared" si="867"/>
        <v/>
      </c>
      <c r="AS1785" s="185" t="str">
        <f t="shared" si="868"/>
        <v/>
      </c>
      <c r="AT1785" s="177" t="str">
        <f t="shared" si="869"/>
        <v/>
      </c>
      <c r="AU1785" s="13" t="str">
        <f>IF(AX1785="","",IF(R1785="Refreshment Beverage",ROUND((BA1785-Y1785-Z1785-AA1785)*VLOOKUP(VALUE(Q1785),Rates!G$15:L$19,3,0),4),ROUND(AW1785*(VLOOKUP(VALUE(Q1785),Rates!G:L,3,0)),4)))</f>
        <v/>
      </c>
      <c r="AV1785" s="183" t="str">
        <f t="shared" si="870"/>
        <v/>
      </c>
      <c r="AW1785" s="186" t="str">
        <f t="shared" si="871"/>
        <v/>
      </c>
      <c r="AX1785" s="184" t="str">
        <f t="shared" si="872"/>
        <v/>
      </c>
      <c r="AY1785" s="186" t="str">
        <f>IF(AX1785="","",IF(R1785="Refreshment Beverage",ROUND(SUM(AX1785*Rates!K$19),4),ROUND(SUM(AX1785*(Rates!J$8/100)),4)))</f>
        <v/>
      </c>
      <c r="AZ1785" s="183" t="str">
        <f t="shared" si="873"/>
        <v/>
      </c>
      <c r="BA1785" s="185" t="str">
        <f t="shared" si="874"/>
        <v/>
      </c>
      <c r="BD1785" s="171"/>
      <c r="BE1785" s="171"/>
      <c r="BF1785" s="171"/>
      <c r="BG1785" s="171"/>
    </row>
    <row r="1786" spans="1:59" ht="15" customHeight="1" x14ac:dyDescent="0.3">
      <c r="A1786" s="172"/>
      <c r="B1786" s="172"/>
      <c r="C1786" s="172"/>
      <c r="D1786" s="173"/>
      <c r="E1786" s="173"/>
      <c r="F1786" s="173"/>
      <c r="G1786" s="173"/>
      <c r="H1786" s="173"/>
      <c r="I1786" s="174"/>
      <c r="J1786" s="175"/>
      <c r="K1786" s="176" t="str">
        <f t="shared" si="846"/>
        <v/>
      </c>
      <c r="L1786" s="177" t="str">
        <f t="shared" si="847"/>
        <v/>
      </c>
      <c r="M1786" s="178" t="str">
        <f t="shared" si="848"/>
        <v/>
      </c>
      <c r="N1786" s="44" t="str" cm="1">
        <f t="array" ref="N1786">IFERROR(IF(_xlfn.SINGLE(A:A)="","",IF(R1786="Beer",SUM(LOOKUP(2,1/(Rates!$B$3:$B$5&lt;=W1786)/(Rates!$C$3:$C$5&gt;=W1786),Rates!$D$3:$D$5)*(X1786/100)*W1786),IF(R1786="Refreshment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44" t="str">
        <f t="shared" si="849"/>
        <v/>
      </c>
      <c r="P1786" s="13"/>
      <c r="Q1786" s="179" t="str">
        <f t="shared" si="850"/>
        <v/>
      </c>
      <c r="R1786" s="180" t="str">
        <f t="shared" si="851"/>
        <v/>
      </c>
      <c r="S1786" s="13" t="str">
        <f>IF(A1786="","",IF(R1786="Refreshment Beverage",VLOOKUP(VALUE(Q1786),Rates!G$15:L$19,2,0),VLOOKUP(VALUE(Q1786),Rates!G$4:L$8,2,0)))</f>
        <v/>
      </c>
      <c r="T1786" s="13" t="str">
        <f t="shared" si="852"/>
        <v/>
      </c>
      <c r="U1786" s="181" t="str">
        <f t="shared" si="853"/>
        <v/>
      </c>
      <c r="V1786" s="13" t="str">
        <f t="shared" si="854"/>
        <v/>
      </c>
      <c r="W1786" s="13" t="str">
        <f t="shared" si="855"/>
        <v/>
      </c>
      <c r="X1786" s="182" t="str">
        <f t="shared" si="856"/>
        <v/>
      </c>
      <c r="Y1786" s="183" t="str">
        <f>IF(A:A="","",IF(R1786="Refreshment Beverage",VLOOKUP(Q1786,Rates!G$15:L$19,6,0)*W1786,VLOOKUP(Q1786,Rates!G$4:L$12,6,0)*W1786))</f>
        <v/>
      </c>
      <c r="Z1786" s="183" t="str">
        <f t="shared" si="857"/>
        <v/>
      </c>
      <c r="AA1786" s="17">
        <f t="shared" si="845"/>
        <v>0</v>
      </c>
      <c r="AB1786" s="177" t="str" cm="1">
        <f t="array" ref="AB1786">IF(_xlfn.SINGLE(A:A)="","",IF(R1786="Refreshment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177" t="str" cm="1">
        <f t="array" ref="AC1786">IF(_xlfn.SINGLE(A:A)="","",IF(R1786="Refreshment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68">
        <f>IFERROR(IF(OR(Q1786=1,Q1786=2,Q1786=3,Q1786=4),VLOOKUP(Q1786,Rates!$A$31:$B$34,2,0)*W1786,IF(V1786=1,VLOOKUP(U1786,'REB BEV MIN MKUP'!B:E,4,0),IF(V1786&gt;1,VLOOKUP(VALUE(W1786),'REB BEV MIN MKUP'!O:Q,3,0),0))),0)</f>
        <v>0</v>
      </c>
      <c r="AE1786" s="177" t="str">
        <f t="shared" si="858"/>
        <v/>
      </c>
      <c r="AF1786" s="13" t="str">
        <f t="shared" si="859"/>
        <v/>
      </c>
      <c r="AG1786" s="177" t="str">
        <f t="shared" si="860"/>
        <v/>
      </c>
      <c r="AH1786" s="184" t="str">
        <f t="shared" si="861"/>
        <v/>
      </c>
      <c r="AI1786" s="184" t="str">
        <f>IF(AE:AE="","",IF(R1786="Refreshment Beverage",AK1786*(Rates!J$19/100),ROUND(SUM(AH1786*(Rates!$J$8/100)),4)))</f>
        <v/>
      </c>
      <c r="AJ1786" s="183" t="str">
        <f t="shared" si="862"/>
        <v/>
      </c>
      <c r="AK1786" s="185" t="str">
        <f t="shared" si="863"/>
        <v/>
      </c>
      <c r="AL1786" s="177" t="str">
        <f t="shared" si="864"/>
        <v/>
      </c>
      <c r="AM1786" s="13" t="str">
        <f>IF(AS1786="","",IF(R1786="Refreshment Beverage",ROUND(AS1786*Rates!K$19,4),ROUND(AO1786*(VLOOKUP(VALUE(Q1786),Rates!G$4:L$12,3,0)),4)))</f>
        <v/>
      </c>
      <c r="AN1786" s="183" t="str">
        <f>IF(AS1786="","",IF(R1786="Refreshment Beverage",AS1786*(Rates!J$19/100),MAX(AM1786,AB1786)))</f>
        <v/>
      </c>
      <c r="AO1786" s="186" t="str">
        <f t="shared" si="865"/>
        <v/>
      </c>
      <c r="AP1786" s="186" t="str">
        <f t="shared" si="866"/>
        <v/>
      </c>
      <c r="AQ1786" s="186" t="str">
        <f>IF(AS1786="","",IF(R1786="Refreshment Beverage",ROUND(SUM(VLOOKUP(Q:Q,Rates!G$15:L$19,3,0)*(AS1786-Y1786-Z1786-AA1786)),4),ROUND(SUM(Rates!$K$8*AS1786),4)))</f>
        <v/>
      </c>
      <c r="AR1786" s="184" t="str">
        <f t="shared" si="867"/>
        <v/>
      </c>
      <c r="AS1786" s="185" t="str">
        <f t="shared" si="868"/>
        <v/>
      </c>
      <c r="AT1786" s="177" t="str">
        <f t="shared" si="869"/>
        <v/>
      </c>
      <c r="AU1786" s="13" t="str">
        <f>IF(AX1786="","",IF(R1786="Refreshment Beverage",ROUND((BA1786-Y1786-Z1786-AA1786)*VLOOKUP(VALUE(Q1786),Rates!G$15:L$19,3,0),4),ROUND(AW1786*(VLOOKUP(VALUE(Q1786),Rates!G:L,3,0)),4)))</f>
        <v/>
      </c>
      <c r="AV1786" s="183" t="str">
        <f t="shared" si="870"/>
        <v/>
      </c>
      <c r="AW1786" s="186" t="str">
        <f t="shared" si="871"/>
        <v/>
      </c>
      <c r="AX1786" s="184" t="str">
        <f t="shared" si="872"/>
        <v/>
      </c>
      <c r="AY1786" s="186" t="str">
        <f>IF(AX1786="","",IF(R1786="Refreshment Beverage",ROUND(SUM(AX1786*Rates!K$19),4),ROUND(SUM(AX1786*(Rates!J$8/100)),4)))</f>
        <v/>
      </c>
      <c r="AZ1786" s="183" t="str">
        <f t="shared" si="873"/>
        <v/>
      </c>
      <c r="BA1786" s="185" t="str">
        <f t="shared" si="874"/>
        <v/>
      </c>
      <c r="BD1786" s="171"/>
      <c r="BE1786" s="171"/>
      <c r="BF1786" s="171"/>
      <c r="BG1786" s="171"/>
    </row>
    <row r="1787" spans="1:59" ht="15" customHeight="1" x14ac:dyDescent="0.3">
      <c r="A1787" s="172"/>
      <c r="B1787" s="172"/>
      <c r="C1787" s="172"/>
      <c r="D1787" s="173"/>
      <c r="E1787" s="173"/>
      <c r="F1787" s="173"/>
      <c r="G1787" s="173"/>
      <c r="H1787" s="173"/>
      <c r="I1787" s="174"/>
      <c r="J1787" s="175"/>
      <c r="K1787" s="176" t="str">
        <f t="shared" si="846"/>
        <v/>
      </c>
      <c r="L1787" s="177" t="str">
        <f t="shared" si="847"/>
        <v/>
      </c>
      <c r="M1787" s="178" t="str">
        <f t="shared" si="848"/>
        <v/>
      </c>
      <c r="N1787" s="44" t="str" cm="1">
        <f t="array" ref="N1787">IFERROR(IF(_xlfn.SINGLE(A:A)="","",IF(R1787="Beer",SUM(LOOKUP(2,1/(Rates!$B$3:$B$5&lt;=W1787)/(Rates!$C$3:$C$5&gt;=W1787),Rates!$D$3:$D$5)*(X1787/100)*W1787),IF(R1787="Refreshment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44" t="str">
        <f t="shared" si="849"/>
        <v/>
      </c>
      <c r="P1787" s="13"/>
      <c r="Q1787" s="179" t="str">
        <f t="shared" si="850"/>
        <v/>
      </c>
      <c r="R1787" s="180" t="str">
        <f t="shared" si="851"/>
        <v/>
      </c>
      <c r="S1787" s="13" t="str">
        <f>IF(A1787="","",IF(R1787="Refreshment Beverage",VLOOKUP(VALUE(Q1787),Rates!G$15:L$19,2,0),VLOOKUP(VALUE(Q1787),Rates!G$4:L$8,2,0)))</f>
        <v/>
      </c>
      <c r="T1787" s="13" t="str">
        <f t="shared" si="852"/>
        <v/>
      </c>
      <c r="U1787" s="181" t="str">
        <f t="shared" si="853"/>
        <v/>
      </c>
      <c r="V1787" s="13" t="str">
        <f t="shared" si="854"/>
        <v/>
      </c>
      <c r="W1787" s="13" t="str">
        <f t="shared" si="855"/>
        <v/>
      </c>
      <c r="X1787" s="182" t="str">
        <f t="shared" si="856"/>
        <v/>
      </c>
      <c r="Y1787" s="183" t="str">
        <f>IF(A:A="","",IF(R1787="Refreshment Beverage",VLOOKUP(Q1787,Rates!G$15:L$19,6,0)*W1787,VLOOKUP(Q1787,Rates!G$4:L$12,6,0)*W1787))</f>
        <v/>
      </c>
      <c r="Z1787" s="183" t="str">
        <f t="shared" si="857"/>
        <v/>
      </c>
      <c r="AA1787" s="17">
        <f t="shared" si="845"/>
        <v>0</v>
      </c>
      <c r="AB1787" s="177" t="str" cm="1">
        <f t="array" ref="AB1787">IF(_xlfn.SINGLE(A:A)="","",IF(R1787="Refreshment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177" t="str" cm="1">
        <f t="array" ref="AC1787">IF(_xlfn.SINGLE(A:A)="","",IF(R1787="Refreshment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68">
        <f>IFERROR(IF(OR(Q1787=1,Q1787=2,Q1787=3,Q1787=4),VLOOKUP(Q1787,Rates!$A$31:$B$34,2,0)*W1787,IF(V1787=1,VLOOKUP(U1787,'REB BEV MIN MKUP'!B:E,4,0),IF(V1787&gt;1,VLOOKUP(VALUE(W1787),'REB BEV MIN MKUP'!O:Q,3,0),0))),0)</f>
        <v>0</v>
      </c>
      <c r="AE1787" s="177" t="str">
        <f t="shared" si="858"/>
        <v/>
      </c>
      <c r="AF1787" s="13" t="str">
        <f t="shared" si="859"/>
        <v/>
      </c>
      <c r="AG1787" s="177" t="str">
        <f t="shared" si="860"/>
        <v/>
      </c>
      <c r="AH1787" s="184" t="str">
        <f t="shared" si="861"/>
        <v/>
      </c>
      <c r="AI1787" s="184" t="str">
        <f>IF(AE:AE="","",IF(R1787="Refreshment Beverage",AK1787*(Rates!J$19/100),ROUND(SUM(AH1787*(Rates!$J$8/100)),4)))</f>
        <v/>
      </c>
      <c r="AJ1787" s="183" t="str">
        <f t="shared" si="862"/>
        <v/>
      </c>
      <c r="AK1787" s="185" t="str">
        <f t="shared" si="863"/>
        <v/>
      </c>
      <c r="AL1787" s="177" t="str">
        <f t="shared" si="864"/>
        <v/>
      </c>
      <c r="AM1787" s="13" t="str">
        <f>IF(AS1787="","",IF(R1787="Refreshment Beverage",ROUND(AS1787*Rates!K$19,4),ROUND(AO1787*(VLOOKUP(VALUE(Q1787),Rates!G$4:L$12,3,0)),4)))</f>
        <v/>
      </c>
      <c r="AN1787" s="183" t="str">
        <f>IF(AS1787="","",IF(R1787="Refreshment Beverage",AS1787*(Rates!J$19/100),MAX(AM1787,AB1787)))</f>
        <v/>
      </c>
      <c r="AO1787" s="186" t="str">
        <f t="shared" si="865"/>
        <v/>
      </c>
      <c r="AP1787" s="186" t="str">
        <f t="shared" si="866"/>
        <v/>
      </c>
      <c r="AQ1787" s="186" t="str">
        <f>IF(AS1787="","",IF(R1787="Refreshment Beverage",ROUND(SUM(VLOOKUP(Q:Q,Rates!G$15:L$19,3,0)*(AS1787-Y1787-Z1787-AA1787)),4),ROUND(SUM(Rates!$K$8*AS1787),4)))</f>
        <v/>
      </c>
      <c r="AR1787" s="184" t="str">
        <f t="shared" si="867"/>
        <v/>
      </c>
      <c r="AS1787" s="185" t="str">
        <f t="shared" si="868"/>
        <v/>
      </c>
      <c r="AT1787" s="177" t="str">
        <f t="shared" si="869"/>
        <v/>
      </c>
      <c r="AU1787" s="13" t="str">
        <f>IF(AX1787="","",IF(R1787="Refreshment Beverage",ROUND((BA1787-Y1787-Z1787-AA1787)*VLOOKUP(VALUE(Q1787),Rates!G$15:L$19,3,0),4),ROUND(AW1787*(VLOOKUP(VALUE(Q1787),Rates!G:L,3,0)),4)))</f>
        <v/>
      </c>
      <c r="AV1787" s="183" t="str">
        <f t="shared" si="870"/>
        <v/>
      </c>
      <c r="AW1787" s="186" t="str">
        <f t="shared" si="871"/>
        <v/>
      </c>
      <c r="AX1787" s="184" t="str">
        <f t="shared" si="872"/>
        <v/>
      </c>
      <c r="AY1787" s="186" t="str">
        <f>IF(AX1787="","",IF(R1787="Refreshment Beverage",ROUND(SUM(AX1787*Rates!K$19),4),ROUND(SUM(AX1787*(Rates!J$8/100)),4)))</f>
        <v/>
      </c>
      <c r="AZ1787" s="183" t="str">
        <f t="shared" si="873"/>
        <v/>
      </c>
      <c r="BA1787" s="185" t="str">
        <f t="shared" si="874"/>
        <v/>
      </c>
      <c r="BD1787" s="171"/>
      <c r="BE1787" s="171"/>
      <c r="BF1787" s="171"/>
      <c r="BG1787" s="171"/>
    </row>
    <row r="1788" spans="1:59" ht="15" customHeight="1" x14ac:dyDescent="0.3">
      <c r="A1788" s="172"/>
      <c r="B1788" s="172"/>
      <c r="C1788" s="172"/>
      <c r="D1788" s="173"/>
      <c r="E1788" s="173"/>
      <c r="F1788" s="173"/>
      <c r="G1788" s="173"/>
      <c r="H1788" s="173"/>
      <c r="I1788" s="174"/>
      <c r="J1788" s="175"/>
      <c r="K1788" s="176" t="str">
        <f t="shared" si="846"/>
        <v/>
      </c>
      <c r="L1788" s="177" t="str">
        <f t="shared" si="847"/>
        <v/>
      </c>
      <c r="M1788" s="178" t="str">
        <f t="shared" si="848"/>
        <v/>
      </c>
      <c r="N1788" s="44" t="str" cm="1">
        <f t="array" ref="N1788">IFERROR(IF(_xlfn.SINGLE(A:A)="","",IF(R1788="Beer",SUM(LOOKUP(2,1/(Rates!$B$3:$B$5&lt;=W1788)/(Rates!$C$3:$C$5&gt;=W1788),Rates!$D$3:$D$5)*(X1788/100)*W1788),IF(R1788="Refreshment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44" t="str">
        <f t="shared" si="849"/>
        <v/>
      </c>
      <c r="P1788" s="13"/>
      <c r="Q1788" s="179" t="str">
        <f t="shared" si="850"/>
        <v/>
      </c>
      <c r="R1788" s="180" t="str">
        <f t="shared" si="851"/>
        <v/>
      </c>
      <c r="S1788" s="13" t="str">
        <f>IF(A1788="","",IF(R1788="Refreshment Beverage",VLOOKUP(VALUE(Q1788),Rates!G$15:L$19,2,0),VLOOKUP(VALUE(Q1788),Rates!G$4:L$8,2,0)))</f>
        <v/>
      </c>
      <c r="T1788" s="13" t="str">
        <f t="shared" si="852"/>
        <v/>
      </c>
      <c r="U1788" s="181" t="str">
        <f t="shared" si="853"/>
        <v/>
      </c>
      <c r="V1788" s="13" t="str">
        <f t="shared" si="854"/>
        <v/>
      </c>
      <c r="W1788" s="13" t="str">
        <f t="shared" si="855"/>
        <v/>
      </c>
      <c r="X1788" s="182" t="str">
        <f t="shared" si="856"/>
        <v/>
      </c>
      <c r="Y1788" s="183" t="str">
        <f>IF(A:A="","",IF(R1788="Refreshment Beverage",VLOOKUP(Q1788,Rates!G$15:L$19,6,0)*W1788,VLOOKUP(Q1788,Rates!G$4:L$12,6,0)*W1788))</f>
        <v/>
      </c>
      <c r="Z1788" s="183" t="str">
        <f t="shared" si="857"/>
        <v/>
      </c>
      <c r="AA1788" s="17">
        <f t="shared" si="845"/>
        <v>0</v>
      </c>
      <c r="AB1788" s="177" t="str" cm="1">
        <f t="array" ref="AB1788">IF(_xlfn.SINGLE(A:A)="","",IF(R1788="Refreshment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177" t="str" cm="1">
        <f t="array" ref="AC1788">IF(_xlfn.SINGLE(A:A)="","",IF(R1788="Refreshment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68">
        <f>IFERROR(IF(OR(Q1788=1,Q1788=2,Q1788=3,Q1788=4),VLOOKUP(Q1788,Rates!$A$31:$B$34,2,0)*W1788,IF(V1788=1,VLOOKUP(U1788,'REB BEV MIN MKUP'!B:E,4,0),IF(V1788&gt;1,VLOOKUP(VALUE(W1788),'REB BEV MIN MKUP'!O:Q,3,0),0))),0)</f>
        <v>0</v>
      </c>
      <c r="AE1788" s="177" t="str">
        <f t="shared" si="858"/>
        <v/>
      </c>
      <c r="AF1788" s="13" t="str">
        <f t="shared" si="859"/>
        <v/>
      </c>
      <c r="AG1788" s="177" t="str">
        <f t="shared" si="860"/>
        <v/>
      </c>
      <c r="AH1788" s="184" t="str">
        <f t="shared" si="861"/>
        <v/>
      </c>
      <c r="AI1788" s="184" t="str">
        <f>IF(AE:AE="","",IF(R1788="Refreshment Beverage",AK1788*(Rates!J$19/100),ROUND(SUM(AH1788*(Rates!$J$8/100)),4)))</f>
        <v/>
      </c>
      <c r="AJ1788" s="183" t="str">
        <f t="shared" si="862"/>
        <v/>
      </c>
      <c r="AK1788" s="185" t="str">
        <f t="shared" si="863"/>
        <v/>
      </c>
      <c r="AL1788" s="177" t="str">
        <f t="shared" si="864"/>
        <v/>
      </c>
      <c r="AM1788" s="13" t="str">
        <f>IF(AS1788="","",IF(R1788="Refreshment Beverage",ROUND(AS1788*Rates!K$19,4),ROUND(AO1788*(VLOOKUP(VALUE(Q1788),Rates!G$4:L$12,3,0)),4)))</f>
        <v/>
      </c>
      <c r="AN1788" s="183" t="str">
        <f>IF(AS1788="","",IF(R1788="Refreshment Beverage",AS1788*(Rates!J$19/100),MAX(AM1788,AB1788)))</f>
        <v/>
      </c>
      <c r="AO1788" s="186" t="str">
        <f t="shared" si="865"/>
        <v/>
      </c>
      <c r="AP1788" s="186" t="str">
        <f t="shared" si="866"/>
        <v/>
      </c>
      <c r="AQ1788" s="186" t="str">
        <f>IF(AS1788="","",IF(R1788="Refreshment Beverage",ROUND(SUM(VLOOKUP(Q:Q,Rates!G$15:L$19,3,0)*(AS1788-Y1788-Z1788-AA1788)),4),ROUND(SUM(Rates!$K$8*AS1788),4)))</f>
        <v/>
      </c>
      <c r="AR1788" s="184" t="str">
        <f t="shared" si="867"/>
        <v/>
      </c>
      <c r="AS1788" s="185" t="str">
        <f t="shared" si="868"/>
        <v/>
      </c>
      <c r="AT1788" s="177" t="str">
        <f t="shared" si="869"/>
        <v/>
      </c>
      <c r="AU1788" s="13" t="str">
        <f>IF(AX1788="","",IF(R1788="Refreshment Beverage",ROUND((BA1788-Y1788-Z1788-AA1788)*VLOOKUP(VALUE(Q1788),Rates!G$15:L$19,3,0),4),ROUND(AW1788*(VLOOKUP(VALUE(Q1788),Rates!G:L,3,0)),4)))</f>
        <v/>
      </c>
      <c r="AV1788" s="183" t="str">
        <f t="shared" si="870"/>
        <v/>
      </c>
      <c r="AW1788" s="186" t="str">
        <f t="shared" si="871"/>
        <v/>
      </c>
      <c r="AX1788" s="184" t="str">
        <f t="shared" si="872"/>
        <v/>
      </c>
      <c r="AY1788" s="186" t="str">
        <f>IF(AX1788="","",IF(R1788="Refreshment Beverage",ROUND(SUM(AX1788*Rates!K$19),4),ROUND(SUM(AX1788*(Rates!J$8/100)),4)))</f>
        <v/>
      </c>
      <c r="AZ1788" s="183" t="str">
        <f t="shared" si="873"/>
        <v/>
      </c>
      <c r="BA1788" s="185" t="str">
        <f t="shared" si="874"/>
        <v/>
      </c>
      <c r="BD1788" s="171"/>
      <c r="BE1788" s="171"/>
      <c r="BF1788" s="171"/>
      <c r="BG1788" s="171"/>
    </row>
    <row r="1789" spans="1:59" ht="15" customHeight="1" x14ac:dyDescent="0.3">
      <c r="A1789" s="172"/>
      <c r="B1789" s="172"/>
      <c r="C1789" s="172"/>
      <c r="D1789" s="173"/>
      <c r="E1789" s="173"/>
      <c r="F1789" s="173"/>
      <c r="G1789" s="173"/>
      <c r="H1789" s="173"/>
      <c r="I1789" s="174"/>
      <c r="J1789" s="175"/>
      <c r="K1789" s="176" t="str">
        <f t="shared" si="846"/>
        <v/>
      </c>
      <c r="L1789" s="177" t="str">
        <f t="shared" si="847"/>
        <v/>
      </c>
      <c r="M1789" s="178" t="str">
        <f t="shared" si="848"/>
        <v/>
      </c>
      <c r="N1789" s="44" t="str" cm="1">
        <f t="array" ref="N1789">IFERROR(IF(_xlfn.SINGLE(A:A)="","",IF(R1789="Beer",SUM(LOOKUP(2,1/(Rates!$B$3:$B$5&lt;=W1789)/(Rates!$C$3:$C$5&gt;=W1789),Rates!$D$3:$D$5)*(X1789/100)*W1789),IF(R1789="Refreshment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44" t="str">
        <f t="shared" si="849"/>
        <v/>
      </c>
      <c r="P1789" s="13"/>
      <c r="Q1789" s="179" t="str">
        <f t="shared" si="850"/>
        <v/>
      </c>
      <c r="R1789" s="180" t="str">
        <f t="shared" si="851"/>
        <v/>
      </c>
      <c r="S1789" s="13" t="str">
        <f>IF(A1789="","",IF(R1789="Refreshment Beverage",VLOOKUP(VALUE(Q1789),Rates!G$15:L$19,2,0),VLOOKUP(VALUE(Q1789),Rates!G$4:L$8,2,0)))</f>
        <v/>
      </c>
      <c r="T1789" s="13" t="str">
        <f t="shared" si="852"/>
        <v/>
      </c>
      <c r="U1789" s="181" t="str">
        <f t="shared" si="853"/>
        <v/>
      </c>
      <c r="V1789" s="13" t="str">
        <f t="shared" si="854"/>
        <v/>
      </c>
      <c r="W1789" s="13" t="str">
        <f t="shared" si="855"/>
        <v/>
      </c>
      <c r="X1789" s="182" t="str">
        <f t="shared" si="856"/>
        <v/>
      </c>
      <c r="Y1789" s="183" t="str">
        <f>IF(A:A="","",IF(R1789="Refreshment Beverage",VLOOKUP(Q1789,Rates!G$15:L$19,6,0)*W1789,VLOOKUP(Q1789,Rates!G$4:L$12,6,0)*W1789))</f>
        <v/>
      </c>
      <c r="Z1789" s="183" t="str">
        <f t="shared" si="857"/>
        <v/>
      </c>
      <c r="AA1789" s="17">
        <f t="shared" si="845"/>
        <v>0</v>
      </c>
      <c r="AB1789" s="177" t="str" cm="1">
        <f t="array" ref="AB1789">IF(_xlfn.SINGLE(A:A)="","",IF(R1789="Refreshment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177" t="str" cm="1">
        <f t="array" ref="AC1789">IF(_xlfn.SINGLE(A:A)="","",IF(R1789="Refreshment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68">
        <f>IFERROR(IF(OR(Q1789=1,Q1789=2,Q1789=3,Q1789=4),VLOOKUP(Q1789,Rates!$A$31:$B$34,2,0)*W1789,IF(V1789=1,VLOOKUP(U1789,'REB BEV MIN MKUP'!B:E,4,0),IF(V1789&gt;1,VLOOKUP(VALUE(W1789),'REB BEV MIN MKUP'!O:Q,3,0),0))),0)</f>
        <v>0</v>
      </c>
      <c r="AE1789" s="177" t="str">
        <f t="shared" si="858"/>
        <v/>
      </c>
      <c r="AF1789" s="13" t="str">
        <f t="shared" si="859"/>
        <v/>
      </c>
      <c r="AG1789" s="177" t="str">
        <f t="shared" si="860"/>
        <v/>
      </c>
      <c r="AH1789" s="184" t="str">
        <f t="shared" si="861"/>
        <v/>
      </c>
      <c r="AI1789" s="184" t="str">
        <f>IF(AE:AE="","",IF(R1789="Refreshment Beverage",AK1789*(Rates!J$19/100),ROUND(SUM(AH1789*(Rates!$J$8/100)),4)))</f>
        <v/>
      </c>
      <c r="AJ1789" s="183" t="str">
        <f t="shared" si="862"/>
        <v/>
      </c>
      <c r="AK1789" s="185" t="str">
        <f t="shared" si="863"/>
        <v/>
      </c>
      <c r="AL1789" s="177" t="str">
        <f t="shared" si="864"/>
        <v/>
      </c>
      <c r="AM1789" s="13" t="str">
        <f>IF(AS1789="","",IF(R1789="Refreshment Beverage",ROUND(AS1789*Rates!K$19,4),ROUND(AO1789*(VLOOKUP(VALUE(Q1789),Rates!G$4:L$12,3,0)),4)))</f>
        <v/>
      </c>
      <c r="AN1789" s="183" t="str">
        <f>IF(AS1789="","",IF(R1789="Refreshment Beverage",AS1789*(Rates!J$19/100),MAX(AM1789,AB1789)))</f>
        <v/>
      </c>
      <c r="AO1789" s="186" t="str">
        <f t="shared" si="865"/>
        <v/>
      </c>
      <c r="AP1789" s="186" t="str">
        <f t="shared" si="866"/>
        <v/>
      </c>
      <c r="AQ1789" s="186" t="str">
        <f>IF(AS1789="","",IF(R1789="Refreshment Beverage",ROUND(SUM(VLOOKUP(Q:Q,Rates!G$15:L$19,3,0)*(AS1789-Y1789-Z1789-AA1789)),4),ROUND(SUM(Rates!$K$8*AS1789),4)))</f>
        <v/>
      </c>
      <c r="AR1789" s="184" t="str">
        <f t="shared" si="867"/>
        <v/>
      </c>
      <c r="AS1789" s="185" t="str">
        <f t="shared" si="868"/>
        <v/>
      </c>
      <c r="AT1789" s="177" t="str">
        <f t="shared" si="869"/>
        <v/>
      </c>
      <c r="AU1789" s="13" t="str">
        <f>IF(AX1789="","",IF(R1789="Refreshment Beverage",ROUND((BA1789-Y1789-Z1789-AA1789)*VLOOKUP(VALUE(Q1789),Rates!G$15:L$19,3,0),4),ROUND(AW1789*(VLOOKUP(VALUE(Q1789),Rates!G:L,3,0)),4)))</f>
        <v/>
      </c>
      <c r="AV1789" s="183" t="str">
        <f t="shared" si="870"/>
        <v/>
      </c>
      <c r="AW1789" s="186" t="str">
        <f t="shared" si="871"/>
        <v/>
      </c>
      <c r="AX1789" s="184" t="str">
        <f t="shared" si="872"/>
        <v/>
      </c>
      <c r="AY1789" s="186" t="str">
        <f>IF(AX1789="","",IF(R1789="Refreshment Beverage",ROUND(SUM(AX1789*Rates!K$19),4),ROUND(SUM(AX1789*(Rates!J$8/100)),4)))</f>
        <v/>
      </c>
      <c r="AZ1789" s="183" t="str">
        <f t="shared" si="873"/>
        <v/>
      </c>
      <c r="BA1789" s="185" t="str">
        <f t="shared" si="874"/>
        <v/>
      </c>
      <c r="BD1789" s="171"/>
      <c r="BE1789" s="171"/>
      <c r="BF1789" s="171"/>
      <c r="BG1789" s="171"/>
    </row>
    <row r="1790" spans="1:59" ht="15" customHeight="1" x14ac:dyDescent="0.3">
      <c r="A1790" s="172"/>
      <c r="B1790" s="172"/>
      <c r="C1790" s="172"/>
      <c r="D1790" s="173"/>
      <c r="E1790" s="173"/>
      <c r="F1790" s="173"/>
      <c r="G1790" s="173"/>
      <c r="H1790" s="173"/>
      <c r="I1790" s="174"/>
      <c r="J1790" s="175"/>
      <c r="K1790" s="176" t="str">
        <f t="shared" si="846"/>
        <v/>
      </c>
      <c r="L1790" s="177" t="str">
        <f t="shared" si="847"/>
        <v/>
      </c>
      <c r="M1790" s="178" t="str">
        <f t="shared" si="848"/>
        <v/>
      </c>
      <c r="N1790" s="44" t="str" cm="1">
        <f t="array" ref="N1790">IFERROR(IF(_xlfn.SINGLE(A:A)="","",IF(R1790="Beer",SUM(LOOKUP(2,1/(Rates!$B$3:$B$5&lt;=W1790)/(Rates!$C$3:$C$5&gt;=W1790),Rates!$D$3:$D$5)*(X1790/100)*W1790),IF(R1790="Refreshment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44" t="str">
        <f t="shared" si="849"/>
        <v/>
      </c>
      <c r="P1790" s="13"/>
      <c r="Q1790" s="179" t="str">
        <f t="shared" si="850"/>
        <v/>
      </c>
      <c r="R1790" s="180" t="str">
        <f t="shared" si="851"/>
        <v/>
      </c>
      <c r="S1790" s="13" t="str">
        <f>IF(A1790="","",IF(R1790="Refreshment Beverage",VLOOKUP(VALUE(Q1790),Rates!G$15:L$19,2,0),VLOOKUP(VALUE(Q1790),Rates!G$4:L$8,2,0)))</f>
        <v/>
      </c>
      <c r="T1790" s="13" t="str">
        <f t="shared" si="852"/>
        <v/>
      </c>
      <c r="U1790" s="181" t="str">
        <f t="shared" si="853"/>
        <v/>
      </c>
      <c r="V1790" s="13" t="str">
        <f t="shared" si="854"/>
        <v/>
      </c>
      <c r="W1790" s="13" t="str">
        <f t="shared" si="855"/>
        <v/>
      </c>
      <c r="X1790" s="182" t="str">
        <f t="shared" si="856"/>
        <v/>
      </c>
      <c r="Y1790" s="183" t="str">
        <f>IF(A:A="","",IF(R1790="Refreshment Beverage",VLOOKUP(Q1790,Rates!G$15:L$19,6,0)*W1790,VLOOKUP(Q1790,Rates!G$4:L$12,6,0)*W1790))</f>
        <v/>
      </c>
      <c r="Z1790" s="183" t="str">
        <f t="shared" si="857"/>
        <v/>
      </c>
      <c r="AA1790" s="17">
        <f t="shared" si="845"/>
        <v>0</v>
      </c>
      <c r="AB1790" s="177" t="str" cm="1">
        <f t="array" ref="AB1790">IF(_xlfn.SINGLE(A:A)="","",IF(R1790="Refreshment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177" t="str" cm="1">
        <f t="array" ref="AC1790">IF(_xlfn.SINGLE(A:A)="","",IF(R1790="Refreshment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68">
        <f>IFERROR(IF(OR(Q1790=1,Q1790=2,Q1790=3,Q1790=4),VLOOKUP(Q1790,Rates!$A$31:$B$34,2,0)*W1790,IF(V1790=1,VLOOKUP(U1790,'REB BEV MIN MKUP'!B:E,4,0),IF(V1790&gt;1,VLOOKUP(VALUE(W1790),'REB BEV MIN MKUP'!O:Q,3,0),0))),0)</f>
        <v>0</v>
      </c>
      <c r="AE1790" s="177" t="str">
        <f t="shared" si="858"/>
        <v/>
      </c>
      <c r="AF1790" s="13" t="str">
        <f t="shared" si="859"/>
        <v/>
      </c>
      <c r="AG1790" s="177" t="str">
        <f t="shared" si="860"/>
        <v/>
      </c>
      <c r="AH1790" s="184" t="str">
        <f t="shared" si="861"/>
        <v/>
      </c>
      <c r="AI1790" s="184" t="str">
        <f>IF(AE:AE="","",IF(R1790="Refreshment Beverage",AK1790*(Rates!J$19/100),ROUND(SUM(AH1790*(Rates!$J$8/100)),4)))</f>
        <v/>
      </c>
      <c r="AJ1790" s="183" t="str">
        <f t="shared" si="862"/>
        <v/>
      </c>
      <c r="AK1790" s="185" t="str">
        <f t="shared" si="863"/>
        <v/>
      </c>
      <c r="AL1790" s="177" t="str">
        <f t="shared" si="864"/>
        <v/>
      </c>
      <c r="AM1790" s="13" t="str">
        <f>IF(AS1790="","",IF(R1790="Refreshment Beverage",ROUND(AS1790*Rates!K$19,4),ROUND(AO1790*(VLOOKUP(VALUE(Q1790),Rates!G$4:L$12,3,0)),4)))</f>
        <v/>
      </c>
      <c r="AN1790" s="183" t="str">
        <f>IF(AS1790="","",IF(R1790="Refreshment Beverage",AS1790*(Rates!J$19/100),MAX(AM1790,AB1790)))</f>
        <v/>
      </c>
      <c r="AO1790" s="186" t="str">
        <f t="shared" si="865"/>
        <v/>
      </c>
      <c r="AP1790" s="186" t="str">
        <f t="shared" si="866"/>
        <v/>
      </c>
      <c r="AQ1790" s="186" t="str">
        <f>IF(AS1790="","",IF(R1790="Refreshment Beverage",ROUND(SUM(VLOOKUP(Q:Q,Rates!G$15:L$19,3,0)*(AS1790-Y1790-Z1790-AA1790)),4),ROUND(SUM(Rates!$K$8*AS1790),4)))</f>
        <v/>
      </c>
      <c r="AR1790" s="184" t="str">
        <f t="shared" si="867"/>
        <v/>
      </c>
      <c r="AS1790" s="185" t="str">
        <f t="shared" si="868"/>
        <v/>
      </c>
      <c r="AT1790" s="177" t="str">
        <f t="shared" si="869"/>
        <v/>
      </c>
      <c r="AU1790" s="13" t="str">
        <f>IF(AX1790="","",IF(R1790="Refreshment Beverage",ROUND((BA1790-Y1790-Z1790-AA1790)*VLOOKUP(VALUE(Q1790),Rates!G$15:L$19,3,0),4),ROUND(AW1790*(VLOOKUP(VALUE(Q1790),Rates!G:L,3,0)),4)))</f>
        <v/>
      </c>
      <c r="AV1790" s="183" t="str">
        <f t="shared" si="870"/>
        <v/>
      </c>
      <c r="AW1790" s="186" t="str">
        <f t="shared" si="871"/>
        <v/>
      </c>
      <c r="AX1790" s="184" t="str">
        <f t="shared" si="872"/>
        <v/>
      </c>
      <c r="AY1790" s="186" t="str">
        <f>IF(AX1790="","",IF(R1790="Refreshment Beverage",ROUND(SUM(AX1790*Rates!K$19),4),ROUND(SUM(AX1790*(Rates!J$8/100)),4)))</f>
        <v/>
      </c>
      <c r="AZ1790" s="183" t="str">
        <f t="shared" si="873"/>
        <v/>
      </c>
      <c r="BA1790" s="185" t="str">
        <f t="shared" si="874"/>
        <v/>
      </c>
      <c r="BD1790" s="171"/>
      <c r="BE1790" s="171"/>
      <c r="BF1790" s="171"/>
      <c r="BG1790" s="171"/>
    </row>
    <row r="1791" spans="1:59" ht="15" customHeight="1" x14ac:dyDescent="0.3">
      <c r="A1791" s="172"/>
      <c r="B1791" s="172"/>
      <c r="C1791" s="172"/>
      <c r="D1791" s="173"/>
      <c r="E1791" s="173"/>
      <c r="F1791" s="173"/>
      <c r="G1791" s="173"/>
      <c r="H1791" s="173"/>
      <c r="I1791" s="174"/>
      <c r="J1791" s="175"/>
      <c r="K1791" s="176" t="str">
        <f t="shared" si="846"/>
        <v/>
      </c>
      <c r="L1791" s="177" t="str">
        <f t="shared" si="847"/>
        <v/>
      </c>
      <c r="M1791" s="178" t="str">
        <f t="shared" si="848"/>
        <v/>
      </c>
      <c r="N1791" s="44" t="str" cm="1">
        <f t="array" ref="N1791">IFERROR(IF(_xlfn.SINGLE(A:A)="","",IF(R1791="Beer",SUM(LOOKUP(2,1/(Rates!$B$3:$B$5&lt;=W1791)/(Rates!$C$3:$C$5&gt;=W1791),Rates!$D$3:$D$5)*(X1791/100)*W1791),IF(R1791="Refreshment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44" t="str">
        <f t="shared" si="849"/>
        <v/>
      </c>
      <c r="P1791" s="13"/>
      <c r="Q1791" s="179" t="str">
        <f t="shared" si="850"/>
        <v/>
      </c>
      <c r="R1791" s="180" t="str">
        <f t="shared" si="851"/>
        <v/>
      </c>
      <c r="S1791" s="13" t="str">
        <f>IF(A1791="","",IF(R1791="Refreshment Beverage",VLOOKUP(VALUE(Q1791),Rates!G$15:L$19,2,0),VLOOKUP(VALUE(Q1791),Rates!G$4:L$8,2,0)))</f>
        <v/>
      </c>
      <c r="T1791" s="13" t="str">
        <f t="shared" si="852"/>
        <v/>
      </c>
      <c r="U1791" s="181" t="str">
        <f t="shared" si="853"/>
        <v/>
      </c>
      <c r="V1791" s="13" t="str">
        <f t="shared" si="854"/>
        <v/>
      </c>
      <c r="W1791" s="13" t="str">
        <f t="shared" si="855"/>
        <v/>
      </c>
      <c r="X1791" s="182" t="str">
        <f t="shared" si="856"/>
        <v/>
      </c>
      <c r="Y1791" s="183" t="str">
        <f>IF(A:A="","",IF(R1791="Refreshment Beverage",VLOOKUP(Q1791,Rates!G$15:L$19,6,0)*W1791,VLOOKUP(Q1791,Rates!G$4:L$12,6,0)*W1791))</f>
        <v/>
      </c>
      <c r="Z1791" s="183" t="str">
        <f t="shared" si="857"/>
        <v/>
      </c>
      <c r="AA1791" s="17">
        <f t="shared" si="845"/>
        <v>0</v>
      </c>
      <c r="AB1791" s="177" t="str" cm="1">
        <f t="array" ref="AB1791">IF(_xlfn.SINGLE(A:A)="","",IF(R1791="Refreshment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177" t="str" cm="1">
        <f t="array" ref="AC1791">IF(_xlfn.SINGLE(A:A)="","",IF(R1791="Refreshment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68">
        <f>IFERROR(IF(OR(Q1791=1,Q1791=2,Q1791=3,Q1791=4),VLOOKUP(Q1791,Rates!$A$31:$B$34,2,0)*W1791,IF(V1791=1,VLOOKUP(U1791,'REB BEV MIN MKUP'!B:E,4,0),IF(V1791&gt;1,VLOOKUP(VALUE(W1791),'REB BEV MIN MKUP'!O:Q,3,0),0))),0)</f>
        <v>0</v>
      </c>
      <c r="AE1791" s="177" t="str">
        <f t="shared" si="858"/>
        <v/>
      </c>
      <c r="AF1791" s="13" t="str">
        <f t="shared" si="859"/>
        <v/>
      </c>
      <c r="AG1791" s="177" t="str">
        <f t="shared" si="860"/>
        <v/>
      </c>
      <c r="AH1791" s="184" t="str">
        <f t="shared" si="861"/>
        <v/>
      </c>
      <c r="AI1791" s="184" t="str">
        <f>IF(AE:AE="","",IF(R1791="Refreshment Beverage",AK1791*(Rates!J$19/100),ROUND(SUM(AH1791*(Rates!$J$8/100)),4)))</f>
        <v/>
      </c>
      <c r="AJ1791" s="183" t="str">
        <f t="shared" si="862"/>
        <v/>
      </c>
      <c r="AK1791" s="185" t="str">
        <f t="shared" si="863"/>
        <v/>
      </c>
      <c r="AL1791" s="177" t="str">
        <f t="shared" si="864"/>
        <v/>
      </c>
      <c r="AM1791" s="13" t="str">
        <f>IF(AS1791="","",IF(R1791="Refreshment Beverage",ROUND(AS1791*Rates!K$19,4),ROUND(AO1791*(VLOOKUP(VALUE(Q1791),Rates!G$4:L$12,3,0)),4)))</f>
        <v/>
      </c>
      <c r="AN1791" s="183" t="str">
        <f>IF(AS1791="","",IF(R1791="Refreshment Beverage",AS1791*(Rates!J$19/100),MAX(AM1791,AB1791)))</f>
        <v/>
      </c>
      <c r="AO1791" s="186" t="str">
        <f t="shared" si="865"/>
        <v/>
      </c>
      <c r="AP1791" s="186" t="str">
        <f t="shared" si="866"/>
        <v/>
      </c>
      <c r="AQ1791" s="186" t="str">
        <f>IF(AS1791="","",IF(R1791="Refreshment Beverage",ROUND(SUM(VLOOKUP(Q:Q,Rates!G$15:L$19,3,0)*(AS1791-Y1791-Z1791-AA1791)),4),ROUND(SUM(Rates!$K$8*AS1791),4)))</f>
        <v/>
      </c>
      <c r="AR1791" s="184" t="str">
        <f t="shared" si="867"/>
        <v/>
      </c>
      <c r="AS1791" s="185" t="str">
        <f t="shared" si="868"/>
        <v/>
      </c>
      <c r="AT1791" s="177" t="str">
        <f t="shared" si="869"/>
        <v/>
      </c>
      <c r="AU1791" s="13" t="str">
        <f>IF(AX1791="","",IF(R1791="Refreshment Beverage",ROUND((BA1791-Y1791-Z1791-AA1791)*VLOOKUP(VALUE(Q1791),Rates!G$15:L$19,3,0),4),ROUND(AW1791*(VLOOKUP(VALUE(Q1791),Rates!G:L,3,0)),4)))</f>
        <v/>
      </c>
      <c r="AV1791" s="183" t="str">
        <f t="shared" si="870"/>
        <v/>
      </c>
      <c r="AW1791" s="186" t="str">
        <f t="shared" si="871"/>
        <v/>
      </c>
      <c r="AX1791" s="184" t="str">
        <f t="shared" si="872"/>
        <v/>
      </c>
      <c r="AY1791" s="186" t="str">
        <f>IF(AX1791="","",IF(R1791="Refreshment Beverage",ROUND(SUM(AX1791*Rates!K$19),4),ROUND(SUM(AX1791*(Rates!J$8/100)),4)))</f>
        <v/>
      </c>
      <c r="AZ1791" s="183" t="str">
        <f t="shared" si="873"/>
        <v/>
      </c>
      <c r="BA1791" s="185" t="str">
        <f t="shared" si="874"/>
        <v/>
      </c>
      <c r="BD1791" s="171"/>
      <c r="BE1791" s="171"/>
      <c r="BF1791" s="171"/>
      <c r="BG1791" s="171"/>
    </row>
    <row r="1792" spans="1:59" ht="15" customHeight="1" x14ac:dyDescent="0.3">
      <c r="A1792" s="172"/>
      <c r="B1792" s="172"/>
      <c r="C1792" s="172"/>
      <c r="D1792" s="173"/>
      <c r="E1792" s="173"/>
      <c r="F1792" s="173"/>
      <c r="G1792" s="173"/>
      <c r="H1792" s="173"/>
      <c r="I1792" s="174"/>
      <c r="J1792" s="175"/>
      <c r="K1792" s="176" t="str">
        <f t="shared" si="846"/>
        <v/>
      </c>
      <c r="L1792" s="177" t="str">
        <f t="shared" si="847"/>
        <v/>
      </c>
      <c r="M1792" s="178" t="str">
        <f t="shared" si="848"/>
        <v/>
      </c>
      <c r="N1792" s="44" t="str" cm="1">
        <f t="array" ref="N1792">IFERROR(IF(_xlfn.SINGLE(A:A)="","",IF(R1792="Beer",SUM(LOOKUP(2,1/(Rates!$B$3:$B$5&lt;=W1792)/(Rates!$C$3:$C$5&gt;=W1792),Rates!$D$3:$D$5)*(X1792/100)*W1792),IF(R1792="Refreshment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44" t="str">
        <f t="shared" si="849"/>
        <v/>
      </c>
      <c r="P1792" s="13"/>
      <c r="Q1792" s="179" t="str">
        <f t="shared" si="850"/>
        <v/>
      </c>
      <c r="R1792" s="180" t="str">
        <f t="shared" si="851"/>
        <v/>
      </c>
      <c r="S1792" s="13" t="str">
        <f>IF(A1792="","",IF(R1792="Refreshment Beverage",VLOOKUP(VALUE(Q1792),Rates!G$15:L$19,2,0),VLOOKUP(VALUE(Q1792),Rates!G$4:L$8,2,0)))</f>
        <v/>
      </c>
      <c r="T1792" s="13" t="str">
        <f t="shared" si="852"/>
        <v/>
      </c>
      <c r="U1792" s="181" t="str">
        <f t="shared" si="853"/>
        <v/>
      </c>
      <c r="V1792" s="13" t="str">
        <f t="shared" si="854"/>
        <v/>
      </c>
      <c r="W1792" s="13" t="str">
        <f t="shared" si="855"/>
        <v/>
      </c>
      <c r="X1792" s="182" t="str">
        <f t="shared" si="856"/>
        <v/>
      </c>
      <c r="Y1792" s="183" t="str">
        <f>IF(A:A="","",IF(R1792="Refreshment Beverage",VLOOKUP(Q1792,Rates!G$15:L$19,6,0)*W1792,VLOOKUP(Q1792,Rates!G$4:L$12,6,0)*W1792))</f>
        <v/>
      </c>
      <c r="Z1792" s="183" t="str">
        <f t="shared" si="857"/>
        <v/>
      </c>
      <c r="AA1792" s="17">
        <f t="shared" si="845"/>
        <v>0</v>
      </c>
      <c r="AB1792" s="177" t="str" cm="1">
        <f t="array" ref="AB1792">IF(_xlfn.SINGLE(A:A)="","",IF(R1792="Refreshment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177" t="str" cm="1">
        <f t="array" ref="AC1792">IF(_xlfn.SINGLE(A:A)="","",IF(R1792="Refreshment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68">
        <f>IFERROR(IF(OR(Q1792=1,Q1792=2,Q1792=3,Q1792=4),VLOOKUP(Q1792,Rates!$A$31:$B$34,2,0)*W1792,IF(V1792=1,VLOOKUP(U1792,'REB BEV MIN MKUP'!B:E,4,0),IF(V1792&gt;1,VLOOKUP(VALUE(W1792),'REB BEV MIN MKUP'!O:Q,3,0),0))),0)</f>
        <v>0</v>
      </c>
      <c r="AE1792" s="177" t="str">
        <f t="shared" si="858"/>
        <v/>
      </c>
      <c r="AF1792" s="13" t="str">
        <f t="shared" si="859"/>
        <v/>
      </c>
      <c r="AG1792" s="177" t="str">
        <f t="shared" si="860"/>
        <v/>
      </c>
      <c r="AH1792" s="184" t="str">
        <f t="shared" si="861"/>
        <v/>
      </c>
      <c r="AI1792" s="184" t="str">
        <f>IF(AE:AE="","",IF(R1792="Refreshment Beverage",AK1792*(Rates!J$19/100),ROUND(SUM(AH1792*(Rates!$J$8/100)),4)))</f>
        <v/>
      </c>
      <c r="AJ1792" s="183" t="str">
        <f t="shared" si="862"/>
        <v/>
      </c>
      <c r="AK1792" s="185" t="str">
        <f t="shared" si="863"/>
        <v/>
      </c>
      <c r="AL1792" s="177" t="str">
        <f t="shared" si="864"/>
        <v/>
      </c>
      <c r="AM1792" s="13" t="str">
        <f>IF(AS1792="","",IF(R1792="Refreshment Beverage",ROUND(AS1792*Rates!K$19,4),ROUND(AO1792*(VLOOKUP(VALUE(Q1792),Rates!G$4:L$12,3,0)),4)))</f>
        <v/>
      </c>
      <c r="AN1792" s="183" t="str">
        <f>IF(AS1792="","",IF(R1792="Refreshment Beverage",AS1792*(Rates!J$19/100),MAX(AM1792,AB1792)))</f>
        <v/>
      </c>
      <c r="AO1792" s="186" t="str">
        <f t="shared" si="865"/>
        <v/>
      </c>
      <c r="AP1792" s="186" t="str">
        <f t="shared" si="866"/>
        <v/>
      </c>
      <c r="AQ1792" s="186" t="str">
        <f>IF(AS1792="","",IF(R1792="Refreshment Beverage",ROUND(SUM(VLOOKUP(Q:Q,Rates!G$15:L$19,3,0)*(AS1792-Y1792-Z1792-AA1792)),4),ROUND(SUM(Rates!$K$8*AS1792),4)))</f>
        <v/>
      </c>
      <c r="AR1792" s="184" t="str">
        <f t="shared" si="867"/>
        <v/>
      </c>
      <c r="AS1792" s="185" t="str">
        <f t="shared" si="868"/>
        <v/>
      </c>
      <c r="AT1792" s="177" t="str">
        <f t="shared" si="869"/>
        <v/>
      </c>
      <c r="AU1792" s="13" t="str">
        <f>IF(AX1792="","",IF(R1792="Refreshment Beverage",ROUND((BA1792-Y1792-Z1792-AA1792)*VLOOKUP(VALUE(Q1792),Rates!G$15:L$19,3,0),4),ROUND(AW1792*(VLOOKUP(VALUE(Q1792),Rates!G:L,3,0)),4)))</f>
        <v/>
      </c>
      <c r="AV1792" s="183" t="str">
        <f t="shared" si="870"/>
        <v/>
      </c>
      <c r="AW1792" s="186" t="str">
        <f t="shared" si="871"/>
        <v/>
      </c>
      <c r="AX1792" s="184" t="str">
        <f t="shared" si="872"/>
        <v/>
      </c>
      <c r="AY1792" s="186" t="str">
        <f>IF(AX1792="","",IF(R1792="Refreshment Beverage",ROUND(SUM(AX1792*Rates!K$19),4),ROUND(SUM(AX1792*(Rates!J$8/100)),4)))</f>
        <v/>
      </c>
      <c r="AZ1792" s="183" t="str">
        <f t="shared" si="873"/>
        <v/>
      </c>
      <c r="BA1792" s="185" t="str">
        <f t="shared" si="874"/>
        <v/>
      </c>
      <c r="BD1792" s="171"/>
      <c r="BE1792" s="171"/>
      <c r="BF1792" s="171"/>
      <c r="BG1792" s="171"/>
    </row>
    <row r="1793" spans="1:59" ht="15" customHeight="1" x14ac:dyDescent="0.3">
      <c r="A1793" s="172"/>
      <c r="B1793" s="172"/>
      <c r="C1793" s="172"/>
      <c r="D1793" s="173"/>
      <c r="E1793" s="173"/>
      <c r="F1793" s="173"/>
      <c r="G1793" s="173"/>
      <c r="H1793" s="173"/>
      <c r="I1793" s="174"/>
      <c r="J1793" s="175"/>
      <c r="K1793" s="176" t="str">
        <f t="shared" si="846"/>
        <v/>
      </c>
      <c r="L1793" s="177" t="str">
        <f t="shared" si="847"/>
        <v/>
      </c>
      <c r="M1793" s="178" t="str">
        <f t="shared" si="848"/>
        <v/>
      </c>
      <c r="N1793" s="44" t="str" cm="1">
        <f t="array" ref="N1793">IFERROR(IF(_xlfn.SINGLE(A:A)="","",IF(R1793="Beer",SUM(LOOKUP(2,1/(Rates!$B$3:$B$5&lt;=W1793)/(Rates!$C$3:$C$5&gt;=W1793),Rates!$D$3:$D$5)*(X1793/100)*W1793),IF(R1793="Refreshment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44" t="str">
        <f t="shared" si="849"/>
        <v/>
      </c>
      <c r="P1793" s="13"/>
      <c r="Q1793" s="179" t="str">
        <f t="shared" si="850"/>
        <v/>
      </c>
      <c r="R1793" s="180" t="str">
        <f t="shared" si="851"/>
        <v/>
      </c>
      <c r="S1793" s="13" t="str">
        <f>IF(A1793="","",IF(R1793="Refreshment Beverage",VLOOKUP(VALUE(Q1793),Rates!G$15:L$19,2,0),VLOOKUP(VALUE(Q1793),Rates!G$4:L$8,2,0)))</f>
        <v/>
      </c>
      <c r="T1793" s="13" t="str">
        <f t="shared" si="852"/>
        <v/>
      </c>
      <c r="U1793" s="181" t="str">
        <f t="shared" si="853"/>
        <v/>
      </c>
      <c r="V1793" s="13" t="str">
        <f t="shared" si="854"/>
        <v/>
      </c>
      <c r="W1793" s="13" t="str">
        <f t="shared" si="855"/>
        <v/>
      </c>
      <c r="X1793" s="182" t="str">
        <f t="shared" si="856"/>
        <v/>
      </c>
      <c r="Y1793" s="183" t="str">
        <f>IF(A:A="","",IF(R1793="Refreshment Beverage",VLOOKUP(Q1793,Rates!G$15:L$19,6,0)*W1793,VLOOKUP(Q1793,Rates!G$4:L$12,6,0)*W1793))</f>
        <v/>
      </c>
      <c r="Z1793" s="183" t="str">
        <f t="shared" si="857"/>
        <v/>
      </c>
      <c r="AA1793" s="17">
        <f t="shared" si="845"/>
        <v>0</v>
      </c>
      <c r="AB1793" s="177" t="str" cm="1">
        <f t="array" ref="AB1793">IF(_xlfn.SINGLE(A:A)="","",IF(R1793="Refreshment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177" t="str" cm="1">
        <f t="array" ref="AC1793">IF(_xlfn.SINGLE(A:A)="","",IF(R1793="Refreshment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68">
        <f>IFERROR(IF(OR(Q1793=1,Q1793=2,Q1793=3,Q1793=4),VLOOKUP(Q1793,Rates!$A$31:$B$34,2,0)*W1793,IF(V1793=1,VLOOKUP(U1793,'REB BEV MIN MKUP'!B:E,4,0),IF(V1793&gt;1,VLOOKUP(VALUE(W1793),'REB BEV MIN MKUP'!O:Q,3,0),0))),0)</f>
        <v>0</v>
      </c>
      <c r="AE1793" s="177" t="str">
        <f t="shared" si="858"/>
        <v/>
      </c>
      <c r="AF1793" s="13" t="str">
        <f t="shared" si="859"/>
        <v/>
      </c>
      <c r="AG1793" s="177" t="str">
        <f t="shared" si="860"/>
        <v/>
      </c>
      <c r="AH1793" s="184" t="str">
        <f t="shared" si="861"/>
        <v/>
      </c>
      <c r="AI1793" s="184" t="str">
        <f>IF(AE:AE="","",IF(R1793="Refreshment Beverage",AK1793*(Rates!J$19/100),ROUND(SUM(AH1793*(Rates!$J$8/100)),4)))</f>
        <v/>
      </c>
      <c r="AJ1793" s="183" t="str">
        <f t="shared" si="862"/>
        <v/>
      </c>
      <c r="AK1793" s="185" t="str">
        <f t="shared" si="863"/>
        <v/>
      </c>
      <c r="AL1793" s="177" t="str">
        <f t="shared" si="864"/>
        <v/>
      </c>
      <c r="AM1793" s="13" t="str">
        <f>IF(AS1793="","",IF(R1793="Refreshment Beverage",ROUND(AS1793*Rates!K$19,4),ROUND(AO1793*(VLOOKUP(VALUE(Q1793),Rates!G$4:L$12,3,0)),4)))</f>
        <v/>
      </c>
      <c r="AN1793" s="183" t="str">
        <f>IF(AS1793="","",IF(R1793="Refreshment Beverage",AS1793*(Rates!J$19/100),MAX(AM1793,AB1793)))</f>
        <v/>
      </c>
      <c r="AO1793" s="186" t="str">
        <f t="shared" si="865"/>
        <v/>
      </c>
      <c r="AP1793" s="186" t="str">
        <f t="shared" si="866"/>
        <v/>
      </c>
      <c r="AQ1793" s="186" t="str">
        <f>IF(AS1793="","",IF(R1793="Refreshment Beverage",ROUND(SUM(VLOOKUP(Q:Q,Rates!G$15:L$19,3,0)*(AS1793-Y1793-Z1793-AA1793)),4),ROUND(SUM(Rates!$K$8*AS1793),4)))</f>
        <v/>
      </c>
      <c r="AR1793" s="184" t="str">
        <f t="shared" si="867"/>
        <v/>
      </c>
      <c r="AS1793" s="185" t="str">
        <f t="shared" si="868"/>
        <v/>
      </c>
      <c r="AT1793" s="177" t="str">
        <f t="shared" si="869"/>
        <v/>
      </c>
      <c r="AU1793" s="13" t="str">
        <f>IF(AX1793="","",IF(R1793="Refreshment Beverage",ROUND((BA1793-Y1793-Z1793-AA1793)*VLOOKUP(VALUE(Q1793),Rates!G$15:L$19,3,0),4),ROUND(AW1793*(VLOOKUP(VALUE(Q1793),Rates!G:L,3,0)),4)))</f>
        <v/>
      </c>
      <c r="AV1793" s="183" t="str">
        <f t="shared" si="870"/>
        <v/>
      </c>
      <c r="AW1793" s="186" t="str">
        <f t="shared" si="871"/>
        <v/>
      </c>
      <c r="AX1793" s="184" t="str">
        <f t="shared" si="872"/>
        <v/>
      </c>
      <c r="AY1793" s="186" t="str">
        <f>IF(AX1793="","",IF(R1793="Refreshment Beverage",ROUND(SUM(AX1793*Rates!K$19),4),ROUND(SUM(AX1793*(Rates!J$8/100)),4)))</f>
        <v/>
      </c>
      <c r="AZ1793" s="183" t="str">
        <f t="shared" si="873"/>
        <v/>
      </c>
      <c r="BA1793" s="185" t="str">
        <f t="shared" si="874"/>
        <v/>
      </c>
      <c r="BD1793" s="171"/>
      <c r="BE1793" s="171"/>
      <c r="BF1793" s="171"/>
      <c r="BG1793" s="171"/>
    </row>
    <row r="1794" spans="1:59" ht="15" customHeight="1" x14ac:dyDescent="0.3">
      <c r="A1794" s="172"/>
      <c r="B1794" s="172"/>
      <c r="C1794" s="172"/>
      <c r="D1794" s="173"/>
      <c r="E1794" s="173"/>
      <c r="F1794" s="173"/>
      <c r="G1794" s="173"/>
      <c r="H1794" s="173"/>
      <c r="I1794" s="174"/>
      <c r="J1794" s="175"/>
      <c r="K1794" s="176" t="str">
        <f t="shared" si="846"/>
        <v/>
      </c>
      <c r="L1794" s="177" t="str">
        <f t="shared" si="847"/>
        <v/>
      </c>
      <c r="M1794" s="178" t="str">
        <f t="shared" si="848"/>
        <v/>
      </c>
      <c r="N1794" s="44" t="str" cm="1">
        <f t="array" ref="N1794">IFERROR(IF(_xlfn.SINGLE(A:A)="","",IF(R1794="Beer",SUM(LOOKUP(2,1/(Rates!$B$3:$B$5&lt;=W1794)/(Rates!$C$3:$C$5&gt;=W1794),Rates!$D$3:$D$5)*(X1794/100)*W1794),IF(R1794="Refreshment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44" t="str">
        <f t="shared" si="849"/>
        <v/>
      </c>
      <c r="P1794" s="13"/>
      <c r="Q1794" s="179" t="str">
        <f t="shared" si="850"/>
        <v/>
      </c>
      <c r="R1794" s="180" t="str">
        <f t="shared" si="851"/>
        <v/>
      </c>
      <c r="S1794" s="13" t="str">
        <f>IF(A1794="","",IF(R1794="Refreshment Beverage",VLOOKUP(VALUE(Q1794),Rates!G$15:L$19,2,0),VLOOKUP(VALUE(Q1794),Rates!G$4:L$8,2,0)))</f>
        <v/>
      </c>
      <c r="T1794" s="13" t="str">
        <f t="shared" si="852"/>
        <v/>
      </c>
      <c r="U1794" s="181" t="str">
        <f t="shared" si="853"/>
        <v/>
      </c>
      <c r="V1794" s="13" t="str">
        <f t="shared" si="854"/>
        <v/>
      </c>
      <c r="W1794" s="13" t="str">
        <f t="shared" si="855"/>
        <v/>
      </c>
      <c r="X1794" s="182" t="str">
        <f t="shared" si="856"/>
        <v/>
      </c>
      <c r="Y1794" s="183" t="str">
        <f>IF(A:A="","",IF(R1794="Refreshment Beverage",VLOOKUP(Q1794,Rates!G$15:L$19,6,0)*W1794,VLOOKUP(Q1794,Rates!G$4:L$12,6,0)*W1794))</f>
        <v/>
      </c>
      <c r="Z1794" s="183" t="str">
        <f t="shared" si="857"/>
        <v/>
      </c>
      <c r="AA1794" s="17">
        <f t="shared" si="845"/>
        <v>0</v>
      </c>
      <c r="AB1794" s="177" t="str" cm="1">
        <f t="array" ref="AB1794">IF(_xlfn.SINGLE(A:A)="","",IF(R1794="Refreshment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177" t="str" cm="1">
        <f t="array" ref="AC1794">IF(_xlfn.SINGLE(A:A)="","",IF(R1794="Refreshment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68">
        <f>IFERROR(IF(OR(Q1794=1,Q1794=2,Q1794=3,Q1794=4),VLOOKUP(Q1794,Rates!$A$31:$B$34,2,0)*W1794,IF(V1794=1,VLOOKUP(U1794,'REB BEV MIN MKUP'!B:E,4,0),IF(V1794&gt;1,VLOOKUP(VALUE(W1794),'REB BEV MIN MKUP'!O:Q,3,0),0))),0)</f>
        <v>0</v>
      </c>
      <c r="AE1794" s="177" t="str">
        <f t="shared" si="858"/>
        <v/>
      </c>
      <c r="AF1794" s="13" t="str">
        <f t="shared" si="859"/>
        <v/>
      </c>
      <c r="AG1794" s="177" t="str">
        <f t="shared" si="860"/>
        <v/>
      </c>
      <c r="AH1794" s="184" t="str">
        <f t="shared" si="861"/>
        <v/>
      </c>
      <c r="AI1794" s="184" t="str">
        <f>IF(AE:AE="","",IF(R1794="Refreshment Beverage",AK1794*(Rates!J$19/100),ROUND(SUM(AH1794*(Rates!$J$8/100)),4)))</f>
        <v/>
      </c>
      <c r="AJ1794" s="183" t="str">
        <f t="shared" si="862"/>
        <v/>
      </c>
      <c r="AK1794" s="185" t="str">
        <f t="shared" si="863"/>
        <v/>
      </c>
      <c r="AL1794" s="177" t="str">
        <f t="shared" si="864"/>
        <v/>
      </c>
      <c r="AM1794" s="13" t="str">
        <f>IF(AS1794="","",IF(R1794="Refreshment Beverage",ROUND(AS1794*Rates!K$19,4),ROUND(AO1794*(VLOOKUP(VALUE(Q1794),Rates!G$4:L$12,3,0)),4)))</f>
        <v/>
      </c>
      <c r="AN1794" s="183" t="str">
        <f>IF(AS1794="","",IF(R1794="Refreshment Beverage",AS1794*(Rates!J$19/100),MAX(AM1794,AB1794)))</f>
        <v/>
      </c>
      <c r="AO1794" s="186" t="str">
        <f t="shared" si="865"/>
        <v/>
      </c>
      <c r="AP1794" s="186" t="str">
        <f t="shared" si="866"/>
        <v/>
      </c>
      <c r="AQ1794" s="186" t="str">
        <f>IF(AS1794="","",IF(R1794="Refreshment Beverage",ROUND(SUM(VLOOKUP(Q:Q,Rates!G$15:L$19,3,0)*(AS1794-Y1794-Z1794-AA1794)),4),ROUND(SUM(Rates!$K$8*AS1794),4)))</f>
        <v/>
      </c>
      <c r="AR1794" s="184" t="str">
        <f t="shared" si="867"/>
        <v/>
      </c>
      <c r="AS1794" s="185" t="str">
        <f t="shared" si="868"/>
        <v/>
      </c>
      <c r="AT1794" s="177" t="str">
        <f t="shared" si="869"/>
        <v/>
      </c>
      <c r="AU1794" s="13" t="str">
        <f>IF(AX1794="","",IF(R1794="Refreshment Beverage",ROUND((BA1794-Y1794-Z1794-AA1794)*VLOOKUP(VALUE(Q1794),Rates!G$15:L$19,3,0),4),ROUND(AW1794*(VLOOKUP(VALUE(Q1794),Rates!G:L,3,0)),4)))</f>
        <v/>
      </c>
      <c r="AV1794" s="183" t="str">
        <f t="shared" si="870"/>
        <v/>
      </c>
      <c r="AW1794" s="186" t="str">
        <f t="shared" si="871"/>
        <v/>
      </c>
      <c r="AX1794" s="184" t="str">
        <f t="shared" si="872"/>
        <v/>
      </c>
      <c r="AY1794" s="186" t="str">
        <f>IF(AX1794="","",IF(R1794="Refreshment Beverage",ROUND(SUM(AX1794*Rates!K$19),4),ROUND(SUM(AX1794*(Rates!J$8/100)),4)))</f>
        <v/>
      </c>
      <c r="AZ1794" s="183" t="str">
        <f t="shared" si="873"/>
        <v/>
      </c>
      <c r="BA1794" s="185" t="str">
        <f t="shared" si="874"/>
        <v/>
      </c>
      <c r="BD1794" s="171"/>
      <c r="BE1794" s="171"/>
      <c r="BF1794" s="171"/>
      <c r="BG1794" s="171"/>
    </row>
    <row r="1795" spans="1:59" ht="15" customHeight="1" x14ac:dyDescent="0.3">
      <c r="A1795" s="172"/>
      <c r="B1795" s="172"/>
      <c r="C1795" s="172"/>
      <c r="D1795" s="173"/>
      <c r="E1795" s="173"/>
      <c r="F1795" s="173"/>
      <c r="G1795" s="173"/>
      <c r="H1795" s="173"/>
      <c r="I1795" s="174"/>
      <c r="J1795" s="175"/>
      <c r="K1795" s="176" t="str">
        <f t="shared" si="846"/>
        <v/>
      </c>
      <c r="L1795" s="177" t="str">
        <f t="shared" si="847"/>
        <v/>
      </c>
      <c r="M1795" s="178" t="str">
        <f t="shared" si="848"/>
        <v/>
      </c>
      <c r="N1795" s="44" t="str" cm="1">
        <f t="array" ref="N1795">IFERROR(IF(_xlfn.SINGLE(A:A)="","",IF(R1795="Beer",SUM(LOOKUP(2,1/(Rates!$B$3:$B$5&lt;=W1795)/(Rates!$C$3:$C$5&gt;=W1795),Rates!$D$3:$D$5)*(X1795/100)*W1795),IF(R1795="Refreshment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44" t="str">
        <f t="shared" si="849"/>
        <v/>
      </c>
      <c r="P1795" s="13"/>
      <c r="Q1795" s="179" t="str">
        <f t="shared" si="850"/>
        <v/>
      </c>
      <c r="R1795" s="180" t="str">
        <f t="shared" si="851"/>
        <v/>
      </c>
      <c r="S1795" s="13" t="str">
        <f>IF(A1795="","",IF(R1795="Refreshment Beverage",VLOOKUP(VALUE(Q1795),Rates!G$15:L$19,2,0),VLOOKUP(VALUE(Q1795),Rates!G$4:L$8,2,0)))</f>
        <v/>
      </c>
      <c r="T1795" s="13" t="str">
        <f t="shared" si="852"/>
        <v/>
      </c>
      <c r="U1795" s="181" t="str">
        <f t="shared" si="853"/>
        <v/>
      </c>
      <c r="V1795" s="13" t="str">
        <f t="shared" si="854"/>
        <v/>
      </c>
      <c r="W1795" s="13" t="str">
        <f t="shared" si="855"/>
        <v/>
      </c>
      <c r="X1795" s="182" t="str">
        <f t="shared" si="856"/>
        <v/>
      </c>
      <c r="Y1795" s="183" t="str">
        <f>IF(A:A="","",IF(R1795="Refreshment Beverage",VLOOKUP(Q1795,Rates!G$15:L$19,6,0)*W1795,VLOOKUP(Q1795,Rates!G$4:L$12,6,0)*W1795))</f>
        <v/>
      </c>
      <c r="Z1795" s="183" t="str">
        <f t="shared" si="857"/>
        <v/>
      </c>
      <c r="AA1795" s="17">
        <f t="shared" si="845"/>
        <v>0</v>
      </c>
      <c r="AB1795" s="177" t="str" cm="1">
        <f t="array" ref="AB1795">IF(_xlfn.SINGLE(A:A)="","",IF(R1795="Refreshment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177" t="str" cm="1">
        <f t="array" ref="AC1795">IF(_xlfn.SINGLE(A:A)="","",IF(R1795="Refreshment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68">
        <f>IFERROR(IF(OR(Q1795=1,Q1795=2,Q1795=3,Q1795=4),VLOOKUP(Q1795,Rates!$A$31:$B$34,2,0)*W1795,IF(V1795=1,VLOOKUP(U1795,'REB BEV MIN MKUP'!B:E,4,0),IF(V1795&gt;1,VLOOKUP(VALUE(W1795),'REB BEV MIN MKUP'!O:Q,3,0),0))),0)</f>
        <v>0</v>
      </c>
      <c r="AE1795" s="177" t="str">
        <f t="shared" si="858"/>
        <v/>
      </c>
      <c r="AF1795" s="13" t="str">
        <f t="shared" si="859"/>
        <v/>
      </c>
      <c r="AG1795" s="177" t="str">
        <f t="shared" si="860"/>
        <v/>
      </c>
      <c r="AH1795" s="184" t="str">
        <f t="shared" si="861"/>
        <v/>
      </c>
      <c r="AI1795" s="184" t="str">
        <f>IF(AE:AE="","",IF(R1795="Refreshment Beverage",AK1795*(Rates!J$19/100),ROUND(SUM(AH1795*(Rates!$J$8/100)),4)))</f>
        <v/>
      </c>
      <c r="AJ1795" s="183" t="str">
        <f t="shared" si="862"/>
        <v/>
      </c>
      <c r="AK1795" s="185" t="str">
        <f t="shared" si="863"/>
        <v/>
      </c>
      <c r="AL1795" s="177" t="str">
        <f t="shared" si="864"/>
        <v/>
      </c>
      <c r="AM1795" s="13" t="str">
        <f>IF(AS1795="","",IF(R1795="Refreshment Beverage",ROUND(AS1795*Rates!K$19,4),ROUND(AO1795*(VLOOKUP(VALUE(Q1795),Rates!G$4:L$12,3,0)),4)))</f>
        <v/>
      </c>
      <c r="AN1795" s="183" t="str">
        <f>IF(AS1795="","",IF(R1795="Refreshment Beverage",AS1795*(Rates!J$19/100),MAX(AM1795,AB1795)))</f>
        <v/>
      </c>
      <c r="AO1795" s="186" t="str">
        <f t="shared" si="865"/>
        <v/>
      </c>
      <c r="AP1795" s="186" t="str">
        <f t="shared" si="866"/>
        <v/>
      </c>
      <c r="AQ1795" s="186" t="str">
        <f>IF(AS1795="","",IF(R1795="Refreshment Beverage",ROUND(SUM(VLOOKUP(Q:Q,Rates!G$15:L$19,3,0)*(AS1795-Y1795-Z1795-AA1795)),4),ROUND(SUM(Rates!$K$8*AS1795),4)))</f>
        <v/>
      </c>
      <c r="AR1795" s="184" t="str">
        <f t="shared" si="867"/>
        <v/>
      </c>
      <c r="AS1795" s="185" t="str">
        <f t="shared" si="868"/>
        <v/>
      </c>
      <c r="AT1795" s="177" t="str">
        <f t="shared" si="869"/>
        <v/>
      </c>
      <c r="AU1795" s="13" t="str">
        <f>IF(AX1795="","",IF(R1795="Refreshment Beverage",ROUND((BA1795-Y1795-Z1795-AA1795)*VLOOKUP(VALUE(Q1795),Rates!G$15:L$19,3,0),4),ROUND(AW1795*(VLOOKUP(VALUE(Q1795),Rates!G:L,3,0)),4)))</f>
        <v/>
      </c>
      <c r="AV1795" s="183" t="str">
        <f t="shared" si="870"/>
        <v/>
      </c>
      <c r="AW1795" s="186" t="str">
        <f t="shared" si="871"/>
        <v/>
      </c>
      <c r="AX1795" s="184" t="str">
        <f t="shared" si="872"/>
        <v/>
      </c>
      <c r="AY1795" s="186" t="str">
        <f>IF(AX1795="","",IF(R1795="Refreshment Beverage",ROUND(SUM(AX1795*Rates!K$19),4),ROUND(SUM(AX1795*(Rates!J$8/100)),4)))</f>
        <v/>
      </c>
      <c r="AZ1795" s="183" t="str">
        <f t="shared" si="873"/>
        <v/>
      </c>
      <c r="BA1795" s="185" t="str">
        <f t="shared" si="874"/>
        <v/>
      </c>
      <c r="BD1795" s="171"/>
      <c r="BE1795" s="171"/>
      <c r="BF1795" s="171"/>
      <c r="BG1795" s="171"/>
    </row>
    <row r="1796" spans="1:59" ht="15" customHeight="1" x14ac:dyDescent="0.3">
      <c r="A1796" s="172"/>
      <c r="B1796" s="172"/>
      <c r="C1796" s="172"/>
      <c r="D1796" s="173"/>
      <c r="E1796" s="173"/>
      <c r="F1796" s="173"/>
      <c r="G1796" s="173"/>
      <c r="H1796" s="173"/>
      <c r="I1796" s="174"/>
      <c r="J1796" s="175"/>
      <c r="K1796" s="176" t="str">
        <f t="shared" si="846"/>
        <v/>
      </c>
      <c r="L1796" s="177" t="str">
        <f t="shared" si="847"/>
        <v/>
      </c>
      <c r="M1796" s="178" t="str">
        <f t="shared" si="848"/>
        <v/>
      </c>
      <c r="N1796" s="44" t="str" cm="1">
        <f t="array" ref="N1796">IFERROR(IF(_xlfn.SINGLE(A:A)="","",IF(R1796="Beer",SUM(LOOKUP(2,1/(Rates!$B$3:$B$5&lt;=W1796)/(Rates!$C$3:$C$5&gt;=W1796),Rates!$D$3:$D$5)*(X1796/100)*W1796),IF(R1796="Refreshment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44" t="str">
        <f t="shared" si="849"/>
        <v/>
      </c>
      <c r="P1796" s="13"/>
      <c r="Q1796" s="179" t="str">
        <f t="shared" si="850"/>
        <v/>
      </c>
      <c r="R1796" s="180" t="str">
        <f t="shared" si="851"/>
        <v/>
      </c>
      <c r="S1796" s="13" t="str">
        <f>IF(A1796="","",IF(R1796="Refreshment Beverage",VLOOKUP(VALUE(Q1796),Rates!G$15:L$19,2,0),VLOOKUP(VALUE(Q1796),Rates!G$4:L$8,2,0)))</f>
        <v/>
      </c>
      <c r="T1796" s="13" t="str">
        <f t="shared" si="852"/>
        <v/>
      </c>
      <c r="U1796" s="181" t="str">
        <f t="shared" si="853"/>
        <v/>
      </c>
      <c r="V1796" s="13" t="str">
        <f t="shared" si="854"/>
        <v/>
      </c>
      <c r="W1796" s="13" t="str">
        <f t="shared" si="855"/>
        <v/>
      </c>
      <c r="X1796" s="182" t="str">
        <f t="shared" si="856"/>
        <v/>
      </c>
      <c r="Y1796" s="183" t="str">
        <f>IF(A:A="","",IF(R1796="Refreshment Beverage",VLOOKUP(Q1796,Rates!G$15:L$19,6,0)*W1796,VLOOKUP(Q1796,Rates!G$4:L$12,6,0)*W1796))</f>
        <v/>
      </c>
      <c r="Z1796" s="183" t="str">
        <f t="shared" si="857"/>
        <v/>
      </c>
      <c r="AA1796" s="17">
        <f t="shared" si="845"/>
        <v>0</v>
      </c>
      <c r="AB1796" s="177" t="str" cm="1">
        <f t="array" ref="AB1796">IF(_xlfn.SINGLE(A:A)="","",IF(R1796="Refreshment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177" t="str" cm="1">
        <f t="array" ref="AC1796">IF(_xlfn.SINGLE(A:A)="","",IF(R1796="Refreshment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68">
        <f>IFERROR(IF(OR(Q1796=1,Q1796=2,Q1796=3,Q1796=4),VLOOKUP(Q1796,Rates!$A$31:$B$34,2,0)*W1796,IF(V1796=1,VLOOKUP(U1796,'REB BEV MIN MKUP'!B:E,4,0),IF(V1796&gt;1,VLOOKUP(VALUE(W1796),'REB BEV MIN MKUP'!O:Q,3,0),0))),0)</f>
        <v>0</v>
      </c>
      <c r="AE1796" s="177" t="str">
        <f t="shared" si="858"/>
        <v/>
      </c>
      <c r="AF1796" s="13" t="str">
        <f t="shared" si="859"/>
        <v/>
      </c>
      <c r="AG1796" s="177" t="str">
        <f t="shared" si="860"/>
        <v/>
      </c>
      <c r="AH1796" s="184" t="str">
        <f t="shared" si="861"/>
        <v/>
      </c>
      <c r="AI1796" s="184" t="str">
        <f>IF(AE:AE="","",IF(R1796="Refreshment Beverage",AK1796*(Rates!J$19/100),ROUND(SUM(AH1796*(Rates!$J$8/100)),4)))</f>
        <v/>
      </c>
      <c r="AJ1796" s="183" t="str">
        <f t="shared" si="862"/>
        <v/>
      </c>
      <c r="AK1796" s="185" t="str">
        <f t="shared" si="863"/>
        <v/>
      </c>
      <c r="AL1796" s="177" t="str">
        <f t="shared" si="864"/>
        <v/>
      </c>
      <c r="AM1796" s="13" t="str">
        <f>IF(AS1796="","",IF(R1796="Refreshment Beverage",ROUND(AS1796*Rates!K$19,4),ROUND(AO1796*(VLOOKUP(VALUE(Q1796),Rates!G$4:L$12,3,0)),4)))</f>
        <v/>
      </c>
      <c r="AN1796" s="183" t="str">
        <f>IF(AS1796="","",IF(R1796="Refreshment Beverage",AS1796*(Rates!J$19/100),MAX(AM1796,AB1796)))</f>
        <v/>
      </c>
      <c r="AO1796" s="186" t="str">
        <f t="shared" si="865"/>
        <v/>
      </c>
      <c r="AP1796" s="186" t="str">
        <f t="shared" si="866"/>
        <v/>
      </c>
      <c r="AQ1796" s="186" t="str">
        <f>IF(AS1796="","",IF(R1796="Refreshment Beverage",ROUND(SUM(VLOOKUP(Q:Q,Rates!G$15:L$19,3,0)*(AS1796-Y1796-Z1796-AA1796)),4),ROUND(SUM(Rates!$K$8*AS1796),4)))</f>
        <v/>
      </c>
      <c r="AR1796" s="184" t="str">
        <f t="shared" si="867"/>
        <v/>
      </c>
      <c r="AS1796" s="185" t="str">
        <f t="shared" si="868"/>
        <v/>
      </c>
      <c r="AT1796" s="177" t="str">
        <f t="shared" si="869"/>
        <v/>
      </c>
      <c r="AU1796" s="13" t="str">
        <f>IF(AX1796="","",IF(R1796="Refreshment Beverage",ROUND((BA1796-Y1796-Z1796-AA1796)*VLOOKUP(VALUE(Q1796),Rates!G$15:L$19,3,0),4),ROUND(AW1796*(VLOOKUP(VALUE(Q1796),Rates!G:L,3,0)),4)))</f>
        <v/>
      </c>
      <c r="AV1796" s="183" t="str">
        <f t="shared" si="870"/>
        <v/>
      </c>
      <c r="AW1796" s="186" t="str">
        <f t="shared" si="871"/>
        <v/>
      </c>
      <c r="AX1796" s="184" t="str">
        <f t="shared" si="872"/>
        <v/>
      </c>
      <c r="AY1796" s="186" t="str">
        <f>IF(AX1796="","",IF(R1796="Refreshment Beverage",ROUND(SUM(AX1796*Rates!K$19),4),ROUND(SUM(AX1796*(Rates!J$8/100)),4)))</f>
        <v/>
      </c>
      <c r="AZ1796" s="183" t="str">
        <f t="shared" si="873"/>
        <v/>
      </c>
      <c r="BA1796" s="185" t="str">
        <f t="shared" si="874"/>
        <v/>
      </c>
      <c r="BD1796" s="171"/>
      <c r="BE1796" s="171"/>
      <c r="BF1796" s="171"/>
      <c r="BG1796" s="171"/>
    </row>
    <row r="1797" spans="1:59" ht="15" customHeight="1" x14ac:dyDescent="0.3">
      <c r="A1797" s="172"/>
      <c r="B1797" s="172"/>
      <c r="C1797" s="172"/>
      <c r="D1797" s="173"/>
      <c r="E1797" s="173"/>
      <c r="F1797" s="173"/>
      <c r="G1797" s="173"/>
      <c r="H1797" s="173"/>
      <c r="I1797" s="174"/>
      <c r="J1797" s="175"/>
      <c r="K1797" s="176" t="str">
        <f t="shared" si="846"/>
        <v/>
      </c>
      <c r="L1797" s="177" t="str">
        <f t="shared" si="847"/>
        <v/>
      </c>
      <c r="M1797" s="178" t="str">
        <f t="shared" si="848"/>
        <v/>
      </c>
      <c r="N1797" s="44" t="str" cm="1">
        <f t="array" ref="N1797">IFERROR(IF(_xlfn.SINGLE(A:A)="","",IF(R1797="Beer",SUM(LOOKUP(2,1/(Rates!$B$3:$B$5&lt;=W1797)/(Rates!$C$3:$C$5&gt;=W1797),Rates!$D$3:$D$5)*(X1797/100)*W1797),IF(R1797="Refreshment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44" t="str">
        <f t="shared" si="849"/>
        <v/>
      </c>
      <c r="P1797" s="13"/>
      <c r="Q1797" s="179" t="str">
        <f t="shared" si="850"/>
        <v/>
      </c>
      <c r="R1797" s="180" t="str">
        <f t="shared" si="851"/>
        <v/>
      </c>
      <c r="S1797" s="13" t="str">
        <f>IF(A1797="","",IF(R1797="Refreshment Beverage",VLOOKUP(VALUE(Q1797),Rates!G$15:L$19,2,0),VLOOKUP(VALUE(Q1797),Rates!G$4:L$8,2,0)))</f>
        <v/>
      </c>
      <c r="T1797" s="13" t="str">
        <f t="shared" si="852"/>
        <v/>
      </c>
      <c r="U1797" s="181" t="str">
        <f t="shared" si="853"/>
        <v/>
      </c>
      <c r="V1797" s="13" t="str">
        <f t="shared" si="854"/>
        <v/>
      </c>
      <c r="W1797" s="13" t="str">
        <f t="shared" si="855"/>
        <v/>
      </c>
      <c r="X1797" s="182" t="str">
        <f t="shared" si="856"/>
        <v/>
      </c>
      <c r="Y1797" s="183" t="str">
        <f>IF(A:A="","",IF(R1797="Refreshment Beverage",VLOOKUP(Q1797,Rates!G$15:L$19,6,0)*W1797,VLOOKUP(Q1797,Rates!G$4:L$12,6,0)*W1797))</f>
        <v/>
      </c>
      <c r="Z1797" s="183" t="str">
        <f t="shared" si="857"/>
        <v/>
      </c>
      <c r="AA1797" s="17">
        <f t="shared" si="845"/>
        <v>0</v>
      </c>
      <c r="AB1797" s="177" t="str" cm="1">
        <f t="array" ref="AB1797">IF(_xlfn.SINGLE(A:A)="","",IF(R1797="Refreshment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177" t="str" cm="1">
        <f t="array" ref="AC1797">IF(_xlfn.SINGLE(A:A)="","",IF(R1797="Refreshment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68">
        <f>IFERROR(IF(OR(Q1797=1,Q1797=2,Q1797=3,Q1797=4),VLOOKUP(Q1797,Rates!$A$31:$B$34,2,0)*W1797,IF(V1797=1,VLOOKUP(U1797,'REB BEV MIN MKUP'!B:E,4,0),IF(V1797&gt;1,VLOOKUP(VALUE(W1797),'REB BEV MIN MKUP'!O:Q,3,0),0))),0)</f>
        <v>0</v>
      </c>
      <c r="AE1797" s="177" t="str">
        <f t="shared" si="858"/>
        <v/>
      </c>
      <c r="AF1797" s="13" t="str">
        <f t="shared" si="859"/>
        <v/>
      </c>
      <c r="AG1797" s="177" t="str">
        <f t="shared" si="860"/>
        <v/>
      </c>
      <c r="AH1797" s="184" t="str">
        <f t="shared" si="861"/>
        <v/>
      </c>
      <c r="AI1797" s="184" t="str">
        <f>IF(AE:AE="","",IF(R1797="Refreshment Beverage",AK1797*(Rates!J$19/100),ROUND(SUM(AH1797*(Rates!$J$8/100)),4)))</f>
        <v/>
      </c>
      <c r="AJ1797" s="183" t="str">
        <f t="shared" si="862"/>
        <v/>
      </c>
      <c r="AK1797" s="185" t="str">
        <f t="shared" si="863"/>
        <v/>
      </c>
      <c r="AL1797" s="177" t="str">
        <f t="shared" si="864"/>
        <v/>
      </c>
      <c r="AM1797" s="13" t="str">
        <f>IF(AS1797="","",IF(R1797="Refreshment Beverage",ROUND(AS1797*Rates!K$19,4),ROUND(AO1797*(VLOOKUP(VALUE(Q1797),Rates!G$4:L$12,3,0)),4)))</f>
        <v/>
      </c>
      <c r="AN1797" s="183" t="str">
        <f>IF(AS1797="","",IF(R1797="Refreshment Beverage",AS1797*(Rates!J$19/100),MAX(AM1797,AB1797)))</f>
        <v/>
      </c>
      <c r="AO1797" s="186" t="str">
        <f t="shared" si="865"/>
        <v/>
      </c>
      <c r="AP1797" s="186" t="str">
        <f t="shared" si="866"/>
        <v/>
      </c>
      <c r="AQ1797" s="186" t="str">
        <f>IF(AS1797="","",IF(R1797="Refreshment Beverage",ROUND(SUM(VLOOKUP(Q:Q,Rates!G$15:L$19,3,0)*(AS1797-Y1797-Z1797-AA1797)),4),ROUND(SUM(Rates!$K$8*AS1797),4)))</f>
        <v/>
      </c>
      <c r="AR1797" s="184" t="str">
        <f t="shared" si="867"/>
        <v/>
      </c>
      <c r="AS1797" s="185" t="str">
        <f t="shared" si="868"/>
        <v/>
      </c>
      <c r="AT1797" s="177" t="str">
        <f t="shared" si="869"/>
        <v/>
      </c>
      <c r="AU1797" s="13" t="str">
        <f>IF(AX1797="","",IF(R1797="Refreshment Beverage",ROUND((BA1797-Y1797-Z1797-AA1797)*VLOOKUP(VALUE(Q1797),Rates!G$15:L$19,3,0),4),ROUND(AW1797*(VLOOKUP(VALUE(Q1797),Rates!G:L,3,0)),4)))</f>
        <v/>
      </c>
      <c r="AV1797" s="183" t="str">
        <f t="shared" si="870"/>
        <v/>
      </c>
      <c r="AW1797" s="186" t="str">
        <f t="shared" si="871"/>
        <v/>
      </c>
      <c r="AX1797" s="184" t="str">
        <f t="shared" si="872"/>
        <v/>
      </c>
      <c r="AY1797" s="186" t="str">
        <f>IF(AX1797="","",IF(R1797="Refreshment Beverage",ROUND(SUM(AX1797*Rates!K$19),4),ROUND(SUM(AX1797*(Rates!J$8/100)),4)))</f>
        <v/>
      </c>
      <c r="AZ1797" s="183" t="str">
        <f t="shared" si="873"/>
        <v/>
      </c>
      <c r="BA1797" s="185" t="str">
        <f t="shared" si="874"/>
        <v/>
      </c>
      <c r="BD1797" s="171"/>
      <c r="BE1797" s="171"/>
      <c r="BF1797" s="171"/>
      <c r="BG1797" s="171"/>
    </row>
    <row r="1798" spans="1:59" ht="15" customHeight="1" x14ac:dyDescent="0.3">
      <c r="A1798" s="172"/>
      <c r="B1798" s="172"/>
      <c r="C1798" s="172"/>
      <c r="D1798" s="173"/>
      <c r="E1798" s="173"/>
      <c r="F1798" s="173"/>
      <c r="G1798" s="173"/>
      <c r="H1798" s="173"/>
      <c r="I1798" s="174"/>
      <c r="J1798" s="175"/>
      <c r="K1798" s="176" t="str">
        <f t="shared" si="846"/>
        <v/>
      </c>
      <c r="L1798" s="177" t="str">
        <f t="shared" si="847"/>
        <v/>
      </c>
      <c r="M1798" s="178" t="str">
        <f t="shared" si="848"/>
        <v/>
      </c>
      <c r="N1798" s="44" t="str" cm="1">
        <f t="array" ref="N1798">IFERROR(IF(_xlfn.SINGLE(A:A)="","",IF(R1798="Beer",SUM(LOOKUP(2,1/(Rates!$B$3:$B$5&lt;=W1798)/(Rates!$C$3:$C$5&gt;=W1798),Rates!$D$3:$D$5)*(X1798/100)*W1798),IF(R1798="Refreshment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44" t="str">
        <f t="shared" si="849"/>
        <v/>
      </c>
      <c r="P1798" s="13"/>
      <c r="Q1798" s="179" t="str">
        <f t="shared" si="850"/>
        <v/>
      </c>
      <c r="R1798" s="180" t="str">
        <f t="shared" si="851"/>
        <v/>
      </c>
      <c r="S1798" s="13" t="str">
        <f>IF(A1798="","",IF(R1798="Refreshment Beverage",VLOOKUP(VALUE(Q1798),Rates!G$15:L$19,2,0),VLOOKUP(VALUE(Q1798),Rates!G$4:L$8,2,0)))</f>
        <v/>
      </c>
      <c r="T1798" s="13" t="str">
        <f t="shared" si="852"/>
        <v/>
      </c>
      <c r="U1798" s="181" t="str">
        <f t="shared" si="853"/>
        <v/>
      </c>
      <c r="V1798" s="13" t="str">
        <f t="shared" si="854"/>
        <v/>
      </c>
      <c r="W1798" s="13" t="str">
        <f t="shared" si="855"/>
        <v/>
      </c>
      <c r="X1798" s="182" t="str">
        <f t="shared" si="856"/>
        <v/>
      </c>
      <c r="Y1798" s="183" t="str">
        <f>IF(A:A="","",IF(R1798="Refreshment Beverage",VLOOKUP(Q1798,Rates!G$15:L$19,6,0)*W1798,VLOOKUP(Q1798,Rates!G$4:L$12,6,0)*W1798))</f>
        <v/>
      </c>
      <c r="Z1798" s="183" t="str">
        <f t="shared" si="857"/>
        <v/>
      </c>
      <c r="AA1798" s="17">
        <f t="shared" si="845"/>
        <v>0</v>
      </c>
      <c r="AB1798" s="177" t="str" cm="1">
        <f t="array" ref="AB1798">IF(_xlfn.SINGLE(A:A)="","",IF(R1798="Refreshment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177" t="str" cm="1">
        <f t="array" ref="AC1798">IF(_xlfn.SINGLE(A:A)="","",IF(R1798="Refreshment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68">
        <f>IFERROR(IF(OR(Q1798=1,Q1798=2,Q1798=3,Q1798=4),VLOOKUP(Q1798,Rates!$A$31:$B$34,2,0)*W1798,IF(V1798=1,VLOOKUP(U1798,'REB BEV MIN MKUP'!B:E,4,0),IF(V1798&gt;1,VLOOKUP(VALUE(W1798),'REB BEV MIN MKUP'!O:Q,3,0),0))),0)</f>
        <v>0</v>
      </c>
      <c r="AE1798" s="177" t="str">
        <f t="shared" si="858"/>
        <v/>
      </c>
      <c r="AF1798" s="13" t="str">
        <f t="shared" si="859"/>
        <v/>
      </c>
      <c r="AG1798" s="177" t="str">
        <f t="shared" si="860"/>
        <v/>
      </c>
      <c r="AH1798" s="184" t="str">
        <f t="shared" si="861"/>
        <v/>
      </c>
      <c r="AI1798" s="184" t="str">
        <f>IF(AE:AE="","",IF(R1798="Refreshment Beverage",AK1798*(Rates!J$19/100),ROUND(SUM(AH1798*(Rates!$J$8/100)),4)))</f>
        <v/>
      </c>
      <c r="AJ1798" s="183" t="str">
        <f t="shared" si="862"/>
        <v/>
      </c>
      <c r="AK1798" s="185" t="str">
        <f t="shared" si="863"/>
        <v/>
      </c>
      <c r="AL1798" s="177" t="str">
        <f t="shared" si="864"/>
        <v/>
      </c>
      <c r="AM1798" s="13" t="str">
        <f>IF(AS1798="","",IF(R1798="Refreshment Beverage",ROUND(AS1798*Rates!K$19,4),ROUND(AO1798*(VLOOKUP(VALUE(Q1798),Rates!G$4:L$12,3,0)),4)))</f>
        <v/>
      </c>
      <c r="AN1798" s="183" t="str">
        <f>IF(AS1798="","",IF(R1798="Refreshment Beverage",AS1798*(Rates!J$19/100),MAX(AM1798,AB1798)))</f>
        <v/>
      </c>
      <c r="AO1798" s="186" t="str">
        <f t="shared" si="865"/>
        <v/>
      </c>
      <c r="AP1798" s="186" t="str">
        <f t="shared" si="866"/>
        <v/>
      </c>
      <c r="AQ1798" s="186" t="str">
        <f>IF(AS1798="","",IF(R1798="Refreshment Beverage",ROUND(SUM(VLOOKUP(Q:Q,Rates!G$15:L$19,3,0)*(AS1798-Y1798-Z1798-AA1798)),4),ROUND(SUM(Rates!$K$8*AS1798),4)))</f>
        <v/>
      </c>
      <c r="AR1798" s="184" t="str">
        <f t="shared" si="867"/>
        <v/>
      </c>
      <c r="AS1798" s="185" t="str">
        <f t="shared" si="868"/>
        <v/>
      </c>
      <c r="AT1798" s="177" t="str">
        <f t="shared" si="869"/>
        <v/>
      </c>
      <c r="AU1798" s="13" t="str">
        <f>IF(AX1798="","",IF(R1798="Refreshment Beverage",ROUND((BA1798-Y1798-Z1798-AA1798)*VLOOKUP(VALUE(Q1798),Rates!G$15:L$19,3,0),4),ROUND(AW1798*(VLOOKUP(VALUE(Q1798),Rates!G:L,3,0)),4)))</f>
        <v/>
      </c>
      <c r="AV1798" s="183" t="str">
        <f t="shared" si="870"/>
        <v/>
      </c>
      <c r="AW1798" s="186" t="str">
        <f t="shared" si="871"/>
        <v/>
      </c>
      <c r="AX1798" s="184" t="str">
        <f t="shared" si="872"/>
        <v/>
      </c>
      <c r="AY1798" s="186" t="str">
        <f>IF(AX1798="","",IF(R1798="Refreshment Beverage",ROUND(SUM(AX1798*Rates!K$19),4),ROUND(SUM(AX1798*(Rates!J$8/100)),4)))</f>
        <v/>
      </c>
      <c r="AZ1798" s="183" t="str">
        <f t="shared" si="873"/>
        <v/>
      </c>
      <c r="BA1798" s="185" t="str">
        <f t="shared" si="874"/>
        <v/>
      </c>
      <c r="BD1798" s="171"/>
      <c r="BE1798" s="171"/>
      <c r="BF1798" s="171"/>
      <c r="BG1798" s="171"/>
    </row>
    <row r="1799" spans="1:59" ht="15" customHeight="1" x14ac:dyDescent="0.3">
      <c r="A1799" s="172"/>
      <c r="B1799" s="172"/>
      <c r="C1799" s="172"/>
      <c r="D1799" s="173"/>
      <c r="E1799" s="173"/>
      <c r="F1799" s="173"/>
      <c r="G1799" s="173"/>
      <c r="H1799" s="173"/>
      <c r="I1799" s="174"/>
      <c r="J1799" s="175"/>
      <c r="K1799" s="176" t="str">
        <f t="shared" si="846"/>
        <v/>
      </c>
      <c r="L1799" s="177" t="str">
        <f t="shared" si="847"/>
        <v/>
      </c>
      <c r="M1799" s="178" t="str">
        <f t="shared" si="848"/>
        <v/>
      </c>
      <c r="N1799" s="44" t="str" cm="1">
        <f t="array" ref="N1799">IFERROR(IF(_xlfn.SINGLE(A:A)="","",IF(R1799="Beer",SUM(LOOKUP(2,1/(Rates!$B$3:$B$5&lt;=W1799)/(Rates!$C$3:$C$5&gt;=W1799),Rates!$D$3:$D$5)*(X1799/100)*W1799),IF(R1799="Refreshment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44" t="str">
        <f t="shared" si="849"/>
        <v/>
      </c>
      <c r="P1799" s="13"/>
      <c r="Q1799" s="179" t="str">
        <f t="shared" si="850"/>
        <v/>
      </c>
      <c r="R1799" s="180" t="str">
        <f t="shared" si="851"/>
        <v/>
      </c>
      <c r="S1799" s="13" t="str">
        <f>IF(A1799="","",IF(R1799="Refreshment Beverage",VLOOKUP(VALUE(Q1799),Rates!G$15:L$19,2,0),VLOOKUP(VALUE(Q1799),Rates!G$4:L$8,2,0)))</f>
        <v/>
      </c>
      <c r="T1799" s="13" t="str">
        <f t="shared" si="852"/>
        <v/>
      </c>
      <c r="U1799" s="181" t="str">
        <f t="shared" si="853"/>
        <v/>
      </c>
      <c r="V1799" s="13" t="str">
        <f t="shared" si="854"/>
        <v/>
      </c>
      <c r="W1799" s="13" t="str">
        <f t="shared" si="855"/>
        <v/>
      </c>
      <c r="X1799" s="182" t="str">
        <f t="shared" si="856"/>
        <v/>
      </c>
      <c r="Y1799" s="183" t="str">
        <f>IF(A:A="","",IF(R1799="Refreshment Beverage",VLOOKUP(Q1799,Rates!G$15:L$19,6,0)*W1799,VLOOKUP(Q1799,Rates!G$4:L$12,6,0)*W1799))</f>
        <v/>
      </c>
      <c r="Z1799" s="183" t="str">
        <f t="shared" si="857"/>
        <v/>
      </c>
      <c r="AA1799" s="17">
        <f t="shared" ref="AA1799:AA1800" si="875">IF(AND(U1799&gt;0.049,U1799&lt;0.401),SUM(0.0536*V1799),IF(AND(U1799&gt;0.4,U1799&lt;0.47),SUM(0.0643*V1799),IF(AND(U1799&gt;0.469,U1799&lt;0.66),SUM(0.075*V1799),IF(AND(U1799&gt;0.659,U1799&lt;0.75),SUM(0.1071*V1799),IF(AND(U1799&gt;0.749,U1799&lt;0.9),SUM(0.1178*V1799),IF(AND(U1799&gt;0.899,U1799&lt;1),SUM(0.1393*V1799),IF(U1799=1,SUM(0.1499*V1799),IF(U1799=1.14,SUM(0.1714*V1799),IF(U1799=1.75,SUM(0.2678*V1799),IF(U1799=2,SUM(0.2999*V1799),IF(U1799=3,SUM(0.4499*V1799),0)))))))))))</f>
        <v>0</v>
      </c>
      <c r="AB1799" s="177" t="str" cm="1">
        <f t="array" ref="AB1799">IF(_xlfn.SINGLE(A:A)="","",IF(R1799="Refreshment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177" t="str" cm="1">
        <f t="array" ref="AC1799">IF(_xlfn.SINGLE(A:A)="","",IF(R1799="Refreshment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68">
        <f>IFERROR(IF(OR(Q1799=1,Q1799=2,Q1799=3,Q1799=4),VLOOKUP(Q1799,Rates!$A$31:$B$34,2,0)*W1799,IF(V1799=1,VLOOKUP(U1799,'REB BEV MIN MKUP'!B:E,4,0),IF(V1799&gt;1,VLOOKUP(VALUE(W1799),'REB BEV MIN MKUP'!O:Q,3,0),0))),0)</f>
        <v>0</v>
      </c>
      <c r="AE1799" s="177" t="str">
        <f t="shared" si="858"/>
        <v/>
      </c>
      <c r="AF1799" s="13" t="str">
        <f t="shared" si="859"/>
        <v/>
      </c>
      <c r="AG1799" s="177" t="str">
        <f t="shared" si="860"/>
        <v/>
      </c>
      <c r="AH1799" s="184" t="str">
        <f t="shared" si="861"/>
        <v/>
      </c>
      <c r="AI1799" s="184" t="str">
        <f>IF(AE:AE="","",IF(R1799="Refreshment Beverage",AK1799*(Rates!J$19/100),ROUND(SUM(AH1799*(Rates!$J$8/100)),4)))</f>
        <v/>
      </c>
      <c r="AJ1799" s="183" t="str">
        <f t="shared" si="862"/>
        <v/>
      </c>
      <c r="AK1799" s="185" t="str">
        <f t="shared" si="863"/>
        <v/>
      </c>
      <c r="AL1799" s="177" t="str">
        <f t="shared" si="864"/>
        <v/>
      </c>
      <c r="AM1799" s="13" t="str">
        <f>IF(AS1799="","",IF(R1799="Refreshment Beverage",ROUND(AS1799*Rates!K$19,4),ROUND(AO1799*(VLOOKUP(VALUE(Q1799),Rates!G$4:L$12,3,0)),4)))</f>
        <v/>
      </c>
      <c r="AN1799" s="183" t="str">
        <f>IF(AS1799="","",IF(R1799="Refreshment Beverage",AS1799*(Rates!J$19/100),MAX(AM1799,AB1799)))</f>
        <v/>
      </c>
      <c r="AO1799" s="186" t="str">
        <f t="shared" si="865"/>
        <v/>
      </c>
      <c r="AP1799" s="186" t="str">
        <f t="shared" si="866"/>
        <v/>
      </c>
      <c r="AQ1799" s="186" t="str">
        <f>IF(AS1799="","",IF(R1799="Refreshment Beverage",ROUND(SUM(VLOOKUP(Q:Q,Rates!G$15:L$19,3,0)*(AS1799-Y1799-Z1799-AA1799)),4),ROUND(SUM(Rates!$K$8*AS1799),4)))</f>
        <v/>
      </c>
      <c r="AR1799" s="184" t="str">
        <f t="shared" si="867"/>
        <v/>
      </c>
      <c r="AS1799" s="185" t="str">
        <f t="shared" si="868"/>
        <v/>
      </c>
      <c r="AT1799" s="177" t="str">
        <f t="shared" si="869"/>
        <v/>
      </c>
      <c r="AU1799" s="13" t="str">
        <f>IF(AX1799="","",IF(R1799="Refreshment Beverage",ROUND((BA1799-Y1799-Z1799-AA1799)*VLOOKUP(VALUE(Q1799),Rates!G$15:L$19,3,0),4),ROUND(AW1799*(VLOOKUP(VALUE(Q1799),Rates!G:L,3,0)),4)))</f>
        <v/>
      </c>
      <c r="AV1799" s="183" t="str">
        <f t="shared" si="870"/>
        <v/>
      </c>
      <c r="AW1799" s="186" t="str">
        <f t="shared" si="871"/>
        <v/>
      </c>
      <c r="AX1799" s="184" t="str">
        <f t="shared" si="872"/>
        <v/>
      </c>
      <c r="AY1799" s="186" t="str">
        <f>IF(AX1799="","",IF(R1799="Refreshment Beverage",ROUND(SUM(AX1799*Rates!K$19),4),ROUND(SUM(AX1799*(Rates!J$8/100)),4)))</f>
        <v/>
      </c>
      <c r="AZ1799" s="183" t="str">
        <f t="shared" si="873"/>
        <v/>
      </c>
      <c r="BA1799" s="185" t="str">
        <f t="shared" si="874"/>
        <v/>
      </c>
      <c r="BD1799" s="171"/>
      <c r="BE1799" s="171"/>
      <c r="BF1799" s="171"/>
      <c r="BG1799" s="171"/>
    </row>
    <row r="1800" spans="1:59" ht="15" customHeight="1" x14ac:dyDescent="0.3">
      <c r="A1800" s="172"/>
      <c r="B1800" s="172"/>
      <c r="C1800" s="172"/>
      <c r="D1800" s="173"/>
      <c r="E1800" s="173"/>
      <c r="F1800" s="173"/>
      <c r="G1800" s="173"/>
      <c r="H1800" s="173"/>
      <c r="I1800" s="174"/>
      <c r="J1800" s="175"/>
      <c r="K1800" s="176" t="str">
        <f t="shared" ref="K1800" si="876">IFERROR(IF(A:A="","",IF(OR(C1800="",E1800="",F1800="",G1800="",H1800="",I1800="",J1800=""),"",ROUND(IF(J1800="Gross Price to Brewers",AE1800,IF(J1800="Retail Price",AL1800,IF(J1800="Licensee Retail",AT1800,""))),2))),"")</f>
        <v/>
      </c>
      <c r="L1800" s="177" t="str">
        <f t="shared" ref="L1800" si="877">M1800</f>
        <v/>
      </c>
      <c r="M1800" s="178" t="str">
        <f t="shared" ref="M1800" si="878">IFERROR(IF(A:A="","",IF(OR(C1800="",E1800="",F1800="",G1800="",H1800="",I1800="",J1800=""),"",ROUND(IF(J1800="Gross Price to Brewers",AK1800,IF(J1800="Retail Price",AS1800,IF(J1800="Licensee Retail",BA1800,""))),2))),"")</f>
        <v/>
      </c>
      <c r="N1800" s="44" t="str" cm="1">
        <f t="array" ref="N1800">IFERROR(IF(_xlfn.SINGLE(A:A)="","",IF(R1800="Beer",SUM(LOOKUP(2,1/(Rates!$B$3:$B$5&lt;=W1800)/(Rates!$C$3:$C$5&gt;=W1800),Rates!$D$3:$D$5)*(X1800/100)*W1800),IF(R1800="Refreshment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44" t="str">
        <f t="shared" ref="O1800" si="879">IF(B:B="","",IF(M1800&gt;N1800,"YES","NO"))</f>
        <v/>
      </c>
      <c r="P1800" s="13"/>
      <c r="Q1800" s="179" t="str">
        <f t="shared" ref="Q1800" si="880">IF(A1800="","",IF(OR(D1800="",D1800=0),0,D1800))</f>
        <v/>
      </c>
      <c r="R1800" s="180" t="str">
        <f t="shared" ref="R1800" si="881">IF(C1800="","",IF(OR(C1800="Spirit-Based Cooler",C1800="Wine-Based Cooler",C1800="Cider",C1800="Other"),"Refreshment Beverage",""))</f>
        <v/>
      </c>
      <c r="S1800" s="13" t="str">
        <f>IF(A1800="","",IF(R1800="Refreshment Beverage",VLOOKUP(VALUE(Q1800),Rates!G$15:L$19,2,0),VLOOKUP(VALUE(Q1800),Rates!G$4:L$8,2,0)))</f>
        <v/>
      </c>
      <c r="T1800" s="13" t="str">
        <f t="shared" ref="T1800" si="882">IF(A1800="","",G1800)</f>
        <v/>
      </c>
      <c r="U1800" s="181" t="str">
        <f t="shared" ref="U1800" si="883">IF(A:A="","",SUM(W1800/V1800))</f>
        <v/>
      </c>
      <c r="V1800" s="13" t="str">
        <f t="shared" ref="V1800" si="884">IF(A1800="","",F1800)</f>
        <v/>
      </c>
      <c r="W1800" s="13" t="str">
        <f t="shared" ref="W1800" si="885">IF(A1800="","",E1800*F1800)</f>
        <v/>
      </c>
      <c r="X1800" s="182" t="str">
        <f t="shared" ref="X1800" si="886">IF(A1800="","",H1800)</f>
        <v/>
      </c>
      <c r="Y1800" s="183" t="str">
        <f>IF(A:A="","",IF(R1800="Refreshment Beverage",VLOOKUP(Q1800,Rates!G$15:L$19,6,0)*W1800,VLOOKUP(Q1800,Rates!G$4:L$12,6,0)*W1800))</f>
        <v/>
      </c>
      <c r="Z1800" s="183" t="str">
        <f t="shared" ref="Z1800" si="887">IF(A:A="","",IF(R1800="Refreshment Beverage",0,IF(T1800="Keg",0,ROUND(0.34/12*V1800,2))))</f>
        <v/>
      </c>
      <c r="AA1800" s="17">
        <f t="shared" si="875"/>
        <v>0</v>
      </c>
      <c r="AB1800" s="177" t="str" cm="1">
        <f t="array" ref="AB1800">IF(_xlfn.SINGLE(A:A)="","",IF(R1800="Refreshment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177" t="str" cm="1">
        <f t="array" ref="AC1800">IF(_xlfn.SINGLE(A:A)="","",IF(R1800="Refreshment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68">
        <f>IFERROR(IF(OR(Q1800=1,Q1800=2,Q1800=3,Q1800=4),VLOOKUP(Q1800,Rates!$A$31:$B$34,2,0)*W1800,IF(V1800=1,VLOOKUP(U1800,'REB BEV MIN MKUP'!B:E,4,0),IF(V1800&gt;1,VLOOKUP(VALUE(W1800),'REB BEV MIN MKUP'!O:Q,3,0),0))),0)</f>
        <v>0</v>
      </c>
      <c r="AE1800" s="177" t="str">
        <f t="shared" ref="AE1800" si="888">IF(J1800="Gross Price to Brewers",I1800,"")</f>
        <v/>
      </c>
      <c r="AF1800" s="13" t="str">
        <f t="shared" ref="AF1800" si="889">IF(AE:AE="","",ROUND(SUM(AE1800*(S1800/100)),4))</f>
        <v/>
      </c>
      <c r="AG1800" s="177" t="str">
        <f t="shared" ref="AG1800" si="890">IF(AE:AE="","",IF(R1800="Refreshment Beverage",MAX(AF1800,AD1800),MAX(AB1800,AF1800)))</f>
        <v/>
      </c>
      <c r="AH1800" s="184" t="str">
        <f t="shared" ref="AH1800" si="891">IF(AE:AE="","",IF(R1800="Refreshment Beverage",AK1800-AJ1800,SUM(Y1800:AA1800)+AE1800+AG1800))</f>
        <v/>
      </c>
      <c r="AI1800" s="184" t="str">
        <f>IF(AE:AE="","",IF(R1800="Refreshment Beverage",AK1800*(Rates!J$19/100),ROUND(SUM(AH1800*(Rates!$J$8/100)),4)))</f>
        <v/>
      </c>
      <c r="AJ1800" s="183" t="str">
        <f t="shared" ref="AJ1800" si="892">IF(AE:AE="","",IF(R1800="Refreshment Beverage",AI1800,MAX(AC1800,AI1800)))</f>
        <v/>
      </c>
      <c r="AK1800" s="185" t="str">
        <f t="shared" ref="AK1800" si="893">IF(AE:AE="","",IF(R1800="Refreshment Beverage",SUM(AE1800+Y1800+Z1800+AA1800+AG1800),SUM(AH1800+AJ1800)))</f>
        <v/>
      </c>
      <c r="AL1800" s="177" t="str">
        <f t="shared" ref="AL1800" si="894">IF(AS1800="","",IF(R1800="Refreshment Beverage",ROUND(SUM(AS1800-AR1800-AA1800-Z1800-Y1800),2),ROUND(SUM(AS1800-AR1800-AN1800-Y1800-Z1800-AA1800),2)))</f>
        <v/>
      </c>
      <c r="AM1800" s="13" t="str">
        <f>IF(AS1800="","",IF(R1800="Refreshment Beverage",ROUND(AS1800*Rates!K$19,4),ROUND(AO1800*(VLOOKUP(VALUE(Q1800),Rates!G$4:L$12,3,0)),4)))</f>
        <v/>
      </c>
      <c r="AN1800" s="183" t="str">
        <f>IF(AS1800="","",IF(R1800="Refreshment Beverage",AS1800*(Rates!J$19/100),MAX(AM1800,AB1800)))</f>
        <v/>
      </c>
      <c r="AO1800" s="186" t="str">
        <f t="shared" ref="AO1800" si="895">IF(AS1800="","",ROUND(SUM(AS1800-AR1800-Y1800-Z1800-AA1800),4))</f>
        <v/>
      </c>
      <c r="AP1800" s="186" t="str">
        <f t="shared" ref="AP1800" si="896">IF(AS1800="","",IF(R1800="Refreshment Beverage",ROUND(AS1800-AN1800,2),ROUND(SUM(AS1800-AR1800),2)))</f>
        <v/>
      </c>
      <c r="AQ1800" s="186" t="str">
        <f>IF(AS1800="","",IF(R1800="Refreshment Beverage",ROUND(SUM(VLOOKUP(Q:Q,Rates!G$15:L$19,3,0)*(AS1800-Y1800-Z1800-AA1800)),4),ROUND(SUM(Rates!$K$8*AS1800),4)))</f>
        <v/>
      </c>
      <c r="AR1800" s="184" t="str">
        <f t="shared" ref="AR1800" si="897">IF(AS1800="","",IF(R1800="Refreshment Beverage",MAX(AD1800,AQ1800),MAX(AQ1800,AC1800)))</f>
        <v/>
      </c>
      <c r="AS1800" s="185" t="str">
        <f t="shared" ref="AS1800" si="898">IF(J1800="Retail Price",SUM(I1800+0.004),"")</f>
        <v/>
      </c>
      <c r="AT1800" s="177" t="str">
        <f t="shared" ref="AT1800" si="899">IF(AX1800="","",IF(R1800="Refreshment Beverage",SUM(BA1800-AV1800-Y1800-Z1800-AA1800),SUM(AX1800-AV1800-Y1800-Z1800-AA1800)))</f>
        <v/>
      </c>
      <c r="AU1800" s="13" t="str">
        <f>IF(AX1800="","",IF(R1800="Refreshment Beverage",ROUND((BA1800-Y1800-Z1800-AA1800)*VLOOKUP(VALUE(Q1800),Rates!G$15:L$19,3,0),4),ROUND(AW1800*(VLOOKUP(VALUE(Q1800),Rates!G:L,3,0)),4)))</f>
        <v/>
      </c>
      <c r="AV1800" s="183" t="str">
        <f t="shared" ref="AV1800" si="900">IF(AX1800="","",IF(R1800="Refreshment Beverage",MAX(AU1800,AD1800),MAX(AB1800,AU1800)))</f>
        <v/>
      </c>
      <c r="AW1800" s="186" t="str">
        <f t="shared" ref="AW1800" si="901">IF(AX1800="","",IF(R1800="Refreshment Beverage",SUM(BA1800-AV1800-Y1800-Z1800-AA1800),ROUND(SUM(BA1800-AZ1800-Y1800-Z1800-AA1800),4)))</f>
        <v/>
      </c>
      <c r="AX1800" s="184" t="str">
        <f t="shared" ref="AX1800" si="902">IF(J1800="Licensee Retail",I1800,"")</f>
        <v/>
      </c>
      <c r="AY1800" s="186" t="str">
        <f>IF(AX1800="","",IF(R1800="Refreshment Beverage",ROUND(SUM(AX1800*Rates!K$19),4),ROUND(SUM(AX1800*(Rates!J$8/100)),4)))</f>
        <v/>
      </c>
      <c r="AZ1800" s="183" t="str">
        <f t="shared" ref="AZ1800" si="903">IF(AX1800="","",MAX($AC1800,AY1800))</f>
        <v/>
      </c>
      <c r="BA1800" s="185" t="str">
        <f t="shared" ref="BA1800" si="904">IF(AX1800="","",SUM(AX1800+AZ1800))</f>
        <v/>
      </c>
      <c r="BD1800" s="171"/>
      <c r="BE1800" s="171"/>
      <c r="BF1800" s="171"/>
      <c r="BG1800" s="171"/>
    </row>
  </sheetData>
  <sheetProtection algorithmName="SHA-512" hashValue="yScD1DvOCiBbEK4VisIiH16ftBj8iWGNvfgNFea0+MIwL9kgnF6rrebLGy0xD1NvvpdA2r6EQ/k/f1eM6deItQ==" saltValue="ch7czccD8a1Sik2aAl3akQ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 J7:J1800">
    <cfRule type="containsText" dxfId="53" priority="48" operator="containsText" text="Licensee Retail">
      <formula>NOT(ISERROR(SEARCH("Licensee Retail",J5)))</formula>
    </cfRule>
    <cfRule type="containsText" dxfId="52" priority="192" operator="containsText" text="Gross Price to Brewers">
      <formula>NOT(ISERROR(SEARCH("Gross Price to Brewers",J5)))</formula>
    </cfRule>
    <cfRule type="containsText" dxfId="51" priority="193" operator="containsText" text="Retail Price">
      <formula>NOT(ISERROR(SEARCH("Retail Price",J5)))</formula>
    </cfRule>
  </conditionalFormatting>
  <conditionalFormatting sqref="P5:P6 P26:P1048576">
    <cfRule type="cellIs" dxfId="50" priority="47" operator="equal">
      <formula>"T"</formula>
    </cfRule>
  </conditionalFormatting>
  <conditionalFormatting sqref="K6">
    <cfRule type="expression" dxfId="49" priority="189">
      <formula>MOD(ROW(),2)=1</formula>
    </cfRule>
  </conditionalFormatting>
  <conditionalFormatting sqref="L6:L1800">
    <cfRule type="expression" dxfId="48" priority="188">
      <formula>MOD(ROW(),2)=1</formula>
    </cfRule>
  </conditionalFormatting>
  <conditionalFormatting sqref="M6">
    <cfRule type="expression" dxfId="47" priority="187">
      <formula>MOD(ROW(),2)=1</formula>
    </cfRule>
  </conditionalFormatting>
  <conditionalFormatting sqref="N6:P6 B6:I6 C6:D1800 J7:J1800">
    <cfRule type="expression" dxfId="46" priority="199">
      <formula>MOD(ROW(),2)=1</formula>
    </cfRule>
  </conditionalFormatting>
  <conditionalFormatting sqref="B6 A4:A5 B26:B1048576">
    <cfRule type="duplicateValues" dxfId="45" priority="46"/>
  </conditionalFormatting>
  <conditionalFormatting sqref="A1 A3">
    <cfRule type="duplicateValues" dxfId="44" priority="45"/>
  </conditionalFormatting>
  <conditionalFormatting sqref="R1 R3 O1:O6 O26:O1048576">
    <cfRule type="cellIs" dxfId="43" priority="43" operator="equal">
      <formula>"No"</formula>
    </cfRule>
  </conditionalFormatting>
  <conditionalFormatting sqref="A2">
    <cfRule type="duplicateValues" dxfId="42" priority="42"/>
  </conditionalFormatting>
  <conditionalFormatting sqref="R2">
    <cfRule type="cellIs" dxfId="41" priority="40" operator="equal">
      <formula>"No"</formula>
    </cfRule>
  </conditionalFormatting>
  <conditionalFormatting sqref="J7:J1800">
    <cfRule type="containsText" dxfId="40" priority="32" operator="containsText" text="Licensee Retail">
      <formula>NOT(ISERROR(SEARCH("Licensee Retail",J7)))</formula>
    </cfRule>
    <cfRule type="containsText" dxfId="39" priority="36" operator="containsText" text="Gross Price to Brewers">
      <formula>NOT(ISERROR(SEARCH("Gross Price to Brewers",J7)))</formula>
    </cfRule>
    <cfRule type="containsText" dxfId="38" priority="37" operator="containsText" text="Retail Price">
      <formula>NOT(ISERROR(SEARCH("Retail Price",J7)))</formula>
    </cfRule>
  </conditionalFormatting>
  <conditionalFormatting sqref="P7:P1800">
    <cfRule type="cellIs" dxfId="37" priority="31" operator="equal">
      <formula>"T"</formula>
    </cfRule>
  </conditionalFormatting>
  <conditionalFormatting sqref="K7:K1800">
    <cfRule type="expression" dxfId="36" priority="35">
      <formula>MOD(ROW(),2)=1</formula>
    </cfRule>
  </conditionalFormatting>
  <conditionalFormatting sqref="L7:L1800">
    <cfRule type="expression" dxfId="35" priority="34">
      <formula>MOD(ROW(),2)=1</formula>
    </cfRule>
  </conditionalFormatting>
  <conditionalFormatting sqref="M7:M1800">
    <cfRule type="expression" dxfId="34" priority="33">
      <formula>MOD(ROW(),2)=1</formula>
    </cfRule>
  </conditionalFormatting>
  <conditionalFormatting sqref="N7:P1800 B7:J1800">
    <cfRule type="expression" dxfId="33" priority="38">
      <formula>MOD(ROW(),2)=1</formula>
    </cfRule>
  </conditionalFormatting>
  <conditionalFormatting sqref="B7:B1800">
    <cfRule type="duplicateValues" dxfId="32" priority="30"/>
  </conditionalFormatting>
  <conditionalFormatting sqref="O7:O1800">
    <cfRule type="cellIs" dxfId="31" priority="29" operator="equal">
      <formula>"No"</formula>
    </cfRule>
  </conditionalFormatting>
  <conditionalFormatting sqref="J8">
    <cfRule type="containsText" dxfId="30" priority="22" operator="containsText" text="Licensee Retail">
      <formula>NOT(ISERROR(SEARCH("Licensee Retail",J8)))</formula>
    </cfRule>
    <cfRule type="containsText" dxfId="29" priority="26" operator="containsText" text="Gross Price to Brewers">
      <formula>NOT(ISERROR(SEARCH("Gross Price to Brewers",J8)))</formula>
    </cfRule>
    <cfRule type="containsText" dxfId="28" priority="27" operator="containsText" text="Retail Price">
      <formula>NOT(ISERROR(SEARCH("Retail Price",J8)))</formula>
    </cfRule>
  </conditionalFormatting>
  <conditionalFormatting sqref="P8">
    <cfRule type="cellIs" dxfId="27" priority="21" operator="equal">
      <formula>"T"</formula>
    </cfRule>
  </conditionalFormatting>
  <conditionalFormatting sqref="K8">
    <cfRule type="expression" dxfId="26" priority="25">
      <formula>MOD(ROW(),2)=1</formula>
    </cfRule>
  </conditionalFormatting>
  <conditionalFormatting sqref="L8">
    <cfRule type="expression" dxfId="25" priority="24">
      <formula>MOD(ROW(),2)=1</formula>
    </cfRule>
  </conditionalFormatting>
  <conditionalFormatting sqref="M8">
    <cfRule type="expression" dxfId="24" priority="23">
      <formula>MOD(ROW(),2)=1</formula>
    </cfRule>
  </conditionalFormatting>
  <conditionalFormatting sqref="N8:P8 B8:J8 C8:C30">
    <cfRule type="expression" dxfId="23" priority="28">
      <formula>MOD(ROW(),2)=1</formula>
    </cfRule>
  </conditionalFormatting>
  <conditionalFormatting sqref="B8">
    <cfRule type="duplicateValues" dxfId="22" priority="20"/>
  </conditionalFormatting>
  <conditionalFormatting sqref="O8">
    <cfRule type="cellIs" dxfId="21" priority="19" operator="equal">
      <formula>"No"</formula>
    </cfRule>
  </conditionalFormatting>
  <conditionalFormatting sqref="J9:J30">
    <cfRule type="containsText" dxfId="20" priority="12" operator="containsText" text="Licensee Retail">
      <formula>NOT(ISERROR(SEARCH("Licensee Retail",J9)))</formula>
    </cfRule>
    <cfRule type="containsText" dxfId="19" priority="16" operator="containsText" text="Gross Price to Brewers">
      <formula>NOT(ISERROR(SEARCH("Gross Price to Brewers",J9)))</formula>
    </cfRule>
    <cfRule type="containsText" dxfId="18" priority="17" operator="containsText" text="Retail Price">
      <formula>NOT(ISERROR(SEARCH("Retail Price",J9)))</formula>
    </cfRule>
  </conditionalFormatting>
  <conditionalFormatting sqref="P9:P30">
    <cfRule type="cellIs" dxfId="17" priority="11" operator="equal">
      <formula>"T"</formula>
    </cfRule>
  </conditionalFormatting>
  <conditionalFormatting sqref="K9:K30">
    <cfRule type="expression" dxfId="16" priority="15">
      <formula>MOD(ROW(),2)=1</formula>
    </cfRule>
  </conditionalFormatting>
  <conditionalFormatting sqref="L9:L30">
    <cfRule type="expression" dxfId="15" priority="14">
      <formula>MOD(ROW(),2)=1</formula>
    </cfRule>
  </conditionalFormatting>
  <conditionalFormatting sqref="M9:M30">
    <cfRule type="expression" dxfId="14" priority="13">
      <formula>MOD(ROW(),2)=1</formula>
    </cfRule>
  </conditionalFormatting>
  <conditionalFormatting sqref="N9:P30 B9:J30">
    <cfRule type="expression" dxfId="13" priority="18">
      <formula>MOD(ROW(),2)=1</formula>
    </cfRule>
  </conditionalFormatting>
  <conditionalFormatting sqref="B9:B30">
    <cfRule type="duplicateValues" dxfId="12" priority="10"/>
  </conditionalFormatting>
  <conditionalFormatting sqref="O9:O30">
    <cfRule type="cellIs" dxfId="11" priority="9" operator="equal">
      <formula>"No"</formula>
    </cfRule>
  </conditionalFormatting>
  <conditionalFormatting sqref="A6">
    <cfRule type="expression" dxfId="10" priority="8">
      <formula>MOD(ROW(),2)=1</formula>
    </cfRule>
  </conditionalFormatting>
  <conditionalFormatting sqref="A6 A26:A1048576">
    <cfRule type="duplicateValues" dxfId="9" priority="7"/>
  </conditionalFormatting>
  <conditionalFormatting sqref="A7:A1800">
    <cfRule type="expression" dxfId="8" priority="6">
      <formula>MOD(ROW(),2)=1</formula>
    </cfRule>
  </conditionalFormatting>
  <conditionalFormatting sqref="A7:A1800">
    <cfRule type="duplicateValues" dxfId="7" priority="5"/>
  </conditionalFormatting>
  <conditionalFormatting sqref="A8">
    <cfRule type="expression" dxfId="6" priority="4">
      <formula>MOD(ROW(),2)=1</formula>
    </cfRule>
  </conditionalFormatting>
  <conditionalFormatting sqref="A8">
    <cfRule type="duplicateValues" dxfId="5" priority="3"/>
  </conditionalFormatting>
  <conditionalFormatting sqref="A9:A30">
    <cfRule type="expression" dxfId="4" priority="2">
      <formula>MOD(ROW(),2)=1</formula>
    </cfRule>
  </conditionalFormatting>
  <conditionalFormatting sqref="A9:A30">
    <cfRule type="duplicateValues" dxfId="3" priority="1"/>
  </conditionalFormatting>
  <dataValidations count="4">
    <dataValidation type="list" allowBlank="1" showInputMessage="1" showErrorMessage="1" sqref="G6:G1800" xr:uid="{48E4B877-FAF8-4470-92BB-CB3A26227574}">
      <formula1>"Can,Bottle,Keg"</formula1>
    </dataValidation>
    <dataValidation type="list" allowBlank="1" showInputMessage="1" showErrorMessage="1" sqref="D6:D1800" xr:uid="{40786D82-F580-4D1C-8FCF-027985AA5081}">
      <formula1>"1,2,3,4,0"</formula1>
    </dataValidation>
    <dataValidation type="list" allowBlank="1" showInputMessage="1" showErrorMessage="1" sqref="J6:J1800" xr:uid="{743FAFDF-7D34-481B-8312-92B64A0955C7}">
      <formula1>"Gross Price to Brewers,Retail Price"</formula1>
    </dataValidation>
    <dataValidation type="list" allowBlank="1" showInputMessage="1" showErrorMessage="1" sqref="C6:C1800" xr:uid="{BCE5EDAD-185D-46BC-AD24-3D90D245E59C}">
      <formula1>"Spirit-Based Cooler,Wine-Based Cooler,Cider,Other"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/>
  </sheetViews>
  <sheetFormatPr defaultRowHeight="14.5" x14ac:dyDescent="0.35"/>
  <cols>
    <col min="2" max="2" width="9.1796875" style="9"/>
    <col min="3" max="3" width="12.7265625" customWidth="1"/>
    <col min="4" max="4" width="12.1796875" customWidth="1"/>
  </cols>
  <sheetData>
    <row r="1" spans="1:4" ht="43.5" x14ac:dyDescent="0.35">
      <c r="A1" s="7" t="s">
        <v>30</v>
      </c>
      <c r="B1" s="7"/>
      <c r="C1" s="7" t="s">
        <v>31</v>
      </c>
      <c r="D1" s="7" t="s">
        <v>32</v>
      </c>
    </row>
    <row r="2" spans="1:4" x14ac:dyDescent="0.35">
      <c r="A2" s="37">
        <v>207</v>
      </c>
      <c r="B2" s="37">
        <f>A3-1</f>
        <v>249</v>
      </c>
      <c r="C2" s="37">
        <v>1.0764</v>
      </c>
      <c r="D2" s="37">
        <v>1.2316499999999999</v>
      </c>
    </row>
    <row r="3" spans="1:4" x14ac:dyDescent="0.35">
      <c r="A3" s="37">
        <v>250</v>
      </c>
      <c r="B3" s="37">
        <f t="shared" ref="B3:B60" si="0">A4-1</f>
        <v>299</v>
      </c>
      <c r="C3" s="37">
        <v>1.3040999999999998</v>
      </c>
      <c r="D3" s="37">
        <v>1.4903999999999997</v>
      </c>
    </row>
    <row r="4" spans="1:4" x14ac:dyDescent="0.35">
      <c r="A4" s="37">
        <v>300</v>
      </c>
      <c r="B4" s="37">
        <f t="shared" si="0"/>
        <v>319</v>
      </c>
      <c r="C4" s="37">
        <v>1.5628499999999999</v>
      </c>
      <c r="D4" s="37">
        <v>1.7905499999999999</v>
      </c>
    </row>
    <row r="5" spans="1:4" x14ac:dyDescent="0.35">
      <c r="A5" s="37">
        <v>320</v>
      </c>
      <c r="B5" s="37">
        <f t="shared" si="0"/>
        <v>329</v>
      </c>
      <c r="C5" s="37">
        <v>1.68</v>
      </c>
      <c r="D5" s="37">
        <v>1.91</v>
      </c>
    </row>
    <row r="6" spans="1:4" x14ac:dyDescent="0.35">
      <c r="A6" s="37">
        <v>330</v>
      </c>
      <c r="B6" s="37">
        <f t="shared" si="0"/>
        <v>339</v>
      </c>
      <c r="C6" s="37">
        <v>1.7180999999999997</v>
      </c>
      <c r="D6" s="37">
        <v>1.9664999999999997</v>
      </c>
    </row>
    <row r="7" spans="1:4" x14ac:dyDescent="0.35">
      <c r="A7" s="37">
        <v>340</v>
      </c>
      <c r="B7" s="37">
        <f t="shared" si="0"/>
        <v>340</v>
      </c>
      <c r="C7" s="37">
        <v>1.7698499999999999</v>
      </c>
      <c r="D7" s="37">
        <v>2.0078999999999998</v>
      </c>
    </row>
    <row r="8" spans="1:4" x14ac:dyDescent="0.35">
      <c r="A8" s="37">
        <v>341</v>
      </c>
      <c r="B8" s="37">
        <f t="shared" si="0"/>
        <v>354</v>
      </c>
      <c r="C8" s="37">
        <v>1.7801999999999998</v>
      </c>
      <c r="D8" s="37">
        <v>2.0286</v>
      </c>
    </row>
    <row r="9" spans="1:4" x14ac:dyDescent="0.35">
      <c r="A9" s="37">
        <v>355</v>
      </c>
      <c r="B9" s="37">
        <f t="shared" si="0"/>
        <v>374</v>
      </c>
      <c r="C9" s="37">
        <v>1.8526499999999999</v>
      </c>
      <c r="D9" s="37">
        <v>2.1113999999999997</v>
      </c>
    </row>
    <row r="10" spans="1:4" x14ac:dyDescent="0.35">
      <c r="A10" s="37">
        <v>375</v>
      </c>
      <c r="B10" s="37">
        <f t="shared" si="0"/>
        <v>439</v>
      </c>
      <c r="C10" s="37">
        <v>1.9561499999999998</v>
      </c>
      <c r="D10" s="37">
        <v>2.2355999999999998</v>
      </c>
    </row>
    <row r="11" spans="1:4" x14ac:dyDescent="0.35">
      <c r="A11" s="37">
        <v>440</v>
      </c>
      <c r="B11" s="37">
        <f t="shared" si="0"/>
        <v>449</v>
      </c>
      <c r="C11" s="37">
        <v>2.2976999999999999</v>
      </c>
      <c r="D11" s="37">
        <v>2.6185499999999995</v>
      </c>
    </row>
    <row r="12" spans="1:4" x14ac:dyDescent="0.35">
      <c r="A12" s="37">
        <v>450</v>
      </c>
      <c r="B12" s="37">
        <f t="shared" si="0"/>
        <v>472</v>
      </c>
      <c r="C12" s="37">
        <v>2.34945</v>
      </c>
      <c r="D12" s="37">
        <v>2.6806499999999995</v>
      </c>
    </row>
    <row r="13" spans="1:4" x14ac:dyDescent="0.35">
      <c r="A13" s="37">
        <v>473</v>
      </c>
      <c r="B13" s="37">
        <f t="shared" si="0"/>
        <v>499</v>
      </c>
      <c r="C13" s="37">
        <v>2.4736500000000001</v>
      </c>
      <c r="D13" s="37">
        <v>2.8151999999999999</v>
      </c>
    </row>
    <row r="14" spans="1:4" x14ac:dyDescent="0.35">
      <c r="A14" s="37">
        <v>500</v>
      </c>
      <c r="B14" s="37">
        <f t="shared" si="0"/>
        <v>599</v>
      </c>
      <c r="C14" s="37">
        <v>2.6185499999999995</v>
      </c>
      <c r="D14" s="37">
        <v>2.9807999999999995</v>
      </c>
    </row>
    <row r="15" spans="1:4" x14ac:dyDescent="0.35">
      <c r="A15" s="37">
        <v>600</v>
      </c>
      <c r="B15" s="37">
        <f t="shared" si="0"/>
        <v>624</v>
      </c>
      <c r="C15" s="37">
        <v>3.1463999999999999</v>
      </c>
      <c r="D15" s="37">
        <v>3.5810999999999997</v>
      </c>
    </row>
    <row r="16" spans="1:4" x14ac:dyDescent="0.35">
      <c r="A16" s="37">
        <v>625</v>
      </c>
      <c r="B16" s="37">
        <f t="shared" si="0"/>
        <v>649</v>
      </c>
      <c r="C16" s="37">
        <v>3.2809499999999998</v>
      </c>
      <c r="D16" s="37">
        <v>3.726</v>
      </c>
    </row>
    <row r="17" spans="1:4" x14ac:dyDescent="0.35">
      <c r="A17" s="37">
        <v>650</v>
      </c>
      <c r="B17" s="37">
        <f t="shared" si="0"/>
        <v>659</v>
      </c>
      <c r="C17" s="37">
        <v>3.4154999999999998</v>
      </c>
      <c r="D17" s="37">
        <v>3.8708999999999998</v>
      </c>
    </row>
    <row r="18" spans="1:4" x14ac:dyDescent="0.35">
      <c r="A18" s="37">
        <v>660</v>
      </c>
      <c r="B18" s="37">
        <f t="shared" si="0"/>
        <v>709</v>
      </c>
      <c r="C18" s="37">
        <v>3.4672499999999999</v>
      </c>
      <c r="D18" s="37">
        <v>3.9329999999999994</v>
      </c>
    </row>
    <row r="19" spans="1:4" x14ac:dyDescent="0.35">
      <c r="A19" s="37">
        <v>710</v>
      </c>
      <c r="B19" s="37">
        <f t="shared" si="0"/>
        <v>739</v>
      </c>
      <c r="C19" s="37">
        <v>3.7570499999999996</v>
      </c>
      <c r="D19" s="37">
        <v>4.2745499999999996</v>
      </c>
    </row>
    <row r="20" spans="1:4" x14ac:dyDescent="0.35">
      <c r="A20" s="37">
        <v>740</v>
      </c>
      <c r="B20" s="37">
        <f t="shared" si="0"/>
        <v>749</v>
      </c>
      <c r="C20" s="37">
        <v>3.9122999999999997</v>
      </c>
      <c r="D20" s="37">
        <v>4.4504999999999999</v>
      </c>
    </row>
    <row r="21" spans="1:4" x14ac:dyDescent="0.35">
      <c r="A21" s="37">
        <v>750</v>
      </c>
      <c r="B21" s="37">
        <f t="shared" si="0"/>
        <v>945</v>
      </c>
      <c r="C21" s="37">
        <v>3.9640499999999999</v>
      </c>
      <c r="D21" s="37">
        <v>4.5125999999999999</v>
      </c>
    </row>
    <row r="22" spans="1:4" x14ac:dyDescent="0.35">
      <c r="A22" s="37">
        <v>946</v>
      </c>
      <c r="B22" s="37">
        <f t="shared" si="0"/>
        <v>999</v>
      </c>
      <c r="C22" s="37">
        <v>4.9990499999999995</v>
      </c>
      <c r="D22" s="37">
        <v>5.6924999999999999</v>
      </c>
    </row>
    <row r="23" spans="1:4" x14ac:dyDescent="0.35">
      <c r="A23" s="37">
        <v>1000</v>
      </c>
      <c r="B23" s="37">
        <f t="shared" si="0"/>
        <v>1363</v>
      </c>
      <c r="C23" s="37">
        <v>5.2888500000000001</v>
      </c>
      <c r="D23" s="37">
        <v>6.0133499999999991</v>
      </c>
    </row>
    <row r="24" spans="1:4" x14ac:dyDescent="0.35">
      <c r="A24" s="37">
        <v>1364</v>
      </c>
      <c r="B24" s="37">
        <f t="shared" si="0"/>
        <v>1415</v>
      </c>
      <c r="C24" s="37">
        <v>7.22</v>
      </c>
      <c r="D24" s="37">
        <v>8.2100000000000009</v>
      </c>
    </row>
    <row r="25" spans="1:4" x14ac:dyDescent="0.35">
      <c r="A25" s="37">
        <v>1416</v>
      </c>
      <c r="B25" s="37">
        <f t="shared" si="0"/>
        <v>1419</v>
      </c>
      <c r="C25" s="37">
        <v>7.4933999999999994</v>
      </c>
      <c r="D25" s="37">
        <v>8.5180500000000006</v>
      </c>
    </row>
    <row r="26" spans="1:4" x14ac:dyDescent="0.35">
      <c r="A26" s="37">
        <v>1420</v>
      </c>
      <c r="B26" s="37">
        <f t="shared" si="0"/>
        <v>1887</v>
      </c>
      <c r="C26" s="37">
        <v>7.5140999999999991</v>
      </c>
      <c r="D26" s="37">
        <v>8.5387499999999985</v>
      </c>
    </row>
    <row r="27" spans="1:4" x14ac:dyDescent="0.35">
      <c r="A27" s="37">
        <v>1888</v>
      </c>
      <c r="B27" s="37">
        <f t="shared" si="0"/>
        <v>1889</v>
      </c>
      <c r="C27" s="37">
        <v>10.01</v>
      </c>
      <c r="D27" s="37">
        <v>11.35</v>
      </c>
    </row>
    <row r="28" spans="1:4" x14ac:dyDescent="0.35">
      <c r="A28" s="37">
        <v>1890</v>
      </c>
      <c r="B28" s="37">
        <f t="shared" si="0"/>
        <v>1891</v>
      </c>
      <c r="C28" s="37">
        <v>10.01</v>
      </c>
      <c r="D28" s="37">
        <v>11.353949999999999</v>
      </c>
    </row>
    <row r="29" spans="1:4" x14ac:dyDescent="0.35">
      <c r="A29" s="37">
        <v>1892</v>
      </c>
      <c r="B29" s="37">
        <f t="shared" si="0"/>
        <v>1979</v>
      </c>
      <c r="C29" s="37">
        <v>10.018799999999999</v>
      </c>
      <c r="D29" s="37">
        <v>11.3643</v>
      </c>
    </row>
    <row r="30" spans="1:4" x14ac:dyDescent="0.35">
      <c r="A30" s="37">
        <v>1980</v>
      </c>
      <c r="B30" s="37">
        <f t="shared" si="0"/>
        <v>1999</v>
      </c>
      <c r="C30" s="37">
        <v>10.474199999999998</v>
      </c>
      <c r="D30" s="37">
        <v>11.892149999999999</v>
      </c>
    </row>
    <row r="31" spans="1:4" x14ac:dyDescent="0.35">
      <c r="A31" s="37">
        <v>2000</v>
      </c>
      <c r="B31" s="37">
        <f t="shared" si="0"/>
        <v>2045</v>
      </c>
      <c r="C31" s="37">
        <v>10.5777</v>
      </c>
      <c r="D31" s="37">
        <v>12.016349999999999</v>
      </c>
    </row>
    <row r="32" spans="1:4" x14ac:dyDescent="0.35">
      <c r="A32" s="37">
        <v>2046</v>
      </c>
      <c r="B32" s="37">
        <f t="shared" si="0"/>
        <v>2129</v>
      </c>
      <c r="C32" s="37">
        <v>10.7433</v>
      </c>
      <c r="D32" s="37">
        <v>12.171599999999998</v>
      </c>
    </row>
    <row r="33" spans="1:4" x14ac:dyDescent="0.35">
      <c r="A33" s="37">
        <v>2130</v>
      </c>
      <c r="B33" s="37">
        <f t="shared" si="0"/>
        <v>2249</v>
      </c>
      <c r="C33" s="37">
        <v>11.177999999999999</v>
      </c>
      <c r="D33" s="37">
        <v>12.709799999999998</v>
      </c>
    </row>
    <row r="34" spans="1:4" x14ac:dyDescent="0.35">
      <c r="A34" s="37">
        <v>2250</v>
      </c>
      <c r="B34" s="37">
        <f t="shared" si="0"/>
        <v>2399</v>
      </c>
      <c r="C34" s="37">
        <v>11.81</v>
      </c>
      <c r="D34" s="37">
        <v>13.43</v>
      </c>
    </row>
    <row r="35" spans="1:4" x14ac:dyDescent="0.35">
      <c r="A35" s="37">
        <v>2400</v>
      </c>
      <c r="B35" s="37">
        <f t="shared" si="0"/>
        <v>2499</v>
      </c>
      <c r="C35" s="37">
        <v>11.64</v>
      </c>
      <c r="D35" s="37">
        <v>14.3</v>
      </c>
    </row>
    <row r="36" spans="1:4" x14ac:dyDescent="0.35">
      <c r="A36" s="37">
        <v>2500</v>
      </c>
      <c r="B36" s="37">
        <f t="shared" si="0"/>
        <v>2831</v>
      </c>
      <c r="C36" s="37">
        <v>13.123799999999999</v>
      </c>
      <c r="D36" s="37">
        <v>14.914349999999999</v>
      </c>
    </row>
    <row r="37" spans="1:4" x14ac:dyDescent="0.35">
      <c r="A37" s="37">
        <v>2832</v>
      </c>
      <c r="B37" s="37">
        <f t="shared" si="0"/>
        <v>2837</v>
      </c>
      <c r="C37" s="37">
        <v>14.893649999999999</v>
      </c>
      <c r="D37" s="37">
        <v>16.932599999999997</v>
      </c>
    </row>
    <row r="38" spans="1:4" x14ac:dyDescent="0.35">
      <c r="A38" s="37">
        <v>2838</v>
      </c>
      <c r="B38" s="37">
        <f t="shared" si="0"/>
        <v>2839</v>
      </c>
      <c r="C38" s="37">
        <v>14.9247</v>
      </c>
      <c r="D38" s="37">
        <v>16.963649999999998</v>
      </c>
    </row>
    <row r="39" spans="1:4" x14ac:dyDescent="0.35">
      <c r="A39" s="37">
        <v>2840</v>
      </c>
      <c r="B39" s="37">
        <f t="shared" si="0"/>
        <v>3519</v>
      </c>
      <c r="C39" s="37">
        <v>13.496399999999998</v>
      </c>
      <c r="D39" s="37">
        <v>15.349049999999998</v>
      </c>
    </row>
    <row r="40" spans="1:4" x14ac:dyDescent="0.35">
      <c r="A40" s="37">
        <v>3520</v>
      </c>
      <c r="B40" s="37">
        <f t="shared" si="0"/>
        <v>3783</v>
      </c>
      <c r="C40" s="37">
        <v>17.646750000000001</v>
      </c>
      <c r="D40" s="37">
        <v>20.068649999999998</v>
      </c>
    </row>
    <row r="41" spans="1:4" x14ac:dyDescent="0.35">
      <c r="A41" s="37">
        <v>3784</v>
      </c>
      <c r="B41" s="37">
        <f t="shared" si="0"/>
        <v>3959</v>
      </c>
      <c r="C41" s="37">
        <v>18.971549999999997</v>
      </c>
      <c r="D41" s="37">
        <v>21.569399999999998</v>
      </c>
    </row>
    <row r="42" spans="1:4" x14ac:dyDescent="0.35">
      <c r="A42" s="37">
        <v>3960</v>
      </c>
      <c r="B42" s="37">
        <f t="shared" si="0"/>
        <v>3999</v>
      </c>
      <c r="C42" s="37">
        <v>19.354499999999998</v>
      </c>
      <c r="D42" s="37">
        <v>22.148999999999997</v>
      </c>
    </row>
    <row r="43" spans="1:4" x14ac:dyDescent="0.35">
      <c r="A43" s="37">
        <v>4000</v>
      </c>
      <c r="B43" s="37">
        <f t="shared" si="0"/>
        <v>4079</v>
      </c>
      <c r="C43" s="37">
        <v>19.04</v>
      </c>
      <c r="D43" s="37">
        <v>21.76</v>
      </c>
    </row>
    <row r="44" spans="1:4" x14ac:dyDescent="0.35">
      <c r="A44" s="37">
        <v>4080</v>
      </c>
      <c r="B44" s="37">
        <f t="shared" si="0"/>
        <v>4091</v>
      </c>
      <c r="C44" s="37">
        <v>19.40625</v>
      </c>
      <c r="D44" s="37">
        <v>22.200749999999999</v>
      </c>
    </row>
    <row r="45" spans="1:4" x14ac:dyDescent="0.35">
      <c r="A45" s="37">
        <v>4092</v>
      </c>
      <c r="B45" s="37">
        <f t="shared" si="0"/>
        <v>4147</v>
      </c>
      <c r="C45" s="37">
        <v>19.468349999999997</v>
      </c>
      <c r="D45" s="37">
        <v>22.26285</v>
      </c>
    </row>
    <row r="46" spans="1:4" x14ac:dyDescent="0.35">
      <c r="A46" s="37">
        <v>4148</v>
      </c>
      <c r="B46" s="37">
        <f t="shared" si="0"/>
        <v>4259</v>
      </c>
      <c r="C46" s="37">
        <v>19.739999999999998</v>
      </c>
      <c r="D46" s="37">
        <v>22.57</v>
      </c>
    </row>
    <row r="47" spans="1:4" x14ac:dyDescent="0.35">
      <c r="A47" s="37">
        <v>4260</v>
      </c>
      <c r="B47" s="37">
        <f t="shared" si="0"/>
        <v>4317</v>
      </c>
      <c r="C47" s="37">
        <v>20.254949999999997</v>
      </c>
      <c r="D47" s="37">
        <v>23.028749999999999</v>
      </c>
    </row>
    <row r="48" spans="1:4" x14ac:dyDescent="0.35">
      <c r="A48" s="37">
        <v>4318</v>
      </c>
      <c r="B48" s="37">
        <f t="shared" si="0"/>
        <v>4999</v>
      </c>
      <c r="C48" s="37">
        <v>20.51</v>
      </c>
      <c r="D48" s="37">
        <v>23.36</v>
      </c>
    </row>
    <row r="49" spans="1:4" x14ac:dyDescent="0.35">
      <c r="A49" s="37">
        <v>5000</v>
      </c>
      <c r="B49" s="37">
        <f t="shared" si="0"/>
        <v>5114</v>
      </c>
      <c r="C49" s="37">
        <v>23.7636</v>
      </c>
      <c r="D49" s="37">
        <v>27.013500000000001</v>
      </c>
    </row>
    <row r="50" spans="1:4" x14ac:dyDescent="0.35">
      <c r="A50" s="37">
        <v>5115</v>
      </c>
      <c r="B50" s="37">
        <f t="shared" si="0"/>
        <v>5324</v>
      </c>
      <c r="C50" s="37">
        <v>24.312149999999995</v>
      </c>
      <c r="D50" s="37">
        <v>27.634499999999996</v>
      </c>
    </row>
    <row r="51" spans="1:4" x14ac:dyDescent="0.35">
      <c r="A51" s="37">
        <v>5325</v>
      </c>
      <c r="B51" s="37">
        <f t="shared" si="0"/>
        <v>5939</v>
      </c>
      <c r="C51" s="37">
        <v>25.305749999999996</v>
      </c>
      <c r="D51" s="37">
        <v>28.773</v>
      </c>
    </row>
    <row r="52" spans="1:4" x14ac:dyDescent="0.35">
      <c r="A52" s="37">
        <v>5940</v>
      </c>
      <c r="B52" s="37">
        <f t="shared" si="0"/>
        <v>6137</v>
      </c>
      <c r="C52" s="37">
        <v>29.11</v>
      </c>
      <c r="D52" s="37">
        <v>33.090000000000003</v>
      </c>
    </row>
    <row r="53" spans="1:4" x14ac:dyDescent="0.35">
      <c r="A53" s="37">
        <v>6138</v>
      </c>
      <c r="B53" s="37">
        <f t="shared" si="0"/>
        <v>6389</v>
      </c>
      <c r="C53" s="37">
        <v>30.056399999999996</v>
      </c>
      <c r="D53" s="37">
        <v>34.175699999999999</v>
      </c>
    </row>
    <row r="54" spans="1:4" x14ac:dyDescent="0.35">
      <c r="A54" s="37">
        <v>6390</v>
      </c>
      <c r="B54" s="37">
        <f t="shared" si="0"/>
        <v>6599</v>
      </c>
      <c r="C54" s="37">
        <v>31.184549999999998</v>
      </c>
      <c r="D54" s="37">
        <v>35.459099999999992</v>
      </c>
    </row>
    <row r="55" spans="1:4" x14ac:dyDescent="0.35">
      <c r="A55" s="37">
        <v>6600</v>
      </c>
      <c r="B55" s="37">
        <f t="shared" si="0"/>
        <v>7099</v>
      </c>
      <c r="C55" s="37">
        <v>32.21</v>
      </c>
      <c r="D55" s="37">
        <v>36.630000000000003</v>
      </c>
    </row>
    <row r="56" spans="1:4" x14ac:dyDescent="0.35">
      <c r="A56" s="37">
        <v>7100</v>
      </c>
      <c r="B56" s="37">
        <f t="shared" si="0"/>
        <v>7919</v>
      </c>
      <c r="C56" s="37">
        <v>33.927299999999995</v>
      </c>
      <c r="D56" s="37">
        <v>38.574449999999999</v>
      </c>
    </row>
    <row r="57" spans="1:4" x14ac:dyDescent="0.35">
      <c r="A57" s="37">
        <v>7920</v>
      </c>
      <c r="B57" s="37">
        <f t="shared" si="0"/>
        <v>8183</v>
      </c>
      <c r="C57" s="37">
        <v>37.84995</v>
      </c>
      <c r="D57" s="37">
        <v>43.024949999999997</v>
      </c>
    </row>
    <row r="58" spans="1:4" x14ac:dyDescent="0.35">
      <c r="A58" s="37">
        <v>8184</v>
      </c>
      <c r="B58" s="37">
        <f t="shared" si="0"/>
        <v>8519</v>
      </c>
      <c r="C58" s="37">
        <v>39.112649999999995</v>
      </c>
      <c r="D58" s="37">
        <v>44.4636</v>
      </c>
    </row>
    <row r="59" spans="1:4" x14ac:dyDescent="0.35">
      <c r="A59" s="37">
        <v>8520</v>
      </c>
      <c r="B59" s="37">
        <f t="shared" si="0"/>
        <v>8879</v>
      </c>
      <c r="C59" s="37">
        <v>40.499549999999999</v>
      </c>
      <c r="D59" s="37">
        <v>46.047150000000002</v>
      </c>
    </row>
    <row r="60" spans="1:4" x14ac:dyDescent="0.35">
      <c r="A60" s="37">
        <v>8880</v>
      </c>
      <c r="B60" s="37">
        <f t="shared" si="0"/>
        <v>10649</v>
      </c>
      <c r="C60" s="37">
        <v>42.18</v>
      </c>
      <c r="D60" s="37">
        <v>47.95</v>
      </c>
    </row>
    <row r="61" spans="1:4" x14ac:dyDescent="0.35">
      <c r="A61" s="37">
        <v>10650</v>
      </c>
      <c r="B61" s="37">
        <v>9999999</v>
      </c>
      <c r="C61" s="37">
        <v>47.34</v>
      </c>
      <c r="D61" s="37">
        <v>53.82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19"/>
  <sheetViews>
    <sheetView workbookViewId="0">
      <selection activeCell="G25" sqref="G25"/>
    </sheetView>
  </sheetViews>
  <sheetFormatPr defaultRowHeight="13" x14ac:dyDescent="0.3"/>
  <cols>
    <col min="1" max="1" width="25.81640625" style="1" bestFit="1" customWidth="1"/>
    <col min="2" max="2" width="10.7265625" style="1" customWidth="1"/>
    <col min="3" max="237" width="9.1796875" style="1"/>
    <col min="238" max="238" width="2.7265625" style="1" customWidth="1"/>
    <col min="239" max="239" width="4.1796875" style="1" customWidth="1"/>
    <col min="240" max="240" width="6" style="1" customWidth="1"/>
    <col min="241" max="241" width="14.453125" style="1" customWidth="1"/>
    <col min="242" max="242" width="2.7265625" style="1" customWidth="1"/>
    <col min="243" max="243" width="9.1796875" style="1"/>
    <col min="244" max="244" width="2.7265625" style="1" customWidth="1"/>
    <col min="245" max="246" width="9.1796875" style="1"/>
    <col min="247" max="247" width="2.7265625" style="1" customWidth="1"/>
    <col min="248" max="248" width="5.81640625" style="1" customWidth="1"/>
    <col min="249" max="249" width="2.7265625" style="1" customWidth="1"/>
    <col min="250" max="250" width="9.1796875" style="1"/>
    <col min="251" max="251" width="7.1796875" style="1" customWidth="1"/>
    <col min="252" max="252" width="7" style="1" customWidth="1"/>
    <col min="253" max="493" width="9.1796875" style="1"/>
    <col min="494" max="494" width="2.7265625" style="1" customWidth="1"/>
    <col min="495" max="495" width="4.1796875" style="1" customWidth="1"/>
    <col min="496" max="496" width="6" style="1" customWidth="1"/>
    <col min="497" max="497" width="14.453125" style="1" customWidth="1"/>
    <col min="498" max="498" width="2.7265625" style="1" customWidth="1"/>
    <col min="499" max="499" width="9.1796875" style="1"/>
    <col min="500" max="500" width="2.7265625" style="1" customWidth="1"/>
    <col min="501" max="502" width="9.1796875" style="1"/>
    <col min="503" max="503" width="2.7265625" style="1" customWidth="1"/>
    <col min="504" max="504" width="5.81640625" style="1" customWidth="1"/>
    <col min="505" max="505" width="2.7265625" style="1" customWidth="1"/>
    <col min="506" max="506" width="9.1796875" style="1"/>
    <col min="507" max="507" width="7.1796875" style="1" customWidth="1"/>
    <col min="508" max="508" width="7" style="1" customWidth="1"/>
    <col min="509" max="749" width="9.1796875" style="1"/>
    <col min="750" max="750" width="2.7265625" style="1" customWidth="1"/>
    <col min="751" max="751" width="4.1796875" style="1" customWidth="1"/>
    <col min="752" max="752" width="6" style="1" customWidth="1"/>
    <col min="753" max="753" width="14.453125" style="1" customWidth="1"/>
    <col min="754" max="754" width="2.7265625" style="1" customWidth="1"/>
    <col min="755" max="755" width="9.1796875" style="1"/>
    <col min="756" max="756" width="2.7265625" style="1" customWidth="1"/>
    <col min="757" max="758" width="9.1796875" style="1"/>
    <col min="759" max="759" width="2.7265625" style="1" customWidth="1"/>
    <col min="760" max="760" width="5.81640625" style="1" customWidth="1"/>
    <col min="761" max="761" width="2.7265625" style="1" customWidth="1"/>
    <col min="762" max="762" width="9.1796875" style="1"/>
    <col min="763" max="763" width="7.1796875" style="1" customWidth="1"/>
    <col min="764" max="764" width="7" style="1" customWidth="1"/>
    <col min="765" max="1005" width="9.1796875" style="1"/>
    <col min="1006" max="1006" width="2.7265625" style="1" customWidth="1"/>
    <col min="1007" max="1007" width="4.1796875" style="1" customWidth="1"/>
    <col min="1008" max="1008" width="6" style="1" customWidth="1"/>
    <col min="1009" max="1009" width="14.453125" style="1" customWidth="1"/>
    <col min="1010" max="1010" width="2.7265625" style="1" customWidth="1"/>
    <col min="1011" max="1011" width="9.1796875" style="1"/>
    <col min="1012" max="1012" width="2.7265625" style="1" customWidth="1"/>
    <col min="1013" max="1014" width="9.1796875" style="1"/>
    <col min="1015" max="1015" width="2.7265625" style="1" customWidth="1"/>
    <col min="1016" max="1016" width="5.81640625" style="1" customWidth="1"/>
    <col min="1017" max="1017" width="2.7265625" style="1" customWidth="1"/>
    <col min="1018" max="1018" width="9.1796875" style="1"/>
    <col min="1019" max="1019" width="7.1796875" style="1" customWidth="1"/>
    <col min="1020" max="1020" width="7" style="1" customWidth="1"/>
    <col min="1021" max="1261" width="9.1796875" style="1"/>
    <col min="1262" max="1262" width="2.7265625" style="1" customWidth="1"/>
    <col min="1263" max="1263" width="4.1796875" style="1" customWidth="1"/>
    <col min="1264" max="1264" width="6" style="1" customWidth="1"/>
    <col min="1265" max="1265" width="14.453125" style="1" customWidth="1"/>
    <col min="1266" max="1266" width="2.7265625" style="1" customWidth="1"/>
    <col min="1267" max="1267" width="9.1796875" style="1"/>
    <col min="1268" max="1268" width="2.7265625" style="1" customWidth="1"/>
    <col min="1269" max="1270" width="9.1796875" style="1"/>
    <col min="1271" max="1271" width="2.7265625" style="1" customWidth="1"/>
    <col min="1272" max="1272" width="5.81640625" style="1" customWidth="1"/>
    <col min="1273" max="1273" width="2.7265625" style="1" customWidth="1"/>
    <col min="1274" max="1274" width="9.1796875" style="1"/>
    <col min="1275" max="1275" width="7.1796875" style="1" customWidth="1"/>
    <col min="1276" max="1276" width="7" style="1" customWidth="1"/>
    <col min="1277" max="1517" width="9.1796875" style="1"/>
    <col min="1518" max="1518" width="2.7265625" style="1" customWidth="1"/>
    <col min="1519" max="1519" width="4.1796875" style="1" customWidth="1"/>
    <col min="1520" max="1520" width="6" style="1" customWidth="1"/>
    <col min="1521" max="1521" width="14.453125" style="1" customWidth="1"/>
    <col min="1522" max="1522" width="2.7265625" style="1" customWidth="1"/>
    <col min="1523" max="1523" width="9.1796875" style="1"/>
    <col min="1524" max="1524" width="2.7265625" style="1" customWidth="1"/>
    <col min="1525" max="1526" width="9.1796875" style="1"/>
    <col min="1527" max="1527" width="2.7265625" style="1" customWidth="1"/>
    <col min="1528" max="1528" width="5.81640625" style="1" customWidth="1"/>
    <col min="1529" max="1529" width="2.7265625" style="1" customWidth="1"/>
    <col min="1530" max="1530" width="9.1796875" style="1"/>
    <col min="1531" max="1531" width="7.1796875" style="1" customWidth="1"/>
    <col min="1532" max="1532" width="7" style="1" customWidth="1"/>
    <col min="1533" max="1773" width="9.1796875" style="1"/>
    <col min="1774" max="1774" width="2.7265625" style="1" customWidth="1"/>
    <col min="1775" max="1775" width="4.1796875" style="1" customWidth="1"/>
    <col min="1776" max="1776" width="6" style="1" customWidth="1"/>
    <col min="1777" max="1777" width="14.453125" style="1" customWidth="1"/>
    <col min="1778" max="1778" width="2.7265625" style="1" customWidth="1"/>
    <col min="1779" max="1779" width="9.1796875" style="1"/>
    <col min="1780" max="1780" width="2.7265625" style="1" customWidth="1"/>
    <col min="1781" max="1782" width="9.1796875" style="1"/>
    <col min="1783" max="1783" width="2.7265625" style="1" customWidth="1"/>
    <col min="1784" max="1784" width="5.81640625" style="1" customWidth="1"/>
    <col min="1785" max="1785" width="2.7265625" style="1" customWidth="1"/>
    <col min="1786" max="1786" width="9.1796875" style="1"/>
    <col min="1787" max="1787" width="7.1796875" style="1" customWidth="1"/>
    <col min="1788" max="1788" width="7" style="1" customWidth="1"/>
    <col min="1789" max="2029" width="9.1796875" style="1"/>
    <col min="2030" max="2030" width="2.7265625" style="1" customWidth="1"/>
    <col min="2031" max="2031" width="4.1796875" style="1" customWidth="1"/>
    <col min="2032" max="2032" width="6" style="1" customWidth="1"/>
    <col min="2033" max="2033" width="14.453125" style="1" customWidth="1"/>
    <col min="2034" max="2034" width="2.7265625" style="1" customWidth="1"/>
    <col min="2035" max="2035" width="9.1796875" style="1"/>
    <col min="2036" max="2036" width="2.7265625" style="1" customWidth="1"/>
    <col min="2037" max="2038" width="9.1796875" style="1"/>
    <col min="2039" max="2039" width="2.7265625" style="1" customWidth="1"/>
    <col min="2040" max="2040" width="5.81640625" style="1" customWidth="1"/>
    <col min="2041" max="2041" width="2.7265625" style="1" customWidth="1"/>
    <col min="2042" max="2042" width="9.1796875" style="1"/>
    <col min="2043" max="2043" width="7.1796875" style="1" customWidth="1"/>
    <col min="2044" max="2044" width="7" style="1" customWidth="1"/>
    <col min="2045" max="2285" width="9.1796875" style="1"/>
    <col min="2286" max="2286" width="2.7265625" style="1" customWidth="1"/>
    <col min="2287" max="2287" width="4.1796875" style="1" customWidth="1"/>
    <col min="2288" max="2288" width="6" style="1" customWidth="1"/>
    <col min="2289" max="2289" width="14.453125" style="1" customWidth="1"/>
    <col min="2290" max="2290" width="2.7265625" style="1" customWidth="1"/>
    <col min="2291" max="2291" width="9.1796875" style="1"/>
    <col min="2292" max="2292" width="2.7265625" style="1" customWidth="1"/>
    <col min="2293" max="2294" width="9.1796875" style="1"/>
    <col min="2295" max="2295" width="2.7265625" style="1" customWidth="1"/>
    <col min="2296" max="2296" width="5.81640625" style="1" customWidth="1"/>
    <col min="2297" max="2297" width="2.7265625" style="1" customWidth="1"/>
    <col min="2298" max="2298" width="9.1796875" style="1"/>
    <col min="2299" max="2299" width="7.1796875" style="1" customWidth="1"/>
    <col min="2300" max="2300" width="7" style="1" customWidth="1"/>
    <col min="2301" max="2541" width="9.1796875" style="1"/>
    <col min="2542" max="2542" width="2.7265625" style="1" customWidth="1"/>
    <col min="2543" max="2543" width="4.1796875" style="1" customWidth="1"/>
    <col min="2544" max="2544" width="6" style="1" customWidth="1"/>
    <col min="2545" max="2545" width="14.453125" style="1" customWidth="1"/>
    <col min="2546" max="2546" width="2.7265625" style="1" customWidth="1"/>
    <col min="2547" max="2547" width="9.1796875" style="1"/>
    <col min="2548" max="2548" width="2.7265625" style="1" customWidth="1"/>
    <col min="2549" max="2550" width="9.1796875" style="1"/>
    <col min="2551" max="2551" width="2.7265625" style="1" customWidth="1"/>
    <col min="2552" max="2552" width="5.81640625" style="1" customWidth="1"/>
    <col min="2553" max="2553" width="2.7265625" style="1" customWidth="1"/>
    <col min="2554" max="2554" width="9.1796875" style="1"/>
    <col min="2555" max="2555" width="7.1796875" style="1" customWidth="1"/>
    <col min="2556" max="2556" width="7" style="1" customWidth="1"/>
    <col min="2557" max="2797" width="9.1796875" style="1"/>
    <col min="2798" max="2798" width="2.7265625" style="1" customWidth="1"/>
    <col min="2799" max="2799" width="4.1796875" style="1" customWidth="1"/>
    <col min="2800" max="2800" width="6" style="1" customWidth="1"/>
    <col min="2801" max="2801" width="14.453125" style="1" customWidth="1"/>
    <col min="2802" max="2802" width="2.7265625" style="1" customWidth="1"/>
    <col min="2803" max="2803" width="9.1796875" style="1"/>
    <col min="2804" max="2804" width="2.7265625" style="1" customWidth="1"/>
    <col min="2805" max="2806" width="9.1796875" style="1"/>
    <col min="2807" max="2807" width="2.7265625" style="1" customWidth="1"/>
    <col min="2808" max="2808" width="5.81640625" style="1" customWidth="1"/>
    <col min="2809" max="2809" width="2.7265625" style="1" customWidth="1"/>
    <col min="2810" max="2810" width="9.1796875" style="1"/>
    <col min="2811" max="2811" width="7.1796875" style="1" customWidth="1"/>
    <col min="2812" max="2812" width="7" style="1" customWidth="1"/>
    <col min="2813" max="3053" width="9.1796875" style="1"/>
    <col min="3054" max="3054" width="2.7265625" style="1" customWidth="1"/>
    <col min="3055" max="3055" width="4.1796875" style="1" customWidth="1"/>
    <col min="3056" max="3056" width="6" style="1" customWidth="1"/>
    <col min="3057" max="3057" width="14.453125" style="1" customWidth="1"/>
    <col min="3058" max="3058" width="2.7265625" style="1" customWidth="1"/>
    <col min="3059" max="3059" width="9.1796875" style="1"/>
    <col min="3060" max="3060" width="2.7265625" style="1" customWidth="1"/>
    <col min="3061" max="3062" width="9.1796875" style="1"/>
    <col min="3063" max="3063" width="2.7265625" style="1" customWidth="1"/>
    <col min="3064" max="3064" width="5.81640625" style="1" customWidth="1"/>
    <col min="3065" max="3065" width="2.7265625" style="1" customWidth="1"/>
    <col min="3066" max="3066" width="9.1796875" style="1"/>
    <col min="3067" max="3067" width="7.1796875" style="1" customWidth="1"/>
    <col min="3068" max="3068" width="7" style="1" customWidth="1"/>
    <col min="3069" max="3309" width="9.1796875" style="1"/>
    <col min="3310" max="3310" width="2.7265625" style="1" customWidth="1"/>
    <col min="3311" max="3311" width="4.1796875" style="1" customWidth="1"/>
    <col min="3312" max="3312" width="6" style="1" customWidth="1"/>
    <col min="3313" max="3313" width="14.453125" style="1" customWidth="1"/>
    <col min="3314" max="3314" width="2.7265625" style="1" customWidth="1"/>
    <col min="3315" max="3315" width="9.1796875" style="1"/>
    <col min="3316" max="3316" width="2.7265625" style="1" customWidth="1"/>
    <col min="3317" max="3318" width="9.1796875" style="1"/>
    <col min="3319" max="3319" width="2.7265625" style="1" customWidth="1"/>
    <col min="3320" max="3320" width="5.81640625" style="1" customWidth="1"/>
    <col min="3321" max="3321" width="2.7265625" style="1" customWidth="1"/>
    <col min="3322" max="3322" width="9.1796875" style="1"/>
    <col min="3323" max="3323" width="7.1796875" style="1" customWidth="1"/>
    <col min="3324" max="3324" width="7" style="1" customWidth="1"/>
    <col min="3325" max="3565" width="9.1796875" style="1"/>
    <col min="3566" max="3566" width="2.7265625" style="1" customWidth="1"/>
    <col min="3567" max="3567" width="4.1796875" style="1" customWidth="1"/>
    <col min="3568" max="3568" width="6" style="1" customWidth="1"/>
    <col min="3569" max="3569" width="14.453125" style="1" customWidth="1"/>
    <col min="3570" max="3570" width="2.7265625" style="1" customWidth="1"/>
    <col min="3571" max="3571" width="9.1796875" style="1"/>
    <col min="3572" max="3572" width="2.7265625" style="1" customWidth="1"/>
    <col min="3573" max="3574" width="9.1796875" style="1"/>
    <col min="3575" max="3575" width="2.7265625" style="1" customWidth="1"/>
    <col min="3576" max="3576" width="5.81640625" style="1" customWidth="1"/>
    <col min="3577" max="3577" width="2.7265625" style="1" customWidth="1"/>
    <col min="3578" max="3578" width="9.1796875" style="1"/>
    <col min="3579" max="3579" width="7.1796875" style="1" customWidth="1"/>
    <col min="3580" max="3580" width="7" style="1" customWidth="1"/>
    <col min="3581" max="3821" width="9.1796875" style="1"/>
    <col min="3822" max="3822" width="2.7265625" style="1" customWidth="1"/>
    <col min="3823" max="3823" width="4.1796875" style="1" customWidth="1"/>
    <col min="3824" max="3824" width="6" style="1" customWidth="1"/>
    <col min="3825" max="3825" width="14.453125" style="1" customWidth="1"/>
    <col min="3826" max="3826" width="2.7265625" style="1" customWidth="1"/>
    <col min="3827" max="3827" width="9.1796875" style="1"/>
    <col min="3828" max="3828" width="2.7265625" style="1" customWidth="1"/>
    <col min="3829" max="3830" width="9.1796875" style="1"/>
    <col min="3831" max="3831" width="2.7265625" style="1" customWidth="1"/>
    <col min="3832" max="3832" width="5.81640625" style="1" customWidth="1"/>
    <col min="3833" max="3833" width="2.7265625" style="1" customWidth="1"/>
    <col min="3834" max="3834" width="9.1796875" style="1"/>
    <col min="3835" max="3835" width="7.1796875" style="1" customWidth="1"/>
    <col min="3836" max="3836" width="7" style="1" customWidth="1"/>
    <col min="3837" max="4077" width="9.1796875" style="1"/>
    <col min="4078" max="4078" width="2.7265625" style="1" customWidth="1"/>
    <col min="4079" max="4079" width="4.1796875" style="1" customWidth="1"/>
    <col min="4080" max="4080" width="6" style="1" customWidth="1"/>
    <col min="4081" max="4081" width="14.453125" style="1" customWidth="1"/>
    <col min="4082" max="4082" width="2.7265625" style="1" customWidth="1"/>
    <col min="4083" max="4083" width="9.1796875" style="1"/>
    <col min="4084" max="4084" width="2.7265625" style="1" customWidth="1"/>
    <col min="4085" max="4086" width="9.1796875" style="1"/>
    <col min="4087" max="4087" width="2.7265625" style="1" customWidth="1"/>
    <col min="4088" max="4088" width="5.81640625" style="1" customWidth="1"/>
    <col min="4089" max="4089" width="2.7265625" style="1" customWidth="1"/>
    <col min="4090" max="4090" width="9.1796875" style="1"/>
    <col min="4091" max="4091" width="7.1796875" style="1" customWidth="1"/>
    <col min="4092" max="4092" width="7" style="1" customWidth="1"/>
    <col min="4093" max="4333" width="9.1796875" style="1"/>
    <col min="4334" max="4334" width="2.7265625" style="1" customWidth="1"/>
    <col min="4335" max="4335" width="4.1796875" style="1" customWidth="1"/>
    <col min="4336" max="4336" width="6" style="1" customWidth="1"/>
    <col min="4337" max="4337" width="14.453125" style="1" customWidth="1"/>
    <col min="4338" max="4338" width="2.7265625" style="1" customWidth="1"/>
    <col min="4339" max="4339" width="9.1796875" style="1"/>
    <col min="4340" max="4340" width="2.7265625" style="1" customWidth="1"/>
    <col min="4341" max="4342" width="9.1796875" style="1"/>
    <col min="4343" max="4343" width="2.7265625" style="1" customWidth="1"/>
    <col min="4344" max="4344" width="5.81640625" style="1" customWidth="1"/>
    <col min="4345" max="4345" width="2.7265625" style="1" customWidth="1"/>
    <col min="4346" max="4346" width="9.1796875" style="1"/>
    <col min="4347" max="4347" width="7.1796875" style="1" customWidth="1"/>
    <col min="4348" max="4348" width="7" style="1" customWidth="1"/>
    <col min="4349" max="4589" width="9.1796875" style="1"/>
    <col min="4590" max="4590" width="2.7265625" style="1" customWidth="1"/>
    <col min="4591" max="4591" width="4.1796875" style="1" customWidth="1"/>
    <col min="4592" max="4592" width="6" style="1" customWidth="1"/>
    <col min="4593" max="4593" width="14.453125" style="1" customWidth="1"/>
    <col min="4594" max="4594" width="2.7265625" style="1" customWidth="1"/>
    <col min="4595" max="4595" width="9.1796875" style="1"/>
    <col min="4596" max="4596" width="2.7265625" style="1" customWidth="1"/>
    <col min="4597" max="4598" width="9.1796875" style="1"/>
    <col min="4599" max="4599" width="2.7265625" style="1" customWidth="1"/>
    <col min="4600" max="4600" width="5.81640625" style="1" customWidth="1"/>
    <col min="4601" max="4601" width="2.7265625" style="1" customWidth="1"/>
    <col min="4602" max="4602" width="9.1796875" style="1"/>
    <col min="4603" max="4603" width="7.1796875" style="1" customWidth="1"/>
    <col min="4604" max="4604" width="7" style="1" customWidth="1"/>
    <col min="4605" max="4845" width="9.1796875" style="1"/>
    <col min="4846" max="4846" width="2.7265625" style="1" customWidth="1"/>
    <col min="4847" max="4847" width="4.1796875" style="1" customWidth="1"/>
    <col min="4848" max="4848" width="6" style="1" customWidth="1"/>
    <col min="4849" max="4849" width="14.453125" style="1" customWidth="1"/>
    <col min="4850" max="4850" width="2.7265625" style="1" customWidth="1"/>
    <col min="4851" max="4851" width="9.1796875" style="1"/>
    <col min="4852" max="4852" width="2.7265625" style="1" customWidth="1"/>
    <col min="4853" max="4854" width="9.1796875" style="1"/>
    <col min="4855" max="4855" width="2.7265625" style="1" customWidth="1"/>
    <col min="4856" max="4856" width="5.81640625" style="1" customWidth="1"/>
    <col min="4857" max="4857" width="2.7265625" style="1" customWidth="1"/>
    <col min="4858" max="4858" width="9.1796875" style="1"/>
    <col min="4859" max="4859" width="7.1796875" style="1" customWidth="1"/>
    <col min="4860" max="4860" width="7" style="1" customWidth="1"/>
    <col min="4861" max="5101" width="9.1796875" style="1"/>
    <col min="5102" max="5102" width="2.7265625" style="1" customWidth="1"/>
    <col min="5103" max="5103" width="4.1796875" style="1" customWidth="1"/>
    <col min="5104" max="5104" width="6" style="1" customWidth="1"/>
    <col min="5105" max="5105" width="14.453125" style="1" customWidth="1"/>
    <col min="5106" max="5106" width="2.7265625" style="1" customWidth="1"/>
    <col min="5107" max="5107" width="9.1796875" style="1"/>
    <col min="5108" max="5108" width="2.7265625" style="1" customWidth="1"/>
    <col min="5109" max="5110" width="9.1796875" style="1"/>
    <col min="5111" max="5111" width="2.7265625" style="1" customWidth="1"/>
    <col min="5112" max="5112" width="5.81640625" style="1" customWidth="1"/>
    <col min="5113" max="5113" width="2.7265625" style="1" customWidth="1"/>
    <col min="5114" max="5114" width="9.1796875" style="1"/>
    <col min="5115" max="5115" width="7.1796875" style="1" customWidth="1"/>
    <col min="5116" max="5116" width="7" style="1" customWidth="1"/>
    <col min="5117" max="5357" width="9.1796875" style="1"/>
    <col min="5358" max="5358" width="2.7265625" style="1" customWidth="1"/>
    <col min="5359" max="5359" width="4.1796875" style="1" customWidth="1"/>
    <col min="5360" max="5360" width="6" style="1" customWidth="1"/>
    <col min="5361" max="5361" width="14.453125" style="1" customWidth="1"/>
    <col min="5362" max="5362" width="2.7265625" style="1" customWidth="1"/>
    <col min="5363" max="5363" width="9.1796875" style="1"/>
    <col min="5364" max="5364" width="2.7265625" style="1" customWidth="1"/>
    <col min="5365" max="5366" width="9.1796875" style="1"/>
    <col min="5367" max="5367" width="2.7265625" style="1" customWidth="1"/>
    <col min="5368" max="5368" width="5.81640625" style="1" customWidth="1"/>
    <col min="5369" max="5369" width="2.7265625" style="1" customWidth="1"/>
    <col min="5370" max="5370" width="9.1796875" style="1"/>
    <col min="5371" max="5371" width="7.1796875" style="1" customWidth="1"/>
    <col min="5372" max="5372" width="7" style="1" customWidth="1"/>
    <col min="5373" max="5613" width="9.1796875" style="1"/>
    <col min="5614" max="5614" width="2.7265625" style="1" customWidth="1"/>
    <col min="5615" max="5615" width="4.1796875" style="1" customWidth="1"/>
    <col min="5616" max="5616" width="6" style="1" customWidth="1"/>
    <col min="5617" max="5617" width="14.453125" style="1" customWidth="1"/>
    <col min="5618" max="5618" width="2.7265625" style="1" customWidth="1"/>
    <col min="5619" max="5619" width="9.1796875" style="1"/>
    <col min="5620" max="5620" width="2.7265625" style="1" customWidth="1"/>
    <col min="5621" max="5622" width="9.1796875" style="1"/>
    <col min="5623" max="5623" width="2.7265625" style="1" customWidth="1"/>
    <col min="5624" max="5624" width="5.81640625" style="1" customWidth="1"/>
    <col min="5625" max="5625" width="2.7265625" style="1" customWidth="1"/>
    <col min="5626" max="5626" width="9.1796875" style="1"/>
    <col min="5627" max="5627" width="7.1796875" style="1" customWidth="1"/>
    <col min="5628" max="5628" width="7" style="1" customWidth="1"/>
    <col min="5629" max="5869" width="9.1796875" style="1"/>
    <col min="5870" max="5870" width="2.7265625" style="1" customWidth="1"/>
    <col min="5871" max="5871" width="4.1796875" style="1" customWidth="1"/>
    <col min="5872" max="5872" width="6" style="1" customWidth="1"/>
    <col min="5873" max="5873" width="14.453125" style="1" customWidth="1"/>
    <col min="5874" max="5874" width="2.7265625" style="1" customWidth="1"/>
    <col min="5875" max="5875" width="9.1796875" style="1"/>
    <col min="5876" max="5876" width="2.7265625" style="1" customWidth="1"/>
    <col min="5877" max="5878" width="9.1796875" style="1"/>
    <col min="5879" max="5879" width="2.7265625" style="1" customWidth="1"/>
    <col min="5880" max="5880" width="5.81640625" style="1" customWidth="1"/>
    <col min="5881" max="5881" width="2.7265625" style="1" customWidth="1"/>
    <col min="5882" max="5882" width="9.1796875" style="1"/>
    <col min="5883" max="5883" width="7.1796875" style="1" customWidth="1"/>
    <col min="5884" max="5884" width="7" style="1" customWidth="1"/>
    <col min="5885" max="6125" width="9.1796875" style="1"/>
    <col min="6126" max="6126" width="2.7265625" style="1" customWidth="1"/>
    <col min="6127" max="6127" width="4.1796875" style="1" customWidth="1"/>
    <col min="6128" max="6128" width="6" style="1" customWidth="1"/>
    <col min="6129" max="6129" width="14.453125" style="1" customWidth="1"/>
    <col min="6130" max="6130" width="2.7265625" style="1" customWidth="1"/>
    <col min="6131" max="6131" width="9.1796875" style="1"/>
    <col min="6132" max="6132" width="2.7265625" style="1" customWidth="1"/>
    <col min="6133" max="6134" width="9.1796875" style="1"/>
    <col min="6135" max="6135" width="2.7265625" style="1" customWidth="1"/>
    <col min="6136" max="6136" width="5.81640625" style="1" customWidth="1"/>
    <col min="6137" max="6137" width="2.7265625" style="1" customWidth="1"/>
    <col min="6138" max="6138" width="9.1796875" style="1"/>
    <col min="6139" max="6139" width="7.1796875" style="1" customWidth="1"/>
    <col min="6140" max="6140" width="7" style="1" customWidth="1"/>
    <col min="6141" max="6381" width="9.1796875" style="1"/>
    <col min="6382" max="6382" width="2.7265625" style="1" customWidth="1"/>
    <col min="6383" max="6383" width="4.1796875" style="1" customWidth="1"/>
    <col min="6384" max="6384" width="6" style="1" customWidth="1"/>
    <col min="6385" max="6385" width="14.453125" style="1" customWidth="1"/>
    <col min="6386" max="6386" width="2.7265625" style="1" customWidth="1"/>
    <col min="6387" max="6387" width="9.1796875" style="1"/>
    <col min="6388" max="6388" width="2.7265625" style="1" customWidth="1"/>
    <col min="6389" max="6390" width="9.1796875" style="1"/>
    <col min="6391" max="6391" width="2.7265625" style="1" customWidth="1"/>
    <col min="6392" max="6392" width="5.81640625" style="1" customWidth="1"/>
    <col min="6393" max="6393" width="2.7265625" style="1" customWidth="1"/>
    <col min="6394" max="6394" width="9.1796875" style="1"/>
    <col min="6395" max="6395" width="7.1796875" style="1" customWidth="1"/>
    <col min="6396" max="6396" width="7" style="1" customWidth="1"/>
    <col min="6397" max="6637" width="9.1796875" style="1"/>
    <col min="6638" max="6638" width="2.7265625" style="1" customWidth="1"/>
    <col min="6639" max="6639" width="4.1796875" style="1" customWidth="1"/>
    <col min="6640" max="6640" width="6" style="1" customWidth="1"/>
    <col min="6641" max="6641" width="14.453125" style="1" customWidth="1"/>
    <col min="6642" max="6642" width="2.7265625" style="1" customWidth="1"/>
    <col min="6643" max="6643" width="9.1796875" style="1"/>
    <col min="6644" max="6644" width="2.7265625" style="1" customWidth="1"/>
    <col min="6645" max="6646" width="9.1796875" style="1"/>
    <col min="6647" max="6647" width="2.7265625" style="1" customWidth="1"/>
    <col min="6648" max="6648" width="5.81640625" style="1" customWidth="1"/>
    <col min="6649" max="6649" width="2.7265625" style="1" customWidth="1"/>
    <col min="6650" max="6650" width="9.1796875" style="1"/>
    <col min="6651" max="6651" width="7.1796875" style="1" customWidth="1"/>
    <col min="6652" max="6652" width="7" style="1" customWidth="1"/>
    <col min="6653" max="6893" width="9.1796875" style="1"/>
    <col min="6894" max="6894" width="2.7265625" style="1" customWidth="1"/>
    <col min="6895" max="6895" width="4.1796875" style="1" customWidth="1"/>
    <col min="6896" max="6896" width="6" style="1" customWidth="1"/>
    <col min="6897" max="6897" width="14.453125" style="1" customWidth="1"/>
    <col min="6898" max="6898" width="2.7265625" style="1" customWidth="1"/>
    <col min="6899" max="6899" width="9.1796875" style="1"/>
    <col min="6900" max="6900" width="2.7265625" style="1" customWidth="1"/>
    <col min="6901" max="6902" width="9.1796875" style="1"/>
    <col min="6903" max="6903" width="2.7265625" style="1" customWidth="1"/>
    <col min="6904" max="6904" width="5.81640625" style="1" customWidth="1"/>
    <col min="6905" max="6905" width="2.7265625" style="1" customWidth="1"/>
    <col min="6906" max="6906" width="9.1796875" style="1"/>
    <col min="6907" max="6907" width="7.1796875" style="1" customWidth="1"/>
    <col min="6908" max="6908" width="7" style="1" customWidth="1"/>
    <col min="6909" max="7149" width="9.1796875" style="1"/>
    <col min="7150" max="7150" width="2.7265625" style="1" customWidth="1"/>
    <col min="7151" max="7151" width="4.1796875" style="1" customWidth="1"/>
    <col min="7152" max="7152" width="6" style="1" customWidth="1"/>
    <col min="7153" max="7153" width="14.453125" style="1" customWidth="1"/>
    <col min="7154" max="7154" width="2.7265625" style="1" customWidth="1"/>
    <col min="7155" max="7155" width="9.1796875" style="1"/>
    <col min="7156" max="7156" width="2.7265625" style="1" customWidth="1"/>
    <col min="7157" max="7158" width="9.1796875" style="1"/>
    <col min="7159" max="7159" width="2.7265625" style="1" customWidth="1"/>
    <col min="7160" max="7160" width="5.81640625" style="1" customWidth="1"/>
    <col min="7161" max="7161" width="2.7265625" style="1" customWidth="1"/>
    <col min="7162" max="7162" width="9.1796875" style="1"/>
    <col min="7163" max="7163" width="7.1796875" style="1" customWidth="1"/>
    <col min="7164" max="7164" width="7" style="1" customWidth="1"/>
    <col min="7165" max="7405" width="9.1796875" style="1"/>
    <col min="7406" max="7406" width="2.7265625" style="1" customWidth="1"/>
    <col min="7407" max="7407" width="4.1796875" style="1" customWidth="1"/>
    <col min="7408" max="7408" width="6" style="1" customWidth="1"/>
    <col min="7409" max="7409" width="14.453125" style="1" customWidth="1"/>
    <col min="7410" max="7410" width="2.7265625" style="1" customWidth="1"/>
    <col min="7411" max="7411" width="9.1796875" style="1"/>
    <col min="7412" max="7412" width="2.7265625" style="1" customWidth="1"/>
    <col min="7413" max="7414" width="9.1796875" style="1"/>
    <col min="7415" max="7415" width="2.7265625" style="1" customWidth="1"/>
    <col min="7416" max="7416" width="5.81640625" style="1" customWidth="1"/>
    <col min="7417" max="7417" width="2.7265625" style="1" customWidth="1"/>
    <col min="7418" max="7418" width="9.1796875" style="1"/>
    <col min="7419" max="7419" width="7.1796875" style="1" customWidth="1"/>
    <col min="7420" max="7420" width="7" style="1" customWidth="1"/>
    <col min="7421" max="7661" width="9.1796875" style="1"/>
    <col min="7662" max="7662" width="2.7265625" style="1" customWidth="1"/>
    <col min="7663" max="7663" width="4.1796875" style="1" customWidth="1"/>
    <col min="7664" max="7664" width="6" style="1" customWidth="1"/>
    <col min="7665" max="7665" width="14.453125" style="1" customWidth="1"/>
    <col min="7666" max="7666" width="2.7265625" style="1" customWidth="1"/>
    <col min="7667" max="7667" width="9.1796875" style="1"/>
    <col min="7668" max="7668" width="2.7265625" style="1" customWidth="1"/>
    <col min="7669" max="7670" width="9.1796875" style="1"/>
    <col min="7671" max="7671" width="2.7265625" style="1" customWidth="1"/>
    <col min="7672" max="7672" width="5.81640625" style="1" customWidth="1"/>
    <col min="7673" max="7673" width="2.7265625" style="1" customWidth="1"/>
    <col min="7674" max="7674" width="9.1796875" style="1"/>
    <col min="7675" max="7675" width="7.1796875" style="1" customWidth="1"/>
    <col min="7676" max="7676" width="7" style="1" customWidth="1"/>
    <col min="7677" max="7917" width="9.1796875" style="1"/>
    <col min="7918" max="7918" width="2.7265625" style="1" customWidth="1"/>
    <col min="7919" max="7919" width="4.1796875" style="1" customWidth="1"/>
    <col min="7920" max="7920" width="6" style="1" customWidth="1"/>
    <col min="7921" max="7921" width="14.453125" style="1" customWidth="1"/>
    <col min="7922" max="7922" width="2.7265625" style="1" customWidth="1"/>
    <col min="7923" max="7923" width="9.1796875" style="1"/>
    <col min="7924" max="7924" width="2.7265625" style="1" customWidth="1"/>
    <col min="7925" max="7926" width="9.1796875" style="1"/>
    <col min="7927" max="7927" width="2.7265625" style="1" customWidth="1"/>
    <col min="7928" max="7928" width="5.81640625" style="1" customWidth="1"/>
    <col min="7929" max="7929" width="2.7265625" style="1" customWidth="1"/>
    <col min="7930" max="7930" width="9.1796875" style="1"/>
    <col min="7931" max="7931" width="7.1796875" style="1" customWidth="1"/>
    <col min="7932" max="7932" width="7" style="1" customWidth="1"/>
    <col min="7933" max="8173" width="9.1796875" style="1"/>
    <col min="8174" max="8174" width="2.7265625" style="1" customWidth="1"/>
    <col min="8175" max="8175" width="4.1796875" style="1" customWidth="1"/>
    <col min="8176" max="8176" width="6" style="1" customWidth="1"/>
    <col min="8177" max="8177" width="14.453125" style="1" customWidth="1"/>
    <col min="8178" max="8178" width="2.7265625" style="1" customWidth="1"/>
    <col min="8179" max="8179" width="9.1796875" style="1"/>
    <col min="8180" max="8180" width="2.7265625" style="1" customWidth="1"/>
    <col min="8181" max="8182" width="9.1796875" style="1"/>
    <col min="8183" max="8183" width="2.7265625" style="1" customWidth="1"/>
    <col min="8184" max="8184" width="5.81640625" style="1" customWidth="1"/>
    <col min="8185" max="8185" width="2.7265625" style="1" customWidth="1"/>
    <col min="8186" max="8186" width="9.1796875" style="1"/>
    <col min="8187" max="8187" width="7.1796875" style="1" customWidth="1"/>
    <col min="8188" max="8188" width="7" style="1" customWidth="1"/>
    <col min="8189" max="8429" width="9.1796875" style="1"/>
    <col min="8430" max="8430" width="2.7265625" style="1" customWidth="1"/>
    <col min="8431" max="8431" width="4.1796875" style="1" customWidth="1"/>
    <col min="8432" max="8432" width="6" style="1" customWidth="1"/>
    <col min="8433" max="8433" width="14.453125" style="1" customWidth="1"/>
    <col min="8434" max="8434" width="2.7265625" style="1" customWidth="1"/>
    <col min="8435" max="8435" width="9.1796875" style="1"/>
    <col min="8436" max="8436" width="2.7265625" style="1" customWidth="1"/>
    <col min="8437" max="8438" width="9.1796875" style="1"/>
    <col min="8439" max="8439" width="2.7265625" style="1" customWidth="1"/>
    <col min="8440" max="8440" width="5.81640625" style="1" customWidth="1"/>
    <col min="8441" max="8441" width="2.7265625" style="1" customWidth="1"/>
    <col min="8442" max="8442" width="9.1796875" style="1"/>
    <col min="8443" max="8443" width="7.1796875" style="1" customWidth="1"/>
    <col min="8444" max="8444" width="7" style="1" customWidth="1"/>
    <col min="8445" max="8685" width="9.1796875" style="1"/>
    <col min="8686" max="8686" width="2.7265625" style="1" customWidth="1"/>
    <col min="8687" max="8687" width="4.1796875" style="1" customWidth="1"/>
    <col min="8688" max="8688" width="6" style="1" customWidth="1"/>
    <col min="8689" max="8689" width="14.453125" style="1" customWidth="1"/>
    <col min="8690" max="8690" width="2.7265625" style="1" customWidth="1"/>
    <col min="8691" max="8691" width="9.1796875" style="1"/>
    <col min="8692" max="8692" width="2.7265625" style="1" customWidth="1"/>
    <col min="8693" max="8694" width="9.1796875" style="1"/>
    <col min="8695" max="8695" width="2.7265625" style="1" customWidth="1"/>
    <col min="8696" max="8696" width="5.81640625" style="1" customWidth="1"/>
    <col min="8697" max="8697" width="2.7265625" style="1" customWidth="1"/>
    <col min="8698" max="8698" width="9.1796875" style="1"/>
    <col min="8699" max="8699" width="7.1796875" style="1" customWidth="1"/>
    <col min="8700" max="8700" width="7" style="1" customWidth="1"/>
    <col min="8701" max="8941" width="9.1796875" style="1"/>
    <col min="8942" max="8942" width="2.7265625" style="1" customWidth="1"/>
    <col min="8943" max="8943" width="4.1796875" style="1" customWidth="1"/>
    <col min="8944" max="8944" width="6" style="1" customWidth="1"/>
    <col min="8945" max="8945" width="14.453125" style="1" customWidth="1"/>
    <col min="8946" max="8946" width="2.7265625" style="1" customWidth="1"/>
    <col min="8947" max="8947" width="9.1796875" style="1"/>
    <col min="8948" max="8948" width="2.7265625" style="1" customWidth="1"/>
    <col min="8949" max="8950" width="9.1796875" style="1"/>
    <col min="8951" max="8951" width="2.7265625" style="1" customWidth="1"/>
    <col min="8952" max="8952" width="5.81640625" style="1" customWidth="1"/>
    <col min="8953" max="8953" width="2.7265625" style="1" customWidth="1"/>
    <col min="8954" max="8954" width="9.1796875" style="1"/>
    <col min="8955" max="8955" width="7.1796875" style="1" customWidth="1"/>
    <col min="8956" max="8956" width="7" style="1" customWidth="1"/>
    <col min="8957" max="9197" width="9.1796875" style="1"/>
    <col min="9198" max="9198" width="2.7265625" style="1" customWidth="1"/>
    <col min="9199" max="9199" width="4.1796875" style="1" customWidth="1"/>
    <col min="9200" max="9200" width="6" style="1" customWidth="1"/>
    <col min="9201" max="9201" width="14.453125" style="1" customWidth="1"/>
    <col min="9202" max="9202" width="2.7265625" style="1" customWidth="1"/>
    <col min="9203" max="9203" width="9.1796875" style="1"/>
    <col min="9204" max="9204" width="2.7265625" style="1" customWidth="1"/>
    <col min="9205" max="9206" width="9.1796875" style="1"/>
    <col min="9207" max="9207" width="2.7265625" style="1" customWidth="1"/>
    <col min="9208" max="9208" width="5.81640625" style="1" customWidth="1"/>
    <col min="9209" max="9209" width="2.7265625" style="1" customWidth="1"/>
    <col min="9210" max="9210" width="9.1796875" style="1"/>
    <col min="9211" max="9211" width="7.1796875" style="1" customWidth="1"/>
    <col min="9212" max="9212" width="7" style="1" customWidth="1"/>
    <col min="9213" max="9453" width="9.1796875" style="1"/>
    <col min="9454" max="9454" width="2.7265625" style="1" customWidth="1"/>
    <col min="9455" max="9455" width="4.1796875" style="1" customWidth="1"/>
    <col min="9456" max="9456" width="6" style="1" customWidth="1"/>
    <col min="9457" max="9457" width="14.453125" style="1" customWidth="1"/>
    <col min="9458" max="9458" width="2.7265625" style="1" customWidth="1"/>
    <col min="9459" max="9459" width="9.1796875" style="1"/>
    <col min="9460" max="9460" width="2.7265625" style="1" customWidth="1"/>
    <col min="9461" max="9462" width="9.1796875" style="1"/>
    <col min="9463" max="9463" width="2.7265625" style="1" customWidth="1"/>
    <col min="9464" max="9464" width="5.81640625" style="1" customWidth="1"/>
    <col min="9465" max="9465" width="2.7265625" style="1" customWidth="1"/>
    <col min="9466" max="9466" width="9.1796875" style="1"/>
    <col min="9467" max="9467" width="7.1796875" style="1" customWidth="1"/>
    <col min="9468" max="9468" width="7" style="1" customWidth="1"/>
    <col min="9469" max="9709" width="9.1796875" style="1"/>
    <col min="9710" max="9710" width="2.7265625" style="1" customWidth="1"/>
    <col min="9711" max="9711" width="4.1796875" style="1" customWidth="1"/>
    <col min="9712" max="9712" width="6" style="1" customWidth="1"/>
    <col min="9713" max="9713" width="14.453125" style="1" customWidth="1"/>
    <col min="9714" max="9714" width="2.7265625" style="1" customWidth="1"/>
    <col min="9715" max="9715" width="9.1796875" style="1"/>
    <col min="9716" max="9716" width="2.7265625" style="1" customWidth="1"/>
    <col min="9717" max="9718" width="9.1796875" style="1"/>
    <col min="9719" max="9719" width="2.7265625" style="1" customWidth="1"/>
    <col min="9720" max="9720" width="5.81640625" style="1" customWidth="1"/>
    <col min="9721" max="9721" width="2.7265625" style="1" customWidth="1"/>
    <col min="9722" max="9722" width="9.1796875" style="1"/>
    <col min="9723" max="9723" width="7.1796875" style="1" customWidth="1"/>
    <col min="9724" max="9724" width="7" style="1" customWidth="1"/>
    <col min="9725" max="9965" width="9.1796875" style="1"/>
    <col min="9966" max="9966" width="2.7265625" style="1" customWidth="1"/>
    <col min="9967" max="9967" width="4.1796875" style="1" customWidth="1"/>
    <col min="9968" max="9968" width="6" style="1" customWidth="1"/>
    <col min="9969" max="9969" width="14.453125" style="1" customWidth="1"/>
    <col min="9970" max="9970" width="2.7265625" style="1" customWidth="1"/>
    <col min="9971" max="9971" width="9.1796875" style="1"/>
    <col min="9972" max="9972" width="2.7265625" style="1" customWidth="1"/>
    <col min="9973" max="9974" width="9.1796875" style="1"/>
    <col min="9975" max="9975" width="2.7265625" style="1" customWidth="1"/>
    <col min="9976" max="9976" width="5.81640625" style="1" customWidth="1"/>
    <col min="9977" max="9977" width="2.7265625" style="1" customWidth="1"/>
    <col min="9978" max="9978" width="9.1796875" style="1"/>
    <col min="9979" max="9979" width="7.1796875" style="1" customWidth="1"/>
    <col min="9980" max="9980" width="7" style="1" customWidth="1"/>
    <col min="9981" max="10221" width="9.1796875" style="1"/>
    <col min="10222" max="10222" width="2.7265625" style="1" customWidth="1"/>
    <col min="10223" max="10223" width="4.1796875" style="1" customWidth="1"/>
    <col min="10224" max="10224" width="6" style="1" customWidth="1"/>
    <col min="10225" max="10225" width="14.453125" style="1" customWidth="1"/>
    <col min="10226" max="10226" width="2.7265625" style="1" customWidth="1"/>
    <col min="10227" max="10227" width="9.1796875" style="1"/>
    <col min="10228" max="10228" width="2.7265625" style="1" customWidth="1"/>
    <col min="10229" max="10230" width="9.1796875" style="1"/>
    <col min="10231" max="10231" width="2.7265625" style="1" customWidth="1"/>
    <col min="10232" max="10232" width="5.81640625" style="1" customWidth="1"/>
    <col min="10233" max="10233" width="2.7265625" style="1" customWidth="1"/>
    <col min="10234" max="10234" width="9.1796875" style="1"/>
    <col min="10235" max="10235" width="7.1796875" style="1" customWidth="1"/>
    <col min="10236" max="10236" width="7" style="1" customWidth="1"/>
    <col min="10237" max="10477" width="9.1796875" style="1"/>
    <col min="10478" max="10478" width="2.7265625" style="1" customWidth="1"/>
    <col min="10479" max="10479" width="4.1796875" style="1" customWidth="1"/>
    <col min="10480" max="10480" width="6" style="1" customWidth="1"/>
    <col min="10481" max="10481" width="14.453125" style="1" customWidth="1"/>
    <col min="10482" max="10482" width="2.7265625" style="1" customWidth="1"/>
    <col min="10483" max="10483" width="9.1796875" style="1"/>
    <col min="10484" max="10484" width="2.7265625" style="1" customWidth="1"/>
    <col min="10485" max="10486" width="9.1796875" style="1"/>
    <col min="10487" max="10487" width="2.7265625" style="1" customWidth="1"/>
    <col min="10488" max="10488" width="5.81640625" style="1" customWidth="1"/>
    <col min="10489" max="10489" width="2.7265625" style="1" customWidth="1"/>
    <col min="10490" max="10490" width="9.1796875" style="1"/>
    <col min="10491" max="10491" width="7.1796875" style="1" customWidth="1"/>
    <col min="10492" max="10492" width="7" style="1" customWidth="1"/>
    <col min="10493" max="10733" width="9.1796875" style="1"/>
    <col min="10734" max="10734" width="2.7265625" style="1" customWidth="1"/>
    <col min="10735" max="10735" width="4.1796875" style="1" customWidth="1"/>
    <col min="10736" max="10736" width="6" style="1" customWidth="1"/>
    <col min="10737" max="10737" width="14.453125" style="1" customWidth="1"/>
    <col min="10738" max="10738" width="2.7265625" style="1" customWidth="1"/>
    <col min="10739" max="10739" width="9.1796875" style="1"/>
    <col min="10740" max="10740" width="2.7265625" style="1" customWidth="1"/>
    <col min="10741" max="10742" width="9.1796875" style="1"/>
    <col min="10743" max="10743" width="2.7265625" style="1" customWidth="1"/>
    <col min="10744" max="10744" width="5.81640625" style="1" customWidth="1"/>
    <col min="10745" max="10745" width="2.7265625" style="1" customWidth="1"/>
    <col min="10746" max="10746" width="9.1796875" style="1"/>
    <col min="10747" max="10747" width="7.1796875" style="1" customWidth="1"/>
    <col min="10748" max="10748" width="7" style="1" customWidth="1"/>
    <col min="10749" max="10989" width="9.1796875" style="1"/>
    <col min="10990" max="10990" width="2.7265625" style="1" customWidth="1"/>
    <col min="10991" max="10991" width="4.1796875" style="1" customWidth="1"/>
    <col min="10992" max="10992" width="6" style="1" customWidth="1"/>
    <col min="10993" max="10993" width="14.453125" style="1" customWidth="1"/>
    <col min="10994" max="10994" width="2.7265625" style="1" customWidth="1"/>
    <col min="10995" max="10995" width="9.1796875" style="1"/>
    <col min="10996" max="10996" width="2.7265625" style="1" customWidth="1"/>
    <col min="10997" max="10998" width="9.1796875" style="1"/>
    <col min="10999" max="10999" width="2.7265625" style="1" customWidth="1"/>
    <col min="11000" max="11000" width="5.81640625" style="1" customWidth="1"/>
    <col min="11001" max="11001" width="2.7265625" style="1" customWidth="1"/>
    <col min="11002" max="11002" width="9.1796875" style="1"/>
    <col min="11003" max="11003" width="7.1796875" style="1" customWidth="1"/>
    <col min="11004" max="11004" width="7" style="1" customWidth="1"/>
    <col min="11005" max="11245" width="9.1796875" style="1"/>
    <col min="11246" max="11246" width="2.7265625" style="1" customWidth="1"/>
    <col min="11247" max="11247" width="4.1796875" style="1" customWidth="1"/>
    <col min="11248" max="11248" width="6" style="1" customWidth="1"/>
    <col min="11249" max="11249" width="14.453125" style="1" customWidth="1"/>
    <col min="11250" max="11250" width="2.7265625" style="1" customWidth="1"/>
    <col min="11251" max="11251" width="9.1796875" style="1"/>
    <col min="11252" max="11252" width="2.7265625" style="1" customWidth="1"/>
    <col min="11253" max="11254" width="9.1796875" style="1"/>
    <col min="11255" max="11255" width="2.7265625" style="1" customWidth="1"/>
    <col min="11256" max="11256" width="5.81640625" style="1" customWidth="1"/>
    <col min="11257" max="11257" width="2.7265625" style="1" customWidth="1"/>
    <col min="11258" max="11258" width="9.1796875" style="1"/>
    <col min="11259" max="11259" width="7.1796875" style="1" customWidth="1"/>
    <col min="11260" max="11260" width="7" style="1" customWidth="1"/>
    <col min="11261" max="11501" width="9.1796875" style="1"/>
    <col min="11502" max="11502" width="2.7265625" style="1" customWidth="1"/>
    <col min="11503" max="11503" width="4.1796875" style="1" customWidth="1"/>
    <col min="11504" max="11504" width="6" style="1" customWidth="1"/>
    <col min="11505" max="11505" width="14.453125" style="1" customWidth="1"/>
    <col min="11506" max="11506" width="2.7265625" style="1" customWidth="1"/>
    <col min="11507" max="11507" width="9.1796875" style="1"/>
    <col min="11508" max="11508" width="2.7265625" style="1" customWidth="1"/>
    <col min="11509" max="11510" width="9.1796875" style="1"/>
    <col min="11511" max="11511" width="2.7265625" style="1" customWidth="1"/>
    <col min="11512" max="11512" width="5.81640625" style="1" customWidth="1"/>
    <col min="11513" max="11513" width="2.7265625" style="1" customWidth="1"/>
    <col min="11514" max="11514" width="9.1796875" style="1"/>
    <col min="11515" max="11515" width="7.1796875" style="1" customWidth="1"/>
    <col min="11516" max="11516" width="7" style="1" customWidth="1"/>
    <col min="11517" max="11757" width="9.1796875" style="1"/>
    <col min="11758" max="11758" width="2.7265625" style="1" customWidth="1"/>
    <col min="11759" max="11759" width="4.1796875" style="1" customWidth="1"/>
    <col min="11760" max="11760" width="6" style="1" customWidth="1"/>
    <col min="11761" max="11761" width="14.453125" style="1" customWidth="1"/>
    <col min="11762" max="11762" width="2.7265625" style="1" customWidth="1"/>
    <col min="11763" max="11763" width="9.1796875" style="1"/>
    <col min="11764" max="11764" width="2.7265625" style="1" customWidth="1"/>
    <col min="11765" max="11766" width="9.1796875" style="1"/>
    <col min="11767" max="11767" width="2.7265625" style="1" customWidth="1"/>
    <col min="11768" max="11768" width="5.81640625" style="1" customWidth="1"/>
    <col min="11769" max="11769" width="2.7265625" style="1" customWidth="1"/>
    <col min="11770" max="11770" width="9.1796875" style="1"/>
    <col min="11771" max="11771" width="7.1796875" style="1" customWidth="1"/>
    <col min="11772" max="11772" width="7" style="1" customWidth="1"/>
    <col min="11773" max="12013" width="9.1796875" style="1"/>
    <col min="12014" max="12014" width="2.7265625" style="1" customWidth="1"/>
    <col min="12015" max="12015" width="4.1796875" style="1" customWidth="1"/>
    <col min="12016" max="12016" width="6" style="1" customWidth="1"/>
    <col min="12017" max="12017" width="14.453125" style="1" customWidth="1"/>
    <col min="12018" max="12018" width="2.7265625" style="1" customWidth="1"/>
    <col min="12019" max="12019" width="9.1796875" style="1"/>
    <col min="12020" max="12020" width="2.7265625" style="1" customWidth="1"/>
    <col min="12021" max="12022" width="9.1796875" style="1"/>
    <col min="12023" max="12023" width="2.7265625" style="1" customWidth="1"/>
    <col min="12024" max="12024" width="5.81640625" style="1" customWidth="1"/>
    <col min="12025" max="12025" width="2.7265625" style="1" customWidth="1"/>
    <col min="12026" max="12026" width="9.1796875" style="1"/>
    <col min="12027" max="12027" width="7.1796875" style="1" customWidth="1"/>
    <col min="12028" max="12028" width="7" style="1" customWidth="1"/>
    <col min="12029" max="12269" width="9.1796875" style="1"/>
    <col min="12270" max="12270" width="2.7265625" style="1" customWidth="1"/>
    <col min="12271" max="12271" width="4.1796875" style="1" customWidth="1"/>
    <col min="12272" max="12272" width="6" style="1" customWidth="1"/>
    <col min="12273" max="12273" width="14.453125" style="1" customWidth="1"/>
    <col min="12274" max="12274" width="2.7265625" style="1" customWidth="1"/>
    <col min="12275" max="12275" width="9.1796875" style="1"/>
    <col min="12276" max="12276" width="2.7265625" style="1" customWidth="1"/>
    <col min="12277" max="12278" width="9.1796875" style="1"/>
    <col min="12279" max="12279" width="2.7265625" style="1" customWidth="1"/>
    <col min="12280" max="12280" width="5.81640625" style="1" customWidth="1"/>
    <col min="12281" max="12281" width="2.7265625" style="1" customWidth="1"/>
    <col min="12282" max="12282" width="9.1796875" style="1"/>
    <col min="12283" max="12283" width="7.1796875" style="1" customWidth="1"/>
    <col min="12284" max="12284" width="7" style="1" customWidth="1"/>
    <col min="12285" max="12525" width="9.1796875" style="1"/>
    <col min="12526" max="12526" width="2.7265625" style="1" customWidth="1"/>
    <col min="12527" max="12527" width="4.1796875" style="1" customWidth="1"/>
    <col min="12528" max="12528" width="6" style="1" customWidth="1"/>
    <col min="12529" max="12529" width="14.453125" style="1" customWidth="1"/>
    <col min="12530" max="12530" width="2.7265625" style="1" customWidth="1"/>
    <col min="12531" max="12531" width="9.1796875" style="1"/>
    <col min="12532" max="12532" width="2.7265625" style="1" customWidth="1"/>
    <col min="12533" max="12534" width="9.1796875" style="1"/>
    <col min="12535" max="12535" width="2.7265625" style="1" customWidth="1"/>
    <col min="12536" max="12536" width="5.81640625" style="1" customWidth="1"/>
    <col min="12537" max="12537" width="2.7265625" style="1" customWidth="1"/>
    <col min="12538" max="12538" width="9.1796875" style="1"/>
    <col min="12539" max="12539" width="7.1796875" style="1" customWidth="1"/>
    <col min="12540" max="12540" width="7" style="1" customWidth="1"/>
    <col min="12541" max="12781" width="9.1796875" style="1"/>
    <col min="12782" max="12782" width="2.7265625" style="1" customWidth="1"/>
    <col min="12783" max="12783" width="4.1796875" style="1" customWidth="1"/>
    <col min="12784" max="12784" width="6" style="1" customWidth="1"/>
    <col min="12785" max="12785" width="14.453125" style="1" customWidth="1"/>
    <col min="12786" max="12786" width="2.7265625" style="1" customWidth="1"/>
    <col min="12787" max="12787" width="9.1796875" style="1"/>
    <col min="12788" max="12788" width="2.7265625" style="1" customWidth="1"/>
    <col min="12789" max="12790" width="9.1796875" style="1"/>
    <col min="12791" max="12791" width="2.7265625" style="1" customWidth="1"/>
    <col min="12792" max="12792" width="5.81640625" style="1" customWidth="1"/>
    <col min="12793" max="12793" width="2.7265625" style="1" customWidth="1"/>
    <col min="12794" max="12794" width="9.1796875" style="1"/>
    <col min="12795" max="12795" width="7.1796875" style="1" customWidth="1"/>
    <col min="12796" max="12796" width="7" style="1" customWidth="1"/>
    <col min="12797" max="13037" width="9.1796875" style="1"/>
    <col min="13038" max="13038" width="2.7265625" style="1" customWidth="1"/>
    <col min="13039" max="13039" width="4.1796875" style="1" customWidth="1"/>
    <col min="13040" max="13040" width="6" style="1" customWidth="1"/>
    <col min="13041" max="13041" width="14.453125" style="1" customWidth="1"/>
    <col min="13042" max="13042" width="2.7265625" style="1" customWidth="1"/>
    <col min="13043" max="13043" width="9.1796875" style="1"/>
    <col min="13044" max="13044" width="2.7265625" style="1" customWidth="1"/>
    <col min="13045" max="13046" width="9.1796875" style="1"/>
    <col min="13047" max="13047" width="2.7265625" style="1" customWidth="1"/>
    <col min="13048" max="13048" width="5.81640625" style="1" customWidth="1"/>
    <col min="13049" max="13049" width="2.7265625" style="1" customWidth="1"/>
    <col min="13050" max="13050" width="9.1796875" style="1"/>
    <col min="13051" max="13051" width="7.1796875" style="1" customWidth="1"/>
    <col min="13052" max="13052" width="7" style="1" customWidth="1"/>
    <col min="13053" max="13293" width="9.1796875" style="1"/>
    <col min="13294" max="13294" width="2.7265625" style="1" customWidth="1"/>
    <col min="13295" max="13295" width="4.1796875" style="1" customWidth="1"/>
    <col min="13296" max="13296" width="6" style="1" customWidth="1"/>
    <col min="13297" max="13297" width="14.453125" style="1" customWidth="1"/>
    <col min="13298" max="13298" width="2.7265625" style="1" customWidth="1"/>
    <col min="13299" max="13299" width="9.1796875" style="1"/>
    <col min="13300" max="13300" width="2.7265625" style="1" customWidth="1"/>
    <col min="13301" max="13302" width="9.1796875" style="1"/>
    <col min="13303" max="13303" width="2.7265625" style="1" customWidth="1"/>
    <col min="13304" max="13304" width="5.81640625" style="1" customWidth="1"/>
    <col min="13305" max="13305" width="2.7265625" style="1" customWidth="1"/>
    <col min="13306" max="13306" width="9.1796875" style="1"/>
    <col min="13307" max="13307" width="7.1796875" style="1" customWidth="1"/>
    <col min="13308" max="13308" width="7" style="1" customWidth="1"/>
    <col min="13309" max="13549" width="9.1796875" style="1"/>
    <col min="13550" max="13550" width="2.7265625" style="1" customWidth="1"/>
    <col min="13551" max="13551" width="4.1796875" style="1" customWidth="1"/>
    <col min="13552" max="13552" width="6" style="1" customWidth="1"/>
    <col min="13553" max="13553" width="14.453125" style="1" customWidth="1"/>
    <col min="13554" max="13554" width="2.7265625" style="1" customWidth="1"/>
    <col min="13555" max="13555" width="9.1796875" style="1"/>
    <col min="13556" max="13556" width="2.7265625" style="1" customWidth="1"/>
    <col min="13557" max="13558" width="9.1796875" style="1"/>
    <col min="13559" max="13559" width="2.7265625" style="1" customWidth="1"/>
    <col min="13560" max="13560" width="5.81640625" style="1" customWidth="1"/>
    <col min="13561" max="13561" width="2.7265625" style="1" customWidth="1"/>
    <col min="13562" max="13562" width="9.1796875" style="1"/>
    <col min="13563" max="13563" width="7.1796875" style="1" customWidth="1"/>
    <col min="13564" max="13564" width="7" style="1" customWidth="1"/>
    <col min="13565" max="13805" width="9.1796875" style="1"/>
    <col min="13806" max="13806" width="2.7265625" style="1" customWidth="1"/>
    <col min="13807" max="13807" width="4.1796875" style="1" customWidth="1"/>
    <col min="13808" max="13808" width="6" style="1" customWidth="1"/>
    <col min="13809" max="13809" width="14.453125" style="1" customWidth="1"/>
    <col min="13810" max="13810" width="2.7265625" style="1" customWidth="1"/>
    <col min="13811" max="13811" width="9.1796875" style="1"/>
    <col min="13812" max="13812" width="2.7265625" style="1" customWidth="1"/>
    <col min="13813" max="13814" width="9.1796875" style="1"/>
    <col min="13815" max="13815" width="2.7265625" style="1" customWidth="1"/>
    <col min="13816" max="13816" width="5.81640625" style="1" customWidth="1"/>
    <col min="13817" max="13817" width="2.7265625" style="1" customWidth="1"/>
    <col min="13818" max="13818" width="9.1796875" style="1"/>
    <col min="13819" max="13819" width="7.1796875" style="1" customWidth="1"/>
    <col min="13820" max="13820" width="7" style="1" customWidth="1"/>
    <col min="13821" max="14061" width="9.1796875" style="1"/>
    <col min="14062" max="14062" width="2.7265625" style="1" customWidth="1"/>
    <col min="14063" max="14063" width="4.1796875" style="1" customWidth="1"/>
    <col min="14064" max="14064" width="6" style="1" customWidth="1"/>
    <col min="14065" max="14065" width="14.453125" style="1" customWidth="1"/>
    <col min="14066" max="14066" width="2.7265625" style="1" customWidth="1"/>
    <col min="14067" max="14067" width="9.1796875" style="1"/>
    <col min="14068" max="14068" width="2.7265625" style="1" customWidth="1"/>
    <col min="14069" max="14070" width="9.1796875" style="1"/>
    <col min="14071" max="14071" width="2.7265625" style="1" customWidth="1"/>
    <col min="14072" max="14072" width="5.81640625" style="1" customWidth="1"/>
    <col min="14073" max="14073" width="2.7265625" style="1" customWidth="1"/>
    <col min="14074" max="14074" width="9.1796875" style="1"/>
    <col min="14075" max="14075" width="7.1796875" style="1" customWidth="1"/>
    <col min="14076" max="14076" width="7" style="1" customWidth="1"/>
    <col min="14077" max="14317" width="9.1796875" style="1"/>
    <col min="14318" max="14318" width="2.7265625" style="1" customWidth="1"/>
    <col min="14319" max="14319" width="4.1796875" style="1" customWidth="1"/>
    <col min="14320" max="14320" width="6" style="1" customWidth="1"/>
    <col min="14321" max="14321" width="14.453125" style="1" customWidth="1"/>
    <col min="14322" max="14322" width="2.7265625" style="1" customWidth="1"/>
    <col min="14323" max="14323" width="9.1796875" style="1"/>
    <col min="14324" max="14324" width="2.7265625" style="1" customWidth="1"/>
    <col min="14325" max="14326" width="9.1796875" style="1"/>
    <col min="14327" max="14327" width="2.7265625" style="1" customWidth="1"/>
    <col min="14328" max="14328" width="5.81640625" style="1" customWidth="1"/>
    <col min="14329" max="14329" width="2.7265625" style="1" customWidth="1"/>
    <col min="14330" max="14330" width="9.1796875" style="1"/>
    <col min="14331" max="14331" width="7.1796875" style="1" customWidth="1"/>
    <col min="14332" max="14332" width="7" style="1" customWidth="1"/>
    <col min="14333" max="14573" width="9.1796875" style="1"/>
    <col min="14574" max="14574" width="2.7265625" style="1" customWidth="1"/>
    <col min="14575" max="14575" width="4.1796875" style="1" customWidth="1"/>
    <col min="14576" max="14576" width="6" style="1" customWidth="1"/>
    <col min="14577" max="14577" width="14.453125" style="1" customWidth="1"/>
    <col min="14578" max="14578" width="2.7265625" style="1" customWidth="1"/>
    <col min="14579" max="14579" width="9.1796875" style="1"/>
    <col min="14580" max="14580" width="2.7265625" style="1" customWidth="1"/>
    <col min="14581" max="14582" width="9.1796875" style="1"/>
    <col min="14583" max="14583" width="2.7265625" style="1" customWidth="1"/>
    <col min="14584" max="14584" width="5.81640625" style="1" customWidth="1"/>
    <col min="14585" max="14585" width="2.7265625" style="1" customWidth="1"/>
    <col min="14586" max="14586" width="9.1796875" style="1"/>
    <col min="14587" max="14587" width="7.1796875" style="1" customWidth="1"/>
    <col min="14588" max="14588" width="7" style="1" customWidth="1"/>
    <col min="14589" max="14829" width="9.1796875" style="1"/>
    <col min="14830" max="14830" width="2.7265625" style="1" customWidth="1"/>
    <col min="14831" max="14831" width="4.1796875" style="1" customWidth="1"/>
    <col min="14832" max="14832" width="6" style="1" customWidth="1"/>
    <col min="14833" max="14833" width="14.453125" style="1" customWidth="1"/>
    <col min="14834" max="14834" width="2.7265625" style="1" customWidth="1"/>
    <col min="14835" max="14835" width="9.1796875" style="1"/>
    <col min="14836" max="14836" width="2.7265625" style="1" customWidth="1"/>
    <col min="14837" max="14838" width="9.1796875" style="1"/>
    <col min="14839" max="14839" width="2.7265625" style="1" customWidth="1"/>
    <col min="14840" max="14840" width="5.81640625" style="1" customWidth="1"/>
    <col min="14841" max="14841" width="2.7265625" style="1" customWidth="1"/>
    <col min="14842" max="14842" width="9.1796875" style="1"/>
    <col min="14843" max="14843" width="7.1796875" style="1" customWidth="1"/>
    <col min="14844" max="14844" width="7" style="1" customWidth="1"/>
    <col min="14845" max="15085" width="9.1796875" style="1"/>
    <col min="15086" max="15086" width="2.7265625" style="1" customWidth="1"/>
    <col min="15087" max="15087" width="4.1796875" style="1" customWidth="1"/>
    <col min="15088" max="15088" width="6" style="1" customWidth="1"/>
    <col min="15089" max="15089" width="14.453125" style="1" customWidth="1"/>
    <col min="15090" max="15090" width="2.7265625" style="1" customWidth="1"/>
    <col min="15091" max="15091" width="9.1796875" style="1"/>
    <col min="15092" max="15092" width="2.7265625" style="1" customWidth="1"/>
    <col min="15093" max="15094" width="9.1796875" style="1"/>
    <col min="15095" max="15095" width="2.7265625" style="1" customWidth="1"/>
    <col min="15096" max="15096" width="5.81640625" style="1" customWidth="1"/>
    <col min="15097" max="15097" width="2.7265625" style="1" customWidth="1"/>
    <col min="15098" max="15098" width="9.1796875" style="1"/>
    <col min="15099" max="15099" width="7.1796875" style="1" customWidth="1"/>
    <col min="15100" max="15100" width="7" style="1" customWidth="1"/>
    <col min="15101" max="15341" width="9.1796875" style="1"/>
    <col min="15342" max="15342" width="2.7265625" style="1" customWidth="1"/>
    <col min="15343" max="15343" width="4.1796875" style="1" customWidth="1"/>
    <col min="15344" max="15344" width="6" style="1" customWidth="1"/>
    <col min="15345" max="15345" width="14.453125" style="1" customWidth="1"/>
    <col min="15346" max="15346" width="2.7265625" style="1" customWidth="1"/>
    <col min="15347" max="15347" width="9.1796875" style="1"/>
    <col min="15348" max="15348" width="2.7265625" style="1" customWidth="1"/>
    <col min="15349" max="15350" width="9.1796875" style="1"/>
    <col min="15351" max="15351" width="2.7265625" style="1" customWidth="1"/>
    <col min="15352" max="15352" width="5.81640625" style="1" customWidth="1"/>
    <col min="15353" max="15353" width="2.7265625" style="1" customWidth="1"/>
    <col min="15354" max="15354" width="9.1796875" style="1"/>
    <col min="15355" max="15355" width="7.1796875" style="1" customWidth="1"/>
    <col min="15356" max="15356" width="7" style="1" customWidth="1"/>
    <col min="15357" max="15597" width="9.1796875" style="1"/>
    <col min="15598" max="15598" width="2.7265625" style="1" customWidth="1"/>
    <col min="15599" max="15599" width="4.1796875" style="1" customWidth="1"/>
    <col min="15600" max="15600" width="6" style="1" customWidth="1"/>
    <col min="15601" max="15601" width="14.453125" style="1" customWidth="1"/>
    <col min="15602" max="15602" width="2.7265625" style="1" customWidth="1"/>
    <col min="15603" max="15603" width="9.1796875" style="1"/>
    <col min="15604" max="15604" width="2.7265625" style="1" customWidth="1"/>
    <col min="15605" max="15606" width="9.1796875" style="1"/>
    <col min="15607" max="15607" width="2.7265625" style="1" customWidth="1"/>
    <col min="15608" max="15608" width="5.81640625" style="1" customWidth="1"/>
    <col min="15609" max="15609" width="2.7265625" style="1" customWidth="1"/>
    <col min="15610" max="15610" width="9.1796875" style="1"/>
    <col min="15611" max="15611" width="7.1796875" style="1" customWidth="1"/>
    <col min="15612" max="15612" width="7" style="1" customWidth="1"/>
    <col min="15613" max="15853" width="9.1796875" style="1"/>
    <col min="15854" max="15854" width="2.7265625" style="1" customWidth="1"/>
    <col min="15855" max="15855" width="4.1796875" style="1" customWidth="1"/>
    <col min="15856" max="15856" width="6" style="1" customWidth="1"/>
    <col min="15857" max="15857" width="14.453125" style="1" customWidth="1"/>
    <col min="15858" max="15858" width="2.7265625" style="1" customWidth="1"/>
    <col min="15859" max="15859" width="9.1796875" style="1"/>
    <col min="15860" max="15860" width="2.7265625" style="1" customWidth="1"/>
    <col min="15861" max="15862" width="9.1796875" style="1"/>
    <col min="15863" max="15863" width="2.7265625" style="1" customWidth="1"/>
    <col min="15864" max="15864" width="5.81640625" style="1" customWidth="1"/>
    <col min="15865" max="15865" width="2.7265625" style="1" customWidth="1"/>
    <col min="15866" max="15866" width="9.1796875" style="1"/>
    <col min="15867" max="15867" width="7.1796875" style="1" customWidth="1"/>
    <col min="15868" max="15868" width="7" style="1" customWidth="1"/>
    <col min="15869" max="16109" width="9.1796875" style="1"/>
    <col min="16110" max="16110" width="2.7265625" style="1" customWidth="1"/>
    <col min="16111" max="16111" width="4.1796875" style="1" customWidth="1"/>
    <col min="16112" max="16112" width="6" style="1" customWidth="1"/>
    <col min="16113" max="16113" width="14.453125" style="1" customWidth="1"/>
    <col min="16114" max="16114" width="2.7265625" style="1" customWidth="1"/>
    <col min="16115" max="16115" width="9.1796875" style="1"/>
    <col min="16116" max="16116" width="2.7265625" style="1" customWidth="1"/>
    <col min="16117" max="16118" width="9.1796875" style="1"/>
    <col min="16119" max="16119" width="2.7265625" style="1" customWidth="1"/>
    <col min="16120" max="16120" width="5.81640625" style="1" customWidth="1"/>
    <col min="16121" max="16121" width="2.7265625" style="1" customWidth="1"/>
    <col min="16122" max="16122" width="9.1796875" style="1"/>
    <col min="16123" max="16123" width="7.1796875" style="1" customWidth="1"/>
    <col min="16124" max="16124" width="7" style="1" customWidth="1"/>
    <col min="16125" max="16384" width="9.1796875" style="1"/>
  </cols>
  <sheetData>
    <row r="1" spans="1:20" ht="15.75" customHeight="1" x14ac:dyDescent="0.3">
      <c r="A1" s="196" t="s">
        <v>9</v>
      </c>
      <c r="B1" s="196"/>
      <c r="C1" s="196"/>
      <c r="D1" s="196"/>
      <c r="E1" s="196"/>
      <c r="F1" s="38"/>
      <c r="G1" s="196" t="s">
        <v>33</v>
      </c>
      <c r="H1" s="196"/>
      <c r="I1" s="196"/>
      <c r="J1" s="196"/>
      <c r="K1" s="196"/>
      <c r="L1" s="196"/>
      <c r="M1" s="38"/>
      <c r="N1" s="35"/>
      <c r="O1" s="38"/>
      <c r="P1" s="38" t="s">
        <v>136</v>
      </c>
      <c r="Q1" s="38"/>
      <c r="R1" s="8" t="s">
        <v>37</v>
      </c>
      <c r="S1" s="8"/>
      <c r="T1" s="8" t="s">
        <v>18</v>
      </c>
    </row>
    <row r="2" spans="1:20" ht="15.75" customHeight="1" x14ac:dyDescent="0.3">
      <c r="A2" s="198" t="s">
        <v>34</v>
      </c>
      <c r="B2" s="198"/>
      <c r="C2" s="198"/>
      <c r="D2" s="198"/>
      <c r="E2" s="198"/>
      <c r="F2" s="38"/>
      <c r="G2" s="8" t="s">
        <v>34</v>
      </c>
      <c r="H2" s="8"/>
      <c r="I2" s="8"/>
      <c r="J2" s="8"/>
      <c r="K2" s="8"/>
      <c r="L2" s="8"/>
      <c r="M2" s="38"/>
      <c r="N2" s="38"/>
      <c r="O2" s="38"/>
      <c r="P2" s="38">
        <v>1</v>
      </c>
      <c r="Q2" s="38">
        <v>40</v>
      </c>
      <c r="R2" s="38"/>
      <c r="S2" s="38"/>
      <c r="T2" s="38">
        <v>0.21</v>
      </c>
    </row>
    <row r="3" spans="1:20" ht="15.75" customHeight="1" x14ac:dyDescent="0.3">
      <c r="A3" s="38" t="s">
        <v>35</v>
      </c>
      <c r="B3" s="38">
        <v>0</v>
      </c>
      <c r="C3" s="38">
        <v>9.9999000000000002</v>
      </c>
      <c r="D3" s="40">
        <v>69.81</v>
      </c>
      <c r="E3" s="38"/>
      <c r="F3" s="38"/>
      <c r="G3" s="8" t="s">
        <v>11</v>
      </c>
      <c r="H3" s="8" t="s">
        <v>36</v>
      </c>
      <c r="I3" s="8"/>
      <c r="J3" s="8" t="s">
        <v>37</v>
      </c>
      <c r="K3" s="8"/>
      <c r="L3" s="8" t="s">
        <v>18</v>
      </c>
      <c r="M3" s="38"/>
      <c r="N3" s="38"/>
      <c r="O3" s="38"/>
      <c r="P3" s="38">
        <v>2</v>
      </c>
      <c r="Q3" s="38">
        <v>50</v>
      </c>
      <c r="R3" s="38"/>
      <c r="S3" s="38"/>
      <c r="T3" s="38">
        <v>0.21</v>
      </c>
    </row>
    <row r="4" spans="1:20" ht="15.75" customHeight="1" x14ac:dyDescent="0.3">
      <c r="A4" s="38" t="s">
        <v>38</v>
      </c>
      <c r="B4" s="38">
        <v>10</v>
      </c>
      <c r="C4" s="38">
        <v>19.9999</v>
      </c>
      <c r="D4" s="40">
        <v>63.41</v>
      </c>
      <c r="E4" s="38"/>
      <c r="F4" s="38"/>
      <c r="G4" s="38">
        <v>1</v>
      </c>
      <c r="H4" s="38">
        <v>10</v>
      </c>
      <c r="I4" s="38">
        <f>ROUND(1-(100/(H4+100)),6)</f>
        <v>9.0909000000000004E-2</v>
      </c>
      <c r="J4" s="38">
        <v>36</v>
      </c>
      <c r="K4" s="38">
        <f>ROUND(1-(100/(J4+100)),6)</f>
        <v>0.264706</v>
      </c>
      <c r="L4" s="189">
        <v>0.107</v>
      </c>
      <c r="M4" s="38"/>
      <c r="N4" s="38"/>
      <c r="O4" s="38"/>
      <c r="P4" s="38">
        <v>3</v>
      </c>
      <c r="Q4" s="38">
        <v>65</v>
      </c>
      <c r="R4" s="38"/>
      <c r="S4" s="38"/>
      <c r="T4" s="38">
        <v>0.21</v>
      </c>
    </row>
    <row r="5" spans="1:20" ht="15.75" customHeight="1" x14ac:dyDescent="0.3">
      <c r="A5" s="38" t="s">
        <v>39</v>
      </c>
      <c r="B5" s="38">
        <v>20</v>
      </c>
      <c r="C5" s="38">
        <v>999999</v>
      </c>
      <c r="D5" s="40">
        <v>58.13</v>
      </c>
      <c r="E5" s="38"/>
      <c r="F5" s="38"/>
      <c r="G5" s="38">
        <v>2</v>
      </c>
      <c r="H5" s="38">
        <v>15</v>
      </c>
      <c r="I5" s="38">
        <f t="shared" ref="I5:I6" si="0">ROUND(1-(100/(H5+100)),6)</f>
        <v>0.130435</v>
      </c>
      <c r="J5" s="38">
        <v>41</v>
      </c>
      <c r="K5" s="38">
        <f t="shared" ref="K5:K6" si="1">ROUND(1-(100/(J5+100)),6)</f>
        <v>0.29077999999999998</v>
      </c>
      <c r="L5" s="189">
        <v>0.107</v>
      </c>
      <c r="M5" s="38"/>
      <c r="N5" s="38"/>
      <c r="O5" s="38"/>
      <c r="P5" s="38">
        <v>4</v>
      </c>
      <c r="Q5" s="38">
        <v>80</v>
      </c>
      <c r="R5" s="38"/>
      <c r="S5" s="38"/>
      <c r="T5" s="38">
        <v>0.69</v>
      </c>
    </row>
    <row r="6" spans="1:20" ht="15.75" customHeight="1" x14ac:dyDescent="0.3">
      <c r="A6" s="198" t="s">
        <v>40</v>
      </c>
      <c r="B6" s="198"/>
      <c r="C6" s="198"/>
      <c r="D6" s="198"/>
      <c r="E6" s="198"/>
      <c r="F6" s="38"/>
      <c r="G6" s="38">
        <v>3</v>
      </c>
      <c r="H6" s="38">
        <v>24</v>
      </c>
      <c r="I6" s="38">
        <f t="shared" si="0"/>
        <v>0.193548</v>
      </c>
      <c r="J6" s="38">
        <v>50</v>
      </c>
      <c r="K6" s="38">
        <f t="shared" si="1"/>
        <v>0.33333299999999999</v>
      </c>
      <c r="L6" s="189">
        <v>0.107</v>
      </c>
      <c r="M6" s="38"/>
      <c r="N6" s="38"/>
      <c r="O6" s="38"/>
      <c r="P6" s="38">
        <v>0</v>
      </c>
      <c r="Q6" s="38">
        <v>95</v>
      </c>
      <c r="R6" s="38">
        <v>11.75</v>
      </c>
      <c r="S6" s="38">
        <v>0.13313</v>
      </c>
      <c r="T6" s="38">
        <v>0.8911</v>
      </c>
    </row>
    <row r="7" spans="1:20" x14ac:dyDescent="0.3">
      <c r="A7" s="38" t="s">
        <v>41</v>
      </c>
      <c r="B7" s="38">
        <v>0</v>
      </c>
      <c r="C7" s="38">
        <v>9.9989999999999996E-2</v>
      </c>
      <c r="D7" s="40">
        <v>422.75</v>
      </c>
      <c r="E7" s="38"/>
      <c r="F7" s="38"/>
      <c r="G7" s="38">
        <v>4</v>
      </c>
      <c r="H7" s="38">
        <v>36</v>
      </c>
      <c r="I7" s="38">
        <f t="shared" ref="I7:I8" si="2">ROUND(1-(100/(H7+100)),6)</f>
        <v>0.264706</v>
      </c>
      <c r="J7" s="38">
        <v>62</v>
      </c>
      <c r="K7" s="38">
        <f t="shared" ref="K7:K8" si="3">ROUND(1-(100/(J7+100)),6)</f>
        <v>0.382716</v>
      </c>
      <c r="L7" s="38">
        <v>0.30130000000000001</v>
      </c>
      <c r="M7" s="38"/>
      <c r="N7" s="38"/>
      <c r="O7" s="38"/>
      <c r="P7" s="38"/>
      <c r="Q7" s="38"/>
      <c r="R7" s="38"/>
      <c r="S7" s="38"/>
    </row>
    <row r="8" spans="1:20" x14ac:dyDescent="0.3">
      <c r="A8" s="38" t="s">
        <v>42</v>
      </c>
      <c r="B8" s="38">
        <v>0.1</v>
      </c>
      <c r="C8" s="38">
        <v>0.24998999999999999</v>
      </c>
      <c r="D8" s="40">
        <v>95.12</v>
      </c>
      <c r="E8" s="38"/>
      <c r="F8" s="38"/>
      <c r="G8" s="38">
        <v>0</v>
      </c>
      <c r="H8" s="38">
        <v>49</v>
      </c>
      <c r="I8" s="38">
        <f t="shared" si="2"/>
        <v>0.32885900000000001</v>
      </c>
      <c r="J8" s="38">
        <v>17</v>
      </c>
      <c r="K8" s="38">
        <f t="shared" si="3"/>
        <v>0.14529900000000001</v>
      </c>
      <c r="L8" s="38">
        <v>0.4375</v>
      </c>
      <c r="M8" s="38"/>
      <c r="N8" s="38"/>
      <c r="O8" s="38"/>
      <c r="P8" s="38"/>
      <c r="Q8" s="38"/>
      <c r="R8" s="38"/>
      <c r="S8" s="38"/>
    </row>
    <row r="9" spans="1:20" x14ac:dyDescent="0.3">
      <c r="A9" s="38" t="s">
        <v>43</v>
      </c>
      <c r="B9" s="38">
        <v>0.25</v>
      </c>
      <c r="C9" s="38">
        <v>0.39999000000000001</v>
      </c>
      <c r="D9" s="40">
        <v>79.27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</row>
    <row r="10" spans="1:20" x14ac:dyDescent="0.3">
      <c r="A10" s="38" t="s">
        <v>44</v>
      </c>
      <c r="B10" s="38">
        <v>0.4</v>
      </c>
      <c r="C10" s="38">
        <v>0.69999</v>
      </c>
      <c r="D10" s="40">
        <v>73.98</v>
      </c>
      <c r="E10" s="38"/>
      <c r="F10" s="38"/>
      <c r="G10" s="39"/>
      <c r="H10" s="39"/>
      <c r="I10" s="39"/>
      <c r="J10" s="39"/>
      <c r="K10" s="39"/>
      <c r="L10" s="39"/>
      <c r="M10" s="38"/>
      <c r="N10" s="38"/>
      <c r="O10" s="38"/>
      <c r="P10" s="38"/>
      <c r="Q10" s="38"/>
      <c r="R10" s="38"/>
      <c r="S10" s="38"/>
    </row>
    <row r="11" spans="1:20" x14ac:dyDescent="0.3">
      <c r="A11" s="38" t="s">
        <v>45</v>
      </c>
      <c r="B11" s="38">
        <v>0.7</v>
      </c>
      <c r="C11" s="38">
        <v>999999</v>
      </c>
      <c r="D11" s="40">
        <v>69.81</v>
      </c>
      <c r="E11" s="38"/>
      <c r="F11" s="38"/>
      <c r="G11" s="39"/>
      <c r="H11" s="39"/>
      <c r="I11" s="39"/>
      <c r="J11" s="39"/>
      <c r="K11" s="39"/>
      <c r="L11" s="39"/>
      <c r="M11" s="38"/>
      <c r="N11" s="38"/>
      <c r="O11" s="38"/>
      <c r="P11" s="38"/>
      <c r="Q11" s="38"/>
      <c r="R11" s="38"/>
      <c r="S11" s="38"/>
    </row>
    <row r="12" spans="1:20" x14ac:dyDescent="0.3">
      <c r="A12" s="38"/>
      <c r="B12" s="38"/>
      <c r="C12" s="38"/>
      <c r="D12" s="38"/>
      <c r="E12" s="38"/>
      <c r="F12" s="38"/>
      <c r="G12" s="39"/>
      <c r="H12" s="39"/>
      <c r="I12" s="39"/>
      <c r="J12" s="39"/>
      <c r="K12" s="39"/>
      <c r="L12" s="39"/>
      <c r="M12" s="38"/>
      <c r="N12" s="38"/>
      <c r="O12" s="38"/>
      <c r="P12" s="38"/>
      <c r="Q12" s="38"/>
      <c r="R12" s="38"/>
      <c r="S12" s="38"/>
    </row>
    <row r="13" spans="1:20" x14ac:dyDescent="0.3">
      <c r="A13" s="196" t="s">
        <v>46</v>
      </c>
      <c r="B13" s="196"/>
      <c r="C13" s="196"/>
      <c r="D13" s="196"/>
      <c r="E13" s="196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</row>
    <row r="14" spans="1:20" x14ac:dyDescent="0.3">
      <c r="A14" s="4"/>
      <c r="B14" s="4"/>
      <c r="C14" s="38"/>
      <c r="D14" s="5">
        <v>1</v>
      </c>
      <c r="E14" s="5">
        <v>2</v>
      </c>
      <c r="F14" s="5"/>
      <c r="G14" s="8" t="s">
        <v>47</v>
      </c>
      <c r="H14" s="8"/>
      <c r="I14" s="8"/>
      <c r="J14" s="8"/>
      <c r="K14" s="8"/>
      <c r="L14" s="8"/>
      <c r="M14" s="38"/>
      <c r="N14" s="38"/>
      <c r="O14" s="38"/>
      <c r="P14" s="38"/>
      <c r="Q14" s="38"/>
      <c r="R14" s="38"/>
      <c r="S14" s="38"/>
    </row>
    <row r="15" spans="1:20" x14ac:dyDescent="0.3">
      <c r="A15" s="4" t="s">
        <v>48</v>
      </c>
      <c r="B15" s="4">
        <v>0</v>
      </c>
      <c r="C15" s="38">
        <v>1</v>
      </c>
      <c r="D15" s="6">
        <v>1.4657</v>
      </c>
      <c r="E15" s="6">
        <v>0.70540000000000003</v>
      </c>
      <c r="F15" s="38"/>
      <c r="G15" s="38">
        <v>1</v>
      </c>
      <c r="H15" s="38">
        <v>40</v>
      </c>
      <c r="I15" s="38">
        <f t="shared" ref="I15:I19" si="4">ROUND(1-(100/(H15+100)),6)</f>
        <v>0.28571400000000002</v>
      </c>
      <c r="J15" s="38"/>
      <c r="K15" s="38"/>
      <c r="L15" s="189">
        <v>0.21</v>
      </c>
      <c r="M15" s="38"/>
      <c r="N15" s="38"/>
      <c r="O15" s="38"/>
      <c r="P15" s="38"/>
      <c r="Q15" s="38"/>
      <c r="R15" s="38"/>
      <c r="S15" s="38"/>
    </row>
    <row r="16" spans="1:20" x14ac:dyDescent="0.3">
      <c r="A16" s="4" t="s">
        <v>49</v>
      </c>
      <c r="B16" s="4">
        <v>1.0009999999999999</v>
      </c>
      <c r="C16" s="38">
        <v>3</v>
      </c>
      <c r="D16" s="6">
        <v>1.3228</v>
      </c>
      <c r="E16" s="6">
        <v>0.63649999999999995</v>
      </c>
      <c r="F16" s="38"/>
      <c r="G16" s="38">
        <v>2</v>
      </c>
      <c r="H16" s="38">
        <v>50</v>
      </c>
      <c r="I16" s="38">
        <f t="shared" si="4"/>
        <v>0.33333299999999999</v>
      </c>
      <c r="J16" s="38"/>
      <c r="K16" s="38"/>
      <c r="L16" s="189">
        <v>0.21</v>
      </c>
      <c r="M16" s="38"/>
      <c r="N16" s="38"/>
      <c r="O16" s="38"/>
      <c r="P16" s="38"/>
      <c r="Q16" s="39"/>
      <c r="R16" s="39"/>
      <c r="S16" s="39"/>
    </row>
    <row r="17" spans="1:19" x14ac:dyDescent="0.3">
      <c r="A17" s="4" t="s">
        <v>50</v>
      </c>
      <c r="B17" s="4">
        <v>3.0009999999999999</v>
      </c>
      <c r="C17" s="38">
        <v>12.9999</v>
      </c>
      <c r="D17" s="6">
        <v>1.2793000000000001</v>
      </c>
      <c r="E17" s="6">
        <v>0.61639999999999995</v>
      </c>
      <c r="F17" s="38"/>
      <c r="G17" s="38">
        <v>3</v>
      </c>
      <c r="H17" s="38">
        <v>65</v>
      </c>
      <c r="I17" s="38">
        <f t="shared" si="4"/>
        <v>0.39393899999999998</v>
      </c>
      <c r="J17" s="38"/>
      <c r="K17" s="38"/>
      <c r="L17" s="189">
        <v>0.21</v>
      </c>
      <c r="M17" s="38"/>
      <c r="N17" s="38"/>
      <c r="O17" s="38"/>
      <c r="P17" s="38"/>
      <c r="Q17" s="39"/>
      <c r="R17" s="39"/>
      <c r="S17" s="39"/>
    </row>
    <row r="18" spans="1:19" x14ac:dyDescent="0.3">
      <c r="A18" s="4" t="s">
        <v>51</v>
      </c>
      <c r="B18" s="4">
        <v>13</v>
      </c>
      <c r="C18" s="38">
        <v>999999</v>
      </c>
      <c r="D18" s="6">
        <v>0.97960000000000003</v>
      </c>
      <c r="E18" s="6">
        <v>0.4713</v>
      </c>
      <c r="F18" s="38"/>
      <c r="G18" s="38">
        <v>4</v>
      </c>
      <c r="H18" s="38">
        <v>80</v>
      </c>
      <c r="I18" s="38">
        <f t="shared" si="4"/>
        <v>0.44444400000000001</v>
      </c>
      <c r="J18" s="38"/>
      <c r="K18" s="38"/>
      <c r="L18" s="189">
        <v>0.69</v>
      </c>
      <c r="M18" s="38"/>
      <c r="N18" s="38"/>
      <c r="O18" s="38"/>
      <c r="P18" s="38"/>
      <c r="Q18" s="39"/>
      <c r="R18" s="39"/>
      <c r="S18" s="39"/>
    </row>
    <row r="19" spans="1:19" x14ac:dyDescent="0.3">
      <c r="A19" s="197" t="s">
        <v>52</v>
      </c>
      <c r="B19" s="197"/>
      <c r="C19" s="197"/>
      <c r="D19" s="197"/>
      <c r="E19" s="197"/>
      <c r="F19" s="38"/>
      <c r="G19" s="38">
        <v>0</v>
      </c>
      <c r="H19" s="38">
        <v>95</v>
      </c>
      <c r="I19" s="38">
        <f t="shared" si="4"/>
        <v>0.48717899999999997</v>
      </c>
      <c r="J19" s="38">
        <v>11.75</v>
      </c>
      <c r="K19" s="38">
        <v>0.13313</v>
      </c>
      <c r="L19" s="38">
        <v>0.8911</v>
      </c>
      <c r="M19" s="38"/>
      <c r="N19" s="38"/>
      <c r="O19" s="38"/>
      <c r="P19" s="38"/>
      <c r="Q19" s="39"/>
      <c r="R19" s="39"/>
      <c r="S19" s="39"/>
    </row>
    <row r="20" spans="1:19" x14ac:dyDescent="0.3">
      <c r="A20" s="2"/>
      <c r="B20" s="5">
        <v>1</v>
      </c>
      <c r="C20" s="5">
        <v>2</v>
      </c>
      <c r="D20" s="34"/>
      <c r="E20" s="34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 x14ac:dyDescent="0.3">
      <c r="A21" s="41">
        <v>1</v>
      </c>
      <c r="B21" s="40">
        <v>0.24940000000000001</v>
      </c>
      <c r="C21" s="40">
        <v>0.4713</v>
      </c>
      <c r="D21" s="39"/>
      <c r="E21" s="39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 x14ac:dyDescent="0.3">
      <c r="A22" s="41">
        <v>2</v>
      </c>
      <c r="B22" s="40">
        <v>0.374</v>
      </c>
      <c r="C22" s="40">
        <v>0.4713</v>
      </c>
      <c r="D22" s="39"/>
      <c r="E22" s="39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 x14ac:dyDescent="0.3">
      <c r="A23" s="41">
        <v>3</v>
      </c>
      <c r="B23" s="40">
        <v>0.59850000000000003</v>
      </c>
      <c r="C23" s="40">
        <v>0.4713</v>
      </c>
      <c r="D23" s="39"/>
      <c r="E23" s="39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 x14ac:dyDescent="0.3">
      <c r="A24" s="41">
        <v>4</v>
      </c>
      <c r="B24" s="40">
        <v>0.89770000000000005</v>
      </c>
      <c r="C24" s="40">
        <v>0.4713</v>
      </c>
      <c r="D24" s="39"/>
      <c r="E24" s="39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 x14ac:dyDescent="0.3">
      <c r="A25" s="41"/>
      <c r="B25" s="39"/>
      <c r="C25" s="39"/>
      <c r="D25" s="39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 x14ac:dyDescent="0.3">
      <c r="A26" s="36"/>
      <c r="B26" s="39"/>
      <c r="C26" s="39"/>
      <c r="D26" s="39"/>
      <c r="E26" s="3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 x14ac:dyDescent="0.3">
      <c r="A27" s="36"/>
      <c r="B27" s="39"/>
      <c r="C27" s="39"/>
      <c r="D27" s="39"/>
      <c r="E27" s="39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 x14ac:dyDescent="0.3">
      <c r="A28" s="36"/>
      <c r="B28" s="39"/>
      <c r="C28" s="39"/>
      <c r="D28" s="39"/>
      <c r="E28" s="39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 x14ac:dyDescent="0.3">
      <c r="A29" s="36"/>
      <c r="B29" s="39"/>
      <c r="C29" s="39"/>
      <c r="D29" s="39"/>
      <c r="E29" s="39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 x14ac:dyDescent="0.3">
      <c r="A30" s="197" t="s">
        <v>53</v>
      </c>
      <c r="B30" s="197"/>
      <c r="C30" s="197"/>
      <c r="D30" s="197"/>
      <c r="E30" s="197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 x14ac:dyDescent="0.3">
      <c r="A31" s="36">
        <v>1</v>
      </c>
      <c r="B31" s="39">
        <v>1.2725</v>
      </c>
      <c r="C31" s="39"/>
      <c r="D31" s="39"/>
      <c r="E31" s="39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 x14ac:dyDescent="0.3">
      <c r="A32" s="36">
        <v>2</v>
      </c>
      <c r="B32" s="39">
        <v>1.5904</v>
      </c>
      <c r="C32" s="39"/>
      <c r="D32" s="39"/>
      <c r="E32" s="39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19" x14ac:dyDescent="0.3">
      <c r="A33" s="36">
        <v>3</v>
      </c>
      <c r="B33" s="39">
        <v>2.0676000000000001</v>
      </c>
      <c r="C33" s="39"/>
      <c r="D33" s="39"/>
      <c r="E33" s="39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19" s="3" customFormat="1" x14ac:dyDescent="0.3">
      <c r="A34" s="36">
        <v>4</v>
      </c>
      <c r="B34" s="39">
        <v>2.5447000000000002</v>
      </c>
      <c r="C34" s="39"/>
      <c r="D34" s="39"/>
      <c r="E34" s="39"/>
      <c r="F34" s="39"/>
      <c r="G34" s="38"/>
      <c r="H34" s="38"/>
      <c r="I34" s="38"/>
      <c r="J34" s="38"/>
      <c r="K34" s="38"/>
      <c r="L34" s="38"/>
      <c r="M34" s="39"/>
      <c r="N34" s="39"/>
      <c r="O34" s="39"/>
      <c r="P34" s="39"/>
      <c r="Q34" s="38"/>
      <c r="R34" s="38"/>
      <c r="S34" s="38"/>
    </row>
    <row r="35" spans="1:19" s="3" customFormat="1" x14ac:dyDescent="0.3">
      <c r="A35" s="36"/>
      <c r="B35" s="39"/>
      <c r="C35" s="39"/>
      <c r="D35" s="39"/>
      <c r="E35" s="39"/>
      <c r="F35" s="39"/>
      <c r="G35" s="38"/>
      <c r="H35" s="38"/>
      <c r="I35" s="38"/>
      <c r="J35" s="38"/>
      <c r="K35" s="38"/>
      <c r="L35" s="38"/>
      <c r="M35" s="39"/>
      <c r="N35" s="39"/>
      <c r="O35" s="39"/>
      <c r="P35" s="39"/>
      <c r="Q35" s="38"/>
      <c r="R35" s="38"/>
      <c r="S35" s="38"/>
    </row>
    <row r="36" spans="1:19" s="3" customFormat="1" x14ac:dyDescent="0.3">
      <c r="A36" s="197" t="s">
        <v>54</v>
      </c>
      <c r="B36" s="197"/>
      <c r="C36" s="197"/>
      <c r="D36" s="197"/>
      <c r="E36" s="197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8"/>
      <c r="R36" s="38"/>
      <c r="S36" s="38"/>
    </row>
    <row r="37" spans="1:19" s="3" customFormat="1" x14ac:dyDescent="0.3">
      <c r="A37" s="38" t="s">
        <v>55</v>
      </c>
      <c r="B37" s="38">
        <v>5.5141999999999998</v>
      </c>
      <c r="C37" s="38"/>
      <c r="D37" s="38"/>
      <c r="E37" s="38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8"/>
      <c r="R37" s="38"/>
      <c r="S37" s="38"/>
    </row>
    <row r="38" spans="1:19" x14ac:dyDescent="0.3">
      <c r="A38" s="39" t="s">
        <v>56</v>
      </c>
      <c r="B38" s="39">
        <v>0.30220000000000002</v>
      </c>
      <c r="C38" s="39"/>
      <c r="D38" s="39"/>
      <c r="E38" s="39"/>
      <c r="F38" s="38"/>
      <c r="G38" s="39"/>
      <c r="H38" s="39"/>
      <c r="I38" s="39"/>
      <c r="J38" s="39"/>
      <c r="K38" s="39"/>
      <c r="L38" s="39"/>
      <c r="M38" s="38"/>
      <c r="N38" s="38"/>
      <c r="O38" s="38"/>
      <c r="P38" s="38"/>
      <c r="Q38" s="38"/>
      <c r="R38" s="38"/>
      <c r="S38" s="38"/>
    </row>
    <row r="39" spans="1:19" x14ac:dyDescent="0.3">
      <c r="A39" s="39" t="s">
        <v>57</v>
      </c>
      <c r="B39" s="39">
        <v>3.0219</v>
      </c>
      <c r="C39" s="39"/>
      <c r="D39" s="39"/>
      <c r="E39" s="39"/>
      <c r="F39" s="38"/>
      <c r="G39" s="39"/>
      <c r="H39" s="39"/>
      <c r="I39" s="39"/>
      <c r="J39" s="39"/>
      <c r="K39" s="39"/>
      <c r="L39" s="39"/>
      <c r="M39" s="38"/>
      <c r="N39" s="38"/>
      <c r="O39" s="38"/>
      <c r="P39" s="38"/>
      <c r="Q39" s="38"/>
      <c r="R39" s="38"/>
      <c r="S39" s="38"/>
    </row>
    <row r="40" spans="1:19" x14ac:dyDescent="0.3">
      <c r="A40" s="39" t="s">
        <v>58</v>
      </c>
      <c r="B40" s="39">
        <v>3.4449000000000001</v>
      </c>
      <c r="C40" s="39"/>
      <c r="D40" s="39"/>
      <c r="E40" s="39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</row>
    <row r="41" spans="1:19" x14ac:dyDescent="0.3">
      <c r="A41" s="39" t="s">
        <v>59</v>
      </c>
      <c r="B41" s="39">
        <v>6.4608999999999996</v>
      </c>
      <c r="C41" s="39"/>
      <c r="D41" s="39"/>
      <c r="E41" s="39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</row>
    <row r="42" spans="1:19" x14ac:dyDescent="0.3">
      <c r="A42" s="38" t="s">
        <v>60</v>
      </c>
      <c r="B42" s="38">
        <v>9.1797000000000004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</row>
    <row r="43" spans="1:19" x14ac:dyDescent="0.3">
      <c r="A43" s="38" t="s">
        <v>61</v>
      </c>
      <c r="B43" s="38">
        <v>12.8203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</row>
    <row r="44" spans="1:19" x14ac:dyDescent="0.3">
      <c r="A44" s="38" t="s">
        <v>62</v>
      </c>
      <c r="B44" s="38">
        <v>9.8742999999999999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</row>
    <row r="45" spans="1:19" x14ac:dyDescent="0.3">
      <c r="A45" s="38" t="s">
        <v>63</v>
      </c>
      <c r="B45" s="38">
        <v>11.1275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</row>
    <row r="46" spans="1:19" x14ac:dyDescent="0.3">
      <c r="A46" s="38" t="s">
        <v>64</v>
      </c>
      <c r="B46" s="38">
        <v>4.0754000000000001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</row>
    <row r="47" spans="1:19" x14ac:dyDescent="0.3">
      <c r="A47" s="38" t="s">
        <v>65</v>
      </c>
      <c r="B47" s="38">
        <v>4.0614999999999997</v>
      </c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</row>
    <row r="48" spans="1:19" x14ac:dyDescent="0.3">
      <c r="A48" s="38" t="s">
        <v>66</v>
      </c>
      <c r="B48" s="38">
        <v>0.58579999999999999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</row>
    <row r="49" spans="1:2" x14ac:dyDescent="0.3">
      <c r="A49" s="38" t="s">
        <v>67</v>
      </c>
      <c r="B49" s="38">
        <v>4.1673</v>
      </c>
    </row>
    <row r="50" spans="1:2" x14ac:dyDescent="0.3">
      <c r="A50" s="38" t="s">
        <v>68</v>
      </c>
      <c r="B50" s="38">
        <v>39.690199999999997</v>
      </c>
    </row>
    <row r="51" spans="1:2" x14ac:dyDescent="0.3">
      <c r="A51" s="38" t="s">
        <v>69</v>
      </c>
      <c r="B51" s="38">
        <v>40.734900000000003</v>
      </c>
    </row>
    <row r="52" spans="1:2" x14ac:dyDescent="0.3">
      <c r="A52" s="38" t="s">
        <v>70</v>
      </c>
      <c r="B52" s="38">
        <v>0.62680000000000002</v>
      </c>
    </row>
    <row r="53" spans="1:2" x14ac:dyDescent="0.3">
      <c r="A53" s="38" t="s">
        <v>71</v>
      </c>
      <c r="B53" s="38">
        <v>4.1779000000000002</v>
      </c>
    </row>
    <row r="54" spans="1:2" x14ac:dyDescent="0.3">
      <c r="A54" s="38" t="s">
        <v>72</v>
      </c>
      <c r="B54" s="38">
        <v>41.779800000000002</v>
      </c>
    </row>
    <row r="55" spans="1:2" x14ac:dyDescent="0.3">
      <c r="A55" s="38" t="s">
        <v>73</v>
      </c>
      <c r="B55" s="38">
        <v>0.74209999999999998</v>
      </c>
    </row>
    <row r="56" spans="1:2" x14ac:dyDescent="0.3">
      <c r="A56" s="38" t="s">
        <v>74</v>
      </c>
      <c r="B56" s="38">
        <v>18.357199999999999</v>
      </c>
    </row>
    <row r="57" spans="1:2" x14ac:dyDescent="0.3">
      <c r="A57" s="38" t="s">
        <v>75</v>
      </c>
      <c r="B57" s="38">
        <v>19.748200000000001</v>
      </c>
    </row>
    <row r="58" spans="1:2" x14ac:dyDescent="0.3">
      <c r="A58" s="38" t="s">
        <v>76</v>
      </c>
      <c r="B58" s="38">
        <v>22.2516</v>
      </c>
    </row>
    <row r="59" spans="1:2" x14ac:dyDescent="0.3">
      <c r="A59" s="38" t="s">
        <v>77</v>
      </c>
      <c r="B59" s="38">
        <v>0.78310000000000002</v>
      </c>
    </row>
    <row r="60" spans="1:2" x14ac:dyDescent="0.3">
      <c r="A60" s="38" t="s">
        <v>78</v>
      </c>
      <c r="B60" s="38">
        <v>52.222999999999999</v>
      </c>
    </row>
    <row r="61" spans="1:2" x14ac:dyDescent="0.3">
      <c r="A61" s="38" t="s">
        <v>79</v>
      </c>
      <c r="B61" s="38">
        <v>0.84589999999999999</v>
      </c>
    </row>
    <row r="62" spans="1:2" x14ac:dyDescent="0.3">
      <c r="A62" s="38" t="s">
        <v>80</v>
      </c>
      <c r="B62" s="38">
        <v>0.86150000000000004</v>
      </c>
    </row>
    <row r="63" spans="1:2" x14ac:dyDescent="0.3">
      <c r="A63" s="38" t="s">
        <v>81</v>
      </c>
      <c r="B63" s="38">
        <v>0.88380000000000003</v>
      </c>
    </row>
    <row r="64" spans="1:2" x14ac:dyDescent="0.3">
      <c r="A64" s="38" t="s">
        <v>82</v>
      </c>
      <c r="B64" s="38">
        <v>1.7229000000000001</v>
      </c>
    </row>
    <row r="65" spans="1:2" x14ac:dyDescent="0.3">
      <c r="A65" s="38" t="s">
        <v>83</v>
      </c>
      <c r="B65" s="38">
        <v>0.89559999999999995</v>
      </c>
    </row>
    <row r="66" spans="1:2" x14ac:dyDescent="0.3">
      <c r="A66" s="38" t="s">
        <v>84</v>
      </c>
      <c r="B66" s="38">
        <v>6.2670000000000003</v>
      </c>
    </row>
    <row r="67" spans="1:2" x14ac:dyDescent="0.3">
      <c r="A67" s="38" t="s">
        <v>85</v>
      </c>
      <c r="B67" s="38">
        <v>62.669699999999999</v>
      </c>
    </row>
    <row r="68" spans="1:2" x14ac:dyDescent="0.3">
      <c r="A68" s="38" t="s">
        <v>86</v>
      </c>
      <c r="B68" s="38">
        <v>1.0341</v>
      </c>
    </row>
    <row r="69" spans="1:2" x14ac:dyDescent="0.3">
      <c r="A69" s="38" t="s">
        <v>87</v>
      </c>
      <c r="B69" s="38">
        <v>1.0429999999999999</v>
      </c>
    </row>
    <row r="70" spans="1:2" x14ac:dyDescent="0.3">
      <c r="A70" s="38" t="s">
        <v>88</v>
      </c>
      <c r="B70" s="38">
        <v>1.0683</v>
      </c>
    </row>
    <row r="71" spans="1:2" x14ac:dyDescent="0.3">
      <c r="A71" s="38" t="s">
        <v>89</v>
      </c>
      <c r="B71" s="38">
        <v>1.1124000000000001</v>
      </c>
    </row>
    <row r="72" spans="1:2" x14ac:dyDescent="0.3">
      <c r="A72" s="38" t="s">
        <v>90</v>
      </c>
      <c r="B72" s="38">
        <v>1.1279999999999999</v>
      </c>
    </row>
    <row r="73" spans="1:2" x14ac:dyDescent="0.3">
      <c r="A73" s="38" t="s">
        <v>91</v>
      </c>
      <c r="B73" s="38">
        <v>1.1598999999999999</v>
      </c>
    </row>
    <row r="74" spans="1:2" x14ac:dyDescent="0.3">
      <c r="A74" s="38" t="s">
        <v>92</v>
      </c>
      <c r="B74" s="38">
        <v>1.1755</v>
      </c>
    </row>
    <row r="75" spans="1:2" x14ac:dyDescent="0.3">
      <c r="A75" s="38" t="s">
        <v>93</v>
      </c>
      <c r="B75" s="38">
        <v>1.2529999999999999</v>
      </c>
    </row>
    <row r="76" spans="1:2" ht="12.75" customHeight="1" x14ac:dyDescent="0.3">
      <c r="A76" s="38" t="s">
        <v>94</v>
      </c>
      <c r="B76" s="38">
        <v>8.3559000000000001</v>
      </c>
    </row>
    <row r="77" spans="1:2" x14ac:dyDescent="0.3">
      <c r="A77" s="38" t="s">
        <v>95</v>
      </c>
      <c r="B77" s="38">
        <v>1.3786</v>
      </c>
    </row>
    <row r="78" spans="1:2" x14ac:dyDescent="0.3">
      <c r="A78" s="38" t="s">
        <v>96</v>
      </c>
      <c r="B78" s="38">
        <v>1.4356</v>
      </c>
    </row>
    <row r="79" spans="1:2" x14ac:dyDescent="0.3">
      <c r="A79" s="38" t="s">
        <v>97</v>
      </c>
      <c r="B79" s="38">
        <v>1.4826999999999999</v>
      </c>
    </row>
    <row r="80" spans="1:2" x14ac:dyDescent="0.3">
      <c r="A80" s="38" t="s">
        <v>98</v>
      </c>
      <c r="B80" s="38">
        <v>1.8129</v>
      </c>
    </row>
    <row r="81" spans="1:2" x14ac:dyDescent="0.3">
      <c r="A81" s="38" t="s">
        <v>99</v>
      </c>
      <c r="B81" s="38">
        <v>3.1322000000000001</v>
      </c>
    </row>
    <row r="82" spans="1:2" x14ac:dyDescent="0.3">
      <c r="A82" s="38" t="s">
        <v>100</v>
      </c>
      <c r="B82" s="38">
        <v>3.4462000000000002</v>
      </c>
    </row>
    <row r="83" spans="1:2" x14ac:dyDescent="0.3">
      <c r="A83" s="38" t="s">
        <v>101</v>
      </c>
      <c r="B83" s="38">
        <v>3.7603</v>
      </c>
    </row>
    <row r="84" spans="1:2" x14ac:dyDescent="0.3">
      <c r="A84" s="38" t="s">
        <v>102</v>
      </c>
      <c r="B84" s="38">
        <v>3.5859000000000001</v>
      </c>
    </row>
    <row r="85" spans="1:2" x14ac:dyDescent="0.3">
      <c r="A85" s="38" t="s">
        <v>103</v>
      </c>
      <c r="B85" s="38">
        <v>3.6190000000000002</v>
      </c>
    </row>
    <row r="86" spans="1:2" x14ac:dyDescent="0.3">
      <c r="A86" s="38" t="s">
        <v>104</v>
      </c>
      <c r="B86" s="38">
        <v>3.6951999999999998</v>
      </c>
    </row>
    <row r="87" spans="1:2" x14ac:dyDescent="0.3">
      <c r="A87" s="38" t="s">
        <v>105</v>
      </c>
      <c r="B87" s="38">
        <v>3.7054</v>
      </c>
    </row>
    <row r="88" spans="1:2" s="38" customFormat="1" x14ac:dyDescent="0.3">
      <c r="A88" s="38" t="s">
        <v>106</v>
      </c>
      <c r="B88" s="38">
        <v>3.8576000000000001</v>
      </c>
    </row>
    <row r="89" spans="1:2" s="38" customFormat="1" x14ac:dyDescent="0.3">
      <c r="A89" s="38" t="s">
        <v>107</v>
      </c>
      <c r="B89" s="38">
        <v>5.0974000000000004</v>
      </c>
    </row>
    <row r="90" spans="1:2" s="38" customFormat="1" x14ac:dyDescent="0.3">
      <c r="A90" s="38" t="s">
        <v>108</v>
      </c>
      <c r="B90" s="38">
        <v>3.9512999999999998</v>
      </c>
    </row>
    <row r="91" spans="1:2" s="38" customFormat="1" x14ac:dyDescent="0.3">
      <c r="A91" s="38" t="s">
        <v>109</v>
      </c>
      <c r="B91" s="38">
        <v>4.8479999999999999</v>
      </c>
    </row>
    <row r="92" spans="1:2" s="38" customFormat="1" x14ac:dyDescent="0.3">
      <c r="A92" s="38" t="s">
        <v>110</v>
      </c>
      <c r="B92" s="38">
        <v>0.15659999999999999</v>
      </c>
    </row>
    <row r="93" spans="1:2" s="38" customFormat="1" x14ac:dyDescent="0.3">
      <c r="A93" s="38" t="s">
        <v>111</v>
      </c>
      <c r="B93" s="38">
        <v>1.5108999999999999</v>
      </c>
    </row>
    <row r="94" spans="1:2" s="38" customFormat="1" x14ac:dyDescent="0.3">
      <c r="A94" s="38" t="s">
        <v>112</v>
      </c>
      <c r="B94" s="38">
        <v>104.46040000000001</v>
      </c>
    </row>
    <row r="95" spans="1:2" x14ac:dyDescent="0.3">
      <c r="A95" s="38" t="s">
        <v>113</v>
      </c>
      <c r="B95" s="38">
        <v>118.19499999999999</v>
      </c>
    </row>
    <row r="96" spans="1:2" x14ac:dyDescent="0.3">
      <c r="A96" s="38" t="s">
        <v>114</v>
      </c>
      <c r="B96" s="38">
        <v>118.39660000000001</v>
      </c>
    </row>
    <row r="97" spans="1:2" x14ac:dyDescent="0.3">
      <c r="A97" s="38" t="s">
        <v>115</v>
      </c>
      <c r="B97" s="38">
        <v>1.9641999999999999</v>
      </c>
    </row>
    <row r="98" spans="1:2" x14ac:dyDescent="0.3">
      <c r="A98" s="38" t="s">
        <v>116</v>
      </c>
      <c r="B98" s="38">
        <v>2.0670999999999999</v>
      </c>
    </row>
    <row r="99" spans="1:2" x14ac:dyDescent="0.3">
      <c r="A99" s="38" t="s">
        <v>117</v>
      </c>
      <c r="B99" s="38">
        <v>4.1360999999999999</v>
      </c>
    </row>
    <row r="100" spans="1:2" x14ac:dyDescent="0.3">
      <c r="A100" s="38" t="s">
        <v>118</v>
      </c>
      <c r="B100" s="38">
        <v>4.7424999999999997</v>
      </c>
    </row>
    <row r="101" spans="1:2" x14ac:dyDescent="0.3">
      <c r="A101" s="38" t="s">
        <v>119</v>
      </c>
      <c r="B101" s="38">
        <v>4.9371</v>
      </c>
    </row>
    <row r="102" spans="1:2" x14ac:dyDescent="0.3">
      <c r="A102" s="38" t="s">
        <v>120</v>
      </c>
      <c r="B102" s="38">
        <v>2.1154000000000002</v>
      </c>
    </row>
    <row r="103" spans="1:2" x14ac:dyDescent="0.3">
      <c r="A103" s="38" t="s">
        <v>121</v>
      </c>
      <c r="B103" s="38">
        <v>2.1347</v>
      </c>
    </row>
    <row r="104" spans="1:2" x14ac:dyDescent="0.3">
      <c r="A104" s="38" t="s">
        <v>122</v>
      </c>
      <c r="B104" s="38">
        <v>2.1749000000000001</v>
      </c>
    </row>
    <row r="105" spans="1:2" x14ac:dyDescent="0.3">
      <c r="A105" s="38" t="s">
        <v>123</v>
      </c>
      <c r="B105" s="38">
        <v>2.2664</v>
      </c>
    </row>
    <row r="106" spans="1:2" x14ac:dyDescent="0.3">
      <c r="A106" s="38" t="s">
        <v>124</v>
      </c>
      <c r="B106" s="38">
        <v>6.0228999999999999</v>
      </c>
    </row>
    <row r="107" spans="1:2" x14ac:dyDescent="0.3">
      <c r="A107" s="38" t="s">
        <v>125</v>
      </c>
      <c r="B107" s="38">
        <v>5.6982999999999997</v>
      </c>
    </row>
    <row r="108" spans="1:2" x14ac:dyDescent="0.3">
      <c r="A108" s="38" t="s">
        <v>126</v>
      </c>
      <c r="B108" s="38">
        <v>6.4793000000000003</v>
      </c>
    </row>
    <row r="109" spans="1:2" x14ac:dyDescent="0.3">
      <c r="A109" s="38" t="s">
        <v>127</v>
      </c>
      <c r="B109" s="38">
        <v>8.1600999999999999</v>
      </c>
    </row>
    <row r="110" spans="1:2" x14ac:dyDescent="0.3">
      <c r="A110" s="38" t="s">
        <v>128</v>
      </c>
      <c r="B110" s="38">
        <v>9.2729999999999997</v>
      </c>
    </row>
    <row r="111" spans="1:2" x14ac:dyDescent="0.3">
      <c r="A111" s="38" t="s">
        <v>129</v>
      </c>
      <c r="B111" s="38">
        <v>2.7503000000000002</v>
      </c>
    </row>
    <row r="112" spans="1:2" x14ac:dyDescent="0.3">
      <c r="A112" s="38" t="s">
        <v>130</v>
      </c>
      <c r="B112" s="38">
        <v>2.8005</v>
      </c>
    </row>
    <row r="113" spans="1:2" x14ac:dyDescent="0.3">
      <c r="A113" s="38" t="s">
        <v>238</v>
      </c>
      <c r="B113" s="38">
        <v>20.889700000000001</v>
      </c>
    </row>
    <row r="114" spans="1:2" x14ac:dyDescent="0.3">
      <c r="A114" s="38" t="s">
        <v>230</v>
      </c>
      <c r="B114" s="38">
        <v>11.8538</v>
      </c>
    </row>
    <row r="115" spans="1:2" x14ac:dyDescent="0.3">
      <c r="A115" s="38" t="s">
        <v>242</v>
      </c>
      <c r="B115" s="38">
        <v>18.969000000000001</v>
      </c>
    </row>
    <row r="116" spans="1:2" x14ac:dyDescent="0.3">
      <c r="A116" s="38" t="s">
        <v>236</v>
      </c>
      <c r="B116" s="38">
        <v>61.27</v>
      </c>
    </row>
    <row r="117" spans="1:2" x14ac:dyDescent="0.3">
      <c r="A117" s="38" t="s">
        <v>224</v>
      </c>
      <c r="B117" s="38">
        <v>3.3835000000000002</v>
      </c>
    </row>
    <row r="118" spans="1:2" x14ac:dyDescent="0.3">
      <c r="A118" s="38" t="s">
        <v>228</v>
      </c>
      <c r="B118" s="38">
        <v>5.9268999999999998</v>
      </c>
    </row>
    <row r="119" spans="1:2" x14ac:dyDescent="0.3">
      <c r="A119" s="38" t="s">
        <v>226</v>
      </c>
      <c r="B119" s="38">
        <v>7.9024999999999999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9798-9C5D-44D3-8F1C-E313BD7F36A6}">
  <sheetPr>
    <tabColor rgb="FFF27CD9"/>
  </sheetPr>
  <dimension ref="A1:V63"/>
  <sheetViews>
    <sheetView topLeftCell="B1" workbookViewId="0">
      <selection activeCell="B3" sqref="B3"/>
    </sheetView>
  </sheetViews>
  <sheetFormatPr defaultColWidth="9.1796875" defaultRowHeight="14.5" x14ac:dyDescent="0.35"/>
  <cols>
    <col min="1" max="4" width="9.1796875" style="37"/>
    <col min="5" max="5" width="17.26953125" style="37" bestFit="1" customWidth="1"/>
    <col min="6" max="6" width="9.1796875" style="37"/>
    <col min="7" max="7" width="26.7265625" style="37" bestFit="1" customWidth="1"/>
    <col min="8" max="8" width="12.453125" style="37" bestFit="1" customWidth="1"/>
    <col min="9" max="9" width="10.7265625" style="37" bestFit="1" customWidth="1"/>
    <col min="10" max="10" width="2.1796875" style="37" customWidth="1"/>
    <col min="11" max="18" width="9.1796875" style="37"/>
    <col min="19" max="19" width="26.7265625" style="37" bestFit="1" customWidth="1"/>
    <col min="20" max="20" width="13.54296875" style="37" bestFit="1" customWidth="1"/>
    <col min="21" max="21" width="11" style="37" bestFit="1" customWidth="1"/>
    <col min="22" max="22" width="1.81640625" style="37" customWidth="1"/>
    <col min="23" max="16384" width="9.1796875" style="37"/>
  </cols>
  <sheetData>
    <row r="1" spans="1:22" x14ac:dyDescent="0.35">
      <c r="A1" s="161" t="s">
        <v>140</v>
      </c>
      <c r="B1" s="161" t="s">
        <v>141</v>
      </c>
      <c r="C1" s="161" t="s">
        <v>142</v>
      </c>
      <c r="D1" s="161" t="s">
        <v>143</v>
      </c>
      <c r="E1" s="161" t="s">
        <v>46</v>
      </c>
      <c r="F1" s="161" t="s">
        <v>144</v>
      </c>
      <c r="G1" s="161" t="s">
        <v>145</v>
      </c>
      <c r="H1" s="161" t="s">
        <v>146</v>
      </c>
      <c r="I1" s="161" t="s">
        <v>147</v>
      </c>
      <c r="J1" s="162"/>
      <c r="L1" s="161" t="s">
        <v>140</v>
      </c>
      <c r="M1" s="161" t="s">
        <v>141</v>
      </c>
      <c r="N1" s="161" t="s">
        <v>142</v>
      </c>
      <c r="O1" s="161" t="s">
        <v>148</v>
      </c>
      <c r="P1" s="161" t="s">
        <v>143</v>
      </c>
      <c r="Q1" s="161" t="s">
        <v>46</v>
      </c>
      <c r="R1" s="161" t="s">
        <v>144</v>
      </c>
      <c r="S1" s="161" t="s">
        <v>145</v>
      </c>
      <c r="T1" s="161" t="s">
        <v>146</v>
      </c>
      <c r="U1" s="161" t="s">
        <v>147</v>
      </c>
      <c r="V1" s="163"/>
    </row>
    <row r="2" spans="1:22" x14ac:dyDescent="0.35">
      <c r="A2" s="37">
        <v>1</v>
      </c>
      <c r="B2" s="164">
        <f t="shared" ref="B2:B45" si="0">C2/1000</f>
        <v>0.05</v>
      </c>
      <c r="C2" s="37">
        <v>50</v>
      </c>
      <c r="D2" s="37">
        <v>95</v>
      </c>
      <c r="E2" s="188">
        <v>0.15659999999999999</v>
      </c>
      <c r="F2" s="165" t="s">
        <v>110</v>
      </c>
      <c r="G2" s="37" t="s">
        <v>149</v>
      </c>
      <c r="H2" s="166">
        <v>44667</v>
      </c>
      <c r="I2" s="166">
        <v>51501</v>
      </c>
      <c r="J2" s="167"/>
      <c r="L2" s="37">
        <v>2</v>
      </c>
      <c r="M2" s="164">
        <f t="shared" ref="M2:M28" si="1">N2/1000</f>
        <v>0.27500000000000002</v>
      </c>
      <c r="N2" s="37">
        <v>275</v>
      </c>
      <c r="O2" s="164">
        <f>SUM(L2*M2)</f>
        <v>0.55000000000000004</v>
      </c>
      <c r="P2" s="37">
        <v>95</v>
      </c>
      <c r="Q2" s="188">
        <v>1.7229000000000001</v>
      </c>
      <c r="R2" s="165" t="s">
        <v>82</v>
      </c>
      <c r="S2" s="37" t="s">
        <v>150</v>
      </c>
      <c r="T2" s="166">
        <v>44667</v>
      </c>
      <c r="U2" s="166">
        <v>51501</v>
      </c>
      <c r="V2" s="163"/>
    </row>
    <row r="3" spans="1:22" x14ac:dyDescent="0.35">
      <c r="A3" s="37">
        <v>1</v>
      </c>
      <c r="B3" s="164">
        <f t="shared" si="0"/>
        <v>0.1</v>
      </c>
      <c r="C3" s="37">
        <v>100</v>
      </c>
      <c r="D3" s="37">
        <v>95</v>
      </c>
      <c r="E3" s="188">
        <v>0.30220000000000002</v>
      </c>
      <c r="F3" s="165" t="s">
        <v>56</v>
      </c>
      <c r="G3" s="37" t="s">
        <v>151</v>
      </c>
      <c r="H3" s="166">
        <v>44667</v>
      </c>
      <c r="I3" s="166">
        <v>51501</v>
      </c>
      <c r="J3" s="167"/>
      <c r="L3" s="37">
        <v>4</v>
      </c>
      <c r="M3" s="164">
        <f t="shared" si="1"/>
        <v>0.25</v>
      </c>
      <c r="N3" s="37">
        <v>250</v>
      </c>
      <c r="O3" s="164">
        <f t="shared" ref="O3:O28" si="2">SUM(L3*M3)</f>
        <v>1</v>
      </c>
      <c r="P3" s="37">
        <v>95</v>
      </c>
      <c r="Q3" s="188">
        <v>3.1322000000000001</v>
      </c>
      <c r="R3" s="165" t="s">
        <v>99</v>
      </c>
      <c r="S3" s="37" t="s">
        <v>152</v>
      </c>
      <c r="T3" s="166">
        <v>44667</v>
      </c>
      <c r="U3" s="166">
        <v>51501</v>
      </c>
      <c r="V3" s="163"/>
    </row>
    <row r="4" spans="1:22" x14ac:dyDescent="0.35">
      <c r="A4" s="37">
        <v>1</v>
      </c>
      <c r="B4" s="164">
        <f t="shared" si="0"/>
        <v>0.187</v>
      </c>
      <c r="C4" s="37">
        <v>187</v>
      </c>
      <c r="D4" s="37">
        <v>95</v>
      </c>
      <c r="E4" s="188">
        <v>0.58579999999999999</v>
      </c>
      <c r="F4" s="165" t="s">
        <v>66</v>
      </c>
      <c r="G4" s="37" t="s">
        <v>153</v>
      </c>
      <c r="H4" s="166">
        <v>44667</v>
      </c>
      <c r="I4" s="166">
        <v>51501</v>
      </c>
      <c r="J4" s="167"/>
      <c r="L4" s="37">
        <v>4</v>
      </c>
      <c r="M4" s="164">
        <f t="shared" si="1"/>
        <v>0.27500000000000002</v>
      </c>
      <c r="N4" s="37">
        <v>275</v>
      </c>
      <c r="O4" s="164">
        <f t="shared" si="2"/>
        <v>1.1000000000000001</v>
      </c>
      <c r="P4" s="37">
        <v>95</v>
      </c>
      <c r="Q4" s="188">
        <v>3.4462000000000002</v>
      </c>
      <c r="R4" s="165" t="s">
        <v>100</v>
      </c>
      <c r="S4" s="37" t="s">
        <v>154</v>
      </c>
      <c r="T4" s="166">
        <v>44667</v>
      </c>
      <c r="U4" s="166">
        <v>51501</v>
      </c>
      <c r="V4" s="163"/>
    </row>
    <row r="5" spans="1:22" x14ac:dyDescent="0.35">
      <c r="A5" s="37">
        <v>1</v>
      </c>
      <c r="B5" s="164">
        <f t="shared" si="0"/>
        <v>0.2</v>
      </c>
      <c r="C5" s="37">
        <v>200</v>
      </c>
      <c r="D5" s="37">
        <v>95</v>
      </c>
      <c r="E5" s="188">
        <v>0.62680000000000002</v>
      </c>
      <c r="F5" s="165" t="s">
        <v>70</v>
      </c>
      <c r="G5" s="37" t="s">
        <v>155</v>
      </c>
      <c r="H5" s="166">
        <v>44667</v>
      </c>
      <c r="I5" s="166">
        <v>51501</v>
      </c>
      <c r="J5" s="167"/>
      <c r="L5" s="37">
        <v>4</v>
      </c>
      <c r="M5" s="164">
        <f t="shared" si="1"/>
        <v>0.3</v>
      </c>
      <c r="N5" s="37">
        <v>300</v>
      </c>
      <c r="O5" s="164">
        <f t="shared" si="2"/>
        <v>1.2</v>
      </c>
      <c r="P5" s="37">
        <v>95</v>
      </c>
      <c r="Q5" s="188">
        <v>3.7603</v>
      </c>
      <c r="R5" s="165" t="s">
        <v>101</v>
      </c>
      <c r="S5" s="37" t="s">
        <v>156</v>
      </c>
      <c r="T5" s="166">
        <v>44667</v>
      </c>
      <c r="U5" s="166">
        <v>51501</v>
      </c>
      <c r="V5" s="163"/>
    </row>
    <row r="6" spans="1:22" x14ac:dyDescent="0.35">
      <c r="A6" s="37">
        <v>1</v>
      </c>
      <c r="B6" s="164">
        <f t="shared" si="0"/>
        <v>0.23699999999999999</v>
      </c>
      <c r="C6" s="37">
        <v>237</v>
      </c>
      <c r="D6" s="37">
        <v>95</v>
      </c>
      <c r="E6" s="188">
        <v>0.74209999999999998</v>
      </c>
      <c r="F6" s="165" t="s">
        <v>73</v>
      </c>
      <c r="G6" s="37" t="s">
        <v>157</v>
      </c>
      <c r="H6" s="166">
        <v>44667</v>
      </c>
      <c r="I6" s="166">
        <v>51501</v>
      </c>
      <c r="J6" s="167"/>
      <c r="L6" s="37">
        <v>4</v>
      </c>
      <c r="M6" s="164">
        <f t="shared" si="1"/>
        <v>0.33</v>
      </c>
      <c r="N6" s="37">
        <v>330</v>
      </c>
      <c r="O6" s="164">
        <f t="shared" si="2"/>
        <v>1.32</v>
      </c>
      <c r="P6" s="37">
        <v>95</v>
      </c>
      <c r="Q6" s="188">
        <v>3.5859000000000001</v>
      </c>
      <c r="R6" s="165" t="s">
        <v>102</v>
      </c>
      <c r="S6" s="37" t="s">
        <v>158</v>
      </c>
      <c r="T6" s="166">
        <v>44667</v>
      </c>
      <c r="U6" s="166">
        <v>51501</v>
      </c>
      <c r="V6" s="163"/>
    </row>
    <row r="7" spans="1:22" x14ac:dyDescent="0.35">
      <c r="A7" s="37">
        <v>1</v>
      </c>
      <c r="B7" s="164">
        <f t="shared" si="0"/>
        <v>0.25</v>
      </c>
      <c r="C7" s="37">
        <v>250</v>
      </c>
      <c r="D7" s="37">
        <v>95</v>
      </c>
      <c r="E7" s="188">
        <v>0.78310000000000002</v>
      </c>
      <c r="F7" s="165" t="s">
        <v>77</v>
      </c>
      <c r="G7" s="37" t="s">
        <v>159</v>
      </c>
      <c r="H7" s="166">
        <v>44667</v>
      </c>
      <c r="I7" s="166">
        <v>51501</v>
      </c>
      <c r="J7" s="167"/>
      <c r="L7" s="37">
        <v>4</v>
      </c>
      <c r="M7" s="164">
        <f t="shared" si="1"/>
        <v>0.33300000000000002</v>
      </c>
      <c r="N7" s="37">
        <v>333</v>
      </c>
      <c r="O7" s="164">
        <f t="shared" si="2"/>
        <v>1.3320000000000001</v>
      </c>
      <c r="P7" s="37">
        <v>95</v>
      </c>
      <c r="Q7" s="188">
        <v>3.6190000000000002</v>
      </c>
      <c r="R7" s="165" t="s">
        <v>103</v>
      </c>
      <c r="S7" s="37" t="s">
        <v>160</v>
      </c>
      <c r="T7" s="166">
        <v>44667</v>
      </c>
      <c r="U7" s="166">
        <v>51501</v>
      </c>
      <c r="V7" s="163"/>
    </row>
    <row r="8" spans="1:22" x14ac:dyDescent="0.35">
      <c r="A8" s="37">
        <v>1</v>
      </c>
      <c r="B8" s="164">
        <f t="shared" si="0"/>
        <v>0.27</v>
      </c>
      <c r="C8" s="37">
        <v>270</v>
      </c>
      <c r="D8" s="37">
        <v>95</v>
      </c>
      <c r="E8" s="188">
        <v>0.84589999999999999</v>
      </c>
      <c r="F8" s="165" t="s">
        <v>79</v>
      </c>
      <c r="G8" s="37" t="s">
        <v>161</v>
      </c>
      <c r="H8" s="166">
        <v>44667</v>
      </c>
      <c r="I8" s="166">
        <v>51501</v>
      </c>
      <c r="J8" s="167"/>
      <c r="L8" s="37">
        <v>4</v>
      </c>
      <c r="M8" s="164">
        <f t="shared" si="1"/>
        <v>0.34</v>
      </c>
      <c r="N8" s="37">
        <v>340</v>
      </c>
      <c r="O8" s="164">
        <f t="shared" si="2"/>
        <v>1.36</v>
      </c>
      <c r="P8" s="37">
        <v>95</v>
      </c>
      <c r="Q8" s="188">
        <v>3.6951999999999998</v>
      </c>
      <c r="R8" s="165" t="s">
        <v>104</v>
      </c>
      <c r="S8" s="37" t="s">
        <v>162</v>
      </c>
      <c r="T8" s="166">
        <v>44667</v>
      </c>
      <c r="U8" s="166">
        <v>51501</v>
      </c>
      <c r="V8" s="163"/>
    </row>
    <row r="9" spans="1:22" x14ac:dyDescent="0.35">
      <c r="A9" s="37">
        <v>1</v>
      </c>
      <c r="B9" s="164">
        <f t="shared" si="0"/>
        <v>0.27500000000000002</v>
      </c>
      <c r="C9" s="37">
        <v>275</v>
      </c>
      <c r="D9" s="37">
        <v>95</v>
      </c>
      <c r="E9" s="188">
        <v>0.86150000000000004</v>
      </c>
      <c r="F9" s="165" t="s">
        <v>80</v>
      </c>
      <c r="G9" s="37" t="s">
        <v>163</v>
      </c>
      <c r="H9" s="166">
        <v>44667</v>
      </c>
      <c r="I9" s="166">
        <v>51501</v>
      </c>
      <c r="J9" s="167"/>
      <c r="L9" s="37">
        <v>4</v>
      </c>
      <c r="M9" s="164">
        <f t="shared" si="1"/>
        <v>0.34100000000000003</v>
      </c>
      <c r="N9" s="37">
        <v>341</v>
      </c>
      <c r="O9" s="164">
        <f t="shared" si="2"/>
        <v>1.3640000000000001</v>
      </c>
      <c r="P9" s="37">
        <v>95</v>
      </c>
      <c r="Q9" s="188">
        <v>3.7054</v>
      </c>
      <c r="R9" s="165" t="s">
        <v>105</v>
      </c>
      <c r="S9" s="37" t="s">
        <v>164</v>
      </c>
      <c r="T9" s="166">
        <v>44667</v>
      </c>
      <c r="U9" s="166">
        <v>51501</v>
      </c>
      <c r="V9" s="163"/>
    </row>
    <row r="10" spans="1:22" x14ac:dyDescent="0.35">
      <c r="A10" s="37">
        <v>1</v>
      </c>
      <c r="B10" s="164">
        <f t="shared" si="0"/>
        <v>0.29599999999999999</v>
      </c>
      <c r="C10" s="37">
        <v>296</v>
      </c>
      <c r="D10" s="37">
        <v>95</v>
      </c>
      <c r="E10" s="188">
        <v>0.88380000000000003</v>
      </c>
      <c r="F10" s="165" t="s">
        <v>81</v>
      </c>
      <c r="G10" s="37" t="s">
        <v>165</v>
      </c>
      <c r="H10" s="166">
        <v>44667</v>
      </c>
      <c r="I10" s="166">
        <v>51501</v>
      </c>
      <c r="J10" s="167"/>
      <c r="L10" s="37">
        <v>4</v>
      </c>
      <c r="M10" s="164">
        <f t="shared" si="1"/>
        <v>0.35499999999999998</v>
      </c>
      <c r="N10" s="37">
        <v>355</v>
      </c>
      <c r="O10" s="164">
        <f t="shared" si="2"/>
        <v>1.42</v>
      </c>
      <c r="P10" s="37">
        <v>95</v>
      </c>
      <c r="Q10" s="188">
        <v>3.8576000000000001</v>
      </c>
      <c r="R10" s="165" t="s">
        <v>106</v>
      </c>
      <c r="S10" s="37" t="s">
        <v>166</v>
      </c>
      <c r="T10" s="166">
        <v>44667</v>
      </c>
      <c r="U10" s="166">
        <v>51501</v>
      </c>
      <c r="V10" s="163"/>
    </row>
    <row r="11" spans="1:22" x14ac:dyDescent="0.35">
      <c r="A11" s="37">
        <v>1</v>
      </c>
      <c r="B11" s="164">
        <f t="shared" si="0"/>
        <v>0.3</v>
      </c>
      <c r="C11" s="37">
        <v>300</v>
      </c>
      <c r="D11" s="37">
        <v>95</v>
      </c>
      <c r="E11" s="188">
        <v>0.89559999999999995</v>
      </c>
      <c r="F11" s="165" t="s">
        <v>83</v>
      </c>
      <c r="G11" s="37" t="s">
        <v>167</v>
      </c>
      <c r="H11" s="166">
        <v>44667</v>
      </c>
      <c r="I11" s="166">
        <v>51501</v>
      </c>
      <c r="J11" s="167"/>
      <c r="L11" s="37">
        <v>4</v>
      </c>
      <c r="M11" s="164">
        <f t="shared" si="1"/>
        <v>0.4</v>
      </c>
      <c r="N11" s="37">
        <v>400</v>
      </c>
      <c r="O11" s="164">
        <f t="shared" si="2"/>
        <v>1.6</v>
      </c>
      <c r="P11" s="37">
        <v>95</v>
      </c>
      <c r="Q11" s="188">
        <v>5.0974000000000004</v>
      </c>
      <c r="R11" s="165" t="s">
        <v>107</v>
      </c>
      <c r="S11" s="37" t="s">
        <v>168</v>
      </c>
      <c r="T11" s="166">
        <v>44667</v>
      </c>
      <c r="U11" s="166">
        <v>51501</v>
      </c>
      <c r="V11" s="163"/>
    </row>
    <row r="12" spans="1:22" x14ac:dyDescent="0.35">
      <c r="A12" s="37">
        <v>1</v>
      </c>
      <c r="B12" s="164">
        <f t="shared" si="0"/>
        <v>0.33</v>
      </c>
      <c r="C12" s="37">
        <v>330</v>
      </c>
      <c r="D12" s="37">
        <v>95</v>
      </c>
      <c r="E12" s="188">
        <v>1.0341</v>
      </c>
      <c r="F12" s="165" t="s">
        <v>86</v>
      </c>
      <c r="G12" s="37" t="s">
        <v>169</v>
      </c>
      <c r="H12" s="166">
        <v>44667</v>
      </c>
      <c r="I12" s="166">
        <v>51501</v>
      </c>
      <c r="J12" s="167"/>
      <c r="L12" s="37">
        <v>4</v>
      </c>
      <c r="M12" s="164">
        <f t="shared" si="1"/>
        <v>0.47299999999999998</v>
      </c>
      <c r="N12" s="37">
        <v>473</v>
      </c>
      <c r="O12" s="164">
        <f t="shared" si="2"/>
        <v>1.8919999999999999</v>
      </c>
      <c r="P12" s="37">
        <v>95</v>
      </c>
      <c r="Q12" s="188">
        <v>3.9512999999999998</v>
      </c>
      <c r="R12" s="165" t="s">
        <v>108</v>
      </c>
      <c r="S12" s="37" t="s">
        <v>170</v>
      </c>
      <c r="T12" s="166">
        <v>44667</v>
      </c>
      <c r="U12" s="166">
        <v>51501</v>
      </c>
      <c r="V12" s="163"/>
    </row>
    <row r="13" spans="1:22" x14ac:dyDescent="0.35">
      <c r="A13" s="37">
        <v>1</v>
      </c>
      <c r="B13" s="164">
        <f t="shared" si="0"/>
        <v>0.33300000000000002</v>
      </c>
      <c r="C13" s="37">
        <v>333</v>
      </c>
      <c r="D13" s="37">
        <v>95</v>
      </c>
      <c r="E13" s="188">
        <v>1.0429999999999999</v>
      </c>
      <c r="F13" s="165" t="s">
        <v>87</v>
      </c>
      <c r="G13" s="37" t="s">
        <v>171</v>
      </c>
      <c r="H13" s="166">
        <v>44667</v>
      </c>
      <c r="I13" s="166">
        <v>51501</v>
      </c>
      <c r="J13" s="167"/>
      <c r="L13" s="37">
        <v>4</v>
      </c>
      <c r="M13" s="164">
        <f t="shared" si="1"/>
        <v>0.5</v>
      </c>
      <c r="N13" s="37">
        <v>500</v>
      </c>
      <c r="O13" s="164">
        <f t="shared" si="2"/>
        <v>2</v>
      </c>
      <c r="P13" s="37">
        <v>95</v>
      </c>
      <c r="Q13" s="188">
        <v>4.8479999999999999</v>
      </c>
      <c r="R13" s="165" t="s">
        <v>109</v>
      </c>
      <c r="S13" s="37" t="s">
        <v>172</v>
      </c>
      <c r="T13" s="166">
        <v>44667</v>
      </c>
      <c r="U13" s="166">
        <v>51501</v>
      </c>
      <c r="V13" s="163"/>
    </row>
    <row r="14" spans="1:22" x14ac:dyDescent="0.35">
      <c r="A14" s="37">
        <v>1</v>
      </c>
      <c r="B14" s="164">
        <f t="shared" si="0"/>
        <v>0.34100000000000003</v>
      </c>
      <c r="C14" s="37">
        <v>341</v>
      </c>
      <c r="D14" s="37">
        <v>95</v>
      </c>
      <c r="E14" s="188">
        <v>1.0683</v>
      </c>
      <c r="F14" s="165" t="s">
        <v>88</v>
      </c>
      <c r="G14" s="37" t="s">
        <v>173</v>
      </c>
      <c r="H14" s="166">
        <v>44667</v>
      </c>
      <c r="I14" s="166">
        <v>51501</v>
      </c>
      <c r="J14" s="167"/>
      <c r="L14" s="37">
        <v>6</v>
      </c>
      <c r="M14" s="164">
        <f t="shared" si="1"/>
        <v>0.33</v>
      </c>
      <c r="N14" s="37">
        <v>330</v>
      </c>
      <c r="O14" s="164">
        <f t="shared" si="2"/>
        <v>1.98</v>
      </c>
      <c r="P14" s="37">
        <v>95</v>
      </c>
      <c r="Q14" s="188">
        <v>4.1360999999999999</v>
      </c>
      <c r="R14" s="165" t="s">
        <v>117</v>
      </c>
      <c r="S14" s="37" t="s">
        <v>174</v>
      </c>
      <c r="T14" s="166">
        <v>44667</v>
      </c>
      <c r="U14" s="166">
        <v>51501</v>
      </c>
      <c r="V14" s="163"/>
    </row>
    <row r="15" spans="1:22" x14ac:dyDescent="0.35">
      <c r="A15" s="37">
        <v>1</v>
      </c>
      <c r="B15" s="164">
        <f t="shared" si="0"/>
        <v>0.35499999999999998</v>
      </c>
      <c r="C15" s="37">
        <v>355</v>
      </c>
      <c r="D15" s="37">
        <v>95</v>
      </c>
      <c r="E15" s="188">
        <v>1.1124000000000001</v>
      </c>
      <c r="F15" s="165" t="s">
        <v>89</v>
      </c>
      <c r="G15" s="37" t="s">
        <v>175</v>
      </c>
      <c r="H15" s="166">
        <v>44667</v>
      </c>
      <c r="I15" s="166">
        <v>51501</v>
      </c>
      <c r="J15" s="167"/>
      <c r="L15" s="37">
        <v>6</v>
      </c>
      <c r="M15" s="164">
        <f t="shared" si="1"/>
        <v>0.34100000000000003</v>
      </c>
      <c r="N15" s="37">
        <v>341</v>
      </c>
      <c r="O15" s="164">
        <f t="shared" si="2"/>
        <v>2.0460000000000003</v>
      </c>
      <c r="P15" s="37">
        <v>95</v>
      </c>
      <c r="Q15" s="188">
        <v>4.7424999999999997</v>
      </c>
      <c r="R15" s="165" t="s">
        <v>118</v>
      </c>
      <c r="S15" s="37" t="s">
        <v>176</v>
      </c>
      <c r="T15" s="166">
        <v>44667</v>
      </c>
      <c r="U15" s="166">
        <v>51501</v>
      </c>
      <c r="V15" s="163"/>
    </row>
    <row r="16" spans="1:22" x14ac:dyDescent="0.35">
      <c r="A16" s="37">
        <v>1</v>
      </c>
      <c r="B16" s="164">
        <f t="shared" si="0"/>
        <v>0.36</v>
      </c>
      <c r="C16" s="37">
        <v>360</v>
      </c>
      <c r="D16" s="37">
        <v>95</v>
      </c>
      <c r="E16" s="188">
        <v>1.1279999999999999</v>
      </c>
      <c r="F16" s="165" t="s">
        <v>90</v>
      </c>
      <c r="G16" s="37" t="s">
        <v>177</v>
      </c>
      <c r="H16" s="166">
        <v>44667</v>
      </c>
      <c r="I16" s="166">
        <v>51501</v>
      </c>
      <c r="J16" s="167"/>
      <c r="L16" s="37">
        <v>6</v>
      </c>
      <c r="M16" s="164">
        <f t="shared" si="1"/>
        <v>0.35499999999999998</v>
      </c>
      <c r="N16" s="37">
        <v>355</v>
      </c>
      <c r="O16" s="164">
        <f t="shared" si="2"/>
        <v>2.13</v>
      </c>
      <c r="P16" s="37">
        <v>95</v>
      </c>
      <c r="Q16" s="188">
        <v>4.9371</v>
      </c>
      <c r="R16" s="165" t="s">
        <v>119</v>
      </c>
      <c r="S16" s="37" t="s">
        <v>178</v>
      </c>
      <c r="T16" s="166">
        <v>44667</v>
      </c>
      <c r="U16" s="166">
        <v>51501</v>
      </c>
      <c r="V16" s="163"/>
    </row>
    <row r="17" spans="1:22" x14ac:dyDescent="0.35">
      <c r="A17" s="37">
        <v>1</v>
      </c>
      <c r="B17" s="164">
        <f t="shared" si="0"/>
        <v>0.375</v>
      </c>
      <c r="C17" s="37">
        <v>375</v>
      </c>
      <c r="D17" s="37">
        <v>95</v>
      </c>
      <c r="E17" s="188">
        <v>1.1755</v>
      </c>
      <c r="F17" s="165" t="s">
        <v>92</v>
      </c>
      <c r="G17" s="37" t="s">
        <v>179</v>
      </c>
      <c r="H17" s="166">
        <v>44667</v>
      </c>
      <c r="I17" s="166">
        <v>51501</v>
      </c>
      <c r="J17" s="167"/>
      <c r="L17" s="37">
        <v>8</v>
      </c>
      <c r="M17" s="164">
        <f t="shared" si="1"/>
        <v>0.33</v>
      </c>
      <c r="N17" s="37">
        <v>330</v>
      </c>
      <c r="O17" s="164">
        <f t="shared" si="2"/>
        <v>2.64</v>
      </c>
      <c r="P17" s="37">
        <v>95</v>
      </c>
      <c r="Q17" s="188">
        <v>6.0228999999999999</v>
      </c>
      <c r="R17" s="165" t="s">
        <v>124</v>
      </c>
      <c r="S17" s="37" t="s">
        <v>180</v>
      </c>
      <c r="T17" s="166">
        <v>44667</v>
      </c>
      <c r="U17" s="166">
        <v>51501</v>
      </c>
      <c r="V17" s="163"/>
    </row>
    <row r="18" spans="1:22" x14ac:dyDescent="0.35">
      <c r="A18" s="37">
        <v>1</v>
      </c>
      <c r="B18" s="164">
        <f t="shared" si="0"/>
        <v>0.4</v>
      </c>
      <c r="C18" s="37">
        <v>400</v>
      </c>
      <c r="D18" s="37">
        <v>95</v>
      </c>
      <c r="E18" s="188">
        <v>1.2529999999999999</v>
      </c>
      <c r="F18" s="165" t="s">
        <v>93</v>
      </c>
      <c r="G18" s="37" t="s">
        <v>181</v>
      </c>
      <c r="H18" s="166">
        <v>44667</v>
      </c>
      <c r="I18" s="166">
        <v>51501</v>
      </c>
      <c r="J18" s="167"/>
      <c r="L18" s="37">
        <v>8</v>
      </c>
      <c r="M18" s="164">
        <f t="shared" si="1"/>
        <v>0.34100000000000003</v>
      </c>
      <c r="N18" s="37">
        <v>341</v>
      </c>
      <c r="O18" s="164">
        <f t="shared" si="2"/>
        <v>2.7280000000000002</v>
      </c>
      <c r="P18" s="37">
        <v>95</v>
      </c>
      <c r="Q18" s="188">
        <v>5.6982999999999997</v>
      </c>
      <c r="R18" s="165" t="s">
        <v>125</v>
      </c>
      <c r="S18" s="37" t="s">
        <v>182</v>
      </c>
      <c r="T18" s="166">
        <v>44667</v>
      </c>
      <c r="U18" s="166">
        <v>51501</v>
      </c>
      <c r="V18" s="163"/>
    </row>
    <row r="19" spans="1:22" x14ac:dyDescent="0.35">
      <c r="A19" s="37">
        <v>1</v>
      </c>
      <c r="B19" s="164">
        <f t="shared" si="0"/>
        <v>0.44</v>
      </c>
      <c r="C19" s="37">
        <v>440</v>
      </c>
      <c r="D19" s="37">
        <v>95</v>
      </c>
      <c r="E19" s="188">
        <v>1.3786</v>
      </c>
      <c r="F19" s="165" t="s">
        <v>95</v>
      </c>
      <c r="G19" s="37" t="s">
        <v>183</v>
      </c>
      <c r="H19" s="166">
        <v>44667</v>
      </c>
      <c r="I19" s="166">
        <v>51501</v>
      </c>
      <c r="J19" s="167"/>
      <c r="L19" s="37">
        <v>8</v>
      </c>
      <c r="M19" s="164">
        <f t="shared" si="1"/>
        <v>0.35499999999999998</v>
      </c>
      <c r="N19" s="37">
        <v>355</v>
      </c>
      <c r="O19" s="164">
        <f t="shared" si="2"/>
        <v>2.84</v>
      </c>
      <c r="P19" s="37">
        <v>95</v>
      </c>
      <c r="Q19" s="188">
        <v>6.4793000000000003</v>
      </c>
      <c r="R19" s="165" t="s">
        <v>126</v>
      </c>
      <c r="S19" s="37" t="s">
        <v>184</v>
      </c>
      <c r="T19" s="166">
        <v>44667</v>
      </c>
      <c r="U19" s="166">
        <v>51501</v>
      </c>
      <c r="V19" s="163"/>
    </row>
    <row r="20" spans="1:22" x14ac:dyDescent="0.35">
      <c r="A20" s="37">
        <v>1</v>
      </c>
      <c r="B20" s="164">
        <f t="shared" si="0"/>
        <v>0.45800000000000002</v>
      </c>
      <c r="C20" s="37">
        <v>458</v>
      </c>
      <c r="D20" s="37">
        <v>95</v>
      </c>
      <c r="E20" s="188">
        <v>1.4356</v>
      </c>
      <c r="F20" s="165" t="s">
        <v>96</v>
      </c>
      <c r="G20" s="37" t="s">
        <v>185</v>
      </c>
      <c r="H20" s="166">
        <v>44667</v>
      </c>
      <c r="I20" s="166">
        <v>51501</v>
      </c>
      <c r="J20" s="167"/>
      <c r="L20" s="37">
        <v>8</v>
      </c>
      <c r="M20" s="164">
        <f t="shared" si="1"/>
        <v>0.44</v>
      </c>
      <c r="N20" s="37">
        <v>440</v>
      </c>
      <c r="O20" s="164">
        <f t="shared" si="2"/>
        <v>3.52</v>
      </c>
      <c r="P20" s="37">
        <v>95</v>
      </c>
      <c r="Q20" s="188">
        <v>8.1600999999999999</v>
      </c>
      <c r="R20" s="165" t="s">
        <v>127</v>
      </c>
      <c r="S20" s="37" t="s">
        <v>186</v>
      </c>
      <c r="T20" s="166">
        <v>44667</v>
      </c>
      <c r="U20" s="166">
        <v>51501</v>
      </c>
      <c r="V20" s="163"/>
    </row>
    <row r="21" spans="1:22" x14ac:dyDescent="0.35">
      <c r="A21" s="37">
        <v>1</v>
      </c>
      <c r="B21" s="164">
        <f t="shared" si="0"/>
        <v>0.47299999999999998</v>
      </c>
      <c r="C21" s="37">
        <v>473</v>
      </c>
      <c r="D21" s="37">
        <v>95</v>
      </c>
      <c r="E21" s="188">
        <v>1.4826999999999999</v>
      </c>
      <c r="F21" s="165" t="s">
        <v>97</v>
      </c>
      <c r="G21" s="37" t="s">
        <v>187</v>
      </c>
      <c r="H21" s="166">
        <v>44667</v>
      </c>
      <c r="I21" s="166">
        <v>51501</v>
      </c>
      <c r="J21" s="167"/>
      <c r="L21" s="37">
        <v>8</v>
      </c>
      <c r="M21" s="164">
        <f t="shared" si="1"/>
        <v>0.5</v>
      </c>
      <c r="N21" s="37">
        <v>500</v>
      </c>
      <c r="O21" s="164">
        <f t="shared" si="2"/>
        <v>4</v>
      </c>
      <c r="P21" s="37">
        <v>95</v>
      </c>
      <c r="Q21" s="188">
        <v>9.2729999999999997</v>
      </c>
      <c r="R21" s="165" t="s">
        <v>128</v>
      </c>
      <c r="S21" s="37" t="s">
        <v>188</v>
      </c>
      <c r="T21" s="166">
        <v>44667</v>
      </c>
      <c r="U21" s="166">
        <v>51501</v>
      </c>
      <c r="V21" s="163"/>
    </row>
    <row r="22" spans="1:22" x14ac:dyDescent="0.35">
      <c r="A22" s="37">
        <v>1</v>
      </c>
      <c r="B22" s="164">
        <f t="shared" si="0"/>
        <v>0.5</v>
      </c>
      <c r="C22" s="37">
        <v>500</v>
      </c>
      <c r="D22" s="37">
        <v>95</v>
      </c>
      <c r="E22" s="188">
        <v>1.5108999999999999</v>
      </c>
      <c r="F22" s="165" t="s">
        <v>111</v>
      </c>
      <c r="G22" s="37" t="s">
        <v>189</v>
      </c>
      <c r="H22" s="166">
        <v>44667</v>
      </c>
      <c r="I22" s="166">
        <v>51501</v>
      </c>
      <c r="J22" s="167"/>
      <c r="L22" s="37">
        <v>12</v>
      </c>
      <c r="M22" s="164">
        <f t="shared" si="1"/>
        <v>0.23599999999999999</v>
      </c>
      <c r="N22" s="37">
        <v>236</v>
      </c>
      <c r="O22" s="164">
        <f t="shared" si="2"/>
        <v>2.8319999999999999</v>
      </c>
      <c r="P22" s="37">
        <v>95</v>
      </c>
      <c r="Q22" s="188">
        <v>6.4608999999999996</v>
      </c>
      <c r="R22" s="165" t="s">
        <v>59</v>
      </c>
      <c r="S22" s="37" t="s">
        <v>190</v>
      </c>
      <c r="T22" s="166">
        <v>44667</v>
      </c>
      <c r="U22" s="166">
        <v>51501</v>
      </c>
      <c r="V22" s="163"/>
    </row>
    <row r="23" spans="1:22" x14ac:dyDescent="0.35">
      <c r="A23" s="37">
        <v>1</v>
      </c>
      <c r="B23" s="164">
        <f t="shared" si="0"/>
        <v>0.65</v>
      </c>
      <c r="C23" s="37">
        <v>650</v>
      </c>
      <c r="D23" s="37">
        <v>95</v>
      </c>
      <c r="E23" s="188">
        <v>1.9641999999999999</v>
      </c>
      <c r="F23" s="165" t="s">
        <v>115</v>
      </c>
      <c r="G23" s="37" t="s">
        <v>191</v>
      </c>
      <c r="H23" s="166">
        <v>44667</v>
      </c>
      <c r="I23" s="166">
        <v>51501</v>
      </c>
      <c r="J23" s="167"/>
      <c r="L23" s="37">
        <v>12</v>
      </c>
      <c r="M23" s="164">
        <f t="shared" si="1"/>
        <v>0.33</v>
      </c>
      <c r="N23" s="37">
        <v>330</v>
      </c>
      <c r="O23" s="164">
        <f t="shared" si="2"/>
        <v>3.96</v>
      </c>
      <c r="P23" s="37">
        <v>95</v>
      </c>
      <c r="Q23" s="188">
        <v>9.1797000000000004</v>
      </c>
      <c r="R23" s="165" t="s">
        <v>60</v>
      </c>
      <c r="S23" s="37" t="s">
        <v>192</v>
      </c>
      <c r="T23" s="166">
        <v>44667</v>
      </c>
      <c r="U23" s="166">
        <v>51501</v>
      </c>
      <c r="V23" s="163"/>
    </row>
    <row r="24" spans="1:22" x14ac:dyDescent="0.35">
      <c r="A24" s="37">
        <v>1</v>
      </c>
      <c r="B24" s="164">
        <f t="shared" si="0"/>
        <v>0.69499999999999995</v>
      </c>
      <c r="C24" s="37">
        <v>695</v>
      </c>
      <c r="D24" s="37">
        <v>95</v>
      </c>
      <c r="E24" s="188">
        <v>2.0670999999999999</v>
      </c>
      <c r="F24" s="165" t="s">
        <v>116</v>
      </c>
      <c r="G24" s="37" t="s">
        <v>193</v>
      </c>
      <c r="H24" s="166">
        <v>44667</v>
      </c>
      <c r="I24" s="166">
        <v>51501</v>
      </c>
      <c r="J24" s="167"/>
      <c r="L24" s="37">
        <v>12</v>
      </c>
      <c r="M24" s="164">
        <f t="shared" si="1"/>
        <v>0.34100000000000003</v>
      </c>
      <c r="N24" s="37">
        <v>341</v>
      </c>
      <c r="O24" s="164">
        <f t="shared" si="2"/>
        <v>4.0920000000000005</v>
      </c>
      <c r="P24" s="37">
        <v>95</v>
      </c>
      <c r="Q24" s="188">
        <v>12.8203</v>
      </c>
      <c r="R24" s="165" t="s">
        <v>61</v>
      </c>
      <c r="S24" s="37" t="s">
        <v>194</v>
      </c>
      <c r="T24" s="166">
        <v>44667</v>
      </c>
      <c r="U24" s="166">
        <v>51501</v>
      </c>
      <c r="V24" s="163"/>
    </row>
    <row r="25" spans="1:22" x14ac:dyDescent="0.35">
      <c r="A25" s="37">
        <v>1</v>
      </c>
      <c r="B25" s="164">
        <f t="shared" si="0"/>
        <v>0.7</v>
      </c>
      <c r="C25" s="37">
        <v>700</v>
      </c>
      <c r="D25" s="37">
        <v>95</v>
      </c>
      <c r="E25" s="188">
        <v>2.1154000000000002</v>
      </c>
      <c r="F25" s="165" t="s">
        <v>120</v>
      </c>
      <c r="G25" s="37" t="s">
        <v>195</v>
      </c>
      <c r="H25" s="166">
        <v>44667</v>
      </c>
      <c r="I25" s="166">
        <v>51501</v>
      </c>
      <c r="J25" s="167"/>
      <c r="L25" s="37">
        <v>12</v>
      </c>
      <c r="M25" s="164">
        <f t="shared" si="1"/>
        <v>0.35499999999999998</v>
      </c>
      <c r="N25" s="37">
        <v>355</v>
      </c>
      <c r="O25" s="164">
        <f t="shared" si="2"/>
        <v>4.26</v>
      </c>
      <c r="P25" s="37">
        <v>95</v>
      </c>
      <c r="Q25" s="188">
        <v>9.8742999999999999</v>
      </c>
      <c r="R25" s="165" t="s">
        <v>62</v>
      </c>
      <c r="S25" s="37" t="s">
        <v>196</v>
      </c>
      <c r="T25" s="166">
        <v>44667</v>
      </c>
      <c r="U25" s="166">
        <v>51501</v>
      </c>
      <c r="V25" s="163"/>
    </row>
    <row r="26" spans="1:22" x14ac:dyDescent="0.35">
      <c r="A26" s="37">
        <v>1</v>
      </c>
      <c r="B26" s="164">
        <f t="shared" si="0"/>
        <v>0.71</v>
      </c>
      <c r="C26" s="37">
        <v>710</v>
      </c>
      <c r="D26" s="37">
        <v>95</v>
      </c>
      <c r="E26" s="188">
        <v>2.1347</v>
      </c>
      <c r="F26" s="165" t="s">
        <v>121</v>
      </c>
      <c r="G26" s="37" t="s">
        <v>197</v>
      </c>
      <c r="H26" s="166">
        <v>44667</v>
      </c>
      <c r="I26" s="166">
        <v>51501</v>
      </c>
      <c r="J26" s="167"/>
      <c r="L26" s="37">
        <v>24</v>
      </c>
      <c r="M26" s="164">
        <f t="shared" si="1"/>
        <v>0.33</v>
      </c>
      <c r="N26" s="37">
        <v>330</v>
      </c>
      <c r="O26" s="164">
        <f t="shared" si="2"/>
        <v>7.92</v>
      </c>
      <c r="P26" s="37">
        <v>95</v>
      </c>
      <c r="Q26" s="188">
        <v>18.357199999999999</v>
      </c>
      <c r="R26" s="165" t="s">
        <v>74</v>
      </c>
      <c r="S26" s="37" t="s">
        <v>198</v>
      </c>
      <c r="T26" s="166">
        <v>44667</v>
      </c>
      <c r="U26" s="166">
        <v>51501</v>
      </c>
      <c r="V26" s="163"/>
    </row>
    <row r="27" spans="1:22" x14ac:dyDescent="0.35">
      <c r="A27" s="37">
        <v>1</v>
      </c>
      <c r="B27" s="164">
        <f t="shared" si="0"/>
        <v>0.72</v>
      </c>
      <c r="C27" s="37">
        <v>720</v>
      </c>
      <c r="D27" s="37">
        <v>95</v>
      </c>
      <c r="E27" s="188">
        <v>2.1749000000000001</v>
      </c>
      <c r="F27" s="165" t="s">
        <v>122</v>
      </c>
      <c r="G27" s="37" t="s">
        <v>199</v>
      </c>
      <c r="H27" s="166">
        <v>44667</v>
      </c>
      <c r="I27" s="166">
        <v>51501</v>
      </c>
      <c r="J27" s="167"/>
      <c r="L27" s="37">
        <v>24</v>
      </c>
      <c r="M27" s="164">
        <f t="shared" si="1"/>
        <v>0.35499999999999998</v>
      </c>
      <c r="N27" s="37">
        <v>355</v>
      </c>
      <c r="O27" s="164">
        <f t="shared" si="2"/>
        <v>8.52</v>
      </c>
      <c r="P27" s="37">
        <v>95</v>
      </c>
      <c r="Q27" s="188">
        <v>19.748200000000001</v>
      </c>
      <c r="R27" s="165" t="s">
        <v>75</v>
      </c>
      <c r="S27" s="37" t="s">
        <v>200</v>
      </c>
      <c r="T27" s="166">
        <v>44667</v>
      </c>
      <c r="U27" s="166">
        <v>51501</v>
      </c>
      <c r="V27" s="163"/>
    </row>
    <row r="28" spans="1:22" x14ac:dyDescent="0.35">
      <c r="A28" s="37">
        <v>1</v>
      </c>
      <c r="B28" s="164">
        <f t="shared" si="0"/>
        <v>0.75</v>
      </c>
      <c r="C28" s="37">
        <v>750</v>
      </c>
      <c r="D28" s="37">
        <v>95</v>
      </c>
      <c r="E28" s="188">
        <v>2.2664</v>
      </c>
      <c r="F28" s="165" t="s">
        <v>123</v>
      </c>
      <c r="G28" s="37" t="s">
        <v>201</v>
      </c>
      <c r="H28" s="166">
        <v>44667</v>
      </c>
      <c r="I28" s="166">
        <v>51501</v>
      </c>
      <c r="J28" s="167"/>
      <c r="L28" s="37">
        <v>24</v>
      </c>
      <c r="M28" s="164">
        <f t="shared" si="1"/>
        <v>0.4</v>
      </c>
      <c r="N28" s="37">
        <v>400</v>
      </c>
      <c r="O28" s="164">
        <f t="shared" si="2"/>
        <v>9.6000000000000014</v>
      </c>
      <c r="P28" s="37">
        <v>95</v>
      </c>
      <c r="Q28" s="188">
        <v>22.2516</v>
      </c>
      <c r="R28" s="165" t="s">
        <v>76</v>
      </c>
      <c r="S28" s="37" t="s">
        <v>202</v>
      </c>
      <c r="T28" s="166">
        <v>44667</v>
      </c>
      <c r="U28" s="166">
        <v>51501</v>
      </c>
      <c r="V28" s="163"/>
    </row>
    <row r="29" spans="1:22" x14ac:dyDescent="0.35">
      <c r="A29" s="37">
        <v>1</v>
      </c>
      <c r="B29" s="164">
        <f t="shared" si="0"/>
        <v>0.91</v>
      </c>
      <c r="C29" s="37">
        <v>910</v>
      </c>
      <c r="D29" s="37">
        <v>95</v>
      </c>
      <c r="E29" s="188">
        <v>2.7503000000000002</v>
      </c>
      <c r="F29" s="165" t="s">
        <v>129</v>
      </c>
      <c r="G29" s="37" t="s">
        <v>203</v>
      </c>
      <c r="H29" s="166">
        <v>44667</v>
      </c>
      <c r="I29" s="166">
        <v>51501</v>
      </c>
      <c r="J29" s="167"/>
      <c r="L29" s="37">
        <v>12</v>
      </c>
      <c r="M29" s="164">
        <v>0.4</v>
      </c>
      <c r="N29" s="37">
        <v>400</v>
      </c>
      <c r="O29" s="37">
        <v>4.8000000000000007</v>
      </c>
      <c r="P29" s="37">
        <v>95</v>
      </c>
      <c r="Q29" s="188">
        <v>11.1275</v>
      </c>
      <c r="R29" s="37" t="s">
        <v>63</v>
      </c>
      <c r="S29" s="37" t="s">
        <v>221</v>
      </c>
      <c r="T29" s="166">
        <v>44667</v>
      </c>
      <c r="U29" s="166">
        <v>51501</v>
      </c>
      <c r="V29" s="163"/>
    </row>
    <row r="30" spans="1:22" x14ac:dyDescent="0.35">
      <c r="A30" s="37">
        <v>1</v>
      </c>
      <c r="B30" s="164">
        <f t="shared" si="0"/>
        <v>0.94599999999999995</v>
      </c>
      <c r="C30" s="37">
        <v>946</v>
      </c>
      <c r="D30" s="37">
        <v>95</v>
      </c>
      <c r="E30" s="188">
        <v>2.8005</v>
      </c>
      <c r="F30" s="165" t="s">
        <v>130</v>
      </c>
      <c r="G30" s="37" t="s">
        <v>204</v>
      </c>
      <c r="H30" s="166">
        <v>44667</v>
      </c>
      <c r="I30" s="166">
        <v>51501</v>
      </c>
      <c r="J30" s="167"/>
      <c r="L30" s="37">
        <v>4</v>
      </c>
      <c r="M30" s="164">
        <v>0.44</v>
      </c>
      <c r="N30" s="37">
        <v>440</v>
      </c>
      <c r="O30" s="37">
        <v>1.76</v>
      </c>
      <c r="P30" s="37">
        <v>95</v>
      </c>
      <c r="Q30" s="188">
        <v>5.5141999999999998</v>
      </c>
      <c r="R30" s="37" t="s">
        <v>55</v>
      </c>
      <c r="S30" s="37" t="s">
        <v>222</v>
      </c>
      <c r="T30" s="166">
        <v>44667</v>
      </c>
      <c r="U30" s="166">
        <v>51501</v>
      </c>
      <c r="V30" s="163"/>
    </row>
    <row r="31" spans="1:22" x14ac:dyDescent="0.35">
      <c r="A31" s="37">
        <v>1</v>
      </c>
      <c r="B31" s="164">
        <f t="shared" si="0"/>
        <v>1</v>
      </c>
      <c r="C31" s="37">
        <v>1000</v>
      </c>
      <c r="D31" s="37">
        <v>95</v>
      </c>
      <c r="E31" s="188">
        <v>3.0219</v>
      </c>
      <c r="F31" s="165" t="s">
        <v>57</v>
      </c>
      <c r="G31" s="37" t="s">
        <v>205</v>
      </c>
      <c r="H31" s="166">
        <v>44667</v>
      </c>
      <c r="I31" s="166">
        <v>51501</v>
      </c>
      <c r="J31" s="167"/>
      <c r="L31" s="37">
        <v>4</v>
      </c>
      <c r="M31" s="164">
        <v>0.15</v>
      </c>
      <c r="N31" s="37">
        <v>150</v>
      </c>
      <c r="O31" s="37">
        <v>0.6</v>
      </c>
      <c r="P31" s="37">
        <v>95</v>
      </c>
      <c r="Q31" s="188">
        <v>1.8129</v>
      </c>
      <c r="R31" s="37" t="s">
        <v>98</v>
      </c>
      <c r="S31" s="37" t="s">
        <v>223</v>
      </c>
      <c r="T31" s="166">
        <v>44667</v>
      </c>
      <c r="U31" s="166">
        <v>51501</v>
      </c>
      <c r="V31" s="163"/>
    </row>
    <row r="32" spans="1:22" x14ac:dyDescent="0.35">
      <c r="A32" s="37">
        <v>1</v>
      </c>
      <c r="B32" s="164">
        <f t="shared" si="0"/>
        <v>1.1399999999999999</v>
      </c>
      <c r="C32" s="37">
        <v>1140</v>
      </c>
      <c r="D32" s="37">
        <v>95</v>
      </c>
      <c r="E32" s="188">
        <v>3.4449000000000001</v>
      </c>
      <c r="F32" s="165" t="s">
        <v>58</v>
      </c>
      <c r="G32" s="37" t="s">
        <v>206</v>
      </c>
      <c r="H32" s="166">
        <v>44667</v>
      </c>
      <c r="I32" s="166">
        <v>51501</v>
      </c>
      <c r="J32" s="167"/>
      <c r="L32" s="37">
        <v>4</v>
      </c>
      <c r="M32" s="164">
        <v>0.27</v>
      </c>
      <c r="N32" s="37">
        <v>270</v>
      </c>
      <c r="O32" s="37">
        <v>1.08</v>
      </c>
      <c r="P32" s="37">
        <v>95</v>
      </c>
      <c r="Q32" s="188">
        <v>3.3835000000000002</v>
      </c>
      <c r="R32" s="37" t="s">
        <v>224</v>
      </c>
      <c r="S32" s="37" t="s">
        <v>225</v>
      </c>
      <c r="T32" s="166">
        <v>44667</v>
      </c>
      <c r="U32" s="166">
        <v>51501</v>
      </c>
      <c r="V32" s="163"/>
    </row>
    <row r="33" spans="1:22" x14ac:dyDescent="0.35">
      <c r="A33" s="37">
        <v>1</v>
      </c>
      <c r="B33" s="164">
        <f t="shared" si="0"/>
        <v>1.5</v>
      </c>
      <c r="C33" s="37">
        <v>1500</v>
      </c>
      <c r="D33" s="37">
        <v>95</v>
      </c>
      <c r="E33" s="188">
        <v>4.0754000000000001</v>
      </c>
      <c r="F33" s="165" t="s">
        <v>64</v>
      </c>
      <c r="G33" s="37" t="s">
        <v>207</v>
      </c>
      <c r="H33" s="166">
        <v>44667</v>
      </c>
      <c r="I33" s="166">
        <v>51501</v>
      </c>
      <c r="J33" s="167"/>
      <c r="L33" s="37">
        <v>8</v>
      </c>
      <c r="M33" s="164">
        <v>0.47299999999999998</v>
      </c>
      <c r="N33" s="37">
        <v>473</v>
      </c>
      <c r="O33" s="37">
        <v>3.7839999999999998</v>
      </c>
      <c r="P33" s="37">
        <v>95</v>
      </c>
      <c r="Q33" s="188">
        <v>7.9024999999999999</v>
      </c>
      <c r="R33" s="37" t="s">
        <v>226</v>
      </c>
      <c r="S33" s="37" t="s">
        <v>227</v>
      </c>
      <c r="T33" s="166">
        <v>44667</v>
      </c>
      <c r="U33" s="166">
        <v>51501</v>
      </c>
      <c r="V33" s="163"/>
    </row>
    <row r="34" spans="1:22" x14ac:dyDescent="0.35">
      <c r="A34" s="37">
        <v>1</v>
      </c>
      <c r="B34" s="164">
        <f t="shared" si="0"/>
        <v>1.75</v>
      </c>
      <c r="C34" s="37">
        <v>1750</v>
      </c>
      <c r="D34" s="37">
        <v>95</v>
      </c>
      <c r="E34" s="188">
        <v>4.0614999999999997</v>
      </c>
      <c r="F34" s="165" t="s">
        <v>65</v>
      </c>
      <c r="G34" s="37" t="s">
        <v>208</v>
      </c>
      <c r="H34" s="166">
        <v>44667</v>
      </c>
      <c r="I34" s="166">
        <v>51501</v>
      </c>
      <c r="J34" s="167"/>
      <c r="L34" s="37">
        <v>6</v>
      </c>
      <c r="M34" s="164">
        <v>0.47299999999999998</v>
      </c>
      <c r="N34" s="37">
        <v>473</v>
      </c>
      <c r="O34" s="37">
        <v>2.8380000000000001</v>
      </c>
      <c r="P34" s="37">
        <v>95</v>
      </c>
      <c r="Q34" s="188">
        <v>5.9268999999999998</v>
      </c>
      <c r="R34" s="37" t="s">
        <v>228</v>
      </c>
      <c r="S34" s="37" t="s">
        <v>229</v>
      </c>
      <c r="T34" s="166">
        <v>44667</v>
      </c>
      <c r="U34" s="166">
        <v>51501</v>
      </c>
      <c r="V34" s="163"/>
    </row>
    <row r="35" spans="1:22" x14ac:dyDescent="0.35">
      <c r="A35" s="37">
        <v>1</v>
      </c>
      <c r="B35" s="164">
        <f t="shared" si="0"/>
        <v>1.89</v>
      </c>
      <c r="C35" s="37">
        <v>1890</v>
      </c>
      <c r="D35" s="37">
        <v>95</v>
      </c>
      <c r="E35" s="188">
        <v>4.1673</v>
      </c>
      <c r="F35" s="165" t="s">
        <v>67</v>
      </c>
      <c r="G35" s="37" t="s">
        <v>209</v>
      </c>
      <c r="H35" s="166">
        <v>44667</v>
      </c>
      <c r="I35" s="166">
        <v>51501</v>
      </c>
      <c r="J35" s="167"/>
      <c r="L35" s="37">
        <v>12</v>
      </c>
      <c r="M35" s="164">
        <v>0.47299999999999998</v>
      </c>
      <c r="N35" s="37">
        <v>473</v>
      </c>
      <c r="O35" s="37">
        <v>5.6760000000000002</v>
      </c>
      <c r="P35" s="37">
        <v>95</v>
      </c>
      <c r="Q35" s="188">
        <v>11.8538</v>
      </c>
      <c r="R35" s="37" t="s">
        <v>230</v>
      </c>
      <c r="S35" s="37" t="s">
        <v>231</v>
      </c>
      <c r="T35" s="166">
        <v>44667</v>
      </c>
      <c r="U35" s="166">
        <v>51501</v>
      </c>
      <c r="V35" s="163"/>
    </row>
    <row r="36" spans="1:22" x14ac:dyDescent="0.35">
      <c r="A36" s="37">
        <v>1</v>
      </c>
      <c r="B36" s="164">
        <f t="shared" si="0"/>
        <v>2</v>
      </c>
      <c r="C36" s="37">
        <v>2000</v>
      </c>
      <c r="D36" s="37">
        <v>95</v>
      </c>
      <c r="E36" s="188">
        <v>4.1779000000000002</v>
      </c>
      <c r="F36" s="165" t="s">
        <v>71</v>
      </c>
      <c r="G36" s="37" t="s">
        <v>210</v>
      </c>
      <c r="H36" s="166">
        <v>44667</v>
      </c>
      <c r="I36" s="166">
        <v>51501</v>
      </c>
      <c r="J36" s="167"/>
      <c r="L36" s="37">
        <v>24</v>
      </c>
      <c r="M36" s="164">
        <v>0.47299999999999998</v>
      </c>
      <c r="N36" s="37">
        <v>473</v>
      </c>
      <c r="O36" s="37">
        <v>11.352</v>
      </c>
      <c r="P36" s="37">
        <v>95</v>
      </c>
      <c r="Q36" s="188">
        <v>23.707599999999999</v>
      </c>
      <c r="R36" s="37" t="s">
        <v>232</v>
      </c>
      <c r="S36" s="37" t="s">
        <v>233</v>
      </c>
      <c r="T36" s="166">
        <v>44667</v>
      </c>
      <c r="U36" s="166">
        <v>51501</v>
      </c>
      <c r="V36" s="163"/>
    </row>
    <row r="37" spans="1:22" x14ac:dyDescent="0.35">
      <c r="A37" s="37">
        <v>1</v>
      </c>
      <c r="B37" s="164">
        <f t="shared" si="0"/>
        <v>3</v>
      </c>
      <c r="C37" s="37">
        <v>3000</v>
      </c>
      <c r="D37" s="37">
        <v>95</v>
      </c>
      <c r="E37" s="188">
        <v>6.2670000000000003</v>
      </c>
      <c r="F37" s="165" t="s">
        <v>84</v>
      </c>
      <c r="G37" s="37" t="s">
        <v>211</v>
      </c>
      <c r="H37" s="166">
        <v>44667</v>
      </c>
      <c r="I37" s="166">
        <v>51501</v>
      </c>
      <c r="J37" s="167"/>
      <c r="L37" s="37">
        <v>15</v>
      </c>
      <c r="M37" s="164">
        <v>0.35499999999999998</v>
      </c>
      <c r="N37" s="37">
        <v>355</v>
      </c>
      <c r="O37" s="37">
        <v>5.3249999999999993</v>
      </c>
      <c r="P37" s="37">
        <v>95</v>
      </c>
      <c r="Q37" s="188">
        <v>12.3428</v>
      </c>
      <c r="R37" s="37" t="s">
        <v>234</v>
      </c>
      <c r="S37" s="37" t="s">
        <v>235</v>
      </c>
      <c r="T37" s="166">
        <v>44667</v>
      </c>
      <c r="U37" s="166">
        <v>51501</v>
      </c>
      <c r="V37" s="163"/>
    </row>
    <row r="38" spans="1:22" x14ac:dyDescent="0.35">
      <c r="A38" s="37">
        <v>1</v>
      </c>
      <c r="B38" s="164">
        <f t="shared" si="0"/>
        <v>4</v>
      </c>
      <c r="C38" s="37">
        <v>4000</v>
      </c>
      <c r="D38" s="37">
        <v>95</v>
      </c>
      <c r="E38" s="188">
        <v>8.3559000000000001</v>
      </c>
      <c r="F38" s="165" t="s">
        <v>94</v>
      </c>
      <c r="G38" s="37" t="s">
        <v>212</v>
      </c>
      <c r="H38" s="166">
        <v>44667</v>
      </c>
      <c r="I38" s="166">
        <v>51501</v>
      </c>
      <c r="J38" s="167"/>
      <c r="L38" s="37">
        <v>24</v>
      </c>
      <c r="M38" s="164">
        <v>0.35499999999999998</v>
      </c>
      <c r="N38" s="37">
        <v>341</v>
      </c>
      <c r="O38" s="37">
        <v>8.52</v>
      </c>
      <c r="P38" s="37">
        <v>95</v>
      </c>
      <c r="Q38" s="37">
        <v>18.969000000000001</v>
      </c>
      <c r="R38" s="37" t="s">
        <v>242</v>
      </c>
      <c r="S38" s="37" t="s">
        <v>245</v>
      </c>
      <c r="T38" s="166">
        <v>44667</v>
      </c>
      <c r="U38" s="166">
        <v>51501</v>
      </c>
      <c r="V38" s="163"/>
    </row>
    <row r="39" spans="1:22" x14ac:dyDescent="0.35">
      <c r="A39" s="37">
        <v>1</v>
      </c>
      <c r="B39" s="164">
        <f t="shared" si="0"/>
        <v>19.5</v>
      </c>
      <c r="C39" s="37">
        <v>19500</v>
      </c>
      <c r="D39" s="37">
        <v>95</v>
      </c>
      <c r="E39" s="188">
        <v>40.734900000000003</v>
      </c>
      <c r="F39" s="165" t="s">
        <v>69</v>
      </c>
      <c r="G39" s="37" t="s">
        <v>213</v>
      </c>
      <c r="H39" s="166">
        <v>44667</v>
      </c>
      <c r="I39" s="166">
        <v>51501</v>
      </c>
      <c r="J39" s="167"/>
      <c r="O39" s="164"/>
      <c r="T39" s="166"/>
      <c r="U39" s="166"/>
      <c r="V39" s="163"/>
    </row>
    <row r="40" spans="1:22" x14ac:dyDescent="0.35">
      <c r="A40" s="37">
        <v>1</v>
      </c>
      <c r="B40" s="164">
        <f t="shared" si="0"/>
        <v>20</v>
      </c>
      <c r="C40" s="37">
        <v>20000</v>
      </c>
      <c r="D40" s="37">
        <v>95</v>
      </c>
      <c r="E40" s="188">
        <v>41.779800000000002</v>
      </c>
      <c r="F40" s="165" t="s">
        <v>72</v>
      </c>
      <c r="G40" s="37" t="s">
        <v>214</v>
      </c>
      <c r="H40" s="166">
        <v>44667</v>
      </c>
      <c r="I40" s="166">
        <v>51501</v>
      </c>
      <c r="J40" s="167"/>
      <c r="O40" s="164"/>
      <c r="T40" s="166"/>
      <c r="U40" s="166"/>
      <c r="V40" s="163"/>
    </row>
    <row r="41" spans="1:22" x14ac:dyDescent="0.35">
      <c r="A41" s="37">
        <v>1</v>
      </c>
      <c r="B41" s="164">
        <f t="shared" si="0"/>
        <v>25</v>
      </c>
      <c r="C41" s="37">
        <v>25000</v>
      </c>
      <c r="D41" s="37">
        <v>95</v>
      </c>
      <c r="E41" s="188">
        <v>52.222999999999999</v>
      </c>
      <c r="F41" s="165" t="s">
        <v>78</v>
      </c>
      <c r="G41" s="37" t="s">
        <v>215</v>
      </c>
      <c r="H41" s="166">
        <v>44667</v>
      </c>
      <c r="I41" s="166">
        <v>51501</v>
      </c>
      <c r="J41" s="167"/>
      <c r="V41" s="163"/>
    </row>
    <row r="42" spans="1:22" x14ac:dyDescent="0.35">
      <c r="A42" s="37">
        <v>1</v>
      </c>
      <c r="B42" s="164">
        <f t="shared" si="0"/>
        <v>30</v>
      </c>
      <c r="C42" s="37">
        <v>30000</v>
      </c>
      <c r="D42" s="37">
        <v>95</v>
      </c>
      <c r="E42" s="188">
        <v>62.669699999999999</v>
      </c>
      <c r="F42" s="165" t="s">
        <v>85</v>
      </c>
      <c r="G42" s="37" t="s">
        <v>216</v>
      </c>
      <c r="H42" s="166">
        <v>44667</v>
      </c>
      <c r="I42" s="166">
        <v>51501</v>
      </c>
      <c r="J42" s="167"/>
      <c r="V42" s="163"/>
    </row>
    <row r="43" spans="1:22" x14ac:dyDescent="0.35">
      <c r="A43" s="37">
        <v>1</v>
      </c>
      <c r="B43" s="164">
        <f t="shared" si="0"/>
        <v>50</v>
      </c>
      <c r="C43" s="37">
        <v>50000</v>
      </c>
      <c r="D43" s="37">
        <v>95</v>
      </c>
      <c r="E43" s="188">
        <v>104.46040000000001</v>
      </c>
      <c r="F43" s="165" t="s">
        <v>112</v>
      </c>
      <c r="G43" s="37" t="s">
        <v>217</v>
      </c>
      <c r="H43" s="166">
        <v>44667</v>
      </c>
      <c r="I43" s="166">
        <v>51501</v>
      </c>
      <c r="J43" s="167"/>
      <c r="V43" s="163"/>
    </row>
    <row r="44" spans="1:22" x14ac:dyDescent="0.35">
      <c r="A44" s="37">
        <v>1</v>
      </c>
      <c r="B44" s="164">
        <f t="shared" si="0"/>
        <v>58.5</v>
      </c>
      <c r="C44" s="37">
        <v>58500</v>
      </c>
      <c r="D44" s="37">
        <v>95</v>
      </c>
      <c r="E44" s="188">
        <v>118.19499999999999</v>
      </c>
      <c r="F44" s="165" t="s">
        <v>113</v>
      </c>
      <c r="G44" s="37" t="s">
        <v>218</v>
      </c>
      <c r="H44" s="166">
        <v>44667</v>
      </c>
      <c r="I44" s="166">
        <v>51501</v>
      </c>
      <c r="J44" s="167"/>
      <c r="V44" s="163"/>
    </row>
    <row r="45" spans="1:22" x14ac:dyDescent="0.35">
      <c r="A45" s="37">
        <v>1</v>
      </c>
      <c r="B45" s="164">
        <f t="shared" si="0"/>
        <v>58.6</v>
      </c>
      <c r="C45" s="37">
        <v>58600</v>
      </c>
      <c r="D45" s="37">
        <v>95</v>
      </c>
      <c r="E45" s="188">
        <v>118.39660000000001</v>
      </c>
      <c r="F45" s="165" t="s">
        <v>114</v>
      </c>
      <c r="G45" s="37" t="s">
        <v>219</v>
      </c>
      <c r="H45" s="166">
        <v>44667</v>
      </c>
      <c r="I45" s="166">
        <v>51501</v>
      </c>
      <c r="J45" s="167"/>
      <c r="V45" s="163"/>
    </row>
    <row r="46" spans="1:22" x14ac:dyDescent="0.35">
      <c r="A46" s="37">
        <v>1</v>
      </c>
      <c r="B46" s="164">
        <v>0.37</v>
      </c>
      <c r="C46" s="37">
        <v>370</v>
      </c>
      <c r="D46" s="37">
        <v>95</v>
      </c>
      <c r="E46" s="188">
        <v>1.1598999999999999</v>
      </c>
      <c r="F46" s="37" t="s">
        <v>91</v>
      </c>
      <c r="G46" s="37" t="s">
        <v>220</v>
      </c>
      <c r="H46" s="166">
        <v>44667</v>
      </c>
      <c r="I46" s="166">
        <v>51501</v>
      </c>
      <c r="J46" s="167"/>
      <c r="V46" s="163"/>
    </row>
    <row r="47" spans="1:22" x14ac:dyDescent="0.35">
      <c r="A47" s="37">
        <v>1</v>
      </c>
      <c r="B47" s="164">
        <v>29.33</v>
      </c>
      <c r="C47" s="37">
        <v>29330</v>
      </c>
      <c r="D47" s="37">
        <v>95</v>
      </c>
      <c r="E47" s="188">
        <v>61.27</v>
      </c>
      <c r="F47" s="37" t="s">
        <v>236</v>
      </c>
      <c r="G47" s="37" t="s">
        <v>237</v>
      </c>
      <c r="H47" s="166">
        <v>44667</v>
      </c>
      <c r="I47" s="166">
        <v>51501</v>
      </c>
      <c r="J47" s="167"/>
      <c r="V47" s="163"/>
    </row>
    <row r="48" spans="1:22" x14ac:dyDescent="0.35">
      <c r="A48" s="37">
        <v>1</v>
      </c>
      <c r="B48" s="164">
        <v>10</v>
      </c>
      <c r="C48" s="37">
        <v>10000</v>
      </c>
      <c r="D48" s="37">
        <v>95</v>
      </c>
      <c r="E48" s="188">
        <v>20.889700000000001</v>
      </c>
      <c r="F48" s="37" t="s">
        <v>238</v>
      </c>
      <c r="G48" s="37" t="s">
        <v>239</v>
      </c>
      <c r="H48" s="166">
        <v>44667</v>
      </c>
      <c r="I48" s="166">
        <v>51501</v>
      </c>
      <c r="J48" s="167"/>
      <c r="V48" s="163"/>
    </row>
    <row r="49" spans="1:22" x14ac:dyDescent="0.35">
      <c r="A49" s="37">
        <v>1</v>
      </c>
      <c r="B49" s="164">
        <v>19</v>
      </c>
      <c r="C49" s="37">
        <v>19000</v>
      </c>
      <c r="D49" s="37">
        <v>95</v>
      </c>
      <c r="E49" s="188">
        <v>39.690199999999997</v>
      </c>
      <c r="F49" s="37" t="s">
        <v>68</v>
      </c>
      <c r="G49" s="37" t="s">
        <v>240</v>
      </c>
      <c r="H49" s="166">
        <v>44667</v>
      </c>
      <c r="I49" s="166">
        <v>51501</v>
      </c>
      <c r="J49" s="167"/>
      <c r="V49" s="163"/>
    </row>
    <row r="50" spans="1:22" x14ac:dyDescent="0.35">
      <c r="J50" s="167"/>
      <c r="V50" s="163"/>
    </row>
    <row r="51" spans="1:22" x14ac:dyDescent="0.35">
      <c r="J51" s="167"/>
      <c r="V51" s="163"/>
    </row>
    <row r="52" spans="1:22" x14ac:dyDescent="0.35">
      <c r="J52" s="167"/>
      <c r="V52" s="163"/>
    </row>
    <row r="53" spans="1:22" x14ac:dyDescent="0.35">
      <c r="J53" s="167"/>
      <c r="V53" s="163"/>
    </row>
    <row r="54" spans="1:22" x14ac:dyDescent="0.35">
      <c r="J54" s="167"/>
      <c r="V54" s="163"/>
    </row>
    <row r="55" spans="1:22" x14ac:dyDescent="0.35">
      <c r="J55" s="167"/>
      <c r="V55" s="163"/>
    </row>
    <row r="56" spans="1:22" x14ac:dyDescent="0.35">
      <c r="J56" s="167"/>
      <c r="V56" s="163"/>
    </row>
    <row r="57" spans="1:22" x14ac:dyDescent="0.35">
      <c r="J57" s="167"/>
      <c r="V57" s="163"/>
    </row>
    <row r="58" spans="1:22" x14ac:dyDescent="0.35">
      <c r="J58" s="167"/>
      <c r="V58" s="163"/>
    </row>
    <row r="59" spans="1:22" x14ac:dyDescent="0.35">
      <c r="J59" s="167"/>
      <c r="V59" s="163"/>
    </row>
    <row r="60" spans="1:22" x14ac:dyDescent="0.35">
      <c r="J60" s="167"/>
      <c r="V60" s="163"/>
    </row>
    <row r="61" spans="1:22" x14ac:dyDescent="0.35">
      <c r="J61" s="167"/>
      <c r="V61" s="163"/>
    </row>
    <row r="62" spans="1:22" x14ac:dyDescent="0.35">
      <c r="J62" s="167"/>
      <c r="V62" s="163"/>
    </row>
    <row r="63" spans="1:22" x14ac:dyDescent="0.35">
      <c r="J63" s="167"/>
      <c r="V63" s="163"/>
    </row>
  </sheetData>
  <conditionalFormatting sqref="F50:F1048576">
    <cfRule type="duplicateValues" dxfId="2" priority="3"/>
  </conditionalFormatting>
  <conditionalFormatting sqref="O39:O40">
    <cfRule type="duplicateValues" dxfId="1" priority="2"/>
  </conditionalFormatting>
  <conditionalFormatting sqref="O2:O28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2" ma:contentTypeDescription="Create a new document." ma:contentTypeScope="" ma:versionID="7c291c737c96d08465abbe33907c4207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b9f1bf64bc49e56f7739d8f34b988bd1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AA57B23-A72E-410F-B4A7-3BBAC29B27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EEDABA-1337-4545-8F91-4317D9EA1A34}">
  <ds:schemaRefs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b7bfb68b-a3bb-4a28-a4e0-f34ef2d57dd6"/>
    <ds:schemaRef ds:uri="3ed7015c-3088-4573-a2b5-1c16df166ee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Beer &amp; Malt-Based Calc only</vt:lpstr>
      <vt:lpstr>Ref_Bev (Non-Beer) Only</vt:lpstr>
      <vt:lpstr>Beer Classifications</vt:lpstr>
      <vt:lpstr>Rates</vt:lpstr>
      <vt:lpstr>REB BEV MIN MKUP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2022-05-17T20:05:27Z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